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I:\HID\PUBLIC\LTCFDU\Annual Data Files\Pivot Tables\2024\"/>
    </mc:Choice>
  </mc:AlternateContent>
  <xr:revisionPtr revIDLastSave="0" documentId="13_ncr:1_{A1C3392F-BE79-4997-AF31-4BAFE24572ED}" xr6:coauthVersionLast="47" xr6:coauthVersionMax="47" xr10:uidLastSave="{00000000-0000-0000-0000-000000000000}"/>
  <bookViews>
    <workbookView xWindow="-108" yWindow="-108" windowWidth="23256" windowHeight="13896" tabRatio="598" xr2:uid="{DCD4FCA6-6AE1-4E3C-93E8-C1489FA77792}"/>
  </bookViews>
  <sheets>
    <sheet name="Pivot" sheetId="4" r:id="rId1"/>
    <sheet name="Profile" sheetId="2" r:id="rId2"/>
    <sheet name="Patient Days Chart" sheetId="7" r:id="rId3"/>
    <sheet name="Revenue &amp; Expense per Day Chart" sheetId="12" r:id="rId4"/>
    <sheet name="Revenue Chart" sheetId="8" r:id="rId5"/>
    <sheet name="Expense Chart" sheetId="11" r:id="rId6"/>
    <sheet name="Labor Chart" sheetId="9" r:id="rId7"/>
    <sheet name="Glossary" sheetId="14" r:id="rId8"/>
    <sheet name="Chart DB" sheetId="6" r:id="rId9"/>
    <sheet name="Data" sheetId="3" r:id="rId10"/>
  </sheets>
  <definedNames>
    <definedName name="_xlnm._FilterDatabase" localSheetId="9" hidden="1">Data!$A$1:$LH$1102</definedName>
  </definedNames>
  <calcPr calcId="191029"/>
  <pivotCaches>
    <pivotCache cacheId="1"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2" l="1"/>
  <c r="B8" i="2"/>
  <c r="B7" i="2"/>
  <c r="B6" i="2"/>
  <c r="B5" i="2"/>
  <c r="B4" i="2"/>
  <c r="B3" i="2"/>
  <c r="C40" i="12" l="1"/>
  <c r="C42" i="9"/>
  <c r="C41" i="9"/>
  <c r="C36" i="9"/>
  <c r="C37" i="12"/>
  <c r="C38" i="12"/>
  <c r="C39" i="9"/>
  <c r="C35" i="7"/>
  <c r="H150" i="2"/>
  <c r="H149" i="2"/>
  <c r="H148" i="2"/>
  <c r="D150" i="2"/>
  <c r="C150" i="2"/>
  <c r="G66" i="2"/>
  <c r="B2" i="2"/>
  <c r="B13" i="2"/>
  <c r="B14" i="2"/>
  <c r="B15" i="2"/>
  <c r="B16" i="2"/>
  <c r="B17" i="2"/>
  <c r="B18" i="2"/>
  <c r="B23" i="2"/>
  <c r="B2" i="6" s="1"/>
  <c r="B25" i="2"/>
  <c r="C2" i="6" s="1"/>
  <c r="B27" i="2"/>
  <c r="D2" i="6" s="1"/>
  <c r="B29" i="2"/>
  <c r="E2" i="6" s="1"/>
  <c r="B91" i="2"/>
  <c r="D123" i="2"/>
  <c r="D131" i="2"/>
  <c r="H48" i="2"/>
  <c r="E25" i="2"/>
  <c r="B65" i="2"/>
  <c r="F25" i="2"/>
  <c r="D118" i="2"/>
  <c r="D115" i="2"/>
  <c r="B84" i="2"/>
  <c r="D141" i="2"/>
  <c r="B128" i="2"/>
  <c r="B121" i="2"/>
  <c r="B112" i="2"/>
  <c r="B115" i="2"/>
  <c r="B133" i="2"/>
  <c r="C151" i="2"/>
  <c r="B70" i="2"/>
  <c r="B98" i="2"/>
  <c r="C25" i="2"/>
  <c r="B59" i="2"/>
  <c r="G90" i="2"/>
  <c r="B132" i="2"/>
  <c r="C45" i="2"/>
  <c r="B60" i="2"/>
  <c r="B127" i="2"/>
  <c r="H47" i="2"/>
  <c r="F23" i="2"/>
  <c r="B126" i="2"/>
  <c r="D126" i="2"/>
  <c r="B76" i="2"/>
  <c r="B50" i="2"/>
  <c r="B31" i="2"/>
  <c r="E33" i="2"/>
  <c r="B52" i="2"/>
  <c r="D119" i="2"/>
  <c r="C51" i="2"/>
  <c r="B46" i="2"/>
  <c r="D120" i="2"/>
  <c r="D113" i="2"/>
  <c r="D122" i="2"/>
  <c r="H49" i="2"/>
  <c r="G85" i="2"/>
  <c r="B51" i="2"/>
  <c r="B99" i="2"/>
  <c r="E37" i="2"/>
  <c r="H51" i="2"/>
  <c r="G75" i="2"/>
  <c r="E35" i="2"/>
  <c r="C23" i="2"/>
  <c r="B114" i="2"/>
  <c r="F33" i="2"/>
  <c r="B73" i="2"/>
  <c r="B111" i="2"/>
  <c r="B131" i="2"/>
  <c r="D112" i="2"/>
  <c r="E151" i="2"/>
  <c r="D133" i="2"/>
  <c r="B118" i="2"/>
  <c r="G80" i="2"/>
  <c r="B94" i="2"/>
  <c r="D151" i="2"/>
  <c r="E29" i="2"/>
  <c r="C27" i="2"/>
  <c r="C47" i="2"/>
  <c r="B58" i="2"/>
  <c r="E148" i="2"/>
  <c r="B82" i="2"/>
  <c r="B129" i="2"/>
  <c r="C48" i="2"/>
  <c r="B141" i="2"/>
  <c r="H43" i="2"/>
  <c r="H45" i="2"/>
  <c r="G65" i="2"/>
  <c r="D121" i="2"/>
  <c r="B77" i="2"/>
  <c r="B123" i="2"/>
  <c r="B37" i="2"/>
  <c r="E27" i="2"/>
  <c r="C49" i="2"/>
  <c r="D132" i="2"/>
  <c r="D129" i="2"/>
  <c r="D128" i="2"/>
  <c r="E23" i="2"/>
  <c r="B88" i="2"/>
  <c r="B75" i="2"/>
  <c r="C50" i="2"/>
  <c r="D148" i="2"/>
  <c r="G61" i="2"/>
  <c r="B47" i="2"/>
  <c r="C33" i="2"/>
  <c r="G67" i="2"/>
  <c r="B95" i="2"/>
  <c r="B35" i="2"/>
  <c r="B74" i="2"/>
  <c r="C37" i="2"/>
  <c r="G86" i="2"/>
  <c r="B85" i="2"/>
  <c r="B93" i="2"/>
  <c r="B33" i="2"/>
  <c r="B83" i="2"/>
  <c r="B72" i="2"/>
  <c r="D130" i="2"/>
  <c r="C148" i="2"/>
  <c r="H46" i="2"/>
  <c r="B92" i="2"/>
  <c r="B120" i="2"/>
  <c r="G72" i="2"/>
  <c r="D108" i="2"/>
  <c r="H50" i="2"/>
  <c r="C52" i="2"/>
  <c r="B122" i="2"/>
  <c r="D114" i="2"/>
  <c r="H52" i="2"/>
  <c r="D109" i="2"/>
  <c r="F31" i="2"/>
  <c r="B62" i="2"/>
  <c r="B61" i="2"/>
  <c r="B130" i="2"/>
  <c r="B69" i="2"/>
  <c r="B71" i="2"/>
  <c r="C44" i="2"/>
  <c r="G89" i="2"/>
  <c r="B86" i="2"/>
  <c r="B64" i="2"/>
  <c r="C29" i="2"/>
  <c r="B48" i="2"/>
  <c r="F27" i="2"/>
  <c r="G82" i="2"/>
  <c r="H8" i="2"/>
  <c r="G74" i="2"/>
  <c r="D110" i="2"/>
  <c r="B113" i="2"/>
  <c r="B81" i="2"/>
  <c r="D111" i="2"/>
  <c r="F29" i="2"/>
  <c r="B78" i="2"/>
  <c r="C31" i="2"/>
  <c r="G77" i="2"/>
  <c r="G73" i="2"/>
  <c r="B110" i="2"/>
  <c r="B45" i="2"/>
  <c r="D127" i="2"/>
  <c r="B119" i="2"/>
  <c r="C46" i="2"/>
  <c r="B63" i="2"/>
  <c r="F35" i="2"/>
  <c r="G81" i="2"/>
  <c r="B87" i="2"/>
  <c r="B108" i="2"/>
  <c r="B44" i="2"/>
  <c r="B49" i="2"/>
  <c r="G76" i="2"/>
  <c r="F37" i="2"/>
  <c r="H44" i="2"/>
  <c r="E31" i="2"/>
  <c r="B66" i="2"/>
  <c r="B109" i="2"/>
  <c r="C35" i="2"/>
  <c r="H6" i="2" l="1"/>
  <c r="F3" i="2" s="1"/>
  <c r="F2" i="2"/>
  <c r="F14" i="2"/>
  <c r="F13" i="2"/>
  <c r="F12" i="2"/>
  <c r="F11" i="2"/>
  <c r="F10" i="2"/>
  <c r="F9" i="2"/>
  <c r="G17" i="2"/>
  <c r="G16" i="2"/>
  <c r="G15" i="2"/>
  <c r="G14" i="2"/>
  <c r="G13" i="2"/>
  <c r="C34" i="12"/>
  <c r="H10" i="2"/>
  <c r="C35" i="9"/>
  <c r="C35" i="12"/>
  <c r="F5" i="6"/>
  <c r="F6" i="6" s="1"/>
  <c r="I5" i="6"/>
  <c r="I6" i="6" s="1"/>
  <c r="H2" i="6"/>
  <c r="G5" i="6"/>
  <c r="G6" i="6" s="1"/>
  <c r="F2" i="6"/>
  <c r="I2" i="6"/>
  <c r="H5" i="6"/>
  <c r="H6" i="6" s="1"/>
  <c r="G2" i="6"/>
  <c r="G78" i="2"/>
  <c r="H96" i="2" s="1"/>
  <c r="G83" i="2"/>
  <c r="H95" i="2"/>
  <c r="E150" i="2"/>
  <c r="C133" i="2"/>
  <c r="C132" i="2"/>
  <c r="C130" i="2"/>
  <c r="C129" i="2"/>
  <c r="C128" i="2"/>
  <c r="C127" i="2"/>
  <c r="C121" i="2"/>
  <c r="C118" i="2"/>
  <c r="C115" i="2"/>
  <c r="C112" i="2"/>
  <c r="E13" i="6"/>
  <c r="G35" i="2"/>
  <c r="H35" i="2" s="1"/>
  <c r="G25" i="2"/>
  <c r="H25" i="2" s="1"/>
  <c r="G27" i="2"/>
  <c r="H27" i="2" s="1"/>
  <c r="G29" i="2"/>
  <c r="H29" i="2" s="1"/>
  <c r="G31" i="2"/>
  <c r="H31" i="2" s="1"/>
  <c r="G33" i="2"/>
  <c r="H33" i="2" s="1"/>
  <c r="G37" i="2"/>
  <c r="H37" i="2" s="1"/>
  <c r="C35" i="8"/>
  <c r="C35" i="11"/>
  <c r="G23" i="2"/>
  <c r="H53" i="2"/>
  <c r="G59" i="2" s="1"/>
  <c r="D152" i="2"/>
  <c r="C39" i="2"/>
  <c r="B39" i="2"/>
  <c r="D35" i="2"/>
  <c r="H10" i="6" s="1"/>
  <c r="D33" i="2"/>
  <c r="G10" i="6" s="1"/>
  <c r="D31" i="2"/>
  <c r="F10" i="6" s="1"/>
  <c r="F129" i="2"/>
  <c r="F123" i="2"/>
  <c r="D61" i="2"/>
  <c r="D63" i="2"/>
  <c r="D62" i="2"/>
  <c r="F122" i="2"/>
  <c r="D65" i="2"/>
  <c r="H111" i="2"/>
  <c r="G119" i="2"/>
  <c r="E14" i="2"/>
  <c r="H126" i="2"/>
  <c r="E6" i="2"/>
  <c r="G5" i="2"/>
  <c r="D47" i="2"/>
  <c r="C38" i="7"/>
  <c r="H130" i="2"/>
  <c r="H118" i="2"/>
  <c r="E149" i="2"/>
  <c r="C123" i="2"/>
  <c r="C42" i="8"/>
  <c r="C36" i="7"/>
  <c r="E3" i="2"/>
  <c r="G6" i="2"/>
  <c r="C34" i="7"/>
  <c r="G131" i="2"/>
  <c r="E2" i="2"/>
  <c r="C36" i="11"/>
  <c r="E9" i="2"/>
  <c r="H108" i="2"/>
  <c r="H123" i="2"/>
  <c r="E1" i="2"/>
  <c r="H115" i="2"/>
  <c r="G114" i="2"/>
  <c r="G108" i="2"/>
  <c r="G110" i="2"/>
  <c r="E8" i="2"/>
  <c r="H141" i="2"/>
  <c r="H121" i="2"/>
  <c r="H113" i="2"/>
  <c r="H110" i="2"/>
  <c r="H128" i="2"/>
  <c r="G113" i="2"/>
  <c r="F5" i="2"/>
  <c r="E10" i="2"/>
  <c r="H133" i="2"/>
  <c r="H120" i="2"/>
  <c r="H112" i="2"/>
  <c r="E13" i="2"/>
  <c r="E5" i="2"/>
  <c r="H127" i="2"/>
  <c r="G120" i="2"/>
  <c r="C113" i="2"/>
  <c r="G132" i="2"/>
  <c r="H132" i="2"/>
  <c r="H122" i="2"/>
  <c r="H114" i="2"/>
  <c r="G109" i="2"/>
  <c r="D46" i="2"/>
  <c r="H129" i="2"/>
  <c r="C38" i="8"/>
  <c r="G7" i="2"/>
  <c r="C38" i="11"/>
  <c r="C34" i="11"/>
  <c r="D58" i="2"/>
  <c r="D25" i="2"/>
  <c r="C10" i="6" s="1"/>
  <c r="C38" i="9"/>
  <c r="C34" i="9"/>
  <c r="D37" i="2"/>
  <c r="I10" i="6" s="1"/>
  <c r="C5" i="6"/>
  <c r="C6" i="6" s="1"/>
  <c r="F130" i="2"/>
  <c r="C42" i="12"/>
  <c r="G112" i="2"/>
  <c r="E16" i="2"/>
  <c r="D45" i="2"/>
  <c r="C40" i="8"/>
  <c r="C37" i="9"/>
  <c r="E4" i="2"/>
  <c r="G12" i="2"/>
  <c r="E7" i="2"/>
  <c r="C36" i="12"/>
  <c r="E12" i="2"/>
  <c r="F112" i="2"/>
  <c r="C42" i="11"/>
  <c r="E18" i="2"/>
  <c r="G9" i="2"/>
  <c r="C36" i="8"/>
  <c r="G8" i="2"/>
  <c r="C108" i="2"/>
  <c r="D50" i="2"/>
  <c r="G126" i="2"/>
  <c r="C37" i="11"/>
  <c r="C42" i="7"/>
  <c r="F111" i="2"/>
  <c r="E39" i="2"/>
  <c r="E24" i="2" s="1"/>
  <c r="D49" i="2"/>
  <c r="F141" i="2"/>
  <c r="D29" i="2"/>
  <c r="E10" i="6" s="1"/>
  <c r="G133" i="2"/>
  <c r="E16" i="6" s="1"/>
  <c r="F133" i="2"/>
  <c r="F109" i="2"/>
  <c r="B96" i="2"/>
  <c r="F13" i="6" s="1"/>
  <c r="B89" i="2"/>
  <c r="D13" i="6" s="1"/>
  <c r="D52" i="2"/>
  <c r="D5" i="6"/>
  <c r="D6" i="6" s="1"/>
  <c r="E152" i="2"/>
  <c r="D51" i="2"/>
  <c r="G10" i="2"/>
  <c r="D60" i="2"/>
  <c r="C152" i="2"/>
  <c r="F113" i="2"/>
  <c r="C109" i="2"/>
  <c r="H101" i="2"/>
  <c r="D23" i="2"/>
  <c r="B10" i="6" s="1"/>
  <c r="G123" i="2"/>
  <c r="G111" i="2"/>
  <c r="G141" i="2"/>
  <c r="F16" i="6" s="1"/>
  <c r="G118" i="2"/>
  <c r="F108" i="2"/>
  <c r="G129" i="2"/>
  <c r="E11" i="2"/>
  <c r="G11" i="2"/>
  <c r="H131" i="2"/>
  <c r="F118" i="2"/>
  <c r="H94" i="2"/>
  <c r="F131" i="2"/>
  <c r="D48" i="2"/>
  <c r="C131" i="2"/>
  <c r="B5" i="6"/>
  <c r="B6" i="6" s="1"/>
  <c r="D124" i="2"/>
  <c r="H124" i="2" s="1"/>
  <c r="C40" i="11"/>
  <c r="C119" i="2"/>
  <c r="D116" i="2"/>
  <c r="C39" i="7"/>
  <c r="B134" i="2"/>
  <c r="C134" i="2" s="1"/>
  <c r="C40" i="9"/>
  <c r="D44" i="2"/>
  <c r="F39" i="2"/>
  <c r="F28" i="2" s="1"/>
  <c r="G122" i="2"/>
  <c r="E15" i="2"/>
  <c r="C34" i="8"/>
  <c r="C122" i="2"/>
  <c r="E17" i="2"/>
  <c r="B100" i="2"/>
  <c r="G13" i="6" s="1"/>
  <c r="D64" i="2"/>
  <c r="D134" i="2"/>
  <c r="H134" i="2" s="1"/>
  <c r="C111" i="2"/>
  <c r="C41" i="8"/>
  <c r="D66" i="2"/>
  <c r="F128" i="2"/>
  <c r="C53" i="2"/>
  <c r="F120" i="2"/>
  <c r="C41" i="11"/>
  <c r="B79" i="2"/>
  <c r="C13" i="6" s="1"/>
  <c r="B53" i="2"/>
  <c r="D74" i="2" s="1"/>
  <c r="G128" i="2"/>
  <c r="C40" i="7"/>
  <c r="C41" i="7"/>
  <c r="F114" i="2"/>
  <c r="F110" i="2"/>
  <c r="B67" i="2"/>
  <c r="E5" i="6"/>
  <c r="E6" i="6" s="1"/>
  <c r="F126" i="2"/>
  <c r="C39" i="8"/>
  <c r="H109" i="2"/>
  <c r="F132" i="2"/>
  <c r="C120" i="2"/>
  <c r="C114" i="2"/>
  <c r="F119" i="2"/>
  <c r="C141" i="2"/>
  <c r="G130" i="2"/>
  <c r="C126" i="2"/>
  <c r="C110" i="2"/>
  <c r="B124" i="2"/>
  <c r="C37" i="8"/>
  <c r="F115" i="2"/>
  <c r="F121" i="2"/>
  <c r="H119" i="2"/>
  <c r="C41" i="12"/>
  <c r="C37" i="7"/>
  <c r="B116" i="2"/>
  <c r="C39" i="11"/>
  <c r="D59" i="2"/>
  <c r="G127" i="2"/>
  <c r="G121" i="2"/>
  <c r="G115" i="2"/>
  <c r="F127" i="2"/>
  <c r="C39" i="12"/>
  <c r="D27" i="2"/>
  <c r="D10" i="6" s="1"/>
  <c r="F16" i="2"/>
  <c r="H17" i="2"/>
  <c r="H15" i="2"/>
  <c r="H14" i="2"/>
  <c r="F15" i="2"/>
  <c r="F17" i="2"/>
  <c r="H16" i="2"/>
  <c r="H13" i="2"/>
  <c r="F4" i="2" l="1"/>
  <c r="H7" i="2"/>
  <c r="H11" i="2"/>
  <c r="H9" i="2"/>
  <c r="F6" i="2"/>
  <c r="B26" i="2"/>
  <c r="J2" i="6"/>
  <c r="G19" i="6" s="1"/>
  <c r="J5" i="6"/>
  <c r="J6" i="6" s="1"/>
  <c r="F7" i="2"/>
  <c r="F103" i="2"/>
  <c r="H100" i="2"/>
  <c r="B13" i="6"/>
  <c r="B101" i="2"/>
  <c r="C101" i="2" s="1"/>
  <c r="C38" i="2"/>
  <c r="G39" i="2"/>
  <c r="H39" i="2" s="1"/>
  <c r="H23" i="2"/>
  <c r="E36" i="2"/>
  <c r="F34" i="2"/>
  <c r="F36" i="2"/>
  <c r="E32" i="2"/>
  <c r="F32" i="2"/>
  <c r="E34" i="2"/>
  <c r="C36" i="2"/>
  <c r="C32" i="2"/>
  <c r="C34" i="2"/>
  <c r="B34" i="2"/>
  <c r="B36" i="2"/>
  <c r="B32" i="2"/>
  <c r="D149" i="2"/>
  <c r="E38" i="2"/>
  <c r="F24" i="2"/>
  <c r="F30" i="2"/>
  <c r="F26" i="2"/>
  <c r="G134" i="2"/>
  <c r="D16" i="6" s="1"/>
  <c r="D70" i="2"/>
  <c r="D82" i="2"/>
  <c r="D75" i="2"/>
  <c r="D85" i="2"/>
  <c r="D72" i="2"/>
  <c r="D99" i="2"/>
  <c r="D136" i="2"/>
  <c r="E114" i="2" s="1"/>
  <c r="F134" i="2"/>
  <c r="E28" i="2"/>
  <c r="E30" i="2"/>
  <c r="H116" i="2"/>
  <c r="E26" i="2"/>
  <c r="H66" i="2"/>
  <c r="H59" i="2"/>
  <c r="D87" i="2"/>
  <c r="H61" i="2"/>
  <c r="H67" i="2"/>
  <c r="D98" i="2"/>
  <c r="D67" i="2"/>
  <c r="D92" i="2"/>
  <c r="D100" i="2"/>
  <c r="B28" i="2"/>
  <c r="D73" i="2"/>
  <c r="D78" i="2"/>
  <c r="D84" i="2"/>
  <c r="D93" i="2"/>
  <c r="D71" i="2"/>
  <c r="H65" i="2"/>
  <c r="D95" i="2"/>
  <c r="D94" i="2"/>
  <c r="D53" i="2"/>
  <c r="D81" i="2"/>
  <c r="F38" i="2"/>
  <c r="D91" i="2"/>
  <c r="D96" i="2"/>
  <c r="D76" i="2"/>
  <c r="D79" i="2"/>
  <c r="D83" i="2"/>
  <c r="D89" i="2"/>
  <c r="G58" i="2"/>
  <c r="H58" i="2" s="1"/>
  <c r="D88" i="2"/>
  <c r="D86" i="2"/>
  <c r="D77" i="2"/>
  <c r="D69" i="2"/>
  <c r="G57" i="2"/>
  <c r="C28" i="2"/>
  <c r="C30" i="2"/>
  <c r="C26" i="2"/>
  <c r="C24" i="2"/>
  <c r="G124" i="2"/>
  <c r="C16" i="6" s="1"/>
  <c r="F124" i="2"/>
  <c r="C124" i="2"/>
  <c r="B136" i="2"/>
  <c r="C116" i="2"/>
  <c r="F116" i="2"/>
  <c r="G116" i="2"/>
  <c r="B16" i="6" s="1"/>
  <c r="B30" i="2"/>
  <c r="D39" i="2"/>
  <c r="J10" i="6" s="1"/>
  <c r="B38" i="2"/>
  <c r="B24" i="2"/>
  <c r="B19" i="6" l="1"/>
  <c r="F19" i="6"/>
  <c r="E19" i="6"/>
  <c r="D19" i="6"/>
  <c r="I19" i="6"/>
  <c r="C19" i="6"/>
  <c r="H36" i="2"/>
  <c r="H34" i="2"/>
  <c r="H32" i="2"/>
  <c r="G36" i="2"/>
  <c r="G32" i="2"/>
  <c r="G34" i="2"/>
  <c r="G26" i="2"/>
  <c r="G30" i="2"/>
  <c r="G38" i="2"/>
  <c r="G24" i="2"/>
  <c r="G28" i="2"/>
  <c r="H136" i="2"/>
  <c r="E133" i="2"/>
  <c r="E132" i="2"/>
  <c r="E129" i="2"/>
  <c r="E109" i="2"/>
  <c r="E122" i="2"/>
  <c r="E111" i="2"/>
  <c r="E128" i="2"/>
  <c r="E116" i="2"/>
  <c r="E136" i="2"/>
  <c r="E124" i="2"/>
  <c r="C85" i="2"/>
  <c r="C81" i="2"/>
  <c r="E131" i="2"/>
  <c r="C99" i="2"/>
  <c r="C62" i="2"/>
  <c r="E121" i="2"/>
  <c r="C77" i="2"/>
  <c r="E119" i="2"/>
  <c r="E127" i="2"/>
  <c r="E118" i="2"/>
  <c r="C88" i="2"/>
  <c r="E126" i="2"/>
  <c r="C100" i="2"/>
  <c r="C83" i="2"/>
  <c r="C76" i="2"/>
  <c r="C93" i="2"/>
  <c r="C94" i="2"/>
  <c r="E134" i="2"/>
  <c r="E113" i="2"/>
  <c r="E115" i="2"/>
  <c r="C64" i="2"/>
  <c r="E130" i="2"/>
  <c r="E112" i="2"/>
  <c r="E110" i="2"/>
  <c r="C96" i="2"/>
  <c r="C95" i="2"/>
  <c r="E120" i="2"/>
  <c r="E108" i="2"/>
  <c r="C58" i="2"/>
  <c r="C82" i="2"/>
  <c r="E123" i="2"/>
  <c r="C72" i="2"/>
  <c r="C73" i="2"/>
  <c r="C89" i="2"/>
  <c r="C78" i="2"/>
  <c r="C67" i="2"/>
  <c r="C59" i="2"/>
  <c r="C92" i="2"/>
  <c r="C98" i="2"/>
  <c r="C60" i="2"/>
  <c r="C71" i="2"/>
  <c r="C66" i="2"/>
  <c r="D101" i="2"/>
  <c r="C84" i="2"/>
  <c r="C91" i="2"/>
  <c r="C65" i="2"/>
  <c r="C79" i="2"/>
  <c r="C69" i="2"/>
  <c r="C63" i="2"/>
  <c r="C61" i="2"/>
  <c r="C86" i="2"/>
  <c r="C75" i="2"/>
  <c r="C74" i="2"/>
  <c r="C87" i="2"/>
  <c r="H13" i="6"/>
  <c r="H19" i="6" s="1"/>
  <c r="C70" i="2"/>
  <c r="G63" i="2"/>
  <c r="H63" i="2" s="1"/>
  <c r="H26" i="2"/>
  <c r="H24" i="2"/>
  <c r="H30" i="2"/>
  <c r="H28" i="2"/>
  <c r="H38" i="2"/>
  <c r="G60" i="2"/>
  <c r="H57" i="2"/>
  <c r="C149" i="2"/>
  <c r="F136" i="2"/>
  <c r="G136" i="2"/>
  <c r="G16" i="6" s="1"/>
  <c r="C136" i="2"/>
  <c r="G62" i="2" l="1"/>
  <c r="H99" i="2"/>
  <c r="H60" i="2"/>
  <c r="G64" i="2" l="1"/>
  <c r="H98" i="2" s="1"/>
  <c r="H62" i="2"/>
  <c r="G68" i="2" l="1"/>
  <c r="H97" i="2" s="1"/>
  <c r="H64" i="2"/>
  <c r="H68"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Ty Christensen</author>
  </authors>
  <commentList>
    <comment ref="G116" authorId="0" shapeId="0" xr:uid="{D3AF6D56-2B09-4224-8F80-F12DF41A312A}">
      <text>
        <r>
          <rPr>
            <sz val="8"/>
            <color indexed="81"/>
            <rFont val="Tahoma"/>
            <family val="2"/>
          </rPr>
          <t>Facilities which provide a type of care other than Skilled Nursing may not be required to provide the minimum 3.2 hours of direct nursing care per patient day (including Temporary Nurses below).</t>
        </r>
      </text>
    </comment>
  </commentList>
</comments>
</file>

<file path=xl/sharedStrings.xml><?xml version="1.0" encoding="utf-8"?>
<sst xmlns="http://schemas.openxmlformats.org/spreadsheetml/2006/main" count="20757" uniqueCount="7706">
  <si>
    <t>g.  Operating Margin -  Income (loss) from health care operations divided by total health care revenue (the sum of net routine services revenue, ancillary services revenue, and other operating revenue).  This ratio indicates the percentage of health care revenue which remains as income after operating expenses have been deducted.</t>
  </si>
  <si>
    <t>Residential Care (RES)</t>
  </si>
  <si>
    <t>Return on Equity</t>
  </si>
  <si>
    <t>Routine Services</t>
  </si>
  <si>
    <t>Patients who are financially responsible for their own care and who are not covered by a third-party payer program.</t>
  </si>
  <si>
    <t>Skilled Nursing (SN)</t>
  </si>
  <si>
    <t>Acid Test Ratio</t>
  </si>
  <si>
    <t>Net Long-Term Debt</t>
  </si>
  <si>
    <t>Construction-in-Progress</t>
  </si>
  <si>
    <t xml:space="preserve">  Total Liabilities</t>
  </si>
  <si>
    <t>Investments &amp; Other Assets</t>
  </si>
  <si>
    <t>Intangible Assets</t>
  </si>
  <si>
    <t>Equity</t>
  </si>
  <si>
    <t xml:space="preserve">  Total Assets</t>
  </si>
  <si>
    <t xml:space="preserve">  Total Liabilities &amp; Equity</t>
  </si>
  <si>
    <t>Intercompany Receivables</t>
  </si>
  <si>
    <t>Intercompany Payables</t>
  </si>
  <si>
    <t>Current Ratio</t>
  </si>
  <si>
    <t>Operating Margin</t>
  </si>
  <si>
    <t>(All)</t>
  </si>
  <si>
    <t>No. of Facilities</t>
  </si>
  <si>
    <t>Facility Name</t>
  </si>
  <si>
    <t>License Category</t>
  </si>
  <si>
    <t>Gross RoutineRevenue</t>
  </si>
  <si>
    <t>Gross Ancillary Revenue</t>
  </si>
  <si>
    <t>Total Health Care Revenue</t>
  </si>
  <si>
    <t>- Health Care Expenses</t>
  </si>
  <si>
    <t>Net from Health Operations</t>
  </si>
  <si>
    <t>Occupancy Rate</t>
  </si>
  <si>
    <t>Discharges</t>
  </si>
  <si>
    <t>Admissions</t>
  </si>
  <si>
    <t>Total Patient Days</t>
  </si>
  <si>
    <t>Average</t>
  </si>
  <si>
    <t>End of Period</t>
  </si>
  <si>
    <t>Patient Days</t>
  </si>
  <si>
    <t>% of Total</t>
  </si>
  <si>
    <t>Total All Payers</t>
  </si>
  <si>
    <t>Contractual Adjustments - Medicare</t>
  </si>
  <si>
    <t>Contractual Adjustments - Managed Care</t>
  </si>
  <si>
    <t>Contractual Adjustments - Other Payers</t>
  </si>
  <si>
    <t>Charity Adjustments</t>
  </si>
  <si>
    <t>Administrative Adjustments</t>
  </si>
  <si>
    <t>Other Deductions from Revenue</t>
  </si>
  <si>
    <t>Total Routine Services</t>
  </si>
  <si>
    <t xml:space="preserve">  *Excluding beds in suspense</t>
  </si>
  <si>
    <t>Licensed Beds*</t>
  </si>
  <si>
    <t>HFPA</t>
  </si>
  <si>
    <t>Revenue earned by a long-term care facility for providing health care services to patients.  Calculated by adding net routine services revenue, net ancillary services revenue, and other operating revenue from health care operations.</t>
  </si>
  <si>
    <t>Current and deferred income tax expense incurred by the long-term care facility during the reporting period.</t>
  </si>
  <si>
    <t>Transitional Inpatient Care (TI)</t>
  </si>
  <si>
    <t xml:space="preserve">Type of Care </t>
  </si>
  <si>
    <t>Indicates one or more of the following types of care offered by a facility:</t>
  </si>
  <si>
    <t>SN Skilled Nursing</t>
  </si>
  <si>
    <t>IC Intermediate Care</t>
  </si>
  <si>
    <t>MD Mentally Disordered</t>
  </si>
  <si>
    <t>DD Developmentally Disabled</t>
  </si>
  <si>
    <t>SA Sub-Acute Care</t>
  </si>
  <si>
    <t>SP Sub Acute Care-Pediatric</t>
  </si>
  <si>
    <t>TI Transitional Inpatient Care</t>
  </si>
  <si>
    <t>HI Hospice Inpatient Care</t>
  </si>
  <si>
    <t>OR Other Routine Services</t>
  </si>
  <si>
    <t>RES Residential Care</t>
  </si>
  <si>
    <t xml:space="preserve">Type of Control </t>
  </si>
  <si>
    <t>Not-for-profit (church-related), investor-owned (corporation, division, proprietorship, or partnership), or governmental (city/county, district, or state).</t>
  </si>
  <si>
    <t>The cost center which includes the overall management and administration of the institution, general patient accounting, communication systems, data processing, patient admissions, public relations, professional liability and non-property-related insurance, licenses and taxes, medical record activities, and procurement of supplies and equipment.</t>
  </si>
  <si>
    <t>The number of patients formally admitted to the facility, or transferred from a residential care unit of the facility.  Does not include patients returning to the facility under a bed-hold or leave, where a bed has been held open specifically for the patient's return.</t>
  </si>
  <si>
    <t>The group of cost centers which includes diagnostic or therapeutic services performed by specific departments of the long-term care facility (or under contract) that are not part of the general or routine patient care.  Ancillary services are those special services for which charges are customarily made in addition to routine charges and include patient supplies, pharmacy, laboratory, physical therapy, and home health services.</t>
  </si>
  <si>
    <t>Salaries and Wages</t>
  </si>
  <si>
    <t>Employee Benefits</t>
  </si>
  <si>
    <t>Sum of EXP_SAL</t>
  </si>
  <si>
    <t>Sum of EXP_BEN</t>
  </si>
  <si>
    <t>Sum of EXP_OTHER</t>
  </si>
  <si>
    <t>The cost center which provides laundry and linen services for facility use and personal laundry services.</t>
  </si>
  <si>
    <t xml:space="preserve">Leases and Rentals </t>
  </si>
  <si>
    <t>This cost center includes all leases and rental expenses relating to building, equipment, and leasehold improvements.</t>
  </si>
  <si>
    <t>Liabilities</t>
  </si>
  <si>
    <t>Amounts owed by the facility (debtor) to another entity (creditor), payable in money, or in goods and services.</t>
  </si>
  <si>
    <t>a.  Deferred Credits:    Revenue received or recorded before it is earned, such as deferred income taxes or deferred third-party income.</t>
  </si>
  <si>
    <t>d.  Total Liabilities:    The sum of current liabilities, deferred income, and net long-term debt.</t>
  </si>
  <si>
    <t>Licensed Beds</t>
  </si>
  <si>
    <t>The average number of beds licensed by the Department of Health Services, less those beds in suspense, during the  reporting period.</t>
  </si>
  <si>
    <t>Groups that have a contractual relationship with the facility such as HMO's, PPO's or others.  Patients enrolled in managed care plans funded by Medicare and Medi-Cal or other government programs are included here.</t>
  </si>
  <si>
    <t xml:space="preserve">Medi-Cal </t>
  </si>
  <si>
    <t>Mentally Disordered (MD)</t>
  </si>
  <si>
    <t>A person with a chronic psychiatric impairment and whose adaptive functioning is moderately impaired.  Also used to describe the nursing care given to such a person.</t>
  </si>
  <si>
    <t xml:space="preserve">Net Income (Loss) </t>
  </si>
  <si>
    <t>Net Patient Services Revenue</t>
  </si>
  <si>
    <t>The difference between gross routine and ancillary services revenue (recorded at the facility’s full established rates) and deductions from revenue.</t>
  </si>
  <si>
    <t xml:space="preserve">   Continuous as a % of Average Employees</t>
  </si>
  <si>
    <t>Staffing</t>
  </si>
  <si>
    <t>Direct</t>
  </si>
  <si>
    <t>Nursing</t>
  </si>
  <si>
    <t>Total Property</t>
  </si>
  <si>
    <t>Property:</t>
  </si>
  <si>
    <t>Other Expenses</t>
  </si>
  <si>
    <t>Total Other</t>
  </si>
  <si>
    <t>Day</t>
  </si>
  <si>
    <t>Per Patient</t>
  </si>
  <si>
    <t xml:space="preserve">   % of Total</t>
  </si>
  <si>
    <t>Patient Days &amp; Gross</t>
  </si>
  <si>
    <t>Revenue by Payer</t>
  </si>
  <si>
    <t>Revenue</t>
  </si>
  <si>
    <t>Gross Routine</t>
  </si>
  <si>
    <t>Gross Inpatient</t>
  </si>
  <si>
    <t>Ancillary</t>
  </si>
  <si>
    <t>Gross Outpatient</t>
  </si>
  <si>
    <t>Patient Days &amp; Gross Revenue</t>
  </si>
  <si>
    <t xml:space="preserve">Revenue </t>
  </si>
  <si>
    <t xml:space="preserve">Total Net </t>
  </si>
  <si>
    <t xml:space="preserve">Patient </t>
  </si>
  <si>
    <t>Revenue*</t>
  </si>
  <si>
    <t>minus Deductions</t>
  </si>
  <si>
    <t>* Gross Revenue</t>
  </si>
  <si>
    <t>Deductions</t>
  </si>
  <si>
    <t>from Revenue</t>
  </si>
  <si>
    <t>Total</t>
  </si>
  <si>
    <t>Data</t>
  </si>
  <si>
    <t>Sum of FAC_NO</t>
  </si>
  <si>
    <t>Count of FAC_NO</t>
  </si>
  <si>
    <t>Sum of BED_AVG</t>
  </si>
  <si>
    <t>Sum of BED_END</t>
  </si>
  <si>
    <t>Sum of DAY_TOTL</t>
  </si>
  <si>
    <t>Sum of EXP_PSUPPL</t>
  </si>
  <si>
    <t>Sum of EXP_SPSURF</t>
  </si>
  <si>
    <t>Sum of EXP_PT</t>
  </si>
  <si>
    <t>Sum of EXP_RT</t>
  </si>
  <si>
    <t>Sum of EXP_OT</t>
  </si>
  <si>
    <t>Sum of EXP_SP</t>
  </si>
  <si>
    <t>Sum of EXP_PHARM</t>
  </si>
  <si>
    <t>Sum of EXP_LAB</t>
  </si>
  <si>
    <t>Sum of EXP_HMHLTH</t>
  </si>
  <si>
    <t>Sum of EXP_OTH_AN</t>
  </si>
  <si>
    <t>Sum of EXP_POM</t>
  </si>
  <si>
    <t>Sum of EXP_HKP</t>
  </si>
  <si>
    <t>Sum of EXP_LL</t>
  </si>
  <si>
    <t>Sum of EXP_DIET</t>
  </si>
  <si>
    <t>Sum of EXP_SS</t>
  </si>
  <si>
    <t>Sum of EXP_ACTV</t>
  </si>
  <si>
    <t>Sum of EXP_INSV</t>
  </si>
  <si>
    <t>Sum of EXP_ADMN</t>
  </si>
  <si>
    <t>Sum of EXP_DPREC</t>
  </si>
  <si>
    <t>Sum of EXP_LEASE</t>
  </si>
  <si>
    <t>This cost center includes the expenses incurred in maintaining all insurance policies covering the facility property.  Included are property damage insurance, fire insurance and boiler insurance.</t>
  </si>
  <si>
    <t>Property Taxes</t>
  </si>
  <si>
    <t>This cost center includes all property taxes incidental to the operation of the facility.  It does not include property taxes paid on investment property.</t>
  </si>
  <si>
    <t>Provision for Bad Debts</t>
  </si>
  <si>
    <t>This cost center includes the amount of accounts and notes receivable that are uncollectible due to the patient's unwillingness to pay.</t>
  </si>
  <si>
    <t>Ratios</t>
  </si>
  <si>
    <t>A comparison of related pieces of financial and/or utilization data that are usually expressed as a percentage or a fraction.</t>
  </si>
  <si>
    <t>Report Period End</t>
  </si>
  <si>
    <t>b.  Net Long-term Debt:    Liabilities which are not expected to be satisfied within one year of the end of the reporting period.  This amount reflects the reduction for that portion of the debt which is expected to be satisfied the next year.  Includes mortgage notes, capitalized lease obligations, bonds payable, and long-term related party payables.</t>
  </si>
  <si>
    <t>c.  Current Liabilities:    Short-term debt or obligations that, according to reasonable expectations, are to be satisfied within a normal operating cycle, or one year, whichever is longer.  Examples include accounts payable, accrued compensation and related liabilities, short-term related party payables, and the current maturities on long-term debt.</t>
  </si>
  <si>
    <t>The  federally-aided, State operated and administered Medicaid program which provides medical benefits for certain low-income persons.  Data related to Medi-Cal patients enrolled in health maintenance organizations (HMOs) are not included in the Medi-Cal payer category, but are part of the "Other Payer" category.</t>
  </si>
  <si>
    <t>A federal health insurance program designed to underwrite the medical costs of persons 65 and over, and some qualified persons under 65. Data related to Medi-Care patients enrolled in health maintenance organizations (HMOs) are not included in the Medi-Care payer category, but are part of the "Other Payer" category.</t>
  </si>
  <si>
    <t>The amount of income from operations plus nonhealth care revenue net of nonhealth care expense, less provision for income taxes and extraordinary items.  (Often called “the bottom line.”)</t>
  </si>
  <si>
    <t>Physical objects (tangible) or rights (intangible) having economic value to their owner; items or sources of wealth expressed, for accounting purposes, in terms of their cost, depreciated cost, or less frequently, some other value; hence all costs benefiting a future period.</t>
  </si>
  <si>
    <t>As licensed by the Department of Health Services' Licensing and Certification Division, CLHFs provide care to patients with terminal or life-threatening illness, or with catastrophic and severe injury.  CLHFs provide care in a non-institutional, homelike setting.</t>
  </si>
  <si>
    <t>An organizational department or unit performing functional services within the hospital.  Some cost centers generate patient revenue and are classified as  revenue-producing cost centers, such as Skilled Nursing and Physical Therapy.  Other cost centers do not generate patient revenue and are classified as non-revenue producing cost centers, such as Housekeeping and Administration.</t>
  </si>
  <si>
    <t xml:space="preserve">Expenses recorded to spread the cost of a capital asset over its estimated useful life.  Includes depreciation expenses for property, plant, and equipment, and the amortization of goodwill and other intangibles. Depreciation and amortization are calculated using the straight-line method, which assigns to each period an equal portion of the asset's cost less any salvage value.   </t>
  </si>
  <si>
    <t>A person with a disability attributable to mental retardation, cerebral palsy, epilepsy, or other neurologically handicapping conditions found to be closely related to mental retardation or to require similar treatment.  This term is also used to describe the nursing care given to such persons.</t>
  </si>
  <si>
    <t>The number of patients formally released from the facility, or transferred to a residential care unit of the facility.  Includes patient deaths, but does not include patients leaving the facility temporarily under a bed-hold or leave, where a bed is held open specifically for the patient's return.</t>
  </si>
  <si>
    <t>Health care provided to patients at their place of residence, at a level less intensive than facility requirements.  Services may include, but are not limited to, nursing care, intravenous therapy, inhalation therapy, electrocardiology, physical therapy, occupational and recreational therapy, and hospice services.</t>
  </si>
  <si>
    <t>Salaries and wages paid to all employees in a given cost center and employer classification divided by the total hours worked by those employees.  For temporary (registry) nursing services, "Hourly Average" is the amount paid by the facility for those services divided by the hours worked by temporary nursing personnel.</t>
  </si>
  <si>
    <t>The average number of hours worked per patient day by all employees in a given cost center and employee classification during the reporting period; determined by dividing the hours worked (by such employees) by the total patient days of care provided during the reporting period.</t>
  </si>
  <si>
    <t>Average Number of Employees</t>
  </si>
  <si>
    <t>Transitional Inpatient Care refers to the care provided to patients in the unit identified in a contract with the Department of Health Services to provide Transitional Inpatient Care to Medi-Cal beneficiaries.  Intensive licensed nursing care to patients who require medical care, rehabilitative care, or both; who have suffered an illness, injury or exacerbation of a disease, and whose medical condition has clinically stabilized so that daily physician services and the immediate availability of technically complex diagnostic and invasive procedures, usually available only in an acute care hospital, are not medically necessary.  Such care is more intensive that Skilled Nursing Care but less intensive than the usual Medical, Surgical, and Pediatric Acute Care requirements.</t>
  </si>
  <si>
    <t>Turnover percentage is the average number of times an employee is replaced during the period.  This is expressed as a percentage and is calculated by dividing the total number of people employed during the period by the average number of employees, times 100, minus 100.</t>
  </si>
  <si>
    <t>Based on the number of beds licensed by the California Department of Health Services' Licensing and Certification Division.  For the aggregate profiles, long-term care facilities are assigned to one of three groups: 1 through 59, 60 through 99, and 100+ beds.  These groupings coincide with reimbursement rates and/or staffing requirements.</t>
  </si>
  <si>
    <t>The difference between gross routine and ancillary revenues for Managed Care patients (billed at the facility’s full established rates) and the amounts received or to be received.</t>
  </si>
  <si>
    <t>Total expenses for a given cost center or cost centers, divided by total patient days.</t>
  </si>
  <si>
    <t>Balance Sheet - Unrestricted Fund *</t>
  </si>
  <si>
    <r>
      <t xml:space="preserve">* </t>
    </r>
    <r>
      <rPr>
        <i/>
        <sz val="9"/>
        <rFont val="Arial"/>
        <family val="2"/>
      </rPr>
      <t>Includes Assets and Liabilites related to Residential Care</t>
    </r>
  </si>
  <si>
    <t>Financial Ratios *</t>
  </si>
  <si>
    <r>
      <t xml:space="preserve">* </t>
    </r>
    <r>
      <rPr>
        <i/>
        <sz val="9"/>
        <rFont val="Arial"/>
        <family val="2"/>
      </rPr>
      <t>Includes Revenues and Expenses related to Residential Care</t>
    </r>
  </si>
  <si>
    <t xml:space="preserve">  Income Taxes</t>
  </si>
  <si>
    <t xml:space="preserve">  Extraordinary Items</t>
  </si>
  <si>
    <r>
      <t xml:space="preserve">  Nonhealth Rev &amp; Exp, Net </t>
    </r>
    <r>
      <rPr>
        <b/>
        <sz val="9"/>
        <rFont val="Arial"/>
        <family val="2"/>
      </rPr>
      <t>*</t>
    </r>
  </si>
  <si>
    <t>As licensed by the Department of Health Services' Licensing and Certification Division, either Skilled Nursing Facility (SNF), Intermediate Care Facility (ICF), or Congregate Living Health Facility (CLHF) (not included in this file).  SNF/RES and ICF/RES indicate facilities that are licensed for skilled nursing or intermediate care, but are an integral part of a residential care facility.</t>
  </si>
  <si>
    <t>d.  Debt Service Coverage Ratio -  The sum of net income, interest expense, and depreciation and amortization, divided by the sum of current maturities of long-term debt and interest expense. This ratio indicates the facility’s ability to meet its principal and interest payments on long-term debt.  A value of 1.00 or more means that the facility is meeting its debt requirements.</t>
  </si>
  <si>
    <t xml:space="preserve">e.  Long-term Debt to Assets Rate - Net long-term debt divided by total assets and multiplied by 100.  This ratio indicates the proportion of total assets that is financed by long-term debt. </t>
  </si>
  <si>
    <t>f.  Net PPE Assets Per Bed - Net property, plant, and equipment, plus construction-in-progress, divided by available beds.  This ratio indicates the property, plant, and equipment associated with each available bed.</t>
  </si>
  <si>
    <t>Sum of Licensed Bed Days</t>
  </si>
  <si>
    <t>Sum of ADMITS</t>
  </si>
  <si>
    <t>Sum of DISCHS</t>
  </si>
  <si>
    <t>Sum of DAY_SELF</t>
  </si>
  <si>
    <t>Sum of DAY_OTH</t>
  </si>
  <si>
    <t>Sum of GR_RT_SELF</t>
  </si>
  <si>
    <t>Sum of GR_RT_OTH</t>
  </si>
  <si>
    <t>Sum of GR_AN_SELF_IP</t>
  </si>
  <si>
    <t>Sum of GR_AN_OTH_IP</t>
  </si>
  <si>
    <t>Sum of GR_AN_SELF_OP</t>
  </si>
  <si>
    <t>Sum of GR_AN_OTH_OP</t>
  </si>
  <si>
    <t>Sum of DAY_SN</t>
  </si>
  <si>
    <t>Sum of DAY_IC</t>
  </si>
  <si>
    <t>Sum of DAY_MD</t>
  </si>
  <si>
    <t>Sum of DAY_DD</t>
  </si>
  <si>
    <t>Sum of DAY_SUBACU</t>
  </si>
  <si>
    <t>Sum of DAY_SUBPED</t>
  </si>
  <si>
    <t>Sum of DAY_TIC</t>
  </si>
  <si>
    <t>Sum of DAY_HOSPIC</t>
  </si>
  <si>
    <t>Sum of DAY_OTH_RT</t>
  </si>
  <si>
    <t>Sum of GR_SN</t>
  </si>
  <si>
    <t>Sum of GR_IC</t>
  </si>
  <si>
    <t>Sum of GR_MD</t>
  </si>
  <si>
    <t>Sum of GR_DD</t>
  </si>
  <si>
    <t>Sum of GR_SUBACU</t>
  </si>
  <si>
    <t>Sum of GR_SUBPED</t>
  </si>
  <si>
    <t>Sum of GR_TIC</t>
  </si>
  <si>
    <t>Sum of GR_HOSPIC</t>
  </si>
  <si>
    <t>Sum of GR_OTH_RT</t>
  </si>
  <si>
    <t>Sum of EXP_SN</t>
  </si>
  <si>
    <t>Sum of EXP_IC</t>
  </si>
  <si>
    <t>Sum of EXP_MD</t>
  </si>
  <si>
    <t>Sum of EXP_DD</t>
  </si>
  <si>
    <t>Sum of EXP_SUBACU</t>
  </si>
  <si>
    <t>Sum of Investor</t>
  </si>
  <si>
    <t>Sum of Not-for-profit</t>
  </si>
  <si>
    <t>Sum of Governmental</t>
  </si>
  <si>
    <t>Sum of 1-59 Beds</t>
  </si>
  <si>
    <t>Sum of 60-99 Beds</t>
  </si>
  <si>
    <t>Sum of 100+ Beds</t>
  </si>
  <si>
    <t>Sum of SN Care</t>
  </si>
  <si>
    <t>Sum of IC Care</t>
  </si>
  <si>
    <t>Sum of MD Care</t>
  </si>
  <si>
    <t>Sum of DD Care</t>
  </si>
  <si>
    <t>Sum of SA Care</t>
  </si>
  <si>
    <t>Sum of SAP Care</t>
  </si>
  <si>
    <t>Sum of TI Care</t>
  </si>
  <si>
    <t>Sum of Hosp Care</t>
  </si>
  <si>
    <t>Sum of Other Care</t>
  </si>
  <si>
    <t>Sum of SNF Lic</t>
  </si>
  <si>
    <t>Sum of ICF Lic</t>
  </si>
  <si>
    <t>Sum of SNF/Res Lic</t>
  </si>
  <si>
    <t>Sum of ICF/Res Lic</t>
  </si>
  <si>
    <t>Sum of Other Lic</t>
  </si>
  <si>
    <t>Sum of EXP_PRPTAX</t>
  </si>
  <si>
    <t>Sum of EXP_PRPINS</t>
  </si>
  <si>
    <t>Sum of EXP_INTPPE</t>
  </si>
  <si>
    <t>Sum of EXP_INTOTH</t>
  </si>
  <si>
    <t>Sum of EXP_BDEBT</t>
  </si>
  <si>
    <t>Sum of OTH_OP_REV</t>
  </si>
  <si>
    <t>Sum of NONHC_NET</t>
  </si>
  <si>
    <t>Sum of INC_TAX</t>
  </si>
  <si>
    <t>Sum of EXT_ITEM</t>
  </si>
  <si>
    <t>Sum of NET_INCOME</t>
  </si>
  <si>
    <t>Sum of CUR_ASST</t>
  </si>
  <si>
    <t>Sum of ASST_LIMTD</t>
  </si>
  <si>
    <t>Sum of NET_PPE</t>
  </si>
  <si>
    <t>Sum of CONST_PROG</t>
  </si>
  <si>
    <t>Sum of INV_OTH</t>
  </si>
  <si>
    <t>Sum of INTAN_ASST</t>
  </si>
  <si>
    <t>Sum of TOT_ASST</t>
  </si>
  <si>
    <t>Sum of CUR_LIAB</t>
  </si>
  <si>
    <t>Sum of DEF_CRED</t>
  </si>
  <si>
    <t>Sum of NET_LTDEBT</t>
  </si>
  <si>
    <t>Sum of EQUITY</t>
  </si>
  <si>
    <t>Sum of LIAB_EQ</t>
  </si>
  <si>
    <t>Sum of REL_REC_CR</t>
  </si>
  <si>
    <t>Sum of REL_REC_LT</t>
  </si>
  <si>
    <t>Sum of REL_PAY_CR</t>
  </si>
  <si>
    <t>Sum of REL_PAY_LT</t>
  </si>
  <si>
    <t>Sum of Cash &amp; Securities</t>
  </si>
  <si>
    <t>Sum of TOT_LTDEBT</t>
  </si>
  <si>
    <t>Sum of CUR_MAT</t>
  </si>
  <si>
    <t>Sum of EXP_SUBPED</t>
  </si>
  <si>
    <t>Sum of EXP_TIC</t>
  </si>
  <si>
    <t>Sum of EXP_HOSPIC</t>
  </si>
  <si>
    <t>Sum of EXP_OTH_RT</t>
  </si>
  <si>
    <t>Sub-Acute Care – Pediatric refers to the care provided to patients in the unit identified in a contract with the Department of Health Services to provide pediatric sub-acute care to Medi-Cal beneficiaries.  A level of nursing and supportive care services for pediatric patients under 21 years of age, provided to patients who require intensive licensed nursing care and use a medical technology that compensates for the loss of a vital bodily function. Such care is more intensive than skilled nursing care but less intensive than the usual medical, surgical, and pediatric acute care requirements.</t>
  </si>
  <si>
    <t>The cost center group which includes services performed by specific departments of the long-term care facility that are not nursing or ancillary services, such as:  Plant Operations and Maintenance, Housekeeping, Laundry and Linen, Dietary, Social Services, Activities, Inservice Education-Nursing and Administration.</t>
  </si>
  <si>
    <t>Nonhealth Care Revenue and Expenses</t>
  </si>
  <si>
    <t>h.  Turnover of Operating Assets -  The sum of net routine services revenue and net ancillary services revenue divided by the sum of current assets and net property, plant, and equipment.  This ratio indicates how well operating assets are used to generate patient revenue.</t>
  </si>
  <si>
    <t>The provision of room and board, personal services, supervision and assistance in transportation, guidance, and training to sustain the person in the activities of daily living.  Medication and nursing are not included.  Also referred to as Assisted Living and Board and Care.</t>
  </si>
  <si>
    <t>Extraordinary Items</t>
  </si>
  <si>
    <t>Income Taxes</t>
  </si>
  <si>
    <t>The cost center which includes activity programs organized for the benefit of the patient, including social activities, religious programs, educational activities, and exercise activities.</t>
  </si>
  <si>
    <t>Ancillary Services</t>
  </si>
  <si>
    <t>Assets</t>
  </si>
  <si>
    <t>a.  Current Assets -  The sum of all assets that are reasonably expected to be realized in cash, sold, or consumed within one year after the balance sheet due date.</t>
  </si>
  <si>
    <t>b.  Assets Whose Use is Limited - Assets whose use is limited either by the governing board, trust agreements, or other outside parties.</t>
  </si>
  <si>
    <t>c.  Net Property, Plant, and Equipment -  The amount invested in property, plant, and equipment less accumulated depreciation (includes construction in progress).</t>
  </si>
  <si>
    <t>d.  Investments and Other Assets -  The sum of investments in property, plant, and equipment, other investments, receivables from related parties, and noncurrent deposits and other assets.</t>
  </si>
  <si>
    <t>e.  Intangible Assets -  The sum of unamortized goodwill, loan and organizational costs, and other intangible assets.</t>
  </si>
  <si>
    <t xml:space="preserve">(See Ratios) </t>
  </si>
  <si>
    <t>Balance Sheet</t>
  </si>
  <si>
    <t>A statement that summarizes the assets, liabilities, and equity of the facility at the end of the report period.</t>
  </si>
  <si>
    <t>The average number of licensed beds for a long-term care facility.</t>
  </si>
  <si>
    <t>Bed Size Group</t>
  </si>
  <si>
    <t>Congregate Living Health Facility (CLHF)</t>
  </si>
  <si>
    <t>Productive Hours per Average Employee</t>
  </si>
  <si>
    <t>Turnover Percentage</t>
  </si>
  <si>
    <t>Employees with Continuous Service</t>
  </si>
  <si>
    <t>Routine services revenue (charges) recorded at the facility’s full established rates, before deductions from revenue are applied.</t>
  </si>
  <si>
    <t>Health Care Expenses</t>
  </si>
  <si>
    <t>The cost incurred in the provision of health care services to patients in a long-term care facility.</t>
  </si>
  <si>
    <t>Health Facility Planning Area (HFPA)</t>
  </si>
  <si>
    <t>A geographic area which is a subdivision of a Health Service Area (HSA).  These areas are defined by Office of Statewide Health Planning and Development (OSHPD) and are used for determining existing and required hospitals and services.</t>
  </si>
  <si>
    <t xml:space="preserve">Health Service Area (HSA) </t>
  </si>
  <si>
    <t>A geographic area consisting of one or more contiguous counties designated by the Department of Health and Human Services for health planning on a regional basis. There are 14 HSAs in California.</t>
  </si>
  <si>
    <t>Home Health Services</t>
  </si>
  <si>
    <t>Hospice Inpatient Care (HI)</t>
  </si>
  <si>
    <t>The provision of palliative and supportive care services to terminally ill patients, including general inpatient care and respite care (care needed to relieve family or other persons caring for the patient).</t>
  </si>
  <si>
    <t>Hourly Average Wage Rate</t>
  </si>
  <si>
    <t>(See Productive Hours.)</t>
  </si>
  <si>
    <t>Housekeeping</t>
  </si>
  <si>
    <t>The cost center involved in the care and cleaning of the interior of the physical plant.</t>
  </si>
  <si>
    <t>Income (Loss) from Health Care Operations</t>
  </si>
  <si>
    <t>Net patient service revenue plus other operating revenue minus total health care expenses.</t>
  </si>
  <si>
    <t>Income Statement</t>
  </si>
  <si>
    <t>A statement that summarizes the various revenue and expense transactions for the facility during the reporting period and shows the net income or loss.</t>
  </si>
  <si>
    <t>Inservice Education - Nursing</t>
  </si>
  <si>
    <t>The cost center involved in the provision of inservice education to nursing personnel, such as nurse assistant orientation and training programs.</t>
  </si>
  <si>
    <t>Interest - Other</t>
  </si>
  <si>
    <t>This cost center includes the interest incurred on debt not incurred for the acquisition of land, building, and equipment.</t>
  </si>
  <si>
    <t xml:space="preserve">Revenue generated by health care operations, but not from patient care services.  Examples include non-patient food sales, refunds and rebates, and supplies sold to non-patients.  Does not include interest income.  </t>
  </si>
  <si>
    <t xml:space="preserve">Other Payer </t>
  </si>
  <si>
    <t>All Payers other than Medicare, Medi-Cal, and self-pay.</t>
  </si>
  <si>
    <t>Other Routine Services (OR)</t>
  </si>
  <si>
    <t>Those routine services not properly accounted and reported in the specific routine services cost centers:  skilled nursing, intermediate care, mentally disordered care, developmentally disabled care, sub-acute care- pediatric and hospice inpatient care.</t>
  </si>
  <si>
    <t>Parent Organization</t>
  </si>
  <si>
    <t>For facilities that are part of a group of related facilities, the parent organization is the corporation that owns or controls all facilities within the group.</t>
  </si>
  <si>
    <t xml:space="preserve">Patient (Census) Days </t>
  </si>
  <si>
    <t>Number of census days that all patients spent in the facility during the reporting period.  Patient days include the day of admission, but not the day of discharge.</t>
  </si>
  <si>
    <t>Payer</t>
  </si>
  <si>
    <t>Person or organization that pays the facility for services rendered to patients.</t>
  </si>
  <si>
    <t>Plant Operations and Maintenance</t>
  </si>
  <si>
    <t>Cost center which includes maintenance and repair of buildings, parking facilities, and all equipment; minor renovation of buildings and equipment; maintenance of grounds; security; and the cost of utilities.</t>
  </si>
  <si>
    <t>Productive Hours</t>
  </si>
  <si>
    <t>The sum of hours worked by all employees in a given cost center or employee classification during the reporting period.  Productive hours do not include vacation, sick leave, and other paid time off.</t>
  </si>
  <si>
    <t>Property Insurance</t>
  </si>
  <si>
    <t>Revenues and expenses not directly related to patient services.  This includes residential care revenue and expense, and nonoperating gains and losses.</t>
  </si>
  <si>
    <t>Not-for-Profit</t>
  </si>
  <si>
    <t>Ownership group which includes all church-related and other facilities that are corporations organized and operated under a policy by which no stockholder or trustee shares in the profits or losses of the enterprise.</t>
  </si>
  <si>
    <t xml:space="preserve">Occupancy Rate </t>
  </si>
  <si>
    <t xml:space="preserve">OSHPD Facility Number </t>
  </si>
  <si>
    <t>The  nine-digit number assigned to each licensed long-term care facility by the Office of Statewide Health Planning and Development.</t>
  </si>
  <si>
    <t>Other Operating Revenue</t>
  </si>
  <si>
    <t>Support Services</t>
  </si>
  <si>
    <t>Other</t>
  </si>
  <si>
    <t>Administration</t>
  </si>
  <si>
    <t>Property</t>
  </si>
  <si>
    <t>Expenses</t>
  </si>
  <si>
    <t>Gross Routine Revenue per Patient Day</t>
  </si>
  <si>
    <t>Routine Nursing</t>
  </si>
  <si>
    <t>Temporary Nursing</t>
  </si>
  <si>
    <t>Hours per Patient Day</t>
  </si>
  <si>
    <t>Per Patient Day</t>
  </si>
  <si>
    <t>Routine Care Expense</t>
  </si>
  <si>
    <t>Ancillary Care Expense</t>
  </si>
  <si>
    <t>Support Services Expense</t>
  </si>
  <si>
    <t>Property Expense</t>
  </si>
  <si>
    <t>Total Expense</t>
  </si>
  <si>
    <t>Bed Size</t>
  </si>
  <si>
    <t>Health Care Expenses by Cost Center</t>
  </si>
  <si>
    <t>Routine Services:</t>
  </si>
  <si>
    <t xml:space="preserve">   Skilled Nursing</t>
  </si>
  <si>
    <t xml:space="preserve">   Intermediate Care</t>
  </si>
  <si>
    <t xml:space="preserve">   Mentally Disordered</t>
  </si>
  <si>
    <t xml:space="preserve">   Developmentally Disabled</t>
  </si>
  <si>
    <t xml:space="preserve">   Sub-Acute Care</t>
  </si>
  <si>
    <t xml:space="preserve">   Sub- Acute - Pediatric</t>
  </si>
  <si>
    <t xml:space="preserve">   Transitional Inpatient Care</t>
  </si>
  <si>
    <t xml:space="preserve">   Hospice Inpatient Care</t>
  </si>
  <si>
    <t xml:space="preserve">   Other Routine Services</t>
  </si>
  <si>
    <t xml:space="preserve">   Patient Supplies</t>
  </si>
  <si>
    <t xml:space="preserve">   Physical Therapy</t>
  </si>
  <si>
    <t xml:space="preserve">   Respiratory Therapy</t>
  </si>
  <si>
    <t xml:space="preserve">   Occupational Therapy</t>
  </si>
  <si>
    <t xml:space="preserve">   Speech Pathology</t>
  </si>
  <si>
    <t xml:space="preserve">   Pharmacy</t>
  </si>
  <si>
    <t xml:space="preserve">   Laboratory</t>
  </si>
  <si>
    <t xml:space="preserve">   Home Health Services</t>
  </si>
  <si>
    <t xml:space="preserve">   Other Ancillary Services</t>
  </si>
  <si>
    <t>Total Ancillary Services</t>
  </si>
  <si>
    <t>Ancillary Services:</t>
  </si>
  <si>
    <t xml:space="preserve">   Special Support Surfaces</t>
  </si>
  <si>
    <t>Support Services:</t>
  </si>
  <si>
    <t xml:space="preserve">   Plant Operations &amp; Maint.</t>
  </si>
  <si>
    <t xml:space="preserve">   Housekeeping</t>
  </si>
  <si>
    <t xml:space="preserve">   Laundry and Linen</t>
  </si>
  <si>
    <t xml:space="preserve">   Dietary</t>
  </si>
  <si>
    <t xml:space="preserve">   Social Services</t>
  </si>
  <si>
    <t xml:space="preserve">   Activities</t>
  </si>
  <si>
    <t xml:space="preserve">   Inservice Educ. - Nursing</t>
  </si>
  <si>
    <t xml:space="preserve">   Administration</t>
  </si>
  <si>
    <t>Total Support Services</t>
  </si>
  <si>
    <t xml:space="preserve">   Depreciation/Amortization</t>
  </si>
  <si>
    <t xml:space="preserve">   Leases and Rentals</t>
  </si>
  <si>
    <t xml:space="preserve">   Property Taxes</t>
  </si>
  <si>
    <t xml:space="preserve">   Property Insurance</t>
  </si>
  <si>
    <t xml:space="preserve">   Interest - P. P. &amp; E.</t>
  </si>
  <si>
    <t xml:space="preserve">   Interest - Other</t>
  </si>
  <si>
    <t xml:space="preserve">   Provision for Bad Debts</t>
  </si>
  <si>
    <t>Total Health Care Expenses</t>
  </si>
  <si>
    <t>Long-term Debt to Assets Rate</t>
  </si>
  <si>
    <t>Debt Service Coverage Ratio</t>
  </si>
  <si>
    <t>Turnover on Operating Assets</t>
  </si>
  <si>
    <t>Assets to Equity Ratio</t>
  </si>
  <si>
    <t>Net PP&amp;E Assets per Bed</t>
  </si>
  <si>
    <t>Productive Hours and Salaries and Wages</t>
  </si>
  <si>
    <t>Productive</t>
  </si>
  <si>
    <t>Hours</t>
  </si>
  <si>
    <t>Full-time</t>
  </si>
  <si>
    <t>Equivalent</t>
  </si>
  <si>
    <t>Employees</t>
  </si>
  <si>
    <t>Salaries</t>
  </si>
  <si>
    <t>and Wages</t>
  </si>
  <si>
    <t>Hourly</t>
  </si>
  <si>
    <t>Wage Rate</t>
  </si>
  <si>
    <t>Hours per</t>
  </si>
  <si>
    <t>Patient Day</t>
  </si>
  <si>
    <t>Salaries and</t>
  </si>
  <si>
    <t>Wages per</t>
  </si>
  <si>
    <t xml:space="preserve">   Supervisors &amp; Mgmt.</t>
  </si>
  <si>
    <t xml:space="preserve">   Geriatric Nurse Pract.</t>
  </si>
  <si>
    <t xml:space="preserve">   Registered Nurses</t>
  </si>
  <si>
    <t xml:space="preserve">   Licensed Vocational Nurse</t>
  </si>
  <si>
    <t xml:space="preserve">   Nurse Assistants/Aides</t>
  </si>
  <si>
    <t xml:space="preserve">   Technicians &amp; Specialists</t>
  </si>
  <si>
    <t xml:space="preserve">   Psychiatric Technicians</t>
  </si>
  <si>
    <t xml:space="preserve">   Other Salaries and Wages</t>
  </si>
  <si>
    <t>Total Routine</t>
  </si>
  <si>
    <t>Total Hours and Wages</t>
  </si>
  <si>
    <t>Worked</t>
  </si>
  <si>
    <t>Amount</t>
  </si>
  <si>
    <t>Paid</t>
  </si>
  <si>
    <t>Expense per</t>
  </si>
  <si>
    <t>Temporary (Registry) Nurses</t>
  </si>
  <si>
    <t>Labor Turnover Information</t>
  </si>
  <si>
    <t>Nurse</t>
  </si>
  <si>
    <t>Assistants</t>
  </si>
  <si>
    <t>All</t>
  </si>
  <si>
    <t>a.  Acid Test Ratio - Cash plus marketable securities divided by total current liabilities.  This ratio shows the amount of cash and marketable securities per dollar of current liabilities.  It is a stricter test of liquidity than the current ratio as it excludes from the numerator any assets which cannot be immediately realized to cover current liabilities.  Higher values indicate that more liquid resources are available to meet current liabilities.</t>
  </si>
  <si>
    <t>b.  Assets to Equity Ratio - Total assets divided by total equity.  This ratio indicates the extent to which equity levels are used to support assets and generate future earnings.  If the value is too high, the facility may be undercapitalized; if too low, the facility may be overcapitalized.  A value of 4 or 5 is a well-capitalized condition.</t>
  </si>
  <si>
    <t>The reporting period ends:  (a) at the close of the facility's annual accounting period (fiscal year), (b) on the last day of patient care when the facility closes or moves, or (c) on the last day of licensure of the entity relinquishing the license when there is a change in licensee.</t>
  </si>
  <si>
    <t>The cost centers which include care given to persons who are partially or totally unable to care for themselves, have health or mental problems and require convalescent and/or restorative services.  Included are the following nursing services:  skilled nursing care, intermediate care, mentally disordered care, developmentally disabled care, sub-acute care, hospice inpatient services, and other routine services.  Also included are consultation and evaluation services.</t>
  </si>
  <si>
    <t>Sub-Acute Care refers to the care provided to patients in the unit identified in a contract with the Department of Health Services to provide sub-acute Care to Medi-Cal beneficiaries.  It is a level of nursing and supportive care services for patients who have a fragile medical condition.  Such care is more intensive than skilled nursing care but less intensive than the usual medical, surgical, and pediatric acute care requirements.</t>
  </si>
  <si>
    <t>The percentage of licensed beds occupied during a reporting period. Occupancy rate is calculated by dividing the number of patient (census) days by the number of bed days. Bed days is the number of days in the reporting period times the number of licensed beds.</t>
  </si>
  <si>
    <t>Interest - Property, Plant, and Equipment</t>
  </si>
  <si>
    <t>This cost center includes the interest incurred on mortgage notes, capitalized lease obligations, and other debt incurred for the acquisition of land, buildings, and equipment.</t>
  </si>
  <si>
    <t>Intermediate Care (IC)</t>
  </si>
  <si>
    <t>A level of nursing care service that provides care for patients who are ambulatory or semi-ambulatory and have a recurring need for skilled nursing supervision and supportive care but who do not require continuous skilled nursing care.</t>
  </si>
  <si>
    <t>Total Ancillary</t>
  </si>
  <si>
    <t>Residential Care</t>
  </si>
  <si>
    <t xml:space="preserve"> (See Ratios.)</t>
  </si>
  <si>
    <t>Activities</t>
  </si>
  <si>
    <t>Sum of PRDHR_MGT</t>
  </si>
  <si>
    <t>Sum of PRDHR_GNP</t>
  </si>
  <si>
    <t>Sum of PRDHR_RN</t>
  </si>
  <si>
    <t>Sum of PRDHR_LVN</t>
  </si>
  <si>
    <t>Sum of PRDHR_NA</t>
  </si>
  <si>
    <t>Sum of PRDHR_TSP</t>
  </si>
  <si>
    <t>Sum of PRDHR_PSY</t>
  </si>
  <si>
    <t>Sum of PRDHR_OTH</t>
  </si>
  <si>
    <t>Sum of HRS_SUP&amp;MGMT_ANCILLARY</t>
  </si>
  <si>
    <t>Sum of HRS_RN_ANCILLARY</t>
  </si>
  <si>
    <t>Sum of HRS_LVN_ANCILLARY</t>
  </si>
  <si>
    <t>Sum of HRS_NA_ANCILLARY</t>
  </si>
  <si>
    <t>Sum of HRS_TECH/SPEC_ANCILLARY</t>
  </si>
  <si>
    <t>Sum of HRS_OTHER_ANCILLARY</t>
  </si>
  <si>
    <t>Sum of PRDHR_POM</t>
  </si>
  <si>
    <t>Sum of PRDHR_HKP</t>
  </si>
  <si>
    <t>Sum of PRDHR_LL</t>
  </si>
  <si>
    <t>Sum of PRDHR_DIET</t>
  </si>
  <si>
    <t>Sum of PRDHR_SS</t>
  </si>
  <si>
    <t>Sum of PRDHR_ACTV</t>
  </si>
  <si>
    <t>Sum of PRDHR_INSV</t>
  </si>
  <si>
    <t>Sum of PRDHR_ADMN</t>
  </si>
  <si>
    <t>Sum of TMP_HR_TOT</t>
  </si>
  <si>
    <t>Sum of S&amp;W_MGT</t>
  </si>
  <si>
    <t>Sum of S&amp;W_GNP</t>
  </si>
  <si>
    <t>Sum of S&amp;W_RN</t>
  </si>
  <si>
    <t>Sum of S&amp;W_LVN</t>
  </si>
  <si>
    <t>Sum of S&amp;W_NA</t>
  </si>
  <si>
    <t>Sum of S&amp;W_TSP</t>
  </si>
  <si>
    <t>Sum of S&amp;W_PSY</t>
  </si>
  <si>
    <t>Sum of S&amp;W_OTH</t>
  </si>
  <si>
    <t>Sum of S&amp;W_SUP&amp;MGMT_ANCILLARY</t>
  </si>
  <si>
    <t>Sum of S&amp;W_RN_ANCILLARY</t>
  </si>
  <si>
    <t>Sum of S&amp;W_LVN_ANCILLARY</t>
  </si>
  <si>
    <t>Sum of S&amp;W_NA_ANCILLARY</t>
  </si>
  <si>
    <t>Sum of S&amp;W_TECH/SPEC_ANCILLARY</t>
  </si>
  <si>
    <t>Sum of S&amp;W_OTHER_ANCILLARY</t>
  </si>
  <si>
    <t>Sum of S&amp;W_POM</t>
  </si>
  <si>
    <t>Sum of S&amp;W_HKP</t>
  </si>
  <si>
    <t>Sum of S&amp;W_LL</t>
  </si>
  <si>
    <t>Sum of S&amp;W_DIET</t>
  </si>
  <si>
    <t>Sum of S&amp;W_SS</t>
  </si>
  <si>
    <t>Sum of S&amp;W_ACTV</t>
  </si>
  <si>
    <t>Sum of S&amp;W_INSV</t>
  </si>
  <si>
    <t>Sum of S&amp;W_ADMN</t>
  </si>
  <si>
    <t>Sum of TMP_PD_TOT</t>
  </si>
  <si>
    <t>Sum of EMP_TOTAL_AVG</t>
  </si>
  <si>
    <t>Sum of EMP_TOTAL_TOTAL</t>
  </si>
  <si>
    <t>Sum of EMP_TOTAL_CONT</t>
  </si>
  <si>
    <t>Sum of EMP_NRSG_AVG</t>
  </si>
  <si>
    <t>Sum of EMP_NRSG_TOTAL</t>
  </si>
  <si>
    <t>Sum of EMP_NRSG_CONT</t>
  </si>
  <si>
    <t>Sum of EMP_NA_AVG</t>
  </si>
  <si>
    <t>Sum of EMP_NA_TOTAL</t>
  </si>
  <si>
    <t>Sum of EMP_NA_CONT</t>
  </si>
  <si>
    <t>Medicare</t>
  </si>
  <si>
    <t>Other Payers</t>
  </si>
  <si>
    <t>Deductions from Revenue</t>
  </si>
  <si>
    <t>Net Patient Revenue</t>
  </si>
  <si>
    <t>Profile Characteristics</t>
  </si>
  <si>
    <t>- Deductions from Revenue</t>
  </si>
  <si>
    <t>County</t>
  </si>
  <si>
    <t>+ Other Operating Revenue</t>
  </si>
  <si>
    <t>Type of Control</t>
  </si>
  <si>
    <t>Type of Care</t>
  </si>
  <si>
    <t>Licensed Bed Size</t>
  </si>
  <si>
    <t>Net Income</t>
  </si>
  <si>
    <t>Current Assets</t>
  </si>
  <si>
    <t>Current Liabilities</t>
  </si>
  <si>
    <t>Limited Use Assets</t>
  </si>
  <si>
    <t>Deferred Credits</t>
  </si>
  <si>
    <t>Net PPE</t>
  </si>
  <si>
    <t>Investor-Owned</t>
  </si>
  <si>
    <t>An ownership group which includes all long-term care facilities that are partnerships, sole proprietorships, and  corporations or divisions of corporations that issue stock.</t>
  </si>
  <si>
    <t>Laundry and Linen</t>
  </si>
  <si>
    <r>
      <t xml:space="preserve">* </t>
    </r>
    <r>
      <rPr>
        <i/>
        <sz val="9"/>
        <rFont val="Arial"/>
        <family val="2"/>
      </rPr>
      <t xml:space="preserve">May Include Expenses related to </t>
    </r>
  </si>
  <si>
    <t xml:space="preserve">       Residential Care</t>
  </si>
  <si>
    <t>Expenses by Classification*</t>
  </si>
  <si>
    <t>A level of nursing and supportive care provided by licensed nurses to patients who need 24-hour nursing service on an extended basis.</t>
  </si>
  <si>
    <t>Social Services</t>
  </si>
  <si>
    <t>Cost center which obtains, analyzes, and interprets social and economic information to assist in diagnosis, treatment, and rehabilitation of patients.</t>
  </si>
  <si>
    <t>Sub-Acute Care (SA)</t>
  </si>
  <si>
    <t>Sub-Acute Care - Pediatric (SP)</t>
  </si>
  <si>
    <t>Temporary Nursing (Registry) Services</t>
  </si>
  <si>
    <t>Nursing obtained through a nurse registry or other temporary help agency.</t>
  </si>
  <si>
    <t>The difference between total assets and total liabilities at the end of the reporting period.</t>
  </si>
  <si>
    <t>Revenue received or expenses incurred from events that will, in all likelihood, never occur again.  Items are generally recorded as expense (loss), but a negative amount indicates revenue (gain).</t>
  </si>
  <si>
    <t>The difference between gross routine and ancillary revenues for Medicare patients (billed at the facility’s full established rates) and the amounts received or to be received.</t>
  </si>
  <si>
    <t>Contractual Adjustments – Medi-Cal</t>
  </si>
  <si>
    <t>The difference between gross routine and ancillary revenues for Medi-Cal patients (billed at the facility’s full established rates) and the amounts received or to be received.</t>
  </si>
  <si>
    <t>Contractual Adjustments - Other</t>
  </si>
  <si>
    <t>The difference between gross routine and ancillary revenues for Other Payer patients (billed at the facility’s full established rates) and the amounts received or to be received.</t>
  </si>
  <si>
    <t>Cost Center</t>
  </si>
  <si>
    <t xml:space="preserve">Current Ratio </t>
  </si>
  <si>
    <t>(See Ratios.)</t>
  </si>
  <si>
    <t xml:space="preserve">Debt Service Coverage Ratio </t>
  </si>
  <si>
    <t>The difference between gross routine and ancillary revenues (billed at the facility’s full established rates) and the amounts received or to be received.</t>
  </si>
  <si>
    <t>Depreciation and Amortization</t>
  </si>
  <si>
    <t>Developmentally Disabled (DD)</t>
  </si>
  <si>
    <t>Dietary</t>
  </si>
  <si>
    <t>The cost center involved in the preparation and delivery of food to patients.</t>
  </si>
  <si>
    <t xml:space="preserve">Employee Benefits  </t>
  </si>
  <si>
    <t>Expenses incurred for vacation pay, sick leave pay, holiday pay, FICA, SUI, FUI, workers' compensation insurance, group health insurance, group life insurance, pension and retirement costs.</t>
  </si>
  <si>
    <t>Expense Per Patient Day</t>
  </si>
  <si>
    <t>The name under which the long-term care facility is doing business.</t>
  </si>
  <si>
    <t>Facility Number</t>
  </si>
  <si>
    <t>(See OSHPD Facility Number.)</t>
  </si>
  <si>
    <t>Full-time Equivalent (FTE)</t>
  </si>
  <si>
    <t>The number of hours worked by employees in the long-term care facility divided by 2,080.</t>
  </si>
  <si>
    <t>Governmental</t>
  </si>
  <si>
    <t>An ownership group which includes all long-term care facilities that are owned by a city, county, district, or the state.</t>
  </si>
  <si>
    <t>Gross Ancillary Services Revenue</t>
  </si>
  <si>
    <t>Ancillary services revenue (charges) recorded at the facility’s full established rates, before deductions from revenue are applied.</t>
  </si>
  <si>
    <t>Gross Routine Services Revenue</t>
  </si>
  <si>
    <t>c. Current Ratio - Total current assets divided by total current liabilities.  This ratio shows the dollar amount of current assets per dollar of current liabilities.  It is a gross indicator of the facility’s liquidity.  Usually a ratio of 2.0 or more indicates a healthy liquidity position.</t>
  </si>
  <si>
    <t>Self Pay</t>
  </si>
  <si>
    <t>Managed Care</t>
  </si>
  <si>
    <t>Gross Revenue</t>
  </si>
  <si>
    <t>Net Revenue</t>
  </si>
  <si>
    <t>Routine Care</t>
  </si>
  <si>
    <t>Ancillary Care</t>
  </si>
  <si>
    <t>Admin. Expense</t>
  </si>
  <si>
    <t>FAC_NO</t>
  </si>
  <si>
    <t>FAC_NAME</t>
  </si>
  <si>
    <t>BEG_DATE</t>
  </si>
  <si>
    <t>END_DATE</t>
  </si>
  <si>
    <t>DAY_PER</t>
  </si>
  <si>
    <t>DATA_IND</t>
  </si>
  <si>
    <t>ResCare</t>
  </si>
  <si>
    <t>TYPE_CNTRL</t>
  </si>
  <si>
    <t>HSA</t>
  </si>
  <si>
    <t>PHONE</t>
  </si>
  <si>
    <t>ADDRESS</t>
  </si>
  <si>
    <t>CITY</t>
  </si>
  <si>
    <t>ZIP_CODE</t>
  </si>
  <si>
    <t>MCAL_PRO#</t>
  </si>
  <si>
    <t>ADMINIS</t>
  </si>
  <si>
    <t>RELATED</t>
  </si>
  <si>
    <t>PARENT</t>
  </si>
  <si>
    <t>BED_END</t>
  </si>
  <si>
    <t>BED_AVG</t>
  </si>
  <si>
    <t>Licensed Bed Days</t>
  </si>
  <si>
    <t>DAY_TOTL</t>
  </si>
  <si>
    <t>OCCUP</t>
  </si>
  <si>
    <t>ADMITS</t>
  </si>
  <si>
    <t>DISCHS</t>
  </si>
  <si>
    <t>DAYS_MCARE_FFS</t>
  </si>
  <si>
    <t>DAYS_MCARE_MGD</t>
  </si>
  <si>
    <t>DAYS_MCAL_FFS</t>
  </si>
  <si>
    <t>DAYS_MCAL_MGD</t>
  </si>
  <si>
    <t>DAYS_CC_FFS</t>
  </si>
  <si>
    <t>DAYS_CC_MGD</t>
  </si>
  <si>
    <t>DAY_SELF</t>
  </si>
  <si>
    <t>DAY_OTH</t>
  </si>
  <si>
    <t>DAY_SN</t>
  </si>
  <si>
    <t>DAY_IC</t>
  </si>
  <si>
    <t>DAY_MD</t>
  </si>
  <si>
    <t>DAY_DD</t>
  </si>
  <si>
    <t>DAY_SUBACU</t>
  </si>
  <si>
    <t>DAY_SUBPED</t>
  </si>
  <si>
    <t>DAY_TIC</t>
  </si>
  <si>
    <t>DAY_HOSPIC</t>
  </si>
  <si>
    <t>DAY_OTH_RT</t>
  </si>
  <si>
    <t>GR_RT_TOTL</t>
  </si>
  <si>
    <t>GR_AN_TOTL</t>
  </si>
  <si>
    <t>DFR_TOTL</t>
  </si>
  <si>
    <t>OTH_OP_REV</t>
  </si>
  <si>
    <t>TOT_HC_REV</t>
  </si>
  <si>
    <t>TOT_HC_EXP</t>
  </si>
  <si>
    <t>NET_FRM_HC</t>
  </si>
  <si>
    <t>NONHC_NET</t>
  </si>
  <si>
    <t>INC_TAX</t>
  </si>
  <si>
    <t>EXT_ITEM</t>
  </si>
  <si>
    <t>NET_INCOME</t>
  </si>
  <si>
    <t>GR_RT_MCARE_FFS</t>
  </si>
  <si>
    <t>GR_RT_MCARE_MGD</t>
  </si>
  <si>
    <t>GR_RT_MCAL_FFS</t>
  </si>
  <si>
    <t>GR_RT_MCAL_MGD</t>
  </si>
  <si>
    <t>GR_RT_CC_FFS</t>
  </si>
  <si>
    <t>GR_RT_CC_MGD</t>
  </si>
  <si>
    <t>GR_RT_SELF</t>
  </si>
  <si>
    <t>GR_RT_OTH</t>
  </si>
  <si>
    <t>GR_SN</t>
  </si>
  <si>
    <t>GR_IC</t>
  </si>
  <si>
    <t>GR_MD</t>
  </si>
  <si>
    <t>GR_DD</t>
  </si>
  <si>
    <t>GR_SUBACU</t>
  </si>
  <si>
    <t>GR_SUBPED</t>
  </si>
  <si>
    <t>GR_TIC</t>
  </si>
  <si>
    <t>GR_HOSPIC</t>
  </si>
  <si>
    <t>GR_OTH_RT</t>
  </si>
  <si>
    <t>GR_AN_MCARE_FFS_IP</t>
  </si>
  <si>
    <t>GR_AN_MCARE_FFS_OP</t>
  </si>
  <si>
    <t>GR_AN_MCARE_MGD_IP</t>
  </si>
  <si>
    <t>GR_AN_MCARE_MGD_OP</t>
  </si>
  <si>
    <t>GR_AN_MCAL_FFS_IP</t>
  </si>
  <si>
    <t>GR_AN_MCAL_FFS_OP</t>
  </si>
  <si>
    <t>GR_AN_MCAL_MGD_IP</t>
  </si>
  <si>
    <t>GR_AN_MCAL_MGD_OP</t>
  </si>
  <si>
    <t>GR_AN_CC_FFS_IP</t>
  </si>
  <si>
    <t>GR_AN_CC_FFS_OP</t>
  </si>
  <si>
    <t>GR_AN_CC_MGD_IP</t>
  </si>
  <si>
    <t>GR_AN_CC_MGD_OP</t>
  </si>
  <si>
    <t>GR_AN_SELF_IP</t>
  </si>
  <si>
    <t>GR_AN_SELF_OP</t>
  </si>
  <si>
    <t>GR_AN_OTH_IP</t>
  </si>
  <si>
    <t>GR_AN_OTH_OP</t>
  </si>
  <si>
    <t>GR_PSUPPLY</t>
  </si>
  <si>
    <t>GR_SPSURF</t>
  </si>
  <si>
    <t>GR_PT</t>
  </si>
  <si>
    <t>GR_RT</t>
  </si>
  <si>
    <t>GR_OT</t>
  </si>
  <si>
    <t>GR_SP</t>
  </si>
  <si>
    <t>GR_PHARM</t>
  </si>
  <si>
    <t>GR_LAB</t>
  </si>
  <si>
    <t>GR_HMHLTH</t>
  </si>
  <si>
    <t>GR_OTH_AN</t>
  </si>
  <si>
    <t>DFR_IP_MCARE_FFS_CHARITY</t>
  </si>
  <si>
    <t>DFR_OP_MCARE_FFS_CHARITY</t>
  </si>
  <si>
    <t>DFR_IP_MCARE_MGD_CHARITY</t>
  </si>
  <si>
    <t>DFR_OP_MCARE_MGD_CHARITY</t>
  </si>
  <si>
    <t>DFR_IP_MCAL_FFS_CHARITY</t>
  </si>
  <si>
    <t>DFR_OP_MCAL_FFS_CHARITY</t>
  </si>
  <si>
    <t>DFR_IP_MCAL_MGD_CHARITY</t>
  </si>
  <si>
    <t>DFR_OP_MCAL_MGD_CHARITY</t>
  </si>
  <si>
    <t>DFR_IP_CC_FFS_CHARITY</t>
  </si>
  <si>
    <t>DFR_OP_CC_FFS_CHARITY</t>
  </si>
  <si>
    <t>DFR_IP_CC_MGD_CHARITY</t>
  </si>
  <si>
    <t>DFR_OP_CC_MGD_CHARITY</t>
  </si>
  <si>
    <t>DFR_IP_SELF_PAY_CHARITY</t>
  </si>
  <si>
    <t>DFR_OP_SELF_PAY_CHARITY</t>
  </si>
  <si>
    <t>DFR_IP_OTHER_PAYERS_CHARITY</t>
  </si>
  <si>
    <t>DFR_OP_OTHER_PAYERS_CHARITY</t>
  </si>
  <si>
    <t>DFR_IP_MCARE_FFS_ADM_ADJ</t>
  </si>
  <si>
    <t>DFR_OP_MCARE_FFS_ADM_ADJ</t>
  </si>
  <si>
    <t>DFR_IP_MCARE_MGD_ADM_ADJ</t>
  </si>
  <si>
    <t>DFR_OP_MCARE_MGD_ADM_ADJ</t>
  </si>
  <si>
    <t>DFR_IP_MCAL_FFS_ADM_ADJ</t>
  </si>
  <si>
    <t>DFR_OP_MCAL_FFS_ADM_ADJ</t>
  </si>
  <si>
    <t>DFR_IP_MCAL_MGD_ADM_ADJ</t>
  </si>
  <si>
    <t>DFR_OP_MCAL_MGD_ADM_ADJ</t>
  </si>
  <si>
    <t>DFR_IP_CC_FFS_ADM_ADJ</t>
  </si>
  <si>
    <t>DFR_OP_CC_FFS_ADM_ADJ</t>
  </si>
  <si>
    <t>DFR_IP_CC_MGD_ADM_ADJ</t>
  </si>
  <si>
    <t>DFR_OP_CC_MGD_ADM_ADJ</t>
  </si>
  <si>
    <t>DFR_IP_SELF_PAY_ADM_ADJ</t>
  </si>
  <si>
    <t>DFR_OP_SELF_PAY_ADM_ADJ</t>
  </si>
  <si>
    <t>DFR_IP_OTHER_PAYERS_ADM_ADJ</t>
  </si>
  <si>
    <t>DFR_OP_OTHER_PAYERS_ADM_ADJ</t>
  </si>
  <si>
    <t>DFR_IP_MCARE_FFS_CONT_ADJ</t>
  </si>
  <si>
    <t>DFR_OP_MCARE_FFS_CONT_ADJ</t>
  </si>
  <si>
    <t>DFR_IP_MCARE_MGD_CONT_ADJ</t>
  </si>
  <si>
    <t>DFR_OP_MCARE_MGD_CONT_ADJ</t>
  </si>
  <si>
    <t>DFR_IP_MCAL_FFS_CONT_ADJ</t>
  </si>
  <si>
    <t>DFR_OP_MCAL_FFS_CONT_ADJ</t>
  </si>
  <si>
    <t>DFR_IP_MCAL_MGD_CONT_ADJ</t>
  </si>
  <si>
    <t>DFR_OP_MCAL_MGD_CONT_ADJ</t>
  </si>
  <si>
    <t>DFR_IP_CC_FFS_CONT_ADJ</t>
  </si>
  <si>
    <t>DFR_OP_CC_FFS_CONT_ADJ</t>
  </si>
  <si>
    <t>DFR_IP_CC_MGD_CONT_ADJ</t>
  </si>
  <si>
    <t>DFR_OP_CC_MGD_CONT_ADJ</t>
  </si>
  <si>
    <t>DFR_IP_OTHER_PAYERS_CONT_ADJ</t>
  </si>
  <si>
    <t>DFR_OP_OTHER_PAYERS_CONT_ADJ</t>
  </si>
  <si>
    <t>DFR_IP_MCARE_FFS_OTH_DFR</t>
  </si>
  <si>
    <t>DFR_OP_MCARE_FFS_OTH_DFR</t>
  </si>
  <si>
    <t>DFR_IP_MCARE_MGD_OTH_DFR</t>
  </si>
  <si>
    <t>DFR_OP_MCARE_MGD_OTH_DFR</t>
  </si>
  <si>
    <t>DFR_IP_MCAL_FFS_OTH_DFR</t>
  </si>
  <si>
    <t>DFR_OP_MCAL_FFS_OTH_DFR</t>
  </si>
  <si>
    <t>DFR_IP_MCAL_MGD_OTH_DFR</t>
  </si>
  <si>
    <t>DFR_OP_MCAL_MGD_OTH_DFR</t>
  </si>
  <si>
    <t>DFR_IP_CC_FFS_OTH_DFR</t>
  </si>
  <si>
    <t>DFR_OP_CC_FFS_OTH_DFR</t>
  </si>
  <si>
    <t>DFR_IP_CC_MGD_OTH_DFR</t>
  </si>
  <si>
    <t>DFR_OP_CC_MGD_OTH_DFR</t>
  </si>
  <si>
    <t>DFR_IP_SELF_PAY_OTH_DFR</t>
  </si>
  <si>
    <t>DFR_OP_SELF_PAY_OTH_DFR</t>
  </si>
  <si>
    <t>DFR_IP_OTHER_PAYERS_OTH_DFR</t>
  </si>
  <si>
    <t>DFR_OP_OTHER_PAYERS_OTH_DFR</t>
  </si>
  <si>
    <t>EXP_SAL</t>
  </si>
  <si>
    <t>EXP_BEN</t>
  </si>
  <si>
    <t>EXP_OTHER</t>
  </si>
  <si>
    <t>WORK_COMP</t>
  </si>
  <si>
    <t>EXP_SN</t>
  </si>
  <si>
    <t>EXP_IC</t>
  </si>
  <si>
    <t>EXP_MD</t>
  </si>
  <si>
    <t>EXP_DD</t>
  </si>
  <si>
    <t>EXP_SUBACU</t>
  </si>
  <si>
    <t>EXP_SUBPED</t>
  </si>
  <si>
    <t>EXP_TIC</t>
  </si>
  <si>
    <t>EXP_HOSPIC</t>
  </si>
  <si>
    <t>EXP_OTH_RT</t>
  </si>
  <si>
    <t>EXP_PSUPPL</t>
  </si>
  <si>
    <t>EXP_SPSURF</t>
  </si>
  <si>
    <t>EXP_PT</t>
  </si>
  <si>
    <t>EXP_RT</t>
  </si>
  <si>
    <t>EXP_OT</t>
  </si>
  <si>
    <t>EXP_SP</t>
  </si>
  <si>
    <t>EXP_PHARM</t>
  </si>
  <si>
    <t>EXP_LAB</t>
  </si>
  <si>
    <t>EXP_HMHLTH</t>
  </si>
  <si>
    <t>EXP_OTH_AN</t>
  </si>
  <si>
    <t>EXP_POM</t>
  </si>
  <si>
    <t>EXP_HKP</t>
  </si>
  <si>
    <t>EXP_LL</t>
  </si>
  <si>
    <t>EXP_DIET</t>
  </si>
  <si>
    <t>EXP_SS</t>
  </si>
  <si>
    <t>EXP_ACTV</t>
  </si>
  <si>
    <t>EXP_INSV</t>
  </si>
  <si>
    <t>EXP_ADMN</t>
  </si>
  <si>
    <t>EXP_DPREC</t>
  </si>
  <si>
    <t>EXP_LEASE</t>
  </si>
  <si>
    <t>EXP_PRPTAX</t>
  </si>
  <si>
    <t>EXP_PRPINS</t>
  </si>
  <si>
    <t>EXP_INTPPE</t>
  </si>
  <si>
    <t>EXP_INTOTH</t>
  </si>
  <si>
    <t>EXP_BDEBT</t>
  </si>
  <si>
    <t>CUR_ASST</t>
  </si>
  <si>
    <t>ASST_LIMTD</t>
  </si>
  <si>
    <t>NET_PPE</t>
  </si>
  <si>
    <t>CONST_PROG</t>
  </si>
  <si>
    <t>INV_OTH</t>
  </si>
  <si>
    <t>INTAN_ASST</t>
  </si>
  <si>
    <t>TOT_ASST</t>
  </si>
  <si>
    <t>CUR_LIAB</t>
  </si>
  <si>
    <t>DEF_CRED</t>
  </si>
  <si>
    <t>NET_LTDEBT</t>
  </si>
  <si>
    <t>EQUITY</t>
  </si>
  <si>
    <t>LIAB_EQ</t>
  </si>
  <si>
    <t>REL_REC_CR</t>
  </si>
  <si>
    <t>REL_REC_LT</t>
  </si>
  <si>
    <t>REL_PAY_CR</t>
  </si>
  <si>
    <t>REL_PAY_LT</t>
  </si>
  <si>
    <t>LAND&amp;IMP</t>
  </si>
  <si>
    <t>BLDGS&amp;IMP</t>
  </si>
  <si>
    <t>LEASE_IMP</t>
  </si>
  <si>
    <t>EQUIPMENT</t>
  </si>
  <si>
    <t>TOT_PPE</t>
  </si>
  <si>
    <t>ACC_DEPREC</t>
  </si>
  <si>
    <t>MORT_PAY</t>
  </si>
  <si>
    <t>CAP_LEASE</t>
  </si>
  <si>
    <t>BOND_PAY</t>
  </si>
  <si>
    <t>TOT_LTDEBT</t>
  </si>
  <si>
    <t>CUR_MAT</t>
  </si>
  <si>
    <t>ACID_RATIO</t>
  </si>
  <si>
    <t>Cash &amp; Securities</t>
  </si>
  <si>
    <t>PRDHR_MGT</t>
  </si>
  <si>
    <t>PRDHR_GNP</t>
  </si>
  <si>
    <t>PRDHR_RN</t>
  </si>
  <si>
    <t>PRDHR_LVN</t>
  </si>
  <si>
    <t>PRDHR_NA</t>
  </si>
  <si>
    <t>PRDHR_TSP</t>
  </si>
  <si>
    <t>PRDHR_PSY</t>
  </si>
  <si>
    <t>PRDHR_OTH</t>
  </si>
  <si>
    <t>PRDHR_AN</t>
  </si>
  <si>
    <t>PRDHR_POM</t>
  </si>
  <si>
    <t>PRDHR_HKP</t>
  </si>
  <si>
    <t>PRDHR_LL</t>
  </si>
  <si>
    <t>PRDHR_DIET</t>
  </si>
  <si>
    <t>PRDHR_SS</t>
  </si>
  <si>
    <t>PRDHR_ACTV</t>
  </si>
  <si>
    <t>PRDHR_INSV</t>
  </si>
  <si>
    <t>PRDHR_ADMN</t>
  </si>
  <si>
    <t>PRDHR_TOTL</t>
  </si>
  <si>
    <t>TMP_HR_GNP</t>
  </si>
  <si>
    <t>TMP_HR_RN</t>
  </si>
  <si>
    <t>TMP_HR_LVN</t>
  </si>
  <si>
    <t>TMP_HR_NA</t>
  </si>
  <si>
    <t>TMP_HR_PSY</t>
  </si>
  <si>
    <t>TMP_HR_OTH</t>
  </si>
  <si>
    <t>TMP_HR_TOT</t>
  </si>
  <si>
    <t>S&amp;W_MGT</t>
  </si>
  <si>
    <t>S&amp;W_GNP</t>
  </si>
  <si>
    <t>S&amp;W_RN</t>
  </si>
  <si>
    <t>S&amp;W_LVN</t>
  </si>
  <si>
    <t>S&amp;W_NA</t>
  </si>
  <si>
    <t>S&amp;W_TSP</t>
  </si>
  <si>
    <t>S&amp;W_PSY</t>
  </si>
  <si>
    <t>S&amp;W_OTH</t>
  </si>
  <si>
    <t>S&amp;W_ANC</t>
  </si>
  <si>
    <t>S&amp;W_POM</t>
  </si>
  <si>
    <t>S&amp;W_HKP</t>
  </si>
  <si>
    <t>S&amp;W_LL</t>
  </si>
  <si>
    <t>S&amp;W_DIET</t>
  </si>
  <si>
    <t>S&amp;W_SS</t>
  </si>
  <si>
    <t>S&amp;W_ACTV</t>
  </si>
  <si>
    <t>S&amp;W_INSV</t>
  </si>
  <si>
    <t>S&amp;W_ADMN</t>
  </si>
  <si>
    <t>S&amp;W_TOTL</t>
  </si>
  <si>
    <t>TMP_PD_GNP</t>
  </si>
  <si>
    <t>TMP_PD_RN</t>
  </si>
  <si>
    <t>TMP_PD_LVN</t>
  </si>
  <si>
    <t>TMP_PD_NA</t>
  </si>
  <si>
    <t>TMP_PD_PSY</t>
  </si>
  <si>
    <t>TMP_PD_OTH</t>
  </si>
  <si>
    <t>TMP_PD_TOT</t>
  </si>
  <si>
    <t>HRS_SUP&amp;MGMT_ANCILLARY</t>
  </si>
  <si>
    <t>HRS_RN_ANCILLARY</t>
  </si>
  <si>
    <t>HRS_LVN_ANCILLARY</t>
  </si>
  <si>
    <t>HRS_NA_ANCILLARY</t>
  </si>
  <si>
    <t>HRS_TECH/SPEC_ANCILLARY</t>
  </si>
  <si>
    <t>HRS_OTHER_ANCILLARY</t>
  </si>
  <si>
    <t>S&amp;W_SUP&amp;MGMT_ANCILLARY</t>
  </si>
  <si>
    <t>S&amp;W_RN_ANCILLARY</t>
  </si>
  <si>
    <t>S&amp;W_LVN_ANCILLARY</t>
  </si>
  <si>
    <t>S&amp;W_NA_ANCILLARY</t>
  </si>
  <si>
    <t>S&amp;W_TECH/SPEC_ANCILLARY</t>
  </si>
  <si>
    <t>S&amp;W_OTHER_ANCILLARY</t>
  </si>
  <si>
    <t>EMP_TOTAL_AVG</t>
  </si>
  <si>
    <t>EMP_TOTAL_TOTAL</t>
  </si>
  <si>
    <t>EMP_TOTAL_CONT</t>
  </si>
  <si>
    <t>EMP_NRSG_AVG</t>
  </si>
  <si>
    <t>EMP_NRSG_TOTAL</t>
  </si>
  <si>
    <t>EMP_NRSG_CONT</t>
  </si>
  <si>
    <t>EMP_NA_AVG</t>
  </si>
  <si>
    <t>EMP_NA_TOTAL</t>
  </si>
  <si>
    <t>EMP_NA_CONT</t>
  </si>
  <si>
    <t>Investor</t>
  </si>
  <si>
    <t>Not-for-profit</t>
  </si>
  <si>
    <t>1-59 Beds</t>
  </si>
  <si>
    <t>60-99 Beds</t>
  </si>
  <si>
    <t>100+ Beds</t>
  </si>
  <si>
    <t>SN Care</t>
  </si>
  <si>
    <t>IC Care</t>
  </si>
  <si>
    <t>MD Care</t>
  </si>
  <si>
    <t>DD Care</t>
  </si>
  <si>
    <t>SA Care</t>
  </si>
  <si>
    <t>SAP Care</t>
  </si>
  <si>
    <t>TI Care</t>
  </si>
  <si>
    <t>Hosp Care</t>
  </si>
  <si>
    <t>Other Care</t>
  </si>
  <si>
    <t>SNF Lic</t>
  </si>
  <si>
    <t>ICF Lic</t>
  </si>
  <si>
    <t>SNF/Res Lic</t>
  </si>
  <si>
    <t>ICF/Res Lic</t>
  </si>
  <si>
    <t>Other Lic</t>
  </si>
  <si>
    <t>HAYWARD HEALTHCARE AND WELLNESS CENTER</t>
  </si>
  <si>
    <t>In Process</t>
  </si>
  <si>
    <t>No</t>
  </si>
  <si>
    <t>Alameda</t>
  </si>
  <si>
    <t>SNF</t>
  </si>
  <si>
    <t>Investor Owned</t>
  </si>
  <si>
    <t>05 - East Bay</t>
  </si>
  <si>
    <t>510-783-4811</t>
  </si>
  <si>
    <t>1805 WEST STREET</t>
  </si>
  <si>
    <t>HAYWARD</t>
  </si>
  <si>
    <t>DATT, LALEEN</t>
  </si>
  <si>
    <t>Yes</t>
  </si>
  <si>
    <t>60-99</t>
  </si>
  <si>
    <t>Skilled Nursing Care Only</t>
  </si>
  <si>
    <t>OAKLAND HEALTHCARE AND WELLNESS CENTER</t>
  </si>
  <si>
    <t>510-250-8000</t>
  </si>
  <si>
    <t>3030 WEBSTER ST</t>
  </si>
  <si>
    <t>OAKLAND</t>
  </si>
  <si>
    <t>SINGH, RUBY BHULLER</t>
  </si>
  <si>
    <t>GARFIELD NEUROBEHAVIORAL CENTER</t>
  </si>
  <si>
    <t>510-261-9191</t>
  </si>
  <si>
    <t>1451 - 28TH STREET</t>
  </si>
  <si>
    <t>94601-0000</t>
  </si>
  <si>
    <t>LTC90070F</t>
  </si>
  <si>
    <t>CRAIG DANBY</t>
  </si>
  <si>
    <t>TELECARE CORPORATION</t>
  </si>
  <si>
    <t>ALAMEDA HEALTHCARE AND WELLNESS CENTER</t>
  </si>
  <si>
    <t>510-658-2041</t>
  </si>
  <si>
    <t>430 WILLOW STREET</t>
  </si>
  <si>
    <t>ALAMEDA</t>
  </si>
  <si>
    <t>MARY GOLDHOFF</t>
  </si>
  <si>
    <t>100+</t>
  </si>
  <si>
    <t>Mixed Care</t>
  </si>
  <si>
    <t>ST. PAUL'S TOWERS</t>
  </si>
  <si>
    <t>SNF/RES</t>
  </si>
  <si>
    <t>510-835-4700</t>
  </si>
  <si>
    <t>100 BAY PLACE</t>
  </si>
  <si>
    <t>94610-0000</t>
  </si>
  <si>
    <t>CONNIE YUEN</t>
  </si>
  <si>
    <t>FRONT PORCH COMMUNITIES AND SERVICES</t>
  </si>
  <si>
    <t>THE REHABILITATION CENTER OF OAKLAND</t>
  </si>
  <si>
    <t>210 - 40TH STREET WAY</t>
  </si>
  <si>
    <t>KENT CHAMBERS</t>
  </si>
  <si>
    <t>CHAPARRAL HOUSE</t>
  </si>
  <si>
    <t>510-848-8774</t>
  </si>
  <si>
    <t>1309 ALLSTON WAY</t>
  </si>
  <si>
    <t>BERKELEY</t>
  </si>
  <si>
    <t>SON LY</t>
  </si>
  <si>
    <t>MERCY RETIREMENT AND CARE CENTER</t>
  </si>
  <si>
    <t>510-534-8540</t>
  </si>
  <si>
    <t>3431 FOOTHILL BLVD</t>
  </si>
  <si>
    <t>ZZR55189F</t>
  </si>
  <si>
    <t>RAELYNNE BENHAM-DWYER</t>
  </si>
  <si>
    <t>MORTON BAKAR CENTER</t>
  </si>
  <si>
    <t>510-582-7676</t>
  </si>
  <si>
    <t>494 BLOSSOM WAY</t>
  </si>
  <si>
    <t>94541-0000</t>
  </si>
  <si>
    <t>LTC90014F</t>
  </si>
  <si>
    <t>MARIA THOMPSON</t>
  </si>
  <si>
    <t>TELECARE CORP</t>
  </si>
  <si>
    <t>BAYWOOD COURT HEALTH CENTER</t>
  </si>
  <si>
    <t>510-733-2483</t>
  </si>
  <si>
    <t>21966 DOLORES STREET</t>
  </si>
  <si>
    <t>CASTRO VALLEY</t>
  </si>
  <si>
    <t>94546-0000</t>
  </si>
  <si>
    <t>DIPA GUPTA</t>
  </si>
  <si>
    <t>CREEKVIEW SKILLED NURSING</t>
  </si>
  <si>
    <t>925-201-4050</t>
  </si>
  <si>
    <t>2900 STONERIDGE DRIVE</t>
  </si>
  <si>
    <t>PLEASANTON</t>
  </si>
  <si>
    <t>94588-0000</t>
  </si>
  <si>
    <t>NONE</t>
  </si>
  <si>
    <t>PATRICK MCELROY</t>
  </si>
  <si>
    <t>CHICO TERRACE HEALTHCARE &amp; WELLNESS CENTRE</t>
  </si>
  <si>
    <t>Butte</t>
  </si>
  <si>
    <t>01 - Northern California</t>
  </si>
  <si>
    <t>530-343-6084</t>
  </si>
  <si>
    <t>188 COHASSET LANE</t>
  </si>
  <si>
    <t>CHICO</t>
  </si>
  <si>
    <t>LINDA TREVINO</t>
  </si>
  <si>
    <t>CHICO HEIGHTS REHABILITATION &amp; WELLNESS CENTRE</t>
  </si>
  <si>
    <t>530-345-1306</t>
  </si>
  <si>
    <t>587 RIO LINDO AVENUE</t>
  </si>
  <si>
    <t>STEPHANIE LEDEZMA</t>
  </si>
  <si>
    <t>SAN PABLO HEALTHCARE AND WELLNESS CENTER</t>
  </si>
  <si>
    <t>Contra Costa</t>
  </si>
  <si>
    <t>510-235-3720</t>
  </si>
  <si>
    <t>13328 SAN PABLO AVENUE</t>
  </si>
  <si>
    <t>SAN PABLO</t>
  </si>
  <si>
    <t>COOPER DUSTIN</t>
  </si>
  <si>
    <t>RICHMOND POST ACUTE CARE</t>
  </si>
  <si>
    <t>510-237-5182</t>
  </si>
  <si>
    <t>955 23RD STREET</t>
  </si>
  <si>
    <t>RICHMOND</t>
  </si>
  <si>
    <t>94804-0000</t>
  </si>
  <si>
    <t>DARRELL PRICE</t>
  </si>
  <si>
    <t>925-825-4280</t>
  </si>
  <si>
    <t>1050 SAN MIGUEL ROAD</t>
  </si>
  <si>
    <t>CONCORD</t>
  </si>
  <si>
    <t>FORREST ALLEN</t>
  </si>
  <si>
    <t>1226 ROSSMOOR PKWY</t>
  </si>
  <si>
    <t>WALNUT CREEK</t>
  </si>
  <si>
    <t>94595-0000</t>
  </si>
  <si>
    <t>1975 TICE VALLEY BLVD</t>
  </si>
  <si>
    <t>CALIFORNIA HOME FOR THE AGED</t>
  </si>
  <si>
    <t>Fresno</t>
  </si>
  <si>
    <t>09 - Central</t>
  </si>
  <si>
    <t>559-251-8414</t>
  </si>
  <si>
    <t>6720 E. KINGS CANYON ROAD</t>
  </si>
  <si>
    <t>FRESNO</t>
  </si>
  <si>
    <t>ANGELA HOPKINS</t>
  </si>
  <si>
    <t>NORTH POINT HEALTHCARE &amp; WELLNESS CENTRE</t>
  </si>
  <si>
    <t>559-320-2200</t>
  </si>
  <si>
    <t>668 EAST BULLARD AVENUE</t>
  </si>
  <si>
    <t>VIVIAN DEL TORO</t>
  </si>
  <si>
    <t>GRANADA REHABILITATION AND WELLNESS CENTER</t>
  </si>
  <si>
    <t>Humboldt</t>
  </si>
  <si>
    <t>707-443-1627</t>
  </si>
  <si>
    <t>2885 HARRIS STREET</t>
  </si>
  <si>
    <t>EUREKA</t>
  </si>
  <si>
    <t>ALICE BRASIER</t>
  </si>
  <si>
    <t>EUREKA REHABILITATION AND WELLNESS CENTER</t>
  </si>
  <si>
    <t>707-445-3261</t>
  </si>
  <si>
    <t>2353 TWENTY-THIRD STREET</t>
  </si>
  <si>
    <t>TRISTIN KIMBELL</t>
  </si>
  <si>
    <t>SEAVIEW REHABILITATION AND WELLNESS CENTER</t>
  </si>
  <si>
    <t>707-443-5668</t>
  </si>
  <si>
    <t>6400 PURDUE DRIVE</t>
  </si>
  <si>
    <t>KEVIN HART</t>
  </si>
  <si>
    <t>FORTUNA REHABILITATION AND WELLNESS CENTER</t>
  </si>
  <si>
    <t>707-725-4467</t>
  </si>
  <si>
    <t>2321 NEWBURG ROAD</t>
  </si>
  <si>
    <t>FORTUNA</t>
  </si>
  <si>
    <t>CORRIE STEVENSON</t>
  </si>
  <si>
    <t>THE REHABILITATION CENTER OF BAKERSFIELD</t>
  </si>
  <si>
    <t>Kern</t>
  </si>
  <si>
    <t>661-872-2121</t>
  </si>
  <si>
    <t>2211 MT. VERNON AVENUE</t>
  </si>
  <si>
    <t>BAKERSFIELD</t>
  </si>
  <si>
    <t>DHAND, SANDEEP</t>
  </si>
  <si>
    <t>DELANO DISTRICT SKILLED NURSING FACILITY</t>
  </si>
  <si>
    <t>661-720-2101</t>
  </si>
  <si>
    <t>1509 TOKAY AVE</t>
  </si>
  <si>
    <t>DELANO</t>
  </si>
  <si>
    <t>LTC55479F</t>
  </si>
  <si>
    <t>BRANDON WEBER</t>
  </si>
  <si>
    <t>NORTH KERN SOUTH TULARE HOSP DISTR</t>
  </si>
  <si>
    <t>ALDEN TERRACE CONVALESCENT HOSPITAL</t>
  </si>
  <si>
    <t>Los Angeles</t>
  </si>
  <si>
    <t>11 - Los Angeles</t>
  </si>
  <si>
    <t>213-382-8461</t>
  </si>
  <si>
    <t>1240 SOUTH HOOVER STREET</t>
  </si>
  <si>
    <t>LOS ANGELES</t>
  </si>
  <si>
    <t>STEVEN VODICSKA</t>
  </si>
  <si>
    <t>ALL SAINTS HEALTHCARE</t>
  </si>
  <si>
    <t>818-982-4600</t>
  </si>
  <si>
    <t>11810 SATICOY STREET</t>
  </si>
  <si>
    <t>NORTH HOLLYWOOD</t>
  </si>
  <si>
    <t>JOHN PAUL SENSIBILE</t>
  </si>
  <si>
    <t>Sub-Acute Care Only</t>
  </si>
  <si>
    <t>COUNTRY VILLA BAY VISTA HEALTHCARE CENTER</t>
  </si>
  <si>
    <t>562-674-4693</t>
  </si>
  <si>
    <t>5901 DOWNEY AVENUE</t>
  </si>
  <si>
    <t>LONG BEACH</t>
  </si>
  <si>
    <t>LISA LAZARO</t>
  </si>
  <si>
    <t>VERMONT HEALTHCARE CENTER</t>
  </si>
  <si>
    <t>310-328-0812</t>
  </si>
  <si>
    <t>22035 SOUTH VERMONT AVENUE</t>
  </si>
  <si>
    <t>TORRANCE</t>
  </si>
  <si>
    <t>CURTIS HEFNER</t>
  </si>
  <si>
    <t>BURLINGTON CONVALESCENT HOSPITAL</t>
  </si>
  <si>
    <t>213-381-5585</t>
  </si>
  <si>
    <t>845 S BURLINGTON AVENUE</t>
  </si>
  <si>
    <t>JEFFREY HUANG</t>
  </si>
  <si>
    <t>626-793-5114</t>
  </si>
  <si>
    <t>120 BELLEFONTAINE ST.</t>
  </si>
  <si>
    <t>PASADENA</t>
  </si>
  <si>
    <t>GRANCELL VILLAGE OF THE LOS ANGELES JEWISH HOME FOR THE AGING</t>
  </si>
  <si>
    <t>818-774-3000</t>
  </si>
  <si>
    <t>7150 TAMPA AVENUE</t>
  </si>
  <si>
    <t>RESEDA</t>
  </si>
  <si>
    <t>ZZT05900F</t>
  </si>
  <si>
    <t>CHARLOTTE OFRICIO</t>
  </si>
  <si>
    <t>JEWISH HOME FOR THE AGING</t>
  </si>
  <si>
    <t>LOS FELIZ HEALTHCARE &amp; WELLNESS CENTRE, LP</t>
  </si>
  <si>
    <t>323-666-1544</t>
  </si>
  <si>
    <t>3002 ROWENA AVENUE</t>
  </si>
  <si>
    <t>CHARLES ALEXANDER</t>
  </si>
  <si>
    <t>COLONIAL GARDENS NURSING HOME</t>
  </si>
  <si>
    <t>562-949-2591</t>
  </si>
  <si>
    <t>7246 ROSEMEAD BLVD.</t>
  </si>
  <si>
    <t>PICO RIVERA</t>
  </si>
  <si>
    <t>KENT STEPHENS</t>
  </si>
  <si>
    <t>VIEW PARK CONVALESCENT CENTER</t>
  </si>
  <si>
    <t>323-295-7737</t>
  </si>
  <si>
    <t>3737 DON FELIPE DRIVE</t>
  </si>
  <si>
    <t>CHONDALA YANGUBA</t>
  </si>
  <si>
    <t>WEST PICO TERRACE HEALTHCARE &amp; WELLNESS CENTRE</t>
  </si>
  <si>
    <t>323-653-3980</t>
  </si>
  <si>
    <t>6070 WEST PICO BLVD</t>
  </si>
  <si>
    <t>MESHULEM WEISS</t>
  </si>
  <si>
    <t>CAMELLIA GARDENS CARE CENTER</t>
  </si>
  <si>
    <t>626-798-6777</t>
  </si>
  <si>
    <t>1920 NORTH FAIR OAKS AVENUE</t>
  </si>
  <si>
    <t>LTC063161</t>
  </si>
  <si>
    <t>RICO HECHANOVA</t>
  </si>
  <si>
    <t>EL ENCANTO HEALTHCARE AND HABILITATION CENTER</t>
  </si>
  <si>
    <t>626-330-2789</t>
  </si>
  <si>
    <t>555 SOUTH EL ENCANTO ROAD</t>
  </si>
  <si>
    <t>CITY OF INDUSTRY</t>
  </si>
  <si>
    <t>91745-0000</t>
  </si>
  <si>
    <t>ZZT18648G</t>
  </si>
  <si>
    <t>KEN CALVO</t>
  </si>
  <si>
    <t>DRIFTWOOD HEALTH CARE CENTER</t>
  </si>
  <si>
    <t>310-793-3000</t>
  </si>
  <si>
    <t>4109 EMERALD AVENUE</t>
  </si>
  <si>
    <t>JONATHAN WEISS</t>
  </si>
  <si>
    <t>PAVILION ON PICO HEALTHCARE &amp; WELLNESS CENTRE</t>
  </si>
  <si>
    <t>323-939-3184</t>
  </si>
  <si>
    <t>5916 W. PICO BLVD.</t>
  </si>
  <si>
    <t>OSAGE HEALTHCARE AND WELLNESS CENTRE</t>
  </si>
  <si>
    <t>310-674-3216</t>
  </si>
  <si>
    <t>1001 SOUTH OSAGE AVENUE</t>
  </si>
  <si>
    <t>INGLEWOOD</t>
  </si>
  <si>
    <t>MOHSEN MOBASSER</t>
  </si>
  <si>
    <t>CENTINELA SKILLED NURSING AND WELLNESS CENTRE</t>
  </si>
  <si>
    <t>950 STH FLOWER ST.</t>
  </si>
  <si>
    <t>LAKEWOOD HEALTHCARE CENTER</t>
  </si>
  <si>
    <t>562-869-0978</t>
  </si>
  <si>
    <t>12023 SOUTH LAKEWOOD BOULEVARD</t>
  </si>
  <si>
    <t>LAKEWOOD</t>
  </si>
  <si>
    <t>ALICE ENRIQUEZ</t>
  </si>
  <si>
    <t>GLENOAKS CONVALESCENT HOSPITAL</t>
  </si>
  <si>
    <t>818-240-4300</t>
  </si>
  <si>
    <t>409 GLENOAKS BLVD</t>
  </si>
  <si>
    <t>GLENDALE</t>
  </si>
  <si>
    <t>ZZT18640G</t>
  </si>
  <si>
    <t>ISELA CABRAL</t>
  </si>
  <si>
    <t>GRAND AVENUE HEALTHCARE &amp; WELLNESS CENTRE</t>
  </si>
  <si>
    <t>562-597-8817</t>
  </si>
  <si>
    <t>1730 GRAND AVENUE</t>
  </si>
  <si>
    <t>FLORA CHINYERE AZINGE</t>
  </si>
  <si>
    <t>SKYLINE HEALTHCARE CENTER-LOS ANGELES</t>
  </si>
  <si>
    <t>323-665-1185</t>
  </si>
  <si>
    <t>3032 ROWENA AVENUE</t>
  </si>
  <si>
    <t>KORI PATRICK CUSTADO</t>
  </si>
  <si>
    <t>HAWTHORNE HEALTHCARE AND WELLNESS CENTRE</t>
  </si>
  <si>
    <t>310-679-9732</t>
  </si>
  <si>
    <t>11630 SOUTH GREVILLEA STREET</t>
  </si>
  <si>
    <t>HAWTHORNE</t>
  </si>
  <si>
    <t>RUSMINE HERRERA</t>
  </si>
  <si>
    <t>HIGH VALLEY LODGE</t>
  </si>
  <si>
    <t>818-352-3158</t>
  </si>
  <si>
    <t>7912 TOPLEY LANE</t>
  </si>
  <si>
    <t>SUNLAND</t>
  </si>
  <si>
    <t>91040-0000</t>
  </si>
  <si>
    <t>ZZT05856H</t>
  </si>
  <si>
    <t>DANIEL RIVERA</t>
  </si>
  <si>
    <t>GARDENVIEW HEALTHCARE &amp; WELLNESS CENTRE</t>
  </si>
  <si>
    <t>909-624-4511</t>
  </si>
  <si>
    <t>590 S. INDIAN HILL BOULEVARD</t>
  </si>
  <si>
    <t>CLAREMONT</t>
  </si>
  <si>
    <t>ERIC VACA</t>
  </si>
  <si>
    <t>THE REHABILITATION CENTER OF LOS ANGELES</t>
  </si>
  <si>
    <t>323-330-6500</t>
  </si>
  <si>
    <t>340 SOUTH ALVARADO STREET</t>
  </si>
  <si>
    <t>CHARLENE GOROSPE</t>
  </si>
  <si>
    <t>HOLLENBECK PALMS</t>
  </si>
  <si>
    <t>323-263-6195</t>
  </si>
  <si>
    <t>573 S. BOYLE AVENUE</t>
  </si>
  <si>
    <t>90033-0000</t>
  </si>
  <si>
    <t>ZZT05115F</t>
  </si>
  <si>
    <t>MORRIS SHOCKLEY</t>
  </si>
  <si>
    <t>EISENBERG VILLAGE</t>
  </si>
  <si>
    <t>818-881-4411</t>
  </si>
  <si>
    <t>18855 VICTORY BLVD.</t>
  </si>
  <si>
    <t>91335-0000</t>
  </si>
  <si>
    <t>ZZT05013F</t>
  </si>
  <si>
    <t>K JENNINGS-GLASS</t>
  </si>
  <si>
    <t>JEWISH HOME FOR AGING</t>
  </si>
  <si>
    <t>WEST HOLLYWOOD HEALTHCARE &amp; WELLNESS CENTRE</t>
  </si>
  <si>
    <t>213-653-1521</t>
  </si>
  <si>
    <t>855 N. FAIRFAX AVENUE</t>
  </si>
  <si>
    <t>MONICA URENA</t>
  </si>
  <si>
    <t>LANDMARK MEDICAL CENTER</t>
  </si>
  <si>
    <t>909-593-8525</t>
  </si>
  <si>
    <t>2030 N GAREY AVENUE</t>
  </si>
  <si>
    <t>POMONA</t>
  </si>
  <si>
    <t>ROSEMARY KILBY</t>
  </si>
  <si>
    <t>Mentally Disordered Care Only</t>
  </si>
  <si>
    <t>LONGWOOD MANOR CONVALESCENT HOSPITAL</t>
  </si>
  <si>
    <t>323-935-1157</t>
  </si>
  <si>
    <t>4853 WEST WASHINGTON BLVD.</t>
  </si>
  <si>
    <t>VANDANA DHAWAN-DESAI</t>
  </si>
  <si>
    <t>MAGNOLIA GARDENS CONVALESCENT HOSPITAL</t>
  </si>
  <si>
    <t>818-360-1864</t>
  </si>
  <si>
    <t>17922 SAN FERNANDO MISSION ROAD</t>
  </si>
  <si>
    <t>GRANADA HILLS</t>
  </si>
  <si>
    <t>AMY VELAZQUEZ</t>
  </si>
  <si>
    <t>MAR VISTA COUNTRY VILLA HEALTHCARE &amp; WELLNESS CENTRE</t>
  </si>
  <si>
    <t>310-397-2372</t>
  </si>
  <si>
    <t>3966 MARCASEL AVENUE</t>
  </si>
  <si>
    <t>GIL GOLDSTEIN</t>
  </si>
  <si>
    <t>626-796-1103</t>
  </si>
  <si>
    <t>MARYCREST MANOR</t>
  </si>
  <si>
    <t>310-838-2778</t>
  </si>
  <si>
    <t>10664 ST. JAMES DRIVE</t>
  </si>
  <si>
    <t>CULVER CITY</t>
  </si>
  <si>
    <t>SISTER VERONICA MALDONALDO</t>
  </si>
  <si>
    <t>MOUNT CARMEL HEALTH MINISTRIES, INC.</t>
  </si>
  <si>
    <t>MAYFLOWER GARDENS CONVALESCENT HOSPITAL</t>
  </si>
  <si>
    <t>661-943-3212</t>
  </si>
  <si>
    <t>6705 COLUMBIA WAY</t>
  </si>
  <si>
    <t>LANCASTER</t>
  </si>
  <si>
    <t>93536-0000</t>
  </si>
  <si>
    <t>ZZT06286G</t>
  </si>
  <si>
    <t>ROSE MARIE NARCISSE</t>
  </si>
  <si>
    <t>RETIREMENT HOUSING FOUNDATION</t>
  </si>
  <si>
    <t>VILLA GARDENS HEALTH CARE UNIT</t>
  </si>
  <si>
    <t>626-796-8162</t>
  </si>
  <si>
    <t>842 E. VILLA STREET</t>
  </si>
  <si>
    <t>91101-0000</t>
  </si>
  <si>
    <t>LTC55429F</t>
  </si>
  <si>
    <t>SHAUN RUSHFORTH</t>
  </si>
  <si>
    <t>FRONT PORCH</t>
  </si>
  <si>
    <t>MOUNT SAN ANTONIO GARDENS</t>
  </si>
  <si>
    <t>909-624-5061</t>
  </si>
  <si>
    <t>900 E HARRISON AVE</t>
  </si>
  <si>
    <t>91767-2008</t>
  </si>
  <si>
    <t>LISA ATILANO</t>
  </si>
  <si>
    <t>EAST TERRACE REHABILITATION &amp; WELLNESS CENTRE</t>
  </si>
  <si>
    <t>323-734-1101</t>
  </si>
  <si>
    <t>2415 SOUTH WESTERN AVENUE</t>
  </si>
  <si>
    <t>MOSHE DAVID CARLEBACH</t>
  </si>
  <si>
    <t>PASADENA PARK HEALTHCARE &amp; WELLNESS CENTER</t>
  </si>
  <si>
    <t>626-463-4105</t>
  </si>
  <si>
    <t>2585 EAST WASHINGTON BOULEVARD</t>
  </si>
  <si>
    <t>HUGO E PENA</t>
  </si>
  <si>
    <t>THE REHABILITATION CENTER OF SANTA MONICA</t>
  </si>
  <si>
    <t>310-255-2800</t>
  </si>
  <si>
    <t>1338 20TH STREET</t>
  </si>
  <si>
    <t>SANTA MONICA</t>
  </si>
  <si>
    <t>MAKDA GEDYON MEKONNEN</t>
  </si>
  <si>
    <t>NATIONAL SENIOR CARE, INC.</t>
  </si>
  <si>
    <t>ARTESIA CHRISTIAN HOME</t>
  </si>
  <si>
    <t>562-865-5218</t>
  </si>
  <si>
    <t>11614 183RD STREET</t>
  </si>
  <si>
    <t>ARTESIA</t>
  </si>
  <si>
    <t>90701-0000</t>
  </si>
  <si>
    <t>ZZT05539F</t>
  </si>
  <si>
    <t>MICHELLE ROBISON</t>
  </si>
  <si>
    <t>THE ROWLAND SKILLED NURSING FACILITY</t>
  </si>
  <si>
    <t>626-967-2741</t>
  </si>
  <si>
    <t>330 WEST ROWLAND STREET</t>
  </si>
  <si>
    <t>COVINA</t>
  </si>
  <si>
    <t>91723-0000</t>
  </si>
  <si>
    <t>ZZT06117I</t>
  </si>
  <si>
    <t>ANTHONY KALOMAS</t>
  </si>
  <si>
    <t>THE REHABILITATION CENTER OF NORTH HILLS</t>
  </si>
  <si>
    <t>818-892-8665</t>
  </si>
  <si>
    <t>9655 SEPULVEDA BOULEVARD</t>
  </si>
  <si>
    <t>NORTH HILLS</t>
  </si>
  <si>
    <t>XAVIER ESQUIVEL</t>
  </si>
  <si>
    <t>ST. JOHN OF GOD RETIREMENT AND CARE CENTER</t>
  </si>
  <si>
    <t>323-731-0641</t>
  </si>
  <si>
    <t>2468 SOUTH ST. ANDREWS PLACE</t>
  </si>
  <si>
    <t>90018-0000</t>
  </si>
  <si>
    <t>ZZT05253F</t>
  </si>
  <si>
    <t>CARLOS CASTILLO</t>
  </si>
  <si>
    <t>BROTHERS OF ST. JOHN OF GOD, INC</t>
  </si>
  <si>
    <t>CLARA BALDWIN STOCKER HOME FOR WOMEN</t>
  </si>
  <si>
    <t>626-962-7151</t>
  </si>
  <si>
    <t>527 SOUTH VALINDA AVE</t>
  </si>
  <si>
    <t>WEST COVINA</t>
  </si>
  <si>
    <t>LISA MATARAZZO</t>
  </si>
  <si>
    <t>THE REHABILITATION CENTER ON PICO</t>
  </si>
  <si>
    <t>323-734-9122</t>
  </si>
  <si>
    <t>3233 WEST PICO BOULEVARD</t>
  </si>
  <si>
    <t>DENISE VILLALOBOS</t>
  </si>
  <si>
    <t>LA PAZ GEROPSYCHIATRIC CENTER</t>
  </si>
  <si>
    <t>310-633-5111</t>
  </si>
  <si>
    <t>8835 VANS STREET</t>
  </si>
  <si>
    <t>PARAMOUNT</t>
  </si>
  <si>
    <t>90723-0000</t>
  </si>
  <si>
    <t>LTC90043F</t>
  </si>
  <si>
    <t>CHARLES UDEH</t>
  </si>
  <si>
    <t>OVERLAND TERRACE HEALTHCARE &amp; WELLNESS CENTRE</t>
  </si>
  <si>
    <t>310-839-5201</t>
  </si>
  <si>
    <t>3515 OVERLAND AVENUE</t>
  </si>
  <si>
    <t>NATHAN LIPMAN</t>
  </si>
  <si>
    <t>WESTWOOD POST ACUTE CARE</t>
  </si>
  <si>
    <t>310-826-0821</t>
  </si>
  <si>
    <t>12121 SANTA MONICA BOULEVARD</t>
  </si>
  <si>
    <t>WOODS HEALTH SERVICES</t>
  </si>
  <si>
    <t>909-392-4334</t>
  </si>
  <si>
    <t>2600 A STREET</t>
  </si>
  <si>
    <t>LA VERNE</t>
  </si>
  <si>
    <t>91750-0000</t>
  </si>
  <si>
    <t>ZZT06083F</t>
  </si>
  <si>
    <t>KEITH KASIN</t>
  </si>
  <si>
    <t>909-394-0304</t>
  </si>
  <si>
    <t>1740 SAN DIMAS AVENUE</t>
  </si>
  <si>
    <t>SAN DIMAS</t>
  </si>
  <si>
    <t>CLAREMONT MANOR CARE CENTER</t>
  </si>
  <si>
    <t>909-626-3490</t>
  </si>
  <si>
    <t>621 W. BONITA AVENUE</t>
  </si>
  <si>
    <t>91711-0000</t>
  </si>
  <si>
    <t>ZZT05085F</t>
  </si>
  <si>
    <t>ROBERT BARTON</t>
  </si>
  <si>
    <t>FRONT PORCH COMMUNITIES &amp; SERVICES</t>
  </si>
  <si>
    <t>THE ELLISON JOHN TRANSITIONAL CARE CENTER</t>
  </si>
  <si>
    <t>661-494-8600</t>
  </si>
  <si>
    <t>43830 10TH STREET WEST</t>
  </si>
  <si>
    <t>SHANE CARLSON</t>
  </si>
  <si>
    <t>Madera</t>
  </si>
  <si>
    <t>40131 HIGHWAY 49</t>
  </si>
  <si>
    <t>OAKHURST</t>
  </si>
  <si>
    <t>93644-0000</t>
  </si>
  <si>
    <t>CHOWCHILLA MEMORIAL HEALTHCARE DISTRICT</t>
  </si>
  <si>
    <t>559-665-3781</t>
  </si>
  <si>
    <t>1104 VENTURA AVENUE</t>
  </si>
  <si>
    <t>CHOWCHILLA</t>
  </si>
  <si>
    <t>LTC555530</t>
  </si>
  <si>
    <t>CATHY FLORES</t>
  </si>
  <si>
    <t>THE REDWOODS, A COMMUNITY OF SENIORS</t>
  </si>
  <si>
    <t>Marin</t>
  </si>
  <si>
    <t>04 - West Bay</t>
  </si>
  <si>
    <t>415-383-2741</t>
  </si>
  <si>
    <t>40 CAMINO ALTO</t>
  </si>
  <si>
    <t>MILL VALLEY</t>
  </si>
  <si>
    <t>94941-0000</t>
  </si>
  <si>
    <t>ZZR18499F</t>
  </si>
  <si>
    <t>KYLE RUTH-ISLAS</t>
  </si>
  <si>
    <t>SAN RAFAEL HEALTHCARE AND WELLNESS CENTER</t>
  </si>
  <si>
    <t>415-456-7170</t>
  </si>
  <si>
    <t>1601 5TH AVENUE</t>
  </si>
  <si>
    <t>SAN RAFAEL</t>
  </si>
  <si>
    <t>CHARLES WHITE</t>
  </si>
  <si>
    <t>GRACE HOME, INC</t>
  </si>
  <si>
    <t>Merced</t>
  </si>
  <si>
    <t>06 - North San Joaquin</t>
  </si>
  <si>
    <t>209-394-2440</t>
  </si>
  <si>
    <t>13435 WEST PEACH AVE</t>
  </si>
  <si>
    <t>LIVINGSTON</t>
  </si>
  <si>
    <t>ZZR18421F</t>
  </si>
  <si>
    <t>BARRY YOST</t>
  </si>
  <si>
    <t>CANTERBURY WOODS</t>
  </si>
  <si>
    <t>Monterey</t>
  </si>
  <si>
    <t>08 - Mid-Coast</t>
  </si>
  <si>
    <t>831-373-3111</t>
  </si>
  <si>
    <t>651 SINEX AVENUE</t>
  </si>
  <si>
    <t>PACIFIC GROVE</t>
  </si>
  <si>
    <t>93952-0000</t>
  </si>
  <si>
    <t>ELVYRA ABAE</t>
  </si>
  <si>
    <t>EDEN VALLEY CARE CENTER</t>
  </si>
  <si>
    <t>831-678-2462</t>
  </si>
  <si>
    <t>612 MAIN STREET</t>
  </si>
  <si>
    <t>SOLEDAD</t>
  </si>
  <si>
    <t>LTC55538F</t>
  </si>
  <si>
    <t>IDA LOPEZ CHAN</t>
  </si>
  <si>
    <t>PINERS NURSING HOME</t>
  </si>
  <si>
    <t>Napa</t>
  </si>
  <si>
    <t>03 - North Bay</t>
  </si>
  <si>
    <t>707-261-7351</t>
  </si>
  <si>
    <t>1800 PUEBLO AVENUE</t>
  </si>
  <si>
    <t>NAPA</t>
  </si>
  <si>
    <t>ZZR1817G</t>
  </si>
  <si>
    <t>DANA REEVES</t>
  </si>
  <si>
    <t>THE MEADOWS OF NAPA VALLEY</t>
  </si>
  <si>
    <t>707-257-4981</t>
  </si>
  <si>
    <t>1800 ATRIUM WAY</t>
  </si>
  <si>
    <t>94559-0000</t>
  </si>
  <si>
    <t>LTC55639F</t>
  </si>
  <si>
    <t>KRISTI MORROW</t>
  </si>
  <si>
    <t>ODD FELLOWS HOME OF CALIFORNIA</t>
  </si>
  <si>
    <t>ORANGE HEALTHCARE &amp; WELLNESS CENTRE</t>
  </si>
  <si>
    <t>Orange</t>
  </si>
  <si>
    <t>13 - Orange</t>
  </si>
  <si>
    <t>714-633-3568</t>
  </si>
  <si>
    <t>920 WEST LA VETA STREET</t>
  </si>
  <si>
    <t>ORANGE</t>
  </si>
  <si>
    <t>BRENDA HUANTE</t>
  </si>
  <si>
    <t>MESA VERDE POST ACUTE CARE CENTER</t>
  </si>
  <si>
    <t>949-548-5584</t>
  </si>
  <si>
    <t>661 CENTER STREET</t>
  </si>
  <si>
    <t>COSTA MESA</t>
  </si>
  <si>
    <t>ANGELO MUNOZ</t>
  </si>
  <si>
    <t>SANTA ANA HEALTHCARE &amp; WELLNESS CENTRE</t>
  </si>
  <si>
    <t>714-546-1966</t>
  </si>
  <si>
    <t>1209 W HEMLOCK WAY</t>
  </si>
  <si>
    <t>SANTA ANA</t>
  </si>
  <si>
    <t>DEBORAH ANNE DAVIS</t>
  </si>
  <si>
    <t>TOWN &amp; COUNTRY</t>
  </si>
  <si>
    <t>714-547-7581</t>
  </si>
  <si>
    <t>555 EAST MEMORY LANE</t>
  </si>
  <si>
    <t>92706-0000</t>
  </si>
  <si>
    <t>ZZT11308F</t>
  </si>
  <si>
    <t>MARISSA PRECIADO</t>
  </si>
  <si>
    <t>FOUNTAIN VALLEY</t>
  </si>
  <si>
    <t>FREEDOM VILLAGE HEALTHCARE CENTER</t>
  </si>
  <si>
    <t>949-472-4733</t>
  </si>
  <si>
    <t>23442 EL TORO ROAD</t>
  </si>
  <si>
    <t>LAKE FOREST</t>
  </si>
  <si>
    <t>92630-6979</t>
  </si>
  <si>
    <t>LTCX10101</t>
  </si>
  <si>
    <t>JOEL NIBLETT</t>
  </si>
  <si>
    <t>17803 IMPERIAL HIGHWAY</t>
  </si>
  <si>
    <t>YORBA LINDA</t>
  </si>
  <si>
    <t>ROSEVILLE POINT HEALTH AND WELLNESS CENTER</t>
  </si>
  <si>
    <t>Placer</t>
  </si>
  <si>
    <t>02 - Golden Empire</t>
  </si>
  <si>
    <t>916-782-3131</t>
  </si>
  <si>
    <t>600 SUNRISE AVENUE</t>
  </si>
  <si>
    <t>ROSEVILLE</t>
  </si>
  <si>
    <t>NARCISO-GUINTU, SUZETTE</t>
  </si>
  <si>
    <t>AUBURN RAVINE TERRACE</t>
  </si>
  <si>
    <t>530-823-6131</t>
  </si>
  <si>
    <t>750 AUBURN RAVINE ROAD</t>
  </si>
  <si>
    <t>AUBURN</t>
  </si>
  <si>
    <t>95603-0000</t>
  </si>
  <si>
    <t>LTC90009F</t>
  </si>
  <si>
    <t>ALTA VISTA HEALTHCARE &amp; WELLNESS CENTRE</t>
  </si>
  <si>
    <t>Riverside</t>
  </si>
  <si>
    <t>12 - Inland Counties</t>
  </si>
  <si>
    <t>909-688-8200</t>
  </si>
  <si>
    <t>9020 GARFIELD AVENUE</t>
  </si>
  <si>
    <t>RIVERSIDE</t>
  </si>
  <si>
    <t>ANDREW SCOTT</t>
  </si>
  <si>
    <t>VISTA PACIFICA CONVALESCENT HOSPITAL</t>
  </si>
  <si>
    <t>951-682-4833</t>
  </si>
  <si>
    <t>3662 PACIFIC AVENUE</t>
  </si>
  <si>
    <t>92509-0000</t>
  </si>
  <si>
    <t>LTC05361F</t>
  </si>
  <si>
    <t>ALLAN ENGELAUF</t>
  </si>
  <si>
    <t>VISTA PACIFICA ENTERPRISES, INC</t>
  </si>
  <si>
    <t>VISTA PACIFICA CENTER</t>
  </si>
  <si>
    <t>3674 PACIFIC AVENUE</t>
  </si>
  <si>
    <t>JURUPA VALLEY</t>
  </si>
  <si>
    <t>ZZT05821J</t>
  </si>
  <si>
    <t>MARK KRUEGER</t>
  </si>
  <si>
    <t>HEMET</t>
  </si>
  <si>
    <t>760-341-0261</t>
  </si>
  <si>
    <t>PALM DESERT</t>
  </si>
  <si>
    <t>THE VILLAGE HEALTHCARE CENTER</t>
  </si>
  <si>
    <t>951-766-5116</t>
  </si>
  <si>
    <t>2400 WEST ACACIA AVENUE</t>
  </si>
  <si>
    <t>92545-3743</t>
  </si>
  <si>
    <t>BILL FREDRICKSEN</t>
  </si>
  <si>
    <t>THE SPRINGS HEALTH AND REHABILITATION CENTER</t>
  </si>
  <si>
    <t>951-417-8200</t>
  </si>
  <si>
    <t>25924 JACKSON AVENUE</t>
  </si>
  <si>
    <t>MURRIETA</t>
  </si>
  <si>
    <t>WESLEY JONES</t>
  </si>
  <si>
    <t>MOUNTAIN MANOR SENIOR RESIDENCE</t>
  </si>
  <si>
    <t>Sacramento</t>
  </si>
  <si>
    <t>916-488-7211</t>
  </si>
  <si>
    <t>6101 FAIR OAKS BOULEVARD</t>
  </si>
  <si>
    <t>CARMICHAEL</t>
  </si>
  <si>
    <t>95608-4818</t>
  </si>
  <si>
    <t>ZZR18369F</t>
  </si>
  <si>
    <t>JAMES JORDAN</t>
  </si>
  <si>
    <t>916-967-2929</t>
  </si>
  <si>
    <t>7807 UPLANDS WAY</t>
  </si>
  <si>
    <t>CITRUS HEIGHTS</t>
  </si>
  <si>
    <t>TERRI BALLESTEROS</t>
  </si>
  <si>
    <t>ONTARIO GROVE HEALTHCARE &amp; WELLNESS CENTRE</t>
  </si>
  <si>
    <t>San Bernardino</t>
  </si>
  <si>
    <t>909-985-2731</t>
  </si>
  <si>
    <t>933 EAST DEODAR STREET</t>
  </si>
  <si>
    <t>ONTARIO</t>
  </si>
  <si>
    <t>GERALDINE BOMBARD</t>
  </si>
  <si>
    <t>HILLCREST MANOR SANITARIUM</t>
  </si>
  <si>
    <t>San Diego</t>
  </si>
  <si>
    <t>14 - San Diego/Imperial</t>
  </si>
  <si>
    <t>619-477-1176</t>
  </si>
  <si>
    <t>1889 NATIONAL CITY BLVD</t>
  </si>
  <si>
    <t>NATIONAL CITY</t>
  </si>
  <si>
    <t>ZZT05975G</t>
  </si>
  <si>
    <t>CARMINA ESTACIO</t>
  </si>
  <si>
    <t>MOUNT MIGUEL COVENANT VILLAGE</t>
  </si>
  <si>
    <t>619-476-4790</t>
  </si>
  <si>
    <t>325 KEMPTON STREET</t>
  </si>
  <si>
    <t>SPRING VALLEY</t>
  </si>
  <si>
    <t>91977-0000</t>
  </si>
  <si>
    <t>LTC55134G</t>
  </si>
  <si>
    <t>CRISTIN WHITTAKER</t>
  </si>
  <si>
    <t>COVENANT LIVING COMMUNITIES &amp; SERVICES</t>
  </si>
  <si>
    <t>GRANITE HILLS HEALTHCARE AND WELLNESS CENTRE</t>
  </si>
  <si>
    <t>619-447-1020</t>
  </si>
  <si>
    <t>1340 E MADISON AVENUE</t>
  </si>
  <si>
    <t>EL CAJON</t>
  </si>
  <si>
    <t>GLENN ALBERT BROOKS</t>
  </si>
  <si>
    <t>530-622-6842</t>
  </si>
  <si>
    <t>92020-0000</t>
  </si>
  <si>
    <t>CASA DE LAS CAMPANAS HEALTH CENTER</t>
  </si>
  <si>
    <t>858-451-9152</t>
  </si>
  <si>
    <t>18685 WEST BERNARDO DRIVE</t>
  </si>
  <si>
    <t>SAN DIEGO</t>
  </si>
  <si>
    <t>N/A</t>
  </si>
  <si>
    <t>KIM DOMINY</t>
  </si>
  <si>
    <t>DOROTHY AND JOSEPH GOLDBERG HEALTHCARE CENTER</t>
  </si>
  <si>
    <t>760-632-0081</t>
  </si>
  <si>
    <t>211 SAXONY ROAD</t>
  </si>
  <si>
    <t>ENCINITAS</t>
  </si>
  <si>
    <t>92024-0000</t>
  </si>
  <si>
    <t>LTC55324F</t>
  </si>
  <si>
    <t>CARL MEASER</t>
  </si>
  <si>
    <t>CARLSBAD BY THE SEA</t>
  </si>
  <si>
    <t>760-720-4580</t>
  </si>
  <si>
    <t>2855 CARLSBAD BLVD</t>
  </si>
  <si>
    <t>CARLSBAD</t>
  </si>
  <si>
    <t>92008-0000</t>
  </si>
  <si>
    <t>ZZT06496F</t>
  </si>
  <si>
    <t>JOAN JOHNSON</t>
  </si>
  <si>
    <t>GLENBROOK</t>
  </si>
  <si>
    <t>760-704-6500</t>
  </si>
  <si>
    <t>1950 CALLE BARCELONA</t>
  </si>
  <si>
    <t>92009-0000</t>
  </si>
  <si>
    <t>SADIE HARNESS</t>
  </si>
  <si>
    <t>SAN FRANCISCO TOWERS</t>
  </si>
  <si>
    <t>San Francisco</t>
  </si>
  <si>
    <t>415-776-0500</t>
  </si>
  <si>
    <t>1661 PINE STREET</t>
  </si>
  <si>
    <t>SAN FRANCISCO</t>
  </si>
  <si>
    <t>94109-0000</t>
  </si>
  <si>
    <t>MARK NITSCHE</t>
  </si>
  <si>
    <t>BETHANY HOME SOCIETY SAN JOAQUIN COUNTY</t>
  </si>
  <si>
    <t>San Joaquin</t>
  </si>
  <si>
    <t>209-599-4221</t>
  </si>
  <si>
    <t>930 WEST MAIN STREET</t>
  </si>
  <si>
    <t>RIPON</t>
  </si>
  <si>
    <t>95366-0000</t>
  </si>
  <si>
    <t>ZZR05662F</t>
  </si>
  <si>
    <t>CINDY SCHEUBLEIN</t>
  </si>
  <si>
    <t>GOOD SAMARITAN REHABILITATION AND CARE CENTER</t>
  </si>
  <si>
    <t>209-948-8762</t>
  </si>
  <si>
    <t>1630 N. EDISON STREET</t>
  </si>
  <si>
    <t>STOCKTON</t>
  </si>
  <si>
    <t>ZZR05039J</t>
  </si>
  <si>
    <t>DEBBIE ZARILLA</t>
  </si>
  <si>
    <t>VIENNA NURSING AND REHABILITATION CENTER</t>
  </si>
  <si>
    <t>209-368-7141</t>
  </si>
  <si>
    <t>800 SOUTH HAM LANE</t>
  </si>
  <si>
    <t>LODI</t>
  </si>
  <si>
    <t>COREY WRIGHT</t>
  </si>
  <si>
    <t>CARLMONT GARDENS NURSING CENTER</t>
  </si>
  <si>
    <t>San Mateo</t>
  </si>
  <si>
    <t>650-591-9601</t>
  </si>
  <si>
    <t>2140 CARLMONT DRIVE</t>
  </si>
  <si>
    <t>BELMONT</t>
  </si>
  <si>
    <t>SHAROLYN KRIGER</t>
  </si>
  <si>
    <t>SAMARKAND SKILLED NURSING FACILITY</t>
  </si>
  <si>
    <t>Santa Barbara</t>
  </si>
  <si>
    <t>10 - Santa Barbara/Ventura</t>
  </si>
  <si>
    <t>805-687-0701</t>
  </si>
  <si>
    <t>2566 TREASURE DRIVE</t>
  </si>
  <si>
    <t>SANTA BARBARA</t>
  </si>
  <si>
    <t>LTC88F</t>
  </si>
  <si>
    <t>ANNA LEILA ANTONIO</t>
  </si>
  <si>
    <t>ATTERDAG CARE CENTER</t>
  </si>
  <si>
    <t>805-688-3263</t>
  </si>
  <si>
    <t>636 ATTERDAG ROAD</t>
  </si>
  <si>
    <t>SOLVANG</t>
  </si>
  <si>
    <t>93463-0000</t>
  </si>
  <si>
    <t>ZZT06353F</t>
  </si>
  <si>
    <t>CHRISTOPHER PARKER</t>
  </si>
  <si>
    <t>SOLVANG LUTHERAN HOME, INC.</t>
  </si>
  <si>
    <t>CASA DORINDA</t>
  </si>
  <si>
    <t>805-969-8011</t>
  </si>
  <si>
    <t>300 HOT SPRINGS ROAD</t>
  </si>
  <si>
    <t>93108-0000</t>
  </si>
  <si>
    <t>DAVID DUARTE</t>
  </si>
  <si>
    <t>CHANNING HOUSE</t>
  </si>
  <si>
    <t>Santa Clara</t>
  </si>
  <si>
    <t>07 - Santa Clara</t>
  </si>
  <si>
    <t>650-327-0950</t>
  </si>
  <si>
    <t>850 WEBSTER STREET</t>
  </si>
  <si>
    <t>PALO ALTO</t>
  </si>
  <si>
    <t>94301-0000</t>
  </si>
  <si>
    <t>RHONDA BEKKEDAHL</t>
  </si>
  <si>
    <t>408-779-3633</t>
  </si>
  <si>
    <t>530 WEST DUNNE AVENUE</t>
  </si>
  <si>
    <t>MORGAN HILL</t>
  </si>
  <si>
    <t>SAN JOSE HEALTHCARE &amp; WELLNESS CENTER</t>
  </si>
  <si>
    <t>408-295-2665</t>
  </si>
  <si>
    <t>75 NORTH 13TH STREET</t>
  </si>
  <si>
    <t>SAN JOSE</t>
  </si>
  <si>
    <t>DAVIS, ALEXANDRIA CAROL</t>
  </si>
  <si>
    <t>SARATOGA RETIREMENT COMMUNITY HEALTH CENTER</t>
  </si>
  <si>
    <t>408-741-7000</t>
  </si>
  <si>
    <t>14500 FRUITVALE AVENUE</t>
  </si>
  <si>
    <t>SARATOGA</t>
  </si>
  <si>
    <t>95070-0000</t>
  </si>
  <si>
    <t>ZZR06481F</t>
  </si>
  <si>
    <t>SANGEETHA NARASIMHAN</t>
  </si>
  <si>
    <t>CUPERTINO HEALTHCARE &amp; WELLNESS CENTER</t>
  </si>
  <si>
    <t>408-253-9034</t>
  </si>
  <si>
    <t>22590 VOSS AVENUE</t>
  </si>
  <si>
    <t>CUPERTINO</t>
  </si>
  <si>
    <t>SCOTT, AARON JOSEPH</t>
  </si>
  <si>
    <t>SUNNY VIEW MANOR</t>
  </si>
  <si>
    <t>408-253-4300</t>
  </si>
  <si>
    <t>22445 CUPERTINO ROAD</t>
  </si>
  <si>
    <t>95014-0000</t>
  </si>
  <si>
    <t>ZZT18361F</t>
  </si>
  <si>
    <t>RYAN GOLZE</t>
  </si>
  <si>
    <t>LINCOLN GLEN SKILLED NURSING</t>
  </si>
  <si>
    <t>408-265-3222</t>
  </si>
  <si>
    <t>2671 PLUMMER AVENUE</t>
  </si>
  <si>
    <t>95125-4867</t>
  </si>
  <si>
    <t>LTC90001F</t>
  </si>
  <si>
    <t>LOREN JAYKROEKER</t>
  </si>
  <si>
    <t>VILLA SIENA</t>
  </si>
  <si>
    <t>650-961-6484</t>
  </si>
  <si>
    <t>1855 MIRAMONTE AVENUE</t>
  </si>
  <si>
    <t>MOUNTAIN VIEW</t>
  </si>
  <si>
    <t>94040-0000</t>
  </si>
  <si>
    <t>LTC90003G</t>
  </si>
  <si>
    <t>CORINE BERNARD</t>
  </si>
  <si>
    <t>WEBSTER HOUSE</t>
  </si>
  <si>
    <t>650-328-3300</t>
  </si>
  <si>
    <t>437 WEBSTER STREET</t>
  </si>
  <si>
    <t>ZZR55156G</t>
  </si>
  <si>
    <t>TIM SELLECK</t>
  </si>
  <si>
    <t>SUNNYVALE</t>
  </si>
  <si>
    <t>94087-0000</t>
  </si>
  <si>
    <t>HEALTH CARE CTR AT THE FORUM AT RANCHO SAN ANTONIO</t>
  </si>
  <si>
    <t>650-944-0200</t>
  </si>
  <si>
    <t>23600 VIA ESPLENDOR</t>
  </si>
  <si>
    <t>95014-6571</t>
  </si>
  <si>
    <t>MARK NELSON</t>
  </si>
  <si>
    <t>HEARTS AND HANDS, POST ACUTE CARE AND REHAB CENTER</t>
  </si>
  <si>
    <t>Santa Cruz</t>
  </si>
  <si>
    <t>831-479-9000</t>
  </si>
  <si>
    <t>2990 SOQUEL AVENUE</t>
  </si>
  <si>
    <t>SANTA CRUZ</t>
  </si>
  <si>
    <t>95062-0000</t>
  </si>
  <si>
    <t>ZZR05017N</t>
  </si>
  <si>
    <t>MATTHEW PENYACSEK</t>
  </si>
  <si>
    <t>RIVER VALLEY HEALTHCARE &amp; WELLNESS CENTRE</t>
  </si>
  <si>
    <t>Shasta</t>
  </si>
  <si>
    <t>530-246-0600</t>
  </si>
  <si>
    <t>2490 COURT STREET</t>
  </si>
  <si>
    <t>REDDING</t>
  </si>
  <si>
    <t>JACOB STEVENS</t>
  </si>
  <si>
    <t>SPRING LAKE VILLAGE</t>
  </si>
  <si>
    <t>Sonoma</t>
  </si>
  <si>
    <t>707-538-8400</t>
  </si>
  <si>
    <t>5555 MONTGOMERY DRIVE</t>
  </si>
  <si>
    <t>SANTA ROSA</t>
  </si>
  <si>
    <t>95409-0000</t>
  </si>
  <si>
    <t>DANIEL SKILLMAN</t>
  </si>
  <si>
    <t>BRANDEL MANOR</t>
  </si>
  <si>
    <t>Stanislaus</t>
  </si>
  <si>
    <t>209-667-5600</t>
  </si>
  <si>
    <t>1801 NORTH OLIVE AVENUE</t>
  </si>
  <si>
    <t>TURLOCK</t>
  </si>
  <si>
    <t>COVENANT LIVING COMMUNITIES AND SERVICES</t>
  </si>
  <si>
    <t>COVENANT VILLAGE CARE CENTER</t>
  </si>
  <si>
    <t>209-664-5300</t>
  </si>
  <si>
    <t>2125 NORTH OLIVE AVENUE</t>
  </si>
  <si>
    <t>95382-0000</t>
  </si>
  <si>
    <t>LTC55749F</t>
  </si>
  <si>
    <t>DARLA LORENZEN</t>
  </si>
  <si>
    <t>MAYWOOD ACRES HEALTHCARE</t>
  </si>
  <si>
    <t>Ventura</t>
  </si>
  <si>
    <t>805-487-7840</t>
  </si>
  <si>
    <t>2641 SOUTH C STREET</t>
  </si>
  <si>
    <t>OXNARD</t>
  </si>
  <si>
    <t>CARLO OLETA</t>
  </si>
  <si>
    <t>OAKVIEW SKILLED NURSING</t>
  </si>
  <si>
    <t>805-241-2000</t>
  </si>
  <si>
    <t>3557 CAMPUS DRIVE</t>
  </si>
  <si>
    <t>THOUSAND OAKS</t>
  </si>
  <si>
    <t>JEANNETTE RUGGIERO</t>
  </si>
  <si>
    <t>UNIVERSITY RETIREMENT COMMUNITY AT DAVIS</t>
  </si>
  <si>
    <t>Yolo</t>
  </si>
  <si>
    <t>530-747-7000</t>
  </si>
  <si>
    <t>1515 SHASTA DRIVE</t>
  </si>
  <si>
    <t>DAVIS</t>
  </si>
  <si>
    <t>95616-0000</t>
  </si>
  <si>
    <t>ALIKA CASTILLO</t>
  </si>
  <si>
    <t>PACIFIC RETIREMENT SERVICES</t>
  </si>
  <si>
    <t>Sum of DAYS_MCARE_FFS2</t>
  </si>
  <si>
    <t>Sum of DAYS_MCARE_MGD2</t>
  </si>
  <si>
    <t>Sum of DAYS_MCAL_FFS2</t>
  </si>
  <si>
    <t>Sum of DAYS_MCAL_MGD2</t>
  </si>
  <si>
    <t>Sum of DAYS_CC_FFS2</t>
  </si>
  <si>
    <t>Sum of DAYS_CC_MGD2</t>
  </si>
  <si>
    <t>Medicare Fee-for-Service</t>
  </si>
  <si>
    <t>Medicare Managed Care</t>
  </si>
  <si>
    <t>MediCal Fee-for-Service</t>
  </si>
  <si>
    <t>MediCal Managed Care</t>
  </si>
  <si>
    <t>Commercial Coverage Fee-for-Service</t>
  </si>
  <si>
    <t>Commercial Coverage Managed Care</t>
  </si>
  <si>
    <t>Sum of GR_RT_MCARE_FFS2</t>
  </si>
  <si>
    <t>Sum of GR_RT_MCARE_MGD2</t>
  </si>
  <si>
    <t>Sum of GR_RT_MCAL_FFS2</t>
  </si>
  <si>
    <t>Sum of GR_RT_MCAL_MGD2</t>
  </si>
  <si>
    <t>Sum of GR_RT_CC_FFS2</t>
  </si>
  <si>
    <t>Sum of GR_RT_CC_MGD2</t>
  </si>
  <si>
    <t>Sum of GR_AN_MCARE_FFS_IP</t>
  </si>
  <si>
    <t>Sum of GR_AN_MCARE_FFS_OP2</t>
  </si>
  <si>
    <t>Sum of GR_AN_MCARE_MGD_IP2</t>
  </si>
  <si>
    <t>Sum of GR_AN_MCARE_MGD_OP2</t>
  </si>
  <si>
    <t>Sum of GR_AN_MCAL_FFS_IP2</t>
  </si>
  <si>
    <t>Sum of GR_AN_MCAL_MGD_IP</t>
  </si>
  <si>
    <t>Sum of GR_AN_MCAL_MGD_OP</t>
  </si>
  <si>
    <t>Sum of GR_AN_MCAL_FFS_OP</t>
  </si>
  <si>
    <t>Sum of GR_AN_CC_FFS_IP</t>
  </si>
  <si>
    <t>Sum of GR_AN_CC_FFS_OP</t>
  </si>
  <si>
    <t>Sum of GR_AN_CC_MGD_IP</t>
  </si>
  <si>
    <t>Sum of GR_AN_CC_MGD_OP2</t>
  </si>
  <si>
    <t>Contractual Adjustments - Medicare FFS</t>
  </si>
  <si>
    <t>Contractual Adjustments - Medicare Mgd Care</t>
  </si>
  <si>
    <t>Contractual Adjustments - MediCal FFS</t>
  </si>
  <si>
    <t>Contractual Adjustments - MediCal Mgd Care</t>
  </si>
  <si>
    <t>Contractual Adjustments - Commercial Coverage FFS</t>
  </si>
  <si>
    <t>Contractual Adjustments - Commercial Coverage Mgd</t>
  </si>
  <si>
    <t>Sum of DFR_IP_SELF_PAY_CHARITY</t>
  </si>
  <si>
    <t>Sum of DFR_IP_SELF_PAY_ADM_ADJ</t>
  </si>
  <si>
    <t>Sum of DFR_IP_MCARE_FFS_CONT_ADJ</t>
  </si>
  <si>
    <t>Sum of DFR_OP_MCARE_FFS_CONT_ADJ</t>
  </si>
  <si>
    <t>Sum of DFR_IP_MCARE_MGD_CONT_ADJ</t>
  </si>
  <si>
    <t>Sum of DFR_OP_MCARE_MGD_CONT_ADJ</t>
  </si>
  <si>
    <t>Sum of DFR_IP_MCAL_FFS_CONT_ADJ</t>
  </si>
  <si>
    <t>Sum of DFR_OP_MCAL_FFS_CONT_ADJ</t>
  </si>
  <si>
    <t>Sum of DFR_IP_MCAL_MGD_CONT_ADJ</t>
  </si>
  <si>
    <t>Sum of DFR_IP_CC_FFS_CONT_ADJ</t>
  </si>
  <si>
    <t>Sum of DFR_IP_CC_MGD_CONT_ADJ</t>
  </si>
  <si>
    <t>Sum of DFR_IP_OTHER_PAYERS_CONT_ADJ</t>
  </si>
  <si>
    <t>Sum of DFR_OP_OTHER_PAYERS_CONT_ADJ</t>
  </si>
  <si>
    <t>Sum of DFR_IP_SELF_PAY_OTH_DFR</t>
  </si>
  <si>
    <t>Sum of DFR_IP_OTHER_PAYERS_OTH_DFR</t>
  </si>
  <si>
    <t xml:space="preserve"> Total Deductions from Revenue</t>
  </si>
  <si>
    <t>Sum of DFR_OP_SELF_PAY_CHARITY</t>
  </si>
  <si>
    <t>Sum of DFR_IP_OTHER_PAYERS_CHARITY</t>
  </si>
  <si>
    <t>Sum of DFR_OP_OTHER_PAYERS_CHARITY</t>
  </si>
  <si>
    <t>Sum of DFR_OP_SELF_PAY_ADM_ADJ</t>
  </si>
  <si>
    <t>Sum of DFR_IP_OTHER_PAYERS_ADM_ADJ</t>
  </si>
  <si>
    <t>Sum of DFR_OP_OTHER_PAYERS_ADM_ADJ</t>
  </si>
  <si>
    <t>Sum of DFR_OP_MCAL_MGD_CONT_ADJ</t>
  </si>
  <si>
    <t>Sum of DFR_OP_CC_FFS_CONT_ADJ</t>
  </si>
  <si>
    <t>Sum of DFR_OP_CC_MGD_CONT_ADJ</t>
  </si>
  <si>
    <t>Sum of DFR_OP_SELF_PAY_OTH_DFR</t>
  </si>
  <si>
    <t>Sum of DFR_OP_OTHER_PAYERS_OTH_DFR</t>
  </si>
  <si>
    <t>1-59</t>
  </si>
  <si>
    <t>CROWN BAY NURSING AND REHABILITATION CENTER</t>
  </si>
  <si>
    <t>0417</t>
  </si>
  <si>
    <t>510-521-5765</t>
  </si>
  <si>
    <t>508 WESTLINE DRIVE</t>
  </si>
  <si>
    <t>94501</t>
  </si>
  <si>
    <t>ZZR06103H</t>
  </si>
  <si>
    <t>RUBY SINGH</t>
  </si>
  <si>
    <t>-0.01</t>
  </si>
  <si>
    <t>ASHBY CARE CENTER</t>
  </si>
  <si>
    <t>0415</t>
  </si>
  <si>
    <t>510-841-9494</t>
  </si>
  <si>
    <t>2270 ASHBY AVENUE</t>
  </si>
  <si>
    <t>94705</t>
  </si>
  <si>
    <t>LTM90004I</t>
  </si>
  <si>
    <t>RUBY SANTIAGO</t>
  </si>
  <si>
    <t>0.07</t>
  </si>
  <si>
    <t>BANCROFT HEALTHCARE CENTER</t>
  </si>
  <si>
    <t>0421</t>
  </si>
  <si>
    <t>510-483-1680</t>
  </si>
  <si>
    <t>1475 BANCROFT AVENUE</t>
  </si>
  <si>
    <t>SAN LEANDRO</t>
  </si>
  <si>
    <t>94577-5105</t>
  </si>
  <si>
    <t>ZZR05107F</t>
  </si>
  <si>
    <t>JEFFREY TONG</t>
  </si>
  <si>
    <t>1.30</t>
  </si>
  <si>
    <t>ST. FRANCIS HEALTHCARE CENTER</t>
  </si>
  <si>
    <t>510-785-3630</t>
  </si>
  <si>
    <t>718 BARTLETT AVE</t>
  </si>
  <si>
    <t>1164984381</t>
  </si>
  <si>
    <t>STEVEN STOCK</t>
  </si>
  <si>
    <t>0.00</t>
  </si>
  <si>
    <t>VISTA POST ACUTE</t>
  </si>
  <si>
    <t>510-537-6700</t>
  </si>
  <si>
    <t>3269 D STREET</t>
  </si>
  <si>
    <t>94541</t>
  </si>
  <si>
    <t>1790261014</t>
  </si>
  <si>
    <t>SARAH R WILCOX</t>
  </si>
  <si>
    <t>0.18</t>
  </si>
  <si>
    <t>BERKELEY PINES SKILLED NURSING CENTER</t>
  </si>
  <si>
    <t>510-649-6670</t>
  </si>
  <si>
    <t>2223 ASHBY AVENUE</t>
  </si>
  <si>
    <t>94705-0000</t>
  </si>
  <si>
    <t>ZZR05892J</t>
  </si>
  <si>
    <t>ALFREDO MACASIEB</t>
  </si>
  <si>
    <t>2.00</t>
  </si>
  <si>
    <t>VALLEY POINTE NURSING &amp; REHABILITATION CENTER</t>
  </si>
  <si>
    <t>510-538-8464</t>
  </si>
  <si>
    <t>20090 STANTON AVE</t>
  </si>
  <si>
    <t>94546-5203</t>
  </si>
  <si>
    <t>1669859567</t>
  </si>
  <si>
    <t>ABRAHAM OYLER</t>
  </si>
  <si>
    <t>EAST BAY POST ACUTE</t>
  </si>
  <si>
    <t>510-537-1234</t>
  </si>
  <si>
    <t>20259 LAKE CHABOT ROAD</t>
  </si>
  <si>
    <t>94546</t>
  </si>
  <si>
    <t>1811366586</t>
  </si>
  <si>
    <t>FREMONT HEALTHCARE CENTER</t>
  </si>
  <si>
    <t>510-792-3743</t>
  </si>
  <si>
    <t>39022 PRESIDIO WAY</t>
  </si>
  <si>
    <t>FREMONT</t>
  </si>
  <si>
    <t>94538</t>
  </si>
  <si>
    <t>1194120600</t>
  </si>
  <si>
    <t>ESPENITO CARAMBA</t>
  </si>
  <si>
    <t>DRIFTWOOD HEALTHCARE CENTER - HAYWARD</t>
  </si>
  <si>
    <t>510-785-2880</t>
  </si>
  <si>
    <t>19700 HESPERIAN BLVD.</t>
  </si>
  <si>
    <t>1871881557</t>
  </si>
  <si>
    <t>ERIKA AGAPAY</t>
  </si>
  <si>
    <t>94545</t>
  </si>
  <si>
    <t>1639401227</t>
  </si>
  <si>
    <t>0.01</t>
  </si>
  <si>
    <t>ELMWOOD CARE CENTER</t>
  </si>
  <si>
    <t>510-665-2800</t>
  </si>
  <si>
    <t>2829 SHATTUCK AVENUE</t>
  </si>
  <si>
    <t>1023183662</t>
  </si>
  <si>
    <t>GURBINDER KAUR</t>
  </si>
  <si>
    <t>2.35</t>
  </si>
  <si>
    <t>BAY AREA HEALTHCARE CENTER</t>
  </si>
  <si>
    <t>510-536-6512</t>
  </si>
  <si>
    <t>1833 10TH AVE</t>
  </si>
  <si>
    <t>94606-3023</t>
  </si>
  <si>
    <t>1639431471</t>
  </si>
  <si>
    <t>SHIRLY MA</t>
  </si>
  <si>
    <t>1.46</t>
  </si>
  <si>
    <t>CRESTWOOD TREATMENT CENTER - FREMONT</t>
  </si>
  <si>
    <t>510-793-8383</t>
  </si>
  <si>
    <t>2171 MOWRY AVENUE</t>
  </si>
  <si>
    <t>1942228838</t>
  </si>
  <si>
    <t>KULBINDER HANS</t>
  </si>
  <si>
    <t>CRESTWOOD BEHAVIORAL HEALTH, INC.</t>
  </si>
  <si>
    <t>WINDSOR POST ACUTE CARE CENTER OF HAYWARD</t>
  </si>
  <si>
    <t>510-782-8424</t>
  </si>
  <si>
    <t>25919 GADING ROAD</t>
  </si>
  <si>
    <t>94544</t>
  </si>
  <si>
    <t>1417275959</t>
  </si>
  <si>
    <t>PRESTON FOO</t>
  </si>
  <si>
    <t>WINDSOR HAYSAC HOLDINGS, LLC</t>
  </si>
  <si>
    <t>THE VINEYARDS HEALTHCARE CENTER</t>
  </si>
  <si>
    <t>0419</t>
  </si>
  <si>
    <t>925-443-1800</t>
  </si>
  <si>
    <t>75 FENTON ST</t>
  </si>
  <si>
    <t>LIVERMORE</t>
  </si>
  <si>
    <t>94550</t>
  </si>
  <si>
    <t>1477077816</t>
  </si>
  <si>
    <t>LISA FOSTER</t>
  </si>
  <si>
    <t>0.37</t>
  </si>
  <si>
    <t>SAGE POST ACUTE</t>
  </si>
  <si>
    <t>510-538-3866</t>
  </si>
  <si>
    <t>1832 B. STREET</t>
  </si>
  <si>
    <t>94541-3140</t>
  </si>
  <si>
    <t>1518282490</t>
  </si>
  <si>
    <t>SELVINA ANBURAJ</t>
  </si>
  <si>
    <t>0.10</t>
  </si>
  <si>
    <t>HAYWARD HILLS HEALTH CARE CENTER</t>
  </si>
  <si>
    <t>510-538-4424</t>
  </si>
  <si>
    <t>1768 B STREET</t>
  </si>
  <si>
    <t>1801868302</t>
  </si>
  <si>
    <t>KATHLEEN LOVATO</t>
  </si>
  <si>
    <t>REDWOOD HEALTHCARE CENTER</t>
  </si>
  <si>
    <t>510-533-9970</t>
  </si>
  <si>
    <t>3145 HIGH STREET</t>
  </si>
  <si>
    <t>94619</t>
  </si>
  <si>
    <t>1184173056</t>
  </si>
  <si>
    <t>EVA CHAVARRIA</t>
  </si>
  <si>
    <t>94609</t>
  </si>
  <si>
    <t>16959693745</t>
  </si>
  <si>
    <t>0.03</t>
  </si>
  <si>
    <t>BELLAKEN SKILLED NURSING CENTER</t>
  </si>
  <si>
    <t>510-536-1838</t>
  </si>
  <si>
    <t>2780 26TH AVENUE</t>
  </si>
  <si>
    <t>94601-1911</t>
  </si>
  <si>
    <t>LTC55767F</t>
  </si>
  <si>
    <t>1.10</t>
  </si>
  <si>
    <t>ALL SAINTS SUBACUTE &amp; TRANSITIONAL CARE</t>
  </si>
  <si>
    <t>510-481-3200</t>
  </si>
  <si>
    <t>1652 MONO AVE</t>
  </si>
  <si>
    <t>94578-0000</t>
  </si>
  <si>
    <t>1205213204</t>
  </si>
  <si>
    <t>KALEB HATCH</t>
  </si>
  <si>
    <t>JONES CONVALESCENT HOSPITAL</t>
  </si>
  <si>
    <t>510-483-6200</t>
  </si>
  <si>
    <t>524 CALLAN AVENUE</t>
  </si>
  <si>
    <t>94577</t>
  </si>
  <si>
    <t>1659495604</t>
  </si>
  <si>
    <t>DELLA DE LEON</t>
  </si>
  <si>
    <t>1.39</t>
  </si>
  <si>
    <t>KYAKAMEENA CARE CENTER</t>
  </si>
  <si>
    <t>510-843-2131</t>
  </si>
  <si>
    <t>2131 CARLETON STREET</t>
  </si>
  <si>
    <t>94704</t>
  </si>
  <si>
    <t>1912072554</t>
  </si>
  <si>
    <t>SEYNA SMITH</t>
  </si>
  <si>
    <t>2.20</t>
  </si>
  <si>
    <t>LAKE PARK HEALTHCARE CENTER</t>
  </si>
  <si>
    <t>510-835-5511</t>
  </si>
  <si>
    <t>1850 ALICE STREET</t>
  </si>
  <si>
    <t>94612</t>
  </si>
  <si>
    <t>1023759362</t>
  </si>
  <si>
    <t>ADAM BROWN</t>
  </si>
  <si>
    <t>AVONDALE VILLA POST-ACUTE</t>
  </si>
  <si>
    <t>925-447-2280</t>
  </si>
  <si>
    <t>788 HOLMES ST</t>
  </si>
  <si>
    <t>1255963781</t>
  </si>
  <si>
    <t>ISABEL PODEROSO</t>
  </si>
  <si>
    <t>0.02</t>
  </si>
  <si>
    <t>LAKE MERRITT HEALTHCARE CENTER</t>
  </si>
  <si>
    <t>510-836-3770</t>
  </si>
  <si>
    <t>309 MACARTHUR BOULEVARD</t>
  </si>
  <si>
    <t>94610</t>
  </si>
  <si>
    <t>1801345772</t>
  </si>
  <si>
    <t>HAYWARD GARDENS POST ACUTE</t>
  </si>
  <si>
    <t>510582463</t>
  </si>
  <si>
    <t>1628 B STREET</t>
  </si>
  <si>
    <t>1417663105</t>
  </si>
  <si>
    <t>STEVE STOCK</t>
  </si>
  <si>
    <t>MASONIC HOME</t>
  </si>
  <si>
    <t>510-471-3434</t>
  </si>
  <si>
    <t>34400 MISSION BLVD.</t>
  </si>
  <si>
    <t>UNION CITY</t>
  </si>
  <si>
    <t>94587-3604</t>
  </si>
  <si>
    <t>1043426588</t>
  </si>
  <si>
    <t>CYNTHIA CRUZ</t>
  </si>
  <si>
    <t>0.08</t>
  </si>
  <si>
    <t>MCCLURE POST ACUTE</t>
  </si>
  <si>
    <t>510-836-3677</t>
  </si>
  <si>
    <t>2910 MCCLURE ST</t>
  </si>
  <si>
    <t>94609-0000</t>
  </si>
  <si>
    <t>1396122297</t>
  </si>
  <si>
    <t>ANDREW SNIDER</t>
  </si>
  <si>
    <t>FRUITVALE HEALTHCARE CENTER</t>
  </si>
  <si>
    <t>510-261-5613</t>
  </si>
  <si>
    <t>3020 EAST 15TH STREET</t>
  </si>
  <si>
    <t>94601</t>
  </si>
  <si>
    <t>1144856535</t>
  </si>
  <si>
    <t>NICHOLAS PERSINGER</t>
  </si>
  <si>
    <t>BAY MARINA POST ACUTE</t>
  </si>
  <si>
    <t>510-261-8564</t>
  </si>
  <si>
    <t>2919 FRUITVALE AVENUE</t>
  </si>
  <si>
    <t>94602-2194</t>
  </si>
  <si>
    <t>1386958965</t>
  </si>
  <si>
    <t>THEARTIS ALDRIDGE</t>
  </si>
  <si>
    <t>EXCELL HEALTH CARE CENTER</t>
  </si>
  <si>
    <t>512-261-5200</t>
  </si>
  <si>
    <t>3025 HIGH STREET</t>
  </si>
  <si>
    <t>1699345900</t>
  </si>
  <si>
    <t>ELMA CONWAY</t>
  </si>
  <si>
    <t>WE CARE SKILLED NURSING - FREMONT</t>
  </si>
  <si>
    <t>510-797-5300</t>
  </si>
  <si>
    <t>2100 PARKSIDE DRIVE</t>
  </si>
  <si>
    <t>94536-5326</t>
  </si>
  <si>
    <t>1205695350</t>
  </si>
  <si>
    <t>ALDWIN FAJARDO-PONDER</t>
  </si>
  <si>
    <t>KAISER PERMANENTE POST ACUTE CARE CENTER</t>
  </si>
  <si>
    <t>510-481-8575</t>
  </si>
  <si>
    <t>1440 168TH AVENUE</t>
  </si>
  <si>
    <t>MARC BRIAN</t>
  </si>
  <si>
    <t>KAISER FOUNDATION HOSPITALS</t>
  </si>
  <si>
    <t>MISSION VALLEY POST ACUTE</t>
  </si>
  <si>
    <t>510793722</t>
  </si>
  <si>
    <t>2400 PARKSIDE DRIVE</t>
  </si>
  <si>
    <t>94536</t>
  </si>
  <si>
    <t>1245946938</t>
  </si>
  <si>
    <t>KELLY BILLS</t>
  </si>
  <si>
    <t>EDEN HEALTHCARE CENTER</t>
  </si>
  <si>
    <t>510-783-8150</t>
  </si>
  <si>
    <t>27350 TAMPA AVE</t>
  </si>
  <si>
    <t>1144913880</t>
  </si>
  <si>
    <t>ALEXANDER LATTIN</t>
  </si>
  <si>
    <t>PIEDMONT GARDENS HEALTH FACILITY</t>
  </si>
  <si>
    <t>510-596-2600</t>
  </si>
  <si>
    <t>110 41ST STREET</t>
  </si>
  <si>
    <t>94611-0000</t>
  </si>
  <si>
    <t>1437230943</t>
  </si>
  <si>
    <t>JANA GESINGER</t>
  </si>
  <si>
    <t>HUMANGOOD</t>
  </si>
  <si>
    <t>PLEASANTON NURSING AND REHABILITATION CTR</t>
  </si>
  <si>
    <t>925-462-2400</t>
  </si>
  <si>
    <t>300 NEAL STREET</t>
  </si>
  <si>
    <t>94566-0000</t>
  </si>
  <si>
    <t>ZZR06392I</t>
  </si>
  <si>
    <t>ED JOHNSON</t>
  </si>
  <si>
    <t>LIFE GENERATIONS HEALTHCARE</t>
  </si>
  <si>
    <t>-2.29</t>
  </si>
  <si>
    <t>CANYON CREEK POST ACUTE</t>
  </si>
  <si>
    <t>510-534-8848</t>
  </si>
  <si>
    <t>22103 REDWOOD ROAD</t>
  </si>
  <si>
    <t>1346942695</t>
  </si>
  <si>
    <t>ERIC A. CORPUZ</t>
  </si>
  <si>
    <t>0.27</t>
  </si>
  <si>
    <t>SAN LEANDRO HEALTHCARE CENTER</t>
  </si>
  <si>
    <t>510-357-4015</t>
  </si>
  <si>
    <t>368 JUANA AVENUE</t>
  </si>
  <si>
    <t>1790850329</t>
  </si>
  <si>
    <t>CARLOS CORTEZ</t>
  </si>
  <si>
    <t>3.63</t>
  </si>
  <si>
    <t>BAY VIEW REHABILITATION HOSPITAL</t>
  </si>
  <si>
    <t>510-521-5600</t>
  </si>
  <si>
    <t>516 WILLOW STREET</t>
  </si>
  <si>
    <t>94501-6132</t>
  </si>
  <si>
    <t>1386998664</t>
  </si>
  <si>
    <t>GARY YOSHIDA</t>
  </si>
  <si>
    <t>1578885778</t>
  </si>
  <si>
    <t>SERENETHOS CARE CENTER</t>
  </si>
  <si>
    <t>510-537-4844</t>
  </si>
  <si>
    <t>22822 MYRTLE STREET</t>
  </si>
  <si>
    <t>1760471346</t>
  </si>
  <si>
    <t>JAMES SCHINDLER</t>
  </si>
  <si>
    <t>1.20</t>
  </si>
  <si>
    <t>ST. JOHN KRONSTADT CONVALESCENT CENTER</t>
  </si>
  <si>
    <t>510-889-7000</t>
  </si>
  <si>
    <t>4432 JAMES AVENUE</t>
  </si>
  <si>
    <t>ZZR55016G</t>
  </si>
  <si>
    <t>JEREMY GRIMES</t>
  </si>
  <si>
    <t>6.49</t>
  </si>
  <si>
    <t>WE CARE SKILLED NURSING FACILITY</t>
  </si>
  <si>
    <t>510-750-1245</t>
  </si>
  <si>
    <t>21863 VALLEJO STREET</t>
  </si>
  <si>
    <t>1346750478</t>
  </si>
  <si>
    <t>ALDWIN FAJARDO PONDER</t>
  </si>
  <si>
    <t>2.03</t>
  </si>
  <si>
    <t>MEDICAL HILL HEALTHCARE CENTER</t>
  </si>
  <si>
    <t>510-832-3222</t>
  </si>
  <si>
    <t>475 29TH STREET</t>
  </si>
  <si>
    <t>1982127338</t>
  </si>
  <si>
    <t>GOOD SAMARITAN HEALTHCARE CENTER - HAYWARD</t>
  </si>
  <si>
    <t>510-582-8311</t>
  </si>
  <si>
    <t>S. SUNSET BLVD</t>
  </si>
  <si>
    <t>94541-3832</t>
  </si>
  <si>
    <t>1467446278</t>
  </si>
  <si>
    <t>RICARDO BAUTISTA</t>
  </si>
  <si>
    <t>WASHINGTON CENTER</t>
  </si>
  <si>
    <t>510-352-2211</t>
  </si>
  <si>
    <t>14766 WASHINGTON AVENUE</t>
  </si>
  <si>
    <t>94578-0</t>
  </si>
  <si>
    <t>ZZRO6121H</t>
  </si>
  <si>
    <t>REMEDIOS TIBAYAN</t>
  </si>
  <si>
    <t>BOLD QUAIL 3 OPERATIONS HOLDINGS, LLC</t>
  </si>
  <si>
    <t>94611</t>
  </si>
  <si>
    <t>1386966588</t>
  </si>
  <si>
    <t>CRESTWOOD MANOR - FREMONT</t>
  </si>
  <si>
    <t>510-651-1244</t>
  </si>
  <si>
    <t>4303 STEVENSON BLVD</t>
  </si>
  <si>
    <t>94538-0000</t>
  </si>
  <si>
    <t>1902828403</t>
  </si>
  <si>
    <t>BUSTICHI, RACHAEL FAY</t>
  </si>
  <si>
    <t>PRINCETON MANOR HEALTHCARE CENTER, LLC</t>
  </si>
  <si>
    <t>510-261-2628</t>
  </si>
  <si>
    <t>2124 57TH AVENUE</t>
  </si>
  <si>
    <t>94621</t>
  </si>
  <si>
    <t>1891146593</t>
  </si>
  <si>
    <t>THERESA WHITE</t>
  </si>
  <si>
    <t>0.12</t>
  </si>
  <si>
    <t>94702</t>
  </si>
  <si>
    <t>1659366771</t>
  </si>
  <si>
    <t>5.99</t>
  </si>
  <si>
    <t>NILES CANYON POST ACUTE</t>
  </si>
  <si>
    <t>510-793-3000</t>
  </si>
  <si>
    <t>38650 MISSION BLVD</t>
  </si>
  <si>
    <t>1851933261</t>
  </si>
  <si>
    <t>ERIC SAMPSON</t>
  </si>
  <si>
    <t>WEST HARBOR HEALTHCARE LLC</t>
  </si>
  <si>
    <t>0.67</t>
  </si>
  <si>
    <t>ST. ANTHONY CARE CENTER</t>
  </si>
  <si>
    <t>510-733-3877</t>
  </si>
  <si>
    <t>553 SMALLEY AVENUE</t>
  </si>
  <si>
    <t>1689063489</t>
  </si>
  <si>
    <t>0.25</t>
  </si>
  <si>
    <t>WINDSOR COUNTRY DRIVE CARE CENTER</t>
  </si>
  <si>
    <t>510-792-4242</t>
  </si>
  <si>
    <t>2500 COUNTRY DRIVE</t>
  </si>
  <si>
    <t>1841336534</t>
  </si>
  <si>
    <t>LAGATUZ, CYNTHIA</t>
  </si>
  <si>
    <t>WINDSOR NORCAL 13 HOLDINGS, LLC</t>
  </si>
  <si>
    <t>0.29</t>
  </si>
  <si>
    <t>EMMANUEL POST ACUTE CARE - HAYWARD</t>
  </si>
  <si>
    <t>510-782-1845</t>
  </si>
  <si>
    <t>26660 PATRICK AVENUE</t>
  </si>
  <si>
    <t>94541-3808</t>
  </si>
  <si>
    <t>1699798033</t>
  </si>
  <si>
    <t>WILLY DEMESA</t>
  </si>
  <si>
    <t>MARINA GARDEN NURSING CENTER</t>
  </si>
  <si>
    <t>510-523-2363</t>
  </si>
  <si>
    <t>3201 FERNSIDE BOULEVARD</t>
  </si>
  <si>
    <t>94501-1797</t>
  </si>
  <si>
    <t>LTC55461H</t>
  </si>
  <si>
    <t>1.55</t>
  </si>
  <si>
    <t>0.73</t>
  </si>
  <si>
    <t>OAKLAND HEIGHTS NURSING AND REHABILITATION</t>
  </si>
  <si>
    <t>510-534-3637</t>
  </si>
  <si>
    <t>2361 E. 29TH STREET</t>
  </si>
  <si>
    <t>94606</t>
  </si>
  <si>
    <t>1407272487</t>
  </si>
  <si>
    <t>ADAM  BROWN</t>
  </si>
  <si>
    <t>1043489016</t>
  </si>
  <si>
    <t>0.17</t>
  </si>
  <si>
    <t>STRATFORD VILLA POST-ACUTE</t>
  </si>
  <si>
    <t>925-454-5333</t>
  </si>
  <si>
    <t>752 HOLMES ST</t>
  </si>
  <si>
    <t>1962034496</t>
  </si>
  <si>
    <t>0.06</t>
  </si>
  <si>
    <t>ALL SAINT'S MAUBERT</t>
  </si>
  <si>
    <t>15731 MAUBERT AVE</t>
  </si>
  <si>
    <t>1225425929</t>
  </si>
  <si>
    <t>1.63</t>
  </si>
  <si>
    <t>KIT CARSON NURSING &amp; REHABILITATION CENTER</t>
  </si>
  <si>
    <t>Amador</t>
  </si>
  <si>
    <t>0501</t>
  </si>
  <si>
    <t>209-223-2231</t>
  </si>
  <si>
    <t>811 COURT STREET</t>
  </si>
  <si>
    <t>JACKSON</t>
  </si>
  <si>
    <t>95642-0000</t>
  </si>
  <si>
    <t>ZZR061981</t>
  </si>
  <si>
    <t>THERESA CADIMAS</t>
  </si>
  <si>
    <t>0219</t>
  </si>
  <si>
    <t>95926</t>
  </si>
  <si>
    <t>1740326420</t>
  </si>
  <si>
    <t>RIVERSIDE POINT HEALTHCARE &amp; WELLNESS CENTRE</t>
  </si>
  <si>
    <t>530-343-5595</t>
  </si>
  <si>
    <t>375 COHASSET ROAD</t>
  </si>
  <si>
    <t>1992794861</t>
  </si>
  <si>
    <t>CAMERON TODD</t>
  </si>
  <si>
    <t>1154467835</t>
  </si>
  <si>
    <t>GRIDLEY POST ACUTE</t>
  </si>
  <si>
    <t>0221</t>
  </si>
  <si>
    <t>530-846-5671</t>
  </si>
  <si>
    <t>246 SPRUCE STREET</t>
  </si>
  <si>
    <t>GRIDLEY</t>
  </si>
  <si>
    <t>95948</t>
  </si>
  <si>
    <t>1083387765</t>
  </si>
  <si>
    <t>MATT MAYLIN</t>
  </si>
  <si>
    <t>WEST HARBOR HEALTHCARE, LLC</t>
  </si>
  <si>
    <t>0.23</t>
  </si>
  <si>
    <t>FEATHER RIVER CARE CENTER</t>
  </si>
  <si>
    <t>530-534-1353</t>
  </si>
  <si>
    <t>1 GILMORE LANE</t>
  </si>
  <si>
    <t>OROVILLE</t>
  </si>
  <si>
    <t>95966</t>
  </si>
  <si>
    <t>1750749172</t>
  </si>
  <si>
    <t>MANUEL FERNANDEZ</t>
  </si>
  <si>
    <t>0.64</t>
  </si>
  <si>
    <t>ARBOR POST ACUTE</t>
  </si>
  <si>
    <t>530-342-4885</t>
  </si>
  <si>
    <t>1200 SPRINGFIELD DRIVE</t>
  </si>
  <si>
    <t>95928-0000</t>
  </si>
  <si>
    <t>1689179798</t>
  </si>
  <si>
    <t>JESSICA JOHNSON</t>
  </si>
  <si>
    <t>CALIFORNIA PARK REHABILITATION HOSPITAL</t>
  </si>
  <si>
    <t>530-894-1010</t>
  </si>
  <si>
    <t>2850 SIERRA SUNRISE TERRACE</t>
  </si>
  <si>
    <t>95928-8401</t>
  </si>
  <si>
    <t>1427016740</t>
  </si>
  <si>
    <t>BRIAN COLLIER</t>
  </si>
  <si>
    <t>1.01</t>
  </si>
  <si>
    <t>COUNTRY CREST POST-ACUTE</t>
  </si>
  <si>
    <t>530-533-7857</t>
  </si>
  <si>
    <t>50 CONCORDIA LANE</t>
  </si>
  <si>
    <t>95966-0000</t>
  </si>
  <si>
    <t>1255690079</t>
  </si>
  <si>
    <t>CHRISTIAN SIEDENTOPF</t>
  </si>
  <si>
    <t>GOLDEN SAN ANDREAS CARE CENTER</t>
  </si>
  <si>
    <t>Calaveras</t>
  </si>
  <si>
    <t>0503</t>
  </si>
  <si>
    <t>209-754-3823</t>
  </si>
  <si>
    <t>900 MOUNTAIN RANCH ROAD</t>
  </si>
  <si>
    <t>SAN ANDREAS</t>
  </si>
  <si>
    <t>95249</t>
  </si>
  <si>
    <t>1669182804</t>
  </si>
  <si>
    <t>CYNTHIA LICHTENHAN</t>
  </si>
  <si>
    <t>ALMOND VIEW CARE CENTER</t>
  </si>
  <si>
    <t>Colusa</t>
  </si>
  <si>
    <t>0225</t>
  </si>
  <si>
    <t>530-473-5321</t>
  </si>
  <si>
    <t>1224 E STREET</t>
  </si>
  <si>
    <t>WILLIAMS</t>
  </si>
  <si>
    <t>95987</t>
  </si>
  <si>
    <t>1164881538</t>
  </si>
  <si>
    <t>DEIDRE SILVAS</t>
  </si>
  <si>
    <t>ALHAMBRA POST ACUTE</t>
  </si>
  <si>
    <t>0411</t>
  </si>
  <si>
    <t>925228202</t>
  </si>
  <si>
    <t>331 ILENE STREET</t>
  </si>
  <si>
    <t>MARTINEZ</t>
  </si>
  <si>
    <t>94553</t>
  </si>
  <si>
    <t>1427746601</t>
  </si>
  <si>
    <t>CJ JEPPSON</t>
  </si>
  <si>
    <t>DELTA VIEW POST ACUTE</t>
  </si>
  <si>
    <t>925757878</t>
  </si>
  <si>
    <t>1210 A STREET</t>
  </si>
  <si>
    <t>ANTIOCH</t>
  </si>
  <si>
    <t>94509</t>
  </si>
  <si>
    <t>1114542198</t>
  </si>
  <si>
    <t>MATTHEW HADLEY</t>
  </si>
  <si>
    <t>BAYBERRY SKILLED NURSING &amp; REHABILITATION CENTER</t>
  </si>
  <si>
    <t>925-825-1300</t>
  </si>
  <si>
    <t>1800 ADOBE STREET</t>
  </si>
  <si>
    <t>94520-0000</t>
  </si>
  <si>
    <t>1225554645</t>
  </si>
  <si>
    <t>PRABJOT DHADDEY</t>
  </si>
  <si>
    <t>0.36</t>
  </si>
  <si>
    <t>0413</t>
  </si>
  <si>
    <t>94806</t>
  </si>
  <si>
    <t>1821320417</t>
  </si>
  <si>
    <t>CREEKSIDE HEALTHCARE CENTER</t>
  </si>
  <si>
    <t>510-235-5514</t>
  </si>
  <si>
    <t>1900 CHURCH LANE</t>
  </si>
  <si>
    <t>1306269386</t>
  </si>
  <si>
    <t>JANET ROTICH</t>
  </si>
  <si>
    <t>MORAGA POST ACUTE</t>
  </si>
  <si>
    <t>925-376-5995</t>
  </si>
  <si>
    <t>348 RHEEM BLVD</t>
  </si>
  <si>
    <t>MORAGA</t>
  </si>
  <si>
    <t>94556-0000</t>
  </si>
  <si>
    <t>1154777357</t>
  </si>
  <si>
    <t>ISAAC REX</t>
  </si>
  <si>
    <t>DANVILLE POST-ACUTE REHAB</t>
  </si>
  <si>
    <t>925-837-4566</t>
  </si>
  <si>
    <t>336 DIABLO ROAD</t>
  </si>
  <si>
    <t>DANVILLE</t>
  </si>
  <si>
    <t>94526</t>
  </si>
  <si>
    <t>193281260</t>
  </si>
  <si>
    <t>LEON VALLE</t>
  </si>
  <si>
    <t>FLAGSTONE HEALTHCARE NORTH LLC</t>
  </si>
  <si>
    <t>GREENRIDGE POST ACUTE</t>
  </si>
  <si>
    <t>510-758-9600</t>
  </si>
  <si>
    <t>2150 PYRAMID DRIVE</t>
  </si>
  <si>
    <t>EL SOBRANTE</t>
  </si>
  <si>
    <t>94803</t>
  </si>
  <si>
    <t>1730221268</t>
  </si>
  <si>
    <t>PATRICK BLANC</t>
  </si>
  <si>
    <t>0.28</t>
  </si>
  <si>
    <t>WILLOW PASS HEALTHCARE CENTER</t>
  </si>
  <si>
    <t>925-689-9222</t>
  </si>
  <si>
    <t>3318 WILLOW PASS ROAD</t>
  </si>
  <si>
    <t>94519</t>
  </si>
  <si>
    <t>1699840231</t>
  </si>
  <si>
    <t>BINOY EPHREM</t>
  </si>
  <si>
    <t>1.41</t>
  </si>
  <si>
    <t>PLEASANT HILL POST ACUTE</t>
  </si>
  <si>
    <t>925-935-5222</t>
  </si>
  <si>
    <t>1625 OAK PARK BLVD</t>
  </si>
  <si>
    <t>PLEASANT HILL</t>
  </si>
  <si>
    <t>94523-0000</t>
  </si>
  <si>
    <t>1558717579</t>
  </si>
  <si>
    <t>CRAIG BILLS</t>
  </si>
  <si>
    <t>ORINDA CARE CENTER</t>
  </si>
  <si>
    <t>925-254-6500</t>
  </si>
  <si>
    <t>11 ALTARINDA ROAD</t>
  </si>
  <si>
    <t>ORINDA</t>
  </si>
  <si>
    <t>94563</t>
  </si>
  <si>
    <t>1154718773</t>
  </si>
  <si>
    <t>PITTSBURG SKILLED NURSING CENTER</t>
  </si>
  <si>
    <t>925-432-3831</t>
  </si>
  <si>
    <t>535 SCHOOL STREET</t>
  </si>
  <si>
    <t>PITTSBURG</t>
  </si>
  <si>
    <t>94565-3937</t>
  </si>
  <si>
    <t>ZZR056771</t>
  </si>
  <si>
    <t>DAVID DE GUZMAN</t>
  </si>
  <si>
    <t>3.45</t>
  </si>
  <si>
    <t>WINDSOR ROSEWOOD CARE CENTER</t>
  </si>
  <si>
    <t>925-935-6630</t>
  </si>
  <si>
    <t>1911 OAK PARK BLVD</t>
  </si>
  <si>
    <t>94523</t>
  </si>
  <si>
    <t>1831235290</t>
  </si>
  <si>
    <t>MAGGIE YOUSSEF</t>
  </si>
  <si>
    <t>TAMPICO HEALTHCARE CENTER</t>
  </si>
  <si>
    <t>925-933-7970</t>
  </si>
  <si>
    <t>130 TAMPICO STREET</t>
  </si>
  <si>
    <t>94598</t>
  </si>
  <si>
    <t>1215602297</t>
  </si>
  <si>
    <t>MARJORIE ELKS</t>
  </si>
  <si>
    <t>0.46</t>
  </si>
  <si>
    <t>SHIELDS/RICHMOND NURSING CENTER</t>
  </si>
  <si>
    <t>510-233-8513</t>
  </si>
  <si>
    <t>1919 CUTTING BLVD</t>
  </si>
  <si>
    <t>94804</t>
  </si>
  <si>
    <t>1578559480</t>
  </si>
  <si>
    <t>JACQUES PHILOGENE</t>
  </si>
  <si>
    <t>SHIELDS NURSING CENTERS, INC.</t>
  </si>
  <si>
    <t>DIABLO VALLEY POST ACUTE</t>
  </si>
  <si>
    <t>925689226</t>
  </si>
  <si>
    <t>3806 CLAYTON ROAD</t>
  </si>
  <si>
    <t>94521</t>
  </si>
  <si>
    <t>1023724721</t>
  </si>
  <si>
    <t>1821087966</t>
  </si>
  <si>
    <t>0.93</t>
  </si>
  <si>
    <t>LA CASA VIA TRANSITIONAL CARE CENTER</t>
  </si>
  <si>
    <t>925-939-5820</t>
  </si>
  <si>
    <t>1449 YGNACIO VALLEY ROAD</t>
  </si>
  <si>
    <t>1669996245</t>
  </si>
  <si>
    <t>JAMES DAVIS</t>
  </si>
  <si>
    <t>LEGACY NURSING AND REHABILITATION CENTER</t>
  </si>
  <si>
    <t>510-922-1852</t>
  </si>
  <si>
    <t>1790 MUIR ROAD</t>
  </si>
  <si>
    <t>LTC55684F</t>
  </si>
  <si>
    <t>0.20</t>
  </si>
  <si>
    <t>WALNUT CREEK SKILLED NURSING &amp; REHABILITATION CENTER</t>
  </si>
  <si>
    <t>925-937-7450</t>
  </si>
  <si>
    <t>1224 ROSSMOOR PARKWAY</t>
  </si>
  <si>
    <t>1063938470</t>
  </si>
  <si>
    <t>DOLLY BINDRA</t>
  </si>
  <si>
    <t>0.24</t>
  </si>
  <si>
    <t>CONCORD POST ACUTE</t>
  </si>
  <si>
    <t>94518</t>
  </si>
  <si>
    <t>1396813465</t>
  </si>
  <si>
    <t>SHIELDS NURSING CENTER</t>
  </si>
  <si>
    <t>510-525-3212</t>
  </si>
  <si>
    <t>3230 CARLSON BLVD</t>
  </si>
  <si>
    <t>EL CERRITO</t>
  </si>
  <si>
    <t>94530</t>
  </si>
  <si>
    <t>1831185735</t>
  </si>
  <si>
    <t>ARVIND LAL</t>
  </si>
  <si>
    <t>CONTRA LOMA HEALTHCARE</t>
  </si>
  <si>
    <t>925754047</t>
  </si>
  <si>
    <t>4001 LONE TREE WAY</t>
  </si>
  <si>
    <t>1821613803</t>
  </si>
  <si>
    <t>MATHEW HADLEY</t>
  </si>
  <si>
    <t>VALE HEALTHCARE CENTER</t>
  </si>
  <si>
    <t>510-232-5945</t>
  </si>
  <si>
    <t>13484 SAN PABLO AVENUE</t>
  </si>
  <si>
    <t>1932172491</t>
  </si>
  <si>
    <t>DEBORAH NOYES</t>
  </si>
  <si>
    <t>DIAMOND RIDGE HEALTHCARE CENTER</t>
  </si>
  <si>
    <t>925-427-4444</t>
  </si>
  <si>
    <t>2351 LOVERIDGE ROAD</t>
  </si>
  <si>
    <t>94565</t>
  </si>
  <si>
    <t>1447821467</t>
  </si>
  <si>
    <t>KYRSTLE GONZALES</t>
  </si>
  <si>
    <t>ROSSMOOR POST ACUTE</t>
  </si>
  <si>
    <t>925975500</t>
  </si>
  <si>
    <t>94595</t>
  </si>
  <si>
    <t>1932801727</t>
  </si>
  <si>
    <t>STONEBROOK HEALTHCARE CENTER</t>
  </si>
  <si>
    <t>925-689-7457</t>
  </si>
  <si>
    <t>4367 CONCORD BLVD</t>
  </si>
  <si>
    <t>94521-0000</t>
  </si>
  <si>
    <t>LTC55421F</t>
  </si>
  <si>
    <t>YVETTE ORTEGA</t>
  </si>
  <si>
    <t>HEALTHMARK SERVICES</t>
  </si>
  <si>
    <t>TICE VALLEY POST ACUTE</t>
  </si>
  <si>
    <t>925906020</t>
  </si>
  <si>
    <t>1114629904</t>
  </si>
  <si>
    <t>TYLER MACPHERSON</t>
  </si>
  <si>
    <t>THE REUTLINGER COMMUNITY</t>
  </si>
  <si>
    <t>925-648-2800</t>
  </si>
  <si>
    <t>4000 CAMINO TASSAJARA</t>
  </si>
  <si>
    <t>94506</t>
  </si>
  <si>
    <t>1306838438</t>
  </si>
  <si>
    <t>0.57</t>
  </si>
  <si>
    <t>SHADELANDS POST ACUTE</t>
  </si>
  <si>
    <t>925-448-3782</t>
  </si>
  <si>
    <t>2765 MITCHELL</t>
  </si>
  <si>
    <t>94598-1601</t>
  </si>
  <si>
    <t>1033884473</t>
  </si>
  <si>
    <t>CRESCENT CITY SKILLED NURSING</t>
  </si>
  <si>
    <t>Del Norte</t>
  </si>
  <si>
    <t>0101</t>
  </si>
  <si>
    <t>707-464-6151</t>
  </si>
  <si>
    <t>1280 MARSHALL STREET</t>
  </si>
  <si>
    <t>CRESCENT CITY</t>
  </si>
  <si>
    <t>95531-2217</t>
  </si>
  <si>
    <t>ZZR06296K</t>
  </si>
  <si>
    <t>RENEE PORTER</t>
  </si>
  <si>
    <t>0.76</t>
  </si>
  <si>
    <t>WESTERN SLOPE HEALTH CENTER</t>
  </si>
  <si>
    <t>El Dorado</t>
  </si>
  <si>
    <t>0304</t>
  </si>
  <si>
    <t>3280 WASHINGTON STREET</t>
  </si>
  <si>
    <t>PLACERVILLE</t>
  </si>
  <si>
    <t>95667</t>
  </si>
  <si>
    <t>ZZR06243G</t>
  </si>
  <si>
    <t>DEVIN HAMPTON</t>
  </si>
  <si>
    <t>THE PINES AT PLACERVILLE HEALTHCARE CENTER</t>
  </si>
  <si>
    <t>530-622-3400</t>
  </si>
  <si>
    <t>1040 MARSHALL WAY</t>
  </si>
  <si>
    <t>95667-0000</t>
  </si>
  <si>
    <t>ZZR05497G</t>
  </si>
  <si>
    <t>COLBY HOLLINGSWORTH</t>
  </si>
  <si>
    <t>GOLD COUNTRY HEALTH CENTER</t>
  </si>
  <si>
    <t>530-621-1100</t>
  </si>
  <si>
    <t>4301 GOLDEN CENTER DRIVE</t>
  </si>
  <si>
    <t>LTC55180F</t>
  </si>
  <si>
    <t>DOUGLAS HAWKINS</t>
  </si>
  <si>
    <t>BETHEL LUTHERAN HOME</t>
  </si>
  <si>
    <t>0607</t>
  </si>
  <si>
    <t>559-896-4900</t>
  </si>
  <si>
    <t>2280 DOCKERY AVENUE</t>
  </si>
  <si>
    <t>SELMA</t>
  </si>
  <si>
    <t>93662-0000</t>
  </si>
  <si>
    <t>ZZR10823F</t>
  </si>
  <si>
    <t>SHIKHA PATTESON</t>
  </si>
  <si>
    <t>0.43</t>
  </si>
  <si>
    <t>0605</t>
  </si>
  <si>
    <t>93727</t>
  </si>
  <si>
    <t>1205903176</t>
  </si>
  <si>
    <t>1.59</t>
  </si>
  <si>
    <t>MORNING STAR POST ACUTE</t>
  </si>
  <si>
    <t>559-299-2591</t>
  </si>
  <si>
    <t>111 BARSTOW AVENUE</t>
  </si>
  <si>
    <t>CLOVIS</t>
  </si>
  <si>
    <t>93612</t>
  </si>
  <si>
    <t>1508318700</t>
  </si>
  <si>
    <t>STEPHEN BADGER?</t>
  </si>
  <si>
    <t>BAYSHIRE SENIOR LIVING</t>
  </si>
  <si>
    <t>-0.02</t>
  </si>
  <si>
    <t>COUNTRYSIDE CARE CENTER</t>
  </si>
  <si>
    <t>559-275-4785</t>
  </si>
  <si>
    <t>925 NORTH CORNELIA</t>
  </si>
  <si>
    <t>93706</t>
  </si>
  <si>
    <t>1295278059</t>
  </si>
  <si>
    <t>MANNY GALIT</t>
  </si>
  <si>
    <t>-0.04</t>
  </si>
  <si>
    <t>FOWLER POST ACUTE</t>
  </si>
  <si>
    <t>559-834-2542</t>
  </si>
  <si>
    <t>1306 E. SUMNER AVENUE</t>
  </si>
  <si>
    <t>FOWLER</t>
  </si>
  <si>
    <t>93625</t>
  </si>
  <si>
    <t>1629653001</t>
  </si>
  <si>
    <t>KATHERINE HAGGERTY</t>
  </si>
  <si>
    <t>SIERRA VISTA HEALTHCARE CENTER</t>
  </si>
  <si>
    <t>559-237-8377</t>
  </si>
  <si>
    <t>1715 SOUTH CEDAR AVENUE</t>
  </si>
  <si>
    <t>93702</t>
  </si>
  <si>
    <t>1437388238</t>
  </si>
  <si>
    <t>SALVADOR ESTRADA</t>
  </si>
  <si>
    <t>KEYSTONE POST-ACUTE</t>
  </si>
  <si>
    <t>559-227-5383</t>
  </si>
  <si>
    <t>3672 N 1ST STREET</t>
  </si>
  <si>
    <t>93726</t>
  </si>
  <si>
    <t>1033987912</t>
  </si>
  <si>
    <t>ADMINISTRATOR</t>
  </si>
  <si>
    <t>0.16</t>
  </si>
  <si>
    <t>COVENANT POST ACUTE</t>
  </si>
  <si>
    <t>559-227-4063</t>
  </si>
  <si>
    <t>3408 EAST SHIELD AVENUE</t>
  </si>
  <si>
    <t>1467407858</t>
  </si>
  <si>
    <t>BRAEDEN CARTER</t>
  </si>
  <si>
    <t>0.04</t>
  </si>
  <si>
    <t>OAKWOOD GARDENS CARE CENTER</t>
  </si>
  <si>
    <t>559-222-4807</t>
  </si>
  <si>
    <t>3510 EAST SHIELDS AVENUE</t>
  </si>
  <si>
    <t>ZZR05204F</t>
  </si>
  <si>
    <t>BRETT HOBBS</t>
  </si>
  <si>
    <t>FOWLER CARE CENTER</t>
  </si>
  <si>
    <t>559-834-2519</t>
  </si>
  <si>
    <t>8448 E. ADAMS AVENUE</t>
  </si>
  <si>
    <t>1952969024</t>
  </si>
  <si>
    <t>SUKHDEEP GREWAL</t>
  </si>
  <si>
    <t>0.11</t>
  </si>
  <si>
    <t>MANNING GARDENS CARE CENTER</t>
  </si>
  <si>
    <t>559-834-2586</t>
  </si>
  <si>
    <t>2113 E. MANNING AVENUE</t>
  </si>
  <si>
    <t>93725-0000</t>
  </si>
  <si>
    <t>ZZR05423G</t>
  </si>
  <si>
    <t>RONALD  KINNERSLEY</t>
  </si>
  <si>
    <t>FRESNO POSTACUTE CARE</t>
  </si>
  <si>
    <t>559-268-6317</t>
  </si>
  <si>
    <t>1233 A STREET</t>
  </si>
  <si>
    <t>1235208349</t>
  </si>
  <si>
    <t>AKASH LAL</t>
  </si>
  <si>
    <t>RMG CAPITAL PARTNERS LLC</t>
  </si>
  <si>
    <t>0.15</t>
  </si>
  <si>
    <t>PACIFIC GARDENS NURSING AND REHABILITATION CENTER</t>
  </si>
  <si>
    <t>559-251-8463</t>
  </si>
  <si>
    <t>577 SOUTH PEACH AVENUE</t>
  </si>
  <si>
    <t>93727-0000</t>
  </si>
  <si>
    <t>1528100013</t>
  </si>
  <si>
    <t>JOHN R. CHANDAR JR.</t>
  </si>
  <si>
    <t>COVENANT CARE CALIFORNIA LLC</t>
  </si>
  <si>
    <t>PALM VILLAGE RETIREMENT COMMUNITY HEALTH CARE CENTER</t>
  </si>
  <si>
    <t>559-638-6933</t>
  </si>
  <si>
    <t>703 WEST HERBERT AVENUE</t>
  </si>
  <si>
    <t>REEDLEY</t>
  </si>
  <si>
    <t>93654</t>
  </si>
  <si>
    <t>ZZR05965F</t>
  </si>
  <si>
    <t>EVELYN SCHLESSELMAN</t>
  </si>
  <si>
    <t>EVERGREEN CARE CENTER</t>
  </si>
  <si>
    <t>559-251-8245</t>
  </si>
  <si>
    <t>5265 E. HUNTINGTON AVENUE</t>
  </si>
  <si>
    <t>1598323669</t>
  </si>
  <si>
    <t>CHONG VANG</t>
  </si>
  <si>
    <t>VINEYARD CARE CENTER</t>
  </si>
  <si>
    <t>559-638-3577</t>
  </si>
  <si>
    <t>1090 E DINUBA AVE</t>
  </si>
  <si>
    <t>1750833976</t>
  </si>
  <si>
    <t>CRYSTAL GONZALES</t>
  </si>
  <si>
    <t>0.05</t>
  </si>
  <si>
    <t>THE TERRACES AT SAN JOAQUIN GARDENS VILLAGE</t>
  </si>
  <si>
    <t>559-439-4770</t>
  </si>
  <si>
    <t>5551 NORTH FRESNO STREET</t>
  </si>
  <si>
    <t>93710-0000</t>
  </si>
  <si>
    <t>1134480817</t>
  </si>
  <si>
    <t>PARMVEER CHAHAL</t>
  </si>
  <si>
    <t>CORNERSTONE CARE CENTER</t>
  </si>
  <si>
    <t>818602135</t>
  </si>
  <si>
    <t>2550 9TH STREET</t>
  </si>
  <si>
    <t>SANGER</t>
  </si>
  <si>
    <t>93657</t>
  </si>
  <si>
    <t>1386196517</t>
  </si>
  <si>
    <t>ADAM SALOW</t>
  </si>
  <si>
    <t>ROLLING HILLS CARE CENTER</t>
  </si>
  <si>
    <t>559-896-4990</t>
  </si>
  <si>
    <t>2108 STILLMAN STREET</t>
  </si>
  <si>
    <t>93662</t>
  </si>
  <si>
    <t>1578121653</t>
  </si>
  <si>
    <t>TARA SLOCUM</t>
  </si>
  <si>
    <t>SIERRA VIEW HOMES, INC</t>
  </si>
  <si>
    <t>559-638-9226</t>
  </si>
  <si>
    <t>1155 EAST SPRINGFIELD AVENUE</t>
  </si>
  <si>
    <t>93654-0000</t>
  </si>
  <si>
    <t>ZZR06279F</t>
  </si>
  <si>
    <t>RO LINSCHEID</t>
  </si>
  <si>
    <t>0.26</t>
  </si>
  <si>
    <t>93710</t>
  </si>
  <si>
    <t>1417225848</t>
  </si>
  <si>
    <t>ORCHARD POST ACUTE</t>
  </si>
  <si>
    <t>559-251-7161</t>
  </si>
  <si>
    <t>4840 E. TULARE AVE</t>
  </si>
  <si>
    <t>1417503905</t>
  </si>
  <si>
    <t>JOSHUA MATIACO</t>
  </si>
  <si>
    <t>HEALTHCARE CENTRE OF FRESNO</t>
  </si>
  <si>
    <t>559-268-5361</t>
  </si>
  <si>
    <t>1665 M STREET</t>
  </si>
  <si>
    <t>93721</t>
  </si>
  <si>
    <t>1104064575</t>
  </si>
  <si>
    <t>CHAD GALLEY</t>
  </si>
  <si>
    <t>KINGSBURG CENTER</t>
  </si>
  <si>
    <t>209-897-5881</t>
  </si>
  <si>
    <t>1101 STROUD AVENUE</t>
  </si>
  <si>
    <t>KINGSBURG CA</t>
  </si>
  <si>
    <t>93631-0</t>
  </si>
  <si>
    <t>ZZR05573H</t>
  </si>
  <si>
    <t>NATHAN WILLIAMS</t>
  </si>
  <si>
    <t>BQ OPERATIONS HOLDINGS LLC</t>
  </si>
  <si>
    <t>WILLOW CREEK HEALTHCARE CENTER</t>
  </si>
  <si>
    <t>559-323-6200</t>
  </si>
  <si>
    <t>650 WEST ALLUVIAL</t>
  </si>
  <si>
    <t>93611</t>
  </si>
  <si>
    <t>1174188270</t>
  </si>
  <si>
    <t>HORIZON HEALTH AND SUB-ACUTE CENTER</t>
  </si>
  <si>
    <t>0905</t>
  </si>
  <si>
    <t>559-231-0883</t>
  </si>
  <si>
    <t>3034 E HERNDON AVENUE</t>
  </si>
  <si>
    <t>93720</t>
  </si>
  <si>
    <t>1457069155</t>
  </si>
  <si>
    <t>LESLIE BECK</t>
  </si>
  <si>
    <t>0.22</t>
  </si>
  <si>
    <t>WILLOWS POST ACUTE</t>
  </si>
  <si>
    <t>Glenn</t>
  </si>
  <si>
    <t>0223</t>
  </si>
  <si>
    <t>530-934-2834</t>
  </si>
  <si>
    <t>320 NORTH CRAWFORD STREET</t>
  </si>
  <si>
    <t>WILLOWS</t>
  </si>
  <si>
    <t>95988</t>
  </si>
  <si>
    <t>LTC55151F</t>
  </si>
  <si>
    <t>JOSEPH COLCOL</t>
  </si>
  <si>
    <t>-0.07</t>
  </si>
  <si>
    <t>0105</t>
  </si>
  <si>
    <t>95503</t>
  </si>
  <si>
    <t>1003113705</t>
  </si>
  <si>
    <t>95501</t>
  </si>
  <si>
    <t>1801193768</t>
  </si>
  <si>
    <t>1316244288</t>
  </si>
  <si>
    <t>0107</t>
  </si>
  <si>
    <t>95540</t>
  </si>
  <si>
    <t>1720385420</t>
  </si>
  <si>
    <t>IMPERIAL MANOR</t>
  </si>
  <si>
    <t>Imperial</t>
  </si>
  <si>
    <t>1424</t>
  </si>
  <si>
    <t>760-355-2858</t>
  </si>
  <si>
    <t>100 E 2ND ST</t>
  </si>
  <si>
    <t>IMPERIAL</t>
  </si>
  <si>
    <t>92251</t>
  </si>
  <si>
    <t>1437668720</t>
  </si>
  <si>
    <t>MILAGROS PARDE</t>
  </si>
  <si>
    <t>EL CENTRO POST-ACUTE CARE</t>
  </si>
  <si>
    <t>760-352-8471</t>
  </si>
  <si>
    <t>1700 SOUTH IMPERIAL AVENUE</t>
  </si>
  <si>
    <t>EL CENTRO</t>
  </si>
  <si>
    <t>92243</t>
  </si>
  <si>
    <t>1982279535</t>
  </si>
  <si>
    <t>JUSTIN WERTNER</t>
  </si>
  <si>
    <t>BISHOP CARE CENTER</t>
  </si>
  <si>
    <t>Inyo</t>
  </si>
  <si>
    <t>1203</t>
  </si>
  <si>
    <t>530-888-6257</t>
  </si>
  <si>
    <t>151 PIONEER AVENUE</t>
  </si>
  <si>
    <t>BISHOP</t>
  </si>
  <si>
    <t>93514</t>
  </si>
  <si>
    <t>ZZT55777F</t>
  </si>
  <si>
    <t>DYLAN GRANT</t>
  </si>
  <si>
    <t>VALLEY HEALTHCARE CENTER</t>
  </si>
  <si>
    <t>0617</t>
  </si>
  <si>
    <t>661-334-2200</t>
  </si>
  <si>
    <t>1205 8TH STREET</t>
  </si>
  <si>
    <t>93304</t>
  </si>
  <si>
    <t>1497763528</t>
  </si>
  <si>
    <t>MOHAMMAD HAMMAD</t>
  </si>
  <si>
    <t>0.45</t>
  </si>
  <si>
    <t>ARVIN POST ACUTE</t>
  </si>
  <si>
    <t>661854447</t>
  </si>
  <si>
    <t>323 CAMPUS DRIVE</t>
  </si>
  <si>
    <t>ARVIN</t>
  </si>
  <si>
    <t>93203</t>
  </si>
  <si>
    <t>1689380370</t>
  </si>
  <si>
    <t>WILLIAM KIM</t>
  </si>
  <si>
    <t>THE ORCHARDS POST-ACUTE</t>
  </si>
  <si>
    <t>661-327-7687</t>
  </si>
  <si>
    <t>730 34TH STREET</t>
  </si>
  <si>
    <t>93301</t>
  </si>
  <si>
    <t>1104008002</t>
  </si>
  <si>
    <t>JADEN HOLLINGSHEAD</t>
  </si>
  <si>
    <t>0.14</t>
  </si>
  <si>
    <t>SAN JOAQUIN NURSING CENTER</t>
  </si>
  <si>
    <t>661-323-2894</t>
  </si>
  <si>
    <t>3601 SAN DIMAS ST</t>
  </si>
  <si>
    <t>93301-0000</t>
  </si>
  <si>
    <t>1417499963</t>
  </si>
  <si>
    <t>BRYCE BLOOD</t>
  </si>
  <si>
    <t>VALLEY VIEW CARE CENTER</t>
  </si>
  <si>
    <t>661-725-2501</t>
  </si>
  <si>
    <t>729 BROWNING ROAD</t>
  </si>
  <si>
    <t>93277</t>
  </si>
  <si>
    <t>1841858925</t>
  </si>
  <si>
    <t>KATHERINE ALI</t>
  </si>
  <si>
    <t>HEIGHT STREET SKILLED CARE</t>
  </si>
  <si>
    <t>661-748-1300</t>
  </si>
  <si>
    <t>1611 HEIGHT STREET</t>
  </si>
  <si>
    <t>93305</t>
  </si>
  <si>
    <t>1467830836</t>
  </si>
  <si>
    <t>CODY RUSMUSSEN</t>
  </si>
  <si>
    <t>PARKVIEW JULIAN HEALTHCARE CENTER</t>
  </si>
  <si>
    <t>661-831-9150</t>
  </si>
  <si>
    <t>1801 JULIAN AVENUE</t>
  </si>
  <si>
    <t>1821024928</t>
  </si>
  <si>
    <t>BARJINDER SINGH</t>
  </si>
  <si>
    <t>2.71</t>
  </si>
  <si>
    <t>SHAFTER NURSING CARE</t>
  </si>
  <si>
    <t>661-746-3912</t>
  </si>
  <si>
    <t>140 EAST TULARE AVENUE</t>
  </si>
  <si>
    <t>SHAFTER</t>
  </si>
  <si>
    <t>93263</t>
  </si>
  <si>
    <t>1427688639</t>
  </si>
  <si>
    <t>RUSH MELLITI</t>
  </si>
  <si>
    <t>ROSEWOOD HEALTH FACILITY</t>
  </si>
  <si>
    <t>661-834-0620</t>
  </si>
  <si>
    <t>1401 NEW STINE ROAD</t>
  </si>
  <si>
    <t>93309-0000</t>
  </si>
  <si>
    <t>1700967213</t>
  </si>
  <si>
    <t>TRACIE FAIRLEY</t>
  </si>
  <si>
    <t>93306</t>
  </si>
  <si>
    <t>1114150448</t>
  </si>
  <si>
    <t>BAKERSFIELD POST ACUTE</t>
  </si>
  <si>
    <t>661571313</t>
  </si>
  <si>
    <t>6212 TUDOR WAY</t>
  </si>
  <si>
    <t>1396451092</t>
  </si>
  <si>
    <t>93215</t>
  </si>
  <si>
    <t>BROOKDALE RIVERWALK SNF CA</t>
  </si>
  <si>
    <t>661-587-0182</t>
  </si>
  <si>
    <t>350 CALLAWAY DRIVE BUILDING C</t>
  </si>
  <si>
    <t>93312-0000</t>
  </si>
  <si>
    <t>127569765</t>
  </si>
  <si>
    <t>MARCELLA ALLARD</t>
  </si>
  <si>
    <t>KERN RIVER TRANSITIONAL CARE</t>
  </si>
  <si>
    <t>661-325-9900</t>
  </si>
  <si>
    <t>5151 KNUDSEN DRIVE</t>
  </si>
  <si>
    <t>93308-0000</t>
  </si>
  <si>
    <t>1437607926</t>
  </si>
  <si>
    <t>BRIGHTON POST ACUTE</t>
  </si>
  <si>
    <t>Kings</t>
  </si>
  <si>
    <t>0615</t>
  </si>
  <si>
    <t>553-582-9221</t>
  </si>
  <si>
    <t>361 E. GRANGEVILLE BLVD.</t>
  </si>
  <si>
    <t>HANFORD</t>
  </si>
  <si>
    <t>93230</t>
  </si>
  <si>
    <t>1659029965</t>
  </si>
  <si>
    <t>ROBERT PRATT</t>
  </si>
  <si>
    <t>0.21</t>
  </si>
  <si>
    <t>HANFORD POST ACUTE</t>
  </si>
  <si>
    <t>559-582-2871</t>
  </si>
  <si>
    <t>1007 WEST LACEY BLVD</t>
  </si>
  <si>
    <t>93230-0000</t>
  </si>
  <si>
    <t>1629527429</t>
  </si>
  <si>
    <t>PARKER BENNETT</t>
  </si>
  <si>
    <t>KINGS HEALTHCARE &amp; WELLNESS CENTER</t>
  </si>
  <si>
    <t>559-582-4414</t>
  </si>
  <si>
    <t>851 LESLIE LANE</t>
  </si>
  <si>
    <t>1588760623</t>
  </si>
  <si>
    <t>DEBRA ZABLE</t>
  </si>
  <si>
    <t>ROCKY POINT CARE CENTER</t>
  </si>
  <si>
    <t>Lake</t>
  </si>
  <si>
    <t>0115</t>
  </si>
  <si>
    <t>707-263-6101</t>
  </si>
  <si>
    <t>625 16TH STREET</t>
  </si>
  <si>
    <t>LAKEPORT</t>
  </si>
  <si>
    <t>95453</t>
  </si>
  <si>
    <t>1942508171</t>
  </si>
  <si>
    <t>ROBERT ARMSTRONG</t>
  </si>
  <si>
    <t>LAKEPORT POST ACUTE</t>
  </si>
  <si>
    <t>707-263-6382</t>
  </si>
  <si>
    <t>1291 CRAID AVENUE</t>
  </si>
  <si>
    <t>95453-0000</t>
  </si>
  <si>
    <t>1932604048</t>
  </si>
  <si>
    <t>COBY PLODGER</t>
  </si>
  <si>
    <t>MEADOWOOD NURSING CENTER</t>
  </si>
  <si>
    <t>707-994-7738</t>
  </si>
  <si>
    <t>3805 DEXTER LANE</t>
  </si>
  <si>
    <t>CLEARLAKE</t>
  </si>
  <si>
    <t>95422-8</t>
  </si>
  <si>
    <t>LTC55490F</t>
  </si>
  <si>
    <t>JEAN PARRIOTT</t>
  </si>
  <si>
    <t>LASSEN NURSING AND REHABILITATION CENTER</t>
  </si>
  <si>
    <t>Lassen</t>
  </si>
  <si>
    <t>0213</t>
  </si>
  <si>
    <t>530-257-5341</t>
  </si>
  <si>
    <t>2005 RIVER STREET</t>
  </si>
  <si>
    <t>SUSANVILLE</t>
  </si>
  <si>
    <t>96130</t>
  </si>
  <si>
    <t>1124170519</t>
  </si>
  <si>
    <t>LORRIE A FITZGERALD</t>
  </si>
  <si>
    <t>PALAZZO POST ACUTE</t>
  </si>
  <si>
    <t>0925</t>
  </si>
  <si>
    <t>323-461-4301</t>
  </si>
  <si>
    <t>5400 FOUNTAIN AVENUE</t>
  </si>
  <si>
    <t>90029</t>
  </si>
  <si>
    <t>1801827738</t>
  </si>
  <si>
    <t>SIMCHA STERN</t>
  </si>
  <si>
    <t>GLADSTONE CARE AND REHABILITATION CENTER</t>
  </si>
  <si>
    <t>0915</t>
  </si>
  <si>
    <t>626-963-5955</t>
  </si>
  <si>
    <t>435 EAST GLADSTONE STREET</t>
  </si>
  <si>
    <t>GLENDORA</t>
  </si>
  <si>
    <t>91740</t>
  </si>
  <si>
    <t>1013901313</t>
  </si>
  <si>
    <t>JUMAR GARCIA</t>
  </si>
  <si>
    <t>ATLANTIC MEMORIAL HEALTHCARE CENTER</t>
  </si>
  <si>
    <t>0933</t>
  </si>
  <si>
    <t>562-424-8101</t>
  </si>
  <si>
    <t>2750 ATLANTIC AVENUE</t>
  </si>
  <si>
    <t>90806-0000</t>
  </si>
  <si>
    <t>1811997570</t>
  </si>
  <si>
    <t>WILESTELA WILLIAMS</t>
  </si>
  <si>
    <t>FLAGSTONE HEALTHCARE SOUTH LLC</t>
  </si>
  <si>
    <t>ALAMITOS BELMONT HEALTH AND REHABILIATION</t>
  </si>
  <si>
    <t>562-434-8421</t>
  </si>
  <si>
    <t>3901 E. 4TH STREET</t>
  </si>
  <si>
    <t>90814</t>
  </si>
  <si>
    <t>1851004477</t>
  </si>
  <si>
    <t>SHAUN D. DAHL</t>
  </si>
  <si>
    <t>ALCOTT REHABILITATION HOSPITAL</t>
  </si>
  <si>
    <t>323-737-2000</t>
  </si>
  <si>
    <t>3551 W OLYMPIC BLVD</t>
  </si>
  <si>
    <t>90019</t>
  </si>
  <si>
    <t>LTC06293F</t>
  </si>
  <si>
    <t>SERENE PARK</t>
  </si>
  <si>
    <t>90006</t>
  </si>
  <si>
    <t>1568544781</t>
  </si>
  <si>
    <t>1.88</t>
  </si>
  <si>
    <t>IVY CREEK HEALTHCARE AND WELLNESS CENTRE</t>
  </si>
  <si>
    <t>0913</t>
  </si>
  <si>
    <t>626-289-4439</t>
  </si>
  <si>
    <t>115 BRIDGE STREET</t>
  </si>
  <si>
    <t>SAN GABRIEL</t>
  </si>
  <si>
    <t>91775</t>
  </si>
  <si>
    <t>1063773075</t>
  </si>
  <si>
    <t>CANDACE YU</t>
  </si>
  <si>
    <t>ALEXANDRIA CARE CENTER</t>
  </si>
  <si>
    <t>323-660-1800</t>
  </si>
  <si>
    <t>1515 N. ALEXANDRIA AVE</t>
  </si>
  <si>
    <t>90027</t>
  </si>
  <si>
    <t>ZZT18000F</t>
  </si>
  <si>
    <t>LUSINE TER OGANESYAN</t>
  </si>
  <si>
    <t>BQ OPERATIONS HOLDINGS, LLC</t>
  </si>
  <si>
    <t>ALHAMBRA HEALTHCARE AND WELLNESS CENTRE</t>
  </si>
  <si>
    <t>626-282-3151</t>
  </si>
  <si>
    <t>415 SOUTH GARFIELD AVENUE</t>
  </si>
  <si>
    <t>ALHAMBRA</t>
  </si>
  <si>
    <t>91801</t>
  </si>
  <si>
    <t>1629339809</t>
  </si>
  <si>
    <t>CLAUDIA SANTOS</t>
  </si>
  <si>
    <t>0907</t>
  </si>
  <si>
    <t>91605</t>
  </si>
  <si>
    <t>1477645927</t>
  </si>
  <si>
    <t>LEISURE GLEN POST ACUTE CARE CENTER</t>
  </si>
  <si>
    <t>0909</t>
  </si>
  <si>
    <t>818-247-4476</t>
  </si>
  <si>
    <t>330 MISSION ROAD</t>
  </si>
  <si>
    <t>91205</t>
  </si>
  <si>
    <t>1003540329</t>
  </si>
  <si>
    <t>MARY ARUTYYNYAN</t>
  </si>
  <si>
    <t>-0.13</t>
  </si>
  <si>
    <t>ROSECRANS CARE CENTER</t>
  </si>
  <si>
    <t>0929</t>
  </si>
  <si>
    <t>310-323-3194</t>
  </si>
  <si>
    <t>1140 WEST ROSECRANS AVENUE</t>
  </si>
  <si>
    <t>GARDENA</t>
  </si>
  <si>
    <t>90247</t>
  </si>
  <si>
    <t>1669462891</t>
  </si>
  <si>
    <t>RYAN BAUTISTA</t>
  </si>
  <si>
    <t>WEST HAVEN HEALTHCARE CENTER</t>
  </si>
  <si>
    <t>626-962-4461</t>
  </si>
  <si>
    <t>1495 W CAMERON AVE</t>
  </si>
  <si>
    <t>91790</t>
  </si>
  <si>
    <t>LTC06228J</t>
  </si>
  <si>
    <t>AMUCHE OBINWA</t>
  </si>
  <si>
    <t>EL RANCHO VISTA HEALTH CARE CENTER</t>
  </si>
  <si>
    <t>0919</t>
  </si>
  <si>
    <t>562-942-7019</t>
  </si>
  <si>
    <t>8925 MINES AVENUE</t>
  </si>
  <si>
    <t>90660</t>
  </si>
  <si>
    <t>1346569258</t>
  </si>
  <si>
    <t>ZAHRA GHORBANI</t>
  </si>
  <si>
    <t>0.61</t>
  </si>
  <si>
    <t>ANGELS NURSING CENTER</t>
  </si>
  <si>
    <t>213-484-0784</t>
  </si>
  <si>
    <t>415 S UNION AVE</t>
  </si>
  <si>
    <t>90017</t>
  </si>
  <si>
    <t>ZZT05704J</t>
  </si>
  <si>
    <t>MIRAGE POST ACUTE</t>
  </si>
  <si>
    <t>0901</t>
  </si>
  <si>
    <t>310782187</t>
  </si>
  <si>
    <t>44445 NORTH 15TH STREET WEST</t>
  </si>
  <si>
    <t>93534</t>
  </si>
  <si>
    <t>1801584164</t>
  </si>
  <si>
    <t>JACK SPENCER</t>
  </si>
  <si>
    <t>ARCADIA HEALTH CARE CENTER</t>
  </si>
  <si>
    <t>626-445-2127 x0</t>
  </si>
  <si>
    <t>1601 S. BALDWIN AVE</t>
  </si>
  <si>
    <t>ARCADIA</t>
  </si>
  <si>
    <t>91006</t>
  </si>
  <si>
    <t>1053976266</t>
  </si>
  <si>
    <t>YCHEAL LEVINE</t>
  </si>
  <si>
    <t>-0.06</t>
  </si>
  <si>
    <t>OCEAN POINTE HEALTHCARE CENTER</t>
  </si>
  <si>
    <t>0927</t>
  </si>
  <si>
    <t>310-829-5411</t>
  </si>
  <si>
    <t>1330 17TH STREET</t>
  </si>
  <si>
    <t>90404</t>
  </si>
  <si>
    <t>1285292102</t>
  </si>
  <si>
    <t>ANDREW YANG</t>
  </si>
  <si>
    <t>ASTORIA NURSING AND REHABILITATION CENTER</t>
  </si>
  <si>
    <t>0903</t>
  </si>
  <si>
    <t>818-367-5881</t>
  </si>
  <si>
    <t>14040 ASTORIA ST.</t>
  </si>
  <si>
    <t>SYLMAR</t>
  </si>
  <si>
    <t>91342</t>
  </si>
  <si>
    <t>06084H</t>
  </si>
  <si>
    <t>JOWELL OVENSON</t>
  </si>
  <si>
    <t>-0.03</t>
  </si>
  <si>
    <t>WEST GARDENA CARE CENTER</t>
  </si>
  <si>
    <t>0935</t>
  </si>
  <si>
    <t>310-329-3683</t>
  </si>
  <si>
    <t>16530 S. BROADWAY AVE</t>
  </si>
  <si>
    <t>90248</t>
  </si>
  <si>
    <t>1407499163</t>
  </si>
  <si>
    <t>PANGILINAN, VIOLETA</t>
  </si>
  <si>
    <t>HARVARD CREEK POST ACUTE</t>
  </si>
  <si>
    <t>626-915-5621</t>
  </si>
  <si>
    <t>519 W BADILLO ST</t>
  </si>
  <si>
    <t>91722</t>
  </si>
  <si>
    <t>1306476742</t>
  </si>
  <si>
    <t>CANNY CHRISTIAN</t>
  </si>
  <si>
    <t>1.86</t>
  </si>
  <si>
    <t>COAST CARE CONVALESCENT CENTER</t>
  </si>
  <si>
    <t>626-337-7229</t>
  </si>
  <si>
    <t>14518 E. LOS ANGELES BLVD.</t>
  </si>
  <si>
    <t>BALDWIN PARK</t>
  </si>
  <si>
    <t>91706</t>
  </si>
  <si>
    <t>ZZT060811</t>
  </si>
  <si>
    <t>EDWIN RAQUEL</t>
  </si>
  <si>
    <t>5.18</t>
  </si>
  <si>
    <t>LAKE BALBOA CARE CENTER</t>
  </si>
  <si>
    <t>818-343-0700</t>
  </si>
  <si>
    <t>16955 VANOWEN STREET</t>
  </si>
  <si>
    <t>VAN NUYS</t>
  </si>
  <si>
    <t>91406-4542</t>
  </si>
  <si>
    <t>1730892357</t>
  </si>
  <si>
    <t>CRAIG BARRON</t>
  </si>
  <si>
    <t>BAY CREST CARE CENTER</t>
  </si>
  <si>
    <t>0931</t>
  </si>
  <si>
    <t>310-371-2431</t>
  </si>
  <si>
    <t>3750 GARNET STREET</t>
  </si>
  <si>
    <t>90503</t>
  </si>
  <si>
    <t>ZZT055591</t>
  </si>
  <si>
    <t>RITA SIMMS</t>
  </si>
  <si>
    <t>90805</t>
  </si>
  <si>
    <t>1447244801</t>
  </si>
  <si>
    <t>BEL VISTA HEALTHCARE CENTER</t>
  </si>
  <si>
    <t>562-494-5001</t>
  </si>
  <si>
    <t>5001 E. ANAHEIM ST.</t>
  </si>
  <si>
    <t>90804-0000</t>
  </si>
  <si>
    <t>1831197235</t>
  </si>
  <si>
    <t>JON DUERDEN</t>
  </si>
  <si>
    <t>BELL CONVALESCENT HOSPITAL</t>
  </si>
  <si>
    <t>0923</t>
  </si>
  <si>
    <t>323-560-2045</t>
  </si>
  <si>
    <t>4900 EAST FLORENCE AVE</t>
  </si>
  <si>
    <t>BELL</t>
  </si>
  <si>
    <t>90201</t>
  </si>
  <si>
    <t>ZZT06218H</t>
  </si>
  <si>
    <t>TIMOTHY PARK</t>
  </si>
  <si>
    <t>BRIARCREST NURSING CENTER</t>
  </si>
  <si>
    <t>562-927-2641</t>
  </si>
  <si>
    <t>5648 GOTHAM STREET</t>
  </si>
  <si>
    <t>BELL GARDENS</t>
  </si>
  <si>
    <t>1548255284</t>
  </si>
  <si>
    <t>JOEL CASUGA GURON</t>
  </si>
  <si>
    <t>-0.10</t>
  </si>
  <si>
    <t>BELLFLOWER POST ACUTE</t>
  </si>
  <si>
    <t>0921</t>
  </si>
  <si>
    <t>562-925-2274</t>
  </si>
  <si>
    <t>9710 EAST ARTESIA BLVD.</t>
  </si>
  <si>
    <t>BELLFLOWER</t>
  </si>
  <si>
    <t>90706</t>
  </si>
  <si>
    <t>1154791895</t>
  </si>
  <si>
    <t>ROBERT F. AGUILOS</t>
  </si>
  <si>
    <t>0.98</t>
  </si>
  <si>
    <t>ROSE VILLA HEALTHCARE CENTER</t>
  </si>
  <si>
    <t>562-925-4252</t>
  </si>
  <si>
    <t>9028 ROSE STREET</t>
  </si>
  <si>
    <t>90706-0000</t>
  </si>
  <si>
    <t>1619976248</t>
  </si>
  <si>
    <t>DAVID HOWELL</t>
  </si>
  <si>
    <t>BERKLEY WEST HEALTHCARE CENTER</t>
  </si>
  <si>
    <t>310-829-4565</t>
  </si>
  <si>
    <t>1623 ARIZONA AVENUE</t>
  </si>
  <si>
    <t>1245865682</t>
  </si>
  <si>
    <t>UDUKA D. EME</t>
  </si>
  <si>
    <t>BERKLEY EAST HEALTHCARE CENTER</t>
  </si>
  <si>
    <t>310-829-5377</t>
  </si>
  <si>
    <t>2021 ARIZONA AVENUE</t>
  </si>
  <si>
    <t>1952936395</t>
  </si>
  <si>
    <t>KENDRA NOONAN</t>
  </si>
  <si>
    <t>BERKLEY POST-ACUTE</t>
  </si>
  <si>
    <t>818-786-0020</t>
  </si>
  <si>
    <t>6600 SEPULVEDA BOULEVARD</t>
  </si>
  <si>
    <t>91411</t>
  </si>
  <si>
    <t>1588299929</t>
  </si>
  <si>
    <t>TREVOR S. GILLHOUSE</t>
  </si>
  <si>
    <t>90502</t>
  </si>
  <si>
    <t>1750792941</t>
  </si>
  <si>
    <t>CALIFORNIA HEALTHCARE AND REHAB CENTER</t>
  </si>
  <si>
    <t>818-988-2501</t>
  </si>
  <si>
    <t>6700 SEPULVEDA BLVD</t>
  </si>
  <si>
    <t>1932286671</t>
  </si>
  <si>
    <t>DAUD ALEMI</t>
  </si>
  <si>
    <t>1.06</t>
  </si>
  <si>
    <t>BURBANK HEALTHCARE AND REHABILITATION CENTER</t>
  </si>
  <si>
    <t>818-843-2330</t>
  </si>
  <si>
    <t>1041 SOUTH MAIN STREET</t>
  </si>
  <si>
    <t>BURBANK</t>
  </si>
  <si>
    <t>91506</t>
  </si>
  <si>
    <t>1518036060</t>
  </si>
  <si>
    <t>ERMINE ALAVERDYAN</t>
  </si>
  <si>
    <t>1.13</t>
  </si>
  <si>
    <t>MONROVIA GARDENS HEALTHCARE CENTER</t>
  </si>
  <si>
    <t>626-358-4547</t>
  </si>
  <si>
    <t>615 WEST DUARTE ROAD</t>
  </si>
  <si>
    <t>MONROVIA</t>
  </si>
  <si>
    <t>91016</t>
  </si>
  <si>
    <t>1043204522</t>
  </si>
  <si>
    <t>REYNALDO PINOLIAR</t>
  </si>
  <si>
    <t>WEST COVINA HEALTHCARE CENTER</t>
  </si>
  <si>
    <t>626-962-3368</t>
  </si>
  <si>
    <t>850 SOUTH SUNKIST AVENUE</t>
  </si>
  <si>
    <t>1326032814</t>
  </si>
  <si>
    <t>EILEEN BALTAZAR</t>
  </si>
  <si>
    <t>WEST HILLS HEALTH AND REHABILITATION CTR</t>
  </si>
  <si>
    <t>818-347-3800</t>
  </si>
  <si>
    <t>7940 TOPANGA CANYON BLVD</t>
  </si>
  <si>
    <t>CANOGA PARK</t>
  </si>
  <si>
    <t>91304</t>
  </si>
  <si>
    <t>1487734935</t>
  </si>
  <si>
    <t>GEMMA BELLANTUONI</t>
  </si>
  <si>
    <t>1.18</t>
  </si>
  <si>
    <t>BEACHWOOD POST - ACUTE AND REHAB</t>
  </si>
  <si>
    <t>310-451-9706</t>
  </si>
  <si>
    <t>1340 15TH STREET</t>
  </si>
  <si>
    <t>90404-1802</t>
  </si>
  <si>
    <t>1295119212</t>
  </si>
  <si>
    <t>ANTON NOVITSKY</t>
  </si>
  <si>
    <t>WHITTIER HILLS HEALTHCARE CENTER</t>
  </si>
  <si>
    <t>562-947-7817</t>
  </si>
  <si>
    <t>10426 BOGARDUS AVE.</t>
  </si>
  <si>
    <t>WHITTIER, CA</t>
  </si>
  <si>
    <t>90602-2642</t>
  </si>
  <si>
    <t>1255326039</t>
  </si>
  <si>
    <t>JANE HYON</t>
  </si>
  <si>
    <t>THE ORCHARD - POST ACUTE CARE</t>
  </si>
  <si>
    <t>562-693-7701</t>
  </si>
  <si>
    <t>12385 E. WASHINGTON BLVD.</t>
  </si>
  <si>
    <t>WHITTIER, CA 90606</t>
  </si>
  <si>
    <t>90606-0000</t>
  </si>
  <si>
    <t>1740289982</t>
  </si>
  <si>
    <t>MATTHEW HUEFNER</t>
  </si>
  <si>
    <t>ALAMEDA CARE CENTER - BURBANK</t>
  </si>
  <si>
    <t>818-843-1771</t>
  </si>
  <si>
    <t>925 WEST ALAMEDA AVENUE</t>
  </si>
  <si>
    <t>1316019482</t>
  </si>
  <si>
    <t>BARBARA STELLA CZARNIK</t>
  </si>
  <si>
    <t>1.11</t>
  </si>
  <si>
    <t>NEW VISTA POST - ACUTE CARE CENTER WEST L.A.</t>
  </si>
  <si>
    <t>310-477-5501</t>
  </si>
  <si>
    <t>1516 SAWTELLE BOULEVARD</t>
  </si>
  <si>
    <t>90025</t>
  </si>
  <si>
    <t>LTC55473H</t>
  </si>
  <si>
    <t>NELIDA ARLANTE</t>
  </si>
  <si>
    <t>0.83</t>
  </si>
  <si>
    <t>VILLA DEL SOL POST ACUTE</t>
  </si>
  <si>
    <t>562-867-1761</t>
  </si>
  <si>
    <t>16910 WOODRUFF AVENUE</t>
  </si>
  <si>
    <t>1902531403</t>
  </si>
  <si>
    <t>JARED BITTON</t>
  </si>
  <si>
    <t>COTTAGE CREST POST ACUTE</t>
  </si>
  <si>
    <t>562-921-6624</t>
  </si>
  <si>
    <t>12350 ROSECRANS AVENUE</t>
  </si>
  <si>
    <t>NORWALK</t>
  </si>
  <si>
    <t>90650</t>
  </si>
  <si>
    <t>1619602216</t>
  </si>
  <si>
    <t>JC FRANCES BALOY</t>
  </si>
  <si>
    <t>MEADOW CREEK POST-ACUTE</t>
  </si>
  <si>
    <t>562-531-0990</t>
  </si>
  <si>
    <t>7039 ALONDRA BLVD</t>
  </si>
  <si>
    <t>90723</t>
  </si>
  <si>
    <t>1669458790</t>
  </si>
  <si>
    <t>ETHAN PARMLEY</t>
  </si>
  <si>
    <t>BIXBY TOWERS POST-ACUTE REHAB</t>
  </si>
  <si>
    <t>562-426-6123</t>
  </si>
  <si>
    <t>3747 ATLANTIC AVENUE</t>
  </si>
  <si>
    <t>90815</t>
  </si>
  <si>
    <t>1588358220</t>
  </si>
  <si>
    <t>ANTHONY WARD JR.</t>
  </si>
  <si>
    <t>BONNIE BRAE SKILLED NURSING</t>
  </si>
  <si>
    <t>213-483-8144</t>
  </si>
  <si>
    <t>420 SOUTH BONNIE BRAE ST</t>
  </si>
  <si>
    <t>90057-0000</t>
  </si>
  <si>
    <t>ZZT05538G</t>
  </si>
  <si>
    <t>CRISTINA MENDOZA</t>
  </si>
  <si>
    <t>BRIER OAK ON SUNSET</t>
  </si>
  <si>
    <t>323-663-3951</t>
  </si>
  <si>
    <t>5154 SUNSET BLVD</t>
  </si>
  <si>
    <t>ZZT06056J</t>
  </si>
  <si>
    <t>STEPAN SARMAZIAN</t>
  </si>
  <si>
    <t>GENESIS HEALTHCARE ADMIN SVCS LLC</t>
  </si>
  <si>
    <t>CENTURY VILLA, INC</t>
  </si>
  <si>
    <t>213-494-5204</t>
  </si>
  <si>
    <t>301 N.CENTINELA AVENUE</t>
  </si>
  <si>
    <t>90302-2301</t>
  </si>
  <si>
    <t>LTC55368G</t>
  </si>
  <si>
    <t>CHRISTOPHER SIREGAR</t>
  </si>
  <si>
    <t>BROADWAY HEALTHCARE CENTER</t>
  </si>
  <si>
    <t>626-285-2165</t>
  </si>
  <si>
    <t>112 EAST BROADWAY</t>
  </si>
  <si>
    <t>91776</t>
  </si>
  <si>
    <t>1477547024</t>
  </si>
  <si>
    <t>RITHY THONG</t>
  </si>
  <si>
    <t>COSTA DEL SOL HEALTHCARE</t>
  </si>
  <si>
    <t>323-329-5732</t>
  </si>
  <si>
    <t>1016 S. RECORD ST.</t>
  </si>
  <si>
    <t>90023</t>
  </si>
  <si>
    <t>1780680967</t>
  </si>
  <si>
    <t>MATTHEW SISCO</t>
  </si>
  <si>
    <t>MONTE VISTA HEALTHCARE CENTER</t>
  </si>
  <si>
    <t>626-359-8141</t>
  </si>
  <si>
    <t>802 BUENA VISTA STREET</t>
  </si>
  <si>
    <t>DUARTE</t>
  </si>
  <si>
    <t>91010</t>
  </si>
  <si>
    <t>1376538256</t>
  </si>
  <si>
    <t>EMELYN MILAGROSO LAWLER</t>
  </si>
  <si>
    <t>90057</t>
  </si>
  <si>
    <t>1407934946</t>
  </si>
  <si>
    <t>0.60</t>
  </si>
  <si>
    <t>ALVARADO CARE CENTER</t>
  </si>
  <si>
    <t>213-385-1715</t>
  </si>
  <si>
    <t>1154 SOUTH ALVARADO STREET</t>
  </si>
  <si>
    <t>90006-4110</t>
  </si>
  <si>
    <t>1831724509</t>
  </si>
  <si>
    <t>LOZA GEDYON</t>
  </si>
  <si>
    <t>0.74</t>
  </si>
  <si>
    <t>THE CALIFORNIAN PASADENA HEALTHCARE</t>
  </si>
  <si>
    <t>0911</t>
  </si>
  <si>
    <t>91105</t>
  </si>
  <si>
    <t>BALES, BRANDON JOE</t>
  </si>
  <si>
    <t>0.41</t>
  </si>
  <si>
    <t>MISSION CARE CENTER</t>
  </si>
  <si>
    <t>626-607-2400</t>
  </si>
  <si>
    <t>4800 DELTA AVENUE</t>
  </si>
  <si>
    <t>ROSEMEAD</t>
  </si>
  <si>
    <t>91770-0000</t>
  </si>
  <si>
    <t>1184610768</t>
  </si>
  <si>
    <t>JERICA PARADA</t>
  </si>
  <si>
    <t>FLAGSTONE HEALTHCARE CENTRAL LLC</t>
  </si>
  <si>
    <t>CALIFORNIA POST ACUTE</t>
  </si>
  <si>
    <t>213-385-7301</t>
  </si>
  <si>
    <t>909 SOUTH LAKE STREET</t>
  </si>
  <si>
    <t>1194877324</t>
  </si>
  <si>
    <t>CHARLES STERN</t>
  </si>
  <si>
    <t>91335</t>
  </si>
  <si>
    <t>CANYON OAKS NURSING AND REHAB CENTER</t>
  </si>
  <si>
    <t>818-887-7050</t>
  </si>
  <si>
    <t>22029 SATICOY STREET</t>
  </si>
  <si>
    <t>91303-0000</t>
  </si>
  <si>
    <t>ZZT06005J</t>
  </si>
  <si>
    <t>GABRIEL DAHER</t>
  </si>
  <si>
    <t>-0.48</t>
  </si>
  <si>
    <t>VILLA SERENA HEALTHCARE CENTER</t>
  </si>
  <si>
    <t>562-437-2797</t>
  </si>
  <si>
    <t>723 E. 9TH STREET</t>
  </si>
  <si>
    <t>90813</t>
  </si>
  <si>
    <t>LTC05329F</t>
  </si>
  <si>
    <t>MARY JANE CONTI</t>
  </si>
  <si>
    <t>CLAREMONT CARE CENTER</t>
  </si>
  <si>
    <t>0917</t>
  </si>
  <si>
    <t>909-593-1391</t>
  </si>
  <si>
    <t>219 EAST FOOTHILL BLVD.</t>
  </si>
  <si>
    <t>91768-0000</t>
  </si>
  <si>
    <t>1336148840</t>
  </si>
  <si>
    <t>CARLA ARELLANO</t>
  </si>
  <si>
    <t>90039</t>
  </si>
  <si>
    <t>1083608293</t>
  </si>
  <si>
    <t>0.09</t>
  </si>
  <si>
    <t>GLENDALE HEALTHCARE CENTER</t>
  </si>
  <si>
    <t>818-246-5516</t>
  </si>
  <si>
    <t>1208 S. CENTRAL AVENUE</t>
  </si>
  <si>
    <t>91204</t>
  </si>
  <si>
    <t>1558356436</t>
  </si>
  <si>
    <t>TIFFANY ANDERSON</t>
  </si>
  <si>
    <t>PRIMROSE POST - ACUTE</t>
  </si>
  <si>
    <t>310-674-4500</t>
  </si>
  <si>
    <t>515 CENTINELA AVENUE</t>
  </si>
  <si>
    <t>90302</t>
  </si>
  <si>
    <t>1740664762</t>
  </si>
  <si>
    <t>RILEY BUSHMAN</t>
  </si>
  <si>
    <t>GRANADA POST ACUTE</t>
  </si>
  <si>
    <t>310-638-9377</t>
  </si>
  <si>
    <t>3565 EAST IMPERIAL HWY</t>
  </si>
  <si>
    <t>LYNWOOD</t>
  </si>
  <si>
    <t>90262</t>
  </si>
  <si>
    <t>1356877609</t>
  </si>
  <si>
    <t>ELLIOT ZEMEL</t>
  </si>
  <si>
    <t>GRAND PARK CONVALESCENT HOSPITAL</t>
  </si>
  <si>
    <t>213-382-7315</t>
  </si>
  <si>
    <t>2312 W. 8TH STREET</t>
  </si>
  <si>
    <t>1043251622</t>
  </si>
  <si>
    <t>YEHUDA SCHMUKLER</t>
  </si>
  <si>
    <t>-0.44</t>
  </si>
  <si>
    <t>CHESTNUT RIDGE POST ACUTE</t>
  </si>
  <si>
    <t>818-240-1610</t>
  </si>
  <si>
    <t>525 S. CENTRAL AVE</t>
  </si>
  <si>
    <t>1528532454</t>
  </si>
  <si>
    <t>JUHN CAYABYAB</t>
  </si>
  <si>
    <t>FOUR SEASONS HEALTHCARE AND WELLNESS CENTER</t>
  </si>
  <si>
    <t>818-985-1814</t>
  </si>
  <si>
    <t>5335 LAUREL CANYON BLVD</t>
  </si>
  <si>
    <t>VALLEY VILLAGE</t>
  </si>
  <si>
    <t>91607</t>
  </si>
  <si>
    <t>1932496767</t>
  </si>
  <si>
    <t>VANESSA KO</t>
  </si>
  <si>
    <t>STONEY POINT HEALTHCARE CENTER</t>
  </si>
  <si>
    <t>818-882-8233</t>
  </si>
  <si>
    <t>21820 CRAGGY VIEW STREET</t>
  </si>
  <si>
    <t>CHATSWORTH</t>
  </si>
  <si>
    <t>91311-2909</t>
  </si>
  <si>
    <t>1831573856</t>
  </si>
  <si>
    <t>EDWARDO AGUINAGA</t>
  </si>
  <si>
    <t>CHATSWORTH PARK HEALTH CARE CENTER</t>
  </si>
  <si>
    <t>818-882-3200</t>
  </si>
  <si>
    <t>10610 OWENSMOUTH AVENUE</t>
  </si>
  <si>
    <t>91311-2151</t>
  </si>
  <si>
    <t>1881307346</t>
  </si>
  <si>
    <t>KEVIN AARON AMEZQUITA</t>
  </si>
  <si>
    <t>SANTA FE LODGE</t>
  </si>
  <si>
    <t>626-579-1602</t>
  </si>
  <si>
    <t>5053 NORTH PECK ROAD</t>
  </si>
  <si>
    <t>EL MONTE</t>
  </si>
  <si>
    <t>91732</t>
  </si>
  <si>
    <t>1851763908</t>
  </si>
  <si>
    <t>NOEL ESTANDARTE</t>
  </si>
  <si>
    <t>0.87</t>
  </si>
  <si>
    <t>INLAND VALLEY CARE AND REHAB CENTER</t>
  </si>
  <si>
    <t>909-623-7100</t>
  </si>
  <si>
    <t>250 WEST ARTESIA</t>
  </si>
  <si>
    <t>91768</t>
  </si>
  <si>
    <t>1578096442</t>
  </si>
  <si>
    <t>MANIJEH FOROUZAN</t>
  </si>
  <si>
    <t>CLEAR VIEW CONVALESCENT CENTER AND SANITARIUM</t>
  </si>
  <si>
    <t>310-538-2323</t>
  </si>
  <si>
    <t>15823 SOUTH WESTERN AVENUE</t>
  </si>
  <si>
    <t>1073608600</t>
  </si>
  <si>
    <t>SANDEEP KOONER &amp; MARK TOWNS</t>
  </si>
  <si>
    <t>0.55</t>
  </si>
  <si>
    <t>COLLEGE VISTA POST-ACUTE</t>
  </si>
  <si>
    <t>323-257-8151</t>
  </si>
  <si>
    <t>4681 EAGLE ROCK BLVD</t>
  </si>
  <si>
    <t>90041</t>
  </si>
  <si>
    <t>ZZT05738H</t>
  </si>
  <si>
    <t>ARMANDO AREVALO</t>
  </si>
  <si>
    <t>1861580029</t>
  </si>
  <si>
    <t>BEACON HEALTHCARE CENTER</t>
  </si>
  <si>
    <t>626-962-4489</t>
  </si>
  <si>
    <t>919 NORTH SUNSET AVENUE</t>
  </si>
  <si>
    <t>91790-0000</t>
  </si>
  <si>
    <t>ZZT18368I</t>
  </si>
  <si>
    <t>LARRY LEWIS</t>
  </si>
  <si>
    <t>COLONIAL CARE CENTER</t>
  </si>
  <si>
    <t>562-432-5751</t>
  </si>
  <si>
    <t>1913 EAST FIFTH STREET</t>
  </si>
  <si>
    <t>90802</t>
  </si>
  <si>
    <t>1639257165</t>
  </si>
  <si>
    <t>HENRY MODOMO</t>
  </si>
  <si>
    <t>1.23</t>
  </si>
  <si>
    <t>NORTH VALLEY NURSING CENTER</t>
  </si>
  <si>
    <t>0937</t>
  </si>
  <si>
    <t>818-352-1454</t>
  </si>
  <si>
    <t>7660 WYNGATE ST</t>
  </si>
  <si>
    <t>TUJUNGA</t>
  </si>
  <si>
    <t>91042</t>
  </si>
  <si>
    <t>ZZT05146K</t>
  </si>
  <si>
    <t>SCOTT S KUNZ</t>
  </si>
  <si>
    <t>MESA GLEN CARE CENTER</t>
  </si>
  <si>
    <t>626-963-6091</t>
  </si>
  <si>
    <t>638 E COLORADO AVE</t>
  </si>
  <si>
    <t>1710469663</t>
  </si>
  <si>
    <t>CHAB BATAC</t>
  </si>
  <si>
    <t>LIVE OAK REHABILITATION CENTER</t>
  </si>
  <si>
    <t>626-289-3763</t>
  </si>
  <si>
    <t>537 W LIVE OAK</t>
  </si>
  <si>
    <t>1194805630</t>
  </si>
  <si>
    <t>CHRISTOPHER TURNEY</t>
  </si>
  <si>
    <t>0.54</t>
  </si>
  <si>
    <t>LYNWOOD POST ACUTE CARE CENTER</t>
  </si>
  <si>
    <t>310-537-2500</t>
  </si>
  <si>
    <t>3611 IMPERIAL HWY</t>
  </si>
  <si>
    <t>1144214628</t>
  </si>
  <si>
    <t>ALLISON PEASE</t>
  </si>
  <si>
    <t>0.13</t>
  </si>
  <si>
    <t>SANTA FE HEIGHTS HEALTHCARE CENTER</t>
  </si>
  <si>
    <t>310-639-8111</t>
  </si>
  <si>
    <t>2309 N SANTA FE AVE</t>
  </si>
  <si>
    <t>COMPTON</t>
  </si>
  <si>
    <t>90222</t>
  </si>
  <si>
    <t>1356716815</t>
  </si>
  <si>
    <t>ROBERTO PEREZ</t>
  </si>
  <si>
    <t>GEM TRANSITIONAL CARE CENTER</t>
  </si>
  <si>
    <t>818-790-6798</t>
  </si>
  <si>
    <t>716 SOUTH FAIR OAKS</t>
  </si>
  <si>
    <t>ZZT05341</t>
  </si>
  <si>
    <t>JANICE INVENCION</t>
  </si>
  <si>
    <t>UNIVERSITY PARK HEALTHCARE CENTER</t>
  </si>
  <si>
    <t>213-748-0491</t>
  </si>
  <si>
    <t>230 EAST ADAMS BLVD</t>
  </si>
  <si>
    <t>90011</t>
  </si>
  <si>
    <t>1215922570</t>
  </si>
  <si>
    <t>MARK GALECK</t>
  </si>
  <si>
    <t>0.38</t>
  </si>
  <si>
    <t>HARBOR CARE CENTER</t>
  </si>
  <si>
    <t>310-320-0961</t>
  </si>
  <si>
    <t>21521 SOUTH VERMONT AVENUE</t>
  </si>
  <si>
    <t>90501-0000</t>
  </si>
  <si>
    <t>1053392639</t>
  </si>
  <si>
    <t>ANGELICA DOMINGO</t>
  </si>
  <si>
    <t>WOODLAND CARE CENTER</t>
  </si>
  <si>
    <t>818-881-4540</t>
  </si>
  <si>
    <t>7120 CORBIN AVE</t>
  </si>
  <si>
    <t>ZZT06066H</t>
  </si>
  <si>
    <t>MATTHEW LINDONGAN</t>
  </si>
  <si>
    <t>CATERED MANOR NURSING CENTER</t>
  </si>
  <si>
    <t>562-426-0394</t>
  </si>
  <si>
    <t>4010 VIRGINIA ROAD</t>
  </si>
  <si>
    <t>90807-0000</t>
  </si>
  <si>
    <t>1780672428</t>
  </si>
  <si>
    <t>JORDAN HOLT</t>
  </si>
  <si>
    <t>THE GROVE POST - ACUTE CARE CENTER</t>
  </si>
  <si>
    <t>818-361-0191</t>
  </si>
  <si>
    <t>14122 HUBBARD STREET</t>
  </si>
  <si>
    <t>1073918710</t>
  </si>
  <si>
    <t>HENRY KIM</t>
  </si>
  <si>
    <t>COUNTRY MANOR HEALTHCARE</t>
  </si>
  <si>
    <t>818-899-0251</t>
  </si>
  <si>
    <t>11723 FENTON AVENUE</t>
  </si>
  <si>
    <t>91342-6498</t>
  </si>
  <si>
    <t>1790766376</t>
  </si>
  <si>
    <t>JOSE AREVALO</t>
  </si>
  <si>
    <t>1.45</t>
  </si>
  <si>
    <t>CRENSHAW NURSING HOME</t>
  </si>
  <si>
    <t>323-933-1560</t>
  </si>
  <si>
    <t>1900 SOUTH LONGWOOD AVENUE</t>
  </si>
  <si>
    <t>90016</t>
  </si>
  <si>
    <t>1386728939</t>
  </si>
  <si>
    <t>ALEM WUDNEH</t>
  </si>
  <si>
    <t>0.49</t>
  </si>
  <si>
    <t>90008</t>
  </si>
  <si>
    <t>1427131556</t>
  </si>
  <si>
    <t>1.28</t>
  </si>
  <si>
    <t>90035</t>
  </si>
  <si>
    <t>1407840457</t>
  </si>
  <si>
    <t>PENN MAR HEALTHCARE CENTER</t>
  </si>
  <si>
    <t>626-401-1557</t>
  </si>
  <si>
    <t>3938 COGSWELL ROAD</t>
  </si>
  <si>
    <t>91732-000</t>
  </si>
  <si>
    <t>1770229114</t>
  </si>
  <si>
    <t>GARY GUREVICH</t>
  </si>
  <si>
    <t>1.19</t>
  </si>
  <si>
    <t>VISTA DEL SOL POST ACUTE</t>
  </si>
  <si>
    <t>310-390-9045</t>
  </si>
  <si>
    <t>11620 W WASHINGTON BLVD</t>
  </si>
  <si>
    <t>90066-5916</t>
  </si>
  <si>
    <t>1932587946</t>
  </si>
  <si>
    <t>STEVE VAN BONIFACIO</t>
  </si>
  <si>
    <t>CULVER WEST HEALTH CENTER</t>
  </si>
  <si>
    <t>310-390-9506</t>
  </si>
  <si>
    <t>4035 GRAND VIEW BLVD</t>
  </si>
  <si>
    <t>90066</t>
  </si>
  <si>
    <t>1710379946</t>
  </si>
  <si>
    <t>RUBY PANUNCIALMAN</t>
  </si>
  <si>
    <t>DEL AMO GARDENS CARE CENTER</t>
  </si>
  <si>
    <t>213-378-2003</t>
  </si>
  <si>
    <t>22419 KENT AVE</t>
  </si>
  <si>
    <t>90505</t>
  </si>
  <si>
    <t>ZZT05228G</t>
  </si>
  <si>
    <t>BRENT WAUKE</t>
  </si>
  <si>
    <t>0.35</t>
  </si>
  <si>
    <t>DEL MAR CONVALESCENT HOSPITAL</t>
  </si>
  <si>
    <t>626-288-8353</t>
  </si>
  <si>
    <t>3136 NORTH DEL MAR AVE</t>
  </si>
  <si>
    <t>91770</t>
  </si>
  <si>
    <t>ZZT05588I</t>
  </si>
  <si>
    <t>CLAYTON, CRAIG</t>
  </si>
  <si>
    <t>VILLA DEL RIO</t>
  </si>
  <si>
    <t>562-927-6586</t>
  </si>
  <si>
    <t>7002 EAST GAGE AVENUE</t>
  </si>
  <si>
    <t>ZZT18078H</t>
  </si>
  <si>
    <t>CRESENCIO DACAYANAN</t>
  </si>
  <si>
    <t>NEW VISTA NURSING AND REHABILITATION CENTER</t>
  </si>
  <si>
    <t>818-352-1421</t>
  </si>
  <si>
    <t>8647 FENWICK STREET</t>
  </si>
  <si>
    <t>91040</t>
  </si>
  <si>
    <t>LTC56031F</t>
  </si>
  <si>
    <t>MARK DONOHOE</t>
  </si>
  <si>
    <t>0.48</t>
  </si>
  <si>
    <t>WHITTIER NURSING AND WELLNESS CENTER</t>
  </si>
  <si>
    <t>562-693-5618</t>
  </si>
  <si>
    <t>7926 S. PAINTER AVE</t>
  </si>
  <si>
    <t>WHITTIER</t>
  </si>
  <si>
    <t>90602-2474</t>
  </si>
  <si>
    <t>1407241318</t>
  </si>
  <si>
    <t>JOHN GARCIA JR</t>
  </si>
  <si>
    <t>DREIER'S NURSING CARE CENTER</t>
  </si>
  <si>
    <t>818-242-1183</t>
  </si>
  <si>
    <t>1400 W. GLENOAKS BLVD.</t>
  </si>
  <si>
    <t>91201-1911</t>
  </si>
  <si>
    <t>LTC90085F</t>
  </si>
  <si>
    <t>JOHN C. HAEDRICH</t>
  </si>
  <si>
    <t>LOTUS CARE CENTER</t>
  </si>
  <si>
    <t>323-292-0748</t>
  </si>
  <si>
    <t>6011 WEST BLVD</t>
  </si>
  <si>
    <t>90043-0000</t>
  </si>
  <si>
    <t>1598090029</t>
  </si>
  <si>
    <t>JOHN R GARCIA JR</t>
  </si>
  <si>
    <t>ARARAT CONVALESCENT HOSPITAL</t>
  </si>
  <si>
    <t>323-256-8012</t>
  </si>
  <si>
    <t>2373 COLORADO BOULEVARD</t>
  </si>
  <si>
    <t>90041-0000</t>
  </si>
  <si>
    <t>LTC55126F</t>
  </si>
  <si>
    <t>CHRISTINE KARAPETIAN</t>
  </si>
  <si>
    <t>ARARAT HOME OF LOS ANGELES, INC.</t>
  </si>
  <si>
    <t>0.69</t>
  </si>
  <si>
    <t>THE EARLWOOD</t>
  </si>
  <si>
    <t>310-371-1228</t>
  </si>
  <si>
    <t>20820 EARL STREET</t>
  </si>
  <si>
    <t>ZZTO5032H</t>
  </si>
  <si>
    <t>MONNIECE BOATWRIGHT WILLIAMS</t>
  </si>
  <si>
    <t>INFINITY CARE OF EAST LOS ANGELES</t>
  </si>
  <si>
    <t>323-261-4184</t>
  </si>
  <si>
    <t>101 S. FICKETT STREET</t>
  </si>
  <si>
    <t>ZZT06063I</t>
  </si>
  <si>
    <t>SAMIR AMIN</t>
  </si>
  <si>
    <t>SHORELINE HEALTHCARE CENTER</t>
  </si>
  <si>
    <t>562-494-4421</t>
  </si>
  <si>
    <t>4029 EAST ANAHEIM ST</t>
  </si>
  <si>
    <t>1811996507</t>
  </si>
  <si>
    <t>SHEILLA ORTIZ LUIS</t>
  </si>
  <si>
    <t>EDGEWATER SKILLED NURSING CENTER</t>
  </si>
  <si>
    <t>562434097</t>
  </si>
  <si>
    <t>2625 EAST 4TH STREET</t>
  </si>
  <si>
    <t>1861105488</t>
  </si>
  <si>
    <t>MEL GALLOWAY</t>
  </si>
  <si>
    <t>PASADENA GROVE HEALTH CENTER</t>
  </si>
  <si>
    <t>626798913</t>
  </si>
  <si>
    <t>1470 NORTH FAIR OAKS AVENUE</t>
  </si>
  <si>
    <t>91103</t>
  </si>
  <si>
    <t>1235669482</t>
  </si>
  <si>
    <t>0.66</t>
  </si>
  <si>
    <t>0.79</t>
  </si>
  <si>
    <t>ROSEMEAD HEALTHCARE CENTER</t>
  </si>
  <si>
    <t>626-442-1500</t>
  </si>
  <si>
    <t>4096 EASY STREET</t>
  </si>
  <si>
    <t>91731</t>
  </si>
  <si>
    <t>1962195511</t>
  </si>
  <si>
    <t>MARTEL CABADAS</t>
  </si>
  <si>
    <t>RAMONA NURSING AND REHABILITATION CENTER</t>
  </si>
  <si>
    <t>626-442-5721</t>
  </si>
  <si>
    <t>11900 RAMONA BOULEVARD</t>
  </si>
  <si>
    <t>1538872155</t>
  </si>
  <si>
    <t>GUZMAN, MARIA TERESA</t>
  </si>
  <si>
    <t>HUNTINGTON HEALTHCARE CENTER</t>
  </si>
  <si>
    <t>323-225-5991</t>
  </si>
  <si>
    <t>4515 HUNTINGTON DR SOUTH</t>
  </si>
  <si>
    <t>90032-1940</t>
  </si>
  <si>
    <t>ZZT18088K</t>
  </si>
  <si>
    <t>MONICA MORRIS</t>
  </si>
  <si>
    <t>GOLDEN ROSE CARE CENTER</t>
  </si>
  <si>
    <t>626-797-2120</t>
  </si>
  <si>
    <t>1899 N. RAYMOND AVE</t>
  </si>
  <si>
    <t>1851987234</t>
  </si>
  <si>
    <t>JUANA RODRIGUEZ</t>
  </si>
  <si>
    <t>VALLEY VIEW POST ACUTE</t>
  </si>
  <si>
    <t>626-443-0218</t>
  </si>
  <si>
    <t>3111 SANTA ANITA AVE</t>
  </si>
  <si>
    <t>91733-0000</t>
  </si>
  <si>
    <t>1659934974</t>
  </si>
  <si>
    <t>ROYAL TERRACE HEALTH CARE</t>
  </si>
  <si>
    <t>626-256-4654</t>
  </si>
  <si>
    <t>1340 HIGHLAND AVENUE</t>
  </si>
  <si>
    <t>1437147022</t>
  </si>
  <si>
    <t>SHERI DISNEY</t>
  </si>
  <si>
    <t>GLENHAVEN HEALTHCARE</t>
  </si>
  <si>
    <t>818-240-6720</t>
  </si>
  <si>
    <t>212 W. CHEVY CHASE</t>
  </si>
  <si>
    <t>91204-0000</t>
  </si>
  <si>
    <t>LTC55605F</t>
  </si>
  <si>
    <t>CARRIE MARKS</t>
  </si>
  <si>
    <t>1790001212</t>
  </si>
  <si>
    <t>PACIFIC PALMS HEALTHCARE</t>
  </si>
  <si>
    <t>562-433-6791</t>
  </si>
  <si>
    <t>1020 TERMINO AVENUE</t>
  </si>
  <si>
    <t>90804</t>
  </si>
  <si>
    <t>1972719037</t>
  </si>
  <si>
    <t>NESTOR ALEGRE</t>
  </si>
  <si>
    <t>OCEAN RIDGE POST ACUTE</t>
  </si>
  <si>
    <t>562-305-0211</t>
  </si>
  <si>
    <t>3850 EAST ESTHER STREET</t>
  </si>
  <si>
    <t>1508862798</t>
  </si>
  <si>
    <t>TIM GREENWOOD</t>
  </si>
  <si>
    <t>HELEN EVANS HOME</t>
  </si>
  <si>
    <t>ICF</t>
  </si>
  <si>
    <t>32511</t>
  </si>
  <si>
    <t>15125 GALE AVENUE</t>
  </si>
  <si>
    <t>HACIENDA HEIGHTS</t>
  </si>
  <si>
    <t>55-G632</t>
  </si>
  <si>
    <t>GRACE KANO</t>
  </si>
  <si>
    <t>Intermediate Care Only</t>
  </si>
  <si>
    <t>BALDWIN GARDENS NURSING CENTER</t>
  </si>
  <si>
    <t>626-447-3553</t>
  </si>
  <si>
    <t>10786 LIVE OAK AVE</t>
  </si>
  <si>
    <t>TEMPLE CITY</t>
  </si>
  <si>
    <t>91780</t>
  </si>
  <si>
    <t>1396806998</t>
  </si>
  <si>
    <t>AVI HOROWICZ</t>
  </si>
  <si>
    <t>SUNSET VILLA POST ACUTE</t>
  </si>
  <si>
    <t>562422921</t>
  </si>
  <si>
    <t>3232 EAST ARTESIA BOULEVARD</t>
  </si>
  <si>
    <t>1134835820</t>
  </si>
  <si>
    <t>RYAN MCALEENAN</t>
  </si>
  <si>
    <t>ST. VINCENT HEALTHCARE</t>
  </si>
  <si>
    <t>626-398-8182</t>
  </si>
  <si>
    <t>1810 NORTH FAIR OAKS AVENUE</t>
  </si>
  <si>
    <t>1316264567</t>
  </si>
  <si>
    <t>CIPRIANO BAUTISTA</t>
  </si>
  <si>
    <t>0.99</t>
  </si>
  <si>
    <t>PINE GROVE HEALTHCARE &amp; WELLNESS CENTRE</t>
  </si>
  <si>
    <t>626-285-3131</t>
  </si>
  <si>
    <t>126 NO. SAN GABRIEL BOULEVARD</t>
  </si>
  <si>
    <t>1477814820</t>
  </si>
  <si>
    <t>OLGA YAMAWAKI</t>
  </si>
  <si>
    <t>FIRESIDE HEALTH CARE CENTER</t>
  </si>
  <si>
    <t>310-393-0475</t>
  </si>
  <si>
    <t>947 THIRD ST</t>
  </si>
  <si>
    <t>90403</t>
  </si>
  <si>
    <t>ZZT18108G</t>
  </si>
  <si>
    <t>JARED JANMOHAMED</t>
  </si>
  <si>
    <t>1568456739</t>
  </si>
  <si>
    <t>GOLDEN LEGACY CARE CENTER</t>
  </si>
  <si>
    <t>818-899-9546</t>
  </si>
  <si>
    <t>12260 FOOTHILL BLVD</t>
  </si>
  <si>
    <t>91342-0000</t>
  </si>
  <si>
    <t>1235781436</t>
  </si>
  <si>
    <t>MANNY PASTOR</t>
  </si>
  <si>
    <t>LIGHTHOUSE HEALTHCARE CENTER</t>
  </si>
  <si>
    <t>323-564-4461</t>
  </si>
  <si>
    <t>2222 SANTA ANA BLVD. S</t>
  </si>
  <si>
    <t>90059</t>
  </si>
  <si>
    <t>1144490053</t>
  </si>
  <si>
    <t>DAVID STROTHER</t>
  </si>
  <si>
    <t>FOUNTAIN VIEW SUB-ACUTE AND NURSING CENTER</t>
  </si>
  <si>
    <t>323-461-9961</t>
  </si>
  <si>
    <t>5310 FOUNTAIN AVE</t>
  </si>
  <si>
    <t>ZZT05111F</t>
  </si>
  <si>
    <t>ALEXIS WASHINGTON</t>
  </si>
  <si>
    <t>90301</t>
  </si>
  <si>
    <t>1982793865</t>
  </si>
  <si>
    <t>1265687644</t>
  </si>
  <si>
    <t>GARDEN CREST REHABILITATION CENTER</t>
  </si>
  <si>
    <t>323663828</t>
  </si>
  <si>
    <t>909 LUCILE AVENUE</t>
  </si>
  <si>
    <t>90026</t>
  </si>
  <si>
    <t>ZZT05101F</t>
  </si>
  <si>
    <t>MARY ANNE DE JESUS VILLEGAS</t>
  </si>
  <si>
    <t>90242</t>
  </si>
  <si>
    <t>1396029724</t>
  </si>
  <si>
    <t>AVALON VILLA CARE CENTER</t>
  </si>
  <si>
    <t>323-756-8191</t>
  </si>
  <si>
    <t>12029 SOUTH AVALON BLVD</t>
  </si>
  <si>
    <t>90061</t>
  </si>
  <si>
    <t>1245604925</t>
  </si>
  <si>
    <t>FRANK CAPORUSSO</t>
  </si>
  <si>
    <t>0.19</t>
  </si>
  <si>
    <t>GARDENA CONVALESCENT CENTER</t>
  </si>
  <si>
    <t>213-522-9460</t>
  </si>
  <si>
    <t>14819 SOUTH VERMONT</t>
  </si>
  <si>
    <t>ZZT06019F</t>
  </si>
  <si>
    <t>JONAH WEISS</t>
  </si>
  <si>
    <t>HERITAGE MANOR</t>
  </si>
  <si>
    <t>818-573-3141</t>
  </si>
  <si>
    <t>610 NORTH GARFIELD AVENUE</t>
  </si>
  <si>
    <t>MONTEREY PARK</t>
  </si>
  <si>
    <t>91754</t>
  </si>
  <si>
    <t>ZZT05989I</t>
  </si>
  <si>
    <t>OMAR SALAMA</t>
  </si>
  <si>
    <t>AUTUMN HILLS HEALTHCARE CENTER</t>
  </si>
  <si>
    <t>818-246-5677</t>
  </si>
  <si>
    <t>430 N. GLENDALE AVE</t>
  </si>
  <si>
    <t>91206</t>
  </si>
  <si>
    <t>1245528926</t>
  </si>
  <si>
    <t>SHUSHAN PETROSYAN</t>
  </si>
  <si>
    <t>91202</t>
  </si>
  <si>
    <t>GRIFFITH PARK HEALTHCARE CENTER</t>
  </si>
  <si>
    <t>818-845-8507</t>
  </si>
  <si>
    <t>201 ALLEN AVENUE</t>
  </si>
  <si>
    <t>91201</t>
  </si>
  <si>
    <t>1922482678</t>
  </si>
  <si>
    <t>YOSEF HEDVAT</t>
  </si>
  <si>
    <t>COVINA REHABILITATION CENTER</t>
  </si>
  <si>
    <t>626-967-3874</t>
  </si>
  <si>
    <t>261 WEST BADILLO STREET</t>
  </si>
  <si>
    <t>91723</t>
  </si>
  <si>
    <t>1992885958</t>
  </si>
  <si>
    <t>LIZET CARILLO</t>
  </si>
  <si>
    <t>NORWALK MEADOWS NURSING CENTER</t>
  </si>
  <si>
    <t>562-864-2541</t>
  </si>
  <si>
    <t>10625 LEFFINGWELL RD</t>
  </si>
  <si>
    <t>1083703573</t>
  </si>
  <si>
    <t>KYLE DARBY</t>
  </si>
  <si>
    <t>WINDSOR CONVALESCENT CENTER OF NORTH LONG BEACH</t>
  </si>
  <si>
    <t>562-428-4681</t>
  </si>
  <si>
    <t>260 E MARKET ST</t>
  </si>
  <si>
    <t>1942389531</t>
  </si>
  <si>
    <t>CHRISTINA LOPEZ</t>
  </si>
  <si>
    <t>VINELAND POST ACUTE</t>
  </si>
  <si>
    <t>818-763-8247</t>
  </si>
  <si>
    <t>10830 OXNARD STREET</t>
  </si>
  <si>
    <t>91606</t>
  </si>
  <si>
    <t>1992382907</t>
  </si>
  <si>
    <t>ALBERT DUANE ESQUER</t>
  </si>
  <si>
    <t>GOLDEN STATE CARE CENTER</t>
  </si>
  <si>
    <t>626-962-3274</t>
  </si>
  <si>
    <t>1758 NORTH BIG DALTON AVENUE</t>
  </si>
  <si>
    <t>1689655045</t>
  </si>
  <si>
    <t>ARMANDO GUTIERREZ</t>
  </si>
  <si>
    <t>Developmentally Disabled Care Only</t>
  </si>
  <si>
    <t>COMMUNITY CARE CENTER - DUARTE</t>
  </si>
  <si>
    <t>626-357-3207</t>
  </si>
  <si>
    <t>2335 SOUTH MOUNTAIN AVENUE</t>
  </si>
  <si>
    <t>1689710535</t>
  </si>
  <si>
    <t>SHANNON THOMAS BLAND</t>
  </si>
  <si>
    <t>0.82</t>
  </si>
  <si>
    <t>WEST VALLEY POST ACUTE</t>
  </si>
  <si>
    <t>818-348-8422</t>
  </si>
  <si>
    <t>7057 SHOUP AVE</t>
  </si>
  <si>
    <t>91307-0000</t>
  </si>
  <si>
    <t>1720464993</t>
  </si>
  <si>
    <t>IMPERIAL CREST HEALTH CARE CENTER</t>
  </si>
  <si>
    <t>310-679-1461</t>
  </si>
  <si>
    <t>11834 INGLEWOOD AVENUE</t>
  </si>
  <si>
    <t>90250</t>
  </si>
  <si>
    <t>1316033087</t>
  </si>
  <si>
    <t>RAHUL DHARWADKAR</t>
  </si>
  <si>
    <t>SUNNYVIEW CARE CENTER</t>
  </si>
  <si>
    <t>323-735-5146</t>
  </si>
  <si>
    <t>2000 WASHINGTON AVENUE</t>
  </si>
  <si>
    <t>90018</t>
  </si>
  <si>
    <t>1700960531</t>
  </si>
  <si>
    <t>0.81</t>
  </si>
  <si>
    <t>GOOD SHEPHERD HEALTH CARE CENTER OF SANTA MONICA</t>
  </si>
  <si>
    <t>310-451-4800</t>
  </si>
  <si>
    <t>1131 ARIZONA AVENUE</t>
  </si>
  <si>
    <t>90401-0000</t>
  </si>
  <si>
    <t>ZZY0517H</t>
  </si>
  <si>
    <t>ISIDRA AGULTO</t>
  </si>
  <si>
    <t>GRANADA HILLS CARE CENTER</t>
  </si>
  <si>
    <t>818-891-1745</t>
  </si>
  <si>
    <t>16123 CHATSWORTH STREET</t>
  </si>
  <si>
    <t>91344</t>
  </si>
  <si>
    <t>1871670083</t>
  </si>
  <si>
    <t>STACY WASDEN</t>
  </si>
  <si>
    <t>1649264912</t>
  </si>
  <si>
    <t>GREEN ACRES HEALTHCARE CENTER</t>
  </si>
  <si>
    <t>626-280-2293</t>
  </si>
  <si>
    <t>8101 EAST HILL DRIVE</t>
  </si>
  <si>
    <t>1669552022</t>
  </si>
  <si>
    <t>JOEFFREY ORQUIA</t>
  </si>
  <si>
    <t>0.95</t>
  </si>
  <si>
    <t>1487970927</t>
  </si>
  <si>
    <t>GUARDIAN REHABILITATION HOSPITAL</t>
  </si>
  <si>
    <t>323-931-1061</t>
  </si>
  <si>
    <t>533 SOUTH FAIRFAX AVENUE</t>
  </si>
  <si>
    <t>90036</t>
  </si>
  <si>
    <t>1639166242</t>
  </si>
  <si>
    <t>ALFRED GARCIA</t>
  </si>
  <si>
    <t>1.91</t>
  </si>
  <si>
    <t>BROADWAY BY THE SEA</t>
  </si>
  <si>
    <t>562-434-4494</t>
  </si>
  <si>
    <t>2725 E. BROADWAY</t>
  </si>
  <si>
    <t>90803-5431</t>
  </si>
  <si>
    <t>1417660978</t>
  </si>
  <si>
    <t>LA BREA REHABILITATION CENTER</t>
  </si>
  <si>
    <t>323-937-4860</t>
  </si>
  <si>
    <t>505 N. LA BREA AVE</t>
  </si>
  <si>
    <t>1205299484</t>
  </si>
  <si>
    <t>MEIR HAKIMI</t>
  </si>
  <si>
    <t>1831476365</t>
  </si>
  <si>
    <t>MIRACLE MILE HEALTHCARE CENTER</t>
  </si>
  <si>
    <t>323-938-2451</t>
  </si>
  <si>
    <t>1020 SOUTH FAIRFAX AVENUE</t>
  </si>
  <si>
    <t>1154786242</t>
  </si>
  <si>
    <t>DARAH RUBIO</t>
  </si>
  <si>
    <t>0.88</t>
  </si>
  <si>
    <t>LONG BEACH HEALTHCARE CENTER</t>
  </si>
  <si>
    <t>562-426-4461</t>
  </si>
  <si>
    <t>3401 CEDAR AVENUE</t>
  </si>
  <si>
    <t>90807</t>
  </si>
  <si>
    <t>1780005256</t>
  </si>
  <si>
    <t>CALVIN WARREN</t>
  </si>
  <si>
    <t>91711</t>
  </si>
  <si>
    <t>1982698882</t>
  </si>
  <si>
    <t>1952395147</t>
  </si>
  <si>
    <t>HOLIDAY MANOR CARE CENTER</t>
  </si>
  <si>
    <t>818-341-9800</t>
  </si>
  <si>
    <t>20554 ROSCOE BLVD</t>
  </si>
  <si>
    <t>WINNETKA</t>
  </si>
  <si>
    <t>91306</t>
  </si>
  <si>
    <t>1093223729</t>
  </si>
  <si>
    <t>GABRIELA MARTINEZ</t>
  </si>
  <si>
    <t>0.65</t>
  </si>
  <si>
    <t>SUNNY VILLAGE CARE CENTER</t>
  </si>
  <si>
    <t>626-576-1032</t>
  </si>
  <si>
    <t>1428 SOUTH MARENGO AVENUE</t>
  </si>
  <si>
    <t>91803</t>
  </si>
  <si>
    <t>1730483058</t>
  </si>
  <si>
    <t>EUGENE TITO</t>
  </si>
  <si>
    <t>FOOTHILL HEIGHTS CARE CENTER</t>
  </si>
  <si>
    <t>626-798-1111</t>
  </si>
  <si>
    <t>1515 NORTH FAIR OAKS AVENUE</t>
  </si>
  <si>
    <t>1467853937</t>
  </si>
  <si>
    <t>SHAHRZAD JANNAT</t>
  </si>
  <si>
    <t>HUNTINGTON DRIVE HEALTH AND REHABILITATION CENTER</t>
  </si>
  <si>
    <t>626-445-2421</t>
  </si>
  <si>
    <t>400 W. HUNTINGTON DRIVE</t>
  </si>
  <si>
    <t>91007</t>
  </si>
  <si>
    <t>1649264292</t>
  </si>
  <si>
    <t>RAYMUND VILLALUZ</t>
  </si>
  <si>
    <t>HUNTINGTON PARK NURSING CENTER</t>
  </si>
  <si>
    <t>323-589-5941</t>
  </si>
  <si>
    <t>6425 MILES AVENUE</t>
  </si>
  <si>
    <t>HUNTINGTON PARK</t>
  </si>
  <si>
    <t>90255-0000</t>
  </si>
  <si>
    <t>1265573778</t>
  </si>
  <si>
    <t>JAIME GARCIA</t>
  </si>
  <si>
    <t>HYDE PARK HEALTHCARE CENTER</t>
  </si>
  <si>
    <t>323-753-1351</t>
  </si>
  <si>
    <t>6520 WEST BLVD</t>
  </si>
  <si>
    <t>90043</t>
  </si>
  <si>
    <t>1275088916</t>
  </si>
  <si>
    <t>JASON ROBERTS</t>
  </si>
  <si>
    <t>THE GARDENS OF EL MONTE</t>
  </si>
  <si>
    <t>626-443-1351</t>
  </si>
  <si>
    <t>5044 BUFFINGTON ROAD</t>
  </si>
  <si>
    <t>1013045475</t>
  </si>
  <si>
    <t>VANN RAMA</t>
  </si>
  <si>
    <t>4.19</t>
  </si>
  <si>
    <t>IMPERIAL CONVALESCENT HOSPITAL</t>
  </si>
  <si>
    <t>562-943-7156</t>
  </si>
  <si>
    <t>11926 LA MIRADA BLVD.</t>
  </si>
  <si>
    <t>LA MIRADA</t>
  </si>
  <si>
    <t>90638</t>
  </si>
  <si>
    <t>1255742904</t>
  </si>
  <si>
    <t>YAMILETTE CURIEL</t>
  </si>
  <si>
    <t>IMPERIAL CARE CENTER</t>
  </si>
  <si>
    <t>818-980-8200</t>
  </si>
  <si>
    <t>11441 VENTURA BLVD</t>
  </si>
  <si>
    <t>STUDIO CITY</t>
  </si>
  <si>
    <t>91604</t>
  </si>
  <si>
    <t>1265502405</t>
  </si>
  <si>
    <t>ELVIRA CLARISEL FLORES</t>
  </si>
  <si>
    <t>1.00</t>
  </si>
  <si>
    <t>INGLEWOOD HEALTH CARE CENTER</t>
  </si>
  <si>
    <t>310-677-9114</t>
  </si>
  <si>
    <t>100 S. HILLCREST BLVD.</t>
  </si>
  <si>
    <t>1013989656</t>
  </si>
  <si>
    <t>KIANA MOTEN</t>
  </si>
  <si>
    <t>INTERCOMMUNITY HEALTHCARE AND REHABILITATION CENTER</t>
  </si>
  <si>
    <t>562-868-4767</t>
  </si>
  <si>
    <t>12627 STUDEBAKER ROAD</t>
  </si>
  <si>
    <t>1033293436</t>
  </si>
  <si>
    <t>ROMYN PATEL</t>
  </si>
  <si>
    <t>INTERCOMMUNITY CARE CENTER</t>
  </si>
  <si>
    <t>562-427-8915</t>
  </si>
  <si>
    <t>2626 GRAND AVENUE</t>
  </si>
  <si>
    <t>1659424745</t>
  </si>
  <si>
    <t>REYLON TIPLES</t>
  </si>
  <si>
    <t>MARINA POINTE HEALTHCARE AND SUB-ACUTE</t>
  </si>
  <si>
    <t>310-391-7266</t>
  </si>
  <si>
    <t>5240 SEPULVEDA BOULEVARD</t>
  </si>
  <si>
    <t>90230</t>
  </si>
  <si>
    <t>1801201843</t>
  </si>
  <si>
    <t>JAMES HEAP</t>
  </si>
  <si>
    <t>PARK AVENUE HEALTHCARE &amp; WELLNESS CENTER</t>
  </si>
  <si>
    <t>909-623-0791</t>
  </si>
  <si>
    <t>1550 NORTH PARK AVENUE</t>
  </si>
  <si>
    <t>1811168727</t>
  </si>
  <si>
    <t>ARTHUR RIOS</t>
  </si>
  <si>
    <t>KENNEDY CARE CENTER</t>
  </si>
  <si>
    <t>323-657-0043</t>
  </si>
  <si>
    <t>619 NORTH FAIRFAX AVENUE</t>
  </si>
  <si>
    <t>90036-1714</t>
  </si>
  <si>
    <t>1144226861</t>
  </si>
  <si>
    <t>ANDREW HYDER</t>
  </si>
  <si>
    <t>90046</t>
  </si>
  <si>
    <t>1578557526</t>
  </si>
  <si>
    <t>MONTROSE SPRINGS SKILLED NURSING &amp; WELLNESS CENTER</t>
  </si>
  <si>
    <t>818-248-6856</t>
  </si>
  <si>
    <t>2635 HONOLULU AVENUE</t>
  </si>
  <si>
    <t>MONTROSE</t>
  </si>
  <si>
    <t>91020</t>
  </si>
  <si>
    <t>1447444856</t>
  </si>
  <si>
    <t>ANI AGHAJANYAN</t>
  </si>
  <si>
    <t>ALTA VIEW POST ACUTE</t>
  </si>
  <si>
    <t>213-380-9177</t>
  </si>
  <si>
    <t>831 SOUTH LAKE STREET</t>
  </si>
  <si>
    <t>1609275718</t>
  </si>
  <si>
    <t>SHAWN SHULTZ</t>
  </si>
  <si>
    <t>DESERT CANYON POST ACUTE</t>
  </si>
  <si>
    <t>661-942-8463</t>
  </si>
  <si>
    <t>1642 WEST AVENUE J</t>
  </si>
  <si>
    <t>1760437628</t>
  </si>
  <si>
    <t>MICHELLE JIMENEZ</t>
  </si>
  <si>
    <t>91767</t>
  </si>
  <si>
    <t>1073722005</t>
  </si>
  <si>
    <t>2.76</t>
  </si>
  <si>
    <t>LAS FLORES CONVALESCENT HOSPITAL</t>
  </si>
  <si>
    <t>310-323-4570</t>
  </si>
  <si>
    <t>14165 PURCHE AVENUE</t>
  </si>
  <si>
    <t>90249</t>
  </si>
  <si>
    <t>1942220421</t>
  </si>
  <si>
    <t>JAY NELSON</t>
  </si>
  <si>
    <t>LAUREL PARK BEHAVIORAL HEALTH CENTER</t>
  </si>
  <si>
    <t>909-622-1069</t>
  </si>
  <si>
    <t>1425 LAUREL AVENUE</t>
  </si>
  <si>
    <t>ZZT18548G</t>
  </si>
  <si>
    <t>ROZANNE REBOLLEDO</t>
  </si>
  <si>
    <t>MESHUGA OPERATIONS HOLDINGS LLC</t>
  </si>
  <si>
    <t>LOMITA POST - ACUTE CARE CENTER</t>
  </si>
  <si>
    <t>310-325-1970</t>
  </si>
  <si>
    <t>1955 LOMITA BOULEVARD</t>
  </si>
  <si>
    <t>LOMITA</t>
  </si>
  <si>
    <t>90717</t>
  </si>
  <si>
    <t>1720791346</t>
  </si>
  <si>
    <t>DERECK MATHEW CRETZ</t>
  </si>
  <si>
    <t>1235213810</t>
  </si>
  <si>
    <t>LOS PALOS POST-ACUTE CARE CENTER</t>
  </si>
  <si>
    <t>310-832-6431</t>
  </si>
  <si>
    <t>1430 W 6TH ST</t>
  </si>
  <si>
    <t>SAN PEDRO</t>
  </si>
  <si>
    <t>90732</t>
  </si>
  <si>
    <t>1306914775</t>
  </si>
  <si>
    <t>JOSEFINA DELA CRUZ</t>
  </si>
  <si>
    <t>1588750202</t>
  </si>
  <si>
    <t>1.08</t>
  </si>
  <si>
    <t>206190497</t>
  </si>
  <si>
    <t>MANCHESTER MANOR CONVALESCENT HOSPITAL</t>
  </si>
  <si>
    <t>323-753-1789</t>
  </si>
  <si>
    <t>837 W. MANCHESTER AVENUE</t>
  </si>
  <si>
    <t>90044</t>
  </si>
  <si>
    <t>TERRY DIXON</t>
  </si>
  <si>
    <t>MAPLE HEALTHCARE CENTER</t>
  </si>
  <si>
    <t>213-747-6371</t>
  </si>
  <si>
    <t>2625 MAPLE AVENUE</t>
  </si>
  <si>
    <t>171092062</t>
  </si>
  <si>
    <t>1437143641</t>
  </si>
  <si>
    <t>TWO PALMS CARE CENTER</t>
  </si>
  <si>
    <t>818-798-8991</t>
  </si>
  <si>
    <t>2637 EAST WASHINGTON BLVD</t>
  </si>
  <si>
    <t>91107</t>
  </si>
  <si>
    <t>ZZT05404F</t>
  </si>
  <si>
    <t>CALIFORNIA POST-ACUTE CARE</t>
  </si>
  <si>
    <t>310-639-4615</t>
  </si>
  <si>
    <t>3615 E. IMPERIAL HIGHWAY</t>
  </si>
  <si>
    <t>1083070239</t>
  </si>
  <si>
    <t>AARON ANVARIPOUR</t>
  </si>
  <si>
    <t>BLOOMFIELD WEST</t>
  </si>
  <si>
    <t>310-631-6122</t>
  </si>
  <si>
    <t>3333 EAST IMPERIAL HIGHWAY</t>
  </si>
  <si>
    <t>1487740452</t>
  </si>
  <si>
    <t>BAILEY, BRANDY</t>
  </si>
  <si>
    <t>-0.08</t>
  </si>
  <si>
    <t>THE BELLEFONTAINE HEALTHCARE CENTER</t>
  </si>
  <si>
    <t>150 BELLEFONTAINE ST</t>
  </si>
  <si>
    <t>1750633350</t>
  </si>
  <si>
    <t>CHRISTOPHER B EHMAN</t>
  </si>
  <si>
    <t>MARLORA POST ACUTE REHABILITATION HOSPITAL</t>
  </si>
  <si>
    <t>562-494-3311</t>
  </si>
  <si>
    <t>3801 EAST ANAHEIM STREET</t>
  </si>
  <si>
    <t>1366438129</t>
  </si>
  <si>
    <t>DERECK CRETZ</t>
  </si>
  <si>
    <t>-0.31</t>
  </si>
  <si>
    <t>EASTLAND SUBACUTE AND REHABILITATION</t>
  </si>
  <si>
    <t>626-444-2535</t>
  </si>
  <si>
    <t>3825 DURFEE AVE</t>
  </si>
  <si>
    <t>1265804397</t>
  </si>
  <si>
    <t>VERNON LEONARDO AGUIRRE</t>
  </si>
  <si>
    <t>1.17</t>
  </si>
  <si>
    <t>1932193984</t>
  </si>
  <si>
    <t>11.82</t>
  </si>
  <si>
    <t>MAYWOOD SKILLED NURSING AND WELLNESS CENTRE</t>
  </si>
  <si>
    <t>323-560-0720</t>
  </si>
  <si>
    <t>6025 PINE AVENUE</t>
  </si>
  <si>
    <t>MAYWOOD</t>
  </si>
  <si>
    <t>90270</t>
  </si>
  <si>
    <t>1972744837</t>
  </si>
  <si>
    <t>SHIMON ROSMAN</t>
  </si>
  <si>
    <t>MEADOWBROOK BEHAVIORAL HEALTH CENTER</t>
  </si>
  <si>
    <t>310-391-8266</t>
  </si>
  <si>
    <t>3951 EAST BLVD</t>
  </si>
  <si>
    <t>LOS ANGELES, CA</t>
  </si>
  <si>
    <t>ZZT05727F</t>
  </si>
  <si>
    <t>MARIELA PIZZATTI</t>
  </si>
  <si>
    <t>MID-WILSHIRE HEALTH CARE CENTER</t>
  </si>
  <si>
    <t>213-483-9921</t>
  </si>
  <si>
    <t>676 S. BONNIE BRAE STREET</t>
  </si>
  <si>
    <t>ZZT06174J</t>
  </si>
  <si>
    <t>ROBERT VILLALUZ</t>
  </si>
  <si>
    <t>SUNNY HILLS POST ACUTE</t>
  </si>
  <si>
    <t>562-947-8691</t>
  </si>
  <si>
    <t>12200 LA MIRADA BLVD.</t>
  </si>
  <si>
    <t>1891420394</t>
  </si>
  <si>
    <t>STACY BROWN</t>
  </si>
  <si>
    <t>SIERRA VIEW CARE CENTER</t>
  </si>
  <si>
    <t>626-960-1971</t>
  </si>
  <si>
    <t>14318 OHIO ST</t>
  </si>
  <si>
    <t>LTC06466H</t>
  </si>
  <si>
    <t>WHITNEY KWOK</t>
  </si>
  <si>
    <t>206190540</t>
  </si>
  <si>
    <t>ROYAL VISTA CARE CENTER</t>
  </si>
  <si>
    <t>626-289-5365</t>
  </si>
  <si>
    <t>909 WEST SANTA ANITA AVE</t>
  </si>
  <si>
    <t>AILEEN TALAROC</t>
  </si>
  <si>
    <t>MONROVIA POST ACUTE</t>
  </si>
  <si>
    <t>626-359-6618</t>
  </si>
  <si>
    <t>1220 EAST HUNTINGTON DRIVE</t>
  </si>
  <si>
    <t>1255329843</t>
  </si>
  <si>
    <t>MONTEBELLO CARE CENTER</t>
  </si>
  <si>
    <t>323-724-1315</t>
  </si>
  <si>
    <t>1035 W. BEVERLY BLVD</t>
  </si>
  <si>
    <t>MONTEBELLO</t>
  </si>
  <si>
    <t>90640</t>
  </si>
  <si>
    <t>ZZT05153H</t>
  </si>
  <si>
    <t>FATIMA CONCALVE</t>
  </si>
  <si>
    <t>MONTEREY PARK CONVALESCENT HOSPITAL</t>
  </si>
  <si>
    <t>626-280-0280</t>
  </si>
  <si>
    <t>416 NORTH GARFIELD AVE</t>
  </si>
  <si>
    <t>ZZT05162G</t>
  </si>
  <si>
    <t>MONTEREY HEALTHCARE &amp; WELLNESS CENTRE, LP</t>
  </si>
  <si>
    <t>626-280-3220</t>
  </si>
  <si>
    <t>1267 SAN GABRIEL BOULEVARD</t>
  </si>
  <si>
    <t>1558797910</t>
  </si>
  <si>
    <t>LEANNE MEJIA</t>
  </si>
  <si>
    <t>MONTROSE HEALTHCARE CENTER</t>
  </si>
  <si>
    <t>818-249-2925</t>
  </si>
  <si>
    <t>2123 VERDUGO BLVD</t>
  </si>
  <si>
    <t>1194897363</t>
  </si>
  <si>
    <t>ROGELIO CARRERA</t>
  </si>
  <si>
    <t>VICTORIA CARE CENTER</t>
  </si>
  <si>
    <t>626-962-1043</t>
  </si>
  <si>
    <t>3541 PUENTE AVENUE</t>
  </si>
  <si>
    <t>ZZT18512H</t>
  </si>
  <si>
    <t>JOHN C KIMBALL</t>
  </si>
  <si>
    <t>1.31</t>
  </si>
  <si>
    <t>MOUNTAIN VIEW CONVALESCENT HOSPITAL</t>
  </si>
  <si>
    <t>818-367-1033</t>
  </si>
  <si>
    <t>13333 FENTON AVENUE</t>
  </si>
  <si>
    <t>1184619827</t>
  </si>
  <si>
    <t>JOSEFINA GERVACIO</t>
  </si>
  <si>
    <t>SANTA CLARITA POST-ACUTE CARE CENTER</t>
  </si>
  <si>
    <t>661-259-3660</t>
  </si>
  <si>
    <t>23801 NEWHALL AVENUE</t>
  </si>
  <si>
    <t>NEWHALL</t>
  </si>
  <si>
    <t>91321</t>
  </si>
  <si>
    <t>1134513948</t>
  </si>
  <si>
    <t>GENOVEVA PEREZ</t>
  </si>
  <si>
    <t>OAKPARK HEALTHCARE CENTER</t>
  </si>
  <si>
    <t>818-352-4426</t>
  </si>
  <si>
    <t>9166 TUJUNGA CANYON BLVD</t>
  </si>
  <si>
    <t>1518220615</t>
  </si>
  <si>
    <t>NAREK SAHAKYAN</t>
  </si>
  <si>
    <t>0.53</t>
  </si>
  <si>
    <t>GLENDORA GRAND</t>
  </si>
  <si>
    <t>626-331-0781</t>
  </si>
  <si>
    <t>805 WEST ARROW HIGHWAY</t>
  </si>
  <si>
    <t>ZZT06079</t>
  </si>
  <si>
    <t>KAREN PAGELA</t>
  </si>
  <si>
    <t>OLIVE VISTA BEHAVIORAL HEALTH CENTER</t>
  </si>
  <si>
    <t>909-628-6024</t>
  </si>
  <si>
    <t>2335 S TOWNE STREET</t>
  </si>
  <si>
    <t>91766</t>
  </si>
  <si>
    <t>ZZT18630F</t>
  </si>
  <si>
    <t>LYNN WANG</t>
  </si>
  <si>
    <t>OLYMPIA CONVALESCENT HOSPITAL</t>
  </si>
  <si>
    <t>213-487-3000</t>
  </si>
  <si>
    <t>1100 S. ALVARADO STREET</t>
  </si>
  <si>
    <t>ZZT18570G</t>
  </si>
  <si>
    <t>ROB TAKAMI</t>
  </si>
  <si>
    <t>1.53</t>
  </si>
  <si>
    <t>PACIFIC POST - ACUTE</t>
  </si>
  <si>
    <t>310-453-5456</t>
  </si>
  <si>
    <t>1323 17TH STREET</t>
  </si>
  <si>
    <t>LTC55054F</t>
  </si>
  <si>
    <t>SAMUEL ZACK</t>
  </si>
  <si>
    <t>PACIFIC CARE NURSING CENTER</t>
  </si>
  <si>
    <t>562-595-4336</t>
  </si>
  <si>
    <t>3355 PACIFIC PLACE</t>
  </si>
  <si>
    <t>90806</t>
  </si>
  <si>
    <t>1518954122</t>
  </si>
  <si>
    <t>PAULA PANGANIBAN</t>
  </si>
  <si>
    <t>PACIFIC VILLA, INC</t>
  </si>
  <si>
    <t>562-595-1731</t>
  </si>
  <si>
    <t>3501 CEDAR AVENUE</t>
  </si>
  <si>
    <t>ZZT06313G</t>
  </si>
  <si>
    <t>PANORAMA GARDENS NURSING AND REHABILITATION CENTER</t>
  </si>
  <si>
    <t>818-893-6385</t>
  </si>
  <si>
    <t>9541 VAN NUYS BLVD.</t>
  </si>
  <si>
    <t>PANORAMA CITY</t>
  </si>
  <si>
    <t>91402-0000</t>
  </si>
  <si>
    <t>1467447037</t>
  </si>
  <si>
    <t>ALICIA GAMERO</t>
  </si>
  <si>
    <t>1043204324</t>
  </si>
  <si>
    <t>PARAMOUNT CONVALESCENT HOSPITAL</t>
  </si>
  <si>
    <t>562-634-6877</t>
  </si>
  <si>
    <t>8558 E ROSECRANS AVE</t>
  </si>
  <si>
    <t>LTC06446F</t>
  </si>
  <si>
    <t>KEGAN ANDRES</t>
  </si>
  <si>
    <t>LAWNDALE HEALTHCARE &amp; WELLNESS CENTRE</t>
  </si>
  <si>
    <t>310-679-3344</t>
  </si>
  <si>
    <t>15100 SOUTH PRAIRIE AVENUE</t>
  </si>
  <si>
    <t>LAWNDALE</t>
  </si>
  <si>
    <t>90260</t>
  </si>
  <si>
    <t>1376840074</t>
  </si>
  <si>
    <t>YITZCHOK DOVID SCHEINBERG</t>
  </si>
  <si>
    <t>1528348828</t>
  </si>
  <si>
    <t>0.42</t>
  </si>
  <si>
    <t>HIGHLAND PARK SKLD NURS AND WELLNESS CTR</t>
  </si>
  <si>
    <t>323-254-6125</t>
  </si>
  <si>
    <t>5125 MONTE VISTA STREET</t>
  </si>
  <si>
    <t>90042</t>
  </si>
  <si>
    <t>1609047117</t>
  </si>
  <si>
    <t>NOSSON NOTA LIPMAN</t>
  </si>
  <si>
    <t>LEGACY HEALTHCARE CENTER</t>
  </si>
  <si>
    <t>626-798-0558</t>
  </si>
  <si>
    <t>1570 NORTH FAIR OAKS AVE</t>
  </si>
  <si>
    <t>1215338736</t>
  </si>
  <si>
    <t>0.31</t>
  </si>
  <si>
    <t>1942605456</t>
  </si>
  <si>
    <t>BROOKFIELD HEALTHCARE CENTER</t>
  </si>
  <si>
    <t>562-869-2567</t>
  </si>
  <si>
    <t>9300 TELEGRAPH RD</t>
  </si>
  <si>
    <t>DOWNEY</t>
  </si>
  <si>
    <t>90240-0000</t>
  </si>
  <si>
    <t>1750380390</t>
  </si>
  <si>
    <t>PILGRIM PLACE HEALTH SERVICES CENTER</t>
  </si>
  <si>
    <t>909-621-9581</t>
  </si>
  <si>
    <t>721 HARRISON AVENUE</t>
  </si>
  <si>
    <t>ZZT18542F</t>
  </si>
  <si>
    <t>RICH RODAS</t>
  </si>
  <si>
    <t>PILGRIM PLACE IN CLAREMONT</t>
  </si>
  <si>
    <t>7.83</t>
  </si>
  <si>
    <t>PLAYA DEL REY CENTER</t>
  </si>
  <si>
    <t>310-823-4694</t>
  </si>
  <si>
    <t>7716 MANCHESTER AVENUE</t>
  </si>
  <si>
    <t>PLAYA DEL REY</t>
  </si>
  <si>
    <t>90293-0</t>
  </si>
  <si>
    <t>ZZT05618K</t>
  </si>
  <si>
    <t>MARIETTE SALAMA</t>
  </si>
  <si>
    <t>POMONA VISTA CARE CENTER</t>
  </si>
  <si>
    <t>909-623-2481</t>
  </si>
  <si>
    <t>651 N. MAIN ST</t>
  </si>
  <si>
    <t>ZZT05282J</t>
  </si>
  <si>
    <t>KYLE SELVIG</t>
  </si>
  <si>
    <t>COUNTRY OAKS CARE CENTER</t>
  </si>
  <si>
    <t>909-622-1067</t>
  </si>
  <si>
    <t>215 W PEARL ST</t>
  </si>
  <si>
    <t>ZZT05247K</t>
  </si>
  <si>
    <t>-0.22</t>
  </si>
  <si>
    <t>NORWALK SKILLED NURSING &amp; WELLNESS CENTRE</t>
  </si>
  <si>
    <t>562-868-6791</t>
  </si>
  <si>
    <t>11510 IMPERIAL HIGHWAY</t>
  </si>
  <si>
    <t>1174723530</t>
  </si>
  <si>
    <t>JAZMIN MARROQUIN</t>
  </si>
  <si>
    <t>WINDSOR GARDENS OF CHEVIOT HILLS</t>
  </si>
  <si>
    <t>213-836-8900</t>
  </si>
  <si>
    <t>3533 MOTOR AVENUE</t>
  </si>
  <si>
    <t>90034</t>
  </si>
  <si>
    <t>1811224413</t>
  </si>
  <si>
    <t>MOHANIE PERSAUD</t>
  </si>
  <si>
    <t>ANTELOPE HOLDINGS I, LLC</t>
  </si>
  <si>
    <t>ROYAL PALMS POST ACUTE</t>
  </si>
  <si>
    <t>818-247-3395</t>
  </si>
  <si>
    <t>630 W BROADWAY</t>
  </si>
  <si>
    <t>1801884481</t>
  </si>
  <si>
    <t>STEEVE HENRY</t>
  </si>
  <si>
    <t>NORTHRIDGE CARE CENTER</t>
  </si>
  <si>
    <t>818-881-7414</t>
  </si>
  <si>
    <t>7836 RESEDA BLVD</t>
  </si>
  <si>
    <t>1093890253</t>
  </si>
  <si>
    <t>JANEES NUNEZ</t>
  </si>
  <si>
    <t>WEST VALLEY SUBACUTE AND NURSING CENTER</t>
  </si>
  <si>
    <t>818-708-3533</t>
  </si>
  <si>
    <t>6740 WILBUR AVENUE</t>
  </si>
  <si>
    <t>1720718596</t>
  </si>
  <si>
    <t>KAREN PHAM</t>
  </si>
  <si>
    <t>SAPPHIRE OPERATIONS, LLC</t>
  </si>
  <si>
    <t>PASADENA CARE CENTER, LLC</t>
  </si>
  <si>
    <t>626-798-1175</t>
  </si>
  <si>
    <t>1640 N. FAIR OAKS AVENUE</t>
  </si>
  <si>
    <t>91103-0000</t>
  </si>
  <si>
    <t>LTC55213H</t>
  </si>
  <si>
    <t>NELLIE AGULTO</t>
  </si>
  <si>
    <t>RINALDI CONVALESCENT HOSPITAL</t>
  </si>
  <si>
    <t>818-360-1003</t>
  </si>
  <si>
    <t>16553 RINALDI STREET</t>
  </si>
  <si>
    <t>1235455510</t>
  </si>
  <si>
    <t>JOHN WILSON BLACK</t>
  </si>
  <si>
    <t>RIO HONDO SUB-ACUTE AND NURSING CENTER</t>
  </si>
  <si>
    <t>323-724-5100</t>
  </si>
  <si>
    <t>273 E. BEVERLY BLVD</t>
  </si>
  <si>
    <t>ZZT06041K</t>
  </si>
  <si>
    <t>JULIE DEEK</t>
  </si>
  <si>
    <t>GLENRIDGE CENTER</t>
  </si>
  <si>
    <t>818-637-7727</t>
  </si>
  <si>
    <t>611 SOUTH CENTRAL AVENUE</t>
  </si>
  <si>
    <t>91204-2008</t>
  </si>
  <si>
    <t>ZZT05486J</t>
  </si>
  <si>
    <t>DANIEL SOTO</t>
  </si>
  <si>
    <t>RESCARE, INC.</t>
  </si>
  <si>
    <t>SHERMAN VILLAGE HEALTHCARE CENTER</t>
  </si>
  <si>
    <t>818-766-6105</t>
  </si>
  <si>
    <t>12750 RIVERSIDE DRIVE</t>
  </si>
  <si>
    <t>1790854180</t>
  </si>
  <si>
    <t>JOHN PAUL COSICO</t>
  </si>
  <si>
    <t>1.57</t>
  </si>
  <si>
    <t>RIVIERA HEALTHCARE CENTER</t>
  </si>
  <si>
    <t>562-806-2576</t>
  </si>
  <si>
    <t>8203 TELEGRAPH ROAD</t>
  </si>
  <si>
    <t>PICO RIVIERA</t>
  </si>
  <si>
    <t>1407831118</t>
  </si>
  <si>
    <t>RODNEY BRAMBILLA</t>
  </si>
  <si>
    <t>ROYAL CARE SKILLED NURSING CENTER</t>
  </si>
  <si>
    <t>562-427-7493</t>
  </si>
  <si>
    <t>2725 PACIFIC AVENUE</t>
  </si>
  <si>
    <t>1053453902</t>
  </si>
  <si>
    <t>WAYNE FORTIN</t>
  </si>
  <si>
    <t>GLENDALE POST ACUTE CENTER</t>
  </si>
  <si>
    <t>818-244-1133</t>
  </si>
  <si>
    <t>250 NORTH VERDUGO ROAD</t>
  </si>
  <si>
    <t>1659737906</t>
  </si>
  <si>
    <t>LUIS ARMANDO PAGES</t>
  </si>
  <si>
    <t>BEACHSIDE POST ACUTE</t>
  </si>
  <si>
    <t>310-326-9131</t>
  </si>
  <si>
    <t>22520 MAPLE AVENUE</t>
  </si>
  <si>
    <t>1760047708</t>
  </si>
  <si>
    <t>VIOLETA PANGILINAN</t>
  </si>
  <si>
    <t>FLOWER VILLA</t>
  </si>
  <si>
    <t>213-655-8390</t>
  </si>
  <si>
    <t>1480 S. LA CIENEGA BLVD</t>
  </si>
  <si>
    <t>ZZT18406G</t>
  </si>
  <si>
    <t>MARK BROOKS</t>
  </si>
  <si>
    <t>ARBOR GLEN CARE CENTER</t>
  </si>
  <si>
    <t>626-963-7531</t>
  </si>
  <si>
    <t>1033 EAST ARROW HWY</t>
  </si>
  <si>
    <t>91740-6110</t>
  </si>
  <si>
    <t>1497755144</t>
  </si>
  <si>
    <t>BRYAN MILLIKAN</t>
  </si>
  <si>
    <t>SAN GABRIEL CONVALESCENT CENTER</t>
  </si>
  <si>
    <t>626-280-4820</t>
  </si>
  <si>
    <t>8035 EAST HILL DRIVE</t>
  </si>
  <si>
    <t>1215011556</t>
  </si>
  <si>
    <t>BRENDA NICOLAS</t>
  </si>
  <si>
    <t>0.89</t>
  </si>
  <si>
    <t>SAN MARINO HEALTHCARE CENTER</t>
  </si>
  <si>
    <t>626-446-5263</t>
  </si>
  <si>
    <t>6812 N. OAK AVENUE</t>
  </si>
  <si>
    <t>1255991550</t>
  </si>
  <si>
    <t>MELVYN MEDINA</t>
  </si>
  <si>
    <t>SANTA ANITA CONVALESCENT HOSPITAL</t>
  </si>
  <si>
    <t>626-579-0310</t>
  </si>
  <si>
    <t>5522 GRACEWOOD AVE</t>
  </si>
  <si>
    <t>91780-0000</t>
  </si>
  <si>
    <t>ZZT05293G</t>
  </si>
  <si>
    <t>KAREN ECCLESTON</t>
  </si>
  <si>
    <t>SANTA FE CONVALESCENT HOSPITAL - LONG BEACH</t>
  </si>
  <si>
    <t>562-424-0757</t>
  </si>
  <si>
    <t>3294 SANTA FE AVENUE</t>
  </si>
  <si>
    <t>90810</t>
  </si>
  <si>
    <t>1225025836</t>
  </si>
  <si>
    <t>MARIA CORAZON TRIPPEL</t>
  </si>
  <si>
    <t>1.40</t>
  </si>
  <si>
    <t>SANTA MONICA HEALTH CARE CENTER</t>
  </si>
  <si>
    <t>310-829-4301</t>
  </si>
  <si>
    <t>1320 20TH STREET</t>
  </si>
  <si>
    <t>1003230590</t>
  </si>
  <si>
    <t>BELINDA TORRES</t>
  </si>
  <si>
    <t>OCEAN PARK HEALTHCARE</t>
  </si>
  <si>
    <t>310-450-7694</t>
  </si>
  <si>
    <t>2828 PICO BLVD.</t>
  </si>
  <si>
    <t>90405</t>
  </si>
  <si>
    <t>1699857193</t>
  </si>
  <si>
    <t>MEMPHIS MONTAG</t>
  </si>
  <si>
    <t>SUNSET PARK HEALTHCARE</t>
  </si>
  <si>
    <t>2250 29TH STREET</t>
  </si>
  <si>
    <t>1578649810</t>
  </si>
  <si>
    <t>-0.20</t>
  </si>
  <si>
    <t>BRENTWOOD HEALTH CARE CENTER</t>
  </si>
  <si>
    <t>310-828-5596</t>
  </si>
  <si>
    <t>1321 FRANKLIN ST</t>
  </si>
  <si>
    <t>90404-0000</t>
  </si>
  <si>
    <t>ZZT05711J</t>
  </si>
  <si>
    <t>DJ WEAVER</t>
  </si>
  <si>
    <t>SEACREST POST-ACUTE CARE CENTER</t>
  </si>
  <si>
    <t>310-290-5863</t>
  </si>
  <si>
    <t>1416 WEST 6TH STREET</t>
  </si>
  <si>
    <t>1629146097</t>
  </si>
  <si>
    <t>CYNTHIA JACKSON</t>
  </si>
  <si>
    <t>HOLLYWOOD PREMIER HEALTHCARE CENTER</t>
  </si>
  <si>
    <t>323-465-2106</t>
  </si>
  <si>
    <t>5401 FOUNTAIN AVENUE</t>
  </si>
  <si>
    <t>1134156698</t>
  </si>
  <si>
    <t>DAVID SCHACTER</t>
  </si>
  <si>
    <t>THE HILLS HEALTHCARE CENTER</t>
  </si>
  <si>
    <t>818-352-4438</t>
  </si>
  <si>
    <t>10158 SUNLAND BLVD</t>
  </si>
  <si>
    <t>1346808987</t>
  </si>
  <si>
    <t>0.86</t>
  </si>
  <si>
    <t>SHARON CARE CENTER</t>
  </si>
  <si>
    <t>323-655-2023</t>
  </si>
  <si>
    <t>8167 W. 3RD STREET</t>
  </si>
  <si>
    <t>90048</t>
  </si>
  <si>
    <t>ZZT05755H</t>
  </si>
  <si>
    <t>HANA ROUSHDY</t>
  </si>
  <si>
    <t>-0.14</t>
  </si>
  <si>
    <t>CASA BONITA CONVALESCENT HOSPITAL</t>
  </si>
  <si>
    <t>909-599-1248</t>
  </si>
  <si>
    <t>535 EAST BONITA AVENUE</t>
  </si>
  <si>
    <t>91773</t>
  </si>
  <si>
    <t>1730269234</t>
  </si>
  <si>
    <t>RICHARD ESCONTRIAS</t>
  </si>
  <si>
    <t>WHITTIER PACIFIC CARE CENTER</t>
  </si>
  <si>
    <t>562-693-5240</t>
  </si>
  <si>
    <t>7716 SOUTH PICKERING AVENUE</t>
  </si>
  <si>
    <t>90602</t>
  </si>
  <si>
    <t>1679657993</t>
  </si>
  <si>
    <t>SELINA STEWART</t>
  </si>
  <si>
    <t>BROADWAY MANOR CONVALESCENT HOSPITAL</t>
  </si>
  <si>
    <t>818-246-7174</t>
  </si>
  <si>
    <t>605 W BROADWAY</t>
  </si>
  <si>
    <t>1053480418</t>
  </si>
  <si>
    <t>VERA GHAZARIAN</t>
  </si>
  <si>
    <t>1.32</t>
  </si>
  <si>
    <t>91343</t>
  </si>
  <si>
    <t>1538153572</t>
  </si>
  <si>
    <t>SHERMAN OAKS HEALTH AND REHABILITATION CENTER</t>
  </si>
  <si>
    <t>818-986-7242</t>
  </si>
  <si>
    <t>14401 HUSTON STREET</t>
  </si>
  <si>
    <t>SHERMAN OAKS</t>
  </si>
  <si>
    <t>91423</t>
  </si>
  <si>
    <t>1316018310</t>
  </si>
  <si>
    <t>JUANITO GUINHAWA</t>
  </si>
  <si>
    <t>GRAND VALLEY HEALTH CARE CENTER</t>
  </si>
  <si>
    <t>818-786-3470</t>
  </si>
  <si>
    <t>13523 SHERMAN WAY</t>
  </si>
  <si>
    <t>91405</t>
  </si>
  <si>
    <t>1073950614</t>
  </si>
  <si>
    <t>MITCHELL REICHMAN</t>
  </si>
  <si>
    <t>1.34</t>
  </si>
  <si>
    <t>BRIGHTON CARE CENTER</t>
  </si>
  <si>
    <t>818-798-9124</t>
  </si>
  <si>
    <t>1836 NORTH FAIR OAKS AVENUE</t>
  </si>
  <si>
    <t>1912248972</t>
  </si>
  <si>
    <t>SOLHEIM SENIOR COMMUNITY</t>
  </si>
  <si>
    <t>323-257-7518</t>
  </si>
  <si>
    <t>2236 MERTON AVE</t>
  </si>
  <si>
    <t>ZZT18598F</t>
  </si>
  <si>
    <t>MEG PIERCE</t>
  </si>
  <si>
    <t>6.51</t>
  </si>
  <si>
    <t>SOCAL POST-ACUTE CARE</t>
  </si>
  <si>
    <t>562-698-0451</t>
  </si>
  <si>
    <t>7931 SORENSON AVENUE</t>
  </si>
  <si>
    <t>LOSAN-GELES</t>
  </si>
  <si>
    <t>1063013035</t>
  </si>
  <si>
    <t>SHANE S DAHL</t>
  </si>
  <si>
    <t>SUNNYSIDE NURSING CENTER</t>
  </si>
  <si>
    <t>310-320-4130</t>
  </si>
  <si>
    <t>22617 S. VERMONT AVENUE</t>
  </si>
  <si>
    <t>ZZT56488I</t>
  </si>
  <si>
    <t>MAXIM BRODSKY</t>
  </si>
  <si>
    <t>SOUTH PASADENA CARE CENTER</t>
  </si>
  <si>
    <t>626-399-0358</t>
  </si>
  <si>
    <t>904 MISSION STREET</t>
  </si>
  <si>
    <t>SOUTH PASADENA</t>
  </si>
  <si>
    <t>91030</t>
  </si>
  <si>
    <t>1134505720</t>
  </si>
  <si>
    <t>CARLOS ARAGON</t>
  </si>
  <si>
    <t>SOUTHLAND</t>
  </si>
  <si>
    <t>562-868-9761</t>
  </si>
  <si>
    <t>11701 STUDEBAKER ROAD</t>
  </si>
  <si>
    <t>90650-0000</t>
  </si>
  <si>
    <t>1760477558</t>
  </si>
  <si>
    <t>MATTHEW FLAKE</t>
  </si>
  <si>
    <t>CAMINO HEALTHCARE</t>
  </si>
  <si>
    <t>310-675-3304</t>
  </si>
  <si>
    <t>13922 CERISE AVE</t>
  </si>
  <si>
    <t>90250-0000</t>
  </si>
  <si>
    <t>1801406772</t>
  </si>
  <si>
    <t>MORGAN, JARROD</t>
  </si>
  <si>
    <t>CASITAS CARE CENTER</t>
  </si>
  <si>
    <t>818-368-2802</t>
  </si>
  <si>
    <t>10626 BALBOA BLVD</t>
  </si>
  <si>
    <t>1053637330</t>
  </si>
  <si>
    <t>ROSA VALDIVIA ELBA</t>
  </si>
  <si>
    <t>COURTYARD CARE CENTER - SIGNAL HILL</t>
  </si>
  <si>
    <t>562-494-5188</t>
  </si>
  <si>
    <t>1880 DAWSON AVE</t>
  </si>
  <si>
    <t>SIGNAL HILL</t>
  </si>
  <si>
    <t>LTC55785F</t>
  </si>
  <si>
    <t>FERNAN TOLENTINO</t>
  </si>
  <si>
    <t>PROVIDENCE ST. ELIZABETH CARE CENTER</t>
  </si>
  <si>
    <t>818-984-2918</t>
  </si>
  <si>
    <t>10425 MAGNOLIA BLVD</t>
  </si>
  <si>
    <t>91601-0000</t>
  </si>
  <si>
    <t>1477647444</t>
  </si>
  <si>
    <t>CALVIN JONES</t>
  </si>
  <si>
    <t>PROVIDENCE</t>
  </si>
  <si>
    <t>2.25</t>
  </si>
  <si>
    <t>PICO RIVERA HEALTHCARE CENTER</t>
  </si>
  <si>
    <t>562-948-1961</t>
  </si>
  <si>
    <t>9140 VERNER STREET</t>
  </si>
  <si>
    <t>1528148020</t>
  </si>
  <si>
    <t>VERNA LYNN NIEVA</t>
  </si>
  <si>
    <t>1.07</t>
  </si>
  <si>
    <t>GREENFIELD CARE CENTER OF SOUTH GATE</t>
  </si>
  <si>
    <t>323-564-7761</t>
  </si>
  <si>
    <t>8455 STATE STREET</t>
  </si>
  <si>
    <t>SOUTH GATE</t>
  </si>
  <si>
    <t>90280-0000</t>
  </si>
  <si>
    <t>ZZT06217K</t>
  </si>
  <si>
    <t>ANTHONY GLENN PADAMA</t>
  </si>
  <si>
    <t>1346251329</t>
  </si>
  <si>
    <t>STUDIO CITY REHABILITATION CENTER</t>
  </si>
  <si>
    <t>818-766-9551</t>
  </si>
  <si>
    <t>11429 VENTURA BLVD</t>
  </si>
  <si>
    <t>1821160839</t>
  </si>
  <si>
    <t>HEATHER SHOUHED</t>
  </si>
  <si>
    <t>0.78</t>
  </si>
  <si>
    <t>THE MEADOWS POST ACUTE</t>
  </si>
  <si>
    <t>818-894-5707</t>
  </si>
  <si>
    <t>14857 ROSCOE BLVD</t>
  </si>
  <si>
    <t>91402</t>
  </si>
  <si>
    <t>1255697405</t>
  </si>
  <si>
    <t>KHRISTINE BONDOC</t>
  </si>
  <si>
    <t>SUNRAY HEALTHCARE CENTER</t>
  </si>
  <si>
    <t>323-734-2171</t>
  </si>
  <si>
    <t>3210 WEST PICO BOULEVARD</t>
  </si>
  <si>
    <t>1972829257</t>
  </si>
  <si>
    <t>MICHAEL W ABRAHAM</t>
  </si>
  <si>
    <t>1033103205</t>
  </si>
  <si>
    <t>SUNSET MANOR CONVALESCENT HOSPITAL</t>
  </si>
  <si>
    <t>626-443-9425</t>
  </si>
  <si>
    <t>2720 NEVADA AVE</t>
  </si>
  <si>
    <t>91733</t>
  </si>
  <si>
    <t>ZZT05104G</t>
  </si>
  <si>
    <t>URBINA, CHRISTIAN</t>
  </si>
  <si>
    <t>MONTECITO HEIGHTS HEALTHCARE AND WELLNESS CENTRE</t>
  </si>
  <si>
    <t>323-223-3441</t>
  </si>
  <si>
    <t>4585 NORTH FIGUEROA STREET</t>
  </si>
  <si>
    <t>90065</t>
  </si>
  <si>
    <t>1326478066</t>
  </si>
  <si>
    <t>CARL ANDRE HENRY</t>
  </si>
  <si>
    <t>TARZANA HEALTH AND REHABILITATION CENTER</t>
  </si>
  <si>
    <t>818-881-4261</t>
  </si>
  <si>
    <t>5650 RESEDA BOULEVARD</t>
  </si>
  <si>
    <t>TARZANA</t>
  </si>
  <si>
    <t>91356</t>
  </si>
  <si>
    <t>1093385320</t>
  </si>
  <si>
    <t>FRANCISCO DAVIS</t>
  </si>
  <si>
    <t>TEMPLE CITY HEALTHCARE</t>
  </si>
  <si>
    <t>626-443-3028</t>
  </si>
  <si>
    <t>5101 TYLER AVENUE</t>
  </si>
  <si>
    <t>31084-0000</t>
  </si>
  <si>
    <t>1700140175</t>
  </si>
  <si>
    <t>JOANN FIGUEROA</t>
  </si>
  <si>
    <t>TOPANGA TERRACE CONVALESCENT CENTER</t>
  </si>
  <si>
    <t>818-883-7292</t>
  </si>
  <si>
    <t>22125 ROSCOE BLVD.</t>
  </si>
  <si>
    <t>ZZT06092G</t>
  </si>
  <si>
    <t>LEERON HEVER</t>
  </si>
  <si>
    <t>1.27</t>
  </si>
  <si>
    <t>CHINO VALLEY HEALTH CARE CENTER</t>
  </si>
  <si>
    <t>909-628-1245</t>
  </si>
  <si>
    <t>2351 S TOWNE AVENUE</t>
  </si>
  <si>
    <t>1558441022</t>
  </si>
  <si>
    <t>LYDIA SAINZ</t>
  </si>
  <si>
    <t>GARDEN VIEW POST ACUTE REHABILITATION</t>
  </si>
  <si>
    <t>626-962-7095</t>
  </si>
  <si>
    <t>14475 GARDEN VIEW LANE</t>
  </si>
  <si>
    <t>1821701442</t>
  </si>
  <si>
    <t>RYAN LEET</t>
  </si>
  <si>
    <t>ARTESIA PALMS CARE CENTER</t>
  </si>
  <si>
    <t>562865027</t>
  </si>
  <si>
    <t>11900 EAST ARTESIA BLVD</t>
  </si>
  <si>
    <t>90701</t>
  </si>
  <si>
    <t>1083320774</t>
  </si>
  <si>
    <t>SPENCER MELANDER</t>
  </si>
  <si>
    <t>KEI-AI SOUTH BAY HEALTHCARE CENTER</t>
  </si>
  <si>
    <t>213-873-5700</t>
  </si>
  <si>
    <t>15115 SOUTH VERMONT AVENUE</t>
  </si>
  <si>
    <t>1639548449</t>
  </si>
  <si>
    <t>JASON VARLEY</t>
  </si>
  <si>
    <t>HERITAGE REHABILITATION CENTER</t>
  </si>
  <si>
    <t>310-320-8714</t>
  </si>
  <si>
    <t>21414 SOUTH VERMONT AVE</t>
  </si>
  <si>
    <t>90502-0000</t>
  </si>
  <si>
    <t>1164410783</t>
  </si>
  <si>
    <t>MARIA GLORIA CASTRO</t>
  </si>
  <si>
    <t>0.39</t>
  </si>
  <si>
    <t>ROYAL GARDENS HEALTHCARE</t>
  </si>
  <si>
    <t>626-289-7809</t>
  </si>
  <si>
    <t>2339 WEST VALLEY BLVD</t>
  </si>
  <si>
    <t>91214</t>
  </si>
  <si>
    <t>1528056116</t>
  </si>
  <si>
    <t>SHIRLEY BANZUELA</t>
  </si>
  <si>
    <t>VALLEY PALMS CARE CENTER</t>
  </si>
  <si>
    <t>818-983-0103</t>
  </si>
  <si>
    <t>13400 SHERMAN WAY</t>
  </si>
  <si>
    <t>1801881479</t>
  </si>
  <si>
    <t>FREDIE A GORDILLO</t>
  </si>
  <si>
    <t>2.77</t>
  </si>
  <si>
    <t>LA CRESCENTA HEALTHCARE CENTER</t>
  </si>
  <si>
    <t>818-957-0850</t>
  </si>
  <si>
    <t>3050 MONTROSE AVENUE</t>
  </si>
  <si>
    <t>LA CRESCENTA</t>
  </si>
  <si>
    <t>1699063370</t>
  </si>
  <si>
    <t>JENNY ABELLA RIMANDO</t>
  </si>
  <si>
    <t>VERNON HEALTHCARE CENTER</t>
  </si>
  <si>
    <t>323-232-4895</t>
  </si>
  <si>
    <t>1037 WEST VERNON AVENUE</t>
  </si>
  <si>
    <t>90037</t>
  </si>
  <si>
    <t>1447438999</t>
  </si>
  <si>
    <t>ANDREA NICOLE CARLIN</t>
  </si>
  <si>
    <t>VALLEY VILLAGE CARE CENTER</t>
  </si>
  <si>
    <t>818-985-5990</t>
  </si>
  <si>
    <t>13000 VICTORY BOULEVARD</t>
  </si>
  <si>
    <t>1689653289</t>
  </si>
  <si>
    <t>ALEXANDREA ANG</t>
  </si>
  <si>
    <t>-0.41</t>
  </si>
  <si>
    <t>VIEW HEIGHTS CONVALESCENT HOSPITAL</t>
  </si>
  <si>
    <t>323-757-1881</t>
  </si>
  <si>
    <t>12619 SOUTH AVALON BLVD</t>
  </si>
  <si>
    <t>ZZT18558F</t>
  </si>
  <si>
    <t>JOHN JONES LNHA</t>
  </si>
  <si>
    <t>3.75</t>
  </si>
  <si>
    <t>STUDEBAKER HEALTHCARE CENTER</t>
  </si>
  <si>
    <t>310-868-0591</t>
  </si>
  <si>
    <t>13226 STUDEBAKER ROAD</t>
  </si>
  <si>
    <t>1376516377</t>
  </si>
  <si>
    <t>LOUIS FLORIN</t>
  </si>
  <si>
    <t>VALLEY VISTA NURSING AND TRANSITIONAL CARE</t>
  </si>
  <si>
    <t>818-763-6275</t>
  </si>
  <si>
    <t>6120 N . VINELAND</t>
  </si>
  <si>
    <t>1750833497</t>
  </si>
  <si>
    <t>VIRGIL REHABILITATION AND SKILLED NURSING CENTER</t>
  </si>
  <si>
    <t>323-665-5793</t>
  </si>
  <si>
    <t>975 N. VIRGIL AVENUE</t>
  </si>
  <si>
    <t>90029-0000</t>
  </si>
  <si>
    <t>ZZT05157F</t>
  </si>
  <si>
    <t>JECERY NINONUEVO</t>
  </si>
  <si>
    <t>LONG BEACH POST ACUTE</t>
  </si>
  <si>
    <t>562-930-0777</t>
  </si>
  <si>
    <t>1201 WALNUT AVENUE</t>
  </si>
  <si>
    <t>1811390693</t>
  </si>
  <si>
    <t>CARLO MUNOZ</t>
  </si>
  <si>
    <t>1.76</t>
  </si>
  <si>
    <t>ST. ANDREWS HEALTHCARE</t>
  </si>
  <si>
    <t>323-731-0861</t>
  </si>
  <si>
    <t>2300 WEST WASHINGTON BOULEVARD</t>
  </si>
  <si>
    <t>1346221819</t>
  </si>
  <si>
    <t>CHRISTIAN ANTHONY VILLALUZ</t>
  </si>
  <si>
    <t>WESTERN CONVALESCENT HOSPITAL</t>
  </si>
  <si>
    <t>323-737-7778</t>
  </si>
  <si>
    <t>2190 WEST ADAMS BLVD</t>
  </si>
  <si>
    <t>1205919339</t>
  </si>
  <si>
    <t>EMMA CAMANAG</t>
  </si>
  <si>
    <t>ATHERTON BAPTIST HOME - SAM B. WEST</t>
  </si>
  <si>
    <t>626-289-4178</t>
  </si>
  <si>
    <t>214 S. ATLANTIC BLVD.</t>
  </si>
  <si>
    <t>92614</t>
  </si>
  <si>
    <t>1528049954</t>
  </si>
  <si>
    <t>JOELLE MEDINA</t>
  </si>
  <si>
    <t>8.63</t>
  </si>
  <si>
    <t>TORRANCE CARE CENTER WEST, INC.</t>
  </si>
  <si>
    <t>310-370-4561</t>
  </si>
  <si>
    <t>4333 TORRANCE BLVD</t>
  </si>
  <si>
    <t>ZZT05952I</t>
  </si>
  <si>
    <t>SUSAN LARA</t>
  </si>
  <si>
    <t>WESTLAKE CONVALESCENT HOSPITAL</t>
  </si>
  <si>
    <t>213-484-0510</t>
  </si>
  <si>
    <t>316 S. WESTLAKE AVENUE</t>
  </si>
  <si>
    <t>ZZT06242</t>
  </si>
  <si>
    <t>EMMA PEREZ</t>
  </si>
  <si>
    <t>1780678730</t>
  </si>
  <si>
    <t>DOWNEY POST ACUTE</t>
  </si>
  <si>
    <t>562-923-9301</t>
  </si>
  <si>
    <t>13007 PARAMOUNT BLVD</t>
  </si>
  <si>
    <t>90242-4329</t>
  </si>
  <si>
    <t>1366908410</t>
  </si>
  <si>
    <t>JASON WHEELER</t>
  </si>
  <si>
    <t>1750375705</t>
  </si>
  <si>
    <t>FIDELITY HEALTH CARE</t>
  </si>
  <si>
    <t>626-442-6683</t>
  </si>
  <si>
    <t>11210 LOWER AZUSA ROAD</t>
  </si>
  <si>
    <t>91731-0000</t>
  </si>
  <si>
    <t>ZZT06191K</t>
  </si>
  <si>
    <t>ALEX CHUA</t>
  </si>
  <si>
    <t>LONG BEACH CARE CENTER</t>
  </si>
  <si>
    <t>562-426-6141</t>
  </si>
  <si>
    <t>2615 GRAND AVENUE</t>
  </si>
  <si>
    <t>ZZT06188H</t>
  </si>
  <si>
    <t>WINDSOR GARDENS CONVALESCENT HOSPITAL</t>
  </si>
  <si>
    <t>323-937-5466</t>
  </si>
  <si>
    <t>915 S CRENSHAW BLVD</t>
  </si>
  <si>
    <t>1891872644</t>
  </si>
  <si>
    <t>ANTELOPE HOLDINGS II  LLC</t>
  </si>
  <si>
    <t>206190888</t>
  </si>
  <si>
    <t>ARARAT POST ACUTE</t>
  </si>
  <si>
    <t>818-244-4100</t>
  </si>
  <si>
    <t>1230 E. WINDSOR ROAD</t>
  </si>
  <si>
    <t>91205-2656</t>
  </si>
  <si>
    <t>VARSENIK KESHISHYAN</t>
  </si>
  <si>
    <t>ARARAT HOME OF LOST ANGELES, INC.</t>
  </si>
  <si>
    <t>CERRITOS VISTA HEALTHCARE CENTER</t>
  </si>
  <si>
    <t>562-925-8457</t>
  </si>
  <si>
    <t>17836 SOUTH WOODRUFF AVENUE</t>
  </si>
  <si>
    <t>1407373350</t>
  </si>
  <si>
    <t>SHANNON BRIANNE AYERS</t>
  </si>
  <si>
    <t>1.38</t>
  </si>
  <si>
    <t>YORK HEALTHCARE AND WELLNESS CENTRE</t>
  </si>
  <si>
    <t>323-254-3407</t>
  </si>
  <si>
    <t>6071 YORK BLVD</t>
  </si>
  <si>
    <t>1891056347</t>
  </si>
  <si>
    <t>JAYSON GUZMAN</t>
  </si>
  <si>
    <t>MACLAY HEALTHCARE CENTER</t>
  </si>
  <si>
    <t>818-361-4455</t>
  </si>
  <si>
    <t>12831 MACLAY STREET</t>
  </si>
  <si>
    <t>1255526513</t>
  </si>
  <si>
    <t>RUBER NURIT</t>
  </si>
  <si>
    <t>TEMPLE PARK CONVALESCENT HOSPITAL</t>
  </si>
  <si>
    <t>213-380-3210</t>
  </si>
  <si>
    <t>2411 W. TEMPLE ST</t>
  </si>
  <si>
    <t>1295781896</t>
  </si>
  <si>
    <t>DOWNEY COMMUNITY HEALTH CENTER</t>
  </si>
  <si>
    <t>562-862-6506</t>
  </si>
  <si>
    <t>8425 IOWA STREET</t>
  </si>
  <si>
    <t>90241</t>
  </si>
  <si>
    <t>1255334587</t>
  </si>
  <si>
    <t>KAREN KANAN</t>
  </si>
  <si>
    <t>THE CARE CENTER ON HAZELTINE</t>
  </si>
  <si>
    <t>818-997-1841</t>
  </si>
  <si>
    <t>6835 HAZELTINE AVENUE</t>
  </si>
  <si>
    <t>1447205117</t>
  </si>
  <si>
    <t>JOHN NELSON VALENCIA</t>
  </si>
  <si>
    <t>MAYFLOWER CARE CENTER</t>
  </si>
  <si>
    <t>5043 NORTH PECK ROAD</t>
  </si>
  <si>
    <t>1861864910</t>
  </si>
  <si>
    <t>0.63</t>
  </si>
  <si>
    <t>VILLA SCALABRINI SPECIAL CARE UNIT</t>
  </si>
  <si>
    <t>818-768-6500</t>
  </si>
  <si>
    <t>10631 VINEDALE STREET</t>
  </si>
  <si>
    <t>SUN VALLEY</t>
  </si>
  <si>
    <t>91352-0000</t>
  </si>
  <si>
    <t>LTC90058F</t>
  </si>
  <si>
    <t>ARDESHIR AFSHAR</t>
  </si>
  <si>
    <t>2.59</t>
  </si>
  <si>
    <t>GLENDORA CANYON TRANSITIONAL CARE UNIT</t>
  </si>
  <si>
    <t>626-335-9810</t>
  </si>
  <si>
    <t>401 W. ADA AVE</t>
  </si>
  <si>
    <t>91741</t>
  </si>
  <si>
    <t>1598287286</t>
  </si>
  <si>
    <t>DAVID GUNNELL</t>
  </si>
  <si>
    <t>KEI-AI LOS ANGELES HEALTHCARE CENTER</t>
  </si>
  <si>
    <t>2221 LINCOLN PARK AVENUE</t>
  </si>
  <si>
    <t>90031</t>
  </si>
  <si>
    <t>1619347465</t>
  </si>
  <si>
    <t>ANTELOPE VALLEY CARE CENTER</t>
  </si>
  <si>
    <t>661949552</t>
  </si>
  <si>
    <t>44567 15TH STREET W</t>
  </si>
  <si>
    <t>1083302350</t>
  </si>
  <si>
    <t>TEI VANDERFORD</t>
  </si>
  <si>
    <t>ROYAL OAKS MANOR - BRADBURY OAKS</t>
  </si>
  <si>
    <t>626-359-9371</t>
  </si>
  <si>
    <t>1763 ROYAL OAKS DRIVE</t>
  </si>
  <si>
    <t>91010-0000</t>
  </si>
  <si>
    <t>1083689848</t>
  </si>
  <si>
    <t>TONY AGONCILLO</t>
  </si>
  <si>
    <t>ARARAT NURSING FACILITY</t>
  </si>
  <si>
    <t>818-837-1800</t>
  </si>
  <si>
    <t>15099 MISSION HILLS ROAD</t>
  </si>
  <si>
    <t>MISSION HILLS</t>
  </si>
  <si>
    <t>91345-0000</t>
  </si>
  <si>
    <t>LTC55579F</t>
  </si>
  <si>
    <t>MARGARITA KECHICHIAN</t>
  </si>
  <si>
    <t>ARARAT HOME OF LOS ANGELES INC</t>
  </si>
  <si>
    <t>SYLMAR HEALTH AND REHABILITATION CENTER</t>
  </si>
  <si>
    <t>818-934-5082</t>
  </si>
  <si>
    <t>12220 FOOTHILL BLVD</t>
  </si>
  <si>
    <t>LTC90071F</t>
  </si>
  <si>
    <t>BERNARD FRIEDMAN</t>
  </si>
  <si>
    <t>BEVERLY HILLS REHABILITATION CENTRE</t>
  </si>
  <si>
    <t>323-782-1500</t>
  </si>
  <si>
    <t>580 SAN VICENTE BOULEVARD</t>
  </si>
  <si>
    <t>LAS ANGELES</t>
  </si>
  <si>
    <t>90048-4621</t>
  </si>
  <si>
    <t>1043983505</t>
  </si>
  <si>
    <t>BAYSHIRE SAN DIMAS POST-ACUTE</t>
  </si>
  <si>
    <t>1932984788</t>
  </si>
  <si>
    <t>OZZ DAYNES</t>
  </si>
  <si>
    <t>WINDSOR TERRACE HEALTHCARE CENTER</t>
  </si>
  <si>
    <t>818-787-3400</t>
  </si>
  <si>
    <t>7447 SEPULVEDA BLVD</t>
  </si>
  <si>
    <t>1780835611</t>
  </si>
  <si>
    <t>INGRID SCANTLEBURY</t>
  </si>
  <si>
    <t>THE GARDENS HEALTHCARE CENTER</t>
  </si>
  <si>
    <t>949-347-7100</t>
  </si>
  <si>
    <t>17650 DEVONSHIRE STREET</t>
  </si>
  <si>
    <t>NORTHRIDGE</t>
  </si>
  <si>
    <t>91325</t>
  </si>
  <si>
    <t>1851609143</t>
  </si>
  <si>
    <t>KEITH W. VOGEL</t>
  </si>
  <si>
    <t>TOTALLY KIDS SPECIALTY HEALTHCARE - SUN VALLEY</t>
  </si>
  <si>
    <t>916-481-5500</t>
  </si>
  <si>
    <t>10716 LA TUNA CANYON RD</t>
  </si>
  <si>
    <t>91352-2130</t>
  </si>
  <si>
    <t>1285049619</t>
  </si>
  <si>
    <t>MICHELLE NYDAM</t>
  </si>
  <si>
    <t>SUN VALLEY SPECIALTY HEALTHCARE, INC DBA</t>
  </si>
  <si>
    <t>Sub-Acute Pediatric Care Only</t>
  </si>
  <si>
    <t>1932555976</t>
  </si>
  <si>
    <t>CITRUS HEIGHTS HEALTH CENTER</t>
  </si>
  <si>
    <t>888-466-3642</t>
  </si>
  <si>
    <t>161 S. REEDER AVE</t>
  </si>
  <si>
    <t>91724</t>
  </si>
  <si>
    <t>630027328</t>
  </si>
  <si>
    <t>VINCENT GONZAGA</t>
  </si>
  <si>
    <t>MASONIC HOMES OF CALIFORNIA</t>
  </si>
  <si>
    <t>PALMS CARE CENTER</t>
  </si>
  <si>
    <t>0601</t>
  </si>
  <si>
    <t>559-665-4826</t>
  </si>
  <si>
    <t>1010 VENTURA AVENUE</t>
  </si>
  <si>
    <t>93610</t>
  </si>
  <si>
    <t>1942868021</t>
  </si>
  <si>
    <t>MANNVIR SINGH</t>
  </si>
  <si>
    <t>MADERA REHABILITATION AND NURSING CENTER</t>
  </si>
  <si>
    <t>559-673-9228</t>
  </si>
  <si>
    <t>517 SOUTH A STREET</t>
  </si>
  <si>
    <t>MADERA</t>
  </si>
  <si>
    <t>93638</t>
  </si>
  <si>
    <t>1699827089</t>
  </si>
  <si>
    <t>AKASH LAI</t>
  </si>
  <si>
    <t>GOLDEN MADERA CARE CENTER</t>
  </si>
  <si>
    <t>559-673-9278</t>
  </si>
  <si>
    <t>1700 HOWARD ROAD</t>
  </si>
  <si>
    <t>93637</t>
  </si>
  <si>
    <t>1730173725</t>
  </si>
  <si>
    <t>SUMANDEEP K GILL</t>
  </si>
  <si>
    <t>MAJESTIC MOUNTAIN CARE CENTER</t>
  </si>
  <si>
    <t>1578701942</t>
  </si>
  <si>
    <t>0405</t>
  </si>
  <si>
    <t>94901</t>
  </si>
  <si>
    <t>1205840147</t>
  </si>
  <si>
    <t>SOUTH MARIN HEALTH &amp; WELLNESS CENTER</t>
  </si>
  <si>
    <t>415-461-9700</t>
  </si>
  <si>
    <t>1220 SOUTH ELISEO DRIVE</t>
  </si>
  <si>
    <t>GREENBRAE</t>
  </si>
  <si>
    <t>94904</t>
  </si>
  <si>
    <t>1902329782</t>
  </si>
  <si>
    <t>KYLE NECKE</t>
  </si>
  <si>
    <t>NOVATO HEALTHCARE CENTER</t>
  </si>
  <si>
    <t>415-897-6161</t>
  </si>
  <si>
    <t>1565 HILL ROAD</t>
  </si>
  <si>
    <t>NOVATO</t>
  </si>
  <si>
    <t>94947</t>
  </si>
  <si>
    <t>1417152570</t>
  </si>
  <si>
    <t>JESUS CAMACHO</t>
  </si>
  <si>
    <t>PINE RIDGE CARE CENTER</t>
  </si>
  <si>
    <t>415-479-3610</t>
  </si>
  <si>
    <t>45 PROFESSIONAL CENTER PARKWAY</t>
  </si>
  <si>
    <t>94903</t>
  </si>
  <si>
    <t>1376515817</t>
  </si>
  <si>
    <t>MICHAEL MONROE</t>
  </si>
  <si>
    <t>TIBURON HILLS CARE CENTER</t>
  </si>
  <si>
    <t>415-435-4554</t>
  </si>
  <si>
    <t>30 HACIENDA DRIVE</t>
  </si>
  <si>
    <t>TIBURON</t>
  </si>
  <si>
    <t>94920</t>
  </si>
  <si>
    <t>MARIN POST ACUTE</t>
  </si>
  <si>
    <t>415-479-3450</t>
  </si>
  <si>
    <t>234 NORTH SAN PEDRO ROAD</t>
  </si>
  <si>
    <t>94903-0000</t>
  </si>
  <si>
    <t>1952849572</t>
  </si>
  <si>
    <t>KEVIN BILLS</t>
  </si>
  <si>
    <t>PROFESSIONAL POST ACUTE CENTER</t>
  </si>
  <si>
    <t>415-479-5161</t>
  </si>
  <si>
    <t>81 PROFESSIONAL CENTER PARKWAY</t>
  </si>
  <si>
    <t>1811049026</t>
  </si>
  <si>
    <t>NICOLE LYNN FOREMAN</t>
  </si>
  <si>
    <t>-0.21</t>
  </si>
  <si>
    <t>NORTHGATE POSTACUTE CARE</t>
  </si>
  <si>
    <t>415-479-1230</t>
  </si>
  <si>
    <t>40 PROFESSIONAL CENTER PKWY</t>
  </si>
  <si>
    <t>1689053274</t>
  </si>
  <si>
    <t>EDNA CORTEZ</t>
  </si>
  <si>
    <t>THE TAMALPAIS</t>
  </si>
  <si>
    <t>415-461-2300</t>
  </si>
  <si>
    <t>501 VIA CASITAS</t>
  </si>
  <si>
    <t>94904-0000</t>
  </si>
  <si>
    <t>TERENCE TUMBALE</t>
  </si>
  <si>
    <t>SEQUOIA LIVING INC</t>
  </si>
  <si>
    <t>VILLA MARIN RETIREMENT RESIDENCES</t>
  </si>
  <si>
    <t>415-499-8728</t>
  </si>
  <si>
    <t>100 THORNDALE DRIVE</t>
  </si>
  <si>
    <t>PAUL DURANCZYK</t>
  </si>
  <si>
    <t>2.04</t>
  </si>
  <si>
    <t>SMITH RANCH SKILLED NURSING &amp; REHABILITATION CENTER</t>
  </si>
  <si>
    <t>415-499-1000</t>
  </si>
  <si>
    <t>1550 SILVEIRA PARKWAY</t>
  </si>
  <si>
    <t>1023534443</t>
  </si>
  <si>
    <t>KABIR NAIN</t>
  </si>
  <si>
    <t>0.94</t>
  </si>
  <si>
    <t>REDWOOD COVE HEALTHCARE CENTER</t>
  </si>
  <si>
    <t>Mendocino</t>
  </si>
  <si>
    <t>0113</t>
  </si>
  <si>
    <t>707-462-1436</t>
  </si>
  <si>
    <t>1162 SOUTH DORA</t>
  </si>
  <si>
    <t>UKIAH</t>
  </si>
  <si>
    <t>95482</t>
  </si>
  <si>
    <t>ZZR05853G</t>
  </si>
  <si>
    <t>CORBYN POEGER</t>
  </si>
  <si>
    <t>SHERWOOD OAKS POST ACUTE CARE</t>
  </si>
  <si>
    <t>0111</t>
  </si>
  <si>
    <t>707-964-6333</t>
  </si>
  <si>
    <t>130 DANA STREET</t>
  </si>
  <si>
    <t>FORT BRAGG</t>
  </si>
  <si>
    <t>95437</t>
  </si>
  <si>
    <t>1386602613</t>
  </si>
  <si>
    <t>LUCY QING XIE</t>
  </si>
  <si>
    <t>NORTHBROOK HEALTHCARE CENTER</t>
  </si>
  <si>
    <t>0112</t>
  </si>
  <si>
    <t>707-459-5592</t>
  </si>
  <si>
    <t>64 NORTHBROOK WAY</t>
  </si>
  <si>
    <t>WILLITS</t>
  </si>
  <si>
    <t>95490-0000</t>
  </si>
  <si>
    <t>1639178809</t>
  </si>
  <si>
    <t>SHAWNDEE GAMBLE</t>
  </si>
  <si>
    <t>UKIAH POST ACUTE</t>
  </si>
  <si>
    <t>707-462-8864</t>
  </si>
  <si>
    <t>1349 S DORA STREET</t>
  </si>
  <si>
    <t>95482-0000</t>
  </si>
  <si>
    <t>1619976818</t>
  </si>
  <si>
    <t>LANCE MILLER</t>
  </si>
  <si>
    <t>0515</t>
  </si>
  <si>
    <t>95334</t>
  </si>
  <si>
    <t>1.97</t>
  </si>
  <si>
    <t>GOLDEN MERCED CARE CENTER</t>
  </si>
  <si>
    <t>209-723-1056</t>
  </si>
  <si>
    <t>3170 M STREET</t>
  </si>
  <si>
    <t>MERCED</t>
  </si>
  <si>
    <t>95348</t>
  </si>
  <si>
    <t>1700870797</t>
  </si>
  <si>
    <t>DEBBIE NOYES</t>
  </si>
  <si>
    <t>MERCED NURSING &amp; REHABILITATION CENTER</t>
  </si>
  <si>
    <t>209-723-2911</t>
  </si>
  <si>
    <t>510 WEST 26TH STREET</t>
  </si>
  <si>
    <t>95340</t>
  </si>
  <si>
    <t>1992857999</t>
  </si>
  <si>
    <t>MICHAEL R DAROUZE</t>
  </si>
  <si>
    <t>MERCED BEHAVIORAL CENTER</t>
  </si>
  <si>
    <t>209-723-8814</t>
  </si>
  <si>
    <t>1255 B STREET</t>
  </si>
  <si>
    <t>95341</t>
  </si>
  <si>
    <t>1245342021</t>
  </si>
  <si>
    <t>JERI ALLGOOD</t>
  </si>
  <si>
    <t>FRANCISCAN POST-ACUTE CARE CENTER</t>
  </si>
  <si>
    <t>209-722-6231</t>
  </si>
  <si>
    <t>3169 M STREET</t>
  </si>
  <si>
    <t>95348-000</t>
  </si>
  <si>
    <t>40000192</t>
  </si>
  <si>
    <t>HENRIE, BRIAN T.</t>
  </si>
  <si>
    <t>LOS BANOS POST ACUTE</t>
  </si>
  <si>
    <t>0517</t>
  </si>
  <si>
    <t>209-826-0790</t>
  </si>
  <si>
    <t>931 IDAHO AVE</t>
  </si>
  <si>
    <t>LOS BANOS</t>
  </si>
  <si>
    <t>93635-3405</t>
  </si>
  <si>
    <t>1770235319</t>
  </si>
  <si>
    <t>BRADEN SWEENEY</t>
  </si>
  <si>
    <t>LA SIERRA CARE CENTER</t>
  </si>
  <si>
    <t>209-723-4224</t>
  </si>
  <si>
    <t>2424 M STREET</t>
  </si>
  <si>
    <t>1740332121</t>
  </si>
  <si>
    <t>ANBERRY NURSING AND REHABILITATION CENTER</t>
  </si>
  <si>
    <t>209-357-3420</t>
  </si>
  <si>
    <t>1685 SHAFFER ROAD</t>
  </si>
  <si>
    <t>ATWATER</t>
  </si>
  <si>
    <t>95301</t>
  </si>
  <si>
    <t>1053020453</t>
  </si>
  <si>
    <t>CASSANDRA ENS</t>
  </si>
  <si>
    <t>0.30</t>
  </si>
  <si>
    <t>NEW BETHANY</t>
  </si>
  <si>
    <t>209-827-8942</t>
  </si>
  <si>
    <t>1441 BERKELEY DRIVE</t>
  </si>
  <si>
    <t>93635</t>
  </si>
  <si>
    <t>LTC55758F</t>
  </si>
  <si>
    <t>DAVID HIBARGER</t>
  </si>
  <si>
    <t>ANBERRY TRANSITIONAL CARE</t>
  </si>
  <si>
    <t>209-783-9200</t>
  </si>
  <si>
    <t>1000 W YOSEMITE AVE</t>
  </si>
  <si>
    <t>95348-5111</t>
  </si>
  <si>
    <t>1609255637</t>
  </si>
  <si>
    <t>DAVID KUHLS</t>
  </si>
  <si>
    <t>CARMEL HILLS CARE CENTER</t>
  </si>
  <si>
    <t>0707</t>
  </si>
  <si>
    <t>831-624-1875</t>
  </si>
  <si>
    <t>23795 W.R HOLMAN HWY</t>
  </si>
  <si>
    <t>MONTEREY</t>
  </si>
  <si>
    <t>93940</t>
  </si>
  <si>
    <t>ZZR06055F</t>
  </si>
  <si>
    <t>JARROD CHRISTENSEN</t>
  </si>
  <si>
    <t>CARMEL VALLEY MANOR</t>
  </si>
  <si>
    <t>831-624-1281</t>
  </si>
  <si>
    <t>8545 CARMEL VALLEY ROAD</t>
  </si>
  <si>
    <t>CARMEL</t>
  </si>
  <si>
    <t>93923-0000</t>
  </si>
  <si>
    <t>CHRISTINE REGAN</t>
  </si>
  <si>
    <t>1.02</t>
  </si>
  <si>
    <t>WINDSOR MONTEREY CARE CENTER</t>
  </si>
  <si>
    <t>831-373-2731</t>
  </si>
  <si>
    <t>1575 SKYLINE DRIVE</t>
  </si>
  <si>
    <t>1912043654</t>
  </si>
  <si>
    <t>DANIEL CUMMINGS</t>
  </si>
  <si>
    <t>WINDSOR THE RIDGE REHABILITATION CENTER</t>
  </si>
  <si>
    <t>0705</t>
  </si>
  <si>
    <t>831-499-1515</t>
  </si>
  <si>
    <t>350 IRIS DRIVE</t>
  </si>
  <si>
    <t>SALINAS</t>
  </si>
  <si>
    <t>93906</t>
  </si>
  <si>
    <t>1073659447</t>
  </si>
  <si>
    <t>RACHYL BRUTON</t>
  </si>
  <si>
    <t>KATHERINE HEALTHCARE</t>
  </si>
  <si>
    <t>831-424-1878</t>
  </si>
  <si>
    <t>315 ALAMEDA AVENUE</t>
  </si>
  <si>
    <t>93901</t>
  </si>
  <si>
    <t>1114649589</t>
  </si>
  <si>
    <t>MARIA VICTORIA PATO</t>
  </si>
  <si>
    <t>PACIFIC GROVE HEALTHCARE CENTER</t>
  </si>
  <si>
    <t>831-375-2695</t>
  </si>
  <si>
    <t>200 LIGHTHOUSE AVE</t>
  </si>
  <si>
    <t>93950-3022</t>
  </si>
  <si>
    <t>1881152031</t>
  </si>
  <si>
    <t>SAM SMITH</t>
  </si>
  <si>
    <t>SALINAS VALLEY POST ACUTE</t>
  </si>
  <si>
    <t>831-424-0687</t>
  </si>
  <si>
    <t>637 EAST ROMIE LANE</t>
  </si>
  <si>
    <t>1568178267</t>
  </si>
  <si>
    <t>MATTHEW HOWARD</t>
  </si>
  <si>
    <t>WINDSOR SKYLINE CARE CENTER</t>
  </si>
  <si>
    <t>831-449-5496</t>
  </si>
  <si>
    <t>348 IRIS DRIVE</t>
  </si>
  <si>
    <t>1689710048</t>
  </si>
  <si>
    <t>PREET MOHAR</t>
  </si>
  <si>
    <t>CYPRESS RIDGE CARE CENTER</t>
  </si>
  <si>
    <t>831-373-3716</t>
  </si>
  <si>
    <t>1501 SKYLINE DRIVE</t>
  </si>
  <si>
    <t>ZZR064337G</t>
  </si>
  <si>
    <t>PACIFIC COAST POST ACUTE</t>
  </si>
  <si>
    <t>831-424-8072</t>
  </si>
  <si>
    <t>720 EAST ROMIE LANE</t>
  </si>
  <si>
    <t>93901-0000</t>
  </si>
  <si>
    <t>1801319363</t>
  </si>
  <si>
    <t>AMMON RASMUSSEN</t>
  </si>
  <si>
    <t>0709</t>
  </si>
  <si>
    <t>93960</t>
  </si>
  <si>
    <t>FOREST HILL MANOR HEALTH CENTER</t>
  </si>
  <si>
    <t>831-657-5200</t>
  </si>
  <si>
    <t>551 GIBSON AVENUE</t>
  </si>
  <si>
    <t>93950</t>
  </si>
  <si>
    <t>1639324478</t>
  </si>
  <si>
    <t>RYAN P TAYLOR</t>
  </si>
  <si>
    <t>NAPA POST ACUTE</t>
  </si>
  <si>
    <t>0407</t>
  </si>
  <si>
    <t>970-702-5560</t>
  </si>
  <si>
    <t>705 TRANCAS ST</t>
  </si>
  <si>
    <t>94558-0000</t>
  </si>
  <si>
    <t>1669914107</t>
  </si>
  <si>
    <t>JON OLSON</t>
  </si>
  <si>
    <t>96455</t>
  </si>
  <si>
    <t>NAPA VALLEY CARE CENTER</t>
  </si>
  <si>
    <t>707-257-0931</t>
  </si>
  <si>
    <t>3275 VILLA LANE</t>
  </si>
  <si>
    <t>LTC90035F</t>
  </si>
  <si>
    <t>SPENCER HADLEY</t>
  </si>
  <si>
    <t>GOLDEN EMPIRE</t>
  </si>
  <si>
    <t>Nevada</t>
  </si>
  <si>
    <t>0301</t>
  </si>
  <si>
    <t>530-273-1316</t>
  </si>
  <si>
    <t>121 DORSEY DRIVE</t>
  </si>
  <si>
    <t>GRASS VALLEY</t>
  </si>
  <si>
    <t>95945-5201</t>
  </si>
  <si>
    <t>ZZR56391G</t>
  </si>
  <si>
    <t>PATRICIA ANDERSON</t>
  </si>
  <si>
    <t>1.68</t>
  </si>
  <si>
    <t>SPRING HILL MANOR CONVALESCENT HOSPITAL</t>
  </si>
  <si>
    <t>530-273-7247</t>
  </si>
  <si>
    <t>355 JOERSCHKE DRIVE</t>
  </si>
  <si>
    <t>95945</t>
  </si>
  <si>
    <t>ZZR05640F</t>
  </si>
  <si>
    <t>HEATHER MOORE</t>
  </si>
  <si>
    <t>WOLF CREEK CARE CENTER</t>
  </si>
  <si>
    <t>530-273-4447</t>
  </si>
  <si>
    <t>107 CATHERINE LANE</t>
  </si>
  <si>
    <t>ZZR05512H</t>
  </si>
  <si>
    <t>KEITH GILBERT</t>
  </si>
  <si>
    <t>CRYSTAL RIDGE CARE CENTER</t>
  </si>
  <si>
    <t>530-272-2273</t>
  </si>
  <si>
    <t>396 DORSEY DRIVE</t>
  </si>
  <si>
    <t>95945-0000</t>
  </si>
  <si>
    <t>LTC55283G</t>
  </si>
  <si>
    <t>DAENEN MERRILL</t>
  </si>
  <si>
    <t>FRENCH PARK CARE CENTER</t>
  </si>
  <si>
    <t>1015</t>
  </si>
  <si>
    <t>714-973-1656</t>
  </si>
  <si>
    <t>600 EAST WASHINGTON AVENUE</t>
  </si>
  <si>
    <t>92701</t>
  </si>
  <si>
    <t>ZZT19202H</t>
  </si>
  <si>
    <t>LEONARD MEDINA</t>
  </si>
  <si>
    <t>-0.05</t>
  </si>
  <si>
    <t>REGENTS POINT - WINDCREST</t>
  </si>
  <si>
    <t>1016</t>
  </si>
  <si>
    <t>949-854-9500</t>
  </si>
  <si>
    <t>19191 HARVARD AVENUE</t>
  </si>
  <si>
    <t>IRVINE</t>
  </si>
  <si>
    <t>92612-0000</t>
  </si>
  <si>
    <t>1568437325</t>
  </si>
  <si>
    <t>LANANH HUYEN</t>
  </si>
  <si>
    <t>EXTENDED CARE HOSPITAL OF WESTMINSTER</t>
  </si>
  <si>
    <t>1014</t>
  </si>
  <si>
    <t>714-891-2769</t>
  </si>
  <si>
    <t>206 HOSPITAL CIRCLE</t>
  </si>
  <si>
    <t>WESTMINSTER</t>
  </si>
  <si>
    <t>92683</t>
  </si>
  <si>
    <t>1700987922</t>
  </si>
  <si>
    <t>GEORGE L. RODES</t>
  </si>
  <si>
    <t>ORCHARDS SKILLED NURSING</t>
  </si>
  <si>
    <t>949-545-2260</t>
  </si>
  <si>
    <t>1 AMISTAD DRIVE</t>
  </si>
  <si>
    <t>RANCHO MISSION VIEJO</t>
  </si>
  <si>
    <t>92694</t>
  </si>
  <si>
    <t>KELLY CONK</t>
  </si>
  <si>
    <t>ALAMITOS WEST HEALTH &amp; REHABILITATION</t>
  </si>
  <si>
    <t>1013</t>
  </si>
  <si>
    <t>562-596-5561</t>
  </si>
  <si>
    <t>3902 KATELLA AVENUE</t>
  </si>
  <si>
    <t>LOS ALAMITOS</t>
  </si>
  <si>
    <t>90720</t>
  </si>
  <si>
    <t>1154359586</t>
  </si>
  <si>
    <t>LINDSAY SCHROEDER</t>
  </si>
  <si>
    <t>ANAHEIM HEALTH CARE CENTER</t>
  </si>
  <si>
    <t>1012</t>
  </si>
  <si>
    <t>714-816-0540</t>
  </si>
  <si>
    <t>501 SOUTH BEACH BLVD</t>
  </si>
  <si>
    <t>ANAHEIM</t>
  </si>
  <si>
    <t>92804</t>
  </si>
  <si>
    <t>ZZT05984I</t>
  </si>
  <si>
    <t>BALANAY, CHANNON</t>
  </si>
  <si>
    <t>-0.12</t>
  </si>
  <si>
    <t>THE PAVILION AT SUNNY HILLS</t>
  </si>
  <si>
    <t>1011</t>
  </si>
  <si>
    <t>714-992-5701</t>
  </si>
  <si>
    <t>2222 NORTH HARBOR BLVD</t>
  </si>
  <si>
    <t>FULLERTON</t>
  </si>
  <si>
    <t>92835-2605</t>
  </si>
  <si>
    <t>1073944450</t>
  </si>
  <si>
    <t>MICHAEL PIERSON</t>
  </si>
  <si>
    <t>SEAL BEACH HEALTH AND REHABILITATION CENTER</t>
  </si>
  <si>
    <t>562-597-2477</t>
  </si>
  <si>
    <t>3000 NORTH GATE ROAD</t>
  </si>
  <si>
    <t>SEAL BEACH</t>
  </si>
  <si>
    <t>90740</t>
  </si>
  <si>
    <t>1699769182</t>
  </si>
  <si>
    <t>ROBERT DO</t>
  </si>
  <si>
    <t>LAGUNA HILLS HEALTH AND REHABILITATION CENTER</t>
  </si>
  <si>
    <t>1017</t>
  </si>
  <si>
    <t>949-837-8000</t>
  </si>
  <si>
    <t>24452 HEALTH CENTER DRIVE</t>
  </si>
  <si>
    <t>LAGUNA HILLS</t>
  </si>
  <si>
    <t>92653</t>
  </si>
  <si>
    <t>1720072374</t>
  </si>
  <si>
    <t>KYLE JAMES DALTON</t>
  </si>
  <si>
    <t>CAPISTRANO BEACH CARE CENTER</t>
  </si>
  <si>
    <t>949-496-5786</t>
  </si>
  <si>
    <t>35410 DEL RAY</t>
  </si>
  <si>
    <t>CAPISTRANO BEACH</t>
  </si>
  <si>
    <t>92624</t>
  </si>
  <si>
    <t>1114059219</t>
  </si>
  <si>
    <t>MICHAEL FALCO</t>
  </si>
  <si>
    <t>VICTORIA HEALTHCARE CENTER</t>
  </si>
  <si>
    <t>949-642-0387</t>
  </si>
  <si>
    <t>340 VICTORIA STREET</t>
  </si>
  <si>
    <t>92627-0000</t>
  </si>
  <si>
    <t>1568461275</t>
  </si>
  <si>
    <t>MICHAEL JAMES YUHAS</t>
  </si>
  <si>
    <t>ANAHEIM CREST NURSING CENTER</t>
  </si>
  <si>
    <t>714-827-2440</t>
  </si>
  <si>
    <t>3067 WEST ORANGE AVENUE</t>
  </si>
  <si>
    <t>1568457299</t>
  </si>
  <si>
    <t>KRISTINA PILAPIL KUIZON</t>
  </si>
  <si>
    <t>BUENA VISTA CARE CENTER - ANAHEIM</t>
  </si>
  <si>
    <t>714-535-7264</t>
  </si>
  <si>
    <t>1440 S. EUCLID AVENUE</t>
  </si>
  <si>
    <t>92802</t>
  </si>
  <si>
    <t>1740275486</t>
  </si>
  <si>
    <t>PEGAH SAHEBIFARD</t>
  </si>
  <si>
    <t>1.95</t>
  </si>
  <si>
    <t>THE HILLS POST ACUTE</t>
  </si>
  <si>
    <t>714-835-4900</t>
  </si>
  <si>
    <t>1800 OLD TUSTIN AVE</t>
  </si>
  <si>
    <t>92705-7810</t>
  </si>
  <si>
    <t>1609330547</t>
  </si>
  <si>
    <t>ALLEN, BRET DAVID</t>
  </si>
  <si>
    <t>PARK ANAHEIM HEALTHCARE CENTER</t>
  </si>
  <si>
    <t>714-827-5880</t>
  </si>
  <si>
    <t>3435 WEST BALL ROAD</t>
  </si>
  <si>
    <t>1851460240</t>
  </si>
  <si>
    <t>CAROLINE BRUSO</t>
  </si>
  <si>
    <t>HARBOR VILLA CARE CENTER</t>
  </si>
  <si>
    <t>714-635-8131</t>
  </si>
  <si>
    <t>861 S. HARBOR BLVD.</t>
  </si>
  <si>
    <t>92805</t>
  </si>
  <si>
    <t>1902891641</t>
  </si>
  <si>
    <t>ROBERT KOONTZ</t>
  </si>
  <si>
    <t>CHAPMAN CARE CENTER</t>
  </si>
  <si>
    <t>714-971-5517</t>
  </si>
  <si>
    <t>12232 CHAPMAN AVENUE</t>
  </si>
  <si>
    <t>GARDEN GROVE</t>
  </si>
  <si>
    <t>92840</t>
  </si>
  <si>
    <t>1437146032</t>
  </si>
  <si>
    <t>MICHELLE WOONER</t>
  </si>
  <si>
    <t>0.71</t>
  </si>
  <si>
    <t>ST. EDNA SUB-ACUTE AND REHABILITATION CENTER</t>
  </si>
  <si>
    <t>714-554-9700</t>
  </si>
  <si>
    <t>1929 NORTH FAIRVIEW STREET</t>
  </si>
  <si>
    <t>1831187848</t>
  </si>
  <si>
    <t>JAKE NGUYEN</t>
  </si>
  <si>
    <t>BUENA PARK NURSING CENTER</t>
  </si>
  <si>
    <t>714-828-8222</t>
  </si>
  <si>
    <t>8520 WESTERN AVENUE</t>
  </si>
  <si>
    <t>BUENA PARK</t>
  </si>
  <si>
    <t>90620</t>
  </si>
  <si>
    <t>1497742167</t>
  </si>
  <si>
    <t>MAINPLACE POST ACUTE</t>
  </si>
  <si>
    <t>714-978-6800</t>
  </si>
  <si>
    <t>1835 W LA VETA AVE</t>
  </si>
  <si>
    <t>92868-4132</t>
  </si>
  <si>
    <t>1447714373</t>
  </si>
  <si>
    <t>MARC RUGGLES</t>
  </si>
  <si>
    <t>ANAHEIM POINT HEALTHCARE &amp; WELLNESS CENTRE</t>
  </si>
  <si>
    <t>3415 WEST BALL ROAD</t>
  </si>
  <si>
    <t>1275618142</t>
  </si>
  <si>
    <t>GEOVANY FINO</t>
  </si>
  <si>
    <t>GARDEN GROVE POST ACUTE</t>
  </si>
  <si>
    <t>714-638-9470</t>
  </si>
  <si>
    <t>12882 SHACKELFORD LANE</t>
  </si>
  <si>
    <t>92841</t>
  </si>
  <si>
    <t>1295722809</t>
  </si>
  <si>
    <t>CONNOR P. KELLEY</t>
  </si>
  <si>
    <t>BEACHSIDE NURSING CENTER</t>
  </si>
  <si>
    <t>714-847-9671</t>
  </si>
  <si>
    <t>7781 GARFIELD AVENUE</t>
  </si>
  <si>
    <t>HUNTINGTON BEACH</t>
  </si>
  <si>
    <t>92648</t>
  </si>
  <si>
    <t>1275246704</t>
  </si>
  <si>
    <t>SETH GARDNER BRAITHWAITE</t>
  </si>
  <si>
    <t>ST. ELIZABETH HEALTHCARE CENTER</t>
  </si>
  <si>
    <t>714-871-9202</t>
  </si>
  <si>
    <t>2800 N HARBOR BLVD</t>
  </si>
  <si>
    <t>92835-1727</t>
  </si>
  <si>
    <t>1285198192</t>
  </si>
  <si>
    <t>HYON, JANE</t>
  </si>
  <si>
    <t>NEWPORT NURSING AND REHABILITATION CENTER</t>
  </si>
  <si>
    <t>949-646-7764</t>
  </si>
  <si>
    <t>1555 SUPERIOR AVENUE</t>
  </si>
  <si>
    <t>NEWPORT BEACH</t>
  </si>
  <si>
    <t>92660-0000</t>
  </si>
  <si>
    <t>LTC05518G</t>
  </si>
  <si>
    <t>ROBERT GERKEN</t>
  </si>
  <si>
    <t>3.72</t>
  </si>
  <si>
    <t>GORDON LANE CARE CENTER</t>
  </si>
  <si>
    <t>714-879-7301</t>
  </si>
  <si>
    <t>1821 EAST CHAPMAN AVE</t>
  </si>
  <si>
    <t>92831</t>
  </si>
  <si>
    <t>LTC55797F</t>
  </si>
  <si>
    <t>SUCHITRA S IYER</t>
  </si>
  <si>
    <t>COVENTRY COURT HEALTH CENTER</t>
  </si>
  <si>
    <t>714-636-2800</t>
  </si>
  <si>
    <t>2040 S. EUCLID ST.</t>
  </si>
  <si>
    <t>1265145791</t>
  </si>
  <si>
    <t>CURTIS GLEN HEFNER</t>
  </si>
  <si>
    <t>LEISURE COURT NURSING CENTER</t>
  </si>
  <si>
    <t>714-772-1353</t>
  </si>
  <si>
    <t>1135 N. LEISURE COURT</t>
  </si>
  <si>
    <t>92801</t>
  </si>
  <si>
    <t>1033106703</t>
  </si>
  <si>
    <t>MARIA JOHNSON</t>
  </si>
  <si>
    <t>0.92</t>
  </si>
  <si>
    <t>LA PALMA NURSING CENTER</t>
  </si>
  <si>
    <t>714-772-7480</t>
  </si>
  <si>
    <t>1130 WEST LA PALMA AVENUE</t>
  </si>
  <si>
    <t>1881681559</t>
  </si>
  <si>
    <t>KYUNG-MI LEE</t>
  </si>
  <si>
    <t>ADVANCED REHAB CENTER OF TUSTIN</t>
  </si>
  <si>
    <t>714-547-7091</t>
  </si>
  <si>
    <t>2210 EAST FIRST STREET</t>
  </si>
  <si>
    <t>92705</t>
  </si>
  <si>
    <t>1548684467</t>
  </si>
  <si>
    <t>WILLIAM ARELLANES</t>
  </si>
  <si>
    <t>92668</t>
  </si>
  <si>
    <t>1801808720</t>
  </si>
  <si>
    <t>SEA CLIFF HEALTHCARE CENTER</t>
  </si>
  <si>
    <t>714-847-3515</t>
  </si>
  <si>
    <t>18811 FLORIDA STREET</t>
  </si>
  <si>
    <t>92648-0000</t>
  </si>
  <si>
    <t>1154316933</t>
  </si>
  <si>
    <t>DAN SMITH</t>
  </si>
  <si>
    <t>HUNTINGTON VALLEY HEALTHCARE CENTER</t>
  </si>
  <si>
    <t>714-842-5551</t>
  </si>
  <si>
    <t>8382 NEWMAN AVE</t>
  </si>
  <si>
    <t>92647</t>
  </si>
  <si>
    <t>ZZT05888H</t>
  </si>
  <si>
    <t>ANDREW STEPHENSON</t>
  </si>
  <si>
    <t>MISSION PALMS HEALTHCARE CENTER</t>
  </si>
  <si>
    <t>714-892-6686</t>
  </si>
  <si>
    <t>240 HOSPITAL CIRCLE</t>
  </si>
  <si>
    <t>1538492830</t>
  </si>
  <si>
    <t>ABEGAIL PHAM</t>
  </si>
  <si>
    <t>GARDEN PARK CARE CENTER</t>
  </si>
  <si>
    <t>714-971-2153</t>
  </si>
  <si>
    <t>12681 HASTER STREET</t>
  </si>
  <si>
    <t>LTC55449G</t>
  </si>
  <si>
    <t>DEAN GUNNELL</t>
  </si>
  <si>
    <t>BONITA HILLS POST ACUTE</t>
  </si>
  <si>
    <t>562-691-0781</t>
  </si>
  <si>
    <t>1233 WEST LA HABRA BOULEVARD</t>
  </si>
  <si>
    <t>LA HABRA</t>
  </si>
  <si>
    <t>90631</t>
  </si>
  <si>
    <t>1437884038</t>
  </si>
  <si>
    <t>KAI NIELSEN</t>
  </si>
  <si>
    <t>ANAHEIM TERRACE CARE CENTER</t>
  </si>
  <si>
    <t>714-821-7310</t>
  </si>
  <si>
    <t>141 S. KNOTT AVE</t>
  </si>
  <si>
    <t>1790768083</t>
  </si>
  <si>
    <t>JOHNATHAN TA</t>
  </si>
  <si>
    <t>92627</t>
  </si>
  <si>
    <t>1144324880</t>
  </si>
  <si>
    <t>HEALTHCARE CENTER OF ORANGE COUNTY</t>
  </si>
  <si>
    <t>714-826-2330</t>
  </si>
  <si>
    <t>9021 KNOTT AVENUE</t>
  </si>
  <si>
    <t>1619424553</t>
  </si>
  <si>
    <t>LALA GHARIBIAN</t>
  </si>
  <si>
    <t>SUN MAR NURSING CENTER - ANAHEIM</t>
  </si>
  <si>
    <t>714-776-1720</t>
  </si>
  <si>
    <t>1720 WEST ORANGE AVE</t>
  </si>
  <si>
    <t>LTC55266F</t>
  </si>
  <si>
    <t>ALTA GARDENS CARE CENTER</t>
  </si>
  <si>
    <t>714-530-6322</t>
  </si>
  <si>
    <t>13075 BLACKBIRD</t>
  </si>
  <si>
    <t>92843</t>
  </si>
  <si>
    <t>ZZT05377I</t>
  </si>
  <si>
    <t>MINH KIEU</t>
  </si>
  <si>
    <t>PELICAN RIDGE POST ACUTE</t>
  </si>
  <si>
    <t>949-642-8044</t>
  </si>
  <si>
    <t>466 FLAGSHIP ROAD</t>
  </si>
  <si>
    <t>92663</t>
  </si>
  <si>
    <t>1558938431</t>
  </si>
  <si>
    <t>LAWRENCE TALEBI</t>
  </si>
  <si>
    <t>CRYSTAL COVE CARE CENTER</t>
  </si>
  <si>
    <t>949-515-3930</t>
  </si>
  <si>
    <t>1445 SUPERIOR AVENUE</t>
  </si>
  <si>
    <t>92663-0000</t>
  </si>
  <si>
    <t>1720273576</t>
  </si>
  <si>
    <t>PARKVIEW HEALTHCARE CENTER</t>
  </si>
  <si>
    <t>714-774-2222</t>
  </si>
  <si>
    <t>1514  E. LINCOLN AVENUE</t>
  </si>
  <si>
    <t>ZZT05671G</t>
  </si>
  <si>
    <t>DOMINIC BASTONE</t>
  </si>
  <si>
    <t>NEWPORT SUB-ACUTE HEALTHCARE CENTER</t>
  </si>
  <si>
    <t>949-631-4282</t>
  </si>
  <si>
    <t>2570 NEWPORT BLVD</t>
  </si>
  <si>
    <t>LTC55751F</t>
  </si>
  <si>
    <t>CHRISTIAN SALVIEJO</t>
  </si>
  <si>
    <t>ROWNTREE GARDENS</t>
  </si>
  <si>
    <t>714-530-9100</t>
  </si>
  <si>
    <t>12151 DALE STREET</t>
  </si>
  <si>
    <t>STANTON</t>
  </si>
  <si>
    <t>90680-0000</t>
  </si>
  <si>
    <t>KATIE POPOV</t>
  </si>
  <si>
    <t>1.75</t>
  </si>
  <si>
    <t>SOUTH COAST POST ACUTE</t>
  </si>
  <si>
    <t>714-546-6450</t>
  </si>
  <si>
    <t>1030 W. WARNER AVE.</t>
  </si>
  <si>
    <t>92707-0000</t>
  </si>
  <si>
    <t>ZZT05653H</t>
  </si>
  <si>
    <t>MIGUEL HURTADO</t>
  </si>
  <si>
    <t>92707</t>
  </si>
  <si>
    <t>1679567853</t>
  </si>
  <si>
    <t>PACIFIC HAVEN SUBACUTE AND HEALTHCARE CENTER</t>
  </si>
  <si>
    <t>714-534-1942</t>
  </si>
  <si>
    <t>12072 TRASK AVE</t>
  </si>
  <si>
    <t>ZZT05575H</t>
  </si>
  <si>
    <t>MELODY CRUZ</t>
  </si>
  <si>
    <t>STANLEY HEALTHCARE CENTER</t>
  </si>
  <si>
    <t>714-893-0026</t>
  </si>
  <si>
    <t>14102 SPRINGDALE STREET</t>
  </si>
  <si>
    <t>LTC55651F</t>
  </si>
  <si>
    <t>DOMINIQUE BASTONE</t>
  </si>
  <si>
    <t>TERRACE VIEW CARE CENTER</t>
  </si>
  <si>
    <t>714-870-0060</t>
  </si>
  <si>
    <t>201 E BASTANCHURY</t>
  </si>
  <si>
    <t>92835-0000</t>
  </si>
  <si>
    <t>LTC55761G</t>
  </si>
  <si>
    <t>BRENDEN DAHL</t>
  </si>
  <si>
    <t>GREENFIELD CARE CENTER OF FULLERTON, LLC</t>
  </si>
  <si>
    <t>714-879-4511</t>
  </si>
  <si>
    <t>330 WEST BASTANCHURY ROAD</t>
  </si>
  <si>
    <t>92835</t>
  </si>
  <si>
    <t>ZZT06151G</t>
  </si>
  <si>
    <t>THE GROVE POST ACUTE</t>
  </si>
  <si>
    <t>714-534-0141</t>
  </si>
  <si>
    <t>12332 GARDEN GROVE BLVD.</t>
  </si>
  <si>
    <t>1750016259</t>
  </si>
  <si>
    <t>CAMERON DENNING</t>
  </si>
  <si>
    <t>ST. CATHERINE HEALTHCARE</t>
  </si>
  <si>
    <t>245 E WILSHIRE AVE</t>
  </si>
  <si>
    <t>92832</t>
  </si>
  <si>
    <t>1205445848</t>
  </si>
  <si>
    <t>FOWLER, VERONICA</t>
  </si>
  <si>
    <t>4.38</t>
  </si>
  <si>
    <t>PALM TERRACE HEALTHCARE AND REHAB CENTER</t>
  </si>
  <si>
    <t>949-587-9000</t>
  </si>
  <si>
    <t>24962 CALLE ARAGON</t>
  </si>
  <si>
    <t>LAGUNA WOODS</t>
  </si>
  <si>
    <t>92637-3883</t>
  </si>
  <si>
    <t>1639164361</t>
  </si>
  <si>
    <t>MICHAEL YUHAS</t>
  </si>
  <si>
    <t>TRABUCO HILLS POST ACUTE</t>
  </si>
  <si>
    <t>949-380-9380</t>
  </si>
  <si>
    <t>25652 OLD TRABUCO ROAD</t>
  </si>
  <si>
    <t>92630</t>
  </si>
  <si>
    <t>1114652617</t>
  </si>
  <si>
    <t>TALMADGE CLINE</t>
  </si>
  <si>
    <t>FOUNTAIN VALLEY POST ACUTE</t>
  </si>
  <si>
    <t>714-241-9800</t>
  </si>
  <si>
    <t>11680 WARNER AVE</t>
  </si>
  <si>
    <t>92708</t>
  </si>
  <si>
    <t>1992407779</t>
  </si>
  <si>
    <t>DARREN GALLAUGHER</t>
  </si>
  <si>
    <t>NEW ORANGE HILLS</t>
  </si>
  <si>
    <t>714997709</t>
  </si>
  <si>
    <t>5017 E. CHAPMAN AVENUE</t>
  </si>
  <si>
    <t>92869</t>
  </si>
  <si>
    <t>1821701590</t>
  </si>
  <si>
    <t>JIM VILLAFANIA</t>
  </si>
  <si>
    <t>4.81</t>
  </si>
  <si>
    <t>BEACH CREEK POST ACUTE</t>
  </si>
  <si>
    <t>714-821-1993</t>
  </si>
  <si>
    <t>645 SOUTH BEACH BOULEVARD</t>
  </si>
  <si>
    <t>1235235300</t>
  </si>
  <si>
    <t>JACOB ROTHEY</t>
  </si>
  <si>
    <t>PARK REGENCY CARE CENTER</t>
  </si>
  <si>
    <t>562-691-8810</t>
  </si>
  <si>
    <t>1770 WEST LA HABRA BLVD</t>
  </si>
  <si>
    <t>LTC55536G</t>
  </si>
  <si>
    <t>JUSTIN CASEM</t>
  </si>
  <si>
    <t>VILLA VALENCIA HEALTHCARE CENTER</t>
  </si>
  <si>
    <t>949-609-7540</t>
  </si>
  <si>
    <t>25000 CALLE DE LOS CABALLEROS</t>
  </si>
  <si>
    <t>1053946558</t>
  </si>
  <si>
    <t>D.S. NORDFELT</t>
  </si>
  <si>
    <t>PARK VISTA AT MORNINGSIDE</t>
  </si>
  <si>
    <t>714-256-1000</t>
  </si>
  <si>
    <t>2525 BREA BOULEVARD</t>
  </si>
  <si>
    <t>92835-2787</t>
  </si>
  <si>
    <t>CHRIS OAKESON</t>
  </si>
  <si>
    <t>0.68</t>
  </si>
  <si>
    <t>SAN JUAN HILLS HEALTHCARE CENTER</t>
  </si>
  <si>
    <t>949-248-8855</t>
  </si>
  <si>
    <t>31741 RANCHO VIEJO ROAD</t>
  </si>
  <si>
    <t>SAN JUAN CAPISTRANO</t>
  </si>
  <si>
    <t>92675</t>
  </si>
  <si>
    <t>1285049585</t>
  </si>
  <si>
    <t>JONATHAN CHAPMAN</t>
  </si>
  <si>
    <t>BAYSHIRE YORBA LINDA POST-ACUTE</t>
  </si>
  <si>
    <t>ROCK CREEK CARE CENTER</t>
  </si>
  <si>
    <t>0308</t>
  </si>
  <si>
    <t>530-885-7051</t>
  </si>
  <si>
    <t>260 RACETRACK STREET</t>
  </si>
  <si>
    <t>ZZR05446H</t>
  </si>
  <si>
    <t>BLAKE DRAPER</t>
  </si>
  <si>
    <t>0309</t>
  </si>
  <si>
    <t>95661</t>
  </si>
  <si>
    <t>1295067882</t>
  </si>
  <si>
    <t>WESTVIEW HEALTHCARE CENTER</t>
  </si>
  <si>
    <t>530-885-7511</t>
  </si>
  <si>
    <t>12225 SHALE RIDGE LANE</t>
  </si>
  <si>
    <t>95602-8870</t>
  </si>
  <si>
    <t>ZZR05776G</t>
  </si>
  <si>
    <t>SEAN HARRIS</t>
  </si>
  <si>
    <t>ROSEVILLE CARE CENTER</t>
  </si>
  <si>
    <t>916-782-1238</t>
  </si>
  <si>
    <t>1161 CIRBY WAY</t>
  </si>
  <si>
    <t>ZZR05886G</t>
  </si>
  <si>
    <t>DAVID TERRY</t>
  </si>
  <si>
    <t>OAK RIDGE HEALTHCARE CENTER</t>
  </si>
  <si>
    <t>916-782-3188</t>
  </si>
  <si>
    <t>310 OAK RIDGE DRIVE</t>
  </si>
  <si>
    <t>ZZR05491R</t>
  </si>
  <si>
    <t>JEFF SMITH</t>
  </si>
  <si>
    <t>JAMIE JONES</t>
  </si>
  <si>
    <t>AUBURN OAKS CARE CENTER</t>
  </si>
  <si>
    <t>3400 BELL ROAD</t>
  </si>
  <si>
    <t>95603</t>
  </si>
  <si>
    <t>LTC55219F</t>
  </si>
  <si>
    <t>JORIN LARSEN</t>
  </si>
  <si>
    <t>LINCOLN MEADOWS CARE CENTER</t>
  </si>
  <si>
    <t>916-645-7761</t>
  </si>
  <si>
    <t>1550 3RD STREET</t>
  </si>
  <si>
    <t>LINCOLN</t>
  </si>
  <si>
    <t>95648</t>
  </si>
  <si>
    <t>LTC55333G</t>
  </si>
  <si>
    <t>KENNETH BLANKENFELD</t>
  </si>
  <si>
    <t>PINE CREEK CARE CENTER</t>
  </si>
  <si>
    <t>916-782-7007</t>
  </si>
  <si>
    <t>1139 CIRBY WAY</t>
  </si>
  <si>
    <t>LTC90049F</t>
  </si>
  <si>
    <t>ROMAN ANDRUS</t>
  </si>
  <si>
    <t>SIENA SKILLED NURSING AND REHABILITATION CENTER</t>
  </si>
  <si>
    <t>530-889-0707</t>
  </si>
  <si>
    <t>11600 EDUCATION STREET</t>
  </si>
  <si>
    <t>1386160703</t>
  </si>
  <si>
    <t>MARK HALL</t>
  </si>
  <si>
    <t>1.04</t>
  </si>
  <si>
    <t>THE SPRINGS AT THE CARLOTTA</t>
  </si>
  <si>
    <t>1105</t>
  </si>
  <si>
    <t>760-346-5420</t>
  </si>
  <si>
    <t>41505 CARLOTTA DRIVE</t>
  </si>
  <si>
    <t>92211</t>
  </si>
  <si>
    <t>1801597968</t>
  </si>
  <si>
    <t>MONICA GUERRA</t>
  </si>
  <si>
    <t>CORONA POST ACUTE</t>
  </si>
  <si>
    <t>1111</t>
  </si>
  <si>
    <t>951-736-4700</t>
  </si>
  <si>
    <t>2600 SOUTH MAIN STREET</t>
  </si>
  <si>
    <t>CORONA</t>
  </si>
  <si>
    <t>92882</t>
  </si>
  <si>
    <t>1528228152</t>
  </si>
  <si>
    <t>GURPRIT DAHLWIL</t>
  </si>
  <si>
    <t>92503</t>
  </si>
  <si>
    <t>1659504991</t>
  </si>
  <si>
    <t>HIGHLAND SPRINGS CARE CENTER</t>
  </si>
  <si>
    <t>1107</t>
  </si>
  <si>
    <t>951-845-1166</t>
  </si>
  <si>
    <t>1441 NORTH MICHIGAN AVENUE</t>
  </si>
  <si>
    <t>BEAUMONT</t>
  </si>
  <si>
    <t>92223</t>
  </si>
  <si>
    <t>1376963785</t>
  </si>
  <si>
    <t>MELISSA CASTILLO</t>
  </si>
  <si>
    <t>COMMUNITY CARE ON PALM</t>
  </si>
  <si>
    <t>951-307-0796</t>
  </si>
  <si>
    <t>4768 PALM AVENUE</t>
  </si>
  <si>
    <t>92501</t>
  </si>
  <si>
    <t>1104851716</t>
  </si>
  <si>
    <t>ANOOP JETTI</t>
  </si>
  <si>
    <t>0.44</t>
  </si>
  <si>
    <t>92509</t>
  </si>
  <si>
    <t>RIVERSIDE BEHAVIORAL HEALTHCARE CENTER</t>
  </si>
  <si>
    <t>909-684-7701</t>
  </si>
  <si>
    <t>4580 PALM AVENUE</t>
  </si>
  <si>
    <t>1245224732</t>
  </si>
  <si>
    <t>JESSE MANDUJANO</t>
  </si>
  <si>
    <t>1.21</t>
  </si>
  <si>
    <t>BLYTHE POST-ACUTE</t>
  </si>
  <si>
    <t>1101</t>
  </si>
  <si>
    <t>619-922-8176</t>
  </si>
  <si>
    <t>285 W CHANSLOR WAY</t>
  </si>
  <si>
    <t>BLYTHE</t>
  </si>
  <si>
    <t>92225-0000</t>
  </si>
  <si>
    <t>1194120030</t>
  </si>
  <si>
    <t>LUIS WILLIAMS</t>
  </si>
  <si>
    <t>VALENCIA GARDENS HEALTH CARE CENTER</t>
  </si>
  <si>
    <t>951-683-7111</t>
  </si>
  <si>
    <t>4301 CAROLINE COURT</t>
  </si>
  <si>
    <t>92506-0000</t>
  </si>
  <si>
    <t>ZZT05584G</t>
  </si>
  <si>
    <t>FRANKLIN HUGHES</t>
  </si>
  <si>
    <t>PREMIER CARE CENTER FOR PALM SPRINGS</t>
  </si>
  <si>
    <t>760-323-2638</t>
  </si>
  <si>
    <t>2990 EAST RAMON ROAD</t>
  </si>
  <si>
    <t>PALM SPRINGS</t>
  </si>
  <si>
    <t>92264-7931</t>
  </si>
  <si>
    <t>1295734713</t>
  </si>
  <si>
    <t>BRYCE WONG</t>
  </si>
  <si>
    <t>BRADLEY GARDENS, THE</t>
  </si>
  <si>
    <t>1109</t>
  </si>
  <si>
    <t>951-654-9347</t>
  </si>
  <si>
    <t>980 W 7TH ST</t>
  </si>
  <si>
    <t>SAN JACINTO</t>
  </si>
  <si>
    <t>92582</t>
  </si>
  <si>
    <t>ZZT55598G</t>
  </si>
  <si>
    <t>LAUREN CALVANI</t>
  </si>
  <si>
    <t>COMMUNITY CARE AND REHABILITATION CENTER</t>
  </si>
  <si>
    <t>951-680-6500</t>
  </si>
  <si>
    <t>4070 JURUPA AVE</t>
  </si>
  <si>
    <t>92506</t>
  </si>
  <si>
    <t>ZZT05409G</t>
  </si>
  <si>
    <t>JORDAN T MADER</t>
  </si>
  <si>
    <t>206331154</t>
  </si>
  <si>
    <t>CORONA HEALTH CARE CENTER</t>
  </si>
  <si>
    <t>951-735-0252</t>
  </si>
  <si>
    <t>1400 CIRCLE CITY DRIVE</t>
  </si>
  <si>
    <t>92879</t>
  </si>
  <si>
    <t>JOSHUA TORRES</t>
  </si>
  <si>
    <t>WINDSOR CYPRESS GARDENS</t>
  </si>
  <si>
    <t>951-688-3636</t>
  </si>
  <si>
    <t>9025 COLORADO AVENUE</t>
  </si>
  <si>
    <t>1831748714</t>
  </si>
  <si>
    <t>RODGER GROVES</t>
  </si>
  <si>
    <t>DEVONSHIRE CARE CENTER</t>
  </si>
  <si>
    <t>951-925-2571</t>
  </si>
  <si>
    <t>1350 E. DEVONSHIRE AVE</t>
  </si>
  <si>
    <t>92544</t>
  </si>
  <si>
    <t>ZZT06095G</t>
  </si>
  <si>
    <t>DWAYNE WHITEHEAD</t>
  </si>
  <si>
    <t>SAN JACINTO VALLEY POST ACUTE</t>
  </si>
  <si>
    <t>951658944</t>
  </si>
  <si>
    <t>275 NORTH SAN JACINTO ST</t>
  </si>
  <si>
    <t>92543</t>
  </si>
  <si>
    <t>1740978931</t>
  </si>
  <si>
    <t>BRYCE LINDSEY</t>
  </si>
  <si>
    <t>951-688-2222</t>
  </si>
  <si>
    <t>8487 MAGNOLIA AVE</t>
  </si>
  <si>
    <t>92504</t>
  </si>
  <si>
    <t>ZZT05542J</t>
  </si>
  <si>
    <t>ADAM ELLSWORTH</t>
  </si>
  <si>
    <t>SUNRISE POST ACUTE</t>
  </si>
  <si>
    <t>951849472</t>
  </si>
  <si>
    <t>3476 WEST WILSON STREET</t>
  </si>
  <si>
    <t>BANNING</t>
  </si>
  <si>
    <t>92220</t>
  </si>
  <si>
    <t>1790473064</t>
  </si>
  <si>
    <t>PAUL HINOJOSA</t>
  </si>
  <si>
    <t>PALM GROVE HEALTHCARE</t>
  </si>
  <si>
    <t>951845312</t>
  </si>
  <si>
    <t>1665 EAST 8TH STREET</t>
  </si>
  <si>
    <t>1932897204</t>
  </si>
  <si>
    <t>KARSTEN LESTER</t>
  </si>
  <si>
    <t>DESERT SPRINGS HEALTHCARE AND WELLNESS CENTER</t>
  </si>
  <si>
    <t>1103</t>
  </si>
  <si>
    <t>760-347-6000</t>
  </si>
  <si>
    <t>82-262 VALENCIA STREET</t>
  </si>
  <si>
    <t>INDIO</t>
  </si>
  <si>
    <t>92201</t>
  </si>
  <si>
    <t>1477873990</t>
  </si>
  <si>
    <t>ALISHA JOY VINSON</t>
  </si>
  <si>
    <t>RIVERSIDE POSTACUTE CARE</t>
  </si>
  <si>
    <t>951-685-1531</t>
  </si>
  <si>
    <t>8781 LAKEVIEW AVENUE</t>
  </si>
  <si>
    <t>1710166558</t>
  </si>
  <si>
    <t>ALISHA VINSON</t>
  </si>
  <si>
    <t>WOODCREST POST ACUTE &amp; REHABILITATION</t>
  </si>
  <si>
    <t>951-688-4321</t>
  </si>
  <si>
    <t>8133 MAGNOLIA AVENUE</t>
  </si>
  <si>
    <t>ZZT05474F</t>
  </si>
  <si>
    <t>RANIA AGGAWI</t>
  </si>
  <si>
    <t>EXTENDED CARE HOSPITAL OF RIVERSIDE</t>
  </si>
  <si>
    <t>951-687-3842</t>
  </si>
  <si>
    <t>8171 MAGNOLIA AVE</t>
  </si>
  <si>
    <t>ZZT06162J</t>
  </si>
  <si>
    <t>MEADOWBROOK POST ACUTE</t>
  </si>
  <si>
    <t>909-658-6374</t>
  </si>
  <si>
    <t>461 EAST JOHNSTON AVENUE</t>
  </si>
  <si>
    <t>92543-0000</t>
  </si>
  <si>
    <t>ZZT05401G</t>
  </si>
  <si>
    <t>MIKE RUIZ</t>
  </si>
  <si>
    <t>JURUPA HILLS POST ACUTE</t>
  </si>
  <si>
    <t>909-681-2200</t>
  </si>
  <si>
    <t>6401 33RD STREET</t>
  </si>
  <si>
    <t>92599-0000</t>
  </si>
  <si>
    <t>1497153878</t>
  </si>
  <si>
    <t>PALM SPRINGS HEALTH CARE AND REHABILITATION CENTER</t>
  </si>
  <si>
    <t>760-327-8541</t>
  </si>
  <si>
    <t>277 S. SUNRISE WAY</t>
  </si>
  <si>
    <t>92262</t>
  </si>
  <si>
    <t>1699747659</t>
  </si>
  <si>
    <t>DENNISE POTTROFF</t>
  </si>
  <si>
    <t>PALM TERRACE CARE CENTER</t>
  </si>
  <si>
    <t>951-687-7330</t>
  </si>
  <si>
    <t>11162 PALM TERRACE LANE</t>
  </si>
  <si>
    <t>92505</t>
  </si>
  <si>
    <t>1467165993</t>
  </si>
  <si>
    <t>LEET, RYAN</t>
  </si>
  <si>
    <t>THE GROVE CARE AND WELLNESS</t>
  </si>
  <si>
    <t>951-686-8202</t>
  </si>
  <si>
    <t>3401 LEMON STREET</t>
  </si>
  <si>
    <t>92501-0000</t>
  </si>
  <si>
    <t>1356588826</t>
  </si>
  <si>
    <t>MCMILLAN, KIP ADAM</t>
  </si>
  <si>
    <t>RAMONA REHABILITATION AND POST ACUTE CENTER</t>
  </si>
  <si>
    <t>951-652-0011</t>
  </si>
  <si>
    <t>485 WEST JOHNSTON AVENUE</t>
  </si>
  <si>
    <t>250000190</t>
  </si>
  <si>
    <t>BRETT JONES</t>
  </si>
  <si>
    <t>MENIFEE LAKES POST ACUTE</t>
  </si>
  <si>
    <t>951-679-6858</t>
  </si>
  <si>
    <t>27600 ENCANTO DRIVE</t>
  </si>
  <si>
    <t>SUN CITY</t>
  </si>
  <si>
    <t>92586</t>
  </si>
  <si>
    <t>1033844634</t>
  </si>
  <si>
    <t>JARED HJELMSTAD</t>
  </si>
  <si>
    <t>OAK GLEN POST ACUTE</t>
  </si>
  <si>
    <t>951845319</t>
  </si>
  <si>
    <t>9246 AVENIDA MIRAVILLA</t>
  </si>
  <si>
    <t>CHERRY VALLEY</t>
  </si>
  <si>
    <t>1043908221</t>
  </si>
  <si>
    <t>KADE COPELAND</t>
  </si>
  <si>
    <t>CALIFORNIA NURSING AND REHABILITATION CENTER</t>
  </si>
  <si>
    <t>760-325-2937</t>
  </si>
  <si>
    <t>2299 NORTH INDIAN CANYON DR</t>
  </si>
  <si>
    <t>1750398921</t>
  </si>
  <si>
    <t>WACY JOHNSON</t>
  </si>
  <si>
    <t>RIVERSIDE HEIGHTS HEALTHCARE CENTER</t>
  </si>
  <si>
    <t>951-685-7474</t>
  </si>
  <si>
    <t>8951 GRANITE HILL DR</t>
  </si>
  <si>
    <t>1083006712</t>
  </si>
  <si>
    <t>MARYLYNN MAHAN</t>
  </si>
  <si>
    <t>RIVERWALK POST ACUTE</t>
  </si>
  <si>
    <t>909-785-6060</t>
  </si>
  <si>
    <t>4000 HARRISON STREET</t>
  </si>
  <si>
    <t>92503-0000</t>
  </si>
  <si>
    <t>1689072977</t>
  </si>
  <si>
    <t>BENJAMIN WEESE</t>
  </si>
  <si>
    <t>VILLA HEALTH CARE CENTER</t>
  </si>
  <si>
    <t>909-689-5788</t>
  </si>
  <si>
    <t>8965 MAGNOLIA AVE</t>
  </si>
  <si>
    <t>ZZT05112F</t>
  </si>
  <si>
    <t>JAMES ELLIS-SHERINIAN</t>
  </si>
  <si>
    <t>CENTINELA GRAND, INC.</t>
  </si>
  <si>
    <t>951-657-2135</t>
  </si>
  <si>
    <t>2225 NORTH PERRIS BLVD</t>
  </si>
  <si>
    <t>PERRIS</t>
  </si>
  <si>
    <t>92571</t>
  </si>
  <si>
    <t>ZZT06186H</t>
  </si>
  <si>
    <t>GEORGE SIREGAR</t>
  </si>
  <si>
    <t>RANCHO MIRAGE HEALTH AND REHABILITATION CENTER</t>
  </si>
  <si>
    <t>760-340-0053</t>
  </si>
  <si>
    <t>39950 VISTA DEL SOL</t>
  </si>
  <si>
    <t>RANCHO MIRAGE</t>
  </si>
  <si>
    <t>92270</t>
  </si>
  <si>
    <t>1164416657</t>
  </si>
  <si>
    <t>GARY GILLIS</t>
  </si>
  <si>
    <t>HEMET HILLS POST ACUTE</t>
  </si>
  <si>
    <t>951925917</t>
  </si>
  <si>
    <t>1717 W STETSON AVE</t>
  </si>
  <si>
    <t>92545</t>
  </si>
  <si>
    <t>1891497681</t>
  </si>
  <si>
    <t>BRENNAN BOYACK</t>
  </si>
  <si>
    <t>SUNDANCE CREEK POST ACUTE</t>
  </si>
  <si>
    <t>951845160</t>
  </si>
  <si>
    <t>5800 WEST WILSON STREET</t>
  </si>
  <si>
    <t>92220-3042</t>
  </si>
  <si>
    <t>1326736695</t>
  </si>
  <si>
    <t>AVERY MCCUSKER</t>
  </si>
  <si>
    <t>DESERT SPRINGS POST ACUTE</t>
  </si>
  <si>
    <t>74-350 COUNTRY CLUB DR</t>
  </si>
  <si>
    <t>92260</t>
  </si>
  <si>
    <t>1508568395</t>
  </si>
  <si>
    <t>ERIC HYDER</t>
  </si>
  <si>
    <t>MONTEREY PALMS HEALTH CARE CENTER</t>
  </si>
  <si>
    <t>760-773-5151</t>
  </si>
  <si>
    <t>44610 MONTEREY AVE</t>
  </si>
  <si>
    <t>1326336009</t>
  </si>
  <si>
    <t>DILLON THOMAS</t>
  </si>
  <si>
    <t>RIVERSIDE VILLAGE HEALTHCARE CENTER</t>
  </si>
  <si>
    <t>909-697-2206</t>
  </si>
  <si>
    <t>17050 ARNOLD DRIVE</t>
  </si>
  <si>
    <t>92518-2806</t>
  </si>
  <si>
    <t>1336700772</t>
  </si>
  <si>
    <t>SAMUEL LEE</t>
  </si>
  <si>
    <t>1588740229</t>
  </si>
  <si>
    <t>2.64</t>
  </si>
  <si>
    <t>DESERT MOUNTAIN CARE CENTER</t>
  </si>
  <si>
    <t>760-347-0750</t>
  </si>
  <si>
    <t>47763 MONROE ST</t>
  </si>
  <si>
    <t>1578141206</t>
  </si>
  <si>
    <t>ALONZO, ANDREA LESLIE</t>
  </si>
  <si>
    <t>MURRIETA HEALTH AND REHABILITATION CENTER</t>
  </si>
  <si>
    <t>990-960-0464</t>
  </si>
  <si>
    <t>24100 MONROE AVENUE</t>
  </si>
  <si>
    <t>92562</t>
  </si>
  <si>
    <t>LTC55747G</t>
  </si>
  <si>
    <t>JAMES WRIGHT GARNER</t>
  </si>
  <si>
    <t>BAYSHIRE RANCHO MIRAGE</t>
  </si>
  <si>
    <t>760-340-5999</t>
  </si>
  <si>
    <t>72201 COUNTRY CLUB DRIVE</t>
  </si>
  <si>
    <t>1710582101</t>
  </si>
  <si>
    <t>JIMMY STEWART</t>
  </si>
  <si>
    <t>ARLINGTON GARDENS CARE CENTER</t>
  </si>
  <si>
    <t>951-689-2340</t>
  </si>
  <si>
    <t>3688 NYE AVENUE</t>
  </si>
  <si>
    <t>ZZT18014G</t>
  </si>
  <si>
    <t>CARSON MCCUSKER</t>
  </si>
  <si>
    <t>RANCHO BELLAGIO POST ACUTE</t>
  </si>
  <si>
    <t>951-363-5434</t>
  </si>
  <si>
    <t>26940 E. HOSPITAL RD.</t>
  </si>
  <si>
    <t>MORENO VALLEY</t>
  </si>
  <si>
    <t>92555</t>
  </si>
  <si>
    <t>1285297291</t>
  </si>
  <si>
    <t>92563</t>
  </si>
  <si>
    <t>1952802225</t>
  </si>
  <si>
    <t>TEMECULA HEALTHCARE CENTER</t>
  </si>
  <si>
    <t>951-466-0200</t>
  </si>
  <si>
    <t>44280 CAMPANULA WAY</t>
  </si>
  <si>
    <t>TEMECULA</t>
  </si>
  <si>
    <t>92592</t>
  </si>
  <si>
    <t>1881210847</t>
  </si>
  <si>
    <t>JIM GEDDIE</t>
  </si>
  <si>
    <t>ARDEN PARK POST ACUTE</t>
  </si>
  <si>
    <t>3400 ALTA ARDEN EXPRESSWAY</t>
  </si>
  <si>
    <t>SACRAMENTO</t>
  </si>
  <si>
    <t>95825</t>
  </si>
  <si>
    <t>1275539454</t>
  </si>
  <si>
    <t>RILEY CORBIN</t>
  </si>
  <si>
    <t>NORTH POINTE CARE CENTER</t>
  </si>
  <si>
    <t>0311</t>
  </si>
  <si>
    <t>916-922-7177</t>
  </si>
  <si>
    <t>500 JESSIE AVE</t>
  </si>
  <si>
    <t>95838-?</t>
  </si>
  <si>
    <t>1801892096</t>
  </si>
  <si>
    <t>JUDD COCKETT</t>
  </si>
  <si>
    <t>ASBURY PARK NURSING AND REHABILITATION CENTER</t>
  </si>
  <si>
    <t>916-649-2000</t>
  </si>
  <si>
    <t>2257 FAIR OAKS BLVD</t>
  </si>
  <si>
    <t>LTC55673G</t>
  </si>
  <si>
    <t>ALICIA PORTELA</t>
  </si>
  <si>
    <t>WINDSOR EL CAMINO CARE CENTER</t>
  </si>
  <si>
    <t>916-482-0465</t>
  </si>
  <si>
    <t>2540 CARMICHAEL WAY</t>
  </si>
  <si>
    <t>95608</t>
  </si>
  <si>
    <t>1316083025</t>
  </si>
  <si>
    <t>PHONECHIA THOMAS-HARRISON</t>
  </si>
  <si>
    <t>WINDSOR ELK GROVE CARE AND REHABILITATION CENTER</t>
  </si>
  <si>
    <t>916-685-9525</t>
  </si>
  <si>
    <t>9461 BATEY AVE</t>
  </si>
  <si>
    <t>ELK GROVE</t>
  </si>
  <si>
    <t>95624</t>
  </si>
  <si>
    <t>1235275975</t>
  </si>
  <si>
    <t>ANTHONY ALEXANDER</t>
  </si>
  <si>
    <t>FOLSOM CARE CENTER</t>
  </si>
  <si>
    <t>916-985-2363</t>
  </si>
  <si>
    <t>510 MILL STREET</t>
  </si>
  <si>
    <t>FOLSOM</t>
  </si>
  <si>
    <t>95630</t>
  </si>
  <si>
    <t>ZZR05173F</t>
  </si>
  <si>
    <t>CALVIN CALLAWAY</t>
  </si>
  <si>
    <t>1.92</t>
  </si>
  <si>
    <t>WINDSOR CARE CENTER OF SACRAMENTO</t>
  </si>
  <si>
    <t>916-922-8855</t>
  </si>
  <si>
    <t>501 JESSIE AVENUE</t>
  </si>
  <si>
    <t>95838</t>
  </si>
  <si>
    <t>1033437579</t>
  </si>
  <si>
    <t>SUZANNE PECK</t>
  </si>
  <si>
    <t>SHERWOOD HEALTHCARE CENTER</t>
  </si>
  <si>
    <t>916-454-4700</t>
  </si>
  <si>
    <t>4700 ELVAS AVE</t>
  </si>
  <si>
    <t>95819</t>
  </si>
  <si>
    <t>ZZR05305I</t>
  </si>
  <si>
    <t>DUSTIN MURRAY</t>
  </si>
  <si>
    <t>COLLEGE OAK NURSING AND REHABILITATION CENTER</t>
  </si>
  <si>
    <t>916-481-7434</t>
  </si>
  <si>
    <t>4635 COLLEGE OAK DRIVE</t>
  </si>
  <si>
    <t>95841</t>
  </si>
  <si>
    <t>ZZR06158H</t>
  </si>
  <si>
    <t>CHRIS MCCONNELL</t>
  </si>
  <si>
    <t>MISSION CARMICHAEL HEALTH CARE CENTER</t>
  </si>
  <si>
    <t>916-488-1580</t>
  </si>
  <si>
    <t>3630 MISSION AVENUE</t>
  </si>
  <si>
    <t>1578133807</t>
  </si>
  <si>
    <t>RUDOLPH BALECHA</t>
  </si>
  <si>
    <t>RIVER POINTE POST-ACUTE</t>
  </si>
  <si>
    <t>916-483-8103</t>
  </si>
  <si>
    <t>6041 FAIR OAKS BLVD</t>
  </si>
  <si>
    <t>1265934632</t>
  </si>
  <si>
    <t>MARK OCAMPO</t>
  </si>
  <si>
    <t>WOODSIDE HEALTHCARE CENTER</t>
  </si>
  <si>
    <t>916-927-9300</t>
  </si>
  <si>
    <t>2240 NORTHROP AVE</t>
  </si>
  <si>
    <t>LTC55798G</t>
  </si>
  <si>
    <t>PIONEER HOUSE</t>
  </si>
  <si>
    <t>916-442-4906</t>
  </si>
  <si>
    <t>415 P STREET</t>
  </si>
  <si>
    <t>95814-0000</t>
  </si>
  <si>
    <t>ZZR18173F</t>
  </si>
  <si>
    <t>RILEY CLARK</t>
  </si>
  <si>
    <t>CEDARWOOD POST ACUTE</t>
  </si>
  <si>
    <t>916-446-2506</t>
  </si>
  <si>
    <t>1090 RIO LANE</t>
  </si>
  <si>
    <t>95822</t>
  </si>
  <si>
    <t>1639826803</t>
  </si>
  <si>
    <t>BRENNAN MCCORMACK</t>
  </si>
  <si>
    <t>BRIDGEWOOD POST ACUTE</t>
  </si>
  <si>
    <t>916-383-2741</t>
  </si>
  <si>
    <t>5901 LEMON HILLS AVE.</t>
  </si>
  <si>
    <t>95824</t>
  </si>
  <si>
    <t>1932856200</t>
  </si>
  <si>
    <t>RANCHO SECO CARE CENTER</t>
  </si>
  <si>
    <t>209-745-1537</t>
  </si>
  <si>
    <t>144 F STREET</t>
  </si>
  <si>
    <t>GALT</t>
  </si>
  <si>
    <t>95632</t>
  </si>
  <si>
    <t>1780267948</t>
  </si>
  <si>
    <t>CHELSEA MOTT</t>
  </si>
  <si>
    <t>SAYLOR LANE HEALTHCARE CENTER</t>
  </si>
  <si>
    <t>916-457-3500</t>
  </si>
  <si>
    <t>3500 FOLSOM BLVD</t>
  </si>
  <si>
    <t>95816</t>
  </si>
  <si>
    <t>ZZR05417K</t>
  </si>
  <si>
    <t>UNIVERSITY POST - ACUTE REHAB</t>
  </si>
  <si>
    <t>916-452-6631</t>
  </si>
  <si>
    <t>2120 STOCKTON BLVD</t>
  </si>
  <si>
    <t>95817</t>
  </si>
  <si>
    <t>1396720892</t>
  </si>
  <si>
    <t>JEREMY PANTOVICH</t>
  </si>
  <si>
    <t>WHITNEY OAKS CARE CENTER</t>
  </si>
  <si>
    <t>916-488-8601</t>
  </si>
  <si>
    <t>3529 WALNUT AVENUE</t>
  </si>
  <si>
    <t>95608-3049</t>
  </si>
  <si>
    <t>ZZR06410G</t>
  </si>
  <si>
    <t>ABE OLSON</t>
  </si>
  <si>
    <t>MID - TOWN OAKS POST ACUTE</t>
  </si>
  <si>
    <t>916-321-9440</t>
  </si>
  <si>
    <t>2600 L STREET</t>
  </si>
  <si>
    <t>95816-0000</t>
  </si>
  <si>
    <t>1639503972</t>
  </si>
  <si>
    <t>TROY WARNER</t>
  </si>
  <si>
    <t>SACRAMENTO POST - ACUTE</t>
  </si>
  <si>
    <t>916-331-4590</t>
  </si>
  <si>
    <t>5255 HEMLOCK STREET</t>
  </si>
  <si>
    <t>95841-0000</t>
  </si>
  <si>
    <t>ZZR06073G</t>
  </si>
  <si>
    <t>JEFFERY V BARBIERI</t>
  </si>
  <si>
    <t>CASA COLOMA HEALTH CARE CENTER</t>
  </si>
  <si>
    <t>916-363-4843</t>
  </si>
  <si>
    <t>10410 COLOMA ROAD</t>
  </si>
  <si>
    <t>RANCHO CORDOVA</t>
  </si>
  <si>
    <t>95670</t>
  </si>
  <si>
    <t>1891310520</t>
  </si>
  <si>
    <t>TANNER J WILSON</t>
  </si>
  <si>
    <t>DOUBLE TREE POST - ACUTE CARE CENTER</t>
  </si>
  <si>
    <t>916-422-4825</t>
  </si>
  <si>
    <t>7400 24TH STREET</t>
  </si>
  <si>
    <t>1528585338</t>
  </si>
  <si>
    <t>JASON POLLOCK</t>
  </si>
  <si>
    <t>CAPITAL POST ACUTE</t>
  </si>
  <si>
    <t>916-391-6011</t>
  </si>
  <si>
    <t>6821 24TH STREET</t>
  </si>
  <si>
    <t>1437896081</t>
  </si>
  <si>
    <t>ERIC LAWRENCE</t>
  </si>
  <si>
    <t>MANZANITA HEALTHCARE CENTER</t>
  </si>
  <si>
    <t>916-331-8513</t>
  </si>
  <si>
    <t>5318 MANZANITA AVENUE</t>
  </si>
  <si>
    <t>ZZR55083G</t>
  </si>
  <si>
    <t>ZACH TYSON</t>
  </si>
  <si>
    <t>GREENHAVEN HEALTHCARE CENTER</t>
  </si>
  <si>
    <t>916-393-2550</t>
  </si>
  <si>
    <t>455 FLORIN ROAD</t>
  </si>
  <si>
    <t>95831</t>
  </si>
  <si>
    <t>1114922614</t>
  </si>
  <si>
    <t>BENJAMIN TUIFUA</t>
  </si>
  <si>
    <t>CITY CREEK POST ACUTE</t>
  </si>
  <si>
    <t>916-392-4440</t>
  </si>
  <si>
    <t>6248 66TH AVENUE</t>
  </si>
  <si>
    <t>95823</t>
  </si>
  <si>
    <t>1508401423</t>
  </si>
  <si>
    <t>NICK OEHLER</t>
  </si>
  <si>
    <t>MCKINLEY PARK CARE CENTER</t>
  </si>
  <si>
    <t>916-452-3592</t>
  </si>
  <si>
    <t>3700 H STREET</t>
  </si>
  <si>
    <t>ZZR55122J</t>
  </si>
  <si>
    <t>KENNETH BLANKENFIELD</t>
  </si>
  <si>
    <t>FAIR OAKS HEALTHCARE CENTER</t>
  </si>
  <si>
    <t>916-961-4347</t>
  </si>
  <si>
    <t>11300 FAIR OAKS BLVD</t>
  </si>
  <si>
    <t>FAIR OAKS</t>
  </si>
  <si>
    <t>95628</t>
  </si>
  <si>
    <t>1841296282</t>
  </si>
  <si>
    <t>ALEC JACKSON</t>
  </si>
  <si>
    <t>ACC CARE CENTER</t>
  </si>
  <si>
    <t>916-393-9020</t>
  </si>
  <si>
    <t>7801 RUSH RIVER DRIVE</t>
  </si>
  <si>
    <t>LTC55261F</t>
  </si>
  <si>
    <t>HEIDI WHEELER</t>
  </si>
  <si>
    <t>CITRUS HEIGHTS POST ACUTE</t>
  </si>
  <si>
    <t>95610</t>
  </si>
  <si>
    <t>1831891613</t>
  </si>
  <si>
    <t>GRAMERCY COURT</t>
  </si>
  <si>
    <t>916-482-2200</t>
  </si>
  <si>
    <t>2200 GRAMERCY DRIVE</t>
  </si>
  <si>
    <t>95825-0000</t>
  </si>
  <si>
    <t>LTC55459F</t>
  </si>
  <si>
    <t>NIMA POURFATHI</t>
  </si>
  <si>
    <t>AMERICAN RIVER CARE CENTER</t>
  </si>
  <si>
    <t>916-481-6455</t>
  </si>
  <si>
    <t>3900 GARFIELD AVENUE</t>
  </si>
  <si>
    <t>LTC55450F</t>
  </si>
  <si>
    <t>STROUGHTER, BRANDON</t>
  </si>
  <si>
    <t>ESKATON VILLAGE CARE CENTER</t>
  </si>
  <si>
    <t>916-974-2000</t>
  </si>
  <si>
    <t>3939 WALNUT AVENUE</t>
  </si>
  <si>
    <t>1780680025</t>
  </si>
  <si>
    <t>ADVANCED HEALTH CARE OF SACRAMENTO</t>
  </si>
  <si>
    <t>916-758-6300</t>
  </si>
  <si>
    <t>1411 EXPO PARKWAY</t>
  </si>
  <si>
    <t>95815</t>
  </si>
  <si>
    <t>JON WALKER</t>
  </si>
  <si>
    <t>ADVANCED HEALTH CARE - LARRY H. MILLER C</t>
  </si>
  <si>
    <t>6.12</t>
  </si>
  <si>
    <t>INLAND CHRISTIAN HOME</t>
  </si>
  <si>
    <t>1207</t>
  </si>
  <si>
    <t>909-983-0084</t>
  </si>
  <si>
    <t>1950 S. MOUNTAIN AVENUE</t>
  </si>
  <si>
    <t>91762-000</t>
  </si>
  <si>
    <t>ZZT19208F</t>
  </si>
  <si>
    <t>MARY WOLFF</t>
  </si>
  <si>
    <t>5.23</t>
  </si>
  <si>
    <t>DEL ROSA VILLA</t>
  </si>
  <si>
    <t>1209</t>
  </si>
  <si>
    <t>909-885-3261</t>
  </si>
  <si>
    <t>2018 DEL ROSA AVENUE</t>
  </si>
  <si>
    <t>SAN BERNARDINO</t>
  </si>
  <si>
    <t>92404-0000</t>
  </si>
  <si>
    <t>1134527500</t>
  </si>
  <si>
    <t>NICOLETTA JENKINS</t>
  </si>
  <si>
    <t>JOSHUA TREE POST ACUTE</t>
  </si>
  <si>
    <t>1214</t>
  </si>
  <si>
    <t>760-365-0717</t>
  </si>
  <si>
    <t>8515 CHOLLA AVE</t>
  </si>
  <si>
    <t>YUCCA VALLEY</t>
  </si>
  <si>
    <t>92284</t>
  </si>
  <si>
    <t>1902372360</t>
  </si>
  <si>
    <t>EDGAR FIGALAN</t>
  </si>
  <si>
    <t>ROCKWELL HEALTHCARE LLC</t>
  </si>
  <si>
    <t>0.47</t>
  </si>
  <si>
    <t>RANCHO MESA CARE CENTER</t>
  </si>
  <si>
    <t>909-987-2501</t>
  </si>
  <si>
    <t>9333 LA MESA DRIVE</t>
  </si>
  <si>
    <t>ALTA LOMA</t>
  </si>
  <si>
    <t>91701</t>
  </si>
  <si>
    <t>1487136479</t>
  </si>
  <si>
    <t>MONICA CHAVEZ</t>
  </si>
  <si>
    <t>ARROWHEAD HEALTHCARE CENTER, LLC</t>
  </si>
  <si>
    <t>909-886-4731</t>
  </si>
  <si>
    <t>4343 N SIERRA WAY</t>
  </si>
  <si>
    <t>92407</t>
  </si>
  <si>
    <t>55-5896</t>
  </si>
  <si>
    <t>ADRIENNE MARTINEZ</t>
  </si>
  <si>
    <t>91764</t>
  </si>
  <si>
    <t>1174822241</t>
  </si>
  <si>
    <t>HIGHLAND CARE CENTER OF REDLANDS</t>
  </si>
  <si>
    <t>909-793-2678</t>
  </si>
  <si>
    <t>700 EAST HIGHLAND AVENUE</t>
  </si>
  <si>
    <t>REDLANDS</t>
  </si>
  <si>
    <t>92374</t>
  </si>
  <si>
    <t>1790779288</t>
  </si>
  <si>
    <t>GWENDY HERNANDEZ</t>
  </si>
  <si>
    <t>0.50</t>
  </si>
  <si>
    <t>SIERRA VISTA REHABILITATION CENTER</t>
  </si>
  <si>
    <t>909-862-6454</t>
  </si>
  <si>
    <t>3455 EAST HIGHLAND AVENUE</t>
  </si>
  <si>
    <t>HIGHLAND</t>
  </si>
  <si>
    <t>92346</t>
  </si>
  <si>
    <t>ZZT18620H</t>
  </si>
  <si>
    <t>JEANINE ALLSPAW</t>
  </si>
  <si>
    <t>BROOKSIDE HEALTHCARE CENTER</t>
  </si>
  <si>
    <t>909-793-2271</t>
  </si>
  <si>
    <t>105 TERRACINA BLVD.</t>
  </si>
  <si>
    <t>92373-0000</t>
  </si>
  <si>
    <t>1396744918</t>
  </si>
  <si>
    <t>BRIAN HAROLDSEN</t>
  </si>
  <si>
    <t>MEADOWS RIDGE CARE CENTER</t>
  </si>
  <si>
    <t>909-824-1530</t>
  </si>
  <si>
    <t>1700 EAST WASHINGTON STREET</t>
  </si>
  <si>
    <t>COLTON</t>
  </si>
  <si>
    <t>92324</t>
  </si>
  <si>
    <t>1487196655</t>
  </si>
  <si>
    <t>BRADLEY FUNG</t>
  </si>
  <si>
    <t>CITRUS NURSING CENTER</t>
  </si>
  <si>
    <t>909-823-3481</t>
  </si>
  <si>
    <t>9440 CITRUS AVE</t>
  </si>
  <si>
    <t>FONTANA</t>
  </si>
  <si>
    <t>92335</t>
  </si>
  <si>
    <t>ZZT05872J</t>
  </si>
  <si>
    <t>DE JESUS, WALTER</t>
  </si>
  <si>
    <t>YUCAIPA HILLS POST ACUTE</t>
  </si>
  <si>
    <t>909-795-2421</t>
  </si>
  <si>
    <t>13542 2ND STREET</t>
  </si>
  <si>
    <t>YUCAIPA,CA</t>
  </si>
  <si>
    <t>92399</t>
  </si>
  <si>
    <t>ZZT18152G</t>
  </si>
  <si>
    <t>JILL ANNE N. LORA</t>
  </si>
  <si>
    <t>3.06</t>
  </si>
  <si>
    <t>RIALTO POST ACUTE CENTER</t>
  </si>
  <si>
    <t>909-877-1361</t>
  </si>
  <si>
    <t>1471 SOUTH RIVERSIDE AVENUE</t>
  </si>
  <si>
    <t>RIALTO</t>
  </si>
  <si>
    <t>92376</t>
  </si>
  <si>
    <t>1700025863</t>
  </si>
  <si>
    <t>MARK HANSEN</t>
  </si>
  <si>
    <t>HAVEN POST ACUTE</t>
  </si>
  <si>
    <t>909-882-3316</t>
  </si>
  <si>
    <t>1311 E. DATE STREET</t>
  </si>
  <si>
    <t>92404-4298</t>
  </si>
  <si>
    <t>1629653720</t>
  </si>
  <si>
    <t>KYLE J DAHL</t>
  </si>
  <si>
    <t>SPRING VALLEY POST ACUTE</t>
  </si>
  <si>
    <t>1211</t>
  </si>
  <si>
    <t>760-245-6477</t>
  </si>
  <si>
    <t>14973 HESPERIA ROAD</t>
  </si>
  <si>
    <t>VICTORVILLE</t>
  </si>
  <si>
    <t>92395-0000</t>
  </si>
  <si>
    <t>1053748830</t>
  </si>
  <si>
    <t>PREYAS SONI</t>
  </si>
  <si>
    <t>GRAND TERRACE HEALTH CARE CENTER</t>
  </si>
  <si>
    <t>909-825-5221</t>
  </si>
  <si>
    <t>12000 MOUNT VERNON AVE</t>
  </si>
  <si>
    <t>GRAND TERRACE</t>
  </si>
  <si>
    <t>92313</t>
  </si>
  <si>
    <t>1740993419</t>
  </si>
  <si>
    <t>HERITAGE GARDENS HEALTH CARE CENTER</t>
  </si>
  <si>
    <t>909-796-0216</t>
  </si>
  <si>
    <t>25271 BARTON ROAD</t>
  </si>
  <si>
    <t>LOMA LINDA</t>
  </si>
  <si>
    <t>92354</t>
  </si>
  <si>
    <t>ZZT05183F</t>
  </si>
  <si>
    <t>STEVE FLOOD</t>
  </si>
  <si>
    <t>HIGHLAND PALMS HEALTHCARE CENTER</t>
  </si>
  <si>
    <t>909-862-0611</t>
  </si>
  <si>
    <t>7534 PALM AVENUE</t>
  </si>
  <si>
    <t>92346-0000</t>
  </si>
  <si>
    <t>ZZT06024J</t>
  </si>
  <si>
    <t>DANIEL DRIGGS</t>
  </si>
  <si>
    <t>HILLCREST NURSING HOME</t>
  </si>
  <si>
    <t>909-882-2965</t>
  </si>
  <si>
    <t>4280 CYPRESS DRIVE</t>
  </si>
  <si>
    <t>1811306277</t>
  </si>
  <si>
    <t>LEEANN SANDERS</t>
  </si>
  <si>
    <t>UNIVERSITY POST ACUTE</t>
  </si>
  <si>
    <t>909-794-1189</t>
  </si>
  <si>
    <t>2278 NICE AVENUE</t>
  </si>
  <si>
    <t>MENTONE, CA</t>
  </si>
  <si>
    <t>40140</t>
  </si>
  <si>
    <t>ZZT059B5I</t>
  </si>
  <si>
    <t>JOSE PESONGCO</t>
  </si>
  <si>
    <t>LAUREL CONVALESCENT HOSPITAL</t>
  </si>
  <si>
    <t>909-822-8066</t>
  </si>
  <si>
    <t>7509 N LAUREL AVENUE</t>
  </si>
  <si>
    <t>92355</t>
  </si>
  <si>
    <t>1285874560</t>
  </si>
  <si>
    <t>KYLE LATTERAL</t>
  </si>
  <si>
    <t>LOMA LINDA POST ACUTE</t>
  </si>
  <si>
    <t>909796023</t>
  </si>
  <si>
    <t>25383 COLE STREET</t>
  </si>
  <si>
    <t>1649968900</t>
  </si>
  <si>
    <t>KENNY JARDINE</t>
  </si>
  <si>
    <t>MEDICAL CENTER CONVALESCENT HOSPITAL</t>
  </si>
  <si>
    <t>909-884-4781</t>
  </si>
  <si>
    <t>467 E. GILBERT</t>
  </si>
  <si>
    <t>ZZT05149H</t>
  </si>
  <si>
    <t>FRANCISCO DIOLOSA</t>
  </si>
  <si>
    <t>MONTCLAIR MANOR CARE CENTER</t>
  </si>
  <si>
    <t>909-626-1294</t>
  </si>
  <si>
    <t>5119 BANDERA STREET</t>
  </si>
  <si>
    <t>MONTCLAIR</t>
  </si>
  <si>
    <t>91763-0000</t>
  </si>
  <si>
    <t>ZZT05718G</t>
  </si>
  <si>
    <t>ONTARIO HEALTHCARE CENTER</t>
  </si>
  <si>
    <t>909-984-6713</t>
  </si>
  <si>
    <t>1661 SOUTH EUCLID AVENUE</t>
  </si>
  <si>
    <t>91762</t>
  </si>
  <si>
    <t>1780900068</t>
  </si>
  <si>
    <t>SONIA CARDENAS</t>
  </si>
  <si>
    <t>COMMUNITY CONVALESCENT CENTER OF SAN BERNARDINO</t>
  </si>
  <si>
    <t>909-887-6481</t>
  </si>
  <si>
    <t>1676 MEDICAL CENTER DRIVE</t>
  </si>
  <si>
    <t>92411-0000</t>
  </si>
  <si>
    <t>1851395685</t>
  </si>
  <si>
    <t>KEVIN BURKIN</t>
  </si>
  <si>
    <t>COMMUNITY HOSPITAL OF SAN BERNARDINO</t>
  </si>
  <si>
    <t>LAS COLINAS POST ACUTE</t>
  </si>
  <si>
    <t>909-984-8629</t>
  </si>
  <si>
    <t>800 EAST FIFTH STREET</t>
  </si>
  <si>
    <t>91764-0000</t>
  </si>
  <si>
    <t>1063810349</t>
  </si>
  <si>
    <t>TREVOR LORDS</t>
  </si>
  <si>
    <t>PLYMOUTH VILLAGE</t>
  </si>
  <si>
    <t>909-793-1233</t>
  </si>
  <si>
    <t>819 SALEM DRIVE</t>
  </si>
  <si>
    <t>1982789343</t>
  </si>
  <si>
    <t>BRETT DRAKE</t>
  </si>
  <si>
    <t>RIMROCK VILLA CONVALESCENT HOSPITAL</t>
  </si>
  <si>
    <t>1213</t>
  </si>
  <si>
    <t>760-252-2515</t>
  </si>
  <si>
    <t>27555 RIMROCK ROAD</t>
  </si>
  <si>
    <t>BARSTOW</t>
  </si>
  <si>
    <t>92311</t>
  </si>
  <si>
    <t>1841925344</t>
  </si>
  <si>
    <t>TREVOR RHEAD</t>
  </si>
  <si>
    <t>SHANDIN HILLS BEHAVIOR THERAPY CENTER</t>
  </si>
  <si>
    <t>909-886-6786</t>
  </si>
  <si>
    <t>4164 NORTH 4TH STREET</t>
  </si>
  <si>
    <t>SAN BERNADINO</t>
  </si>
  <si>
    <t>ZZT18562K</t>
  </si>
  <si>
    <t>BRICE SINGER</t>
  </si>
  <si>
    <t>ARROWHEAD SPRINGS HEALTHCARE</t>
  </si>
  <si>
    <t>909-885-0268</t>
  </si>
  <si>
    <t>1335 N WATERMAN AVE</t>
  </si>
  <si>
    <t>92404-5385</t>
  </si>
  <si>
    <t>1831777564</t>
  </si>
  <si>
    <t>JEFFREY BELTRAN</t>
  </si>
  <si>
    <t>VILLA MESA CARE CENTER</t>
  </si>
  <si>
    <t>909-985-1981</t>
  </si>
  <si>
    <t>867 EAST 11TH STREET</t>
  </si>
  <si>
    <t>UPLAND</t>
  </si>
  <si>
    <t>91786</t>
  </si>
  <si>
    <t>1811479769</t>
  </si>
  <si>
    <t>PATRIC GHARIBIAN</t>
  </si>
  <si>
    <t>COMMUNITY EXTENDED CARE HOSPITAL OF MONTCLAIR</t>
  </si>
  <si>
    <t>909-621-4751</t>
  </si>
  <si>
    <t>9620 FREMONT AVENUE</t>
  </si>
  <si>
    <t>91763</t>
  </si>
  <si>
    <t>1851388458</t>
  </si>
  <si>
    <t>RODOLFO COSME JR</t>
  </si>
  <si>
    <t>REDLANDS HEALTHCARE CENTER</t>
  </si>
  <si>
    <t>909-793-2609</t>
  </si>
  <si>
    <t>1620 WEST FERN AVE</t>
  </si>
  <si>
    <t>1811926603</t>
  </si>
  <si>
    <t>UPLAND REHAB AND CARE CENTER</t>
  </si>
  <si>
    <t>909-985-1903</t>
  </si>
  <si>
    <t>1221 E. ARROW HWY</t>
  </si>
  <si>
    <t>1649351735</t>
  </si>
  <si>
    <t>KIP MCMILLAN</t>
  </si>
  <si>
    <t>909-886-5291</t>
  </si>
  <si>
    <t>1680 NORTH WATERMAN AVENUE</t>
  </si>
  <si>
    <t>92404</t>
  </si>
  <si>
    <t>ZZT061833</t>
  </si>
  <si>
    <t>BRADLEY STEEGE</t>
  </si>
  <si>
    <t>2.38</t>
  </si>
  <si>
    <t>WATERMAN CANYON POST ACUTE</t>
  </si>
  <si>
    <t>909-882-1215</t>
  </si>
  <si>
    <t>1850 N. WATERMAN AVENUE</t>
  </si>
  <si>
    <t>1750789046</t>
  </si>
  <si>
    <t>CREEKSIDE POST ACUTE</t>
  </si>
  <si>
    <t>909-795-2476</t>
  </si>
  <si>
    <t>35253 AVENUE H</t>
  </si>
  <si>
    <t>YUCAIPA, CA</t>
  </si>
  <si>
    <t>92399-0000</t>
  </si>
  <si>
    <t>ZZT05557G</t>
  </si>
  <si>
    <t>RACHELLE SIRON</t>
  </si>
  <si>
    <t>KNOLLS WEST POST ACUTE LLC</t>
  </si>
  <si>
    <t>619-245-5361</t>
  </si>
  <si>
    <t>16890 GREEN TREE BLVD</t>
  </si>
  <si>
    <t>1588091383</t>
  </si>
  <si>
    <t>WILLIAM BELANGER</t>
  </si>
  <si>
    <t>INDIAN CANYON POST ACUTE</t>
  </si>
  <si>
    <t>760-853-4750</t>
  </si>
  <si>
    <t>57333 JOSHUA LANE</t>
  </si>
  <si>
    <t>1437625894</t>
  </si>
  <si>
    <t>ROCKWELL HEALTHCARE</t>
  </si>
  <si>
    <t>MADISON GROVE POST ACUTE</t>
  </si>
  <si>
    <t>909-792-6050</t>
  </si>
  <si>
    <t>1618 LAUREL AVE</t>
  </si>
  <si>
    <t>92373-4838</t>
  </si>
  <si>
    <t>1871980722</t>
  </si>
  <si>
    <t>GARY LITTLE</t>
  </si>
  <si>
    <t>MADISON CREEK PARTNERS, LLC</t>
  </si>
  <si>
    <t>ASISTENCIA VILLA REHABILITATION AND CARE CENTER</t>
  </si>
  <si>
    <t>909-793-1382</t>
  </si>
  <si>
    <t>1875 BARTON RD</t>
  </si>
  <si>
    <t>92373</t>
  </si>
  <si>
    <t>1457833444</t>
  </si>
  <si>
    <t>RECHE CANYON REGIONAL REHAB CENTER</t>
  </si>
  <si>
    <t>909-370-4411</t>
  </si>
  <si>
    <t>1350 RECHE CANYON ROAD</t>
  </si>
  <si>
    <t>1316220247</t>
  </si>
  <si>
    <t>APPLE VALLEY CARE CENTER</t>
  </si>
  <si>
    <t>760-240-5051</t>
  </si>
  <si>
    <t>11959 APPLE VALLEY ROAD</t>
  </si>
  <si>
    <t>APPLEY VALLEY</t>
  </si>
  <si>
    <t>92308-7507</t>
  </si>
  <si>
    <t>1366091233</t>
  </si>
  <si>
    <t>JAYANNE ESCOBAR</t>
  </si>
  <si>
    <t>-0.24</t>
  </si>
  <si>
    <t>CEDAR MOUNTAIN POST ACUTE</t>
  </si>
  <si>
    <t>909-790-2273</t>
  </si>
  <si>
    <t>11970 4TH STREET</t>
  </si>
  <si>
    <t>YUCAIPA</t>
  </si>
  <si>
    <t>92399-5396</t>
  </si>
  <si>
    <t>1467847996</t>
  </si>
  <si>
    <t>JULIENE BUBECK-REESE</t>
  </si>
  <si>
    <t>HERITAGE PARK NURSING CENTER</t>
  </si>
  <si>
    <t>909-949-4887</t>
  </si>
  <si>
    <t>275 GARNET WAY (B)</t>
  </si>
  <si>
    <t>91786-0000</t>
  </si>
  <si>
    <t>LTC55514F</t>
  </si>
  <si>
    <t>MICHAEL AGUIRRE</t>
  </si>
  <si>
    <t>TRELLIS CHINO</t>
  </si>
  <si>
    <t>909465024</t>
  </si>
  <si>
    <t>5454 WALNUT AVENUE</t>
  </si>
  <si>
    <t>CHINO</t>
  </si>
  <si>
    <t>91710</t>
  </si>
  <si>
    <t>118414096</t>
  </si>
  <si>
    <t>NOVIE SITANGGAANG</t>
  </si>
  <si>
    <t>ARROYO VISTA NURSING CENTER</t>
  </si>
  <si>
    <t>1418</t>
  </si>
  <si>
    <t>619-283-5855</t>
  </si>
  <si>
    <t>3022 45TH STREET</t>
  </si>
  <si>
    <t>92105-0000</t>
  </si>
  <si>
    <t>1487640066</t>
  </si>
  <si>
    <t>SALMA MOORE</t>
  </si>
  <si>
    <t>ESCONDIDO POST ACUTE REHAB</t>
  </si>
  <si>
    <t>1412</t>
  </si>
  <si>
    <t>760-747-0430</t>
  </si>
  <si>
    <t>421 E. MISSION AVE.</t>
  </si>
  <si>
    <t>ESCONDIDO</t>
  </si>
  <si>
    <t>92025</t>
  </si>
  <si>
    <t>1588660765</t>
  </si>
  <si>
    <t>DAN DUERDEN</t>
  </si>
  <si>
    <t>COUNTRY MANOR LA MESA HEALTHCARE CENTER</t>
  </si>
  <si>
    <t>1422</t>
  </si>
  <si>
    <t>619-460-7871</t>
  </si>
  <si>
    <t>5696 LAKE MURRAY BLVD</t>
  </si>
  <si>
    <t>LA MESA</t>
  </si>
  <si>
    <t>91942</t>
  </si>
  <si>
    <t>1457345001</t>
  </si>
  <si>
    <t>SOMRUTAI MAY</t>
  </si>
  <si>
    <t>GROSSMONT POST ACUTE CARE</t>
  </si>
  <si>
    <t>619-460-4444</t>
  </si>
  <si>
    <t>8787 CENTER DRIVE</t>
  </si>
  <si>
    <t>91942-0000</t>
  </si>
  <si>
    <t>1689077588</t>
  </si>
  <si>
    <t>KATHERINE H.</t>
  </si>
  <si>
    <t>VICTORIA POST ACUTE CARE</t>
  </si>
  <si>
    <t>619-440-5005</t>
  </si>
  <si>
    <t>654 SOUTH ANZA STREET</t>
  </si>
  <si>
    <t>92020-6602</t>
  </si>
  <si>
    <t>1326441239</t>
  </si>
  <si>
    <t>COLTON LEVAR</t>
  </si>
  <si>
    <t>VILLA LAS PALMAS HEALTHCARE CENTER</t>
  </si>
  <si>
    <t>619-442-0544</t>
  </si>
  <si>
    <t>622 SOUTH ANZA STREET</t>
  </si>
  <si>
    <t>ZZT05806I</t>
  </si>
  <si>
    <t>SALVADOR ADAME</t>
  </si>
  <si>
    <t>SOMERSET SUB-ACUTE AND CARE</t>
  </si>
  <si>
    <t>619-442-0245</t>
  </si>
  <si>
    <t>151 CLAYDELLE AVENUE</t>
  </si>
  <si>
    <t>1073916987</t>
  </si>
  <si>
    <t>MATT OLDROYD</t>
  </si>
  <si>
    <t>THE COVE AT LA JOLLA</t>
  </si>
  <si>
    <t>1416</t>
  </si>
  <si>
    <t>858-459-4361</t>
  </si>
  <si>
    <t>7160 FAY AVENUE</t>
  </si>
  <si>
    <t>LA JOLLA</t>
  </si>
  <si>
    <t>92037-0000</t>
  </si>
  <si>
    <t>1588067482</t>
  </si>
  <si>
    <t>JENNIFER KNOX</t>
  </si>
  <si>
    <t>MISSION HILLS POST ACUTE CARE</t>
  </si>
  <si>
    <t>619-297-4484</t>
  </si>
  <si>
    <t>3680 REYNARD WAY</t>
  </si>
  <si>
    <t>92103-0000</t>
  </si>
  <si>
    <t>1669875563</t>
  </si>
  <si>
    <t>STEWART MONTGOMERY</t>
  </si>
  <si>
    <t>COMMUNITY CARE CENTER</t>
  </si>
  <si>
    <t>619-465-0702</t>
  </si>
  <si>
    <t>8665 LA MESA BLVD</t>
  </si>
  <si>
    <t>91941</t>
  </si>
  <si>
    <t>1225028327</t>
  </si>
  <si>
    <t>CURITS WHITE</t>
  </si>
  <si>
    <t>WINDSOR GARDENS CONVALESCENT CENTER OF SAN DIEGO</t>
  </si>
  <si>
    <t>1420</t>
  </si>
  <si>
    <t>619-474-6741</t>
  </si>
  <si>
    <t>220 EAST 24TH STREET</t>
  </si>
  <si>
    <t>91950</t>
  </si>
  <si>
    <t>1730176538</t>
  </si>
  <si>
    <t>EDDIE HERNANDEZ</t>
  </si>
  <si>
    <t>ANTELOPE HOLDINGS II, LLC; ANTELOPE HOLD</t>
  </si>
  <si>
    <t>UNIVERSITY CARE CENTER</t>
  </si>
  <si>
    <t>619-583-1993</t>
  </si>
  <si>
    <t>5602 UNIVERSITY AVE</t>
  </si>
  <si>
    <t>ZZT05328H</t>
  </si>
  <si>
    <t>MATHEW DAY</t>
  </si>
  <si>
    <t>PALOMAR VISTA HEALTHCARE CENTER</t>
  </si>
  <si>
    <t>760-746-0303</t>
  </si>
  <si>
    <t>201 NORTH FIG STREET</t>
  </si>
  <si>
    <t>92025-0000</t>
  </si>
  <si>
    <t>1861491490</t>
  </si>
  <si>
    <t>BRIGHTON PLACE - SAN DIEGO</t>
  </si>
  <si>
    <t>619-263-2166</t>
  </si>
  <si>
    <t>1350 N EUCLID AVENUE</t>
  </si>
  <si>
    <t>92105</t>
  </si>
  <si>
    <t>1346258274</t>
  </si>
  <si>
    <t>ALLISON CLARK</t>
  </si>
  <si>
    <t>FALLBROOK SKILLED NURSING</t>
  </si>
  <si>
    <t>1414</t>
  </si>
  <si>
    <t>760-728-2330</t>
  </si>
  <si>
    <t>325 POTTER STREET</t>
  </si>
  <si>
    <t>FALLBROOK</t>
  </si>
  <si>
    <t>92028-3068</t>
  </si>
  <si>
    <t>1265823264</t>
  </si>
  <si>
    <t>ROBERT PAUL DURBIN</t>
  </si>
  <si>
    <t>FRIENDSHIP MANOR NURSING AND REHABILITATION CENTER</t>
  </si>
  <si>
    <t>619-267-9220</t>
  </si>
  <si>
    <t>902 SOUTH EUCLID AVE</t>
  </si>
  <si>
    <t>91950-0000</t>
  </si>
  <si>
    <t>ZZT05964G</t>
  </si>
  <si>
    <t>KHRISTINA MACATANGAY</t>
  </si>
  <si>
    <t>-0.95</t>
  </si>
  <si>
    <t>THE SHORES POST-ACUTE</t>
  </si>
  <si>
    <t>858-277-6460</t>
  </si>
  <si>
    <t>2828 MEADOW LARK DRIVE</t>
  </si>
  <si>
    <t>92123</t>
  </si>
  <si>
    <t>1003098906</t>
  </si>
  <si>
    <t>MARRIONE MATUSALEM</t>
  </si>
  <si>
    <t>GOLDEN HILL SUBACUTE &amp; REHABILITATION CENTER</t>
  </si>
  <si>
    <t>619-232-2946</t>
  </si>
  <si>
    <t>1201 34TH STREET</t>
  </si>
  <si>
    <t>92102-0000</t>
  </si>
  <si>
    <t>1811963028</t>
  </si>
  <si>
    <t>SHAUN ALKEMA</t>
  </si>
  <si>
    <t>PARKWAY HILLS NURSING AND REHABILITATION</t>
  </si>
  <si>
    <t>314-480-1259</t>
  </si>
  <si>
    <t>7760 PARKWAY DR</t>
  </si>
  <si>
    <t>91942-2028</t>
  </si>
  <si>
    <t>1174926448</t>
  </si>
  <si>
    <t>BRITTANY MURRAY</t>
  </si>
  <si>
    <t>SAN DIEGO POST - ACUTE CENTER</t>
  </si>
  <si>
    <t>619-441-1988</t>
  </si>
  <si>
    <t>1201 S. ORANGE AVE</t>
  </si>
  <si>
    <t>92020-7521</t>
  </si>
  <si>
    <t>1285061085</t>
  </si>
  <si>
    <t>WILLIAM JENKINS</t>
  </si>
  <si>
    <t>BALBOA NURSING AND REHABILITATION CENTER</t>
  </si>
  <si>
    <t>619-291-5270</t>
  </si>
  <si>
    <t>3520 4TH AVENUE</t>
  </si>
  <si>
    <t>1578521274</t>
  </si>
  <si>
    <t>PHILLIP WRIGHT</t>
  </si>
  <si>
    <t>HILLDALE HABILITATION CENTER</t>
  </si>
  <si>
    <t>619-465-8010</t>
  </si>
  <si>
    <t>7979 LA MESA BLVD</t>
  </si>
  <si>
    <t>ZZT05090H</t>
  </si>
  <si>
    <t>DARIUSH RAZAVI</t>
  </si>
  <si>
    <t>2.05</t>
  </si>
  <si>
    <t>PALOMAR HEIGHTS POST ACUTE</t>
  </si>
  <si>
    <t>760-746-1100</t>
  </si>
  <si>
    <t>1260 EAST OHIO AVENUE</t>
  </si>
  <si>
    <t>92027</t>
  </si>
  <si>
    <t>1255337440</t>
  </si>
  <si>
    <t>SKYLER CONLEY</t>
  </si>
  <si>
    <t>KEARNY MESA CONVALESCENT AND NURSING HOME</t>
  </si>
  <si>
    <t>858-278-8121</t>
  </si>
  <si>
    <t>7675 FAMILY CIRCLE DRIVE</t>
  </si>
  <si>
    <t>92111-0000</t>
  </si>
  <si>
    <t>ZZT05286F</t>
  </si>
  <si>
    <t>JEREMIAH PRUDENCIO</t>
  </si>
  <si>
    <t>ARBOR REHABILITATION AND NURSING CENTER</t>
  </si>
  <si>
    <t>619-460-2330</t>
  </si>
  <si>
    <t>7800 PARKWAY DRIVE</t>
  </si>
  <si>
    <t>ZZT05511L</t>
  </si>
  <si>
    <t>CALEB SCHULTZ</t>
  </si>
  <si>
    <t>17.97</t>
  </si>
  <si>
    <t>LEMON GROVE CARE AND REHABILITATION CENTER</t>
  </si>
  <si>
    <t>619-463-0294</t>
  </si>
  <si>
    <t>8351 BROADWAY</t>
  </si>
  <si>
    <t>LEMON GROVE</t>
  </si>
  <si>
    <t>91945-0000</t>
  </si>
  <si>
    <t>1336134204</t>
  </si>
  <si>
    <t>AMANPREET KAMBO</t>
  </si>
  <si>
    <t>PARKSIDE HEALTH AND WELLNESS CENTER</t>
  </si>
  <si>
    <t>619-442-7744</t>
  </si>
  <si>
    <t>444 WEST LEXINGTON AVENUE</t>
  </si>
  <si>
    <t>1447653340</t>
  </si>
  <si>
    <t>MATTHEW OLDROYD</t>
  </si>
  <si>
    <t>COTTONWOOD CANYON HEALTHCARE CENTER</t>
  </si>
  <si>
    <t>619-444-1107</t>
  </si>
  <si>
    <t>1391 MADISON AVENUE</t>
  </si>
  <si>
    <t>92021-0000</t>
  </si>
  <si>
    <t>ZZT050641I</t>
  </si>
  <si>
    <t>HUNTER MOORE</t>
  </si>
  <si>
    <t>MAGNOLIA POST ACUTE CARE</t>
  </si>
  <si>
    <t>619-442-8826</t>
  </si>
  <si>
    <t>635 SOUTH MAGNOLIA AVENUE</t>
  </si>
  <si>
    <t>1316340227</t>
  </si>
  <si>
    <t>BRYAN JAMES SQUIRES</t>
  </si>
  <si>
    <t>HILLCREST HEIGHTS HEALTHCARE CENTER</t>
  </si>
  <si>
    <t>619-297-4086</t>
  </si>
  <si>
    <t>4033 SIXTH AVENUE</t>
  </si>
  <si>
    <t>92103</t>
  </si>
  <si>
    <t>1558825067</t>
  </si>
  <si>
    <t>DINA MOOKINI</t>
  </si>
  <si>
    <t>ENCINITAS NURSING AND REHABILITATION CTR</t>
  </si>
  <si>
    <t>760-753-6423</t>
  </si>
  <si>
    <t>900 SANTA FE DRIVE</t>
  </si>
  <si>
    <t>1265415749</t>
  </si>
  <si>
    <t>WILLIAM ADAMS</t>
  </si>
  <si>
    <t>REO VISTA HEALTHCARE CENTER</t>
  </si>
  <si>
    <t>619-475-2211</t>
  </si>
  <si>
    <t>6061 BANBURY STREET</t>
  </si>
  <si>
    <t>92139-0000</t>
  </si>
  <si>
    <t>ZZT18684F</t>
  </si>
  <si>
    <t>LANDON BURRUP</t>
  </si>
  <si>
    <t>THE PAVILION AT OCEAN POINT</t>
  </si>
  <si>
    <t>619-224-4141</t>
  </si>
  <si>
    <t>3202 DUKE STREET</t>
  </si>
  <si>
    <t>92110</t>
  </si>
  <si>
    <t>1538174990</t>
  </si>
  <si>
    <t>MICHELLE LYNN SAVELKOUL</t>
  </si>
  <si>
    <t>THE ROYAL HOME</t>
  </si>
  <si>
    <t>619-443-3886</t>
  </si>
  <si>
    <t>12436 ROYAL ROAD</t>
  </si>
  <si>
    <t>92021-0427</t>
  </si>
  <si>
    <t>1427129253</t>
  </si>
  <si>
    <t>STEPHEN R. CARTER</t>
  </si>
  <si>
    <t>9.34</t>
  </si>
  <si>
    <t>LA MESA HEALTHCARE CENTER</t>
  </si>
  <si>
    <t>619-465-1313</t>
  </si>
  <si>
    <t>3780 MASSACHUSETTS AVE.</t>
  </si>
  <si>
    <t>91941-0000</t>
  </si>
  <si>
    <t>ZZT05488J</t>
  </si>
  <si>
    <t>CONNOR WILCOX</t>
  </si>
  <si>
    <t>JACOB HEALTH CARE CENTER</t>
  </si>
  <si>
    <t>4075 54TH ST</t>
  </si>
  <si>
    <t>1881684900</t>
  </si>
  <si>
    <t>JOSEPH CRUZ</t>
  </si>
  <si>
    <t>BRIGHTON PLACE - SPRING VALLEY</t>
  </si>
  <si>
    <t>619-460-2711</t>
  </si>
  <si>
    <t>9009 CAMPO ROAD</t>
  </si>
  <si>
    <t>91977</t>
  </si>
  <si>
    <t>1780682021</t>
  </si>
  <si>
    <t>TREVOR BRUCE</t>
  </si>
  <si>
    <t>92021</t>
  </si>
  <si>
    <t>1346516937</t>
  </si>
  <si>
    <t>LA JOLLA NURSING AND REHAB CENTER</t>
  </si>
  <si>
    <t>858-453-5810</t>
  </si>
  <si>
    <t>2552 TORREY PINES ROAD</t>
  </si>
  <si>
    <t>1457486078</t>
  </si>
  <si>
    <t>CRAIG FOWLER JR</t>
  </si>
  <si>
    <t>LA PALOMA HEALTHCARE CENTER</t>
  </si>
  <si>
    <t>760-724-2193</t>
  </si>
  <si>
    <t>3232 THUNDER DRIVE</t>
  </si>
  <si>
    <t>OCEANSIDE, CA</t>
  </si>
  <si>
    <t>92056-0000</t>
  </si>
  <si>
    <t>ZZT05335H</t>
  </si>
  <si>
    <t>KAYVON AUSSEF</t>
  </si>
  <si>
    <t>VALLE VISTA POST ACUTE</t>
  </si>
  <si>
    <t>760-745-1842</t>
  </si>
  <si>
    <t>1025 WEST 2ND AVENUE</t>
  </si>
  <si>
    <t>1659369262</t>
  </si>
  <si>
    <t>JOANNE GORGUIS</t>
  </si>
  <si>
    <t>VISTA VIEW POST ACUTE</t>
  </si>
  <si>
    <t>760-724-8222</t>
  </si>
  <si>
    <t>304 NORTH MELROSE DRIVE</t>
  </si>
  <si>
    <t>VISTA</t>
  </si>
  <si>
    <t>92083</t>
  </si>
  <si>
    <t>1730814237</t>
  </si>
  <si>
    <t>ROGER HUNTE</t>
  </si>
  <si>
    <t>WHITE SANDS OF LA JOLLA</t>
  </si>
  <si>
    <t>619-454-4201</t>
  </si>
  <si>
    <t>7450 OLIVETAS AVENUE</t>
  </si>
  <si>
    <t>1851568596</t>
  </si>
  <si>
    <t>SHELLY SMART</t>
  </si>
  <si>
    <t>AMAYA SPRINGS HEALTH CARE CENTER</t>
  </si>
  <si>
    <t>619-461-3222</t>
  </si>
  <si>
    <t>8625 LAMAR STREET</t>
  </si>
  <si>
    <t>1518974542</t>
  </si>
  <si>
    <t>LAKESIDE SPECIAL CARE CENTER</t>
  </si>
  <si>
    <t>619-561-1222</t>
  </si>
  <si>
    <t>11962 WOODSIDE AVE</t>
  </si>
  <si>
    <t>LAKESIDE</t>
  </si>
  <si>
    <t>92040-0000</t>
  </si>
  <si>
    <t>ZZT18594H</t>
  </si>
  <si>
    <t>JAIME BOEHS</t>
  </si>
  <si>
    <t>STILLWATER POST-ACUTE</t>
  </si>
  <si>
    <t>510 E WASHINGTON AVE</t>
  </si>
  <si>
    <t>92020</t>
  </si>
  <si>
    <t>1568484517</t>
  </si>
  <si>
    <t>MARY COMRIE</t>
  </si>
  <si>
    <t>0.34</t>
  </si>
  <si>
    <t>SOUTH BAY POST ACUTE CARE</t>
  </si>
  <si>
    <t>619-426-8611</t>
  </si>
  <si>
    <t>553 F. STREET</t>
  </si>
  <si>
    <t>CHULA VISTA</t>
  </si>
  <si>
    <t>91910-0000</t>
  </si>
  <si>
    <t>1376946277</t>
  </si>
  <si>
    <t>LISA SIMMONS</t>
  </si>
  <si>
    <t>PARADISE VALLEY HEALTH CARE CENTER</t>
  </si>
  <si>
    <t>619-470-6700</t>
  </si>
  <si>
    <t>2575 EAST EIGHT STREET</t>
  </si>
  <si>
    <t>1275513293</t>
  </si>
  <si>
    <t>BELLA VISTA HEALTH CENTER</t>
  </si>
  <si>
    <t>619-644-1000</t>
  </si>
  <si>
    <t>7922 PALM ST</t>
  </si>
  <si>
    <t>91945-2956</t>
  </si>
  <si>
    <t>1760709687</t>
  </si>
  <si>
    <t>SUSAN FLOYD</t>
  </si>
  <si>
    <t>-0.17</t>
  </si>
  <si>
    <t>REDWOOD TERRACE HEALTH CENTER</t>
  </si>
  <si>
    <t>760-747-4306</t>
  </si>
  <si>
    <t>710 W 13TH AVENUE</t>
  </si>
  <si>
    <t>1477055630</t>
  </si>
  <si>
    <t>LISA ALHAMBRA</t>
  </si>
  <si>
    <t>BRADLEY COURT</t>
  </si>
  <si>
    <t>619-448-6636</t>
  </si>
  <si>
    <t>675 E BRADLEY AVE</t>
  </si>
  <si>
    <t>1356975684</t>
  </si>
  <si>
    <t>JACOB SCHLOTTMAN</t>
  </si>
  <si>
    <t>POWAY HEALTHCARE CENTER</t>
  </si>
  <si>
    <t>858-485-5153</t>
  </si>
  <si>
    <t>15632 POMERADO ROAD</t>
  </si>
  <si>
    <t>POWAY</t>
  </si>
  <si>
    <t>92064-0000</t>
  </si>
  <si>
    <t>1407035512</t>
  </si>
  <si>
    <t>AUSTIN PEPIN</t>
  </si>
  <si>
    <t>ST. PAUL'S HEALTH CARE CENTER</t>
  </si>
  <si>
    <t>619-239-6900</t>
  </si>
  <si>
    <t>235 NUTMEG ST</t>
  </si>
  <si>
    <t>LTC55144F</t>
  </si>
  <si>
    <t>TIM JEFFERS</t>
  </si>
  <si>
    <t>AVIARA HEALTHCARE CENTER</t>
  </si>
  <si>
    <t>760-944-0331</t>
  </si>
  <si>
    <t>944 REGAL ROAD</t>
  </si>
  <si>
    <t>92024</t>
  </si>
  <si>
    <t>1518146620</t>
  </si>
  <si>
    <t>BOULDER CREEK POST ACUTE</t>
  </si>
  <si>
    <t>858-487-6242</t>
  </si>
  <si>
    <t>12696 MONTE VISTA RD</t>
  </si>
  <si>
    <t>92064-2500</t>
  </si>
  <si>
    <t>1073902672</t>
  </si>
  <si>
    <t>TIMOTHY MASON</t>
  </si>
  <si>
    <t>OCEAN VIEW POST ACUTE</t>
  </si>
  <si>
    <t>760-741-6109</t>
  </si>
  <si>
    <t>1980 FELICITA ROAD</t>
  </si>
  <si>
    <t>1366177867</t>
  </si>
  <si>
    <t>JASON COLLIER</t>
  </si>
  <si>
    <t>CASTLE MANOR NURSING AND REHAB CENTER</t>
  </si>
  <si>
    <t>619-267-8800</t>
  </si>
  <si>
    <t>541 V AVENUE</t>
  </si>
  <si>
    <t>LTC55263G</t>
  </si>
  <si>
    <t>MARISSA PADILLA</t>
  </si>
  <si>
    <t>STANFORD COURT SKILLED NURSING AND REHAB CENTER</t>
  </si>
  <si>
    <t>619-449-5555</t>
  </si>
  <si>
    <t>8778 CUYAMACA ST</t>
  </si>
  <si>
    <t>SANTEE</t>
  </si>
  <si>
    <t>92071-0000</t>
  </si>
  <si>
    <t>LTC55290I</t>
  </si>
  <si>
    <t>JONAH EGBERT</t>
  </si>
  <si>
    <t>2.22</t>
  </si>
  <si>
    <t>CARMEL MOUNTAIN REHABILITATION AND HEALTHCARE CENTER</t>
  </si>
  <si>
    <t>858-673-0101</t>
  </si>
  <si>
    <t>11895 AVENUE OF INDUSTRY</t>
  </si>
  <si>
    <t>92128-0000</t>
  </si>
  <si>
    <t>1083727093</t>
  </si>
  <si>
    <t>MATTHEW RUTTER</t>
  </si>
  <si>
    <t>VILLA RANCHO BERNARDO CARE CENTER</t>
  </si>
  <si>
    <t>858-672-3900</t>
  </si>
  <si>
    <t>15720 BERNARDO CTR DRIVE</t>
  </si>
  <si>
    <t>92127</t>
  </si>
  <si>
    <t>LTC55318J</t>
  </si>
  <si>
    <t>KYLE DAWSON</t>
  </si>
  <si>
    <t>GROSSMONT GARDENS HEALTHCARE CENTER</t>
  </si>
  <si>
    <t>619463028</t>
  </si>
  <si>
    <t>5480 MARENGO AVE</t>
  </si>
  <si>
    <t>LANE HERMOSILLO</t>
  </si>
  <si>
    <t>LA FUENTE POST ACUTE</t>
  </si>
  <si>
    <t>247 E BOBIER DRIVE</t>
  </si>
  <si>
    <t>92084</t>
  </si>
  <si>
    <t>1366802696</t>
  </si>
  <si>
    <t>VISTA KNOLL SPECIALIZED CARE FACILITY</t>
  </si>
  <si>
    <t>760-630-2273</t>
  </si>
  <si>
    <t>2000 WESTWOOD ROAD</t>
  </si>
  <si>
    <t>92083-0000</t>
  </si>
  <si>
    <t>1275533929</t>
  </si>
  <si>
    <t>CLAYTON D GARDNER</t>
  </si>
  <si>
    <t>VILLAGE SQUARE HEALTHCARE CENTER</t>
  </si>
  <si>
    <t>760-471-2986</t>
  </si>
  <si>
    <t>1586 WEST SAN MARCOS BLVD.</t>
  </si>
  <si>
    <t>SAN MARCOS</t>
  </si>
  <si>
    <t>92078</t>
  </si>
  <si>
    <t>1518980697</t>
  </si>
  <si>
    <t>PHIL MATA PADILLA</t>
  </si>
  <si>
    <t>1.03</t>
  </si>
  <si>
    <t>COUNTRY HILLS POST ACUTE</t>
  </si>
  <si>
    <t>619-441-8745</t>
  </si>
  <si>
    <t>1580 BROADWAY</t>
  </si>
  <si>
    <t>1063974285</t>
  </si>
  <si>
    <t>ZACHARY GRAF</t>
  </si>
  <si>
    <t>THE SPRINGS AT PACIFIC REGENT</t>
  </si>
  <si>
    <t>858-625-8700</t>
  </si>
  <si>
    <t>3884 NOBEL DRIVE</t>
  </si>
  <si>
    <t>92122-5700</t>
  </si>
  <si>
    <t>1003198342</t>
  </si>
  <si>
    <t>EMPEY, MICHAEL D</t>
  </si>
  <si>
    <t>BAYSHIRE TORREY PINES POST-ACUTE</t>
  </si>
  <si>
    <t>941-756-0700</t>
  </si>
  <si>
    <t>13101 HARTFIELD AVENUE</t>
  </si>
  <si>
    <t>92130-1511</t>
  </si>
  <si>
    <t>1972918456</t>
  </si>
  <si>
    <t>JEREMY DANENHAUER?</t>
  </si>
  <si>
    <t>BAYSHIRE CARLSBAD</t>
  </si>
  <si>
    <t>760-720-9898</t>
  </si>
  <si>
    <t>3140 EL CAMINO REAL</t>
  </si>
  <si>
    <t>92008</t>
  </si>
  <si>
    <t>55-5745</t>
  </si>
  <si>
    <t>VI AT LA JOLLA VILLAGE</t>
  </si>
  <si>
    <t>858-646-7700</t>
  </si>
  <si>
    <t>4171 LAS PALMAS SQUARE</t>
  </si>
  <si>
    <t>92122</t>
  </si>
  <si>
    <t>ELLEN BLYS</t>
  </si>
  <si>
    <t>CC DEVELOPMENT GROUP INC</t>
  </si>
  <si>
    <t>2.07</t>
  </si>
  <si>
    <t>MEADOWBROOK VILLAGE CHRISTIAN RETIREMENT COMMUNITY</t>
  </si>
  <si>
    <t>760-746-2500</t>
  </si>
  <si>
    <t>100 HOLLAND GLEN</t>
  </si>
  <si>
    <t>92026-1354</t>
  </si>
  <si>
    <t>MARK MEMMELAAR</t>
  </si>
  <si>
    <t>1.12</t>
  </si>
  <si>
    <t>RIDGEVIEW SKILLED NURSING FACILITY</t>
  </si>
  <si>
    <t>858-293-3900</t>
  </si>
  <si>
    <t>9825 GLEN CENTER DRIVE</t>
  </si>
  <si>
    <t>92131-1689</t>
  </si>
  <si>
    <t>PRABHJOT KAUR</t>
  </si>
  <si>
    <t>SAN FRANCISCO HEALTH CARE</t>
  </si>
  <si>
    <t>0423</t>
  </si>
  <si>
    <t>415-563-0565</t>
  </si>
  <si>
    <t>1477 GROVE STREET</t>
  </si>
  <si>
    <t>94117</t>
  </si>
  <si>
    <t>1588974570</t>
  </si>
  <si>
    <t>SAMUEL STUKOV</t>
  </si>
  <si>
    <t>9.85</t>
  </si>
  <si>
    <t>CENTRAL GARDENS POST ACUTE</t>
  </si>
  <si>
    <t>415-567-2967</t>
  </si>
  <si>
    <t>1355 ELLIS STREET</t>
  </si>
  <si>
    <t>94115-0000</t>
  </si>
  <si>
    <t>1235602954</t>
  </si>
  <si>
    <t>MATT RUSSELL</t>
  </si>
  <si>
    <t>THE AVENUES TRANSITIONAL CARE CENTER</t>
  </si>
  <si>
    <t>415-661-8787</t>
  </si>
  <si>
    <t>2043 19TH AVENUE</t>
  </si>
  <si>
    <t>94116</t>
  </si>
  <si>
    <t>1427072016</t>
  </si>
  <si>
    <t>EDIL BASA</t>
  </si>
  <si>
    <t>HAYES CONVALESCENT HOSPITAL</t>
  </si>
  <si>
    <t>415-931-8806</t>
  </si>
  <si>
    <t>1250 HAYES STREET</t>
  </si>
  <si>
    <t>94117-0000</t>
  </si>
  <si>
    <t>ZZR18519I</t>
  </si>
  <si>
    <t>JOHN CHALICH</t>
  </si>
  <si>
    <t>2.75</t>
  </si>
  <si>
    <t>LAWTON SKILLED NURSING AND REHABILITATION CENTER</t>
  </si>
  <si>
    <t>415-566-1200</t>
  </si>
  <si>
    <t>1575 7TH AVE</t>
  </si>
  <si>
    <t>94122-0000</t>
  </si>
  <si>
    <t>1538685946</t>
  </si>
  <si>
    <t>DANIEL DALY</t>
  </si>
  <si>
    <t>0.75</t>
  </si>
  <si>
    <t>PACIFIC HEIGHTS TRANSITIONAL CARE CENTER</t>
  </si>
  <si>
    <t>415-563-7600</t>
  </si>
  <si>
    <t>2707 PINE STREET</t>
  </si>
  <si>
    <t>94115</t>
  </si>
  <si>
    <t>1992882278</t>
  </si>
  <si>
    <t>GEOFFREY GERDING</t>
  </si>
  <si>
    <t>CITY VIEW POST ACUTE</t>
  </si>
  <si>
    <t>415673840</t>
  </si>
  <si>
    <t>1359 PINE STREET</t>
  </si>
  <si>
    <t>1972201598</t>
  </si>
  <si>
    <t>SEQUOIAS SAN FRANCISCO CONVALESCENT HOSPITAL</t>
  </si>
  <si>
    <t>415-922-9700</t>
  </si>
  <si>
    <t>1400 GEARY BLVD</t>
  </si>
  <si>
    <t>ST. ANNE'S HOME</t>
  </si>
  <si>
    <t>847-219-2430</t>
  </si>
  <si>
    <t>300 LAKE STREET</t>
  </si>
  <si>
    <t>94118-1397</t>
  </si>
  <si>
    <t>ZZR18125F</t>
  </si>
  <si>
    <t>SR DIANE SHELBY</t>
  </si>
  <si>
    <t>5.31</t>
  </si>
  <si>
    <t>VICTORIAN POST ACUTE</t>
  </si>
  <si>
    <t>415-922-5085</t>
  </si>
  <si>
    <t>2121 PINE STREET</t>
  </si>
  <si>
    <t>1639692080</t>
  </si>
  <si>
    <t>NEIL SAMIA</t>
  </si>
  <si>
    <t>LAUREL HEIGHTS COMMUNITY CARE</t>
  </si>
  <si>
    <t>415-567-3133</t>
  </si>
  <si>
    <t>2740 CALIFORNIA STREET</t>
  </si>
  <si>
    <t>3.57</t>
  </si>
  <si>
    <t>SAN FRANCISCO POST ACUTE</t>
  </si>
  <si>
    <t>415-584-3294</t>
  </si>
  <si>
    <t>5767 MISSION ST.</t>
  </si>
  <si>
    <t>94112-0000</t>
  </si>
  <si>
    <t>1124405121</t>
  </si>
  <si>
    <t>0511</t>
  </si>
  <si>
    <t>6.93</t>
  </si>
  <si>
    <t>BROOKSIDE CARE CENTER</t>
  </si>
  <si>
    <t>0507</t>
  </si>
  <si>
    <t>209-477-2664</t>
  </si>
  <si>
    <t>1221 ROSEMARIE LANE</t>
  </si>
  <si>
    <t>STROCKTON</t>
  </si>
  <si>
    <t>95207</t>
  </si>
  <si>
    <t>ETHAN JACKSON</t>
  </si>
  <si>
    <t>WINDSOR ELMHAVEN CARE CENTER</t>
  </si>
  <si>
    <t>509-477-4817</t>
  </si>
  <si>
    <t>6940 PACIFIC AVE</t>
  </si>
  <si>
    <t>1396881033</t>
  </si>
  <si>
    <t>KAROL POOLE-FORD</t>
  </si>
  <si>
    <t>FAIRMONT REHABILITATION HOSPITAL</t>
  </si>
  <si>
    <t>0505</t>
  </si>
  <si>
    <t>209-368-0693</t>
  </si>
  <si>
    <t>950 S. FAIRMONT AVENUE</t>
  </si>
  <si>
    <t>95240</t>
  </si>
  <si>
    <t>1295448967</t>
  </si>
  <si>
    <t>TU, RANDY</t>
  </si>
  <si>
    <t>LODI CREEK POST ACUTE</t>
  </si>
  <si>
    <t>209-334-3760</t>
  </si>
  <si>
    <t>321 WEST TURNER ROAD</t>
  </si>
  <si>
    <t>1619531258</t>
  </si>
  <si>
    <t>CHRISTIAN  MARCHESECHI</t>
  </si>
  <si>
    <t>95204</t>
  </si>
  <si>
    <t>STOCKTON NURSING CENTER</t>
  </si>
  <si>
    <t>209-477-0271</t>
  </si>
  <si>
    <t>4545 SHELLEY COURT</t>
  </si>
  <si>
    <t>ZZR05201H</t>
  </si>
  <si>
    <t>LIANA KATZ SAVELL</t>
  </si>
  <si>
    <t>SAPPHIRE OPERATIOINS HOLDINGS, LLC</t>
  </si>
  <si>
    <t>FULTON GARDENS POST ACUTE, LLC</t>
  </si>
  <si>
    <t>209-466-2066</t>
  </si>
  <si>
    <t>537 E. FULTON STREET</t>
  </si>
  <si>
    <t>1679528988</t>
  </si>
  <si>
    <t>ELIZABETH MILLAN</t>
  </si>
  <si>
    <t>GUARDIAN CARE AND REHAB CENTER</t>
  </si>
  <si>
    <t>209-239-1222</t>
  </si>
  <si>
    <t>410 EASTWOOD AVE</t>
  </si>
  <si>
    <t>MANTECA</t>
  </si>
  <si>
    <t>95336</t>
  </si>
  <si>
    <t>1821082637</t>
  </si>
  <si>
    <t>PAUL GROSS</t>
  </si>
  <si>
    <t>HARVEST CROSSING POST ACUTE</t>
  </si>
  <si>
    <t>209-823-1788</t>
  </si>
  <si>
    <t>469 E NORTH ST</t>
  </si>
  <si>
    <t>1053063685</t>
  </si>
  <si>
    <t>STEVEN BUSH</t>
  </si>
  <si>
    <t>NOBLE CARE CENTER</t>
  </si>
  <si>
    <t>209-466-3522</t>
  </si>
  <si>
    <t>2740 N. CALIFORNIA STREET</t>
  </si>
  <si>
    <t>1548843899</t>
  </si>
  <si>
    <t>STEPHEN CASHARA</t>
  </si>
  <si>
    <t>95242</t>
  </si>
  <si>
    <t>1972501823</t>
  </si>
  <si>
    <t>LODI NURSING AND REHABILITATION</t>
  </si>
  <si>
    <t>209-334-3825</t>
  </si>
  <si>
    <t>1334 SOUTH HAM LANE</t>
  </si>
  <si>
    <t>1861868721</t>
  </si>
  <si>
    <t>DOUGLAS BAILEY</t>
  </si>
  <si>
    <t>WINDSOR HAMPTON CARE CENTER</t>
  </si>
  <si>
    <t>209-466-0456</t>
  </si>
  <si>
    <t>442 E. HAMPTON ST</t>
  </si>
  <si>
    <t>1629114178</t>
  </si>
  <si>
    <t>PHENG THAO</t>
  </si>
  <si>
    <t>TRACY NURSING AND REHABILITATION CENTER</t>
  </si>
  <si>
    <t>0509</t>
  </si>
  <si>
    <t>209-835-6634</t>
  </si>
  <si>
    <t>545 WEST BEVERLY PLACE</t>
  </si>
  <si>
    <t>TRACY</t>
  </si>
  <si>
    <t>95378</t>
  </si>
  <si>
    <t>1972865301</t>
  </si>
  <si>
    <t>BRYAN FISHER</t>
  </si>
  <si>
    <t>LINCOLN SQUARE POST ACUTE CARE</t>
  </si>
  <si>
    <t>209-466-5341</t>
  </si>
  <si>
    <t>1032 NORTH LINCOLN STREET</t>
  </si>
  <si>
    <t>95203-0000</t>
  </si>
  <si>
    <t>LTC55186G</t>
  </si>
  <si>
    <t>TAYLOR ELLIS-SHERINIAN</t>
  </si>
  <si>
    <t>209-333-1222</t>
  </si>
  <si>
    <t>900 NORTH CHURCH STREET</t>
  </si>
  <si>
    <t>95240-0000</t>
  </si>
  <si>
    <t>1396986436</t>
  </si>
  <si>
    <t>MICHAEL SMITH</t>
  </si>
  <si>
    <t>CRESTWOOD MANOR - STOCKTON</t>
  </si>
  <si>
    <t>209-478-2060</t>
  </si>
  <si>
    <t>1130 MONACO COURT</t>
  </si>
  <si>
    <t>95207-0000</t>
  </si>
  <si>
    <t>1730128174</t>
  </si>
  <si>
    <t>MARY CARRICK</t>
  </si>
  <si>
    <t>RIVERWOOD HEALTH CARE</t>
  </si>
  <si>
    <t>209-473-3004</t>
  </si>
  <si>
    <t>5320 CARRINGTON CIRCLE</t>
  </si>
  <si>
    <t>95210</t>
  </si>
  <si>
    <t>1639519986</t>
  </si>
  <si>
    <t>REGINALD GORING</t>
  </si>
  <si>
    <t>NORTH PARK POST-ACUTE</t>
  </si>
  <si>
    <t>209-832-2273</t>
  </si>
  <si>
    <t>2586 BUTHMANN AVE</t>
  </si>
  <si>
    <t>1649876541</t>
  </si>
  <si>
    <t>TANNER HOWARD</t>
  </si>
  <si>
    <t>CLEARWATER HEALTHCARE CENTER</t>
  </si>
  <si>
    <t>209-957-4539</t>
  </si>
  <si>
    <t>1517 E. KNICKERBOCKER DR</t>
  </si>
  <si>
    <t>1538683974</t>
  </si>
  <si>
    <t>ALEXANDER PALMER</t>
  </si>
  <si>
    <t>WAGNER HEIGHTS NURSING AND REHABILITATION CENTER</t>
  </si>
  <si>
    <t>209-477-5252</t>
  </si>
  <si>
    <t>9289 BRANSTETTER PLACE</t>
  </si>
  <si>
    <t>95209-0000</t>
  </si>
  <si>
    <t>1801938816</t>
  </si>
  <si>
    <t>ARMAND HOLLAND</t>
  </si>
  <si>
    <t>CREEKSIDE CENTER</t>
  </si>
  <si>
    <t>209-478-6488</t>
  </si>
  <si>
    <t>9107 N. DAVIS ROAD</t>
  </si>
  <si>
    <t>STOCKTON, CA</t>
  </si>
  <si>
    <t>95209</t>
  </si>
  <si>
    <t>LTC55387F</t>
  </si>
  <si>
    <t>ALEXANDER, ANTHONY L.</t>
  </si>
  <si>
    <t>MEADOWOOD A HEALTH AND REHABILITATION CENTER</t>
  </si>
  <si>
    <t>916-334-0810</t>
  </si>
  <si>
    <t>3110 WAGNER HEIGHTS ROAD</t>
  </si>
  <si>
    <t>55-5713</t>
  </si>
  <si>
    <t>DANISH CARE CENTER</t>
  </si>
  <si>
    <t>San Luis Obispo</t>
  </si>
  <si>
    <t>0801</t>
  </si>
  <si>
    <t>805-466-9254</t>
  </si>
  <si>
    <t>10805 EL CAMINO REAL</t>
  </si>
  <si>
    <t>ATASCADERO</t>
  </si>
  <si>
    <t>93433</t>
  </si>
  <si>
    <t>1063688984</t>
  </si>
  <si>
    <t>MATT MAXWELL</t>
  </si>
  <si>
    <t>COMPASS HEALTH, INC.</t>
  </si>
  <si>
    <t>MISSION VIEW HEALTH CENTER</t>
  </si>
  <si>
    <t>805-474-7010</t>
  </si>
  <si>
    <t>1425 WOODSIDE DRIVE</t>
  </si>
  <si>
    <t>SAN LUIS OBISPO</t>
  </si>
  <si>
    <t>93401</t>
  </si>
  <si>
    <t>1811918279</t>
  </si>
  <si>
    <t>JACK DORIA</t>
  </si>
  <si>
    <t>BAYSIDE CARE CENTER</t>
  </si>
  <si>
    <t>1405 TERESA DRIVE</t>
  </si>
  <si>
    <t>MORRO BAY</t>
  </si>
  <si>
    <t>93442</t>
  </si>
  <si>
    <t>1174511612</t>
  </si>
  <si>
    <t>MARISSA PICKENS</t>
  </si>
  <si>
    <t>ARROYO GRANDE CARE CENTER</t>
  </si>
  <si>
    <t>805-489-8137</t>
  </si>
  <si>
    <t>1212 FARROLL AVE</t>
  </si>
  <si>
    <t>ARROYO GRANDE</t>
  </si>
  <si>
    <t>93420</t>
  </si>
  <si>
    <t>1780850222</t>
  </si>
  <si>
    <t>HAROLD CARDER</t>
  </si>
  <si>
    <t>SAN LUIS POST ACUTE CENTER</t>
  </si>
  <si>
    <t>805-544-5100</t>
  </si>
  <si>
    <t>3033 AUGUSTA STREET</t>
  </si>
  <si>
    <t>1295379931</t>
  </si>
  <si>
    <t>CARLY CASTILLO</t>
  </si>
  <si>
    <t>CASA DE VIDA</t>
  </si>
  <si>
    <t>805-544-5332</t>
  </si>
  <si>
    <t>879 MEINECKE STREET</t>
  </si>
  <si>
    <t>93405-1793</t>
  </si>
  <si>
    <t>ZZT18672I</t>
  </si>
  <si>
    <t>MICHELLE PAYNE</t>
  </si>
  <si>
    <t>VINEYARD HILLS HEALTH CENTER</t>
  </si>
  <si>
    <t>805-434-3035</t>
  </si>
  <si>
    <t>290 HEATHER COURT</t>
  </si>
  <si>
    <t>TEMPLETON</t>
  </si>
  <si>
    <t>93465</t>
  </si>
  <si>
    <t>1629066071</t>
  </si>
  <si>
    <t>DEAN GOSSELIN</t>
  </si>
  <si>
    <t>SAN LUIS TRANSITIONAL CARE</t>
  </si>
  <si>
    <t>805-545-7575</t>
  </si>
  <si>
    <t>1575 BISHOP</t>
  </si>
  <si>
    <t>1497921936</t>
  </si>
  <si>
    <t>0428</t>
  </si>
  <si>
    <t>94002</t>
  </si>
  <si>
    <t>1386732006</t>
  </si>
  <si>
    <t>PENINSULA POST - ACUTE</t>
  </si>
  <si>
    <t>0427</t>
  </si>
  <si>
    <t>650-652-3969</t>
  </si>
  <si>
    <t>1609 TROUSDALE DRIVE</t>
  </si>
  <si>
    <t>BURLINGAME</t>
  </si>
  <si>
    <t>94010</t>
  </si>
  <si>
    <t>1396143962</t>
  </si>
  <si>
    <t>JOHN BENNETT</t>
  </si>
  <si>
    <t>ATHERTON PARK POST-ACUTE</t>
  </si>
  <si>
    <t>650-325-8600</t>
  </si>
  <si>
    <t>1275 CRANE ST</t>
  </si>
  <si>
    <t>MENLO PARK</t>
  </si>
  <si>
    <t>94025</t>
  </si>
  <si>
    <t>1003451915</t>
  </si>
  <si>
    <t>JOSH NABROTZKY</t>
  </si>
  <si>
    <t>-0.09</t>
  </si>
  <si>
    <t>PACIFICA NURSING AND REHABILITATION CENTER</t>
  </si>
  <si>
    <t>0425</t>
  </si>
  <si>
    <t>650-993-5576</t>
  </si>
  <si>
    <t>385 ESPLANADE AVENUE</t>
  </si>
  <si>
    <t>PACIFICA</t>
  </si>
  <si>
    <t>94044</t>
  </si>
  <si>
    <t>1104539873</t>
  </si>
  <si>
    <t>BEAMAN, JACOB</t>
  </si>
  <si>
    <t>SAN BRUNO SKILLED NURSING</t>
  </si>
  <si>
    <t>650-583-7768</t>
  </si>
  <si>
    <t>890 EL CAMINO REAL</t>
  </si>
  <si>
    <t>SAN BRUNO</t>
  </si>
  <si>
    <t>94066-3137</t>
  </si>
  <si>
    <t>1205213105</t>
  </si>
  <si>
    <t>CHARLIE TREANOR</t>
  </si>
  <si>
    <t>THE SEQUOIAS</t>
  </si>
  <si>
    <t>415-851-1501</t>
  </si>
  <si>
    <t>501 PORTOLA ROAD</t>
  </si>
  <si>
    <t>PORTOLA VALLEY</t>
  </si>
  <si>
    <t>94028-0000</t>
  </si>
  <si>
    <t>GLORIA HEIMLICH</t>
  </si>
  <si>
    <t>MILLBRAE CARE CENTER</t>
  </si>
  <si>
    <t>650-689-5784</t>
  </si>
  <si>
    <t>33 MATEO AVENUE</t>
  </si>
  <si>
    <t>MILLBRAE</t>
  </si>
  <si>
    <t>94030-2037</t>
  </si>
  <si>
    <t>1609429638</t>
  </si>
  <si>
    <t>ABBY MA</t>
  </si>
  <si>
    <t>GOLDEN PAVILION HEALTHCARE</t>
  </si>
  <si>
    <t>650-994-3200</t>
  </si>
  <si>
    <t>99 ESCUELA DRIVE</t>
  </si>
  <si>
    <t>DALY CITY</t>
  </si>
  <si>
    <t>94015</t>
  </si>
  <si>
    <t>1568647121</t>
  </si>
  <si>
    <t>BE R PONGBANDITH</t>
  </si>
  <si>
    <t>GOLDEN HEIGHTS HEALTHCARE</t>
  </si>
  <si>
    <t>650-755-9515</t>
  </si>
  <si>
    <t>35 ESCUELA DRIVE</t>
  </si>
  <si>
    <t>1366627929</t>
  </si>
  <si>
    <t>MICHAEL FLEMING</t>
  </si>
  <si>
    <t>LINDA MAR CARE CENTER</t>
  </si>
  <si>
    <t>650-359-4800</t>
  </si>
  <si>
    <t>751 SAN PEDRO TERR RD</t>
  </si>
  <si>
    <t>94044-0000</t>
  </si>
  <si>
    <t>ZZR05116J</t>
  </si>
  <si>
    <t>JOANNE LANE</t>
  </si>
  <si>
    <t>BROOKSIDE SKILLED NURSING HOSPITAL</t>
  </si>
  <si>
    <t>650-349-2161</t>
  </si>
  <si>
    <t>2620 FLORES STREET</t>
  </si>
  <si>
    <t>SAN MATEO</t>
  </si>
  <si>
    <t>94403</t>
  </si>
  <si>
    <t>1952393076</t>
  </si>
  <si>
    <t>ELSA RODRIGUEZ</t>
  </si>
  <si>
    <t>9.03</t>
  </si>
  <si>
    <t>DEVONSHIRE OAKS NURSING CENTER</t>
  </si>
  <si>
    <t>650-365-9503</t>
  </si>
  <si>
    <t>3635 JEFFERSON AVENUE</t>
  </si>
  <si>
    <t>REDWOOD CITY</t>
  </si>
  <si>
    <t>94062</t>
  </si>
  <si>
    <t>LTC5881</t>
  </si>
  <si>
    <t>BRIAN GILLIGAN</t>
  </si>
  <si>
    <t>THE CALIFORNIAN</t>
  </si>
  <si>
    <t>0807</t>
  </si>
  <si>
    <t>805-682-1355</t>
  </si>
  <si>
    <t>2225 DE LA VINA STREET</t>
  </si>
  <si>
    <t>93105-0000</t>
  </si>
  <si>
    <t>ZZT18614F</t>
  </si>
  <si>
    <t>EDGAR LOPEZ</t>
  </si>
  <si>
    <t>VALLEY OAKS POST ACUTE</t>
  </si>
  <si>
    <t>0803</t>
  </si>
  <si>
    <t>805-922-6657</t>
  </si>
  <si>
    <t>830 E CHAPEL STREET</t>
  </si>
  <si>
    <t>SANTA MARIA</t>
  </si>
  <si>
    <t>93454</t>
  </si>
  <si>
    <t>1801563077</t>
  </si>
  <si>
    <t>JACE PADILLA</t>
  </si>
  <si>
    <t>HILLSIDE HOUSE</t>
  </si>
  <si>
    <t>805-687-0788</t>
  </si>
  <si>
    <t>1235 VERONICA SPRINGS ROAD</t>
  </si>
  <si>
    <t>93105</t>
  </si>
  <si>
    <t>ZZT05881G</t>
  </si>
  <si>
    <t>MICHAEL S. RASSLER</t>
  </si>
  <si>
    <t>8.92</t>
  </si>
  <si>
    <t>SANTA MARIA POST ACUTE</t>
  </si>
  <si>
    <t>805-925-8877</t>
  </si>
  <si>
    <t>820 WEST COOK STREET</t>
  </si>
  <si>
    <t>93458</t>
  </si>
  <si>
    <t>1326670910</t>
  </si>
  <si>
    <t>LANCE BAILEY</t>
  </si>
  <si>
    <t>MISSION PARK HEALTHCARE CENTER</t>
  </si>
  <si>
    <t>805-682-7443</t>
  </si>
  <si>
    <t>623 WEST JUNIPERO STREET</t>
  </si>
  <si>
    <t>93015</t>
  </si>
  <si>
    <t>1144982281</t>
  </si>
  <si>
    <t>MICHAEL SMILOW</t>
  </si>
  <si>
    <t>0805</t>
  </si>
  <si>
    <t>2.29</t>
  </si>
  <si>
    <t>VALLE VERDE HEALTH FACILITY</t>
  </si>
  <si>
    <t>805-687-1571</t>
  </si>
  <si>
    <t>900 CALLE DE LOS AMIGOS</t>
  </si>
  <si>
    <t>1255412763</t>
  </si>
  <si>
    <t>JEREMIAH HOVSEPIAN BEARCE</t>
  </si>
  <si>
    <t>BUENA VISTA CARE CENTER - SANTA BARBARA</t>
  </si>
  <si>
    <t>805-964-4871</t>
  </si>
  <si>
    <t>160 SOUTH PATTERSON AVENUE</t>
  </si>
  <si>
    <t>93111-0000</t>
  </si>
  <si>
    <t>1205977311</t>
  </si>
  <si>
    <t>CYNTHIA JORDAN</t>
  </si>
  <si>
    <t>CHANNEL ISLANDS POST ACUTE</t>
  </si>
  <si>
    <t>805-687-6651</t>
  </si>
  <si>
    <t>3880 VIA LUCERO</t>
  </si>
  <si>
    <t>93110-1605</t>
  </si>
  <si>
    <t>1558915256</t>
  </si>
  <si>
    <t>JACQUELINE CABRERA</t>
  </si>
  <si>
    <t>VILLA MARIA POST ACUTE</t>
  </si>
  <si>
    <t>805-922-3558</t>
  </si>
  <si>
    <t>425 BARCELLUS AVE</t>
  </si>
  <si>
    <t>93454-6901</t>
  </si>
  <si>
    <t>1730643669</t>
  </si>
  <si>
    <t>LOMPOC SKILLED NURSING AND REHAB CENTER</t>
  </si>
  <si>
    <t>805-735-4010</t>
  </si>
  <si>
    <t>1428 WEST NORTH AVENUE</t>
  </si>
  <si>
    <t>LOMPOC</t>
  </si>
  <si>
    <t>93436-0000</t>
  </si>
  <si>
    <t>LTC55788F</t>
  </si>
  <si>
    <t>KIRK KLOTTHOR</t>
  </si>
  <si>
    <t>CANYON SPRINGS POST ACUTE</t>
  </si>
  <si>
    <t>0431</t>
  </si>
  <si>
    <t>408-259-8700</t>
  </si>
  <si>
    <t>180 N JACKSON AVENUE</t>
  </si>
  <si>
    <t>95116-1907</t>
  </si>
  <si>
    <t>1639548308</t>
  </si>
  <si>
    <t>JON BENNETT</t>
  </si>
  <si>
    <t>STONEBROOK HEALTH AND REHABILITATION</t>
  </si>
  <si>
    <t>408-356-9151</t>
  </si>
  <si>
    <t>350 DE SOTO DRIVE</t>
  </si>
  <si>
    <t>LOS GATOS</t>
  </si>
  <si>
    <t>95032</t>
  </si>
  <si>
    <t>1487987772</t>
  </si>
  <si>
    <t>CONNOR RAWE</t>
  </si>
  <si>
    <t>LOS ALTOS SUB-ACUTE AND REHABILITATION CENTER</t>
  </si>
  <si>
    <t>0429</t>
  </si>
  <si>
    <t>650-941-5255</t>
  </si>
  <si>
    <t>809 FREMONT AVENUE</t>
  </si>
  <si>
    <t>LOS ALTOS</t>
  </si>
  <si>
    <t>94024-0000</t>
  </si>
  <si>
    <t>1043345812</t>
  </si>
  <si>
    <t>SCOTT,AARON J</t>
  </si>
  <si>
    <t>WOODLANDS HEALTHCARE CENTER</t>
  </si>
  <si>
    <t>408-356-8136</t>
  </si>
  <si>
    <t>14966 TERRENO DE FLORES LANE</t>
  </si>
  <si>
    <t>1265765556</t>
  </si>
  <si>
    <t>MATTHEW WEBSTER</t>
  </si>
  <si>
    <t>CAMDEN POSTACUTE CARE, INC.</t>
  </si>
  <si>
    <t>408-377-4030</t>
  </si>
  <si>
    <t>1331 CAMDEN AVENUE</t>
  </si>
  <si>
    <t>CAMPBELL</t>
  </si>
  <si>
    <t>95008</t>
  </si>
  <si>
    <t>1013327543</t>
  </si>
  <si>
    <t>GURPAL BRAR</t>
  </si>
  <si>
    <t>2.54</t>
  </si>
  <si>
    <t>ALMADEN HEALTH AND REHABILITATION CENTER</t>
  </si>
  <si>
    <t>408-377-9275</t>
  </si>
  <si>
    <t>2065 LOS GATOS-ALMADEN ROAD</t>
  </si>
  <si>
    <t>95124</t>
  </si>
  <si>
    <t>1548558521</t>
  </si>
  <si>
    <t>PHILLIP GREENE</t>
  </si>
  <si>
    <t>GILROY HEALTHCARE AND REHABILITATION CENTER</t>
  </si>
  <si>
    <t>0433</t>
  </si>
  <si>
    <t>408-842-9311</t>
  </si>
  <si>
    <t>8170 MURRAY AVENUE</t>
  </si>
  <si>
    <t>GILROY</t>
  </si>
  <si>
    <t>95020-0000</t>
  </si>
  <si>
    <t>1831231877</t>
  </si>
  <si>
    <t>NELSON RUBIO ARGEUTA</t>
  </si>
  <si>
    <t>COVENANT CARE CALIFORNIA, LLC</t>
  </si>
  <si>
    <t>MILPITAS CARE CENTER</t>
  </si>
  <si>
    <t>408-262-0217</t>
  </si>
  <si>
    <t>120 CORNING AVENUE</t>
  </si>
  <si>
    <t>MILPITAS</t>
  </si>
  <si>
    <t>95035</t>
  </si>
  <si>
    <t>LTC55757G</t>
  </si>
  <si>
    <t>GREENHILLS MANOR</t>
  </si>
  <si>
    <t>408-379-8114</t>
  </si>
  <si>
    <t>238 VIRGINIA AVENUE</t>
  </si>
  <si>
    <t>ZZR06049J</t>
  </si>
  <si>
    <t>JUDITH MORALES</t>
  </si>
  <si>
    <t>EMPRESS CARE CENTER, LLC</t>
  </si>
  <si>
    <t>408-287-0616</t>
  </si>
  <si>
    <t>1299 SOUTH BASCOM AVENUE</t>
  </si>
  <si>
    <t>95128-0000</t>
  </si>
  <si>
    <t>ZZR06026G</t>
  </si>
  <si>
    <t>CORY DIEBOLD</t>
  </si>
  <si>
    <t>HERMAN HEALTHCARE CENTER</t>
  </si>
  <si>
    <t>408-269-0701</t>
  </si>
  <si>
    <t>2295 PLUMMER AVENUE</t>
  </si>
  <si>
    <t>95125</t>
  </si>
  <si>
    <t>1730667775</t>
  </si>
  <si>
    <t>JULIAN SYLVE</t>
  </si>
  <si>
    <t>206430788</t>
  </si>
  <si>
    <t>MOUNTAIN VIEW HEALTHCARE CENTER</t>
  </si>
  <si>
    <t>2530 SOLACE PLACE</t>
  </si>
  <si>
    <t>1427770692</t>
  </si>
  <si>
    <t>SHANE MCCORMACK</t>
  </si>
  <si>
    <t>A GRACE SUB ACUTE AND SKILLED CARE</t>
  </si>
  <si>
    <t>408-241-3844</t>
  </si>
  <si>
    <t>1250 SOUTH WINCHESTER BLVD</t>
  </si>
  <si>
    <t>ZZR063763</t>
  </si>
  <si>
    <t>LITA JAVIER</t>
  </si>
  <si>
    <t>MORGAN HILL HEALTHCARE CENTER</t>
  </si>
  <si>
    <t>95037</t>
  </si>
  <si>
    <t>55-5712</t>
  </si>
  <si>
    <t>RYAN MCCORMACK</t>
  </si>
  <si>
    <t>95112</t>
  </si>
  <si>
    <t>1710219308</t>
  </si>
  <si>
    <t>SANTA CLARA POST ACUTE</t>
  </si>
  <si>
    <t>991 CLYDE AVENUE</t>
  </si>
  <si>
    <t>SANTA CLARA</t>
  </si>
  <si>
    <t>95054</t>
  </si>
  <si>
    <t>1063157626</t>
  </si>
  <si>
    <t>MEENAKSHI AGGARWAL</t>
  </si>
  <si>
    <t>IDYLWOOD CARE CENTER</t>
  </si>
  <si>
    <t>408-739-2383</t>
  </si>
  <si>
    <t>1002 W. FREMONT AVENUE</t>
  </si>
  <si>
    <t>1770501744</t>
  </si>
  <si>
    <t>SHAKIRA ASGAR DALAL</t>
  </si>
  <si>
    <t>MISSION SKILLED NURSING AND SUB-ACUTE CENTER</t>
  </si>
  <si>
    <t>408-248-3736</t>
  </si>
  <si>
    <t>410 NORTH WINCHESTER BLVD</t>
  </si>
  <si>
    <t>95050-0000</t>
  </si>
  <si>
    <t>1679615611</t>
  </si>
  <si>
    <t>BRAD KIKUTA</t>
  </si>
  <si>
    <t>THE RIDGE POST ACUTE</t>
  </si>
  <si>
    <t>408-251-3070</t>
  </si>
  <si>
    <t>1355 CLAYTON RD</t>
  </si>
  <si>
    <t>95127</t>
  </si>
  <si>
    <t>1255980835</t>
  </si>
  <si>
    <t>KOLBY HEATON</t>
  </si>
  <si>
    <t>COURTYARD CARE CENTER</t>
  </si>
  <si>
    <t>408-249-0344</t>
  </si>
  <si>
    <t>340 NORTHLAKE DRIVE</t>
  </si>
  <si>
    <t>95117</t>
  </si>
  <si>
    <t>1588234868</t>
  </si>
  <si>
    <t>YOUSUF SALAMA</t>
  </si>
  <si>
    <t>THE VILLA AT SARATOGA SKILLED NURSING AND ASSISTED LIVING</t>
  </si>
  <si>
    <t>408-741-2950</t>
  </si>
  <si>
    <t>20400 SARATOGA LOS GATOS ROAD</t>
  </si>
  <si>
    <t>95070</t>
  </si>
  <si>
    <t>1235604646</t>
  </si>
  <si>
    <t>RILEY TUCKER</t>
  </si>
  <si>
    <t>THE TERRACES AT LOS ALTOS HEALTH FACILITY</t>
  </si>
  <si>
    <t>650-948-8291</t>
  </si>
  <si>
    <t>373 PINE LANE</t>
  </si>
  <si>
    <t>94022-0000</t>
  </si>
  <si>
    <t>1083795595</t>
  </si>
  <si>
    <t>SAMANTHA NUTTALL</t>
  </si>
  <si>
    <t>95014</t>
  </si>
  <si>
    <t>1477875672</t>
  </si>
  <si>
    <t>PLUM TREE CARE CENTER</t>
  </si>
  <si>
    <t>408-356-8181</t>
  </si>
  <si>
    <t>2580 SAMARITAN DRIVE</t>
  </si>
  <si>
    <t>95124-0000</t>
  </si>
  <si>
    <t>LTC05866F</t>
  </si>
  <si>
    <t>ANNE BUERHAUS</t>
  </si>
  <si>
    <t>GENERATIONS HEALTHCARE, INC</t>
  </si>
  <si>
    <t>-6.87</t>
  </si>
  <si>
    <t>SUNNYVALE POST ACUTE CARE</t>
  </si>
  <si>
    <t>408-245-8070</t>
  </si>
  <si>
    <t>1291 S. BERNARDO AVE</t>
  </si>
  <si>
    <t>94087</t>
  </si>
  <si>
    <t>1679953004</t>
  </si>
  <si>
    <t>ROBERT PIERCE</t>
  </si>
  <si>
    <t>THE REDWOODS POST-ACUTE</t>
  </si>
  <si>
    <t>408-265-4211</t>
  </si>
  <si>
    <t>1267 MERIDIAN AVE,</t>
  </si>
  <si>
    <t>1083788079</t>
  </si>
  <si>
    <t>JOSH HOUSE</t>
  </si>
  <si>
    <t>PALO ALTO SUB-ACUTE AND REHABILITATION CENTER</t>
  </si>
  <si>
    <t>650-327-0511</t>
  </si>
  <si>
    <t>911 BRYANT STREET</t>
  </si>
  <si>
    <t>1780719278</t>
  </si>
  <si>
    <t>BE PONGBANDITH</t>
  </si>
  <si>
    <t>206431104</t>
  </si>
  <si>
    <t>INSPIRE BEHAVIORAL HEALTH</t>
  </si>
  <si>
    <t>408-923-7232</t>
  </si>
  <si>
    <t>401 RIDGE VISTA AVENUE</t>
  </si>
  <si>
    <t>AMANJEET DHILLON</t>
  </si>
  <si>
    <t>CHILDREN'S HEALTHCARE ORGANIZATION OF NORTHERN CA - SARATOGA PEDIATRIC SUBACUTE</t>
  </si>
  <si>
    <t>408-378-8875</t>
  </si>
  <si>
    <t>13425 SOUSA LANE</t>
  </si>
  <si>
    <t>ZZR18253H</t>
  </si>
  <si>
    <t>SAM STUKOV</t>
  </si>
  <si>
    <t>INNOVATION HEATLH SYSTEMS</t>
  </si>
  <si>
    <t>2.31</t>
  </si>
  <si>
    <t>SKYLINE HEALTHCARE CENTER - SAN JOSE</t>
  </si>
  <si>
    <t>408-280-2500</t>
  </si>
  <si>
    <t>2065 FOREST AVENUE</t>
  </si>
  <si>
    <t>95128</t>
  </si>
  <si>
    <t>1780972463</t>
  </si>
  <si>
    <t>MARK PENYACSEK</t>
  </si>
  <si>
    <t>VISTA MANOR NURSING CENTER</t>
  </si>
  <si>
    <t>408-272-1400</t>
  </si>
  <si>
    <t>120 JOSE FIGUERES AVENUE</t>
  </si>
  <si>
    <t>95116-0000</t>
  </si>
  <si>
    <t>LTC55483G</t>
  </si>
  <si>
    <t>AMY SANTO</t>
  </si>
  <si>
    <t>-14.08</t>
  </si>
  <si>
    <t>2.57</t>
  </si>
  <si>
    <t>WHITE BLOSSOM CARE CENTER</t>
  </si>
  <si>
    <t>408-998-8447</t>
  </si>
  <si>
    <t>1990 FRUITDALE AVENUE</t>
  </si>
  <si>
    <t>ZZR55068I</t>
  </si>
  <si>
    <t>NATHAN FERNSTEN</t>
  </si>
  <si>
    <t>VASONA CREEK HEALTHCARE CENTER</t>
  </si>
  <si>
    <t>408-356-2191</t>
  </si>
  <si>
    <t>16412 LOS GATOS BOULEVARD</t>
  </si>
  <si>
    <t>95030-0000</t>
  </si>
  <si>
    <t>ZZR05798J</t>
  </si>
  <si>
    <t>JEFF EDWARDS</t>
  </si>
  <si>
    <t>CEDAR CREST NURSING AND REHAB CENTER</t>
  </si>
  <si>
    <t>408-738-4880</t>
  </si>
  <si>
    <t>797 EAST FREEMONT AVENUE</t>
  </si>
  <si>
    <t>LTC55790F</t>
  </si>
  <si>
    <t>TRACIE MURRAY</t>
  </si>
  <si>
    <t>-6.43</t>
  </si>
  <si>
    <t>WESTWOOD POST ACUTE</t>
  </si>
  <si>
    <t>408-253-7502</t>
  </si>
  <si>
    <t>1601 PETERSEN AVE</t>
  </si>
  <si>
    <t>95129</t>
  </si>
  <si>
    <t>1801445481</t>
  </si>
  <si>
    <t>BRETT HILL</t>
  </si>
  <si>
    <t>GRANT CUESTA SUB-ACUTE AND REHAB HOSPITAL</t>
  </si>
  <si>
    <t>650-968-2990</t>
  </si>
  <si>
    <t>1949 GRANT ROAD</t>
  </si>
  <si>
    <t>1750378519</t>
  </si>
  <si>
    <t>RYAN DANCO</t>
  </si>
  <si>
    <t>408-248-7100</t>
  </si>
  <si>
    <t>3580 PAYNE AVE</t>
  </si>
  <si>
    <t>95117-0000</t>
  </si>
  <si>
    <t>1174252928</t>
  </si>
  <si>
    <t>GUNNER ROMNEY</t>
  </si>
  <si>
    <t>PACIFIC HILLS MANOR</t>
  </si>
  <si>
    <t>408-779-7346</t>
  </si>
  <si>
    <t>370 NOBLE COURT</t>
  </si>
  <si>
    <t>1124154422</t>
  </si>
  <si>
    <t>JILL AICHELE</t>
  </si>
  <si>
    <t>MISSION DE LA CASA NURSING AND REHABILITATION CENTER</t>
  </si>
  <si>
    <t>408-238-9751</t>
  </si>
  <si>
    <t>2501 ALVIN AVENUE</t>
  </si>
  <si>
    <t>95121</t>
  </si>
  <si>
    <t>1720032329</t>
  </si>
  <si>
    <t>JOSHUA HEDGER</t>
  </si>
  <si>
    <t>3.86</t>
  </si>
  <si>
    <t>SUNNYVALE GARDENS POST ACUTE</t>
  </si>
  <si>
    <t>408735720</t>
  </si>
  <si>
    <t>1150 TILTON DR</t>
  </si>
  <si>
    <t>1326740119</t>
  </si>
  <si>
    <t>THE TERRACES OF LOS GATOS</t>
  </si>
  <si>
    <t>408-356-1006</t>
  </si>
  <si>
    <t>800 BLOSSOM HILL ROAD</t>
  </si>
  <si>
    <t>95032-0000</t>
  </si>
  <si>
    <t>1659356111</t>
  </si>
  <si>
    <t>WILLIAM PENROD</t>
  </si>
  <si>
    <t>VI AT PALO ALTO</t>
  </si>
  <si>
    <t>650-853-5002</t>
  </si>
  <si>
    <t>600 SAND HILL ROAD</t>
  </si>
  <si>
    <t>94304</t>
  </si>
  <si>
    <t>VALERIE CHASTAIN ALVES</t>
  </si>
  <si>
    <t>0703</t>
  </si>
  <si>
    <t>DRIFTWOOD HEALTHCARE CENTER - SANTA CRUZ</t>
  </si>
  <si>
    <t>831-475-6323</t>
  </si>
  <si>
    <t>675 24TH AVENUE</t>
  </si>
  <si>
    <t>95062</t>
  </si>
  <si>
    <t>1457649436</t>
  </si>
  <si>
    <t>FITZGERALD GAINES</t>
  </si>
  <si>
    <t>PACIFIC COAST MANOR</t>
  </si>
  <si>
    <t>831-476-0770</t>
  </si>
  <si>
    <t>1935 WHARF ROAD</t>
  </si>
  <si>
    <t>CAPITOLA</t>
  </si>
  <si>
    <t>95010-0000</t>
  </si>
  <si>
    <t>1609874163</t>
  </si>
  <si>
    <t>ALESSANDRA HOVEY</t>
  </si>
  <si>
    <t>SANTA CRUZ POST ACUTE</t>
  </si>
  <si>
    <t>831-475-4055</t>
  </si>
  <si>
    <t>1115 CAPITOLA ROAD</t>
  </si>
  <si>
    <t>1306369871</t>
  </si>
  <si>
    <t>NICK CHRONISTER</t>
  </si>
  <si>
    <t>VALLEY CONVALESCENT HOSPITAL - WATSONVILLE</t>
  </si>
  <si>
    <t>0711</t>
  </si>
  <si>
    <t>831-722-3581</t>
  </si>
  <si>
    <t>919 FREEDOM BLVD</t>
  </si>
  <si>
    <t>WATSONVILLE</t>
  </si>
  <si>
    <t>95076</t>
  </si>
  <si>
    <t>1346241460</t>
  </si>
  <si>
    <t>ROBERT DITLEVSEN</t>
  </si>
  <si>
    <t>3.00</t>
  </si>
  <si>
    <t>WATSONVILLE POST ACUTE CENTER</t>
  </si>
  <si>
    <t>831-724-7505</t>
  </si>
  <si>
    <t>525 AUTO CENTER DRIVE</t>
  </si>
  <si>
    <t>134692321</t>
  </si>
  <si>
    <t>RAE RADFORD</t>
  </si>
  <si>
    <t>WATSONVILLE NURSING CENTER</t>
  </si>
  <si>
    <t>535 AUTO CENTER DRIVE</t>
  </si>
  <si>
    <t>1578615464</t>
  </si>
  <si>
    <t>REDDING POST ACUTE</t>
  </si>
  <si>
    <t>0209</t>
  </si>
  <si>
    <t>530-241-6756</t>
  </si>
  <si>
    <t>1836 GOLD STREET</t>
  </si>
  <si>
    <t>96001</t>
  </si>
  <si>
    <t>1184167991</t>
  </si>
  <si>
    <t>WES FRANKS</t>
  </si>
  <si>
    <t>WEST HARBOR HEALTHCARE</t>
  </si>
  <si>
    <t>1487790937</t>
  </si>
  <si>
    <t>MARQUIS CARE OF SHASTA</t>
  </si>
  <si>
    <t>530-222-3630</t>
  </si>
  <si>
    <t>3550 CHURN CREEK ROAD</t>
  </si>
  <si>
    <t>96002</t>
  </si>
  <si>
    <t>ZZR06222F</t>
  </si>
  <si>
    <t>ROSE HERVAGAULT</t>
  </si>
  <si>
    <t>MARQUIS COMPANIES 1, INC.</t>
  </si>
  <si>
    <t>2.93</t>
  </si>
  <si>
    <t>OAK RIVER REHAB</t>
  </si>
  <si>
    <t>530-365-0025</t>
  </si>
  <si>
    <t>3300 FRANKLIN STREET</t>
  </si>
  <si>
    <t>ANDERSON</t>
  </si>
  <si>
    <t>96007-0000</t>
  </si>
  <si>
    <t>LTC55147G</t>
  </si>
  <si>
    <t>GREG HOLLINGSWORTH</t>
  </si>
  <si>
    <t>CRESTWOOD WELLNESS AND RECOVERY CENTER</t>
  </si>
  <si>
    <t>530-221-0976</t>
  </si>
  <si>
    <t>3062 CHURN CREEK ROAD</t>
  </si>
  <si>
    <t>96002-0000</t>
  </si>
  <si>
    <t>1194743088</t>
  </si>
  <si>
    <t>MATT YARWOOD</t>
  </si>
  <si>
    <t>COPPER RIDGE CARE CENTER</t>
  </si>
  <si>
    <t>530-222-2273</t>
  </si>
  <si>
    <t>201 HARTNELL AVENUE</t>
  </si>
  <si>
    <t>LTC55316G</t>
  </si>
  <si>
    <t>DARRELL THOMPSON</t>
  </si>
  <si>
    <t>QUARTZ HILL POST ACUTE</t>
  </si>
  <si>
    <t>530-243-6317</t>
  </si>
  <si>
    <t>2120 BENTON DRIVE</t>
  </si>
  <si>
    <t>96003-2151</t>
  </si>
  <si>
    <t>1942722202</t>
  </si>
  <si>
    <t>STEVE CHURCH</t>
  </si>
  <si>
    <t>SHASTA VIEW ESTATES</t>
  </si>
  <si>
    <t>Siskiyou</t>
  </si>
  <si>
    <t>0205</t>
  </si>
  <si>
    <t>530-938-4429</t>
  </si>
  <si>
    <t>445 PARK STREET</t>
  </si>
  <si>
    <t>WEED</t>
  </si>
  <si>
    <t>96094-2332</t>
  </si>
  <si>
    <t>ZZR05807H</t>
  </si>
  <si>
    <t>JOE MAYS</t>
  </si>
  <si>
    <t>DAKAVIA MANAGEMENT CORP.</t>
  </si>
  <si>
    <t>SPRINGS ROAD HEALTHCARE</t>
  </si>
  <si>
    <t>Solano</t>
  </si>
  <si>
    <t>0409</t>
  </si>
  <si>
    <t>707-643-2793</t>
  </si>
  <si>
    <t>1527 SPRINGS ROAD</t>
  </si>
  <si>
    <t>VALLEJO</t>
  </si>
  <si>
    <t>94591</t>
  </si>
  <si>
    <t>1831811207</t>
  </si>
  <si>
    <t>CONNOR AIREY</t>
  </si>
  <si>
    <t>HEARTWOOD AVENUE HEALTHCARE</t>
  </si>
  <si>
    <t>707-643-2267</t>
  </si>
  <si>
    <t>1044 HEARTWOOD AVENUE</t>
  </si>
  <si>
    <t>1003538471</t>
  </si>
  <si>
    <t>WINDSOR VALLEJO NURSING &amp; REHABILITATION CENTER</t>
  </si>
  <si>
    <t>707-644-7401</t>
  </si>
  <si>
    <t>2200 TUOLUMNE STREET</t>
  </si>
  <si>
    <t>94589</t>
  </si>
  <si>
    <t>1285770669</t>
  </si>
  <si>
    <t>OKEY ONYEAGUCHA</t>
  </si>
  <si>
    <t>FAIRFIELD POST ACUTE REHABILITATION</t>
  </si>
  <si>
    <t>0408</t>
  </si>
  <si>
    <t>707-425-0623</t>
  </si>
  <si>
    <t>1255 TRAVIS BOULEVARD</t>
  </si>
  <si>
    <t>FAIRFIELD</t>
  </si>
  <si>
    <t>94533</t>
  </si>
  <si>
    <t>1750094421</t>
  </si>
  <si>
    <t>SHOMNAL NALINI DATT</t>
  </si>
  <si>
    <t>GREENFIELD CARE CENTER OF FAIRFIELD</t>
  </si>
  <si>
    <t>707-425-0669</t>
  </si>
  <si>
    <t>1260 TRAVIS BLVD</t>
  </si>
  <si>
    <t>94533-0000</t>
  </si>
  <si>
    <t>ZZR05189G</t>
  </si>
  <si>
    <t>WILLIAM LYLES</t>
  </si>
  <si>
    <t>VACAVILLE RANCH POST ACUTE</t>
  </si>
  <si>
    <t>707-448-0458</t>
  </si>
  <si>
    <t>101 S. ORCHARD AVENUE</t>
  </si>
  <si>
    <t>VACAVILLE</t>
  </si>
  <si>
    <t>95688-3635</t>
  </si>
  <si>
    <t>1336162775</t>
  </si>
  <si>
    <t>AARON EDMONDS</t>
  </si>
  <si>
    <t>VACAVILLE CONVALESCENT AND REHABILITATION CENTER</t>
  </si>
  <si>
    <t>707-449-8000</t>
  </si>
  <si>
    <t>585 NUT TREE COURT</t>
  </si>
  <si>
    <t>95687-0000</t>
  </si>
  <si>
    <t>LTC55349I</t>
  </si>
  <si>
    <t>JOE NICCOLI</t>
  </si>
  <si>
    <t>2.80</t>
  </si>
  <si>
    <t>LAUREL CREEK HEALTH CENTER</t>
  </si>
  <si>
    <t>707-432-1100</t>
  </si>
  <si>
    <t>2600 ESTATES DRIVE</t>
  </si>
  <si>
    <t>94533-9711</t>
  </si>
  <si>
    <t>1679508162</t>
  </si>
  <si>
    <t>KEVIN HOGAN</t>
  </si>
  <si>
    <t>RIDGEWAY POST ACUTE</t>
  </si>
  <si>
    <t>0403</t>
  </si>
  <si>
    <t>707763245</t>
  </si>
  <si>
    <t>523 HAYES LANE</t>
  </si>
  <si>
    <t>PETALUMA</t>
  </si>
  <si>
    <t>94952</t>
  </si>
  <si>
    <t>1669188363</t>
  </si>
  <si>
    <t>RJ HUBERT</t>
  </si>
  <si>
    <t>CREEKSIDE REHABILITATION AND BEHAVIORAL HEALTH</t>
  </si>
  <si>
    <t>0401</t>
  </si>
  <si>
    <t>707-544-7750</t>
  </si>
  <si>
    <t>850 SONOMA AVENUE</t>
  </si>
  <si>
    <t>95404-4715</t>
  </si>
  <si>
    <t>1760496566</t>
  </si>
  <si>
    <t>RAUL SURATOS</t>
  </si>
  <si>
    <t>APPLE VALLEY POST ACUTE REHAB</t>
  </si>
  <si>
    <t>707-823-7675</t>
  </si>
  <si>
    <t>1035 GRAVENSTEIN HIGHWAY SOUTH</t>
  </si>
  <si>
    <t>SEBASTOPOL</t>
  </si>
  <si>
    <t>95472</t>
  </si>
  <si>
    <t>ZZR05919G</t>
  </si>
  <si>
    <t>MICHAEL ANDRASZCZYK</t>
  </si>
  <si>
    <t>NORTH BAY POST ACUTE</t>
  </si>
  <si>
    <t>707-763-6887</t>
  </si>
  <si>
    <t>300 DOUGLAS STREET</t>
  </si>
  <si>
    <t>1104413517</t>
  </si>
  <si>
    <t>NATHAN NOE</t>
  </si>
  <si>
    <t>SANTA ROSA POST ACUTE</t>
  </si>
  <si>
    <t>707-546-0471</t>
  </si>
  <si>
    <t>4650 HOEN AVE</t>
  </si>
  <si>
    <t>95405-0000</t>
  </si>
  <si>
    <t>1720520273</t>
  </si>
  <si>
    <t>MICHAEL ANDRASZCYK</t>
  </si>
  <si>
    <t>SONOMA POST ACUTE</t>
  </si>
  <si>
    <t>707-983-1096</t>
  </si>
  <si>
    <t>678 SECOND STREET WEST</t>
  </si>
  <si>
    <t>SONOMA</t>
  </si>
  <si>
    <t>95476-0000</t>
  </si>
  <si>
    <t>1154863603</t>
  </si>
  <si>
    <t>CLOVERDALE HEALTHCARE CENTER</t>
  </si>
  <si>
    <t>707-894-5201</t>
  </si>
  <si>
    <t>300 CHERRY CREEK ROAD</t>
  </si>
  <si>
    <t>CLOVERDALE</t>
  </si>
  <si>
    <t>95425-0000</t>
  </si>
  <si>
    <t>1245225176</t>
  </si>
  <si>
    <t>FERNANDO VAZQUEZ</t>
  </si>
  <si>
    <t>BROADWAY VILLA POST ACUTE</t>
  </si>
  <si>
    <t>707-938-8406</t>
  </si>
  <si>
    <t>1250 BROADWAY</t>
  </si>
  <si>
    <t>1871594614</t>
  </si>
  <si>
    <t>RYAN GOLDBARG</t>
  </si>
  <si>
    <t>HILLCREST POST ACUTE</t>
  </si>
  <si>
    <t>707-778-8686</t>
  </si>
  <si>
    <t>450 HAYES LANE</t>
  </si>
  <si>
    <t>1861845836</t>
  </si>
  <si>
    <t>CHANTAL WILBUR</t>
  </si>
  <si>
    <t>0.72</t>
  </si>
  <si>
    <t>PETALUMA POST - ACUTE REHABILITATION</t>
  </si>
  <si>
    <t>707-765-3030</t>
  </si>
  <si>
    <t>1115 B STREET</t>
  </si>
  <si>
    <t>1205316833</t>
  </si>
  <si>
    <t>HALEY MCLAUGHLIN</t>
  </si>
  <si>
    <t>PARK VIEW POST ACUTE</t>
  </si>
  <si>
    <t>707-525-1250</t>
  </si>
  <si>
    <t>3751 MONTGOMERY DRIVE</t>
  </si>
  <si>
    <t>1104825520</t>
  </si>
  <si>
    <t>JONATHAN ENSIGN</t>
  </si>
  <si>
    <t>NORTHVINE POSTACUTE CARE</t>
  </si>
  <si>
    <t>707-528-2100</t>
  </si>
  <si>
    <t>446 ARROWOOD DRIVE</t>
  </si>
  <si>
    <t>95407</t>
  </si>
  <si>
    <t>1487641049</t>
  </si>
  <si>
    <t>DANE REEVES</t>
  </si>
  <si>
    <t>SUMMERFIELD HEALTHCARE CENTER</t>
  </si>
  <si>
    <t>707-539-1515</t>
  </si>
  <si>
    <t>1280 SUMMERFIELD ROAD</t>
  </si>
  <si>
    <t>1619976552</t>
  </si>
  <si>
    <t>CASON BUSH</t>
  </si>
  <si>
    <t>VINEYARD POST ACUTE</t>
  </si>
  <si>
    <t>707-763-4109</t>
  </si>
  <si>
    <t>101 MONROE STREET</t>
  </si>
  <si>
    <t>PETELUMA</t>
  </si>
  <si>
    <t>94954-0000</t>
  </si>
  <si>
    <t>1356883805</t>
  </si>
  <si>
    <t>KEVAN BILLS</t>
  </si>
  <si>
    <t>ARBOL RESIDENCES OF SANTA ROSA</t>
  </si>
  <si>
    <t>707-566-8600</t>
  </si>
  <si>
    <t>300 FOUNTAINGROVE PARKWAY</t>
  </si>
  <si>
    <t>95403-0000</t>
  </si>
  <si>
    <t>KARINA TAPIA</t>
  </si>
  <si>
    <t>95382</t>
  </si>
  <si>
    <t>1306281688</t>
  </si>
  <si>
    <t>GOLDEN MODESTO CARE CENTER</t>
  </si>
  <si>
    <t>209-526-1775</t>
  </si>
  <si>
    <t>1900 COFFEE ROAD</t>
  </si>
  <si>
    <t>MODESTO</t>
  </si>
  <si>
    <t>95355</t>
  </si>
  <si>
    <t>1851385843</t>
  </si>
  <si>
    <t>RYAN DICKERSON</t>
  </si>
  <si>
    <t>GARDEN CITY HEALTHCARE CENTER</t>
  </si>
  <si>
    <t>209-524-4817</t>
  </si>
  <si>
    <t>1310 WEST GRANGER AVE</t>
  </si>
  <si>
    <t>95350-0000</t>
  </si>
  <si>
    <t>ZZR05185J</t>
  </si>
  <si>
    <t>LAWRENCE MORADKHANI</t>
  </si>
  <si>
    <t>RIVER VIEW POST ACUTE</t>
  </si>
  <si>
    <t>209-523-5667</t>
  </si>
  <si>
    <t>1611 SCENIC DRIVE</t>
  </si>
  <si>
    <t>BRIAN PAPKE</t>
  </si>
  <si>
    <t>ALMOND VISTA HEALTHCARE</t>
  </si>
  <si>
    <t>209-577-1055</t>
  </si>
  <si>
    <t>2030 EVERGREEN AVENUE</t>
  </si>
  <si>
    <t>95350</t>
  </si>
  <si>
    <t>1255938015</t>
  </si>
  <si>
    <t>RIVERBANK POST-ACUTE</t>
  </si>
  <si>
    <t>2649 TOPEKA ST</t>
  </si>
  <si>
    <t>RIVEBANK</t>
  </si>
  <si>
    <t>95367</t>
  </si>
  <si>
    <t>1750816534</t>
  </si>
  <si>
    <t>MATTHEW DAHL</t>
  </si>
  <si>
    <t>MODESTO POST ACUTE CENTER</t>
  </si>
  <si>
    <t>209-526-2811</t>
  </si>
  <si>
    <t>159 EAST ORANGEBURG AVENUE</t>
  </si>
  <si>
    <t>1932251808</t>
  </si>
  <si>
    <t>MAXINE ANN NIEL</t>
  </si>
  <si>
    <t>VALLEY SKILLED NURSING CENTER</t>
  </si>
  <si>
    <t>209-529-0516</t>
  </si>
  <si>
    <t>515 E ORANGEBURG AVE</t>
  </si>
  <si>
    <t>1124663034</t>
  </si>
  <si>
    <t>SAN LUIS CARE CENTER</t>
  </si>
  <si>
    <t>209-862-2862</t>
  </si>
  <si>
    <t>709 N STREET</t>
  </si>
  <si>
    <t>NEWMAN</t>
  </si>
  <si>
    <t>95360-0000</t>
  </si>
  <si>
    <t>30000128</t>
  </si>
  <si>
    <t>RAJBIR KAUR</t>
  </si>
  <si>
    <t>NORTH STARR POSTACUTE CARE</t>
  </si>
  <si>
    <t>209-632-1075</t>
  </si>
  <si>
    <t>180 STARR AVENUE</t>
  </si>
  <si>
    <t>95380</t>
  </si>
  <si>
    <t>1699759803</t>
  </si>
  <si>
    <t>SUKHVIR SINGH</t>
  </si>
  <si>
    <t>MAIN WEST POSTACUTE CARE</t>
  </si>
  <si>
    <t>209-667-2828</t>
  </si>
  <si>
    <t>812 WEST MAIN STREET</t>
  </si>
  <si>
    <t>95830</t>
  </si>
  <si>
    <t>1801870019</t>
  </si>
  <si>
    <t>CRESTWOOD MANOR - MODESTO</t>
  </si>
  <si>
    <t>209-526-8050</t>
  </si>
  <si>
    <t>1400 CELESTE DRIVE</t>
  </si>
  <si>
    <t>95355-0000</t>
  </si>
  <si>
    <t>1508884487</t>
  </si>
  <si>
    <t>SOUZA, BRANDI M.</t>
  </si>
  <si>
    <t>CERES POSTACUTE CARE</t>
  </si>
  <si>
    <t>209-537-4581</t>
  </si>
  <si>
    <t>1711 RICHLAND AVENUE</t>
  </si>
  <si>
    <t>CERES</t>
  </si>
  <si>
    <t>95307</t>
  </si>
  <si>
    <t>1568818367</t>
  </si>
  <si>
    <t>ENGLISH OAKS CONVALESCENT HOSPITAL AND REHABILITATION CENTER</t>
  </si>
  <si>
    <t>209-577-1001</t>
  </si>
  <si>
    <t>2633 WEST RUMBLE ROAD</t>
  </si>
  <si>
    <t>LTC55190F</t>
  </si>
  <si>
    <t>DEANNA HILL</t>
  </si>
  <si>
    <t>TURLOCK NURSING AND REHABILITATION CENTER</t>
  </si>
  <si>
    <t>209-632-7577</t>
  </si>
  <si>
    <t>1111 EAST TUOLUMNE ROAD</t>
  </si>
  <si>
    <t>1164563276</t>
  </si>
  <si>
    <t>CHERYL RICE</t>
  </si>
  <si>
    <t>VINTAGE FAIRE NURSING AND REHAB CENTER</t>
  </si>
  <si>
    <t>209-521-2094</t>
  </si>
  <si>
    <t>3620 DALE ROAD, SUITE B.</t>
  </si>
  <si>
    <t>95356-0000</t>
  </si>
  <si>
    <t>1437291929</t>
  </si>
  <si>
    <t>NAVDEEP SINGH</t>
  </si>
  <si>
    <t>YUBA CITY POST ACUTE</t>
  </si>
  <si>
    <t>Sutter</t>
  </si>
  <si>
    <t>0227</t>
  </si>
  <si>
    <t>530-671-0550</t>
  </si>
  <si>
    <t>1220 PLUMAS STREET</t>
  </si>
  <si>
    <t>YUBA CITY</t>
  </si>
  <si>
    <t>95991-0000</t>
  </si>
  <si>
    <t>1275923773</t>
  </si>
  <si>
    <t>BRIDGEVIEW POST ACUTE</t>
  </si>
  <si>
    <t>530-674-9140</t>
  </si>
  <si>
    <t>521 LOREL WAY</t>
  </si>
  <si>
    <t>95991</t>
  </si>
  <si>
    <t>1497223226</t>
  </si>
  <si>
    <t>LESLIE CARSON</t>
  </si>
  <si>
    <t>THE FOUNTAINS</t>
  </si>
  <si>
    <t>530-790-3000</t>
  </si>
  <si>
    <t>1260 WILLIAMS WAY</t>
  </si>
  <si>
    <t>YUBA CITY, CA</t>
  </si>
  <si>
    <t>LTC55430F</t>
  </si>
  <si>
    <t>JOSEPH MICELI</t>
  </si>
  <si>
    <t>ADVENTIST HEALTH</t>
  </si>
  <si>
    <t>15.64</t>
  </si>
  <si>
    <t>RIVER VALLEY CARE CENTER</t>
  </si>
  <si>
    <t>530-695-8020</t>
  </si>
  <si>
    <t>9000 LARKIN ROAD</t>
  </si>
  <si>
    <t>LIVE OAK</t>
  </si>
  <si>
    <t>95953</t>
  </si>
  <si>
    <t>LTC55535G</t>
  </si>
  <si>
    <t>HOWARD LOHF</t>
  </si>
  <si>
    <t>SHASTA VIEW CARE CENTER</t>
  </si>
  <si>
    <t>Tehama</t>
  </si>
  <si>
    <t>0211</t>
  </si>
  <si>
    <t>530-527-2046</t>
  </si>
  <si>
    <t>1795 WALNUT STREET</t>
  </si>
  <si>
    <t>RED BLUFF</t>
  </si>
  <si>
    <t>96080</t>
  </si>
  <si>
    <t>1760840284</t>
  </si>
  <si>
    <t>FLORA AZINGE</t>
  </si>
  <si>
    <t>RED BLUFF HEALTH CARE CENTER</t>
  </si>
  <si>
    <t>530-527-6232</t>
  </si>
  <si>
    <t>555 LUTHER ROAD</t>
  </si>
  <si>
    <t>1518032150</t>
  </si>
  <si>
    <t>RUSSELL COBB</t>
  </si>
  <si>
    <t>8.04</t>
  </si>
  <si>
    <t>WESTGATE GARDENS CARE CENTER</t>
  </si>
  <si>
    <t>Tulare</t>
  </si>
  <si>
    <t>0611</t>
  </si>
  <si>
    <t>559-773-0901</t>
  </si>
  <si>
    <t>4525 WEST TULARE AVE</t>
  </si>
  <si>
    <t>VISALIA</t>
  </si>
  <si>
    <t>93277-1560</t>
  </si>
  <si>
    <t>LTC55208G</t>
  </si>
  <si>
    <t>JONATHAN WALKER</t>
  </si>
  <si>
    <t>DELTA HEALTHCARE &amp; WELLNESS CENTER</t>
  </si>
  <si>
    <t>559-732-8614</t>
  </si>
  <si>
    <t>514 NORTH BRIDGE STREET</t>
  </si>
  <si>
    <t>93291</t>
  </si>
  <si>
    <t>1942301627</t>
  </si>
  <si>
    <t>RUBY LYNN NUNEZ PADUA</t>
  </si>
  <si>
    <t>DINUBA HEALTHCARE</t>
  </si>
  <si>
    <t>0608</t>
  </si>
  <si>
    <t>559-591-3300</t>
  </si>
  <si>
    <t>1730 S COLLEGE AVE</t>
  </si>
  <si>
    <t>DINUBA</t>
  </si>
  <si>
    <t>93618-2812</t>
  </si>
  <si>
    <t>1356746606</t>
  </si>
  <si>
    <t>BRANDON BIGELOW</t>
  </si>
  <si>
    <t>SIERRA VALLEY REHAB CENTER</t>
  </si>
  <si>
    <t>0613</t>
  </si>
  <si>
    <t>559784737</t>
  </si>
  <si>
    <t>301 WEST PUTNAM AVENUE</t>
  </si>
  <si>
    <t>PORTERVILLE</t>
  </si>
  <si>
    <t>93257</t>
  </si>
  <si>
    <t>1356030001</t>
  </si>
  <si>
    <t>MASON RASMUSSEN</t>
  </si>
  <si>
    <t>ORCHARDS AT TULARE</t>
  </si>
  <si>
    <t>559-868-1601</t>
  </si>
  <si>
    <t>604 EAST MERRITT AVENUE</t>
  </si>
  <si>
    <t>TULARE</t>
  </si>
  <si>
    <t>93274</t>
  </si>
  <si>
    <t>1316011851</t>
  </si>
  <si>
    <t>LUCILL EPPERSON</t>
  </si>
  <si>
    <t>TULARE HEALTHCARE &amp; WELLNESS CENTRE</t>
  </si>
  <si>
    <t>559-972-0752</t>
  </si>
  <si>
    <t>680 EAST MERRITT AVENUE</t>
  </si>
  <si>
    <t>1780282418</t>
  </si>
  <si>
    <t>AMANDA COOKE</t>
  </si>
  <si>
    <t>GATEWAY POST ACUTE</t>
  </si>
  <si>
    <t>559-784-8371</t>
  </si>
  <si>
    <t>661 W POPLAR AVE</t>
  </si>
  <si>
    <t>PORTVILLE, CA</t>
  </si>
  <si>
    <t>93257-0000</t>
  </si>
  <si>
    <t>1235546300</t>
  </si>
  <si>
    <t>VISALIA POST ACUTE</t>
  </si>
  <si>
    <t>559-732-1020</t>
  </si>
  <si>
    <t>1925 E. HOUSTON AVENUE</t>
  </si>
  <si>
    <t>VISALIA , CA</t>
  </si>
  <si>
    <t>93292-0000</t>
  </si>
  <si>
    <t>ZZTO5604F</t>
  </si>
  <si>
    <t>ANITA HUBBARD</t>
  </si>
  <si>
    <t>SEQUOIA VISTA</t>
  </si>
  <si>
    <t>559-732-2244</t>
  </si>
  <si>
    <t>3710 WEST TULARE AVENUE</t>
  </si>
  <si>
    <t>1871674358</t>
  </si>
  <si>
    <t>JOHNNY TORRES</t>
  </si>
  <si>
    <t>SEQUOIA TRANSITIONAL CARE</t>
  </si>
  <si>
    <t>559-784-6644</t>
  </si>
  <si>
    <t>350 N. VILLA STREET</t>
  </si>
  <si>
    <t>1174730105</t>
  </si>
  <si>
    <t>CORY MURPHY</t>
  </si>
  <si>
    <t>LINWOOD MEADOWS CARE CENTER</t>
  </si>
  <si>
    <t>559-627-1241</t>
  </si>
  <si>
    <t>4444 WEST MEADOW LANE</t>
  </si>
  <si>
    <t>93277-0000</t>
  </si>
  <si>
    <t>LTC90011G</t>
  </si>
  <si>
    <t>DANIEL RICHARDSON</t>
  </si>
  <si>
    <t>PORTERVILLE CONVALESCENT HOSPITAL</t>
  </si>
  <si>
    <t>559-782-1509</t>
  </si>
  <si>
    <t>1100 W MORTON AVENUE</t>
  </si>
  <si>
    <t>1215001763</t>
  </si>
  <si>
    <t>LINDSAY GARDENS &amp; REHABILITATION</t>
  </si>
  <si>
    <t>559-562-0055</t>
  </si>
  <si>
    <t>1011 W. TULARE ROAD</t>
  </si>
  <si>
    <t>LINDSAY, CA</t>
  </si>
  <si>
    <t>93247-0000</t>
  </si>
  <si>
    <t>1770644262</t>
  </si>
  <si>
    <t>RILEY BENNETT</t>
  </si>
  <si>
    <t>GRAND OAKS CARE</t>
  </si>
  <si>
    <t>559-687-1340</t>
  </si>
  <si>
    <t>897 NORTH M STREET</t>
  </si>
  <si>
    <t>167971071</t>
  </si>
  <si>
    <t>MICHELLE LAWRENCE</t>
  </si>
  <si>
    <t>GOLDEN SONORA CARE CENTER</t>
  </si>
  <si>
    <t>Tuolumne</t>
  </si>
  <si>
    <t>0513</t>
  </si>
  <si>
    <t>209-533-2500</t>
  </si>
  <si>
    <t>19929 GREENLEY ROAD</t>
  </si>
  <si>
    <t>SONORA</t>
  </si>
  <si>
    <t>95370</t>
  </si>
  <si>
    <t>1851004170</t>
  </si>
  <si>
    <t>GENESIS LEININGER</t>
  </si>
  <si>
    <t>OJAI HEALTH &amp; REHABILITATION</t>
  </si>
  <si>
    <t>0809</t>
  </si>
  <si>
    <t>805-646-8124</t>
  </si>
  <si>
    <t>601 NORTH MONTGOMERY ST</t>
  </si>
  <si>
    <t>OJAI</t>
  </si>
  <si>
    <t>93023-2751</t>
  </si>
  <si>
    <t>1851787550</t>
  </si>
  <si>
    <t>KEVIN RILEY</t>
  </si>
  <si>
    <t>VENTURA POST ACUTE</t>
  </si>
  <si>
    <t>805-642-4196</t>
  </si>
  <si>
    <t>4020 LOMA VISTA ROAD</t>
  </si>
  <si>
    <t>VENTURA</t>
  </si>
  <si>
    <t>93003</t>
  </si>
  <si>
    <t>1619339306</t>
  </si>
  <si>
    <t>RENEE JONES</t>
  </si>
  <si>
    <t>1.65</t>
  </si>
  <si>
    <t>GLENWOOD CARE CENTER</t>
  </si>
  <si>
    <t>0811</t>
  </si>
  <si>
    <t>805-983-0305</t>
  </si>
  <si>
    <t>1300 N. C STREET</t>
  </si>
  <si>
    <t>93030-0000</t>
  </si>
  <si>
    <t>1619976131</t>
  </si>
  <si>
    <t>NAJIB BASSAM YAMAK</t>
  </si>
  <si>
    <t>MARY HEALTH OF THE SICK CONVALESCENT AND NURSING HOSPITAL</t>
  </si>
  <si>
    <t>0813</t>
  </si>
  <si>
    <t>805-498-3644</t>
  </si>
  <si>
    <t>2929 THERESA DRIVE</t>
  </si>
  <si>
    <t>NEWBURY PARK</t>
  </si>
  <si>
    <t>91320</t>
  </si>
  <si>
    <t>1821096066</t>
  </si>
  <si>
    <t>SHIDEH AFSHAR</t>
  </si>
  <si>
    <t>5.41</t>
  </si>
  <si>
    <t>93033</t>
  </si>
  <si>
    <t>1497941595</t>
  </si>
  <si>
    <t>OXNARD MANOR HEALTHCARE CENTER</t>
  </si>
  <si>
    <t>805-983-0324</t>
  </si>
  <si>
    <t>1400 WEST GONZALES ROAD</t>
  </si>
  <si>
    <t>93030</t>
  </si>
  <si>
    <t>1912992264</t>
  </si>
  <si>
    <t>ANTHONY HIEN PHAM</t>
  </si>
  <si>
    <t>SHORELINE CARE CENTER</t>
  </si>
  <si>
    <t>805-488-3696</t>
  </si>
  <si>
    <t>5225 SOUTH J STREET</t>
  </si>
  <si>
    <t>93033-0000</t>
  </si>
  <si>
    <t>1891783577</t>
  </si>
  <si>
    <t>BRENNAN LOWERY</t>
  </si>
  <si>
    <t>THOUSAND OAKS POST ACUTE</t>
  </si>
  <si>
    <t>805-492-2444</t>
  </si>
  <si>
    <t>93 W AVENIDA DE LOS ARBOLES</t>
  </si>
  <si>
    <t>91360</t>
  </si>
  <si>
    <t>1134174501</t>
  </si>
  <si>
    <t>CHAD CARLSON</t>
  </si>
  <si>
    <t>SANTA PAULA POST ACUTE CENTER</t>
  </si>
  <si>
    <t>805-525-7134</t>
  </si>
  <si>
    <t>250 MARCH STREET</t>
  </si>
  <si>
    <t>SANTA PAULA</t>
  </si>
  <si>
    <t>93060</t>
  </si>
  <si>
    <t>1275040362</t>
  </si>
  <si>
    <t>DOV JACOBS</t>
  </si>
  <si>
    <t>SIMI HEALTHCARE CENTER</t>
  </si>
  <si>
    <t>805-522-9155</t>
  </si>
  <si>
    <t>5270 E. LOS ANGELES AVE</t>
  </si>
  <si>
    <t>SIMI VALLEY</t>
  </si>
  <si>
    <t>93063</t>
  </si>
  <si>
    <t>1760424394</t>
  </si>
  <si>
    <t>IVAN LAURITZEN</t>
  </si>
  <si>
    <t>COASTAL VIEW HEALTHCARE CENTER</t>
  </si>
  <si>
    <t>800-649-4838</t>
  </si>
  <si>
    <t>4904 TELEGRAPH ROAD</t>
  </si>
  <si>
    <t>1497011282</t>
  </si>
  <si>
    <t>GREENFIELD CARE CENTER OF FILLMORE, LLC</t>
  </si>
  <si>
    <t>805-524-0083</t>
  </si>
  <si>
    <t>118 B STREET</t>
  </si>
  <si>
    <t>FILLMORE</t>
  </si>
  <si>
    <t>93015-0000</t>
  </si>
  <si>
    <t>ZZT18866H</t>
  </si>
  <si>
    <t>ANTHONY PHAM</t>
  </si>
  <si>
    <t>CAMARILLO HEALTHCARE CENTER</t>
  </si>
  <si>
    <t>805-482-9805</t>
  </si>
  <si>
    <t>205 GRANADA STREET</t>
  </si>
  <si>
    <t>CAMARILLO</t>
  </si>
  <si>
    <t>93010-0000</t>
  </si>
  <si>
    <t>1215924725</t>
  </si>
  <si>
    <t>WILLITS, BRADLEY JAMES</t>
  </si>
  <si>
    <t>805-642-1736</t>
  </si>
  <si>
    <t>5445 EVERGLADES STREET</t>
  </si>
  <si>
    <t>93003-0000</t>
  </si>
  <si>
    <t>1427057645</t>
  </si>
  <si>
    <t>FRANCISCO MENDOZA</t>
  </si>
  <si>
    <t>ALTA HEALTHCARE CENTER OF CAMARILLO</t>
  </si>
  <si>
    <t>805-388-8086</t>
  </si>
  <si>
    <t>6000 SANTA ROSA ROAD</t>
  </si>
  <si>
    <t>93012</t>
  </si>
  <si>
    <t>1952716375</t>
  </si>
  <si>
    <t>SCOTT KEAWEKANE</t>
  </si>
  <si>
    <t>SHERWOOD OAKS POST ACUTE</t>
  </si>
  <si>
    <t>805-494-1233</t>
  </si>
  <si>
    <t>250 FAIRVIEW ROAD</t>
  </si>
  <si>
    <t>THOUSNAD OAKS</t>
  </si>
  <si>
    <t>91361-2456</t>
  </si>
  <si>
    <t>1508466210</t>
  </si>
  <si>
    <t>COURTYARD HEALTH CARE CENTER</t>
  </si>
  <si>
    <t>0313</t>
  </si>
  <si>
    <t>530-756-1800</t>
  </si>
  <si>
    <t>1850 EAST EIGHTH STREET</t>
  </si>
  <si>
    <t>1235367913</t>
  </si>
  <si>
    <t>KIMBERLY TAYLOR</t>
  </si>
  <si>
    <t>COTTONWOOD HEALTHCARE CENTER</t>
  </si>
  <si>
    <t>530-662-9193</t>
  </si>
  <si>
    <t>625 COTTONWOOD ST</t>
  </si>
  <si>
    <t>WOODLAND</t>
  </si>
  <si>
    <t>95695-0000</t>
  </si>
  <si>
    <t>1780381939</t>
  </si>
  <si>
    <t>ERIC VAN WALLEGHEM</t>
  </si>
  <si>
    <t>RIVER BEND NURSING CENTER</t>
  </si>
  <si>
    <t>916-371-1890</t>
  </si>
  <si>
    <t>2215 OAKMONT WAY</t>
  </si>
  <si>
    <t>WEST SACRAMENTO</t>
  </si>
  <si>
    <t>95691</t>
  </si>
  <si>
    <t>1497228266</t>
  </si>
  <si>
    <t>SEAN VAN WAGENEN</t>
  </si>
  <si>
    <t>WOODLAND POST-ACUTE</t>
  </si>
  <si>
    <t>530-662-9643</t>
  </si>
  <si>
    <t>678 THIRD STREET</t>
  </si>
  <si>
    <t>1841275344</t>
  </si>
  <si>
    <t>GLEN MCCALL</t>
  </si>
  <si>
    <t>THE GROVE POST-ACUTE</t>
  </si>
  <si>
    <t>530-662-9161</t>
  </si>
  <si>
    <t>124 WALNUT ST</t>
  </si>
  <si>
    <t>95695</t>
  </si>
  <si>
    <t>MARYSVILLE POST-ACUTE</t>
  </si>
  <si>
    <t>Yuba</t>
  </si>
  <si>
    <t>530-742-7311</t>
  </si>
  <si>
    <t>1617 RAMIREZ STREET</t>
  </si>
  <si>
    <t>MARYSVILLE</t>
  </si>
  <si>
    <t>95901</t>
  </si>
  <si>
    <t>1184014680</t>
  </si>
  <si>
    <t>CAMERON COMER</t>
  </si>
  <si>
    <t>CC FFS</t>
  </si>
  <si>
    <t>CC MC</t>
  </si>
  <si>
    <t>MCare FFS</t>
  </si>
  <si>
    <t>MCare MC</t>
  </si>
  <si>
    <t>MCal FFS</t>
  </si>
  <si>
    <t>MCal MC</t>
  </si>
  <si>
    <t>Sum of S&amp;W_ANC</t>
  </si>
  <si>
    <t>Sum of S&amp;W_TOTL</t>
  </si>
  <si>
    <t>This pivot table uses HCAI's Long-Term Care Annual Financial Report data for report periods ending</t>
  </si>
  <si>
    <t>between January 1, 2024 and December 31, 2024.</t>
  </si>
  <si>
    <r>
      <t xml:space="preserve">The pivot table is a quick and easy way to aggregate and display data. </t>
    </r>
    <r>
      <rPr>
        <b/>
        <sz val="10"/>
        <rFont val="Arial"/>
        <family val="2"/>
      </rPr>
      <t>SELECT YOUR VARIABLES ABOVE</t>
    </r>
    <r>
      <rPr>
        <sz val="10"/>
        <rFont val="Arial"/>
        <family val="2"/>
      </rPr>
      <t>.</t>
    </r>
  </si>
  <si>
    <r>
      <t xml:space="preserve">When done, click on the </t>
    </r>
    <r>
      <rPr>
        <b/>
        <sz val="10"/>
        <rFont val="Arial"/>
        <family val="2"/>
      </rPr>
      <t>Profile</t>
    </r>
    <r>
      <rPr>
        <sz val="10"/>
        <rFont val="Arial"/>
        <family val="2"/>
      </rPr>
      <t xml:space="preserve"> worksheet to view your results.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</si>
</sst>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164" formatCode="\ @"/>
    <numFmt numFmtId="165" formatCode="0.00_);[Red]\(0.00\)"/>
    <numFmt numFmtId="166" formatCode="&quot;$&quot;\ #,##0.00_);[Red]\(&quot;$&quot;#,##0.00\)"/>
    <numFmt numFmtId="167" formatCode="&quot;$&quot;\ \ #,##0_);[Red]\(&quot;$&quot;#,##0\)"/>
    <numFmt numFmtId="168" formatCode="&quot;$&quot;\ \ #,##0.00_);[Red]\(&quot;$&quot;#,##0.00\)"/>
    <numFmt numFmtId="169" formatCode="mm/dd/yyyy"/>
  </numFmts>
  <fonts count="19" x14ac:knownFonts="1">
    <font>
      <sz val="10"/>
      <name val="Arial"/>
    </font>
    <font>
      <b/>
      <sz val="9"/>
      <name val="Arial"/>
      <family val="2"/>
    </font>
    <font>
      <sz val="9"/>
      <name val="Arial"/>
      <family val="2"/>
    </font>
    <font>
      <sz val="9"/>
      <name val="Helv"/>
    </font>
    <font>
      <sz val="8"/>
      <name val="Arial"/>
      <family val="2"/>
    </font>
    <font>
      <i/>
      <sz val="8"/>
      <name val="Arial"/>
      <family val="2"/>
    </font>
    <font>
      <sz val="11"/>
      <name val="Arial"/>
      <family val="2"/>
    </font>
    <font>
      <b/>
      <sz val="11"/>
      <name val="Arial"/>
      <family val="2"/>
    </font>
    <font>
      <i/>
      <sz val="9"/>
      <name val="Arial"/>
      <family val="2"/>
    </font>
    <font>
      <b/>
      <i/>
      <sz val="9"/>
      <name val="Arial"/>
      <family val="2"/>
    </font>
    <font>
      <u/>
      <sz val="10"/>
      <color indexed="12"/>
      <name val="Arial"/>
      <family val="2"/>
    </font>
    <font>
      <sz val="8"/>
      <color indexed="81"/>
      <name val="Tahoma"/>
      <family val="2"/>
    </font>
    <font>
      <sz val="10"/>
      <name val="Arial"/>
      <family val="2"/>
    </font>
    <font>
      <sz val="10"/>
      <name val="Arial"/>
      <family val="2"/>
    </font>
    <font>
      <sz val="12"/>
      <name val="Verdana"/>
      <family val="2"/>
    </font>
    <font>
      <b/>
      <sz val="10"/>
      <name val="Calibri"/>
      <family val="2"/>
    </font>
    <font>
      <sz val="10"/>
      <name val="Arial"/>
      <family val="2"/>
    </font>
    <font>
      <sz val="11"/>
      <color theme="1"/>
      <name val="Calibri"/>
      <family val="2"/>
      <scheme val="minor"/>
    </font>
    <font>
      <b/>
      <sz val="10"/>
      <name val="Arial"/>
      <family val="2"/>
    </font>
  </fonts>
  <fills count="3">
    <fill>
      <patternFill patternType="none"/>
    </fill>
    <fill>
      <patternFill patternType="gray125"/>
    </fill>
    <fill>
      <patternFill patternType="solid">
        <fgColor theme="0"/>
        <bgColor indexed="64"/>
      </patternFill>
    </fill>
  </fills>
  <borders count="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thin">
        <color indexed="64"/>
      </bottom>
      <diagonal/>
    </border>
    <border>
      <left style="medium">
        <color indexed="64"/>
      </left>
      <right/>
      <top/>
      <bottom/>
      <diagonal/>
    </border>
    <border>
      <left/>
      <right/>
      <top style="thin">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bottom style="thin">
        <color rgb="FFABABAB"/>
      </bottom>
      <diagonal/>
    </border>
    <border>
      <left style="thin">
        <color rgb="FFABABAB"/>
      </left>
      <right style="thin">
        <color rgb="FFABABAB"/>
      </right>
      <top/>
      <bottom style="thin">
        <color rgb="FFABABAB"/>
      </bottom>
      <diagonal/>
    </border>
    <border>
      <left style="thin">
        <color rgb="FFABABAB"/>
      </left>
      <right style="thin">
        <color rgb="FFABABAB"/>
      </right>
      <top style="thin">
        <color rgb="FFABABAB"/>
      </top>
      <bottom style="thin">
        <color rgb="FFABABAB"/>
      </bottom>
      <diagonal/>
    </border>
    <border>
      <left/>
      <right/>
      <top/>
      <bottom style="double">
        <color indexed="64"/>
      </bottom>
      <diagonal/>
    </border>
  </borders>
  <cellStyleXfs count="7">
    <xf numFmtId="0" fontId="0" fillId="0" borderId="0"/>
    <xf numFmtId="0" fontId="10" fillId="0" borderId="0" applyNumberFormat="0" applyFill="0" applyBorder="0" applyAlignment="0" applyProtection="0">
      <alignment vertical="top"/>
      <protection locked="0"/>
    </xf>
    <xf numFmtId="0" fontId="12" fillId="0" borderId="0"/>
    <xf numFmtId="0" fontId="17" fillId="0" borderId="0"/>
    <xf numFmtId="0" fontId="13" fillId="0" borderId="0"/>
    <xf numFmtId="0" fontId="17" fillId="0" borderId="0"/>
    <xf numFmtId="0" fontId="16" fillId="0" borderId="0"/>
  </cellStyleXfs>
  <cellXfs count="121">
    <xf numFmtId="0" fontId="0" fillId="0" borderId="0" xfId="0"/>
    <xf numFmtId="0" fontId="1" fillId="0" borderId="0" xfId="0" applyFont="1" applyAlignment="1">
      <alignment horizontal="right"/>
    </xf>
    <xf numFmtId="0" fontId="2" fillId="0" borderId="0" xfId="0" applyFont="1" applyAlignment="1">
      <alignment horizontal="center"/>
    </xf>
    <xf numFmtId="38" fontId="2" fillId="0" borderId="0" xfId="0" applyNumberFormat="1" applyFont="1"/>
    <xf numFmtId="167" fontId="2" fillId="0" borderId="0" xfId="0" applyNumberFormat="1" applyFont="1"/>
    <xf numFmtId="0" fontId="2" fillId="0" borderId="0" xfId="0" applyFont="1"/>
    <xf numFmtId="10" fontId="2" fillId="0" borderId="0" xfId="0" applyNumberFormat="1" applyFont="1"/>
    <xf numFmtId="0" fontId="1" fillId="0" borderId="1" xfId="0" applyFont="1" applyBorder="1"/>
    <xf numFmtId="0" fontId="2" fillId="0" borderId="2" xfId="0" applyFont="1" applyBorder="1"/>
    <xf numFmtId="0" fontId="2" fillId="0" borderId="3" xfId="0" applyFont="1" applyBorder="1"/>
    <xf numFmtId="0" fontId="2" fillId="0" borderId="0" xfId="0" applyFont="1" applyAlignment="1">
      <alignment horizontal="left"/>
    </xf>
    <xf numFmtId="164" fontId="2" fillId="0" borderId="6" xfId="0" applyNumberFormat="1" applyFont="1" applyBorder="1"/>
    <xf numFmtId="0" fontId="4" fillId="0" borderId="0" xfId="0" applyFont="1" applyAlignment="1">
      <alignment horizontal="left"/>
    </xf>
    <xf numFmtId="164" fontId="2" fillId="0" borderId="8" xfId="0" applyNumberFormat="1" applyFont="1" applyBorder="1"/>
    <xf numFmtId="0" fontId="2" fillId="0" borderId="9" xfId="0" applyFont="1" applyBorder="1" applyAlignment="1">
      <alignment horizontal="left"/>
    </xf>
    <xf numFmtId="0" fontId="1" fillId="0" borderId="0" xfId="0" applyFont="1"/>
    <xf numFmtId="0" fontId="3" fillId="0" borderId="0" xfId="0" applyFont="1"/>
    <xf numFmtId="0" fontId="3" fillId="0" borderId="0" xfId="0" applyFont="1" applyAlignment="1">
      <alignment horizontal="center"/>
    </xf>
    <xf numFmtId="0" fontId="3" fillId="0" borderId="0" xfId="0" applyFont="1" applyAlignment="1">
      <alignment horizontal="right"/>
    </xf>
    <xf numFmtId="0" fontId="3" fillId="0" borderId="0" xfId="0" quotePrefix="1" applyFont="1" applyAlignment="1">
      <alignment horizontal="right"/>
    </xf>
    <xf numFmtId="4" fontId="3" fillId="0" borderId="0" xfId="0" applyNumberFormat="1" applyFont="1"/>
    <xf numFmtId="38" fontId="0" fillId="0" borderId="0" xfId="0" applyNumberFormat="1"/>
    <xf numFmtId="40" fontId="0" fillId="0" borderId="0" xfId="0" applyNumberFormat="1"/>
    <xf numFmtId="0" fontId="2" fillId="0" borderId="4" xfId="0" applyFont="1" applyBorder="1" applyAlignment="1">
      <alignment horizontal="left"/>
    </xf>
    <xf numFmtId="0" fontId="0" fillId="0" borderId="6" xfId="0" applyBorder="1"/>
    <xf numFmtId="6" fontId="0" fillId="0" borderId="0" xfId="0" applyNumberFormat="1"/>
    <xf numFmtId="0" fontId="7" fillId="0" borderId="0" xfId="0" applyFont="1" applyAlignment="1">
      <alignment vertical="top" wrapText="1"/>
    </xf>
    <xf numFmtId="0" fontId="6" fillId="0" borderId="0" xfId="0" applyFont="1" applyAlignment="1">
      <alignment vertical="top" wrapText="1"/>
    </xf>
    <xf numFmtId="0" fontId="6" fillId="0" borderId="0" xfId="0" applyFont="1"/>
    <xf numFmtId="0" fontId="7" fillId="0" borderId="0" xfId="0" applyFont="1" applyAlignment="1">
      <alignment vertical="top"/>
    </xf>
    <xf numFmtId="0" fontId="9" fillId="0" borderId="0" xfId="0" applyFont="1"/>
    <xf numFmtId="0" fontId="2" fillId="0" borderId="10" xfId="0" applyFont="1" applyBorder="1" applyAlignment="1">
      <alignment horizontal="left"/>
    </xf>
    <xf numFmtId="0" fontId="8" fillId="0" borderId="0" xfId="0" applyFont="1"/>
    <xf numFmtId="0" fontId="10" fillId="0" borderId="0" xfId="1" applyAlignment="1" applyProtection="1"/>
    <xf numFmtId="0" fontId="12" fillId="0" borderId="0" xfId="0" applyFont="1"/>
    <xf numFmtId="0" fontId="14" fillId="0" borderId="0" xfId="0" applyFont="1" applyAlignment="1">
      <alignment vertical="top" wrapText="1"/>
    </xf>
    <xf numFmtId="14" fontId="14" fillId="0" borderId="0" xfId="0" applyNumberFormat="1" applyFont="1" applyAlignment="1">
      <alignment vertical="top"/>
    </xf>
    <xf numFmtId="0" fontId="14" fillId="0" borderId="0" xfId="0" applyFont="1"/>
    <xf numFmtId="38" fontId="14" fillId="0" borderId="0" xfId="0" applyNumberFormat="1" applyFont="1"/>
    <xf numFmtId="40" fontId="14" fillId="0" borderId="0" xfId="0" applyNumberFormat="1" applyFont="1"/>
    <xf numFmtId="0" fontId="14" fillId="0" borderId="0" xfId="0" applyFont="1" applyAlignment="1">
      <alignment horizontal="right" vertical="top" wrapText="1"/>
    </xf>
    <xf numFmtId="0" fontId="0" fillId="0" borderId="0" xfId="0" applyAlignment="1">
      <alignment horizontal="right"/>
    </xf>
    <xf numFmtId="0" fontId="15" fillId="0" borderId="0" xfId="0" applyFont="1" applyAlignment="1">
      <alignment vertical="top"/>
    </xf>
    <xf numFmtId="38" fontId="15" fillId="0" borderId="0" xfId="0" applyNumberFormat="1" applyFont="1" applyAlignment="1">
      <alignment vertical="top"/>
    </xf>
    <xf numFmtId="38" fontId="0" fillId="0" borderId="0" xfId="0" applyNumberFormat="1" applyAlignment="1">
      <alignment vertical="top"/>
    </xf>
    <xf numFmtId="0" fontId="0" fillId="0" borderId="0" xfId="0" applyAlignment="1">
      <alignment vertical="top"/>
    </xf>
    <xf numFmtId="169" fontId="0" fillId="0" borderId="0" xfId="0" applyNumberFormat="1" applyAlignment="1">
      <alignment vertical="top"/>
    </xf>
    <xf numFmtId="3" fontId="0" fillId="0" borderId="0" xfId="0" applyNumberFormat="1" applyAlignment="1">
      <alignment vertical="top"/>
    </xf>
    <xf numFmtId="4" fontId="0" fillId="0" borderId="0" xfId="0" applyNumberFormat="1" applyAlignment="1">
      <alignment vertical="top"/>
    </xf>
    <xf numFmtId="3" fontId="0" fillId="0" borderId="0" xfId="0" quotePrefix="1" applyNumberFormat="1" applyAlignment="1">
      <alignment vertical="top"/>
    </xf>
    <xf numFmtId="0" fontId="0" fillId="0" borderId="12" xfId="0" pivotButton="1" applyBorder="1"/>
    <xf numFmtId="0" fontId="0" fillId="0" borderId="13" xfId="0" applyBorder="1"/>
    <xf numFmtId="0" fontId="0" fillId="0" borderId="12" xfId="0" applyBorder="1"/>
    <xf numFmtId="0" fontId="0" fillId="0" borderId="14" xfId="0" applyBorder="1"/>
    <xf numFmtId="0" fontId="0" fillId="0" borderId="16" xfId="0" applyBorder="1"/>
    <xf numFmtId="0" fontId="0" fillId="0" borderId="18" xfId="0" pivotButton="1" applyBorder="1"/>
    <xf numFmtId="0" fontId="0" fillId="0" borderId="18" xfId="0" applyBorder="1"/>
    <xf numFmtId="0" fontId="1" fillId="2" borderId="1" xfId="0" applyFont="1" applyFill="1" applyBorder="1"/>
    <xf numFmtId="0" fontId="2" fillId="2" borderId="2" xfId="0" applyFont="1" applyFill="1" applyBorder="1"/>
    <xf numFmtId="0" fontId="2" fillId="2" borderId="3" xfId="0" applyFont="1" applyFill="1" applyBorder="1"/>
    <xf numFmtId="0" fontId="2" fillId="2" borderId="0" xfId="0" applyFont="1" applyFill="1"/>
    <xf numFmtId="0" fontId="1" fillId="2" borderId="0" xfId="0" applyFont="1" applyFill="1" applyAlignment="1">
      <alignment horizontal="left"/>
    </xf>
    <xf numFmtId="0" fontId="2" fillId="2" borderId="0" xfId="0" applyFont="1" applyFill="1" applyAlignment="1">
      <alignment horizontal="center"/>
    </xf>
    <xf numFmtId="164" fontId="2" fillId="2" borderId="6" xfId="0" applyNumberFormat="1" applyFont="1" applyFill="1" applyBorder="1"/>
    <xf numFmtId="0" fontId="2" fillId="2" borderId="0" xfId="0" applyFont="1" applyFill="1" applyAlignment="1">
      <alignment horizontal="left"/>
    </xf>
    <xf numFmtId="0" fontId="2" fillId="2" borderId="4" xfId="0" applyFont="1" applyFill="1" applyBorder="1"/>
    <xf numFmtId="0" fontId="1" fillId="2" borderId="4" xfId="0" applyFont="1" applyFill="1" applyBorder="1" applyAlignment="1">
      <alignment horizontal="center"/>
    </xf>
    <xf numFmtId="0" fontId="1" fillId="2" borderId="0" xfId="0" applyFont="1" applyFill="1"/>
    <xf numFmtId="1" fontId="2" fillId="2" borderId="0" xfId="0" applyNumberFormat="1" applyFont="1" applyFill="1" applyAlignment="1">
      <alignment horizontal="left"/>
    </xf>
    <xf numFmtId="14" fontId="2" fillId="2" borderId="0" xfId="0" applyNumberFormat="1" applyFont="1" applyFill="1" applyAlignment="1">
      <alignment horizontal="left"/>
    </xf>
    <xf numFmtId="164" fontId="2" fillId="2" borderId="8" xfId="0" applyNumberFormat="1" applyFont="1" applyFill="1" applyBorder="1"/>
    <xf numFmtId="0" fontId="2" fillId="2" borderId="10" xfId="0" applyFont="1" applyFill="1" applyBorder="1"/>
    <xf numFmtId="0" fontId="5" fillId="2" borderId="0" xfId="0" applyFont="1" applyFill="1"/>
    <xf numFmtId="167" fontId="2" fillId="2" borderId="0" xfId="0" applyNumberFormat="1" applyFont="1" applyFill="1"/>
    <xf numFmtId="3" fontId="2" fillId="2" borderId="0" xfId="0" applyNumberFormat="1" applyFont="1" applyFill="1"/>
    <xf numFmtId="10" fontId="2" fillId="2" borderId="0" xfId="0" applyNumberFormat="1" applyFont="1" applyFill="1"/>
    <xf numFmtId="38" fontId="2" fillId="2" borderId="0" xfId="0" applyNumberFormat="1" applyFont="1" applyFill="1"/>
    <xf numFmtId="0" fontId="1" fillId="2" borderId="0" xfId="0" applyFont="1" applyFill="1" applyAlignment="1">
      <alignment horizontal="left" wrapText="1"/>
    </xf>
    <xf numFmtId="0" fontId="1" fillId="2" borderId="0" xfId="0" applyFont="1" applyFill="1" applyAlignment="1">
      <alignment horizontal="right"/>
    </xf>
    <xf numFmtId="0" fontId="1" fillId="2" borderId="0" xfId="0" applyFont="1" applyFill="1" applyAlignment="1">
      <alignment horizontal="right" wrapText="1"/>
    </xf>
    <xf numFmtId="38" fontId="1" fillId="2" borderId="0" xfId="0" applyNumberFormat="1" applyFont="1" applyFill="1" applyAlignment="1">
      <alignment horizontal="right"/>
    </xf>
    <xf numFmtId="0" fontId="1" fillId="2" borderId="0" xfId="0" applyFont="1" applyFill="1" applyAlignment="1">
      <alignment horizontal="center" wrapText="1"/>
    </xf>
    <xf numFmtId="164" fontId="2" fillId="2" borderId="0" xfId="0" applyNumberFormat="1" applyFont="1" applyFill="1"/>
    <xf numFmtId="166" fontId="2" fillId="2" borderId="0" xfId="0" applyNumberFormat="1" applyFont="1" applyFill="1" applyAlignment="1">
      <alignment horizontal="center"/>
    </xf>
    <xf numFmtId="10" fontId="2" fillId="2" borderId="0" xfId="0" applyNumberFormat="1" applyFont="1" applyFill="1" applyAlignment="1">
      <alignment horizontal="center"/>
    </xf>
    <xf numFmtId="10" fontId="2" fillId="2" borderId="5" xfId="0" applyNumberFormat="1" applyFont="1" applyFill="1" applyBorder="1"/>
    <xf numFmtId="164" fontId="5" fillId="2" borderId="0" xfId="0" applyNumberFormat="1" applyFont="1" applyFill="1"/>
    <xf numFmtId="167" fontId="2" fillId="2" borderId="0" xfId="0" applyNumberFormat="1" applyFont="1" applyFill="1" applyAlignment="1">
      <alignment horizontal="right"/>
    </xf>
    <xf numFmtId="167" fontId="5" fillId="2" borderId="0" xfId="0" applyNumberFormat="1" applyFont="1" applyFill="1" applyAlignment="1">
      <alignment horizontal="left"/>
    </xf>
    <xf numFmtId="0" fontId="5" fillId="2" borderId="0" xfId="0" applyFont="1" applyFill="1" applyAlignment="1">
      <alignment horizontal="right"/>
    </xf>
    <xf numFmtId="0" fontId="2" fillId="2" borderId="0" xfId="0" applyFont="1" applyFill="1" applyAlignment="1">
      <alignment horizontal="right"/>
    </xf>
    <xf numFmtId="0" fontId="3" fillId="2" borderId="0" xfId="0" applyFont="1" applyFill="1"/>
    <xf numFmtId="38" fontId="2" fillId="2" borderId="0" xfId="0" applyNumberFormat="1" applyFont="1" applyFill="1" applyAlignment="1">
      <alignment horizontal="left"/>
    </xf>
    <xf numFmtId="166" fontId="2" fillId="2" borderId="0" xfId="0" applyNumberFormat="1" applyFont="1" applyFill="1"/>
    <xf numFmtId="10" fontId="2" fillId="2" borderId="0" xfId="0" applyNumberFormat="1" applyFont="1" applyFill="1" applyAlignment="1">
      <alignment horizontal="left"/>
    </xf>
    <xf numFmtId="10" fontId="2" fillId="2" borderId="0" xfId="0" applyNumberFormat="1" applyFont="1" applyFill="1" applyAlignment="1">
      <alignment horizontal="right"/>
    </xf>
    <xf numFmtId="40" fontId="2" fillId="2" borderId="0" xfId="0" applyNumberFormat="1" applyFont="1" applyFill="1"/>
    <xf numFmtId="40" fontId="2" fillId="2" borderId="0" xfId="0" applyNumberFormat="1" applyFont="1" applyFill="1" applyAlignment="1">
      <alignment horizontal="left"/>
    </xf>
    <xf numFmtId="40" fontId="2" fillId="2" borderId="0" xfId="0" applyNumberFormat="1" applyFont="1" applyFill="1" applyAlignment="1">
      <alignment horizontal="right"/>
    </xf>
    <xf numFmtId="38" fontId="2" fillId="2" borderId="5" xfId="0" applyNumberFormat="1" applyFont="1" applyFill="1" applyBorder="1"/>
    <xf numFmtId="38" fontId="2" fillId="2" borderId="7" xfId="0" applyNumberFormat="1" applyFont="1" applyFill="1" applyBorder="1"/>
    <xf numFmtId="167" fontId="2" fillId="2" borderId="7" xfId="0" applyNumberFormat="1" applyFont="1" applyFill="1" applyBorder="1"/>
    <xf numFmtId="6" fontId="2" fillId="2" borderId="19" xfId="0" applyNumberFormat="1" applyFont="1" applyFill="1" applyBorder="1"/>
    <xf numFmtId="6" fontId="2" fillId="2" borderId="0" xfId="0" applyNumberFormat="1" applyFont="1" applyFill="1"/>
    <xf numFmtId="164" fontId="2" fillId="2" borderId="0" xfId="0" quotePrefix="1" applyNumberFormat="1" applyFont="1" applyFill="1"/>
    <xf numFmtId="40" fontId="2" fillId="2" borderId="5" xfId="0" applyNumberFormat="1" applyFont="1" applyFill="1" applyBorder="1"/>
    <xf numFmtId="166" fontId="2" fillId="2" borderId="7" xfId="0" applyNumberFormat="1" applyFont="1" applyFill="1" applyBorder="1"/>
    <xf numFmtId="0" fontId="9" fillId="2" borderId="0" xfId="0" applyFont="1" applyFill="1"/>
    <xf numFmtId="2" fontId="2" fillId="2" borderId="0" xfId="0" applyNumberFormat="1" applyFont="1" applyFill="1"/>
    <xf numFmtId="167" fontId="2" fillId="2" borderId="11" xfId="0" applyNumberFormat="1" applyFont="1" applyFill="1" applyBorder="1"/>
    <xf numFmtId="168" fontId="2" fillId="2" borderId="0" xfId="0" applyNumberFormat="1" applyFont="1" applyFill="1"/>
    <xf numFmtId="3" fontId="0" fillId="0" borderId="0" xfId="0" applyNumberFormat="1"/>
    <xf numFmtId="165" fontId="0" fillId="0" borderId="0" xfId="0" applyNumberFormat="1" applyAlignment="1">
      <alignment vertical="top"/>
    </xf>
    <xf numFmtId="0" fontId="4" fillId="2" borderId="0" xfId="0" applyFont="1" applyFill="1" applyAlignment="1">
      <alignment horizontal="left"/>
    </xf>
    <xf numFmtId="0" fontId="4" fillId="2" borderId="9" xfId="0" applyFont="1" applyFill="1" applyBorder="1" applyAlignment="1">
      <alignment horizontal="left"/>
    </xf>
    <xf numFmtId="0" fontId="12" fillId="0" borderId="0" xfId="0" quotePrefix="1" applyFont="1" applyAlignment="1">
      <alignment vertical="top"/>
    </xf>
    <xf numFmtId="0" fontId="1" fillId="2" borderId="0" xfId="0" applyFont="1" applyFill="1" applyAlignment="1">
      <alignment horizontal="center"/>
    </xf>
    <xf numFmtId="0" fontId="0" fillId="0" borderId="13" xfId="0" applyNumberFormat="1" applyBorder="1"/>
    <xf numFmtId="0" fontId="0" fillId="0" borderId="15" xfId="0" applyNumberFormat="1" applyBorder="1"/>
    <xf numFmtId="0" fontId="0" fillId="0" borderId="17" xfId="0" applyNumberFormat="1" applyBorder="1"/>
    <xf numFmtId="0" fontId="0" fillId="0" borderId="14" xfId="0" applyFill="1" applyBorder="1"/>
  </cellXfs>
  <cellStyles count="7">
    <cellStyle name="Hyperlink" xfId="1" builtinId="8"/>
    <cellStyle name="Normal" xfId="0" builtinId="0"/>
    <cellStyle name="Normal 2" xfId="2" xr:uid="{5E16EEC4-4DF7-4CCB-81AC-AA236B2F005B}"/>
    <cellStyle name="Normal 3" xfId="3" xr:uid="{AB4F530E-9F82-4700-95B1-917A79FF4C19}"/>
    <cellStyle name="Normal 4" xfId="4" xr:uid="{7EDDA208-0345-431D-93BB-8942472DD999}"/>
    <cellStyle name="Normal 5" xfId="5" xr:uid="{68452355-F59B-4895-AEBC-6D13A26B484B}"/>
    <cellStyle name="Normal 6" xfId="6" xr:uid="{9258A42E-1FE4-44DF-97E2-FE2AF7297A42}"/>
  </cellStyles>
  <dxfs count="0"/>
  <tableStyles count="0" defaultTableStyle="TableStyleMedium9"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Arial"/>
                <a:ea typeface="Arial"/>
                <a:cs typeface="Arial"/>
              </a:defRPr>
            </a:pPr>
            <a:r>
              <a:rPr lang="en-US"/>
              <a:t>Percentage of Patient Days by Payer Source</a:t>
            </a:r>
          </a:p>
        </c:rich>
      </c:tx>
      <c:layout>
        <c:manualLayout>
          <c:xMode val="edge"/>
          <c:yMode val="edge"/>
          <c:x val="0.12195161474380919"/>
          <c:y val="2.9684669697977898E-2"/>
        </c:manualLayout>
      </c:layout>
      <c:overlay val="0"/>
      <c:spPr>
        <a:noFill/>
        <a:ln w="25400">
          <a:noFill/>
        </a:ln>
      </c:spPr>
    </c:title>
    <c:autoTitleDeleted val="0"/>
    <c:plotArea>
      <c:layout>
        <c:manualLayout>
          <c:layoutTarget val="inner"/>
          <c:xMode val="edge"/>
          <c:yMode val="edge"/>
          <c:x val="0.29046594640593215"/>
          <c:y val="0.40445269016697588"/>
          <c:w val="0.42128648715364203"/>
          <c:h val="0.35250463821892392"/>
        </c:manualLayout>
      </c:layout>
      <c:pieChart>
        <c:varyColors val="1"/>
        <c:ser>
          <c:idx val="0"/>
          <c:order val="0"/>
          <c:tx>
            <c:strRef>
              <c:f>'Chart DB'!$A$2</c:f>
              <c:strCache>
                <c:ptCount val="1"/>
                <c:pt idx="0">
                  <c:v>Patient Days</c:v>
                </c:pt>
              </c:strCache>
            </c:strRef>
          </c:tx>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029D-48BA-AAF1-E215C6BF5EA4}"/>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029D-48BA-AAF1-E215C6BF5EA4}"/>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029D-48BA-AAF1-E215C6BF5EA4}"/>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029D-48BA-AAF1-E215C6BF5EA4}"/>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029D-48BA-AAF1-E215C6BF5EA4}"/>
              </c:ext>
            </c:extLst>
          </c:dPt>
          <c:dLbls>
            <c:numFmt formatCode="0%" sourceLinked="0"/>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'Chart DB'!$B$1:$F$1</c:f>
              <c:strCache>
                <c:ptCount val="5"/>
                <c:pt idx="0">
                  <c:v>MCare FFS</c:v>
                </c:pt>
                <c:pt idx="1">
                  <c:v>MCare MC</c:v>
                </c:pt>
                <c:pt idx="2">
                  <c:v>MCal FFS</c:v>
                </c:pt>
                <c:pt idx="3">
                  <c:v>MCal MC</c:v>
                </c:pt>
                <c:pt idx="4">
                  <c:v>CC FFS</c:v>
                </c:pt>
              </c:strCache>
            </c:strRef>
          </c:cat>
          <c:val>
            <c:numRef>
              <c:f>'Chart DB'!$B$2:$F$2</c:f>
              <c:numCache>
                <c:formatCode>#,##0_);[Red]\(#,##0\)</c:formatCode>
                <c:ptCount val="5"/>
                <c:pt idx="0">
                  <c:v>5656431</c:v>
                </c:pt>
                <c:pt idx="1">
                  <c:v>2216758</c:v>
                </c:pt>
                <c:pt idx="2">
                  <c:v>3266548</c:v>
                </c:pt>
                <c:pt idx="3">
                  <c:v>19260667</c:v>
                </c:pt>
                <c:pt idx="4">
                  <c:v>370809</c:v>
                </c:pt>
              </c:numCache>
            </c:numRef>
          </c:val>
          <c:extLst>
            <c:ext xmlns:c16="http://schemas.microsoft.com/office/drawing/2014/chart" uri="{C3380CC4-5D6E-409C-BE32-E72D297353CC}">
              <c16:uniqueId val="{00000005-029D-48BA-AAF1-E215C6BF5EA4}"/>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9525">
      <a:noFill/>
    </a:ln>
  </c:spPr>
  <c:txPr>
    <a:bodyPr/>
    <a:lstStyle/>
    <a:p>
      <a:pPr>
        <a:defRPr sz="7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Arial"/>
                <a:ea typeface="Arial"/>
                <a:cs typeface="Arial"/>
              </a:defRPr>
            </a:pPr>
            <a:r>
              <a:rPr lang="en-US"/>
              <a:t>Total Patient Days</a:t>
            </a:r>
          </a:p>
        </c:rich>
      </c:tx>
      <c:layout>
        <c:manualLayout>
          <c:xMode val="edge"/>
          <c:yMode val="edge"/>
          <c:x val="0.32941234458368762"/>
          <c:y val="2.9962662047851831E-2"/>
        </c:manualLayout>
      </c:layout>
      <c:overlay val="0"/>
      <c:spPr>
        <a:noFill/>
        <a:ln w="25400">
          <a:noFill/>
        </a:ln>
      </c:spPr>
    </c:title>
    <c:autoTitleDeleted val="0"/>
    <c:plotArea>
      <c:layout>
        <c:manualLayout>
          <c:layoutTarget val="inner"/>
          <c:xMode val="edge"/>
          <c:yMode val="edge"/>
          <c:x val="0.16034275847711882"/>
          <c:y val="0.13483170725016688"/>
          <c:w val="0.83965724152288113"/>
          <c:h val="0.76030101588288546"/>
        </c:manualLayout>
      </c:layout>
      <c:barChart>
        <c:barDir val="col"/>
        <c:grouping val="clustered"/>
        <c:varyColors val="0"/>
        <c:ser>
          <c:idx val="0"/>
          <c:order val="0"/>
          <c:tx>
            <c:strRef>
              <c:f>'Chart DB'!$A$2</c:f>
              <c:strCache>
                <c:ptCount val="1"/>
                <c:pt idx="0">
                  <c:v>Patient Days</c:v>
                </c:pt>
              </c:strCache>
            </c:strRef>
          </c:tx>
          <c:spPr>
            <a:solidFill>
              <a:srgbClr val="9999FF"/>
            </a:solidFill>
            <a:ln w="12700">
              <a:solidFill>
                <a:srgbClr val="000000"/>
              </a:solidFill>
              <a:prstDash val="solid"/>
            </a:ln>
          </c:spPr>
          <c:invertIfNegative val="0"/>
          <c:cat>
            <c:strRef>
              <c:f>'Chart DB'!$B$1:$J$1</c:f>
              <c:strCache>
                <c:ptCount val="9"/>
                <c:pt idx="0">
                  <c:v>MCare FFS</c:v>
                </c:pt>
                <c:pt idx="1">
                  <c:v>MCare MC</c:v>
                </c:pt>
                <c:pt idx="2">
                  <c:v>MCal FFS</c:v>
                </c:pt>
                <c:pt idx="3">
                  <c:v>MCal MC</c:v>
                </c:pt>
                <c:pt idx="4">
                  <c:v>CC FFS</c:v>
                </c:pt>
                <c:pt idx="5">
                  <c:v>CC MC</c:v>
                </c:pt>
                <c:pt idx="6">
                  <c:v>Self Pay</c:v>
                </c:pt>
                <c:pt idx="7">
                  <c:v>Other Payers</c:v>
                </c:pt>
                <c:pt idx="8">
                  <c:v>Total</c:v>
                </c:pt>
              </c:strCache>
            </c:strRef>
          </c:cat>
          <c:val>
            <c:numRef>
              <c:f>'Chart DB'!$B$2:$J$2</c:f>
              <c:numCache>
                <c:formatCode>#,##0_);[Red]\(#,##0\)</c:formatCode>
                <c:ptCount val="9"/>
                <c:pt idx="0">
                  <c:v>5656431</c:v>
                </c:pt>
                <c:pt idx="1">
                  <c:v>2216758</c:v>
                </c:pt>
                <c:pt idx="2">
                  <c:v>3266548</c:v>
                </c:pt>
                <c:pt idx="3">
                  <c:v>19260667</c:v>
                </c:pt>
                <c:pt idx="4">
                  <c:v>370809</c:v>
                </c:pt>
                <c:pt idx="5">
                  <c:v>904327</c:v>
                </c:pt>
                <c:pt idx="6" formatCode="#,##0">
                  <c:v>774017</c:v>
                </c:pt>
                <c:pt idx="7" formatCode="#,##0">
                  <c:v>2127407</c:v>
                </c:pt>
                <c:pt idx="8" formatCode="#,##0">
                  <c:v>34576964</c:v>
                </c:pt>
              </c:numCache>
            </c:numRef>
          </c:val>
          <c:extLst>
            <c:ext xmlns:c16="http://schemas.microsoft.com/office/drawing/2014/chart" uri="{C3380CC4-5D6E-409C-BE32-E72D297353CC}">
              <c16:uniqueId val="{00000000-40B0-4583-99EA-919A1944A5A3}"/>
            </c:ext>
          </c:extLst>
        </c:ser>
        <c:dLbls>
          <c:showLegendKey val="0"/>
          <c:showVal val="0"/>
          <c:showCatName val="0"/>
          <c:showSerName val="0"/>
          <c:showPercent val="0"/>
          <c:showBubbleSize val="0"/>
        </c:dLbls>
        <c:gapWidth val="150"/>
        <c:axId val="1412810624"/>
        <c:axId val="1"/>
      </c:barChart>
      <c:catAx>
        <c:axId val="1412810624"/>
        <c:scaling>
          <c:orientation val="minMax"/>
        </c:scaling>
        <c:delete val="1"/>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1"/>
        <c:axPos val="l"/>
        <c:majorGridlines>
          <c:spPr>
            <a:ln w="3175">
              <a:solidFill>
                <a:srgbClr val="000000"/>
              </a:solidFill>
              <a:prstDash val="solid"/>
            </a:ln>
          </c:spPr>
        </c:majorGridlines>
        <c:numFmt formatCode="#,##0_);[Red]\(#,##0\)" sourceLinked="1"/>
        <c:majorTickMark val="out"/>
        <c:minorTickMark val="none"/>
        <c:tickLblPos val="nextTo"/>
        <c:crossAx val="1412810624"/>
        <c:crosses val="autoZero"/>
        <c:crossBetween val="between"/>
      </c:valAx>
      <c:dTable>
        <c:showHorzBorder val="1"/>
        <c:showVertBorder val="1"/>
        <c:showOutline val="1"/>
        <c:showKeys val="0"/>
        <c:spPr>
          <a:ln w="3175">
            <a:solidFill>
              <a:srgbClr val="000000"/>
            </a:solidFill>
            <a:prstDash val="solid"/>
          </a:ln>
        </c:spPr>
        <c:txPr>
          <a:bodyPr/>
          <a:lstStyle/>
          <a:p>
            <a:pPr rtl="0">
              <a:defRPr sz="800" b="0" i="0" u="none" strike="noStrike" baseline="0">
                <a:solidFill>
                  <a:srgbClr val="000000"/>
                </a:solidFill>
                <a:latin typeface="Arial"/>
                <a:ea typeface="Arial"/>
                <a:cs typeface="Arial"/>
              </a:defRPr>
            </a:pPr>
            <a:endParaRPr lang="en-US"/>
          </a:p>
        </c:txPr>
      </c:dTable>
    </c:plotArea>
    <c:plotVisOnly val="1"/>
    <c:dispBlanksAs val="gap"/>
    <c:showDLblsOverMax val="0"/>
  </c:chart>
  <c:spPr>
    <a:solidFill>
      <a:srgbClr val="FFFFFF"/>
    </a:solidFill>
    <a:ln w="9525">
      <a:noFill/>
    </a:ln>
  </c:spPr>
  <c:txPr>
    <a:bodyPr/>
    <a:lstStyle/>
    <a:p>
      <a:pPr>
        <a:defRPr sz="10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Arial"/>
                <a:ea typeface="Arial"/>
                <a:cs typeface="Arial"/>
              </a:defRPr>
            </a:pPr>
            <a:r>
              <a:rPr lang="en-US"/>
              <a:t>Net Revenue and Expense per Patient Day</a:t>
            </a:r>
          </a:p>
        </c:rich>
      </c:tx>
      <c:layout>
        <c:manualLayout>
          <c:xMode val="edge"/>
          <c:yMode val="edge"/>
          <c:x val="0.27146175891616492"/>
          <c:y val="2.8625957153585888E-2"/>
        </c:manualLayout>
      </c:layout>
      <c:overlay val="0"/>
      <c:spPr>
        <a:noFill/>
        <a:ln w="25400">
          <a:noFill/>
        </a:ln>
      </c:spPr>
    </c:title>
    <c:autoTitleDeleted val="0"/>
    <c:plotArea>
      <c:layout>
        <c:manualLayout>
          <c:layoutTarget val="inner"/>
          <c:xMode val="edge"/>
          <c:yMode val="edge"/>
          <c:x val="0.13225065495999433"/>
          <c:y val="0.15076335877862596"/>
          <c:w val="0.85150860298803366"/>
          <c:h val="0.66984732824427484"/>
        </c:manualLayout>
      </c:layout>
      <c:barChart>
        <c:barDir val="col"/>
        <c:grouping val="clustered"/>
        <c:varyColors val="0"/>
        <c:ser>
          <c:idx val="0"/>
          <c:order val="0"/>
          <c:tx>
            <c:strRef>
              <c:f>'Chart DB'!$A$19</c:f>
              <c:strCache>
                <c:ptCount val="1"/>
                <c:pt idx="0">
                  <c:v>Per Patient Day</c:v>
                </c:pt>
              </c:strCache>
            </c:strRef>
          </c:tx>
          <c:spPr>
            <a:solidFill>
              <a:srgbClr val="9999FF"/>
            </a:solidFill>
            <a:ln w="12700">
              <a:solidFill>
                <a:srgbClr val="000000"/>
              </a:solidFill>
              <a:prstDash val="solid"/>
            </a:ln>
          </c:spPr>
          <c:invertIfNegative val="0"/>
          <c:cat>
            <c:strRef>
              <c:f>'Chart DB'!$B$18:$I$18</c:f>
              <c:strCache>
                <c:ptCount val="8"/>
                <c:pt idx="0">
                  <c:v>Routine Care Expense</c:v>
                </c:pt>
                <c:pt idx="1">
                  <c:v>Ancillary Care Expense</c:v>
                </c:pt>
                <c:pt idx="2">
                  <c:v>Support Services Expense</c:v>
                </c:pt>
                <c:pt idx="3">
                  <c:v>Admin. Expense</c:v>
                </c:pt>
                <c:pt idx="4">
                  <c:v>Property Expense</c:v>
                </c:pt>
                <c:pt idx="5">
                  <c:v>Other Expenses</c:v>
                </c:pt>
                <c:pt idx="6">
                  <c:v>Total Expense</c:v>
                </c:pt>
                <c:pt idx="7">
                  <c:v>Net Patient Revenue</c:v>
                </c:pt>
              </c:strCache>
            </c:strRef>
          </c:cat>
          <c:val>
            <c:numRef>
              <c:f>'Chart DB'!$B$19:$I$19</c:f>
              <c:numCache>
                <c:formatCode>#,##0_);[Red]\(#,##0\)</c:formatCode>
                <c:ptCount val="8"/>
                <c:pt idx="0">
                  <c:v>191.9227208612069</c:v>
                </c:pt>
                <c:pt idx="1">
                  <c:v>43.634828812616398</c:v>
                </c:pt>
                <c:pt idx="2">
                  <c:v>78.468425076302239</c:v>
                </c:pt>
                <c:pt idx="3">
                  <c:v>103.82426453057012</c:v>
                </c:pt>
                <c:pt idx="4">
                  <c:v>37.638631951608012</c:v>
                </c:pt>
                <c:pt idx="5">
                  <c:v>8.0227148919147435</c:v>
                </c:pt>
                <c:pt idx="6">
                  <c:v>463.51158612421841</c:v>
                </c:pt>
                <c:pt idx="7">
                  <c:v>465.6496398006488</c:v>
                </c:pt>
              </c:numCache>
            </c:numRef>
          </c:val>
          <c:extLst>
            <c:ext xmlns:c16="http://schemas.microsoft.com/office/drawing/2014/chart" uri="{C3380CC4-5D6E-409C-BE32-E72D297353CC}">
              <c16:uniqueId val="{00000000-68A6-4060-B1BE-88B44D2EA3D5}"/>
            </c:ext>
          </c:extLst>
        </c:ser>
        <c:dLbls>
          <c:showLegendKey val="0"/>
          <c:showVal val="0"/>
          <c:showCatName val="0"/>
          <c:showSerName val="0"/>
          <c:showPercent val="0"/>
          <c:showBubbleSize val="0"/>
        </c:dLbls>
        <c:gapWidth val="150"/>
        <c:axId val="1059537183"/>
        <c:axId val="1"/>
      </c:barChart>
      <c:catAx>
        <c:axId val="1059537183"/>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75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numFmt formatCode="#,##0_);[Red]\(#,##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059537183"/>
        <c:crosses val="autoZero"/>
        <c:crossBetween val="between"/>
      </c:valAx>
      <c:dTable>
        <c:showHorzBorder val="1"/>
        <c:showVertBorder val="1"/>
        <c:showOutline val="1"/>
        <c:showKeys val="0"/>
        <c:spPr>
          <a:ln w="3175">
            <a:solidFill>
              <a:srgbClr val="000000"/>
            </a:solidFill>
            <a:prstDash val="solid"/>
          </a:ln>
        </c:spPr>
        <c:txPr>
          <a:bodyPr/>
          <a:lstStyle/>
          <a:p>
            <a:pPr rtl="0">
              <a:defRPr sz="1000" b="0" i="0" u="none" strike="noStrike" baseline="0">
                <a:solidFill>
                  <a:srgbClr val="000000"/>
                </a:solidFill>
                <a:latin typeface="Arial"/>
                <a:ea typeface="Arial"/>
                <a:cs typeface="Arial"/>
              </a:defRPr>
            </a:pPr>
            <a:endParaRPr lang="en-US"/>
          </a:p>
        </c:txPr>
      </c:dTable>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25" b="1" i="0" u="none" strike="noStrike" baseline="0">
                <a:solidFill>
                  <a:srgbClr val="000000"/>
                </a:solidFill>
                <a:latin typeface="Arial"/>
                <a:ea typeface="Arial"/>
                <a:cs typeface="Arial"/>
              </a:defRPr>
            </a:pPr>
            <a:r>
              <a:rPr lang="en-US"/>
              <a:t>Gross Revenue and Net Revenue by Payer Source</a:t>
            </a:r>
          </a:p>
        </c:rich>
      </c:tx>
      <c:layout>
        <c:manualLayout>
          <c:xMode val="edge"/>
          <c:yMode val="edge"/>
          <c:x val="0.22102769824226515"/>
          <c:y val="2.8195414252463726E-2"/>
        </c:manualLayout>
      </c:layout>
      <c:overlay val="0"/>
      <c:spPr>
        <a:noFill/>
        <a:ln w="25400">
          <a:noFill/>
        </a:ln>
      </c:spPr>
    </c:title>
    <c:autoTitleDeleted val="0"/>
    <c:plotArea>
      <c:layout>
        <c:manualLayout>
          <c:layoutTarget val="inner"/>
          <c:xMode val="edge"/>
          <c:yMode val="edge"/>
          <c:x val="0.16481784975553551"/>
          <c:y val="0.1509188259171092"/>
          <c:w val="0.83512642240519341"/>
          <c:h val="0.69736906111322716"/>
        </c:manualLayout>
      </c:layout>
      <c:barChart>
        <c:barDir val="col"/>
        <c:grouping val="clustered"/>
        <c:varyColors val="0"/>
        <c:ser>
          <c:idx val="0"/>
          <c:order val="0"/>
          <c:tx>
            <c:strRef>
              <c:f>'Chart DB'!$A$5</c:f>
              <c:strCache>
                <c:ptCount val="1"/>
                <c:pt idx="0">
                  <c:v>Gross Revenue</c:v>
                </c:pt>
              </c:strCache>
            </c:strRef>
          </c:tx>
          <c:spPr>
            <a:solidFill>
              <a:srgbClr val="9999FF"/>
            </a:solidFill>
            <a:ln w="12700">
              <a:solidFill>
                <a:srgbClr val="000000"/>
              </a:solidFill>
              <a:prstDash val="solid"/>
            </a:ln>
          </c:spPr>
          <c:invertIfNegative val="0"/>
          <c:cat>
            <c:strRef>
              <c:f>'Chart DB'!$B$4:$J$4</c:f>
              <c:strCache>
                <c:ptCount val="9"/>
                <c:pt idx="0">
                  <c:v>MCare FFS</c:v>
                </c:pt>
                <c:pt idx="1">
                  <c:v>MCare MC</c:v>
                </c:pt>
                <c:pt idx="2">
                  <c:v>MCal FFS</c:v>
                </c:pt>
                <c:pt idx="3">
                  <c:v>MCal MC</c:v>
                </c:pt>
                <c:pt idx="4">
                  <c:v>CC FFS</c:v>
                </c:pt>
                <c:pt idx="5">
                  <c:v>CC MC</c:v>
                </c:pt>
                <c:pt idx="6">
                  <c:v>Self Pay</c:v>
                </c:pt>
                <c:pt idx="7">
                  <c:v>Other Payers</c:v>
                </c:pt>
                <c:pt idx="8">
                  <c:v>Total</c:v>
                </c:pt>
              </c:strCache>
            </c:strRef>
          </c:cat>
          <c:val>
            <c:numRef>
              <c:f>'Chart DB'!$B$5:$J$5</c:f>
              <c:numCache>
                <c:formatCode>"$"#,##0_);[Red]\("$"#,##0\)</c:formatCode>
                <c:ptCount val="9"/>
                <c:pt idx="0">
                  <c:v>6444528441</c:v>
                </c:pt>
                <c:pt idx="1">
                  <c:v>2238608230</c:v>
                </c:pt>
                <c:pt idx="2">
                  <c:v>1436382323</c:v>
                </c:pt>
                <c:pt idx="3">
                  <c:v>8163547792</c:v>
                </c:pt>
                <c:pt idx="4">
                  <c:v>354959168</c:v>
                </c:pt>
                <c:pt idx="5">
                  <c:v>751064085</c:v>
                </c:pt>
                <c:pt idx="6">
                  <c:v>354492315</c:v>
                </c:pt>
                <c:pt idx="7">
                  <c:v>905608802</c:v>
                </c:pt>
                <c:pt idx="8">
                  <c:v>20128668648</c:v>
                </c:pt>
              </c:numCache>
            </c:numRef>
          </c:val>
          <c:extLst>
            <c:ext xmlns:c16="http://schemas.microsoft.com/office/drawing/2014/chart" uri="{C3380CC4-5D6E-409C-BE32-E72D297353CC}">
              <c16:uniqueId val="{00000000-C653-4960-AB43-ACF4EDD02B31}"/>
            </c:ext>
          </c:extLst>
        </c:ser>
        <c:ser>
          <c:idx val="1"/>
          <c:order val="1"/>
          <c:tx>
            <c:strRef>
              <c:f>'Chart DB'!$A$6</c:f>
              <c:strCache>
                <c:ptCount val="1"/>
                <c:pt idx="0">
                  <c:v>Net Revenue</c:v>
                </c:pt>
              </c:strCache>
            </c:strRef>
          </c:tx>
          <c:spPr>
            <a:solidFill>
              <a:srgbClr val="993366"/>
            </a:solidFill>
            <a:ln w="12700">
              <a:solidFill>
                <a:srgbClr val="000000"/>
              </a:solidFill>
              <a:prstDash val="solid"/>
            </a:ln>
          </c:spPr>
          <c:invertIfNegative val="0"/>
          <c:cat>
            <c:strRef>
              <c:f>'Chart DB'!$B$4:$J$4</c:f>
              <c:strCache>
                <c:ptCount val="9"/>
                <c:pt idx="0">
                  <c:v>MCare FFS</c:v>
                </c:pt>
                <c:pt idx="1">
                  <c:v>MCare MC</c:v>
                </c:pt>
                <c:pt idx="2">
                  <c:v>MCal FFS</c:v>
                </c:pt>
                <c:pt idx="3">
                  <c:v>MCal MC</c:v>
                </c:pt>
                <c:pt idx="4">
                  <c:v>CC FFS</c:v>
                </c:pt>
                <c:pt idx="5">
                  <c:v>CC MC</c:v>
                </c:pt>
                <c:pt idx="6">
                  <c:v>Self Pay</c:v>
                </c:pt>
                <c:pt idx="7">
                  <c:v>Other Payers</c:v>
                </c:pt>
                <c:pt idx="8">
                  <c:v>Total</c:v>
                </c:pt>
              </c:strCache>
            </c:strRef>
          </c:cat>
          <c:val>
            <c:numRef>
              <c:f>'Chart DB'!$B$6:$J$6</c:f>
              <c:numCache>
                <c:formatCode>"$"#,##0_);[Red]\("$"#,##0\)</c:formatCode>
                <c:ptCount val="9"/>
                <c:pt idx="0">
                  <c:v>5733642143</c:v>
                </c:pt>
                <c:pt idx="1">
                  <c:v>1405098118</c:v>
                </c:pt>
                <c:pt idx="2">
                  <c:v>1250046945</c:v>
                </c:pt>
                <c:pt idx="3">
                  <c:v>6269696385</c:v>
                </c:pt>
                <c:pt idx="4">
                  <c:v>235137937</c:v>
                </c:pt>
                <c:pt idx="5">
                  <c:v>539006683</c:v>
                </c:pt>
                <c:pt idx="6">
                  <c:v>345639724</c:v>
                </c:pt>
                <c:pt idx="7">
                  <c:v>843005405</c:v>
                </c:pt>
                <c:pt idx="8">
                  <c:v>16100750832</c:v>
                </c:pt>
              </c:numCache>
            </c:numRef>
          </c:val>
          <c:extLst>
            <c:ext xmlns:c16="http://schemas.microsoft.com/office/drawing/2014/chart" uri="{C3380CC4-5D6E-409C-BE32-E72D297353CC}">
              <c16:uniqueId val="{00000001-C653-4960-AB43-ACF4EDD02B31}"/>
            </c:ext>
          </c:extLst>
        </c:ser>
        <c:dLbls>
          <c:showLegendKey val="0"/>
          <c:showVal val="0"/>
          <c:showCatName val="0"/>
          <c:showSerName val="0"/>
          <c:showPercent val="0"/>
          <c:showBubbleSize val="0"/>
        </c:dLbls>
        <c:gapWidth val="150"/>
        <c:axId val="1136378927"/>
        <c:axId val="1"/>
      </c:barChart>
      <c:catAx>
        <c:axId val="1136378927"/>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725"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numFmt formatCode="\$#,##0_);[Red]\(\$#,##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36378927"/>
        <c:crosses val="autoZero"/>
        <c:crossBetween val="between"/>
      </c:valAx>
      <c:dTable>
        <c:showHorzBorder val="1"/>
        <c:showVertBorder val="1"/>
        <c:showOutline val="1"/>
        <c:showKeys val="1"/>
        <c:spPr>
          <a:ln w="3175">
            <a:solidFill>
              <a:srgbClr val="000000"/>
            </a:solidFill>
            <a:prstDash val="solid"/>
          </a:ln>
        </c:spPr>
        <c:txPr>
          <a:bodyPr/>
          <a:lstStyle/>
          <a:p>
            <a:pPr rtl="0">
              <a:defRPr sz="1000" b="0" i="0" u="none" strike="noStrike" baseline="0">
                <a:solidFill>
                  <a:srgbClr val="000000"/>
                </a:solidFill>
                <a:latin typeface="Arial"/>
                <a:ea typeface="Arial"/>
                <a:cs typeface="Arial"/>
              </a:defRPr>
            </a:pPr>
            <a:endParaRPr lang="en-US"/>
          </a:p>
        </c:txPr>
      </c:dTable>
      <c:spPr>
        <a:noFill/>
        <a:ln w="12700">
          <a:solidFill>
            <a:srgbClr val="969696"/>
          </a:solidFill>
          <a:prstDash val="solid"/>
        </a:ln>
      </c:spPr>
    </c:plotArea>
    <c:plotVisOnly val="1"/>
    <c:dispBlanksAs val="gap"/>
    <c:showDLblsOverMax val="0"/>
  </c:chart>
  <c:spPr>
    <a:solidFill>
      <a:srgbClr val="FFFFFF"/>
    </a:solidFill>
    <a:ln w="9525">
      <a:noFill/>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Arial"/>
                <a:ea typeface="Arial"/>
                <a:cs typeface="Arial"/>
              </a:defRPr>
            </a:pPr>
            <a:r>
              <a:rPr lang="en-US"/>
              <a:t>Expenses</a:t>
            </a:r>
          </a:p>
        </c:rich>
      </c:tx>
      <c:layout>
        <c:manualLayout>
          <c:xMode val="edge"/>
          <c:yMode val="edge"/>
          <c:x val="0.44393095648039427"/>
          <c:y val="2.8571428571428574E-2"/>
        </c:manualLayout>
      </c:layout>
      <c:overlay val="0"/>
      <c:spPr>
        <a:noFill/>
        <a:ln w="25400">
          <a:noFill/>
        </a:ln>
      </c:spPr>
    </c:title>
    <c:autoTitleDeleted val="0"/>
    <c:plotArea>
      <c:layout>
        <c:manualLayout>
          <c:layoutTarget val="inner"/>
          <c:xMode val="edge"/>
          <c:yMode val="edge"/>
          <c:x val="0.13988447202654897"/>
          <c:y val="0.15047647038033926"/>
          <c:w val="0.84393111222628714"/>
          <c:h val="0.73523946287102471"/>
        </c:manualLayout>
      </c:layout>
      <c:barChart>
        <c:barDir val="col"/>
        <c:grouping val="clustered"/>
        <c:varyColors val="0"/>
        <c:ser>
          <c:idx val="0"/>
          <c:order val="0"/>
          <c:tx>
            <c:strRef>
              <c:f>'Chart DB'!$A$13</c:f>
              <c:strCache>
                <c:ptCount val="1"/>
                <c:pt idx="0">
                  <c:v>Expenses</c:v>
                </c:pt>
              </c:strCache>
            </c:strRef>
          </c:tx>
          <c:spPr>
            <a:solidFill>
              <a:srgbClr val="9999FF"/>
            </a:solidFill>
            <a:ln w="12700">
              <a:solidFill>
                <a:srgbClr val="000000"/>
              </a:solidFill>
              <a:prstDash val="solid"/>
            </a:ln>
          </c:spPr>
          <c:invertIfNegative val="0"/>
          <c:cat>
            <c:strRef>
              <c:f>'Chart DB'!$B$12:$G$12</c:f>
              <c:strCache>
                <c:ptCount val="6"/>
                <c:pt idx="0">
                  <c:v>Routine Care</c:v>
                </c:pt>
                <c:pt idx="1">
                  <c:v>Ancillary Care</c:v>
                </c:pt>
                <c:pt idx="2">
                  <c:v>Support Services</c:v>
                </c:pt>
                <c:pt idx="3">
                  <c:v>Administration</c:v>
                </c:pt>
                <c:pt idx="4">
                  <c:v>Property</c:v>
                </c:pt>
                <c:pt idx="5">
                  <c:v>Other</c:v>
                </c:pt>
              </c:strCache>
            </c:strRef>
          </c:cat>
          <c:val>
            <c:numRef>
              <c:f>'Chart DB'!$B$13:$G$13</c:f>
              <c:numCache>
                <c:formatCode>"$"#,##0_);[Red]\("$"#,##0\)</c:formatCode>
                <c:ptCount val="6"/>
                <c:pt idx="0">
                  <c:v>6636105010</c:v>
                </c:pt>
                <c:pt idx="1">
                  <c:v>1508759905</c:v>
                </c:pt>
                <c:pt idx="2">
                  <c:v>2713199909</c:v>
                </c:pt>
                <c:pt idx="3">
                  <c:v>3589927857</c:v>
                </c:pt>
                <c:pt idx="4">
                  <c:v>1301429622</c:v>
                </c:pt>
                <c:pt idx="5">
                  <c:v>277401124</c:v>
                </c:pt>
              </c:numCache>
            </c:numRef>
          </c:val>
          <c:extLst>
            <c:ext xmlns:c16="http://schemas.microsoft.com/office/drawing/2014/chart" uri="{C3380CC4-5D6E-409C-BE32-E72D297353CC}">
              <c16:uniqueId val="{00000000-1FBC-499F-8D41-2954A2EC1E94}"/>
            </c:ext>
          </c:extLst>
        </c:ser>
        <c:dLbls>
          <c:showLegendKey val="0"/>
          <c:showVal val="0"/>
          <c:showCatName val="0"/>
          <c:showSerName val="0"/>
          <c:showPercent val="0"/>
          <c:showBubbleSize val="0"/>
        </c:dLbls>
        <c:gapWidth val="150"/>
        <c:axId val="1642517791"/>
        <c:axId val="1"/>
      </c:barChart>
      <c:catAx>
        <c:axId val="1642517791"/>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75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numFmt formatCode="&quot;$&quot;#,##0_);[Red]\(&quot;$&quot;#,##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642517791"/>
        <c:crosses val="autoZero"/>
        <c:crossBetween val="between"/>
      </c:valAx>
      <c:dTable>
        <c:showHorzBorder val="1"/>
        <c:showVertBorder val="1"/>
        <c:showOutline val="1"/>
        <c:showKeys val="0"/>
        <c:spPr>
          <a:ln w="3175">
            <a:solidFill>
              <a:srgbClr val="000000"/>
            </a:solidFill>
            <a:prstDash val="solid"/>
          </a:ln>
        </c:spPr>
        <c:txPr>
          <a:bodyPr/>
          <a:lstStyle/>
          <a:p>
            <a:pPr rtl="0">
              <a:defRPr sz="1000" b="0" i="0" u="none" strike="noStrike" baseline="0">
                <a:solidFill>
                  <a:srgbClr val="000000"/>
                </a:solidFill>
                <a:latin typeface="Arial"/>
                <a:ea typeface="Arial"/>
                <a:cs typeface="Arial"/>
              </a:defRPr>
            </a:pPr>
            <a:endParaRPr lang="en-US"/>
          </a:p>
        </c:txPr>
      </c:dTable>
      <c:spPr>
        <a:noFill/>
        <a:ln w="12700">
          <a:solidFill>
            <a:srgbClr val="808080"/>
          </a:solidFill>
          <a:prstDash val="solid"/>
        </a:ln>
      </c:spPr>
    </c:plotArea>
    <c:plotVisOnly val="1"/>
    <c:dispBlanksAs val="gap"/>
    <c:showDLblsOverMax val="0"/>
  </c:chart>
  <c:spPr>
    <a:solidFill>
      <a:srgbClr val="FFFFFF"/>
    </a:solidFill>
    <a:ln w="9525">
      <a:noFill/>
    </a:ln>
  </c:spPr>
  <c:txPr>
    <a:bodyPr/>
    <a:lstStyle/>
    <a:p>
      <a:pPr>
        <a:defRPr sz="17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Arial"/>
                <a:ea typeface="Arial"/>
                <a:cs typeface="Arial"/>
              </a:defRPr>
            </a:pPr>
            <a:r>
              <a:rPr lang="en-US"/>
              <a:t>Staffing Hours per Patient Day</a:t>
            </a:r>
          </a:p>
        </c:rich>
      </c:tx>
      <c:layout>
        <c:manualLayout>
          <c:xMode val="edge"/>
          <c:yMode val="edge"/>
          <c:x val="0.33526704230778492"/>
          <c:y val="2.8625957153585888E-2"/>
        </c:manualLayout>
      </c:layout>
      <c:overlay val="0"/>
      <c:spPr>
        <a:noFill/>
        <a:ln w="25400">
          <a:noFill/>
        </a:ln>
      </c:spPr>
    </c:title>
    <c:autoTitleDeleted val="0"/>
    <c:plotArea>
      <c:layout>
        <c:manualLayout>
          <c:layoutTarget val="inner"/>
          <c:xMode val="edge"/>
          <c:yMode val="edge"/>
          <c:x val="0.17401401968420308"/>
          <c:y val="0.15076335877862596"/>
          <c:w val="0.80974523826382494"/>
          <c:h val="0.73473282442748089"/>
        </c:manualLayout>
      </c:layout>
      <c:barChart>
        <c:barDir val="col"/>
        <c:grouping val="clustered"/>
        <c:varyColors val="0"/>
        <c:ser>
          <c:idx val="0"/>
          <c:order val="0"/>
          <c:tx>
            <c:strRef>
              <c:f>'Chart DB'!$A$16</c:f>
              <c:strCache>
                <c:ptCount val="1"/>
                <c:pt idx="0">
                  <c:v>Hours per Patient Day</c:v>
                </c:pt>
              </c:strCache>
            </c:strRef>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1175"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 DB'!$B$15:$G$15</c:f>
              <c:strCache>
                <c:ptCount val="6"/>
                <c:pt idx="0">
                  <c:v>Routine Nursing</c:v>
                </c:pt>
                <c:pt idx="1">
                  <c:v>Ancillary</c:v>
                </c:pt>
                <c:pt idx="2">
                  <c:v>Support Services</c:v>
                </c:pt>
                <c:pt idx="3">
                  <c:v>Administration</c:v>
                </c:pt>
                <c:pt idx="4">
                  <c:v>Temporary Nursing</c:v>
                </c:pt>
                <c:pt idx="5">
                  <c:v>Total</c:v>
                </c:pt>
              </c:strCache>
            </c:strRef>
          </c:cat>
          <c:val>
            <c:numRef>
              <c:f>'Chart DB'!$B$16:$G$16</c:f>
              <c:numCache>
                <c:formatCode>#,##0.00_);[Red]\(#,##0.00\)</c:formatCode>
                <c:ptCount val="6"/>
                <c:pt idx="0">
                  <c:v>4.1239170391015243</c:v>
                </c:pt>
                <c:pt idx="1">
                  <c:v>0.272197148367335</c:v>
                </c:pt>
                <c:pt idx="2">
                  <c:v>1.6029171329212129</c:v>
                </c:pt>
                <c:pt idx="3">
                  <c:v>0.52127037527065712</c:v>
                </c:pt>
                <c:pt idx="4">
                  <c:v>0.18968062088967672</c:v>
                </c:pt>
                <c:pt idx="5">
                  <c:v>6.7099823165504064</c:v>
                </c:pt>
              </c:numCache>
            </c:numRef>
          </c:val>
          <c:extLst>
            <c:ext xmlns:c16="http://schemas.microsoft.com/office/drawing/2014/chart" uri="{C3380CC4-5D6E-409C-BE32-E72D297353CC}">
              <c16:uniqueId val="{00000000-B6F1-4F2B-9C85-4F9CA6EB8D3B}"/>
            </c:ext>
          </c:extLst>
        </c:ser>
        <c:dLbls>
          <c:showLegendKey val="0"/>
          <c:showVal val="0"/>
          <c:showCatName val="0"/>
          <c:showSerName val="0"/>
          <c:showPercent val="0"/>
          <c:showBubbleSize val="0"/>
        </c:dLbls>
        <c:gapWidth val="150"/>
        <c:axId val="1140474527"/>
        <c:axId val="1"/>
      </c:barChart>
      <c:catAx>
        <c:axId val="1140474527"/>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75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numFmt formatCode="#,##0.00_);[Red]\(#,##0.0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40474527"/>
        <c:crosses val="autoZero"/>
        <c:crossBetween val="between"/>
      </c:valAx>
      <c:dTable>
        <c:showHorzBorder val="1"/>
        <c:showVertBorder val="1"/>
        <c:showOutline val="1"/>
        <c:showKeys val="0"/>
        <c:spPr>
          <a:ln w="3175">
            <a:solidFill>
              <a:srgbClr val="000000"/>
            </a:solidFill>
            <a:prstDash val="solid"/>
          </a:ln>
        </c:spPr>
        <c:txPr>
          <a:bodyPr/>
          <a:lstStyle/>
          <a:p>
            <a:pPr rtl="0">
              <a:defRPr sz="1000" b="0" i="0" u="none" strike="noStrike" baseline="0">
                <a:solidFill>
                  <a:srgbClr val="000000"/>
                </a:solidFill>
                <a:latin typeface="Arial"/>
                <a:ea typeface="Arial"/>
                <a:cs typeface="Arial"/>
              </a:defRPr>
            </a:pPr>
            <a:endParaRPr lang="en-US"/>
          </a:p>
        </c:txPr>
      </c:dTable>
      <c:spPr>
        <a:solidFill>
          <a:srgbClr val="FFFFFF"/>
        </a:solidFill>
        <a:ln w="12700">
          <a:solidFill>
            <a:srgbClr val="808080"/>
          </a:solidFill>
          <a:prstDash val="solid"/>
        </a:ln>
      </c:spPr>
    </c:plotArea>
    <c:plotVisOnly val="1"/>
    <c:dispBlanksAs val="gap"/>
    <c:showDLblsOverMax val="0"/>
  </c:chart>
  <c:spPr>
    <a:solidFill>
      <a:srgbClr val="FFFFFF"/>
    </a:solidFill>
    <a:ln w="9525">
      <a:noFill/>
    </a:ln>
  </c:spPr>
  <c:txPr>
    <a:bodyPr/>
    <a:lstStyle/>
    <a:p>
      <a:pPr>
        <a:defRPr sz="17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68902</xdr:colOff>
      <xdr:row>202</xdr:row>
      <xdr:rowOff>82396</xdr:rowOff>
    </xdr:from>
    <xdr:to>
      <xdr:col>12</xdr:col>
      <xdr:colOff>195995</xdr:colOff>
      <xdr:row>213</xdr:row>
      <xdr:rowOff>98102</xdr:rowOff>
    </xdr:to>
    <xdr:sp macro="" textlink="">
      <xdr:nvSpPr>
        <xdr:cNvPr id="3085" name="Text Box 13">
          <a:extLst>
            <a:ext uri="{FF2B5EF4-FFF2-40B4-BE49-F238E27FC236}">
              <a16:creationId xmlns:a16="http://schemas.microsoft.com/office/drawing/2014/main" id="{DF615426-ED8D-E3EF-D0F6-16A17FD0F447}"/>
            </a:ext>
          </a:extLst>
        </xdr:cNvPr>
        <xdr:cNvSpPr txBox="1">
          <a:spLocks noChangeArrowheads="1"/>
        </xdr:cNvSpPr>
      </xdr:nvSpPr>
      <xdr:spPr bwMode="auto">
        <a:xfrm>
          <a:off x="6998004" y="35311481"/>
          <a:ext cx="5010333" cy="1934121"/>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endParaRPr lang="en-US" sz="800" b="0" i="0" u="none" strike="noStrike" baseline="0">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60960</xdr:rowOff>
    </xdr:from>
    <xdr:to>
      <xdr:col>4</xdr:col>
      <xdr:colOff>15240</xdr:colOff>
      <xdr:row>29</xdr:row>
      <xdr:rowOff>68580</xdr:rowOff>
    </xdr:to>
    <xdr:graphicFrame macro="">
      <xdr:nvGraphicFramePr>
        <xdr:cNvPr id="7441" name="Chart 1">
          <a:extLst>
            <a:ext uri="{FF2B5EF4-FFF2-40B4-BE49-F238E27FC236}">
              <a16:creationId xmlns:a16="http://schemas.microsoft.com/office/drawing/2014/main" id="{CF011ED6-A0B0-3424-2C14-2056B6A68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266700</xdr:colOff>
      <xdr:row>0</xdr:row>
      <xdr:rowOff>60960</xdr:rowOff>
    </xdr:from>
    <xdr:to>
      <xdr:col>11</xdr:col>
      <xdr:colOff>137160</xdr:colOff>
      <xdr:row>31</xdr:row>
      <xdr:rowOff>114300</xdr:rowOff>
    </xdr:to>
    <xdr:graphicFrame macro="">
      <xdr:nvGraphicFramePr>
        <xdr:cNvPr id="7442" name="Chart 2">
          <a:extLst>
            <a:ext uri="{FF2B5EF4-FFF2-40B4-BE49-F238E27FC236}">
              <a16:creationId xmlns:a16="http://schemas.microsoft.com/office/drawing/2014/main" id="{948C982D-C6E3-34CD-D836-3050D9CD19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60960</xdr:colOff>
      <xdr:row>0</xdr:row>
      <xdr:rowOff>91440</xdr:rowOff>
    </xdr:from>
    <xdr:to>
      <xdr:col>11</xdr:col>
      <xdr:colOff>38100</xdr:colOff>
      <xdr:row>31</xdr:row>
      <xdr:rowOff>68580</xdr:rowOff>
    </xdr:to>
    <xdr:graphicFrame macro="">
      <xdr:nvGraphicFramePr>
        <xdr:cNvPr id="12425" name="Chart 1">
          <a:extLst>
            <a:ext uri="{FF2B5EF4-FFF2-40B4-BE49-F238E27FC236}">
              <a16:creationId xmlns:a16="http://schemas.microsoft.com/office/drawing/2014/main" id="{C3FA2A34-B1D6-3D69-D823-1397CB2FE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64769</xdr:colOff>
      <xdr:row>0</xdr:row>
      <xdr:rowOff>0</xdr:rowOff>
    </xdr:from>
    <xdr:to>
      <xdr:col>16</xdr:col>
      <xdr:colOff>466724</xdr:colOff>
      <xdr:row>31</xdr:row>
      <xdr:rowOff>49530</xdr:rowOff>
    </xdr:to>
    <xdr:graphicFrame macro="">
      <xdr:nvGraphicFramePr>
        <xdr:cNvPr id="9353" name="Chart 1">
          <a:extLst>
            <a:ext uri="{FF2B5EF4-FFF2-40B4-BE49-F238E27FC236}">
              <a16:creationId xmlns:a16="http://schemas.microsoft.com/office/drawing/2014/main" id="{7786CE06-8B23-373F-4943-BA744D3E5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83820</xdr:rowOff>
    </xdr:from>
    <xdr:to>
      <xdr:col>11</xdr:col>
      <xdr:colOff>0</xdr:colOff>
      <xdr:row>31</xdr:row>
      <xdr:rowOff>68580</xdr:rowOff>
    </xdr:to>
    <xdr:graphicFrame macro="">
      <xdr:nvGraphicFramePr>
        <xdr:cNvPr id="11401" name="Chart 1">
          <a:extLst>
            <a:ext uri="{FF2B5EF4-FFF2-40B4-BE49-F238E27FC236}">
              <a16:creationId xmlns:a16="http://schemas.microsoft.com/office/drawing/2014/main" id="{D7C5D726-43D5-3E34-706E-37BB11CBD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76200</xdr:rowOff>
    </xdr:from>
    <xdr:to>
      <xdr:col>10</xdr:col>
      <xdr:colOff>548640</xdr:colOff>
      <xdr:row>31</xdr:row>
      <xdr:rowOff>53340</xdr:rowOff>
    </xdr:to>
    <xdr:graphicFrame macro="">
      <xdr:nvGraphicFramePr>
        <xdr:cNvPr id="10378" name="Chart 2">
          <a:extLst>
            <a:ext uri="{FF2B5EF4-FFF2-40B4-BE49-F238E27FC236}">
              <a16:creationId xmlns:a16="http://schemas.microsoft.com/office/drawing/2014/main" id="{84E73962-BE15-39B7-95B7-81DACB39A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oyd, Lexie@HCAI" refreshedDate="45930.639596180554" createdVersion="8" refreshedVersion="8" minRefreshableVersion="3" recordCount="1076" xr:uid="{A2950B5B-D74D-4803-A11E-D3F4045429C4}">
  <cacheSource type="worksheet">
    <worksheetSource ref="A1:LH1077" sheet="Data"/>
  </cacheSource>
  <cacheFields count="320">
    <cacheField name="FAC_NO" numFmtId="0">
      <sharedItems containsSemiMixedTypes="0" containsString="0" containsNumber="1" containsInteger="1" minValue="206010734" maxValue="206580934"/>
    </cacheField>
    <cacheField name="FAC_NAME" numFmtId="0">
      <sharedItems count="1071">
        <s v="CROWN BAY NURSING AND REHABILITATION CENTER"/>
        <s v="ASHBY CARE CENTER"/>
        <s v="BANCROFT HEALTHCARE CENTER"/>
        <s v="ST. FRANCIS HEALTHCARE CENTER"/>
        <s v="VISTA POST ACUTE"/>
        <s v="BERKELEY PINES SKILLED NURSING CENTER"/>
        <s v="VALLEY POINTE NURSING &amp; REHABILITATION CENTER"/>
        <s v="EAST BAY POST ACUTE"/>
        <s v="FREMONT HEALTHCARE CENTER"/>
        <s v="DRIFTWOOD HEALTHCARE CENTER - HAYWARD"/>
        <s v="HAYWARD HEALTHCARE AND WELLNESS CENTER"/>
        <s v="ELMWOOD CARE CENTER"/>
        <s v="BAY AREA HEALTHCARE CENTER"/>
        <s v="CRESTWOOD TREATMENT CENTER - FREMONT"/>
        <s v="WINDSOR POST ACUTE CARE CENTER OF HAYWARD"/>
        <s v="THE VINEYARDS HEALTHCARE CENTER"/>
        <s v="SAGE POST ACUTE"/>
        <s v="HAYWARD HILLS HEALTH CARE CENTER"/>
        <s v="REDWOOD HEALTHCARE CENTER"/>
        <s v="OAKLAND HEALTHCARE AND WELLNESS CENTER"/>
        <s v="BELLAKEN SKILLED NURSING CENTER"/>
        <s v="ALL SAINTS SUBACUTE &amp; TRANSITIONAL CARE"/>
        <s v="JONES CONVALESCENT HOSPITAL"/>
        <s v="KYAKAMEENA CARE CENTER"/>
        <s v="LAKE PARK HEALTHCARE CENTER"/>
        <s v="AVONDALE VILLA POST-ACUTE"/>
        <s v="LAKE MERRITT HEALTHCARE CENTER"/>
        <s v="HAYWARD GARDENS POST ACUTE"/>
        <s v="MASONIC HOME"/>
        <s v="MCCLURE POST ACUTE"/>
        <s v="FRUITVALE HEALTHCARE CENTER"/>
        <s v="GARFIELD NEUROBEHAVIORAL CENTER"/>
        <s v="BAY MARINA POST ACUTE"/>
        <s v="EXCELL HEALTH CARE CENTER"/>
        <s v="WE CARE SKILLED NURSING - FREMONT"/>
        <s v="KAISER PERMANENTE POST ACUTE CARE CENTER"/>
        <s v="MISSION VALLEY POST ACUTE"/>
        <s v="EDEN HEALTHCARE CENTER"/>
        <s v="PIEDMONT GARDENS HEALTH FACILITY"/>
        <s v="PLEASANTON NURSING AND REHABILITATION CTR"/>
        <s v="CANYON CREEK POST ACUTE"/>
        <s v="SAN LEANDRO HEALTHCARE CENTER"/>
        <s v="BAY VIEW REHABILITATION HOSPITAL"/>
        <s v="ALAMEDA HEALTHCARE AND WELLNESS CENTER"/>
        <s v="SERENETHOS CARE CENTER"/>
        <s v="ST. JOHN KRONSTADT CONVALESCENT CENTER"/>
        <s v="ST. PAUL'S TOWERS"/>
        <s v="WE CARE SKILLED NURSING FACILITY"/>
        <s v="MEDICAL HILL HEALTHCARE CENTER"/>
        <s v="GOOD SAMARITAN HEALTHCARE CENTER - HAYWARD"/>
        <s v="WASHINGTON CENTER"/>
        <s v="THE REHABILITATION CENTER OF OAKLAND"/>
        <s v="CRESTWOOD MANOR - FREMONT"/>
        <s v="PRINCETON MANOR HEALTHCARE CENTER, LLC"/>
        <s v="CHAPARRAL HOUSE"/>
        <s v="NILES CANYON POST ACUTE"/>
        <s v="ST. ANTHONY CARE CENTER"/>
        <s v="WINDSOR COUNTRY DRIVE CARE CENTER"/>
        <s v="EMMANUEL POST ACUTE CARE - HAYWARD"/>
        <s v="MARINA GARDEN NURSING CENTER"/>
        <s v="MERCY RETIREMENT AND CARE CENTER"/>
        <s v="MORTON BAKAR CENTER"/>
        <s v="OAKLAND HEIGHTS NURSING AND REHABILITATION"/>
        <s v="BAYWOOD COURT HEALTH CENTER"/>
        <s v="STRATFORD VILLA POST-ACUTE"/>
        <s v="ALL SAINT'S MAUBERT"/>
        <s v="CREEKVIEW SKILLED NURSING"/>
        <s v="KIT CARSON NURSING &amp; REHABILITATION CENTER"/>
        <s v="CHICO TERRACE HEALTHCARE &amp; WELLNESS CENTRE"/>
        <s v="RIVERSIDE POINT HEALTHCARE &amp; WELLNESS CENTRE"/>
        <s v="CHICO HEIGHTS REHABILITATION &amp; WELLNESS CENTRE"/>
        <s v="GRIDLEY POST ACUTE"/>
        <s v="FEATHER RIVER CARE CENTER"/>
        <s v="ARBOR POST ACUTE"/>
        <s v="CALIFORNIA PARK REHABILITATION HOSPITAL"/>
        <s v="COUNTRY CREST POST-ACUTE"/>
        <s v="GOLDEN SAN ANDREAS CARE CENTER"/>
        <s v="ALMOND VIEW CARE CENTER"/>
        <s v="ALHAMBRA POST ACUTE"/>
        <s v="DELTA VIEW POST ACUTE"/>
        <s v="BAYBERRY SKILLED NURSING &amp; REHABILITATION CENTER"/>
        <s v="SAN PABLO HEALTHCARE AND WELLNESS CENTER"/>
        <s v="CREEKSIDE HEALTHCARE CENTER"/>
        <s v="MORAGA POST ACUTE"/>
        <s v="DANVILLE POST-ACUTE REHAB"/>
        <s v="GREENRIDGE POST ACUTE"/>
        <s v="WILLOW PASS HEALTHCARE CENTER"/>
        <s v="PLEASANT HILL POST ACUTE"/>
        <s v="ORINDA CARE CENTER"/>
        <s v="PITTSBURG SKILLED NURSING CENTER"/>
        <s v="WINDSOR ROSEWOOD CARE CENTER"/>
        <s v="TAMPICO HEALTHCARE CENTER"/>
        <s v="SHIELDS/RICHMOND NURSING CENTER"/>
        <s v="DIABLO VALLEY POST ACUTE"/>
        <s v="RICHMOND POST ACUTE CARE"/>
        <s v="LA CASA VIA TRANSITIONAL CARE CENTER"/>
        <s v="LEGACY NURSING AND REHABILITATION CENTER"/>
        <s v="WALNUT CREEK SKILLED NURSING &amp; REHABILITATION CENTER"/>
        <s v="CONCORD POST ACUTE"/>
        <s v="SHIELDS NURSING CENTER"/>
        <s v="CONTRA LOMA HEALTHCARE"/>
        <s v="VALE HEALTHCARE CENTER"/>
        <s v="DIAMOND RIDGE HEALTHCARE CENTER"/>
        <s v="ROSSMOOR POST ACUTE"/>
        <s v="STONEBROOK HEALTHCARE CENTER"/>
        <s v="TICE VALLEY POST ACUTE"/>
        <s v="THE REUTLINGER COMMUNITY"/>
        <s v="SHADELANDS POST ACUTE"/>
        <s v="CRESCENT CITY SKILLED NURSING"/>
        <s v="WESTERN SLOPE HEALTH CENTER"/>
        <s v="THE PINES AT PLACERVILLE HEALTHCARE CENTER"/>
        <s v="GOLD COUNTRY HEALTH CENTER"/>
        <s v="BETHEL LUTHERAN HOME"/>
        <s v="CALIFORNIA HOME FOR THE AGED"/>
        <s v="MORNING STAR POST ACUTE"/>
        <s v="COUNTRYSIDE CARE CENTER"/>
        <s v="FOWLER POST ACUTE"/>
        <s v="SIERRA VISTA HEALTHCARE CENTER"/>
        <s v="KEYSTONE POST-ACUTE"/>
        <s v="COVENANT POST ACUTE"/>
        <s v="OAKWOOD GARDENS CARE CENTER"/>
        <s v="FOWLER CARE CENTER"/>
        <s v="MANNING GARDENS CARE CENTER"/>
        <s v="FRESNO POSTACUTE CARE"/>
        <s v="PACIFIC GARDENS NURSING AND REHABILITATION CENTER"/>
        <s v="PALM VILLAGE RETIREMENT COMMUNITY HEALTH CARE CENTER"/>
        <s v="EVERGREEN CARE CENTER"/>
        <s v="VINEYARD CARE CENTER"/>
        <s v="THE TERRACES AT SAN JOAQUIN GARDENS VILLAGE"/>
        <s v="CORNERSTONE CARE CENTER"/>
        <s v="ROLLING HILLS CARE CENTER"/>
        <s v="SIERRA VIEW HOMES, INC"/>
        <s v="NORTH POINT HEALTHCARE &amp; WELLNESS CENTRE"/>
        <s v="ORCHARD POST ACUTE"/>
        <s v="HEALTHCARE CENTRE OF FRESNO"/>
        <s v="KINGSBURG CENTER"/>
        <s v="WILLOW CREEK HEALTHCARE CENTER"/>
        <s v="HORIZON HEALTH AND SUB-ACUTE CENTER"/>
        <s v="WILLOWS POST ACUTE"/>
        <s v="GRANADA REHABILITATION AND WELLNESS CENTER"/>
        <s v="EUREKA REHABILITATION AND WELLNESS CENTER"/>
        <s v="SEAVIEW REHABILITATION AND WELLNESS CENTER"/>
        <s v="FORTUNA REHABILITATION AND WELLNESS CENTER"/>
        <s v="IMPERIAL MANOR"/>
        <s v="EL CENTRO POST-ACUTE CARE"/>
        <s v="BISHOP CARE CENTER"/>
        <s v="VALLEY HEALTHCARE CENTER"/>
        <s v="ARVIN POST ACUTE"/>
        <s v="THE ORCHARDS POST-ACUTE"/>
        <s v="SAN JOAQUIN NURSING CENTER"/>
        <s v="VALLEY VIEW CARE CENTER"/>
        <s v="HEIGHT STREET SKILLED CARE"/>
        <s v="PARKVIEW JULIAN HEALTHCARE CENTER"/>
        <s v="SHAFTER NURSING CARE"/>
        <s v="ROSEWOOD HEALTH FACILITY"/>
        <s v="THE REHABILITATION CENTER OF BAKERSFIELD"/>
        <s v="BAKERSFIELD POST ACUTE"/>
        <s v="DELANO DISTRICT SKILLED NURSING FACILITY"/>
        <s v="BROOKDALE RIVERWALK SNF CA"/>
        <s v="KERN RIVER TRANSITIONAL CARE"/>
        <s v="BRIGHTON POST ACUTE"/>
        <s v="HANFORD POST ACUTE"/>
        <s v="KINGS HEALTHCARE &amp; WELLNESS CENTER"/>
        <s v="ROCKY POINT CARE CENTER"/>
        <s v="LAKEPORT POST ACUTE"/>
        <s v="MEADOWOOD NURSING CENTER"/>
        <s v="LASSEN NURSING AND REHABILITATION CENTER"/>
        <s v="PALAZZO POST ACUTE"/>
        <s v="GLADSTONE CARE AND REHABILITATION CENTER"/>
        <s v="ATLANTIC MEMORIAL HEALTHCARE CENTER"/>
        <s v="ALAMITOS BELMONT HEALTH AND REHABILIATION"/>
        <s v="ALCOTT REHABILITATION HOSPITAL"/>
        <s v="ALDEN TERRACE CONVALESCENT HOSPITAL"/>
        <s v="IVY CREEK HEALTHCARE AND WELLNESS CENTRE"/>
        <s v="ALEXANDRIA CARE CENTER"/>
        <s v="ALHAMBRA HEALTHCARE AND WELLNESS CENTRE"/>
        <s v="ALL SAINTS HEALTHCARE"/>
        <s v="LEISURE GLEN POST ACUTE CARE CENTER"/>
        <s v="ROSECRANS CARE CENTER"/>
        <s v="WEST HAVEN HEALTHCARE CENTER"/>
        <s v="EL RANCHO VISTA HEALTH CARE CENTER"/>
        <s v="ANGELS NURSING CENTER"/>
        <s v="MIRAGE POST ACUTE"/>
        <s v="ARCADIA HEALTH CARE CENTER"/>
        <s v="OCEAN POINTE HEALTHCARE CENTER"/>
        <s v="ASTORIA NURSING AND REHABILITATION CENTER"/>
        <s v="WEST GARDENA CARE CENTER"/>
        <s v="HARVARD CREEK POST ACUTE"/>
        <s v="COAST CARE CONVALESCENT CENTER"/>
        <s v="LAKE BALBOA CARE CENTER"/>
        <s v="BAY CREST CARE CENTER"/>
        <s v="COUNTRY VILLA BAY VISTA HEALTHCARE CENTER"/>
        <s v="BEL VISTA HEALTHCARE CENTER"/>
        <s v="BELL CONVALESCENT HOSPITAL"/>
        <s v="BRIARCREST NURSING CENTER"/>
        <s v="BELLFLOWER POST ACUTE"/>
        <s v="ROSE VILLA HEALTHCARE CENTER"/>
        <s v="BERKLEY WEST HEALTHCARE CENTER"/>
        <s v="BERKLEY EAST HEALTHCARE CENTER"/>
        <s v="BERKLEY POST-ACUTE"/>
        <s v="VERMONT HEALTHCARE CENTER"/>
        <s v="CALIFORNIA HEALTHCARE AND REHAB CENTER"/>
        <s v="BURBANK HEALTHCARE AND REHABILITATION CENTER"/>
        <s v="MONROVIA GARDENS HEALTHCARE CENTER"/>
        <s v="WEST COVINA HEALTHCARE CENTER"/>
        <s v="WEST HILLS HEALTH AND REHABILITATION CTR"/>
        <s v="BEACHWOOD POST - ACUTE AND REHAB"/>
        <s v="WHITTIER HILLS HEALTHCARE CENTER"/>
        <s v="THE ORCHARD - POST ACUTE CARE"/>
        <s v="ALAMEDA CARE CENTER - BURBANK"/>
        <s v="NEW VISTA POST - ACUTE CARE CENTER WEST L.A."/>
        <s v="VILLA DEL SOL POST ACUTE"/>
        <s v="COTTAGE CREST POST ACUTE"/>
        <s v="MEADOW CREEK POST-ACUTE"/>
        <s v="BIXBY TOWERS POST-ACUTE REHAB"/>
        <s v="BONNIE BRAE SKILLED NURSING"/>
        <s v="BRIER OAK ON SUNSET"/>
        <s v="CENTURY VILLA, INC"/>
        <s v="BROADWAY HEALTHCARE CENTER"/>
        <s v="COSTA DEL SOL HEALTHCARE"/>
        <s v="MONTE VISTA HEALTHCARE CENTER"/>
        <s v="BURLINGTON CONVALESCENT HOSPITAL"/>
        <s v="ALVARADO CARE CENTER"/>
        <s v="THE CALIFORNIAN PASADENA HEALTHCARE"/>
        <s v="MISSION CARE CENTER"/>
        <s v="CALIFORNIA POST ACUTE"/>
        <s v="GRANCELL VILLAGE OF THE LOS ANGELES JEWISH HOME FOR THE AGING"/>
        <s v="CANYON OAKS NURSING AND REHAB CENTER"/>
        <s v="VILLA SERENA HEALTHCARE CENTER"/>
        <s v="CLAREMONT CARE CENTER"/>
        <s v="LOS FELIZ HEALTHCARE &amp; WELLNESS CENTRE, LP"/>
        <s v="GLENDALE HEALTHCARE CENTER"/>
        <s v="PRIMROSE POST - ACUTE"/>
        <s v="GRANADA POST ACUTE"/>
        <s v="GRAND PARK CONVALESCENT HOSPITAL"/>
        <s v="CHESTNUT RIDGE POST ACUTE"/>
        <s v="FOUR SEASONS HEALTHCARE AND WELLNESS CENTER"/>
        <s v="STONEY POINT HEALTHCARE CENTER"/>
        <s v="CHATSWORTH PARK HEALTH CARE CENTER"/>
        <s v="SANTA FE LODGE"/>
        <s v="INLAND VALLEY CARE AND REHAB CENTER"/>
        <s v="CLEAR VIEW CONVALESCENT CENTER AND SANITARIUM"/>
        <s v="COLLEGE VISTA POST-ACUTE"/>
        <s v="COLONIAL GARDENS NURSING HOME"/>
        <s v="BEACON HEALTHCARE CENTER"/>
        <s v="COLONIAL CARE CENTER"/>
        <s v="NORTH VALLEY NURSING CENTER"/>
        <s v="MESA GLEN CARE CENTER"/>
        <s v="LIVE OAK REHABILITATION CENTER"/>
        <s v="LYNWOOD POST ACUTE CARE CENTER"/>
        <s v="SANTA FE HEIGHTS HEALTHCARE CENTER"/>
        <s v="GEM TRANSITIONAL CARE CENTER"/>
        <s v="UNIVERSITY PARK HEALTHCARE CENTER"/>
        <s v="HARBOR CARE CENTER"/>
        <s v="WOODLAND CARE CENTER"/>
        <s v="CATERED MANOR NURSING CENTER"/>
        <s v="THE GROVE POST - ACUTE CARE CENTER"/>
        <s v="COUNTRY MANOR HEALTHCARE"/>
        <s v="CRENSHAW NURSING HOME"/>
        <s v="VIEW PARK CONVALESCENT CENTER"/>
        <s v="WEST PICO TERRACE HEALTHCARE &amp; WELLNESS CENTRE"/>
        <s v="PENN MAR HEALTHCARE CENTER"/>
        <s v="VISTA DEL SOL POST ACUTE"/>
        <s v="CULVER WEST HEALTH CENTER"/>
        <s v="DEL AMO GARDENS CARE CENTER"/>
        <s v="DEL MAR CONVALESCENT HOSPITAL"/>
        <s v="VILLA DEL RIO"/>
        <s v="NEW VISTA NURSING AND REHABILITATION CENTER"/>
        <s v="WHITTIER NURSING AND WELLNESS CENTER"/>
        <s v="DREIER'S NURSING CARE CENTER"/>
        <s v="LOTUS CARE CENTER"/>
        <s v="ARARAT CONVALESCENT HOSPITAL"/>
        <s v="THE EARLWOOD"/>
        <s v="INFINITY CARE OF EAST LOS ANGELES"/>
        <s v="SHORELINE HEALTHCARE CENTER"/>
        <s v="EDGEWATER SKILLED NURSING CENTER"/>
        <s v="PASADENA GROVE HEALTH CENTER"/>
        <s v="CAMELLIA GARDENS CARE CENTER"/>
        <s v="EL ENCANTO HEALTHCARE AND HABILITATION CENTER"/>
        <s v="ROSEMEAD HEALTHCARE CENTER"/>
        <s v="RAMONA NURSING AND REHABILITATION CENTER"/>
        <s v="HUNTINGTON HEALTHCARE CENTER"/>
        <s v="GOLDEN ROSE CARE CENTER"/>
        <s v="VALLEY VIEW POST ACUTE"/>
        <s v="ROYAL TERRACE HEALTH CARE"/>
        <s v="GLENHAVEN HEALTHCARE"/>
        <s v="DRIFTWOOD HEALTH CARE CENTER"/>
        <s v="PACIFIC PALMS HEALTHCARE"/>
        <s v="OCEAN RIDGE POST ACUTE"/>
        <s v="HELEN EVANS HOME"/>
        <s v="BALDWIN GARDENS NURSING CENTER"/>
        <s v="SUNSET VILLA POST ACUTE"/>
        <s v="ST. VINCENT HEALTHCARE"/>
        <s v="PINE GROVE HEALTHCARE &amp; WELLNESS CENTRE"/>
        <s v="FIRESIDE HEALTH CARE CENTER"/>
        <s v="PAVILION ON PICO HEALTHCARE &amp; WELLNESS CENTRE"/>
        <s v="GOLDEN LEGACY CARE CENTER"/>
        <s v="LIGHTHOUSE HEALTHCARE CENTER"/>
        <s v="FOUNTAIN VIEW SUB-ACUTE AND NURSING CENTER"/>
        <s v="OSAGE HEALTHCARE AND WELLNESS CENTRE"/>
        <s v="CENTINELA SKILLED NURSING AND WELLNESS CENTRE"/>
        <s v="GARDEN CREST REHABILITATION CENTER"/>
        <s v="LAKEWOOD HEALTHCARE CENTER"/>
        <s v="AVALON VILLA CARE CENTER"/>
        <s v="GARDENA CONVALESCENT CENTER"/>
        <s v="HERITAGE MANOR"/>
        <s v="AUTUMN HILLS HEALTHCARE CENTER"/>
        <s v="GLENOAKS CONVALESCENT HOSPITAL"/>
        <s v="GRIFFITH PARK HEALTHCARE CENTER"/>
        <s v="COVINA REHABILITATION CENTER"/>
        <s v="NORWALK MEADOWS NURSING CENTER"/>
        <s v="WINDSOR CONVALESCENT CENTER OF NORTH LONG BEACH"/>
        <s v="VINELAND POST ACUTE"/>
        <s v="GOLDEN STATE CARE CENTER"/>
        <s v="COMMUNITY CARE CENTER - DUARTE"/>
        <s v="WEST VALLEY POST ACUTE"/>
        <s v="IMPERIAL CREST HEALTH CARE CENTER"/>
        <s v="SUNNYVIEW CARE CENTER"/>
        <s v="GOOD SHEPHERD HEALTH CARE CENTER OF SANTA MONICA"/>
        <s v="GRANADA HILLS CARE CENTER"/>
        <s v="GRAND AVENUE HEALTHCARE &amp; WELLNESS CENTRE"/>
        <s v="GREEN ACRES HEALTHCARE CENTER"/>
        <s v="SKYLINE HEALTHCARE CENTER-LOS ANGELES"/>
        <s v="GUARDIAN REHABILITATION HOSPITAL"/>
        <s v="BROADWAY BY THE SEA"/>
        <s v="LA BREA REHABILITATION CENTER"/>
        <s v="HAWTHORNE HEALTHCARE AND WELLNESS CENTRE"/>
        <s v="MIRACLE MILE HEALTHCARE CENTER"/>
        <s v="HIGH VALLEY LODGE"/>
        <s v="LONG BEACH HEALTHCARE CENTER"/>
        <s v="GARDENVIEW HEALTHCARE &amp; WELLNESS CENTRE"/>
        <s v="THE REHABILITATION CENTER OF LOS ANGELES"/>
        <s v="HOLIDAY MANOR CARE CENTER"/>
        <s v="HOLLENBECK PALMS"/>
        <s v="SUNNY VILLAGE CARE CENTER"/>
        <s v="FOOTHILL HEIGHTS CARE CENTER"/>
        <s v="HUNTINGTON DRIVE HEALTH AND REHABILITATION CENTER"/>
        <s v="HUNTINGTON PARK NURSING CENTER"/>
        <s v="HYDE PARK HEALTHCARE CENTER"/>
        <s v="THE GARDENS OF EL MONTE"/>
        <s v="IMPERIAL CONVALESCENT HOSPITAL"/>
        <s v="IMPERIAL CARE CENTER"/>
        <s v="INGLEWOOD HEALTH CARE CENTER"/>
        <s v="INTERCOMMUNITY HEALTHCARE AND REHABILITATION CENTER"/>
        <s v="INTERCOMMUNITY CARE CENTER"/>
        <s v="MARINA POINTE HEALTHCARE AND SUB-ACUTE"/>
        <s v="EISENBERG VILLAGE"/>
        <s v="PARK AVENUE HEALTHCARE &amp; WELLNESS CENTER"/>
        <s v="KENNEDY CARE CENTER"/>
        <s v="WEST HOLLYWOOD HEALTHCARE &amp; WELLNESS CENTRE"/>
        <s v="MONTROSE SPRINGS SKILLED NURSING &amp; WELLNESS CENTER"/>
        <s v="ALTA VIEW POST ACUTE"/>
        <s v="DESERT CANYON POST ACUTE"/>
        <s v="LANDMARK MEDICAL CENTER"/>
        <s v="LAS FLORES CONVALESCENT HOSPITAL"/>
        <s v="LAUREL PARK BEHAVIORAL HEALTH CENTER"/>
        <s v="LOMITA POST - ACUTE CARE CENTER"/>
        <s v="LONGWOOD MANOR CONVALESCENT HOSPITAL"/>
        <s v="LOS PALOS POST-ACUTE CARE CENTER"/>
        <s v="MAGNOLIA GARDENS CONVALESCENT HOSPITAL"/>
        <s v="MANCHESTER MANOR CONVALESCENT HOSPITAL"/>
        <s v="MAPLE HEALTHCARE CENTER"/>
        <s v="MAR VISTA COUNTRY VILLA HEALTHCARE &amp; WELLNESS CENTRE"/>
        <s v="TWO PALMS CARE CENTER"/>
        <s v="CALIFORNIA POST-ACUTE CARE"/>
        <s v="BLOOMFIELD WEST"/>
        <s v="THE BELLEFONTAINE HEALTHCARE CENTER"/>
        <s v="MARLORA POST ACUTE REHABILITATION HOSPITAL"/>
        <s v="EASTLAND SUBACUTE AND REHABILITATION"/>
        <s v="MARYCREST MANOR"/>
        <s v="MAYFLOWER GARDENS CONVALESCENT HOSPITAL"/>
        <s v="MAYWOOD SKILLED NURSING AND WELLNESS CENTRE"/>
        <s v="MEADOWBROOK BEHAVIORAL HEALTH CENTER"/>
        <s v="VILLA GARDENS HEALTH CARE UNIT"/>
        <s v="MID-WILSHIRE HEALTH CARE CENTER"/>
        <s v="SUNNY HILLS POST ACUTE"/>
        <s v="SIERRA VIEW CARE CENTER"/>
        <s v="ROYAL VISTA CARE CENTER"/>
        <s v="MONROVIA POST ACUTE"/>
        <s v="MONTEBELLO CARE CENTER"/>
        <s v="MONTEREY PARK CONVALESCENT HOSPITAL"/>
        <s v="MONTEREY HEALTHCARE &amp; WELLNESS CENTRE, LP"/>
        <s v="MONTROSE HEALTHCARE CENTER"/>
        <s v="VICTORIA CARE CENTER"/>
        <s v="MOUNT SAN ANTONIO GARDENS"/>
        <s v="MOUNTAIN VIEW CONVALESCENT HOSPITAL"/>
        <s v="SANTA CLARITA POST-ACUTE CARE CENTER"/>
        <s v="OAKPARK HEALTHCARE CENTER"/>
        <s v="GLENDORA GRAND"/>
        <s v="OLIVE VISTA BEHAVIORAL HEALTH CENTER"/>
        <s v="OLYMPIA CONVALESCENT HOSPITAL"/>
        <s v="PACIFIC POST - ACUTE"/>
        <s v="PACIFIC CARE NURSING CENTER"/>
        <s v="PACIFIC VILLA, INC"/>
        <s v="PANORAMA GARDENS NURSING AND REHABILITATION CENTER"/>
        <s v="EAST TERRACE REHABILITATION &amp; WELLNESS CENTRE"/>
        <s v="PARAMOUNT CONVALESCENT HOSPITAL"/>
        <s v="LAWNDALE HEALTHCARE &amp; WELLNESS CENTRE"/>
        <s v="PASADENA PARK HEALTHCARE &amp; WELLNESS CENTER"/>
        <s v="HIGHLAND PARK SKLD NURS AND WELLNESS CTR"/>
        <s v="LEGACY HEALTHCARE CENTER"/>
        <s v="THE REHABILITATION CENTER OF SANTA MONICA"/>
        <s v="BROOKFIELD HEALTHCARE CENTER"/>
        <s v="PILGRIM PLACE HEALTH SERVICES CENTER"/>
        <s v="ARTESIA CHRISTIAN HOME"/>
        <s v="PLAYA DEL REY CENTER"/>
        <s v="POMONA VISTA CARE CENTER"/>
        <s v="COUNTRY OAKS CARE CENTER"/>
        <s v="NORWALK SKILLED NURSING &amp; WELLNESS CENTRE"/>
        <s v="WINDSOR GARDENS OF CHEVIOT HILLS"/>
        <s v="ROYAL PALMS POST ACUTE"/>
        <s v="NORTHRIDGE CARE CENTER"/>
        <s v="WEST VALLEY SUBACUTE AND NURSING CENTER"/>
        <s v="PASADENA CARE CENTER, LLC"/>
        <s v="RINALDI CONVALESCENT HOSPITAL"/>
        <s v="RIO HONDO SUB-ACUTE AND NURSING CENTER"/>
        <s v="GLENRIDGE CENTER"/>
        <s v="SHERMAN VILLAGE HEALTHCARE CENTER"/>
        <s v="RIVIERA HEALTHCARE CENTER"/>
        <s v="THE ROWLAND SKILLED NURSING FACILITY"/>
        <s v="ROYAL CARE SKILLED NURSING CENTER"/>
        <s v="GLENDALE POST ACUTE CENTER"/>
        <s v="BEACHSIDE POST ACUTE"/>
        <s v="FLOWER VILLA"/>
        <s v="ARBOR GLEN CARE CENTER"/>
        <s v="SAN GABRIEL CONVALESCENT CENTER"/>
        <s v="SAN MARINO HEALTHCARE CENTER"/>
        <s v="SANTA ANITA CONVALESCENT HOSPITAL"/>
        <s v="SANTA FE CONVALESCENT HOSPITAL - LONG BEACH"/>
        <s v="SANTA MONICA HEALTH CARE CENTER"/>
        <s v="OCEAN PARK HEALTHCARE"/>
        <s v="SUNSET PARK HEALTHCARE"/>
        <s v="BRENTWOOD HEALTH CARE CENTER"/>
        <s v="SEACREST POST-ACUTE CARE CENTER"/>
        <s v="HOLLYWOOD PREMIER HEALTHCARE CENTER"/>
        <s v="THE HILLS HEALTHCARE CENTER"/>
        <s v="SHARON CARE CENTER"/>
        <s v="CASA BONITA CONVALESCENT HOSPITAL"/>
        <s v="WHITTIER PACIFIC CARE CENTER"/>
        <s v="BROADWAY MANOR CONVALESCENT HOSPITAL"/>
        <s v="THE REHABILITATION CENTER OF NORTH HILLS"/>
        <s v="SHERMAN OAKS HEALTH AND REHABILITATION CENTER"/>
        <s v="GRAND VALLEY HEALTH CARE CENTER"/>
        <s v="BRIGHTON CARE CENTER"/>
        <s v="SOLHEIM SENIOR COMMUNITY"/>
        <s v="SOCAL POST-ACUTE CARE"/>
        <s v="SUNNYSIDE NURSING CENTER"/>
        <s v="SOUTH PASADENA CARE CENTER"/>
        <s v="SOUTHLAND"/>
        <s v="CAMINO HEALTHCARE"/>
        <s v="CASITAS CARE CENTER"/>
        <s v="COURTYARD CARE CENTER - SIGNAL HILL"/>
        <s v="PROVIDENCE ST. ELIZABETH CARE CENTER"/>
        <s v="ST. JOHN OF GOD RETIREMENT AND CARE CENTER"/>
        <s v="PICO RIVERA HEALTHCARE CENTER"/>
        <s v="GREENFIELD CARE CENTER OF SOUTH GATE"/>
        <s v="CLARA BALDWIN STOCKER HOME FOR WOMEN"/>
        <s v="STUDIO CITY REHABILITATION CENTER"/>
        <s v="THE MEADOWS POST ACUTE"/>
        <s v="SUNRAY HEALTHCARE CENTER"/>
        <s v="THE REHABILITATION CENTER ON PICO"/>
        <s v="SUNSET MANOR CONVALESCENT HOSPITAL"/>
        <s v="LA PAZ GEROPSYCHIATRIC CENTER"/>
        <s v="MONTECITO HEIGHTS HEALTHCARE AND WELLNESS CENTRE"/>
        <s v="TARZANA HEALTH AND REHABILITATION CENTER"/>
        <s v="TEMPLE CITY HEALTHCARE"/>
        <s v="TOPANGA TERRACE CONVALESCENT CENTER"/>
        <s v="CHINO VALLEY HEALTH CARE CENTER"/>
        <s v="GARDEN VIEW POST ACUTE REHABILITATION"/>
        <s v="ARTESIA PALMS CARE CENTER"/>
        <s v="KEI-AI SOUTH BAY HEALTHCARE CENTER"/>
        <s v="HERITAGE REHABILITATION CENTER"/>
        <s v="ROYAL GARDENS HEALTHCARE"/>
        <s v="VALLEY PALMS CARE CENTER"/>
        <s v="LA CRESCENTA HEALTHCARE CENTER"/>
        <s v="VERNON HEALTHCARE CENTER"/>
        <s v="VALLEY VILLAGE CARE CENTER"/>
        <s v="VIEW HEIGHTS CONVALESCENT HOSPITAL"/>
        <s v="STUDEBAKER HEALTHCARE CENTER"/>
        <s v="VALLEY VISTA NURSING AND TRANSITIONAL CARE"/>
        <s v="VIRGIL REHABILITATION AND SKILLED NURSING CENTER"/>
        <s v="LONG BEACH POST ACUTE"/>
        <s v="ST. ANDREWS HEALTHCARE"/>
        <s v="WESTERN CONVALESCENT HOSPITAL"/>
        <s v="ATHERTON BAPTIST HOME - SAM B. WEST"/>
        <s v="TORRANCE CARE CENTER WEST, INC."/>
        <s v="WESTLAKE CONVALESCENT HOSPITAL"/>
        <s v="OVERLAND TERRACE HEALTHCARE &amp; WELLNESS CENTRE"/>
        <s v="DOWNEY POST ACUTE"/>
        <s v="WESTWOOD POST ACUTE CARE"/>
        <s v="FIDELITY HEALTH CARE"/>
        <s v="LONG BEACH CARE CENTER"/>
        <s v="WINDSOR GARDENS CONVALESCENT HOSPITAL"/>
        <s v="ARARAT POST ACUTE"/>
        <s v="CERRITOS VISTA HEALTHCARE CENTER"/>
        <s v="WOODS HEALTH SERVICES"/>
        <s v="YORK HEALTHCARE AND WELLNESS CENTRE"/>
        <s v="MACLAY HEALTHCARE CENTER"/>
        <s v="TEMPLE PARK CONVALESCENT HOSPITAL"/>
        <s v="DOWNEY COMMUNITY HEALTH CENTER"/>
        <s v="THE CARE CENTER ON HAZELTINE"/>
        <s v="MAYFLOWER CARE CENTER"/>
        <s v="VILLA SCALABRINI SPECIAL CARE UNIT"/>
        <s v="GLENDORA CANYON TRANSITIONAL CARE UNIT"/>
        <s v="KEI-AI LOS ANGELES HEALTHCARE CENTER"/>
        <s v="ANTELOPE VALLEY CARE CENTER"/>
        <s v="ROYAL OAKS MANOR - BRADBURY OAKS"/>
        <s v="ARARAT NURSING FACILITY"/>
        <s v="SYLMAR HEALTH AND REHABILITATION CENTER"/>
        <s v="BEVERLY HILLS REHABILITATION CENTRE"/>
        <s v="BAYSHIRE SAN DIMAS POST-ACUTE"/>
        <s v="WINDSOR TERRACE HEALTHCARE CENTER"/>
        <s v="CLAREMONT MANOR CARE CENTER"/>
        <s v="THE GARDENS HEALTHCARE CENTER"/>
        <s v="TOTALLY KIDS SPECIALTY HEALTHCARE - SUN VALLEY"/>
        <s v="THE ELLISON JOHN TRANSITIONAL CARE CENTER"/>
        <s v="CITRUS HEIGHTS HEALTH CENTER"/>
        <s v="PALMS CARE CENTER"/>
        <s v="MADERA REHABILITATION AND NURSING CENTER"/>
        <s v="GOLDEN MADERA CARE CENTER"/>
        <s v="MAJESTIC MOUNTAIN CARE CENTER"/>
        <s v="CHOWCHILLA MEMORIAL HEALTHCARE DISTRICT"/>
        <s v="THE REDWOODS, A COMMUNITY OF SENIORS"/>
        <s v="SAN RAFAEL HEALTHCARE AND WELLNESS CENTER"/>
        <s v="SOUTH MARIN HEALTH &amp; WELLNESS CENTER"/>
        <s v="NOVATO HEALTHCARE CENTER"/>
        <s v="PINE RIDGE CARE CENTER"/>
        <s v="TIBURON HILLS CARE CENTER"/>
        <s v="MARIN POST ACUTE"/>
        <s v="PROFESSIONAL POST ACUTE CENTER"/>
        <s v="NORTHGATE POSTACUTE CARE"/>
        <s v="THE TAMALPAIS"/>
        <s v="VILLA MARIN RETIREMENT RESIDENCES"/>
        <s v="SMITH RANCH SKILLED NURSING &amp; REHABILITATION CENTER"/>
        <s v="REDWOOD COVE HEALTHCARE CENTER"/>
        <s v="SHERWOOD OAKS POST ACUTE CARE"/>
        <s v="NORTHBROOK HEALTHCARE CENTER"/>
        <s v="UKIAH POST ACUTE"/>
        <s v="GRACE HOME, INC"/>
        <s v="GOLDEN MERCED CARE CENTER"/>
        <s v="MERCED NURSING &amp; REHABILITATION CENTER"/>
        <s v="MERCED BEHAVIORAL CENTER"/>
        <s v="FRANCISCAN POST-ACUTE CARE CENTER"/>
        <s v="LOS BANOS POST ACUTE"/>
        <s v="LA SIERRA CARE CENTER"/>
        <s v="ANBERRY NURSING AND REHABILITATION CENTER"/>
        <s v="NEW BETHANY"/>
        <s v="ANBERRY TRANSITIONAL CARE"/>
        <s v="CARMEL HILLS CARE CENTER"/>
        <s v="CANTERBURY WOODS"/>
        <s v="CARMEL VALLEY MANOR"/>
        <s v="WINDSOR MONTEREY CARE CENTER"/>
        <s v="WINDSOR THE RIDGE REHABILITATION CENTER"/>
        <s v="KATHERINE HEALTHCARE"/>
        <s v="PACIFIC GROVE HEALTHCARE CENTER"/>
        <s v="SALINAS VALLEY POST ACUTE"/>
        <s v="WINDSOR SKYLINE CARE CENTER"/>
        <s v="CYPRESS RIDGE CARE CENTER"/>
        <s v="PACIFIC COAST POST ACUTE"/>
        <s v="EDEN VALLEY CARE CENTER"/>
        <s v="FOREST HILL MANOR HEALTH CENTER"/>
        <s v="NAPA POST ACUTE"/>
        <s v="PINERS NURSING HOME"/>
        <s v="NAPA VALLEY CARE CENTER"/>
        <s v="THE MEADOWS OF NAPA VALLEY"/>
        <s v="GOLDEN EMPIRE"/>
        <s v="SPRING HILL MANOR CONVALESCENT HOSPITAL"/>
        <s v="WOLF CREEK CARE CENTER"/>
        <s v="CRYSTAL RIDGE CARE CENTER"/>
        <s v="FRENCH PARK CARE CENTER"/>
        <s v="REGENTS POINT - WINDCREST"/>
        <s v="EXTENDED CARE HOSPITAL OF WESTMINSTER"/>
        <s v="ORCHARDS SKILLED NURSING"/>
        <s v="ALAMITOS WEST HEALTH &amp; REHABILITATION"/>
        <s v="ANAHEIM HEALTH CARE CENTER"/>
        <s v="THE PAVILION AT SUNNY HILLS"/>
        <s v="SEAL BEACH HEALTH AND REHABILITATION CENTER"/>
        <s v="LAGUNA HILLS HEALTH AND REHABILITATION CENTER"/>
        <s v="CAPISTRANO BEACH CARE CENTER"/>
        <s v="VICTORIA HEALTHCARE CENTER"/>
        <s v="ANAHEIM CREST NURSING CENTER"/>
        <s v="BUENA VISTA CARE CENTER - ANAHEIM"/>
        <s v="THE HILLS POST ACUTE"/>
        <s v="PARK ANAHEIM HEALTHCARE CENTER"/>
        <s v="HARBOR VILLA CARE CENTER"/>
        <s v="CHAPMAN CARE CENTER"/>
        <s v="ST. EDNA SUB-ACUTE AND REHABILITATION CENTER"/>
        <s v="BUENA PARK NURSING CENTER"/>
        <s v="MAINPLACE POST ACUTE"/>
        <s v="ANAHEIM POINT HEALTHCARE &amp; WELLNESS CENTRE"/>
        <s v="GARDEN GROVE POST ACUTE"/>
        <s v="BEACHSIDE NURSING CENTER"/>
        <s v="ST. ELIZABETH HEALTHCARE CENTER"/>
        <s v="NEWPORT NURSING AND REHABILITATION CENTER"/>
        <s v="GORDON LANE CARE CENTER"/>
        <s v="COVENTRY COURT HEALTH CENTER"/>
        <s v="LEISURE COURT NURSING CENTER"/>
        <s v="LA PALMA NURSING CENTER"/>
        <s v="ADVANCED REHAB CENTER OF TUSTIN"/>
        <s v="ORANGE HEALTHCARE &amp; WELLNESS CENTRE"/>
        <s v="SEA CLIFF HEALTHCARE CENTER"/>
        <s v="HUNTINGTON VALLEY HEALTHCARE CENTER"/>
        <s v="MISSION PALMS HEALTHCARE CENTER"/>
        <s v="GARDEN PARK CARE CENTER"/>
        <s v="BONITA HILLS POST ACUTE"/>
        <s v="ANAHEIM TERRACE CARE CENTER"/>
        <s v="MESA VERDE POST ACUTE CARE CENTER"/>
        <s v="HEALTHCARE CENTER OF ORANGE COUNTY"/>
        <s v="SUN MAR NURSING CENTER - ANAHEIM"/>
        <s v="ALTA GARDENS CARE CENTER"/>
        <s v="PELICAN RIDGE POST ACUTE"/>
        <s v="CRYSTAL COVE CARE CENTER"/>
        <s v="PARKVIEW HEALTHCARE CENTER"/>
        <s v="NEWPORT SUB-ACUTE HEALTHCARE CENTER"/>
        <s v="ROWNTREE GARDENS"/>
        <s v="SOUTH COAST POST ACUTE"/>
        <s v="SANTA ANA HEALTHCARE &amp; WELLNESS CENTRE"/>
        <s v="PACIFIC HAVEN SUBACUTE AND HEALTHCARE CENTER"/>
        <s v="STANLEY HEALTHCARE CENTER"/>
        <s v="TERRACE VIEW CARE CENTER"/>
        <s v="GREENFIELD CARE CENTER OF FULLERTON, LLC"/>
        <s v="THE GROVE POST ACUTE"/>
        <s v="ST. CATHERINE HEALTHCARE"/>
        <s v="TOWN &amp; COUNTRY"/>
        <s v="PALM TERRACE HEALTHCARE AND REHAB CENTER"/>
        <s v="TRABUCO HILLS POST ACUTE"/>
        <s v="FOUNTAIN VALLEY POST ACUTE"/>
        <s v="NEW ORANGE HILLS"/>
        <s v="FREEDOM VILLAGE HEALTHCARE CENTER"/>
        <s v="BEACH CREEK POST ACUTE"/>
        <s v="PARK REGENCY CARE CENTER"/>
        <s v="VILLA VALENCIA HEALTHCARE CENTER"/>
        <s v="PARK VISTA AT MORNINGSIDE"/>
        <s v="SAN JUAN HILLS HEALTHCARE CENTER"/>
        <s v="BAYSHIRE YORBA LINDA POST-ACUTE"/>
        <s v="ROCK CREEK CARE CENTER"/>
        <s v="ROSEVILLE POINT HEALTH AND WELLNESS CENTER"/>
        <s v="WESTVIEW HEALTHCARE CENTER"/>
        <s v="ROSEVILLE CARE CENTER"/>
        <s v="OAK RIDGE HEALTHCARE CENTER"/>
        <s v="AUBURN RAVINE TERRACE"/>
        <s v="AUBURN OAKS CARE CENTER"/>
        <s v="LINCOLN MEADOWS CARE CENTER"/>
        <s v="PINE CREEK CARE CENTER"/>
        <s v="SIENA SKILLED NURSING AND REHABILITATION CENTER"/>
        <s v="THE SPRINGS AT THE CARLOTTA"/>
        <s v="CORONA POST ACUTE"/>
        <s v="ALTA VISTA HEALTHCARE &amp; WELLNESS CENTRE"/>
        <s v="HIGHLAND SPRINGS CARE CENTER"/>
        <s v="COMMUNITY CARE ON PALM"/>
        <s v="VISTA PACIFICA CONVALESCENT HOSPITAL"/>
        <s v="VISTA PACIFICA CENTER"/>
        <s v="RIVERSIDE BEHAVIORAL HEALTHCARE CENTER"/>
        <s v="BLYTHE POST-ACUTE"/>
        <s v="VALENCIA GARDENS HEALTH CARE CENTER"/>
        <s v="PREMIER CARE CENTER FOR PALM SPRINGS"/>
        <s v="BRADLEY GARDENS, THE"/>
        <s v="COMMUNITY CARE AND REHABILITATION CENTER"/>
        <s v="CORONA HEALTH CARE CENTER"/>
        <s v="WINDSOR CYPRESS GARDENS"/>
        <s v="DEVONSHIRE CARE CENTER"/>
        <s v="SAN JACINTO VALLEY POST ACUTE"/>
        <s v="SUNRISE POST ACUTE"/>
        <s v="PALM GROVE HEALTHCARE"/>
        <s v="DESERT SPRINGS HEALTHCARE AND WELLNESS CENTER"/>
        <s v="RIVERSIDE POSTACUTE CARE"/>
        <s v="WOODCREST POST ACUTE &amp; REHABILITATION"/>
        <s v="EXTENDED CARE HOSPITAL OF RIVERSIDE"/>
        <s v="MEADOWBROOK POST ACUTE"/>
        <s v="JURUPA HILLS POST ACUTE"/>
        <s v="PALM SPRINGS HEALTH CARE AND REHABILITATION CENTER"/>
        <s v="PALM TERRACE CARE CENTER"/>
        <s v="THE GROVE CARE AND WELLNESS"/>
        <s v="RAMONA REHABILITATION AND POST ACUTE CENTER"/>
        <s v="MENIFEE LAKES POST ACUTE"/>
        <s v="OAK GLEN POST ACUTE"/>
        <s v="CALIFORNIA NURSING AND REHABILITATION CENTER"/>
        <s v="RIVERSIDE HEIGHTS HEALTHCARE CENTER"/>
        <s v="RIVERWALK POST ACUTE"/>
        <s v="VILLA HEALTH CARE CENTER"/>
        <s v="CENTINELA GRAND, INC."/>
        <s v="RANCHO MIRAGE HEALTH AND REHABILITATION CENTER"/>
        <s v="HEMET HILLS POST ACUTE"/>
        <s v="SUNDANCE CREEK POST ACUTE"/>
        <s v="DESERT SPRINGS POST ACUTE"/>
        <s v="MONTEREY PALMS HEALTH CARE CENTER"/>
        <s v="RIVERSIDE VILLAGE HEALTHCARE CENTER"/>
        <s v="THE VILLAGE HEALTHCARE CENTER"/>
        <s v="DESERT MOUNTAIN CARE CENTER"/>
        <s v="MURRIETA HEALTH AND REHABILITATION CENTER"/>
        <s v="BAYSHIRE RANCHO MIRAGE"/>
        <s v="ARLINGTON GARDENS CARE CENTER"/>
        <s v="RANCHO BELLAGIO POST ACUTE"/>
        <s v="THE SPRINGS HEALTH AND REHABILITATION CENTER"/>
        <s v="TEMECULA HEALTHCARE CENTER"/>
        <s v="ARDEN PARK POST ACUTE"/>
        <s v="NORTH POINTE CARE CENTER"/>
        <s v="ASBURY PARK NURSING AND REHABILITATION CENTER"/>
        <s v="WINDSOR EL CAMINO CARE CENTER"/>
        <s v="WINDSOR ELK GROVE CARE AND REHABILITATION CENTER"/>
        <s v="FOLSOM CARE CENTER"/>
        <s v="WINDSOR CARE CENTER OF SACRAMENTO"/>
        <s v="SHERWOOD HEALTHCARE CENTER"/>
        <s v="COLLEGE OAK NURSING AND REHABILITATION CENTER"/>
        <s v="MISSION CARMICHAEL HEALTH CARE CENTER"/>
        <s v="RIVER POINTE POST-ACUTE"/>
        <s v="MOUNTAIN MANOR SENIOR RESIDENCE"/>
        <s v="WOODSIDE HEALTHCARE CENTER"/>
        <s v="PIONEER HOUSE"/>
        <s v="CEDARWOOD POST ACUTE"/>
        <s v="BRIDGEWOOD POST ACUTE"/>
        <s v="RANCHO SECO CARE CENTER"/>
        <s v="SAYLOR LANE HEALTHCARE CENTER"/>
        <s v="UNIVERSITY POST - ACUTE REHAB"/>
        <s v="WHITNEY OAKS CARE CENTER"/>
        <s v="MID - TOWN OAKS POST ACUTE"/>
        <s v="SACRAMENTO POST - ACUTE"/>
        <s v="CASA COLOMA HEALTH CARE CENTER"/>
        <s v="DOUBLE TREE POST - ACUTE CARE CENTER"/>
        <s v="CAPITAL POST ACUTE"/>
        <s v="MANZANITA HEALTHCARE CENTER"/>
        <s v="GREENHAVEN HEALTHCARE CENTER"/>
        <s v="CITY CREEK POST ACUTE"/>
        <s v="MCKINLEY PARK CARE CENTER"/>
        <s v="FAIR OAKS HEALTHCARE CENTER"/>
        <s v="ACC CARE CENTER"/>
        <s v="CITRUS HEIGHTS POST ACUTE"/>
        <s v="GRAMERCY COURT"/>
        <s v="AMERICAN RIVER CARE CENTER"/>
        <s v="ESKATON VILLAGE CARE CENTER"/>
        <s v="ADVANCED HEALTH CARE OF SACRAMENTO"/>
        <s v="INLAND CHRISTIAN HOME"/>
        <s v="DEL ROSA VILLA"/>
        <s v="JOSHUA TREE POST ACUTE"/>
        <s v="RANCHO MESA CARE CENTER"/>
        <s v="ARROWHEAD HEALTHCARE CENTER, LLC"/>
        <s v="ONTARIO GROVE HEALTHCARE &amp; WELLNESS CENTRE"/>
        <s v="HIGHLAND CARE CENTER OF REDLANDS"/>
        <s v="SIERRA VISTA REHABILITATION CENTER"/>
        <s v="BROOKSIDE HEALTHCARE CENTER"/>
        <s v="MEADOWS RIDGE CARE CENTER"/>
        <s v="CITRUS NURSING CENTER"/>
        <s v="YUCAIPA HILLS POST ACUTE"/>
        <s v="RIALTO POST ACUTE CENTER"/>
        <s v="HAVEN POST ACUTE"/>
        <s v="SPRING VALLEY POST ACUTE"/>
        <s v="GRAND TERRACE HEALTH CARE CENTER"/>
        <s v="HERITAGE GARDENS HEALTH CARE CENTER"/>
        <s v="HIGHLAND PALMS HEALTHCARE CENTER"/>
        <s v="HILLCREST NURSING HOME"/>
        <s v="UNIVERSITY POST ACUTE"/>
        <s v="LAUREL CONVALESCENT HOSPITAL"/>
        <s v="LOMA LINDA POST ACUTE"/>
        <s v="MEDICAL CENTER CONVALESCENT HOSPITAL"/>
        <s v="MONTCLAIR MANOR CARE CENTER"/>
        <s v="ONTARIO HEALTHCARE CENTER"/>
        <s v="COMMUNITY CONVALESCENT CENTER OF SAN BERNARDINO"/>
        <s v="LAS COLINAS POST ACUTE"/>
        <s v="PLYMOUTH VILLAGE"/>
        <s v="RIMROCK VILLA CONVALESCENT HOSPITAL"/>
        <s v="SHANDIN HILLS BEHAVIOR THERAPY CENTER"/>
        <s v="ARROWHEAD SPRINGS HEALTHCARE"/>
        <s v="VILLA MESA CARE CENTER"/>
        <s v="COMMUNITY EXTENDED CARE HOSPITAL OF MONTCLAIR"/>
        <s v="REDLANDS HEALTHCARE CENTER"/>
        <s v="UPLAND REHAB AND CARE CENTER"/>
        <s v="WATERMAN CANYON POST ACUTE"/>
        <s v="CREEKSIDE POST ACUTE"/>
        <s v="KNOLLS WEST POST ACUTE LLC"/>
        <s v="INDIAN CANYON POST ACUTE"/>
        <s v="MADISON GROVE POST ACUTE"/>
        <s v="ASISTENCIA VILLA REHABILITATION AND CARE CENTER"/>
        <s v="RECHE CANYON REGIONAL REHAB CENTER"/>
        <s v="APPLE VALLEY CARE CENTER"/>
        <s v="CEDAR MOUNTAIN POST ACUTE"/>
        <s v="HERITAGE PARK NURSING CENTER"/>
        <s v="TRELLIS CHINO"/>
        <s v="ARROYO VISTA NURSING CENTER"/>
        <s v="ESCONDIDO POST ACUTE REHAB"/>
        <s v="COUNTRY MANOR LA MESA HEALTHCARE CENTER"/>
        <s v="GROSSMONT POST ACUTE CARE"/>
        <s v="VICTORIA POST ACUTE CARE"/>
        <s v="VILLA LAS PALMAS HEALTHCARE CENTER"/>
        <s v="SOMERSET SUB-ACUTE AND CARE"/>
        <s v="THE COVE AT LA JOLLA"/>
        <s v="MISSION HILLS POST ACUTE CARE"/>
        <s v="COMMUNITY CARE CENTER"/>
        <s v="WINDSOR GARDENS CONVALESCENT CENTER OF SAN DIEGO"/>
        <s v="UNIVERSITY CARE CENTER"/>
        <s v="PALOMAR VISTA HEALTHCARE CENTER"/>
        <s v="BRIGHTON PLACE - SAN DIEGO"/>
        <s v="FALLBROOK SKILLED NURSING"/>
        <s v="FRIENDSHIP MANOR NURSING AND REHABILITATION CENTER"/>
        <s v="THE SHORES POST-ACUTE"/>
        <s v="GOLDEN HILL SUBACUTE &amp; REHABILITATION CENTER"/>
        <s v="PARKWAY HILLS NURSING AND REHABILITATION"/>
        <s v="SAN DIEGO POST - ACUTE CENTER"/>
        <s v="HILLCREST MANOR SANITARIUM"/>
        <s v="BALBOA NURSING AND REHABILITATION CENTER"/>
        <s v="HILLDALE HABILITATION CENTER"/>
        <s v="PALOMAR HEIGHTS POST ACUTE"/>
        <s v="KEARNY MESA CONVALESCENT AND NURSING HOME"/>
        <s v="ARBOR REHABILITATION AND NURSING CENTER"/>
        <s v="LEMON GROVE CARE AND REHABILITATION CENTER"/>
        <s v="PARKSIDE HEALTH AND WELLNESS CENTER"/>
        <s v="COTTONWOOD CANYON HEALTHCARE CENTER"/>
        <s v="MAGNOLIA POST ACUTE CARE"/>
        <s v="HILLCREST HEIGHTS HEALTHCARE CENTER"/>
        <s v="MOUNT MIGUEL COVENANT VILLAGE"/>
        <s v="ENCINITAS NURSING AND REHABILITATION CTR"/>
        <s v="REO VISTA HEALTHCARE CENTER"/>
        <s v="THE PAVILION AT OCEAN POINT"/>
        <s v="THE ROYAL HOME"/>
        <s v="LA MESA HEALTHCARE CENTER"/>
        <s v="JACOB HEALTH CARE CENTER"/>
        <s v="BRIGHTON PLACE - SPRING VALLEY"/>
        <s v="GRANITE HILLS HEALTHCARE AND WELLNESS CENTRE"/>
        <s v="LA JOLLA NURSING AND REHAB CENTER"/>
        <s v="LA PALOMA HEALTHCARE CENTER"/>
        <s v="VALLE VISTA POST ACUTE"/>
        <s v="VISTA VIEW POST ACUTE"/>
        <s v="WHITE SANDS OF LA JOLLA"/>
        <s v="AMAYA SPRINGS HEALTH CARE CENTER"/>
        <s v="LAKESIDE SPECIAL CARE CENTER"/>
        <s v="STILLWATER POST-ACUTE"/>
        <s v="SOUTH BAY POST ACUTE CARE"/>
        <s v="PARADISE VALLEY HEALTH CARE CENTER"/>
        <s v="BELLA VISTA HEALTH CENTER"/>
        <s v="REDWOOD TERRACE HEALTH CENTER"/>
        <s v="BRADLEY COURT"/>
        <s v="POWAY HEALTHCARE CENTER"/>
        <s v="ST. PAUL'S HEALTH CARE CENTER"/>
        <s v="AVIARA HEALTHCARE CENTER"/>
        <s v="BOULDER CREEK POST ACUTE"/>
        <s v="OCEAN VIEW POST ACUTE"/>
        <s v="CASTLE MANOR NURSING AND REHAB CENTER"/>
        <s v="STANFORD COURT SKILLED NURSING AND REHAB CENTER"/>
        <s v="CARMEL MOUNTAIN REHABILITATION AND HEALTHCARE CENTER"/>
        <s v="VILLA RANCHO BERNARDO CARE CENTER"/>
        <s v="CASA DE LAS CAMPANAS HEALTH CENTER"/>
        <s v="GROSSMONT GARDENS HEALTHCARE CENTER"/>
        <s v="LA FUENTE POST ACUTE"/>
        <s v="VISTA KNOLL SPECIALIZED CARE FACILITY"/>
        <s v="VILLAGE SQUARE HEALTHCARE CENTER"/>
        <s v="DOROTHY AND JOSEPH GOLDBERG HEALTHCARE CENTER"/>
        <s v="COUNTRY HILLS POST ACUTE"/>
        <s v="THE SPRINGS AT PACIFIC REGENT"/>
        <s v="CARLSBAD BY THE SEA"/>
        <s v="BAYSHIRE TORREY PINES POST-ACUTE"/>
        <s v="BAYSHIRE CARLSBAD"/>
        <s v="VI AT LA JOLLA VILLAGE"/>
        <s v="GLENBROOK"/>
        <s v="MEADOWBROOK VILLAGE CHRISTIAN RETIREMENT COMMUNITY"/>
        <s v="RIDGEVIEW SKILLED NURSING FACILITY"/>
        <s v="SAN FRANCISCO HEALTH CARE"/>
        <s v="CENTRAL GARDENS POST ACUTE"/>
        <s v="THE AVENUES TRANSITIONAL CARE CENTER"/>
        <s v="HAYES CONVALESCENT HOSPITAL"/>
        <s v="LAWTON SKILLED NURSING AND REHABILITATION CENTER"/>
        <s v="PACIFIC HEIGHTS TRANSITIONAL CARE CENTER"/>
        <s v="CITY VIEW POST ACUTE"/>
        <s v="SEQUOIAS SAN FRANCISCO CONVALESCENT HOSPITAL"/>
        <s v="ST. ANNE'S HOME"/>
        <s v="VICTORIAN POST ACUTE"/>
        <s v="LAUREL HEIGHTS COMMUNITY CARE"/>
        <s v="SAN FRANCISCO POST ACUTE"/>
        <s v="SAN FRANCISCO TOWERS"/>
        <s v="BETHANY HOME SOCIETY SAN JOAQUIN COUNTY"/>
        <s v="BROOKSIDE CARE CENTER"/>
        <s v="WINDSOR ELMHAVEN CARE CENTER"/>
        <s v="FAIRMONT REHABILITATION HOSPITAL"/>
        <s v="LODI CREEK POST ACUTE"/>
        <s v="GOOD SAMARITAN REHABILITATION AND CARE CENTER"/>
        <s v="STOCKTON NURSING CENTER"/>
        <s v="FULTON GARDENS POST ACUTE, LLC"/>
        <s v="GUARDIAN CARE AND REHAB CENTER"/>
        <s v="HARVEST CROSSING POST ACUTE"/>
        <s v="NOBLE CARE CENTER"/>
        <s v="VIENNA NURSING AND REHABILITATION CENTER"/>
        <s v="LODI NURSING AND REHABILITATION"/>
        <s v="WINDSOR HAMPTON CARE CENTER"/>
        <s v="TRACY NURSING AND REHABILITATION CENTER"/>
        <s v="LINCOLN SQUARE POST ACUTE CARE"/>
        <s v="CRESTWOOD MANOR - STOCKTON"/>
        <s v="RIVERWOOD HEALTH CARE"/>
        <s v="NORTH PARK POST-ACUTE"/>
        <s v="CLEARWATER HEALTHCARE CENTER"/>
        <s v="WAGNER HEIGHTS NURSING AND REHABILITATION CENTER"/>
        <s v="CREEKSIDE CENTER"/>
        <s v="MEADOWOOD A HEALTH AND REHABILITATION CENTER"/>
        <s v="DANISH CARE CENTER"/>
        <s v="MISSION VIEW HEALTH CENTER"/>
        <s v="BAYSIDE CARE CENTER"/>
        <s v="ARROYO GRANDE CARE CENTER"/>
        <s v="SAN LUIS POST ACUTE CENTER"/>
        <s v="CASA DE VIDA"/>
        <s v="VINEYARD HILLS HEALTH CENTER"/>
        <s v="SAN LUIS TRANSITIONAL CARE"/>
        <s v="CARLMONT GARDENS NURSING CENTER"/>
        <s v="PENINSULA POST - ACUTE"/>
        <s v="ATHERTON PARK POST-ACUTE"/>
        <s v="PACIFICA NURSING AND REHABILITATION CENTER"/>
        <s v="SAN BRUNO SKILLED NURSING"/>
        <s v="THE SEQUOIAS"/>
        <s v="MILLBRAE CARE CENTER"/>
        <s v="GOLDEN PAVILION HEALTHCARE"/>
        <s v="GOLDEN HEIGHTS HEALTHCARE"/>
        <s v="LINDA MAR CARE CENTER"/>
        <s v="BROOKSIDE SKILLED NURSING HOSPITAL"/>
        <s v="DEVONSHIRE OAKS NURSING CENTER"/>
        <s v="THE CALIFORNIAN"/>
        <s v="VALLEY OAKS POST ACUTE"/>
        <s v="HILLSIDE HOUSE"/>
        <s v="SANTA MARIA POST ACUTE"/>
        <s v="MISSION PARK HEALTHCARE CENTER"/>
        <s v="SAMARKAND SKILLED NURSING FACILITY"/>
        <s v="ATTERDAG CARE CENTER"/>
        <s v="VALLE VERDE HEALTH FACILITY"/>
        <s v="CASA DORINDA"/>
        <s v="BUENA VISTA CARE CENTER - SANTA BARBARA"/>
        <s v="CHANNEL ISLANDS POST ACUTE"/>
        <s v="VILLA MARIA POST ACUTE"/>
        <s v="LOMPOC SKILLED NURSING AND REHAB CENTER"/>
        <s v="CANYON SPRINGS POST ACUTE"/>
        <s v="STONEBROOK HEALTH AND REHABILITATION"/>
        <s v="LOS ALTOS SUB-ACUTE AND REHABILITATION CENTER"/>
        <s v="WOODLANDS HEALTHCARE CENTER"/>
        <s v="CAMDEN POSTACUTE CARE, INC."/>
        <s v="CHANNING HOUSE"/>
        <s v="ALMADEN HEALTH AND REHABILITATION CENTER"/>
        <s v="GILROY HEALTHCARE AND REHABILITATION CENTER"/>
        <s v="MILPITAS CARE CENTER"/>
        <s v="GREENHILLS MANOR"/>
        <s v="EMPRESS CARE CENTER, LLC"/>
        <s v="HERMAN HEALTHCARE CENTER"/>
        <s v="MOUNTAIN VIEW HEALTHCARE CENTER"/>
        <s v="A GRACE SUB ACUTE AND SKILLED CARE"/>
        <s v="MORGAN HILL HEALTHCARE CENTER"/>
        <s v="SAN JOSE HEALTHCARE &amp; WELLNESS CENTER"/>
        <s v="SANTA CLARA POST ACUTE"/>
        <s v="IDYLWOOD CARE CENTER"/>
        <s v="MISSION SKILLED NURSING AND SUB-ACUTE CENTER"/>
        <s v="THE RIDGE POST ACUTE"/>
        <s v="COURTYARD CARE CENTER"/>
        <s v="SARATOGA RETIREMENT COMMUNITY HEALTH CENTER"/>
        <s v="THE VILLA AT SARATOGA SKILLED NURSING AND ASSISTED LIVING"/>
        <s v="THE TERRACES AT LOS ALTOS HEALTH FACILITY"/>
        <s v="CUPERTINO HEALTHCARE &amp; WELLNESS CENTER"/>
        <s v="PLUM TREE CARE CENTER"/>
        <s v="SUNNY VIEW MANOR"/>
        <s v="SUNNYVALE POST ACUTE CARE"/>
        <s v="THE REDWOODS POST-ACUTE"/>
        <s v="PALO ALTO SUB-ACUTE AND REHABILITATION CENTER"/>
        <s v="INSPIRE BEHAVIORAL HEALTH"/>
        <s v="CHILDREN'S HEALTHCARE ORGANIZATION OF NORTHERN CA - SARATOGA PEDIATRIC SUBACUTE"/>
        <s v="SKYLINE HEALTHCARE CENTER - SAN JOSE"/>
        <s v="VISTA MANOR NURSING CENTER"/>
        <s v="LINCOLN GLEN SKILLED NURSING"/>
        <s v="WHITE BLOSSOM CARE CENTER"/>
        <s v="VASONA CREEK HEALTHCARE CENTER"/>
        <s v="CEDAR CREST NURSING AND REHAB CENTER"/>
        <s v="WESTWOOD POST ACUTE"/>
        <s v="GRANT CUESTA SUB-ACUTE AND REHAB HOSPITAL"/>
        <s v="VILLA SIENA"/>
        <s v="WEBSTER HOUSE"/>
        <s v="PACIFIC HILLS MANOR"/>
        <s v="MISSION DE LA CASA NURSING AND REHABILITATION CENTER"/>
        <s v="SUNNYVALE GARDENS POST ACUTE"/>
        <s v="HEALTH CARE CTR AT THE FORUM AT RANCHO SAN ANTONIO"/>
        <s v="THE TERRACES OF LOS GATOS"/>
        <s v="VI AT PALO ALTO"/>
        <s v="HEARTS AND HANDS, POST ACUTE CARE AND REHAB CENTER"/>
        <s v="DRIFTWOOD HEALTHCARE CENTER - SANTA CRUZ"/>
        <s v="PACIFIC COAST MANOR"/>
        <s v="SANTA CRUZ POST ACUTE"/>
        <s v="VALLEY CONVALESCENT HOSPITAL - WATSONVILLE"/>
        <s v="WATSONVILLE POST ACUTE CENTER"/>
        <s v="WATSONVILLE NURSING CENTER"/>
        <s v="REDDING POST ACUTE"/>
        <s v="RIVER VALLEY HEALTHCARE &amp; WELLNESS CENTRE"/>
        <s v="MARQUIS CARE OF SHASTA"/>
        <s v="OAK RIVER REHAB"/>
        <s v="CRESTWOOD WELLNESS AND RECOVERY CENTER"/>
        <s v="COPPER RIDGE CARE CENTER"/>
        <s v="QUARTZ HILL POST ACUTE"/>
        <s v="SHASTA VIEW ESTATES"/>
        <s v="SPRINGS ROAD HEALTHCARE"/>
        <s v="HEARTWOOD AVENUE HEALTHCARE"/>
        <s v="WINDSOR VALLEJO NURSING &amp; REHABILITATION CENTER"/>
        <s v="FAIRFIELD POST ACUTE REHABILITATION"/>
        <s v="GREENFIELD CARE CENTER OF FAIRFIELD"/>
        <s v="VACAVILLE RANCH POST ACUTE"/>
        <s v="VACAVILLE CONVALESCENT AND REHABILITATION CENTER"/>
        <s v="LAUREL CREEK HEALTH CENTER"/>
        <s v="RIDGEWAY POST ACUTE"/>
        <s v="CREEKSIDE REHABILITATION AND BEHAVIORAL HEALTH"/>
        <s v="APPLE VALLEY POST ACUTE REHAB"/>
        <s v="NORTH BAY POST ACUTE"/>
        <s v="SANTA ROSA POST ACUTE"/>
        <s v="SONOMA POST ACUTE"/>
        <s v="CLOVERDALE HEALTHCARE CENTER"/>
        <s v="BROADWAY VILLA POST ACUTE"/>
        <s v="HILLCREST POST ACUTE"/>
        <s v="PETALUMA POST - ACUTE REHABILITATION"/>
        <s v="PARK VIEW POST ACUTE"/>
        <s v="NORTHVINE POSTACUTE CARE"/>
        <s v="SUMMERFIELD HEALTHCARE CENTER"/>
        <s v="VINEYARD POST ACUTE"/>
        <s v="SPRING LAKE VILLAGE"/>
        <s v="ARBOL RESIDENCES OF SANTA ROSA"/>
        <s v="BRANDEL MANOR"/>
        <s v="GOLDEN MODESTO CARE CENTER"/>
        <s v="GARDEN CITY HEALTHCARE CENTER"/>
        <s v="RIVER VIEW POST ACUTE"/>
        <s v="ALMOND VISTA HEALTHCARE"/>
        <s v="RIVERBANK POST-ACUTE"/>
        <s v="MODESTO POST ACUTE CENTER"/>
        <s v="VALLEY SKILLED NURSING CENTER"/>
        <s v="SAN LUIS CARE CENTER"/>
        <s v="NORTH STARR POSTACUTE CARE"/>
        <s v="MAIN WEST POSTACUTE CARE"/>
        <s v="CRESTWOOD MANOR - MODESTO"/>
        <s v="CERES POSTACUTE CARE"/>
        <s v="ENGLISH OAKS CONVALESCENT HOSPITAL AND REHABILITATION CENTER"/>
        <s v="TURLOCK NURSING AND REHABILITATION CENTER"/>
        <s v="VINTAGE FAIRE NURSING AND REHAB CENTER"/>
        <s v="COVENANT VILLAGE CARE CENTER"/>
        <s v="YUBA CITY POST ACUTE"/>
        <s v="BRIDGEVIEW POST ACUTE"/>
        <s v="THE FOUNTAINS"/>
        <s v="RIVER VALLEY CARE CENTER"/>
        <s v="SHASTA VIEW CARE CENTER"/>
        <s v="RED BLUFF HEALTH CARE CENTER"/>
        <s v="WESTGATE GARDENS CARE CENTER"/>
        <s v="DELTA HEALTHCARE &amp; WELLNESS CENTER"/>
        <s v="DINUBA HEALTHCARE"/>
        <s v="SIERRA VALLEY REHAB CENTER"/>
        <s v="ORCHARDS AT TULARE"/>
        <s v="TULARE HEALTHCARE &amp; WELLNESS CENTRE"/>
        <s v="GATEWAY POST ACUTE"/>
        <s v="VISALIA POST ACUTE"/>
        <s v="SEQUOIA VISTA"/>
        <s v="SEQUOIA TRANSITIONAL CARE"/>
        <s v="LINWOOD MEADOWS CARE CENTER"/>
        <s v="PORTERVILLE CONVALESCENT HOSPITAL"/>
        <s v="LINDSAY GARDENS &amp; REHABILITATION"/>
        <s v="GRAND OAKS CARE"/>
        <s v="GOLDEN SONORA CARE CENTER"/>
        <s v="OJAI HEALTH &amp; REHABILITATION"/>
        <s v="VENTURA POST ACUTE"/>
        <s v="GLENWOOD CARE CENTER"/>
        <s v="MARY HEALTH OF THE SICK CONVALESCENT AND NURSING HOSPITAL"/>
        <s v="MAYWOOD ACRES HEALTHCARE"/>
        <s v="OXNARD MANOR HEALTHCARE CENTER"/>
        <s v="SHORELINE CARE CENTER"/>
        <s v="THOUSAND OAKS POST ACUTE"/>
        <s v="SANTA PAULA POST ACUTE CENTER"/>
        <s v="SIMI HEALTHCARE CENTER"/>
        <s v="COASTAL VIEW HEALTHCARE CENTER"/>
        <s v="GREENFIELD CARE CENTER OF FILLMORE, LLC"/>
        <s v="CAMARILLO HEALTHCARE CENTER"/>
        <s v="ALTA HEALTHCARE CENTER OF CAMARILLO"/>
        <s v="SHERWOOD OAKS POST ACUTE"/>
        <s v="OAKVIEW SKILLED NURSING"/>
        <s v="COURTYARD HEALTH CARE CENTER"/>
        <s v="COTTONWOOD HEALTHCARE CENTER"/>
        <s v="RIVER BEND NURSING CENTER"/>
        <s v="WOODLAND POST-ACUTE"/>
        <s v="THE GROVE POST-ACUTE"/>
        <s v="UNIVERSITY RETIREMENT COMMUNITY AT DAVIS"/>
        <s v="MARYSVILLE POST-ACUTE"/>
      </sharedItems>
    </cacheField>
    <cacheField name="BEG_DATE" numFmtId="169">
      <sharedItems containsSemiMixedTypes="0" containsNonDate="0" containsDate="1" containsString="0" minDate="2023-03-01T00:00:00" maxDate="2024-08-02T00:00:00"/>
    </cacheField>
    <cacheField name="END_DATE" numFmtId="169">
      <sharedItems containsSemiMixedTypes="0" containsNonDate="0" containsDate="1" containsString="0" minDate="2024-01-31T00:00:00" maxDate="2025-01-01T00:00:00"/>
    </cacheField>
    <cacheField name="DAY_PER" numFmtId="3">
      <sharedItems containsSemiMixedTypes="0" containsString="0" containsNumber="1" containsInteger="1" minValue="123" maxValue="397"/>
    </cacheField>
    <cacheField name="DATA_IND" numFmtId="0">
      <sharedItems/>
    </cacheField>
    <cacheField name="ResCare" numFmtId="0">
      <sharedItems count="2">
        <s v="No"/>
        <s v="Yes"/>
      </sharedItems>
    </cacheField>
    <cacheField name="County" numFmtId="0">
      <sharedItems count="50">
        <s v="Alameda"/>
        <s v="Amador"/>
        <s v="Butte"/>
        <s v="Calaveras"/>
        <s v="Colusa"/>
        <s v="Contra Costa"/>
        <s v="Del Norte"/>
        <s v="El Dorado"/>
        <s v="Fresno"/>
        <s v="Glenn"/>
        <s v="Humboldt"/>
        <s v="Imperial"/>
        <s v="Inyo"/>
        <s v="Kern"/>
        <s v="Kings"/>
        <s v="Lake"/>
        <s v="Lassen"/>
        <s v="Los Angeles"/>
        <s v="Madera"/>
        <s v="Marin"/>
        <s v="Mendocino"/>
        <s v="Merced"/>
        <s v="Monterey"/>
        <s v="Napa"/>
        <s v="Nevada"/>
        <s v="Orange"/>
        <s v="Placer"/>
        <s v="Riverside"/>
        <s v="Sacramento"/>
        <s v="San Bernardino"/>
        <s v="San Diego"/>
        <s v="San Francisco"/>
        <s v="San Joaquin"/>
        <s v="San Luis Obispo"/>
        <s v="San Mateo"/>
        <s v="Santa Barbara"/>
        <s v="Santa Clara"/>
        <s v="Santa Cruz"/>
        <s v="Shasta"/>
        <s v="Siskiyou"/>
        <s v="Solano"/>
        <s v="Sonoma"/>
        <s v="Stanislaus"/>
        <s v="Sutter"/>
        <s v="Tehama"/>
        <s v="Tulare"/>
        <s v="Tuolumne"/>
        <s v="Ventura"/>
        <s v="Yolo"/>
        <s v="Yuba"/>
      </sharedItems>
    </cacheField>
    <cacheField name="License Category" numFmtId="0">
      <sharedItems count="3">
        <s v="SNF"/>
        <s v="SNF/RES"/>
        <s v="ICF"/>
      </sharedItems>
    </cacheField>
    <cacheField name="TYPE_CNTRL" numFmtId="0">
      <sharedItems count="3">
        <s v="Investor Owned"/>
        <s v="Not-for-Profit"/>
        <s v="Governmental"/>
      </sharedItems>
    </cacheField>
    <cacheField name="HSA" numFmtId="0">
      <sharedItems/>
    </cacheField>
    <cacheField name="HFPA" numFmtId="0">
      <sharedItems containsBlank="1" count="116">
        <s v="0417"/>
        <s v="0415"/>
        <s v="0421"/>
        <s v="0419"/>
        <s v="0501"/>
        <s v="0219"/>
        <s v="0221"/>
        <s v="0503"/>
        <s v="0225"/>
        <s v="0411"/>
        <s v="0413"/>
        <s v="0101"/>
        <s v="0304"/>
        <s v="0607"/>
        <s v="0605"/>
        <s v="0905"/>
        <s v="0223"/>
        <s v="0105"/>
        <s v="0107"/>
        <s v="1424"/>
        <s v="1203"/>
        <s v="0617"/>
        <s v="0615"/>
        <s v="0115"/>
        <s v="0213"/>
        <s v="0925"/>
        <s v="0915"/>
        <s v="0933"/>
        <s v="0913"/>
        <s v="0907"/>
        <s v="0909"/>
        <s v="0929"/>
        <s v="0919"/>
        <s v="0901"/>
        <s v="0927"/>
        <s v="0903"/>
        <s v="0935"/>
        <s v="0931"/>
        <s v="0923"/>
        <s v="0921"/>
        <s v="0911"/>
        <s v="0917"/>
        <s v="0937"/>
        <s v="0601"/>
        <s v="0405"/>
        <s v="0113"/>
        <s v="0111"/>
        <s v="0112"/>
        <s v="0515"/>
        <s v="0517"/>
        <s v="0707"/>
        <s v="0705"/>
        <s v="0709"/>
        <s v="0407"/>
        <s v="0301"/>
        <s v="1015"/>
        <s v="1016"/>
        <s v="1014"/>
        <s v="1013"/>
        <s v="1012"/>
        <s v="1011"/>
        <s v="1017"/>
        <s v="0308"/>
        <s v="0309"/>
        <s v="1105"/>
        <s v="1111"/>
        <s v="1107"/>
        <s v="1101"/>
        <s v="1109"/>
        <s v="1103"/>
        <s v="0311"/>
        <s v="1207"/>
        <s v="1209"/>
        <s v="1214"/>
        <s v="1211"/>
        <s v="1213"/>
        <s v="1418"/>
        <s v="1412"/>
        <s v="1422"/>
        <s v="1416"/>
        <s v="1420"/>
        <s v="1414"/>
        <m/>
        <s v="0423"/>
        <s v="0511"/>
        <s v="0507"/>
        <s v="0505"/>
        <s v="0509"/>
        <s v="0801"/>
        <s v="0428"/>
        <s v="0427"/>
        <s v="0425"/>
        <s v="0807"/>
        <s v="0803"/>
        <s v="0805"/>
        <s v="0431"/>
        <s v="0429"/>
        <s v="0433"/>
        <s v="0703"/>
        <s v="0711"/>
        <s v="0209"/>
        <s v="0205"/>
        <s v="0409"/>
        <s v="0408"/>
        <s v="0403"/>
        <s v="0401"/>
        <s v="0227"/>
        <s v="0211"/>
        <s v="0611"/>
        <s v="0608"/>
        <s v="0613"/>
        <s v="0513"/>
        <s v="0809"/>
        <s v="0811"/>
        <s v="0813"/>
        <s v="0313"/>
      </sharedItems>
    </cacheField>
    <cacheField name="PHONE" numFmtId="0">
      <sharedItems/>
    </cacheField>
    <cacheField name="ADDRESS" numFmtId="0">
      <sharedItems/>
    </cacheField>
    <cacheField name="CITY" numFmtId="0">
      <sharedItems/>
    </cacheField>
    <cacheField name="ZIP_CODE" numFmtId="0">
      <sharedItems/>
    </cacheField>
    <cacheField name="MCAL_PRO#" numFmtId="0">
      <sharedItems containsBlank="1"/>
    </cacheField>
    <cacheField name="ADMINIS" numFmtId="0">
      <sharedItems containsBlank="1"/>
    </cacheField>
    <cacheField name="RELATED" numFmtId="0">
      <sharedItems/>
    </cacheField>
    <cacheField name="PARENT" numFmtId="0">
      <sharedItems containsBlank="1"/>
    </cacheField>
    <cacheField name="BED_END" numFmtId="3">
      <sharedItems containsSemiMixedTypes="0" containsString="0" containsNumber="1" containsInteger="1" minValue="14" maxValue="391"/>
    </cacheField>
    <cacheField name="BED_AVG" numFmtId="3">
      <sharedItems containsSemiMixedTypes="0" containsString="0" containsNumber="1" containsInteger="1" minValue="14" maxValue="391"/>
    </cacheField>
    <cacheField name="Bed Size" numFmtId="3">
      <sharedItems count="3">
        <s v="100+"/>
        <s v="1-59"/>
        <s v="60-99"/>
      </sharedItems>
    </cacheField>
    <cacheField name="Licensed Bed Days" numFmtId="3">
      <sharedItems containsSemiMixedTypes="0" containsString="0" containsNumber="1" containsInteger="1" minValue="5124" maxValue="143106"/>
    </cacheField>
    <cacheField name="DAY_TOTL" numFmtId="3">
      <sharedItems containsSemiMixedTypes="0" containsString="0" containsNumber="1" containsInteger="1" minValue="1386" maxValue="134772"/>
    </cacheField>
    <cacheField name="OCCUP" numFmtId="4">
      <sharedItems containsString="0" containsBlank="1" containsNumber="1" minValue="13.32" maxValue="304.14999999999998"/>
    </cacheField>
    <cacheField name="ADMITS" numFmtId="38">
      <sharedItems containsString="0" containsBlank="1" containsNumber="1" containsInteger="1" minValue="1" maxValue="1555"/>
    </cacheField>
    <cacheField name="DISCHS" numFmtId="38">
      <sharedItems containsString="0" containsBlank="1" containsNumber="1" containsInteger="1" minValue="1" maxValue="1521"/>
    </cacheField>
    <cacheField name="DAYS_MCARE_FFS" numFmtId="38">
      <sharedItems containsString="0" containsBlank="1" containsNumber="1" containsInteger="1" minValue="46" maxValue="25655"/>
    </cacheField>
    <cacheField name="DAYS_MCARE_MGD" numFmtId="38">
      <sharedItems containsString="0" containsBlank="1" containsNumber="1" containsInteger="1" minValue="3" maxValue="73723"/>
    </cacheField>
    <cacheField name="DAYS_MCAL_FFS" numFmtId="38">
      <sharedItems containsString="0" containsBlank="1" containsNumber="1" containsInteger="1" minValue="5" maxValue="46598"/>
    </cacheField>
    <cacheField name="DAYS_MCAL_MGD" numFmtId="38">
      <sharedItems containsString="0" containsBlank="1" containsNumber="1" containsInteger="1" minValue="1" maxValue="97288"/>
    </cacheField>
    <cacheField name="DAYS_CC_FFS" numFmtId="38">
      <sharedItems containsString="0" containsBlank="1" containsNumber="1" containsInteger="1" minValue="1" maxValue="15490"/>
    </cacheField>
    <cacheField name="DAYS_CC_MGD" numFmtId="3">
      <sharedItems containsString="0" containsBlank="1" containsNumber="1" containsInteger="1" minValue="1" maxValue="15407"/>
    </cacheField>
    <cacheField name="DAY_SELF" numFmtId="3">
      <sharedItems containsString="0" containsBlank="1" containsNumber="1" containsInteger="1" minValue="1" maxValue="13857"/>
    </cacheField>
    <cacheField name="DAY_OTH" numFmtId="0">
      <sharedItems containsString="0" containsBlank="1" containsNumber="1" containsInteger="1" minValue="2" maxValue="74544"/>
    </cacheField>
    <cacheField name="Type of Care" numFmtId="0">
      <sharedItems count="7">
        <s v="Skilled Nursing Care Only"/>
        <s v="Mixed Care"/>
        <s v="Sub-Acute Care Only"/>
        <s v="Mentally Disordered Care Only"/>
        <s v="Intermediate Care Only"/>
        <s v="Developmentally Disabled Care Only"/>
        <s v="Sub-Acute Pediatric Care Only"/>
      </sharedItems>
    </cacheField>
    <cacheField name="DAY_SN" numFmtId="0">
      <sharedItems containsString="0" containsBlank="1" containsNumber="1" containsInteger="1" minValue="1359" maxValue="134772"/>
    </cacheField>
    <cacheField name="DAY_IC" numFmtId="0">
      <sharedItems containsString="0" containsBlank="1" containsNumber="1" containsInteger="1" minValue="11531" maxValue="11531"/>
    </cacheField>
    <cacheField name="DAY_MD" numFmtId="0">
      <sharedItems containsString="0" containsBlank="1" containsNumber="1" containsInteger="1" minValue="15722" maxValue="74544"/>
    </cacheField>
    <cacheField name="DAY_DD" numFmtId="0">
      <sharedItems containsString="0" containsBlank="1" containsNumber="1" containsInteger="1" minValue="6417" maxValue="36106"/>
    </cacheField>
    <cacheField name="DAY_SUBACU" numFmtId="0">
      <sharedItems containsString="0" containsBlank="1" containsNumber="1" containsInteger="1" minValue="698" maxValue="27632"/>
    </cacheField>
    <cacheField name="DAY_SUBPED" numFmtId="0">
      <sharedItems containsString="0" containsBlank="1" containsNumber="1" containsInteger="1" minValue="6410" maxValue="14352"/>
    </cacheField>
    <cacheField name="DAY_TIC" numFmtId="38">
      <sharedItems containsNonDate="0" containsString="0" containsBlank="1"/>
    </cacheField>
    <cacheField name="DAY_HOSPIC" numFmtId="38">
      <sharedItems containsNonDate="0" containsString="0" containsBlank="1"/>
    </cacheField>
    <cacheField name="DAY_OTH_RT" numFmtId="38">
      <sharedItems containsNonDate="0" containsString="0" containsBlank="1"/>
    </cacheField>
    <cacheField name="GR_RT_TOTL" numFmtId="38">
      <sharedItems containsSemiMixedTypes="0" containsString="0" containsNumber="1" containsInteger="1" minValue="38920" maxValue="80462064"/>
    </cacheField>
    <cacheField name="GR_AN_TOTL" numFmtId="38">
      <sharedItems containsString="0" containsBlank="1" containsNumber="1" containsInteger="1" minValue="3517" maxValue="62779358"/>
    </cacheField>
    <cacheField name="DFR_TOTL" numFmtId="38">
      <sharedItems containsString="0" containsBlank="1" containsNumber="1" containsInteger="1" minValue="-9730534" maxValue="68438235"/>
    </cacheField>
    <cacheField name="OTH_OP_REV" numFmtId="38">
      <sharedItems containsString="0" containsBlank="1" containsNumber="1" containsInteger="1" minValue="1" maxValue="2940849"/>
    </cacheField>
    <cacheField name="TOT_HC_REV" numFmtId="38">
      <sharedItems containsSemiMixedTypes="0" containsString="0" containsNumber="1" containsInteger="1" minValue="139021" maxValue="55639035"/>
    </cacheField>
    <cacheField name="TOT_HC_EXP" numFmtId="38">
      <sharedItems containsSemiMixedTypes="0" containsString="0" containsNumber="1" containsInteger="1" minValue="1081800" maxValue="55274936"/>
    </cacheField>
    <cacheField name="NET_FRM_HC" numFmtId="38">
      <sharedItems containsSemiMixedTypes="0" containsString="0" containsNumber="1" containsInteger="1" minValue="-44606263" maxValue="9379340"/>
    </cacheField>
    <cacheField name="NONHC_NET" numFmtId="38">
      <sharedItems containsString="0" containsBlank="1" containsNumber="1" containsInteger="1" minValue="-5367466" maxValue="115603774"/>
    </cacheField>
    <cacheField name="INC_TAX" numFmtId="38">
      <sharedItems containsString="0" containsBlank="1" containsNumber="1" containsInteger="1" minValue="-666710" maxValue="1554170"/>
    </cacheField>
    <cacheField name="EXT_ITEM" numFmtId="38">
      <sharedItems containsString="0" containsBlank="1" containsNumber="1" containsInteger="1" minValue="-36135" maxValue="8289"/>
    </cacheField>
    <cacheField name="NET_INCOME" numFmtId="38">
      <sharedItems containsSemiMixedTypes="0" containsString="0" containsNumber="1" containsInteger="1" minValue="-44606263" maxValue="105815829"/>
    </cacheField>
    <cacheField name="GR_RT_MCARE_FFS" numFmtId="38">
      <sharedItems containsString="0" containsBlank="1" containsNumber="1" containsInteger="1" minValue="16100" maxValue="32068750"/>
    </cacheField>
    <cacheField name="GR_RT_MCARE_MGD" numFmtId="38">
      <sharedItems containsString="0" containsBlank="1" containsNumber="1" containsInteger="1" minValue="885" maxValue="26186250"/>
    </cacheField>
    <cacheField name="GR_RT_MCAL_FFS" numFmtId="38">
      <sharedItems containsString="0" containsBlank="1" containsNumber="1" containsInteger="1" minValue="2605" maxValue="23887873"/>
    </cacheField>
    <cacheField name="GR_RT_MCAL_MGD" numFmtId="38">
      <sharedItems containsString="0" containsBlank="1" containsNumber="1" containsInteger="1" minValue="4200" maxValue="52660400"/>
    </cacheField>
    <cacheField name="GR_RT_CC_FFS" numFmtId="38">
      <sharedItems containsString="0" containsBlank="1" containsNumber="1" containsInteger="1" minValue="317" maxValue="7489300"/>
    </cacheField>
    <cacheField name="GR_RT_CC_MGD" numFmtId="38">
      <sharedItems containsString="0" containsBlank="1" containsNumber="1" containsInteger="1" minValue="210" maxValue="7676625"/>
    </cacheField>
    <cacheField name="GR_RT_SELF" numFmtId="38">
      <sharedItems containsString="0" containsBlank="1" containsNumber="1" containsInteger="1" minValue="-28577" maxValue="10676317"/>
    </cacheField>
    <cacheField name="GR_RT_OTH" numFmtId="38">
      <sharedItems containsString="0" containsBlank="1" containsNumber="1" containsInteger="1" minValue="-280" maxValue="24955904"/>
    </cacheField>
    <cacheField name="GR_SN" numFmtId="38">
      <sharedItems containsString="0" containsBlank="1" containsNumber="1" containsInteger="1" minValue="38920" maxValue="80462064"/>
    </cacheField>
    <cacheField name="GR_IC" numFmtId="38">
      <sharedItems containsString="0" containsBlank="1" containsNumber="1" containsInteger="1" minValue="1639841" maxValue="1639841"/>
    </cacheField>
    <cacheField name="GR_MD" numFmtId="38">
      <sharedItems containsString="0" containsBlank="1" containsNumber="1" containsInteger="1" minValue="5298314" maxValue="24955904"/>
    </cacheField>
    <cacheField name="GR_DD" numFmtId="38">
      <sharedItems containsString="0" containsBlank="1" containsNumber="1" containsInteger="1" minValue="2085525" maxValue="8148205"/>
    </cacheField>
    <cacheField name="GR_SUBACU" numFmtId="38">
      <sharedItems containsString="0" containsBlank="1" containsNumber="1" containsInteger="1" minValue="543822" maxValue="32634100"/>
    </cacheField>
    <cacheField name="GR_SUBPED" numFmtId="38">
      <sharedItems containsString="0" containsBlank="1" containsNumber="1" containsInteger="1" minValue="13241933" maxValue="21407004"/>
    </cacheField>
    <cacheField name="GR_TIC" numFmtId="38">
      <sharedItems containsNonDate="0" containsString="0" containsBlank="1"/>
    </cacheField>
    <cacheField name="GR_HOSPIC" numFmtId="38">
      <sharedItems containsNonDate="0" containsString="0" containsBlank="1"/>
    </cacheField>
    <cacheField name="GR_OTH_RT" numFmtId="38">
      <sharedItems containsString="0" containsBlank="1" containsNumber="1" containsInteger="1" minValue="1000" maxValue="1000"/>
    </cacheField>
    <cacheField name="GR_AN_MCARE_FFS_IP" numFmtId="38">
      <sharedItems containsString="0" containsBlank="1" containsNumber="1" containsInteger="1" minValue="987" maxValue="28515409"/>
    </cacheField>
    <cacheField name="GR_AN_MCARE_FFS_OP" numFmtId="38">
      <sharedItems containsString="0" containsBlank="1" containsNumber="1" containsInteger="1" minValue="5130" maxValue="2084985"/>
    </cacheField>
    <cacheField name="GR_AN_MCARE_MGD_IP" numFmtId="38">
      <sharedItems containsString="0" containsBlank="1" containsNumber="1" containsInteger="1" minValue="376" maxValue="10466794"/>
    </cacheField>
    <cacheField name="GR_AN_MCARE_MGD_OP" numFmtId="38">
      <sharedItems containsString="0" containsBlank="1" containsNumber="1" containsInteger="1" minValue="1048" maxValue="482040"/>
    </cacheField>
    <cacheField name="GR_AN_MCAL_FFS_IP" numFmtId="38">
      <sharedItems containsString="0" containsBlank="1" containsNumber="1" containsInteger="1" minValue="-3760" maxValue="17660817"/>
    </cacheField>
    <cacheField name="GR_AN_MCAL_FFS_OP" numFmtId="38">
      <sharedItems containsNonDate="0" containsString="0" containsBlank="1"/>
    </cacheField>
    <cacheField name="GR_AN_MCAL_MGD_IP" numFmtId="38">
      <sharedItems containsString="0" containsBlank="1" containsNumber="1" containsInteger="1" minValue="-170230" maxValue="44413893"/>
    </cacheField>
    <cacheField name="GR_AN_MCAL_MGD_OP" numFmtId="38">
      <sharedItems containsNonDate="0" containsString="0" containsBlank="1"/>
    </cacheField>
    <cacheField name="GR_AN_CC_FFS_IP" numFmtId="38">
      <sharedItems containsString="0" containsBlank="1" containsNumber="1" containsInteger="1" minValue="735" maxValue="7678888"/>
    </cacheField>
    <cacheField name="GR_AN_CC_FFS_OP" numFmtId="38">
      <sharedItems containsString="0" containsBlank="1" containsNumber="1" containsInteger="1" minValue="10432" maxValue="70261"/>
    </cacheField>
    <cacheField name="GR_AN_CC_MGD_IP" numFmtId="38">
      <sharedItems containsString="0" containsBlank="1" containsNumber="1" containsInteger="1" minValue="144" maxValue="9989693"/>
    </cacheField>
    <cacheField name="GR_AN_CC_MGD_OP" numFmtId="38">
      <sharedItems containsString="0" containsBlank="1" containsNumber="1" containsInteger="1" minValue="347" maxValue="39835"/>
    </cacheField>
    <cacheField name="GR_AN_SELF_IP" numFmtId="38">
      <sharedItems containsString="0" containsBlank="1" containsNumber="1" containsInteger="1" minValue="-7706" maxValue="3118252"/>
    </cacheField>
    <cacheField name="GR_AN_SELF_OP" numFmtId="38">
      <sharedItems containsString="0" containsBlank="1" containsNumber="1" containsInteger="1" minValue="58" maxValue="37440"/>
    </cacheField>
    <cacheField name="GR_AN_OTH_IP" numFmtId="38">
      <sharedItems containsString="0" containsBlank="1" containsNumber="1" containsInteger="1" minValue="-94055" maxValue="2911563"/>
    </cacheField>
    <cacheField name="GR_AN_OTH_OP" numFmtId="38">
      <sharedItems containsString="0" containsBlank="1" containsNumber="1" containsInteger="1" minValue="12875" maxValue="23964"/>
    </cacheField>
    <cacheField name="GR_PSUPPLY" numFmtId="38">
      <sharedItems containsSemiMixedTypes="0" containsString="0" containsNumber="1" containsInteger="1" minValue="0" maxValue="4986415"/>
    </cacheField>
    <cacheField name="GR_SPSURF" numFmtId="38">
      <sharedItems containsSemiMixedTypes="0" containsString="0" containsNumber="1" containsInteger="1" minValue="-11701" maxValue="722664"/>
    </cacheField>
    <cacheField name="GR_PT" numFmtId="38">
      <sharedItems containsSemiMixedTypes="0" containsString="0" containsNumber="1" containsInteger="1" minValue="0" maxValue="16970100"/>
    </cacheField>
    <cacheField name="GR_RT" numFmtId="38">
      <sharedItems containsSemiMixedTypes="0" containsString="0" containsNumber="1" containsInteger="1" minValue="0" maxValue="50329296"/>
    </cacheField>
    <cacheField name="GR_OT" numFmtId="38">
      <sharedItems containsSemiMixedTypes="0" containsString="0" containsNumber="1" containsInteger="1" minValue="0" maxValue="15140350"/>
    </cacheField>
    <cacheField name="GR_SP" numFmtId="38">
      <sharedItems containsSemiMixedTypes="0" containsString="0" containsNumber="1" containsInteger="1" minValue="0" maxValue="2286471"/>
    </cacheField>
    <cacheField name="GR_PHARM" numFmtId="38">
      <sharedItems containsSemiMixedTypes="0" containsString="0" containsNumber="1" containsInteger="1" minValue="0" maxValue="9184907"/>
    </cacheField>
    <cacheField name="GR_LAB" numFmtId="38">
      <sharedItems containsSemiMixedTypes="0" containsString="0" containsNumber="1" containsInteger="1" minValue="0" maxValue="1829927"/>
    </cacheField>
    <cacheField name="GR_HMHLTH" numFmtId="38">
      <sharedItems containsString="0" containsBlank="1" containsNumber="1" containsInteger="1" minValue="170443" maxValue="170443"/>
    </cacheField>
    <cacheField name="GR_OTH_AN" numFmtId="38">
      <sharedItems containsSemiMixedTypes="0" containsString="0" containsNumber="1" containsInteger="1" minValue="-96070" maxValue="1530376"/>
    </cacheField>
    <cacheField name="DFR_IP_MCARE_FFS_CHARITY" numFmtId="38">
      <sharedItems containsString="0" containsBlank="1" containsNumber="1" containsInteger="1" minValue="820" maxValue="28902"/>
    </cacheField>
    <cacheField name="DFR_OP_MCARE_FFS_CHARITY" numFmtId="38">
      <sharedItems containsNonDate="0" containsString="0" containsBlank="1"/>
    </cacheField>
    <cacheField name="DFR_IP_MCARE_MGD_CHARITY" numFmtId="38">
      <sharedItems containsString="0" containsBlank="1" containsNumber="1" containsInteger="1" minValue="38609" maxValue="38609"/>
    </cacheField>
    <cacheField name="DFR_OP_MCARE_MGD_CHARITY" numFmtId="38">
      <sharedItems containsNonDate="0" containsString="0" containsBlank="1"/>
    </cacheField>
    <cacheField name="DFR_IP_MCAL_FFS_CHARITY" numFmtId="38">
      <sharedItems containsNonDate="0" containsString="0" containsBlank="1"/>
    </cacheField>
    <cacheField name="DFR_OP_MCAL_FFS_CHARITY" numFmtId="38">
      <sharedItems containsNonDate="0" containsString="0" containsBlank="1"/>
    </cacheField>
    <cacheField name="DFR_IP_MCAL_MGD_CHARITY" numFmtId="38">
      <sharedItems containsNonDate="0" containsString="0" containsBlank="1"/>
    </cacheField>
    <cacheField name="DFR_OP_MCAL_MGD_CHARITY" numFmtId="38">
      <sharedItems containsNonDate="0" containsString="0" containsBlank="1"/>
    </cacheField>
    <cacheField name="DFR_IP_CC_FFS_CHARITY" numFmtId="38">
      <sharedItems containsString="0" containsBlank="1" containsNumber="1" containsInteger="1" minValue="1590" maxValue="1590"/>
    </cacheField>
    <cacheField name="DFR_OP_CC_FFS_CHARITY" numFmtId="38">
      <sharedItems containsNonDate="0" containsString="0" containsBlank="1"/>
    </cacheField>
    <cacheField name="DFR_IP_CC_MGD_CHARITY" numFmtId="38">
      <sharedItems containsString="0" containsBlank="1" containsNumber="1" containsInteger="1" minValue="34433" maxValue="34433"/>
    </cacheField>
    <cacheField name="DFR_OP_CC_MGD_CHARITY" numFmtId="38">
      <sharedItems containsNonDate="0" containsString="0" containsBlank="1"/>
    </cacheField>
    <cacheField name="DFR_IP_SELF_PAY_CHARITY" numFmtId="38">
      <sharedItems containsString="0" containsBlank="1" containsNumber="1" containsInteger="1" minValue="-600" maxValue="133840"/>
    </cacheField>
    <cacheField name="DFR_OP_SELF_PAY_CHARITY" numFmtId="38">
      <sharedItems containsNonDate="0" containsString="0" containsBlank="1"/>
    </cacheField>
    <cacheField name="DFR_IP_OTHER_PAYERS_CHARITY" numFmtId="38">
      <sharedItems containsNonDate="0" containsString="0" containsBlank="1"/>
    </cacheField>
    <cacheField name="DFR_OP_OTHER_PAYERS_CHARITY" numFmtId="38">
      <sharedItems containsNonDate="0" containsString="0" containsBlank="1"/>
    </cacheField>
    <cacheField name="DFR_IP_MCARE_FFS_ADM_ADJ" numFmtId="38">
      <sharedItems containsString="0" containsBlank="1" containsNumber="1" containsInteger="1" minValue="-954796" maxValue="2425955"/>
    </cacheField>
    <cacheField name="DFR_OP_MCARE_FFS_ADM_ADJ" numFmtId="38">
      <sharedItems containsNonDate="0" containsString="0" containsBlank="1"/>
    </cacheField>
    <cacheField name="DFR_IP_MCARE_MGD_ADM_ADJ" numFmtId="38">
      <sharedItems containsString="0" containsBlank="1" containsNumber="1" containsInteger="1" minValue="-65622" maxValue="2181556"/>
    </cacheField>
    <cacheField name="DFR_OP_MCARE_MGD_ADM_ADJ" numFmtId="38">
      <sharedItems containsNonDate="0" containsString="0" containsBlank="1"/>
    </cacheField>
    <cacheField name="DFR_IP_MCAL_FFS_ADM_ADJ" numFmtId="38">
      <sharedItems containsString="0" containsBlank="1" containsNumber="1" containsInteger="1" minValue="-418590" maxValue="850950"/>
    </cacheField>
    <cacheField name="DFR_OP_MCAL_FFS_ADM_ADJ" numFmtId="38">
      <sharedItems containsNonDate="0" containsString="0" containsBlank="1"/>
    </cacheField>
    <cacheField name="DFR_IP_MCAL_MGD_ADM_ADJ" numFmtId="38">
      <sharedItems containsString="0" containsBlank="1" containsNumber="1" containsInteger="1" minValue="-301" maxValue="5690756"/>
    </cacheField>
    <cacheField name="DFR_OP_MCAL_MGD_ADM_ADJ" numFmtId="38">
      <sharedItems containsNonDate="0" containsString="0" containsBlank="1"/>
    </cacheField>
    <cacheField name="DFR_IP_CC_FFS_ADM_ADJ" numFmtId="38">
      <sharedItems containsString="0" containsBlank="1" containsNumber="1" containsInteger="1" minValue="17" maxValue="17"/>
    </cacheField>
    <cacheField name="DFR_OP_CC_FFS_ADM_ADJ" numFmtId="38">
      <sharedItems containsNonDate="0" containsString="0" containsBlank="1"/>
    </cacheField>
    <cacheField name="DFR_IP_CC_MGD_ADM_ADJ" numFmtId="38">
      <sharedItems containsString="0" containsBlank="1" containsNumber="1" containsInteger="1" minValue="-2250594" maxValue="58870"/>
    </cacheField>
    <cacheField name="DFR_OP_CC_MGD_ADM_ADJ" numFmtId="38">
      <sharedItems containsString="0" containsBlank="1" containsNumber="1" containsInteger="1" minValue="3410" maxValue="3410"/>
    </cacheField>
    <cacheField name="DFR_IP_SELF_PAY_ADM_ADJ" numFmtId="38">
      <sharedItems containsString="0" containsBlank="1" containsNumber="1" containsInteger="1" minValue="-775858" maxValue="890690"/>
    </cacheField>
    <cacheField name="DFR_OP_SELF_PAY_ADM_ADJ" numFmtId="38">
      <sharedItems containsNonDate="0" containsString="0" containsBlank="1"/>
    </cacheField>
    <cacheField name="DFR_IP_OTHER_PAYERS_ADM_ADJ" numFmtId="38">
      <sharedItems containsNonDate="0" containsString="0" containsBlank="1"/>
    </cacheField>
    <cacheField name="DFR_OP_OTHER_PAYERS_ADM_ADJ" numFmtId="38">
      <sharedItems containsNonDate="0" containsString="0" containsBlank="1"/>
    </cacheField>
    <cacheField name="DFR_IP_MCARE_FFS_CONT_ADJ" numFmtId="38">
      <sharedItems containsString="0" containsBlank="1" containsNumber="1" containsInteger="1" minValue="-34604933" maxValue="19182855"/>
    </cacheField>
    <cacheField name="DFR_OP_MCARE_FFS_CONT_ADJ" numFmtId="38">
      <sharedItems containsString="0" containsBlank="1" containsNumber="1" containsInteger="1" minValue="-595401" maxValue="1133561"/>
    </cacheField>
    <cacheField name="DFR_IP_MCARE_MGD_CONT_ADJ" numFmtId="38">
      <sharedItems containsString="0" containsBlank="1" containsNumber="1" containsInteger="1" minValue="-5091382" maxValue="19519246"/>
    </cacheField>
    <cacheField name="DFR_OP_MCARE_MGD_CONT_ADJ" numFmtId="38">
      <sharedItems containsString="0" containsBlank="1" containsNumber="1" containsInteger="1" minValue="12" maxValue="71060"/>
    </cacheField>
    <cacheField name="DFR_IP_MCAL_FFS_CONT_ADJ" numFmtId="38">
      <sharedItems containsString="0" containsBlank="1" containsNumber="1" containsInteger="1" minValue="-10923771" maxValue="18899139"/>
    </cacheField>
    <cacheField name="DFR_OP_MCAL_FFS_CONT_ADJ" numFmtId="38">
      <sharedItems containsString="0" containsBlank="1" containsNumber="1" containsInteger="1" minValue="96341" maxValue="9222716"/>
    </cacheField>
    <cacheField name="DFR_IP_MCAL_MGD_CONT_ADJ" numFmtId="38">
      <sharedItems containsString="0" containsBlank="1" containsNumber="1" containsInteger="1" minValue="-6699861" maxValue="49207829"/>
    </cacheField>
    <cacheField name="DFR_OP_MCAL_MGD_CONT_ADJ" numFmtId="38">
      <sharedItems containsNonDate="0" containsString="0" containsBlank="1"/>
    </cacheField>
    <cacheField name="DFR_IP_CC_FFS_CONT_ADJ" numFmtId="38">
      <sharedItems containsString="0" containsBlank="1" containsNumber="1" containsInteger="1" minValue="-3112397" maxValue="7227283"/>
    </cacheField>
    <cacheField name="DFR_OP_CC_FFS_CONT_ADJ" numFmtId="38">
      <sharedItems containsNonDate="0" containsString="0" containsBlank="1"/>
    </cacheField>
    <cacheField name="DFR_IP_CC_MGD_CONT_ADJ" numFmtId="38">
      <sharedItems containsString="0" containsBlank="1" containsNumber="1" containsInteger="1" minValue="-2242535" maxValue="9569221"/>
    </cacheField>
    <cacheField name="DFR_OP_CC_MGD_CONT_ADJ" numFmtId="38">
      <sharedItems containsNonDate="0" containsString="0" containsBlank="1"/>
    </cacheField>
    <cacheField name="DFR_IP_OTHER_PAYERS_CONT_ADJ" numFmtId="38">
      <sharedItems containsString="0" containsBlank="1" containsNumber="1" containsInteger="1" minValue="-8325178" maxValue="5524874"/>
    </cacheField>
    <cacheField name="DFR_OP_OTHER_PAYERS_CONT_ADJ" numFmtId="38">
      <sharedItems containsString="0" containsBlank="1" containsNumber="1" containsInteger="1" minValue="-21" maxValue="871938"/>
    </cacheField>
    <cacheField name="DFR_IP_MCARE_FFS_OTH_DFR" numFmtId="38">
      <sharedItems containsString="0" containsBlank="1" containsNumber="1" containsInteger="1" minValue="55730" maxValue="55730"/>
    </cacheField>
    <cacheField name="DFR_OP_MCARE_FFS_OTH_DFR" numFmtId="38">
      <sharedItems containsString="0" containsBlank="1" containsNumber="1" containsInteger="1" minValue="-44" maxValue="14708"/>
    </cacheField>
    <cacheField name="DFR_IP_MCARE_MGD_OTH_DFR" numFmtId="38">
      <sharedItems containsString="0" containsBlank="1" containsNumber="1" containsInteger="1" minValue="2300" maxValue="29919"/>
    </cacheField>
    <cacheField name="DFR_OP_MCARE_MGD_OTH_DFR" numFmtId="38">
      <sharedItems containsNonDate="0" containsString="0" containsBlank="1"/>
    </cacheField>
    <cacheField name="DFR_IP_MCAL_FFS_OTH_DFR" numFmtId="38">
      <sharedItems containsString="0" containsBlank="1" containsNumber="1" containsInteger="1" minValue="1307" maxValue="1307"/>
    </cacheField>
    <cacheField name="DFR_OP_MCAL_FFS_OTH_DFR" numFmtId="38">
      <sharedItems containsNonDate="0" containsString="0" containsBlank="1"/>
    </cacheField>
    <cacheField name="DFR_IP_MCAL_MGD_OTH_DFR" numFmtId="38">
      <sharedItems containsString="0" containsBlank="1" containsNumber="1" containsInteger="1" minValue="-226608" maxValue="518709"/>
    </cacheField>
    <cacheField name="DFR_OP_MCAL_MGD_OTH_DFR" numFmtId="38">
      <sharedItems containsNonDate="0" containsString="0" containsBlank="1"/>
    </cacheField>
    <cacheField name="DFR_IP_CC_FFS_OTH_DFR" numFmtId="38">
      <sharedItems containsString="0" containsBlank="1" containsNumber="1" containsInteger="1" minValue="59994" maxValue="69488"/>
    </cacheField>
    <cacheField name="DFR_OP_CC_FFS_OTH_DFR" numFmtId="38">
      <sharedItems containsNonDate="0" containsString="0" containsBlank="1"/>
    </cacheField>
    <cacheField name="DFR_IP_CC_MGD_OTH_DFR" numFmtId="38">
      <sharedItems containsString="0" containsBlank="1" containsNumber="1" containsInteger="1" minValue="-65376" maxValue="139333"/>
    </cacheField>
    <cacheField name="DFR_OP_CC_MGD_OTH_DFR" numFmtId="38">
      <sharedItems containsNonDate="0" containsString="0" containsBlank="1"/>
    </cacheField>
    <cacheField name="DFR_IP_SELF_PAY_OTH_DFR" numFmtId="38">
      <sharedItems containsString="0" containsBlank="1" containsNumber="1" containsInteger="1" minValue="-31380" maxValue="506711"/>
    </cacheField>
    <cacheField name="DFR_OP_SELF_PAY_OTH_DFR" numFmtId="38">
      <sharedItems containsNonDate="0" containsString="0" containsBlank="1"/>
    </cacheField>
    <cacheField name="DFR_IP_OTHER_PAYERS_OTH_DFR" numFmtId="165">
      <sharedItems containsString="0" containsBlank="1" containsNumber="1" containsInteger="1" minValue="-353031" maxValue="1478394"/>
    </cacheField>
    <cacheField name="DFR_OP_OTHER_PAYERS_OTH_DFR" numFmtId="38">
      <sharedItems containsNonDate="0" containsString="0" containsBlank="1"/>
    </cacheField>
    <cacheField name="EXP_SAL" numFmtId="38">
      <sharedItems containsSemiMixedTypes="0" containsString="0" containsNumber="1" containsInteger="1" minValue="613296" maxValue="23252659"/>
    </cacheField>
    <cacheField name="EXP_BEN" numFmtId="38">
      <sharedItems containsSemiMixedTypes="0" containsString="0" containsNumber="1" containsInteger="1" minValue="139622" maxValue="11208901"/>
    </cacheField>
    <cacheField name="EXP_OTHER" numFmtId="38">
      <sharedItems containsSemiMixedTypes="0" containsString="0" containsNumber="1" containsInteger="1" minValue="563056" maxValue="28254785"/>
    </cacheField>
    <cacheField name="WORK_COMP" numFmtId="38">
      <sharedItems containsString="0" containsBlank="1" containsNumber="1" containsInteger="1" minValue="-151057" maxValue="1253301"/>
    </cacheField>
    <cacheField name="EXP_SN" numFmtId="38">
      <sharedItems containsString="0" containsBlank="1" containsNumber="1" containsInteger="1" minValue="378570" maxValue="25381692"/>
    </cacheField>
    <cacheField name="EXP_IC" numFmtId="38">
      <sharedItems containsString="0" containsBlank="1" containsNumber="1" containsInteger="1" minValue="821880" maxValue="821880"/>
    </cacheField>
    <cacheField name="EXP_MD" numFmtId="38">
      <sharedItems containsString="0" containsBlank="1" containsNumber="1" containsInteger="1" minValue="1905246" maxValue="11533151"/>
    </cacheField>
    <cacheField name="EXP_DD" numFmtId="38">
      <sharedItems containsString="0" containsBlank="1" containsNumber="1" containsInteger="1" minValue="1324249" maxValue="5309255"/>
    </cacheField>
    <cacheField name="EXP_SUBACU" numFmtId="38">
      <sharedItems containsString="0" containsBlank="1" containsNumber="1" containsInteger="1" minValue="264999" maxValue="12486876"/>
    </cacheField>
    <cacheField name="EXP_SUBPED" numFmtId="38">
      <sharedItems containsString="0" containsBlank="1" containsNumber="1" containsInteger="1" minValue="5523690" maxValue="14013139"/>
    </cacheField>
    <cacheField name="EXP_TIC" numFmtId="38">
      <sharedItems containsNonDate="0" containsString="0" containsBlank="1"/>
    </cacheField>
    <cacheField name="EXP_HOSPIC" numFmtId="38">
      <sharedItems containsNonDate="0" containsString="0" containsBlank="1"/>
    </cacheField>
    <cacheField name="EXP_OTH_RT" numFmtId="38">
      <sharedItems containsString="0" containsBlank="1" containsNumber="1" containsInteger="1" minValue="244879" maxValue="244879"/>
    </cacheField>
    <cacheField name="EXP_PSUPPL" numFmtId="38">
      <sharedItems containsString="0" containsBlank="1" containsNumber="1" containsInteger="1" minValue="6" maxValue="1276750"/>
    </cacheField>
    <cacheField name="EXP_SPSURF" numFmtId="38">
      <sharedItems containsString="0" containsBlank="1" containsNumber="1" containsInteger="1" minValue="-1569" maxValue="344094"/>
    </cacheField>
    <cacheField name="EXP_PT" numFmtId="38">
      <sharedItems containsString="0" containsBlank="1" containsNumber="1" containsInteger="1" minValue="50" maxValue="3157148"/>
    </cacheField>
    <cacheField name="EXP_RT" numFmtId="38">
      <sharedItems containsString="0" containsBlank="1" containsNumber="1" containsInteger="1" minValue="24" maxValue="3803326"/>
    </cacheField>
    <cacheField name="EXP_OT" numFmtId="38">
      <sharedItems containsString="0" containsBlank="1" containsNumber="1" containsInteger="1" minValue="90" maxValue="1684217"/>
    </cacheField>
    <cacheField name="EXP_SP" numFmtId="38">
      <sharedItems containsString="0" containsBlank="1" containsNumber="1" containsInteger="1" minValue="28" maxValue="3392036"/>
    </cacheField>
    <cacheField name="EXP_PHARM" numFmtId="38">
      <sharedItems containsString="0" containsBlank="1" containsNumber="1" containsInteger="1" minValue="62" maxValue="3275046"/>
    </cacheField>
    <cacheField name="EXP_LAB" numFmtId="38">
      <sharedItems containsString="0" containsBlank="1" containsNumber="1" containsInteger="1" minValue="-497" maxValue="287704"/>
    </cacheField>
    <cacheField name="EXP_HMHLTH" numFmtId="38">
      <sharedItems containsString="0" containsBlank="1" containsNumber="1" containsInteger="1" minValue="258037" maxValue="258037"/>
    </cacheField>
    <cacheField name="EXP_OTH_AN" numFmtId="38">
      <sharedItems containsString="0" containsBlank="1" containsNumber="1" containsInteger="1" minValue="62" maxValue="2487977"/>
    </cacheField>
    <cacheField name="EXP_POM" numFmtId="38">
      <sharedItems containsSemiMixedTypes="0" containsString="0" containsNumber="1" containsInteger="1" minValue="21402" maxValue="2817908"/>
    </cacheField>
    <cacheField name="EXP_HKP" numFmtId="38">
      <sharedItems containsString="0" containsBlank="1" containsNumber="1" containsInteger="1" minValue="8663" maxValue="1476540"/>
    </cacheField>
    <cacheField name="EXP_LL" numFmtId="38">
      <sharedItems containsString="0" containsBlank="1" containsNumber="1" containsInteger="1" minValue="849" maxValue="1636945"/>
    </cacheField>
    <cacheField name="EXP_DIET" numFmtId="38">
      <sharedItems containsSemiMixedTypes="0" containsString="0" containsNumber="1" containsInteger="1" minValue="53879" maxValue="5359062"/>
    </cacheField>
    <cacheField name="EXP_SS" numFmtId="38">
      <sharedItems containsString="0" containsBlank="1" containsNumber="1" containsInteger="1" minValue="612" maxValue="2399175"/>
    </cacheField>
    <cacheField name="EXP_ACTV" numFmtId="38">
      <sharedItems containsString="0" containsBlank="1" containsNumber="1" containsInteger="1" minValue="661" maxValue="1828732"/>
    </cacheField>
    <cacheField name="EXP_INSV" numFmtId="38">
      <sharedItems containsString="0" containsBlank="1" containsNumber="1" containsInteger="1" minValue="94" maxValue="566151"/>
    </cacheField>
    <cacheField name="EXP_ADMN" numFmtId="38">
      <sharedItems containsSemiMixedTypes="0" containsString="0" containsNumber="1" containsInteger="1" minValue="156400" maxValue="14743407"/>
    </cacheField>
    <cacheField name="EXP_DPREC" numFmtId="38">
      <sharedItems containsString="0" containsBlank="1" containsNumber="1" containsInteger="1" minValue="55" maxValue="5115375"/>
    </cacheField>
    <cacheField name="EXP_LEASE" numFmtId="38">
      <sharedItems containsString="0" containsBlank="1" containsNumber="1" containsInteger="1" minValue="-690918" maxValue="11394295"/>
    </cacheField>
    <cacheField name="EXP_PRPTAX" numFmtId="38">
      <sharedItems containsString="0" containsBlank="1" containsNumber="1" containsInteger="1" minValue="-72496" maxValue="549861"/>
    </cacheField>
    <cacheField name="EXP_PRPINS" numFmtId="38">
      <sharedItems containsString="0" containsBlank="1" containsNumber="1" containsInteger="1" minValue="146" maxValue="545808"/>
    </cacheField>
    <cacheField name="EXP_INTPPE" numFmtId="38">
      <sharedItems containsString="0" containsBlank="1" containsNumber="1" containsInteger="1" minValue="295" maxValue="1456292"/>
    </cacheField>
    <cacheField name="EXP_INTOTH" numFmtId="38">
      <sharedItems containsString="0" containsBlank="1" containsNumber="1" containsInteger="1" minValue="2" maxValue="1804889"/>
    </cacheField>
    <cacheField name="EXP_BDEBT" numFmtId="38">
      <sharedItems containsString="0" containsBlank="1" containsNumber="1" containsInteger="1" minValue="-620322" maxValue="3053821"/>
    </cacheField>
    <cacheField name="CUR_ASST" numFmtId="38">
      <sharedItems containsString="0" containsBlank="1" containsNumber="1" containsInteger="1" minValue="-925282" maxValue="362138131"/>
    </cacheField>
    <cacheField name="ASST_LIMTD" numFmtId="38">
      <sharedItems containsString="0" containsBlank="1" containsNumber="1" containsInteger="1" minValue="63" maxValue="932572669"/>
    </cacheField>
    <cacheField name="NET_PPE" numFmtId="38">
      <sharedItems containsString="0" containsBlank="1" containsNumber="1" containsInteger="1" minValue="100" maxValue="194977210"/>
    </cacheField>
    <cacheField name="CONST_PROG" numFmtId="38">
      <sharedItems containsString="0" containsBlank="1" containsNumber="1" containsInteger="1" minValue="-479357" maxValue="25977589"/>
    </cacheField>
    <cacheField name="INV_OTH" numFmtId="38">
      <sharedItems containsString="0" containsBlank="1" containsNumber="1" containsInteger="1" minValue="-10078545" maxValue="153979468"/>
    </cacheField>
    <cacheField name="INTAN_ASST" numFmtId="38">
      <sharedItems containsString="0" containsBlank="1" containsNumber="1" containsInteger="1" minValue="-1" maxValue="64674326"/>
    </cacheField>
    <cacheField name="TOT_ASST" numFmtId="38">
      <sharedItems containsString="0" containsBlank="1" containsNumber="1" containsInteger="1" minValue="103890" maxValue="1217439185"/>
    </cacheField>
    <cacheField name="CUR_LIAB" numFmtId="38">
      <sharedItems containsString="0" containsBlank="1" containsNumber="1" containsInteger="1" minValue="-23741504" maxValue="253158999"/>
    </cacheField>
    <cacheField name="DEF_CRED" numFmtId="38">
      <sharedItems containsString="0" containsBlank="1" containsNumber="1" containsInteger="1" minValue="-11673" maxValue="102511860"/>
    </cacheField>
    <cacheField name="NET_LTDEBT" numFmtId="38">
      <sharedItems containsString="0" containsBlank="1" containsNumber="1" containsInteger="1" minValue="-440350" maxValue="688692833"/>
    </cacheField>
    <cacheField name="EQUITY" numFmtId="38">
      <sharedItems containsString="0" containsBlank="1" containsNumber="1" containsInteger="1" minValue="-499391347" maxValue="1116412637"/>
    </cacheField>
    <cacheField name="LIAB_EQ" numFmtId="38">
      <sharedItems containsString="0" containsBlank="1" containsNumber="1" containsInteger="1" minValue="103890" maxValue="1217439185"/>
    </cacheField>
    <cacheField name="REL_REC_CR" numFmtId="38">
      <sharedItems containsString="0" containsBlank="1" containsNumber="1" containsInteger="1" minValue="-2056250" maxValue="39572206"/>
    </cacheField>
    <cacheField name="REL_REC_LT" numFmtId="38">
      <sharedItems containsString="0" containsBlank="1" containsNumber="1" containsInteger="1" minValue="-10079953" maxValue="143826953"/>
    </cacheField>
    <cacheField name="REL_PAY_CR" numFmtId="38">
      <sharedItems containsString="0" containsBlank="1" containsNumber="1" containsInteger="1" minValue="-24826411" maxValue="70435760"/>
    </cacheField>
    <cacheField name="REL_PAY_LT" numFmtId="38">
      <sharedItems containsString="0" containsBlank="1" containsNumber="1" containsInteger="1" minValue="31422" maxValue="83300022"/>
    </cacheField>
    <cacheField name="LAND&amp;IMP" numFmtId="38">
      <sharedItems containsSemiMixedTypes="0" containsString="0" containsNumber="1" containsInteger="1" minValue="0" maxValue="46455233"/>
    </cacheField>
    <cacheField name="BLDGS&amp;IMP" numFmtId="38">
      <sharedItems containsString="0" containsBlank="1" containsNumber="1" containsInteger="1" minValue="325" maxValue="287841966"/>
    </cacheField>
    <cacheField name="LEASE_IMP" numFmtId="38">
      <sharedItems containsString="0" containsBlank="1" containsNumber="1" containsInteger="1" minValue="814" maxValue="45941045"/>
    </cacheField>
    <cacheField name="EQUIPMENT" numFmtId="38">
      <sharedItems containsString="0" containsBlank="1" containsNumber="1" containsInteger="1" minValue="1750" maxValue="88454599"/>
    </cacheField>
    <cacheField name="TOT_PPE" numFmtId="38">
      <sharedItems containsSemiMixedTypes="0" containsString="0" containsNumber="1" containsInteger="1" minValue="0" maxValue="365819975"/>
    </cacheField>
    <cacheField name="ACC_DEPREC" numFmtId="38">
      <sharedItems containsSemiMixedTypes="0" containsString="0" containsNumber="1" containsInteger="1" minValue="-207881321" maxValue="0"/>
    </cacheField>
    <cacheField name="MORT_PAY" numFmtId="38">
      <sharedItems containsString="0" containsBlank="1" containsNumber="1" containsInteger="1" minValue="3011" maxValue="24245870"/>
    </cacheField>
    <cacheField name="CAP_LEASE" numFmtId="38">
      <sharedItems containsString="0" containsBlank="1" containsNumber="1" containsInteger="1" minValue="35586" maxValue="94939472"/>
    </cacheField>
    <cacheField name="BOND_PAY" numFmtId="3">
      <sharedItems containsString="0" containsBlank="1" containsNumber="1" containsInteger="1" minValue="11373" maxValue="99364222"/>
    </cacheField>
    <cacheField name="TOT_LTDEBT" numFmtId="3">
      <sharedItems containsString="0" containsBlank="1" containsNumber="1" containsInteger="1" minValue="-440350" maxValue="688692833"/>
    </cacheField>
    <cacheField name="CUR_MAT" numFmtId="3">
      <sharedItems containsString="0" containsBlank="1" containsNumber="1" containsInteger="1" minValue="-9872854" maxValue="263841"/>
    </cacheField>
    <cacheField name="ACID_RATIO" numFmtId="3">
      <sharedItems containsMixedTypes="1" containsNumber="1" containsInteger="1" minValue="0" maxValue="0"/>
    </cacheField>
    <cacheField name="Cash &amp; Securities" numFmtId="3">
      <sharedItems containsSemiMixedTypes="0" containsString="0" containsNumber="1" minValue="-1661873.84" maxValue="61627511.920000002"/>
    </cacheField>
    <cacheField name="PRDHR_MGT" numFmtId="3">
      <sharedItems containsSemiMixedTypes="0" containsString="0" containsNumber="1" containsInteger="1" minValue="0" maxValue="18937"/>
    </cacheField>
    <cacheField name="PRDHR_GNP" numFmtId="3">
      <sharedItems containsSemiMixedTypes="0" containsString="0" containsNumber="1" containsInteger="1" minValue="0" maxValue="213"/>
    </cacheField>
    <cacheField name="PRDHR_RN" numFmtId="3">
      <sharedItems containsSemiMixedTypes="0" containsString="0" containsNumber="1" containsInteger="1" minValue="0" maxValue="67822"/>
    </cacheField>
    <cacheField name="PRDHR_LVN" numFmtId="3">
      <sharedItems containsSemiMixedTypes="0" containsString="0" containsNumber="1" containsInteger="1" minValue="847" maxValue="174593"/>
    </cacheField>
    <cacheField name="PRDHR_NA" numFmtId="3">
      <sharedItems containsSemiMixedTypes="0" containsString="0" containsNumber="1" containsInteger="1" minValue="6179" maxValue="356036"/>
    </cacheField>
    <cacheField name="PRDHR_TSP" numFmtId="3">
      <sharedItems containsSemiMixedTypes="0" containsString="0" containsNumber="1" containsInteger="1" minValue="0" maxValue="107324"/>
    </cacheField>
    <cacheField name="PRDHR_PSY" numFmtId="3">
      <sharedItems containsSemiMixedTypes="0" containsString="0" containsNumber="1" containsInteger="1" minValue="0" maxValue="79027"/>
    </cacheField>
    <cacheField name="PRDHR_OTH" numFmtId="3">
      <sharedItems containsSemiMixedTypes="0" containsString="0" containsNumber="1" containsInteger="1" minValue="0" maxValue="58295"/>
    </cacheField>
    <cacheField name="PRDHR_AN" numFmtId="0">
      <sharedItems containsString="0" containsBlank="1" containsNumber="1" containsInteger="1" minValue="1" maxValue="84584"/>
    </cacheField>
    <cacheField name="PRDHR_POM" numFmtId="0">
      <sharedItems containsString="0" containsBlank="1" containsNumber="1" containsInteger="1" minValue="8" maxValue="39912"/>
    </cacheField>
    <cacheField name="PRDHR_HKP" numFmtId="0">
      <sharedItems containsString="0" containsBlank="1" containsNumber="1" containsInteger="1" minValue="2" maxValue="50500"/>
    </cacheField>
    <cacheField name="PRDHR_LL" numFmtId="3">
      <sharedItems containsString="0" containsBlank="1" containsNumber="1" containsInteger="1" minValue="4" maxValue="29928"/>
    </cacheField>
    <cacheField name="PRDHR_DIET" numFmtId="3">
      <sharedItems containsString="0" containsBlank="1" containsNumber="1" containsInteger="1" minValue="11" maxValue="121503"/>
    </cacheField>
    <cacheField name="PRDHR_SS" numFmtId="0">
      <sharedItems containsString="0" containsBlank="1" containsNumber="1" containsInteger="1" minValue="1" maxValue="32406"/>
    </cacheField>
    <cacheField name="PRDHR_ACTV" numFmtId="0">
      <sharedItems containsString="0" containsBlank="1" containsNumber="1" containsInteger="1" minValue="20" maxValue="88258"/>
    </cacheField>
    <cacheField name="PRDHR_INSV" numFmtId="0">
      <sharedItems containsString="0" containsBlank="1" containsNumber="1" containsInteger="1" minValue="5" maxValue="80103"/>
    </cacheField>
    <cacheField name="PRDHR_ADMN" numFmtId="0">
      <sharedItems containsString="0" containsBlank="1" containsNumber="1" containsInteger="1" minValue="1173" maxValue="101840"/>
    </cacheField>
    <cacheField name="PRDHR_TOTL" numFmtId="0">
      <sharedItems containsSemiMixedTypes="0" containsString="0" containsNumber="1" containsInteger="1" minValue="15305" maxValue="731828"/>
    </cacheField>
    <cacheField name="TMP_HR_GNP" numFmtId="0">
      <sharedItems containsSemiMixedTypes="0" containsString="0" containsNumber="1" containsInteger="1" minValue="0" maxValue="0"/>
    </cacheField>
    <cacheField name="TMP_HR_RN" numFmtId="0">
      <sharedItems containsSemiMixedTypes="0" containsString="0" containsNumber="1" containsInteger="1" minValue="0" maxValue="16298"/>
    </cacheField>
    <cacheField name="TMP_HR_LVN" numFmtId="0">
      <sharedItems containsSemiMixedTypes="0" containsString="0" containsNumber="1" containsInteger="1" minValue="-1" maxValue="31089"/>
    </cacheField>
    <cacheField name="TMP_HR_NA" numFmtId="0">
      <sharedItems containsSemiMixedTypes="0" containsString="0" containsNumber="1" containsInteger="1" minValue="-8" maxValue="101281"/>
    </cacheField>
    <cacheField name="TMP_HR_PSY" numFmtId="0">
      <sharedItems containsSemiMixedTypes="0" containsString="0" containsNumber="1" containsInteger="1" minValue="0" maxValue="0"/>
    </cacheField>
    <cacheField name="TMP_HR_OTH" numFmtId="0">
      <sharedItems containsSemiMixedTypes="0" containsString="0" containsNumber="1" containsInteger="1" minValue="0" maxValue="34553"/>
    </cacheField>
    <cacheField name="TMP_HR_TOT" numFmtId="0">
      <sharedItems containsSemiMixedTypes="0" containsString="0" containsNumber="1" containsInteger="1" minValue="0" maxValue="129156"/>
    </cacheField>
    <cacheField name="S&amp;W_MGT" numFmtId="0">
      <sharedItems containsSemiMixedTypes="0" containsString="0" containsNumber="1" containsInteger="1" minValue="0" maxValue="1278434"/>
    </cacheField>
    <cacheField name="S&amp;W_GNP" numFmtId="0">
      <sharedItems containsSemiMixedTypes="0" containsString="0" containsNumber="1" containsInteger="1" minValue="0" maxValue="11872"/>
    </cacheField>
    <cacheField name="S&amp;W_RN" numFmtId="0">
      <sharedItems containsSemiMixedTypes="0" containsString="0" containsNumber="1" containsInteger="1" minValue="0" maxValue="4636056"/>
    </cacheField>
    <cacheField name="S&amp;W_LVN" numFmtId="0">
      <sharedItems containsSemiMixedTypes="0" containsString="0" containsNumber="1" containsInteger="1" minValue="30891" maxValue="7043071"/>
    </cacheField>
    <cacheField name="S&amp;W_NA" numFmtId="0">
      <sharedItems containsSemiMixedTypes="0" containsString="0" containsNumber="1" containsInteger="1" minValue="109859" maxValue="8138275"/>
    </cacheField>
    <cacheField name="S&amp;W_TSP" numFmtId="0">
      <sharedItems containsSemiMixedTypes="0" containsString="0" containsNumber="1" containsInteger="1" minValue="0" maxValue="2292042"/>
    </cacheField>
    <cacheField name="S&amp;W_PSY" numFmtId="0">
      <sharedItems containsSemiMixedTypes="0" containsString="0" containsNumber="1" containsInteger="1" minValue="0" maxValue="1842607"/>
    </cacheField>
    <cacheField name="S&amp;W_OTH" numFmtId="0">
      <sharedItems containsSemiMixedTypes="0" containsString="0" containsNumber="1" containsInteger="1" minValue="0" maxValue="1557977"/>
    </cacheField>
    <cacheField name="S&amp;W_ANC" numFmtId="0">
      <sharedItems containsString="0" containsBlank="1" containsNumber="1" containsInteger="1" minValue="67" maxValue="3225769"/>
    </cacheField>
    <cacheField name="S&amp;W_POM" numFmtId="0">
      <sharedItems containsString="0" containsBlank="1" containsNumber="1" containsInteger="1" minValue="436" maxValue="1157739"/>
    </cacheField>
    <cacheField name="S&amp;W_HKP" numFmtId="0">
      <sharedItems containsString="0" containsBlank="1" containsNumber="1" containsInteger="1" minValue="43" maxValue="908865"/>
    </cacheField>
    <cacheField name="S&amp;W_LL" numFmtId="0">
      <sharedItems containsString="0" containsBlank="1" containsNumber="1" containsInteger="1" minValue="107" maxValue="552277"/>
    </cacheField>
    <cacheField name="S&amp;W_DIET" numFmtId="0">
      <sharedItems containsString="0" containsBlank="1" containsNumber="1" containsInteger="1" minValue="636" maxValue="2820319"/>
    </cacheField>
    <cacheField name="S&amp;W_SS" numFmtId="0">
      <sharedItems containsString="0" containsBlank="1" containsNumber="1" containsInteger="1" minValue="60" maxValue="955622"/>
    </cacheField>
    <cacheField name="S&amp;W_ACTV" numFmtId="0">
      <sharedItems containsString="0" containsBlank="1" containsNumber="1" containsInteger="1" minValue="580" maxValue="1452730"/>
    </cacheField>
    <cacheField name="S&amp;W_INSV" numFmtId="0">
      <sharedItems containsString="0" containsBlank="1" containsNumber="1" containsInteger="1" minValue="295" maxValue="466150"/>
    </cacheField>
    <cacheField name="S&amp;W_ADMN" numFmtId="0">
      <sharedItems containsString="0" containsBlank="1" containsNumber="1" containsInteger="1" minValue="35005" maxValue="3052310"/>
    </cacheField>
    <cacheField name="S&amp;W_TOTL" numFmtId="0">
      <sharedItems containsSemiMixedTypes="0" containsString="0" containsNumber="1" containsInteger="1" minValue="341034" maxValue="23252659"/>
    </cacheField>
    <cacheField name="TMP_PD_GNP" numFmtId="0">
      <sharedItems containsSemiMixedTypes="0" containsString="0" containsNumber="1" containsInteger="1" minValue="0" maxValue="0"/>
    </cacheField>
    <cacheField name="TMP_PD_RN" numFmtId="0">
      <sharedItems containsSemiMixedTypes="0" containsString="0" containsNumber="1" containsInteger="1" minValue="0" maxValue="1206430"/>
    </cacheField>
    <cacheField name="TMP_PD_LVN" numFmtId="0">
      <sharedItems containsSemiMixedTypes="0" containsString="0" containsNumber="1" containsInteger="1" minValue="-43" maxValue="1896498"/>
    </cacheField>
    <cacheField name="TMP_PD_NA" numFmtId="0">
      <sharedItems containsSemiMixedTypes="0" containsString="0" containsNumber="1" containsInteger="1" minValue="-216" maxValue="3060787"/>
    </cacheField>
    <cacheField name="TMP_PD_PSY" numFmtId="0">
      <sharedItems containsSemiMixedTypes="0" containsString="0" containsNumber="1" containsInteger="1" minValue="0" maxValue="0"/>
    </cacheField>
    <cacheField name="TMP_PD_OTH" numFmtId="0">
      <sharedItems containsSemiMixedTypes="0" containsString="0" containsNumber="1" containsInteger="1" minValue="0" maxValue="1727643"/>
    </cacheField>
    <cacheField name="TMP_PD_TOT" numFmtId="0">
      <sharedItems containsSemiMixedTypes="0" containsString="0" containsNumber="1" containsInteger="1" minValue="0" maxValue="4420659"/>
    </cacheField>
    <cacheField name="HRS_SUP&amp;MGMT_ANCILLARY" numFmtId="0">
      <sharedItems containsString="0" containsBlank="1" containsNumber="1" containsInteger="1" minValue="1831" maxValue="1831"/>
    </cacheField>
    <cacheField name="HRS_RN_ANCILLARY" numFmtId="0">
      <sharedItems containsNonDate="0" containsString="0" containsBlank="1" count="1">
        <m/>
      </sharedItems>
    </cacheField>
    <cacheField name="HRS_LVN_ANCILLARY" numFmtId="0">
      <sharedItems containsNonDate="0" containsString="0" containsBlank="1" count="1">
        <m/>
      </sharedItems>
    </cacheField>
    <cacheField name="HRS_NA_ANCILLARY" numFmtId="0">
      <sharedItems containsString="0" containsBlank="1" containsNumber="1" containsInteger="1" minValue="13" maxValue="13"/>
    </cacheField>
    <cacheField name="HRS_TECH/SPEC_ANCILLARY" numFmtId="0">
      <sharedItems containsString="0" containsBlank="1" containsNumber="1" containsInteger="1" minValue="36" maxValue="27562"/>
    </cacheField>
    <cacheField name="HRS_OTHER_ANCILLARY" numFmtId="0">
      <sharedItems containsString="0" containsBlank="1" containsNumber="1" containsInteger="1" minValue="1" maxValue="84584"/>
    </cacheField>
    <cacheField name="S&amp;W_SUP&amp;MGMT_ANCILLARY" numFmtId="0">
      <sharedItems containsString="0" containsBlank="1" containsNumber="1" containsInteger="1" minValue="54665" maxValue="54665"/>
    </cacheField>
    <cacheField name="S&amp;W_RN_ANCILLARY" numFmtId="0">
      <sharedItems containsNonDate="0" containsString="0" containsBlank="1" count="1">
        <m/>
      </sharedItems>
    </cacheField>
    <cacheField name="S&amp;W_LVN_ANCILLARY" numFmtId="0">
      <sharedItems containsNonDate="0" containsString="0" containsBlank="1" count="1">
        <m/>
      </sharedItems>
    </cacheField>
    <cacheField name="S&amp;W_NA_ANCILLARY" numFmtId="0">
      <sharedItems containsString="0" containsBlank="1" containsNumber="1" containsInteger="1" minValue="274" maxValue="274"/>
    </cacheField>
    <cacheField name="S&amp;W_TECH/SPEC_ANCILLARY" numFmtId="0">
      <sharedItems containsString="0" containsBlank="1" containsNumber="1" containsInteger="1" minValue="2090" maxValue="1535881"/>
    </cacheField>
    <cacheField name="S&amp;W_OTHER_ANCILLARY" numFmtId="0">
      <sharedItems containsString="0" containsBlank="1" containsNumber="1" containsInteger="1" minValue="67" maxValue="3225769"/>
    </cacheField>
    <cacheField name="EMP_TOTAL_AVG" numFmtId="0">
      <sharedItems containsString="0" containsBlank="1" containsNumber="1" containsInteger="1" minValue="1" maxValue="504"/>
    </cacheField>
    <cacheField name="EMP_TOTAL_TOTAL" numFmtId="0">
      <sharedItems containsString="0" containsBlank="1" containsNumber="1" containsInteger="1" minValue="1" maxValue="1236"/>
    </cacheField>
    <cacheField name="EMP_TOTAL_CONT" numFmtId="0">
      <sharedItems containsString="0" containsBlank="1" containsNumber="1" containsInteger="1" minValue="1" maxValue="413"/>
    </cacheField>
    <cacheField name="EMP_NRSG_AVG" numFmtId="0">
      <sharedItems containsString="0" containsBlank="1" containsNumber="1" containsInteger="1" minValue="1" maxValue="384"/>
    </cacheField>
    <cacheField name="EMP_NRSG_TOTAL" numFmtId="0">
      <sharedItems containsString="0" containsBlank="1" containsNumber="1" containsInteger="1" minValue="1" maxValue="732"/>
    </cacheField>
    <cacheField name="EMP_NRSG_CONT" numFmtId="0">
      <sharedItems containsString="0" containsBlank="1" containsNumber="1" containsInteger="1" minValue="1" maxValue="275"/>
    </cacheField>
    <cacheField name="EMP_NA_AVG" numFmtId="0">
      <sharedItems containsString="0" containsBlank="1" containsNumber="1" containsInteger="1" minValue="1" maxValue="235"/>
    </cacheField>
    <cacheField name="EMP_NA_TOTAL" numFmtId="0">
      <sharedItems containsString="0" containsBlank="1" containsNumber="1" containsInteger="1" minValue="1" maxValue="469"/>
    </cacheField>
    <cacheField name="EMP_NA_CONT" numFmtId="0">
      <sharedItems containsString="0" containsBlank="1" containsNumber="1" containsInteger="1" minValue="1" maxValue="172"/>
    </cacheField>
    <cacheField name="Investor" numFmtId="0">
      <sharedItems containsSemiMixedTypes="0" containsString="0" containsNumber="1" containsInteger="1" minValue="0" maxValue="1"/>
    </cacheField>
    <cacheField name="Not-for-profit" numFmtId="0">
      <sharedItems containsSemiMixedTypes="0" containsString="0" containsNumber="1" containsInteger="1" minValue="0" maxValue="1"/>
    </cacheField>
    <cacheField name="Governmental" numFmtId="0">
      <sharedItems containsSemiMixedTypes="0" containsString="0" containsNumber="1" containsInteger="1" minValue="0" maxValue="1"/>
    </cacheField>
    <cacheField name="1-59 Beds" numFmtId="0">
      <sharedItems containsSemiMixedTypes="0" containsString="0" containsNumber="1" containsInteger="1" minValue="0" maxValue="1"/>
    </cacheField>
    <cacheField name="60-99 Beds" numFmtId="0">
      <sharedItems containsSemiMixedTypes="0" containsString="0" containsNumber="1" containsInteger="1" minValue="0" maxValue="1"/>
    </cacheField>
    <cacheField name="100+ Beds" numFmtId="0">
      <sharedItems containsSemiMixedTypes="0" containsString="0" containsNumber="1" containsInteger="1" minValue="0" maxValue="1"/>
    </cacheField>
    <cacheField name="SN Care" numFmtId="0">
      <sharedItems containsSemiMixedTypes="0" containsString="0" containsNumber="1" containsInteger="1" minValue="0" maxValue="1"/>
    </cacheField>
    <cacheField name="IC Care" numFmtId="0">
      <sharedItems containsSemiMixedTypes="0" containsString="0" containsNumber="1" containsInteger="1" minValue="0" maxValue="1"/>
    </cacheField>
    <cacheField name="MD Care" numFmtId="0">
      <sharedItems containsSemiMixedTypes="0" containsString="0" containsNumber="1" containsInteger="1" minValue="0" maxValue="1"/>
    </cacheField>
    <cacheField name="DD Care" numFmtId="0">
      <sharedItems containsSemiMixedTypes="0" containsString="0" containsNumber="1" containsInteger="1" minValue="0" maxValue="1"/>
    </cacheField>
    <cacheField name="SA Care" numFmtId="0">
      <sharedItems containsSemiMixedTypes="0" containsString="0" containsNumber="1" containsInteger="1" minValue="0" maxValue="1"/>
    </cacheField>
    <cacheField name="SAP Care" numFmtId="0">
      <sharedItems containsSemiMixedTypes="0" containsString="0" containsNumber="1" containsInteger="1" minValue="0" maxValue="1"/>
    </cacheField>
    <cacheField name="TI Care" numFmtId="0">
      <sharedItems containsSemiMixedTypes="0" containsString="0" containsNumber="1" containsInteger="1" minValue="0" maxValue="0"/>
    </cacheField>
    <cacheField name="Hosp Care" numFmtId="0">
      <sharedItems containsSemiMixedTypes="0" containsString="0" containsNumber="1" containsInteger="1" minValue="0" maxValue="0"/>
    </cacheField>
    <cacheField name="Other Care" numFmtId="0">
      <sharedItems containsSemiMixedTypes="0" containsString="0" containsNumber="1" containsInteger="1" minValue="0" maxValue="0"/>
    </cacheField>
    <cacheField name="SNF Lic" numFmtId="0">
      <sharedItems containsSemiMixedTypes="0" containsString="0" containsNumber="1" containsInteger="1" minValue="0" maxValue="1"/>
    </cacheField>
    <cacheField name="ICF Lic" numFmtId="0">
      <sharedItems containsSemiMixedTypes="0" containsString="0" containsNumber="1" containsInteger="1" minValue="0" maxValue="1"/>
    </cacheField>
    <cacheField name="SNF/Res Lic" numFmtId="0">
      <sharedItems containsSemiMixedTypes="0" containsString="0" containsNumber="1" containsInteger="1" minValue="0" maxValue="1"/>
    </cacheField>
    <cacheField name="ICF/Res Lic" numFmtId="0">
      <sharedItems containsSemiMixedTypes="0" containsString="0" containsNumber="1" containsInteger="1" minValue="0" maxValue="0"/>
    </cacheField>
    <cacheField name="Other Lic"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6">
  <r>
    <n v="206010734"/>
    <x v="0"/>
    <d v="2024-01-01T00:00:00"/>
    <d v="2024-12-31T00:00:00"/>
    <n v="366"/>
    <s v="In Process"/>
    <x v="0"/>
    <x v="0"/>
    <x v="0"/>
    <x v="0"/>
    <s v="05 - East Bay"/>
    <x v="0"/>
    <s v="510-521-5765"/>
    <s v="508 WESTLINE DRIVE"/>
    <s v="ALAMEDA"/>
    <s v="94501"/>
    <s v="ZZR06103H"/>
    <s v="RUBY SINGH"/>
    <s v="Yes"/>
    <m/>
    <n v="151"/>
    <n v="151"/>
    <x v="0"/>
    <n v="55266"/>
    <n v="43622"/>
    <n v="186.38"/>
    <n v="516"/>
    <n v="409"/>
    <n v="2219"/>
    <m/>
    <n v="13071"/>
    <n v="19847"/>
    <m/>
    <n v="6287"/>
    <n v="950"/>
    <n v="1248"/>
    <x v="0"/>
    <n v="43622"/>
    <m/>
    <m/>
    <m/>
    <m/>
    <m/>
    <m/>
    <m/>
    <m/>
    <n v="16180094"/>
    <n v="3077943"/>
    <n v="-442223"/>
    <n v="4892"/>
    <n v="19705152"/>
    <n v="20843140"/>
    <n v="-1137988"/>
    <n v="225160"/>
    <m/>
    <m/>
    <n v="-912828"/>
    <n v="750500"/>
    <m/>
    <n v="5032335"/>
    <n v="7641095"/>
    <m/>
    <n v="2053700"/>
    <n v="304844"/>
    <n v="397620"/>
    <n v="16180094"/>
    <m/>
    <m/>
    <m/>
    <m/>
    <m/>
    <m/>
    <m/>
    <m/>
    <n v="930586"/>
    <m/>
    <m/>
    <m/>
    <n v="12686"/>
    <m/>
    <n v="19266"/>
    <m/>
    <m/>
    <m/>
    <n v="2108636"/>
    <m/>
    <n v="6769"/>
    <m/>
    <m/>
    <m/>
    <n v="4189"/>
    <n v="0"/>
    <n v="1014780"/>
    <n v="0"/>
    <n v="887722"/>
    <n v="68437"/>
    <n v="956381"/>
    <n v="107388"/>
    <m/>
    <n v="39046"/>
    <m/>
    <m/>
    <m/>
    <m/>
    <m/>
    <m/>
    <m/>
    <m/>
    <m/>
    <m/>
    <m/>
    <m/>
    <m/>
    <m/>
    <m/>
    <m/>
    <n v="-21087"/>
    <m/>
    <m/>
    <m/>
    <m/>
    <m/>
    <m/>
    <m/>
    <m/>
    <m/>
    <m/>
    <m/>
    <m/>
    <m/>
    <m/>
    <m/>
    <n v="-783300"/>
    <m/>
    <m/>
    <m/>
    <n v="-1692785"/>
    <m/>
    <n v="2160066"/>
    <m/>
    <m/>
    <m/>
    <n v="-84632"/>
    <m/>
    <n v="-20485"/>
    <m/>
    <m/>
    <m/>
    <m/>
    <m/>
    <m/>
    <m/>
    <m/>
    <m/>
    <m/>
    <m/>
    <m/>
    <m/>
    <m/>
    <m/>
    <m/>
    <m/>
    <n v="9513509"/>
    <n v="2527692"/>
    <n v="8801939"/>
    <m/>
    <n v="9380484"/>
    <m/>
    <m/>
    <m/>
    <m/>
    <m/>
    <m/>
    <m/>
    <m/>
    <n v="909"/>
    <n v="11363"/>
    <n v="546539"/>
    <m/>
    <n v="394128"/>
    <n v="44160"/>
    <n v="292592"/>
    <n v="61802"/>
    <m/>
    <n v="28815"/>
    <n v="680161"/>
    <n v="779061"/>
    <n v="247793"/>
    <n v="1567644"/>
    <n v="189105"/>
    <n v="345997"/>
    <n v="252899"/>
    <n v="3964205"/>
    <n v="18960"/>
    <n v="1132834"/>
    <n v="139280"/>
    <n v="31727"/>
    <m/>
    <n v="337036"/>
    <n v="395646"/>
    <n v="5112726"/>
    <n v="30596"/>
    <n v="80550"/>
    <n v="66883"/>
    <n v="4223208"/>
    <m/>
    <n v="9513963"/>
    <n v="4040784"/>
    <m/>
    <m/>
    <n v="5473179"/>
    <n v="9513963"/>
    <m/>
    <n v="4223208"/>
    <m/>
    <m/>
    <n v="0"/>
    <m/>
    <n v="92241"/>
    <n v="387575"/>
    <n v="479816"/>
    <n v="-399266"/>
    <m/>
    <m/>
    <m/>
    <m/>
    <m/>
    <s v="-0.01"/>
    <n v="-40407.840000000004"/>
    <n v="1771"/>
    <n v="0"/>
    <n v="9783"/>
    <n v="48888"/>
    <n v="94509"/>
    <n v="0"/>
    <n v="0"/>
    <n v="5979"/>
    <m/>
    <n v="3683"/>
    <n v="25630"/>
    <n v="6091"/>
    <n v="29229"/>
    <n v="3889"/>
    <n v="11816"/>
    <n v="4226"/>
    <n v="16919"/>
    <n v="262413"/>
    <n v="0"/>
    <n v="1236"/>
    <n v="0"/>
    <n v="22511"/>
    <n v="0"/>
    <n v="19697"/>
    <n v="43444"/>
    <n v="136779"/>
    <n v="0"/>
    <n v="762963"/>
    <n v="2414139"/>
    <n v="2972129"/>
    <n v="0"/>
    <n v="0"/>
    <n v="355287"/>
    <m/>
    <n v="105847"/>
    <n v="565624"/>
    <n v="120567"/>
    <n v="717972"/>
    <n v="150485"/>
    <n v="272209"/>
    <n v="194869"/>
    <n v="744639"/>
    <n v="9513509"/>
    <n v="0"/>
    <n v="49459"/>
    <n v="0"/>
    <n v="450215"/>
    <n v="0"/>
    <n v="984827"/>
    <n v="1484501"/>
    <m/>
    <x v="0"/>
    <x v="0"/>
    <m/>
    <m/>
    <m/>
    <m/>
    <x v="0"/>
    <x v="0"/>
    <m/>
    <m/>
    <m/>
    <n v="156"/>
    <n v="234"/>
    <n v="104"/>
    <n v="98"/>
    <n v="157"/>
    <n v="60"/>
    <n v="57"/>
    <n v="91"/>
    <n v="29"/>
    <n v="1"/>
    <n v="0"/>
    <n v="0"/>
    <n v="0"/>
    <n v="0"/>
    <n v="1"/>
    <n v="1"/>
    <n v="0"/>
    <n v="0"/>
    <n v="0"/>
    <n v="0"/>
    <n v="0"/>
    <n v="0"/>
    <n v="0"/>
    <n v="0"/>
    <n v="1"/>
    <n v="0"/>
    <n v="0"/>
    <n v="0"/>
    <n v="0"/>
  </r>
  <r>
    <n v="206010744"/>
    <x v="1"/>
    <d v="2024-01-01T00:00:00"/>
    <d v="2024-12-31T00:00:00"/>
    <n v="366"/>
    <s v="In Process"/>
    <x v="0"/>
    <x v="0"/>
    <x v="0"/>
    <x v="0"/>
    <s v="05 - East Bay"/>
    <x v="1"/>
    <s v="510-841-9494"/>
    <s v="2270 ASHBY AVENUE"/>
    <s v="BERKELEY"/>
    <s v="94705"/>
    <s v="LTM90004I"/>
    <s v="RUBY SANTIAGO"/>
    <s v="No"/>
    <m/>
    <n v="31"/>
    <n v="31"/>
    <x v="1"/>
    <n v="11346"/>
    <n v="10576"/>
    <n v="218.69"/>
    <n v="16"/>
    <n v="17"/>
    <n v="301"/>
    <m/>
    <n v="9541"/>
    <m/>
    <n v="2"/>
    <m/>
    <n v="732"/>
    <m/>
    <x v="0"/>
    <n v="10576"/>
    <m/>
    <m/>
    <m/>
    <m/>
    <m/>
    <m/>
    <m/>
    <m/>
    <n v="2409403"/>
    <n v="64939"/>
    <n v="-147199"/>
    <m/>
    <n v="2621541"/>
    <n v="2585336"/>
    <n v="36205"/>
    <m/>
    <n v="848"/>
    <m/>
    <n v="35357"/>
    <n v="107280"/>
    <m/>
    <n v="2073971"/>
    <m/>
    <n v="440"/>
    <m/>
    <n v="227712"/>
    <m/>
    <n v="2409403"/>
    <m/>
    <m/>
    <m/>
    <m/>
    <m/>
    <m/>
    <m/>
    <m/>
    <n v="58171"/>
    <m/>
    <m/>
    <m/>
    <n v="1922"/>
    <m/>
    <m/>
    <m/>
    <n v="1475"/>
    <m/>
    <m/>
    <m/>
    <n v="3371"/>
    <m/>
    <m/>
    <m/>
    <n v="1813"/>
    <n v="0"/>
    <n v="45116"/>
    <n v="0"/>
    <n v="0"/>
    <n v="0"/>
    <n v="15885"/>
    <n v="2125"/>
    <m/>
    <n v="0"/>
    <m/>
    <m/>
    <m/>
    <m/>
    <m/>
    <m/>
    <m/>
    <m/>
    <m/>
    <m/>
    <m/>
    <m/>
    <m/>
    <m/>
    <m/>
    <m/>
    <m/>
    <m/>
    <m/>
    <m/>
    <m/>
    <m/>
    <m/>
    <m/>
    <m/>
    <m/>
    <m/>
    <m/>
    <m/>
    <m/>
    <m/>
    <m/>
    <n v="-167856"/>
    <m/>
    <m/>
    <m/>
    <n v="21900"/>
    <m/>
    <m/>
    <m/>
    <n v="-1243"/>
    <m/>
    <m/>
    <m/>
    <m/>
    <m/>
    <m/>
    <m/>
    <m/>
    <m/>
    <m/>
    <m/>
    <m/>
    <m/>
    <m/>
    <m/>
    <m/>
    <m/>
    <m/>
    <m/>
    <m/>
    <m/>
    <n v="1198696"/>
    <n v="161375"/>
    <n v="1225265"/>
    <n v="65951"/>
    <n v="1208858"/>
    <m/>
    <m/>
    <m/>
    <m/>
    <m/>
    <m/>
    <m/>
    <m/>
    <m/>
    <m/>
    <n v="11956"/>
    <m/>
    <n v="24667"/>
    <n v="2940"/>
    <n v="15677"/>
    <n v="3274"/>
    <m/>
    <n v="1792"/>
    <n v="162230"/>
    <n v="60261"/>
    <n v="27086"/>
    <n v="233049"/>
    <n v="612"/>
    <n v="661"/>
    <n v="10856"/>
    <n v="463757"/>
    <n v="637"/>
    <n v="227207"/>
    <n v="544"/>
    <n v="9417"/>
    <m/>
    <n v="1379"/>
    <n v="118476"/>
    <n v="897299"/>
    <m/>
    <n v="4130"/>
    <m/>
    <m/>
    <n v="175000"/>
    <n v="1076429"/>
    <n v="1500473"/>
    <m/>
    <m/>
    <n v="-424044"/>
    <n v="1076429"/>
    <m/>
    <m/>
    <n v="658189"/>
    <m/>
    <n v="0"/>
    <m/>
    <m/>
    <n v="63178"/>
    <n v="63178"/>
    <n v="-59048"/>
    <m/>
    <m/>
    <m/>
    <m/>
    <m/>
    <s v="0.07"/>
    <n v="105033.11000000002"/>
    <n v="2080"/>
    <n v="0"/>
    <n v="4404"/>
    <n v="3925"/>
    <n v="16682"/>
    <n v="0"/>
    <n v="0"/>
    <n v="200"/>
    <m/>
    <n v="2494"/>
    <n v="1348"/>
    <n v="1044"/>
    <n v="4906"/>
    <n v="20"/>
    <n v="20"/>
    <n v="144"/>
    <n v="2580"/>
    <n v="39847"/>
    <n v="0"/>
    <n v="0"/>
    <n v="0"/>
    <n v="2763"/>
    <n v="0"/>
    <n v="0"/>
    <n v="2763"/>
    <n v="96000"/>
    <n v="0"/>
    <n v="207115"/>
    <n v="161182"/>
    <n v="457782"/>
    <n v="0"/>
    <n v="0"/>
    <n v="8000"/>
    <m/>
    <n v="50214"/>
    <n v="26354"/>
    <n v="18332"/>
    <n v="116633"/>
    <n v="580"/>
    <n v="580"/>
    <n v="9554"/>
    <n v="46370"/>
    <n v="1198696"/>
    <n v="0"/>
    <n v="0"/>
    <n v="0"/>
    <n v="120221"/>
    <n v="0"/>
    <n v="0"/>
    <n v="120221"/>
    <m/>
    <x v="0"/>
    <x v="0"/>
    <m/>
    <m/>
    <m/>
    <m/>
    <x v="0"/>
    <x v="0"/>
    <m/>
    <m/>
    <m/>
    <n v="22"/>
    <n v="30"/>
    <n v="19"/>
    <n v="16"/>
    <n v="23"/>
    <n v="15"/>
    <n v="11"/>
    <n v="16"/>
    <n v="10"/>
    <n v="1"/>
    <n v="0"/>
    <n v="0"/>
    <n v="1"/>
    <n v="0"/>
    <n v="0"/>
    <n v="1"/>
    <n v="0"/>
    <n v="0"/>
    <n v="0"/>
    <n v="0"/>
    <n v="0"/>
    <n v="0"/>
    <n v="0"/>
    <n v="0"/>
    <n v="1"/>
    <n v="0"/>
    <n v="0"/>
    <n v="0"/>
    <n v="0"/>
  </r>
  <r>
    <n v="206010747"/>
    <x v="2"/>
    <d v="2024-01-01T00:00:00"/>
    <d v="2024-12-31T00:00:00"/>
    <n v="366"/>
    <s v="In Process"/>
    <x v="0"/>
    <x v="0"/>
    <x v="0"/>
    <x v="0"/>
    <s v="05 - East Bay"/>
    <x v="2"/>
    <s v="510-483-1680"/>
    <s v="1475 BANCROFT AVENUE"/>
    <s v="SAN LEANDRO"/>
    <s v="94577-5105"/>
    <s v="ZZR05107F"/>
    <s v="JEFFREY TONG"/>
    <s v="Yes"/>
    <m/>
    <n v="36"/>
    <n v="36"/>
    <x v="1"/>
    <n v="13176"/>
    <n v="12251"/>
    <n v="218.14"/>
    <n v="100"/>
    <n v="53"/>
    <n v="592"/>
    <m/>
    <n v="819"/>
    <n v="10501"/>
    <m/>
    <m/>
    <n v="339"/>
    <m/>
    <x v="0"/>
    <n v="12251"/>
    <m/>
    <m/>
    <m/>
    <m/>
    <m/>
    <m/>
    <m/>
    <m/>
    <n v="5208005"/>
    <n v="455982"/>
    <n v="1736094"/>
    <n v="43071"/>
    <n v="3970964"/>
    <n v="4920136"/>
    <n v="-949172"/>
    <n v="639118"/>
    <m/>
    <m/>
    <n v="-310054"/>
    <n v="224825"/>
    <m/>
    <n v="424150"/>
    <n v="4414050"/>
    <m/>
    <m/>
    <n v="144980"/>
    <m/>
    <n v="5208005"/>
    <m/>
    <m/>
    <m/>
    <m/>
    <m/>
    <m/>
    <m/>
    <m/>
    <n v="320313"/>
    <m/>
    <m/>
    <m/>
    <n v="24220"/>
    <m/>
    <n v="77207"/>
    <m/>
    <m/>
    <m/>
    <m/>
    <m/>
    <n v="34242"/>
    <m/>
    <m/>
    <m/>
    <n v="87432"/>
    <n v="0"/>
    <n v="208780"/>
    <n v="0"/>
    <n v="33287"/>
    <n v="25199"/>
    <n v="90331"/>
    <n v="7917"/>
    <m/>
    <n v="3036"/>
    <m/>
    <m/>
    <m/>
    <m/>
    <m/>
    <m/>
    <m/>
    <m/>
    <m/>
    <m/>
    <m/>
    <m/>
    <m/>
    <m/>
    <m/>
    <m/>
    <m/>
    <m/>
    <m/>
    <m/>
    <m/>
    <m/>
    <m/>
    <m/>
    <m/>
    <m/>
    <m/>
    <m/>
    <m/>
    <m/>
    <m/>
    <m/>
    <n v="-101761"/>
    <m/>
    <m/>
    <m/>
    <n v="213476"/>
    <m/>
    <n v="1624379"/>
    <m/>
    <m/>
    <m/>
    <m/>
    <m/>
    <m/>
    <m/>
    <m/>
    <m/>
    <m/>
    <m/>
    <m/>
    <m/>
    <m/>
    <m/>
    <m/>
    <m/>
    <m/>
    <m/>
    <m/>
    <m/>
    <m/>
    <m/>
    <n v="2364132"/>
    <n v="417402"/>
    <n v="2138602"/>
    <n v="31490"/>
    <n v="2100483"/>
    <m/>
    <m/>
    <m/>
    <m/>
    <m/>
    <m/>
    <m/>
    <m/>
    <n v="2776"/>
    <m/>
    <n v="70735"/>
    <m/>
    <n v="13085"/>
    <n v="10793"/>
    <n v="24423"/>
    <n v="2887"/>
    <m/>
    <n v="1664"/>
    <n v="190685"/>
    <n v="130087"/>
    <n v="34949"/>
    <n v="360249"/>
    <n v="60842"/>
    <n v="48474"/>
    <m/>
    <n v="922565"/>
    <n v="32156"/>
    <n v="854561"/>
    <n v="32043"/>
    <n v="13020"/>
    <n v="751"/>
    <m/>
    <n v="12908"/>
    <n v="998313"/>
    <n v="1343698"/>
    <n v="59651"/>
    <m/>
    <m/>
    <n v="80000"/>
    <n v="2481662"/>
    <n v="777488"/>
    <m/>
    <m/>
    <n v="1704174"/>
    <n v="2481662"/>
    <m/>
    <m/>
    <n v="395000"/>
    <m/>
    <n v="0"/>
    <m/>
    <m/>
    <n v="308704"/>
    <n v="308704"/>
    <n v="-249053"/>
    <m/>
    <m/>
    <m/>
    <m/>
    <m/>
    <s v="1.30"/>
    <n v="1010734.4"/>
    <n v="2449"/>
    <n v="0"/>
    <n v="1400"/>
    <n v="12218"/>
    <n v="25847"/>
    <n v="0"/>
    <n v="0"/>
    <n v="1434"/>
    <m/>
    <n v="2003"/>
    <n v="4022"/>
    <n v="1529"/>
    <n v="8842"/>
    <n v="1726"/>
    <n v="1883"/>
    <m/>
    <n v="6541"/>
    <n v="69894"/>
    <n v="0"/>
    <n v="8"/>
    <n v="23"/>
    <n v="2483"/>
    <n v="0"/>
    <n v="0"/>
    <n v="2514"/>
    <n v="134719"/>
    <n v="0"/>
    <n v="67615"/>
    <n v="507371"/>
    <n v="772131"/>
    <n v="0"/>
    <n v="0"/>
    <n v="137865"/>
    <m/>
    <n v="37578"/>
    <n v="87436"/>
    <n v="24842"/>
    <n v="199614"/>
    <n v="51285"/>
    <n v="39632"/>
    <m/>
    <n v="304044"/>
    <n v="2364132"/>
    <n v="0"/>
    <n v="552"/>
    <n v="2201"/>
    <n v="89707"/>
    <n v="0"/>
    <n v="0"/>
    <n v="92460"/>
    <m/>
    <x v="0"/>
    <x v="0"/>
    <m/>
    <m/>
    <m/>
    <m/>
    <x v="0"/>
    <x v="0"/>
    <m/>
    <m/>
    <m/>
    <n v="41"/>
    <n v="65"/>
    <n v="31"/>
    <n v="23"/>
    <n v="37"/>
    <n v="14"/>
    <n v="12"/>
    <n v="23"/>
    <n v="5"/>
    <n v="1"/>
    <n v="0"/>
    <n v="0"/>
    <n v="1"/>
    <n v="0"/>
    <n v="0"/>
    <n v="1"/>
    <n v="0"/>
    <n v="0"/>
    <n v="0"/>
    <n v="0"/>
    <n v="0"/>
    <n v="0"/>
    <n v="0"/>
    <n v="0"/>
    <n v="1"/>
    <n v="0"/>
    <n v="0"/>
    <n v="0"/>
    <n v="0"/>
  </r>
  <r>
    <n v="206010749"/>
    <x v="3"/>
    <d v="2024-01-01T00:00:00"/>
    <d v="2024-12-31T00:00:00"/>
    <n v="366"/>
    <s v="In Process"/>
    <x v="0"/>
    <x v="0"/>
    <x v="0"/>
    <x v="0"/>
    <s v="05 - East Bay"/>
    <x v="2"/>
    <s v="510-785-3630"/>
    <s v="718 BARTLETT AVE"/>
    <s v="HAYWARD"/>
    <s v="94541-0000"/>
    <s v="1164984381"/>
    <s v="STEVEN STOCK"/>
    <s v="Yes"/>
    <m/>
    <n v="62"/>
    <n v="62"/>
    <x v="2"/>
    <n v="22692"/>
    <n v="18376"/>
    <n v="189.99"/>
    <n v="252"/>
    <n v="270"/>
    <n v="6230"/>
    <n v="3049"/>
    <n v="1013"/>
    <n v="6326"/>
    <m/>
    <m/>
    <n v="22"/>
    <n v="1736"/>
    <x v="0"/>
    <n v="18376"/>
    <m/>
    <m/>
    <m/>
    <m/>
    <m/>
    <m/>
    <m/>
    <m/>
    <n v="16683100"/>
    <n v="4307758"/>
    <n v="8453965"/>
    <n v="9015"/>
    <n v="12545908"/>
    <n v="11939020"/>
    <n v="606888"/>
    <n v="-2"/>
    <m/>
    <m/>
    <n v="606886"/>
    <n v="7787500"/>
    <n v="3763650"/>
    <n v="557150"/>
    <n v="3607900"/>
    <m/>
    <m/>
    <n v="12100"/>
    <n v="954800"/>
    <n v="16683100"/>
    <m/>
    <m/>
    <m/>
    <m/>
    <m/>
    <m/>
    <m/>
    <m/>
    <n v="3170668"/>
    <m/>
    <n v="1132951"/>
    <m/>
    <n v="325"/>
    <m/>
    <n v="225"/>
    <m/>
    <m/>
    <m/>
    <m/>
    <m/>
    <n v="3589"/>
    <m/>
    <m/>
    <m/>
    <n v="8412"/>
    <n v="30114"/>
    <n v="1446300"/>
    <n v="3310"/>
    <n v="1463550"/>
    <n v="372900"/>
    <n v="621636"/>
    <n v="291972"/>
    <m/>
    <n v="69564"/>
    <m/>
    <m/>
    <m/>
    <m/>
    <m/>
    <m/>
    <m/>
    <m/>
    <m/>
    <m/>
    <m/>
    <m/>
    <m/>
    <m/>
    <m/>
    <m/>
    <m/>
    <m/>
    <m/>
    <m/>
    <m/>
    <m/>
    <m/>
    <m/>
    <m/>
    <m/>
    <m/>
    <m/>
    <m/>
    <m/>
    <m/>
    <m/>
    <n v="3417964"/>
    <m/>
    <n v="2850651"/>
    <m/>
    <n v="206278"/>
    <m/>
    <n v="1543301"/>
    <m/>
    <m/>
    <m/>
    <m/>
    <m/>
    <n v="435771"/>
    <m/>
    <m/>
    <m/>
    <m/>
    <m/>
    <m/>
    <m/>
    <m/>
    <m/>
    <m/>
    <m/>
    <m/>
    <m/>
    <m/>
    <m/>
    <m/>
    <m/>
    <n v="5150068"/>
    <n v="1333734"/>
    <n v="5455218"/>
    <n v="128614"/>
    <n v="4460677"/>
    <m/>
    <m/>
    <m/>
    <m/>
    <m/>
    <m/>
    <m/>
    <m/>
    <n v="3091"/>
    <n v="20076"/>
    <n v="619001"/>
    <n v="2988"/>
    <n v="461309"/>
    <n v="130134"/>
    <n v="270525"/>
    <n v="123812"/>
    <m/>
    <n v="85297"/>
    <n v="354494"/>
    <n v="430339"/>
    <n v="94686"/>
    <n v="681026"/>
    <n v="81556"/>
    <n v="153411"/>
    <n v="119887"/>
    <n v="2505590"/>
    <n v="44188"/>
    <n v="581852"/>
    <n v="51535"/>
    <n v="57272"/>
    <m/>
    <n v="8450"/>
    <n v="597824"/>
    <n v="9580861"/>
    <m/>
    <n v="866918"/>
    <n v="8796"/>
    <m/>
    <m/>
    <n v="10456575"/>
    <n v="1470531"/>
    <m/>
    <m/>
    <n v="8986044"/>
    <n v="10456575"/>
    <n v="7879801"/>
    <m/>
    <m/>
    <m/>
    <n v="0"/>
    <m/>
    <n v="802239"/>
    <n v="219109"/>
    <n v="1021348"/>
    <n v="-154430"/>
    <m/>
    <m/>
    <m/>
    <m/>
    <m/>
    <s v="0.00"/>
    <n v="0"/>
    <n v="2040"/>
    <n v="0"/>
    <n v="11846"/>
    <n v="18321"/>
    <n v="44421"/>
    <n v="0"/>
    <n v="0"/>
    <n v="0"/>
    <n v="10235"/>
    <n v="2038"/>
    <n v="11515"/>
    <n v="5347"/>
    <n v="15202"/>
    <n v="1683"/>
    <n v="4656"/>
    <n v="2113"/>
    <n v="12412"/>
    <n v="141829"/>
    <n v="0"/>
    <n v="606"/>
    <n v="902"/>
    <n v="9161"/>
    <n v="0"/>
    <n v="0"/>
    <n v="10669"/>
    <n v="219849"/>
    <n v="0"/>
    <n v="630271"/>
    <n v="782456"/>
    <n v="1209088"/>
    <n v="0"/>
    <n v="0"/>
    <n v="0"/>
    <n v="656053"/>
    <n v="56680"/>
    <n v="268089"/>
    <n v="63404"/>
    <n v="362048"/>
    <n v="53038"/>
    <n v="104931"/>
    <n v="96551"/>
    <n v="647610"/>
    <n v="5150068"/>
    <n v="0"/>
    <n v="49295"/>
    <n v="60030"/>
    <n v="384470"/>
    <n v="0"/>
    <n v="0"/>
    <n v="493795"/>
    <m/>
    <x v="0"/>
    <x v="0"/>
    <m/>
    <m/>
    <n v="10235"/>
    <m/>
    <x v="0"/>
    <x v="0"/>
    <m/>
    <m/>
    <n v="656053"/>
    <n v="85"/>
    <n v="167"/>
    <n v="42"/>
    <n v="53"/>
    <n v="114"/>
    <n v="20"/>
    <n v="27"/>
    <n v="59"/>
    <n v="11"/>
    <n v="1"/>
    <n v="0"/>
    <n v="0"/>
    <n v="0"/>
    <n v="1"/>
    <n v="0"/>
    <n v="1"/>
    <n v="0"/>
    <n v="0"/>
    <n v="0"/>
    <n v="0"/>
    <n v="0"/>
    <n v="0"/>
    <n v="0"/>
    <n v="0"/>
    <n v="1"/>
    <n v="0"/>
    <n v="0"/>
    <n v="0"/>
    <n v="0"/>
  </r>
  <r>
    <n v="206010750"/>
    <x v="4"/>
    <d v="2024-01-01T00:00:00"/>
    <d v="2024-12-31T00:00:00"/>
    <n v="366"/>
    <s v="In Process"/>
    <x v="0"/>
    <x v="0"/>
    <x v="0"/>
    <x v="0"/>
    <s v="05 - East Bay"/>
    <x v="2"/>
    <s v="510-537-6700"/>
    <s v="3269 D STREET"/>
    <s v="HAYWARD"/>
    <s v="94541"/>
    <s v="1790261014"/>
    <s v="SARAH R WILCOX"/>
    <s v="Yes"/>
    <m/>
    <n v="71"/>
    <n v="71"/>
    <x v="2"/>
    <n v="25986"/>
    <n v="24750"/>
    <n v="219.24"/>
    <n v="150"/>
    <n v="132"/>
    <n v="2974"/>
    <m/>
    <n v="1055"/>
    <n v="15274"/>
    <m/>
    <n v="2562"/>
    <m/>
    <n v="2885"/>
    <x v="0"/>
    <n v="24750"/>
    <m/>
    <m/>
    <m/>
    <m/>
    <m/>
    <m/>
    <m/>
    <m/>
    <n v="9532768"/>
    <n v="2328491"/>
    <n v="102827"/>
    <n v="50513"/>
    <n v="11808945"/>
    <n v="10316222"/>
    <n v="1492723"/>
    <n v="19671"/>
    <m/>
    <m/>
    <n v="1512394"/>
    <n v="1145473"/>
    <m/>
    <n v="406346"/>
    <n v="5882970"/>
    <m/>
    <n v="986786"/>
    <m/>
    <n v="1111193"/>
    <n v="9532768"/>
    <m/>
    <m/>
    <m/>
    <m/>
    <m/>
    <m/>
    <m/>
    <m/>
    <n v="1697566"/>
    <m/>
    <m/>
    <m/>
    <n v="36403"/>
    <m/>
    <n v="527025"/>
    <m/>
    <m/>
    <m/>
    <n v="67497"/>
    <m/>
    <m/>
    <m/>
    <m/>
    <m/>
    <n v="2723"/>
    <n v="21698"/>
    <n v="413509"/>
    <n v="599188"/>
    <n v="667620"/>
    <n v="323185"/>
    <n v="147118"/>
    <n v="79106"/>
    <m/>
    <n v="74344"/>
    <m/>
    <m/>
    <m/>
    <m/>
    <m/>
    <m/>
    <m/>
    <m/>
    <m/>
    <m/>
    <m/>
    <m/>
    <m/>
    <m/>
    <m/>
    <m/>
    <m/>
    <m/>
    <m/>
    <m/>
    <m/>
    <m/>
    <m/>
    <m/>
    <m/>
    <m/>
    <m/>
    <m/>
    <m/>
    <m/>
    <m/>
    <m/>
    <n v="-686718"/>
    <m/>
    <m/>
    <m/>
    <n v="753262"/>
    <m/>
    <n v="-1968452"/>
    <m/>
    <m/>
    <m/>
    <n v="893542"/>
    <m/>
    <n v="1111193"/>
    <m/>
    <m/>
    <m/>
    <m/>
    <m/>
    <m/>
    <m/>
    <m/>
    <m/>
    <m/>
    <m/>
    <m/>
    <m/>
    <m/>
    <m/>
    <m/>
    <m/>
    <n v="5201664"/>
    <n v="947217"/>
    <n v="4167341"/>
    <n v="197252"/>
    <n v="4492989"/>
    <m/>
    <m/>
    <m/>
    <m/>
    <m/>
    <m/>
    <m/>
    <m/>
    <m/>
    <m/>
    <n v="236383"/>
    <m/>
    <n v="231210"/>
    <n v="64308"/>
    <n v="81697"/>
    <n v="39588"/>
    <m/>
    <n v="18108"/>
    <n v="527485"/>
    <n v="129938"/>
    <n v="117533"/>
    <n v="701777"/>
    <n v="52137"/>
    <n v="43325"/>
    <m/>
    <n v="2527131"/>
    <n v="6116"/>
    <n v="604135"/>
    <n v="85083"/>
    <n v="91000"/>
    <m/>
    <m/>
    <n v="266279"/>
    <n v="7988421"/>
    <m/>
    <n v="201092"/>
    <m/>
    <m/>
    <m/>
    <n v="8189513"/>
    <n v="4179632"/>
    <m/>
    <m/>
    <n v="4009881"/>
    <n v="8189513"/>
    <n v="5344060"/>
    <m/>
    <n v="2220610"/>
    <m/>
    <n v="0"/>
    <m/>
    <n v="198670"/>
    <n v="51842"/>
    <n v="250512"/>
    <n v="-49420"/>
    <m/>
    <m/>
    <m/>
    <m/>
    <m/>
    <s v="0.18"/>
    <n v="752333.76"/>
    <n v="1588"/>
    <n v="0"/>
    <n v="7517"/>
    <n v="24191"/>
    <n v="65710"/>
    <n v="0"/>
    <n v="0"/>
    <n v="2093"/>
    <n v="6341"/>
    <n v="9634"/>
    <n v="6159"/>
    <n v="4297"/>
    <n v="15867"/>
    <n v="1231"/>
    <n v="563"/>
    <m/>
    <n v="12154"/>
    <n v="157345"/>
    <n v="0"/>
    <n v="0"/>
    <n v="0"/>
    <n v="0"/>
    <n v="0"/>
    <n v="0"/>
    <n v="0"/>
    <n v="136994"/>
    <n v="0"/>
    <n v="417527"/>
    <n v="1047972"/>
    <n v="1689431"/>
    <n v="0"/>
    <n v="0"/>
    <n v="105190"/>
    <n v="342328"/>
    <n v="197637"/>
    <n v="108710"/>
    <n v="77375"/>
    <n v="314662"/>
    <n v="43190"/>
    <n v="10137"/>
    <m/>
    <n v="710511"/>
    <n v="5201664"/>
    <n v="0"/>
    <n v="0"/>
    <n v="0"/>
    <n v="0"/>
    <n v="0"/>
    <n v="0"/>
    <n v="0"/>
    <m/>
    <x v="0"/>
    <x v="0"/>
    <m/>
    <m/>
    <n v="6341"/>
    <m/>
    <x v="0"/>
    <x v="0"/>
    <m/>
    <m/>
    <n v="342328"/>
    <n v="94"/>
    <n v="145"/>
    <n v="54"/>
    <n v="65"/>
    <n v="101"/>
    <n v="35"/>
    <n v="43"/>
    <n v="65"/>
    <n v="23"/>
    <n v="1"/>
    <n v="0"/>
    <n v="0"/>
    <n v="0"/>
    <n v="1"/>
    <n v="0"/>
    <n v="1"/>
    <n v="0"/>
    <n v="0"/>
    <n v="0"/>
    <n v="0"/>
    <n v="0"/>
    <n v="0"/>
    <n v="0"/>
    <n v="0"/>
    <n v="1"/>
    <n v="0"/>
    <n v="0"/>
    <n v="0"/>
    <n v="0"/>
  </r>
  <r>
    <n v="206010757"/>
    <x v="5"/>
    <d v="2024-01-01T00:00:00"/>
    <d v="2024-12-31T00:00:00"/>
    <n v="366"/>
    <s v="In Process"/>
    <x v="0"/>
    <x v="0"/>
    <x v="0"/>
    <x v="0"/>
    <s v="05 - East Bay"/>
    <x v="1"/>
    <s v="510-649-6670"/>
    <s v="2223 ASHBY AVENUE"/>
    <s v="BERKELEY"/>
    <s v="94705-0000"/>
    <s v="ZZR05892J"/>
    <s v="ALFREDO MACASIEB"/>
    <s v="Yes"/>
    <m/>
    <n v="36"/>
    <n v="36"/>
    <x v="1"/>
    <n v="13176"/>
    <n v="12809"/>
    <n v="228.08"/>
    <n v="36"/>
    <n v="24"/>
    <n v="518"/>
    <m/>
    <n v="879"/>
    <n v="11111"/>
    <m/>
    <m/>
    <n v="301"/>
    <m/>
    <x v="0"/>
    <n v="12809"/>
    <m/>
    <m/>
    <m/>
    <m/>
    <m/>
    <m/>
    <m/>
    <m/>
    <n v="3842700"/>
    <n v="199752"/>
    <n v="-165402"/>
    <n v="265303"/>
    <n v="4473157"/>
    <n v="4921639"/>
    <n v="-448482"/>
    <m/>
    <m/>
    <m/>
    <n v="-448482"/>
    <n v="103800"/>
    <m/>
    <n v="277200"/>
    <n v="3367200"/>
    <m/>
    <m/>
    <n v="94500"/>
    <m/>
    <n v="3842700"/>
    <m/>
    <m/>
    <m/>
    <m/>
    <m/>
    <m/>
    <m/>
    <m/>
    <n v="153935"/>
    <m/>
    <m/>
    <m/>
    <n v="1150"/>
    <m/>
    <n v="44347"/>
    <m/>
    <m/>
    <m/>
    <m/>
    <m/>
    <n v="320"/>
    <m/>
    <m/>
    <m/>
    <n v="11070"/>
    <n v="0"/>
    <n v="46800"/>
    <n v="0"/>
    <n v="82961"/>
    <n v="18028"/>
    <n v="34553"/>
    <n v="6340"/>
    <m/>
    <n v="0"/>
    <m/>
    <m/>
    <m/>
    <m/>
    <m/>
    <m/>
    <m/>
    <m/>
    <m/>
    <m/>
    <m/>
    <m/>
    <m/>
    <m/>
    <m/>
    <m/>
    <m/>
    <m/>
    <m/>
    <m/>
    <m/>
    <m/>
    <m/>
    <m/>
    <m/>
    <m/>
    <m/>
    <m/>
    <m/>
    <m/>
    <m/>
    <m/>
    <n v="-112473"/>
    <m/>
    <m/>
    <m/>
    <n v="-85875"/>
    <m/>
    <n v="32946"/>
    <m/>
    <m/>
    <m/>
    <m/>
    <m/>
    <m/>
    <m/>
    <m/>
    <m/>
    <m/>
    <m/>
    <m/>
    <m/>
    <m/>
    <m/>
    <m/>
    <m/>
    <m/>
    <m/>
    <m/>
    <m/>
    <m/>
    <m/>
    <n v="2277186"/>
    <n v="530957"/>
    <n v="2113496"/>
    <n v="35288"/>
    <n v="1982292"/>
    <m/>
    <m/>
    <m/>
    <m/>
    <m/>
    <m/>
    <m/>
    <m/>
    <n v="512"/>
    <m/>
    <n v="14698"/>
    <m/>
    <n v="23044"/>
    <n v="6406"/>
    <n v="14464"/>
    <n v="4237"/>
    <m/>
    <m/>
    <n v="250150"/>
    <n v="128988"/>
    <n v="78467"/>
    <n v="484622"/>
    <n v="14817"/>
    <n v="55290"/>
    <m/>
    <n v="964719"/>
    <n v="8892"/>
    <n v="832500"/>
    <n v="42012"/>
    <n v="15529"/>
    <m/>
    <m/>
    <m/>
    <n v="1877986"/>
    <m/>
    <m/>
    <m/>
    <n v="-695336"/>
    <m/>
    <n v="1182650"/>
    <n v="461503"/>
    <m/>
    <m/>
    <n v="721147"/>
    <n v="1182650"/>
    <m/>
    <n v="-697836"/>
    <n v="70000"/>
    <m/>
    <n v="0"/>
    <m/>
    <n v="77864"/>
    <n v="48001"/>
    <n v="125865"/>
    <n v="-125865"/>
    <m/>
    <m/>
    <m/>
    <m/>
    <m/>
    <s v="2.00"/>
    <n v="923006"/>
    <n v="1960"/>
    <n v="0"/>
    <n v="1659"/>
    <n v="10275"/>
    <n v="28082"/>
    <n v="0"/>
    <n v="0"/>
    <n v="605"/>
    <m/>
    <n v="1896"/>
    <n v="4806"/>
    <n v="2768"/>
    <n v="12846"/>
    <n v="403"/>
    <n v="2199"/>
    <m/>
    <n v="7304"/>
    <n v="74803"/>
    <n v="0"/>
    <n v="77"/>
    <n v="126"/>
    <n v="2292"/>
    <n v="0"/>
    <n v="0"/>
    <n v="2495"/>
    <n v="96587"/>
    <n v="0"/>
    <n v="76022"/>
    <n v="465197"/>
    <n v="773899"/>
    <n v="0"/>
    <n v="0"/>
    <n v="20893"/>
    <m/>
    <n v="53088"/>
    <n v="92380"/>
    <n v="52609"/>
    <n v="267761"/>
    <n v="11966"/>
    <n v="45070"/>
    <m/>
    <n v="321714"/>
    <n v="2277186"/>
    <n v="0"/>
    <n v="5471"/>
    <n v="7728"/>
    <n v="84201"/>
    <n v="0"/>
    <n v="0"/>
    <n v="97400"/>
    <m/>
    <x v="0"/>
    <x v="0"/>
    <m/>
    <m/>
    <m/>
    <m/>
    <x v="0"/>
    <x v="0"/>
    <m/>
    <m/>
    <m/>
    <n v="45"/>
    <n v="69"/>
    <n v="31"/>
    <n v="26"/>
    <n v="44"/>
    <n v="17"/>
    <n v="18"/>
    <n v="30"/>
    <n v="11"/>
    <n v="1"/>
    <n v="0"/>
    <n v="0"/>
    <n v="1"/>
    <n v="0"/>
    <n v="0"/>
    <n v="1"/>
    <n v="0"/>
    <n v="0"/>
    <n v="0"/>
    <n v="0"/>
    <n v="0"/>
    <n v="0"/>
    <n v="0"/>
    <n v="0"/>
    <n v="1"/>
    <n v="0"/>
    <n v="0"/>
    <n v="0"/>
    <n v="0"/>
  </r>
  <r>
    <n v="206010770"/>
    <x v="6"/>
    <d v="2024-01-01T00:00:00"/>
    <d v="2024-12-31T00:00:00"/>
    <n v="366"/>
    <s v="In Process"/>
    <x v="0"/>
    <x v="0"/>
    <x v="0"/>
    <x v="0"/>
    <s v="05 - East Bay"/>
    <x v="2"/>
    <s v="510-538-8464"/>
    <s v="20090 STANTON AVE"/>
    <s v="CASTRO VALLEY"/>
    <s v="94546-5203"/>
    <s v="1669859567"/>
    <s v="ABRAHAM OYLER"/>
    <s v="Yes"/>
    <m/>
    <n v="50"/>
    <n v="50"/>
    <x v="1"/>
    <n v="18300"/>
    <n v="16458"/>
    <n v="211"/>
    <n v="289"/>
    <n v="283"/>
    <n v="6837"/>
    <n v="2905"/>
    <n v="743"/>
    <n v="5422"/>
    <m/>
    <m/>
    <n v="57"/>
    <n v="494"/>
    <x v="0"/>
    <n v="16458"/>
    <m/>
    <m/>
    <m/>
    <m/>
    <m/>
    <m/>
    <m/>
    <m/>
    <n v="16018252"/>
    <n v="4508687"/>
    <n v="7962824"/>
    <n v="7497"/>
    <n v="12571612"/>
    <n v="11078706"/>
    <n v="1492906"/>
    <n v="-1"/>
    <m/>
    <m/>
    <n v="1492905"/>
    <n v="8546250"/>
    <n v="3631250"/>
    <n v="407700"/>
    <n v="3202562"/>
    <m/>
    <m/>
    <n v="32650"/>
    <n v="197840"/>
    <n v="16018252"/>
    <m/>
    <m/>
    <m/>
    <m/>
    <m/>
    <m/>
    <m/>
    <m/>
    <n v="3284577"/>
    <m/>
    <n v="1202215"/>
    <m/>
    <m/>
    <m/>
    <n v="20831"/>
    <m/>
    <m/>
    <m/>
    <m/>
    <m/>
    <n v="1064"/>
    <m/>
    <m/>
    <m/>
    <n v="0"/>
    <n v="0"/>
    <n v="1468950"/>
    <n v="0"/>
    <n v="1184900"/>
    <n v="337800"/>
    <n v="1221540"/>
    <n v="216183"/>
    <m/>
    <n v="79314"/>
    <m/>
    <m/>
    <m/>
    <m/>
    <m/>
    <m/>
    <m/>
    <m/>
    <m/>
    <m/>
    <m/>
    <m/>
    <m/>
    <m/>
    <m/>
    <m/>
    <m/>
    <m/>
    <m/>
    <m/>
    <m/>
    <m/>
    <m/>
    <m/>
    <m/>
    <m/>
    <m/>
    <m/>
    <m/>
    <m/>
    <m/>
    <m/>
    <n v="3942638"/>
    <m/>
    <n v="2755681"/>
    <m/>
    <n v="93054"/>
    <m/>
    <n v="1163416"/>
    <m/>
    <m/>
    <m/>
    <m/>
    <m/>
    <n v="8035"/>
    <m/>
    <m/>
    <m/>
    <m/>
    <m/>
    <m/>
    <m/>
    <m/>
    <m/>
    <m/>
    <m/>
    <m/>
    <m/>
    <m/>
    <m/>
    <m/>
    <m/>
    <n v="4990167"/>
    <n v="1519213"/>
    <n v="4569326"/>
    <n v="192546"/>
    <n v="4177339"/>
    <m/>
    <m/>
    <m/>
    <m/>
    <m/>
    <m/>
    <m/>
    <m/>
    <m/>
    <m/>
    <n v="570165"/>
    <n v="484"/>
    <n v="374108"/>
    <n v="82195"/>
    <n v="276978"/>
    <n v="92695"/>
    <m/>
    <n v="41104"/>
    <n v="424838"/>
    <n v="233937"/>
    <n v="67037"/>
    <n v="682023"/>
    <n v="81802"/>
    <n v="113630"/>
    <n v="110979"/>
    <n v="2590348"/>
    <n v="86274"/>
    <n v="695861"/>
    <n v="58972"/>
    <n v="13398"/>
    <m/>
    <n v="6815"/>
    <n v="297724"/>
    <n v="17821868"/>
    <m/>
    <n v="460238"/>
    <m/>
    <m/>
    <m/>
    <n v="18282106"/>
    <n v="1427627"/>
    <m/>
    <m/>
    <n v="16854479"/>
    <n v="18282106"/>
    <n v="15679963"/>
    <m/>
    <m/>
    <m/>
    <n v="0"/>
    <m/>
    <n v="789800"/>
    <n v="216862"/>
    <n v="1006662"/>
    <n v="-546424"/>
    <m/>
    <m/>
    <m/>
    <m/>
    <m/>
    <s v="0.00"/>
    <n v="0"/>
    <n v="1841"/>
    <n v="0"/>
    <n v="17002"/>
    <n v="14186"/>
    <n v="40124"/>
    <n v="0"/>
    <n v="0"/>
    <n v="0"/>
    <n v="9615"/>
    <n v="2177"/>
    <n v="7969"/>
    <n v="3727"/>
    <n v="15460"/>
    <n v="2009"/>
    <n v="3957"/>
    <n v="1694"/>
    <n v="17198"/>
    <n v="136959"/>
    <n v="0"/>
    <n v="18"/>
    <n v="635"/>
    <n v="994"/>
    <n v="0"/>
    <n v="0"/>
    <n v="1647"/>
    <n v="188093"/>
    <n v="0"/>
    <n v="920646"/>
    <n v="603445"/>
    <n v="1048350"/>
    <n v="0"/>
    <n v="0"/>
    <n v="0"/>
    <n v="583473"/>
    <n v="53989"/>
    <n v="143127"/>
    <n v="57525"/>
    <n v="337339"/>
    <n v="63931"/>
    <n v="62862"/>
    <n v="87106"/>
    <n v="840281"/>
    <n v="4990167"/>
    <n v="0"/>
    <n v="1915"/>
    <n v="47698"/>
    <n v="38996"/>
    <n v="0"/>
    <n v="0"/>
    <n v="88609"/>
    <m/>
    <x v="0"/>
    <x v="0"/>
    <m/>
    <m/>
    <n v="9615"/>
    <m/>
    <x v="0"/>
    <x v="0"/>
    <m/>
    <m/>
    <n v="583473"/>
    <n v="83"/>
    <n v="143"/>
    <n v="49"/>
    <n v="52"/>
    <n v="96"/>
    <n v="26"/>
    <n v="24"/>
    <n v="39"/>
    <n v="15"/>
    <n v="1"/>
    <n v="0"/>
    <n v="0"/>
    <n v="1"/>
    <n v="0"/>
    <n v="0"/>
    <n v="1"/>
    <n v="0"/>
    <n v="0"/>
    <n v="0"/>
    <n v="0"/>
    <n v="0"/>
    <n v="0"/>
    <n v="0"/>
    <n v="0"/>
    <n v="1"/>
    <n v="0"/>
    <n v="0"/>
    <n v="0"/>
    <n v="0"/>
  </r>
  <r>
    <n v="206010774"/>
    <x v="7"/>
    <d v="2024-01-01T00:00:00"/>
    <d v="2024-12-31T00:00:00"/>
    <n v="366"/>
    <s v="In Process"/>
    <x v="0"/>
    <x v="0"/>
    <x v="0"/>
    <x v="0"/>
    <s v="05 - East Bay"/>
    <x v="2"/>
    <s v="510-537-1234"/>
    <s v="20259 LAKE CHABOT ROAD"/>
    <s v="CASTRO VALLEY"/>
    <s v="94546"/>
    <s v="1811366586"/>
    <s v="ABRAHAM OYLER"/>
    <s v="Yes"/>
    <m/>
    <n v="91"/>
    <n v="91"/>
    <x v="2"/>
    <n v="33306"/>
    <n v="27963"/>
    <n v="196.98"/>
    <n v="237"/>
    <n v="229"/>
    <n v="3148"/>
    <n v="4058"/>
    <n v="1712"/>
    <n v="18400"/>
    <m/>
    <n v="304"/>
    <n v="14"/>
    <n v="327"/>
    <x v="0"/>
    <n v="27963"/>
    <m/>
    <m/>
    <m/>
    <m/>
    <m/>
    <m/>
    <m/>
    <m/>
    <n v="23460125"/>
    <n v="3035336"/>
    <n v="12801163"/>
    <n v="15632"/>
    <n v="13709930"/>
    <n v="15182185"/>
    <n v="-1472255"/>
    <n v="-1"/>
    <m/>
    <m/>
    <n v="-1472256"/>
    <n v="3935000"/>
    <n v="4643575"/>
    <n v="1278550"/>
    <n v="13103550"/>
    <m/>
    <n v="256850"/>
    <n v="10450"/>
    <n v="232150"/>
    <n v="23460125"/>
    <m/>
    <m/>
    <m/>
    <m/>
    <m/>
    <m/>
    <m/>
    <m/>
    <n v="1525949"/>
    <m/>
    <n v="1376690"/>
    <m/>
    <n v="8370"/>
    <m/>
    <n v="31280"/>
    <m/>
    <m/>
    <m/>
    <n v="89222"/>
    <m/>
    <n v="3825"/>
    <m/>
    <m/>
    <m/>
    <n v="1053"/>
    <n v="0"/>
    <n v="1086450"/>
    <n v="245750"/>
    <n v="898150"/>
    <n v="346050"/>
    <n v="286778"/>
    <n v="123553"/>
    <m/>
    <n v="47552"/>
    <m/>
    <m/>
    <m/>
    <m/>
    <m/>
    <m/>
    <m/>
    <m/>
    <m/>
    <m/>
    <m/>
    <m/>
    <m/>
    <m/>
    <m/>
    <m/>
    <m/>
    <m/>
    <m/>
    <m/>
    <m/>
    <m/>
    <m/>
    <m/>
    <m/>
    <m/>
    <m/>
    <m/>
    <m/>
    <m/>
    <m/>
    <m/>
    <n v="1574153"/>
    <m/>
    <n v="3094045"/>
    <m/>
    <n v="1211957"/>
    <m/>
    <n v="6687788"/>
    <m/>
    <m/>
    <m/>
    <n v="112214"/>
    <m/>
    <n v="121006"/>
    <m/>
    <m/>
    <m/>
    <m/>
    <m/>
    <m/>
    <m/>
    <m/>
    <m/>
    <m/>
    <m/>
    <m/>
    <m/>
    <m/>
    <m/>
    <m/>
    <m/>
    <n v="6178909"/>
    <n v="1646683"/>
    <n v="7356593"/>
    <n v="250901"/>
    <n v="6252908"/>
    <m/>
    <m/>
    <m/>
    <m/>
    <m/>
    <m/>
    <m/>
    <m/>
    <n v="725"/>
    <m/>
    <n v="505726"/>
    <m/>
    <n v="317222"/>
    <n v="73737"/>
    <n v="180763"/>
    <n v="61383"/>
    <m/>
    <n v="102406"/>
    <n v="396923"/>
    <n v="646056"/>
    <n v="139661"/>
    <n v="986448"/>
    <n v="153629"/>
    <n v="141048"/>
    <n v="131103"/>
    <n v="3257072"/>
    <n v="247707"/>
    <n v="771882"/>
    <n v="113359"/>
    <n v="18685"/>
    <m/>
    <n v="12403"/>
    <n v="671339"/>
    <n v="2564233"/>
    <m/>
    <n v="1057209"/>
    <n v="22403"/>
    <m/>
    <n v="90000"/>
    <n v="3733845"/>
    <n v="1935251"/>
    <m/>
    <m/>
    <n v="1798594"/>
    <n v="3733845"/>
    <n v="784179"/>
    <m/>
    <m/>
    <m/>
    <n v="0"/>
    <m/>
    <n v="1122373"/>
    <n v="662959"/>
    <n v="1785332"/>
    <n v="-728123"/>
    <m/>
    <m/>
    <m/>
    <m/>
    <m/>
    <s v="0.00"/>
    <n v="0"/>
    <n v="2057"/>
    <n v="0"/>
    <n v="14032"/>
    <n v="34470"/>
    <n v="50905"/>
    <n v="0"/>
    <n v="0"/>
    <n v="0"/>
    <n v="6426"/>
    <n v="3094"/>
    <n v="24857"/>
    <n v="1914"/>
    <n v="18269"/>
    <n v="3504"/>
    <n v="4420"/>
    <n v="2042"/>
    <n v="14790"/>
    <n v="180780"/>
    <n v="0"/>
    <n v="9"/>
    <n v="4107"/>
    <n v="11941"/>
    <n v="0"/>
    <n v="0"/>
    <n v="16057"/>
    <n v="185296"/>
    <n v="0"/>
    <n v="768691"/>
    <n v="1533784"/>
    <n v="1394163"/>
    <n v="0"/>
    <n v="0"/>
    <n v="0"/>
    <n v="412672"/>
    <n v="79286"/>
    <n v="484232"/>
    <n v="37150"/>
    <n v="435812"/>
    <n v="116433"/>
    <n v="98351"/>
    <n v="97131"/>
    <n v="535908"/>
    <n v="6178909"/>
    <n v="0"/>
    <n v="844"/>
    <n v="275092"/>
    <n v="461730"/>
    <n v="0"/>
    <n v="0"/>
    <n v="737666"/>
    <m/>
    <x v="0"/>
    <x v="0"/>
    <m/>
    <m/>
    <n v="6426"/>
    <m/>
    <x v="0"/>
    <x v="0"/>
    <m/>
    <m/>
    <n v="412672"/>
    <n v="101"/>
    <n v="217"/>
    <n v="40"/>
    <n v="64"/>
    <n v="144"/>
    <n v="25"/>
    <n v="31"/>
    <n v="65"/>
    <n v="14"/>
    <n v="1"/>
    <n v="0"/>
    <n v="0"/>
    <n v="0"/>
    <n v="1"/>
    <n v="0"/>
    <n v="1"/>
    <n v="0"/>
    <n v="0"/>
    <n v="0"/>
    <n v="0"/>
    <n v="0"/>
    <n v="0"/>
    <n v="0"/>
    <n v="0"/>
    <n v="1"/>
    <n v="0"/>
    <n v="0"/>
    <n v="0"/>
    <n v="0"/>
  </r>
  <r>
    <n v="206010797"/>
    <x v="8"/>
    <d v="2024-01-01T00:00:00"/>
    <d v="2024-12-31T00:00:00"/>
    <n v="366"/>
    <s v="In Process"/>
    <x v="0"/>
    <x v="0"/>
    <x v="0"/>
    <x v="0"/>
    <s v="05 - East Bay"/>
    <x v="2"/>
    <s v="510-792-3743"/>
    <s v="39022 PRESIDIO WAY"/>
    <s v="FREMONT"/>
    <s v="94538"/>
    <s v="1194120600"/>
    <s v="ESPENITO CARAMBA"/>
    <s v="Yes"/>
    <s v="NATIONAL SENIOR CARE, INC."/>
    <n v="115"/>
    <n v="115"/>
    <x v="0"/>
    <n v="42090"/>
    <n v="38410"/>
    <n v="153.91999999999999"/>
    <n v="189"/>
    <n v="185"/>
    <n v="5092"/>
    <n v="2703"/>
    <n v="3202"/>
    <n v="26572"/>
    <m/>
    <m/>
    <n v="203"/>
    <n v="638"/>
    <x v="0"/>
    <n v="38410"/>
    <m/>
    <m/>
    <m/>
    <m/>
    <m/>
    <m/>
    <m/>
    <m/>
    <n v="19179169"/>
    <n v="4081339"/>
    <n v="6005857"/>
    <n v="36"/>
    <n v="17254687"/>
    <n v="17762298"/>
    <n v="-507611"/>
    <n v="12426"/>
    <m/>
    <m/>
    <n v="-495185"/>
    <n v="2765881"/>
    <n v="1498811"/>
    <n v="1696192"/>
    <n v="12857721"/>
    <m/>
    <m/>
    <n v="44849"/>
    <n v="315715"/>
    <n v="19179169"/>
    <m/>
    <m/>
    <m/>
    <m/>
    <m/>
    <m/>
    <m/>
    <m/>
    <n v="2862729"/>
    <m/>
    <n v="1080795"/>
    <m/>
    <n v="66382"/>
    <m/>
    <n v="67311"/>
    <m/>
    <m/>
    <m/>
    <m/>
    <m/>
    <n v="-614"/>
    <m/>
    <n v="4736"/>
    <m/>
    <n v="0"/>
    <n v="0"/>
    <n v="1563808"/>
    <n v="0"/>
    <n v="1856685"/>
    <n v="90760"/>
    <n v="481276"/>
    <n v="78161"/>
    <m/>
    <n v="10649"/>
    <m/>
    <m/>
    <m/>
    <m/>
    <m/>
    <m/>
    <m/>
    <m/>
    <m/>
    <m/>
    <m/>
    <m/>
    <m/>
    <m/>
    <m/>
    <m/>
    <m/>
    <m/>
    <m/>
    <m/>
    <m/>
    <m/>
    <m/>
    <m/>
    <m/>
    <m/>
    <m/>
    <m/>
    <m/>
    <m/>
    <m/>
    <m/>
    <n v="290624"/>
    <m/>
    <n v="1085957"/>
    <m/>
    <n v="277199"/>
    <m/>
    <n v="4237702"/>
    <m/>
    <m/>
    <m/>
    <m/>
    <m/>
    <n v="114372"/>
    <m/>
    <m/>
    <m/>
    <m/>
    <m/>
    <m/>
    <m/>
    <m/>
    <m/>
    <m/>
    <m/>
    <m/>
    <m/>
    <m/>
    <m/>
    <n v="3"/>
    <m/>
    <n v="6546468"/>
    <n v="2195567"/>
    <n v="9020263"/>
    <n v="188957"/>
    <n v="8120481"/>
    <m/>
    <m/>
    <m/>
    <m/>
    <m/>
    <m/>
    <m/>
    <m/>
    <n v="103356"/>
    <m/>
    <n v="381581"/>
    <n v="7714"/>
    <n v="463978"/>
    <n v="9551"/>
    <n v="194808"/>
    <n v="78717"/>
    <m/>
    <n v="38796"/>
    <n v="533629"/>
    <n v="542390"/>
    <n v="137069"/>
    <n v="1109699"/>
    <n v="171577"/>
    <n v="152793"/>
    <m/>
    <n v="3842154"/>
    <n v="95884"/>
    <n v="1068065"/>
    <n v="165461"/>
    <n v="146720"/>
    <n v="52161"/>
    <m/>
    <n v="345714"/>
    <n v="2366546"/>
    <m/>
    <n v="733156"/>
    <n v="41255"/>
    <n v="354549"/>
    <m/>
    <n v="3495506"/>
    <n v="1584822"/>
    <n v="267943"/>
    <m/>
    <n v="1642741"/>
    <n v="3495506"/>
    <m/>
    <m/>
    <n v="-1170561"/>
    <m/>
    <n v="0"/>
    <n v="2327088"/>
    <n v="1062394"/>
    <n v="1120546"/>
    <n v="4510028"/>
    <n v="-3776872"/>
    <m/>
    <m/>
    <m/>
    <m/>
    <m/>
    <s v="0.00"/>
    <n v="0"/>
    <n v="8586"/>
    <n v="0"/>
    <n v="21495"/>
    <n v="19717"/>
    <n v="63693"/>
    <n v="0"/>
    <n v="0"/>
    <n v="5253"/>
    <m/>
    <n v="3649"/>
    <n v="18054"/>
    <n v="3782"/>
    <n v="20520"/>
    <n v="3806"/>
    <n v="4405"/>
    <m/>
    <n v="18476"/>
    <n v="191436"/>
    <n v="0"/>
    <n v="250"/>
    <n v="1454"/>
    <n v="35519"/>
    <n v="0"/>
    <n v="0"/>
    <n v="37223"/>
    <n v="547110"/>
    <n v="0"/>
    <n v="1193352"/>
    <n v="895583"/>
    <n v="1830586"/>
    <n v="0"/>
    <n v="0"/>
    <n v="190987"/>
    <m/>
    <n v="91208"/>
    <n v="365914"/>
    <n v="78713"/>
    <n v="488528"/>
    <n v="129120"/>
    <n v="110287"/>
    <m/>
    <n v="625080"/>
    <n v="6546468"/>
    <n v="0"/>
    <n v="19038"/>
    <n v="99611"/>
    <n v="1587118"/>
    <n v="0"/>
    <n v="0"/>
    <n v="1705767"/>
    <m/>
    <x v="0"/>
    <x v="0"/>
    <m/>
    <m/>
    <m/>
    <m/>
    <x v="0"/>
    <x v="0"/>
    <m/>
    <m/>
    <m/>
    <n v="135"/>
    <n v="168"/>
    <n v="106"/>
    <n v="80"/>
    <n v="108"/>
    <n v="58"/>
    <n v="47"/>
    <n v="67"/>
    <n v="31"/>
    <n v="1"/>
    <n v="0"/>
    <n v="0"/>
    <n v="0"/>
    <n v="0"/>
    <n v="1"/>
    <n v="1"/>
    <n v="0"/>
    <n v="0"/>
    <n v="0"/>
    <n v="0"/>
    <n v="0"/>
    <n v="0"/>
    <n v="0"/>
    <n v="0"/>
    <n v="1"/>
    <n v="0"/>
    <n v="0"/>
    <n v="0"/>
    <n v="0"/>
  </r>
  <r>
    <n v="206010798"/>
    <x v="9"/>
    <d v="2024-01-01T00:00:00"/>
    <d v="2024-12-31T00:00:00"/>
    <n v="366"/>
    <s v="In Process"/>
    <x v="0"/>
    <x v="0"/>
    <x v="0"/>
    <x v="0"/>
    <s v="05 - East Bay"/>
    <x v="2"/>
    <s v="510-785-2880"/>
    <s v="19700 HESPERIAN BLVD."/>
    <s v="HAYWARD"/>
    <s v="94541"/>
    <s v="1871881557"/>
    <s v="ERIKA AGAPAY"/>
    <s v="Yes"/>
    <s v="NATIONAL SENIOR CARE, INC."/>
    <n v="88"/>
    <n v="88"/>
    <x v="2"/>
    <n v="32208"/>
    <n v="28051"/>
    <n v="146.88999999999999"/>
    <n v="102"/>
    <n v="99"/>
    <n v="1682"/>
    <n v="2601"/>
    <n v="3876"/>
    <n v="19415"/>
    <m/>
    <m/>
    <n v="316"/>
    <n v="161"/>
    <x v="1"/>
    <n v="19818"/>
    <m/>
    <m/>
    <m/>
    <n v="8233"/>
    <m/>
    <m/>
    <m/>
    <m/>
    <n v="19837459"/>
    <n v="4546424"/>
    <n v="9617409"/>
    <n v="34"/>
    <n v="14766508"/>
    <n v="15608435"/>
    <n v="-841927"/>
    <n v="17057"/>
    <m/>
    <m/>
    <n v="-824870"/>
    <n v="1372360"/>
    <n v="1767991"/>
    <n v="2853116"/>
    <n v="13357878"/>
    <m/>
    <m/>
    <n v="412257"/>
    <n v="73857"/>
    <n v="9346330"/>
    <m/>
    <m/>
    <m/>
    <n v="10491129"/>
    <m/>
    <m/>
    <m/>
    <m/>
    <n v="2171305"/>
    <m/>
    <n v="1785889"/>
    <m/>
    <n v="213406"/>
    <m/>
    <n v="376037"/>
    <m/>
    <m/>
    <m/>
    <m/>
    <m/>
    <n v="-948"/>
    <m/>
    <n v="735"/>
    <m/>
    <n v="0"/>
    <n v="-948"/>
    <n v="2411448"/>
    <n v="0"/>
    <n v="985320"/>
    <n v="786880"/>
    <n v="300075"/>
    <n v="56003"/>
    <m/>
    <n v="7646"/>
    <m/>
    <m/>
    <m/>
    <m/>
    <m/>
    <m/>
    <m/>
    <m/>
    <m/>
    <m/>
    <m/>
    <m/>
    <m/>
    <m/>
    <m/>
    <m/>
    <m/>
    <m/>
    <m/>
    <m/>
    <m/>
    <m/>
    <m/>
    <m/>
    <m/>
    <m/>
    <m/>
    <m/>
    <m/>
    <m/>
    <m/>
    <m/>
    <n v="1159419"/>
    <m/>
    <n v="1681013"/>
    <m/>
    <n v="1387305"/>
    <m/>
    <n v="5407602"/>
    <m/>
    <m/>
    <m/>
    <m/>
    <m/>
    <n v="-17934"/>
    <m/>
    <m/>
    <m/>
    <m/>
    <m/>
    <m/>
    <m/>
    <m/>
    <m/>
    <m/>
    <m/>
    <m/>
    <m/>
    <m/>
    <m/>
    <n v="4"/>
    <m/>
    <n v="6490283"/>
    <n v="2179252"/>
    <n v="6938900"/>
    <n v="181703"/>
    <n v="4793994"/>
    <m/>
    <m/>
    <m/>
    <n v="2977225"/>
    <m/>
    <m/>
    <m/>
    <m/>
    <n v="224778"/>
    <n v="515"/>
    <n v="410117"/>
    <n v="508393"/>
    <n v="155920"/>
    <n v="126543"/>
    <n v="103390"/>
    <n v="50765"/>
    <m/>
    <n v="57038"/>
    <n v="407385"/>
    <n v="466566"/>
    <n v="257684"/>
    <n v="1000999"/>
    <n v="91402"/>
    <n v="152511"/>
    <m/>
    <n v="3035647"/>
    <n v="121475"/>
    <n v="61842"/>
    <n v="97354"/>
    <n v="190989"/>
    <n v="20769"/>
    <m/>
    <n v="295134"/>
    <n v="3182386"/>
    <m/>
    <n v="418039"/>
    <n v="-466215"/>
    <n v="268637"/>
    <m/>
    <n v="3402847"/>
    <n v="2241315"/>
    <n v="361263"/>
    <m/>
    <n v="800269"/>
    <n v="3402847"/>
    <m/>
    <m/>
    <n v="-180466"/>
    <m/>
    <n v="0"/>
    <n v="722119"/>
    <n v="773758"/>
    <n v="1102035"/>
    <n v="2597912"/>
    <n v="-2179873"/>
    <m/>
    <m/>
    <m/>
    <m/>
    <m/>
    <s v="0.00"/>
    <n v="0"/>
    <n v="7341"/>
    <n v="0"/>
    <n v="13810"/>
    <n v="42235"/>
    <n v="54862"/>
    <n v="0"/>
    <n v="0"/>
    <n v="4117"/>
    <m/>
    <m/>
    <n v="13141"/>
    <n v="8582"/>
    <n v="17805"/>
    <n v="1974"/>
    <n v="5509"/>
    <m/>
    <n v="14593"/>
    <n v="183969"/>
    <n v="0"/>
    <n v="711"/>
    <n v="5287"/>
    <n v="16984"/>
    <n v="0"/>
    <n v="8632"/>
    <n v="31614"/>
    <n v="492641"/>
    <n v="0"/>
    <n v="762510"/>
    <n v="1934178"/>
    <n v="1516138"/>
    <n v="0"/>
    <n v="0"/>
    <n v="157813"/>
    <m/>
    <m/>
    <n v="301428"/>
    <n v="166228"/>
    <n v="438580"/>
    <n v="70006"/>
    <n v="112004"/>
    <m/>
    <n v="538757"/>
    <n v="6490283"/>
    <n v="0"/>
    <n v="50683"/>
    <n v="286842"/>
    <n v="659136"/>
    <n v="0"/>
    <n v="431600"/>
    <n v="1428261"/>
    <m/>
    <x v="0"/>
    <x v="0"/>
    <m/>
    <m/>
    <m/>
    <m/>
    <x v="0"/>
    <x v="0"/>
    <m/>
    <m/>
    <m/>
    <n v="229"/>
    <n v="254"/>
    <n v="197"/>
    <n v="162"/>
    <n v="178"/>
    <n v="140"/>
    <n v="67"/>
    <n v="75"/>
    <n v="58"/>
    <n v="1"/>
    <n v="0"/>
    <n v="0"/>
    <n v="0"/>
    <n v="1"/>
    <n v="0"/>
    <n v="1"/>
    <n v="0"/>
    <n v="0"/>
    <n v="0"/>
    <n v="1"/>
    <n v="0"/>
    <n v="0"/>
    <n v="0"/>
    <n v="0"/>
    <n v="1"/>
    <n v="0"/>
    <n v="0"/>
    <n v="0"/>
    <n v="0"/>
  </r>
  <r>
    <n v="206010806"/>
    <x v="10"/>
    <d v="2023-09-01T00:00:00"/>
    <d v="2024-08-31T00:00:00"/>
    <n v="366"/>
    <s v="In Process"/>
    <x v="0"/>
    <x v="0"/>
    <x v="0"/>
    <x v="0"/>
    <s v="05 - East Bay"/>
    <x v="2"/>
    <s v="510-783-4811"/>
    <s v="1805 WEST STREET"/>
    <s v="HAYWARD"/>
    <s v="94545"/>
    <s v="1639401227"/>
    <s v="DATT, LALEEN"/>
    <s v="Yes"/>
    <m/>
    <n v="99"/>
    <n v="99"/>
    <x v="2"/>
    <n v="36234"/>
    <n v="33904"/>
    <n v="93.57"/>
    <n v="419"/>
    <n v="392"/>
    <n v="3882"/>
    <m/>
    <n v="2704"/>
    <n v="21971"/>
    <n v="3849"/>
    <m/>
    <n v="1019"/>
    <n v="479"/>
    <x v="0"/>
    <n v="33904"/>
    <m/>
    <m/>
    <m/>
    <m/>
    <m/>
    <m/>
    <m/>
    <m/>
    <n v="16600635"/>
    <n v="6559432"/>
    <n v="7070998"/>
    <m/>
    <n v="16089069"/>
    <n v="16118662"/>
    <n v="-29593"/>
    <n v="420112"/>
    <n v="12590"/>
    <m/>
    <n v="377929"/>
    <n v="3493800"/>
    <m/>
    <n v="881114"/>
    <n v="8272082"/>
    <n v="3463527"/>
    <m/>
    <n v="334669"/>
    <n v="155443"/>
    <n v="16600635"/>
    <m/>
    <m/>
    <m/>
    <m/>
    <m/>
    <m/>
    <m/>
    <m/>
    <n v="2931962"/>
    <m/>
    <m/>
    <m/>
    <n v="48067"/>
    <m/>
    <n v="794131"/>
    <m/>
    <n v="2779125"/>
    <m/>
    <m/>
    <m/>
    <n v="5259"/>
    <m/>
    <n v="888"/>
    <m/>
    <n v="23087"/>
    <n v="53078"/>
    <n v="2269157"/>
    <n v="0"/>
    <n v="1634344"/>
    <n v="718586"/>
    <n v="1279240"/>
    <n v="387798"/>
    <m/>
    <n v="194142"/>
    <m/>
    <m/>
    <m/>
    <m/>
    <m/>
    <m/>
    <m/>
    <m/>
    <m/>
    <m/>
    <m/>
    <m/>
    <m/>
    <m/>
    <m/>
    <m/>
    <m/>
    <m/>
    <m/>
    <m/>
    <m/>
    <m/>
    <m/>
    <m/>
    <m/>
    <m/>
    <m/>
    <m/>
    <n v="1719"/>
    <m/>
    <m/>
    <m/>
    <n v="1548086"/>
    <m/>
    <m/>
    <m/>
    <n v="141468"/>
    <m/>
    <n v="2148492"/>
    <m/>
    <n v="3213367"/>
    <m/>
    <m/>
    <m/>
    <n v="17866"/>
    <m/>
    <m/>
    <m/>
    <m/>
    <m/>
    <m/>
    <m/>
    <m/>
    <m/>
    <m/>
    <m/>
    <m/>
    <m/>
    <m/>
    <m/>
    <m/>
    <m/>
    <n v="7538249"/>
    <n v="1767568"/>
    <n v="6812845"/>
    <n v="303529"/>
    <n v="6769717"/>
    <m/>
    <m/>
    <m/>
    <m/>
    <m/>
    <m/>
    <m/>
    <m/>
    <n v="10244"/>
    <n v="25197"/>
    <n v="496492"/>
    <m/>
    <n v="417112"/>
    <n v="107870"/>
    <n v="415710"/>
    <n v="59616"/>
    <m/>
    <n v="93041"/>
    <n v="812649"/>
    <n v="369179"/>
    <n v="113211"/>
    <n v="964388"/>
    <n v="164316"/>
    <n v="245111"/>
    <n v="130957"/>
    <n v="3034114"/>
    <n v="53783"/>
    <n v="1499297"/>
    <n v="96977"/>
    <n v="15738"/>
    <m/>
    <n v="1189"/>
    <n v="222754"/>
    <n v="8428310"/>
    <m/>
    <n v="132901"/>
    <n v="386698"/>
    <n v="9883535"/>
    <m/>
    <n v="18831444"/>
    <n v="14033450"/>
    <m/>
    <m/>
    <n v="4797994"/>
    <n v="18831444"/>
    <n v="4461513"/>
    <m/>
    <n v="1057558"/>
    <m/>
    <n v="0"/>
    <n v="3400"/>
    <n v="498595"/>
    <n v="404342"/>
    <n v="906337"/>
    <n v="-773436"/>
    <m/>
    <m/>
    <m/>
    <m/>
    <m/>
    <s v="0.01"/>
    <n v="140334.5"/>
    <n v="2024"/>
    <n v="0"/>
    <n v="13588"/>
    <n v="29202"/>
    <n v="70485"/>
    <n v="0"/>
    <n v="0"/>
    <n v="6281"/>
    <n v="12201"/>
    <n v="5919"/>
    <n v="13345"/>
    <n v="4295"/>
    <n v="22928"/>
    <n v="4289"/>
    <n v="8374"/>
    <n v="2220"/>
    <n v="18411"/>
    <n v="213562"/>
    <n v="0"/>
    <n v="25"/>
    <n v="2001"/>
    <n v="7656"/>
    <n v="0"/>
    <n v="0"/>
    <n v="9682"/>
    <n v="186678"/>
    <n v="0"/>
    <n v="710181"/>
    <n v="1393934"/>
    <n v="2048151"/>
    <n v="0"/>
    <n v="0"/>
    <n v="294789"/>
    <n v="599531"/>
    <n v="156259"/>
    <n v="246518"/>
    <n v="77840"/>
    <n v="538370"/>
    <n v="133562"/>
    <n v="197344"/>
    <n v="111261"/>
    <n v="843831"/>
    <n v="7538249"/>
    <n v="0"/>
    <n v="1918"/>
    <n v="108340"/>
    <n v="300178"/>
    <n v="0"/>
    <n v="0"/>
    <n v="410436"/>
    <m/>
    <x v="0"/>
    <x v="0"/>
    <m/>
    <m/>
    <n v="12201"/>
    <m/>
    <x v="0"/>
    <x v="0"/>
    <m/>
    <m/>
    <n v="599531"/>
    <n v="156"/>
    <n v="254"/>
    <n v="93"/>
    <n v="80"/>
    <n v="132"/>
    <n v="51"/>
    <n v="47"/>
    <n v="76"/>
    <n v="31"/>
    <n v="1"/>
    <n v="0"/>
    <n v="0"/>
    <n v="0"/>
    <n v="1"/>
    <n v="0"/>
    <n v="1"/>
    <n v="0"/>
    <n v="0"/>
    <n v="0"/>
    <n v="0"/>
    <n v="0"/>
    <n v="0"/>
    <n v="0"/>
    <n v="0"/>
    <n v="1"/>
    <n v="0"/>
    <n v="0"/>
    <n v="0"/>
    <n v="0"/>
  </r>
  <r>
    <n v="206010807"/>
    <x v="11"/>
    <d v="2024-01-01T00:00:00"/>
    <d v="2024-12-31T00:00:00"/>
    <n v="366"/>
    <s v="In Process"/>
    <x v="0"/>
    <x v="0"/>
    <x v="0"/>
    <x v="0"/>
    <s v="05 - East Bay"/>
    <x v="1"/>
    <s v="510-665-2800"/>
    <s v="2829 SHATTUCK AVENUE"/>
    <s v="BERKELEY"/>
    <s v="94705"/>
    <s v="1023183662"/>
    <s v="GURBINDER KAUR"/>
    <s v="Yes"/>
    <m/>
    <n v="77"/>
    <n v="77"/>
    <x v="2"/>
    <n v="28182"/>
    <n v="25950"/>
    <n v="211.96"/>
    <n v="485"/>
    <n v="491"/>
    <n v="1786"/>
    <n v="534"/>
    <n v="1841"/>
    <n v="14297"/>
    <m/>
    <n v="5834"/>
    <n v="474"/>
    <n v="1184"/>
    <x v="0"/>
    <n v="25950"/>
    <m/>
    <m/>
    <m/>
    <m/>
    <m/>
    <m/>
    <m/>
    <m/>
    <n v="11679317"/>
    <n v="2670444"/>
    <n v="1514914"/>
    <n v="745"/>
    <n v="12835592"/>
    <n v="11997177"/>
    <n v="838415"/>
    <n v="140313"/>
    <n v="-27766"/>
    <m/>
    <n v="1006494"/>
    <n v="803825"/>
    <n v="240338"/>
    <n v="828579"/>
    <n v="6434651"/>
    <m/>
    <n v="2625708"/>
    <n v="213333"/>
    <n v="532883"/>
    <n v="11679317"/>
    <m/>
    <m/>
    <m/>
    <m/>
    <m/>
    <m/>
    <m/>
    <m/>
    <n v="509545"/>
    <m/>
    <n v="64462"/>
    <m/>
    <n v="26096"/>
    <m/>
    <n v="75141"/>
    <m/>
    <m/>
    <m/>
    <n v="1970342"/>
    <m/>
    <n v="24049"/>
    <m/>
    <n v="809"/>
    <m/>
    <n v="31891"/>
    <n v="0"/>
    <n v="1081974"/>
    <n v="0"/>
    <n v="773910"/>
    <n v="130614"/>
    <n v="456568"/>
    <n v="134468"/>
    <m/>
    <n v="61019"/>
    <m/>
    <m/>
    <m/>
    <m/>
    <m/>
    <m/>
    <m/>
    <m/>
    <m/>
    <m/>
    <m/>
    <m/>
    <m/>
    <m/>
    <m/>
    <m/>
    <m/>
    <m/>
    <m/>
    <m/>
    <m/>
    <m/>
    <m/>
    <m/>
    <m/>
    <m/>
    <m/>
    <m/>
    <m/>
    <m/>
    <m/>
    <m/>
    <n v="-620986"/>
    <m/>
    <n v="138303"/>
    <m/>
    <n v="227282"/>
    <m/>
    <n v="1625049"/>
    <m/>
    <m/>
    <m/>
    <n v="-42277"/>
    <m/>
    <n v="187543"/>
    <m/>
    <m/>
    <m/>
    <m/>
    <m/>
    <m/>
    <m/>
    <m/>
    <m/>
    <m/>
    <m/>
    <m/>
    <m/>
    <m/>
    <m/>
    <m/>
    <m/>
    <n v="3758235"/>
    <n v="887555"/>
    <n v="7351387"/>
    <n v="124084"/>
    <n v="5029721"/>
    <m/>
    <m/>
    <m/>
    <m/>
    <m/>
    <m/>
    <m/>
    <m/>
    <n v="24163"/>
    <n v="12489"/>
    <n v="553421"/>
    <m/>
    <n v="347902"/>
    <n v="67052"/>
    <n v="264403"/>
    <n v="83355"/>
    <m/>
    <n v="41585"/>
    <n v="436899"/>
    <n v="304921"/>
    <n v="88200"/>
    <n v="715756"/>
    <n v="108524"/>
    <n v="153850"/>
    <n v="28378"/>
    <n v="2770189"/>
    <n v="87491"/>
    <n v="554400"/>
    <n v="79557"/>
    <n v="10169"/>
    <m/>
    <m/>
    <n v="234752"/>
    <n v="7230765"/>
    <m/>
    <n v="524785"/>
    <m/>
    <m/>
    <m/>
    <n v="7755550"/>
    <n v="1572532"/>
    <m/>
    <m/>
    <n v="6183018"/>
    <n v="7755550"/>
    <m/>
    <m/>
    <m/>
    <m/>
    <n v="0"/>
    <m/>
    <n v="711450"/>
    <n v="374632"/>
    <n v="1086082"/>
    <n v="-561297"/>
    <m/>
    <m/>
    <m/>
    <m/>
    <m/>
    <s v="2.35"/>
    <n v="3695450.2"/>
    <n v="1770"/>
    <n v="0"/>
    <n v="12708"/>
    <n v="19127"/>
    <n v="21761"/>
    <n v="0"/>
    <n v="0"/>
    <n v="2878"/>
    <m/>
    <n v="2007"/>
    <n v="9750"/>
    <n v="3098"/>
    <n v="13303"/>
    <n v="2596"/>
    <n v="2652"/>
    <n v="844"/>
    <n v="12436"/>
    <n v="104930"/>
    <n v="0"/>
    <n v="2298"/>
    <n v="3135"/>
    <n v="43342"/>
    <n v="0"/>
    <n v="0"/>
    <n v="48775"/>
    <n v="137428"/>
    <n v="0"/>
    <n v="732242"/>
    <n v="843382"/>
    <n v="540313"/>
    <n v="0"/>
    <n v="0"/>
    <n v="152353"/>
    <m/>
    <n v="54281"/>
    <n v="190694"/>
    <n v="61903"/>
    <n v="314243"/>
    <n v="82263"/>
    <n v="78319"/>
    <n v="23402"/>
    <n v="547412"/>
    <n v="3758235"/>
    <n v="0"/>
    <n v="147905"/>
    <n v="165703"/>
    <n v="1432976"/>
    <n v="0"/>
    <n v="0"/>
    <n v="1746584"/>
    <m/>
    <x v="0"/>
    <x v="0"/>
    <m/>
    <m/>
    <m/>
    <m/>
    <x v="0"/>
    <x v="0"/>
    <m/>
    <m/>
    <m/>
    <n v="65"/>
    <n v="134"/>
    <n v="44"/>
    <n v="33"/>
    <n v="79"/>
    <n v="26"/>
    <n v="16"/>
    <n v="41"/>
    <n v="10"/>
    <n v="1"/>
    <n v="0"/>
    <n v="0"/>
    <n v="0"/>
    <n v="1"/>
    <n v="0"/>
    <n v="1"/>
    <n v="0"/>
    <n v="0"/>
    <n v="0"/>
    <n v="0"/>
    <n v="0"/>
    <n v="0"/>
    <n v="0"/>
    <n v="0"/>
    <n v="1"/>
    <n v="0"/>
    <n v="0"/>
    <n v="0"/>
    <n v="0"/>
  </r>
  <r>
    <n v="206010808"/>
    <x v="12"/>
    <d v="2024-01-01T00:00:00"/>
    <d v="2024-12-31T00:00:00"/>
    <n v="366"/>
    <s v="In Process"/>
    <x v="0"/>
    <x v="0"/>
    <x v="0"/>
    <x v="0"/>
    <s v="05 - East Bay"/>
    <x v="0"/>
    <s v="510-536-6512"/>
    <s v="1833 10TH AVE"/>
    <s v="OAKLAND"/>
    <s v="94606-3023"/>
    <s v="1639431471"/>
    <s v="SHIRLY MA"/>
    <s v="No"/>
    <m/>
    <n v="99"/>
    <n v="99"/>
    <x v="2"/>
    <n v="36234"/>
    <n v="23514"/>
    <n v="148.44999999999999"/>
    <n v="364"/>
    <n v="368"/>
    <n v="268"/>
    <n v="6521"/>
    <n v="1474"/>
    <n v="13927"/>
    <n v="85"/>
    <n v="855"/>
    <n v="384"/>
    <m/>
    <x v="1"/>
    <n v="12474"/>
    <m/>
    <m/>
    <m/>
    <n v="11040"/>
    <m/>
    <m/>
    <m/>
    <m/>
    <n v="28310162"/>
    <n v="2788841"/>
    <n v="11906589"/>
    <n v="90501"/>
    <n v="19282915"/>
    <n v="19223828"/>
    <n v="59087"/>
    <m/>
    <m/>
    <m/>
    <n v="59087"/>
    <n v="202045"/>
    <n v="8220069"/>
    <n v="1828581"/>
    <n v="16607261"/>
    <n v="155250"/>
    <n v="1102930"/>
    <n v="194026"/>
    <m/>
    <n v="6687534"/>
    <m/>
    <m/>
    <m/>
    <n v="21622628"/>
    <m/>
    <m/>
    <m/>
    <m/>
    <n v="82933"/>
    <m/>
    <n v="1843567"/>
    <m/>
    <n v="60612"/>
    <m/>
    <n v="542083"/>
    <m/>
    <n v="20242"/>
    <m/>
    <n v="229062"/>
    <m/>
    <n v="10342"/>
    <m/>
    <m/>
    <m/>
    <n v="648633"/>
    <n v="0"/>
    <n v="706839"/>
    <n v="0"/>
    <n v="725040"/>
    <n v="67850"/>
    <n v="495285"/>
    <n v="97088"/>
    <m/>
    <n v="48106"/>
    <m/>
    <m/>
    <m/>
    <m/>
    <m/>
    <m/>
    <m/>
    <m/>
    <m/>
    <m/>
    <m/>
    <m/>
    <m/>
    <m/>
    <m/>
    <m/>
    <m/>
    <m/>
    <m/>
    <m/>
    <m/>
    <m/>
    <m/>
    <m/>
    <m/>
    <m/>
    <m/>
    <m/>
    <n v="350"/>
    <m/>
    <m/>
    <m/>
    <n v="-20370"/>
    <m/>
    <n v="1679024"/>
    <m/>
    <n v="1002698"/>
    <m/>
    <n v="8807958"/>
    <m/>
    <n v="43741"/>
    <m/>
    <n v="393188"/>
    <m/>
    <m/>
    <m/>
    <m/>
    <m/>
    <m/>
    <m/>
    <m/>
    <m/>
    <m/>
    <m/>
    <m/>
    <m/>
    <m/>
    <m/>
    <m/>
    <m/>
    <m/>
    <m/>
    <n v="9798987"/>
    <n v="3279464"/>
    <n v="6145377"/>
    <n v="174898"/>
    <n v="3419731"/>
    <m/>
    <m/>
    <m/>
    <n v="6239242"/>
    <m/>
    <m/>
    <m/>
    <m/>
    <n v="637243"/>
    <m/>
    <n v="318534"/>
    <m/>
    <n v="378913"/>
    <n v="55030"/>
    <n v="332966"/>
    <n v="70553"/>
    <m/>
    <n v="39966"/>
    <n v="794026"/>
    <n v="400617"/>
    <n v="195989"/>
    <n v="961747"/>
    <n v="464521"/>
    <n v="169498"/>
    <n v="251568"/>
    <n v="3597004"/>
    <n v="364925"/>
    <n v="146096"/>
    <n v="107779"/>
    <n v="39701"/>
    <m/>
    <n v="238039"/>
    <n v="140"/>
    <n v="13248774"/>
    <m/>
    <n v="5245634"/>
    <m/>
    <n v="14164"/>
    <n v="38565"/>
    <n v="18547137"/>
    <n v="2334314"/>
    <m/>
    <n v="4353754"/>
    <n v="11859069"/>
    <n v="18547137"/>
    <n v="3872269"/>
    <m/>
    <m/>
    <m/>
    <n v="1009522"/>
    <n v="5750647"/>
    <m/>
    <n v="3079463"/>
    <n v="9839632"/>
    <n v="-4593998"/>
    <m/>
    <m/>
    <m/>
    <n v="4353754"/>
    <m/>
    <s v="1.46"/>
    <n v="3408098.44"/>
    <n v="1955"/>
    <n v="0"/>
    <n v="37309"/>
    <n v="44652"/>
    <n v="85048"/>
    <n v="0"/>
    <n v="0"/>
    <n v="3841"/>
    <m/>
    <n v="7436"/>
    <n v="12688"/>
    <n v="5909"/>
    <n v="19141"/>
    <n v="8960"/>
    <n v="4326"/>
    <n v="5429"/>
    <n v="20748"/>
    <n v="257442"/>
    <n v="0"/>
    <n v="1151"/>
    <n v="0"/>
    <n v="0"/>
    <n v="0"/>
    <n v="0"/>
    <n v="1151"/>
    <n v="152974"/>
    <n v="0"/>
    <n v="2076113"/>
    <n v="2081124"/>
    <n v="2588785"/>
    <n v="0"/>
    <n v="0"/>
    <n v="142293"/>
    <m/>
    <n v="258385"/>
    <n v="288632"/>
    <n v="129344"/>
    <n v="523021"/>
    <n v="336663"/>
    <n v="117747"/>
    <n v="193940"/>
    <n v="909966"/>
    <n v="9798987"/>
    <n v="0"/>
    <n v="68699"/>
    <n v="0"/>
    <n v="0"/>
    <n v="0"/>
    <n v="0"/>
    <n v="68699"/>
    <m/>
    <x v="0"/>
    <x v="0"/>
    <m/>
    <m/>
    <m/>
    <m/>
    <x v="0"/>
    <x v="0"/>
    <m/>
    <m/>
    <m/>
    <n v="168"/>
    <n v="221"/>
    <n v="146"/>
    <n v="113"/>
    <n v="157"/>
    <n v="95"/>
    <n v="50"/>
    <n v="64"/>
    <n v="47"/>
    <n v="1"/>
    <n v="0"/>
    <n v="0"/>
    <n v="0"/>
    <n v="1"/>
    <n v="0"/>
    <n v="1"/>
    <n v="0"/>
    <n v="0"/>
    <n v="0"/>
    <n v="1"/>
    <n v="0"/>
    <n v="0"/>
    <n v="0"/>
    <n v="0"/>
    <n v="1"/>
    <n v="0"/>
    <n v="0"/>
    <n v="0"/>
    <n v="0"/>
  </r>
  <r>
    <n v="206010815"/>
    <x v="13"/>
    <d v="2024-01-01T00:00:00"/>
    <d v="2024-12-31T00:00:00"/>
    <n v="366"/>
    <s v="In Process"/>
    <x v="0"/>
    <x v="0"/>
    <x v="0"/>
    <x v="0"/>
    <s v="05 - East Bay"/>
    <x v="2"/>
    <s v="510-793-8383"/>
    <s v="2171 MOWRY AVENUE"/>
    <s v="FREMONT"/>
    <s v="94538"/>
    <s v="1942228838"/>
    <s v="KULBINDER HANS"/>
    <s v="Yes"/>
    <s v="CRESTWOOD BEHAVIORAL HEALTH, INC."/>
    <n v="88"/>
    <n v="88"/>
    <x v="2"/>
    <n v="32208"/>
    <n v="20446"/>
    <n v="63.48"/>
    <n v="45"/>
    <n v="39"/>
    <m/>
    <m/>
    <n v="1033"/>
    <n v="19249"/>
    <m/>
    <m/>
    <m/>
    <n v="164"/>
    <x v="0"/>
    <n v="20446"/>
    <m/>
    <m/>
    <m/>
    <m/>
    <m/>
    <m/>
    <m/>
    <m/>
    <n v="9390700"/>
    <n v="13817"/>
    <n v="-3509756"/>
    <n v="15191"/>
    <n v="12929464"/>
    <n v="13074156"/>
    <n v="-144692"/>
    <n v="492186"/>
    <m/>
    <m/>
    <n v="347494"/>
    <m/>
    <m/>
    <n v="474280"/>
    <n v="8842330"/>
    <m/>
    <m/>
    <m/>
    <n v="74090"/>
    <n v="9390700"/>
    <m/>
    <m/>
    <m/>
    <m/>
    <m/>
    <m/>
    <m/>
    <m/>
    <m/>
    <m/>
    <m/>
    <m/>
    <n v="812"/>
    <m/>
    <n v="13005"/>
    <m/>
    <m/>
    <m/>
    <m/>
    <m/>
    <m/>
    <m/>
    <m/>
    <m/>
    <n v="0"/>
    <n v="0"/>
    <n v="0"/>
    <n v="0"/>
    <n v="0"/>
    <n v="0"/>
    <n v="1745"/>
    <n v="8598"/>
    <m/>
    <n v="3474"/>
    <m/>
    <m/>
    <m/>
    <m/>
    <m/>
    <m/>
    <m/>
    <m/>
    <m/>
    <m/>
    <m/>
    <m/>
    <m/>
    <m/>
    <m/>
    <m/>
    <m/>
    <m/>
    <m/>
    <m/>
    <m/>
    <m/>
    <m/>
    <m/>
    <m/>
    <m/>
    <m/>
    <m/>
    <m/>
    <m/>
    <m/>
    <m/>
    <m/>
    <m/>
    <m/>
    <m/>
    <n v="-3615230"/>
    <m/>
    <n v="100562"/>
    <m/>
    <m/>
    <m/>
    <m/>
    <m/>
    <n v="4912"/>
    <m/>
    <m/>
    <m/>
    <m/>
    <m/>
    <m/>
    <m/>
    <m/>
    <m/>
    <m/>
    <m/>
    <m/>
    <m/>
    <m/>
    <m/>
    <m/>
    <m/>
    <n v="6651306"/>
    <n v="2692871"/>
    <n v="3729979"/>
    <n v="184580"/>
    <n v="4848547"/>
    <m/>
    <m/>
    <m/>
    <m/>
    <m/>
    <m/>
    <m/>
    <m/>
    <m/>
    <m/>
    <m/>
    <m/>
    <m/>
    <m/>
    <n v="12983"/>
    <n v="8590"/>
    <m/>
    <n v="616553"/>
    <n v="592589"/>
    <n v="828549"/>
    <n v="143225"/>
    <n v="1278861"/>
    <n v="128286"/>
    <n v="988826"/>
    <n v="107260"/>
    <n v="2383904"/>
    <n v="268087"/>
    <n v="789006"/>
    <n v="26063"/>
    <n v="24949"/>
    <m/>
    <n v="27790"/>
    <n v="88"/>
    <n v="2715112"/>
    <m/>
    <n v="1248474"/>
    <m/>
    <m/>
    <m/>
    <n v="3963586"/>
    <n v="1489217"/>
    <m/>
    <m/>
    <n v="2474369"/>
    <n v="3963586"/>
    <m/>
    <m/>
    <n v="380555"/>
    <m/>
    <n v="0"/>
    <m/>
    <n v="2713922"/>
    <n v="1471236"/>
    <n v="4185158"/>
    <n v="-2936684"/>
    <m/>
    <m/>
    <m/>
    <m/>
    <m/>
    <n v="0"/>
    <n v="0"/>
    <n v="1719"/>
    <n v="0"/>
    <n v="10531"/>
    <n v="19880"/>
    <n v="68262"/>
    <n v="0"/>
    <n v="0"/>
    <n v="0"/>
    <n v="10902"/>
    <n v="5922"/>
    <n v="25311"/>
    <n v="3709"/>
    <n v="28178"/>
    <n v="1792"/>
    <n v="29867"/>
    <n v="1748"/>
    <n v="12720"/>
    <n v="220541"/>
    <n v="0"/>
    <n v="0"/>
    <n v="0"/>
    <n v="0"/>
    <n v="0"/>
    <n v="0"/>
    <n v="0"/>
    <n v="106388"/>
    <n v="0"/>
    <n v="540811"/>
    <n v="802212"/>
    <n v="1941358"/>
    <n v="0"/>
    <n v="0"/>
    <n v="0"/>
    <n v="394307"/>
    <n v="183120"/>
    <n v="558830"/>
    <n v="82060"/>
    <n v="667820"/>
    <n v="91394"/>
    <n v="686709"/>
    <n v="74899"/>
    <n v="521398"/>
    <n v="6651306"/>
    <n v="0"/>
    <n v="0"/>
    <n v="0"/>
    <n v="0"/>
    <n v="0"/>
    <n v="0"/>
    <n v="0"/>
    <m/>
    <x v="0"/>
    <x v="0"/>
    <m/>
    <m/>
    <n v="10902"/>
    <m/>
    <x v="0"/>
    <x v="0"/>
    <m/>
    <m/>
    <n v="394307"/>
    <n v="117"/>
    <n v="123"/>
    <n v="110"/>
    <n v="56"/>
    <n v="59"/>
    <n v="52"/>
    <n v="31"/>
    <n v="34"/>
    <n v="27"/>
    <n v="1"/>
    <n v="0"/>
    <n v="0"/>
    <n v="0"/>
    <n v="1"/>
    <n v="0"/>
    <n v="1"/>
    <n v="0"/>
    <n v="0"/>
    <n v="0"/>
    <n v="0"/>
    <n v="0"/>
    <n v="0"/>
    <n v="0"/>
    <n v="0"/>
    <n v="1"/>
    <n v="0"/>
    <n v="0"/>
    <n v="0"/>
    <n v="0"/>
  </r>
  <r>
    <n v="206010824"/>
    <x v="14"/>
    <d v="2024-01-01T00:00:00"/>
    <d v="2024-12-31T00:00:00"/>
    <n v="366"/>
    <s v="In Process"/>
    <x v="0"/>
    <x v="0"/>
    <x v="0"/>
    <x v="0"/>
    <s v="05 - East Bay"/>
    <x v="2"/>
    <s v="510-782-8424"/>
    <s v="25919 GADING ROAD"/>
    <s v="HAYWARD"/>
    <s v="94544"/>
    <s v="1417275959"/>
    <s v="PRESTON FOO"/>
    <s v="Yes"/>
    <s v="WINDSOR HAYSAC HOLDINGS, LLC"/>
    <n v="99"/>
    <n v="99"/>
    <x v="2"/>
    <n v="36234"/>
    <n v="32226"/>
    <n v="211.37"/>
    <n v="511"/>
    <n v="485"/>
    <n v="2339"/>
    <n v="256"/>
    <n v="4030"/>
    <n v="16158"/>
    <m/>
    <n v="7372"/>
    <n v="93"/>
    <n v="1978"/>
    <x v="0"/>
    <n v="32226"/>
    <m/>
    <m/>
    <m/>
    <m/>
    <m/>
    <m/>
    <m/>
    <m/>
    <n v="11343552"/>
    <n v="2160379"/>
    <n v="-1680420"/>
    <n v="15434"/>
    <n v="15199785"/>
    <n v="15802048"/>
    <n v="-602263"/>
    <n v="1590549"/>
    <m/>
    <m/>
    <n v="988286"/>
    <n v="823328"/>
    <n v="90112"/>
    <n v="1418560"/>
    <n v="5687616"/>
    <m/>
    <n v="2594944"/>
    <n v="32736"/>
    <n v="696256"/>
    <n v="11343552"/>
    <m/>
    <m/>
    <m/>
    <m/>
    <m/>
    <m/>
    <m/>
    <m/>
    <n v="464464"/>
    <m/>
    <m/>
    <m/>
    <n v="9375"/>
    <m/>
    <n v="60689"/>
    <m/>
    <m/>
    <m/>
    <n v="1620547"/>
    <m/>
    <n v="2929"/>
    <m/>
    <n v="2375"/>
    <m/>
    <n v="5603"/>
    <n v="581"/>
    <n v="854175"/>
    <n v="0"/>
    <n v="837675"/>
    <n v="128680"/>
    <n v="258585"/>
    <n v="44543"/>
    <m/>
    <n v="30537"/>
    <m/>
    <m/>
    <m/>
    <m/>
    <m/>
    <m/>
    <m/>
    <m/>
    <m/>
    <m/>
    <m/>
    <m/>
    <m/>
    <m/>
    <m/>
    <m/>
    <m/>
    <m/>
    <m/>
    <m/>
    <m/>
    <m/>
    <m/>
    <m/>
    <m/>
    <m/>
    <m/>
    <m/>
    <n v="-112979"/>
    <m/>
    <m/>
    <m/>
    <n v="-1209774"/>
    <m/>
    <m/>
    <m/>
    <n v="103171"/>
    <m/>
    <n v="757917"/>
    <m/>
    <m/>
    <m/>
    <n v="-1306709"/>
    <m/>
    <n v="87954"/>
    <m/>
    <m/>
    <m/>
    <m/>
    <m/>
    <m/>
    <m/>
    <m/>
    <m/>
    <m/>
    <m/>
    <m/>
    <m/>
    <m/>
    <m/>
    <m/>
    <m/>
    <n v="5985677"/>
    <n v="1215202"/>
    <n v="8601169"/>
    <n v="137702"/>
    <n v="5701625"/>
    <m/>
    <m/>
    <m/>
    <m/>
    <m/>
    <m/>
    <m/>
    <m/>
    <n v="7388"/>
    <n v="2721"/>
    <n v="449496"/>
    <m/>
    <n v="451608"/>
    <n v="58435"/>
    <n v="256601"/>
    <n v="48804"/>
    <m/>
    <n v="37315"/>
    <n v="509714"/>
    <n v="336511"/>
    <n v="221055"/>
    <n v="929933"/>
    <n v="87235"/>
    <n v="92360"/>
    <n v="55115"/>
    <n v="3516214"/>
    <n v="281737"/>
    <n v="1745803"/>
    <n v="141101"/>
    <n v="57402"/>
    <m/>
    <n v="96195"/>
    <n v="717680"/>
    <n v="5547872"/>
    <m/>
    <n v="532471"/>
    <n v="11258"/>
    <n v="3132105"/>
    <n v="14297648"/>
    <n v="23521354"/>
    <n v="9524864"/>
    <m/>
    <n v="13603584"/>
    <n v="392906"/>
    <n v="23521354"/>
    <m/>
    <n v="3019602"/>
    <n v="6497258"/>
    <m/>
    <n v="105962"/>
    <m/>
    <n v="1307140"/>
    <n v="268782"/>
    <n v="1681884"/>
    <n v="-1149413"/>
    <m/>
    <n v="13399421"/>
    <m/>
    <n v="13603584"/>
    <m/>
    <s v="0.01"/>
    <n v="95248.639999999999"/>
    <n v="1968"/>
    <n v="0"/>
    <n v="14211"/>
    <n v="25962"/>
    <n v="72511"/>
    <n v="0"/>
    <n v="0"/>
    <n v="3814"/>
    <m/>
    <n v="2870"/>
    <m/>
    <m/>
    <n v="18882"/>
    <n v="1961"/>
    <n v="3399"/>
    <n v="929"/>
    <n v="16040"/>
    <n v="162547"/>
    <n v="0"/>
    <n v="0"/>
    <n v="0"/>
    <n v="0"/>
    <n v="0"/>
    <n v="0"/>
    <n v="0"/>
    <n v="170966"/>
    <n v="0"/>
    <n v="857829"/>
    <n v="1227084"/>
    <n v="2160275"/>
    <n v="0"/>
    <n v="0"/>
    <n v="180839"/>
    <m/>
    <n v="84441"/>
    <m/>
    <m/>
    <n v="406876"/>
    <n v="59074"/>
    <n v="73399"/>
    <n v="46467"/>
    <n v="718427"/>
    <n v="5985677"/>
    <n v="0"/>
    <n v="0"/>
    <n v="0"/>
    <n v="0"/>
    <n v="0"/>
    <n v="0"/>
    <n v="0"/>
    <m/>
    <x v="0"/>
    <x v="0"/>
    <m/>
    <m/>
    <m/>
    <m/>
    <x v="0"/>
    <x v="0"/>
    <m/>
    <m/>
    <m/>
    <n v="95"/>
    <n v="158"/>
    <n v="60"/>
    <n v="64"/>
    <n v="104"/>
    <n v="42"/>
    <n v="36"/>
    <n v="52"/>
    <n v="28"/>
    <n v="1"/>
    <n v="0"/>
    <n v="0"/>
    <n v="0"/>
    <n v="1"/>
    <n v="0"/>
    <n v="1"/>
    <n v="0"/>
    <n v="0"/>
    <n v="0"/>
    <n v="0"/>
    <n v="0"/>
    <n v="0"/>
    <n v="0"/>
    <n v="0"/>
    <n v="1"/>
    <n v="0"/>
    <n v="0"/>
    <n v="0"/>
    <n v="0"/>
  </r>
  <r>
    <n v="206010825"/>
    <x v="15"/>
    <d v="2024-01-01T00:00:00"/>
    <d v="2024-12-31T00:00:00"/>
    <n v="366"/>
    <s v="In Process"/>
    <x v="0"/>
    <x v="0"/>
    <x v="0"/>
    <x v="0"/>
    <s v="05 - East Bay"/>
    <x v="3"/>
    <s v="925-443-1800"/>
    <s v="75 FENTON ST"/>
    <s v="LIVERMORE"/>
    <s v="94550"/>
    <s v="1477077816"/>
    <s v="LISA FOSTER"/>
    <s v="Yes"/>
    <m/>
    <n v="83"/>
    <n v="83"/>
    <x v="2"/>
    <n v="30378"/>
    <n v="28075"/>
    <n v="218.23"/>
    <n v="434"/>
    <n v="423"/>
    <n v="5171"/>
    <m/>
    <n v="3166"/>
    <n v="13965"/>
    <m/>
    <n v="4624"/>
    <n v="197"/>
    <n v="952"/>
    <x v="0"/>
    <n v="28075"/>
    <m/>
    <m/>
    <m/>
    <m/>
    <m/>
    <m/>
    <m/>
    <m/>
    <n v="11416062"/>
    <n v="3525033"/>
    <n v="38563"/>
    <n v="55463"/>
    <n v="14957995"/>
    <n v="13874810"/>
    <n v="1083185"/>
    <n v="-18710"/>
    <n v="13390"/>
    <m/>
    <n v="1051085"/>
    <n v="2102670"/>
    <m/>
    <n v="1287382"/>
    <n v="5678550"/>
    <m/>
    <n v="1880245"/>
    <n v="80106"/>
    <n v="387109"/>
    <n v="11416062"/>
    <m/>
    <m/>
    <m/>
    <m/>
    <m/>
    <m/>
    <m/>
    <m/>
    <n v="649258"/>
    <m/>
    <m/>
    <m/>
    <n v="397515"/>
    <m/>
    <n v="1753414"/>
    <m/>
    <m/>
    <m/>
    <n v="580580"/>
    <m/>
    <n v="24735"/>
    <m/>
    <n v="119531"/>
    <m/>
    <n v="45093"/>
    <n v="58225"/>
    <n v="1202475"/>
    <n v="104030"/>
    <n v="1255467"/>
    <n v="148797"/>
    <n v="635879"/>
    <n v="45005"/>
    <m/>
    <n v="30062"/>
    <m/>
    <m/>
    <m/>
    <m/>
    <m/>
    <m/>
    <m/>
    <m/>
    <m/>
    <m/>
    <m/>
    <m/>
    <m/>
    <m/>
    <m/>
    <m/>
    <m/>
    <m/>
    <m/>
    <m/>
    <m/>
    <m/>
    <m/>
    <m/>
    <m/>
    <m/>
    <m/>
    <m/>
    <m/>
    <m/>
    <m/>
    <m/>
    <n v="-9074287"/>
    <m/>
    <m/>
    <m/>
    <n v="1166946"/>
    <m/>
    <n v="5678550"/>
    <m/>
    <m/>
    <m/>
    <n v="1880245"/>
    <m/>
    <n v="387109"/>
    <m/>
    <m/>
    <m/>
    <m/>
    <m/>
    <m/>
    <m/>
    <m/>
    <m/>
    <m/>
    <m/>
    <m/>
    <m/>
    <m/>
    <m/>
    <m/>
    <m/>
    <n v="6171311"/>
    <n v="1789565"/>
    <n v="5913934"/>
    <n v="174616"/>
    <n v="5362995"/>
    <m/>
    <m/>
    <m/>
    <m/>
    <m/>
    <m/>
    <m/>
    <m/>
    <n v="21106"/>
    <n v="26700"/>
    <n v="512258"/>
    <n v="18864"/>
    <n v="357851"/>
    <n v="74644"/>
    <n v="307284"/>
    <n v="25171"/>
    <m/>
    <n v="33358"/>
    <n v="420049"/>
    <n v="272434"/>
    <n v="81521"/>
    <n v="1001432"/>
    <n v="180135"/>
    <n v="177890"/>
    <n v="226931"/>
    <n v="2930077"/>
    <n v="223576"/>
    <n v="1224398"/>
    <n v="109195"/>
    <n v="41026"/>
    <m/>
    <m/>
    <n v="245915"/>
    <n v="7042545"/>
    <m/>
    <n v="536003"/>
    <n v="30000"/>
    <n v="16418839"/>
    <m/>
    <n v="24027387"/>
    <n v="9179286"/>
    <m/>
    <n v="9691165"/>
    <n v="5156936"/>
    <n v="24027387"/>
    <m/>
    <n v="6813973"/>
    <m/>
    <m/>
    <n v="0"/>
    <m/>
    <n v="662451"/>
    <n v="151952"/>
    <n v="814403"/>
    <n v="-278400"/>
    <m/>
    <n v="9577211"/>
    <m/>
    <n v="9691165"/>
    <m/>
    <s v="0.37"/>
    <n v="3396335.82"/>
    <n v="1686"/>
    <n v="0"/>
    <n v="6077"/>
    <n v="23364"/>
    <n v="67418"/>
    <n v="0"/>
    <n v="0"/>
    <n v="4900"/>
    <n v="12496"/>
    <n v="2460"/>
    <n v="8797"/>
    <n v="2120"/>
    <n v="18573"/>
    <n v="5163"/>
    <n v="5507"/>
    <n v="3638"/>
    <n v="13797"/>
    <n v="175996"/>
    <n v="0"/>
    <n v="8"/>
    <n v="2583"/>
    <n v="318"/>
    <n v="0"/>
    <n v="0"/>
    <n v="2909"/>
    <n v="148434"/>
    <n v="0"/>
    <n v="332616"/>
    <n v="1033006"/>
    <n v="1955294"/>
    <n v="0"/>
    <n v="0"/>
    <n v="300631"/>
    <n v="712070"/>
    <n v="67724"/>
    <n v="185833"/>
    <n v="44835"/>
    <n v="496519"/>
    <n v="96548"/>
    <n v="134583"/>
    <n v="176662"/>
    <n v="486556"/>
    <n v="6171311"/>
    <n v="0"/>
    <n v="840"/>
    <n v="187180"/>
    <n v="14302"/>
    <n v="0"/>
    <n v="0"/>
    <n v="202322"/>
    <m/>
    <x v="0"/>
    <x v="0"/>
    <m/>
    <m/>
    <n v="12496"/>
    <m/>
    <x v="0"/>
    <x v="0"/>
    <m/>
    <m/>
    <n v="712070"/>
    <n v="156"/>
    <n v="225"/>
    <n v="117"/>
    <n v="113"/>
    <n v="157"/>
    <n v="87"/>
    <n v="58"/>
    <n v="77"/>
    <n v="46"/>
    <n v="1"/>
    <n v="0"/>
    <n v="0"/>
    <n v="0"/>
    <n v="1"/>
    <n v="0"/>
    <n v="1"/>
    <n v="0"/>
    <n v="0"/>
    <n v="0"/>
    <n v="0"/>
    <n v="0"/>
    <n v="0"/>
    <n v="0"/>
    <n v="0"/>
    <n v="1"/>
    <n v="0"/>
    <n v="0"/>
    <n v="0"/>
    <n v="0"/>
  </r>
  <r>
    <n v="206010831"/>
    <x v="16"/>
    <d v="2024-01-01T00:00:00"/>
    <d v="2024-12-31T00:00:00"/>
    <n v="366"/>
    <s v="In Process"/>
    <x v="0"/>
    <x v="0"/>
    <x v="0"/>
    <x v="0"/>
    <s v="05 - East Bay"/>
    <x v="2"/>
    <s v="510-538-3866"/>
    <s v="1832 B. STREET"/>
    <s v="HAYWARD"/>
    <s v="94541-3140"/>
    <s v="1518282490"/>
    <s v="SELVINA ANBURAJ"/>
    <s v="No"/>
    <m/>
    <n v="99"/>
    <n v="99"/>
    <x v="2"/>
    <n v="36234"/>
    <n v="21457"/>
    <m/>
    <m/>
    <m/>
    <n v="464"/>
    <n v="3192"/>
    <n v="1312"/>
    <n v="14202"/>
    <m/>
    <n v="565"/>
    <m/>
    <n v="1722"/>
    <x v="0"/>
    <n v="21457"/>
    <m/>
    <m/>
    <m/>
    <m/>
    <m/>
    <m/>
    <m/>
    <m/>
    <n v="7941646"/>
    <n v="713671"/>
    <n v="1025861"/>
    <m/>
    <n v="7629456"/>
    <n v="8957347"/>
    <n v="-1327891"/>
    <n v="891459"/>
    <m/>
    <m/>
    <n v="-436432"/>
    <n v="171475"/>
    <n v="1058217"/>
    <n v="5722500"/>
    <n v="367704"/>
    <m/>
    <m/>
    <m/>
    <n v="621750"/>
    <n v="7941646"/>
    <m/>
    <m/>
    <m/>
    <m/>
    <m/>
    <m/>
    <m/>
    <m/>
    <n v="150391"/>
    <m/>
    <m/>
    <m/>
    <n v="199527"/>
    <m/>
    <n v="357913"/>
    <m/>
    <m/>
    <m/>
    <m/>
    <m/>
    <m/>
    <m/>
    <n v="5840"/>
    <m/>
    <n v="0"/>
    <n v="0"/>
    <n v="300187"/>
    <n v="0"/>
    <n v="245400"/>
    <n v="20350"/>
    <n v="121897"/>
    <n v="22846"/>
    <m/>
    <n v="2991"/>
    <m/>
    <m/>
    <m/>
    <m/>
    <m/>
    <m/>
    <m/>
    <m/>
    <m/>
    <m/>
    <m/>
    <m/>
    <m/>
    <m/>
    <m/>
    <m/>
    <m/>
    <m/>
    <m/>
    <m/>
    <m/>
    <m/>
    <m/>
    <m/>
    <m/>
    <m/>
    <m/>
    <m/>
    <m/>
    <m/>
    <m/>
    <m/>
    <n v="-177030"/>
    <m/>
    <m/>
    <m/>
    <n v="1577713"/>
    <m/>
    <n v="-374822"/>
    <m/>
    <m/>
    <m/>
    <m/>
    <m/>
    <m/>
    <m/>
    <m/>
    <m/>
    <m/>
    <m/>
    <m/>
    <m/>
    <m/>
    <m/>
    <m/>
    <m/>
    <m/>
    <m/>
    <m/>
    <m/>
    <m/>
    <m/>
    <n v="3903093"/>
    <n v="944563"/>
    <n v="4109691"/>
    <n v="216521"/>
    <n v="3584732"/>
    <m/>
    <m/>
    <m/>
    <m/>
    <m/>
    <m/>
    <m/>
    <m/>
    <m/>
    <m/>
    <n v="301581"/>
    <m/>
    <n v="241110"/>
    <n v="22056"/>
    <n v="88576"/>
    <n v="26701"/>
    <m/>
    <n v="8134"/>
    <n v="453879"/>
    <n v="412505"/>
    <n v="69010"/>
    <n v="608078"/>
    <n v="57809"/>
    <n v="239982"/>
    <n v="84562"/>
    <n v="2087633"/>
    <n v="14803"/>
    <n v="523912"/>
    <n v="91502"/>
    <n v="40782"/>
    <m/>
    <m/>
    <m/>
    <n v="4057388"/>
    <m/>
    <n v="113358"/>
    <m/>
    <m/>
    <m/>
    <n v="4170746"/>
    <n v="4798745"/>
    <m/>
    <m/>
    <n v="-627999"/>
    <n v="4170746"/>
    <m/>
    <m/>
    <m/>
    <n v="3114657"/>
    <n v="0"/>
    <m/>
    <n v="271898"/>
    <n v="650973"/>
    <n v="922871"/>
    <n v="-809513"/>
    <m/>
    <m/>
    <m/>
    <n v="3114657"/>
    <n v="-3114657"/>
    <s v="0.10"/>
    <n v="479874.5"/>
    <n v="2080"/>
    <n v="0"/>
    <n v="10724"/>
    <n v="13387"/>
    <n v="48097"/>
    <n v="0"/>
    <n v="0"/>
    <n v="3915"/>
    <m/>
    <n v="2293"/>
    <n v="19571"/>
    <n v="2676"/>
    <n v="14229"/>
    <n v="1892"/>
    <n v="8663"/>
    <n v="1705"/>
    <n v="13348"/>
    <n v="142580"/>
    <n v="0"/>
    <n v="31"/>
    <n v="3189"/>
    <n v="11868"/>
    <n v="0"/>
    <n v="0"/>
    <n v="15088"/>
    <n v="101273"/>
    <n v="0"/>
    <n v="482587"/>
    <n v="441763"/>
    <n v="1058148"/>
    <n v="0"/>
    <n v="0"/>
    <n v="169755"/>
    <m/>
    <n v="61901"/>
    <n v="319984"/>
    <n v="49512"/>
    <n v="339926"/>
    <n v="43509"/>
    <n v="190587"/>
    <n v="69902"/>
    <n v="574246"/>
    <n v="3903093"/>
    <n v="0"/>
    <n v="1680"/>
    <n v="143511"/>
    <n v="356048"/>
    <n v="0"/>
    <n v="0"/>
    <n v="501239"/>
    <m/>
    <x v="0"/>
    <x v="0"/>
    <m/>
    <m/>
    <m/>
    <m/>
    <x v="0"/>
    <x v="0"/>
    <m/>
    <m/>
    <m/>
    <n v="83"/>
    <n v="107"/>
    <n v="60"/>
    <n v="33"/>
    <n v="48"/>
    <n v="19"/>
    <n v="25"/>
    <n v="37"/>
    <n v="13"/>
    <n v="1"/>
    <n v="0"/>
    <n v="0"/>
    <n v="0"/>
    <n v="1"/>
    <n v="0"/>
    <n v="1"/>
    <n v="0"/>
    <n v="0"/>
    <n v="0"/>
    <n v="0"/>
    <n v="0"/>
    <n v="0"/>
    <n v="0"/>
    <n v="0"/>
    <n v="1"/>
    <n v="0"/>
    <n v="0"/>
    <n v="0"/>
    <n v="0"/>
  </r>
  <r>
    <n v="206010832"/>
    <x v="17"/>
    <d v="2024-01-01T00:00:00"/>
    <d v="2024-12-31T00:00:00"/>
    <n v="366"/>
    <s v="In Process"/>
    <x v="0"/>
    <x v="0"/>
    <x v="0"/>
    <x v="0"/>
    <s v="05 - East Bay"/>
    <x v="2"/>
    <s v="510-538-4424"/>
    <s v="1768 B STREET"/>
    <s v="HAYWARD"/>
    <s v="94541"/>
    <s v="1801868302"/>
    <s v="KATHLEEN LOVATO"/>
    <s v="Yes"/>
    <s v="NATIONAL SENIOR CARE, INC."/>
    <n v="74"/>
    <n v="74"/>
    <x v="2"/>
    <n v="27084"/>
    <n v="24863"/>
    <n v="154.83000000000001"/>
    <n v="118"/>
    <n v="111"/>
    <n v="2666"/>
    <n v="1389"/>
    <n v="3012"/>
    <n v="17491"/>
    <m/>
    <m/>
    <n v="7"/>
    <n v="298"/>
    <x v="0"/>
    <n v="24863"/>
    <m/>
    <m/>
    <m/>
    <m/>
    <m/>
    <m/>
    <m/>
    <m/>
    <n v="11422008"/>
    <n v="3299135"/>
    <n v="3276025"/>
    <n v="8"/>
    <n v="11445126"/>
    <n v="12164183"/>
    <n v="-719057"/>
    <n v="6606"/>
    <m/>
    <m/>
    <n v="-712451"/>
    <n v="1241113"/>
    <n v="634938"/>
    <n v="1399584"/>
    <n v="8008087"/>
    <m/>
    <m/>
    <n v="3386"/>
    <n v="134900"/>
    <n v="11422008"/>
    <m/>
    <m/>
    <m/>
    <m/>
    <m/>
    <m/>
    <m/>
    <m/>
    <n v="2201727"/>
    <m/>
    <n v="1052976"/>
    <m/>
    <n v="6920"/>
    <m/>
    <n v="36486"/>
    <m/>
    <m/>
    <m/>
    <m/>
    <m/>
    <n v="176"/>
    <m/>
    <n v="850"/>
    <m/>
    <n v="0"/>
    <n v="0"/>
    <n v="1647567"/>
    <n v="0"/>
    <n v="1260375"/>
    <n v="117400"/>
    <n v="197127"/>
    <n v="72758"/>
    <m/>
    <n v="3908"/>
    <m/>
    <m/>
    <m/>
    <m/>
    <m/>
    <m/>
    <m/>
    <m/>
    <m/>
    <m/>
    <m/>
    <m/>
    <m/>
    <m/>
    <m/>
    <m/>
    <m/>
    <m/>
    <m/>
    <m/>
    <m/>
    <m/>
    <m/>
    <m/>
    <m/>
    <m/>
    <m/>
    <m/>
    <m/>
    <m/>
    <m/>
    <m/>
    <n v="576668"/>
    <m/>
    <n v="696548"/>
    <m/>
    <n v="278748"/>
    <m/>
    <n v="1698096"/>
    <m/>
    <m/>
    <m/>
    <m/>
    <m/>
    <n v="25968"/>
    <m/>
    <m/>
    <m/>
    <m/>
    <m/>
    <m/>
    <m/>
    <m/>
    <m/>
    <m/>
    <m/>
    <m/>
    <m/>
    <m/>
    <m/>
    <n v="-3"/>
    <m/>
    <n v="3924193"/>
    <n v="1544377"/>
    <n v="6695613"/>
    <n v="130294"/>
    <n v="5335369"/>
    <m/>
    <m/>
    <m/>
    <m/>
    <m/>
    <m/>
    <m/>
    <m/>
    <n v="45963"/>
    <n v="-1569"/>
    <n v="326104"/>
    <n v="2458"/>
    <n v="263540"/>
    <n v="16255"/>
    <n v="102116"/>
    <n v="46285"/>
    <m/>
    <n v="29824"/>
    <n v="427148"/>
    <n v="373793"/>
    <n v="159728"/>
    <n v="852371"/>
    <n v="97819"/>
    <n v="161314"/>
    <m/>
    <n v="2356886"/>
    <n v="79591"/>
    <n v="918447"/>
    <n v="80711"/>
    <n v="213587"/>
    <n v="47407"/>
    <m/>
    <n v="229036"/>
    <n v="2698870"/>
    <m/>
    <n v="790670"/>
    <n v="1149956"/>
    <n v="187792"/>
    <m/>
    <n v="4827288"/>
    <n v="1960160"/>
    <n v="246047"/>
    <m/>
    <n v="2621081"/>
    <n v="4827288"/>
    <m/>
    <m/>
    <n v="-168422"/>
    <m/>
    <n v="0"/>
    <n v="2445783"/>
    <n v="819440"/>
    <n v="804462"/>
    <n v="4069685"/>
    <n v="-3279015"/>
    <m/>
    <m/>
    <m/>
    <m/>
    <m/>
    <s v="0.00"/>
    <n v="0"/>
    <n v="3508"/>
    <n v="0"/>
    <n v="10141"/>
    <n v="17291"/>
    <n v="33593"/>
    <n v="0"/>
    <n v="0"/>
    <n v="2798"/>
    <m/>
    <n v="1129"/>
    <n v="10355"/>
    <n v="5275"/>
    <n v="17377"/>
    <n v="1848"/>
    <n v="4826"/>
    <m/>
    <n v="11538"/>
    <n v="119679"/>
    <n v="0"/>
    <n v="942"/>
    <n v="4719"/>
    <n v="29623"/>
    <n v="0"/>
    <n v="0"/>
    <n v="35284"/>
    <n v="246157"/>
    <n v="0"/>
    <n v="572058"/>
    <n v="792224"/>
    <n v="917945"/>
    <n v="0"/>
    <n v="0"/>
    <n v="106649"/>
    <m/>
    <n v="36952"/>
    <n v="227036"/>
    <n v="102280"/>
    <n v="401310"/>
    <n v="71165"/>
    <n v="111123"/>
    <m/>
    <n v="339294"/>
    <n v="3924193"/>
    <n v="0"/>
    <n v="73365"/>
    <n v="323717"/>
    <n v="1081337"/>
    <n v="0"/>
    <n v="0"/>
    <n v="1478419"/>
    <m/>
    <x v="0"/>
    <x v="0"/>
    <m/>
    <m/>
    <m/>
    <m/>
    <x v="0"/>
    <x v="0"/>
    <m/>
    <m/>
    <m/>
    <n v="91"/>
    <n v="121"/>
    <n v="79"/>
    <n v="50"/>
    <n v="70"/>
    <n v="41"/>
    <n v="26"/>
    <n v="36"/>
    <n v="22"/>
    <n v="1"/>
    <n v="0"/>
    <n v="0"/>
    <n v="0"/>
    <n v="1"/>
    <n v="0"/>
    <n v="1"/>
    <n v="0"/>
    <n v="0"/>
    <n v="0"/>
    <n v="0"/>
    <n v="0"/>
    <n v="0"/>
    <n v="0"/>
    <n v="0"/>
    <n v="1"/>
    <n v="0"/>
    <n v="0"/>
    <n v="0"/>
    <n v="0"/>
  </r>
  <r>
    <n v="206010845"/>
    <x v="18"/>
    <d v="2024-01-01T00:00:00"/>
    <d v="2024-12-31T00:00:00"/>
    <n v="366"/>
    <s v="In Process"/>
    <x v="0"/>
    <x v="0"/>
    <x v="0"/>
    <x v="0"/>
    <s v="05 - East Bay"/>
    <x v="0"/>
    <s v="510-533-9970"/>
    <s v="3145 HIGH STREET"/>
    <s v="OAKLAND"/>
    <s v="94619"/>
    <s v="1184173056"/>
    <s v="EVA CHAVARRIA"/>
    <s v="Yes"/>
    <m/>
    <n v="44"/>
    <n v="44"/>
    <x v="1"/>
    <n v="16104"/>
    <n v="15651"/>
    <n v="228.02"/>
    <n v="84"/>
    <n v="85"/>
    <n v="2330"/>
    <n v="243"/>
    <n v="1447"/>
    <n v="11087"/>
    <m/>
    <n v="140"/>
    <n v="5"/>
    <n v="399"/>
    <x v="0"/>
    <n v="15651"/>
    <m/>
    <m/>
    <m/>
    <m/>
    <m/>
    <m/>
    <m/>
    <m/>
    <n v="5764228"/>
    <n v="591652"/>
    <n v="-1195822"/>
    <n v="6987"/>
    <n v="7558689"/>
    <n v="7537813"/>
    <n v="20876"/>
    <n v="4738"/>
    <n v="25180"/>
    <m/>
    <n v="434"/>
    <n v="891934"/>
    <n v="80812"/>
    <n v="615932"/>
    <n v="3979025"/>
    <m/>
    <n v="46558"/>
    <n v="1910"/>
    <n v="148057"/>
    <n v="5764228"/>
    <m/>
    <m/>
    <m/>
    <m/>
    <m/>
    <m/>
    <m/>
    <m/>
    <n v="480360"/>
    <m/>
    <n v="38697"/>
    <m/>
    <n v="10968"/>
    <m/>
    <n v="35770"/>
    <m/>
    <m/>
    <m/>
    <n v="22295"/>
    <m/>
    <n v="251"/>
    <m/>
    <n v="3311"/>
    <m/>
    <n v="131"/>
    <n v="1447"/>
    <n v="154852"/>
    <n v="0"/>
    <n v="277843"/>
    <n v="83269"/>
    <n v="66922"/>
    <n v="4756"/>
    <m/>
    <n v="2432"/>
    <m/>
    <m/>
    <m/>
    <m/>
    <m/>
    <m/>
    <m/>
    <m/>
    <m/>
    <m/>
    <m/>
    <m/>
    <m/>
    <m/>
    <m/>
    <m/>
    <m/>
    <m/>
    <m/>
    <m/>
    <m/>
    <m/>
    <m/>
    <m/>
    <m/>
    <m/>
    <m/>
    <m/>
    <m/>
    <m/>
    <m/>
    <m/>
    <n v="-1172705"/>
    <m/>
    <n v="-40289"/>
    <m/>
    <n v="32137"/>
    <m/>
    <n v="2285"/>
    <m/>
    <m/>
    <m/>
    <n v="-23212"/>
    <m/>
    <n v="5962"/>
    <m/>
    <m/>
    <m/>
    <m/>
    <m/>
    <m/>
    <m/>
    <m/>
    <m/>
    <m/>
    <m/>
    <m/>
    <m/>
    <m/>
    <m/>
    <m/>
    <m/>
    <n v="3419203"/>
    <n v="915781"/>
    <n v="3202829"/>
    <n v="156501"/>
    <n v="3170747"/>
    <m/>
    <m/>
    <m/>
    <m/>
    <m/>
    <m/>
    <m/>
    <m/>
    <n v="486"/>
    <n v="4783"/>
    <n v="128240"/>
    <m/>
    <n v="161214"/>
    <n v="48946"/>
    <n v="67648"/>
    <n v="5649"/>
    <m/>
    <n v="4630"/>
    <n v="285645"/>
    <n v="182957"/>
    <n v="125179"/>
    <n v="534899"/>
    <n v="157281"/>
    <n v="104640"/>
    <n v="110020"/>
    <n v="1901233"/>
    <n v="20519"/>
    <n v="366256"/>
    <n v="37231"/>
    <n v="7836"/>
    <m/>
    <m/>
    <n v="111774"/>
    <n v="1967951"/>
    <m/>
    <n v="50602"/>
    <n v="8250"/>
    <n v="2884019"/>
    <n v="459270"/>
    <n v="5370092"/>
    <n v="3555272"/>
    <m/>
    <m/>
    <n v="1814820"/>
    <n v="5370092"/>
    <m/>
    <n v="2807056"/>
    <m/>
    <m/>
    <n v="0"/>
    <m/>
    <n v="27382"/>
    <n v="77642"/>
    <n v="105024"/>
    <n v="-54422"/>
    <m/>
    <m/>
    <m/>
    <m/>
    <m/>
    <s v="0.00"/>
    <n v="0"/>
    <n v="2157"/>
    <n v="0"/>
    <n v="6679"/>
    <n v="14223"/>
    <n v="41584"/>
    <n v="0"/>
    <n v="0"/>
    <n v="1696"/>
    <m/>
    <n v="2141"/>
    <m/>
    <m/>
    <n v="12304"/>
    <n v="2565"/>
    <n v="3955"/>
    <n v="1985"/>
    <n v="8799"/>
    <n v="98088"/>
    <n v="0"/>
    <n v="0"/>
    <n v="0"/>
    <n v="0"/>
    <n v="0"/>
    <n v="0"/>
    <n v="0"/>
    <n v="168874"/>
    <n v="0"/>
    <n v="379127"/>
    <n v="635289"/>
    <n v="1117734"/>
    <n v="0"/>
    <n v="0"/>
    <n v="84792"/>
    <m/>
    <n v="73101"/>
    <m/>
    <m/>
    <n v="271554"/>
    <n v="107562"/>
    <n v="79453"/>
    <n v="91523"/>
    <n v="410194"/>
    <n v="3419203"/>
    <n v="0"/>
    <n v="0"/>
    <n v="0"/>
    <n v="0"/>
    <n v="0"/>
    <n v="0"/>
    <n v="0"/>
    <m/>
    <x v="0"/>
    <x v="0"/>
    <m/>
    <m/>
    <m/>
    <m/>
    <x v="0"/>
    <x v="0"/>
    <m/>
    <m/>
    <m/>
    <n v="61"/>
    <n v="79"/>
    <n v="44"/>
    <n v="43"/>
    <n v="54"/>
    <n v="32"/>
    <n v="23"/>
    <n v="26"/>
    <n v="18"/>
    <n v="1"/>
    <n v="0"/>
    <n v="0"/>
    <n v="1"/>
    <n v="0"/>
    <n v="0"/>
    <n v="1"/>
    <n v="0"/>
    <n v="0"/>
    <n v="0"/>
    <n v="0"/>
    <n v="0"/>
    <n v="0"/>
    <n v="0"/>
    <n v="0"/>
    <n v="1"/>
    <n v="0"/>
    <n v="0"/>
    <n v="0"/>
    <n v="0"/>
  </r>
  <r>
    <n v="206010848"/>
    <x v="19"/>
    <d v="2023-09-01T00:00:00"/>
    <d v="2024-08-31T00:00:00"/>
    <n v="366"/>
    <s v="In Process"/>
    <x v="0"/>
    <x v="0"/>
    <x v="0"/>
    <x v="0"/>
    <s v="05 - East Bay"/>
    <x v="0"/>
    <s v="510-250-8000"/>
    <s v="3030 WEBSTER ST"/>
    <s v="OAKLAND"/>
    <s v="94609"/>
    <s v="16959693745"/>
    <s v="SINGH, RUBY BHULLER"/>
    <s v="Yes"/>
    <m/>
    <n v="98"/>
    <n v="98"/>
    <x v="2"/>
    <n v="35868"/>
    <n v="33896"/>
    <n v="94.5"/>
    <n v="259"/>
    <n v="211"/>
    <n v="4263"/>
    <m/>
    <n v="3414"/>
    <n v="22509"/>
    <n v="1154"/>
    <m/>
    <n v="73"/>
    <n v="2483"/>
    <x v="0"/>
    <n v="33896"/>
    <m/>
    <m/>
    <m/>
    <m/>
    <m/>
    <m/>
    <m/>
    <m/>
    <n v="17347250"/>
    <n v="4809378"/>
    <n v="6037176"/>
    <m/>
    <n v="16119452"/>
    <n v="15235798"/>
    <n v="883654"/>
    <n v="516643"/>
    <n v="12590"/>
    <m/>
    <n v="1387707"/>
    <n v="3836700"/>
    <m/>
    <n v="1312350"/>
    <n v="9590750"/>
    <n v="1038600"/>
    <m/>
    <n v="29650"/>
    <n v="1539200"/>
    <n v="17347250"/>
    <m/>
    <m/>
    <m/>
    <m/>
    <m/>
    <m/>
    <m/>
    <m/>
    <n v="3034003"/>
    <m/>
    <m/>
    <m/>
    <n v="16757"/>
    <m/>
    <n v="595786"/>
    <m/>
    <n v="682170"/>
    <m/>
    <m/>
    <m/>
    <m/>
    <m/>
    <n v="480662"/>
    <m/>
    <n v="2390"/>
    <n v="147252"/>
    <n v="1178344"/>
    <n v="0"/>
    <n v="1519916"/>
    <n v="1117721"/>
    <n v="732259"/>
    <n v="51886"/>
    <m/>
    <n v="59610"/>
    <m/>
    <m/>
    <m/>
    <m/>
    <m/>
    <m/>
    <m/>
    <m/>
    <m/>
    <m/>
    <m/>
    <m/>
    <m/>
    <m/>
    <m/>
    <m/>
    <m/>
    <m/>
    <m/>
    <m/>
    <m/>
    <m/>
    <m/>
    <m/>
    <m/>
    <m/>
    <m/>
    <m/>
    <m/>
    <m/>
    <m/>
    <m/>
    <n v="1668364"/>
    <m/>
    <m/>
    <m/>
    <n v="387776"/>
    <m/>
    <n v="2882596"/>
    <m/>
    <n v="667363"/>
    <m/>
    <m/>
    <m/>
    <n v="431077"/>
    <m/>
    <m/>
    <m/>
    <m/>
    <m/>
    <m/>
    <m/>
    <m/>
    <m/>
    <m/>
    <m/>
    <m/>
    <m/>
    <m/>
    <m/>
    <m/>
    <m/>
    <n v="6646665"/>
    <n v="1758842"/>
    <n v="6830291"/>
    <n v="256429"/>
    <n v="6458777"/>
    <m/>
    <m/>
    <m/>
    <m/>
    <m/>
    <m/>
    <m/>
    <m/>
    <n v="9536"/>
    <n v="68187"/>
    <n v="254413"/>
    <m/>
    <n v="334362"/>
    <n v="126301"/>
    <n v="242547"/>
    <n v="30260"/>
    <m/>
    <n v="44050"/>
    <n v="724619"/>
    <n v="442827"/>
    <n v="61294"/>
    <n v="937949"/>
    <n v="138199"/>
    <n v="133408"/>
    <n v="121299"/>
    <n v="2984951"/>
    <n v="92227"/>
    <n v="1702526"/>
    <n v="82072"/>
    <n v="18459"/>
    <m/>
    <n v="3624"/>
    <n v="223911"/>
    <n v="7863005"/>
    <m/>
    <n v="252131"/>
    <n v="379561"/>
    <n v="13277317"/>
    <m/>
    <n v="21772014"/>
    <n v="17780382"/>
    <m/>
    <m/>
    <n v="3991632"/>
    <n v="21772014"/>
    <n v="3950294"/>
    <m/>
    <n v="906135"/>
    <m/>
    <n v="0"/>
    <m/>
    <n v="867357"/>
    <n v="626532"/>
    <n v="1493889"/>
    <n v="-1241758"/>
    <m/>
    <m/>
    <m/>
    <m/>
    <m/>
    <s v="0.03"/>
    <n v="533411.46"/>
    <n v="1872"/>
    <n v="0"/>
    <n v="9344"/>
    <n v="31390"/>
    <n v="59845"/>
    <n v="0"/>
    <n v="0"/>
    <n v="5026"/>
    <n v="9515"/>
    <n v="1748"/>
    <n v="16183"/>
    <n v="1860"/>
    <n v="19522"/>
    <n v="3809"/>
    <n v="4087"/>
    <n v="1898"/>
    <n v="15206"/>
    <n v="181305"/>
    <n v="0"/>
    <n v="259"/>
    <n v="1185"/>
    <n v="12298"/>
    <n v="0"/>
    <n v="0"/>
    <n v="13742"/>
    <n v="181505"/>
    <n v="0"/>
    <n v="547716"/>
    <n v="1461940"/>
    <n v="1826101"/>
    <n v="0"/>
    <n v="0"/>
    <n v="250716"/>
    <n v="460740"/>
    <n v="60372"/>
    <n v="298023"/>
    <n v="33503"/>
    <n v="439594"/>
    <n v="109022"/>
    <n v="106787"/>
    <n v="90690"/>
    <n v="779956"/>
    <n v="6646665"/>
    <n v="0"/>
    <n v="18802"/>
    <n v="72940"/>
    <n v="446240"/>
    <n v="0"/>
    <n v="0"/>
    <n v="537982"/>
    <m/>
    <x v="0"/>
    <x v="0"/>
    <m/>
    <m/>
    <n v="9515"/>
    <m/>
    <x v="0"/>
    <x v="0"/>
    <m/>
    <m/>
    <n v="460740"/>
    <n v="133"/>
    <n v="187"/>
    <n v="88"/>
    <n v="74"/>
    <n v="104"/>
    <n v="50"/>
    <n v="38"/>
    <n v="56"/>
    <n v="28"/>
    <n v="1"/>
    <n v="0"/>
    <n v="0"/>
    <n v="0"/>
    <n v="1"/>
    <n v="0"/>
    <n v="1"/>
    <n v="0"/>
    <n v="0"/>
    <n v="0"/>
    <n v="0"/>
    <n v="0"/>
    <n v="0"/>
    <n v="0"/>
    <n v="0"/>
    <n v="1"/>
    <n v="0"/>
    <n v="0"/>
    <n v="0"/>
    <n v="0"/>
  </r>
  <r>
    <n v="206010851"/>
    <x v="20"/>
    <d v="2024-01-01T00:00:00"/>
    <d v="2024-12-31T00:00:00"/>
    <n v="366"/>
    <s v="In Process"/>
    <x v="1"/>
    <x v="0"/>
    <x v="1"/>
    <x v="0"/>
    <s v="05 - East Bay"/>
    <x v="0"/>
    <s v="510-536-1838"/>
    <s v="2780 26TH AVENUE"/>
    <s v="OAKLAND"/>
    <s v="94601-1911"/>
    <s v="LTC55767F"/>
    <s v="JEFFREY TONG"/>
    <s v="Yes"/>
    <m/>
    <n v="61"/>
    <n v="61"/>
    <x v="2"/>
    <n v="22326"/>
    <n v="21835"/>
    <n v="229.46"/>
    <n v="150"/>
    <n v="67"/>
    <n v="3478"/>
    <n v="52"/>
    <n v="843"/>
    <n v="16498"/>
    <m/>
    <m/>
    <n v="964"/>
    <m/>
    <x v="0"/>
    <n v="21835"/>
    <m/>
    <m/>
    <m/>
    <m/>
    <m/>
    <m/>
    <m/>
    <m/>
    <n v="8412003"/>
    <n v="2193246"/>
    <n v="1174639"/>
    <n v="119563"/>
    <n v="9550173"/>
    <n v="10335157"/>
    <n v="-784984"/>
    <n v="902433"/>
    <n v="12"/>
    <m/>
    <n v="117437"/>
    <n v="1339030"/>
    <m/>
    <n v="311651"/>
    <n v="6387382"/>
    <m/>
    <m/>
    <n v="373940"/>
    <m/>
    <n v="8412003"/>
    <m/>
    <m/>
    <m/>
    <m/>
    <m/>
    <m/>
    <m/>
    <m/>
    <n v="1949282"/>
    <m/>
    <m/>
    <m/>
    <n v="50974"/>
    <m/>
    <n v="157829"/>
    <m/>
    <m/>
    <m/>
    <m/>
    <m/>
    <n v="35161"/>
    <m/>
    <m/>
    <m/>
    <n v="132242"/>
    <n v="4837"/>
    <n v="653544"/>
    <n v="0"/>
    <n v="997002"/>
    <n v="162770"/>
    <n v="193113"/>
    <n v="29357"/>
    <m/>
    <n v="20381"/>
    <m/>
    <m/>
    <m/>
    <m/>
    <m/>
    <m/>
    <m/>
    <m/>
    <m/>
    <m/>
    <m/>
    <m/>
    <m/>
    <m/>
    <m/>
    <m/>
    <m/>
    <m/>
    <m/>
    <m/>
    <m/>
    <m/>
    <m/>
    <m/>
    <m/>
    <m/>
    <m/>
    <m/>
    <m/>
    <m/>
    <m/>
    <m/>
    <n v="-639032"/>
    <m/>
    <m/>
    <m/>
    <n v="140347"/>
    <m/>
    <n v="1673324"/>
    <m/>
    <m/>
    <m/>
    <m/>
    <m/>
    <m/>
    <m/>
    <m/>
    <m/>
    <m/>
    <m/>
    <m/>
    <m/>
    <m/>
    <m/>
    <m/>
    <m/>
    <m/>
    <m/>
    <m/>
    <m/>
    <m/>
    <m/>
    <n v="5387062"/>
    <n v="945337"/>
    <n v="6402716"/>
    <n v="59734"/>
    <n v="4079568"/>
    <m/>
    <m/>
    <m/>
    <m/>
    <m/>
    <m/>
    <m/>
    <m/>
    <n v="16257"/>
    <n v="2469"/>
    <n v="176248"/>
    <m/>
    <n v="281280"/>
    <n v="36360"/>
    <n v="64877"/>
    <n v="13397"/>
    <m/>
    <n v="10337"/>
    <n v="528586"/>
    <n v="250977"/>
    <n v="85881"/>
    <n v="406094"/>
    <n v="147166"/>
    <n v="110111"/>
    <n v="43857"/>
    <n v="1790160"/>
    <n v="44799"/>
    <n v="2111829"/>
    <n v="31508"/>
    <n v="37116"/>
    <m/>
    <m/>
    <n v="66280"/>
    <n v="3487413"/>
    <m/>
    <n v="297116"/>
    <n v="29661"/>
    <n v="4805"/>
    <m/>
    <n v="3818995"/>
    <n v="1581599"/>
    <m/>
    <m/>
    <n v="2237396"/>
    <n v="3818995"/>
    <m/>
    <m/>
    <m/>
    <m/>
    <n v="324694"/>
    <m/>
    <n v="575259"/>
    <n v="643758"/>
    <n v="1543711"/>
    <n v="-1246595"/>
    <m/>
    <m/>
    <m/>
    <m/>
    <m/>
    <s v="1.10"/>
    <n v="1739758.9000000001"/>
    <n v="1991"/>
    <n v="0"/>
    <n v="6089"/>
    <n v="18858"/>
    <n v="54286"/>
    <n v="0"/>
    <n v="0"/>
    <n v="7885"/>
    <m/>
    <n v="3233"/>
    <n v="9858"/>
    <n v="3626"/>
    <n v="10650"/>
    <n v="4180"/>
    <n v="3609"/>
    <n v="624"/>
    <n v="15316"/>
    <n v="140205"/>
    <n v="0"/>
    <n v="979"/>
    <n v="996"/>
    <n v="3350"/>
    <n v="0"/>
    <n v="0"/>
    <n v="5325"/>
    <n v="104241"/>
    <n v="0"/>
    <n v="576574"/>
    <n v="775661"/>
    <n v="1347914"/>
    <n v="0"/>
    <n v="0"/>
    <n v="211141"/>
    <m/>
    <n v="166008"/>
    <n v="197346"/>
    <n v="66628"/>
    <n v="217546"/>
    <n v="123492"/>
    <n v="88431"/>
    <n v="35964"/>
    <n v="592975"/>
    <n v="4503921"/>
    <n v="0"/>
    <n v="107009"/>
    <n v="57506"/>
    <n v="123700"/>
    <n v="0"/>
    <n v="0"/>
    <n v="288215"/>
    <m/>
    <x v="0"/>
    <x v="0"/>
    <m/>
    <m/>
    <m/>
    <m/>
    <x v="0"/>
    <x v="0"/>
    <m/>
    <m/>
    <m/>
    <n v="99"/>
    <n v="126"/>
    <n v="71"/>
    <n v="51"/>
    <n v="68"/>
    <n v="28"/>
    <n v="32"/>
    <n v="47"/>
    <n v="12"/>
    <n v="1"/>
    <n v="0"/>
    <n v="0"/>
    <n v="0"/>
    <n v="1"/>
    <n v="0"/>
    <n v="1"/>
    <n v="0"/>
    <n v="0"/>
    <n v="0"/>
    <n v="0"/>
    <n v="0"/>
    <n v="0"/>
    <n v="0"/>
    <n v="0"/>
    <n v="0"/>
    <n v="0"/>
    <n v="1"/>
    <n v="0"/>
    <n v="0"/>
  </r>
  <r>
    <n v="206010854"/>
    <x v="21"/>
    <d v="2024-01-01T00:00:00"/>
    <d v="2024-12-31T00:00:00"/>
    <n v="366"/>
    <s v="In Process"/>
    <x v="0"/>
    <x v="0"/>
    <x v="0"/>
    <x v="0"/>
    <s v="05 - East Bay"/>
    <x v="2"/>
    <s v="510-481-3200"/>
    <s v="1652 MONO AVE"/>
    <s v="SAN LEANDRO"/>
    <s v="94578-0000"/>
    <s v="1205213204"/>
    <s v="KALEB HATCH"/>
    <s v="Yes"/>
    <m/>
    <n v="70"/>
    <n v="70"/>
    <x v="2"/>
    <n v="25620"/>
    <n v="23299"/>
    <n v="209.34"/>
    <n v="99"/>
    <n v="112"/>
    <n v="1782"/>
    <n v="865"/>
    <n v="3097"/>
    <n v="16577"/>
    <m/>
    <m/>
    <n v="299"/>
    <n v="679"/>
    <x v="1"/>
    <n v="7406"/>
    <m/>
    <m/>
    <m/>
    <n v="15893"/>
    <m/>
    <m/>
    <m/>
    <m/>
    <n v="42962350"/>
    <n v="2229042"/>
    <n v="30050542"/>
    <n v="6521"/>
    <n v="15147371"/>
    <n v="18125456"/>
    <n v="-2978085"/>
    <n v="-4"/>
    <m/>
    <m/>
    <n v="-2978089"/>
    <n v="2380500"/>
    <n v="1713600"/>
    <n v="5895850"/>
    <n v="31005200"/>
    <m/>
    <m/>
    <n v="627900"/>
    <n v="1339300"/>
    <n v="10328250"/>
    <m/>
    <m/>
    <m/>
    <n v="32634100"/>
    <m/>
    <m/>
    <m/>
    <m/>
    <n v="900589"/>
    <m/>
    <n v="378048"/>
    <m/>
    <n v="166354"/>
    <m/>
    <n v="740847"/>
    <m/>
    <m/>
    <m/>
    <m/>
    <m/>
    <n v="1870"/>
    <m/>
    <n v="41334"/>
    <m/>
    <n v="67873"/>
    <n v="98360"/>
    <n v="327360"/>
    <n v="981207"/>
    <n v="179235"/>
    <n v="123600"/>
    <n v="395707"/>
    <n v="34450"/>
    <m/>
    <n v="21250"/>
    <m/>
    <m/>
    <m/>
    <m/>
    <m/>
    <m/>
    <m/>
    <m/>
    <m/>
    <m/>
    <m/>
    <m/>
    <m/>
    <m/>
    <m/>
    <m/>
    <m/>
    <m/>
    <m/>
    <m/>
    <m/>
    <m/>
    <m/>
    <m/>
    <m/>
    <m/>
    <m/>
    <m/>
    <m/>
    <m/>
    <m/>
    <m/>
    <n v="606196"/>
    <m/>
    <n v="484358"/>
    <m/>
    <n v="4803473"/>
    <m/>
    <n v="23029277"/>
    <m/>
    <m/>
    <m/>
    <m/>
    <m/>
    <n v="1127238"/>
    <m/>
    <m/>
    <m/>
    <m/>
    <m/>
    <m/>
    <m/>
    <m/>
    <m/>
    <m/>
    <m/>
    <m/>
    <m/>
    <m/>
    <m/>
    <m/>
    <m/>
    <n v="8612145"/>
    <n v="2372834"/>
    <n v="7140477"/>
    <n v="301544"/>
    <n v="1962881"/>
    <m/>
    <m/>
    <m/>
    <n v="6432855"/>
    <m/>
    <m/>
    <m/>
    <m/>
    <n v="31830"/>
    <n v="16863"/>
    <n v="157809"/>
    <n v="1136835"/>
    <n v="56591"/>
    <n v="37660"/>
    <n v="121388"/>
    <n v="20547"/>
    <m/>
    <n v="100711"/>
    <n v="443732"/>
    <n v="532607"/>
    <n v="151372"/>
    <n v="681822"/>
    <n v="67569"/>
    <n v="210818"/>
    <n v="114673"/>
    <n v="4414728"/>
    <n v="29120"/>
    <n v="974205"/>
    <n v="91897"/>
    <n v="48401"/>
    <m/>
    <n v="9404"/>
    <n v="279138"/>
    <n v="5134034"/>
    <m/>
    <n v="149864"/>
    <m/>
    <m/>
    <m/>
    <n v="5283898"/>
    <n v="4989698"/>
    <m/>
    <m/>
    <n v="294200"/>
    <n v="5283898"/>
    <m/>
    <m/>
    <n v="1190323"/>
    <m/>
    <n v="0"/>
    <m/>
    <n v="179619"/>
    <n v="133525"/>
    <n v="313144"/>
    <n v="-163280"/>
    <m/>
    <m/>
    <m/>
    <m/>
    <m/>
    <s v="0.00"/>
    <n v="0"/>
    <n v="1721"/>
    <n v="0"/>
    <n v="31347"/>
    <n v="51074"/>
    <n v="62348"/>
    <n v="0"/>
    <n v="0"/>
    <n v="0"/>
    <n v="18903"/>
    <n v="2420"/>
    <n v="18169"/>
    <n v="4731"/>
    <n v="11489"/>
    <n v="1608"/>
    <n v="4447"/>
    <n v="1734"/>
    <n v="16987"/>
    <n v="226978"/>
    <n v="0"/>
    <n v="0"/>
    <n v="1472"/>
    <n v="11177"/>
    <n v="0"/>
    <n v="0"/>
    <n v="12649"/>
    <n v="165900"/>
    <n v="0"/>
    <n v="1615950"/>
    <n v="2244527"/>
    <n v="1750480"/>
    <n v="0"/>
    <n v="0"/>
    <n v="0"/>
    <n v="829678"/>
    <n v="50749"/>
    <n v="362547"/>
    <n v="97857"/>
    <n v="334054"/>
    <n v="53959"/>
    <n v="148443"/>
    <n v="87349"/>
    <n v="870652"/>
    <n v="8612145"/>
    <n v="0"/>
    <n v="0"/>
    <n v="92288"/>
    <n v="423934"/>
    <n v="0"/>
    <n v="0"/>
    <n v="516222"/>
    <m/>
    <x v="0"/>
    <x v="0"/>
    <m/>
    <m/>
    <n v="18903"/>
    <m/>
    <x v="0"/>
    <x v="0"/>
    <m/>
    <m/>
    <n v="829678"/>
    <n v="134"/>
    <n v="297"/>
    <n v="64"/>
    <n v="99"/>
    <n v="243"/>
    <n v="39"/>
    <n v="37"/>
    <n v="76"/>
    <n v="21"/>
    <n v="1"/>
    <n v="0"/>
    <n v="0"/>
    <n v="0"/>
    <n v="1"/>
    <n v="0"/>
    <n v="1"/>
    <n v="0"/>
    <n v="0"/>
    <n v="0"/>
    <n v="1"/>
    <n v="0"/>
    <n v="0"/>
    <n v="0"/>
    <n v="0"/>
    <n v="1"/>
    <n v="0"/>
    <n v="0"/>
    <n v="0"/>
    <n v="0"/>
  </r>
  <r>
    <n v="206010855"/>
    <x v="22"/>
    <d v="2024-01-01T00:00:00"/>
    <d v="2024-12-31T00:00:00"/>
    <n v="366"/>
    <s v="In Process"/>
    <x v="1"/>
    <x v="0"/>
    <x v="1"/>
    <x v="0"/>
    <s v="05 - East Bay"/>
    <x v="2"/>
    <s v="510-483-6200"/>
    <s v="524 CALLAN AVENUE"/>
    <s v="SAN LEANDRO"/>
    <s v="94577"/>
    <s v="1659495604"/>
    <s v="DELLA DE LEON"/>
    <s v="Yes"/>
    <m/>
    <n v="25"/>
    <n v="25"/>
    <x v="1"/>
    <n v="9150"/>
    <n v="8504"/>
    <n v="213.94"/>
    <n v="66"/>
    <n v="67"/>
    <n v="354"/>
    <n v="116"/>
    <n v="962"/>
    <n v="5715"/>
    <m/>
    <n v="656"/>
    <n v="373"/>
    <n v="328"/>
    <x v="0"/>
    <n v="8504"/>
    <m/>
    <m/>
    <m/>
    <m/>
    <m/>
    <m/>
    <m/>
    <m/>
    <n v="3271148"/>
    <n v="235633"/>
    <n v="320924"/>
    <n v="434"/>
    <n v="3186291"/>
    <n v="3839969"/>
    <n v="-653678"/>
    <n v="551071"/>
    <n v="-5994"/>
    <m/>
    <n v="-96613"/>
    <n v="136170"/>
    <n v="44620"/>
    <n v="370043"/>
    <n v="2198332"/>
    <m/>
    <n v="252337"/>
    <n v="143478"/>
    <n v="126168"/>
    <n v="3271148"/>
    <m/>
    <m/>
    <m/>
    <m/>
    <m/>
    <m/>
    <m/>
    <m/>
    <n v="72014"/>
    <m/>
    <n v="12295"/>
    <m/>
    <n v="1520"/>
    <m/>
    <n v="35999"/>
    <m/>
    <m/>
    <m/>
    <n v="108543"/>
    <m/>
    <n v="4378"/>
    <m/>
    <n v="884"/>
    <m/>
    <n v="11428"/>
    <n v="1291"/>
    <n v="94528"/>
    <n v="0"/>
    <n v="50960"/>
    <n v="4663"/>
    <n v="48578"/>
    <n v="17459"/>
    <m/>
    <n v="6726"/>
    <m/>
    <m/>
    <m/>
    <m/>
    <m/>
    <m/>
    <m/>
    <m/>
    <m/>
    <m/>
    <m/>
    <m/>
    <m/>
    <m/>
    <m/>
    <m/>
    <m/>
    <m/>
    <m/>
    <m/>
    <m/>
    <m/>
    <m/>
    <m/>
    <m/>
    <m/>
    <m/>
    <m/>
    <m/>
    <m/>
    <m/>
    <m/>
    <n v="-92403"/>
    <m/>
    <n v="-8245"/>
    <m/>
    <n v="42248"/>
    <m/>
    <n v="751462"/>
    <m/>
    <m/>
    <m/>
    <n v="-219509"/>
    <m/>
    <n v="-152629"/>
    <m/>
    <m/>
    <m/>
    <m/>
    <m/>
    <m/>
    <m/>
    <m/>
    <m/>
    <m/>
    <m/>
    <m/>
    <m/>
    <m/>
    <m/>
    <m/>
    <m/>
    <n v="1690512"/>
    <n v="313804"/>
    <n v="1835653"/>
    <n v="37458"/>
    <n v="1359755"/>
    <m/>
    <m/>
    <m/>
    <m/>
    <m/>
    <m/>
    <m/>
    <n v="244879"/>
    <n v="8875"/>
    <m/>
    <n v="66394"/>
    <m/>
    <n v="31734"/>
    <n v="7575"/>
    <n v="31993"/>
    <n v="12204"/>
    <m/>
    <n v="4925"/>
    <n v="253447"/>
    <n v="82565"/>
    <n v="47333"/>
    <n v="394079"/>
    <n v="43413"/>
    <n v="57037"/>
    <n v="16098"/>
    <n v="807601"/>
    <n v="20429"/>
    <n v="308100"/>
    <n v="20931"/>
    <n v="8256"/>
    <m/>
    <m/>
    <n v="12346"/>
    <n v="1600339"/>
    <m/>
    <n v="69678"/>
    <m/>
    <m/>
    <m/>
    <n v="1670017"/>
    <n v="617067"/>
    <m/>
    <m/>
    <n v="1052950"/>
    <n v="1670017"/>
    <m/>
    <m/>
    <m/>
    <m/>
    <n v="0"/>
    <m/>
    <n v="224196"/>
    <n v="240858"/>
    <n v="465054"/>
    <n v="-395376"/>
    <m/>
    <m/>
    <m/>
    <m/>
    <m/>
    <s v="1.39"/>
    <n v="857723.12999999989"/>
    <n v="2024"/>
    <n v="0"/>
    <n v="2025"/>
    <n v="6424"/>
    <n v="17733"/>
    <n v="0"/>
    <n v="0"/>
    <n v="0"/>
    <m/>
    <n v="1021"/>
    <n v="2262"/>
    <n v="2262"/>
    <n v="9814"/>
    <n v="907"/>
    <n v="1843"/>
    <n v="335"/>
    <n v="4101"/>
    <n v="50751"/>
    <n v="0"/>
    <n v="0"/>
    <n v="1206"/>
    <n v="3463"/>
    <n v="0"/>
    <n v="0"/>
    <n v="4669"/>
    <n v="144654"/>
    <n v="0"/>
    <n v="99007"/>
    <n v="273018"/>
    <n v="427073"/>
    <n v="0"/>
    <n v="0"/>
    <n v="0"/>
    <m/>
    <n v="32216"/>
    <n v="42617"/>
    <n v="42617"/>
    <n v="197694"/>
    <n v="31831"/>
    <n v="39494"/>
    <n v="13500"/>
    <n v="174237"/>
    <n v="1517958"/>
    <n v="0"/>
    <n v="0"/>
    <n v="64364"/>
    <n v="113220"/>
    <n v="0"/>
    <n v="0"/>
    <n v="177584"/>
    <m/>
    <x v="0"/>
    <x v="0"/>
    <m/>
    <m/>
    <m/>
    <m/>
    <x v="0"/>
    <x v="0"/>
    <m/>
    <m/>
    <m/>
    <n v="38"/>
    <n v="82"/>
    <n v="22"/>
    <n v="17"/>
    <n v="29"/>
    <n v="13"/>
    <n v="9"/>
    <n v="16"/>
    <n v="7"/>
    <n v="1"/>
    <n v="0"/>
    <n v="0"/>
    <n v="1"/>
    <n v="0"/>
    <n v="0"/>
    <n v="1"/>
    <n v="0"/>
    <n v="0"/>
    <n v="0"/>
    <n v="0"/>
    <n v="0"/>
    <n v="0"/>
    <n v="0"/>
    <n v="0"/>
    <n v="0"/>
    <n v="0"/>
    <n v="1"/>
    <n v="0"/>
    <n v="0"/>
  </r>
  <r>
    <n v="206010863"/>
    <x v="23"/>
    <d v="2024-01-01T00:00:00"/>
    <d v="2024-12-31T00:00:00"/>
    <n v="366"/>
    <s v="In Process"/>
    <x v="0"/>
    <x v="0"/>
    <x v="0"/>
    <x v="0"/>
    <s v="05 - East Bay"/>
    <x v="1"/>
    <s v="510-843-2131"/>
    <s v="2131 CARLETON STREET"/>
    <s v="BERKELEY"/>
    <s v="94704"/>
    <s v="1912072554"/>
    <s v="SEYNA SMITH"/>
    <s v="Yes"/>
    <m/>
    <n v="60"/>
    <n v="60"/>
    <x v="2"/>
    <n v="21960"/>
    <n v="20505"/>
    <n v="214.94"/>
    <n v="191"/>
    <n v="196"/>
    <n v="641"/>
    <n v="334"/>
    <n v="1052"/>
    <n v="13973"/>
    <m/>
    <n v="2734"/>
    <n v="75"/>
    <n v="1696"/>
    <x v="0"/>
    <n v="20505"/>
    <m/>
    <m/>
    <m/>
    <m/>
    <m/>
    <m/>
    <m/>
    <m/>
    <n v="7751710"/>
    <n v="821190"/>
    <n v="718844"/>
    <n v="1813"/>
    <n v="7855869"/>
    <n v="7959291"/>
    <n v="-103422"/>
    <n v="81235"/>
    <n v="-106849"/>
    <m/>
    <n v="84662"/>
    <n v="242324"/>
    <n v="126265"/>
    <n v="397698"/>
    <n v="5282353"/>
    <m/>
    <n v="1033561"/>
    <n v="28353"/>
    <n v="641156"/>
    <n v="7751710"/>
    <m/>
    <m/>
    <m/>
    <m/>
    <m/>
    <m/>
    <m/>
    <m/>
    <n v="175780"/>
    <m/>
    <n v="43202"/>
    <m/>
    <n v="47842"/>
    <m/>
    <n v="70275"/>
    <m/>
    <m/>
    <m/>
    <n v="478775"/>
    <m/>
    <n v="3231"/>
    <m/>
    <n v="2085"/>
    <m/>
    <n v="15657"/>
    <n v="764"/>
    <n v="233645"/>
    <n v="0"/>
    <n v="247773"/>
    <n v="51440"/>
    <n v="225294"/>
    <n v="29734"/>
    <m/>
    <n v="16883"/>
    <m/>
    <m/>
    <m/>
    <m/>
    <m/>
    <m/>
    <m/>
    <m/>
    <m/>
    <m/>
    <m/>
    <m/>
    <m/>
    <m/>
    <m/>
    <m/>
    <m/>
    <m/>
    <m/>
    <m/>
    <m/>
    <m/>
    <m/>
    <m/>
    <m/>
    <m/>
    <m/>
    <m/>
    <m/>
    <m/>
    <m/>
    <m/>
    <n v="-332577"/>
    <m/>
    <n v="10105"/>
    <m/>
    <n v="-22670"/>
    <m/>
    <n v="1646205"/>
    <m/>
    <m/>
    <m/>
    <n v="-339648"/>
    <m/>
    <n v="-242571"/>
    <m/>
    <m/>
    <m/>
    <m/>
    <m/>
    <m/>
    <m/>
    <m/>
    <m/>
    <m/>
    <m/>
    <m/>
    <m/>
    <m/>
    <m/>
    <m/>
    <m/>
    <n v="2854494"/>
    <n v="822525"/>
    <n v="4282272"/>
    <n v="76984"/>
    <n v="3506440"/>
    <m/>
    <m/>
    <m/>
    <m/>
    <m/>
    <m/>
    <m/>
    <m/>
    <n v="11628"/>
    <n v="8154"/>
    <n v="165572"/>
    <m/>
    <n v="163502"/>
    <n v="31486"/>
    <n v="150156"/>
    <n v="18784"/>
    <m/>
    <n v="11100"/>
    <n v="246599"/>
    <n v="202448"/>
    <n v="112627"/>
    <n v="645923"/>
    <n v="155965"/>
    <n v="133130"/>
    <n v="32842"/>
    <n v="1764841"/>
    <n v="60494"/>
    <n v="360000"/>
    <n v="58049"/>
    <n v="10744"/>
    <m/>
    <m/>
    <n v="108807"/>
    <n v="4236442"/>
    <m/>
    <n v="126003"/>
    <m/>
    <n v="4150"/>
    <m/>
    <n v="4366595"/>
    <n v="1078899"/>
    <m/>
    <m/>
    <n v="3287696"/>
    <n v="4366595"/>
    <m/>
    <m/>
    <m/>
    <m/>
    <n v="0"/>
    <m/>
    <n v="248818"/>
    <n v="248619"/>
    <n v="497437"/>
    <n v="-371434"/>
    <m/>
    <m/>
    <m/>
    <m/>
    <m/>
    <s v="2.20"/>
    <n v="2373577.8000000003"/>
    <n v="1939"/>
    <n v="0"/>
    <n v="6782"/>
    <n v="11473"/>
    <n v="25200"/>
    <n v="0"/>
    <n v="0"/>
    <n v="1945"/>
    <m/>
    <n v="2007"/>
    <n v="5167"/>
    <n v="3565"/>
    <n v="13652"/>
    <n v="4273"/>
    <n v="3583"/>
    <n v="579"/>
    <n v="6959"/>
    <n v="87124"/>
    <n v="0"/>
    <n v="765"/>
    <n v="3238"/>
    <n v="27377"/>
    <n v="0"/>
    <n v="0"/>
    <n v="31380"/>
    <n v="134575"/>
    <n v="0"/>
    <n v="358718"/>
    <n v="512217"/>
    <n v="613563"/>
    <n v="0"/>
    <n v="0"/>
    <n v="106495"/>
    <m/>
    <n v="53986"/>
    <n v="103371"/>
    <n v="77312"/>
    <n v="316388"/>
    <n v="130843"/>
    <n v="74076"/>
    <n v="26668"/>
    <n v="346282"/>
    <n v="2854494"/>
    <n v="0"/>
    <n v="51566"/>
    <n v="175009"/>
    <n v="939961"/>
    <n v="0"/>
    <n v="0"/>
    <n v="1166536"/>
    <m/>
    <x v="0"/>
    <x v="0"/>
    <m/>
    <m/>
    <m/>
    <m/>
    <x v="0"/>
    <x v="0"/>
    <m/>
    <m/>
    <m/>
    <n v="50"/>
    <n v="104"/>
    <n v="31"/>
    <n v="25"/>
    <n v="75"/>
    <n v="16"/>
    <n v="15"/>
    <n v="47"/>
    <n v="8"/>
    <n v="1"/>
    <n v="0"/>
    <n v="0"/>
    <n v="0"/>
    <n v="1"/>
    <n v="0"/>
    <n v="1"/>
    <n v="0"/>
    <n v="0"/>
    <n v="0"/>
    <n v="0"/>
    <n v="0"/>
    <n v="0"/>
    <n v="0"/>
    <n v="0"/>
    <n v="1"/>
    <n v="0"/>
    <n v="0"/>
    <n v="0"/>
    <n v="0"/>
  </r>
  <r>
    <n v="206010866"/>
    <x v="24"/>
    <d v="2024-01-01T00:00:00"/>
    <d v="2024-12-31T00:00:00"/>
    <n v="366"/>
    <s v="In Process"/>
    <x v="0"/>
    <x v="0"/>
    <x v="0"/>
    <x v="0"/>
    <s v="05 - East Bay"/>
    <x v="0"/>
    <s v="510-835-5511"/>
    <s v="1850 ALICE STREET"/>
    <s v="OAKLAND"/>
    <s v="94612"/>
    <s v="1023759362"/>
    <s v="ADAM BROWN"/>
    <s v="Yes"/>
    <m/>
    <n v="35"/>
    <n v="35"/>
    <x v="1"/>
    <n v="12810"/>
    <n v="8107"/>
    <n v="144.77000000000001"/>
    <n v="236"/>
    <n v="226"/>
    <n v="5198"/>
    <n v="1278"/>
    <m/>
    <m/>
    <m/>
    <m/>
    <n v="1631"/>
    <m/>
    <x v="0"/>
    <n v="8107"/>
    <m/>
    <m/>
    <m/>
    <m/>
    <m/>
    <m/>
    <m/>
    <m/>
    <n v="4151006"/>
    <n v="2436052"/>
    <n v="-1535701"/>
    <n v="308"/>
    <n v="8123067"/>
    <n v="6381797"/>
    <n v="1741270"/>
    <n v="1"/>
    <m/>
    <m/>
    <n v="1741271"/>
    <n v="2662800"/>
    <n v="650406"/>
    <m/>
    <m/>
    <m/>
    <m/>
    <n v="837800"/>
    <m/>
    <n v="4151006"/>
    <m/>
    <m/>
    <m/>
    <m/>
    <m/>
    <m/>
    <m/>
    <m/>
    <n v="1913954"/>
    <m/>
    <n v="520619"/>
    <m/>
    <m/>
    <m/>
    <m/>
    <m/>
    <m/>
    <m/>
    <m/>
    <m/>
    <n v="1479"/>
    <m/>
    <m/>
    <m/>
    <n v="41739"/>
    <n v="979"/>
    <n v="784500"/>
    <n v="0"/>
    <n v="830300"/>
    <n v="124800"/>
    <n v="565653"/>
    <n v="40717"/>
    <m/>
    <n v="47364"/>
    <m/>
    <m/>
    <m/>
    <m/>
    <m/>
    <m/>
    <m/>
    <m/>
    <m/>
    <m/>
    <m/>
    <m/>
    <m/>
    <m/>
    <m/>
    <m/>
    <m/>
    <m/>
    <m/>
    <m/>
    <m/>
    <m/>
    <m/>
    <m/>
    <m/>
    <m/>
    <m/>
    <m/>
    <m/>
    <m/>
    <m/>
    <m/>
    <n v="-1342818"/>
    <m/>
    <n v="-193314"/>
    <m/>
    <m/>
    <m/>
    <m/>
    <m/>
    <m/>
    <m/>
    <m/>
    <m/>
    <n v="431"/>
    <m/>
    <m/>
    <m/>
    <m/>
    <m/>
    <m/>
    <m/>
    <m/>
    <m/>
    <m/>
    <m/>
    <m/>
    <m/>
    <m/>
    <m/>
    <m/>
    <m/>
    <n v="2210314"/>
    <n v="434664"/>
    <n v="3736819"/>
    <n v="48581"/>
    <n v="2129869"/>
    <m/>
    <m/>
    <m/>
    <m/>
    <m/>
    <m/>
    <m/>
    <m/>
    <n v="8285"/>
    <m/>
    <n v="288909"/>
    <m/>
    <n v="234352"/>
    <n v="36646"/>
    <n v="196683"/>
    <n v="24339"/>
    <m/>
    <n v="24526"/>
    <n v="236480"/>
    <n v="76011"/>
    <n v="52554"/>
    <n v="422847"/>
    <n v="126680"/>
    <n v="63087"/>
    <n v="82349"/>
    <n v="1543664"/>
    <n v="17928"/>
    <n v="527775"/>
    <n v="95314"/>
    <n v="24253"/>
    <m/>
    <m/>
    <n v="169246"/>
    <n v="1594196"/>
    <m/>
    <n v="131253"/>
    <n v="4387"/>
    <n v="916875"/>
    <n v="6807840"/>
    <n v="9454551"/>
    <n v="745851"/>
    <m/>
    <n v="6841915"/>
    <n v="1866785"/>
    <n v="9454551"/>
    <m/>
    <n v="864375"/>
    <m/>
    <m/>
    <n v="0"/>
    <m/>
    <n v="70755"/>
    <n v="83441"/>
    <n v="154196"/>
    <n v="-22943"/>
    <m/>
    <m/>
    <m/>
    <n v="6841915"/>
    <m/>
    <n v="0"/>
    <n v="0"/>
    <n v="2088"/>
    <n v="0"/>
    <n v="6420"/>
    <n v="4352"/>
    <n v="16987"/>
    <n v="0"/>
    <n v="0"/>
    <n v="2073"/>
    <n v="5778"/>
    <m/>
    <m/>
    <m/>
    <n v="1093"/>
    <n v="1974"/>
    <n v="1591"/>
    <n v="1233"/>
    <n v="7528"/>
    <n v="51117"/>
    <n v="0"/>
    <n v="79"/>
    <n v="2716"/>
    <n v="6762"/>
    <n v="0"/>
    <n v="0"/>
    <n v="9557"/>
    <n v="164924"/>
    <n v="0"/>
    <n v="380431"/>
    <n v="224794"/>
    <n v="457029"/>
    <n v="0"/>
    <n v="0"/>
    <n v="134523"/>
    <n v="304542"/>
    <m/>
    <m/>
    <m/>
    <n v="43501"/>
    <n v="52613"/>
    <n v="43041"/>
    <n v="70301"/>
    <n v="334615"/>
    <n v="2210314"/>
    <n v="0"/>
    <n v="4340"/>
    <n v="122208"/>
    <n v="236675"/>
    <n v="0"/>
    <n v="0"/>
    <n v="363223"/>
    <m/>
    <x v="0"/>
    <x v="0"/>
    <m/>
    <m/>
    <n v="5778"/>
    <m/>
    <x v="0"/>
    <x v="0"/>
    <m/>
    <m/>
    <n v="304542"/>
    <n v="36"/>
    <n v="66"/>
    <n v="17"/>
    <n v="29"/>
    <n v="54"/>
    <n v="14"/>
    <n v="14"/>
    <n v="25"/>
    <n v="8"/>
    <n v="1"/>
    <n v="0"/>
    <n v="0"/>
    <n v="1"/>
    <n v="0"/>
    <n v="0"/>
    <n v="1"/>
    <n v="0"/>
    <n v="0"/>
    <n v="0"/>
    <n v="0"/>
    <n v="0"/>
    <n v="0"/>
    <n v="0"/>
    <n v="0"/>
    <n v="1"/>
    <n v="0"/>
    <n v="0"/>
    <n v="0"/>
    <n v="0"/>
  </r>
  <r>
    <n v="206010874"/>
    <x v="25"/>
    <d v="2024-01-01T00:00:00"/>
    <d v="2024-12-31T00:00:00"/>
    <n v="366"/>
    <s v="In Process"/>
    <x v="0"/>
    <x v="0"/>
    <x v="0"/>
    <x v="0"/>
    <s v="05 - East Bay"/>
    <x v="3"/>
    <s v="925-447-2280"/>
    <s v="788 HOLMES ST"/>
    <s v="LIVERMORE"/>
    <s v="94550"/>
    <s v="1255963781"/>
    <s v="ISABEL PODEROSO"/>
    <s v="Yes"/>
    <m/>
    <n v="37"/>
    <n v="37"/>
    <x v="1"/>
    <n v="13542"/>
    <n v="12253"/>
    <n v="213.65"/>
    <n v="141"/>
    <n v="140"/>
    <n v="3502"/>
    <m/>
    <n v="820"/>
    <n v="5326"/>
    <m/>
    <n v="947"/>
    <n v="594"/>
    <n v="1064"/>
    <x v="0"/>
    <n v="12253"/>
    <m/>
    <m/>
    <m/>
    <m/>
    <m/>
    <m/>
    <m/>
    <m/>
    <n v="4305301"/>
    <n v="1272972"/>
    <n v="-1354375"/>
    <n v="26261"/>
    <n v="6958909"/>
    <n v="6001490"/>
    <n v="957419"/>
    <n v="-4525"/>
    <n v="18380"/>
    <m/>
    <n v="934514"/>
    <n v="1230487"/>
    <m/>
    <n v="288121"/>
    <n v="1871381"/>
    <m/>
    <n v="332745"/>
    <n v="208712"/>
    <n v="373855"/>
    <n v="4305301"/>
    <m/>
    <m/>
    <m/>
    <m/>
    <m/>
    <m/>
    <m/>
    <m/>
    <n v="363825"/>
    <m/>
    <m/>
    <m/>
    <n v="85191"/>
    <m/>
    <n v="553320"/>
    <m/>
    <m/>
    <m/>
    <n v="98385"/>
    <m/>
    <n v="61711"/>
    <m/>
    <n v="110540"/>
    <m/>
    <n v="8557"/>
    <n v="30965"/>
    <n v="437531"/>
    <n v="6912"/>
    <n v="487182"/>
    <n v="56178"/>
    <n v="201364"/>
    <n v="23272"/>
    <m/>
    <n v="21011"/>
    <m/>
    <m/>
    <m/>
    <m/>
    <m/>
    <m/>
    <m/>
    <m/>
    <m/>
    <m/>
    <m/>
    <m/>
    <m/>
    <m/>
    <m/>
    <m/>
    <m/>
    <m/>
    <m/>
    <m/>
    <m/>
    <m/>
    <m/>
    <m/>
    <m/>
    <m/>
    <m/>
    <m/>
    <n v="1"/>
    <m/>
    <m/>
    <m/>
    <n v="-4182997"/>
    <m/>
    <m/>
    <m/>
    <n v="250640"/>
    <m/>
    <n v="1871381"/>
    <m/>
    <m/>
    <m/>
    <n v="332745"/>
    <m/>
    <n v="373855"/>
    <m/>
    <m/>
    <m/>
    <m/>
    <m/>
    <m/>
    <m/>
    <m/>
    <m/>
    <m/>
    <m/>
    <m/>
    <m/>
    <m/>
    <m/>
    <m/>
    <m/>
    <n v="2794923"/>
    <n v="629747"/>
    <n v="2576820"/>
    <n v="66136"/>
    <n v="2478733"/>
    <m/>
    <m/>
    <m/>
    <m/>
    <m/>
    <m/>
    <m/>
    <m/>
    <n v="4083"/>
    <n v="17561"/>
    <n v="130147"/>
    <n v="5942"/>
    <n v="114040"/>
    <n v="19938"/>
    <n v="112869"/>
    <n v="11636"/>
    <m/>
    <n v="11255"/>
    <n v="184591"/>
    <n v="239845"/>
    <n v="10383"/>
    <n v="551560"/>
    <n v="74041"/>
    <n v="36451"/>
    <n v="44483"/>
    <n v="1265142"/>
    <n v="138699"/>
    <n v="332400"/>
    <n v="16003"/>
    <n v="9460"/>
    <m/>
    <m/>
    <n v="192228"/>
    <n v="3778432"/>
    <m/>
    <n v="6629"/>
    <m/>
    <n v="2317122"/>
    <m/>
    <n v="6102183"/>
    <n v="1478257"/>
    <m/>
    <n v="2314074"/>
    <n v="2309852"/>
    <n v="6102183"/>
    <n v="2360174"/>
    <m/>
    <n v="921071"/>
    <m/>
    <n v="0"/>
    <m/>
    <m/>
    <n v="30321"/>
    <n v="30321"/>
    <n v="-23692"/>
    <n v="2314074"/>
    <m/>
    <m/>
    <n v="2314074"/>
    <m/>
    <s v="0.02"/>
    <n v="29565.14"/>
    <n v="1626"/>
    <n v="0"/>
    <n v="3068"/>
    <n v="9460"/>
    <n v="26650"/>
    <n v="0"/>
    <n v="0"/>
    <n v="3244"/>
    <n v="8928"/>
    <n v="911"/>
    <n v="6809"/>
    <n v="27"/>
    <n v="11293"/>
    <n v="6298"/>
    <n v="635"/>
    <n v="1409"/>
    <n v="4896"/>
    <n v="85254"/>
    <n v="0"/>
    <n v="0"/>
    <n v="589"/>
    <n v="1763"/>
    <n v="0"/>
    <n v="0"/>
    <n v="2352"/>
    <n v="147822"/>
    <n v="0"/>
    <n v="171968"/>
    <n v="413125"/>
    <n v="875767"/>
    <n v="0"/>
    <n v="0"/>
    <n v="128219"/>
    <n v="237359"/>
    <n v="22948"/>
    <n v="166053"/>
    <n v="674"/>
    <n v="313623"/>
    <n v="34596"/>
    <n v="24211"/>
    <n v="33107"/>
    <n v="225451"/>
    <n v="2794923"/>
    <n v="0"/>
    <n v="0"/>
    <n v="30753"/>
    <n v="92783"/>
    <n v="0"/>
    <n v="0"/>
    <n v="123536"/>
    <m/>
    <x v="0"/>
    <x v="0"/>
    <m/>
    <m/>
    <n v="8928"/>
    <m/>
    <x v="0"/>
    <x v="0"/>
    <m/>
    <m/>
    <n v="237359"/>
    <n v="60"/>
    <n v="69"/>
    <n v="50"/>
    <n v="40"/>
    <n v="46"/>
    <n v="33"/>
    <n v="27"/>
    <n v="29"/>
    <n v="25"/>
    <n v="1"/>
    <n v="0"/>
    <n v="0"/>
    <n v="1"/>
    <n v="0"/>
    <n v="0"/>
    <n v="1"/>
    <n v="0"/>
    <n v="0"/>
    <n v="0"/>
    <n v="0"/>
    <n v="0"/>
    <n v="0"/>
    <n v="0"/>
    <n v="0"/>
    <n v="1"/>
    <n v="0"/>
    <n v="0"/>
    <n v="0"/>
    <n v="0"/>
  </r>
  <r>
    <n v="206010875"/>
    <x v="26"/>
    <d v="2024-01-01T00:00:00"/>
    <d v="2024-12-31T00:00:00"/>
    <n v="366"/>
    <s v="In Process"/>
    <x v="0"/>
    <x v="0"/>
    <x v="0"/>
    <x v="0"/>
    <s v="05 - East Bay"/>
    <x v="0"/>
    <s v="510-836-3770"/>
    <s v="309 MACARTHUR BOULEVARD"/>
    <s v="OAKLAND"/>
    <s v="94610"/>
    <s v="1801345772"/>
    <s v="EVA CHAVARRIA"/>
    <s v="Yes"/>
    <m/>
    <n v="53"/>
    <n v="53"/>
    <x v="1"/>
    <n v="19398"/>
    <n v="17981"/>
    <n v="217.48"/>
    <n v="106"/>
    <n v="109"/>
    <n v="2892"/>
    <n v="130"/>
    <n v="990"/>
    <n v="12897"/>
    <m/>
    <n v="247"/>
    <m/>
    <n v="825"/>
    <x v="0"/>
    <n v="17981"/>
    <m/>
    <m/>
    <m/>
    <m/>
    <m/>
    <m/>
    <m/>
    <m/>
    <n v="6183701"/>
    <n v="695152"/>
    <n v="-2059456"/>
    <n v="3395"/>
    <n v="8941704"/>
    <n v="8642272"/>
    <n v="299432"/>
    <n v="-23780"/>
    <n v="12590"/>
    <m/>
    <n v="263062"/>
    <n v="989649"/>
    <n v="43823"/>
    <n v="342730"/>
    <n v="4322295"/>
    <m/>
    <n v="83265"/>
    <n v="122244"/>
    <n v="279695"/>
    <n v="6183701"/>
    <m/>
    <m/>
    <m/>
    <m/>
    <m/>
    <m/>
    <m/>
    <m/>
    <n v="552180"/>
    <m/>
    <n v="28759"/>
    <m/>
    <n v="4528"/>
    <m/>
    <n v="54716"/>
    <m/>
    <m/>
    <m/>
    <n v="54642"/>
    <m/>
    <m/>
    <m/>
    <n v="327"/>
    <m/>
    <n v="576"/>
    <n v="0"/>
    <n v="180906"/>
    <n v="0"/>
    <n v="293553"/>
    <n v="128029"/>
    <n v="83157"/>
    <n v="5757"/>
    <m/>
    <n v="3174"/>
    <m/>
    <m/>
    <m/>
    <m/>
    <m/>
    <m/>
    <m/>
    <m/>
    <m/>
    <m/>
    <m/>
    <m/>
    <m/>
    <m/>
    <m/>
    <m/>
    <m/>
    <m/>
    <m/>
    <m/>
    <m/>
    <m/>
    <m/>
    <m/>
    <m/>
    <m/>
    <m/>
    <m/>
    <m/>
    <m/>
    <m/>
    <m/>
    <n v="-1439128"/>
    <m/>
    <n v="-9261"/>
    <m/>
    <n v="-26229"/>
    <m/>
    <n v="-540995"/>
    <m/>
    <m/>
    <m/>
    <n v="-17595"/>
    <m/>
    <n v="-26248"/>
    <m/>
    <m/>
    <m/>
    <m/>
    <m/>
    <m/>
    <m/>
    <m/>
    <m/>
    <m/>
    <m/>
    <m/>
    <m/>
    <m/>
    <m/>
    <m/>
    <m/>
    <n v="3962195"/>
    <n v="1011170"/>
    <n v="3668907"/>
    <n v="177066"/>
    <n v="3596471"/>
    <m/>
    <m/>
    <m/>
    <m/>
    <m/>
    <m/>
    <m/>
    <m/>
    <n v="4657"/>
    <n v="3896"/>
    <n v="112989"/>
    <m/>
    <n v="146583"/>
    <n v="76128"/>
    <n v="126308"/>
    <n v="7543"/>
    <m/>
    <n v="8891"/>
    <n v="298028"/>
    <n v="176089"/>
    <n v="120630"/>
    <n v="629529"/>
    <n v="62624"/>
    <n v="114229"/>
    <n v="130307"/>
    <n v="2335711"/>
    <n v="66676"/>
    <n v="438727"/>
    <n v="42638"/>
    <n v="11328"/>
    <m/>
    <m/>
    <n v="132290"/>
    <n v="2408003"/>
    <m/>
    <n v="110792"/>
    <n v="8250"/>
    <n v="2865190"/>
    <n v="517251"/>
    <n v="5909486"/>
    <n v="3805782"/>
    <m/>
    <m/>
    <n v="2103704"/>
    <n v="5909486"/>
    <m/>
    <n v="2779513"/>
    <m/>
    <m/>
    <n v="0"/>
    <m/>
    <n v="173524"/>
    <n v="90224"/>
    <n v="263748"/>
    <n v="-152956"/>
    <m/>
    <m/>
    <m/>
    <m/>
    <m/>
    <s v="0.00"/>
    <n v="0"/>
    <n v="1861"/>
    <n v="0"/>
    <n v="7205"/>
    <n v="14623"/>
    <n v="48391"/>
    <n v="0"/>
    <n v="0"/>
    <n v="5469"/>
    <m/>
    <n v="1488"/>
    <m/>
    <m/>
    <n v="13774"/>
    <n v="1815"/>
    <n v="3714"/>
    <n v="2224"/>
    <n v="10582"/>
    <n v="111146"/>
    <n v="0"/>
    <n v="0"/>
    <n v="0"/>
    <n v="0"/>
    <n v="0"/>
    <n v="0"/>
    <n v="0"/>
    <n v="142257"/>
    <n v="0"/>
    <n v="418439"/>
    <n v="684025"/>
    <n v="1317593"/>
    <n v="0"/>
    <n v="0"/>
    <n v="224069"/>
    <m/>
    <n v="45161"/>
    <m/>
    <m/>
    <n v="309735"/>
    <n v="50862"/>
    <n v="88040"/>
    <n v="106794"/>
    <n v="575220"/>
    <n v="3962195"/>
    <n v="0"/>
    <n v="0"/>
    <n v="0"/>
    <n v="0"/>
    <n v="0"/>
    <n v="0"/>
    <n v="0"/>
    <m/>
    <x v="0"/>
    <x v="0"/>
    <m/>
    <m/>
    <m/>
    <m/>
    <x v="0"/>
    <x v="0"/>
    <m/>
    <m/>
    <m/>
    <n v="81"/>
    <n v="102"/>
    <n v="47"/>
    <n v="57"/>
    <n v="71"/>
    <n v="34"/>
    <n v="32"/>
    <n v="38"/>
    <n v="23"/>
    <n v="1"/>
    <n v="0"/>
    <n v="0"/>
    <n v="1"/>
    <n v="0"/>
    <n v="0"/>
    <n v="1"/>
    <n v="0"/>
    <n v="0"/>
    <n v="0"/>
    <n v="0"/>
    <n v="0"/>
    <n v="0"/>
    <n v="0"/>
    <n v="0"/>
    <n v="1"/>
    <n v="0"/>
    <n v="0"/>
    <n v="0"/>
    <n v="0"/>
  </r>
  <r>
    <n v="206010876"/>
    <x v="27"/>
    <d v="2024-01-01T00:00:00"/>
    <d v="2024-12-31T00:00:00"/>
    <n v="366"/>
    <s v="In Process"/>
    <x v="0"/>
    <x v="0"/>
    <x v="0"/>
    <x v="0"/>
    <s v="05 - East Bay"/>
    <x v="2"/>
    <s v="510582463"/>
    <s v="1628 B STREET"/>
    <s v="HAYWARD"/>
    <s v="94541"/>
    <s v="1417663105"/>
    <s v="STEVE STOCK"/>
    <s v="Yes"/>
    <m/>
    <n v="75"/>
    <n v="75"/>
    <x v="2"/>
    <n v="27450"/>
    <n v="25410"/>
    <n v="211.75"/>
    <n v="491"/>
    <n v="491"/>
    <n v="3413"/>
    <n v="6851"/>
    <n v="1610"/>
    <n v="12329"/>
    <m/>
    <m/>
    <n v="293"/>
    <n v="914"/>
    <x v="0"/>
    <n v="25410"/>
    <m/>
    <m/>
    <m/>
    <m/>
    <m/>
    <m/>
    <m/>
    <m/>
    <n v="18416097"/>
    <n v="3107288"/>
    <n v="6975536"/>
    <n v="12658"/>
    <n v="14560507"/>
    <n v="14469633"/>
    <n v="90874"/>
    <n v="-2"/>
    <m/>
    <m/>
    <n v="90872"/>
    <n v="1890184"/>
    <n v="6847612"/>
    <n v="950881"/>
    <n v="8066111"/>
    <m/>
    <m/>
    <n v="116687"/>
    <n v="544622"/>
    <n v="18416097"/>
    <m/>
    <m/>
    <m/>
    <m/>
    <m/>
    <m/>
    <m/>
    <m/>
    <n v="965740"/>
    <m/>
    <n v="2122995"/>
    <m/>
    <n v="11345"/>
    <m/>
    <n v="6858"/>
    <m/>
    <m/>
    <m/>
    <m/>
    <m/>
    <n v="350"/>
    <m/>
    <m/>
    <m/>
    <n v="31132"/>
    <n v="0"/>
    <n v="1029122"/>
    <n v="0"/>
    <n v="846760"/>
    <n v="171190"/>
    <n v="894502"/>
    <n v="78042"/>
    <m/>
    <n v="56540"/>
    <m/>
    <m/>
    <m/>
    <m/>
    <m/>
    <m/>
    <m/>
    <m/>
    <m/>
    <m/>
    <m/>
    <m/>
    <m/>
    <m/>
    <m/>
    <m/>
    <m/>
    <m/>
    <m/>
    <m/>
    <m/>
    <m/>
    <m/>
    <m/>
    <m/>
    <m/>
    <m/>
    <m/>
    <m/>
    <m/>
    <m/>
    <m/>
    <n v="-971910"/>
    <m/>
    <n v="4946137"/>
    <m/>
    <n v="401454"/>
    <m/>
    <n v="2381165"/>
    <m/>
    <m/>
    <m/>
    <m/>
    <m/>
    <n v="218690"/>
    <m/>
    <m/>
    <m/>
    <m/>
    <m/>
    <m/>
    <m/>
    <m/>
    <m/>
    <m/>
    <m/>
    <m/>
    <m/>
    <m/>
    <m/>
    <m/>
    <m/>
    <n v="5609154"/>
    <n v="1524506"/>
    <n v="7335973"/>
    <n v="102004"/>
    <n v="5740836"/>
    <m/>
    <m/>
    <m/>
    <m/>
    <m/>
    <m/>
    <m/>
    <m/>
    <n v="16884"/>
    <m/>
    <n v="598414"/>
    <m/>
    <n v="394680"/>
    <n v="44076"/>
    <n v="320078"/>
    <n v="97372"/>
    <m/>
    <n v="56229"/>
    <n v="492029"/>
    <n v="263170"/>
    <n v="162303"/>
    <n v="845025"/>
    <n v="58378"/>
    <n v="122005"/>
    <n v="109467"/>
    <n v="2948444"/>
    <n v="17608"/>
    <n v="1530930"/>
    <n v="79964"/>
    <n v="23001"/>
    <m/>
    <n v="10222"/>
    <n v="538518"/>
    <n v="2473141"/>
    <m/>
    <n v="75776"/>
    <m/>
    <m/>
    <m/>
    <n v="2548917"/>
    <n v="2001727"/>
    <m/>
    <m/>
    <n v="547190"/>
    <n v="2548917"/>
    <m/>
    <m/>
    <n v="562211"/>
    <m/>
    <n v="0"/>
    <m/>
    <n v="39885"/>
    <n v="64205"/>
    <n v="104090"/>
    <n v="-28314"/>
    <m/>
    <m/>
    <m/>
    <m/>
    <m/>
    <n v="0"/>
    <n v="0"/>
    <n v="2036"/>
    <n v="0"/>
    <n v="15356"/>
    <n v="24218"/>
    <n v="47196"/>
    <n v="0"/>
    <n v="0"/>
    <n v="0"/>
    <n v="9281"/>
    <n v="3976"/>
    <m/>
    <m/>
    <n v="16952"/>
    <n v="1682"/>
    <n v="4051"/>
    <n v="1487"/>
    <n v="16328"/>
    <n v="142563"/>
    <n v="0"/>
    <n v="47"/>
    <n v="1305"/>
    <n v="16588"/>
    <n v="0"/>
    <n v="0"/>
    <n v="17940"/>
    <n v="225964"/>
    <n v="0"/>
    <n v="954053"/>
    <n v="1144917"/>
    <n v="1284280"/>
    <n v="0"/>
    <n v="0"/>
    <n v="0"/>
    <n v="577676"/>
    <n v="93556"/>
    <m/>
    <m/>
    <n v="413471"/>
    <n v="47761"/>
    <n v="82188"/>
    <n v="79768"/>
    <n v="705520"/>
    <n v="5609154"/>
    <n v="0"/>
    <n v="3415"/>
    <n v="78238"/>
    <n v="640589"/>
    <n v="0"/>
    <n v="0"/>
    <n v="722242"/>
    <m/>
    <x v="0"/>
    <x v="0"/>
    <m/>
    <m/>
    <n v="9281"/>
    <m/>
    <x v="0"/>
    <x v="0"/>
    <m/>
    <m/>
    <n v="577676"/>
    <n v="78"/>
    <n v="143"/>
    <n v="42"/>
    <n v="55"/>
    <n v="111"/>
    <n v="26"/>
    <n v="26"/>
    <n v="58"/>
    <n v="12"/>
    <n v="1"/>
    <n v="0"/>
    <n v="0"/>
    <n v="0"/>
    <n v="1"/>
    <n v="0"/>
    <n v="1"/>
    <n v="0"/>
    <n v="0"/>
    <n v="0"/>
    <n v="0"/>
    <n v="0"/>
    <n v="0"/>
    <n v="0"/>
    <n v="0"/>
    <n v="1"/>
    <n v="0"/>
    <n v="0"/>
    <n v="0"/>
    <n v="0"/>
  </r>
  <r>
    <n v="206010879"/>
    <x v="28"/>
    <d v="2023-11-01T00:00:00"/>
    <d v="2024-10-31T00:00:00"/>
    <n v="366"/>
    <s v="In Process"/>
    <x v="0"/>
    <x v="0"/>
    <x v="0"/>
    <x v="1"/>
    <s v="05 - East Bay"/>
    <x v="2"/>
    <s v="510-471-3434"/>
    <s v="34400 MISSION BLVD."/>
    <s v="UNION CITY"/>
    <s v="94587-3604"/>
    <s v="1043426588"/>
    <s v="CYNTHIA CRUZ"/>
    <s v="No"/>
    <m/>
    <n v="125"/>
    <n v="125"/>
    <x v="0"/>
    <n v="45750"/>
    <n v="22466"/>
    <n v="49.11"/>
    <n v="319"/>
    <n v="347"/>
    <n v="3736"/>
    <n v="950"/>
    <n v="3882"/>
    <n v="8935"/>
    <n v="6"/>
    <m/>
    <n v="3883"/>
    <n v="1074"/>
    <x v="0"/>
    <n v="22466"/>
    <m/>
    <m/>
    <m/>
    <m/>
    <m/>
    <m/>
    <m/>
    <m/>
    <n v="9542599"/>
    <n v="4395857"/>
    <n v="384843"/>
    <n v="333877"/>
    <n v="13887490"/>
    <n v="23675435"/>
    <n v="-9787945"/>
    <n v="115603774"/>
    <m/>
    <m/>
    <n v="105815829"/>
    <n v="2180167"/>
    <m/>
    <n v="4623306"/>
    <n v="352577"/>
    <n v="2670"/>
    <m/>
    <n v="1875829"/>
    <n v="508050"/>
    <n v="9542599"/>
    <m/>
    <m/>
    <m/>
    <m/>
    <m/>
    <m/>
    <m/>
    <m/>
    <n v="1860081"/>
    <m/>
    <m/>
    <m/>
    <m/>
    <m/>
    <m/>
    <m/>
    <n v="2535776"/>
    <m/>
    <m/>
    <m/>
    <m/>
    <m/>
    <m/>
    <m/>
    <n v="6779"/>
    <n v="0"/>
    <n v="733556"/>
    <n v="0"/>
    <n v="562289"/>
    <n v="148951"/>
    <n v="2893974"/>
    <n v="38793"/>
    <m/>
    <n v="11515"/>
    <m/>
    <m/>
    <m/>
    <m/>
    <m/>
    <m/>
    <m/>
    <m/>
    <m/>
    <m/>
    <m/>
    <m/>
    <m/>
    <m/>
    <m/>
    <m/>
    <m/>
    <m/>
    <m/>
    <m/>
    <m/>
    <m/>
    <m/>
    <m/>
    <m/>
    <m/>
    <m/>
    <m/>
    <m/>
    <m/>
    <m/>
    <m/>
    <n v="-679192"/>
    <m/>
    <m/>
    <m/>
    <n v="552827"/>
    <m/>
    <m/>
    <m/>
    <n v="502414"/>
    <m/>
    <m/>
    <m/>
    <n v="8794"/>
    <m/>
    <m/>
    <m/>
    <m/>
    <m/>
    <m/>
    <m/>
    <m/>
    <m/>
    <m/>
    <m/>
    <m/>
    <m/>
    <m/>
    <m/>
    <m/>
    <m/>
    <n v="8740725"/>
    <n v="4575262"/>
    <n v="10359448"/>
    <n v="536043"/>
    <n v="10613398"/>
    <m/>
    <m/>
    <m/>
    <m/>
    <m/>
    <m/>
    <m/>
    <m/>
    <n v="175943"/>
    <m/>
    <n v="785350"/>
    <m/>
    <n v="217665"/>
    <n v="30422"/>
    <n v="3275046"/>
    <n v="55046"/>
    <m/>
    <n v="148605"/>
    <n v="1446729"/>
    <n v="672064"/>
    <n v="468482"/>
    <n v="1378577"/>
    <n v="135795"/>
    <n v="103387"/>
    <m/>
    <n v="1213594"/>
    <n v="2481121"/>
    <n v="64896"/>
    <n v="97890"/>
    <n v="311425"/>
    <m/>
    <m/>
    <m/>
    <n v="61170514"/>
    <n v="932572669"/>
    <n v="194977210"/>
    <n v="5324576"/>
    <n v="23394216"/>
    <m/>
    <n v="1217439185"/>
    <n v="59077063"/>
    <m/>
    <n v="41949485"/>
    <n v="1116412637"/>
    <n v="1217439185"/>
    <m/>
    <m/>
    <n v="35500250"/>
    <m/>
    <n v="46455233"/>
    <n v="287841966"/>
    <n v="244541"/>
    <n v="31278235"/>
    <n v="365819975"/>
    <n v="-170842765"/>
    <m/>
    <m/>
    <m/>
    <n v="41949485"/>
    <m/>
    <s v="0.08"/>
    <n v="4726165.04"/>
    <n v="2703"/>
    <n v="0"/>
    <n v="26177"/>
    <n v="49617"/>
    <n v="93360"/>
    <n v="0"/>
    <n v="0"/>
    <n v="5911"/>
    <n v="16454"/>
    <n v="10597"/>
    <n v="16379"/>
    <n v="12308"/>
    <m/>
    <n v="2588"/>
    <n v="1594"/>
    <m/>
    <n v="6585"/>
    <n v="244273"/>
    <n v="0"/>
    <n v="2"/>
    <n v="724"/>
    <n v="2120"/>
    <n v="0"/>
    <n v="0"/>
    <n v="2846"/>
    <n v="237506"/>
    <n v="0"/>
    <n v="1461574"/>
    <n v="2039331"/>
    <n v="2585956"/>
    <n v="0"/>
    <n v="0"/>
    <n v="310942"/>
    <n v="734228"/>
    <n v="310922"/>
    <n v="362562"/>
    <n v="236113"/>
    <m/>
    <n v="89192"/>
    <n v="39721"/>
    <m/>
    <n v="332678"/>
    <n v="8740725"/>
    <n v="0"/>
    <n v="140"/>
    <n v="40835"/>
    <n v="85995"/>
    <n v="0"/>
    <n v="0"/>
    <n v="126970"/>
    <m/>
    <x v="0"/>
    <x v="0"/>
    <m/>
    <m/>
    <n v="16454"/>
    <m/>
    <x v="0"/>
    <x v="0"/>
    <m/>
    <m/>
    <n v="734228"/>
    <n v="91"/>
    <n v="394"/>
    <n v="91"/>
    <n v="77"/>
    <n v="230"/>
    <n v="77"/>
    <n v="41"/>
    <n v="153"/>
    <n v="41"/>
    <n v="0"/>
    <n v="1"/>
    <n v="0"/>
    <n v="0"/>
    <n v="0"/>
    <n v="1"/>
    <n v="1"/>
    <n v="0"/>
    <n v="0"/>
    <n v="0"/>
    <n v="0"/>
    <n v="0"/>
    <n v="0"/>
    <n v="0"/>
    <n v="0"/>
    <n v="1"/>
    <n v="0"/>
    <n v="0"/>
    <n v="0"/>
    <n v="0"/>
  </r>
  <r>
    <n v="206010881"/>
    <x v="29"/>
    <d v="2024-01-01T00:00:00"/>
    <d v="2024-12-31T00:00:00"/>
    <n v="366"/>
    <s v="In Process"/>
    <x v="0"/>
    <x v="0"/>
    <x v="0"/>
    <x v="0"/>
    <s v="05 - East Bay"/>
    <x v="0"/>
    <s v="510-836-3677"/>
    <s v="2910 MCCLURE ST"/>
    <s v="OAKLAND"/>
    <s v="94609-0000"/>
    <s v="1396122297"/>
    <s v="ANDREW SNIDER"/>
    <s v="Yes"/>
    <m/>
    <n v="60"/>
    <n v="60"/>
    <x v="2"/>
    <n v="21960"/>
    <n v="20463"/>
    <n v="218.62"/>
    <n v="319"/>
    <n v="315"/>
    <n v="6317"/>
    <n v="5090"/>
    <n v="1718"/>
    <n v="6933"/>
    <m/>
    <m/>
    <n v="209"/>
    <n v="196"/>
    <x v="0"/>
    <n v="20463"/>
    <m/>
    <m/>
    <m/>
    <m/>
    <m/>
    <m/>
    <m/>
    <m/>
    <n v="17394185"/>
    <n v="4892815"/>
    <n v="6274777"/>
    <n v="21622"/>
    <n v="16033845"/>
    <n v="12737716"/>
    <n v="3296129"/>
    <n v="-1"/>
    <m/>
    <m/>
    <n v="3296128"/>
    <n v="7896250"/>
    <n v="6362500"/>
    <n v="581210"/>
    <n v="2417000"/>
    <m/>
    <m/>
    <n v="70895"/>
    <n v="66330"/>
    <n v="17394185"/>
    <m/>
    <m/>
    <m/>
    <m/>
    <m/>
    <m/>
    <m/>
    <m/>
    <n v="3191706"/>
    <m/>
    <n v="1677602"/>
    <m/>
    <n v="6550"/>
    <m/>
    <n v="16957"/>
    <m/>
    <m/>
    <m/>
    <m/>
    <m/>
    <m/>
    <m/>
    <m/>
    <m/>
    <n v="0"/>
    <n v="0"/>
    <n v="1357720"/>
    <n v="0"/>
    <n v="2113325"/>
    <n v="729585"/>
    <n v="610590"/>
    <n v="66127"/>
    <m/>
    <n v="15468"/>
    <m/>
    <m/>
    <m/>
    <m/>
    <m/>
    <m/>
    <m/>
    <m/>
    <m/>
    <m/>
    <m/>
    <m/>
    <m/>
    <m/>
    <m/>
    <m/>
    <m/>
    <m/>
    <m/>
    <m/>
    <m/>
    <m/>
    <m/>
    <m/>
    <m/>
    <m/>
    <m/>
    <m/>
    <m/>
    <m/>
    <m/>
    <m/>
    <n v="2419277"/>
    <m/>
    <n v="3942204"/>
    <m/>
    <n v="-65421"/>
    <m/>
    <n v="-21625"/>
    <m/>
    <m/>
    <m/>
    <m/>
    <m/>
    <n v="342"/>
    <m/>
    <m/>
    <m/>
    <m/>
    <m/>
    <m/>
    <m/>
    <m/>
    <m/>
    <m/>
    <m/>
    <m/>
    <m/>
    <m/>
    <m/>
    <m/>
    <m/>
    <n v="5236617"/>
    <n v="1361555"/>
    <n v="6139544"/>
    <n v="89575"/>
    <n v="4434917"/>
    <m/>
    <m/>
    <m/>
    <m/>
    <m/>
    <m/>
    <m/>
    <m/>
    <m/>
    <m/>
    <n v="544747"/>
    <m/>
    <n v="433865"/>
    <n v="184081"/>
    <n v="285655"/>
    <n v="42504"/>
    <m/>
    <n v="132986"/>
    <n v="570462"/>
    <n v="345695"/>
    <n v="66442"/>
    <n v="679367"/>
    <n v="123924"/>
    <n v="83512"/>
    <n v="120075"/>
    <n v="3441362"/>
    <n v="62958"/>
    <n v="835033"/>
    <n v="65017"/>
    <n v="50284"/>
    <m/>
    <n v="8178"/>
    <n v="226652"/>
    <n v="31477538"/>
    <m/>
    <n v="430637"/>
    <m/>
    <m/>
    <m/>
    <n v="31908175"/>
    <n v="2037714"/>
    <m/>
    <m/>
    <n v="29870461"/>
    <n v="31908175"/>
    <n v="29080391"/>
    <m/>
    <m/>
    <m/>
    <n v="0"/>
    <m/>
    <n v="309996"/>
    <n v="491504"/>
    <n v="801500"/>
    <n v="-370863"/>
    <m/>
    <m/>
    <m/>
    <m/>
    <m/>
    <s v="0.03"/>
    <n v="61131.42"/>
    <n v="2043"/>
    <n v="0"/>
    <n v="8860"/>
    <n v="18764"/>
    <n v="53615"/>
    <n v="0"/>
    <n v="0"/>
    <n v="0"/>
    <n v="4802"/>
    <n v="3077"/>
    <n v="11389"/>
    <n v="1934"/>
    <n v="12998"/>
    <n v="2008"/>
    <n v="1140"/>
    <n v="2044"/>
    <n v="7550"/>
    <n v="130224"/>
    <n v="0"/>
    <n v="0"/>
    <n v="0"/>
    <n v="0"/>
    <n v="0"/>
    <n v="0"/>
    <n v="0"/>
    <n v="316719"/>
    <n v="0"/>
    <n v="503976"/>
    <n v="865380"/>
    <n v="1420890"/>
    <n v="0"/>
    <n v="0"/>
    <n v="0"/>
    <n v="332880"/>
    <n v="122388"/>
    <n v="225554"/>
    <n v="35497"/>
    <n v="262137"/>
    <n v="71626"/>
    <n v="36648"/>
    <n v="99119"/>
    <n v="943803"/>
    <n v="5236617"/>
    <n v="0"/>
    <n v="0"/>
    <n v="0"/>
    <n v="0"/>
    <n v="0"/>
    <n v="0"/>
    <n v="0"/>
    <m/>
    <x v="0"/>
    <x v="0"/>
    <m/>
    <m/>
    <n v="4802"/>
    <m/>
    <x v="0"/>
    <x v="0"/>
    <m/>
    <m/>
    <n v="332880"/>
    <n v="73"/>
    <n v="129"/>
    <n v="42"/>
    <n v="48"/>
    <n v="88"/>
    <n v="26"/>
    <n v="29"/>
    <n v="47"/>
    <n v="18"/>
    <n v="1"/>
    <n v="0"/>
    <n v="0"/>
    <n v="0"/>
    <n v="1"/>
    <n v="0"/>
    <n v="1"/>
    <n v="0"/>
    <n v="0"/>
    <n v="0"/>
    <n v="0"/>
    <n v="0"/>
    <n v="0"/>
    <n v="0"/>
    <n v="0"/>
    <n v="1"/>
    <n v="0"/>
    <n v="0"/>
    <n v="0"/>
    <n v="0"/>
  </r>
  <r>
    <n v="206010889"/>
    <x v="30"/>
    <d v="2024-01-01T00:00:00"/>
    <d v="2024-12-31T00:00:00"/>
    <n v="366"/>
    <s v="In Process"/>
    <x v="0"/>
    <x v="0"/>
    <x v="0"/>
    <x v="0"/>
    <s v="05 - East Bay"/>
    <x v="0"/>
    <s v="510-261-5613"/>
    <s v="3020 EAST 15TH STREET"/>
    <s v="OAKLAND"/>
    <s v="94601"/>
    <s v="1144856535"/>
    <s v="NICHOLAS PERSINGER"/>
    <s v="Yes"/>
    <s v="NATIONAL SENIOR CARE, INC."/>
    <n v="140"/>
    <n v="140"/>
    <x v="0"/>
    <n v="51240"/>
    <n v="46854"/>
    <n v="154.22999999999999"/>
    <n v="164"/>
    <n v="153"/>
    <n v="1629"/>
    <n v="3693"/>
    <n v="4435"/>
    <n v="35269"/>
    <m/>
    <m/>
    <n v="67"/>
    <n v="1761"/>
    <x v="0"/>
    <n v="46854"/>
    <m/>
    <m/>
    <m/>
    <m/>
    <m/>
    <m/>
    <m/>
    <m/>
    <n v="19281387"/>
    <n v="6577031"/>
    <n v="7062880"/>
    <m/>
    <n v="18795538"/>
    <n v="19995214"/>
    <n v="-1199676"/>
    <n v="7615"/>
    <m/>
    <m/>
    <n v="-1192061"/>
    <n v="673499"/>
    <n v="1550144"/>
    <n v="1783522"/>
    <n v="14526213"/>
    <m/>
    <m/>
    <n v="27592"/>
    <n v="720417"/>
    <n v="19281387"/>
    <m/>
    <m/>
    <m/>
    <m/>
    <m/>
    <m/>
    <m/>
    <m/>
    <n v="3937843"/>
    <m/>
    <n v="2450750"/>
    <m/>
    <n v="32470"/>
    <m/>
    <n v="150117"/>
    <m/>
    <m/>
    <m/>
    <m/>
    <m/>
    <m/>
    <m/>
    <n v="5851"/>
    <m/>
    <n v="0"/>
    <n v="0"/>
    <n v="2890202"/>
    <n v="543"/>
    <n v="2508240"/>
    <n v="914040"/>
    <n v="219863"/>
    <n v="34095"/>
    <m/>
    <n v="10048"/>
    <m/>
    <m/>
    <m/>
    <m/>
    <m/>
    <m/>
    <m/>
    <m/>
    <m/>
    <m/>
    <m/>
    <m/>
    <m/>
    <m/>
    <m/>
    <m/>
    <m/>
    <m/>
    <m/>
    <m/>
    <m/>
    <m/>
    <m/>
    <m/>
    <m/>
    <m/>
    <m/>
    <m/>
    <m/>
    <m/>
    <m/>
    <m/>
    <n v="2201358"/>
    <m/>
    <n v="1514586"/>
    <m/>
    <n v="429703"/>
    <m/>
    <n v="2788408"/>
    <m/>
    <m/>
    <m/>
    <m/>
    <m/>
    <n v="128824"/>
    <m/>
    <m/>
    <m/>
    <m/>
    <m/>
    <m/>
    <m/>
    <m/>
    <m/>
    <m/>
    <m/>
    <m/>
    <m/>
    <m/>
    <m/>
    <n v="1"/>
    <m/>
    <n v="6217057"/>
    <n v="2551574"/>
    <n v="11226583"/>
    <n v="200834"/>
    <n v="8900535"/>
    <m/>
    <m/>
    <m/>
    <m/>
    <m/>
    <m/>
    <m/>
    <m/>
    <n v="53521"/>
    <m/>
    <n v="505445"/>
    <n v="9670"/>
    <n v="448476"/>
    <n v="169130"/>
    <n v="108740"/>
    <n v="39081"/>
    <m/>
    <n v="22940"/>
    <n v="558974"/>
    <n v="562449"/>
    <n v="210167"/>
    <n v="1262401"/>
    <n v="156698"/>
    <n v="190874"/>
    <m/>
    <n v="4439897"/>
    <n v="74711"/>
    <n v="1648543"/>
    <n v="151513"/>
    <n v="101455"/>
    <n v="3931"/>
    <m/>
    <n v="376063"/>
    <n v="6874408"/>
    <m/>
    <n v="3427408"/>
    <n v="13676"/>
    <n v="266798"/>
    <n v="781954"/>
    <n v="11364244"/>
    <n v="14281926"/>
    <m/>
    <n v="1452115"/>
    <n v="-4369797"/>
    <n v="11364244"/>
    <n v="1884211"/>
    <m/>
    <n v="9563215"/>
    <m/>
    <n v="13030"/>
    <n v="6167926"/>
    <m/>
    <n v="115258"/>
    <n v="6296214"/>
    <n v="-2868806"/>
    <m/>
    <m/>
    <m/>
    <n v="1452115"/>
    <m/>
    <n v="0"/>
    <n v="0"/>
    <n v="5872"/>
    <n v="0"/>
    <n v="12033"/>
    <n v="27435"/>
    <n v="69302"/>
    <n v="0"/>
    <n v="0"/>
    <n v="3914"/>
    <m/>
    <n v="1649"/>
    <n v="16501"/>
    <n v="6621"/>
    <n v="22795"/>
    <n v="2934"/>
    <n v="5941"/>
    <m/>
    <n v="15424"/>
    <n v="190421"/>
    <n v="0"/>
    <n v="1328"/>
    <n v="7335"/>
    <n v="57540"/>
    <n v="0"/>
    <n v="0"/>
    <n v="66203"/>
    <n v="416412"/>
    <n v="0"/>
    <n v="685661"/>
    <n v="1274230"/>
    <n v="1813336"/>
    <n v="0"/>
    <n v="0"/>
    <n v="151701"/>
    <m/>
    <n v="44640"/>
    <n v="353599"/>
    <n v="129267"/>
    <n v="521707"/>
    <n v="112147"/>
    <n v="130688"/>
    <m/>
    <n v="583669"/>
    <n v="6217057"/>
    <n v="0"/>
    <n v="84666"/>
    <n v="398509"/>
    <n v="2023010"/>
    <n v="0"/>
    <n v="0"/>
    <n v="2506185"/>
    <m/>
    <x v="0"/>
    <x v="0"/>
    <m/>
    <m/>
    <m/>
    <m/>
    <x v="0"/>
    <x v="0"/>
    <m/>
    <m/>
    <m/>
    <n v="157"/>
    <n v="185"/>
    <n v="131"/>
    <n v="99"/>
    <n v="114"/>
    <n v="85"/>
    <n v="60"/>
    <n v="68"/>
    <n v="53"/>
    <n v="1"/>
    <n v="0"/>
    <n v="0"/>
    <n v="0"/>
    <n v="0"/>
    <n v="1"/>
    <n v="1"/>
    <n v="0"/>
    <n v="0"/>
    <n v="0"/>
    <n v="0"/>
    <n v="0"/>
    <n v="0"/>
    <n v="0"/>
    <n v="0"/>
    <n v="1"/>
    <n v="0"/>
    <n v="0"/>
    <n v="0"/>
    <n v="0"/>
  </r>
  <r>
    <n v="206010900"/>
    <x v="31"/>
    <d v="2023-07-01T00:00:00"/>
    <d v="2024-06-30T00:00:00"/>
    <n v="366"/>
    <s v="In Process"/>
    <x v="0"/>
    <x v="0"/>
    <x v="0"/>
    <x v="0"/>
    <s v="05 - East Bay"/>
    <x v="0"/>
    <s v="510-261-9191"/>
    <s v="1451 - 28TH STREET"/>
    <s v="OAKLAND"/>
    <s v="94601-0000"/>
    <s v="LTC90070F"/>
    <s v="CRAIG DANBY"/>
    <s v="Yes"/>
    <s v="TELECARE CORPORATION"/>
    <n v="96"/>
    <n v="96"/>
    <x v="2"/>
    <n v="35136"/>
    <n v="21982"/>
    <n v="62.56"/>
    <n v="11"/>
    <n v="11"/>
    <m/>
    <m/>
    <n v="491"/>
    <n v="21491"/>
    <m/>
    <m/>
    <m/>
    <m/>
    <x v="0"/>
    <n v="21982"/>
    <m/>
    <m/>
    <m/>
    <m/>
    <m/>
    <m/>
    <m/>
    <m/>
    <n v="19913400"/>
    <n v="27052"/>
    <n v="9861451"/>
    <m/>
    <n v="10079001"/>
    <n v="9842951"/>
    <n v="236050"/>
    <n v="1999507"/>
    <m/>
    <m/>
    <n v="2235557"/>
    <m/>
    <m/>
    <n v="441900"/>
    <n v="19471500"/>
    <m/>
    <m/>
    <m/>
    <m/>
    <n v="19913400"/>
    <m/>
    <m/>
    <m/>
    <m/>
    <m/>
    <m/>
    <m/>
    <m/>
    <m/>
    <m/>
    <m/>
    <m/>
    <n v="600"/>
    <m/>
    <n v="26452"/>
    <m/>
    <m/>
    <m/>
    <m/>
    <m/>
    <m/>
    <m/>
    <m/>
    <m/>
    <n v="0"/>
    <n v="0"/>
    <n v="0"/>
    <n v="0"/>
    <n v="0"/>
    <n v="0"/>
    <n v="0"/>
    <n v="21719"/>
    <m/>
    <n v="5333"/>
    <m/>
    <m/>
    <m/>
    <m/>
    <m/>
    <m/>
    <m/>
    <m/>
    <m/>
    <m/>
    <m/>
    <m/>
    <m/>
    <m/>
    <m/>
    <m/>
    <m/>
    <m/>
    <m/>
    <m/>
    <m/>
    <m/>
    <m/>
    <m/>
    <m/>
    <m/>
    <m/>
    <m/>
    <m/>
    <m/>
    <m/>
    <m/>
    <m/>
    <m/>
    <m/>
    <m/>
    <n v="252460"/>
    <m/>
    <n v="9608991"/>
    <m/>
    <m/>
    <m/>
    <m/>
    <m/>
    <m/>
    <m/>
    <m/>
    <m/>
    <m/>
    <m/>
    <m/>
    <m/>
    <m/>
    <m/>
    <m/>
    <m/>
    <m/>
    <m/>
    <m/>
    <m/>
    <m/>
    <m/>
    <n v="4608616"/>
    <n v="2555714"/>
    <n v="2678621"/>
    <n v="111167"/>
    <n v="5731287"/>
    <m/>
    <m/>
    <m/>
    <m/>
    <m/>
    <m/>
    <m/>
    <m/>
    <m/>
    <m/>
    <m/>
    <m/>
    <m/>
    <m/>
    <n v="10274"/>
    <n v="21719"/>
    <m/>
    <n v="5333"/>
    <n v="388643"/>
    <n v="270588"/>
    <n v="120484"/>
    <n v="1051664"/>
    <m/>
    <n v="43387"/>
    <n v="54865"/>
    <n v="1974163"/>
    <n v="120035"/>
    <n v="16390"/>
    <n v="29240"/>
    <n v="4879"/>
    <m/>
    <m/>
    <m/>
    <n v="2133473"/>
    <n v="3749"/>
    <n v="1790077"/>
    <n v="308645"/>
    <n v="32275747"/>
    <m/>
    <n v="36511691"/>
    <n v="3776834"/>
    <m/>
    <n v="543"/>
    <n v="32734314"/>
    <n v="36511691"/>
    <m/>
    <n v="32275747"/>
    <m/>
    <m/>
    <n v="339630"/>
    <n v="5267912"/>
    <m/>
    <n v="554234"/>
    <n v="6161776"/>
    <n v="-4371699"/>
    <m/>
    <m/>
    <m/>
    <n v="543"/>
    <m/>
    <s v="0.00"/>
    <n v="0"/>
    <n v="4083"/>
    <n v="0"/>
    <n v="6572"/>
    <n v="17788"/>
    <n v="59812"/>
    <n v="0"/>
    <n v="0"/>
    <n v="34"/>
    <m/>
    <n v="1822"/>
    <n v="7832"/>
    <n v="3313"/>
    <n v="18863"/>
    <m/>
    <m/>
    <n v="664"/>
    <n v="6136"/>
    <n v="126919"/>
    <n v="0"/>
    <n v="0"/>
    <n v="0"/>
    <n v="0"/>
    <n v="0"/>
    <n v="0"/>
    <n v="0"/>
    <n v="437733"/>
    <n v="0"/>
    <n v="501613"/>
    <n v="913315"/>
    <n v="1712990"/>
    <n v="0"/>
    <n v="0"/>
    <n v="2330"/>
    <m/>
    <n v="66802"/>
    <n v="158486"/>
    <n v="72723"/>
    <n v="431625"/>
    <m/>
    <m/>
    <n v="30200"/>
    <n v="280800"/>
    <n v="4608617"/>
    <n v="0"/>
    <n v="0"/>
    <n v="0"/>
    <n v="0"/>
    <n v="0"/>
    <n v="0"/>
    <n v="0"/>
    <m/>
    <x v="0"/>
    <x v="0"/>
    <m/>
    <m/>
    <m/>
    <m/>
    <x v="0"/>
    <x v="0"/>
    <m/>
    <m/>
    <m/>
    <n v="104"/>
    <n v="120"/>
    <n v="89"/>
    <n v="57"/>
    <n v="63"/>
    <n v="52"/>
    <n v="36"/>
    <n v="38"/>
    <n v="35"/>
    <n v="1"/>
    <n v="0"/>
    <n v="0"/>
    <n v="0"/>
    <n v="1"/>
    <n v="0"/>
    <n v="1"/>
    <n v="0"/>
    <n v="0"/>
    <n v="0"/>
    <n v="0"/>
    <n v="0"/>
    <n v="0"/>
    <n v="0"/>
    <n v="0"/>
    <n v="1"/>
    <n v="0"/>
    <n v="0"/>
    <n v="0"/>
    <n v="0"/>
  </r>
  <r>
    <n v="206010904"/>
    <x v="32"/>
    <d v="2024-01-01T00:00:00"/>
    <d v="2024-12-31T00:00:00"/>
    <n v="366"/>
    <s v="In Process"/>
    <x v="0"/>
    <x v="0"/>
    <x v="0"/>
    <x v="0"/>
    <s v="05 - East Bay"/>
    <x v="0"/>
    <s v="510-261-8564"/>
    <s v="2919 FRUITVALE AVENUE"/>
    <s v="OAKLAND"/>
    <s v="94602-2194"/>
    <s v="1386958965"/>
    <s v="THEARTIS ALDRIDGE"/>
    <s v="Yes"/>
    <m/>
    <n v="94"/>
    <n v="94"/>
    <x v="2"/>
    <n v="34404"/>
    <n v="32539"/>
    <n v="221.9"/>
    <n v="168"/>
    <n v="148"/>
    <n v="2239"/>
    <m/>
    <n v="1650"/>
    <n v="26337"/>
    <m/>
    <n v="1501"/>
    <n v="1"/>
    <n v="811"/>
    <x v="0"/>
    <n v="32539"/>
    <m/>
    <m/>
    <m/>
    <m/>
    <m/>
    <m/>
    <m/>
    <m/>
    <n v="15379890"/>
    <n v="3590942"/>
    <n v="4532319"/>
    <m/>
    <n v="14438513"/>
    <n v="15061441"/>
    <n v="-622928"/>
    <n v="85861"/>
    <n v="800"/>
    <m/>
    <n v="-537867"/>
    <n v="2013555"/>
    <m/>
    <n v="617025"/>
    <n v="11110920"/>
    <m/>
    <n v="1335530"/>
    <n v="385"/>
    <n v="302475"/>
    <n v="15379890"/>
    <m/>
    <m/>
    <m/>
    <m/>
    <m/>
    <m/>
    <m/>
    <m/>
    <n v="1698391"/>
    <m/>
    <m/>
    <m/>
    <n v="97222"/>
    <m/>
    <n v="1165269"/>
    <m/>
    <m/>
    <m/>
    <n v="629440"/>
    <m/>
    <m/>
    <m/>
    <n v="620"/>
    <m/>
    <n v="27805"/>
    <n v="105414"/>
    <n v="926945"/>
    <n v="0"/>
    <n v="930645"/>
    <n v="614713"/>
    <n v="401949"/>
    <n v="76297"/>
    <m/>
    <n v="507174"/>
    <m/>
    <m/>
    <m/>
    <m/>
    <m/>
    <m/>
    <m/>
    <m/>
    <m/>
    <m/>
    <m/>
    <m/>
    <m/>
    <m/>
    <m/>
    <m/>
    <m/>
    <m/>
    <m/>
    <m/>
    <m/>
    <m/>
    <m/>
    <m/>
    <m/>
    <m/>
    <m/>
    <m/>
    <n v="-1700"/>
    <m/>
    <m/>
    <m/>
    <n v="806667"/>
    <m/>
    <m/>
    <m/>
    <n v="64277"/>
    <m/>
    <n v="3052117"/>
    <m/>
    <m/>
    <m/>
    <n v="566301"/>
    <m/>
    <n v="44657"/>
    <m/>
    <m/>
    <m/>
    <m/>
    <m/>
    <m/>
    <m/>
    <m/>
    <m/>
    <m/>
    <m/>
    <m/>
    <m/>
    <m/>
    <m/>
    <m/>
    <m/>
    <n v="7001527"/>
    <n v="1760555"/>
    <n v="6299359"/>
    <n v="356506"/>
    <n v="6586319"/>
    <m/>
    <m/>
    <m/>
    <m/>
    <m/>
    <m/>
    <m/>
    <m/>
    <n v="12409"/>
    <n v="54925"/>
    <n v="269236"/>
    <m/>
    <n v="214765"/>
    <n v="205594"/>
    <n v="147270"/>
    <n v="31485"/>
    <m/>
    <n v="248255"/>
    <n v="820011"/>
    <n v="366532"/>
    <n v="150558"/>
    <n v="925914"/>
    <n v="126484"/>
    <n v="195613"/>
    <n v="135281"/>
    <n v="2962009"/>
    <n v="109002"/>
    <n v="1128203"/>
    <n v="154645"/>
    <n v="27541"/>
    <m/>
    <n v="2274"/>
    <n v="187116"/>
    <n v="4727989"/>
    <m/>
    <n v="424827"/>
    <m/>
    <m/>
    <n v="4646168"/>
    <n v="9798984"/>
    <n v="8392229"/>
    <m/>
    <m/>
    <n v="1406755"/>
    <n v="9798984"/>
    <n v="2275175"/>
    <m/>
    <n v="1103194"/>
    <m/>
    <n v="0"/>
    <m/>
    <n v="516694"/>
    <n v="854879"/>
    <n v="1371573"/>
    <n v="-946746"/>
    <m/>
    <m/>
    <m/>
    <m/>
    <m/>
    <s v="0.01"/>
    <n v="83922.290000000008"/>
    <n v="2486"/>
    <n v="0"/>
    <n v="9232"/>
    <n v="20042"/>
    <n v="86389"/>
    <n v="0"/>
    <n v="0"/>
    <n v="4801"/>
    <n v="7087"/>
    <n v="3975"/>
    <n v="13698"/>
    <n v="5711"/>
    <n v="21476"/>
    <n v="2927"/>
    <n v="6519"/>
    <n v="2139"/>
    <n v="18280"/>
    <n v="204762"/>
    <n v="0"/>
    <n v="1962"/>
    <n v="2820"/>
    <n v="1524"/>
    <n v="0"/>
    <n v="0"/>
    <n v="6306"/>
    <n v="191634"/>
    <n v="0"/>
    <n v="560923"/>
    <n v="1012279"/>
    <n v="2503757"/>
    <n v="0"/>
    <n v="0"/>
    <n v="201684"/>
    <n v="385884"/>
    <n v="142202"/>
    <n v="265536"/>
    <n v="107551"/>
    <n v="522870"/>
    <n v="105749"/>
    <n v="160713"/>
    <n v="109100"/>
    <n v="731645"/>
    <n v="7001527"/>
    <n v="0"/>
    <n v="154458"/>
    <n v="172039"/>
    <n v="56937"/>
    <n v="0"/>
    <n v="0"/>
    <n v="383434"/>
    <m/>
    <x v="0"/>
    <x v="0"/>
    <m/>
    <m/>
    <n v="7087"/>
    <m/>
    <x v="0"/>
    <x v="0"/>
    <m/>
    <m/>
    <n v="385884"/>
    <n v="172"/>
    <n v="248"/>
    <n v="117"/>
    <n v="103"/>
    <n v="143"/>
    <n v="73"/>
    <n v="65"/>
    <n v="84"/>
    <n v="50"/>
    <n v="1"/>
    <n v="0"/>
    <n v="0"/>
    <n v="0"/>
    <n v="1"/>
    <n v="0"/>
    <n v="1"/>
    <n v="0"/>
    <n v="0"/>
    <n v="0"/>
    <n v="0"/>
    <n v="0"/>
    <n v="0"/>
    <n v="0"/>
    <n v="0"/>
    <n v="1"/>
    <n v="0"/>
    <n v="0"/>
    <n v="0"/>
    <n v="0"/>
  </r>
  <r>
    <n v="206010906"/>
    <x v="33"/>
    <d v="2024-01-01T00:00:00"/>
    <d v="2024-12-31T00:00:00"/>
    <n v="366"/>
    <s v="In Process"/>
    <x v="0"/>
    <x v="0"/>
    <x v="0"/>
    <x v="0"/>
    <s v="05 - East Bay"/>
    <x v="0"/>
    <s v="512-261-5200"/>
    <s v="3025 HIGH STREET"/>
    <s v="OAKLAND"/>
    <s v="94619"/>
    <s v="1699345900"/>
    <s v="ELMA CONWAY"/>
    <s v="Yes"/>
    <m/>
    <n v="99"/>
    <n v="99"/>
    <x v="2"/>
    <n v="36234"/>
    <n v="34180"/>
    <n v="214.44"/>
    <n v="243"/>
    <n v="273"/>
    <n v="7146"/>
    <n v="95"/>
    <n v="2595"/>
    <n v="24033"/>
    <m/>
    <m/>
    <n v="205"/>
    <n v="106"/>
    <x v="0"/>
    <n v="34180"/>
    <m/>
    <m/>
    <m/>
    <m/>
    <m/>
    <m/>
    <m/>
    <m/>
    <n v="13504955"/>
    <n v="7481379"/>
    <n v="2942194"/>
    <n v="49820"/>
    <n v="18093960"/>
    <n v="15090667"/>
    <n v="3003293"/>
    <n v="992256"/>
    <m/>
    <m/>
    <n v="3995549"/>
    <n v="2532725"/>
    <n v="33898"/>
    <n v="916479"/>
    <n v="9897388"/>
    <m/>
    <m/>
    <n v="80004"/>
    <n v="44461"/>
    <n v="13504955"/>
    <m/>
    <m/>
    <m/>
    <m/>
    <m/>
    <m/>
    <m/>
    <m/>
    <n v="6780724"/>
    <m/>
    <n v="88378"/>
    <m/>
    <n v="2250"/>
    <m/>
    <n v="593286"/>
    <m/>
    <m/>
    <m/>
    <m/>
    <m/>
    <m/>
    <m/>
    <n v="16741"/>
    <m/>
    <n v="0"/>
    <n v="0"/>
    <n v="3571800"/>
    <n v="0"/>
    <n v="3401950"/>
    <n v="169700"/>
    <n v="285539"/>
    <n v="24744"/>
    <m/>
    <n v="27646"/>
    <m/>
    <m/>
    <m/>
    <m/>
    <m/>
    <m/>
    <m/>
    <m/>
    <m/>
    <m/>
    <m/>
    <m/>
    <m/>
    <m/>
    <m/>
    <m/>
    <m/>
    <m/>
    <m/>
    <m/>
    <m/>
    <m/>
    <m/>
    <m/>
    <m/>
    <m/>
    <m/>
    <m/>
    <m/>
    <m/>
    <m/>
    <m/>
    <n v="848993"/>
    <m/>
    <n v="45051"/>
    <m/>
    <n v="-255743"/>
    <m/>
    <n v="2326446"/>
    <m/>
    <m/>
    <m/>
    <m/>
    <m/>
    <n v="-22553"/>
    <m/>
    <m/>
    <m/>
    <m/>
    <m/>
    <m/>
    <m/>
    <m/>
    <m/>
    <m/>
    <m/>
    <m/>
    <m/>
    <m/>
    <m/>
    <m/>
    <m/>
    <n v="8088659"/>
    <n v="1600678"/>
    <n v="5401330"/>
    <n v="45515"/>
    <n v="6208176"/>
    <m/>
    <m/>
    <m/>
    <m/>
    <m/>
    <m/>
    <m/>
    <m/>
    <n v="34606"/>
    <m/>
    <n v="395493"/>
    <m/>
    <n v="326048"/>
    <n v="23595"/>
    <n v="229005"/>
    <n v="32531"/>
    <m/>
    <n v="40476"/>
    <n v="585642"/>
    <n v="355549"/>
    <n v="162672"/>
    <n v="1208024"/>
    <n v="215157"/>
    <n v="162523"/>
    <n v="118481"/>
    <n v="3798544"/>
    <n v="9912"/>
    <n v="1215326"/>
    <n v="69140"/>
    <m/>
    <m/>
    <n v="26174"/>
    <n v="-126407"/>
    <n v="2568156"/>
    <m/>
    <n v="598572"/>
    <m/>
    <n v="6085854"/>
    <m/>
    <n v="9252582"/>
    <n v="1453181"/>
    <m/>
    <m/>
    <n v="7799401"/>
    <n v="9252582"/>
    <m/>
    <m/>
    <m/>
    <m/>
    <n v="0"/>
    <m/>
    <n v="474448"/>
    <n v="197005"/>
    <n v="671453"/>
    <n v="-72881"/>
    <m/>
    <m/>
    <m/>
    <m/>
    <m/>
    <s v="0.00"/>
    <n v="0"/>
    <n v="2080"/>
    <n v="0"/>
    <n v="12084"/>
    <n v="32098"/>
    <n v="84498"/>
    <n v="0"/>
    <n v="0"/>
    <n v="4707"/>
    <n v="11623"/>
    <n v="4267"/>
    <n v="11812"/>
    <n v="6319"/>
    <n v="22443"/>
    <n v="5794"/>
    <n v="4220"/>
    <n v="2079"/>
    <n v="16111"/>
    <n v="220135"/>
    <n v="0"/>
    <n v="0"/>
    <n v="225"/>
    <n v="0"/>
    <n v="0"/>
    <n v="0"/>
    <n v="225"/>
    <n v="260694"/>
    <n v="0"/>
    <n v="685560"/>
    <n v="1398120"/>
    <n v="2408718"/>
    <n v="0"/>
    <n v="0"/>
    <n v="239129"/>
    <n v="620541"/>
    <n v="132053"/>
    <n v="264906"/>
    <n v="115960"/>
    <n v="506315"/>
    <n v="181131"/>
    <n v="108690"/>
    <n v="100594"/>
    <n v="1066247"/>
    <n v="8088658"/>
    <n v="0"/>
    <n v="0"/>
    <n v="11620"/>
    <n v="0"/>
    <n v="0"/>
    <n v="0"/>
    <n v="11620"/>
    <m/>
    <x v="0"/>
    <x v="0"/>
    <m/>
    <m/>
    <n v="11623"/>
    <m/>
    <x v="0"/>
    <x v="0"/>
    <m/>
    <m/>
    <n v="620541"/>
    <n v="119"/>
    <n v="165"/>
    <n v="86"/>
    <n v="80"/>
    <n v="104"/>
    <n v="61"/>
    <n v="45"/>
    <n v="58"/>
    <n v="36"/>
    <n v="1"/>
    <n v="0"/>
    <n v="0"/>
    <n v="0"/>
    <n v="1"/>
    <n v="0"/>
    <n v="1"/>
    <n v="0"/>
    <n v="0"/>
    <n v="0"/>
    <n v="0"/>
    <n v="0"/>
    <n v="0"/>
    <n v="0"/>
    <n v="0"/>
    <n v="1"/>
    <n v="0"/>
    <n v="0"/>
    <n v="0"/>
    <n v="0"/>
  </r>
  <r>
    <n v="206010912"/>
    <x v="34"/>
    <d v="2024-08-01T00:00:00"/>
    <d v="2024-12-31T00:00:00"/>
    <n v="153"/>
    <s v="In Process"/>
    <x v="0"/>
    <x v="0"/>
    <x v="0"/>
    <x v="0"/>
    <s v="05 - East Bay"/>
    <x v="2"/>
    <s v="510-797-5300"/>
    <s v="2100 PARKSIDE DRIVE"/>
    <s v="FREMONT"/>
    <s v="94536-5326"/>
    <s v="1205695350"/>
    <s v="ALDWIN FAJARDO-PONDER"/>
    <s v="Yes"/>
    <m/>
    <n v="99"/>
    <n v="99"/>
    <x v="2"/>
    <n v="15147"/>
    <n v="10297"/>
    <n v="64.2"/>
    <n v="101"/>
    <n v="85"/>
    <n v="2104"/>
    <m/>
    <n v="5712"/>
    <m/>
    <m/>
    <m/>
    <n v="310"/>
    <n v="2171"/>
    <x v="0"/>
    <n v="10297"/>
    <m/>
    <m/>
    <m/>
    <m/>
    <m/>
    <m/>
    <m/>
    <m/>
    <n v="3582099"/>
    <n v="979399"/>
    <n v="-849895"/>
    <n v="5199"/>
    <n v="5416592"/>
    <n v="3960645"/>
    <n v="1455947"/>
    <m/>
    <m/>
    <m/>
    <n v="1455947"/>
    <n v="735790"/>
    <m/>
    <n v="2735719"/>
    <m/>
    <m/>
    <m/>
    <n v="110590"/>
    <m/>
    <n v="3582099"/>
    <m/>
    <m/>
    <m/>
    <m/>
    <m/>
    <m/>
    <m/>
    <m/>
    <n v="575587"/>
    <m/>
    <m/>
    <m/>
    <n v="399175"/>
    <m/>
    <m/>
    <m/>
    <m/>
    <m/>
    <m/>
    <m/>
    <n v="4637"/>
    <m/>
    <m/>
    <m/>
    <n v="0"/>
    <n v="0"/>
    <n v="427300"/>
    <n v="0"/>
    <n v="241273"/>
    <n v="112706"/>
    <n v="178541"/>
    <n v="17891"/>
    <m/>
    <n v="1688"/>
    <m/>
    <m/>
    <m/>
    <m/>
    <m/>
    <m/>
    <m/>
    <m/>
    <m/>
    <m/>
    <m/>
    <m/>
    <m/>
    <m/>
    <m/>
    <m/>
    <m/>
    <m/>
    <m/>
    <m/>
    <m/>
    <m/>
    <m/>
    <m/>
    <m/>
    <m/>
    <m/>
    <m/>
    <m/>
    <m/>
    <m/>
    <m/>
    <n v="-770694"/>
    <m/>
    <m/>
    <m/>
    <n v="-79201"/>
    <m/>
    <m/>
    <m/>
    <m/>
    <m/>
    <m/>
    <m/>
    <m/>
    <m/>
    <m/>
    <m/>
    <m/>
    <m/>
    <m/>
    <m/>
    <m/>
    <m/>
    <m/>
    <m/>
    <m/>
    <m/>
    <m/>
    <m/>
    <m/>
    <m/>
    <n v="2007151"/>
    <n v="563678"/>
    <n v="1389816"/>
    <n v="130006"/>
    <n v="1956675"/>
    <m/>
    <m/>
    <m/>
    <m/>
    <m/>
    <m/>
    <m/>
    <m/>
    <m/>
    <m/>
    <n v="158811"/>
    <m/>
    <n v="65126"/>
    <n v="34345"/>
    <n v="121977"/>
    <n v="7308"/>
    <m/>
    <n v="2005"/>
    <n v="152603"/>
    <n v="146158"/>
    <n v="22849"/>
    <n v="280731"/>
    <n v="23825"/>
    <n v="45493"/>
    <n v="41831"/>
    <n v="547454"/>
    <m/>
    <n v="353454"/>
    <m/>
    <m/>
    <m/>
    <m/>
    <m/>
    <n v="2962545"/>
    <m/>
    <m/>
    <m/>
    <m/>
    <m/>
    <n v="2962545"/>
    <n v="189598"/>
    <m/>
    <m/>
    <n v="2772947"/>
    <n v="2962545"/>
    <m/>
    <m/>
    <m/>
    <m/>
    <n v="0"/>
    <m/>
    <m/>
    <m/>
    <n v="0"/>
    <n v="0"/>
    <m/>
    <m/>
    <m/>
    <m/>
    <m/>
    <n v="0"/>
    <n v="0"/>
    <n v="1691"/>
    <n v="0"/>
    <n v="3738"/>
    <n v="6230"/>
    <n v="25862"/>
    <n v="0"/>
    <n v="0"/>
    <n v="881"/>
    <n v="3924"/>
    <n v="35"/>
    <n v="7707"/>
    <m/>
    <n v="7708"/>
    <n v="833"/>
    <n v="2247"/>
    <n v="891"/>
    <n v="5887"/>
    <n v="67634"/>
    <n v="0"/>
    <n v="0"/>
    <n v="0"/>
    <n v="2357"/>
    <n v="0"/>
    <n v="0"/>
    <n v="2357"/>
    <n v="73875"/>
    <n v="0"/>
    <n v="178790"/>
    <n v="344837"/>
    <n v="651987"/>
    <n v="0"/>
    <n v="0"/>
    <n v="39490"/>
    <n v="202134"/>
    <n v="644"/>
    <n v="130934"/>
    <m/>
    <n v="149612"/>
    <n v="21608"/>
    <n v="38178"/>
    <n v="38154"/>
    <n v="136908"/>
    <n v="2007151"/>
    <n v="0"/>
    <n v="0"/>
    <n v="0"/>
    <n v="73053"/>
    <n v="0"/>
    <n v="0"/>
    <n v="73053"/>
    <m/>
    <x v="0"/>
    <x v="0"/>
    <m/>
    <m/>
    <n v="3924"/>
    <m/>
    <x v="0"/>
    <x v="0"/>
    <m/>
    <m/>
    <n v="202134"/>
    <n v="110"/>
    <n v="149"/>
    <n v="102"/>
    <n v="57"/>
    <n v="78"/>
    <n v="40"/>
    <n v="32"/>
    <n v="42"/>
    <n v="21"/>
    <n v="1"/>
    <n v="0"/>
    <n v="0"/>
    <n v="0"/>
    <n v="1"/>
    <n v="0"/>
    <n v="1"/>
    <n v="0"/>
    <n v="0"/>
    <n v="0"/>
    <n v="0"/>
    <n v="0"/>
    <n v="0"/>
    <n v="0"/>
    <n v="0"/>
    <n v="1"/>
    <n v="0"/>
    <n v="0"/>
    <n v="0"/>
    <n v="0"/>
  </r>
  <r>
    <n v="206010914"/>
    <x v="35"/>
    <d v="2024-01-01T00:00:00"/>
    <d v="2024-07-21T00:00:00"/>
    <n v="203"/>
    <s v="In Process"/>
    <x v="0"/>
    <x v="0"/>
    <x v="0"/>
    <x v="1"/>
    <s v="05 - East Bay"/>
    <x v="2"/>
    <s v="510-481-8575"/>
    <s v="1440 168TH AVENUE"/>
    <s v="SAN LEANDRO"/>
    <s v="94578-0000"/>
    <m/>
    <s v="MARC BRIAN"/>
    <s v="Yes"/>
    <s v="KAISER FOUNDATION HOSPITALS"/>
    <n v="176"/>
    <n v="176"/>
    <x v="0"/>
    <n v="35728"/>
    <n v="6126"/>
    <n v="17.149999999999999"/>
    <n v="444"/>
    <n v="456"/>
    <n v="88"/>
    <n v="4161"/>
    <m/>
    <m/>
    <n v="212"/>
    <n v="1489"/>
    <n v="46"/>
    <n v="130"/>
    <x v="0"/>
    <n v="6126"/>
    <m/>
    <m/>
    <m/>
    <m/>
    <m/>
    <m/>
    <m/>
    <m/>
    <n v="15033440"/>
    <n v="2158147"/>
    <n v="12281395"/>
    <m/>
    <n v="4910192"/>
    <n v="49516455"/>
    <n v="-44606263"/>
    <m/>
    <m/>
    <m/>
    <n v="-44606263"/>
    <n v="376805"/>
    <n v="10095110"/>
    <m/>
    <m/>
    <n v="556260"/>
    <n v="3530285"/>
    <n v="474980"/>
    <m/>
    <n v="15033440"/>
    <m/>
    <m/>
    <m/>
    <m/>
    <m/>
    <m/>
    <m/>
    <m/>
    <n v="44835"/>
    <m/>
    <n v="1371584"/>
    <m/>
    <m/>
    <m/>
    <m/>
    <m/>
    <n v="65692"/>
    <m/>
    <n v="599686"/>
    <m/>
    <n v="76350"/>
    <m/>
    <m/>
    <m/>
    <n v="0"/>
    <n v="0"/>
    <n v="1417018"/>
    <n v="0"/>
    <n v="0"/>
    <n v="0"/>
    <n v="0"/>
    <n v="720046"/>
    <m/>
    <n v="21083"/>
    <n v="28902"/>
    <m/>
    <n v="38609"/>
    <m/>
    <m/>
    <m/>
    <m/>
    <m/>
    <n v="1590"/>
    <m/>
    <n v="34433"/>
    <m/>
    <n v="133840"/>
    <m/>
    <m/>
    <m/>
    <n v="71547"/>
    <m/>
    <n v="51012"/>
    <m/>
    <m/>
    <m/>
    <m/>
    <m/>
    <n v="17"/>
    <m/>
    <m/>
    <m/>
    <n v="387647"/>
    <m/>
    <m/>
    <m/>
    <n v="320616"/>
    <m/>
    <n v="8124302"/>
    <m/>
    <m/>
    <m/>
    <m/>
    <m/>
    <n v="607820"/>
    <m/>
    <n v="2474618"/>
    <m/>
    <m/>
    <m/>
    <m/>
    <m/>
    <n v="2300"/>
    <m/>
    <m/>
    <m/>
    <m/>
    <m/>
    <m/>
    <m/>
    <n v="1211"/>
    <m/>
    <n v="2931"/>
    <m/>
    <m/>
    <m/>
    <n v="15621010"/>
    <n v="11208901"/>
    <n v="22686544"/>
    <n v="283312"/>
    <n v="17905821"/>
    <m/>
    <m/>
    <m/>
    <m/>
    <m/>
    <m/>
    <m/>
    <m/>
    <n v="315530"/>
    <m/>
    <n v="3157148"/>
    <m/>
    <m/>
    <m/>
    <n v="320592"/>
    <n v="134552"/>
    <m/>
    <n v="16658"/>
    <n v="2007375"/>
    <n v="1146499"/>
    <n v="41285"/>
    <n v="1922529"/>
    <n v="813165"/>
    <n v="507757"/>
    <n v="322244"/>
    <n v="14743407"/>
    <n v="5115375"/>
    <n v="982614"/>
    <n v="63904"/>
    <m/>
    <m/>
    <m/>
    <m/>
    <m/>
    <m/>
    <m/>
    <m/>
    <m/>
    <m/>
    <m/>
    <m/>
    <m/>
    <m/>
    <m/>
    <m/>
    <m/>
    <m/>
    <m/>
    <m/>
    <n v="0"/>
    <m/>
    <m/>
    <m/>
    <n v="0"/>
    <n v="0"/>
    <m/>
    <m/>
    <m/>
    <m/>
    <m/>
    <n v="0"/>
    <n v="0"/>
    <n v="14285"/>
    <n v="0"/>
    <n v="36194"/>
    <n v="41214"/>
    <n v="107647"/>
    <n v="6661"/>
    <n v="0"/>
    <n v="0"/>
    <n v="26829"/>
    <n v="6939"/>
    <n v="25203"/>
    <m/>
    <n v="23366"/>
    <n v="8790"/>
    <n v="7645"/>
    <n v="2413"/>
    <n v="13000"/>
    <n v="320186"/>
    <n v="0"/>
    <n v="0"/>
    <n v="0"/>
    <n v="0"/>
    <n v="0"/>
    <n v="0"/>
    <n v="0"/>
    <n v="872599"/>
    <n v="0"/>
    <n v="2957543"/>
    <n v="2254274"/>
    <n v="3692186"/>
    <n v="492056"/>
    <n v="0"/>
    <n v="0"/>
    <n v="1781496"/>
    <n v="285196"/>
    <n v="694769"/>
    <m/>
    <n v="926825"/>
    <n v="470148"/>
    <n v="279257"/>
    <n v="189330"/>
    <n v="725331"/>
    <n v="15621010"/>
    <n v="0"/>
    <n v="0"/>
    <n v="0"/>
    <n v="0"/>
    <n v="0"/>
    <n v="0"/>
    <n v="0"/>
    <m/>
    <x v="0"/>
    <x v="0"/>
    <m/>
    <n v="22722"/>
    <n v="4107"/>
    <m/>
    <x v="0"/>
    <x v="0"/>
    <m/>
    <n v="1535881"/>
    <n v="245615"/>
    <n v="222"/>
    <n v="269"/>
    <n v="222"/>
    <n v="153"/>
    <n v="184"/>
    <n v="152"/>
    <n v="75"/>
    <n v="100"/>
    <n v="68"/>
    <n v="0"/>
    <n v="1"/>
    <n v="0"/>
    <n v="0"/>
    <n v="0"/>
    <n v="1"/>
    <n v="1"/>
    <n v="0"/>
    <n v="0"/>
    <n v="0"/>
    <n v="0"/>
    <n v="0"/>
    <n v="0"/>
    <n v="0"/>
    <n v="0"/>
    <n v="1"/>
    <n v="0"/>
    <n v="0"/>
    <n v="0"/>
    <n v="0"/>
  </r>
  <r>
    <n v="206010915"/>
    <x v="36"/>
    <d v="2024-01-01T00:00:00"/>
    <d v="2024-12-31T00:00:00"/>
    <n v="366"/>
    <s v="In Process"/>
    <x v="0"/>
    <x v="0"/>
    <x v="0"/>
    <x v="0"/>
    <s v="05 - East Bay"/>
    <x v="2"/>
    <s v="510793722"/>
    <s v="2400 PARKSIDE DRIVE"/>
    <s v="FREMONT"/>
    <s v="94536"/>
    <s v="1245946938"/>
    <s v="KELLY BILLS"/>
    <s v="Yes"/>
    <m/>
    <n v="85"/>
    <n v="85"/>
    <x v="2"/>
    <n v="31110"/>
    <n v="28069"/>
    <n v="211.68"/>
    <n v="401"/>
    <n v="400"/>
    <n v="9061"/>
    <n v="3651"/>
    <n v="995"/>
    <n v="12794"/>
    <m/>
    <m/>
    <n v="521"/>
    <n v="1047"/>
    <x v="0"/>
    <n v="28069"/>
    <m/>
    <m/>
    <m/>
    <m/>
    <m/>
    <m/>
    <m/>
    <m/>
    <n v="20563950"/>
    <n v="2902333"/>
    <n v="5231726"/>
    <n v="11265"/>
    <n v="18245822"/>
    <n v="16015319"/>
    <n v="2230503"/>
    <n v="-3"/>
    <m/>
    <m/>
    <n v="2230500"/>
    <n v="5929900"/>
    <n v="4739200"/>
    <n v="640250"/>
    <n v="8282600"/>
    <m/>
    <m/>
    <n v="283750"/>
    <n v="688250"/>
    <n v="20563950"/>
    <m/>
    <m/>
    <m/>
    <m/>
    <m/>
    <m/>
    <m/>
    <m/>
    <n v="2100157"/>
    <m/>
    <n v="793932"/>
    <m/>
    <n v="1676"/>
    <m/>
    <n v="6568"/>
    <m/>
    <m/>
    <m/>
    <m/>
    <m/>
    <m/>
    <m/>
    <m/>
    <m/>
    <n v="10654"/>
    <n v="0"/>
    <n v="981870"/>
    <n v="252"/>
    <n v="828465"/>
    <n v="124100"/>
    <n v="744802"/>
    <n v="163080"/>
    <m/>
    <n v="49110"/>
    <m/>
    <m/>
    <m/>
    <m/>
    <m/>
    <m/>
    <m/>
    <m/>
    <m/>
    <m/>
    <m/>
    <m/>
    <m/>
    <m/>
    <m/>
    <m/>
    <m/>
    <m/>
    <m/>
    <m/>
    <m/>
    <m/>
    <m/>
    <m/>
    <m/>
    <m/>
    <m/>
    <m/>
    <m/>
    <m/>
    <m/>
    <m/>
    <n v="-2264772"/>
    <m/>
    <n v="3001108"/>
    <m/>
    <n v="345506"/>
    <m/>
    <n v="3828964"/>
    <m/>
    <m/>
    <m/>
    <m/>
    <m/>
    <n v="320920"/>
    <m/>
    <m/>
    <m/>
    <m/>
    <m/>
    <m/>
    <m/>
    <m/>
    <m/>
    <m/>
    <m/>
    <m/>
    <m/>
    <m/>
    <m/>
    <m/>
    <m/>
    <n v="6521391"/>
    <n v="1718892"/>
    <n v="7775036"/>
    <n v="122217"/>
    <n v="6182158"/>
    <m/>
    <m/>
    <m/>
    <m/>
    <m/>
    <m/>
    <m/>
    <m/>
    <n v="10601"/>
    <m/>
    <n v="620086"/>
    <n v="28135"/>
    <n v="516239"/>
    <n v="45497"/>
    <n v="295901"/>
    <n v="73268"/>
    <m/>
    <n v="91006"/>
    <n v="643252"/>
    <n v="241390"/>
    <n v="161990"/>
    <n v="897265"/>
    <n v="110983"/>
    <n v="75217"/>
    <n v="130456"/>
    <n v="3751210"/>
    <n v="30357"/>
    <n v="1723235"/>
    <n v="125336"/>
    <n v="22592"/>
    <m/>
    <n v="11585"/>
    <n v="227560"/>
    <n v="4493838"/>
    <m/>
    <n v="398352"/>
    <n v="13128"/>
    <m/>
    <m/>
    <n v="4905318"/>
    <n v="1149574"/>
    <m/>
    <m/>
    <n v="3755744"/>
    <n v="4905318"/>
    <n v="2141793"/>
    <m/>
    <m/>
    <m/>
    <n v="0"/>
    <m/>
    <n v="419565"/>
    <n v="24627"/>
    <n v="444192"/>
    <n v="-45840"/>
    <m/>
    <m/>
    <m/>
    <m/>
    <m/>
    <s v="0.00"/>
    <n v="0"/>
    <n v="2035"/>
    <n v="0"/>
    <n v="10605"/>
    <n v="36842"/>
    <n v="53529"/>
    <n v="0"/>
    <n v="0"/>
    <n v="0"/>
    <n v="12608"/>
    <n v="2141"/>
    <m/>
    <m/>
    <n v="17512"/>
    <n v="2039"/>
    <n v="2453"/>
    <n v="2033"/>
    <n v="19283"/>
    <n v="161080"/>
    <n v="0"/>
    <n v="0"/>
    <n v="0"/>
    <n v="14641"/>
    <n v="0"/>
    <n v="0"/>
    <n v="14641"/>
    <n v="184018"/>
    <n v="0"/>
    <n v="614917"/>
    <n v="1720701"/>
    <n v="1430773"/>
    <n v="0"/>
    <n v="0"/>
    <n v="0"/>
    <n v="710379"/>
    <n v="89017"/>
    <m/>
    <m/>
    <n v="378139"/>
    <n v="78723"/>
    <n v="51810"/>
    <n v="89315"/>
    <n v="1173599"/>
    <n v="6521391"/>
    <n v="0"/>
    <n v="0"/>
    <n v="0"/>
    <n v="589169"/>
    <n v="0"/>
    <n v="0"/>
    <n v="589169"/>
    <m/>
    <x v="0"/>
    <x v="0"/>
    <m/>
    <m/>
    <n v="12608"/>
    <m/>
    <x v="0"/>
    <x v="0"/>
    <m/>
    <m/>
    <n v="710379"/>
    <n v="92"/>
    <n v="168"/>
    <n v="55"/>
    <n v="68"/>
    <n v="130"/>
    <n v="38"/>
    <n v="33"/>
    <n v="56"/>
    <n v="26"/>
    <n v="1"/>
    <n v="0"/>
    <n v="0"/>
    <n v="0"/>
    <n v="1"/>
    <n v="0"/>
    <n v="1"/>
    <n v="0"/>
    <n v="0"/>
    <n v="0"/>
    <n v="0"/>
    <n v="0"/>
    <n v="0"/>
    <n v="0"/>
    <n v="0"/>
    <n v="1"/>
    <n v="0"/>
    <n v="0"/>
    <n v="0"/>
    <n v="0"/>
  </r>
  <r>
    <n v="206010917"/>
    <x v="37"/>
    <d v="2024-01-01T00:00:00"/>
    <d v="2024-12-31T00:00:00"/>
    <n v="366"/>
    <s v="In Process"/>
    <x v="0"/>
    <x v="0"/>
    <x v="0"/>
    <x v="0"/>
    <s v="05 - East Bay"/>
    <x v="2"/>
    <s v="510-783-8150"/>
    <s v="27350 TAMPA AVE"/>
    <s v="HAYWARD"/>
    <s v="94544"/>
    <s v="1144913880"/>
    <s v="ALEXANDER LATTIN"/>
    <s v="Yes"/>
    <m/>
    <n v="121"/>
    <n v="121"/>
    <x v="0"/>
    <n v="44286"/>
    <n v="43457"/>
    <n v="231.71"/>
    <m/>
    <m/>
    <n v="5700"/>
    <m/>
    <n v="29850"/>
    <m/>
    <m/>
    <n v="7307"/>
    <m/>
    <n v="600"/>
    <x v="0"/>
    <n v="43457"/>
    <m/>
    <m/>
    <m/>
    <m/>
    <m/>
    <m/>
    <m/>
    <m/>
    <n v="23736768"/>
    <n v="10172225"/>
    <n v="7551562"/>
    <n v="31247"/>
    <n v="26388678"/>
    <n v="22618088"/>
    <n v="3770590"/>
    <m/>
    <m/>
    <m/>
    <n v="3770590"/>
    <n v="3053700"/>
    <m/>
    <n v="14704201"/>
    <m/>
    <m/>
    <n v="5658667"/>
    <m/>
    <n v="320200"/>
    <n v="23736768"/>
    <m/>
    <m/>
    <m/>
    <m/>
    <m/>
    <m/>
    <m/>
    <m/>
    <n v="8303358"/>
    <m/>
    <m/>
    <m/>
    <n v="494758"/>
    <m/>
    <m/>
    <m/>
    <m/>
    <m/>
    <n v="1373359"/>
    <m/>
    <m/>
    <m/>
    <n v="750"/>
    <m/>
    <n v="0"/>
    <n v="0"/>
    <n v="4639872"/>
    <n v="14329"/>
    <n v="4447000"/>
    <n v="808000"/>
    <n v="206031"/>
    <n v="32272"/>
    <m/>
    <n v="24721"/>
    <m/>
    <m/>
    <m/>
    <m/>
    <m/>
    <m/>
    <m/>
    <m/>
    <m/>
    <m/>
    <m/>
    <m/>
    <m/>
    <m/>
    <m/>
    <m/>
    <m/>
    <m/>
    <m/>
    <m/>
    <m/>
    <m/>
    <m/>
    <m/>
    <m/>
    <m/>
    <m/>
    <m/>
    <m/>
    <m/>
    <m/>
    <m/>
    <n v="3921396"/>
    <m/>
    <m/>
    <m/>
    <n v="3231685"/>
    <m/>
    <m/>
    <m/>
    <m/>
    <m/>
    <n v="318459"/>
    <m/>
    <n v="80022"/>
    <m/>
    <m/>
    <m/>
    <m/>
    <m/>
    <m/>
    <m/>
    <m/>
    <m/>
    <m/>
    <m/>
    <m/>
    <m/>
    <m/>
    <m/>
    <m/>
    <m/>
    <n v="10486157"/>
    <n v="2298333"/>
    <n v="9833598"/>
    <n v="377177"/>
    <n v="8318083"/>
    <m/>
    <m/>
    <m/>
    <m/>
    <m/>
    <m/>
    <m/>
    <m/>
    <n v="360"/>
    <n v="37280"/>
    <n v="373372"/>
    <m/>
    <n v="534630"/>
    <n v="144027"/>
    <n v="115527"/>
    <n v="44131"/>
    <m/>
    <n v="34861"/>
    <n v="632308"/>
    <n v="430079"/>
    <n v="195581"/>
    <n v="1175893"/>
    <n v="162502"/>
    <n v="1373212"/>
    <n v="120056"/>
    <n v="6138268"/>
    <n v="16870"/>
    <n v="1673587"/>
    <n v="213258"/>
    <n v="16634"/>
    <m/>
    <n v="15615"/>
    <n v="851954"/>
    <n v="8540287"/>
    <m/>
    <n v="98679"/>
    <m/>
    <n v="451296"/>
    <m/>
    <n v="9090262"/>
    <n v="3503854"/>
    <m/>
    <n v="1679291"/>
    <n v="3907117"/>
    <n v="9090262"/>
    <m/>
    <n v="451296"/>
    <m/>
    <m/>
    <n v="0"/>
    <m/>
    <n v="8111"/>
    <n v="115507"/>
    <n v="123618"/>
    <n v="-24939"/>
    <m/>
    <m/>
    <m/>
    <n v="1679291"/>
    <m/>
    <s v="0.18"/>
    <n v="630693.72"/>
    <n v="2436"/>
    <n v="0"/>
    <n v="22444"/>
    <n v="21713"/>
    <n v="103765"/>
    <n v="0"/>
    <n v="0"/>
    <n v="8351"/>
    <n v="13768"/>
    <n v="1607"/>
    <n v="16188"/>
    <n v="7918"/>
    <n v="20752"/>
    <n v="3038"/>
    <n v="55198"/>
    <n v="1756"/>
    <n v="20746"/>
    <n v="299680"/>
    <n v="0"/>
    <n v="0"/>
    <n v="1343"/>
    <n v="378"/>
    <n v="0"/>
    <n v="0"/>
    <n v="1721"/>
    <n v="247772"/>
    <n v="0"/>
    <n v="1348420"/>
    <n v="980956"/>
    <n v="2878399"/>
    <n v="0"/>
    <n v="0"/>
    <n v="466227"/>
    <n v="854426"/>
    <n v="79244"/>
    <n v="339992"/>
    <n v="158055"/>
    <n v="448668"/>
    <n v="134157"/>
    <n v="1141084"/>
    <n v="96729"/>
    <n v="1312028"/>
    <n v="10486157"/>
    <n v="0"/>
    <n v="0"/>
    <n v="40294"/>
    <n v="7568"/>
    <n v="0"/>
    <n v="0"/>
    <n v="47862"/>
    <m/>
    <x v="0"/>
    <x v="0"/>
    <m/>
    <m/>
    <n v="13768"/>
    <m/>
    <x v="0"/>
    <x v="0"/>
    <m/>
    <m/>
    <n v="854426"/>
    <m/>
    <m/>
    <m/>
    <m/>
    <m/>
    <m/>
    <m/>
    <m/>
    <m/>
    <n v="1"/>
    <n v="0"/>
    <n v="0"/>
    <n v="0"/>
    <n v="0"/>
    <n v="1"/>
    <n v="1"/>
    <n v="0"/>
    <n v="0"/>
    <n v="0"/>
    <n v="0"/>
    <n v="0"/>
    <n v="0"/>
    <n v="0"/>
    <n v="0"/>
    <n v="1"/>
    <n v="0"/>
    <n v="0"/>
    <n v="0"/>
    <n v="0"/>
  </r>
  <r>
    <n v="206010920"/>
    <x v="38"/>
    <d v="2024-01-01T00:00:00"/>
    <d v="2024-12-31T00:00:00"/>
    <n v="366"/>
    <s v="In Process"/>
    <x v="1"/>
    <x v="0"/>
    <x v="1"/>
    <x v="1"/>
    <s v="05 - East Bay"/>
    <x v="0"/>
    <s v="510-596-2600"/>
    <s v="110 41ST STREET"/>
    <s v="OAKLAND"/>
    <s v="94611-0000"/>
    <s v="1437230943"/>
    <s v="JANA GESINGER"/>
    <s v="Yes"/>
    <s v="HUMANGOOD"/>
    <n v="94"/>
    <n v="94"/>
    <x v="2"/>
    <n v="34404"/>
    <n v="23921"/>
    <n v="160.05000000000001"/>
    <n v="370"/>
    <n v="369"/>
    <n v="3746"/>
    <n v="3767"/>
    <n v="2608"/>
    <n v="5874"/>
    <n v="27"/>
    <m/>
    <n v="7899"/>
    <m/>
    <x v="0"/>
    <n v="23921"/>
    <m/>
    <m/>
    <m/>
    <m/>
    <m/>
    <m/>
    <m/>
    <m/>
    <n v="12144947"/>
    <n v="2380613"/>
    <n v="331606"/>
    <n v="93868"/>
    <n v="14287822"/>
    <n v="13915776"/>
    <n v="372046"/>
    <n v="936483"/>
    <m/>
    <m/>
    <n v="1308529"/>
    <n v="1901884"/>
    <n v="1912546"/>
    <n v="1324109"/>
    <n v="2982292"/>
    <n v="13708"/>
    <m/>
    <n v="4010408"/>
    <m/>
    <n v="12144947"/>
    <m/>
    <m/>
    <m/>
    <m/>
    <m/>
    <m/>
    <m/>
    <m/>
    <n v="1029408"/>
    <n v="60692"/>
    <n v="1067837"/>
    <n v="71619"/>
    <n v="14914"/>
    <m/>
    <n v="74866"/>
    <m/>
    <n v="10572"/>
    <m/>
    <m/>
    <m/>
    <n v="50705"/>
    <m/>
    <m/>
    <m/>
    <n v="191195"/>
    <n v="0"/>
    <n v="759347"/>
    <n v="0"/>
    <n v="709595"/>
    <n v="123360"/>
    <n v="389298"/>
    <n v="141395"/>
    <m/>
    <n v="66423"/>
    <m/>
    <m/>
    <m/>
    <m/>
    <m/>
    <m/>
    <m/>
    <m/>
    <m/>
    <m/>
    <m/>
    <m/>
    <n v="36234"/>
    <m/>
    <m/>
    <m/>
    <m/>
    <m/>
    <m/>
    <m/>
    <m/>
    <m/>
    <m/>
    <m/>
    <m/>
    <m/>
    <m/>
    <m/>
    <m/>
    <m/>
    <m/>
    <m/>
    <n v="-1464150"/>
    <n v="30624"/>
    <n v="464336"/>
    <n v="38361"/>
    <n v="459448"/>
    <m/>
    <n v="1123318"/>
    <m/>
    <n v="-356565"/>
    <m/>
    <m/>
    <m/>
    <m/>
    <m/>
    <m/>
    <m/>
    <m/>
    <m/>
    <m/>
    <m/>
    <m/>
    <m/>
    <m/>
    <m/>
    <m/>
    <m/>
    <m/>
    <m/>
    <m/>
    <m/>
    <n v="13756716"/>
    <n v="6085361"/>
    <n v="16743282"/>
    <n v="714311"/>
    <n v="6907417"/>
    <m/>
    <m/>
    <m/>
    <m/>
    <m/>
    <m/>
    <m/>
    <m/>
    <n v="278374"/>
    <m/>
    <n v="253185"/>
    <n v="16128"/>
    <n v="239351"/>
    <n v="36566"/>
    <n v="221811"/>
    <n v="84104"/>
    <m/>
    <n v="19745"/>
    <n v="409886"/>
    <n v="147554"/>
    <n v="110122"/>
    <n v="1105611"/>
    <n v="203338"/>
    <n v="415079"/>
    <n v="154010"/>
    <n v="2529244"/>
    <n v="265392"/>
    <n v="15580"/>
    <n v="33813"/>
    <n v="26823"/>
    <n v="51410"/>
    <m/>
    <n v="391233"/>
    <n v="2723934"/>
    <m/>
    <n v="17110488"/>
    <n v="6487231"/>
    <n v="63145551"/>
    <n v="349475"/>
    <n v="89816679"/>
    <n v="1722667"/>
    <n v="21794047"/>
    <n v="16760936"/>
    <n v="49539029"/>
    <n v="89816679"/>
    <m/>
    <n v="63145551"/>
    <m/>
    <m/>
    <n v="2599704"/>
    <n v="20485340"/>
    <m/>
    <n v="22966748"/>
    <n v="46051792"/>
    <n v="-28941304"/>
    <m/>
    <m/>
    <n v="16901093"/>
    <n v="16901093"/>
    <n v="-140157"/>
    <s v="0.00"/>
    <n v="0"/>
    <n v="3771"/>
    <n v="0"/>
    <n v="14206"/>
    <n v="24140"/>
    <n v="68185"/>
    <n v="0"/>
    <n v="0"/>
    <n v="4880"/>
    <m/>
    <n v="2318"/>
    <n v="4048"/>
    <n v="2691"/>
    <n v="17553"/>
    <n v="3608"/>
    <n v="9156"/>
    <n v="1760"/>
    <n v="12462"/>
    <n v="168778"/>
    <n v="0"/>
    <n v="0"/>
    <n v="0"/>
    <n v="268"/>
    <n v="0"/>
    <n v="0"/>
    <n v="268"/>
    <n v="274050"/>
    <n v="0"/>
    <n v="839630"/>
    <n v="1113722"/>
    <n v="2068594"/>
    <n v="0"/>
    <n v="0"/>
    <n v="159549"/>
    <m/>
    <n v="71282"/>
    <n v="91577"/>
    <n v="61248"/>
    <n v="399510"/>
    <n v="140772"/>
    <n v="254002"/>
    <n v="112478"/>
    <n v="518601"/>
    <n v="6105015"/>
    <n v="0"/>
    <n v="0"/>
    <n v="0"/>
    <n v="11655"/>
    <n v="0"/>
    <n v="0"/>
    <n v="11655"/>
    <m/>
    <x v="0"/>
    <x v="0"/>
    <m/>
    <m/>
    <m/>
    <m/>
    <x v="0"/>
    <x v="0"/>
    <m/>
    <m/>
    <m/>
    <n v="110"/>
    <n v="155"/>
    <n v="89"/>
    <n v="91"/>
    <n v="132"/>
    <n v="75"/>
    <n v="50"/>
    <n v="81"/>
    <n v="36"/>
    <n v="0"/>
    <n v="1"/>
    <n v="0"/>
    <n v="0"/>
    <n v="1"/>
    <n v="0"/>
    <n v="1"/>
    <n v="0"/>
    <n v="0"/>
    <n v="0"/>
    <n v="0"/>
    <n v="0"/>
    <n v="0"/>
    <n v="0"/>
    <n v="0"/>
    <n v="0"/>
    <n v="0"/>
    <n v="1"/>
    <n v="0"/>
    <n v="0"/>
  </r>
  <r>
    <n v="206010926"/>
    <x v="39"/>
    <d v="2024-01-01T00:00:00"/>
    <d v="2024-12-31T00:00:00"/>
    <n v="366"/>
    <s v="In Process"/>
    <x v="0"/>
    <x v="0"/>
    <x v="0"/>
    <x v="0"/>
    <s v="05 - East Bay"/>
    <x v="3"/>
    <s v="925-462-2400"/>
    <s v="300 NEAL STREET"/>
    <s v="PLEASANTON"/>
    <s v="94566-0000"/>
    <s v="ZZR06392I"/>
    <s v="ED JOHNSON"/>
    <s v="Yes"/>
    <s v="LIFE GENERATIONS HEALTHCARE"/>
    <n v="139"/>
    <n v="139"/>
    <x v="0"/>
    <n v="50874"/>
    <n v="46289"/>
    <n v="210.77"/>
    <n v="947"/>
    <n v="938"/>
    <n v="7551"/>
    <n v="10996"/>
    <n v="5958"/>
    <n v="18751"/>
    <m/>
    <m/>
    <n v="1225"/>
    <n v="1808"/>
    <x v="0"/>
    <n v="46289"/>
    <m/>
    <m/>
    <m/>
    <m/>
    <m/>
    <m/>
    <m/>
    <m/>
    <n v="20525920"/>
    <n v="9288770"/>
    <n v="2343158"/>
    <n v="38445"/>
    <n v="27509977"/>
    <n v="24967252"/>
    <n v="2542725"/>
    <n v="-23"/>
    <m/>
    <m/>
    <n v="2542702"/>
    <n v="3442568"/>
    <n v="5014941"/>
    <n v="2372641"/>
    <n v="8356829"/>
    <m/>
    <m/>
    <n v="547220"/>
    <n v="791721"/>
    <n v="20525920"/>
    <m/>
    <m/>
    <m/>
    <m/>
    <m/>
    <m/>
    <m/>
    <m/>
    <n v="3187213"/>
    <m/>
    <n v="5038660"/>
    <m/>
    <n v="78505"/>
    <m/>
    <n v="161502"/>
    <m/>
    <m/>
    <m/>
    <m/>
    <m/>
    <n v="34975"/>
    <m/>
    <n v="787915"/>
    <m/>
    <n v="144242"/>
    <n v="0"/>
    <n v="2799650"/>
    <n v="775220"/>
    <n v="2803380"/>
    <n v="1118640"/>
    <n v="1030521"/>
    <n v="431030"/>
    <m/>
    <n v="186087"/>
    <m/>
    <m/>
    <m/>
    <m/>
    <m/>
    <m/>
    <m/>
    <m/>
    <m/>
    <m/>
    <m/>
    <m/>
    <m/>
    <m/>
    <m/>
    <m/>
    <m/>
    <m/>
    <m/>
    <m/>
    <m/>
    <m/>
    <m/>
    <m/>
    <m/>
    <m/>
    <m/>
    <m/>
    <m/>
    <m/>
    <m/>
    <m/>
    <n v="-975250"/>
    <m/>
    <n v="1605907"/>
    <m/>
    <n v="382986"/>
    <m/>
    <n v="1218988"/>
    <m/>
    <m/>
    <m/>
    <m/>
    <m/>
    <n v="110527"/>
    <m/>
    <m/>
    <m/>
    <m/>
    <m/>
    <m/>
    <m/>
    <m/>
    <m/>
    <m/>
    <m/>
    <m/>
    <m/>
    <m/>
    <m/>
    <m/>
    <m/>
    <n v="10704767"/>
    <n v="2580469"/>
    <n v="11682016"/>
    <n v="36200"/>
    <n v="9896241"/>
    <m/>
    <m/>
    <m/>
    <m/>
    <m/>
    <m/>
    <m/>
    <m/>
    <n v="155504"/>
    <m/>
    <n v="1180669"/>
    <n v="189393"/>
    <n v="893367"/>
    <n v="201274"/>
    <n v="543165"/>
    <n v="228840"/>
    <m/>
    <n v="107374"/>
    <n v="819570"/>
    <n v="492176"/>
    <n v="67995"/>
    <n v="1483281"/>
    <n v="315263"/>
    <n v="284663"/>
    <n v="275119"/>
    <n v="4367166"/>
    <n v="22218"/>
    <n v="2459309"/>
    <n v="92096"/>
    <n v="50114"/>
    <m/>
    <m/>
    <n v="842455"/>
    <n v="37745893"/>
    <m/>
    <n v="17061"/>
    <m/>
    <n v="25722"/>
    <m/>
    <n v="37788676"/>
    <n v="-13752116"/>
    <n v="127425"/>
    <n v="11344"/>
    <n v="51402023"/>
    <n v="37788676"/>
    <m/>
    <m/>
    <n v="-15355361"/>
    <m/>
    <n v="0"/>
    <m/>
    <n v="5159"/>
    <n v="201640"/>
    <n v="206799"/>
    <n v="-189738"/>
    <m/>
    <m/>
    <m/>
    <n v="25722"/>
    <n v="-14378"/>
    <s v="-2.29"/>
    <n v="31492345.640000001"/>
    <n v="5602"/>
    <n v="0"/>
    <n v="23961"/>
    <n v="69315"/>
    <n v="111945"/>
    <n v="0"/>
    <n v="0"/>
    <n v="1408"/>
    <n v="7376"/>
    <n v="8113"/>
    <n v="18306"/>
    <n v="1973"/>
    <n v="30969"/>
    <n v="7143"/>
    <n v="10202"/>
    <n v="6545"/>
    <n v="26724"/>
    <n v="329582"/>
    <n v="0"/>
    <n v="0"/>
    <n v="0"/>
    <n v="0"/>
    <n v="0"/>
    <n v="0"/>
    <n v="0"/>
    <n v="367287"/>
    <n v="0"/>
    <n v="1197426"/>
    <n v="2856149"/>
    <n v="3113280"/>
    <n v="0"/>
    <n v="0"/>
    <n v="23879"/>
    <n v="265340"/>
    <n v="171486"/>
    <n v="344519"/>
    <n v="34803"/>
    <n v="699390"/>
    <n v="215320"/>
    <n v="217879"/>
    <n v="219651"/>
    <n v="978358"/>
    <n v="10704767"/>
    <n v="0"/>
    <n v="0"/>
    <n v="0"/>
    <n v="0"/>
    <n v="0"/>
    <n v="0"/>
    <n v="0"/>
    <m/>
    <x v="0"/>
    <x v="0"/>
    <m/>
    <n v="7376"/>
    <m/>
    <m/>
    <x v="0"/>
    <x v="0"/>
    <m/>
    <n v="265340"/>
    <m/>
    <n v="244"/>
    <n v="369"/>
    <n v="159"/>
    <n v="174"/>
    <n v="272"/>
    <n v="103"/>
    <n v="109"/>
    <n v="175"/>
    <n v="60"/>
    <n v="1"/>
    <n v="0"/>
    <n v="0"/>
    <n v="0"/>
    <n v="0"/>
    <n v="1"/>
    <n v="1"/>
    <n v="0"/>
    <n v="0"/>
    <n v="0"/>
    <n v="0"/>
    <n v="0"/>
    <n v="0"/>
    <n v="0"/>
    <n v="0"/>
    <n v="1"/>
    <n v="0"/>
    <n v="0"/>
    <n v="0"/>
    <n v="0"/>
  </r>
  <r>
    <n v="206010934"/>
    <x v="40"/>
    <d v="2024-01-01T00:00:00"/>
    <d v="2024-12-31T00:00:00"/>
    <n v="366"/>
    <s v="In Process"/>
    <x v="0"/>
    <x v="0"/>
    <x v="0"/>
    <x v="0"/>
    <s v="05 - East Bay"/>
    <x v="2"/>
    <s v="510-534-8848"/>
    <s v="22103 REDWOOD ROAD"/>
    <s v="CASTRO VALLEY"/>
    <s v="94546"/>
    <s v="1346942695"/>
    <s v="ERIC A. CORPUZ"/>
    <s v="Yes"/>
    <m/>
    <n v="70"/>
    <n v="70"/>
    <x v="2"/>
    <n v="25620"/>
    <n v="23661"/>
    <n v="218.07"/>
    <n v="411"/>
    <n v="408"/>
    <n v="2867"/>
    <m/>
    <n v="3215"/>
    <n v="11215"/>
    <m/>
    <n v="5190"/>
    <n v="119"/>
    <n v="1055"/>
    <x v="0"/>
    <n v="23661"/>
    <m/>
    <m/>
    <m/>
    <m/>
    <m/>
    <m/>
    <m/>
    <m/>
    <n v="9185273"/>
    <n v="3373259"/>
    <n v="1187401"/>
    <n v="18300"/>
    <n v="11389431"/>
    <n v="11829593"/>
    <n v="-440162"/>
    <n v="6"/>
    <n v="6800"/>
    <m/>
    <n v="-446956"/>
    <n v="1112978"/>
    <m/>
    <n v="1248073"/>
    <n v="4353698"/>
    <m/>
    <n v="2014774"/>
    <n v="46196"/>
    <n v="409554"/>
    <n v="9185273"/>
    <m/>
    <m/>
    <m/>
    <m/>
    <m/>
    <m/>
    <m/>
    <m/>
    <n v="408737"/>
    <m/>
    <m/>
    <m/>
    <n v="458350"/>
    <m/>
    <n v="1598881"/>
    <m/>
    <m/>
    <m/>
    <n v="739917"/>
    <m/>
    <n v="16967"/>
    <m/>
    <n v="150407"/>
    <m/>
    <n v="33243"/>
    <n v="108073"/>
    <n v="985538"/>
    <n v="194669"/>
    <n v="1091160"/>
    <n v="235521"/>
    <n v="550732"/>
    <n v="128546"/>
    <m/>
    <n v="45777"/>
    <m/>
    <m/>
    <m/>
    <m/>
    <m/>
    <m/>
    <m/>
    <m/>
    <m/>
    <m/>
    <m/>
    <m/>
    <m/>
    <m/>
    <m/>
    <m/>
    <m/>
    <m/>
    <m/>
    <m/>
    <m/>
    <m/>
    <m/>
    <m/>
    <m/>
    <m/>
    <m/>
    <m/>
    <m/>
    <m/>
    <m/>
    <m/>
    <n v="-6795188"/>
    <m/>
    <m/>
    <m/>
    <n v="1204563"/>
    <m/>
    <n v="4353698"/>
    <m/>
    <m/>
    <m/>
    <n v="2014774"/>
    <m/>
    <n v="409554"/>
    <m/>
    <m/>
    <m/>
    <m/>
    <m/>
    <m/>
    <m/>
    <m/>
    <m/>
    <m/>
    <m/>
    <m/>
    <m/>
    <m/>
    <m/>
    <m/>
    <m/>
    <n v="5377604"/>
    <n v="1075841"/>
    <n v="5376148"/>
    <n v="87522"/>
    <n v="4695680"/>
    <m/>
    <m/>
    <m/>
    <m/>
    <m/>
    <m/>
    <m/>
    <m/>
    <n v="9641"/>
    <n v="54182"/>
    <n v="471655"/>
    <n v="939"/>
    <n v="386554"/>
    <n v="80733"/>
    <n v="237938"/>
    <n v="64784"/>
    <m/>
    <n v="23207"/>
    <n v="328820"/>
    <n v="214565"/>
    <n v="112524"/>
    <n v="767604"/>
    <n v="130104"/>
    <n v="90681"/>
    <n v="116968"/>
    <n v="2401522"/>
    <n v="264927"/>
    <n v="1207734"/>
    <n v="41428"/>
    <n v="13799"/>
    <m/>
    <m/>
    <n v="113604"/>
    <n v="3363211"/>
    <m/>
    <n v="69861"/>
    <n v="883055"/>
    <n v="2894167"/>
    <n v="47559"/>
    <n v="7257853"/>
    <n v="1368090"/>
    <m/>
    <n v="7664887"/>
    <n v="-1775124"/>
    <n v="7257853"/>
    <m/>
    <m/>
    <m/>
    <n v="4210606"/>
    <n v="0"/>
    <m/>
    <n v="18795"/>
    <n v="59147"/>
    <n v="77942"/>
    <n v="-8081"/>
    <n v="3049035"/>
    <m/>
    <m/>
    <n v="7664887"/>
    <m/>
    <s v="0.27"/>
    <n v="369384.30000000005"/>
    <n v="1956"/>
    <n v="0"/>
    <n v="10522"/>
    <n v="17238"/>
    <n v="48941"/>
    <n v="0"/>
    <n v="0"/>
    <n v="2490"/>
    <n v="11160"/>
    <n v="2070"/>
    <n v="8473"/>
    <n v="4622"/>
    <n v="16342"/>
    <n v="2938"/>
    <n v="2810"/>
    <n v="1860"/>
    <n v="13797"/>
    <n v="145219"/>
    <n v="0"/>
    <n v="357"/>
    <n v="6997"/>
    <n v="14706"/>
    <n v="0"/>
    <n v="0"/>
    <n v="22060"/>
    <n v="166025"/>
    <n v="0"/>
    <n v="604249"/>
    <n v="781485"/>
    <n v="1382000"/>
    <n v="0"/>
    <n v="0"/>
    <n v="208064"/>
    <n v="781450"/>
    <n v="62082"/>
    <n v="157907"/>
    <n v="87456"/>
    <n v="386716"/>
    <n v="79378"/>
    <n v="71826"/>
    <n v="96129"/>
    <n v="512836"/>
    <n v="5377603"/>
    <n v="0"/>
    <n v="14289"/>
    <n v="209924"/>
    <n v="294115"/>
    <n v="0"/>
    <n v="0"/>
    <n v="518328"/>
    <m/>
    <x v="0"/>
    <x v="0"/>
    <m/>
    <m/>
    <n v="11160"/>
    <m/>
    <x v="0"/>
    <x v="0"/>
    <m/>
    <m/>
    <n v="781450"/>
    <n v="112"/>
    <n v="228"/>
    <n v="60"/>
    <n v="79"/>
    <n v="179"/>
    <n v="38"/>
    <n v="40"/>
    <n v="87"/>
    <n v="19"/>
    <n v="1"/>
    <n v="0"/>
    <n v="0"/>
    <n v="0"/>
    <n v="1"/>
    <n v="0"/>
    <n v="1"/>
    <n v="0"/>
    <n v="0"/>
    <n v="0"/>
    <n v="0"/>
    <n v="0"/>
    <n v="0"/>
    <n v="0"/>
    <n v="0"/>
    <n v="1"/>
    <n v="0"/>
    <n v="0"/>
    <n v="0"/>
    <n v="0"/>
  </r>
  <r>
    <n v="206010944"/>
    <x v="41"/>
    <d v="2024-01-01T00:00:00"/>
    <d v="2024-12-31T00:00:00"/>
    <n v="366"/>
    <s v="In Process"/>
    <x v="0"/>
    <x v="0"/>
    <x v="0"/>
    <x v="0"/>
    <s v="05 - East Bay"/>
    <x v="2"/>
    <s v="510-357-4015"/>
    <s v="368 JUANA AVENUE"/>
    <s v="SAN LEANDRO"/>
    <s v="94577"/>
    <s v="1790850329"/>
    <s v="CARLOS CORTEZ"/>
    <s v="Yes"/>
    <m/>
    <n v="62"/>
    <n v="62"/>
    <x v="2"/>
    <n v="22692"/>
    <n v="19634"/>
    <n v="199.17"/>
    <n v="286"/>
    <n v="283"/>
    <n v="3247"/>
    <n v="1272"/>
    <n v="889"/>
    <n v="9680"/>
    <m/>
    <n v="3542"/>
    <n v="129"/>
    <n v="875"/>
    <x v="0"/>
    <n v="19634"/>
    <m/>
    <m/>
    <m/>
    <m/>
    <m/>
    <m/>
    <m/>
    <m/>
    <n v="8834122"/>
    <n v="1793243"/>
    <n v="-741707"/>
    <n v="1070"/>
    <n v="11370142"/>
    <n v="9956468"/>
    <n v="1413674"/>
    <n v="213818"/>
    <n v="88163"/>
    <m/>
    <n v="1539329"/>
    <n v="1460955"/>
    <n v="572324"/>
    <n v="399997"/>
    <n v="4355419"/>
    <m/>
    <n v="1593687"/>
    <n v="58042"/>
    <n v="393698"/>
    <n v="8834122"/>
    <m/>
    <m/>
    <m/>
    <m/>
    <m/>
    <m/>
    <m/>
    <m/>
    <n v="802040"/>
    <m/>
    <n v="226057"/>
    <m/>
    <n v="35833"/>
    <m/>
    <n v="90036"/>
    <m/>
    <m/>
    <m/>
    <n v="629474"/>
    <m/>
    <n v="5766"/>
    <m/>
    <n v="4037"/>
    <m/>
    <n v="22420"/>
    <n v="0"/>
    <n v="619220"/>
    <n v="0"/>
    <n v="612806"/>
    <n v="68784"/>
    <n v="317818"/>
    <n v="109088"/>
    <m/>
    <n v="43107"/>
    <m/>
    <m/>
    <m/>
    <m/>
    <m/>
    <m/>
    <m/>
    <m/>
    <m/>
    <m/>
    <m/>
    <m/>
    <m/>
    <m/>
    <m/>
    <m/>
    <m/>
    <m/>
    <m/>
    <m/>
    <m/>
    <m/>
    <m/>
    <m/>
    <m/>
    <m/>
    <m/>
    <m/>
    <m/>
    <m/>
    <m/>
    <m/>
    <n v="-1145200"/>
    <m/>
    <n v="-56411"/>
    <m/>
    <n v="-3216"/>
    <m/>
    <n v="565039"/>
    <m/>
    <m/>
    <m/>
    <n v="-157081"/>
    <m/>
    <n v="55162"/>
    <m/>
    <m/>
    <m/>
    <m/>
    <m/>
    <m/>
    <m/>
    <m/>
    <m/>
    <m/>
    <m/>
    <m/>
    <m/>
    <m/>
    <m/>
    <m/>
    <m/>
    <n v="3872700"/>
    <n v="958513"/>
    <n v="5125255"/>
    <n v="80041"/>
    <n v="4024982"/>
    <m/>
    <m/>
    <m/>
    <m/>
    <m/>
    <m/>
    <m/>
    <m/>
    <n v="21769"/>
    <m/>
    <n v="446451"/>
    <m/>
    <n v="312183"/>
    <n v="44562"/>
    <n v="218853"/>
    <n v="74338"/>
    <m/>
    <n v="27195"/>
    <n v="435874"/>
    <n v="301106"/>
    <n v="75928"/>
    <n v="622420"/>
    <n v="146112"/>
    <n v="94697"/>
    <n v="45618"/>
    <n v="2373968"/>
    <n v="48497"/>
    <n v="446400"/>
    <n v="24900"/>
    <n v="20671"/>
    <m/>
    <m/>
    <n v="149944"/>
    <n v="9134245"/>
    <m/>
    <n v="138780"/>
    <m/>
    <m/>
    <m/>
    <n v="9273025"/>
    <n v="1375887"/>
    <m/>
    <m/>
    <n v="7897138"/>
    <n v="9273025"/>
    <m/>
    <m/>
    <m/>
    <m/>
    <n v="27003"/>
    <m/>
    <n v="319030"/>
    <n v="313765"/>
    <n v="659798"/>
    <n v="-521018"/>
    <m/>
    <m/>
    <m/>
    <m/>
    <m/>
    <s v="3.63"/>
    <n v="4994469.8099999996"/>
    <n v="1859"/>
    <n v="0"/>
    <n v="5673"/>
    <n v="19856"/>
    <n v="38133"/>
    <n v="0"/>
    <n v="0"/>
    <n v="1889"/>
    <m/>
    <n v="3473"/>
    <n v="9299"/>
    <n v="2813"/>
    <n v="13897"/>
    <n v="3875"/>
    <n v="2244"/>
    <n v="782"/>
    <n v="11173"/>
    <n v="114966"/>
    <n v="0"/>
    <n v="45"/>
    <n v="3225"/>
    <n v="18627"/>
    <n v="0"/>
    <n v="0"/>
    <n v="21897"/>
    <n v="147077"/>
    <n v="0"/>
    <n v="271537"/>
    <n v="871129"/>
    <n v="975315"/>
    <n v="0"/>
    <n v="0"/>
    <n v="119603"/>
    <m/>
    <n v="110623"/>
    <n v="191795"/>
    <n v="52364"/>
    <n v="329416"/>
    <n v="118439"/>
    <n v="58758"/>
    <n v="33245"/>
    <n v="593399"/>
    <n v="3872700"/>
    <n v="0"/>
    <n v="3068"/>
    <n v="181129"/>
    <n v="638878"/>
    <n v="0"/>
    <n v="0"/>
    <n v="823075"/>
    <m/>
    <x v="0"/>
    <x v="0"/>
    <m/>
    <m/>
    <m/>
    <m/>
    <x v="0"/>
    <x v="0"/>
    <m/>
    <m/>
    <m/>
    <n v="69"/>
    <n v="107"/>
    <n v="57"/>
    <n v="38"/>
    <n v="60"/>
    <n v="31"/>
    <n v="22"/>
    <n v="36"/>
    <n v="18"/>
    <n v="1"/>
    <n v="0"/>
    <n v="0"/>
    <n v="0"/>
    <n v="1"/>
    <n v="0"/>
    <n v="1"/>
    <n v="0"/>
    <n v="0"/>
    <n v="0"/>
    <n v="0"/>
    <n v="0"/>
    <n v="0"/>
    <n v="0"/>
    <n v="0"/>
    <n v="1"/>
    <n v="0"/>
    <n v="0"/>
    <n v="0"/>
    <n v="0"/>
  </r>
  <r>
    <n v="206010952"/>
    <x v="42"/>
    <d v="2024-01-01T00:00:00"/>
    <d v="2024-12-31T00:00:00"/>
    <n v="366"/>
    <s v="In Process"/>
    <x v="0"/>
    <x v="0"/>
    <x v="0"/>
    <x v="0"/>
    <s v="05 - East Bay"/>
    <x v="0"/>
    <s v="510-521-5600"/>
    <s v="516 WILLOW STREET"/>
    <s v="ALAMEDA"/>
    <s v="94501-6132"/>
    <s v="1386998664"/>
    <s v="GARY YOSHIDA"/>
    <s v="Yes"/>
    <m/>
    <n v="170"/>
    <n v="170"/>
    <x v="0"/>
    <n v="62220"/>
    <n v="58611"/>
    <n v="219.6"/>
    <n v="394"/>
    <n v="191"/>
    <n v="10231"/>
    <n v="894"/>
    <n v="2146"/>
    <n v="40508"/>
    <m/>
    <m/>
    <m/>
    <n v="4832"/>
    <x v="0"/>
    <n v="58611"/>
    <m/>
    <m/>
    <m/>
    <m/>
    <m/>
    <m/>
    <m/>
    <m/>
    <n v="76194300"/>
    <n v="8104245"/>
    <n v="58600164"/>
    <n v="126201"/>
    <n v="25824582"/>
    <n v="26969193"/>
    <n v="-1144611"/>
    <n v="312985"/>
    <m/>
    <m/>
    <n v="-831626"/>
    <n v="13300300"/>
    <n v="1162200"/>
    <n v="2789800"/>
    <n v="52660400"/>
    <m/>
    <m/>
    <m/>
    <n v="6281600"/>
    <n v="76194300"/>
    <m/>
    <m/>
    <m/>
    <m/>
    <m/>
    <m/>
    <m/>
    <m/>
    <n v="6571982"/>
    <m/>
    <n v="356022"/>
    <m/>
    <n v="645744"/>
    <m/>
    <n v="431816"/>
    <m/>
    <m/>
    <m/>
    <m/>
    <m/>
    <m/>
    <m/>
    <n v="98681"/>
    <m/>
    <n v="22466"/>
    <n v="0"/>
    <n v="5048400"/>
    <n v="0"/>
    <n v="1820750"/>
    <n v="848000"/>
    <n v="280119"/>
    <n v="63059"/>
    <m/>
    <n v="21451"/>
    <m/>
    <m/>
    <m/>
    <m/>
    <m/>
    <m/>
    <m/>
    <m/>
    <m/>
    <m/>
    <m/>
    <m/>
    <m/>
    <m/>
    <m/>
    <m/>
    <m/>
    <m/>
    <m/>
    <m/>
    <m/>
    <m/>
    <m/>
    <m/>
    <m/>
    <m/>
    <m/>
    <m/>
    <m/>
    <m/>
    <m/>
    <m/>
    <n v="9936592"/>
    <m/>
    <n v="1060066"/>
    <m/>
    <n v="-1359731"/>
    <m/>
    <n v="44159287"/>
    <m/>
    <m/>
    <m/>
    <m/>
    <m/>
    <n v="4803950"/>
    <m/>
    <m/>
    <m/>
    <m/>
    <m/>
    <m/>
    <m/>
    <m/>
    <m/>
    <m/>
    <m/>
    <m/>
    <m/>
    <m/>
    <m/>
    <m/>
    <m/>
    <n v="14160297"/>
    <n v="2455866"/>
    <n v="10353030"/>
    <n v="589428"/>
    <n v="10994705"/>
    <m/>
    <m/>
    <m/>
    <m/>
    <m/>
    <m/>
    <m/>
    <m/>
    <n v="15430"/>
    <n v="5144"/>
    <n v="691127"/>
    <m/>
    <n v="253485"/>
    <n v="118059"/>
    <n v="476927"/>
    <n v="86335"/>
    <m/>
    <n v="56849"/>
    <n v="918905"/>
    <n v="819044"/>
    <n v="134005"/>
    <n v="2643277"/>
    <n v="247977"/>
    <n v="175311"/>
    <n v="175728"/>
    <n v="5835518"/>
    <n v="105732"/>
    <n v="2561217"/>
    <n v="224932"/>
    <n v="212736"/>
    <m/>
    <m/>
    <n v="216750"/>
    <n v="3618307"/>
    <m/>
    <n v="243778"/>
    <m/>
    <n v="32629148"/>
    <n v="11808216"/>
    <n v="48299449"/>
    <n v="3805220"/>
    <m/>
    <n v="21729855"/>
    <n v="22764374"/>
    <n v="48299449"/>
    <m/>
    <m/>
    <m/>
    <n v="9762727"/>
    <n v="0"/>
    <m/>
    <m/>
    <n v="885235"/>
    <n v="885235"/>
    <n v="-641457"/>
    <m/>
    <n v="11967128"/>
    <m/>
    <n v="21729855"/>
    <m/>
    <s v="0.00"/>
    <n v="0"/>
    <n v="2289"/>
    <n v="0"/>
    <n v="24540"/>
    <n v="52569"/>
    <n v="166438"/>
    <n v="0"/>
    <n v="0"/>
    <n v="2790"/>
    <n v="14342"/>
    <n v="14473"/>
    <n v="32221"/>
    <n v="4821"/>
    <n v="53226"/>
    <n v="7899"/>
    <n v="6290"/>
    <n v="2613"/>
    <n v="50414"/>
    <n v="434925"/>
    <n v="0"/>
    <n v="0"/>
    <n v="194"/>
    <n v="101"/>
    <n v="0"/>
    <n v="0"/>
    <n v="295"/>
    <n v="213679"/>
    <n v="0"/>
    <n v="1432719"/>
    <n v="2396386"/>
    <n v="4752818"/>
    <n v="0"/>
    <n v="0"/>
    <n v="158078"/>
    <n v="915900"/>
    <n v="305842"/>
    <n v="645872"/>
    <n v="87382"/>
    <n v="1142381"/>
    <n v="209894"/>
    <n v="146358"/>
    <n v="144356"/>
    <n v="1608632"/>
    <n v="14160297"/>
    <n v="0"/>
    <n v="0"/>
    <n v="11038"/>
    <n v="3563"/>
    <n v="0"/>
    <n v="0"/>
    <n v="14601"/>
    <m/>
    <x v="0"/>
    <x v="0"/>
    <m/>
    <m/>
    <n v="14342"/>
    <m/>
    <x v="0"/>
    <x v="0"/>
    <m/>
    <m/>
    <n v="915900"/>
    <n v="241"/>
    <n v="308"/>
    <n v="186"/>
    <n v="143"/>
    <n v="178"/>
    <n v="113"/>
    <n v="78"/>
    <n v="100"/>
    <n v="59"/>
    <n v="1"/>
    <n v="0"/>
    <n v="0"/>
    <n v="0"/>
    <n v="0"/>
    <n v="1"/>
    <n v="1"/>
    <n v="0"/>
    <n v="0"/>
    <n v="0"/>
    <n v="0"/>
    <n v="0"/>
    <n v="0"/>
    <n v="0"/>
    <n v="0"/>
    <n v="1"/>
    <n v="0"/>
    <n v="0"/>
    <n v="0"/>
    <n v="0"/>
  </r>
  <r>
    <n v="206010953"/>
    <x v="43"/>
    <d v="2023-09-01T00:00:00"/>
    <d v="2024-08-31T00:00:00"/>
    <n v="366"/>
    <s v="In Process"/>
    <x v="0"/>
    <x v="0"/>
    <x v="0"/>
    <x v="0"/>
    <s v="05 - East Bay"/>
    <x v="0"/>
    <s v="510-658-2041"/>
    <s v="430 WILLOW STREET"/>
    <s v="ALAMEDA"/>
    <s v="94501"/>
    <s v="1578885778"/>
    <s v="MARY GOLDHOFF"/>
    <s v="Yes"/>
    <m/>
    <n v="166"/>
    <n v="166"/>
    <x v="0"/>
    <n v="60756"/>
    <n v="55411"/>
    <n v="91.2"/>
    <n v="281"/>
    <n v="241"/>
    <n v="5888"/>
    <m/>
    <n v="7093"/>
    <n v="38514"/>
    <n v="1227"/>
    <m/>
    <n v="167"/>
    <n v="2522"/>
    <x v="1"/>
    <n v="47630"/>
    <m/>
    <m/>
    <m/>
    <n v="7781"/>
    <m/>
    <m/>
    <m/>
    <m/>
    <n v="29025040"/>
    <n v="5643210"/>
    <n v="10096347"/>
    <m/>
    <n v="24571903"/>
    <n v="27257877"/>
    <n v="-2685974"/>
    <n v="771382"/>
    <n v="11590"/>
    <m/>
    <n v="-1926182"/>
    <n v="5848787"/>
    <m/>
    <n v="3713562"/>
    <n v="17366322"/>
    <n v="1127252"/>
    <m/>
    <n v="54929"/>
    <n v="914188"/>
    <n v="22371472"/>
    <m/>
    <m/>
    <m/>
    <n v="6653568"/>
    <m/>
    <m/>
    <m/>
    <m/>
    <n v="3283141"/>
    <m/>
    <m/>
    <m/>
    <n v="301729"/>
    <m/>
    <n v="1348071"/>
    <m/>
    <n v="692464"/>
    <m/>
    <m/>
    <m/>
    <n v="1749"/>
    <m/>
    <n v="16056"/>
    <m/>
    <n v="890134"/>
    <n v="247033"/>
    <n v="1482306"/>
    <n v="6099"/>
    <n v="1260342"/>
    <n v="422158"/>
    <n v="892019"/>
    <n v="170710"/>
    <m/>
    <n v="272409"/>
    <m/>
    <m/>
    <m/>
    <m/>
    <m/>
    <m/>
    <m/>
    <m/>
    <m/>
    <m/>
    <m/>
    <m/>
    <m/>
    <m/>
    <m/>
    <m/>
    <m/>
    <m/>
    <m/>
    <m/>
    <m/>
    <m/>
    <m/>
    <m/>
    <m/>
    <m/>
    <m/>
    <m/>
    <n v="-35021"/>
    <m/>
    <m/>
    <m/>
    <n v="1425190"/>
    <m/>
    <m/>
    <m/>
    <n v="1500435"/>
    <m/>
    <n v="6143649"/>
    <m/>
    <n v="789633"/>
    <m/>
    <m/>
    <m/>
    <n v="272461"/>
    <m/>
    <m/>
    <m/>
    <m/>
    <m/>
    <m/>
    <m/>
    <m/>
    <m/>
    <m/>
    <m/>
    <m/>
    <m/>
    <m/>
    <m/>
    <m/>
    <m/>
    <n v="12150033"/>
    <n v="2365514"/>
    <n v="12742330"/>
    <n v="454223"/>
    <n v="9300789"/>
    <m/>
    <m/>
    <m/>
    <n v="4705600"/>
    <m/>
    <m/>
    <m/>
    <m/>
    <n v="4822"/>
    <n v="134522"/>
    <n v="302625"/>
    <m/>
    <n v="312878"/>
    <n v="124335"/>
    <n v="317904"/>
    <n v="56521"/>
    <m/>
    <n v="142745"/>
    <n v="1077086"/>
    <n v="710815"/>
    <n v="149231"/>
    <n v="1362665"/>
    <n v="172849"/>
    <n v="233505"/>
    <n v="149211"/>
    <n v="4682243"/>
    <n v="55188"/>
    <n v="2660896"/>
    <n v="154009"/>
    <n v="25396"/>
    <m/>
    <n v="28498"/>
    <n v="393544"/>
    <n v="7278533"/>
    <m/>
    <n v="117513"/>
    <n v="353620"/>
    <n v="16575560"/>
    <m/>
    <n v="24325226"/>
    <n v="26575821"/>
    <m/>
    <m/>
    <n v="-2250595"/>
    <n v="24325226"/>
    <n v="4936"/>
    <m/>
    <n v="3948760"/>
    <m/>
    <n v="0"/>
    <m/>
    <n v="675709"/>
    <n v="513077"/>
    <n v="1188786"/>
    <n v="-1071273"/>
    <m/>
    <m/>
    <m/>
    <m/>
    <m/>
    <s v="0.03"/>
    <n v="797274.63"/>
    <n v="3336"/>
    <n v="0"/>
    <n v="23926"/>
    <n v="61255"/>
    <n v="86518"/>
    <n v="6357"/>
    <n v="713"/>
    <n v="12934"/>
    <n v="11150"/>
    <n v="3770"/>
    <n v="23854"/>
    <n v="3821"/>
    <n v="30370"/>
    <n v="4374"/>
    <n v="7155"/>
    <n v="1931"/>
    <n v="20927"/>
    <n v="302391"/>
    <n v="0"/>
    <n v="5173"/>
    <n v="7116"/>
    <n v="40559"/>
    <n v="0"/>
    <n v="0"/>
    <n v="52848"/>
    <n v="303986"/>
    <n v="0"/>
    <n v="1607726"/>
    <n v="3129491"/>
    <n v="2744548"/>
    <n v="337802"/>
    <n v="21174"/>
    <n v="590390"/>
    <n v="572001"/>
    <n v="122203"/>
    <n v="499969"/>
    <n v="78106"/>
    <n v="746569"/>
    <n v="144244"/>
    <n v="188835"/>
    <n v="107729"/>
    <n v="955260"/>
    <n v="12150033"/>
    <n v="0"/>
    <n v="369636"/>
    <n v="448140"/>
    <n v="1425226"/>
    <n v="0"/>
    <n v="0"/>
    <n v="2243002"/>
    <m/>
    <x v="0"/>
    <x v="0"/>
    <m/>
    <m/>
    <n v="11150"/>
    <m/>
    <x v="0"/>
    <x v="0"/>
    <m/>
    <m/>
    <n v="572001"/>
    <n v="243"/>
    <n v="382"/>
    <n v="142"/>
    <n v="153"/>
    <n v="248"/>
    <n v="91"/>
    <n v="76"/>
    <n v="119"/>
    <n v="47"/>
    <n v="1"/>
    <n v="0"/>
    <n v="0"/>
    <n v="0"/>
    <n v="0"/>
    <n v="1"/>
    <n v="1"/>
    <n v="0"/>
    <n v="0"/>
    <n v="0"/>
    <n v="1"/>
    <n v="0"/>
    <n v="0"/>
    <n v="0"/>
    <n v="0"/>
    <n v="1"/>
    <n v="0"/>
    <n v="0"/>
    <n v="0"/>
    <n v="0"/>
  </r>
  <r>
    <n v="206010959"/>
    <x v="44"/>
    <d v="2024-01-01T00:00:00"/>
    <d v="2024-12-31T00:00:00"/>
    <n v="366"/>
    <s v="In Process"/>
    <x v="0"/>
    <x v="0"/>
    <x v="0"/>
    <x v="0"/>
    <s v="05 - East Bay"/>
    <x v="2"/>
    <s v="510-537-4844"/>
    <s v="22822 MYRTLE STREET"/>
    <s v="HAYWARD"/>
    <s v="94541"/>
    <s v="1760471346"/>
    <s v="JAMES SCHINDLER"/>
    <s v="Yes"/>
    <m/>
    <n v="36"/>
    <n v="36"/>
    <x v="1"/>
    <n v="13176"/>
    <n v="11909"/>
    <n v="208.05"/>
    <n v="24"/>
    <n v="25"/>
    <n v="924"/>
    <m/>
    <n v="1683"/>
    <n v="9013"/>
    <m/>
    <n v="289"/>
    <m/>
    <m/>
    <x v="0"/>
    <n v="11909"/>
    <m/>
    <m/>
    <m/>
    <m/>
    <m/>
    <m/>
    <m/>
    <m/>
    <n v="4768152"/>
    <n v="607493"/>
    <n v="1169579"/>
    <n v="24798"/>
    <n v="4230864"/>
    <n v="4423945"/>
    <n v="-193081"/>
    <n v="7564"/>
    <m/>
    <m/>
    <n v="-185517"/>
    <n v="369600"/>
    <m/>
    <n v="809152"/>
    <n v="3473800"/>
    <m/>
    <n v="115600"/>
    <m/>
    <m/>
    <n v="4768152"/>
    <m/>
    <m/>
    <m/>
    <m/>
    <m/>
    <m/>
    <m/>
    <m/>
    <n v="516719"/>
    <m/>
    <m/>
    <m/>
    <m/>
    <m/>
    <n v="8813"/>
    <m/>
    <m/>
    <m/>
    <n v="81961"/>
    <m/>
    <m/>
    <m/>
    <m/>
    <m/>
    <n v="0"/>
    <n v="0"/>
    <n v="216555"/>
    <n v="0"/>
    <n v="244925"/>
    <n v="50998"/>
    <n v="74641"/>
    <n v="4980"/>
    <m/>
    <n v="15394"/>
    <m/>
    <m/>
    <m/>
    <m/>
    <m/>
    <m/>
    <m/>
    <m/>
    <m/>
    <m/>
    <m/>
    <m/>
    <m/>
    <m/>
    <m/>
    <m/>
    <m/>
    <m/>
    <m/>
    <m/>
    <m/>
    <m/>
    <m/>
    <m/>
    <m/>
    <m/>
    <m/>
    <m/>
    <m/>
    <m/>
    <m/>
    <m/>
    <n v="-160276"/>
    <m/>
    <m/>
    <m/>
    <n v="249155"/>
    <m/>
    <n v="1171600"/>
    <m/>
    <m/>
    <m/>
    <n v="-90900"/>
    <m/>
    <m/>
    <m/>
    <m/>
    <m/>
    <m/>
    <m/>
    <m/>
    <m/>
    <m/>
    <m/>
    <m/>
    <m/>
    <m/>
    <m/>
    <m/>
    <m/>
    <m/>
    <m/>
    <n v="1842001"/>
    <n v="665470"/>
    <n v="1916474"/>
    <n v="102233"/>
    <n v="2056065"/>
    <m/>
    <m/>
    <m/>
    <m/>
    <m/>
    <m/>
    <m/>
    <m/>
    <n v="5618"/>
    <n v="9399"/>
    <n v="170000"/>
    <m/>
    <n v="200000"/>
    <n v="30000"/>
    <n v="45070"/>
    <n v="4401"/>
    <m/>
    <n v="6468"/>
    <n v="156048"/>
    <n v="95821"/>
    <n v="111210"/>
    <n v="588716"/>
    <m/>
    <n v="124100"/>
    <m/>
    <n v="587831"/>
    <n v="22769"/>
    <n v="179706"/>
    <n v="6112"/>
    <n v="7068"/>
    <m/>
    <m/>
    <n v="17543"/>
    <n v="2503411"/>
    <m/>
    <n v="106188"/>
    <m/>
    <n v="29457"/>
    <n v="450000"/>
    <n v="3089056"/>
    <n v="1269664"/>
    <m/>
    <m/>
    <n v="1819392"/>
    <n v="3089056"/>
    <m/>
    <m/>
    <n v="153819"/>
    <m/>
    <n v="0"/>
    <m/>
    <n v="83700"/>
    <n v="124842"/>
    <n v="208542"/>
    <n v="-102354"/>
    <m/>
    <m/>
    <m/>
    <m/>
    <m/>
    <s v="1.20"/>
    <n v="1523596.8"/>
    <n v="0"/>
    <n v="0"/>
    <n v="3159"/>
    <n v="10670"/>
    <n v="24584"/>
    <n v="0"/>
    <n v="0"/>
    <n v="0"/>
    <m/>
    <n v="148"/>
    <n v="2246"/>
    <n v="3937"/>
    <n v="8435"/>
    <m/>
    <n v="3542"/>
    <m/>
    <m/>
    <n v="56721"/>
    <n v="0"/>
    <n v="0"/>
    <n v="0"/>
    <n v="8169"/>
    <n v="0"/>
    <n v="0"/>
    <n v="8169"/>
    <n v="0"/>
    <n v="0"/>
    <n v="201559"/>
    <n v="450056"/>
    <n v="636178"/>
    <n v="0"/>
    <n v="0"/>
    <n v="0"/>
    <m/>
    <n v="3313"/>
    <n v="39670"/>
    <n v="70655"/>
    <n v="357249"/>
    <m/>
    <n v="83321"/>
    <m/>
    <m/>
    <n v="1842001"/>
    <n v="0"/>
    <n v="0"/>
    <n v="0"/>
    <n v="179726"/>
    <n v="0"/>
    <n v="0"/>
    <n v="179726"/>
    <m/>
    <x v="0"/>
    <x v="0"/>
    <m/>
    <m/>
    <m/>
    <m/>
    <x v="0"/>
    <x v="0"/>
    <m/>
    <m/>
    <m/>
    <n v="39"/>
    <n v="46"/>
    <n v="36"/>
    <n v="25"/>
    <n v="29"/>
    <n v="23"/>
    <n v="14"/>
    <n v="16"/>
    <n v="13"/>
    <n v="1"/>
    <n v="0"/>
    <n v="0"/>
    <n v="1"/>
    <n v="0"/>
    <n v="0"/>
    <n v="1"/>
    <n v="0"/>
    <n v="0"/>
    <n v="0"/>
    <n v="0"/>
    <n v="0"/>
    <n v="0"/>
    <n v="0"/>
    <n v="0"/>
    <n v="1"/>
    <n v="0"/>
    <n v="0"/>
    <n v="0"/>
    <n v="0"/>
  </r>
  <r>
    <n v="206010961"/>
    <x v="45"/>
    <d v="2024-01-01T00:00:00"/>
    <d v="2024-12-31T00:00:00"/>
    <n v="366"/>
    <s v="In Process"/>
    <x v="0"/>
    <x v="0"/>
    <x v="0"/>
    <x v="1"/>
    <s v="05 - East Bay"/>
    <x v="2"/>
    <s v="510-889-7000"/>
    <s v="4432 JAMES AVENUE"/>
    <s v="CASTRO VALLEY"/>
    <s v="94546"/>
    <s v="ZZR55016G"/>
    <s v="JEREMY GRIMES"/>
    <s v="No"/>
    <m/>
    <n v="49"/>
    <n v="49"/>
    <x v="1"/>
    <n v="17934"/>
    <n v="15450"/>
    <n v="165.95"/>
    <n v="30"/>
    <n v="32"/>
    <n v="784"/>
    <m/>
    <n v="2422"/>
    <n v="11767"/>
    <n v="93"/>
    <m/>
    <n v="384"/>
    <m/>
    <x v="0"/>
    <n v="15450"/>
    <m/>
    <m/>
    <m/>
    <m/>
    <m/>
    <m/>
    <m/>
    <m/>
    <n v="6053676"/>
    <n v="263052"/>
    <n v="114496"/>
    <n v="436787"/>
    <n v="6639019"/>
    <n v="6718446"/>
    <n v="-79427"/>
    <n v="-2832"/>
    <m/>
    <m/>
    <n v="-82259"/>
    <n v="307110"/>
    <m/>
    <n v="975794"/>
    <n v="4580372"/>
    <n v="36970"/>
    <m/>
    <n v="153430"/>
    <m/>
    <n v="6053676"/>
    <m/>
    <m/>
    <m/>
    <m/>
    <m/>
    <m/>
    <m/>
    <m/>
    <n v="238723"/>
    <m/>
    <m/>
    <m/>
    <n v="8"/>
    <m/>
    <m/>
    <m/>
    <n v="21617"/>
    <m/>
    <m/>
    <m/>
    <n v="2704"/>
    <m/>
    <m/>
    <m/>
    <n v="11645"/>
    <n v="0"/>
    <n v="108895"/>
    <n v="0"/>
    <n v="95550"/>
    <n v="6198"/>
    <n v="31940"/>
    <n v="5127"/>
    <m/>
    <n v="3697"/>
    <m/>
    <m/>
    <m/>
    <m/>
    <m/>
    <m/>
    <m/>
    <m/>
    <m/>
    <m/>
    <m/>
    <m/>
    <m/>
    <m/>
    <m/>
    <m/>
    <n v="-3004"/>
    <m/>
    <m/>
    <m/>
    <m/>
    <m/>
    <m/>
    <m/>
    <m/>
    <m/>
    <m/>
    <m/>
    <n v="-2769"/>
    <m/>
    <m/>
    <m/>
    <n v="-328287"/>
    <m/>
    <m/>
    <m/>
    <n v="67021"/>
    <m/>
    <n v="344464"/>
    <m/>
    <n v="37071"/>
    <m/>
    <m/>
    <m/>
    <m/>
    <m/>
    <m/>
    <m/>
    <m/>
    <m/>
    <m/>
    <m/>
    <m/>
    <m/>
    <m/>
    <m/>
    <m/>
    <m/>
    <m/>
    <m/>
    <m/>
    <m/>
    <n v="3273703"/>
    <n v="1342667"/>
    <n v="2102076"/>
    <n v="86070"/>
    <n v="3171286"/>
    <m/>
    <m/>
    <m/>
    <m/>
    <m/>
    <m/>
    <m/>
    <m/>
    <n v="9582"/>
    <m/>
    <n v="135136"/>
    <m/>
    <n v="112164"/>
    <n v="6157"/>
    <n v="20810"/>
    <n v="10591"/>
    <m/>
    <n v="5889"/>
    <n v="352824"/>
    <n v="229114"/>
    <n v="81421"/>
    <n v="694971"/>
    <n v="72704"/>
    <n v="236703"/>
    <n v="86230"/>
    <n v="1328220"/>
    <n v="121069"/>
    <n v="19247"/>
    <n v="9025"/>
    <n v="7370"/>
    <m/>
    <m/>
    <n v="7933"/>
    <n v="3745484"/>
    <m/>
    <n v="2065744"/>
    <m/>
    <n v="1394882"/>
    <m/>
    <n v="7206110"/>
    <n v="425419"/>
    <m/>
    <m/>
    <n v="6780691"/>
    <n v="7206110"/>
    <m/>
    <m/>
    <m/>
    <m/>
    <n v="953955"/>
    <n v="2047485"/>
    <m/>
    <n v="738822"/>
    <n v="3740262"/>
    <n v="-1674518"/>
    <m/>
    <m/>
    <m/>
    <m/>
    <m/>
    <s v="6.49"/>
    <n v="2760969.31"/>
    <n v="1958"/>
    <n v="0"/>
    <n v="2364"/>
    <n v="16522"/>
    <n v="37357"/>
    <n v="0"/>
    <n v="0"/>
    <n v="795"/>
    <n v="3121"/>
    <n v="1865"/>
    <n v="6793"/>
    <n v="2099"/>
    <n v="13410"/>
    <n v="1759"/>
    <n v="6497"/>
    <n v="1341"/>
    <n v="3545"/>
    <n v="99426"/>
    <n v="0"/>
    <n v="0"/>
    <n v="181"/>
    <n v="3533"/>
    <n v="0"/>
    <n v="0"/>
    <n v="3714"/>
    <n v="122353"/>
    <n v="0"/>
    <n v="133354"/>
    <n v="726399"/>
    <n v="1032227"/>
    <n v="0"/>
    <n v="0"/>
    <n v="39996"/>
    <n v="181336"/>
    <n v="67272"/>
    <n v="149039"/>
    <n v="48107"/>
    <n v="362275"/>
    <n v="50140"/>
    <n v="164097"/>
    <n v="58541"/>
    <n v="138567"/>
    <n v="3273703"/>
    <n v="0"/>
    <n v="0"/>
    <n v="9702"/>
    <n v="116426"/>
    <n v="0"/>
    <n v="0"/>
    <n v="126128"/>
    <m/>
    <x v="0"/>
    <x v="0"/>
    <m/>
    <m/>
    <n v="3121"/>
    <m/>
    <x v="0"/>
    <x v="0"/>
    <m/>
    <m/>
    <n v="181336"/>
    <n v="65"/>
    <n v="103"/>
    <n v="51"/>
    <n v="38"/>
    <n v="57"/>
    <n v="29"/>
    <n v="23"/>
    <n v="37"/>
    <n v="18"/>
    <n v="0"/>
    <n v="1"/>
    <n v="0"/>
    <n v="1"/>
    <n v="0"/>
    <n v="0"/>
    <n v="1"/>
    <n v="0"/>
    <n v="0"/>
    <n v="0"/>
    <n v="0"/>
    <n v="0"/>
    <n v="0"/>
    <n v="0"/>
    <n v="0"/>
    <n v="1"/>
    <n v="0"/>
    <n v="0"/>
    <n v="0"/>
    <n v="0"/>
  </r>
  <r>
    <n v="206010966"/>
    <x v="46"/>
    <d v="2023-04-01T00:00:00"/>
    <d v="2024-03-31T00:00:00"/>
    <n v="366"/>
    <s v="In Process"/>
    <x v="1"/>
    <x v="0"/>
    <x v="1"/>
    <x v="1"/>
    <s v="05 - East Bay"/>
    <x v="0"/>
    <s v="510-835-4700"/>
    <s v="100 BAY PLACE"/>
    <s v="OAKLAND"/>
    <s v="94610-0000"/>
    <m/>
    <s v="CONNIE YUEN"/>
    <s v="Yes"/>
    <s v="FRONT PORCH COMMUNITIES AND SERVICES"/>
    <n v="43"/>
    <n v="43"/>
    <x v="1"/>
    <n v="15738"/>
    <n v="10679"/>
    <n v="67.849999999999994"/>
    <n v="121"/>
    <n v="126"/>
    <n v="2277"/>
    <m/>
    <m/>
    <m/>
    <m/>
    <n v="643"/>
    <n v="7116"/>
    <n v="643"/>
    <x v="0"/>
    <n v="10679"/>
    <m/>
    <m/>
    <m/>
    <m/>
    <m/>
    <m/>
    <m/>
    <m/>
    <n v="4323036"/>
    <n v="2058631"/>
    <n v="672497"/>
    <n v="6503"/>
    <n v="5715673"/>
    <n v="7753450"/>
    <n v="-2037777"/>
    <n v="3552202"/>
    <m/>
    <m/>
    <n v="1514425"/>
    <n v="1256904"/>
    <m/>
    <m/>
    <m/>
    <m/>
    <n v="354936"/>
    <n v="2711196"/>
    <m/>
    <n v="4323036"/>
    <m/>
    <m/>
    <m/>
    <m/>
    <m/>
    <m/>
    <m/>
    <m/>
    <n v="1536286"/>
    <n v="241353"/>
    <m/>
    <m/>
    <m/>
    <m/>
    <m/>
    <m/>
    <m/>
    <m/>
    <n v="224555"/>
    <n v="29184"/>
    <n v="27195"/>
    <n v="58"/>
    <m/>
    <m/>
    <n v="37902"/>
    <n v="0"/>
    <n v="992907"/>
    <n v="0"/>
    <n v="759064"/>
    <n v="154897"/>
    <n v="76799"/>
    <n v="15321"/>
    <m/>
    <n v="21741"/>
    <m/>
    <m/>
    <m/>
    <m/>
    <m/>
    <m/>
    <m/>
    <m/>
    <m/>
    <m/>
    <m/>
    <m/>
    <m/>
    <m/>
    <m/>
    <m/>
    <m/>
    <m/>
    <m/>
    <m/>
    <m/>
    <m/>
    <m/>
    <m/>
    <m/>
    <m/>
    <m/>
    <m/>
    <n v="185700"/>
    <m/>
    <m/>
    <m/>
    <n v="323099"/>
    <n v="74696"/>
    <m/>
    <m/>
    <m/>
    <m/>
    <m/>
    <m/>
    <m/>
    <m/>
    <n v="83360"/>
    <m/>
    <m/>
    <m/>
    <m/>
    <m/>
    <m/>
    <m/>
    <m/>
    <m/>
    <m/>
    <m/>
    <m/>
    <m/>
    <m/>
    <m/>
    <n v="5642"/>
    <m/>
    <m/>
    <m/>
    <n v="3146741"/>
    <n v="1307868"/>
    <n v="3298841"/>
    <n v="101344"/>
    <n v="2788956"/>
    <m/>
    <m/>
    <m/>
    <m/>
    <m/>
    <m/>
    <m/>
    <m/>
    <n v="7885"/>
    <m/>
    <n v="292201"/>
    <m/>
    <n v="205959"/>
    <n v="8825"/>
    <n v="76522"/>
    <n v="29815"/>
    <m/>
    <n v="63809"/>
    <n v="210255"/>
    <n v="80913"/>
    <n v="106666"/>
    <n v="913499"/>
    <m/>
    <n v="100009"/>
    <n v="1600"/>
    <n v="2321060"/>
    <n v="377972"/>
    <n v="780"/>
    <m/>
    <n v="166724"/>
    <m/>
    <m/>
    <m/>
    <n v="81112144"/>
    <m/>
    <n v="98098585"/>
    <n v="5938549"/>
    <n v="128404"/>
    <n v="9240000"/>
    <n v="194517682"/>
    <n v="15671602"/>
    <n v="34437061"/>
    <n v="52609263"/>
    <n v="91799756"/>
    <n v="194517682"/>
    <m/>
    <m/>
    <m/>
    <n v="52609263"/>
    <n v="25390829"/>
    <n v="85663329"/>
    <m/>
    <n v="3174969"/>
    <n v="114229127"/>
    <n v="-16130542"/>
    <m/>
    <m/>
    <m/>
    <n v="52609263"/>
    <m/>
    <s v="0.00"/>
    <n v="0"/>
    <n v="2178"/>
    <n v="0"/>
    <n v="8242"/>
    <n v="17513"/>
    <n v="37996"/>
    <n v="0"/>
    <n v="0"/>
    <n v="0"/>
    <m/>
    <n v="804"/>
    <n v="1492"/>
    <n v="1967"/>
    <n v="10367"/>
    <m/>
    <n v="2139"/>
    <m/>
    <n v="19086"/>
    <n v="101784"/>
    <n v="0"/>
    <n v="0"/>
    <n v="2548"/>
    <n v="6053"/>
    <n v="0"/>
    <n v="0"/>
    <n v="8601"/>
    <n v="160049"/>
    <n v="0"/>
    <n v="295596"/>
    <n v="534561"/>
    <n v="678083"/>
    <n v="0"/>
    <n v="0"/>
    <n v="0"/>
    <m/>
    <n v="21023"/>
    <n v="31061"/>
    <n v="40947"/>
    <n v="223002"/>
    <m/>
    <n v="63220"/>
    <m/>
    <n v="1099198"/>
    <n v="3146740"/>
    <n v="0"/>
    <n v="0"/>
    <n v="156911"/>
    <n v="258006"/>
    <n v="0"/>
    <n v="0"/>
    <n v="414917"/>
    <m/>
    <x v="0"/>
    <x v="0"/>
    <m/>
    <m/>
    <m/>
    <m/>
    <x v="0"/>
    <x v="0"/>
    <m/>
    <m/>
    <m/>
    <n v="86"/>
    <n v="217"/>
    <n v="68"/>
    <n v="63"/>
    <n v="165"/>
    <n v="48"/>
    <n v="35"/>
    <n v="84"/>
    <n v="28"/>
    <n v="0"/>
    <n v="1"/>
    <n v="0"/>
    <n v="1"/>
    <n v="0"/>
    <n v="0"/>
    <n v="1"/>
    <n v="0"/>
    <n v="0"/>
    <n v="0"/>
    <n v="0"/>
    <n v="0"/>
    <n v="0"/>
    <n v="0"/>
    <n v="0"/>
    <n v="0"/>
    <n v="0"/>
    <n v="1"/>
    <n v="0"/>
    <n v="0"/>
  </r>
  <r>
    <n v="206010968"/>
    <x v="47"/>
    <d v="2024-01-01T00:00:00"/>
    <d v="2024-12-31T00:00:00"/>
    <n v="366"/>
    <s v="In Process"/>
    <x v="0"/>
    <x v="0"/>
    <x v="0"/>
    <x v="0"/>
    <s v="05 - East Bay"/>
    <x v="2"/>
    <s v="510-750-1245"/>
    <s v="21863 VALLEJO STREET"/>
    <s v="HAYWARD"/>
    <s v="94541-0000"/>
    <s v="1346750478"/>
    <s v="ALDWIN FAJARDO PONDER"/>
    <s v="No"/>
    <m/>
    <n v="28"/>
    <n v="28"/>
    <x v="1"/>
    <n v="10248"/>
    <n v="8163"/>
    <n v="173.53"/>
    <n v="126"/>
    <n v="127"/>
    <n v="4691"/>
    <m/>
    <n v="1290"/>
    <n v="2157"/>
    <m/>
    <m/>
    <n v="25"/>
    <m/>
    <x v="0"/>
    <n v="8163"/>
    <m/>
    <m/>
    <m/>
    <m/>
    <m/>
    <m/>
    <m/>
    <m/>
    <n v="3307900"/>
    <n v="2345520"/>
    <n v="-1151527"/>
    <n v="2743"/>
    <n v="6807690"/>
    <n v="5055579"/>
    <n v="1752111"/>
    <m/>
    <m/>
    <m/>
    <n v="1752111"/>
    <n v="1899000"/>
    <m/>
    <n v="522000"/>
    <n v="876674"/>
    <m/>
    <m/>
    <n v="10226"/>
    <m/>
    <n v="3307900"/>
    <m/>
    <m/>
    <m/>
    <m/>
    <m/>
    <m/>
    <m/>
    <m/>
    <n v="2070743"/>
    <m/>
    <m/>
    <m/>
    <n v="17585"/>
    <m/>
    <n v="256517"/>
    <m/>
    <m/>
    <m/>
    <m/>
    <m/>
    <n v="675"/>
    <m/>
    <m/>
    <m/>
    <n v="0"/>
    <n v="0"/>
    <n v="1082130"/>
    <n v="0"/>
    <n v="982575"/>
    <n v="51625"/>
    <n v="229190"/>
    <n v="0"/>
    <m/>
    <n v="0"/>
    <m/>
    <m/>
    <m/>
    <m/>
    <m/>
    <m/>
    <m/>
    <m/>
    <m/>
    <m/>
    <m/>
    <m/>
    <m/>
    <m/>
    <m/>
    <m/>
    <m/>
    <m/>
    <m/>
    <m/>
    <m/>
    <m/>
    <m/>
    <m/>
    <m/>
    <m/>
    <m/>
    <m/>
    <m/>
    <m/>
    <m/>
    <m/>
    <n v="-1557094"/>
    <m/>
    <m/>
    <m/>
    <n v="11105"/>
    <m/>
    <n v="394462"/>
    <m/>
    <m/>
    <m/>
    <m/>
    <m/>
    <m/>
    <m/>
    <m/>
    <m/>
    <m/>
    <m/>
    <m/>
    <m/>
    <m/>
    <m/>
    <m/>
    <m/>
    <m/>
    <m/>
    <m/>
    <m/>
    <m/>
    <m/>
    <n v="2660814"/>
    <n v="395731"/>
    <n v="1999034"/>
    <n v="40945"/>
    <n v="1742226"/>
    <m/>
    <m/>
    <m/>
    <m/>
    <m/>
    <m/>
    <m/>
    <m/>
    <m/>
    <m/>
    <n v="269794"/>
    <m/>
    <n v="398292"/>
    <n v="25701"/>
    <n v="165822"/>
    <m/>
    <m/>
    <m/>
    <n v="161306"/>
    <n v="88138"/>
    <n v="63616"/>
    <n v="287008"/>
    <n v="43646"/>
    <n v="72911"/>
    <n v="61000"/>
    <n v="1191134"/>
    <n v="108180"/>
    <n v="366000"/>
    <n v="10805"/>
    <m/>
    <m/>
    <m/>
    <m/>
    <n v="5142015"/>
    <m/>
    <n v="164521"/>
    <m/>
    <m/>
    <n v="908434"/>
    <n v="6214970"/>
    <n v="733259"/>
    <m/>
    <m/>
    <n v="5481711"/>
    <n v="6214970"/>
    <m/>
    <m/>
    <m/>
    <m/>
    <n v="0"/>
    <m/>
    <n v="199607"/>
    <n v="154782"/>
    <n v="354389"/>
    <n v="-189868"/>
    <m/>
    <m/>
    <m/>
    <m/>
    <m/>
    <s v="2.03"/>
    <n v="1488515.7699999998"/>
    <n v="3858"/>
    <n v="0"/>
    <n v="558"/>
    <n v="10732"/>
    <n v="22421"/>
    <n v="0"/>
    <n v="0"/>
    <n v="848"/>
    <n v="10915"/>
    <m/>
    <n v="2080"/>
    <m/>
    <n v="7363"/>
    <n v="1211"/>
    <n v="1758"/>
    <m/>
    <n v="8237"/>
    <n v="69981"/>
    <n v="0"/>
    <n v="44"/>
    <n v="0"/>
    <n v="1280"/>
    <n v="0"/>
    <n v="0"/>
    <n v="1324"/>
    <n v="250933"/>
    <n v="0"/>
    <n v="24667"/>
    <n v="460737"/>
    <n v="594160"/>
    <n v="0"/>
    <n v="0"/>
    <n v="45572"/>
    <n v="599035"/>
    <m/>
    <n v="78096"/>
    <m/>
    <n v="174800"/>
    <n v="37342"/>
    <n v="57432"/>
    <m/>
    <n v="338040"/>
    <n v="2660814"/>
    <n v="0"/>
    <n v="2880"/>
    <n v="0"/>
    <n v="39666"/>
    <n v="0"/>
    <n v="0"/>
    <n v="42546"/>
    <m/>
    <x v="0"/>
    <x v="0"/>
    <m/>
    <m/>
    <n v="10915"/>
    <m/>
    <x v="0"/>
    <x v="0"/>
    <m/>
    <m/>
    <n v="599035"/>
    <n v="49"/>
    <n v="82"/>
    <n v="43"/>
    <n v="26"/>
    <n v="43"/>
    <n v="19"/>
    <n v="15"/>
    <n v="28"/>
    <n v="11"/>
    <n v="1"/>
    <n v="0"/>
    <n v="0"/>
    <n v="1"/>
    <n v="0"/>
    <n v="0"/>
    <n v="1"/>
    <n v="0"/>
    <n v="0"/>
    <n v="0"/>
    <n v="0"/>
    <n v="0"/>
    <n v="0"/>
    <n v="0"/>
    <n v="0"/>
    <n v="1"/>
    <n v="0"/>
    <n v="0"/>
    <n v="0"/>
    <n v="0"/>
  </r>
  <r>
    <n v="206010972"/>
    <x v="48"/>
    <d v="2024-01-01T00:00:00"/>
    <d v="2024-12-31T00:00:00"/>
    <n v="366"/>
    <s v="In Process"/>
    <x v="0"/>
    <x v="0"/>
    <x v="0"/>
    <x v="0"/>
    <s v="05 - East Bay"/>
    <x v="0"/>
    <s v="510-832-3222"/>
    <s v="475 29TH STREET"/>
    <s v="OAKLAND"/>
    <s v="94609-0000"/>
    <s v="1982127338"/>
    <s v="ANDREW SNIDER"/>
    <s v="Yes"/>
    <m/>
    <n v="124"/>
    <n v="124"/>
    <x v="0"/>
    <n v="45384"/>
    <n v="44169"/>
    <n v="225.44"/>
    <n v="211"/>
    <n v="209"/>
    <n v="7056"/>
    <n v="2872"/>
    <n v="3795"/>
    <n v="30422"/>
    <m/>
    <n v="1"/>
    <n v="23"/>
    <m/>
    <x v="0"/>
    <n v="44169"/>
    <m/>
    <m/>
    <m/>
    <m/>
    <m/>
    <m/>
    <m/>
    <m/>
    <n v="26597743"/>
    <n v="3743382"/>
    <n v="1136757"/>
    <n v="9541"/>
    <n v="29213909"/>
    <n v="24876538"/>
    <n v="4337371"/>
    <m/>
    <m/>
    <m/>
    <n v="4337371"/>
    <n v="8379350"/>
    <n v="3498313"/>
    <n v="1627570"/>
    <n v="13082474"/>
    <m/>
    <n v="1250"/>
    <n v="8786"/>
    <m/>
    <n v="26597743"/>
    <m/>
    <m/>
    <m/>
    <m/>
    <m/>
    <m/>
    <m/>
    <m/>
    <n v="2532580"/>
    <m/>
    <n v="1148461"/>
    <m/>
    <n v="20074"/>
    <m/>
    <n v="42055"/>
    <m/>
    <m/>
    <m/>
    <n v="212"/>
    <m/>
    <m/>
    <m/>
    <m/>
    <m/>
    <n v="0"/>
    <n v="0"/>
    <n v="1324000"/>
    <n v="28211"/>
    <n v="995575"/>
    <n v="484050"/>
    <n v="654443"/>
    <n v="196469"/>
    <m/>
    <n v="60634"/>
    <m/>
    <m/>
    <m/>
    <m/>
    <m/>
    <m/>
    <m/>
    <m/>
    <m/>
    <m/>
    <m/>
    <m/>
    <m/>
    <m/>
    <m/>
    <m/>
    <m/>
    <m/>
    <m/>
    <m/>
    <m/>
    <m/>
    <m/>
    <m/>
    <m/>
    <m/>
    <m/>
    <m/>
    <m/>
    <m/>
    <m/>
    <m/>
    <n v="2227329"/>
    <m/>
    <n v="2698148"/>
    <m/>
    <n v="-7147854"/>
    <m/>
    <n v="3358597"/>
    <m/>
    <m/>
    <m/>
    <n v="537"/>
    <m/>
    <m/>
    <m/>
    <m/>
    <m/>
    <m/>
    <m/>
    <m/>
    <m/>
    <m/>
    <m/>
    <m/>
    <m/>
    <m/>
    <m/>
    <m/>
    <m/>
    <m/>
    <m/>
    <n v="10675193"/>
    <n v="2693816"/>
    <n v="11507529"/>
    <n v="315391"/>
    <n v="9154208"/>
    <m/>
    <m/>
    <m/>
    <m/>
    <m/>
    <m/>
    <m/>
    <m/>
    <m/>
    <m/>
    <n v="637868"/>
    <n v="8499"/>
    <n v="284877"/>
    <n v="179833"/>
    <n v="255530"/>
    <n v="81210"/>
    <m/>
    <n v="171299"/>
    <n v="731538"/>
    <n v="611205"/>
    <n v="154777"/>
    <n v="1551879"/>
    <n v="106946"/>
    <n v="323201"/>
    <n v="172824"/>
    <n v="6210947"/>
    <n v="83567"/>
    <n v="3110400"/>
    <n v="449684"/>
    <n v="36771"/>
    <m/>
    <n v="16901"/>
    <n v="542574"/>
    <n v="42831221"/>
    <m/>
    <n v="818799"/>
    <m/>
    <m/>
    <m/>
    <n v="43650020"/>
    <n v="6505647"/>
    <m/>
    <m/>
    <n v="37144373"/>
    <n v="43650020"/>
    <n v="39572206"/>
    <m/>
    <m/>
    <m/>
    <n v="0"/>
    <m/>
    <n v="721545"/>
    <n v="474131"/>
    <n v="1195676"/>
    <n v="-376877"/>
    <m/>
    <m/>
    <m/>
    <m/>
    <m/>
    <s v="0.00"/>
    <n v="0"/>
    <n v="2040"/>
    <n v="0"/>
    <n v="18768"/>
    <n v="37026"/>
    <n v="128942"/>
    <n v="0"/>
    <n v="0"/>
    <n v="0"/>
    <n v="6417"/>
    <n v="5089"/>
    <n v="23989"/>
    <n v="5988"/>
    <n v="31468"/>
    <n v="1983"/>
    <n v="12098"/>
    <n v="2010"/>
    <n v="8237"/>
    <n v="284055"/>
    <n v="0"/>
    <n v="0"/>
    <n v="0"/>
    <n v="0"/>
    <n v="0"/>
    <n v="0"/>
    <n v="0"/>
    <n v="499356"/>
    <n v="0"/>
    <n v="1081492"/>
    <n v="1736430"/>
    <n v="3257652"/>
    <n v="0"/>
    <n v="0"/>
    <n v="0"/>
    <n v="416092"/>
    <n v="112445"/>
    <n v="432900"/>
    <n v="106470"/>
    <n v="665107"/>
    <n v="78220"/>
    <n v="230586"/>
    <n v="111828"/>
    <n v="1946615"/>
    <n v="10675193"/>
    <n v="0"/>
    <n v="0"/>
    <n v="0"/>
    <n v="0"/>
    <n v="0"/>
    <n v="0"/>
    <n v="0"/>
    <m/>
    <x v="0"/>
    <x v="0"/>
    <m/>
    <m/>
    <n v="6417"/>
    <m/>
    <x v="0"/>
    <x v="0"/>
    <m/>
    <m/>
    <n v="416092"/>
    <n v="171"/>
    <n v="276"/>
    <n v="115"/>
    <n v="118"/>
    <n v="200"/>
    <n v="73"/>
    <n v="77"/>
    <n v="125"/>
    <n v="52"/>
    <n v="1"/>
    <n v="0"/>
    <n v="0"/>
    <n v="0"/>
    <n v="0"/>
    <n v="1"/>
    <n v="1"/>
    <n v="0"/>
    <n v="0"/>
    <n v="0"/>
    <n v="0"/>
    <n v="0"/>
    <n v="0"/>
    <n v="0"/>
    <n v="0"/>
    <n v="1"/>
    <n v="0"/>
    <n v="0"/>
    <n v="0"/>
    <n v="0"/>
  </r>
  <r>
    <n v="206010974"/>
    <x v="49"/>
    <d v="2024-01-01T00:00:00"/>
    <d v="2024-12-31T00:00:00"/>
    <n v="366"/>
    <s v="In Process"/>
    <x v="0"/>
    <x v="0"/>
    <x v="0"/>
    <x v="0"/>
    <s v="05 - East Bay"/>
    <x v="2"/>
    <s v="510-582-8311"/>
    <s v="S. SUNSET BLVD"/>
    <s v="HAYWARD"/>
    <s v="94541-3832"/>
    <s v="1467446278"/>
    <s v="RICARDO BAUTISTA"/>
    <s v="Yes"/>
    <m/>
    <n v="99"/>
    <n v="99"/>
    <x v="2"/>
    <n v="36234"/>
    <n v="22618"/>
    <n v="135.99"/>
    <n v="151"/>
    <n v="144"/>
    <n v="334"/>
    <m/>
    <n v="2544"/>
    <n v="17324"/>
    <m/>
    <m/>
    <n v="300"/>
    <n v="2116"/>
    <x v="0"/>
    <n v="22618"/>
    <m/>
    <m/>
    <m/>
    <m/>
    <m/>
    <m/>
    <m/>
    <m/>
    <n v="7646879"/>
    <n v="626520"/>
    <n v="-35139"/>
    <n v="90049"/>
    <n v="8398587"/>
    <n v="10117025"/>
    <n v="-1718438"/>
    <m/>
    <m/>
    <m/>
    <n v="-1718438"/>
    <n v="108655"/>
    <m/>
    <n v="894034"/>
    <n v="5690895"/>
    <m/>
    <m/>
    <n v="165775"/>
    <n v="787520"/>
    <n v="7646879"/>
    <m/>
    <m/>
    <m/>
    <m/>
    <m/>
    <m/>
    <m/>
    <m/>
    <n v="524232"/>
    <m/>
    <m/>
    <m/>
    <n v="2464"/>
    <m/>
    <n v="61949"/>
    <m/>
    <m/>
    <m/>
    <m/>
    <m/>
    <n v="1456"/>
    <m/>
    <n v="36419"/>
    <m/>
    <n v="333252"/>
    <n v="0"/>
    <n v="122866"/>
    <n v="0"/>
    <n v="128302"/>
    <n v="32844"/>
    <n v="5516"/>
    <n v="3608"/>
    <m/>
    <n v="132"/>
    <m/>
    <m/>
    <m/>
    <m/>
    <m/>
    <m/>
    <m/>
    <m/>
    <m/>
    <m/>
    <m/>
    <m/>
    <m/>
    <m/>
    <m/>
    <m/>
    <n v="60287"/>
    <m/>
    <m/>
    <m/>
    <m/>
    <m/>
    <m/>
    <m/>
    <m/>
    <m/>
    <m/>
    <m/>
    <m/>
    <m/>
    <m/>
    <m/>
    <m/>
    <m/>
    <m/>
    <m/>
    <n v="-28286"/>
    <m/>
    <n v="-183782"/>
    <m/>
    <m/>
    <m/>
    <m/>
    <m/>
    <n v="116642"/>
    <m/>
    <m/>
    <m/>
    <m/>
    <m/>
    <m/>
    <m/>
    <m/>
    <m/>
    <m/>
    <m/>
    <m/>
    <m/>
    <m/>
    <m/>
    <m/>
    <m/>
    <n v="4912851"/>
    <n v="591691"/>
    <n v="4612483"/>
    <m/>
    <n v="4015893"/>
    <m/>
    <m/>
    <m/>
    <m/>
    <m/>
    <m/>
    <m/>
    <m/>
    <n v="3233"/>
    <m/>
    <n v="89887"/>
    <m/>
    <n v="86263"/>
    <n v="20251"/>
    <n v="31308"/>
    <n v="4597"/>
    <m/>
    <n v="5625"/>
    <n v="454346"/>
    <n v="384531"/>
    <n v="97380"/>
    <n v="909173"/>
    <n v="73075"/>
    <n v="203351"/>
    <n v="127743"/>
    <n v="1797468"/>
    <m/>
    <n v="1188289"/>
    <n v="128540"/>
    <m/>
    <m/>
    <m/>
    <n v="496072"/>
    <n v="1967812"/>
    <m/>
    <m/>
    <m/>
    <m/>
    <n v="1500000"/>
    <n v="3467812"/>
    <n v="7033045"/>
    <m/>
    <m/>
    <n v="-3565233"/>
    <n v="3467812"/>
    <m/>
    <m/>
    <n v="2807899"/>
    <m/>
    <n v="0"/>
    <m/>
    <m/>
    <m/>
    <n v="0"/>
    <n v="0"/>
    <m/>
    <m/>
    <m/>
    <m/>
    <m/>
    <s v="0.01"/>
    <n v="70330.45"/>
    <n v="1925"/>
    <n v="0"/>
    <n v="7275"/>
    <n v="21398"/>
    <n v="64615"/>
    <n v="0"/>
    <n v="0"/>
    <n v="1994"/>
    <m/>
    <n v="2988"/>
    <n v="16526"/>
    <n v="4303"/>
    <n v="30025"/>
    <n v="2036"/>
    <n v="10488"/>
    <n v="2351"/>
    <n v="19498"/>
    <n v="185422"/>
    <n v="0"/>
    <n v="798"/>
    <n v="3317"/>
    <n v="757"/>
    <n v="0"/>
    <n v="0"/>
    <n v="4872"/>
    <n v="152737"/>
    <n v="0"/>
    <n v="290989"/>
    <n v="839864"/>
    <n v="1663839"/>
    <n v="0"/>
    <n v="0"/>
    <n v="119586"/>
    <m/>
    <n v="74690"/>
    <n v="315645"/>
    <n v="79605"/>
    <n v="556656"/>
    <n v="50902"/>
    <n v="188778"/>
    <n v="117574"/>
    <n v="461986"/>
    <n v="4912851"/>
    <n v="0"/>
    <n v="75821"/>
    <n v="232203"/>
    <n v="35599"/>
    <n v="0"/>
    <n v="0"/>
    <n v="343623"/>
    <m/>
    <x v="0"/>
    <x v="0"/>
    <m/>
    <m/>
    <m/>
    <m/>
    <x v="0"/>
    <x v="0"/>
    <m/>
    <m/>
    <m/>
    <n v="94"/>
    <n v="116"/>
    <n v="72"/>
    <n v="54"/>
    <n v="71"/>
    <n v="37"/>
    <n v="33"/>
    <n v="43"/>
    <n v="24"/>
    <n v="1"/>
    <n v="0"/>
    <n v="0"/>
    <n v="0"/>
    <n v="1"/>
    <n v="0"/>
    <n v="1"/>
    <n v="0"/>
    <n v="0"/>
    <n v="0"/>
    <n v="0"/>
    <n v="0"/>
    <n v="0"/>
    <n v="0"/>
    <n v="0"/>
    <n v="1"/>
    <n v="0"/>
    <n v="0"/>
    <n v="0"/>
    <n v="0"/>
  </r>
  <r>
    <n v="206010988"/>
    <x v="50"/>
    <d v="2024-01-01T00:00:00"/>
    <d v="2024-12-31T00:00:00"/>
    <n v="366"/>
    <s v="In Process"/>
    <x v="0"/>
    <x v="0"/>
    <x v="0"/>
    <x v="0"/>
    <s v="05 - East Bay"/>
    <x v="2"/>
    <s v="510-352-2211"/>
    <s v="14766 WASHINGTON AVENUE"/>
    <s v="SAN LEANDRO"/>
    <s v="94578-0"/>
    <s v="ZZRO6121H"/>
    <s v="REMEDIOS TIBAYAN"/>
    <s v="Yes"/>
    <s v="BOLD QUAIL 3 OPERATIONS HOLDINGS, LLC"/>
    <n v="99"/>
    <n v="99"/>
    <x v="2"/>
    <n v="36234"/>
    <n v="32805"/>
    <n v="213.78"/>
    <n v="221"/>
    <n v="186"/>
    <n v="3837"/>
    <m/>
    <n v="1059"/>
    <n v="24775"/>
    <n v="3125"/>
    <m/>
    <n v="9"/>
    <m/>
    <x v="0"/>
    <n v="32805"/>
    <m/>
    <m/>
    <m/>
    <m/>
    <m/>
    <m/>
    <m/>
    <m/>
    <n v="16279134"/>
    <n v="1587694"/>
    <n v="1568732"/>
    <n v="10917"/>
    <n v="16309013"/>
    <n v="15669987"/>
    <n v="639026"/>
    <m/>
    <n v="536"/>
    <m/>
    <n v="638490"/>
    <n v="2501170"/>
    <m/>
    <n v="1289996"/>
    <n v="9905782"/>
    <n v="1254310"/>
    <m/>
    <n v="8573"/>
    <n v="1319303"/>
    <n v="16279134"/>
    <m/>
    <m/>
    <m/>
    <m/>
    <m/>
    <m/>
    <m/>
    <m/>
    <n v="941269"/>
    <m/>
    <m/>
    <m/>
    <n v="6966"/>
    <m/>
    <n v="57491"/>
    <m/>
    <n v="414616"/>
    <m/>
    <m/>
    <m/>
    <n v="177"/>
    <m/>
    <n v="167175"/>
    <m/>
    <n v="0"/>
    <n v="0"/>
    <n v="718312"/>
    <n v="6071"/>
    <n v="356965"/>
    <n v="220829"/>
    <n v="244704"/>
    <n v="24004"/>
    <m/>
    <n v="16809"/>
    <m/>
    <m/>
    <m/>
    <m/>
    <m/>
    <m/>
    <m/>
    <m/>
    <m/>
    <m/>
    <m/>
    <m/>
    <m/>
    <m/>
    <m/>
    <m/>
    <m/>
    <m/>
    <m/>
    <m/>
    <m/>
    <m/>
    <m/>
    <m/>
    <m/>
    <m/>
    <m/>
    <m/>
    <n v="41854"/>
    <m/>
    <m/>
    <m/>
    <n v="-1073354"/>
    <m/>
    <m/>
    <m/>
    <n v="491829"/>
    <m/>
    <n v="2468782"/>
    <m/>
    <n v="208011"/>
    <m/>
    <m/>
    <m/>
    <n v="-568390"/>
    <m/>
    <m/>
    <m/>
    <m/>
    <m/>
    <m/>
    <m/>
    <m/>
    <m/>
    <m/>
    <m/>
    <m/>
    <m/>
    <m/>
    <m/>
    <m/>
    <m/>
    <n v="5985975"/>
    <n v="1623355"/>
    <n v="8060657"/>
    <n v="409504"/>
    <n v="5736917"/>
    <m/>
    <m/>
    <m/>
    <m/>
    <m/>
    <m/>
    <m/>
    <m/>
    <m/>
    <m/>
    <n v="583374"/>
    <n v="17588"/>
    <n v="88867"/>
    <n v="57906"/>
    <n v="238385"/>
    <n v="18414"/>
    <m/>
    <n v="20235"/>
    <n v="525647"/>
    <n v="323821"/>
    <n v="234309"/>
    <n v="1155224"/>
    <n v="535656"/>
    <n v="152388"/>
    <n v="34833"/>
    <n v="3931107"/>
    <n v="28178"/>
    <n v="1580122"/>
    <n v="133802"/>
    <n v="37180"/>
    <m/>
    <n v="16390"/>
    <n v="219644"/>
    <n v="5692417"/>
    <n v="25567092"/>
    <m/>
    <m/>
    <n v="167442"/>
    <m/>
    <n v="31426951"/>
    <n v="11742185"/>
    <m/>
    <n v="19628546"/>
    <n v="56220"/>
    <n v="31426951"/>
    <m/>
    <m/>
    <n v="6462892"/>
    <m/>
    <n v="0"/>
    <m/>
    <m/>
    <m/>
    <n v="0"/>
    <n v="0"/>
    <m/>
    <n v="19628546"/>
    <m/>
    <n v="19628546"/>
    <m/>
    <s v="0.00"/>
    <n v="0"/>
    <n v="1945"/>
    <n v="0"/>
    <n v="14888"/>
    <n v="36159"/>
    <n v="121535"/>
    <n v="0"/>
    <n v="0"/>
    <n v="2166"/>
    <m/>
    <n v="2022"/>
    <m/>
    <m/>
    <n v="1211"/>
    <n v="9887"/>
    <n v="5444"/>
    <n v="678"/>
    <n v="14428"/>
    <n v="210363"/>
    <n v="0"/>
    <n v="0"/>
    <n v="0"/>
    <n v="0"/>
    <n v="0"/>
    <n v="0"/>
    <n v="0"/>
    <n v="167683"/>
    <n v="0"/>
    <n v="662207"/>
    <n v="1177554"/>
    <n v="2246424"/>
    <n v="0"/>
    <n v="0"/>
    <n v="126915"/>
    <m/>
    <n v="82783"/>
    <m/>
    <m/>
    <n v="111907"/>
    <n v="413049"/>
    <n v="114905"/>
    <n v="29318"/>
    <n v="853230"/>
    <n v="5985975"/>
    <n v="0"/>
    <n v="0"/>
    <n v="0"/>
    <n v="0"/>
    <n v="0"/>
    <n v="0"/>
    <n v="0"/>
    <m/>
    <x v="0"/>
    <x v="0"/>
    <m/>
    <m/>
    <m/>
    <m/>
    <x v="0"/>
    <x v="0"/>
    <m/>
    <m/>
    <m/>
    <n v="105"/>
    <n v="137"/>
    <n v="67"/>
    <n v="82"/>
    <n v="111"/>
    <n v="50"/>
    <n v="52"/>
    <n v="66"/>
    <n v="37"/>
    <n v="1"/>
    <n v="0"/>
    <n v="0"/>
    <n v="0"/>
    <n v="1"/>
    <n v="0"/>
    <n v="1"/>
    <n v="0"/>
    <n v="0"/>
    <n v="0"/>
    <n v="0"/>
    <n v="0"/>
    <n v="0"/>
    <n v="0"/>
    <n v="0"/>
    <n v="1"/>
    <n v="0"/>
    <n v="0"/>
    <n v="0"/>
    <n v="0"/>
  </r>
  <r>
    <n v="206010990"/>
    <x v="51"/>
    <d v="2023-09-01T00:00:00"/>
    <d v="2024-08-31T00:00:00"/>
    <n v="366"/>
    <s v="In Process"/>
    <x v="0"/>
    <x v="0"/>
    <x v="0"/>
    <x v="0"/>
    <s v="05 - East Bay"/>
    <x v="0"/>
    <s v="510-658-2041"/>
    <s v="210 - 40TH STREET WAY"/>
    <s v="OAKLAND"/>
    <s v="94611"/>
    <s v="1386966588"/>
    <s v="KENT CHAMBERS"/>
    <s v="Yes"/>
    <m/>
    <n v="70"/>
    <n v="70"/>
    <x v="2"/>
    <n v="25620"/>
    <n v="24113"/>
    <n v="94.12"/>
    <n v="161"/>
    <n v="121"/>
    <n v="3111"/>
    <m/>
    <n v="2783"/>
    <n v="16452"/>
    <n v="945"/>
    <m/>
    <n v="62"/>
    <n v="760"/>
    <x v="0"/>
    <n v="24113"/>
    <m/>
    <m/>
    <m/>
    <m/>
    <m/>
    <m/>
    <m/>
    <m/>
    <n v="11044996"/>
    <n v="3234417"/>
    <n v="3631934"/>
    <n v="500"/>
    <n v="10647979"/>
    <n v="12392144"/>
    <n v="-1744165"/>
    <n v="570621"/>
    <n v="12590"/>
    <m/>
    <n v="-1186134"/>
    <n v="2799900"/>
    <m/>
    <n v="971023"/>
    <n v="6145848"/>
    <n v="840798"/>
    <m/>
    <n v="21437"/>
    <n v="265990"/>
    <n v="11044996"/>
    <m/>
    <m/>
    <m/>
    <m/>
    <m/>
    <m/>
    <m/>
    <m/>
    <n v="2038126"/>
    <m/>
    <m/>
    <m/>
    <n v="111552"/>
    <m/>
    <n v="556120"/>
    <m/>
    <n v="507308"/>
    <m/>
    <m/>
    <m/>
    <n v="15784"/>
    <m/>
    <n v="5527"/>
    <m/>
    <n v="18968"/>
    <n v="55913"/>
    <n v="1029315"/>
    <n v="0"/>
    <n v="980809"/>
    <n v="383328"/>
    <n v="447654"/>
    <n v="53992"/>
    <m/>
    <n v="264438"/>
    <m/>
    <m/>
    <m/>
    <m/>
    <m/>
    <m/>
    <m/>
    <m/>
    <m/>
    <m/>
    <m/>
    <m/>
    <m/>
    <m/>
    <m/>
    <m/>
    <m/>
    <m/>
    <m/>
    <m/>
    <m/>
    <m/>
    <m/>
    <m/>
    <m/>
    <m/>
    <m/>
    <m/>
    <n v="12115"/>
    <m/>
    <m/>
    <m/>
    <n v="988316"/>
    <m/>
    <m/>
    <m/>
    <n v="234814"/>
    <m/>
    <n v="1811639"/>
    <m/>
    <n v="529373"/>
    <m/>
    <m/>
    <m/>
    <n v="55677"/>
    <m/>
    <m/>
    <m/>
    <m/>
    <m/>
    <m/>
    <m/>
    <m/>
    <m/>
    <m/>
    <m/>
    <m/>
    <m/>
    <m/>
    <m/>
    <m/>
    <m/>
    <n v="5314606"/>
    <n v="1129651"/>
    <n v="5947887"/>
    <n v="206038"/>
    <n v="5656082"/>
    <m/>
    <m/>
    <m/>
    <m/>
    <m/>
    <m/>
    <m/>
    <m/>
    <n v="9299"/>
    <n v="26431"/>
    <n v="264088"/>
    <m/>
    <n v="276186"/>
    <n v="91895"/>
    <n v="131984"/>
    <n v="29280"/>
    <m/>
    <n v="127267"/>
    <n v="617818"/>
    <n v="118391"/>
    <n v="187923"/>
    <n v="785515"/>
    <n v="86171"/>
    <n v="122089"/>
    <n v="46136"/>
    <n v="2361362"/>
    <n v="71126"/>
    <n v="1073380"/>
    <n v="131450"/>
    <n v="20664"/>
    <m/>
    <n v="801"/>
    <n v="156806"/>
    <n v="1741001"/>
    <m/>
    <n v="174835"/>
    <m/>
    <n v="333530"/>
    <m/>
    <n v="2249366"/>
    <n v="7699006"/>
    <m/>
    <m/>
    <n v="-5449640"/>
    <n v="2249366"/>
    <n v="2005"/>
    <m/>
    <n v="5731390"/>
    <m/>
    <n v="0"/>
    <m/>
    <n v="776117"/>
    <n v="269080"/>
    <n v="1045197"/>
    <n v="-870362"/>
    <m/>
    <m/>
    <m/>
    <m/>
    <m/>
    <s v="-0.01"/>
    <n v="-76990.06"/>
    <n v="1885"/>
    <n v="0"/>
    <n v="4703"/>
    <n v="22498"/>
    <n v="49736"/>
    <n v="54"/>
    <n v="0"/>
    <n v="5537"/>
    <n v="8178"/>
    <n v="1888"/>
    <n v="4156"/>
    <n v="7442"/>
    <n v="16029"/>
    <n v="1904"/>
    <n v="3957"/>
    <n v="695"/>
    <n v="13533"/>
    <n v="142195"/>
    <n v="0"/>
    <n v="1346"/>
    <n v="4019"/>
    <n v="21184"/>
    <n v="0"/>
    <n v="0"/>
    <n v="26549"/>
    <n v="168730"/>
    <n v="0"/>
    <n v="279117"/>
    <n v="1159284"/>
    <n v="1462096"/>
    <n v="1147"/>
    <n v="0"/>
    <n v="284868"/>
    <n v="416343"/>
    <n v="63981"/>
    <n v="71949"/>
    <n v="131430"/>
    <n v="390353"/>
    <n v="68375"/>
    <n v="102711"/>
    <n v="33740"/>
    <n v="680482"/>
    <n v="5314606"/>
    <n v="0"/>
    <n v="108915"/>
    <n v="261628"/>
    <n v="773392"/>
    <n v="0"/>
    <n v="0"/>
    <n v="1143935"/>
    <m/>
    <x v="0"/>
    <x v="0"/>
    <m/>
    <m/>
    <n v="8178"/>
    <m/>
    <x v="0"/>
    <x v="0"/>
    <m/>
    <m/>
    <n v="416343"/>
    <n v="122"/>
    <n v="173"/>
    <n v="79"/>
    <n v="68"/>
    <n v="95"/>
    <n v="44"/>
    <n v="40"/>
    <n v="50"/>
    <n v="29"/>
    <n v="1"/>
    <n v="0"/>
    <n v="0"/>
    <n v="0"/>
    <n v="1"/>
    <n v="0"/>
    <n v="1"/>
    <n v="0"/>
    <n v="0"/>
    <n v="0"/>
    <n v="0"/>
    <n v="0"/>
    <n v="0"/>
    <n v="0"/>
    <n v="0"/>
    <n v="1"/>
    <n v="0"/>
    <n v="0"/>
    <n v="0"/>
    <n v="0"/>
  </r>
  <r>
    <n v="206010994"/>
    <x v="52"/>
    <d v="2024-01-01T00:00:00"/>
    <d v="2024-12-31T00:00:00"/>
    <n v="366"/>
    <s v="In Process"/>
    <x v="0"/>
    <x v="0"/>
    <x v="0"/>
    <x v="0"/>
    <s v="05 - East Bay"/>
    <x v="2"/>
    <s v="510-651-1244"/>
    <s v="4303 STEVENSON BLVD"/>
    <s v="FREMONT"/>
    <s v="94538-0000"/>
    <s v="1902828403"/>
    <s v="BUSTICHI, RACHAEL FAY"/>
    <s v="Yes"/>
    <s v="CRESTWOOD BEHAVIORAL HEALTH, INC."/>
    <n v="126"/>
    <n v="126"/>
    <x v="0"/>
    <n v="46116"/>
    <n v="39795"/>
    <n v="86.29"/>
    <n v="45"/>
    <n v="45"/>
    <m/>
    <m/>
    <n v="16715"/>
    <n v="19906"/>
    <m/>
    <m/>
    <m/>
    <n v="3174"/>
    <x v="1"/>
    <n v="23431"/>
    <m/>
    <n v="16364"/>
    <m/>
    <m/>
    <m/>
    <m/>
    <m/>
    <m/>
    <n v="18676930"/>
    <n v="291939"/>
    <n v="-4922079"/>
    <n v="31620"/>
    <n v="23922568"/>
    <n v="20476706"/>
    <n v="3445862"/>
    <n v="402281"/>
    <m/>
    <m/>
    <n v="3848143"/>
    <m/>
    <m/>
    <n v="7850510"/>
    <n v="9354000"/>
    <m/>
    <m/>
    <m/>
    <n v="1472420"/>
    <n v="10991390"/>
    <m/>
    <n v="7685540"/>
    <m/>
    <m/>
    <m/>
    <m/>
    <m/>
    <m/>
    <m/>
    <m/>
    <m/>
    <m/>
    <n v="38810"/>
    <m/>
    <n v="26420"/>
    <m/>
    <m/>
    <m/>
    <m/>
    <m/>
    <m/>
    <m/>
    <n v="226709"/>
    <m/>
    <n v="0"/>
    <n v="0"/>
    <n v="0"/>
    <n v="0"/>
    <n v="0"/>
    <n v="0"/>
    <n v="216271"/>
    <n v="53834"/>
    <m/>
    <n v="21834"/>
    <m/>
    <m/>
    <m/>
    <m/>
    <m/>
    <m/>
    <m/>
    <m/>
    <m/>
    <m/>
    <m/>
    <m/>
    <m/>
    <m/>
    <m/>
    <m/>
    <m/>
    <m/>
    <m/>
    <m/>
    <m/>
    <m/>
    <m/>
    <m/>
    <m/>
    <m/>
    <m/>
    <m/>
    <m/>
    <m/>
    <m/>
    <m/>
    <m/>
    <m/>
    <m/>
    <m/>
    <n v="-4954128"/>
    <m/>
    <n v="255762"/>
    <m/>
    <m/>
    <m/>
    <m/>
    <m/>
    <n v="-223713"/>
    <m/>
    <m/>
    <m/>
    <m/>
    <m/>
    <m/>
    <m/>
    <m/>
    <m/>
    <m/>
    <m/>
    <m/>
    <m/>
    <m/>
    <m/>
    <m/>
    <m/>
    <n v="10358781"/>
    <n v="3897951"/>
    <n v="6219974"/>
    <n v="283540"/>
    <n v="6894219"/>
    <m/>
    <n v="3339117"/>
    <m/>
    <m/>
    <m/>
    <m/>
    <m/>
    <m/>
    <m/>
    <m/>
    <m/>
    <m/>
    <m/>
    <m/>
    <n v="234244"/>
    <n v="53965"/>
    <m/>
    <n v="31716"/>
    <n v="660607"/>
    <n v="1029857"/>
    <n v="641710"/>
    <n v="1567417"/>
    <n v="353304"/>
    <n v="595093"/>
    <n v="155968"/>
    <n v="3652967"/>
    <n v="378859"/>
    <n v="733480"/>
    <n v="72117"/>
    <n v="32357"/>
    <n v="10733"/>
    <n v="29688"/>
    <n v="9288"/>
    <n v="4350941"/>
    <m/>
    <n v="898931"/>
    <m/>
    <m/>
    <m/>
    <n v="5249872"/>
    <n v="2139904"/>
    <m/>
    <n v="257260"/>
    <n v="2852708"/>
    <n v="5249872"/>
    <m/>
    <m/>
    <n v="379565"/>
    <n v="284798"/>
    <n v="0"/>
    <m/>
    <n v="3529490"/>
    <n v="854936"/>
    <n v="4384426"/>
    <n v="-3485495"/>
    <m/>
    <m/>
    <m/>
    <n v="284798"/>
    <n v="-27538"/>
    <n v="0"/>
    <n v="0"/>
    <n v="3967"/>
    <n v="0"/>
    <n v="30147"/>
    <n v="39632"/>
    <n v="94211"/>
    <n v="0"/>
    <n v="16212"/>
    <n v="0"/>
    <m/>
    <n v="5171"/>
    <n v="27410"/>
    <n v="18865"/>
    <n v="25923"/>
    <n v="6378"/>
    <n v="16935"/>
    <n v="1821"/>
    <n v="13768"/>
    <n v="300440"/>
    <n v="0"/>
    <n v="0"/>
    <n v="0"/>
    <n v="2000"/>
    <n v="0"/>
    <n v="0"/>
    <n v="2000"/>
    <n v="317528"/>
    <n v="0"/>
    <n v="1516176"/>
    <n v="1829346"/>
    <n v="2907497"/>
    <n v="0"/>
    <n v="418191"/>
    <n v="0"/>
    <m/>
    <n v="154942"/>
    <n v="661784"/>
    <n v="428701"/>
    <n v="666795"/>
    <n v="256635"/>
    <n v="418313"/>
    <n v="111966"/>
    <n v="670907"/>
    <n v="10358781"/>
    <n v="0"/>
    <n v="0"/>
    <n v="0"/>
    <n v="165700"/>
    <n v="0"/>
    <n v="0"/>
    <n v="165700"/>
    <m/>
    <x v="0"/>
    <x v="0"/>
    <m/>
    <m/>
    <m/>
    <m/>
    <x v="0"/>
    <x v="0"/>
    <m/>
    <m/>
    <m/>
    <n v="161"/>
    <n v="198"/>
    <n v="131"/>
    <n v="93"/>
    <n v="117"/>
    <n v="77"/>
    <n v="44"/>
    <n v="49"/>
    <n v="40"/>
    <n v="1"/>
    <n v="0"/>
    <n v="0"/>
    <n v="0"/>
    <n v="0"/>
    <n v="1"/>
    <n v="1"/>
    <n v="0"/>
    <n v="1"/>
    <n v="0"/>
    <n v="0"/>
    <n v="0"/>
    <n v="0"/>
    <n v="0"/>
    <n v="0"/>
    <n v="1"/>
    <n v="0"/>
    <n v="0"/>
    <n v="0"/>
    <n v="0"/>
  </r>
  <r>
    <n v="206010995"/>
    <x v="53"/>
    <d v="2024-01-01T00:00:00"/>
    <d v="2024-12-31T00:00:00"/>
    <n v="366"/>
    <s v="In Process"/>
    <x v="0"/>
    <x v="0"/>
    <x v="0"/>
    <x v="0"/>
    <s v="05 - East Bay"/>
    <x v="0"/>
    <s v="510-261-2628"/>
    <s v="2124 57TH AVENUE"/>
    <s v="OAKLAND"/>
    <s v="94621"/>
    <s v="1891146593"/>
    <s v="THERESA WHITE"/>
    <s v="Yes"/>
    <m/>
    <n v="82"/>
    <n v="82"/>
    <x v="2"/>
    <n v="30012"/>
    <n v="28313"/>
    <n v="221.33"/>
    <n v="136"/>
    <n v="101"/>
    <n v="1253"/>
    <m/>
    <n v="1235"/>
    <n v="24580"/>
    <m/>
    <n v="115"/>
    <m/>
    <n v="1130"/>
    <x v="0"/>
    <n v="28313"/>
    <m/>
    <m/>
    <m/>
    <m/>
    <m/>
    <m/>
    <m/>
    <m/>
    <n v="12102551"/>
    <n v="2063029"/>
    <n v="3479029"/>
    <m/>
    <n v="10686551"/>
    <n v="11103587"/>
    <n v="-417036"/>
    <n v="29144"/>
    <n v="12590"/>
    <m/>
    <n v="-400482"/>
    <n v="1116717"/>
    <m/>
    <n v="444048"/>
    <n v="10037999"/>
    <m/>
    <n v="103500"/>
    <m/>
    <n v="400287"/>
    <n v="12102551"/>
    <m/>
    <m/>
    <m/>
    <m/>
    <m/>
    <m/>
    <m/>
    <m/>
    <n v="1258789"/>
    <m/>
    <m/>
    <m/>
    <n v="26911"/>
    <m/>
    <n v="734743"/>
    <m/>
    <m/>
    <m/>
    <n v="37905"/>
    <m/>
    <m/>
    <m/>
    <n v="4681"/>
    <m/>
    <n v="22755"/>
    <n v="2840"/>
    <n v="723095"/>
    <n v="0"/>
    <n v="775862"/>
    <n v="225786"/>
    <n v="192070"/>
    <n v="43795"/>
    <m/>
    <n v="76826"/>
    <m/>
    <m/>
    <m/>
    <m/>
    <m/>
    <m/>
    <m/>
    <m/>
    <m/>
    <m/>
    <m/>
    <m/>
    <m/>
    <m/>
    <m/>
    <m/>
    <m/>
    <m/>
    <m/>
    <m/>
    <m/>
    <m/>
    <m/>
    <m/>
    <m/>
    <m/>
    <m/>
    <m/>
    <m/>
    <m/>
    <m/>
    <m/>
    <n v="673848"/>
    <m/>
    <m/>
    <m/>
    <n v="-175113"/>
    <m/>
    <n v="2886557"/>
    <m/>
    <m/>
    <m/>
    <n v="20569"/>
    <m/>
    <n v="73168"/>
    <m/>
    <m/>
    <m/>
    <m/>
    <m/>
    <m/>
    <m/>
    <m/>
    <m/>
    <m/>
    <m/>
    <m/>
    <m/>
    <m/>
    <m/>
    <m/>
    <m/>
    <n v="5367121"/>
    <n v="1238451"/>
    <n v="4498015"/>
    <n v="138297"/>
    <n v="4927245"/>
    <m/>
    <m/>
    <m/>
    <m/>
    <m/>
    <m/>
    <m/>
    <m/>
    <n v="12369"/>
    <n v="1420"/>
    <n v="271433"/>
    <m/>
    <n v="145589"/>
    <n v="44517"/>
    <n v="45655"/>
    <n v="8035"/>
    <m/>
    <n v="45918"/>
    <n v="510139"/>
    <n v="290057"/>
    <n v="141080"/>
    <n v="828843"/>
    <n v="77755"/>
    <n v="129186"/>
    <n v="118318"/>
    <n v="2172222"/>
    <n v="21551"/>
    <n v="1016041"/>
    <n v="103870"/>
    <n v="40900"/>
    <m/>
    <n v="6786"/>
    <n v="144658"/>
    <n v="5902523"/>
    <m/>
    <n v="200309"/>
    <m/>
    <n v="1582717"/>
    <m/>
    <n v="7685549"/>
    <n v="3790911"/>
    <m/>
    <m/>
    <n v="3894638"/>
    <n v="7685549"/>
    <n v="4480176"/>
    <m/>
    <n v="6000"/>
    <m/>
    <n v="0"/>
    <m/>
    <n v="167715"/>
    <n v="107238"/>
    <n v="274953"/>
    <n v="-74644"/>
    <m/>
    <m/>
    <m/>
    <m/>
    <m/>
    <s v="0.12"/>
    <n v="454909.32"/>
    <n v="1184"/>
    <n v="0"/>
    <n v="2667"/>
    <n v="28068"/>
    <n v="60362"/>
    <n v="0"/>
    <n v="0"/>
    <n v="3701"/>
    <n v="5946"/>
    <n v="1898"/>
    <n v="11080"/>
    <n v="5150"/>
    <n v="20489"/>
    <n v="1852"/>
    <n v="4228"/>
    <n v="1688"/>
    <n v="12244"/>
    <n v="160557"/>
    <n v="0"/>
    <n v="654"/>
    <n v="346"/>
    <n v="8179"/>
    <n v="0"/>
    <n v="0"/>
    <n v="9179"/>
    <n v="101384"/>
    <n v="0"/>
    <n v="151547"/>
    <n v="1337926"/>
    <n v="1626973"/>
    <n v="0"/>
    <n v="0"/>
    <n v="150043"/>
    <n v="319006"/>
    <n v="66427"/>
    <n v="211135"/>
    <n v="97761"/>
    <n v="447639"/>
    <n v="63711"/>
    <n v="100618"/>
    <n v="97683"/>
    <n v="595268"/>
    <n v="5367121"/>
    <n v="0"/>
    <n v="81488"/>
    <n v="17852"/>
    <n v="279628"/>
    <n v="0"/>
    <n v="0"/>
    <n v="378968"/>
    <m/>
    <x v="0"/>
    <x v="0"/>
    <m/>
    <m/>
    <n v="5946"/>
    <m/>
    <x v="0"/>
    <x v="0"/>
    <m/>
    <m/>
    <n v="319006"/>
    <n v="128"/>
    <n v="178"/>
    <n v="89"/>
    <n v="71"/>
    <n v="105"/>
    <n v="48"/>
    <n v="42"/>
    <n v="57"/>
    <n v="30"/>
    <n v="1"/>
    <n v="0"/>
    <n v="0"/>
    <n v="0"/>
    <n v="1"/>
    <n v="0"/>
    <n v="1"/>
    <n v="0"/>
    <n v="0"/>
    <n v="0"/>
    <n v="0"/>
    <n v="0"/>
    <n v="0"/>
    <n v="0"/>
    <n v="0"/>
    <n v="1"/>
    <n v="0"/>
    <n v="0"/>
    <n v="0"/>
    <n v="0"/>
  </r>
  <r>
    <n v="206011527"/>
    <x v="54"/>
    <d v="2023-07-01T00:00:00"/>
    <d v="2024-06-30T00:00:00"/>
    <n v="366"/>
    <s v="In Process"/>
    <x v="0"/>
    <x v="0"/>
    <x v="0"/>
    <x v="1"/>
    <s v="05 - East Bay"/>
    <x v="1"/>
    <s v="510-848-8774"/>
    <s v="1309 ALLSTON WAY"/>
    <s v="BERKELEY"/>
    <s v="94702"/>
    <s v="1659366771"/>
    <s v="SON LY"/>
    <s v="No"/>
    <m/>
    <n v="49"/>
    <n v="49"/>
    <x v="1"/>
    <n v="17934"/>
    <n v="15870"/>
    <n v="88.49"/>
    <n v="71"/>
    <n v="71"/>
    <n v="2803"/>
    <m/>
    <n v="208"/>
    <n v="5527"/>
    <m/>
    <n v="1581"/>
    <n v="5751"/>
    <m/>
    <x v="0"/>
    <n v="15870"/>
    <m/>
    <m/>
    <m/>
    <m/>
    <m/>
    <m/>
    <m/>
    <m/>
    <n v="7966025"/>
    <n v="1607544"/>
    <n v="-396883"/>
    <n v="8155"/>
    <n v="9978607"/>
    <n v="9267707"/>
    <n v="710900"/>
    <n v="77687"/>
    <m/>
    <m/>
    <n v="788587"/>
    <n v="1410620"/>
    <m/>
    <n v="95520"/>
    <n v="3212830"/>
    <m/>
    <n v="240500"/>
    <n v="3006555"/>
    <m/>
    <n v="7966025"/>
    <m/>
    <m/>
    <m/>
    <m/>
    <m/>
    <m/>
    <m/>
    <m/>
    <n v="1227957"/>
    <m/>
    <m/>
    <m/>
    <n v="64"/>
    <m/>
    <n v="121279"/>
    <m/>
    <m/>
    <m/>
    <n v="99173"/>
    <m/>
    <n v="159071"/>
    <m/>
    <m/>
    <m/>
    <n v="48926"/>
    <n v="0"/>
    <n v="605964"/>
    <n v="0"/>
    <n v="534562"/>
    <n v="96767"/>
    <n v="96580"/>
    <n v="0"/>
    <m/>
    <n v="224745"/>
    <m/>
    <m/>
    <m/>
    <m/>
    <m/>
    <m/>
    <m/>
    <m/>
    <m/>
    <m/>
    <m/>
    <m/>
    <m/>
    <m/>
    <m/>
    <m/>
    <m/>
    <m/>
    <m/>
    <m/>
    <n v="-418590"/>
    <m/>
    <m/>
    <m/>
    <m/>
    <m/>
    <m/>
    <m/>
    <m/>
    <m/>
    <m/>
    <m/>
    <n v="-231469"/>
    <m/>
    <m/>
    <m/>
    <n v="3198"/>
    <m/>
    <n v="173306"/>
    <m/>
    <m/>
    <m/>
    <n v="41530"/>
    <m/>
    <m/>
    <m/>
    <m/>
    <m/>
    <m/>
    <m/>
    <m/>
    <m/>
    <m/>
    <m/>
    <m/>
    <m/>
    <m/>
    <m/>
    <n v="35142"/>
    <m/>
    <m/>
    <m/>
    <n v="4892583"/>
    <n v="1840762"/>
    <n v="2534362"/>
    <n v="191118"/>
    <n v="4340058"/>
    <m/>
    <m/>
    <m/>
    <m/>
    <m/>
    <m/>
    <m/>
    <m/>
    <n v="1094"/>
    <m/>
    <n v="234425"/>
    <m/>
    <n v="217692"/>
    <n v="33051"/>
    <n v="126332"/>
    <n v="36591"/>
    <m/>
    <n v="66647"/>
    <n v="492044"/>
    <n v="344355"/>
    <n v="88134"/>
    <n v="816272"/>
    <n v="148081"/>
    <n v="324772"/>
    <n v="149652"/>
    <n v="1706006"/>
    <n v="116084"/>
    <m/>
    <n v="4844"/>
    <n v="9180"/>
    <m/>
    <m/>
    <n v="12393"/>
    <n v="4017949"/>
    <m/>
    <n v="498649"/>
    <n v="120151"/>
    <m/>
    <m/>
    <n v="4636749"/>
    <n v="401350"/>
    <m/>
    <m/>
    <n v="4235399"/>
    <n v="4636749"/>
    <m/>
    <m/>
    <m/>
    <m/>
    <n v="309641"/>
    <n v="2150157"/>
    <m/>
    <n v="620320"/>
    <n v="3080118"/>
    <n v="-2581469"/>
    <m/>
    <m/>
    <m/>
    <m/>
    <m/>
    <s v="5.99"/>
    <n v="2404086.5"/>
    <n v="5860"/>
    <n v="0"/>
    <n v="8596"/>
    <n v="14800"/>
    <n v="41051"/>
    <n v="0"/>
    <n v="0"/>
    <n v="0"/>
    <m/>
    <n v="3378"/>
    <n v="9297"/>
    <n v="1782"/>
    <n v="15279"/>
    <n v="2694"/>
    <n v="8358"/>
    <n v="1723"/>
    <n v="14300"/>
    <n v="127118"/>
    <n v="0"/>
    <n v="0"/>
    <n v="0"/>
    <n v="0"/>
    <n v="0"/>
    <n v="0"/>
    <n v="0"/>
    <n v="429217"/>
    <n v="0"/>
    <n v="514548"/>
    <n v="782311"/>
    <n v="1123657"/>
    <n v="0"/>
    <n v="0"/>
    <n v="0"/>
    <m/>
    <n v="129750"/>
    <n v="242041"/>
    <n v="50287"/>
    <n v="409566"/>
    <n v="99814"/>
    <n v="219173"/>
    <n v="110311"/>
    <n v="781908"/>
    <n v="4892583"/>
    <n v="0"/>
    <n v="0"/>
    <n v="0"/>
    <n v="0"/>
    <n v="0"/>
    <n v="0"/>
    <n v="0"/>
    <m/>
    <x v="0"/>
    <x v="0"/>
    <m/>
    <m/>
    <m/>
    <m/>
    <x v="0"/>
    <x v="0"/>
    <m/>
    <m/>
    <m/>
    <n v="80"/>
    <n v="120"/>
    <n v="55"/>
    <n v="44"/>
    <n v="71"/>
    <n v="30"/>
    <n v="23"/>
    <n v="42"/>
    <n v="14"/>
    <n v="0"/>
    <n v="1"/>
    <n v="0"/>
    <n v="1"/>
    <n v="0"/>
    <n v="0"/>
    <n v="1"/>
    <n v="0"/>
    <n v="0"/>
    <n v="0"/>
    <n v="0"/>
    <n v="0"/>
    <n v="0"/>
    <n v="0"/>
    <n v="0"/>
    <n v="1"/>
    <n v="0"/>
    <n v="0"/>
    <n v="0"/>
    <n v="0"/>
  </r>
  <r>
    <n v="206013368"/>
    <x v="55"/>
    <d v="2024-01-01T00:00:00"/>
    <d v="2024-12-31T00:00:00"/>
    <n v="366"/>
    <s v="In Process"/>
    <x v="0"/>
    <x v="0"/>
    <x v="0"/>
    <x v="0"/>
    <s v="05 - East Bay"/>
    <x v="2"/>
    <s v="510-793-3000"/>
    <s v="38650 MISSION BLVD"/>
    <s v="FREMONT"/>
    <s v="94536"/>
    <s v="1851933261"/>
    <s v="ERIC SAMPSON"/>
    <s v="Yes"/>
    <s v="WEST HARBOR HEALTHCARE LLC"/>
    <n v="73"/>
    <n v="73"/>
    <x v="2"/>
    <n v="26718"/>
    <n v="23013"/>
    <n v="194.6"/>
    <n v="248"/>
    <n v="242"/>
    <n v="4566"/>
    <n v="1125"/>
    <n v="2203"/>
    <n v="13219"/>
    <m/>
    <n v="552"/>
    <n v="353"/>
    <n v="995"/>
    <x v="0"/>
    <n v="23013"/>
    <m/>
    <m/>
    <m/>
    <m/>
    <m/>
    <m/>
    <m/>
    <m/>
    <n v="7883601"/>
    <n v="1873561"/>
    <n v="-1990204"/>
    <n v="28516"/>
    <n v="11775882"/>
    <n v="10455711"/>
    <n v="1320171"/>
    <n v="3715"/>
    <m/>
    <m/>
    <n v="1323886"/>
    <n v="1550740"/>
    <n v="425380"/>
    <n v="751740"/>
    <n v="4479523"/>
    <m/>
    <n v="208720"/>
    <n v="126138"/>
    <n v="341360"/>
    <n v="7883601"/>
    <m/>
    <m/>
    <m/>
    <m/>
    <m/>
    <m/>
    <m/>
    <m/>
    <n v="1410597"/>
    <m/>
    <n v="225692"/>
    <m/>
    <n v="2110"/>
    <m/>
    <n v="120445"/>
    <m/>
    <m/>
    <m/>
    <n v="110739"/>
    <m/>
    <n v="3620"/>
    <m/>
    <n v="358"/>
    <m/>
    <n v="3522"/>
    <n v="8157"/>
    <n v="603250"/>
    <n v="162232"/>
    <n v="612554"/>
    <n v="98950"/>
    <n v="258739"/>
    <n v="91818"/>
    <m/>
    <n v="34339"/>
    <m/>
    <m/>
    <m/>
    <m/>
    <m/>
    <m/>
    <m/>
    <m/>
    <m/>
    <m/>
    <m/>
    <m/>
    <m/>
    <m/>
    <m/>
    <m/>
    <m/>
    <m/>
    <m/>
    <m/>
    <m/>
    <m/>
    <m/>
    <m/>
    <m/>
    <m/>
    <m/>
    <m/>
    <m/>
    <m/>
    <m/>
    <m/>
    <n v="-2278314"/>
    <m/>
    <n v="-238401"/>
    <m/>
    <n v="116845"/>
    <m/>
    <n v="474295"/>
    <m/>
    <m/>
    <m/>
    <n v="-116976"/>
    <m/>
    <n v="52347"/>
    <m/>
    <m/>
    <m/>
    <m/>
    <m/>
    <m/>
    <m/>
    <m/>
    <m/>
    <m/>
    <m/>
    <m/>
    <m/>
    <m/>
    <m/>
    <m/>
    <m/>
    <n v="4648191"/>
    <n v="1030554"/>
    <n v="4776966"/>
    <n v="62220"/>
    <n v="4193900"/>
    <m/>
    <m/>
    <m/>
    <m/>
    <m/>
    <m/>
    <m/>
    <m/>
    <n v="187"/>
    <n v="1829"/>
    <n v="400787"/>
    <m/>
    <n v="389780"/>
    <n v="44630"/>
    <n v="195039"/>
    <n v="38638"/>
    <m/>
    <n v="39322"/>
    <n v="280815"/>
    <n v="214050"/>
    <n v="147832"/>
    <n v="751612"/>
    <n v="83607"/>
    <n v="89266"/>
    <n v="113602"/>
    <n v="2675738"/>
    <n v="56000"/>
    <n v="594447"/>
    <n v="58143"/>
    <n v="24794"/>
    <m/>
    <n v="2855"/>
    <n v="58838"/>
    <n v="2838089"/>
    <m/>
    <n v="427504"/>
    <n v="106616"/>
    <n v="3651910"/>
    <m/>
    <n v="7024119"/>
    <n v="1339443"/>
    <m/>
    <m/>
    <n v="5684676"/>
    <n v="7024119"/>
    <m/>
    <n v="3521375"/>
    <n v="164783"/>
    <m/>
    <n v="0"/>
    <m/>
    <n v="417470"/>
    <n v="198350"/>
    <n v="615820"/>
    <n v="-188316"/>
    <m/>
    <m/>
    <m/>
    <m/>
    <m/>
    <s v="0.67"/>
    <n v="897426.81"/>
    <n v="2102"/>
    <n v="0"/>
    <n v="1908"/>
    <n v="25445"/>
    <n v="59887"/>
    <n v="524"/>
    <n v="0"/>
    <n v="1868"/>
    <m/>
    <n v="1864"/>
    <m/>
    <m/>
    <n v="19281"/>
    <n v="1965"/>
    <n v="3025"/>
    <n v="1894"/>
    <n v="10344"/>
    <n v="130107"/>
    <n v="0"/>
    <n v="0"/>
    <n v="0"/>
    <n v="1176"/>
    <n v="0"/>
    <n v="0"/>
    <n v="1176"/>
    <n v="186989"/>
    <n v="0"/>
    <n v="99199"/>
    <n v="1157054"/>
    <n v="1622842"/>
    <n v="26633"/>
    <n v="0"/>
    <n v="116824"/>
    <m/>
    <n v="51394"/>
    <m/>
    <m/>
    <n v="435831"/>
    <n v="64192"/>
    <n v="68232"/>
    <n v="96827"/>
    <n v="722174"/>
    <n v="4648191"/>
    <n v="0"/>
    <n v="0"/>
    <n v="0"/>
    <n v="42386"/>
    <n v="0"/>
    <n v="0"/>
    <n v="42386"/>
    <m/>
    <x v="0"/>
    <x v="0"/>
    <m/>
    <m/>
    <m/>
    <m/>
    <x v="0"/>
    <x v="0"/>
    <m/>
    <m/>
    <m/>
    <n v="84"/>
    <n v="124"/>
    <n v="59"/>
    <n v="60"/>
    <n v="101"/>
    <n v="38"/>
    <n v="43"/>
    <n v="69"/>
    <n v="26"/>
    <n v="1"/>
    <n v="0"/>
    <n v="0"/>
    <n v="0"/>
    <n v="1"/>
    <n v="0"/>
    <n v="1"/>
    <n v="0"/>
    <n v="0"/>
    <n v="0"/>
    <n v="0"/>
    <n v="0"/>
    <n v="0"/>
    <n v="0"/>
    <n v="0"/>
    <n v="1"/>
    <n v="0"/>
    <n v="0"/>
    <n v="0"/>
    <n v="0"/>
  </r>
  <r>
    <n v="206013489"/>
    <x v="56"/>
    <d v="2024-01-01T00:00:00"/>
    <d v="2024-12-31T00:00:00"/>
    <n v="366"/>
    <s v="In Process"/>
    <x v="0"/>
    <x v="0"/>
    <x v="0"/>
    <x v="0"/>
    <s v="05 - East Bay"/>
    <x v="2"/>
    <s v="510-733-3877"/>
    <s v="553 SMALLEY AVENUE"/>
    <s v="HAYWARD"/>
    <s v="94541"/>
    <s v="1689063489"/>
    <s v="JAMES SCHINDLER"/>
    <s v="Yes"/>
    <m/>
    <n v="30"/>
    <n v="30"/>
    <x v="1"/>
    <n v="10980"/>
    <n v="9518"/>
    <n v="199.54"/>
    <n v="64"/>
    <n v="67"/>
    <n v="1722"/>
    <m/>
    <n v="1973"/>
    <n v="4721"/>
    <m/>
    <n v="1053"/>
    <n v="49"/>
    <m/>
    <x v="0"/>
    <n v="9518"/>
    <m/>
    <m/>
    <m/>
    <m/>
    <m/>
    <m/>
    <m/>
    <m/>
    <n v="3893260"/>
    <n v="1275918"/>
    <n v="529010"/>
    <n v="14577"/>
    <n v="4654745"/>
    <n v="4223727"/>
    <n v="431018"/>
    <n v="14936"/>
    <m/>
    <m/>
    <n v="445954"/>
    <n v="700900"/>
    <m/>
    <n v="789200"/>
    <n v="1893700"/>
    <m/>
    <n v="489860"/>
    <n v="19600"/>
    <m/>
    <n v="3893260"/>
    <m/>
    <m/>
    <m/>
    <m/>
    <m/>
    <m/>
    <m/>
    <m/>
    <n v="909641"/>
    <m/>
    <m/>
    <m/>
    <m/>
    <m/>
    <n v="14236"/>
    <m/>
    <m/>
    <m/>
    <n v="342039"/>
    <m/>
    <n v="10002"/>
    <m/>
    <m/>
    <m/>
    <n v="0"/>
    <n v="0"/>
    <n v="485335"/>
    <n v="0"/>
    <n v="420892"/>
    <n v="173520"/>
    <n v="166276"/>
    <n v="17211"/>
    <m/>
    <n v="12684"/>
    <m/>
    <m/>
    <m/>
    <m/>
    <m/>
    <m/>
    <m/>
    <m/>
    <m/>
    <m/>
    <m/>
    <m/>
    <m/>
    <m/>
    <m/>
    <m/>
    <m/>
    <m/>
    <m/>
    <m/>
    <m/>
    <m/>
    <m/>
    <m/>
    <m/>
    <m/>
    <m/>
    <m/>
    <m/>
    <m/>
    <m/>
    <m/>
    <n v="-123679"/>
    <m/>
    <m/>
    <m/>
    <n v="253698"/>
    <m/>
    <n v="528435"/>
    <m/>
    <m/>
    <m/>
    <n v="-129444"/>
    <m/>
    <m/>
    <m/>
    <m/>
    <m/>
    <m/>
    <m/>
    <m/>
    <m/>
    <m/>
    <m/>
    <m/>
    <m/>
    <m/>
    <m/>
    <m/>
    <m/>
    <m/>
    <m/>
    <n v="1527952"/>
    <n v="531856"/>
    <n v="2163919"/>
    <n v="102233"/>
    <n v="1696267"/>
    <m/>
    <m/>
    <m/>
    <m/>
    <m/>
    <m/>
    <m/>
    <m/>
    <m/>
    <n v="9179"/>
    <n v="153000"/>
    <m/>
    <n v="180000"/>
    <n v="81577"/>
    <n v="67498"/>
    <n v="7236"/>
    <m/>
    <n v="14344"/>
    <n v="199174"/>
    <n v="80008"/>
    <n v="97307"/>
    <n v="255904"/>
    <n v="37369"/>
    <n v="65524"/>
    <m/>
    <n v="1043406"/>
    <n v="101850"/>
    <n v="111558"/>
    <n v="11697"/>
    <n v="6887"/>
    <m/>
    <m/>
    <n v="3942"/>
    <n v="1580335"/>
    <m/>
    <n v="310955"/>
    <m/>
    <n v="2140459"/>
    <n v="172222"/>
    <n v="4203971"/>
    <n v="1679065"/>
    <m/>
    <m/>
    <n v="2524906"/>
    <n v="4203971"/>
    <m/>
    <n v="1201329"/>
    <m/>
    <m/>
    <n v="0"/>
    <m/>
    <n v="55424"/>
    <n v="390490"/>
    <n v="445914"/>
    <n v="-134959"/>
    <m/>
    <m/>
    <m/>
    <m/>
    <m/>
    <s v="0.25"/>
    <n v="419766.25"/>
    <n v="2088"/>
    <n v="0"/>
    <n v="69"/>
    <n v="8055"/>
    <n v="24435"/>
    <n v="0"/>
    <n v="0"/>
    <n v="0"/>
    <m/>
    <n v="802"/>
    <n v="1703"/>
    <n v="3719"/>
    <n v="6040"/>
    <n v="1013"/>
    <n v="1013"/>
    <m/>
    <n v="3732"/>
    <n v="52669"/>
    <n v="0"/>
    <n v="0"/>
    <n v="390"/>
    <n v="1924"/>
    <n v="0"/>
    <n v="0"/>
    <n v="2314"/>
    <n v="117816"/>
    <n v="0"/>
    <n v="1459"/>
    <n v="346292"/>
    <n v="604536"/>
    <n v="0"/>
    <n v="0"/>
    <n v="0"/>
    <m/>
    <n v="29242"/>
    <n v="29041"/>
    <n v="63799"/>
    <n v="112014"/>
    <n v="29286"/>
    <n v="29286"/>
    <m/>
    <n v="165181"/>
    <n v="1527952"/>
    <n v="0"/>
    <n v="0"/>
    <n v="11691"/>
    <n v="38487"/>
    <n v="0"/>
    <n v="0"/>
    <n v="50178"/>
    <m/>
    <x v="0"/>
    <x v="0"/>
    <m/>
    <m/>
    <m/>
    <m/>
    <x v="0"/>
    <x v="0"/>
    <m/>
    <m/>
    <m/>
    <n v="34"/>
    <n v="41"/>
    <n v="32"/>
    <n v="20"/>
    <n v="25"/>
    <n v="18"/>
    <n v="14"/>
    <n v="18"/>
    <n v="12"/>
    <n v="1"/>
    <n v="0"/>
    <n v="0"/>
    <n v="1"/>
    <n v="0"/>
    <n v="0"/>
    <n v="1"/>
    <n v="0"/>
    <n v="0"/>
    <n v="0"/>
    <n v="0"/>
    <n v="0"/>
    <n v="0"/>
    <n v="0"/>
    <n v="0"/>
    <n v="1"/>
    <n v="0"/>
    <n v="0"/>
    <n v="0"/>
    <n v="0"/>
  </r>
  <r>
    <n v="206013570"/>
    <x v="57"/>
    <d v="2024-01-01T00:00:00"/>
    <d v="2024-12-31T00:00:00"/>
    <n v="366"/>
    <s v="In Process"/>
    <x v="0"/>
    <x v="0"/>
    <x v="0"/>
    <x v="0"/>
    <s v="05 - East Bay"/>
    <x v="2"/>
    <s v="510-792-4242"/>
    <s v="2500 COUNTRY DRIVE"/>
    <s v="FREMONT"/>
    <s v="94536"/>
    <s v="1841336534"/>
    <s v="LAGATUZ, CYNTHIA"/>
    <s v="Yes"/>
    <s v="WINDSOR NORCAL 13 HOLDINGS, LLC"/>
    <n v="126"/>
    <n v="126"/>
    <x v="0"/>
    <n v="46116"/>
    <n v="40727"/>
    <n v="208.54"/>
    <n v="752"/>
    <n v="685"/>
    <n v="2486"/>
    <n v="247"/>
    <n v="3026"/>
    <n v="22495"/>
    <m/>
    <n v="9225"/>
    <n v="778"/>
    <n v="2470"/>
    <x v="0"/>
    <n v="40727"/>
    <m/>
    <m/>
    <m/>
    <m/>
    <m/>
    <m/>
    <m/>
    <m/>
    <n v="15679895"/>
    <n v="2774012"/>
    <n v="-3029754"/>
    <n v="20220"/>
    <n v="21503881"/>
    <n v="18841497"/>
    <n v="2662384"/>
    <n v="2354260"/>
    <m/>
    <m/>
    <n v="5016644"/>
    <n v="957110"/>
    <n v="95095"/>
    <n v="1165010"/>
    <n v="8660575"/>
    <m/>
    <n v="3551625"/>
    <n v="299530"/>
    <n v="950950"/>
    <n v="15679895"/>
    <m/>
    <m/>
    <m/>
    <m/>
    <m/>
    <m/>
    <m/>
    <m/>
    <n v="503750"/>
    <m/>
    <m/>
    <m/>
    <n v="15491"/>
    <m/>
    <n v="85519"/>
    <m/>
    <m/>
    <m/>
    <n v="2152041"/>
    <m/>
    <n v="17109"/>
    <m/>
    <n v="102"/>
    <m/>
    <n v="1290"/>
    <n v="0"/>
    <n v="1171155"/>
    <n v="0"/>
    <n v="915645"/>
    <n v="210420"/>
    <n v="372244"/>
    <n v="68732"/>
    <m/>
    <n v="34526"/>
    <m/>
    <m/>
    <m/>
    <m/>
    <m/>
    <m/>
    <m/>
    <m/>
    <m/>
    <m/>
    <m/>
    <m/>
    <m/>
    <m/>
    <m/>
    <m/>
    <m/>
    <m/>
    <m/>
    <m/>
    <m/>
    <m/>
    <m/>
    <m/>
    <m/>
    <m/>
    <m/>
    <m/>
    <n v="23259"/>
    <m/>
    <m/>
    <m/>
    <n v="-1547723"/>
    <m/>
    <m/>
    <m/>
    <n v="-128291"/>
    <m/>
    <n v="277693"/>
    <m/>
    <m/>
    <m/>
    <n v="-1680755"/>
    <m/>
    <n v="26063"/>
    <m/>
    <m/>
    <m/>
    <m/>
    <m/>
    <m/>
    <m/>
    <m/>
    <m/>
    <m/>
    <m/>
    <m/>
    <m/>
    <m/>
    <m/>
    <m/>
    <m/>
    <n v="8450644"/>
    <n v="1554097"/>
    <n v="8836756"/>
    <n v="187753"/>
    <n v="8097191"/>
    <m/>
    <m/>
    <m/>
    <m/>
    <m/>
    <m/>
    <m/>
    <m/>
    <n v="12327"/>
    <m/>
    <n v="645559"/>
    <m/>
    <n v="482685"/>
    <n v="95314"/>
    <n v="372190"/>
    <n v="74914"/>
    <m/>
    <n v="34135"/>
    <n v="618566"/>
    <n v="460315"/>
    <n v="280650"/>
    <n v="1090012"/>
    <n v="218169"/>
    <n v="154012"/>
    <n v="50122"/>
    <n v="4393175"/>
    <n v="426016"/>
    <n v="735725"/>
    <n v="21055"/>
    <n v="59594"/>
    <m/>
    <n v="112261"/>
    <n v="407510"/>
    <n v="4348458"/>
    <m/>
    <n v="369869"/>
    <n v="33456"/>
    <n v="3460510"/>
    <n v="7577347"/>
    <n v="15789640"/>
    <n v="5689321"/>
    <m/>
    <n v="5189761"/>
    <n v="4910558"/>
    <n v="15789640"/>
    <m/>
    <n v="3104267"/>
    <n v="977500"/>
    <m/>
    <n v="6372"/>
    <m/>
    <n v="893536"/>
    <n v="794095"/>
    <n v="1694003"/>
    <n v="-1324134"/>
    <m/>
    <n v="4596664"/>
    <m/>
    <n v="5189761"/>
    <m/>
    <s v="0.29"/>
    <n v="1649903.0899999999"/>
    <n v="1792"/>
    <n v="0"/>
    <n v="23848"/>
    <n v="27033"/>
    <n v="95411"/>
    <n v="0"/>
    <n v="0"/>
    <n v="9274"/>
    <m/>
    <n v="5445"/>
    <m/>
    <m/>
    <n v="24581"/>
    <n v="4827"/>
    <n v="5451"/>
    <n v="889"/>
    <n v="23721"/>
    <n v="222272"/>
    <n v="0"/>
    <n v="0"/>
    <n v="0"/>
    <n v="0"/>
    <n v="0"/>
    <n v="0"/>
    <n v="0"/>
    <n v="321348"/>
    <n v="0"/>
    <n v="1399014"/>
    <n v="1302817"/>
    <n v="2801028"/>
    <n v="0"/>
    <n v="0"/>
    <n v="638595"/>
    <m/>
    <n v="146009"/>
    <m/>
    <m/>
    <n v="599152"/>
    <n v="163713"/>
    <n v="121128"/>
    <n v="41928"/>
    <n v="915912"/>
    <n v="8450644"/>
    <n v="0"/>
    <n v="0"/>
    <n v="0"/>
    <n v="0"/>
    <n v="0"/>
    <n v="0"/>
    <n v="0"/>
    <m/>
    <x v="0"/>
    <x v="0"/>
    <m/>
    <m/>
    <m/>
    <m/>
    <x v="0"/>
    <x v="0"/>
    <m/>
    <m/>
    <m/>
    <n v="154"/>
    <n v="240"/>
    <n v="94"/>
    <n v="107"/>
    <n v="159"/>
    <n v="69"/>
    <n v="64"/>
    <n v="90"/>
    <n v="42"/>
    <n v="1"/>
    <n v="0"/>
    <n v="0"/>
    <n v="0"/>
    <n v="0"/>
    <n v="1"/>
    <n v="1"/>
    <n v="0"/>
    <n v="0"/>
    <n v="0"/>
    <n v="0"/>
    <n v="0"/>
    <n v="0"/>
    <n v="0"/>
    <n v="0"/>
    <n v="1"/>
    <n v="0"/>
    <n v="0"/>
    <n v="0"/>
    <n v="0"/>
  </r>
  <r>
    <n v="206013647"/>
    <x v="58"/>
    <d v="2024-01-01T00:00:00"/>
    <d v="2024-12-31T00:00:00"/>
    <n v="366"/>
    <s v="In Process"/>
    <x v="0"/>
    <x v="0"/>
    <x v="0"/>
    <x v="0"/>
    <s v="05 - East Bay"/>
    <x v="2"/>
    <s v="510-782-1845"/>
    <s v="26660 PATRICK AVENUE"/>
    <s v="HAYWARD"/>
    <s v="94541-3808"/>
    <s v="1699798033"/>
    <s v="WILLY DEMESA"/>
    <s v="Yes"/>
    <m/>
    <n v="99"/>
    <n v="99"/>
    <x v="2"/>
    <n v="36234"/>
    <n v="33544"/>
    <n v="201.68"/>
    <n v="422"/>
    <n v="414"/>
    <n v="816"/>
    <n v="4965"/>
    <n v="24859"/>
    <m/>
    <m/>
    <m/>
    <n v="1539"/>
    <n v="1365"/>
    <x v="0"/>
    <n v="33544"/>
    <m/>
    <m/>
    <m/>
    <m/>
    <m/>
    <m/>
    <m/>
    <m/>
    <n v="11740389"/>
    <n v="3252610"/>
    <n v="-731836"/>
    <n v="40161"/>
    <n v="15764996"/>
    <n v="16634920"/>
    <n v="-869924"/>
    <m/>
    <m/>
    <m/>
    <n v="-869924"/>
    <n v="305120"/>
    <m/>
    <n v="1860996"/>
    <n v="8558555"/>
    <m/>
    <m/>
    <n v="538650"/>
    <n v="477068"/>
    <n v="11740389"/>
    <m/>
    <m/>
    <m/>
    <m/>
    <m/>
    <m/>
    <m/>
    <m/>
    <n v="1311416"/>
    <m/>
    <m/>
    <m/>
    <m/>
    <m/>
    <n v="1858080"/>
    <m/>
    <m/>
    <m/>
    <m/>
    <m/>
    <n v="10990"/>
    <m/>
    <n v="72124"/>
    <m/>
    <n v="1863"/>
    <n v="13615"/>
    <n v="569078"/>
    <n v="1109274"/>
    <n v="506482"/>
    <n v="132830"/>
    <n v="795844"/>
    <n v="95540"/>
    <m/>
    <n v="28084"/>
    <m/>
    <m/>
    <m/>
    <m/>
    <m/>
    <m/>
    <m/>
    <m/>
    <m/>
    <m/>
    <m/>
    <m/>
    <m/>
    <m/>
    <m/>
    <m/>
    <m/>
    <m/>
    <m/>
    <m/>
    <m/>
    <m/>
    <m/>
    <m/>
    <m/>
    <m/>
    <m/>
    <m/>
    <m/>
    <m/>
    <m/>
    <m/>
    <n v="47250"/>
    <m/>
    <m/>
    <m/>
    <n v="85656"/>
    <m/>
    <n v="-966810"/>
    <m/>
    <m/>
    <m/>
    <m/>
    <m/>
    <m/>
    <n v="102068"/>
    <m/>
    <m/>
    <m/>
    <m/>
    <m/>
    <m/>
    <m/>
    <m/>
    <m/>
    <m/>
    <m/>
    <m/>
    <m/>
    <m/>
    <m/>
    <m/>
    <n v="8148593"/>
    <n v="1519586"/>
    <n v="6966741"/>
    <m/>
    <n v="7204745"/>
    <m/>
    <m/>
    <m/>
    <m/>
    <m/>
    <m/>
    <m/>
    <m/>
    <n v="1863"/>
    <n v="13615"/>
    <n v="361975"/>
    <n v="18805"/>
    <n v="349822"/>
    <n v="74870"/>
    <n v="574215"/>
    <n v="83226"/>
    <m/>
    <n v="24672"/>
    <n v="782519"/>
    <n v="627516"/>
    <n v="144505"/>
    <n v="1211683"/>
    <n v="146470"/>
    <n v="435852"/>
    <n v="75952"/>
    <n v="3236735"/>
    <n v="9537"/>
    <n v="923430"/>
    <n v="24001"/>
    <n v="69225"/>
    <m/>
    <m/>
    <n v="239687"/>
    <n v="5574356"/>
    <m/>
    <n v="1290"/>
    <m/>
    <m/>
    <n v="1500000"/>
    <n v="7075646"/>
    <n v="9442685"/>
    <m/>
    <m/>
    <n v="-2367039"/>
    <n v="7075646"/>
    <m/>
    <m/>
    <n v="1679631"/>
    <m/>
    <n v="0"/>
    <m/>
    <m/>
    <n v="13657"/>
    <n v="13657"/>
    <n v="-12367"/>
    <m/>
    <m/>
    <m/>
    <m/>
    <m/>
    <s v="0.01"/>
    <n v="94426.85"/>
    <n v="2342"/>
    <n v="0"/>
    <n v="21418"/>
    <n v="46370"/>
    <n v="96599"/>
    <n v="0"/>
    <n v="0"/>
    <n v="886"/>
    <m/>
    <n v="10155"/>
    <n v="24753"/>
    <n v="2838"/>
    <n v="27243"/>
    <n v="4750"/>
    <n v="19143"/>
    <n v="1436"/>
    <n v="21826"/>
    <n v="279759"/>
    <n v="0"/>
    <n v="163"/>
    <n v="1728"/>
    <n v="2715"/>
    <n v="0"/>
    <n v="0"/>
    <n v="4606"/>
    <n v="140497"/>
    <n v="0"/>
    <n v="963821"/>
    <n v="1854783"/>
    <n v="2535732"/>
    <n v="0"/>
    <n v="0"/>
    <n v="70250"/>
    <m/>
    <n v="203097"/>
    <n v="457927"/>
    <n v="82314"/>
    <n v="572094"/>
    <n v="123491"/>
    <n v="344568"/>
    <n v="60314"/>
    <n v="739705"/>
    <n v="8148593"/>
    <n v="0"/>
    <n v="15470"/>
    <n v="120990"/>
    <n v="127607"/>
    <n v="0"/>
    <n v="0"/>
    <n v="264067"/>
    <m/>
    <x v="0"/>
    <x v="0"/>
    <m/>
    <m/>
    <m/>
    <m/>
    <x v="0"/>
    <x v="0"/>
    <m/>
    <m/>
    <m/>
    <n v="129"/>
    <n v="166"/>
    <n v="120"/>
    <n v="73"/>
    <n v="99"/>
    <n v="69"/>
    <n v="48"/>
    <n v="69"/>
    <n v="44"/>
    <n v="1"/>
    <n v="0"/>
    <n v="0"/>
    <n v="0"/>
    <n v="1"/>
    <n v="0"/>
    <n v="1"/>
    <n v="0"/>
    <n v="0"/>
    <n v="0"/>
    <n v="0"/>
    <n v="0"/>
    <n v="0"/>
    <n v="0"/>
    <n v="0"/>
    <n v="1"/>
    <n v="0"/>
    <n v="0"/>
    <n v="0"/>
    <n v="0"/>
  </r>
  <r>
    <n v="206013653"/>
    <x v="59"/>
    <d v="2024-01-01T00:00:00"/>
    <d v="2024-12-31T00:00:00"/>
    <n v="366"/>
    <s v="In Process"/>
    <x v="0"/>
    <x v="0"/>
    <x v="0"/>
    <x v="0"/>
    <s v="05 - East Bay"/>
    <x v="0"/>
    <s v="510-523-2363"/>
    <s v="3201 FERNSIDE BOULEVARD"/>
    <s v="ALAMEDA"/>
    <s v="94501-1797"/>
    <s v="LTC55461H"/>
    <s v="JEFFREY TONG"/>
    <s v="Yes"/>
    <m/>
    <n v="32"/>
    <n v="32"/>
    <x v="1"/>
    <n v="11712"/>
    <n v="11194"/>
    <n v="224.24"/>
    <n v="66"/>
    <n v="77"/>
    <n v="828"/>
    <n v="67"/>
    <n v="167"/>
    <n v="9042"/>
    <m/>
    <m/>
    <n v="4"/>
    <n v="1086"/>
    <x v="0"/>
    <n v="11194"/>
    <m/>
    <m/>
    <m/>
    <m/>
    <m/>
    <m/>
    <m/>
    <m/>
    <n v="4310535"/>
    <n v="1350956"/>
    <n v="1554219"/>
    <n v="671415"/>
    <n v="4778687"/>
    <n v="4796570"/>
    <n v="-17883"/>
    <m/>
    <m/>
    <m/>
    <n v="-17883"/>
    <n v="309540"/>
    <m/>
    <n v="21560"/>
    <n v="3559325"/>
    <m/>
    <m/>
    <n v="2000"/>
    <n v="418110"/>
    <n v="4310535"/>
    <m/>
    <m/>
    <m/>
    <m/>
    <m/>
    <m/>
    <m/>
    <m/>
    <n v="1053893"/>
    <m/>
    <m/>
    <m/>
    <n v="892"/>
    <m/>
    <n v="296076"/>
    <m/>
    <m/>
    <m/>
    <m/>
    <m/>
    <n v="95"/>
    <m/>
    <m/>
    <m/>
    <n v="23571"/>
    <n v="1300"/>
    <n v="637095"/>
    <n v="0"/>
    <n v="599051"/>
    <n v="3104"/>
    <n v="78078"/>
    <n v="7657"/>
    <m/>
    <n v="1100"/>
    <m/>
    <m/>
    <m/>
    <m/>
    <m/>
    <m/>
    <m/>
    <m/>
    <m/>
    <m/>
    <m/>
    <m/>
    <m/>
    <m/>
    <m/>
    <m/>
    <m/>
    <m/>
    <m/>
    <m/>
    <m/>
    <m/>
    <m/>
    <m/>
    <m/>
    <m/>
    <m/>
    <m/>
    <m/>
    <m/>
    <m/>
    <m/>
    <n v="275801"/>
    <m/>
    <m/>
    <m/>
    <n v="26307"/>
    <m/>
    <n v="1212257"/>
    <m/>
    <m/>
    <m/>
    <m/>
    <m/>
    <n v="39854"/>
    <m/>
    <m/>
    <m/>
    <m/>
    <m/>
    <m/>
    <m/>
    <m/>
    <m/>
    <m/>
    <m/>
    <m/>
    <m/>
    <m/>
    <m/>
    <m/>
    <m/>
    <n v="2312852"/>
    <n v="357344"/>
    <n v="2126374"/>
    <n v="26456"/>
    <n v="1922448"/>
    <m/>
    <m/>
    <m/>
    <m/>
    <m/>
    <m/>
    <m/>
    <m/>
    <n v="7088"/>
    <n v="11"/>
    <n v="190824"/>
    <m/>
    <n v="171816"/>
    <n v="5885"/>
    <n v="10842"/>
    <n v="3684"/>
    <m/>
    <n v="850"/>
    <n v="228924"/>
    <n v="107352"/>
    <n v="61151"/>
    <n v="240203"/>
    <n v="41087"/>
    <n v="38291"/>
    <n v="11414"/>
    <n v="935893"/>
    <n v="10255"/>
    <n v="751033"/>
    <n v="31016"/>
    <n v="10989"/>
    <m/>
    <m/>
    <n v="15514"/>
    <n v="1356746"/>
    <m/>
    <n v="35517"/>
    <m/>
    <n v="3000"/>
    <m/>
    <n v="1395263"/>
    <n v="410103"/>
    <m/>
    <m/>
    <n v="985160"/>
    <n v="1395263"/>
    <m/>
    <m/>
    <m/>
    <m/>
    <n v="0"/>
    <m/>
    <n v="16238"/>
    <n v="255588"/>
    <n v="271826"/>
    <n v="-236309"/>
    <m/>
    <m/>
    <m/>
    <m/>
    <m/>
    <s v="1.55"/>
    <n v="635659.65"/>
    <n v="2081"/>
    <n v="0"/>
    <n v="2831"/>
    <n v="7501"/>
    <n v="26862"/>
    <n v="0"/>
    <n v="0"/>
    <n v="1033"/>
    <m/>
    <n v="654"/>
    <n v="4532"/>
    <n v="1939"/>
    <n v="6098"/>
    <n v="968"/>
    <n v="1498"/>
    <n v="312"/>
    <n v="2311"/>
    <n v="58620"/>
    <n v="0"/>
    <n v="0"/>
    <n v="11"/>
    <n v="2920"/>
    <n v="0"/>
    <n v="0"/>
    <n v="2931"/>
    <n v="97886"/>
    <n v="0"/>
    <n v="148468"/>
    <n v="276983"/>
    <n v="683473"/>
    <n v="0"/>
    <n v="0"/>
    <n v="325843"/>
    <m/>
    <n v="125173"/>
    <n v="85179"/>
    <n v="45937"/>
    <n v="126934"/>
    <n v="34948"/>
    <n v="32340"/>
    <n v="9750"/>
    <n v="319938"/>
    <n v="2312852"/>
    <n v="0"/>
    <n v="0"/>
    <n v="679"/>
    <n v="108309"/>
    <n v="0"/>
    <n v="0"/>
    <n v="108988"/>
    <m/>
    <x v="0"/>
    <x v="0"/>
    <m/>
    <m/>
    <m/>
    <m/>
    <x v="0"/>
    <x v="0"/>
    <m/>
    <m/>
    <m/>
    <n v="46"/>
    <n v="64"/>
    <n v="34"/>
    <n v="30"/>
    <n v="44"/>
    <n v="21"/>
    <n v="20"/>
    <n v="31"/>
    <n v="13"/>
    <n v="1"/>
    <n v="0"/>
    <n v="0"/>
    <n v="1"/>
    <n v="0"/>
    <n v="0"/>
    <n v="1"/>
    <n v="0"/>
    <n v="0"/>
    <n v="0"/>
    <n v="0"/>
    <n v="0"/>
    <n v="0"/>
    <n v="0"/>
    <n v="0"/>
    <n v="1"/>
    <n v="0"/>
    <n v="0"/>
    <n v="0"/>
    <n v="0"/>
  </r>
  <r>
    <n v="206013696"/>
    <x v="60"/>
    <d v="2023-07-01T00:00:00"/>
    <d v="2024-06-30T00:00:00"/>
    <n v="366"/>
    <s v="In Process"/>
    <x v="1"/>
    <x v="0"/>
    <x v="1"/>
    <x v="1"/>
    <s v="05 - East Bay"/>
    <x v="0"/>
    <s v="510-534-8540"/>
    <s v="3431 FOOTHILL BLVD"/>
    <s v="OAKLAND"/>
    <s v="94601"/>
    <s v="ZZR55189F"/>
    <s v="RAELYNNE BENHAM-DWYER"/>
    <s v="Yes"/>
    <m/>
    <n v="59"/>
    <n v="59"/>
    <x v="1"/>
    <n v="21594"/>
    <n v="18719"/>
    <n v="86.69"/>
    <n v="131"/>
    <n v="124"/>
    <n v="1901"/>
    <m/>
    <n v="5104"/>
    <n v="9968"/>
    <m/>
    <n v="1158"/>
    <n v="588"/>
    <m/>
    <x v="0"/>
    <n v="18719"/>
    <m/>
    <m/>
    <m/>
    <m/>
    <m/>
    <m/>
    <m/>
    <m/>
    <n v="9288545"/>
    <n v="1815107"/>
    <n v="1653203"/>
    <m/>
    <n v="9450449"/>
    <n v="9854623"/>
    <n v="-404174"/>
    <n v="-1127531"/>
    <m/>
    <m/>
    <n v="-1531705"/>
    <n v="911016"/>
    <m/>
    <n v="2538409"/>
    <n v="4957457"/>
    <m/>
    <n v="605601"/>
    <n v="276062"/>
    <m/>
    <n v="9288545"/>
    <m/>
    <m/>
    <m/>
    <m/>
    <m/>
    <m/>
    <m/>
    <m/>
    <n v="1101373"/>
    <m/>
    <m/>
    <m/>
    <n v="275648"/>
    <m/>
    <m/>
    <m/>
    <m/>
    <m/>
    <n v="412735"/>
    <m/>
    <n v="25351"/>
    <m/>
    <m/>
    <m/>
    <n v="441040"/>
    <n v="0"/>
    <n v="690900"/>
    <n v="0"/>
    <n v="546375"/>
    <n v="57995"/>
    <n v="0"/>
    <n v="32836"/>
    <m/>
    <n v="45961"/>
    <m/>
    <m/>
    <m/>
    <m/>
    <m/>
    <m/>
    <m/>
    <m/>
    <m/>
    <m/>
    <m/>
    <m/>
    <m/>
    <m/>
    <m/>
    <m/>
    <m/>
    <m/>
    <m/>
    <m/>
    <m/>
    <m/>
    <m/>
    <m/>
    <m/>
    <m/>
    <m/>
    <m/>
    <m/>
    <m/>
    <m/>
    <m/>
    <n v="9990"/>
    <m/>
    <m/>
    <m/>
    <n v="1462930"/>
    <m/>
    <m/>
    <m/>
    <m/>
    <m/>
    <n v="180283"/>
    <m/>
    <m/>
    <m/>
    <m/>
    <m/>
    <m/>
    <m/>
    <m/>
    <m/>
    <m/>
    <m/>
    <m/>
    <m/>
    <m/>
    <m/>
    <m/>
    <m/>
    <m/>
    <m/>
    <n v="6823903"/>
    <n v="1323505"/>
    <n v="11590802"/>
    <n v="156883"/>
    <n v="3185634"/>
    <m/>
    <m/>
    <m/>
    <m/>
    <m/>
    <m/>
    <m/>
    <m/>
    <n v="173342"/>
    <m/>
    <n v="231001"/>
    <m/>
    <n v="144213"/>
    <n v="43110"/>
    <n v="150095"/>
    <n v="28679"/>
    <m/>
    <n v="51065"/>
    <n v="425081"/>
    <n v="132823"/>
    <n v="33031"/>
    <n v="949042"/>
    <n v="262801"/>
    <n v="106048"/>
    <m/>
    <n v="3115846"/>
    <n v="440333"/>
    <n v="3415"/>
    <n v="10834"/>
    <n v="29931"/>
    <m/>
    <n v="298048"/>
    <n v="40251"/>
    <n v="8074449"/>
    <m/>
    <n v="38444915"/>
    <m/>
    <n v="15766379"/>
    <m/>
    <n v="62285743"/>
    <n v="2355911"/>
    <m/>
    <n v="27788485"/>
    <n v="32141347"/>
    <n v="62285743"/>
    <m/>
    <m/>
    <m/>
    <n v="2070768"/>
    <n v="2934918"/>
    <n v="41191445"/>
    <m/>
    <n v="4753169"/>
    <n v="48879532"/>
    <n v="-10434617"/>
    <n v="24245870"/>
    <m/>
    <m/>
    <n v="28242485"/>
    <n v="-454000"/>
    <s v="0.73"/>
    <n v="1719815.03"/>
    <n v="1131"/>
    <n v="0"/>
    <n v="7201"/>
    <n v="15593"/>
    <n v="47944"/>
    <n v="0"/>
    <n v="0"/>
    <n v="0"/>
    <m/>
    <n v="11107"/>
    <n v="4342"/>
    <n v="1168"/>
    <n v="52064"/>
    <n v="8439"/>
    <n v="2957"/>
    <m/>
    <n v="5830"/>
    <n v="157776"/>
    <n v="0"/>
    <n v="95"/>
    <n v="1157"/>
    <n v="6164"/>
    <n v="0"/>
    <n v="0"/>
    <n v="7416"/>
    <n v="55682"/>
    <n v="0"/>
    <n v="428822"/>
    <n v="664831"/>
    <n v="959028"/>
    <n v="0"/>
    <n v="0"/>
    <n v="0"/>
    <m/>
    <n v="328946"/>
    <n v="95625"/>
    <n v="28764"/>
    <n v="502357"/>
    <n v="214193"/>
    <n v="83666"/>
    <m/>
    <n v="1019018"/>
    <n v="4380932"/>
    <n v="0"/>
    <n v="6850"/>
    <n v="59018"/>
    <n v="222926"/>
    <n v="0"/>
    <n v="0"/>
    <n v="288794"/>
    <m/>
    <x v="0"/>
    <x v="0"/>
    <m/>
    <m/>
    <m/>
    <m/>
    <x v="0"/>
    <x v="0"/>
    <m/>
    <m/>
    <m/>
    <n v="54"/>
    <n v="138"/>
    <n v="35"/>
    <n v="44"/>
    <n v="53"/>
    <n v="32"/>
    <n v="29"/>
    <n v="35"/>
    <n v="25"/>
    <n v="0"/>
    <n v="1"/>
    <n v="0"/>
    <n v="1"/>
    <n v="0"/>
    <n v="0"/>
    <n v="1"/>
    <n v="0"/>
    <n v="0"/>
    <n v="0"/>
    <n v="0"/>
    <n v="0"/>
    <n v="0"/>
    <n v="0"/>
    <n v="0"/>
    <n v="0"/>
    <n v="0"/>
    <n v="1"/>
    <n v="0"/>
    <n v="0"/>
  </r>
  <r>
    <n v="206014054"/>
    <x v="61"/>
    <d v="2023-07-01T00:00:00"/>
    <d v="2024-06-30T00:00:00"/>
    <n v="366"/>
    <s v="In Process"/>
    <x v="0"/>
    <x v="0"/>
    <x v="0"/>
    <x v="0"/>
    <s v="05 - East Bay"/>
    <x v="2"/>
    <s v="510-582-7676"/>
    <s v="494 BLOSSOM WAY"/>
    <s v="HAYWARD"/>
    <s v="94541-0000"/>
    <s v="LTC90014F"/>
    <s v="MARIA THOMPSON"/>
    <s v="Yes"/>
    <s v="TELECARE CORP"/>
    <n v="97"/>
    <n v="97"/>
    <x v="2"/>
    <n v="35502"/>
    <n v="33674"/>
    <n v="94.85"/>
    <n v="33"/>
    <n v="33"/>
    <m/>
    <m/>
    <n v="28203"/>
    <m/>
    <n v="369"/>
    <m/>
    <m/>
    <n v="5102"/>
    <x v="0"/>
    <n v="33674"/>
    <m/>
    <m/>
    <m/>
    <m/>
    <m/>
    <m/>
    <m/>
    <m/>
    <n v="23154600"/>
    <n v="381742"/>
    <n v="6894105"/>
    <m/>
    <n v="16642237"/>
    <n v="16356305"/>
    <n v="285932"/>
    <n v="535"/>
    <m/>
    <m/>
    <n v="286467"/>
    <m/>
    <m/>
    <n v="16830000"/>
    <m/>
    <m/>
    <n v="221400"/>
    <m/>
    <n v="6103200"/>
    <n v="23154600"/>
    <m/>
    <m/>
    <m/>
    <m/>
    <m/>
    <m/>
    <m/>
    <m/>
    <m/>
    <m/>
    <m/>
    <m/>
    <n v="319589"/>
    <m/>
    <m/>
    <m/>
    <m/>
    <m/>
    <m/>
    <m/>
    <m/>
    <m/>
    <n v="62153"/>
    <m/>
    <n v="0"/>
    <n v="0"/>
    <n v="96509"/>
    <n v="0"/>
    <n v="233132"/>
    <n v="10096"/>
    <n v="6037"/>
    <n v="29380"/>
    <m/>
    <n v="6588"/>
    <m/>
    <m/>
    <m/>
    <m/>
    <m/>
    <m/>
    <m/>
    <m/>
    <m/>
    <m/>
    <m/>
    <m/>
    <m/>
    <m/>
    <m/>
    <m/>
    <m/>
    <m/>
    <m/>
    <m/>
    <m/>
    <m/>
    <m/>
    <m/>
    <m/>
    <m/>
    <m/>
    <m/>
    <m/>
    <m/>
    <m/>
    <m/>
    <m/>
    <m/>
    <m/>
    <m/>
    <n v="10452137"/>
    <m/>
    <m/>
    <m/>
    <m/>
    <m/>
    <n v="82415"/>
    <m/>
    <n v="-3640447"/>
    <m/>
    <m/>
    <m/>
    <m/>
    <m/>
    <m/>
    <m/>
    <m/>
    <m/>
    <m/>
    <m/>
    <m/>
    <m/>
    <m/>
    <m/>
    <m/>
    <m/>
    <n v="7096353"/>
    <n v="4124077"/>
    <n v="5135875"/>
    <n v="124848"/>
    <n v="8494321"/>
    <m/>
    <m/>
    <m/>
    <m/>
    <m/>
    <m/>
    <m/>
    <m/>
    <m/>
    <m/>
    <n v="96509"/>
    <m/>
    <n v="233132"/>
    <n v="10096"/>
    <n v="6037"/>
    <n v="29380"/>
    <m/>
    <n v="6588"/>
    <n v="552847"/>
    <n v="730647"/>
    <n v="144393"/>
    <n v="1162378"/>
    <n v="586848"/>
    <n v="650938"/>
    <n v="211158"/>
    <n v="2871217"/>
    <n v="104004"/>
    <n v="148460"/>
    <n v="4276"/>
    <n v="10820"/>
    <m/>
    <n v="234"/>
    <n v="302022"/>
    <n v="3627708"/>
    <n v="12074"/>
    <n v="378937"/>
    <n v="106824"/>
    <n v="21223642"/>
    <m/>
    <n v="25349185"/>
    <n v="4727932"/>
    <m/>
    <n v="1054"/>
    <n v="20620199"/>
    <n v="25349185"/>
    <m/>
    <n v="21223642"/>
    <m/>
    <m/>
    <n v="0"/>
    <m/>
    <n v="2202630"/>
    <n v="443194"/>
    <n v="2645824"/>
    <n v="-2266887"/>
    <m/>
    <m/>
    <m/>
    <n v="1054"/>
    <m/>
    <n v="0"/>
    <n v="0"/>
    <n v="4478"/>
    <n v="0"/>
    <n v="17245"/>
    <n v="22610"/>
    <n v="59281"/>
    <n v="0"/>
    <n v="5569"/>
    <n v="6198"/>
    <m/>
    <n v="2231"/>
    <n v="18298"/>
    <n v="2479"/>
    <n v="19364"/>
    <n v="8881"/>
    <n v="12856"/>
    <n v="1865"/>
    <n v="10195"/>
    <n v="191550"/>
    <n v="0"/>
    <n v="0"/>
    <n v="247"/>
    <n v="6671"/>
    <n v="0"/>
    <n v="0"/>
    <n v="6918"/>
    <n v="383304"/>
    <n v="0"/>
    <n v="1115974"/>
    <n v="1109096"/>
    <n v="1759122"/>
    <n v="0"/>
    <n v="194914"/>
    <n v="149557"/>
    <m/>
    <n v="79513"/>
    <n v="425796"/>
    <n v="50563"/>
    <n v="463069"/>
    <n v="366012"/>
    <n v="402423"/>
    <n v="131125"/>
    <n v="465886"/>
    <n v="7096354"/>
    <n v="0"/>
    <n v="0"/>
    <n v="16045"/>
    <n v="300211"/>
    <n v="0"/>
    <n v="0"/>
    <n v="316256"/>
    <m/>
    <x v="0"/>
    <x v="0"/>
    <m/>
    <m/>
    <m/>
    <m/>
    <x v="0"/>
    <x v="0"/>
    <m/>
    <m/>
    <m/>
    <n v="117"/>
    <n v="155"/>
    <n v="85"/>
    <n v="68"/>
    <n v="94"/>
    <n v="47"/>
    <n v="38"/>
    <n v="58"/>
    <n v="22"/>
    <n v="1"/>
    <n v="0"/>
    <n v="0"/>
    <n v="0"/>
    <n v="1"/>
    <n v="0"/>
    <n v="1"/>
    <n v="0"/>
    <n v="0"/>
    <n v="0"/>
    <n v="0"/>
    <n v="0"/>
    <n v="0"/>
    <n v="0"/>
    <n v="0"/>
    <n v="1"/>
    <n v="0"/>
    <n v="0"/>
    <n v="0"/>
    <n v="0"/>
  </r>
  <r>
    <n v="206014077"/>
    <x v="62"/>
    <d v="2024-01-01T00:00:00"/>
    <d v="2024-12-31T00:00:00"/>
    <n v="366"/>
    <s v="In Process"/>
    <x v="0"/>
    <x v="0"/>
    <x v="0"/>
    <x v="0"/>
    <s v="05 - East Bay"/>
    <x v="0"/>
    <s v="510-534-3637"/>
    <s v="2361 E. 29TH STREET"/>
    <s v="OAKLAND"/>
    <s v="94606"/>
    <s v="1407272487"/>
    <s v="ADAM  BROWN"/>
    <s v="Yes"/>
    <m/>
    <n v="48"/>
    <n v="48"/>
    <x v="1"/>
    <n v="17568"/>
    <n v="15673"/>
    <n v="204.08"/>
    <n v="342"/>
    <n v="338"/>
    <n v="5721"/>
    <n v="4193"/>
    <n v="302"/>
    <n v="4891"/>
    <m/>
    <m/>
    <n v="411"/>
    <n v="155"/>
    <x v="0"/>
    <n v="15673"/>
    <m/>
    <m/>
    <m/>
    <m/>
    <m/>
    <m/>
    <m/>
    <m/>
    <n v="8052540"/>
    <n v="4396349"/>
    <n v="453624"/>
    <n v="4214"/>
    <n v="11999479"/>
    <n v="9832830"/>
    <n v="2166649"/>
    <n v="-1"/>
    <m/>
    <m/>
    <n v="2166648"/>
    <n v="3028080"/>
    <n v="2136700"/>
    <n v="151920"/>
    <n v="2345070"/>
    <m/>
    <m/>
    <n v="310040"/>
    <n v="80730"/>
    <n v="8052540"/>
    <m/>
    <m/>
    <m/>
    <m/>
    <m/>
    <m/>
    <m/>
    <m/>
    <n v="2494345"/>
    <m/>
    <n v="1862843"/>
    <m/>
    <n v="8479"/>
    <m/>
    <n v="10968"/>
    <m/>
    <m/>
    <m/>
    <m/>
    <m/>
    <n v="18483"/>
    <m/>
    <n v="1231"/>
    <m/>
    <n v="11307"/>
    <n v="96815"/>
    <n v="1282650"/>
    <n v="0"/>
    <n v="1393500"/>
    <n v="191700"/>
    <n v="1234519"/>
    <n v="102396"/>
    <m/>
    <n v="83462"/>
    <m/>
    <m/>
    <m/>
    <m/>
    <m/>
    <m/>
    <m/>
    <m/>
    <m/>
    <m/>
    <m/>
    <m/>
    <m/>
    <m/>
    <m/>
    <m/>
    <m/>
    <m/>
    <m/>
    <m/>
    <m/>
    <m/>
    <m/>
    <m/>
    <m/>
    <m/>
    <m/>
    <m/>
    <n v="18617"/>
    <m/>
    <m/>
    <m/>
    <n v="-755542"/>
    <m/>
    <n v="515920"/>
    <m/>
    <n v="28151"/>
    <m/>
    <n v="618993"/>
    <m/>
    <m/>
    <m/>
    <m/>
    <m/>
    <n v="27485"/>
    <m/>
    <m/>
    <m/>
    <m/>
    <m/>
    <m/>
    <m/>
    <m/>
    <m/>
    <m/>
    <m/>
    <m/>
    <m/>
    <m/>
    <m/>
    <m/>
    <m/>
    <n v="4346077"/>
    <n v="1042680"/>
    <n v="4444073"/>
    <n v="100456"/>
    <n v="3603019"/>
    <m/>
    <m/>
    <m/>
    <m/>
    <m/>
    <m/>
    <m/>
    <m/>
    <n v="24994"/>
    <m/>
    <n v="432733"/>
    <n v="7244"/>
    <n v="408942"/>
    <n v="72337"/>
    <n v="364963"/>
    <n v="52195"/>
    <m/>
    <n v="51489"/>
    <n v="371930"/>
    <n v="229844"/>
    <n v="126885"/>
    <n v="437393"/>
    <n v="189428"/>
    <n v="66194"/>
    <n v="102119"/>
    <n v="2293916"/>
    <n v="45212"/>
    <n v="728907"/>
    <n v="89651"/>
    <n v="28334"/>
    <m/>
    <m/>
    <n v="105101"/>
    <n v="2077896"/>
    <m/>
    <n v="215351"/>
    <n v="2521"/>
    <n v="14854162"/>
    <n v="8114074"/>
    <n v="25264004"/>
    <n v="978318"/>
    <n v="8587069"/>
    <m/>
    <n v="15698617"/>
    <n v="25264004"/>
    <m/>
    <n v="14746162"/>
    <m/>
    <m/>
    <n v="0"/>
    <m/>
    <n v="289818"/>
    <n v="203797"/>
    <n v="493615"/>
    <n v="-278264"/>
    <m/>
    <m/>
    <m/>
    <m/>
    <m/>
    <s v="0.00"/>
    <n v="0"/>
    <n v="2007"/>
    <n v="0"/>
    <n v="5815"/>
    <n v="19682"/>
    <n v="41113"/>
    <n v="0"/>
    <n v="0"/>
    <n v="2139"/>
    <n v="9801"/>
    <n v="1921"/>
    <n v="8415"/>
    <n v="4856"/>
    <n v="647"/>
    <n v="1863"/>
    <n v="1878"/>
    <n v="1590"/>
    <n v="8882"/>
    <n v="110609"/>
    <n v="0"/>
    <n v="0"/>
    <n v="11"/>
    <n v="1260"/>
    <n v="0"/>
    <n v="0"/>
    <n v="1271"/>
    <n v="185602"/>
    <n v="0"/>
    <n v="305019"/>
    <n v="919072"/>
    <n v="1142757"/>
    <n v="0"/>
    <n v="0"/>
    <n v="137076"/>
    <n v="567274"/>
    <n v="40841"/>
    <n v="171503"/>
    <n v="92741"/>
    <n v="25881"/>
    <n v="61536"/>
    <n v="45733"/>
    <n v="82635"/>
    <n v="568407"/>
    <n v="4346077"/>
    <n v="0"/>
    <n v="0"/>
    <n v="503"/>
    <n v="44094"/>
    <n v="0"/>
    <n v="0"/>
    <n v="44597"/>
    <m/>
    <x v="0"/>
    <x v="0"/>
    <m/>
    <m/>
    <n v="9801"/>
    <m/>
    <x v="0"/>
    <x v="0"/>
    <m/>
    <m/>
    <n v="567274"/>
    <n v="77"/>
    <n v="120"/>
    <n v="51"/>
    <n v="56"/>
    <n v="90"/>
    <n v="37"/>
    <n v="26"/>
    <n v="48"/>
    <n v="17"/>
    <n v="1"/>
    <n v="0"/>
    <n v="0"/>
    <n v="1"/>
    <n v="0"/>
    <n v="0"/>
    <n v="1"/>
    <n v="0"/>
    <n v="0"/>
    <n v="0"/>
    <n v="0"/>
    <n v="0"/>
    <n v="0"/>
    <n v="0"/>
    <n v="0"/>
    <n v="1"/>
    <n v="0"/>
    <n v="0"/>
    <n v="0"/>
    <n v="0"/>
  </r>
  <r>
    <n v="206014238"/>
    <x v="63"/>
    <d v="2023-07-01T00:00:00"/>
    <d v="2024-06-30T00:00:00"/>
    <n v="366"/>
    <s v="In Process"/>
    <x v="1"/>
    <x v="0"/>
    <x v="1"/>
    <x v="1"/>
    <s v="05 - East Bay"/>
    <x v="2"/>
    <s v="510-733-2483"/>
    <s v="21966 DOLORES STREET"/>
    <s v="CASTRO VALLEY"/>
    <s v="94546-0000"/>
    <s v="1043489016"/>
    <s v="DIPA GUPTA"/>
    <s v="No"/>
    <m/>
    <n v="56"/>
    <n v="56"/>
    <x v="1"/>
    <n v="20496"/>
    <n v="17187"/>
    <n v="83.86"/>
    <n v="212"/>
    <n v="217"/>
    <n v="3721"/>
    <m/>
    <n v="1359"/>
    <n v="6143"/>
    <m/>
    <n v="1646"/>
    <n v="4217"/>
    <n v="101"/>
    <x v="0"/>
    <n v="17187"/>
    <m/>
    <m/>
    <m/>
    <m/>
    <m/>
    <m/>
    <m/>
    <m/>
    <n v="7847653"/>
    <n v="1722069"/>
    <n v="-945778"/>
    <n v="401952"/>
    <n v="10917452"/>
    <n v="11063459"/>
    <n v="-146007"/>
    <n v="3278561"/>
    <m/>
    <m/>
    <n v="3132554"/>
    <n v="1762122"/>
    <m/>
    <n v="565644"/>
    <n v="2556845"/>
    <m/>
    <n v="983489"/>
    <n v="1978216"/>
    <n v="1337"/>
    <n v="7847653"/>
    <m/>
    <m/>
    <m/>
    <m/>
    <m/>
    <m/>
    <m/>
    <m/>
    <n v="1291937"/>
    <m/>
    <m/>
    <m/>
    <n v="189"/>
    <m/>
    <n v="854"/>
    <m/>
    <m/>
    <m/>
    <n v="412291"/>
    <m/>
    <n v="16798"/>
    <m/>
    <m/>
    <m/>
    <n v="3434"/>
    <n v="0"/>
    <n v="561672"/>
    <n v="0"/>
    <n v="532231"/>
    <n v="126977"/>
    <n v="390030"/>
    <n v="74068"/>
    <m/>
    <n v="33657"/>
    <m/>
    <m/>
    <m/>
    <m/>
    <m/>
    <m/>
    <m/>
    <m/>
    <m/>
    <m/>
    <m/>
    <m/>
    <m/>
    <m/>
    <m/>
    <m/>
    <m/>
    <m/>
    <m/>
    <m/>
    <m/>
    <m/>
    <m/>
    <m/>
    <m/>
    <m/>
    <m/>
    <m/>
    <n v="5207"/>
    <m/>
    <m/>
    <m/>
    <n v="-1022303"/>
    <m/>
    <m/>
    <m/>
    <n v="6370"/>
    <m/>
    <n v="28791"/>
    <m/>
    <m/>
    <m/>
    <n v="34820"/>
    <m/>
    <n v="1337"/>
    <m/>
    <m/>
    <m/>
    <m/>
    <m/>
    <m/>
    <m/>
    <m/>
    <m/>
    <m/>
    <m/>
    <m/>
    <m/>
    <m/>
    <m/>
    <m/>
    <m/>
    <n v="10123622"/>
    <n v="2199970"/>
    <n v="10998056"/>
    <n v="170752"/>
    <n v="4779641"/>
    <m/>
    <m/>
    <m/>
    <m/>
    <m/>
    <m/>
    <m/>
    <m/>
    <n v="23823"/>
    <m/>
    <n v="355747"/>
    <m/>
    <n v="354780"/>
    <n v="67691"/>
    <n v="195001"/>
    <n v="56240"/>
    <m/>
    <n v="17736"/>
    <n v="112931"/>
    <n v="59405"/>
    <n v="97001"/>
    <n v="1074839"/>
    <n v="78092"/>
    <n v="207673"/>
    <n v="129796"/>
    <n v="3194187"/>
    <n v="109891"/>
    <m/>
    <n v="2880"/>
    <n v="9754"/>
    <n v="27514"/>
    <m/>
    <n v="108837"/>
    <n v="3045535"/>
    <n v="25000132"/>
    <n v="18659723"/>
    <n v="173078"/>
    <n v="295645"/>
    <m/>
    <n v="47174113"/>
    <n v="5451302"/>
    <m/>
    <n v="12688246"/>
    <n v="29034565"/>
    <n v="47174113"/>
    <m/>
    <m/>
    <m/>
    <m/>
    <n v="4656545"/>
    <n v="34673725"/>
    <m/>
    <n v="1382308"/>
    <n v="40712578"/>
    <n v="-22052855"/>
    <m/>
    <m/>
    <n v="14344033"/>
    <n v="14344033"/>
    <n v="-1655787"/>
    <s v="0.17"/>
    <n v="926721.34000000008"/>
    <n v="6280"/>
    <n v="0"/>
    <n v="10588"/>
    <n v="26137"/>
    <n v="41413"/>
    <n v="0"/>
    <n v="0"/>
    <n v="8316"/>
    <m/>
    <n v="888"/>
    <n v="2054"/>
    <m/>
    <n v="25109"/>
    <n v="2092"/>
    <n v="6822"/>
    <n v="2160"/>
    <n v="19162"/>
    <n v="151021"/>
    <n v="0"/>
    <n v="0"/>
    <n v="0"/>
    <n v="6110"/>
    <n v="0"/>
    <n v="0"/>
    <n v="6110"/>
    <n v="488012"/>
    <n v="0"/>
    <n v="442755"/>
    <n v="1019339"/>
    <n v="1187926"/>
    <n v="0"/>
    <n v="0"/>
    <n v="356794"/>
    <m/>
    <n v="34207"/>
    <n v="44145"/>
    <m/>
    <n v="563539"/>
    <n v="65421"/>
    <n v="164190"/>
    <n v="108736"/>
    <n v="964569"/>
    <n v="5439633"/>
    <n v="0"/>
    <n v="0"/>
    <n v="0"/>
    <n v="108230"/>
    <n v="0"/>
    <n v="0"/>
    <n v="108230"/>
    <m/>
    <x v="0"/>
    <x v="0"/>
    <m/>
    <m/>
    <m/>
    <m/>
    <x v="0"/>
    <x v="0"/>
    <m/>
    <m/>
    <m/>
    <n v="208"/>
    <n v="300"/>
    <n v="160"/>
    <n v="52"/>
    <n v="80"/>
    <n v="36"/>
    <n v="26"/>
    <n v="41"/>
    <n v="18"/>
    <n v="0"/>
    <n v="1"/>
    <n v="0"/>
    <n v="1"/>
    <n v="0"/>
    <n v="0"/>
    <n v="1"/>
    <n v="0"/>
    <n v="0"/>
    <n v="0"/>
    <n v="0"/>
    <n v="0"/>
    <n v="0"/>
    <n v="0"/>
    <n v="0"/>
    <n v="0"/>
    <n v="0"/>
    <n v="1"/>
    <n v="0"/>
    <n v="0"/>
  </r>
  <r>
    <n v="206014286"/>
    <x v="64"/>
    <d v="2024-01-01T00:00:00"/>
    <d v="2024-12-31T00:00:00"/>
    <n v="366"/>
    <s v="In Process"/>
    <x v="0"/>
    <x v="0"/>
    <x v="0"/>
    <x v="0"/>
    <s v="05 - East Bay"/>
    <x v="3"/>
    <s v="925-454-5333"/>
    <s v="752 HOLMES ST"/>
    <s v="LIVERMORE"/>
    <s v="94550"/>
    <s v="1962034496"/>
    <s v="ISABEL PODEROSO"/>
    <s v="Yes"/>
    <m/>
    <n v="27"/>
    <n v="27"/>
    <x v="1"/>
    <n v="9882"/>
    <n v="9063"/>
    <n v="216.56"/>
    <n v="82"/>
    <n v="82"/>
    <n v="2808"/>
    <m/>
    <n v="142"/>
    <n v="5573"/>
    <m/>
    <n v="307"/>
    <n v="17"/>
    <n v="216"/>
    <x v="0"/>
    <n v="9063"/>
    <m/>
    <m/>
    <m/>
    <m/>
    <m/>
    <m/>
    <m/>
    <m/>
    <n v="3625304"/>
    <n v="1050986"/>
    <n v="-754476"/>
    <n v="17648"/>
    <n v="5448414"/>
    <n v="5267013"/>
    <n v="181401"/>
    <n v="-3130"/>
    <n v="6800"/>
    <m/>
    <n v="171471"/>
    <n v="1123232"/>
    <m/>
    <n v="56802"/>
    <n v="2229264"/>
    <m/>
    <n v="122804"/>
    <n v="6800"/>
    <n v="86402"/>
    <n v="3625304"/>
    <m/>
    <m/>
    <m/>
    <m/>
    <m/>
    <m/>
    <m/>
    <m/>
    <n v="325628"/>
    <m/>
    <m/>
    <m/>
    <n v="16467"/>
    <m/>
    <n v="646270"/>
    <m/>
    <m/>
    <m/>
    <n v="35602"/>
    <m/>
    <n v="1971"/>
    <m/>
    <n v="25048"/>
    <m/>
    <n v="9022"/>
    <n v="21880"/>
    <n v="350552"/>
    <n v="5982"/>
    <n v="378074"/>
    <n v="59165"/>
    <n v="194600"/>
    <n v="16923"/>
    <m/>
    <n v="14788"/>
    <m/>
    <m/>
    <m/>
    <m/>
    <m/>
    <m/>
    <m/>
    <m/>
    <m/>
    <m/>
    <m/>
    <m/>
    <m/>
    <m/>
    <m/>
    <m/>
    <m/>
    <m/>
    <m/>
    <m/>
    <m/>
    <m/>
    <m/>
    <m/>
    <m/>
    <m/>
    <m/>
    <m/>
    <m/>
    <m/>
    <m/>
    <m/>
    <n v="-3219165"/>
    <m/>
    <m/>
    <m/>
    <n v="26219"/>
    <m/>
    <n v="2229264"/>
    <m/>
    <m/>
    <m/>
    <n v="122804"/>
    <m/>
    <n v="86402"/>
    <m/>
    <m/>
    <m/>
    <m/>
    <m/>
    <m/>
    <m/>
    <m/>
    <m/>
    <m/>
    <m/>
    <m/>
    <m/>
    <m/>
    <m/>
    <m/>
    <m/>
    <n v="2468854"/>
    <n v="561667"/>
    <n v="2236492"/>
    <n v="59076"/>
    <n v="2011213"/>
    <m/>
    <m/>
    <m/>
    <m/>
    <m/>
    <m/>
    <m/>
    <m/>
    <n v="2034"/>
    <n v="10267"/>
    <n v="112444"/>
    <n v="1597"/>
    <n v="86800"/>
    <n v="22121"/>
    <n v="84597"/>
    <n v="7944"/>
    <m/>
    <n v="9325"/>
    <n v="184589"/>
    <n v="166388"/>
    <n v="56254"/>
    <n v="462767"/>
    <n v="58244"/>
    <n v="111792"/>
    <n v="119888"/>
    <n v="1177619"/>
    <n v="138670"/>
    <n v="241043"/>
    <n v="43213"/>
    <n v="10895"/>
    <m/>
    <m/>
    <n v="147309"/>
    <n v="1112519"/>
    <m/>
    <n v="36670"/>
    <n v="33114"/>
    <n v="2788974"/>
    <m/>
    <n v="3971277"/>
    <n v="581249"/>
    <m/>
    <n v="1688653"/>
    <n v="1701375"/>
    <n v="3971277"/>
    <m/>
    <n v="1057748"/>
    <m/>
    <m/>
    <n v="0"/>
    <m/>
    <m/>
    <n v="58764"/>
    <n v="58764"/>
    <n v="-22094"/>
    <m/>
    <n v="1665344"/>
    <m/>
    <n v="1688653"/>
    <m/>
    <s v="0.06"/>
    <n v="34874.94"/>
    <n v="1659"/>
    <n v="0"/>
    <n v="3533"/>
    <n v="7577"/>
    <n v="21871"/>
    <n v="0"/>
    <n v="0"/>
    <n v="393"/>
    <n v="6185"/>
    <n v="1095"/>
    <n v="5944"/>
    <n v="2005"/>
    <n v="11513"/>
    <n v="1159"/>
    <n v="3323"/>
    <n v="1522"/>
    <n v="8437"/>
    <n v="76216"/>
    <n v="0"/>
    <n v="0"/>
    <n v="1125"/>
    <n v="1319"/>
    <n v="0"/>
    <n v="0"/>
    <n v="2444"/>
    <n v="137309"/>
    <n v="0"/>
    <n v="208843"/>
    <n v="330846"/>
    <n v="710939"/>
    <n v="0"/>
    <n v="0"/>
    <n v="28599"/>
    <n v="197997"/>
    <n v="22601"/>
    <n v="119128"/>
    <n v="38965"/>
    <n v="243709"/>
    <n v="34204"/>
    <n v="88230"/>
    <n v="101836"/>
    <n v="205648"/>
    <n v="2468854"/>
    <n v="0"/>
    <n v="0"/>
    <n v="70237"/>
    <n v="46386"/>
    <n v="0"/>
    <n v="0"/>
    <n v="116623"/>
    <m/>
    <x v="0"/>
    <x v="0"/>
    <m/>
    <m/>
    <n v="6185"/>
    <m/>
    <x v="0"/>
    <x v="0"/>
    <m/>
    <m/>
    <n v="197997"/>
    <n v="49"/>
    <n v="58"/>
    <n v="40"/>
    <n v="32"/>
    <n v="37"/>
    <n v="27"/>
    <n v="16"/>
    <n v="19"/>
    <n v="13"/>
    <n v="1"/>
    <n v="0"/>
    <n v="0"/>
    <n v="1"/>
    <n v="0"/>
    <n v="0"/>
    <n v="1"/>
    <n v="0"/>
    <n v="0"/>
    <n v="0"/>
    <n v="0"/>
    <n v="0"/>
    <n v="0"/>
    <n v="0"/>
    <n v="0"/>
    <n v="1"/>
    <n v="0"/>
    <n v="0"/>
    <n v="0"/>
    <n v="0"/>
  </r>
  <r>
    <n v="206014308"/>
    <x v="65"/>
    <d v="2024-01-01T00:00:00"/>
    <d v="2024-12-31T00:00:00"/>
    <n v="366"/>
    <s v="In Process"/>
    <x v="0"/>
    <x v="0"/>
    <x v="0"/>
    <x v="0"/>
    <s v="05 - East Bay"/>
    <x v="2"/>
    <s v="510-481-3200"/>
    <s v="15731 MAUBERT AVE"/>
    <s v="SAN LEANDRO"/>
    <s v="94578-0000"/>
    <s v="1225425929"/>
    <s v="KALEB HATCH"/>
    <s v="Yes"/>
    <m/>
    <n v="14"/>
    <n v="14"/>
    <x v="1"/>
    <n v="5124"/>
    <n v="4453"/>
    <n v="205.21"/>
    <n v="108"/>
    <n v="114"/>
    <n v="3019"/>
    <n v="1368"/>
    <n v="7"/>
    <n v="57"/>
    <m/>
    <m/>
    <m/>
    <n v="2"/>
    <x v="0"/>
    <n v="4453"/>
    <m/>
    <m/>
    <m/>
    <m/>
    <m/>
    <m/>
    <m/>
    <m/>
    <n v="5627650"/>
    <n v="2380248"/>
    <n v="1519451"/>
    <n v="4761"/>
    <n v="6493208"/>
    <n v="4597356"/>
    <n v="1895852"/>
    <n v="2"/>
    <m/>
    <m/>
    <n v="1895854"/>
    <n v="3773750"/>
    <n v="1710000"/>
    <n v="15400"/>
    <n v="124100"/>
    <m/>
    <m/>
    <m/>
    <n v="4400"/>
    <n v="5627650"/>
    <m/>
    <m/>
    <m/>
    <m/>
    <m/>
    <m/>
    <m/>
    <m/>
    <n v="1629801"/>
    <m/>
    <n v="743518"/>
    <m/>
    <m/>
    <m/>
    <m/>
    <m/>
    <m/>
    <m/>
    <m/>
    <m/>
    <n v="6929"/>
    <m/>
    <m/>
    <m/>
    <n v="56031"/>
    <n v="234680"/>
    <n v="423100"/>
    <n v="498473"/>
    <n v="266725"/>
    <n v="217181"/>
    <n v="558143"/>
    <n v="77006"/>
    <m/>
    <n v="48909"/>
    <m/>
    <m/>
    <m/>
    <m/>
    <m/>
    <m/>
    <m/>
    <m/>
    <m/>
    <m/>
    <m/>
    <m/>
    <m/>
    <m/>
    <m/>
    <m/>
    <m/>
    <m/>
    <m/>
    <m/>
    <m/>
    <m/>
    <m/>
    <m/>
    <m/>
    <m/>
    <m/>
    <m/>
    <m/>
    <m/>
    <m/>
    <m/>
    <n v="589650"/>
    <m/>
    <n v="832516"/>
    <m/>
    <n v="13269"/>
    <m/>
    <n v="83016"/>
    <m/>
    <m/>
    <m/>
    <m/>
    <m/>
    <n v="1000"/>
    <m/>
    <m/>
    <m/>
    <m/>
    <m/>
    <m/>
    <m/>
    <m/>
    <m/>
    <m/>
    <m/>
    <m/>
    <m/>
    <m/>
    <m/>
    <m/>
    <m/>
    <n v="1839643"/>
    <n v="500021"/>
    <n v="2257692"/>
    <n v="63239"/>
    <n v="1616331"/>
    <m/>
    <m/>
    <m/>
    <m/>
    <m/>
    <m/>
    <m/>
    <m/>
    <n v="29539"/>
    <n v="16626"/>
    <n v="203962"/>
    <n v="312292"/>
    <n v="84215"/>
    <n v="66174"/>
    <n v="146834"/>
    <n v="36357"/>
    <m/>
    <n v="23391"/>
    <n v="222459"/>
    <n v="101793"/>
    <n v="29275"/>
    <n v="145562"/>
    <n v="12914"/>
    <n v="40771"/>
    <n v="22177"/>
    <n v="796477"/>
    <n v="6592"/>
    <n v="600000"/>
    <n v="16812"/>
    <n v="8910"/>
    <m/>
    <n v="3135"/>
    <n v="54758"/>
    <n v="8600628"/>
    <m/>
    <n v="49352"/>
    <n v="20000"/>
    <m/>
    <m/>
    <n v="8669980"/>
    <n v="295132"/>
    <m/>
    <m/>
    <n v="8374848"/>
    <n v="8669980"/>
    <n v="7773906"/>
    <m/>
    <m/>
    <m/>
    <n v="0"/>
    <m/>
    <n v="50293"/>
    <n v="30608"/>
    <n v="80901"/>
    <n v="-31549"/>
    <m/>
    <m/>
    <m/>
    <m/>
    <m/>
    <n v="0"/>
    <n v="0"/>
    <n v="328"/>
    <n v="0"/>
    <n v="5836"/>
    <n v="10707"/>
    <n v="12270"/>
    <n v="0"/>
    <n v="0"/>
    <n v="0"/>
    <n v="5763"/>
    <n v="661"/>
    <n v="3429"/>
    <n v="915"/>
    <n v="2387"/>
    <n v="307"/>
    <n v="1421"/>
    <n v="335"/>
    <n v="2814"/>
    <n v="47173"/>
    <n v="0"/>
    <n v="0"/>
    <n v="285"/>
    <n v="2162"/>
    <n v="0"/>
    <n v="0"/>
    <n v="2447"/>
    <n v="32084"/>
    <n v="0"/>
    <n v="312514"/>
    <n v="434077"/>
    <n v="338531"/>
    <n v="0"/>
    <n v="0"/>
    <n v="0"/>
    <n v="317068"/>
    <n v="25442"/>
    <n v="69291"/>
    <n v="18925"/>
    <n v="69394"/>
    <n v="10313"/>
    <n v="28708"/>
    <n v="16893"/>
    <n v="166403"/>
    <n v="1839643"/>
    <n v="0"/>
    <n v="0"/>
    <n v="17848"/>
    <n v="81986"/>
    <n v="0"/>
    <n v="0"/>
    <n v="99834"/>
    <m/>
    <x v="0"/>
    <x v="0"/>
    <m/>
    <m/>
    <n v="5763"/>
    <m/>
    <x v="0"/>
    <x v="0"/>
    <m/>
    <m/>
    <n v="317068"/>
    <n v="28"/>
    <n v="62"/>
    <n v="13"/>
    <n v="21"/>
    <n v="51"/>
    <n v="8"/>
    <n v="7"/>
    <n v="16"/>
    <n v="4"/>
    <n v="1"/>
    <n v="0"/>
    <n v="0"/>
    <n v="1"/>
    <n v="0"/>
    <n v="0"/>
    <n v="1"/>
    <n v="0"/>
    <n v="0"/>
    <n v="0"/>
    <n v="0"/>
    <n v="0"/>
    <n v="0"/>
    <n v="0"/>
    <n v="0"/>
    <n v="1"/>
    <n v="0"/>
    <n v="0"/>
    <n v="0"/>
    <n v="0"/>
  </r>
  <r>
    <n v="206014349"/>
    <x v="66"/>
    <d v="2024-01-01T00:00:00"/>
    <d v="2024-12-31T00:00:00"/>
    <n v="366"/>
    <s v="In Process"/>
    <x v="1"/>
    <x v="0"/>
    <x v="1"/>
    <x v="0"/>
    <s v="05 - East Bay"/>
    <x v="3"/>
    <s v="925-201-4050"/>
    <s v="2900 STONERIDGE DRIVE"/>
    <s v="PLEASANTON"/>
    <s v="94588-0000"/>
    <s v="NONE"/>
    <s v="PATRICK MCELROY"/>
    <s v="No"/>
    <m/>
    <n v="73"/>
    <n v="73"/>
    <x v="2"/>
    <n v="26718"/>
    <n v="17681"/>
    <n v="66.180000000000007"/>
    <n v="320"/>
    <n v="327"/>
    <n v="5833"/>
    <n v="1444"/>
    <m/>
    <m/>
    <m/>
    <m/>
    <n v="3738"/>
    <n v="6666"/>
    <x v="0"/>
    <n v="17681"/>
    <m/>
    <m/>
    <m/>
    <m/>
    <m/>
    <m/>
    <m/>
    <m/>
    <n v="9166898"/>
    <n v="2114335"/>
    <n v="-1335076"/>
    <n v="5106"/>
    <n v="12621415"/>
    <n v="12133619"/>
    <n v="487796"/>
    <n v="691245"/>
    <n v="30052"/>
    <m/>
    <n v="1148989"/>
    <n v="2871084"/>
    <n v="957291"/>
    <m/>
    <m/>
    <m/>
    <m/>
    <n v="1906068"/>
    <n v="3432455"/>
    <n v="9166898"/>
    <m/>
    <m/>
    <m/>
    <m/>
    <m/>
    <m/>
    <m/>
    <m/>
    <n v="1612152"/>
    <m/>
    <n v="404468"/>
    <m/>
    <m/>
    <m/>
    <m/>
    <m/>
    <m/>
    <m/>
    <m/>
    <m/>
    <n v="97715"/>
    <m/>
    <m/>
    <m/>
    <n v="140314"/>
    <n v="0"/>
    <n v="785720"/>
    <n v="10092"/>
    <n v="581450"/>
    <n v="98175"/>
    <n v="361108"/>
    <n v="72138"/>
    <m/>
    <n v="65338"/>
    <m/>
    <m/>
    <m/>
    <m/>
    <m/>
    <m/>
    <m/>
    <m/>
    <m/>
    <m/>
    <m/>
    <m/>
    <m/>
    <m/>
    <m/>
    <m/>
    <m/>
    <m/>
    <m/>
    <m/>
    <m/>
    <m/>
    <m/>
    <m/>
    <m/>
    <m/>
    <m/>
    <m/>
    <n v="-49559"/>
    <m/>
    <m/>
    <m/>
    <n v="-1607633"/>
    <m/>
    <n v="322116"/>
    <m/>
    <m/>
    <m/>
    <m/>
    <m/>
    <m/>
    <m/>
    <m/>
    <m/>
    <m/>
    <m/>
    <m/>
    <m/>
    <m/>
    <m/>
    <m/>
    <m/>
    <m/>
    <m/>
    <m/>
    <m/>
    <m/>
    <m/>
    <m/>
    <m/>
    <m/>
    <m/>
    <n v="6790697"/>
    <n v="2044227"/>
    <n v="8058508"/>
    <n v="431740"/>
    <n v="5119302"/>
    <m/>
    <m/>
    <m/>
    <m/>
    <m/>
    <m/>
    <m/>
    <m/>
    <n v="127161"/>
    <m/>
    <n v="525959"/>
    <n v="9482"/>
    <n v="365450"/>
    <n v="54677"/>
    <n v="285152"/>
    <n v="63291"/>
    <m/>
    <n v="96325"/>
    <n v="406424"/>
    <n v="429277"/>
    <n v="50803"/>
    <n v="1046094"/>
    <n v="82333"/>
    <n v="314792"/>
    <n v="106081"/>
    <n v="2102890"/>
    <n v="693242"/>
    <n v="61"/>
    <n v="205457"/>
    <n v="40346"/>
    <m/>
    <m/>
    <n v="9020"/>
    <n v="4131614"/>
    <n v="372064"/>
    <n v="26781621"/>
    <n v="173270"/>
    <m/>
    <m/>
    <n v="31458569"/>
    <n v="1518743"/>
    <m/>
    <m/>
    <n v="29939826"/>
    <n v="31458569"/>
    <n v="28594"/>
    <m/>
    <m/>
    <m/>
    <n v="7096761"/>
    <n v="27044051"/>
    <m/>
    <n v="8190861"/>
    <n v="42331673"/>
    <n v="-15550052"/>
    <m/>
    <m/>
    <m/>
    <m/>
    <m/>
    <s v="1.63"/>
    <n v="2475551.09"/>
    <n v="2041"/>
    <n v="0"/>
    <n v="10551"/>
    <n v="21925"/>
    <n v="48395"/>
    <n v="0"/>
    <n v="0"/>
    <n v="1681"/>
    <m/>
    <n v="1735"/>
    <n v="8723"/>
    <n v="1571"/>
    <n v="20881"/>
    <n v="1321"/>
    <n v="7347"/>
    <n v="1344"/>
    <n v="13499"/>
    <n v="141014"/>
    <n v="0"/>
    <n v="0"/>
    <n v="0"/>
    <n v="1142"/>
    <n v="0"/>
    <n v="0"/>
    <n v="1142"/>
    <n v="189926"/>
    <n v="0"/>
    <n v="660066"/>
    <n v="1158270"/>
    <n v="1517376"/>
    <n v="0"/>
    <n v="0"/>
    <n v="94563"/>
    <m/>
    <n v="63190"/>
    <n v="217051"/>
    <n v="38828"/>
    <n v="517645"/>
    <n v="64650"/>
    <n v="205082"/>
    <n v="83184"/>
    <n v="556853"/>
    <n v="5366684"/>
    <n v="0"/>
    <n v="0"/>
    <n v="0"/>
    <n v="65766"/>
    <n v="0"/>
    <n v="0"/>
    <n v="65766"/>
    <m/>
    <x v="0"/>
    <x v="0"/>
    <m/>
    <m/>
    <m/>
    <m/>
    <x v="0"/>
    <x v="0"/>
    <m/>
    <m/>
    <m/>
    <n v="80"/>
    <n v="103"/>
    <n v="54"/>
    <n v="51"/>
    <n v="66"/>
    <n v="48"/>
    <n v="29"/>
    <n v="39"/>
    <n v="27"/>
    <n v="1"/>
    <n v="0"/>
    <n v="0"/>
    <n v="0"/>
    <n v="1"/>
    <n v="0"/>
    <n v="1"/>
    <n v="0"/>
    <n v="0"/>
    <n v="0"/>
    <n v="0"/>
    <n v="0"/>
    <n v="0"/>
    <n v="0"/>
    <n v="0"/>
    <n v="0"/>
    <n v="0"/>
    <n v="1"/>
    <n v="0"/>
    <n v="0"/>
  </r>
  <r>
    <n v="206030915"/>
    <x v="67"/>
    <d v="2024-01-01T00:00:00"/>
    <d v="2024-12-31T00:00:00"/>
    <n v="366"/>
    <s v="In Process"/>
    <x v="0"/>
    <x v="1"/>
    <x v="0"/>
    <x v="0"/>
    <s v="06 - North San Joaquin"/>
    <x v="4"/>
    <s v="209-223-2231"/>
    <s v="811 COURT STREET"/>
    <s v="JACKSON"/>
    <s v="95642-0000"/>
    <s v="ZZR061981"/>
    <s v="THERESA CADIMAS"/>
    <s v="Yes"/>
    <m/>
    <n v="199"/>
    <n v="199"/>
    <x v="0"/>
    <n v="72834"/>
    <n v="28809"/>
    <n v="90.48"/>
    <n v="187"/>
    <n v="181"/>
    <n v="5015"/>
    <n v="550"/>
    <n v="2360"/>
    <n v="19562"/>
    <m/>
    <n v="18"/>
    <n v="58"/>
    <n v="1246"/>
    <x v="0"/>
    <n v="28809"/>
    <m/>
    <m/>
    <m/>
    <m/>
    <m/>
    <m/>
    <m/>
    <m/>
    <n v="11856638"/>
    <n v="1534970"/>
    <n v="1008267"/>
    <m/>
    <n v="12383341"/>
    <n v="12791221"/>
    <n v="-407880"/>
    <n v="30000"/>
    <n v="11890"/>
    <m/>
    <n v="-389770"/>
    <n v="2081373"/>
    <n v="224272"/>
    <n v="954932"/>
    <n v="8034520"/>
    <m/>
    <n v="7146"/>
    <n v="27183"/>
    <n v="527212"/>
    <n v="11856638"/>
    <m/>
    <m/>
    <m/>
    <m/>
    <m/>
    <m/>
    <m/>
    <m/>
    <n v="1322584"/>
    <m/>
    <n v="157857"/>
    <m/>
    <n v="57"/>
    <m/>
    <n v="41433"/>
    <m/>
    <m/>
    <m/>
    <n v="12739"/>
    <m/>
    <n v="150"/>
    <m/>
    <n v="150"/>
    <m/>
    <n v="349383"/>
    <n v="0"/>
    <n v="383900"/>
    <n v="0"/>
    <n v="491130"/>
    <n v="6880"/>
    <n v="264534"/>
    <n v="35851"/>
    <m/>
    <n v="3292"/>
    <m/>
    <m/>
    <m/>
    <m/>
    <m/>
    <m/>
    <m/>
    <m/>
    <m/>
    <m/>
    <m/>
    <m/>
    <m/>
    <m/>
    <m/>
    <m/>
    <m/>
    <m/>
    <m/>
    <m/>
    <m/>
    <m/>
    <m/>
    <m/>
    <m/>
    <m/>
    <m/>
    <m/>
    <n v="378"/>
    <m/>
    <m/>
    <m/>
    <n v="-432340"/>
    <m/>
    <n v="74502"/>
    <m/>
    <n v="-263103"/>
    <m/>
    <n v="1504617"/>
    <m/>
    <m/>
    <m/>
    <n v="17788"/>
    <m/>
    <n v="106425"/>
    <m/>
    <m/>
    <m/>
    <m/>
    <m/>
    <m/>
    <m/>
    <m/>
    <m/>
    <m/>
    <m/>
    <m/>
    <m/>
    <m/>
    <m/>
    <m/>
    <m/>
    <n v="3919736"/>
    <n v="690243"/>
    <n v="8181242"/>
    <n v="155939"/>
    <n v="5740713"/>
    <m/>
    <m/>
    <m/>
    <m/>
    <m/>
    <m/>
    <m/>
    <m/>
    <n v="89926"/>
    <m/>
    <n v="216917"/>
    <m/>
    <n v="273955"/>
    <n v="4785"/>
    <n v="175182"/>
    <n v="13510"/>
    <m/>
    <n v="4208"/>
    <n v="641706"/>
    <n v="403525"/>
    <n v="100626"/>
    <n v="954426"/>
    <n v="91106"/>
    <n v="191389"/>
    <n v="83347"/>
    <n v="2803114"/>
    <n v="65867"/>
    <n v="688095"/>
    <n v="46211"/>
    <n v="69156"/>
    <m/>
    <n v="10382"/>
    <n v="123075"/>
    <n v="4034884"/>
    <m/>
    <n v="456065"/>
    <n v="1200"/>
    <m/>
    <m/>
    <n v="4492149"/>
    <n v="4614231"/>
    <m/>
    <n v="500000"/>
    <n v="-622082"/>
    <n v="4492149"/>
    <n v="3335800"/>
    <m/>
    <m/>
    <m/>
    <n v="0"/>
    <m/>
    <n v="679278"/>
    <n v="865624"/>
    <n v="1544902"/>
    <n v="-1088837"/>
    <m/>
    <m/>
    <m/>
    <n v="500000"/>
    <m/>
    <s v="0.00"/>
    <n v="0"/>
    <n v="264"/>
    <n v="0"/>
    <n v="14187"/>
    <n v="847"/>
    <n v="55928"/>
    <n v="0"/>
    <n v="0"/>
    <n v="0"/>
    <m/>
    <n v="5255"/>
    <n v="16454"/>
    <n v="3536"/>
    <n v="20484"/>
    <n v="2017"/>
    <n v="7762"/>
    <n v="1479"/>
    <n v="8975"/>
    <n v="137188"/>
    <n v="0"/>
    <n v="14911"/>
    <n v="13286"/>
    <n v="23908"/>
    <n v="0"/>
    <n v="0"/>
    <n v="52105"/>
    <n v="17160"/>
    <n v="0"/>
    <n v="887365"/>
    <n v="30891"/>
    <n v="1351183"/>
    <n v="0"/>
    <n v="0"/>
    <n v="0"/>
    <m/>
    <n v="127928"/>
    <n v="313180"/>
    <n v="64584"/>
    <n v="485476"/>
    <n v="69690"/>
    <n v="158714"/>
    <n v="70236"/>
    <n v="343329"/>
    <n v="3919736"/>
    <n v="0"/>
    <n v="1206430"/>
    <n v="657469"/>
    <n v="1013871"/>
    <n v="0"/>
    <n v="0"/>
    <n v="2877770"/>
    <m/>
    <x v="0"/>
    <x v="0"/>
    <m/>
    <m/>
    <m/>
    <m/>
    <x v="0"/>
    <x v="0"/>
    <m/>
    <m/>
    <m/>
    <n v="81"/>
    <n v="119"/>
    <n v="71"/>
    <n v="41"/>
    <n v="46"/>
    <n v="34"/>
    <n v="28"/>
    <n v="29"/>
    <n v="21"/>
    <n v="1"/>
    <n v="0"/>
    <n v="0"/>
    <n v="0"/>
    <n v="0"/>
    <n v="1"/>
    <n v="1"/>
    <n v="0"/>
    <n v="0"/>
    <n v="0"/>
    <n v="0"/>
    <n v="0"/>
    <n v="0"/>
    <n v="0"/>
    <n v="0"/>
    <n v="1"/>
    <n v="0"/>
    <n v="0"/>
    <n v="0"/>
    <n v="0"/>
  </r>
  <r>
    <n v="206040800"/>
    <x v="68"/>
    <d v="2023-10-11T00:00:00"/>
    <d v="2024-05-31T00:00:00"/>
    <n v="234"/>
    <s v="In Process"/>
    <x v="0"/>
    <x v="2"/>
    <x v="0"/>
    <x v="0"/>
    <s v="01 - Northern California"/>
    <x v="5"/>
    <s v="530-343-6084"/>
    <s v="188 COHASSET LANE"/>
    <s v="CHICO"/>
    <s v="95926"/>
    <s v="1740326420"/>
    <s v="LINDA TREVINO"/>
    <s v="Yes"/>
    <m/>
    <n v="76"/>
    <n v="76"/>
    <x v="2"/>
    <n v="17784"/>
    <n v="14535"/>
    <n v="81.73"/>
    <n v="252"/>
    <n v="239"/>
    <n v="3139"/>
    <m/>
    <n v="1282"/>
    <n v="8665"/>
    <n v="567"/>
    <m/>
    <n v="52"/>
    <n v="830"/>
    <x v="0"/>
    <n v="14535"/>
    <m/>
    <m/>
    <m/>
    <m/>
    <m/>
    <m/>
    <m/>
    <m/>
    <n v="7149949"/>
    <n v="2406472"/>
    <n v="3594867"/>
    <n v="78182"/>
    <n v="6039736"/>
    <n v="6646396"/>
    <n v="-606660"/>
    <n v="159425"/>
    <n v="800"/>
    <m/>
    <n v="-448035"/>
    <n v="2824148"/>
    <m/>
    <n v="416650"/>
    <n v="3115510"/>
    <n v="498341"/>
    <m/>
    <n v="16869"/>
    <n v="278431"/>
    <n v="7149949"/>
    <m/>
    <m/>
    <m/>
    <m/>
    <m/>
    <m/>
    <m/>
    <m/>
    <n v="1914314"/>
    <m/>
    <m/>
    <m/>
    <n v="16555"/>
    <m/>
    <n v="149123"/>
    <m/>
    <n v="318624"/>
    <m/>
    <m/>
    <m/>
    <n v="5160"/>
    <m/>
    <n v="2696"/>
    <m/>
    <n v="3537"/>
    <n v="16354"/>
    <n v="890908"/>
    <n v="0"/>
    <n v="937464"/>
    <n v="97168"/>
    <n v="396089"/>
    <n v="44856"/>
    <m/>
    <n v="20096"/>
    <m/>
    <m/>
    <m/>
    <m/>
    <m/>
    <m/>
    <m/>
    <m/>
    <m/>
    <m/>
    <m/>
    <m/>
    <m/>
    <m/>
    <m/>
    <m/>
    <m/>
    <m/>
    <m/>
    <m/>
    <m/>
    <m/>
    <m/>
    <m/>
    <m/>
    <m/>
    <m/>
    <m/>
    <n v="-9568"/>
    <m/>
    <m/>
    <m/>
    <n v="2086015"/>
    <m/>
    <m/>
    <m/>
    <n v="107836"/>
    <m/>
    <n v="869441"/>
    <m/>
    <n v="479631"/>
    <m/>
    <m/>
    <m/>
    <n v="61512"/>
    <m/>
    <m/>
    <m/>
    <m/>
    <m/>
    <m/>
    <m/>
    <m/>
    <m/>
    <m/>
    <m/>
    <m/>
    <m/>
    <m/>
    <m/>
    <m/>
    <m/>
    <n v="3355454"/>
    <n v="875393"/>
    <n v="2415549"/>
    <n v="200833"/>
    <n v="2731885"/>
    <m/>
    <m/>
    <m/>
    <m/>
    <m/>
    <m/>
    <m/>
    <m/>
    <n v="1944"/>
    <n v="8262"/>
    <n v="254098"/>
    <m/>
    <n v="179669"/>
    <n v="18323"/>
    <n v="150991"/>
    <n v="11342"/>
    <m/>
    <n v="8945"/>
    <n v="352977"/>
    <n v="153087"/>
    <n v="101363"/>
    <n v="480094"/>
    <n v="43284"/>
    <n v="75326"/>
    <n v="195789"/>
    <n v="1395865"/>
    <n v="24784"/>
    <n v="344356"/>
    <n v="9583"/>
    <n v="13367"/>
    <m/>
    <n v="15658"/>
    <n v="75404"/>
    <n v="1752694"/>
    <m/>
    <n v="330108"/>
    <n v="357305"/>
    <n v="914187"/>
    <m/>
    <n v="3354294"/>
    <n v="4511967"/>
    <m/>
    <m/>
    <n v="-1157673"/>
    <n v="3354294"/>
    <n v="13110"/>
    <m/>
    <n v="2225189"/>
    <m/>
    <n v="0"/>
    <m/>
    <n v="268089"/>
    <n v="209613"/>
    <n v="477702"/>
    <n v="-147594"/>
    <m/>
    <m/>
    <m/>
    <m/>
    <m/>
    <s v="0.02"/>
    <n v="90239.34"/>
    <n v="1221"/>
    <n v="0"/>
    <n v="1758"/>
    <n v="14560"/>
    <n v="44079"/>
    <n v="0"/>
    <n v="0"/>
    <n v="3131"/>
    <n v="7440"/>
    <n v="1227"/>
    <n v="5574"/>
    <n v="2863"/>
    <n v="11039"/>
    <n v="1274"/>
    <n v="2899"/>
    <n v="4799"/>
    <n v="8660"/>
    <n v="110524"/>
    <n v="0"/>
    <n v="0"/>
    <n v="0"/>
    <n v="0"/>
    <n v="0"/>
    <n v="0"/>
    <n v="0"/>
    <n v="97891"/>
    <n v="0"/>
    <n v="95640"/>
    <n v="617437"/>
    <n v="989578"/>
    <n v="0"/>
    <n v="0"/>
    <n v="179792"/>
    <n v="357614"/>
    <n v="34042"/>
    <n v="100153"/>
    <n v="49838"/>
    <n v="273245"/>
    <n v="33723"/>
    <n v="58128"/>
    <n v="149386"/>
    <n v="318987"/>
    <n v="3355454"/>
    <n v="0"/>
    <n v="0"/>
    <n v="0"/>
    <n v="0"/>
    <n v="0"/>
    <n v="0"/>
    <n v="0"/>
    <m/>
    <x v="0"/>
    <x v="0"/>
    <m/>
    <m/>
    <n v="7440"/>
    <m/>
    <x v="0"/>
    <x v="0"/>
    <m/>
    <m/>
    <n v="357614"/>
    <n v="182"/>
    <n v="243"/>
    <n v="120"/>
    <n v="112"/>
    <n v="145"/>
    <n v="76"/>
    <n v="84"/>
    <n v="111"/>
    <n v="55"/>
    <n v="1"/>
    <n v="0"/>
    <n v="0"/>
    <n v="0"/>
    <n v="1"/>
    <n v="0"/>
    <n v="1"/>
    <n v="0"/>
    <n v="0"/>
    <n v="0"/>
    <n v="0"/>
    <n v="0"/>
    <n v="0"/>
    <n v="0"/>
    <n v="0"/>
    <n v="1"/>
    <n v="0"/>
    <n v="0"/>
    <n v="0"/>
    <n v="0"/>
  </r>
  <r>
    <n v="206040999"/>
    <x v="69"/>
    <d v="2024-01-01T00:00:00"/>
    <d v="2024-12-31T00:00:00"/>
    <n v="366"/>
    <s v="In Process"/>
    <x v="0"/>
    <x v="2"/>
    <x v="0"/>
    <x v="0"/>
    <s v="01 - Northern California"/>
    <x v="5"/>
    <s v="530-343-5595"/>
    <s v="375 COHASSET ROAD"/>
    <s v="CHICO"/>
    <s v="95926"/>
    <s v="1992794861"/>
    <s v="CAMERON TODD"/>
    <s v="Yes"/>
    <m/>
    <n v="99"/>
    <n v="99"/>
    <x v="2"/>
    <n v="36234"/>
    <n v="30240"/>
    <n v="197.07"/>
    <n v="166"/>
    <n v="157"/>
    <n v="3879"/>
    <m/>
    <n v="820"/>
    <n v="23137"/>
    <m/>
    <n v="557"/>
    <n v="49"/>
    <n v="1798"/>
    <x v="0"/>
    <n v="30240"/>
    <m/>
    <m/>
    <m/>
    <m/>
    <m/>
    <m/>
    <m/>
    <m/>
    <n v="16282875"/>
    <n v="4029732"/>
    <n v="9956764"/>
    <m/>
    <n v="10355843"/>
    <n v="13460308"/>
    <n v="-3104465"/>
    <n v="751696"/>
    <n v="800"/>
    <m/>
    <n v="-2353569"/>
    <n v="2871977"/>
    <m/>
    <n v="418413"/>
    <n v="11696979"/>
    <m/>
    <n v="432019"/>
    <n v="21241"/>
    <n v="842246"/>
    <n v="16282875"/>
    <m/>
    <m/>
    <m/>
    <m/>
    <m/>
    <m/>
    <m/>
    <m/>
    <n v="3230360"/>
    <m/>
    <m/>
    <m/>
    <n v="32952"/>
    <m/>
    <n v="455993"/>
    <m/>
    <m/>
    <m/>
    <n v="306067"/>
    <m/>
    <m/>
    <m/>
    <n v="4360"/>
    <m/>
    <n v="11979"/>
    <n v="142776"/>
    <n v="1703769"/>
    <n v="0"/>
    <n v="1467903"/>
    <n v="196361"/>
    <n v="460980"/>
    <n v="24477"/>
    <m/>
    <n v="21487"/>
    <m/>
    <m/>
    <m/>
    <m/>
    <m/>
    <m/>
    <m/>
    <m/>
    <m/>
    <m/>
    <m/>
    <m/>
    <m/>
    <m/>
    <m/>
    <m/>
    <m/>
    <m/>
    <m/>
    <m/>
    <m/>
    <m/>
    <m/>
    <m/>
    <m/>
    <m/>
    <m/>
    <m/>
    <m/>
    <m/>
    <m/>
    <m/>
    <n v="3662412"/>
    <m/>
    <m/>
    <m/>
    <n v="88854"/>
    <m/>
    <n v="5318783"/>
    <m/>
    <m/>
    <m/>
    <n v="510837"/>
    <m/>
    <n v="375878"/>
    <m/>
    <m/>
    <m/>
    <m/>
    <m/>
    <m/>
    <m/>
    <m/>
    <m/>
    <m/>
    <m/>
    <m/>
    <m/>
    <m/>
    <m/>
    <m/>
    <m/>
    <n v="6030058"/>
    <n v="1461168"/>
    <n v="5969082"/>
    <n v="270544"/>
    <n v="5891125"/>
    <m/>
    <m/>
    <m/>
    <m/>
    <m/>
    <m/>
    <m/>
    <m/>
    <n v="17968"/>
    <n v="72098"/>
    <n v="434244"/>
    <m/>
    <n v="158838"/>
    <n v="52098"/>
    <n v="248660"/>
    <n v="7289"/>
    <m/>
    <n v="16559"/>
    <n v="684128"/>
    <n v="306245"/>
    <n v="225064"/>
    <n v="904492"/>
    <n v="99811"/>
    <n v="120275"/>
    <n v="142879"/>
    <n v="2748354"/>
    <n v="110287"/>
    <n v="917423"/>
    <n v="95325"/>
    <n v="10870"/>
    <m/>
    <n v="60987"/>
    <n v="135289"/>
    <n v="3317721"/>
    <m/>
    <n v="536615"/>
    <n v="7894"/>
    <n v="674563"/>
    <n v="3934377"/>
    <n v="8471170"/>
    <n v="12342238"/>
    <m/>
    <m/>
    <n v="-3871068"/>
    <n v="8471170"/>
    <n v="464"/>
    <m/>
    <n v="5717842"/>
    <m/>
    <n v="0"/>
    <m/>
    <n v="633944"/>
    <n v="466285"/>
    <n v="1100229"/>
    <n v="-563614"/>
    <m/>
    <m/>
    <m/>
    <m/>
    <m/>
    <s v="0.07"/>
    <n v="863956.66"/>
    <n v="1486"/>
    <n v="0"/>
    <n v="3191"/>
    <n v="36053"/>
    <n v="64510"/>
    <n v="0"/>
    <n v="0"/>
    <n v="6748"/>
    <n v="11603"/>
    <n v="3193"/>
    <n v="11065"/>
    <n v="8501"/>
    <n v="20543"/>
    <n v="3101"/>
    <n v="4289"/>
    <n v="2752"/>
    <n v="17168"/>
    <n v="194203"/>
    <n v="0"/>
    <n v="26"/>
    <n v="3969"/>
    <n v="15768"/>
    <n v="0"/>
    <n v="0"/>
    <n v="19763"/>
    <n v="129707"/>
    <n v="0"/>
    <n v="176586"/>
    <n v="1489532"/>
    <n v="1645543"/>
    <n v="0"/>
    <n v="0"/>
    <n v="265109"/>
    <n v="520580"/>
    <n v="78059"/>
    <n v="205400"/>
    <n v="155978"/>
    <n v="490848"/>
    <n v="81870"/>
    <n v="93015"/>
    <n v="104855"/>
    <n v="592976"/>
    <n v="6030058"/>
    <n v="0"/>
    <n v="3072"/>
    <n v="196108"/>
    <n v="546826"/>
    <n v="0"/>
    <n v="0"/>
    <n v="746006"/>
    <m/>
    <x v="0"/>
    <x v="0"/>
    <m/>
    <m/>
    <n v="11603"/>
    <m/>
    <x v="0"/>
    <x v="0"/>
    <m/>
    <m/>
    <n v="520580"/>
    <n v="157"/>
    <n v="228"/>
    <n v="109"/>
    <n v="102"/>
    <n v="146"/>
    <n v="75"/>
    <n v="63"/>
    <n v="95"/>
    <n v="44"/>
    <n v="1"/>
    <n v="0"/>
    <n v="0"/>
    <n v="0"/>
    <n v="1"/>
    <n v="0"/>
    <n v="1"/>
    <n v="0"/>
    <n v="0"/>
    <n v="0"/>
    <n v="0"/>
    <n v="0"/>
    <n v="0"/>
    <n v="0"/>
    <n v="0"/>
    <n v="1"/>
    <n v="0"/>
    <n v="0"/>
    <n v="0"/>
    <n v="0"/>
  </r>
  <r>
    <n v="206042208"/>
    <x v="70"/>
    <d v="2023-10-11T00:00:00"/>
    <d v="2024-06-30T00:00:00"/>
    <n v="264"/>
    <s v="In Process"/>
    <x v="0"/>
    <x v="2"/>
    <x v="0"/>
    <x v="0"/>
    <s v="01 - Northern California"/>
    <x v="5"/>
    <s v="530-345-1306"/>
    <s v="587 RIO LINDO AVENUE"/>
    <s v="CHICO"/>
    <s v="95926"/>
    <s v="1154467835"/>
    <s v="STEPHANIE LEDEZMA"/>
    <s v="Yes"/>
    <m/>
    <n v="184"/>
    <n v="184"/>
    <x v="0"/>
    <n v="48576"/>
    <n v="35328"/>
    <n v="72.73"/>
    <n v="351"/>
    <n v="262"/>
    <n v="7377"/>
    <m/>
    <n v="4436"/>
    <n v="20911"/>
    <n v="1407"/>
    <m/>
    <n v="141"/>
    <n v="1056"/>
    <x v="0"/>
    <n v="35328"/>
    <m/>
    <m/>
    <m/>
    <m/>
    <m/>
    <m/>
    <m/>
    <m/>
    <n v="17728082"/>
    <n v="3729811"/>
    <n v="7091898"/>
    <n v="55674"/>
    <n v="14421669"/>
    <n v="14729580"/>
    <n v="-307911"/>
    <n v="478798"/>
    <n v="800"/>
    <m/>
    <n v="170087"/>
    <n v="6632385"/>
    <m/>
    <n v="1614298"/>
    <n v="7733955"/>
    <n v="1259958"/>
    <m/>
    <n v="51068"/>
    <n v="436418"/>
    <n v="17728082"/>
    <m/>
    <m/>
    <m/>
    <m/>
    <m/>
    <m/>
    <m/>
    <m/>
    <n v="2944844"/>
    <m/>
    <m/>
    <m/>
    <n v="25949"/>
    <m/>
    <n v="144077"/>
    <m/>
    <n v="613537"/>
    <m/>
    <m/>
    <m/>
    <n v="123"/>
    <m/>
    <n v="1281"/>
    <m/>
    <n v="9941"/>
    <n v="64548"/>
    <n v="1304613"/>
    <n v="0"/>
    <n v="927647"/>
    <n v="436398"/>
    <n v="895605"/>
    <n v="54963"/>
    <m/>
    <n v="36096"/>
    <m/>
    <m/>
    <m/>
    <m/>
    <m/>
    <m/>
    <m/>
    <m/>
    <m/>
    <m/>
    <m/>
    <m/>
    <m/>
    <m/>
    <m/>
    <m/>
    <m/>
    <m/>
    <m/>
    <m/>
    <m/>
    <m/>
    <m/>
    <m/>
    <m/>
    <m/>
    <m/>
    <m/>
    <n v="27777"/>
    <m/>
    <m/>
    <m/>
    <n v="3550595"/>
    <m/>
    <m/>
    <m/>
    <n v="387270"/>
    <m/>
    <n v="1898967"/>
    <m/>
    <n v="1082199"/>
    <m/>
    <m/>
    <m/>
    <n v="145090"/>
    <m/>
    <m/>
    <m/>
    <m/>
    <m/>
    <m/>
    <m/>
    <m/>
    <m/>
    <m/>
    <m/>
    <m/>
    <m/>
    <m/>
    <m/>
    <m/>
    <m/>
    <n v="7257600"/>
    <n v="1733210"/>
    <n v="5738770"/>
    <n v="335842"/>
    <n v="6403261"/>
    <m/>
    <m/>
    <m/>
    <m/>
    <m/>
    <m/>
    <m/>
    <m/>
    <n v="7184"/>
    <n v="33837"/>
    <n v="319272"/>
    <m/>
    <n v="238222"/>
    <n v="126838"/>
    <n v="384085"/>
    <n v="35830"/>
    <m/>
    <n v="22448"/>
    <n v="715799"/>
    <n v="361488"/>
    <n v="140329"/>
    <n v="826876"/>
    <n v="102891"/>
    <n v="111106"/>
    <n v="520545"/>
    <n v="3157015"/>
    <n v="86376"/>
    <n v="878716"/>
    <n v="41115"/>
    <n v="32484"/>
    <m/>
    <n v="4029"/>
    <n v="179834"/>
    <n v="6624252"/>
    <m/>
    <n v="1210309"/>
    <n v="495600"/>
    <n v="6604782"/>
    <m/>
    <n v="14934943"/>
    <n v="11289207"/>
    <m/>
    <m/>
    <n v="3645736"/>
    <n v="14934943"/>
    <n v="73117"/>
    <m/>
    <n v="1304445"/>
    <m/>
    <n v="0"/>
    <m/>
    <n v="271665"/>
    <n v="1419629"/>
    <n v="1691294"/>
    <n v="-480985"/>
    <m/>
    <m/>
    <m/>
    <m/>
    <m/>
    <s v="0.01"/>
    <n v="112892.07"/>
    <n v="1411"/>
    <n v="0"/>
    <n v="11096"/>
    <n v="35463"/>
    <n v="85152"/>
    <n v="0"/>
    <n v="0"/>
    <n v="8606"/>
    <n v="9478"/>
    <n v="4085"/>
    <n v="12976"/>
    <n v="5381"/>
    <n v="20246"/>
    <n v="2808"/>
    <n v="3380"/>
    <n v="17788"/>
    <n v="20913"/>
    <n v="238783"/>
    <n v="0"/>
    <n v="168"/>
    <n v="272"/>
    <n v="3830"/>
    <n v="0"/>
    <n v="0"/>
    <n v="4270"/>
    <n v="152783"/>
    <n v="0"/>
    <n v="556411"/>
    <n v="1496966"/>
    <n v="2090632"/>
    <n v="0"/>
    <n v="0"/>
    <n v="293646"/>
    <n v="455677"/>
    <n v="107312"/>
    <n v="256474"/>
    <n v="94424"/>
    <n v="438618"/>
    <n v="79918"/>
    <n v="88930"/>
    <n v="407373"/>
    <n v="738436"/>
    <n v="7257600"/>
    <n v="0"/>
    <n v="11922"/>
    <n v="13430"/>
    <n v="131329"/>
    <n v="0"/>
    <n v="0"/>
    <n v="156681"/>
    <m/>
    <x v="0"/>
    <x v="0"/>
    <m/>
    <m/>
    <n v="9478"/>
    <m/>
    <x v="0"/>
    <x v="0"/>
    <m/>
    <m/>
    <n v="455677"/>
    <n v="290"/>
    <n v="412"/>
    <n v="187"/>
    <n v="176"/>
    <n v="237"/>
    <n v="121"/>
    <n v="119"/>
    <n v="165"/>
    <n v="82"/>
    <n v="1"/>
    <n v="0"/>
    <n v="0"/>
    <n v="0"/>
    <n v="0"/>
    <n v="1"/>
    <n v="1"/>
    <n v="0"/>
    <n v="0"/>
    <n v="0"/>
    <n v="0"/>
    <n v="0"/>
    <n v="0"/>
    <n v="0"/>
    <n v="0"/>
    <n v="1"/>
    <n v="0"/>
    <n v="0"/>
    <n v="0"/>
    <n v="0"/>
  </r>
  <r>
    <n v="206042213"/>
    <x v="71"/>
    <d v="2024-01-01T00:00:00"/>
    <d v="2024-12-31T00:00:00"/>
    <n v="366"/>
    <s v="In Process"/>
    <x v="0"/>
    <x v="2"/>
    <x v="0"/>
    <x v="0"/>
    <s v="01 - Northern California"/>
    <x v="6"/>
    <s v="530-846-5671"/>
    <s v="246 SPRUCE STREET"/>
    <s v="GRIDLEY"/>
    <s v="95948"/>
    <s v="1083387765"/>
    <s v="MATT MAYLIN"/>
    <s v="Yes"/>
    <s v="WEST HARBOR HEALTHCARE, LLC"/>
    <n v="82"/>
    <n v="82"/>
    <x v="2"/>
    <n v="30012"/>
    <n v="26386"/>
    <n v="198.63"/>
    <n v="195"/>
    <n v="188"/>
    <n v="3523"/>
    <n v="422"/>
    <n v="2591"/>
    <n v="17687"/>
    <m/>
    <n v="829"/>
    <n v="40"/>
    <n v="1294"/>
    <x v="0"/>
    <n v="26386"/>
    <m/>
    <m/>
    <m/>
    <m/>
    <m/>
    <m/>
    <m/>
    <m/>
    <n v="10983302"/>
    <n v="2455872"/>
    <n v="1998469"/>
    <n v="22332"/>
    <n v="11463037"/>
    <n v="10822012"/>
    <n v="641025"/>
    <n v="25368"/>
    <m/>
    <m/>
    <n v="666393"/>
    <n v="1412400"/>
    <n v="168800"/>
    <n v="1079626"/>
    <n v="7456626"/>
    <m/>
    <n v="331600"/>
    <n v="16000"/>
    <n v="518250"/>
    <n v="10983302"/>
    <m/>
    <m/>
    <m/>
    <m/>
    <m/>
    <m/>
    <m/>
    <m/>
    <n v="2191694"/>
    <m/>
    <n v="40326"/>
    <m/>
    <m/>
    <m/>
    <n v="144556"/>
    <m/>
    <m/>
    <m/>
    <n v="79221"/>
    <m/>
    <n v="75"/>
    <m/>
    <m/>
    <m/>
    <n v="0"/>
    <n v="232"/>
    <n v="409793"/>
    <n v="1309184"/>
    <n v="392547"/>
    <n v="93785"/>
    <n v="202977"/>
    <n v="27293"/>
    <m/>
    <n v="20061"/>
    <m/>
    <m/>
    <m/>
    <m/>
    <m/>
    <m/>
    <m/>
    <m/>
    <m/>
    <m/>
    <m/>
    <m/>
    <m/>
    <m/>
    <m/>
    <m/>
    <m/>
    <m/>
    <m/>
    <m/>
    <m/>
    <m/>
    <m/>
    <m/>
    <m/>
    <m/>
    <m/>
    <m/>
    <m/>
    <m/>
    <m/>
    <m/>
    <n v="14371"/>
    <m/>
    <n v="81320"/>
    <m/>
    <n v="198506"/>
    <m/>
    <n v="1446688"/>
    <m/>
    <m/>
    <m/>
    <n v="162750"/>
    <m/>
    <n v="94834"/>
    <m/>
    <m/>
    <m/>
    <m/>
    <m/>
    <m/>
    <m/>
    <m/>
    <m/>
    <m/>
    <m/>
    <m/>
    <m/>
    <m/>
    <m/>
    <m/>
    <m/>
    <n v="3977668"/>
    <n v="864771"/>
    <n v="5979573"/>
    <n v="46112"/>
    <n v="4573024"/>
    <m/>
    <m/>
    <m/>
    <m/>
    <m/>
    <m/>
    <m/>
    <m/>
    <n v="652"/>
    <n v="5382"/>
    <n v="303083"/>
    <m/>
    <n v="286589"/>
    <n v="66475"/>
    <n v="168880"/>
    <n v="28026"/>
    <m/>
    <n v="30687"/>
    <n v="388831"/>
    <n v="203914"/>
    <n v="140437"/>
    <n v="767917"/>
    <n v="163126"/>
    <n v="60445"/>
    <n v="56712"/>
    <n v="2603710"/>
    <n v="34980"/>
    <n v="619375"/>
    <n v="63220"/>
    <n v="27850"/>
    <m/>
    <n v="4092"/>
    <n v="224605"/>
    <n v="2145218"/>
    <m/>
    <n v="391887"/>
    <n v="23164"/>
    <n v="1500375"/>
    <m/>
    <n v="4060644"/>
    <n v="3362266"/>
    <m/>
    <m/>
    <n v="698378"/>
    <n v="4060644"/>
    <m/>
    <n v="1051891"/>
    <n v="2469868"/>
    <m/>
    <n v="0"/>
    <m/>
    <n v="359186"/>
    <n v="96149"/>
    <n v="455335"/>
    <n v="-63448"/>
    <m/>
    <m/>
    <m/>
    <m/>
    <m/>
    <s v="0.23"/>
    <n v="773321.18"/>
    <n v="3823"/>
    <n v="0"/>
    <n v="11495"/>
    <n v="16461"/>
    <n v="58549"/>
    <n v="1251"/>
    <n v="0"/>
    <n v="2223"/>
    <m/>
    <n v="3985"/>
    <m/>
    <m/>
    <m/>
    <n v="4109"/>
    <n v="1870"/>
    <n v="1430"/>
    <n v="11397"/>
    <n v="116593"/>
    <n v="0"/>
    <n v="8"/>
    <n v="401"/>
    <n v="14412"/>
    <n v="0"/>
    <n v="0"/>
    <n v="14821"/>
    <n v="243517"/>
    <n v="0"/>
    <n v="677742"/>
    <n v="631860"/>
    <n v="1296774"/>
    <n v="63044"/>
    <n v="0"/>
    <n v="87972"/>
    <m/>
    <n v="108820"/>
    <m/>
    <m/>
    <m/>
    <n v="137258"/>
    <n v="42838"/>
    <n v="50170"/>
    <n v="637673"/>
    <n v="3977668"/>
    <n v="0"/>
    <n v="599"/>
    <n v="25313"/>
    <n v="593787"/>
    <n v="0"/>
    <n v="0"/>
    <n v="619699"/>
    <m/>
    <x v="0"/>
    <x v="0"/>
    <m/>
    <m/>
    <m/>
    <m/>
    <x v="0"/>
    <x v="0"/>
    <m/>
    <m/>
    <m/>
    <n v="77"/>
    <n v="117"/>
    <n v="52"/>
    <n v="63"/>
    <n v="103"/>
    <n v="42"/>
    <n v="42"/>
    <n v="71"/>
    <n v="26"/>
    <n v="1"/>
    <n v="0"/>
    <n v="0"/>
    <n v="0"/>
    <n v="1"/>
    <n v="0"/>
    <n v="1"/>
    <n v="0"/>
    <n v="0"/>
    <n v="0"/>
    <n v="0"/>
    <n v="0"/>
    <n v="0"/>
    <n v="0"/>
    <n v="0"/>
    <n v="1"/>
    <n v="0"/>
    <n v="0"/>
    <n v="0"/>
    <n v="0"/>
  </r>
  <r>
    <n v="206042237"/>
    <x v="72"/>
    <d v="2024-01-01T00:00:00"/>
    <d v="2024-12-31T00:00:00"/>
    <n v="366"/>
    <s v="In Process"/>
    <x v="0"/>
    <x v="2"/>
    <x v="0"/>
    <x v="0"/>
    <s v="01 - Northern California"/>
    <x v="6"/>
    <s v="530-534-1353"/>
    <s v="1 GILMORE LANE"/>
    <s v="OROVILLE"/>
    <s v="95966"/>
    <s v="1750749172"/>
    <s v="MANUEL FERNANDEZ"/>
    <s v="Yes"/>
    <m/>
    <n v="50"/>
    <n v="50"/>
    <x v="1"/>
    <n v="18300"/>
    <n v="16078"/>
    <n v="207.46"/>
    <n v="183"/>
    <n v="177"/>
    <n v="4406"/>
    <m/>
    <n v="616"/>
    <n v="9332"/>
    <m/>
    <n v="965"/>
    <n v="200"/>
    <n v="559"/>
    <x v="0"/>
    <n v="16078"/>
    <m/>
    <m/>
    <m/>
    <m/>
    <m/>
    <m/>
    <m/>
    <m/>
    <n v="6867680"/>
    <n v="4185250"/>
    <n v="1957750"/>
    <n v="52817"/>
    <n v="9147997"/>
    <n v="8329472"/>
    <n v="818525"/>
    <m/>
    <m/>
    <m/>
    <n v="818525"/>
    <n v="1790948"/>
    <m/>
    <n v="807241"/>
    <n v="3898000"/>
    <m/>
    <n v="286289"/>
    <n v="80002"/>
    <n v="5200"/>
    <n v="6867680"/>
    <m/>
    <m/>
    <m/>
    <m/>
    <m/>
    <m/>
    <m/>
    <m/>
    <n v="3907101"/>
    <m/>
    <m/>
    <m/>
    <n v="11"/>
    <m/>
    <n v="7008"/>
    <m/>
    <n v="3353"/>
    <m/>
    <n v="219233"/>
    <m/>
    <n v="21"/>
    <m/>
    <n v="48523"/>
    <m/>
    <n v="24723"/>
    <n v="0"/>
    <n v="827379"/>
    <n v="2178492"/>
    <n v="490300"/>
    <n v="46000"/>
    <n v="530762"/>
    <n v="24090"/>
    <m/>
    <n v="63504"/>
    <m/>
    <m/>
    <m/>
    <m/>
    <m/>
    <m/>
    <m/>
    <m/>
    <m/>
    <m/>
    <m/>
    <m/>
    <m/>
    <m/>
    <m/>
    <m/>
    <m/>
    <m/>
    <m/>
    <m/>
    <m/>
    <m/>
    <m/>
    <m/>
    <m/>
    <m/>
    <m/>
    <m/>
    <m/>
    <m/>
    <m/>
    <m/>
    <n v="1134589"/>
    <m/>
    <m/>
    <m/>
    <n v="3347"/>
    <m/>
    <n v="549462"/>
    <m/>
    <m/>
    <m/>
    <n v="245272"/>
    <m/>
    <n v="25080"/>
    <m/>
    <m/>
    <m/>
    <m/>
    <m/>
    <m/>
    <m/>
    <m/>
    <m/>
    <m/>
    <m/>
    <m/>
    <m/>
    <m/>
    <m/>
    <m/>
    <m/>
    <n v="3890038"/>
    <n v="794403"/>
    <n v="3645031"/>
    <n v="113976"/>
    <n v="3382436"/>
    <m/>
    <m/>
    <m/>
    <m/>
    <m/>
    <m/>
    <m/>
    <m/>
    <m/>
    <m/>
    <n v="148868"/>
    <m/>
    <n v="185603"/>
    <n v="21898"/>
    <n v="218194"/>
    <n v="14971"/>
    <m/>
    <m/>
    <n v="341394"/>
    <n v="166773"/>
    <n v="69671"/>
    <n v="590174"/>
    <n v="163966"/>
    <n v="89079"/>
    <n v="59902"/>
    <n v="1715164"/>
    <n v="44202"/>
    <n v="389430"/>
    <n v="26412"/>
    <m/>
    <n v="48575"/>
    <m/>
    <n v="652760"/>
    <n v="1447057"/>
    <m/>
    <n v="61481"/>
    <m/>
    <n v="38024"/>
    <n v="215000"/>
    <n v="1761562"/>
    <n v="127256"/>
    <m/>
    <n v="-33671"/>
    <n v="1667977"/>
    <n v="1761562"/>
    <m/>
    <m/>
    <m/>
    <m/>
    <n v="0"/>
    <m/>
    <n v="12800"/>
    <n v="58511"/>
    <n v="71311"/>
    <n v="-9830"/>
    <m/>
    <m/>
    <m/>
    <n v="-33671"/>
    <m/>
    <s v="0.64"/>
    <n v="81443.839999999997"/>
    <n v="1896"/>
    <n v="0"/>
    <n v="4143"/>
    <n v="19058"/>
    <n v="35204"/>
    <n v="0"/>
    <n v="0"/>
    <n v="3211"/>
    <m/>
    <n v="209"/>
    <n v="7565"/>
    <n v="1808"/>
    <n v="13937"/>
    <n v="2381"/>
    <n v="3354"/>
    <n v="2381"/>
    <n v="5239"/>
    <n v="100386"/>
    <n v="0"/>
    <n v="189"/>
    <n v="1655"/>
    <n v="5072"/>
    <n v="0"/>
    <n v="0"/>
    <n v="6916"/>
    <n v="126656"/>
    <n v="0"/>
    <n v="283877"/>
    <n v="745970"/>
    <n v="822283"/>
    <n v="0"/>
    <n v="0"/>
    <n v="98281"/>
    <m/>
    <n v="64351"/>
    <n v="117841"/>
    <n v="45130"/>
    <n v="294220"/>
    <n v="137283"/>
    <n v="68962"/>
    <n v="43601"/>
    <n v="336187"/>
    <n v="3184642"/>
    <n v="0"/>
    <n v="17229"/>
    <n v="137726"/>
    <n v="260095"/>
    <n v="0"/>
    <n v="0"/>
    <n v="415050"/>
    <m/>
    <x v="0"/>
    <x v="0"/>
    <m/>
    <m/>
    <m/>
    <m/>
    <x v="0"/>
    <x v="0"/>
    <m/>
    <m/>
    <m/>
    <n v="91"/>
    <n v="182"/>
    <n v="46"/>
    <n v="50"/>
    <n v="115"/>
    <n v="23"/>
    <n v="27"/>
    <n v="62"/>
    <n v="13"/>
    <n v="1"/>
    <n v="0"/>
    <n v="0"/>
    <n v="1"/>
    <n v="0"/>
    <n v="0"/>
    <n v="1"/>
    <n v="0"/>
    <n v="0"/>
    <n v="0"/>
    <n v="0"/>
    <n v="0"/>
    <n v="0"/>
    <n v="0"/>
    <n v="0"/>
    <n v="1"/>
    <n v="0"/>
    <n v="0"/>
    <n v="0"/>
    <n v="0"/>
  </r>
  <r>
    <n v="206044005"/>
    <x v="73"/>
    <d v="2024-01-01T00:00:00"/>
    <d v="2024-12-31T00:00:00"/>
    <n v="366"/>
    <s v="In Process"/>
    <x v="0"/>
    <x v="2"/>
    <x v="0"/>
    <x v="0"/>
    <s v="01 - Northern California"/>
    <x v="5"/>
    <s v="530-342-4885"/>
    <s v="1200 SPRINGFIELD DRIVE"/>
    <s v="CHICO"/>
    <s v="95928-0000"/>
    <s v="1689179798"/>
    <s v="JESSICA JOHNSON"/>
    <s v="Yes"/>
    <m/>
    <n v="144"/>
    <n v="144"/>
    <x v="0"/>
    <n v="52704"/>
    <n v="51423"/>
    <n v="224.59"/>
    <n v="420"/>
    <n v="414"/>
    <n v="10937"/>
    <n v="1674"/>
    <n v="3515"/>
    <n v="31255"/>
    <n v="54"/>
    <m/>
    <n v="495"/>
    <n v="3493"/>
    <x v="0"/>
    <n v="51423"/>
    <m/>
    <m/>
    <m/>
    <m/>
    <m/>
    <m/>
    <m/>
    <m/>
    <n v="34993350"/>
    <n v="5922801"/>
    <n v="19096611"/>
    <n v="35689"/>
    <n v="21855229"/>
    <n v="22394550"/>
    <n v="-539321"/>
    <n v="-5000"/>
    <m/>
    <m/>
    <n v="-544321"/>
    <n v="13671250"/>
    <n v="2092500"/>
    <n v="1675325"/>
    <n v="15494275"/>
    <n v="67500"/>
    <m/>
    <n v="251600"/>
    <n v="1740900"/>
    <n v="34993350"/>
    <m/>
    <m/>
    <m/>
    <m/>
    <m/>
    <m/>
    <m/>
    <m/>
    <n v="5227947"/>
    <m/>
    <n v="669779"/>
    <m/>
    <n v="1299"/>
    <m/>
    <n v="9744"/>
    <m/>
    <n v="14032"/>
    <m/>
    <m/>
    <m/>
    <m/>
    <m/>
    <m/>
    <m/>
    <n v="0"/>
    <n v="0"/>
    <n v="2281725"/>
    <n v="4475"/>
    <n v="1865725"/>
    <n v="416100"/>
    <n v="1074263"/>
    <n v="222481"/>
    <m/>
    <n v="58032"/>
    <m/>
    <m/>
    <m/>
    <m/>
    <m/>
    <m/>
    <m/>
    <m/>
    <m/>
    <m/>
    <m/>
    <m/>
    <m/>
    <m/>
    <m/>
    <m/>
    <m/>
    <m/>
    <m/>
    <m/>
    <m/>
    <m/>
    <m/>
    <m/>
    <m/>
    <m/>
    <m/>
    <m/>
    <m/>
    <m/>
    <m/>
    <m/>
    <n v="10266355"/>
    <m/>
    <n v="1540474"/>
    <m/>
    <n v="943322"/>
    <m/>
    <n v="5688342"/>
    <m/>
    <n v="11000"/>
    <m/>
    <m/>
    <m/>
    <n v="647118"/>
    <m/>
    <m/>
    <m/>
    <m/>
    <m/>
    <m/>
    <m/>
    <m/>
    <m/>
    <m/>
    <m/>
    <m/>
    <m/>
    <m/>
    <m/>
    <m/>
    <m/>
    <n v="10031993"/>
    <n v="2450833"/>
    <n v="9911724"/>
    <n v="214170"/>
    <n v="9625663"/>
    <m/>
    <m/>
    <m/>
    <m/>
    <m/>
    <m/>
    <m/>
    <m/>
    <n v="95"/>
    <m/>
    <n v="782618"/>
    <n v="117032"/>
    <n v="607380"/>
    <n v="144510"/>
    <n v="447960"/>
    <n v="90933"/>
    <m/>
    <n v="69572"/>
    <n v="992989"/>
    <n v="333509"/>
    <n v="265964"/>
    <n v="1547156"/>
    <n v="224652"/>
    <n v="250625"/>
    <n v="115839"/>
    <n v="4813004"/>
    <n v="193438"/>
    <n v="1344418"/>
    <n v="174887"/>
    <n v="41064"/>
    <m/>
    <n v="19627"/>
    <n v="191615"/>
    <n v="3735809"/>
    <m/>
    <n v="1842050"/>
    <n v="903086"/>
    <m/>
    <n v="1324683"/>
    <n v="7805628"/>
    <n v="2456185"/>
    <m/>
    <m/>
    <n v="5349443"/>
    <n v="7805628"/>
    <n v="1888000"/>
    <m/>
    <m/>
    <m/>
    <n v="0"/>
    <m/>
    <n v="2005321"/>
    <n v="541005"/>
    <n v="2546326"/>
    <n v="-704276"/>
    <m/>
    <m/>
    <m/>
    <m/>
    <m/>
    <s v="0.00"/>
    <n v="0"/>
    <n v="1983"/>
    <n v="0"/>
    <n v="11533"/>
    <n v="63007"/>
    <n v="152583"/>
    <n v="0"/>
    <n v="0"/>
    <n v="0"/>
    <n v="1673"/>
    <n v="9505"/>
    <n v="12321"/>
    <n v="8922"/>
    <n v="35556"/>
    <n v="5451"/>
    <n v="10101"/>
    <n v="2004"/>
    <n v="20890"/>
    <n v="335529"/>
    <n v="0"/>
    <n v="13"/>
    <n v="1502"/>
    <n v="173"/>
    <n v="0"/>
    <n v="0"/>
    <n v="1688"/>
    <n v="231426"/>
    <n v="0"/>
    <n v="661870"/>
    <n v="2664713"/>
    <n v="3634008"/>
    <n v="0"/>
    <n v="0"/>
    <n v="0"/>
    <n v="90288"/>
    <n v="261413"/>
    <n v="226631"/>
    <n v="164726"/>
    <n v="763265"/>
    <n v="162546"/>
    <n v="188113"/>
    <n v="83453"/>
    <n v="899541"/>
    <n v="10031993"/>
    <n v="0"/>
    <n v="1283"/>
    <n v="95556"/>
    <n v="7258"/>
    <n v="0"/>
    <n v="0"/>
    <n v="104097"/>
    <m/>
    <x v="0"/>
    <x v="0"/>
    <m/>
    <m/>
    <n v="1673"/>
    <m/>
    <x v="0"/>
    <x v="0"/>
    <m/>
    <m/>
    <n v="90288"/>
    <n v="203"/>
    <n v="366"/>
    <n v="112"/>
    <n v="146"/>
    <n v="270"/>
    <n v="75"/>
    <n v="104"/>
    <n v="196"/>
    <n v="51"/>
    <n v="1"/>
    <n v="0"/>
    <n v="0"/>
    <n v="0"/>
    <n v="0"/>
    <n v="1"/>
    <n v="1"/>
    <n v="0"/>
    <n v="0"/>
    <n v="0"/>
    <n v="0"/>
    <n v="0"/>
    <n v="0"/>
    <n v="0"/>
    <n v="0"/>
    <n v="1"/>
    <n v="0"/>
    <n v="0"/>
    <n v="0"/>
    <n v="0"/>
  </r>
  <r>
    <n v="206044028"/>
    <x v="74"/>
    <d v="2024-01-01T00:00:00"/>
    <d v="2024-12-31T00:00:00"/>
    <n v="366"/>
    <s v="In Process"/>
    <x v="0"/>
    <x v="2"/>
    <x v="0"/>
    <x v="0"/>
    <s v="01 - Northern California"/>
    <x v="5"/>
    <s v="530-894-1010"/>
    <s v="2850 SIERRA SUNRISE TERRACE"/>
    <s v="CHICO"/>
    <s v="95928-8401"/>
    <s v="1427016740"/>
    <s v="BRIAN COLLIER"/>
    <s v="Yes"/>
    <m/>
    <n v="90"/>
    <n v="90"/>
    <x v="2"/>
    <n v="32940"/>
    <n v="26246"/>
    <n v="188.14"/>
    <n v="353"/>
    <n v="343"/>
    <n v="11493"/>
    <m/>
    <n v="1904"/>
    <n v="2121"/>
    <m/>
    <n v="9395"/>
    <n v="1333"/>
    <m/>
    <x v="0"/>
    <n v="26246"/>
    <m/>
    <m/>
    <m/>
    <m/>
    <m/>
    <m/>
    <m/>
    <m/>
    <n v="9086830"/>
    <n v="2539366"/>
    <n v="-1599164"/>
    <n v="110935"/>
    <n v="13336295"/>
    <n v="12896539"/>
    <n v="439756"/>
    <n v="9377"/>
    <m/>
    <m/>
    <n v="449133"/>
    <n v="4129842"/>
    <m/>
    <n v="572571"/>
    <n v="700195"/>
    <m/>
    <n v="3135969"/>
    <n v="548253"/>
    <m/>
    <n v="9086830"/>
    <m/>
    <m/>
    <m/>
    <m/>
    <m/>
    <m/>
    <m/>
    <m/>
    <n v="2455958"/>
    <m/>
    <m/>
    <m/>
    <m/>
    <m/>
    <m/>
    <m/>
    <m/>
    <m/>
    <n v="62744"/>
    <m/>
    <n v="20664"/>
    <m/>
    <m/>
    <m/>
    <n v="2670"/>
    <n v="0"/>
    <n v="1078230"/>
    <n v="0"/>
    <n v="842220"/>
    <n v="224140"/>
    <n v="299009"/>
    <n v="74134"/>
    <m/>
    <n v="18963"/>
    <m/>
    <m/>
    <m/>
    <m/>
    <m/>
    <m/>
    <m/>
    <m/>
    <m/>
    <m/>
    <m/>
    <m/>
    <m/>
    <m/>
    <m/>
    <m/>
    <m/>
    <m/>
    <m/>
    <m/>
    <m/>
    <m/>
    <m/>
    <m/>
    <m/>
    <m/>
    <m/>
    <m/>
    <n v="6386"/>
    <m/>
    <m/>
    <m/>
    <n v="-1560749"/>
    <m/>
    <m/>
    <m/>
    <n v="-8453"/>
    <m/>
    <n v="-12504"/>
    <m/>
    <m/>
    <m/>
    <n v="-23844"/>
    <m/>
    <m/>
    <m/>
    <m/>
    <m/>
    <m/>
    <m/>
    <m/>
    <m/>
    <m/>
    <m/>
    <m/>
    <m/>
    <m/>
    <m/>
    <m/>
    <m/>
    <m/>
    <m/>
    <n v="6418046"/>
    <n v="1658676"/>
    <n v="4819817"/>
    <n v="202310"/>
    <n v="5426411"/>
    <m/>
    <m/>
    <m/>
    <m/>
    <m/>
    <m/>
    <m/>
    <m/>
    <n v="58987"/>
    <m/>
    <n v="464157"/>
    <m/>
    <n v="381396"/>
    <n v="72917"/>
    <n v="303778"/>
    <n v="90896"/>
    <m/>
    <n v="24728"/>
    <n v="644866"/>
    <n v="241954"/>
    <n v="127166"/>
    <n v="978482"/>
    <n v="79615"/>
    <n v="148089"/>
    <n v="152726"/>
    <n v="2554810"/>
    <n v="114325"/>
    <n v="885094"/>
    <n v="92501"/>
    <n v="21830"/>
    <m/>
    <n v="85"/>
    <n v="31726"/>
    <n v="2884878"/>
    <n v="76927"/>
    <n v="417263"/>
    <n v="11505"/>
    <m/>
    <m/>
    <n v="3390573"/>
    <n v="1235138"/>
    <m/>
    <m/>
    <n v="2155435"/>
    <n v="3390573"/>
    <m/>
    <m/>
    <m/>
    <m/>
    <n v="0"/>
    <m/>
    <n v="1394599"/>
    <n v="883267"/>
    <n v="2277866"/>
    <n v="-1860603"/>
    <m/>
    <m/>
    <m/>
    <m/>
    <m/>
    <s v="1.01"/>
    <n v="1247489.3800000001"/>
    <n v="1660"/>
    <n v="0"/>
    <n v="9007"/>
    <n v="27816"/>
    <n v="72703"/>
    <n v="0"/>
    <n v="0"/>
    <n v="0"/>
    <n v="13976"/>
    <n v="3919"/>
    <n v="7927"/>
    <n v="3970"/>
    <n v="19584"/>
    <n v="2336"/>
    <n v="4412"/>
    <n v="1684"/>
    <n v="8020"/>
    <n v="177014"/>
    <n v="0"/>
    <n v="15"/>
    <n v="0"/>
    <n v="1006"/>
    <n v="0"/>
    <n v="0"/>
    <n v="1021"/>
    <n v="148371"/>
    <n v="0"/>
    <n v="515498"/>
    <n v="1346176"/>
    <n v="2204194"/>
    <n v="0"/>
    <n v="0"/>
    <n v="0"/>
    <n v="731197"/>
    <n v="110688"/>
    <n v="158846"/>
    <n v="72782"/>
    <n v="499838"/>
    <n v="67813"/>
    <n v="109800"/>
    <n v="103368"/>
    <n v="349475"/>
    <n v="6418046"/>
    <n v="0"/>
    <n v="1350"/>
    <n v="0"/>
    <n v="32726"/>
    <n v="0"/>
    <n v="0"/>
    <n v="34076"/>
    <m/>
    <x v="0"/>
    <x v="0"/>
    <m/>
    <n v="13976"/>
    <m/>
    <m/>
    <x v="0"/>
    <x v="0"/>
    <m/>
    <n v="731197"/>
    <m/>
    <n v="161"/>
    <n v="213"/>
    <n v="104"/>
    <n v="123"/>
    <n v="160"/>
    <n v="77"/>
    <n v="62"/>
    <n v="88"/>
    <n v="33"/>
    <n v="1"/>
    <n v="0"/>
    <n v="0"/>
    <n v="0"/>
    <n v="1"/>
    <n v="0"/>
    <n v="1"/>
    <n v="0"/>
    <n v="0"/>
    <n v="0"/>
    <n v="0"/>
    <n v="0"/>
    <n v="0"/>
    <n v="0"/>
    <n v="0"/>
    <n v="1"/>
    <n v="0"/>
    <n v="0"/>
    <n v="0"/>
    <n v="0"/>
  </r>
  <r>
    <n v="206044159"/>
    <x v="75"/>
    <d v="2024-01-01T00:00:00"/>
    <d v="2024-12-31T00:00:00"/>
    <n v="366"/>
    <s v="In Process"/>
    <x v="0"/>
    <x v="2"/>
    <x v="0"/>
    <x v="0"/>
    <s v="01 - Northern California"/>
    <x v="6"/>
    <s v="530-533-7857"/>
    <s v="50 CONCORDIA LANE"/>
    <s v="OROVILLE"/>
    <s v="95966-0000"/>
    <s v="1255690079"/>
    <s v="CHRISTIAN SIEDENTOPF"/>
    <s v="Yes"/>
    <m/>
    <n v="59"/>
    <n v="59"/>
    <x v="1"/>
    <n v="21594"/>
    <n v="19924"/>
    <n v="211.06"/>
    <n v="219"/>
    <n v="222"/>
    <n v="5369"/>
    <n v="388"/>
    <n v="448"/>
    <n v="12623"/>
    <m/>
    <m/>
    <n v="496"/>
    <n v="600"/>
    <x v="0"/>
    <n v="19924"/>
    <m/>
    <m/>
    <m/>
    <m/>
    <m/>
    <m/>
    <m/>
    <m/>
    <n v="7701777"/>
    <n v="2691216"/>
    <n v="1215017"/>
    <n v="15854"/>
    <n v="9193830"/>
    <n v="9620328"/>
    <n v="-426498"/>
    <m/>
    <m/>
    <m/>
    <n v="-426498"/>
    <n v="2159885"/>
    <n v="124140"/>
    <n v="162655"/>
    <n v="4821837"/>
    <m/>
    <m/>
    <n v="185160"/>
    <n v="248100"/>
    <n v="7701777"/>
    <m/>
    <m/>
    <m/>
    <m/>
    <m/>
    <m/>
    <m/>
    <m/>
    <n v="2480644"/>
    <m/>
    <n v="191132"/>
    <m/>
    <n v="1800"/>
    <m/>
    <n v="7470"/>
    <m/>
    <m/>
    <m/>
    <m/>
    <m/>
    <m/>
    <m/>
    <n v="10170"/>
    <m/>
    <n v="0"/>
    <n v="0"/>
    <n v="802200"/>
    <n v="0"/>
    <n v="949350"/>
    <n v="441150"/>
    <n v="443905"/>
    <n v="16643"/>
    <m/>
    <n v="37968"/>
    <m/>
    <m/>
    <m/>
    <m/>
    <m/>
    <m/>
    <m/>
    <m/>
    <m/>
    <m/>
    <m/>
    <m/>
    <m/>
    <m/>
    <m/>
    <m/>
    <m/>
    <m/>
    <m/>
    <m/>
    <m/>
    <m/>
    <m/>
    <m/>
    <m/>
    <m/>
    <m/>
    <m/>
    <m/>
    <m/>
    <m/>
    <m/>
    <n v="954711"/>
    <m/>
    <n v="121368"/>
    <m/>
    <n v="4699"/>
    <m/>
    <n v="93194"/>
    <m/>
    <m/>
    <m/>
    <m/>
    <m/>
    <n v="41045"/>
    <m/>
    <m/>
    <m/>
    <m/>
    <m/>
    <m/>
    <m/>
    <m/>
    <m/>
    <m/>
    <m/>
    <m/>
    <m/>
    <m/>
    <m/>
    <m/>
    <m/>
    <n v="3818729"/>
    <n v="980625"/>
    <n v="4820974"/>
    <n v="144374"/>
    <n v="3664586"/>
    <m/>
    <m/>
    <m/>
    <m/>
    <m/>
    <m/>
    <m/>
    <m/>
    <n v="60769"/>
    <m/>
    <n v="242585"/>
    <m/>
    <n v="348132"/>
    <n v="163248"/>
    <n v="281219"/>
    <n v="11230"/>
    <m/>
    <n v="32486"/>
    <n v="348146"/>
    <n v="224302"/>
    <n v="324418"/>
    <n v="807357"/>
    <n v="99635"/>
    <n v="107466"/>
    <n v="92403"/>
    <n v="1608639"/>
    <n v="32755"/>
    <n v="807498"/>
    <n v="37993"/>
    <n v="113459"/>
    <m/>
    <m/>
    <n v="212002"/>
    <n v="1995599"/>
    <m/>
    <n v="418218"/>
    <n v="3884"/>
    <m/>
    <n v="11100573"/>
    <n v="13518274"/>
    <n v="825386"/>
    <m/>
    <n v="13532485"/>
    <n v="-839597"/>
    <n v="13518274"/>
    <m/>
    <m/>
    <m/>
    <n v="2296680"/>
    <n v="0"/>
    <m/>
    <n v="315151"/>
    <n v="154620"/>
    <n v="469771"/>
    <n v="-51553"/>
    <m/>
    <m/>
    <m/>
    <n v="13532485"/>
    <m/>
    <s v="0.00"/>
    <n v="0"/>
    <n v="3559"/>
    <n v="0"/>
    <n v="3547"/>
    <n v="18923"/>
    <n v="38397"/>
    <n v="0"/>
    <n v="0"/>
    <n v="4074"/>
    <n v="8167"/>
    <n v="1537"/>
    <n v="10697"/>
    <n v="3594"/>
    <n v="12806"/>
    <n v="3354"/>
    <n v="4378"/>
    <n v="1685"/>
    <n v="12695"/>
    <n v="127413"/>
    <n v="0"/>
    <n v="131"/>
    <n v="1167"/>
    <n v="17522"/>
    <n v="0"/>
    <n v="0"/>
    <n v="18820"/>
    <n v="238612"/>
    <n v="0"/>
    <n v="192930"/>
    <n v="736677"/>
    <n v="928575"/>
    <n v="0"/>
    <n v="0"/>
    <n v="123085"/>
    <n v="389305"/>
    <n v="32549"/>
    <n v="172932"/>
    <n v="57833"/>
    <n v="248791"/>
    <n v="77345"/>
    <n v="80551"/>
    <n v="74626"/>
    <n v="464918"/>
    <n v="3818729"/>
    <n v="0"/>
    <n v="7191"/>
    <n v="52515"/>
    <n v="613263"/>
    <n v="0"/>
    <n v="0"/>
    <n v="672969"/>
    <m/>
    <x v="0"/>
    <x v="0"/>
    <m/>
    <m/>
    <n v="8167"/>
    <m/>
    <x v="0"/>
    <x v="0"/>
    <m/>
    <m/>
    <n v="389305"/>
    <n v="100"/>
    <n v="171"/>
    <n v="68"/>
    <n v="68"/>
    <n v="130"/>
    <n v="40"/>
    <n v="35"/>
    <n v="80"/>
    <n v="17"/>
    <n v="1"/>
    <n v="0"/>
    <n v="0"/>
    <n v="1"/>
    <n v="0"/>
    <n v="0"/>
    <n v="1"/>
    <n v="0"/>
    <n v="0"/>
    <n v="0"/>
    <n v="0"/>
    <n v="0"/>
    <n v="0"/>
    <n v="0"/>
    <n v="0"/>
    <n v="1"/>
    <n v="0"/>
    <n v="0"/>
    <n v="0"/>
    <n v="0"/>
  </r>
  <r>
    <n v="206051802"/>
    <x v="76"/>
    <d v="2024-01-01T00:00:00"/>
    <d v="2024-12-31T00:00:00"/>
    <n v="366"/>
    <s v="In Process"/>
    <x v="0"/>
    <x v="3"/>
    <x v="0"/>
    <x v="0"/>
    <s v="06 - North San Joaquin"/>
    <x v="7"/>
    <s v="209-754-3823"/>
    <s v="900 MOUNTAIN RANCH ROAD"/>
    <s v="SAN ANDREAS"/>
    <s v="95249"/>
    <s v="1669182804"/>
    <s v="CYNTHIA LICHTENHAN"/>
    <s v="Yes"/>
    <m/>
    <n v="99"/>
    <n v="99"/>
    <x v="2"/>
    <n v="36234"/>
    <n v="28043"/>
    <n v="173.78"/>
    <n v="316"/>
    <n v="305"/>
    <n v="4770"/>
    <n v="534"/>
    <n v="18397"/>
    <n v="338"/>
    <m/>
    <n v="56"/>
    <n v="1050"/>
    <n v="2898"/>
    <x v="0"/>
    <n v="28043"/>
    <m/>
    <m/>
    <m/>
    <m/>
    <m/>
    <m/>
    <m/>
    <m/>
    <n v="10909104"/>
    <n v="544718"/>
    <n v="503159"/>
    <m/>
    <n v="10950663"/>
    <n v="14015813"/>
    <n v="-3065150"/>
    <n v="6556"/>
    <m/>
    <m/>
    <n v="-3058594"/>
    <n v="1855594"/>
    <n v="207733"/>
    <n v="7156680"/>
    <n v="131487"/>
    <m/>
    <n v="21785"/>
    <n v="408464"/>
    <n v="1127361"/>
    <n v="10909104"/>
    <m/>
    <m/>
    <m/>
    <m/>
    <m/>
    <m/>
    <m/>
    <m/>
    <n v="478826"/>
    <m/>
    <m/>
    <m/>
    <m/>
    <m/>
    <m/>
    <m/>
    <m/>
    <m/>
    <n v="65892"/>
    <m/>
    <m/>
    <m/>
    <m/>
    <m/>
    <n v="0"/>
    <n v="0"/>
    <n v="218691"/>
    <n v="0"/>
    <n v="275546"/>
    <n v="45934"/>
    <n v="0"/>
    <n v="4547"/>
    <m/>
    <n v="0"/>
    <m/>
    <m/>
    <m/>
    <m/>
    <m/>
    <m/>
    <m/>
    <m/>
    <m/>
    <m/>
    <m/>
    <m/>
    <m/>
    <m/>
    <m/>
    <m/>
    <m/>
    <m/>
    <m/>
    <m/>
    <m/>
    <m/>
    <m/>
    <m/>
    <m/>
    <m/>
    <m/>
    <m/>
    <m/>
    <m/>
    <m/>
    <m/>
    <n v="440351"/>
    <m/>
    <m/>
    <m/>
    <m/>
    <m/>
    <m/>
    <m/>
    <m/>
    <m/>
    <n v="62808"/>
    <m/>
    <m/>
    <m/>
    <m/>
    <m/>
    <m/>
    <m/>
    <m/>
    <m/>
    <m/>
    <m/>
    <m/>
    <m/>
    <m/>
    <m/>
    <m/>
    <m/>
    <m/>
    <m/>
    <n v="4344128"/>
    <n v="1042716"/>
    <n v="8628969"/>
    <n v="103025"/>
    <n v="5743297"/>
    <m/>
    <m/>
    <m/>
    <m/>
    <m/>
    <m/>
    <m/>
    <m/>
    <m/>
    <m/>
    <n v="234020"/>
    <m/>
    <n v="246346"/>
    <n v="87529"/>
    <n v="196349"/>
    <n v="4399"/>
    <m/>
    <n v="26192"/>
    <n v="554373"/>
    <n v="245427"/>
    <n v="229246"/>
    <n v="832281"/>
    <n v="110044"/>
    <n v="187352"/>
    <n v="330021"/>
    <n v="2891474"/>
    <n v="17855"/>
    <n v="1919239"/>
    <m/>
    <n v="50123"/>
    <m/>
    <m/>
    <n v="110246"/>
    <n v="1936638"/>
    <m/>
    <n v="122242"/>
    <n v="33625"/>
    <n v="16496624"/>
    <m/>
    <n v="18589129"/>
    <n v="24453120"/>
    <m/>
    <m/>
    <n v="-5863991"/>
    <n v="18589129"/>
    <m/>
    <m/>
    <n v="478827"/>
    <m/>
    <n v="0"/>
    <m/>
    <n v="68966"/>
    <n v="79952"/>
    <n v="148918"/>
    <n v="-26676"/>
    <m/>
    <m/>
    <m/>
    <m/>
    <m/>
    <s v="0.01"/>
    <n v="244531.20000000001"/>
    <n v="2025"/>
    <n v="0"/>
    <n v="4005"/>
    <n v="21521"/>
    <n v="57329"/>
    <n v="0"/>
    <n v="0"/>
    <n v="8282"/>
    <m/>
    <n v="2115"/>
    <m/>
    <m/>
    <m/>
    <n v="3679"/>
    <n v="4180"/>
    <n v="6219"/>
    <n v="18459"/>
    <n v="127814"/>
    <n v="0"/>
    <n v="8388"/>
    <n v="3134"/>
    <n v="34314"/>
    <n v="0"/>
    <n v="0"/>
    <n v="45836"/>
    <n v="183728"/>
    <n v="0"/>
    <n v="243546"/>
    <n v="1012513"/>
    <n v="1423696"/>
    <n v="0"/>
    <n v="0"/>
    <n v="406108"/>
    <m/>
    <n v="71897"/>
    <m/>
    <m/>
    <m/>
    <n v="88736"/>
    <n v="147288"/>
    <n v="263180"/>
    <n v="503436"/>
    <n v="4344128"/>
    <n v="0"/>
    <n v="510029"/>
    <n v="147439"/>
    <n v="852148"/>
    <n v="0"/>
    <n v="0"/>
    <n v="1509616"/>
    <m/>
    <x v="0"/>
    <x v="0"/>
    <m/>
    <m/>
    <m/>
    <m/>
    <x v="0"/>
    <x v="0"/>
    <m/>
    <m/>
    <m/>
    <n v="83"/>
    <n v="127"/>
    <n v="54"/>
    <n v="53"/>
    <n v="85"/>
    <n v="34"/>
    <n v="33"/>
    <n v="51"/>
    <n v="22"/>
    <n v="1"/>
    <n v="0"/>
    <n v="0"/>
    <n v="0"/>
    <n v="1"/>
    <n v="0"/>
    <n v="1"/>
    <n v="0"/>
    <n v="0"/>
    <n v="0"/>
    <n v="0"/>
    <n v="0"/>
    <n v="0"/>
    <n v="0"/>
    <n v="0"/>
    <n v="1"/>
    <n v="0"/>
    <n v="0"/>
    <n v="0"/>
    <n v="0"/>
  </r>
  <r>
    <n v="206061068"/>
    <x v="77"/>
    <d v="2024-01-01T00:00:00"/>
    <d v="2024-12-31T00:00:00"/>
    <n v="366"/>
    <s v="In Process"/>
    <x v="0"/>
    <x v="4"/>
    <x v="0"/>
    <x v="0"/>
    <s v="01 - Northern California"/>
    <x v="8"/>
    <s v="530-473-5321"/>
    <s v="1224 E STREET"/>
    <s v="WILLIAMS"/>
    <s v="95987"/>
    <s v="1164881538"/>
    <s v="DEIDRE SILVAS"/>
    <s v="Yes"/>
    <m/>
    <n v="99"/>
    <n v="99"/>
    <x v="2"/>
    <n v="36234"/>
    <n v="35508"/>
    <n v="231.4"/>
    <n v="76"/>
    <n v="77"/>
    <n v="4773"/>
    <m/>
    <n v="3056"/>
    <n v="26574"/>
    <m/>
    <n v="405"/>
    <n v="405"/>
    <n v="295"/>
    <x v="0"/>
    <n v="35508"/>
    <m/>
    <m/>
    <m/>
    <m/>
    <m/>
    <m/>
    <m/>
    <m/>
    <n v="14454716"/>
    <n v="11230682"/>
    <n v="6642240"/>
    <n v="1813"/>
    <n v="19044971"/>
    <n v="14649117"/>
    <n v="4395854"/>
    <m/>
    <m/>
    <m/>
    <n v="4395854"/>
    <n v="1965000"/>
    <m/>
    <n v="1240173"/>
    <n v="10851040"/>
    <m/>
    <n v="204775"/>
    <n v="193728"/>
    <m/>
    <n v="14454716"/>
    <m/>
    <m/>
    <m/>
    <m/>
    <m/>
    <m/>
    <m/>
    <m/>
    <n v="11105236"/>
    <m/>
    <m/>
    <m/>
    <n v="8513"/>
    <m/>
    <n v="105482"/>
    <m/>
    <m/>
    <m/>
    <n v="107128"/>
    <m/>
    <n v="-1622"/>
    <m/>
    <n v="-94055"/>
    <m/>
    <n v="153199"/>
    <n v="0"/>
    <n v="457500"/>
    <n v="7365562"/>
    <n v="1388800"/>
    <n v="142800"/>
    <n v="1725148"/>
    <n v="93743"/>
    <m/>
    <n v="-96070"/>
    <m/>
    <m/>
    <m/>
    <m/>
    <m/>
    <m/>
    <m/>
    <m/>
    <m/>
    <m/>
    <m/>
    <m/>
    <m/>
    <m/>
    <m/>
    <m/>
    <m/>
    <m/>
    <m/>
    <m/>
    <m/>
    <m/>
    <m/>
    <m/>
    <m/>
    <m/>
    <m/>
    <m/>
    <m/>
    <m/>
    <m/>
    <m/>
    <n v="4159486"/>
    <m/>
    <m/>
    <m/>
    <n v="24323"/>
    <m/>
    <n v="2320621"/>
    <m/>
    <m/>
    <m/>
    <n v="112319"/>
    <m/>
    <n v="25491"/>
    <m/>
    <m/>
    <m/>
    <m/>
    <m/>
    <m/>
    <m/>
    <m/>
    <m/>
    <m/>
    <m/>
    <m/>
    <m/>
    <m/>
    <m/>
    <m/>
    <m/>
    <n v="8097626"/>
    <n v="1657901"/>
    <n v="4893590"/>
    <n v="216282"/>
    <n v="6720896"/>
    <m/>
    <m/>
    <m/>
    <m/>
    <m/>
    <m/>
    <m/>
    <m/>
    <m/>
    <m/>
    <n v="97603"/>
    <n v="77681"/>
    <n v="217007"/>
    <n v="123227"/>
    <n v="180389"/>
    <n v="58609"/>
    <m/>
    <n v="2324"/>
    <n v="394961"/>
    <n v="486191"/>
    <n v="112805"/>
    <n v="976804"/>
    <n v="250856"/>
    <n v="235346"/>
    <n v="117917"/>
    <n v="3441183"/>
    <n v="80761"/>
    <n v="771072"/>
    <n v="45636"/>
    <m/>
    <n v="48575"/>
    <m/>
    <n v="209274"/>
    <n v="2119523"/>
    <m/>
    <n v="260607"/>
    <m/>
    <n v="19505"/>
    <n v="425700"/>
    <n v="2825335"/>
    <n v="-6803925"/>
    <m/>
    <n v="909"/>
    <n v="9628351"/>
    <n v="2825335"/>
    <m/>
    <m/>
    <m/>
    <m/>
    <n v="0"/>
    <m/>
    <n v="57706"/>
    <n v="224201"/>
    <n v="281907"/>
    <n v="-21300"/>
    <m/>
    <m/>
    <m/>
    <n v="909"/>
    <m/>
    <s v="-0.01"/>
    <n v="68039.25"/>
    <n v="1968"/>
    <n v="0"/>
    <n v="1368"/>
    <n v="31365"/>
    <n v="92062"/>
    <n v="0"/>
    <n v="0"/>
    <n v="5468"/>
    <m/>
    <n v="172"/>
    <n v="16388"/>
    <n v="3669"/>
    <n v="24503"/>
    <n v="749"/>
    <n v="9500"/>
    <n v="2172"/>
    <n v="9153"/>
    <n v="198537"/>
    <n v="0"/>
    <n v="1750"/>
    <n v="5559"/>
    <n v="2256"/>
    <n v="0"/>
    <n v="0"/>
    <n v="9565"/>
    <n v="248960"/>
    <n v="0"/>
    <n v="192321"/>
    <n v="1411413"/>
    <n v="2458317"/>
    <n v="0"/>
    <n v="0"/>
    <n v="197985"/>
    <m/>
    <n v="62826"/>
    <n v="347218"/>
    <n v="72497"/>
    <n v="512486"/>
    <n v="208900"/>
    <n v="175458"/>
    <n v="79658"/>
    <n v="1038744"/>
    <n v="7006783"/>
    <n v="0"/>
    <n v="160256"/>
    <n v="398963"/>
    <n v="125645"/>
    <n v="0"/>
    <n v="0"/>
    <n v="684864"/>
    <m/>
    <x v="0"/>
    <x v="0"/>
    <m/>
    <m/>
    <m/>
    <m/>
    <x v="0"/>
    <x v="0"/>
    <m/>
    <m/>
    <m/>
    <n v="138"/>
    <n v="217"/>
    <n v="101"/>
    <n v="86"/>
    <n v="141"/>
    <n v="60"/>
    <n v="53"/>
    <n v="81"/>
    <n v="40"/>
    <n v="1"/>
    <n v="0"/>
    <n v="0"/>
    <n v="0"/>
    <n v="1"/>
    <n v="0"/>
    <n v="1"/>
    <n v="0"/>
    <n v="0"/>
    <n v="0"/>
    <n v="0"/>
    <n v="0"/>
    <n v="0"/>
    <n v="0"/>
    <n v="0"/>
    <n v="1"/>
    <n v="0"/>
    <n v="0"/>
    <n v="0"/>
    <n v="0"/>
  </r>
  <r>
    <n v="206070892"/>
    <x v="78"/>
    <d v="2024-01-01T00:00:00"/>
    <d v="2024-12-31T00:00:00"/>
    <n v="366"/>
    <s v="In Process"/>
    <x v="0"/>
    <x v="5"/>
    <x v="0"/>
    <x v="0"/>
    <s v="05 - East Bay"/>
    <x v="9"/>
    <s v="925228202"/>
    <s v="331 ILENE STREET"/>
    <s v="MARTINEZ"/>
    <s v="94553"/>
    <s v="1427746601"/>
    <s v="CJ JEPPSON"/>
    <s v="Yes"/>
    <m/>
    <n v="44"/>
    <n v="44"/>
    <x v="1"/>
    <n v="16104"/>
    <n v="15083"/>
    <n v="215.59"/>
    <n v="144"/>
    <n v="143"/>
    <n v="4676"/>
    <n v="407"/>
    <n v="1445"/>
    <n v="7977"/>
    <m/>
    <m/>
    <n v="101"/>
    <n v="477"/>
    <x v="0"/>
    <n v="15083"/>
    <m/>
    <m/>
    <m/>
    <m/>
    <m/>
    <m/>
    <m/>
    <m/>
    <n v="9658725"/>
    <n v="2257816"/>
    <n v="2565133"/>
    <n v="9064"/>
    <n v="9360472"/>
    <n v="8188091"/>
    <n v="1172381"/>
    <n v="-3"/>
    <m/>
    <m/>
    <n v="1172378"/>
    <n v="5845000"/>
    <n v="487025"/>
    <n v="481100"/>
    <n v="2650725"/>
    <m/>
    <m/>
    <n v="33150"/>
    <n v="161725"/>
    <n v="9658725"/>
    <m/>
    <m/>
    <m/>
    <m/>
    <m/>
    <m/>
    <m/>
    <m/>
    <n v="1925211"/>
    <m/>
    <n v="310058"/>
    <m/>
    <n v="5314"/>
    <m/>
    <n v="17233"/>
    <m/>
    <m/>
    <m/>
    <m/>
    <m/>
    <m/>
    <m/>
    <m/>
    <m/>
    <n v="0"/>
    <n v="0"/>
    <n v="686370"/>
    <n v="0"/>
    <n v="1052635"/>
    <n v="47100"/>
    <n v="450488"/>
    <n v="13299"/>
    <m/>
    <n v="7924"/>
    <m/>
    <m/>
    <m/>
    <m/>
    <m/>
    <m/>
    <m/>
    <m/>
    <m/>
    <m/>
    <m/>
    <m/>
    <m/>
    <m/>
    <m/>
    <m/>
    <m/>
    <m/>
    <m/>
    <m/>
    <m/>
    <m/>
    <m/>
    <m/>
    <m/>
    <m/>
    <m/>
    <m/>
    <m/>
    <m/>
    <m/>
    <m/>
    <n v="1888630"/>
    <m/>
    <n v="346012"/>
    <m/>
    <n v="16575"/>
    <m/>
    <n v="290991"/>
    <m/>
    <m/>
    <m/>
    <m/>
    <m/>
    <n v="22925"/>
    <m/>
    <m/>
    <m/>
    <m/>
    <m/>
    <m/>
    <m/>
    <m/>
    <m/>
    <m/>
    <m/>
    <m/>
    <m/>
    <m/>
    <m/>
    <m/>
    <m/>
    <n v="3993698"/>
    <n v="839676"/>
    <n v="3354717"/>
    <n v="67282"/>
    <n v="2753364"/>
    <m/>
    <m/>
    <m/>
    <m/>
    <m/>
    <m/>
    <m/>
    <m/>
    <n v="10644"/>
    <m/>
    <n v="380763"/>
    <n v="1136"/>
    <n v="295367"/>
    <n v="16133"/>
    <n v="185296"/>
    <n v="21736"/>
    <m/>
    <n v="68929"/>
    <n v="198776"/>
    <n v="164676"/>
    <n v="144793"/>
    <n v="645474"/>
    <n v="57180"/>
    <n v="69637"/>
    <n v="158782"/>
    <n v="2091360"/>
    <n v="24400"/>
    <n v="640552"/>
    <n v="23412"/>
    <n v="8750"/>
    <m/>
    <n v="5997"/>
    <n v="220934"/>
    <n v="2484802"/>
    <m/>
    <n v="66337"/>
    <m/>
    <n v="105600"/>
    <m/>
    <n v="2656739"/>
    <n v="1214252"/>
    <m/>
    <m/>
    <n v="1442487"/>
    <n v="2656739"/>
    <n v="926510"/>
    <m/>
    <m/>
    <m/>
    <n v="0"/>
    <m/>
    <m/>
    <n v="100473"/>
    <n v="100473"/>
    <n v="-34136"/>
    <m/>
    <m/>
    <m/>
    <m/>
    <m/>
    <s v="0.00"/>
    <n v="0"/>
    <n v="2003"/>
    <n v="0"/>
    <n v="11067"/>
    <n v="12175"/>
    <n v="31444"/>
    <n v="0"/>
    <n v="0"/>
    <n v="0"/>
    <n v="9023"/>
    <n v="586"/>
    <n v="3717"/>
    <n v="6372"/>
    <n v="13676"/>
    <n v="1812"/>
    <n v="2436"/>
    <n v="2009"/>
    <n v="8705"/>
    <n v="105025"/>
    <n v="0"/>
    <n v="38"/>
    <n v="153"/>
    <n v="1385"/>
    <n v="0"/>
    <n v="0"/>
    <n v="1576"/>
    <n v="166121"/>
    <n v="0"/>
    <n v="556190"/>
    <n v="518795"/>
    <n v="817298"/>
    <n v="0"/>
    <n v="0"/>
    <n v="0"/>
    <n v="512665"/>
    <n v="16564"/>
    <n v="94136"/>
    <n v="112605"/>
    <n v="282682"/>
    <n v="46562"/>
    <n v="49892"/>
    <n v="124322"/>
    <n v="695866"/>
    <n v="3993698"/>
    <n v="0"/>
    <n v="3520"/>
    <n v="9347"/>
    <n v="55342"/>
    <n v="0"/>
    <n v="0"/>
    <n v="68209"/>
    <m/>
    <x v="0"/>
    <x v="0"/>
    <m/>
    <m/>
    <n v="9023"/>
    <m/>
    <x v="0"/>
    <x v="0"/>
    <m/>
    <m/>
    <n v="512665"/>
    <n v="62"/>
    <n v="138"/>
    <n v="26"/>
    <n v="40"/>
    <n v="96"/>
    <n v="15"/>
    <n v="19"/>
    <n v="46"/>
    <n v="9"/>
    <n v="1"/>
    <n v="0"/>
    <n v="0"/>
    <n v="1"/>
    <n v="0"/>
    <n v="0"/>
    <n v="1"/>
    <n v="0"/>
    <n v="0"/>
    <n v="0"/>
    <n v="0"/>
    <n v="0"/>
    <n v="0"/>
    <n v="0"/>
    <n v="0"/>
    <n v="1"/>
    <n v="0"/>
    <n v="0"/>
    <n v="0"/>
    <n v="0"/>
  </r>
  <r>
    <n v="206070893"/>
    <x v="79"/>
    <d v="2024-01-01T00:00:00"/>
    <d v="2024-12-31T00:00:00"/>
    <n v="366"/>
    <s v="In Process"/>
    <x v="0"/>
    <x v="5"/>
    <x v="0"/>
    <x v="0"/>
    <s v="05 - East Bay"/>
    <x v="9"/>
    <s v="925757878"/>
    <s v="1210 A STREET"/>
    <s v="ANTIOCH"/>
    <s v="94509"/>
    <s v="1114542198"/>
    <s v="MATTHEW HADLEY"/>
    <s v="Yes"/>
    <m/>
    <n v="99"/>
    <n v="99"/>
    <x v="2"/>
    <n v="36234"/>
    <n v="34810"/>
    <n v="223.96"/>
    <n v="620"/>
    <n v="611"/>
    <n v="3523"/>
    <n v="7610"/>
    <n v="1839"/>
    <n v="20975"/>
    <m/>
    <m/>
    <n v="161"/>
    <n v="702"/>
    <x v="0"/>
    <n v="34810"/>
    <m/>
    <m/>
    <m/>
    <m/>
    <m/>
    <m/>
    <m/>
    <m/>
    <n v="24301550"/>
    <n v="4899723"/>
    <n v="11254338"/>
    <n v="42203"/>
    <n v="17989138"/>
    <n v="17103623"/>
    <n v="885515"/>
    <n v="-5"/>
    <m/>
    <m/>
    <n v="885510"/>
    <n v="1849575"/>
    <n v="9512500"/>
    <n v="971000"/>
    <n v="11515400"/>
    <m/>
    <m/>
    <n v="84525"/>
    <n v="368550"/>
    <n v="24301550"/>
    <m/>
    <m/>
    <m/>
    <m/>
    <m/>
    <m/>
    <m/>
    <m/>
    <n v="1214746"/>
    <m/>
    <n v="3665679"/>
    <m/>
    <n v="19298"/>
    <m/>
    <m/>
    <m/>
    <m/>
    <m/>
    <m/>
    <m/>
    <m/>
    <m/>
    <m/>
    <m/>
    <n v="0"/>
    <n v="17026"/>
    <n v="1614895"/>
    <n v="0"/>
    <n v="1676895"/>
    <n v="363150"/>
    <n v="955884"/>
    <n v="196649"/>
    <m/>
    <n v="75224"/>
    <m/>
    <m/>
    <m/>
    <m/>
    <m/>
    <m/>
    <m/>
    <m/>
    <m/>
    <m/>
    <m/>
    <m/>
    <m/>
    <m/>
    <m/>
    <m/>
    <m/>
    <m/>
    <m/>
    <m/>
    <m/>
    <m/>
    <m/>
    <m/>
    <m/>
    <m/>
    <m/>
    <m/>
    <m/>
    <m/>
    <m/>
    <m/>
    <n v="-1080816"/>
    <m/>
    <n v="8080452"/>
    <m/>
    <n v="143700"/>
    <m/>
    <n v="3966155"/>
    <m/>
    <m/>
    <m/>
    <m/>
    <m/>
    <n v="144847"/>
    <m/>
    <m/>
    <m/>
    <m/>
    <m/>
    <m/>
    <m/>
    <m/>
    <m/>
    <m/>
    <m/>
    <m/>
    <m/>
    <m/>
    <m/>
    <m/>
    <m/>
    <n v="7958161"/>
    <n v="2131759"/>
    <n v="7013703"/>
    <n v="291458"/>
    <n v="7642323"/>
    <m/>
    <m/>
    <m/>
    <m/>
    <m/>
    <m/>
    <m/>
    <m/>
    <m/>
    <n v="10920"/>
    <n v="697639"/>
    <n v="14386"/>
    <n v="540839"/>
    <n v="110471"/>
    <n v="403596"/>
    <n v="81386"/>
    <m/>
    <n v="75321"/>
    <n v="590412"/>
    <n v="294507"/>
    <n v="141022"/>
    <n v="1088298"/>
    <n v="165218"/>
    <n v="207886"/>
    <n v="160947"/>
    <n v="3719819"/>
    <n v="88930"/>
    <n v="880325"/>
    <n v="116871"/>
    <n v="22394"/>
    <n v="887"/>
    <n v="13493"/>
    <n v="35733"/>
    <n v="6780808"/>
    <m/>
    <n v="842321"/>
    <m/>
    <m/>
    <n v="504000"/>
    <n v="8127129"/>
    <n v="2659144"/>
    <m/>
    <n v="328267"/>
    <n v="5139718"/>
    <n v="8127129"/>
    <n v="4815981"/>
    <m/>
    <m/>
    <m/>
    <n v="0"/>
    <m/>
    <n v="739017"/>
    <n v="339099"/>
    <n v="1078116"/>
    <n v="-235795"/>
    <m/>
    <m/>
    <m/>
    <n v="390163"/>
    <n v="-61896"/>
    <s v="0.00"/>
    <n v="0"/>
    <n v="2035"/>
    <n v="0"/>
    <n v="11495"/>
    <n v="48905"/>
    <n v="76499"/>
    <n v="0"/>
    <n v="0"/>
    <n v="0"/>
    <n v="11900"/>
    <n v="4944"/>
    <n v="10876"/>
    <n v="4596"/>
    <n v="23248"/>
    <n v="4104"/>
    <n v="5783"/>
    <n v="2011"/>
    <n v="13405"/>
    <n v="219801"/>
    <n v="0"/>
    <n v="0"/>
    <n v="4378"/>
    <n v="10698"/>
    <n v="0"/>
    <n v="0"/>
    <n v="15076"/>
    <n v="169860"/>
    <n v="0"/>
    <n v="631387"/>
    <n v="2053221"/>
    <n v="2167285"/>
    <n v="0"/>
    <n v="0"/>
    <n v="0"/>
    <n v="743576"/>
    <n v="130710"/>
    <n v="202476"/>
    <n v="89258"/>
    <n v="518960"/>
    <n v="126076"/>
    <n v="139848"/>
    <n v="113728"/>
    <n v="871776"/>
    <n v="7958161"/>
    <n v="0"/>
    <n v="0"/>
    <n v="252254"/>
    <n v="448790"/>
    <n v="0"/>
    <n v="0"/>
    <n v="701044"/>
    <m/>
    <x v="0"/>
    <x v="0"/>
    <m/>
    <m/>
    <n v="11900"/>
    <m/>
    <x v="0"/>
    <x v="0"/>
    <m/>
    <m/>
    <n v="743576"/>
    <n v="120"/>
    <n v="198"/>
    <n v="65"/>
    <n v="80"/>
    <n v="147"/>
    <n v="31"/>
    <n v="42"/>
    <n v="68"/>
    <n v="17"/>
    <n v="1"/>
    <n v="0"/>
    <n v="0"/>
    <n v="0"/>
    <n v="1"/>
    <n v="0"/>
    <n v="1"/>
    <n v="0"/>
    <n v="0"/>
    <n v="0"/>
    <n v="0"/>
    <n v="0"/>
    <n v="0"/>
    <n v="0"/>
    <n v="0"/>
    <n v="1"/>
    <n v="0"/>
    <n v="0"/>
    <n v="0"/>
    <n v="0"/>
  </r>
  <r>
    <n v="206070896"/>
    <x v="80"/>
    <d v="2024-01-01T00:00:00"/>
    <d v="2024-12-31T00:00:00"/>
    <n v="366"/>
    <s v="In Process"/>
    <x v="0"/>
    <x v="5"/>
    <x v="0"/>
    <x v="0"/>
    <s v="05 - East Bay"/>
    <x v="9"/>
    <s v="925-825-1300"/>
    <s v="1800 ADOBE STREET"/>
    <s v="CONCORD"/>
    <s v="94520-0000"/>
    <s v="1225554645"/>
    <s v="PRABJOT DHADDEY"/>
    <s v="Yes"/>
    <s v="LIFE GENERATIONS HEALTHCARE"/>
    <n v="99"/>
    <n v="99"/>
    <x v="2"/>
    <n v="36234"/>
    <n v="28118"/>
    <n v="179.76"/>
    <n v="85"/>
    <n v="58"/>
    <n v="1572"/>
    <n v="283"/>
    <n v="54"/>
    <n v="16307"/>
    <m/>
    <m/>
    <n v="366"/>
    <n v="9536"/>
    <x v="0"/>
    <n v="28118"/>
    <m/>
    <m/>
    <m/>
    <m/>
    <m/>
    <m/>
    <m/>
    <m/>
    <n v="11272838"/>
    <n v="2874690"/>
    <n v="-1370886"/>
    <n v="46654"/>
    <n v="15565068"/>
    <n v="15082381"/>
    <n v="482687"/>
    <n v="-10003"/>
    <m/>
    <m/>
    <n v="472684"/>
    <n v="620940"/>
    <n v="111785"/>
    <n v="184068"/>
    <n v="6444765"/>
    <m/>
    <m/>
    <n v="144570"/>
    <n v="3766710"/>
    <n v="11272838"/>
    <m/>
    <m/>
    <m/>
    <m/>
    <m/>
    <m/>
    <m/>
    <m/>
    <n v="1356314"/>
    <m/>
    <n v="121650"/>
    <m/>
    <n v="158867"/>
    <m/>
    <n v="336626"/>
    <m/>
    <m/>
    <m/>
    <m/>
    <m/>
    <n v="3738"/>
    <m/>
    <n v="897495"/>
    <m/>
    <n v="71413"/>
    <n v="0"/>
    <n v="847780"/>
    <n v="713760"/>
    <n v="680080"/>
    <n v="248400"/>
    <n v="245429"/>
    <n v="51210"/>
    <m/>
    <n v="16618"/>
    <m/>
    <m/>
    <m/>
    <m/>
    <m/>
    <m/>
    <m/>
    <m/>
    <m/>
    <m/>
    <m/>
    <m/>
    <m/>
    <m/>
    <m/>
    <m/>
    <m/>
    <m/>
    <m/>
    <m/>
    <m/>
    <m/>
    <m/>
    <m/>
    <m/>
    <m/>
    <m/>
    <m/>
    <m/>
    <m/>
    <m/>
    <m/>
    <n v="473213"/>
    <m/>
    <n v="477"/>
    <m/>
    <n v="160606"/>
    <m/>
    <n v="774353"/>
    <m/>
    <m/>
    <m/>
    <m/>
    <m/>
    <n v="-2779535"/>
    <m/>
    <m/>
    <m/>
    <m/>
    <m/>
    <m/>
    <m/>
    <m/>
    <m/>
    <m/>
    <m/>
    <m/>
    <m/>
    <m/>
    <m/>
    <m/>
    <m/>
    <n v="7026508"/>
    <n v="1624356"/>
    <n v="6431517"/>
    <n v="24065"/>
    <n v="6529016"/>
    <m/>
    <m/>
    <m/>
    <m/>
    <m/>
    <m/>
    <m/>
    <m/>
    <n v="117513"/>
    <m/>
    <n v="441153"/>
    <n v="186030"/>
    <n v="113028"/>
    <n v="34203"/>
    <n v="128212"/>
    <n v="36402"/>
    <m/>
    <n v="106370"/>
    <n v="586650"/>
    <n v="302711"/>
    <n v="195241"/>
    <n v="1067993"/>
    <n v="220132"/>
    <n v="148937"/>
    <n v="279266"/>
    <n v="2732042"/>
    <n v="28292"/>
    <n v="1455399"/>
    <n v="172722"/>
    <n v="78215"/>
    <m/>
    <m/>
    <n v="122854"/>
    <n v="8837438"/>
    <m/>
    <n v="78708"/>
    <n v="5952"/>
    <n v="58668"/>
    <n v="6230000"/>
    <n v="15210766"/>
    <n v="17074384"/>
    <n v="32554"/>
    <n v="45751"/>
    <n v="-1941923"/>
    <n v="15210766"/>
    <m/>
    <m/>
    <n v="16278393"/>
    <m/>
    <n v="0"/>
    <m/>
    <m/>
    <n v="580112"/>
    <n v="580112"/>
    <n v="-501404"/>
    <m/>
    <m/>
    <m/>
    <n v="58668"/>
    <n v="-12917"/>
    <s v="0.36"/>
    <n v="6146778.2400000002"/>
    <n v="7109"/>
    <n v="0"/>
    <n v="9838"/>
    <n v="41715"/>
    <n v="63973"/>
    <n v="0"/>
    <n v="0"/>
    <n v="14211"/>
    <n v="5315"/>
    <n v="4137"/>
    <m/>
    <m/>
    <n v="21148"/>
    <n v="2673"/>
    <n v="3594"/>
    <n v="6370"/>
    <n v="20022"/>
    <n v="200105"/>
    <n v="0"/>
    <n v="0"/>
    <n v="514"/>
    <n v="3722"/>
    <n v="0"/>
    <n v="0"/>
    <n v="4236"/>
    <n v="412566"/>
    <n v="0"/>
    <n v="513552"/>
    <n v="1852541"/>
    <n v="1789085"/>
    <n v="0"/>
    <n v="0"/>
    <n v="418369"/>
    <n v="215020"/>
    <n v="131557"/>
    <m/>
    <m/>
    <n v="491921"/>
    <n v="75041"/>
    <n v="103678"/>
    <n v="218106"/>
    <n v="805072"/>
    <n v="7026508"/>
    <n v="0"/>
    <n v="0"/>
    <n v="29328"/>
    <n v="127535"/>
    <n v="0"/>
    <n v="0"/>
    <n v="156863"/>
    <m/>
    <x v="0"/>
    <x v="0"/>
    <m/>
    <n v="5315"/>
    <m/>
    <m/>
    <x v="0"/>
    <x v="0"/>
    <m/>
    <n v="215020"/>
    <m/>
    <n v="134"/>
    <n v="207"/>
    <n v="82"/>
    <n v="99"/>
    <n v="164"/>
    <n v="51"/>
    <n v="47"/>
    <n v="88"/>
    <n v="21"/>
    <n v="1"/>
    <n v="0"/>
    <n v="0"/>
    <n v="0"/>
    <n v="1"/>
    <n v="0"/>
    <n v="1"/>
    <n v="0"/>
    <n v="0"/>
    <n v="0"/>
    <n v="0"/>
    <n v="0"/>
    <n v="0"/>
    <n v="0"/>
    <n v="0"/>
    <n v="1"/>
    <n v="0"/>
    <n v="0"/>
    <n v="0"/>
    <n v="0"/>
  </r>
  <r>
    <n v="206070905"/>
    <x v="81"/>
    <d v="2023-09-01T00:00:00"/>
    <d v="2024-08-31T00:00:00"/>
    <n v="366"/>
    <s v="In Process"/>
    <x v="0"/>
    <x v="5"/>
    <x v="0"/>
    <x v="0"/>
    <s v="05 - East Bay"/>
    <x v="10"/>
    <s v="510-235-3720"/>
    <s v="13328 SAN PABLO AVENUE"/>
    <s v="SAN PABLO"/>
    <s v="94806"/>
    <s v="1821320417"/>
    <s v="COOPER DUSTIN"/>
    <s v="Yes"/>
    <m/>
    <n v="108"/>
    <n v="108"/>
    <x v="0"/>
    <n v="39528"/>
    <n v="37252"/>
    <n v="94.24"/>
    <n v="403"/>
    <n v="366"/>
    <n v="2756"/>
    <m/>
    <n v="4021"/>
    <n v="21904"/>
    <n v="4033"/>
    <m/>
    <n v="321"/>
    <n v="4217"/>
    <x v="0"/>
    <n v="37252"/>
    <m/>
    <m/>
    <m/>
    <m/>
    <m/>
    <m/>
    <m/>
    <m/>
    <n v="16597335"/>
    <n v="4927888"/>
    <n v="5894816"/>
    <m/>
    <n v="15630407"/>
    <n v="17000810"/>
    <n v="-1370403"/>
    <n v="492335"/>
    <n v="12590"/>
    <m/>
    <n v="-890658"/>
    <n v="2495442"/>
    <m/>
    <n v="1249326"/>
    <n v="7327394"/>
    <n v="3613662"/>
    <m/>
    <n v="101718"/>
    <n v="1809793"/>
    <n v="16597335"/>
    <m/>
    <m/>
    <m/>
    <m/>
    <m/>
    <m/>
    <m/>
    <m/>
    <n v="1371772"/>
    <m/>
    <m/>
    <m/>
    <n v="151083"/>
    <m/>
    <n v="662805"/>
    <m/>
    <n v="2261032"/>
    <m/>
    <m/>
    <m/>
    <n v="742"/>
    <m/>
    <n v="480454"/>
    <m/>
    <n v="146564"/>
    <n v="124522"/>
    <n v="1241378"/>
    <n v="0"/>
    <n v="1338205"/>
    <n v="255343"/>
    <n v="1455101"/>
    <n v="102937"/>
    <m/>
    <n v="263838"/>
    <m/>
    <m/>
    <m/>
    <m/>
    <m/>
    <m/>
    <m/>
    <m/>
    <m/>
    <m/>
    <m/>
    <m/>
    <m/>
    <m/>
    <m/>
    <m/>
    <m/>
    <m/>
    <m/>
    <m/>
    <m/>
    <m/>
    <m/>
    <m/>
    <m/>
    <m/>
    <m/>
    <m/>
    <n v="-9664"/>
    <m/>
    <m/>
    <m/>
    <n v="216276"/>
    <m/>
    <m/>
    <m/>
    <n v="349991"/>
    <m/>
    <n v="1802282"/>
    <m/>
    <n v="2885694"/>
    <m/>
    <m/>
    <m/>
    <n v="650237"/>
    <m/>
    <m/>
    <m/>
    <m/>
    <m/>
    <m/>
    <m/>
    <m/>
    <m/>
    <m/>
    <m/>
    <m/>
    <m/>
    <m/>
    <m/>
    <m/>
    <m/>
    <n v="7634807"/>
    <n v="2271974"/>
    <n v="7094029"/>
    <n v="306240"/>
    <n v="7839155"/>
    <m/>
    <m/>
    <m/>
    <m/>
    <m/>
    <m/>
    <m/>
    <m/>
    <n v="14159"/>
    <n v="62226"/>
    <n v="324717"/>
    <m/>
    <n v="255133"/>
    <n v="56570"/>
    <n v="449308"/>
    <n v="53543"/>
    <m/>
    <n v="151301"/>
    <n v="738058"/>
    <n v="405648"/>
    <n v="173995"/>
    <n v="969036"/>
    <n v="165505"/>
    <n v="193012"/>
    <n v="89943"/>
    <n v="3161847"/>
    <n v="69439"/>
    <n v="1423931"/>
    <n v="124269"/>
    <n v="15301"/>
    <m/>
    <n v="48898"/>
    <n v="215816"/>
    <n v="4570345"/>
    <m/>
    <n v="207336"/>
    <m/>
    <n v="8616738"/>
    <m/>
    <n v="13394419"/>
    <n v="15835371"/>
    <m/>
    <m/>
    <n v="-2440952"/>
    <n v="13394419"/>
    <n v="94700"/>
    <m/>
    <n v="4257388"/>
    <m/>
    <n v="0"/>
    <m/>
    <n v="651921"/>
    <n v="376626"/>
    <n v="1028547"/>
    <n v="-821211"/>
    <m/>
    <m/>
    <m/>
    <m/>
    <m/>
    <s v="0.02"/>
    <n v="316707.42"/>
    <n v="2271"/>
    <n v="0"/>
    <n v="18402"/>
    <n v="26155"/>
    <n v="82409"/>
    <n v="0"/>
    <n v="0"/>
    <n v="9475"/>
    <n v="6180"/>
    <n v="4464"/>
    <n v="14116"/>
    <n v="5797"/>
    <n v="21814"/>
    <n v="4103"/>
    <n v="7815"/>
    <n v="1668"/>
    <n v="20223"/>
    <n v="224892"/>
    <n v="0"/>
    <n v="100"/>
    <n v="6217"/>
    <n v="4072"/>
    <n v="0"/>
    <n v="0"/>
    <n v="10389"/>
    <n v="196386"/>
    <n v="0"/>
    <n v="1054541"/>
    <n v="1198437"/>
    <n v="2363455"/>
    <n v="0"/>
    <n v="0"/>
    <n v="406730"/>
    <n v="343466"/>
    <n v="114276"/>
    <n v="269056"/>
    <n v="105663"/>
    <n v="439097"/>
    <n v="131103"/>
    <n v="144913"/>
    <n v="66723"/>
    <n v="800961"/>
    <n v="7634807"/>
    <n v="0"/>
    <n v="6858"/>
    <n v="332430"/>
    <n v="138768"/>
    <n v="0"/>
    <n v="0"/>
    <n v="478056"/>
    <m/>
    <x v="0"/>
    <x v="0"/>
    <m/>
    <m/>
    <n v="6180"/>
    <m/>
    <x v="0"/>
    <x v="0"/>
    <m/>
    <m/>
    <n v="343466"/>
    <n v="159"/>
    <n v="215"/>
    <n v="121"/>
    <n v="102"/>
    <n v="141"/>
    <n v="75"/>
    <n v="54"/>
    <n v="72"/>
    <n v="45"/>
    <n v="1"/>
    <n v="0"/>
    <n v="0"/>
    <n v="0"/>
    <n v="0"/>
    <n v="1"/>
    <n v="1"/>
    <n v="0"/>
    <n v="0"/>
    <n v="0"/>
    <n v="0"/>
    <n v="0"/>
    <n v="0"/>
    <n v="0"/>
    <n v="0"/>
    <n v="1"/>
    <n v="0"/>
    <n v="0"/>
    <n v="0"/>
    <n v="0"/>
  </r>
  <r>
    <n v="206070932"/>
    <x v="82"/>
    <d v="2024-01-01T00:00:00"/>
    <d v="2024-12-31T00:00:00"/>
    <n v="366"/>
    <s v="In Process"/>
    <x v="0"/>
    <x v="5"/>
    <x v="0"/>
    <x v="0"/>
    <s v="05 - East Bay"/>
    <x v="10"/>
    <s v="510-235-5514"/>
    <s v="1900 CHURCH LANE"/>
    <s v="SAN PABLO"/>
    <s v="94806"/>
    <s v="1306269386"/>
    <s v="JANET ROTICH"/>
    <s v="Yes"/>
    <s v="NATIONAL SENIOR CARE, INC."/>
    <n v="80"/>
    <n v="80"/>
    <x v="2"/>
    <n v="29280"/>
    <n v="26231"/>
    <n v="151.1"/>
    <n v="124"/>
    <n v="123"/>
    <n v="2488"/>
    <n v="1621"/>
    <n v="2253"/>
    <n v="19437"/>
    <m/>
    <m/>
    <n v="113"/>
    <n v="319"/>
    <x v="1"/>
    <n v="22006"/>
    <m/>
    <m/>
    <m/>
    <n v="4225"/>
    <m/>
    <m/>
    <m/>
    <m/>
    <n v="15201673"/>
    <n v="4413048"/>
    <n v="5922424"/>
    <n v="36"/>
    <n v="13692333"/>
    <n v="14397451"/>
    <n v="-705118"/>
    <n v="10488"/>
    <m/>
    <m/>
    <n v="-694630"/>
    <n v="1424719"/>
    <n v="1209195"/>
    <n v="1525366"/>
    <n v="10849729"/>
    <m/>
    <m/>
    <n v="50064"/>
    <n v="142600"/>
    <n v="9840596"/>
    <m/>
    <m/>
    <m/>
    <n v="5361077"/>
    <m/>
    <m/>
    <m/>
    <m/>
    <n v="2236350"/>
    <m/>
    <n v="1546100"/>
    <m/>
    <n v="228472"/>
    <m/>
    <n v="401847"/>
    <m/>
    <m/>
    <m/>
    <m/>
    <m/>
    <n v="-59"/>
    <m/>
    <n v="338"/>
    <m/>
    <n v="0"/>
    <n v="0"/>
    <n v="1786083"/>
    <n v="1561"/>
    <n v="1693710"/>
    <n v="521700"/>
    <n v="320822"/>
    <n v="81057"/>
    <m/>
    <n v="8115"/>
    <m/>
    <m/>
    <m/>
    <m/>
    <m/>
    <m/>
    <m/>
    <m/>
    <m/>
    <m/>
    <m/>
    <m/>
    <m/>
    <m/>
    <m/>
    <m/>
    <m/>
    <m/>
    <m/>
    <m/>
    <m/>
    <m/>
    <m/>
    <m/>
    <m/>
    <m/>
    <m/>
    <m/>
    <m/>
    <m/>
    <m/>
    <m/>
    <n v="769818"/>
    <m/>
    <n v="1244880"/>
    <m/>
    <n v="36086"/>
    <m/>
    <n v="3834082"/>
    <m/>
    <m/>
    <m/>
    <m/>
    <m/>
    <n v="37554"/>
    <m/>
    <m/>
    <m/>
    <m/>
    <m/>
    <m/>
    <m/>
    <m/>
    <m/>
    <m/>
    <m/>
    <m/>
    <m/>
    <m/>
    <m/>
    <n v="4"/>
    <m/>
    <n v="6169367"/>
    <n v="2029665"/>
    <n v="6198419"/>
    <m/>
    <n v="4958604"/>
    <m/>
    <m/>
    <m/>
    <n v="1783766"/>
    <m/>
    <m/>
    <m/>
    <m/>
    <n v="143127"/>
    <m/>
    <n v="321421"/>
    <n v="393878"/>
    <n v="322710"/>
    <n v="73915"/>
    <n v="128373"/>
    <n v="43124"/>
    <m/>
    <n v="29932"/>
    <n v="345114"/>
    <n v="392782"/>
    <n v="168679"/>
    <n v="796128"/>
    <n v="94023"/>
    <n v="156281"/>
    <m/>
    <n v="2868571"/>
    <n v="117555"/>
    <n v="791658"/>
    <n v="116654"/>
    <n v="75597"/>
    <n v="1600"/>
    <m/>
    <n v="273959"/>
    <n v="322593"/>
    <m/>
    <n v="3155592"/>
    <n v="8550"/>
    <n v="21467"/>
    <m/>
    <n v="3508202"/>
    <n v="1662391"/>
    <n v="215148"/>
    <n v="1854419"/>
    <n v="-223756"/>
    <n v="3508202"/>
    <m/>
    <m/>
    <n v="-591778"/>
    <m/>
    <n v="0"/>
    <n v="4387922"/>
    <n v="1113664"/>
    <n v="882988"/>
    <n v="6384574"/>
    <n v="-3228982"/>
    <m/>
    <m/>
    <m/>
    <n v="1854419"/>
    <m/>
    <s v="0.00"/>
    <n v="0"/>
    <n v="3120"/>
    <n v="0"/>
    <n v="26847"/>
    <n v="25661"/>
    <n v="57839"/>
    <n v="0"/>
    <n v="0"/>
    <n v="5030"/>
    <m/>
    <n v="2326"/>
    <n v="12982"/>
    <n v="5118"/>
    <n v="15489"/>
    <n v="2086"/>
    <n v="5017"/>
    <m/>
    <n v="15135"/>
    <n v="176650"/>
    <n v="0"/>
    <n v="0"/>
    <n v="811"/>
    <n v="7077"/>
    <n v="0"/>
    <n v="5788"/>
    <n v="13676"/>
    <n v="231437"/>
    <n v="0"/>
    <n v="1518220"/>
    <n v="1150476"/>
    <n v="1582357"/>
    <n v="0"/>
    <n v="0"/>
    <n v="165171"/>
    <m/>
    <n v="64585"/>
    <n v="256278"/>
    <n v="102370"/>
    <n v="375843"/>
    <n v="70254"/>
    <n v="114328"/>
    <m/>
    <n v="538048"/>
    <n v="6169367"/>
    <n v="0"/>
    <n v="0"/>
    <n v="51550"/>
    <n v="287143"/>
    <n v="0"/>
    <n v="357400"/>
    <n v="696093"/>
    <m/>
    <x v="0"/>
    <x v="0"/>
    <m/>
    <m/>
    <m/>
    <m/>
    <x v="0"/>
    <x v="0"/>
    <m/>
    <m/>
    <m/>
    <n v="124"/>
    <n v="173"/>
    <n v="94"/>
    <n v="76"/>
    <n v="112"/>
    <n v="56"/>
    <n v="36"/>
    <n v="49"/>
    <n v="30"/>
    <n v="1"/>
    <n v="0"/>
    <n v="0"/>
    <n v="0"/>
    <n v="1"/>
    <n v="0"/>
    <n v="1"/>
    <n v="0"/>
    <n v="0"/>
    <n v="0"/>
    <n v="1"/>
    <n v="0"/>
    <n v="0"/>
    <n v="0"/>
    <n v="0"/>
    <n v="1"/>
    <n v="0"/>
    <n v="0"/>
    <n v="0"/>
    <n v="0"/>
  </r>
  <r>
    <n v="206070933"/>
    <x v="83"/>
    <d v="2024-01-01T00:00:00"/>
    <d v="2024-12-31T00:00:00"/>
    <n v="366"/>
    <s v="In Process"/>
    <x v="0"/>
    <x v="5"/>
    <x v="0"/>
    <x v="0"/>
    <s v="05 - East Bay"/>
    <x v="9"/>
    <s v="925-376-5995"/>
    <s v="348 RHEEM BLVD"/>
    <s v="MORAGA"/>
    <s v="94556-0000"/>
    <s v="1154777357"/>
    <s v="ISAAC REX"/>
    <s v="Yes"/>
    <m/>
    <n v="49"/>
    <n v="49"/>
    <x v="1"/>
    <n v="17934"/>
    <n v="15867"/>
    <n v="207.57"/>
    <n v="297"/>
    <n v="298"/>
    <n v="4685"/>
    <n v="3165"/>
    <n v="1225"/>
    <n v="5569"/>
    <m/>
    <m/>
    <n v="678"/>
    <n v="545"/>
    <x v="0"/>
    <n v="15867"/>
    <m/>
    <m/>
    <m/>
    <m/>
    <m/>
    <m/>
    <m/>
    <m/>
    <n v="15318650"/>
    <n v="2754666"/>
    <n v="6590953"/>
    <n v="13173"/>
    <n v="11495536"/>
    <n v="10133759"/>
    <n v="1361777"/>
    <n v="-1"/>
    <m/>
    <m/>
    <n v="1361776"/>
    <n v="5856250"/>
    <n v="3850500"/>
    <n v="857500"/>
    <n v="3898300"/>
    <m/>
    <m/>
    <n v="474600"/>
    <n v="381500"/>
    <n v="15318650"/>
    <m/>
    <m/>
    <m/>
    <m/>
    <m/>
    <m/>
    <m/>
    <m/>
    <n v="1680802"/>
    <m/>
    <n v="1058913"/>
    <m/>
    <n v="720"/>
    <m/>
    <n v="13491"/>
    <m/>
    <m/>
    <m/>
    <m/>
    <m/>
    <n v="440"/>
    <m/>
    <n v="300"/>
    <m/>
    <n v="0"/>
    <n v="0"/>
    <n v="874165"/>
    <n v="0"/>
    <n v="1057405"/>
    <n v="209370"/>
    <n v="482837"/>
    <n v="87280"/>
    <m/>
    <n v="43609"/>
    <m/>
    <m/>
    <m/>
    <m/>
    <m/>
    <m/>
    <m/>
    <m/>
    <m/>
    <m/>
    <m/>
    <m/>
    <m/>
    <m/>
    <m/>
    <m/>
    <m/>
    <m/>
    <m/>
    <m/>
    <m/>
    <m/>
    <m/>
    <m/>
    <m/>
    <m/>
    <m/>
    <m/>
    <m/>
    <m/>
    <m/>
    <m/>
    <n v="1919990"/>
    <m/>
    <n v="1888495"/>
    <m/>
    <n v="535097"/>
    <m/>
    <n v="2051617"/>
    <m/>
    <m/>
    <m/>
    <m/>
    <m/>
    <n v="195754"/>
    <m/>
    <m/>
    <m/>
    <m/>
    <m/>
    <m/>
    <m/>
    <m/>
    <m/>
    <m/>
    <m/>
    <m/>
    <m/>
    <m/>
    <m/>
    <m/>
    <m/>
    <n v="4508782"/>
    <n v="1254813"/>
    <n v="4370164"/>
    <n v="167323"/>
    <n v="3778653"/>
    <m/>
    <m/>
    <m/>
    <m/>
    <m/>
    <m/>
    <m/>
    <m/>
    <m/>
    <m/>
    <n v="314336"/>
    <m/>
    <n v="389287"/>
    <n v="84864"/>
    <n v="186970"/>
    <n v="38824"/>
    <m/>
    <n v="209025"/>
    <n v="300598"/>
    <n v="197915"/>
    <n v="106047"/>
    <n v="686273"/>
    <n v="106841"/>
    <n v="109620"/>
    <n v="183813"/>
    <n v="2467506"/>
    <n v="9360"/>
    <n v="600340"/>
    <n v="51816"/>
    <n v="10636"/>
    <m/>
    <n v="6679"/>
    <n v="294356"/>
    <n v="11213125"/>
    <m/>
    <n v="914259"/>
    <n v="6583"/>
    <m/>
    <m/>
    <n v="12133967"/>
    <n v="1333196"/>
    <m/>
    <m/>
    <n v="10800771"/>
    <n v="12133967"/>
    <n v="9979885"/>
    <m/>
    <m/>
    <m/>
    <n v="0"/>
    <m/>
    <n v="670785"/>
    <n v="355504"/>
    <n v="1026289"/>
    <n v="-112030"/>
    <m/>
    <m/>
    <m/>
    <m/>
    <m/>
    <n v="0"/>
    <n v="0"/>
    <n v="1956"/>
    <n v="0"/>
    <n v="2405"/>
    <n v="24689"/>
    <n v="34166"/>
    <n v="0"/>
    <n v="0"/>
    <n v="0"/>
    <n v="6641"/>
    <n v="1720"/>
    <n v="5831"/>
    <m/>
    <n v="13644"/>
    <n v="1872"/>
    <n v="1829"/>
    <n v="2082"/>
    <n v="12944"/>
    <n v="109779"/>
    <n v="0"/>
    <n v="0"/>
    <n v="148"/>
    <n v="4553"/>
    <n v="0"/>
    <n v="0"/>
    <n v="4701"/>
    <n v="164474"/>
    <n v="0"/>
    <n v="137096"/>
    <n v="1235731"/>
    <n v="942601"/>
    <n v="0"/>
    <n v="0"/>
    <n v="0"/>
    <n v="385365"/>
    <n v="58142"/>
    <n v="134091"/>
    <m/>
    <n v="379921"/>
    <n v="78989"/>
    <n v="60452"/>
    <n v="132311"/>
    <n v="799609"/>
    <n v="4508782"/>
    <n v="0"/>
    <n v="0"/>
    <n v="6875"/>
    <n v="167544"/>
    <n v="0"/>
    <n v="0"/>
    <n v="174419"/>
    <m/>
    <x v="0"/>
    <x v="0"/>
    <m/>
    <m/>
    <n v="6641"/>
    <m/>
    <x v="0"/>
    <x v="0"/>
    <m/>
    <m/>
    <n v="385365"/>
    <n v="67"/>
    <n v="130"/>
    <n v="38"/>
    <n v="44"/>
    <n v="94"/>
    <n v="21"/>
    <n v="22"/>
    <n v="45"/>
    <n v="10"/>
    <n v="1"/>
    <n v="0"/>
    <n v="0"/>
    <n v="1"/>
    <n v="0"/>
    <n v="0"/>
    <n v="1"/>
    <n v="0"/>
    <n v="0"/>
    <n v="0"/>
    <n v="0"/>
    <n v="0"/>
    <n v="0"/>
    <n v="0"/>
    <n v="0"/>
    <n v="1"/>
    <n v="0"/>
    <n v="0"/>
    <n v="0"/>
    <n v="0"/>
  </r>
  <r>
    <n v="206070935"/>
    <x v="84"/>
    <d v="2024-01-01T00:00:00"/>
    <d v="2024-12-31T00:00:00"/>
    <n v="366"/>
    <s v="In Process"/>
    <x v="0"/>
    <x v="5"/>
    <x v="0"/>
    <x v="0"/>
    <s v="05 - East Bay"/>
    <x v="9"/>
    <s v="925-837-4566"/>
    <s v="336 DIABLO ROAD"/>
    <s v="DANVILLE"/>
    <s v="94526"/>
    <s v="193281260"/>
    <s v="LEON VALLE"/>
    <s v="Yes"/>
    <s v="FLAGSTONE HEALTHCARE NORTH LLC"/>
    <n v="54"/>
    <n v="54"/>
    <x v="1"/>
    <n v="19764"/>
    <n v="15547"/>
    <n v="173.44"/>
    <n v="297"/>
    <n v="294"/>
    <n v="5624"/>
    <n v="1696"/>
    <n v="617"/>
    <n v="5969"/>
    <m/>
    <n v="383"/>
    <n v="1029"/>
    <n v="229"/>
    <x v="0"/>
    <n v="15547"/>
    <m/>
    <m/>
    <m/>
    <m/>
    <m/>
    <m/>
    <m/>
    <m/>
    <n v="7539915"/>
    <n v="2750290"/>
    <n v="-1055695"/>
    <m/>
    <n v="11345900"/>
    <n v="10272009"/>
    <n v="1073891"/>
    <n v="4641"/>
    <n v="226493"/>
    <m/>
    <n v="852039"/>
    <n v="2787825"/>
    <n v="820935"/>
    <n v="271503"/>
    <n v="2854977"/>
    <m/>
    <n v="188505"/>
    <n v="506445"/>
    <n v="109725"/>
    <n v="7539915"/>
    <m/>
    <m/>
    <m/>
    <m/>
    <m/>
    <m/>
    <m/>
    <m/>
    <n v="1942182"/>
    <m/>
    <n v="340275"/>
    <m/>
    <n v="120"/>
    <m/>
    <n v="444195"/>
    <m/>
    <m/>
    <m/>
    <n v="15916"/>
    <m/>
    <n v="7602"/>
    <m/>
    <m/>
    <m/>
    <n v="1480"/>
    <n v="10260"/>
    <n v="704865"/>
    <n v="0"/>
    <n v="797400"/>
    <n v="1034670"/>
    <n v="174354"/>
    <n v="8254"/>
    <m/>
    <n v="19007"/>
    <m/>
    <m/>
    <m/>
    <m/>
    <m/>
    <m/>
    <m/>
    <m/>
    <m/>
    <m/>
    <m/>
    <m/>
    <m/>
    <m/>
    <m/>
    <m/>
    <m/>
    <m/>
    <n v="-8147"/>
    <m/>
    <m/>
    <m/>
    <m/>
    <m/>
    <m/>
    <m/>
    <m/>
    <m/>
    <n v="-44316"/>
    <m/>
    <m/>
    <m/>
    <n v="-1662838"/>
    <m/>
    <n v="-386996"/>
    <m/>
    <n v="98507"/>
    <m/>
    <n v="967764"/>
    <m/>
    <m/>
    <m/>
    <n v="-53441"/>
    <m/>
    <n v="33772"/>
    <m/>
    <m/>
    <m/>
    <m/>
    <m/>
    <m/>
    <m/>
    <m/>
    <m/>
    <m/>
    <m/>
    <m/>
    <m/>
    <m/>
    <m/>
    <m/>
    <m/>
    <n v="5236335"/>
    <n v="1339496"/>
    <n v="3696178"/>
    <n v="263784"/>
    <n v="3616963"/>
    <m/>
    <m/>
    <m/>
    <m/>
    <m/>
    <m/>
    <m/>
    <m/>
    <n v="10790"/>
    <n v="2189"/>
    <n v="462247"/>
    <m/>
    <n v="333753"/>
    <n v="348363"/>
    <n v="184979"/>
    <n v="10295"/>
    <m/>
    <n v="24194"/>
    <n v="289297"/>
    <n v="210484"/>
    <n v="32081"/>
    <n v="705485"/>
    <n v="440463"/>
    <n v="97299"/>
    <n v="45024"/>
    <n v="1991293"/>
    <n v="43938"/>
    <n v="1269106"/>
    <n v="74800"/>
    <n v="23447"/>
    <m/>
    <m/>
    <n v="55519"/>
    <n v="1391153"/>
    <m/>
    <n v="177828"/>
    <m/>
    <n v="12519970"/>
    <m/>
    <n v="14088951"/>
    <n v="733148"/>
    <n v="11910936"/>
    <m/>
    <n v="1444867"/>
    <n v="14088951"/>
    <m/>
    <n v="620804"/>
    <m/>
    <m/>
    <n v="0"/>
    <m/>
    <n v="8109"/>
    <n v="257857"/>
    <n v="265966"/>
    <n v="-88138"/>
    <m/>
    <m/>
    <m/>
    <m/>
    <m/>
    <s v="0.00"/>
    <n v="0"/>
    <n v="2033"/>
    <n v="0"/>
    <n v="5458"/>
    <n v="18331"/>
    <n v="31922"/>
    <n v="0"/>
    <n v="0"/>
    <n v="0"/>
    <n v="14633"/>
    <n v="1992"/>
    <n v="7048"/>
    <n v="739"/>
    <n v="13857"/>
    <n v="6321"/>
    <n v="2207"/>
    <n v="835"/>
    <n v="10327"/>
    <n v="115703"/>
    <n v="0"/>
    <n v="0"/>
    <n v="0"/>
    <n v="1987"/>
    <n v="0"/>
    <n v="0"/>
    <n v="1987"/>
    <n v="180735"/>
    <n v="0"/>
    <n v="322124"/>
    <n v="951358"/>
    <n v="1223911"/>
    <n v="0"/>
    <n v="0"/>
    <n v="0"/>
    <n v="904458"/>
    <n v="64000"/>
    <n v="147215"/>
    <n v="15862"/>
    <n v="386435"/>
    <n v="313714"/>
    <n v="68561"/>
    <n v="35050"/>
    <n v="622912"/>
    <n v="5236335"/>
    <n v="0"/>
    <n v="0"/>
    <n v="0"/>
    <n v="69687"/>
    <n v="0"/>
    <n v="0"/>
    <n v="69687"/>
    <m/>
    <x v="0"/>
    <x v="0"/>
    <m/>
    <m/>
    <n v="14633"/>
    <m/>
    <x v="0"/>
    <x v="0"/>
    <m/>
    <m/>
    <n v="904458"/>
    <n v="65"/>
    <n v="82"/>
    <n v="55"/>
    <n v="42"/>
    <n v="53"/>
    <n v="37"/>
    <n v="17"/>
    <n v="23"/>
    <n v="16"/>
    <n v="1"/>
    <n v="0"/>
    <n v="0"/>
    <n v="1"/>
    <n v="0"/>
    <n v="0"/>
    <n v="1"/>
    <n v="0"/>
    <n v="0"/>
    <n v="0"/>
    <n v="0"/>
    <n v="0"/>
    <n v="0"/>
    <n v="0"/>
    <n v="0"/>
    <n v="1"/>
    <n v="0"/>
    <n v="0"/>
    <n v="0"/>
    <n v="0"/>
  </r>
  <r>
    <n v="206070958"/>
    <x v="85"/>
    <d v="2024-01-01T00:00:00"/>
    <d v="2024-12-31T00:00:00"/>
    <n v="366"/>
    <s v="In Process"/>
    <x v="0"/>
    <x v="5"/>
    <x v="0"/>
    <x v="0"/>
    <s v="05 - East Bay"/>
    <x v="10"/>
    <s v="510-758-9600"/>
    <s v="2150 PYRAMID DRIVE"/>
    <s v="EL SOBRANTE"/>
    <s v="94803"/>
    <s v="1730221268"/>
    <s v="PATRICK BLANC"/>
    <s v="Yes"/>
    <m/>
    <n v="60"/>
    <n v="60"/>
    <x v="2"/>
    <n v="21960"/>
    <n v="20734"/>
    <n v="215.98"/>
    <n v="418"/>
    <n v="399"/>
    <n v="2961"/>
    <n v="5460"/>
    <n v="1347"/>
    <n v="10022"/>
    <m/>
    <m/>
    <n v="42"/>
    <n v="902"/>
    <x v="0"/>
    <n v="20734"/>
    <m/>
    <m/>
    <m/>
    <m/>
    <m/>
    <m/>
    <m/>
    <m/>
    <n v="9330300"/>
    <n v="3611808"/>
    <n v="1356867"/>
    <n v="25673"/>
    <n v="11610914"/>
    <n v="11923813"/>
    <n v="-312899"/>
    <n v="1047404"/>
    <m/>
    <m/>
    <n v="734505"/>
    <n v="1332450"/>
    <n v="2466900"/>
    <n v="606150"/>
    <n v="4509900"/>
    <m/>
    <m/>
    <n v="9000"/>
    <n v="405900"/>
    <n v="9330300"/>
    <m/>
    <m/>
    <m/>
    <m/>
    <m/>
    <m/>
    <m/>
    <m/>
    <n v="1130885"/>
    <m/>
    <n v="2442244"/>
    <m/>
    <n v="1960"/>
    <m/>
    <n v="34276"/>
    <m/>
    <m/>
    <m/>
    <m/>
    <m/>
    <n v="313"/>
    <m/>
    <n v="2130"/>
    <m/>
    <n v="924"/>
    <n v="0"/>
    <n v="1240650"/>
    <n v="0"/>
    <n v="1068750"/>
    <n v="246150"/>
    <n v="831416"/>
    <n v="141439"/>
    <m/>
    <n v="82479"/>
    <m/>
    <m/>
    <m/>
    <m/>
    <m/>
    <m/>
    <m/>
    <m/>
    <m/>
    <m/>
    <m/>
    <m/>
    <m/>
    <m/>
    <m/>
    <m/>
    <m/>
    <m/>
    <m/>
    <m/>
    <m/>
    <m/>
    <m/>
    <m/>
    <m/>
    <m/>
    <m/>
    <m/>
    <m/>
    <m/>
    <m/>
    <m/>
    <n v="-655241"/>
    <m/>
    <n v="798759"/>
    <m/>
    <n v="138057"/>
    <m/>
    <n v="982209"/>
    <m/>
    <m/>
    <m/>
    <m/>
    <m/>
    <n v="93083"/>
    <m/>
    <m/>
    <m/>
    <m/>
    <m/>
    <m/>
    <m/>
    <m/>
    <m/>
    <m/>
    <m/>
    <m/>
    <m/>
    <m/>
    <m/>
    <m/>
    <m/>
    <n v="5613797"/>
    <n v="1261677"/>
    <n v="5048339"/>
    <n v="123781"/>
    <n v="4657053"/>
    <m/>
    <m/>
    <m/>
    <m/>
    <m/>
    <m/>
    <m/>
    <m/>
    <n v="6748"/>
    <m/>
    <n v="390302"/>
    <m/>
    <n v="387522"/>
    <n v="72667"/>
    <n v="212996"/>
    <n v="71201"/>
    <m/>
    <n v="99522"/>
    <n v="388951"/>
    <n v="370540"/>
    <n v="53038"/>
    <n v="895058"/>
    <n v="98581"/>
    <n v="117137"/>
    <n v="206303"/>
    <n v="2500910"/>
    <n v="55373"/>
    <n v="1025081"/>
    <n v="53721"/>
    <n v="49930"/>
    <m/>
    <n v="3894"/>
    <n v="207285"/>
    <n v="1844404"/>
    <m/>
    <n v="117482"/>
    <n v="2250"/>
    <n v="65000"/>
    <n v="21283216"/>
    <n v="23312352"/>
    <n v="1236556"/>
    <m/>
    <n v="20989949"/>
    <n v="1085847"/>
    <n v="23312352"/>
    <m/>
    <m/>
    <m/>
    <n v="288460"/>
    <n v="0"/>
    <m/>
    <n v="73705"/>
    <n v="85345"/>
    <n v="159050"/>
    <n v="-41568"/>
    <m/>
    <m/>
    <m/>
    <n v="20989949"/>
    <m/>
    <s v="0.28"/>
    <n v="346235.68000000005"/>
    <n v="2092"/>
    <n v="0"/>
    <n v="19720"/>
    <n v="10352"/>
    <n v="70353"/>
    <n v="0"/>
    <n v="0"/>
    <n v="0"/>
    <n v="8618"/>
    <n v="2051"/>
    <n v="12884"/>
    <n v="1962"/>
    <n v="18832"/>
    <n v="1923"/>
    <n v="4242"/>
    <n v="3400"/>
    <n v="10643"/>
    <n v="167072"/>
    <n v="0"/>
    <n v="0"/>
    <n v="26"/>
    <n v="1978"/>
    <n v="0"/>
    <n v="0"/>
    <n v="2004"/>
    <n v="231728"/>
    <n v="0"/>
    <n v="1091550"/>
    <n v="446999"/>
    <n v="1707437"/>
    <n v="0"/>
    <n v="0"/>
    <n v="0"/>
    <n v="440912"/>
    <n v="63904"/>
    <n v="268872"/>
    <n v="36563"/>
    <n v="421901"/>
    <n v="67205"/>
    <n v="92279"/>
    <n v="165401"/>
    <n v="579046"/>
    <n v="5613797"/>
    <n v="0"/>
    <n v="0"/>
    <n v="1187"/>
    <n v="69236"/>
    <n v="0"/>
    <n v="0"/>
    <n v="70423"/>
    <m/>
    <x v="0"/>
    <x v="0"/>
    <m/>
    <m/>
    <n v="8618"/>
    <m/>
    <x v="0"/>
    <x v="0"/>
    <m/>
    <m/>
    <n v="440912"/>
    <n v="120"/>
    <n v="197"/>
    <n v="81"/>
    <n v="89"/>
    <n v="146"/>
    <n v="59"/>
    <n v="40"/>
    <n v="69"/>
    <n v="28"/>
    <n v="1"/>
    <n v="0"/>
    <n v="0"/>
    <n v="0"/>
    <n v="1"/>
    <n v="0"/>
    <n v="1"/>
    <n v="0"/>
    <n v="0"/>
    <n v="0"/>
    <n v="0"/>
    <n v="0"/>
    <n v="0"/>
    <n v="0"/>
    <n v="0"/>
    <n v="1"/>
    <n v="0"/>
    <n v="0"/>
    <n v="0"/>
    <n v="0"/>
  </r>
  <r>
    <n v="206070962"/>
    <x v="86"/>
    <d v="2024-01-01T00:00:00"/>
    <d v="2024-12-31T00:00:00"/>
    <n v="366"/>
    <s v="In Process"/>
    <x v="0"/>
    <x v="5"/>
    <x v="0"/>
    <x v="0"/>
    <s v="05 - East Bay"/>
    <x v="9"/>
    <s v="925-689-9222"/>
    <s v="3318 WILLOW PASS ROAD"/>
    <s v="CONCORD"/>
    <s v="94519"/>
    <s v="1699840231"/>
    <s v="BINOY EPHREM"/>
    <s v="Yes"/>
    <m/>
    <n v="83"/>
    <n v="83"/>
    <x v="2"/>
    <n v="30378"/>
    <n v="27963"/>
    <n v="211.89"/>
    <n v="333"/>
    <n v="333"/>
    <n v="321"/>
    <n v="35"/>
    <n v="1818"/>
    <n v="18712"/>
    <m/>
    <n v="4829"/>
    <n v="40"/>
    <n v="2208"/>
    <x v="0"/>
    <n v="27963"/>
    <m/>
    <m/>
    <m/>
    <m/>
    <m/>
    <m/>
    <m/>
    <m/>
    <n v="11927337"/>
    <n v="1535780"/>
    <n v="2930181"/>
    <n v="888"/>
    <n v="10533824"/>
    <n v="10775890"/>
    <n v="-242066"/>
    <n v="118643"/>
    <n v="1000"/>
    <m/>
    <n v="-124423"/>
    <n v="136919"/>
    <n v="14928"/>
    <n v="775450"/>
    <n v="7981416"/>
    <m/>
    <n v="2059762"/>
    <n v="17062"/>
    <n v="941800"/>
    <n v="11927337"/>
    <m/>
    <m/>
    <m/>
    <m/>
    <m/>
    <m/>
    <m/>
    <m/>
    <n v="91284"/>
    <m/>
    <n v="1857"/>
    <m/>
    <n v="15224"/>
    <m/>
    <n v="182292"/>
    <m/>
    <m/>
    <m/>
    <n v="1231845"/>
    <m/>
    <n v="9526"/>
    <m/>
    <n v="3752"/>
    <m/>
    <n v="44654"/>
    <n v="2996"/>
    <n v="402852"/>
    <n v="0"/>
    <n v="441200"/>
    <n v="41139"/>
    <n v="420372"/>
    <n v="116069"/>
    <m/>
    <n v="66498"/>
    <m/>
    <m/>
    <m/>
    <m/>
    <m/>
    <m/>
    <m/>
    <m/>
    <m/>
    <m/>
    <m/>
    <m/>
    <m/>
    <m/>
    <m/>
    <m/>
    <m/>
    <m/>
    <m/>
    <m/>
    <m/>
    <m/>
    <m/>
    <m/>
    <m/>
    <m/>
    <m/>
    <m/>
    <m/>
    <m/>
    <m/>
    <m/>
    <n v="-213381"/>
    <m/>
    <n v="11796"/>
    <m/>
    <n v="39011"/>
    <m/>
    <n v="2955226"/>
    <m/>
    <m/>
    <m/>
    <n v="-178146"/>
    <m/>
    <n v="315675"/>
    <m/>
    <m/>
    <m/>
    <m/>
    <m/>
    <m/>
    <m/>
    <m/>
    <m/>
    <m/>
    <m/>
    <m/>
    <m/>
    <m/>
    <m/>
    <m/>
    <m/>
    <n v="3804407"/>
    <n v="950495"/>
    <n v="6020988"/>
    <n v="75560"/>
    <n v="4823757"/>
    <m/>
    <m/>
    <m/>
    <m/>
    <m/>
    <m/>
    <m/>
    <m/>
    <n v="53018"/>
    <n v="829"/>
    <n v="206122"/>
    <m/>
    <n v="209623"/>
    <n v="21807"/>
    <n v="269576"/>
    <n v="74077"/>
    <m/>
    <n v="48413"/>
    <n v="410249"/>
    <n v="293991"/>
    <n v="73479"/>
    <n v="691347"/>
    <n v="77139"/>
    <n v="104231"/>
    <n v="57155"/>
    <n v="2362842"/>
    <n v="129250"/>
    <n v="597600"/>
    <n v="75606"/>
    <n v="23183"/>
    <m/>
    <m/>
    <n v="172596"/>
    <n v="3463894"/>
    <m/>
    <n v="407750"/>
    <m/>
    <m/>
    <m/>
    <n v="3871644"/>
    <n v="1136507"/>
    <m/>
    <m/>
    <n v="2735137"/>
    <n v="3871644"/>
    <m/>
    <m/>
    <m/>
    <m/>
    <n v="0"/>
    <m/>
    <n v="627070"/>
    <n v="249993"/>
    <n v="877063"/>
    <n v="-469313"/>
    <m/>
    <m/>
    <m/>
    <m/>
    <m/>
    <s v="1.41"/>
    <n v="1602474.8699999999"/>
    <n v="1771"/>
    <n v="0"/>
    <n v="14485"/>
    <n v="17371"/>
    <n v="33555"/>
    <n v="0"/>
    <n v="0"/>
    <n v="2063"/>
    <m/>
    <n v="2024"/>
    <n v="8355"/>
    <n v="2890"/>
    <n v="14789"/>
    <n v="1847"/>
    <n v="2349"/>
    <n v="1027"/>
    <n v="11283"/>
    <n v="113809"/>
    <n v="0"/>
    <n v="0"/>
    <n v="622"/>
    <n v="37564"/>
    <n v="0"/>
    <n v="0"/>
    <n v="38186"/>
    <n v="136206"/>
    <n v="0"/>
    <n v="789465"/>
    <n v="706479"/>
    <n v="849916"/>
    <n v="0"/>
    <n v="0"/>
    <n v="101717"/>
    <m/>
    <n v="64828"/>
    <n v="161277"/>
    <n v="51258"/>
    <n v="325147"/>
    <n v="63481"/>
    <n v="56677"/>
    <n v="43401"/>
    <n v="454555"/>
    <n v="3804407"/>
    <n v="0"/>
    <n v="0"/>
    <n v="33613"/>
    <n v="1316869"/>
    <n v="0"/>
    <n v="0"/>
    <n v="1350482"/>
    <m/>
    <x v="0"/>
    <x v="0"/>
    <m/>
    <m/>
    <m/>
    <m/>
    <x v="0"/>
    <x v="0"/>
    <m/>
    <m/>
    <m/>
    <n v="74"/>
    <n v="153"/>
    <n v="40"/>
    <n v="46"/>
    <n v="95"/>
    <n v="24"/>
    <n v="22"/>
    <n v="63"/>
    <n v="9"/>
    <n v="1"/>
    <n v="0"/>
    <n v="0"/>
    <n v="0"/>
    <n v="1"/>
    <n v="0"/>
    <n v="1"/>
    <n v="0"/>
    <n v="0"/>
    <n v="0"/>
    <n v="0"/>
    <n v="0"/>
    <n v="0"/>
    <n v="0"/>
    <n v="0"/>
    <n v="1"/>
    <n v="0"/>
    <n v="0"/>
    <n v="0"/>
    <n v="0"/>
  </r>
  <r>
    <n v="206071028"/>
    <x v="87"/>
    <d v="2024-01-01T00:00:00"/>
    <d v="2024-12-31T00:00:00"/>
    <n v="366"/>
    <s v="In Process"/>
    <x v="0"/>
    <x v="5"/>
    <x v="0"/>
    <x v="0"/>
    <s v="05 - East Bay"/>
    <x v="9"/>
    <s v="925-935-5222"/>
    <s v="1625 OAK PARK BLVD"/>
    <s v="PLEASANT HILL"/>
    <s v="94523-0000"/>
    <s v="1558717579"/>
    <s v="CRAIG BILLS"/>
    <s v="Yes"/>
    <m/>
    <n v="51"/>
    <n v="51"/>
    <x v="1"/>
    <n v="18666"/>
    <n v="17644"/>
    <m/>
    <m/>
    <m/>
    <n v="8029"/>
    <n v="4187"/>
    <n v="238"/>
    <n v="4776"/>
    <m/>
    <n v="12"/>
    <n v="96"/>
    <n v="306"/>
    <x v="0"/>
    <n v="17644"/>
    <m/>
    <m/>
    <m/>
    <m/>
    <m/>
    <m/>
    <m/>
    <m/>
    <n v="20463800"/>
    <n v="4255223"/>
    <n v="8903001"/>
    <n v="10959"/>
    <n v="15826981"/>
    <n v="11888696"/>
    <n v="3938285"/>
    <n v="2"/>
    <m/>
    <m/>
    <n v="3938287"/>
    <n v="10036250"/>
    <n v="5233750"/>
    <n v="226100"/>
    <n v="4570800"/>
    <m/>
    <n v="15000"/>
    <n v="91200"/>
    <n v="290700"/>
    <n v="20463800"/>
    <m/>
    <m/>
    <m/>
    <m/>
    <m/>
    <m/>
    <m/>
    <m/>
    <n v="2788524"/>
    <m/>
    <n v="1442551"/>
    <m/>
    <m/>
    <m/>
    <n v="20235"/>
    <m/>
    <m/>
    <m/>
    <n v="3913"/>
    <m/>
    <m/>
    <m/>
    <m/>
    <m/>
    <n v="0"/>
    <n v="0"/>
    <n v="1574450"/>
    <n v="0"/>
    <n v="1392525"/>
    <n v="557575"/>
    <n v="505505"/>
    <n v="138965"/>
    <m/>
    <n v="86203"/>
    <m/>
    <m/>
    <m/>
    <m/>
    <m/>
    <m/>
    <m/>
    <m/>
    <m/>
    <m/>
    <m/>
    <m/>
    <m/>
    <m/>
    <m/>
    <m/>
    <m/>
    <m/>
    <m/>
    <m/>
    <m/>
    <m/>
    <m/>
    <m/>
    <m/>
    <m/>
    <m/>
    <m/>
    <m/>
    <m/>
    <m/>
    <m/>
    <n v="3079520"/>
    <m/>
    <n v="2491313"/>
    <m/>
    <n v="245767"/>
    <m/>
    <n v="2895706"/>
    <m/>
    <m/>
    <m/>
    <n v="9313"/>
    <m/>
    <n v="181382"/>
    <m/>
    <m/>
    <m/>
    <m/>
    <m/>
    <m/>
    <m/>
    <m/>
    <m/>
    <m/>
    <m/>
    <m/>
    <m/>
    <m/>
    <m/>
    <m/>
    <m/>
    <n v="5322222"/>
    <n v="1289011"/>
    <n v="5277463"/>
    <n v="91539"/>
    <n v="3641033"/>
    <m/>
    <m/>
    <m/>
    <m/>
    <m/>
    <m/>
    <m/>
    <m/>
    <n v="50532"/>
    <m/>
    <n v="671899"/>
    <m/>
    <n v="454195"/>
    <n v="151228"/>
    <n v="341587"/>
    <n v="65271"/>
    <m/>
    <n v="203630"/>
    <n v="369367"/>
    <n v="212141"/>
    <n v="173318"/>
    <n v="764744"/>
    <n v="89836"/>
    <n v="117645"/>
    <n v="108574"/>
    <n v="3415783"/>
    <n v="106887"/>
    <n v="600340"/>
    <n v="54002"/>
    <n v="16487"/>
    <m/>
    <n v="6951"/>
    <n v="273246"/>
    <n v="24322278"/>
    <m/>
    <n v="305360"/>
    <m/>
    <m/>
    <m/>
    <n v="24627638"/>
    <n v="1078603"/>
    <m/>
    <m/>
    <n v="23549035"/>
    <n v="24627638"/>
    <n v="22707987"/>
    <m/>
    <m/>
    <m/>
    <n v="0"/>
    <m/>
    <n v="412221"/>
    <n v="97485"/>
    <n v="509706"/>
    <n v="-204346"/>
    <m/>
    <m/>
    <m/>
    <m/>
    <m/>
    <s v="0.00"/>
    <n v="0"/>
    <n v="2043"/>
    <n v="0"/>
    <n v="6145"/>
    <n v="24834"/>
    <n v="39036"/>
    <n v="0"/>
    <n v="0"/>
    <n v="0"/>
    <n v="10409"/>
    <n v="1966"/>
    <n v="7114"/>
    <m/>
    <n v="15921"/>
    <n v="2055"/>
    <n v="2201"/>
    <n v="1468"/>
    <n v="12623"/>
    <n v="125815"/>
    <n v="0"/>
    <n v="0"/>
    <n v="0"/>
    <n v="0"/>
    <n v="0"/>
    <n v="0"/>
    <n v="0"/>
    <n v="229392"/>
    <n v="0"/>
    <n v="327862"/>
    <n v="1047298"/>
    <n v="985090"/>
    <n v="0"/>
    <n v="0"/>
    <n v="0"/>
    <n v="624504"/>
    <n v="73189"/>
    <n v="130748"/>
    <m/>
    <n v="402602"/>
    <n v="70644"/>
    <n v="65322"/>
    <n v="81532"/>
    <n v="1284039"/>
    <n v="5322222"/>
    <n v="0"/>
    <n v="0"/>
    <n v="0"/>
    <n v="0"/>
    <n v="0"/>
    <n v="0"/>
    <n v="0"/>
    <m/>
    <x v="0"/>
    <x v="0"/>
    <m/>
    <m/>
    <n v="10409"/>
    <m/>
    <x v="0"/>
    <x v="0"/>
    <m/>
    <m/>
    <n v="624504"/>
    <n v="80"/>
    <n v="151"/>
    <n v="46"/>
    <n v="51"/>
    <n v="110"/>
    <n v="25"/>
    <n v="25"/>
    <n v="53"/>
    <n v="12"/>
    <n v="1"/>
    <n v="0"/>
    <n v="0"/>
    <n v="1"/>
    <n v="0"/>
    <n v="0"/>
    <n v="1"/>
    <n v="0"/>
    <n v="0"/>
    <n v="0"/>
    <n v="0"/>
    <n v="0"/>
    <n v="0"/>
    <n v="0"/>
    <n v="0"/>
    <n v="1"/>
    <n v="0"/>
    <n v="0"/>
    <n v="0"/>
    <n v="0"/>
  </r>
  <r>
    <n v="206071029"/>
    <x v="88"/>
    <d v="2024-01-01T00:00:00"/>
    <d v="2024-12-31T00:00:00"/>
    <n v="366"/>
    <s v="In Process"/>
    <x v="0"/>
    <x v="5"/>
    <x v="0"/>
    <x v="0"/>
    <s v="05 - East Bay"/>
    <x v="9"/>
    <s v="925-254-6500"/>
    <s v="11 ALTARINDA ROAD"/>
    <s v="ORINDA"/>
    <s v="94563"/>
    <s v="1154718773"/>
    <s v="EVA CHAVARRIA"/>
    <s v="Yes"/>
    <m/>
    <n v="47"/>
    <n v="47"/>
    <x v="1"/>
    <n v="17202"/>
    <n v="16600"/>
    <n v="226.4"/>
    <n v="80"/>
    <n v="83"/>
    <n v="3419"/>
    <n v="253"/>
    <n v="1352"/>
    <n v="10814"/>
    <m/>
    <n v="234"/>
    <n v="110"/>
    <n v="418"/>
    <x v="0"/>
    <n v="16600"/>
    <m/>
    <m/>
    <m/>
    <m/>
    <m/>
    <m/>
    <m/>
    <m/>
    <n v="7454496"/>
    <n v="797364"/>
    <n v="-1131651"/>
    <n v="1838"/>
    <n v="9385349"/>
    <n v="8509839"/>
    <n v="875510"/>
    <n v="6849"/>
    <n v="12590"/>
    <m/>
    <n v="869769"/>
    <n v="1558962"/>
    <n v="116988"/>
    <n v="581194"/>
    <n v="4824984"/>
    <m/>
    <n v="108202"/>
    <n v="73183"/>
    <n v="190983"/>
    <n v="7454496"/>
    <m/>
    <m/>
    <m/>
    <m/>
    <m/>
    <m/>
    <m/>
    <m/>
    <n v="674489"/>
    <m/>
    <n v="34710"/>
    <m/>
    <n v="4028"/>
    <m/>
    <n v="51642"/>
    <m/>
    <m/>
    <m/>
    <n v="32103"/>
    <m/>
    <m/>
    <m/>
    <n v="392"/>
    <m/>
    <n v="3291"/>
    <n v="472"/>
    <n v="279470"/>
    <n v="0"/>
    <n v="332918"/>
    <n v="77536"/>
    <n v="95121"/>
    <n v="2518"/>
    <m/>
    <n v="6038"/>
    <m/>
    <m/>
    <m/>
    <m/>
    <m/>
    <m/>
    <m/>
    <m/>
    <m/>
    <m/>
    <m/>
    <m/>
    <m/>
    <m/>
    <m/>
    <m/>
    <m/>
    <m/>
    <m/>
    <m/>
    <m/>
    <m/>
    <m/>
    <m/>
    <m/>
    <m/>
    <m/>
    <m/>
    <m/>
    <m/>
    <m/>
    <m/>
    <n v="-1338587"/>
    <m/>
    <n v="-19184"/>
    <m/>
    <n v="80984"/>
    <m/>
    <n v="132364"/>
    <m/>
    <m/>
    <m/>
    <n v="-17744"/>
    <m/>
    <n v="30516"/>
    <m/>
    <m/>
    <m/>
    <m/>
    <m/>
    <m/>
    <m/>
    <m/>
    <m/>
    <m/>
    <m/>
    <m/>
    <m/>
    <m/>
    <m/>
    <m/>
    <m/>
    <n v="3768743"/>
    <n v="889217"/>
    <n v="3851879"/>
    <n v="171029"/>
    <n v="3446242"/>
    <m/>
    <m/>
    <m/>
    <m/>
    <m/>
    <m/>
    <m/>
    <m/>
    <n v="6542"/>
    <n v="8095"/>
    <n v="141898"/>
    <m/>
    <n v="148737"/>
    <n v="36750"/>
    <n v="117602"/>
    <n v="3426"/>
    <m/>
    <n v="11365"/>
    <n v="368704"/>
    <n v="172456"/>
    <n v="116938"/>
    <n v="564378"/>
    <n v="212482"/>
    <n v="101450"/>
    <n v="93982"/>
    <n v="2144559"/>
    <n v="72396"/>
    <n v="499466"/>
    <n v="71053"/>
    <n v="18460"/>
    <m/>
    <n v="13615"/>
    <n v="139243"/>
    <n v="3978335"/>
    <m/>
    <n v="163565"/>
    <n v="42479"/>
    <n v="776311"/>
    <n v="226100"/>
    <n v="5186790"/>
    <n v="4262288"/>
    <m/>
    <n v="2080973"/>
    <n v="-1156471"/>
    <n v="5186790"/>
    <m/>
    <m/>
    <m/>
    <n v="2080973"/>
    <n v="0"/>
    <m/>
    <n v="307900"/>
    <n v="157311"/>
    <n v="465211"/>
    <n v="-301646"/>
    <m/>
    <m/>
    <m/>
    <n v="2080973"/>
    <m/>
    <s v="0.00"/>
    <n v="0"/>
    <n v="2058"/>
    <n v="0"/>
    <n v="3360"/>
    <n v="19395"/>
    <n v="41748"/>
    <n v="0"/>
    <n v="0"/>
    <n v="3157"/>
    <m/>
    <n v="1716"/>
    <m/>
    <m/>
    <n v="13701"/>
    <n v="5359"/>
    <n v="3490"/>
    <n v="1606"/>
    <n v="12835"/>
    <n v="108425"/>
    <n v="0"/>
    <n v="69"/>
    <n v="303"/>
    <n v="2020"/>
    <n v="0"/>
    <n v="0"/>
    <n v="2392"/>
    <n v="160395"/>
    <n v="0"/>
    <n v="221793"/>
    <n v="888055"/>
    <n v="1169706"/>
    <n v="0"/>
    <n v="0"/>
    <n v="181148"/>
    <m/>
    <n v="49628"/>
    <m/>
    <m/>
    <n v="308510"/>
    <n v="159654"/>
    <n v="78691"/>
    <n v="76895"/>
    <n v="474268"/>
    <n v="3768743"/>
    <n v="0"/>
    <n v="5967"/>
    <n v="17926"/>
    <n v="73723"/>
    <n v="0"/>
    <n v="0"/>
    <n v="97616"/>
    <m/>
    <x v="0"/>
    <x v="0"/>
    <m/>
    <m/>
    <m/>
    <m/>
    <x v="0"/>
    <x v="0"/>
    <m/>
    <m/>
    <m/>
    <n v="106"/>
    <n v="159"/>
    <n v="48"/>
    <n v="77"/>
    <n v="114"/>
    <n v="36"/>
    <n v="39"/>
    <n v="60"/>
    <n v="20"/>
    <n v="1"/>
    <n v="0"/>
    <n v="0"/>
    <n v="1"/>
    <n v="0"/>
    <n v="0"/>
    <n v="1"/>
    <n v="0"/>
    <n v="0"/>
    <n v="0"/>
    <n v="0"/>
    <n v="0"/>
    <n v="0"/>
    <n v="0"/>
    <n v="0"/>
    <n v="1"/>
    <n v="0"/>
    <n v="0"/>
    <n v="0"/>
    <n v="0"/>
  </r>
  <r>
    <n v="206071042"/>
    <x v="89"/>
    <d v="2024-01-01T00:00:00"/>
    <d v="2024-12-31T00:00:00"/>
    <n v="366"/>
    <s v="In Process"/>
    <x v="0"/>
    <x v="5"/>
    <x v="0"/>
    <x v="0"/>
    <s v="05 - East Bay"/>
    <x v="9"/>
    <s v="925-432-3831"/>
    <s v="535 SCHOOL STREET"/>
    <s v="PITTSBURG"/>
    <s v="94565-3937"/>
    <s v="ZZR056771"/>
    <s v="DAVID DE GUZMAN"/>
    <s v="Yes"/>
    <m/>
    <n v="49"/>
    <n v="49"/>
    <x v="1"/>
    <n v="17934"/>
    <n v="14908"/>
    <n v="195.03"/>
    <n v="78"/>
    <n v="62"/>
    <n v="342"/>
    <m/>
    <n v="1404"/>
    <n v="11519"/>
    <m/>
    <m/>
    <m/>
    <n v="1643"/>
    <x v="0"/>
    <n v="14908"/>
    <m/>
    <m/>
    <m/>
    <m/>
    <m/>
    <m/>
    <m/>
    <m/>
    <n v="5217800"/>
    <n v="642857"/>
    <n v="1327397"/>
    <n v="347596"/>
    <n v="4880856"/>
    <n v="5361633"/>
    <n v="-480777"/>
    <n v="311978"/>
    <m/>
    <m/>
    <n v="-168799"/>
    <n v="79800"/>
    <m/>
    <n v="495950"/>
    <n v="4067000"/>
    <m/>
    <m/>
    <m/>
    <n v="575050"/>
    <n v="5217800"/>
    <m/>
    <m/>
    <m/>
    <m/>
    <m/>
    <m/>
    <m/>
    <m/>
    <n v="390833"/>
    <m/>
    <m/>
    <m/>
    <n v="10346"/>
    <m/>
    <n v="85016"/>
    <m/>
    <m/>
    <m/>
    <m/>
    <m/>
    <m/>
    <m/>
    <n v="156662"/>
    <m/>
    <n v="14147"/>
    <n v="0"/>
    <n v="239905"/>
    <n v="0"/>
    <n v="201745"/>
    <n v="14917"/>
    <n v="148111"/>
    <n v="8278"/>
    <m/>
    <n v="15754"/>
    <m/>
    <m/>
    <m/>
    <m/>
    <m/>
    <m/>
    <m/>
    <m/>
    <m/>
    <m/>
    <m/>
    <m/>
    <m/>
    <m/>
    <m/>
    <m/>
    <m/>
    <m/>
    <m/>
    <m/>
    <m/>
    <m/>
    <m/>
    <m/>
    <m/>
    <m/>
    <m/>
    <m/>
    <m/>
    <m/>
    <m/>
    <m/>
    <n v="153645"/>
    <m/>
    <m/>
    <m/>
    <n v="70643"/>
    <m/>
    <n v="929245"/>
    <m/>
    <m/>
    <m/>
    <m/>
    <m/>
    <n v="173864"/>
    <m/>
    <m/>
    <m/>
    <m/>
    <m/>
    <m/>
    <m/>
    <m/>
    <m/>
    <m/>
    <m/>
    <m/>
    <m/>
    <m/>
    <m/>
    <m/>
    <m/>
    <n v="2937806"/>
    <n v="623343"/>
    <n v="1800484"/>
    <n v="47839"/>
    <n v="2349921"/>
    <m/>
    <m/>
    <m/>
    <m/>
    <m/>
    <m/>
    <m/>
    <m/>
    <n v="3248"/>
    <n v="7163"/>
    <n v="62168"/>
    <m/>
    <n v="45727"/>
    <n v="3139"/>
    <n v="41513"/>
    <n v="4303"/>
    <m/>
    <n v="6062"/>
    <n v="403479"/>
    <n v="202109"/>
    <n v="131333"/>
    <n v="485259"/>
    <n v="63585"/>
    <n v="91126"/>
    <n v="50650"/>
    <n v="1235585"/>
    <n v="5387"/>
    <n v="138038"/>
    <n v="18529"/>
    <n v="13309"/>
    <m/>
    <m/>
    <m/>
    <n v="3048892"/>
    <m/>
    <n v="16585"/>
    <m/>
    <m/>
    <m/>
    <n v="3065477"/>
    <n v="449122"/>
    <m/>
    <n v="275000"/>
    <n v="2341355"/>
    <n v="3065477"/>
    <n v="697836"/>
    <m/>
    <m/>
    <n v="275000"/>
    <n v="0"/>
    <m/>
    <n v="39070"/>
    <n v="45221"/>
    <n v="84291"/>
    <n v="-67706"/>
    <m/>
    <m/>
    <m/>
    <n v="275000"/>
    <m/>
    <s v="3.45"/>
    <n v="1549470.9000000001"/>
    <n v="1816"/>
    <n v="0"/>
    <n v="6269"/>
    <n v="14071"/>
    <n v="32858"/>
    <n v="0"/>
    <n v="0"/>
    <n v="1337"/>
    <m/>
    <n v="1881"/>
    <n v="8285"/>
    <n v="5394"/>
    <n v="12168"/>
    <n v="1714"/>
    <n v="3911"/>
    <n v="1163"/>
    <n v="9570"/>
    <n v="100437"/>
    <n v="0"/>
    <n v="0"/>
    <n v="107"/>
    <n v="165"/>
    <n v="0"/>
    <n v="0"/>
    <n v="272"/>
    <n v="109614"/>
    <n v="0"/>
    <n v="281087"/>
    <n v="511619"/>
    <n v="861805"/>
    <n v="0"/>
    <n v="0"/>
    <n v="47741"/>
    <m/>
    <n v="50233"/>
    <n v="152312"/>
    <n v="102082"/>
    <n v="266273"/>
    <n v="49765"/>
    <n v="74783"/>
    <n v="44294"/>
    <n v="386198"/>
    <n v="2937806"/>
    <n v="0"/>
    <n v="0"/>
    <n v="6267"/>
    <n v="6876"/>
    <n v="0"/>
    <n v="0"/>
    <n v="13143"/>
    <m/>
    <x v="0"/>
    <x v="0"/>
    <m/>
    <m/>
    <m/>
    <m/>
    <x v="0"/>
    <x v="0"/>
    <m/>
    <m/>
    <m/>
    <n v="68"/>
    <n v="108"/>
    <n v="50"/>
    <n v="37"/>
    <n v="68"/>
    <n v="25"/>
    <n v="21"/>
    <n v="40"/>
    <n v="14"/>
    <n v="1"/>
    <n v="0"/>
    <n v="0"/>
    <n v="1"/>
    <n v="0"/>
    <n v="0"/>
    <n v="1"/>
    <n v="0"/>
    <n v="0"/>
    <n v="0"/>
    <n v="0"/>
    <n v="0"/>
    <n v="0"/>
    <n v="0"/>
    <n v="0"/>
    <n v="1"/>
    <n v="0"/>
    <n v="0"/>
    <n v="0"/>
    <n v="0"/>
  </r>
  <r>
    <n v="206071044"/>
    <x v="90"/>
    <d v="2024-01-01T00:00:00"/>
    <d v="2024-12-31T00:00:00"/>
    <n v="366"/>
    <s v="In Process"/>
    <x v="0"/>
    <x v="5"/>
    <x v="0"/>
    <x v="0"/>
    <s v="05 - East Bay"/>
    <x v="9"/>
    <s v="925-935-6630"/>
    <s v="1911 OAK PARK BLVD"/>
    <s v="PLEASANT HILL"/>
    <s v="94523"/>
    <s v="1831235290"/>
    <s v="MAGGIE YOUSSEF"/>
    <s v="Yes"/>
    <s v="WINDSOR NORCAL 13 HOLDINGS, LLC"/>
    <n v="113"/>
    <n v="113"/>
    <x v="0"/>
    <n v="41358"/>
    <n v="37221"/>
    <n v="216.7"/>
    <n v="114"/>
    <n v="99"/>
    <n v="1970"/>
    <n v="302"/>
    <n v="2800"/>
    <n v="26695"/>
    <m/>
    <n v="4096"/>
    <n v="346"/>
    <n v="1012"/>
    <x v="1"/>
    <n v="29589"/>
    <m/>
    <m/>
    <m/>
    <n v="7632"/>
    <m/>
    <m/>
    <m/>
    <m/>
    <n v="18847869"/>
    <n v="1346435"/>
    <n v="2171334"/>
    <n v="59900"/>
    <n v="18082870"/>
    <n v="18928917"/>
    <n v="-846047"/>
    <n v="1572662"/>
    <m/>
    <m/>
    <n v="726615"/>
    <n v="711170"/>
    <n v="162906"/>
    <n v="1707747"/>
    <n v="12954306"/>
    <m/>
    <n v="2821502"/>
    <n v="124906"/>
    <n v="365332"/>
    <n v="10681629"/>
    <m/>
    <m/>
    <m/>
    <n v="8166240"/>
    <m/>
    <m/>
    <m/>
    <m/>
    <n v="536231"/>
    <m/>
    <m/>
    <m/>
    <n v="18415"/>
    <m/>
    <n v="81015"/>
    <m/>
    <m/>
    <m/>
    <n v="708601"/>
    <m/>
    <n v="1385"/>
    <m/>
    <n v="788"/>
    <m/>
    <n v="13068"/>
    <n v="1519"/>
    <n v="441750"/>
    <n v="2532"/>
    <n v="317040"/>
    <n v="196520"/>
    <n v="293410"/>
    <n v="35200"/>
    <m/>
    <n v="45396"/>
    <m/>
    <m/>
    <m/>
    <m/>
    <m/>
    <m/>
    <m/>
    <m/>
    <m/>
    <m/>
    <m/>
    <m/>
    <m/>
    <m/>
    <m/>
    <m/>
    <m/>
    <m/>
    <m/>
    <m/>
    <m/>
    <m/>
    <m/>
    <m/>
    <m/>
    <m/>
    <m/>
    <m/>
    <n v="-34329"/>
    <m/>
    <m/>
    <m/>
    <n v="-1156106"/>
    <m/>
    <m/>
    <m/>
    <n v="350396"/>
    <m/>
    <n v="2745913"/>
    <m/>
    <m/>
    <m/>
    <n v="240188"/>
    <m/>
    <n v="25272"/>
    <m/>
    <m/>
    <m/>
    <m/>
    <m/>
    <m/>
    <m/>
    <m/>
    <m/>
    <m/>
    <m/>
    <m/>
    <m/>
    <m/>
    <m/>
    <m/>
    <m/>
    <n v="8715453"/>
    <n v="1561763"/>
    <n v="8651701"/>
    <n v="217153"/>
    <n v="5368165"/>
    <m/>
    <m/>
    <m/>
    <n v="3360270"/>
    <m/>
    <m/>
    <m/>
    <m/>
    <n v="13243"/>
    <n v="6955"/>
    <n v="273247"/>
    <m/>
    <n v="206555"/>
    <n v="133162"/>
    <n v="305140"/>
    <n v="30959"/>
    <m/>
    <n v="41273"/>
    <n v="682977"/>
    <n v="301179"/>
    <n v="187798"/>
    <n v="875458"/>
    <n v="118794"/>
    <n v="124620"/>
    <n v="115959"/>
    <n v="4215208"/>
    <n v="318201"/>
    <n v="1705059"/>
    <n v="54409"/>
    <n v="87161"/>
    <m/>
    <n v="91268"/>
    <n v="311857"/>
    <n v="2783713"/>
    <m/>
    <n v="622603"/>
    <n v="46270"/>
    <n v="312820"/>
    <n v="9079969"/>
    <n v="12845375"/>
    <n v="5227426"/>
    <m/>
    <n v="7309208"/>
    <n v="308741"/>
    <n v="12845375"/>
    <m/>
    <m/>
    <n v="69268"/>
    <m/>
    <n v="64032"/>
    <m/>
    <n v="1917850"/>
    <n v="1082222"/>
    <n v="3064104"/>
    <n v="-2441501"/>
    <m/>
    <n v="7446600"/>
    <m/>
    <n v="7929420"/>
    <n v="-620212"/>
    <s v="0.36"/>
    <n v="1881873.3599999999"/>
    <n v="1952"/>
    <n v="0"/>
    <n v="32931"/>
    <n v="45258"/>
    <n v="80628"/>
    <n v="9553"/>
    <n v="0"/>
    <n v="6101"/>
    <m/>
    <n v="3855"/>
    <m/>
    <m/>
    <n v="17190"/>
    <n v="3189"/>
    <n v="4179"/>
    <n v="1847"/>
    <n v="18493"/>
    <n v="225176"/>
    <n v="0"/>
    <n v="0"/>
    <n v="0"/>
    <n v="0"/>
    <n v="0"/>
    <n v="0"/>
    <n v="0"/>
    <n v="180117"/>
    <n v="0"/>
    <n v="1810341"/>
    <n v="1962840"/>
    <n v="2261208"/>
    <n v="481767"/>
    <n v="0"/>
    <n v="239149"/>
    <m/>
    <n v="120985"/>
    <m/>
    <m/>
    <n v="456746"/>
    <n v="91238"/>
    <n v="100939"/>
    <n v="96608"/>
    <n v="913515"/>
    <n v="8715453"/>
    <n v="0"/>
    <n v="0"/>
    <n v="0"/>
    <n v="0"/>
    <n v="0"/>
    <n v="0"/>
    <n v="0"/>
    <m/>
    <x v="0"/>
    <x v="0"/>
    <m/>
    <m/>
    <m/>
    <m/>
    <x v="0"/>
    <x v="0"/>
    <m/>
    <m/>
    <m/>
    <n v="175"/>
    <n v="303"/>
    <n v="104"/>
    <n v="139"/>
    <n v="245"/>
    <n v="79"/>
    <n v="58"/>
    <n v="101"/>
    <n v="31"/>
    <n v="1"/>
    <n v="0"/>
    <n v="0"/>
    <n v="0"/>
    <n v="0"/>
    <n v="1"/>
    <n v="1"/>
    <n v="0"/>
    <n v="0"/>
    <n v="0"/>
    <n v="1"/>
    <n v="0"/>
    <n v="0"/>
    <n v="0"/>
    <n v="0"/>
    <n v="1"/>
    <n v="0"/>
    <n v="0"/>
    <n v="0"/>
    <n v="0"/>
  </r>
  <r>
    <n v="206071061"/>
    <x v="91"/>
    <d v="2024-01-01T00:00:00"/>
    <d v="2024-12-31T00:00:00"/>
    <n v="366"/>
    <s v="In Process"/>
    <x v="0"/>
    <x v="5"/>
    <x v="0"/>
    <x v="0"/>
    <s v="05 - East Bay"/>
    <x v="9"/>
    <s v="925-933-7970"/>
    <s v="130 TAMPICO STREET"/>
    <s v="WALNUT CREEK"/>
    <s v="94598"/>
    <s v="1215602297"/>
    <s v="MARJORIE ELKS"/>
    <s v="Yes"/>
    <m/>
    <n v="128"/>
    <n v="128"/>
    <x v="0"/>
    <n v="46848"/>
    <n v="39602"/>
    <n v="193.37"/>
    <n v="613"/>
    <n v="589"/>
    <n v="9070"/>
    <n v="3512"/>
    <n v="2119"/>
    <n v="20449"/>
    <n v="385"/>
    <m/>
    <n v="126"/>
    <n v="3941"/>
    <x v="0"/>
    <n v="39602"/>
    <m/>
    <m/>
    <m/>
    <m/>
    <m/>
    <m/>
    <m/>
    <m/>
    <n v="13636924"/>
    <n v="4198773"/>
    <n v="-7031458"/>
    <n v="119885"/>
    <n v="24987040"/>
    <n v="20809774"/>
    <n v="4177266"/>
    <n v="-6636"/>
    <m/>
    <m/>
    <n v="4170630"/>
    <n v="5459098"/>
    <n v="2113821"/>
    <n v="1275395"/>
    <n v="2936548"/>
    <n v="231726"/>
    <m/>
    <n v="75838"/>
    <n v="1544498"/>
    <n v="13636924"/>
    <m/>
    <m/>
    <m/>
    <m/>
    <m/>
    <m/>
    <m/>
    <m/>
    <n v="2714118"/>
    <m/>
    <n v="1135854"/>
    <m/>
    <n v="67552"/>
    <m/>
    <n v="220077"/>
    <m/>
    <n v="60431"/>
    <m/>
    <m/>
    <m/>
    <m/>
    <m/>
    <n v="741"/>
    <m/>
    <n v="0"/>
    <n v="0"/>
    <n v="1413608"/>
    <n v="276590"/>
    <n v="1227213"/>
    <n v="277239"/>
    <n v="996086"/>
    <n v="1093"/>
    <m/>
    <n v="6944"/>
    <m/>
    <m/>
    <m/>
    <m/>
    <m/>
    <m/>
    <m/>
    <m/>
    <m/>
    <m/>
    <m/>
    <m/>
    <m/>
    <m/>
    <m/>
    <m/>
    <m/>
    <m/>
    <m/>
    <m/>
    <m/>
    <m/>
    <m/>
    <m/>
    <m/>
    <m/>
    <m/>
    <m/>
    <m/>
    <m/>
    <m/>
    <m/>
    <n v="-1653571"/>
    <m/>
    <n v="-5091382"/>
    <m/>
    <n v="394235"/>
    <m/>
    <n v="-595212"/>
    <m/>
    <n v="29428"/>
    <m/>
    <m/>
    <m/>
    <n v="-114956"/>
    <m/>
    <m/>
    <m/>
    <m/>
    <m/>
    <m/>
    <m/>
    <m/>
    <m/>
    <m/>
    <m/>
    <m/>
    <m/>
    <m/>
    <m/>
    <m/>
    <m/>
    <n v="9715443"/>
    <n v="2091516"/>
    <n v="9002815"/>
    <n v="151961"/>
    <n v="8026756"/>
    <m/>
    <m/>
    <m/>
    <m/>
    <m/>
    <m/>
    <m/>
    <m/>
    <n v="10449"/>
    <m/>
    <n v="705606"/>
    <n v="95988"/>
    <n v="399245"/>
    <n v="99874"/>
    <n v="472418"/>
    <n v="150372"/>
    <m/>
    <n v="44022"/>
    <n v="445887"/>
    <n v="691833"/>
    <n v="108256"/>
    <n v="1208686"/>
    <n v="246482"/>
    <n v="172300"/>
    <n v="181787"/>
    <n v="5168349"/>
    <n v="422284"/>
    <n v="1374732"/>
    <n v="164157"/>
    <n v="46062"/>
    <n v="86429"/>
    <m/>
    <n v="487800"/>
    <n v="7793603"/>
    <m/>
    <n v="1572464"/>
    <n v="7199"/>
    <n v="174638"/>
    <n v="1158333"/>
    <n v="10706237"/>
    <n v="6103852"/>
    <m/>
    <m/>
    <n v="4602385"/>
    <n v="10706237"/>
    <m/>
    <n v="174638"/>
    <n v="349443"/>
    <m/>
    <n v="0"/>
    <m/>
    <n v="847603"/>
    <n v="1659690"/>
    <n v="2507293"/>
    <n v="-934829"/>
    <m/>
    <m/>
    <m/>
    <m/>
    <m/>
    <s v="0.46"/>
    <n v="2807771.92"/>
    <n v="2146"/>
    <n v="0"/>
    <n v="24381"/>
    <n v="51080"/>
    <n v="98628"/>
    <n v="0"/>
    <n v="0"/>
    <n v="5169"/>
    <n v="16722"/>
    <n v="2047"/>
    <n v="24445"/>
    <n v="3830"/>
    <n v="28199"/>
    <n v="5391"/>
    <n v="3694"/>
    <n v="3909"/>
    <n v="20879"/>
    <n v="290520"/>
    <n v="0"/>
    <n v="0"/>
    <n v="0"/>
    <n v="4973"/>
    <n v="0"/>
    <n v="3033"/>
    <n v="8006"/>
    <n v="241956"/>
    <n v="0"/>
    <n v="1147528"/>
    <n v="1927245"/>
    <n v="2596584"/>
    <n v="0"/>
    <n v="0"/>
    <n v="233282"/>
    <n v="920772"/>
    <n v="70632"/>
    <n v="495978"/>
    <n v="76459"/>
    <n v="626147"/>
    <n v="149666"/>
    <n v="87695"/>
    <n v="153717"/>
    <n v="987782"/>
    <n v="9715443"/>
    <n v="0"/>
    <n v="0"/>
    <n v="0"/>
    <n v="174043"/>
    <n v="0"/>
    <n v="151658"/>
    <n v="325701"/>
    <m/>
    <x v="0"/>
    <x v="0"/>
    <m/>
    <m/>
    <n v="16722"/>
    <m/>
    <x v="0"/>
    <x v="0"/>
    <m/>
    <m/>
    <n v="920772"/>
    <n v="186"/>
    <n v="246"/>
    <n v="125"/>
    <n v="134"/>
    <n v="185"/>
    <n v="82"/>
    <n v="60"/>
    <n v="88"/>
    <n v="39"/>
    <n v="1"/>
    <n v="0"/>
    <n v="0"/>
    <n v="0"/>
    <n v="0"/>
    <n v="1"/>
    <n v="1"/>
    <n v="0"/>
    <n v="0"/>
    <n v="0"/>
    <n v="0"/>
    <n v="0"/>
    <n v="0"/>
    <n v="0"/>
    <n v="0"/>
    <n v="1"/>
    <n v="0"/>
    <n v="0"/>
    <n v="0"/>
    <n v="0"/>
  </r>
  <r>
    <n v="206071069"/>
    <x v="92"/>
    <d v="2024-01-01T00:00:00"/>
    <d v="2024-12-31T00:00:00"/>
    <n v="366"/>
    <s v="In Process"/>
    <x v="0"/>
    <x v="5"/>
    <x v="0"/>
    <x v="0"/>
    <s v="05 - East Bay"/>
    <x v="10"/>
    <s v="510-233-8513"/>
    <s v="1919 CUTTING BLVD"/>
    <s v="RICHMOND"/>
    <s v="94804"/>
    <s v="1578559480"/>
    <s v="JACQUES PHILOGENE"/>
    <s v="Yes"/>
    <s v="SHIELDS NURSING CENTERS, INC."/>
    <n v="84"/>
    <n v="84"/>
    <x v="2"/>
    <n v="30744"/>
    <n v="24720"/>
    <n v="177.28"/>
    <n v="258"/>
    <n v="213"/>
    <n v="1342"/>
    <n v="4976"/>
    <n v="1493"/>
    <n v="15441"/>
    <m/>
    <m/>
    <n v="748"/>
    <n v="720"/>
    <x v="0"/>
    <n v="24720"/>
    <m/>
    <m/>
    <m/>
    <m/>
    <m/>
    <m/>
    <m/>
    <m/>
    <n v="10193550"/>
    <n v="2294210"/>
    <n v="458074"/>
    <n v="5573"/>
    <n v="12035259"/>
    <n v="13038091"/>
    <n v="-1002832"/>
    <n v="-3"/>
    <m/>
    <m/>
    <n v="-1002835"/>
    <n v="567760"/>
    <n v="2138180"/>
    <n v="597200"/>
    <n v="6305730"/>
    <m/>
    <m/>
    <n v="287140"/>
    <n v="297540"/>
    <n v="10193550"/>
    <m/>
    <m/>
    <m/>
    <m/>
    <m/>
    <m/>
    <m/>
    <m/>
    <n v="416780"/>
    <m/>
    <n v="1877430"/>
    <m/>
    <m/>
    <m/>
    <m/>
    <m/>
    <m/>
    <m/>
    <m/>
    <m/>
    <m/>
    <m/>
    <m/>
    <m/>
    <n v="335155"/>
    <n v="0"/>
    <n v="778992"/>
    <n v="0"/>
    <n v="679992"/>
    <n v="52332"/>
    <n v="345879"/>
    <n v="78271"/>
    <m/>
    <n v="23589"/>
    <m/>
    <m/>
    <m/>
    <m/>
    <m/>
    <m/>
    <m/>
    <m/>
    <m/>
    <m/>
    <m/>
    <m/>
    <m/>
    <m/>
    <m/>
    <m/>
    <m/>
    <m/>
    <m/>
    <m/>
    <m/>
    <m/>
    <m/>
    <m/>
    <m/>
    <m/>
    <m/>
    <m/>
    <m/>
    <m/>
    <m/>
    <m/>
    <n v="-439770"/>
    <m/>
    <n v="123094"/>
    <m/>
    <n v="179382"/>
    <m/>
    <n v="556747"/>
    <m/>
    <m/>
    <m/>
    <m/>
    <m/>
    <n v="38621"/>
    <m/>
    <m/>
    <m/>
    <m/>
    <m/>
    <m/>
    <m/>
    <m/>
    <m/>
    <m/>
    <m/>
    <m/>
    <m/>
    <m/>
    <m/>
    <m/>
    <m/>
    <n v="5588297"/>
    <n v="1949348"/>
    <n v="5500446"/>
    <n v="96882"/>
    <n v="5537679"/>
    <m/>
    <m/>
    <m/>
    <m/>
    <m/>
    <m/>
    <m/>
    <m/>
    <n v="37983"/>
    <n v="42148"/>
    <n v="287470"/>
    <m/>
    <n v="240751"/>
    <n v="19343"/>
    <n v="244419"/>
    <n v="69586"/>
    <m/>
    <n v="25625"/>
    <n v="390745"/>
    <n v="385324"/>
    <n v="228180"/>
    <n v="885745"/>
    <n v="206286"/>
    <n v="126470"/>
    <n v="87131"/>
    <n v="3432545"/>
    <n v="106145"/>
    <n v="520692"/>
    <n v="108312"/>
    <n v="29811"/>
    <m/>
    <m/>
    <n v="25701"/>
    <n v="718790"/>
    <m/>
    <n v="345534"/>
    <n v="175089"/>
    <m/>
    <m/>
    <n v="1239413"/>
    <n v="10640708"/>
    <m/>
    <m/>
    <n v="-9401295"/>
    <n v="1239413"/>
    <m/>
    <m/>
    <n v="10189397"/>
    <m/>
    <n v="0"/>
    <m/>
    <n v="554439"/>
    <n v="675059"/>
    <n v="1229498"/>
    <n v="-883964"/>
    <m/>
    <m/>
    <m/>
    <m/>
    <m/>
    <s v="0.00"/>
    <n v="0"/>
    <n v="1848"/>
    <n v="0"/>
    <n v="18961"/>
    <n v="17728"/>
    <n v="60717"/>
    <n v="0"/>
    <n v="0"/>
    <n v="2170"/>
    <m/>
    <n v="1139"/>
    <n v="12027"/>
    <n v="7108"/>
    <n v="17230"/>
    <n v="3715"/>
    <n v="3231"/>
    <n v="1134"/>
    <n v="19076"/>
    <n v="166084"/>
    <n v="0"/>
    <n v="0"/>
    <n v="0"/>
    <n v="2233"/>
    <n v="0"/>
    <n v="0"/>
    <n v="2233"/>
    <n v="146968"/>
    <n v="0"/>
    <n v="1137342"/>
    <n v="778392"/>
    <n v="1726828"/>
    <n v="0"/>
    <n v="0"/>
    <n v="131998"/>
    <m/>
    <n v="43283"/>
    <n v="243262"/>
    <n v="138832"/>
    <n v="365641"/>
    <n v="126820"/>
    <n v="77609"/>
    <n v="56940"/>
    <n v="614382"/>
    <n v="5588297"/>
    <n v="0"/>
    <n v="0"/>
    <n v="0"/>
    <n v="101415"/>
    <n v="0"/>
    <n v="0"/>
    <n v="101415"/>
    <m/>
    <x v="0"/>
    <x v="0"/>
    <m/>
    <m/>
    <m/>
    <m/>
    <x v="0"/>
    <x v="0"/>
    <m/>
    <m/>
    <m/>
    <n v="85"/>
    <n v="124"/>
    <n v="61"/>
    <n v="54"/>
    <n v="62"/>
    <n v="46"/>
    <n v="33"/>
    <n v="38"/>
    <n v="26"/>
    <n v="1"/>
    <n v="0"/>
    <n v="0"/>
    <n v="0"/>
    <n v="1"/>
    <n v="0"/>
    <n v="1"/>
    <n v="0"/>
    <n v="0"/>
    <n v="0"/>
    <n v="0"/>
    <n v="0"/>
    <n v="0"/>
    <n v="0"/>
    <n v="0"/>
    <n v="1"/>
    <n v="0"/>
    <n v="0"/>
    <n v="0"/>
    <n v="0"/>
  </r>
  <r>
    <n v="206071095"/>
    <x v="93"/>
    <d v="2024-01-01T00:00:00"/>
    <d v="2024-12-31T00:00:00"/>
    <n v="366"/>
    <s v="In Process"/>
    <x v="0"/>
    <x v="5"/>
    <x v="0"/>
    <x v="0"/>
    <s v="05 - East Bay"/>
    <x v="9"/>
    <s v="925689226"/>
    <s v="3806 CLAYTON ROAD"/>
    <s v="CONCORD"/>
    <s v="94521"/>
    <s v="1023724721"/>
    <s v="FORREST ALLEN"/>
    <s v="Yes"/>
    <m/>
    <n v="190"/>
    <n v="190"/>
    <x v="0"/>
    <n v="69540"/>
    <n v="64547"/>
    <n v="215.01"/>
    <n v="837"/>
    <n v="831"/>
    <n v="5380"/>
    <n v="11609"/>
    <n v="4468"/>
    <n v="38596"/>
    <m/>
    <n v="431"/>
    <n v="1118"/>
    <n v="2945"/>
    <x v="0"/>
    <n v="64547"/>
    <m/>
    <m/>
    <m/>
    <m/>
    <m/>
    <m/>
    <m/>
    <m/>
    <n v="36028068"/>
    <n v="7135867"/>
    <n v="9378422"/>
    <n v="89294"/>
    <n v="33874807"/>
    <n v="34221719"/>
    <n v="-346912"/>
    <n v="-2"/>
    <m/>
    <m/>
    <n v="-346914"/>
    <n v="3067468"/>
    <n v="14511250"/>
    <n v="1839259"/>
    <n v="14550692"/>
    <m/>
    <n v="538750"/>
    <n v="421486"/>
    <n v="1099163"/>
    <n v="36028068"/>
    <m/>
    <m/>
    <m/>
    <m/>
    <m/>
    <m/>
    <m/>
    <m/>
    <n v="1670050"/>
    <m/>
    <n v="5325962"/>
    <m/>
    <n v="19664"/>
    <m/>
    <n v="5742"/>
    <m/>
    <m/>
    <m/>
    <n v="112676"/>
    <m/>
    <n v="1773"/>
    <m/>
    <m/>
    <m/>
    <n v="2423"/>
    <n v="34972"/>
    <n v="2691675"/>
    <n v="30940"/>
    <n v="2228555"/>
    <n v="295200"/>
    <n v="1538249"/>
    <n v="242046"/>
    <m/>
    <n v="71807"/>
    <m/>
    <m/>
    <m/>
    <m/>
    <m/>
    <m/>
    <m/>
    <m/>
    <m/>
    <m/>
    <m/>
    <m/>
    <m/>
    <m/>
    <m/>
    <m/>
    <m/>
    <m/>
    <m/>
    <m/>
    <m/>
    <m/>
    <m/>
    <m/>
    <m/>
    <m/>
    <m/>
    <m/>
    <n v="3564"/>
    <m/>
    <m/>
    <m/>
    <n v="-2910450"/>
    <m/>
    <n v="10622417"/>
    <m/>
    <n v="-476584"/>
    <m/>
    <n v="1554741"/>
    <m/>
    <m/>
    <m/>
    <n v="467740"/>
    <m/>
    <n v="116994"/>
    <m/>
    <m/>
    <m/>
    <m/>
    <m/>
    <m/>
    <m/>
    <m/>
    <m/>
    <m/>
    <m/>
    <m/>
    <m/>
    <m/>
    <m/>
    <m/>
    <m/>
    <n v="12877593"/>
    <n v="3522158"/>
    <n v="17821968"/>
    <n v="390236"/>
    <n v="13875737"/>
    <m/>
    <m/>
    <m/>
    <m/>
    <m/>
    <m/>
    <m/>
    <m/>
    <n v="62637"/>
    <n v="13989"/>
    <n v="1072405"/>
    <n v="64078"/>
    <n v="641694"/>
    <n v="104765"/>
    <n v="547944"/>
    <n v="107879"/>
    <m/>
    <n v="418963"/>
    <n v="1211652"/>
    <n v="624197"/>
    <n v="222375"/>
    <n v="1630124"/>
    <n v="281116"/>
    <n v="282381"/>
    <n v="150479"/>
    <n v="5916729"/>
    <n v="40807"/>
    <n v="3830002"/>
    <n v="113990"/>
    <n v="51981"/>
    <m/>
    <n v="25896"/>
    <n v="2929899"/>
    <n v="5000420"/>
    <m/>
    <n v="263119"/>
    <n v="15051"/>
    <m/>
    <m/>
    <n v="5278590"/>
    <n v="5405846"/>
    <m/>
    <m/>
    <n v="-127256"/>
    <n v="5278590"/>
    <m/>
    <m/>
    <n v="1754358"/>
    <m/>
    <n v="0"/>
    <m/>
    <n v="68875"/>
    <n v="257622"/>
    <n v="326497"/>
    <n v="-63378"/>
    <m/>
    <m/>
    <m/>
    <m/>
    <m/>
    <s v="0.00"/>
    <n v="0"/>
    <n v="2037"/>
    <n v="0"/>
    <n v="30202"/>
    <n v="70423"/>
    <n v="140958"/>
    <n v="0"/>
    <n v="0"/>
    <n v="0"/>
    <n v="18076"/>
    <n v="9480"/>
    <n v="16478"/>
    <n v="4099"/>
    <n v="32253"/>
    <n v="6130"/>
    <n v="8195"/>
    <n v="2230"/>
    <n v="19907"/>
    <n v="360468"/>
    <n v="0"/>
    <n v="571"/>
    <n v="6312"/>
    <n v="26841"/>
    <n v="0"/>
    <n v="0"/>
    <n v="33724"/>
    <n v="211536"/>
    <n v="0"/>
    <n v="1722706"/>
    <n v="3267303"/>
    <n v="3715365"/>
    <n v="0"/>
    <n v="0"/>
    <n v="0"/>
    <n v="1105312"/>
    <n v="224011"/>
    <n v="302232"/>
    <n v="73691"/>
    <n v="708088"/>
    <n v="219679"/>
    <n v="178967"/>
    <n v="82901"/>
    <n v="1065802"/>
    <n v="12877593"/>
    <n v="0"/>
    <n v="50094"/>
    <n v="406681"/>
    <n v="1144888"/>
    <n v="0"/>
    <n v="0"/>
    <n v="1601663"/>
    <m/>
    <x v="0"/>
    <x v="0"/>
    <m/>
    <m/>
    <n v="18076"/>
    <m/>
    <x v="0"/>
    <x v="0"/>
    <m/>
    <m/>
    <n v="1105312"/>
    <n v="195"/>
    <n v="329"/>
    <n v="113"/>
    <n v="145"/>
    <n v="239"/>
    <n v="89"/>
    <n v="80"/>
    <n v="132"/>
    <n v="52"/>
    <n v="1"/>
    <n v="0"/>
    <n v="0"/>
    <n v="0"/>
    <n v="0"/>
    <n v="1"/>
    <n v="1"/>
    <n v="0"/>
    <n v="0"/>
    <n v="0"/>
    <n v="0"/>
    <n v="0"/>
    <n v="0"/>
    <n v="0"/>
    <n v="0"/>
    <n v="1"/>
    <n v="0"/>
    <n v="0"/>
    <n v="0"/>
    <n v="0"/>
  </r>
  <r>
    <n v="206071099"/>
    <x v="94"/>
    <d v="2024-01-01T00:00:00"/>
    <d v="2024-12-31T00:00:00"/>
    <n v="366"/>
    <s v="In Process"/>
    <x v="0"/>
    <x v="5"/>
    <x v="0"/>
    <x v="0"/>
    <s v="05 - East Bay"/>
    <x v="10"/>
    <s v="510-237-5182"/>
    <s v="955 23RD STREET"/>
    <s v="RICHMOND"/>
    <s v="94804-0000"/>
    <s v="1821087966"/>
    <s v="DARRELL PRICE"/>
    <s v="No"/>
    <m/>
    <n v="34"/>
    <n v="34"/>
    <x v="1"/>
    <n v="12444"/>
    <n v="10408"/>
    <n v="83.64"/>
    <n v="206"/>
    <n v="204"/>
    <n v="2063"/>
    <m/>
    <n v="3595"/>
    <n v="616"/>
    <m/>
    <n v="3951"/>
    <n v="183"/>
    <m/>
    <x v="0"/>
    <n v="10408"/>
    <m/>
    <m/>
    <m/>
    <m/>
    <m/>
    <m/>
    <m/>
    <m/>
    <n v="4452193"/>
    <n v="2094123"/>
    <n v="-2360948"/>
    <m/>
    <n v="8907264"/>
    <n v="8448364"/>
    <n v="458900"/>
    <n v="49549"/>
    <m/>
    <m/>
    <n v="508449"/>
    <n v="876775"/>
    <m/>
    <n v="1527875"/>
    <n v="261800"/>
    <m/>
    <n v="1679175"/>
    <n v="106568"/>
    <m/>
    <n v="4452193"/>
    <m/>
    <m/>
    <m/>
    <m/>
    <m/>
    <m/>
    <m/>
    <m/>
    <n v="529127"/>
    <m/>
    <m/>
    <m/>
    <n v="483168"/>
    <m/>
    <n v="82790"/>
    <m/>
    <m/>
    <m/>
    <n v="979150"/>
    <m/>
    <n v="19888"/>
    <m/>
    <m/>
    <m/>
    <n v="0"/>
    <n v="0"/>
    <n v="752109"/>
    <n v="0"/>
    <n v="580767"/>
    <n v="79971"/>
    <n v="626386"/>
    <n v="52358"/>
    <m/>
    <n v="2532"/>
    <m/>
    <m/>
    <m/>
    <m/>
    <m/>
    <m/>
    <m/>
    <m/>
    <m/>
    <m/>
    <m/>
    <m/>
    <m/>
    <m/>
    <m/>
    <m/>
    <m/>
    <m/>
    <m/>
    <m/>
    <m/>
    <m/>
    <m/>
    <m/>
    <m/>
    <m/>
    <m/>
    <m/>
    <m/>
    <m/>
    <m/>
    <m/>
    <n v="-604299"/>
    <m/>
    <m/>
    <m/>
    <n v="416468"/>
    <m/>
    <n v="71361"/>
    <m/>
    <m/>
    <m/>
    <n v="-2242535"/>
    <m/>
    <n v="-1943"/>
    <m/>
    <m/>
    <m/>
    <m/>
    <m/>
    <m/>
    <m/>
    <m/>
    <m/>
    <m/>
    <m/>
    <m/>
    <m/>
    <m/>
    <m/>
    <m/>
    <m/>
    <n v="4004846"/>
    <n v="1046855"/>
    <n v="3396663"/>
    <n v="84835"/>
    <n v="3029303"/>
    <m/>
    <m/>
    <m/>
    <m/>
    <m/>
    <m/>
    <m/>
    <m/>
    <m/>
    <m/>
    <n v="516655"/>
    <m/>
    <n v="213067"/>
    <n v="35882"/>
    <n v="72896"/>
    <n v="33081"/>
    <m/>
    <n v="15417"/>
    <n v="320672"/>
    <n v="117301"/>
    <n v="77646"/>
    <n v="422215"/>
    <n v="237090"/>
    <n v="137379"/>
    <n v="85753"/>
    <n v="2287215"/>
    <n v="33555"/>
    <n v="730139"/>
    <n v="43935"/>
    <n v="40308"/>
    <m/>
    <n v="12562"/>
    <n v="-13707"/>
    <n v="4475211"/>
    <m/>
    <n v="150972"/>
    <m/>
    <n v="11558"/>
    <n v="6502"/>
    <n v="4644243"/>
    <n v="851156"/>
    <m/>
    <n v="522047"/>
    <n v="3271040"/>
    <n v="4644243"/>
    <m/>
    <n v="11558"/>
    <m/>
    <n v="273294"/>
    <n v="0"/>
    <m/>
    <n v="279996"/>
    <n v="353945"/>
    <n v="633941"/>
    <n v="-482969"/>
    <m/>
    <m/>
    <m/>
    <n v="761471"/>
    <n v="-239424"/>
    <s v="0.93"/>
    <n v="791575.08000000007"/>
    <n v="2075"/>
    <n v="0"/>
    <n v="7370"/>
    <n v="12920"/>
    <n v="31320"/>
    <n v="0"/>
    <n v="0"/>
    <n v="0"/>
    <n v="10788"/>
    <n v="2693"/>
    <n v="4387"/>
    <n v="2026"/>
    <n v="8417"/>
    <n v="4681"/>
    <n v="3952"/>
    <n v="1390"/>
    <n v="9541"/>
    <n v="101560"/>
    <n v="0"/>
    <n v="0"/>
    <n v="16"/>
    <n v="0"/>
    <n v="0"/>
    <n v="0"/>
    <n v="16"/>
    <n v="190023"/>
    <n v="0"/>
    <n v="401189"/>
    <n v="614838"/>
    <n v="830651"/>
    <n v="0"/>
    <n v="0"/>
    <n v="0"/>
    <n v="530644"/>
    <n v="110558"/>
    <n v="94191"/>
    <n v="53298"/>
    <n v="207745"/>
    <n v="153114"/>
    <n v="108888"/>
    <n v="68398"/>
    <n v="641309"/>
    <n v="4004846"/>
    <n v="0"/>
    <n v="0"/>
    <n v="1000"/>
    <n v="0"/>
    <n v="0"/>
    <n v="0"/>
    <n v="1000"/>
    <m/>
    <x v="0"/>
    <x v="0"/>
    <m/>
    <m/>
    <n v="10788"/>
    <m/>
    <x v="0"/>
    <x v="0"/>
    <m/>
    <m/>
    <n v="530644"/>
    <n v="66"/>
    <n v="107"/>
    <n v="45"/>
    <n v="33"/>
    <n v="63"/>
    <n v="21"/>
    <n v="18"/>
    <n v="37"/>
    <n v="13"/>
    <n v="1"/>
    <n v="0"/>
    <n v="0"/>
    <n v="1"/>
    <n v="0"/>
    <n v="0"/>
    <n v="1"/>
    <n v="0"/>
    <n v="0"/>
    <n v="0"/>
    <n v="0"/>
    <n v="0"/>
    <n v="0"/>
    <n v="0"/>
    <n v="0"/>
    <n v="1"/>
    <n v="0"/>
    <n v="0"/>
    <n v="0"/>
    <n v="0"/>
  </r>
  <r>
    <n v="206071107"/>
    <x v="95"/>
    <d v="2024-01-01T00:00:00"/>
    <d v="2024-12-31T00:00:00"/>
    <n v="366"/>
    <s v="In Process"/>
    <x v="0"/>
    <x v="5"/>
    <x v="0"/>
    <x v="0"/>
    <s v="05 - East Bay"/>
    <x v="9"/>
    <s v="925-939-5820"/>
    <s v="1449 YGNACIO VALLEY ROAD"/>
    <s v="WALNUT CREEK"/>
    <s v="94598"/>
    <s v="1669996245"/>
    <s v="JAMES DAVIS"/>
    <s v="Yes"/>
    <m/>
    <n v="97"/>
    <n v="97"/>
    <x v="2"/>
    <n v="35502"/>
    <n v="28704"/>
    <n v="184.95"/>
    <n v="419"/>
    <n v="427"/>
    <n v="7321"/>
    <n v="3548"/>
    <n v="1247"/>
    <n v="14614"/>
    <m/>
    <m/>
    <n v="873"/>
    <n v="1101"/>
    <x v="0"/>
    <n v="28704"/>
    <m/>
    <m/>
    <m/>
    <m/>
    <m/>
    <m/>
    <m/>
    <m/>
    <n v="12575242"/>
    <n v="4178377"/>
    <n v="-640179"/>
    <n v="53269"/>
    <n v="17447067"/>
    <n v="15366799"/>
    <n v="2080268"/>
    <m/>
    <m/>
    <m/>
    <n v="2080268"/>
    <n v="3111575"/>
    <n v="1462112"/>
    <n v="536775"/>
    <n v="6348330"/>
    <m/>
    <m/>
    <n v="648525"/>
    <n v="467925"/>
    <n v="12575242"/>
    <m/>
    <m/>
    <m/>
    <m/>
    <m/>
    <m/>
    <m/>
    <m/>
    <n v="2664320"/>
    <m/>
    <n v="1268861"/>
    <m/>
    <n v="12570"/>
    <m/>
    <n v="128620"/>
    <m/>
    <m/>
    <m/>
    <n v="1100"/>
    <m/>
    <n v="101286"/>
    <m/>
    <n v="1620"/>
    <m/>
    <n v="4488"/>
    <n v="23479"/>
    <n v="1369350"/>
    <n v="0"/>
    <n v="1067685"/>
    <n v="114800"/>
    <n v="1456300"/>
    <n v="63698"/>
    <m/>
    <n v="78577"/>
    <m/>
    <m/>
    <m/>
    <m/>
    <m/>
    <m/>
    <m/>
    <m/>
    <m/>
    <m/>
    <m/>
    <m/>
    <m/>
    <m/>
    <m/>
    <m/>
    <n v="3526"/>
    <m/>
    <m/>
    <m/>
    <m/>
    <m/>
    <m/>
    <m/>
    <m/>
    <m/>
    <m/>
    <m/>
    <n v="83929"/>
    <m/>
    <m/>
    <m/>
    <n v="-2574202"/>
    <m/>
    <n v="-61239"/>
    <m/>
    <n v="93664"/>
    <m/>
    <n v="1705949"/>
    <m/>
    <m/>
    <m/>
    <m/>
    <m/>
    <n v="108194"/>
    <m/>
    <m/>
    <m/>
    <m/>
    <m/>
    <m/>
    <m/>
    <m/>
    <m/>
    <m/>
    <m/>
    <m/>
    <m/>
    <m/>
    <m/>
    <m/>
    <m/>
    <n v="6407245"/>
    <n v="1417987"/>
    <n v="7541567"/>
    <n v="135682"/>
    <n v="5548960"/>
    <m/>
    <m/>
    <m/>
    <m/>
    <m/>
    <m/>
    <m/>
    <m/>
    <n v="46755"/>
    <m/>
    <n v="513636"/>
    <m/>
    <n v="386890"/>
    <n v="57368"/>
    <n v="381978"/>
    <n v="34559"/>
    <m/>
    <n v="44606"/>
    <n v="433867"/>
    <n v="486402"/>
    <n v="5091"/>
    <n v="1182494"/>
    <n v="155237"/>
    <n v="132684"/>
    <n v="162153"/>
    <n v="3818925"/>
    <n v="180076"/>
    <n v="1379894"/>
    <n v="85483"/>
    <n v="76060"/>
    <m/>
    <m/>
    <n v="253681"/>
    <n v="2503765"/>
    <m/>
    <n v="1187725"/>
    <n v="9992"/>
    <n v="7780537"/>
    <n v="14928272"/>
    <n v="26410291"/>
    <n v="2499548"/>
    <n v="15037169"/>
    <m/>
    <n v="8873574"/>
    <n v="26410291"/>
    <m/>
    <n v="7780537"/>
    <m/>
    <m/>
    <n v="0"/>
    <m/>
    <n v="1377662"/>
    <n v="362049"/>
    <n v="1739711"/>
    <n v="-551986"/>
    <m/>
    <m/>
    <m/>
    <m/>
    <m/>
    <s v="0.00"/>
    <n v="0"/>
    <n v="1932"/>
    <n v="0"/>
    <n v="16858"/>
    <n v="22547"/>
    <n v="71930"/>
    <n v="0"/>
    <n v="0"/>
    <n v="2093"/>
    <m/>
    <n v="1797"/>
    <n v="19798"/>
    <m/>
    <n v="26642"/>
    <n v="1359"/>
    <n v="4532"/>
    <n v="3044"/>
    <n v="15444"/>
    <n v="187976"/>
    <n v="0"/>
    <n v="0"/>
    <n v="2887"/>
    <n v="3961"/>
    <n v="0"/>
    <n v="0"/>
    <n v="6848"/>
    <n v="374880"/>
    <n v="0"/>
    <n v="869265"/>
    <n v="908539"/>
    <n v="1834212"/>
    <n v="0"/>
    <n v="0"/>
    <n v="151433"/>
    <m/>
    <n v="76377"/>
    <n v="349487"/>
    <m/>
    <n v="665068"/>
    <n v="40211"/>
    <n v="106477"/>
    <n v="128515"/>
    <n v="902781"/>
    <n v="6407245"/>
    <n v="0"/>
    <n v="0"/>
    <n v="129919"/>
    <n v="138647"/>
    <n v="0"/>
    <n v="0"/>
    <n v="268566"/>
    <m/>
    <x v="0"/>
    <x v="0"/>
    <m/>
    <m/>
    <m/>
    <m/>
    <x v="0"/>
    <x v="0"/>
    <m/>
    <m/>
    <m/>
    <n v="148"/>
    <n v="208"/>
    <n v="103"/>
    <n v="104"/>
    <n v="158"/>
    <n v="65"/>
    <n v="65"/>
    <n v="104"/>
    <n v="39"/>
    <n v="1"/>
    <n v="0"/>
    <n v="0"/>
    <n v="0"/>
    <n v="1"/>
    <n v="0"/>
    <n v="1"/>
    <n v="0"/>
    <n v="0"/>
    <n v="0"/>
    <n v="0"/>
    <n v="0"/>
    <n v="0"/>
    <n v="0"/>
    <n v="0"/>
    <n v="1"/>
    <n v="0"/>
    <n v="0"/>
    <n v="0"/>
    <n v="0"/>
  </r>
  <r>
    <n v="206073349"/>
    <x v="96"/>
    <d v="2024-01-01T00:00:00"/>
    <d v="2024-12-31T00:00:00"/>
    <n v="366"/>
    <s v="In Process"/>
    <x v="0"/>
    <x v="5"/>
    <x v="0"/>
    <x v="0"/>
    <s v="05 - East Bay"/>
    <x v="9"/>
    <s v="510-922-1852"/>
    <s v="1790 MUIR ROAD"/>
    <s v="MARTINEZ"/>
    <s v="94553"/>
    <s v="LTC55684F"/>
    <s v="JEREMY GRIMES"/>
    <s v="No"/>
    <m/>
    <n v="96"/>
    <n v="96"/>
    <x v="2"/>
    <n v="35136"/>
    <n v="27392"/>
    <n v="167.84"/>
    <n v="246"/>
    <n v="175"/>
    <n v="5972"/>
    <n v="2556"/>
    <n v="1210"/>
    <n v="15486"/>
    <n v="1125"/>
    <m/>
    <n v="124"/>
    <n v="919"/>
    <x v="0"/>
    <n v="27392"/>
    <m/>
    <m/>
    <m/>
    <m/>
    <m/>
    <m/>
    <m/>
    <m/>
    <n v="12326400"/>
    <n v="5844828"/>
    <n v="3117833"/>
    <n v="4913"/>
    <n v="15058308"/>
    <n v="14019675"/>
    <n v="1038633"/>
    <n v="13751"/>
    <n v="80000"/>
    <m/>
    <n v="972384"/>
    <n v="2687400"/>
    <n v="1150200"/>
    <n v="544500"/>
    <n v="6968700"/>
    <n v="506250"/>
    <m/>
    <n v="55800"/>
    <n v="413550"/>
    <n v="12326400"/>
    <m/>
    <m/>
    <m/>
    <m/>
    <m/>
    <m/>
    <m/>
    <m/>
    <n v="3088480"/>
    <m/>
    <n v="964611"/>
    <m/>
    <n v="26618"/>
    <m/>
    <n v="340663"/>
    <m/>
    <n v="1403387"/>
    <m/>
    <m/>
    <m/>
    <n v="21069"/>
    <m/>
    <m/>
    <m/>
    <n v="6603"/>
    <n v="0"/>
    <n v="2970638"/>
    <n v="0"/>
    <n v="2294890"/>
    <n v="245570"/>
    <n v="235027"/>
    <n v="62614"/>
    <m/>
    <n v="29486"/>
    <m/>
    <m/>
    <m/>
    <m/>
    <m/>
    <m/>
    <m/>
    <m/>
    <m/>
    <m/>
    <m/>
    <m/>
    <m/>
    <m/>
    <m/>
    <m/>
    <m/>
    <m/>
    <m/>
    <m/>
    <m/>
    <m/>
    <m/>
    <m/>
    <m/>
    <m/>
    <m/>
    <m/>
    <n v="-7450"/>
    <m/>
    <m/>
    <m/>
    <n v="-616355"/>
    <m/>
    <n v="964612"/>
    <m/>
    <n v="-82405"/>
    <m/>
    <n v="2239044"/>
    <m/>
    <n v="620387"/>
    <m/>
    <m/>
    <m/>
    <m/>
    <m/>
    <m/>
    <m/>
    <m/>
    <m/>
    <m/>
    <m/>
    <m/>
    <m/>
    <m/>
    <m/>
    <m/>
    <m/>
    <m/>
    <m/>
    <m/>
    <m/>
    <n v="6543053"/>
    <n v="1675817"/>
    <n v="5800805"/>
    <n v="144627"/>
    <n v="5747766"/>
    <m/>
    <m/>
    <m/>
    <m/>
    <m/>
    <m/>
    <m/>
    <m/>
    <n v="27340"/>
    <m/>
    <n v="473181"/>
    <m/>
    <n v="276567"/>
    <n v="57506"/>
    <n v="269460"/>
    <n v="66341"/>
    <m/>
    <n v="213509"/>
    <n v="485813"/>
    <n v="453535"/>
    <n v="214887"/>
    <n v="998538"/>
    <n v="187337"/>
    <n v="201970"/>
    <n v="122451"/>
    <n v="3284566"/>
    <n v="146588"/>
    <n v="446710"/>
    <n v="87530"/>
    <n v="12252"/>
    <m/>
    <n v="65828"/>
    <n v="180000"/>
    <n v="5540750"/>
    <m/>
    <n v="1287548"/>
    <n v="19420"/>
    <n v="500"/>
    <m/>
    <n v="6848218"/>
    <n v="2689729"/>
    <m/>
    <m/>
    <n v="4158489"/>
    <n v="6848218"/>
    <n v="857532"/>
    <m/>
    <m/>
    <m/>
    <n v="0"/>
    <m/>
    <n v="1086727"/>
    <n v="876026"/>
    <n v="1962753"/>
    <n v="-675205"/>
    <m/>
    <m/>
    <m/>
    <m/>
    <m/>
    <s v="0.20"/>
    <n v="537945.80000000005"/>
    <n v="2185"/>
    <n v="0"/>
    <n v="9353"/>
    <n v="27543"/>
    <n v="71397"/>
    <n v="0"/>
    <n v="0"/>
    <n v="1839"/>
    <n v="8909"/>
    <n v="3968"/>
    <n v="14002"/>
    <m/>
    <n v="20870"/>
    <n v="4222"/>
    <n v="6795"/>
    <n v="1867"/>
    <n v="15545"/>
    <n v="188495"/>
    <n v="0"/>
    <n v="0"/>
    <n v="1201"/>
    <n v="1863"/>
    <n v="0"/>
    <n v="0"/>
    <n v="3064"/>
    <n v="158568"/>
    <n v="0"/>
    <n v="499340"/>
    <n v="1189169"/>
    <n v="1954442"/>
    <n v="0"/>
    <n v="0"/>
    <n v="99494"/>
    <n v="504011"/>
    <n v="122753"/>
    <n v="326666"/>
    <m/>
    <n v="532457"/>
    <n v="156596"/>
    <n v="160239"/>
    <n v="98041"/>
    <n v="741277"/>
    <n v="6543053"/>
    <n v="0"/>
    <n v="0"/>
    <n v="68313"/>
    <n v="84407"/>
    <n v="0"/>
    <n v="0"/>
    <n v="152720"/>
    <m/>
    <x v="0"/>
    <x v="0"/>
    <m/>
    <m/>
    <n v="8909"/>
    <m/>
    <x v="0"/>
    <x v="0"/>
    <m/>
    <m/>
    <n v="504011"/>
    <n v="118"/>
    <n v="207"/>
    <n v="64"/>
    <n v="80"/>
    <n v="136"/>
    <n v="41"/>
    <n v="46"/>
    <n v="86"/>
    <n v="23"/>
    <n v="1"/>
    <n v="0"/>
    <n v="0"/>
    <n v="0"/>
    <n v="1"/>
    <n v="0"/>
    <n v="1"/>
    <n v="0"/>
    <n v="0"/>
    <n v="0"/>
    <n v="0"/>
    <n v="0"/>
    <n v="0"/>
    <n v="0"/>
    <n v="0"/>
    <n v="1"/>
    <n v="0"/>
    <n v="0"/>
    <n v="0"/>
    <n v="0"/>
  </r>
  <r>
    <n v="206073366"/>
    <x v="97"/>
    <d v="2024-01-01T00:00:00"/>
    <d v="2024-12-31T00:00:00"/>
    <n v="366"/>
    <s v="In Process"/>
    <x v="0"/>
    <x v="5"/>
    <x v="0"/>
    <x v="0"/>
    <s v="05 - East Bay"/>
    <x v="9"/>
    <s v="925-937-7450"/>
    <s v="1224 ROSSMOOR PARKWAY"/>
    <s v="WALNUT CREEK"/>
    <s v="94595-0000"/>
    <s v="1063938470"/>
    <s v="DOLLY BINDRA"/>
    <s v="Yes"/>
    <s v="LIFE GENERATIONS HEALTHCARE"/>
    <n v="180"/>
    <n v="180"/>
    <x v="0"/>
    <n v="65880"/>
    <n v="56538"/>
    <n v="198.8"/>
    <n v="581"/>
    <n v="573"/>
    <n v="3497"/>
    <n v="8030"/>
    <n v="5845"/>
    <n v="36182"/>
    <m/>
    <m/>
    <n v="405"/>
    <n v="2579"/>
    <x v="1"/>
    <n v="38849"/>
    <m/>
    <m/>
    <m/>
    <n v="17689"/>
    <m/>
    <m/>
    <m/>
    <m/>
    <n v="41396679"/>
    <n v="10273500"/>
    <n v="17739837"/>
    <n v="88960"/>
    <n v="34019302"/>
    <n v="36803669"/>
    <n v="-2784367"/>
    <n v="-186631"/>
    <m/>
    <m/>
    <n v="-2970998"/>
    <n v="2681711"/>
    <n v="4829067"/>
    <n v="5768829"/>
    <n v="26593986"/>
    <m/>
    <m/>
    <n v="271683"/>
    <n v="1251403"/>
    <n v="19353304"/>
    <m/>
    <m/>
    <m/>
    <n v="22043375"/>
    <m/>
    <m/>
    <m/>
    <m/>
    <n v="1389002"/>
    <m/>
    <n v="3191139"/>
    <m/>
    <n v="678196"/>
    <m/>
    <n v="2238751"/>
    <m/>
    <m/>
    <m/>
    <m/>
    <m/>
    <n v="40923"/>
    <m/>
    <n v="2735489"/>
    <m/>
    <n v="984510"/>
    <n v="0"/>
    <n v="1292530"/>
    <n v="4653940"/>
    <n v="1312690"/>
    <n v="731840"/>
    <n v="898388"/>
    <n v="273371"/>
    <m/>
    <n v="126231"/>
    <m/>
    <m/>
    <m/>
    <m/>
    <m/>
    <m/>
    <m/>
    <m/>
    <m/>
    <m/>
    <m/>
    <m/>
    <m/>
    <m/>
    <m/>
    <m/>
    <m/>
    <m/>
    <m/>
    <m/>
    <m/>
    <m/>
    <m/>
    <m/>
    <m/>
    <m/>
    <m/>
    <m/>
    <m/>
    <m/>
    <m/>
    <m/>
    <n v="1536283"/>
    <m/>
    <n v="1306611"/>
    <m/>
    <n v="3007743"/>
    <m/>
    <n v="11652558"/>
    <m/>
    <m/>
    <m/>
    <m/>
    <m/>
    <n v="236642"/>
    <m/>
    <m/>
    <m/>
    <m/>
    <m/>
    <m/>
    <m/>
    <m/>
    <m/>
    <m/>
    <m/>
    <m/>
    <m/>
    <m/>
    <m/>
    <m/>
    <m/>
    <n v="15962050"/>
    <n v="3582438"/>
    <n v="17259181"/>
    <n v="53455"/>
    <n v="8983830"/>
    <m/>
    <m/>
    <m/>
    <n v="6825546"/>
    <m/>
    <m/>
    <m/>
    <m/>
    <n v="1052712"/>
    <m/>
    <n v="637617"/>
    <n v="1402576"/>
    <n v="468743"/>
    <n v="143860"/>
    <n v="424131"/>
    <n v="149535"/>
    <m/>
    <n v="70981"/>
    <n v="1024219"/>
    <n v="540936"/>
    <n v="332838"/>
    <n v="1409213"/>
    <n v="391643"/>
    <n v="297137"/>
    <n v="405613"/>
    <n v="5924178"/>
    <n v="252275"/>
    <n v="3212992"/>
    <n v="252711"/>
    <n v="165763"/>
    <m/>
    <m/>
    <n v="2434620"/>
    <n v="19992857"/>
    <m/>
    <n v="996457"/>
    <n v="31180"/>
    <n v="57986"/>
    <m/>
    <n v="21078480"/>
    <n v="37821861"/>
    <n v="94678"/>
    <n v="31153"/>
    <n v="-16869212"/>
    <n v="21078480"/>
    <m/>
    <m/>
    <n v="35714036"/>
    <m/>
    <n v="88377"/>
    <m/>
    <n v="1491555"/>
    <n v="449069"/>
    <n v="2029001"/>
    <n v="-1032544"/>
    <m/>
    <m/>
    <m/>
    <n v="57986"/>
    <n v="-26833"/>
    <s v="0.24"/>
    <n v="9077246.6399999987"/>
    <n v="5304"/>
    <n v="0"/>
    <n v="45119"/>
    <n v="107607"/>
    <n v="131359"/>
    <n v="0"/>
    <n v="0"/>
    <n v="1607"/>
    <n v="27562"/>
    <n v="4232"/>
    <m/>
    <m/>
    <n v="28705"/>
    <n v="4490"/>
    <n v="10361"/>
    <n v="7687"/>
    <n v="38616"/>
    <n v="412649"/>
    <n v="0"/>
    <n v="1280"/>
    <n v="854"/>
    <n v="5919"/>
    <n v="0"/>
    <n v="0"/>
    <n v="8053"/>
    <n v="411212"/>
    <n v="0"/>
    <n v="2488955"/>
    <n v="4857133"/>
    <n v="4025165"/>
    <n v="0"/>
    <n v="0"/>
    <n v="75721"/>
    <n v="1238697"/>
    <n v="143118"/>
    <m/>
    <m/>
    <n v="735987"/>
    <n v="117238"/>
    <n v="234605"/>
    <n v="327662"/>
    <n v="1306557"/>
    <n v="15962050"/>
    <n v="0"/>
    <n v="108408"/>
    <n v="51338"/>
    <n v="231182"/>
    <n v="0"/>
    <n v="0"/>
    <n v="390928"/>
    <m/>
    <x v="0"/>
    <x v="0"/>
    <m/>
    <n v="27562"/>
    <m/>
    <m/>
    <x v="0"/>
    <x v="0"/>
    <m/>
    <n v="1238697"/>
    <m/>
    <n v="259"/>
    <n v="395"/>
    <n v="169"/>
    <n v="189"/>
    <n v="273"/>
    <n v="128"/>
    <n v="87"/>
    <n v="119"/>
    <n v="62"/>
    <n v="1"/>
    <n v="0"/>
    <n v="0"/>
    <n v="0"/>
    <n v="0"/>
    <n v="1"/>
    <n v="1"/>
    <n v="0"/>
    <n v="0"/>
    <n v="0"/>
    <n v="1"/>
    <n v="0"/>
    <n v="0"/>
    <n v="0"/>
    <n v="0"/>
    <n v="1"/>
    <n v="0"/>
    <n v="0"/>
    <n v="0"/>
    <n v="0"/>
  </r>
  <r>
    <n v="206073625"/>
    <x v="98"/>
    <d v="2024-01-02T00:00:00"/>
    <d v="2024-12-31T00:00:00"/>
    <n v="365"/>
    <s v="In Process"/>
    <x v="0"/>
    <x v="5"/>
    <x v="0"/>
    <x v="0"/>
    <s v="05 - East Bay"/>
    <x v="9"/>
    <s v="925-825-4280"/>
    <s v="1050 SAN MIGUEL ROAD"/>
    <s v="CONCORD"/>
    <s v="94518"/>
    <s v="1396813465"/>
    <s v="FORREST ALLEN"/>
    <s v="Yes"/>
    <m/>
    <n v="190"/>
    <n v="190"/>
    <x v="0"/>
    <n v="69350"/>
    <n v="68005"/>
    <n v="229.44"/>
    <n v="301"/>
    <n v="303"/>
    <n v="4986"/>
    <n v="4346"/>
    <n v="5156"/>
    <n v="48514"/>
    <m/>
    <m/>
    <n v="140"/>
    <n v="4863"/>
    <x v="0"/>
    <n v="68005"/>
    <m/>
    <m/>
    <m/>
    <m/>
    <m/>
    <m/>
    <m/>
    <m/>
    <n v="35105525"/>
    <n v="4374268"/>
    <n v="3160376"/>
    <n v="64494"/>
    <n v="36383911"/>
    <n v="32049377"/>
    <n v="4334534"/>
    <n v="-3"/>
    <m/>
    <m/>
    <n v="4334531"/>
    <n v="2430250"/>
    <n v="5432500"/>
    <n v="2591150"/>
    <n v="22366100"/>
    <m/>
    <m/>
    <n v="66350"/>
    <n v="2219175"/>
    <n v="35105525"/>
    <m/>
    <m/>
    <m/>
    <m/>
    <m/>
    <m/>
    <m/>
    <m/>
    <n v="2200056"/>
    <m/>
    <n v="1494025"/>
    <m/>
    <n v="78931"/>
    <m/>
    <n v="196936"/>
    <m/>
    <m/>
    <m/>
    <m/>
    <m/>
    <n v="350"/>
    <m/>
    <n v="403970"/>
    <m/>
    <n v="39350"/>
    <n v="0"/>
    <n v="1685010"/>
    <n v="25255"/>
    <n v="1202330"/>
    <n v="378300"/>
    <n v="785931"/>
    <n v="72898"/>
    <m/>
    <n v="185194"/>
    <m/>
    <m/>
    <m/>
    <m/>
    <m/>
    <m/>
    <m/>
    <m/>
    <m/>
    <m/>
    <m/>
    <m/>
    <m/>
    <m/>
    <m/>
    <m/>
    <m/>
    <m/>
    <m/>
    <m/>
    <m/>
    <m/>
    <m/>
    <m/>
    <m/>
    <m/>
    <m/>
    <m/>
    <m/>
    <m/>
    <m/>
    <m/>
    <n v="-1898392"/>
    <m/>
    <n v="3498757"/>
    <m/>
    <n v="-669603"/>
    <m/>
    <n v="3407690"/>
    <m/>
    <m/>
    <m/>
    <m/>
    <m/>
    <n v="-1178076"/>
    <m/>
    <m/>
    <m/>
    <m/>
    <m/>
    <m/>
    <m/>
    <m/>
    <m/>
    <m/>
    <m/>
    <m/>
    <m/>
    <m/>
    <m/>
    <m/>
    <m/>
    <n v="13922106"/>
    <n v="3977544"/>
    <n v="14149727"/>
    <n v="449377"/>
    <n v="13436255"/>
    <m/>
    <m/>
    <m/>
    <m/>
    <m/>
    <m/>
    <m/>
    <m/>
    <n v="5799"/>
    <m/>
    <n v="723255"/>
    <n v="1293"/>
    <n v="302342"/>
    <n v="101153"/>
    <n v="292425"/>
    <n v="38924"/>
    <m/>
    <n v="126810"/>
    <n v="1196138"/>
    <n v="903030"/>
    <n v="196853"/>
    <n v="2224580"/>
    <n v="209721"/>
    <n v="198513"/>
    <n v="110882"/>
    <n v="8768361"/>
    <n v="63917"/>
    <n v="1746130"/>
    <n v="227756"/>
    <n v="32304"/>
    <n v="887"/>
    <n v="23988"/>
    <n v="1118061"/>
    <n v="15109261"/>
    <m/>
    <n v="462904"/>
    <m/>
    <m/>
    <n v="504000"/>
    <n v="16076165"/>
    <n v="8033717"/>
    <m/>
    <m/>
    <n v="8042448"/>
    <n v="16076165"/>
    <n v="9413323"/>
    <m/>
    <m/>
    <m/>
    <n v="34000"/>
    <m/>
    <n v="379002"/>
    <n v="233355"/>
    <n v="646357"/>
    <n v="-183453"/>
    <m/>
    <m/>
    <m/>
    <m/>
    <m/>
    <s v="0.00"/>
    <n v="0"/>
    <n v="2046"/>
    <n v="0"/>
    <n v="24361"/>
    <n v="65818"/>
    <n v="157391"/>
    <n v="0"/>
    <n v="0"/>
    <n v="0"/>
    <n v="8865"/>
    <n v="14313"/>
    <n v="34120"/>
    <n v="4151"/>
    <n v="43513"/>
    <n v="4770"/>
    <n v="6498"/>
    <n v="2040"/>
    <n v="22034"/>
    <n v="389920"/>
    <n v="0"/>
    <n v="0"/>
    <n v="4957"/>
    <n v="13271"/>
    <n v="0"/>
    <n v="0"/>
    <n v="18228"/>
    <n v="223158"/>
    <n v="0"/>
    <n v="1323901"/>
    <n v="2759433"/>
    <n v="4450631"/>
    <n v="0"/>
    <n v="0"/>
    <n v="0"/>
    <n v="577283"/>
    <n v="339167"/>
    <n v="576875"/>
    <n v="60428"/>
    <n v="942520"/>
    <n v="166589"/>
    <n v="127750"/>
    <n v="89570"/>
    <n v="2284801"/>
    <n v="13922106"/>
    <n v="0"/>
    <n v="0"/>
    <n v="320839"/>
    <n v="562491"/>
    <n v="0"/>
    <n v="0"/>
    <n v="883330"/>
    <m/>
    <x v="0"/>
    <x v="0"/>
    <m/>
    <m/>
    <n v="8865"/>
    <m/>
    <x v="0"/>
    <x v="0"/>
    <m/>
    <m/>
    <n v="577283"/>
    <n v="207"/>
    <n v="327"/>
    <n v="142"/>
    <n v="140"/>
    <n v="230"/>
    <n v="90"/>
    <n v="84"/>
    <n v="120"/>
    <n v="63"/>
    <n v="1"/>
    <n v="0"/>
    <n v="0"/>
    <n v="0"/>
    <n v="0"/>
    <n v="1"/>
    <n v="1"/>
    <n v="0"/>
    <n v="0"/>
    <n v="0"/>
    <n v="0"/>
    <n v="0"/>
    <n v="0"/>
    <n v="0"/>
    <n v="0"/>
    <n v="1"/>
    <n v="0"/>
    <n v="0"/>
    <n v="0"/>
    <n v="0"/>
  </r>
  <r>
    <n v="206073627"/>
    <x v="99"/>
    <d v="2024-01-01T00:00:00"/>
    <d v="2024-12-31T00:00:00"/>
    <n v="366"/>
    <s v="In Process"/>
    <x v="0"/>
    <x v="5"/>
    <x v="0"/>
    <x v="0"/>
    <s v="05 - East Bay"/>
    <x v="10"/>
    <s v="510-525-3212"/>
    <s v="3230 CARLSON BLVD"/>
    <s v="EL CERRITO"/>
    <s v="94530"/>
    <s v="1831185735"/>
    <s v="ARVIND LAL"/>
    <s v="Yes"/>
    <s v="SHIELDS NURSING CENTERS, INC."/>
    <n v="45"/>
    <n v="45"/>
    <x v="1"/>
    <n v="16470"/>
    <n v="13006"/>
    <n v="174.11"/>
    <n v="198"/>
    <n v="182"/>
    <n v="1155"/>
    <n v="3128"/>
    <n v="456"/>
    <n v="7962"/>
    <m/>
    <m/>
    <n v="154"/>
    <n v="151"/>
    <x v="0"/>
    <n v="13006"/>
    <m/>
    <m/>
    <m/>
    <m/>
    <m/>
    <m/>
    <m/>
    <m/>
    <n v="5281830"/>
    <n v="1566532"/>
    <n v="-33637"/>
    <n v="108"/>
    <n v="6882107"/>
    <n v="7029862"/>
    <n v="-147755"/>
    <m/>
    <m/>
    <m/>
    <n v="-147755"/>
    <n v="472180"/>
    <n v="1298530"/>
    <n v="183344"/>
    <n v="3201276"/>
    <m/>
    <m/>
    <n v="65950"/>
    <n v="60550"/>
    <n v="5281830"/>
    <m/>
    <m/>
    <m/>
    <m/>
    <m/>
    <m/>
    <m/>
    <m/>
    <n v="413115"/>
    <m/>
    <n v="1153038"/>
    <m/>
    <n v="126"/>
    <m/>
    <m/>
    <m/>
    <m/>
    <m/>
    <m/>
    <m/>
    <n v="253"/>
    <m/>
    <m/>
    <m/>
    <n v="299704"/>
    <n v="0"/>
    <n v="540228"/>
    <n v="0"/>
    <n v="413704"/>
    <n v="30793"/>
    <n v="228552"/>
    <n v="38253"/>
    <m/>
    <n v="15298"/>
    <m/>
    <m/>
    <m/>
    <m/>
    <m/>
    <m/>
    <m/>
    <m/>
    <m/>
    <m/>
    <m/>
    <m/>
    <m/>
    <m/>
    <m/>
    <m/>
    <m/>
    <m/>
    <m/>
    <m/>
    <m/>
    <m/>
    <m/>
    <m/>
    <m/>
    <m/>
    <m/>
    <m/>
    <m/>
    <m/>
    <m/>
    <m/>
    <n v="-281191"/>
    <m/>
    <n v="109114"/>
    <m/>
    <n v="64751"/>
    <m/>
    <n v="70756"/>
    <m/>
    <m/>
    <m/>
    <m/>
    <m/>
    <n v="2933"/>
    <m/>
    <m/>
    <m/>
    <m/>
    <m/>
    <m/>
    <m/>
    <m/>
    <m/>
    <m/>
    <m/>
    <m/>
    <m/>
    <m/>
    <m/>
    <m/>
    <m/>
    <n v="3076157"/>
    <n v="1034653"/>
    <n v="2919052"/>
    <n v="58399"/>
    <n v="3028501"/>
    <m/>
    <m/>
    <m/>
    <m/>
    <m/>
    <m/>
    <m/>
    <m/>
    <n v="24810"/>
    <n v="4788"/>
    <n v="214856"/>
    <m/>
    <n v="155548"/>
    <n v="12230"/>
    <n v="153125"/>
    <n v="27674"/>
    <m/>
    <n v="10864"/>
    <n v="228268"/>
    <n v="181933"/>
    <n v="139296"/>
    <n v="515766"/>
    <n v="48068"/>
    <n v="72849"/>
    <n v="45973"/>
    <n v="1760674"/>
    <n v="64951"/>
    <n v="276167"/>
    <n v="29524"/>
    <n v="14905"/>
    <m/>
    <m/>
    <n v="19092"/>
    <n v="363446"/>
    <m/>
    <n v="182094"/>
    <m/>
    <m/>
    <m/>
    <n v="545540"/>
    <n v="1478813"/>
    <m/>
    <m/>
    <n v="-933273"/>
    <n v="545540"/>
    <m/>
    <m/>
    <n v="1219199"/>
    <m/>
    <n v="0"/>
    <m/>
    <n v="260710"/>
    <n v="392946"/>
    <n v="653656"/>
    <n v="-471562"/>
    <m/>
    <m/>
    <m/>
    <m/>
    <m/>
    <s v="0.00"/>
    <n v="0"/>
    <n v="1785"/>
    <n v="0"/>
    <n v="7865"/>
    <n v="10315"/>
    <n v="35959"/>
    <n v="0"/>
    <n v="0"/>
    <n v="2139"/>
    <m/>
    <n v="613"/>
    <n v="5966"/>
    <n v="6015"/>
    <n v="11748"/>
    <n v="956"/>
    <n v="1752"/>
    <n v="611"/>
    <n v="9407"/>
    <n v="95131"/>
    <n v="0"/>
    <n v="0"/>
    <n v="0"/>
    <n v="0"/>
    <n v="0"/>
    <n v="0"/>
    <n v="0"/>
    <n v="124199"/>
    <n v="0"/>
    <n v="445652"/>
    <n v="489226"/>
    <n v="949892"/>
    <n v="0"/>
    <n v="0"/>
    <n v="120357"/>
    <m/>
    <n v="23306"/>
    <n v="122186"/>
    <n v="98390"/>
    <n v="260499"/>
    <n v="38387"/>
    <n v="44117"/>
    <n v="30660"/>
    <n v="329286"/>
    <n v="3076157"/>
    <n v="0"/>
    <n v="0"/>
    <n v="0"/>
    <n v="0"/>
    <n v="0"/>
    <n v="0"/>
    <n v="0"/>
    <m/>
    <x v="0"/>
    <x v="0"/>
    <m/>
    <m/>
    <m/>
    <m/>
    <x v="0"/>
    <x v="0"/>
    <m/>
    <m/>
    <m/>
    <n v="48"/>
    <n v="69"/>
    <n v="36"/>
    <n v="30"/>
    <n v="35"/>
    <n v="22"/>
    <n v="19"/>
    <n v="26"/>
    <n v="13"/>
    <n v="1"/>
    <n v="0"/>
    <n v="0"/>
    <n v="1"/>
    <n v="0"/>
    <n v="0"/>
    <n v="1"/>
    <n v="0"/>
    <n v="0"/>
    <n v="0"/>
    <n v="0"/>
    <n v="0"/>
    <n v="0"/>
    <n v="0"/>
    <n v="0"/>
    <n v="1"/>
    <n v="0"/>
    <n v="0"/>
    <n v="0"/>
    <n v="0"/>
  </r>
  <r>
    <n v="206073641"/>
    <x v="100"/>
    <d v="2024-01-01T00:00:00"/>
    <d v="2024-12-31T00:00:00"/>
    <n v="366"/>
    <s v="In Process"/>
    <x v="0"/>
    <x v="5"/>
    <x v="0"/>
    <x v="0"/>
    <s v="05 - East Bay"/>
    <x v="9"/>
    <s v="925754047"/>
    <s v="4001 LONE TREE WAY"/>
    <s v="ANTIOCH"/>
    <s v="94509"/>
    <s v="1821613803"/>
    <s v="MATHEW HADLEY"/>
    <s v="Yes"/>
    <m/>
    <n v="99"/>
    <n v="99"/>
    <x v="2"/>
    <n v="36234"/>
    <n v="34705"/>
    <n v="224.72"/>
    <n v="474"/>
    <n v="473"/>
    <n v="9345"/>
    <n v="2737"/>
    <n v="2383"/>
    <n v="18949"/>
    <m/>
    <m/>
    <n v="1"/>
    <n v="1290"/>
    <x v="0"/>
    <n v="34705"/>
    <m/>
    <m/>
    <m/>
    <m/>
    <m/>
    <m/>
    <m/>
    <m/>
    <n v="19877400"/>
    <n v="4840823"/>
    <n v="3208666"/>
    <n v="15633"/>
    <n v="21525190"/>
    <n v="17959858"/>
    <n v="3565332"/>
    <n v="-3"/>
    <m/>
    <m/>
    <n v="3565329"/>
    <n v="4855775"/>
    <n v="3421250"/>
    <n v="1230200"/>
    <n v="9710900"/>
    <m/>
    <m/>
    <n v="525"/>
    <n v="658750"/>
    <n v="19877400"/>
    <m/>
    <m/>
    <m/>
    <m/>
    <m/>
    <m/>
    <m/>
    <m/>
    <n v="3262709"/>
    <m/>
    <n v="1562857"/>
    <m/>
    <n v="12393"/>
    <m/>
    <n v="2864"/>
    <m/>
    <m/>
    <m/>
    <m/>
    <m/>
    <m/>
    <m/>
    <m/>
    <m/>
    <n v="1916"/>
    <n v="150194"/>
    <n v="1397595"/>
    <n v="0"/>
    <n v="1701725"/>
    <n v="218250"/>
    <n v="1083881"/>
    <n v="200351"/>
    <m/>
    <n v="86911"/>
    <m/>
    <m/>
    <m/>
    <m/>
    <m/>
    <m/>
    <m/>
    <m/>
    <m/>
    <m/>
    <m/>
    <m/>
    <m/>
    <m/>
    <m/>
    <m/>
    <m/>
    <m/>
    <m/>
    <m/>
    <m/>
    <m/>
    <m/>
    <m/>
    <m/>
    <m/>
    <m/>
    <m/>
    <m/>
    <m/>
    <m/>
    <m/>
    <n v="-2981341"/>
    <m/>
    <n v="2086078"/>
    <m/>
    <n v="417845"/>
    <m/>
    <n v="3432574"/>
    <m/>
    <m/>
    <m/>
    <m/>
    <m/>
    <n v="253510"/>
    <m/>
    <m/>
    <m/>
    <m/>
    <m/>
    <m/>
    <m/>
    <m/>
    <m/>
    <m/>
    <m/>
    <m/>
    <m/>
    <m/>
    <m/>
    <m/>
    <m/>
    <n v="7898447"/>
    <n v="2135411"/>
    <n v="7926000"/>
    <n v="275632"/>
    <n v="7161074"/>
    <m/>
    <m/>
    <m/>
    <m/>
    <m/>
    <m/>
    <m/>
    <m/>
    <n v="1277"/>
    <n v="100129"/>
    <n v="589249"/>
    <m/>
    <n v="530307"/>
    <n v="86863"/>
    <n v="364564"/>
    <n v="89045"/>
    <m/>
    <n v="152944"/>
    <n v="792561"/>
    <n v="260708"/>
    <n v="107402"/>
    <n v="1184403"/>
    <n v="190217"/>
    <n v="211890"/>
    <n v="105801"/>
    <n v="4551703"/>
    <n v="50605"/>
    <n v="880325"/>
    <n v="116761"/>
    <n v="29599"/>
    <n v="886"/>
    <n v="13493"/>
    <n v="388052"/>
    <n v="20523661"/>
    <m/>
    <n v="370400"/>
    <m/>
    <m/>
    <n v="504000"/>
    <n v="21398061"/>
    <n v="2738262"/>
    <m/>
    <n v="391768"/>
    <n v="18268031"/>
    <n v="21398061"/>
    <n v="18035260"/>
    <m/>
    <m/>
    <m/>
    <n v="57227"/>
    <m/>
    <n v="295665"/>
    <n v="169877"/>
    <n v="522769"/>
    <n v="-152369"/>
    <m/>
    <m/>
    <m/>
    <n v="453664"/>
    <n v="-61896"/>
    <s v="0.00"/>
    <n v="0"/>
    <n v="2019"/>
    <n v="0"/>
    <n v="15425"/>
    <n v="35241"/>
    <n v="82395"/>
    <n v="0"/>
    <n v="0"/>
    <n v="0"/>
    <n v="10442"/>
    <n v="10937"/>
    <n v="6863"/>
    <n v="4345"/>
    <n v="21949"/>
    <n v="3955"/>
    <n v="6601"/>
    <n v="1564"/>
    <n v="13258"/>
    <n v="214994"/>
    <n v="0"/>
    <n v="0"/>
    <n v="2718"/>
    <n v="8570"/>
    <n v="0"/>
    <n v="0"/>
    <n v="11288"/>
    <n v="255010"/>
    <n v="0"/>
    <n v="801681"/>
    <n v="1460165"/>
    <n v="2170891"/>
    <n v="0"/>
    <n v="0"/>
    <n v="0"/>
    <n v="579012"/>
    <n v="242124"/>
    <n v="123448"/>
    <n v="74899"/>
    <n v="508169"/>
    <n v="147906"/>
    <n v="152085"/>
    <n v="76306"/>
    <n v="1306751"/>
    <n v="7898447"/>
    <n v="0"/>
    <n v="0"/>
    <n v="155743"/>
    <n v="347553"/>
    <n v="0"/>
    <n v="0"/>
    <n v="503296"/>
    <m/>
    <x v="0"/>
    <x v="0"/>
    <m/>
    <m/>
    <n v="10442"/>
    <m/>
    <x v="0"/>
    <x v="0"/>
    <m/>
    <m/>
    <n v="579012"/>
    <n v="131"/>
    <n v="223"/>
    <n v="82"/>
    <n v="88"/>
    <n v="171"/>
    <n v="47"/>
    <n v="51"/>
    <n v="97"/>
    <n v="32"/>
    <n v="1"/>
    <n v="0"/>
    <n v="0"/>
    <n v="0"/>
    <n v="1"/>
    <n v="0"/>
    <n v="1"/>
    <n v="0"/>
    <n v="0"/>
    <n v="0"/>
    <n v="0"/>
    <n v="0"/>
    <n v="0"/>
    <n v="0"/>
    <n v="0"/>
    <n v="1"/>
    <n v="0"/>
    <n v="0"/>
    <n v="0"/>
    <n v="0"/>
  </r>
  <r>
    <n v="206073644"/>
    <x v="101"/>
    <d v="2024-01-01T00:00:00"/>
    <d v="2024-12-31T00:00:00"/>
    <n v="366"/>
    <s v="In Process"/>
    <x v="0"/>
    <x v="5"/>
    <x v="0"/>
    <x v="0"/>
    <s v="05 - East Bay"/>
    <x v="10"/>
    <s v="510-232-5945"/>
    <s v="13484 SAN PABLO AVENUE"/>
    <s v="SAN PABLO"/>
    <s v="94806"/>
    <s v="1932172491"/>
    <s v="DEBORAH NOYES"/>
    <s v="Yes"/>
    <s v="NATIONAL SENIOR CARE, INC."/>
    <n v="202"/>
    <n v="202"/>
    <x v="0"/>
    <n v="73932"/>
    <n v="67535"/>
    <n v="154.07"/>
    <n v="213"/>
    <n v="204"/>
    <n v="2847"/>
    <n v="1261"/>
    <n v="8598"/>
    <n v="52060"/>
    <m/>
    <m/>
    <n v="141"/>
    <n v="2628"/>
    <x v="0"/>
    <n v="67535"/>
    <m/>
    <m/>
    <m/>
    <m/>
    <m/>
    <m/>
    <m/>
    <m/>
    <n v="32814080"/>
    <n v="4896992"/>
    <n v="11038770"/>
    <m/>
    <n v="26672302"/>
    <n v="27428412"/>
    <n v="-756110"/>
    <n v="11097"/>
    <m/>
    <m/>
    <n v="-745013"/>
    <n v="1461253"/>
    <n v="692663"/>
    <n v="4284131"/>
    <n v="24934884"/>
    <m/>
    <m/>
    <n v="105461"/>
    <n v="1335688"/>
    <n v="32814080"/>
    <m/>
    <m/>
    <m/>
    <m/>
    <m/>
    <m/>
    <m/>
    <m/>
    <n v="3040724"/>
    <m/>
    <n v="1556241"/>
    <m/>
    <n v="68973"/>
    <m/>
    <n v="220683"/>
    <m/>
    <m/>
    <m/>
    <m/>
    <m/>
    <n v="474"/>
    <m/>
    <n v="9897"/>
    <m/>
    <n v="0"/>
    <n v="0"/>
    <n v="2355820"/>
    <n v="0"/>
    <n v="1789200"/>
    <n v="318640"/>
    <n v="319265"/>
    <n v="106753"/>
    <m/>
    <n v="7314"/>
    <m/>
    <m/>
    <m/>
    <m/>
    <m/>
    <m/>
    <m/>
    <m/>
    <m/>
    <m/>
    <m/>
    <m/>
    <m/>
    <m/>
    <m/>
    <m/>
    <m/>
    <m/>
    <m/>
    <m/>
    <m/>
    <m/>
    <m/>
    <m/>
    <m/>
    <m/>
    <m/>
    <m/>
    <m/>
    <m/>
    <m/>
    <m/>
    <n v="1002917"/>
    <m/>
    <n v="955863"/>
    <m/>
    <n v="-210167"/>
    <m/>
    <n v="8755748"/>
    <m/>
    <m/>
    <m/>
    <m/>
    <m/>
    <n v="534409"/>
    <m/>
    <m/>
    <m/>
    <m/>
    <m/>
    <m/>
    <m/>
    <m/>
    <m/>
    <m/>
    <m/>
    <m/>
    <m/>
    <m/>
    <m/>
    <m/>
    <m/>
    <n v="8541516"/>
    <n v="3417025"/>
    <n v="15469871"/>
    <n v="299555"/>
    <n v="13028707"/>
    <m/>
    <m/>
    <m/>
    <m/>
    <m/>
    <m/>
    <m/>
    <m/>
    <n v="69700"/>
    <m/>
    <n v="455752"/>
    <n v="8092"/>
    <n v="387140"/>
    <n v="51790"/>
    <n v="143465"/>
    <n v="49617"/>
    <m/>
    <n v="37434"/>
    <n v="766329"/>
    <n v="899765"/>
    <n v="284567"/>
    <n v="1767392"/>
    <n v="165745"/>
    <n v="287962"/>
    <m/>
    <n v="6074505"/>
    <n v="176827"/>
    <n v="1776839"/>
    <n v="228293"/>
    <n v="163903"/>
    <n v="70822"/>
    <m/>
    <n v="533766"/>
    <n v="3517773"/>
    <m/>
    <n v="5525504"/>
    <n v="75036"/>
    <n v="6769"/>
    <m/>
    <n v="9125082"/>
    <n v="10593956"/>
    <n v="225149"/>
    <n v="3610684"/>
    <n v="-5304707"/>
    <n v="9125082"/>
    <m/>
    <m/>
    <n v="4858633"/>
    <m/>
    <n v="0"/>
    <n v="7977869"/>
    <n v="1286680"/>
    <n v="1556594"/>
    <n v="10821143"/>
    <n v="-5295639"/>
    <m/>
    <m/>
    <m/>
    <n v="3610684"/>
    <m/>
    <s v="0.00"/>
    <n v="0"/>
    <n v="10041"/>
    <n v="0"/>
    <n v="16126"/>
    <n v="35408"/>
    <n v="89904"/>
    <n v="0"/>
    <n v="0"/>
    <n v="4299"/>
    <m/>
    <n v="2547"/>
    <n v="25662"/>
    <n v="7558"/>
    <n v="31135"/>
    <n v="4020"/>
    <n v="8924"/>
    <m/>
    <n v="20745"/>
    <n v="256369"/>
    <n v="0"/>
    <n v="370"/>
    <n v="21630"/>
    <n v="81513"/>
    <n v="0"/>
    <n v="0"/>
    <n v="103513"/>
    <n v="660036"/>
    <n v="0"/>
    <n v="886015"/>
    <n v="1677179"/>
    <n v="2478195"/>
    <n v="0"/>
    <n v="0"/>
    <n v="172502"/>
    <m/>
    <n v="58206"/>
    <n v="571110"/>
    <n v="154222"/>
    <n v="724028"/>
    <n v="123938"/>
    <n v="204736"/>
    <m/>
    <n v="831349"/>
    <n v="8541516"/>
    <n v="0"/>
    <n v="25515"/>
    <n v="1253853"/>
    <n v="2985195"/>
    <n v="0"/>
    <n v="0"/>
    <n v="4264563"/>
    <m/>
    <x v="0"/>
    <x v="0"/>
    <m/>
    <m/>
    <m/>
    <m/>
    <x v="0"/>
    <x v="0"/>
    <m/>
    <m/>
    <m/>
    <n v="202"/>
    <n v="259"/>
    <n v="144"/>
    <n v="126"/>
    <n v="156"/>
    <n v="89"/>
    <n v="80"/>
    <n v="98"/>
    <n v="60"/>
    <n v="1"/>
    <n v="0"/>
    <n v="0"/>
    <n v="0"/>
    <n v="0"/>
    <n v="1"/>
    <n v="1"/>
    <n v="0"/>
    <n v="0"/>
    <n v="0"/>
    <n v="0"/>
    <n v="0"/>
    <n v="0"/>
    <n v="0"/>
    <n v="0"/>
    <n v="1"/>
    <n v="0"/>
    <n v="0"/>
    <n v="0"/>
    <n v="0"/>
  </r>
  <r>
    <n v="206074002"/>
    <x v="102"/>
    <d v="2024-01-01T00:00:00"/>
    <d v="2024-12-31T00:00:00"/>
    <n v="366"/>
    <s v="In Process"/>
    <x v="0"/>
    <x v="5"/>
    <x v="0"/>
    <x v="0"/>
    <s v="05 - East Bay"/>
    <x v="9"/>
    <s v="925-427-4444"/>
    <s v="2351 LOVERIDGE ROAD"/>
    <s v="PITTSBURG"/>
    <s v="94565"/>
    <s v="1447821467"/>
    <s v="KYRSTLE GONZALES"/>
    <s v="Yes"/>
    <m/>
    <n v="120"/>
    <n v="120"/>
    <x v="0"/>
    <n v="43920"/>
    <n v="40075"/>
    <n v="207.43"/>
    <n v="373"/>
    <n v="414"/>
    <n v="8232"/>
    <n v="1684"/>
    <n v="1867"/>
    <n v="27274"/>
    <m/>
    <n v="51"/>
    <n v="193"/>
    <n v="774"/>
    <x v="0"/>
    <n v="40075"/>
    <m/>
    <m/>
    <m/>
    <m/>
    <m/>
    <m/>
    <m/>
    <m/>
    <n v="16030975"/>
    <n v="8372100"/>
    <n v="2894925"/>
    <n v="66839"/>
    <n v="21574989"/>
    <n v="18559992"/>
    <n v="3014997"/>
    <n v="951734"/>
    <m/>
    <m/>
    <n v="3966731"/>
    <n v="3333342"/>
    <n v="692124"/>
    <n v="767337"/>
    <n v="10830092"/>
    <m/>
    <n v="28713"/>
    <n v="74305"/>
    <n v="305062"/>
    <n v="16030975"/>
    <m/>
    <m/>
    <m/>
    <m/>
    <m/>
    <m/>
    <m/>
    <m/>
    <n v="6430101"/>
    <m/>
    <n v="1308733"/>
    <m/>
    <n v="12424"/>
    <m/>
    <n v="572471"/>
    <m/>
    <m/>
    <m/>
    <n v="39635"/>
    <m/>
    <n v="8736"/>
    <m/>
    <m/>
    <m/>
    <n v="0"/>
    <n v="0"/>
    <n v="5078650"/>
    <n v="310"/>
    <n v="2015450"/>
    <n v="734950"/>
    <n v="494271"/>
    <n v="29841"/>
    <m/>
    <n v="18628"/>
    <m/>
    <m/>
    <m/>
    <m/>
    <m/>
    <m/>
    <m/>
    <m/>
    <m/>
    <m/>
    <m/>
    <m/>
    <m/>
    <m/>
    <m/>
    <m/>
    <m/>
    <m/>
    <m/>
    <m/>
    <m/>
    <m/>
    <m/>
    <m/>
    <m/>
    <m/>
    <m/>
    <m/>
    <m/>
    <m/>
    <m/>
    <m/>
    <n v="-223685"/>
    <m/>
    <n v="257282"/>
    <m/>
    <n v="-82416"/>
    <m/>
    <n v="2860399"/>
    <m/>
    <m/>
    <m/>
    <n v="15544"/>
    <m/>
    <n v="67801"/>
    <m/>
    <m/>
    <m/>
    <m/>
    <m/>
    <m/>
    <m/>
    <m/>
    <m/>
    <m/>
    <m/>
    <m/>
    <m/>
    <m/>
    <m/>
    <m/>
    <m/>
    <n v="10214181"/>
    <n v="1711127"/>
    <n v="6634684"/>
    <n v="66852"/>
    <n v="8169944"/>
    <m/>
    <m/>
    <m/>
    <m/>
    <m/>
    <m/>
    <m/>
    <m/>
    <n v="40645"/>
    <n v="2250"/>
    <n v="444289"/>
    <m/>
    <n v="227140"/>
    <n v="281799"/>
    <n v="377091"/>
    <n v="35989"/>
    <m/>
    <n v="52249"/>
    <n v="794666"/>
    <n v="447707"/>
    <n v="116409"/>
    <n v="1152515"/>
    <n v="212769"/>
    <n v="195541"/>
    <n v="129454"/>
    <n v="4254079"/>
    <n v="11605"/>
    <n v="1473174"/>
    <n v="87822"/>
    <m/>
    <m/>
    <n v="29241"/>
    <n v="23614"/>
    <n v="1613245"/>
    <m/>
    <n v="836170"/>
    <m/>
    <n v="5253907"/>
    <m/>
    <n v="7703322"/>
    <n v="1865749"/>
    <m/>
    <m/>
    <n v="5837573"/>
    <n v="7703322"/>
    <m/>
    <m/>
    <m/>
    <m/>
    <n v="0"/>
    <m/>
    <n v="769185"/>
    <n v="152825"/>
    <n v="922010"/>
    <n v="-85840"/>
    <m/>
    <m/>
    <m/>
    <m/>
    <m/>
    <s v="0.00"/>
    <n v="0"/>
    <n v="3859"/>
    <n v="0"/>
    <n v="14425"/>
    <n v="49864"/>
    <n v="110393"/>
    <n v="0"/>
    <n v="0"/>
    <n v="6958"/>
    <n v="15355"/>
    <n v="6078"/>
    <n v="18163"/>
    <n v="3975"/>
    <n v="22920"/>
    <n v="5434"/>
    <n v="7462"/>
    <n v="1841"/>
    <n v="21423"/>
    <n v="288150"/>
    <n v="0"/>
    <n v="0"/>
    <n v="58"/>
    <n v="0"/>
    <n v="0"/>
    <n v="0"/>
    <n v="58"/>
    <n v="360052"/>
    <n v="0"/>
    <n v="794687"/>
    <n v="2184561"/>
    <n v="2992401"/>
    <n v="0"/>
    <n v="0"/>
    <n v="275431"/>
    <n v="815947"/>
    <n v="197149"/>
    <n v="357023"/>
    <n v="75123"/>
    <n v="507784"/>
    <n v="183935"/>
    <n v="156713"/>
    <n v="111987"/>
    <n v="1201388"/>
    <n v="10214181"/>
    <n v="0"/>
    <n v="0"/>
    <n v="3020"/>
    <n v="0"/>
    <n v="0"/>
    <n v="0"/>
    <n v="3020"/>
    <m/>
    <x v="0"/>
    <x v="0"/>
    <m/>
    <m/>
    <n v="15355"/>
    <m/>
    <x v="0"/>
    <x v="0"/>
    <m/>
    <m/>
    <n v="815947"/>
    <n v="191"/>
    <n v="250"/>
    <n v="142"/>
    <n v="135"/>
    <n v="178"/>
    <n v="99"/>
    <n v="84"/>
    <n v="107"/>
    <n v="63"/>
    <n v="1"/>
    <n v="0"/>
    <n v="0"/>
    <n v="0"/>
    <n v="0"/>
    <n v="1"/>
    <n v="1"/>
    <n v="0"/>
    <n v="0"/>
    <n v="0"/>
    <n v="0"/>
    <n v="0"/>
    <n v="0"/>
    <n v="0"/>
    <n v="0"/>
    <n v="1"/>
    <n v="0"/>
    <n v="0"/>
    <n v="0"/>
    <n v="0"/>
  </r>
  <r>
    <n v="206074024"/>
    <x v="103"/>
    <d v="2024-02-01T00:00:00"/>
    <d v="2024-12-31T00:00:00"/>
    <n v="335"/>
    <s v="In Process"/>
    <x v="0"/>
    <x v="5"/>
    <x v="0"/>
    <x v="0"/>
    <s v="05 - East Bay"/>
    <x v="9"/>
    <s v="925975500"/>
    <s v="1226 ROSSMOOR PKWY"/>
    <s v="WALNUT CREEK"/>
    <s v="94595"/>
    <s v="1932801727"/>
    <s v="CRAIG BILLS"/>
    <s v="Yes"/>
    <m/>
    <n v="155"/>
    <n v="155"/>
    <x v="0"/>
    <n v="51925"/>
    <n v="48184"/>
    <n v="199.27"/>
    <n v="870"/>
    <n v="849"/>
    <n v="8118"/>
    <n v="11431"/>
    <n v="2476"/>
    <n v="23730"/>
    <n v="47"/>
    <n v="170"/>
    <n v="621"/>
    <n v="1591"/>
    <x v="0"/>
    <n v="48184"/>
    <m/>
    <m/>
    <m/>
    <m/>
    <m/>
    <m/>
    <m/>
    <m/>
    <n v="44328742"/>
    <n v="6624407"/>
    <n v="22682553"/>
    <n v="3046"/>
    <n v="28273642"/>
    <n v="25409257"/>
    <n v="2864385"/>
    <n v="2"/>
    <m/>
    <m/>
    <n v="2864387"/>
    <n v="10147500"/>
    <n v="14288750"/>
    <n v="1863383"/>
    <n v="16837667"/>
    <n v="58750"/>
    <n v="212500"/>
    <n v="258336"/>
    <n v="661856"/>
    <n v="44328742"/>
    <m/>
    <m/>
    <m/>
    <m/>
    <m/>
    <m/>
    <m/>
    <m/>
    <n v="2470110"/>
    <m/>
    <n v="3831033"/>
    <m/>
    <n v="325"/>
    <m/>
    <n v="260689"/>
    <m/>
    <n v="12624"/>
    <m/>
    <n v="48729"/>
    <m/>
    <n v="625"/>
    <m/>
    <n v="272"/>
    <m/>
    <n v="264"/>
    <n v="15005"/>
    <n v="2072875"/>
    <n v="0"/>
    <n v="2154250"/>
    <n v="338550"/>
    <n v="1622784"/>
    <n v="301656"/>
    <m/>
    <n v="119023"/>
    <m/>
    <m/>
    <m/>
    <m/>
    <m/>
    <m/>
    <m/>
    <m/>
    <m/>
    <m/>
    <m/>
    <m/>
    <m/>
    <m/>
    <m/>
    <m/>
    <m/>
    <m/>
    <m/>
    <m/>
    <m/>
    <m/>
    <m/>
    <m/>
    <m/>
    <m/>
    <m/>
    <m/>
    <m/>
    <m/>
    <m/>
    <m/>
    <n v="3301210"/>
    <m/>
    <n v="10448655"/>
    <m/>
    <n v="445143"/>
    <m/>
    <n v="7959649"/>
    <m/>
    <n v="15344"/>
    <m/>
    <n v="155329"/>
    <m/>
    <n v="357223"/>
    <m/>
    <m/>
    <m/>
    <m/>
    <m/>
    <m/>
    <m/>
    <m/>
    <m/>
    <m/>
    <m/>
    <m/>
    <m/>
    <m/>
    <m/>
    <m/>
    <m/>
    <n v="11122757"/>
    <n v="2505498"/>
    <n v="11781002"/>
    <n v="195127"/>
    <n v="10494162"/>
    <m/>
    <m/>
    <m/>
    <m/>
    <m/>
    <m/>
    <m/>
    <m/>
    <n v="85170"/>
    <n v="6002"/>
    <n v="841931"/>
    <m/>
    <n v="648853"/>
    <n v="114176"/>
    <n v="679209"/>
    <n v="165440"/>
    <m/>
    <n v="207214"/>
    <n v="821090"/>
    <n v="460458"/>
    <n v="226523"/>
    <n v="1428203"/>
    <n v="115343"/>
    <n v="233521"/>
    <n v="223518"/>
    <n v="5162291"/>
    <n v="39320"/>
    <n v="2710950"/>
    <n v="246331"/>
    <n v="46368"/>
    <m/>
    <n v="15091"/>
    <n v="438093"/>
    <n v="5309676"/>
    <m/>
    <n v="251670"/>
    <m/>
    <m/>
    <m/>
    <n v="5561346"/>
    <n v="2696959"/>
    <m/>
    <m/>
    <n v="2864387"/>
    <n v="5561346"/>
    <m/>
    <m/>
    <m/>
    <m/>
    <n v="0"/>
    <m/>
    <n v="7205"/>
    <n v="283785"/>
    <n v="290990"/>
    <n v="-39320"/>
    <m/>
    <m/>
    <m/>
    <m/>
    <m/>
    <s v="0.00"/>
    <n v="0"/>
    <n v="1735"/>
    <n v="0"/>
    <n v="29607"/>
    <n v="52377"/>
    <n v="100742"/>
    <n v="0"/>
    <n v="0"/>
    <n v="0"/>
    <n v="14217"/>
    <n v="3464"/>
    <n v="15956"/>
    <n v="8333"/>
    <n v="26613"/>
    <n v="2454"/>
    <n v="5510"/>
    <n v="3232"/>
    <n v="17774"/>
    <n v="282014"/>
    <n v="0"/>
    <n v="271"/>
    <n v="3518"/>
    <n v="18513"/>
    <n v="0"/>
    <n v="0"/>
    <n v="22302"/>
    <n v="175041"/>
    <n v="0"/>
    <n v="1744896"/>
    <n v="2474116"/>
    <n v="2906341"/>
    <n v="0"/>
    <n v="0"/>
    <n v="0"/>
    <n v="937616"/>
    <n v="116262"/>
    <n v="330452"/>
    <n v="155138"/>
    <n v="638213"/>
    <n v="89337"/>
    <n v="147722"/>
    <n v="163500"/>
    <n v="1244123"/>
    <n v="11122757"/>
    <n v="0"/>
    <n v="23541"/>
    <n v="206446"/>
    <n v="724656"/>
    <n v="0"/>
    <n v="0"/>
    <n v="954643"/>
    <m/>
    <x v="0"/>
    <x v="0"/>
    <m/>
    <m/>
    <n v="14217"/>
    <m/>
    <x v="0"/>
    <x v="0"/>
    <m/>
    <m/>
    <n v="937616"/>
    <n v="176"/>
    <n v="318"/>
    <n v="109"/>
    <n v="127"/>
    <n v="244"/>
    <n v="72"/>
    <n v="65"/>
    <n v="127"/>
    <n v="37"/>
    <n v="1"/>
    <n v="0"/>
    <n v="0"/>
    <n v="0"/>
    <n v="0"/>
    <n v="1"/>
    <n v="1"/>
    <n v="0"/>
    <n v="0"/>
    <n v="0"/>
    <n v="0"/>
    <n v="0"/>
    <n v="0"/>
    <n v="0"/>
    <n v="0"/>
    <n v="1"/>
    <n v="0"/>
    <n v="0"/>
    <n v="0"/>
    <n v="0"/>
  </r>
  <r>
    <n v="206074025"/>
    <x v="104"/>
    <d v="2024-01-01T00:00:00"/>
    <d v="2024-12-31T00:00:00"/>
    <n v="366"/>
    <s v="In Process"/>
    <x v="0"/>
    <x v="5"/>
    <x v="0"/>
    <x v="0"/>
    <s v="05 - East Bay"/>
    <x v="9"/>
    <s v="925-689-7457"/>
    <s v="4367 CONCORD BLVD"/>
    <s v="CONCORD"/>
    <s v="94521-0000"/>
    <s v="LTC55421F"/>
    <s v="YVETTE ORTEGA"/>
    <s v="Yes"/>
    <s v="HEALTHMARK SERVICES"/>
    <n v="120"/>
    <n v="120"/>
    <x v="0"/>
    <n v="43920"/>
    <n v="34018"/>
    <n v="77.45"/>
    <n v="918"/>
    <n v="932"/>
    <n v="2344"/>
    <m/>
    <n v="2666"/>
    <n v="15831"/>
    <n v="12318"/>
    <n v="79"/>
    <n v="780"/>
    <m/>
    <x v="0"/>
    <n v="34018"/>
    <m/>
    <m/>
    <m/>
    <m/>
    <m/>
    <m/>
    <m/>
    <m/>
    <n v="16080729"/>
    <n v="6548433"/>
    <n v="2945377"/>
    <n v="642"/>
    <n v="19684427"/>
    <n v="21746717"/>
    <n v="-2062290"/>
    <n v="1600250"/>
    <m/>
    <m/>
    <n v="-462040"/>
    <n v="1410701"/>
    <m/>
    <n v="1192524"/>
    <n v="7081339"/>
    <n v="5720297"/>
    <n v="38882"/>
    <n v="636986"/>
    <m/>
    <n v="16080729"/>
    <m/>
    <m/>
    <m/>
    <m/>
    <m/>
    <m/>
    <m/>
    <m/>
    <n v="1122728"/>
    <m/>
    <m/>
    <m/>
    <n v="45536"/>
    <m/>
    <n v="270399"/>
    <m/>
    <n v="5098592"/>
    <m/>
    <m/>
    <m/>
    <n v="11178"/>
    <m/>
    <m/>
    <m/>
    <n v="409382"/>
    <n v="0"/>
    <n v="2020215"/>
    <n v="0"/>
    <n v="1731156"/>
    <n v="363500"/>
    <n v="1711330"/>
    <n v="208817"/>
    <m/>
    <n v="104033"/>
    <m/>
    <m/>
    <m/>
    <m/>
    <m/>
    <m/>
    <m/>
    <m/>
    <m/>
    <m/>
    <m/>
    <m/>
    <m/>
    <m/>
    <m/>
    <m/>
    <m/>
    <m/>
    <m/>
    <m/>
    <m/>
    <m/>
    <m/>
    <m/>
    <m/>
    <m/>
    <m/>
    <m/>
    <m/>
    <m/>
    <m/>
    <m/>
    <n v="207277"/>
    <m/>
    <m/>
    <m/>
    <n v="123858"/>
    <m/>
    <n v="639470"/>
    <m/>
    <n v="1974772"/>
    <m/>
    <m/>
    <m/>
    <m/>
    <m/>
    <m/>
    <m/>
    <m/>
    <m/>
    <m/>
    <m/>
    <m/>
    <m/>
    <m/>
    <m/>
    <m/>
    <m/>
    <m/>
    <m/>
    <m/>
    <m/>
    <n v="9344464"/>
    <n v="2934775"/>
    <n v="9467478"/>
    <n v="323966"/>
    <n v="8296802"/>
    <m/>
    <m/>
    <m/>
    <m/>
    <m/>
    <m/>
    <m/>
    <m/>
    <n v="293319"/>
    <m/>
    <n v="1096573"/>
    <m/>
    <n v="522466"/>
    <n v="90885"/>
    <n v="1152415"/>
    <n v="170441"/>
    <m/>
    <n v="145593"/>
    <n v="913890"/>
    <n v="727710"/>
    <n v="305536"/>
    <n v="1481912"/>
    <n v="202763"/>
    <n v="226331"/>
    <n v="136350"/>
    <n v="4460365"/>
    <n v="94983"/>
    <n v="1035812"/>
    <n v="136261"/>
    <n v="195398"/>
    <m/>
    <n v="20467"/>
    <n v="40445"/>
    <n v="6434858"/>
    <m/>
    <n v="611592"/>
    <m/>
    <m/>
    <n v="36575"/>
    <n v="7083025"/>
    <n v="5422212"/>
    <m/>
    <n v="370043"/>
    <n v="1290770"/>
    <n v="7083025"/>
    <n v="3606256"/>
    <m/>
    <m/>
    <m/>
    <n v="0"/>
    <m/>
    <n v="1017800"/>
    <n v="1122838"/>
    <n v="2140638"/>
    <n v="-1529046"/>
    <m/>
    <m/>
    <m/>
    <n v="370043"/>
    <m/>
    <s v="0.00"/>
    <n v="0"/>
    <n v="2070"/>
    <n v="0"/>
    <n v="21206"/>
    <n v="55121"/>
    <n v="82035"/>
    <n v="0"/>
    <n v="0"/>
    <n v="1178"/>
    <n v="17971"/>
    <m/>
    <n v="21248"/>
    <n v="8124"/>
    <n v="27556"/>
    <n v="5187"/>
    <n v="5032"/>
    <n v="1920"/>
    <n v="21278"/>
    <n v="269926"/>
    <n v="0"/>
    <n v="0"/>
    <n v="149"/>
    <n v="2027"/>
    <n v="0"/>
    <n v="0"/>
    <n v="2176"/>
    <n v="171367"/>
    <n v="0"/>
    <n v="1129890"/>
    <n v="2347247"/>
    <n v="2264855"/>
    <n v="0"/>
    <n v="0"/>
    <n v="61721"/>
    <n v="905918"/>
    <m/>
    <n v="418106"/>
    <n v="158687"/>
    <n v="559176"/>
    <n v="146193"/>
    <n v="153181"/>
    <n v="104757"/>
    <n v="923366"/>
    <n v="9344464"/>
    <n v="0"/>
    <n v="0"/>
    <n v="9193"/>
    <n v="80789"/>
    <n v="0"/>
    <n v="0"/>
    <n v="89982"/>
    <m/>
    <x v="0"/>
    <x v="0"/>
    <m/>
    <m/>
    <n v="17971"/>
    <m/>
    <x v="0"/>
    <x v="0"/>
    <m/>
    <m/>
    <n v="905918"/>
    <n v="224"/>
    <n v="260"/>
    <n v="199"/>
    <n v="119"/>
    <n v="152"/>
    <n v="109"/>
    <n v="71"/>
    <n v="84"/>
    <n v="65"/>
    <n v="1"/>
    <n v="0"/>
    <n v="0"/>
    <n v="0"/>
    <n v="0"/>
    <n v="1"/>
    <n v="1"/>
    <n v="0"/>
    <n v="0"/>
    <n v="0"/>
    <n v="0"/>
    <n v="0"/>
    <n v="0"/>
    <n v="0"/>
    <n v="0"/>
    <n v="1"/>
    <n v="0"/>
    <n v="0"/>
    <n v="0"/>
    <n v="0"/>
  </r>
  <r>
    <n v="206074076"/>
    <x v="105"/>
    <d v="2024-02-01T00:00:00"/>
    <d v="2024-12-31T00:00:00"/>
    <n v="335"/>
    <s v="In Process"/>
    <x v="0"/>
    <x v="5"/>
    <x v="0"/>
    <x v="0"/>
    <s v="05 - East Bay"/>
    <x v="9"/>
    <s v="925906020"/>
    <s v="1975 TICE VALLEY BLVD"/>
    <s v="WALNUT CREEK"/>
    <s v="94595"/>
    <s v="1114629904"/>
    <s v="TYLER MACPHERSON"/>
    <s v="Yes"/>
    <m/>
    <n v="120"/>
    <n v="120"/>
    <x v="0"/>
    <n v="40200"/>
    <n v="38532"/>
    <n v="207.16"/>
    <n v="602"/>
    <n v="579"/>
    <n v="4885"/>
    <n v="7217"/>
    <n v="1933"/>
    <n v="22071"/>
    <n v="59"/>
    <n v="27"/>
    <n v="539"/>
    <n v="1801"/>
    <x v="0"/>
    <n v="38532"/>
    <m/>
    <m/>
    <m/>
    <m/>
    <m/>
    <m/>
    <m/>
    <m/>
    <n v="36186200"/>
    <n v="5335699"/>
    <n v="19243762"/>
    <n v="3701"/>
    <n v="22281838"/>
    <n v="20454915"/>
    <n v="1826923"/>
    <n v="-4"/>
    <m/>
    <m/>
    <n v="1826919"/>
    <n v="6106250"/>
    <n v="9021250"/>
    <n v="1465362"/>
    <n v="17817888"/>
    <n v="73750"/>
    <n v="33750"/>
    <n v="323900"/>
    <n v="1344050"/>
    <n v="36186200"/>
    <m/>
    <m/>
    <m/>
    <m/>
    <m/>
    <m/>
    <m/>
    <m/>
    <n v="1926180"/>
    <m/>
    <n v="2937270"/>
    <m/>
    <n v="252"/>
    <m/>
    <n v="433845"/>
    <m/>
    <n v="19051"/>
    <m/>
    <n v="12751"/>
    <m/>
    <n v="6050"/>
    <m/>
    <n v="300"/>
    <m/>
    <n v="0"/>
    <n v="0"/>
    <n v="2042875"/>
    <n v="0"/>
    <n v="1641800"/>
    <n v="359400"/>
    <n v="995053"/>
    <n v="177044"/>
    <m/>
    <n v="119527"/>
    <m/>
    <m/>
    <m/>
    <m/>
    <m/>
    <m/>
    <m/>
    <m/>
    <m/>
    <m/>
    <m/>
    <m/>
    <m/>
    <m/>
    <m/>
    <m/>
    <m/>
    <m/>
    <m/>
    <m/>
    <m/>
    <m/>
    <m/>
    <m/>
    <m/>
    <m/>
    <m/>
    <m/>
    <m/>
    <m/>
    <m/>
    <m/>
    <n v="2666451"/>
    <m/>
    <n v="6297859"/>
    <m/>
    <n v="125961"/>
    <m/>
    <n v="9454194"/>
    <m/>
    <n v="25850"/>
    <m/>
    <n v="32851"/>
    <m/>
    <n v="640596"/>
    <m/>
    <m/>
    <m/>
    <m/>
    <m/>
    <m/>
    <m/>
    <m/>
    <m/>
    <m/>
    <m/>
    <m/>
    <m/>
    <m/>
    <m/>
    <m/>
    <m/>
    <n v="9117826"/>
    <n v="2012165"/>
    <n v="9324924"/>
    <n v="156918"/>
    <n v="8736685"/>
    <m/>
    <m/>
    <m/>
    <m/>
    <m/>
    <m/>
    <m/>
    <m/>
    <n v="775"/>
    <m/>
    <n v="744398"/>
    <m/>
    <n v="485958"/>
    <n v="118460"/>
    <n v="445274"/>
    <n v="114694"/>
    <m/>
    <n v="209828"/>
    <n v="700402"/>
    <n v="338207"/>
    <n v="169090"/>
    <n v="1134180"/>
    <n v="160252"/>
    <n v="259026"/>
    <n v="208223"/>
    <n v="3876150"/>
    <n v="37399"/>
    <n v="2106511"/>
    <n v="227482"/>
    <n v="32171"/>
    <m/>
    <n v="11683"/>
    <n v="338067"/>
    <n v="3930950"/>
    <m/>
    <n v="186685"/>
    <m/>
    <m/>
    <m/>
    <n v="4117635"/>
    <n v="2290716"/>
    <m/>
    <m/>
    <n v="1826919"/>
    <n v="4117635"/>
    <m/>
    <m/>
    <n v="472061"/>
    <m/>
    <n v="0"/>
    <m/>
    <m/>
    <n v="224084"/>
    <n v="224084"/>
    <n v="-37399"/>
    <m/>
    <m/>
    <m/>
    <m/>
    <m/>
    <s v="0.00"/>
    <n v="0"/>
    <n v="2796"/>
    <n v="0"/>
    <n v="25624"/>
    <n v="39249"/>
    <n v="85310"/>
    <n v="0"/>
    <n v="0"/>
    <n v="0"/>
    <n v="16611"/>
    <n v="2625"/>
    <n v="13327"/>
    <n v="5716"/>
    <n v="20708"/>
    <n v="3733"/>
    <n v="7278"/>
    <n v="3017"/>
    <n v="11948"/>
    <n v="237942"/>
    <n v="0"/>
    <n v="430"/>
    <n v="2777"/>
    <n v="17054"/>
    <n v="0"/>
    <n v="0"/>
    <n v="20261"/>
    <n v="231850"/>
    <n v="0"/>
    <n v="1468276"/>
    <n v="1709018"/>
    <n v="2541199"/>
    <n v="0"/>
    <n v="0"/>
    <n v="0"/>
    <n v="968511"/>
    <n v="69065"/>
    <n v="253954"/>
    <n v="112619"/>
    <n v="476040"/>
    <n v="120641"/>
    <n v="174914"/>
    <n v="163736"/>
    <n v="828003"/>
    <n v="9117826"/>
    <n v="0"/>
    <n v="35175"/>
    <n v="169813"/>
    <n v="643655"/>
    <n v="0"/>
    <n v="0"/>
    <n v="848643"/>
    <m/>
    <x v="0"/>
    <x v="0"/>
    <m/>
    <m/>
    <n v="16611"/>
    <m/>
    <x v="0"/>
    <x v="0"/>
    <m/>
    <m/>
    <n v="968511"/>
    <n v="150"/>
    <n v="266"/>
    <n v="86"/>
    <n v="107"/>
    <n v="202"/>
    <n v="57"/>
    <n v="55"/>
    <n v="98"/>
    <n v="33"/>
    <n v="1"/>
    <n v="0"/>
    <n v="0"/>
    <n v="0"/>
    <n v="0"/>
    <n v="1"/>
    <n v="1"/>
    <n v="0"/>
    <n v="0"/>
    <n v="0"/>
    <n v="0"/>
    <n v="0"/>
    <n v="0"/>
    <n v="0"/>
    <n v="0"/>
    <n v="1"/>
    <n v="0"/>
    <n v="0"/>
    <n v="0"/>
    <n v="0"/>
  </r>
  <r>
    <n v="206074085"/>
    <x v="106"/>
    <d v="2024-01-01T00:00:00"/>
    <d v="2024-12-31T00:00:00"/>
    <n v="366"/>
    <s v="In Process"/>
    <x v="1"/>
    <x v="5"/>
    <x v="1"/>
    <x v="1"/>
    <s v="05 - East Bay"/>
    <x v="9"/>
    <s v="925-648-2800"/>
    <s v="4000 CAMINO TASSAJARA"/>
    <s v="DANVILLE"/>
    <s v="94506"/>
    <s v="1306838438"/>
    <m/>
    <s v="Yes"/>
    <m/>
    <n v="60"/>
    <n v="60"/>
    <x v="2"/>
    <n v="21960"/>
    <n v="16784"/>
    <n v="180.47"/>
    <n v="318"/>
    <n v="326"/>
    <n v="3634"/>
    <m/>
    <n v="8300"/>
    <m/>
    <n v="2030"/>
    <m/>
    <n v="2820"/>
    <m/>
    <x v="0"/>
    <n v="16784"/>
    <m/>
    <m/>
    <m/>
    <m/>
    <m/>
    <m/>
    <m/>
    <m/>
    <n v="8465181"/>
    <n v="1807863"/>
    <n v="-294824"/>
    <n v="57803"/>
    <n v="10625671"/>
    <n v="11275017"/>
    <n v="-649346"/>
    <n v="-1862697"/>
    <m/>
    <m/>
    <n v="-2512043"/>
    <n v="1852474"/>
    <m/>
    <n v="4378690"/>
    <m/>
    <m/>
    <n v="916450"/>
    <n v="1317567"/>
    <m/>
    <n v="8465181"/>
    <m/>
    <m/>
    <m/>
    <m/>
    <m/>
    <m/>
    <m/>
    <m/>
    <n v="1161972"/>
    <m/>
    <m/>
    <m/>
    <n v="1485"/>
    <m/>
    <m/>
    <m/>
    <m/>
    <m/>
    <n v="625933"/>
    <m/>
    <n v="12623"/>
    <m/>
    <n v="5850"/>
    <m/>
    <n v="5201"/>
    <n v="0"/>
    <n v="540068"/>
    <n v="0"/>
    <n v="510855"/>
    <n v="27500"/>
    <n v="662595"/>
    <n v="44717"/>
    <m/>
    <n v="16927"/>
    <m/>
    <m/>
    <m/>
    <m/>
    <m/>
    <m/>
    <m/>
    <m/>
    <m/>
    <m/>
    <m/>
    <m/>
    <m/>
    <m/>
    <m/>
    <m/>
    <m/>
    <m/>
    <m/>
    <m/>
    <m/>
    <m/>
    <m/>
    <m/>
    <m/>
    <m/>
    <m/>
    <m/>
    <m/>
    <m/>
    <m/>
    <m/>
    <n v="-642512"/>
    <m/>
    <m/>
    <m/>
    <n v="575621"/>
    <m/>
    <m/>
    <m/>
    <m/>
    <m/>
    <n v="-229412"/>
    <m/>
    <n v="1479"/>
    <m/>
    <m/>
    <m/>
    <m/>
    <m/>
    <m/>
    <m/>
    <m/>
    <m/>
    <m/>
    <m/>
    <m/>
    <m/>
    <m/>
    <m/>
    <m/>
    <m/>
    <n v="6243878"/>
    <n v="2653200"/>
    <n v="8859121"/>
    <n v="304033"/>
    <n v="4419893"/>
    <m/>
    <m/>
    <m/>
    <m/>
    <m/>
    <m/>
    <m/>
    <m/>
    <n v="15353"/>
    <n v="538"/>
    <n v="386592"/>
    <m/>
    <n v="333012"/>
    <n v="20931"/>
    <n v="224692"/>
    <n v="41069"/>
    <m/>
    <n v="34857"/>
    <n v="589188"/>
    <n v="275920"/>
    <n v="65911"/>
    <n v="1272552"/>
    <n v="178452"/>
    <n v="166854"/>
    <m/>
    <n v="2391364"/>
    <n v="517203"/>
    <n v="6803"/>
    <n v="29944"/>
    <n v="23943"/>
    <n v="79946"/>
    <m/>
    <n v="200000"/>
    <n v="4900676"/>
    <n v="1660671"/>
    <n v="34832368"/>
    <n v="117326"/>
    <n v="11373"/>
    <m/>
    <n v="41522414"/>
    <n v="2937073"/>
    <m/>
    <n v="10075256"/>
    <n v="30266079"/>
    <n v="43278408"/>
    <m/>
    <m/>
    <m/>
    <n v="9949508"/>
    <n v="10856904"/>
    <n v="30447269"/>
    <m/>
    <n v="1216506"/>
    <n v="42520679"/>
    <n v="-7688311"/>
    <m/>
    <m/>
    <n v="11373"/>
    <n v="10075256"/>
    <m/>
    <s v="0.57"/>
    <n v="1674131.6099999999"/>
    <n v="1879"/>
    <n v="0"/>
    <n v="7445"/>
    <n v="16574"/>
    <n v="42135"/>
    <n v="0"/>
    <n v="0"/>
    <n v="4493"/>
    <m/>
    <n v="2707"/>
    <n v="7619"/>
    <n v="1859"/>
    <n v="17330"/>
    <n v="3570"/>
    <n v="3406"/>
    <m/>
    <n v="6298"/>
    <n v="115315"/>
    <n v="0"/>
    <n v="29"/>
    <n v="3953"/>
    <n v="9983"/>
    <n v="0"/>
    <n v="16842"/>
    <n v="30807"/>
    <n v="158122"/>
    <n v="0"/>
    <n v="432866"/>
    <n v="764935"/>
    <n v="1170407"/>
    <n v="0"/>
    <n v="0"/>
    <n v="238328"/>
    <m/>
    <n v="81681"/>
    <n v="177948"/>
    <n v="43572"/>
    <n v="412094"/>
    <n v="138609"/>
    <n v="99490"/>
    <m/>
    <n v="357750"/>
    <n v="4075802"/>
    <n v="0"/>
    <n v="1142"/>
    <n v="118599"/>
    <n v="199666"/>
    <n v="0"/>
    <n v="842084"/>
    <n v="1161491"/>
    <m/>
    <x v="0"/>
    <x v="0"/>
    <m/>
    <m/>
    <m/>
    <m/>
    <x v="0"/>
    <x v="0"/>
    <m/>
    <m/>
    <m/>
    <m/>
    <m/>
    <m/>
    <m/>
    <m/>
    <m/>
    <m/>
    <m/>
    <m/>
    <n v="0"/>
    <n v="1"/>
    <n v="0"/>
    <n v="0"/>
    <n v="1"/>
    <n v="0"/>
    <n v="1"/>
    <n v="0"/>
    <n v="0"/>
    <n v="0"/>
    <n v="0"/>
    <n v="0"/>
    <n v="0"/>
    <n v="0"/>
    <n v="0"/>
    <n v="0"/>
    <n v="0"/>
    <n v="1"/>
    <n v="0"/>
    <n v="0"/>
  </r>
  <r>
    <n v="206074192"/>
    <x v="107"/>
    <d v="2024-01-01T00:00:00"/>
    <d v="2024-12-31T00:00:00"/>
    <n v="366"/>
    <s v="In Process"/>
    <x v="0"/>
    <x v="5"/>
    <x v="0"/>
    <x v="0"/>
    <s v="05 - East Bay"/>
    <x v="9"/>
    <s v="925-448-3782"/>
    <s v="2765 MITCHELL"/>
    <s v="WALNUT CREEK"/>
    <s v="94598-1601"/>
    <s v="1033884473"/>
    <s v="CRAIG BILLS"/>
    <s v="Yes"/>
    <m/>
    <n v="59"/>
    <n v="59"/>
    <x v="1"/>
    <n v="21594"/>
    <n v="21373"/>
    <n v="229.27"/>
    <n v="553"/>
    <n v="555"/>
    <n v="21227"/>
    <m/>
    <m/>
    <m/>
    <m/>
    <m/>
    <n v="146"/>
    <m/>
    <x v="0"/>
    <n v="21373"/>
    <m/>
    <m/>
    <m/>
    <m/>
    <m/>
    <m/>
    <m/>
    <m/>
    <n v="26722000"/>
    <n v="8069197"/>
    <n v="9110714"/>
    <n v="2404"/>
    <n v="25682887"/>
    <n v="17765999"/>
    <n v="7916888"/>
    <n v="1"/>
    <m/>
    <m/>
    <n v="7916889"/>
    <n v="26539500"/>
    <m/>
    <m/>
    <m/>
    <m/>
    <m/>
    <n v="182500"/>
    <m/>
    <n v="26722000"/>
    <m/>
    <m/>
    <m/>
    <m/>
    <m/>
    <m/>
    <m/>
    <m/>
    <n v="8068630"/>
    <m/>
    <m/>
    <m/>
    <m/>
    <m/>
    <m/>
    <m/>
    <m/>
    <m/>
    <m/>
    <m/>
    <n v="567"/>
    <m/>
    <m/>
    <m/>
    <n v="3374"/>
    <n v="60628"/>
    <n v="2589600"/>
    <n v="0"/>
    <n v="1857500"/>
    <n v="421350"/>
    <n v="2541185"/>
    <n v="273872"/>
    <m/>
    <n v="321688"/>
    <m/>
    <m/>
    <m/>
    <m/>
    <m/>
    <m/>
    <m/>
    <m/>
    <m/>
    <m/>
    <m/>
    <m/>
    <m/>
    <m/>
    <m/>
    <m/>
    <m/>
    <m/>
    <m/>
    <m/>
    <m/>
    <m/>
    <m/>
    <m/>
    <m/>
    <m/>
    <m/>
    <m/>
    <m/>
    <m/>
    <m/>
    <m/>
    <n v="9110714"/>
    <m/>
    <m/>
    <m/>
    <m/>
    <m/>
    <m/>
    <m/>
    <m/>
    <m/>
    <m/>
    <m/>
    <m/>
    <m/>
    <m/>
    <m/>
    <m/>
    <m/>
    <m/>
    <m/>
    <m/>
    <m/>
    <m/>
    <m/>
    <m/>
    <m/>
    <m/>
    <m/>
    <m/>
    <m/>
    <n v="7077676"/>
    <n v="1481671"/>
    <n v="9206652"/>
    <n v="124890"/>
    <n v="4575671"/>
    <m/>
    <m/>
    <m/>
    <m/>
    <m/>
    <m/>
    <m/>
    <m/>
    <n v="64659"/>
    <n v="12199"/>
    <n v="947152"/>
    <m/>
    <n v="617510"/>
    <n v="185236"/>
    <n v="486019"/>
    <n v="122180"/>
    <m/>
    <n v="348303"/>
    <n v="605191"/>
    <n v="342227"/>
    <n v="152342"/>
    <n v="1111135"/>
    <n v="88845"/>
    <n v="127612"/>
    <n v="87289"/>
    <n v="4583022"/>
    <n v="15985"/>
    <n v="2596234"/>
    <n v="541480"/>
    <n v="34739"/>
    <m/>
    <n v="8041"/>
    <n v="112928"/>
    <n v="16234055"/>
    <m/>
    <n v="64592"/>
    <m/>
    <m/>
    <m/>
    <n v="16298647"/>
    <n v="1264679"/>
    <m/>
    <m/>
    <n v="15033968"/>
    <n v="16298647"/>
    <n v="13706293"/>
    <m/>
    <m/>
    <m/>
    <n v="0"/>
    <m/>
    <n v="45701"/>
    <n v="52235"/>
    <n v="97936"/>
    <n v="-33344"/>
    <m/>
    <m/>
    <m/>
    <m/>
    <m/>
    <n v="0"/>
    <n v="0"/>
    <n v="2033"/>
    <n v="0"/>
    <n v="12441"/>
    <n v="24629"/>
    <n v="49353"/>
    <n v="0"/>
    <n v="0"/>
    <n v="0"/>
    <n v="13344"/>
    <n v="1929"/>
    <n v="11906"/>
    <m/>
    <n v="22034"/>
    <n v="1954"/>
    <n v="2864"/>
    <n v="1264"/>
    <n v="14428"/>
    <n v="158179"/>
    <n v="0"/>
    <n v="0"/>
    <n v="0"/>
    <n v="0"/>
    <n v="0"/>
    <n v="0"/>
    <n v="0"/>
    <n v="335129"/>
    <n v="0"/>
    <n v="676970"/>
    <n v="1091783"/>
    <n v="1266573"/>
    <n v="0"/>
    <n v="0"/>
    <n v="0"/>
    <n v="803366"/>
    <n v="81173"/>
    <n v="228224"/>
    <m/>
    <n v="540726"/>
    <n v="70319"/>
    <n v="81818"/>
    <n v="63777"/>
    <n v="1837818"/>
    <n v="7077676"/>
    <n v="0"/>
    <n v="0"/>
    <n v="0"/>
    <n v="0"/>
    <n v="0"/>
    <n v="0"/>
    <n v="0"/>
    <m/>
    <x v="0"/>
    <x v="0"/>
    <m/>
    <m/>
    <n v="13344"/>
    <m/>
    <x v="0"/>
    <x v="0"/>
    <m/>
    <m/>
    <n v="803366"/>
    <n v="102"/>
    <n v="205"/>
    <n v="57"/>
    <n v="72"/>
    <n v="149"/>
    <n v="35"/>
    <n v="38"/>
    <n v="65"/>
    <n v="23"/>
    <n v="1"/>
    <n v="0"/>
    <n v="0"/>
    <n v="1"/>
    <n v="0"/>
    <n v="0"/>
    <n v="1"/>
    <n v="0"/>
    <n v="0"/>
    <n v="0"/>
    <n v="0"/>
    <n v="0"/>
    <n v="0"/>
    <n v="0"/>
    <n v="0"/>
    <n v="1"/>
    <n v="0"/>
    <n v="0"/>
    <n v="0"/>
    <n v="0"/>
  </r>
  <r>
    <n v="206080930"/>
    <x v="108"/>
    <d v="2024-01-01T00:00:00"/>
    <d v="2024-12-31T00:00:00"/>
    <n v="366"/>
    <s v="In Process"/>
    <x v="0"/>
    <x v="6"/>
    <x v="0"/>
    <x v="0"/>
    <s v="01 - Northern California"/>
    <x v="11"/>
    <s v="707-464-6151"/>
    <s v="1280 MARSHALL STREET"/>
    <s v="CRESCENT CITY"/>
    <s v="95531-2217"/>
    <s v="ZZR06296K"/>
    <s v="RENEE PORTER"/>
    <s v="Yes"/>
    <m/>
    <n v="99"/>
    <n v="99"/>
    <x v="2"/>
    <n v="36234"/>
    <n v="29000"/>
    <n v="187.78"/>
    <n v="230"/>
    <n v="236"/>
    <n v="3737"/>
    <n v="156"/>
    <n v="1294"/>
    <n v="22038"/>
    <m/>
    <n v="1088"/>
    <n v="354"/>
    <n v="333"/>
    <x v="0"/>
    <n v="29000"/>
    <m/>
    <m/>
    <m/>
    <m/>
    <m/>
    <m/>
    <m/>
    <m/>
    <n v="7469466"/>
    <n v="1495075"/>
    <n v="-673908"/>
    <n v="30368"/>
    <n v="9668817"/>
    <n v="9343730"/>
    <n v="325087"/>
    <m/>
    <m/>
    <m/>
    <n v="325087"/>
    <n v="1092420"/>
    <n v="63180"/>
    <n v="315645"/>
    <n v="5375939"/>
    <m/>
    <n v="441576"/>
    <n v="99477"/>
    <n v="81229"/>
    <n v="7469466"/>
    <m/>
    <m/>
    <m/>
    <m/>
    <m/>
    <m/>
    <m/>
    <m/>
    <n v="774606"/>
    <m/>
    <n v="4263"/>
    <m/>
    <n v="35823"/>
    <m/>
    <n v="610116"/>
    <m/>
    <m/>
    <m/>
    <n v="29798"/>
    <m/>
    <n v="31249"/>
    <m/>
    <n v="9220"/>
    <m/>
    <n v="191948"/>
    <n v="0"/>
    <n v="317079"/>
    <n v="0"/>
    <n v="408670"/>
    <n v="52370"/>
    <n v="525008"/>
    <n v="0"/>
    <m/>
    <n v="0"/>
    <m/>
    <m/>
    <m/>
    <m/>
    <m/>
    <m/>
    <m/>
    <m/>
    <m/>
    <m/>
    <m/>
    <m/>
    <m/>
    <m/>
    <m/>
    <m/>
    <m/>
    <m/>
    <m/>
    <m/>
    <m/>
    <m/>
    <m/>
    <m/>
    <m/>
    <m/>
    <m/>
    <m/>
    <n v="-2442"/>
    <m/>
    <m/>
    <m/>
    <n v="-1127968"/>
    <m/>
    <n v="769"/>
    <m/>
    <n v="-87590"/>
    <m/>
    <n v="529941"/>
    <m/>
    <m/>
    <m/>
    <n v="5375"/>
    <m/>
    <n v="8007"/>
    <m/>
    <m/>
    <m/>
    <m/>
    <m/>
    <m/>
    <m/>
    <m/>
    <m/>
    <m/>
    <m/>
    <m/>
    <m/>
    <m/>
    <m/>
    <m/>
    <m/>
    <n v="3797980"/>
    <n v="903754"/>
    <n v="4641996"/>
    <n v="149826"/>
    <n v="4051845"/>
    <m/>
    <m/>
    <m/>
    <m/>
    <m/>
    <m/>
    <m/>
    <m/>
    <n v="33751"/>
    <m/>
    <n v="332367"/>
    <m/>
    <n v="276364"/>
    <n v="61288"/>
    <n v="86346"/>
    <m/>
    <m/>
    <n v="600"/>
    <n v="390108"/>
    <n v="329891"/>
    <n v="135693"/>
    <n v="799162"/>
    <n v="253233"/>
    <n v="170964"/>
    <n v="282236"/>
    <n v="1461662"/>
    <m/>
    <n v="639293"/>
    <n v="19869"/>
    <n v="19058"/>
    <m/>
    <m/>
    <m/>
    <n v="4653936"/>
    <m/>
    <n v="58835"/>
    <m/>
    <n v="1091856"/>
    <m/>
    <n v="5804627"/>
    <n v="1935735"/>
    <n v="1528705"/>
    <n v="282844"/>
    <n v="2057343"/>
    <n v="5804627"/>
    <n v="1065043"/>
    <m/>
    <n v="684707"/>
    <m/>
    <n v="0"/>
    <m/>
    <n v="67043"/>
    <n v="279178"/>
    <n v="346221"/>
    <n v="-287386"/>
    <m/>
    <m/>
    <m/>
    <n v="282844"/>
    <m/>
    <s v="0.76"/>
    <n v="1471158.6"/>
    <n v="1641"/>
    <n v="0"/>
    <n v="8395"/>
    <n v="9998"/>
    <n v="45429"/>
    <n v="0"/>
    <n v="0"/>
    <n v="12414"/>
    <n v="2942"/>
    <n v="2094"/>
    <n v="13178"/>
    <n v="5223"/>
    <n v="18000"/>
    <n v="5794"/>
    <n v="6712"/>
    <n v="4527"/>
    <n v="7864"/>
    <n v="144211"/>
    <n v="0"/>
    <n v="1489"/>
    <n v="11207"/>
    <n v="12885"/>
    <n v="0"/>
    <n v="0"/>
    <n v="25581"/>
    <n v="100829"/>
    <n v="0"/>
    <n v="358394"/>
    <n v="370501"/>
    <n v="1009351"/>
    <n v="0"/>
    <n v="0"/>
    <n v="241186"/>
    <n v="136105"/>
    <n v="49345"/>
    <n v="244734"/>
    <n v="94360"/>
    <n v="349834"/>
    <n v="206345"/>
    <n v="134420"/>
    <n v="231363"/>
    <n v="271213"/>
    <n v="3797980"/>
    <n v="0"/>
    <n v="89335"/>
    <n v="529545"/>
    <n v="327850"/>
    <n v="0"/>
    <n v="0"/>
    <n v="946730"/>
    <m/>
    <x v="0"/>
    <x v="0"/>
    <m/>
    <m/>
    <n v="2942"/>
    <m/>
    <x v="0"/>
    <x v="0"/>
    <m/>
    <m/>
    <n v="136105"/>
    <n v="86"/>
    <n v="150"/>
    <n v="55"/>
    <n v="48"/>
    <n v="83"/>
    <n v="22"/>
    <n v="30"/>
    <n v="52"/>
    <n v="15"/>
    <n v="1"/>
    <n v="0"/>
    <n v="0"/>
    <n v="0"/>
    <n v="1"/>
    <n v="0"/>
    <n v="1"/>
    <n v="0"/>
    <n v="0"/>
    <n v="0"/>
    <n v="0"/>
    <n v="0"/>
    <n v="0"/>
    <n v="0"/>
    <n v="0"/>
    <n v="1"/>
    <n v="0"/>
    <n v="0"/>
    <n v="0"/>
    <n v="0"/>
  </r>
  <r>
    <n v="206090863"/>
    <x v="109"/>
    <d v="2024-01-01T00:00:00"/>
    <d v="2024-12-31T00:00:00"/>
    <n v="366"/>
    <s v="In Process"/>
    <x v="0"/>
    <x v="7"/>
    <x v="0"/>
    <x v="0"/>
    <s v="02 - Golden Empire"/>
    <x v="12"/>
    <s v="530-622-6842"/>
    <s v="3280 WASHINGTON STREET"/>
    <s v="PLACERVILLE"/>
    <s v="95667"/>
    <s v="ZZR06243G"/>
    <s v="DEVIN HAMPTON"/>
    <s v="Yes"/>
    <m/>
    <n v="99"/>
    <n v="99"/>
    <x v="2"/>
    <n v="36234"/>
    <n v="34151"/>
    <n v="215.6"/>
    <n v="288"/>
    <n v="280"/>
    <n v="4186"/>
    <n v="2607"/>
    <n v="3699"/>
    <n v="19303"/>
    <m/>
    <n v="160"/>
    <n v="570"/>
    <n v="3626"/>
    <x v="0"/>
    <n v="34151"/>
    <m/>
    <m/>
    <m/>
    <m/>
    <m/>
    <m/>
    <m/>
    <m/>
    <n v="18867825"/>
    <n v="3169606"/>
    <n v="5823426"/>
    <n v="13732"/>
    <n v="16227737"/>
    <n v="17398332"/>
    <n v="-1170595"/>
    <n v="-2"/>
    <m/>
    <m/>
    <n v="-1170597"/>
    <n v="5232500"/>
    <n v="3258750"/>
    <n v="1377625"/>
    <n v="7220800"/>
    <m/>
    <n v="200000"/>
    <n v="213725"/>
    <n v="1364425"/>
    <n v="18867825"/>
    <m/>
    <m/>
    <m/>
    <m/>
    <m/>
    <m/>
    <m/>
    <m/>
    <n v="2062363"/>
    <m/>
    <n v="1023588"/>
    <m/>
    <n v="7061"/>
    <m/>
    <n v="14881"/>
    <m/>
    <m/>
    <m/>
    <n v="44638"/>
    <m/>
    <n v="17075"/>
    <m/>
    <m/>
    <m/>
    <n v="0"/>
    <n v="0"/>
    <n v="1211625"/>
    <n v="0"/>
    <n v="1257875"/>
    <n v="380400"/>
    <n v="244236"/>
    <n v="55907"/>
    <m/>
    <n v="19563"/>
    <m/>
    <m/>
    <m/>
    <m/>
    <m/>
    <m/>
    <m/>
    <m/>
    <m/>
    <m/>
    <m/>
    <m/>
    <m/>
    <m/>
    <m/>
    <m/>
    <m/>
    <m/>
    <m/>
    <m/>
    <m/>
    <m/>
    <m/>
    <m/>
    <m/>
    <m/>
    <m/>
    <m/>
    <m/>
    <m/>
    <m/>
    <m/>
    <n v="2329725"/>
    <m/>
    <n v="2583135"/>
    <m/>
    <n v="-294404"/>
    <m/>
    <n v="918579"/>
    <m/>
    <m/>
    <m/>
    <n v="132134"/>
    <m/>
    <n v="154257"/>
    <m/>
    <m/>
    <m/>
    <m/>
    <m/>
    <m/>
    <m/>
    <m/>
    <m/>
    <m/>
    <m/>
    <m/>
    <m/>
    <m/>
    <m/>
    <m/>
    <m/>
    <n v="6307719"/>
    <n v="1935855"/>
    <n v="9154758"/>
    <n v="287132"/>
    <n v="7112849"/>
    <m/>
    <m/>
    <m/>
    <m/>
    <m/>
    <m/>
    <m/>
    <m/>
    <n v="2897"/>
    <m/>
    <n v="631760"/>
    <m/>
    <n v="457068"/>
    <n v="149363"/>
    <n v="279997"/>
    <n v="93618"/>
    <m/>
    <n v="62174"/>
    <n v="786163"/>
    <n v="349226"/>
    <n v="121223"/>
    <n v="1173497"/>
    <n v="175830"/>
    <n v="234919"/>
    <n v="162323"/>
    <n v="3846616"/>
    <n v="34240"/>
    <n v="916161"/>
    <n v="64756"/>
    <n v="127806"/>
    <m/>
    <n v="13493"/>
    <n v="602353"/>
    <n v="2699544"/>
    <m/>
    <n v="163981"/>
    <m/>
    <m/>
    <n v="100000"/>
    <n v="2963525"/>
    <n v="1698595"/>
    <m/>
    <m/>
    <n v="1264930"/>
    <n v="2963525"/>
    <m/>
    <m/>
    <n v="313404"/>
    <m/>
    <n v="0"/>
    <m/>
    <n v="19697"/>
    <n v="203068"/>
    <n v="222765"/>
    <n v="-58784"/>
    <m/>
    <m/>
    <m/>
    <m/>
    <m/>
    <s v="0.01"/>
    <n v="16985.95"/>
    <n v="2031"/>
    <n v="0"/>
    <n v="6639"/>
    <n v="35143"/>
    <n v="58372"/>
    <n v="0"/>
    <n v="0"/>
    <n v="0"/>
    <n v="10081"/>
    <n v="4673"/>
    <n v="12538"/>
    <n v="3255"/>
    <n v="25285"/>
    <n v="3851"/>
    <n v="8545"/>
    <n v="1792"/>
    <n v="20473"/>
    <n v="192678"/>
    <n v="0"/>
    <n v="657"/>
    <n v="8785"/>
    <n v="27792"/>
    <n v="0"/>
    <n v="0"/>
    <n v="37234"/>
    <n v="160976"/>
    <n v="0"/>
    <n v="336879"/>
    <n v="1610611"/>
    <n v="1487782"/>
    <n v="0"/>
    <n v="0"/>
    <n v="0"/>
    <n v="557507"/>
    <n v="139673"/>
    <n v="236447"/>
    <n v="65509"/>
    <n v="570596"/>
    <n v="121660"/>
    <n v="169837"/>
    <n v="86216"/>
    <n v="764026"/>
    <n v="6307719"/>
    <n v="0"/>
    <n v="56078"/>
    <n v="563255"/>
    <n v="1313651"/>
    <n v="0"/>
    <n v="0"/>
    <n v="1932984"/>
    <m/>
    <x v="0"/>
    <x v="0"/>
    <m/>
    <m/>
    <n v="10081"/>
    <m/>
    <x v="0"/>
    <x v="0"/>
    <m/>
    <m/>
    <n v="557507"/>
    <n v="113"/>
    <n v="216"/>
    <n v="63"/>
    <n v="66"/>
    <n v="139"/>
    <n v="35"/>
    <n v="34"/>
    <n v="77"/>
    <n v="17"/>
    <n v="1"/>
    <n v="0"/>
    <n v="0"/>
    <n v="0"/>
    <n v="1"/>
    <n v="0"/>
    <n v="1"/>
    <n v="0"/>
    <n v="0"/>
    <n v="0"/>
    <n v="0"/>
    <n v="0"/>
    <n v="0"/>
    <n v="0"/>
    <n v="0"/>
    <n v="1"/>
    <n v="0"/>
    <n v="0"/>
    <n v="0"/>
    <n v="0"/>
  </r>
  <r>
    <n v="206090983"/>
    <x v="110"/>
    <d v="2024-01-01T00:00:00"/>
    <d v="2024-12-31T00:00:00"/>
    <n v="366"/>
    <s v="In Process"/>
    <x v="0"/>
    <x v="7"/>
    <x v="0"/>
    <x v="0"/>
    <s v="02 - Golden Empire"/>
    <x v="12"/>
    <s v="530-622-3400"/>
    <s v="1040 MARSHALL WAY"/>
    <s v="PLACERVILLE"/>
    <s v="95667-0000"/>
    <s v="ZZR05497G"/>
    <s v="COLBY HOLLINGSWORTH"/>
    <s v="Yes"/>
    <m/>
    <n v="99"/>
    <n v="99"/>
    <x v="2"/>
    <n v="36234"/>
    <n v="32438"/>
    <n v="207.38"/>
    <n v="295"/>
    <n v="281"/>
    <n v="3822"/>
    <n v="2724"/>
    <n v="3003"/>
    <n v="16141"/>
    <m/>
    <n v="24"/>
    <n v="276"/>
    <n v="6448"/>
    <x v="0"/>
    <n v="32438"/>
    <m/>
    <m/>
    <m/>
    <m/>
    <m/>
    <m/>
    <m/>
    <m/>
    <n v="18376075"/>
    <n v="4385451"/>
    <n v="5935000"/>
    <n v="12875"/>
    <n v="16839401"/>
    <n v="16091282"/>
    <n v="748119"/>
    <m/>
    <m/>
    <m/>
    <n v="748119"/>
    <n v="4777500"/>
    <n v="3190464"/>
    <n v="1058205"/>
    <n v="5672501"/>
    <m/>
    <n v="29055"/>
    <n v="98720"/>
    <n v="3549630"/>
    <n v="18376075"/>
    <m/>
    <m/>
    <m/>
    <m/>
    <m/>
    <m/>
    <m/>
    <m/>
    <n v="2573350"/>
    <m/>
    <n v="1220781"/>
    <m/>
    <n v="18096"/>
    <m/>
    <n v="157949"/>
    <m/>
    <m/>
    <m/>
    <n v="9740"/>
    <m/>
    <n v="1495"/>
    <m/>
    <n v="404040"/>
    <m/>
    <n v="0"/>
    <n v="0"/>
    <n v="1951850"/>
    <n v="1970"/>
    <n v="1330425"/>
    <n v="366600"/>
    <n v="573757"/>
    <n v="129435"/>
    <m/>
    <n v="31414"/>
    <m/>
    <m/>
    <m/>
    <m/>
    <m/>
    <m/>
    <m/>
    <m/>
    <m/>
    <m/>
    <m/>
    <m/>
    <m/>
    <m/>
    <m/>
    <m/>
    <m/>
    <m/>
    <m/>
    <m/>
    <m/>
    <m/>
    <m/>
    <m/>
    <m/>
    <m/>
    <m/>
    <m/>
    <m/>
    <m/>
    <m/>
    <m/>
    <n v="2876761"/>
    <m/>
    <n v="2653786"/>
    <m/>
    <n v="-674521"/>
    <m/>
    <n v="287459"/>
    <m/>
    <m/>
    <m/>
    <n v="24505"/>
    <m/>
    <n v="767010"/>
    <m/>
    <m/>
    <m/>
    <m/>
    <m/>
    <m/>
    <m/>
    <m/>
    <m/>
    <m/>
    <m/>
    <m/>
    <m/>
    <m/>
    <m/>
    <m/>
    <m/>
    <n v="7687910"/>
    <n v="2489656"/>
    <n v="5913716"/>
    <n v="520362"/>
    <n v="6951118"/>
    <m/>
    <m/>
    <m/>
    <m/>
    <m/>
    <m/>
    <m/>
    <m/>
    <n v="79"/>
    <m/>
    <n v="742478"/>
    <m/>
    <n v="335509"/>
    <n v="137531"/>
    <n v="281997"/>
    <n v="101709"/>
    <m/>
    <n v="114522"/>
    <n v="750998"/>
    <n v="368961"/>
    <n v="185679"/>
    <n v="1211952"/>
    <n v="124213"/>
    <n v="197637"/>
    <n v="159377"/>
    <n v="3991349"/>
    <n v="28904"/>
    <n v="575696"/>
    <n v="39085"/>
    <n v="61760"/>
    <m/>
    <n v="13493"/>
    <n v="-282765"/>
    <n v="3624511"/>
    <m/>
    <n v="167881"/>
    <n v="221763"/>
    <m/>
    <n v="100000"/>
    <n v="4114155"/>
    <n v="4358656"/>
    <m/>
    <m/>
    <n v="-244501"/>
    <n v="4114155"/>
    <m/>
    <m/>
    <m/>
    <m/>
    <n v="0"/>
    <m/>
    <n v="35270"/>
    <n v="209326"/>
    <n v="244596"/>
    <n v="-76715"/>
    <m/>
    <m/>
    <m/>
    <m/>
    <m/>
    <s v="0.00"/>
    <n v="0"/>
    <n v="2008"/>
    <n v="0"/>
    <n v="12416"/>
    <n v="37747"/>
    <n v="71198"/>
    <n v="0"/>
    <n v="0"/>
    <n v="0"/>
    <n v="15751"/>
    <n v="5859"/>
    <n v="11122"/>
    <n v="6699"/>
    <n v="26521"/>
    <n v="2727"/>
    <n v="5487"/>
    <n v="2023"/>
    <n v="16004"/>
    <n v="215562"/>
    <n v="0"/>
    <n v="85"/>
    <n v="1612"/>
    <n v="6921"/>
    <n v="0"/>
    <n v="0"/>
    <n v="8618"/>
    <n v="147865"/>
    <n v="0"/>
    <n v="738435"/>
    <n v="1838006"/>
    <n v="1794256"/>
    <n v="0"/>
    <n v="0"/>
    <n v="0"/>
    <n v="878399"/>
    <n v="162959"/>
    <n v="210822"/>
    <n v="127015"/>
    <n v="601497"/>
    <n v="81532"/>
    <n v="121396"/>
    <n v="110044"/>
    <n v="875684"/>
    <n v="7687910"/>
    <n v="0"/>
    <n v="6130"/>
    <n v="96371"/>
    <n v="352526"/>
    <n v="0"/>
    <n v="0"/>
    <n v="455027"/>
    <m/>
    <x v="0"/>
    <x v="0"/>
    <m/>
    <m/>
    <n v="15751"/>
    <m/>
    <x v="0"/>
    <x v="0"/>
    <m/>
    <m/>
    <n v="878399"/>
    <n v="123"/>
    <n v="231"/>
    <n v="62"/>
    <n v="82"/>
    <n v="164"/>
    <n v="36"/>
    <n v="41"/>
    <n v="88"/>
    <n v="18"/>
    <n v="1"/>
    <n v="0"/>
    <n v="0"/>
    <n v="0"/>
    <n v="1"/>
    <n v="0"/>
    <n v="1"/>
    <n v="0"/>
    <n v="0"/>
    <n v="0"/>
    <n v="0"/>
    <n v="0"/>
    <n v="0"/>
    <n v="0"/>
    <n v="0"/>
    <n v="1"/>
    <n v="0"/>
    <n v="0"/>
    <n v="0"/>
    <n v="0"/>
  </r>
  <r>
    <n v="206092347"/>
    <x v="111"/>
    <d v="2024-01-01T00:00:00"/>
    <d v="2024-12-31T00:00:00"/>
    <n v="366"/>
    <s v="In Process"/>
    <x v="0"/>
    <x v="7"/>
    <x v="0"/>
    <x v="0"/>
    <s v="02 - Golden Empire"/>
    <x v="12"/>
    <s v="530-621-1100"/>
    <s v="4301 GOLDEN CENTER DRIVE"/>
    <s v="PLACERVILLE"/>
    <s v="95667-0000"/>
    <s v="LTC55180F"/>
    <s v="DOUGLAS HAWKINS"/>
    <s v="Yes"/>
    <m/>
    <n v="68"/>
    <n v="68"/>
    <x v="2"/>
    <n v="24888"/>
    <n v="22885"/>
    <n v="206.47"/>
    <n v="526"/>
    <n v="524"/>
    <n v="10254"/>
    <m/>
    <n v="1859"/>
    <n v="5145"/>
    <n v="697"/>
    <n v="1806"/>
    <n v="1724"/>
    <n v="1400"/>
    <x v="0"/>
    <n v="22885"/>
    <m/>
    <m/>
    <m/>
    <m/>
    <m/>
    <m/>
    <m/>
    <m/>
    <n v="8009750"/>
    <n v="8065045"/>
    <n v="-1533137"/>
    <n v="4611"/>
    <n v="17612543"/>
    <n v="15171602"/>
    <n v="2440941"/>
    <n v="-642556"/>
    <m/>
    <m/>
    <n v="1798385"/>
    <n v="3588900"/>
    <m/>
    <n v="650650"/>
    <n v="1800750"/>
    <n v="243950"/>
    <n v="632100"/>
    <n v="603400"/>
    <n v="490000"/>
    <n v="8009750"/>
    <m/>
    <m/>
    <m/>
    <m/>
    <m/>
    <m/>
    <m/>
    <m/>
    <n v="6190892"/>
    <m/>
    <m/>
    <m/>
    <n v="6572"/>
    <m/>
    <n v="35699"/>
    <m/>
    <n v="306481"/>
    <m/>
    <n v="1525042"/>
    <m/>
    <n v="228"/>
    <m/>
    <n v="131"/>
    <m/>
    <n v="0"/>
    <n v="0"/>
    <n v="2806524"/>
    <n v="0"/>
    <n v="3558500"/>
    <n v="861081"/>
    <n v="804387"/>
    <n v="5106"/>
    <m/>
    <n v="29447"/>
    <m/>
    <m/>
    <m/>
    <m/>
    <m/>
    <m/>
    <m/>
    <m/>
    <m/>
    <m/>
    <m/>
    <m/>
    <m/>
    <m/>
    <m/>
    <m/>
    <m/>
    <m/>
    <m/>
    <m/>
    <m/>
    <m/>
    <m/>
    <m/>
    <m/>
    <m/>
    <m/>
    <m/>
    <n v="-141156"/>
    <m/>
    <m/>
    <m/>
    <n v="-1372311"/>
    <m/>
    <m/>
    <m/>
    <n v="7168"/>
    <m/>
    <n v="-510599"/>
    <m/>
    <n v="294501"/>
    <m/>
    <n v="302234"/>
    <m/>
    <n v="-112974"/>
    <m/>
    <m/>
    <m/>
    <m/>
    <m/>
    <m/>
    <m/>
    <m/>
    <m/>
    <m/>
    <m/>
    <m/>
    <m/>
    <m/>
    <m/>
    <m/>
    <m/>
    <n v="7544303"/>
    <n v="1547087"/>
    <n v="6080212"/>
    <n v="80259"/>
    <n v="5941159"/>
    <m/>
    <m/>
    <m/>
    <m/>
    <m/>
    <m/>
    <m/>
    <m/>
    <n v="67381"/>
    <n v="2442"/>
    <n v="597629"/>
    <m/>
    <n v="479348"/>
    <n v="199335"/>
    <n v="483171"/>
    <n v="1209"/>
    <m/>
    <n v="9272"/>
    <n v="773704"/>
    <n v="273632"/>
    <n v="156075"/>
    <n v="1366025"/>
    <n v="162986"/>
    <n v="165877"/>
    <n v="86720"/>
    <n v="3376423"/>
    <n v="32239"/>
    <n v="626140"/>
    <n v="62681"/>
    <n v="18320"/>
    <m/>
    <n v="4679"/>
    <n v="285155"/>
    <n v="5087113"/>
    <m/>
    <n v="164190"/>
    <m/>
    <m/>
    <m/>
    <n v="5251303"/>
    <n v="1065119"/>
    <m/>
    <m/>
    <n v="4186184"/>
    <n v="5251303"/>
    <n v="1960598"/>
    <m/>
    <m/>
    <m/>
    <n v="0"/>
    <n v="32481"/>
    <m/>
    <n v="169456"/>
    <n v="201937"/>
    <n v="-37747"/>
    <m/>
    <m/>
    <m/>
    <m/>
    <m/>
    <s v="0.00"/>
    <n v="0"/>
    <n v="1945"/>
    <n v="0"/>
    <n v="6464"/>
    <n v="29928"/>
    <n v="57044"/>
    <n v="0"/>
    <n v="0"/>
    <n v="5810"/>
    <n v="13700"/>
    <n v="6285"/>
    <n v="6019"/>
    <n v="3198"/>
    <n v="18871"/>
    <n v="4126"/>
    <n v="5649"/>
    <n v="1428"/>
    <n v="13711"/>
    <n v="174178"/>
    <n v="0"/>
    <n v="669"/>
    <n v="2448"/>
    <n v="14168"/>
    <n v="0"/>
    <n v="0"/>
    <n v="17285"/>
    <n v="178353"/>
    <n v="0"/>
    <n v="411057"/>
    <n v="1600714"/>
    <n v="1647894"/>
    <n v="0"/>
    <n v="0"/>
    <n v="278633"/>
    <n v="870843"/>
    <n v="186837"/>
    <n v="107090"/>
    <n v="63928"/>
    <n v="455551"/>
    <n v="132142"/>
    <n v="124447"/>
    <n v="72402"/>
    <n v="933832"/>
    <n v="7063723"/>
    <n v="0"/>
    <n v="63570"/>
    <n v="134639"/>
    <n v="425054"/>
    <n v="0"/>
    <n v="0"/>
    <n v="623263"/>
    <m/>
    <x v="0"/>
    <x v="0"/>
    <m/>
    <m/>
    <n v="13700"/>
    <m/>
    <x v="0"/>
    <x v="0"/>
    <m/>
    <m/>
    <n v="870843"/>
    <n v="140"/>
    <n v="344"/>
    <n v="74"/>
    <n v="92"/>
    <n v="265"/>
    <n v="43"/>
    <n v="53"/>
    <n v="156"/>
    <n v="28"/>
    <n v="1"/>
    <n v="0"/>
    <n v="0"/>
    <n v="0"/>
    <n v="1"/>
    <n v="0"/>
    <n v="1"/>
    <n v="0"/>
    <n v="0"/>
    <n v="0"/>
    <n v="0"/>
    <n v="0"/>
    <n v="0"/>
    <n v="0"/>
    <n v="0"/>
    <n v="1"/>
    <n v="0"/>
    <n v="0"/>
    <n v="0"/>
    <n v="0"/>
  </r>
  <r>
    <n v="206100684"/>
    <x v="112"/>
    <d v="2024-01-01T00:00:00"/>
    <d v="2024-12-31T00:00:00"/>
    <n v="366"/>
    <s v="In Process"/>
    <x v="1"/>
    <x v="8"/>
    <x v="1"/>
    <x v="1"/>
    <s v="09 - Central"/>
    <x v="13"/>
    <s v="559-896-4900"/>
    <s v="2280 DOCKERY AVENUE"/>
    <s v="SELMA"/>
    <s v="93662-0000"/>
    <s v="ZZR10823F"/>
    <s v="SHIKHA PATTESON"/>
    <s v="No"/>
    <m/>
    <n v="59"/>
    <n v="59"/>
    <x v="1"/>
    <n v="21594"/>
    <n v="20040"/>
    <n v="217.73"/>
    <n v="55"/>
    <n v="49"/>
    <n v="1435"/>
    <m/>
    <n v="1818"/>
    <n v="14743"/>
    <m/>
    <m/>
    <n v="1589"/>
    <n v="455"/>
    <x v="0"/>
    <n v="20040"/>
    <m/>
    <m/>
    <m/>
    <m/>
    <m/>
    <m/>
    <m/>
    <m/>
    <n v="6114200"/>
    <n v="585251"/>
    <n v="-57615"/>
    <n v="189621"/>
    <n v="6946687"/>
    <n v="8449054"/>
    <n v="-1502367"/>
    <n v="337184"/>
    <m/>
    <m/>
    <n v="-1165183"/>
    <n v="430500"/>
    <m/>
    <n v="545400"/>
    <n v="4422900"/>
    <m/>
    <m/>
    <n v="556150"/>
    <n v="159250"/>
    <n v="6114200"/>
    <m/>
    <m/>
    <m/>
    <m/>
    <m/>
    <m/>
    <m/>
    <m/>
    <n v="533348"/>
    <m/>
    <m/>
    <m/>
    <n v="1022"/>
    <m/>
    <m/>
    <m/>
    <m/>
    <m/>
    <m/>
    <m/>
    <m/>
    <m/>
    <n v="50881"/>
    <m/>
    <n v="0"/>
    <n v="0"/>
    <n v="266288"/>
    <n v="0"/>
    <n v="262366"/>
    <n v="13444"/>
    <n v="33726"/>
    <n v="6788"/>
    <m/>
    <n v="2639"/>
    <m/>
    <m/>
    <m/>
    <m/>
    <m/>
    <m/>
    <m/>
    <m/>
    <m/>
    <m/>
    <m/>
    <m/>
    <m/>
    <m/>
    <m/>
    <m/>
    <m/>
    <m/>
    <m/>
    <m/>
    <m/>
    <m/>
    <m/>
    <m/>
    <m/>
    <m/>
    <m/>
    <m/>
    <m/>
    <m/>
    <m/>
    <m/>
    <n v="-133584"/>
    <m/>
    <m/>
    <m/>
    <n v="205540"/>
    <m/>
    <m/>
    <m/>
    <m/>
    <m/>
    <m/>
    <m/>
    <n v="-129571"/>
    <m/>
    <m/>
    <m/>
    <m/>
    <m/>
    <m/>
    <m/>
    <m/>
    <m/>
    <m/>
    <m/>
    <m/>
    <m/>
    <m/>
    <m/>
    <m/>
    <m/>
    <n v="4088457"/>
    <n v="773799"/>
    <n v="3586798"/>
    <n v="297930"/>
    <n v="2965586"/>
    <m/>
    <m/>
    <m/>
    <m/>
    <m/>
    <m/>
    <m/>
    <m/>
    <m/>
    <m/>
    <n v="295371"/>
    <m/>
    <n v="156488"/>
    <n v="22370"/>
    <n v="57353"/>
    <n v="5075"/>
    <m/>
    <n v="16231"/>
    <n v="835957"/>
    <n v="315668"/>
    <n v="171247"/>
    <n v="900768"/>
    <n v="62978"/>
    <n v="161296"/>
    <n v="74757"/>
    <n v="1932853"/>
    <n v="116123"/>
    <m/>
    <n v="34654"/>
    <n v="87962"/>
    <m/>
    <n v="58109"/>
    <n v="178208"/>
    <n v="1339611"/>
    <m/>
    <n v="3109510"/>
    <n v="32047"/>
    <m/>
    <m/>
    <n v="4481168"/>
    <n v="691495"/>
    <m/>
    <n v="4112817"/>
    <n v="-323144"/>
    <n v="4481168"/>
    <m/>
    <m/>
    <m/>
    <m/>
    <n v="61730"/>
    <n v="8682007"/>
    <m/>
    <n v="1529187"/>
    <n v="10272924"/>
    <n v="-7163414"/>
    <n v="1982874"/>
    <m/>
    <m/>
    <n v="4112817"/>
    <m/>
    <s v="0.43"/>
    <n v="297342.84999999998"/>
    <n v="2473"/>
    <n v="0"/>
    <n v="5682"/>
    <n v="22337"/>
    <n v="57658"/>
    <n v="0"/>
    <n v="0"/>
    <n v="0"/>
    <m/>
    <n v="6760"/>
    <n v="12199"/>
    <n v="7175"/>
    <n v="26035"/>
    <n v="2114"/>
    <n v="4971"/>
    <n v="1821"/>
    <n v="21867"/>
    <n v="171092"/>
    <n v="0"/>
    <n v="0"/>
    <n v="0"/>
    <n v="0"/>
    <n v="0"/>
    <n v="0"/>
    <n v="0"/>
    <n v="142717"/>
    <n v="0"/>
    <n v="245484"/>
    <n v="778865"/>
    <n v="1105566"/>
    <n v="0"/>
    <n v="0"/>
    <n v="0"/>
    <m/>
    <n v="127379"/>
    <n v="217319"/>
    <n v="119416"/>
    <n v="455243"/>
    <n v="52141"/>
    <n v="130536"/>
    <n v="65696"/>
    <n v="648095"/>
    <n v="4088457"/>
    <n v="0"/>
    <n v="0"/>
    <n v="0"/>
    <n v="0"/>
    <n v="0"/>
    <n v="0"/>
    <n v="0"/>
    <m/>
    <x v="0"/>
    <x v="0"/>
    <m/>
    <m/>
    <m/>
    <m/>
    <x v="0"/>
    <x v="0"/>
    <m/>
    <m/>
    <m/>
    <n v="118"/>
    <n v="181"/>
    <n v="66"/>
    <n v="53"/>
    <n v="85"/>
    <n v="33"/>
    <n v="37"/>
    <n v="62"/>
    <n v="21"/>
    <n v="0"/>
    <n v="1"/>
    <n v="0"/>
    <n v="1"/>
    <n v="0"/>
    <n v="0"/>
    <n v="1"/>
    <n v="0"/>
    <n v="0"/>
    <n v="0"/>
    <n v="0"/>
    <n v="0"/>
    <n v="0"/>
    <n v="0"/>
    <n v="0"/>
    <n v="0"/>
    <n v="0"/>
    <n v="1"/>
    <n v="0"/>
    <n v="0"/>
  </r>
  <r>
    <n v="206100689"/>
    <x v="113"/>
    <d v="2023-06-01T00:00:00"/>
    <d v="2024-05-31T00:00:00"/>
    <n v="366"/>
    <s v="In Process"/>
    <x v="1"/>
    <x v="8"/>
    <x v="1"/>
    <x v="1"/>
    <s v="09 - Central"/>
    <x v="14"/>
    <s v="559-251-8414"/>
    <s v="6720 E. KINGS CANYON ROAD"/>
    <s v="FRESNO"/>
    <s v="93727"/>
    <s v="1205903176"/>
    <s v="ANGELA HOPKINS"/>
    <s v="No"/>
    <m/>
    <n v="120"/>
    <n v="120"/>
    <x v="0"/>
    <n v="43920"/>
    <n v="34034"/>
    <n v="77.489999999999995"/>
    <n v="308"/>
    <n v="311"/>
    <n v="9590"/>
    <m/>
    <n v="1371"/>
    <n v="14009"/>
    <m/>
    <n v="1602"/>
    <n v="4480"/>
    <n v="2982"/>
    <x v="0"/>
    <n v="34034"/>
    <m/>
    <m/>
    <m/>
    <m/>
    <m/>
    <m/>
    <m/>
    <m/>
    <n v="12864852"/>
    <n v="1926895"/>
    <n v="924355"/>
    <n v="3024"/>
    <n v="13870416"/>
    <n v="14982463"/>
    <n v="-1112047"/>
    <n v="116868"/>
    <m/>
    <m/>
    <n v="-995179"/>
    <n v="3625020"/>
    <m/>
    <n v="518238"/>
    <n v="5295402"/>
    <m/>
    <n v="605556"/>
    <n v="1693440"/>
    <n v="1127196"/>
    <n v="12864852"/>
    <m/>
    <m/>
    <m/>
    <m/>
    <m/>
    <m/>
    <m/>
    <m/>
    <n v="1620521"/>
    <m/>
    <m/>
    <m/>
    <n v="1885"/>
    <m/>
    <n v="19260"/>
    <m/>
    <m/>
    <m/>
    <n v="249349"/>
    <m/>
    <n v="35138"/>
    <m/>
    <n v="742"/>
    <m/>
    <n v="13551"/>
    <n v="0"/>
    <n v="671045"/>
    <n v="0"/>
    <n v="611921"/>
    <n v="209747"/>
    <n v="325045"/>
    <n v="43446"/>
    <m/>
    <n v="52140"/>
    <m/>
    <m/>
    <m/>
    <m/>
    <m/>
    <m/>
    <m/>
    <m/>
    <m/>
    <m/>
    <m/>
    <m/>
    <m/>
    <m/>
    <m/>
    <m/>
    <m/>
    <m/>
    <m/>
    <m/>
    <m/>
    <m/>
    <m/>
    <m/>
    <m/>
    <m/>
    <m/>
    <m/>
    <m/>
    <m/>
    <m/>
    <m/>
    <n v="-1359304"/>
    <m/>
    <m/>
    <m/>
    <n v="114533"/>
    <m/>
    <n v="1498650"/>
    <m/>
    <m/>
    <m/>
    <n v="338596"/>
    <m/>
    <n v="331880"/>
    <m/>
    <m/>
    <m/>
    <m/>
    <m/>
    <m/>
    <m/>
    <m/>
    <m/>
    <m/>
    <m/>
    <m/>
    <m/>
    <m/>
    <m/>
    <m/>
    <m/>
    <n v="7576147"/>
    <n v="2060811"/>
    <n v="5345505"/>
    <n v="169720"/>
    <n v="6425863"/>
    <m/>
    <m/>
    <m/>
    <m/>
    <m/>
    <m/>
    <m/>
    <m/>
    <m/>
    <m/>
    <n v="442489"/>
    <m/>
    <n v="382204"/>
    <n v="134745"/>
    <n v="335039"/>
    <n v="79711"/>
    <m/>
    <n v="54831"/>
    <n v="1184465"/>
    <n v="440681"/>
    <n v="238526"/>
    <n v="1307678"/>
    <n v="170631"/>
    <n v="331135"/>
    <n v="122294"/>
    <n v="2353618"/>
    <n v="794621"/>
    <n v="36241"/>
    <n v="1443"/>
    <n v="71185"/>
    <m/>
    <n v="15073"/>
    <n v="59990"/>
    <n v="8221903"/>
    <n v="874963"/>
    <n v="49127444"/>
    <n v="3469502"/>
    <m/>
    <n v="1943363"/>
    <n v="63637175"/>
    <n v="3618644"/>
    <m/>
    <n v="24459530"/>
    <n v="35559001"/>
    <n v="63637175"/>
    <m/>
    <m/>
    <m/>
    <m/>
    <n v="7127381"/>
    <n v="60549398"/>
    <m/>
    <n v="4444329"/>
    <n v="72121108"/>
    <n v="-22993664"/>
    <m/>
    <m/>
    <n v="24459530"/>
    <n v="24459530"/>
    <m/>
    <s v="1.59"/>
    <n v="5753643.96"/>
    <n v="1997"/>
    <n v="0"/>
    <n v="15640"/>
    <n v="34192"/>
    <n v="90246"/>
    <n v="0"/>
    <n v="0"/>
    <n v="3730"/>
    <m/>
    <n v="12422"/>
    <n v="14812"/>
    <n v="7349"/>
    <n v="28117"/>
    <n v="3858"/>
    <n v="8979"/>
    <n v="2179"/>
    <n v="25827"/>
    <n v="249348"/>
    <n v="0"/>
    <n v="192"/>
    <n v="65"/>
    <n v="343"/>
    <n v="0"/>
    <n v="0"/>
    <n v="600"/>
    <n v="152323"/>
    <n v="0"/>
    <n v="877193"/>
    <n v="1274015"/>
    <n v="2152903"/>
    <n v="0"/>
    <n v="0"/>
    <n v="144615"/>
    <m/>
    <n v="321476"/>
    <n v="316754"/>
    <n v="152671"/>
    <n v="655942"/>
    <n v="132472"/>
    <n v="242747"/>
    <n v="99205"/>
    <n v="1053831"/>
    <n v="7576147"/>
    <n v="0"/>
    <n v="14133"/>
    <n v="3833"/>
    <n v="13690"/>
    <n v="0"/>
    <n v="0"/>
    <n v="31656"/>
    <m/>
    <x v="0"/>
    <x v="0"/>
    <m/>
    <m/>
    <m/>
    <m/>
    <x v="0"/>
    <x v="0"/>
    <m/>
    <m/>
    <m/>
    <n v="178"/>
    <n v="270"/>
    <n v="117"/>
    <n v="92"/>
    <n v="149"/>
    <n v="57"/>
    <n v="60"/>
    <n v="92"/>
    <n v="36"/>
    <n v="0"/>
    <n v="1"/>
    <n v="0"/>
    <n v="0"/>
    <n v="0"/>
    <n v="1"/>
    <n v="1"/>
    <n v="0"/>
    <n v="0"/>
    <n v="0"/>
    <n v="0"/>
    <n v="0"/>
    <n v="0"/>
    <n v="0"/>
    <n v="0"/>
    <n v="0"/>
    <n v="0"/>
    <n v="1"/>
    <n v="0"/>
    <n v="0"/>
  </r>
  <r>
    <n v="206100694"/>
    <x v="114"/>
    <d v="2024-01-01T00:00:00"/>
    <d v="2024-12-31T00:00:00"/>
    <n v="366"/>
    <s v="In Process"/>
    <x v="0"/>
    <x v="8"/>
    <x v="0"/>
    <x v="0"/>
    <s v="09 - Central"/>
    <x v="14"/>
    <s v="559-299-2591"/>
    <s v="111 BARSTOW AVENUE"/>
    <s v="CLOVIS"/>
    <s v="93612"/>
    <s v="1508318700"/>
    <s v="STEPHEN BADGER?"/>
    <s v="Yes"/>
    <s v="BAYSHIRE SENIOR LIVING"/>
    <n v="57"/>
    <n v="57"/>
    <x v="1"/>
    <n v="20862"/>
    <n v="19996"/>
    <n v="223.44"/>
    <n v="314"/>
    <n v="370"/>
    <n v="5642"/>
    <n v="3496"/>
    <m/>
    <n v="10072"/>
    <m/>
    <m/>
    <m/>
    <n v="786"/>
    <x v="0"/>
    <n v="19996"/>
    <m/>
    <m/>
    <m/>
    <m/>
    <m/>
    <m/>
    <m/>
    <m/>
    <n v="6618179"/>
    <n v="3802610"/>
    <n v="149914"/>
    <n v="34896"/>
    <n v="10305771"/>
    <n v="8902770"/>
    <n v="1403001"/>
    <n v="323"/>
    <n v="800"/>
    <m/>
    <n v="1402524"/>
    <n v="1867362"/>
    <n v="1157089"/>
    <m/>
    <n v="3333582"/>
    <m/>
    <m/>
    <m/>
    <n v="260146"/>
    <n v="6618179"/>
    <m/>
    <m/>
    <m/>
    <m/>
    <m/>
    <m/>
    <m/>
    <m/>
    <n v="1072931"/>
    <m/>
    <n v="664829"/>
    <m/>
    <m/>
    <m/>
    <n v="1915377"/>
    <m/>
    <m/>
    <m/>
    <m/>
    <m/>
    <m/>
    <m/>
    <n v="149473"/>
    <m/>
    <n v="369327"/>
    <n v="0"/>
    <n v="1284840"/>
    <n v="0"/>
    <n v="1249800"/>
    <n v="306593"/>
    <n v="204386"/>
    <n v="28817"/>
    <m/>
    <n v="358847"/>
    <m/>
    <m/>
    <m/>
    <m/>
    <m/>
    <m/>
    <m/>
    <m/>
    <m/>
    <m/>
    <m/>
    <m/>
    <m/>
    <m/>
    <m/>
    <m/>
    <m/>
    <m/>
    <m/>
    <m/>
    <m/>
    <m/>
    <m/>
    <m/>
    <m/>
    <m/>
    <m/>
    <m/>
    <m/>
    <m/>
    <m/>
    <m/>
    <n v="-1979137"/>
    <m/>
    <n v="-450905"/>
    <m/>
    <m/>
    <m/>
    <n v="2410965"/>
    <m/>
    <m/>
    <m/>
    <m/>
    <m/>
    <n v="168991"/>
    <m/>
    <m/>
    <m/>
    <m/>
    <m/>
    <m/>
    <m/>
    <m/>
    <m/>
    <m/>
    <m/>
    <m/>
    <m/>
    <m/>
    <m/>
    <m/>
    <m/>
    <n v="3781429"/>
    <n v="1125225"/>
    <n v="3996116"/>
    <n v="163268"/>
    <n v="2817215"/>
    <m/>
    <m/>
    <m/>
    <m/>
    <m/>
    <m/>
    <m/>
    <m/>
    <n v="15890"/>
    <m/>
    <n v="465061"/>
    <m/>
    <n v="342085"/>
    <n v="78350"/>
    <n v="215603"/>
    <n v="28675"/>
    <m/>
    <n v="23315"/>
    <n v="287876"/>
    <n v="141055"/>
    <n v="51484"/>
    <n v="587987"/>
    <n v="99983"/>
    <n v="58611"/>
    <m/>
    <n v="2106500"/>
    <n v="48124"/>
    <n v="616672"/>
    <n v="9774"/>
    <n v="5762"/>
    <m/>
    <m/>
    <n v="902748"/>
    <n v="1651142"/>
    <m/>
    <n v="332698"/>
    <m/>
    <n v="3263955"/>
    <m/>
    <n v="5247795"/>
    <n v="2175345"/>
    <m/>
    <n v="1216"/>
    <n v="3071234"/>
    <n v="5247795"/>
    <m/>
    <n v="3124553"/>
    <m/>
    <m/>
    <n v="0"/>
    <m/>
    <n v="456876"/>
    <n v="67735"/>
    <n v="524611"/>
    <n v="-191913"/>
    <m/>
    <m/>
    <m/>
    <n v="1216"/>
    <m/>
    <s v="-0.02"/>
    <n v="-43506.9"/>
    <n v="1996"/>
    <n v="0"/>
    <n v="5725"/>
    <n v="16300"/>
    <n v="52375"/>
    <n v="0"/>
    <n v="0"/>
    <n v="1726"/>
    <n v="13884"/>
    <n v="2051"/>
    <n v="4405"/>
    <n v="1473"/>
    <n v="12748"/>
    <n v="1740"/>
    <n v="1868"/>
    <m/>
    <n v="12846"/>
    <n v="129137"/>
    <n v="0"/>
    <n v="0"/>
    <n v="0"/>
    <n v="0"/>
    <n v="0"/>
    <n v="0"/>
    <n v="0"/>
    <n v="150145"/>
    <n v="0"/>
    <n v="233423"/>
    <n v="585407"/>
    <n v="1000394"/>
    <n v="0"/>
    <n v="0"/>
    <n v="84980"/>
    <n v="688824"/>
    <n v="53559"/>
    <n v="76805"/>
    <n v="25253"/>
    <n v="292796"/>
    <n v="72961"/>
    <n v="45170"/>
    <m/>
    <n v="471712"/>
    <n v="3781429"/>
    <n v="0"/>
    <n v="0"/>
    <n v="0"/>
    <n v="0"/>
    <n v="0"/>
    <n v="0"/>
    <n v="0"/>
    <m/>
    <x v="0"/>
    <x v="0"/>
    <m/>
    <m/>
    <n v="13884"/>
    <m/>
    <x v="0"/>
    <x v="0"/>
    <m/>
    <m/>
    <n v="688824"/>
    <n v="98"/>
    <n v="147"/>
    <n v="66"/>
    <n v="66"/>
    <n v="109"/>
    <n v="39"/>
    <n v="45"/>
    <n v="83"/>
    <n v="24"/>
    <n v="1"/>
    <n v="0"/>
    <n v="0"/>
    <n v="1"/>
    <n v="0"/>
    <n v="0"/>
    <n v="1"/>
    <n v="0"/>
    <n v="0"/>
    <n v="0"/>
    <n v="0"/>
    <n v="0"/>
    <n v="0"/>
    <n v="0"/>
    <n v="0"/>
    <n v="1"/>
    <n v="0"/>
    <n v="0"/>
    <n v="0"/>
    <n v="0"/>
  </r>
  <r>
    <n v="206100704"/>
    <x v="115"/>
    <d v="2024-01-01T00:00:00"/>
    <d v="2024-12-31T00:00:00"/>
    <n v="366"/>
    <s v="In Process"/>
    <x v="0"/>
    <x v="8"/>
    <x v="0"/>
    <x v="0"/>
    <s v="09 - Central"/>
    <x v="14"/>
    <s v="559-275-4785"/>
    <s v="925 NORTH CORNELIA"/>
    <s v="FRESNO"/>
    <s v="93706"/>
    <s v="1295278059"/>
    <s v="MANNY GALIT"/>
    <s v="Yes"/>
    <m/>
    <n v="59"/>
    <n v="59"/>
    <x v="1"/>
    <n v="21594"/>
    <n v="19001"/>
    <n v="201.28"/>
    <m/>
    <n v="19"/>
    <n v="1118"/>
    <n v="778"/>
    <n v="1683"/>
    <n v="10717"/>
    <m/>
    <n v="1592"/>
    <n v="125"/>
    <n v="2988"/>
    <x v="0"/>
    <n v="19001"/>
    <m/>
    <m/>
    <m/>
    <m/>
    <m/>
    <m/>
    <m/>
    <m/>
    <n v="6175325"/>
    <n v="2043994"/>
    <n v="1581237"/>
    <n v="19836"/>
    <n v="6657918"/>
    <n v="7980599"/>
    <n v="-1322681"/>
    <n v="2"/>
    <m/>
    <m/>
    <n v="-1322679"/>
    <n v="363350"/>
    <n v="252850"/>
    <n v="546975"/>
    <n v="3483025"/>
    <m/>
    <n v="517400"/>
    <n v="40625"/>
    <n v="971100"/>
    <n v="6175325"/>
    <m/>
    <m/>
    <m/>
    <m/>
    <m/>
    <m/>
    <m/>
    <m/>
    <n v="653414"/>
    <m/>
    <n v="1308089"/>
    <m/>
    <n v="14785"/>
    <m/>
    <n v="67703"/>
    <m/>
    <m/>
    <m/>
    <m/>
    <m/>
    <n v="3"/>
    <m/>
    <m/>
    <m/>
    <n v="0"/>
    <n v="95606"/>
    <n v="334969"/>
    <n v="0"/>
    <n v="306660"/>
    <n v="163658"/>
    <n v="176528"/>
    <n v="2582"/>
    <m/>
    <n v="963991"/>
    <m/>
    <m/>
    <m/>
    <m/>
    <m/>
    <m/>
    <m/>
    <m/>
    <m/>
    <m/>
    <m/>
    <m/>
    <m/>
    <m/>
    <m/>
    <m/>
    <m/>
    <m/>
    <m/>
    <m/>
    <m/>
    <m/>
    <m/>
    <m/>
    <m/>
    <m/>
    <m/>
    <m/>
    <m/>
    <m/>
    <m/>
    <m/>
    <n v="207082"/>
    <m/>
    <n v="252850"/>
    <m/>
    <n v="12134"/>
    <m/>
    <n v="1036972"/>
    <m/>
    <m/>
    <m/>
    <n v="-519854"/>
    <m/>
    <n v="592053"/>
    <m/>
    <m/>
    <m/>
    <m/>
    <m/>
    <m/>
    <m/>
    <m/>
    <m/>
    <m/>
    <m/>
    <m/>
    <m/>
    <m/>
    <m/>
    <m/>
    <m/>
    <n v="3861715"/>
    <n v="881330"/>
    <n v="3237554"/>
    <n v="123944"/>
    <n v="3125087"/>
    <m/>
    <m/>
    <m/>
    <m/>
    <m/>
    <m/>
    <m/>
    <m/>
    <m/>
    <n v="5842"/>
    <n v="251232"/>
    <m/>
    <n v="202586"/>
    <n v="49132"/>
    <n v="117375"/>
    <n v="16455"/>
    <m/>
    <n v="9718"/>
    <n v="329334"/>
    <n v="129368"/>
    <n v="90131"/>
    <n v="637053"/>
    <n v="112859"/>
    <n v="166983"/>
    <n v="44162"/>
    <n v="2069946"/>
    <m/>
    <n v="531366"/>
    <n v="10510"/>
    <n v="15530"/>
    <m/>
    <m/>
    <n v="65930"/>
    <n v="2101512"/>
    <m/>
    <m/>
    <m/>
    <n v="4850"/>
    <m/>
    <n v="2106362"/>
    <n v="3316837"/>
    <m/>
    <m/>
    <n v="-1210475"/>
    <n v="2106362"/>
    <m/>
    <n v="4850"/>
    <n v="404698"/>
    <m/>
    <n v="0"/>
    <m/>
    <m/>
    <m/>
    <n v="0"/>
    <n v="0"/>
    <m/>
    <m/>
    <m/>
    <m/>
    <m/>
    <s v="-0.04"/>
    <n v="-132673.48000000001"/>
    <n v="2030"/>
    <n v="0"/>
    <n v="8619"/>
    <n v="16472"/>
    <n v="55413"/>
    <n v="0"/>
    <n v="0"/>
    <n v="1954"/>
    <n v="7665"/>
    <n v="1777"/>
    <m/>
    <m/>
    <n v="16435"/>
    <n v="3092"/>
    <n v="6353"/>
    <n v="939"/>
    <n v="9470"/>
    <n v="130219"/>
    <n v="0"/>
    <n v="0"/>
    <n v="2642"/>
    <n v="4655"/>
    <n v="0"/>
    <n v="0"/>
    <n v="7297"/>
    <n v="137611"/>
    <n v="0"/>
    <n v="425949"/>
    <n v="482795"/>
    <n v="1108411"/>
    <n v="0"/>
    <n v="0"/>
    <n v="152720"/>
    <n v="404889"/>
    <n v="45381"/>
    <m/>
    <m/>
    <n v="336041"/>
    <n v="85151"/>
    <n v="131940"/>
    <n v="33599"/>
    <n v="517228"/>
    <n v="3861715"/>
    <n v="0"/>
    <n v="0"/>
    <n v="79254"/>
    <n v="93101"/>
    <n v="0"/>
    <n v="0"/>
    <n v="172355"/>
    <m/>
    <x v="0"/>
    <x v="0"/>
    <m/>
    <m/>
    <n v="7665"/>
    <m/>
    <x v="0"/>
    <x v="0"/>
    <m/>
    <m/>
    <n v="404889"/>
    <n v="119"/>
    <n v="209"/>
    <n v="67"/>
    <n v="95"/>
    <n v="157"/>
    <n v="56"/>
    <n v="47"/>
    <n v="89"/>
    <n v="23"/>
    <n v="1"/>
    <n v="0"/>
    <n v="0"/>
    <n v="1"/>
    <n v="0"/>
    <n v="0"/>
    <n v="1"/>
    <n v="0"/>
    <n v="0"/>
    <n v="0"/>
    <n v="0"/>
    <n v="0"/>
    <n v="0"/>
    <n v="0"/>
    <n v="0"/>
    <n v="1"/>
    <n v="0"/>
    <n v="0"/>
    <n v="0"/>
    <n v="0"/>
  </r>
  <r>
    <n v="206100713"/>
    <x v="116"/>
    <d v="2024-01-01T00:00:00"/>
    <d v="2024-12-31T00:00:00"/>
    <n v="366"/>
    <s v="In Process"/>
    <x v="0"/>
    <x v="8"/>
    <x v="0"/>
    <x v="0"/>
    <s v="09 - Central"/>
    <x v="14"/>
    <s v="559-834-2542"/>
    <s v="1306 E. SUMNER AVENUE"/>
    <s v="FOWLER"/>
    <s v="93625"/>
    <s v="1629653001"/>
    <s v="KATHERINE HAGGERTY"/>
    <s v="Yes"/>
    <m/>
    <n v="49"/>
    <n v="49"/>
    <x v="1"/>
    <n v="17934"/>
    <n v="17189"/>
    <n v="226.32"/>
    <n v="90"/>
    <n v="89"/>
    <n v="1653"/>
    <n v="70"/>
    <n v="12417"/>
    <n v="123"/>
    <m/>
    <n v="1623"/>
    <n v="859"/>
    <n v="444"/>
    <x v="0"/>
    <n v="17189"/>
    <m/>
    <m/>
    <m/>
    <m/>
    <m/>
    <m/>
    <m/>
    <m/>
    <n v="14677292"/>
    <n v="10635227"/>
    <n v="8599030"/>
    <n v="4713"/>
    <n v="16718202"/>
    <n v="10388739"/>
    <n v="6329463"/>
    <m/>
    <m/>
    <m/>
    <n v="6329463"/>
    <n v="1153387"/>
    <m/>
    <n v="3673809"/>
    <n v="8360155"/>
    <m/>
    <n v="1353035"/>
    <n v="74506"/>
    <n v="62400"/>
    <n v="14677292"/>
    <m/>
    <m/>
    <m/>
    <m/>
    <m/>
    <m/>
    <m/>
    <m/>
    <n v="9518952"/>
    <m/>
    <m/>
    <m/>
    <n v="7064"/>
    <m/>
    <n v="28329"/>
    <m/>
    <n v="735"/>
    <m/>
    <n v="1005596"/>
    <m/>
    <n v="77"/>
    <m/>
    <n v="74474"/>
    <m/>
    <n v="79496"/>
    <n v="0"/>
    <n v="1198429"/>
    <n v="6083702"/>
    <n v="1655277"/>
    <n v="254100"/>
    <n v="1253787"/>
    <n v="33463"/>
    <m/>
    <n v="76973"/>
    <m/>
    <m/>
    <m/>
    <m/>
    <m/>
    <m/>
    <m/>
    <m/>
    <m/>
    <m/>
    <m/>
    <m/>
    <m/>
    <m/>
    <m/>
    <m/>
    <m/>
    <m/>
    <m/>
    <m/>
    <m/>
    <m/>
    <m/>
    <m/>
    <m/>
    <m/>
    <m/>
    <m/>
    <n v="-9228"/>
    <m/>
    <m/>
    <m/>
    <n v="4167970"/>
    <m/>
    <m/>
    <m/>
    <n v="197575"/>
    <m/>
    <n v="3190518"/>
    <m/>
    <m/>
    <m/>
    <n v="1025744"/>
    <m/>
    <n v="26451"/>
    <m/>
    <m/>
    <m/>
    <m/>
    <m/>
    <m/>
    <m/>
    <m/>
    <m/>
    <m/>
    <m/>
    <m/>
    <m/>
    <m/>
    <m/>
    <m/>
    <m/>
    <n v="6221415"/>
    <n v="2746302"/>
    <n v="1421022"/>
    <n v="212225"/>
    <n v="6037377"/>
    <m/>
    <m/>
    <m/>
    <m/>
    <m/>
    <m/>
    <m/>
    <m/>
    <m/>
    <m/>
    <n v="141721"/>
    <m/>
    <m/>
    <n v="1156375"/>
    <n v="15665"/>
    <n v="52518"/>
    <m/>
    <n v="2680"/>
    <n v="566643"/>
    <n v="246181"/>
    <n v="73856"/>
    <n v="912412"/>
    <n v="274474"/>
    <n v="62518"/>
    <n v="116602"/>
    <n v="729717"/>
    <m/>
    <m/>
    <m/>
    <m/>
    <m/>
    <m/>
    <m/>
    <n v="3399215"/>
    <m/>
    <n v="205650"/>
    <m/>
    <n v="-165335"/>
    <n v="494759"/>
    <n v="3934289"/>
    <n v="1599668"/>
    <m/>
    <n v="-167649"/>
    <n v="2502270"/>
    <n v="3934289"/>
    <m/>
    <m/>
    <m/>
    <m/>
    <n v="0"/>
    <m/>
    <n v="46643"/>
    <n v="189859"/>
    <n v="236502"/>
    <n v="-30852"/>
    <m/>
    <m/>
    <m/>
    <n v="-167649"/>
    <m/>
    <s v="0.07"/>
    <n v="111976.76000000001"/>
    <n v="2124"/>
    <n v="0"/>
    <n v="1291"/>
    <n v="20406"/>
    <n v="46327"/>
    <n v="0"/>
    <n v="0"/>
    <n v="1992"/>
    <m/>
    <n v="2234"/>
    <n v="7561"/>
    <n v="2193"/>
    <n v="13761"/>
    <n v="2668"/>
    <n v="4229"/>
    <n v="2098"/>
    <n v="6376"/>
    <n v="113260"/>
    <n v="0"/>
    <n v="0"/>
    <n v="0"/>
    <n v="4256"/>
    <n v="0"/>
    <n v="0"/>
    <n v="4256"/>
    <n v="163713"/>
    <n v="0"/>
    <n v="505787"/>
    <n v="1393784"/>
    <n v="2177875"/>
    <n v="0"/>
    <n v="0"/>
    <n v="76186"/>
    <m/>
    <n v="72771"/>
    <n v="161174"/>
    <n v="43913"/>
    <n v="401260"/>
    <n v="227559"/>
    <n v="40688"/>
    <n v="76220"/>
    <n v="573458"/>
    <n v="5914388"/>
    <n v="0"/>
    <n v="0"/>
    <n v="0"/>
    <n v="175629"/>
    <n v="0"/>
    <n v="0"/>
    <n v="175629"/>
    <m/>
    <x v="0"/>
    <x v="0"/>
    <m/>
    <m/>
    <m/>
    <m/>
    <x v="0"/>
    <x v="0"/>
    <m/>
    <m/>
    <m/>
    <n v="97"/>
    <n v="156"/>
    <n v="57"/>
    <n v="68"/>
    <n v="114"/>
    <n v="38"/>
    <n v="41"/>
    <n v="70"/>
    <n v="23"/>
    <n v="1"/>
    <n v="0"/>
    <n v="0"/>
    <n v="1"/>
    <n v="0"/>
    <n v="0"/>
    <n v="1"/>
    <n v="0"/>
    <n v="0"/>
    <n v="0"/>
    <n v="0"/>
    <n v="0"/>
    <n v="0"/>
    <n v="0"/>
    <n v="0"/>
    <n v="1"/>
    <n v="0"/>
    <n v="0"/>
    <n v="0"/>
    <n v="0"/>
  </r>
  <r>
    <n v="206100715"/>
    <x v="117"/>
    <d v="2024-01-01T00:00:00"/>
    <d v="2024-12-31T00:00:00"/>
    <n v="366"/>
    <s v="In Process"/>
    <x v="0"/>
    <x v="8"/>
    <x v="0"/>
    <x v="0"/>
    <s v="09 - Central"/>
    <x v="14"/>
    <s v="559-237-8377"/>
    <s v="1715 SOUTH CEDAR AVENUE"/>
    <s v="FRESNO"/>
    <s v="93702"/>
    <s v="1437388238"/>
    <s v="SALVADOR ESTRADA"/>
    <s v="Yes"/>
    <m/>
    <n v="99"/>
    <n v="99"/>
    <x v="2"/>
    <n v="36234"/>
    <n v="33844"/>
    <n v="213.66"/>
    <n v="551"/>
    <n v="556"/>
    <n v="4263"/>
    <n v="7542"/>
    <n v="2001"/>
    <n v="16484"/>
    <m/>
    <m/>
    <n v="421"/>
    <n v="3133"/>
    <x v="0"/>
    <n v="33844"/>
    <m/>
    <m/>
    <m/>
    <m/>
    <m/>
    <m/>
    <m/>
    <m/>
    <n v="10227685"/>
    <n v="5819891"/>
    <n v="1266368"/>
    <n v="19822"/>
    <n v="14801030"/>
    <n v="14565057"/>
    <n v="235973"/>
    <n v="-77"/>
    <m/>
    <m/>
    <n v="235896"/>
    <n v="1386040"/>
    <n v="2314745"/>
    <n v="571320"/>
    <n v="4831000"/>
    <m/>
    <m/>
    <n v="214125"/>
    <n v="910455"/>
    <n v="10227685"/>
    <m/>
    <m/>
    <m/>
    <m/>
    <m/>
    <m/>
    <m/>
    <m/>
    <n v="2104497"/>
    <m/>
    <n v="2985926"/>
    <m/>
    <n v="4717"/>
    <m/>
    <n v="305257"/>
    <m/>
    <m/>
    <m/>
    <m/>
    <m/>
    <n v="36934"/>
    <m/>
    <n v="382560"/>
    <m/>
    <n v="10515"/>
    <n v="43652"/>
    <n v="2138219"/>
    <n v="0"/>
    <n v="1609620"/>
    <n v="62900"/>
    <n v="1782451"/>
    <n v="121778"/>
    <m/>
    <n v="50756"/>
    <m/>
    <m/>
    <m/>
    <m/>
    <m/>
    <m/>
    <m/>
    <m/>
    <m/>
    <m/>
    <m/>
    <m/>
    <m/>
    <m/>
    <m/>
    <m/>
    <m/>
    <m/>
    <m/>
    <m/>
    <m/>
    <m/>
    <m/>
    <m/>
    <m/>
    <m/>
    <m/>
    <m/>
    <n v="34642"/>
    <m/>
    <m/>
    <m/>
    <n v="395083"/>
    <m/>
    <n v="859426"/>
    <m/>
    <n v="-329415"/>
    <m/>
    <n v="139571"/>
    <m/>
    <m/>
    <m/>
    <m/>
    <m/>
    <n v="167061"/>
    <m/>
    <m/>
    <m/>
    <m/>
    <m/>
    <m/>
    <m/>
    <m/>
    <m/>
    <m/>
    <m/>
    <m/>
    <m/>
    <m/>
    <m/>
    <m/>
    <m/>
    <n v="6556231"/>
    <n v="1612377"/>
    <n v="6396449"/>
    <n v="253890"/>
    <n v="5796975"/>
    <m/>
    <m/>
    <m/>
    <m/>
    <m/>
    <m/>
    <m/>
    <m/>
    <n v="117742"/>
    <n v="13770"/>
    <n v="580909"/>
    <m/>
    <n v="428750"/>
    <n v="25800"/>
    <n v="561458"/>
    <n v="68885"/>
    <m/>
    <n v="34469"/>
    <n v="425191"/>
    <n v="474434"/>
    <n v="124943"/>
    <n v="1084665"/>
    <n v="217859"/>
    <n v="152633"/>
    <n v="71725"/>
    <n v="3335033"/>
    <n v="106259"/>
    <n v="591709"/>
    <n v="41168"/>
    <n v="22433"/>
    <m/>
    <n v="339"/>
    <n v="287908"/>
    <n v="2793347"/>
    <m/>
    <n v="350075"/>
    <n v="5283"/>
    <n v="190560"/>
    <n v="19306"/>
    <n v="3358571"/>
    <n v="1406488"/>
    <n v="242917"/>
    <m/>
    <n v="1709166"/>
    <n v="3358571"/>
    <m/>
    <n v="190560"/>
    <m/>
    <m/>
    <n v="0"/>
    <m/>
    <n v="1077885"/>
    <n v="662504"/>
    <n v="1740389"/>
    <n v="-1390314"/>
    <m/>
    <m/>
    <m/>
    <m/>
    <m/>
    <s v="0.00"/>
    <n v="0"/>
    <n v="4187"/>
    <n v="0"/>
    <n v="11683"/>
    <n v="34627"/>
    <n v="92866"/>
    <n v="0"/>
    <n v="0"/>
    <n v="6186"/>
    <m/>
    <n v="1987"/>
    <n v="15794"/>
    <n v="4291"/>
    <n v="22376"/>
    <n v="4852"/>
    <n v="5324"/>
    <n v="1276"/>
    <n v="21241"/>
    <n v="226690"/>
    <n v="0"/>
    <n v="0"/>
    <n v="0"/>
    <n v="129"/>
    <n v="0"/>
    <n v="0"/>
    <n v="129"/>
    <n v="262102"/>
    <n v="0"/>
    <n v="609468"/>
    <n v="1341221"/>
    <n v="2024684"/>
    <n v="0"/>
    <n v="0"/>
    <n v="237691"/>
    <m/>
    <n v="63749"/>
    <n v="334474"/>
    <n v="75038"/>
    <n v="465022"/>
    <n v="154588"/>
    <n v="117896"/>
    <n v="56142"/>
    <n v="814156"/>
    <n v="6556231"/>
    <n v="0"/>
    <n v="0"/>
    <n v="0"/>
    <n v="4500"/>
    <n v="0"/>
    <n v="0"/>
    <n v="4500"/>
    <m/>
    <x v="0"/>
    <x v="0"/>
    <m/>
    <m/>
    <m/>
    <m/>
    <x v="0"/>
    <x v="0"/>
    <m/>
    <m/>
    <m/>
    <n v="173"/>
    <n v="258"/>
    <n v="116"/>
    <n v="125"/>
    <n v="188"/>
    <n v="82"/>
    <n v="76"/>
    <n v="124"/>
    <n v="47"/>
    <n v="1"/>
    <n v="0"/>
    <n v="0"/>
    <n v="0"/>
    <n v="1"/>
    <n v="0"/>
    <n v="1"/>
    <n v="0"/>
    <n v="0"/>
    <n v="0"/>
    <n v="0"/>
    <n v="0"/>
    <n v="0"/>
    <n v="0"/>
    <n v="0"/>
    <n v="1"/>
    <n v="0"/>
    <n v="0"/>
    <n v="0"/>
    <n v="0"/>
  </r>
  <r>
    <n v="206100728"/>
    <x v="118"/>
    <d v="2024-08-01T00:00:00"/>
    <d v="2024-12-31T00:00:00"/>
    <n v="153"/>
    <s v="In Process"/>
    <x v="0"/>
    <x v="8"/>
    <x v="0"/>
    <x v="0"/>
    <s v="09 - Central"/>
    <x v="14"/>
    <s v="559-227-5383"/>
    <s v="3672 N 1ST STREET"/>
    <s v="FRESNO"/>
    <s v="93726"/>
    <s v="1033987912"/>
    <s v="ADMINISTRATOR"/>
    <s v="Yes"/>
    <s v="BAYSHIRE SENIOR LIVING"/>
    <n v="65"/>
    <n v="65"/>
    <x v="2"/>
    <n v="9945"/>
    <n v="9635"/>
    <n v="95.02"/>
    <n v="122"/>
    <n v="115"/>
    <n v="1579"/>
    <n v="736"/>
    <n v="281"/>
    <n v="6368"/>
    <m/>
    <m/>
    <n v="40"/>
    <n v="631"/>
    <x v="0"/>
    <n v="9635"/>
    <m/>
    <m/>
    <m/>
    <m/>
    <m/>
    <m/>
    <m/>
    <m/>
    <n v="2363690"/>
    <n v="1384504"/>
    <n v="-416437"/>
    <n v="22150"/>
    <n v="4186781"/>
    <n v="3775549"/>
    <n v="411232"/>
    <m/>
    <n v="800"/>
    <m/>
    <n v="410432"/>
    <n v="542164"/>
    <n v="180558"/>
    <m/>
    <n v="1631155"/>
    <m/>
    <m/>
    <n v="9813"/>
    <m/>
    <n v="2363690"/>
    <m/>
    <m/>
    <m/>
    <m/>
    <m/>
    <m/>
    <m/>
    <m/>
    <n v="317567"/>
    <m/>
    <n v="105760"/>
    <m/>
    <m/>
    <m/>
    <n v="955430"/>
    <m/>
    <m/>
    <m/>
    <m/>
    <m/>
    <n v="5747"/>
    <m/>
    <m/>
    <m/>
    <n v="153"/>
    <n v="0"/>
    <n v="524469"/>
    <n v="0"/>
    <n v="681377"/>
    <n v="156384"/>
    <n v="13586"/>
    <n v="2686"/>
    <m/>
    <n v="5849"/>
    <m/>
    <m/>
    <m/>
    <m/>
    <m/>
    <m/>
    <m/>
    <m/>
    <m/>
    <m/>
    <m/>
    <m/>
    <m/>
    <m/>
    <m/>
    <m/>
    <m/>
    <m/>
    <m/>
    <m/>
    <m/>
    <m/>
    <m/>
    <m/>
    <m/>
    <m/>
    <m/>
    <m/>
    <n v="2519"/>
    <m/>
    <m/>
    <m/>
    <n v="-997187"/>
    <m/>
    <n v="-274339"/>
    <m/>
    <m/>
    <m/>
    <n v="852570"/>
    <m/>
    <m/>
    <m/>
    <m/>
    <m/>
    <m/>
    <m/>
    <m/>
    <m/>
    <m/>
    <m/>
    <m/>
    <m/>
    <m/>
    <m/>
    <m/>
    <m/>
    <m/>
    <m/>
    <m/>
    <m/>
    <m/>
    <m/>
    <n v="1732656"/>
    <n v="549274"/>
    <n v="1493619"/>
    <n v="75803"/>
    <n v="1427931"/>
    <m/>
    <m/>
    <m/>
    <m/>
    <m/>
    <m/>
    <m/>
    <m/>
    <n v="13139"/>
    <m/>
    <n v="195055"/>
    <m/>
    <n v="235862"/>
    <n v="33355"/>
    <n v="44164"/>
    <n v="9611"/>
    <m/>
    <n v="7720"/>
    <n v="158203"/>
    <n v="85868"/>
    <n v="29840"/>
    <n v="275137"/>
    <n v="38034"/>
    <n v="29862"/>
    <m/>
    <n v="805727"/>
    <n v="331"/>
    <n v="241518"/>
    <n v="19091"/>
    <n v="2683"/>
    <m/>
    <m/>
    <n v="122418"/>
    <n v="2690631"/>
    <m/>
    <n v="12099"/>
    <m/>
    <m/>
    <m/>
    <n v="2702730"/>
    <n v="2291719"/>
    <n v="576"/>
    <m/>
    <n v="410435"/>
    <n v="2702730"/>
    <m/>
    <m/>
    <n v="1560114"/>
    <m/>
    <n v="0"/>
    <m/>
    <n v="5347"/>
    <n v="7083"/>
    <n v="12430"/>
    <n v="-331"/>
    <m/>
    <m/>
    <m/>
    <m/>
    <m/>
    <s v="0.16"/>
    <n v="366675.04"/>
    <n v="0"/>
    <n v="0"/>
    <n v="4230"/>
    <n v="8159"/>
    <n v="21564"/>
    <n v="0"/>
    <n v="0"/>
    <n v="573"/>
    <n v="6673"/>
    <n v="745"/>
    <n v="3240"/>
    <n v="1151"/>
    <n v="5398"/>
    <n v="766"/>
    <n v="1190"/>
    <m/>
    <n v="3316"/>
    <n v="57005"/>
    <n v="0"/>
    <n v="0"/>
    <n v="0"/>
    <n v="0"/>
    <n v="0"/>
    <n v="0"/>
    <n v="0"/>
    <n v="0"/>
    <n v="0"/>
    <n v="209899"/>
    <n v="292791"/>
    <n v="443964"/>
    <n v="0"/>
    <n v="0"/>
    <n v="22022"/>
    <n v="360219"/>
    <n v="21858"/>
    <n v="56795"/>
    <n v="22191"/>
    <n v="119686"/>
    <n v="28818"/>
    <n v="22674"/>
    <m/>
    <n v="131739"/>
    <n v="1732656"/>
    <n v="0"/>
    <n v="0"/>
    <n v="0"/>
    <n v="0"/>
    <n v="0"/>
    <n v="0"/>
    <n v="0"/>
    <m/>
    <x v="0"/>
    <x v="0"/>
    <m/>
    <m/>
    <n v="6673"/>
    <m/>
    <x v="0"/>
    <x v="0"/>
    <m/>
    <m/>
    <n v="360219"/>
    <n v="77"/>
    <n v="142"/>
    <n v="44"/>
    <n v="45"/>
    <n v="82"/>
    <n v="14"/>
    <n v="25"/>
    <n v="47"/>
    <n v="8"/>
    <n v="1"/>
    <n v="0"/>
    <n v="0"/>
    <n v="0"/>
    <n v="1"/>
    <n v="0"/>
    <n v="1"/>
    <n v="0"/>
    <n v="0"/>
    <n v="0"/>
    <n v="0"/>
    <n v="0"/>
    <n v="0"/>
    <n v="0"/>
    <n v="0"/>
    <n v="1"/>
    <n v="0"/>
    <n v="0"/>
    <n v="0"/>
    <n v="0"/>
  </r>
  <r>
    <n v="206100731"/>
    <x v="119"/>
    <d v="2024-01-01T00:00:00"/>
    <d v="2024-12-31T00:00:00"/>
    <n v="366"/>
    <s v="In Process"/>
    <x v="0"/>
    <x v="8"/>
    <x v="0"/>
    <x v="0"/>
    <s v="09 - Central"/>
    <x v="14"/>
    <s v="559-227-4063"/>
    <s v="3408 EAST SHIELD AVENUE"/>
    <s v="FRESNO"/>
    <s v="93726"/>
    <s v="1467407858"/>
    <s v="BRAEDEN CARTER"/>
    <s v="Yes"/>
    <m/>
    <n v="121"/>
    <n v="121"/>
    <x v="0"/>
    <n v="44286"/>
    <n v="42638"/>
    <n v="224.45"/>
    <n v="628"/>
    <n v="440"/>
    <n v="4317"/>
    <n v="4756"/>
    <n v="4266"/>
    <n v="25453"/>
    <m/>
    <n v="85"/>
    <n v="614"/>
    <n v="3147"/>
    <x v="0"/>
    <n v="42638"/>
    <m/>
    <m/>
    <m/>
    <m/>
    <m/>
    <m/>
    <m/>
    <m/>
    <n v="12246516"/>
    <n v="4572495"/>
    <n v="219891"/>
    <n v="97874"/>
    <n v="16696994"/>
    <n v="16722622"/>
    <n v="-25628"/>
    <m/>
    <n v="800"/>
    <m/>
    <n v="-26428"/>
    <n v="1239932"/>
    <n v="1366022"/>
    <n v="1225283"/>
    <n v="7310628"/>
    <m/>
    <n v="24414"/>
    <n v="176354"/>
    <n v="903883"/>
    <n v="12246516"/>
    <m/>
    <m/>
    <m/>
    <m/>
    <m/>
    <m/>
    <m/>
    <m/>
    <n v="462953"/>
    <m/>
    <n v="510034"/>
    <m/>
    <n v="457485"/>
    <m/>
    <n v="2729578"/>
    <m/>
    <m/>
    <m/>
    <n v="9116"/>
    <m/>
    <n v="65845"/>
    <m/>
    <n v="337484"/>
    <m/>
    <n v="743665"/>
    <n v="0"/>
    <n v="1551050"/>
    <n v="0"/>
    <n v="1303200"/>
    <n v="212173"/>
    <n v="232351"/>
    <n v="20413"/>
    <m/>
    <n v="509643"/>
    <m/>
    <m/>
    <m/>
    <m/>
    <m/>
    <m/>
    <m/>
    <m/>
    <m/>
    <m/>
    <m/>
    <m/>
    <m/>
    <m/>
    <m/>
    <m/>
    <m/>
    <m/>
    <m/>
    <m/>
    <m/>
    <m/>
    <m/>
    <m/>
    <m/>
    <m/>
    <m/>
    <m/>
    <n v="-5314"/>
    <m/>
    <m/>
    <m/>
    <n v="-2807898"/>
    <m/>
    <n v="-1467513"/>
    <m/>
    <n v="1682769"/>
    <m/>
    <n v="1542951"/>
    <m/>
    <m/>
    <m/>
    <n v="33529"/>
    <m/>
    <n v="1241367"/>
    <m/>
    <m/>
    <m/>
    <m/>
    <m/>
    <m/>
    <m/>
    <m/>
    <m/>
    <m/>
    <m/>
    <m/>
    <m/>
    <m/>
    <m/>
    <m/>
    <m/>
    <n v="6632287"/>
    <n v="1798684"/>
    <n v="8291651"/>
    <n v="268477"/>
    <n v="5818571"/>
    <m/>
    <m/>
    <m/>
    <m/>
    <m/>
    <m/>
    <m/>
    <m/>
    <n v="33989"/>
    <m/>
    <n v="621742"/>
    <m/>
    <n v="341113"/>
    <n v="68439"/>
    <n v="354937"/>
    <n v="31012"/>
    <m/>
    <n v="27660"/>
    <n v="477826"/>
    <n v="225103"/>
    <n v="149945"/>
    <n v="1135870"/>
    <n v="175707"/>
    <n v="133551"/>
    <m/>
    <n v="3783638"/>
    <n v="13708"/>
    <n v="1309076"/>
    <n v="28146"/>
    <n v="14309"/>
    <m/>
    <m/>
    <n v="1978280"/>
    <n v="3942560"/>
    <m/>
    <n v="50434"/>
    <m/>
    <n v="636187"/>
    <m/>
    <n v="4629181"/>
    <n v="3434360"/>
    <m/>
    <n v="1258"/>
    <n v="1193563"/>
    <n v="4629181"/>
    <m/>
    <n v="636187"/>
    <n v="-723707"/>
    <m/>
    <n v="0"/>
    <m/>
    <n v="260273"/>
    <n v="60083"/>
    <n v="320356"/>
    <n v="-269922"/>
    <m/>
    <m/>
    <m/>
    <n v="1258"/>
    <m/>
    <s v="0.04"/>
    <n v="137374.39999999999"/>
    <n v="1931"/>
    <n v="0"/>
    <n v="13920"/>
    <n v="34408"/>
    <n v="107100"/>
    <n v="0"/>
    <n v="0"/>
    <n v="2198"/>
    <n v="16231"/>
    <n v="2661"/>
    <m/>
    <m/>
    <n v="24993"/>
    <n v="3850"/>
    <n v="5204"/>
    <m/>
    <n v="20424"/>
    <n v="232920"/>
    <n v="0"/>
    <n v="0"/>
    <n v="0"/>
    <n v="0"/>
    <n v="0"/>
    <n v="0"/>
    <n v="0"/>
    <n v="150666"/>
    <n v="0"/>
    <n v="640880"/>
    <n v="1259073"/>
    <n v="2154050"/>
    <n v="0"/>
    <n v="0"/>
    <n v="101826"/>
    <n v="831957"/>
    <n v="58103"/>
    <m/>
    <m/>
    <n v="504547"/>
    <n v="136142"/>
    <n v="105059"/>
    <m/>
    <n v="689984"/>
    <n v="6632287"/>
    <n v="0"/>
    <n v="0"/>
    <n v="0"/>
    <n v="0"/>
    <n v="0"/>
    <n v="0"/>
    <n v="0"/>
    <m/>
    <x v="0"/>
    <x v="0"/>
    <m/>
    <m/>
    <n v="16231"/>
    <m/>
    <x v="0"/>
    <x v="0"/>
    <m/>
    <m/>
    <n v="831957"/>
    <n v="156"/>
    <n v="248"/>
    <n v="103"/>
    <n v="100"/>
    <n v="172"/>
    <n v="59"/>
    <n v="70"/>
    <n v="124"/>
    <n v="40"/>
    <n v="1"/>
    <n v="0"/>
    <n v="0"/>
    <n v="0"/>
    <n v="0"/>
    <n v="1"/>
    <n v="1"/>
    <n v="0"/>
    <n v="0"/>
    <n v="0"/>
    <n v="0"/>
    <n v="0"/>
    <n v="0"/>
    <n v="0"/>
    <n v="0"/>
    <n v="1"/>
    <n v="0"/>
    <n v="0"/>
    <n v="0"/>
    <n v="0"/>
  </r>
  <r>
    <n v="206100732"/>
    <x v="120"/>
    <d v="2024-01-01T00:00:00"/>
    <d v="2024-12-31T00:00:00"/>
    <n v="366"/>
    <s v="In Process"/>
    <x v="0"/>
    <x v="8"/>
    <x v="0"/>
    <x v="0"/>
    <s v="09 - Central"/>
    <x v="14"/>
    <s v="559-222-4807"/>
    <s v="3510 EAST SHIELDS AVENUE"/>
    <s v="FRESNO"/>
    <s v="93726"/>
    <s v="ZZR05204F"/>
    <s v="BRETT HOBBS"/>
    <s v="Yes"/>
    <m/>
    <n v="103"/>
    <n v="103"/>
    <x v="0"/>
    <n v="37698"/>
    <n v="35186"/>
    <n v="218.98"/>
    <n v="521"/>
    <n v="516"/>
    <n v="6651"/>
    <n v="4054"/>
    <n v="2691"/>
    <n v="14878"/>
    <m/>
    <m/>
    <n v="372"/>
    <n v="6540"/>
    <x v="0"/>
    <n v="35186"/>
    <m/>
    <m/>
    <m/>
    <m/>
    <m/>
    <m/>
    <m/>
    <m/>
    <n v="23341820"/>
    <n v="5999045"/>
    <n v="12822511"/>
    <n v="12911"/>
    <n v="16531265"/>
    <n v="14461425"/>
    <n v="2069840"/>
    <n v="1"/>
    <m/>
    <m/>
    <n v="2069841"/>
    <n v="8313750"/>
    <n v="4720350"/>
    <n v="835670"/>
    <n v="4634290"/>
    <m/>
    <m/>
    <n v="115540"/>
    <n v="4722220"/>
    <n v="23341820"/>
    <m/>
    <m/>
    <m/>
    <m/>
    <m/>
    <m/>
    <m/>
    <m/>
    <n v="3418270"/>
    <m/>
    <n v="1743676"/>
    <m/>
    <n v="11859"/>
    <m/>
    <m/>
    <m/>
    <m/>
    <m/>
    <m/>
    <m/>
    <n v="33035"/>
    <m/>
    <n v="792205"/>
    <m/>
    <n v="0"/>
    <n v="0"/>
    <n v="2578975"/>
    <n v="24300"/>
    <n v="2243623"/>
    <n v="112050"/>
    <n v="884281"/>
    <n v="114335"/>
    <m/>
    <n v="41481"/>
    <m/>
    <m/>
    <m/>
    <m/>
    <m/>
    <m/>
    <m/>
    <m/>
    <m/>
    <m/>
    <m/>
    <m/>
    <m/>
    <m/>
    <m/>
    <m/>
    <m/>
    <m/>
    <m/>
    <m/>
    <m/>
    <m/>
    <m/>
    <m/>
    <m/>
    <m/>
    <m/>
    <m/>
    <m/>
    <m/>
    <m/>
    <m/>
    <n v="5936786"/>
    <m/>
    <n v="4746433"/>
    <m/>
    <n v="44245"/>
    <m/>
    <n v="709159"/>
    <m/>
    <m/>
    <m/>
    <m/>
    <m/>
    <n v="1385888"/>
    <m/>
    <m/>
    <m/>
    <m/>
    <m/>
    <m/>
    <m/>
    <m/>
    <m/>
    <m/>
    <m/>
    <m/>
    <m/>
    <m/>
    <m/>
    <m/>
    <m/>
    <n v="6738619"/>
    <n v="1609969"/>
    <n v="6112837"/>
    <n v="127907"/>
    <n v="4909338"/>
    <m/>
    <m/>
    <m/>
    <m/>
    <m/>
    <m/>
    <m/>
    <m/>
    <n v="204"/>
    <m/>
    <n v="631416"/>
    <n v="72185"/>
    <n v="707680"/>
    <n v="27027"/>
    <n v="355689"/>
    <n v="51379"/>
    <m/>
    <n v="23808"/>
    <n v="552506"/>
    <n v="280827"/>
    <n v="120424"/>
    <n v="1100510"/>
    <n v="119802"/>
    <n v="142170"/>
    <n v="110080"/>
    <n v="3530628"/>
    <n v="43504"/>
    <n v="1092490"/>
    <n v="71215"/>
    <n v="87211"/>
    <m/>
    <n v="14039"/>
    <n v="417293"/>
    <n v="4469830"/>
    <m/>
    <n v="641530"/>
    <m/>
    <m/>
    <n v="100000"/>
    <n v="5211360"/>
    <n v="1230520"/>
    <m/>
    <m/>
    <n v="3980840"/>
    <n v="5211360"/>
    <n v="1333673"/>
    <m/>
    <m/>
    <m/>
    <n v="0"/>
    <m/>
    <n v="560169"/>
    <n v="153351"/>
    <n v="713520"/>
    <n v="-71990"/>
    <m/>
    <m/>
    <m/>
    <m/>
    <m/>
    <s v="0.03"/>
    <n v="36915.599999999999"/>
    <n v="2094"/>
    <n v="0"/>
    <n v="3883"/>
    <n v="43328"/>
    <n v="84609"/>
    <n v="0"/>
    <n v="0"/>
    <n v="0"/>
    <n v="23802"/>
    <n v="2152"/>
    <n v="9261"/>
    <n v="4477"/>
    <n v="23187"/>
    <n v="3571"/>
    <n v="5120"/>
    <n v="1994"/>
    <n v="16614"/>
    <n v="224092"/>
    <n v="0"/>
    <n v="0"/>
    <n v="572"/>
    <n v="362"/>
    <n v="0"/>
    <n v="0"/>
    <n v="934"/>
    <n v="167546"/>
    <n v="0"/>
    <n v="192683"/>
    <n v="1563003"/>
    <n v="1686920"/>
    <n v="0"/>
    <n v="0"/>
    <n v="0"/>
    <n v="1138908"/>
    <n v="59298"/>
    <n v="182998"/>
    <n v="77971"/>
    <n v="459686"/>
    <n v="98261"/>
    <n v="105238"/>
    <n v="80707"/>
    <n v="925400"/>
    <n v="6738619"/>
    <n v="0"/>
    <n v="0"/>
    <n v="29553"/>
    <n v="15646"/>
    <n v="0"/>
    <n v="0"/>
    <n v="45199"/>
    <m/>
    <x v="0"/>
    <x v="0"/>
    <m/>
    <m/>
    <n v="23802"/>
    <m/>
    <x v="0"/>
    <x v="0"/>
    <m/>
    <m/>
    <n v="1138908"/>
    <n v="150"/>
    <n v="273"/>
    <n v="90"/>
    <n v="111"/>
    <n v="205"/>
    <n v="65"/>
    <n v="56"/>
    <n v="109"/>
    <n v="31"/>
    <n v="1"/>
    <n v="0"/>
    <n v="0"/>
    <n v="0"/>
    <n v="0"/>
    <n v="1"/>
    <n v="1"/>
    <n v="0"/>
    <n v="0"/>
    <n v="0"/>
    <n v="0"/>
    <n v="0"/>
    <n v="0"/>
    <n v="0"/>
    <n v="0"/>
    <n v="1"/>
    <n v="0"/>
    <n v="0"/>
    <n v="0"/>
    <n v="0"/>
  </r>
  <r>
    <n v="206100744"/>
    <x v="121"/>
    <d v="2024-01-01T00:00:00"/>
    <d v="2024-12-31T00:00:00"/>
    <n v="366"/>
    <s v="In Process"/>
    <x v="0"/>
    <x v="8"/>
    <x v="0"/>
    <x v="0"/>
    <s v="09 - Central"/>
    <x v="14"/>
    <s v="559-834-2519"/>
    <s v="8448 E. ADAMS AVENUE"/>
    <s v="FOWLER"/>
    <s v="93625"/>
    <s v="1952969024"/>
    <s v="SUKHDEEP GREWAL"/>
    <s v="Yes"/>
    <m/>
    <n v="46"/>
    <n v="46"/>
    <x v="1"/>
    <n v="16836"/>
    <n v="15907"/>
    <n v="223.1"/>
    <n v="82"/>
    <n v="80"/>
    <n v="481"/>
    <m/>
    <n v="13275"/>
    <m/>
    <m/>
    <n v="1075"/>
    <n v="21"/>
    <n v="1055"/>
    <x v="0"/>
    <n v="15907"/>
    <m/>
    <m/>
    <m/>
    <m/>
    <m/>
    <m/>
    <m/>
    <m/>
    <n v="5097008"/>
    <n v="6035058"/>
    <n v="3772826"/>
    <n v="100553"/>
    <n v="7459793"/>
    <n v="6356389"/>
    <n v="1103404"/>
    <m/>
    <m/>
    <m/>
    <n v="1103404"/>
    <n v="144625"/>
    <m/>
    <n v="614283"/>
    <n v="4002050"/>
    <m/>
    <n v="328900"/>
    <n v="1300"/>
    <n v="5850"/>
    <n v="5097008"/>
    <m/>
    <m/>
    <m/>
    <m/>
    <m/>
    <m/>
    <m/>
    <m/>
    <n v="5430870"/>
    <m/>
    <m/>
    <m/>
    <n v="9574"/>
    <m/>
    <n v="140551"/>
    <m/>
    <n v="7627"/>
    <m/>
    <n v="323296"/>
    <m/>
    <m/>
    <m/>
    <n v="123140"/>
    <m/>
    <n v="83373"/>
    <n v="0"/>
    <n v="1441767"/>
    <n v="2604128"/>
    <n v="1201100"/>
    <n v="2800"/>
    <n v="569005"/>
    <n v="10518"/>
    <m/>
    <n v="122367"/>
    <m/>
    <m/>
    <m/>
    <m/>
    <m/>
    <m/>
    <m/>
    <m/>
    <m/>
    <m/>
    <m/>
    <m/>
    <m/>
    <m/>
    <m/>
    <m/>
    <m/>
    <m/>
    <m/>
    <m/>
    <m/>
    <m/>
    <m/>
    <m/>
    <m/>
    <m/>
    <m/>
    <m/>
    <m/>
    <m/>
    <m/>
    <m/>
    <n v="3121233"/>
    <m/>
    <m/>
    <m/>
    <n v="23032"/>
    <m/>
    <n v="436955"/>
    <m/>
    <m/>
    <m/>
    <n v="163641"/>
    <m/>
    <n v="27965"/>
    <m/>
    <m/>
    <m/>
    <m/>
    <m/>
    <m/>
    <m/>
    <m/>
    <m/>
    <m/>
    <m/>
    <m/>
    <m/>
    <m/>
    <m/>
    <m/>
    <m/>
    <n v="3545162"/>
    <n v="788980"/>
    <n v="2022247"/>
    <n v="117199"/>
    <n v="2737197"/>
    <m/>
    <m/>
    <m/>
    <m/>
    <m/>
    <m/>
    <m/>
    <m/>
    <m/>
    <m/>
    <n v="207317"/>
    <n v="9091"/>
    <n v="193689"/>
    <n v="4810"/>
    <n v="40096"/>
    <n v="7675"/>
    <m/>
    <m/>
    <n v="301414"/>
    <n v="288671"/>
    <n v="9694"/>
    <n v="595896"/>
    <n v="112604"/>
    <n v="117997"/>
    <n v="101253"/>
    <n v="1414645"/>
    <n v="23190"/>
    <n v="397606"/>
    <n v="10614"/>
    <m/>
    <n v="45004"/>
    <m/>
    <n v="-262074"/>
    <n v="786764"/>
    <m/>
    <n v="76121"/>
    <m/>
    <n v="98776"/>
    <n v="511730"/>
    <n v="1473391"/>
    <n v="785028"/>
    <m/>
    <n v="3011"/>
    <n v="685352"/>
    <n v="1473391"/>
    <m/>
    <m/>
    <m/>
    <m/>
    <n v="0"/>
    <n v="4900"/>
    <n v="67649"/>
    <n v="15780"/>
    <n v="88329"/>
    <n v="-12208"/>
    <n v="3011"/>
    <m/>
    <m/>
    <n v="3011"/>
    <m/>
    <s v="0.11"/>
    <n v="86353.08"/>
    <n v="1681"/>
    <n v="0"/>
    <n v="1446"/>
    <n v="19195"/>
    <n v="42824"/>
    <n v="0"/>
    <n v="0"/>
    <n v="12183"/>
    <m/>
    <n v="172"/>
    <n v="14299"/>
    <m/>
    <n v="16360"/>
    <n v="2121"/>
    <n v="4088"/>
    <n v="2238"/>
    <n v="6019"/>
    <n v="122626"/>
    <n v="0"/>
    <n v="0"/>
    <n v="0"/>
    <n v="0"/>
    <n v="0"/>
    <n v="0"/>
    <n v="0"/>
    <n v="131329"/>
    <n v="0"/>
    <n v="132398"/>
    <n v="681501"/>
    <n v="867540"/>
    <n v="0"/>
    <n v="0"/>
    <n v="206603"/>
    <m/>
    <n v="56888"/>
    <n v="206747"/>
    <m/>
    <n v="284838"/>
    <n v="93430"/>
    <n v="89329"/>
    <n v="76776"/>
    <n v="379487"/>
    <n v="3206866"/>
    <n v="0"/>
    <n v="0"/>
    <n v="0"/>
    <n v="0"/>
    <n v="0"/>
    <n v="0"/>
    <n v="0"/>
    <m/>
    <x v="0"/>
    <x v="0"/>
    <m/>
    <m/>
    <m/>
    <m/>
    <x v="0"/>
    <x v="0"/>
    <m/>
    <m/>
    <m/>
    <n v="99"/>
    <n v="183"/>
    <n v="48"/>
    <n v="65"/>
    <n v="129"/>
    <n v="30"/>
    <n v="35"/>
    <n v="71"/>
    <n v="15"/>
    <n v="1"/>
    <n v="0"/>
    <n v="0"/>
    <n v="1"/>
    <n v="0"/>
    <n v="0"/>
    <n v="1"/>
    <n v="0"/>
    <n v="0"/>
    <n v="0"/>
    <n v="0"/>
    <n v="0"/>
    <n v="0"/>
    <n v="0"/>
    <n v="0"/>
    <n v="1"/>
    <n v="0"/>
    <n v="0"/>
    <n v="0"/>
    <n v="0"/>
  </r>
  <r>
    <n v="206100750"/>
    <x v="122"/>
    <d v="2024-01-01T00:00:00"/>
    <d v="2024-12-31T00:00:00"/>
    <n v="366"/>
    <s v="In Process"/>
    <x v="0"/>
    <x v="8"/>
    <x v="0"/>
    <x v="0"/>
    <s v="09 - Central"/>
    <x v="14"/>
    <s v="559-834-2586"/>
    <s v="2113 E. MANNING AVENUE"/>
    <s v="FRESNO"/>
    <s v="93725-0000"/>
    <s v="ZZR05423G"/>
    <s v="RONALD  KINNERSLEY"/>
    <s v="No"/>
    <m/>
    <n v="59"/>
    <n v="59"/>
    <x v="1"/>
    <n v="21594"/>
    <n v="19803"/>
    <n v="91.71"/>
    <n v="316"/>
    <n v="308"/>
    <n v="626"/>
    <n v="697"/>
    <n v="1530"/>
    <n v="16787"/>
    <m/>
    <n v="41"/>
    <n v="7"/>
    <n v="115"/>
    <x v="0"/>
    <n v="19803"/>
    <m/>
    <m/>
    <m/>
    <m/>
    <m/>
    <m/>
    <m/>
    <m/>
    <n v="7390638"/>
    <n v="2400653"/>
    <n v="1137851"/>
    <n v="8713"/>
    <n v="8662153"/>
    <n v="9100569"/>
    <n v="-438416"/>
    <n v="-20902"/>
    <m/>
    <m/>
    <n v="-459318"/>
    <n v="229096"/>
    <n v="277923"/>
    <n v="129808"/>
    <n v="5842479"/>
    <m/>
    <n v="477087"/>
    <n v="32235"/>
    <n v="402010"/>
    <n v="7390638"/>
    <m/>
    <m/>
    <m/>
    <m/>
    <m/>
    <m/>
    <m/>
    <m/>
    <n v="404424"/>
    <m/>
    <n v="268865"/>
    <m/>
    <n v="26051"/>
    <m/>
    <n v="1497748"/>
    <m/>
    <m/>
    <m/>
    <n v="203095"/>
    <m/>
    <n v="470"/>
    <m/>
    <m/>
    <m/>
    <n v="28616"/>
    <n v="0"/>
    <n v="1254225"/>
    <n v="0"/>
    <n v="852525"/>
    <n v="23400"/>
    <n v="184965"/>
    <n v="28961"/>
    <m/>
    <n v="27961"/>
    <m/>
    <m/>
    <m/>
    <m/>
    <m/>
    <m/>
    <m/>
    <m/>
    <m/>
    <m/>
    <m/>
    <m/>
    <m/>
    <m/>
    <m/>
    <m/>
    <m/>
    <m/>
    <m/>
    <m/>
    <m/>
    <m/>
    <m/>
    <m/>
    <m/>
    <m/>
    <n v="35944"/>
    <m/>
    <n v="-10015"/>
    <m/>
    <m/>
    <m/>
    <n v="159019"/>
    <m/>
    <n v="118601"/>
    <m/>
    <n v="158942"/>
    <m/>
    <n v="604047"/>
    <m/>
    <m/>
    <m/>
    <n v="-19033"/>
    <m/>
    <n v="90346"/>
    <m/>
    <m/>
    <m/>
    <m/>
    <m/>
    <m/>
    <m/>
    <m/>
    <m/>
    <m/>
    <m/>
    <m/>
    <m/>
    <m/>
    <m/>
    <m/>
    <m/>
    <n v="4335243"/>
    <n v="1183476"/>
    <n v="3581850"/>
    <n v="136821"/>
    <n v="3871416"/>
    <m/>
    <m/>
    <m/>
    <m/>
    <m/>
    <m/>
    <m/>
    <m/>
    <n v="10210"/>
    <m/>
    <n v="338183"/>
    <m/>
    <n v="233485"/>
    <n v="11495"/>
    <n v="115083"/>
    <n v="29040"/>
    <m/>
    <n v="21997"/>
    <n v="434006"/>
    <n v="161440"/>
    <n v="88997"/>
    <n v="702962"/>
    <n v="262589"/>
    <n v="175651"/>
    <n v="102382"/>
    <n v="1902924"/>
    <m/>
    <n v="458341"/>
    <n v="39004"/>
    <n v="24905"/>
    <m/>
    <n v="116459"/>
    <m/>
    <n v="2409139"/>
    <m/>
    <n v="276292"/>
    <m/>
    <n v="114071"/>
    <m/>
    <n v="2799502"/>
    <n v="1987761"/>
    <m/>
    <n v="1167614"/>
    <n v="-355873"/>
    <n v="2799502"/>
    <m/>
    <m/>
    <m/>
    <n v="66816"/>
    <n v="0"/>
    <m/>
    <n v="381677"/>
    <n v="281021"/>
    <n v="662698"/>
    <n v="-386406"/>
    <m/>
    <m/>
    <m/>
    <n v="1167614"/>
    <m/>
    <s v="0.07"/>
    <n v="139143.27000000002"/>
    <n v="1856"/>
    <n v="0"/>
    <n v="15704"/>
    <n v="14937"/>
    <n v="55740"/>
    <n v="0"/>
    <n v="0"/>
    <n v="1853"/>
    <m/>
    <n v="7157"/>
    <n v="5974"/>
    <n v="3587"/>
    <n v="15213"/>
    <n v="6546"/>
    <n v="4581"/>
    <n v="1346"/>
    <n v="10823"/>
    <n v="145317"/>
    <n v="0"/>
    <n v="0"/>
    <n v="0"/>
    <n v="0"/>
    <n v="0"/>
    <n v="0"/>
    <n v="0"/>
    <n v="143942"/>
    <n v="0"/>
    <n v="783173"/>
    <n v="577940"/>
    <n v="1219246"/>
    <n v="0"/>
    <n v="0"/>
    <n v="95779"/>
    <m/>
    <n v="175139"/>
    <n v="105664"/>
    <n v="63639"/>
    <n v="321724"/>
    <n v="205460"/>
    <n v="109333"/>
    <n v="71759"/>
    <n v="462445"/>
    <n v="4335243"/>
    <n v="0"/>
    <n v="0"/>
    <n v="0"/>
    <n v="0"/>
    <n v="0"/>
    <n v="0"/>
    <n v="0"/>
    <m/>
    <x v="0"/>
    <x v="0"/>
    <m/>
    <m/>
    <m/>
    <m/>
    <x v="0"/>
    <x v="0"/>
    <m/>
    <m/>
    <m/>
    <n v="100"/>
    <n v="133"/>
    <n v="92"/>
    <n v="62"/>
    <n v="90"/>
    <n v="57"/>
    <n v="42"/>
    <n v="61"/>
    <n v="38"/>
    <n v="1"/>
    <n v="0"/>
    <n v="0"/>
    <n v="1"/>
    <n v="0"/>
    <n v="0"/>
    <n v="1"/>
    <n v="0"/>
    <n v="0"/>
    <n v="0"/>
    <n v="0"/>
    <n v="0"/>
    <n v="0"/>
    <n v="0"/>
    <n v="0"/>
    <n v="1"/>
    <n v="0"/>
    <n v="0"/>
    <n v="0"/>
    <n v="0"/>
  </r>
  <r>
    <n v="206100751"/>
    <x v="123"/>
    <d v="2024-01-01T00:00:00"/>
    <d v="2024-12-31T00:00:00"/>
    <n v="366"/>
    <s v="In Process"/>
    <x v="0"/>
    <x v="8"/>
    <x v="0"/>
    <x v="0"/>
    <s v="09 - Central"/>
    <x v="14"/>
    <s v="559-268-6317"/>
    <s v="1233 A STREET"/>
    <s v="FRESNO"/>
    <s v="93706"/>
    <s v="1235208349"/>
    <s v="AKASH LAL"/>
    <s v="Yes"/>
    <s v="RMG CAPITAL PARTNERS LLC"/>
    <n v="80"/>
    <n v="80"/>
    <x v="2"/>
    <n v="29280"/>
    <n v="27548"/>
    <n v="216.57"/>
    <n v="119"/>
    <n v="91"/>
    <n v="3508"/>
    <n v="250"/>
    <n v="2814"/>
    <n v="18707"/>
    <m/>
    <n v="13"/>
    <n v="253"/>
    <n v="2003"/>
    <x v="0"/>
    <n v="27548"/>
    <m/>
    <m/>
    <m/>
    <m/>
    <m/>
    <m/>
    <m/>
    <m/>
    <n v="11707900"/>
    <n v="1734927"/>
    <n v="4385531"/>
    <n v="3764"/>
    <n v="9061060"/>
    <n v="9420840"/>
    <n v="-359780"/>
    <n v="1"/>
    <m/>
    <m/>
    <n v="-359779"/>
    <n v="1490900"/>
    <n v="106250"/>
    <n v="1195950"/>
    <n v="7950475"/>
    <m/>
    <n v="5525"/>
    <n v="107525"/>
    <n v="851275"/>
    <n v="11707900"/>
    <m/>
    <m/>
    <m/>
    <m/>
    <m/>
    <m/>
    <m/>
    <m/>
    <n v="1558857"/>
    <m/>
    <n v="90908"/>
    <m/>
    <m/>
    <m/>
    <n v="53617"/>
    <m/>
    <m/>
    <m/>
    <n v="4727"/>
    <m/>
    <n v="586"/>
    <m/>
    <n v="26232"/>
    <m/>
    <n v="46883"/>
    <n v="0"/>
    <n v="698880"/>
    <n v="0"/>
    <n v="791890"/>
    <n v="44960"/>
    <n v="113198"/>
    <n v="29981"/>
    <m/>
    <n v="9135"/>
    <m/>
    <m/>
    <m/>
    <m/>
    <m/>
    <m/>
    <m/>
    <m/>
    <m/>
    <m/>
    <m/>
    <m/>
    <m/>
    <m/>
    <m/>
    <m/>
    <m/>
    <m/>
    <m/>
    <m/>
    <m/>
    <m/>
    <m/>
    <m/>
    <m/>
    <m/>
    <m/>
    <m/>
    <m/>
    <m/>
    <m/>
    <m/>
    <n v="475889"/>
    <m/>
    <n v="8052"/>
    <m/>
    <n v="412561"/>
    <m/>
    <n v="3016578"/>
    <m/>
    <m/>
    <m/>
    <n v="419"/>
    <m/>
    <m/>
    <m/>
    <m/>
    <m/>
    <m/>
    <m/>
    <m/>
    <m/>
    <m/>
    <m/>
    <m/>
    <m/>
    <m/>
    <m/>
    <m/>
    <m/>
    <n v="472032"/>
    <m/>
    <n v="4480678"/>
    <n v="1088232"/>
    <n v="3851930"/>
    <n v="443343"/>
    <n v="3859020"/>
    <m/>
    <m/>
    <m/>
    <m/>
    <m/>
    <m/>
    <m/>
    <m/>
    <n v="31897"/>
    <n v="40224"/>
    <n v="150976"/>
    <m/>
    <n v="182412"/>
    <n v="16936"/>
    <n v="82876"/>
    <n v="16933"/>
    <m/>
    <n v="12450"/>
    <n v="348640"/>
    <n v="442197"/>
    <n v="88060"/>
    <n v="787036"/>
    <n v="73949"/>
    <n v="168068"/>
    <n v="67579"/>
    <n v="1942498"/>
    <m/>
    <n v="562390"/>
    <n v="74796"/>
    <n v="23300"/>
    <m/>
    <m/>
    <n v="448603"/>
    <n v="1903521"/>
    <m/>
    <m/>
    <m/>
    <n v="1839131"/>
    <n v="116666"/>
    <n v="3859318"/>
    <n v="3351285"/>
    <m/>
    <n v="740000"/>
    <n v="-231967"/>
    <n v="3859318"/>
    <m/>
    <n v="1808000"/>
    <n v="1417531"/>
    <n v="740000"/>
    <n v="0"/>
    <m/>
    <m/>
    <n v="774348"/>
    <n v="774348"/>
    <n v="-774348"/>
    <m/>
    <m/>
    <m/>
    <n v="740000"/>
    <m/>
    <s v="0.15"/>
    <n v="502692.75"/>
    <n v="2129"/>
    <n v="0"/>
    <n v="6014"/>
    <n v="26176"/>
    <n v="73049"/>
    <n v="0"/>
    <n v="0"/>
    <n v="4150"/>
    <m/>
    <n v="4169"/>
    <n v="20171"/>
    <n v="1971"/>
    <n v="21415"/>
    <n v="2331"/>
    <n v="7908"/>
    <n v="1414"/>
    <n v="11539"/>
    <n v="182436"/>
    <n v="0"/>
    <n v="8"/>
    <n v="0"/>
    <n v="0"/>
    <n v="0"/>
    <n v="0"/>
    <n v="8"/>
    <n v="146117"/>
    <n v="0"/>
    <n v="272465"/>
    <n v="882170"/>
    <n v="1505530"/>
    <n v="0"/>
    <n v="0"/>
    <n v="173716"/>
    <m/>
    <n v="94851"/>
    <n v="332805"/>
    <n v="31793"/>
    <n v="385784"/>
    <n v="58589"/>
    <n v="132677"/>
    <n v="56131"/>
    <n v="408050"/>
    <n v="4480678"/>
    <n v="0"/>
    <n v="422"/>
    <n v="0"/>
    <n v="0"/>
    <n v="0"/>
    <n v="0"/>
    <n v="422"/>
    <m/>
    <x v="0"/>
    <x v="0"/>
    <m/>
    <m/>
    <m/>
    <m/>
    <x v="0"/>
    <x v="0"/>
    <m/>
    <m/>
    <m/>
    <n v="122"/>
    <n v="187"/>
    <n v="83"/>
    <n v="73"/>
    <n v="113"/>
    <n v="50"/>
    <n v="49"/>
    <n v="78"/>
    <n v="35"/>
    <n v="1"/>
    <n v="0"/>
    <n v="0"/>
    <n v="0"/>
    <n v="1"/>
    <n v="0"/>
    <n v="1"/>
    <n v="0"/>
    <n v="0"/>
    <n v="0"/>
    <n v="0"/>
    <n v="0"/>
    <n v="0"/>
    <n v="0"/>
    <n v="0"/>
    <n v="1"/>
    <n v="0"/>
    <n v="0"/>
    <n v="0"/>
    <n v="0"/>
  </r>
  <r>
    <n v="206100772"/>
    <x v="124"/>
    <d v="2024-01-01T00:00:00"/>
    <d v="2024-12-31T00:00:00"/>
    <n v="366"/>
    <s v="In Process"/>
    <x v="0"/>
    <x v="8"/>
    <x v="0"/>
    <x v="0"/>
    <s v="09 - Central"/>
    <x v="14"/>
    <s v="559-251-8463"/>
    <s v="577 SOUTH PEACH AVENUE"/>
    <s v="FRESNO"/>
    <s v="93727-0000"/>
    <s v="1528100013"/>
    <s v="JOHN R. CHANDAR JR."/>
    <s v="Yes"/>
    <s v="COVENANT CARE CALIFORNIA LLC"/>
    <n v="180"/>
    <n v="180"/>
    <x v="0"/>
    <n v="65880"/>
    <n v="58670"/>
    <n v="210.29"/>
    <n v="933"/>
    <n v="930"/>
    <n v="10270"/>
    <n v="11699"/>
    <n v="4157"/>
    <n v="28285"/>
    <n v="1"/>
    <m/>
    <n v="329"/>
    <n v="3929"/>
    <x v="0"/>
    <n v="58670"/>
    <m/>
    <m/>
    <m/>
    <m/>
    <m/>
    <m/>
    <m/>
    <m/>
    <n v="18694803"/>
    <n v="5472008"/>
    <n v="-3139798"/>
    <n v="816"/>
    <n v="27307425"/>
    <n v="24533982"/>
    <n v="2773443"/>
    <n v="30903"/>
    <m/>
    <m/>
    <n v="2804346"/>
    <n v="3291340"/>
    <n v="3768553"/>
    <n v="1316646"/>
    <n v="8958708"/>
    <n v="317"/>
    <m/>
    <n v="111798"/>
    <n v="1247441"/>
    <n v="18694803"/>
    <m/>
    <m/>
    <m/>
    <m/>
    <m/>
    <m/>
    <m/>
    <m/>
    <n v="2071505"/>
    <m/>
    <n v="3321944"/>
    <m/>
    <n v="13494"/>
    <m/>
    <n v="61160"/>
    <m/>
    <m/>
    <m/>
    <m/>
    <m/>
    <n v="469"/>
    <m/>
    <n v="3436"/>
    <m/>
    <n v="103298"/>
    <n v="0"/>
    <n v="2130930"/>
    <n v="0"/>
    <n v="1986079"/>
    <n v="323540"/>
    <n v="760687"/>
    <n v="104655"/>
    <m/>
    <n v="62819"/>
    <m/>
    <m/>
    <m/>
    <m/>
    <m/>
    <m/>
    <m/>
    <m/>
    <m/>
    <m/>
    <m/>
    <m/>
    <m/>
    <m/>
    <m/>
    <m/>
    <m/>
    <m/>
    <m/>
    <m/>
    <m/>
    <m/>
    <m/>
    <m/>
    <m/>
    <m/>
    <m/>
    <m/>
    <m/>
    <m/>
    <m/>
    <m/>
    <n v="-2499419"/>
    <m/>
    <n v="-1651561"/>
    <m/>
    <n v="110778"/>
    <m/>
    <n v="751903"/>
    <m/>
    <n v="-566"/>
    <m/>
    <m/>
    <m/>
    <n v="149067"/>
    <m/>
    <m/>
    <m/>
    <m/>
    <m/>
    <m/>
    <m/>
    <m/>
    <m/>
    <m/>
    <m/>
    <m/>
    <m/>
    <m/>
    <m/>
    <m/>
    <m/>
    <n v="9993154"/>
    <n v="2483605"/>
    <n v="12057223"/>
    <n v="532923"/>
    <n v="9050927"/>
    <m/>
    <m/>
    <m/>
    <m/>
    <m/>
    <m/>
    <m/>
    <m/>
    <n v="174323"/>
    <m/>
    <n v="755891"/>
    <m/>
    <n v="656210"/>
    <n v="173615"/>
    <n v="743680"/>
    <n v="131536"/>
    <m/>
    <n v="68236"/>
    <n v="714761"/>
    <n v="599981"/>
    <n v="258557"/>
    <n v="1363034"/>
    <n v="538319"/>
    <n v="221951"/>
    <n v="181825"/>
    <n v="5614069"/>
    <n v="457028"/>
    <n v="2454102"/>
    <n v="73213"/>
    <n v="93066"/>
    <m/>
    <m/>
    <n v="209658"/>
    <n v="5387249"/>
    <m/>
    <n v="2092107"/>
    <m/>
    <n v="83846305"/>
    <n v="43927"/>
    <n v="91369588"/>
    <n v="1586073"/>
    <n v="44368086"/>
    <m/>
    <n v="45415429"/>
    <n v="91369588"/>
    <m/>
    <n v="43413822"/>
    <m/>
    <m/>
    <n v="0"/>
    <m/>
    <n v="5368923"/>
    <n v="174288"/>
    <n v="5543211"/>
    <n v="-3451104"/>
    <m/>
    <m/>
    <m/>
    <m/>
    <m/>
    <s v="0.00"/>
    <n v="0"/>
    <n v="1918"/>
    <n v="0"/>
    <n v="52909"/>
    <n v="21598"/>
    <n v="158069"/>
    <n v="0"/>
    <n v="0"/>
    <n v="0"/>
    <m/>
    <n v="5432"/>
    <n v="21644"/>
    <n v="9107"/>
    <n v="31404"/>
    <n v="15643"/>
    <n v="7438"/>
    <n v="1880"/>
    <n v="25349"/>
    <n v="352391"/>
    <n v="0"/>
    <n v="0"/>
    <n v="0"/>
    <n v="0"/>
    <n v="0"/>
    <n v="0"/>
    <n v="0"/>
    <n v="289594"/>
    <n v="0"/>
    <n v="2328134"/>
    <n v="719433"/>
    <n v="3360158"/>
    <n v="0"/>
    <n v="0"/>
    <n v="0"/>
    <m/>
    <n v="133459"/>
    <n v="394802"/>
    <n v="163179"/>
    <n v="675451"/>
    <n v="423910"/>
    <n v="166045"/>
    <n v="145685"/>
    <n v="1193304"/>
    <n v="9993154"/>
    <n v="0"/>
    <n v="0"/>
    <n v="0"/>
    <n v="0"/>
    <n v="0"/>
    <n v="0"/>
    <n v="0"/>
    <m/>
    <x v="0"/>
    <x v="0"/>
    <m/>
    <m/>
    <m/>
    <m/>
    <x v="0"/>
    <x v="0"/>
    <m/>
    <m/>
    <m/>
    <n v="248"/>
    <n v="370"/>
    <n v="160"/>
    <n v="174"/>
    <n v="271"/>
    <n v="104"/>
    <n v="121"/>
    <n v="203"/>
    <n v="64"/>
    <n v="1"/>
    <n v="0"/>
    <n v="0"/>
    <n v="0"/>
    <n v="0"/>
    <n v="1"/>
    <n v="1"/>
    <n v="0"/>
    <n v="0"/>
    <n v="0"/>
    <n v="0"/>
    <n v="0"/>
    <n v="0"/>
    <n v="0"/>
    <n v="0"/>
    <n v="1"/>
    <n v="0"/>
    <n v="0"/>
    <n v="0"/>
    <n v="0"/>
  </r>
  <r>
    <n v="206100778"/>
    <x v="125"/>
    <d v="2024-01-01T00:00:00"/>
    <d v="2024-12-31T00:00:00"/>
    <n v="366"/>
    <s v="In Process"/>
    <x v="0"/>
    <x v="8"/>
    <x v="0"/>
    <x v="1"/>
    <s v="09 - Central"/>
    <x v="13"/>
    <s v="559-638-6933"/>
    <s v="703 WEST HERBERT AVENUE"/>
    <s v="REEDLEY"/>
    <s v="93654"/>
    <s v="ZZR05965F"/>
    <s v="EVELYN SCHLESSELMAN"/>
    <s v="No"/>
    <m/>
    <n v="120"/>
    <n v="120"/>
    <x v="0"/>
    <n v="43920"/>
    <n v="41507"/>
    <n v="182.05"/>
    <n v="87"/>
    <n v="94"/>
    <n v="2368"/>
    <n v="829"/>
    <n v="5374"/>
    <n v="22366"/>
    <n v="911"/>
    <m/>
    <n v="9659"/>
    <m/>
    <x v="0"/>
    <n v="41507"/>
    <m/>
    <m/>
    <m/>
    <m/>
    <m/>
    <m/>
    <m/>
    <m/>
    <n v="13264631"/>
    <n v="3057835"/>
    <n v="3857423"/>
    <n v="73036"/>
    <n v="12538079"/>
    <n v="17519835"/>
    <n v="-4981756"/>
    <n v="-399490"/>
    <m/>
    <m/>
    <n v="-5381246"/>
    <n v="822903"/>
    <n v="272610"/>
    <n v="3041689"/>
    <n v="5924664"/>
    <n v="239079"/>
    <m/>
    <n v="2963686"/>
    <m/>
    <n v="13264631"/>
    <m/>
    <m/>
    <m/>
    <m/>
    <m/>
    <m/>
    <m/>
    <m/>
    <n v="2053732"/>
    <m/>
    <n v="695863"/>
    <m/>
    <n v="117816"/>
    <m/>
    <m/>
    <m/>
    <n v="49670"/>
    <m/>
    <m/>
    <m/>
    <n v="140754"/>
    <m/>
    <m/>
    <m/>
    <n v="135353"/>
    <n v="17"/>
    <n v="1500341"/>
    <n v="0"/>
    <n v="993145"/>
    <n v="153300"/>
    <n v="135470"/>
    <n v="10166"/>
    <m/>
    <n v="130043"/>
    <m/>
    <m/>
    <m/>
    <m/>
    <m/>
    <m/>
    <m/>
    <m/>
    <m/>
    <m/>
    <m/>
    <m/>
    <n v="19510"/>
    <m/>
    <m/>
    <m/>
    <m/>
    <m/>
    <m/>
    <m/>
    <m/>
    <m/>
    <m/>
    <m/>
    <m/>
    <m/>
    <m/>
    <m/>
    <m/>
    <m/>
    <m/>
    <m/>
    <n v="1091535"/>
    <m/>
    <n v="373818"/>
    <m/>
    <n v="889209"/>
    <m/>
    <n v="1417162"/>
    <m/>
    <n v="66189"/>
    <m/>
    <m/>
    <m/>
    <m/>
    <m/>
    <m/>
    <m/>
    <m/>
    <m/>
    <m/>
    <m/>
    <m/>
    <m/>
    <m/>
    <m/>
    <m/>
    <m/>
    <m/>
    <m/>
    <m/>
    <m/>
    <n v="8405626"/>
    <n v="2133673"/>
    <n v="7222026"/>
    <n v="664050"/>
    <n v="5967354"/>
    <m/>
    <m/>
    <m/>
    <m/>
    <m/>
    <m/>
    <m/>
    <m/>
    <n v="94857"/>
    <m/>
    <n v="252770"/>
    <m/>
    <n v="233128"/>
    <n v="45291"/>
    <n v="100657"/>
    <n v="25300"/>
    <m/>
    <n v="73187"/>
    <n v="2268363"/>
    <n v="471239"/>
    <n v="351720"/>
    <n v="2539154"/>
    <n v="174927"/>
    <n v="299247"/>
    <n v="172979"/>
    <n v="3111666"/>
    <n v="965824"/>
    <m/>
    <n v="4925"/>
    <n v="180400"/>
    <n v="79953"/>
    <m/>
    <n v="106894"/>
    <n v="5188928"/>
    <m/>
    <n v="9944453"/>
    <n v="80000"/>
    <n v="1619495"/>
    <n v="53525"/>
    <n v="16886401"/>
    <n v="3314900"/>
    <n v="5576398"/>
    <n v="60000"/>
    <n v="7935103"/>
    <n v="16886401"/>
    <m/>
    <m/>
    <m/>
    <m/>
    <n v="1433109"/>
    <n v="24601334"/>
    <m/>
    <n v="5191027"/>
    <n v="31225470"/>
    <n v="-21281017"/>
    <m/>
    <m/>
    <n v="770000"/>
    <n v="770000"/>
    <n v="-710000"/>
    <s v="0.16"/>
    <n v="530384"/>
    <n v="2154"/>
    <n v="0"/>
    <n v="3853"/>
    <n v="44845"/>
    <n v="133163"/>
    <n v="0"/>
    <n v="0"/>
    <n v="0"/>
    <n v="1822"/>
    <n v="3017"/>
    <n v="3626"/>
    <n v="10325"/>
    <n v="31586"/>
    <n v="4823"/>
    <n v="9649"/>
    <n v="3141"/>
    <n v="19531"/>
    <n v="271535"/>
    <n v="0"/>
    <n v="0"/>
    <n v="990"/>
    <n v="0"/>
    <n v="0"/>
    <n v="0"/>
    <n v="990"/>
    <n v="146062"/>
    <n v="0"/>
    <n v="198534"/>
    <n v="1612434"/>
    <n v="2625019"/>
    <n v="0"/>
    <n v="0"/>
    <n v="0"/>
    <n v="40714"/>
    <n v="61597"/>
    <n v="60949"/>
    <n v="191811"/>
    <n v="581260"/>
    <n v="125810"/>
    <n v="180191"/>
    <n v="127974"/>
    <n v="760399"/>
    <n v="6712754"/>
    <n v="0"/>
    <n v="0"/>
    <n v="64344"/>
    <n v="0"/>
    <n v="0"/>
    <n v="0"/>
    <n v="64344"/>
    <m/>
    <x v="0"/>
    <x v="0"/>
    <m/>
    <m/>
    <n v="1822"/>
    <m/>
    <x v="0"/>
    <x v="0"/>
    <m/>
    <m/>
    <n v="40714"/>
    <n v="133"/>
    <n v="170"/>
    <n v="85"/>
    <n v="96"/>
    <n v="131"/>
    <n v="72"/>
    <n v="68"/>
    <n v="99"/>
    <n v="51"/>
    <n v="0"/>
    <n v="1"/>
    <n v="0"/>
    <n v="0"/>
    <n v="0"/>
    <n v="1"/>
    <n v="1"/>
    <n v="0"/>
    <n v="0"/>
    <n v="0"/>
    <n v="0"/>
    <n v="0"/>
    <n v="0"/>
    <n v="0"/>
    <n v="0"/>
    <n v="1"/>
    <n v="0"/>
    <n v="0"/>
    <n v="0"/>
    <n v="0"/>
  </r>
  <r>
    <n v="206100780"/>
    <x v="126"/>
    <d v="2024-01-01T00:00:00"/>
    <d v="2024-12-31T00:00:00"/>
    <n v="366"/>
    <s v="In Process"/>
    <x v="0"/>
    <x v="8"/>
    <x v="0"/>
    <x v="0"/>
    <s v="09 - Central"/>
    <x v="14"/>
    <s v="559-251-8245"/>
    <s v="5265 E. HUNTINGTON AVENUE"/>
    <s v="FRESNO"/>
    <s v="93727"/>
    <s v="1598323669"/>
    <s v="CHONG VANG"/>
    <s v="Yes"/>
    <m/>
    <n v="49"/>
    <n v="49"/>
    <x v="1"/>
    <n v="17934"/>
    <n v="16495"/>
    <n v="217.18"/>
    <n v="180"/>
    <n v="175"/>
    <n v="1815"/>
    <m/>
    <n v="10415"/>
    <n v="1"/>
    <m/>
    <n v="3644"/>
    <n v="29"/>
    <n v="591"/>
    <x v="0"/>
    <n v="16495"/>
    <m/>
    <m/>
    <m/>
    <m/>
    <m/>
    <m/>
    <m/>
    <m/>
    <n v="14677292"/>
    <n v="10635227"/>
    <n v="8599030"/>
    <n v="4713"/>
    <n v="16718202"/>
    <n v="10459173"/>
    <n v="6259029"/>
    <m/>
    <m/>
    <m/>
    <n v="6259029"/>
    <n v="1153387"/>
    <m/>
    <n v="3673809"/>
    <n v="8360155"/>
    <m/>
    <n v="1353035"/>
    <n v="74506"/>
    <n v="62400"/>
    <n v="14677292"/>
    <m/>
    <m/>
    <m/>
    <m/>
    <m/>
    <m/>
    <m/>
    <m/>
    <n v="9518952"/>
    <m/>
    <m/>
    <m/>
    <n v="7064"/>
    <m/>
    <n v="28329"/>
    <m/>
    <n v="735"/>
    <m/>
    <n v="1005596"/>
    <m/>
    <n v="77"/>
    <m/>
    <n v="74474"/>
    <m/>
    <n v="79496"/>
    <n v="0"/>
    <n v="1198429"/>
    <n v="6083702"/>
    <n v="1655277"/>
    <n v="254100"/>
    <n v="1253787"/>
    <n v="33463"/>
    <m/>
    <n v="76973"/>
    <m/>
    <m/>
    <m/>
    <m/>
    <m/>
    <m/>
    <m/>
    <m/>
    <m/>
    <m/>
    <m/>
    <m/>
    <m/>
    <m/>
    <m/>
    <m/>
    <m/>
    <m/>
    <m/>
    <m/>
    <m/>
    <m/>
    <m/>
    <m/>
    <m/>
    <m/>
    <m/>
    <m/>
    <n v="-9228"/>
    <m/>
    <m/>
    <m/>
    <n v="4167970"/>
    <m/>
    <m/>
    <m/>
    <n v="197575"/>
    <m/>
    <n v="3190518"/>
    <m/>
    <m/>
    <m/>
    <n v="1025744"/>
    <m/>
    <n v="26451"/>
    <m/>
    <m/>
    <m/>
    <m/>
    <m/>
    <m/>
    <m/>
    <m/>
    <m/>
    <m/>
    <m/>
    <m/>
    <m/>
    <m/>
    <m/>
    <m/>
    <m/>
    <n v="6225052"/>
    <n v="2479348"/>
    <n v="1754773"/>
    <n v="239027"/>
    <n v="6037377"/>
    <m/>
    <m/>
    <m/>
    <m/>
    <m/>
    <m/>
    <m/>
    <m/>
    <m/>
    <m/>
    <n v="18903"/>
    <n v="500"/>
    <m/>
    <n v="1102400"/>
    <n v="84652"/>
    <n v="230258"/>
    <m/>
    <n v="2680"/>
    <n v="566643"/>
    <n v="246181"/>
    <n v="73856"/>
    <n v="912412"/>
    <n v="274474"/>
    <n v="62518"/>
    <n v="116602"/>
    <n v="729717"/>
    <m/>
    <m/>
    <m/>
    <m/>
    <m/>
    <m/>
    <m/>
    <n v="3399215"/>
    <m/>
    <n v="205650"/>
    <m/>
    <n v="-165335"/>
    <n v="494759"/>
    <n v="3934289"/>
    <n v="1599668"/>
    <m/>
    <n v="-167649"/>
    <n v="2502270"/>
    <n v="3934289"/>
    <m/>
    <m/>
    <m/>
    <m/>
    <n v="0"/>
    <m/>
    <n v="46643"/>
    <n v="189859"/>
    <n v="236502"/>
    <n v="-30852"/>
    <m/>
    <m/>
    <m/>
    <n v="-167649"/>
    <m/>
    <s v="0.07"/>
    <n v="111976.76000000001"/>
    <n v="2058"/>
    <n v="0"/>
    <n v="2251"/>
    <n v="19368"/>
    <n v="45497"/>
    <n v="0"/>
    <n v="0"/>
    <n v="549"/>
    <m/>
    <n v="2353"/>
    <n v="5146"/>
    <n v="4669"/>
    <n v="10611"/>
    <n v="4224"/>
    <n v="1763"/>
    <n v="1612"/>
    <n v="5802"/>
    <n v="105903"/>
    <n v="0"/>
    <n v="0"/>
    <n v="0"/>
    <n v="6161"/>
    <n v="0"/>
    <n v="0"/>
    <n v="6161"/>
    <n v="163713"/>
    <n v="0"/>
    <n v="505787"/>
    <n v="1393784"/>
    <n v="2177875"/>
    <n v="0"/>
    <n v="0"/>
    <n v="76186"/>
    <m/>
    <n v="72771"/>
    <n v="161174"/>
    <n v="43913"/>
    <n v="401260"/>
    <n v="227559"/>
    <n v="40688"/>
    <n v="76220"/>
    <n v="573458"/>
    <n v="5914388"/>
    <n v="0"/>
    <n v="0"/>
    <n v="0"/>
    <n v="175629"/>
    <n v="0"/>
    <n v="0"/>
    <n v="175629"/>
    <m/>
    <x v="0"/>
    <x v="0"/>
    <m/>
    <m/>
    <m/>
    <m/>
    <x v="0"/>
    <x v="0"/>
    <m/>
    <m/>
    <m/>
    <n v="118"/>
    <n v="238"/>
    <n v="56"/>
    <n v="75"/>
    <n v="168"/>
    <n v="32"/>
    <n v="47"/>
    <n v="118"/>
    <n v="16"/>
    <n v="1"/>
    <n v="0"/>
    <n v="0"/>
    <n v="1"/>
    <n v="0"/>
    <n v="0"/>
    <n v="1"/>
    <n v="0"/>
    <n v="0"/>
    <n v="0"/>
    <n v="0"/>
    <n v="0"/>
    <n v="0"/>
    <n v="0"/>
    <n v="0"/>
    <n v="1"/>
    <n v="0"/>
    <n v="0"/>
    <n v="0"/>
    <n v="0"/>
  </r>
  <r>
    <n v="206100781"/>
    <x v="127"/>
    <d v="2024-01-01T00:00:00"/>
    <d v="2024-12-31T00:00:00"/>
    <n v="366"/>
    <s v="In Process"/>
    <x v="0"/>
    <x v="8"/>
    <x v="0"/>
    <x v="0"/>
    <s v="09 - Central"/>
    <x v="13"/>
    <s v="559-638-3577"/>
    <s v="1090 E DINUBA AVE"/>
    <s v="REEDLEY"/>
    <s v="93654"/>
    <s v="1750833976"/>
    <s v="CRYSTAL GONZALES"/>
    <s v="Yes"/>
    <m/>
    <n v="56"/>
    <n v="56"/>
    <x v="1"/>
    <n v="20496"/>
    <n v="19372"/>
    <n v="220.34"/>
    <n v="283"/>
    <n v="232"/>
    <n v="4456"/>
    <n v="1214"/>
    <m/>
    <n v="13702"/>
    <m/>
    <m/>
    <m/>
    <m/>
    <x v="0"/>
    <n v="19372"/>
    <m/>
    <m/>
    <m/>
    <m/>
    <m/>
    <m/>
    <m/>
    <m/>
    <n v="5169337"/>
    <n v="1386805"/>
    <n v="45601"/>
    <n v="36350"/>
    <n v="6546891"/>
    <n v="6722529"/>
    <n v="-175638"/>
    <m/>
    <n v="800"/>
    <m/>
    <n v="-176438"/>
    <n v="1189065"/>
    <n v="323951"/>
    <m/>
    <n v="3656321"/>
    <m/>
    <m/>
    <m/>
    <m/>
    <n v="5169337"/>
    <m/>
    <m/>
    <m/>
    <m/>
    <m/>
    <m/>
    <m/>
    <m/>
    <n v="318997"/>
    <m/>
    <n v="86908"/>
    <m/>
    <m/>
    <m/>
    <n v="980900"/>
    <m/>
    <m/>
    <m/>
    <m/>
    <m/>
    <m/>
    <m/>
    <m/>
    <m/>
    <n v="484052"/>
    <n v="0"/>
    <n v="428320"/>
    <n v="0"/>
    <n v="382871"/>
    <n v="22720"/>
    <n v="60844"/>
    <n v="7998"/>
    <m/>
    <n v="0"/>
    <m/>
    <m/>
    <m/>
    <m/>
    <m/>
    <m/>
    <m/>
    <m/>
    <m/>
    <m/>
    <m/>
    <m/>
    <m/>
    <m/>
    <m/>
    <m/>
    <m/>
    <m/>
    <m/>
    <m/>
    <m/>
    <m/>
    <m/>
    <m/>
    <m/>
    <m/>
    <m/>
    <m/>
    <m/>
    <m/>
    <m/>
    <m/>
    <n v="-470829"/>
    <m/>
    <n v="-291927"/>
    <m/>
    <m/>
    <m/>
    <n v="808357"/>
    <m/>
    <m/>
    <m/>
    <m/>
    <m/>
    <m/>
    <m/>
    <m/>
    <m/>
    <m/>
    <m/>
    <m/>
    <m/>
    <m/>
    <m/>
    <m/>
    <m/>
    <m/>
    <m/>
    <m/>
    <m/>
    <m/>
    <m/>
    <n v="2882256"/>
    <n v="725980"/>
    <n v="3114293"/>
    <n v="115389"/>
    <n v="2418132"/>
    <m/>
    <m/>
    <m/>
    <m/>
    <m/>
    <m/>
    <m/>
    <m/>
    <n v="9292"/>
    <m/>
    <n v="151735"/>
    <m/>
    <n v="102152"/>
    <n v="6835"/>
    <n v="69114"/>
    <n v="11398"/>
    <m/>
    <m/>
    <n v="292932"/>
    <n v="138133"/>
    <n v="84183"/>
    <n v="587052"/>
    <n v="59009"/>
    <n v="2482"/>
    <m/>
    <n v="1765180"/>
    <n v="25066"/>
    <n v="605853"/>
    <n v="10236"/>
    <n v="6406"/>
    <m/>
    <m/>
    <n v="377339"/>
    <n v="1299780"/>
    <m/>
    <n v="75785"/>
    <m/>
    <n v="1254739"/>
    <m/>
    <n v="2630304"/>
    <n v="1903059"/>
    <m/>
    <n v="1036"/>
    <n v="726209"/>
    <n v="2630304"/>
    <m/>
    <n v="1254739"/>
    <m/>
    <m/>
    <n v="0"/>
    <m/>
    <n v="211160"/>
    <n v="19680"/>
    <n v="230840"/>
    <n v="-155055"/>
    <m/>
    <m/>
    <m/>
    <n v="1036"/>
    <m/>
    <s v="0.05"/>
    <n v="95152.950000000012"/>
    <n v="1657"/>
    <n v="0"/>
    <n v="4164"/>
    <n v="15193"/>
    <n v="52675"/>
    <n v="0"/>
    <n v="0"/>
    <n v="670"/>
    <n v="4555"/>
    <n v="2152"/>
    <n v="2918"/>
    <n v="1885"/>
    <n v="13721"/>
    <n v="1341"/>
    <n v="118"/>
    <m/>
    <n v="10194"/>
    <n v="111243"/>
    <n v="0"/>
    <n v="0"/>
    <n v="0"/>
    <n v="0"/>
    <n v="0"/>
    <n v="0"/>
    <n v="0"/>
    <n v="92708"/>
    <n v="0"/>
    <n v="180803"/>
    <n v="529297"/>
    <n v="979177"/>
    <n v="0"/>
    <n v="0"/>
    <n v="28945"/>
    <n v="208265"/>
    <n v="53850"/>
    <n v="52911"/>
    <n v="32969"/>
    <n v="272351"/>
    <n v="46787"/>
    <n v="1983"/>
    <m/>
    <n v="402210"/>
    <n v="2882256"/>
    <n v="0"/>
    <n v="0"/>
    <n v="0"/>
    <n v="0"/>
    <n v="0"/>
    <n v="0"/>
    <n v="0"/>
    <m/>
    <x v="0"/>
    <x v="0"/>
    <m/>
    <m/>
    <n v="4555"/>
    <m/>
    <x v="0"/>
    <x v="0"/>
    <m/>
    <m/>
    <n v="208265"/>
    <n v="84"/>
    <n v="147"/>
    <n v="49"/>
    <n v="62"/>
    <n v="115"/>
    <n v="36"/>
    <n v="42"/>
    <n v="74"/>
    <n v="27"/>
    <n v="1"/>
    <n v="0"/>
    <n v="0"/>
    <n v="1"/>
    <n v="0"/>
    <n v="0"/>
    <n v="1"/>
    <n v="0"/>
    <n v="0"/>
    <n v="0"/>
    <n v="0"/>
    <n v="0"/>
    <n v="0"/>
    <n v="0"/>
    <n v="0"/>
    <n v="1"/>
    <n v="0"/>
    <n v="0"/>
    <n v="0"/>
    <n v="0"/>
  </r>
  <r>
    <n v="206100789"/>
    <x v="128"/>
    <d v="2024-01-01T00:00:00"/>
    <d v="2024-12-31T00:00:00"/>
    <n v="366"/>
    <s v="In Process"/>
    <x v="1"/>
    <x v="8"/>
    <x v="1"/>
    <x v="1"/>
    <s v="09 - Central"/>
    <x v="14"/>
    <s v="559-439-4770"/>
    <s v="5551 NORTH FRESNO STREET"/>
    <s v="FRESNO"/>
    <s v="93710-0000"/>
    <s v="1134480817"/>
    <s v="PARMVEER CHAHAL"/>
    <s v="Yes"/>
    <s v="HUMANGOOD"/>
    <n v="54"/>
    <n v="54"/>
    <x v="1"/>
    <n v="19764"/>
    <n v="17310"/>
    <n v="201.61"/>
    <n v="488"/>
    <n v="477"/>
    <n v="6750"/>
    <n v="3179"/>
    <m/>
    <n v="366"/>
    <n v="280"/>
    <m/>
    <n v="6735"/>
    <m/>
    <x v="0"/>
    <n v="17310"/>
    <m/>
    <m/>
    <m/>
    <m/>
    <m/>
    <m/>
    <m/>
    <m/>
    <n v="7932432"/>
    <n v="4106101"/>
    <n v="1939158"/>
    <n v="135"/>
    <n v="10099510"/>
    <n v="10121924"/>
    <n v="-22414"/>
    <n v="1921333"/>
    <m/>
    <m/>
    <n v="1898919"/>
    <n v="3093236"/>
    <n v="1456800"/>
    <m/>
    <n v="167722"/>
    <n v="128312"/>
    <m/>
    <n v="3086362"/>
    <m/>
    <n v="7932432"/>
    <m/>
    <m/>
    <m/>
    <m/>
    <m/>
    <m/>
    <m/>
    <m/>
    <n v="2443371"/>
    <n v="109807"/>
    <n v="1192918"/>
    <n v="30020"/>
    <m/>
    <m/>
    <m/>
    <m/>
    <n v="109123"/>
    <m/>
    <m/>
    <m/>
    <n v="220862"/>
    <m/>
    <m/>
    <m/>
    <n v="816"/>
    <n v="0"/>
    <n v="1795666"/>
    <n v="0"/>
    <n v="1298055"/>
    <n v="135610"/>
    <n v="550420"/>
    <n v="131308"/>
    <m/>
    <n v="194226"/>
    <m/>
    <m/>
    <m/>
    <m/>
    <m/>
    <m/>
    <m/>
    <m/>
    <m/>
    <m/>
    <m/>
    <m/>
    <m/>
    <m/>
    <m/>
    <m/>
    <m/>
    <m/>
    <m/>
    <m/>
    <m/>
    <m/>
    <m/>
    <m/>
    <m/>
    <m/>
    <m/>
    <m/>
    <n v="14135"/>
    <m/>
    <m/>
    <m/>
    <n v="1163319"/>
    <n v="71604"/>
    <n v="538694"/>
    <n v="18598"/>
    <n v="18"/>
    <m/>
    <n v="65057"/>
    <m/>
    <n v="67733"/>
    <m/>
    <m/>
    <m/>
    <m/>
    <m/>
    <m/>
    <m/>
    <m/>
    <m/>
    <m/>
    <m/>
    <m/>
    <m/>
    <m/>
    <m/>
    <m/>
    <m/>
    <m/>
    <m/>
    <m/>
    <m/>
    <n v="10880101"/>
    <n v="4564702"/>
    <n v="21915277"/>
    <n v="389803"/>
    <n v="4435675"/>
    <m/>
    <m/>
    <m/>
    <m/>
    <m/>
    <m/>
    <m/>
    <m/>
    <n v="14180"/>
    <m/>
    <n v="536168"/>
    <n v="3886"/>
    <n v="388383"/>
    <n v="34245"/>
    <n v="294904"/>
    <n v="81608"/>
    <m/>
    <n v="164059"/>
    <n v="434751"/>
    <n v="106847"/>
    <n v="34851"/>
    <n v="617404"/>
    <n v="151963"/>
    <n v="237018"/>
    <n v="84195"/>
    <n v="1576316"/>
    <n v="519280"/>
    <n v="10731"/>
    <m/>
    <n v="31366"/>
    <n v="231300"/>
    <m/>
    <n v="132794"/>
    <n v="2738065"/>
    <m/>
    <n v="71438989"/>
    <n v="5562121"/>
    <n v="12932901"/>
    <n v="221328"/>
    <n v="92893404"/>
    <n v="5166872"/>
    <n v="59163915"/>
    <n v="65049641"/>
    <n v="-36487024"/>
    <n v="92893404"/>
    <m/>
    <n v="3430940"/>
    <m/>
    <m/>
    <n v="3483833"/>
    <n v="112604866"/>
    <m/>
    <n v="17744123"/>
    <n v="133832822"/>
    <n v="-62393833"/>
    <m/>
    <m/>
    <n v="67423220"/>
    <n v="67423220"/>
    <n v="-2373579"/>
    <s v="0.28"/>
    <n v="1446724.1600000001"/>
    <n v="1866"/>
    <n v="0"/>
    <n v="8130"/>
    <n v="26044"/>
    <n v="48511"/>
    <n v="0"/>
    <n v="0"/>
    <n v="4084"/>
    <n v="4095"/>
    <n v="3583"/>
    <n v="3493"/>
    <n v="1041"/>
    <n v="10136"/>
    <n v="4300"/>
    <n v="6961"/>
    <n v="1829"/>
    <n v="7629"/>
    <n v="131702"/>
    <n v="0"/>
    <n v="0"/>
    <n v="977"/>
    <n v="1168"/>
    <n v="0"/>
    <n v="0"/>
    <n v="2145"/>
    <n v="165090"/>
    <n v="0"/>
    <n v="427847"/>
    <n v="927511"/>
    <n v="1016258"/>
    <n v="0"/>
    <n v="0"/>
    <n v="150066"/>
    <n v="84134"/>
    <n v="86638"/>
    <n v="64321"/>
    <n v="18344"/>
    <n v="193247"/>
    <n v="110626"/>
    <n v="152681"/>
    <n v="60587"/>
    <n v="286682"/>
    <n v="3744032"/>
    <n v="0"/>
    <n v="0"/>
    <n v="53136"/>
    <n v="53980"/>
    <n v="0"/>
    <n v="0"/>
    <n v="107116"/>
    <m/>
    <x v="0"/>
    <x v="0"/>
    <m/>
    <m/>
    <n v="4095"/>
    <m/>
    <x v="0"/>
    <x v="0"/>
    <m/>
    <m/>
    <n v="84134"/>
    <n v="86"/>
    <n v="126"/>
    <n v="67"/>
    <n v="66"/>
    <n v="105"/>
    <n v="51"/>
    <n v="35"/>
    <n v="57"/>
    <n v="24"/>
    <n v="0"/>
    <n v="1"/>
    <n v="0"/>
    <n v="1"/>
    <n v="0"/>
    <n v="0"/>
    <n v="1"/>
    <n v="0"/>
    <n v="0"/>
    <n v="0"/>
    <n v="0"/>
    <n v="0"/>
    <n v="0"/>
    <n v="0"/>
    <n v="0"/>
    <n v="0"/>
    <n v="0"/>
    <n v="1"/>
    <n v="0"/>
    <n v="0"/>
  </r>
  <r>
    <n v="206100790"/>
    <x v="129"/>
    <d v="2024-01-01T00:00:00"/>
    <d v="2024-12-31T00:00:00"/>
    <n v="366"/>
    <s v="In Process"/>
    <x v="0"/>
    <x v="8"/>
    <x v="0"/>
    <x v="0"/>
    <s v="09 - Central"/>
    <x v="13"/>
    <s v="818602135"/>
    <s v="2550 9TH STREET"/>
    <s v="SANGER"/>
    <s v="93657"/>
    <s v="1386196517"/>
    <s v="ADAM SALOW"/>
    <s v="Yes"/>
    <s v="BAYSHIRE SENIOR LIVING"/>
    <n v="99"/>
    <n v="99"/>
    <x v="2"/>
    <n v="36234"/>
    <n v="34277"/>
    <n v="220.53"/>
    <n v="378"/>
    <n v="354"/>
    <n v="3352"/>
    <n v="7695"/>
    <m/>
    <n v="23184"/>
    <m/>
    <m/>
    <n v="46"/>
    <m/>
    <x v="0"/>
    <n v="34277"/>
    <m/>
    <m/>
    <m/>
    <m/>
    <m/>
    <m/>
    <m/>
    <m/>
    <n v="9425910"/>
    <n v="3644202"/>
    <n v="-510103"/>
    <n v="157543"/>
    <n v="13737758"/>
    <n v="11632567"/>
    <n v="2105191"/>
    <n v="1125"/>
    <n v="800"/>
    <m/>
    <n v="2105516"/>
    <n v="921774"/>
    <n v="2116066"/>
    <m/>
    <n v="6375420"/>
    <m/>
    <m/>
    <n v="12650"/>
    <m/>
    <n v="9425910"/>
    <m/>
    <m/>
    <m/>
    <m/>
    <m/>
    <m/>
    <m/>
    <m/>
    <n v="356371"/>
    <m/>
    <n v="818104"/>
    <m/>
    <m/>
    <m/>
    <n v="2464837"/>
    <m/>
    <m/>
    <m/>
    <m/>
    <m/>
    <n v="4890"/>
    <m/>
    <m/>
    <m/>
    <n v="5359"/>
    <n v="0"/>
    <n v="963515"/>
    <n v="0"/>
    <n v="2151265"/>
    <n v="223650"/>
    <n v="171051"/>
    <n v="27948"/>
    <m/>
    <n v="101414"/>
    <m/>
    <m/>
    <m/>
    <m/>
    <m/>
    <m/>
    <m/>
    <m/>
    <m/>
    <m/>
    <m/>
    <m/>
    <m/>
    <m/>
    <m/>
    <m/>
    <m/>
    <m/>
    <m/>
    <m/>
    <m/>
    <m/>
    <m/>
    <m/>
    <m/>
    <m/>
    <m/>
    <m/>
    <n v="3686"/>
    <m/>
    <m/>
    <m/>
    <n v="-3184457"/>
    <m/>
    <n v="-85054"/>
    <m/>
    <m/>
    <m/>
    <n v="2755722"/>
    <m/>
    <m/>
    <m/>
    <m/>
    <m/>
    <m/>
    <m/>
    <m/>
    <m/>
    <m/>
    <m/>
    <m/>
    <m/>
    <m/>
    <m/>
    <m/>
    <m/>
    <m/>
    <m/>
    <m/>
    <m/>
    <m/>
    <m/>
    <n v="4878473"/>
    <n v="1225750"/>
    <n v="5528344"/>
    <m/>
    <n v="4071156"/>
    <m/>
    <m/>
    <m/>
    <m/>
    <m/>
    <m/>
    <m/>
    <m/>
    <n v="22592"/>
    <m/>
    <n v="343785"/>
    <m/>
    <n v="236201"/>
    <n v="88981"/>
    <n v="247225"/>
    <n v="30488"/>
    <m/>
    <n v="24459"/>
    <n v="372770"/>
    <n v="285657"/>
    <n v="86885"/>
    <n v="796479"/>
    <n v="63569"/>
    <n v="53482"/>
    <m/>
    <n v="2939524"/>
    <n v="9806"/>
    <n v="1071062"/>
    <n v="23941"/>
    <n v="10257"/>
    <m/>
    <m/>
    <n v="854248"/>
    <n v="3030479"/>
    <m/>
    <n v="37552"/>
    <m/>
    <n v="4798860"/>
    <m/>
    <n v="7866891"/>
    <n v="3306030"/>
    <m/>
    <m/>
    <n v="4560861"/>
    <n v="7866891"/>
    <m/>
    <n v="4540148"/>
    <n v="-127592"/>
    <m/>
    <n v="0"/>
    <m/>
    <n v="25350"/>
    <n v="42639"/>
    <n v="67989"/>
    <n v="-30437"/>
    <m/>
    <m/>
    <m/>
    <m/>
    <m/>
    <s v="0.03"/>
    <n v="99180.9"/>
    <n v="1951"/>
    <n v="0"/>
    <n v="12802"/>
    <n v="27017"/>
    <n v="78762"/>
    <n v="0"/>
    <n v="0"/>
    <n v="2546"/>
    <n v="10384"/>
    <n v="2894"/>
    <n v="7423"/>
    <n v="1079"/>
    <n v="17523"/>
    <n v="1266"/>
    <n v="2577"/>
    <m/>
    <n v="15295"/>
    <n v="181519"/>
    <n v="0"/>
    <n v="0"/>
    <n v="0"/>
    <n v="0"/>
    <n v="0"/>
    <n v="0"/>
    <n v="0"/>
    <n v="117242"/>
    <n v="0"/>
    <n v="590694"/>
    <n v="972144"/>
    <n v="1439566"/>
    <n v="0"/>
    <n v="0"/>
    <n v="102748"/>
    <n v="564923"/>
    <n v="74899"/>
    <n v="134188"/>
    <n v="18503"/>
    <n v="360064"/>
    <n v="45858"/>
    <n v="51346"/>
    <m/>
    <n v="406298"/>
    <n v="4878473"/>
    <n v="0"/>
    <n v="0"/>
    <n v="0"/>
    <n v="0"/>
    <n v="0"/>
    <n v="0"/>
    <n v="0"/>
    <m/>
    <x v="0"/>
    <x v="0"/>
    <m/>
    <m/>
    <n v="10384"/>
    <m/>
    <x v="0"/>
    <x v="0"/>
    <m/>
    <m/>
    <n v="564923"/>
    <n v="123"/>
    <n v="181"/>
    <n v="85"/>
    <n v="60"/>
    <n v="102"/>
    <n v="33"/>
    <n v="36"/>
    <n v="67"/>
    <n v="18"/>
    <n v="1"/>
    <n v="0"/>
    <n v="0"/>
    <n v="0"/>
    <n v="1"/>
    <n v="0"/>
    <n v="1"/>
    <n v="0"/>
    <n v="0"/>
    <n v="0"/>
    <n v="0"/>
    <n v="0"/>
    <n v="0"/>
    <n v="0"/>
    <n v="0"/>
    <n v="1"/>
    <n v="0"/>
    <n v="0"/>
    <n v="0"/>
    <n v="0"/>
  </r>
  <r>
    <n v="206100792"/>
    <x v="130"/>
    <d v="2024-01-01T00:00:00"/>
    <d v="2024-12-31T00:00:00"/>
    <n v="366"/>
    <s v="In Process"/>
    <x v="0"/>
    <x v="8"/>
    <x v="0"/>
    <x v="0"/>
    <s v="09 - Central"/>
    <x v="13"/>
    <s v="559-896-4990"/>
    <s v="2108 STILLMAN STREET"/>
    <s v="SELMA"/>
    <s v="93662"/>
    <s v="1578121653"/>
    <s v="TARA SLOCUM"/>
    <s v="Yes"/>
    <m/>
    <n v="34"/>
    <n v="34"/>
    <x v="1"/>
    <n v="12444"/>
    <n v="11553"/>
    <n v="219.22"/>
    <n v="104"/>
    <n v="103"/>
    <n v="621"/>
    <n v="108"/>
    <n v="8613"/>
    <m/>
    <m/>
    <n v="2187"/>
    <n v="24"/>
    <m/>
    <x v="0"/>
    <n v="11553"/>
    <m/>
    <m/>
    <m/>
    <m/>
    <m/>
    <m/>
    <m/>
    <m/>
    <n v="3870735"/>
    <n v="2603403"/>
    <n v="1232680"/>
    <n v="104182"/>
    <n v="5345640"/>
    <n v="5382073"/>
    <n v="-36433"/>
    <m/>
    <m/>
    <m/>
    <n v="-36433"/>
    <n v="201825"/>
    <m/>
    <n v="396074"/>
    <n v="2883180"/>
    <m/>
    <n v="418233"/>
    <n v="-28577"/>
    <m/>
    <n v="3870735"/>
    <m/>
    <m/>
    <m/>
    <m/>
    <m/>
    <m/>
    <m/>
    <m/>
    <n v="1710743"/>
    <m/>
    <m/>
    <m/>
    <n v="5333"/>
    <m/>
    <n v="-82901"/>
    <m/>
    <m/>
    <m/>
    <n v="867467"/>
    <m/>
    <n v="-4379"/>
    <m/>
    <n v="107140"/>
    <m/>
    <n v="17853"/>
    <n v="0"/>
    <n v="640400"/>
    <n v="823425"/>
    <n v="686500"/>
    <n v="1000"/>
    <n v="301785"/>
    <n v="25300"/>
    <m/>
    <n v="107140"/>
    <m/>
    <m/>
    <m/>
    <m/>
    <m/>
    <m/>
    <m/>
    <m/>
    <m/>
    <m/>
    <m/>
    <m/>
    <m/>
    <m/>
    <m/>
    <m/>
    <m/>
    <m/>
    <m/>
    <m/>
    <m/>
    <m/>
    <m/>
    <m/>
    <m/>
    <m/>
    <m/>
    <m/>
    <n v="-8701"/>
    <m/>
    <m/>
    <m/>
    <n v="758401"/>
    <m/>
    <m/>
    <m/>
    <n v="15532"/>
    <m/>
    <n v="-5824"/>
    <m/>
    <m/>
    <m/>
    <n v="473335"/>
    <m/>
    <n v="-63"/>
    <m/>
    <m/>
    <m/>
    <m/>
    <m/>
    <m/>
    <m/>
    <m/>
    <m/>
    <m/>
    <m/>
    <m/>
    <m/>
    <m/>
    <m/>
    <m/>
    <m/>
    <n v="2522799"/>
    <n v="533276"/>
    <n v="2325998"/>
    <n v="67091"/>
    <n v="1904137"/>
    <m/>
    <m/>
    <m/>
    <m/>
    <m/>
    <m/>
    <m/>
    <m/>
    <m/>
    <m/>
    <n v="152149"/>
    <n v="34277"/>
    <n v="144798"/>
    <n v="753"/>
    <n v="61204"/>
    <n v="21233"/>
    <m/>
    <n v="918"/>
    <n v="438385"/>
    <n v="180249"/>
    <n v="50546"/>
    <n v="404517"/>
    <n v="54848"/>
    <n v="104663"/>
    <n v="5865"/>
    <n v="1125518"/>
    <n v="25957"/>
    <n v="293882"/>
    <n v="35038"/>
    <m/>
    <n v="22567"/>
    <m/>
    <n v="320569"/>
    <n v="1003841"/>
    <m/>
    <n v="204804"/>
    <m/>
    <n v="119040"/>
    <n v="515939"/>
    <n v="1843624"/>
    <n v="1526059"/>
    <m/>
    <n v="42331"/>
    <n v="275234"/>
    <n v="1843624"/>
    <m/>
    <m/>
    <m/>
    <m/>
    <n v="0"/>
    <m/>
    <n v="90620"/>
    <n v="125220"/>
    <n v="215840"/>
    <n v="-11036"/>
    <n v="42331"/>
    <m/>
    <m/>
    <n v="42331"/>
    <m/>
    <s v="0.00"/>
    <n v="0"/>
    <n v="1732"/>
    <n v="0"/>
    <n v="3948"/>
    <n v="14381"/>
    <n v="30765"/>
    <n v="0"/>
    <n v="0"/>
    <n v="249"/>
    <m/>
    <n v="2214"/>
    <n v="9314"/>
    <n v="777"/>
    <n v="11649"/>
    <n v="1319"/>
    <n v="4914"/>
    <n v="35"/>
    <n v="4222"/>
    <n v="85519"/>
    <n v="0"/>
    <n v="0"/>
    <n v="0"/>
    <n v="0"/>
    <n v="0"/>
    <n v="0"/>
    <n v="0"/>
    <n v="135086"/>
    <n v="0"/>
    <n v="152912"/>
    <n v="456621"/>
    <n v="563059"/>
    <n v="0"/>
    <n v="0"/>
    <n v="26930"/>
    <m/>
    <n v="65973"/>
    <n v="143367"/>
    <n v="35090"/>
    <n v="221456"/>
    <n v="47088"/>
    <n v="87189"/>
    <n v="1110"/>
    <n v="321538"/>
    <n v="2257419"/>
    <n v="0"/>
    <n v="0"/>
    <n v="0"/>
    <n v="0"/>
    <n v="0"/>
    <n v="0"/>
    <n v="0"/>
    <m/>
    <x v="0"/>
    <x v="0"/>
    <m/>
    <m/>
    <m/>
    <m/>
    <x v="0"/>
    <x v="0"/>
    <m/>
    <m/>
    <m/>
    <n v="75"/>
    <n v="117"/>
    <n v="40"/>
    <n v="41"/>
    <n v="63"/>
    <n v="22"/>
    <n v="24"/>
    <n v="40"/>
    <n v="12"/>
    <n v="1"/>
    <n v="0"/>
    <n v="0"/>
    <n v="1"/>
    <n v="0"/>
    <n v="0"/>
    <n v="1"/>
    <n v="0"/>
    <n v="0"/>
    <n v="0"/>
    <n v="0"/>
    <n v="0"/>
    <n v="0"/>
    <n v="0"/>
    <n v="0"/>
    <n v="1"/>
    <n v="0"/>
    <n v="0"/>
    <n v="0"/>
    <n v="0"/>
  </r>
  <r>
    <n v="206100799"/>
    <x v="131"/>
    <d v="2024-01-01T00:00:00"/>
    <d v="2024-12-31T00:00:00"/>
    <n v="366"/>
    <s v="In Process"/>
    <x v="1"/>
    <x v="8"/>
    <x v="1"/>
    <x v="1"/>
    <s v="09 - Central"/>
    <x v="13"/>
    <s v="559-638-9226"/>
    <s v="1155 EAST SPRINGFIELD AVENUE"/>
    <s v="REEDLEY"/>
    <s v="93654-0000"/>
    <s v="ZZR06279F"/>
    <s v="RO LINSCHEID"/>
    <s v="No"/>
    <m/>
    <n v="59"/>
    <n v="59"/>
    <x v="1"/>
    <n v="21594"/>
    <n v="20805"/>
    <n v="207.43"/>
    <n v="73"/>
    <n v="76"/>
    <n v="2175"/>
    <n v="563"/>
    <n v="3131"/>
    <n v="11684"/>
    <m/>
    <m/>
    <n v="2401"/>
    <n v="851"/>
    <x v="0"/>
    <n v="20805"/>
    <m/>
    <m/>
    <m/>
    <m/>
    <m/>
    <m/>
    <m/>
    <m/>
    <n v="6292455"/>
    <n v="407693"/>
    <n v="-16791"/>
    <n v="22131"/>
    <n v="6739070"/>
    <n v="7369553"/>
    <n v="-630483"/>
    <n v="808334"/>
    <m/>
    <m/>
    <n v="177851"/>
    <n v="916152"/>
    <n v="229711"/>
    <n v="1315365"/>
    <n v="2577300"/>
    <m/>
    <m/>
    <n v="761936"/>
    <n v="491991"/>
    <n v="6292455"/>
    <m/>
    <m/>
    <m/>
    <m/>
    <m/>
    <m/>
    <m/>
    <m/>
    <n v="326018"/>
    <m/>
    <n v="76162"/>
    <m/>
    <n v="159"/>
    <m/>
    <n v="3752"/>
    <m/>
    <m/>
    <m/>
    <m/>
    <m/>
    <n v="262"/>
    <m/>
    <n v="1340"/>
    <m/>
    <n v="0"/>
    <n v="0"/>
    <n v="151192"/>
    <n v="0"/>
    <n v="108646"/>
    <n v="13420"/>
    <n v="55157"/>
    <n v="2992"/>
    <m/>
    <n v="76286"/>
    <m/>
    <m/>
    <m/>
    <m/>
    <m/>
    <m/>
    <m/>
    <m/>
    <m/>
    <m/>
    <m/>
    <m/>
    <m/>
    <m/>
    <m/>
    <m/>
    <m/>
    <m/>
    <m/>
    <m/>
    <m/>
    <m/>
    <m/>
    <m/>
    <m/>
    <m/>
    <m/>
    <m/>
    <m/>
    <m/>
    <m/>
    <m/>
    <n v="-278181"/>
    <m/>
    <n v="-71713"/>
    <m/>
    <n v="349381"/>
    <m/>
    <n v="329119"/>
    <m/>
    <m/>
    <m/>
    <m/>
    <m/>
    <n v="6161"/>
    <m/>
    <m/>
    <m/>
    <m/>
    <m/>
    <m/>
    <m/>
    <m/>
    <m/>
    <m/>
    <m/>
    <m/>
    <m/>
    <n v="1473"/>
    <m/>
    <n v="-353031"/>
    <m/>
    <n v="4034525"/>
    <n v="1229416"/>
    <n v="3983463"/>
    <n v="350746"/>
    <n v="3062905"/>
    <m/>
    <m/>
    <m/>
    <m/>
    <m/>
    <m/>
    <m/>
    <m/>
    <m/>
    <m/>
    <n v="218471"/>
    <m/>
    <n v="94848"/>
    <n v="16940"/>
    <n v="88139"/>
    <n v="43"/>
    <m/>
    <n v="22248"/>
    <n v="457665"/>
    <n v="157621"/>
    <n v="84079"/>
    <n v="1188498"/>
    <n v="253852"/>
    <n v="211232"/>
    <n v="59086"/>
    <n v="1041146"/>
    <n v="213710"/>
    <n v="20683"/>
    <n v="1860"/>
    <n v="13637"/>
    <n v="74370"/>
    <n v="335"/>
    <n v="88185"/>
    <n v="1726887"/>
    <n v="802689"/>
    <n v="12691299"/>
    <m/>
    <n v="2938066"/>
    <m/>
    <n v="18158941"/>
    <n v="1123090"/>
    <m/>
    <n v="9769080"/>
    <n v="7266771"/>
    <n v="18158941"/>
    <m/>
    <m/>
    <n v="-5070949"/>
    <m/>
    <n v="142577"/>
    <n v="22386163"/>
    <m/>
    <n v="2806469"/>
    <n v="25335209"/>
    <n v="-12643910"/>
    <m/>
    <m/>
    <n v="9769080"/>
    <n v="9769080"/>
    <m/>
    <s v="0.26"/>
    <n v="292003.40000000002"/>
    <n v="2042"/>
    <n v="0"/>
    <n v="5300"/>
    <n v="21242"/>
    <n v="58628"/>
    <n v="0"/>
    <n v="0"/>
    <n v="0"/>
    <m/>
    <n v="10951"/>
    <n v="7840"/>
    <n v="2668"/>
    <n v="22773"/>
    <n v="6195"/>
    <n v="8570"/>
    <n v="821"/>
    <n v="6987"/>
    <n v="154017"/>
    <n v="0"/>
    <n v="0"/>
    <n v="0"/>
    <n v="0"/>
    <n v="0"/>
    <n v="0"/>
    <n v="0"/>
    <n v="113630"/>
    <n v="0"/>
    <n v="224310"/>
    <n v="743135"/>
    <n v="1093316"/>
    <n v="0"/>
    <n v="0"/>
    <n v="0"/>
    <m/>
    <n v="218465"/>
    <n v="142450"/>
    <n v="48464"/>
    <n v="440244"/>
    <n v="187414"/>
    <n v="159703"/>
    <n v="35551"/>
    <n v="261910"/>
    <n v="3668592"/>
    <n v="0"/>
    <n v="0"/>
    <n v="0"/>
    <n v="0"/>
    <n v="0"/>
    <n v="0"/>
    <n v="0"/>
    <m/>
    <x v="0"/>
    <x v="0"/>
    <m/>
    <m/>
    <m/>
    <m/>
    <x v="0"/>
    <x v="0"/>
    <m/>
    <m/>
    <m/>
    <n v="106"/>
    <n v="143"/>
    <n v="71"/>
    <n v="54"/>
    <n v="71"/>
    <n v="39"/>
    <n v="40"/>
    <n v="55"/>
    <n v="26"/>
    <n v="0"/>
    <n v="1"/>
    <n v="0"/>
    <n v="1"/>
    <n v="0"/>
    <n v="0"/>
    <n v="1"/>
    <n v="0"/>
    <n v="0"/>
    <n v="0"/>
    <n v="0"/>
    <n v="0"/>
    <n v="0"/>
    <n v="0"/>
    <n v="0"/>
    <n v="0"/>
    <n v="0"/>
    <n v="1"/>
    <n v="0"/>
    <n v="0"/>
  </r>
  <r>
    <n v="206100800"/>
    <x v="132"/>
    <d v="2023-10-11T00:00:00"/>
    <d v="2024-04-30T00:00:00"/>
    <n v="203"/>
    <s v="In Process"/>
    <x v="0"/>
    <x v="8"/>
    <x v="0"/>
    <x v="0"/>
    <s v="09 - Central"/>
    <x v="14"/>
    <s v="559-320-2200"/>
    <s v="668 EAST BULLARD AVENUE"/>
    <s v="FRESNO"/>
    <s v="93710"/>
    <s v="1417225848"/>
    <s v="VIVIAN DEL TORO"/>
    <s v="Yes"/>
    <m/>
    <n v="99"/>
    <n v="99"/>
    <x v="2"/>
    <n v="20097"/>
    <n v="18661"/>
    <n v="92.85"/>
    <n v="166"/>
    <n v="158"/>
    <n v="2004"/>
    <m/>
    <n v="2234"/>
    <n v="10972"/>
    <n v="1686"/>
    <m/>
    <n v="401"/>
    <n v="1364"/>
    <x v="0"/>
    <n v="18661"/>
    <m/>
    <m/>
    <m/>
    <m/>
    <m/>
    <m/>
    <m/>
    <m/>
    <n v="7965738"/>
    <n v="2760196"/>
    <n v="3804180"/>
    <m/>
    <n v="6921754"/>
    <n v="7224622"/>
    <n v="-302868"/>
    <n v="168967"/>
    <n v="800"/>
    <m/>
    <n v="-134701"/>
    <n v="1803194"/>
    <m/>
    <n v="705696"/>
    <n v="3408538"/>
    <n v="1517748"/>
    <m/>
    <n v="118841"/>
    <n v="411721"/>
    <n v="7965738"/>
    <m/>
    <m/>
    <m/>
    <m/>
    <m/>
    <m/>
    <m/>
    <m/>
    <n v="1455067"/>
    <m/>
    <m/>
    <m/>
    <n v="46945"/>
    <m/>
    <n v="154841"/>
    <m/>
    <n v="1096424"/>
    <m/>
    <m/>
    <m/>
    <n v="452"/>
    <m/>
    <n v="6467"/>
    <m/>
    <n v="1205"/>
    <n v="16633"/>
    <n v="1285799"/>
    <n v="0"/>
    <n v="900858"/>
    <n v="180710"/>
    <n v="313924"/>
    <n v="15236"/>
    <m/>
    <n v="45831"/>
    <m/>
    <m/>
    <m/>
    <m/>
    <m/>
    <m/>
    <m/>
    <m/>
    <m/>
    <m/>
    <m/>
    <m/>
    <m/>
    <m/>
    <m/>
    <m/>
    <m/>
    <m/>
    <m/>
    <m/>
    <m/>
    <m/>
    <m/>
    <m/>
    <m/>
    <m/>
    <m/>
    <m/>
    <n v="-28"/>
    <m/>
    <m/>
    <m/>
    <n v="1127660"/>
    <m/>
    <m/>
    <m/>
    <n v="158033"/>
    <m/>
    <n v="900307"/>
    <m/>
    <n v="1545328"/>
    <m/>
    <m/>
    <m/>
    <n v="72880"/>
    <m/>
    <m/>
    <m/>
    <m/>
    <m/>
    <m/>
    <m/>
    <m/>
    <m/>
    <m/>
    <m/>
    <m/>
    <m/>
    <m/>
    <m/>
    <m/>
    <m/>
    <n v="3586900"/>
    <n v="831532"/>
    <n v="2806190"/>
    <n v="187424"/>
    <n v="2986000"/>
    <m/>
    <m/>
    <m/>
    <m/>
    <m/>
    <m/>
    <m/>
    <m/>
    <n v="603"/>
    <n v="15338"/>
    <n v="290505"/>
    <m/>
    <n v="154057"/>
    <n v="35238"/>
    <n v="161225"/>
    <n v="16822"/>
    <m/>
    <n v="22980"/>
    <n v="361379"/>
    <n v="138984"/>
    <n v="79678"/>
    <n v="451275"/>
    <n v="37176"/>
    <n v="58033"/>
    <n v="210025"/>
    <n v="1558552"/>
    <n v="14389"/>
    <n v="445020"/>
    <n v="51985"/>
    <n v="18149"/>
    <m/>
    <n v="1128"/>
    <n v="116081"/>
    <n v="3466855"/>
    <m/>
    <n v="72060"/>
    <n v="18914"/>
    <n v="1298186"/>
    <n v="1987542"/>
    <n v="6843557"/>
    <n v="4576029"/>
    <m/>
    <m/>
    <n v="2267528"/>
    <n v="6843557"/>
    <n v="215576"/>
    <m/>
    <n v="1548888"/>
    <m/>
    <n v="0"/>
    <m/>
    <n v="94632"/>
    <n v="141365"/>
    <n v="235997"/>
    <n v="-163937"/>
    <m/>
    <m/>
    <m/>
    <m/>
    <m/>
    <s v="0.07"/>
    <n v="320322.03000000003"/>
    <n v="1037"/>
    <n v="0"/>
    <n v="9200"/>
    <n v="13761"/>
    <n v="46202"/>
    <n v="0"/>
    <n v="0"/>
    <n v="5435"/>
    <n v="7739"/>
    <n v="1697"/>
    <n v="5794"/>
    <n v="2919"/>
    <n v="10557"/>
    <n v="1270"/>
    <n v="2189"/>
    <n v="7084"/>
    <n v="8533"/>
    <n v="123417"/>
    <n v="0"/>
    <n v="0"/>
    <n v="0"/>
    <n v="0"/>
    <n v="0"/>
    <n v="0"/>
    <n v="0"/>
    <n v="91625"/>
    <n v="0"/>
    <n v="420179"/>
    <n v="517220"/>
    <n v="988276"/>
    <n v="0"/>
    <n v="0"/>
    <n v="187279"/>
    <n v="383970"/>
    <n v="42321"/>
    <n v="96845"/>
    <n v="48467"/>
    <n v="202211"/>
    <n v="29409"/>
    <n v="43307"/>
    <n v="178990"/>
    <n v="356801"/>
    <n v="3586900"/>
    <n v="0"/>
    <n v="0"/>
    <n v="0"/>
    <n v="0"/>
    <n v="0"/>
    <n v="0"/>
    <n v="0"/>
    <m/>
    <x v="0"/>
    <x v="0"/>
    <m/>
    <m/>
    <n v="7739"/>
    <m/>
    <x v="0"/>
    <x v="0"/>
    <m/>
    <m/>
    <n v="383970"/>
    <n v="166"/>
    <n v="249"/>
    <n v="108"/>
    <n v="105"/>
    <n v="167"/>
    <n v="63"/>
    <n v="72"/>
    <n v="125"/>
    <n v="35"/>
    <n v="1"/>
    <n v="0"/>
    <n v="0"/>
    <n v="0"/>
    <n v="1"/>
    <n v="0"/>
    <n v="1"/>
    <n v="0"/>
    <n v="0"/>
    <n v="0"/>
    <n v="0"/>
    <n v="0"/>
    <n v="0"/>
    <n v="0"/>
    <n v="0"/>
    <n v="1"/>
    <n v="0"/>
    <n v="0"/>
    <n v="0"/>
    <n v="0"/>
  </r>
  <r>
    <n v="206100820"/>
    <x v="133"/>
    <d v="2024-01-01T00:00:00"/>
    <d v="2024-12-31T00:00:00"/>
    <n v="366"/>
    <s v="In Process"/>
    <x v="0"/>
    <x v="8"/>
    <x v="0"/>
    <x v="0"/>
    <s v="09 - Central"/>
    <x v="14"/>
    <s v="559-251-7161"/>
    <s v="4840 E. TULARE AVE"/>
    <s v="FRESNO"/>
    <s v="93727-0000"/>
    <s v="1417503905"/>
    <s v="JOSHUA MATIACO"/>
    <s v="Yes"/>
    <m/>
    <n v="99"/>
    <n v="99"/>
    <x v="2"/>
    <n v="36234"/>
    <n v="34088"/>
    <n v="220.72"/>
    <n v="435"/>
    <n v="434"/>
    <n v="5392"/>
    <n v="5182"/>
    <n v="2943"/>
    <n v="13868"/>
    <n v="368"/>
    <n v="5"/>
    <n v="203"/>
    <n v="6127"/>
    <x v="0"/>
    <n v="34088"/>
    <m/>
    <m/>
    <m/>
    <m/>
    <m/>
    <m/>
    <m/>
    <m/>
    <n v="26590843"/>
    <n v="5307219"/>
    <n v="15452167"/>
    <n v="29771"/>
    <n v="16475666"/>
    <n v="14044274"/>
    <n v="2431392"/>
    <n v="-3"/>
    <m/>
    <m/>
    <n v="2431389"/>
    <n v="6740000"/>
    <n v="6477500"/>
    <n v="1237425"/>
    <n v="5527540"/>
    <n v="460000"/>
    <n v="6250"/>
    <n v="80250"/>
    <n v="6061878"/>
    <n v="26590843"/>
    <m/>
    <m/>
    <m/>
    <m/>
    <m/>
    <m/>
    <m/>
    <m/>
    <n v="2701633"/>
    <m/>
    <n v="1849046"/>
    <m/>
    <n v="52296"/>
    <m/>
    <n v="101915"/>
    <m/>
    <n v="71392"/>
    <m/>
    <n v="31757"/>
    <m/>
    <n v="5800"/>
    <m/>
    <n v="493380"/>
    <m/>
    <n v="0"/>
    <n v="71871"/>
    <n v="2054275"/>
    <n v="72535"/>
    <n v="2071975"/>
    <n v="84750"/>
    <n v="833963"/>
    <n v="92061"/>
    <m/>
    <n v="25789"/>
    <m/>
    <m/>
    <m/>
    <m/>
    <m/>
    <m/>
    <m/>
    <m/>
    <m/>
    <m/>
    <m/>
    <m/>
    <m/>
    <m/>
    <m/>
    <m/>
    <m/>
    <m/>
    <m/>
    <m/>
    <m/>
    <m/>
    <m/>
    <m/>
    <m/>
    <m/>
    <m/>
    <m/>
    <m/>
    <m/>
    <m/>
    <m/>
    <n v="4736637"/>
    <m/>
    <n v="4818937"/>
    <m/>
    <n v="545041"/>
    <m/>
    <n v="1814768"/>
    <m/>
    <n v="226809"/>
    <m/>
    <n v="2193"/>
    <m/>
    <n v="3307782"/>
    <m/>
    <m/>
    <m/>
    <m/>
    <m/>
    <m/>
    <m/>
    <m/>
    <m/>
    <m/>
    <m/>
    <m/>
    <m/>
    <m/>
    <m/>
    <m/>
    <m/>
    <n v="6332228"/>
    <n v="1481700"/>
    <n v="6230346"/>
    <n v="133412"/>
    <n v="4942182"/>
    <m/>
    <m/>
    <m/>
    <m/>
    <m/>
    <m/>
    <m/>
    <m/>
    <m/>
    <n v="28748"/>
    <n v="476172"/>
    <n v="86426"/>
    <n v="655318"/>
    <n v="44659"/>
    <n v="309880"/>
    <n v="36362"/>
    <m/>
    <n v="12701"/>
    <n v="438987"/>
    <n v="222389"/>
    <n v="122016"/>
    <n v="904478"/>
    <n v="74199"/>
    <n v="164279"/>
    <n v="82425"/>
    <n v="3682297"/>
    <n v="68361"/>
    <n v="938187"/>
    <n v="74131"/>
    <n v="29635"/>
    <m/>
    <n v="13493"/>
    <n v="636949"/>
    <n v="6918945"/>
    <m/>
    <n v="781346"/>
    <m/>
    <n v="272222"/>
    <m/>
    <n v="7972513"/>
    <n v="1728872"/>
    <m/>
    <m/>
    <n v="6243641"/>
    <n v="7972513"/>
    <n v="3834954"/>
    <m/>
    <m/>
    <m/>
    <n v="0"/>
    <m/>
    <n v="718355"/>
    <n v="253470"/>
    <n v="971825"/>
    <n v="-190479"/>
    <m/>
    <m/>
    <m/>
    <m/>
    <m/>
    <s v="0.00"/>
    <n v="0"/>
    <n v="2915"/>
    <n v="0"/>
    <n v="5016"/>
    <n v="38951"/>
    <n v="90141"/>
    <n v="0"/>
    <n v="0"/>
    <n v="0"/>
    <n v="20850"/>
    <n v="1988"/>
    <n v="7800"/>
    <n v="4864"/>
    <n v="21655"/>
    <n v="1847"/>
    <n v="7079"/>
    <n v="1804"/>
    <n v="13372"/>
    <n v="218282"/>
    <n v="0"/>
    <n v="0"/>
    <n v="3397"/>
    <n v="2348"/>
    <n v="0"/>
    <n v="0"/>
    <n v="5745"/>
    <n v="168800"/>
    <n v="0"/>
    <n v="234862"/>
    <n v="1306979"/>
    <n v="1752490"/>
    <n v="0"/>
    <n v="0"/>
    <n v="0"/>
    <n v="996964"/>
    <n v="64609"/>
    <n v="144620"/>
    <n v="82175"/>
    <n v="444602"/>
    <n v="56231"/>
    <n v="126141"/>
    <n v="61288"/>
    <n v="892467"/>
    <n v="6332228"/>
    <n v="0"/>
    <n v="0"/>
    <n v="183604"/>
    <n v="112447"/>
    <n v="0"/>
    <n v="0"/>
    <n v="296051"/>
    <m/>
    <x v="0"/>
    <x v="0"/>
    <m/>
    <m/>
    <n v="20850"/>
    <m/>
    <x v="0"/>
    <x v="0"/>
    <m/>
    <m/>
    <n v="996964"/>
    <n v="145"/>
    <n v="303"/>
    <n v="75"/>
    <n v="107"/>
    <n v="240"/>
    <n v="50"/>
    <n v="63"/>
    <n v="149"/>
    <n v="29"/>
    <n v="1"/>
    <n v="0"/>
    <n v="0"/>
    <n v="0"/>
    <n v="1"/>
    <n v="0"/>
    <n v="1"/>
    <n v="0"/>
    <n v="0"/>
    <n v="0"/>
    <n v="0"/>
    <n v="0"/>
    <n v="0"/>
    <n v="0"/>
    <n v="0"/>
    <n v="1"/>
    <n v="0"/>
    <n v="0"/>
    <n v="0"/>
    <n v="0"/>
  </r>
  <r>
    <n v="206101843"/>
    <x v="134"/>
    <d v="2024-01-01T00:00:00"/>
    <d v="2024-12-31T00:00:00"/>
    <n v="366"/>
    <s v="In Process"/>
    <x v="1"/>
    <x v="8"/>
    <x v="1"/>
    <x v="0"/>
    <s v="09 - Central"/>
    <x v="14"/>
    <s v="559-268-5361"/>
    <s v="1665 M STREET"/>
    <s v="FRESNO"/>
    <s v="93721"/>
    <s v="1104064575"/>
    <s v="CHAD GALLEY"/>
    <s v="Yes"/>
    <m/>
    <n v="155"/>
    <n v="155"/>
    <x v="0"/>
    <n v="56730"/>
    <n v="49775"/>
    <n v="207.18"/>
    <n v="274"/>
    <n v="229"/>
    <n v="2442"/>
    <m/>
    <n v="5604"/>
    <n v="32402"/>
    <m/>
    <n v="3309"/>
    <n v="272"/>
    <n v="5746"/>
    <x v="0"/>
    <n v="49775"/>
    <m/>
    <m/>
    <m/>
    <m/>
    <m/>
    <m/>
    <m/>
    <m/>
    <n v="19863247"/>
    <n v="6771436"/>
    <n v="9139121"/>
    <m/>
    <n v="17495562"/>
    <n v="18700008"/>
    <n v="-1204446"/>
    <n v="-209300"/>
    <n v="13390"/>
    <m/>
    <n v="-1427136"/>
    <n v="2197800"/>
    <m/>
    <n v="1718367"/>
    <n v="10447329"/>
    <m/>
    <n v="2911611"/>
    <n v="82206"/>
    <n v="2505934"/>
    <n v="19863247"/>
    <m/>
    <m/>
    <m/>
    <m/>
    <m/>
    <m/>
    <m/>
    <m/>
    <n v="3443505"/>
    <m/>
    <m/>
    <m/>
    <n v="114806"/>
    <m/>
    <n v="785601"/>
    <m/>
    <m/>
    <m/>
    <n v="1787431"/>
    <m/>
    <n v="4432"/>
    <m/>
    <n v="635661"/>
    <m/>
    <n v="26315"/>
    <n v="69765"/>
    <n v="2380074"/>
    <n v="0"/>
    <n v="2383535"/>
    <n v="932228"/>
    <n v="772650"/>
    <n v="102121"/>
    <m/>
    <n v="104748"/>
    <m/>
    <m/>
    <m/>
    <m/>
    <m/>
    <m/>
    <m/>
    <m/>
    <m/>
    <m/>
    <m/>
    <m/>
    <m/>
    <m/>
    <m/>
    <m/>
    <m/>
    <m/>
    <m/>
    <m/>
    <m/>
    <m/>
    <m/>
    <m/>
    <m/>
    <m/>
    <m/>
    <m/>
    <n v="-2863"/>
    <m/>
    <m/>
    <m/>
    <n v="3358249"/>
    <m/>
    <m/>
    <m/>
    <n v="-147409"/>
    <m/>
    <n v="2467596"/>
    <m/>
    <m/>
    <m/>
    <n v="2472466"/>
    <m/>
    <n v="991082"/>
    <m/>
    <m/>
    <m/>
    <m/>
    <m/>
    <m/>
    <m/>
    <m/>
    <m/>
    <m/>
    <m/>
    <m/>
    <m/>
    <m/>
    <m/>
    <m/>
    <m/>
    <n v="9055728"/>
    <n v="2047126"/>
    <n v="9831567"/>
    <n v="464510"/>
    <n v="7339971"/>
    <m/>
    <m/>
    <m/>
    <m/>
    <m/>
    <m/>
    <m/>
    <m/>
    <n v="13864"/>
    <n v="43399"/>
    <n v="402206"/>
    <m/>
    <n v="488096"/>
    <n v="133240"/>
    <n v="396364"/>
    <n v="16940"/>
    <m/>
    <n v="66406"/>
    <n v="858639"/>
    <n v="579896"/>
    <n v="152308"/>
    <n v="958500"/>
    <n v="119390"/>
    <n v="228226"/>
    <n v="144337"/>
    <n v="3695157"/>
    <n v="364498"/>
    <n v="2015525"/>
    <n v="93230"/>
    <n v="36719"/>
    <m/>
    <n v="268871"/>
    <n v="284226"/>
    <n v="4584613"/>
    <m/>
    <n v="2916018"/>
    <m/>
    <n v="14889708"/>
    <n v="20585"/>
    <n v="22410924"/>
    <n v="39207474"/>
    <m/>
    <m/>
    <n v="-16796550"/>
    <n v="22410924"/>
    <n v="33411"/>
    <m/>
    <n v="19817825"/>
    <m/>
    <n v="0"/>
    <n v="6324"/>
    <n v="3314548"/>
    <n v="3489822"/>
    <n v="6810694"/>
    <n v="-3894676"/>
    <m/>
    <m/>
    <m/>
    <m/>
    <m/>
    <s v="0.00"/>
    <n v="0"/>
    <n v="1889"/>
    <n v="0"/>
    <n v="29867"/>
    <n v="26374"/>
    <n v="120774"/>
    <n v="0"/>
    <n v="0"/>
    <n v="6511"/>
    <n v="18002"/>
    <n v="5744"/>
    <n v="29616"/>
    <n v="5527"/>
    <n v="31054"/>
    <n v="5255"/>
    <n v="9329"/>
    <n v="3493"/>
    <n v="27477"/>
    <n v="320912"/>
    <n v="0"/>
    <n v="0"/>
    <n v="0"/>
    <n v="0"/>
    <n v="0"/>
    <n v="0"/>
    <n v="0"/>
    <n v="167493"/>
    <n v="0"/>
    <n v="1278034"/>
    <n v="963165"/>
    <n v="2723255"/>
    <n v="0"/>
    <n v="0"/>
    <n v="246202"/>
    <n v="838671"/>
    <n v="146474"/>
    <n v="549806"/>
    <n v="105929"/>
    <n v="638020"/>
    <n v="101869"/>
    <n v="200078"/>
    <n v="138331"/>
    <n v="958400"/>
    <n v="9055727"/>
    <n v="0"/>
    <n v="0"/>
    <n v="0"/>
    <n v="0"/>
    <n v="0"/>
    <n v="0"/>
    <n v="0"/>
    <m/>
    <x v="0"/>
    <x v="0"/>
    <m/>
    <m/>
    <n v="18002"/>
    <m/>
    <x v="0"/>
    <x v="0"/>
    <m/>
    <m/>
    <n v="838671"/>
    <n v="272"/>
    <n v="377"/>
    <n v="201"/>
    <n v="161"/>
    <n v="217"/>
    <n v="122"/>
    <n v="98"/>
    <n v="148"/>
    <n v="76"/>
    <n v="1"/>
    <n v="0"/>
    <n v="0"/>
    <n v="0"/>
    <n v="0"/>
    <n v="1"/>
    <n v="1"/>
    <n v="0"/>
    <n v="0"/>
    <n v="0"/>
    <n v="0"/>
    <n v="0"/>
    <n v="0"/>
    <n v="0"/>
    <n v="0"/>
    <n v="0"/>
    <n v="0"/>
    <n v="1"/>
    <n v="0"/>
    <n v="0"/>
  </r>
  <r>
    <n v="206102153"/>
    <x v="135"/>
    <d v="2024-01-01T00:00:00"/>
    <d v="2024-12-31T00:00:00"/>
    <n v="366"/>
    <s v="In Process"/>
    <x v="0"/>
    <x v="8"/>
    <x v="0"/>
    <x v="0"/>
    <s v="09 - Central"/>
    <x v="13"/>
    <s v="209-897-5881"/>
    <s v="1101 STROUD AVENUE"/>
    <s v="KINGSBURG CA"/>
    <s v="93631-0"/>
    <s v="ZZR05573H"/>
    <s v="NATHAN WILLIAMS"/>
    <s v="Yes"/>
    <s v="BQ OPERATIONS HOLDINGS LLC"/>
    <n v="86"/>
    <n v="86"/>
    <x v="2"/>
    <n v="31476"/>
    <n v="29806"/>
    <n v="225.05"/>
    <n v="339"/>
    <n v="407"/>
    <n v="2984"/>
    <n v="1309"/>
    <n v="1873"/>
    <n v="16638"/>
    <m/>
    <n v="2926"/>
    <n v="475"/>
    <n v="3601"/>
    <x v="0"/>
    <n v="29806"/>
    <m/>
    <m/>
    <m/>
    <m/>
    <m/>
    <m/>
    <m/>
    <m/>
    <n v="11207056"/>
    <n v="1115602"/>
    <n v="893392"/>
    <n v="29388"/>
    <n v="11458654"/>
    <n v="10656461"/>
    <n v="802193"/>
    <n v="448593"/>
    <n v="800"/>
    <m/>
    <n v="1249986"/>
    <n v="1121984"/>
    <n v="492184"/>
    <n v="704248"/>
    <n v="6255888"/>
    <m/>
    <n v="1100176"/>
    <n v="178600"/>
    <n v="1353976"/>
    <n v="11207056"/>
    <m/>
    <m/>
    <m/>
    <m/>
    <m/>
    <m/>
    <m/>
    <m/>
    <n v="555997"/>
    <m/>
    <m/>
    <m/>
    <n v="1001"/>
    <m/>
    <n v="25233"/>
    <m/>
    <m/>
    <m/>
    <n v="469813"/>
    <m/>
    <n v="4176"/>
    <m/>
    <n v="59382"/>
    <m/>
    <n v="0"/>
    <n v="2510"/>
    <n v="162630"/>
    <n v="0"/>
    <n v="518010"/>
    <n v="188460"/>
    <n v="207983"/>
    <n v="19336"/>
    <m/>
    <n v="16673"/>
    <m/>
    <m/>
    <m/>
    <m/>
    <m/>
    <m/>
    <m/>
    <m/>
    <m/>
    <m/>
    <m/>
    <m/>
    <m/>
    <m/>
    <m/>
    <m/>
    <m/>
    <m/>
    <m/>
    <m/>
    <m/>
    <m/>
    <m/>
    <m/>
    <m/>
    <m/>
    <m/>
    <m/>
    <n v="-11497"/>
    <m/>
    <m/>
    <m/>
    <n v="-123836"/>
    <m/>
    <m/>
    <m/>
    <n v="-28077"/>
    <m/>
    <n v="1705611"/>
    <m/>
    <m/>
    <m/>
    <n v="-969640"/>
    <m/>
    <n v="320831"/>
    <m/>
    <m/>
    <m/>
    <m/>
    <m/>
    <m/>
    <m/>
    <m/>
    <m/>
    <m/>
    <m/>
    <m/>
    <m/>
    <m/>
    <m/>
    <m/>
    <m/>
    <n v="4262605"/>
    <n v="954380"/>
    <n v="5439476"/>
    <n v="229075"/>
    <n v="4226023"/>
    <m/>
    <m/>
    <m/>
    <m/>
    <m/>
    <m/>
    <m/>
    <m/>
    <n v="1197"/>
    <n v="5476"/>
    <n v="162556"/>
    <m/>
    <n v="231195"/>
    <n v="93116"/>
    <n v="239671"/>
    <n v="21401"/>
    <m/>
    <n v="16677"/>
    <n v="467381"/>
    <n v="299703"/>
    <n v="116414"/>
    <n v="774720"/>
    <n v="40557"/>
    <n v="157497"/>
    <n v="73808"/>
    <n v="2735565"/>
    <n v="60661"/>
    <n v="885330"/>
    <n v="41183"/>
    <n v="1441"/>
    <m/>
    <n v="8733"/>
    <n v="-3844"/>
    <n v="2085660"/>
    <m/>
    <n v="703576"/>
    <n v="226999"/>
    <n v="1739869"/>
    <n v="3176787"/>
    <n v="7932891"/>
    <n v="2139437"/>
    <m/>
    <n v="2646417"/>
    <n v="3147037"/>
    <n v="7932891"/>
    <m/>
    <n v="1608273"/>
    <n v="245576"/>
    <m/>
    <n v="12954"/>
    <m/>
    <n v="711410"/>
    <n v="493420"/>
    <n v="1217784"/>
    <n v="-514208"/>
    <m/>
    <n v="3177232"/>
    <m/>
    <n v="3178561"/>
    <n v="-532144"/>
    <s v="-0.04"/>
    <n v="-85577.48"/>
    <n v="2000"/>
    <n v="0"/>
    <n v="6846"/>
    <n v="29316"/>
    <n v="75597"/>
    <n v="0"/>
    <n v="0"/>
    <n v="1881"/>
    <m/>
    <n v="2089"/>
    <m/>
    <m/>
    <m/>
    <n v="1026"/>
    <n v="6178"/>
    <n v="1615"/>
    <n v="20620"/>
    <n v="147168"/>
    <n v="0"/>
    <n v="0"/>
    <n v="0"/>
    <n v="0"/>
    <n v="0"/>
    <n v="0"/>
    <n v="0"/>
    <n v="164166"/>
    <n v="0"/>
    <n v="310193"/>
    <n v="1032597"/>
    <n v="1663815"/>
    <n v="0"/>
    <n v="0"/>
    <n v="43667"/>
    <m/>
    <n v="56103"/>
    <m/>
    <m/>
    <m/>
    <n v="26085"/>
    <n v="124531"/>
    <n v="59013"/>
    <n v="782435"/>
    <n v="4262605"/>
    <n v="0"/>
    <n v="0"/>
    <n v="0"/>
    <n v="0"/>
    <n v="0"/>
    <n v="0"/>
    <n v="0"/>
    <m/>
    <x v="0"/>
    <x v="0"/>
    <m/>
    <m/>
    <m/>
    <m/>
    <x v="0"/>
    <x v="0"/>
    <m/>
    <m/>
    <m/>
    <n v="113"/>
    <n v="155"/>
    <n v="83"/>
    <n v="88"/>
    <n v="119"/>
    <n v="68"/>
    <n v="59"/>
    <n v="76"/>
    <n v="47"/>
    <n v="1"/>
    <n v="0"/>
    <n v="0"/>
    <n v="0"/>
    <n v="1"/>
    <n v="0"/>
    <n v="1"/>
    <n v="0"/>
    <n v="0"/>
    <n v="0"/>
    <n v="0"/>
    <n v="0"/>
    <n v="0"/>
    <n v="0"/>
    <n v="0"/>
    <n v="1"/>
    <n v="0"/>
    <n v="0"/>
    <n v="0"/>
    <n v="0"/>
  </r>
  <r>
    <n v="206104078"/>
    <x v="136"/>
    <d v="2024-01-01T00:00:00"/>
    <d v="2024-12-31T00:00:00"/>
    <n v="366"/>
    <s v="In Process"/>
    <x v="0"/>
    <x v="8"/>
    <x v="0"/>
    <x v="0"/>
    <s v="09 - Central"/>
    <x v="14"/>
    <s v="559-323-6200"/>
    <s v="650 WEST ALLUVIAL"/>
    <s v="CLOVIS"/>
    <s v="93611"/>
    <s v="1174188270"/>
    <s v="BRETT HOBBS"/>
    <s v="Yes"/>
    <m/>
    <n v="159"/>
    <n v="159"/>
    <x v="0"/>
    <n v="58194"/>
    <n v="56027"/>
    <n v="223.02"/>
    <n v="974"/>
    <n v="966"/>
    <n v="10676"/>
    <n v="11523"/>
    <n v="7182"/>
    <n v="20690"/>
    <n v="79"/>
    <m/>
    <n v="515"/>
    <n v="5362"/>
    <x v="0"/>
    <n v="56027"/>
    <m/>
    <m/>
    <m/>
    <m/>
    <m/>
    <m/>
    <m/>
    <m/>
    <n v="41001011"/>
    <n v="9109769"/>
    <n v="22209369"/>
    <n v="36163"/>
    <n v="27937574"/>
    <n v="24464795"/>
    <n v="3472779"/>
    <n v="-2"/>
    <m/>
    <m/>
    <n v="3472777"/>
    <n v="13345000"/>
    <n v="14403750"/>
    <n v="2420334"/>
    <n v="7787342"/>
    <n v="98750"/>
    <m/>
    <n v="248749"/>
    <n v="2697086"/>
    <n v="41001011"/>
    <m/>
    <m/>
    <m/>
    <m/>
    <m/>
    <m/>
    <m/>
    <m/>
    <n v="4152155"/>
    <m/>
    <n v="4424651"/>
    <m/>
    <n v="14174"/>
    <m/>
    <n v="165019"/>
    <m/>
    <n v="4545"/>
    <m/>
    <m/>
    <m/>
    <n v="10825"/>
    <m/>
    <n v="338400"/>
    <m/>
    <n v="0"/>
    <n v="0"/>
    <n v="3360400"/>
    <n v="16205"/>
    <n v="3118800"/>
    <n v="563175"/>
    <n v="1786351"/>
    <n v="200292"/>
    <m/>
    <n v="64546"/>
    <m/>
    <m/>
    <m/>
    <m/>
    <m/>
    <m/>
    <m/>
    <m/>
    <m/>
    <m/>
    <m/>
    <m/>
    <m/>
    <m/>
    <m/>
    <m/>
    <m/>
    <m/>
    <m/>
    <m/>
    <m/>
    <m/>
    <m/>
    <m/>
    <m/>
    <m/>
    <m/>
    <m/>
    <m/>
    <m/>
    <m/>
    <m/>
    <n v="8143024"/>
    <m/>
    <n v="9359240"/>
    <m/>
    <n v="991791"/>
    <m/>
    <n v="2279519"/>
    <m/>
    <n v="765"/>
    <m/>
    <m/>
    <m/>
    <n v="1435030"/>
    <m/>
    <m/>
    <m/>
    <m/>
    <m/>
    <m/>
    <m/>
    <m/>
    <m/>
    <m/>
    <m/>
    <m/>
    <m/>
    <m/>
    <m/>
    <m/>
    <m/>
    <n v="9987262"/>
    <n v="2365270"/>
    <n v="12112263"/>
    <n v="286274"/>
    <n v="9219389"/>
    <m/>
    <m/>
    <m/>
    <m/>
    <m/>
    <m/>
    <m/>
    <m/>
    <n v="30"/>
    <m/>
    <n v="813407"/>
    <n v="172868"/>
    <n v="745689"/>
    <n v="264727"/>
    <n v="679821"/>
    <n v="81464"/>
    <m/>
    <n v="68709"/>
    <n v="957297"/>
    <n v="353743"/>
    <n v="232696"/>
    <n v="1491353"/>
    <n v="210898"/>
    <n v="194286"/>
    <n v="169568"/>
    <n v="5710498"/>
    <n v="44562"/>
    <n v="2181985"/>
    <n v="152388"/>
    <n v="27775"/>
    <m/>
    <n v="21671"/>
    <n v="669971"/>
    <n v="14595775"/>
    <m/>
    <n v="530413"/>
    <m/>
    <n v="441667"/>
    <m/>
    <n v="15567855"/>
    <n v="2835093"/>
    <m/>
    <m/>
    <n v="12732762"/>
    <n v="15567855"/>
    <n v="10123166"/>
    <m/>
    <m/>
    <m/>
    <n v="0"/>
    <m/>
    <n v="547763"/>
    <n v="211232"/>
    <n v="758995"/>
    <n v="-228582"/>
    <m/>
    <m/>
    <m/>
    <m/>
    <m/>
    <s v="0.03"/>
    <n v="85052.79"/>
    <n v="2032"/>
    <n v="0"/>
    <n v="21798"/>
    <n v="46663"/>
    <n v="133707"/>
    <n v="0"/>
    <n v="0"/>
    <n v="0"/>
    <n v="31266"/>
    <n v="4234"/>
    <m/>
    <m/>
    <n v="33167"/>
    <n v="5740"/>
    <n v="6275"/>
    <n v="2170"/>
    <n v="22082"/>
    <n v="309134"/>
    <n v="0"/>
    <n v="0"/>
    <n v="11115"/>
    <n v="22964"/>
    <n v="0"/>
    <n v="0"/>
    <n v="34079"/>
    <n v="209761"/>
    <n v="0"/>
    <n v="1049522"/>
    <n v="1677478"/>
    <n v="2867159"/>
    <n v="0"/>
    <n v="0"/>
    <n v="0"/>
    <n v="1542280"/>
    <n v="109511"/>
    <m/>
    <m/>
    <n v="676954"/>
    <n v="173191"/>
    <n v="116099"/>
    <n v="132962"/>
    <n v="1432345"/>
    <n v="9987262"/>
    <n v="0"/>
    <n v="0"/>
    <n v="573330"/>
    <n v="873621"/>
    <n v="0"/>
    <n v="0"/>
    <n v="1446951"/>
    <m/>
    <x v="0"/>
    <x v="0"/>
    <m/>
    <m/>
    <n v="31266"/>
    <m/>
    <x v="0"/>
    <x v="0"/>
    <m/>
    <m/>
    <n v="1542280"/>
    <n v="192"/>
    <n v="376"/>
    <n v="93"/>
    <n v="151"/>
    <n v="303"/>
    <n v="71"/>
    <n v="86"/>
    <n v="181"/>
    <n v="35"/>
    <n v="1"/>
    <n v="0"/>
    <n v="0"/>
    <n v="0"/>
    <n v="0"/>
    <n v="1"/>
    <n v="1"/>
    <n v="0"/>
    <n v="0"/>
    <n v="0"/>
    <n v="0"/>
    <n v="0"/>
    <n v="0"/>
    <n v="0"/>
    <n v="0"/>
    <n v="1"/>
    <n v="0"/>
    <n v="0"/>
    <n v="0"/>
    <n v="0"/>
  </r>
  <r>
    <n v="206105014"/>
    <x v="137"/>
    <d v="2024-01-01T00:00:00"/>
    <d v="2024-12-31T00:00:00"/>
    <n v="366"/>
    <s v="In Process"/>
    <x v="0"/>
    <x v="8"/>
    <x v="0"/>
    <x v="0"/>
    <s v="09 - Central"/>
    <x v="15"/>
    <s v="559-231-0883"/>
    <s v="3034 E HERNDON AVENUE"/>
    <s v="FRESNO"/>
    <s v="93720"/>
    <s v="1457069155"/>
    <s v="LESLIE BECK"/>
    <s v="Yes"/>
    <s v="LIFE GENERATIONS HEALTHCARE"/>
    <n v="180"/>
    <n v="180"/>
    <x v="0"/>
    <n v="65880"/>
    <n v="59698"/>
    <n v="209.91"/>
    <n v="552"/>
    <n v="552"/>
    <n v="5242"/>
    <n v="6770"/>
    <n v="3536"/>
    <n v="23391"/>
    <m/>
    <m/>
    <n v="1078"/>
    <n v="19681"/>
    <x v="1"/>
    <n v="50685"/>
    <m/>
    <m/>
    <m/>
    <n v="9013"/>
    <m/>
    <m/>
    <m/>
    <m/>
    <n v="23317122"/>
    <n v="7459565"/>
    <n v="769865"/>
    <n v="26470"/>
    <n v="30033292"/>
    <n v="27886488"/>
    <n v="2146804"/>
    <n v="-22024"/>
    <m/>
    <m/>
    <n v="2124780"/>
    <n v="1881342"/>
    <n v="2361745"/>
    <n v="1596373"/>
    <n v="10464333"/>
    <m/>
    <m/>
    <n v="322603"/>
    <n v="6690726"/>
    <n v="17270992"/>
    <m/>
    <m/>
    <m/>
    <n v="6046130"/>
    <m/>
    <m/>
    <m/>
    <m/>
    <n v="2474947"/>
    <m/>
    <n v="2774889"/>
    <m/>
    <n v="226275"/>
    <m/>
    <n v="311486"/>
    <m/>
    <m/>
    <m/>
    <m/>
    <m/>
    <n v="3006"/>
    <m/>
    <n v="1668962"/>
    <m/>
    <n v="163773"/>
    <n v="0"/>
    <n v="2258600"/>
    <n v="1371640"/>
    <n v="2055950"/>
    <n v="638160"/>
    <n v="771762"/>
    <n v="138997"/>
    <m/>
    <n v="60683"/>
    <m/>
    <m/>
    <m/>
    <m/>
    <m/>
    <m/>
    <m/>
    <m/>
    <m/>
    <m/>
    <m/>
    <m/>
    <m/>
    <m/>
    <m/>
    <m/>
    <m/>
    <m/>
    <m/>
    <m/>
    <m/>
    <m/>
    <m/>
    <m/>
    <m/>
    <m/>
    <m/>
    <m/>
    <m/>
    <m/>
    <m/>
    <m/>
    <n v="1298002"/>
    <m/>
    <n v="723894"/>
    <m/>
    <n v="555149"/>
    <m/>
    <n v="2251449"/>
    <m/>
    <m/>
    <m/>
    <m/>
    <m/>
    <n v="-4058629"/>
    <m/>
    <m/>
    <m/>
    <m/>
    <m/>
    <m/>
    <m/>
    <m/>
    <m/>
    <m/>
    <m/>
    <m/>
    <m/>
    <m/>
    <m/>
    <m/>
    <m/>
    <n v="12852521"/>
    <n v="3181613"/>
    <n v="11852354"/>
    <n v="29594"/>
    <n v="9043047"/>
    <m/>
    <m/>
    <m/>
    <n v="3942991"/>
    <m/>
    <m/>
    <m/>
    <m/>
    <n v="208356"/>
    <m/>
    <n v="891673"/>
    <n v="328916"/>
    <n v="500796"/>
    <n v="151858"/>
    <n v="374635"/>
    <n v="93509"/>
    <m/>
    <n v="170503"/>
    <n v="1055777"/>
    <n v="788949"/>
    <n v="341131"/>
    <n v="1772824"/>
    <n v="208759"/>
    <n v="241814"/>
    <n v="358912"/>
    <n v="5103112"/>
    <n v="34942"/>
    <n v="1481158"/>
    <n v="251187"/>
    <n v="72167"/>
    <m/>
    <m/>
    <n v="469472"/>
    <n v="8798962"/>
    <m/>
    <n v="549775"/>
    <n v="32822"/>
    <n v="27515"/>
    <n v="31678"/>
    <n v="9440752"/>
    <n v="5960251"/>
    <n v="102595"/>
    <n v="17464"/>
    <n v="3360442"/>
    <n v="9440752"/>
    <m/>
    <m/>
    <n v="3988794"/>
    <m/>
    <n v="0"/>
    <m/>
    <n v="502864"/>
    <n v="80864"/>
    <n v="583728"/>
    <n v="-33953"/>
    <m/>
    <m/>
    <m/>
    <n v="23682"/>
    <n v="-6218"/>
    <s v="0.22"/>
    <n v="1311255.22"/>
    <n v="8234"/>
    <n v="0"/>
    <n v="30245"/>
    <n v="90354"/>
    <n v="148024"/>
    <n v="0"/>
    <n v="0"/>
    <n v="8669"/>
    <n v="6289"/>
    <n v="7892"/>
    <n v="27529"/>
    <n v="9968"/>
    <n v="36288"/>
    <n v="4624"/>
    <n v="9041"/>
    <n v="9357"/>
    <n v="32969"/>
    <n v="429483"/>
    <n v="0"/>
    <n v="0"/>
    <n v="3898"/>
    <n v="9186"/>
    <n v="0"/>
    <n v="0"/>
    <n v="13084"/>
    <n v="571650"/>
    <n v="0"/>
    <n v="1634083"/>
    <n v="3385001"/>
    <n v="3270998"/>
    <n v="0"/>
    <n v="0"/>
    <n v="216458"/>
    <n v="218050"/>
    <n v="219312"/>
    <n v="534397"/>
    <n v="194449"/>
    <n v="756017"/>
    <n v="132418"/>
    <n v="181862"/>
    <n v="291155"/>
    <n v="1246671"/>
    <n v="12852521"/>
    <n v="0"/>
    <n v="0"/>
    <n v="279820"/>
    <n v="435209"/>
    <n v="0"/>
    <n v="0"/>
    <n v="715029"/>
    <m/>
    <x v="0"/>
    <x v="0"/>
    <m/>
    <n v="6289"/>
    <m/>
    <m/>
    <x v="0"/>
    <x v="0"/>
    <m/>
    <n v="218050"/>
    <m/>
    <n v="275"/>
    <n v="409"/>
    <n v="169"/>
    <n v="190"/>
    <n v="303"/>
    <n v="110"/>
    <n v="106"/>
    <n v="174"/>
    <n v="57"/>
    <n v="1"/>
    <n v="0"/>
    <n v="0"/>
    <n v="0"/>
    <n v="0"/>
    <n v="1"/>
    <n v="1"/>
    <n v="0"/>
    <n v="0"/>
    <n v="0"/>
    <n v="1"/>
    <n v="0"/>
    <n v="0"/>
    <n v="0"/>
    <n v="0"/>
    <n v="1"/>
    <n v="0"/>
    <n v="0"/>
    <n v="0"/>
    <n v="0"/>
  </r>
  <r>
    <n v="206112227"/>
    <x v="138"/>
    <d v="2024-01-01T00:00:00"/>
    <d v="2024-12-31T00:00:00"/>
    <n v="366"/>
    <s v="In Process"/>
    <x v="0"/>
    <x v="9"/>
    <x v="0"/>
    <x v="0"/>
    <s v="01 - Northern California"/>
    <x v="16"/>
    <s v="530-934-2834"/>
    <s v="320 NORTH CRAWFORD STREET"/>
    <s v="WILLOWS"/>
    <s v="95988"/>
    <s v="LTC55151F"/>
    <s v="JOSEPH COLCOL"/>
    <s v="Yes"/>
    <s v="BQ OPERATIONS HOLDINGS LLC"/>
    <n v="79"/>
    <n v="79"/>
    <x v="2"/>
    <n v="28914"/>
    <n v="25082"/>
    <n v="208.88"/>
    <n v="132"/>
    <n v="100"/>
    <n v="4406"/>
    <m/>
    <n v="1460"/>
    <n v="17072"/>
    <m/>
    <n v="1476"/>
    <n v="188"/>
    <n v="480"/>
    <x v="0"/>
    <n v="25082"/>
    <m/>
    <m/>
    <m/>
    <m/>
    <m/>
    <m/>
    <m/>
    <m/>
    <n v="7775420"/>
    <n v="1397224"/>
    <n v="-2264164"/>
    <n v="36586"/>
    <n v="11473394"/>
    <n v="10459096"/>
    <n v="1014298"/>
    <n v="524806"/>
    <n v="800"/>
    <m/>
    <n v="1538304"/>
    <n v="1365860"/>
    <m/>
    <n v="452600"/>
    <n v="5292320"/>
    <m/>
    <n v="457560"/>
    <n v="58280"/>
    <n v="148800"/>
    <n v="7775420"/>
    <m/>
    <m/>
    <m/>
    <m/>
    <m/>
    <m/>
    <m/>
    <m/>
    <n v="1136705"/>
    <m/>
    <m/>
    <m/>
    <n v="7491"/>
    <m/>
    <n v="19618"/>
    <m/>
    <m/>
    <m/>
    <n v="232453"/>
    <m/>
    <n v="816"/>
    <m/>
    <n v="141"/>
    <m/>
    <n v="0"/>
    <n v="0"/>
    <n v="480570"/>
    <n v="0"/>
    <n v="399000"/>
    <n v="266750"/>
    <n v="221536"/>
    <n v="25097"/>
    <m/>
    <n v="4271"/>
    <m/>
    <m/>
    <m/>
    <m/>
    <m/>
    <m/>
    <m/>
    <m/>
    <m/>
    <m/>
    <m/>
    <m/>
    <m/>
    <m/>
    <m/>
    <m/>
    <m/>
    <m/>
    <m/>
    <m/>
    <m/>
    <m/>
    <m/>
    <m/>
    <m/>
    <m/>
    <m/>
    <m/>
    <m/>
    <m/>
    <m/>
    <m/>
    <n v="-1234015"/>
    <m/>
    <m/>
    <m/>
    <n v="-154296"/>
    <m/>
    <n v="-740869"/>
    <m/>
    <m/>
    <m/>
    <n v="-163162"/>
    <m/>
    <n v="28178"/>
    <m/>
    <m/>
    <m/>
    <m/>
    <m/>
    <m/>
    <m/>
    <m/>
    <m/>
    <m/>
    <m/>
    <m/>
    <m/>
    <m/>
    <m/>
    <m/>
    <m/>
    <n v="4526612"/>
    <n v="947853"/>
    <n v="4984631"/>
    <n v="301684"/>
    <n v="4605215"/>
    <m/>
    <m/>
    <m/>
    <m/>
    <m/>
    <m/>
    <m/>
    <m/>
    <m/>
    <n v="985"/>
    <n v="281735"/>
    <m/>
    <n v="231967"/>
    <n v="137796"/>
    <n v="215897"/>
    <n v="25097"/>
    <m/>
    <n v="4269"/>
    <n v="498363"/>
    <n v="240645"/>
    <n v="88041"/>
    <n v="813637"/>
    <n v="50016"/>
    <n v="209899"/>
    <n v="66618"/>
    <n v="2453988"/>
    <n v="29407"/>
    <n v="282335"/>
    <n v="35938"/>
    <n v="1228"/>
    <m/>
    <n v="8771"/>
    <n v="177249"/>
    <n v="2391799"/>
    <m/>
    <n v="232671"/>
    <m/>
    <n v="2191817"/>
    <n v="2010704"/>
    <n v="6826991"/>
    <n v="2056857"/>
    <m/>
    <n v="1849855"/>
    <n v="2920279"/>
    <n v="6826991"/>
    <m/>
    <n v="2185723"/>
    <n v="308419"/>
    <m/>
    <n v="15358"/>
    <m/>
    <n v="116969"/>
    <n v="182479"/>
    <n v="314806"/>
    <n v="-82135"/>
    <m/>
    <n v="1990894"/>
    <m/>
    <n v="1993001"/>
    <n v="-143146"/>
    <s v="-0.07"/>
    <n v="-143979.99000000002"/>
    <n v="1429"/>
    <n v="0"/>
    <n v="4018"/>
    <n v="29785"/>
    <n v="52903"/>
    <n v="0"/>
    <n v="0"/>
    <n v="7695"/>
    <m/>
    <n v="2028"/>
    <m/>
    <m/>
    <n v="1132"/>
    <n v="1244"/>
    <n v="9203"/>
    <n v="1181"/>
    <n v="9728"/>
    <n v="120346"/>
    <n v="0"/>
    <n v="0"/>
    <n v="0"/>
    <n v="0"/>
    <n v="0"/>
    <n v="0"/>
    <n v="0"/>
    <n v="150712"/>
    <n v="0"/>
    <n v="250954"/>
    <n v="1312506"/>
    <n v="1491199"/>
    <n v="0"/>
    <n v="0"/>
    <n v="370785"/>
    <m/>
    <n v="81412"/>
    <m/>
    <m/>
    <n v="50825"/>
    <n v="30717"/>
    <n v="174904"/>
    <n v="57587"/>
    <n v="555011"/>
    <n v="4526612"/>
    <n v="0"/>
    <n v="0"/>
    <n v="0"/>
    <n v="0"/>
    <n v="0"/>
    <n v="0"/>
    <n v="0"/>
    <m/>
    <x v="0"/>
    <x v="0"/>
    <m/>
    <m/>
    <m/>
    <m/>
    <x v="0"/>
    <x v="0"/>
    <m/>
    <m/>
    <m/>
    <n v="92"/>
    <n v="134"/>
    <n v="61"/>
    <n v="69"/>
    <n v="97"/>
    <n v="46"/>
    <n v="40"/>
    <n v="60"/>
    <n v="25"/>
    <n v="1"/>
    <n v="0"/>
    <n v="0"/>
    <n v="0"/>
    <n v="1"/>
    <n v="0"/>
    <n v="1"/>
    <n v="0"/>
    <n v="0"/>
    <n v="0"/>
    <n v="0"/>
    <n v="0"/>
    <n v="0"/>
    <n v="0"/>
    <n v="0"/>
    <n v="1"/>
    <n v="0"/>
    <n v="0"/>
    <n v="0"/>
    <n v="0"/>
  </r>
  <r>
    <n v="206120955"/>
    <x v="139"/>
    <d v="2023-11-01T00:00:00"/>
    <d v="2024-10-31T00:00:00"/>
    <n v="366"/>
    <s v="In Process"/>
    <x v="0"/>
    <x v="10"/>
    <x v="0"/>
    <x v="0"/>
    <s v="01 - Northern California"/>
    <x v="17"/>
    <s v="707-443-1627"/>
    <s v="2885 HARRIS STREET"/>
    <s v="EUREKA"/>
    <s v="95503"/>
    <s v="1003113705"/>
    <s v="ALICE BRASIER"/>
    <s v="Yes"/>
    <m/>
    <n v="87"/>
    <n v="87"/>
    <x v="2"/>
    <n v="31842"/>
    <n v="28777"/>
    <n v="90.37"/>
    <n v="194"/>
    <n v="182"/>
    <n v="5602"/>
    <m/>
    <n v="568"/>
    <n v="20304"/>
    <n v="866"/>
    <m/>
    <n v="902"/>
    <n v="535"/>
    <x v="0"/>
    <n v="28777"/>
    <m/>
    <m/>
    <m/>
    <m/>
    <m/>
    <m/>
    <m/>
    <m/>
    <n v="14038200"/>
    <n v="4705673"/>
    <n v="6372333"/>
    <n v="1325"/>
    <n v="12372865"/>
    <n v="13503705"/>
    <n v="-1130840"/>
    <n v="171479"/>
    <n v="800"/>
    <m/>
    <n v="-960161"/>
    <n v="5041800"/>
    <m/>
    <n v="224460"/>
    <n v="7475220"/>
    <n v="779400"/>
    <m/>
    <n v="324720"/>
    <n v="192600"/>
    <n v="14038200"/>
    <m/>
    <m/>
    <m/>
    <m/>
    <m/>
    <m/>
    <m/>
    <m/>
    <n v="4120422"/>
    <m/>
    <m/>
    <m/>
    <n v="10641"/>
    <m/>
    <n v="67715"/>
    <m/>
    <n v="503814"/>
    <m/>
    <m/>
    <m/>
    <m/>
    <m/>
    <n v="3081"/>
    <m/>
    <n v="15024"/>
    <n v="15528"/>
    <n v="2111357"/>
    <n v="0"/>
    <n v="1397581"/>
    <n v="373989"/>
    <n v="477390"/>
    <n v="261531"/>
    <m/>
    <n v="53273"/>
    <m/>
    <m/>
    <m/>
    <m/>
    <m/>
    <m/>
    <m/>
    <m/>
    <m/>
    <m/>
    <m/>
    <m/>
    <m/>
    <m/>
    <m/>
    <m/>
    <m/>
    <m/>
    <m/>
    <m/>
    <m/>
    <m/>
    <m/>
    <m/>
    <m/>
    <m/>
    <m/>
    <m/>
    <n v="216"/>
    <m/>
    <m/>
    <m/>
    <n v="4047255"/>
    <m/>
    <m/>
    <m/>
    <n v="56841"/>
    <m/>
    <n v="1695214"/>
    <m/>
    <n v="529312"/>
    <m/>
    <m/>
    <m/>
    <n v="43495"/>
    <m/>
    <m/>
    <m/>
    <m/>
    <m/>
    <m/>
    <m/>
    <m/>
    <m/>
    <m/>
    <m/>
    <m/>
    <m/>
    <m/>
    <m/>
    <m/>
    <m/>
    <n v="4882813"/>
    <n v="1176034"/>
    <n v="7444858"/>
    <n v="268429"/>
    <n v="6497917"/>
    <m/>
    <m/>
    <m/>
    <m/>
    <m/>
    <m/>
    <m/>
    <m/>
    <n v="4701"/>
    <n v="7060"/>
    <n v="546941"/>
    <m/>
    <n v="290964"/>
    <n v="65491"/>
    <n v="238683"/>
    <n v="38447"/>
    <m/>
    <n v="30707"/>
    <n v="590718"/>
    <n v="279434"/>
    <n v="149100"/>
    <n v="843063"/>
    <n v="66121"/>
    <n v="134817"/>
    <n v="147989"/>
    <n v="2269632"/>
    <n v="79729"/>
    <n v="920854"/>
    <n v="82631"/>
    <n v="43946"/>
    <m/>
    <n v="9044"/>
    <n v="165716"/>
    <n v="2672152"/>
    <m/>
    <n v="541189"/>
    <m/>
    <n v="1091118"/>
    <m/>
    <n v="4304459"/>
    <n v="6364452"/>
    <m/>
    <m/>
    <n v="-2059993"/>
    <n v="4304459"/>
    <n v="12342"/>
    <m/>
    <n v="3530827"/>
    <m/>
    <n v="0"/>
    <m/>
    <n v="583709"/>
    <n v="796814"/>
    <n v="1380523"/>
    <n v="-839334"/>
    <m/>
    <m/>
    <m/>
    <m/>
    <m/>
    <s v="0.03"/>
    <n v="190933.56"/>
    <n v="1894"/>
    <n v="0"/>
    <n v="7122"/>
    <n v="14866"/>
    <n v="47089"/>
    <n v="0"/>
    <n v="0"/>
    <n v="6430"/>
    <n v="11554"/>
    <n v="2199"/>
    <n v="10281"/>
    <n v="5397"/>
    <n v="19390"/>
    <n v="1953"/>
    <n v="5430"/>
    <n v="2172"/>
    <n v="11548"/>
    <n v="147325"/>
    <n v="0"/>
    <n v="2234"/>
    <n v="16171"/>
    <n v="16112"/>
    <n v="0"/>
    <n v="0"/>
    <n v="34517"/>
    <n v="156795"/>
    <n v="0"/>
    <n v="442403"/>
    <n v="798342"/>
    <n v="1310067"/>
    <n v="0"/>
    <n v="0"/>
    <n v="198758"/>
    <n v="558530"/>
    <n v="55417"/>
    <n v="191861"/>
    <n v="99985"/>
    <n v="381903"/>
    <n v="52448"/>
    <n v="103634"/>
    <n v="112933"/>
    <n v="419737"/>
    <n v="4882813"/>
    <n v="0"/>
    <n v="239479"/>
    <n v="1248751"/>
    <n v="773710"/>
    <n v="0"/>
    <n v="0"/>
    <n v="2261940"/>
    <m/>
    <x v="0"/>
    <x v="0"/>
    <m/>
    <m/>
    <n v="11554"/>
    <m/>
    <x v="0"/>
    <x v="0"/>
    <m/>
    <m/>
    <n v="558530"/>
    <n v="97"/>
    <n v="139"/>
    <n v="66"/>
    <n v="45"/>
    <n v="55"/>
    <n v="20"/>
    <n v="30"/>
    <n v="31"/>
    <n v="12"/>
    <n v="1"/>
    <n v="0"/>
    <n v="0"/>
    <n v="0"/>
    <n v="1"/>
    <n v="0"/>
    <n v="1"/>
    <n v="0"/>
    <n v="0"/>
    <n v="0"/>
    <n v="0"/>
    <n v="0"/>
    <n v="0"/>
    <n v="0"/>
    <n v="0"/>
    <n v="1"/>
    <n v="0"/>
    <n v="0"/>
    <n v="0"/>
    <n v="0"/>
  </r>
  <r>
    <n v="206121033"/>
    <x v="140"/>
    <d v="2023-11-01T00:00:00"/>
    <d v="2024-10-31T00:00:00"/>
    <n v="366"/>
    <s v="In Process"/>
    <x v="0"/>
    <x v="10"/>
    <x v="0"/>
    <x v="0"/>
    <s v="01 - Northern California"/>
    <x v="17"/>
    <s v="707-445-3261"/>
    <s v="2353 TWENTY-THIRD STREET"/>
    <s v="EUREKA"/>
    <s v="95501"/>
    <s v="1801193768"/>
    <s v="TRISTIN KIMBELL"/>
    <s v="Yes"/>
    <m/>
    <n v="99"/>
    <n v="99"/>
    <x v="2"/>
    <n v="36234"/>
    <n v="31419"/>
    <n v="86.71"/>
    <n v="152"/>
    <n v="130"/>
    <n v="4672"/>
    <m/>
    <n v="1884"/>
    <n v="22416"/>
    <n v="514"/>
    <m/>
    <n v="475"/>
    <n v="1458"/>
    <x v="0"/>
    <n v="31419"/>
    <m/>
    <m/>
    <m/>
    <m/>
    <m/>
    <m/>
    <m/>
    <m/>
    <n v="13736947"/>
    <n v="2887825"/>
    <n v="4653357"/>
    <n v="1401"/>
    <n v="11972816"/>
    <n v="13782170"/>
    <n v="-1809354"/>
    <n v="160336"/>
    <n v="800"/>
    <m/>
    <n v="-1649818"/>
    <n v="4204800"/>
    <m/>
    <n v="659272"/>
    <n v="7756921"/>
    <n v="462600"/>
    <m/>
    <n v="160550"/>
    <n v="492804"/>
    <n v="13736947"/>
    <m/>
    <m/>
    <m/>
    <m/>
    <m/>
    <m/>
    <m/>
    <m/>
    <n v="2456814"/>
    <m/>
    <m/>
    <m/>
    <n v="35327"/>
    <m/>
    <n v="86280"/>
    <m/>
    <n v="302936"/>
    <m/>
    <m/>
    <m/>
    <m/>
    <m/>
    <n v="6468"/>
    <m/>
    <n v="2062"/>
    <n v="3540"/>
    <n v="1279219"/>
    <n v="0"/>
    <n v="854368"/>
    <n v="66814"/>
    <n v="320207"/>
    <n v="318396"/>
    <m/>
    <n v="43219"/>
    <m/>
    <m/>
    <m/>
    <m/>
    <m/>
    <m/>
    <m/>
    <m/>
    <m/>
    <m/>
    <m/>
    <m/>
    <m/>
    <m/>
    <m/>
    <m/>
    <m/>
    <m/>
    <m/>
    <m/>
    <m/>
    <m/>
    <m/>
    <m/>
    <m/>
    <m/>
    <m/>
    <m/>
    <n v="-125278"/>
    <m/>
    <m/>
    <m/>
    <n v="2535492"/>
    <m/>
    <m/>
    <m/>
    <n v="312440"/>
    <m/>
    <n v="1527709"/>
    <m/>
    <n v="319054"/>
    <m/>
    <m/>
    <m/>
    <n v="83940"/>
    <m/>
    <m/>
    <m/>
    <m/>
    <m/>
    <m/>
    <m/>
    <m/>
    <m/>
    <m/>
    <m/>
    <m/>
    <m/>
    <m/>
    <m/>
    <m/>
    <m/>
    <n v="4628432"/>
    <n v="1090657"/>
    <n v="8063081"/>
    <n v="266962"/>
    <n v="6834035"/>
    <m/>
    <m/>
    <m/>
    <m/>
    <m/>
    <m/>
    <m/>
    <m/>
    <n v="2349"/>
    <n v="295"/>
    <n v="247105"/>
    <m/>
    <n v="192371"/>
    <n v="14649"/>
    <n v="164901"/>
    <n v="16252"/>
    <m/>
    <n v="22808"/>
    <n v="689184"/>
    <n v="237596"/>
    <n v="145331"/>
    <n v="699930"/>
    <n v="60863"/>
    <n v="312788"/>
    <n v="98569"/>
    <n v="2518250"/>
    <n v="86594"/>
    <n v="1051571"/>
    <n v="35442"/>
    <n v="50008"/>
    <m/>
    <n v="139663"/>
    <n v="161616"/>
    <n v="825355"/>
    <m/>
    <n v="494978"/>
    <n v="47371"/>
    <n v="1327470"/>
    <m/>
    <n v="2695174"/>
    <n v="11589490"/>
    <m/>
    <m/>
    <n v="-8894316"/>
    <n v="2695174"/>
    <n v="88768"/>
    <m/>
    <n v="7605245"/>
    <m/>
    <n v="0"/>
    <m/>
    <n v="612565"/>
    <n v="479248"/>
    <n v="1091813"/>
    <n v="-596835"/>
    <m/>
    <m/>
    <m/>
    <m/>
    <m/>
    <s v="0.05"/>
    <n v="579474.5"/>
    <n v="1920"/>
    <n v="0"/>
    <n v="6251"/>
    <n v="13402"/>
    <n v="55392"/>
    <n v="0"/>
    <n v="0"/>
    <n v="7559"/>
    <n v="5700"/>
    <n v="2612"/>
    <n v="8172"/>
    <n v="5793"/>
    <n v="17410"/>
    <n v="1861"/>
    <n v="12245"/>
    <n v="1532"/>
    <n v="10932"/>
    <n v="150781"/>
    <n v="0"/>
    <n v="762"/>
    <n v="17487"/>
    <n v="21226"/>
    <n v="0"/>
    <n v="0"/>
    <n v="39475"/>
    <n v="146444"/>
    <n v="0"/>
    <n v="378486"/>
    <n v="606028"/>
    <n v="1509574"/>
    <n v="0"/>
    <n v="0"/>
    <n v="276625"/>
    <n v="276333"/>
    <n v="66529"/>
    <n v="144174"/>
    <n v="103543"/>
    <n v="347857"/>
    <n v="50424"/>
    <n v="239612"/>
    <n v="73900"/>
    <n v="408903"/>
    <n v="4628432"/>
    <n v="0"/>
    <n v="109543"/>
    <n v="1310761"/>
    <n v="1113052"/>
    <n v="0"/>
    <n v="0"/>
    <n v="2533356"/>
    <m/>
    <x v="0"/>
    <x v="0"/>
    <m/>
    <m/>
    <n v="5700"/>
    <m/>
    <x v="0"/>
    <x v="0"/>
    <m/>
    <m/>
    <n v="276333"/>
    <n v="114"/>
    <n v="161"/>
    <n v="68"/>
    <n v="61"/>
    <n v="84"/>
    <n v="34"/>
    <n v="39"/>
    <n v="56"/>
    <n v="28"/>
    <n v="1"/>
    <n v="0"/>
    <n v="0"/>
    <n v="0"/>
    <n v="1"/>
    <n v="0"/>
    <n v="1"/>
    <n v="0"/>
    <n v="0"/>
    <n v="0"/>
    <n v="0"/>
    <n v="0"/>
    <n v="0"/>
    <n v="0"/>
    <n v="0"/>
    <n v="1"/>
    <n v="0"/>
    <n v="0"/>
    <n v="0"/>
    <n v="0"/>
  </r>
  <r>
    <n v="206121065"/>
    <x v="141"/>
    <d v="2023-11-01T00:00:00"/>
    <d v="2024-10-31T00:00:00"/>
    <n v="366"/>
    <s v="In Process"/>
    <x v="0"/>
    <x v="10"/>
    <x v="0"/>
    <x v="0"/>
    <s v="01 - Northern California"/>
    <x v="17"/>
    <s v="707-443-5668"/>
    <s v="6400 PURDUE DRIVE"/>
    <s v="EUREKA"/>
    <s v="95503"/>
    <s v="1316244288"/>
    <s v="KEVIN HART"/>
    <s v="Yes"/>
    <m/>
    <n v="99"/>
    <n v="99"/>
    <x v="2"/>
    <n v="36234"/>
    <n v="16952"/>
    <n v="46.78"/>
    <n v="160"/>
    <n v="149"/>
    <n v="4136"/>
    <m/>
    <n v="708"/>
    <n v="9640"/>
    <n v="638"/>
    <m/>
    <n v="501"/>
    <n v="1329"/>
    <x v="0"/>
    <n v="16952"/>
    <m/>
    <m/>
    <m/>
    <m/>
    <m/>
    <m/>
    <m/>
    <m/>
    <n v="8355480"/>
    <n v="2730289"/>
    <n v="3639959"/>
    <n v="1354"/>
    <n v="7447164"/>
    <n v="9753027"/>
    <n v="-2305863"/>
    <n v="41920"/>
    <n v="800"/>
    <m/>
    <n v="-2264743"/>
    <n v="3722400"/>
    <m/>
    <n v="264968"/>
    <n v="3204652"/>
    <n v="574200"/>
    <m/>
    <n v="161322"/>
    <n v="427938"/>
    <n v="8355480"/>
    <m/>
    <m/>
    <m/>
    <m/>
    <m/>
    <m/>
    <m/>
    <m/>
    <n v="2345636"/>
    <m/>
    <m/>
    <m/>
    <n v="37823"/>
    <m/>
    <n v="75888"/>
    <m/>
    <n v="263304"/>
    <m/>
    <m/>
    <m/>
    <n v="2422"/>
    <m/>
    <n v="5216"/>
    <m/>
    <n v="20280"/>
    <n v="8293"/>
    <n v="1230367"/>
    <n v="0"/>
    <n v="687171"/>
    <n v="320474"/>
    <n v="347707"/>
    <n v="110834"/>
    <m/>
    <n v="5163"/>
    <m/>
    <m/>
    <m/>
    <m/>
    <m/>
    <m/>
    <m/>
    <m/>
    <m/>
    <m/>
    <m/>
    <m/>
    <m/>
    <m/>
    <m/>
    <m/>
    <m/>
    <m/>
    <m/>
    <m/>
    <m/>
    <m/>
    <m/>
    <m/>
    <m/>
    <m/>
    <m/>
    <m/>
    <m/>
    <m/>
    <m/>
    <m/>
    <n v="2536314"/>
    <m/>
    <m/>
    <m/>
    <n v="107505"/>
    <m/>
    <n v="599351"/>
    <m/>
    <n v="334458"/>
    <m/>
    <m/>
    <m/>
    <n v="62331"/>
    <m/>
    <m/>
    <m/>
    <m/>
    <m/>
    <m/>
    <m/>
    <m/>
    <m/>
    <m/>
    <m/>
    <m/>
    <m/>
    <m/>
    <m/>
    <m/>
    <m/>
    <n v="3882350"/>
    <n v="1017501"/>
    <n v="4853176"/>
    <n v="229434"/>
    <n v="3767487"/>
    <m/>
    <m/>
    <m/>
    <m/>
    <m/>
    <m/>
    <m/>
    <m/>
    <n v="4627"/>
    <n v="11339"/>
    <n v="216394"/>
    <m/>
    <n v="204656"/>
    <n v="59918"/>
    <n v="172316"/>
    <n v="10275"/>
    <m/>
    <n v="3426"/>
    <n v="582050"/>
    <n v="198225"/>
    <n v="171970"/>
    <n v="569761"/>
    <n v="81828"/>
    <n v="79992"/>
    <n v="166393"/>
    <n v="1973443"/>
    <n v="94410"/>
    <n v="1044417"/>
    <n v="40322"/>
    <n v="50069"/>
    <m/>
    <n v="122780"/>
    <n v="126929"/>
    <n v="1440988"/>
    <m/>
    <n v="678999"/>
    <n v="16333"/>
    <n v="1234350"/>
    <m/>
    <n v="3370670"/>
    <n v="12462715"/>
    <m/>
    <m/>
    <n v="-9092045"/>
    <n v="3370670"/>
    <n v="39941"/>
    <m/>
    <n v="9812824"/>
    <m/>
    <n v="0"/>
    <m/>
    <n v="614437"/>
    <n v="1061352"/>
    <n v="1675789"/>
    <n v="-996790"/>
    <m/>
    <m/>
    <m/>
    <m/>
    <m/>
    <s v="0.02"/>
    <n v="249254.30000000002"/>
    <n v="1805"/>
    <n v="0"/>
    <n v="1545"/>
    <n v="19670"/>
    <n v="38609"/>
    <n v="0"/>
    <n v="0"/>
    <n v="2868"/>
    <n v="7336"/>
    <n v="3082"/>
    <n v="6823"/>
    <n v="5689"/>
    <n v="15576"/>
    <n v="2218"/>
    <n v="3077"/>
    <n v="3667"/>
    <n v="10044"/>
    <n v="122009"/>
    <n v="0"/>
    <n v="490"/>
    <n v="3137"/>
    <n v="4470"/>
    <n v="0"/>
    <n v="0"/>
    <n v="8097"/>
    <n v="133887"/>
    <n v="0"/>
    <n v="86160"/>
    <n v="840719"/>
    <n v="1025926"/>
    <n v="0"/>
    <n v="0"/>
    <n v="124689"/>
    <n v="364098"/>
    <n v="67897"/>
    <n v="134287"/>
    <n v="109728"/>
    <n v="334689"/>
    <n v="63170"/>
    <n v="59435"/>
    <n v="123064"/>
    <n v="414601"/>
    <n v="3882350"/>
    <n v="0"/>
    <n v="44021"/>
    <n v="247073"/>
    <n v="226147"/>
    <n v="0"/>
    <n v="0"/>
    <n v="517241"/>
    <m/>
    <x v="0"/>
    <x v="0"/>
    <m/>
    <m/>
    <n v="7336"/>
    <m/>
    <x v="0"/>
    <x v="0"/>
    <m/>
    <m/>
    <n v="364098"/>
    <n v="81"/>
    <n v="121"/>
    <n v="57"/>
    <n v="45"/>
    <n v="63"/>
    <n v="28"/>
    <n v="21"/>
    <n v="37"/>
    <n v="14"/>
    <n v="1"/>
    <n v="0"/>
    <n v="0"/>
    <n v="0"/>
    <n v="1"/>
    <n v="0"/>
    <n v="1"/>
    <n v="0"/>
    <n v="0"/>
    <n v="0"/>
    <n v="0"/>
    <n v="0"/>
    <n v="0"/>
    <n v="0"/>
    <n v="0"/>
    <n v="1"/>
    <n v="0"/>
    <n v="0"/>
    <n v="0"/>
    <n v="0"/>
  </r>
  <r>
    <n v="206121081"/>
    <x v="142"/>
    <d v="2023-11-01T00:00:00"/>
    <d v="2024-10-31T00:00:00"/>
    <n v="366"/>
    <s v="In Process"/>
    <x v="0"/>
    <x v="10"/>
    <x v="0"/>
    <x v="0"/>
    <s v="01 - Northern California"/>
    <x v="18"/>
    <s v="707-725-4467"/>
    <s v="2321 NEWBURG ROAD"/>
    <s v="FORTUNA"/>
    <s v="95540"/>
    <s v="1720385420"/>
    <s v="CORRIE STEVENSON"/>
    <s v="Yes"/>
    <m/>
    <n v="104"/>
    <n v="104"/>
    <x v="0"/>
    <n v="38064"/>
    <n v="27978"/>
    <n v="73.5"/>
    <n v="158"/>
    <n v="121"/>
    <n v="3185"/>
    <m/>
    <n v="846"/>
    <n v="18423"/>
    <n v="140"/>
    <m/>
    <n v="225"/>
    <n v="5159"/>
    <x v="0"/>
    <n v="27978"/>
    <m/>
    <m/>
    <m/>
    <m/>
    <m/>
    <m/>
    <m/>
    <m/>
    <n v="11503420"/>
    <n v="2319892"/>
    <n v="3475643"/>
    <m/>
    <n v="10347669"/>
    <n v="13939355"/>
    <n v="-3591686"/>
    <n v="201182"/>
    <n v="800"/>
    <m/>
    <n v="-3391304"/>
    <n v="2866500"/>
    <m/>
    <n v="269363"/>
    <n v="6234123"/>
    <n v="126000"/>
    <m/>
    <n v="70634"/>
    <n v="1936800"/>
    <n v="11503420"/>
    <m/>
    <m/>
    <m/>
    <m/>
    <m/>
    <m/>
    <m/>
    <m/>
    <n v="1651783"/>
    <m/>
    <m/>
    <m/>
    <n v="44299"/>
    <m/>
    <n v="182275"/>
    <m/>
    <n v="58094"/>
    <m/>
    <m/>
    <m/>
    <m/>
    <m/>
    <n v="383441"/>
    <m/>
    <n v="0"/>
    <n v="1485"/>
    <n v="808795"/>
    <n v="0"/>
    <n v="754354"/>
    <n v="21978"/>
    <n v="529585"/>
    <n v="153782"/>
    <m/>
    <n v="49913"/>
    <m/>
    <m/>
    <m/>
    <m/>
    <m/>
    <m/>
    <m/>
    <m/>
    <m/>
    <m/>
    <m/>
    <m/>
    <m/>
    <m/>
    <m/>
    <m/>
    <m/>
    <m/>
    <m/>
    <m/>
    <m/>
    <m/>
    <m/>
    <m/>
    <m/>
    <m/>
    <m/>
    <m/>
    <m/>
    <m/>
    <m/>
    <m/>
    <n v="1732886"/>
    <m/>
    <m/>
    <m/>
    <n v="91639"/>
    <m/>
    <n v="1126395"/>
    <m/>
    <n v="61105"/>
    <m/>
    <m/>
    <m/>
    <n v="463618"/>
    <m/>
    <m/>
    <m/>
    <m/>
    <m/>
    <m/>
    <m/>
    <m/>
    <m/>
    <m/>
    <m/>
    <m/>
    <m/>
    <m/>
    <m/>
    <m/>
    <m/>
    <n v="4451325"/>
    <n v="1034771"/>
    <n v="8453259"/>
    <n v="250155"/>
    <n v="6705130"/>
    <m/>
    <m/>
    <m/>
    <m/>
    <m/>
    <m/>
    <m/>
    <m/>
    <m/>
    <n v="743"/>
    <n v="208947"/>
    <m/>
    <n v="236110"/>
    <n v="5669"/>
    <n v="274276"/>
    <n v="12261"/>
    <m/>
    <n v="27090"/>
    <n v="659898"/>
    <n v="341963"/>
    <n v="116203"/>
    <n v="755727"/>
    <n v="54574"/>
    <n v="100044"/>
    <n v="121680"/>
    <n v="2640209"/>
    <n v="98778"/>
    <n v="1129410"/>
    <n v="98275"/>
    <n v="52533"/>
    <m/>
    <n v="153568"/>
    <n v="146267"/>
    <n v="828533"/>
    <m/>
    <n v="697136"/>
    <n v="2021"/>
    <n v="1426545"/>
    <m/>
    <n v="2954235"/>
    <n v="15674390"/>
    <m/>
    <m/>
    <n v="-12720155"/>
    <n v="2954235"/>
    <n v="4246"/>
    <m/>
    <n v="11323834"/>
    <m/>
    <n v="0"/>
    <m/>
    <n v="793438"/>
    <n v="949551"/>
    <n v="1742989"/>
    <n v="-1045853"/>
    <m/>
    <m/>
    <m/>
    <m/>
    <m/>
    <s v="0.01"/>
    <n v="156743.9"/>
    <n v="2209"/>
    <n v="0"/>
    <n v="1742"/>
    <n v="9221"/>
    <n v="61665"/>
    <n v="0"/>
    <n v="0"/>
    <n v="2693"/>
    <n v="5198"/>
    <n v="3190"/>
    <n v="12396"/>
    <n v="4310"/>
    <n v="18279"/>
    <n v="1735"/>
    <n v="4047"/>
    <n v="2315"/>
    <n v="16067"/>
    <n v="145067"/>
    <n v="0"/>
    <n v="2717"/>
    <n v="20383"/>
    <n v="16590"/>
    <n v="0"/>
    <n v="0"/>
    <n v="39690"/>
    <n v="169641"/>
    <n v="0"/>
    <n v="95127"/>
    <n v="459608"/>
    <n v="1731389"/>
    <n v="0"/>
    <n v="0"/>
    <n v="104607"/>
    <n v="290528"/>
    <n v="63411"/>
    <n v="232283"/>
    <n v="74289"/>
    <n v="391316"/>
    <n v="43762"/>
    <n v="77102"/>
    <n v="94905"/>
    <n v="623357"/>
    <n v="4451325"/>
    <n v="0"/>
    <n v="295376"/>
    <n v="1651708"/>
    <n v="820550"/>
    <n v="0"/>
    <n v="0"/>
    <n v="2767634"/>
    <m/>
    <x v="0"/>
    <x v="0"/>
    <m/>
    <m/>
    <n v="5198"/>
    <m/>
    <x v="0"/>
    <x v="0"/>
    <m/>
    <m/>
    <n v="290528"/>
    <n v="99"/>
    <n v="171"/>
    <n v="54"/>
    <n v="48"/>
    <n v="84"/>
    <n v="25"/>
    <n v="33"/>
    <n v="58"/>
    <n v="18"/>
    <n v="1"/>
    <n v="0"/>
    <n v="0"/>
    <n v="0"/>
    <n v="0"/>
    <n v="1"/>
    <n v="1"/>
    <n v="0"/>
    <n v="0"/>
    <n v="0"/>
    <n v="0"/>
    <n v="0"/>
    <n v="0"/>
    <n v="0"/>
    <n v="0"/>
    <n v="1"/>
    <n v="0"/>
    <n v="0"/>
    <n v="0"/>
    <n v="0"/>
  </r>
  <r>
    <n v="206130728"/>
    <x v="143"/>
    <d v="2024-01-01T00:00:00"/>
    <d v="2024-12-31T00:00:00"/>
    <n v="366"/>
    <s v="In Process"/>
    <x v="0"/>
    <x v="11"/>
    <x v="0"/>
    <x v="0"/>
    <s v="14 - San Diego/Imperial"/>
    <x v="19"/>
    <s v="760-355-2858"/>
    <s v="100 E 2ND ST"/>
    <s v="IMPERIAL"/>
    <s v="92251"/>
    <s v="1437668720"/>
    <s v="MILAGROS PARDE"/>
    <s v="No"/>
    <m/>
    <n v="31"/>
    <n v="31"/>
    <x v="1"/>
    <n v="11346"/>
    <n v="10957"/>
    <n v="232.53"/>
    <n v="19"/>
    <n v="13"/>
    <m/>
    <m/>
    <n v="2003"/>
    <n v="8940"/>
    <m/>
    <m/>
    <n v="14"/>
    <m/>
    <x v="0"/>
    <n v="10957"/>
    <m/>
    <m/>
    <m/>
    <m/>
    <m/>
    <m/>
    <m/>
    <m/>
    <n v="2918876"/>
    <m/>
    <m/>
    <n v="14318"/>
    <n v="2933194"/>
    <n v="2884693"/>
    <n v="48501"/>
    <n v="26423"/>
    <n v="1056"/>
    <m/>
    <n v="73868"/>
    <m/>
    <m/>
    <n v="144064"/>
    <n v="1272387"/>
    <m/>
    <m/>
    <n v="1502425"/>
    <m/>
    <n v="2918876"/>
    <m/>
    <m/>
    <m/>
    <m/>
    <m/>
    <m/>
    <m/>
    <m/>
    <m/>
    <m/>
    <m/>
    <m/>
    <m/>
    <m/>
    <m/>
    <m/>
    <m/>
    <m/>
    <m/>
    <m/>
    <m/>
    <m/>
    <m/>
    <m/>
    <n v="0"/>
    <n v="0"/>
    <n v="0"/>
    <n v="0"/>
    <n v="0"/>
    <n v="0"/>
    <n v="0"/>
    <n v="0"/>
    <m/>
    <n v="0"/>
    <m/>
    <m/>
    <m/>
    <m/>
    <m/>
    <m/>
    <m/>
    <m/>
    <m/>
    <m/>
    <m/>
    <m/>
    <m/>
    <m/>
    <m/>
    <m/>
    <m/>
    <m/>
    <m/>
    <m/>
    <m/>
    <m/>
    <m/>
    <m/>
    <m/>
    <m/>
    <m/>
    <m/>
    <m/>
    <m/>
    <m/>
    <m/>
    <m/>
    <m/>
    <m/>
    <m/>
    <m/>
    <m/>
    <m/>
    <m/>
    <m/>
    <m/>
    <m/>
    <m/>
    <m/>
    <m/>
    <m/>
    <m/>
    <m/>
    <m/>
    <m/>
    <m/>
    <m/>
    <m/>
    <m/>
    <m/>
    <m/>
    <m/>
    <m/>
    <m/>
    <m/>
    <m/>
    <n v="1647731"/>
    <n v="240212"/>
    <n v="996750"/>
    <n v="128253"/>
    <n v="1402224"/>
    <m/>
    <m/>
    <m/>
    <m/>
    <m/>
    <m/>
    <m/>
    <m/>
    <m/>
    <m/>
    <m/>
    <m/>
    <m/>
    <m/>
    <m/>
    <m/>
    <m/>
    <m/>
    <n v="170223"/>
    <n v="84359"/>
    <n v="3246"/>
    <n v="152595"/>
    <n v="2041"/>
    <n v="3608"/>
    <n v="12311"/>
    <n v="996771"/>
    <m/>
    <n v="50000"/>
    <n v="7315"/>
    <m/>
    <m/>
    <m/>
    <m/>
    <n v="130826"/>
    <m/>
    <n v="101095"/>
    <m/>
    <m/>
    <m/>
    <n v="231921"/>
    <n v="1272162"/>
    <m/>
    <m/>
    <n v="-1040241"/>
    <n v="231921"/>
    <n v="3239"/>
    <m/>
    <n v="1087012"/>
    <m/>
    <n v="0"/>
    <m/>
    <m/>
    <n v="451010"/>
    <n v="451010"/>
    <n v="-349915"/>
    <m/>
    <m/>
    <m/>
    <m/>
    <m/>
    <s v="0.08"/>
    <n v="101772.96"/>
    <n v="2080"/>
    <n v="0"/>
    <n v="1040"/>
    <n v="9251"/>
    <n v="25550"/>
    <n v="0"/>
    <n v="0"/>
    <n v="5584"/>
    <m/>
    <n v="2335"/>
    <n v="3851"/>
    <m/>
    <n v="832"/>
    <n v="77"/>
    <m/>
    <n v="306"/>
    <n v="17738"/>
    <n v="68644"/>
    <n v="0"/>
    <n v="0"/>
    <n v="0"/>
    <n v="0"/>
    <n v="0"/>
    <n v="0"/>
    <n v="0"/>
    <n v="99840"/>
    <n v="0"/>
    <n v="49920"/>
    <n v="334883"/>
    <n v="547848"/>
    <n v="0"/>
    <n v="0"/>
    <n v="103062"/>
    <m/>
    <n v="47582"/>
    <n v="68134"/>
    <m/>
    <n v="16389"/>
    <n v="1316"/>
    <m/>
    <n v="10745"/>
    <n v="368012"/>
    <n v="1647731"/>
    <n v="0"/>
    <n v="0"/>
    <n v="0"/>
    <n v="0"/>
    <n v="0"/>
    <n v="0"/>
    <n v="0"/>
    <m/>
    <x v="0"/>
    <x v="0"/>
    <m/>
    <m/>
    <m/>
    <m/>
    <x v="0"/>
    <x v="0"/>
    <m/>
    <m/>
    <m/>
    <n v="54"/>
    <n v="82"/>
    <n v="33"/>
    <n v="38"/>
    <n v="51"/>
    <n v="21"/>
    <n v="26"/>
    <n v="37"/>
    <n v="14"/>
    <n v="1"/>
    <n v="0"/>
    <n v="0"/>
    <n v="1"/>
    <n v="0"/>
    <n v="0"/>
    <n v="1"/>
    <n v="0"/>
    <n v="0"/>
    <n v="0"/>
    <n v="0"/>
    <n v="0"/>
    <n v="0"/>
    <n v="0"/>
    <n v="0"/>
    <n v="1"/>
    <n v="0"/>
    <n v="0"/>
    <n v="0"/>
    <n v="0"/>
  </r>
  <r>
    <n v="206130785"/>
    <x v="144"/>
    <d v="2024-01-01T00:00:00"/>
    <d v="2024-12-31T00:00:00"/>
    <n v="366"/>
    <s v="In Process"/>
    <x v="0"/>
    <x v="11"/>
    <x v="0"/>
    <x v="0"/>
    <s v="14 - San Diego/Imperial"/>
    <x v="19"/>
    <s v="760-352-8471"/>
    <s v="1700 SOUTH IMPERIAL AVENUE"/>
    <s v="EL CENTRO"/>
    <s v="92243"/>
    <s v="1982279535"/>
    <s v="JUSTIN WERTNER"/>
    <s v="Yes"/>
    <s v="BAYSHIRE SENIOR LIVING"/>
    <n v="123"/>
    <n v="123"/>
    <x v="0"/>
    <n v="45018"/>
    <n v="42258"/>
    <n v="218.83"/>
    <n v="521"/>
    <n v="519"/>
    <n v="8497"/>
    <n v="1870"/>
    <n v="1632"/>
    <n v="24403"/>
    <m/>
    <n v="1200"/>
    <m/>
    <n v="4656"/>
    <x v="0"/>
    <n v="42258"/>
    <m/>
    <m/>
    <m/>
    <m/>
    <m/>
    <m/>
    <m/>
    <m/>
    <n v="12255099"/>
    <n v="5818085"/>
    <n v="1938254"/>
    <n v="9907"/>
    <n v="16144837"/>
    <n v="14457193"/>
    <n v="1687644"/>
    <n v="4863"/>
    <m/>
    <m/>
    <n v="1692507"/>
    <n v="3814457"/>
    <n v="890320"/>
    <m/>
    <n v="7550322"/>
    <m/>
    <m/>
    <m/>
    <m/>
    <n v="12255099"/>
    <m/>
    <m/>
    <m/>
    <m/>
    <m/>
    <m/>
    <m/>
    <m/>
    <n v="1810906"/>
    <m/>
    <n v="422678"/>
    <m/>
    <m/>
    <m/>
    <n v="3584501"/>
    <m/>
    <m/>
    <m/>
    <m/>
    <m/>
    <m/>
    <m/>
    <m/>
    <m/>
    <n v="1693781"/>
    <n v="0"/>
    <n v="1268781"/>
    <n v="0"/>
    <n v="1310180"/>
    <n v="220118"/>
    <n v="445245"/>
    <n v="36482"/>
    <m/>
    <n v="843498"/>
    <m/>
    <m/>
    <m/>
    <m/>
    <m/>
    <m/>
    <m/>
    <m/>
    <m/>
    <m/>
    <m/>
    <m/>
    <m/>
    <m/>
    <m/>
    <m/>
    <m/>
    <m/>
    <m/>
    <m/>
    <m/>
    <m/>
    <m/>
    <m/>
    <m/>
    <m/>
    <m/>
    <m/>
    <m/>
    <m/>
    <m/>
    <m/>
    <n v="-1522008"/>
    <m/>
    <n v="-337531"/>
    <m/>
    <m/>
    <m/>
    <n v="3797793"/>
    <m/>
    <m/>
    <m/>
    <m/>
    <m/>
    <m/>
    <m/>
    <m/>
    <m/>
    <m/>
    <m/>
    <m/>
    <m/>
    <m/>
    <m/>
    <m/>
    <m/>
    <m/>
    <m/>
    <m/>
    <m/>
    <m/>
    <m/>
    <n v="6476287"/>
    <n v="1593464"/>
    <n v="6387442"/>
    <n v="121134"/>
    <n v="5305826"/>
    <m/>
    <m/>
    <m/>
    <m/>
    <m/>
    <m/>
    <m/>
    <m/>
    <n v="464421"/>
    <m/>
    <n v="597052"/>
    <m/>
    <n v="328314"/>
    <n v="57414"/>
    <n v="375950"/>
    <n v="68599"/>
    <m/>
    <n v="27690"/>
    <n v="382879"/>
    <n v="329826"/>
    <n v="226070"/>
    <n v="831634"/>
    <n v="126198"/>
    <n v="108382"/>
    <m/>
    <n v="3469902"/>
    <n v="62039"/>
    <n v="1036153"/>
    <n v="59052"/>
    <n v="21068"/>
    <m/>
    <m/>
    <n v="578724"/>
    <n v="4088596"/>
    <m/>
    <n v="633285"/>
    <m/>
    <n v="1861399"/>
    <m/>
    <n v="6583280"/>
    <n v="1725939"/>
    <m/>
    <n v="1430"/>
    <n v="4855911"/>
    <n v="6583280"/>
    <m/>
    <n v="1861399"/>
    <m/>
    <m/>
    <n v="0"/>
    <m/>
    <n v="552543"/>
    <n v="207487"/>
    <n v="760030"/>
    <n v="-126745"/>
    <m/>
    <m/>
    <m/>
    <n v="1430"/>
    <m/>
    <s v="0.27"/>
    <n v="466003.53"/>
    <n v="1785"/>
    <n v="0"/>
    <n v="8865"/>
    <n v="40466"/>
    <n v="95910"/>
    <n v="0"/>
    <n v="0"/>
    <n v="3716"/>
    <n v="15367"/>
    <n v="4602"/>
    <n v="14109"/>
    <n v="8773"/>
    <n v="20000"/>
    <n v="3545"/>
    <n v="4451"/>
    <m/>
    <n v="20738"/>
    <n v="242327"/>
    <n v="0"/>
    <n v="0"/>
    <n v="0"/>
    <n v="0"/>
    <n v="0"/>
    <n v="0"/>
    <n v="0"/>
    <n v="141014"/>
    <n v="0"/>
    <n v="422163"/>
    <n v="1398715"/>
    <n v="1854916"/>
    <n v="0"/>
    <n v="0"/>
    <n v="153089"/>
    <n v="788719"/>
    <n v="107477"/>
    <n v="242628"/>
    <n v="150425"/>
    <n v="356353"/>
    <n v="100545"/>
    <n v="86981"/>
    <m/>
    <n v="673262"/>
    <n v="6476287"/>
    <n v="0"/>
    <n v="0"/>
    <n v="0"/>
    <n v="0"/>
    <n v="0"/>
    <n v="0"/>
    <n v="0"/>
    <m/>
    <x v="0"/>
    <x v="0"/>
    <m/>
    <m/>
    <n v="15367"/>
    <m/>
    <x v="0"/>
    <x v="0"/>
    <m/>
    <m/>
    <n v="788719"/>
    <n v="148"/>
    <n v="218"/>
    <n v="92"/>
    <n v="113"/>
    <n v="172"/>
    <n v="66"/>
    <n v="69"/>
    <n v="112"/>
    <n v="38"/>
    <n v="1"/>
    <n v="0"/>
    <n v="0"/>
    <n v="0"/>
    <n v="0"/>
    <n v="1"/>
    <n v="1"/>
    <n v="0"/>
    <n v="0"/>
    <n v="0"/>
    <n v="0"/>
    <n v="0"/>
    <n v="0"/>
    <n v="0"/>
    <n v="0"/>
    <n v="1"/>
    <n v="0"/>
    <n v="0"/>
    <n v="0"/>
    <n v="0"/>
  </r>
  <r>
    <n v="206144006"/>
    <x v="145"/>
    <d v="2024-01-01T00:00:00"/>
    <d v="2024-12-31T00:00:00"/>
    <n v="366"/>
    <s v="In Process"/>
    <x v="0"/>
    <x v="12"/>
    <x v="0"/>
    <x v="0"/>
    <s v="12 - Inland Counties"/>
    <x v="20"/>
    <s v="530-888-6257"/>
    <s v="151 PIONEER AVENUE"/>
    <s v="BISHOP"/>
    <s v="93514"/>
    <s v="ZZT55777F"/>
    <s v="DYLAN GRANT"/>
    <s v="Yes"/>
    <m/>
    <n v="99"/>
    <n v="99"/>
    <x v="2"/>
    <n v="36234"/>
    <n v="32295"/>
    <n v="207.78"/>
    <n v="168"/>
    <n v="167"/>
    <n v="3885"/>
    <n v="416"/>
    <n v="7038"/>
    <n v="20641"/>
    <m/>
    <m/>
    <n v="315"/>
    <m/>
    <x v="0"/>
    <n v="32295"/>
    <m/>
    <m/>
    <m/>
    <m/>
    <m/>
    <m/>
    <m/>
    <m/>
    <n v="16179851"/>
    <n v="2125505"/>
    <n v="5345682"/>
    <n v="23743"/>
    <n v="12983417"/>
    <n v="14396008"/>
    <n v="-1412591"/>
    <m/>
    <m/>
    <m/>
    <n v="-1412591"/>
    <n v="4856250"/>
    <n v="394916"/>
    <n v="2744820"/>
    <n v="8049990"/>
    <m/>
    <m/>
    <n v="133875"/>
    <m/>
    <n v="16179851"/>
    <m/>
    <m/>
    <m/>
    <m/>
    <m/>
    <m/>
    <m/>
    <m/>
    <n v="1814951"/>
    <m/>
    <n v="274962"/>
    <m/>
    <n v="34417"/>
    <m/>
    <n v="1175"/>
    <m/>
    <m/>
    <m/>
    <m/>
    <m/>
    <m/>
    <m/>
    <m/>
    <m/>
    <n v="0"/>
    <n v="2899"/>
    <n v="1038300"/>
    <n v="0"/>
    <n v="915750"/>
    <n v="27600"/>
    <n v="140502"/>
    <n v="454"/>
    <m/>
    <n v="0"/>
    <m/>
    <m/>
    <m/>
    <m/>
    <m/>
    <m/>
    <m/>
    <m/>
    <m/>
    <m/>
    <m/>
    <m/>
    <m/>
    <m/>
    <m/>
    <m/>
    <m/>
    <m/>
    <m/>
    <m/>
    <m/>
    <m/>
    <m/>
    <m/>
    <m/>
    <m/>
    <m/>
    <m/>
    <m/>
    <m/>
    <m/>
    <m/>
    <n v="2964128"/>
    <m/>
    <n v="567571"/>
    <m/>
    <n v="1639836"/>
    <m/>
    <n v="174147"/>
    <m/>
    <m/>
    <m/>
    <m/>
    <m/>
    <m/>
    <m/>
    <m/>
    <m/>
    <m/>
    <m/>
    <m/>
    <m/>
    <m/>
    <m/>
    <m/>
    <m/>
    <m/>
    <m/>
    <m/>
    <m/>
    <m/>
    <m/>
    <n v="6227957"/>
    <n v="1672474"/>
    <n v="6495577"/>
    <n v="207454"/>
    <n v="6647188"/>
    <m/>
    <m/>
    <m/>
    <m/>
    <m/>
    <m/>
    <m/>
    <m/>
    <m/>
    <n v="1933"/>
    <n v="339931"/>
    <n v="46295"/>
    <n v="293889"/>
    <n v="11287"/>
    <n v="155684"/>
    <n v="1263"/>
    <m/>
    <n v="16936"/>
    <n v="512686"/>
    <n v="412754"/>
    <n v="107083"/>
    <n v="1110378"/>
    <n v="9058"/>
    <n v="153163"/>
    <n v="143155"/>
    <n v="3359762"/>
    <n v="124565"/>
    <n v="626672"/>
    <n v="105263"/>
    <n v="20500"/>
    <m/>
    <n v="13493"/>
    <n v="183070"/>
    <n v="2060175"/>
    <m/>
    <n v="604841"/>
    <m/>
    <n v="8500"/>
    <n v="100000"/>
    <n v="2773516"/>
    <n v="1210292"/>
    <m/>
    <m/>
    <n v="1563224"/>
    <n v="2773516"/>
    <n v="1866203"/>
    <m/>
    <m/>
    <m/>
    <n v="0"/>
    <m/>
    <n v="605095"/>
    <n v="368734"/>
    <n v="973829"/>
    <n v="-368988"/>
    <m/>
    <m/>
    <m/>
    <m/>
    <m/>
    <s v="0.00"/>
    <n v="0"/>
    <n v="1940"/>
    <n v="0"/>
    <n v="8196"/>
    <n v="25587"/>
    <n v="79366"/>
    <n v="0"/>
    <n v="0"/>
    <n v="0"/>
    <n v="10565"/>
    <n v="3969"/>
    <n v="13357"/>
    <n v="2431"/>
    <n v="25905"/>
    <n v="301"/>
    <n v="4838"/>
    <n v="2003"/>
    <n v="17221"/>
    <n v="195679"/>
    <n v="0"/>
    <n v="675"/>
    <n v="4979"/>
    <n v="12915"/>
    <n v="0"/>
    <n v="0"/>
    <n v="18569"/>
    <n v="194345"/>
    <n v="0"/>
    <n v="493205"/>
    <n v="1139128"/>
    <n v="1985286"/>
    <n v="0"/>
    <n v="0"/>
    <n v="0"/>
    <n v="550794"/>
    <n v="114227"/>
    <n v="261616"/>
    <n v="44020"/>
    <n v="573011"/>
    <n v="6351"/>
    <n v="109739"/>
    <n v="103322"/>
    <n v="652913"/>
    <n v="6227957"/>
    <n v="0"/>
    <n v="71001"/>
    <n v="399390"/>
    <n v="604174"/>
    <n v="0"/>
    <n v="0"/>
    <n v="1074565"/>
    <m/>
    <x v="0"/>
    <x v="0"/>
    <m/>
    <m/>
    <n v="10565"/>
    <m/>
    <x v="0"/>
    <x v="0"/>
    <m/>
    <m/>
    <n v="550794"/>
    <n v="118"/>
    <n v="205"/>
    <n v="78"/>
    <n v="81"/>
    <n v="139"/>
    <n v="52"/>
    <n v="54"/>
    <n v="94"/>
    <n v="33"/>
    <n v="1"/>
    <n v="0"/>
    <n v="0"/>
    <n v="0"/>
    <n v="1"/>
    <n v="0"/>
    <n v="1"/>
    <n v="0"/>
    <n v="0"/>
    <n v="0"/>
    <n v="0"/>
    <n v="0"/>
    <n v="0"/>
    <n v="0"/>
    <n v="0"/>
    <n v="1"/>
    <n v="0"/>
    <n v="0"/>
    <n v="0"/>
    <n v="0"/>
  </r>
  <r>
    <n v="206150017"/>
    <x v="146"/>
    <d v="2024-01-01T00:00:00"/>
    <d v="2024-12-31T00:00:00"/>
    <n v="366"/>
    <s v="In Process"/>
    <x v="0"/>
    <x v="13"/>
    <x v="0"/>
    <x v="0"/>
    <s v="09 - Central"/>
    <x v="21"/>
    <s v="661-334-2200"/>
    <s v="1205 8TH STREET"/>
    <s v="BAKERSFIELD"/>
    <s v="93304"/>
    <s v="1497763528"/>
    <s v="MOHAMMAD HAMMAD"/>
    <s v="Yes"/>
    <m/>
    <n v="87"/>
    <n v="87"/>
    <x v="2"/>
    <n v="31842"/>
    <n v="25586"/>
    <n v="177.16"/>
    <n v="196"/>
    <n v="171"/>
    <n v="7463"/>
    <m/>
    <n v="1256"/>
    <n v="15765"/>
    <m/>
    <n v="1101"/>
    <n v="1"/>
    <m/>
    <x v="0"/>
    <n v="25586"/>
    <m/>
    <m/>
    <m/>
    <m/>
    <m/>
    <m/>
    <m/>
    <m/>
    <n v="7723434"/>
    <n v="2931040"/>
    <n v="-1589123"/>
    <n v="3579"/>
    <n v="12247176"/>
    <n v="10371812"/>
    <n v="1875364"/>
    <n v="3"/>
    <m/>
    <m/>
    <n v="1875367"/>
    <n v="2179996"/>
    <m/>
    <n v="373699"/>
    <n v="4980379"/>
    <m/>
    <n v="185899"/>
    <n v="299"/>
    <n v="3162"/>
    <n v="7723434"/>
    <m/>
    <m/>
    <m/>
    <m/>
    <m/>
    <m/>
    <m/>
    <m/>
    <n v="2807695"/>
    <m/>
    <m/>
    <m/>
    <n v="845"/>
    <m/>
    <n v="26470"/>
    <m/>
    <m/>
    <m/>
    <n v="95850"/>
    <m/>
    <n v="180"/>
    <m/>
    <m/>
    <m/>
    <n v="6784"/>
    <n v="0"/>
    <n v="582055"/>
    <n v="1247150"/>
    <n v="644207"/>
    <n v="61458"/>
    <n v="330028"/>
    <n v="20743"/>
    <m/>
    <n v="38615"/>
    <m/>
    <m/>
    <m/>
    <m/>
    <m/>
    <m/>
    <m/>
    <m/>
    <m/>
    <m/>
    <m/>
    <m/>
    <m/>
    <m/>
    <m/>
    <m/>
    <m/>
    <m/>
    <m/>
    <m/>
    <m/>
    <m/>
    <m/>
    <m/>
    <m/>
    <m/>
    <m/>
    <m/>
    <m/>
    <m/>
    <m/>
    <m/>
    <n v="-2651717"/>
    <m/>
    <m/>
    <m/>
    <n v="87521"/>
    <m/>
    <n v="1286744"/>
    <m/>
    <m/>
    <m/>
    <n v="-314833"/>
    <m/>
    <n v="3162"/>
    <m/>
    <m/>
    <m/>
    <m/>
    <m/>
    <m/>
    <m/>
    <m/>
    <m/>
    <m/>
    <m/>
    <m/>
    <m/>
    <m/>
    <m/>
    <m/>
    <m/>
    <n v="4728564"/>
    <n v="817815"/>
    <n v="4825433"/>
    <n v="91534"/>
    <n v="3266467"/>
    <m/>
    <m/>
    <m/>
    <m/>
    <m/>
    <m/>
    <m/>
    <m/>
    <n v="73"/>
    <m/>
    <n v="318855"/>
    <n v="606062"/>
    <n v="297430"/>
    <n v="57436"/>
    <n v="220597"/>
    <n v="28053"/>
    <m/>
    <n v="41558"/>
    <n v="394828"/>
    <n v="300232"/>
    <n v="150700"/>
    <n v="899886"/>
    <n v="63690"/>
    <n v="117195"/>
    <n v="72268"/>
    <n v="2806564"/>
    <n v="1111"/>
    <n v="674827"/>
    <n v="29418"/>
    <n v="24562"/>
    <m/>
    <m/>
    <m/>
    <n v="3071858"/>
    <m/>
    <n v="8225"/>
    <m/>
    <n v="31979"/>
    <m/>
    <n v="3112062"/>
    <n v="1388031"/>
    <m/>
    <m/>
    <n v="1724031"/>
    <n v="3112062"/>
    <m/>
    <n v="3274"/>
    <m/>
    <m/>
    <n v="0"/>
    <m/>
    <n v="9336"/>
    <m/>
    <n v="9336"/>
    <n v="-1111"/>
    <m/>
    <m/>
    <m/>
    <m/>
    <m/>
    <s v="0.45"/>
    <n v="624613.95000000007"/>
    <n v="1777"/>
    <n v="0"/>
    <n v="7704"/>
    <n v="25786"/>
    <n v="64140"/>
    <n v="0"/>
    <n v="0"/>
    <n v="1112"/>
    <n v="10893"/>
    <n v="3682"/>
    <n v="13769"/>
    <n v="5609"/>
    <n v="26932"/>
    <n v="2219"/>
    <n v="4977"/>
    <n v="1330"/>
    <n v="13700"/>
    <n v="183630"/>
    <n v="0"/>
    <n v="0"/>
    <n v="0"/>
    <n v="0"/>
    <n v="0"/>
    <n v="0"/>
    <n v="0"/>
    <n v="131116"/>
    <n v="0"/>
    <n v="355073"/>
    <n v="785129"/>
    <n v="1251121"/>
    <n v="0"/>
    <n v="0"/>
    <n v="55524"/>
    <n v="556917"/>
    <n v="85033"/>
    <n v="241576"/>
    <n v="96819"/>
    <n v="527897"/>
    <n v="54413"/>
    <n v="94398"/>
    <n v="62360"/>
    <n v="431188"/>
    <n v="4728564"/>
    <n v="0"/>
    <n v="0"/>
    <n v="0"/>
    <n v="0"/>
    <n v="0"/>
    <n v="0"/>
    <n v="0"/>
    <m/>
    <x v="0"/>
    <x v="0"/>
    <m/>
    <m/>
    <n v="10893"/>
    <m/>
    <x v="0"/>
    <x v="0"/>
    <m/>
    <m/>
    <n v="556917"/>
    <n v="161"/>
    <n v="233"/>
    <n v="152"/>
    <n v="102"/>
    <n v="154"/>
    <n v="96"/>
    <n v="60"/>
    <n v="90"/>
    <n v="57"/>
    <n v="1"/>
    <n v="0"/>
    <n v="0"/>
    <n v="0"/>
    <n v="1"/>
    <n v="0"/>
    <n v="1"/>
    <n v="0"/>
    <n v="0"/>
    <n v="0"/>
    <n v="0"/>
    <n v="0"/>
    <n v="0"/>
    <n v="0"/>
    <n v="0"/>
    <n v="1"/>
    <n v="0"/>
    <n v="0"/>
    <n v="0"/>
    <n v="0"/>
  </r>
  <r>
    <n v="206150060"/>
    <x v="147"/>
    <d v="2024-01-01T00:00:00"/>
    <d v="2024-12-31T00:00:00"/>
    <n v="366"/>
    <s v="In Process"/>
    <x v="0"/>
    <x v="13"/>
    <x v="0"/>
    <x v="0"/>
    <s v="09 - Central"/>
    <x v="21"/>
    <s v="661854447"/>
    <s v="323 CAMPUS DRIVE"/>
    <s v="ARVIN"/>
    <s v="93203"/>
    <s v="1689380370"/>
    <s v="WILLIAM KIM"/>
    <s v="Yes"/>
    <m/>
    <n v="81"/>
    <n v="81"/>
    <x v="2"/>
    <n v="29646"/>
    <n v="28036"/>
    <n v="217.69"/>
    <n v="209"/>
    <n v="210"/>
    <n v="2957"/>
    <n v="4405"/>
    <n v="914"/>
    <n v="16974"/>
    <n v="366"/>
    <m/>
    <n v="9"/>
    <n v="2411"/>
    <x v="0"/>
    <n v="28036"/>
    <m/>
    <m/>
    <m/>
    <m/>
    <m/>
    <m/>
    <m/>
    <m/>
    <n v="15763612"/>
    <n v="4369331"/>
    <n v="9150473"/>
    <n v="7390"/>
    <n v="10989860"/>
    <n v="11291213"/>
    <n v="-301353"/>
    <n v="1"/>
    <m/>
    <m/>
    <n v="-301352"/>
    <n v="3696250"/>
    <n v="5378163"/>
    <n v="292480"/>
    <n v="5503954"/>
    <n v="117120"/>
    <m/>
    <n v="2880"/>
    <n v="772765"/>
    <n v="15763612"/>
    <m/>
    <m/>
    <m/>
    <m/>
    <m/>
    <m/>
    <m/>
    <m/>
    <n v="2377376"/>
    <m/>
    <n v="1922227"/>
    <m/>
    <n v="5985"/>
    <m/>
    <n v="53028"/>
    <m/>
    <n v="10391"/>
    <m/>
    <m/>
    <m/>
    <m/>
    <m/>
    <n v="324"/>
    <m/>
    <n v="0"/>
    <n v="5846"/>
    <n v="1637925"/>
    <n v="719475"/>
    <n v="1281300"/>
    <n v="177900"/>
    <n v="419671"/>
    <n v="94532"/>
    <m/>
    <n v="32682"/>
    <m/>
    <m/>
    <m/>
    <m/>
    <m/>
    <m/>
    <m/>
    <m/>
    <m/>
    <m/>
    <m/>
    <m/>
    <m/>
    <m/>
    <m/>
    <m/>
    <m/>
    <m/>
    <m/>
    <m/>
    <m/>
    <m/>
    <m/>
    <m/>
    <m/>
    <m/>
    <m/>
    <m/>
    <m/>
    <m/>
    <m/>
    <m/>
    <n v="3028496"/>
    <m/>
    <n v="4651177"/>
    <m/>
    <n v="-4518"/>
    <m/>
    <n v="1324646"/>
    <m/>
    <n v="-27724"/>
    <m/>
    <m/>
    <m/>
    <n v="178396"/>
    <m/>
    <m/>
    <m/>
    <m/>
    <m/>
    <m/>
    <m/>
    <m/>
    <m/>
    <m/>
    <m/>
    <m/>
    <m/>
    <m/>
    <m/>
    <m/>
    <m/>
    <n v="5439793"/>
    <n v="1312681"/>
    <n v="4538739"/>
    <n v="105391"/>
    <n v="4383632"/>
    <m/>
    <m/>
    <m/>
    <m/>
    <m/>
    <m/>
    <m/>
    <m/>
    <n v="216"/>
    <n v="2338"/>
    <n v="507008"/>
    <n v="146511"/>
    <n v="415486"/>
    <n v="40758"/>
    <n v="170817"/>
    <n v="41735"/>
    <m/>
    <n v="59285"/>
    <n v="346174"/>
    <n v="168472"/>
    <n v="112630"/>
    <n v="818770"/>
    <n v="74469"/>
    <n v="189470"/>
    <n v="167251"/>
    <n v="2717072"/>
    <n v="30224"/>
    <n v="815265"/>
    <n v="35117"/>
    <n v="21770"/>
    <m/>
    <n v="11040"/>
    <n v="15703"/>
    <n v="1376477"/>
    <m/>
    <n v="110839"/>
    <n v="1006047"/>
    <m/>
    <m/>
    <n v="2493363"/>
    <n v="2636210"/>
    <m/>
    <m/>
    <n v="-142847"/>
    <n v="2493363"/>
    <m/>
    <m/>
    <n v="1200406"/>
    <m/>
    <n v="0"/>
    <m/>
    <n v="19821"/>
    <n v="128962"/>
    <n v="148783"/>
    <n v="-37944"/>
    <m/>
    <m/>
    <m/>
    <m/>
    <m/>
    <s v="0.00"/>
    <n v="0"/>
    <n v="1992"/>
    <n v="0"/>
    <n v="7480"/>
    <n v="32731"/>
    <n v="70881"/>
    <n v="0"/>
    <n v="0"/>
    <n v="0"/>
    <n v="15611"/>
    <n v="2296"/>
    <m/>
    <m/>
    <n v="18074"/>
    <n v="2007"/>
    <n v="6069"/>
    <n v="3933"/>
    <n v="14809"/>
    <n v="175883"/>
    <n v="0"/>
    <n v="0"/>
    <n v="0"/>
    <n v="0"/>
    <n v="0"/>
    <n v="0"/>
    <n v="0"/>
    <n v="164756"/>
    <n v="0"/>
    <n v="353756"/>
    <n v="1163992"/>
    <n v="1580206"/>
    <n v="0"/>
    <n v="0"/>
    <n v="0"/>
    <n v="784884"/>
    <n v="57163"/>
    <m/>
    <m/>
    <n v="379683"/>
    <n v="62042"/>
    <n v="127561"/>
    <n v="131355"/>
    <n v="634395"/>
    <n v="5439793"/>
    <n v="0"/>
    <n v="0"/>
    <n v="0"/>
    <n v="0"/>
    <n v="0"/>
    <n v="0"/>
    <n v="0"/>
    <m/>
    <x v="0"/>
    <x v="0"/>
    <m/>
    <m/>
    <n v="15611"/>
    <m/>
    <x v="0"/>
    <x v="0"/>
    <m/>
    <m/>
    <n v="784884"/>
    <n v="106"/>
    <n v="211"/>
    <n v="56"/>
    <n v="79"/>
    <n v="171"/>
    <n v="41"/>
    <n v="43"/>
    <n v="87"/>
    <n v="24"/>
    <n v="1"/>
    <n v="0"/>
    <n v="0"/>
    <n v="0"/>
    <n v="1"/>
    <n v="0"/>
    <n v="1"/>
    <n v="0"/>
    <n v="0"/>
    <n v="0"/>
    <n v="0"/>
    <n v="0"/>
    <n v="0"/>
    <n v="0"/>
    <n v="0"/>
    <n v="1"/>
    <n v="0"/>
    <n v="0"/>
    <n v="0"/>
    <n v="0"/>
  </r>
  <r>
    <n v="206150682"/>
    <x v="148"/>
    <d v="2024-01-01T00:00:00"/>
    <d v="2024-12-31T00:00:00"/>
    <n v="366"/>
    <s v="In Process"/>
    <x v="0"/>
    <x v="13"/>
    <x v="0"/>
    <x v="0"/>
    <s v="09 - Central"/>
    <x v="21"/>
    <s v="661-327-7687"/>
    <s v="730 34TH STREET"/>
    <s v="BAKERSFIELD"/>
    <s v="93301"/>
    <s v="1104008002"/>
    <s v="JADEN HOLLINGSHEAD"/>
    <s v="Yes"/>
    <m/>
    <n v="150"/>
    <n v="150"/>
    <x v="0"/>
    <n v="54900"/>
    <n v="49367"/>
    <n v="212.33"/>
    <n v="594"/>
    <n v="647"/>
    <n v="4331"/>
    <n v="22"/>
    <n v="2533"/>
    <n v="31598"/>
    <m/>
    <n v="9208"/>
    <n v="37"/>
    <n v="1638"/>
    <x v="0"/>
    <n v="49367"/>
    <m/>
    <m/>
    <m/>
    <m/>
    <m/>
    <m/>
    <m/>
    <m/>
    <n v="15533250"/>
    <n v="6647561"/>
    <n v="2075872"/>
    <n v="28675"/>
    <n v="20133614"/>
    <n v="20304744"/>
    <n v="-171130"/>
    <n v="-84921"/>
    <n v="13390"/>
    <m/>
    <n v="-269441"/>
    <n v="1362742"/>
    <n v="6922"/>
    <n v="797005"/>
    <n v="9942262"/>
    <m/>
    <n v="2897283"/>
    <n v="11642"/>
    <n v="515394"/>
    <n v="15533250"/>
    <m/>
    <m/>
    <m/>
    <m/>
    <m/>
    <m/>
    <m/>
    <m/>
    <n v="309861"/>
    <m/>
    <n v="1574"/>
    <m/>
    <n v="181223"/>
    <m/>
    <n v="2260676"/>
    <m/>
    <m/>
    <m/>
    <n v="658785"/>
    <m/>
    <n v="3118252"/>
    <m/>
    <n v="117190"/>
    <m/>
    <n v="42837"/>
    <n v="21639"/>
    <n v="2053047"/>
    <n v="830729"/>
    <n v="2101988"/>
    <n v="182888"/>
    <n v="1124322"/>
    <n v="143163"/>
    <m/>
    <n v="146948"/>
    <m/>
    <m/>
    <m/>
    <m/>
    <m/>
    <m/>
    <m/>
    <m/>
    <m/>
    <m/>
    <m/>
    <m/>
    <m/>
    <m/>
    <m/>
    <m/>
    <m/>
    <m/>
    <m/>
    <m/>
    <m/>
    <m/>
    <m/>
    <m/>
    <m/>
    <m/>
    <m/>
    <m/>
    <m/>
    <m/>
    <m/>
    <m/>
    <n v="-11972050"/>
    <m/>
    <n v="6922"/>
    <m/>
    <n v="686061"/>
    <m/>
    <n v="9942262"/>
    <m/>
    <m/>
    <m/>
    <n v="2897283"/>
    <m/>
    <n v="515394"/>
    <m/>
    <m/>
    <m/>
    <m/>
    <m/>
    <m/>
    <m/>
    <m/>
    <m/>
    <m/>
    <m/>
    <m/>
    <m/>
    <m/>
    <m/>
    <m/>
    <m/>
    <n v="8662456"/>
    <n v="1838747"/>
    <n v="9803541"/>
    <n v="229703"/>
    <n v="7580431"/>
    <m/>
    <m/>
    <m/>
    <m/>
    <m/>
    <m/>
    <m/>
    <m/>
    <n v="43126"/>
    <n v="61328"/>
    <n v="811268"/>
    <n v="65016"/>
    <n v="746553"/>
    <n v="88381"/>
    <n v="491046"/>
    <n v="72293"/>
    <m/>
    <n v="81236"/>
    <n v="840398"/>
    <n v="278923"/>
    <n v="214219"/>
    <n v="1665488"/>
    <n v="320698"/>
    <n v="292149"/>
    <n v="278452"/>
    <n v="4444891"/>
    <n v="311654"/>
    <n v="1246698"/>
    <n v="188086"/>
    <n v="58607"/>
    <m/>
    <m/>
    <n v="123803"/>
    <n v="3692502"/>
    <m/>
    <n v="1343199"/>
    <n v="521572"/>
    <n v="1323257"/>
    <m/>
    <n v="6880530"/>
    <n v="5977911"/>
    <m/>
    <m/>
    <n v="902619"/>
    <n v="6880530"/>
    <m/>
    <n v="1318582"/>
    <m/>
    <m/>
    <n v="0"/>
    <m/>
    <n v="1108092"/>
    <n v="910200"/>
    <n v="2018292"/>
    <n v="-675093"/>
    <m/>
    <m/>
    <m/>
    <m/>
    <m/>
    <s v="0.14"/>
    <n v="836907.54"/>
    <n v="1612"/>
    <n v="0"/>
    <n v="15224"/>
    <n v="34142"/>
    <n v="112897"/>
    <n v="0"/>
    <n v="0"/>
    <n v="12996"/>
    <n v="6684"/>
    <n v="8829"/>
    <n v="9342"/>
    <n v="7610"/>
    <n v="31955"/>
    <n v="5966"/>
    <n v="10446"/>
    <n v="6229"/>
    <n v="20492"/>
    <n v="284424"/>
    <n v="0"/>
    <n v="12"/>
    <n v="954"/>
    <n v="2852"/>
    <n v="0"/>
    <n v="0"/>
    <n v="3818"/>
    <n v="140385"/>
    <n v="0"/>
    <n v="947957"/>
    <n v="1264151"/>
    <n v="2587984"/>
    <n v="0"/>
    <n v="0"/>
    <n v="595360"/>
    <n v="471608"/>
    <n v="228510"/>
    <n v="170311"/>
    <n v="145561"/>
    <n v="673075"/>
    <n v="107675"/>
    <n v="229208"/>
    <n v="230243"/>
    <n v="870428"/>
    <n v="8662456"/>
    <n v="0"/>
    <n v="1067"/>
    <n v="56092"/>
    <n v="112601"/>
    <n v="0"/>
    <n v="0"/>
    <n v="169760"/>
    <m/>
    <x v="0"/>
    <x v="0"/>
    <m/>
    <m/>
    <n v="6684"/>
    <m/>
    <x v="0"/>
    <x v="0"/>
    <m/>
    <m/>
    <n v="471608"/>
    <n v="217"/>
    <n v="324"/>
    <n v="147"/>
    <n v="148"/>
    <n v="233"/>
    <n v="94"/>
    <n v="86"/>
    <n v="122"/>
    <n v="66"/>
    <n v="1"/>
    <n v="0"/>
    <n v="0"/>
    <n v="0"/>
    <n v="0"/>
    <n v="1"/>
    <n v="1"/>
    <n v="0"/>
    <n v="0"/>
    <n v="0"/>
    <n v="0"/>
    <n v="0"/>
    <n v="0"/>
    <n v="0"/>
    <n v="0"/>
    <n v="1"/>
    <n v="0"/>
    <n v="0"/>
    <n v="0"/>
    <n v="0"/>
  </r>
  <r>
    <n v="206150686"/>
    <x v="149"/>
    <d v="2024-01-01T00:00:00"/>
    <d v="2024-12-31T00:00:00"/>
    <n v="366"/>
    <s v="In Process"/>
    <x v="0"/>
    <x v="13"/>
    <x v="0"/>
    <x v="0"/>
    <s v="09 - Central"/>
    <x v="21"/>
    <s v="661-323-2894"/>
    <s v="3601 SAN DIMAS ST"/>
    <s v="BAKERSFIELD"/>
    <s v="93301-0000"/>
    <s v="1417499963"/>
    <s v="BRYCE BLOOD"/>
    <s v="Yes"/>
    <m/>
    <n v="99"/>
    <n v="99"/>
    <x v="2"/>
    <n v="36234"/>
    <n v="34846"/>
    <n v="225.63"/>
    <n v="494"/>
    <n v="494"/>
    <n v="8254"/>
    <n v="6918"/>
    <n v="1740"/>
    <n v="16920"/>
    <m/>
    <n v="306"/>
    <n v="143"/>
    <n v="565"/>
    <x v="0"/>
    <n v="34846"/>
    <m/>
    <m/>
    <m/>
    <m/>
    <m/>
    <m/>
    <m/>
    <m/>
    <n v="24434209"/>
    <n v="7194822"/>
    <n v="14237308"/>
    <n v="10581"/>
    <n v="17402304"/>
    <n v="15508604"/>
    <n v="1893700"/>
    <m/>
    <m/>
    <m/>
    <n v="1893700"/>
    <n v="10317500"/>
    <n v="8647500"/>
    <n v="474297"/>
    <n v="4424256"/>
    <m/>
    <n v="382500"/>
    <n v="39565"/>
    <n v="148591"/>
    <n v="24434209"/>
    <m/>
    <m/>
    <m/>
    <m/>
    <m/>
    <m/>
    <m/>
    <m/>
    <n v="4189483"/>
    <m/>
    <n v="2764863"/>
    <m/>
    <n v="10622"/>
    <m/>
    <n v="106658"/>
    <m/>
    <m/>
    <m/>
    <n v="114171"/>
    <m/>
    <n v="8725"/>
    <m/>
    <n v="300"/>
    <m/>
    <n v="0"/>
    <n v="31022"/>
    <n v="2741250"/>
    <n v="1760"/>
    <n v="2807575"/>
    <n v="474600"/>
    <n v="965165"/>
    <n v="84665"/>
    <m/>
    <n v="88785"/>
    <m/>
    <m/>
    <m/>
    <m/>
    <m/>
    <m/>
    <m/>
    <m/>
    <m/>
    <m/>
    <m/>
    <m/>
    <m/>
    <m/>
    <m/>
    <m/>
    <m/>
    <m/>
    <m/>
    <m/>
    <m/>
    <m/>
    <m/>
    <m/>
    <m/>
    <m/>
    <m/>
    <m/>
    <m/>
    <m/>
    <m/>
    <m/>
    <n v="6599546"/>
    <m/>
    <n v="7003544"/>
    <m/>
    <n v="160848"/>
    <m/>
    <n v="184432"/>
    <m/>
    <m/>
    <m/>
    <n v="286318"/>
    <m/>
    <n v="2620"/>
    <m/>
    <m/>
    <m/>
    <m/>
    <m/>
    <m/>
    <m/>
    <m/>
    <m/>
    <m/>
    <m/>
    <m/>
    <m/>
    <m/>
    <m/>
    <m/>
    <m/>
    <n v="7102057"/>
    <n v="1938914"/>
    <n v="6467633"/>
    <n v="250175"/>
    <n v="5288717"/>
    <m/>
    <m/>
    <m/>
    <m/>
    <m/>
    <m/>
    <m/>
    <m/>
    <n v="4121"/>
    <n v="12409"/>
    <n v="827603"/>
    <n v="1186"/>
    <n v="660825"/>
    <n v="140465"/>
    <n v="474840"/>
    <n v="84080"/>
    <m/>
    <n v="113383"/>
    <n v="658510"/>
    <n v="224151"/>
    <n v="147910"/>
    <n v="1246817"/>
    <n v="97000"/>
    <n v="188303"/>
    <n v="120355"/>
    <n v="4125495"/>
    <n v="93960"/>
    <n v="778283"/>
    <n v="40678"/>
    <n v="23743"/>
    <m/>
    <n v="13493"/>
    <n v="142277"/>
    <n v="18978442"/>
    <m/>
    <n v="686634"/>
    <m/>
    <m/>
    <m/>
    <n v="19665076"/>
    <n v="2846400"/>
    <m/>
    <m/>
    <n v="16818676"/>
    <n v="19665076"/>
    <n v="16434994"/>
    <m/>
    <m/>
    <m/>
    <n v="0"/>
    <m/>
    <n v="827285"/>
    <n v="201783"/>
    <n v="1029068"/>
    <n v="-342434"/>
    <m/>
    <m/>
    <m/>
    <m/>
    <m/>
    <s v="0.00"/>
    <n v="0"/>
    <n v="2042"/>
    <n v="0"/>
    <n v="6063"/>
    <n v="42959"/>
    <n v="92505"/>
    <n v="0"/>
    <n v="0"/>
    <n v="0"/>
    <n v="21564"/>
    <n v="5646"/>
    <m/>
    <m/>
    <n v="24727"/>
    <n v="3015"/>
    <n v="6784"/>
    <n v="2281"/>
    <n v="18778"/>
    <n v="226364"/>
    <n v="0"/>
    <n v="0"/>
    <n v="0"/>
    <n v="0"/>
    <n v="0"/>
    <n v="0"/>
    <n v="0"/>
    <n v="187032"/>
    <n v="0"/>
    <n v="288100"/>
    <n v="1546648"/>
    <n v="1801755"/>
    <n v="0"/>
    <n v="0"/>
    <n v="0"/>
    <n v="1124211"/>
    <n v="181076"/>
    <m/>
    <m/>
    <n v="536336"/>
    <n v="70926"/>
    <n v="125028"/>
    <n v="78475"/>
    <n v="1162470"/>
    <n v="7102057"/>
    <n v="0"/>
    <n v="0"/>
    <n v="0"/>
    <n v="0"/>
    <n v="0"/>
    <n v="0"/>
    <n v="0"/>
    <m/>
    <x v="0"/>
    <x v="0"/>
    <m/>
    <m/>
    <n v="21564"/>
    <m/>
    <x v="0"/>
    <x v="0"/>
    <m/>
    <m/>
    <n v="1124211"/>
    <n v="136"/>
    <n v="226"/>
    <n v="88"/>
    <n v="104"/>
    <n v="182"/>
    <n v="63"/>
    <n v="60"/>
    <n v="96"/>
    <n v="39"/>
    <n v="1"/>
    <n v="0"/>
    <n v="0"/>
    <n v="0"/>
    <n v="1"/>
    <n v="0"/>
    <n v="1"/>
    <n v="0"/>
    <n v="0"/>
    <n v="0"/>
    <n v="0"/>
    <n v="0"/>
    <n v="0"/>
    <n v="0"/>
    <n v="0"/>
    <n v="1"/>
    <n v="0"/>
    <n v="0"/>
    <n v="0"/>
    <n v="0"/>
  </r>
  <r>
    <n v="206150688"/>
    <x v="150"/>
    <d v="2024-01-01T00:00:00"/>
    <d v="2024-12-31T00:00:00"/>
    <n v="366"/>
    <s v="In Process"/>
    <x v="0"/>
    <x v="13"/>
    <x v="0"/>
    <x v="0"/>
    <s v="09 - Central"/>
    <x v="21"/>
    <s v="661-725-2501"/>
    <s v="729 BROWNING ROAD"/>
    <s v="DELANO"/>
    <s v="93277"/>
    <s v="1841858925"/>
    <s v="KATHERINE ALI"/>
    <s v="Yes"/>
    <m/>
    <n v="53"/>
    <n v="53"/>
    <x v="1"/>
    <n v="19398"/>
    <n v="18578"/>
    <n v="226.15"/>
    <n v="174"/>
    <n v="174"/>
    <n v="1116"/>
    <n v="12"/>
    <n v="11969"/>
    <n v="31"/>
    <m/>
    <n v="4552"/>
    <m/>
    <n v="898"/>
    <x v="0"/>
    <n v="18578"/>
    <m/>
    <m/>
    <m/>
    <m/>
    <m/>
    <m/>
    <m/>
    <m/>
    <n v="6321868"/>
    <n v="6520699"/>
    <n v="4028218"/>
    <n v="101107"/>
    <n v="8915456"/>
    <n v="8063218"/>
    <n v="852238"/>
    <m/>
    <m/>
    <m/>
    <n v="852238"/>
    <n v="362700"/>
    <m/>
    <n v="773733"/>
    <n v="3642743"/>
    <m/>
    <n v="1485575"/>
    <n v="-598"/>
    <n v="57715"/>
    <n v="6321868"/>
    <m/>
    <m/>
    <m/>
    <m/>
    <m/>
    <m/>
    <m/>
    <m/>
    <n v="4660755"/>
    <m/>
    <m/>
    <m/>
    <n v="35011"/>
    <m/>
    <n v="13355"/>
    <m/>
    <n v="22485"/>
    <m/>
    <n v="1690594"/>
    <m/>
    <n v="75"/>
    <m/>
    <n v="98424"/>
    <m/>
    <n v="27444"/>
    <n v="0"/>
    <n v="1395865"/>
    <n v="2855252"/>
    <n v="1404476"/>
    <n v="125201"/>
    <n v="524620"/>
    <n v="66654"/>
    <m/>
    <n v="121187"/>
    <m/>
    <m/>
    <m/>
    <m/>
    <m/>
    <m/>
    <m/>
    <m/>
    <m/>
    <m/>
    <m/>
    <m/>
    <m/>
    <m/>
    <m/>
    <m/>
    <m/>
    <m/>
    <m/>
    <m/>
    <m/>
    <m/>
    <m/>
    <m/>
    <m/>
    <m/>
    <m/>
    <m/>
    <n v="-1212"/>
    <m/>
    <m/>
    <m/>
    <n v="2210721"/>
    <m/>
    <m/>
    <m/>
    <n v="60894"/>
    <m/>
    <n v="776866"/>
    <m/>
    <m/>
    <m/>
    <n v="920021"/>
    <m/>
    <n v="60928"/>
    <m/>
    <m/>
    <m/>
    <m/>
    <m/>
    <m/>
    <m/>
    <m/>
    <m/>
    <m/>
    <m/>
    <m/>
    <m/>
    <m/>
    <m/>
    <m/>
    <m/>
    <n v="4375935"/>
    <n v="902156"/>
    <n v="2785127"/>
    <n v="124293"/>
    <n v="3392164"/>
    <m/>
    <m/>
    <m/>
    <m/>
    <m/>
    <m/>
    <m/>
    <m/>
    <m/>
    <m/>
    <n v="298581"/>
    <n v="99414"/>
    <n v="350218"/>
    <n v="66058"/>
    <n v="78038"/>
    <n v="59921"/>
    <m/>
    <n v="1724"/>
    <n v="332412"/>
    <n v="237584"/>
    <n v="136692"/>
    <n v="584667"/>
    <n v="99142"/>
    <n v="111149"/>
    <n v="6254"/>
    <n v="1647169"/>
    <n v="27084"/>
    <n v="586943"/>
    <n v="56452"/>
    <m/>
    <n v="22567"/>
    <m/>
    <n v="-131015"/>
    <n v="1528020"/>
    <m/>
    <n v="198386"/>
    <m/>
    <n v="125611"/>
    <n v="466301"/>
    <n v="2318318"/>
    <n v="772326"/>
    <m/>
    <n v="-65195"/>
    <n v="1611187"/>
    <n v="2318318"/>
    <m/>
    <m/>
    <m/>
    <m/>
    <n v="0"/>
    <n v="101879"/>
    <n v="5800"/>
    <n v="109482"/>
    <n v="217161"/>
    <n v="-18775"/>
    <n v="69235"/>
    <m/>
    <m/>
    <n v="-65195"/>
    <m/>
    <s v="0.00"/>
    <n v="0"/>
    <n v="2140"/>
    <n v="0"/>
    <n v="2890"/>
    <n v="24518"/>
    <n v="52445"/>
    <n v="0"/>
    <n v="0"/>
    <n v="3339"/>
    <m/>
    <n v="2214"/>
    <n v="9710"/>
    <n v="5290"/>
    <n v="15012"/>
    <n v="9485"/>
    <n v="3834"/>
    <m/>
    <n v="4329"/>
    <n v="135206"/>
    <n v="0"/>
    <n v="0"/>
    <n v="116"/>
    <n v="0"/>
    <n v="0"/>
    <n v="0"/>
    <n v="116"/>
    <n v="154180"/>
    <n v="0"/>
    <n v="197266"/>
    <n v="826372"/>
    <n v="1183933"/>
    <n v="0"/>
    <n v="0"/>
    <n v="93776"/>
    <m/>
    <n v="76600"/>
    <n v="171792"/>
    <n v="87029"/>
    <n v="300198"/>
    <n v="79931"/>
    <n v="86257"/>
    <m/>
    <n v="436700"/>
    <n v="3694034"/>
    <n v="0"/>
    <n v="0"/>
    <n v="4309"/>
    <n v="0"/>
    <n v="0"/>
    <n v="0"/>
    <n v="4309"/>
    <m/>
    <x v="0"/>
    <x v="0"/>
    <m/>
    <m/>
    <m/>
    <m/>
    <x v="0"/>
    <x v="0"/>
    <m/>
    <m/>
    <m/>
    <n v="114"/>
    <n v="168"/>
    <n v="76"/>
    <n v="70"/>
    <n v="101"/>
    <n v="48"/>
    <n v="40"/>
    <n v="52"/>
    <n v="30"/>
    <n v="1"/>
    <n v="0"/>
    <n v="0"/>
    <n v="1"/>
    <n v="0"/>
    <n v="0"/>
    <n v="1"/>
    <n v="0"/>
    <n v="0"/>
    <n v="0"/>
    <n v="0"/>
    <n v="0"/>
    <n v="0"/>
    <n v="0"/>
    <n v="0"/>
    <n v="1"/>
    <n v="0"/>
    <n v="0"/>
    <n v="0"/>
    <n v="0"/>
  </r>
  <r>
    <n v="206150698"/>
    <x v="151"/>
    <d v="2024-01-01T00:00:00"/>
    <d v="2024-12-31T00:00:00"/>
    <n v="366"/>
    <s v="In Process"/>
    <x v="0"/>
    <x v="13"/>
    <x v="0"/>
    <x v="0"/>
    <s v="09 - Central"/>
    <x v="21"/>
    <s v="661-748-1300"/>
    <s v="1611 HEIGHT STREET"/>
    <s v="BAKERSFIELD"/>
    <s v="93305"/>
    <s v="1467830836"/>
    <s v="CODY RUSMUSSEN"/>
    <s v="Yes"/>
    <m/>
    <n v="99"/>
    <n v="99"/>
    <x v="2"/>
    <n v="36234"/>
    <n v="34452"/>
    <n v="216.15"/>
    <n v="338"/>
    <n v="311"/>
    <n v="4289"/>
    <n v="3982"/>
    <n v="112"/>
    <n v="21433"/>
    <m/>
    <m/>
    <n v="9"/>
    <n v="4627"/>
    <x v="0"/>
    <n v="34452"/>
    <m/>
    <m/>
    <m/>
    <m/>
    <m/>
    <m/>
    <m/>
    <m/>
    <n v="12634070"/>
    <n v="2894115"/>
    <n v="1049317"/>
    <n v="4314"/>
    <n v="14483182"/>
    <n v="18021405"/>
    <n v="-3538223"/>
    <m/>
    <m/>
    <m/>
    <n v="-3538223"/>
    <n v="2081608"/>
    <n v="1418080"/>
    <n v="39200"/>
    <n v="7463753"/>
    <m/>
    <m/>
    <n v="3150"/>
    <n v="1628279"/>
    <n v="12634070"/>
    <m/>
    <m/>
    <m/>
    <m/>
    <m/>
    <m/>
    <m/>
    <m/>
    <n v="2307208"/>
    <m/>
    <n v="485105"/>
    <m/>
    <m/>
    <m/>
    <n v="24866"/>
    <m/>
    <m/>
    <m/>
    <m/>
    <m/>
    <n v="41"/>
    <m/>
    <n v="76895"/>
    <m/>
    <n v="775"/>
    <n v="5707"/>
    <n v="462225"/>
    <n v="1252193"/>
    <n v="551970"/>
    <n v="98801"/>
    <n v="444527"/>
    <n v="35313"/>
    <m/>
    <n v="42604"/>
    <m/>
    <m/>
    <m/>
    <m/>
    <m/>
    <m/>
    <m/>
    <m/>
    <m/>
    <m/>
    <m/>
    <m/>
    <m/>
    <m/>
    <m/>
    <m/>
    <m/>
    <m/>
    <m/>
    <m/>
    <m/>
    <m/>
    <m/>
    <m/>
    <m/>
    <m/>
    <m/>
    <m/>
    <m/>
    <m/>
    <m/>
    <m/>
    <n v="-214212"/>
    <m/>
    <n v="-109160"/>
    <m/>
    <n v="-3114"/>
    <m/>
    <n v="1187749"/>
    <m/>
    <m/>
    <m/>
    <m/>
    <m/>
    <n v="188054"/>
    <m/>
    <m/>
    <m/>
    <m/>
    <m/>
    <m/>
    <m/>
    <m/>
    <m/>
    <m/>
    <m/>
    <m/>
    <m/>
    <m/>
    <m/>
    <m/>
    <m/>
    <n v="6946323"/>
    <n v="1479148"/>
    <n v="9595934"/>
    <n v="157010"/>
    <n v="5102501"/>
    <m/>
    <m/>
    <m/>
    <m/>
    <m/>
    <m/>
    <m/>
    <m/>
    <n v="103579"/>
    <n v="5707"/>
    <n v="325321"/>
    <n v="764347"/>
    <n v="202269"/>
    <n v="48588"/>
    <n v="244397"/>
    <n v="22440"/>
    <m/>
    <n v="31253"/>
    <n v="572970"/>
    <n v="441197"/>
    <n v="539491"/>
    <n v="1090860"/>
    <n v="161828"/>
    <n v="143480"/>
    <n v="113273"/>
    <n v="6246832"/>
    <n v="228"/>
    <n v="1561769"/>
    <n v="109430"/>
    <n v="44929"/>
    <m/>
    <m/>
    <n v="144716"/>
    <n v="5282086"/>
    <m/>
    <n v="469114"/>
    <n v="211805"/>
    <m/>
    <n v="25278"/>
    <n v="5988283"/>
    <n v="10553064"/>
    <m/>
    <m/>
    <n v="-4564781"/>
    <n v="5988283"/>
    <m/>
    <m/>
    <m/>
    <m/>
    <n v="0"/>
    <m/>
    <n v="423419"/>
    <n v="252217"/>
    <n v="675636"/>
    <n v="-206522"/>
    <m/>
    <m/>
    <m/>
    <m/>
    <m/>
    <s v="0.05"/>
    <n v="527653.20000000007"/>
    <n v="1890"/>
    <n v="0"/>
    <n v="12959"/>
    <n v="38297"/>
    <n v="80308"/>
    <n v="0"/>
    <n v="0"/>
    <n v="2310"/>
    <n v="1900"/>
    <n v="6168"/>
    <n v="14093"/>
    <n v="5028"/>
    <n v="23238"/>
    <n v="5040"/>
    <n v="4920"/>
    <n v="1866"/>
    <n v="35238"/>
    <n v="233255"/>
    <n v="0"/>
    <n v="0"/>
    <n v="0"/>
    <n v="0"/>
    <n v="0"/>
    <n v="0"/>
    <n v="0"/>
    <n v="149773"/>
    <n v="0"/>
    <n v="673723"/>
    <n v="1229721"/>
    <n v="1757933"/>
    <n v="0"/>
    <n v="0"/>
    <n v="93567"/>
    <n v="121072"/>
    <n v="166050"/>
    <n v="266645"/>
    <n v="95825"/>
    <n v="545155"/>
    <n v="136494"/>
    <n v="113643"/>
    <n v="87520"/>
    <n v="1509202"/>
    <n v="6946323"/>
    <n v="0"/>
    <n v="0"/>
    <n v="0"/>
    <n v="0"/>
    <n v="0"/>
    <n v="0"/>
    <n v="0"/>
    <m/>
    <x v="0"/>
    <x v="0"/>
    <m/>
    <m/>
    <n v="1900"/>
    <m/>
    <x v="0"/>
    <x v="0"/>
    <m/>
    <m/>
    <n v="121072"/>
    <n v="152"/>
    <n v="209"/>
    <n v="140"/>
    <n v="93"/>
    <n v="129"/>
    <n v="86"/>
    <n v="57"/>
    <n v="80"/>
    <n v="51"/>
    <n v="1"/>
    <n v="0"/>
    <n v="0"/>
    <n v="0"/>
    <n v="1"/>
    <n v="0"/>
    <n v="1"/>
    <n v="0"/>
    <n v="0"/>
    <n v="0"/>
    <n v="0"/>
    <n v="0"/>
    <n v="0"/>
    <n v="0"/>
    <n v="0"/>
    <n v="1"/>
    <n v="0"/>
    <n v="0"/>
    <n v="0"/>
    <n v="0"/>
  </r>
  <r>
    <n v="206150773"/>
    <x v="152"/>
    <d v="2024-01-01T00:00:00"/>
    <d v="2024-12-31T00:00:00"/>
    <n v="366"/>
    <s v="In Process"/>
    <x v="0"/>
    <x v="13"/>
    <x v="0"/>
    <x v="0"/>
    <s v="09 - Central"/>
    <x v="21"/>
    <s v="661-831-9150"/>
    <s v="1801 JULIAN AVENUE"/>
    <s v="BAKERSFIELD"/>
    <s v="93304"/>
    <s v="1821024928"/>
    <s v="BARJINDER SINGH"/>
    <s v="Yes"/>
    <m/>
    <n v="99"/>
    <n v="99"/>
    <x v="2"/>
    <n v="36234"/>
    <n v="31411"/>
    <n v="191.13"/>
    <n v="247"/>
    <n v="253"/>
    <n v="7266"/>
    <m/>
    <n v="1398"/>
    <n v="18684"/>
    <m/>
    <n v="2675"/>
    <n v="201"/>
    <n v="1187"/>
    <x v="0"/>
    <n v="31411"/>
    <m/>
    <m/>
    <m/>
    <m/>
    <m/>
    <m/>
    <m/>
    <m/>
    <n v="9224146"/>
    <n v="5853418"/>
    <n v="-78876"/>
    <n v="38191"/>
    <n v="15194631"/>
    <n v="13161314"/>
    <n v="2033317"/>
    <n v="-2"/>
    <m/>
    <m/>
    <n v="2033315"/>
    <n v="2133818"/>
    <m/>
    <n v="411037"/>
    <n v="5473299"/>
    <m/>
    <n v="780760"/>
    <n v="58960"/>
    <n v="366272"/>
    <n v="9224146"/>
    <m/>
    <m/>
    <m/>
    <m/>
    <m/>
    <m/>
    <m/>
    <m/>
    <n v="4682347"/>
    <m/>
    <m/>
    <m/>
    <n v="6531"/>
    <m/>
    <n v="32999"/>
    <m/>
    <m/>
    <m/>
    <n v="992277"/>
    <m/>
    <n v="2067"/>
    <m/>
    <n v="137197"/>
    <m/>
    <n v="15907"/>
    <n v="0"/>
    <n v="1578690"/>
    <n v="1156254"/>
    <n v="1455120"/>
    <n v="205780"/>
    <n v="1129085"/>
    <n v="85679"/>
    <m/>
    <n v="226903"/>
    <m/>
    <m/>
    <m/>
    <m/>
    <m/>
    <m/>
    <m/>
    <m/>
    <m/>
    <m/>
    <m/>
    <m/>
    <m/>
    <m/>
    <m/>
    <m/>
    <m/>
    <m/>
    <m/>
    <m/>
    <m/>
    <m/>
    <m/>
    <m/>
    <m/>
    <m/>
    <m/>
    <m/>
    <m/>
    <m/>
    <m/>
    <m/>
    <n v="-345942"/>
    <m/>
    <m/>
    <m/>
    <n v="-57420"/>
    <m/>
    <n v="385453"/>
    <m/>
    <m/>
    <m/>
    <n v="-67575"/>
    <m/>
    <n v="6608"/>
    <m/>
    <m/>
    <m/>
    <m/>
    <m/>
    <m/>
    <m/>
    <m/>
    <m/>
    <m/>
    <m/>
    <m/>
    <m/>
    <m/>
    <m/>
    <m/>
    <m/>
    <n v="5330958"/>
    <n v="1288469"/>
    <n v="6541887"/>
    <n v="269032"/>
    <n v="3967906"/>
    <m/>
    <m/>
    <m/>
    <m/>
    <m/>
    <m/>
    <m/>
    <m/>
    <n v="13224"/>
    <m/>
    <n v="304736"/>
    <n v="601108"/>
    <n v="351991"/>
    <n v="67052"/>
    <n v="509254"/>
    <n v="41249"/>
    <m/>
    <n v="45155"/>
    <n v="445568"/>
    <n v="419463"/>
    <n v="92596"/>
    <n v="1086436"/>
    <n v="84060"/>
    <n v="106468"/>
    <n v="76524"/>
    <n v="3991246"/>
    <n v="13718"/>
    <n v="810889"/>
    <n v="95570"/>
    <n v="37101"/>
    <m/>
    <m/>
    <m/>
    <n v="4491441"/>
    <m/>
    <n v="46557"/>
    <m/>
    <n v="54241"/>
    <m/>
    <n v="4592239"/>
    <n v="913238"/>
    <m/>
    <m/>
    <n v="3679001"/>
    <n v="4592239"/>
    <m/>
    <n v="28943"/>
    <n v="40700"/>
    <m/>
    <n v="0"/>
    <m/>
    <n v="34000"/>
    <n v="29716"/>
    <n v="63716"/>
    <n v="-17159"/>
    <m/>
    <m/>
    <m/>
    <m/>
    <m/>
    <s v="2.71"/>
    <n v="2474874.98"/>
    <n v="2367"/>
    <n v="0"/>
    <n v="9693"/>
    <n v="28423"/>
    <n v="72551"/>
    <n v="0"/>
    <n v="0"/>
    <n v="1932"/>
    <n v="11298"/>
    <n v="2105"/>
    <n v="18176"/>
    <n v="1758"/>
    <n v="30762"/>
    <n v="2011"/>
    <n v="4111"/>
    <n v="2282"/>
    <n v="17900"/>
    <n v="205369"/>
    <n v="0"/>
    <n v="0"/>
    <n v="0"/>
    <n v="0"/>
    <n v="0"/>
    <n v="0"/>
    <n v="0"/>
    <n v="150000"/>
    <n v="0"/>
    <n v="366622"/>
    <n v="843075"/>
    <n v="1500855"/>
    <n v="0"/>
    <n v="0"/>
    <n v="83432"/>
    <n v="580543"/>
    <n v="55910"/>
    <n v="326377"/>
    <n v="30776"/>
    <n v="621469"/>
    <n v="67886"/>
    <n v="79156"/>
    <n v="58310"/>
    <n v="566547"/>
    <n v="5330958"/>
    <n v="0"/>
    <n v="0"/>
    <n v="0"/>
    <n v="0"/>
    <n v="0"/>
    <n v="0"/>
    <n v="0"/>
    <m/>
    <x v="0"/>
    <x v="0"/>
    <m/>
    <m/>
    <n v="11298"/>
    <m/>
    <x v="0"/>
    <x v="0"/>
    <m/>
    <m/>
    <n v="580543"/>
    <n v="179"/>
    <n v="274"/>
    <n v="168"/>
    <n v="118"/>
    <n v="176"/>
    <n v="111"/>
    <n v="60"/>
    <n v="85"/>
    <n v="58"/>
    <n v="1"/>
    <n v="0"/>
    <n v="0"/>
    <n v="0"/>
    <n v="1"/>
    <n v="0"/>
    <n v="1"/>
    <n v="0"/>
    <n v="0"/>
    <n v="0"/>
    <n v="0"/>
    <n v="0"/>
    <n v="0"/>
    <n v="0"/>
    <n v="0"/>
    <n v="1"/>
    <n v="0"/>
    <n v="0"/>
    <n v="0"/>
    <n v="0"/>
  </r>
  <r>
    <n v="206150795"/>
    <x v="153"/>
    <d v="2024-01-01T00:00:00"/>
    <d v="2024-12-31T00:00:00"/>
    <n v="366"/>
    <s v="In Process"/>
    <x v="0"/>
    <x v="13"/>
    <x v="0"/>
    <x v="0"/>
    <s v="09 - Central"/>
    <x v="21"/>
    <s v="661-746-3912"/>
    <s v="140 EAST TULARE AVENUE"/>
    <s v="SHAFTER"/>
    <s v="93263"/>
    <s v="1427688639"/>
    <s v="RUSH MELLITI"/>
    <s v="Yes"/>
    <m/>
    <n v="99"/>
    <n v="99"/>
    <x v="2"/>
    <n v="36234"/>
    <n v="31691"/>
    <n v="192.84"/>
    <n v="179"/>
    <n v="181"/>
    <n v="11036"/>
    <m/>
    <n v="1887"/>
    <n v="16854"/>
    <m/>
    <n v="1873"/>
    <n v="16"/>
    <n v="25"/>
    <x v="0"/>
    <n v="31691"/>
    <m/>
    <m/>
    <m/>
    <m/>
    <m/>
    <m/>
    <m/>
    <m/>
    <n v="8588019"/>
    <n v="3453716"/>
    <n v="-4347758"/>
    <n v="9681"/>
    <n v="16399174"/>
    <n v="12072879"/>
    <n v="4326295"/>
    <n v="-2"/>
    <m/>
    <m/>
    <n v="4326293"/>
    <n v="2990756"/>
    <m/>
    <n v="511377"/>
    <n v="4558379"/>
    <m/>
    <n v="516272"/>
    <n v="4065"/>
    <n v="7170"/>
    <n v="8588019"/>
    <m/>
    <m/>
    <m/>
    <m/>
    <m/>
    <m/>
    <m/>
    <m/>
    <n v="3161360"/>
    <m/>
    <m/>
    <m/>
    <n v="1401"/>
    <m/>
    <n v="27847"/>
    <m/>
    <m/>
    <m/>
    <n v="258268"/>
    <m/>
    <n v="2880"/>
    <m/>
    <n v="1960"/>
    <m/>
    <n v="26370"/>
    <n v="0"/>
    <n v="760639"/>
    <n v="1369728"/>
    <n v="781477"/>
    <n v="37427"/>
    <n v="364431"/>
    <n v="32162"/>
    <m/>
    <n v="81482"/>
    <m/>
    <m/>
    <m/>
    <m/>
    <m/>
    <m/>
    <m/>
    <m/>
    <m/>
    <m/>
    <m/>
    <m/>
    <m/>
    <m/>
    <m/>
    <m/>
    <m/>
    <m/>
    <m/>
    <m/>
    <m/>
    <m/>
    <m/>
    <m/>
    <m/>
    <m/>
    <m/>
    <m/>
    <m/>
    <m/>
    <m/>
    <m/>
    <n v="-4616825"/>
    <m/>
    <m/>
    <m/>
    <n v="563"/>
    <m/>
    <n v="643157"/>
    <m/>
    <m/>
    <m/>
    <n v="-373073"/>
    <m/>
    <n v="-1580"/>
    <m/>
    <m/>
    <m/>
    <m/>
    <m/>
    <m/>
    <m/>
    <m/>
    <m/>
    <m/>
    <m/>
    <m/>
    <m/>
    <m/>
    <m/>
    <m/>
    <m/>
    <n v="5627491"/>
    <n v="1065914"/>
    <n v="5379474"/>
    <n v="97720"/>
    <n v="3713501"/>
    <m/>
    <m/>
    <m/>
    <m/>
    <m/>
    <m/>
    <m/>
    <m/>
    <n v="940"/>
    <n v="5346"/>
    <n v="495778"/>
    <n v="687263"/>
    <n v="362864"/>
    <n v="32572"/>
    <n v="215596"/>
    <n v="41066"/>
    <m/>
    <n v="43536"/>
    <n v="547912"/>
    <n v="331476"/>
    <n v="149887"/>
    <n v="986183"/>
    <n v="56377"/>
    <n v="110207"/>
    <n v="95165"/>
    <n v="3536927"/>
    <m/>
    <n v="550550"/>
    <n v="80783"/>
    <n v="28950"/>
    <m/>
    <m/>
    <m/>
    <n v="3216867"/>
    <m/>
    <m/>
    <m/>
    <n v="105649"/>
    <m/>
    <n v="3322516"/>
    <n v="1138522"/>
    <m/>
    <m/>
    <n v="2183994"/>
    <n v="3322516"/>
    <m/>
    <n v="69454"/>
    <m/>
    <m/>
    <n v="0"/>
    <m/>
    <m/>
    <m/>
    <n v="0"/>
    <n v="0"/>
    <m/>
    <m/>
    <m/>
    <m/>
    <m/>
    <s v="1.41"/>
    <n v="1605316.02"/>
    <n v="2032"/>
    <n v="0"/>
    <n v="2101"/>
    <n v="28384"/>
    <n v="80697"/>
    <n v="0"/>
    <n v="0"/>
    <n v="0"/>
    <n v="12398"/>
    <n v="6322"/>
    <n v="13487"/>
    <n v="6039"/>
    <n v="29217"/>
    <n v="1856"/>
    <n v="4674"/>
    <n v="2241"/>
    <n v="18669"/>
    <n v="208117"/>
    <n v="0"/>
    <n v="0"/>
    <n v="0"/>
    <n v="0"/>
    <n v="0"/>
    <n v="0"/>
    <n v="0"/>
    <n v="139340"/>
    <n v="0"/>
    <n v="91125"/>
    <n v="913798"/>
    <n v="1732770"/>
    <n v="0"/>
    <n v="0"/>
    <n v="0"/>
    <n v="656244"/>
    <n v="170506"/>
    <n v="228886"/>
    <n v="96982"/>
    <n v="555669"/>
    <n v="46813"/>
    <n v="87298"/>
    <n v="77754"/>
    <n v="830306"/>
    <n v="5627491"/>
    <n v="0"/>
    <n v="0"/>
    <n v="0"/>
    <n v="0"/>
    <n v="0"/>
    <n v="0"/>
    <n v="0"/>
    <m/>
    <x v="0"/>
    <x v="0"/>
    <m/>
    <m/>
    <n v="12398"/>
    <m/>
    <x v="0"/>
    <x v="0"/>
    <m/>
    <m/>
    <n v="656244"/>
    <n v="186"/>
    <n v="299"/>
    <n v="171"/>
    <n v="131"/>
    <n v="220"/>
    <n v="120"/>
    <n v="77"/>
    <n v="133"/>
    <n v="70"/>
    <n v="1"/>
    <n v="0"/>
    <n v="0"/>
    <n v="0"/>
    <n v="1"/>
    <n v="0"/>
    <n v="1"/>
    <n v="0"/>
    <n v="0"/>
    <n v="0"/>
    <n v="0"/>
    <n v="0"/>
    <n v="0"/>
    <n v="0"/>
    <n v="0"/>
    <n v="1"/>
    <n v="0"/>
    <n v="0"/>
    <n v="0"/>
    <n v="0"/>
  </r>
  <r>
    <n v="206152091"/>
    <x v="154"/>
    <d v="2024-01-01T00:00:00"/>
    <d v="2024-12-31T00:00:00"/>
    <n v="366"/>
    <s v="In Process"/>
    <x v="1"/>
    <x v="13"/>
    <x v="1"/>
    <x v="1"/>
    <s v="09 - Central"/>
    <x v="21"/>
    <s v="661-834-0620"/>
    <s v="1401 NEW STINE ROAD"/>
    <s v="BAKERSFIELD"/>
    <s v="93309-0000"/>
    <s v="1700967213"/>
    <s v="TRACIE FAIRLEY"/>
    <s v="Yes"/>
    <s v="HUMANGOOD"/>
    <n v="79"/>
    <n v="79"/>
    <x v="2"/>
    <n v="28914"/>
    <n v="25256"/>
    <n v="201.07"/>
    <n v="315"/>
    <n v="309"/>
    <n v="3724"/>
    <n v="4986"/>
    <n v="3957"/>
    <n v="10686"/>
    <n v="118"/>
    <m/>
    <n v="1785"/>
    <m/>
    <x v="0"/>
    <n v="25256"/>
    <m/>
    <m/>
    <m/>
    <m/>
    <m/>
    <m/>
    <m/>
    <m/>
    <n v="11498192"/>
    <n v="3677867"/>
    <n v="4255799"/>
    <n v="27125"/>
    <n v="10947385"/>
    <n v="12402545"/>
    <n v="-1455160"/>
    <n v="-1571310"/>
    <m/>
    <m/>
    <n v="-3026470"/>
    <n v="1695410"/>
    <n v="2269955"/>
    <n v="1801487"/>
    <n v="4864970"/>
    <n v="53721"/>
    <m/>
    <n v="812649"/>
    <m/>
    <n v="11498192"/>
    <m/>
    <m/>
    <m/>
    <m/>
    <m/>
    <m/>
    <m/>
    <m/>
    <n v="1172760"/>
    <n v="314216"/>
    <n v="1842601"/>
    <n v="84251"/>
    <n v="55105"/>
    <m/>
    <n v="136468"/>
    <m/>
    <n v="40591"/>
    <m/>
    <m/>
    <m/>
    <n v="31875"/>
    <m/>
    <m/>
    <m/>
    <n v="145047"/>
    <n v="0"/>
    <n v="1436222"/>
    <n v="0"/>
    <n v="1124450"/>
    <n v="199110"/>
    <n v="457189"/>
    <n v="104620"/>
    <m/>
    <n v="211229"/>
    <m/>
    <m/>
    <m/>
    <m/>
    <m/>
    <m/>
    <m/>
    <m/>
    <m/>
    <m/>
    <m/>
    <m/>
    <m/>
    <m/>
    <m/>
    <m/>
    <m/>
    <m/>
    <m/>
    <m/>
    <m/>
    <m/>
    <m/>
    <m/>
    <m/>
    <m/>
    <m/>
    <m/>
    <n v="8489"/>
    <m/>
    <m/>
    <m/>
    <n v="308097"/>
    <n v="198740"/>
    <n v="1528750"/>
    <n v="48643"/>
    <n v="618517"/>
    <m/>
    <n v="1480116"/>
    <m/>
    <n v="64447"/>
    <m/>
    <m/>
    <m/>
    <m/>
    <m/>
    <m/>
    <m/>
    <m/>
    <m/>
    <m/>
    <m/>
    <m/>
    <m/>
    <m/>
    <m/>
    <m/>
    <m/>
    <m/>
    <m/>
    <m/>
    <m/>
    <n v="8097958"/>
    <n v="3615527"/>
    <n v="11449992"/>
    <n v="373152"/>
    <n v="5758869"/>
    <m/>
    <m/>
    <m/>
    <m/>
    <m/>
    <m/>
    <m/>
    <m/>
    <n v="147907"/>
    <m/>
    <n v="629212"/>
    <n v="19528"/>
    <n v="327341"/>
    <n v="45620"/>
    <n v="252791"/>
    <n v="101072"/>
    <m/>
    <n v="105767"/>
    <n v="390912"/>
    <n v="119508"/>
    <n v="69688"/>
    <n v="1007631"/>
    <n v="137237"/>
    <n v="323521"/>
    <m/>
    <n v="2196867"/>
    <n v="286691"/>
    <n v="15458"/>
    <n v="472"/>
    <n v="33174"/>
    <n v="64687"/>
    <m/>
    <n v="368592"/>
    <n v="1506203"/>
    <m/>
    <n v="10302885"/>
    <n v="3760475"/>
    <m/>
    <n v="155593"/>
    <n v="15725156"/>
    <n v="1223666"/>
    <n v="3948409"/>
    <n v="38852975"/>
    <n v="-28299894"/>
    <n v="15725156"/>
    <m/>
    <m/>
    <m/>
    <n v="26227244"/>
    <n v="1678456"/>
    <n v="15764836"/>
    <m/>
    <n v="11247387"/>
    <n v="28690679"/>
    <n v="-18387794"/>
    <m/>
    <m/>
    <n v="12807774"/>
    <n v="39035018"/>
    <n v="-182043"/>
    <s v="0.00"/>
    <n v="0"/>
    <n v="1879"/>
    <n v="0"/>
    <n v="13966"/>
    <n v="33369"/>
    <n v="66418"/>
    <n v="0"/>
    <n v="0"/>
    <n v="5112"/>
    <m/>
    <n v="3331"/>
    <n v="3955"/>
    <n v="2131"/>
    <n v="17552"/>
    <n v="3910"/>
    <n v="9775"/>
    <m/>
    <n v="8395"/>
    <n v="169793"/>
    <n v="0"/>
    <n v="0"/>
    <n v="0"/>
    <n v="0"/>
    <n v="0"/>
    <n v="0"/>
    <n v="0"/>
    <n v="155688"/>
    <n v="0"/>
    <n v="697868"/>
    <n v="1156951"/>
    <n v="1379671"/>
    <n v="0"/>
    <n v="0"/>
    <n v="164675"/>
    <m/>
    <n v="77020"/>
    <n v="76775"/>
    <n v="39312"/>
    <n v="336165"/>
    <n v="99458"/>
    <n v="199059"/>
    <m/>
    <n v="389913"/>
    <n v="4772555"/>
    <n v="0"/>
    <n v="0"/>
    <n v="0"/>
    <n v="0"/>
    <n v="0"/>
    <n v="0"/>
    <n v="0"/>
    <m/>
    <x v="0"/>
    <x v="0"/>
    <m/>
    <m/>
    <m/>
    <m/>
    <x v="0"/>
    <x v="0"/>
    <m/>
    <m/>
    <m/>
    <n v="125"/>
    <n v="175"/>
    <n v="101"/>
    <n v="95"/>
    <n v="147"/>
    <n v="73"/>
    <n v="47"/>
    <n v="67"/>
    <n v="38"/>
    <n v="0"/>
    <n v="1"/>
    <n v="0"/>
    <n v="0"/>
    <n v="1"/>
    <n v="0"/>
    <n v="1"/>
    <n v="0"/>
    <n v="0"/>
    <n v="0"/>
    <n v="0"/>
    <n v="0"/>
    <n v="0"/>
    <n v="0"/>
    <n v="0"/>
    <n v="0"/>
    <n v="0"/>
    <n v="1"/>
    <n v="0"/>
    <n v="0"/>
  </r>
  <r>
    <n v="206154002"/>
    <x v="155"/>
    <d v="2023-06-01T00:00:00"/>
    <d v="2024-05-31T00:00:00"/>
    <n v="366"/>
    <s v="In Process"/>
    <x v="0"/>
    <x v="13"/>
    <x v="0"/>
    <x v="0"/>
    <s v="09 - Central"/>
    <x v="21"/>
    <s v="661-872-2121"/>
    <s v="2211 MT. VERNON AVENUE"/>
    <s v="BAKERSFIELD"/>
    <s v="93306"/>
    <s v="1114150448"/>
    <s v="DHAND, SANDEEP"/>
    <s v="Yes"/>
    <m/>
    <n v="160"/>
    <n v="160"/>
    <x v="0"/>
    <n v="58560"/>
    <n v="51316"/>
    <n v="87.63"/>
    <n v="406"/>
    <n v="339"/>
    <n v="7783"/>
    <m/>
    <n v="2335"/>
    <n v="37257"/>
    <n v="2931"/>
    <m/>
    <n v="73"/>
    <n v="937"/>
    <x v="0"/>
    <n v="51316"/>
    <m/>
    <m/>
    <m/>
    <m/>
    <m/>
    <m/>
    <m/>
    <m/>
    <n v="22167242"/>
    <n v="7200048"/>
    <n v="10340250"/>
    <n v="1627"/>
    <n v="19028667"/>
    <n v="20336864"/>
    <n v="-1308197"/>
    <n v="583914"/>
    <n v="11590"/>
    <m/>
    <n v="-735873"/>
    <n v="6226400"/>
    <m/>
    <n v="708020"/>
    <n v="12592401"/>
    <n v="2319507"/>
    <m/>
    <n v="22436"/>
    <n v="298478"/>
    <n v="22167242"/>
    <m/>
    <m/>
    <m/>
    <m/>
    <m/>
    <m/>
    <m/>
    <m/>
    <n v="4481747"/>
    <m/>
    <m/>
    <m/>
    <n v="38849"/>
    <m/>
    <n v="1047190"/>
    <m/>
    <n v="1622429"/>
    <m/>
    <m/>
    <m/>
    <n v="8400"/>
    <m/>
    <n v="1433"/>
    <m/>
    <n v="0"/>
    <n v="36329"/>
    <n v="2592356"/>
    <n v="0"/>
    <n v="2536805"/>
    <n v="1068529"/>
    <n v="628618"/>
    <n v="164679"/>
    <m/>
    <n v="172732"/>
    <m/>
    <m/>
    <m/>
    <m/>
    <m/>
    <m/>
    <m/>
    <m/>
    <m/>
    <m/>
    <m/>
    <m/>
    <m/>
    <m/>
    <m/>
    <m/>
    <m/>
    <m/>
    <m/>
    <m/>
    <m/>
    <m/>
    <m/>
    <m/>
    <m/>
    <m/>
    <m/>
    <m/>
    <n v="576"/>
    <m/>
    <m/>
    <m/>
    <n v="3778765"/>
    <m/>
    <m/>
    <m/>
    <n v="345304"/>
    <m/>
    <n v="3928731"/>
    <m/>
    <n v="2210919"/>
    <m/>
    <m/>
    <m/>
    <n v="75955"/>
    <m/>
    <m/>
    <m/>
    <m/>
    <m/>
    <m/>
    <m/>
    <m/>
    <m/>
    <m/>
    <m/>
    <m/>
    <m/>
    <m/>
    <m/>
    <m/>
    <m/>
    <n v="8683511"/>
    <n v="2234500"/>
    <n v="9418853"/>
    <n v="477687"/>
    <n v="7762199"/>
    <m/>
    <m/>
    <m/>
    <m/>
    <m/>
    <m/>
    <m/>
    <m/>
    <m/>
    <n v="30956"/>
    <n v="532215"/>
    <m/>
    <n v="541839"/>
    <n v="157495"/>
    <n v="276107"/>
    <n v="140501"/>
    <m/>
    <n v="88006"/>
    <n v="936502"/>
    <n v="421067"/>
    <n v="164944"/>
    <n v="1278032"/>
    <n v="125383"/>
    <n v="168250"/>
    <n v="110077"/>
    <n v="4171895"/>
    <n v="81859"/>
    <n v="2951894"/>
    <n v="82545"/>
    <n v="38830"/>
    <m/>
    <n v="5661"/>
    <n v="270607"/>
    <n v="25126578"/>
    <m/>
    <n v="191742"/>
    <m/>
    <n v="19993456"/>
    <m/>
    <n v="45311776"/>
    <n v="26639121"/>
    <m/>
    <m/>
    <n v="18672655"/>
    <n v="45311776"/>
    <n v="16272035"/>
    <m/>
    <n v="1183740"/>
    <m/>
    <n v="0"/>
    <n v="56054"/>
    <n v="1057301"/>
    <n v="423981"/>
    <n v="1537336"/>
    <n v="-1345594"/>
    <m/>
    <m/>
    <m/>
    <m/>
    <m/>
    <s v="0.01"/>
    <n v="266391.21000000002"/>
    <n v="2032"/>
    <n v="0"/>
    <n v="15514"/>
    <n v="44985"/>
    <n v="123711"/>
    <n v="0"/>
    <n v="0"/>
    <n v="7667"/>
    <n v="19524"/>
    <n v="3763"/>
    <n v="15680"/>
    <n v="6190"/>
    <n v="33235"/>
    <n v="3405"/>
    <n v="7287"/>
    <n v="1964"/>
    <n v="20235"/>
    <n v="305192"/>
    <n v="0"/>
    <n v="0"/>
    <n v="0"/>
    <n v="0"/>
    <n v="0"/>
    <n v="0"/>
    <n v="0"/>
    <n v="176933"/>
    <n v="0"/>
    <n v="717148"/>
    <n v="1687406"/>
    <n v="2493576"/>
    <n v="0"/>
    <n v="0"/>
    <n v="329241"/>
    <n v="988149"/>
    <n v="92888"/>
    <n v="275668"/>
    <n v="103720"/>
    <n v="658284"/>
    <n v="98044"/>
    <n v="128827"/>
    <n v="87596"/>
    <n v="846031"/>
    <n v="8683511"/>
    <n v="0"/>
    <n v="0"/>
    <n v="0"/>
    <n v="0"/>
    <n v="0"/>
    <n v="0"/>
    <n v="0"/>
    <m/>
    <x v="0"/>
    <x v="0"/>
    <m/>
    <m/>
    <n v="19524"/>
    <m/>
    <x v="0"/>
    <x v="0"/>
    <m/>
    <m/>
    <n v="988149"/>
    <n v="309"/>
    <n v="463"/>
    <n v="199"/>
    <n v="199"/>
    <n v="299"/>
    <n v="128"/>
    <n v="125"/>
    <n v="177"/>
    <n v="81"/>
    <n v="1"/>
    <n v="0"/>
    <n v="0"/>
    <n v="0"/>
    <n v="0"/>
    <n v="1"/>
    <n v="1"/>
    <n v="0"/>
    <n v="0"/>
    <n v="0"/>
    <n v="0"/>
    <n v="0"/>
    <n v="0"/>
    <n v="0"/>
    <n v="0"/>
    <n v="1"/>
    <n v="0"/>
    <n v="0"/>
    <n v="0"/>
    <n v="0"/>
  </r>
  <r>
    <n v="206154007"/>
    <x v="156"/>
    <d v="2024-01-01T00:00:00"/>
    <d v="2024-12-31T00:00:00"/>
    <n v="366"/>
    <s v="In Process"/>
    <x v="0"/>
    <x v="13"/>
    <x v="0"/>
    <x v="0"/>
    <s v="09 - Central"/>
    <x v="21"/>
    <s v="661571313"/>
    <s v="6212 TUDOR WAY"/>
    <s v="BAKERSFIELD"/>
    <s v="93306"/>
    <s v="1396451092"/>
    <s v="BRYCE BLOOD"/>
    <s v="Yes"/>
    <m/>
    <n v="99"/>
    <n v="99"/>
    <x v="2"/>
    <n v="36234"/>
    <n v="35305"/>
    <n v="225.71"/>
    <n v="399"/>
    <n v="403"/>
    <n v="5507"/>
    <n v="5281"/>
    <n v="2977"/>
    <n v="19807"/>
    <m/>
    <m/>
    <n v="54"/>
    <n v="1679"/>
    <x v="0"/>
    <n v="35305"/>
    <m/>
    <m/>
    <m/>
    <m/>
    <m/>
    <m/>
    <m/>
    <m/>
    <n v="26136781"/>
    <n v="3491969"/>
    <n v="14797923"/>
    <n v="3952"/>
    <n v="14834779"/>
    <n v="14463308"/>
    <n v="371471"/>
    <n v="2"/>
    <m/>
    <m/>
    <n v="371473"/>
    <n v="6883750"/>
    <n v="6601250"/>
    <n v="1540237"/>
    <n v="10215969"/>
    <m/>
    <m/>
    <n v="34034"/>
    <n v="861541"/>
    <n v="26136781"/>
    <m/>
    <m/>
    <m/>
    <m/>
    <m/>
    <m/>
    <m/>
    <m/>
    <n v="1892315"/>
    <m/>
    <n v="1487397"/>
    <m/>
    <n v="14170"/>
    <m/>
    <n v="98087"/>
    <m/>
    <m/>
    <m/>
    <m/>
    <m/>
    <m/>
    <m/>
    <m/>
    <m/>
    <n v="0"/>
    <n v="46854"/>
    <n v="933130"/>
    <n v="58820"/>
    <n v="1294855"/>
    <n v="99710"/>
    <n v="789941"/>
    <n v="195897"/>
    <m/>
    <n v="72762"/>
    <m/>
    <m/>
    <m/>
    <m/>
    <m/>
    <m/>
    <m/>
    <m/>
    <m/>
    <m/>
    <m/>
    <m/>
    <m/>
    <m/>
    <m/>
    <m/>
    <m/>
    <m/>
    <m/>
    <m/>
    <m/>
    <m/>
    <m/>
    <m/>
    <m/>
    <m/>
    <m/>
    <m/>
    <m/>
    <m/>
    <m/>
    <m/>
    <n v="3506050"/>
    <m/>
    <n v="4723961"/>
    <m/>
    <n v="701875"/>
    <m/>
    <n v="5423436"/>
    <m/>
    <m/>
    <m/>
    <m/>
    <m/>
    <n v="442601"/>
    <m/>
    <m/>
    <m/>
    <m/>
    <m/>
    <m/>
    <m/>
    <m/>
    <m/>
    <m/>
    <m/>
    <m/>
    <m/>
    <m/>
    <m/>
    <m/>
    <m/>
    <n v="6393919"/>
    <n v="1424202"/>
    <n v="6645187"/>
    <n v="178311"/>
    <n v="5411634"/>
    <m/>
    <m/>
    <m/>
    <m/>
    <m/>
    <m/>
    <m/>
    <m/>
    <n v="836"/>
    <n v="18742"/>
    <n v="438459"/>
    <n v="10542"/>
    <n v="555551"/>
    <n v="39495"/>
    <n v="332945"/>
    <n v="79781"/>
    <m/>
    <n v="100046"/>
    <n v="668789"/>
    <n v="198586"/>
    <n v="132135"/>
    <n v="1072689"/>
    <n v="174391"/>
    <n v="157220"/>
    <n v="117135"/>
    <n v="3444149"/>
    <n v="13627"/>
    <n v="1328580"/>
    <n v="45522"/>
    <n v="26128"/>
    <m/>
    <n v="13493"/>
    <n v="82833"/>
    <n v="3606704"/>
    <m/>
    <n v="285292"/>
    <n v="1552"/>
    <m/>
    <m/>
    <n v="3893548"/>
    <n v="2407499"/>
    <m/>
    <m/>
    <n v="1486049"/>
    <n v="3893548"/>
    <n v="1638907"/>
    <m/>
    <m/>
    <m/>
    <n v="0"/>
    <m/>
    <n v="251744"/>
    <n v="50648"/>
    <n v="302392"/>
    <n v="-17100"/>
    <m/>
    <m/>
    <m/>
    <m/>
    <m/>
    <s v="0.00"/>
    <n v="0"/>
    <n v="1899"/>
    <n v="0"/>
    <n v="12047"/>
    <n v="40107"/>
    <n v="93455"/>
    <n v="0"/>
    <n v="0"/>
    <n v="0"/>
    <n v="14213"/>
    <n v="3764"/>
    <m/>
    <m/>
    <n v="25890"/>
    <n v="4507"/>
    <n v="5593"/>
    <n v="2043"/>
    <n v="15369"/>
    <n v="218887"/>
    <n v="0"/>
    <n v="0"/>
    <n v="0"/>
    <n v="0"/>
    <n v="0"/>
    <n v="0"/>
    <n v="0"/>
    <n v="152677"/>
    <n v="0"/>
    <n v="610564"/>
    <n v="1371815"/>
    <n v="1886191"/>
    <n v="0"/>
    <n v="0"/>
    <n v="0"/>
    <n v="788771"/>
    <n v="81227"/>
    <m/>
    <m/>
    <n v="487954"/>
    <n v="134928"/>
    <n v="117812"/>
    <n v="79278"/>
    <n v="682702"/>
    <n v="6393919"/>
    <n v="0"/>
    <n v="0"/>
    <n v="0"/>
    <n v="0"/>
    <n v="0"/>
    <n v="0"/>
    <n v="0"/>
    <m/>
    <x v="0"/>
    <x v="0"/>
    <m/>
    <m/>
    <n v="14213"/>
    <m/>
    <x v="0"/>
    <x v="0"/>
    <m/>
    <m/>
    <n v="788771"/>
    <n v="142"/>
    <n v="288"/>
    <n v="68"/>
    <n v="109"/>
    <n v="230"/>
    <n v="51"/>
    <n v="64"/>
    <n v="126"/>
    <n v="29"/>
    <n v="1"/>
    <n v="0"/>
    <n v="0"/>
    <n v="0"/>
    <n v="1"/>
    <n v="0"/>
    <n v="1"/>
    <n v="0"/>
    <n v="0"/>
    <n v="0"/>
    <n v="0"/>
    <n v="0"/>
    <n v="0"/>
    <n v="0"/>
    <n v="0"/>
    <n v="1"/>
    <n v="0"/>
    <n v="0"/>
    <n v="0"/>
    <n v="0"/>
  </r>
  <r>
    <n v="206154031"/>
    <x v="157"/>
    <d v="2023-07-01T00:00:00"/>
    <d v="2024-06-30T00:00:00"/>
    <n v="366"/>
    <s v="In Process"/>
    <x v="0"/>
    <x v="13"/>
    <x v="0"/>
    <x v="2"/>
    <s v="09 - Central"/>
    <x v="21"/>
    <s v="661-720-2101"/>
    <s v="1509 TOKAY AVE"/>
    <s v="DELANO"/>
    <s v="93215"/>
    <s v="LTC55479F"/>
    <s v="BRANDON WEBER"/>
    <s v="Yes"/>
    <s v="NORTH KERN SOUTH TULARE HOSP DISTR"/>
    <n v="141"/>
    <n v="141"/>
    <x v="0"/>
    <n v="51606"/>
    <n v="48727"/>
    <n v="94.42"/>
    <n v="107"/>
    <n v="79"/>
    <n v="4006"/>
    <n v="624"/>
    <n v="39556"/>
    <n v="3672"/>
    <n v="272"/>
    <m/>
    <n v="597"/>
    <m/>
    <x v="0"/>
    <n v="48727"/>
    <m/>
    <m/>
    <m/>
    <m/>
    <m/>
    <m/>
    <m/>
    <m/>
    <n v="24518184"/>
    <n v="5081377"/>
    <n v="3158069"/>
    <n v="34690"/>
    <n v="26476182"/>
    <n v="28574385"/>
    <n v="-2098203"/>
    <n v="612217"/>
    <m/>
    <m/>
    <n v="-1485986"/>
    <n v="2636065"/>
    <n v="385260"/>
    <n v="19214137"/>
    <n v="1906500"/>
    <n v="58520"/>
    <m/>
    <n v="317702"/>
    <m/>
    <n v="24518184"/>
    <m/>
    <m/>
    <m/>
    <m/>
    <m/>
    <m/>
    <m/>
    <m/>
    <n v="3822128"/>
    <m/>
    <n v="475661"/>
    <m/>
    <n v="679288"/>
    <m/>
    <n v="265"/>
    <m/>
    <n v="67736"/>
    <m/>
    <m/>
    <m/>
    <n v="36299"/>
    <m/>
    <m/>
    <m/>
    <n v="540371"/>
    <n v="0"/>
    <n v="1916502"/>
    <n v="0"/>
    <n v="1534769"/>
    <n v="271875"/>
    <n v="776163"/>
    <n v="6424"/>
    <m/>
    <n v="35273"/>
    <m/>
    <m/>
    <m/>
    <m/>
    <m/>
    <m/>
    <m/>
    <m/>
    <m/>
    <m/>
    <m/>
    <m/>
    <m/>
    <m/>
    <m/>
    <m/>
    <m/>
    <m/>
    <m/>
    <m/>
    <m/>
    <m/>
    <m/>
    <m/>
    <m/>
    <m/>
    <m/>
    <m/>
    <m/>
    <m/>
    <m/>
    <m/>
    <n v="-725904"/>
    <m/>
    <n v="8061"/>
    <m/>
    <n v="3664179"/>
    <m/>
    <n v="292782"/>
    <m/>
    <n v="-81049"/>
    <m/>
    <m/>
    <m/>
    <m/>
    <m/>
    <m/>
    <m/>
    <m/>
    <m/>
    <m/>
    <m/>
    <m/>
    <m/>
    <m/>
    <m/>
    <m/>
    <m/>
    <m/>
    <m/>
    <m/>
    <m/>
    <n v="13232450"/>
    <n v="5472934"/>
    <n v="9869001"/>
    <n v="768036"/>
    <n v="15013149"/>
    <m/>
    <m/>
    <m/>
    <m/>
    <m/>
    <m/>
    <m/>
    <m/>
    <n v="51793"/>
    <m/>
    <n v="732577"/>
    <m/>
    <n v="544740"/>
    <n v="141398"/>
    <n v="450368"/>
    <n v="4440"/>
    <m/>
    <n v="47606"/>
    <n v="1362763"/>
    <n v="1476540"/>
    <n v="403212"/>
    <n v="2894900"/>
    <n v="264715"/>
    <n v="382603"/>
    <n v="257998"/>
    <n v="3352614"/>
    <n v="625842"/>
    <m/>
    <m/>
    <n v="433175"/>
    <n v="37343"/>
    <m/>
    <n v="96609"/>
    <n v="6613008"/>
    <m/>
    <n v="3633730"/>
    <n v="59215"/>
    <m/>
    <m/>
    <n v="10305953"/>
    <n v="5008649"/>
    <m/>
    <m/>
    <n v="5297304"/>
    <n v="10305953"/>
    <m/>
    <m/>
    <n v="3812817"/>
    <m/>
    <n v="350620"/>
    <n v="13804773"/>
    <m/>
    <n v="2432029"/>
    <n v="16587422"/>
    <n v="-12953692"/>
    <m/>
    <m/>
    <m/>
    <m/>
    <m/>
    <s v="0.20"/>
    <n v="1001729.8"/>
    <n v="3654"/>
    <n v="0"/>
    <n v="14735"/>
    <n v="30027"/>
    <n v="95767"/>
    <n v="0"/>
    <n v="0"/>
    <n v="2087"/>
    <m/>
    <n v="6527"/>
    <n v="43800"/>
    <n v="10373"/>
    <n v="59049"/>
    <n v="4821"/>
    <n v="10016"/>
    <n v="2702"/>
    <n v="25653"/>
    <n v="309211"/>
    <n v="0"/>
    <n v="670"/>
    <n v="2096"/>
    <n v="11161"/>
    <n v="0"/>
    <n v="0"/>
    <n v="13927"/>
    <n v="268776"/>
    <n v="0"/>
    <n v="2131697"/>
    <n v="2223930"/>
    <n v="4291484"/>
    <n v="0"/>
    <n v="0"/>
    <n v="85179"/>
    <m/>
    <n v="179583"/>
    <n v="900543"/>
    <n v="188074"/>
    <n v="1268449"/>
    <n v="191625"/>
    <n v="237623"/>
    <n v="189427"/>
    <n v="1076060"/>
    <n v="13232450"/>
    <n v="0"/>
    <n v="41991"/>
    <n v="136467"/>
    <n v="480670"/>
    <n v="0"/>
    <n v="0"/>
    <n v="659128"/>
    <m/>
    <x v="0"/>
    <x v="0"/>
    <m/>
    <m/>
    <m/>
    <m/>
    <x v="0"/>
    <x v="0"/>
    <m/>
    <m/>
    <m/>
    <n v="173"/>
    <n v="175"/>
    <n v="155"/>
    <n v="121"/>
    <n v="121"/>
    <n v="108"/>
    <n v="79"/>
    <n v="78"/>
    <n v="75"/>
    <n v="0"/>
    <n v="0"/>
    <n v="1"/>
    <n v="0"/>
    <n v="0"/>
    <n v="1"/>
    <n v="1"/>
    <n v="0"/>
    <n v="0"/>
    <n v="0"/>
    <n v="0"/>
    <n v="0"/>
    <n v="0"/>
    <n v="0"/>
    <n v="0"/>
    <n v="1"/>
    <n v="0"/>
    <n v="0"/>
    <n v="0"/>
    <n v="0"/>
  </r>
  <r>
    <n v="206154109"/>
    <x v="158"/>
    <d v="2024-01-01T00:00:00"/>
    <d v="2024-12-31T00:00:00"/>
    <n v="366"/>
    <s v="In Process"/>
    <x v="0"/>
    <x v="13"/>
    <x v="0"/>
    <x v="0"/>
    <s v="09 - Central"/>
    <x v="21"/>
    <s v="661-587-0182"/>
    <s v="350 CALLAWAY DRIVE BUILDING C"/>
    <s v="BAKERSFIELD"/>
    <s v="93312-0000"/>
    <s v="127569765"/>
    <s v="MARCELLA ALLARD"/>
    <s v="No"/>
    <m/>
    <n v="120"/>
    <n v="120"/>
    <x v="0"/>
    <n v="43920"/>
    <n v="40751"/>
    <n v="92.78"/>
    <n v="703"/>
    <n v="695"/>
    <n v="3933"/>
    <m/>
    <n v="23406"/>
    <m/>
    <m/>
    <n v="9458"/>
    <n v="1017"/>
    <n v="2937"/>
    <x v="0"/>
    <n v="40751"/>
    <m/>
    <m/>
    <m/>
    <m/>
    <m/>
    <m/>
    <m/>
    <m/>
    <n v="16153280"/>
    <n v="4263356"/>
    <n v="4570506"/>
    <m/>
    <n v="15846130"/>
    <n v="17251258"/>
    <n v="-1405128"/>
    <n v="-49817"/>
    <m/>
    <m/>
    <n v="-1454945"/>
    <n v="1635746"/>
    <m/>
    <n v="8948618"/>
    <m/>
    <m/>
    <n v="3936097"/>
    <n v="443588"/>
    <n v="1189231"/>
    <n v="16153280"/>
    <m/>
    <m/>
    <m/>
    <m/>
    <m/>
    <m/>
    <m/>
    <m/>
    <n v="1270706"/>
    <m/>
    <m/>
    <m/>
    <n v="190515"/>
    <m/>
    <m/>
    <m/>
    <m/>
    <m/>
    <n v="2690996"/>
    <m/>
    <n v="18253"/>
    <m/>
    <n v="92886"/>
    <m/>
    <n v="77218"/>
    <n v="0"/>
    <n v="1533580"/>
    <n v="0"/>
    <n v="1406040"/>
    <n v="124050"/>
    <n v="587061"/>
    <n v="137881"/>
    <m/>
    <n v="397526"/>
    <m/>
    <m/>
    <m/>
    <m/>
    <m/>
    <m/>
    <m/>
    <m/>
    <m/>
    <m/>
    <m/>
    <m/>
    <m/>
    <m/>
    <m/>
    <m/>
    <n v="-235698"/>
    <m/>
    <m/>
    <m/>
    <m/>
    <m/>
    <m/>
    <m/>
    <m/>
    <m/>
    <m/>
    <m/>
    <m/>
    <m/>
    <m/>
    <m/>
    <n v="164531"/>
    <m/>
    <m/>
    <m/>
    <n v="2403415"/>
    <m/>
    <m/>
    <m/>
    <m/>
    <m/>
    <n v="1832265"/>
    <m/>
    <n v="405993"/>
    <m/>
    <m/>
    <m/>
    <m/>
    <m/>
    <m/>
    <m/>
    <m/>
    <m/>
    <m/>
    <m/>
    <m/>
    <m/>
    <m/>
    <m/>
    <m/>
    <m/>
    <n v="7704731"/>
    <n v="1711076"/>
    <n v="7835451"/>
    <n v="132676"/>
    <n v="6850685"/>
    <m/>
    <m/>
    <m/>
    <m/>
    <m/>
    <m/>
    <m/>
    <m/>
    <n v="107359"/>
    <m/>
    <n v="520889"/>
    <m/>
    <n v="418340"/>
    <n v="72308"/>
    <n v="573196"/>
    <n v="126030"/>
    <m/>
    <n v="108840"/>
    <n v="860273"/>
    <n v="335379"/>
    <n v="88446"/>
    <n v="1357682"/>
    <n v="137688"/>
    <n v="186741"/>
    <n v="336050"/>
    <n v="3111989"/>
    <n v="325121"/>
    <n v="143089"/>
    <n v="145155"/>
    <n v="98147"/>
    <n v="1145715"/>
    <n v="25233"/>
    <n v="176903"/>
    <n v="22820754"/>
    <m/>
    <n v="5916165"/>
    <m/>
    <n v="-312499"/>
    <m/>
    <n v="28424420"/>
    <n v="1283553"/>
    <m/>
    <n v="17852375"/>
    <n v="9288492"/>
    <n v="28424420"/>
    <n v="2535805"/>
    <m/>
    <m/>
    <m/>
    <n v="1410643"/>
    <n v="8074584"/>
    <m/>
    <n v="1210865"/>
    <n v="10696092"/>
    <n v="-4779927"/>
    <n v="18303913"/>
    <m/>
    <m/>
    <n v="18303913"/>
    <n v="-451538"/>
    <n v="0"/>
    <n v="0"/>
    <n v="9336"/>
    <n v="0"/>
    <n v="35426"/>
    <n v="43531"/>
    <n v="83522"/>
    <n v="0"/>
    <n v="0"/>
    <n v="0"/>
    <m/>
    <n v="4844"/>
    <n v="12524"/>
    <n v="4247"/>
    <n v="31415"/>
    <n v="3985"/>
    <n v="7177"/>
    <n v="6641"/>
    <n v="26868"/>
    <n v="269516"/>
    <n v="0"/>
    <n v="0"/>
    <n v="0"/>
    <n v="0"/>
    <n v="0"/>
    <n v="0"/>
    <n v="0"/>
    <n v="470797"/>
    <n v="0"/>
    <n v="1651571"/>
    <n v="1517646"/>
    <n v="1670010"/>
    <n v="0"/>
    <n v="0"/>
    <n v="0"/>
    <m/>
    <n v="101976"/>
    <n v="209950"/>
    <n v="72064"/>
    <n v="635644"/>
    <n v="112460"/>
    <n v="132087"/>
    <n v="265620"/>
    <n v="864906"/>
    <n v="7704731"/>
    <n v="0"/>
    <n v="0"/>
    <n v="0"/>
    <n v="0"/>
    <n v="0"/>
    <n v="0"/>
    <n v="0"/>
    <m/>
    <x v="0"/>
    <x v="0"/>
    <m/>
    <m/>
    <m/>
    <m/>
    <x v="0"/>
    <x v="0"/>
    <m/>
    <m/>
    <m/>
    <n v="182"/>
    <n v="332"/>
    <n v="107"/>
    <n v="121"/>
    <n v="217"/>
    <n v="70"/>
    <n v="70"/>
    <n v="132"/>
    <n v="37"/>
    <n v="1"/>
    <n v="0"/>
    <n v="0"/>
    <n v="0"/>
    <n v="0"/>
    <n v="1"/>
    <n v="1"/>
    <n v="0"/>
    <n v="0"/>
    <n v="0"/>
    <n v="0"/>
    <n v="0"/>
    <n v="0"/>
    <n v="0"/>
    <n v="0"/>
    <n v="1"/>
    <n v="0"/>
    <n v="0"/>
    <n v="0"/>
    <n v="0"/>
  </r>
  <r>
    <n v="206154194"/>
    <x v="159"/>
    <d v="2024-01-01T00:00:00"/>
    <d v="2024-12-31T00:00:00"/>
    <n v="366"/>
    <s v="In Process"/>
    <x v="0"/>
    <x v="13"/>
    <x v="0"/>
    <x v="0"/>
    <s v="09 - Central"/>
    <x v="21"/>
    <s v="661-325-9900"/>
    <s v="5151 KNUDSEN DRIVE"/>
    <s v="BAKERSFIELD"/>
    <s v="93308-0000"/>
    <s v="1437607926"/>
    <s v="BRYCE BLOOD"/>
    <s v="Yes"/>
    <m/>
    <n v="140"/>
    <n v="140"/>
    <x v="0"/>
    <n v="51240"/>
    <n v="49690"/>
    <n v="228.99"/>
    <n v="645"/>
    <n v="632"/>
    <n v="14928"/>
    <n v="7644"/>
    <n v="3067"/>
    <n v="22350"/>
    <m/>
    <m/>
    <n v="178"/>
    <n v="1523"/>
    <x v="0"/>
    <n v="49690"/>
    <m/>
    <m/>
    <m/>
    <m/>
    <m/>
    <m/>
    <m/>
    <m/>
    <n v="44231100"/>
    <n v="8827391"/>
    <n v="24602492"/>
    <n v="22607"/>
    <n v="28478606"/>
    <n v="26941155"/>
    <n v="1537451"/>
    <n v="3"/>
    <m/>
    <m/>
    <n v="1537454"/>
    <n v="18660000"/>
    <n v="9290700"/>
    <n v="1840200"/>
    <n v="13418700"/>
    <m/>
    <m/>
    <n v="106800"/>
    <n v="914700"/>
    <n v="44231100"/>
    <m/>
    <m/>
    <m/>
    <m/>
    <m/>
    <m/>
    <m/>
    <m/>
    <n v="5983457"/>
    <m/>
    <n v="2824912"/>
    <m/>
    <m/>
    <m/>
    <n v="17172"/>
    <m/>
    <m/>
    <m/>
    <m/>
    <m/>
    <n v="1850"/>
    <m/>
    <m/>
    <m/>
    <n v="0"/>
    <n v="0"/>
    <n v="3210525"/>
    <n v="0"/>
    <n v="2972375"/>
    <n v="481950"/>
    <n v="1765367"/>
    <n v="114078"/>
    <m/>
    <n v="283096"/>
    <m/>
    <m/>
    <m/>
    <m/>
    <m/>
    <m/>
    <m/>
    <m/>
    <m/>
    <m/>
    <m/>
    <m/>
    <m/>
    <m/>
    <m/>
    <m/>
    <m/>
    <m/>
    <m/>
    <m/>
    <m/>
    <m/>
    <m/>
    <m/>
    <m/>
    <m/>
    <m/>
    <m/>
    <m/>
    <m/>
    <m/>
    <m/>
    <n v="10537113"/>
    <m/>
    <n v="5935428"/>
    <m/>
    <n v="1887847"/>
    <m/>
    <n v="5845963"/>
    <m/>
    <m/>
    <m/>
    <m/>
    <m/>
    <n v="396141"/>
    <m/>
    <m/>
    <m/>
    <m/>
    <m/>
    <m/>
    <m/>
    <m/>
    <m/>
    <m/>
    <m/>
    <m/>
    <m/>
    <m/>
    <m/>
    <m/>
    <m/>
    <n v="11631380"/>
    <n v="2884278"/>
    <n v="12425497"/>
    <n v="336220"/>
    <n v="9069974"/>
    <m/>
    <m/>
    <m/>
    <m/>
    <m/>
    <m/>
    <m/>
    <m/>
    <n v="20"/>
    <m/>
    <n v="1103110"/>
    <n v="20749"/>
    <n v="656730"/>
    <n v="139984"/>
    <n v="679344"/>
    <n v="30683"/>
    <m/>
    <n v="346066"/>
    <n v="832467"/>
    <n v="705422"/>
    <n v="228205"/>
    <n v="1529456"/>
    <n v="148000"/>
    <n v="573943"/>
    <n v="176789"/>
    <n v="6046017"/>
    <n v="34392"/>
    <n v="3795125"/>
    <n v="336020"/>
    <n v="100631"/>
    <m/>
    <n v="19081"/>
    <n v="368947"/>
    <n v="23583418"/>
    <m/>
    <n v="125802"/>
    <m/>
    <m/>
    <m/>
    <n v="23709220"/>
    <n v="3717983"/>
    <m/>
    <m/>
    <n v="19991237"/>
    <n v="23709220"/>
    <n v="19811736"/>
    <m/>
    <m/>
    <m/>
    <n v="0"/>
    <m/>
    <n v="88222"/>
    <n v="215198"/>
    <n v="303420"/>
    <n v="-177618"/>
    <m/>
    <m/>
    <m/>
    <m/>
    <m/>
    <s v="0.00"/>
    <n v="0"/>
    <n v="1860"/>
    <n v="0"/>
    <n v="21108"/>
    <n v="63974"/>
    <n v="143503"/>
    <n v="0"/>
    <n v="0"/>
    <n v="0"/>
    <n v="27363"/>
    <n v="4196"/>
    <n v="29011"/>
    <n v="8926"/>
    <n v="34854"/>
    <n v="4029"/>
    <n v="21099"/>
    <n v="2850"/>
    <n v="25526"/>
    <n v="388299"/>
    <n v="0"/>
    <n v="0"/>
    <n v="0"/>
    <n v="0"/>
    <n v="0"/>
    <n v="0"/>
    <n v="0"/>
    <n v="171084"/>
    <n v="0"/>
    <n v="1153446"/>
    <n v="2270771"/>
    <n v="2884469"/>
    <n v="0"/>
    <n v="0"/>
    <n v="0"/>
    <n v="1396142"/>
    <n v="102300"/>
    <n v="503850"/>
    <n v="158307"/>
    <n v="752999"/>
    <n v="122912"/>
    <n v="406542"/>
    <n v="121200"/>
    <n v="1587358"/>
    <n v="11631380"/>
    <n v="0"/>
    <n v="0"/>
    <n v="0"/>
    <n v="0"/>
    <n v="0"/>
    <n v="0"/>
    <n v="0"/>
    <m/>
    <x v="0"/>
    <x v="0"/>
    <m/>
    <m/>
    <n v="27363"/>
    <m/>
    <x v="0"/>
    <x v="0"/>
    <m/>
    <m/>
    <n v="1396142"/>
    <n v="234"/>
    <n v="475"/>
    <n v="120"/>
    <n v="155"/>
    <n v="355"/>
    <n v="67"/>
    <n v="87"/>
    <n v="224"/>
    <n v="30"/>
    <n v="1"/>
    <n v="0"/>
    <n v="0"/>
    <n v="0"/>
    <n v="0"/>
    <n v="1"/>
    <n v="1"/>
    <n v="0"/>
    <n v="0"/>
    <n v="0"/>
    <n v="0"/>
    <n v="0"/>
    <n v="0"/>
    <n v="0"/>
    <n v="0"/>
    <n v="1"/>
    <n v="0"/>
    <n v="0"/>
    <n v="0"/>
    <n v="0"/>
  </r>
  <r>
    <n v="206160724"/>
    <x v="160"/>
    <d v="2024-01-01T00:00:00"/>
    <d v="2024-12-31T00:00:00"/>
    <n v="366"/>
    <s v="In Process"/>
    <x v="0"/>
    <x v="14"/>
    <x v="0"/>
    <x v="0"/>
    <s v="09 - Central"/>
    <x v="22"/>
    <s v="553-582-9221"/>
    <s v="361 E. GRANGEVILLE BLVD."/>
    <s v="HANFORD"/>
    <s v="93230"/>
    <s v="1659029965"/>
    <s v="ROBERT PRATT"/>
    <s v="Yes"/>
    <s v="WEST HARBOR HEALTHCARE, LLC"/>
    <n v="131"/>
    <n v="131"/>
    <x v="0"/>
    <n v="47946"/>
    <n v="40629"/>
    <n v="191.45"/>
    <n v="325"/>
    <n v="304"/>
    <n v="5669"/>
    <n v="1455"/>
    <n v="5613"/>
    <n v="20846"/>
    <m/>
    <n v="507"/>
    <n v="138"/>
    <n v="6401"/>
    <x v="0"/>
    <n v="40629"/>
    <m/>
    <m/>
    <m/>
    <m/>
    <m/>
    <m/>
    <m/>
    <m/>
    <n v="15445112"/>
    <n v="2922337"/>
    <n v="2072914"/>
    <n v="7864"/>
    <n v="16302399"/>
    <n v="14617923"/>
    <n v="1684476"/>
    <n v="-13572"/>
    <m/>
    <m/>
    <n v="1670904"/>
    <n v="2051200"/>
    <n v="391893"/>
    <n v="2255354"/>
    <n v="8295088"/>
    <m/>
    <n v="136557"/>
    <n v="30520"/>
    <n v="2284500"/>
    <n v="15445112"/>
    <m/>
    <m/>
    <m/>
    <m/>
    <m/>
    <m/>
    <m/>
    <m/>
    <n v="2444611"/>
    <m/>
    <n v="245651"/>
    <m/>
    <n v="875"/>
    <m/>
    <n v="65673"/>
    <m/>
    <m/>
    <m/>
    <n v="85598"/>
    <m/>
    <n v="1011"/>
    <m/>
    <n v="78918"/>
    <m/>
    <n v="0"/>
    <n v="0"/>
    <n v="880460"/>
    <n v="972771"/>
    <n v="662522"/>
    <n v="27911"/>
    <n v="318784"/>
    <n v="20941"/>
    <m/>
    <n v="38948"/>
    <m/>
    <m/>
    <m/>
    <m/>
    <m/>
    <m/>
    <m/>
    <m/>
    <m/>
    <m/>
    <m/>
    <m/>
    <m/>
    <m/>
    <m/>
    <m/>
    <m/>
    <m/>
    <m/>
    <m/>
    <m/>
    <m/>
    <m/>
    <m/>
    <m/>
    <m/>
    <m/>
    <m/>
    <m/>
    <m/>
    <m/>
    <m/>
    <n v="-546807"/>
    <m/>
    <n v="-124516"/>
    <m/>
    <n v="642160"/>
    <m/>
    <n v="2147808"/>
    <m/>
    <m/>
    <m/>
    <n v="-43388"/>
    <m/>
    <n v="-2343"/>
    <m/>
    <m/>
    <m/>
    <m/>
    <m/>
    <m/>
    <m/>
    <m/>
    <m/>
    <m/>
    <m/>
    <m/>
    <m/>
    <m/>
    <m/>
    <m/>
    <m/>
    <n v="5611429"/>
    <n v="1345258"/>
    <n v="7661236"/>
    <n v="196573"/>
    <n v="5210371"/>
    <m/>
    <m/>
    <m/>
    <m/>
    <m/>
    <m/>
    <m/>
    <m/>
    <n v="4824"/>
    <m/>
    <n v="647157"/>
    <m/>
    <n v="496075"/>
    <n v="22689"/>
    <n v="278171"/>
    <n v="16068"/>
    <m/>
    <n v="70675"/>
    <n v="434132"/>
    <n v="283595"/>
    <n v="174056"/>
    <n v="1039934"/>
    <n v="133867"/>
    <n v="231365"/>
    <n v="78781"/>
    <n v="3889137"/>
    <n v="30725"/>
    <n v="1157872"/>
    <n v="179831"/>
    <n v="44153"/>
    <m/>
    <n v="18577"/>
    <n v="175868"/>
    <n v="3634612"/>
    <m/>
    <n v="172274"/>
    <n v="203699"/>
    <n v="1766693"/>
    <m/>
    <n v="5777278"/>
    <n v="4854633"/>
    <m/>
    <m/>
    <n v="922645"/>
    <n v="5777278"/>
    <m/>
    <n v="894184"/>
    <n v="2598858"/>
    <m/>
    <n v="0"/>
    <m/>
    <m/>
    <n v="225965"/>
    <n v="225965"/>
    <n v="-53691"/>
    <m/>
    <m/>
    <m/>
    <m/>
    <m/>
    <s v="0.21"/>
    <n v="1019472.9299999999"/>
    <n v="3451"/>
    <n v="0"/>
    <n v="4479"/>
    <n v="33201"/>
    <n v="110764"/>
    <n v="3513"/>
    <n v="0"/>
    <n v="3302"/>
    <m/>
    <n v="3807"/>
    <m/>
    <m/>
    <n v="26006"/>
    <n v="4103"/>
    <n v="8750"/>
    <n v="1762"/>
    <n v="16854"/>
    <n v="219992"/>
    <n v="0"/>
    <n v="0"/>
    <n v="1991"/>
    <n v="497"/>
    <n v="0"/>
    <n v="0"/>
    <n v="2488"/>
    <n v="241053"/>
    <n v="0"/>
    <n v="213934"/>
    <n v="1080158"/>
    <n v="2053533"/>
    <n v="132975"/>
    <n v="0"/>
    <n v="125896"/>
    <m/>
    <n v="109371"/>
    <m/>
    <m/>
    <n v="484347"/>
    <n v="106326"/>
    <n v="176141"/>
    <n v="66550"/>
    <n v="821145"/>
    <n v="5611429"/>
    <n v="0"/>
    <n v="0"/>
    <n v="85771"/>
    <n v="17147"/>
    <n v="0"/>
    <n v="0"/>
    <n v="102918"/>
    <m/>
    <x v="0"/>
    <x v="0"/>
    <m/>
    <m/>
    <m/>
    <m/>
    <x v="0"/>
    <x v="0"/>
    <m/>
    <m/>
    <m/>
    <n v="178"/>
    <n v="290"/>
    <n v="103"/>
    <n v="136"/>
    <n v="241"/>
    <n v="78"/>
    <n v="106"/>
    <n v="167"/>
    <n v="58"/>
    <n v="1"/>
    <n v="0"/>
    <n v="0"/>
    <n v="0"/>
    <n v="0"/>
    <n v="1"/>
    <n v="1"/>
    <n v="0"/>
    <n v="0"/>
    <n v="0"/>
    <n v="0"/>
    <n v="0"/>
    <n v="0"/>
    <n v="0"/>
    <n v="0"/>
    <n v="1"/>
    <n v="0"/>
    <n v="0"/>
    <n v="0"/>
    <n v="0"/>
  </r>
  <r>
    <n v="206160726"/>
    <x v="161"/>
    <d v="2024-01-01T00:00:00"/>
    <d v="2024-12-31T00:00:00"/>
    <n v="366"/>
    <s v="In Process"/>
    <x v="0"/>
    <x v="14"/>
    <x v="0"/>
    <x v="0"/>
    <s v="09 - Central"/>
    <x v="22"/>
    <s v="559-582-2871"/>
    <s v="1007 WEST LACEY BLVD"/>
    <s v="HANFORD"/>
    <s v="93230-0000"/>
    <s v="1629527429"/>
    <s v="PARKER BENNETT"/>
    <s v="Yes"/>
    <m/>
    <n v="124"/>
    <n v="124"/>
    <x v="0"/>
    <n v="45384"/>
    <n v="31686"/>
    <n v="159.71"/>
    <n v="191"/>
    <n v="187"/>
    <n v="4258"/>
    <n v="1894"/>
    <n v="3835"/>
    <n v="19973"/>
    <m/>
    <m/>
    <n v="813"/>
    <n v="913"/>
    <x v="0"/>
    <n v="31686"/>
    <m/>
    <m/>
    <m/>
    <m/>
    <m/>
    <m/>
    <m/>
    <m/>
    <n v="13904490"/>
    <n v="3809956"/>
    <n v="6038473"/>
    <n v="9576"/>
    <n v="11685549"/>
    <n v="12262805"/>
    <n v="-577256"/>
    <n v="2"/>
    <m/>
    <m/>
    <n v="-577254"/>
    <n v="5322500"/>
    <n v="1783945"/>
    <n v="1016275"/>
    <n v="5324280"/>
    <m/>
    <m/>
    <n v="215445"/>
    <n v="242045"/>
    <n v="13904490"/>
    <m/>
    <m/>
    <m/>
    <m/>
    <m/>
    <m/>
    <m/>
    <m/>
    <n v="2969422"/>
    <m/>
    <n v="801793"/>
    <m/>
    <n v="4275"/>
    <m/>
    <n v="31466"/>
    <m/>
    <m/>
    <m/>
    <m/>
    <m/>
    <n v="3000"/>
    <m/>
    <m/>
    <m/>
    <n v="1015"/>
    <n v="0"/>
    <n v="1406350"/>
    <n v="93470"/>
    <n v="1370100"/>
    <n v="356700"/>
    <n v="305598"/>
    <n v="249296"/>
    <m/>
    <n v="27427"/>
    <m/>
    <m/>
    <m/>
    <m/>
    <m/>
    <m/>
    <m/>
    <m/>
    <m/>
    <m/>
    <m/>
    <m/>
    <m/>
    <m/>
    <m/>
    <m/>
    <m/>
    <m/>
    <m/>
    <m/>
    <m/>
    <m/>
    <m/>
    <m/>
    <m/>
    <m/>
    <m/>
    <m/>
    <n v="1740"/>
    <m/>
    <m/>
    <m/>
    <n v="4509611"/>
    <m/>
    <n v="1417731"/>
    <m/>
    <n v="-261544"/>
    <m/>
    <n v="357180"/>
    <m/>
    <m/>
    <m/>
    <m/>
    <m/>
    <n v="13755"/>
    <m/>
    <m/>
    <m/>
    <m/>
    <m/>
    <m/>
    <m/>
    <m/>
    <m/>
    <m/>
    <m/>
    <m/>
    <m/>
    <m/>
    <m/>
    <m/>
    <m/>
    <n v="5317361"/>
    <n v="1393513"/>
    <n v="5551931"/>
    <n v="199595"/>
    <n v="4232574"/>
    <m/>
    <m/>
    <m/>
    <m/>
    <m/>
    <m/>
    <m/>
    <m/>
    <n v="508"/>
    <m/>
    <n v="316273"/>
    <n v="189831"/>
    <n v="430558"/>
    <n v="184718"/>
    <n v="124138"/>
    <n v="27498"/>
    <m/>
    <n v="30665"/>
    <n v="431074"/>
    <n v="259946"/>
    <n v="145112"/>
    <n v="957469"/>
    <n v="111229"/>
    <n v="95443"/>
    <n v="116251"/>
    <n v="3122296"/>
    <n v="62466"/>
    <n v="758133"/>
    <n v="119075"/>
    <n v="25786"/>
    <m/>
    <n v="16901"/>
    <n v="504861"/>
    <n v="10837408"/>
    <m/>
    <n v="393257"/>
    <m/>
    <m/>
    <m/>
    <n v="11230665"/>
    <n v="2868436"/>
    <m/>
    <m/>
    <n v="8362229"/>
    <n v="11230665"/>
    <n v="9285189"/>
    <m/>
    <m/>
    <m/>
    <n v="0"/>
    <m/>
    <n v="336999"/>
    <n v="327303"/>
    <n v="664302"/>
    <n v="-271045"/>
    <m/>
    <m/>
    <m/>
    <m/>
    <m/>
    <s v="0.00"/>
    <n v="0"/>
    <n v="2940"/>
    <n v="0"/>
    <n v="1007"/>
    <n v="31416"/>
    <n v="87672"/>
    <n v="0"/>
    <n v="0"/>
    <n v="0"/>
    <n v="15374"/>
    <n v="3854"/>
    <n v="8942"/>
    <n v="4952"/>
    <n v="21086"/>
    <n v="2335"/>
    <n v="3444"/>
    <n v="1918"/>
    <n v="11639"/>
    <n v="196579"/>
    <n v="0"/>
    <n v="0"/>
    <n v="4058"/>
    <n v="0"/>
    <n v="0"/>
    <n v="0"/>
    <n v="4058"/>
    <n v="156542"/>
    <n v="0"/>
    <n v="56105"/>
    <n v="1163027"/>
    <n v="1603700"/>
    <n v="0"/>
    <n v="0"/>
    <n v="0"/>
    <n v="749248"/>
    <n v="99654"/>
    <n v="155301"/>
    <n v="87930"/>
    <n v="455194"/>
    <n v="78324"/>
    <n v="63021"/>
    <n v="74567"/>
    <n v="574748"/>
    <n v="5317361"/>
    <n v="0"/>
    <n v="0"/>
    <n v="192010"/>
    <n v="0"/>
    <n v="0"/>
    <n v="0"/>
    <n v="192010"/>
    <m/>
    <x v="0"/>
    <x v="0"/>
    <m/>
    <m/>
    <n v="15374"/>
    <m/>
    <x v="0"/>
    <x v="0"/>
    <m/>
    <m/>
    <n v="749248"/>
    <n v="123"/>
    <n v="241"/>
    <n v="64"/>
    <n v="87"/>
    <n v="187"/>
    <n v="38"/>
    <n v="60"/>
    <n v="122"/>
    <n v="22"/>
    <n v="1"/>
    <n v="0"/>
    <n v="0"/>
    <n v="0"/>
    <n v="0"/>
    <n v="1"/>
    <n v="1"/>
    <n v="0"/>
    <n v="0"/>
    <n v="0"/>
    <n v="0"/>
    <n v="0"/>
    <n v="0"/>
    <n v="0"/>
    <n v="0"/>
    <n v="1"/>
    <n v="0"/>
    <n v="0"/>
    <n v="0"/>
    <n v="0"/>
  </r>
  <r>
    <n v="206160741"/>
    <x v="162"/>
    <d v="2024-01-01T00:00:00"/>
    <d v="2024-12-31T00:00:00"/>
    <n v="366"/>
    <s v="In Process"/>
    <x v="0"/>
    <x v="14"/>
    <x v="0"/>
    <x v="0"/>
    <s v="09 - Central"/>
    <x v="22"/>
    <s v="559-582-4414"/>
    <s v="851 LESLIE LANE"/>
    <s v="HANFORD"/>
    <s v="93230"/>
    <s v="1588760623"/>
    <s v="DEBRA ZABLE"/>
    <s v="Yes"/>
    <m/>
    <n v="70"/>
    <n v="70"/>
    <x v="2"/>
    <n v="25620"/>
    <n v="23359"/>
    <n v="215.29"/>
    <n v="205"/>
    <n v="198"/>
    <n v="4871"/>
    <m/>
    <n v="3683"/>
    <n v="10204"/>
    <m/>
    <n v="1448"/>
    <n v="313"/>
    <n v="2840"/>
    <x v="0"/>
    <n v="23359"/>
    <m/>
    <m/>
    <m/>
    <m/>
    <m/>
    <m/>
    <m/>
    <m/>
    <n v="12290019"/>
    <n v="5661328"/>
    <n v="7936173"/>
    <n v="202"/>
    <n v="10015376"/>
    <n v="9698127"/>
    <n v="317249"/>
    <n v="213031"/>
    <n v="800"/>
    <m/>
    <n v="529480"/>
    <n v="4352880"/>
    <m/>
    <n v="1449792"/>
    <n v="3990260"/>
    <m/>
    <n v="1289241"/>
    <n v="119879"/>
    <n v="1087967"/>
    <n v="12290019"/>
    <m/>
    <m/>
    <m/>
    <m/>
    <m/>
    <m/>
    <m/>
    <m/>
    <n v="3721522"/>
    <m/>
    <m/>
    <m/>
    <n v="243918"/>
    <m/>
    <n v="629400"/>
    <m/>
    <m/>
    <m/>
    <n v="1060192"/>
    <m/>
    <n v="1054"/>
    <m/>
    <n v="5242"/>
    <m/>
    <n v="0"/>
    <n v="2000"/>
    <n v="1665363"/>
    <n v="0"/>
    <n v="1293946"/>
    <n v="335379"/>
    <n v="423012"/>
    <n v="1829927"/>
    <m/>
    <n v="111701"/>
    <m/>
    <m/>
    <m/>
    <m/>
    <m/>
    <m/>
    <m/>
    <m/>
    <m/>
    <m/>
    <m/>
    <m/>
    <m/>
    <m/>
    <m/>
    <m/>
    <m/>
    <m/>
    <m/>
    <m/>
    <m/>
    <m/>
    <m/>
    <m/>
    <m/>
    <m/>
    <m/>
    <m/>
    <n v="16388"/>
    <m/>
    <m/>
    <m/>
    <n v="4220964"/>
    <m/>
    <m/>
    <m/>
    <n v="448350"/>
    <m/>
    <n v="1725383"/>
    <m/>
    <m/>
    <m/>
    <n v="1258495"/>
    <m/>
    <n v="266593"/>
    <m/>
    <m/>
    <m/>
    <m/>
    <m/>
    <m/>
    <m/>
    <m/>
    <m/>
    <m/>
    <m/>
    <m/>
    <m/>
    <m/>
    <m/>
    <m/>
    <m/>
    <n v="4401421"/>
    <n v="1003118"/>
    <n v="4293588"/>
    <n v="213493"/>
    <n v="3627607"/>
    <m/>
    <m/>
    <m/>
    <m/>
    <m/>
    <m/>
    <m/>
    <m/>
    <n v="188"/>
    <m/>
    <n v="287622"/>
    <m/>
    <n v="416163"/>
    <n v="63451"/>
    <n v="190510"/>
    <n v="83500"/>
    <m/>
    <n v="75554"/>
    <n v="521675"/>
    <n v="143449"/>
    <n v="130123"/>
    <n v="643942"/>
    <n v="34114"/>
    <n v="92531"/>
    <n v="101334"/>
    <n v="1979014"/>
    <n v="5350"/>
    <n v="1026783"/>
    <n v="93633"/>
    <n v="27672"/>
    <m/>
    <n v="16066"/>
    <n v="137846"/>
    <n v="2491173"/>
    <m/>
    <n v="32476"/>
    <m/>
    <n v="2017864"/>
    <n v="1200000"/>
    <n v="5741513"/>
    <n v="4464590"/>
    <m/>
    <m/>
    <n v="1276923"/>
    <n v="5741513"/>
    <m/>
    <m/>
    <n v="1883982"/>
    <m/>
    <n v="0"/>
    <m/>
    <n v="5800"/>
    <n v="37510"/>
    <n v="43310"/>
    <n v="-10834"/>
    <m/>
    <m/>
    <m/>
    <m/>
    <m/>
    <s v="0.03"/>
    <n v="133937.69999999998"/>
    <n v="3591"/>
    <n v="0"/>
    <n v="1878"/>
    <n v="26902"/>
    <n v="64876"/>
    <n v="0"/>
    <n v="0"/>
    <n v="3857"/>
    <n v="9999"/>
    <n v="4716"/>
    <n v="5615"/>
    <n v="5574"/>
    <n v="16091"/>
    <n v="1157"/>
    <n v="3400"/>
    <n v="1976"/>
    <n v="9516"/>
    <n v="159148"/>
    <n v="0"/>
    <n v="0"/>
    <n v="0"/>
    <n v="0"/>
    <n v="0"/>
    <n v="0"/>
    <n v="0"/>
    <n v="220719"/>
    <n v="0"/>
    <n v="94995"/>
    <n v="903984"/>
    <n v="1322381"/>
    <n v="0"/>
    <n v="0"/>
    <n v="104396"/>
    <n v="554965"/>
    <n v="121357"/>
    <n v="96304"/>
    <n v="95661"/>
    <n v="320758"/>
    <n v="25842"/>
    <n v="71773"/>
    <n v="79950"/>
    <n v="388336"/>
    <n v="4401421"/>
    <n v="0"/>
    <n v="0"/>
    <n v="0"/>
    <n v="0"/>
    <n v="0"/>
    <n v="0"/>
    <n v="0"/>
    <m/>
    <x v="0"/>
    <x v="0"/>
    <m/>
    <m/>
    <n v="9999"/>
    <m/>
    <x v="0"/>
    <x v="0"/>
    <m/>
    <m/>
    <n v="554965"/>
    <n v="145"/>
    <n v="209"/>
    <n v="89"/>
    <n v="93"/>
    <n v="136"/>
    <n v="51"/>
    <n v="68"/>
    <n v="100"/>
    <n v="31"/>
    <n v="1"/>
    <n v="0"/>
    <n v="0"/>
    <n v="0"/>
    <n v="1"/>
    <n v="0"/>
    <n v="1"/>
    <n v="0"/>
    <n v="0"/>
    <n v="0"/>
    <n v="0"/>
    <n v="0"/>
    <n v="0"/>
    <n v="0"/>
    <n v="0"/>
    <n v="1"/>
    <n v="0"/>
    <n v="0"/>
    <n v="0"/>
    <n v="0"/>
  </r>
  <r>
    <n v="206170997"/>
    <x v="163"/>
    <d v="2024-01-01T00:00:00"/>
    <d v="2024-12-31T00:00:00"/>
    <n v="366"/>
    <s v="In Process"/>
    <x v="0"/>
    <x v="15"/>
    <x v="0"/>
    <x v="0"/>
    <s v="01 - Northern California"/>
    <x v="23"/>
    <s v="707-263-6101"/>
    <s v="625 16TH STREET"/>
    <s v="LAKEPORT"/>
    <s v="95453"/>
    <s v="1942508171"/>
    <s v="ROBERT ARMSTRONG"/>
    <s v="No"/>
    <m/>
    <n v="90"/>
    <n v="90"/>
    <x v="2"/>
    <n v="32940"/>
    <n v="23917"/>
    <n v="170.35"/>
    <n v="155"/>
    <n v="131"/>
    <n v="5405"/>
    <m/>
    <n v="17709"/>
    <m/>
    <n v="764"/>
    <m/>
    <n v="39"/>
    <m/>
    <x v="0"/>
    <n v="23917"/>
    <m/>
    <m/>
    <m/>
    <m/>
    <m/>
    <m/>
    <m/>
    <m/>
    <n v="9524875"/>
    <n v="3927723"/>
    <n v="997472"/>
    <n v="140621"/>
    <n v="12595747"/>
    <n v="12206235"/>
    <n v="389512"/>
    <m/>
    <n v="338"/>
    <m/>
    <n v="389174"/>
    <n v="1943775"/>
    <m/>
    <n v="7281398"/>
    <m/>
    <n v="283743"/>
    <m/>
    <n v="15959"/>
    <m/>
    <n v="9524875"/>
    <m/>
    <m/>
    <m/>
    <m/>
    <m/>
    <m/>
    <m/>
    <m/>
    <n v="3451889"/>
    <m/>
    <m/>
    <m/>
    <n v="54577"/>
    <m/>
    <m/>
    <m/>
    <n v="421315"/>
    <m/>
    <m/>
    <m/>
    <n v="-58"/>
    <m/>
    <m/>
    <m/>
    <n v="71627"/>
    <n v="98316"/>
    <n v="1814430"/>
    <n v="0"/>
    <n v="1194982"/>
    <n v="287626"/>
    <n v="424138"/>
    <n v="12572"/>
    <m/>
    <n v="24032"/>
    <m/>
    <m/>
    <m/>
    <m/>
    <m/>
    <m/>
    <m/>
    <m/>
    <m/>
    <m/>
    <m/>
    <m/>
    <m/>
    <m/>
    <m/>
    <m/>
    <m/>
    <m/>
    <m/>
    <m/>
    <m/>
    <m/>
    <m/>
    <m/>
    <m/>
    <m/>
    <m/>
    <m/>
    <n v="166"/>
    <m/>
    <m/>
    <m/>
    <n v="405362"/>
    <m/>
    <m/>
    <m/>
    <n v="282290"/>
    <m/>
    <m/>
    <m/>
    <n v="309654"/>
    <m/>
    <m/>
    <m/>
    <m/>
    <m/>
    <m/>
    <m/>
    <m/>
    <m/>
    <m/>
    <m/>
    <m/>
    <m/>
    <m/>
    <m/>
    <m/>
    <m/>
    <m/>
    <m/>
    <m/>
    <m/>
    <n v="4982588"/>
    <n v="1638583"/>
    <n v="5585064"/>
    <n v="543850"/>
    <n v="5280526"/>
    <m/>
    <m/>
    <m/>
    <m/>
    <m/>
    <m/>
    <m/>
    <m/>
    <n v="4581"/>
    <n v="74864"/>
    <n v="658354"/>
    <m/>
    <n v="321480"/>
    <n v="156210"/>
    <n v="228811"/>
    <n v="13630"/>
    <m/>
    <n v="14791"/>
    <n v="424882"/>
    <n v="277615"/>
    <n v="114300"/>
    <n v="764473"/>
    <n v="97472"/>
    <n v="143072"/>
    <n v="76406"/>
    <n v="2768635"/>
    <n v="149832"/>
    <n v="541744"/>
    <n v="42415"/>
    <n v="24556"/>
    <m/>
    <m/>
    <n v="27586"/>
    <n v="3113946"/>
    <m/>
    <n v="608590"/>
    <m/>
    <n v="1905821"/>
    <m/>
    <n v="5628357"/>
    <n v="5641728"/>
    <m/>
    <m/>
    <n v="-13371"/>
    <n v="5628357"/>
    <m/>
    <m/>
    <m/>
    <m/>
    <n v="0"/>
    <m/>
    <n v="922456"/>
    <n v="128968"/>
    <n v="1051424"/>
    <n v="-442834"/>
    <m/>
    <m/>
    <m/>
    <m/>
    <m/>
    <s v="0.03"/>
    <n v="169251.84"/>
    <n v="1212"/>
    <n v="0"/>
    <n v="11478"/>
    <n v="14590"/>
    <n v="77222"/>
    <n v="0"/>
    <n v="0"/>
    <n v="0"/>
    <n v="6681"/>
    <n v="3645"/>
    <n v="10207"/>
    <n v="4065"/>
    <n v="17144"/>
    <n v="3107"/>
    <n v="6025"/>
    <n v="1303"/>
    <n v="21327"/>
    <n v="178006"/>
    <n v="0"/>
    <n v="2018"/>
    <n v="4988"/>
    <n v="257"/>
    <n v="0"/>
    <n v="0"/>
    <n v="7263"/>
    <n v="87362"/>
    <n v="0"/>
    <n v="574495"/>
    <n v="568428"/>
    <n v="1830924"/>
    <n v="0"/>
    <n v="0"/>
    <n v="0"/>
    <n v="317855"/>
    <n v="89948"/>
    <n v="163515"/>
    <n v="64517"/>
    <n v="356591"/>
    <n v="70593"/>
    <n v="100389"/>
    <n v="60177"/>
    <n v="697794"/>
    <n v="4982588"/>
    <n v="0"/>
    <n v="163269"/>
    <n v="411799"/>
    <n v="20621"/>
    <n v="0"/>
    <n v="0"/>
    <n v="595689"/>
    <m/>
    <x v="0"/>
    <x v="0"/>
    <m/>
    <m/>
    <n v="6681"/>
    <m/>
    <x v="0"/>
    <x v="0"/>
    <m/>
    <m/>
    <n v="317855"/>
    <n v="125"/>
    <n v="162"/>
    <n v="98"/>
    <n v="78"/>
    <n v="98"/>
    <n v="68"/>
    <n v="58"/>
    <n v="73"/>
    <n v="52"/>
    <n v="1"/>
    <n v="0"/>
    <n v="0"/>
    <n v="0"/>
    <n v="1"/>
    <n v="0"/>
    <n v="1"/>
    <n v="0"/>
    <n v="0"/>
    <n v="0"/>
    <n v="0"/>
    <n v="0"/>
    <n v="0"/>
    <n v="0"/>
    <n v="0"/>
    <n v="1"/>
    <n v="0"/>
    <n v="0"/>
    <n v="0"/>
    <n v="0"/>
  </r>
  <r>
    <n v="206172313"/>
    <x v="164"/>
    <d v="2024-01-01T00:00:00"/>
    <d v="2024-12-31T00:00:00"/>
    <n v="366"/>
    <s v="In Process"/>
    <x v="0"/>
    <x v="15"/>
    <x v="0"/>
    <x v="0"/>
    <s v="01 - Northern California"/>
    <x v="23"/>
    <s v="707-263-6382"/>
    <s v="1291 CRAID AVENUE"/>
    <s v="LAKEPORT"/>
    <s v="95453-0000"/>
    <s v="1932604048"/>
    <s v="COBY PLODGER"/>
    <s v="Yes"/>
    <m/>
    <n v="81"/>
    <n v="81"/>
    <x v="2"/>
    <n v="29646"/>
    <n v="28287"/>
    <n v="219.64"/>
    <n v="191"/>
    <n v="196"/>
    <n v="6773"/>
    <n v="939"/>
    <n v="1315"/>
    <n v="17097"/>
    <m/>
    <m/>
    <n v="42"/>
    <n v="2121"/>
    <x v="0"/>
    <n v="28287"/>
    <m/>
    <m/>
    <m/>
    <m/>
    <m/>
    <m/>
    <m/>
    <m/>
    <n v="19869115"/>
    <n v="2864204"/>
    <n v="8714896"/>
    <n v="5723"/>
    <n v="14024146"/>
    <n v="13542011"/>
    <n v="482135"/>
    <n v="-2"/>
    <m/>
    <m/>
    <n v="482133"/>
    <n v="8466250"/>
    <n v="853715"/>
    <n v="577315"/>
    <n v="7300320"/>
    <m/>
    <m/>
    <n v="20265"/>
    <n v="2651250"/>
    <n v="19869115"/>
    <m/>
    <m/>
    <m/>
    <m/>
    <m/>
    <m/>
    <m/>
    <m/>
    <n v="2409950"/>
    <m/>
    <n v="178769"/>
    <m/>
    <n v="43"/>
    <m/>
    <n v="14075"/>
    <m/>
    <m/>
    <m/>
    <m/>
    <m/>
    <n v="1350"/>
    <m/>
    <n v="260017"/>
    <m/>
    <n v="0"/>
    <n v="14383"/>
    <n v="818425"/>
    <n v="27010"/>
    <n v="1401375"/>
    <n v="97500"/>
    <n v="436855"/>
    <n v="22923"/>
    <m/>
    <n v="45733"/>
    <m/>
    <m/>
    <m/>
    <m/>
    <m/>
    <m/>
    <m/>
    <m/>
    <m/>
    <m/>
    <m/>
    <m/>
    <m/>
    <m/>
    <m/>
    <m/>
    <m/>
    <m/>
    <m/>
    <m/>
    <m/>
    <m/>
    <m/>
    <m/>
    <m/>
    <m/>
    <m/>
    <m/>
    <m/>
    <m/>
    <m/>
    <m/>
    <n v="4273865"/>
    <m/>
    <n v="394270"/>
    <m/>
    <n v="414803"/>
    <m/>
    <n v="2233197"/>
    <m/>
    <m/>
    <m/>
    <m/>
    <m/>
    <n v="1398761"/>
    <m/>
    <m/>
    <m/>
    <m/>
    <m/>
    <m/>
    <m/>
    <m/>
    <m/>
    <m/>
    <m/>
    <m/>
    <m/>
    <m/>
    <m/>
    <m/>
    <m/>
    <n v="6524687"/>
    <n v="1623159"/>
    <n v="5394165"/>
    <n v="117821"/>
    <n v="5274244"/>
    <m/>
    <m/>
    <m/>
    <m/>
    <m/>
    <m/>
    <m/>
    <m/>
    <m/>
    <n v="18645"/>
    <n v="405065"/>
    <m/>
    <n v="584527"/>
    <n v="28675"/>
    <n v="188082"/>
    <n v="20765"/>
    <m/>
    <n v="56936"/>
    <n v="744705"/>
    <n v="359878"/>
    <n v="54224"/>
    <n v="946060"/>
    <n v="71725"/>
    <n v="209457"/>
    <n v="194829"/>
    <n v="3386828"/>
    <n v="87709"/>
    <n v="706931"/>
    <n v="96121"/>
    <n v="28855"/>
    <m/>
    <n v="12812"/>
    <n v="64938"/>
    <n v="6224462"/>
    <m/>
    <n v="897746"/>
    <n v="447990"/>
    <n v="156938"/>
    <m/>
    <n v="7727136"/>
    <n v="1484641"/>
    <m/>
    <m/>
    <n v="6242495"/>
    <n v="7727136"/>
    <n v="5230113"/>
    <m/>
    <m/>
    <m/>
    <n v="0"/>
    <m/>
    <n v="1119779"/>
    <n v="157173"/>
    <n v="1276952"/>
    <n v="-379206"/>
    <m/>
    <m/>
    <m/>
    <m/>
    <m/>
    <s v="0.00"/>
    <n v="0"/>
    <n v="2008"/>
    <n v="0"/>
    <n v="7354"/>
    <n v="25054"/>
    <n v="67290"/>
    <n v="0"/>
    <n v="0"/>
    <n v="0"/>
    <n v="8042"/>
    <n v="5309"/>
    <n v="13049"/>
    <n v="1483"/>
    <n v="20121"/>
    <n v="2105"/>
    <n v="6944"/>
    <n v="3065"/>
    <n v="16963"/>
    <n v="178787"/>
    <n v="0"/>
    <n v="0"/>
    <n v="300"/>
    <n v="12"/>
    <n v="0"/>
    <n v="0"/>
    <n v="312"/>
    <n v="184202"/>
    <n v="0"/>
    <n v="468502"/>
    <n v="1342617"/>
    <n v="1868365"/>
    <n v="0"/>
    <n v="0"/>
    <n v="0"/>
    <n v="588228"/>
    <n v="148988"/>
    <n v="250615"/>
    <n v="29290"/>
    <n v="471588"/>
    <n v="59361"/>
    <n v="144131"/>
    <n v="171425"/>
    <n v="797375"/>
    <n v="6524687"/>
    <n v="0"/>
    <n v="0"/>
    <n v="25582"/>
    <n v="492"/>
    <n v="0"/>
    <n v="0"/>
    <n v="26074"/>
    <m/>
    <x v="0"/>
    <x v="0"/>
    <m/>
    <m/>
    <n v="8042"/>
    <m/>
    <x v="0"/>
    <x v="0"/>
    <m/>
    <m/>
    <n v="588228"/>
    <n v="92"/>
    <n v="153"/>
    <n v="61"/>
    <n v="56"/>
    <n v="94"/>
    <n v="37"/>
    <n v="35"/>
    <n v="54"/>
    <n v="23"/>
    <n v="1"/>
    <n v="0"/>
    <n v="0"/>
    <n v="0"/>
    <n v="1"/>
    <n v="0"/>
    <n v="1"/>
    <n v="0"/>
    <n v="0"/>
    <n v="0"/>
    <n v="0"/>
    <n v="0"/>
    <n v="0"/>
    <n v="0"/>
    <n v="0"/>
    <n v="1"/>
    <n v="0"/>
    <n v="0"/>
    <n v="0"/>
    <n v="0"/>
  </r>
  <r>
    <n v="206174005"/>
    <x v="165"/>
    <d v="2024-01-01T00:00:00"/>
    <d v="2024-12-31T00:00:00"/>
    <n v="366"/>
    <s v="In Process"/>
    <x v="0"/>
    <x v="15"/>
    <x v="0"/>
    <x v="0"/>
    <s v="01 - Northern California"/>
    <x v="23"/>
    <s v="707-994-7738"/>
    <s v="3805 DEXTER LANE"/>
    <s v="CLEARLAKE"/>
    <s v="95422-8"/>
    <s v="LTC55490F"/>
    <s v="JEAN PARRIOTT"/>
    <s v="Yes"/>
    <m/>
    <n v="99"/>
    <n v="99"/>
    <x v="2"/>
    <n v="36234"/>
    <n v="34516"/>
    <n v="224.93"/>
    <n v="166"/>
    <n v="164"/>
    <n v="4700"/>
    <m/>
    <n v="3079"/>
    <n v="22613"/>
    <m/>
    <n v="1533"/>
    <n v="312"/>
    <n v="2279"/>
    <x v="0"/>
    <n v="34516"/>
    <m/>
    <m/>
    <m/>
    <m/>
    <m/>
    <m/>
    <m/>
    <m/>
    <n v="13356996"/>
    <n v="7614767"/>
    <n v="2490841"/>
    <n v="2015"/>
    <n v="18482937"/>
    <n v="14898340"/>
    <n v="3584597"/>
    <m/>
    <m/>
    <m/>
    <n v="3584597"/>
    <n v="1581199"/>
    <m/>
    <n v="2665632"/>
    <n v="7760750"/>
    <m/>
    <n v="546425"/>
    <n v="115838"/>
    <n v="687152"/>
    <n v="13356996"/>
    <m/>
    <m/>
    <m/>
    <m/>
    <m/>
    <m/>
    <m/>
    <m/>
    <n v="7130698"/>
    <m/>
    <m/>
    <m/>
    <n v="13938"/>
    <m/>
    <n v="52985"/>
    <m/>
    <n v="5347"/>
    <m/>
    <n v="283148"/>
    <m/>
    <n v="-46"/>
    <m/>
    <n v="128697"/>
    <m/>
    <n v="104219"/>
    <n v="0"/>
    <n v="907794"/>
    <n v="5261899"/>
    <n v="162575"/>
    <n v="45383"/>
    <n v="1101788"/>
    <n v="16736"/>
    <m/>
    <n v="14373"/>
    <m/>
    <m/>
    <m/>
    <m/>
    <m/>
    <m/>
    <m/>
    <m/>
    <m/>
    <m/>
    <m/>
    <m/>
    <m/>
    <m/>
    <m/>
    <m/>
    <m/>
    <m/>
    <m/>
    <m/>
    <m/>
    <m/>
    <m/>
    <m/>
    <m/>
    <m/>
    <m/>
    <m/>
    <n v="8683"/>
    <m/>
    <m/>
    <m/>
    <n v="1170854"/>
    <m/>
    <m/>
    <m/>
    <n v="26144"/>
    <m/>
    <n v="1107734"/>
    <m/>
    <m/>
    <m/>
    <n v="81736"/>
    <m/>
    <n v="95690"/>
    <m/>
    <m/>
    <m/>
    <m/>
    <m/>
    <m/>
    <m/>
    <m/>
    <m/>
    <m/>
    <m/>
    <m/>
    <m/>
    <m/>
    <m/>
    <m/>
    <m/>
    <n v="7705246"/>
    <n v="1350828"/>
    <n v="5842266"/>
    <n v="168100"/>
    <n v="6639765"/>
    <m/>
    <m/>
    <m/>
    <m/>
    <m/>
    <m/>
    <m/>
    <m/>
    <m/>
    <m/>
    <n v="295280"/>
    <n v="43979"/>
    <n v="123110"/>
    <n v="82857"/>
    <n v="202043"/>
    <n v="12465"/>
    <m/>
    <n v="3468"/>
    <n v="525493"/>
    <n v="344749"/>
    <n v="147814"/>
    <n v="953691"/>
    <n v="202462"/>
    <n v="146283"/>
    <n v="115869"/>
    <n v="3314021"/>
    <n v="115258"/>
    <n v="1146867"/>
    <n v="42952"/>
    <m/>
    <m/>
    <m/>
    <n v="439914"/>
    <n v="3744335"/>
    <m/>
    <n v="68817"/>
    <m/>
    <n v="188100"/>
    <n v="639032"/>
    <n v="4640284"/>
    <n v="1416720"/>
    <m/>
    <n v="163946"/>
    <n v="3059618"/>
    <n v="4640284"/>
    <m/>
    <m/>
    <m/>
    <m/>
    <n v="0"/>
    <n v="21180"/>
    <m/>
    <n v="50125"/>
    <n v="71305"/>
    <n v="-2488"/>
    <n v="104001"/>
    <m/>
    <m/>
    <n v="163946"/>
    <m/>
    <s v="0.22"/>
    <n v="311678.40000000002"/>
    <n v="2013"/>
    <n v="0"/>
    <n v="6912"/>
    <n v="25258"/>
    <n v="82376"/>
    <n v="0"/>
    <n v="0"/>
    <n v="6561"/>
    <m/>
    <n v="32"/>
    <n v="16234"/>
    <n v="4743"/>
    <n v="23570"/>
    <n v="4370"/>
    <n v="5433"/>
    <n v="1484"/>
    <n v="8047"/>
    <n v="187033"/>
    <n v="0"/>
    <n v="0"/>
    <n v="10032"/>
    <n v="6087"/>
    <n v="0"/>
    <n v="0"/>
    <n v="16119"/>
    <n v="130599"/>
    <n v="0"/>
    <n v="470352"/>
    <n v="1223278"/>
    <n v="1983270"/>
    <n v="0"/>
    <n v="0"/>
    <n v="195267"/>
    <m/>
    <n v="100140"/>
    <n v="263797"/>
    <n v="110963"/>
    <n v="462170"/>
    <n v="171456"/>
    <n v="118119"/>
    <n v="90970"/>
    <n v="732575"/>
    <n v="6052956"/>
    <n v="0"/>
    <n v="0"/>
    <n v="833690"/>
    <n v="366110"/>
    <n v="0"/>
    <n v="0"/>
    <n v="1199800"/>
    <m/>
    <x v="0"/>
    <x v="0"/>
    <m/>
    <m/>
    <m/>
    <m/>
    <x v="0"/>
    <x v="0"/>
    <m/>
    <m/>
    <m/>
    <n v="97"/>
    <n v="151"/>
    <n v="51"/>
    <n v="65"/>
    <n v="97"/>
    <n v="34"/>
    <n v="42"/>
    <n v="65"/>
    <n v="23"/>
    <n v="1"/>
    <n v="0"/>
    <n v="0"/>
    <n v="0"/>
    <n v="1"/>
    <n v="0"/>
    <n v="1"/>
    <n v="0"/>
    <n v="0"/>
    <n v="0"/>
    <n v="0"/>
    <n v="0"/>
    <n v="0"/>
    <n v="0"/>
    <n v="0"/>
    <n v="1"/>
    <n v="0"/>
    <n v="0"/>
    <n v="0"/>
    <n v="0"/>
  </r>
  <r>
    <n v="206182233"/>
    <x v="166"/>
    <d v="2024-01-01T00:00:00"/>
    <d v="2024-12-31T00:00:00"/>
    <n v="366"/>
    <s v="In Process"/>
    <x v="0"/>
    <x v="16"/>
    <x v="0"/>
    <x v="0"/>
    <s v="01 - Northern California"/>
    <x v="24"/>
    <s v="530-257-5341"/>
    <s v="2005 RIVER STREET"/>
    <s v="SUSANVILLE"/>
    <s v="96130"/>
    <s v="1124170519"/>
    <s v="LORRIE A FITZGERALD"/>
    <s v="Yes"/>
    <m/>
    <n v="96"/>
    <n v="96"/>
    <x v="2"/>
    <n v="35136"/>
    <n v="30056"/>
    <n v="195.68"/>
    <n v="144"/>
    <n v="133"/>
    <n v="4548"/>
    <n v="117"/>
    <n v="2325"/>
    <n v="22918"/>
    <m/>
    <n v="116"/>
    <n v="32"/>
    <m/>
    <x v="0"/>
    <n v="30056"/>
    <m/>
    <m/>
    <m/>
    <m/>
    <m/>
    <m/>
    <m/>
    <m/>
    <n v="13483854"/>
    <n v="1914870"/>
    <n v="3417176"/>
    <n v="90698"/>
    <n v="12072246"/>
    <n v="11190961"/>
    <n v="881285"/>
    <n v="-390"/>
    <n v="12590"/>
    <m/>
    <n v="868305"/>
    <n v="2119136"/>
    <n v="54556"/>
    <n v="1026964"/>
    <n v="10214468"/>
    <m/>
    <n v="51666"/>
    <n v="17064"/>
    <m/>
    <n v="13483854"/>
    <m/>
    <m/>
    <m/>
    <m/>
    <m/>
    <m/>
    <m/>
    <m/>
    <n v="1725141"/>
    <m/>
    <n v="28288"/>
    <m/>
    <n v="4102"/>
    <m/>
    <n v="122411"/>
    <m/>
    <m/>
    <m/>
    <n v="33557"/>
    <m/>
    <n v="1371"/>
    <m/>
    <m/>
    <m/>
    <n v="257"/>
    <n v="9900"/>
    <n v="610995"/>
    <n v="0"/>
    <n v="862410"/>
    <n v="146700"/>
    <n v="176202"/>
    <n v="73927"/>
    <m/>
    <n v="34479"/>
    <m/>
    <m/>
    <m/>
    <m/>
    <m/>
    <m/>
    <m/>
    <m/>
    <m/>
    <m/>
    <m/>
    <m/>
    <m/>
    <m/>
    <m/>
    <m/>
    <m/>
    <m/>
    <m/>
    <m/>
    <m/>
    <m/>
    <m/>
    <m/>
    <m/>
    <m/>
    <m/>
    <m/>
    <n v="-5860"/>
    <m/>
    <m/>
    <m/>
    <n v="227"/>
    <m/>
    <n v="8193"/>
    <m/>
    <n v="25964"/>
    <m/>
    <n v="3362921"/>
    <m/>
    <m/>
    <m/>
    <n v="25731"/>
    <m/>
    <m/>
    <m/>
    <m/>
    <m/>
    <m/>
    <m/>
    <m/>
    <m/>
    <m/>
    <m/>
    <m/>
    <m/>
    <m/>
    <m/>
    <m/>
    <m/>
    <m/>
    <m/>
    <n v="4945971"/>
    <n v="1037819"/>
    <n v="5207171"/>
    <n v="165876"/>
    <n v="4578148"/>
    <m/>
    <m/>
    <m/>
    <m/>
    <m/>
    <m/>
    <m/>
    <m/>
    <n v="318"/>
    <n v="6619"/>
    <n v="248248"/>
    <m/>
    <n v="346289"/>
    <n v="57252"/>
    <n v="105676"/>
    <n v="5972"/>
    <m/>
    <n v="32697"/>
    <n v="405034"/>
    <n v="227107"/>
    <n v="176281"/>
    <n v="817835"/>
    <n v="52158"/>
    <n v="125903"/>
    <n v="257009"/>
    <n v="2821511"/>
    <n v="147286"/>
    <n v="719280"/>
    <n v="47605"/>
    <n v="35351"/>
    <m/>
    <n v="715"/>
    <n v="-23333"/>
    <n v="2339638"/>
    <m/>
    <n v="781167"/>
    <n v="673671"/>
    <n v="40807"/>
    <n v="4511660"/>
    <n v="8346943"/>
    <n v="6013112"/>
    <n v="4657192"/>
    <m/>
    <n v="-2323361"/>
    <n v="8346943"/>
    <n v="1633119"/>
    <m/>
    <n v="4916016"/>
    <m/>
    <n v="20846"/>
    <m/>
    <n v="827626"/>
    <n v="580543"/>
    <n v="1429015"/>
    <n v="-647848"/>
    <m/>
    <m/>
    <m/>
    <m/>
    <m/>
    <s v="-0.01"/>
    <n v="-60131.12"/>
    <n v="2214"/>
    <n v="0"/>
    <n v="8078"/>
    <n v="24391"/>
    <n v="77864"/>
    <n v="0"/>
    <n v="0"/>
    <n v="2224"/>
    <m/>
    <n v="1975"/>
    <m/>
    <m/>
    <n v="18572"/>
    <n v="1780"/>
    <n v="5428"/>
    <n v="3965"/>
    <n v="15877"/>
    <n v="162368"/>
    <n v="0"/>
    <n v="0"/>
    <n v="0"/>
    <n v="0"/>
    <n v="0"/>
    <n v="0"/>
    <n v="0"/>
    <n v="193685"/>
    <n v="0"/>
    <n v="537499"/>
    <n v="1014177"/>
    <n v="1700209"/>
    <n v="0"/>
    <n v="0"/>
    <n v="88186"/>
    <m/>
    <n v="52549"/>
    <m/>
    <m/>
    <n v="386146"/>
    <n v="41242"/>
    <n v="97708"/>
    <n v="211629"/>
    <n v="622941"/>
    <n v="4945971"/>
    <n v="0"/>
    <n v="0"/>
    <n v="0"/>
    <n v="0"/>
    <n v="0"/>
    <n v="0"/>
    <n v="0"/>
    <m/>
    <x v="0"/>
    <x v="0"/>
    <m/>
    <m/>
    <m/>
    <m/>
    <x v="0"/>
    <x v="0"/>
    <m/>
    <m/>
    <m/>
    <n v="99"/>
    <n v="168"/>
    <n v="66"/>
    <n v="73"/>
    <n v="117"/>
    <n v="48"/>
    <n v="50"/>
    <n v="81"/>
    <n v="31"/>
    <n v="1"/>
    <n v="0"/>
    <n v="0"/>
    <n v="0"/>
    <n v="1"/>
    <n v="0"/>
    <n v="1"/>
    <n v="0"/>
    <n v="0"/>
    <n v="0"/>
    <n v="0"/>
    <n v="0"/>
    <n v="0"/>
    <n v="0"/>
    <n v="0"/>
    <n v="1"/>
    <n v="0"/>
    <n v="0"/>
    <n v="0"/>
    <n v="0"/>
  </r>
  <r>
    <n v="206190005"/>
    <x v="167"/>
    <d v="2024-01-01T00:00:00"/>
    <d v="2024-12-31T00:00:00"/>
    <n v="366"/>
    <s v="In Process"/>
    <x v="0"/>
    <x v="17"/>
    <x v="0"/>
    <x v="0"/>
    <s v="11 - Los Angeles"/>
    <x v="25"/>
    <s v="323-461-4301"/>
    <s v="5400 FOUNTAIN AVENUE"/>
    <s v="LOS ANGELES"/>
    <s v="90029"/>
    <s v="1801827738"/>
    <s v="SIMCHA STERN"/>
    <s v="Yes"/>
    <m/>
    <n v="99"/>
    <n v="99"/>
    <x v="2"/>
    <n v="36234"/>
    <n v="34501"/>
    <n v="224.84"/>
    <n v="280"/>
    <n v="238"/>
    <n v="2021"/>
    <n v="927"/>
    <n v="1740"/>
    <n v="23131"/>
    <m/>
    <n v="6141"/>
    <n v="12"/>
    <n v="529"/>
    <x v="0"/>
    <n v="34501"/>
    <m/>
    <m/>
    <m/>
    <m/>
    <m/>
    <m/>
    <m/>
    <m/>
    <n v="13823806"/>
    <n v="4975278"/>
    <n v="5159712"/>
    <n v="14831"/>
    <n v="13654203"/>
    <n v="13548001"/>
    <n v="106202"/>
    <n v="217150"/>
    <m/>
    <m/>
    <n v="323352"/>
    <n v="780482"/>
    <n v="382600"/>
    <n v="784616"/>
    <n v="9268129"/>
    <m/>
    <n v="2396462"/>
    <n v="7250"/>
    <n v="204267"/>
    <n v="13823806"/>
    <m/>
    <m/>
    <m/>
    <m/>
    <m/>
    <m/>
    <m/>
    <m/>
    <n v="1861673"/>
    <m/>
    <n v="579468"/>
    <m/>
    <m/>
    <m/>
    <n v="39853"/>
    <m/>
    <m/>
    <m/>
    <n v="2493184"/>
    <m/>
    <m/>
    <m/>
    <n v="1100"/>
    <m/>
    <n v="150"/>
    <n v="1406"/>
    <n v="2316175"/>
    <n v="102667"/>
    <n v="2240775"/>
    <n v="179120"/>
    <n v="77136"/>
    <n v="33280"/>
    <m/>
    <n v="24569"/>
    <m/>
    <m/>
    <m/>
    <m/>
    <m/>
    <m/>
    <m/>
    <m/>
    <m/>
    <m/>
    <m/>
    <m/>
    <m/>
    <m/>
    <m/>
    <m/>
    <m/>
    <m/>
    <m/>
    <m/>
    <m/>
    <m/>
    <m/>
    <m/>
    <m/>
    <m/>
    <m/>
    <m/>
    <m/>
    <m/>
    <m/>
    <m/>
    <n v="621011"/>
    <m/>
    <n v="359926"/>
    <m/>
    <n v="261816"/>
    <m/>
    <n v="1817452"/>
    <m/>
    <m/>
    <m/>
    <n v="2064076"/>
    <m/>
    <n v="35431"/>
    <m/>
    <m/>
    <m/>
    <m/>
    <m/>
    <m/>
    <m/>
    <m/>
    <m/>
    <m/>
    <m/>
    <m/>
    <m/>
    <m/>
    <m/>
    <m/>
    <m/>
    <n v="7325049"/>
    <n v="1519180"/>
    <n v="4703772"/>
    <n v="177353"/>
    <n v="5567065"/>
    <m/>
    <m/>
    <m/>
    <m/>
    <m/>
    <m/>
    <m/>
    <m/>
    <n v="13632"/>
    <n v="2905"/>
    <n v="475413"/>
    <m/>
    <n v="306531"/>
    <n v="33973"/>
    <n v="97723"/>
    <n v="40151"/>
    <m/>
    <n v="44064"/>
    <n v="324152"/>
    <n v="401234"/>
    <n v="184910"/>
    <n v="969871"/>
    <n v="292478"/>
    <n v="373582"/>
    <n v="134203"/>
    <n v="2965190"/>
    <n v="134060"/>
    <n v="922832"/>
    <n v="105269"/>
    <n v="23434"/>
    <m/>
    <m/>
    <n v="135329"/>
    <n v="4568699"/>
    <m/>
    <n v="323436"/>
    <n v="149912"/>
    <n v="6610392"/>
    <n v="116037"/>
    <n v="11768476"/>
    <n v="9196674"/>
    <m/>
    <n v="391147"/>
    <n v="2180655"/>
    <n v="11768476"/>
    <m/>
    <m/>
    <m/>
    <m/>
    <n v="0"/>
    <m/>
    <n v="357900"/>
    <n v="57268"/>
    <n v="415168"/>
    <n v="-91732"/>
    <m/>
    <m/>
    <m/>
    <n v="391147"/>
    <m/>
    <s v="-0.01"/>
    <n v="-91966.74"/>
    <n v="2397"/>
    <n v="0"/>
    <n v="5840"/>
    <n v="34603"/>
    <n v="86254"/>
    <n v="794"/>
    <n v="0"/>
    <n v="6363"/>
    <n v="14248"/>
    <n v="2095"/>
    <n v="13549"/>
    <n v="7422"/>
    <n v="25475"/>
    <n v="6751"/>
    <n v="11824"/>
    <n v="2243"/>
    <n v="17351"/>
    <n v="237209"/>
    <n v="0"/>
    <n v="0"/>
    <n v="0"/>
    <n v="0"/>
    <n v="0"/>
    <n v="0"/>
    <n v="0"/>
    <n v="170185"/>
    <n v="0"/>
    <n v="338641"/>
    <n v="1333875"/>
    <n v="2187743"/>
    <n v="41795"/>
    <n v="0"/>
    <n v="301337"/>
    <n v="672475"/>
    <n v="43890"/>
    <n v="289968"/>
    <n v="136764"/>
    <n v="527920"/>
    <n v="243963"/>
    <n v="307915"/>
    <n v="115543"/>
    <n v="613035"/>
    <n v="7325049"/>
    <n v="0"/>
    <n v="0"/>
    <n v="0"/>
    <n v="0"/>
    <n v="0"/>
    <n v="0"/>
    <n v="0"/>
    <m/>
    <x v="0"/>
    <x v="0"/>
    <m/>
    <m/>
    <n v="14248"/>
    <m/>
    <x v="0"/>
    <x v="0"/>
    <m/>
    <m/>
    <n v="672475"/>
    <n v="175"/>
    <n v="253"/>
    <n v="137"/>
    <n v="110"/>
    <n v="158"/>
    <n v="85"/>
    <n v="57"/>
    <n v="88"/>
    <n v="45"/>
    <n v="1"/>
    <n v="0"/>
    <n v="0"/>
    <n v="0"/>
    <n v="1"/>
    <n v="0"/>
    <n v="1"/>
    <n v="0"/>
    <n v="0"/>
    <n v="0"/>
    <n v="0"/>
    <n v="0"/>
    <n v="0"/>
    <n v="0"/>
    <n v="0"/>
    <n v="1"/>
    <n v="0"/>
    <n v="0"/>
    <n v="0"/>
    <n v="0"/>
  </r>
  <r>
    <n v="206190009"/>
    <x v="168"/>
    <d v="2024-01-01T00:00:00"/>
    <d v="2024-12-31T00:00:00"/>
    <n v="366"/>
    <s v="In Process"/>
    <x v="0"/>
    <x v="17"/>
    <x v="0"/>
    <x v="0"/>
    <s v="11 - Los Angeles"/>
    <x v="26"/>
    <s v="626-963-5955"/>
    <s v="435 EAST GLADSTONE STREET"/>
    <s v="GLENDORA"/>
    <s v="91740"/>
    <s v="1013901313"/>
    <s v="JUMAR GARCIA"/>
    <s v="No"/>
    <m/>
    <n v="118"/>
    <n v="118"/>
    <x v="0"/>
    <n v="43188"/>
    <n v="36889"/>
    <n v="194.17"/>
    <n v="259"/>
    <n v="563"/>
    <n v="4008"/>
    <n v="114"/>
    <n v="2876"/>
    <n v="25788"/>
    <m/>
    <n v="3126"/>
    <n v="572"/>
    <n v="405"/>
    <x v="1"/>
    <n v="26720"/>
    <m/>
    <m/>
    <m/>
    <n v="10169"/>
    <m/>
    <m/>
    <m/>
    <m/>
    <n v="15174325"/>
    <n v="3233501"/>
    <n v="-1084521"/>
    <n v="18084"/>
    <n v="19510431"/>
    <n v="18923596"/>
    <n v="586835"/>
    <n v="-4"/>
    <m/>
    <m/>
    <n v="586831"/>
    <n v="1491310"/>
    <n v="46850"/>
    <n v="1458737"/>
    <n v="10655097"/>
    <m/>
    <n v="1118971"/>
    <n v="281860"/>
    <n v="121500"/>
    <n v="8031561"/>
    <m/>
    <m/>
    <m/>
    <n v="7142764"/>
    <m/>
    <m/>
    <m/>
    <m/>
    <n v="1079416"/>
    <m/>
    <n v="113476"/>
    <m/>
    <n v="130271"/>
    <m/>
    <n v="122992"/>
    <m/>
    <m/>
    <m/>
    <n v="1774963"/>
    <m/>
    <n v="12383"/>
    <m/>
    <m/>
    <m/>
    <n v="239974"/>
    <n v="0"/>
    <n v="1181573"/>
    <n v="0"/>
    <n v="1153863"/>
    <n v="111067"/>
    <n v="379850"/>
    <n v="85323"/>
    <m/>
    <n v="81851"/>
    <m/>
    <m/>
    <m/>
    <m/>
    <m/>
    <m/>
    <m/>
    <m/>
    <m/>
    <m/>
    <m/>
    <m/>
    <m/>
    <m/>
    <m/>
    <m/>
    <m/>
    <m/>
    <m/>
    <m/>
    <m/>
    <m/>
    <m/>
    <m/>
    <m/>
    <m/>
    <m/>
    <m/>
    <m/>
    <m/>
    <m/>
    <m/>
    <n v="-1305773"/>
    <m/>
    <n v="-49805"/>
    <m/>
    <n v="339166"/>
    <m/>
    <n v="32048"/>
    <m/>
    <m/>
    <m/>
    <n v="-97590"/>
    <m/>
    <n v="-2567"/>
    <m/>
    <m/>
    <m/>
    <m/>
    <m/>
    <m/>
    <m/>
    <m/>
    <m/>
    <m/>
    <m/>
    <m/>
    <m/>
    <m/>
    <m/>
    <m/>
    <m/>
    <n v="9156453"/>
    <n v="2011896"/>
    <n v="7755247"/>
    <n v="259180"/>
    <n v="5136007"/>
    <m/>
    <m/>
    <m/>
    <n v="4236377"/>
    <m/>
    <m/>
    <m/>
    <m/>
    <n v="91746"/>
    <n v="27047"/>
    <n v="788467"/>
    <m/>
    <n v="713610"/>
    <n v="129116"/>
    <n v="247605"/>
    <n v="39082"/>
    <m/>
    <n v="52746"/>
    <n v="519931"/>
    <n v="540825"/>
    <n v="345967"/>
    <n v="857327"/>
    <n v="129262"/>
    <n v="316262"/>
    <n v="202574"/>
    <n v="3369839"/>
    <n v="32336"/>
    <n v="1059864"/>
    <n v="72138"/>
    <n v="15468"/>
    <m/>
    <m/>
    <m/>
    <n v="4407461"/>
    <m/>
    <n v="335000"/>
    <n v="19000"/>
    <m/>
    <n v="334189"/>
    <n v="5095650"/>
    <n v="6471877"/>
    <m/>
    <m/>
    <n v="-1376227"/>
    <n v="5095650"/>
    <m/>
    <m/>
    <m/>
    <m/>
    <n v="0"/>
    <m/>
    <n v="680418"/>
    <n v="126019"/>
    <n v="806437"/>
    <n v="-471437"/>
    <m/>
    <m/>
    <m/>
    <m/>
    <m/>
    <s v="0.12"/>
    <n v="776625.24"/>
    <n v="3737"/>
    <n v="0"/>
    <n v="17556"/>
    <n v="62122"/>
    <n v="91037"/>
    <n v="19339"/>
    <n v="0"/>
    <n v="5820"/>
    <m/>
    <n v="4691"/>
    <n v="1035"/>
    <n v="960"/>
    <n v="20484"/>
    <n v="3555"/>
    <n v="12804"/>
    <n v="3963"/>
    <n v="30556"/>
    <n v="277659"/>
    <n v="0"/>
    <n v="0"/>
    <n v="0"/>
    <n v="0"/>
    <n v="0"/>
    <n v="0"/>
    <n v="0"/>
    <n v="325471"/>
    <n v="0"/>
    <n v="979314"/>
    <n v="2474011"/>
    <n v="2366754"/>
    <n v="728161"/>
    <n v="0"/>
    <n v="309498"/>
    <m/>
    <n v="121876"/>
    <n v="18882"/>
    <n v="19037"/>
    <n v="412516"/>
    <n v="92734"/>
    <n v="248095"/>
    <n v="171860"/>
    <n v="888244"/>
    <n v="9156453"/>
    <n v="0"/>
    <n v="0"/>
    <n v="0"/>
    <n v="0"/>
    <n v="0"/>
    <n v="0"/>
    <n v="0"/>
    <m/>
    <x v="0"/>
    <x v="0"/>
    <m/>
    <m/>
    <m/>
    <m/>
    <x v="0"/>
    <x v="0"/>
    <m/>
    <m/>
    <m/>
    <n v="176"/>
    <n v="192"/>
    <n v="139"/>
    <n v="77"/>
    <n v="89"/>
    <n v="64"/>
    <n v="60"/>
    <n v="66"/>
    <n v="55"/>
    <n v="1"/>
    <n v="0"/>
    <n v="0"/>
    <n v="0"/>
    <n v="0"/>
    <n v="1"/>
    <n v="1"/>
    <n v="0"/>
    <n v="0"/>
    <n v="0"/>
    <n v="1"/>
    <n v="0"/>
    <n v="0"/>
    <n v="0"/>
    <n v="0"/>
    <n v="1"/>
    <n v="0"/>
    <n v="0"/>
    <n v="0"/>
    <n v="0"/>
  </r>
  <r>
    <n v="206190010"/>
    <x v="169"/>
    <d v="2024-01-01T00:00:00"/>
    <d v="2024-12-31T00:00:00"/>
    <n v="366"/>
    <s v="In Process"/>
    <x v="0"/>
    <x v="17"/>
    <x v="0"/>
    <x v="0"/>
    <s v="11 - Los Angeles"/>
    <x v="27"/>
    <s v="562-424-8101"/>
    <s v="2750 ATLANTIC AVENUE"/>
    <s v="LONG BEACH"/>
    <s v="90806-0000"/>
    <s v="1811997570"/>
    <s v="WILESTELA WILLIAMS"/>
    <s v="Yes"/>
    <s v="FLAGSTONE HEALTHCARE SOUTH LLC"/>
    <n v="100"/>
    <n v="100"/>
    <x v="0"/>
    <n v="36600"/>
    <n v="32770"/>
    <n v="197.41"/>
    <n v="440"/>
    <n v="432"/>
    <n v="7840"/>
    <n v="4661"/>
    <n v="1406"/>
    <n v="16703"/>
    <m/>
    <n v="351"/>
    <n v="908"/>
    <n v="901"/>
    <x v="0"/>
    <n v="32770"/>
    <m/>
    <m/>
    <m/>
    <m/>
    <m/>
    <m/>
    <m/>
    <m/>
    <n v="11124808"/>
    <n v="6735042"/>
    <n v="-506584"/>
    <n v="330"/>
    <n v="18366764"/>
    <n v="15002701"/>
    <n v="3364063"/>
    <n v="5564"/>
    <n v="667915"/>
    <m/>
    <n v="2701712"/>
    <n v="2722775"/>
    <n v="1574887"/>
    <n v="399909"/>
    <n v="5709491"/>
    <m/>
    <n v="121338"/>
    <n v="286303"/>
    <n v="310105"/>
    <n v="11124808"/>
    <m/>
    <m/>
    <m/>
    <m/>
    <m/>
    <m/>
    <m/>
    <m/>
    <n v="2276099"/>
    <n v="20970"/>
    <n v="1255422"/>
    <m/>
    <n v="4645"/>
    <m/>
    <n v="3094239"/>
    <m/>
    <m/>
    <m/>
    <n v="78579"/>
    <m/>
    <n v="3510"/>
    <m/>
    <n v="1578"/>
    <m/>
    <n v="28488"/>
    <n v="0"/>
    <n v="2703375"/>
    <n v="0"/>
    <n v="2896335"/>
    <n v="795015"/>
    <n v="231158"/>
    <n v="11036"/>
    <m/>
    <n v="69635"/>
    <m/>
    <m/>
    <m/>
    <m/>
    <m/>
    <m/>
    <m/>
    <m/>
    <m/>
    <m/>
    <m/>
    <m/>
    <m/>
    <m/>
    <m/>
    <m/>
    <m/>
    <m/>
    <n v="-34020"/>
    <m/>
    <m/>
    <m/>
    <m/>
    <m/>
    <m/>
    <m/>
    <m/>
    <m/>
    <n v="-14625"/>
    <m/>
    <m/>
    <m/>
    <n v="-2259555"/>
    <n v="10614"/>
    <n v="-341775"/>
    <m/>
    <n v="59162"/>
    <m/>
    <n v="2006213"/>
    <m/>
    <m/>
    <m/>
    <n v="35482"/>
    <m/>
    <n v="35987"/>
    <m/>
    <m/>
    <m/>
    <m/>
    <m/>
    <m/>
    <m/>
    <n v="-4067"/>
    <m/>
    <m/>
    <m/>
    <m/>
    <m/>
    <m/>
    <m/>
    <m/>
    <m/>
    <n v="7631485"/>
    <n v="2061094"/>
    <n v="5310122"/>
    <n v="201971"/>
    <n v="5370322"/>
    <m/>
    <m/>
    <m/>
    <m/>
    <m/>
    <m/>
    <m/>
    <m/>
    <n v="23854"/>
    <n v="6699"/>
    <n v="1046618"/>
    <m/>
    <n v="825064"/>
    <n v="238736"/>
    <n v="241341"/>
    <n v="42917"/>
    <m/>
    <n v="55394"/>
    <n v="343133"/>
    <n v="267379"/>
    <n v="197777"/>
    <n v="785214"/>
    <n v="549858"/>
    <n v="164367"/>
    <n v="75178"/>
    <n v="3515369"/>
    <n v="151595"/>
    <n v="791043"/>
    <n v="103727"/>
    <n v="11237"/>
    <m/>
    <m/>
    <n v="195879"/>
    <n v="2308673"/>
    <m/>
    <n v="759388"/>
    <m/>
    <n v="27458281"/>
    <m/>
    <n v="30526342"/>
    <n v="1916371"/>
    <n v="5411868"/>
    <m/>
    <n v="23198103"/>
    <n v="30526342"/>
    <m/>
    <n v="22046413"/>
    <m/>
    <m/>
    <n v="60921"/>
    <m/>
    <n v="353926"/>
    <n v="916369"/>
    <n v="1331216"/>
    <n v="-571828"/>
    <m/>
    <m/>
    <m/>
    <m/>
    <m/>
    <s v="0.00"/>
    <n v="0"/>
    <n v="1841"/>
    <n v="0"/>
    <n v="11162"/>
    <n v="28308"/>
    <n v="73988"/>
    <n v="0"/>
    <n v="0"/>
    <n v="0"/>
    <n v="34414"/>
    <n v="1905"/>
    <n v="9646"/>
    <n v="7362"/>
    <n v="17530"/>
    <n v="11014"/>
    <n v="3963"/>
    <n v="1741"/>
    <n v="15699"/>
    <n v="218573"/>
    <n v="0"/>
    <n v="1754"/>
    <n v="43"/>
    <n v="10155"/>
    <n v="0"/>
    <n v="0"/>
    <n v="11952"/>
    <n v="136266"/>
    <n v="0"/>
    <n v="581597"/>
    <n v="1118822"/>
    <n v="1695956"/>
    <n v="0"/>
    <n v="0"/>
    <n v="0"/>
    <n v="1674241"/>
    <n v="63085"/>
    <n v="175192"/>
    <n v="134298"/>
    <n v="402095"/>
    <n v="350266"/>
    <n v="97384"/>
    <n v="61554"/>
    <n v="1140729"/>
    <n v="7631485"/>
    <n v="0"/>
    <n v="102720"/>
    <n v="2476"/>
    <n v="356224"/>
    <n v="0"/>
    <n v="0"/>
    <n v="461420"/>
    <m/>
    <x v="0"/>
    <x v="0"/>
    <m/>
    <m/>
    <n v="34414"/>
    <m/>
    <x v="0"/>
    <x v="0"/>
    <m/>
    <m/>
    <n v="1674241"/>
    <n v="144"/>
    <n v="257"/>
    <n v="140"/>
    <n v="101"/>
    <n v="193"/>
    <n v="100"/>
    <n v="48"/>
    <n v="109"/>
    <n v="47"/>
    <n v="1"/>
    <n v="0"/>
    <n v="0"/>
    <n v="0"/>
    <n v="0"/>
    <n v="1"/>
    <n v="1"/>
    <n v="0"/>
    <n v="0"/>
    <n v="0"/>
    <n v="0"/>
    <n v="0"/>
    <n v="0"/>
    <n v="0"/>
    <n v="0"/>
    <n v="1"/>
    <n v="0"/>
    <n v="0"/>
    <n v="0"/>
    <n v="0"/>
  </r>
  <r>
    <n v="206190011"/>
    <x v="170"/>
    <d v="2024-01-01T00:00:00"/>
    <d v="2024-12-31T00:00:00"/>
    <n v="366"/>
    <s v="In Process"/>
    <x v="0"/>
    <x v="17"/>
    <x v="0"/>
    <x v="0"/>
    <s v="11 - Los Angeles"/>
    <x v="27"/>
    <s v="562-434-8421"/>
    <s v="3901 E. 4TH STREET"/>
    <s v="LONG BEACH"/>
    <s v="90814"/>
    <s v="1851004477"/>
    <s v="SHAUN D. DAHL"/>
    <s v="Yes"/>
    <s v="FLAGSTONE HEALTHCARE SOUTH LLC"/>
    <n v="94"/>
    <n v="94"/>
    <x v="2"/>
    <n v="34404"/>
    <n v="31438"/>
    <n v="210.34"/>
    <n v="471"/>
    <n v="454"/>
    <n v="8240"/>
    <n v="3993"/>
    <n v="3486"/>
    <n v="13050"/>
    <m/>
    <n v="133"/>
    <n v="1258"/>
    <n v="1278"/>
    <x v="0"/>
    <n v="31438"/>
    <m/>
    <m/>
    <m/>
    <m/>
    <m/>
    <m/>
    <m/>
    <m/>
    <n v="12447800"/>
    <n v="6055741"/>
    <n v="1479912"/>
    <n v="1125"/>
    <n v="17024754"/>
    <n v="15178826"/>
    <n v="1845928"/>
    <n v="4205"/>
    <n v="388527"/>
    <m/>
    <n v="1461606"/>
    <n v="4048000"/>
    <n v="1538066"/>
    <n v="1194816"/>
    <n v="4686170"/>
    <m/>
    <n v="47250"/>
    <n v="488035"/>
    <n v="445463"/>
    <n v="12447800"/>
    <m/>
    <m/>
    <m/>
    <m/>
    <m/>
    <m/>
    <m/>
    <m/>
    <n v="2580031"/>
    <n v="84825"/>
    <n v="821219"/>
    <m/>
    <n v="5904"/>
    <m/>
    <n v="2493705"/>
    <m/>
    <m/>
    <m/>
    <n v="28109"/>
    <m/>
    <n v="41130"/>
    <m/>
    <n v="818"/>
    <m/>
    <n v="12498"/>
    <n v="736"/>
    <n v="2472030"/>
    <n v="0"/>
    <n v="2453985"/>
    <n v="735615"/>
    <n v="267635"/>
    <n v="10580"/>
    <m/>
    <n v="102662"/>
    <m/>
    <m/>
    <m/>
    <m/>
    <m/>
    <m/>
    <m/>
    <m/>
    <m/>
    <m/>
    <m/>
    <m/>
    <m/>
    <m/>
    <m/>
    <m/>
    <m/>
    <m/>
    <n v="-13597"/>
    <m/>
    <m/>
    <m/>
    <m/>
    <m/>
    <m/>
    <m/>
    <n v="4249"/>
    <m/>
    <n v="19304"/>
    <m/>
    <m/>
    <m/>
    <n v="-483326"/>
    <n v="45329"/>
    <n v="74842"/>
    <m/>
    <n v="147458"/>
    <m/>
    <n v="1635602"/>
    <m/>
    <m/>
    <m/>
    <n v="10745"/>
    <m/>
    <n v="39306"/>
    <m/>
    <m/>
    <m/>
    <m/>
    <m/>
    <m/>
    <m/>
    <m/>
    <m/>
    <m/>
    <m/>
    <m/>
    <m/>
    <m/>
    <m/>
    <m/>
    <m/>
    <n v="7303681"/>
    <n v="1941385"/>
    <n v="5933760"/>
    <n v="334166"/>
    <n v="5234608"/>
    <m/>
    <m/>
    <m/>
    <m/>
    <m/>
    <m/>
    <m/>
    <m/>
    <n v="35386"/>
    <n v="10569"/>
    <n v="921771"/>
    <m/>
    <n v="645792"/>
    <n v="212051"/>
    <n v="253558"/>
    <n v="72094"/>
    <m/>
    <n v="68152"/>
    <n v="373680"/>
    <n v="304926"/>
    <n v="189400"/>
    <n v="853565"/>
    <n v="418270"/>
    <n v="155892"/>
    <n v="109251"/>
    <n v="3308538"/>
    <n v="94760"/>
    <n v="1489400"/>
    <n v="91699"/>
    <n v="14450"/>
    <m/>
    <m/>
    <n v="321014"/>
    <n v="2491999"/>
    <m/>
    <n v="587908"/>
    <n v="55920"/>
    <n v="15628527"/>
    <m/>
    <n v="18764354"/>
    <n v="1433348"/>
    <n v="14825123"/>
    <m/>
    <n v="2505883"/>
    <n v="18764354"/>
    <m/>
    <n v="771334"/>
    <m/>
    <m/>
    <n v="0"/>
    <m/>
    <n v="432708"/>
    <n v="311354"/>
    <n v="744062"/>
    <n v="-156154"/>
    <m/>
    <m/>
    <m/>
    <m/>
    <m/>
    <s v="0.00"/>
    <n v="0"/>
    <n v="1976"/>
    <n v="0"/>
    <n v="10817"/>
    <n v="31257"/>
    <n v="79689"/>
    <n v="0"/>
    <n v="0"/>
    <n v="960"/>
    <n v="33252"/>
    <n v="4310"/>
    <n v="11325"/>
    <m/>
    <n v="19421"/>
    <n v="8257"/>
    <n v="4231"/>
    <n v="1952"/>
    <n v="19112"/>
    <n v="226559"/>
    <n v="0"/>
    <n v="1694"/>
    <n v="56"/>
    <n v="220"/>
    <n v="0"/>
    <n v="0"/>
    <n v="1970"/>
    <n v="213690"/>
    <n v="0"/>
    <n v="643838"/>
    <n v="1263795"/>
    <n v="1626276"/>
    <n v="0"/>
    <n v="0"/>
    <n v="20247"/>
    <n v="1350999"/>
    <n v="115053"/>
    <n v="200121"/>
    <m/>
    <n v="447021"/>
    <n v="302191"/>
    <n v="102029"/>
    <n v="84607"/>
    <n v="933814"/>
    <n v="7303681"/>
    <n v="0"/>
    <n v="99220"/>
    <n v="3241"/>
    <n v="7706"/>
    <n v="0"/>
    <n v="0"/>
    <n v="110167"/>
    <m/>
    <x v="0"/>
    <x v="0"/>
    <m/>
    <m/>
    <n v="33252"/>
    <m/>
    <x v="0"/>
    <x v="0"/>
    <m/>
    <m/>
    <n v="1350999"/>
    <n v="167"/>
    <n v="221"/>
    <n v="126"/>
    <n v="123"/>
    <n v="162"/>
    <n v="95"/>
    <n v="70"/>
    <n v="92"/>
    <n v="52"/>
    <n v="1"/>
    <n v="0"/>
    <n v="0"/>
    <n v="0"/>
    <n v="1"/>
    <n v="0"/>
    <n v="1"/>
    <n v="0"/>
    <n v="0"/>
    <n v="0"/>
    <n v="0"/>
    <n v="0"/>
    <n v="0"/>
    <n v="0"/>
    <n v="0"/>
    <n v="1"/>
    <n v="0"/>
    <n v="0"/>
    <n v="0"/>
    <n v="0"/>
  </r>
  <r>
    <n v="206190012"/>
    <x v="171"/>
    <d v="2024-01-01T00:00:00"/>
    <d v="2024-12-31T00:00:00"/>
    <n v="366"/>
    <s v="In Process"/>
    <x v="0"/>
    <x v="17"/>
    <x v="0"/>
    <x v="0"/>
    <s v="11 - Los Angeles"/>
    <x v="25"/>
    <s v="323-737-2000"/>
    <s v="3551 W OLYMPIC BLVD"/>
    <s v="LOS ANGELES"/>
    <s v="90019"/>
    <s v="LTC06293F"/>
    <s v="SERENE PARK"/>
    <s v="Yes"/>
    <m/>
    <n v="121"/>
    <n v="121"/>
    <x v="0"/>
    <n v="44286"/>
    <n v="40157"/>
    <n v="208.73"/>
    <n v="303"/>
    <n v="341"/>
    <n v="10975"/>
    <n v="918"/>
    <n v="284"/>
    <n v="27097"/>
    <m/>
    <m/>
    <m/>
    <n v="883"/>
    <x v="0"/>
    <n v="40157"/>
    <m/>
    <m/>
    <m/>
    <m/>
    <m/>
    <m/>
    <m/>
    <m/>
    <n v="14992980"/>
    <n v="11179345"/>
    <n v="6951419"/>
    <n v="47851"/>
    <n v="19268757"/>
    <n v="16765626"/>
    <n v="2503131"/>
    <n v="803264"/>
    <m/>
    <m/>
    <n v="3306395"/>
    <n v="4141960"/>
    <n v="346880"/>
    <n v="105080"/>
    <n v="10069990"/>
    <m/>
    <m/>
    <m/>
    <n v="329070"/>
    <n v="14992980"/>
    <m/>
    <m/>
    <m/>
    <m/>
    <m/>
    <m/>
    <m/>
    <m/>
    <n v="10484675"/>
    <m/>
    <n v="690069"/>
    <m/>
    <n v="1315"/>
    <m/>
    <m/>
    <m/>
    <m/>
    <m/>
    <m/>
    <m/>
    <m/>
    <m/>
    <n v="3286"/>
    <m/>
    <n v="0"/>
    <n v="0"/>
    <n v="5194300"/>
    <n v="0"/>
    <n v="5395050"/>
    <n v="800"/>
    <n v="554170"/>
    <n v="16714"/>
    <m/>
    <n v="18311"/>
    <m/>
    <m/>
    <m/>
    <m/>
    <m/>
    <m/>
    <m/>
    <m/>
    <m/>
    <m/>
    <m/>
    <m/>
    <m/>
    <m/>
    <m/>
    <m/>
    <m/>
    <m/>
    <m/>
    <m/>
    <m/>
    <m/>
    <m/>
    <m/>
    <m/>
    <m/>
    <m/>
    <m/>
    <m/>
    <m/>
    <m/>
    <m/>
    <n v="4868913"/>
    <m/>
    <n v="449483"/>
    <m/>
    <n v="18321"/>
    <m/>
    <n v="1592876"/>
    <m/>
    <m/>
    <m/>
    <m/>
    <m/>
    <n v="21826"/>
    <m/>
    <m/>
    <m/>
    <m/>
    <m/>
    <m/>
    <m/>
    <m/>
    <m/>
    <m/>
    <m/>
    <m/>
    <m/>
    <m/>
    <m/>
    <m/>
    <m/>
    <n v="7537385"/>
    <n v="1959610"/>
    <n v="7268631"/>
    <n v="260951"/>
    <n v="6385045"/>
    <m/>
    <m/>
    <m/>
    <m/>
    <m/>
    <m/>
    <m/>
    <m/>
    <n v="32465"/>
    <m/>
    <n v="358609"/>
    <m/>
    <n v="490480"/>
    <n v="1379"/>
    <n v="338697"/>
    <n v="19151"/>
    <m/>
    <n v="248290"/>
    <n v="518794"/>
    <n v="285267"/>
    <n v="211251"/>
    <n v="1293203"/>
    <n v="163076"/>
    <n v="130085"/>
    <n v="109316"/>
    <n v="3771888"/>
    <n v="62730"/>
    <n v="2327294"/>
    <n v="24544"/>
    <n v="56193"/>
    <m/>
    <n v="95196"/>
    <n v="-157327"/>
    <n v="1852312"/>
    <m/>
    <n v="469196"/>
    <m/>
    <n v="22971472"/>
    <m/>
    <n v="25292980"/>
    <n v="28424039"/>
    <m/>
    <m/>
    <n v="-3131059"/>
    <n v="25292980"/>
    <m/>
    <m/>
    <n v="9456"/>
    <m/>
    <n v="0"/>
    <m/>
    <n v="1117815"/>
    <n v="737526"/>
    <n v="1855341"/>
    <n v="-1386145"/>
    <m/>
    <m/>
    <m/>
    <m/>
    <m/>
    <s v="0.00"/>
    <n v="0"/>
    <n v="3763"/>
    <n v="0"/>
    <n v="21763"/>
    <n v="24189"/>
    <n v="99016"/>
    <n v="0"/>
    <n v="0"/>
    <n v="4999"/>
    <n v="15309"/>
    <n v="3736"/>
    <n v="10537"/>
    <n v="3710"/>
    <n v="27582"/>
    <n v="3788"/>
    <n v="4910"/>
    <n v="1109"/>
    <n v="16587"/>
    <n v="240998"/>
    <n v="0"/>
    <n v="0"/>
    <n v="0"/>
    <n v="0"/>
    <n v="0"/>
    <n v="0"/>
    <n v="0"/>
    <n v="303242"/>
    <n v="0"/>
    <n v="1107238"/>
    <n v="794503"/>
    <n v="2353649"/>
    <n v="0"/>
    <n v="0"/>
    <n v="244913"/>
    <n v="669719"/>
    <n v="128491"/>
    <n v="185693"/>
    <n v="65377"/>
    <n v="578183"/>
    <n v="131405"/>
    <n v="96690"/>
    <n v="89050"/>
    <n v="789232"/>
    <n v="7537385"/>
    <n v="0"/>
    <n v="0"/>
    <n v="0"/>
    <n v="0"/>
    <n v="0"/>
    <n v="0"/>
    <n v="0"/>
    <m/>
    <x v="0"/>
    <x v="0"/>
    <m/>
    <m/>
    <n v="15309"/>
    <m/>
    <x v="0"/>
    <x v="0"/>
    <m/>
    <m/>
    <n v="669719"/>
    <n v="159"/>
    <n v="221"/>
    <n v="116"/>
    <n v="94"/>
    <n v="142"/>
    <n v="63"/>
    <n v="66"/>
    <n v="101"/>
    <n v="43"/>
    <n v="1"/>
    <n v="0"/>
    <n v="0"/>
    <n v="0"/>
    <n v="0"/>
    <n v="1"/>
    <n v="1"/>
    <n v="0"/>
    <n v="0"/>
    <n v="0"/>
    <n v="0"/>
    <n v="0"/>
    <n v="0"/>
    <n v="0"/>
    <n v="0"/>
    <n v="1"/>
    <n v="0"/>
    <n v="0"/>
    <n v="0"/>
    <n v="0"/>
  </r>
  <r>
    <n v="206190013"/>
    <x v="172"/>
    <d v="2023-06-01T00:00:00"/>
    <d v="2024-05-31T00:00:00"/>
    <n v="366"/>
    <s v="In Process"/>
    <x v="0"/>
    <x v="17"/>
    <x v="0"/>
    <x v="0"/>
    <s v="11 - Los Angeles"/>
    <x v="25"/>
    <s v="213-382-8461"/>
    <s v="1240 SOUTH HOOVER STREET"/>
    <s v="LOS ANGELES"/>
    <s v="90006"/>
    <s v="1568544781"/>
    <s v="STEVEN VODICSKA"/>
    <s v="Yes"/>
    <m/>
    <n v="210"/>
    <n v="210"/>
    <x v="0"/>
    <n v="76860"/>
    <n v="72974"/>
    <n v="94.94"/>
    <n v="139"/>
    <n v="136"/>
    <n v="9503"/>
    <m/>
    <n v="2574"/>
    <n v="54882"/>
    <m/>
    <n v="685"/>
    <n v="803"/>
    <n v="4527"/>
    <x v="0"/>
    <n v="72974"/>
    <m/>
    <m/>
    <m/>
    <m/>
    <m/>
    <m/>
    <m/>
    <m/>
    <n v="22257070"/>
    <n v="9330829"/>
    <n v="7477748"/>
    <n v="104495"/>
    <n v="24214646"/>
    <n v="22742038"/>
    <n v="1472608"/>
    <n v="11912"/>
    <n v="-49200"/>
    <m/>
    <n v="1533720"/>
    <n v="2898415"/>
    <m/>
    <n v="785070"/>
    <n v="16739010"/>
    <m/>
    <n v="208925"/>
    <n v="244915"/>
    <n v="1380735"/>
    <n v="22257070"/>
    <m/>
    <m/>
    <m/>
    <m/>
    <m/>
    <m/>
    <m/>
    <m/>
    <n v="8016560"/>
    <m/>
    <m/>
    <m/>
    <m/>
    <m/>
    <n v="37376"/>
    <m/>
    <m/>
    <m/>
    <n v="1261133"/>
    <m/>
    <n v="15760"/>
    <m/>
    <m/>
    <m/>
    <n v="5655"/>
    <n v="0"/>
    <n v="2755894"/>
    <n v="0"/>
    <n v="3031679"/>
    <n v="1008882"/>
    <n v="2423391"/>
    <n v="95428"/>
    <m/>
    <n v="9900"/>
    <m/>
    <m/>
    <m/>
    <m/>
    <m/>
    <m/>
    <m/>
    <m/>
    <m/>
    <m/>
    <m/>
    <m/>
    <m/>
    <m/>
    <m/>
    <m/>
    <m/>
    <m/>
    <m/>
    <m/>
    <m/>
    <m/>
    <m/>
    <m/>
    <m/>
    <m/>
    <m/>
    <m/>
    <m/>
    <m/>
    <m/>
    <m/>
    <n v="3489501"/>
    <m/>
    <m/>
    <m/>
    <n v="52432"/>
    <m/>
    <n v="2451770"/>
    <m/>
    <m/>
    <m/>
    <n v="1127558"/>
    <m/>
    <n v="356487"/>
    <m/>
    <m/>
    <m/>
    <m/>
    <m/>
    <m/>
    <m/>
    <m/>
    <m/>
    <m/>
    <m/>
    <m/>
    <m/>
    <m/>
    <m/>
    <m/>
    <m/>
    <n v="9827777"/>
    <n v="2421856"/>
    <n v="10492405"/>
    <n v="529881"/>
    <n v="10437978"/>
    <m/>
    <m/>
    <m/>
    <m/>
    <m/>
    <m/>
    <m/>
    <m/>
    <n v="360"/>
    <n v="65"/>
    <n v="505700"/>
    <m/>
    <n v="536035"/>
    <n v="165835"/>
    <n v="439526"/>
    <n v="52308"/>
    <m/>
    <n v="44102"/>
    <n v="1030499"/>
    <n v="749914"/>
    <n v="217639"/>
    <n v="1808704"/>
    <n v="144245"/>
    <n v="329955"/>
    <n v="112478"/>
    <n v="4639052"/>
    <n v="11331"/>
    <n v="1386000"/>
    <n v="91289"/>
    <n v="21023"/>
    <m/>
    <m/>
    <n v="18000"/>
    <n v="7024436"/>
    <m/>
    <n v="153948"/>
    <n v="66610"/>
    <m/>
    <m/>
    <n v="7244994"/>
    <n v="2493858"/>
    <m/>
    <m/>
    <n v="4751136"/>
    <n v="7244994"/>
    <m/>
    <m/>
    <n v="4367"/>
    <m/>
    <n v="36075"/>
    <n v="22490"/>
    <n v="341198"/>
    <n v="777143"/>
    <n v="1176906"/>
    <n v="-1022958"/>
    <m/>
    <m/>
    <m/>
    <m/>
    <m/>
    <s v="1.88"/>
    <n v="4688453.04"/>
    <n v="2033"/>
    <n v="0"/>
    <n v="15425"/>
    <n v="58314"/>
    <n v="160879"/>
    <n v="0"/>
    <n v="0"/>
    <n v="8991"/>
    <m/>
    <n v="7058"/>
    <n v="31038"/>
    <n v="6829"/>
    <n v="36422"/>
    <n v="4119"/>
    <n v="12741"/>
    <n v="1945"/>
    <n v="18647"/>
    <n v="364441"/>
    <n v="0"/>
    <n v="302"/>
    <n v="1288"/>
    <n v="22906"/>
    <n v="0"/>
    <n v="0"/>
    <n v="24496"/>
    <n v="185359"/>
    <n v="0"/>
    <n v="767580"/>
    <n v="2117929"/>
    <n v="3770235"/>
    <n v="0"/>
    <n v="0"/>
    <n v="351517"/>
    <m/>
    <n v="223050"/>
    <n v="532844"/>
    <n v="121483"/>
    <n v="752866"/>
    <n v="115727"/>
    <n v="262111"/>
    <n v="89053"/>
    <n v="538023"/>
    <n v="9827777"/>
    <n v="0"/>
    <n v="29825"/>
    <n v="79267"/>
    <n v="961334"/>
    <n v="0"/>
    <n v="0"/>
    <n v="1070426"/>
    <m/>
    <x v="0"/>
    <x v="0"/>
    <m/>
    <m/>
    <m/>
    <m/>
    <x v="0"/>
    <x v="0"/>
    <m/>
    <m/>
    <m/>
    <n v="195"/>
    <n v="293"/>
    <n v="138"/>
    <n v="124"/>
    <n v="178"/>
    <n v="85"/>
    <n v="85"/>
    <n v="127"/>
    <n v="58"/>
    <n v="1"/>
    <n v="0"/>
    <n v="0"/>
    <n v="0"/>
    <n v="0"/>
    <n v="1"/>
    <n v="1"/>
    <n v="0"/>
    <n v="0"/>
    <n v="0"/>
    <n v="0"/>
    <n v="0"/>
    <n v="0"/>
    <n v="0"/>
    <n v="0"/>
    <n v="1"/>
    <n v="0"/>
    <n v="0"/>
    <n v="0"/>
    <n v="0"/>
  </r>
  <r>
    <n v="206190014"/>
    <x v="173"/>
    <d v="2024-01-01T00:00:00"/>
    <d v="2024-12-31T00:00:00"/>
    <n v="366"/>
    <s v="In Process"/>
    <x v="0"/>
    <x v="17"/>
    <x v="0"/>
    <x v="0"/>
    <s v="11 - Los Angeles"/>
    <x v="28"/>
    <s v="626-289-4439"/>
    <s v="115 BRIDGE STREET"/>
    <s v="SAN GABRIEL"/>
    <s v="91775"/>
    <s v="1063773075"/>
    <s v="CANDACE YU"/>
    <s v="Yes"/>
    <m/>
    <n v="98"/>
    <n v="98"/>
    <x v="2"/>
    <n v="35868"/>
    <n v="34360"/>
    <n v="226.2"/>
    <n v="139"/>
    <n v="133"/>
    <n v="7676"/>
    <m/>
    <n v="1242"/>
    <n v="23591"/>
    <m/>
    <n v="891"/>
    <n v="361"/>
    <n v="599"/>
    <x v="0"/>
    <n v="34360"/>
    <m/>
    <m/>
    <m/>
    <m/>
    <m/>
    <m/>
    <m/>
    <m/>
    <n v="20450250"/>
    <n v="8610954"/>
    <n v="12149790"/>
    <m/>
    <n v="16911414"/>
    <n v="14267682"/>
    <n v="2643732"/>
    <n v="276698"/>
    <n v="800"/>
    <m/>
    <n v="2919630"/>
    <n v="6140800"/>
    <m/>
    <n v="681500"/>
    <n v="12452000"/>
    <m/>
    <n v="704300"/>
    <n v="162450"/>
    <n v="309200"/>
    <n v="20450250"/>
    <m/>
    <m/>
    <m/>
    <m/>
    <m/>
    <m/>
    <m/>
    <m/>
    <n v="7870312"/>
    <m/>
    <m/>
    <m/>
    <n v="28574"/>
    <m/>
    <n v="80275"/>
    <m/>
    <m/>
    <m/>
    <n v="621278"/>
    <m/>
    <n v="6862"/>
    <m/>
    <n v="3653"/>
    <m/>
    <n v="4195"/>
    <n v="561"/>
    <n v="3079023"/>
    <n v="0"/>
    <n v="3055353"/>
    <n v="690437"/>
    <n v="1464724"/>
    <n v="224845"/>
    <m/>
    <n v="91816"/>
    <m/>
    <m/>
    <m/>
    <m/>
    <m/>
    <m/>
    <m/>
    <m/>
    <m/>
    <m/>
    <m/>
    <m/>
    <m/>
    <m/>
    <m/>
    <m/>
    <m/>
    <m/>
    <m/>
    <m/>
    <m/>
    <m/>
    <m/>
    <m/>
    <m/>
    <m/>
    <m/>
    <m/>
    <n v="-11443"/>
    <m/>
    <m/>
    <m/>
    <n v="5837005"/>
    <m/>
    <m/>
    <m/>
    <n v="117116"/>
    <m/>
    <n v="5383423"/>
    <m/>
    <m/>
    <m/>
    <n v="691460"/>
    <m/>
    <n v="132229"/>
    <m/>
    <m/>
    <m/>
    <m/>
    <m/>
    <m/>
    <m/>
    <m/>
    <m/>
    <m/>
    <m/>
    <m/>
    <m/>
    <m/>
    <m/>
    <m/>
    <m/>
    <n v="6942395"/>
    <n v="1793757"/>
    <n v="5531530"/>
    <n v="344646"/>
    <n v="5959002"/>
    <m/>
    <m/>
    <m/>
    <m/>
    <m/>
    <m/>
    <m/>
    <m/>
    <n v="2178"/>
    <n v="280"/>
    <n v="602857"/>
    <m/>
    <n v="443421"/>
    <n v="130716"/>
    <n v="210533"/>
    <n v="29862"/>
    <m/>
    <n v="51609"/>
    <n v="611073"/>
    <n v="327576"/>
    <n v="146345"/>
    <n v="834228"/>
    <n v="116374"/>
    <n v="169347"/>
    <n v="100266"/>
    <n v="3020331"/>
    <n v="43396"/>
    <n v="1133448"/>
    <n v="102644"/>
    <n v="17462"/>
    <m/>
    <n v="1359"/>
    <n v="213375"/>
    <n v="16282155"/>
    <m/>
    <n v="200290"/>
    <m/>
    <m/>
    <n v="7916137"/>
    <n v="24398582"/>
    <n v="13106720"/>
    <m/>
    <m/>
    <n v="11291862"/>
    <n v="24398582"/>
    <n v="13340437"/>
    <m/>
    <n v="2286948"/>
    <m/>
    <n v="0"/>
    <m/>
    <n v="398287"/>
    <n v="217260"/>
    <n v="615547"/>
    <n v="-415257"/>
    <m/>
    <m/>
    <m/>
    <m/>
    <m/>
    <s v="0.01"/>
    <n v="131067.2"/>
    <n v="4165"/>
    <n v="0"/>
    <n v="10090"/>
    <n v="24306"/>
    <n v="87801"/>
    <n v="0"/>
    <n v="0"/>
    <n v="7342"/>
    <n v="20366"/>
    <n v="3064"/>
    <n v="11235"/>
    <n v="5955"/>
    <n v="21716"/>
    <n v="3018"/>
    <n v="5407"/>
    <n v="2024"/>
    <n v="13711"/>
    <n v="220200"/>
    <n v="0"/>
    <n v="0"/>
    <n v="0"/>
    <n v="0"/>
    <n v="0"/>
    <n v="0"/>
    <n v="0"/>
    <n v="362213"/>
    <n v="0"/>
    <n v="521484"/>
    <n v="971552"/>
    <n v="2098351"/>
    <n v="0"/>
    <n v="0"/>
    <n v="320497"/>
    <n v="936413"/>
    <n v="82188"/>
    <n v="195634"/>
    <n v="101243"/>
    <n v="446361"/>
    <n v="91435"/>
    <n v="128786"/>
    <n v="89278"/>
    <n v="596960"/>
    <n v="6942395"/>
    <n v="0"/>
    <n v="0"/>
    <n v="0"/>
    <n v="0"/>
    <n v="0"/>
    <n v="0"/>
    <n v="0"/>
    <m/>
    <x v="0"/>
    <x v="0"/>
    <m/>
    <m/>
    <n v="20366"/>
    <m/>
    <x v="0"/>
    <x v="0"/>
    <m/>
    <m/>
    <n v="936413"/>
    <n v="174"/>
    <n v="203"/>
    <n v="145"/>
    <n v="90"/>
    <n v="103"/>
    <n v="76"/>
    <n v="56"/>
    <n v="64"/>
    <n v="46"/>
    <n v="1"/>
    <n v="0"/>
    <n v="0"/>
    <n v="0"/>
    <n v="1"/>
    <n v="0"/>
    <n v="1"/>
    <n v="0"/>
    <n v="0"/>
    <n v="0"/>
    <n v="0"/>
    <n v="0"/>
    <n v="0"/>
    <n v="0"/>
    <n v="0"/>
    <n v="1"/>
    <n v="0"/>
    <n v="0"/>
    <n v="0"/>
    <n v="0"/>
  </r>
  <r>
    <n v="206190015"/>
    <x v="174"/>
    <d v="2024-01-01T00:00:00"/>
    <d v="2024-12-31T00:00:00"/>
    <n v="366"/>
    <s v="In Process"/>
    <x v="0"/>
    <x v="17"/>
    <x v="0"/>
    <x v="0"/>
    <s v="11 - Los Angeles"/>
    <x v="25"/>
    <s v="323-660-1800"/>
    <s v="1515 N. ALEXANDRIA AVE"/>
    <s v="LOS ANGELES"/>
    <s v="90027"/>
    <s v="ZZT18000F"/>
    <s v="LUSINE TER OGANESYAN"/>
    <s v="Yes"/>
    <s v="BQ OPERATIONS HOLDINGS, LLC"/>
    <n v="177"/>
    <n v="177"/>
    <x v="0"/>
    <n v="64782"/>
    <n v="58346"/>
    <n v="212.67"/>
    <n v="322"/>
    <n v="387"/>
    <n v="4221"/>
    <m/>
    <n v="2999"/>
    <n v="44864"/>
    <n v="5865"/>
    <m/>
    <n v="11"/>
    <n v="386"/>
    <x v="0"/>
    <n v="58346"/>
    <m/>
    <m/>
    <m/>
    <m/>
    <m/>
    <m/>
    <m/>
    <m/>
    <n v="25025661"/>
    <n v="4892888"/>
    <n v="7591108"/>
    <n v="7107"/>
    <n v="22334548"/>
    <n v="21578087"/>
    <n v="756461"/>
    <m/>
    <n v="920"/>
    <m/>
    <n v="755541"/>
    <n v="1810666"/>
    <m/>
    <n v="1283301"/>
    <n v="18908788"/>
    <n v="2853512"/>
    <m/>
    <n v="4825"/>
    <n v="164569"/>
    <n v="25025661"/>
    <m/>
    <m/>
    <m/>
    <m/>
    <m/>
    <m/>
    <m/>
    <m/>
    <n v="2012967"/>
    <m/>
    <m/>
    <m/>
    <n v="10414"/>
    <m/>
    <n v="279125"/>
    <m/>
    <n v="2517374"/>
    <m/>
    <m/>
    <m/>
    <n v="-279"/>
    <m/>
    <n v="73287"/>
    <m/>
    <n v="1194"/>
    <n v="0"/>
    <n v="1977435"/>
    <n v="0"/>
    <n v="1748583"/>
    <n v="680523"/>
    <n v="403219"/>
    <n v="24659"/>
    <m/>
    <n v="57275"/>
    <m/>
    <m/>
    <m/>
    <m/>
    <m/>
    <m/>
    <m/>
    <m/>
    <m/>
    <m/>
    <m/>
    <m/>
    <m/>
    <m/>
    <m/>
    <m/>
    <m/>
    <m/>
    <m/>
    <m/>
    <m/>
    <m/>
    <m/>
    <m/>
    <m/>
    <m/>
    <m/>
    <m/>
    <n v="-532"/>
    <m/>
    <m/>
    <m/>
    <n v="-73238"/>
    <m/>
    <m/>
    <m/>
    <n v="438915"/>
    <m/>
    <n v="6157202"/>
    <m/>
    <n v="1143819"/>
    <m/>
    <m/>
    <m/>
    <n v="-75058"/>
    <m/>
    <m/>
    <m/>
    <m/>
    <m/>
    <m/>
    <m/>
    <m/>
    <m/>
    <m/>
    <m/>
    <m/>
    <m/>
    <m/>
    <m/>
    <m/>
    <m/>
    <n v="8633485"/>
    <n v="2283769"/>
    <n v="10660833"/>
    <n v="521835"/>
    <n v="9377864"/>
    <m/>
    <m/>
    <m/>
    <m/>
    <m/>
    <m/>
    <m/>
    <m/>
    <n v="64050"/>
    <m/>
    <n v="1054121"/>
    <n v="12448"/>
    <n v="231758"/>
    <n v="124847"/>
    <n v="392406"/>
    <n v="25123"/>
    <m/>
    <n v="59016"/>
    <n v="794171"/>
    <n v="540946"/>
    <n v="390637"/>
    <n v="1595919"/>
    <n v="323573"/>
    <n v="267094"/>
    <n v="23911"/>
    <n v="4321104"/>
    <n v="308641"/>
    <n v="1229205"/>
    <n v="41859"/>
    <n v="67328"/>
    <m/>
    <m/>
    <n v="332066"/>
    <n v="3923037"/>
    <n v="7044198"/>
    <m/>
    <m/>
    <m/>
    <m/>
    <n v="10967235"/>
    <n v="6818366"/>
    <m/>
    <n v="4056761"/>
    <n v="92108"/>
    <n v="10967235"/>
    <n v="1040187"/>
    <m/>
    <n v="4301444"/>
    <m/>
    <n v="0"/>
    <m/>
    <m/>
    <m/>
    <n v="0"/>
    <n v="0"/>
    <m/>
    <n v="4056761"/>
    <m/>
    <n v="4056761"/>
    <m/>
    <s v="0.00"/>
    <n v="0"/>
    <n v="2050"/>
    <n v="0"/>
    <n v="21558"/>
    <n v="55720"/>
    <n v="142449"/>
    <n v="0"/>
    <n v="0"/>
    <n v="5156"/>
    <m/>
    <n v="5673"/>
    <m/>
    <m/>
    <n v="1871"/>
    <n v="8902"/>
    <n v="8507"/>
    <n v="409"/>
    <n v="16507"/>
    <n v="268802"/>
    <n v="0"/>
    <n v="0"/>
    <n v="0"/>
    <n v="0"/>
    <n v="0"/>
    <n v="0"/>
    <n v="0"/>
    <n v="241151"/>
    <n v="0"/>
    <n v="1012154"/>
    <n v="2092140"/>
    <n v="3585183"/>
    <n v="0"/>
    <n v="0"/>
    <n v="247502"/>
    <m/>
    <n v="235187"/>
    <m/>
    <m/>
    <n v="104759"/>
    <n v="250563"/>
    <n v="197437"/>
    <n v="19333"/>
    <n v="648076"/>
    <n v="8633485"/>
    <n v="0"/>
    <n v="0"/>
    <n v="0"/>
    <n v="0"/>
    <n v="0"/>
    <n v="0"/>
    <n v="0"/>
    <m/>
    <x v="0"/>
    <x v="0"/>
    <m/>
    <m/>
    <m/>
    <m/>
    <x v="0"/>
    <x v="0"/>
    <m/>
    <m/>
    <m/>
    <n v="156"/>
    <n v="194"/>
    <n v="119"/>
    <n v="129"/>
    <n v="159"/>
    <n v="98"/>
    <n v="84"/>
    <n v="103"/>
    <n v="66"/>
    <n v="1"/>
    <n v="0"/>
    <n v="0"/>
    <n v="0"/>
    <n v="0"/>
    <n v="1"/>
    <n v="1"/>
    <n v="0"/>
    <n v="0"/>
    <n v="0"/>
    <n v="0"/>
    <n v="0"/>
    <n v="0"/>
    <n v="0"/>
    <n v="0"/>
    <n v="1"/>
    <n v="0"/>
    <n v="0"/>
    <n v="0"/>
    <n v="0"/>
  </r>
  <r>
    <n v="206190018"/>
    <x v="175"/>
    <d v="2024-01-01T00:00:00"/>
    <d v="2024-12-31T00:00:00"/>
    <n v="366"/>
    <s v="In Process"/>
    <x v="0"/>
    <x v="17"/>
    <x v="0"/>
    <x v="0"/>
    <s v="11 - Los Angeles"/>
    <x v="28"/>
    <s v="626-282-3151"/>
    <s v="415 SOUTH GARFIELD AVENUE"/>
    <s v="ALHAMBRA"/>
    <s v="91801"/>
    <s v="1629339809"/>
    <s v="CLAUDIA SANTOS"/>
    <s v="Yes"/>
    <m/>
    <n v="97"/>
    <n v="97"/>
    <x v="2"/>
    <n v="35502"/>
    <n v="34458"/>
    <n v="227.72"/>
    <n v="201"/>
    <n v="198"/>
    <n v="7366"/>
    <m/>
    <n v="733"/>
    <n v="24185"/>
    <m/>
    <n v="1560"/>
    <n v="28"/>
    <n v="586"/>
    <x v="0"/>
    <n v="34458"/>
    <m/>
    <m/>
    <m/>
    <m/>
    <m/>
    <m/>
    <m/>
    <m/>
    <n v="20487192"/>
    <n v="12356724"/>
    <n v="14998052"/>
    <n v="82863"/>
    <n v="17928727"/>
    <n v="16562440"/>
    <n v="1366287"/>
    <n v="392089"/>
    <n v="800"/>
    <m/>
    <n v="1757576"/>
    <n v="5892800"/>
    <m/>
    <n v="356354"/>
    <n v="12690274"/>
    <m/>
    <n v="1248000"/>
    <n v="11200"/>
    <n v="288564"/>
    <n v="20487192"/>
    <m/>
    <m/>
    <m/>
    <m/>
    <m/>
    <m/>
    <m/>
    <m/>
    <n v="10911010"/>
    <m/>
    <m/>
    <m/>
    <n v="166108"/>
    <m/>
    <n v="170357"/>
    <m/>
    <m/>
    <m/>
    <n v="1103519"/>
    <m/>
    <m/>
    <m/>
    <n v="5730"/>
    <m/>
    <n v="0"/>
    <n v="6853"/>
    <n v="5224939"/>
    <n v="0"/>
    <n v="4581282"/>
    <n v="1012121"/>
    <n v="1333108"/>
    <n v="86898"/>
    <m/>
    <n v="111523"/>
    <m/>
    <m/>
    <m/>
    <m/>
    <m/>
    <m/>
    <m/>
    <m/>
    <m/>
    <m/>
    <m/>
    <m/>
    <m/>
    <m/>
    <m/>
    <m/>
    <m/>
    <m/>
    <m/>
    <m/>
    <m/>
    <m/>
    <m/>
    <m/>
    <m/>
    <m/>
    <m/>
    <m/>
    <m/>
    <m/>
    <m/>
    <m/>
    <n v="8153457"/>
    <m/>
    <m/>
    <m/>
    <n v="-91460"/>
    <m/>
    <n v="5574259"/>
    <m/>
    <m/>
    <m/>
    <n v="1263443"/>
    <m/>
    <n v="98353"/>
    <m/>
    <m/>
    <m/>
    <m/>
    <m/>
    <m/>
    <m/>
    <m/>
    <m/>
    <m/>
    <m/>
    <m/>
    <m/>
    <m/>
    <m/>
    <m/>
    <m/>
    <n v="8047943"/>
    <n v="1861667"/>
    <n v="6652830"/>
    <n v="407147"/>
    <n v="6483264"/>
    <m/>
    <m/>
    <m/>
    <m/>
    <m/>
    <m/>
    <m/>
    <m/>
    <m/>
    <n v="3427"/>
    <n v="695122"/>
    <m/>
    <n v="718484"/>
    <n v="163992"/>
    <n v="284883"/>
    <n v="42019"/>
    <m/>
    <n v="64648"/>
    <n v="845711"/>
    <n v="335683"/>
    <n v="334466"/>
    <n v="916736"/>
    <n v="109611"/>
    <n v="189571"/>
    <n v="144436"/>
    <n v="3705037"/>
    <n v="53667"/>
    <n v="1140843"/>
    <n v="90656"/>
    <n v="17284"/>
    <m/>
    <n v="1325"/>
    <n v="221575"/>
    <n v="10541915"/>
    <m/>
    <n v="299180"/>
    <n v="467400"/>
    <n v="203"/>
    <n v="7835361"/>
    <n v="19144059"/>
    <n v="12990149"/>
    <m/>
    <m/>
    <n v="6153910"/>
    <n v="19144059"/>
    <n v="8403393"/>
    <m/>
    <n v="2247079"/>
    <m/>
    <n v="0"/>
    <m/>
    <n v="584808"/>
    <n v="261745"/>
    <n v="846553"/>
    <n v="-547373"/>
    <m/>
    <m/>
    <m/>
    <m/>
    <m/>
    <s v="0.02"/>
    <n v="259802.98"/>
    <n v="3615"/>
    <n v="0"/>
    <n v="4856"/>
    <n v="38276"/>
    <n v="100862"/>
    <n v="0"/>
    <n v="0"/>
    <n v="7767"/>
    <n v="27474"/>
    <n v="6482"/>
    <n v="11440"/>
    <n v="13533"/>
    <n v="21670"/>
    <n v="2415"/>
    <n v="6096"/>
    <n v="2055"/>
    <n v="16713"/>
    <n v="263254"/>
    <n v="0"/>
    <n v="0"/>
    <n v="169"/>
    <n v="0"/>
    <n v="0"/>
    <n v="0"/>
    <n v="169"/>
    <n v="275620"/>
    <n v="0"/>
    <n v="249069"/>
    <n v="1490977"/>
    <n v="2327633"/>
    <n v="0"/>
    <n v="0"/>
    <n v="284352"/>
    <n v="1292015"/>
    <n v="149475"/>
    <n v="207615"/>
    <n v="235637"/>
    <n v="472564"/>
    <n v="90799"/>
    <n v="143204"/>
    <n v="109397"/>
    <n v="719586"/>
    <n v="8047943"/>
    <n v="0"/>
    <n v="0"/>
    <n v="10674"/>
    <n v="0"/>
    <n v="0"/>
    <n v="0"/>
    <n v="10674"/>
    <m/>
    <x v="0"/>
    <x v="0"/>
    <m/>
    <m/>
    <n v="27474"/>
    <m/>
    <x v="0"/>
    <x v="0"/>
    <m/>
    <m/>
    <n v="1292015"/>
    <n v="269"/>
    <n v="389"/>
    <n v="176"/>
    <n v="159"/>
    <n v="226"/>
    <n v="108"/>
    <n v="108"/>
    <n v="146"/>
    <n v="77"/>
    <n v="1"/>
    <n v="0"/>
    <n v="0"/>
    <n v="0"/>
    <n v="1"/>
    <n v="0"/>
    <n v="1"/>
    <n v="0"/>
    <n v="0"/>
    <n v="0"/>
    <n v="0"/>
    <n v="0"/>
    <n v="0"/>
    <n v="0"/>
    <n v="0"/>
    <n v="1"/>
    <n v="0"/>
    <n v="0"/>
    <n v="0"/>
    <n v="0"/>
  </r>
  <r>
    <n v="206190021"/>
    <x v="176"/>
    <d v="2023-07-01T00:00:00"/>
    <d v="2024-06-30T00:00:00"/>
    <n v="366"/>
    <s v="In Process"/>
    <x v="0"/>
    <x v="17"/>
    <x v="0"/>
    <x v="0"/>
    <s v="11 - Los Angeles"/>
    <x v="29"/>
    <s v="818-982-4600"/>
    <s v="11810 SATICOY STREET"/>
    <s v="NORTH HOLLYWOOD"/>
    <s v="91605"/>
    <s v="1477645927"/>
    <s v="JOHN PAUL SENSIBILE"/>
    <s v="No"/>
    <m/>
    <n v="128"/>
    <n v="128"/>
    <x v="0"/>
    <n v="46848"/>
    <n v="41186"/>
    <n v="87.91"/>
    <n v="117"/>
    <n v="120"/>
    <n v="414"/>
    <n v="224"/>
    <n v="7895"/>
    <n v="32050"/>
    <m/>
    <n v="603"/>
    <m/>
    <m/>
    <x v="2"/>
    <m/>
    <m/>
    <m/>
    <m/>
    <n v="27632"/>
    <n v="13554"/>
    <m/>
    <m/>
    <m/>
    <n v="52432694"/>
    <n v="11509365"/>
    <n v="24456032"/>
    <n v="278151"/>
    <n v="39764178"/>
    <n v="37265246"/>
    <n v="2498932"/>
    <n v="114511"/>
    <m/>
    <m/>
    <n v="2613443"/>
    <n v="461430"/>
    <n v="251430"/>
    <n v="10821003"/>
    <n v="40208548"/>
    <m/>
    <n v="690283"/>
    <m/>
    <m/>
    <m/>
    <m/>
    <m/>
    <m/>
    <n v="31025690"/>
    <n v="21407004"/>
    <m/>
    <m/>
    <m/>
    <n v="409557"/>
    <m/>
    <n v="260171"/>
    <m/>
    <n v="2121747"/>
    <m/>
    <n v="8090125"/>
    <m/>
    <m/>
    <m/>
    <n v="627765"/>
    <m/>
    <m/>
    <m/>
    <m/>
    <m/>
    <n v="4986415"/>
    <n v="0"/>
    <n v="890942"/>
    <n v="4352679"/>
    <n v="472014"/>
    <n v="226125"/>
    <n v="70264"/>
    <n v="36241"/>
    <m/>
    <n v="474685"/>
    <m/>
    <m/>
    <m/>
    <m/>
    <m/>
    <m/>
    <m/>
    <m/>
    <m/>
    <m/>
    <m/>
    <m/>
    <m/>
    <m/>
    <m/>
    <m/>
    <m/>
    <m/>
    <m/>
    <m/>
    <m/>
    <m/>
    <m/>
    <m/>
    <m/>
    <m/>
    <m/>
    <m/>
    <m/>
    <m/>
    <m/>
    <m/>
    <n v="318481"/>
    <m/>
    <n v="155782"/>
    <m/>
    <n v="4122713"/>
    <m/>
    <n v="19460192"/>
    <m/>
    <m/>
    <m/>
    <n v="398864"/>
    <m/>
    <m/>
    <m/>
    <m/>
    <m/>
    <m/>
    <m/>
    <m/>
    <m/>
    <m/>
    <m/>
    <m/>
    <m/>
    <m/>
    <m/>
    <m/>
    <m/>
    <m/>
    <m/>
    <n v="21572054"/>
    <n v="3721938"/>
    <n v="11971254"/>
    <n v="642020"/>
    <m/>
    <m/>
    <m/>
    <m/>
    <n v="12486876"/>
    <n v="7904759"/>
    <m/>
    <m/>
    <m/>
    <n v="1251620"/>
    <m/>
    <n v="512957"/>
    <n v="3803326"/>
    <n v="284004"/>
    <n v="112749"/>
    <n v="47722"/>
    <n v="26982"/>
    <m/>
    <n v="104141"/>
    <n v="1424601"/>
    <n v="1199355"/>
    <n v="484793"/>
    <n v="433858"/>
    <n v="302665"/>
    <n v="600469"/>
    <n v="147549"/>
    <n v="4377303"/>
    <n v="244726"/>
    <n v="1379655"/>
    <n v="30960"/>
    <n v="27513"/>
    <n v="34048"/>
    <n v="42615"/>
    <m/>
    <n v="1904030"/>
    <m/>
    <n v="1233481"/>
    <n v="16083"/>
    <n v="12774458"/>
    <m/>
    <n v="15928052"/>
    <n v="5806381"/>
    <m/>
    <n v="79882"/>
    <n v="10041789"/>
    <n v="15928052"/>
    <m/>
    <n v="12765260"/>
    <m/>
    <n v="425598"/>
    <n v="0"/>
    <m/>
    <n v="3789178"/>
    <n v="3580879"/>
    <n v="7370057"/>
    <n v="-6136576"/>
    <m/>
    <m/>
    <m/>
    <n v="425598"/>
    <n v="-345716"/>
    <s v="0.16"/>
    <n v="929020.96"/>
    <n v="6649"/>
    <n v="0"/>
    <n v="67822"/>
    <n v="147454"/>
    <n v="125106"/>
    <n v="0"/>
    <n v="0"/>
    <n v="1560"/>
    <n v="84584"/>
    <n v="12043"/>
    <n v="46064"/>
    <n v="14449"/>
    <n v="9944"/>
    <n v="9646"/>
    <n v="24123"/>
    <n v="2189"/>
    <n v="50110"/>
    <n v="601743"/>
    <n v="0"/>
    <n v="363"/>
    <n v="385"/>
    <n v="26436"/>
    <n v="0"/>
    <n v="0"/>
    <n v="27184"/>
    <n v="531664"/>
    <n v="0"/>
    <n v="4636056"/>
    <n v="5722233"/>
    <n v="3139693"/>
    <n v="0"/>
    <n v="0"/>
    <n v="109200"/>
    <n v="3225769"/>
    <n v="285997"/>
    <n v="864442"/>
    <n v="300892"/>
    <n v="205732"/>
    <n v="257134"/>
    <n v="463374"/>
    <n v="114527"/>
    <n v="1715341"/>
    <n v="21572054"/>
    <n v="0"/>
    <n v="35413"/>
    <n v="29847"/>
    <n v="1274221"/>
    <n v="0"/>
    <n v="0"/>
    <n v="1339481"/>
    <m/>
    <x v="0"/>
    <x v="0"/>
    <m/>
    <m/>
    <n v="84584"/>
    <m/>
    <x v="0"/>
    <x v="0"/>
    <m/>
    <m/>
    <n v="3225769"/>
    <n v="375"/>
    <n v="486"/>
    <n v="291"/>
    <n v="289"/>
    <n v="387"/>
    <n v="218"/>
    <n v="78"/>
    <n v="100"/>
    <n v="55"/>
    <n v="1"/>
    <n v="0"/>
    <n v="0"/>
    <n v="0"/>
    <n v="0"/>
    <n v="1"/>
    <n v="0"/>
    <n v="0"/>
    <n v="0"/>
    <n v="0"/>
    <n v="1"/>
    <n v="1"/>
    <n v="0"/>
    <n v="0"/>
    <n v="0"/>
    <n v="1"/>
    <n v="0"/>
    <n v="0"/>
    <n v="0"/>
    <n v="0"/>
  </r>
  <r>
    <n v="206190022"/>
    <x v="177"/>
    <d v="2024-01-01T00:00:00"/>
    <d v="2024-12-31T00:00:00"/>
    <n v="366"/>
    <s v="In Process"/>
    <x v="0"/>
    <x v="17"/>
    <x v="0"/>
    <x v="0"/>
    <s v="11 - Los Angeles"/>
    <x v="30"/>
    <s v="818-247-4476"/>
    <s v="330 MISSION ROAD"/>
    <s v="GLENDALE"/>
    <s v="91205"/>
    <s v="1003540329"/>
    <s v="MARY ARUTYYNYAN"/>
    <s v="No"/>
    <m/>
    <n v="125"/>
    <n v="125"/>
    <x v="0"/>
    <n v="45750"/>
    <n v="41649"/>
    <n v="209.55"/>
    <n v="334"/>
    <n v="295"/>
    <n v="13744"/>
    <m/>
    <m/>
    <n v="27414"/>
    <m/>
    <n v="353"/>
    <n v="11"/>
    <n v="127"/>
    <x v="0"/>
    <n v="41649"/>
    <m/>
    <m/>
    <m/>
    <m/>
    <m/>
    <m/>
    <m/>
    <m/>
    <n v="11869965"/>
    <n v="7581252"/>
    <n v="-2661314"/>
    <n v="1238"/>
    <n v="22113769"/>
    <n v="17553914"/>
    <n v="4559855"/>
    <n v="-1733097"/>
    <m/>
    <m/>
    <n v="2826758"/>
    <n v="3917040"/>
    <m/>
    <m/>
    <n v="7812990"/>
    <m/>
    <n v="100605"/>
    <n v="3135"/>
    <n v="36195"/>
    <n v="11869965"/>
    <m/>
    <m/>
    <m/>
    <m/>
    <m/>
    <m/>
    <m/>
    <m/>
    <n v="7447860"/>
    <m/>
    <m/>
    <m/>
    <m/>
    <m/>
    <n v="20543"/>
    <m/>
    <m/>
    <m/>
    <n v="103857"/>
    <m/>
    <n v="7319"/>
    <m/>
    <n v="1673"/>
    <m/>
    <n v="9163"/>
    <n v="0"/>
    <n v="2761066"/>
    <n v="0"/>
    <n v="2561006"/>
    <n v="1195959"/>
    <n v="887880"/>
    <n v="69224"/>
    <m/>
    <n v="96954"/>
    <m/>
    <m/>
    <m/>
    <m/>
    <m/>
    <m/>
    <m/>
    <m/>
    <m/>
    <m/>
    <m/>
    <m/>
    <m/>
    <m/>
    <m/>
    <m/>
    <m/>
    <m/>
    <m/>
    <m/>
    <m/>
    <m/>
    <m/>
    <m/>
    <m/>
    <m/>
    <m/>
    <m/>
    <m/>
    <m/>
    <m/>
    <m/>
    <n v="-1689816"/>
    <m/>
    <m/>
    <m/>
    <m/>
    <m/>
    <n v="-931888"/>
    <m/>
    <m/>
    <m/>
    <n v="-39023"/>
    <m/>
    <n v="-587"/>
    <m/>
    <m/>
    <m/>
    <m/>
    <m/>
    <m/>
    <m/>
    <m/>
    <m/>
    <m/>
    <m/>
    <m/>
    <m/>
    <m/>
    <m/>
    <m/>
    <m/>
    <n v="8795133"/>
    <n v="1837944"/>
    <n v="6920837"/>
    <n v="278347"/>
    <n v="7012180"/>
    <m/>
    <m/>
    <m/>
    <m/>
    <m/>
    <m/>
    <m/>
    <m/>
    <n v="23040"/>
    <m/>
    <n v="668104"/>
    <n v="1200"/>
    <n v="309994"/>
    <n v="135795"/>
    <n v="486984"/>
    <n v="48365"/>
    <m/>
    <n v="31767"/>
    <n v="515840"/>
    <n v="372358"/>
    <n v="212516"/>
    <n v="1005162"/>
    <n v="51214"/>
    <n v="146084"/>
    <n v="130391"/>
    <n v="4200255"/>
    <m/>
    <n v="1734545"/>
    <n v="78279"/>
    <n v="38435"/>
    <m/>
    <n v="19700"/>
    <n v="331706"/>
    <n v="4175062"/>
    <m/>
    <m/>
    <m/>
    <n v="35548"/>
    <m/>
    <n v="4210610"/>
    <n v="2698414"/>
    <m/>
    <m/>
    <n v="1512196"/>
    <n v="4210610"/>
    <m/>
    <m/>
    <m/>
    <m/>
    <n v="0"/>
    <m/>
    <m/>
    <m/>
    <n v="0"/>
    <n v="0"/>
    <m/>
    <m/>
    <m/>
    <m/>
    <m/>
    <s v="-0.13"/>
    <n v="-350793.82"/>
    <n v="2024"/>
    <n v="0"/>
    <n v="11548"/>
    <n v="44376"/>
    <n v="91572"/>
    <n v="0"/>
    <n v="0"/>
    <n v="10446"/>
    <n v="18606"/>
    <n v="2441"/>
    <n v="9048"/>
    <n v="2696"/>
    <n v="20272"/>
    <n v="697"/>
    <n v="5491"/>
    <n v="2070"/>
    <n v="27527"/>
    <n v="248814"/>
    <n v="0"/>
    <n v="0"/>
    <n v="0"/>
    <n v="541"/>
    <n v="0"/>
    <n v="0"/>
    <n v="541"/>
    <n v="181862"/>
    <n v="0"/>
    <n v="639552"/>
    <n v="1945316"/>
    <n v="2321456"/>
    <n v="0"/>
    <n v="0"/>
    <n v="458551"/>
    <n v="925604"/>
    <n v="77184"/>
    <n v="162393"/>
    <n v="48487"/>
    <n v="480272"/>
    <n v="31537"/>
    <n v="116569"/>
    <n v="108152"/>
    <n v="1298198"/>
    <n v="8795133"/>
    <n v="0"/>
    <n v="0"/>
    <n v="0"/>
    <n v="19067"/>
    <n v="0"/>
    <n v="0"/>
    <n v="19067"/>
    <m/>
    <x v="0"/>
    <x v="0"/>
    <m/>
    <m/>
    <n v="18606"/>
    <m/>
    <x v="0"/>
    <x v="0"/>
    <m/>
    <m/>
    <n v="925604"/>
    <n v="160"/>
    <n v="235"/>
    <n v="109"/>
    <n v="118"/>
    <n v="176"/>
    <n v="80"/>
    <n v="60"/>
    <n v="95"/>
    <n v="36"/>
    <n v="1"/>
    <n v="0"/>
    <n v="0"/>
    <n v="0"/>
    <n v="0"/>
    <n v="1"/>
    <n v="1"/>
    <n v="0"/>
    <n v="0"/>
    <n v="0"/>
    <n v="0"/>
    <n v="0"/>
    <n v="0"/>
    <n v="0"/>
    <n v="0"/>
    <n v="1"/>
    <n v="0"/>
    <n v="0"/>
    <n v="0"/>
    <n v="0"/>
  </r>
  <r>
    <n v="206190024"/>
    <x v="178"/>
    <d v="2024-01-01T00:00:00"/>
    <d v="2024-12-31T00:00:00"/>
    <n v="366"/>
    <s v="In Process"/>
    <x v="0"/>
    <x v="17"/>
    <x v="0"/>
    <x v="0"/>
    <s v="11 - Los Angeles"/>
    <x v="31"/>
    <s v="310-323-3194"/>
    <s v="1140 WEST ROSECRANS AVENUE"/>
    <s v="GARDENA"/>
    <s v="90247"/>
    <s v="1669462891"/>
    <s v="RYAN BAUTISTA"/>
    <s v="Yes"/>
    <m/>
    <n v="113"/>
    <n v="113"/>
    <x v="0"/>
    <n v="41358"/>
    <n v="35451"/>
    <n v="188.99"/>
    <n v="428"/>
    <n v="486"/>
    <n v="6881"/>
    <n v="2307"/>
    <n v="335"/>
    <n v="23956"/>
    <m/>
    <n v="1022"/>
    <n v="13"/>
    <n v="937"/>
    <x v="0"/>
    <n v="35451"/>
    <m/>
    <m/>
    <m/>
    <m/>
    <m/>
    <m/>
    <m/>
    <m/>
    <n v="11580115"/>
    <n v="4911304"/>
    <n v="1387475"/>
    <n v="7568"/>
    <n v="15111512"/>
    <n v="16189709"/>
    <n v="-1078197"/>
    <n v="103364"/>
    <m/>
    <m/>
    <n v="-974833"/>
    <n v="2291300"/>
    <n v="791600"/>
    <n v="100464"/>
    <n v="7729036"/>
    <m/>
    <n v="360015"/>
    <n v="4250"/>
    <n v="303450"/>
    <n v="11580115"/>
    <m/>
    <m/>
    <m/>
    <m/>
    <m/>
    <m/>
    <m/>
    <m/>
    <n v="3916324"/>
    <m/>
    <n v="540139"/>
    <m/>
    <n v="744"/>
    <m/>
    <n v="161731"/>
    <m/>
    <m/>
    <m/>
    <n v="291891"/>
    <m/>
    <n v="204"/>
    <m/>
    <n v="271"/>
    <m/>
    <n v="131594"/>
    <n v="35180"/>
    <n v="2055475"/>
    <n v="0"/>
    <n v="2157402"/>
    <n v="143600"/>
    <n v="224936"/>
    <n v="65317"/>
    <m/>
    <n v="97800"/>
    <m/>
    <m/>
    <m/>
    <m/>
    <m/>
    <m/>
    <m/>
    <m/>
    <m/>
    <m/>
    <m/>
    <m/>
    <m/>
    <m/>
    <m/>
    <m/>
    <m/>
    <m/>
    <m/>
    <m/>
    <m/>
    <m/>
    <m/>
    <m/>
    <m/>
    <m/>
    <m/>
    <m/>
    <m/>
    <m/>
    <m/>
    <m/>
    <n v="214899"/>
    <m/>
    <n v="354426"/>
    <m/>
    <n v="14782"/>
    <m/>
    <n v="651811"/>
    <m/>
    <m/>
    <m/>
    <n v="116228"/>
    <m/>
    <n v="35329"/>
    <m/>
    <m/>
    <m/>
    <m/>
    <m/>
    <m/>
    <m/>
    <m/>
    <m/>
    <m/>
    <m/>
    <m/>
    <m/>
    <m/>
    <m/>
    <m/>
    <m/>
    <n v="7143382"/>
    <n v="1397125"/>
    <n v="7649202"/>
    <n v="137121"/>
    <n v="6820902"/>
    <m/>
    <m/>
    <m/>
    <m/>
    <m/>
    <m/>
    <m/>
    <m/>
    <n v="11288"/>
    <m/>
    <n v="655135"/>
    <m/>
    <n v="696542"/>
    <n v="67921"/>
    <n v="158758"/>
    <n v="45911"/>
    <m/>
    <n v="45509"/>
    <n v="475745"/>
    <n v="493676"/>
    <n v="191588"/>
    <n v="811680"/>
    <n v="122662"/>
    <n v="499785"/>
    <n v="157780"/>
    <n v="3959797"/>
    <n v="8675"/>
    <n v="778199"/>
    <n v="85032"/>
    <n v="48592"/>
    <m/>
    <n v="7171"/>
    <n v="47361"/>
    <n v="3401100"/>
    <m/>
    <n v="146628"/>
    <m/>
    <n v="702583"/>
    <m/>
    <n v="4250311"/>
    <n v="4945275"/>
    <m/>
    <m/>
    <n v="-694964"/>
    <n v="4250311"/>
    <m/>
    <n v="702583"/>
    <m/>
    <m/>
    <n v="0"/>
    <m/>
    <n v="291415"/>
    <n v="720113"/>
    <n v="1011528"/>
    <n v="-864900"/>
    <m/>
    <m/>
    <m/>
    <m/>
    <m/>
    <s v="0.12"/>
    <n v="593433"/>
    <n v="2245"/>
    <n v="0"/>
    <n v="10346"/>
    <n v="40329"/>
    <n v="97764"/>
    <n v="0"/>
    <n v="0"/>
    <n v="3230"/>
    <m/>
    <n v="3979"/>
    <m/>
    <m/>
    <n v="21232"/>
    <n v="3520"/>
    <n v="21572"/>
    <n v="3711"/>
    <n v="28816"/>
    <n v="236744"/>
    <n v="0"/>
    <n v="0"/>
    <n v="6228"/>
    <n v="9714"/>
    <n v="0"/>
    <n v="0"/>
    <n v="15942"/>
    <n v="184072"/>
    <n v="0"/>
    <n v="632716"/>
    <n v="1623046"/>
    <n v="2571042"/>
    <n v="0"/>
    <n v="0"/>
    <n v="132506"/>
    <m/>
    <n v="91359"/>
    <m/>
    <m/>
    <n v="411966"/>
    <n v="86873"/>
    <n v="408784"/>
    <n v="128773"/>
    <n v="872245"/>
    <n v="7143382"/>
    <n v="0"/>
    <n v="0"/>
    <n v="186836"/>
    <n v="194289"/>
    <n v="0"/>
    <n v="0"/>
    <n v="381125"/>
    <m/>
    <x v="0"/>
    <x v="0"/>
    <m/>
    <m/>
    <m/>
    <m/>
    <x v="0"/>
    <x v="0"/>
    <m/>
    <m/>
    <m/>
    <n v="144"/>
    <n v="219"/>
    <n v="93"/>
    <n v="97"/>
    <n v="156"/>
    <n v="57"/>
    <n v="55"/>
    <n v="94"/>
    <n v="33"/>
    <n v="1"/>
    <n v="0"/>
    <n v="0"/>
    <n v="0"/>
    <n v="0"/>
    <n v="1"/>
    <n v="1"/>
    <n v="0"/>
    <n v="0"/>
    <n v="0"/>
    <n v="0"/>
    <n v="0"/>
    <n v="0"/>
    <n v="0"/>
    <n v="0"/>
    <n v="1"/>
    <n v="0"/>
    <n v="0"/>
    <n v="0"/>
    <n v="0"/>
  </r>
  <r>
    <n v="206190027"/>
    <x v="179"/>
    <d v="2024-01-01T00:00:00"/>
    <d v="2024-12-31T00:00:00"/>
    <n v="366"/>
    <s v="In Process"/>
    <x v="0"/>
    <x v="17"/>
    <x v="0"/>
    <x v="0"/>
    <s v="11 - Los Angeles"/>
    <x v="26"/>
    <s v="626-962-4461"/>
    <s v="1495 W CAMERON AVE"/>
    <s v="WEST COVINA"/>
    <s v="91790"/>
    <s v="LTC06228J"/>
    <s v="AMUCHE OBINWA"/>
    <s v="Yes"/>
    <m/>
    <n v="99"/>
    <n v="99"/>
    <x v="2"/>
    <n v="36234"/>
    <n v="30912"/>
    <n v="191.56"/>
    <n v="265"/>
    <n v="329"/>
    <n v="3400"/>
    <n v="2196"/>
    <n v="586"/>
    <n v="23200"/>
    <n v="55"/>
    <n v="1196"/>
    <n v="36"/>
    <n v="243"/>
    <x v="0"/>
    <n v="30912"/>
    <m/>
    <m/>
    <m/>
    <m/>
    <m/>
    <m/>
    <m/>
    <m/>
    <n v="9273600"/>
    <n v="2457731"/>
    <n v="-1502709"/>
    <n v="6727"/>
    <n v="13240767"/>
    <n v="11787298"/>
    <n v="1453469"/>
    <n v="9848"/>
    <m/>
    <m/>
    <n v="1463317"/>
    <n v="1020000"/>
    <n v="658800"/>
    <n v="175800"/>
    <n v="6960000"/>
    <n v="16500"/>
    <n v="358800"/>
    <n v="10800"/>
    <n v="72900"/>
    <n v="9273600"/>
    <m/>
    <m/>
    <m/>
    <m/>
    <m/>
    <m/>
    <m/>
    <m/>
    <n v="1959132"/>
    <m/>
    <n v="328712"/>
    <m/>
    <n v="17787"/>
    <m/>
    <n v="152042"/>
    <m/>
    <m/>
    <m/>
    <m/>
    <m/>
    <n v="58"/>
    <m/>
    <m/>
    <m/>
    <n v="66616"/>
    <n v="64692"/>
    <n v="823350"/>
    <n v="0"/>
    <n v="877880"/>
    <n v="143000"/>
    <n v="356080"/>
    <n v="88952"/>
    <m/>
    <n v="37161"/>
    <m/>
    <m/>
    <m/>
    <m/>
    <m/>
    <m/>
    <m/>
    <m/>
    <m/>
    <m/>
    <m/>
    <m/>
    <m/>
    <m/>
    <m/>
    <m/>
    <m/>
    <m/>
    <m/>
    <m/>
    <m/>
    <m/>
    <m/>
    <m/>
    <m/>
    <m/>
    <m/>
    <m/>
    <n v="60715"/>
    <m/>
    <m/>
    <m/>
    <n v="-272886"/>
    <m/>
    <n v="-1011963"/>
    <m/>
    <n v="-184229"/>
    <m/>
    <n v="-477262"/>
    <m/>
    <n v="16500"/>
    <m/>
    <n v="358800"/>
    <m/>
    <n v="7616"/>
    <m/>
    <m/>
    <m/>
    <m/>
    <m/>
    <m/>
    <m/>
    <m/>
    <m/>
    <m/>
    <m/>
    <m/>
    <m/>
    <m/>
    <m/>
    <m/>
    <m/>
    <n v="5073463"/>
    <n v="1095823"/>
    <n v="5618012"/>
    <n v="70456"/>
    <n v="4888578"/>
    <m/>
    <m/>
    <m/>
    <m/>
    <m/>
    <m/>
    <m/>
    <m/>
    <n v="21613"/>
    <n v="31282"/>
    <n v="248700"/>
    <m/>
    <n v="337497"/>
    <n v="49272"/>
    <n v="175165"/>
    <n v="14193"/>
    <m/>
    <n v="25468"/>
    <n v="323989"/>
    <n v="287358"/>
    <n v="171069"/>
    <n v="946070"/>
    <n v="118728"/>
    <n v="164933"/>
    <n v="143943"/>
    <n v="2834906"/>
    <n v="12682"/>
    <n v="792755"/>
    <n v="29810"/>
    <n v="39720"/>
    <m/>
    <m/>
    <n v="129567"/>
    <n v="4051228"/>
    <m/>
    <n v="78947"/>
    <m/>
    <n v="1543"/>
    <n v="466814"/>
    <n v="4598532"/>
    <n v="3586800"/>
    <m/>
    <m/>
    <n v="1011732"/>
    <n v="4598532"/>
    <m/>
    <m/>
    <n v="124008"/>
    <m/>
    <n v="0"/>
    <m/>
    <n v="72575"/>
    <n v="117937"/>
    <n v="190512"/>
    <n v="-111565"/>
    <m/>
    <m/>
    <m/>
    <m/>
    <m/>
    <s v="0.11"/>
    <n v="394548"/>
    <n v="1913"/>
    <n v="0"/>
    <n v="8467"/>
    <n v="28012"/>
    <n v="77723"/>
    <n v="0"/>
    <n v="0"/>
    <n v="3588"/>
    <n v="9728"/>
    <n v="2088"/>
    <m/>
    <m/>
    <m/>
    <n v="3541"/>
    <n v="6274"/>
    <n v="3387"/>
    <n v="9826"/>
    <n v="154547"/>
    <n v="0"/>
    <n v="0"/>
    <n v="284"/>
    <n v="254"/>
    <n v="0"/>
    <n v="0"/>
    <n v="538"/>
    <n v="173860"/>
    <n v="0"/>
    <n v="483480"/>
    <n v="1099610"/>
    <n v="1909411"/>
    <n v="0"/>
    <n v="0"/>
    <n v="133103"/>
    <n v="489788"/>
    <n v="46563"/>
    <m/>
    <m/>
    <m/>
    <n v="93734"/>
    <n v="133382"/>
    <n v="118371"/>
    <n v="392161"/>
    <n v="5073463"/>
    <n v="0"/>
    <n v="0"/>
    <n v="14929"/>
    <n v="9714"/>
    <n v="0"/>
    <n v="0"/>
    <n v="24643"/>
    <m/>
    <x v="0"/>
    <x v="0"/>
    <m/>
    <m/>
    <n v="9728"/>
    <m/>
    <x v="0"/>
    <x v="0"/>
    <m/>
    <m/>
    <n v="489788"/>
    <n v="123"/>
    <n v="192"/>
    <n v="79"/>
    <n v="93"/>
    <n v="151"/>
    <n v="58"/>
    <n v="56"/>
    <n v="88"/>
    <n v="35"/>
    <n v="1"/>
    <n v="0"/>
    <n v="0"/>
    <n v="0"/>
    <n v="1"/>
    <n v="0"/>
    <n v="1"/>
    <n v="0"/>
    <n v="0"/>
    <n v="0"/>
    <n v="0"/>
    <n v="0"/>
    <n v="0"/>
    <n v="0"/>
    <n v="0"/>
    <n v="1"/>
    <n v="0"/>
    <n v="0"/>
    <n v="0"/>
    <n v="0"/>
  </r>
  <r>
    <n v="206190028"/>
    <x v="180"/>
    <d v="2024-01-01T00:00:00"/>
    <d v="2024-12-31T00:00:00"/>
    <n v="366"/>
    <s v="In Process"/>
    <x v="0"/>
    <x v="17"/>
    <x v="0"/>
    <x v="0"/>
    <s v="11 - Los Angeles"/>
    <x v="32"/>
    <s v="562-942-7019"/>
    <s v="8925 MINES AVENUE"/>
    <s v="PICO RIVERA"/>
    <s v="90660"/>
    <s v="1346569258"/>
    <s v="ZAHRA GHORBANI"/>
    <s v="No"/>
    <m/>
    <n v="86"/>
    <n v="86"/>
    <x v="2"/>
    <n v="31476"/>
    <n v="27131"/>
    <n v="202.23"/>
    <n v="203"/>
    <n v="215"/>
    <n v="7986"/>
    <m/>
    <n v="17499"/>
    <m/>
    <m/>
    <n v="978"/>
    <m/>
    <n v="668"/>
    <x v="0"/>
    <n v="27131"/>
    <m/>
    <m/>
    <m/>
    <m/>
    <m/>
    <m/>
    <m/>
    <m/>
    <n v="9700343"/>
    <n v="2325564"/>
    <n v="-1390344"/>
    <n v="368"/>
    <n v="13416619"/>
    <n v="12537497"/>
    <n v="879122"/>
    <n v="318705"/>
    <n v="82000"/>
    <m/>
    <n v="1115827"/>
    <n v="2905143"/>
    <m/>
    <n v="6199250"/>
    <m/>
    <m/>
    <n v="360100"/>
    <m/>
    <n v="235850"/>
    <n v="9700343"/>
    <m/>
    <m/>
    <m/>
    <m/>
    <m/>
    <m/>
    <m/>
    <m/>
    <n v="2054075"/>
    <m/>
    <m/>
    <m/>
    <m/>
    <m/>
    <m/>
    <m/>
    <m/>
    <m/>
    <n v="271461"/>
    <m/>
    <n v="28"/>
    <m/>
    <m/>
    <m/>
    <n v="6302"/>
    <n v="0"/>
    <n v="994091"/>
    <n v="0"/>
    <n v="758592"/>
    <n v="129999"/>
    <n v="380627"/>
    <n v="40078"/>
    <m/>
    <n v="15875"/>
    <m/>
    <m/>
    <m/>
    <m/>
    <m/>
    <m/>
    <m/>
    <m/>
    <m/>
    <m/>
    <m/>
    <m/>
    <m/>
    <m/>
    <m/>
    <m/>
    <m/>
    <m/>
    <m/>
    <m/>
    <m/>
    <m/>
    <m/>
    <m/>
    <m/>
    <m/>
    <m/>
    <m/>
    <m/>
    <m/>
    <m/>
    <m/>
    <n v="-2487669"/>
    <m/>
    <m/>
    <m/>
    <n v="958438"/>
    <m/>
    <m/>
    <m/>
    <m/>
    <m/>
    <n v="108257"/>
    <m/>
    <n v="30630"/>
    <m/>
    <m/>
    <m/>
    <m/>
    <m/>
    <m/>
    <m/>
    <m/>
    <m/>
    <m/>
    <m/>
    <m/>
    <m/>
    <m/>
    <m/>
    <m/>
    <m/>
    <n v="5488168"/>
    <n v="1376181"/>
    <n v="5673148"/>
    <n v="273265"/>
    <n v="4554255"/>
    <m/>
    <m/>
    <m/>
    <m/>
    <m/>
    <m/>
    <m/>
    <m/>
    <n v="18997"/>
    <n v="3048"/>
    <n v="405452"/>
    <m/>
    <n v="409042"/>
    <n v="78016"/>
    <n v="307453"/>
    <n v="41009"/>
    <m/>
    <n v="119701"/>
    <n v="567693"/>
    <n v="150722"/>
    <n v="155488"/>
    <n v="695925"/>
    <n v="84108"/>
    <n v="181588"/>
    <n v="43033"/>
    <n v="3912319"/>
    <m/>
    <n v="634725"/>
    <n v="140283"/>
    <n v="22095"/>
    <m/>
    <n v="7801"/>
    <n v="4744"/>
    <n v="9644032"/>
    <m/>
    <n v="57269"/>
    <m/>
    <n v="534025"/>
    <m/>
    <n v="10235326"/>
    <n v="3134346"/>
    <m/>
    <m/>
    <n v="7100980"/>
    <n v="10235326"/>
    <m/>
    <m/>
    <m/>
    <m/>
    <n v="0"/>
    <m/>
    <n v="177893"/>
    <n v="164733"/>
    <n v="342626"/>
    <n v="-285357"/>
    <m/>
    <m/>
    <m/>
    <m/>
    <m/>
    <s v="0.61"/>
    <n v="1911951.06"/>
    <n v="2541"/>
    <n v="0"/>
    <n v="6152"/>
    <n v="28399"/>
    <n v="75062"/>
    <n v="0"/>
    <n v="0"/>
    <n v="3207"/>
    <m/>
    <n v="4561"/>
    <n v="5371"/>
    <n v="5392"/>
    <n v="14366"/>
    <n v="2062"/>
    <n v="6760"/>
    <n v="1268"/>
    <n v="21884"/>
    <n v="177025"/>
    <n v="0"/>
    <n v="0"/>
    <n v="0"/>
    <n v="0"/>
    <n v="0"/>
    <n v="0"/>
    <n v="0"/>
    <n v="234782"/>
    <n v="0"/>
    <n v="314703"/>
    <n v="1033292"/>
    <n v="1717039"/>
    <n v="0"/>
    <n v="0"/>
    <n v="131142"/>
    <m/>
    <n v="203819"/>
    <n v="111710"/>
    <n v="96816"/>
    <n v="320444"/>
    <n v="69766"/>
    <n v="136996"/>
    <n v="35610"/>
    <n v="1082049"/>
    <n v="5488168"/>
    <n v="0"/>
    <n v="0"/>
    <n v="0"/>
    <n v="0"/>
    <n v="0"/>
    <n v="0"/>
    <n v="0"/>
    <m/>
    <x v="0"/>
    <x v="0"/>
    <m/>
    <m/>
    <m/>
    <m/>
    <x v="0"/>
    <x v="0"/>
    <m/>
    <m/>
    <m/>
    <n v="113"/>
    <n v="154"/>
    <n v="84"/>
    <n v="77"/>
    <n v="111"/>
    <n v="55"/>
    <n v="50"/>
    <n v="72"/>
    <n v="38"/>
    <n v="1"/>
    <n v="0"/>
    <n v="0"/>
    <n v="0"/>
    <n v="1"/>
    <n v="0"/>
    <n v="1"/>
    <n v="0"/>
    <n v="0"/>
    <n v="0"/>
    <n v="0"/>
    <n v="0"/>
    <n v="0"/>
    <n v="0"/>
    <n v="0"/>
    <n v="1"/>
    <n v="0"/>
    <n v="0"/>
    <n v="0"/>
    <n v="0"/>
  </r>
  <r>
    <n v="206190032"/>
    <x v="181"/>
    <d v="2024-01-01T00:00:00"/>
    <d v="2024-12-31T00:00:00"/>
    <n v="366"/>
    <s v="In Process"/>
    <x v="0"/>
    <x v="17"/>
    <x v="0"/>
    <x v="0"/>
    <s v="11 - Los Angeles"/>
    <x v="25"/>
    <s v="213-484-0784"/>
    <s v="415 S UNION AVE"/>
    <s v="LOS ANGELES"/>
    <s v="90017"/>
    <s v="ZZT05704J"/>
    <s v="AMUCHE OBINWA"/>
    <s v="Yes"/>
    <m/>
    <n v="49"/>
    <n v="49"/>
    <x v="1"/>
    <n v="17934"/>
    <n v="15788"/>
    <n v="197.67"/>
    <n v="103"/>
    <n v="96"/>
    <n v="1799"/>
    <n v="583"/>
    <n v="229"/>
    <n v="11327"/>
    <m/>
    <n v="1134"/>
    <n v="590"/>
    <n v="126"/>
    <x v="0"/>
    <n v="15788"/>
    <m/>
    <m/>
    <m/>
    <m/>
    <m/>
    <m/>
    <m/>
    <m/>
    <n v="4552787"/>
    <n v="1320520"/>
    <n v="-780306"/>
    <m/>
    <n v="6653613"/>
    <n v="6791484"/>
    <n v="-137871"/>
    <n v="2429"/>
    <m/>
    <m/>
    <n v="-135442"/>
    <n v="518778"/>
    <n v="168120"/>
    <n v="66037"/>
    <n v="3266367"/>
    <m/>
    <n v="327012"/>
    <n v="170138"/>
    <n v="36335"/>
    <n v="4552787"/>
    <m/>
    <m/>
    <m/>
    <m/>
    <m/>
    <m/>
    <m/>
    <m/>
    <n v="963849"/>
    <m/>
    <n v="344724"/>
    <m/>
    <m/>
    <m/>
    <n v="11407"/>
    <m/>
    <m/>
    <m/>
    <m/>
    <m/>
    <n v="540"/>
    <m/>
    <m/>
    <m/>
    <n v="33203"/>
    <n v="643"/>
    <n v="441090"/>
    <n v="0"/>
    <n v="466050"/>
    <n v="158600"/>
    <n v="167478"/>
    <n v="36495"/>
    <m/>
    <n v="16961"/>
    <m/>
    <m/>
    <m/>
    <m/>
    <m/>
    <m/>
    <m/>
    <m/>
    <m/>
    <m/>
    <m/>
    <m/>
    <m/>
    <m/>
    <m/>
    <m/>
    <m/>
    <m/>
    <m/>
    <m/>
    <m/>
    <m/>
    <m/>
    <m/>
    <m/>
    <m/>
    <m/>
    <m/>
    <n v="2996"/>
    <m/>
    <m/>
    <m/>
    <n v="-299151"/>
    <m/>
    <n v="-157074"/>
    <m/>
    <n v="-317301"/>
    <m/>
    <n v="-7486"/>
    <m/>
    <m/>
    <m/>
    <m/>
    <m/>
    <n v="-2290"/>
    <m/>
    <m/>
    <m/>
    <m/>
    <m/>
    <m/>
    <m/>
    <m/>
    <m/>
    <m/>
    <m/>
    <m/>
    <m/>
    <m/>
    <m/>
    <m/>
    <m/>
    <n v="3387219"/>
    <n v="754116"/>
    <n v="2650149"/>
    <n v="36584"/>
    <n v="2728852"/>
    <m/>
    <m/>
    <m/>
    <m/>
    <m/>
    <m/>
    <m/>
    <m/>
    <n v="16727"/>
    <m/>
    <n v="148597"/>
    <m/>
    <n v="119157"/>
    <n v="73266"/>
    <n v="82576"/>
    <n v="24471"/>
    <m/>
    <n v="13553"/>
    <n v="414261"/>
    <n v="307665"/>
    <n v="53549"/>
    <n v="504750"/>
    <n v="40487"/>
    <n v="111383"/>
    <n v="122756"/>
    <n v="1537514"/>
    <n v="6711"/>
    <n v="424765"/>
    <n v="27300"/>
    <n v="19627"/>
    <m/>
    <m/>
    <n v="13517"/>
    <n v="1753774"/>
    <m/>
    <n v="30117"/>
    <m/>
    <n v="771"/>
    <n v="225000"/>
    <n v="2009662"/>
    <n v="1674773"/>
    <m/>
    <m/>
    <n v="334889"/>
    <n v="2009662"/>
    <n v="143632"/>
    <m/>
    <m/>
    <m/>
    <n v="0"/>
    <m/>
    <n v="81938"/>
    <n v="59078"/>
    <n v="141016"/>
    <n v="-110899"/>
    <m/>
    <m/>
    <m/>
    <m/>
    <m/>
    <s v="0.05"/>
    <n v="83738.650000000009"/>
    <n v="2114"/>
    <n v="0"/>
    <n v="4076"/>
    <n v="17221"/>
    <n v="43856"/>
    <n v="0"/>
    <n v="0"/>
    <n v="1070"/>
    <n v="3899"/>
    <n v="7030"/>
    <n v="10080"/>
    <n v="2043"/>
    <n v="12004"/>
    <n v="1284"/>
    <n v="4005"/>
    <n v="2292"/>
    <n v="5524"/>
    <n v="116498"/>
    <n v="0"/>
    <n v="0"/>
    <n v="0"/>
    <n v="0"/>
    <n v="0"/>
    <n v="0"/>
    <n v="0"/>
    <n v="145050"/>
    <n v="0"/>
    <n v="218321"/>
    <n v="663004"/>
    <n v="1014363"/>
    <n v="0"/>
    <n v="0"/>
    <n v="43229"/>
    <n v="178242"/>
    <n v="167608"/>
    <n v="198362"/>
    <n v="37942"/>
    <n v="265528"/>
    <n v="31384"/>
    <n v="91609"/>
    <n v="101227"/>
    <n v="231350"/>
    <n v="3387219"/>
    <n v="0"/>
    <n v="0"/>
    <n v="0"/>
    <n v="0"/>
    <n v="0"/>
    <n v="0"/>
    <n v="0"/>
    <m/>
    <x v="0"/>
    <x v="0"/>
    <m/>
    <m/>
    <n v="3899"/>
    <m/>
    <x v="0"/>
    <x v="0"/>
    <m/>
    <m/>
    <n v="178242"/>
    <n v="84"/>
    <n v="120"/>
    <n v="55"/>
    <n v="52"/>
    <n v="73"/>
    <n v="34"/>
    <n v="35"/>
    <n v="42"/>
    <n v="28"/>
    <n v="1"/>
    <n v="0"/>
    <n v="0"/>
    <n v="1"/>
    <n v="0"/>
    <n v="0"/>
    <n v="1"/>
    <n v="0"/>
    <n v="0"/>
    <n v="0"/>
    <n v="0"/>
    <n v="0"/>
    <n v="0"/>
    <n v="0"/>
    <n v="0"/>
    <n v="1"/>
    <n v="0"/>
    <n v="0"/>
    <n v="0"/>
    <n v="0"/>
  </r>
  <r>
    <n v="206190033"/>
    <x v="182"/>
    <d v="2024-01-01T00:00:00"/>
    <d v="2024-12-31T00:00:00"/>
    <n v="366"/>
    <s v="In Process"/>
    <x v="0"/>
    <x v="17"/>
    <x v="0"/>
    <x v="0"/>
    <s v="11 - Los Angeles"/>
    <x v="33"/>
    <s v="310782187"/>
    <s v="44445 NORTH 15TH STREET WEST"/>
    <s v="LANCASTER"/>
    <s v="93534"/>
    <s v="1801584164"/>
    <s v="JACK SPENCER"/>
    <s v="Yes"/>
    <m/>
    <n v="299"/>
    <n v="299"/>
    <x v="0"/>
    <n v="109434"/>
    <n v="101443"/>
    <n v="217.48"/>
    <n v="737"/>
    <n v="698"/>
    <n v="9460"/>
    <n v="9066"/>
    <n v="7287"/>
    <n v="72491"/>
    <m/>
    <n v="379"/>
    <n v="586"/>
    <n v="2174"/>
    <x v="0"/>
    <n v="101443"/>
    <m/>
    <m/>
    <m/>
    <m/>
    <m/>
    <m/>
    <m/>
    <m/>
    <n v="51102319"/>
    <n v="7030441"/>
    <n v="15713394"/>
    <n v="23175"/>
    <n v="42442541"/>
    <n v="37815614"/>
    <n v="4626927"/>
    <n v="1002"/>
    <m/>
    <m/>
    <n v="4627929"/>
    <n v="11825000"/>
    <n v="11332500"/>
    <n v="2421755"/>
    <n v="24135789"/>
    <m/>
    <n v="473750"/>
    <n v="190450"/>
    <n v="723075"/>
    <n v="51102319"/>
    <m/>
    <m/>
    <m/>
    <m/>
    <m/>
    <m/>
    <m/>
    <m/>
    <n v="3959075"/>
    <m/>
    <n v="2771389"/>
    <m/>
    <n v="114314"/>
    <m/>
    <n v="82095"/>
    <m/>
    <m/>
    <m/>
    <n v="103298"/>
    <m/>
    <n v="270"/>
    <m/>
    <m/>
    <m/>
    <n v="0"/>
    <n v="0"/>
    <n v="2469700"/>
    <n v="58786"/>
    <n v="2060625"/>
    <n v="750445"/>
    <n v="1312809"/>
    <n v="240626"/>
    <m/>
    <n v="137450"/>
    <m/>
    <m/>
    <m/>
    <m/>
    <m/>
    <m/>
    <m/>
    <m/>
    <m/>
    <m/>
    <m/>
    <m/>
    <m/>
    <m/>
    <m/>
    <m/>
    <m/>
    <m/>
    <m/>
    <m/>
    <m/>
    <m/>
    <m/>
    <m/>
    <m/>
    <m/>
    <m/>
    <m/>
    <n v="50"/>
    <m/>
    <m/>
    <m/>
    <n v="5550838"/>
    <m/>
    <n v="9247736"/>
    <m/>
    <n v="-1455361"/>
    <m/>
    <n v="1952316"/>
    <m/>
    <m/>
    <m/>
    <n v="380606"/>
    <m/>
    <n v="37209"/>
    <m/>
    <m/>
    <m/>
    <m/>
    <m/>
    <m/>
    <m/>
    <m/>
    <m/>
    <m/>
    <m/>
    <m/>
    <m/>
    <m/>
    <m/>
    <m/>
    <m/>
    <n v="17636936"/>
    <n v="3790467"/>
    <n v="16388211"/>
    <n v="557658"/>
    <n v="14658922"/>
    <m/>
    <m/>
    <m/>
    <m/>
    <m/>
    <m/>
    <m/>
    <m/>
    <n v="113019"/>
    <m/>
    <n v="844135"/>
    <n v="208374"/>
    <n v="584381"/>
    <n v="230961"/>
    <n v="374167"/>
    <n v="110641"/>
    <m/>
    <n v="213311"/>
    <n v="1150118"/>
    <n v="922565"/>
    <n v="658734"/>
    <n v="2213889"/>
    <n v="189598"/>
    <n v="337023"/>
    <n v="127109"/>
    <n v="10392987"/>
    <n v="99583"/>
    <n v="3442661"/>
    <n v="142491"/>
    <n v="42687"/>
    <m/>
    <n v="20376"/>
    <n v="737882"/>
    <n v="10934230"/>
    <m/>
    <n v="567113"/>
    <m/>
    <m/>
    <m/>
    <n v="11501343"/>
    <n v="5445604"/>
    <m/>
    <m/>
    <n v="6055739"/>
    <n v="11501343"/>
    <n v="4445103"/>
    <m/>
    <m/>
    <m/>
    <n v="0"/>
    <m/>
    <n v="268436"/>
    <n v="433852"/>
    <n v="702288"/>
    <n v="-135175"/>
    <m/>
    <m/>
    <m/>
    <m/>
    <m/>
    <s v="0.00"/>
    <n v="0"/>
    <n v="2041"/>
    <n v="0"/>
    <n v="17835"/>
    <n v="104203"/>
    <n v="265473"/>
    <n v="0"/>
    <n v="0"/>
    <n v="0"/>
    <n v="30636"/>
    <n v="15635"/>
    <n v="35824"/>
    <n v="24581"/>
    <n v="48434"/>
    <n v="6020"/>
    <n v="13134"/>
    <n v="1953"/>
    <n v="40668"/>
    <n v="606437"/>
    <n v="0"/>
    <n v="257"/>
    <n v="1514"/>
    <n v="1704"/>
    <n v="0"/>
    <n v="0"/>
    <n v="3475"/>
    <n v="258656"/>
    <n v="0"/>
    <n v="994706"/>
    <n v="3856422"/>
    <n v="5822760"/>
    <n v="0"/>
    <n v="0"/>
    <n v="0"/>
    <n v="1517881"/>
    <n v="316056"/>
    <n v="614805"/>
    <n v="423093"/>
    <n v="932045"/>
    <n v="147335"/>
    <n v="231269"/>
    <n v="88921"/>
    <n v="2432987"/>
    <n v="17636936"/>
    <n v="0"/>
    <n v="18090"/>
    <n v="97035"/>
    <n v="72332"/>
    <n v="0"/>
    <n v="0"/>
    <n v="187457"/>
    <m/>
    <x v="0"/>
    <x v="0"/>
    <m/>
    <m/>
    <n v="30636"/>
    <m/>
    <x v="0"/>
    <x v="0"/>
    <m/>
    <m/>
    <n v="1517881"/>
    <n v="339"/>
    <n v="613"/>
    <n v="202"/>
    <n v="238"/>
    <n v="456"/>
    <n v="135"/>
    <n v="154"/>
    <n v="293"/>
    <n v="88"/>
    <n v="1"/>
    <n v="0"/>
    <n v="0"/>
    <n v="0"/>
    <n v="0"/>
    <n v="1"/>
    <n v="1"/>
    <n v="0"/>
    <n v="0"/>
    <n v="0"/>
    <n v="0"/>
    <n v="0"/>
    <n v="0"/>
    <n v="0"/>
    <n v="0"/>
    <n v="1"/>
    <n v="0"/>
    <n v="0"/>
    <n v="0"/>
    <n v="0"/>
  </r>
  <r>
    <n v="206190036"/>
    <x v="183"/>
    <d v="2024-01-01T00:00:00"/>
    <d v="2024-12-31T00:00:00"/>
    <n v="366"/>
    <s v="In Process"/>
    <x v="0"/>
    <x v="17"/>
    <x v="0"/>
    <x v="0"/>
    <s v="11 - Los Angeles"/>
    <x v="28"/>
    <s v="626-445-2127 x0"/>
    <s v="1601 S. BALDWIN AVE"/>
    <s v="ARCADIA"/>
    <s v="91006"/>
    <s v="1053976266"/>
    <s v="YCHEAL LEVINE"/>
    <s v="No"/>
    <m/>
    <n v="164"/>
    <n v="164"/>
    <x v="0"/>
    <n v="60024"/>
    <n v="44906"/>
    <n v="170.07"/>
    <n v="453"/>
    <n v="426"/>
    <n v="18236"/>
    <m/>
    <n v="1395"/>
    <n v="24024"/>
    <m/>
    <n v="1100"/>
    <n v="80"/>
    <n v="71"/>
    <x v="0"/>
    <n v="44906"/>
    <m/>
    <m/>
    <m/>
    <m/>
    <m/>
    <m/>
    <m/>
    <m/>
    <n v="18411460"/>
    <n v="8127454"/>
    <n v="314995"/>
    <n v="5092"/>
    <n v="26229011"/>
    <n v="20904916"/>
    <n v="5324095"/>
    <n v="-1588354"/>
    <m/>
    <m/>
    <n v="3735741"/>
    <n v="7476760"/>
    <m/>
    <n v="571950"/>
    <n v="9849840"/>
    <m/>
    <n v="451000"/>
    <n v="32800"/>
    <n v="29110"/>
    <n v="18411460"/>
    <m/>
    <m/>
    <m/>
    <m/>
    <m/>
    <m/>
    <m/>
    <m/>
    <n v="7624163"/>
    <m/>
    <m/>
    <m/>
    <m/>
    <m/>
    <n v="159069"/>
    <m/>
    <m/>
    <m/>
    <n v="341869"/>
    <m/>
    <n v="2353"/>
    <m/>
    <m/>
    <m/>
    <n v="134441"/>
    <n v="0"/>
    <n v="2913495"/>
    <n v="17168"/>
    <n v="3131434"/>
    <n v="603405"/>
    <n v="1142404"/>
    <n v="90208"/>
    <m/>
    <n v="94899"/>
    <m/>
    <m/>
    <m/>
    <m/>
    <m/>
    <m/>
    <m/>
    <m/>
    <m/>
    <m/>
    <m/>
    <m/>
    <m/>
    <m/>
    <m/>
    <m/>
    <m/>
    <m/>
    <m/>
    <m/>
    <m/>
    <m/>
    <m/>
    <m/>
    <m/>
    <m/>
    <m/>
    <m/>
    <n v="-556"/>
    <m/>
    <m/>
    <m/>
    <n v="-2415800"/>
    <m/>
    <m/>
    <m/>
    <n v="-769180"/>
    <m/>
    <n v="3206048"/>
    <m/>
    <m/>
    <m/>
    <n v="291535"/>
    <m/>
    <n v="2948"/>
    <m/>
    <m/>
    <m/>
    <m/>
    <m/>
    <m/>
    <m/>
    <m/>
    <m/>
    <m/>
    <m/>
    <m/>
    <m/>
    <m/>
    <m/>
    <m/>
    <m/>
    <n v="11942490"/>
    <n v="2262407"/>
    <n v="6700019"/>
    <n v="292410"/>
    <n v="8373652"/>
    <m/>
    <m/>
    <m/>
    <m/>
    <m/>
    <m/>
    <m/>
    <m/>
    <n v="7362"/>
    <m/>
    <n v="1107297"/>
    <n v="40127"/>
    <n v="932009"/>
    <n v="278181"/>
    <n v="795694"/>
    <n v="62436"/>
    <m/>
    <n v="53891"/>
    <n v="679994"/>
    <n v="636199"/>
    <n v="180134"/>
    <n v="1178712"/>
    <n v="275811"/>
    <n v="691374"/>
    <n v="211458"/>
    <n v="3645454"/>
    <n v="4127"/>
    <n v="1176170"/>
    <n v="89336"/>
    <n v="71500"/>
    <m/>
    <n v="11443"/>
    <n v="402555"/>
    <n v="2457820"/>
    <m/>
    <n v="12737"/>
    <n v="298325"/>
    <n v="160876"/>
    <n v="2505895"/>
    <n v="5435653"/>
    <n v="4055908"/>
    <m/>
    <m/>
    <n v="1379745"/>
    <n v="5435653"/>
    <m/>
    <m/>
    <m/>
    <m/>
    <n v="0"/>
    <m/>
    <n v="485162"/>
    <m/>
    <n v="485162"/>
    <n v="-472425"/>
    <m/>
    <m/>
    <m/>
    <m/>
    <m/>
    <s v="-0.06"/>
    <n v="-243354.47999999998"/>
    <n v="2040"/>
    <n v="0"/>
    <n v="17502"/>
    <n v="59701"/>
    <n v="105726"/>
    <n v="0"/>
    <n v="0"/>
    <n v="6195"/>
    <n v="41366"/>
    <n v="4193"/>
    <n v="25459"/>
    <n v="7015"/>
    <n v="23845"/>
    <n v="5830"/>
    <n v="30695"/>
    <n v="4014"/>
    <n v="28230"/>
    <n v="361811"/>
    <n v="0"/>
    <n v="0"/>
    <n v="0"/>
    <n v="0"/>
    <n v="0"/>
    <n v="0"/>
    <n v="0"/>
    <n v="246414"/>
    <n v="0"/>
    <n v="1117595"/>
    <n v="2491632"/>
    <n v="2638975"/>
    <n v="0"/>
    <n v="0"/>
    <n v="270913"/>
    <n v="1842259"/>
    <n v="108693"/>
    <n v="478791"/>
    <n v="125353"/>
    <n v="491046"/>
    <n v="187520"/>
    <n v="579614"/>
    <n v="170204"/>
    <n v="1193481"/>
    <n v="11942490"/>
    <n v="0"/>
    <n v="0"/>
    <n v="0"/>
    <n v="0"/>
    <n v="0"/>
    <n v="0"/>
    <n v="0"/>
    <m/>
    <x v="0"/>
    <x v="0"/>
    <m/>
    <m/>
    <n v="41366"/>
    <m/>
    <x v="0"/>
    <x v="0"/>
    <m/>
    <m/>
    <n v="1842259"/>
    <n v="210"/>
    <n v="303"/>
    <n v="145"/>
    <n v="130"/>
    <n v="195"/>
    <n v="86"/>
    <n v="66"/>
    <n v="90"/>
    <n v="53"/>
    <n v="1"/>
    <n v="0"/>
    <n v="0"/>
    <n v="0"/>
    <n v="0"/>
    <n v="1"/>
    <n v="1"/>
    <n v="0"/>
    <n v="0"/>
    <n v="0"/>
    <n v="0"/>
    <n v="0"/>
    <n v="0"/>
    <n v="0"/>
    <n v="0"/>
    <n v="1"/>
    <n v="0"/>
    <n v="0"/>
    <n v="0"/>
    <n v="0"/>
  </r>
  <r>
    <n v="206190037"/>
    <x v="184"/>
    <d v="2024-01-01T00:00:00"/>
    <d v="2024-12-31T00:00:00"/>
    <n v="366"/>
    <s v="In Process"/>
    <x v="0"/>
    <x v="17"/>
    <x v="0"/>
    <x v="0"/>
    <s v="11 - Los Angeles"/>
    <x v="34"/>
    <s v="310-829-5411"/>
    <s v="1330 17TH STREET"/>
    <s v="SANTA MONICA"/>
    <s v="90404"/>
    <s v="1285292102"/>
    <s v="ANDREW YANG"/>
    <s v="Yes"/>
    <m/>
    <n v="72"/>
    <n v="72"/>
    <x v="2"/>
    <n v="26352"/>
    <n v="23406"/>
    <n v="203.18"/>
    <n v="225"/>
    <n v="221"/>
    <n v="9105"/>
    <n v="333"/>
    <n v="1441"/>
    <n v="9579"/>
    <m/>
    <m/>
    <n v="2162"/>
    <n v="786"/>
    <x v="0"/>
    <n v="23406"/>
    <m/>
    <m/>
    <m/>
    <m/>
    <m/>
    <m/>
    <m/>
    <m/>
    <n v="7943385"/>
    <n v="7101346"/>
    <n v="935073"/>
    <n v="11813"/>
    <n v="14121471"/>
    <n v="12812834"/>
    <n v="1308637"/>
    <n v="-2"/>
    <m/>
    <m/>
    <n v="1308635"/>
    <n v="3144800"/>
    <n v="116550"/>
    <n v="482600"/>
    <n v="3192225"/>
    <m/>
    <m/>
    <n v="741000"/>
    <n v="266210"/>
    <n v="7943385"/>
    <m/>
    <m/>
    <m/>
    <m/>
    <m/>
    <m/>
    <m/>
    <m/>
    <n v="6809086"/>
    <m/>
    <n v="181141"/>
    <m/>
    <n v="19877"/>
    <m/>
    <n v="75741"/>
    <m/>
    <m/>
    <m/>
    <m/>
    <m/>
    <n v="13581"/>
    <m/>
    <n v="1920"/>
    <m/>
    <n v="27567"/>
    <n v="0"/>
    <n v="2726100"/>
    <n v="0"/>
    <n v="2608950"/>
    <n v="619800"/>
    <n v="975362"/>
    <n v="71549"/>
    <m/>
    <n v="72018"/>
    <m/>
    <m/>
    <m/>
    <m/>
    <m/>
    <m/>
    <m/>
    <m/>
    <m/>
    <m/>
    <m/>
    <m/>
    <m/>
    <m/>
    <m/>
    <m/>
    <m/>
    <m/>
    <m/>
    <m/>
    <m/>
    <m/>
    <m/>
    <m/>
    <m/>
    <m/>
    <m/>
    <m/>
    <m/>
    <m/>
    <m/>
    <m/>
    <n v="526131"/>
    <m/>
    <n v="44085"/>
    <m/>
    <n v="6563"/>
    <m/>
    <n v="339079"/>
    <m/>
    <m/>
    <m/>
    <m/>
    <m/>
    <n v="19215"/>
    <m/>
    <m/>
    <m/>
    <m/>
    <m/>
    <m/>
    <m/>
    <m/>
    <m/>
    <m/>
    <m/>
    <m/>
    <m/>
    <m/>
    <m/>
    <m/>
    <m/>
    <n v="5360568"/>
    <n v="1219948"/>
    <n v="6232318"/>
    <n v="210569"/>
    <n v="4516410"/>
    <m/>
    <m/>
    <m/>
    <m/>
    <m/>
    <m/>
    <m/>
    <m/>
    <n v="47591"/>
    <m/>
    <n v="576887"/>
    <m/>
    <n v="541133"/>
    <n v="181548"/>
    <n v="300430"/>
    <n v="40967"/>
    <m/>
    <n v="55080"/>
    <n v="456434"/>
    <n v="231538"/>
    <n v="121488"/>
    <n v="741789"/>
    <n v="93292"/>
    <n v="58657"/>
    <n v="168150"/>
    <n v="3277609"/>
    <n v="79969"/>
    <n v="705272"/>
    <n v="75131"/>
    <n v="36099"/>
    <m/>
    <m/>
    <n v="507360"/>
    <n v="1897583"/>
    <m/>
    <n v="545930"/>
    <n v="20958"/>
    <n v="4640044"/>
    <n v="7382731"/>
    <n v="14487246"/>
    <n v="1434200"/>
    <n v="7158620"/>
    <m/>
    <n v="5894426"/>
    <n v="14487246"/>
    <m/>
    <n v="4595044"/>
    <m/>
    <m/>
    <n v="0"/>
    <m/>
    <n v="597736"/>
    <n v="189201"/>
    <n v="786937"/>
    <n v="-241007"/>
    <m/>
    <m/>
    <m/>
    <m/>
    <m/>
    <s v="0.00"/>
    <n v="0"/>
    <n v="1681"/>
    <n v="0"/>
    <n v="6729"/>
    <n v="18709"/>
    <n v="54071"/>
    <n v="0"/>
    <n v="0"/>
    <n v="2699"/>
    <n v="14497"/>
    <n v="6048"/>
    <n v="8501"/>
    <n v="4221"/>
    <n v="15131"/>
    <n v="2267"/>
    <n v="1462"/>
    <n v="2048"/>
    <n v="13755"/>
    <n v="151819"/>
    <n v="0"/>
    <n v="600"/>
    <n v="6717"/>
    <n v="9811"/>
    <n v="0"/>
    <n v="0"/>
    <n v="17128"/>
    <n v="200630"/>
    <n v="0"/>
    <n v="392939"/>
    <n v="786351"/>
    <n v="1435135"/>
    <n v="0"/>
    <n v="0"/>
    <n v="146245"/>
    <n v="663005"/>
    <n v="166560"/>
    <n v="153285"/>
    <n v="77442"/>
    <n v="347117"/>
    <n v="78029"/>
    <n v="38838"/>
    <n v="146741"/>
    <n v="728251"/>
    <n v="5360568"/>
    <n v="0"/>
    <n v="32982"/>
    <n v="302275"/>
    <n v="343402"/>
    <n v="0"/>
    <n v="0"/>
    <n v="678659"/>
    <m/>
    <x v="0"/>
    <x v="0"/>
    <m/>
    <m/>
    <n v="14497"/>
    <m/>
    <x v="0"/>
    <x v="0"/>
    <m/>
    <m/>
    <n v="663005"/>
    <n v="139"/>
    <n v="184"/>
    <n v="100"/>
    <n v="102"/>
    <n v="136"/>
    <n v="72"/>
    <n v="44"/>
    <n v="58"/>
    <n v="35"/>
    <n v="1"/>
    <n v="0"/>
    <n v="0"/>
    <n v="0"/>
    <n v="1"/>
    <n v="0"/>
    <n v="1"/>
    <n v="0"/>
    <n v="0"/>
    <n v="0"/>
    <n v="0"/>
    <n v="0"/>
    <n v="0"/>
    <n v="0"/>
    <n v="0"/>
    <n v="1"/>
    <n v="0"/>
    <n v="0"/>
    <n v="0"/>
    <n v="0"/>
  </r>
  <r>
    <n v="206190042"/>
    <x v="185"/>
    <d v="2024-01-01T00:00:00"/>
    <d v="2024-12-31T00:00:00"/>
    <n v="366"/>
    <s v="In Process"/>
    <x v="0"/>
    <x v="17"/>
    <x v="0"/>
    <x v="1"/>
    <s v="11 - Los Angeles"/>
    <x v="35"/>
    <s v="818-367-5881"/>
    <s v="14040 ASTORIA ST."/>
    <s v="SYLMAR"/>
    <s v="91342"/>
    <s v="06084H"/>
    <s v="JOWELL OVENSON"/>
    <s v="Yes"/>
    <m/>
    <n v="218"/>
    <n v="218"/>
    <x v="0"/>
    <n v="79788"/>
    <n v="64386"/>
    <n v="190.55"/>
    <n v="588"/>
    <n v="447"/>
    <n v="2313"/>
    <m/>
    <n v="3835"/>
    <n v="47905"/>
    <m/>
    <n v="7389"/>
    <n v="1203"/>
    <n v="1741"/>
    <x v="0"/>
    <n v="64386"/>
    <m/>
    <m/>
    <m/>
    <m/>
    <m/>
    <m/>
    <m/>
    <m/>
    <n v="23582536"/>
    <n v="5033293"/>
    <n v="4451865"/>
    <n v="850"/>
    <n v="24164814"/>
    <n v="25801881"/>
    <n v="-1637067"/>
    <n v="831192"/>
    <m/>
    <m/>
    <n v="-805875"/>
    <n v="802900"/>
    <m/>
    <n v="1428538"/>
    <n v="17844613"/>
    <m/>
    <n v="2590400"/>
    <n v="372545"/>
    <n v="543540"/>
    <n v="23582536"/>
    <m/>
    <m/>
    <m/>
    <m/>
    <m/>
    <m/>
    <m/>
    <m/>
    <n v="1241438"/>
    <m/>
    <n v="14072"/>
    <m/>
    <n v="1532"/>
    <m/>
    <m/>
    <m/>
    <m/>
    <m/>
    <n v="3758846"/>
    <m/>
    <n v="17405"/>
    <m/>
    <m/>
    <m/>
    <n v="54178"/>
    <n v="384"/>
    <n v="2081136"/>
    <n v="0"/>
    <n v="1400244"/>
    <n v="136679"/>
    <n v="1220775"/>
    <n v="51587"/>
    <m/>
    <n v="88310"/>
    <m/>
    <m/>
    <m/>
    <m/>
    <m/>
    <m/>
    <m/>
    <m/>
    <m/>
    <m/>
    <m/>
    <m/>
    <m/>
    <m/>
    <m/>
    <m/>
    <m/>
    <m/>
    <m/>
    <m/>
    <m/>
    <m/>
    <m/>
    <m/>
    <m/>
    <m/>
    <m/>
    <m/>
    <m/>
    <m/>
    <m/>
    <m/>
    <n v="-331820"/>
    <m/>
    <m/>
    <m/>
    <n v="-16539"/>
    <m/>
    <n v="3200120"/>
    <m/>
    <m/>
    <m/>
    <n v="1610795"/>
    <m/>
    <n v="-10691"/>
    <m/>
    <m/>
    <m/>
    <m/>
    <m/>
    <m/>
    <m/>
    <m/>
    <m/>
    <m/>
    <m/>
    <m/>
    <m/>
    <m/>
    <m/>
    <m/>
    <m/>
    <n v="10744359"/>
    <n v="2854583"/>
    <n v="12202939"/>
    <m/>
    <n v="11028440"/>
    <m/>
    <m/>
    <m/>
    <m/>
    <m/>
    <m/>
    <m/>
    <m/>
    <n v="45123"/>
    <n v="54974"/>
    <n v="699298"/>
    <m/>
    <n v="482823"/>
    <n v="66079"/>
    <n v="237441"/>
    <n v="44139"/>
    <m/>
    <n v="51239"/>
    <n v="1026697"/>
    <n v="483190"/>
    <n v="320688"/>
    <n v="2085528"/>
    <n v="283375"/>
    <n v="314182"/>
    <n v="204136"/>
    <n v="5899340"/>
    <n v="234497"/>
    <n v="1800000"/>
    <n v="173704"/>
    <n v="144899"/>
    <m/>
    <n v="536257"/>
    <n v="-414168"/>
    <n v="5003329"/>
    <m/>
    <n v="1591337"/>
    <n v="1237341"/>
    <n v="9831687"/>
    <m/>
    <n v="17663694"/>
    <n v="7174117"/>
    <m/>
    <n v="5053573"/>
    <n v="5436004"/>
    <n v="17663694"/>
    <n v="2362178"/>
    <n v="9831687"/>
    <m/>
    <n v="5053573"/>
    <n v="0"/>
    <m/>
    <n v="2934699"/>
    <n v="2901293"/>
    <n v="5835992"/>
    <n v="-4244655"/>
    <m/>
    <m/>
    <m/>
    <n v="5053573"/>
    <m/>
    <s v="-0.03"/>
    <n v="-215223.50999999998"/>
    <n v="1928"/>
    <n v="0"/>
    <n v="20254"/>
    <n v="65125"/>
    <n v="152672"/>
    <n v="0"/>
    <n v="0"/>
    <n v="6947"/>
    <m/>
    <n v="5247"/>
    <m/>
    <m/>
    <n v="41124"/>
    <n v="5459"/>
    <n v="10172"/>
    <n v="2155"/>
    <n v="31313"/>
    <n v="342396"/>
    <n v="0"/>
    <n v="424"/>
    <n v="0"/>
    <n v="21423"/>
    <n v="0"/>
    <n v="24964"/>
    <n v="46811"/>
    <n v="185408"/>
    <n v="0"/>
    <n v="1283158"/>
    <n v="2657115"/>
    <n v="3555820"/>
    <n v="0"/>
    <n v="0"/>
    <n v="337613"/>
    <m/>
    <n v="191449"/>
    <m/>
    <m/>
    <n v="954068"/>
    <n v="191137"/>
    <n v="230980"/>
    <n v="152140"/>
    <n v="1005471"/>
    <n v="10744359"/>
    <n v="0"/>
    <n v="16969"/>
    <n v="0"/>
    <n v="428457"/>
    <n v="0"/>
    <n v="1248200"/>
    <n v="1693626"/>
    <m/>
    <x v="0"/>
    <x v="0"/>
    <m/>
    <m/>
    <m/>
    <m/>
    <x v="0"/>
    <x v="0"/>
    <m/>
    <m/>
    <m/>
    <n v="237"/>
    <n v="333"/>
    <n v="169"/>
    <n v="183"/>
    <n v="258"/>
    <n v="128"/>
    <n v="110"/>
    <n v="160"/>
    <n v="69"/>
    <n v="0"/>
    <n v="1"/>
    <n v="0"/>
    <n v="0"/>
    <n v="0"/>
    <n v="1"/>
    <n v="1"/>
    <n v="0"/>
    <n v="0"/>
    <n v="0"/>
    <n v="0"/>
    <n v="0"/>
    <n v="0"/>
    <n v="0"/>
    <n v="0"/>
    <n v="1"/>
    <n v="0"/>
    <n v="0"/>
    <n v="0"/>
    <n v="0"/>
  </r>
  <r>
    <n v="206190047"/>
    <x v="186"/>
    <d v="2024-01-01T00:00:00"/>
    <d v="2024-12-31T00:00:00"/>
    <n v="366"/>
    <s v="In Process"/>
    <x v="0"/>
    <x v="17"/>
    <x v="0"/>
    <x v="0"/>
    <s v="11 - Los Angeles"/>
    <x v="36"/>
    <s v="310-329-3683"/>
    <s v="16530 S. BROADWAY AVE"/>
    <s v="GARDENA"/>
    <s v="90248"/>
    <s v="1407499163"/>
    <s v="PANGILINAN, VIOLETA"/>
    <s v="No"/>
    <m/>
    <n v="50"/>
    <n v="50"/>
    <x v="1"/>
    <n v="18300"/>
    <n v="16540"/>
    <n v="210.7"/>
    <n v="96"/>
    <n v="95"/>
    <n v="6081"/>
    <m/>
    <n v="608"/>
    <n v="8913"/>
    <m/>
    <m/>
    <n v="1"/>
    <n v="937"/>
    <x v="0"/>
    <n v="16540"/>
    <m/>
    <m/>
    <m/>
    <m/>
    <m/>
    <m/>
    <m/>
    <m/>
    <n v="6616000"/>
    <n v="1698392"/>
    <n v="-247502"/>
    <n v="1858"/>
    <n v="8563752"/>
    <n v="7320073"/>
    <n v="1243679"/>
    <n v="-699174"/>
    <m/>
    <m/>
    <n v="544505"/>
    <n v="2432400"/>
    <m/>
    <n v="243200"/>
    <n v="3565200"/>
    <m/>
    <m/>
    <n v="400"/>
    <n v="374800"/>
    <n v="6616000"/>
    <m/>
    <m/>
    <m/>
    <m/>
    <m/>
    <m/>
    <m/>
    <m/>
    <n v="1655024"/>
    <m/>
    <m/>
    <m/>
    <m/>
    <m/>
    <n v="42858"/>
    <m/>
    <m/>
    <m/>
    <m/>
    <m/>
    <m/>
    <m/>
    <n v="510"/>
    <m/>
    <n v="42599"/>
    <n v="0"/>
    <n v="613514"/>
    <n v="0"/>
    <n v="633803"/>
    <n v="88541"/>
    <n v="293381"/>
    <n v="12345"/>
    <m/>
    <n v="14209"/>
    <m/>
    <m/>
    <m/>
    <m/>
    <m/>
    <m/>
    <m/>
    <m/>
    <m/>
    <m/>
    <m/>
    <m/>
    <m/>
    <m/>
    <m/>
    <m/>
    <m/>
    <m/>
    <m/>
    <m/>
    <m/>
    <m/>
    <m/>
    <m/>
    <m/>
    <m/>
    <m/>
    <m/>
    <m/>
    <m/>
    <m/>
    <m/>
    <n v="-773824"/>
    <m/>
    <m/>
    <m/>
    <n v="-94243"/>
    <m/>
    <n v="620054"/>
    <m/>
    <m/>
    <m/>
    <m/>
    <m/>
    <n v="511"/>
    <m/>
    <m/>
    <m/>
    <m/>
    <m/>
    <m/>
    <m/>
    <m/>
    <m/>
    <m/>
    <m/>
    <m/>
    <m/>
    <m/>
    <m/>
    <m/>
    <m/>
    <n v="3294031"/>
    <n v="652399"/>
    <n v="3373643"/>
    <n v="151406"/>
    <n v="2868121"/>
    <m/>
    <m/>
    <m/>
    <m/>
    <m/>
    <m/>
    <m/>
    <m/>
    <n v="6454"/>
    <m/>
    <n v="290559"/>
    <m/>
    <n v="264915"/>
    <n v="38213"/>
    <n v="192263"/>
    <n v="25130"/>
    <m/>
    <n v="19170"/>
    <n v="231434"/>
    <n v="129658"/>
    <n v="184123"/>
    <n v="625215"/>
    <n v="106540"/>
    <n v="68519"/>
    <n v="138794"/>
    <n v="1473965"/>
    <n v="1127"/>
    <n v="431325"/>
    <n v="62381"/>
    <n v="21271"/>
    <m/>
    <n v="12440"/>
    <n v="128456"/>
    <n v="958521"/>
    <m/>
    <n v="7840"/>
    <m/>
    <n v="1970"/>
    <n v="455337"/>
    <n v="1423668"/>
    <n v="937439"/>
    <m/>
    <m/>
    <n v="486229"/>
    <n v="1423668"/>
    <m/>
    <m/>
    <m/>
    <m/>
    <n v="0"/>
    <m/>
    <n v="104951"/>
    <n v="37809"/>
    <n v="142760"/>
    <n v="-134920"/>
    <m/>
    <m/>
    <m/>
    <m/>
    <m/>
    <s v="0.12"/>
    <n v="112492.68"/>
    <n v="2001"/>
    <n v="0"/>
    <n v="1964"/>
    <n v="20629"/>
    <n v="44310"/>
    <n v="0"/>
    <n v="0"/>
    <n v="2487"/>
    <m/>
    <n v="2198"/>
    <n v="1325"/>
    <n v="2624"/>
    <n v="17850"/>
    <n v="2040"/>
    <n v="2414"/>
    <n v="2429"/>
    <n v="10410"/>
    <n v="112681"/>
    <n v="0"/>
    <n v="0"/>
    <n v="0"/>
    <n v="0"/>
    <n v="0"/>
    <n v="0"/>
    <n v="0"/>
    <n v="183522"/>
    <n v="0"/>
    <n v="103135"/>
    <n v="842575"/>
    <n v="1023264"/>
    <n v="0"/>
    <n v="0"/>
    <n v="118060"/>
    <m/>
    <n v="53193"/>
    <n v="22996"/>
    <n v="45872"/>
    <n v="364964"/>
    <n v="72915"/>
    <n v="53094"/>
    <n v="115787"/>
    <n v="294654"/>
    <n v="3294031"/>
    <n v="0"/>
    <n v="0"/>
    <n v="0"/>
    <n v="0"/>
    <n v="0"/>
    <n v="0"/>
    <n v="0"/>
    <m/>
    <x v="0"/>
    <x v="0"/>
    <m/>
    <m/>
    <m/>
    <m/>
    <x v="0"/>
    <x v="0"/>
    <m/>
    <m/>
    <m/>
    <n v="99"/>
    <n v="161"/>
    <n v="60"/>
    <n v="68"/>
    <n v="114"/>
    <n v="40"/>
    <n v="46"/>
    <n v="76"/>
    <n v="26"/>
    <n v="1"/>
    <n v="0"/>
    <n v="0"/>
    <n v="1"/>
    <n v="0"/>
    <n v="0"/>
    <n v="1"/>
    <n v="0"/>
    <n v="0"/>
    <n v="0"/>
    <n v="0"/>
    <n v="0"/>
    <n v="0"/>
    <n v="0"/>
    <n v="0"/>
    <n v="1"/>
    <n v="0"/>
    <n v="0"/>
    <n v="0"/>
    <n v="0"/>
  </r>
  <r>
    <n v="206190048"/>
    <x v="187"/>
    <d v="2024-01-01T00:00:00"/>
    <d v="2024-12-31T00:00:00"/>
    <n v="366"/>
    <s v="In Process"/>
    <x v="0"/>
    <x v="17"/>
    <x v="0"/>
    <x v="0"/>
    <s v="11 - Los Angeles"/>
    <x v="26"/>
    <s v="626-915-5621"/>
    <s v="519 W BADILLO ST"/>
    <s v="COVINA"/>
    <s v="91722"/>
    <s v="1306476742"/>
    <s v="CANNY CHRISTIAN"/>
    <s v="No"/>
    <m/>
    <n v="59"/>
    <n v="59"/>
    <x v="1"/>
    <n v="21594"/>
    <n v="18406"/>
    <n v="194.98"/>
    <n v="171"/>
    <n v="174"/>
    <n v="5742"/>
    <n v="554"/>
    <n v="439"/>
    <n v="11076"/>
    <m/>
    <m/>
    <n v="246"/>
    <n v="349"/>
    <x v="0"/>
    <n v="18406"/>
    <m/>
    <m/>
    <m/>
    <m/>
    <m/>
    <m/>
    <m/>
    <m/>
    <n v="7251964"/>
    <n v="1594739"/>
    <n v="124377"/>
    <n v="1472"/>
    <n v="8723798"/>
    <n v="8589316"/>
    <n v="134482"/>
    <n v="-65457"/>
    <n v="62882"/>
    <m/>
    <n v="6143"/>
    <n v="2262348"/>
    <n v="218276"/>
    <n v="172966"/>
    <n v="4363944"/>
    <m/>
    <m/>
    <n v="96924"/>
    <n v="137506"/>
    <n v="7251964"/>
    <m/>
    <m/>
    <m/>
    <m/>
    <m/>
    <m/>
    <m/>
    <m/>
    <n v="1459482"/>
    <m/>
    <n v="133361"/>
    <m/>
    <m/>
    <m/>
    <m/>
    <m/>
    <m/>
    <m/>
    <m/>
    <m/>
    <n v="1896"/>
    <m/>
    <m/>
    <m/>
    <n v="5355"/>
    <n v="0"/>
    <n v="581391"/>
    <n v="0"/>
    <n v="487169"/>
    <n v="145188"/>
    <n v="303500"/>
    <n v="32752"/>
    <m/>
    <n v="39384"/>
    <m/>
    <m/>
    <m/>
    <m/>
    <m/>
    <m/>
    <m/>
    <m/>
    <m/>
    <m/>
    <m/>
    <m/>
    <m/>
    <m/>
    <m/>
    <m/>
    <m/>
    <m/>
    <m/>
    <m/>
    <m/>
    <m/>
    <m/>
    <m/>
    <m/>
    <m/>
    <m/>
    <m/>
    <n v="6081"/>
    <m/>
    <m/>
    <m/>
    <n v="-1170556"/>
    <m/>
    <n v="-93599"/>
    <m/>
    <n v="-56007"/>
    <m/>
    <n v="1401243"/>
    <m/>
    <m/>
    <m/>
    <m/>
    <m/>
    <n v="37215"/>
    <m/>
    <m/>
    <m/>
    <m/>
    <m/>
    <m/>
    <m/>
    <m/>
    <m/>
    <m/>
    <m/>
    <m/>
    <m/>
    <m/>
    <m/>
    <m/>
    <m/>
    <n v="3589061"/>
    <n v="778928"/>
    <n v="4221327"/>
    <n v="168436"/>
    <n v="2922637"/>
    <m/>
    <m/>
    <m/>
    <m/>
    <m/>
    <m/>
    <m/>
    <m/>
    <n v="115653"/>
    <m/>
    <n v="249658"/>
    <m/>
    <n v="227477"/>
    <n v="42330"/>
    <n v="178883"/>
    <n v="30432"/>
    <m/>
    <n v="33853"/>
    <n v="354326"/>
    <n v="220704"/>
    <n v="112168"/>
    <n v="521140"/>
    <n v="180489"/>
    <n v="159420"/>
    <n v="196793"/>
    <n v="2128710"/>
    <n v="68012"/>
    <n v="577391"/>
    <n v="40001"/>
    <n v="10967"/>
    <m/>
    <n v="6146"/>
    <n v="212126"/>
    <n v="1535212"/>
    <m/>
    <n v="569154"/>
    <m/>
    <n v="29272"/>
    <n v="101667"/>
    <n v="2235305"/>
    <n v="411263"/>
    <m/>
    <m/>
    <n v="1824042"/>
    <n v="2235305"/>
    <m/>
    <m/>
    <m/>
    <m/>
    <n v="0"/>
    <m/>
    <n v="600258"/>
    <n v="77947"/>
    <n v="678205"/>
    <n v="-109051"/>
    <m/>
    <m/>
    <m/>
    <m/>
    <m/>
    <s v="1.86"/>
    <n v="764949.18"/>
    <n v="1992"/>
    <n v="0"/>
    <n v="1956"/>
    <n v="23276"/>
    <n v="47899"/>
    <n v="0"/>
    <n v="0"/>
    <n v="0"/>
    <m/>
    <n v="4053"/>
    <n v="7004"/>
    <n v="4194"/>
    <n v="14780"/>
    <n v="3537"/>
    <n v="5810"/>
    <n v="1979"/>
    <n v="8204"/>
    <n v="124684"/>
    <n v="0"/>
    <n v="0"/>
    <n v="0"/>
    <n v="0"/>
    <n v="0"/>
    <n v="0"/>
    <n v="0"/>
    <n v="166125"/>
    <n v="0"/>
    <n v="101432"/>
    <n v="926656"/>
    <n v="1044310"/>
    <n v="0"/>
    <n v="0"/>
    <n v="0"/>
    <m/>
    <n v="94958"/>
    <n v="130151"/>
    <n v="72956"/>
    <n v="281272"/>
    <n v="144705"/>
    <n v="125291"/>
    <n v="84553"/>
    <n v="416652"/>
    <n v="3589061"/>
    <n v="0"/>
    <n v="0"/>
    <n v="0"/>
    <n v="0"/>
    <n v="0"/>
    <n v="0"/>
    <n v="0"/>
    <m/>
    <x v="0"/>
    <x v="0"/>
    <m/>
    <m/>
    <m/>
    <m/>
    <x v="0"/>
    <x v="0"/>
    <m/>
    <m/>
    <m/>
    <n v="96"/>
    <n v="150"/>
    <n v="67"/>
    <n v="61"/>
    <n v="100"/>
    <n v="39"/>
    <n v="36"/>
    <n v="63"/>
    <n v="20"/>
    <n v="1"/>
    <n v="0"/>
    <n v="0"/>
    <n v="1"/>
    <n v="0"/>
    <n v="0"/>
    <n v="1"/>
    <n v="0"/>
    <n v="0"/>
    <n v="0"/>
    <n v="0"/>
    <n v="0"/>
    <n v="0"/>
    <n v="0"/>
    <n v="0"/>
    <n v="1"/>
    <n v="0"/>
    <n v="0"/>
    <n v="0"/>
    <n v="0"/>
  </r>
  <r>
    <n v="206190050"/>
    <x v="188"/>
    <d v="2024-01-01T00:00:00"/>
    <d v="2024-12-31T00:00:00"/>
    <n v="366"/>
    <s v="In Process"/>
    <x v="0"/>
    <x v="17"/>
    <x v="0"/>
    <x v="0"/>
    <s v="11 - Los Angeles"/>
    <x v="26"/>
    <s v="626-337-7229"/>
    <s v="14518 E. LOS ANGELES BLVD."/>
    <s v="BALDWIN PARK"/>
    <s v="91706"/>
    <s v="ZZT060811"/>
    <s v="EDWIN RAQUEL"/>
    <s v="No"/>
    <m/>
    <n v="48"/>
    <n v="48"/>
    <x v="1"/>
    <n v="17568"/>
    <n v="15551"/>
    <n v="173.25"/>
    <n v="93"/>
    <n v="96"/>
    <n v="5457"/>
    <m/>
    <n v="722"/>
    <m/>
    <m/>
    <n v="9372"/>
    <m/>
    <m/>
    <x v="0"/>
    <n v="15551"/>
    <m/>
    <m/>
    <m/>
    <m/>
    <m/>
    <m/>
    <m/>
    <m/>
    <n v="7857373"/>
    <n v="1041258"/>
    <n v="864120"/>
    <m/>
    <n v="8034511"/>
    <n v="7595451"/>
    <n v="439060"/>
    <m/>
    <m/>
    <m/>
    <n v="439060"/>
    <n v="1568478"/>
    <m/>
    <n v="316998"/>
    <m/>
    <m/>
    <n v="5971897"/>
    <m/>
    <m/>
    <n v="7857373"/>
    <m/>
    <m/>
    <m/>
    <m/>
    <m/>
    <m/>
    <m/>
    <m/>
    <n v="1041258"/>
    <m/>
    <m/>
    <m/>
    <m/>
    <m/>
    <m/>
    <m/>
    <m/>
    <m/>
    <m/>
    <m/>
    <m/>
    <m/>
    <m/>
    <m/>
    <n v="75409"/>
    <n v="0"/>
    <n v="348611"/>
    <n v="0"/>
    <n v="336199"/>
    <n v="118452"/>
    <n v="142095"/>
    <n v="13176"/>
    <m/>
    <n v="7316"/>
    <m/>
    <m/>
    <m/>
    <m/>
    <m/>
    <m/>
    <m/>
    <m/>
    <m/>
    <m/>
    <m/>
    <m/>
    <m/>
    <m/>
    <m/>
    <m/>
    <m/>
    <m/>
    <m/>
    <m/>
    <m/>
    <m/>
    <m/>
    <m/>
    <m/>
    <m/>
    <m/>
    <m/>
    <m/>
    <m/>
    <m/>
    <m/>
    <n v="258798"/>
    <m/>
    <m/>
    <m/>
    <n v="13111"/>
    <m/>
    <m/>
    <m/>
    <m/>
    <m/>
    <n v="592211"/>
    <m/>
    <m/>
    <m/>
    <m/>
    <m/>
    <m/>
    <m/>
    <m/>
    <m/>
    <m/>
    <m/>
    <m/>
    <m/>
    <m/>
    <m/>
    <m/>
    <m/>
    <m/>
    <m/>
    <n v="3288153"/>
    <n v="621526"/>
    <n v="3685772"/>
    <n v="83375"/>
    <n v="2162835"/>
    <m/>
    <m/>
    <m/>
    <m/>
    <m/>
    <m/>
    <m/>
    <m/>
    <n v="261126"/>
    <m/>
    <n v="618100"/>
    <m/>
    <n v="286494"/>
    <n v="66006"/>
    <n v="102494"/>
    <n v="2108"/>
    <m/>
    <n v="2487"/>
    <n v="451079"/>
    <n v="340643"/>
    <n v="46560"/>
    <n v="576696"/>
    <n v="27944"/>
    <n v="47359"/>
    <m/>
    <n v="2557403"/>
    <n v="14276"/>
    <m/>
    <n v="16422"/>
    <n v="15419"/>
    <m/>
    <m/>
    <m/>
    <n v="1437955"/>
    <m/>
    <n v="928327"/>
    <m/>
    <m/>
    <m/>
    <n v="2366282"/>
    <n v="62673"/>
    <m/>
    <n v="2558744"/>
    <n v="-255135"/>
    <n v="2366282"/>
    <m/>
    <m/>
    <m/>
    <m/>
    <n v="350000"/>
    <n v="1400000"/>
    <m/>
    <m/>
    <n v="1750000"/>
    <n v="-821673"/>
    <n v="2621417"/>
    <m/>
    <m/>
    <n v="2621417"/>
    <n v="-62673"/>
    <s v="5.18"/>
    <n v="324646.13999999996"/>
    <n v="2329"/>
    <n v="0"/>
    <n v="3137"/>
    <n v="16898"/>
    <n v="39566"/>
    <n v="0"/>
    <n v="0"/>
    <n v="0"/>
    <m/>
    <n v="1978"/>
    <n v="15595"/>
    <n v="2071"/>
    <n v="14291"/>
    <n v="1170"/>
    <n v="2223"/>
    <m/>
    <n v="12277"/>
    <n v="111535"/>
    <n v="0"/>
    <n v="0"/>
    <n v="0"/>
    <n v="0"/>
    <n v="0"/>
    <n v="0"/>
    <n v="0"/>
    <n v="135499"/>
    <n v="0"/>
    <n v="177743"/>
    <n v="646931"/>
    <n v="854249"/>
    <n v="0"/>
    <n v="0"/>
    <n v="0"/>
    <m/>
    <n v="56918"/>
    <n v="294052"/>
    <n v="40441"/>
    <n v="280160"/>
    <n v="24272"/>
    <n v="40105"/>
    <m/>
    <n v="759660"/>
    <n v="3310030"/>
    <n v="0"/>
    <n v="0"/>
    <n v="0"/>
    <n v="0"/>
    <n v="0"/>
    <n v="0"/>
    <n v="0"/>
    <m/>
    <x v="0"/>
    <x v="0"/>
    <m/>
    <m/>
    <m/>
    <m/>
    <x v="0"/>
    <x v="0"/>
    <m/>
    <m/>
    <m/>
    <n v="57"/>
    <n v="57"/>
    <n v="57"/>
    <n v="37"/>
    <n v="37"/>
    <n v="37"/>
    <n v="29"/>
    <n v="29"/>
    <n v="29"/>
    <n v="1"/>
    <n v="0"/>
    <n v="0"/>
    <n v="1"/>
    <n v="0"/>
    <n v="0"/>
    <n v="1"/>
    <n v="0"/>
    <n v="0"/>
    <n v="0"/>
    <n v="0"/>
    <n v="0"/>
    <n v="0"/>
    <n v="0"/>
    <n v="0"/>
    <n v="1"/>
    <n v="0"/>
    <n v="0"/>
    <n v="0"/>
    <n v="0"/>
  </r>
  <r>
    <n v="206190051"/>
    <x v="189"/>
    <d v="2024-01-01T00:00:00"/>
    <d v="2024-12-31T00:00:00"/>
    <n v="366"/>
    <s v="In Process"/>
    <x v="0"/>
    <x v="17"/>
    <x v="0"/>
    <x v="0"/>
    <s v="11 - Los Angeles"/>
    <x v="15"/>
    <s v="818-343-0700"/>
    <s v="16955 VANOWEN STREET"/>
    <s v="VAN NUYS"/>
    <s v="91406-4542"/>
    <s v="1730892357"/>
    <s v="CRAIG BARRON"/>
    <s v="Yes"/>
    <s v="FLAGSTONE HEALTHCARE SOUTH LLC"/>
    <n v="50"/>
    <n v="50"/>
    <x v="1"/>
    <n v="18300"/>
    <n v="17175"/>
    <n v="205.69"/>
    <n v="531"/>
    <n v="527"/>
    <n v="15369"/>
    <n v="1165"/>
    <n v="31"/>
    <n v="109"/>
    <m/>
    <n v="266"/>
    <n v="186"/>
    <n v="49"/>
    <x v="0"/>
    <n v="17175"/>
    <m/>
    <m/>
    <m/>
    <m/>
    <m/>
    <m/>
    <m/>
    <m/>
    <n v="9984100"/>
    <n v="5983520"/>
    <n v="272316"/>
    <n v="2672"/>
    <n v="15697976"/>
    <n v="12364226"/>
    <n v="3333750"/>
    <n v="1742"/>
    <n v="700453"/>
    <m/>
    <n v="2635039"/>
    <n v="8965300"/>
    <n v="643875"/>
    <n v="14794"/>
    <n v="61600"/>
    <m/>
    <n v="154200"/>
    <n v="110031"/>
    <n v="34300"/>
    <n v="9984100"/>
    <m/>
    <m/>
    <m/>
    <m/>
    <m/>
    <m/>
    <m/>
    <m/>
    <n v="5449201"/>
    <m/>
    <n v="372215"/>
    <m/>
    <n v="1953"/>
    <m/>
    <n v="82086"/>
    <m/>
    <m/>
    <m/>
    <n v="74743"/>
    <m/>
    <n v="2895"/>
    <m/>
    <n v="427"/>
    <m/>
    <n v="22759"/>
    <n v="0"/>
    <n v="1647450"/>
    <n v="0"/>
    <n v="2059695"/>
    <n v="610245"/>
    <n v="1222221"/>
    <n v="224136"/>
    <m/>
    <n v="197014"/>
    <m/>
    <m/>
    <m/>
    <m/>
    <m/>
    <m/>
    <m/>
    <m/>
    <m/>
    <m/>
    <m/>
    <m/>
    <m/>
    <m/>
    <m/>
    <m/>
    <m/>
    <m/>
    <n v="4936"/>
    <m/>
    <m/>
    <m/>
    <m/>
    <m/>
    <m/>
    <m/>
    <m/>
    <m/>
    <n v="-110215"/>
    <m/>
    <m/>
    <m/>
    <n v="273897"/>
    <m/>
    <n v="67066"/>
    <m/>
    <n v="9315"/>
    <m/>
    <n v="64555"/>
    <m/>
    <m/>
    <m/>
    <n v="-53741"/>
    <m/>
    <n v="16503"/>
    <m/>
    <m/>
    <m/>
    <m/>
    <m/>
    <m/>
    <m/>
    <m/>
    <m/>
    <m/>
    <m/>
    <m/>
    <m/>
    <m/>
    <m/>
    <m/>
    <m/>
    <n v="6617763"/>
    <n v="1448446"/>
    <n v="4298017"/>
    <n v="150480"/>
    <n v="3793929"/>
    <m/>
    <m/>
    <m/>
    <m/>
    <m/>
    <m/>
    <m/>
    <m/>
    <n v="14236"/>
    <n v="6833"/>
    <n v="693613"/>
    <m/>
    <n v="782402"/>
    <n v="147779"/>
    <n v="295587"/>
    <n v="105888"/>
    <m/>
    <n v="104593"/>
    <n v="457498"/>
    <n v="256009"/>
    <n v="77302"/>
    <n v="611038"/>
    <n v="510707"/>
    <n v="110671"/>
    <n v="88171"/>
    <n v="3240637"/>
    <n v="54397"/>
    <n v="968950"/>
    <n v="-37459"/>
    <n v="8132"/>
    <m/>
    <m/>
    <n v="73313"/>
    <n v="1789034"/>
    <m/>
    <n v="212843"/>
    <n v="3750"/>
    <n v="13147189"/>
    <m/>
    <n v="15152816"/>
    <n v="1117333"/>
    <n v="9719331"/>
    <m/>
    <n v="4316152"/>
    <n v="15152816"/>
    <m/>
    <n v="3408488"/>
    <m/>
    <m/>
    <n v="4851"/>
    <m/>
    <n v="46390"/>
    <n v="266983"/>
    <n v="318224"/>
    <n v="-105381"/>
    <m/>
    <m/>
    <m/>
    <m/>
    <m/>
    <s v="0.00"/>
    <n v="0"/>
    <n v="2080"/>
    <n v="0"/>
    <n v="11310"/>
    <n v="22828"/>
    <n v="45906"/>
    <n v="0"/>
    <n v="0"/>
    <n v="0"/>
    <n v="25947"/>
    <n v="5904"/>
    <n v="9903"/>
    <n v="2978"/>
    <n v="13275"/>
    <n v="6222"/>
    <n v="3744"/>
    <n v="1364"/>
    <n v="15919"/>
    <n v="167380"/>
    <n v="0"/>
    <n v="0"/>
    <n v="0"/>
    <n v="0"/>
    <n v="0"/>
    <n v="0"/>
    <n v="0"/>
    <n v="281725"/>
    <n v="0"/>
    <n v="660941"/>
    <n v="988173"/>
    <n v="947861"/>
    <n v="0"/>
    <n v="0"/>
    <n v="0"/>
    <n v="1290901"/>
    <n v="183152"/>
    <n v="176722"/>
    <n v="51317"/>
    <n v="334621"/>
    <n v="415671"/>
    <n v="80807"/>
    <n v="65345"/>
    <n v="1140527"/>
    <n v="6617763"/>
    <n v="0"/>
    <n v="0"/>
    <n v="0"/>
    <n v="0"/>
    <n v="0"/>
    <n v="0"/>
    <n v="0"/>
    <m/>
    <x v="0"/>
    <x v="0"/>
    <m/>
    <m/>
    <n v="25947"/>
    <m/>
    <x v="0"/>
    <x v="0"/>
    <m/>
    <m/>
    <n v="1290901"/>
    <n v="98"/>
    <n v="141"/>
    <n v="73"/>
    <n v="63"/>
    <n v="91"/>
    <n v="51"/>
    <n v="30"/>
    <n v="47"/>
    <n v="22"/>
    <n v="1"/>
    <n v="0"/>
    <n v="0"/>
    <n v="1"/>
    <n v="0"/>
    <n v="0"/>
    <n v="1"/>
    <n v="0"/>
    <n v="0"/>
    <n v="0"/>
    <n v="0"/>
    <n v="0"/>
    <n v="0"/>
    <n v="0"/>
    <n v="0"/>
    <n v="1"/>
    <n v="0"/>
    <n v="0"/>
    <n v="0"/>
    <n v="0"/>
  </r>
  <r>
    <n v="206190055"/>
    <x v="190"/>
    <d v="2024-01-01T00:00:00"/>
    <d v="2024-12-31T00:00:00"/>
    <n v="366"/>
    <s v="In Process"/>
    <x v="0"/>
    <x v="17"/>
    <x v="0"/>
    <x v="0"/>
    <s v="11 - Los Angeles"/>
    <x v="37"/>
    <s v="310-371-2431"/>
    <s v="3750 GARNET STREET"/>
    <s v="TORRANCE"/>
    <s v="90503"/>
    <s v="ZZT055591"/>
    <s v="RITA SIMMS"/>
    <s v="Yes"/>
    <s v="BQ OPERATIONS HOLDINGS LLC"/>
    <n v="80"/>
    <n v="80"/>
    <x v="2"/>
    <n v="29280"/>
    <n v="26226"/>
    <n v="211.5"/>
    <n v="96"/>
    <n v="175"/>
    <n v="875"/>
    <n v="116"/>
    <n v="1030"/>
    <n v="19604"/>
    <m/>
    <n v="3555"/>
    <n v="93"/>
    <n v="953"/>
    <x v="0"/>
    <n v="26226"/>
    <m/>
    <m/>
    <m/>
    <m/>
    <m/>
    <m/>
    <m/>
    <m/>
    <n v="11146050"/>
    <n v="1014983"/>
    <n v="2541315"/>
    <n v="8900"/>
    <n v="9628618"/>
    <n v="10757055"/>
    <n v="-1128437"/>
    <n v="322012"/>
    <n v="800"/>
    <m/>
    <n v="-807225"/>
    <n v="371875"/>
    <n v="49300"/>
    <n v="437750"/>
    <n v="8331700"/>
    <m/>
    <n v="1510875"/>
    <n v="39525"/>
    <n v="405025"/>
    <n v="11146050"/>
    <m/>
    <m/>
    <m/>
    <m/>
    <m/>
    <m/>
    <m/>
    <m/>
    <n v="345929"/>
    <m/>
    <m/>
    <m/>
    <n v="2089"/>
    <m/>
    <n v="20670"/>
    <m/>
    <m/>
    <m/>
    <n v="643403"/>
    <m/>
    <n v="2055"/>
    <m/>
    <n v="837"/>
    <m/>
    <n v="0"/>
    <n v="0"/>
    <n v="397815"/>
    <n v="0"/>
    <n v="399570"/>
    <n v="71600"/>
    <n v="120633"/>
    <n v="14997"/>
    <m/>
    <n v="10368"/>
    <m/>
    <m/>
    <m/>
    <m/>
    <m/>
    <m/>
    <m/>
    <m/>
    <m/>
    <m/>
    <m/>
    <m/>
    <m/>
    <m/>
    <m/>
    <m/>
    <m/>
    <m/>
    <m/>
    <m/>
    <m/>
    <m/>
    <m/>
    <m/>
    <m/>
    <m/>
    <m/>
    <m/>
    <n v="6542"/>
    <m/>
    <m/>
    <m/>
    <n v="-34405"/>
    <m/>
    <m/>
    <m/>
    <n v="-167406"/>
    <m/>
    <n v="2320018"/>
    <m/>
    <m/>
    <m/>
    <n v="329817"/>
    <m/>
    <n v="86749"/>
    <m/>
    <m/>
    <m/>
    <m/>
    <m/>
    <m/>
    <m/>
    <m/>
    <m/>
    <m/>
    <m/>
    <m/>
    <m/>
    <m/>
    <m/>
    <m/>
    <m/>
    <n v="4516789"/>
    <n v="813166"/>
    <n v="5427100"/>
    <n v="191556"/>
    <n v="4435318"/>
    <m/>
    <m/>
    <m/>
    <m/>
    <m/>
    <m/>
    <m/>
    <m/>
    <n v="4221"/>
    <n v="14562"/>
    <n v="143079"/>
    <m/>
    <n v="139121"/>
    <n v="25941"/>
    <n v="134227"/>
    <n v="14052"/>
    <m/>
    <n v="16557"/>
    <n v="649258"/>
    <n v="238518"/>
    <n v="128807"/>
    <n v="698269"/>
    <n v="75325"/>
    <n v="210603"/>
    <n v="71557"/>
    <n v="2829805"/>
    <n v="28109"/>
    <n v="615824"/>
    <n v="25922"/>
    <n v="1200"/>
    <m/>
    <n v="5824"/>
    <n v="250956"/>
    <n v="2448599"/>
    <m/>
    <n v="186985"/>
    <n v="181148"/>
    <n v="411061"/>
    <n v="115878"/>
    <n v="3343671"/>
    <n v="8295129"/>
    <m/>
    <n v="99979"/>
    <n v="-5051437"/>
    <n v="3343671"/>
    <m/>
    <n v="263735"/>
    <n v="6687836"/>
    <m/>
    <n v="32153"/>
    <m/>
    <n v="155458"/>
    <n v="449777"/>
    <n v="637388"/>
    <n v="-450403"/>
    <m/>
    <n v="99979"/>
    <m/>
    <n v="99979"/>
    <m/>
    <s v="-0.01"/>
    <n v="-82951.290000000008"/>
    <n v="1367"/>
    <n v="0"/>
    <n v="5166"/>
    <n v="27587"/>
    <n v="65191"/>
    <n v="0"/>
    <n v="0"/>
    <n v="4060"/>
    <m/>
    <n v="1976"/>
    <m/>
    <m/>
    <m/>
    <n v="1585"/>
    <n v="8031"/>
    <n v="1364"/>
    <n v="20207"/>
    <n v="136534"/>
    <n v="0"/>
    <n v="0"/>
    <n v="0"/>
    <n v="0"/>
    <n v="0"/>
    <n v="0"/>
    <n v="0"/>
    <n v="121802"/>
    <n v="0"/>
    <n v="306760"/>
    <n v="1135832"/>
    <n v="1686054"/>
    <n v="0"/>
    <n v="0"/>
    <n v="218229"/>
    <m/>
    <n v="65530"/>
    <m/>
    <m/>
    <m/>
    <n v="57229"/>
    <n v="173769"/>
    <n v="60996"/>
    <n v="690588"/>
    <n v="4516789"/>
    <n v="0"/>
    <n v="0"/>
    <n v="0"/>
    <n v="0"/>
    <n v="0"/>
    <n v="0"/>
    <n v="0"/>
    <m/>
    <x v="0"/>
    <x v="0"/>
    <m/>
    <m/>
    <m/>
    <m/>
    <x v="0"/>
    <x v="0"/>
    <m/>
    <m/>
    <m/>
    <n v="100"/>
    <n v="201"/>
    <n v="46"/>
    <n v="74"/>
    <n v="154"/>
    <n v="32"/>
    <n v="47"/>
    <n v="93"/>
    <n v="21"/>
    <n v="1"/>
    <n v="0"/>
    <n v="0"/>
    <n v="0"/>
    <n v="1"/>
    <n v="0"/>
    <n v="1"/>
    <n v="0"/>
    <n v="0"/>
    <n v="0"/>
    <n v="0"/>
    <n v="0"/>
    <n v="0"/>
    <n v="0"/>
    <n v="0"/>
    <n v="1"/>
    <n v="0"/>
    <n v="0"/>
    <n v="0"/>
    <n v="0"/>
  </r>
  <r>
    <n v="206190056"/>
    <x v="191"/>
    <d v="2023-10-11T00:00:00"/>
    <d v="2024-04-30T00:00:00"/>
    <n v="203"/>
    <s v="In Process"/>
    <x v="0"/>
    <x v="17"/>
    <x v="0"/>
    <x v="0"/>
    <s v="11 - Los Angeles"/>
    <x v="27"/>
    <s v="562-674-4693"/>
    <s v="5901 DOWNEY AVENUE"/>
    <s v="LONG BEACH"/>
    <s v="90805"/>
    <s v="1447244801"/>
    <s v="LISA LAZARO"/>
    <s v="Yes"/>
    <m/>
    <n v="70"/>
    <n v="70"/>
    <x v="2"/>
    <n v="14210"/>
    <n v="13301"/>
    <n v="93.6"/>
    <n v="119"/>
    <n v="104"/>
    <n v="2398"/>
    <m/>
    <n v="1644"/>
    <n v="8282"/>
    <n v="688"/>
    <n v="70"/>
    <n v="27"/>
    <n v="192"/>
    <x v="0"/>
    <n v="13301"/>
    <m/>
    <m/>
    <m/>
    <m/>
    <m/>
    <m/>
    <m/>
    <m/>
    <n v="6036035"/>
    <n v="2207673"/>
    <n v="2697471"/>
    <m/>
    <n v="5546237"/>
    <n v="6153327"/>
    <n v="-607090"/>
    <n v="-8141"/>
    <n v="800"/>
    <m/>
    <n v="-616031"/>
    <n v="1866956"/>
    <m/>
    <n v="484227"/>
    <n v="3009592"/>
    <n v="546175"/>
    <n v="55716"/>
    <n v="17141"/>
    <n v="56228"/>
    <n v="6036035"/>
    <m/>
    <m/>
    <m/>
    <m/>
    <m/>
    <m/>
    <m/>
    <m/>
    <n v="1342274"/>
    <m/>
    <m/>
    <m/>
    <n v="82438"/>
    <m/>
    <n v="331608"/>
    <m/>
    <n v="411490"/>
    <m/>
    <n v="38857"/>
    <m/>
    <n v="100"/>
    <m/>
    <n v="906"/>
    <m/>
    <n v="0"/>
    <n v="330"/>
    <n v="791839"/>
    <n v="0"/>
    <n v="727076"/>
    <n v="168315"/>
    <n v="404715"/>
    <n v="96971"/>
    <m/>
    <n v="18427"/>
    <m/>
    <m/>
    <m/>
    <m/>
    <m/>
    <m/>
    <m/>
    <m/>
    <m/>
    <m/>
    <m/>
    <m/>
    <m/>
    <m/>
    <m/>
    <m/>
    <m/>
    <m/>
    <m/>
    <m/>
    <m/>
    <m/>
    <m/>
    <m/>
    <m/>
    <m/>
    <m/>
    <m/>
    <n v="-758"/>
    <m/>
    <m/>
    <m/>
    <m/>
    <n v="718873"/>
    <m/>
    <m/>
    <n v="169500"/>
    <m/>
    <n v="1179781"/>
    <m/>
    <n v="558606"/>
    <m/>
    <n v="65465"/>
    <m/>
    <n v="6004"/>
    <m/>
    <m/>
    <m/>
    <m/>
    <m/>
    <m/>
    <m/>
    <m/>
    <m/>
    <m/>
    <m/>
    <m/>
    <m/>
    <m/>
    <m/>
    <m/>
    <m/>
    <n v="2797479"/>
    <n v="772988"/>
    <n v="2582860"/>
    <n v="148349"/>
    <n v="2459843"/>
    <m/>
    <m/>
    <m/>
    <m/>
    <m/>
    <m/>
    <m/>
    <m/>
    <m/>
    <n v="60"/>
    <n v="96687"/>
    <m/>
    <n v="129254"/>
    <n v="29259"/>
    <n v="65569"/>
    <n v="12457"/>
    <m/>
    <n v="6177"/>
    <n v="256129"/>
    <n v="200037"/>
    <n v="20955"/>
    <n v="376460"/>
    <n v="28031"/>
    <n v="100791"/>
    <n v="61307"/>
    <n v="1383131"/>
    <n v="36264"/>
    <n v="769831"/>
    <n v="21212"/>
    <n v="5885"/>
    <m/>
    <n v="14835"/>
    <n v="79153"/>
    <n v="2308779"/>
    <m/>
    <n v="307990"/>
    <m/>
    <n v="5702485"/>
    <n v="1464937"/>
    <n v="9784191"/>
    <n v="12620854"/>
    <m/>
    <m/>
    <n v="-2836663"/>
    <n v="9784191"/>
    <n v="36477"/>
    <m/>
    <n v="3117285"/>
    <m/>
    <n v="0"/>
    <m/>
    <n v="378921"/>
    <n v="217827"/>
    <n v="596748"/>
    <n v="-288758"/>
    <m/>
    <m/>
    <m/>
    <m/>
    <m/>
    <s v="0.01"/>
    <n v="126208.54000000001"/>
    <n v="1027"/>
    <n v="0"/>
    <n v="1792"/>
    <n v="15720"/>
    <n v="32237"/>
    <n v="0"/>
    <n v="0"/>
    <n v="2820"/>
    <n v="4540"/>
    <n v="1080"/>
    <n v="6860"/>
    <n v="74"/>
    <n v="9365"/>
    <n v="727"/>
    <n v="4185"/>
    <n v="1034"/>
    <n v="8498"/>
    <n v="89959"/>
    <n v="0"/>
    <n v="0"/>
    <n v="0"/>
    <n v="0"/>
    <n v="0"/>
    <n v="0"/>
    <n v="0"/>
    <n v="83015"/>
    <n v="0"/>
    <n v="97472"/>
    <n v="656145"/>
    <n v="805026"/>
    <n v="0"/>
    <n v="0"/>
    <n v="122782"/>
    <n v="208295"/>
    <n v="35051"/>
    <n v="127017"/>
    <n v="1347"/>
    <n v="192761"/>
    <n v="20914"/>
    <n v="81440"/>
    <n v="47590"/>
    <n v="318624"/>
    <n v="2797479"/>
    <n v="0"/>
    <n v="0"/>
    <n v="0"/>
    <n v="0"/>
    <n v="0"/>
    <n v="0"/>
    <n v="0"/>
    <m/>
    <x v="0"/>
    <x v="0"/>
    <m/>
    <m/>
    <n v="4540"/>
    <m/>
    <x v="0"/>
    <x v="0"/>
    <m/>
    <m/>
    <n v="208295"/>
    <n v="122"/>
    <n v="154"/>
    <n v="94"/>
    <n v="119"/>
    <n v="145"/>
    <n v="59"/>
    <n v="40"/>
    <n v="50"/>
    <n v="33"/>
    <n v="1"/>
    <n v="0"/>
    <n v="0"/>
    <n v="0"/>
    <n v="1"/>
    <n v="0"/>
    <n v="1"/>
    <n v="0"/>
    <n v="0"/>
    <n v="0"/>
    <n v="0"/>
    <n v="0"/>
    <n v="0"/>
    <n v="0"/>
    <n v="0"/>
    <n v="1"/>
    <n v="0"/>
    <n v="0"/>
    <n v="0"/>
    <n v="0"/>
  </r>
  <r>
    <n v="206190062"/>
    <x v="192"/>
    <d v="2024-01-01T00:00:00"/>
    <d v="2024-12-31T00:00:00"/>
    <n v="366"/>
    <s v="In Process"/>
    <x v="0"/>
    <x v="17"/>
    <x v="0"/>
    <x v="0"/>
    <s v="11 - Los Angeles"/>
    <x v="27"/>
    <s v="562-494-5001"/>
    <s v="5001 E. ANAHEIM ST."/>
    <s v="LONG BEACH"/>
    <s v="90804-0000"/>
    <s v="1831197235"/>
    <s v="JON DUERDEN"/>
    <s v="Yes"/>
    <m/>
    <n v="41"/>
    <n v="41"/>
    <x v="1"/>
    <n v="15006"/>
    <n v="13987"/>
    <n v="214.56"/>
    <n v="231"/>
    <n v="232"/>
    <n v="6561"/>
    <n v="1013"/>
    <n v="703"/>
    <n v="4591"/>
    <m/>
    <m/>
    <n v="176"/>
    <n v="943"/>
    <x v="0"/>
    <n v="13987"/>
    <m/>
    <m/>
    <m/>
    <m/>
    <m/>
    <m/>
    <m/>
    <m/>
    <n v="12089250"/>
    <n v="4605471"/>
    <n v="6257759"/>
    <n v="6622"/>
    <n v="10443584"/>
    <n v="8717907"/>
    <n v="1725677"/>
    <n v="4"/>
    <m/>
    <m/>
    <n v="1725681"/>
    <n v="8201250"/>
    <n v="741400"/>
    <n v="273700"/>
    <n v="1641375"/>
    <m/>
    <m/>
    <n v="66000"/>
    <n v="1165525"/>
    <n v="12089250"/>
    <m/>
    <m/>
    <m/>
    <m/>
    <m/>
    <m/>
    <m/>
    <m/>
    <n v="3719358"/>
    <m/>
    <n v="481504"/>
    <m/>
    <n v="16347"/>
    <m/>
    <n v="28227"/>
    <m/>
    <m/>
    <m/>
    <m/>
    <m/>
    <m/>
    <m/>
    <n v="360035"/>
    <m/>
    <n v="0"/>
    <n v="0"/>
    <n v="1903125"/>
    <n v="0"/>
    <n v="1894100"/>
    <n v="272850"/>
    <n v="414729"/>
    <n v="76836"/>
    <m/>
    <n v="43831"/>
    <m/>
    <m/>
    <m/>
    <m/>
    <m/>
    <m/>
    <m/>
    <m/>
    <m/>
    <m/>
    <m/>
    <m/>
    <m/>
    <m/>
    <m/>
    <m/>
    <m/>
    <m/>
    <m/>
    <m/>
    <m/>
    <m/>
    <m/>
    <m/>
    <m/>
    <m/>
    <m/>
    <m/>
    <m/>
    <m/>
    <m/>
    <m/>
    <n v="5073692"/>
    <m/>
    <n v="303799"/>
    <m/>
    <n v="26016"/>
    <m/>
    <n v="192567"/>
    <m/>
    <m/>
    <m/>
    <m/>
    <m/>
    <n v="661685"/>
    <m/>
    <m/>
    <m/>
    <m/>
    <m/>
    <m/>
    <m/>
    <m/>
    <m/>
    <m/>
    <m/>
    <m/>
    <m/>
    <m/>
    <m/>
    <m/>
    <m/>
    <n v="4302618"/>
    <n v="1078426"/>
    <n v="3336863"/>
    <n v="135501"/>
    <n v="2982619"/>
    <m/>
    <m/>
    <m/>
    <m/>
    <m/>
    <m/>
    <m/>
    <m/>
    <m/>
    <m/>
    <n v="372057"/>
    <n v="29586"/>
    <n v="408409"/>
    <n v="55869"/>
    <n v="148434"/>
    <n v="29718"/>
    <m/>
    <n v="48859"/>
    <n v="233917"/>
    <n v="107625"/>
    <n v="104228"/>
    <n v="560719"/>
    <n v="29524"/>
    <n v="62765"/>
    <n v="15197"/>
    <n v="2890183"/>
    <n v="32012"/>
    <n v="402000"/>
    <n v="32473"/>
    <n v="8544"/>
    <m/>
    <n v="5588"/>
    <n v="157581"/>
    <n v="5903568"/>
    <m/>
    <n v="128151"/>
    <m/>
    <m/>
    <n v="175000"/>
    <n v="6206719"/>
    <n v="852304"/>
    <m/>
    <m/>
    <n v="5354415"/>
    <n v="6206719"/>
    <n v="4586272"/>
    <m/>
    <m/>
    <m/>
    <n v="0"/>
    <m/>
    <n v="200222"/>
    <n v="74072"/>
    <n v="274294"/>
    <n v="-146143"/>
    <m/>
    <m/>
    <m/>
    <m/>
    <m/>
    <s v="0.00"/>
    <n v="0"/>
    <n v="1988"/>
    <n v="0"/>
    <n v="2875"/>
    <n v="21489"/>
    <n v="35768"/>
    <n v="0"/>
    <n v="0"/>
    <n v="0"/>
    <n v="14445"/>
    <n v="3736"/>
    <n v="3645"/>
    <m/>
    <n v="13269"/>
    <n v="235"/>
    <n v="1911"/>
    <n v="229"/>
    <n v="14213"/>
    <n v="113803"/>
    <n v="0"/>
    <n v="0"/>
    <n v="15"/>
    <n v="390"/>
    <n v="0"/>
    <n v="0"/>
    <n v="405"/>
    <n v="160669"/>
    <n v="0"/>
    <n v="183760"/>
    <n v="903919"/>
    <n v="817096"/>
    <n v="0"/>
    <n v="0"/>
    <n v="0"/>
    <n v="700527"/>
    <n v="83617"/>
    <n v="65740"/>
    <m/>
    <n v="294335"/>
    <n v="20707"/>
    <n v="40044"/>
    <n v="9846"/>
    <n v="1022358"/>
    <n v="4302618"/>
    <n v="0"/>
    <n v="0"/>
    <n v="705"/>
    <n v="10776"/>
    <n v="0"/>
    <n v="0"/>
    <n v="11481"/>
    <m/>
    <x v="0"/>
    <x v="0"/>
    <m/>
    <m/>
    <n v="14445"/>
    <m/>
    <x v="0"/>
    <x v="0"/>
    <m/>
    <m/>
    <n v="700527"/>
    <n v="70"/>
    <n v="114"/>
    <n v="43"/>
    <n v="50"/>
    <n v="84"/>
    <n v="30"/>
    <n v="23"/>
    <n v="39"/>
    <n v="15"/>
    <n v="1"/>
    <n v="0"/>
    <n v="0"/>
    <n v="1"/>
    <n v="0"/>
    <n v="0"/>
    <n v="1"/>
    <n v="0"/>
    <n v="0"/>
    <n v="0"/>
    <n v="0"/>
    <n v="0"/>
    <n v="0"/>
    <n v="0"/>
    <n v="0"/>
    <n v="1"/>
    <n v="0"/>
    <n v="0"/>
    <n v="0"/>
    <n v="0"/>
  </r>
  <r>
    <n v="206190063"/>
    <x v="193"/>
    <d v="2024-01-01T00:00:00"/>
    <d v="2024-12-31T00:00:00"/>
    <n v="366"/>
    <s v="In Process"/>
    <x v="0"/>
    <x v="17"/>
    <x v="0"/>
    <x v="0"/>
    <s v="11 - Los Angeles"/>
    <x v="38"/>
    <s v="323-560-2045"/>
    <s v="4900 EAST FLORENCE AVE"/>
    <s v="BELL"/>
    <s v="90201"/>
    <s v="ZZT06218H"/>
    <s v="TIMOTHY PARK"/>
    <s v="No"/>
    <m/>
    <n v="99"/>
    <n v="99"/>
    <x v="2"/>
    <n v="36234"/>
    <n v="33298"/>
    <n v="197.85"/>
    <n v="156"/>
    <n v="153"/>
    <n v="5740"/>
    <n v="1157"/>
    <m/>
    <n v="25648"/>
    <m/>
    <n v="58"/>
    <n v="62"/>
    <n v="633"/>
    <x v="0"/>
    <n v="33298"/>
    <m/>
    <m/>
    <m/>
    <m/>
    <m/>
    <m/>
    <m/>
    <m/>
    <n v="9269090"/>
    <n v="2536908"/>
    <n v="198410"/>
    <n v="19056"/>
    <n v="11626644"/>
    <n v="11362046"/>
    <n v="264598"/>
    <m/>
    <n v="4073"/>
    <m/>
    <n v="260525"/>
    <n v="1612330"/>
    <n v="321700"/>
    <m/>
    <n v="7133260"/>
    <m/>
    <n v="16200"/>
    <n v="17100"/>
    <n v="168500"/>
    <n v="9269090"/>
    <m/>
    <m/>
    <m/>
    <m/>
    <m/>
    <m/>
    <m/>
    <m/>
    <n v="2020117"/>
    <m/>
    <n v="412074"/>
    <m/>
    <m/>
    <m/>
    <n v="88183"/>
    <m/>
    <m/>
    <m/>
    <n v="16534"/>
    <m/>
    <m/>
    <m/>
    <m/>
    <m/>
    <n v="33569"/>
    <n v="0"/>
    <n v="909950"/>
    <n v="0"/>
    <n v="1206650"/>
    <n v="42623"/>
    <n v="220852"/>
    <n v="55573"/>
    <m/>
    <n v="67691"/>
    <m/>
    <m/>
    <m/>
    <m/>
    <m/>
    <m/>
    <m/>
    <m/>
    <m/>
    <m/>
    <m/>
    <m/>
    <m/>
    <m/>
    <m/>
    <m/>
    <m/>
    <m/>
    <m/>
    <m/>
    <m/>
    <m/>
    <m/>
    <m/>
    <m/>
    <m/>
    <m/>
    <m/>
    <m/>
    <m/>
    <m/>
    <m/>
    <n v="-825426"/>
    <m/>
    <n v="-419967"/>
    <m/>
    <m/>
    <m/>
    <n v="1455180"/>
    <m/>
    <m/>
    <m/>
    <n v="4373"/>
    <m/>
    <n v="-15750"/>
    <m/>
    <m/>
    <m/>
    <m/>
    <m/>
    <m/>
    <m/>
    <m/>
    <m/>
    <m/>
    <m/>
    <m/>
    <m/>
    <m/>
    <m/>
    <m/>
    <m/>
    <n v="5359070"/>
    <n v="936507"/>
    <n v="5066469"/>
    <n v="184101"/>
    <n v="4617317"/>
    <m/>
    <m/>
    <m/>
    <m/>
    <m/>
    <m/>
    <m/>
    <m/>
    <n v="41840"/>
    <m/>
    <n v="333596"/>
    <m/>
    <n v="404846"/>
    <n v="73828"/>
    <n v="148505"/>
    <n v="34700"/>
    <m/>
    <n v="38957"/>
    <n v="331725"/>
    <n v="165867"/>
    <n v="108514"/>
    <n v="899184"/>
    <n v="72535"/>
    <n v="140223"/>
    <n v="106194"/>
    <n v="2790683"/>
    <n v="69387"/>
    <n v="888390"/>
    <n v="26188"/>
    <n v="69567"/>
    <m/>
    <m/>
    <m/>
    <n v="1681132"/>
    <m/>
    <n v="209572"/>
    <m/>
    <n v="2221415"/>
    <m/>
    <n v="4112119"/>
    <n v="2142392"/>
    <m/>
    <m/>
    <n v="1969727"/>
    <n v="4112119"/>
    <m/>
    <n v="2219450"/>
    <m/>
    <m/>
    <n v="0"/>
    <m/>
    <n v="337721"/>
    <n v="740139"/>
    <n v="1077860"/>
    <n v="-868288"/>
    <m/>
    <m/>
    <m/>
    <m/>
    <m/>
    <s v="0.18"/>
    <n v="385630.56"/>
    <n v="2167"/>
    <n v="0"/>
    <n v="5784"/>
    <n v="26251"/>
    <n v="92335"/>
    <n v="0"/>
    <n v="0"/>
    <n v="2116"/>
    <m/>
    <n v="4047"/>
    <n v="7832"/>
    <n v="4352"/>
    <n v="17325"/>
    <n v="1799"/>
    <n v="4978"/>
    <n v="2272"/>
    <n v="15791"/>
    <n v="187049"/>
    <n v="0"/>
    <n v="156"/>
    <n v="1397"/>
    <n v="541"/>
    <n v="0"/>
    <n v="0"/>
    <n v="2094"/>
    <n v="155021"/>
    <n v="0"/>
    <n v="267282"/>
    <n v="1062118"/>
    <n v="1986128"/>
    <n v="0"/>
    <n v="0"/>
    <n v="106017"/>
    <m/>
    <n v="102805"/>
    <n v="126957"/>
    <n v="69939"/>
    <n v="367644"/>
    <n v="48760"/>
    <n v="110559"/>
    <n v="84162"/>
    <n v="871678"/>
    <n v="5359070"/>
    <n v="0"/>
    <n v="11282"/>
    <n v="63640"/>
    <n v="16991"/>
    <n v="0"/>
    <n v="0"/>
    <n v="91913"/>
    <m/>
    <x v="0"/>
    <x v="0"/>
    <m/>
    <m/>
    <m/>
    <m/>
    <x v="0"/>
    <x v="0"/>
    <m/>
    <m/>
    <m/>
    <n v="126"/>
    <n v="212"/>
    <n v="79"/>
    <n v="91"/>
    <n v="160"/>
    <n v="49"/>
    <n v="61"/>
    <n v="100"/>
    <n v="38"/>
    <n v="1"/>
    <n v="0"/>
    <n v="0"/>
    <n v="0"/>
    <n v="1"/>
    <n v="0"/>
    <n v="1"/>
    <n v="0"/>
    <n v="0"/>
    <n v="0"/>
    <n v="0"/>
    <n v="0"/>
    <n v="0"/>
    <n v="0"/>
    <n v="0"/>
    <n v="1"/>
    <n v="0"/>
    <n v="0"/>
    <n v="0"/>
    <n v="0"/>
  </r>
  <r>
    <n v="206190064"/>
    <x v="194"/>
    <d v="2024-01-01T00:00:00"/>
    <d v="2024-12-31T00:00:00"/>
    <n v="366"/>
    <s v="In Process"/>
    <x v="0"/>
    <x v="17"/>
    <x v="0"/>
    <x v="0"/>
    <s v="11 - Los Angeles"/>
    <x v="38"/>
    <s v="562-927-2641"/>
    <s v="5648 GOTHAM STREET"/>
    <s v="BELL GARDENS"/>
    <s v="90201"/>
    <s v="1548255284"/>
    <s v="JOEL CASUGA GURON"/>
    <s v="Yes"/>
    <m/>
    <n v="135"/>
    <n v="135"/>
    <x v="0"/>
    <n v="49410"/>
    <n v="45106"/>
    <n v="206.25"/>
    <n v="305"/>
    <n v="288"/>
    <n v="1117"/>
    <n v="497"/>
    <n v="1999"/>
    <n v="36959"/>
    <m/>
    <n v="3231"/>
    <n v="176"/>
    <n v="1127"/>
    <x v="1"/>
    <n v="37783"/>
    <m/>
    <m/>
    <m/>
    <n v="7323"/>
    <m/>
    <m/>
    <m/>
    <m/>
    <n v="20884859"/>
    <n v="3057898"/>
    <n v="7546607"/>
    <n v="39080"/>
    <n v="16435230"/>
    <n v="18395959"/>
    <n v="-1960729"/>
    <n v="31593"/>
    <n v="12590"/>
    <m/>
    <n v="-1941726"/>
    <n v="471656"/>
    <m/>
    <n v="713702"/>
    <n v="17228373"/>
    <m/>
    <n v="1968473"/>
    <n v="98226"/>
    <n v="404429"/>
    <n v="14079253"/>
    <m/>
    <m/>
    <m/>
    <n v="6805606"/>
    <m/>
    <m/>
    <m/>
    <m/>
    <n v="1272627"/>
    <m/>
    <n v="9260"/>
    <m/>
    <n v="4849"/>
    <m/>
    <n v="420738"/>
    <m/>
    <m/>
    <m/>
    <n v="1339967"/>
    <m/>
    <n v="8753"/>
    <m/>
    <n v="1704"/>
    <m/>
    <n v="45474"/>
    <n v="40769"/>
    <n v="1200305"/>
    <n v="0"/>
    <n v="1217375"/>
    <n v="57625"/>
    <n v="426030"/>
    <n v="31386"/>
    <m/>
    <n v="38934"/>
    <m/>
    <m/>
    <m/>
    <m/>
    <m/>
    <m/>
    <m/>
    <m/>
    <m/>
    <m/>
    <m/>
    <m/>
    <m/>
    <m/>
    <m/>
    <m/>
    <m/>
    <m/>
    <m/>
    <m/>
    <m/>
    <m/>
    <m/>
    <m/>
    <m/>
    <m/>
    <m/>
    <m/>
    <n v="-15231"/>
    <m/>
    <m/>
    <m/>
    <n v="228484"/>
    <m/>
    <n v="-70741"/>
    <m/>
    <n v="105210"/>
    <m/>
    <n v="6229751"/>
    <m/>
    <m/>
    <m/>
    <n v="921241"/>
    <m/>
    <n v="147893"/>
    <m/>
    <m/>
    <m/>
    <m/>
    <m/>
    <m/>
    <m/>
    <m/>
    <m/>
    <m/>
    <m/>
    <m/>
    <m/>
    <m/>
    <m/>
    <m/>
    <m/>
    <n v="9010912"/>
    <n v="2061782"/>
    <n v="7323265"/>
    <n v="410579"/>
    <n v="5846656"/>
    <m/>
    <m/>
    <m/>
    <n v="2876523"/>
    <m/>
    <m/>
    <m/>
    <m/>
    <n v="28208"/>
    <n v="41606"/>
    <n v="485542"/>
    <m/>
    <n v="468509"/>
    <n v="24684"/>
    <n v="399408"/>
    <n v="31526"/>
    <m/>
    <n v="53426"/>
    <n v="487581"/>
    <n v="427694"/>
    <n v="284145"/>
    <n v="1005880"/>
    <n v="152215"/>
    <n v="139287"/>
    <n v="240433"/>
    <n v="3861416"/>
    <n v="68532"/>
    <n v="1141582"/>
    <n v="115111"/>
    <n v="31985"/>
    <m/>
    <n v="133766"/>
    <n v="50244"/>
    <n v="2622355"/>
    <m/>
    <n v="386694"/>
    <n v="770594"/>
    <n v="100075"/>
    <n v="1082"/>
    <n v="3880800"/>
    <n v="5898822"/>
    <n v="844536"/>
    <m/>
    <n v="-2862558"/>
    <n v="3880800"/>
    <m/>
    <m/>
    <n v="2152656"/>
    <m/>
    <n v="75075"/>
    <m/>
    <n v="1187158"/>
    <n v="1212414"/>
    <n v="2474647"/>
    <n v="-2087953"/>
    <m/>
    <m/>
    <m/>
    <m/>
    <m/>
    <s v="-0.10"/>
    <n v="-589882.20000000007"/>
    <n v="3176"/>
    <n v="0"/>
    <n v="19464"/>
    <n v="50891"/>
    <n v="108266"/>
    <n v="8946"/>
    <n v="352"/>
    <n v="3807"/>
    <m/>
    <n v="3624"/>
    <n v="13947"/>
    <n v="11073"/>
    <n v="24101"/>
    <n v="3729"/>
    <n v="5508"/>
    <n v="3992"/>
    <n v="20823"/>
    <n v="281699"/>
    <n v="0"/>
    <n v="0"/>
    <n v="30"/>
    <n v="183"/>
    <n v="0"/>
    <n v="0"/>
    <n v="213"/>
    <n v="262658"/>
    <n v="0"/>
    <n v="1182531"/>
    <n v="2082288"/>
    <n v="2578174"/>
    <n v="351607"/>
    <n v="16674"/>
    <n v="185542"/>
    <m/>
    <n v="108074"/>
    <n v="276124"/>
    <n v="196005"/>
    <n v="503765"/>
    <n v="123764"/>
    <n v="110610"/>
    <n v="197150"/>
    <n v="835946"/>
    <n v="9010912"/>
    <n v="0"/>
    <n v="0"/>
    <n v="1242"/>
    <n v="4309"/>
    <n v="0"/>
    <n v="0"/>
    <n v="5551"/>
    <m/>
    <x v="0"/>
    <x v="0"/>
    <m/>
    <m/>
    <m/>
    <m/>
    <x v="0"/>
    <x v="0"/>
    <m/>
    <m/>
    <m/>
    <n v="175"/>
    <n v="262"/>
    <n v="130"/>
    <n v="119"/>
    <n v="183"/>
    <n v="88"/>
    <n v="70"/>
    <n v="104"/>
    <n v="55"/>
    <n v="1"/>
    <n v="0"/>
    <n v="0"/>
    <n v="0"/>
    <n v="0"/>
    <n v="1"/>
    <n v="1"/>
    <n v="0"/>
    <n v="0"/>
    <n v="0"/>
    <n v="1"/>
    <n v="0"/>
    <n v="0"/>
    <n v="0"/>
    <n v="0"/>
    <n v="1"/>
    <n v="0"/>
    <n v="0"/>
    <n v="0"/>
    <n v="0"/>
  </r>
  <r>
    <n v="206190067"/>
    <x v="195"/>
    <d v="2024-01-01T00:00:00"/>
    <d v="2024-12-31T00:00:00"/>
    <n v="366"/>
    <s v="In Process"/>
    <x v="0"/>
    <x v="17"/>
    <x v="0"/>
    <x v="0"/>
    <s v="11 - Los Angeles"/>
    <x v="39"/>
    <s v="562-925-2274"/>
    <s v="9710 EAST ARTESIA BLVD."/>
    <s v="BELLFLOWER"/>
    <s v="90706"/>
    <s v="1154791895"/>
    <s v="ROBERT F. AGUILOS"/>
    <s v="Yes"/>
    <m/>
    <n v="59"/>
    <n v="59"/>
    <x v="1"/>
    <n v="21594"/>
    <n v="20287"/>
    <n v="214.9"/>
    <n v="170"/>
    <n v="148"/>
    <n v="8790"/>
    <n v="328"/>
    <n v="567"/>
    <n v="10010"/>
    <m/>
    <m/>
    <n v="86"/>
    <n v="506"/>
    <x v="0"/>
    <n v="20287"/>
    <m/>
    <m/>
    <m/>
    <m/>
    <m/>
    <m/>
    <m/>
    <m/>
    <n v="6597118"/>
    <n v="2353681"/>
    <n v="-2808804"/>
    <n v="15981"/>
    <n v="11775584"/>
    <n v="11100971"/>
    <n v="674613"/>
    <n v="-6927"/>
    <n v="98642"/>
    <m/>
    <n v="569044"/>
    <n v="2899018"/>
    <n v="105860"/>
    <n v="342662"/>
    <n v="3060138"/>
    <m/>
    <m/>
    <n v="27520"/>
    <n v="161920"/>
    <n v="6597118"/>
    <m/>
    <m/>
    <m/>
    <m/>
    <m/>
    <m/>
    <m/>
    <m/>
    <n v="2263112"/>
    <m/>
    <n v="90569"/>
    <m/>
    <m/>
    <m/>
    <m/>
    <m/>
    <m/>
    <m/>
    <m/>
    <m/>
    <m/>
    <m/>
    <m/>
    <m/>
    <n v="0"/>
    <n v="3476"/>
    <n v="970790"/>
    <n v="0"/>
    <n v="663688"/>
    <n v="155589"/>
    <n v="492132"/>
    <n v="35384"/>
    <m/>
    <n v="32622"/>
    <m/>
    <m/>
    <m/>
    <m/>
    <m/>
    <m/>
    <m/>
    <m/>
    <m/>
    <m/>
    <m/>
    <m/>
    <m/>
    <m/>
    <m/>
    <m/>
    <m/>
    <m/>
    <m/>
    <m/>
    <m/>
    <m/>
    <m/>
    <m/>
    <m/>
    <m/>
    <m/>
    <m/>
    <m/>
    <m/>
    <m/>
    <m/>
    <n v="-2884752"/>
    <m/>
    <n v="-14368"/>
    <m/>
    <n v="87941"/>
    <m/>
    <m/>
    <m/>
    <m/>
    <m/>
    <m/>
    <m/>
    <n v="2375"/>
    <m/>
    <m/>
    <m/>
    <m/>
    <m/>
    <m/>
    <m/>
    <m/>
    <m/>
    <m/>
    <m/>
    <m/>
    <m/>
    <m/>
    <m/>
    <m/>
    <m/>
    <n v="4677471"/>
    <n v="1160982"/>
    <n v="5262518"/>
    <n v="188810"/>
    <n v="3901048"/>
    <m/>
    <m/>
    <m/>
    <m/>
    <m/>
    <m/>
    <m/>
    <m/>
    <n v="14491"/>
    <n v="24935"/>
    <n v="399617"/>
    <m/>
    <n v="353332"/>
    <n v="60035"/>
    <n v="337192"/>
    <n v="39382"/>
    <m/>
    <n v="25016"/>
    <n v="306062"/>
    <n v="309218"/>
    <n v="148554"/>
    <n v="566532"/>
    <n v="112363"/>
    <n v="144183"/>
    <n v="134895"/>
    <n v="3516066"/>
    <m/>
    <n v="411985"/>
    <n v="157693"/>
    <n v="23456"/>
    <m/>
    <n v="6629"/>
    <n v="108287"/>
    <n v="3107153"/>
    <m/>
    <m/>
    <m/>
    <n v="78530"/>
    <m/>
    <n v="3185683"/>
    <n v="1123507"/>
    <m/>
    <m/>
    <n v="2062176"/>
    <n v="3185683"/>
    <n v="40000"/>
    <m/>
    <m/>
    <m/>
    <n v="0"/>
    <m/>
    <m/>
    <m/>
    <n v="0"/>
    <n v="0"/>
    <m/>
    <m/>
    <m/>
    <m/>
    <m/>
    <s v="0.98"/>
    <n v="1101036.8599999999"/>
    <n v="1974"/>
    <n v="0"/>
    <n v="5307"/>
    <n v="25484"/>
    <n v="57082"/>
    <n v="0"/>
    <n v="0"/>
    <n v="3868"/>
    <m/>
    <n v="4082"/>
    <n v="10906"/>
    <m/>
    <n v="13980"/>
    <n v="3034"/>
    <n v="4457"/>
    <n v="1937"/>
    <n v="12873"/>
    <n v="144984"/>
    <n v="0"/>
    <n v="0"/>
    <n v="0"/>
    <n v="0"/>
    <n v="0"/>
    <n v="0"/>
    <n v="0"/>
    <n v="225042"/>
    <n v="0"/>
    <n v="310814"/>
    <n v="976267"/>
    <n v="1355067"/>
    <n v="0"/>
    <n v="0"/>
    <n v="158693"/>
    <m/>
    <n v="130001"/>
    <n v="200869"/>
    <m/>
    <n v="311338"/>
    <n v="93202"/>
    <n v="110994"/>
    <n v="102777"/>
    <n v="702407"/>
    <n v="4677471"/>
    <n v="0"/>
    <n v="0"/>
    <n v="0"/>
    <n v="0"/>
    <n v="0"/>
    <n v="0"/>
    <n v="0"/>
    <m/>
    <x v="0"/>
    <x v="0"/>
    <m/>
    <m/>
    <m/>
    <m/>
    <x v="0"/>
    <x v="0"/>
    <m/>
    <m/>
    <m/>
    <n v="118"/>
    <n v="163"/>
    <n v="70"/>
    <n v="84"/>
    <n v="119"/>
    <n v="44"/>
    <n v="53"/>
    <n v="73"/>
    <n v="29"/>
    <n v="1"/>
    <n v="0"/>
    <n v="0"/>
    <n v="1"/>
    <n v="0"/>
    <n v="0"/>
    <n v="1"/>
    <n v="0"/>
    <n v="0"/>
    <n v="0"/>
    <n v="0"/>
    <n v="0"/>
    <n v="0"/>
    <n v="0"/>
    <n v="0"/>
    <n v="1"/>
    <n v="0"/>
    <n v="0"/>
    <n v="0"/>
    <n v="0"/>
  </r>
  <r>
    <n v="206190068"/>
    <x v="196"/>
    <d v="2024-01-01T00:00:00"/>
    <d v="2024-12-31T00:00:00"/>
    <n v="366"/>
    <s v="In Process"/>
    <x v="0"/>
    <x v="17"/>
    <x v="0"/>
    <x v="0"/>
    <s v="11 - Los Angeles"/>
    <x v="39"/>
    <s v="562-925-4252"/>
    <s v="9028 ROSE STREET"/>
    <s v="BELLFLOWER"/>
    <s v="90706-0000"/>
    <s v="1619976248"/>
    <s v="DAVID HOWELL"/>
    <s v="Yes"/>
    <s v="FLAGSTONE HEALTHCARE SOUTH LLC"/>
    <n v="53"/>
    <n v="53"/>
    <x v="1"/>
    <n v="19398"/>
    <n v="17576"/>
    <n v="208.57"/>
    <n v="212"/>
    <n v="211"/>
    <n v="7765"/>
    <n v="792"/>
    <n v="699"/>
    <n v="7773"/>
    <m/>
    <n v="351"/>
    <n v="194"/>
    <n v="2"/>
    <x v="0"/>
    <n v="17576"/>
    <m/>
    <m/>
    <m/>
    <m/>
    <m/>
    <m/>
    <m/>
    <m/>
    <n v="8731782"/>
    <n v="4623303"/>
    <n v="2063515"/>
    <n v="606"/>
    <n v="11292176"/>
    <n v="9194067"/>
    <n v="2098109"/>
    <n v="2258"/>
    <n v="454651"/>
    <m/>
    <n v="1645716"/>
    <n v="3855200"/>
    <n v="394181"/>
    <n v="287565"/>
    <n v="3919685"/>
    <m/>
    <n v="178751"/>
    <n v="95400"/>
    <n v="1000"/>
    <n v="8731782"/>
    <m/>
    <m/>
    <m/>
    <m/>
    <m/>
    <m/>
    <m/>
    <m/>
    <n v="2523465"/>
    <m/>
    <n v="233358"/>
    <m/>
    <n v="3214"/>
    <m/>
    <n v="1772248"/>
    <m/>
    <m/>
    <m/>
    <n v="90838"/>
    <m/>
    <n v="180"/>
    <m/>
    <m/>
    <m/>
    <n v="7648"/>
    <n v="0"/>
    <n v="1645373"/>
    <n v="0"/>
    <n v="1891215"/>
    <n v="535275"/>
    <n v="451004"/>
    <n v="18487"/>
    <m/>
    <n v="74301"/>
    <m/>
    <m/>
    <m/>
    <m/>
    <m/>
    <m/>
    <m/>
    <m/>
    <m/>
    <m/>
    <m/>
    <m/>
    <m/>
    <m/>
    <m/>
    <m/>
    <m/>
    <m/>
    <n v="3888"/>
    <m/>
    <m/>
    <m/>
    <n v="3"/>
    <m/>
    <m/>
    <m/>
    <m/>
    <m/>
    <m/>
    <m/>
    <m/>
    <m/>
    <n v="-576243"/>
    <n v="12"/>
    <n v="121433"/>
    <m/>
    <n v="118244"/>
    <m/>
    <n v="2341761"/>
    <m/>
    <m/>
    <m/>
    <n v="55417"/>
    <m/>
    <n v="-1000"/>
    <m/>
    <m/>
    <m/>
    <m/>
    <m/>
    <m/>
    <m/>
    <m/>
    <m/>
    <m/>
    <m/>
    <m/>
    <m/>
    <m/>
    <m/>
    <m/>
    <m/>
    <n v="4505019"/>
    <n v="1129588"/>
    <n v="3559460"/>
    <n v="227335"/>
    <n v="2933773"/>
    <m/>
    <m/>
    <m/>
    <m/>
    <m/>
    <m/>
    <m/>
    <m/>
    <n v="18550"/>
    <n v="5188"/>
    <n v="451863"/>
    <m/>
    <n v="592164"/>
    <n v="126401"/>
    <n v="229755"/>
    <n v="52197"/>
    <m/>
    <n v="13698"/>
    <n v="274335"/>
    <n v="169841"/>
    <n v="77845"/>
    <n v="585979"/>
    <n v="326464"/>
    <n v="160000"/>
    <n v="2658"/>
    <n v="2149669"/>
    <n v="292311"/>
    <n v="469038"/>
    <n v="43825"/>
    <n v="8472"/>
    <m/>
    <n v="9"/>
    <n v="210032"/>
    <n v="1297377"/>
    <m/>
    <n v="1486101"/>
    <m/>
    <n v="14600443"/>
    <m/>
    <n v="17383921"/>
    <n v="743659"/>
    <n v="3024250"/>
    <m/>
    <n v="13616012"/>
    <n v="17383921"/>
    <m/>
    <n v="11576192"/>
    <m/>
    <m/>
    <n v="8260"/>
    <m/>
    <n v="2407828"/>
    <n v="1127497"/>
    <n v="3543585"/>
    <n v="-2057484"/>
    <m/>
    <m/>
    <m/>
    <m/>
    <m/>
    <s v="0.00"/>
    <n v="0"/>
    <n v="1993"/>
    <n v="0"/>
    <n v="3949"/>
    <n v="20628"/>
    <n v="41450"/>
    <n v="0"/>
    <n v="0"/>
    <n v="0"/>
    <n v="19632"/>
    <n v="2041"/>
    <n v="5773"/>
    <n v="2107"/>
    <n v="12111"/>
    <n v="4037"/>
    <n v="3748"/>
    <n v="52"/>
    <n v="7135"/>
    <n v="124656"/>
    <n v="0"/>
    <n v="0"/>
    <n v="0"/>
    <n v="139"/>
    <n v="0"/>
    <n v="0"/>
    <n v="139"/>
    <n v="160961"/>
    <n v="0"/>
    <n v="212884"/>
    <n v="798092"/>
    <n v="971011"/>
    <n v="0"/>
    <n v="0"/>
    <n v="0"/>
    <n v="905886"/>
    <n v="77005"/>
    <n v="114932"/>
    <n v="46341"/>
    <n v="298306"/>
    <n v="227305"/>
    <n v="77870"/>
    <n v="2246"/>
    <n v="612180"/>
    <n v="4505019"/>
    <n v="0"/>
    <n v="0"/>
    <n v="0"/>
    <n v="4876"/>
    <n v="0"/>
    <n v="0"/>
    <n v="4876"/>
    <m/>
    <x v="0"/>
    <x v="0"/>
    <m/>
    <m/>
    <n v="19632"/>
    <m/>
    <x v="0"/>
    <x v="0"/>
    <m/>
    <m/>
    <n v="905886"/>
    <n v="83"/>
    <n v="128"/>
    <n v="43"/>
    <n v="59"/>
    <n v="90"/>
    <n v="32"/>
    <n v="30"/>
    <n v="41"/>
    <n v="16"/>
    <n v="1"/>
    <n v="0"/>
    <n v="0"/>
    <n v="1"/>
    <n v="0"/>
    <n v="0"/>
    <n v="1"/>
    <n v="0"/>
    <n v="0"/>
    <n v="0"/>
    <n v="0"/>
    <n v="0"/>
    <n v="0"/>
    <n v="0"/>
    <n v="0"/>
    <n v="1"/>
    <n v="0"/>
    <n v="0"/>
    <n v="0"/>
    <n v="0"/>
  </r>
  <r>
    <n v="206190071"/>
    <x v="197"/>
    <d v="2024-01-01T00:00:00"/>
    <d v="2024-12-31T00:00:00"/>
    <n v="366"/>
    <s v="In Process"/>
    <x v="0"/>
    <x v="17"/>
    <x v="0"/>
    <x v="0"/>
    <s v="11 - Los Angeles"/>
    <x v="34"/>
    <s v="310-829-4565"/>
    <s v="1623 ARIZONA AVENUE"/>
    <s v="SANTA MONICA"/>
    <s v="90404"/>
    <s v="1245865682"/>
    <s v="UDUKA D. EME"/>
    <s v="Yes"/>
    <m/>
    <n v="54"/>
    <n v="54"/>
    <x v="1"/>
    <n v="19764"/>
    <n v="14094"/>
    <n v="163.13"/>
    <n v="246"/>
    <n v="351"/>
    <n v="6859"/>
    <n v="3028"/>
    <n v="595"/>
    <n v="2256"/>
    <m/>
    <m/>
    <n v="1354"/>
    <n v="2"/>
    <x v="0"/>
    <n v="14094"/>
    <m/>
    <m/>
    <m/>
    <m/>
    <m/>
    <m/>
    <m/>
    <m/>
    <n v="5861625"/>
    <n v="4738710"/>
    <n v="957926"/>
    <n v="3491"/>
    <n v="9645900"/>
    <n v="8872959"/>
    <n v="772941"/>
    <n v="-2"/>
    <m/>
    <m/>
    <n v="772939"/>
    <n v="2887625"/>
    <n v="1275350"/>
    <n v="246475"/>
    <n v="902775"/>
    <m/>
    <m/>
    <n v="548600"/>
    <n v="800"/>
    <n v="5861625"/>
    <m/>
    <m/>
    <m/>
    <m/>
    <m/>
    <m/>
    <m/>
    <m/>
    <n v="3250564"/>
    <m/>
    <n v="1466650"/>
    <m/>
    <n v="1429"/>
    <m/>
    <n v="15995"/>
    <m/>
    <m/>
    <m/>
    <m/>
    <m/>
    <n v="4050"/>
    <m/>
    <n v="22"/>
    <m/>
    <n v="518"/>
    <n v="0"/>
    <n v="1803225"/>
    <n v="0"/>
    <n v="1548450"/>
    <n v="191250"/>
    <n v="1051431"/>
    <n v="75196"/>
    <m/>
    <n v="68640"/>
    <m/>
    <m/>
    <m/>
    <m/>
    <m/>
    <m/>
    <m/>
    <m/>
    <m/>
    <m/>
    <m/>
    <m/>
    <m/>
    <m/>
    <m/>
    <m/>
    <m/>
    <m/>
    <m/>
    <m/>
    <m/>
    <m/>
    <m/>
    <m/>
    <m/>
    <m/>
    <m/>
    <m/>
    <m/>
    <m/>
    <m/>
    <m/>
    <n v="112977"/>
    <m/>
    <n v="484410"/>
    <m/>
    <n v="71716"/>
    <m/>
    <n v="289366"/>
    <m/>
    <m/>
    <m/>
    <m/>
    <m/>
    <n v="-543"/>
    <m/>
    <m/>
    <m/>
    <m/>
    <m/>
    <m/>
    <m/>
    <m/>
    <m/>
    <m/>
    <m/>
    <m/>
    <m/>
    <m/>
    <m/>
    <m/>
    <m/>
    <n v="3151262"/>
    <n v="785358"/>
    <n v="4936339"/>
    <n v="119684"/>
    <n v="3193283"/>
    <m/>
    <m/>
    <m/>
    <m/>
    <m/>
    <m/>
    <m/>
    <m/>
    <n v="27758"/>
    <m/>
    <n v="393177"/>
    <m/>
    <n v="359936"/>
    <n v="65013"/>
    <n v="276211"/>
    <n v="39515"/>
    <m/>
    <n v="50225"/>
    <n v="304064"/>
    <n v="260021"/>
    <n v="68058"/>
    <n v="504313"/>
    <n v="65431"/>
    <n v="119159"/>
    <n v="4716"/>
    <n v="2350216"/>
    <n v="49886"/>
    <n v="560289"/>
    <n v="17280"/>
    <n v="57265"/>
    <m/>
    <m/>
    <n v="107143"/>
    <n v="1653303"/>
    <m/>
    <n v="254491"/>
    <n v="2820"/>
    <n v="1490457"/>
    <n v="6859885"/>
    <n v="10260956"/>
    <n v="1157544"/>
    <n v="6838639"/>
    <m/>
    <n v="2264773"/>
    <n v="10260956"/>
    <m/>
    <n v="1490457"/>
    <m/>
    <m/>
    <n v="0"/>
    <m/>
    <n v="222034"/>
    <n v="120190"/>
    <n v="342224"/>
    <n v="-87733"/>
    <m/>
    <m/>
    <m/>
    <m/>
    <m/>
    <s v="0.00"/>
    <n v="0"/>
    <n v="2041"/>
    <n v="0"/>
    <n v="2018"/>
    <n v="17262"/>
    <n v="26570"/>
    <n v="0"/>
    <n v="0"/>
    <n v="3818"/>
    <m/>
    <n v="3801"/>
    <n v="8753"/>
    <n v="1611"/>
    <n v="13008"/>
    <n v="1747"/>
    <n v="3702"/>
    <n v="87"/>
    <n v="11013"/>
    <n v="95431"/>
    <n v="0"/>
    <n v="0"/>
    <n v="3724"/>
    <n v="10700"/>
    <n v="0"/>
    <n v="0"/>
    <n v="14424"/>
    <n v="169721"/>
    <n v="0"/>
    <n v="114669"/>
    <n v="773603"/>
    <n v="689462"/>
    <n v="0"/>
    <n v="0"/>
    <n v="179690"/>
    <m/>
    <n v="92212"/>
    <n v="156305"/>
    <n v="28360"/>
    <n v="252728"/>
    <n v="45806"/>
    <n v="88755"/>
    <n v="3900"/>
    <n v="556051"/>
    <n v="3151262"/>
    <n v="0"/>
    <n v="0"/>
    <n v="167558"/>
    <n v="374498"/>
    <n v="0"/>
    <n v="0"/>
    <n v="542056"/>
    <m/>
    <x v="0"/>
    <x v="0"/>
    <m/>
    <m/>
    <m/>
    <m/>
    <x v="0"/>
    <x v="0"/>
    <m/>
    <m/>
    <m/>
    <n v="66"/>
    <n v="111"/>
    <n v="44"/>
    <n v="35"/>
    <n v="71"/>
    <n v="20"/>
    <n v="21"/>
    <n v="44"/>
    <n v="10"/>
    <n v="1"/>
    <n v="0"/>
    <n v="0"/>
    <n v="1"/>
    <n v="0"/>
    <n v="0"/>
    <n v="1"/>
    <n v="0"/>
    <n v="0"/>
    <n v="0"/>
    <n v="0"/>
    <n v="0"/>
    <n v="0"/>
    <n v="0"/>
    <n v="0"/>
    <n v="1"/>
    <n v="0"/>
    <n v="0"/>
    <n v="0"/>
    <n v="0"/>
  </r>
  <r>
    <n v="206190072"/>
    <x v="198"/>
    <d v="2024-01-01T00:00:00"/>
    <d v="2024-12-31T00:00:00"/>
    <n v="366"/>
    <s v="In Process"/>
    <x v="0"/>
    <x v="17"/>
    <x v="0"/>
    <x v="0"/>
    <s v="11 - Los Angeles"/>
    <x v="34"/>
    <s v="310-829-5377"/>
    <s v="2021 ARIZONA AVENUE"/>
    <s v="SANTA MONICA"/>
    <s v="90404"/>
    <s v="1952936395"/>
    <s v="KENDRA NOONAN"/>
    <s v="Yes"/>
    <m/>
    <n v="207"/>
    <n v="207"/>
    <x v="0"/>
    <n v="75762"/>
    <n v="34049"/>
    <n v="102.8"/>
    <n v="921"/>
    <n v="869"/>
    <n v="17090"/>
    <n v="6695"/>
    <n v="1153"/>
    <n v="6664"/>
    <m/>
    <m/>
    <n v="2324"/>
    <n v="123"/>
    <x v="0"/>
    <n v="34049"/>
    <m/>
    <m/>
    <m/>
    <m/>
    <m/>
    <m/>
    <m/>
    <m/>
    <n v="22778772"/>
    <n v="13163676"/>
    <n v="8877041"/>
    <n v="33230"/>
    <n v="27098637"/>
    <n v="25767902"/>
    <n v="1330735"/>
    <m/>
    <m/>
    <m/>
    <n v="1330735"/>
    <n v="12537514"/>
    <n v="4346099"/>
    <n v="582021"/>
    <n v="3633190"/>
    <m/>
    <m/>
    <n v="1597954"/>
    <n v="81994"/>
    <n v="22778772"/>
    <m/>
    <m/>
    <m/>
    <m/>
    <m/>
    <m/>
    <m/>
    <m/>
    <n v="9272311"/>
    <m/>
    <n v="3618796"/>
    <m/>
    <n v="28596"/>
    <m/>
    <n v="39719"/>
    <m/>
    <m/>
    <m/>
    <m/>
    <m/>
    <n v="203055"/>
    <m/>
    <n v="1199"/>
    <m/>
    <n v="39584"/>
    <n v="94941"/>
    <n v="4482075"/>
    <n v="0"/>
    <n v="4143375"/>
    <n v="676350"/>
    <n v="3244868"/>
    <n v="275425"/>
    <m/>
    <n v="207058"/>
    <m/>
    <m/>
    <m/>
    <m/>
    <m/>
    <m/>
    <m/>
    <m/>
    <m/>
    <m/>
    <m/>
    <m/>
    <m/>
    <m/>
    <m/>
    <m/>
    <n v="5517"/>
    <m/>
    <m/>
    <m/>
    <m/>
    <m/>
    <m/>
    <m/>
    <m/>
    <m/>
    <m/>
    <m/>
    <m/>
    <m/>
    <m/>
    <m/>
    <n v="5681553"/>
    <m/>
    <n v="2456287"/>
    <m/>
    <n v="40610"/>
    <m/>
    <n v="604500"/>
    <m/>
    <m/>
    <m/>
    <m/>
    <m/>
    <n v="88574"/>
    <m/>
    <m/>
    <m/>
    <m/>
    <m/>
    <m/>
    <m/>
    <m/>
    <m/>
    <m/>
    <m/>
    <m/>
    <m/>
    <m/>
    <m/>
    <m/>
    <m/>
    <n v="9386316"/>
    <n v="2151239"/>
    <n v="14230347"/>
    <n v="363061"/>
    <n v="9358621"/>
    <m/>
    <m/>
    <m/>
    <m/>
    <m/>
    <m/>
    <m/>
    <m/>
    <n v="137958"/>
    <m/>
    <n v="1029221"/>
    <m/>
    <n v="938960"/>
    <n v="183757"/>
    <n v="870808"/>
    <n v="142021"/>
    <m/>
    <n v="107214"/>
    <n v="1159262"/>
    <n v="526190"/>
    <n v="215238"/>
    <n v="1050544"/>
    <n v="521505"/>
    <n v="218621"/>
    <n v="41679"/>
    <n v="5946771"/>
    <n v="185599"/>
    <n v="2602690"/>
    <n v="72641"/>
    <n v="250012"/>
    <m/>
    <n v="236"/>
    <n v="208354"/>
    <n v="4491033"/>
    <m/>
    <n v="566982"/>
    <n v="38282"/>
    <m/>
    <n v="32658643"/>
    <n v="37754940"/>
    <n v="4009344"/>
    <n v="32151007"/>
    <n v="1493828"/>
    <n v="100761"/>
    <n v="37754940"/>
    <m/>
    <m/>
    <m/>
    <n v="1493828"/>
    <n v="0"/>
    <m/>
    <n v="454525"/>
    <n v="349018"/>
    <n v="803543"/>
    <n v="-236561"/>
    <m/>
    <m/>
    <m/>
    <n v="1493828"/>
    <m/>
    <s v="0.00"/>
    <n v="0"/>
    <n v="2337"/>
    <n v="0"/>
    <n v="13100"/>
    <n v="54025"/>
    <n v="100877"/>
    <n v="0"/>
    <n v="0"/>
    <n v="8608"/>
    <m/>
    <n v="7608"/>
    <n v="18486"/>
    <n v="7530"/>
    <n v="19383"/>
    <n v="7297"/>
    <n v="5834"/>
    <n v="682"/>
    <n v="20246"/>
    <n v="266013"/>
    <n v="0"/>
    <n v="933"/>
    <n v="4194"/>
    <n v="15509"/>
    <n v="0"/>
    <n v="0"/>
    <n v="20636"/>
    <n v="272856"/>
    <n v="0"/>
    <n v="850536"/>
    <n v="2439883"/>
    <n v="2532101"/>
    <n v="0"/>
    <n v="0"/>
    <n v="446908"/>
    <m/>
    <n v="182518"/>
    <n v="329105"/>
    <n v="134162"/>
    <n v="439600"/>
    <n v="287825"/>
    <n v="164248"/>
    <n v="35792"/>
    <n v="1270782"/>
    <n v="9386316"/>
    <n v="0"/>
    <n v="51325"/>
    <n v="188748"/>
    <n v="542807"/>
    <n v="0"/>
    <n v="0"/>
    <n v="782880"/>
    <m/>
    <x v="0"/>
    <x v="0"/>
    <m/>
    <m/>
    <m/>
    <m/>
    <x v="0"/>
    <x v="0"/>
    <m/>
    <m/>
    <m/>
    <n v="213"/>
    <n v="327"/>
    <n v="136"/>
    <n v="155"/>
    <n v="252"/>
    <n v="90"/>
    <n v="87"/>
    <n v="138"/>
    <n v="51"/>
    <n v="1"/>
    <n v="0"/>
    <n v="0"/>
    <n v="0"/>
    <n v="0"/>
    <n v="1"/>
    <n v="1"/>
    <n v="0"/>
    <n v="0"/>
    <n v="0"/>
    <n v="0"/>
    <n v="0"/>
    <n v="0"/>
    <n v="0"/>
    <n v="0"/>
    <n v="1"/>
    <n v="0"/>
    <n v="0"/>
    <n v="0"/>
    <n v="0"/>
  </r>
  <r>
    <n v="206190073"/>
    <x v="199"/>
    <d v="2024-01-01T00:00:00"/>
    <d v="2024-12-31T00:00:00"/>
    <n v="366"/>
    <s v="In Process"/>
    <x v="0"/>
    <x v="17"/>
    <x v="0"/>
    <x v="0"/>
    <s v="11 - Los Angeles"/>
    <x v="15"/>
    <s v="818-786-0020"/>
    <s v="6600 SEPULVEDA BOULEVARD"/>
    <s v="VAN NUYS"/>
    <s v="91411"/>
    <s v="1588299929"/>
    <s v="TREVOR S. GILLHOUSE"/>
    <s v="Yes"/>
    <m/>
    <n v="125"/>
    <n v="125"/>
    <x v="0"/>
    <n v="45750"/>
    <n v="42080"/>
    <n v="210.4"/>
    <n v="762"/>
    <n v="763"/>
    <n v="8199"/>
    <n v="7486"/>
    <n v="1241"/>
    <n v="23257"/>
    <m/>
    <m/>
    <n v="1133"/>
    <n v="764"/>
    <x v="0"/>
    <n v="42080"/>
    <m/>
    <m/>
    <m/>
    <m/>
    <m/>
    <m/>
    <m/>
    <m/>
    <n v="14873934"/>
    <n v="8878482"/>
    <n v="3910767"/>
    <n v="8756"/>
    <n v="19850405"/>
    <n v="18806537"/>
    <n v="1043868"/>
    <m/>
    <m/>
    <m/>
    <n v="1043868"/>
    <n v="2959650"/>
    <n v="3077900"/>
    <n v="438250"/>
    <n v="7688700"/>
    <m/>
    <m/>
    <n v="455984"/>
    <n v="253450"/>
    <n v="14873934"/>
    <m/>
    <m/>
    <m/>
    <m/>
    <m/>
    <m/>
    <m/>
    <m/>
    <n v="4289199"/>
    <m/>
    <n v="4424421"/>
    <m/>
    <n v="6537"/>
    <m/>
    <n v="129151"/>
    <m/>
    <m/>
    <m/>
    <m/>
    <m/>
    <n v="20499"/>
    <m/>
    <n v="8675"/>
    <m/>
    <n v="90134"/>
    <n v="0"/>
    <n v="3043875"/>
    <n v="0"/>
    <n v="2923350"/>
    <n v="349725"/>
    <n v="2095215"/>
    <n v="164420"/>
    <m/>
    <n v="211763"/>
    <m/>
    <m/>
    <m/>
    <m/>
    <m/>
    <m/>
    <m/>
    <m/>
    <m/>
    <m/>
    <m/>
    <m/>
    <m/>
    <m/>
    <m/>
    <m/>
    <m/>
    <m/>
    <m/>
    <m/>
    <m/>
    <m/>
    <m/>
    <m/>
    <m/>
    <m/>
    <m/>
    <m/>
    <m/>
    <m/>
    <m/>
    <m/>
    <n v="94389"/>
    <m/>
    <n v="2011845"/>
    <m/>
    <n v="-263515"/>
    <m/>
    <n v="2004981"/>
    <m/>
    <m/>
    <m/>
    <m/>
    <m/>
    <n v="63067"/>
    <m/>
    <m/>
    <m/>
    <m/>
    <m/>
    <m/>
    <m/>
    <m/>
    <m/>
    <m/>
    <m/>
    <m/>
    <m/>
    <m/>
    <m/>
    <m/>
    <m/>
    <n v="8899737"/>
    <n v="2117928"/>
    <n v="7788872"/>
    <n v="364653"/>
    <n v="7124652"/>
    <m/>
    <m/>
    <m/>
    <m/>
    <m/>
    <m/>
    <m/>
    <m/>
    <n v="78850"/>
    <m/>
    <n v="771095"/>
    <m/>
    <n v="501028"/>
    <n v="148844"/>
    <n v="582092"/>
    <n v="93704"/>
    <m/>
    <n v="110548"/>
    <n v="418253"/>
    <n v="439476"/>
    <n v="213559"/>
    <n v="1160605"/>
    <n v="226701"/>
    <n v="242291"/>
    <n v="2023"/>
    <n v="4620732"/>
    <n v="164926"/>
    <n v="1317715"/>
    <n v="32264"/>
    <n v="76260"/>
    <m/>
    <n v="125"/>
    <n v="480794"/>
    <n v="2550348"/>
    <m/>
    <n v="1019628"/>
    <n v="23488"/>
    <n v="2616410"/>
    <n v="16830906"/>
    <n v="23040780"/>
    <n v="2617165"/>
    <n v="16402891"/>
    <m/>
    <n v="4020724"/>
    <n v="23040780"/>
    <m/>
    <n v="2614110"/>
    <m/>
    <m/>
    <n v="0"/>
    <m/>
    <n v="1014249"/>
    <n v="292820"/>
    <n v="1307069"/>
    <n v="-287441"/>
    <m/>
    <m/>
    <m/>
    <m/>
    <m/>
    <s v="0.00"/>
    <n v="0"/>
    <n v="4658"/>
    <n v="0"/>
    <n v="23518"/>
    <n v="35287"/>
    <n v="105813"/>
    <n v="0"/>
    <n v="0"/>
    <n v="2482"/>
    <n v="23702"/>
    <n v="2282"/>
    <n v="15595"/>
    <n v="7501"/>
    <n v="23843"/>
    <n v="4795"/>
    <n v="7674"/>
    <n v="23"/>
    <n v="24264"/>
    <n v="281437"/>
    <n v="0"/>
    <n v="0"/>
    <n v="0"/>
    <n v="3818"/>
    <n v="0"/>
    <n v="0"/>
    <n v="3818"/>
    <n v="454333"/>
    <n v="0"/>
    <n v="1101443"/>
    <n v="1373522"/>
    <n v="2303499"/>
    <n v="0"/>
    <n v="0"/>
    <n v="197666"/>
    <n v="1126186"/>
    <n v="76191"/>
    <n v="284168"/>
    <n v="131942"/>
    <n v="489973"/>
    <n v="144268"/>
    <n v="178656"/>
    <n v="1197"/>
    <n v="1036693"/>
    <n v="8899737"/>
    <n v="0"/>
    <n v="0"/>
    <n v="0"/>
    <n v="133646"/>
    <n v="0"/>
    <n v="0"/>
    <n v="133646"/>
    <m/>
    <x v="0"/>
    <x v="0"/>
    <m/>
    <m/>
    <n v="23702"/>
    <m/>
    <x v="0"/>
    <x v="0"/>
    <m/>
    <m/>
    <n v="1126186"/>
    <n v="202"/>
    <n v="285"/>
    <n v="149"/>
    <n v="157"/>
    <n v="229"/>
    <n v="110"/>
    <n v="81"/>
    <n v="122"/>
    <n v="57"/>
    <n v="1"/>
    <n v="0"/>
    <n v="0"/>
    <n v="0"/>
    <n v="0"/>
    <n v="1"/>
    <n v="1"/>
    <n v="0"/>
    <n v="0"/>
    <n v="0"/>
    <n v="0"/>
    <n v="0"/>
    <n v="0"/>
    <n v="0"/>
    <n v="0"/>
    <n v="1"/>
    <n v="0"/>
    <n v="0"/>
    <n v="0"/>
    <n v="0"/>
  </r>
  <r>
    <n v="206190075"/>
    <x v="200"/>
    <d v="2023-10-01T00:00:00"/>
    <d v="2024-09-30T00:00:00"/>
    <n v="366"/>
    <s v="In Process"/>
    <x v="0"/>
    <x v="17"/>
    <x v="0"/>
    <x v="0"/>
    <s v="11 - Los Angeles"/>
    <x v="27"/>
    <s v="310-328-0812"/>
    <s v="22035 SOUTH VERMONT AVENUE"/>
    <s v="TORRANCE"/>
    <s v="90502"/>
    <s v="1750792941"/>
    <s v="CURTIS HEFNER"/>
    <s v="Yes"/>
    <m/>
    <n v="182"/>
    <n v="182"/>
    <x v="0"/>
    <n v="66612"/>
    <n v="56823"/>
    <n v="85.3"/>
    <n v="581"/>
    <n v="581"/>
    <n v="3049"/>
    <m/>
    <n v="3198"/>
    <n v="39821"/>
    <m/>
    <n v="7089"/>
    <n v="1220"/>
    <n v="2446"/>
    <x v="1"/>
    <n v="48468"/>
    <m/>
    <m/>
    <m/>
    <n v="8355"/>
    <m/>
    <m/>
    <m/>
    <m/>
    <n v="20760943"/>
    <n v="8191029"/>
    <n v="5101217"/>
    <n v="24453"/>
    <n v="23875208"/>
    <n v="26610366"/>
    <n v="-2735158"/>
    <n v="-2"/>
    <n v="20000"/>
    <m/>
    <n v="-2755160"/>
    <n v="949900"/>
    <m/>
    <n v="1002588"/>
    <n v="15060095"/>
    <m/>
    <n v="2633910"/>
    <n v="370775"/>
    <n v="743675"/>
    <n v="14982550"/>
    <m/>
    <m/>
    <m/>
    <n v="5778393"/>
    <m/>
    <m/>
    <m/>
    <m/>
    <n v="3212911"/>
    <m/>
    <m/>
    <m/>
    <n v="2974"/>
    <m/>
    <n v="123312"/>
    <m/>
    <m/>
    <m/>
    <n v="4839612"/>
    <m/>
    <n v="4110"/>
    <m/>
    <n v="8110"/>
    <m/>
    <n v="191306"/>
    <n v="0"/>
    <n v="3243900"/>
    <n v="0"/>
    <n v="2997300"/>
    <n v="218600"/>
    <n v="1162510"/>
    <n v="155164"/>
    <m/>
    <n v="222249"/>
    <m/>
    <m/>
    <m/>
    <m/>
    <m/>
    <m/>
    <m/>
    <m/>
    <m/>
    <m/>
    <m/>
    <m/>
    <m/>
    <m/>
    <m/>
    <m/>
    <m/>
    <m/>
    <m/>
    <m/>
    <m/>
    <m/>
    <m/>
    <m/>
    <m/>
    <m/>
    <m/>
    <m/>
    <m/>
    <m/>
    <m/>
    <m/>
    <n v="951421"/>
    <m/>
    <m/>
    <m/>
    <n v="64098"/>
    <m/>
    <n v="503303"/>
    <m/>
    <m/>
    <m/>
    <n v="3548326"/>
    <m/>
    <n v="34069"/>
    <m/>
    <m/>
    <m/>
    <m/>
    <m/>
    <m/>
    <m/>
    <m/>
    <m/>
    <m/>
    <m/>
    <m/>
    <m/>
    <m/>
    <m/>
    <m/>
    <m/>
    <n v="13484592"/>
    <n v="2912405"/>
    <n v="10213369"/>
    <n v="369598"/>
    <n v="9407960"/>
    <m/>
    <m/>
    <m/>
    <n v="4137035"/>
    <m/>
    <m/>
    <m/>
    <m/>
    <n v="103204"/>
    <n v="25688"/>
    <n v="575386"/>
    <m/>
    <n v="499563"/>
    <n v="99494"/>
    <n v="345306"/>
    <n v="75360"/>
    <m/>
    <n v="62194"/>
    <n v="735638"/>
    <n v="457661"/>
    <n v="362707"/>
    <n v="1386035"/>
    <n v="223200"/>
    <n v="341284"/>
    <n v="113932"/>
    <n v="6195973"/>
    <n v="41613"/>
    <n v="1332865"/>
    <n v="47131"/>
    <n v="26200"/>
    <m/>
    <m/>
    <n v="14937"/>
    <n v="3998003"/>
    <m/>
    <n v="175392"/>
    <m/>
    <m/>
    <m/>
    <n v="4173395"/>
    <n v="5777438"/>
    <n v="131095"/>
    <n v="6138823"/>
    <n v="-7873961"/>
    <n v="4173395"/>
    <m/>
    <m/>
    <m/>
    <n v="6138823"/>
    <n v="0"/>
    <m/>
    <n v="1030185"/>
    <n v="663168"/>
    <n v="1693353"/>
    <n v="-1517961"/>
    <m/>
    <m/>
    <m/>
    <n v="6138823"/>
    <m/>
    <s v="0.14"/>
    <n v="808841.32000000007"/>
    <n v="1975"/>
    <n v="0"/>
    <n v="30255"/>
    <n v="65779"/>
    <n v="146327"/>
    <n v="17825"/>
    <n v="0"/>
    <n v="7812"/>
    <m/>
    <n v="11142"/>
    <n v="15629"/>
    <n v="11910"/>
    <n v="32914"/>
    <n v="5291"/>
    <n v="9358"/>
    <n v="2028"/>
    <n v="35598"/>
    <n v="393843"/>
    <n v="0"/>
    <n v="12"/>
    <n v="10001"/>
    <n v="5003"/>
    <n v="0"/>
    <n v="0"/>
    <n v="15016"/>
    <n v="197590"/>
    <n v="0"/>
    <n v="1849733"/>
    <n v="2710830"/>
    <n v="4004462"/>
    <n v="779935"/>
    <n v="0"/>
    <n v="391251"/>
    <m/>
    <n v="255975"/>
    <n v="316374"/>
    <n v="249906"/>
    <n v="718616"/>
    <n v="170049"/>
    <n v="248346"/>
    <n v="94568"/>
    <n v="1496957"/>
    <n v="13484592"/>
    <n v="0"/>
    <n v="900"/>
    <n v="573333"/>
    <n v="181453"/>
    <n v="0"/>
    <n v="0"/>
    <n v="755686"/>
    <m/>
    <x v="0"/>
    <x v="0"/>
    <m/>
    <m/>
    <m/>
    <m/>
    <x v="0"/>
    <x v="0"/>
    <m/>
    <m/>
    <m/>
    <n v="251"/>
    <n v="402"/>
    <n v="183"/>
    <n v="176"/>
    <n v="293"/>
    <n v="118"/>
    <n v="98"/>
    <n v="167"/>
    <n v="58"/>
    <n v="1"/>
    <n v="0"/>
    <n v="0"/>
    <n v="0"/>
    <n v="0"/>
    <n v="1"/>
    <n v="1"/>
    <n v="0"/>
    <n v="0"/>
    <n v="0"/>
    <n v="1"/>
    <n v="0"/>
    <n v="0"/>
    <n v="0"/>
    <n v="0"/>
    <n v="1"/>
    <n v="0"/>
    <n v="0"/>
    <n v="0"/>
    <n v="0"/>
  </r>
  <r>
    <n v="206190082"/>
    <x v="201"/>
    <d v="2024-01-01T00:00:00"/>
    <d v="2024-12-31T00:00:00"/>
    <n v="366"/>
    <s v="In Process"/>
    <x v="0"/>
    <x v="17"/>
    <x v="0"/>
    <x v="0"/>
    <s v="11 - Los Angeles"/>
    <x v="15"/>
    <s v="818-988-2501"/>
    <s v="6700 SEPULVEDA BLVD"/>
    <s v="VAN NUYS"/>
    <s v="91411"/>
    <s v="1932286671"/>
    <s v="DAUD ALEMI"/>
    <s v="Yes"/>
    <m/>
    <n v="201"/>
    <n v="201"/>
    <x v="0"/>
    <n v="73566"/>
    <n v="70373"/>
    <n v="220.2"/>
    <n v="429"/>
    <n v="415"/>
    <n v="4589"/>
    <m/>
    <n v="2600"/>
    <n v="55492"/>
    <m/>
    <n v="5321"/>
    <n v="1022"/>
    <n v="1349"/>
    <x v="1"/>
    <n v="49966"/>
    <m/>
    <m/>
    <m/>
    <n v="20407"/>
    <m/>
    <m/>
    <m/>
    <m/>
    <n v="29988945"/>
    <n v="9690930"/>
    <n v="10044021"/>
    <n v="143609"/>
    <n v="29779463"/>
    <n v="30314606"/>
    <n v="-535143"/>
    <m/>
    <m/>
    <m/>
    <n v="-535143"/>
    <n v="1741665"/>
    <m/>
    <n v="1258065"/>
    <n v="23996055"/>
    <m/>
    <n v="2102205"/>
    <n v="486255"/>
    <n v="404700"/>
    <n v="14989800"/>
    <m/>
    <m/>
    <m/>
    <n v="14999145"/>
    <m/>
    <m/>
    <m/>
    <m/>
    <n v="4895298"/>
    <m/>
    <m/>
    <m/>
    <n v="217775"/>
    <m/>
    <m/>
    <m/>
    <m/>
    <m/>
    <n v="4577215"/>
    <m/>
    <n v="642"/>
    <m/>
    <m/>
    <m/>
    <n v="317550"/>
    <n v="0"/>
    <n v="3428913"/>
    <n v="0"/>
    <n v="2187958"/>
    <n v="745501"/>
    <n v="2693660"/>
    <n v="268717"/>
    <m/>
    <n v="48631"/>
    <m/>
    <m/>
    <m/>
    <m/>
    <m/>
    <m/>
    <m/>
    <m/>
    <m/>
    <m/>
    <m/>
    <m/>
    <m/>
    <m/>
    <m/>
    <m/>
    <m/>
    <m/>
    <m/>
    <m/>
    <m/>
    <m/>
    <m/>
    <m/>
    <m/>
    <m/>
    <m/>
    <m/>
    <m/>
    <m/>
    <m/>
    <m/>
    <n v="2059469"/>
    <m/>
    <m/>
    <m/>
    <n v="410696"/>
    <m/>
    <n v="3674478"/>
    <m/>
    <m/>
    <m/>
    <n v="3832252"/>
    <m/>
    <n v="67126"/>
    <m/>
    <m/>
    <m/>
    <m/>
    <m/>
    <m/>
    <m/>
    <m/>
    <m/>
    <m/>
    <m/>
    <m/>
    <m/>
    <m/>
    <m/>
    <m/>
    <m/>
    <n v="14919064"/>
    <n v="3908038"/>
    <n v="11487504"/>
    <n v="807129"/>
    <n v="8345853"/>
    <m/>
    <m/>
    <m/>
    <n v="7678760"/>
    <m/>
    <m/>
    <m/>
    <m/>
    <n v="14840"/>
    <m/>
    <n v="553726"/>
    <m/>
    <n v="305524"/>
    <n v="120401"/>
    <n v="329584"/>
    <n v="52421"/>
    <m/>
    <n v="47853"/>
    <n v="985039"/>
    <n v="904824"/>
    <n v="304646"/>
    <n v="1580356"/>
    <n v="210916"/>
    <n v="375872"/>
    <n v="158220"/>
    <n v="5616898"/>
    <n v="15162"/>
    <n v="1797000"/>
    <n v="297021"/>
    <n v="24490"/>
    <m/>
    <m/>
    <n v="595200"/>
    <n v="8537237"/>
    <m/>
    <n v="12463"/>
    <n v="1239128"/>
    <n v="69000"/>
    <m/>
    <n v="9857828"/>
    <n v="3734108"/>
    <m/>
    <m/>
    <n v="6123720"/>
    <n v="9857828"/>
    <m/>
    <m/>
    <n v="14406"/>
    <m/>
    <n v="0"/>
    <m/>
    <n v="157707"/>
    <n v="1135573"/>
    <n v="1293280"/>
    <n v="-1280817"/>
    <m/>
    <m/>
    <m/>
    <m/>
    <m/>
    <s v="1.06"/>
    <n v="3958154.48"/>
    <n v="5471"/>
    <n v="0"/>
    <n v="47216"/>
    <n v="96908"/>
    <n v="175778"/>
    <n v="29823"/>
    <n v="0"/>
    <n v="7433"/>
    <m/>
    <n v="6269"/>
    <n v="33335"/>
    <n v="6607"/>
    <n v="34403"/>
    <n v="5733"/>
    <n v="15101"/>
    <n v="2504"/>
    <n v="27326"/>
    <n v="493907"/>
    <n v="0"/>
    <n v="0"/>
    <n v="0"/>
    <n v="0"/>
    <n v="0"/>
    <n v="0"/>
    <n v="0"/>
    <n v="369537"/>
    <n v="0"/>
    <n v="2434226"/>
    <n v="3767645"/>
    <n v="3906335"/>
    <n v="1134191"/>
    <n v="0"/>
    <n v="287153"/>
    <m/>
    <n v="164319"/>
    <n v="584563"/>
    <n v="122115"/>
    <n v="723893"/>
    <n v="167135"/>
    <n v="291257"/>
    <n v="122954"/>
    <n v="843741"/>
    <n v="14919064"/>
    <n v="0"/>
    <n v="0"/>
    <n v="0"/>
    <n v="0"/>
    <n v="0"/>
    <n v="0"/>
    <n v="0"/>
    <m/>
    <x v="0"/>
    <x v="0"/>
    <m/>
    <m/>
    <m/>
    <m/>
    <x v="0"/>
    <x v="0"/>
    <m/>
    <m/>
    <m/>
    <n v="356"/>
    <n v="526"/>
    <n v="247"/>
    <n v="247"/>
    <n v="366"/>
    <n v="176"/>
    <n v="126"/>
    <n v="193"/>
    <n v="89"/>
    <n v="1"/>
    <n v="0"/>
    <n v="0"/>
    <n v="0"/>
    <n v="0"/>
    <n v="1"/>
    <n v="1"/>
    <n v="0"/>
    <n v="0"/>
    <n v="0"/>
    <n v="1"/>
    <n v="0"/>
    <n v="0"/>
    <n v="0"/>
    <n v="0"/>
    <n v="1"/>
    <n v="0"/>
    <n v="0"/>
    <n v="0"/>
    <n v="0"/>
  </r>
  <r>
    <n v="206190083"/>
    <x v="202"/>
    <d v="2024-01-01T00:00:00"/>
    <d v="2024-12-31T00:00:00"/>
    <n v="366"/>
    <s v="In Process"/>
    <x v="0"/>
    <x v="17"/>
    <x v="0"/>
    <x v="0"/>
    <s v="11 - Los Angeles"/>
    <x v="29"/>
    <s v="818-843-2330"/>
    <s v="1041 SOUTH MAIN STREET"/>
    <s v="BURBANK"/>
    <s v="91506"/>
    <s v="1518036060"/>
    <s v="ERMINE ALAVERDYAN"/>
    <s v="Yes"/>
    <m/>
    <n v="188"/>
    <n v="188"/>
    <x v="0"/>
    <n v="68808"/>
    <n v="63204"/>
    <n v="211.44"/>
    <n v="579"/>
    <n v="584"/>
    <n v="11535"/>
    <m/>
    <n v="3218"/>
    <n v="41111"/>
    <m/>
    <n v="4928"/>
    <n v="1284"/>
    <n v="1128"/>
    <x v="0"/>
    <n v="63204"/>
    <m/>
    <m/>
    <m/>
    <m/>
    <m/>
    <m/>
    <m/>
    <m/>
    <n v="21173340"/>
    <n v="16140288"/>
    <n v="10830302"/>
    <n v="121011"/>
    <n v="26604337"/>
    <n v="24943240"/>
    <n v="1661097"/>
    <m/>
    <m/>
    <m/>
    <n v="1661097"/>
    <n v="3864225"/>
    <m/>
    <n v="1078030"/>
    <n v="13772185"/>
    <m/>
    <n v="1650880"/>
    <n v="430140"/>
    <n v="377880"/>
    <n v="21173340"/>
    <m/>
    <m/>
    <m/>
    <m/>
    <m/>
    <m/>
    <m/>
    <m/>
    <n v="11617658"/>
    <m/>
    <m/>
    <m/>
    <m/>
    <m/>
    <n v="64953"/>
    <m/>
    <m/>
    <m/>
    <n v="4437200"/>
    <m/>
    <n v="20477"/>
    <m/>
    <m/>
    <m/>
    <n v="5897"/>
    <n v="0"/>
    <n v="4772511"/>
    <n v="0"/>
    <n v="4464131"/>
    <n v="1376437"/>
    <n v="4870003"/>
    <n v="499728"/>
    <m/>
    <n v="151581"/>
    <m/>
    <m/>
    <m/>
    <m/>
    <m/>
    <m/>
    <m/>
    <m/>
    <m/>
    <m/>
    <m/>
    <m/>
    <m/>
    <m/>
    <m/>
    <m/>
    <m/>
    <m/>
    <m/>
    <m/>
    <m/>
    <m/>
    <m/>
    <m/>
    <m/>
    <m/>
    <m/>
    <m/>
    <m/>
    <m/>
    <m/>
    <m/>
    <n v="5672235"/>
    <m/>
    <m/>
    <m/>
    <n v="98839"/>
    <m/>
    <n v="1617811"/>
    <m/>
    <m/>
    <m/>
    <n v="3397850"/>
    <m/>
    <n v="43567"/>
    <m/>
    <m/>
    <m/>
    <m/>
    <m/>
    <m/>
    <m/>
    <m/>
    <m/>
    <m/>
    <m/>
    <m/>
    <m/>
    <m/>
    <m/>
    <m/>
    <m/>
    <n v="10831887"/>
    <n v="2839232"/>
    <n v="11272121"/>
    <n v="586044"/>
    <n v="10492769"/>
    <m/>
    <m/>
    <m/>
    <m/>
    <m/>
    <m/>
    <m/>
    <m/>
    <n v="31427"/>
    <m/>
    <n v="853170"/>
    <m/>
    <n v="702851"/>
    <n v="254673"/>
    <n v="608085"/>
    <n v="98197"/>
    <m/>
    <n v="54534"/>
    <n v="840063"/>
    <n v="588653"/>
    <n v="311699"/>
    <n v="1858554"/>
    <n v="302682"/>
    <n v="442247"/>
    <n v="205558"/>
    <n v="5863842"/>
    <n v="7480"/>
    <n v="875780"/>
    <n v="107733"/>
    <n v="19643"/>
    <m/>
    <m/>
    <n v="423600"/>
    <n v="6068221"/>
    <m/>
    <n v="156647"/>
    <n v="874944"/>
    <m/>
    <m/>
    <n v="7099812"/>
    <n v="3018781"/>
    <m/>
    <m/>
    <n v="4081031"/>
    <n v="7099812"/>
    <m/>
    <m/>
    <n v="50747"/>
    <m/>
    <n v="0"/>
    <m/>
    <n v="309249"/>
    <n v="1581474"/>
    <n v="1890723"/>
    <n v="-1734076"/>
    <m/>
    <m/>
    <m/>
    <m/>
    <m/>
    <s v="1.13"/>
    <n v="3411222.53"/>
    <n v="4024"/>
    <n v="0"/>
    <n v="22555"/>
    <n v="57838"/>
    <n v="158815"/>
    <n v="0"/>
    <n v="0"/>
    <n v="12993"/>
    <m/>
    <n v="5932"/>
    <m/>
    <n v="142"/>
    <n v="38823"/>
    <n v="7400"/>
    <n v="18147"/>
    <n v="4047"/>
    <n v="31645"/>
    <n v="362361"/>
    <n v="0"/>
    <n v="0"/>
    <n v="0"/>
    <n v="0"/>
    <n v="0"/>
    <n v="0"/>
    <n v="0"/>
    <n v="270393"/>
    <n v="0"/>
    <n v="1218473"/>
    <n v="2384727"/>
    <n v="3563010"/>
    <n v="0"/>
    <n v="0"/>
    <n v="572597"/>
    <m/>
    <n v="168438"/>
    <m/>
    <n v="3097"/>
    <n v="826227"/>
    <n v="239821"/>
    <n v="337695"/>
    <n v="160693"/>
    <n v="1086716"/>
    <n v="10831887"/>
    <n v="0"/>
    <n v="0"/>
    <n v="0"/>
    <n v="0"/>
    <n v="0"/>
    <n v="0"/>
    <n v="0"/>
    <m/>
    <x v="0"/>
    <x v="0"/>
    <m/>
    <m/>
    <m/>
    <m/>
    <x v="0"/>
    <x v="0"/>
    <m/>
    <m/>
    <m/>
    <n v="245"/>
    <n v="397"/>
    <n v="153"/>
    <n v="178"/>
    <n v="284"/>
    <n v="108"/>
    <n v="111"/>
    <n v="187"/>
    <n v="63"/>
    <n v="1"/>
    <n v="0"/>
    <n v="0"/>
    <n v="0"/>
    <n v="0"/>
    <n v="1"/>
    <n v="1"/>
    <n v="0"/>
    <n v="0"/>
    <n v="0"/>
    <n v="0"/>
    <n v="0"/>
    <n v="0"/>
    <n v="0"/>
    <n v="0"/>
    <n v="1"/>
    <n v="0"/>
    <n v="0"/>
    <n v="0"/>
    <n v="0"/>
  </r>
  <r>
    <n v="206190084"/>
    <x v="203"/>
    <d v="2024-01-01T00:00:00"/>
    <d v="2024-12-31T00:00:00"/>
    <n v="366"/>
    <s v="In Process"/>
    <x v="0"/>
    <x v="17"/>
    <x v="0"/>
    <x v="0"/>
    <s v="11 - Los Angeles"/>
    <x v="28"/>
    <s v="626-358-4547"/>
    <s v="615 WEST DUARTE ROAD"/>
    <s v="MONROVIA"/>
    <s v="91016"/>
    <s v="1043204522"/>
    <s v="REYNALDO PINOLIAR"/>
    <s v="Yes"/>
    <m/>
    <n v="95"/>
    <n v="95"/>
    <x v="2"/>
    <n v="34770"/>
    <n v="30217"/>
    <n v="198.8"/>
    <n v="222"/>
    <n v="214"/>
    <n v="1438"/>
    <n v="1876"/>
    <n v="1538"/>
    <n v="23537"/>
    <m/>
    <n v="585"/>
    <n v="97"/>
    <n v="1146"/>
    <x v="0"/>
    <n v="30217"/>
    <m/>
    <m/>
    <m/>
    <m/>
    <m/>
    <m/>
    <m/>
    <m/>
    <n v="9314671"/>
    <n v="2073483"/>
    <n v="605873"/>
    <n v="41386"/>
    <n v="10823667"/>
    <n v="10989633"/>
    <n v="-165966"/>
    <n v="9647"/>
    <n v="12590"/>
    <m/>
    <n v="-168909"/>
    <n v="418875"/>
    <n v="703617"/>
    <n v="506254"/>
    <n v="7237216"/>
    <m/>
    <n v="63800"/>
    <n v="30435"/>
    <n v="354474"/>
    <n v="9314671"/>
    <m/>
    <m/>
    <m/>
    <m/>
    <m/>
    <m/>
    <m/>
    <m/>
    <n v="1113796"/>
    <m/>
    <n v="149592"/>
    <m/>
    <n v="2397"/>
    <m/>
    <n v="186494"/>
    <m/>
    <m/>
    <m/>
    <n v="619711"/>
    <m/>
    <n v="501"/>
    <m/>
    <n v="992"/>
    <m/>
    <n v="25878"/>
    <n v="19960"/>
    <n v="828630"/>
    <n v="0"/>
    <n v="924355"/>
    <n v="104625"/>
    <n v="146720"/>
    <n v="6776"/>
    <m/>
    <n v="16539"/>
    <m/>
    <m/>
    <m/>
    <m/>
    <m/>
    <m/>
    <m/>
    <m/>
    <m/>
    <m/>
    <m/>
    <m/>
    <m/>
    <m/>
    <m/>
    <m/>
    <m/>
    <m/>
    <m/>
    <m/>
    <m/>
    <m/>
    <m/>
    <m/>
    <m/>
    <m/>
    <m/>
    <m/>
    <n v="-425"/>
    <m/>
    <m/>
    <m/>
    <n v="-59014"/>
    <m/>
    <n v="-10292"/>
    <m/>
    <n v="-197505"/>
    <m/>
    <n v="728467"/>
    <m/>
    <m/>
    <m/>
    <n v="114503"/>
    <m/>
    <n v="30139"/>
    <m/>
    <m/>
    <m/>
    <m/>
    <m/>
    <m/>
    <m/>
    <m/>
    <m/>
    <m/>
    <m/>
    <m/>
    <m/>
    <m/>
    <m/>
    <m/>
    <m/>
    <n v="4874234"/>
    <n v="1167228"/>
    <n v="4948171"/>
    <n v="231264"/>
    <n v="4689156"/>
    <m/>
    <m/>
    <m/>
    <m/>
    <m/>
    <m/>
    <m/>
    <m/>
    <n v="15444"/>
    <n v="14189"/>
    <n v="309774"/>
    <m/>
    <n v="328305"/>
    <n v="39430"/>
    <n v="88291"/>
    <n v="6425"/>
    <m/>
    <n v="18934"/>
    <n v="350441"/>
    <n v="274028"/>
    <n v="140653"/>
    <n v="694246"/>
    <n v="73973"/>
    <n v="86536"/>
    <n v="224468"/>
    <n v="2822064"/>
    <n v="47488"/>
    <n v="372312"/>
    <n v="48543"/>
    <n v="21933"/>
    <m/>
    <n v="34611"/>
    <n v="288389"/>
    <n v="4552270"/>
    <m/>
    <n v="268571"/>
    <n v="688524"/>
    <n v="1130007"/>
    <n v="1169010"/>
    <n v="7808382"/>
    <n v="1459904"/>
    <n v="1201930"/>
    <m/>
    <n v="5146548"/>
    <n v="7808382"/>
    <n v="3095350"/>
    <m/>
    <m/>
    <m/>
    <n v="0"/>
    <m/>
    <n v="574213"/>
    <n v="406240"/>
    <n v="980453"/>
    <n v="-711882"/>
    <m/>
    <m/>
    <m/>
    <m/>
    <m/>
    <s v="0.25"/>
    <n v="364976"/>
    <n v="1967"/>
    <n v="0"/>
    <n v="6556"/>
    <n v="27232"/>
    <n v="72688"/>
    <n v="0"/>
    <n v="0"/>
    <n v="3954"/>
    <m/>
    <n v="1505"/>
    <m/>
    <m/>
    <n v="16522"/>
    <n v="1741"/>
    <n v="3647"/>
    <n v="3991"/>
    <n v="14248"/>
    <n v="154051"/>
    <n v="0"/>
    <n v="0"/>
    <n v="0"/>
    <n v="0"/>
    <n v="0"/>
    <n v="0"/>
    <n v="0"/>
    <n v="125476"/>
    <n v="0"/>
    <n v="338075"/>
    <n v="1137721"/>
    <n v="1779530"/>
    <n v="0"/>
    <n v="0"/>
    <n v="210733"/>
    <m/>
    <n v="57685"/>
    <m/>
    <m/>
    <n v="352331"/>
    <n v="59007"/>
    <n v="67971"/>
    <n v="182017"/>
    <n v="563688"/>
    <n v="4874234"/>
    <n v="0"/>
    <n v="0"/>
    <n v="0"/>
    <n v="0"/>
    <n v="0"/>
    <n v="0"/>
    <n v="0"/>
    <m/>
    <x v="0"/>
    <x v="0"/>
    <m/>
    <m/>
    <m/>
    <m/>
    <x v="0"/>
    <x v="0"/>
    <m/>
    <m/>
    <m/>
    <n v="87"/>
    <n v="136"/>
    <n v="56"/>
    <n v="63"/>
    <n v="104"/>
    <n v="41"/>
    <n v="42"/>
    <n v="69"/>
    <n v="31"/>
    <n v="1"/>
    <n v="0"/>
    <n v="0"/>
    <n v="0"/>
    <n v="1"/>
    <n v="0"/>
    <n v="1"/>
    <n v="0"/>
    <n v="0"/>
    <n v="0"/>
    <n v="0"/>
    <n v="0"/>
    <n v="0"/>
    <n v="0"/>
    <n v="0"/>
    <n v="1"/>
    <n v="0"/>
    <n v="0"/>
    <n v="0"/>
    <n v="0"/>
  </r>
  <r>
    <n v="206190085"/>
    <x v="204"/>
    <d v="2024-01-01T00:00:00"/>
    <d v="2024-12-31T00:00:00"/>
    <n v="366"/>
    <s v="In Process"/>
    <x v="0"/>
    <x v="17"/>
    <x v="0"/>
    <x v="0"/>
    <s v="11 - Los Angeles"/>
    <x v="26"/>
    <s v="626-962-3368"/>
    <s v="850 SOUTH SUNKIST AVENUE"/>
    <s v="WEST COVINA"/>
    <s v="91790"/>
    <s v="1326032814"/>
    <s v="EILEEN BALTAZAR"/>
    <s v="Yes"/>
    <m/>
    <n v="97"/>
    <n v="97"/>
    <x v="2"/>
    <n v="35502"/>
    <n v="31016"/>
    <n v="199.85"/>
    <n v="454"/>
    <n v="450"/>
    <n v="3164"/>
    <n v="5286"/>
    <n v="1137"/>
    <n v="20304"/>
    <m/>
    <n v="310"/>
    <n v="78"/>
    <n v="737"/>
    <x v="0"/>
    <n v="31016"/>
    <m/>
    <m/>
    <m/>
    <m/>
    <m/>
    <m/>
    <m/>
    <m/>
    <n v="9625465"/>
    <n v="3382322"/>
    <n v="-404373"/>
    <n v="31262"/>
    <n v="13443422"/>
    <n v="13159616"/>
    <n v="283806"/>
    <n v="14779"/>
    <n v="12590"/>
    <m/>
    <n v="285995"/>
    <n v="895577"/>
    <n v="1742367"/>
    <n v="362165"/>
    <n v="6369563"/>
    <m/>
    <m/>
    <n v="23423"/>
    <n v="232370"/>
    <n v="9625465"/>
    <m/>
    <m/>
    <m/>
    <m/>
    <m/>
    <m/>
    <m/>
    <m/>
    <n v="1412774"/>
    <m/>
    <n v="769104"/>
    <m/>
    <n v="1268"/>
    <m/>
    <n v="144914"/>
    <m/>
    <m/>
    <m/>
    <n v="1052897"/>
    <m/>
    <m/>
    <m/>
    <n v="1365"/>
    <m/>
    <n v="19057"/>
    <n v="12493"/>
    <n v="1379405"/>
    <n v="0"/>
    <n v="1208820"/>
    <n v="273000"/>
    <n v="400150"/>
    <n v="29398"/>
    <m/>
    <n v="59999"/>
    <m/>
    <m/>
    <m/>
    <m/>
    <m/>
    <m/>
    <m/>
    <m/>
    <m/>
    <m/>
    <m/>
    <m/>
    <m/>
    <m/>
    <m/>
    <m/>
    <m/>
    <m/>
    <m/>
    <m/>
    <m/>
    <m/>
    <m/>
    <m/>
    <m/>
    <m/>
    <m/>
    <m/>
    <n v="500"/>
    <m/>
    <m/>
    <m/>
    <n v="-842066"/>
    <m/>
    <n v="-8727"/>
    <m/>
    <n v="-93432"/>
    <m/>
    <n v="576654"/>
    <m/>
    <m/>
    <m/>
    <n v="-9707"/>
    <m/>
    <n v="-27595"/>
    <m/>
    <m/>
    <m/>
    <m/>
    <m/>
    <m/>
    <m/>
    <m/>
    <m/>
    <m/>
    <m/>
    <m/>
    <m/>
    <m/>
    <m/>
    <m/>
    <m/>
    <n v="5943748"/>
    <n v="1401538"/>
    <n v="5814330"/>
    <n v="298920"/>
    <n v="5282214"/>
    <m/>
    <m/>
    <m/>
    <m/>
    <m/>
    <m/>
    <m/>
    <m/>
    <n v="12510"/>
    <n v="11276"/>
    <n v="530031"/>
    <m/>
    <n v="446564"/>
    <n v="95742"/>
    <n v="258301"/>
    <n v="19832"/>
    <m/>
    <n v="54848"/>
    <n v="387740"/>
    <n v="308206"/>
    <n v="154224"/>
    <n v="803461"/>
    <n v="103491"/>
    <n v="116774"/>
    <n v="248383"/>
    <n v="3450928"/>
    <n v="82694"/>
    <n v="613229"/>
    <n v="53583"/>
    <n v="25359"/>
    <m/>
    <n v="35407"/>
    <n v="64819"/>
    <n v="3838638"/>
    <m/>
    <n v="384991"/>
    <n v="688320"/>
    <n v="539526"/>
    <n v="6223536"/>
    <n v="11675011"/>
    <n v="1704980"/>
    <n v="6223536"/>
    <m/>
    <n v="3746495"/>
    <n v="11675011"/>
    <n v="1619636"/>
    <m/>
    <m/>
    <m/>
    <n v="15595"/>
    <n v="14285"/>
    <n v="755385"/>
    <n v="494017"/>
    <n v="1279282"/>
    <n v="-894291"/>
    <m/>
    <m/>
    <m/>
    <m/>
    <m/>
    <s v="0.12"/>
    <n v="204597.6"/>
    <n v="2320"/>
    <n v="0"/>
    <n v="8615"/>
    <n v="30069"/>
    <n v="72173"/>
    <n v="0"/>
    <n v="0"/>
    <n v="5879"/>
    <m/>
    <n v="2000"/>
    <n v="12115"/>
    <n v="6156"/>
    <n v="18426"/>
    <n v="3430"/>
    <n v="3583"/>
    <n v="4809"/>
    <n v="17613"/>
    <n v="187188"/>
    <n v="0"/>
    <n v="0"/>
    <n v="0"/>
    <n v="0"/>
    <n v="0"/>
    <n v="0"/>
    <n v="0"/>
    <n v="237796"/>
    <n v="0"/>
    <n v="507621"/>
    <n v="1260270"/>
    <n v="1767156"/>
    <n v="0"/>
    <n v="0"/>
    <n v="291593"/>
    <m/>
    <n v="74912"/>
    <n v="208435"/>
    <n v="106935"/>
    <n v="387354"/>
    <n v="82901"/>
    <n v="93179"/>
    <n v="204717"/>
    <n v="720879"/>
    <n v="5943748"/>
    <n v="0"/>
    <n v="0"/>
    <n v="0"/>
    <n v="0"/>
    <n v="0"/>
    <n v="0"/>
    <n v="0"/>
    <m/>
    <x v="0"/>
    <x v="0"/>
    <m/>
    <m/>
    <m/>
    <m/>
    <x v="0"/>
    <x v="0"/>
    <m/>
    <m/>
    <m/>
    <n v="127"/>
    <n v="227"/>
    <n v="69"/>
    <n v="89"/>
    <n v="168"/>
    <n v="44"/>
    <n v="55"/>
    <n v="95"/>
    <n v="33"/>
    <n v="1"/>
    <n v="0"/>
    <n v="0"/>
    <n v="0"/>
    <n v="1"/>
    <n v="0"/>
    <n v="1"/>
    <n v="0"/>
    <n v="0"/>
    <n v="0"/>
    <n v="0"/>
    <n v="0"/>
    <n v="0"/>
    <n v="0"/>
    <n v="0"/>
    <n v="1"/>
    <n v="0"/>
    <n v="0"/>
    <n v="0"/>
    <n v="0"/>
  </r>
  <r>
    <n v="206190086"/>
    <x v="205"/>
    <d v="2024-01-01T00:00:00"/>
    <d v="2024-12-31T00:00:00"/>
    <n v="366"/>
    <s v="In Process"/>
    <x v="0"/>
    <x v="17"/>
    <x v="0"/>
    <x v="0"/>
    <s v="11 - Los Angeles"/>
    <x v="15"/>
    <s v="818-347-3800"/>
    <s v="7940 TOPANGA CANYON BLVD"/>
    <s v="CANOGA PARK"/>
    <s v="91304"/>
    <s v="1487734935"/>
    <s v="GEMMA BELLANTUONI"/>
    <s v="Yes"/>
    <m/>
    <n v="145"/>
    <n v="145"/>
    <x v="0"/>
    <n v="53070"/>
    <n v="51658"/>
    <n v="224.06"/>
    <n v="279"/>
    <n v="271"/>
    <n v="4084"/>
    <n v="27"/>
    <n v="1346"/>
    <n v="40558"/>
    <m/>
    <n v="2908"/>
    <n v="807"/>
    <n v="1928"/>
    <x v="0"/>
    <n v="51658"/>
    <m/>
    <m/>
    <m/>
    <m/>
    <m/>
    <m/>
    <m/>
    <m/>
    <n v="15497400"/>
    <n v="5255041"/>
    <n v="2801657"/>
    <n v="87133"/>
    <n v="18037917"/>
    <n v="16655197"/>
    <n v="1382720"/>
    <n v="-1"/>
    <n v="20407"/>
    <m/>
    <n v="1362312"/>
    <n v="1225200"/>
    <n v="8100"/>
    <n v="403800"/>
    <n v="12167400"/>
    <m/>
    <n v="872400"/>
    <n v="242100"/>
    <n v="578400"/>
    <n v="15497400"/>
    <m/>
    <m/>
    <m/>
    <m/>
    <m/>
    <m/>
    <m/>
    <m/>
    <n v="3325126"/>
    <m/>
    <n v="17557"/>
    <m/>
    <n v="20583"/>
    <m/>
    <m/>
    <m/>
    <m/>
    <m/>
    <n v="1891060"/>
    <m/>
    <n v="715"/>
    <m/>
    <m/>
    <m/>
    <n v="189202"/>
    <n v="0"/>
    <n v="1731110"/>
    <n v="0"/>
    <n v="1650367"/>
    <n v="495994"/>
    <n v="997158"/>
    <n v="109152"/>
    <m/>
    <n v="82058"/>
    <m/>
    <m/>
    <m/>
    <m/>
    <m/>
    <m/>
    <m/>
    <m/>
    <m/>
    <m/>
    <m/>
    <m/>
    <m/>
    <m/>
    <m/>
    <m/>
    <m/>
    <m/>
    <m/>
    <m/>
    <m/>
    <m/>
    <m/>
    <m/>
    <m/>
    <m/>
    <m/>
    <m/>
    <m/>
    <m/>
    <m/>
    <m/>
    <n v="847485"/>
    <m/>
    <n v="11851"/>
    <m/>
    <n v="36547"/>
    <m/>
    <n v="595717"/>
    <m/>
    <m/>
    <m/>
    <n v="1276435"/>
    <m/>
    <n v="33622"/>
    <m/>
    <m/>
    <m/>
    <m/>
    <m/>
    <m/>
    <m/>
    <m/>
    <m/>
    <m/>
    <m/>
    <m/>
    <m/>
    <m/>
    <m/>
    <m/>
    <m/>
    <n v="7328777"/>
    <n v="1956943"/>
    <n v="7369477"/>
    <n v="398658"/>
    <n v="7327003"/>
    <m/>
    <m/>
    <m/>
    <m/>
    <m/>
    <m/>
    <m/>
    <m/>
    <n v="6826"/>
    <m/>
    <n v="330619"/>
    <m/>
    <n v="308077"/>
    <n v="82693"/>
    <n v="241986"/>
    <n v="33965"/>
    <m/>
    <n v="30169"/>
    <n v="772238"/>
    <n v="367927"/>
    <n v="267862"/>
    <n v="1250742"/>
    <n v="116346"/>
    <n v="284254"/>
    <n v="203506"/>
    <n v="3862384"/>
    <m/>
    <n v="932980"/>
    <n v="29068"/>
    <n v="16952"/>
    <m/>
    <m/>
    <n v="189600"/>
    <n v="4589464"/>
    <m/>
    <n v="172670"/>
    <m/>
    <m/>
    <m/>
    <n v="4762134"/>
    <n v="2202548"/>
    <m/>
    <m/>
    <n v="2559586"/>
    <n v="4762134"/>
    <m/>
    <m/>
    <n v="8976"/>
    <m/>
    <n v="0"/>
    <m/>
    <n v="1398194"/>
    <n v="1061052"/>
    <n v="2459246"/>
    <n v="-2286576"/>
    <m/>
    <m/>
    <m/>
    <m/>
    <m/>
    <s v="1.18"/>
    <n v="2599006.6399999997"/>
    <n v="1842"/>
    <n v="0"/>
    <n v="15763"/>
    <n v="37032"/>
    <n v="131259"/>
    <n v="0"/>
    <n v="0"/>
    <n v="8223"/>
    <m/>
    <n v="4304"/>
    <m/>
    <n v="2085"/>
    <n v="24747"/>
    <n v="3424"/>
    <n v="10824"/>
    <n v="4295"/>
    <n v="17743"/>
    <n v="261541"/>
    <n v="0"/>
    <n v="0"/>
    <n v="0"/>
    <n v="0"/>
    <n v="0"/>
    <n v="0"/>
    <n v="0"/>
    <n v="165536"/>
    <n v="0"/>
    <n v="795703"/>
    <n v="1409235"/>
    <n v="2839015"/>
    <n v="0"/>
    <n v="0"/>
    <n v="352033"/>
    <m/>
    <n v="106134"/>
    <m/>
    <n v="35730"/>
    <n v="545544"/>
    <n v="91826"/>
    <n v="212339"/>
    <n v="160422"/>
    <n v="615260"/>
    <n v="7328777"/>
    <n v="0"/>
    <n v="0"/>
    <n v="0"/>
    <n v="0"/>
    <n v="0"/>
    <n v="0"/>
    <n v="0"/>
    <m/>
    <x v="0"/>
    <x v="0"/>
    <m/>
    <m/>
    <m/>
    <m/>
    <x v="0"/>
    <x v="0"/>
    <m/>
    <m/>
    <m/>
    <n v="170"/>
    <n v="238"/>
    <n v="134"/>
    <n v="124"/>
    <n v="172"/>
    <n v="100"/>
    <n v="86"/>
    <n v="120"/>
    <n v="69"/>
    <n v="1"/>
    <n v="0"/>
    <n v="0"/>
    <n v="0"/>
    <n v="0"/>
    <n v="1"/>
    <n v="1"/>
    <n v="0"/>
    <n v="0"/>
    <n v="0"/>
    <n v="0"/>
    <n v="0"/>
    <n v="0"/>
    <n v="0"/>
    <n v="0"/>
    <n v="1"/>
    <n v="0"/>
    <n v="0"/>
    <n v="0"/>
    <n v="0"/>
  </r>
  <r>
    <n v="206190087"/>
    <x v="206"/>
    <d v="2024-01-01T00:00:00"/>
    <d v="2024-12-31T00:00:00"/>
    <n v="366"/>
    <s v="In Process"/>
    <x v="0"/>
    <x v="17"/>
    <x v="0"/>
    <x v="0"/>
    <s v="11 - Los Angeles"/>
    <x v="34"/>
    <s v="310-451-9706"/>
    <s v="1340 15TH STREET"/>
    <s v="SANTA MONICA"/>
    <s v="90404-1802"/>
    <s v="1295119212"/>
    <s v="ANTON NOVITSKY"/>
    <s v="Yes"/>
    <m/>
    <n v="227"/>
    <n v="227"/>
    <x v="0"/>
    <n v="83082"/>
    <n v="80750"/>
    <n v="222.33"/>
    <n v="854"/>
    <n v="857"/>
    <n v="15813"/>
    <n v="7393"/>
    <n v="4171"/>
    <n v="51819"/>
    <m/>
    <m/>
    <n v="1286"/>
    <n v="268"/>
    <x v="1"/>
    <n v="60805"/>
    <m/>
    <m/>
    <m/>
    <n v="19945"/>
    <m/>
    <m/>
    <m/>
    <m/>
    <n v="46770201"/>
    <n v="14713653"/>
    <n v="14646438"/>
    <n v="49374"/>
    <n v="46886790"/>
    <n v="46401461"/>
    <n v="485329"/>
    <n v="2"/>
    <m/>
    <m/>
    <n v="485331"/>
    <n v="19766250"/>
    <n v="3418900"/>
    <n v="1479401"/>
    <n v="21407450"/>
    <m/>
    <m/>
    <n v="578700"/>
    <n v="119500"/>
    <n v="35231751"/>
    <m/>
    <m/>
    <m/>
    <n v="11538450"/>
    <m/>
    <m/>
    <m/>
    <m/>
    <n v="9898991"/>
    <m/>
    <n v="4036271"/>
    <m/>
    <n v="192656"/>
    <m/>
    <n v="573210"/>
    <m/>
    <m/>
    <m/>
    <m/>
    <m/>
    <n v="12525"/>
    <m/>
    <m/>
    <m/>
    <n v="223585"/>
    <n v="0"/>
    <n v="6759625"/>
    <n v="0"/>
    <n v="5488675"/>
    <n v="1283550"/>
    <n v="728099"/>
    <n v="156405"/>
    <m/>
    <n v="73714"/>
    <m/>
    <m/>
    <m/>
    <m/>
    <m/>
    <m/>
    <m/>
    <m/>
    <m/>
    <m/>
    <m/>
    <m/>
    <m/>
    <m/>
    <m/>
    <m/>
    <m/>
    <m/>
    <m/>
    <m/>
    <m/>
    <m/>
    <m/>
    <m/>
    <m/>
    <m/>
    <m/>
    <m/>
    <m/>
    <m/>
    <m/>
    <m/>
    <n v="11627150"/>
    <m/>
    <n v="2834685"/>
    <m/>
    <n v="1175497"/>
    <m/>
    <n v="-1031376"/>
    <m/>
    <m/>
    <m/>
    <m/>
    <m/>
    <n v="40482"/>
    <m/>
    <m/>
    <m/>
    <m/>
    <m/>
    <m/>
    <m/>
    <m/>
    <m/>
    <m/>
    <m/>
    <m/>
    <m/>
    <m/>
    <m/>
    <m/>
    <m/>
    <n v="22547608"/>
    <n v="6186068"/>
    <n v="17667785"/>
    <n v="973744"/>
    <n v="14717744"/>
    <m/>
    <m/>
    <m/>
    <n v="6086889"/>
    <m/>
    <m/>
    <m/>
    <m/>
    <n v="233908"/>
    <m/>
    <n v="1996613"/>
    <m/>
    <n v="1412421"/>
    <n v="405324"/>
    <n v="825898"/>
    <n v="120382"/>
    <m/>
    <n v="196070"/>
    <n v="1106900"/>
    <n v="1032380"/>
    <n v="395283"/>
    <n v="2173796"/>
    <n v="244008"/>
    <n v="682264"/>
    <n v="196347"/>
    <n v="11074793"/>
    <n v="122985"/>
    <n v="2182078"/>
    <n v="141428"/>
    <n v="37635"/>
    <m/>
    <n v="38708"/>
    <n v="977607"/>
    <n v="19078117"/>
    <m/>
    <n v="396449"/>
    <n v="23911"/>
    <n v="305315"/>
    <n v="360000"/>
    <n v="20163792"/>
    <n v="7464788"/>
    <m/>
    <m/>
    <n v="12699004"/>
    <n v="20163792"/>
    <n v="14091746"/>
    <m/>
    <m/>
    <m/>
    <n v="0"/>
    <m/>
    <n v="105669"/>
    <n v="790682"/>
    <n v="896351"/>
    <n v="-499902"/>
    <m/>
    <m/>
    <m/>
    <m/>
    <m/>
    <s v="0.01"/>
    <n v="74647.88"/>
    <n v="2024"/>
    <n v="0"/>
    <n v="33231"/>
    <n v="125010"/>
    <n v="219495"/>
    <n v="0"/>
    <n v="0"/>
    <n v="26471"/>
    <n v="49190"/>
    <n v="8204"/>
    <n v="32374"/>
    <n v="12602"/>
    <n v="47841"/>
    <n v="5615"/>
    <n v="22707"/>
    <n v="2014"/>
    <n v="35950"/>
    <n v="622728"/>
    <n v="0"/>
    <n v="0"/>
    <n v="0"/>
    <n v="0"/>
    <n v="0"/>
    <n v="3"/>
    <n v="3"/>
    <n v="277513"/>
    <n v="0"/>
    <n v="2242395"/>
    <n v="5293113"/>
    <n v="5517591"/>
    <n v="0"/>
    <n v="0"/>
    <n v="1104126"/>
    <n v="2581132"/>
    <n v="172902"/>
    <n v="705353"/>
    <n v="232945"/>
    <n v="1100961"/>
    <n v="173829"/>
    <n v="515190"/>
    <n v="142349"/>
    <n v="2488209"/>
    <n v="22547608"/>
    <n v="0"/>
    <n v="0"/>
    <n v="0"/>
    <n v="0"/>
    <n v="0"/>
    <n v="171"/>
    <n v="171"/>
    <m/>
    <x v="0"/>
    <x v="0"/>
    <m/>
    <m/>
    <n v="49190"/>
    <m/>
    <x v="0"/>
    <x v="0"/>
    <m/>
    <m/>
    <n v="2581132"/>
    <n v="363"/>
    <n v="577"/>
    <n v="239"/>
    <n v="271"/>
    <n v="423"/>
    <n v="171"/>
    <n v="124"/>
    <n v="213"/>
    <n v="69"/>
    <n v="1"/>
    <n v="0"/>
    <n v="0"/>
    <n v="0"/>
    <n v="0"/>
    <n v="1"/>
    <n v="1"/>
    <n v="0"/>
    <n v="0"/>
    <n v="0"/>
    <n v="1"/>
    <n v="0"/>
    <n v="0"/>
    <n v="0"/>
    <n v="0"/>
    <n v="1"/>
    <n v="0"/>
    <n v="0"/>
    <n v="0"/>
    <n v="0"/>
  </r>
  <r>
    <n v="206190088"/>
    <x v="207"/>
    <d v="2024-01-01T00:00:00"/>
    <d v="2024-12-31T00:00:00"/>
    <n v="366"/>
    <s v="In Process"/>
    <x v="0"/>
    <x v="17"/>
    <x v="0"/>
    <x v="0"/>
    <s v="11 - Los Angeles"/>
    <x v="32"/>
    <s v="562-947-7817"/>
    <s v="10426 BOGARDUS AVE."/>
    <s v="WHITTIER, CA"/>
    <s v="90602-2642"/>
    <s v="1255326039"/>
    <s v="JANE HYON"/>
    <s v="Yes"/>
    <s v="FLAGSTONE HEALTHCARE SOUTH LLC"/>
    <n v="160"/>
    <n v="160"/>
    <x v="0"/>
    <n v="58560"/>
    <n v="56393"/>
    <n v="211.05"/>
    <n v="646"/>
    <n v="630"/>
    <n v="9402"/>
    <n v="7311"/>
    <n v="2180"/>
    <n v="33401"/>
    <m/>
    <n v="398"/>
    <n v="1279"/>
    <n v="2422"/>
    <x v="0"/>
    <n v="56393"/>
    <m/>
    <m/>
    <m/>
    <m/>
    <m/>
    <m/>
    <m/>
    <m/>
    <n v="17308485"/>
    <n v="8754890"/>
    <n v="925722"/>
    <n v="258"/>
    <n v="25137911"/>
    <n v="22714011"/>
    <n v="2423900"/>
    <n v="9524"/>
    <n v="539476"/>
    <m/>
    <n v="1893948"/>
    <n v="3054660"/>
    <n v="2209234"/>
    <n v="495774"/>
    <n v="10285081"/>
    <m/>
    <n v="112651"/>
    <n v="396884"/>
    <n v="754201"/>
    <n v="17308485"/>
    <m/>
    <m/>
    <m/>
    <m/>
    <m/>
    <m/>
    <m/>
    <m/>
    <n v="2937707"/>
    <m/>
    <n v="1942331"/>
    <m/>
    <n v="26816"/>
    <m/>
    <n v="3754300"/>
    <m/>
    <m/>
    <m/>
    <n v="87923"/>
    <m/>
    <n v="5206"/>
    <m/>
    <n v="607"/>
    <m/>
    <n v="171416"/>
    <n v="0"/>
    <n v="3050055"/>
    <n v="0"/>
    <n v="3031605"/>
    <n v="1405215"/>
    <n v="736031"/>
    <n v="99617"/>
    <m/>
    <n v="260951"/>
    <m/>
    <m/>
    <m/>
    <m/>
    <m/>
    <m/>
    <m/>
    <m/>
    <m/>
    <m/>
    <m/>
    <m/>
    <m/>
    <m/>
    <m/>
    <m/>
    <m/>
    <m/>
    <n v="-33640"/>
    <m/>
    <m/>
    <m/>
    <m/>
    <m/>
    <m/>
    <m/>
    <n v="26884"/>
    <m/>
    <n v="-7947"/>
    <m/>
    <m/>
    <m/>
    <n v="-2662067"/>
    <m/>
    <n v="443974"/>
    <m/>
    <n v="69422"/>
    <m/>
    <n v="2995082"/>
    <m/>
    <m/>
    <m/>
    <n v="6787"/>
    <m/>
    <n v="87902"/>
    <m/>
    <m/>
    <m/>
    <m/>
    <m/>
    <m/>
    <m/>
    <m/>
    <m/>
    <m/>
    <m/>
    <m/>
    <m/>
    <n v="-675"/>
    <m/>
    <m/>
    <m/>
    <n v="11718125"/>
    <n v="3085652"/>
    <n v="7910234"/>
    <n v="497479"/>
    <n v="9575355"/>
    <m/>
    <m/>
    <m/>
    <m/>
    <m/>
    <m/>
    <m/>
    <m/>
    <n v="75281"/>
    <m/>
    <n v="1106925"/>
    <m/>
    <n v="1009790"/>
    <n v="325615"/>
    <n v="485048"/>
    <n v="68666"/>
    <m/>
    <n v="91296"/>
    <n v="664111"/>
    <n v="430993"/>
    <n v="311109"/>
    <n v="1222793"/>
    <n v="542544"/>
    <n v="240068"/>
    <n v="124748"/>
    <n v="4703343"/>
    <n v="172597"/>
    <n v="1236934"/>
    <n v="111606"/>
    <n v="24685"/>
    <m/>
    <n v="63"/>
    <n v="190441"/>
    <n v="3317398"/>
    <m/>
    <n v="849488"/>
    <m/>
    <n v="33479331"/>
    <m/>
    <n v="37646217"/>
    <n v="2723488"/>
    <n v="6165209"/>
    <m/>
    <n v="28757520"/>
    <n v="37646217"/>
    <m/>
    <n v="27314122"/>
    <m/>
    <m/>
    <n v="289323"/>
    <m/>
    <n v="548190"/>
    <n v="1091680"/>
    <n v="1929193"/>
    <n v="-1079705"/>
    <m/>
    <m/>
    <m/>
    <m/>
    <m/>
    <s v="0.00"/>
    <n v="0"/>
    <n v="2051"/>
    <n v="0"/>
    <n v="13761"/>
    <n v="61498"/>
    <n v="141391"/>
    <n v="0"/>
    <n v="0"/>
    <n v="0"/>
    <n v="44270"/>
    <n v="8080"/>
    <n v="14698"/>
    <n v="10804"/>
    <n v="26350"/>
    <n v="11760"/>
    <n v="6349"/>
    <n v="1961"/>
    <n v="21647"/>
    <n v="364620"/>
    <n v="0"/>
    <n v="0"/>
    <n v="0"/>
    <n v="6816"/>
    <n v="0"/>
    <n v="0"/>
    <n v="6816"/>
    <n v="186547"/>
    <n v="0"/>
    <n v="911133"/>
    <n v="2428575"/>
    <n v="3366500"/>
    <n v="0"/>
    <n v="0"/>
    <n v="0"/>
    <n v="1895159"/>
    <n v="173100"/>
    <n v="279903"/>
    <n v="197155"/>
    <n v="631963"/>
    <n v="382954"/>
    <n v="157990"/>
    <n v="99093"/>
    <n v="1008053"/>
    <n v="11718125"/>
    <n v="0"/>
    <n v="0"/>
    <n v="0"/>
    <n v="239121"/>
    <n v="0"/>
    <n v="0"/>
    <n v="239121"/>
    <m/>
    <x v="0"/>
    <x v="0"/>
    <m/>
    <m/>
    <n v="44270"/>
    <m/>
    <x v="0"/>
    <x v="0"/>
    <m/>
    <m/>
    <n v="1895159"/>
    <n v="228"/>
    <n v="333"/>
    <n v="153"/>
    <n v="171"/>
    <n v="260"/>
    <n v="112"/>
    <n v="88"/>
    <n v="150"/>
    <n v="49"/>
    <n v="1"/>
    <n v="0"/>
    <n v="0"/>
    <n v="0"/>
    <n v="0"/>
    <n v="1"/>
    <n v="1"/>
    <n v="0"/>
    <n v="0"/>
    <n v="0"/>
    <n v="0"/>
    <n v="0"/>
    <n v="0"/>
    <n v="0"/>
    <n v="0"/>
    <n v="1"/>
    <n v="0"/>
    <n v="0"/>
    <n v="0"/>
    <n v="0"/>
  </r>
  <r>
    <n v="206190089"/>
    <x v="208"/>
    <d v="2024-01-01T00:00:00"/>
    <d v="2024-12-31T00:00:00"/>
    <n v="366"/>
    <s v="In Process"/>
    <x v="0"/>
    <x v="17"/>
    <x v="0"/>
    <x v="0"/>
    <s v="11 - Los Angeles"/>
    <x v="32"/>
    <s v="562-693-7701"/>
    <s v="12385 E. WASHINGTON BLVD."/>
    <s v="WHITTIER, CA 90606"/>
    <s v="90606-0000"/>
    <s v="1740289982"/>
    <s v="MATTHEW HUEFNER"/>
    <s v="Yes"/>
    <s v="FLAGSTONE HEALTHCARE SOUTH LLC"/>
    <n v="162"/>
    <n v="162"/>
    <x v="0"/>
    <n v="59292"/>
    <n v="55726"/>
    <n v="205.98"/>
    <n v="623"/>
    <n v="615"/>
    <n v="7089"/>
    <n v="8080"/>
    <n v="3164"/>
    <n v="34282"/>
    <m/>
    <n v="66"/>
    <n v="1294"/>
    <n v="1751"/>
    <x v="0"/>
    <n v="55726"/>
    <m/>
    <m/>
    <m/>
    <m/>
    <m/>
    <m/>
    <m/>
    <m/>
    <n v="17942200"/>
    <n v="7639135"/>
    <n v="889297"/>
    <m/>
    <n v="24692038"/>
    <n v="21913785"/>
    <n v="2778253"/>
    <n v="15704"/>
    <n v="586732"/>
    <m/>
    <n v="2207225"/>
    <n v="2490000"/>
    <n v="2735050"/>
    <n v="816770"/>
    <n v="10922330"/>
    <m/>
    <n v="28850"/>
    <n v="418000"/>
    <n v="531200"/>
    <n v="17942200"/>
    <m/>
    <m/>
    <m/>
    <m/>
    <m/>
    <m/>
    <m/>
    <m/>
    <n v="2116520"/>
    <m/>
    <n v="2366516"/>
    <m/>
    <n v="6795"/>
    <m/>
    <n v="3123111"/>
    <m/>
    <m/>
    <m/>
    <n v="21828"/>
    <m/>
    <n v="4365"/>
    <m/>
    <m/>
    <m/>
    <n v="41163"/>
    <n v="0"/>
    <n v="3206160"/>
    <n v="0"/>
    <n v="2921670"/>
    <n v="659430"/>
    <n v="492876"/>
    <n v="59510"/>
    <m/>
    <n v="258326"/>
    <m/>
    <m/>
    <m/>
    <m/>
    <m/>
    <m/>
    <m/>
    <m/>
    <m/>
    <m/>
    <m/>
    <m/>
    <m/>
    <m/>
    <m/>
    <m/>
    <m/>
    <m/>
    <n v="2468"/>
    <m/>
    <m/>
    <m/>
    <m/>
    <m/>
    <m/>
    <m/>
    <m/>
    <m/>
    <n v="180"/>
    <m/>
    <m/>
    <m/>
    <n v="-1666847"/>
    <m/>
    <n v="60110"/>
    <m/>
    <n v="100345"/>
    <m/>
    <n v="2347765"/>
    <m/>
    <m/>
    <m/>
    <n v="14929"/>
    <m/>
    <n v="30347"/>
    <m/>
    <m/>
    <m/>
    <m/>
    <m/>
    <m/>
    <m/>
    <m/>
    <m/>
    <m/>
    <m/>
    <m/>
    <m/>
    <m/>
    <m/>
    <m/>
    <m/>
    <n v="11528434"/>
    <n v="2994513"/>
    <n v="7390838"/>
    <n v="450410"/>
    <n v="8975070"/>
    <m/>
    <m/>
    <m/>
    <m/>
    <m/>
    <m/>
    <m/>
    <m/>
    <n v="58748"/>
    <n v="11547"/>
    <n v="1074605"/>
    <m/>
    <n v="862667"/>
    <n v="196789"/>
    <n v="278736"/>
    <n v="68817"/>
    <m/>
    <n v="67507"/>
    <n v="715279"/>
    <n v="615385"/>
    <n v="225295"/>
    <n v="1481280"/>
    <n v="464407"/>
    <n v="148688"/>
    <n v="132574"/>
    <n v="4750172"/>
    <n v="69558"/>
    <n v="1328121"/>
    <n v="123952"/>
    <n v="24448"/>
    <m/>
    <n v="67"/>
    <n v="240073"/>
    <n v="2552563"/>
    <m/>
    <n v="233012"/>
    <m/>
    <n v="29649906"/>
    <m/>
    <n v="32435481"/>
    <n v="2434024"/>
    <m/>
    <m/>
    <n v="30001457"/>
    <n v="32435481"/>
    <m/>
    <n v="29649906"/>
    <m/>
    <m/>
    <n v="0"/>
    <m/>
    <m/>
    <n v="885432"/>
    <n v="885432"/>
    <n v="-652420"/>
    <m/>
    <m/>
    <m/>
    <m/>
    <m/>
    <s v="0.00"/>
    <n v="0"/>
    <n v="2127"/>
    <n v="0"/>
    <n v="12258"/>
    <n v="52885"/>
    <n v="145054"/>
    <n v="0"/>
    <n v="0"/>
    <n v="1170"/>
    <n v="36003"/>
    <n v="5614"/>
    <n v="20804"/>
    <n v="6851"/>
    <n v="33410"/>
    <n v="7957"/>
    <n v="4805"/>
    <n v="1977"/>
    <n v="22162"/>
    <n v="353077"/>
    <n v="0"/>
    <n v="0"/>
    <n v="0"/>
    <n v="0"/>
    <n v="0"/>
    <n v="0"/>
    <n v="0"/>
    <n v="271042"/>
    <n v="0"/>
    <n v="720228"/>
    <n v="2188448"/>
    <n v="3491443"/>
    <n v="0"/>
    <n v="0"/>
    <n v="32215"/>
    <n v="1631730"/>
    <n v="156294"/>
    <n v="401558"/>
    <n v="124935"/>
    <n v="732455"/>
    <n v="350364"/>
    <n v="110829"/>
    <n v="106517"/>
    <n v="1210376"/>
    <n v="11528434"/>
    <n v="0"/>
    <n v="0"/>
    <n v="0"/>
    <n v="0"/>
    <n v="0"/>
    <n v="0"/>
    <n v="0"/>
    <m/>
    <x v="0"/>
    <x v="0"/>
    <m/>
    <m/>
    <n v="36003"/>
    <m/>
    <x v="0"/>
    <x v="0"/>
    <m/>
    <m/>
    <n v="1631730"/>
    <n v="213"/>
    <n v="278"/>
    <n v="173"/>
    <n v="155"/>
    <n v="211"/>
    <n v="122"/>
    <n v="96"/>
    <n v="137"/>
    <n v="67"/>
    <n v="1"/>
    <n v="0"/>
    <n v="0"/>
    <n v="0"/>
    <n v="0"/>
    <n v="1"/>
    <n v="1"/>
    <n v="0"/>
    <n v="0"/>
    <n v="0"/>
    <n v="0"/>
    <n v="0"/>
    <n v="0"/>
    <n v="0"/>
    <n v="0"/>
    <n v="1"/>
    <n v="0"/>
    <n v="0"/>
    <n v="0"/>
    <n v="0"/>
  </r>
  <r>
    <n v="206190090"/>
    <x v="209"/>
    <d v="2024-01-01T00:00:00"/>
    <d v="2024-12-31T00:00:00"/>
    <n v="366"/>
    <s v="In Process"/>
    <x v="0"/>
    <x v="17"/>
    <x v="0"/>
    <x v="0"/>
    <s v="11 - Los Angeles"/>
    <x v="29"/>
    <s v="818-843-1771"/>
    <s v="925 WEST ALAMEDA AVENUE"/>
    <s v="BURBANK"/>
    <s v="91506"/>
    <s v="1316019482"/>
    <s v="BARBARA STELLA CZARNIK"/>
    <s v="Yes"/>
    <m/>
    <n v="89"/>
    <n v="89"/>
    <x v="2"/>
    <n v="32574"/>
    <n v="30628"/>
    <n v="216.44"/>
    <n v="74"/>
    <n v="77"/>
    <n v="3674"/>
    <m/>
    <n v="1058"/>
    <n v="23386"/>
    <m/>
    <n v="26"/>
    <n v="974"/>
    <n v="1510"/>
    <x v="0"/>
    <n v="30628"/>
    <m/>
    <m/>
    <m/>
    <m/>
    <m/>
    <m/>
    <m/>
    <m/>
    <n v="9341540"/>
    <n v="5241625"/>
    <n v="3741063"/>
    <n v="44156"/>
    <n v="10886258"/>
    <n v="10252548"/>
    <n v="633710"/>
    <n v="1"/>
    <m/>
    <m/>
    <n v="633711"/>
    <n v="1120570"/>
    <m/>
    <n v="322690"/>
    <n v="7132730"/>
    <m/>
    <n v="7930"/>
    <n v="297070"/>
    <n v="460550"/>
    <n v="9341540"/>
    <m/>
    <m/>
    <m/>
    <m/>
    <m/>
    <m/>
    <m/>
    <m/>
    <n v="5214263"/>
    <m/>
    <m/>
    <m/>
    <m/>
    <m/>
    <n v="3482"/>
    <m/>
    <m/>
    <m/>
    <n v="23880"/>
    <m/>
    <m/>
    <m/>
    <m/>
    <m/>
    <n v="1709"/>
    <n v="0"/>
    <n v="1702701"/>
    <n v="0"/>
    <n v="2184938"/>
    <n v="718534"/>
    <n v="570651"/>
    <n v="49311"/>
    <m/>
    <n v="13781"/>
    <m/>
    <m/>
    <m/>
    <m/>
    <m/>
    <m/>
    <m/>
    <m/>
    <m/>
    <m/>
    <m/>
    <m/>
    <m/>
    <m/>
    <m/>
    <m/>
    <m/>
    <m/>
    <m/>
    <m/>
    <m/>
    <m/>
    <m/>
    <m/>
    <m/>
    <m/>
    <m/>
    <m/>
    <m/>
    <m/>
    <m/>
    <m/>
    <n v="2664111"/>
    <m/>
    <m/>
    <m/>
    <n v="51726"/>
    <m/>
    <n v="932332"/>
    <m/>
    <m/>
    <m/>
    <n v="17077"/>
    <m/>
    <n v="75817"/>
    <m/>
    <m/>
    <m/>
    <m/>
    <m/>
    <m/>
    <m/>
    <m/>
    <m/>
    <m/>
    <m/>
    <m/>
    <m/>
    <m/>
    <m/>
    <m/>
    <m/>
    <n v="4463274"/>
    <n v="1124636"/>
    <n v="4664638"/>
    <n v="239037"/>
    <n v="4311180"/>
    <m/>
    <m/>
    <m/>
    <m/>
    <m/>
    <m/>
    <m/>
    <m/>
    <n v="1200"/>
    <m/>
    <n v="296475"/>
    <m/>
    <n v="433069"/>
    <n v="156637"/>
    <n v="99088"/>
    <n v="20551"/>
    <m/>
    <n v="10607"/>
    <n v="374878"/>
    <n v="260981"/>
    <n v="188940"/>
    <n v="774474"/>
    <n v="70901"/>
    <n v="204675"/>
    <n v="82797"/>
    <n v="2401499"/>
    <n v="830"/>
    <n v="480600"/>
    <n v="19271"/>
    <n v="8695"/>
    <m/>
    <m/>
    <n v="55200"/>
    <n v="2546981"/>
    <m/>
    <n v="262475"/>
    <n v="2150"/>
    <n v="108312"/>
    <m/>
    <n v="2919918"/>
    <n v="1341015"/>
    <m/>
    <m/>
    <n v="1578903"/>
    <n v="2919918"/>
    <m/>
    <m/>
    <n v="8080"/>
    <m/>
    <n v="0"/>
    <m/>
    <n v="270601"/>
    <n v="668436"/>
    <n v="939037"/>
    <n v="-676562"/>
    <m/>
    <m/>
    <m/>
    <m/>
    <m/>
    <s v="1.11"/>
    <n v="1488526.6500000001"/>
    <n v="1912"/>
    <n v="0"/>
    <n v="7797"/>
    <n v="21967"/>
    <n v="82851"/>
    <n v="0"/>
    <n v="0"/>
    <n v="3765"/>
    <m/>
    <n v="2052"/>
    <m/>
    <m/>
    <n v="15812"/>
    <n v="1912"/>
    <n v="7891"/>
    <n v="1668"/>
    <n v="9086"/>
    <n v="156713"/>
    <n v="0"/>
    <n v="0"/>
    <n v="0"/>
    <n v="0"/>
    <n v="0"/>
    <n v="0"/>
    <n v="0"/>
    <n v="157280"/>
    <n v="0"/>
    <n v="369571"/>
    <n v="802818"/>
    <n v="1842814"/>
    <n v="0"/>
    <n v="0"/>
    <n v="171760"/>
    <m/>
    <n v="62045"/>
    <m/>
    <m/>
    <n v="349047"/>
    <n v="56631"/>
    <n v="156796"/>
    <n v="66133"/>
    <n v="428379"/>
    <n v="4463274"/>
    <n v="0"/>
    <n v="0"/>
    <n v="0"/>
    <n v="0"/>
    <n v="0"/>
    <n v="0"/>
    <n v="0"/>
    <m/>
    <x v="0"/>
    <x v="0"/>
    <m/>
    <m/>
    <m/>
    <m/>
    <x v="0"/>
    <x v="0"/>
    <m/>
    <m/>
    <m/>
    <n v="110"/>
    <n v="184"/>
    <n v="72"/>
    <n v="86"/>
    <n v="142"/>
    <n v="57"/>
    <n v="61"/>
    <n v="108"/>
    <n v="38"/>
    <n v="1"/>
    <n v="0"/>
    <n v="0"/>
    <n v="0"/>
    <n v="1"/>
    <n v="0"/>
    <n v="1"/>
    <n v="0"/>
    <n v="0"/>
    <n v="0"/>
    <n v="0"/>
    <n v="0"/>
    <n v="0"/>
    <n v="0"/>
    <n v="0"/>
    <n v="1"/>
    <n v="0"/>
    <n v="0"/>
    <n v="0"/>
    <n v="0"/>
  </r>
  <r>
    <n v="206190092"/>
    <x v="210"/>
    <d v="2024-01-01T00:00:00"/>
    <d v="2024-12-31T00:00:00"/>
    <n v="366"/>
    <s v="In Process"/>
    <x v="0"/>
    <x v="17"/>
    <x v="0"/>
    <x v="0"/>
    <s v="11 - Los Angeles"/>
    <x v="34"/>
    <s v="310-477-5501"/>
    <s v="1516 SAWTELLE BOULEVARD"/>
    <s v="LOS ANGELES"/>
    <s v="90025"/>
    <s v="LTC55473H"/>
    <s v="NELIDA ARLANTE"/>
    <s v="Yes"/>
    <m/>
    <n v="116"/>
    <n v="116"/>
    <x v="0"/>
    <n v="42456"/>
    <n v="40386"/>
    <n v="223.18"/>
    <n v="325"/>
    <n v="327"/>
    <n v="898"/>
    <n v="2256"/>
    <n v="2748"/>
    <n v="28470"/>
    <m/>
    <m/>
    <n v="389"/>
    <n v="5625"/>
    <x v="1"/>
    <n v="29839"/>
    <m/>
    <m/>
    <m/>
    <n v="10547"/>
    <m/>
    <m/>
    <m/>
    <m/>
    <n v="18353900"/>
    <n v="5326049"/>
    <n v="3371254"/>
    <n v="1216"/>
    <n v="20309911"/>
    <n v="23808143"/>
    <n v="-3498232"/>
    <n v="107160"/>
    <n v="13382"/>
    <m/>
    <n v="-3404454"/>
    <n v="323500"/>
    <n v="961200"/>
    <n v="1273400"/>
    <n v="13618900"/>
    <m/>
    <m/>
    <n v="136150"/>
    <n v="2040750"/>
    <n v="10443650"/>
    <m/>
    <m/>
    <m/>
    <n v="7910250"/>
    <m/>
    <m/>
    <m/>
    <m/>
    <n v="1819885"/>
    <m/>
    <n v="1314357"/>
    <m/>
    <m/>
    <m/>
    <n v="1516831"/>
    <m/>
    <m/>
    <m/>
    <m/>
    <m/>
    <n v="4785"/>
    <m/>
    <n v="670191"/>
    <m/>
    <n v="563243"/>
    <n v="105300"/>
    <n v="1219295"/>
    <n v="696309"/>
    <n v="1618439"/>
    <n v="234554"/>
    <n v="625687"/>
    <n v="153361"/>
    <m/>
    <n v="109861"/>
    <m/>
    <m/>
    <m/>
    <m/>
    <m/>
    <m/>
    <m/>
    <m/>
    <m/>
    <m/>
    <m/>
    <m/>
    <m/>
    <m/>
    <m/>
    <m/>
    <m/>
    <m/>
    <m/>
    <m/>
    <m/>
    <m/>
    <m/>
    <m/>
    <m/>
    <m/>
    <m/>
    <m/>
    <n v="-15437"/>
    <m/>
    <m/>
    <m/>
    <n v="1245796"/>
    <m/>
    <n v="520881"/>
    <m/>
    <n v="-896916"/>
    <m/>
    <n v="2521016"/>
    <m/>
    <m/>
    <m/>
    <m/>
    <m/>
    <n v="-4086"/>
    <m/>
    <m/>
    <m/>
    <m/>
    <m/>
    <m/>
    <m/>
    <m/>
    <m/>
    <m/>
    <m/>
    <m/>
    <m/>
    <m/>
    <m/>
    <m/>
    <m/>
    <n v="10357684"/>
    <n v="2628545"/>
    <n v="10821914"/>
    <n v="570061"/>
    <n v="6160904"/>
    <m/>
    <m/>
    <m/>
    <n v="5076773"/>
    <m/>
    <m/>
    <m/>
    <m/>
    <n v="30333"/>
    <n v="868"/>
    <n v="241181"/>
    <n v="341160"/>
    <n v="334818"/>
    <n v="59431"/>
    <n v="213886"/>
    <n v="78337"/>
    <m/>
    <n v="58451"/>
    <n v="832491"/>
    <n v="494135"/>
    <n v="96435"/>
    <n v="956025"/>
    <n v="409036"/>
    <n v="238343"/>
    <n v="97223"/>
    <n v="4736793"/>
    <n v="135788"/>
    <n v="1490111"/>
    <n v="120885"/>
    <n v="38205"/>
    <n v="80866"/>
    <m/>
    <n v="1485665"/>
    <n v="686763"/>
    <m/>
    <n v="809868"/>
    <m/>
    <n v="135406"/>
    <m/>
    <n v="1632037"/>
    <n v="2119318"/>
    <m/>
    <m/>
    <n v="-487281"/>
    <n v="1632037"/>
    <m/>
    <m/>
    <n v="662628"/>
    <m/>
    <n v="0"/>
    <m/>
    <n v="1029433"/>
    <n v="479236"/>
    <n v="1508669"/>
    <n v="-698801"/>
    <m/>
    <m/>
    <m/>
    <m/>
    <m/>
    <s v="0.83"/>
    <n v="1759033.94"/>
    <n v="2168"/>
    <n v="0"/>
    <n v="23944"/>
    <n v="76292"/>
    <n v="95830"/>
    <n v="24281"/>
    <n v="0"/>
    <n v="228"/>
    <m/>
    <n v="5081"/>
    <n v="16158"/>
    <n v="2003"/>
    <n v="17427"/>
    <n v="10283"/>
    <n v="5471"/>
    <n v="876"/>
    <n v="15703"/>
    <n v="295745"/>
    <n v="0"/>
    <n v="0"/>
    <n v="0"/>
    <n v="0"/>
    <n v="0"/>
    <n v="0"/>
    <n v="0"/>
    <n v="260240"/>
    <n v="0"/>
    <n v="1434632"/>
    <n v="2994318"/>
    <n v="2406693"/>
    <n v="969623"/>
    <n v="0"/>
    <n v="12829"/>
    <m/>
    <n v="229174"/>
    <n v="289289"/>
    <n v="43509"/>
    <n v="402085"/>
    <n v="303993"/>
    <n v="190120"/>
    <n v="80004"/>
    <n v="741175"/>
    <n v="10357684"/>
    <n v="0"/>
    <n v="0"/>
    <n v="0"/>
    <n v="0"/>
    <n v="0"/>
    <n v="0"/>
    <n v="0"/>
    <m/>
    <x v="0"/>
    <x v="0"/>
    <m/>
    <m/>
    <m/>
    <m/>
    <x v="0"/>
    <x v="0"/>
    <m/>
    <m/>
    <m/>
    <n v="282"/>
    <n v="503"/>
    <n v="135"/>
    <n v="221"/>
    <n v="403"/>
    <n v="101"/>
    <n v="102"/>
    <n v="203"/>
    <n v="45"/>
    <n v="1"/>
    <n v="0"/>
    <n v="0"/>
    <n v="0"/>
    <n v="0"/>
    <n v="1"/>
    <n v="1"/>
    <n v="0"/>
    <n v="0"/>
    <n v="0"/>
    <n v="1"/>
    <n v="0"/>
    <n v="0"/>
    <n v="0"/>
    <n v="0"/>
    <n v="1"/>
    <n v="0"/>
    <n v="0"/>
    <n v="0"/>
    <n v="0"/>
  </r>
  <r>
    <n v="206190097"/>
    <x v="211"/>
    <d v="2024-01-01T00:00:00"/>
    <d v="2024-12-31T00:00:00"/>
    <n v="366"/>
    <s v="In Process"/>
    <x v="0"/>
    <x v="17"/>
    <x v="0"/>
    <x v="0"/>
    <s v="11 - Los Angeles"/>
    <x v="39"/>
    <s v="562-867-1761"/>
    <s v="16910 WOODRUFF AVENUE"/>
    <s v="BELLFLOWER"/>
    <s v="90706"/>
    <s v="1902531403"/>
    <s v="JARED BITTON"/>
    <s v="Yes"/>
    <m/>
    <n v="99"/>
    <n v="99"/>
    <x v="2"/>
    <n v="36234"/>
    <n v="32297"/>
    <n v="202.63"/>
    <n v="443"/>
    <n v="499"/>
    <n v="4203"/>
    <n v="3646"/>
    <n v="1859"/>
    <n v="20702"/>
    <m/>
    <n v="288"/>
    <n v="427"/>
    <n v="1172"/>
    <x v="0"/>
    <n v="32297"/>
    <m/>
    <m/>
    <m/>
    <m/>
    <m/>
    <m/>
    <m/>
    <m/>
    <n v="11475065"/>
    <n v="11163659"/>
    <n v="8429523"/>
    <n v="31627"/>
    <n v="14240828"/>
    <n v="14742034"/>
    <n v="-501206"/>
    <n v="109665"/>
    <m/>
    <m/>
    <n v="-391541"/>
    <n v="1600575"/>
    <n v="1361087"/>
    <n v="580320"/>
    <n v="7280450"/>
    <m/>
    <n v="107513"/>
    <n v="143288"/>
    <n v="401832"/>
    <n v="11475065"/>
    <m/>
    <m/>
    <m/>
    <m/>
    <m/>
    <m/>
    <m/>
    <m/>
    <n v="6816189"/>
    <m/>
    <n v="3482528"/>
    <m/>
    <n v="36367"/>
    <m/>
    <n v="547632"/>
    <m/>
    <m/>
    <m/>
    <n v="275087"/>
    <m/>
    <n v="2941"/>
    <m/>
    <n v="2915"/>
    <m/>
    <n v="0"/>
    <n v="2637"/>
    <n v="5184150"/>
    <n v="0"/>
    <n v="4968400"/>
    <n v="621100"/>
    <n v="339335"/>
    <n v="19595"/>
    <m/>
    <n v="28442"/>
    <m/>
    <m/>
    <m/>
    <m/>
    <m/>
    <m/>
    <m/>
    <m/>
    <m/>
    <m/>
    <m/>
    <m/>
    <m/>
    <m/>
    <m/>
    <m/>
    <m/>
    <m/>
    <m/>
    <m/>
    <m/>
    <m/>
    <m/>
    <m/>
    <m/>
    <m/>
    <m/>
    <m/>
    <m/>
    <m/>
    <m/>
    <m/>
    <n v="4274143"/>
    <m/>
    <n v="2627450"/>
    <m/>
    <n v="-15286"/>
    <m/>
    <n v="1303613"/>
    <m/>
    <m/>
    <m/>
    <n v="207544"/>
    <m/>
    <n v="32059"/>
    <m/>
    <m/>
    <m/>
    <m/>
    <m/>
    <m/>
    <m/>
    <m/>
    <m/>
    <m/>
    <m/>
    <m/>
    <m/>
    <m/>
    <m/>
    <m/>
    <m/>
    <n v="7603757"/>
    <n v="1312643"/>
    <n v="5825634"/>
    <n v="128632"/>
    <n v="6145035"/>
    <m/>
    <m/>
    <m/>
    <m/>
    <m/>
    <m/>
    <m/>
    <m/>
    <n v="30074"/>
    <n v="34998"/>
    <n v="405710"/>
    <n v="11632"/>
    <n v="287567"/>
    <n v="118281"/>
    <n v="267871"/>
    <n v="26760"/>
    <m/>
    <n v="57120"/>
    <n v="347958"/>
    <n v="369317"/>
    <n v="170761"/>
    <n v="899929"/>
    <n v="100808"/>
    <n v="201190"/>
    <n v="121260"/>
    <n v="3131416"/>
    <m/>
    <n v="1010877"/>
    <n v="47035"/>
    <m/>
    <m/>
    <n v="315969"/>
    <n v="640466"/>
    <n v="2084873"/>
    <m/>
    <n v="452569"/>
    <m/>
    <n v="203179"/>
    <m/>
    <n v="2740621"/>
    <n v="1438755"/>
    <m/>
    <n v="3642854"/>
    <n v="-2340988"/>
    <n v="2740621"/>
    <m/>
    <m/>
    <m/>
    <m/>
    <n v="0"/>
    <m/>
    <n v="363368"/>
    <n v="92902"/>
    <n v="456270"/>
    <n v="-3701"/>
    <m/>
    <m/>
    <m/>
    <n v="3642854"/>
    <m/>
    <s v="0.00"/>
    <n v="0"/>
    <n v="2165"/>
    <n v="0"/>
    <n v="8443"/>
    <n v="43197"/>
    <n v="93825"/>
    <n v="0"/>
    <n v="0"/>
    <n v="4971"/>
    <n v="15477"/>
    <n v="4239"/>
    <n v="13275"/>
    <m/>
    <n v="19553"/>
    <n v="2332"/>
    <n v="7763"/>
    <n v="2167"/>
    <n v="21441"/>
    <n v="238848"/>
    <n v="0"/>
    <n v="24"/>
    <n v="39"/>
    <n v="390"/>
    <n v="0"/>
    <n v="0"/>
    <n v="453"/>
    <n v="183782"/>
    <n v="0"/>
    <n v="504231"/>
    <n v="1834736"/>
    <n v="2219725"/>
    <n v="0"/>
    <n v="0"/>
    <n v="208534"/>
    <n v="695839"/>
    <n v="108681"/>
    <n v="264841"/>
    <m/>
    <n v="405054"/>
    <n v="89709"/>
    <n v="165765"/>
    <n v="104732"/>
    <n v="818128"/>
    <n v="7603757"/>
    <n v="0"/>
    <n v="1713"/>
    <n v="2000"/>
    <n v="11026"/>
    <n v="0"/>
    <n v="0"/>
    <n v="14739"/>
    <m/>
    <x v="0"/>
    <x v="0"/>
    <m/>
    <m/>
    <n v="15477"/>
    <m/>
    <x v="0"/>
    <x v="0"/>
    <m/>
    <m/>
    <n v="695839"/>
    <n v="233"/>
    <n v="318"/>
    <n v="181"/>
    <n v="184"/>
    <n v="247"/>
    <n v="147"/>
    <n v="108"/>
    <n v="150"/>
    <n v="87"/>
    <n v="1"/>
    <n v="0"/>
    <n v="0"/>
    <n v="0"/>
    <n v="1"/>
    <n v="0"/>
    <n v="1"/>
    <n v="0"/>
    <n v="0"/>
    <n v="0"/>
    <n v="0"/>
    <n v="0"/>
    <n v="0"/>
    <n v="0"/>
    <n v="0"/>
    <n v="1"/>
    <n v="0"/>
    <n v="0"/>
    <n v="0"/>
    <n v="0"/>
  </r>
  <r>
    <n v="206190098"/>
    <x v="212"/>
    <d v="2024-01-01T00:00:00"/>
    <d v="2024-12-31T00:00:00"/>
    <n v="366"/>
    <s v="In Process"/>
    <x v="0"/>
    <x v="17"/>
    <x v="0"/>
    <x v="0"/>
    <s v="11 - Los Angeles"/>
    <x v="39"/>
    <s v="562-921-6624"/>
    <s v="12350 ROSECRANS AVENUE"/>
    <s v="NORWALK"/>
    <s v="90650"/>
    <s v="1619602216"/>
    <s v="JC FRANCES BALOY"/>
    <s v="Yes"/>
    <m/>
    <n v="59"/>
    <n v="59"/>
    <x v="1"/>
    <n v="21594"/>
    <n v="19913"/>
    <n v="209.63"/>
    <n v="291"/>
    <n v="341"/>
    <n v="5215"/>
    <n v="1172"/>
    <n v="917"/>
    <n v="11295"/>
    <m/>
    <n v="50"/>
    <n v="7"/>
    <n v="1257"/>
    <x v="0"/>
    <n v="19913"/>
    <m/>
    <m/>
    <m/>
    <m/>
    <m/>
    <m/>
    <m/>
    <m/>
    <n v="7936545"/>
    <n v="5969157"/>
    <n v="4010048"/>
    <n v="16301"/>
    <n v="9911955"/>
    <n v="9450849"/>
    <n v="461106"/>
    <n v="24551"/>
    <m/>
    <m/>
    <n v="485657"/>
    <n v="2127504"/>
    <n v="477109"/>
    <n v="375970"/>
    <n v="4420979"/>
    <m/>
    <n v="20355"/>
    <n v="2674"/>
    <n v="511954"/>
    <n v="7936545"/>
    <m/>
    <m/>
    <m/>
    <m/>
    <m/>
    <m/>
    <m/>
    <m/>
    <n v="5075823"/>
    <m/>
    <n v="687388"/>
    <m/>
    <n v="11300"/>
    <m/>
    <n v="161270"/>
    <m/>
    <m/>
    <m/>
    <n v="29325"/>
    <m/>
    <m/>
    <m/>
    <n v="4051"/>
    <m/>
    <n v="0"/>
    <n v="0"/>
    <n v="2548850"/>
    <n v="0"/>
    <n v="2923400"/>
    <n v="162500"/>
    <n v="305090"/>
    <n v="12861"/>
    <m/>
    <n v="16456"/>
    <m/>
    <m/>
    <m/>
    <m/>
    <m/>
    <m/>
    <m/>
    <m/>
    <m/>
    <m/>
    <m/>
    <m/>
    <m/>
    <m/>
    <m/>
    <m/>
    <m/>
    <m/>
    <m/>
    <m/>
    <m/>
    <m/>
    <m/>
    <m/>
    <m/>
    <m/>
    <m/>
    <m/>
    <m/>
    <m/>
    <m/>
    <m/>
    <n v="2515665"/>
    <m/>
    <n v="292675"/>
    <m/>
    <n v="262688"/>
    <m/>
    <n v="843086"/>
    <m/>
    <m/>
    <m/>
    <n v="12486"/>
    <m/>
    <n v="83448"/>
    <m/>
    <m/>
    <m/>
    <m/>
    <m/>
    <m/>
    <m/>
    <m/>
    <m/>
    <m/>
    <m/>
    <m/>
    <m/>
    <m/>
    <m/>
    <m/>
    <m/>
    <n v="4796044"/>
    <n v="770531"/>
    <n v="3884274"/>
    <n v="49823"/>
    <n v="3708449"/>
    <m/>
    <m/>
    <m/>
    <m/>
    <m/>
    <m/>
    <m/>
    <m/>
    <n v="12633"/>
    <m/>
    <n v="154201"/>
    <m/>
    <n v="200800"/>
    <n v="25036"/>
    <n v="231928"/>
    <n v="15474"/>
    <m/>
    <n v="25896"/>
    <n v="320601"/>
    <n v="174388"/>
    <n v="84756"/>
    <n v="644312"/>
    <n v="94551"/>
    <n v="130019"/>
    <n v="130504"/>
    <n v="2423238"/>
    <m/>
    <n v="657884"/>
    <n v="33443"/>
    <m/>
    <m/>
    <n v="122398"/>
    <n v="260338"/>
    <n v="1668062"/>
    <m/>
    <n v="409976"/>
    <m/>
    <n v="143915"/>
    <m/>
    <n v="2221953"/>
    <n v="929650"/>
    <m/>
    <n v="1788011"/>
    <n v="-495708"/>
    <n v="2221953"/>
    <m/>
    <m/>
    <m/>
    <m/>
    <n v="0"/>
    <m/>
    <n v="324975"/>
    <n v="88070"/>
    <n v="413045"/>
    <n v="-3069"/>
    <m/>
    <m/>
    <m/>
    <n v="1788011"/>
    <m/>
    <s v="0.00"/>
    <n v="0"/>
    <n v="2101"/>
    <n v="0"/>
    <n v="6030"/>
    <n v="24116"/>
    <n v="55025"/>
    <n v="0"/>
    <n v="0"/>
    <n v="4496"/>
    <n v="6285"/>
    <n v="4114"/>
    <n v="7103"/>
    <m/>
    <n v="15154"/>
    <n v="2125"/>
    <n v="4702"/>
    <n v="2335"/>
    <n v="15177"/>
    <n v="148763"/>
    <n v="0"/>
    <n v="0"/>
    <n v="40"/>
    <n v="59"/>
    <n v="0"/>
    <n v="0"/>
    <n v="99"/>
    <n v="160461"/>
    <n v="0"/>
    <n v="351114"/>
    <n v="997363"/>
    <n v="1292898"/>
    <n v="0"/>
    <n v="0"/>
    <n v="176896"/>
    <n v="299050"/>
    <n v="100340"/>
    <n v="128577"/>
    <m/>
    <n v="329417"/>
    <n v="84024"/>
    <n v="100644"/>
    <n v="112994"/>
    <n v="662266"/>
    <n v="4796044"/>
    <n v="0"/>
    <n v="0"/>
    <n v="2000"/>
    <n v="1658"/>
    <n v="0"/>
    <n v="0"/>
    <n v="3658"/>
    <m/>
    <x v="0"/>
    <x v="0"/>
    <m/>
    <m/>
    <n v="6285"/>
    <m/>
    <x v="0"/>
    <x v="0"/>
    <m/>
    <m/>
    <n v="299050"/>
    <n v="103"/>
    <n v="169"/>
    <n v="61"/>
    <n v="72"/>
    <n v="129"/>
    <n v="37"/>
    <n v="37"/>
    <n v="72"/>
    <n v="17"/>
    <n v="1"/>
    <n v="0"/>
    <n v="0"/>
    <n v="1"/>
    <n v="0"/>
    <n v="0"/>
    <n v="1"/>
    <n v="0"/>
    <n v="0"/>
    <n v="0"/>
    <n v="0"/>
    <n v="0"/>
    <n v="0"/>
    <n v="0"/>
    <n v="0"/>
    <n v="1"/>
    <n v="0"/>
    <n v="0"/>
    <n v="0"/>
    <n v="0"/>
  </r>
  <r>
    <n v="206190099"/>
    <x v="213"/>
    <d v="2024-01-01T00:00:00"/>
    <d v="2024-12-31T00:00:00"/>
    <n v="366"/>
    <s v="In Process"/>
    <x v="0"/>
    <x v="17"/>
    <x v="0"/>
    <x v="0"/>
    <s v="11 - Los Angeles"/>
    <x v="39"/>
    <s v="562-531-0990"/>
    <s v="7039 ALONDRA BLVD"/>
    <s v="PARAMOUNT"/>
    <s v="90723"/>
    <s v="1669458790"/>
    <s v="ETHAN PARMLEY"/>
    <s v="Yes"/>
    <m/>
    <n v="104"/>
    <n v="104"/>
    <x v="0"/>
    <n v="38064"/>
    <n v="34369"/>
    <n v="213.21"/>
    <n v="173"/>
    <n v="250"/>
    <n v="3323"/>
    <m/>
    <n v="2259"/>
    <n v="26703"/>
    <m/>
    <n v="1768"/>
    <n v="56"/>
    <n v="260"/>
    <x v="1"/>
    <n v="18567"/>
    <m/>
    <m/>
    <m/>
    <n v="15802"/>
    <m/>
    <m/>
    <m/>
    <m/>
    <n v="18616756"/>
    <n v="5294253"/>
    <n v="3035931"/>
    <n v="34355"/>
    <n v="20909433"/>
    <n v="22309911"/>
    <n v="-1400478"/>
    <n v="-8"/>
    <n v="24380"/>
    <m/>
    <n v="-1424866"/>
    <n v="1846825"/>
    <m/>
    <n v="1190598"/>
    <n v="14504666"/>
    <m/>
    <n v="954227"/>
    <n v="21344"/>
    <n v="99096"/>
    <n v="7076566"/>
    <m/>
    <m/>
    <m/>
    <n v="11540190"/>
    <m/>
    <m/>
    <m/>
    <m/>
    <n v="511880"/>
    <m/>
    <m/>
    <m/>
    <n v="347980"/>
    <m/>
    <n v="3672099"/>
    <m/>
    <m/>
    <m/>
    <n v="272346"/>
    <m/>
    <n v="449896"/>
    <m/>
    <n v="40052"/>
    <m/>
    <n v="1083483"/>
    <n v="152966"/>
    <n v="1117012"/>
    <n v="0"/>
    <n v="1046919"/>
    <n v="287880"/>
    <n v="450398"/>
    <n v="110097"/>
    <m/>
    <n v="1045498"/>
    <m/>
    <m/>
    <m/>
    <m/>
    <m/>
    <m/>
    <m/>
    <m/>
    <m/>
    <m/>
    <m/>
    <m/>
    <m/>
    <m/>
    <m/>
    <m/>
    <m/>
    <m/>
    <m/>
    <m/>
    <m/>
    <m/>
    <m/>
    <m/>
    <m/>
    <m/>
    <m/>
    <m/>
    <m/>
    <m/>
    <m/>
    <m/>
    <n v="-13180777"/>
    <m/>
    <m/>
    <m/>
    <n v="1151826"/>
    <m/>
    <n v="14046366"/>
    <m/>
    <m/>
    <m/>
    <n v="923883"/>
    <m/>
    <n v="94633"/>
    <m/>
    <m/>
    <m/>
    <m/>
    <m/>
    <m/>
    <m/>
    <m/>
    <m/>
    <m/>
    <m/>
    <m/>
    <m/>
    <m/>
    <m/>
    <m/>
    <m/>
    <n v="10085325"/>
    <n v="2348421"/>
    <n v="9876165"/>
    <n v="205497"/>
    <n v="4038143"/>
    <m/>
    <m/>
    <m/>
    <n v="5994748"/>
    <m/>
    <m/>
    <m/>
    <m/>
    <n v="1276750"/>
    <n v="87198"/>
    <n v="475675"/>
    <m/>
    <n v="331736"/>
    <n v="147347"/>
    <n v="293873"/>
    <n v="55048"/>
    <m/>
    <n v="251933"/>
    <n v="597489"/>
    <n v="436385"/>
    <n v="114206"/>
    <n v="807944"/>
    <n v="181338"/>
    <n v="204191"/>
    <n v="256135"/>
    <n v="3811929"/>
    <n v="298559"/>
    <n v="2146575"/>
    <n v="262883"/>
    <n v="31258"/>
    <m/>
    <m/>
    <n v="208568"/>
    <n v="6362456"/>
    <m/>
    <n v="830468"/>
    <m/>
    <n v="14859212"/>
    <m/>
    <n v="22052136"/>
    <n v="2412611"/>
    <m/>
    <n v="21924177"/>
    <n v="-2284652"/>
    <n v="22052136"/>
    <m/>
    <m/>
    <m/>
    <n v="5652531"/>
    <n v="0"/>
    <m/>
    <n v="785621"/>
    <n v="54712"/>
    <n v="840333"/>
    <n v="-9865"/>
    <m/>
    <n v="15268689"/>
    <m/>
    <n v="21924177"/>
    <m/>
    <s v="0.01"/>
    <n v="24126.11"/>
    <n v="1749"/>
    <n v="0"/>
    <n v="18451"/>
    <n v="59554"/>
    <n v="73582"/>
    <n v="24400"/>
    <n v="0"/>
    <n v="8588"/>
    <n v="13442"/>
    <n v="3666"/>
    <n v="16491"/>
    <n v="1103"/>
    <n v="17653"/>
    <n v="4468"/>
    <n v="7025"/>
    <n v="4222"/>
    <n v="26354"/>
    <n v="280748"/>
    <n v="0"/>
    <n v="144"/>
    <n v="472"/>
    <n v="1481"/>
    <n v="0"/>
    <n v="0"/>
    <n v="2097"/>
    <n v="180426"/>
    <n v="0"/>
    <n v="1129587"/>
    <n v="2431428"/>
    <n v="1955391"/>
    <n v="982412"/>
    <n v="0"/>
    <n v="477130"/>
    <n v="771684"/>
    <n v="109517"/>
    <n v="289178"/>
    <n v="45537"/>
    <n v="372222"/>
    <n v="129351"/>
    <n v="163453"/>
    <n v="208598"/>
    <n v="839411"/>
    <n v="10085325"/>
    <n v="0"/>
    <n v="5742"/>
    <n v="14169"/>
    <n v="29618"/>
    <n v="0"/>
    <n v="0"/>
    <n v="49529"/>
    <m/>
    <x v="0"/>
    <x v="0"/>
    <m/>
    <m/>
    <n v="13442"/>
    <m/>
    <x v="0"/>
    <x v="0"/>
    <m/>
    <m/>
    <n v="771684"/>
    <n v="228"/>
    <n v="369"/>
    <n v="152"/>
    <n v="179"/>
    <n v="297"/>
    <n v="115"/>
    <n v="71"/>
    <n v="129"/>
    <n v="40"/>
    <n v="1"/>
    <n v="0"/>
    <n v="0"/>
    <n v="0"/>
    <n v="0"/>
    <n v="1"/>
    <n v="1"/>
    <n v="0"/>
    <n v="0"/>
    <n v="0"/>
    <n v="1"/>
    <n v="0"/>
    <n v="0"/>
    <n v="0"/>
    <n v="0"/>
    <n v="1"/>
    <n v="0"/>
    <n v="0"/>
    <n v="0"/>
    <n v="0"/>
  </r>
  <r>
    <n v="206190101"/>
    <x v="214"/>
    <d v="2024-01-01T00:00:00"/>
    <d v="2024-12-31T00:00:00"/>
    <n v="366"/>
    <s v="In Process"/>
    <x v="0"/>
    <x v="17"/>
    <x v="0"/>
    <x v="0"/>
    <s v="11 - Los Angeles"/>
    <x v="27"/>
    <s v="562-426-6123"/>
    <s v="3747 ATLANTIC AVENUE"/>
    <s v="LONG BEACH"/>
    <s v="90815"/>
    <s v="1588358220"/>
    <s v="ANTHONY WARD JR."/>
    <s v="Yes"/>
    <m/>
    <n v="99"/>
    <n v="99"/>
    <x v="2"/>
    <n v="36234"/>
    <n v="31974"/>
    <n v="201.86"/>
    <n v="40"/>
    <n v="33"/>
    <n v="4188"/>
    <n v="2886"/>
    <n v="2476"/>
    <n v="18410"/>
    <m/>
    <m/>
    <n v="973"/>
    <n v="3041"/>
    <x v="0"/>
    <n v="31974"/>
    <m/>
    <m/>
    <m/>
    <m/>
    <m/>
    <m/>
    <m/>
    <m/>
    <n v="11015450"/>
    <n v="4825719"/>
    <n v="1466050"/>
    <n v="3231"/>
    <n v="14378350"/>
    <n v="14799275"/>
    <n v="-420925"/>
    <n v="-2"/>
    <m/>
    <m/>
    <n v="-420927"/>
    <n v="1499130"/>
    <n v="1200980"/>
    <n v="869150"/>
    <n v="6085890"/>
    <m/>
    <m/>
    <n v="349475"/>
    <n v="1010825"/>
    <n v="11015450"/>
    <m/>
    <m/>
    <m/>
    <m/>
    <m/>
    <m/>
    <m/>
    <m/>
    <n v="2778079"/>
    <m/>
    <n v="1892398"/>
    <m/>
    <n v="13551"/>
    <m/>
    <n v="126752"/>
    <m/>
    <m/>
    <m/>
    <m/>
    <m/>
    <n v="10670"/>
    <m/>
    <n v="4269"/>
    <m/>
    <n v="6570"/>
    <n v="4978"/>
    <n v="1884225"/>
    <n v="0"/>
    <n v="1617675"/>
    <n v="374250"/>
    <n v="816744"/>
    <n v="47852"/>
    <m/>
    <n v="73425"/>
    <m/>
    <m/>
    <m/>
    <m/>
    <m/>
    <m/>
    <m/>
    <m/>
    <m/>
    <m/>
    <m/>
    <m/>
    <m/>
    <m/>
    <m/>
    <m/>
    <m/>
    <m/>
    <m/>
    <m/>
    <m/>
    <m/>
    <m/>
    <m/>
    <m/>
    <m/>
    <m/>
    <m/>
    <m/>
    <m/>
    <m/>
    <m/>
    <n v="241429"/>
    <m/>
    <n v="1406689"/>
    <m/>
    <n v="7219"/>
    <m/>
    <n v="-187345"/>
    <m/>
    <m/>
    <m/>
    <m/>
    <m/>
    <n v="-1942"/>
    <m/>
    <m/>
    <m/>
    <m/>
    <m/>
    <m/>
    <m/>
    <m/>
    <m/>
    <m/>
    <m/>
    <m/>
    <m/>
    <m/>
    <m/>
    <m/>
    <m/>
    <n v="6444772"/>
    <n v="1353734"/>
    <n v="7000769"/>
    <n v="185008"/>
    <n v="6124949"/>
    <m/>
    <m/>
    <m/>
    <m/>
    <m/>
    <m/>
    <m/>
    <m/>
    <n v="74837"/>
    <m/>
    <n v="520858"/>
    <m/>
    <n v="323609"/>
    <n v="51262"/>
    <n v="286336"/>
    <n v="45041"/>
    <m/>
    <n v="78256"/>
    <n v="744369"/>
    <n v="424806"/>
    <n v="97106"/>
    <n v="1125999"/>
    <n v="140527"/>
    <n v="134824"/>
    <n v="105615"/>
    <n v="2850130"/>
    <n v="50879"/>
    <n v="1262103"/>
    <n v="136942"/>
    <n v="16186"/>
    <m/>
    <m/>
    <n v="204641"/>
    <n v="3908748"/>
    <m/>
    <n v="529726"/>
    <n v="9970"/>
    <n v="158400"/>
    <n v="15428891"/>
    <n v="20035735"/>
    <n v="1497624"/>
    <m/>
    <n v="20492671"/>
    <n v="-1954560"/>
    <n v="20035735"/>
    <m/>
    <m/>
    <m/>
    <n v="4898355"/>
    <n v="0"/>
    <m/>
    <n v="474409"/>
    <n v="118573"/>
    <n v="592982"/>
    <n v="-63256"/>
    <m/>
    <m/>
    <m/>
    <n v="20492671"/>
    <m/>
    <s v="0.20"/>
    <n v="299524.8"/>
    <n v="4019"/>
    <n v="0"/>
    <n v="10380"/>
    <n v="36733"/>
    <n v="72412"/>
    <n v="0"/>
    <n v="0"/>
    <n v="5391"/>
    <n v="14352"/>
    <n v="5621"/>
    <n v="11957"/>
    <n v="3861"/>
    <n v="1884"/>
    <n v="2656"/>
    <n v="5728"/>
    <n v="1778"/>
    <n v="14625"/>
    <n v="191397"/>
    <n v="0"/>
    <n v="0"/>
    <n v="262"/>
    <n v="14489"/>
    <n v="0"/>
    <n v="0"/>
    <n v="14751"/>
    <n v="334427"/>
    <n v="0"/>
    <n v="559988"/>
    <n v="1605593"/>
    <n v="1682001"/>
    <n v="0"/>
    <n v="0"/>
    <n v="226565"/>
    <n v="711068"/>
    <n v="152084"/>
    <n v="221156"/>
    <n v="68520"/>
    <n v="72894"/>
    <n v="86572"/>
    <n v="105763"/>
    <n v="88579"/>
    <n v="529562"/>
    <n v="6444772"/>
    <n v="0"/>
    <n v="0"/>
    <n v="11780"/>
    <n v="507130"/>
    <n v="0"/>
    <n v="0"/>
    <n v="518910"/>
    <m/>
    <x v="0"/>
    <x v="0"/>
    <m/>
    <m/>
    <n v="14352"/>
    <m/>
    <x v="0"/>
    <x v="0"/>
    <m/>
    <m/>
    <n v="711068"/>
    <n v="143"/>
    <n v="282"/>
    <n v="74"/>
    <n v="116"/>
    <n v="245"/>
    <n v="56"/>
    <n v="56"/>
    <n v="134"/>
    <n v="25"/>
    <n v="1"/>
    <n v="0"/>
    <n v="0"/>
    <n v="0"/>
    <n v="1"/>
    <n v="0"/>
    <n v="1"/>
    <n v="0"/>
    <n v="0"/>
    <n v="0"/>
    <n v="0"/>
    <n v="0"/>
    <n v="0"/>
    <n v="0"/>
    <n v="0"/>
    <n v="1"/>
    <n v="0"/>
    <n v="0"/>
    <n v="0"/>
    <n v="0"/>
  </r>
  <r>
    <n v="206190102"/>
    <x v="215"/>
    <d v="2024-01-01T00:00:00"/>
    <d v="2024-12-31T00:00:00"/>
    <n v="366"/>
    <s v="In Process"/>
    <x v="0"/>
    <x v="17"/>
    <x v="0"/>
    <x v="0"/>
    <s v="11 - Los Angeles"/>
    <x v="25"/>
    <s v="213-483-8144"/>
    <s v="420 SOUTH BONNIE BRAE ST"/>
    <s v="LOS ANGELES"/>
    <s v="90057-0000"/>
    <s v="ZZT05538G"/>
    <s v="CRISTINA MENDOZA"/>
    <s v="No"/>
    <m/>
    <n v="59"/>
    <n v="59"/>
    <x v="1"/>
    <n v="21594"/>
    <n v="15098"/>
    <n v="165.1"/>
    <n v="23"/>
    <n v="23"/>
    <n v="2037"/>
    <m/>
    <n v="716"/>
    <n v="12321"/>
    <m/>
    <m/>
    <n v="24"/>
    <m/>
    <x v="0"/>
    <n v="15098"/>
    <m/>
    <m/>
    <m/>
    <m/>
    <m/>
    <m/>
    <m/>
    <m/>
    <n v="4905355"/>
    <n v="388846"/>
    <n v="-512148"/>
    <n v="993"/>
    <n v="5807342"/>
    <n v="5677616"/>
    <n v="129726"/>
    <m/>
    <m/>
    <m/>
    <n v="129726"/>
    <n v="655850"/>
    <m/>
    <n v="232700"/>
    <n v="4004325"/>
    <m/>
    <m/>
    <n v="12480"/>
    <m/>
    <n v="4905355"/>
    <m/>
    <m/>
    <m/>
    <m/>
    <m/>
    <m/>
    <m/>
    <m/>
    <n v="388846"/>
    <m/>
    <m/>
    <m/>
    <m/>
    <m/>
    <m/>
    <m/>
    <m/>
    <m/>
    <m/>
    <m/>
    <m/>
    <m/>
    <m/>
    <m/>
    <n v="3471"/>
    <n v="0"/>
    <n v="108740"/>
    <n v="0"/>
    <n v="178560"/>
    <n v="210"/>
    <n v="66687"/>
    <n v="17966"/>
    <m/>
    <n v="13212"/>
    <m/>
    <m/>
    <m/>
    <m/>
    <m/>
    <m/>
    <m/>
    <m/>
    <m/>
    <m/>
    <m/>
    <m/>
    <m/>
    <m/>
    <m/>
    <m/>
    <m/>
    <m/>
    <m/>
    <m/>
    <m/>
    <m/>
    <m/>
    <m/>
    <m/>
    <m/>
    <m/>
    <m/>
    <m/>
    <m/>
    <m/>
    <m/>
    <n v="212788"/>
    <m/>
    <m/>
    <m/>
    <n v="-517409"/>
    <m/>
    <n v="-207527"/>
    <m/>
    <m/>
    <m/>
    <m/>
    <m/>
    <m/>
    <m/>
    <m/>
    <m/>
    <m/>
    <m/>
    <m/>
    <m/>
    <m/>
    <m/>
    <m/>
    <m/>
    <m/>
    <m/>
    <m/>
    <m/>
    <m/>
    <m/>
    <n v="2921444"/>
    <n v="743888"/>
    <n v="2012284"/>
    <n v="92548"/>
    <n v="2436638"/>
    <m/>
    <m/>
    <m/>
    <m/>
    <m/>
    <m/>
    <m/>
    <m/>
    <n v="12171"/>
    <m/>
    <n v="100155"/>
    <m/>
    <n v="107449"/>
    <n v="126"/>
    <n v="63358"/>
    <n v="17249"/>
    <m/>
    <n v="13212"/>
    <n v="330360"/>
    <n v="116113"/>
    <n v="63459"/>
    <n v="476097"/>
    <n v="60897"/>
    <n v="63341"/>
    <n v="22866"/>
    <n v="1594399"/>
    <m/>
    <n v="127477"/>
    <n v="44686"/>
    <n v="3398"/>
    <m/>
    <n v="24165"/>
    <m/>
    <n v="4251347"/>
    <n v="46663"/>
    <n v="56494"/>
    <m/>
    <m/>
    <m/>
    <n v="4354504"/>
    <n v="1511575"/>
    <m/>
    <n v="1564200"/>
    <n v="1278729"/>
    <n v="4354504"/>
    <n v="3836095"/>
    <m/>
    <m/>
    <m/>
    <n v="0"/>
    <m/>
    <m/>
    <n v="524827"/>
    <n v="524827"/>
    <n v="-468333"/>
    <m/>
    <m/>
    <m/>
    <n v="1564200"/>
    <m/>
    <s v="0.03"/>
    <n v="45347.25"/>
    <n v="2080"/>
    <n v="0"/>
    <n v="8348"/>
    <n v="9117"/>
    <n v="30743"/>
    <n v="0"/>
    <n v="0"/>
    <n v="1916"/>
    <m/>
    <n v="3313"/>
    <n v="3172"/>
    <n v="2704"/>
    <n v="12340"/>
    <n v="1704"/>
    <n v="1750"/>
    <n v="494"/>
    <n v="9005"/>
    <n v="86686"/>
    <n v="0"/>
    <n v="0"/>
    <n v="0"/>
    <n v="5599"/>
    <n v="0"/>
    <n v="0"/>
    <n v="5599"/>
    <n v="187287"/>
    <n v="0"/>
    <n v="359459"/>
    <n v="314930"/>
    <n v="820269"/>
    <n v="0"/>
    <n v="0"/>
    <n v="75912"/>
    <m/>
    <n v="134458"/>
    <n v="85110"/>
    <n v="50629"/>
    <n v="281841"/>
    <n v="47699"/>
    <n v="48979"/>
    <n v="18302"/>
    <n v="496569"/>
    <n v="2921444"/>
    <n v="0"/>
    <n v="0"/>
    <n v="0"/>
    <n v="167959"/>
    <n v="0"/>
    <n v="0"/>
    <n v="167959"/>
    <m/>
    <x v="0"/>
    <x v="0"/>
    <m/>
    <m/>
    <m/>
    <m/>
    <x v="0"/>
    <x v="0"/>
    <m/>
    <m/>
    <m/>
    <n v="79"/>
    <n v="90"/>
    <n v="70"/>
    <n v="50"/>
    <n v="61"/>
    <n v="42"/>
    <n v="37"/>
    <n v="42"/>
    <n v="34"/>
    <n v="1"/>
    <n v="0"/>
    <n v="0"/>
    <n v="1"/>
    <n v="0"/>
    <n v="0"/>
    <n v="1"/>
    <n v="0"/>
    <n v="0"/>
    <n v="0"/>
    <n v="0"/>
    <n v="0"/>
    <n v="0"/>
    <n v="0"/>
    <n v="0"/>
    <n v="1"/>
    <n v="0"/>
    <n v="0"/>
    <n v="0"/>
    <n v="0"/>
  </r>
  <r>
    <n v="206190105"/>
    <x v="216"/>
    <d v="2024-01-01T00:00:00"/>
    <d v="2024-12-31T00:00:00"/>
    <n v="366"/>
    <s v="In Process"/>
    <x v="0"/>
    <x v="17"/>
    <x v="0"/>
    <x v="0"/>
    <s v="11 - Los Angeles"/>
    <x v="25"/>
    <s v="323-663-3951"/>
    <s v="5154 SUNSET BLVD"/>
    <s v="LOS ANGELES"/>
    <s v="90027"/>
    <s v="ZZT06056J"/>
    <s v="STEPAN SARMAZIAN"/>
    <s v="Yes"/>
    <s v="GENESIS HEALTHCARE ADMIN SVCS LLC"/>
    <n v="159"/>
    <n v="159"/>
    <x v="0"/>
    <n v="58194"/>
    <n v="48122"/>
    <n v="160.13"/>
    <n v="70"/>
    <n v="100"/>
    <n v="1528"/>
    <n v="1647"/>
    <n v="1008"/>
    <n v="38592"/>
    <m/>
    <n v="3322"/>
    <n v="6"/>
    <n v="2019"/>
    <x v="0"/>
    <n v="48122"/>
    <m/>
    <m/>
    <m/>
    <m/>
    <m/>
    <m/>
    <m/>
    <m/>
    <n v="18422367"/>
    <n v="2587336"/>
    <n v="3803845"/>
    <n v="11357"/>
    <n v="17217215"/>
    <n v="19704348"/>
    <n v="-2487133"/>
    <m/>
    <m/>
    <m/>
    <n v="-2487133"/>
    <n v="604858"/>
    <n v="629154"/>
    <n v="432083"/>
    <n v="15151170"/>
    <m/>
    <n v="883667"/>
    <n v="2197"/>
    <n v="719238"/>
    <n v="18422367"/>
    <m/>
    <m/>
    <m/>
    <m/>
    <m/>
    <m/>
    <m/>
    <m/>
    <n v="1092828"/>
    <m/>
    <n v="190089"/>
    <m/>
    <n v="10470"/>
    <m/>
    <n v="768925"/>
    <m/>
    <m/>
    <m/>
    <n v="425263"/>
    <m/>
    <m/>
    <m/>
    <n v="99761"/>
    <m/>
    <n v="296"/>
    <n v="0"/>
    <n v="1035824"/>
    <n v="0"/>
    <n v="1025353"/>
    <n v="274602"/>
    <n v="169446"/>
    <n v="31158"/>
    <m/>
    <n v="50657"/>
    <m/>
    <m/>
    <m/>
    <m/>
    <m/>
    <m/>
    <m/>
    <m/>
    <m/>
    <m/>
    <m/>
    <m/>
    <m/>
    <m/>
    <m/>
    <m/>
    <m/>
    <m/>
    <m/>
    <m/>
    <m/>
    <m/>
    <m/>
    <m/>
    <m/>
    <m/>
    <m/>
    <m/>
    <m/>
    <m/>
    <m/>
    <m/>
    <n v="123651"/>
    <m/>
    <n v="-333261"/>
    <m/>
    <n v="142316"/>
    <m/>
    <n v="4323394"/>
    <m/>
    <m/>
    <m/>
    <n v="-656635"/>
    <m/>
    <n v="204380"/>
    <m/>
    <m/>
    <m/>
    <m/>
    <m/>
    <m/>
    <m/>
    <m/>
    <m/>
    <m/>
    <m/>
    <m/>
    <m/>
    <m/>
    <m/>
    <m/>
    <m/>
    <n v="8351377"/>
    <n v="2450271"/>
    <n v="8902700"/>
    <n v="572867"/>
    <n v="8130829"/>
    <m/>
    <m/>
    <m/>
    <m/>
    <m/>
    <m/>
    <m/>
    <m/>
    <n v="84853"/>
    <m/>
    <n v="552940"/>
    <m/>
    <n v="120946"/>
    <n v="28578"/>
    <n v="253078"/>
    <n v="38193"/>
    <m/>
    <n v="59196"/>
    <n v="679316"/>
    <n v="485227"/>
    <n v="315404"/>
    <n v="1141981"/>
    <n v="332157"/>
    <n v="186958"/>
    <n v="76846"/>
    <n v="5546993"/>
    <n v="146905"/>
    <n v="1194765"/>
    <n v="57923"/>
    <n v="59644"/>
    <m/>
    <m/>
    <n v="211616"/>
    <n v="2295421"/>
    <m/>
    <n v="689113"/>
    <m/>
    <n v="2576596"/>
    <m/>
    <n v="5561130"/>
    <n v="17033699"/>
    <n v="1733"/>
    <m/>
    <n v="-11474302"/>
    <n v="5561130"/>
    <m/>
    <m/>
    <n v="8763958"/>
    <m/>
    <n v="134002"/>
    <n v="4038770"/>
    <m/>
    <n v="1979891"/>
    <n v="6152663"/>
    <n v="-5463550"/>
    <m/>
    <m/>
    <m/>
    <m/>
    <m/>
    <s v="0.00"/>
    <n v="0"/>
    <n v="2152"/>
    <n v="0"/>
    <n v="14597"/>
    <n v="44032"/>
    <n v="114913"/>
    <n v="0"/>
    <n v="0"/>
    <n v="0"/>
    <m/>
    <n v="3896"/>
    <m/>
    <m/>
    <n v="593"/>
    <n v="8380"/>
    <n v="6268"/>
    <n v="1216"/>
    <n v="30342"/>
    <n v="226389"/>
    <n v="0"/>
    <n v="0"/>
    <n v="0"/>
    <n v="0"/>
    <n v="0"/>
    <n v="0"/>
    <n v="0"/>
    <n v="218048"/>
    <n v="0"/>
    <n v="898607"/>
    <n v="1837662"/>
    <n v="3116574"/>
    <n v="0"/>
    <n v="0"/>
    <n v="0"/>
    <m/>
    <n v="113304"/>
    <m/>
    <m/>
    <n v="35100"/>
    <n v="225185"/>
    <n v="129264"/>
    <n v="59584"/>
    <n v="1718049"/>
    <n v="8351377"/>
    <n v="0"/>
    <n v="0"/>
    <n v="0"/>
    <n v="0"/>
    <n v="0"/>
    <n v="0"/>
    <n v="0"/>
    <m/>
    <x v="0"/>
    <x v="0"/>
    <m/>
    <m/>
    <m/>
    <m/>
    <x v="0"/>
    <x v="0"/>
    <m/>
    <m/>
    <m/>
    <n v="131"/>
    <n v="199"/>
    <n v="84"/>
    <n v="101"/>
    <n v="157"/>
    <n v="67"/>
    <n v="65"/>
    <n v="107"/>
    <n v="41"/>
    <n v="1"/>
    <n v="0"/>
    <n v="0"/>
    <n v="0"/>
    <n v="0"/>
    <n v="1"/>
    <n v="1"/>
    <n v="0"/>
    <n v="0"/>
    <n v="0"/>
    <n v="0"/>
    <n v="0"/>
    <n v="0"/>
    <n v="0"/>
    <n v="0"/>
    <n v="1"/>
    <n v="0"/>
    <n v="0"/>
    <n v="0"/>
    <n v="0"/>
  </r>
  <r>
    <n v="206190106"/>
    <x v="217"/>
    <d v="2024-01-01T00:00:00"/>
    <d v="2024-12-31T00:00:00"/>
    <n v="366"/>
    <s v="In Process"/>
    <x v="0"/>
    <x v="17"/>
    <x v="0"/>
    <x v="0"/>
    <s v="11 - Los Angeles"/>
    <x v="31"/>
    <s v="213-494-5204"/>
    <s v="301 N.CENTINELA AVENUE"/>
    <s v="INGLEWOOD"/>
    <s v="90302-2301"/>
    <s v="LTC55368G"/>
    <s v="CHRISTOPHER SIREGAR"/>
    <s v="Yes"/>
    <m/>
    <n v="99"/>
    <n v="99"/>
    <x v="2"/>
    <n v="36234"/>
    <n v="34523"/>
    <n v="207.57"/>
    <n v="210"/>
    <n v="206"/>
    <n v="3842"/>
    <m/>
    <n v="12390"/>
    <n v="17773"/>
    <m/>
    <m/>
    <n v="518"/>
    <m/>
    <x v="0"/>
    <n v="34523"/>
    <m/>
    <m/>
    <m/>
    <m/>
    <m/>
    <m/>
    <m/>
    <m/>
    <n v="9264025"/>
    <n v="1156223"/>
    <n v="-644080"/>
    <n v="750950"/>
    <n v="11815278"/>
    <n v="12043760"/>
    <n v="-228482"/>
    <m/>
    <m/>
    <m/>
    <n v="-228482"/>
    <n v="1030500"/>
    <m/>
    <n v="3302000"/>
    <n v="4794025"/>
    <m/>
    <m/>
    <n v="137500"/>
    <m/>
    <n v="9264025"/>
    <m/>
    <m/>
    <m/>
    <m/>
    <m/>
    <m/>
    <m/>
    <m/>
    <n v="1156223"/>
    <m/>
    <m/>
    <m/>
    <m/>
    <m/>
    <m/>
    <m/>
    <m/>
    <m/>
    <m/>
    <m/>
    <m/>
    <m/>
    <m/>
    <m/>
    <n v="27986"/>
    <n v="0"/>
    <n v="403445"/>
    <n v="0"/>
    <n v="382806"/>
    <n v="43580"/>
    <n v="273620"/>
    <n v="21918"/>
    <m/>
    <n v="2868"/>
    <m/>
    <m/>
    <m/>
    <m/>
    <m/>
    <m/>
    <m/>
    <m/>
    <m/>
    <m/>
    <m/>
    <m/>
    <m/>
    <m/>
    <m/>
    <m/>
    <m/>
    <m/>
    <m/>
    <m/>
    <m/>
    <m/>
    <m/>
    <m/>
    <m/>
    <m/>
    <m/>
    <m/>
    <m/>
    <m/>
    <m/>
    <m/>
    <n v="-758065"/>
    <m/>
    <m/>
    <m/>
    <n v="7709"/>
    <m/>
    <n v="106276"/>
    <m/>
    <m/>
    <m/>
    <m/>
    <m/>
    <m/>
    <m/>
    <m/>
    <m/>
    <m/>
    <m/>
    <m/>
    <m/>
    <m/>
    <m/>
    <m/>
    <m/>
    <m/>
    <m/>
    <m/>
    <m/>
    <m/>
    <m/>
    <n v="3882930"/>
    <n v="1172798"/>
    <n v="6988032"/>
    <n v="384187"/>
    <n v="5242197"/>
    <m/>
    <m/>
    <m/>
    <m/>
    <m/>
    <m/>
    <m/>
    <m/>
    <n v="14395"/>
    <m/>
    <n v="207804"/>
    <m/>
    <n v="206825"/>
    <n v="3499"/>
    <n v="50011"/>
    <n v="10171"/>
    <m/>
    <n v="2099"/>
    <n v="355235"/>
    <n v="314464"/>
    <n v="413455"/>
    <n v="1253907"/>
    <n v="136176"/>
    <n v="198993"/>
    <n v="29111"/>
    <n v="2859862"/>
    <n v="36717"/>
    <n v="493028"/>
    <n v="90238"/>
    <n v="14930"/>
    <m/>
    <m/>
    <n v="110643"/>
    <n v="1253565"/>
    <m/>
    <n v="331964"/>
    <m/>
    <n v="10547586"/>
    <n v="2788524"/>
    <n v="14921639"/>
    <n v="8605086"/>
    <m/>
    <m/>
    <n v="6316553"/>
    <n v="14921639"/>
    <m/>
    <n v="10547586"/>
    <n v="5729251"/>
    <m/>
    <n v="0"/>
    <m/>
    <n v="676986"/>
    <n v="561398"/>
    <n v="1238384"/>
    <n v="-906420"/>
    <m/>
    <m/>
    <m/>
    <m/>
    <m/>
    <n v="0"/>
    <n v="0"/>
    <n v="1567"/>
    <n v="0"/>
    <n v="14580"/>
    <n v="35770"/>
    <n v="58403"/>
    <n v="0"/>
    <n v="0"/>
    <n v="0"/>
    <m/>
    <n v="4893"/>
    <m/>
    <m/>
    <m/>
    <n v="4059"/>
    <n v="3766"/>
    <n v="496"/>
    <n v="7551"/>
    <n v="131085"/>
    <n v="0"/>
    <n v="1800"/>
    <n v="2402"/>
    <n v="18714"/>
    <n v="0"/>
    <n v="0"/>
    <n v="22916"/>
    <n v="125368"/>
    <n v="0"/>
    <n v="576336"/>
    <n v="1306318"/>
    <n v="1267340"/>
    <n v="0"/>
    <n v="0"/>
    <n v="0"/>
    <m/>
    <n v="113624"/>
    <m/>
    <m/>
    <m/>
    <n v="103944"/>
    <n v="79581"/>
    <n v="18801"/>
    <n v="291618"/>
    <n v="3882930"/>
    <n v="0"/>
    <n v="54000"/>
    <n v="118449"/>
    <n v="554110"/>
    <n v="0"/>
    <n v="0"/>
    <n v="726559"/>
    <m/>
    <x v="0"/>
    <x v="0"/>
    <m/>
    <m/>
    <m/>
    <m/>
    <x v="0"/>
    <x v="0"/>
    <m/>
    <m/>
    <m/>
    <n v="65"/>
    <n v="101"/>
    <n v="57"/>
    <n v="54"/>
    <n v="85"/>
    <n v="49"/>
    <n v="36"/>
    <n v="55"/>
    <n v="31"/>
    <n v="1"/>
    <n v="0"/>
    <n v="0"/>
    <n v="0"/>
    <n v="1"/>
    <n v="0"/>
    <n v="1"/>
    <n v="0"/>
    <n v="0"/>
    <n v="0"/>
    <n v="0"/>
    <n v="0"/>
    <n v="0"/>
    <n v="0"/>
    <n v="0"/>
    <n v="1"/>
    <n v="0"/>
    <n v="0"/>
    <n v="0"/>
    <n v="0"/>
  </r>
  <r>
    <n v="206190109"/>
    <x v="218"/>
    <d v="2024-01-01T00:00:00"/>
    <d v="2024-12-31T00:00:00"/>
    <n v="366"/>
    <s v="In Process"/>
    <x v="0"/>
    <x v="17"/>
    <x v="0"/>
    <x v="0"/>
    <s v="11 - Los Angeles"/>
    <x v="28"/>
    <s v="626-285-2165"/>
    <s v="112 EAST BROADWAY"/>
    <s v="SAN GABRIEL"/>
    <s v="91776"/>
    <s v="1477547024"/>
    <s v="RITHY THONG"/>
    <s v="Yes"/>
    <m/>
    <n v="59"/>
    <n v="59"/>
    <x v="1"/>
    <n v="21594"/>
    <n v="20771"/>
    <n v="217.32"/>
    <n v="104"/>
    <n v="99"/>
    <n v="3757"/>
    <n v="449"/>
    <n v="539"/>
    <n v="15245"/>
    <m/>
    <n v="315"/>
    <n v="60"/>
    <n v="406"/>
    <x v="0"/>
    <n v="20771"/>
    <m/>
    <m/>
    <m/>
    <m/>
    <m/>
    <m/>
    <m/>
    <m/>
    <n v="6732210"/>
    <n v="2059241"/>
    <n v="-297310"/>
    <n v="65788"/>
    <n v="9154549"/>
    <n v="8594752"/>
    <n v="559797"/>
    <n v="4367"/>
    <n v="12590"/>
    <m/>
    <n v="551574"/>
    <n v="1222899"/>
    <n v="115211"/>
    <n v="176743"/>
    <n v="4921084"/>
    <m/>
    <n v="134084"/>
    <n v="20400"/>
    <n v="141789"/>
    <n v="6732210"/>
    <m/>
    <m/>
    <m/>
    <m/>
    <m/>
    <m/>
    <m/>
    <m/>
    <n v="1827055"/>
    <m/>
    <n v="100206"/>
    <m/>
    <n v="150"/>
    <m/>
    <n v="4716"/>
    <m/>
    <m/>
    <m/>
    <n v="124854"/>
    <m/>
    <n v="1570"/>
    <m/>
    <n v="690"/>
    <m/>
    <n v="7410"/>
    <n v="1384"/>
    <n v="864790"/>
    <n v="0"/>
    <n v="849205"/>
    <n v="110745"/>
    <n v="186758"/>
    <n v="14226"/>
    <m/>
    <n v="24723"/>
    <m/>
    <m/>
    <m/>
    <m/>
    <m/>
    <m/>
    <m/>
    <m/>
    <m/>
    <m/>
    <m/>
    <m/>
    <m/>
    <m/>
    <m/>
    <m/>
    <m/>
    <m/>
    <m/>
    <m/>
    <m/>
    <m/>
    <m/>
    <m/>
    <m/>
    <m/>
    <m/>
    <m/>
    <n v="-2250"/>
    <m/>
    <m/>
    <m/>
    <n v="-812697"/>
    <m/>
    <n v="25911"/>
    <m/>
    <n v="-271990"/>
    <m/>
    <n v="749518"/>
    <m/>
    <m/>
    <m/>
    <n v="1523"/>
    <m/>
    <n v="12675"/>
    <m/>
    <m/>
    <m/>
    <m/>
    <m/>
    <m/>
    <m/>
    <m/>
    <m/>
    <m/>
    <m/>
    <m/>
    <m/>
    <m/>
    <m/>
    <m/>
    <m/>
    <n v="3718253"/>
    <n v="938399"/>
    <n v="3938100"/>
    <n v="188284"/>
    <n v="3105511"/>
    <m/>
    <m/>
    <m/>
    <m/>
    <m/>
    <m/>
    <m/>
    <m/>
    <n v="4289"/>
    <n v="2657"/>
    <n v="343318"/>
    <m/>
    <n v="325569"/>
    <n v="39109"/>
    <n v="121402"/>
    <n v="9243"/>
    <m/>
    <n v="24915"/>
    <n v="307108"/>
    <n v="160356"/>
    <n v="142721"/>
    <n v="587987"/>
    <n v="63163"/>
    <n v="83134"/>
    <n v="174561"/>
    <n v="2575956"/>
    <n v="42321"/>
    <n v="346554"/>
    <n v="41253"/>
    <n v="21472"/>
    <m/>
    <n v="21351"/>
    <n v="50802"/>
    <n v="4689860"/>
    <m/>
    <n v="516401"/>
    <n v="687790"/>
    <n v="188179"/>
    <n v="1190536"/>
    <n v="7272766"/>
    <n v="1141547"/>
    <n v="1225780"/>
    <m/>
    <n v="4905439"/>
    <n v="7272766"/>
    <n v="3583563"/>
    <m/>
    <m/>
    <m/>
    <n v="0"/>
    <m/>
    <n v="511664"/>
    <n v="361404"/>
    <n v="873068"/>
    <n v="-356667"/>
    <m/>
    <m/>
    <m/>
    <m/>
    <m/>
    <s v="0.36"/>
    <n v="410956.92"/>
    <n v="1980"/>
    <n v="0"/>
    <n v="3349"/>
    <n v="18805"/>
    <n v="49448"/>
    <n v="0"/>
    <n v="0"/>
    <n v="1966"/>
    <m/>
    <n v="1972"/>
    <n v="5669"/>
    <n v="5473"/>
    <n v="14960"/>
    <n v="1862"/>
    <n v="2799"/>
    <n v="2912"/>
    <n v="11033"/>
    <n v="122228"/>
    <n v="0"/>
    <n v="0"/>
    <n v="0"/>
    <n v="0"/>
    <n v="0"/>
    <n v="0"/>
    <n v="0"/>
    <n v="169040"/>
    <n v="0"/>
    <n v="199963"/>
    <n v="734517"/>
    <n v="1137082"/>
    <n v="0"/>
    <n v="0"/>
    <n v="113333"/>
    <m/>
    <n v="67893"/>
    <n v="100177"/>
    <n v="96577"/>
    <n v="318760"/>
    <n v="48373"/>
    <n v="58846"/>
    <n v="138028"/>
    <n v="535664"/>
    <n v="3718253"/>
    <n v="0"/>
    <n v="0"/>
    <n v="0"/>
    <n v="0"/>
    <n v="0"/>
    <n v="0"/>
    <n v="0"/>
    <m/>
    <x v="0"/>
    <x v="0"/>
    <m/>
    <m/>
    <m/>
    <m/>
    <x v="0"/>
    <x v="0"/>
    <m/>
    <m/>
    <m/>
    <n v="77"/>
    <n v="102"/>
    <n v="58"/>
    <n v="50"/>
    <n v="63"/>
    <n v="38"/>
    <n v="31"/>
    <n v="40"/>
    <n v="27"/>
    <n v="1"/>
    <n v="0"/>
    <n v="0"/>
    <n v="1"/>
    <n v="0"/>
    <n v="0"/>
    <n v="1"/>
    <n v="0"/>
    <n v="0"/>
    <n v="0"/>
    <n v="0"/>
    <n v="0"/>
    <n v="0"/>
    <n v="0"/>
    <n v="0"/>
    <n v="1"/>
    <n v="0"/>
    <n v="0"/>
    <n v="0"/>
    <n v="0"/>
  </r>
  <r>
    <n v="206190111"/>
    <x v="219"/>
    <d v="2024-01-01T00:00:00"/>
    <d v="2024-12-31T00:00:00"/>
    <n v="366"/>
    <s v="In Process"/>
    <x v="0"/>
    <x v="17"/>
    <x v="0"/>
    <x v="0"/>
    <s v="11 - Los Angeles"/>
    <x v="25"/>
    <s v="323-329-5732"/>
    <s v="1016 S. RECORD ST."/>
    <s v="LOS ANGELES"/>
    <s v="90023"/>
    <s v="1780680967"/>
    <s v="MATTHEW SISCO"/>
    <s v="Yes"/>
    <m/>
    <n v="99"/>
    <n v="99"/>
    <x v="2"/>
    <n v="36234"/>
    <n v="34168"/>
    <n v="218.44"/>
    <n v="289"/>
    <n v="291"/>
    <n v="9386"/>
    <n v="1961"/>
    <n v="1908"/>
    <n v="20124"/>
    <m/>
    <n v="44"/>
    <n v="31"/>
    <n v="714"/>
    <x v="0"/>
    <n v="34168"/>
    <m/>
    <m/>
    <m/>
    <m/>
    <m/>
    <m/>
    <m/>
    <m/>
    <n v="22137242"/>
    <n v="5738748"/>
    <n v="9550374"/>
    <n v="7289"/>
    <n v="18332905"/>
    <n v="15836423"/>
    <n v="2496482"/>
    <n v="-2"/>
    <m/>
    <m/>
    <n v="2496480"/>
    <n v="11732500"/>
    <n v="2451250"/>
    <n v="664720"/>
    <n v="6976747"/>
    <m/>
    <n v="55000"/>
    <n v="10695"/>
    <n v="246330"/>
    <n v="22137242"/>
    <m/>
    <m/>
    <m/>
    <m/>
    <m/>
    <m/>
    <m/>
    <m/>
    <n v="5117784"/>
    <m/>
    <n v="578288"/>
    <m/>
    <n v="25739"/>
    <m/>
    <n v="495"/>
    <m/>
    <m/>
    <m/>
    <n v="16442"/>
    <m/>
    <m/>
    <m/>
    <m/>
    <m/>
    <n v="0"/>
    <n v="0"/>
    <n v="2474550"/>
    <n v="28039"/>
    <n v="2128605"/>
    <n v="611920"/>
    <n v="382714"/>
    <n v="44589"/>
    <m/>
    <n v="68331"/>
    <m/>
    <m/>
    <m/>
    <m/>
    <m/>
    <m/>
    <m/>
    <m/>
    <m/>
    <m/>
    <m/>
    <m/>
    <m/>
    <m/>
    <m/>
    <m/>
    <m/>
    <m/>
    <m/>
    <m/>
    <m/>
    <m/>
    <m/>
    <m/>
    <m/>
    <m/>
    <m/>
    <m/>
    <m/>
    <m/>
    <m/>
    <m/>
    <n v="6444387"/>
    <m/>
    <n v="1983536"/>
    <m/>
    <n v="-106823"/>
    <m/>
    <n v="1125747"/>
    <m/>
    <m/>
    <m/>
    <n v="54467"/>
    <m/>
    <n v="49060"/>
    <m/>
    <m/>
    <m/>
    <m/>
    <m/>
    <m/>
    <m/>
    <m/>
    <m/>
    <m/>
    <m/>
    <m/>
    <m/>
    <m/>
    <m/>
    <m/>
    <m/>
    <n v="7555114"/>
    <n v="1706089"/>
    <n v="6575220"/>
    <n v="171984"/>
    <n v="5721511"/>
    <m/>
    <m/>
    <m/>
    <m/>
    <m/>
    <m/>
    <m/>
    <m/>
    <n v="5979"/>
    <m/>
    <n v="581775"/>
    <n v="26772"/>
    <n v="534680"/>
    <n v="94243"/>
    <n v="244246"/>
    <n v="31966"/>
    <m/>
    <n v="59272"/>
    <n v="423674"/>
    <n v="327908"/>
    <n v="110426"/>
    <n v="891564"/>
    <n v="87279"/>
    <n v="104332"/>
    <n v="138802"/>
    <n v="4686258"/>
    <n v="15349"/>
    <n v="1419026"/>
    <n v="74366"/>
    <n v="20167"/>
    <m/>
    <n v="13493"/>
    <n v="223335"/>
    <n v="8052476"/>
    <m/>
    <n v="48045"/>
    <m/>
    <m/>
    <m/>
    <n v="8100521"/>
    <n v="2733656"/>
    <m/>
    <m/>
    <n v="5366865"/>
    <n v="8100521"/>
    <n v="5793580"/>
    <m/>
    <m/>
    <m/>
    <n v="0"/>
    <m/>
    <m/>
    <n v="77609"/>
    <n v="77609"/>
    <n v="-29564"/>
    <m/>
    <m/>
    <m/>
    <m/>
    <m/>
    <s v="0.01"/>
    <n v="27336.560000000001"/>
    <n v="2014"/>
    <n v="0"/>
    <n v="6363"/>
    <n v="32585"/>
    <n v="83588"/>
    <n v="0"/>
    <n v="0"/>
    <n v="0"/>
    <n v="19800"/>
    <n v="1999"/>
    <n v="11679"/>
    <n v="3483"/>
    <n v="17284"/>
    <n v="2035"/>
    <n v="3205"/>
    <n v="2025"/>
    <n v="15219"/>
    <n v="201279"/>
    <n v="0"/>
    <n v="0"/>
    <n v="0"/>
    <n v="0"/>
    <n v="0"/>
    <n v="0"/>
    <n v="0"/>
    <n v="198781"/>
    <n v="0"/>
    <n v="373744"/>
    <n v="1409980"/>
    <n v="2125600"/>
    <n v="0"/>
    <n v="0"/>
    <n v="0"/>
    <n v="1023499"/>
    <n v="82943"/>
    <n v="214789"/>
    <n v="61949"/>
    <n v="382151"/>
    <n v="69539"/>
    <n v="72205"/>
    <n v="105854"/>
    <n v="1434080"/>
    <n v="7555114"/>
    <n v="0"/>
    <n v="0"/>
    <n v="0"/>
    <n v="0"/>
    <n v="0"/>
    <n v="0"/>
    <n v="0"/>
    <m/>
    <x v="0"/>
    <x v="0"/>
    <m/>
    <m/>
    <n v="19800"/>
    <m/>
    <x v="0"/>
    <x v="0"/>
    <m/>
    <m/>
    <n v="1023499"/>
    <n v="120"/>
    <n v="207"/>
    <n v="78"/>
    <n v="86"/>
    <n v="163"/>
    <n v="51"/>
    <n v="49"/>
    <n v="98"/>
    <n v="28"/>
    <n v="1"/>
    <n v="0"/>
    <n v="0"/>
    <n v="0"/>
    <n v="1"/>
    <n v="0"/>
    <n v="1"/>
    <n v="0"/>
    <n v="0"/>
    <n v="0"/>
    <n v="0"/>
    <n v="0"/>
    <n v="0"/>
    <n v="0"/>
    <n v="0"/>
    <n v="1"/>
    <n v="0"/>
    <n v="0"/>
    <n v="0"/>
    <n v="0"/>
  </r>
  <r>
    <n v="206190112"/>
    <x v="220"/>
    <d v="2024-01-01T00:00:00"/>
    <d v="2024-12-31T00:00:00"/>
    <n v="366"/>
    <s v="In Process"/>
    <x v="0"/>
    <x v="17"/>
    <x v="0"/>
    <x v="0"/>
    <s v="11 - Los Angeles"/>
    <x v="28"/>
    <s v="626-359-8141"/>
    <s v="802 BUENA VISTA STREET"/>
    <s v="DUARTE"/>
    <s v="91010"/>
    <s v="1376538256"/>
    <s v="EMELYN MILAGROSO LAWLER"/>
    <s v="Yes"/>
    <m/>
    <n v="69"/>
    <n v="69"/>
    <x v="2"/>
    <n v="25254"/>
    <n v="22429"/>
    <n v="203.16"/>
    <n v="112"/>
    <n v="102"/>
    <n v="2617"/>
    <n v="1214"/>
    <n v="837"/>
    <n v="15688"/>
    <m/>
    <n v="291"/>
    <n v="1166"/>
    <n v="616"/>
    <x v="0"/>
    <n v="22429"/>
    <m/>
    <m/>
    <m/>
    <m/>
    <m/>
    <m/>
    <m/>
    <m/>
    <n v="7936240"/>
    <n v="1697546"/>
    <n v="673745"/>
    <n v="11595"/>
    <n v="8971636"/>
    <n v="9305205"/>
    <n v="-333569"/>
    <n v="12443"/>
    <n v="12590"/>
    <m/>
    <n v="-333716"/>
    <n v="900161"/>
    <m/>
    <n v="305797"/>
    <n v="5608884"/>
    <m/>
    <n v="526734"/>
    <n v="382396"/>
    <n v="212268"/>
    <n v="7936240"/>
    <m/>
    <m/>
    <m/>
    <m/>
    <m/>
    <m/>
    <m/>
    <m/>
    <n v="1199417"/>
    <m/>
    <m/>
    <m/>
    <m/>
    <m/>
    <n v="14207"/>
    <m/>
    <m/>
    <m/>
    <n v="480920"/>
    <m/>
    <n v="2620"/>
    <m/>
    <n v="382"/>
    <m/>
    <n v="11954"/>
    <n v="1676"/>
    <n v="729405"/>
    <n v="0"/>
    <n v="715850"/>
    <n v="94625"/>
    <n v="114614"/>
    <n v="11509"/>
    <m/>
    <n v="17913"/>
    <m/>
    <m/>
    <m/>
    <m/>
    <m/>
    <m/>
    <m/>
    <m/>
    <m/>
    <m/>
    <m/>
    <m/>
    <m/>
    <m/>
    <m/>
    <m/>
    <m/>
    <m/>
    <m/>
    <m/>
    <m/>
    <m/>
    <m/>
    <m/>
    <m/>
    <m/>
    <m/>
    <m/>
    <n v="-600"/>
    <m/>
    <m/>
    <m/>
    <n v="-413638"/>
    <m/>
    <n v="-13596"/>
    <m/>
    <n v="-67481"/>
    <m/>
    <n v="908673"/>
    <m/>
    <m/>
    <m/>
    <n v="234497"/>
    <m/>
    <n v="25890"/>
    <m/>
    <m/>
    <m/>
    <m/>
    <m/>
    <m/>
    <m/>
    <m/>
    <m/>
    <m/>
    <m/>
    <m/>
    <m/>
    <m/>
    <m/>
    <m/>
    <m/>
    <n v="4156289"/>
    <n v="1079585"/>
    <n v="4069331"/>
    <n v="244995"/>
    <n v="3641900"/>
    <m/>
    <m/>
    <m/>
    <m/>
    <m/>
    <m/>
    <m/>
    <m/>
    <n v="7969"/>
    <n v="4380"/>
    <n v="283010"/>
    <m/>
    <n v="249279"/>
    <n v="39801"/>
    <n v="70633"/>
    <n v="4280"/>
    <m/>
    <n v="14581"/>
    <n v="304472"/>
    <n v="189428"/>
    <n v="137011"/>
    <n v="617333"/>
    <n v="91770"/>
    <n v="138762"/>
    <n v="201992"/>
    <n v="2573227"/>
    <n v="65383"/>
    <n v="489915"/>
    <n v="46367"/>
    <n v="25067"/>
    <m/>
    <n v="448"/>
    <n v="108197"/>
    <n v="1118273"/>
    <m/>
    <n v="331130"/>
    <n v="658631"/>
    <m/>
    <m/>
    <n v="2108034"/>
    <n v="1725085"/>
    <m/>
    <m/>
    <n v="382949"/>
    <n v="2108034"/>
    <m/>
    <m/>
    <n v="767671"/>
    <m/>
    <n v="17700"/>
    <m/>
    <n v="497018"/>
    <n v="390975"/>
    <n v="905693"/>
    <n v="-574563"/>
    <m/>
    <m/>
    <m/>
    <m/>
    <m/>
    <s v="-0.04"/>
    <n v="-69003.399999999994"/>
    <n v="2024"/>
    <n v="0"/>
    <n v="4663"/>
    <n v="21060"/>
    <n v="55770"/>
    <n v="0"/>
    <n v="0"/>
    <n v="1713"/>
    <m/>
    <n v="2175"/>
    <n v="6225"/>
    <n v="5206"/>
    <n v="14662"/>
    <n v="2098"/>
    <n v="5149"/>
    <n v="3883"/>
    <n v="10563"/>
    <n v="135191"/>
    <n v="0"/>
    <n v="0"/>
    <n v="436"/>
    <n v="23"/>
    <n v="0"/>
    <n v="0"/>
    <n v="459"/>
    <n v="147659"/>
    <n v="0"/>
    <n v="274478"/>
    <n v="853688"/>
    <n v="1418155"/>
    <n v="0"/>
    <n v="0"/>
    <n v="82196"/>
    <m/>
    <n v="66290"/>
    <n v="117944"/>
    <n v="92466"/>
    <n v="332213"/>
    <n v="70422"/>
    <n v="104617"/>
    <n v="162593"/>
    <n v="433568"/>
    <n v="4156289"/>
    <n v="0"/>
    <n v="0"/>
    <n v="17658"/>
    <n v="577"/>
    <n v="0"/>
    <n v="0"/>
    <n v="18235"/>
    <m/>
    <x v="0"/>
    <x v="0"/>
    <m/>
    <m/>
    <m/>
    <m/>
    <x v="0"/>
    <x v="0"/>
    <m/>
    <m/>
    <m/>
    <n v="94"/>
    <n v="161"/>
    <n v="55"/>
    <n v="63"/>
    <n v="110"/>
    <n v="38"/>
    <n v="39"/>
    <n v="56"/>
    <n v="28"/>
    <n v="1"/>
    <n v="0"/>
    <n v="0"/>
    <n v="0"/>
    <n v="1"/>
    <n v="0"/>
    <n v="1"/>
    <n v="0"/>
    <n v="0"/>
    <n v="0"/>
    <n v="0"/>
    <n v="0"/>
    <n v="0"/>
    <n v="0"/>
    <n v="0"/>
    <n v="1"/>
    <n v="0"/>
    <n v="0"/>
    <n v="0"/>
    <n v="0"/>
  </r>
  <r>
    <n v="206190118"/>
    <x v="221"/>
    <d v="2023-07-01T00:00:00"/>
    <d v="2024-06-30T00:00:00"/>
    <n v="366"/>
    <s v="In Process"/>
    <x v="0"/>
    <x v="17"/>
    <x v="0"/>
    <x v="0"/>
    <s v="11 - Los Angeles"/>
    <x v="25"/>
    <s v="213-381-5585"/>
    <s v="845 S BURLINGTON AVENUE"/>
    <s v="LOS ANGELES"/>
    <s v="90057"/>
    <s v="1407934946"/>
    <s v="JEFFREY HUANG"/>
    <s v="Yes"/>
    <m/>
    <n v="124"/>
    <n v="124"/>
    <x v="0"/>
    <n v="45384"/>
    <n v="41551"/>
    <n v="91.55"/>
    <n v="176"/>
    <n v="172"/>
    <n v="3269"/>
    <m/>
    <n v="1660"/>
    <n v="34240"/>
    <m/>
    <n v="1530"/>
    <n v="407"/>
    <n v="445"/>
    <x v="0"/>
    <n v="41551"/>
    <m/>
    <m/>
    <m/>
    <m/>
    <m/>
    <m/>
    <m/>
    <m/>
    <n v="12049790"/>
    <n v="5243471"/>
    <n v="4260082"/>
    <n v="83211"/>
    <n v="13116390"/>
    <n v="14192304"/>
    <n v="-1075914"/>
    <m/>
    <m/>
    <m/>
    <n v="-1075914"/>
    <n v="948010"/>
    <m/>
    <n v="481400"/>
    <n v="9929600"/>
    <m/>
    <n v="443700"/>
    <n v="118030"/>
    <n v="129050"/>
    <n v="12049790"/>
    <m/>
    <m/>
    <m/>
    <m/>
    <m/>
    <m/>
    <m/>
    <m/>
    <n v="4155306"/>
    <m/>
    <m/>
    <m/>
    <m/>
    <m/>
    <n v="16058"/>
    <m/>
    <m/>
    <m/>
    <n v="1060987"/>
    <m/>
    <n v="11120"/>
    <m/>
    <m/>
    <m/>
    <n v="11247"/>
    <n v="0"/>
    <n v="2045604"/>
    <n v="0"/>
    <n v="1944397"/>
    <n v="219894"/>
    <n v="940352"/>
    <n v="55216"/>
    <m/>
    <n v="26761"/>
    <m/>
    <m/>
    <m/>
    <m/>
    <m/>
    <m/>
    <m/>
    <m/>
    <m/>
    <m/>
    <m/>
    <m/>
    <m/>
    <m/>
    <m/>
    <m/>
    <m/>
    <m/>
    <m/>
    <m/>
    <m/>
    <m/>
    <m/>
    <m/>
    <m/>
    <m/>
    <m/>
    <m/>
    <m/>
    <m/>
    <m/>
    <m/>
    <n v="1967883"/>
    <m/>
    <m/>
    <m/>
    <n v="77207"/>
    <m/>
    <n v="1317809"/>
    <m/>
    <m/>
    <m/>
    <n v="890470"/>
    <m/>
    <n v="6713"/>
    <m/>
    <m/>
    <m/>
    <m/>
    <m/>
    <m/>
    <m/>
    <m/>
    <m/>
    <m/>
    <m/>
    <m/>
    <m/>
    <m/>
    <m/>
    <m/>
    <m/>
    <n v="6712531"/>
    <n v="1593869"/>
    <n v="5885904"/>
    <n v="358016"/>
    <n v="6133059"/>
    <m/>
    <m/>
    <m/>
    <m/>
    <m/>
    <m/>
    <m/>
    <m/>
    <n v="3949"/>
    <m/>
    <n v="377904"/>
    <m/>
    <n v="356488"/>
    <n v="39142"/>
    <n v="134623"/>
    <n v="25136"/>
    <m/>
    <n v="19134"/>
    <n v="527120"/>
    <n v="367858"/>
    <n v="180125"/>
    <n v="1129056"/>
    <n v="127008"/>
    <n v="236098"/>
    <n v="114559"/>
    <n v="3309724"/>
    <n v="28206"/>
    <n v="744000"/>
    <n v="31504"/>
    <n v="16011"/>
    <m/>
    <m/>
    <n v="291600"/>
    <n v="3273561"/>
    <m/>
    <n v="56386"/>
    <n v="9675"/>
    <n v="1064021"/>
    <m/>
    <n v="4403643"/>
    <n v="2804804"/>
    <m/>
    <m/>
    <n v="1598839"/>
    <n v="4403643"/>
    <m/>
    <n v="1064021"/>
    <m/>
    <m/>
    <n v="0"/>
    <m/>
    <n v="136431"/>
    <n v="628852"/>
    <n v="765283"/>
    <n v="-708897"/>
    <m/>
    <m/>
    <m/>
    <m/>
    <m/>
    <s v="0.60"/>
    <n v="1682882.4"/>
    <n v="4303"/>
    <n v="0"/>
    <n v="11220"/>
    <n v="27522"/>
    <n v="105559"/>
    <n v="0"/>
    <n v="0"/>
    <n v="5965"/>
    <m/>
    <n v="4354"/>
    <n v="13696"/>
    <n v="5464"/>
    <n v="25228"/>
    <n v="3808"/>
    <n v="7617"/>
    <n v="2305"/>
    <n v="21291"/>
    <n v="238332"/>
    <n v="0"/>
    <n v="501"/>
    <n v="341"/>
    <n v="2468"/>
    <n v="0"/>
    <n v="0"/>
    <n v="3310"/>
    <n v="288389"/>
    <n v="0"/>
    <n v="546521"/>
    <n v="1113849"/>
    <n v="2397531"/>
    <n v="0"/>
    <n v="0"/>
    <n v="278240"/>
    <m/>
    <n v="106216"/>
    <n v="255598"/>
    <n v="100675"/>
    <n v="535278"/>
    <n v="102637"/>
    <n v="185055"/>
    <n v="91296"/>
    <n v="711246"/>
    <n v="6712531"/>
    <n v="0"/>
    <n v="50797"/>
    <n v="21278"/>
    <n v="113289"/>
    <n v="0"/>
    <n v="0"/>
    <n v="185364"/>
    <m/>
    <x v="0"/>
    <x v="0"/>
    <m/>
    <m/>
    <m/>
    <m/>
    <x v="0"/>
    <x v="0"/>
    <m/>
    <m/>
    <m/>
    <n v="144"/>
    <n v="201"/>
    <n v="105"/>
    <n v="96"/>
    <n v="136"/>
    <n v="69"/>
    <n v="68"/>
    <n v="91"/>
    <n v="51"/>
    <n v="1"/>
    <n v="0"/>
    <n v="0"/>
    <n v="0"/>
    <n v="0"/>
    <n v="1"/>
    <n v="1"/>
    <n v="0"/>
    <n v="0"/>
    <n v="0"/>
    <n v="0"/>
    <n v="0"/>
    <n v="0"/>
    <n v="0"/>
    <n v="0"/>
    <n v="1"/>
    <n v="0"/>
    <n v="0"/>
    <n v="0"/>
    <n v="0"/>
  </r>
  <r>
    <n v="206190120"/>
    <x v="222"/>
    <d v="2024-01-01T00:00:00"/>
    <d v="2024-12-31T00:00:00"/>
    <n v="366"/>
    <s v="In Process"/>
    <x v="0"/>
    <x v="17"/>
    <x v="0"/>
    <x v="0"/>
    <s v="11 - Los Angeles"/>
    <x v="25"/>
    <s v="213-385-1715"/>
    <s v="1154 SOUTH ALVARADO STREET"/>
    <s v="LOS ANGELES"/>
    <s v="90006-4110"/>
    <s v="1831724509"/>
    <s v="LOZA GEDYON"/>
    <s v="Yes"/>
    <m/>
    <n v="72"/>
    <n v="72"/>
    <x v="2"/>
    <n v="26352"/>
    <n v="25675"/>
    <n v="222.87"/>
    <n v="277"/>
    <n v="274"/>
    <n v="11407"/>
    <n v="66"/>
    <n v="967"/>
    <n v="13152"/>
    <n v="25"/>
    <m/>
    <n v="49"/>
    <n v="9"/>
    <x v="0"/>
    <n v="25675"/>
    <m/>
    <m/>
    <m/>
    <m/>
    <m/>
    <m/>
    <m/>
    <m/>
    <n v="14207787"/>
    <n v="2254425"/>
    <n v="1941051"/>
    <n v="79920"/>
    <n v="14601081"/>
    <n v="11276201"/>
    <n v="3324880"/>
    <n v="5995"/>
    <m/>
    <m/>
    <n v="3330875"/>
    <n v="6312297"/>
    <n v="36523"/>
    <n v="535110"/>
    <n v="7277928"/>
    <n v="13834"/>
    <m/>
    <n v="27115"/>
    <n v="4980"/>
    <n v="14207787"/>
    <m/>
    <m/>
    <m/>
    <m/>
    <m/>
    <m/>
    <m/>
    <m/>
    <n v="1933140"/>
    <m/>
    <n v="13607"/>
    <m/>
    <n v="133006"/>
    <m/>
    <n v="163643"/>
    <m/>
    <n v="11029"/>
    <m/>
    <m/>
    <m/>
    <m/>
    <m/>
    <m/>
    <m/>
    <n v="0"/>
    <n v="0"/>
    <n v="754151"/>
    <n v="0"/>
    <n v="855943"/>
    <n v="157582"/>
    <n v="395192"/>
    <n v="65261"/>
    <m/>
    <n v="26296"/>
    <m/>
    <m/>
    <m/>
    <m/>
    <m/>
    <m/>
    <m/>
    <m/>
    <m/>
    <m/>
    <m/>
    <m/>
    <m/>
    <m/>
    <m/>
    <m/>
    <m/>
    <m/>
    <m/>
    <m/>
    <m/>
    <m/>
    <m/>
    <m/>
    <m/>
    <m/>
    <m/>
    <m/>
    <m/>
    <m/>
    <m/>
    <m/>
    <n v="-1745636"/>
    <m/>
    <n v="-224528"/>
    <m/>
    <n v="201517"/>
    <m/>
    <n v="3898208"/>
    <m/>
    <n v="16433"/>
    <m/>
    <m/>
    <m/>
    <n v="-204943"/>
    <m/>
    <m/>
    <m/>
    <m/>
    <m/>
    <m/>
    <m/>
    <m/>
    <m/>
    <m/>
    <m/>
    <m/>
    <m/>
    <m/>
    <m/>
    <m/>
    <m/>
    <n v="4790586"/>
    <n v="954127"/>
    <n v="5531488"/>
    <n v="99470"/>
    <n v="3442233"/>
    <m/>
    <m/>
    <m/>
    <m/>
    <m/>
    <m/>
    <m/>
    <m/>
    <n v="3005"/>
    <m/>
    <n v="455715"/>
    <m/>
    <n v="204686"/>
    <n v="55282"/>
    <n v="173958"/>
    <n v="36958"/>
    <m/>
    <n v="61125"/>
    <n v="289591"/>
    <n v="376151"/>
    <n v="50803"/>
    <n v="645391"/>
    <n v="67406"/>
    <n v="110024"/>
    <n v="97500"/>
    <n v="3603012"/>
    <n v="112079"/>
    <n v="756278"/>
    <n v="79500"/>
    <n v="4380"/>
    <m/>
    <m/>
    <n v="651124"/>
    <n v="2817463"/>
    <m/>
    <n v="397039"/>
    <n v="21552"/>
    <n v="10528"/>
    <m/>
    <n v="3246582"/>
    <n v="1457457"/>
    <m/>
    <m/>
    <n v="1789125"/>
    <n v="3246582"/>
    <n v="-387100"/>
    <m/>
    <n v="67173"/>
    <m/>
    <n v="0"/>
    <m/>
    <n v="324050"/>
    <n v="409705"/>
    <n v="733755"/>
    <n v="-336716"/>
    <m/>
    <m/>
    <m/>
    <m/>
    <m/>
    <s v="0.74"/>
    <n v="1078518.18"/>
    <n v="1594"/>
    <n v="0"/>
    <n v="11768"/>
    <n v="20968"/>
    <n v="64908"/>
    <n v="0"/>
    <n v="0"/>
    <n v="1675"/>
    <n v="11729"/>
    <n v="1993"/>
    <n v="14829"/>
    <n v="1991"/>
    <n v="15692"/>
    <n v="1793"/>
    <n v="2120"/>
    <n v="2032"/>
    <n v="12798"/>
    <n v="165890"/>
    <n v="0"/>
    <n v="0"/>
    <n v="0"/>
    <n v="272"/>
    <n v="0"/>
    <n v="922"/>
    <n v="1194"/>
    <n v="117333"/>
    <n v="0"/>
    <n v="492392"/>
    <n v="709094"/>
    <n v="1324376"/>
    <n v="0"/>
    <n v="0"/>
    <n v="76958"/>
    <n v="558867"/>
    <n v="55583"/>
    <n v="266607"/>
    <n v="34100"/>
    <n v="300513"/>
    <n v="53576"/>
    <n v="41138"/>
    <n v="88847"/>
    <n v="671202"/>
    <n v="4790586"/>
    <n v="0"/>
    <n v="0"/>
    <n v="0"/>
    <n v="9510"/>
    <n v="0"/>
    <n v="46080"/>
    <n v="55590"/>
    <m/>
    <x v="0"/>
    <x v="0"/>
    <m/>
    <m/>
    <n v="11729"/>
    <m/>
    <x v="0"/>
    <x v="0"/>
    <m/>
    <m/>
    <n v="558867"/>
    <n v="110"/>
    <n v="120"/>
    <n v="99"/>
    <n v="79"/>
    <n v="90"/>
    <n v="67"/>
    <n v="37"/>
    <n v="40"/>
    <n v="36"/>
    <n v="1"/>
    <n v="0"/>
    <n v="0"/>
    <n v="0"/>
    <n v="1"/>
    <n v="0"/>
    <n v="1"/>
    <n v="0"/>
    <n v="0"/>
    <n v="0"/>
    <n v="0"/>
    <n v="0"/>
    <n v="0"/>
    <n v="0"/>
    <n v="0"/>
    <n v="1"/>
    <n v="0"/>
    <n v="0"/>
    <n v="0"/>
    <n v="0"/>
  </r>
  <r>
    <n v="206190121"/>
    <x v="223"/>
    <d v="2024-04-01T00:00:00"/>
    <d v="2024-12-31T00:00:00"/>
    <n v="275"/>
    <s v="In Process"/>
    <x v="0"/>
    <x v="17"/>
    <x v="0"/>
    <x v="0"/>
    <s v="11 - Los Angeles"/>
    <x v="40"/>
    <s v="626-793-5114"/>
    <s v="120 BELLEFONTAINE ST."/>
    <s v="PASADENA"/>
    <s v="91105"/>
    <m/>
    <s v="BALES, BRANDON JOE"/>
    <s v="No"/>
    <m/>
    <n v="82"/>
    <n v="82"/>
    <x v="2"/>
    <n v="22550"/>
    <n v="14467"/>
    <n v="109.58"/>
    <n v="308"/>
    <n v="285"/>
    <n v="8229"/>
    <n v="665"/>
    <n v="121"/>
    <n v="658"/>
    <m/>
    <m/>
    <n v="4792"/>
    <n v="2"/>
    <x v="0"/>
    <n v="14467"/>
    <m/>
    <m/>
    <m/>
    <m/>
    <m/>
    <m/>
    <m/>
    <m/>
    <n v="4774110"/>
    <n v="3113808"/>
    <n v="-2740547"/>
    <n v="278"/>
    <n v="10628743"/>
    <n v="8480951"/>
    <n v="2147792"/>
    <n v="-579825"/>
    <m/>
    <m/>
    <n v="1567967"/>
    <n v="2715570"/>
    <n v="219450"/>
    <n v="39930"/>
    <n v="217140"/>
    <m/>
    <m/>
    <n v="1581360"/>
    <n v="660"/>
    <n v="4774110"/>
    <m/>
    <m/>
    <m/>
    <m/>
    <m/>
    <m/>
    <m/>
    <m/>
    <n v="2818486"/>
    <m/>
    <n v="273347"/>
    <m/>
    <m/>
    <m/>
    <n v="18838"/>
    <m/>
    <m/>
    <m/>
    <m/>
    <m/>
    <n v="3137"/>
    <m/>
    <m/>
    <m/>
    <n v="0"/>
    <n v="0"/>
    <n v="1039088"/>
    <n v="0"/>
    <n v="1119600"/>
    <n v="188517"/>
    <n v="682960"/>
    <n v="24375"/>
    <m/>
    <n v="59268"/>
    <m/>
    <m/>
    <m/>
    <m/>
    <m/>
    <m/>
    <m/>
    <m/>
    <m/>
    <m/>
    <m/>
    <m/>
    <m/>
    <m/>
    <m/>
    <m/>
    <m/>
    <m/>
    <m/>
    <m/>
    <m/>
    <m/>
    <m/>
    <m/>
    <m/>
    <m/>
    <m/>
    <m/>
    <n v="-545376"/>
    <m/>
    <m/>
    <m/>
    <n v="-2194547"/>
    <m/>
    <n v="4817"/>
    <m/>
    <n v="-23888"/>
    <m/>
    <n v="18839"/>
    <m/>
    <m/>
    <m/>
    <m/>
    <m/>
    <n v="-392"/>
    <m/>
    <m/>
    <m/>
    <m/>
    <m/>
    <m/>
    <m/>
    <m/>
    <m/>
    <m/>
    <m/>
    <m/>
    <m/>
    <m/>
    <m/>
    <m/>
    <m/>
    <n v="4337661"/>
    <n v="802535"/>
    <n v="3340755"/>
    <n v="142195"/>
    <n v="2938330"/>
    <m/>
    <m/>
    <m/>
    <m/>
    <m/>
    <m/>
    <m/>
    <m/>
    <n v="8605"/>
    <m/>
    <n v="420059"/>
    <m/>
    <n v="356380"/>
    <n v="97673"/>
    <n v="389794"/>
    <n v="32692"/>
    <m/>
    <n v="26141"/>
    <n v="316422"/>
    <n v="178882"/>
    <n v="123141"/>
    <n v="544766"/>
    <n v="57241"/>
    <n v="79901"/>
    <n v="81719"/>
    <n v="2006748"/>
    <m/>
    <n v="637189"/>
    <m/>
    <n v="22750"/>
    <m/>
    <n v="3087"/>
    <n v="159431"/>
    <n v="2318886"/>
    <m/>
    <m/>
    <m/>
    <m/>
    <n v="1546"/>
    <n v="2320432"/>
    <n v="892110"/>
    <m/>
    <m/>
    <n v="1428322"/>
    <n v="2320432"/>
    <m/>
    <m/>
    <m/>
    <m/>
    <n v="0"/>
    <m/>
    <m/>
    <m/>
    <n v="0"/>
    <n v="0"/>
    <m/>
    <m/>
    <m/>
    <m/>
    <m/>
    <s v="0.41"/>
    <n v="365765.1"/>
    <n v="1483"/>
    <n v="0"/>
    <n v="7988"/>
    <n v="15807"/>
    <n v="41508"/>
    <n v="0"/>
    <n v="0"/>
    <n v="3913"/>
    <n v="12872"/>
    <n v="2367"/>
    <n v="6559"/>
    <n v="4521"/>
    <n v="13829"/>
    <n v="1447"/>
    <n v="2767"/>
    <n v="1493"/>
    <n v="16246"/>
    <n v="132800"/>
    <n v="0"/>
    <n v="19"/>
    <n v="98"/>
    <n v="176"/>
    <n v="0"/>
    <n v="0"/>
    <n v="293"/>
    <n v="128722"/>
    <n v="0"/>
    <n v="404110"/>
    <n v="647783"/>
    <n v="967153"/>
    <n v="0"/>
    <n v="0"/>
    <n v="200273"/>
    <n v="624625"/>
    <n v="70243"/>
    <n v="123235"/>
    <n v="85691"/>
    <n v="305868"/>
    <n v="46427"/>
    <n v="61462"/>
    <n v="68075"/>
    <n v="603994"/>
    <n v="4337661"/>
    <n v="0"/>
    <n v="1536"/>
    <n v="6472"/>
    <n v="7033"/>
    <n v="0"/>
    <n v="0"/>
    <n v="15041"/>
    <m/>
    <x v="0"/>
    <x v="0"/>
    <m/>
    <m/>
    <n v="12872"/>
    <m/>
    <x v="0"/>
    <x v="0"/>
    <m/>
    <m/>
    <n v="624625"/>
    <n v="133"/>
    <n v="237"/>
    <n v="64"/>
    <n v="96"/>
    <n v="185"/>
    <n v="40"/>
    <n v="46"/>
    <n v="77"/>
    <n v="31"/>
    <n v="1"/>
    <n v="0"/>
    <n v="0"/>
    <n v="0"/>
    <n v="1"/>
    <n v="0"/>
    <n v="1"/>
    <n v="0"/>
    <n v="0"/>
    <n v="0"/>
    <n v="0"/>
    <n v="0"/>
    <n v="0"/>
    <n v="0"/>
    <n v="0"/>
    <n v="1"/>
    <n v="0"/>
    <n v="0"/>
    <n v="0"/>
    <n v="0"/>
  </r>
  <r>
    <n v="206190122"/>
    <x v="224"/>
    <d v="2024-01-01T00:00:00"/>
    <d v="2024-12-31T00:00:00"/>
    <n v="366"/>
    <s v="In Process"/>
    <x v="0"/>
    <x v="17"/>
    <x v="0"/>
    <x v="0"/>
    <s v="11 - Los Angeles"/>
    <x v="28"/>
    <s v="626-607-2400"/>
    <s v="4800 DELTA AVENUE"/>
    <s v="ROSEMEAD"/>
    <s v="91770-0000"/>
    <s v="1184610768"/>
    <s v="JERICA PARADA"/>
    <s v="Yes"/>
    <s v="FLAGSTONE HEALTHCARE CENTRAL LLC"/>
    <n v="59"/>
    <n v="59"/>
    <x v="1"/>
    <n v="21594"/>
    <n v="18395"/>
    <n v="187.82"/>
    <n v="529"/>
    <n v="529"/>
    <n v="6221"/>
    <n v="6453"/>
    <n v="73"/>
    <n v="4379"/>
    <m/>
    <n v="116"/>
    <n v="349"/>
    <n v="804"/>
    <x v="0"/>
    <n v="18395"/>
    <m/>
    <m/>
    <m/>
    <m/>
    <m/>
    <m/>
    <m/>
    <m/>
    <n v="7796625"/>
    <n v="4002545"/>
    <n v="185619"/>
    <n v="407"/>
    <n v="11613958"/>
    <n v="9902660"/>
    <n v="1711298"/>
    <n v="6463"/>
    <n v="360731"/>
    <m/>
    <n v="1357030"/>
    <n v="3343650"/>
    <n v="2429550"/>
    <n v="25227"/>
    <n v="1513273"/>
    <m/>
    <n v="33605"/>
    <n v="167170"/>
    <n v="284150"/>
    <n v="7796625"/>
    <m/>
    <m/>
    <m/>
    <m/>
    <m/>
    <m/>
    <m/>
    <m/>
    <n v="1869833"/>
    <m/>
    <n v="1588170"/>
    <m/>
    <n v="135"/>
    <m/>
    <n v="496574"/>
    <m/>
    <m/>
    <m/>
    <n v="27328"/>
    <m/>
    <n v="20174"/>
    <m/>
    <n v="331"/>
    <m/>
    <n v="15207"/>
    <n v="0"/>
    <n v="1367325"/>
    <n v="0"/>
    <n v="1327770"/>
    <n v="296190"/>
    <n v="709139"/>
    <n v="182724"/>
    <m/>
    <n v="104190"/>
    <m/>
    <m/>
    <m/>
    <m/>
    <m/>
    <m/>
    <m/>
    <m/>
    <m/>
    <m/>
    <m/>
    <m/>
    <m/>
    <m/>
    <m/>
    <m/>
    <m/>
    <m/>
    <n v="-12775"/>
    <m/>
    <m/>
    <m/>
    <m/>
    <m/>
    <m/>
    <m/>
    <m/>
    <m/>
    <n v="3785"/>
    <m/>
    <m/>
    <m/>
    <n v="-182963"/>
    <m/>
    <n v="130602"/>
    <m/>
    <n v="-26418"/>
    <m/>
    <n v="254383"/>
    <m/>
    <m/>
    <m/>
    <n v="4820"/>
    <m/>
    <n v="14185"/>
    <m/>
    <m/>
    <m/>
    <m/>
    <m/>
    <m/>
    <m/>
    <m/>
    <m/>
    <m/>
    <m/>
    <m/>
    <m/>
    <m/>
    <m/>
    <m/>
    <m/>
    <n v="4845581"/>
    <n v="1321961"/>
    <n v="3735118"/>
    <n v="251205"/>
    <n v="3478485"/>
    <m/>
    <m/>
    <m/>
    <m/>
    <m/>
    <m/>
    <m/>
    <m/>
    <n v="19567"/>
    <n v="8614"/>
    <n v="684956"/>
    <m/>
    <n v="420185"/>
    <n v="69858"/>
    <n v="304230"/>
    <n v="128816"/>
    <m/>
    <n v="49113"/>
    <n v="261083"/>
    <n v="265561"/>
    <n v="63215"/>
    <n v="472946"/>
    <n v="261180"/>
    <n v="79495"/>
    <n v="17343"/>
    <n v="2331989"/>
    <n v="37600"/>
    <n v="924465"/>
    <n v="30904"/>
    <n v="9219"/>
    <m/>
    <n v="8"/>
    <n v="-16172"/>
    <n v="896848"/>
    <m/>
    <n v="21235"/>
    <m/>
    <n v="13461670"/>
    <m/>
    <n v="14379753"/>
    <n v="836395"/>
    <m/>
    <m/>
    <n v="13543358"/>
    <n v="14379753"/>
    <m/>
    <n v="13461670"/>
    <m/>
    <m/>
    <n v="0"/>
    <m/>
    <n v="4960"/>
    <n v="335160"/>
    <n v="340120"/>
    <n v="-318885"/>
    <m/>
    <m/>
    <m/>
    <m/>
    <m/>
    <s v="0.00"/>
    <n v="0"/>
    <n v="1793"/>
    <n v="0"/>
    <n v="5021"/>
    <n v="26892"/>
    <n v="42479"/>
    <n v="0"/>
    <n v="0"/>
    <n v="0"/>
    <n v="20675"/>
    <n v="1857"/>
    <n v="7985"/>
    <n v="2000"/>
    <n v="2024"/>
    <n v="5239"/>
    <n v="2726"/>
    <n v="369"/>
    <n v="14012"/>
    <n v="133072"/>
    <n v="0"/>
    <n v="29"/>
    <n v="968"/>
    <n v="2017"/>
    <n v="0"/>
    <n v="0"/>
    <n v="3014"/>
    <n v="116246"/>
    <n v="0"/>
    <n v="278092"/>
    <n v="1049468"/>
    <n v="959315"/>
    <n v="0"/>
    <n v="0"/>
    <n v="0"/>
    <n v="890851"/>
    <n v="68375"/>
    <n v="175913"/>
    <n v="36557"/>
    <n v="229533"/>
    <n v="190294"/>
    <n v="58450"/>
    <n v="11221"/>
    <n v="781266"/>
    <n v="4845581"/>
    <n v="0"/>
    <n v="1723"/>
    <n v="55739"/>
    <n v="70748"/>
    <n v="0"/>
    <n v="0"/>
    <n v="128210"/>
    <m/>
    <x v="0"/>
    <x v="0"/>
    <m/>
    <m/>
    <n v="20675"/>
    <m/>
    <x v="0"/>
    <x v="0"/>
    <m/>
    <m/>
    <n v="890851"/>
    <n v="73"/>
    <n v="104"/>
    <n v="55"/>
    <n v="51"/>
    <n v="76"/>
    <n v="38"/>
    <n v="24"/>
    <n v="31"/>
    <n v="20"/>
    <n v="1"/>
    <n v="0"/>
    <n v="0"/>
    <n v="1"/>
    <n v="0"/>
    <n v="0"/>
    <n v="1"/>
    <n v="0"/>
    <n v="0"/>
    <n v="0"/>
    <n v="0"/>
    <n v="0"/>
    <n v="0"/>
    <n v="0"/>
    <n v="0"/>
    <n v="1"/>
    <n v="0"/>
    <n v="0"/>
    <n v="0"/>
    <n v="0"/>
  </r>
  <r>
    <n v="206190123"/>
    <x v="225"/>
    <d v="2024-01-01T00:00:00"/>
    <d v="2024-12-31T00:00:00"/>
    <n v="366"/>
    <s v="In Process"/>
    <x v="0"/>
    <x v="17"/>
    <x v="0"/>
    <x v="0"/>
    <s v="11 - Los Angeles"/>
    <x v="25"/>
    <s v="213-385-7301"/>
    <s v="909 SOUTH LAKE STREET"/>
    <s v="LOS ANGELES"/>
    <s v="90006"/>
    <s v="1194877324"/>
    <s v="CHARLES STERN"/>
    <s v="Yes"/>
    <m/>
    <n v="66"/>
    <n v="66"/>
    <x v="2"/>
    <n v="24156"/>
    <n v="21198"/>
    <n v="204.57"/>
    <n v="79"/>
    <n v="77"/>
    <n v="2797"/>
    <m/>
    <n v="1567"/>
    <n v="15902"/>
    <m/>
    <n v="750"/>
    <n v="15"/>
    <n v="167"/>
    <x v="0"/>
    <n v="21198"/>
    <m/>
    <m/>
    <m/>
    <m/>
    <m/>
    <m/>
    <m/>
    <m/>
    <n v="5918819"/>
    <n v="1261619"/>
    <n v="-924202"/>
    <n v="2082"/>
    <n v="8106722"/>
    <n v="9034450"/>
    <n v="-927728"/>
    <n v="-23953"/>
    <m/>
    <m/>
    <n v="-951681"/>
    <n v="699250"/>
    <m/>
    <n v="413738"/>
    <n v="4557309"/>
    <m/>
    <n v="203022"/>
    <n v="3750"/>
    <n v="41750"/>
    <n v="5918819"/>
    <m/>
    <m/>
    <m/>
    <m/>
    <m/>
    <m/>
    <m/>
    <m/>
    <n v="849018"/>
    <m/>
    <m/>
    <m/>
    <n v="32882"/>
    <m/>
    <n v="169567"/>
    <m/>
    <m/>
    <m/>
    <n v="209380"/>
    <m/>
    <n v="772"/>
    <m/>
    <m/>
    <m/>
    <n v="0"/>
    <n v="0"/>
    <n v="547575"/>
    <n v="0"/>
    <n v="544425"/>
    <n v="91200"/>
    <n v="77394"/>
    <n v="875"/>
    <m/>
    <n v="150"/>
    <m/>
    <m/>
    <m/>
    <m/>
    <m/>
    <m/>
    <m/>
    <m/>
    <m/>
    <m/>
    <m/>
    <m/>
    <m/>
    <m/>
    <m/>
    <m/>
    <m/>
    <m/>
    <m/>
    <m/>
    <m/>
    <m/>
    <m/>
    <m/>
    <m/>
    <m/>
    <m/>
    <m/>
    <m/>
    <m/>
    <m/>
    <m/>
    <n v="-775121"/>
    <m/>
    <m/>
    <m/>
    <n v="-24367"/>
    <m/>
    <n v="-181854"/>
    <m/>
    <m/>
    <m/>
    <n v="70218"/>
    <m/>
    <n v="-13078"/>
    <m/>
    <m/>
    <m/>
    <m/>
    <m/>
    <m/>
    <m/>
    <m/>
    <m/>
    <m/>
    <m/>
    <m/>
    <m/>
    <m/>
    <m/>
    <m/>
    <m/>
    <n v="4674419"/>
    <n v="969690"/>
    <n v="3390341"/>
    <n v="144894"/>
    <n v="3644456"/>
    <m/>
    <m/>
    <m/>
    <m/>
    <m/>
    <m/>
    <m/>
    <m/>
    <n v="674"/>
    <m/>
    <n v="198215"/>
    <m/>
    <n v="120899"/>
    <n v="51936"/>
    <n v="172316"/>
    <n v="19579"/>
    <m/>
    <n v="6526"/>
    <n v="209866"/>
    <n v="353526"/>
    <n v="259070"/>
    <n v="804043"/>
    <n v="84994"/>
    <n v="98604"/>
    <n v="60438"/>
    <n v="2058587"/>
    <m/>
    <n v="780880"/>
    <m/>
    <n v="21123"/>
    <m/>
    <m/>
    <n v="88718"/>
    <n v="2456894"/>
    <m/>
    <n v="342978"/>
    <n v="39571"/>
    <n v="5151189"/>
    <m/>
    <n v="7990632"/>
    <n v="14011202"/>
    <m/>
    <m/>
    <n v="-6020570"/>
    <n v="7990632"/>
    <m/>
    <m/>
    <n v="221494"/>
    <m/>
    <n v="0"/>
    <n v="315476"/>
    <n v="6400"/>
    <n v="43575"/>
    <n v="365451"/>
    <n v="-22473"/>
    <m/>
    <m/>
    <m/>
    <m/>
    <m/>
    <s v="0.04"/>
    <n v="560448.07999999996"/>
    <n v="1923"/>
    <n v="0"/>
    <n v="3665"/>
    <n v="26125"/>
    <n v="57524"/>
    <n v="0"/>
    <n v="0"/>
    <n v="2461"/>
    <n v="6238"/>
    <n v="838"/>
    <n v="13520"/>
    <n v="2200"/>
    <n v="17775"/>
    <n v="2121"/>
    <n v="3530"/>
    <n v="1087"/>
    <n v="14271"/>
    <n v="153278"/>
    <n v="0"/>
    <n v="0"/>
    <n v="0"/>
    <n v="0"/>
    <n v="0"/>
    <n v="0"/>
    <n v="0"/>
    <n v="163924"/>
    <n v="0"/>
    <n v="194730"/>
    <n v="1033423"/>
    <n v="1328001"/>
    <n v="0"/>
    <n v="0"/>
    <n v="122607"/>
    <n v="319817"/>
    <n v="18591"/>
    <n v="256228"/>
    <n v="37530"/>
    <n v="384888"/>
    <n v="70801"/>
    <n v="76975"/>
    <n v="45547"/>
    <n v="621357"/>
    <n v="4674419"/>
    <n v="0"/>
    <n v="0"/>
    <n v="0"/>
    <n v="0"/>
    <n v="0"/>
    <n v="0"/>
    <n v="0"/>
    <m/>
    <x v="0"/>
    <x v="0"/>
    <m/>
    <m/>
    <n v="6238"/>
    <m/>
    <x v="0"/>
    <x v="0"/>
    <m/>
    <m/>
    <n v="319817"/>
    <n v="117"/>
    <n v="201"/>
    <n v="106"/>
    <n v="81"/>
    <n v="137"/>
    <n v="73"/>
    <n v="40"/>
    <n v="71"/>
    <n v="36"/>
    <n v="1"/>
    <n v="0"/>
    <n v="0"/>
    <n v="0"/>
    <n v="1"/>
    <n v="0"/>
    <n v="1"/>
    <n v="0"/>
    <n v="0"/>
    <n v="0"/>
    <n v="0"/>
    <n v="0"/>
    <n v="0"/>
    <n v="0"/>
    <n v="0"/>
    <n v="1"/>
    <n v="0"/>
    <n v="0"/>
    <n v="0"/>
    <n v="0"/>
  </r>
  <r>
    <n v="206190124"/>
    <x v="226"/>
    <d v="2023-09-01T00:00:00"/>
    <d v="2024-08-31T00:00:00"/>
    <n v="366"/>
    <s v="In Process"/>
    <x v="0"/>
    <x v="17"/>
    <x v="0"/>
    <x v="1"/>
    <s v="11 - Los Angeles"/>
    <x v="15"/>
    <s v="818-774-3000"/>
    <s v="7150 TAMPA AVENUE"/>
    <s v="RESEDA"/>
    <s v="91335"/>
    <s v="ZZT05900F"/>
    <s v="CHARLOTTE OFRICIO"/>
    <s v="Yes"/>
    <s v="JEWISH HOME FOR THE AGING"/>
    <n v="105"/>
    <n v="105"/>
    <x v="0"/>
    <n v="38430"/>
    <n v="23658"/>
    <n v="61.56"/>
    <n v="280"/>
    <n v="287"/>
    <n v="5442"/>
    <n v="845"/>
    <n v="446"/>
    <n v="15077"/>
    <m/>
    <m/>
    <n v="1848"/>
    <m/>
    <x v="0"/>
    <n v="23658"/>
    <m/>
    <m/>
    <m/>
    <m/>
    <m/>
    <m/>
    <m/>
    <m/>
    <n v="10329064"/>
    <n v="2845328"/>
    <n v="1942192"/>
    <m/>
    <n v="11232200"/>
    <n v="13709938"/>
    <n v="-2477738"/>
    <n v="613485"/>
    <m/>
    <m/>
    <n v="-1864253"/>
    <n v="2376998"/>
    <n v="392352"/>
    <n v="193858"/>
    <n v="6553362"/>
    <m/>
    <m/>
    <n v="812494"/>
    <m/>
    <n v="10329064"/>
    <m/>
    <m/>
    <m/>
    <m/>
    <m/>
    <m/>
    <m/>
    <m/>
    <n v="2354891"/>
    <m/>
    <n v="461859"/>
    <m/>
    <n v="783"/>
    <m/>
    <n v="26462"/>
    <m/>
    <m/>
    <m/>
    <m/>
    <m/>
    <n v="1333"/>
    <m/>
    <m/>
    <m/>
    <n v="44022"/>
    <n v="0"/>
    <n v="1200922"/>
    <n v="0"/>
    <n v="746595"/>
    <n v="177285"/>
    <n v="546441"/>
    <n v="48667"/>
    <m/>
    <n v="81396"/>
    <m/>
    <m/>
    <m/>
    <m/>
    <m/>
    <m/>
    <m/>
    <m/>
    <m/>
    <m/>
    <m/>
    <m/>
    <m/>
    <m/>
    <m/>
    <m/>
    <n v="15958"/>
    <m/>
    <m/>
    <m/>
    <m/>
    <m/>
    <m/>
    <m/>
    <m/>
    <m/>
    <m/>
    <m/>
    <m/>
    <m/>
    <m/>
    <m/>
    <n v="661919"/>
    <m/>
    <m/>
    <m/>
    <n v="36326"/>
    <m/>
    <n v="1227989"/>
    <m/>
    <m/>
    <m/>
    <m/>
    <m/>
    <m/>
    <m/>
    <m/>
    <m/>
    <m/>
    <m/>
    <m/>
    <m/>
    <m/>
    <m/>
    <m/>
    <m/>
    <m/>
    <m/>
    <m/>
    <m/>
    <m/>
    <m/>
    <n v="6550684"/>
    <n v="1802645"/>
    <n v="5356609"/>
    <n v="360638"/>
    <n v="6543620"/>
    <m/>
    <m/>
    <m/>
    <m/>
    <m/>
    <m/>
    <m/>
    <m/>
    <n v="8942"/>
    <m/>
    <n v="523850"/>
    <m/>
    <n v="450340"/>
    <n v="163068"/>
    <n v="201782"/>
    <n v="30344"/>
    <m/>
    <n v="34493"/>
    <n v="1078840"/>
    <n v="661174"/>
    <n v="195347"/>
    <n v="1503785"/>
    <n v="276014"/>
    <n v="351113"/>
    <n v="124379"/>
    <n v="1236352"/>
    <n v="231646"/>
    <m/>
    <n v="29963"/>
    <m/>
    <m/>
    <m/>
    <n v="64886"/>
    <n v="1930528"/>
    <m/>
    <n v="1206278"/>
    <n v="13372007"/>
    <n v="121995"/>
    <m/>
    <n v="16630808"/>
    <n v="7091865"/>
    <m/>
    <m/>
    <n v="9538943"/>
    <n v="16630808"/>
    <m/>
    <m/>
    <m/>
    <m/>
    <n v="694285"/>
    <n v="9643489"/>
    <m/>
    <n v="1121038"/>
    <n v="11458812"/>
    <n v="-10252534"/>
    <m/>
    <m/>
    <m/>
    <m/>
    <m/>
    <s v="0.00"/>
    <n v="0"/>
    <n v="3200"/>
    <n v="0"/>
    <n v="23464"/>
    <n v="32438"/>
    <n v="78353"/>
    <n v="0"/>
    <n v="0"/>
    <n v="3443"/>
    <m/>
    <n v="14987"/>
    <n v="16239"/>
    <m/>
    <m/>
    <n v="6226"/>
    <n v="7940"/>
    <n v="2080"/>
    <n v="9567"/>
    <n v="197937"/>
    <n v="0"/>
    <n v="1132"/>
    <n v="0"/>
    <n v="0"/>
    <n v="0"/>
    <n v="0"/>
    <n v="1132"/>
    <n v="135350"/>
    <n v="0"/>
    <n v="1141956"/>
    <n v="1332641"/>
    <n v="2045707"/>
    <n v="0"/>
    <n v="0"/>
    <n v="77490"/>
    <m/>
    <n v="579971"/>
    <n v="378469"/>
    <m/>
    <m/>
    <n v="211035"/>
    <n v="213612"/>
    <n v="101188"/>
    <n v="333265"/>
    <n v="6550684"/>
    <n v="0"/>
    <n v="40950"/>
    <n v="0"/>
    <n v="0"/>
    <n v="0"/>
    <n v="0"/>
    <n v="40950"/>
    <m/>
    <x v="0"/>
    <x v="0"/>
    <m/>
    <m/>
    <m/>
    <m/>
    <x v="0"/>
    <x v="0"/>
    <m/>
    <m/>
    <m/>
    <n v="98"/>
    <n v="122"/>
    <n v="88"/>
    <n v="62"/>
    <n v="79"/>
    <n v="55"/>
    <n v="39"/>
    <n v="53"/>
    <n v="33"/>
    <n v="0"/>
    <n v="1"/>
    <n v="0"/>
    <n v="0"/>
    <n v="0"/>
    <n v="1"/>
    <n v="1"/>
    <n v="0"/>
    <n v="0"/>
    <n v="0"/>
    <n v="0"/>
    <n v="0"/>
    <n v="0"/>
    <n v="0"/>
    <n v="0"/>
    <n v="1"/>
    <n v="0"/>
    <n v="0"/>
    <n v="0"/>
    <n v="0"/>
  </r>
  <r>
    <n v="206190131"/>
    <x v="227"/>
    <d v="2024-01-01T00:00:00"/>
    <d v="2024-12-31T00:00:00"/>
    <n v="366"/>
    <s v="In Process"/>
    <x v="0"/>
    <x v="17"/>
    <x v="0"/>
    <x v="0"/>
    <s v="11 - Los Angeles"/>
    <x v="15"/>
    <s v="818-887-7050"/>
    <s v="22029 SATICOY STREET"/>
    <s v="CANOGA PARK"/>
    <s v="91303-0000"/>
    <s v="ZZT06005J"/>
    <s v="GABRIEL DAHER"/>
    <s v="Yes"/>
    <s v="LIFE GENERATIONS HEALTHCARE"/>
    <n v="185"/>
    <n v="185"/>
    <x v="0"/>
    <n v="67710"/>
    <n v="53438"/>
    <n v="182.82"/>
    <n v="845"/>
    <n v="841"/>
    <n v="6144"/>
    <n v="12162"/>
    <n v="3638"/>
    <n v="28898"/>
    <m/>
    <m/>
    <n v="736"/>
    <n v="1860"/>
    <x v="0"/>
    <n v="53438"/>
    <m/>
    <m/>
    <m/>
    <m/>
    <m/>
    <m/>
    <m/>
    <m/>
    <n v="21409509"/>
    <n v="9188593"/>
    <n v="4221155"/>
    <n v="45916"/>
    <n v="26422863"/>
    <n v="24287833"/>
    <n v="2135030"/>
    <n v="-63139"/>
    <m/>
    <m/>
    <n v="2071891"/>
    <n v="2630820"/>
    <n v="5202751"/>
    <n v="1545481"/>
    <n v="10968742"/>
    <m/>
    <m/>
    <n v="323575"/>
    <n v="738140"/>
    <n v="21409509"/>
    <m/>
    <m/>
    <m/>
    <m/>
    <m/>
    <m/>
    <m/>
    <m/>
    <n v="3070374"/>
    <m/>
    <n v="5328690"/>
    <m/>
    <n v="22730"/>
    <m/>
    <n v="71551"/>
    <m/>
    <m/>
    <m/>
    <m/>
    <m/>
    <n v="74076"/>
    <m/>
    <n v="621172"/>
    <m/>
    <n v="70249"/>
    <n v="0"/>
    <n v="3037670"/>
    <n v="618020"/>
    <n v="2838840"/>
    <n v="750400"/>
    <n v="1644805"/>
    <n v="78002"/>
    <m/>
    <n v="150607"/>
    <m/>
    <m/>
    <m/>
    <m/>
    <m/>
    <m/>
    <m/>
    <m/>
    <m/>
    <m/>
    <m/>
    <m/>
    <m/>
    <m/>
    <m/>
    <m/>
    <m/>
    <m/>
    <m/>
    <m/>
    <m/>
    <m/>
    <m/>
    <m/>
    <m/>
    <m/>
    <m/>
    <m/>
    <m/>
    <m/>
    <m/>
    <m/>
    <n v="920093"/>
    <m/>
    <n v="2364797"/>
    <m/>
    <n v="127443"/>
    <m/>
    <n v="727628"/>
    <m/>
    <m/>
    <m/>
    <m/>
    <m/>
    <n v="81194"/>
    <m/>
    <m/>
    <m/>
    <m/>
    <m/>
    <m/>
    <m/>
    <m/>
    <m/>
    <m/>
    <m/>
    <m/>
    <m/>
    <m/>
    <m/>
    <m/>
    <m/>
    <n v="10797012"/>
    <n v="2852843"/>
    <n v="10637978"/>
    <n v="37923"/>
    <n v="9513170"/>
    <m/>
    <m/>
    <m/>
    <m/>
    <m/>
    <m/>
    <m/>
    <m/>
    <n v="114611"/>
    <m/>
    <n v="1116257"/>
    <n v="123997"/>
    <n v="649796"/>
    <n v="121845"/>
    <n v="539221"/>
    <n v="54947"/>
    <m/>
    <n v="77067"/>
    <n v="763459"/>
    <n v="616908"/>
    <n v="459139"/>
    <n v="1343034"/>
    <n v="263724"/>
    <n v="248605"/>
    <n v="344591"/>
    <n v="5386390"/>
    <n v="26148"/>
    <n v="1197350"/>
    <n v="109059"/>
    <n v="56875"/>
    <m/>
    <m/>
    <n v="1161640"/>
    <n v="13256191"/>
    <m/>
    <n v="64618"/>
    <m/>
    <n v="57686"/>
    <n v="32557"/>
    <n v="13411052"/>
    <n v="-15460514"/>
    <n v="132183"/>
    <n v="43112"/>
    <n v="28696271"/>
    <n v="13411052"/>
    <m/>
    <m/>
    <n v="-17232920"/>
    <m/>
    <n v="0"/>
    <m/>
    <n v="3077"/>
    <n v="332157"/>
    <n v="335234"/>
    <n v="-270616"/>
    <m/>
    <m/>
    <m/>
    <n v="57686"/>
    <n v="-14574"/>
    <s v="-0.48"/>
    <n v="7421046.7199999997"/>
    <n v="5468"/>
    <n v="0"/>
    <n v="16285"/>
    <n v="62837"/>
    <n v="138341"/>
    <n v="0"/>
    <n v="0"/>
    <n v="10024"/>
    <n v="7005"/>
    <n v="8280"/>
    <n v="19765"/>
    <n v="15396"/>
    <n v="30874"/>
    <n v="8178"/>
    <n v="8842"/>
    <n v="5198"/>
    <n v="34720"/>
    <n v="371213"/>
    <n v="0"/>
    <n v="0"/>
    <n v="0"/>
    <n v="0"/>
    <n v="0"/>
    <n v="0"/>
    <n v="0"/>
    <n v="438508"/>
    <n v="0"/>
    <n v="852505"/>
    <n v="2525603"/>
    <n v="3197997"/>
    <n v="0"/>
    <n v="0"/>
    <n v="187617"/>
    <n v="204451"/>
    <n v="205714"/>
    <n v="377526"/>
    <n v="289472"/>
    <n v="683712"/>
    <n v="194667"/>
    <n v="185172"/>
    <n v="267033"/>
    <n v="1187035"/>
    <n v="10797012"/>
    <n v="0"/>
    <n v="0"/>
    <n v="0"/>
    <n v="0"/>
    <n v="0"/>
    <n v="0"/>
    <n v="0"/>
    <m/>
    <x v="0"/>
    <x v="0"/>
    <m/>
    <n v="7005"/>
    <m/>
    <m/>
    <x v="0"/>
    <x v="0"/>
    <m/>
    <n v="204451"/>
    <m/>
    <n v="239"/>
    <n v="352"/>
    <n v="181"/>
    <n v="162"/>
    <n v="238"/>
    <n v="123"/>
    <n v="100"/>
    <n v="160"/>
    <n v="74"/>
    <n v="1"/>
    <n v="0"/>
    <n v="0"/>
    <n v="0"/>
    <n v="0"/>
    <n v="1"/>
    <n v="1"/>
    <n v="0"/>
    <n v="0"/>
    <n v="0"/>
    <n v="0"/>
    <n v="0"/>
    <n v="0"/>
    <n v="0"/>
    <n v="0"/>
    <n v="1"/>
    <n v="0"/>
    <n v="0"/>
    <n v="0"/>
    <n v="0"/>
  </r>
  <r>
    <n v="206190139"/>
    <x v="228"/>
    <d v="2024-01-01T00:00:00"/>
    <d v="2024-12-31T00:00:00"/>
    <n v="366"/>
    <s v="In Process"/>
    <x v="0"/>
    <x v="17"/>
    <x v="0"/>
    <x v="0"/>
    <s v="11 - Los Angeles"/>
    <x v="27"/>
    <s v="562-437-2797"/>
    <s v="723 E. 9TH STREET"/>
    <s v="LONG BEACH"/>
    <s v="90813"/>
    <s v="LTC05329F"/>
    <s v="MARY JANE CONTI"/>
    <s v="Yes"/>
    <m/>
    <n v="52"/>
    <n v="52"/>
    <x v="1"/>
    <n v="19032"/>
    <n v="18134"/>
    <n v="213.95"/>
    <n v="147"/>
    <n v="170"/>
    <n v="3452"/>
    <n v="41"/>
    <n v="757"/>
    <n v="11247"/>
    <m/>
    <n v="97"/>
    <n v="37"/>
    <n v="2503"/>
    <x v="0"/>
    <n v="18134"/>
    <m/>
    <m/>
    <m/>
    <m/>
    <m/>
    <m/>
    <m/>
    <m/>
    <n v="5413724"/>
    <n v="1639567"/>
    <n v="-1511013"/>
    <n v="4429"/>
    <n v="8568733"/>
    <n v="7556969"/>
    <n v="1011764"/>
    <n v="7238"/>
    <m/>
    <m/>
    <n v="1019002"/>
    <n v="1030560"/>
    <n v="12240"/>
    <n v="225995"/>
    <n v="3357679"/>
    <m/>
    <n v="28958"/>
    <n v="11046"/>
    <n v="747246"/>
    <n v="5413724"/>
    <m/>
    <m/>
    <m/>
    <m/>
    <m/>
    <m/>
    <m/>
    <m/>
    <n v="1167905"/>
    <m/>
    <n v="411544"/>
    <m/>
    <n v="30365"/>
    <m/>
    <n v="29707"/>
    <m/>
    <m/>
    <m/>
    <m/>
    <m/>
    <n v="-25"/>
    <m/>
    <n v="71"/>
    <m/>
    <n v="34582"/>
    <n v="0"/>
    <n v="533015"/>
    <n v="0"/>
    <n v="551535"/>
    <n v="206100"/>
    <n v="243813"/>
    <n v="46462"/>
    <m/>
    <n v="24060"/>
    <m/>
    <m/>
    <m/>
    <m/>
    <m/>
    <m/>
    <m/>
    <m/>
    <m/>
    <m/>
    <m/>
    <m/>
    <m/>
    <m/>
    <m/>
    <m/>
    <m/>
    <m/>
    <m/>
    <m/>
    <m/>
    <m/>
    <m/>
    <m/>
    <m/>
    <m/>
    <m/>
    <m/>
    <n v="4821"/>
    <m/>
    <m/>
    <m/>
    <n v="-1315846"/>
    <m/>
    <n v="414485"/>
    <m/>
    <n v="81589"/>
    <m/>
    <n v="-676817"/>
    <m/>
    <m/>
    <m/>
    <m/>
    <m/>
    <n v="-19245"/>
    <m/>
    <m/>
    <m/>
    <m/>
    <m/>
    <m/>
    <m/>
    <m/>
    <m/>
    <m/>
    <m/>
    <m/>
    <m/>
    <m/>
    <m/>
    <m/>
    <m/>
    <n v="3522618"/>
    <n v="685484"/>
    <n v="3348867"/>
    <n v="33294"/>
    <n v="2988383"/>
    <m/>
    <m/>
    <m/>
    <m/>
    <m/>
    <m/>
    <m/>
    <m/>
    <n v="10860"/>
    <m/>
    <n v="235743"/>
    <m/>
    <n v="123803"/>
    <n v="46176"/>
    <n v="121302"/>
    <n v="26880"/>
    <m/>
    <n v="12106"/>
    <n v="228141"/>
    <n v="177871"/>
    <n v="162506"/>
    <n v="590766"/>
    <n v="68259"/>
    <n v="64312"/>
    <n v="94110"/>
    <n v="2021831"/>
    <n v="34075"/>
    <n v="433396"/>
    <n v="66894"/>
    <n v="20794"/>
    <m/>
    <m/>
    <n v="28761"/>
    <n v="1430603"/>
    <m/>
    <n v="222305"/>
    <m/>
    <n v="959"/>
    <n v="920000"/>
    <n v="2573867"/>
    <n v="1799875"/>
    <m/>
    <n v="33336"/>
    <n v="740656"/>
    <n v="2573867"/>
    <m/>
    <m/>
    <n v="70879"/>
    <m/>
    <n v="0"/>
    <m/>
    <n v="374298"/>
    <n v="81187"/>
    <n v="455485"/>
    <n v="-233180"/>
    <m/>
    <m/>
    <m/>
    <n v="33336"/>
    <m/>
    <s v="0.12"/>
    <n v="215985"/>
    <n v="1895"/>
    <n v="0"/>
    <n v="4016"/>
    <n v="20150"/>
    <n v="51111"/>
    <n v="0"/>
    <n v="0"/>
    <n v="1773"/>
    <n v="4784"/>
    <n v="2668"/>
    <m/>
    <m/>
    <n v="14853"/>
    <n v="1936"/>
    <n v="2299"/>
    <n v="2061"/>
    <n v="8769"/>
    <n v="116315"/>
    <n v="0"/>
    <n v="116"/>
    <n v="127"/>
    <n v="488"/>
    <n v="0"/>
    <n v="0"/>
    <n v="731"/>
    <n v="153070"/>
    <n v="0"/>
    <n v="222902"/>
    <n v="742235"/>
    <n v="1171437"/>
    <n v="0"/>
    <n v="0"/>
    <n v="72937"/>
    <n v="199545"/>
    <n v="62499"/>
    <m/>
    <m/>
    <n v="304965"/>
    <n v="55113"/>
    <n v="48546"/>
    <n v="82529"/>
    <n v="406840"/>
    <n v="3522618"/>
    <n v="0"/>
    <n v="10029"/>
    <n v="8616"/>
    <n v="22632"/>
    <n v="0"/>
    <n v="0"/>
    <n v="41277"/>
    <m/>
    <x v="0"/>
    <x v="0"/>
    <m/>
    <m/>
    <n v="4784"/>
    <m/>
    <x v="0"/>
    <x v="0"/>
    <m/>
    <m/>
    <n v="199545"/>
    <n v="84"/>
    <n v="147"/>
    <n v="43"/>
    <n v="55"/>
    <n v="99"/>
    <n v="26"/>
    <n v="36"/>
    <n v="57"/>
    <n v="21"/>
    <n v="1"/>
    <n v="0"/>
    <n v="0"/>
    <n v="1"/>
    <n v="0"/>
    <n v="0"/>
    <n v="1"/>
    <n v="0"/>
    <n v="0"/>
    <n v="0"/>
    <n v="0"/>
    <n v="0"/>
    <n v="0"/>
    <n v="0"/>
    <n v="0"/>
    <n v="1"/>
    <n v="0"/>
    <n v="0"/>
    <n v="0"/>
    <n v="0"/>
  </r>
  <r>
    <n v="206190140"/>
    <x v="229"/>
    <d v="2024-01-01T00:00:00"/>
    <d v="2024-12-31T00:00:00"/>
    <n v="366"/>
    <s v="In Process"/>
    <x v="0"/>
    <x v="17"/>
    <x v="0"/>
    <x v="0"/>
    <s v="11 - Los Angeles"/>
    <x v="41"/>
    <s v="909-593-1391"/>
    <s v="219 EAST FOOTHILL BLVD."/>
    <s v="POMONA"/>
    <s v="91768-0000"/>
    <s v="1336148840"/>
    <s v="CARLA ARELLANO"/>
    <s v="Yes"/>
    <s v="FLAGSTONE HEALTHCARE CENTRAL LLC"/>
    <n v="99"/>
    <n v="99"/>
    <x v="2"/>
    <n v="36234"/>
    <n v="32627"/>
    <n v="207.27"/>
    <n v="580"/>
    <n v="586"/>
    <n v="4759"/>
    <n v="7544"/>
    <n v="1690"/>
    <n v="16503"/>
    <m/>
    <n v="545"/>
    <n v="268"/>
    <n v="1318"/>
    <x v="0"/>
    <n v="32627"/>
    <m/>
    <m/>
    <m/>
    <m/>
    <m/>
    <m/>
    <m/>
    <m/>
    <n v="14326744"/>
    <n v="4945057"/>
    <n v="2926538"/>
    <n v="1133"/>
    <n v="16346396"/>
    <n v="14395509"/>
    <n v="1950887"/>
    <n v="6661"/>
    <n v="411084"/>
    <m/>
    <n v="1546464"/>
    <n v="2111225"/>
    <n v="3327330"/>
    <n v="580908"/>
    <n v="7387942"/>
    <m/>
    <n v="229358"/>
    <n v="118606"/>
    <n v="571375"/>
    <n v="14326744"/>
    <m/>
    <m/>
    <m/>
    <m/>
    <m/>
    <m/>
    <m/>
    <m/>
    <n v="1467100"/>
    <m/>
    <n v="2160182"/>
    <m/>
    <n v="10122"/>
    <m/>
    <n v="1143222"/>
    <m/>
    <m/>
    <m/>
    <n v="159757"/>
    <m/>
    <n v="4545"/>
    <m/>
    <n v="129"/>
    <m/>
    <n v="34992"/>
    <n v="17152"/>
    <n v="1801620"/>
    <n v="0"/>
    <n v="1941795"/>
    <n v="343935"/>
    <n v="475950"/>
    <n v="182828"/>
    <m/>
    <n v="146785"/>
    <m/>
    <m/>
    <m/>
    <m/>
    <m/>
    <m/>
    <m/>
    <m/>
    <m/>
    <m/>
    <m/>
    <m/>
    <m/>
    <m/>
    <m/>
    <m/>
    <m/>
    <m/>
    <n v="-23862"/>
    <m/>
    <m/>
    <m/>
    <m/>
    <m/>
    <m/>
    <m/>
    <m/>
    <m/>
    <m/>
    <m/>
    <m/>
    <m/>
    <n v="-648328"/>
    <m/>
    <n v="331464"/>
    <m/>
    <n v="229604"/>
    <m/>
    <n v="2760887"/>
    <m/>
    <m/>
    <m/>
    <n v="120556"/>
    <m/>
    <n v="156217"/>
    <m/>
    <m/>
    <m/>
    <m/>
    <m/>
    <m/>
    <m/>
    <m/>
    <m/>
    <m/>
    <m/>
    <m/>
    <m/>
    <m/>
    <m/>
    <m/>
    <m/>
    <n v="7186495"/>
    <n v="1922114"/>
    <n v="5286900"/>
    <n v="333912"/>
    <n v="5377178"/>
    <m/>
    <m/>
    <m/>
    <m/>
    <m/>
    <m/>
    <m/>
    <m/>
    <n v="27520"/>
    <n v="13239"/>
    <n v="668928"/>
    <m/>
    <n v="712537"/>
    <n v="85381"/>
    <n v="249163"/>
    <n v="86501"/>
    <m/>
    <n v="68264"/>
    <n v="349967"/>
    <n v="262344"/>
    <n v="178527"/>
    <n v="865334"/>
    <n v="778189"/>
    <n v="131885"/>
    <n v="55076"/>
    <n v="3109960"/>
    <n v="312843"/>
    <n v="643000"/>
    <n v="82453"/>
    <n v="16000"/>
    <m/>
    <n v="45"/>
    <n v="321175"/>
    <n v="2429992"/>
    <m/>
    <n v="1092237"/>
    <m/>
    <n v="17767010"/>
    <m/>
    <n v="21289239"/>
    <n v="1365079"/>
    <n v="4436716"/>
    <m/>
    <n v="15487444"/>
    <n v="21289239"/>
    <m/>
    <n v="13330294"/>
    <m/>
    <m/>
    <n v="74200"/>
    <n v="4491"/>
    <n v="1598803"/>
    <n v="1853403"/>
    <n v="3530897"/>
    <n v="-2438660"/>
    <m/>
    <m/>
    <m/>
    <m/>
    <m/>
    <s v="0.00"/>
    <n v="0"/>
    <n v="2080"/>
    <n v="0"/>
    <n v="9132"/>
    <n v="32678"/>
    <n v="79950"/>
    <n v="0"/>
    <n v="0"/>
    <n v="0"/>
    <n v="25035"/>
    <n v="1885"/>
    <n v="9146"/>
    <n v="7052"/>
    <n v="19007"/>
    <n v="16158"/>
    <n v="3735"/>
    <n v="1029"/>
    <n v="11722"/>
    <n v="218609"/>
    <n v="0"/>
    <n v="0"/>
    <n v="273"/>
    <n v="2534"/>
    <n v="0"/>
    <n v="0"/>
    <n v="2807"/>
    <n v="165128"/>
    <n v="0"/>
    <n v="529842"/>
    <n v="1221057"/>
    <n v="1917350"/>
    <n v="0"/>
    <n v="0"/>
    <n v="0"/>
    <n v="1150793"/>
    <n v="62890"/>
    <n v="166175"/>
    <n v="125630"/>
    <n v="417368"/>
    <n v="510484"/>
    <n v="79580"/>
    <n v="42587"/>
    <n v="797611"/>
    <n v="7186495"/>
    <n v="0"/>
    <n v="0"/>
    <n v="15723"/>
    <n v="88885"/>
    <n v="0"/>
    <n v="0"/>
    <n v="104608"/>
    <m/>
    <x v="0"/>
    <x v="0"/>
    <m/>
    <m/>
    <n v="25035"/>
    <m/>
    <x v="0"/>
    <x v="0"/>
    <m/>
    <m/>
    <n v="1150793"/>
    <n v="127"/>
    <n v="172"/>
    <n v="97"/>
    <n v="87"/>
    <n v="128"/>
    <n v="63"/>
    <n v="49"/>
    <n v="73"/>
    <n v="35"/>
    <n v="1"/>
    <n v="0"/>
    <n v="0"/>
    <n v="0"/>
    <n v="1"/>
    <n v="0"/>
    <n v="1"/>
    <n v="0"/>
    <n v="0"/>
    <n v="0"/>
    <n v="0"/>
    <n v="0"/>
    <n v="0"/>
    <n v="0"/>
    <n v="0"/>
    <n v="1"/>
    <n v="0"/>
    <n v="0"/>
    <n v="0"/>
    <n v="0"/>
  </r>
  <r>
    <n v="206190141"/>
    <x v="230"/>
    <d v="2023-10-11T00:00:00"/>
    <d v="2024-04-30T00:00:00"/>
    <n v="203"/>
    <s v="In Process"/>
    <x v="0"/>
    <x v="17"/>
    <x v="0"/>
    <x v="0"/>
    <s v="11 - Los Angeles"/>
    <x v="25"/>
    <s v="323-666-1544"/>
    <s v="3002 ROWENA AVENUE"/>
    <s v="LOS ANGELES"/>
    <s v="90039"/>
    <s v="1083608293"/>
    <s v="CHARLES ALEXANDER"/>
    <s v="Yes"/>
    <m/>
    <n v="131"/>
    <n v="131"/>
    <x v="0"/>
    <n v="26593"/>
    <n v="25292"/>
    <n v="95.11"/>
    <n v="162"/>
    <n v="132"/>
    <n v="5093"/>
    <m/>
    <n v="2465"/>
    <n v="15325"/>
    <n v="1468"/>
    <n v="13"/>
    <n v="203"/>
    <n v="725"/>
    <x v="0"/>
    <n v="25292"/>
    <m/>
    <m/>
    <m/>
    <m/>
    <m/>
    <m/>
    <m/>
    <m/>
    <n v="11632706"/>
    <n v="6080558"/>
    <n v="7122446"/>
    <m/>
    <n v="10590818"/>
    <n v="10262338"/>
    <n v="328480"/>
    <n v="215715"/>
    <n v="800"/>
    <m/>
    <n v="543395"/>
    <n v="4036478"/>
    <m/>
    <n v="801573"/>
    <n v="5321223"/>
    <n v="1164678"/>
    <n v="4323"/>
    <n v="67620"/>
    <n v="236811"/>
    <n v="11632706"/>
    <m/>
    <m/>
    <m/>
    <m/>
    <m/>
    <m/>
    <m/>
    <m/>
    <n v="4239896"/>
    <m/>
    <m/>
    <m/>
    <n v="114634"/>
    <m/>
    <n v="327180"/>
    <m/>
    <n v="1380895"/>
    <m/>
    <n v="4812"/>
    <m/>
    <n v="5111"/>
    <m/>
    <n v="8030"/>
    <m/>
    <n v="0"/>
    <n v="16924"/>
    <n v="1586841"/>
    <n v="0"/>
    <n v="1684607"/>
    <n v="858057"/>
    <n v="1857402"/>
    <n v="74727"/>
    <m/>
    <n v="2000"/>
    <m/>
    <m/>
    <m/>
    <m/>
    <m/>
    <m/>
    <m/>
    <m/>
    <m/>
    <m/>
    <m/>
    <m/>
    <m/>
    <m/>
    <m/>
    <m/>
    <m/>
    <m/>
    <m/>
    <m/>
    <m/>
    <m/>
    <m/>
    <m/>
    <m/>
    <m/>
    <m/>
    <m/>
    <n v="-14815"/>
    <m/>
    <m/>
    <m/>
    <n v="3376148"/>
    <m/>
    <m/>
    <m/>
    <n v="402934"/>
    <m/>
    <n v="1863740"/>
    <m/>
    <n v="1426848"/>
    <m/>
    <n v="981"/>
    <m/>
    <n v="66610"/>
    <m/>
    <m/>
    <m/>
    <m/>
    <m/>
    <m/>
    <m/>
    <m/>
    <m/>
    <m/>
    <m/>
    <m/>
    <m/>
    <m/>
    <m/>
    <m/>
    <m/>
    <n v="4933757"/>
    <n v="1167328"/>
    <n v="4161253"/>
    <n v="257703"/>
    <n v="4466536"/>
    <m/>
    <m/>
    <m/>
    <m/>
    <m/>
    <m/>
    <m/>
    <m/>
    <m/>
    <n v="8047"/>
    <n v="272936"/>
    <m/>
    <n v="257567"/>
    <n v="125127"/>
    <n v="216684"/>
    <n v="52297"/>
    <m/>
    <n v="47725"/>
    <n v="420557"/>
    <n v="181045"/>
    <n v="161628"/>
    <n v="605980"/>
    <n v="114154"/>
    <n v="80344"/>
    <n v="108726"/>
    <n v="2279065"/>
    <n v="8973"/>
    <n v="581016"/>
    <n v="94057"/>
    <n v="5566"/>
    <m/>
    <n v="31030"/>
    <n v="143278"/>
    <n v="4705346"/>
    <m/>
    <n v="93007"/>
    <n v="18405"/>
    <n v="1985228"/>
    <n v="2629980"/>
    <n v="9431966"/>
    <n v="8979543"/>
    <m/>
    <m/>
    <n v="452423"/>
    <n v="9431966"/>
    <n v="53512"/>
    <m/>
    <n v="3789884"/>
    <m/>
    <n v="0"/>
    <m/>
    <n v="64727"/>
    <n v="122327"/>
    <n v="187054"/>
    <n v="-94047"/>
    <m/>
    <m/>
    <m/>
    <m/>
    <m/>
    <s v="0.09"/>
    <n v="808158.87"/>
    <n v="1197"/>
    <n v="0"/>
    <n v="6440"/>
    <n v="23959"/>
    <n v="57601"/>
    <n v="0"/>
    <n v="0"/>
    <n v="4249"/>
    <n v="11883"/>
    <n v="2165"/>
    <n v="6229"/>
    <n v="1135"/>
    <n v="13801"/>
    <n v="3003"/>
    <n v="2980"/>
    <n v="1618"/>
    <n v="12651"/>
    <n v="148911"/>
    <n v="0"/>
    <n v="136"/>
    <n v="632"/>
    <n v="2801"/>
    <n v="0"/>
    <n v="0"/>
    <n v="3569"/>
    <n v="122097"/>
    <n v="0"/>
    <n v="369819"/>
    <n v="987300"/>
    <n v="1435875"/>
    <n v="0"/>
    <n v="0"/>
    <n v="198699"/>
    <n v="535641"/>
    <n v="63578"/>
    <n v="109406"/>
    <n v="21106"/>
    <n v="300188"/>
    <n v="92122"/>
    <n v="60892"/>
    <n v="82175"/>
    <n v="554859"/>
    <n v="4933757"/>
    <n v="0"/>
    <n v="9695"/>
    <n v="32787"/>
    <n v="94909"/>
    <n v="0"/>
    <n v="0"/>
    <n v="137391"/>
    <m/>
    <x v="0"/>
    <x v="0"/>
    <m/>
    <m/>
    <n v="11883"/>
    <m/>
    <x v="0"/>
    <x v="0"/>
    <m/>
    <m/>
    <n v="535641"/>
    <n v="243"/>
    <n v="371"/>
    <n v="154"/>
    <n v="152"/>
    <n v="239"/>
    <n v="90"/>
    <n v="78"/>
    <n v="105"/>
    <n v="62"/>
    <n v="1"/>
    <n v="0"/>
    <n v="0"/>
    <n v="0"/>
    <n v="0"/>
    <n v="1"/>
    <n v="1"/>
    <n v="0"/>
    <n v="0"/>
    <n v="0"/>
    <n v="0"/>
    <n v="0"/>
    <n v="0"/>
    <n v="0"/>
    <n v="0"/>
    <n v="1"/>
    <n v="0"/>
    <n v="0"/>
    <n v="0"/>
    <n v="0"/>
  </r>
  <r>
    <n v="206190142"/>
    <x v="231"/>
    <d v="2024-01-01T00:00:00"/>
    <d v="2024-12-31T00:00:00"/>
    <n v="366"/>
    <s v="In Process"/>
    <x v="0"/>
    <x v="17"/>
    <x v="0"/>
    <x v="0"/>
    <s v="11 - Los Angeles"/>
    <x v="30"/>
    <s v="818-246-5516"/>
    <s v="1208 S. CENTRAL AVENUE"/>
    <s v="GLENDALE"/>
    <s v="91204"/>
    <s v="1558356436"/>
    <s v="TIFFANY ANDERSON"/>
    <s v="Yes"/>
    <m/>
    <n v="48"/>
    <n v="48"/>
    <x v="1"/>
    <n v="17568"/>
    <n v="15955"/>
    <n v="207.75"/>
    <n v="157"/>
    <n v="154"/>
    <n v="4763"/>
    <n v="410"/>
    <n v="249"/>
    <n v="9439"/>
    <m/>
    <n v="43"/>
    <n v="878"/>
    <n v="173"/>
    <x v="0"/>
    <n v="15955"/>
    <m/>
    <m/>
    <m/>
    <m/>
    <m/>
    <m/>
    <m/>
    <m/>
    <n v="5380705"/>
    <n v="2200437"/>
    <n v="-339861"/>
    <n v="13999"/>
    <n v="7935002"/>
    <n v="7463640"/>
    <n v="471362"/>
    <n v="4471"/>
    <n v="12590"/>
    <m/>
    <n v="463243"/>
    <n v="1556395"/>
    <n v="126673"/>
    <n v="85292"/>
    <n v="3234884"/>
    <m/>
    <n v="25500"/>
    <n v="292664"/>
    <n v="59297"/>
    <n v="5380705"/>
    <m/>
    <m/>
    <m/>
    <m/>
    <m/>
    <m/>
    <m/>
    <m/>
    <n v="1972624"/>
    <m/>
    <n v="105078"/>
    <m/>
    <n v="621"/>
    <m/>
    <n v="90863"/>
    <m/>
    <m/>
    <m/>
    <n v="25733"/>
    <m/>
    <n v="3761"/>
    <m/>
    <n v="1757"/>
    <m/>
    <n v="40993"/>
    <n v="5507"/>
    <n v="851201"/>
    <n v="0"/>
    <n v="862930"/>
    <n v="176055"/>
    <n v="207133"/>
    <n v="21201"/>
    <m/>
    <n v="35417"/>
    <m/>
    <m/>
    <m/>
    <m/>
    <m/>
    <m/>
    <m/>
    <m/>
    <m/>
    <m/>
    <m/>
    <m/>
    <m/>
    <m/>
    <m/>
    <m/>
    <m/>
    <m/>
    <m/>
    <m/>
    <m/>
    <m/>
    <m/>
    <m/>
    <m/>
    <m/>
    <m/>
    <m/>
    <n v="6025"/>
    <m/>
    <m/>
    <m/>
    <n v="-615032"/>
    <m/>
    <n v="13492"/>
    <m/>
    <n v="-89405"/>
    <m/>
    <n v="351726"/>
    <m/>
    <m/>
    <m/>
    <n v="3026"/>
    <m/>
    <n v="-9693"/>
    <m/>
    <m/>
    <m/>
    <m/>
    <m/>
    <m/>
    <m/>
    <m/>
    <m/>
    <m/>
    <m/>
    <m/>
    <m/>
    <m/>
    <m/>
    <m/>
    <m/>
    <n v="3353535"/>
    <n v="826881"/>
    <n v="3283224"/>
    <n v="188035"/>
    <n v="2777194"/>
    <m/>
    <m/>
    <m/>
    <m/>
    <m/>
    <m/>
    <m/>
    <m/>
    <n v="27300"/>
    <n v="7322"/>
    <n v="330771"/>
    <m/>
    <n v="319777"/>
    <n v="56664"/>
    <n v="136520"/>
    <n v="20916"/>
    <m/>
    <n v="31498"/>
    <n v="264427"/>
    <n v="236656"/>
    <n v="71626"/>
    <n v="498082"/>
    <n v="53109"/>
    <n v="82282"/>
    <n v="220437"/>
    <n v="1994919"/>
    <n v="77449"/>
    <n v="167223"/>
    <n v="24069"/>
    <n v="20791"/>
    <m/>
    <n v="830"/>
    <n v="43778"/>
    <n v="1079587"/>
    <m/>
    <n v="484495"/>
    <n v="687822"/>
    <m/>
    <m/>
    <n v="2251904"/>
    <n v="635859"/>
    <m/>
    <m/>
    <n v="1616045"/>
    <n v="2251904"/>
    <n v="304671"/>
    <m/>
    <m/>
    <m/>
    <n v="5885"/>
    <m/>
    <n v="463989"/>
    <n v="536487"/>
    <n v="1006361"/>
    <n v="-521866"/>
    <m/>
    <m/>
    <m/>
    <m/>
    <m/>
    <s v="0.01"/>
    <n v="6358.59"/>
    <n v="1823"/>
    <n v="0"/>
    <n v="4658"/>
    <n v="16363"/>
    <n v="35867"/>
    <n v="0"/>
    <n v="0"/>
    <n v="2224"/>
    <m/>
    <n v="1961"/>
    <n v="9568"/>
    <n v="347"/>
    <n v="13322"/>
    <n v="1493"/>
    <n v="2923"/>
    <n v="3813"/>
    <n v="9761"/>
    <n v="104123"/>
    <n v="0"/>
    <n v="0"/>
    <n v="119"/>
    <n v="2076"/>
    <n v="0"/>
    <n v="0"/>
    <n v="2195"/>
    <n v="152018"/>
    <n v="0"/>
    <n v="275985"/>
    <n v="661402"/>
    <n v="875015"/>
    <n v="0"/>
    <n v="0"/>
    <n v="98238"/>
    <m/>
    <n v="61553"/>
    <n v="167245"/>
    <n v="6139"/>
    <n v="280928"/>
    <n v="43883"/>
    <n v="62923"/>
    <n v="178333"/>
    <n v="489873"/>
    <n v="3353535"/>
    <n v="0"/>
    <n v="0"/>
    <n v="4802"/>
    <n v="50649"/>
    <n v="0"/>
    <n v="0"/>
    <n v="55451"/>
    <m/>
    <x v="0"/>
    <x v="0"/>
    <m/>
    <m/>
    <m/>
    <m/>
    <x v="0"/>
    <x v="0"/>
    <m/>
    <m/>
    <m/>
    <n v="75"/>
    <n v="119"/>
    <n v="56"/>
    <n v="48"/>
    <n v="82"/>
    <n v="35"/>
    <n v="28"/>
    <n v="50"/>
    <n v="19"/>
    <n v="1"/>
    <n v="0"/>
    <n v="0"/>
    <n v="1"/>
    <n v="0"/>
    <n v="0"/>
    <n v="1"/>
    <n v="0"/>
    <n v="0"/>
    <n v="0"/>
    <n v="0"/>
    <n v="0"/>
    <n v="0"/>
    <n v="0"/>
    <n v="0"/>
    <n v="1"/>
    <n v="0"/>
    <n v="0"/>
    <n v="0"/>
    <n v="0"/>
  </r>
  <r>
    <n v="206190147"/>
    <x v="232"/>
    <d v="2024-01-01T00:00:00"/>
    <d v="2024-12-31T00:00:00"/>
    <n v="366"/>
    <s v="In Process"/>
    <x v="0"/>
    <x v="17"/>
    <x v="0"/>
    <x v="0"/>
    <s v="11 - Los Angeles"/>
    <x v="31"/>
    <s v="310-674-4500"/>
    <s v="515 CENTINELA AVENUE"/>
    <s v="INGLEWOOD"/>
    <s v="90302"/>
    <s v="1740664762"/>
    <s v="RILEY BUSHMAN"/>
    <s v="Yes"/>
    <m/>
    <n v="69"/>
    <n v="69"/>
    <x v="2"/>
    <n v="25254"/>
    <n v="23681"/>
    <n v="220"/>
    <n v="222"/>
    <n v="222"/>
    <n v="10359"/>
    <n v="925"/>
    <n v="2892"/>
    <n v="9410"/>
    <m/>
    <m/>
    <n v="61"/>
    <n v="34"/>
    <x v="0"/>
    <n v="23681"/>
    <m/>
    <m/>
    <m/>
    <m/>
    <m/>
    <m/>
    <m/>
    <m/>
    <n v="18287054"/>
    <n v="6685585"/>
    <n v="10231632"/>
    <n v="9988"/>
    <n v="14750995"/>
    <n v="13966415"/>
    <n v="784580"/>
    <m/>
    <m/>
    <m/>
    <n v="784580"/>
    <n v="12948750"/>
    <n v="1156250"/>
    <n v="939900"/>
    <n v="3209754"/>
    <m/>
    <m/>
    <n v="21350"/>
    <n v="11050"/>
    <n v="18287054"/>
    <m/>
    <m/>
    <m/>
    <m/>
    <m/>
    <m/>
    <m/>
    <m/>
    <n v="6063785"/>
    <m/>
    <n v="414341"/>
    <m/>
    <n v="76687"/>
    <m/>
    <n v="129626"/>
    <m/>
    <m/>
    <m/>
    <m/>
    <m/>
    <n v="341"/>
    <m/>
    <n v="805"/>
    <m/>
    <n v="0"/>
    <n v="0"/>
    <n v="2837060"/>
    <n v="29425"/>
    <n v="2619200"/>
    <n v="623850"/>
    <n v="388438"/>
    <n v="146264"/>
    <m/>
    <n v="41348"/>
    <m/>
    <m/>
    <m/>
    <m/>
    <m/>
    <m/>
    <m/>
    <m/>
    <m/>
    <m/>
    <m/>
    <m/>
    <m/>
    <m/>
    <m/>
    <m/>
    <m/>
    <m/>
    <m/>
    <m/>
    <m/>
    <m/>
    <m/>
    <m/>
    <m/>
    <m/>
    <m/>
    <m/>
    <m/>
    <m/>
    <m/>
    <m/>
    <n v="8481296"/>
    <m/>
    <n v="1075330"/>
    <m/>
    <n v="143729"/>
    <m/>
    <n v="529224"/>
    <m/>
    <m/>
    <m/>
    <m/>
    <m/>
    <n v="2053"/>
    <m/>
    <m/>
    <m/>
    <m/>
    <m/>
    <m/>
    <m/>
    <m/>
    <m/>
    <m/>
    <m/>
    <m/>
    <m/>
    <m/>
    <m/>
    <m/>
    <m/>
    <n v="6138883"/>
    <n v="1845791"/>
    <n v="5981741"/>
    <n v="544422"/>
    <n v="4846106"/>
    <m/>
    <m/>
    <m/>
    <m/>
    <m/>
    <m/>
    <m/>
    <m/>
    <n v="30008"/>
    <m/>
    <n v="601688"/>
    <n v="84811"/>
    <n v="668128"/>
    <n v="117129"/>
    <n v="183264"/>
    <n v="66864"/>
    <m/>
    <n v="123780"/>
    <n v="364319"/>
    <n v="252683"/>
    <n v="122927"/>
    <n v="776083"/>
    <n v="174973"/>
    <n v="144142"/>
    <n v="167909"/>
    <n v="4171753"/>
    <n v="55934"/>
    <n v="591769"/>
    <n v="50003"/>
    <n v="11200"/>
    <m/>
    <n v="9404"/>
    <n v="351538"/>
    <n v="5552448"/>
    <m/>
    <n v="243075"/>
    <m/>
    <n v="82800"/>
    <n v="110000"/>
    <n v="5988323"/>
    <n v="1941591"/>
    <m/>
    <m/>
    <n v="4046732"/>
    <n v="5988323"/>
    <n v="3313905"/>
    <m/>
    <m/>
    <m/>
    <n v="0"/>
    <m/>
    <n v="117023"/>
    <n v="300520"/>
    <n v="417543"/>
    <n v="-174468"/>
    <m/>
    <m/>
    <m/>
    <m/>
    <m/>
    <s v="0.00"/>
    <n v="0"/>
    <n v="1953"/>
    <n v="0"/>
    <n v="6304"/>
    <n v="22704"/>
    <n v="49961"/>
    <n v="0"/>
    <n v="0"/>
    <n v="0"/>
    <n v="22449"/>
    <n v="2070"/>
    <n v="9018"/>
    <n v="4644"/>
    <n v="14072"/>
    <n v="2362"/>
    <n v="4534"/>
    <n v="2025"/>
    <n v="14789"/>
    <n v="156885"/>
    <n v="0"/>
    <n v="0"/>
    <n v="2516"/>
    <n v="5409"/>
    <n v="0"/>
    <n v="0"/>
    <n v="7925"/>
    <n v="219415"/>
    <n v="0"/>
    <n v="426523"/>
    <n v="1002134"/>
    <n v="1278758"/>
    <n v="0"/>
    <n v="0"/>
    <n v="0"/>
    <n v="1115206"/>
    <n v="103522"/>
    <n v="154862"/>
    <n v="80357"/>
    <n v="330628"/>
    <n v="113136"/>
    <n v="102238"/>
    <n v="124995"/>
    <n v="1087109"/>
    <n v="6138883"/>
    <n v="0"/>
    <n v="0"/>
    <n v="129904"/>
    <n v="185968"/>
    <n v="0"/>
    <n v="0"/>
    <n v="315872"/>
    <m/>
    <x v="0"/>
    <x v="0"/>
    <m/>
    <m/>
    <n v="22449"/>
    <m/>
    <x v="0"/>
    <x v="0"/>
    <m/>
    <m/>
    <n v="1115206"/>
    <n v="98"/>
    <n v="175"/>
    <n v="55"/>
    <n v="65"/>
    <n v="123"/>
    <n v="34"/>
    <n v="32"/>
    <n v="59"/>
    <n v="18"/>
    <n v="1"/>
    <n v="0"/>
    <n v="0"/>
    <n v="0"/>
    <n v="1"/>
    <n v="0"/>
    <n v="1"/>
    <n v="0"/>
    <n v="0"/>
    <n v="0"/>
    <n v="0"/>
    <n v="0"/>
    <n v="0"/>
    <n v="0"/>
    <n v="0"/>
    <n v="1"/>
    <n v="0"/>
    <n v="0"/>
    <n v="0"/>
    <n v="0"/>
  </r>
  <r>
    <n v="206190157"/>
    <x v="233"/>
    <d v="2024-01-01T00:00:00"/>
    <d v="2024-12-31T00:00:00"/>
    <n v="366"/>
    <s v="In Process"/>
    <x v="0"/>
    <x v="17"/>
    <x v="0"/>
    <x v="0"/>
    <s v="11 - Los Angeles"/>
    <x v="38"/>
    <s v="310-638-9377"/>
    <s v="3565 EAST IMPERIAL HWY"/>
    <s v="LYNWOOD"/>
    <s v="90262"/>
    <s v="1356877609"/>
    <s v="ELLIOT ZEMEL"/>
    <s v="Yes"/>
    <m/>
    <n v="98"/>
    <n v="98"/>
    <x v="2"/>
    <n v="35868"/>
    <n v="33731"/>
    <n v="219.23"/>
    <n v="351"/>
    <n v="337"/>
    <n v="12967"/>
    <m/>
    <n v="441"/>
    <n v="18287"/>
    <m/>
    <n v="1697"/>
    <n v="16"/>
    <n v="323"/>
    <x v="0"/>
    <n v="33731"/>
    <m/>
    <m/>
    <m/>
    <m/>
    <m/>
    <m/>
    <m/>
    <m/>
    <n v="26361890"/>
    <n v="7979527"/>
    <n v="15731119"/>
    <n v="10070"/>
    <n v="18620368"/>
    <n v="14758945"/>
    <n v="3861423"/>
    <n v="1"/>
    <n v="308914"/>
    <m/>
    <n v="3552510"/>
    <n v="10373600"/>
    <m/>
    <n v="230950"/>
    <n v="14737650"/>
    <m/>
    <n v="851780"/>
    <n v="5710"/>
    <n v="162200"/>
    <n v="26361890"/>
    <m/>
    <m/>
    <m/>
    <m/>
    <m/>
    <m/>
    <m/>
    <m/>
    <n v="7050314"/>
    <m/>
    <m/>
    <m/>
    <n v="11305"/>
    <m/>
    <n v="76053"/>
    <m/>
    <m/>
    <m/>
    <n v="840091"/>
    <m/>
    <n v="74"/>
    <m/>
    <n v="1690"/>
    <m/>
    <n v="11786"/>
    <n v="56419"/>
    <n v="3512750"/>
    <n v="0"/>
    <n v="3529700"/>
    <n v="320550"/>
    <n v="429185"/>
    <n v="64292"/>
    <m/>
    <n v="54845"/>
    <m/>
    <m/>
    <m/>
    <m/>
    <m/>
    <m/>
    <m/>
    <m/>
    <m/>
    <m/>
    <m/>
    <m/>
    <m/>
    <m/>
    <m/>
    <m/>
    <m/>
    <m/>
    <m/>
    <m/>
    <m/>
    <m/>
    <m/>
    <m/>
    <m/>
    <m/>
    <m/>
    <m/>
    <m/>
    <m/>
    <m/>
    <m/>
    <n v="5436658"/>
    <m/>
    <m/>
    <m/>
    <n v="122191"/>
    <n v="9222716"/>
    <m/>
    <m/>
    <m/>
    <m/>
    <n v="879525"/>
    <m/>
    <n v="70029"/>
    <m/>
    <m/>
    <m/>
    <m/>
    <m/>
    <m/>
    <m/>
    <m/>
    <m/>
    <m/>
    <m/>
    <m/>
    <m/>
    <m/>
    <m/>
    <m/>
    <m/>
    <n v="6143212"/>
    <n v="1260256"/>
    <n v="7355477"/>
    <n v="250521"/>
    <n v="5556874"/>
    <m/>
    <m/>
    <m/>
    <m/>
    <m/>
    <m/>
    <m/>
    <m/>
    <n v="41881"/>
    <n v="61125"/>
    <n v="609836"/>
    <m/>
    <n v="563061"/>
    <n v="141355"/>
    <n v="478046"/>
    <n v="84067"/>
    <m/>
    <n v="65762"/>
    <n v="368579"/>
    <n v="273142"/>
    <n v="233524"/>
    <n v="974531"/>
    <n v="139437"/>
    <n v="184066"/>
    <n v="201269"/>
    <n v="3676957"/>
    <n v="4454"/>
    <n v="706355"/>
    <n v="25246"/>
    <n v="16182"/>
    <m/>
    <m/>
    <n v="353196"/>
    <n v="4263529"/>
    <m/>
    <n v="15970"/>
    <n v="2566312"/>
    <n v="116544"/>
    <m/>
    <n v="6962355"/>
    <n v="7632513"/>
    <m/>
    <m/>
    <n v="-670158"/>
    <n v="6962355"/>
    <m/>
    <m/>
    <n v="210506"/>
    <m/>
    <n v="0"/>
    <m/>
    <m/>
    <n v="36894"/>
    <n v="36894"/>
    <n v="-20924"/>
    <m/>
    <m/>
    <m/>
    <m/>
    <m/>
    <s v="0.21"/>
    <n v="1602827.73"/>
    <n v="2120"/>
    <n v="0"/>
    <n v="8560"/>
    <n v="32646"/>
    <n v="83183"/>
    <n v="0"/>
    <n v="0"/>
    <n v="6665"/>
    <m/>
    <n v="3468"/>
    <m/>
    <m/>
    <n v="23631"/>
    <n v="4133"/>
    <n v="7407"/>
    <n v="3890"/>
    <n v="22588"/>
    <n v="198291"/>
    <n v="0"/>
    <n v="61"/>
    <n v="56"/>
    <n v="15"/>
    <n v="0"/>
    <n v="0"/>
    <n v="132"/>
    <n v="227487"/>
    <n v="0"/>
    <n v="485785"/>
    <n v="1311552"/>
    <n v="1911655"/>
    <n v="0"/>
    <n v="0"/>
    <n v="287705"/>
    <m/>
    <n v="100728"/>
    <m/>
    <m/>
    <n v="472385"/>
    <n v="111279"/>
    <n v="148153"/>
    <n v="169105"/>
    <n v="917378"/>
    <n v="6143212"/>
    <n v="0"/>
    <n v="3526"/>
    <n v="2352"/>
    <n v="467"/>
    <n v="0"/>
    <n v="0"/>
    <n v="6345"/>
    <m/>
    <x v="0"/>
    <x v="0"/>
    <m/>
    <m/>
    <m/>
    <m/>
    <x v="0"/>
    <x v="0"/>
    <m/>
    <m/>
    <m/>
    <n v="136"/>
    <n v="222"/>
    <n v="90"/>
    <n v="102"/>
    <n v="175"/>
    <n v="64"/>
    <n v="58"/>
    <n v="102"/>
    <n v="37"/>
    <n v="1"/>
    <n v="0"/>
    <n v="0"/>
    <n v="0"/>
    <n v="1"/>
    <n v="0"/>
    <n v="1"/>
    <n v="0"/>
    <n v="0"/>
    <n v="0"/>
    <n v="0"/>
    <n v="0"/>
    <n v="0"/>
    <n v="0"/>
    <n v="0"/>
    <n v="1"/>
    <n v="0"/>
    <n v="0"/>
    <n v="0"/>
    <n v="0"/>
  </r>
  <r>
    <n v="206190158"/>
    <x v="234"/>
    <d v="2024-01-01T00:00:00"/>
    <d v="2024-12-31T00:00:00"/>
    <n v="366"/>
    <s v="In Process"/>
    <x v="0"/>
    <x v="17"/>
    <x v="0"/>
    <x v="0"/>
    <s v="11 - Los Angeles"/>
    <x v="25"/>
    <s v="213-382-7315"/>
    <s v="2312 W. 8TH STREET"/>
    <s v="LOS ANGELES"/>
    <s v="90057"/>
    <s v="1043251622"/>
    <s v="YEHUDA SCHMUKLER"/>
    <s v="No"/>
    <m/>
    <n v="151"/>
    <n v="151"/>
    <x v="0"/>
    <n v="55266"/>
    <n v="52118"/>
    <n v="215.72"/>
    <n v="755"/>
    <n v="978"/>
    <n v="15544"/>
    <m/>
    <n v="1102"/>
    <n v="32434"/>
    <n v="2331"/>
    <m/>
    <n v="4"/>
    <n v="703"/>
    <x v="0"/>
    <n v="52118"/>
    <m/>
    <m/>
    <m/>
    <m/>
    <m/>
    <m/>
    <m/>
    <m/>
    <n v="26059000"/>
    <n v="8460578"/>
    <n v="9728571"/>
    <n v="800"/>
    <n v="24791807"/>
    <n v="23380281"/>
    <n v="1411526"/>
    <n v="-6600"/>
    <m/>
    <m/>
    <n v="1404926"/>
    <n v="7772000"/>
    <m/>
    <n v="551000"/>
    <n v="16217000"/>
    <n v="1165500"/>
    <m/>
    <n v="2000"/>
    <n v="351500"/>
    <n v="26059000"/>
    <m/>
    <m/>
    <m/>
    <m/>
    <m/>
    <m/>
    <m/>
    <m/>
    <n v="7355998"/>
    <m/>
    <m/>
    <m/>
    <n v="275"/>
    <m/>
    <n v="48209"/>
    <m/>
    <n v="999755"/>
    <m/>
    <m/>
    <m/>
    <n v="45585"/>
    <m/>
    <n v="10756"/>
    <m/>
    <n v="1432"/>
    <n v="29944"/>
    <n v="3872100"/>
    <n v="19200"/>
    <n v="3794825"/>
    <n v="194100"/>
    <n v="456846"/>
    <n v="38507"/>
    <m/>
    <n v="53624"/>
    <m/>
    <m/>
    <m/>
    <m/>
    <m/>
    <m/>
    <m/>
    <m/>
    <m/>
    <m/>
    <m/>
    <m/>
    <m/>
    <m/>
    <m/>
    <m/>
    <m/>
    <m/>
    <m/>
    <m/>
    <m/>
    <m/>
    <m/>
    <m/>
    <m/>
    <m/>
    <m/>
    <m/>
    <n v="600"/>
    <m/>
    <m/>
    <m/>
    <n v="1502241"/>
    <m/>
    <m/>
    <m/>
    <n v="3839"/>
    <m/>
    <n v="6899691"/>
    <m/>
    <n v="1160869"/>
    <m/>
    <m/>
    <m/>
    <n v="161331"/>
    <m/>
    <m/>
    <m/>
    <m/>
    <m/>
    <m/>
    <m/>
    <m/>
    <m/>
    <m/>
    <m/>
    <m/>
    <m/>
    <m/>
    <m/>
    <m/>
    <m/>
    <n v="9028577"/>
    <n v="2435606"/>
    <n v="11916098"/>
    <n v="292184"/>
    <n v="9027411"/>
    <m/>
    <m/>
    <m/>
    <m/>
    <m/>
    <m/>
    <m/>
    <m/>
    <m/>
    <m/>
    <n v="599548"/>
    <m/>
    <n v="494703"/>
    <n v="125279"/>
    <n v="468781"/>
    <n v="76341"/>
    <m/>
    <n v="29607"/>
    <n v="509229"/>
    <n v="388608"/>
    <n v="212050"/>
    <n v="1445365"/>
    <n v="274242"/>
    <n v="381778"/>
    <n v="152166"/>
    <n v="6695642"/>
    <m/>
    <n v="2437174"/>
    <n v="27480"/>
    <n v="34877"/>
    <m/>
    <m/>
    <m/>
    <n v="4649153"/>
    <m/>
    <n v="710691"/>
    <m/>
    <n v="800"/>
    <m/>
    <n v="5360644"/>
    <n v="2613034"/>
    <m/>
    <m/>
    <n v="2747610"/>
    <n v="5360644"/>
    <m/>
    <m/>
    <m/>
    <m/>
    <n v="0"/>
    <n v="818297"/>
    <m/>
    <n v="275539"/>
    <n v="1093836"/>
    <n v="-383145"/>
    <m/>
    <m/>
    <m/>
    <m/>
    <m/>
    <s v="-0.44"/>
    <n v="-1149734.96"/>
    <n v="2081"/>
    <n v="0"/>
    <n v="23425"/>
    <n v="56156"/>
    <n v="168404"/>
    <n v="4"/>
    <n v="0"/>
    <n v="6028"/>
    <m/>
    <n v="6316"/>
    <m/>
    <m/>
    <n v="30417"/>
    <n v="7914"/>
    <n v="13350"/>
    <n v="2097"/>
    <n v="25545"/>
    <n v="341737"/>
    <n v="0"/>
    <n v="1461"/>
    <n v="5887"/>
    <n v="0"/>
    <n v="0"/>
    <n v="0"/>
    <n v="7348"/>
    <n v="156919"/>
    <n v="0"/>
    <n v="1099825"/>
    <n v="1765170"/>
    <n v="3029022"/>
    <n v="160"/>
    <n v="0"/>
    <n v="404567"/>
    <m/>
    <n v="136191"/>
    <m/>
    <m/>
    <n v="647577"/>
    <n v="201714"/>
    <n v="272045"/>
    <n v="125908"/>
    <n v="1189479"/>
    <n v="9028577"/>
    <n v="0"/>
    <n v="80369"/>
    <n v="264900"/>
    <n v="0"/>
    <n v="0"/>
    <n v="0"/>
    <n v="345269"/>
    <m/>
    <x v="0"/>
    <x v="0"/>
    <m/>
    <m/>
    <m/>
    <m/>
    <x v="0"/>
    <x v="0"/>
    <m/>
    <m/>
    <m/>
    <n v="178"/>
    <n v="229"/>
    <n v="141"/>
    <n v="128"/>
    <n v="163"/>
    <n v="101"/>
    <n v="84"/>
    <n v="108"/>
    <n v="68"/>
    <n v="1"/>
    <n v="0"/>
    <n v="0"/>
    <n v="0"/>
    <n v="0"/>
    <n v="1"/>
    <n v="1"/>
    <n v="0"/>
    <n v="0"/>
    <n v="0"/>
    <n v="0"/>
    <n v="0"/>
    <n v="0"/>
    <n v="0"/>
    <n v="0"/>
    <n v="1"/>
    <n v="0"/>
    <n v="0"/>
    <n v="0"/>
    <n v="0"/>
  </r>
  <r>
    <n v="206190160"/>
    <x v="235"/>
    <d v="2024-01-01T00:00:00"/>
    <d v="2024-12-31T00:00:00"/>
    <n v="366"/>
    <s v="In Process"/>
    <x v="0"/>
    <x v="17"/>
    <x v="0"/>
    <x v="0"/>
    <s v="11 - Los Angeles"/>
    <x v="30"/>
    <s v="818-240-1610"/>
    <s v="525 S. CENTRAL AVE"/>
    <s v="GLENDALE"/>
    <s v="91204"/>
    <s v="1528532454"/>
    <s v="JUHN CAYABYAB"/>
    <s v="Yes"/>
    <m/>
    <n v="106"/>
    <n v="106"/>
    <x v="0"/>
    <n v="38796"/>
    <n v="37716"/>
    <n v="229.56"/>
    <n v="213"/>
    <n v="214"/>
    <n v="10154"/>
    <m/>
    <n v="1356"/>
    <n v="23552"/>
    <m/>
    <m/>
    <n v="263"/>
    <n v="2391"/>
    <x v="0"/>
    <n v="37716"/>
    <m/>
    <m/>
    <m/>
    <m/>
    <m/>
    <m/>
    <m/>
    <m/>
    <n v="10488308"/>
    <n v="2273502"/>
    <n v="-4924282"/>
    <n v="27061"/>
    <n v="17713153"/>
    <n v="14794510"/>
    <n v="2918643"/>
    <n v="-7330"/>
    <n v="13390"/>
    <m/>
    <n v="2897923"/>
    <n v="2824541"/>
    <m/>
    <n v="384259"/>
    <n v="6541696"/>
    <m/>
    <m/>
    <n v="73114"/>
    <n v="664698"/>
    <n v="10488308"/>
    <m/>
    <m/>
    <m/>
    <m/>
    <m/>
    <m/>
    <m/>
    <m/>
    <n v="2258776"/>
    <m/>
    <m/>
    <m/>
    <n v="3556"/>
    <m/>
    <n v="11170"/>
    <m/>
    <m/>
    <m/>
    <m/>
    <m/>
    <m/>
    <m/>
    <m/>
    <m/>
    <n v="2588"/>
    <n v="0"/>
    <n v="850451"/>
    <n v="0"/>
    <n v="852704"/>
    <n v="366475"/>
    <n v="181106"/>
    <n v="16374"/>
    <m/>
    <n v="3804"/>
    <m/>
    <m/>
    <m/>
    <m/>
    <m/>
    <m/>
    <m/>
    <m/>
    <m/>
    <m/>
    <m/>
    <m/>
    <m/>
    <m/>
    <m/>
    <m/>
    <m/>
    <m/>
    <m/>
    <m/>
    <m/>
    <m/>
    <m/>
    <m/>
    <m/>
    <m/>
    <m/>
    <m/>
    <m/>
    <m/>
    <m/>
    <m/>
    <n v="-4199244"/>
    <m/>
    <n v="-104246"/>
    <m/>
    <n v="-14721"/>
    <m/>
    <n v="-564867"/>
    <m/>
    <m/>
    <m/>
    <m/>
    <m/>
    <n v="-41204"/>
    <m/>
    <m/>
    <m/>
    <m/>
    <m/>
    <m/>
    <m/>
    <m/>
    <m/>
    <m/>
    <m/>
    <m/>
    <m/>
    <m/>
    <m/>
    <m/>
    <m/>
    <n v="6997235"/>
    <n v="1662388"/>
    <n v="6134887"/>
    <n v="275144"/>
    <n v="5772943"/>
    <m/>
    <m/>
    <m/>
    <m/>
    <m/>
    <m/>
    <m/>
    <m/>
    <n v="10201"/>
    <n v="6278"/>
    <n v="503161"/>
    <m/>
    <n v="472050"/>
    <n v="159854"/>
    <n v="207922"/>
    <n v="18743"/>
    <m/>
    <n v="9093"/>
    <n v="394345"/>
    <n v="393399"/>
    <n v="150066"/>
    <n v="980341"/>
    <n v="207377"/>
    <n v="240623"/>
    <n v="110821"/>
    <n v="4290564"/>
    <n v="92964"/>
    <n v="806597"/>
    <n v="88360"/>
    <n v="17820"/>
    <m/>
    <m/>
    <n v="-139012"/>
    <n v="6875568"/>
    <m/>
    <n v="572886"/>
    <n v="565973"/>
    <n v="4245226"/>
    <n v="1011858"/>
    <n v="13271511"/>
    <n v="8622354"/>
    <m/>
    <m/>
    <n v="4649157"/>
    <n v="13271511"/>
    <m/>
    <n v="3960532"/>
    <m/>
    <m/>
    <n v="0"/>
    <m/>
    <n v="558581"/>
    <n v="132222"/>
    <n v="690803"/>
    <n v="-117917"/>
    <m/>
    <m/>
    <m/>
    <m/>
    <m/>
    <s v="0.08"/>
    <n v="689788.32000000007"/>
    <n v="2009"/>
    <n v="0"/>
    <n v="10756"/>
    <n v="31441"/>
    <n v="96393"/>
    <n v="0"/>
    <n v="0"/>
    <n v="5027"/>
    <m/>
    <n v="3651"/>
    <n v="15741"/>
    <n v="5614"/>
    <n v="23457"/>
    <n v="6019"/>
    <n v="9178"/>
    <n v="2170"/>
    <n v="33675"/>
    <n v="245131"/>
    <n v="0"/>
    <n v="0"/>
    <n v="0"/>
    <n v="0"/>
    <n v="0"/>
    <n v="0"/>
    <n v="0"/>
    <n v="147565"/>
    <n v="0"/>
    <n v="588100"/>
    <n v="1240949"/>
    <n v="2289729"/>
    <n v="0"/>
    <n v="0"/>
    <n v="272931"/>
    <m/>
    <n v="105876"/>
    <n v="281005"/>
    <n v="96096"/>
    <n v="471605"/>
    <n v="169474"/>
    <n v="187015"/>
    <n v="94946"/>
    <n v="1051944"/>
    <n v="6997235"/>
    <n v="0"/>
    <n v="0"/>
    <n v="0"/>
    <n v="0"/>
    <n v="0"/>
    <n v="0"/>
    <n v="0"/>
    <m/>
    <x v="0"/>
    <x v="0"/>
    <m/>
    <m/>
    <m/>
    <m/>
    <x v="0"/>
    <x v="0"/>
    <m/>
    <m/>
    <m/>
    <n v="153"/>
    <n v="172"/>
    <n v="126"/>
    <n v="105"/>
    <n v="119"/>
    <n v="84"/>
    <n v="59"/>
    <n v="67"/>
    <n v="48"/>
    <n v="1"/>
    <n v="0"/>
    <n v="0"/>
    <n v="0"/>
    <n v="0"/>
    <n v="1"/>
    <n v="1"/>
    <n v="0"/>
    <n v="0"/>
    <n v="0"/>
    <n v="0"/>
    <n v="0"/>
    <n v="0"/>
    <n v="0"/>
    <n v="0"/>
    <n v="1"/>
    <n v="0"/>
    <n v="0"/>
    <n v="0"/>
    <n v="0"/>
  </r>
  <r>
    <n v="206190161"/>
    <x v="236"/>
    <d v="2024-01-01T00:00:00"/>
    <d v="2024-12-31T00:00:00"/>
    <n v="366"/>
    <s v="In Process"/>
    <x v="0"/>
    <x v="17"/>
    <x v="0"/>
    <x v="0"/>
    <s v="11 - Los Angeles"/>
    <x v="29"/>
    <s v="818-985-1814"/>
    <s v="5335 LAUREL CANYON BLVD"/>
    <s v="VALLEY VILLAGE"/>
    <s v="91607"/>
    <s v="1932496767"/>
    <s v="VANESSA KO"/>
    <s v="Yes"/>
    <m/>
    <n v="201"/>
    <n v="201"/>
    <x v="0"/>
    <n v="73566"/>
    <n v="67792"/>
    <n v="217.6"/>
    <n v="459"/>
    <n v="378"/>
    <n v="5609"/>
    <m/>
    <n v="1767"/>
    <n v="56853"/>
    <n v="2143"/>
    <n v="37"/>
    <n v="535"/>
    <n v="848"/>
    <x v="0"/>
    <n v="67792"/>
    <m/>
    <m/>
    <m/>
    <m/>
    <m/>
    <m/>
    <m/>
    <m/>
    <n v="27570440"/>
    <n v="11529901"/>
    <n v="12116194"/>
    <m/>
    <n v="26984147"/>
    <n v="26954866"/>
    <n v="29281"/>
    <n v="72661"/>
    <n v="800"/>
    <m/>
    <n v="101142"/>
    <n v="4358651"/>
    <m/>
    <n v="562602"/>
    <n v="20487539"/>
    <n v="1701775"/>
    <n v="29600"/>
    <n v="166547"/>
    <n v="263726"/>
    <n v="27570440"/>
    <m/>
    <m/>
    <m/>
    <m/>
    <m/>
    <m/>
    <m/>
    <m/>
    <n v="7650884"/>
    <m/>
    <m/>
    <m/>
    <n v="422019"/>
    <m/>
    <n v="1838873"/>
    <m/>
    <n v="1567497"/>
    <m/>
    <n v="22758"/>
    <m/>
    <n v="24110"/>
    <m/>
    <n v="3760"/>
    <m/>
    <n v="43084"/>
    <n v="32222"/>
    <n v="4342470"/>
    <n v="0"/>
    <n v="4056986"/>
    <n v="1130756"/>
    <n v="1646148"/>
    <n v="155007"/>
    <m/>
    <n v="123228"/>
    <m/>
    <m/>
    <m/>
    <m/>
    <m/>
    <m/>
    <m/>
    <m/>
    <m/>
    <m/>
    <m/>
    <m/>
    <m/>
    <m/>
    <m/>
    <m/>
    <m/>
    <m/>
    <m/>
    <m/>
    <m/>
    <m/>
    <m/>
    <m/>
    <m/>
    <m/>
    <m/>
    <m/>
    <n v="-13031"/>
    <m/>
    <m/>
    <m/>
    <n v="5548960"/>
    <m/>
    <m/>
    <m/>
    <n v="-281234"/>
    <m/>
    <n v="4879782"/>
    <m/>
    <n v="1914618"/>
    <m/>
    <n v="40491"/>
    <m/>
    <n v="26608"/>
    <m/>
    <m/>
    <m/>
    <m/>
    <m/>
    <m/>
    <m/>
    <m/>
    <m/>
    <m/>
    <m/>
    <m/>
    <m/>
    <m/>
    <m/>
    <m/>
    <m/>
    <n v="13362610"/>
    <n v="2797049"/>
    <n v="10795207"/>
    <n v="708087"/>
    <n v="11758399"/>
    <m/>
    <m/>
    <m/>
    <m/>
    <m/>
    <m/>
    <m/>
    <m/>
    <n v="8838"/>
    <n v="13717"/>
    <n v="625173"/>
    <m/>
    <n v="735415"/>
    <n v="162773"/>
    <n v="322887"/>
    <n v="68502"/>
    <m/>
    <n v="72130"/>
    <n v="1101463"/>
    <n v="832220"/>
    <n v="342333"/>
    <n v="1774937"/>
    <n v="196551"/>
    <n v="227164"/>
    <n v="186323"/>
    <n v="5702499"/>
    <n v="132556"/>
    <n v="1831362"/>
    <n v="208247"/>
    <n v="61310"/>
    <m/>
    <n v="97481"/>
    <n v="492586"/>
    <n v="14989439"/>
    <m/>
    <n v="456720"/>
    <n v="18943"/>
    <n v="218469"/>
    <n v="15882430"/>
    <n v="31566001"/>
    <n v="26287904"/>
    <m/>
    <m/>
    <n v="5278097"/>
    <n v="31566001"/>
    <n v="10448834"/>
    <m/>
    <n v="4278492"/>
    <m/>
    <n v="0"/>
    <n v="24552"/>
    <n v="596894"/>
    <n v="1147334"/>
    <n v="1768780"/>
    <n v="-1312060"/>
    <m/>
    <m/>
    <m/>
    <m/>
    <m/>
    <s v="0.02"/>
    <n v="525758.07999999996"/>
    <n v="2074"/>
    <n v="0"/>
    <n v="28403"/>
    <n v="51190"/>
    <n v="161976"/>
    <n v="0"/>
    <n v="0"/>
    <n v="10977"/>
    <n v="25942"/>
    <n v="4084"/>
    <n v="34019"/>
    <n v="13203"/>
    <n v="38897"/>
    <n v="4663"/>
    <n v="7690"/>
    <n v="2900"/>
    <n v="31912"/>
    <n v="417930"/>
    <n v="0"/>
    <n v="352"/>
    <n v="4074"/>
    <n v="3490"/>
    <n v="0"/>
    <n v="0"/>
    <n v="7916"/>
    <n v="217975"/>
    <n v="0"/>
    <n v="1605475"/>
    <n v="2209002"/>
    <n v="4099252"/>
    <n v="0"/>
    <n v="0"/>
    <n v="462438"/>
    <n v="1246089"/>
    <n v="132964"/>
    <n v="585192"/>
    <n v="226912"/>
    <n v="797418"/>
    <n v="160194"/>
    <n v="167182"/>
    <n v="145860"/>
    <n v="1306657"/>
    <n v="13362610"/>
    <n v="0"/>
    <n v="24101"/>
    <n v="203266"/>
    <n v="138259"/>
    <n v="0"/>
    <n v="0"/>
    <n v="365626"/>
    <m/>
    <x v="0"/>
    <x v="0"/>
    <m/>
    <m/>
    <n v="25942"/>
    <m/>
    <x v="0"/>
    <x v="0"/>
    <m/>
    <m/>
    <n v="1246089"/>
    <n v="361"/>
    <n v="571"/>
    <n v="218"/>
    <n v="227"/>
    <n v="369"/>
    <n v="132"/>
    <n v="142"/>
    <n v="235"/>
    <n v="83"/>
    <n v="1"/>
    <n v="0"/>
    <n v="0"/>
    <n v="0"/>
    <n v="0"/>
    <n v="1"/>
    <n v="1"/>
    <n v="0"/>
    <n v="0"/>
    <n v="0"/>
    <n v="0"/>
    <n v="0"/>
    <n v="0"/>
    <n v="0"/>
    <n v="0"/>
    <n v="1"/>
    <n v="0"/>
    <n v="0"/>
    <n v="0"/>
    <n v="0"/>
  </r>
  <r>
    <n v="206190165"/>
    <x v="237"/>
    <d v="2024-01-01T00:00:00"/>
    <d v="2024-12-31T00:00:00"/>
    <n v="366"/>
    <s v="In Process"/>
    <x v="0"/>
    <x v="17"/>
    <x v="0"/>
    <x v="0"/>
    <s v="11 - Los Angeles"/>
    <x v="15"/>
    <s v="818-882-8233"/>
    <s v="21820 CRAGGY VIEW STREET"/>
    <s v="CHATSWORTH"/>
    <s v="91311-2909"/>
    <s v="1831573856"/>
    <s v="EDWARDO AGUINAGA"/>
    <s v="Yes"/>
    <m/>
    <n v="132"/>
    <n v="132"/>
    <x v="0"/>
    <n v="48312"/>
    <n v="46083"/>
    <m/>
    <m/>
    <m/>
    <n v="15951"/>
    <n v="567"/>
    <n v="1450"/>
    <n v="27754"/>
    <m/>
    <m/>
    <n v="119"/>
    <n v="242"/>
    <x v="0"/>
    <n v="46083"/>
    <m/>
    <m/>
    <m/>
    <m/>
    <m/>
    <m/>
    <m/>
    <m/>
    <n v="29557884"/>
    <n v="9617406"/>
    <n v="8822104"/>
    <n v="26441"/>
    <n v="30379627"/>
    <n v="21000287"/>
    <n v="9379340"/>
    <m/>
    <m/>
    <m/>
    <n v="9379340"/>
    <n v="19938750"/>
    <n v="708750"/>
    <n v="440370"/>
    <n v="8361354"/>
    <m/>
    <m/>
    <n v="35700"/>
    <n v="72960"/>
    <n v="29557884"/>
    <m/>
    <m/>
    <m/>
    <m/>
    <m/>
    <m/>
    <m/>
    <m/>
    <n v="9382727"/>
    <m/>
    <n v="222459"/>
    <m/>
    <m/>
    <m/>
    <n v="12220"/>
    <m/>
    <m/>
    <m/>
    <m/>
    <m/>
    <m/>
    <m/>
    <m/>
    <m/>
    <n v="0"/>
    <n v="0"/>
    <n v="4026150"/>
    <n v="2780"/>
    <n v="4506750"/>
    <n v="568350"/>
    <n v="414821"/>
    <n v="47970"/>
    <m/>
    <n v="50585"/>
    <m/>
    <m/>
    <m/>
    <m/>
    <m/>
    <m/>
    <m/>
    <m/>
    <m/>
    <m/>
    <m/>
    <m/>
    <m/>
    <m/>
    <m/>
    <m/>
    <m/>
    <m/>
    <m/>
    <m/>
    <m/>
    <m/>
    <m/>
    <m/>
    <m/>
    <m/>
    <m/>
    <m/>
    <m/>
    <m/>
    <m/>
    <m/>
    <n v="13560190"/>
    <m/>
    <n v="420948"/>
    <m/>
    <n v="-5508936"/>
    <m/>
    <n v="350650"/>
    <m/>
    <m/>
    <m/>
    <m/>
    <m/>
    <n v="-748"/>
    <m/>
    <m/>
    <m/>
    <m/>
    <m/>
    <m/>
    <m/>
    <m/>
    <m/>
    <m/>
    <m/>
    <m/>
    <m/>
    <m/>
    <m/>
    <m/>
    <m/>
    <n v="10114757"/>
    <n v="2687410"/>
    <n v="8198120"/>
    <n v="467804"/>
    <n v="7421153"/>
    <m/>
    <m/>
    <m/>
    <m/>
    <m/>
    <m/>
    <m/>
    <m/>
    <n v="6374"/>
    <m/>
    <n v="764167"/>
    <n v="54460"/>
    <n v="749825"/>
    <n v="125497"/>
    <n v="232652"/>
    <n v="29078"/>
    <m/>
    <n v="45745"/>
    <n v="534456"/>
    <n v="472265"/>
    <n v="203962"/>
    <n v="1024685"/>
    <n v="245053"/>
    <n v="467983"/>
    <n v="113272"/>
    <n v="6723163"/>
    <n v="165713"/>
    <n v="1262911"/>
    <n v="69372"/>
    <n v="19942"/>
    <m/>
    <n v="17991"/>
    <n v="250568"/>
    <n v="29595905"/>
    <m/>
    <n v="663913"/>
    <m/>
    <m/>
    <n v="210000"/>
    <n v="30469818"/>
    <n v="2389612"/>
    <m/>
    <m/>
    <n v="28080206"/>
    <n v="30469818"/>
    <n v="25548752"/>
    <m/>
    <m/>
    <m/>
    <n v="0"/>
    <m/>
    <n v="558133"/>
    <n v="664800"/>
    <n v="1222933"/>
    <n v="-559020"/>
    <m/>
    <m/>
    <m/>
    <m/>
    <m/>
    <s v="0.00"/>
    <n v="0"/>
    <n v="2016"/>
    <n v="0"/>
    <n v="10445"/>
    <n v="44536"/>
    <n v="110683"/>
    <n v="0"/>
    <n v="0"/>
    <n v="0"/>
    <n v="21233"/>
    <n v="4163"/>
    <n v="15491"/>
    <n v="6504"/>
    <n v="19206"/>
    <n v="4485"/>
    <n v="16236"/>
    <n v="1845"/>
    <n v="18972"/>
    <n v="275815"/>
    <n v="0"/>
    <n v="0"/>
    <n v="0"/>
    <n v="0"/>
    <n v="0"/>
    <n v="0"/>
    <n v="0"/>
    <n v="174678"/>
    <n v="0"/>
    <n v="595438"/>
    <n v="2003167"/>
    <n v="2458182"/>
    <n v="0"/>
    <n v="0"/>
    <n v="0"/>
    <n v="957153"/>
    <n v="128843"/>
    <n v="302453"/>
    <n v="123042"/>
    <n v="429191"/>
    <n v="180263"/>
    <n v="321054"/>
    <n v="86934"/>
    <n v="2354359"/>
    <n v="10114757"/>
    <n v="0"/>
    <n v="0"/>
    <n v="0"/>
    <n v="0"/>
    <n v="0"/>
    <n v="0"/>
    <n v="0"/>
    <m/>
    <x v="0"/>
    <x v="0"/>
    <m/>
    <m/>
    <n v="21233"/>
    <m/>
    <x v="0"/>
    <x v="0"/>
    <m/>
    <m/>
    <n v="957153"/>
    <n v="167"/>
    <n v="225"/>
    <n v="134"/>
    <n v="118"/>
    <n v="162"/>
    <n v="93"/>
    <n v="70"/>
    <n v="85"/>
    <n v="58"/>
    <n v="1"/>
    <n v="0"/>
    <n v="0"/>
    <n v="0"/>
    <n v="0"/>
    <n v="1"/>
    <n v="1"/>
    <n v="0"/>
    <n v="0"/>
    <n v="0"/>
    <n v="0"/>
    <n v="0"/>
    <n v="0"/>
    <n v="0"/>
    <n v="0"/>
    <n v="1"/>
    <n v="0"/>
    <n v="0"/>
    <n v="0"/>
    <n v="0"/>
  </r>
  <r>
    <n v="206190166"/>
    <x v="238"/>
    <d v="2024-01-01T00:00:00"/>
    <d v="2024-12-31T00:00:00"/>
    <n v="366"/>
    <s v="In Process"/>
    <x v="0"/>
    <x v="17"/>
    <x v="0"/>
    <x v="0"/>
    <s v="11 - Los Angeles"/>
    <x v="15"/>
    <s v="818-882-3200"/>
    <s v="10610 OWENSMOUTH AVENUE"/>
    <s v="CHATSWORTH"/>
    <s v="91311-2151"/>
    <s v="1881307346"/>
    <s v="KEVIN AARON AMEZQUITA"/>
    <s v="Yes"/>
    <s v="FLAGSTONE HEALTHCARE SOUTH LLC"/>
    <n v="128"/>
    <n v="128"/>
    <x v="0"/>
    <n v="46848"/>
    <n v="42787"/>
    <n v="201.37"/>
    <n v="434"/>
    <n v="418"/>
    <n v="10466"/>
    <n v="2071"/>
    <n v="2440"/>
    <n v="25067"/>
    <m/>
    <n v="199"/>
    <n v="876"/>
    <n v="1668"/>
    <x v="0"/>
    <n v="42787"/>
    <m/>
    <m/>
    <m/>
    <m/>
    <m/>
    <m/>
    <m/>
    <m/>
    <n v="19055576"/>
    <n v="7481932"/>
    <n v="5768560"/>
    <m/>
    <n v="20768948"/>
    <n v="19079327"/>
    <n v="1689621"/>
    <n v="2168"/>
    <n v="355176"/>
    <m/>
    <n v="1336613"/>
    <n v="4969100"/>
    <n v="1022750"/>
    <n v="937528"/>
    <n v="10898147"/>
    <m/>
    <n v="67562"/>
    <n v="410214"/>
    <n v="750275"/>
    <n v="19055576"/>
    <m/>
    <m/>
    <m/>
    <m/>
    <m/>
    <m/>
    <m/>
    <m/>
    <n v="3591392"/>
    <m/>
    <n v="661697"/>
    <m/>
    <n v="21052"/>
    <m/>
    <n v="3134597"/>
    <m/>
    <m/>
    <m/>
    <n v="47766"/>
    <m/>
    <n v="21413"/>
    <m/>
    <n v="4015"/>
    <m/>
    <n v="18271"/>
    <n v="45210"/>
    <n v="2620980"/>
    <n v="0"/>
    <n v="2798865"/>
    <n v="672885"/>
    <n v="1073589"/>
    <n v="106526"/>
    <m/>
    <n v="145606"/>
    <m/>
    <m/>
    <m/>
    <m/>
    <m/>
    <m/>
    <m/>
    <m/>
    <m/>
    <m/>
    <m/>
    <m/>
    <m/>
    <m/>
    <m/>
    <m/>
    <m/>
    <m/>
    <n v="-3704"/>
    <m/>
    <m/>
    <m/>
    <m/>
    <m/>
    <m/>
    <m/>
    <n v="-20273"/>
    <m/>
    <n v="-672"/>
    <m/>
    <m/>
    <m/>
    <n v="-214098"/>
    <m/>
    <n v="411710"/>
    <m/>
    <n v="499692"/>
    <m/>
    <n v="4806248"/>
    <m/>
    <m/>
    <m/>
    <n v="29035"/>
    <m/>
    <n v="260622"/>
    <m/>
    <m/>
    <m/>
    <m/>
    <m/>
    <m/>
    <m/>
    <m/>
    <m/>
    <m/>
    <m/>
    <m/>
    <m/>
    <m/>
    <m/>
    <m/>
    <m/>
    <n v="9041141"/>
    <n v="2138178"/>
    <n v="7900008"/>
    <n v="296397"/>
    <n v="6970551"/>
    <m/>
    <m/>
    <m/>
    <m/>
    <m/>
    <m/>
    <m/>
    <m/>
    <n v="48568"/>
    <n v="11062"/>
    <n v="934779"/>
    <m/>
    <n v="793672"/>
    <n v="141576"/>
    <n v="315168"/>
    <n v="85483"/>
    <m/>
    <n v="61210"/>
    <n v="613343"/>
    <n v="465763"/>
    <n v="141054"/>
    <n v="1085668"/>
    <n v="381688"/>
    <n v="157339"/>
    <n v="95172"/>
    <n v="3838416"/>
    <n v="105686"/>
    <n v="2234258"/>
    <n v="200985"/>
    <n v="19749"/>
    <m/>
    <m/>
    <n v="378137"/>
    <n v="2838383"/>
    <m/>
    <n v="761645"/>
    <m/>
    <n v="23797484"/>
    <m/>
    <n v="27397512"/>
    <n v="1248460"/>
    <n v="23543575"/>
    <m/>
    <n v="2605477"/>
    <n v="27397512"/>
    <m/>
    <n v="209174"/>
    <m/>
    <m/>
    <n v="229359"/>
    <m/>
    <n v="301573"/>
    <n v="407997"/>
    <n v="938929"/>
    <n v="-177284"/>
    <m/>
    <m/>
    <m/>
    <m/>
    <m/>
    <s v="0.00"/>
    <n v="0"/>
    <n v="2875"/>
    <n v="0"/>
    <n v="12508"/>
    <n v="37468"/>
    <n v="99228"/>
    <n v="0"/>
    <n v="0"/>
    <n v="0"/>
    <n v="31636"/>
    <n v="3992"/>
    <n v="17641"/>
    <n v="5214"/>
    <n v="23174"/>
    <n v="7612"/>
    <n v="4931"/>
    <n v="1743"/>
    <n v="16103"/>
    <n v="264125"/>
    <n v="0"/>
    <n v="0"/>
    <n v="58"/>
    <n v="531"/>
    <n v="0"/>
    <n v="0"/>
    <n v="589"/>
    <n v="230522"/>
    <n v="0"/>
    <n v="779060"/>
    <n v="1858249"/>
    <n v="2455655"/>
    <n v="0"/>
    <n v="0"/>
    <n v="0"/>
    <n v="1478470"/>
    <n v="112701"/>
    <n v="340632"/>
    <n v="93740"/>
    <n v="537486"/>
    <n v="302163"/>
    <n v="111914"/>
    <n v="75800"/>
    <n v="664749"/>
    <n v="9041141"/>
    <n v="0"/>
    <n v="0"/>
    <n v="3358"/>
    <n v="18615"/>
    <n v="0"/>
    <n v="0"/>
    <n v="21973"/>
    <m/>
    <x v="0"/>
    <x v="0"/>
    <m/>
    <m/>
    <n v="31636"/>
    <m/>
    <x v="0"/>
    <x v="0"/>
    <m/>
    <m/>
    <n v="1478470"/>
    <n v="153"/>
    <n v="214"/>
    <n v="115"/>
    <n v="108"/>
    <n v="147"/>
    <n v="82"/>
    <n v="64"/>
    <n v="79"/>
    <n v="55"/>
    <n v="1"/>
    <n v="0"/>
    <n v="0"/>
    <n v="0"/>
    <n v="0"/>
    <n v="1"/>
    <n v="1"/>
    <n v="0"/>
    <n v="0"/>
    <n v="0"/>
    <n v="0"/>
    <n v="0"/>
    <n v="0"/>
    <n v="0"/>
    <n v="0"/>
    <n v="1"/>
    <n v="0"/>
    <n v="0"/>
    <n v="0"/>
    <n v="0"/>
  </r>
  <r>
    <n v="206190167"/>
    <x v="239"/>
    <d v="2024-01-01T00:00:00"/>
    <d v="2024-12-31T00:00:00"/>
    <n v="366"/>
    <s v="In Process"/>
    <x v="0"/>
    <x v="17"/>
    <x v="0"/>
    <x v="0"/>
    <s v="11 - Los Angeles"/>
    <x v="28"/>
    <s v="626-579-1602"/>
    <s v="5053 NORTH PECK ROAD"/>
    <s v="EL MONTE"/>
    <s v="91732"/>
    <s v="1851763908"/>
    <s v="NOEL ESTANDARTE"/>
    <s v="Yes"/>
    <m/>
    <n v="46"/>
    <n v="46"/>
    <x v="1"/>
    <n v="16836"/>
    <n v="16276"/>
    <n v="222.53"/>
    <n v="79"/>
    <n v="83"/>
    <n v="1872"/>
    <m/>
    <n v="210"/>
    <n v="14159"/>
    <m/>
    <m/>
    <m/>
    <n v="35"/>
    <x v="0"/>
    <n v="16276"/>
    <m/>
    <m/>
    <m/>
    <m/>
    <m/>
    <m/>
    <m/>
    <m/>
    <n v="4557280"/>
    <n v="1649520"/>
    <n v="1179999"/>
    <n v="20650"/>
    <n v="5047451"/>
    <n v="5154276"/>
    <n v="-106825"/>
    <n v="-1"/>
    <m/>
    <m/>
    <n v="-106826"/>
    <n v="524160"/>
    <m/>
    <n v="58800"/>
    <n v="3964520"/>
    <m/>
    <m/>
    <m/>
    <n v="9800"/>
    <n v="4557280"/>
    <m/>
    <m/>
    <m/>
    <m/>
    <m/>
    <m/>
    <m/>
    <m/>
    <n v="1649520"/>
    <m/>
    <m/>
    <m/>
    <m/>
    <m/>
    <m/>
    <m/>
    <m/>
    <m/>
    <m/>
    <m/>
    <m/>
    <m/>
    <m/>
    <m/>
    <n v="277"/>
    <n v="0"/>
    <n v="711036"/>
    <n v="0"/>
    <n v="671159"/>
    <n v="109494"/>
    <n v="140309"/>
    <n v="14472"/>
    <m/>
    <n v="2773"/>
    <m/>
    <m/>
    <m/>
    <m/>
    <m/>
    <m/>
    <m/>
    <m/>
    <m/>
    <m/>
    <m/>
    <m/>
    <m/>
    <m/>
    <m/>
    <m/>
    <m/>
    <m/>
    <m/>
    <m/>
    <m/>
    <m/>
    <m/>
    <m/>
    <m/>
    <m/>
    <m/>
    <m/>
    <m/>
    <m/>
    <m/>
    <m/>
    <n v="485364"/>
    <m/>
    <m/>
    <m/>
    <n v="7862"/>
    <m/>
    <n v="685992"/>
    <m/>
    <m/>
    <m/>
    <m/>
    <m/>
    <n v="781"/>
    <m/>
    <m/>
    <m/>
    <m/>
    <m/>
    <m/>
    <m/>
    <m/>
    <m/>
    <m/>
    <m/>
    <m/>
    <m/>
    <m/>
    <m/>
    <m/>
    <m/>
    <n v="2406601"/>
    <n v="569699"/>
    <n v="2177976"/>
    <n v="128646"/>
    <n v="2450727"/>
    <m/>
    <m/>
    <m/>
    <m/>
    <m/>
    <m/>
    <m/>
    <m/>
    <m/>
    <m/>
    <n v="155347"/>
    <m/>
    <n v="141909"/>
    <n v="23068"/>
    <n v="48185"/>
    <n v="10206"/>
    <m/>
    <n v="9495"/>
    <n v="203669"/>
    <n v="161360"/>
    <n v="16979"/>
    <n v="251633"/>
    <n v="21032"/>
    <n v="139822"/>
    <n v="33222"/>
    <n v="1209820"/>
    <n v="16169"/>
    <n v="219877"/>
    <n v="31788"/>
    <n v="5168"/>
    <m/>
    <m/>
    <n v="4800"/>
    <n v="856938"/>
    <m/>
    <n v="149841"/>
    <n v="97581"/>
    <m/>
    <m/>
    <n v="1104360"/>
    <n v="818705"/>
    <m/>
    <m/>
    <n v="285655"/>
    <n v="1104360"/>
    <m/>
    <m/>
    <n v="152231"/>
    <m/>
    <n v="0"/>
    <m/>
    <n v="331986"/>
    <m/>
    <n v="331986"/>
    <n v="-182145"/>
    <m/>
    <m/>
    <m/>
    <m/>
    <m/>
    <s v="0.87"/>
    <n v="712273.35"/>
    <n v="1930"/>
    <n v="0"/>
    <n v="3025"/>
    <n v="12546"/>
    <n v="42330"/>
    <n v="0"/>
    <n v="0"/>
    <n v="4711"/>
    <m/>
    <n v="1061"/>
    <n v="6985"/>
    <n v="776"/>
    <n v="2840"/>
    <n v="552"/>
    <n v="5683"/>
    <n v="627"/>
    <n v="6241"/>
    <n v="89307"/>
    <n v="0"/>
    <n v="0"/>
    <n v="1633"/>
    <n v="1973"/>
    <n v="0"/>
    <n v="0"/>
    <n v="3606"/>
    <n v="111573"/>
    <n v="0"/>
    <n v="158988"/>
    <n v="442800"/>
    <n v="949134"/>
    <n v="0"/>
    <n v="0"/>
    <n v="123646"/>
    <m/>
    <n v="18690"/>
    <n v="130474"/>
    <n v="13640"/>
    <n v="75581"/>
    <n v="17006"/>
    <n v="109723"/>
    <n v="26863"/>
    <n v="228483"/>
    <n v="2406601"/>
    <n v="0"/>
    <n v="0"/>
    <n v="101602"/>
    <n v="75978"/>
    <n v="0"/>
    <n v="0"/>
    <n v="177580"/>
    <m/>
    <x v="0"/>
    <x v="0"/>
    <m/>
    <m/>
    <m/>
    <m/>
    <x v="0"/>
    <x v="0"/>
    <m/>
    <m/>
    <m/>
    <n v="60"/>
    <n v="112"/>
    <n v="37"/>
    <n v="37"/>
    <n v="62"/>
    <n v="23"/>
    <n v="24"/>
    <n v="34"/>
    <n v="19"/>
    <n v="1"/>
    <n v="0"/>
    <n v="0"/>
    <n v="1"/>
    <n v="0"/>
    <n v="0"/>
    <n v="1"/>
    <n v="0"/>
    <n v="0"/>
    <n v="0"/>
    <n v="0"/>
    <n v="0"/>
    <n v="0"/>
    <n v="0"/>
    <n v="0"/>
    <n v="1"/>
    <n v="0"/>
    <n v="0"/>
    <n v="0"/>
    <n v="0"/>
  </r>
  <r>
    <n v="206190173"/>
    <x v="240"/>
    <d v="2024-01-01T00:00:00"/>
    <d v="2024-12-31T00:00:00"/>
    <n v="366"/>
    <s v="In Process"/>
    <x v="0"/>
    <x v="17"/>
    <x v="0"/>
    <x v="0"/>
    <s v="11 - Los Angeles"/>
    <x v="41"/>
    <s v="909-623-7100"/>
    <s v="250 WEST ARTESIA"/>
    <s v="POMONA"/>
    <s v="91768"/>
    <s v="1578096442"/>
    <s v="MANIJEH FOROUZAN"/>
    <s v="Yes"/>
    <m/>
    <n v="241"/>
    <n v="241"/>
    <x v="0"/>
    <n v="88206"/>
    <n v="82570"/>
    <n v="219.62"/>
    <n v="892"/>
    <n v="894"/>
    <n v="5074"/>
    <n v="4067"/>
    <n v="11423"/>
    <n v="52463"/>
    <m/>
    <n v="7378"/>
    <n v="1035"/>
    <n v="1130"/>
    <x v="1"/>
    <n v="62373"/>
    <m/>
    <m/>
    <m/>
    <n v="20197"/>
    <m/>
    <m/>
    <m/>
    <m/>
    <n v="39767887"/>
    <n v="4866126"/>
    <n v="5324363"/>
    <n v="104897"/>
    <n v="39414547"/>
    <n v="39962093"/>
    <n v="-547546"/>
    <n v="-23237"/>
    <n v="12590"/>
    <m/>
    <n v="-583373"/>
    <n v="2327640"/>
    <n v="1714174"/>
    <n v="3824040"/>
    <n v="28099061"/>
    <m/>
    <n v="3062972"/>
    <n v="363770"/>
    <n v="376230"/>
    <n v="21651637"/>
    <m/>
    <m/>
    <m/>
    <n v="18116250"/>
    <m/>
    <m/>
    <m/>
    <m/>
    <n v="1205328"/>
    <m/>
    <n v="869243"/>
    <m/>
    <n v="121989"/>
    <m/>
    <n v="732651"/>
    <m/>
    <m/>
    <m/>
    <n v="1923467"/>
    <m/>
    <n v="9905"/>
    <m/>
    <n v="3543"/>
    <m/>
    <n v="189686"/>
    <n v="17240"/>
    <n v="1625168"/>
    <n v="0"/>
    <n v="1647129"/>
    <n v="554297"/>
    <n v="714407"/>
    <n v="17713"/>
    <m/>
    <n v="100486"/>
    <m/>
    <m/>
    <m/>
    <m/>
    <m/>
    <m/>
    <m/>
    <m/>
    <m/>
    <m/>
    <m/>
    <m/>
    <m/>
    <m/>
    <m/>
    <m/>
    <m/>
    <m/>
    <m/>
    <m/>
    <m/>
    <m/>
    <m/>
    <m/>
    <m/>
    <m/>
    <m/>
    <m/>
    <m/>
    <m/>
    <m/>
    <m/>
    <n v="-1684533"/>
    <m/>
    <n v="-33755"/>
    <m/>
    <n v="856615"/>
    <m/>
    <n v="5921253"/>
    <m/>
    <m/>
    <m/>
    <n v="210914"/>
    <m/>
    <n v="53869"/>
    <m/>
    <m/>
    <m/>
    <m/>
    <m/>
    <m/>
    <m/>
    <m/>
    <m/>
    <m/>
    <m/>
    <m/>
    <m/>
    <m/>
    <m/>
    <m/>
    <m/>
    <n v="18509057"/>
    <n v="3974103"/>
    <n v="17478933"/>
    <n v="758530"/>
    <n v="11421627"/>
    <m/>
    <m/>
    <m/>
    <n v="7534695"/>
    <m/>
    <m/>
    <m/>
    <m/>
    <n v="185904"/>
    <n v="30646"/>
    <n v="747852"/>
    <m/>
    <n v="772726"/>
    <n v="218900"/>
    <n v="746337"/>
    <n v="28323"/>
    <m/>
    <n v="107413"/>
    <n v="1095711"/>
    <n v="753534"/>
    <n v="431845"/>
    <n v="1543891"/>
    <n v="435265"/>
    <n v="382714"/>
    <n v="196782"/>
    <n v="9838427"/>
    <n v="62876"/>
    <n v="2694842"/>
    <n v="97732"/>
    <n v="49704"/>
    <m/>
    <m/>
    <n v="584347"/>
    <n v="12434510"/>
    <m/>
    <n v="237409"/>
    <n v="57537"/>
    <n v="1223866"/>
    <n v="3000000"/>
    <n v="16953322"/>
    <n v="20569369"/>
    <m/>
    <m/>
    <n v="-3616047"/>
    <n v="16953322"/>
    <n v="151705"/>
    <n v="596431"/>
    <n v="4341326"/>
    <m/>
    <n v="0"/>
    <m/>
    <n v="296845"/>
    <n v="168814"/>
    <n v="465659"/>
    <n v="-228250"/>
    <m/>
    <m/>
    <m/>
    <m/>
    <m/>
    <s v="0.03"/>
    <n v="617081.06999999995"/>
    <n v="2099"/>
    <n v="0"/>
    <n v="36547"/>
    <n v="130440"/>
    <n v="219506"/>
    <n v="30065"/>
    <n v="0"/>
    <n v="13651"/>
    <m/>
    <n v="7722"/>
    <n v="30533"/>
    <n v="13211"/>
    <n v="36365"/>
    <n v="12770"/>
    <n v="14139"/>
    <n v="3464"/>
    <n v="33017"/>
    <n v="583529"/>
    <n v="0"/>
    <n v="0"/>
    <n v="0"/>
    <n v="0"/>
    <n v="0"/>
    <n v="0"/>
    <n v="0"/>
    <n v="170631"/>
    <n v="0"/>
    <n v="2074834"/>
    <n v="5223436"/>
    <n v="5370922"/>
    <n v="1058506"/>
    <n v="0"/>
    <n v="628153"/>
    <m/>
    <n v="212350"/>
    <n v="555462"/>
    <n v="234253"/>
    <n v="819282"/>
    <n v="348787"/>
    <n v="293374"/>
    <n v="152593"/>
    <n v="1366474"/>
    <n v="18509057"/>
    <n v="0"/>
    <n v="0"/>
    <n v="0"/>
    <n v="0"/>
    <n v="0"/>
    <n v="0"/>
    <n v="0"/>
    <m/>
    <x v="0"/>
    <x v="0"/>
    <m/>
    <m/>
    <m/>
    <m/>
    <x v="0"/>
    <x v="0"/>
    <m/>
    <m/>
    <m/>
    <n v="498"/>
    <n v="559"/>
    <n v="413"/>
    <n v="332"/>
    <n v="366"/>
    <n v="275"/>
    <n v="168"/>
    <n v="182"/>
    <n v="138"/>
    <n v="1"/>
    <n v="0"/>
    <n v="0"/>
    <n v="0"/>
    <n v="0"/>
    <n v="1"/>
    <n v="1"/>
    <n v="0"/>
    <n v="0"/>
    <n v="0"/>
    <n v="1"/>
    <n v="0"/>
    <n v="0"/>
    <n v="0"/>
    <n v="0"/>
    <n v="1"/>
    <n v="0"/>
    <n v="0"/>
    <n v="0"/>
    <n v="0"/>
  </r>
  <r>
    <n v="206190181"/>
    <x v="241"/>
    <d v="2024-01-01T00:00:00"/>
    <d v="2024-12-31T00:00:00"/>
    <n v="366"/>
    <s v="In Process"/>
    <x v="0"/>
    <x v="17"/>
    <x v="0"/>
    <x v="0"/>
    <s v="11 - Los Angeles"/>
    <x v="31"/>
    <s v="310-538-2323"/>
    <s v="15823 SOUTH WESTERN AVENUE"/>
    <s v="GARDENA"/>
    <s v="90247"/>
    <s v="1073608600"/>
    <s v="SANDEEP KOONER &amp; MARK TOWNS"/>
    <s v="No"/>
    <m/>
    <n v="172"/>
    <n v="172"/>
    <x v="0"/>
    <n v="62952"/>
    <n v="60170"/>
    <n v="210.74"/>
    <n v="39"/>
    <n v="34"/>
    <n v="536"/>
    <n v="84"/>
    <n v="1287"/>
    <n v="42539"/>
    <m/>
    <n v="366"/>
    <n v="1703"/>
    <n v="13655"/>
    <x v="0"/>
    <n v="60170"/>
    <m/>
    <m/>
    <m/>
    <m/>
    <m/>
    <m/>
    <m/>
    <m/>
    <n v="20346262"/>
    <n v="1466514"/>
    <n v="-96144"/>
    <n v="33518"/>
    <n v="21942438"/>
    <n v="21931460"/>
    <n v="10978"/>
    <n v="71005"/>
    <n v="109033"/>
    <m/>
    <n v="-27050"/>
    <n v="173080"/>
    <n v="26880"/>
    <n v="416530"/>
    <n v="13609840"/>
    <m/>
    <n v="124440"/>
    <n v="560380"/>
    <n v="5435112"/>
    <n v="20346262"/>
    <m/>
    <m/>
    <m/>
    <m/>
    <m/>
    <m/>
    <m/>
    <m/>
    <n v="1256057"/>
    <m/>
    <n v="103616"/>
    <m/>
    <n v="753"/>
    <m/>
    <n v="54258"/>
    <m/>
    <m/>
    <m/>
    <n v="3815"/>
    <m/>
    <n v="21182"/>
    <m/>
    <n v="26833"/>
    <m/>
    <n v="469"/>
    <n v="2984"/>
    <n v="726050"/>
    <n v="0"/>
    <n v="605750"/>
    <n v="31400"/>
    <n v="97565"/>
    <n v="604"/>
    <m/>
    <n v="1692"/>
    <m/>
    <m/>
    <m/>
    <m/>
    <m/>
    <m/>
    <m/>
    <m/>
    <m/>
    <m/>
    <m/>
    <m/>
    <m/>
    <m/>
    <m/>
    <m/>
    <m/>
    <m/>
    <m/>
    <m/>
    <m/>
    <m/>
    <m/>
    <m/>
    <m/>
    <m/>
    <m/>
    <m/>
    <m/>
    <m/>
    <m/>
    <m/>
    <n v="689135"/>
    <m/>
    <n v="58206"/>
    <m/>
    <n v="43924"/>
    <m/>
    <n v="320680"/>
    <m/>
    <m/>
    <m/>
    <n v="-12097"/>
    <m/>
    <n v="-1195992"/>
    <m/>
    <m/>
    <m/>
    <m/>
    <m/>
    <m/>
    <m/>
    <m/>
    <m/>
    <m/>
    <m/>
    <m/>
    <m/>
    <m/>
    <m/>
    <m/>
    <m/>
    <n v="11840540"/>
    <n v="3038283"/>
    <n v="7052637"/>
    <n v="261084"/>
    <n v="11881866"/>
    <m/>
    <m/>
    <m/>
    <m/>
    <m/>
    <m/>
    <m/>
    <m/>
    <m/>
    <m/>
    <n v="213930"/>
    <m/>
    <n v="178813"/>
    <n v="24875"/>
    <n v="3384"/>
    <n v="11152"/>
    <m/>
    <n v="33211"/>
    <n v="771744"/>
    <n v="726350"/>
    <n v="491831"/>
    <n v="1727694"/>
    <n v="113393"/>
    <n v="172841"/>
    <n v="136472"/>
    <n v="4103242"/>
    <m/>
    <n v="1044586"/>
    <n v="82234"/>
    <n v="184559"/>
    <n v="3255"/>
    <m/>
    <n v="26028"/>
    <n v="4466651"/>
    <m/>
    <n v="606610"/>
    <n v="145401"/>
    <n v="2465627"/>
    <m/>
    <n v="7684289"/>
    <n v="4241628"/>
    <m/>
    <n v="4136009"/>
    <n v="-693348"/>
    <n v="7684289"/>
    <m/>
    <n v="2441061"/>
    <m/>
    <n v="4136009"/>
    <n v="0"/>
    <m/>
    <m/>
    <n v="2032046"/>
    <n v="2032046"/>
    <n v="-1425436"/>
    <m/>
    <m/>
    <m/>
    <n v="4136009"/>
    <m/>
    <s v="0.55"/>
    <n v="2332895.4000000004"/>
    <n v="4024"/>
    <n v="0"/>
    <n v="18606"/>
    <n v="41593"/>
    <n v="186058"/>
    <n v="0"/>
    <n v="0"/>
    <n v="0"/>
    <m/>
    <n v="3876"/>
    <n v="21258"/>
    <n v="11999"/>
    <n v="29674"/>
    <n v="1895"/>
    <n v="1865"/>
    <n v="1880"/>
    <n v="12657"/>
    <n v="335385"/>
    <n v="0"/>
    <n v="0"/>
    <n v="0"/>
    <n v="1150"/>
    <n v="0"/>
    <n v="0"/>
    <n v="1150"/>
    <n v="423827"/>
    <n v="0"/>
    <n v="1132904"/>
    <n v="1928514"/>
    <n v="5058068"/>
    <n v="0"/>
    <n v="0"/>
    <n v="0"/>
    <m/>
    <n v="188529"/>
    <n v="511650"/>
    <n v="373989"/>
    <n v="819904"/>
    <n v="86854"/>
    <n v="86395"/>
    <n v="101242"/>
    <n v="1128664"/>
    <n v="11840540"/>
    <n v="0"/>
    <n v="0"/>
    <n v="0"/>
    <n v="39090"/>
    <n v="0"/>
    <n v="0"/>
    <n v="39090"/>
    <m/>
    <x v="0"/>
    <x v="0"/>
    <m/>
    <m/>
    <m/>
    <m/>
    <x v="0"/>
    <x v="0"/>
    <m/>
    <m/>
    <m/>
    <n v="197"/>
    <n v="243"/>
    <n v="158"/>
    <n v="155"/>
    <n v="196"/>
    <n v="119"/>
    <n v="114"/>
    <n v="154"/>
    <n v="83"/>
    <n v="1"/>
    <n v="0"/>
    <n v="0"/>
    <n v="0"/>
    <n v="0"/>
    <n v="1"/>
    <n v="1"/>
    <n v="0"/>
    <n v="0"/>
    <n v="0"/>
    <n v="0"/>
    <n v="0"/>
    <n v="0"/>
    <n v="0"/>
    <n v="0"/>
    <n v="1"/>
    <n v="0"/>
    <n v="0"/>
    <n v="0"/>
    <n v="0"/>
  </r>
  <r>
    <n v="206190187"/>
    <x v="242"/>
    <d v="2024-01-01T00:00:00"/>
    <d v="2024-12-31T00:00:00"/>
    <n v="366"/>
    <s v="In Process"/>
    <x v="0"/>
    <x v="17"/>
    <x v="0"/>
    <x v="0"/>
    <s v="11 - Los Angeles"/>
    <x v="30"/>
    <s v="323-257-8151"/>
    <s v="4681 EAGLE ROCK BLVD"/>
    <s v="LOS ANGELES"/>
    <s v="90041"/>
    <s v="ZZT05738H"/>
    <s v="ARMANDO AREVALO"/>
    <s v="Yes"/>
    <m/>
    <n v="49"/>
    <n v="49"/>
    <x v="1"/>
    <n v="17934"/>
    <n v="15447"/>
    <n v="198.27"/>
    <n v="223"/>
    <n v="248"/>
    <n v="4518"/>
    <n v="1095"/>
    <n v="1279"/>
    <n v="8087"/>
    <m/>
    <n v="20"/>
    <n v="371"/>
    <n v="77"/>
    <x v="0"/>
    <n v="15447"/>
    <m/>
    <m/>
    <m/>
    <m/>
    <m/>
    <m/>
    <m/>
    <m/>
    <n v="5438790"/>
    <n v="5454172"/>
    <n v="1903235"/>
    <n v="49743"/>
    <n v="9039470"/>
    <n v="8248277"/>
    <n v="791193"/>
    <n v="351991"/>
    <m/>
    <m/>
    <n v="1143184"/>
    <n v="1581300"/>
    <n v="383250"/>
    <n v="447650"/>
    <n v="2830450"/>
    <m/>
    <n v="7000"/>
    <n v="129850"/>
    <n v="59290"/>
    <n v="5438790"/>
    <m/>
    <m/>
    <m/>
    <m/>
    <m/>
    <m/>
    <m/>
    <m/>
    <n v="4503097"/>
    <m/>
    <n v="893590"/>
    <m/>
    <n v="2862"/>
    <m/>
    <n v="51173"/>
    <m/>
    <m/>
    <m/>
    <m/>
    <m/>
    <m/>
    <m/>
    <n v="3450"/>
    <m/>
    <n v="0"/>
    <n v="0"/>
    <n v="2577900"/>
    <n v="0"/>
    <n v="2421300"/>
    <n v="176200"/>
    <n v="257500"/>
    <n v="11443"/>
    <m/>
    <n v="9829"/>
    <m/>
    <m/>
    <m/>
    <m/>
    <m/>
    <m/>
    <m/>
    <m/>
    <m/>
    <m/>
    <m/>
    <m/>
    <m/>
    <m/>
    <m/>
    <m/>
    <m/>
    <m/>
    <m/>
    <m/>
    <m/>
    <m/>
    <m/>
    <m/>
    <m/>
    <m/>
    <m/>
    <m/>
    <n v="12288"/>
    <m/>
    <m/>
    <m/>
    <n v="1616177"/>
    <m/>
    <n v="510929"/>
    <m/>
    <n v="-96732"/>
    <m/>
    <n v="-173193"/>
    <m/>
    <m/>
    <m/>
    <m/>
    <m/>
    <n v="33766"/>
    <m/>
    <m/>
    <m/>
    <m/>
    <m/>
    <m/>
    <m/>
    <m/>
    <m/>
    <m/>
    <m/>
    <m/>
    <m/>
    <m/>
    <m/>
    <m/>
    <m/>
    <n v="3902353"/>
    <n v="1237377"/>
    <n v="3108547"/>
    <n v="127098"/>
    <n v="3078190"/>
    <m/>
    <m/>
    <m/>
    <m/>
    <m/>
    <m/>
    <m/>
    <m/>
    <n v="10414"/>
    <m/>
    <n v="178305"/>
    <m/>
    <n v="232620"/>
    <n v="21807"/>
    <n v="205159"/>
    <n v="24464"/>
    <m/>
    <n v="60021"/>
    <n v="270306"/>
    <n v="198244"/>
    <n v="91181"/>
    <n v="672413"/>
    <n v="140313"/>
    <n v="79314"/>
    <n v="112259"/>
    <n v="2584163"/>
    <n v="51414"/>
    <n v="314057"/>
    <n v="24173"/>
    <n v="20651"/>
    <m/>
    <n v="22803"/>
    <n v="-143994"/>
    <n v="1567164"/>
    <m/>
    <n v="99494"/>
    <m/>
    <n v="4222666"/>
    <m/>
    <n v="5889324"/>
    <n v="5084851"/>
    <m/>
    <m/>
    <n v="804473"/>
    <n v="5889324"/>
    <n v="132768"/>
    <m/>
    <n v="7951"/>
    <m/>
    <n v="0"/>
    <m/>
    <n v="381119"/>
    <n v="75542"/>
    <n v="456661"/>
    <n v="-357167"/>
    <m/>
    <m/>
    <m/>
    <m/>
    <m/>
    <s v="-0.03"/>
    <n v="-152545.53"/>
    <n v="2077"/>
    <n v="0"/>
    <n v="2025"/>
    <n v="21769"/>
    <n v="41272"/>
    <n v="0"/>
    <n v="0"/>
    <n v="2466"/>
    <n v="6656"/>
    <n v="1912"/>
    <n v="7181"/>
    <n v="2177"/>
    <n v="13261"/>
    <n v="3796"/>
    <n v="2185"/>
    <n v="2057"/>
    <n v="13415"/>
    <n v="122249"/>
    <n v="0"/>
    <n v="0"/>
    <n v="0"/>
    <n v="0"/>
    <n v="0"/>
    <n v="0"/>
    <n v="0"/>
    <n v="136684"/>
    <n v="0"/>
    <n v="103181"/>
    <n v="906520"/>
    <n v="955274"/>
    <n v="0"/>
    <n v="0"/>
    <n v="133359"/>
    <n v="303988"/>
    <n v="63096"/>
    <n v="135793"/>
    <n v="47381"/>
    <n v="286903"/>
    <n v="109043"/>
    <n v="55745"/>
    <n v="87787"/>
    <n v="577599"/>
    <n v="3902353"/>
    <n v="0"/>
    <n v="0"/>
    <n v="0"/>
    <n v="0"/>
    <n v="0"/>
    <n v="0"/>
    <n v="0"/>
    <m/>
    <x v="0"/>
    <x v="0"/>
    <m/>
    <m/>
    <n v="6656"/>
    <m/>
    <x v="0"/>
    <x v="0"/>
    <m/>
    <m/>
    <n v="303988"/>
    <n v="95"/>
    <n v="146"/>
    <n v="61"/>
    <n v="68"/>
    <n v="107"/>
    <n v="40"/>
    <n v="34"/>
    <n v="47"/>
    <n v="24"/>
    <n v="1"/>
    <n v="0"/>
    <n v="0"/>
    <n v="1"/>
    <n v="0"/>
    <n v="0"/>
    <n v="1"/>
    <n v="0"/>
    <n v="0"/>
    <n v="0"/>
    <n v="0"/>
    <n v="0"/>
    <n v="0"/>
    <n v="0"/>
    <n v="0"/>
    <n v="1"/>
    <n v="0"/>
    <n v="0"/>
    <n v="0"/>
    <n v="0"/>
  </r>
  <r>
    <n v="206190188"/>
    <x v="243"/>
    <d v="2023-06-01T00:00:00"/>
    <d v="2024-05-31T00:00:00"/>
    <n v="366"/>
    <s v="In Process"/>
    <x v="0"/>
    <x v="17"/>
    <x v="0"/>
    <x v="0"/>
    <s v="11 - Los Angeles"/>
    <x v="32"/>
    <s v="562-949-2591"/>
    <s v="7246 ROSEMEAD BLVD."/>
    <s v="PICO RIVERA"/>
    <s v="90660"/>
    <s v="1861580029"/>
    <s v="KENT STEPHENS"/>
    <s v="No"/>
    <m/>
    <n v="99"/>
    <n v="99"/>
    <x v="2"/>
    <n v="36234"/>
    <n v="35106"/>
    <n v="96.89"/>
    <n v="207"/>
    <n v="199"/>
    <n v="6327"/>
    <m/>
    <n v="2192"/>
    <n v="26383"/>
    <m/>
    <m/>
    <n v="12"/>
    <n v="192"/>
    <x v="0"/>
    <n v="35106"/>
    <m/>
    <m/>
    <m/>
    <m/>
    <m/>
    <m/>
    <m/>
    <m/>
    <n v="10531800"/>
    <n v="2587107"/>
    <n v="2215094"/>
    <n v="27336"/>
    <n v="10931149"/>
    <n v="10926350"/>
    <n v="4799"/>
    <n v="-2"/>
    <m/>
    <m/>
    <n v="4797"/>
    <n v="1898100"/>
    <m/>
    <n v="657600"/>
    <n v="7914900"/>
    <m/>
    <m/>
    <n v="3600"/>
    <n v="57600"/>
    <n v="10531800"/>
    <m/>
    <m/>
    <m/>
    <m/>
    <m/>
    <m/>
    <m/>
    <m/>
    <n v="2523340"/>
    <m/>
    <m/>
    <m/>
    <m/>
    <m/>
    <n v="63497"/>
    <m/>
    <m/>
    <m/>
    <m/>
    <m/>
    <m/>
    <m/>
    <n v="270"/>
    <m/>
    <n v="495"/>
    <n v="0"/>
    <n v="805968"/>
    <n v="0"/>
    <n v="737352"/>
    <n v="126378"/>
    <n v="885808"/>
    <n v="6904"/>
    <m/>
    <n v="24202"/>
    <m/>
    <m/>
    <m/>
    <m/>
    <m/>
    <m/>
    <m/>
    <m/>
    <m/>
    <m/>
    <m/>
    <m/>
    <m/>
    <m/>
    <m/>
    <m/>
    <m/>
    <m/>
    <m/>
    <m/>
    <m/>
    <m/>
    <m/>
    <m/>
    <m/>
    <m/>
    <m/>
    <m/>
    <m/>
    <m/>
    <m/>
    <m/>
    <n v="-622398"/>
    <m/>
    <m/>
    <m/>
    <n v="63497"/>
    <m/>
    <n v="2716125"/>
    <m/>
    <m/>
    <m/>
    <m/>
    <m/>
    <n v="57870"/>
    <m/>
    <m/>
    <m/>
    <m/>
    <m/>
    <m/>
    <m/>
    <m/>
    <m/>
    <m/>
    <m/>
    <m/>
    <m/>
    <m/>
    <m/>
    <m/>
    <m/>
    <n v="6597571"/>
    <n v="847480"/>
    <n v="3481299"/>
    <n v="68253"/>
    <n v="4364914"/>
    <m/>
    <m/>
    <m/>
    <m/>
    <m/>
    <m/>
    <m/>
    <m/>
    <m/>
    <m/>
    <n v="202689"/>
    <m/>
    <n v="426693"/>
    <n v="210116"/>
    <n v="114590"/>
    <n v="18104"/>
    <m/>
    <n v="9109"/>
    <n v="422522"/>
    <n v="596790"/>
    <n v="383859"/>
    <n v="737259"/>
    <n v="25198"/>
    <n v="202512"/>
    <n v="109572"/>
    <n v="2945968"/>
    <n v="35232"/>
    <n v="13993"/>
    <n v="46521"/>
    <n v="60709"/>
    <m/>
    <m/>
    <m/>
    <n v="3312639"/>
    <m/>
    <n v="1749178"/>
    <m/>
    <n v="9600"/>
    <m/>
    <n v="5071417"/>
    <n v="2875054"/>
    <m/>
    <m/>
    <n v="2196363"/>
    <n v="5071417"/>
    <m/>
    <m/>
    <m/>
    <m/>
    <n v="1348643"/>
    <n v="713585"/>
    <m/>
    <n v="2728044"/>
    <n v="4790272"/>
    <n v="-3041094"/>
    <m/>
    <m/>
    <m/>
    <m/>
    <m/>
    <s v="0.27"/>
    <n v="776264.58000000007"/>
    <n v="2080"/>
    <n v="0"/>
    <n v="1097"/>
    <n v="34502"/>
    <n v="121610"/>
    <n v="0"/>
    <n v="0"/>
    <n v="0"/>
    <n v="36038"/>
    <n v="3663"/>
    <n v="28240"/>
    <n v="19373"/>
    <n v="21866"/>
    <n v="693"/>
    <n v="7384"/>
    <n v="2080"/>
    <n v="10433"/>
    <n v="289059"/>
    <n v="0"/>
    <n v="0"/>
    <n v="0"/>
    <n v="0"/>
    <n v="0"/>
    <n v="0"/>
    <n v="0"/>
    <n v="131066"/>
    <n v="0"/>
    <n v="54340"/>
    <n v="860343"/>
    <n v="2623991"/>
    <n v="0"/>
    <n v="0"/>
    <n v="0"/>
    <n v="734961"/>
    <n v="105251"/>
    <n v="471775"/>
    <n v="330950"/>
    <n v="398258"/>
    <n v="19328"/>
    <n v="164242"/>
    <n v="96988"/>
    <n v="606078"/>
    <n v="6597571"/>
    <n v="0"/>
    <n v="0"/>
    <n v="0"/>
    <n v="0"/>
    <n v="0"/>
    <n v="0"/>
    <n v="0"/>
    <m/>
    <x v="0"/>
    <x v="0"/>
    <m/>
    <m/>
    <n v="36038"/>
    <m/>
    <x v="0"/>
    <x v="0"/>
    <m/>
    <m/>
    <n v="734961"/>
    <n v="149"/>
    <n v="207"/>
    <n v="113"/>
    <n v="89"/>
    <n v="120"/>
    <n v="68"/>
    <n v="57"/>
    <n v="73"/>
    <n v="44"/>
    <n v="1"/>
    <n v="0"/>
    <n v="0"/>
    <n v="0"/>
    <n v="1"/>
    <n v="0"/>
    <n v="1"/>
    <n v="0"/>
    <n v="0"/>
    <n v="0"/>
    <n v="0"/>
    <n v="0"/>
    <n v="0"/>
    <n v="0"/>
    <n v="0"/>
    <n v="1"/>
    <n v="0"/>
    <n v="0"/>
    <n v="0"/>
    <n v="0"/>
  </r>
  <r>
    <n v="206190189"/>
    <x v="244"/>
    <d v="2024-01-01T00:00:00"/>
    <d v="2024-12-31T00:00:00"/>
    <n v="366"/>
    <s v="In Process"/>
    <x v="0"/>
    <x v="17"/>
    <x v="0"/>
    <x v="0"/>
    <s v="11 - Los Angeles"/>
    <x v="26"/>
    <s v="626-962-4489"/>
    <s v="919 NORTH SUNSET AVENUE"/>
    <s v="WEST COVINA"/>
    <s v="91790-0000"/>
    <s v="ZZT18368I"/>
    <s v="LARRY LEWIS"/>
    <s v="No"/>
    <m/>
    <n v="54"/>
    <n v="54"/>
    <x v="1"/>
    <n v="19764"/>
    <n v="14717"/>
    <n v="174.7"/>
    <n v="208"/>
    <n v="200"/>
    <n v="7151"/>
    <m/>
    <n v="266"/>
    <n v="5732"/>
    <n v="1300"/>
    <m/>
    <n v="45"/>
    <n v="223"/>
    <x v="0"/>
    <n v="14717"/>
    <m/>
    <m/>
    <m/>
    <m/>
    <m/>
    <m/>
    <m/>
    <m/>
    <n v="5148904"/>
    <n v="4797266"/>
    <n v="385594"/>
    <n v="28254"/>
    <n v="9588830"/>
    <n v="9159731"/>
    <n v="429099"/>
    <m/>
    <m/>
    <m/>
    <n v="429099"/>
    <n v="2502850"/>
    <m/>
    <n v="92541"/>
    <n v="2006200"/>
    <n v="452535"/>
    <m/>
    <n v="16750"/>
    <n v="78028"/>
    <n v="5148904"/>
    <m/>
    <m/>
    <m/>
    <m/>
    <m/>
    <m/>
    <m/>
    <m/>
    <n v="4068013"/>
    <m/>
    <m/>
    <m/>
    <n v="46074"/>
    <m/>
    <n v="4978"/>
    <m/>
    <n v="674238"/>
    <m/>
    <m/>
    <m/>
    <n v="3393"/>
    <m/>
    <n v="570"/>
    <m/>
    <n v="13041"/>
    <n v="83394"/>
    <n v="2007724"/>
    <n v="0"/>
    <n v="1854376"/>
    <n v="160389"/>
    <n v="566743"/>
    <n v="43132"/>
    <m/>
    <n v="68467"/>
    <m/>
    <m/>
    <m/>
    <m/>
    <m/>
    <m/>
    <m/>
    <m/>
    <m/>
    <m/>
    <m/>
    <m/>
    <m/>
    <m/>
    <m/>
    <m/>
    <m/>
    <m/>
    <m/>
    <m/>
    <m/>
    <m/>
    <m/>
    <m/>
    <m/>
    <m/>
    <m/>
    <m/>
    <m/>
    <m/>
    <m/>
    <m/>
    <n v="-177068"/>
    <m/>
    <m/>
    <m/>
    <n v="82613"/>
    <m/>
    <n v="70041"/>
    <m/>
    <n v="405810"/>
    <m/>
    <m/>
    <m/>
    <n v="4198"/>
    <m/>
    <m/>
    <m/>
    <m/>
    <m/>
    <m/>
    <m/>
    <m/>
    <m/>
    <m/>
    <m/>
    <m/>
    <m/>
    <m/>
    <m/>
    <m/>
    <m/>
    <n v="3790079"/>
    <n v="1040378"/>
    <n v="4329274"/>
    <n v="108023"/>
    <n v="2748352"/>
    <m/>
    <m/>
    <m/>
    <m/>
    <m/>
    <m/>
    <m/>
    <m/>
    <n v="37594"/>
    <n v="59823"/>
    <n v="339694"/>
    <m/>
    <n v="309019"/>
    <n v="81415"/>
    <n v="302212"/>
    <n v="24900"/>
    <m/>
    <n v="39255"/>
    <n v="283122"/>
    <n v="310829"/>
    <n v="15232"/>
    <n v="524995"/>
    <n v="63534"/>
    <n v="103703"/>
    <n v="129587"/>
    <n v="2732638"/>
    <n v="27918"/>
    <n v="640555"/>
    <n v="76290"/>
    <n v="12005"/>
    <m/>
    <m/>
    <n v="297059"/>
    <n v="2272165"/>
    <m/>
    <n v="48753"/>
    <m/>
    <n v="3399145"/>
    <n v="909785"/>
    <n v="6629848"/>
    <n v="3394801"/>
    <m/>
    <m/>
    <n v="3235047"/>
    <n v="6629848"/>
    <m/>
    <m/>
    <m/>
    <m/>
    <n v="0"/>
    <m/>
    <n v="61953"/>
    <n v="118561"/>
    <n v="180514"/>
    <n v="-131761"/>
    <m/>
    <m/>
    <m/>
    <m/>
    <m/>
    <s v="0.28"/>
    <n v="950544.28000000014"/>
    <n v="2307"/>
    <n v="0"/>
    <n v="4067"/>
    <n v="25037"/>
    <n v="44568"/>
    <n v="0"/>
    <n v="0"/>
    <n v="0"/>
    <n v="6865"/>
    <n v="4138"/>
    <n v="12393"/>
    <m/>
    <n v="14496"/>
    <n v="1917"/>
    <n v="3549"/>
    <n v="2243"/>
    <n v="16150"/>
    <n v="137730"/>
    <n v="0"/>
    <n v="0"/>
    <n v="0"/>
    <n v="0"/>
    <n v="0"/>
    <n v="0"/>
    <n v="0"/>
    <n v="162491"/>
    <n v="0"/>
    <n v="177902"/>
    <n v="879815"/>
    <n v="870867"/>
    <n v="0"/>
    <n v="0"/>
    <n v="0"/>
    <n v="322298"/>
    <n v="101263"/>
    <n v="200648"/>
    <m/>
    <n v="239611"/>
    <n v="46150"/>
    <n v="70276"/>
    <n v="105496"/>
    <n v="613262"/>
    <n v="3790079"/>
    <n v="0"/>
    <n v="0"/>
    <n v="0"/>
    <n v="0"/>
    <n v="0"/>
    <n v="0"/>
    <n v="0"/>
    <m/>
    <x v="0"/>
    <x v="0"/>
    <m/>
    <m/>
    <n v="6865"/>
    <m/>
    <x v="0"/>
    <x v="0"/>
    <m/>
    <m/>
    <n v="322298"/>
    <n v="88"/>
    <n v="122"/>
    <n v="58"/>
    <n v="55"/>
    <n v="79"/>
    <n v="33"/>
    <n v="34"/>
    <n v="47"/>
    <n v="22"/>
    <n v="1"/>
    <n v="0"/>
    <n v="0"/>
    <n v="1"/>
    <n v="0"/>
    <n v="0"/>
    <n v="1"/>
    <n v="0"/>
    <n v="0"/>
    <n v="0"/>
    <n v="0"/>
    <n v="0"/>
    <n v="0"/>
    <n v="0"/>
    <n v="0"/>
    <n v="1"/>
    <n v="0"/>
    <n v="0"/>
    <n v="0"/>
    <n v="0"/>
  </r>
  <r>
    <n v="206190190"/>
    <x v="245"/>
    <d v="2024-01-01T00:00:00"/>
    <d v="2024-12-31T00:00:00"/>
    <n v="366"/>
    <s v="In Process"/>
    <x v="0"/>
    <x v="17"/>
    <x v="0"/>
    <x v="0"/>
    <s v="11 - Los Angeles"/>
    <x v="27"/>
    <s v="562-432-5751"/>
    <s v="1913 EAST FIFTH STREET"/>
    <s v="LONG BEACH"/>
    <s v="90802"/>
    <s v="1639257165"/>
    <s v="HENRY MODOMO"/>
    <s v="Yes"/>
    <m/>
    <n v="196"/>
    <n v="196"/>
    <x v="0"/>
    <n v="71736"/>
    <n v="69931"/>
    <n v="224.4"/>
    <n v="168"/>
    <n v="164"/>
    <n v="9527"/>
    <m/>
    <n v="1948"/>
    <n v="57578"/>
    <m/>
    <n v="314"/>
    <m/>
    <n v="564"/>
    <x v="1"/>
    <n v="57167"/>
    <m/>
    <m/>
    <m/>
    <n v="12764"/>
    <m/>
    <m/>
    <m/>
    <m/>
    <n v="26404000"/>
    <n v="8269061"/>
    <n v="7624854"/>
    <n v="122559"/>
    <n v="27170766"/>
    <n v="25100640"/>
    <n v="2070126"/>
    <n v="3"/>
    <m/>
    <m/>
    <n v="2070129"/>
    <n v="3071450"/>
    <m/>
    <n v="674925"/>
    <n v="22273100"/>
    <m/>
    <n v="215325"/>
    <m/>
    <n v="169200"/>
    <n v="17150100"/>
    <m/>
    <m/>
    <m/>
    <n v="9253900"/>
    <m/>
    <m/>
    <m/>
    <m/>
    <n v="7798753"/>
    <m/>
    <m/>
    <m/>
    <n v="218082"/>
    <m/>
    <m/>
    <m/>
    <m/>
    <m/>
    <n v="232642"/>
    <m/>
    <n v="19584"/>
    <m/>
    <m/>
    <m/>
    <n v="115437"/>
    <n v="17232"/>
    <n v="2923141"/>
    <n v="0"/>
    <n v="2639114"/>
    <n v="533005"/>
    <n v="1919449"/>
    <n v="97854"/>
    <m/>
    <n v="23829"/>
    <m/>
    <m/>
    <m/>
    <m/>
    <m/>
    <m/>
    <m/>
    <m/>
    <m/>
    <m/>
    <m/>
    <m/>
    <m/>
    <m/>
    <m/>
    <m/>
    <m/>
    <m/>
    <m/>
    <m/>
    <m/>
    <m/>
    <m/>
    <m/>
    <m/>
    <m/>
    <m/>
    <m/>
    <m/>
    <m/>
    <m/>
    <m/>
    <n v="3014197"/>
    <m/>
    <m/>
    <m/>
    <n v="336768"/>
    <m/>
    <n v="3954566"/>
    <m/>
    <m/>
    <m/>
    <n v="286372"/>
    <m/>
    <n v="32951"/>
    <m/>
    <m/>
    <m/>
    <m/>
    <m/>
    <m/>
    <m/>
    <m/>
    <m/>
    <m/>
    <m/>
    <m/>
    <m/>
    <m/>
    <m/>
    <m/>
    <m/>
    <n v="12082105"/>
    <n v="2945227"/>
    <n v="10073308"/>
    <n v="645628"/>
    <n v="8270660"/>
    <m/>
    <m/>
    <m/>
    <n v="4813724"/>
    <m/>
    <m/>
    <m/>
    <m/>
    <n v="100"/>
    <m/>
    <n v="615024"/>
    <m/>
    <n v="545888"/>
    <n v="100999"/>
    <n v="252817"/>
    <n v="54061"/>
    <m/>
    <n v="30756"/>
    <n v="772839"/>
    <n v="423479"/>
    <n v="333063"/>
    <n v="1545965"/>
    <n v="259008"/>
    <n v="372203"/>
    <n v="63157"/>
    <n v="5303328"/>
    <n v="27457"/>
    <n v="1176000"/>
    <n v="68585"/>
    <n v="18727"/>
    <m/>
    <m/>
    <n v="52800"/>
    <n v="5784018"/>
    <m/>
    <n v="498729"/>
    <n v="70797"/>
    <n v="13866"/>
    <m/>
    <n v="6367410"/>
    <n v="3172573"/>
    <m/>
    <m/>
    <n v="3194837"/>
    <n v="6367410"/>
    <m/>
    <n v="13866"/>
    <n v="12310"/>
    <m/>
    <n v="0"/>
    <m/>
    <n v="1124082"/>
    <n v="1957503"/>
    <n v="3081585"/>
    <n v="-2582856"/>
    <m/>
    <m/>
    <m/>
    <m/>
    <m/>
    <s v="1.23"/>
    <n v="3902264.79"/>
    <n v="4211"/>
    <n v="0"/>
    <n v="22532"/>
    <n v="88760"/>
    <n v="166441"/>
    <n v="20931"/>
    <n v="0"/>
    <n v="10530"/>
    <m/>
    <n v="5191"/>
    <m/>
    <m/>
    <n v="35784"/>
    <n v="7899"/>
    <n v="15659"/>
    <n v="1036"/>
    <n v="19920"/>
    <n v="398894"/>
    <n v="0"/>
    <n v="0"/>
    <n v="0"/>
    <n v="0"/>
    <n v="0"/>
    <n v="0"/>
    <n v="0"/>
    <n v="282372"/>
    <n v="0"/>
    <n v="1221492"/>
    <n v="3342498"/>
    <n v="3865108"/>
    <n v="782646"/>
    <n v="0"/>
    <n v="442896"/>
    <m/>
    <n v="127150"/>
    <m/>
    <m/>
    <n v="701805"/>
    <n v="208245"/>
    <n v="292734"/>
    <n v="47028"/>
    <n v="768131"/>
    <n v="12082105"/>
    <n v="0"/>
    <n v="0"/>
    <n v="0"/>
    <n v="0"/>
    <n v="0"/>
    <n v="0"/>
    <n v="0"/>
    <m/>
    <x v="0"/>
    <x v="0"/>
    <m/>
    <m/>
    <m/>
    <m/>
    <x v="0"/>
    <x v="0"/>
    <m/>
    <m/>
    <m/>
    <n v="274"/>
    <n v="432"/>
    <n v="191"/>
    <n v="181"/>
    <n v="295"/>
    <n v="127"/>
    <n v="103"/>
    <n v="171"/>
    <n v="71"/>
    <n v="1"/>
    <n v="0"/>
    <n v="0"/>
    <n v="0"/>
    <n v="0"/>
    <n v="1"/>
    <n v="1"/>
    <n v="0"/>
    <n v="0"/>
    <n v="0"/>
    <n v="1"/>
    <n v="0"/>
    <n v="0"/>
    <n v="0"/>
    <n v="0"/>
    <n v="1"/>
    <n v="0"/>
    <n v="0"/>
    <n v="0"/>
    <n v="0"/>
  </r>
  <r>
    <n v="206190192"/>
    <x v="246"/>
    <d v="2024-01-01T00:00:00"/>
    <d v="2024-12-31T00:00:00"/>
    <n v="366"/>
    <s v="In Process"/>
    <x v="0"/>
    <x v="17"/>
    <x v="0"/>
    <x v="0"/>
    <s v="11 - Los Angeles"/>
    <x v="42"/>
    <s v="818-352-1454"/>
    <s v="7660 WYNGATE ST"/>
    <s v="TUJUNGA"/>
    <s v="91042"/>
    <s v="ZZT05146K"/>
    <s v="SCOTT S KUNZ"/>
    <s v="Yes"/>
    <m/>
    <n v="92"/>
    <n v="92"/>
    <x v="2"/>
    <n v="33672"/>
    <n v="32061"/>
    <n v="221.97"/>
    <n v="352"/>
    <n v="403"/>
    <n v="7429"/>
    <n v="611"/>
    <n v="1832"/>
    <n v="20907"/>
    <m/>
    <m/>
    <n v="88"/>
    <n v="1194"/>
    <x v="0"/>
    <n v="32061"/>
    <m/>
    <m/>
    <m/>
    <m/>
    <m/>
    <m/>
    <m/>
    <m/>
    <n v="13465620"/>
    <n v="12385215"/>
    <n v="10543998"/>
    <n v="19004"/>
    <n v="15325841"/>
    <n v="14547515"/>
    <n v="778326"/>
    <n v="1239034"/>
    <m/>
    <m/>
    <n v="2017360"/>
    <n v="3120180"/>
    <n v="256620"/>
    <n v="769440"/>
    <n v="8780940"/>
    <m/>
    <m/>
    <n v="36960"/>
    <n v="501480"/>
    <n v="13465620"/>
    <m/>
    <m/>
    <m/>
    <m/>
    <m/>
    <m/>
    <m/>
    <m/>
    <n v="10796102"/>
    <m/>
    <n v="688133"/>
    <m/>
    <n v="9568"/>
    <m/>
    <n v="887162"/>
    <m/>
    <m/>
    <m/>
    <m/>
    <m/>
    <m/>
    <m/>
    <n v="4250"/>
    <m/>
    <n v="0"/>
    <n v="0"/>
    <n v="6014300"/>
    <n v="0"/>
    <n v="5659650"/>
    <n v="358500"/>
    <n v="322649"/>
    <n v="9365"/>
    <m/>
    <n v="20751"/>
    <m/>
    <m/>
    <m/>
    <m/>
    <m/>
    <m/>
    <m/>
    <m/>
    <m/>
    <m/>
    <m/>
    <m/>
    <m/>
    <m/>
    <m/>
    <m/>
    <m/>
    <m/>
    <m/>
    <m/>
    <m/>
    <m/>
    <m/>
    <m/>
    <m/>
    <m/>
    <m/>
    <m/>
    <n v="-1308"/>
    <m/>
    <m/>
    <m/>
    <n v="6767768"/>
    <m/>
    <n v="598854"/>
    <m/>
    <n v="58613"/>
    <m/>
    <n v="2990057"/>
    <m/>
    <m/>
    <m/>
    <m/>
    <m/>
    <n v="130014"/>
    <m/>
    <m/>
    <m/>
    <m/>
    <m/>
    <m/>
    <m/>
    <m/>
    <m/>
    <m/>
    <m/>
    <m/>
    <m/>
    <m/>
    <m/>
    <m/>
    <m/>
    <n v="6763116"/>
    <n v="1660094"/>
    <n v="6124305"/>
    <n v="124620"/>
    <n v="5443850"/>
    <m/>
    <m/>
    <m/>
    <m/>
    <m/>
    <m/>
    <m/>
    <m/>
    <n v="34934"/>
    <m/>
    <n v="411638"/>
    <m/>
    <n v="370842"/>
    <n v="51493"/>
    <n v="212693"/>
    <n v="14735"/>
    <m/>
    <n v="125946"/>
    <n v="380780"/>
    <n v="208104"/>
    <n v="197039"/>
    <n v="1022043"/>
    <n v="166782"/>
    <n v="164172"/>
    <n v="138968"/>
    <n v="3685105"/>
    <n v="62467"/>
    <n v="1156928"/>
    <n v="100521"/>
    <n v="27250"/>
    <m/>
    <n v="281560"/>
    <n v="289665"/>
    <n v="1717014"/>
    <m/>
    <n v="681135"/>
    <m/>
    <n v="19402790"/>
    <m/>
    <n v="21800939"/>
    <n v="23497327"/>
    <m/>
    <m/>
    <n v="-1696388"/>
    <n v="21800939"/>
    <n v="729938"/>
    <m/>
    <n v="30887"/>
    <m/>
    <n v="0"/>
    <m/>
    <n v="1196295"/>
    <n v="766362"/>
    <n v="1962657"/>
    <n v="-1281522"/>
    <m/>
    <m/>
    <m/>
    <m/>
    <m/>
    <s v="0.00"/>
    <n v="0"/>
    <n v="2035"/>
    <n v="0"/>
    <n v="6006"/>
    <n v="36481"/>
    <n v="80449"/>
    <n v="0"/>
    <n v="0"/>
    <n v="4192"/>
    <n v="16166"/>
    <n v="1993"/>
    <n v="7682"/>
    <n v="7954"/>
    <n v="18164"/>
    <n v="3905"/>
    <n v="4739"/>
    <n v="2001"/>
    <n v="19679"/>
    <n v="211446"/>
    <n v="0"/>
    <n v="0"/>
    <n v="0"/>
    <n v="0"/>
    <n v="0"/>
    <n v="0"/>
    <n v="0"/>
    <n v="181585"/>
    <n v="0"/>
    <n v="348956"/>
    <n v="1629760"/>
    <n v="1789175"/>
    <n v="0"/>
    <n v="0"/>
    <n v="171002"/>
    <n v="673171"/>
    <n v="82640"/>
    <n v="132823"/>
    <n v="123034"/>
    <n v="384394"/>
    <n v="140286"/>
    <n v="118489"/>
    <n v="120564"/>
    <n v="867237"/>
    <n v="6763116"/>
    <n v="0"/>
    <n v="0"/>
    <n v="0"/>
    <n v="0"/>
    <n v="0"/>
    <n v="0"/>
    <n v="0"/>
    <m/>
    <x v="0"/>
    <x v="0"/>
    <m/>
    <m/>
    <n v="16166"/>
    <m/>
    <x v="0"/>
    <x v="0"/>
    <m/>
    <m/>
    <n v="673171"/>
    <n v="160"/>
    <n v="195"/>
    <n v="133"/>
    <n v="113"/>
    <n v="141"/>
    <n v="93"/>
    <n v="56"/>
    <n v="67"/>
    <n v="47"/>
    <n v="1"/>
    <n v="0"/>
    <n v="0"/>
    <n v="0"/>
    <n v="1"/>
    <n v="0"/>
    <n v="1"/>
    <n v="0"/>
    <n v="0"/>
    <n v="0"/>
    <n v="0"/>
    <n v="0"/>
    <n v="0"/>
    <n v="0"/>
    <n v="0"/>
    <n v="1"/>
    <n v="0"/>
    <n v="0"/>
    <n v="0"/>
    <n v="0"/>
  </r>
  <r>
    <n v="206190193"/>
    <x v="247"/>
    <d v="2024-01-01T00:00:00"/>
    <d v="2024-12-31T00:00:00"/>
    <n v="366"/>
    <s v="In Process"/>
    <x v="0"/>
    <x v="17"/>
    <x v="0"/>
    <x v="0"/>
    <s v="11 - Los Angeles"/>
    <x v="26"/>
    <s v="626-963-6091"/>
    <s v="638 E COLORADO AVE"/>
    <s v="GLENDORA"/>
    <s v="91740"/>
    <s v="1710469663"/>
    <s v="CHAB BATAC"/>
    <s v="Yes"/>
    <m/>
    <n v="96"/>
    <n v="96"/>
    <x v="2"/>
    <n v="35136"/>
    <n v="33748"/>
    <n v="225.35"/>
    <n v="347"/>
    <n v="351"/>
    <n v="7707"/>
    <n v="387"/>
    <n v="2077"/>
    <n v="22628"/>
    <m/>
    <n v="331"/>
    <n v="130"/>
    <n v="488"/>
    <x v="0"/>
    <n v="33748"/>
    <m/>
    <m/>
    <m/>
    <m/>
    <m/>
    <m/>
    <m/>
    <m/>
    <n v="10278941"/>
    <n v="2177589"/>
    <n v="-2422552"/>
    <n v="12958"/>
    <n v="14892040"/>
    <n v="13756230"/>
    <n v="1135810"/>
    <n v="-42131"/>
    <n v="12590"/>
    <m/>
    <n v="1081089"/>
    <n v="2353075"/>
    <n v="118528"/>
    <n v="694135"/>
    <n v="6822559"/>
    <m/>
    <n v="101377"/>
    <n v="39650"/>
    <n v="149617"/>
    <n v="10278941"/>
    <m/>
    <m/>
    <m/>
    <m/>
    <m/>
    <m/>
    <m/>
    <m/>
    <n v="1869617"/>
    <m/>
    <n v="90184"/>
    <m/>
    <n v="22247"/>
    <m/>
    <n v="116479"/>
    <m/>
    <m/>
    <m/>
    <n v="77133"/>
    <m/>
    <n v="567"/>
    <m/>
    <n v="1362"/>
    <m/>
    <n v="9949"/>
    <n v="1186"/>
    <n v="879061"/>
    <n v="0"/>
    <n v="832649"/>
    <n v="227619"/>
    <n v="192579"/>
    <n v="9007"/>
    <m/>
    <n v="25539"/>
    <m/>
    <m/>
    <m/>
    <m/>
    <m/>
    <m/>
    <m/>
    <m/>
    <m/>
    <m/>
    <m/>
    <m/>
    <m/>
    <m/>
    <m/>
    <m/>
    <m/>
    <m/>
    <m/>
    <m/>
    <m/>
    <m/>
    <m/>
    <m/>
    <m/>
    <m/>
    <m/>
    <m/>
    <m/>
    <m/>
    <m/>
    <m/>
    <n v="-2134494"/>
    <m/>
    <n v="-56676"/>
    <m/>
    <n v="6895"/>
    <m/>
    <n v="-187205"/>
    <m/>
    <m/>
    <m/>
    <n v="-48474"/>
    <m/>
    <n v="-2598"/>
    <m/>
    <m/>
    <m/>
    <m/>
    <m/>
    <m/>
    <m/>
    <m/>
    <m/>
    <m/>
    <m/>
    <m/>
    <m/>
    <m/>
    <m/>
    <m/>
    <m/>
    <n v="6374723"/>
    <n v="1354731"/>
    <n v="6026776"/>
    <n v="286856"/>
    <n v="5545119"/>
    <m/>
    <m/>
    <m/>
    <m/>
    <m/>
    <m/>
    <m/>
    <m/>
    <n v="10658"/>
    <n v="19555"/>
    <n v="447822"/>
    <m/>
    <n v="390362"/>
    <n v="95433"/>
    <n v="193927"/>
    <n v="9709"/>
    <m/>
    <n v="26079"/>
    <n v="464897"/>
    <n v="234501"/>
    <n v="217146"/>
    <n v="848509"/>
    <n v="199671"/>
    <n v="228328"/>
    <n v="145549"/>
    <n v="3825044"/>
    <n v="54920"/>
    <n v="523793"/>
    <n v="31885"/>
    <n v="18046"/>
    <m/>
    <n v="3621"/>
    <n v="221656"/>
    <n v="6080973"/>
    <m/>
    <n v="292761"/>
    <n v="9173"/>
    <n v="1980337"/>
    <n v="2137536"/>
    <n v="10500780"/>
    <n v="9298708"/>
    <m/>
    <m/>
    <n v="1202072"/>
    <n v="10500780"/>
    <m/>
    <n v="1902783"/>
    <m/>
    <m/>
    <n v="0"/>
    <m/>
    <n v="322166"/>
    <n v="166888"/>
    <n v="489054"/>
    <n v="-196293"/>
    <m/>
    <m/>
    <m/>
    <m/>
    <m/>
    <s v="0.00"/>
    <n v="0"/>
    <n v="1955"/>
    <n v="0"/>
    <n v="4846"/>
    <n v="36025"/>
    <n v="89003"/>
    <n v="0"/>
    <n v="0"/>
    <n v="11894"/>
    <m/>
    <n v="3809"/>
    <n v="9440"/>
    <n v="7804"/>
    <n v="17712"/>
    <n v="6232"/>
    <n v="10064"/>
    <n v="2796"/>
    <n v="26889"/>
    <n v="228469"/>
    <n v="0"/>
    <n v="0"/>
    <n v="1340"/>
    <n v="786"/>
    <n v="0"/>
    <n v="0"/>
    <n v="2126"/>
    <n v="149172"/>
    <n v="0"/>
    <n v="247723"/>
    <n v="1389547"/>
    <n v="2165596"/>
    <n v="0"/>
    <n v="0"/>
    <n v="367024"/>
    <m/>
    <n v="102802"/>
    <n v="166731"/>
    <n v="142599"/>
    <n v="387608"/>
    <n v="160103"/>
    <n v="180151"/>
    <n v="119459"/>
    <n v="796208"/>
    <n v="6374723"/>
    <n v="0"/>
    <n v="0"/>
    <n v="64498"/>
    <n v="23776"/>
    <n v="0"/>
    <n v="0"/>
    <n v="88274"/>
    <m/>
    <x v="0"/>
    <x v="0"/>
    <m/>
    <m/>
    <m/>
    <m/>
    <x v="0"/>
    <x v="0"/>
    <m/>
    <m/>
    <m/>
    <n v="174"/>
    <n v="238"/>
    <n v="78"/>
    <n v="121"/>
    <n v="175"/>
    <n v="44"/>
    <n v="75"/>
    <n v="112"/>
    <n v="30"/>
    <n v="1"/>
    <n v="0"/>
    <n v="0"/>
    <n v="0"/>
    <n v="1"/>
    <n v="0"/>
    <n v="1"/>
    <n v="0"/>
    <n v="0"/>
    <n v="0"/>
    <n v="0"/>
    <n v="0"/>
    <n v="0"/>
    <n v="0"/>
    <n v="0"/>
    <n v="1"/>
    <n v="0"/>
    <n v="0"/>
    <n v="0"/>
    <n v="0"/>
  </r>
  <r>
    <n v="206190194"/>
    <x v="248"/>
    <d v="2024-01-01T00:00:00"/>
    <d v="2024-12-31T00:00:00"/>
    <n v="366"/>
    <s v="In Process"/>
    <x v="0"/>
    <x v="17"/>
    <x v="0"/>
    <x v="0"/>
    <s v="11 - Los Angeles"/>
    <x v="28"/>
    <s v="626-289-3763"/>
    <s v="537 W LIVE OAK"/>
    <s v="SAN GABRIEL"/>
    <s v="91776"/>
    <s v="1194805630"/>
    <s v="CHRISTOPHER TURNEY"/>
    <s v="Yes"/>
    <m/>
    <n v="99"/>
    <n v="99"/>
    <x v="2"/>
    <n v="36234"/>
    <n v="34387"/>
    <n v="218.45"/>
    <n v="185"/>
    <n v="178"/>
    <n v="3392"/>
    <m/>
    <n v="842"/>
    <n v="27079"/>
    <m/>
    <n v="2181"/>
    <n v="593"/>
    <n v="300"/>
    <x v="0"/>
    <n v="34387"/>
    <m/>
    <m/>
    <m/>
    <m/>
    <m/>
    <m/>
    <m/>
    <m/>
    <n v="10659970"/>
    <n v="5119332"/>
    <n v="4740604"/>
    <n v="43295"/>
    <n v="11081993"/>
    <n v="12235663"/>
    <n v="-1153670"/>
    <n v="-2"/>
    <m/>
    <m/>
    <n v="-1153672"/>
    <n v="1051520"/>
    <m/>
    <n v="261020"/>
    <n v="8394490"/>
    <m/>
    <n v="676110"/>
    <n v="183830"/>
    <n v="93000"/>
    <n v="10659970"/>
    <m/>
    <m/>
    <m/>
    <m/>
    <m/>
    <m/>
    <m/>
    <m/>
    <n v="3333789"/>
    <m/>
    <m/>
    <m/>
    <n v="12615"/>
    <m/>
    <m/>
    <m/>
    <m/>
    <m/>
    <n v="1769720"/>
    <m/>
    <n v="3208"/>
    <m/>
    <m/>
    <m/>
    <n v="40028"/>
    <n v="0"/>
    <n v="1597038"/>
    <n v="0"/>
    <n v="1741838"/>
    <n v="402557"/>
    <n v="1233476"/>
    <n v="81098"/>
    <m/>
    <n v="23297"/>
    <m/>
    <m/>
    <m/>
    <m/>
    <m/>
    <m/>
    <m/>
    <m/>
    <m/>
    <m/>
    <m/>
    <m/>
    <m/>
    <m/>
    <m/>
    <m/>
    <m/>
    <m/>
    <m/>
    <m/>
    <m/>
    <m/>
    <m/>
    <m/>
    <m/>
    <m/>
    <m/>
    <m/>
    <m/>
    <m/>
    <m/>
    <m/>
    <n v="1478252"/>
    <m/>
    <m/>
    <m/>
    <n v="32537"/>
    <m/>
    <n v="1834969"/>
    <m/>
    <m/>
    <m/>
    <n v="1380623"/>
    <m/>
    <n v="14223"/>
    <m/>
    <m/>
    <m/>
    <m/>
    <m/>
    <m/>
    <m/>
    <m/>
    <m/>
    <m/>
    <m/>
    <m/>
    <m/>
    <m/>
    <m/>
    <m/>
    <m/>
    <n v="5836072"/>
    <n v="1364419"/>
    <n v="5035172"/>
    <n v="309065"/>
    <n v="5524182"/>
    <m/>
    <m/>
    <m/>
    <m/>
    <m/>
    <m/>
    <m/>
    <m/>
    <n v="3022"/>
    <m/>
    <n v="270093"/>
    <m/>
    <n v="278860"/>
    <n v="90225"/>
    <n v="173290"/>
    <n v="38399"/>
    <m/>
    <n v="21415"/>
    <n v="317450"/>
    <n v="418684"/>
    <n v="145957"/>
    <n v="848394"/>
    <n v="114739"/>
    <n v="246850"/>
    <n v="63748"/>
    <n v="2916052"/>
    <n v="26746"/>
    <n v="653400"/>
    <n v="46530"/>
    <n v="12427"/>
    <m/>
    <m/>
    <n v="25200"/>
    <n v="2587124"/>
    <m/>
    <n v="1084096"/>
    <n v="110142"/>
    <m/>
    <m/>
    <n v="3781362"/>
    <n v="1573964"/>
    <m/>
    <m/>
    <n v="2207398"/>
    <n v="3781362"/>
    <m/>
    <m/>
    <n v="7738"/>
    <m/>
    <n v="0"/>
    <m/>
    <n v="1166062"/>
    <n v="915932"/>
    <n v="2081994"/>
    <n v="-997898"/>
    <m/>
    <m/>
    <m/>
    <m/>
    <m/>
    <s v="0.54"/>
    <n v="849940.56"/>
    <n v="2195"/>
    <n v="0"/>
    <n v="6800"/>
    <n v="35600"/>
    <n v="85442"/>
    <n v="0"/>
    <n v="0"/>
    <n v="3402"/>
    <m/>
    <m/>
    <n v="14456"/>
    <n v="5563"/>
    <n v="19260"/>
    <n v="3486"/>
    <n v="10274"/>
    <n v="953"/>
    <n v="16478"/>
    <n v="203909"/>
    <n v="0"/>
    <n v="238"/>
    <n v="812"/>
    <n v="2498"/>
    <n v="0"/>
    <n v="0"/>
    <n v="3548"/>
    <n v="151087"/>
    <n v="0"/>
    <n v="397187"/>
    <n v="1460490"/>
    <n v="1994464"/>
    <n v="0"/>
    <n v="0"/>
    <n v="164629"/>
    <m/>
    <m/>
    <n v="293196"/>
    <n v="95660"/>
    <n v="396907"/>
    <n v="92997"/>
    <n v="197509"/>
    <n v="50329"/>
    <n v="541617"/>
    <n v="5836072"/>
    <n v="0"/>
    <n v="27018"/>
    <n v="50795"/>
    <n v="123149"/>
    <n v="0"/>
    <n v="0"/>
    <n v="200962"/>
    <m/>
    <x v="0"/>
    <x v="0"/>
    <m/>
    <m/>
    <m/>
    <m/>
    <x v="0"/>
    <x v="0"/>
    <m/>
    <m/>
    <m/>
    <n v="140"/>
    <n v="269"/>
    <n v="68"/>
    <n v="96"/>
    <n v="202"/>
    <n v="36"/>
    <n v="62"/>
    <n v="124"/>
    <n v="28"/>
    <n v="1"/>
    <n v="0"/>
    <n v="0"/>
    <n v="0"/>
    <n v="1"/>
    <n v="0"/>
    <n v="1"/>
    <n v="0"/>
    <n v="0"/>
    <n v="0"/>
    <n v="0"/>
    <n v="0"/>
    <n v="0"/>
    <n v="0"/>
    <n v="0"/>
    <n v="1"/>
    <n v="0"/>
    <n v="0"/>
    <n v="0"/>
    <n v="0"/>
  </r>
  <r>
    <n v="206190201"/>
    <x v="249"/>
    <d v="2024-01-01T00:00:00"/>
    <d v="2024-12-31T00:00:00"/>
    <n v="366"/>
    <s v="In Process"/>
    <x v="0"/>
    <x v="17"/>
    <x v="0"/>
    <x v="0"/>
    <s v="11 - Los Angeles"/>
    <x v="38"/>
    <s v="310-537-2500"/>
    <s v="3611 IMPERIAL HWY"/>
    <s v="LYNWOOD"/>
    <s v="90262"/>
    <s v="1144214628"/>
    <s v="ALLISON PEASE"/>
    <s v="Yes"/>
    <m/>
    <n v="99"/>
    <n v="99"/>
    <x v="2"/>
    <n v="36234"/>
    <n v="33770"/>
    <n v="213.19"/>
    <n v="187"/>
    <n v="184"/>
    <n v="6682"/>
    <n v="1433"/>
    <n v="1587"/>
    <n v="22341"/>
    <m/>
    <n v="1"/>
    <n v="38"/>
    <n v="1688"/>
    <x v="0"/>
    <n v="33770"/>
    <m/>
    <m/>
    <m/>
    <m/>
    <m/>
    <m/>
    <m/>
    <m/>
    <n v="13389576"/>
    <n v="4228334"/>
    <n v="2439679"/>
    <n v="23632"/>
    <n v="15201863"/>
    <n v="13740765"/>
    <n v="1461098"/>
    <n v="15885"/>
    <n v="12590"/>
    <m/>
    <n v="1464393"/>
    <n v="2441498"/>
    <n v="550328"/>
    <n v="645853"/>
    <n v="9041628"/>
    <m/>
    <n v="378"/>
    <n v="14364"/>
    <n v="695527"/>
    <n v="13389576"/>
    <m/>
    <m/>
    <m/>
    <m/>
    <m/>
    <m/>
    <m/>
    <m/>
    <n v="3577367"/>
    <m/>
    <n v="415620"/>
    <m/>
    <n v="5503"/>
    <m/>
    <n v="136613"/>
    <m/>
    <m/>
    <m/>
    <n v="81974"/>
    <m/>
    <n v="4058"/>
    <m/>
    <n v="7199"/>
    <m/>
    <n v="26750"/>
    <n v="31999"/>
    <n v="1684790"/>
    <n v="0"/>
    <n v="1704250"/>
    <n v="473555"/>
    <n v="253120"/>
    <n v="15900"/>
    <m/>
    <n v="37970"/>
    <m/>
    <m/>
    <m/>
    <m/>
    <m/>
    <m/>
    <m/>
    <m/>
    <m/>
    <m/>
    <m/>
    <m/>
    <m/>
    <m/>
    <m/>
    <m/>
    <m/>
    <m/>
    <m/>
    <m/>
    <m/>
    <m/>
    <m/>
    <m/>
    <m/>
    <m/>
    <m/>
    <m/>
    <n v="11475"/>
    <m/>
    <m/>
    <m/>
    <n v="-869905"/>
    <m/>
    <n v="252775"/>
    <m/>
    <n v="-53581"/>
    <m/>
    <n v="2881859"/>
    <m/>
    <m/>
    <m/>
    <n v="-10597"/>
    <m/>
    <n v="227653"/>
    <m/>
    <m/>
    <m/>
    <m/>
    <m/>
    <m/>
    <m/>
    <m/>
    <m/>
    <m/>
    <m/>
    <m/>
    <m/>
    <m/>
    <m/>
    <m/>
    <m/>
    <n v="6358298"/>
    <n v="1415225"/>
    <n v="5967242"/>
    <n v="316195"/>
    <n v="5390037"/>
    <m/>
    <m/>
    <m/>
    <m/>
    <m/>
    <m/>
    <m/>
    <m/>
    <n v="17828"/>
    <n v="27110"/>
    <n v="648532"/>
    <m/>
    <n v="623767"/>
    <n v="169855"/>
    <n v="176796"/>
    <n v="8994"/>
    <m/>
    <n v="83986"/>
    <n v="398903"/>
    <n v="360281"/>
    <n v="102188"/>
    <n v="921245"/>
    <n v="125484"/>
    <n v="153716"/>
    <n v="209361"/>
    <n v="3727434"/>
    <n v="92969"/>
    <n v="452742"/>
    <n v="47943"/>
    <n v="20607"/>
    <m/>
    <m/>
    <n v="-19013"/>
    <n v="5405314"/>
    <m/>
    <n v="461019"/>
    <n v="688503"/>
    <n v="694678"/>
    <n v="1395988"/>
    <n v="8645502"/>
    <n v="6226703"/>
    <n v="1437852"/>
    <m/>
    <n v="980947"/>
    <n v="8645502"/>
    <n v="2195661"/>
    <m/>
    <n v="4460402"/>
    <m/>
    <n v="0"/>
    <m/>
    <n v="665958"/>
    <n v="493801"/>
    <n v="1159759"/>
    <n v="-698740"/>
    <m/>
    <m/>
    <m/>
    <m/>
    <m/>
    <s v="0.13"/>
    <n v="809471.39"/>
    <n v="2048"/>
    <n v="0"/>
    <n v="5581"/>
    <n v="30461"/>
    <n v="81664"/>
    <n v="0"/>
    <n v="0"/>
    <n v="4770"/>
    <m/>
    <n v="2088"/>
    <n v="13966"/>
    <n v="3892"/>
    <n v="20449"/>
    <n v="3777"/>
    <n v="4939"/>
    <n v="3456"/>
    <n v="17590"/>
    <n v="194681"/>
    <n v="0"/>
    <n v="0"/>
    <n v="250"/>
    <n v="962"/>
    <n v="0"/>
    <n v="0"/>
    <n v="1212"/>
    <n v="229204"/>
    <n v="0"/>
    <n v="378371"/>
    <n v="1289786"/>
    <n v="2023955"/>
    <n v="0"/>
    <n v="0"/>
    <n v="265917"/>
    <m/>
    <n v="55732"/>
    <n v="255570"/>
    <n v="68360"/>
    <n v="460675"/>
    <n v="98752"/>
    <n v="113846"/>
    <n v="171537"/>
    <n v="946593"/>
    <n v="6358298"/>
    <n v="0"/>
    <n v="0"/>
    <n v="10584"/>
    <n v="23830"/>
    <n v="0"/>
    <n v="0"/>
    <n v="34414"/>
    <m/>
    <x v="0"/>
    <x v="0"/>
    <m/>
    <m/>
    <m/>
    <m/>
    <x v="0"/>
    <x v="0"/>
    <m/>
    <m/>
    <m/>
    <n v="118"/>
    <n v="171"/>
    <n v="84"/>
    <n v="78"/>
    <n v="117"/>
    <n v="55"/>
    <n v="50"/>
    <n v="76"/>
    <n v="38"/>
    <n v="1"/>
    <n v="0"/>
    <n v="0"/>
    <n v="0"/>
    <n v="1"/>
    <n v="0"/>
    <n v="1"/>
    <n v="0"/>
    <n v="0"/>
    <n v="0"/>
    <n v="0"/>
    <n v="0"/>
    <n v="0"/>
    <n v="0"/>
    <n v="0"/>
    <n v="1"/>
    <n v="0"/>
    <n v="0"/>
    <n v="0"/>
    <n v="0"/>
  </r>
  <r>
    <n v="206190204"/>
    <x v="250"/>
    <d v="2024-01-01T00:00:00"/>
    <d v="2024-12-31T00:00:00"/>
    <n v="366"/>
    <s v="In Process"/>
    <x v="0"/>
    <x v="17"/>
    <x v="0"/>
    <x v="0"/>
    <s v="11 - Los Angeles"/>
    <x v="38"/>
    <s v="310-639-8111"/>
    <s v="2309 N SANTA FE AVE"/>
    <s v="COMPTON"/>
    <s v="90222"/>
    <s v="1356716815"/>
    <s v="ROBERTO PEREZ"/>
    <s v="Yes"/>
    <m/>
    <n v="99"/>
    <n v="99"/>
    <x v="2"/>
    <n v="36234"/>
    <n v="34880"/>
    <n v="225.85"/>
    <n v="196"/>
    <n v="202"/>
    <n v="9329"/>
    <m/>
    <n v="933"/>
    <n v="23523"/>
    <m/>
    <m/>
    <m/>
    <n v="1095"/>
    <x v="0"/>
    <n v="34880"/>
    <m/>
    <m/>
    <m/>
    <m/>
    <m/>
    <m/>
    <m/>
    <m/>
    <n v="11384471"/>
    <n v="2094378"/>
    <n v="-4597743"/>
    <n v="20917"/>
    <n v="18097509"/>
    <n v="14578611"/>
    <n v="3518898"/>
    <n v="-7525"/>
    <n v="12590"/>
    <m/>
    <n v="3498783"/>
    <n v="3060162"/>
    <n v="14344"/>
    <n v="303405"/>
    <n v="7661326"/>
    <m/>
    <m/>
    <m/>
    <n v="345234"/>
    <n v="11384471"/>
    <m/>
    <m/>
    <m/>
    <m/>
    <m/>
    <m/>
    <m/>
    <m/>
    <n v="2046886"/>
    <m/>
    <n v="8315"/>
    <m/>
    <n v="3894"/>
    <m/>
    <n v="35268"/>
    <m/>
    <m/>
    <m/>
    <m/>
    <m/>
    <n v="15"/>
    <m/>
    <m/>
    <m/>
    <n v="4874"/>
    <n v="20195"/>
    <n v="650920"/>
    <n v="0"/>
    <n v="709271"/>
    <n v="112212"/>
    <n v="590842"/>
    <n v="0"/>
    <m/>
    <n v="6064"/>
    <m/>
    <m/>
    <m/>
    <m/>
    <m/>
    <m/>
    <m/>
    <m/>
    <m/>
    <m/>
    <m/>
    <m/>
    <m/>
    <m/>
    <m/>
    <m/>
    <m/>
    <m/>
    <m/>
    <m/>
    <m/>
    <m/>
    <m/>
    <m/>
    <m/>
    <m/>
    <m/>
    <m/>
    <m/>
    <m/>
    <m/>
    <m/>
    <n v="-4549541"/>
    <m/>
    <n v="-22158"/>
    <m/>
    <n v="16761"/>
    <m/>
    <n v="-57394"/>
    <m/>
    <m/>
    <m/>
    <m/>
    <m/>
    <n v="14589"/>
    <m/>
    <m/>
    <m/>
    <m/>
    <m/>
    <m/>
    <m/>
    <m/>
    <m/>
    <m/>
    <m/>
    <m/>
    <m/>
    <m/>
    <m/>
    <m/>
    <m/>
    <n v="6446935"/>
    <n v="1577764"/>
    <n v="6553912"/>
    <n v="314252"/>
    <n v="5572632"/>
    <m/>
    <m/>
    <m/>
    <m/>
    <m/>
    <m/>
    <m/>
    <m/>
    <n v="7400"/>
    <n v="25675"/>
    <n v="377616"/>
    <m/>
    <n v="391726"/>
    <n v="52689"/>
    <n v="192471"/>
    <m/>
    <m/>
    <n v="8210"/>
    <n v="433590"/>
    <n v="454937"/>
    <n v="131833"/>
    <n v="869014"/>
    <n v="226391"/>
    <n v="391756"/>
    <n v="143174"/>
    <n v="4073334"/>
    <n v="102765"/>
    <n v="690470"/>
    <n v="129023"/>
    <n v="39127"/>
    <m/>
    <m/>
    <n v="264778"/>
    <n v="5158180"/>
    <m/>
    <n v="178624"/>
    <n v="8250"/>
    <n v="15005154"/>
    <n v="304272"/>
    <n v="20654480"/>
    <n v="6259031"/>
    <m/>
    <m/>
    <n v="14395449"/>
    <n v="20654480"/>
    <m/>
    <n v="14922009"/>
    <m/>
    <m/>
    <n v="0"/>
    <m/>
    <n v="214021"/>
    <n v="282823"/>
    <n v="496844"/>
    <n v="-318220"/>
    <m/>
    <m/>
    <m/>
    <m/>
    <m/>
    <s v="0.01"/>
    <n v="62590.31"/>
    <n v="2107"/>
    <n v="0"/>
    <n v="4684"/>
    <n v="29873"/>
    <n v="84104"/>
    <n v="0"/>
    <n v="0"/>
    <n v="10067"/>
    <m/>
    <n v="6104"/>
    <n v="15657"/>
    <n v="5075"/>
    <n v="17732"/>
    <n v="7449"/>
    <n v="17180"/>
    <n v="2337"/>
    <n v="13836"/>
    <n v="216205"/>
    <n v="0"/>
    <n v="0"/>
    <n v="2385"/>
    <n v="5719"/>
    <n v="0"/>
    <n v="0"/>
    <n v="8104"/>
    <n v="167129"/>
    <n v="0"/>
    <n v="248661"/>
    <n v="1225452"/>
    <n v="1987236"/>
    <n v="0"/>
    <n v="0"/>
    <n v="478420"/>
    <m/>
    <n v="147685"/>
    <n v="290477"/>
    <n v="87143"/>
    <n v="384492"/>
    <n v="173427"/>
    <n v="311817"/>
    <n v="118597"/>
    <n v="826399"/>
    <n v="6446935"/>
    <n v="0"/>
    <n v="0"/>
    <n v="121397"/>
    <n v="169135"/>
    <n v="0"/>
    <n v="0"/>
    <n v="290532"/>
    <m/>
    <x v="0"/>
    <x v="0"/>
    <m/>
    <m/>
    <m/>
    <m/>
    <x v="0"/>
    <x v="0"/>
    <m/>
    <m/>
    <m/>
    <n v="132"/>
    <n v="157"/>
    <n v="90"/>
    <n v="76"/>
    <n v="92"/>
    <n v="51"/>
    <n v="51"/>
    <n v="63"/>
    <n v="35"/>
    <n v="1"/>
    <n v="0"/>
    <n v="0"/>
    <n v="0"/>
    <n v="1"/>
    <n v="0"/>
    <n v="1"/>
    <n v="0"/>
    <n v="0"/>
    <n v="0"/>
    <n v="0"/>
    <n v="0"/>
    <n v="0"/>
    <n v="0"/>
    <n v="0"/>
    <n v="1"/>
    <n v="0"/>
    <n v="0"/>
    <n v="0"/>
    <n v="0"/>
  </r>
  <r>
    <n v="206190207"/>
    <x v="251"/>
    <d v="2024-01-01T00:00:00"/>
    <d v="2024-12-31T00:00:00"/>
    <n v="366"/>
    <s v="In Process"/>
    <x v="0"/>
    <x v="17"/>
    <x v="0"/>
    <x v="0"/>
    <s v="11 - Los Angeles"/>
    <x v="40"/>
    <s v="818-790-6798"/>
    <s v="716 SOUTH FAIR OAKS"/>
    <s v="PASADENA"/>
    <s v="91105"/>
    <s v="ZZT05341"/>
    <s v="JANICE INVENCION"/>
    <s v="Yes"/>
    <m/>
    <n v="75"/>
    <n v="75"/>
    <x v="2"/>
    <n v="27450"/>
    <n v="22727"/>
    <n v="195.5"/>
    <n v="247"/>
    <n v="190"/>
    <n v="2545"/>
    <m/>
    <n v="1577"/>
    <n v="12621"/>
    <m/>
    <n v="1818"/>
    <n v="2242"/>
    <n v="1924"/>
    <x v="0"/>
    <n v="22727"/>
    <m/>
    <m/>
    <m/>
    <m/>
    <m/>
    <m/>
    <m/>
    <m/>
    <n v="8115626"/>
    <n v="1670662"/>
    <n v="678276"/>
    <n v="227457"/>
    <n v="9335469"/>
    <n v="11063448"/>
    <n v="-1727979"/>
    <n v="1"/>
    <m/>
    <m/>
    <n v="-1727978"/>
    <n v="1018000"/>
    <m/>
    <n v="550954"/>
    <n v="4409378"/>
    <m/>
    <n v="727200"/>
    <n v="761394"/>
    <n v="648700"/>
    <n v="8115626"/>
    <m/>
    <m/>
    <m/>
    <m/>
    <m/>
    <m/>
    <m/>
    <m/>
    <n v="973820"/>
    <m/>
    <m/>
    <m/>
    <n v="1444"/>
    <m/>
    <n v="11552"/>
    <m/>
    <m/>
    <m/>
    <n v="562183"/>
    <m/>
    <n v="121663"/>
    <m/>
    <m/>
    <m/>
    <n v="18063"/>
    <n v="0"/>
    <n v="571601"/>
    <n v="0"/>
    <n v="534397"/>
    <n v="6714"/>
    <n v="461338"/>
    <n v="25162"/>
    <m/>
    <n v="53387"/>
    <m/>
    <m/>
    <m/>
    <m/>
    <m/>
    <m/>
    <m/>
    <m/>
    <m/>
    <m/>
    <m/>
    <m/>
    <m/>
    <m/>
    <m/>
    <m/>
    <m/>
    <m/>
    <m/>
    <m/>
    <m/>
    <m/>
    <m/>
    <m/>
    <m/>
    <m/>
    <m/>
    <m/>
    <m/>
    <m/>
    <m/>
    <m/>
    <n v="-14844"/>
    <m/>
    <m/>
    <m/>
    <n v="117981"/>
    <m/>
    <n v="175532"/>
    <m/>
    <m/>
    <m/>
    <n v="371022"/>
    <m/>
    <n v="28585"/>
    <m/>
    <m/>
    <m/>
    <m/>
    <m/>
    <m/>
    <m/>
    <m/>
    <m/>
    <m/>
    <m/>
    <m/>
    <m/>
    <m/>
    <m/>
    <m/>
    <m/>
    <n v="4216277"/>
    <n v="1108356"/>
    <n v="5738815"/>
    <m/>
    <n v="4471249"/>
    <m/>
    <m/>
    <m/>
    <m/>
    <m/>
    <m/>
    <m/>
    <m/>
    <n v="15034"/>
    <n v="22226"/>
    <n v="235278"/>
    <m/>
    <n v="224210"/>
    <n v="1954"/>
    <n v="112101"/>
    <n v="19042"/>
    <m/>
    <n v="16958"/>
    <n v="294383"/>
    <n v="320531"/>
    <n v="190088"/>
    <n v="782502"/>
    <n v="100089"/>
    <n v="159100"/>
    <n v="95439"/>
    <n v="2542996"/>
    <n v="155076"/>
    <n v="720000"/>
    <n v="130606"/>
    <n v="62357"/>
    <m/>
    <n v="293924"/>
    <n v="98305"/>
    <n v="6015601"/>
    <n v="7715"/>
    <n v="721167"/>
    <n v="8938"/>
    <n v="5869315"/>
    <m/>
    <n v="12622736"/>
    <n v="5258254"/>
    <m/>
    <n v="7825673"/>
    <n v="-461191"/>
    <n v="12622736"/>
    <n v="4928447"/>
    <n v="5869315"/>
    <m/>
    <n v="7825673"/>
    <n v="0"/>
    <m/>
    <n v="979744"/>
    <n v="1086848"/>
    <n v="2066592"/>
    <n v="-1345425"/>
    <m/>
    <m/>
    <m/>
    <n v="7825673"/>
    <m/>
    <s v="-0.03"/>
    <n v="-157747.62"/>
    <n v="3534"/>
    <n v="0"/>
    <n v="7766"/>
    <n v="21347"/>
    <n v="49153"/>
    <n v="0"/>
    <n v="0"/>
    <n v="1410"/>
    <m/>
    <n v="4761"/>
    <m/>
    <m/>
    <n v="18525"/>
    <n v="1922"/>
    <n v="5243"/>
    <n v="1639"/>
    <n v="14068"/>
    <n v="129368"/>
    <n v="0"/>
    <n v="45"/>
    <n v="14586"/>
    <n v="0"/>
    <n v="0"/>
    <n v="9229"/>
    <n v="23860"/>
    <n v="136610"/>
    <n v="0"/>
    <n v="428263"/>
    <n v="962781"/>
    <n v="1326837"/>
    <n v="0"/>
    <n v="0"/>
    <n v="82123"/>
    <m/>
    <n v="70477"/>
    <m/>
    <m/>
    <n v="420012"/>
    <n v="75172"/>
    <n v="128395"/>
    <n v="74917"/>
    <n v="510690"/>
    <n v="4216277"/>
    <n v="0"/>
    <n v="1813"/>
    <n v="437580"/>
    <n v="0"/>
    <n v="0"/>
    <n v="461442"/>
    <n v="900835"/>
    <m/>
    <x v="0"/>
    <x v="0"/>
    <m/>
    <m/>
    <m/>
    <m/>
    <x v="0"/>
    <x v="0"/>
    <m/>
    <m/>
    <m/>
    <n v="110"/>
    <n v="180"/>
    <n v="55"/>
    <n v="84"/>
    <n v="140"/>
    <n v="40"/>
    <n v="58"/>
    <n v="102"/>
    <n v="21"/>
    <n v="1"/>
    <n v="0"/>
    <n v="0"/>
    <n v="0"/>
    <n v="1"/>
    <n v="0"/>
    <n v="1"/>
    <n v="0"/>
    <n v="0"/>
    <n v="0"/>
    <n v="0"/>
    <n v="0"/>
    <n v="0"/>
    <n v="0"/>
    <n v="0"/>
    <n v="1"/>
    <n v="0"/>
    <n v="0"/>
    <n v="0"/>
    <n v="0"/>
  </r>
  <r>
    <n v="206190208"/>
    <x v="252"/>
    <d v="2024-01-01T00:00:00"/>
    <d v="2024-12-31T00:00:00"/>
    <n v="366"/>
    <s v="In Process"/>
    <x v="0"/>
    <x v="17"/>
    <x v="0"/>
    <x v="0"/>
    <s v="11 - Los Angeles"/>
    <x v="25"/>
    <s v="213-748-0491"/>
    <s v="230 EAST ADAMS BLVD"/>
    <s v="LOS ANGELES"/>
    <s v="90011"/>
    <s v="1215922570"/>
    <s v="MARK GALECK"/>
    <s v="Yes"/>
    <m/>
    <n v="88"/>
    <n v="88"/>
    <x v="2"/>
    <n v="32208"/>
    <n v="29863"/>
    <n v="213.43"/>
    <n v="93"/>
    <n v="112"/>
    <n v="6773"/>
    <m/>
    <n v="3507"/>
    <n v="17388"/>
    <m/>
    <n v="1486"/>
    <n v="140"/>
    <n v="569"/>
    <x v="0"/>
    <n v="29863"/>
    <m/>
    <m/>
    <m/>
    <m/>
    <m/>
    <m/>
    <m/>
    <m/>
    <n v="12278826"/>
    <n v="2005486"/>
    <n v="1668677"/>
    <n v="11613"/>
    <n v="12627248"/>
    <n v="11232432"/>
    <n v="1394816"/>
    <m/>
    <m/>
    <m/>
    <n v="1394816"/>
    <n v="5956218"/>
    <m/>
    <n v="1023008"/>
    <n v="4447912"/>
    <m/>
    <n v="660799"/>
    <n v="50833"/>
    <n v="140056"/>
    <n v="12278826"/>
    <m/>
    <m/>
    <m/>
    <m/>
    <m/>
    <m/>
    <m/>
    <m/>
    <n v="1816456"/>
    <m/>
    <m/>
    <m/>
    <n v="24428"/>
    <m/>
    <n v="52386"/>
    <m/>
    <m/>
    <m/>
    <n v="110277"/>
    <m/>
    <n v="1936"/>
    <m/>
    <n v="3"/>
    <m/>
    <n v="0"/>
    <n v="0"/>
    <n v="879380"/>
    <n v="0"/>
    <n v="780676"/>
    <n v="215041"/>
    <n v="104531"/>
    <n v="13346"/>
    <m/>
    <n v="12512"/>
    <m/>
    <m/>
    <m/>
    <m/>
    <m/>
    <m/>
    <m/>
    <m/>
    <m/>
    <m/>
    <m/>
    <m/>
    <m/>
    <m/>
    <m/>
    <m/>
    <m/>
    <m/>
    <m/>
    <m/>
    <m/>
    <m/>
    <m/>
    <m/>
    <m/>
    <m/>
    <m/>
    <m/>
    <m/>
    <m/>
    <m/>
    <m/>
    <n v="1616770"/>
    <m/>
    <m/>
    <m/>
    <n v="132192"/>
    <m/>
    <n v="-161657"/>
    <m/>
    <m/>
    <m/>
    <n v="90271"/>
    <m/>
    <n v="-8899"/>
    <m/>
    <m/>
    <m/>
    <m/>
    <m/>
    <m/>
    <m/>
    <m/>
    <m/>
    <m/>
    <m/>
    <m/>
    <m/>
    <m/>
    <m/>
    <m/>
    <m/>
    <n v="5461381"/>
    <n v="1058324"/>
    <n v="4712727"/>
    <n v="203243"/>
    <n v="4859517"/>
    <m/>
    <m/>
    <m/>
    <m/>
    <m/>
    <m/>
    <m/>
    <m/>
    <n v="5327"/>
    <m/>
    <n v="338120"/>
    <m/>
    <n v="221296"/>
    <n v="64139"/>
    <n v="135749"/>
    <n v="23006"/>
    <m/>
    <n v="11175"/>
    <n v="327457"/>
    <n v="225032"/>
    <n v="156477"/>
    <n v="772888"/>
    <n v="78411"/>
    <n v="164197"/>
    <m/>
    <n v="2658514"/>
    <n v="77758"/>
    <n v="686400"/>
    <n v="38236"/>
    <n v="13733"/>
    <m/>
    <m/>
    <n v="375000"/>
    <n v="4585658"/>
    <m/>
    <n v="177168"/>
    <n v="31673"/>
    <n v="274312"/>
    <n v="762667"/>
    <n v="5831478"/>
    <n v="1852372"/>
    <m/>
    <m/>
    <n v="3979106"/>
    <n v="5831478"/>
    <m/>
    <m/>
    <n v="22753"/>
    <m/>
    <n v="0"/>
    <m/>
    <n v="158298"/>
    <n v="45641"/>
    <n v="203939"/>
    <n v="-26771"/>
    <m/>
    <m/>
    <m/>
    <m/>
    <m/>
    <s v="0.38"/>
    <n v="703901.36"/>
    <n v="2209"/>
    <n v="0"/>
    <n v="4671"/>
    <n v="28260"/>
    <n v="76648"/>
    <n v="0"/>
    <n v="0"/>
    <n v="2614"/>
    <n v="6545"/>
    <n v="3198"/>
    <n v="8770"/>
    <n v="6589"/>
    <n v="18109"/>
    <n v="2063"/>
    <n v="6443"/>
    <m/>
    <n v="13757"/>
    <n v="179876"/>
    <n v="0"/>
    <n v="572"/>
    <n v="6169"/>
    <n v="569"/>
    <n v="0"/>
    <n v="0"/>
    <n v="7310"/>
    <n v="173634"/>
    <n v="0"/>
    <n v="288898"/>
    <n v="1228887"/>
    <n v="1819445"/>
    <n v="0"/>
    <n v="0"/>
    <n v="122699"/>
    <n v="313666"/>
    <n v="101844"/>
    <n v="156472"/>
    <n v="115298"/>
    <n v="368297"/>
    <n v="57305"/>
    <n v="131065"/>
    <m/>
    <n v="583871"/>
    <n v="5461381"/>
    <n v="0"/>
    <n v="39434"/>
    <n v="280053"/>
    <n v="19945"/>
    <n v="0"/>
    <n v="0"/>
    <n v="339432"/>
    <m/>
    <x v="0"/>
    <x v="0"/>
    <m/>
    <m/>
    <n v="6545"/>
    <m/>
    <x v="0"/>
    <x v="0"/>
    <m/>
    <m/>
    <n v="313666"/>
    <n v="124"/>
    <n v="189"/>
    <n v="75"/>
    <n v="70"/>
    <n v="106"/>
    <n v="48"/>
    <n v="45"/>
    <n v="59"/>
    <n v="35"/>
    <n v="1"/>
    <n v="0"/>
    <n v="0"/>
    <n v="0"/>
    <n v="1"/>
    <n v="0"/>
    <n v="1"/>
    <n v="0"/>
    <n v="0"/>
    <n v="0"/>
    <n v="0"/>
    <n v="0"/>
    <n v="0"/>
    <n v="0"/>
    <n v="0"/>
    <n v="1"/>
    <n v="0"/>
    <n v="0"/>
    <n v="0"/>
    <n v="0"/>
  </r>
  <r>
    <n v="206190209"/>
    <x v="253"/>
    <d v="2024-01-01T00:00:00"/>
    <d v="2024-12-31T00:00:00"/>
    <n v="366"/>
    <s v="In Process"/>
    <x v="0"/>
    <x v="17"/>
    <x v="0"/>
    <x v="0"/>
    <s v="11 - Los Angeles"/>
    <x v="27"/>
    <s v="310-320-0961"/>
    <s v="21521 SOUTH VERMONT AVENUE"/>
    <s v="TORRANCE"/>
    <s v="90501-0000"/>
    <s v="1053392639"/>
    <s v="ANGELICA DOMINGO"/>
    <s v="Yes"/>
    <m/>
    <n v="127"/>
    <n v="127"/>
    <x v="0"/>
    <n v="46482"/>
    <n v="39975"/>
    <n v="201.77"/>
    <n v="248"/>
    <n v="243"/>
    <n v="3855"/>
    <m/>
    <n v="2378"/>
    <n v="27363"/>
    <n v="3253"/>
    <m/>
    <n v="1404"/>
    <n v="1722"/>
    <x v="0"/>
    <n v="39975"/>
    <m/>
    <m/>
    <m/>
    <m/>
    <m/>
    <m/>
    <m/>
    <m/>
    <n v="12671150"/>
    <n v="3718849"/>
    <n v="2429435"/>
    <n v="35371"/>
    <n v="13995935"/>
    <n v="14994013"/>
    <n v="-998078"/>
    <n v="-44076"/>
    <m/>
    <n v="-3"/>
    <n v="-1042151"/>
    <n v="1349250"/>
    <m/>
    <n v="740700"/>
    <n v="8480400"/>
    <n v="1094500"/>
    <m/>
    <n v="458850"/>
    <n v="547450"/>
    <n v="12671150"/>
    <m/>
    <m/>
    <m/>
    <m/>
    <m/>
    <m/>
    <m/>
    <m/>
    <n v="1971301"/>
    <m/>
    <m/>
    <m/>
    <n v="40711"/>
    <m/>
    <n v="97659"/>
    <m/>
    <n v="1581160"/>
    <m/>
    <m/>
    <m/>
    <n v="22003"/>
    <m/>
    <n v="6015"/>
    <m/>
    <n v="252689"/>
    <n v="31760"/>
    <n v="1266693"/>
    <n v="0"/>
    <n v="1102638"/>
    <n v="74187"/>
    <n v="749938"/>
    <n v="139150"/>
    <m/>
    <n v="101794"/>
    <m/>
    <m/>
    <m/>
    <m/>
    <m/>
    <m/>
    <m/>
    <m/>
    <m/>
    <m/>
    <m/>
    <m/>
    <m/>
    <m/>
    <m/>
    <m/>
    <n v="17684"/>
    <m/>
    <m/>
    <m/>
    <m/>
    <m/>
    <m/>
    <m/>
    <m/>
    <m/>
    <m/>
    <m/>
    <n v="174450"/>
    <m/>
    <m/>
    <m/>
    <n v="-98065"/>
    <m/>
    <m/>
    <m/>
    <n v="278756"/>
    <m/>
    <n v="656925"/>
    <m/>
    <n v="1317170"/>
    <m/>
    <m/>
    <m/>
    <n v="82515"/>
    <m/>
    <m/>
    <m/>
    <m/>
    <m/>
    <m/>
    <m/>
    <m/>
    <m/>
    <m/>
    <m/>
    <m/>
    <m/>
    <m/>
    <m/>
    <m/>
    <m/>
    <n v="6842664"/>
    <n v="1709721"/>
    <n v="6441628"/>
    <n v="444911"/>
    <n v="6023739"/>
    <m/>
    <m/>
    <m/>
    <m/>
    <m/>
    <m/>
    <m/>
    <m/>
    <n v="15675"/>
    <n v="23484"/>
    <n v="379154"/>
    <m/>
    <n v="359164"/>
    <n v="105294"/>
    <n v="154188"/>
    <n v="70502"/>
    <m/>
    <n v="72806"/>
    <n v="656191"/>
    <n v="317729"/>
    <n v="387653"/>
    <n v="1315782"/>
    <n v="137117"/>
    <n v="223967"/>
    <n v="121374"/>
    <n v="3501050"/>
    <n v="113014"/>
    <n v="916679"/>
    <n v="49735"/>
    <n v="49716"/>
    <m/>
    <m/>
    <m/>
    <n v="3592167"/>
    <m/>
    <n v="759449"/>
    <m/>
    <m/>
    <m/>
    <n v="4351616"/>
    <n v="3315079"/>
    <m/>
    <m/>
    <n v="1036537"/>
    <n v="4351616"/>
    <m/>
    <m/>
    <m/>
    <m/>
    <n v="0"/>
    <m/>
    <n v="1007062"/>
    <n v="917571"/>
    <n v="1924633"/>
    <n v="-1165184"/>
    <m/>
    <m/>
    <m/>
    <m/>
    <m/>
    <s v="0.36"/>
    <n v="1193428.44"/>
    <n v="2064"/>
    <n v="0"/>
    <n v="13041"/>
    <n v="25701"/>
    <n v="106480"/>
    <n v="0"/>
    <n v="0"/>
    <n v="8755"/>
    <m/>
    <n v="12432"/>
    <n v="11208"/>
    <n v="14945"/>
    <n v="27497"/>
    <n v="3838"/>
    <n v="6147"/>
    <n v="1984"/>
    <n v="15296"/>
    <n v="249388"/>
    <n v="0"/>
    <n v="0"/>
    <n v="0"/>
    <n v="8"/>
    <n v="0"/>
    <n v="0"/>
    <n v="8"/>
    <n v="129002"/>
    <n v="0"/>
    <n v="620450"/>
    <n v="992385"/>
    <n v="2512541"/>
    <n v="0"/>
    <n v="0"/>
    <n v="411713"/>
    <m/>
    <n v="272794"/>
    <n v="206500"/>
    <n v="277468"/>
    <n v="588821"/>
    <n v="102571"/>
    <n v="141116"/>
    <n v="88171"/>
    <n v="499132"/>
    <n v="6842664"/>
    <n v="0"/>
    <n v="0"/>
    <n v="0"/>
    <n v="176"/>
    <n v="0"/>
    <n v="0"/>
    <n v="176"/>
    <m/>
    <x v="0"/>
    <x v="0"/>
    <m/>
    <m/>
    <m/>
    <m/>
    <x v="0"/>
    <x v="0"/>
    <m/>
    <m/>
    <m/>
    <n v="150"/>
    <n v="200"/>
    <n v="112"/>
    <n v="96"/>
    <n v="132"/>
    <n v="68"/>
    <n v="63"/>
    <n v="84"/>
    <n v="45"/>
    <n v="1"/>
    <n v="0"/>
    <n v="0"/>
    <n v="0"/>
    <n v="0"/>
    <n v="1"/>
    <n v="1"/>
    <n v="0"/>
    <n v="0"/>
    <n v="0"/>
    <n v="0"/>
    <n v="0"/>
    <n v="0"/>
    <n v="0"/>
    <n v="0"/>
    <n v="1"/>
    <n v="0"/>
    <n v="0"/>
    <n v="0"/>
    <n v="0"/>
  </r>
  <r>
    <n v="206190210"/>
    <x v="254"/>
    <d v="2024-01-01T00:00:00"/>
    <d v="2024-12-31T00:00:00"/>
    <n v="366"/>
    <s v="In Process"/>
    <x v="0"/>
    <x v="17"/>
    <x v="0"/>
    <x v="0"/>
    <s v="11 - Los Angeles"/>
    <x v="15"/>
    <s v="818-881-4540"/>
    <s v="7120 CORBIN AVE"/>
    <s v="RESEDA"/>
    <s v="91335"/>
    <s v="ZZT06066H"/>
    <s v="MATTHEW LINDONGAN"/>
    <s v="Yes"/>
    <s v="BQ OPERATIONS HOLDINGS LLC"/>
    <n v="157"/>
    <n v="157"/>
    <x v="0"/>
    <n v="57462"/>
    <n v="52891"/>
    <n v="221.64"/>
    <n v="453"/>
    <n v="498"/>
    <n v="8370"/>
    <n v="2090"/>
    <n v="1787"/>
    <n v="35669"/>
    <m/>
    <n v="3269"/>
    <n v="48"/>
    <n v="1658"/>
    <x v="0"/>
    <n v="52891"/>
    <m/>
    <m/>
    <m/>
    <m/>
    <m/>
    <m/>
    <m/>
    <m/>
    <n v="30676780"/>
    <n v="3987898"/>
    <n v="10415701"/>
    <n v="26276"/>
    <n v="24275253"/>
    <n v="22951007"/>
    <n v="1324246"/>
    <n v="336570"/>
    <n v="800"/>
    <m/>
    <n v="1660016"/>
    <n v="4854600"/>
    <n v="1212200"/>
    <n v="1036460"/>
    <n v="20688020"/>
    <m/>
    <n v="1896020"/>
    <n v="27840"/>
    <n v="961640"/>
    <n v="30676780"/>
    <m/>
    <m/>
    <m/>
    <m/>
    <m/>
    <m/>
    <m/>
    <m/>
    <n v="2761844"/>
    <m/>
    <m/>
    <m/>
    <n v="4408"/>
    <m/>
    <n v="46240"/>
    <m/>
    <m/>
    <m/>
    <n v="1172043"/>
    <m/>
    <n v="1269"/>
    <m/>
    <n v="2094"/>
    <m/>
    <n v="21858"/>
    <n v="0"/>
    <n v="1689840"/>
    <n v="9306"/>
    <n v="1414410"/>
    <n v="390660"/>
    <n v="347876"/>
    <n v="58877"/>
    <m/>
    <n v="55071"/>
    <m/>
    <m/>
    <m/>
    <m/>
    <m/>
    <m/>
    <m/>
    <m/>
    <m/>
    <m/>
    <m/>
    <m/>
    <m/>
    <m/>
    <m/>
    <m/>
    <m/>
    <m/>
    <m/>
    <m/>
    <m/>
    <m/>
    <m/>
    <m/>
    <m/>
    <m/>
    <m/>
    <m/>
    <n v="8706"/>
    <m/>
    <m/>
    <m/>
    <n v="574348"/>
    <m/>
    <m/>
    <m/>
    <n v="269098"/>
    <m/>
    <n v="7930360"/>
    <m/>
    <m/>
    <m/>
    <n v="1155613"/>
    <m/>
    <n v="477576"/>
    <m/>
    <m/>
    <m/>
    <m/>
    <m/>
    <m/>
    <m/>
    <m/>
    <m/>
    <m/>
    <m/>
    <m/>
    <m/>
    <m/>
    <m/>
    <m/>
    <m/>
    <n v="9477218"/>
    <n v="1797461"/>
    <n v="11676328"/>
    <n v="421206"/>
    <n v="9166668"/>
    <m/>
    <m/>
    <m/>
    <m/>
    <m/>
    <m/>
    <m/>
    <m/>
    <n v="2430"/>
    <n v="31575"/>
    <n v="727741"/>
    <m/>
    <n v="607773"/>
    <n v="182124"/>
    <n v="385542"/>
    <n v="54387"/>
    <m/>
    <n v="54829"/>
    <n v="687762"/>
    <n v="429308"/>
    <n v="184539"/>
    <n v="1567965"/>
    <n v="188710"/>
    <n v="129903"/>
    <n v="132105"/>
    <n v="5945445"/>
    <n v="138397"/>
    <n v="1899079"/>
    <n v="259775"/>
    <n v="2221"/>
    <m/>
    <n v="18603"/>
    <n v="154126"/>
    <n v="4651907"/>
    <m/>
    <n v="1770593"/>
    <n v="-45454"/>
    <n v="4915915"/>
    <n v="40924"/>
    <n v="11333885"/>
    <n v="4019439"/>
    <m/>
    <m/>
    <n v="7314446"/>
    <n v="11333885"/>
    <m/>
    <n v="4915915"/>
    <n v="301547"/>
    <m/>
    <n v="20501"/>
    <n v="1663136"/>
    <m/>
    <n v="470143"/>
    <n v="2153780"/>
    <n v="-383187"/>
    <m/>
    <m/>
    <m/>
    <m/>
    <m/>
    <s v="-0.04"/>
    <n v="-160777.56"/>
    <n v="1579"/>
    <n v="0"/>
    <n v="15456"/>
    <n v="46245"/>
    <n v="128121"/>
    <n v="0"/>
    <n v="0"/>
    <n v="12795"/>
    <m/>
    <n v="3890"/>
    <m/>
    <m/>
    <n v="3897"/>
    <n v="5108"/>
    <n v="5875"/>
    <n v="2608"/>
    <n v="31176"/>
    <n v="256750"/>
    <n v="0"/>
    <n v="0"/>
    <n v="0"/>
    <n v="0"/>
    <n v="0"/>
    <n v="0"/>
    <n v="0"/>
    <n v="209329"/>
    <n v="0"/>
    <n v="808906"/>
    <n v="1879329"/>
    <n v="3512555"/>
    <n v="0"/>
    <n v="0"/>
    <n v="873586"/>
    <m/>
    <n v="100888"/>
    <m/>
    <m/>
    <n v="198878"/>
    <n v="142393"/>
    <n v="108596"/>
    <n v="110981"/>
    <n v="1531777"/>
    <n v="9477218"/>
    <n v="0"/>
    <n v="0"/>
    <n v="0"/>
    <n v="0"/>
    <n v="0"/>
    <n v="0"/>
    <n v="0"/>
    <m/>
    <x v="0"/>
    <x v="0"/>
    <m/>
    <m/>
    <m/>
    <m/>
    <x v="0"/>
    <x v="0"/>
    <m/>
    <m/>
    <m/>
    <n v="143"/>
    <n v="207"/>
    <n v="107"/>
    <n v="105"/>
    <n v="153"/>
    <n v="80"/>
    <n v="62"/>
    <n v="84"/>
    <n v="51"/>
    <n v="1"/>
    <n v="0"/>
    <n v="0"/>
    <n v="0"/>
    <n v="0"/>
    <n v="1"/>
    <n v="1"/>
    <n v="0"/>
    <n v="0"/>
    <n v="0"/>
    <n v="0"/>
    <n v="0"/>
    <n v="0"/>
    <n v="0"/>
    <n v="0"/>
    <n v="1"/>
    <n v="0"/>
    <n v="0"/>
    <n v="0"/>
    <n v="0"/>
  </r>
  <r>
    <n v="206190212"/>
    <x v="255"/>
    <d v="2024-01-01T00:00:00"/>
    <d v="2024-12-31T00:00:00"/>
    <n v="366"/>
    <s v="In Process"/>
    <x v="0"/>
    <x v="17"/>
    <x v="0"/>
    <x v="0"/>
    <s v="11 - Los Angeles"/>
    <x v="27"/>
    <s v="562-426-0394"/>
    <s v="4010 VIRGINIA ROAD"/>
    <s v="LONG BEACH"/>
    <s v="90807-0000"/>
    <s v="1780672428"/>
    <s v="JORDAN HOLT"/>
    <s v="Yes"/>
    <s v="COVENANT CARE CALIFORNIA LLC"/>
    <n v="83"/>
    <n v="83"/>
    <x v="2"/>
    <n v="30378"/>
    <n v="24355"/>
    <n v="189.31"/>
    <n v="223"/>
    <n v="219"/>
    <n v="2591"/>
    <n v="2551"/>
    <n v="1168"/>
    <n v="17171"/>
    <m/>
    <m/>
    <n v="105"/>
    <n v="769"/>
    <x v="0"/>
    <n v="24355"/>
    <m/>
    <m/>
    <m/>
    <m/>
    <m/>
    <m/>
    <m/>
    <m/>
    <n v="8007254"/>
    <n v="1651550"/>
    <n v="-717390"/>
    <n v="57"/>
    <n v="10376251"/>
    <n v="10286704"/>
    <n v="89547"/>
    <n v="3694"/>
    <m/>
    <m/>
    <n v="93241"/>
    <n v="879407"/>
    <n v="821815"/>
    <n v="381594"/>
    <n v="5620223"/>
    <m/>
    <m/>
    <n v="40859"/>
    <n v="263356"/>
    <n v="8007254"/>
    <m/>
    <m/>
    <m/>
    <m/>
    <m/>
    <m/>
    <m/>
    <m/>
    <n v="1092077"/>
    <m/>
    <n v="492870"/>
    <m/>
    <n v="9356"/>
    <m/>
    <n v="52320"/>
    <m/>
    <m/>
    <m/>
    <m/>
    <m/>
    <n v="2170"/>
    <m/>
    <n v="2757"/>
    <m/>
    <n v="4692"/>
    <n v="490"/>
    <n v="658219"/>
    <n v="0"/>
    <n v="718158"/>
    <n v="68672"/>
    <n v="155917"/>
    <n v="19239"/>
    <m/>
    <n v="26163"/>
    <m/>
    <m/>
    <m/>
    <m/>
    <m/>
    <m/>
    <m/>
    <m/>
    <m/>
    <m/>
    <m/>
    <m/>
    <m/>
    <m/>
    <m/>
    <m/>
    <m/>
    <m/>
    <m/>
    <m/>
    <m/>
    <m/>
    <m/>
    <m/>
    <m/>
    <m/>
    <m/>
    <m/>
    <m/>
    <m/>
    <m/>
    <m/>
    <n v="-395967"/>
    <m/>
    <n v="-96743"/>
    <m/>
    <n v="-15716"/>
    <m/>
    <n v="-260391"/>
    <m/>
    <m/>
    <m/>
    <m/>
    <m/>
    <n v="51427"/>
    <m/>
    <m/>
    <m/>
    <m/>
    <m/>
    <m/>
    <m/>
    <m/>
    <m/>
    <m/>
    <m/>
    <m/>
    <m/>
    <m/>
    <m/>
    <m/>
    <m/>
    <n v="4565563"/>
    <n v="1155327"/>
    <n v="4565814"/>
    <n v="236844"/>
    <n v="4062022"/>
    <m/>
    <m/>
    <m/>
    <m/>
    <m/>
    <m/>
    <m/>
    <m/>
    <n v="18704"/>
    <m/>
    <n v="203929"/>
    <m/>
    <n v="203384"/>
    <n v="50777"/>
    <n v="152492"/>
    <n v="30456"/>
    <m/>
    <n v="23320"/>
    <n v="176242"/>
    <n v="255679"/>
    <n v="92184"/>
    <n v="562280"/>
    <n v="158681"/>
    <n v="104928"/>
    <n v="150059"/>
    <n v="3095274"/>
    <n v="41772"/>
    <n v="684504"/>
    <n v="23533"/>
    <n v="42915"/>
    <m/>
    <m/>
    <n v="153569"/>
    <n v="2268884"/>
    <m/>
    <n v="115226"/>
    <n v="31026"/>
    <n v="1607073"/>
    <m/>
    <n v="4022209"/>
    <n v="1412828"/>
    <n v="1653691"/>
    <m/>
    <n v="955690"/>
    <n v="4022209"/>
    <m/>
    <m/>
    <n v="887861"/>
    <m/>
    <n v="0"/>
    <m/>
    <n v="530296"/>
    <n v="240934"/>
    <n v="771230"/>
    <n v="-656004"/>
    <m/>
    <m/>
    <m/>
    <m/>
    <m/>
    <s v="0.00"/>
    <n v="0"/>
    <n v="3182"/>
    <n v="0"/>
    <n v="7609"/>
    <n v="26233"/>
    <n v="61020"/>
    <n v="0"/>
    <n v="0"/>
    <n v="0"/>
    <m/>
    <n v="64"/>
    <n v="8536"/>
    <n v="3389"/>
    <n v="14442"/>
    <n v="2783"/>
    <n v="3085"/>
    <n v="1981"/>
    <n v="14559"/>
    <n v="146883"/>
    <n v="0"/>
    <n v="0"/>
    <n v="0"/>
    <n v="0"/>
    <n v="0"/>
    <n v="0"/>
    <n v="0"/>
    <n v="212606"/>
    <n v="0"/>
    <n v="442627"/>
    <n v="1089564"/>
    <n v="1392705"/>
    <n v="0"/>
    <n v="0"/>
    <n v="0"/>
    <m/>
    <n v="2048"/>
    <n v="171411"/>
    <n v="57977"/>
    <n v="302917"/>
    <n v="92998"/>
    <n v="84979"/>
    <n v="119512"/>
    <n v="596219"/>
    <n v="4565563"/>
    <n v="0"/>
    <n v="0"/>
    <n v="0"/>
    <n v="0"/>
    <n v="0"/>
    <n v="0"/>
    <n v="0"/>
    <m/>
    <x v="0"/>
    <x v="0"/>
    <m/>
    <m/>
    <m/>
    <m/>
    <x v="0"/>
    <x v="0"/>
    <m/>
    <m/>
    <m/>
    <n v="106"/>
    <n v="172"/>
    <n v="60"/>
    <n v="74"/>
    <n v="127"/>
    <n v="38"/>
    <n v="44"/>
    <n v="68"/>
    <n v="28"/>
    <n v="1"/>
    <n v="0"/>
    <n v="0"/>
    <n v="0"/>
    <n v="1"/>
    <n v="0"/>
    <n v="1"/>
    <n v="0"/>
    <n v="0"/>
    <n v="0"/>
    <n v="0"/>
    <n v="0"/>
    <n v="0"/>
    <n v="0"/>
    <n v="0"/>
    <n v="1"/>
    <n v="0"/>
    <n v="0"/>
    <n v="0"/>
    <n v="0"/>
  </r>
  <r>
    <n v="206190213"/>
    <x v="256"/>
    <d v="2024-01-01T00:00:00"/>
    <d v="2024-12-31T00:00:00"/>
    <n v="366"/>
    <s v="In Process"/>
    <x v="0"/>
    <x v="17"/>
    <x v="0"/>
    <x v="0"/>
    <s v="11 - Los Angeles"/>
    <x v="35"/>
    <s v="818-361-0191"/>
    <s v="14122 HUBBARD STREET"/>
    <s v="SYLMAR"/>
    <s v="91342"/>
    <s v="1073918710"/>
    <s v="HENRY KIM"/>
    <s v="No"/>
    <m/>
    <n v="75"/>
    <n v="75"/>
    <x v="2"/>
    <n v="27450"/>
    <n v="22749"/>
    <n v="182.72"/>
    <n v="275"/>
    <n v="270"/>
    <n v="1776"/>
    <m/>
    <n v="652"/>
    <n v="16403"/>
    <m/>
    <n v="2832"/>
    <n v="347"/>
    <n v="739"/>
    <x v="0"/>
    <n v="22749"/>
    <m/>
    <m/>
    <m/>
    <m/>
    <m/>
    <m/>
    <m/>
    <m/>
    <n v="5683654"/>
    <n v="2106358"/>
    <n v="428085"/>
    <n v="82"/>
    <n v="7362009"/>
    <n v="7978085"/>
    <n v="-616076"/>
    <n v="808"/>
    <m/>
    <m/>
    <n v="-615268"/>
    <n v="444600"/>
    <m/>
    <n v="160250"/>
    <n v="4100150"/>
    <m/>
    <n v="706725"/>
    <n v="87179"/>
    <n v="184750"/>
    <n v="5683654"/>
    <m/>
    <m/>
    <m/>
    <m/>
    <m/>
    <m/>
    <m/>
    <m/>
    <n v="738164"/>
    <m/>
    <m/>
    <m/>
    <n v="340"/>
    <m/>
    <m/>
    <m/>
    <m/>
    <m/>
    <n v="1351571"/>
    <m/>
    <n v="16283"/>
    <m/>
    <m/>
    <m/>
    <n v="35136"/>
    <n v="11460"/>
    <n v="826454"/>
    <n v="0"/>
    <n v="780053"/>
    <n v="90282"/>
    <n v="215832"/>
    <n v="91732"/>
    <m/>
    <n v="55409"/>
    <m/>
    <m/>
    <m/>
    <m/>
    <m/>
    <m/>
    <m/>
    <m/>
    <m/>
    <m/>
    <m/>
    <m/>
    <m/>
    <m/>
    <m/>
    <m/>
    <m/>
    <m/>
    <m/>
    <m/>
    <m/>
    <m/>
    <m/>
    <m/>
    <m/>
    <m/>
    <m/>
    <m/>
    <m/>
    <m/>
    <m/>
    <m/>
    <n v="-211654"/>
    <m/>
    <m/>
    <m/>
    <n v="-29758"/>
    <m/>
    <n v="-167293"/>
    <m/>
    <m/>
    <m/>
    <n v="836923"/>
    <m/>
    <n v="-133"/>
    <m/>
    <m/>
    <m/>
    <m/>
    <m/>
    <m/>
    <m/>
    <m/>
    <m/>
    <m/>
    <m/>
    <m/>
    <m/>
    <m/>
    <m/>
    <m/>
    <m/>
    <n v="3630429"/>
    <n v="884099"/>
    <n v="3463557"/>
    <n v="77946"/>
    <n v="3060385"/>
    <m/>
    <m/>
    <m/>
    <m/>
    <m/>
    <m/>
    <m/>
    <m/>
    <n v="18050"/>
    <n v="36542"/>
    <n v="190797"/>
    <m/>
    <n v="179931"/>
    <n v="27074"/>
    <n v="131758"/>
    <n v="65493"/>
    <m/>
    <n v="40143"/>
    <n v="425620"/>
    <n v="189925"/>
    <n v="154627"/>
    <n v="610868"/>
    <n v="76493"/>
    <n v="85709"/>
    <n v="122404"/>
    <n v="1945796"/>
    <n v="35094"/>
    <n v="500466"/>
    <n v="24414"/>
    <n v="20440"/>
    <m/>
    <m/>
    <n v="36056"/>
    <n v="846442"/>
    <m/>
    <n v="95905"/>
    <m/>
    <n v="132561"/>
    <n v="1227374"/>
    <n v="2302282"/>
    <n v="1640189"/>
    <m/>
    <m/>
    <n v="662093"/>
    <n v="2302282"/>
    <m/>
    <m/>
    <m/>
    <m/>
    <n v="0"/>
    <m/>
    <n v="173558"/>
    <n v="198959"/>
    <n v="372517"/>
    <n v="-276612"/>
    <m/>
    <m/>
    <m/>
    <m/>
    <m/>
    <s v="-0.06"/>
    <n v="-98411.34"/>
    <n v="2032"/>
    <n v="0"/>
    <n v="5037"/>
    <n v="19917"/>
    <n v="54173"/>
    <n v="0"/>
    <n v="0"/>
    <n v="1895"/>
    <m/>
    <n v="3534"/>
    <n v="6356"/>
    <n v="5779"/>
    <n v="12516"/>
    <n v="1817"/>
    <n v="2476"/>
    <n v="2016"/>
    <n v="7509"/>
    <n v="125057"/>
    <n v="0"/>
    <n v="0"/>
    <n v="0"/>
    <n v="0"/>
    <n v="0"/>
    <n v="0"/>
    <n v="0"/>
    <n v="138860"/>
    <n v="0"/>
    <n v="253143"/>
    <n v="714015"/>
    <n v="1109549"/>
    <n v="0"/>
    <n v="0"/>
    <n v="83963"/>
    <m/>
    <n v="101454"/>
    <n v="109649"/>
    <n v="96896"/>
    <n v="331679"/>
    <n v="59656"/>
    <n v="62343"/>
    <n v="90411"/>
    <n v="478811"/>
    <n v="3630429"/>
    <n v="0"/>
    <n v="0"/>
    <n v="0"/>
    <n v="0"/>
    <n v="0"/>
    <n v="0"/>
    <n v="0"/>
    <m/>
    <x v="0"/>
    <x v="0"/>
    <m/>
    <m/>
    <m/>
    <m/>
    <x v="0"/>
    <x v="0"/>
    <m/>
    <m/>
    <m/>
    <n v="82"/>
    <n v="108"/>
    <n v="63"/>
    <n v="58"/>
    <n v="72"/>
    <n v="45"/>
    <n v="36"/>
    <n v="51"/>
    <n v="28"/>
    <n v="1"/>
    <n v="0"/>
    <n v="0"/>
    <n v="0"/>
    <n v="1"/>
    <n v="0"/>
    <n v="1"/>
    <n v="0"/>
    <n v="0"/>
    <n v="0"/>
    <n v="0"/>
    <n v="0"/>
    <n v="0"/>
    <n v="0"/>
    <n v="0"/>
    <n v="1"/>
    <n v="0"/>
    <n v="0"/>
    <n v="0"/>
    <n v="0"/>
  </r>
  <r>
    <n v="206190214"/>
    <x v="257"/>
    <d v="2024-01-01T00:00:00"/>
    <d v="2024-12-31T00:00:00"/>
    <n v="366"/>
    <s v="In Process"/>
    <x v="0"/>
    <x v="17"/>
    <x v="0"/>
    <x v="0"/>
    <s v="11 - Los Angeles"/>
    <x v="35"/>
    <s v="818-899-0251"/>
    <s v="11723 FENTON AVENUE"/>
    <s v="SYLMAR"/>
    <s v="91342-6498"/>
    <s v="1790766376"/>
    <s v="JOSE AREVALO"/>
    <s v="Yes"/>
    <m/>
    <n v="99"/>
    <n v="99"/>
    <x v="2"/>
    <n v="36234"/>
    <n v="34634"/>
    <n v="224.26"/>
    <n v="89"/>
    <n v="95"/>
    <n v="645"/>
    <m/>
    <n v="771"/>
    <n v="10925"/>
    <m/>
    <n v="84"/>
    <n v="4"/>
    <n v="22205"/>
    <x v="0"/>
    <n v="34634"/>
    <m/>
    <m/>
    <m/>
    <m/>
    <m/>
    <m/>
    <m/>
    <m/>
    <n v="11455935"/>
    <n v="3565216"/>
    <n v="-146827"/>
    <n v="59720"/>
    <n v="15227698"/>
    <n v="14427930"/>
    <n v="799768"/>
    <n v="23965"/>
    <m/>
    <m/>
    <n v="823733"/>
    <n v="215655"/>
    <m/>
    <n v="255465"/>
    <n v="3613305"/>
    <n v="28380"/>
    <m/>
    <n v="1300"/>
    <n v="7341830"/>
    <n v="11455935"/>
    <m/>
    <m/>
    <m/>
    <m/>
    <m/>
    <m/>
    <m/>
    <m/>
    <n v="523572"/>
    <m/>
    <m/>
    <m/>
    <n v="6078"/>
    <m/>
    <n v="70978"/>
    <m/>
    <n v="48113"/>
    <m/>
    <m/>
    <m/>
    <n v="4912"/>
    <m/>
    <n v="2911563"/>
    <m/>
    <n v="27381"/>
    <n v="32873"/>
    <n v="766448"/>
    <n v="0"/>
    <n v="791220"/>
    <n v="52791"/>
    <n v="1421541"/>
    <n v="147123"/>
    <m/>
    <n v="325839"/>
    <m/>
    <m/>
    <m/>
    <m/>
    <m/>
    <m/>
    <m/>
    <m/>
    <m/>
    <m/>
    <m/>
    <m/>
    <m/>
    <m/>
    <m/>
    <m/>
    <m/>
    <m/>
    <m/>
    <m/>
    <m/>
    <m/>
    <m/>
    <m/>
    <m/>
    <m/>
    <m/>
    <m/>
    <n v="4911"/>
    <m/>
    <m/>
    <m/>
    <n v="162516"/>
    <m/>
    <m/>
    <m/>
    <n v="82656"/>
    <m/>
    <n v="310640"/>
    <m/>
    <n v="42637"/>
    <m/>
    <m/>
    <m/>
    <n v="-750187"/>
    <m/>
    <m/>
    <m/>
    <m/>
    <m/>
    <m/>
    <m/>
    <m/>
    <m/>
    <m/>
    <m/>
    <m/>
    <m/>
    <m/>
    <m/>
    <m/>
    <m/>
    <n v="6549497"/>
    <n v="1712562"/>
    <n v="6165871"/>
    <n v="366089"/>
    <n v="5637330"/>
    <m/>
    <m/>
    <m/>
    <m/>
    <m/>
    <m/>
    <m/>
    <m/>
    <n v="13631"/>
    <n v="18662"/>
    <n v="209869"/>
    <m/>
    <n v="185092"/>
    <n v="10748"/>
    <n v="827943"/>
    <n v="65706"/>
    <m/>
    <n v="146952"/>
    <n v="858985"/>
    <n v="339341"/>
    <n v="244543"/>
    <n v="1118441"/>
    <n v="189039"/>
    <n v="446258"/>
    <n v="80969"/>
    <n v="2992245"/>
    <n v="91888"/>
    <n v="831600"/>
    <n v="75600"/>
    <n v="43088"/>
    <m/>
    <m/>
    <m/>
    <n v="4411809"/>
    <m/>
    <n v="1259880"/>
    <n v="22497"/>
    <n v="5038"/>
    <m/>
    <n v="5699224"/>
    <n v="1839965"/>
    <m/>
    <m/>
    <n v="3859259"/>
    <n v="5699224"/>
    <m/>
    <m/>
    <m/>
    <m/>
    <n v="0"/>
    <m/>
    <n v="1548619"/>
    <n v="521613"/>
    <n v="2070232"/>
    <n v="-810352"/>
    <m/>
    <m/>
    <m/>
    <m/>
    <m/>
    <s v="1.45"/>
    <n v="2667949.25"/>
    <n v="1902"/>
    <n v="0"/>
    <n v="15970"/>
    <n v="20140"/>
    <n v="93378"/>
    <n v="0"/>
    <n v="0"/>
    <n v="9031"/>
    <m/>
    <n v="15941"/>
    <n v="12803"/>
    <n v="9287"/>
    <n v="24591"/>
    <n v="6118"/>
    <n v="12869"/>
    <n v="1322"/>
    <n v="20219"/>
    <n v="243571"/>
    <n v="0"/>
    <n v="24"/>
    <n v="0"/>
    <n v="0"/>
    <n v="0"/>
    <n v="0"/>
    <n v="24"/>
    <n v="113763"/>
    <n v="0"/>
    <n v="754703"/>
    <n v="886035"/>
    <n v="2085398"/>
    <n v="0"/>
    <n v="0"/>
    <n v="406863"/>
    <m/>
    <n v="324414"/>
    <n v="222567"/>
    <n v="160953"/>
    <n v="523503"/>
    <n v="135555"/>
    <n v="254602"/>
    <n v="56961"/>
    <n v="624180"/>
    <n v="6549497"/>
    <n v="0"/>
    <n v="1105"/>
    <n v="0"/>
    <n v="0"/>
    <n v="0"/>
    <n v="0"/>
    <n v="1105"/>
    <m/>
    <x v="0"/>
    <x v="0"/>
    <m/>
    <m/>
    <m/>
    <m/>
    <x v="0"/>
    <x v="0"/>
    <m/>
    <m/>
    <m/>
    <n v="139"/>
    <n v="179"/>
    <n v="114"/>
    <n v="78"/>
    <n v="104"/>
    <n v="60"/>
    <n v="51"/>
    <n v="68"/>
    <n v="40"/>
    <n v="1"/>
    <n v="0"/>
    <n v="0"/>
    <n v="0"/>
    <n v="1"/>
    <n v="0"/>
    <n v="1"/>
    <n v="0"/>
    <n v="0"/>
    <n v="0"/>
    <n v="0"/>
    <n v="0"/>
    <n v="0"/>
    <n v="0"/>
    <n v="0"/>
    <n v="1"/>
    <n v="0"/>
    <n v="0"/>
    <n v="0"/>
    <n v="0"/>
  </r>
  <r>
    <n v="206190220"/>
    <x v="258"/>
    <d v="2024-01-01T00:00:00"/>
    <d v="2024-12-31T00:00:00"/>
    <n v="366"/>
    <s v="In Process"/>
    <x v="0"/>
    <x v="17"/>
    <x v="0"/>
    <x v="0"/>
    <s v="11 - Los Angeles"/>
    <x v="25"/>
    <s v="323-933-1560"/>
    <s v="1900 SOUTH LONGWOOD AVENUE"/>
    <s v="LOS ANGELES"/>
    <s v="90016"/>
    <s v="1386728939"/>
    <s v="ALEM WUDNEH"/>
    <s v="Yes"/>
    <m/>
    <n v="55"/>
    <n v="55"/>
    <x v="1"/>
    <n v="20130"/>
    <n v="18378"/>
    <n v="210.15"/>
    <n v="80"/>
    <n v="77"/>
    <n v="1835"/>
    <m/>
    <n v="460"/>
    <n v="15186"/>
    <m/>
    <n v="272"/>
    <m/>
    <n v="625"/>
    <x v="0"/>
    <n v="18378"/>
    <m/>
    <m/>
    <m/>
    <m/>
    <m/>
    <m/>
    <m/>
    <m/>
    <n v="6064740"/>
    <n v="1387999"/>
    <n v="1535044"/>
    <n v="33059"/>
    <n v="5950754"/>
    <n v="7610039"/>
    <n v="-1659285"/>
    <m/>
    <m/>
    <m/>
    <n v="-1659285"/>
    <n v="605550"/>
    <m/>
    <n v="151800"/>
    <n v="5011380"/>
    <m/>
    <n v="89760"/>
    <m/>
    <n v="206250"/>
    <n v="6064740"/>
    <m/>
    <m/>
    <m/>
    <m/>
    <m/>
    <m/>
    <m/>
    <m/>
    <n v="1227189"/>
    <m/>
    <m/>
    <m/>
    <n v="10243"/>
    <m/>
    <m/>
    <m/>
    <m/>
    <m/>
    <n v="150567"/>
    <m/>
    <m/>
    <m/>
    <m/>
    <m/>
    <n v="1155"/>
    <n v="0"/>
    <n v="483675"/>
    <n v="0"/>
    <n v="512844"/>
    <n v="61974"/>
    <n v="313045"/>
    <n v="12047"/>
    <m/>
    <n v="3259"/>
    <m/>
    <m/>
    <m/>
    <m/>
    <m/>
    <m/>
    <m/>
    <m/>
    <m/>
    <m/>
    <m/>
    <m/>
    <m/>
    <m/>
    <m/>
    <m/>
    <m/>
    <m/>
    <m/>
    <m/>
    <m/>
    <m/>
    <m/>
    <m/>
    <m/>
    <m/>
    <m/>
    <m/>
    <m/>
    <m/>
    <m/>
    <m/>
    <n v="433018"/>
    <m/>
    <m/>
    <m/>
    <n v="24489"/>
    <m/>
    <n v="908478"/>
    <m/>
    <m/>
    <m/>
    <n v="144615"/>
    <m/>
    <n v="24444"/>
    <m/>
    <m/>
    <m/>
    <m/>
    <m/>
    <m/>
    <m/>
    <m/>
    <m/>
    <m/>
    <m/>
    <m/>
    <m/>
    <m/>
    <m/>
    <m/>
    <m/>
    <n v="3728832"/>
    <n v="875343"/>
    <n v="3005864"/>
    <n v="198591"/>
    <n v="3052759"/>
    <m/>
    <m/>
    <m/>
    <m/>
    <m/>
    <m/>
    <m/>
    <m/>
    <m/>
    <m/>
    <n v="115913"/>
    <m/>
    <n v="124726"/>
    <n v="12341"/>
    <n v="53960"/>
    <n v="10776"/>
    <m/>
    <n v="7715"/>
    <n v="353638"/>
    <n v="233563"/>
    <n v="117543"/>
    <n v="737151"/>
    <n v="43831"/>
    <n v="233075"/>
    <n v="112056"/>
    <n v="2090307"/>
    <n v="6828"/>
    <n v="264000"/>
    <n v="9163"/>
    <n v="15094"/>
    <m/>
    <m/>
    <n v="15600"/>
    <n v="1213203"/>
    <m/>
    <n v="68607"/>
    <n v="29610"/>
    <m/>
    <m/>
    <n v="1311420"/>
    <n v="903746"/>
    <m/>
    <m/>
    <n v="407674"/>
    <n v="1311420"/>
    <m/>
    <m/>
    <n v="75113"/>
    <m/>
    <n v="9352"/>
    <m/>
    <n v="78518"/>
    <n v="206643"/>
    <n v="294513"/>
    <n v="-225906"/>
    <m/>
    <m/>
    <m/>
    <m/>
    <m/>
    <s v="0.49"/>
    <n v="442835.54"/>
    <n v="1720"/>
    <n v="0"/>
    <n v="1892"/>
    <n v="18414"/>
    <n v="44490"/>
    <n v="0"/>
    <n v="0"/>
    <n v="3574"/>
    <m/>
    <n v="3196"/>
    <n v="8213"/>
    <n v="4"/>
    <n v="16206"/>
    <n v="1311"/>
    <n v="8183"/>
    <n v="1807"/>
    <n v="13881"/>
    <n v="122891"/>
    <n v="0"/>
    <n v="0"/>
    <n v="943"/>
    <n v="933"/>
    <n v="0"/>
    <n v="0"/>
    <n v="1876"/>
    <n v="115873"/>
    <n v="0"/>
    <n v="119069"/>
    <n v="769234"/>
    <n v="1125894"/>
    <n v="0"/>
    <n v="0"/>
    <n v="187486"/>
    <m/>
    <n v="86021"/>
    <n v="162232"/>
    <n v="107"/>
    <n v="374302"/>
    <n v="35498"/>
    <n v="180746"/>
    <n v="90752"/>
    <n v="481618"/>
    <n v="3728832"/>
    <n v="0"/>
    <n v="0"/>
    <n v="62445"/>
    <n v="52054"/>
    <n v="0"/>
    <n v="0"/>
    <n v="114499"/>
    <m/>
    <x v="0"/>
    <x v="0"/>
    <m/>
    <m/>
    <m/>
    <m/>
    <x v="0"/>
    <x v="0"/>
    <m/>
    <m/>
    <m/>
    <n v="76"/>
    <n v="141"/>
    <n v="34"/>
    <n v="44"/>
    <n v="78"/>
    <n v="19"/>
    <n v="29"/>
    <n v="50"/>
    <n v="14"/>
    <n v="1"/>
    <n v="0"/>
    <n v="0"/>
    <n v="1"/>
    <n v="0"/>
    <n v="0"/>
    <n v="1"/>
    <n v="0"/>
    <n v="0"/>
    <n v="0"/>
    <n v="0"/>
    <n v="0"/>
    <n v="0"/>
    <n v="0"/>
    <n v="0"/>
    <n v="1"/>
    <n v="0"/>
    <n v="0"/>
    <n v="0"/>
    <n v="0"/>
  </r>
  <r>
    <n v="206190221"/>
    <x v="259"/>
    <d v="2023-07-01T00:00:00"/>
    <d v="2024-06-30T00:00:00"/>
    <n v="366"/>
    <s v="In Process"/>
    <x v="0"/>
    <x v="17"/>
    <x v="0"/>
    <x v="0"/>
    <s v="11 - Los Angeles"/>
    <x v="25"/>
    <s v="323-295-7737"/>
    <s v="3737 DON FELIPE DRIVE"/>
    <s v="LOS ANGELES"/>
    <s v="90008"/>
    <s v="1427131556"/>
    <s v="CHONDALA YANGUBA"/>
    <s v="Yes"/>
    <m/>
    <n v="99"/>
    <n v="99"/>
    <x v="2"/>
    <n v="36234"/>
    <n v="32318"/>
    <n v="89.19"/>
    <n v="144"/>
    <n v="144"/>
    <n v="2772"/>
    <m/>
    <n v="851"/>
    <n v="26938"/>
    <m/>
    <n v="1485"/>
    <m/>
    <n v="272"/>
    <x v="0"/>
    <n v="32318"/>
    <m/>
    <m/>
    <m/>
    <m/>
    <m/>
    <m/>
    <m/>
    <m/>
    <n v="9533810"/>
    <n v="3639660"/>
    <n v="3492563"/>
    <n v="51213"/>
    <n v="9732120"/>
    <n v="11085986"/>
    <n v="-1353866"/>
    <m/>
    <m/>
    <m/>
    <n v="-1353866"/>
    <n v="817740"/>
    <m/>
    <n v="251045"/>
    <n v="7946710"/>
    <m/>
    <n v="438075"/>
    <m/>
    <n v="80240"/>
    <n v="9533810"/>
    <m/>
    <m/>
    <m/>
    <m/>
    <m/>
    <m/>
    <m/>
    <m/>
    <n v="2854905"/>
    <m/>
    <m/>
    <m/>
    <m/>
    <m/>
    <n v="9925"/>
    <m/>
    <m/>
    <m/>
    <n v="769184"/>
    <m/>
    <n v="5646"/>
    <m/>
    <m/>
    <m/>
    <n v="4066"/>
    <n v="0"/>
    <n v="1193177"/>
    <n v="0"/>
    <n v="1687543"/>
    <n v="114275"/>
    <n v="573940"/>
    <n v="40626"/>
    <m/>
    <n v="26033"/>
    <m/>
    <m/>
    <m/>
    <m/>
    <m/>
    <m/>
    <m/>
    <m/>
    <m/>
    <m/>
    <m/>
    <m/>
    <m/>
    <m/>
    <m/>
    <m/>
    <m/>
    <m/>
    <m/>
    <m/>
    <m/>
    <m/>
    <m/>
    <m/>
    <m/>
    <m/>
    <m/>
    <m/>
    <m/>
    <m/>
    <m/>
    <m/>
    <n v="1264479"/>
    <m/>
    <m/>
    <m/>
    <n v="51128"/>
    <m/>
    <n v="1416025"/>
    <m/>
    <m/>
    <m/>
    <n v="753931"/>
    <m/>
    <n v="7000"/>
    <m/>
    <m/>
    <m/>
    <m/>
    <m/>
    <m/>
    <m/>
    <m/>
    <m/>
    <m/>
    <m/>
    <m/>
    <m/>
    <m/>
    <m/>
    <m/>
    <m/>
    <n v="5041300"/>
    <n v="1184766"/>
    <n v="4859920"/>
    <n v="267973"/>
    <n v="4879701"/>
    <m/>
    <m/>
    <m/>
    <m/>
    <m/>
    <m/>
    <m/>
    <m/>
    <m/>
    <n v="4936"/>
    <n v="195431"/>
    <m/>
    <n v="323816"/>
    <n v="21505"/>
    <n v="123406"/>
    <n v="23164"/>
    <m/>
    <n v="12669"/>
    <n v="440403"/>
    <n v="316009"/>
    <n v="162390"/>
    <n v="914808"/>
    <n v="50303"/>
    <n v="94083"/>
    <n v="123022"/>
    <n v="2660400"/>
    <n v="2198"/>
    <n v="653400"/>
    <n v="20137"/>
    <n v="9005"/>
    <m/>
    <m/>
    <n v="55200"/>
    <n v="2307279"/>
    <m/>
    <n v="40316"/>
    <n v="554389"/>
    <m/>
    <m/>
    <n v="2901984"/>
    <n v="954980"/>
    <m/>
    <m/>
    <n v="1947004"/>
    <n v="2901984"/>
    <m/>
    <m/>
    <n v="2444"/>
    <m/>
    <n v="0"/>
    <m/>
    <n v="157148"/>
    <n v="131672"/>
    <n v="288820"/>
    <n v="-248504"/>
    <m/>
    <m/>
    <m/>
    <m/>
    <m/>
    <s v="1.28"/>
    <n v="1222374.4000000001"/>
    <n v="1830"/>
    <n v="0"/>
    <n v="5815"/>
    <n v="25097"/>
    <n v="80063"/>
    <n v="0"/>
    <n v="0"/>
    <n v="4193"/>
    <m/>
    <n v="2724"/>
    <n v="13237"/>
    <n v="5812"/>
    <n v="20636"/>
    <n v="1323"/>
    <n v="3705"/>
    <n v="2295"/>
    <n v="17050"/>
    <n v="183780"/>
    <n v="0"/>
    <n v="615"/>
    <n v="2407"/>
    <n v="4519"/>
    <n v="0"/>
    <n v="0"/>
    <n v="7541"/>
    <n v="118356"/>
    <n v="0"/>
    <n v="328599"/>
    <n v="953763"/>
    <n v="1845324"/>
    <n v="0"/>
    <n v="0"/>
    <n v="192912"/>
    <m/>
    <n v="80407"/>
    <n v="231969"/>
    <n v="98742"/>
    <n v="427504"/>
    <n v="40731"/>
    <n v="74321"/>
    <n v="97422"/>
    <n v="551250"/>
    <n v="5041300"/>
    <n v="0"/>
    <n v="72766"/>
    <n v="162532"/>
    <n v="211234"/>
    <n v="0"/>
    <n v="0"/>
    <n v="446532"/>
    <m/>
    <x v="0"/>
    <x v="0"/>
    <m/>
    <m/>
    <m/>
    <m/>
    <x v="0"/>
    <x v="0"/>
    <m/>
    <m/>
    <m/>
    <n v="126"/>
    <n v="235"/>
    <n v="71"/>
    <n v="81"/>
    <n v="164"/>
    <n v="38"/>
    <n v="58"/>
    <n v="129"/>
    <n v="25"/>
    <n v="1"/>
    <n v="0"/>
    <n v="0"/>
    <n v="0"/>
    <n v="1"/>
    <n v="0"/>
    <n v="1"/>
    <n v="0"/>
    <n v="0"/>
    <n v="0"/>
    <n v="0"/>
    <n v="0"/>
    <n v="0"/>
    <n v="0"/>
    <n v="0"/>
    <n v="1"/>
    <n v="0"/>
    <n v="0"/>
    <n v="0"/>
    <n v="0"/>
  </r>
  <r>
    <n v="206190223"/>
    <x v="260"/>
    <d v="2023-10-11T00:00:00"/>
    <d v="2024-04-30T00:00:00"/>
    <n v="203"/>
    <s v="In Process"/>
    <x v="0"/>
    <x v="17"/>
    <x v="0"/>
    <x v="0"/>
    <s v="11 - Los Angeles"/>
    <x v="25"/>
    <s v="323-653-3980"/>
    <s v="6070 WEST PICO BLVD"/>
    <s v="LOS ANGELES"/>
    <s v="90035"/>
    <s v="1407840457"/>
    <s v="MESHULEM WEISS"/>
    <s v="Yes"/>
    <m/>
    <n v="49"/>
    <n v="49"/>
    <x v="1"/>
    <n v="9947"/>
    <n v="9303"/>
    <n v="93.53"/>
    <n v="67"/>
    <n v="61"/>
    <n v="2221"/>
    <m/>
    <n v="760"/>
    <n v="5726"/>
    <n v="173"/>
    <n v="56"/>
    <n v="367"/>
    <m/>
    <x v="0"/>
    <n v="9303"/>
    <m/>
    <m/>
    <m/>
    <m/>
    <m/>
    <m/>
    <m/>
    <m/>
    <n v="4291251"/>
    <n v="2497520"/>
    <n v="2265485"/>
    <m/>
    <n v="4523286"/>
    <n v="4682862"/>
    <n v="-159576"/>
    <n v="82473"/>
    <n v="800"/>
    <m/>
    <n v="-77903"/>
    <n v="1775737"/>
    <m/>
    <n v="241755"/>
    <n v="1998400"/>
    <n v="129543"/>
    <n v="28397"/>
    <n v="117419"/>
    <m/>
    <n v="4291251"/>
    <m/>
    <m/>
    <m/>
    <m/>
    <m/>
    <m/>
    <m/>
    <m/>
    <n v="2031761"/>
    <m/>
    <m/>
    <m/>
    <n v="17319"/>
    <m/>
    <n v="162073"/>
    <m/>
    <n v="246281"/>
    <m/>
    <n v="40086"/>
    <m/>
    <m/>
    <m/>
    <m/>
    <m/>
    <n v="359"/>
    <n v="15619"/>
    <n v="859702"/>
    <n v="0"/>
    <n v="729471"/>
    <n v="186839"/>
    <n v="654734"/>
    <n v="38199"/>
    <m/>
    <n v="12597"/>
    <m/>
    <m/>
    <m/>
    <m/>
    <m/>
    <m/>
    <m/>
    <m/>
    <m/>
    <m/>
    <m/>
    <m/>
    <m/>
    <m/>
    <m/>
    <m/>
    <m/>
    <m/>
    <m/>
    <m/>
    <m/>
    <m/>
    <m/>
    <m/>
    <m/>
    <m/>
    <m/>
    <m/>
    <n v="-27799"/>
    <m/>
    <m/>
    <m/>
    <n v="1340043"/>
    <m/>
    <m/>
    <m/>
    <n v="126078"/>
    <m/>
    <n v="540262"/>
    <m/>
    <n v="238371"/>
    <m/>
    <n v="48530"/>
    <m/>
    <m/>
    <m/>
    <m/>
    <m/>
    <m/>
    <m/>
    <m/>
    <m/>
    <m/>
    <m/>
    <m/>
    <m/>
    <m/>
    <m/>
    <m/>
    <m/>
    <m/>
    <m/>
    <n v="2472255"/>
    <n v="531927"/>
    <n v="1678680"/>
    <n v="127568"/>
    <n v="1843830"/>
    <m/>
    <m/>
    <m/>
    <m/>
    <m/>
    <m/>
    <m/>
    <m/>
    <n v="159"/>
    <n v="9149"/>
    <n v="155878"/>
    <m/>
    <n v="134227"/>
    <n v="37330"/>
    <n v="108669"/>
    <n v="12840"/>
    <m/>
    <n v="15367"/>
    <n v="220684"/>
    <n v="110087"/>
    <n v="66221"/>
    <n v="350057"/>
    <n v="31123"/>
    <n v="39136"/>
    <n v="60949"/>
    <n v="1133392"/>
    <n v="14508"/>
    <n v="195274"/>
    <n v="25212"/>
    <n v="11993"/>
    <m/>
    <n v="26657"/>
    <n v="80120"/>
    <n v="5115480"/>
    <m/>
    <n v="229594"/>
    <n v="46917"/>
    <n v="2068038"/>
    <n v="983733"/>
    <n v="8443762"/>
    <n v="8107249"/>
    <m/>
    <m/>
    <n v="336513"/>
    <n v="8443762"/>
    <n v="2400711"/>
    <m/>
    <n v="3567589"/>
    <m/>
    <n v="0"/>
    <m/>
    <n v="297006"/>
    <n v="120171"/>
    <n v="417177"/>
    <n v="-187583"/>
    <m/>
    <m/>
    <m/>
    <m/>
    <m/>
    <s v="0.01"/>
    <n v="81072.490000000005"/>
    <n v="1133"/>
    <n v="0"/>
    <n v="1925"/>
    <n v="12107"/>
    <n v="20810"/>
    <n v="0"/>
    <n v="0"/>
    <n v="2359"/>
    <n v="5345"/>
    <n v="1024"/>
    <n v="4156"/>
    <n v="2485"/>
    <n v="10484"/>
    <n v="999"/>
    <n v="1455"/>
    <n v="1133"/>
    <n v="9391"/>
    <n v="74806"/>
    <n v="0"/>
    <n v="0"/>
    <n v="0"/>
    <n v="528"/>
    <n v="0"/>
    <n v="0"/>
    <n v="528"/>
    <n v="87189"/>
    <n v="0"/>
    <n v="117626"/>
    <n v="508158"/>
    <n v="528860"/>
    <n v="0"/>
    <n v="0"/>
    <n v="122327"/>
    <n v="277537"/>
    <n v="34294"/>
    <n v="73652"/>
    <n v="44243"/>
    <n v="222841"/>
    <n v="24954"/>
    <n v="29283"/>
    <n v="51006"/>
    <n v="350285"/>
    <n v="2472255"/>
    <n v="0"/>
    <n v="0"/>
    <n v="0"/>
    <n v="10560"/>
    <n v="0"/>
    <n v="0"/>
    <n v="10560"/>
    <m/>
    <x v="0"/>
    <x v="0"/>
    <m/>
    <m/>
    <n v="5345"/>
    <m/>
    <x v="0"/>
    <x v="0"/>
    <m/>
    <m/>
    <n v="277537"/>
    <n v="148"/>
    <n v="205"/>
    <n v="104"/>
    <n v="76"/>
    <n v="101"/>
    <n v="57"/>
    <n v="38"/>
    <n v="49"/>
    <n v="29"/>
    <n v="1"/>
    <n v="0"/>
    <n v="0"/>
    <n v="1"/>
    <n v="0"/>
    <n v="0"/>
    <n v="1"/>
    <n v="0"/>
    <n v="0"/>
    <n v="0"/>
    <n v="0"/>
    <n v="0"/>
    <n v="0"/>
    <n v="0"/>
    <n v="0"/>
    <n v="1"/>
    <n v="0"/>
    <n v="0"/>
    <n v="0"/>
    <n v="0"/>
  </r>
  <r>
    <n v="206190224"/>
    <x v="261"/>
    <d v="2024-01-01T00:00:00"/>
    <d v="2024-12-31T00:00:00"/>
    <n v="366"/>
    <s v="In Process"/>
    <x v="0"/>
    <x v="17"/>
    <x v="0"/>
    <x v="0"/>
    <s v="11 - Los Angeles"/>
    <x v="28"/>
    <s v="626-401-1557"/>
    <s v="3938 COGSWELL ROAD"/>
    <s v="EL MONTE"/>
    <s v="91732-000"/>
    <s v="1770229114"/>
    <s v="GARY GUREVICH"/>
    <s v="Yes"/>
    <m/>
    <n v="45"/>
    <n v="45"/>
    <x v="1"/>
    <n v="16470"/>
    <n v="16415"/>
    <n v="99.67"/>
    <n v="63"/>
    <n v="58"/>
    <m/>
    <m/>
    <m/>
    <m/>
    <m/>
    <m/>
    <m/>
    <n v="16415"/>
    <x v="3"/>
    <m/>
    <m/>
    <n v="16415"/>
    <m/>
    <m/>
    <m/>
    <m/>
    <m/>
    <m/>
    <n v="6904074"/>
    <m/>
    <m/>
    <n v="8214"/>
    <n v="6912288"/>
    <n v="5898114"/>
    <n v="1014174"/>
    <n v="50134"/>
    <m/>
    <m/>
    <n v="1064308"/>
    <m/>
    <m/>
    <m/>
    <m/>
    <m/>
    <m/>
    <m/>
    <n v="6904074"/>
    <m/>
    <m/>
    <n v="6904074"/>
    <m/>
    <m/>
    <m/>
    <m/>
    <m/>
    <m/>
    <m/>
    <m/>
    <m/>
    <m/>
    <m/>
    <m/>
    <m/>
    <m/>
    <m/>
    <m/>
    <m/>
    <m/>
    <m/>
    <m/>
    <m/>
    <m/>
    <n v="0"/>
    <n v="0"/>
    <n v="0"/>
    <n v="0"/>
    <n v="0"/>
    <n v="0"/>
    <n v="0"/>
    <n v="0"/>
    <m/>
    <n v="0"/>
    <m/>
    <m/>
    <m/>
    <m/>
    <m/>
    <m/>
    <m/>
    <m/>
    <m/>
    <m/>
    <m/>
    <m/>
    <m/>
    <m/>
    <m/>
    <m/>
    <m/>
    <m/>
    <m/>
    <m/>
    <m/>
    <m/>
    <m/>
    <m/>
    <m/>
    <m/>
    <m/>
    <m/>
    <m/>
    <m/>
    <m/>
    <m/>
    <m/>
    <m/>
    <m/>
    <m/>
    <m/>
    <m/>
    <m/>
    <m/>
    <m/>
    <m/>
    <m/>
    <m/>
    <m/>
    <m/>
    <m/>
    <m/>
    <m/>
    <m/>
    <m/>
    <m/>
    <m/>
    <m/>
    <m/>
    <m/>
    <m/>
    <m/>
    <m/>
    <m/>
    <m/>
    <m/>
    <n v="2663731"/>
    <n v="778707"/>
    <n v="2455676"/>
    <n v="75260"/>
    <m/>
    <m/>
    <n v="2001803"/>
    <m/>
    <m/>
    <m/>
    <m/>
    <m/>
    <m/>
    <m/>
    <m/>
    <n v="93018"/>
    <m/>
    <n v="13027"/>
    <m/>
    <n v="12600"/>
    <m/>
    <m/>
    <n v="1116"/>
    <n v="208858"/>
    <n v="221922"/>
    <n v="24396"/>
    <n v="482077"/>
    <n v="174489"/>
    <n v="129683"/>
    <n v="167434"/>
    <n v="1668557"/>
    <n v="4391"/>
    <n v="586228"/>
    <n v="43547"/>
    <n v="22588"/>
    <n v="42380"/>
    <m/>
    <m/>
    <n v="2095337"/>
    <m/>
    <n v="54130"/>
    <n v="2148"/>
    <n v="8246"/>
    <m/>
    <n v="2159861"/>
    <n v="649425"/>
    <m/>
    <m/>
    <n v="1510436"/>
    <n v="2159861"/>
    <m/>
    <m/>
    <n v="64709"/>
    <m/>
    <n v="0"/>
    <m/>
    <n v="37281"/>
    <n v="23787"/>
    <n v="61068"/>
    <n v="-6938"/>
    <m/>
    <m/>
    <m/>
    <m/>
    <m/>
    <s v="1.19"/>
    <n v="772815.75"/>
    <n v="695"/>
    <n v="0"/>
    <n v="5133"/>
    <n v="9145"/>
    <n v="28310"/>
    <n v="0"/>
    <n v="0"/>
    <n v="6281"/>
    <n v="2749"/>
    <n v="2452"/>
    <n v="7347"/>
    <n v="1015"/>
    <n v="12323"/>
    <n v="4353"/>
    <n v="3811"/>
    <n v="3330"/>
    <n v="6174"/>
    <n v="93118"/>
    <n v="0"/>
    <n v="0"/>
    <n v="513"/>
    <n v="1093"/>
    <n v="0"/>
    <n v="0"/>
    <n v="1606"/>
    <n v="51175"/>
    <n v="0"/>
    <n v="214756"/>
    <n v="309270"/>
    <n v="577625"/>
    <n v="0"/>
    <n v="0"/>
    <n v="298066"/>
    <n v="85554"/>
    <n v="68385"/>
    <n v="132089"/>
    <n v="17387"/>
    <n v="235994"/>
    <n v="130060"/>
    <n v="73968"/>
    <n v="145576"/>
    <n v="323826"/>
    <n v="2663731"/>
    <n v="0"/>
    <n v="0"/>
    <n v="23087"/>
    <n v="38251"/>
    <n v="0"/>
    <n v="0"/>
    <n v="61338"/>
    <m/>
    <x v="0"/>
    <x v="0"/>
    <m/>
    <m/>
    <n v="2749"/>
    <m/>
    <x v="0"/>
    <x v="0"/>
    <m/>
    <m/>
    <n v="85554"/>
    <n v="71"/>
    <n v="88"/>
    <n v="57"/>
    <n v="46"/>
    <n v="61"/>
    <n v="31"/>
    <n v="27"/>
    <n v="31"/>
    <n v="23"/>
    <n v="1"/>
    <n v="0"/>
    <n v="0"/>
    <n v="1"/>
    <n v="0"/>
    <n v="0"/>
    <n v="0"/>
    <n v="0"/>
    <n v="1"/>
    <n v="0"/>
    <n v="0"/>
    <n v="0"/>
    <n v="0"/>
    <n v="0"/>
    <n v="0"/>
    <n v="1"/>
    <n v="0"/>
    <n v="0"/>
    <n v="0"/>
    <n v="0"/>
  </r>
  <r>
    <n v="206190227"/>
    <x v="262"/>
    <d v="2024-01-01T00:00:00"/>
    <d v="2024-12-31T00:00:00"/>
    <n v="366"/>
    <s v="In Process"/>
    <x v="0"/>
    <x v="17"/>
    <x v="0"/>
    <x v="0"/>
    <s v="11 - Los Angeles"/>
    <x v="34"/>
    <s v="310-390-9045"/>
    <s v="11620 W WASHINGTON BLVD"/>
    <s v="LOS ANGELES"/>
    <s v="90066-5916"/>
    <s v="1932587946"/>
    <s v="STEVE VAN BONIFACIO"/>
    <s v="Yes"/>
    <m/>
    <n v="50"/>
    <n v="50"/>
    <x v="1"/>
    <n v="18300"/>
    <n v="15183"/>
    <n v="193.41"/>
    <n v="44"/>
    <n v="44"/>
    <n v="5423"/>
    <m/>
    <n v="995"/>
    <n v="6551"/>
    <m/>
    <n v="18"/>
    <n v="2196"/>
    <m/>
    <x v="0"/>
    <n v="15183"/>
    <m/>
    <m/>
    <m/>
    <m/>
    <m/>
    <m/>
    <m/>
    <m/>
    <n v="6621872"/>
    <n v="2874162"/>
    <n v="1019114"/>
    <n v="5940"/>
    <n v="8482860"/>
    <n v="7668533"/>
    <n v="814327"/>
    <n v="78513"/>
    <m/>
    <m/>
    <n v="892840"/>
    <n v="3455842"/>
    <m/>
    <n v="323375"/>
    <n v="2129220"/>
    <m/>
    <n v="4050"/>
    <n v="709385"/>
    <m/>
    <n v="6621872"/>
    <m/>
    <m/>
    <m/>
    <m/>
    <m/>
    <m/>
    <m/>
    <m/>
    <n v="2855274"/>
    <m/>
    <m/>
    <m/>
    <n v="8321"/>
    <m/>
    <n v="565"/>
    <m/>
    <m/>
    <m/>
    <n v="3941"/>
    <m/>
    <n v="6061"/>
    <m/>
    <m/>
    <m/>
    <n v="7677"/>
    <n v="0"/>
    <n v="1182750"/>
    <n v="0"/>
    <n v="1324575"/>
    <n v="126600"/>
    <n v="199602"/>
    <n v="19379"/>
    <m/>
    <n v="13579"/>
    <m/>
    <m/>
    <m/>
    <m/>
    <m/>
    <m/>
    <m/>
    <m/>
    <m/>
    <m/>
    <m/>
    <m/>
    <m/>
    <m/>
    <m/>
    <m/>
    <m/>
    <m/>
    <m/>
    <m/>
    <m/>
    <m/>
    <m/>
    <m/>
    <m/>
    <m/>
    <m/>
    <m/>
    <m/>
    <m/>
    <m/>
    <m/>
    <n v="1107837"/>
    <m/>
    <m/>
    <m/>
    <n v="-164292"/>
    <m/>
    <n v="81236"/>
    <m/>
    <m/>
    <m/>
    <n v="-5667"/>
    <m/>
    <m/>
    <m/>
    <m/>
    <m/>
    <m/>
    <m/>
    <m/>
    <m/>
    <m/>
    <m/>
    <m/>
    <m/>
    <m/>
    <m/>
    <m/>
    <m/>
    <m/>
    <m/>
    <n v="3658768"/>
    <n v="920949"/>
    <n v="3088816"/>
    <n v="130221"/>
    <n v="2968810"/>
    <m/>
    <m/>
    <m/>
    <m/>
    <m/>
    <m/>
    <m/>
    <m/>
    <n v="29684"/>
    <m/>
    <n v="292840"/>
    <n v="4727"/>
    <n v="160565"/>
    <n v="45947"/>
    <n v="101982"/>
    <n v="23700"/>
    <m/>
    <n v="130891"/>
    <n v="393017"/>
    <n v="252897"/>
    <n v="117712"/>
    <n v="504197"/>
    <m/>
    <n v="97729"/>
    <n v="24844"/>
    <n v="1145075"/>
    <n v="4756"/>
    <n v="374263"/>
    <n v="77155"/>
    <n v="43461"/>
    <n v="629230"/>
    <m/>
    <n v="245051"/>
    <n v="1945279"/>
    <m/>
    <n v="38290"/>
    <m/>
    <n v="2940960"/>
    <n v="73920"/>
    <n v="4998449"/>
    <n v="7910790"/>
    <m/>
    <m/>
    <n v="-2912341"/>
    <n v="4998449"/>
    <m/>
    <m/>
    <n v="188193"/>
    <m/>
    <n v="21311"/>
    <n v="13273"/>
    <n v="6600"/>
    <n v="25933"/>
    <n v="67117"/>
    <n v="-28827"/>
    <m/>
    <m/>
    <m/>
    <m/>
    <m/>
    <s v="-0.01"/>
    <n v="-79107.900000000009"/>
    <n v="3929"/>
    <n v="0"/>
    <n v="2630"/>
    <n v="18802"/>
    <n v="39217"/>
    <n v="699"/>
    <n v="0"/>
    <n v="1900"/>
    <n v="9638"/>
    <n v="4800"/>
    <n v="9833"/>
    <n v="1549"/>
    <n v="11234"/>
    <m/>
    <n v="2318"/>
    <n v="285"/>
    <n v="4382"/>
    <n v="111216"/>
    <n v="0"/>
    <n v="0"/>
    <n v="0"/>
    <n v="0"/>
    <n v="0"/>
    <n v="0"/>
    <n v="0"/>
    <n v="257391"/>
    <n v="0"/>
    <n v="100463"/>
    <n v="758193"/>
    <n v="1045689"/>
    <n v="3885"/>
    <n v="0"/>
    <n v="111245"/>
    <n v="495506"/>
    <n v="109884"/>
    <n v="178944"/>
    <n v="26765"/>
    <n v="281952"/>
    <m/>
    <n v="78253"/>
    <n v="17021"/>
    <n v="193577"/>
    <n v="3658768"/>
    <n v="0"/>
    <n v="0"/>
    <n v="0"/>
    <n v="0"/>
    <n v="0"/>
    <n v="0"/>
    <n v="0"/>
    <m/>
    <x v="0"/>
    <x v="0"/>
    <m/>
    <m/>
    <n v="9638"/>
    <m/>
    <x v="0"/>
    <x v="0"/>
    <m/>
    <m/>
    <n v="495506"/>
    <n v="135"/>
    <n v="165"/>
    <n v="131"/>
    <n v="97"/>
    <n v="123"/>
    <n v="94"/>
    <n v="49"/>
    <n v="64"/>
    <n v="47"/>
    <n v="1"/>
    <n v="0"/>
    <n v="0"/>
    <n v="1"/>
    <n v="0"/>
    <n v="0"/>
    <n v="1"/>
    <n v="0"/>
    <n v="0"/>
    <n v="0"/>
    <n v="0"/>
    <n v="0"/>
    <n v="0"/>
    <n v="0"/>
    <n v="0"/>
    <n v="1"/>
    <n v="0"/>
    <n v="0"/>
    <n v="0"/>
    <n v="0"/>
  </r>
  <r>
    <n v="206190229"/>
    <x v="263"/>
    <d v="2024-01-01T00:00:00"/>
    <d v="2024-12-31T00:00:00"/>
    <n v="366"/>
    <s v="In Process"/>
    <x v="0"/>
    <x v="17"/>
    <x v="0"/>
    <x v="0"/>
    <s v="11 - Los Angeles"/>
    <x v="34"/>
    <s v="310-390-9506"/>
    <s v="4035 GRAND VIEW BLVD"/>
    <s v="LOS ANGELES"/>
    <s v="90066"/>
    <s v="1710379946"/>
    <s v="RUBY PANUNCIALMAN"/>
    <s v="Yes"/>
    <m/>
    <n v="91"/>
    <n v="91"/>
    <x v="2"/>
    <n v="33306"/>
    <n v="28952"/>
    <n v="181.8"/>
    <n v="392"/>
    <n v="470"/>
    <n v="8815"/>
    <m/>
    <n v="1348"/>
    <n v="15830"/>
    <m/>
    <n v="780"/>
    <n v="1023"/>
    <n v="1156"/>
    <x v="0"/>
    <n v="28952"/>
    <m/>
    <m/>
    <m/>
    <m/>
    <m/>
    <m/>
    <m/>
    <m/>
    <n v="8878502"/>
    <n v="3270107"/>
    <n v="-2067695"/>
    <n v="16982"/>
    <n v="14233286"/>
    <n v="14659728"/>
    <n v="-426442"/>
    <n v="63534"/>
    <m/>
    <m/>
    <n v="-362908"/>
    <n v="2703233"/>
    <m/>
    <n v="413381"/>
    <n v="4854473"/>
    <m/>
    <n v="239197"/>
    <n v="313716"/>
    <n v="354502"/>
    <n v="8878502"/>
    <m/>
    <m/>
    <m/>
    <m/>
    <m/>
    <m/>
    <m/>
    <m/>
    <n v="3027769"/>
    <m/>
    <m/>
    <m/>
    <m/>
    <m/>
    <n v="26571"/>
    <m/>
    <m/>
    <m/>
    <n v="214214"/>
    <m/>
    <n v="1193"/>
    <m/>
    <n v="360"/>
    <m/>
    <n v="6215"/>
    <n v="31528"/>
    <n v="1295166"/>
    <n v="0"/>
    <n v="1281020"/>
    <n v="107280"/>
    <n v="353295"/>
    <n v="108527"/>
    <m/>
    <n v="87076"/>
    <m/>
    <m/>
    <m/>
    <m/>
    <m/>
    <m/>
    <m/>
    <m/>
    <m/>
    <m/>
    <m/>
    <m/>
    <m/>
    <m/>
    <m/>
    <m/>
    <m/>
    <m/>
    <m/>
    <m/>
    <m/>
    <m/>
    <m/>
    <m/>
    <m/>
    <m/>
    <m/>
    <m/>
    <n v="12158"/>
    <m/>
    <m/>
    <m/>
    <n v="-2221076"/>
    <m/>
    <m/>
    <m/>
    <n v="6634"/>
    <m/>
    <n v="104483"/>
    <m/>
    <m/>
    <m/>
    <n v="30393"/>
    <m/>
    <n v="-287"/>
    <m/>
    <m/>
    <m/>
    <m/>
    <m/>
    <m/>
    <m/>
    <m/>
    <m/>
    <m/>
    <m/>
    <m/>
    <m/>
    <m/>
    <m/>
    <m/>
    <m/>
    <n v="5527560"/>
    <n v="1243711"/>
    <n v="7888457"/>
    <n v="219270"/>
    <n v="4957588"/>
    <m/>
    <m/>
    <m/>
    <m/>
    <m/>
    <m/>
    <m/>
    <m/>
    <n v="2735"/>
    <n v="19594"/>
    <n v="444385"/>
    <m/>
    <n v="415413"/>
    <n v="114561"/>
    <n v="250014"/>
    <n v="62913"/>
    <m/>
    <n v="79453"/>
    <n v="341466"/>
    <n v="328657"/>
    <n v="216881"/>
    <n v="852765"/>
    <n v="127247"/>
    <n v="152076"/>
    <n v="191794"/>
    <n v="4531741"/>
    <n v="77396"/>
    <n v="1150490"/>
    <n v="15589"/>
    <n v="6213"/>
    <n v="103912"/>
    <n v="75000"/>
    <n v="141845"/>
    <n v="2969863"/>
    <m/>
    <n v="532705"/>
    <m/>
    <n v="6086715"/>
    <m/>
    <n v="9589283"/>
    <n v="4390909"/>
    <m/>
    <n v="385886"/>
    <n v="4812488"/>
    <n v="9589283"/>
    <n v="789015"/>
    <n v="6086715"/>
    <m/>
    <n v="385886"/>
    <n v="0"/>
    <m/>
    <n v="1556859"/>
    <n v="410283"/>
    <n v="1967142"/>
    <n v="-1434437"/>
    <m/>
    <m/>
    <m/>
    <n v="385886"/>
    <m/>
    <s v="0.16"/>
    <n v="702545.44000000006"/>
    <n v="1773"/>
    <n v="0"/>
    <n v="7690"/>
    <n v="28422"/>
    <n v="70353"/>
    <n v="0"/>
    <n v="0"/>
    <n v="5461"/>
    <m/>
    <n v="1893"/>
    <n v="12940"/>
    <m/>
    <n v="22803"/>
    <n v="1998"/>
    <n v="5324"/>
    <n v="4233"/>
    <n v="21304"/>
    <n v="184194"/>
    <n v="0"/>
    <n v="0"/>
    <n v="764"/>
    <n v="2482"/>
    <n v="0"/>
    <n v="0"/>
    <n v="3246"/>
    <n v="153935"/>
    <n v="0"/>
    <n v="454685"/>
    <n v="1169224"/>
    <n v="1586926"/>
    <n v="0"/>
    <n v="0"/>
    <n v="294782"/>
    <m/>
    <n v="73012"/>
    <n v="238281"/>
    <m/>
    <n v="486254"/>
    <n v="103149"/>
    <n v="111892"/>
    <n v="160777"/>
    <n v="694643"/>
    <n v="5527560"/>
    <n v="0"/>
    <n v="0"/>
    <n v="22916"/>
    <n v="49638"/>
    <n v="0"/>
    <n v="0"/>
    <n v="72554"/>
    <m/>
    <x v="0"/>
    <x v="0"/>
    <m/>
    <m/>
    <m/>
    <m/>
    <x v="0"/>
    <x v="0"/>
    <m/>
    <m/>
    <m/>
    <n v="143"/>
    <n v="289"/>
    <n v="58"/>
    <n v="87"/>
    <n v="204"/>
    <n v="37"/>
    <n v="58"/>
    <n v="149"/>
    <n v="24"/>
    <n v="1"/>
    <n v="0"/>
    <n v="0"/>
    <n v="0"/>
    <n v="1"/>
    <n v="0"/>
    <n v="1"/>
    <n v="0"/>
    <n v="0"/>
    <n v="0"/>
    <n v="0"/>
    <n v="0"/>
    <n v="0"/>
    <n v="0"/>
    <n v="0"/>
    <n v="1"/>
    <n v="0"/>
    <n v="0"/>
    <n v="0"/>
    <n v="0"/>
  </r>
  <r>
    <n v="206190231"/>
    <x v="264"/>
    <d v="2024-01-01T00:00:00"/>
    <d v="2024-12-31T00:00:00"/>
    <n v="366"/>
    <s v="In Process"/>
    <x v="0"/>
    <x v="17"/>
    <x v="0"/>
    <x v="0"/>
    <s v="11 - Los Angeles"/>
    <x v="37"/>
    <s v="213-378-2003"/>
    <s v="22419 KENT AVE"/>
    <s v="TORRANCE"/>
    <s v="90505"/>
    <s v="ZZT05228G"/>
    <s v="BRENT WAUKE"/>
    <s v="Yes"/>
    <m/>
    <n v="94"/>
    <n v="94"/>
    <x v="2"/>
    <n v="34404"/>
    <n v="27820"/>
    <n v="186.14"/>
    <n v="248"/>
    <n v="242"/>
    <n v="2593"/>
    <m/>
    <n v="1093"/>
    <n v="19236"/>
    <m/>
    <n v="2587"/>
    <n v="1141"/>
    <n v="1170"/>
    <x v="0"/>
    <n v="27820"/>
    <m/>
    <m/>
    <m/>
    <m/>
    <m/>
    <m/>
    <m/>
    <m/>
    <n v="9566668"/>
    <n v="2955597"/>
    <n v="1268681"/>
    <m/>
    <n v="11253584"/>
    <n v="10469516"/>
    <n v="784068"/>
    <n v="253267"/>
    <n v="13404"/>
    <m/>
    <n v="1023931"/>
    <n v="985739"/>
    <m/>
    <n v="434283"/>
    <n v="6342414"/>
    <m/>
    <n v="986840"/>
    <n v="433120"/>
    <n v="384272"/>
    <n v="9566668"/>
    <m/>
    <m/>
    <m/>
    <m/>
    <m/>
    <m/>
    <m/>
    <m/>
    <n v="1618160"/>
    <m/>
    <m/>
    <m/>
    <n v="1744"/>
    <m/>
    <m/>
    <m/>
    <m/>
    <m/>
    <n v="197165"/>
    <m/>
    <m/>
    <m/>
    <n v="1138528"/>
    <m/>
    <n v="17091"/>
    <n v="395"/>
    <n v="1173043"/>
    <n v="0"/>
    <n v="1162308"/>
    <n v="157018"/>
    <n v="283486"/>
    <n v="90427"/>
    <m/>
    <n v="71829"/>
    <m/>
    <m/>
    <m/>
    <m/>
    <m/>
    <m/>
    <m/>
    <m/>
    <m/>
    <m/>
    <m/>
    <m/>
    <m/>
    <m/>
    <m/>
    <m/>
    <m/>
    <m/>
    <m/>
    <m/>
    <m/>
    <m/>
    <m/>
    <m/>
    <m/>
    <m/>
    <m/>
    <m/>
    <m/>
    <m/>
    <m/>
    <m/>
    <n v="197417"/>
    <m/>
    <m/>
    <m/>
    <n v="-375165"/>
    <m/>
    <n v="517438"/>
    <m/>
    <m/>
    <m/>
    <n v="901616"/>
    <m/>
    <n v="27375"/>
    <m/>
    <m/>
    <m/>
    <m/>
    <m/>
    <m/>
    <m/>
    <m/>
    <m/>
    <m/>
    <m/>
    <m/>
    <m/>
    <m/>
    <m/>
    <m/>
    <m/>
    <n v="4955020"/>
    <n v="1291996"/>
    <n v="4222500"/>
    <n v="283746"/>
    <n v="4825580"/>
    <m/>
    <m/>
    <m/>
    <m/>
    <m/>
    <m/>
    <m/>
    <m/>
    <n v="24652"/>
    <n v="2855"/>
    <n v="269014"/>
    <m/>
    <n v="251691"/>
    <n v="45557"/>
    <n v="180051"/>
    <n v="46057"/>
    <m/>
    <n v="59472"/>
    <n v="353311"/>
    <n v="289105"/>
    <n v="128076"/>
    <n v="853429"/>
    <n v="95017"/>
    <n v="166770"/>
    <n v="106931"/>
    <n v="2541723"/>
    <n v="123546"/>
    <n v="8767"/>
    <n v="79642"/>
    <m/>
    <m/>
    <n v="4699"/>
    <n v="13571"/>
    <n v="1825352"/>
    <m/>
    <n v="915845"/>
    <n v="205305"/>
    <m/>
    <m/>
    <n v="2946502"/>
    <n v="931147"/>
    <m/>
    <n v="14288"/>
    <n v="2001067"/>
    <n v="2946502"/>
    <n v="318000"/>
    <m/>
    <n v="16272"/>
    <m/>
    <n v="503391"/>
    <n v="2517581"/>
    <m/>
    <n v="1550571"/>
    <n v="4571543"/>
    <n v="-3655698"/>
    <m/>
    <m/>
    <m/>
    <n v="14288"/>
    <m/>
    <s v="0.35"/>
    <n v="325901.44999999995"/>
    <n v="2024"/>
    <n v="0"/>
    <n v="8674"/>
    <n v="27209"/>
    <n v="71188"/>
    <n v="0"/>
    <n v="0"/>
    <n v="0"/>
    <m/>
    <m/>
    <m/>
    <m/>
    <n v="20212"/>
    <n v="1918"/>
    <n v="5060"/>
    <n v="1835"/>
    <n v="20471"/>
    <n v="158591"/>
    <n v="0"/>
    <n v="0"/>
    <n v="223"/>
    <n v="2822"/>
    <n v="0"/>
    <n v="0"/>
    <n v="3045"/>
    <n v="178298"/>
    <n v="0"/>
    <n v="446175"/>
    <n v="1117446"/>
    <n v="1782473"/>
    <n v="0"/>
    <n v="0"/>
    <n v="0"/>
    <m/>
    <m/>
    <m/>
    <m/>
    <n v="442206"/>
    <n v="66603"/>
    <n v="118155"/>
    <n v="76673"/>
    <n v="726991"/>
    <n v="4955020"/>
    <n v="0"/>
    <n v="0"/>
    <n v="13435"/>
    <n v="102441"/>
    <n v="0"/>
    <n v="0"/>
    <n v="115876"/>
    <m/>
    <x v="0"/>
    <x v="0"/>
    <m/>
    <m/>
    <m/>
    <m/>
    <x v="0"/>
    <x v="0"/>
    <m/>
    <m/>
    <m/>
    <n v="170"/>
    <n v="266"/>
    <n v="63"/>
    <n v="117"/>
    <n v="178"/>
    <n v="48"/>
    <n v="79"/>
    <n v="118"/>
    <n v="30"/>
    <n v="1"/>
    <n v="0"/>
    <n v="0"/>
    <n v="0"/>
    <n v="1"/>
    <n v="0"/>
    <n v="1"/>
    <n v="0"/>
    <n v="0"/>
    <n v="0"/>
    <n v="0"/>
    <n v="0"/>
    <n v="0"/>
    <n v="0"/>
    <n v="0"/>
    <n v="1"/>
    <n v="0"/>
    <n v="0"/>
    <n v="0"/>
    <n v="0"/>
  </r>
  <r>
    <n v="206190233"/>
    <x v="265"/>
    <d v="2024-01-01T00:00:00"/>
    <d v="2024-12-31T00:00:00"/>
    <n v="366"/>
    <s v="In Process"/>
    <x v="0"/>
    <x v="17"/>
    <x v="0"/>
    <x v="0"/>
    <s v="11 - Los Angeles"/>
    <x v="28"/>
    <s v="626-288-8353"/>
    <s v="3136 NORTH DEL MAR AVE"/>
    <s v="ROSEMEAD"/>
    <s v="91770"/>
    <s v="ZZT05588I"/>
    <s v="CLAYTON, CRAIG"/>
    <s v="Yes"/>
    <m/>
    <n v="59"/>
    <n v="59"/>
    <x v="1"/>
    <n v="21594"/>
    <n v="20815"/>
    <n v="221.88"/>
    <n v="216"/>
    <n v="256"/>
    <n v="7794"/>
    <n v="588"/>
    <n v="443"/>
    <n v="10531"/>
    <m/>
    <n v="102"/>
    <n v="406"/>
    <n v="951"/>
    <x v="0"/>
    <n v="20815"/>
    <m/>
    <m/>
    <m/>
    <m/>
    <m/>
    <m/>
    <m/>
    <m/>
    <n v="8846375"/>
    <n v="8495514"/>
    <n v="5520274"/>
    <n v="21470"/>
    <n v="11843085"/>
    <n v="9364472"/>
    <n v="2478613"/>
    <n v="689178"/>
    <m/>
    <m/>
    <n v="3167791"/>
    <n v="3312450"/>
    <n v="249900"/>
    <n v="188275"/>
    <n v="4475675"/>
    <m/>
    <n v="43350"/>
    <n v="172550"/>
    <n v="404175"/>
    <n v="8846375"/>
    <m/>
    <m/>
    <m/>
    <m/>
    <m/>
    <m/>
    <m/>
    <m/>
    <n v="7876046"/>
    <m/>
    <n v="618250"/>
    <m/>
    <n v="1000"/>
    <m/>
    <n v="218"/>
    <m/>
    <m/>
    <m/>
    <m/>
    <m/>
    <m/>
    <m/>
    <m/>
    <m/>
    <n v="0"/>
    <n v="0"/>
    <n v="3524250"/>
    <n v="0"/>
    <n v="3837750"/>
    <n v="757650"/>
    <n v="332990"/>
    <n v="20616"/>
    <m/>
    <n v="22258"/>
    <m/>
    <m/>
    <m/>
    <m/>
    <m/>
    <m/>
    <m/>
    <m/>
    <m/>
    <m/>
    <m/>
    <m/>
    <m/>
    <m/>
    <m/>
    <m/>
    <m/>
    <m/>
    <m/>
    <m/>
    <m/>
    <m/>
    <m/>
    <m/>
    <m/>
    <m/>
    <m/>
    <m/>
    <n v="12856"/>
    <m/>
    <m/>
    <m/>
    <n v="3849893"/>
    <m/>
    <n v="396953"/>
    <m/>
    <n v="57272"/>
    <m/>
    <n v="1079735"/>
    <m/>
    <m/>
    <m/>
    <m/>
    <m/>
    <n v="123565"/>
    <m/>
    <m/>
    <m/>
    <m/>
    <m/>
    <m/>
    <m/>
    <m/>
    <m/>
    <m/>
    <m/>
    <m/>
    <m/>
    <m/>
    <m/>
    <m/>
    <m/>
    <n v="4720559"/>
    <n v="1060975"/>
    <n v="3582938"/>
    <n v="32067"/>
    <n v="3458658"/>
    <m/>
    <m/>
    <m/>
    <m/>
    <m/>
    <m/>
    <m/>
    <m/>
    <n v="1625"/>
    <m/>
    <n v="285753"/>
    <m/>
    <n v="279087"/>
    <n v="105337"/>
    <n v="222893"/>
    <n v="26597"/>
    <m/>
    <n v="89969"/>
    <n v="376608"/>
    <n v="157880"/>
    <n v="66462"/>
    <n v="787730"/>
    <n v="103001"/>
    <n v="32027"/>
    <n v="103734"/>
    <n v="2611666"/>
    <n v="47314"/>
    <n v="505379"/>
    <n v="34842"/>
    <n v="30641"/>
    <m/>
    <n v="7789"/>
    <n v="29480"/>
    <n v="10483558"/>
    <m/>
    <n v="249006"/>
    <m/>
    <n v="2709758"/>
    <m/>
    <n v="13442322"/>
    <n v="3946566"/>
    <m/>
    <m/>
    <n v="9495756"/>
    <n v="13442322"/>
    <n v="74666"/>
    <m/>
    <n v="2856"/>
    <m/>
    <n v="0"/>
    <m/>
    <n v="603274"/>
    <n v="284505"/>
    <n v="887779"/>
    <n v="-638773"/>
    <m/>
    <m/>
    <m/>
    <m/>
    <m/>
    <s v="-0.01"/>
    <n v="-39465.660000000003"/>
    <n v="1840"/>
    <n v="0"/>
    <n v="10704"/>
    <n v="15119"/>
    <n v="53459"/>
    <n v="0"/>
    <n v="0"/>
    <n v="1801"/>
    <n v="10937"/>
    <n v="3795"/>
    <n v="5709"/>
    <n v="2381"/>
    <n v="15336"/>
    <n v="3017"/>
    <n v="1262"/>
    <n v="1779"/>
    <n v="10263"/>
    <n v="137402"/>
    <n v="0"/>
    <n v="0"/>
    <n v="0"/>
    <n v="0"/>
    <n v="0"/>
    <n v="0"/>
    <n v="0"/>
    <n v="237044"/>
    <n v="0"/>
    <n v="563011"/>
    <n v="576441"/>
    <n v="1153509"/>
    <n v="0"/>
    <n v="0"/>
    <n v="108672"/>
    <n v="491234"/>
    <n v="100017"/>
    <n v="101756"/>
    <n v="40098"/>
    <n v="309865"/>
    <n v="82645"/>
    <n v="23648"/>
    <n v="83196"/>
    <n v="849423"/>
    <n v="4720559"/>
    <n v="0"/>
    <n v="0"/>
    <n v="0"/>
    <n v="0"/>
    <n v="0"/>
    <n v="0"/>
    <n v="0"/>
    <m/>
    <x v="0"/>
    <x v="0"/>
    <m/>
    <m/>
    <n v="10937"/>
    <m/>
    <x v="0"/>
    <x v="0"/>
    <m/>
    <m/>
    <n v="491234"/>
    <n v="105"/>
    <n v="142"/>
    <n v="76"/>
    <n v="75"/>
    <n v="103"/>
    <n v="53"/>
    <n v="39"/>
    <n v="55"/>
    <n v="27"/>
    <n v="1"/>
    <n v="0"/>
    <n v="0"/>
    <n v="1"/>
    <n v="0"/>
    <n v="0"/>
    <n v="1"/>
    <n v="0"/>
    <n v="0"/>
    <n v="0"/>
    <n v="0"/>
    <n v="0"/>
    <n v="0"/>
    <n v="0"/>
    <n v="0"/>
    <n v="1"/>
    <n v="0"/>
    <n v="0"/>
    <n v="0"/>
    <n v="0"/>
  </r>
  <r>
    <n v="206190234"/>
    <x v="266"/>
    <d v="2024-01-01T00:00:00"/>
    <d v="2024-12-31T00:00:00"/>
    <n v="366"/>
    <s v="In Process"/>
    <x v="0"/>
    <x v="17"/>
    <x v="0"/>
    <x v="0"/>
    <s v="11 - Los Angeles"/>
    <x v="38"/>
    <s v="562-927-6586"/>
    <s v="7002 EAST GAGE AVENUE"/>
    <s v="BELL GARDENS"/>
    <s v="90201"/>
    <s v="ZZT18078H"/>
    <s v="CRESENCIO DACAYANAN"/>
    <s v="Yes"/>
    <m/>
    <n v="183"/>
    <n v="183"/>
    <x v="0"/>
    <n v="66978"/>
    <n v="62685"/>
    <m/>
    <m/>
    <m/>
    <n v="7177"/>
    <m/>
    <n v="4095"/>
    <n v="50579"/>
    <m/>
    <m/>
    <n v="157"/>
    <n v="677"/>
    <x v="0"/>
    <n v="62685"/>
    <m/>
    <m/>
    <m/>
    <m/>
    <m/>
    <m/>
    <m/>
    <m/>
    <n v="18884350"/>
    <n v="2135515"/>
    <n v="-304317"/>
    <n v="260033"/>
    <n v="21584215"/>
    <n v="20900103"/>
    <n v="684112"/>
    <m/>
    <n v="234920"/>
    <m/>
    <n v="449192"/>
    <n v="2162000"/>
    <m/>
    <n v="1224600"/>
    <n v="15246650"/>
    <m/>
    <m/>
    <n v="47100"/>
    <n v="204000"/>
    <n v="18884350"/>
    <m/>
    <m/>
    <m/>
    <m/>
    <m/>
    <m/>
    <m/>
    <m/>
    <n v="2126755"/>
    <m/>
    <m/>
    <m/>
    <n v="3571"/>
    <m/>
    <n v="4503"/>
    <m/>
    <m/>
    <m/>
    <m/>
    <m/>
    <m/>
    <m/>
    <n v="686"/>
    <m/>
    <n v="121939"/>
    <n v="0"/>
    <n v="672827"/>
    <n v="0"/>
    <n v="754134"/>
    <n v="181591"/>
    <n v="368305"/>
    <n v="27895"/>
    <m/>
    <n v="8824"/>
    <m/>
    <m/>
    <m/>
    <m/>
    <m/>
    <m/>
    <m/>
    <m/>
    <m/>
    <m/>
    <m/>
    <m/>
    <m/>
    <m/>
    <m/>
    <m/>
    <m/>
    <m/>
    <m/>
    <m/>
    <m/>
    <m/>
    <m/>
    <m/>
    <m/>
    <m/>
    <m/>
    <m/>
    <m/>
    <m/>
    <m/>
    <m/>
    <n v="-1968529"/>
    <m/>
    <m/>
    <m/>
    <n v="9405"/>
    <m/>
    <n v="1654664"/>
    <m/>
    <m/>
    <m/>
    <m/>
    <m/>
    <n v="143"/>
    <m/>
    <m/>
    <m/>
    <m/>
    <m/>
    <m/>
    <m/>
    <m/>
    <m/>
    <m/>
    <m/>
    <m/>
    <m/>
    <m/>
    <m/>
    <m/>
    <m/>
    <n v="5937726"/>
    <n v="1478190"/>
    <n v="13484187"/>
    <n v="423889"/>
    <n v="7706012"/>
    <m/>
    <m/>
    <m/>
    <m/>
    <m/>
    <m/>
    <m/>
    <m/>
    <n v="33117"/>
    <m/>
    <n v="381368"/>
    <m/>
    <n v="380666"/>
    <n v="77438"/>
    <n v="113087"/>
    <n v="24985"/>
    <m/>
    <n v="20395"/>
    <n v="567492"/>
    <n v="787911"/>
    <n v="360022"/>
    <n v="2062742"/>
    <n v="102236"/>
    <n v="423191"/>
    <n v="107829"/>
    <n v="5189346"/>
    <n v="376344"/>
    <n v="1579802"/>
    <n v="228799"/>
    <n v="187940"/>
    <m/>
    <m/>
    <n v="189381"/>
    <n v="4297289"/>
    <m/>
    <m/>
    <m/>
    <n v="2756119"/>
    <n v="173025"/>
    <n v="7226433"/>
    <n v="4729254"/>
    <m/>
    <m/>
    <n v="2497179"/>
    <n v="7226433"/>
    <n v="172647"/>
    <n v="2756119"/>
    <m/>
    <m/>
    <n v="0"/>
    <m/>
    <m/>
    <n v="103833"/>
    <n v="103833"/>
    <n v="-103833"/>
    <m/>
    <m/>
    <m/>
    <m/>
    <m/>
    <s v="0.15"/>
    <n v="709388.1"/>
    <n v="1978"/>
    <n v="0"/>
    <n v="7002"/>
    <n v="44254"/>
    <n v="107036"/>
    <n v="0"/>
    <n v="0"/>
    <n v="3377"/>
    <m/>
    <n v="6032"/>
    <m/>
    <m/>
    <m/>
    <n v="2714"/>
    <n v="14092"/>
    <n v="2010"/>
    <n v="15573"/>
    <n v="204068"/>
    <n v="0"/>
    <n v="0"/>
    <n v="6817"/>
    <n v="36410"/>
    <n v="0"/>
    <n v="0"/>
    <n v="43227"/>
    <n v="153182"/>
    <n v="0"/>
    <n v="418141"/>
    <n v="1659531"/>
    <n v="2486448"/>
    <n v="0"/>
    <n v="0"/>
    <n v="154190"/>
    <m/>
    <n v="119015"/>
    <m/>
    <m/>
    <m/>
    <n v="75146"/>
    <n v="256186"/>
    <n v="78787"/>
    <n v="537100"/>
    <n v="5937726"/>
    <n v="0"/>
    <n v="0"/>
    <n v="286808"/>
    <n v="1024934"/>
    <n v="0"/>
    <n v="0"/>
    <n v="1311742"/>
    <m/>
    <x v="0"/>
    <x v="0"/>
    <m/>
    <m/>
    <m/>
    <m/>
    <x v="0"/>
    <x v="0"/>
    <m/>
    <m/>
    <m/>
    <n v="121"/>
    <n v="173"/>
    <n v="94"/>
    <n v="101"/>
    <n v="138"/>
    <n v="88"/>
    <n v="69"/>
    <n v="96"/>
    <n v="64"/>
    <n v="1"/>
    <n v="0"/>
    <n v="0"/>
    <n v="0"/>
    <n v="0"/>
    <n v="1"/>
    <n v="1"/>
    <n v="0"/>
    <n v="0"/>
    <n v="0"/>
    <n v="0"/>
    <n v="0"/>
    <n v="0"/>
    <n v="0"/>
    <n v="0"/>
    <n v="1"/>
    <n v="0"/>
    <n v="0"/>
    <n v="0"/>
    <n v="0"/>
  </r>
  <r>
    <n v="206190236"/>
    <x v="267"/>
    <d v="2024-01-01T00:00:00"/>
    <d v="2024-12-31T00:00:00"/>
    <n v="366"/>
    <s v="In Process"/>
    <x v="0"/>
    <x v="17"/>
    <x v="0"/>
    <x v="0"/>
    <s v="11 - Los Angeles"/>
    <x v="42"/>
    <s v="818-352-1421"/>
    <s v="8647 FENWICK STREET"/>
    <s v="SUNLAND"/>
    <s v="91040"/>
    <s v="LTC56031F"/>
    <s v="MARK DONOHOE"/>
    <s v="Yes"/>
    <m/>
    <n v="121"/>
    <n v="121"/>
    <x v="0"/>
    <n v="44286"/>
    <n v="42055"/>
    <n v="222.8"/>
    <n v="252"/>
    <n v="254"/>
    <n v="847"/>
    <n v="1713"/>
    <n v="3511"/>
    <n v="30525"/>
    <m/>
    <m/>
    <m/>
    <n v="5459"/>
    <x v="0"/>
    <n v="42055"/>
    <m/>
    <m/>
    <m/>
    <m/>
    <m/>
    <m/>
    <m/>
    <m/>
    <n v="21027500"/>
    <n v="3261034"/>
    <n v="8746998"/>
    <n v="15"/>
    <n v="15541551"/>
    <n v="18130158"/>
    <n v="-2588607"/>
    <n v="25841"/>
    <n v="23482"/>
    <m/>
    <n v="-2586248"/>
    <n v="423500"/>
    <n v="856500"/>
    <n v="1755500"/>
    <n v="15262500"/>
    <m/>
    <m/>
    <m/>
    <n v="2729500"/>
    <n v="21027500"/>
    <m/>
    <m/>
    <m/>
    <m/>
    <m/>
    <m/>
    <m/>
    <m/>
    <n v="1152421"/>
    <m/>
    <n v="1035209"/>
    <m/>
    <m/>
    <m/>
    <n v="750150"/>
    <m/>
    <m/>
    <m/>
    <m/>
    <m/>
    <n v="5025"/>
    <m/>
    <n v="318229"/>
    <m/>
    <n v="173487"/>
    <n v="18040"/>
    <n v="1279300"/>
    <n v="0"/>
    <n v="1128189"/>
    <n v="261032"/>
    <n v="315028"/>
    <n v="52748"/>
    <m/>
    <n v="33210"/>
    <m/>
    <m/>
    <m/>
    <m/>
    <m/>
    <m/>
    <m/>
    <m/>
    <m/>
    <m/>
    <m/>
    <m/>
    <m/>
    <m/>
    <m/>
    <m/>
    <m/>
    <m/>
    <m/>
    <m/>
    <m/>
    <m/>
    <m/>
    <m/>
    <m/>
    <m/>
    <m/>
    <m/>
    <n v="55725"/>
    <m/>
    <m/>
    <m/>
    <n v="572091"/>
    <m/>
    <n v="484167"/>
    <m/>
    <n v="708096"/>
    <m/>
    <n v="6222002"/>
    <m/>
    <m/>
    <m/>
    <m/>
    <m/>
    <n v="704917"/>
    <m/>
    <m/>
    <m/>
    <m/>
    <m/>
    <m/>
    <m/>
    <m/>
    <m/>
    <m/>
    <m/>
    <m/>
    <m/>
    <m/>
    <m/>
    <m/>
    <m/>
    <n v="7894293"/>
    <n v="2133908"/>
    <n v="8101957"/>
    <n v="570061"/>
    <n v="7909639"/>
    <m/>
    <m/>
    <m/>
    <m/>
    <m/>
    <m/>
    <m/>
    <m/>
    <n v="34421"/>
    <n v="2700"/>
    <n v="238754"/>
    <m/>
    <n v="197597"/>
    <n v="67985"/>
    <n v="123649"/>
    <n v="31219"/>
    <m/>
    <n v="24419"/>
    <n v="1032623"/>
    <n v="618502"/>
    <n v="173694"/>
    <n v="1168916"/>
    <n v="397115"/>
    <n v="126119"/>
    <n v="125939"/>
    <n v="3952019"/>
    <n v="78842"/>
    <n v="778808"/>
    <n v="126346"/>
    <n v="38205"/>
    <n v="52414"/>
    <m/>
    <n v="830233"/>
    <n v="2270902"/>
    <m/>
    <n v="600118"/>
    <m/>
    <m/>
    <n v="2557973"/>
    <n v="5428993"/>
    <n v="2328928"/>
    <m/>
    <n v="1772346"/>
    <n v="1327719"/>
    <n v="5428993"/>
    <n v="628406"/>
    <m/>
    <m/>
    <m/>
    <n v="0"/>
    <m/>
    <n v="456962"/>
    <n v="375474"/>
    <n v="832436"/>
    <n v="-232318"/>
    <m/>
    <n v="2556367"/>
    <m/>
    <n v="2556367"/>
    <n v="-784021"/>
    <s v="0.48"/>
    <n v="1117885.4399999999"/>
    <n v="2668"/>
    <n v="0"/>
    <n v="12360"/>
    <n v="46433"/>
    <n v="104329"/>
    <n v="0"/>
    <n v="0"/>
    <n v="3690"/>
    <m/>
    <n v="6256"/>
    <n v="20252"/>
    <n v="4622"/>
    <n v="20691"/>
    <n v="9224"/>
    <n v="4253"/>
    <n v="1988"/>
    <n v="8674"/>
    <n v="245440"/>
    <n v="0"/>
    <n v="0"/>
    <n v="0"/>
    <n v="0"/>
    <n v="0"/>
    <n v="0"/>
    <n v="0"/>
    <n v="210040"/>
    <n v="0"/>
    <n v="765679"/>
    <n v="2100673"/>
    <n v="2542801"/>
    <n v="0"/>
    <n v="0"/>
    <n v="152469"/>
    <m/>
    <n v="201961"/>
    <n v="365117"/>
    <n v="84323"/>
    <n v="488325"/>
    <n v="293185"/>
    <n v="97784"/>
    <n v="94836"/>
    <n v="497100"/>
    <n v="7894293"/>
    <n v="0"/>
    <n v="0"/>
    <n v="0"/>
    <n v="0"/>
    <n v="0"/>
    <n v="0"/>
    <n v="0"/>
    <m/>
    <x v="0"/>
    <x v="0"/>
    <m/>
    <m/>
    <m/>
    <m/>
    <x v="0"/>
    <x v="0"/>
    <m/>
    <m/>
    <m/>
    <n v="155"/>
    <n v="234"/>
    <n v="100"/>
    <n v="105"/>
    <n v="160"/>
    <n v="66"/>
    <n v="66"/>
    <n v="92"/>
    <n v="47"/>
    <n v="1"/>
    <n v="0"/>
    <n v="0"/>
    <n v="0"/>
    <n v="0"/>
    <n v="1"/>
    <n v="1"/>
    <n v="0"/>
    <n v="0"/>
    <n v="0"/>
    <n v="0"/>
    <n v="0"/>
    <n v="0"/>
    <n v="0"/>
    <n v="0"/>
    <n v="1"/>
    <n v="0"/>
    <n v="0"/>
    <n v="0"/>
    <n v="0"/>
  </r>
  <r>
    <n v="206190238"/>
    <x v="268"/>
    <d v="2024-01-01T00:00:00"/>
    <d v="2024-12-31T00:00:00"/>
    <n v="366"/>
    <s v="In Process"/>
    <x v="0"/>
    <x v="17"/>
    <x v="0"/>
    <x v="0"/>
    <s v="11 - Los Angeles"/>
    <x v="32"/>
    <s v="562-693-5618"/>
    <s v="7926 S. PAINTER AVE"/>
    <s v="WHITTIER"/>
    <s v="90602-2474"/>
    <s v="1407241318"/>
    <s v="JOHN GARCIA JR"/>
    <s v="Yes"/>
    <m/>
    <n v="36"/>
    <n v="36"/>
    <x v="1"/>
    <n v="13176"/>
    <n v="11098"/>
    <n v="192.67"/>
    <n v="103"/>
    <n v="114"/>
    <n v="4170"/>
    <n v="27"/>
    <n v="76"/>
    <n v="6620"/>
    <m/>
    <m/>
    <m/>
    <n v="205"/>
    <x v="0"/>
    <n v="11098"/>
    <m/>
    <m/>
    <m/>
    <m/>
    <m/>
    <m/>
    <m/>
    <m/>
    <n v="3717830"/>
    <n v="956478"/>
    <n v="-1197220"/>
    <n v="5380"/>
    <n v="5876908"/>
    <n v="5530784"/>
    <n v="346124"/>
    <n v="224165"/>
    <n v="52451"/>
    <m/>
    <n v="517838"/>
    <n v="1396950"/>
    <n v="9045"/>
    <n v="25460"/>
    <n v="2217700"/>
    <m/>
    <m/>
    <m/>
    <n v="68675"/>
    <n v="3717830"/>
    <m/>
    <m/>
    <m/>
    <m/>
    <m/>
    <m/>
    <m/>
    <m/>
    <n v="942414"/>
    <m/>
    <n v="2718"/>
    <m/>
    <m/>
    <m/>
    <m/>
    <m/>
    <m/>
    <m/>
    <m/>
    <m/>
    <n v="11346"/>
    <m/>
    <m/>
    <m/>
    <n v="3017"/>
    <n v="0"/>
    <n v="299188"/>
    <n v="0"/>
    <n v="371832"/>
    <n v="249505"/>
    <n v="14656"/>
    <n v="14075"/>
    <m/>
    <n v="4205"/>
    <m/>
    <m/>
    <m/>
    <m/>
    <m/>
    <m/>
    <m/>
    <m/>
    <m/>
    <m/>
    <m/>
    <m/>
    <m/>
    <m/>
    <m/>
    <m/>
    <m/>
    <m/>
    <m/>
    <m/>
    <m/>
    <m/>
    <m/>
    <m/>
    <m/>
    <m/>
    <m/>
    <m/>
    <n v="14953"/>
    <m/>
    <m/>
    <m/>
    <n v="-1257278"/>
    <m/>
    <n v="-14987"/>
    <m/>
    <n v="-31686"/>
    <m/>
    <n v="101798"/>
    <m/>
    <m/>
    <m/>
    <m/>
    <m/>
    <n v="-10020"/>
    <m/>
    <m/>
    <m/>
    <m/>
    <m/>
    <m/>
    <m/>
    <m/>
    <m/>
    <m/>
    <m/>
    <m/>
    <m/>
    <m/>
    <m/>
    <m/>
    <m/>
    <n v="2344272"/>
    <n v="504960"/>
    <n v="2681552"/>
    <n v="22289"/>
    <n v="1886844"/>
    <m/>
    <m/>
    <m/>
    <m/>
    <m/>
    <m/>
    <m/>
    <m/>
    <n v="55853"/>
    <m/>
    <n v="156796"/>
    <m/>
    <n v="196018"/>
    <n v="54001"/>
    <n v="56728"/>
    <n v="11074"/>
    <m/>
    <n v="3763"/>
    <n v="339074"/>
    <n v="141409"/>
    <n v="132374"/>
    <n v="390226"/>
    <n v="49432"/>
    <n v="219273"/>
    <n v="186195"/>
    <n v="1329682"/>
    <n v="21199"/>
    <n v="411188"/>
    <n v="31619"/>
    <n v="9491"/>
    <m/>
    <n v="1976"/>
    <n v="-153431"/>
    <n v="2973241"/>
    <m/>
    <n v="44812"/>
    <m/>
    <n v="550000"/>
    <n v="47187"/>
    <n v="3615240"/>
    <n v="742163"/>
    <m/>
    <m/>
    <n v="2873077"/>
    <n v="3615240"/>
    <n v="2579753"/>
    <m/>
    <m/>
    <m/>
    <n v="0"/>
    <m/>
    <n v="74697"/>
    <n v="153427"/>
    <n v="228124"/>
    <n v="-183312"/>
    <m/>
    <m/>
    <m/>
    <m/>
    <m/>
    <s v="0.11"/>
    <n v="81637.930000000008"/>
    <n v="1851"/>
    <n v="0"/>
    <n v="230"/>
    <n v="11812"/>
    <n v="27816"/>
    <n v="0"/>
    <n v="0"/>
    <n v="3791"/>
    <m/>
    <n v="5094"/>
    <n v="4774"/>
    <n v="246"/>
    <n v="10437"/>
    <n v="1747"/>
    <n v="6994"/>
    <n v="1308"/>
    <n v="6041"/>
    <n v="82141"/>
    <n v="0"/>
    <n v="0"/>
    <n v="505"/>
    <n v="1630"/>
    <n v="0"/>
    <n v="0"/>
    <n v="2135"/>
    <n v="133681"/>
    <n v="0"/>
    <n v="11974"/>
    <n v="465416"/>
    <n v="628924"/>
    <n v="0"/>
    <n v="0"/>
    <n v="175436"/>
    <m/>
    <n v="109561"/>
    <n v="88265"/>
    <n v="4908"/>
    <n v="240092"/>
    <n v="38172"/>
    <n v="176526"/>
    <n v="60326"/>
    <n v="210991"/>
    <n v="2344272"/>
    <n v="0"/>
    <n v="0"/>
    <n v="22724"/>
    <n v="48895"/>
    <n v="0"/>
    <n v="0"/>
    <n v="71619"/>
    <m/>
    <x v="0"/>
    <x v="0"/>
    <m/>
    <m/>
    <m/>
    <m/>
    <x v="0"/>
    <x v="0"/>
    <m/>
    <m/>
    <m/>
    <n v="102"/>
    <n v="134"/>
    <n v="78"/>
    <n v="69"/>
    <n v="86"/>
    <n v="56"/>
    <n v="34"/>
    <n v="47"/>
    <n v="24"/>
    <n v="1"/>
    <n v="0"/>
    <n v="0"/>
    <n v="1"/>
    <n v="0"/>
    <n v="0"/>
    <n v="1"/>
    <n v="0"/>
    <n v="0"/>
    <n v="0"/>
    <n v="0"/>
    <n v="0"/>
    <n v="0"/>
    <n v="0"/>
    <n v="0"/>
    <n v="1"/>
    <n v="0"/>
    <n v="0"/>
    <n v="0"/>
    <n v="0"/>
  </r>
  <r>
    <n v="206190248"/>
    <x v="269"/>
    <d v="2024-01-01T00:00:00"/>
    <d v="2024-12-31T00:00:00"/>
    <n v="366"/>
    <s v="In Process"/>
    <x v="0"/>
    <x v="17"/>
    <x v="0"/>
    <x v="0"/>
    <s v="11 - Los Angeles"/>
    <x v="30"/>
    <s v="818-242-1183"/>
    <s v="1400 W. GLENOAKS BLVD."/>
    <s v="GLENDALE"/>
    <s v="91201-1911"/>
    <s v="LTC90085F"/>
    <s v="JOHN C. HAEDRICH"/>
    <s v="No"/>
    <m/>
    <n v="53"/>
    <n v="53"/>
    <x v="1"/>
    <n v="19398"/>
    <n v="18323"/>
    <n v="201"/>
    <n v="279"/>
    <n v="283"/>
    <n v="2250"/>
    <m/>
    <n v="583"/>
    <m/>
    <n v="15490"/>
    <m/>
    <m/>
    <m/>
    <x v="0"/>
    <n v="18323"/>
    <m/>
    <m/>
    <m/>
    <m/>
    <m/>
    <m/>
    <m/>
    <m/>
    <n v="7416430"/>
    <n v="1421587"/>
    <n v="1052262"/>
    <m/>
    <n v="7785755"/>
    <n v="8360494"/>
    <n v="-574739"/>
    <n v="13202"/>
    <n v="2270"/>
    <m/>
    <n v="-563807"/>
    <n v="900000"/>
    <m/>
    <n v="233200"/>
    <m/>
    <n v="6283230"/>
    <m/>
    <m/>
    <m/>
    <n v="7416430"/>
    <m/>
    <m/>
    <m/>
    <m/>
    <m/>
    <m/>
    <m/>
    <m/>
    <n v="824341"/>
    <m/>
    <m/>
    <m/>
    <n v="17855"/>
    <m/>
    <m/>
    <m/>
    <n v="579391"/>
    <m/>
    <m/>
    <m/>
    <m/>
    <m/>
    <m/>
    <m/>
    <n v="130332"/>
    <n v="0"/>
    <n v="351549"/>
    <n v="0"/>
    <n v="359893"/>
    <n v="52136"/>
    <n v="413956"/>
    <n v="65089"/>
    <m/>
    <n v="48632"/>
    <m/>
    <m/>
    <m/>
    <m/>
    <m/>
    <m/>
    <m/>
    <m/>
    <m/>
    <m/>
    <m/>
    <m/>
    <m/>
    <m/>
    <m/>
    <m/>
    <m/>
    <m/>
    <m/>
    <m/>
    <m/>
    <m/>
    <m/>
    <m/>
    <m/>
    <m/>
    <m/>
    <m/>
    <m/>
    <m/>
    <m/>
    <m/>
    <n v="-229722"/>
    <m/>
    <m/>
    <m/>
    <n v="57180"/>
    <m/>
    <m/>
    <m/>
    <n v="1224804"/>
    <m/>
    <m/>
    <m/>
    <m/>
    <m/>
    <m/>
    <m/>
    <m/>
    <m/>
    <m/>
    <m/>
    <m/>
    <m/>
    <m/>
    <m/>
    <m/>
    <m/>
    <m/>
    <m/>
    <m/>
    <m/>
    <n v="3374452"/>
    <n v="804579"/>
    <n v="4181463"/>
    <n v="150547"/>
    <n v="3886724"/>
    <m/>
    <m/>
    <m/>
    <m/>
    <m/>
    <m/>
    <m/>
    <m/>
    <n v="26347"/>
    <m/>
    <n v="166792"/>
    <m/>
    <n v="164088"/>
    <n v="23720"/>
    <n v="179203"/>
    <n v="14422"/>
    <m/>
    <n v="51511"/>
    <n v="335861"/>
    <n v="68340"/>
    <n v="303317"/>
    <n v="591792"/>
    <n v="56901"/>
    <n v="88888"/>
    <n v="154085"/>
    <n v="1941936"/>
    <n v="78641"/>
    <n v="192000"/>
    <n v="18808"/>
    <n v="17118"/>
    <m/>
    <m/>
    <m/>
    <n v="2377617"/>
    <m/>
    <n v="314573"/>
    <m/>
    <m/>
    <m/>
    <n v="2692190"/>
    <n v="4568237"/>
    <m/>
    <m/>
    <n v="-1876047"/>
    <n v="2692190"/>
    <m/>
    <m/>
    <m/>
    <m/>
    <n v="0"/>
    <m/>
    <n v="380956"/>
    <n v="738215"/>
    <n v="1119171"/>
    <n v="-804598"/>
    <m/>
    <m/>
    <m/>
    <n v="1824"/>
    <n v="-1824"/>
    <s v="0.22"/>
    <n v="1005012.14"/>
    <n v="1738"/>
    <n v="0"/>
    <n v="4300"/>
    <n v="17064"/>
    <n v="38973"/>
    <n v="1103"/>
    <n v="0"/>
    <n v="0"/>
    <m/>
    <n v="1960"/>
    <n v="1464"/>
    <n v="5659"/>
    <n v="14638"/>
    <n v="1681"/>
    <n v="2470"/>
    <n v="2080"/>
    <n v="9652"/>
    <n v="102782"/>
    <n v="0"/>
    <n v="1967"/>
    <n v="7430"/>
    <n v="10907"/>
    <n v="0"/>
    <n v="0"/>
    <n v="20304"/>
    <n v="138042"/>
    <n v="0"/>
    <n v="233609"/>
    <n v="666514"/>
    <n v="1014479"/>
    <n v="48647"/>
    <n v="0"/>
    <n v="0"/>
    <m/>
    <n v="68925"/>
    <n v="23548"/>
    <n v="91001"/>
    <n v="290849"/>
    <n v="42495"/>
    <n v="64927"/>
    <n v="129168"/>
    <n v="562248"/>
    <n v="3374452"/>
    <n v="0"/>
    <n v="150569"/>
    <n v="475873"/>
    <n v="417419"/>
    <n v="0"/>
    <n v="0"/>
    <n v="1043861"/>
    <m/>
    <x v="0"/>
    <x v="0"/>
    <m/>
    <m/>
    <m/>
    <m/>
    <x v="0"/>
    <x v="0"/>
    <m/>
    <m/>
    <m/>
    <n v="68"/>
    <n v="98"/>
    <n v="52"/>
    <n v="41"/>
    <n v="62"/>
    <n v="27"/>
    <n v="23"/>
    <n v="30"/>
    <n v="16"/>
    <n v="1"/>
    <n v="0"/>
    <n v="0"/>
    <n v="1"/>
    <n v="0"/>
    <n v="0"/>
    <n v="1"/>
    <n v="0"/>
    <n v="0"/>
    <n v="0"/>
    <n v="0"/>
    <n v="0"/>
    <n v="0"/>
    <n v="0"/>
    <n v="0"/>
    <n v="1"/>
    <n v="0"/>
    <n v="0"/>
    <n v="0"/>
    <n v="0"/>
  </r>
  <r>
    <n v="206190250"/>
    <x v="270"/>
    <d v="2024-01-01T00:00:00"/>
    <d v="2024-12-31T00:00:00"/>
    <n v="366"/>
    <s v="In Process"/>
    <x v="0"/>
    <x v="17"/>
    <x v="0"/>
    <x v="0"/>
    <s v="11 - Los Angeles"/>
    <x v="31"/>
    <s v="323-292-0748"/>
    <s v="6011 WEST BLVD"/>
    <s v="LOS ANGELES"/>
    <s v="90043-0000"/>
    <s v="1598090029"/>
    <s v="JOHN R GARCIA JR"/>
    <s v="Yes"/>
    <m/>
    <n v="40"/>
    <n v="40"/>
    <x v="1"/>
    <n v="14640"/>
    <n v="12423"/>
    <n v="194.11"/>
    <n v="132"/>
    <n v="131"/>
    <n v="5280"/>
    <m/>
    <n v="428"/>
    <n v="6624"/>
    <m/>
    <n v="19"/>
    <n v="72"/>
    <m/>
    <x v="0"/>
    <n v="12423"/>
    <m/>
    <m/>
    <m/>
    <m/>
    <m/>
    <m/>
    <m/>
    <m/>
    <n v="4323204"/>
    <n v="1324299"/>
    <n v="-1168389"/>
    <n v="6950"/>
    <n v="6822842"/>
    <n v="6527783"/>
    <n v="295059"/>
    <n v="105232"/>
    <n v="30574"/>
    <m/>
    <n v="369717"/>
    <n v="1837440"/>
    <m/>
    <n v="148944"/>
    <n v="2305152"/>
    <m/>
    <n v="6612"/>
    <n v="25056"/>
    <m/>
    <n v="4323204"/>
    <m/>
    <m/>
    <m/>
    <m/>
    <m/>
    <m/>
    <m/>
    <m/>
    <n v="1317430"/>
    <m/>
    <m/>
    <m/>
    <n v="611"/>
    <m/>
    <m/>
    <m/>
    <m/>
    <m/>
    <m/>
    <m/>
    <n v="6258"/>
    <m/>
    <m/>
    <m/>
    <n v="9464"/>
    <n v="611"/>
    <n v="402919"/>
    <n v="0"/>
    <n v="463133"/>
    <n v="431177"/>
    <n v="3263"/>
    <n v="6267"/>
    <m/>
    <n v="7465"/>
    <m/>
    <m/>
    <m/>
    <m/>
    <m/>
    <m/>
    <m/>
    <m/>
    <m/>
    <m/>
    <m/>
    <m/>
    <m/>
    <m/>
    <m/>
    <m/>
    <m/>
    <m/>
    <m/>
    <m/>
    <m/>
    <m/>
    <m/>
    <m/>
    <m/>
    <m/>
    <m/>
    <m/>
    <n v="3531"/>
    <m/>
    <m/>
    <m/>
    <n v="-1418096"/>
    <m/>
    <m/>
    <m/>
    <n v="38361"/>
    <m/>
    <n v="207815"/>
    <m/>
    <m/>
    <m/>
    <m/>
    <m/>
    <m/>
    <m/>
    <m/>
    <m/>
    <m/>
    <m/>
    <m/>
    <m/>
    <m/>
    <m/>
    <m/>
    <m/>
    <m/>
    <m/>
    <m/>
    <m/>
    <m/>
    <m/>
    <n v="2224411"/>
    <n v="513217"/>
    <n v="3790155"/>
    <n v="88510"/>
    <n v="2223951"/>
    <m/>
    <m/>
    <m/>
    <m/>
    <m/>
    <m/>
    <m/>
    <m/>
    <n v="58864"/>
    <m/>
    <n v="198097"/>
    <m/>
    <n v="253754"/>
    <n v="110687"/>
    <n v="66190"/>
    <n v="6830"/>
    <m/>
    <n v="5213"/>
    <n v="451555"/>
    <n v="112472"/>
    <n v="86184"/>
    <n v="328159"/>
    <n v="44112"/>
    <n v="56552"/>
    <n v="285001"/>
    <n v="1681073"/>
    <n v="6539"/>
    <n v="489699"/>
    <n v="22147"/>
    <n v="10868"/>
    <m/>
    <n v="3390"/>
    <n v="26446"/>
    <n v="1796943"/>
    <m/>
    <n v="76951"/>
    <m/>
    <n v="43451"/>
    <n v="13643"/>
    <n v="1930988"/>
    <n v="641379"/>
    <m/>
    <m/>
    <n v="1289609"/>
    <n v="1930988"/>
    <n v="1047020"/>
    <m/>
    <m/>
    <m/>
    <n v="0"/>
    <m/>
    <n v="73222"/>
    <n v="355653"/>
    <n v="428875"/>
    <n v="-351924"/>
    <m/>
    <m/>
    <m/>
    <m/>
    <m/>
    <s v="0.15"/>
    <n v="96206.849999999991"/>
    <n v="1984"/>
    <n v="0"/>
    <n v="6298"/>
    <n v="6838"/>
    <n v="34633"/>
    <n v="0"/>
    <n v="0"/>
    <n v="2754"/>
    <m/>
    <n v="4807"/>
    <n v="2943"/>
    <n v="2943"/>
    <n v="7955"/>
    <n v="997"/>
    <n v="1760"/>
    <n v="1801"/>
    <n v="5186"/>
    <n v="80899"/>
    <n v="0"/>
    <n v="1920"/>
    <n v="1804"/>
    <n v="1049"/>
    <n v="0"/>
    <n v="0"/>
    <n v="4773"/>
    <n v="150539"/>
    <n v="0"/>
    <n v="200900"/>
    <n v="243083"/>
    <n v="787005"/>
    <n v="0"/>
    <n v="0"/>
    <n v="100420"/>
    <m/>
    <n v="114017"/>
    <n v="55370"/>
    <n v="55370"/>
    <n v="152027"/>
    <n v="22970"/>
    <n v="39564"/>
    <n v="96671"/>
    <n v="206475"/>
    <n v="2224411"/>
    <n v="0"/>
    <n v="96000"/>
    <n v="81195"/>
    <n v="31470"/>
    <n v="0"/>
    <n v="0"/>
    <n v="208665"/>
    <m/>
    <x v="0"/>
    <x v="0"/>
    <m/>
    <m/>
    <m/>
    <m/>
    <x v="0"/>
    <x v="0"/>
    <m/>
    <m/>
    <m/>
    <n v="81"/>
    <n v="104"/>
    <n v="64"/>
    <n v="54"/>
    <n v="72"/>
    <n v="42"/>
    <n v="30"/>
    <n v="39"/>
    <n v="23"/>
    <n v="1"/>
    <n v="0"/>
    <n v="0"/>
    <n v="1"/>
    <n v="0"/>
    <n v="0"/>
    <n v="1"/>
    <n v="0"/>
    <n v="0"/>
    <n v="0"/>
    <n v="0"/>
    <n v="0"/>
    <n v="0"/>
    <n v="0"/>
    <n v="0"/>
    <n v="1"/>
    <n v="0"/>
    <n v="0"/>
    <n v="0"/>
    <n v="0"/>
  </r>
  <r>
    <n v="206190251"/>
    <x v="271"/>
    <d v="2024-01-01T00:00:00"/>
    <d v="2024-12-31T00:00:00"/>
    <n v="366"/>
    <s v="In Process"/>
    <x v="0"/>
    <x v="17"/>
    <x v="0"/>
    <x v="1"/>
    <s v="11 - Los Angeles"/>
    <x v="30"/>
    <s v="323-256-8012"/>
    <s v="2373 COLORADO BOULEVARD"/>
    <s v="LOS ANGELES"/>
    <s v="90041-0000"/>
    <s v="LTC55126F"/>
    <s v="CHRISTINE KARAPETIAN"/>
    <s v="Yes"/>
    <s v="ARARAT HOME OF LOS ANGELES, INC."/>
    <n v="42"/>
    <n v="42"/>
    <x v="1"/>
    <n v="15372"/>
    <n v="13920"/>
    <n v="177.23"/>
    <n v="27"/>
    <n v="27"/>
    <n v="1057"/>
    <m/>
    <n v="244"/>
    <n v="12538"/>
    <m/>
    <m/>
    <n v="81"/>
    <m/>
    <x v="0"/>
    <n v="13920"/>
    <m/>
    <m/>
    <m/>
    <m/>
    <m/>
    <m/>
    <m/>
    <m/>
    <n v="4722913"/>
    <n v="504850"/>
    <m/>
    <n v="570"/>
    <n v="5228333"/>
    <n v="5555158"/>
    <n v="-326825"/>
    <n v="148313"/>
    <m/>
    <m/>
    <n v="-178512"/>
    <n v="457169"/>
    <m/>
    <n v="558558"/>
    <n v="3661113"/>
    <m/>
    <m/>
    <n v="46073"/>
    <m/>
    <n v="4722913"/>
    <m/>
    <m/>
    <m/>
    <m/>
    <m/>
    <m/>
    <m/>
    <m/>
    <n v="504850"/>
    <m/>
    <m/>
    <m/>
    <m/>
    <m/>
    <m/>
    <m/>
    <m/>
    <m/>
    <m/>
    <m/>
    <m/>
    <m/>
    <m/>
    <m/>
    <n v="0"/>
    <n v="0"/>
    <n v="190798"/>
    <n v="0"/>
    <n v="171655"/>
    <n v="82118"/>
    <n v="46637"/>
    <n v="6184"/>
    <m/>
    <n v="7458"/>
    <m/>
    <m/>
    <m/>
    <m/>
    <m/>
    <m/>
    <m/>
    <m/>
    <m/>
    <m/>
    <m/>
    <m/>
    <m/>
    <m/>
    <m/>
    <m/>
    <m/>
    <m/>
    <m/>
    <m/>
    <m/>
    <m/>
    <m/>
    <m/>
    <m/>
    <m/>
    <m/>
    <m/>
    <m/>
    <m/>
    <m/>
    <m/>
    <m/>
    <m/>
    <m/>
    <m/>
    <m/>
    <m/>
    <m/>
    <m/>
    <m/>
    <m/>
    <m/>
    <m/>
    <m/>
    <m/>
    <m/>
    <m/>
    <m/>
    <m/>
    <m/>
    <m/>
    <m/>
    <m/>
    <m/>
    <m/>
    <m/>
    <m/>
    <m/>
    <m/>
    <m/>
    <m/>
    <n v="2842677"/>
    <n v="895090"/>
    <n v="1817391"/>
    <n v="193515"/>
    <n v="2695969"/>
    <m/>
    <m/>
    <m/>
    <m/>
    <m/>
    <m/>
    <m/>
    <m/>
    <m/>
    <m/>
    <n v="92424"/>
    <m/>
    <n v="82675"/>
    <n v="33444"/>
    <n v="9219"/>
    <n v="12635"/>
    <m/>
    <n v="13291"/>
    <n v="234745"/>
    <n v="197267"/>
    <n v="111099"/>
    <n v="521420"/>
    <n v="93072"/>
    <n v="147683"/>
    <n v="17467"/>
    <n v="1091094"/>
    <n v="122085"/>
    <m/>
    <n v="1256"/>
    <n v="15945"/>
    <m/>
    <m/>
    <n v="62368"/>
    <n v="2170107"/>
    <m/>
    <n v="365974"/>
    <m/>
    <m/>
    <m/>
    <n v="2536081"/>
    <n v="2313897"/>
    <m/>
    <m/>
    <n v="222184"/>
    <n v="2536081"/>
    <m/>
    <m/>
    <m/>
    <m/>
    <n v="44825"/>
    <n v="840540"/>
    <m/>
    <n v="706164"/>
    <n v="1591529"/>
    <n v="-1225555"/>
    <m/>
    <m/>
    <m/>
    <m/>
    <m/>
    <s v="0.69"/>
    <n v="1596588.93"/>
    <n v="1533"/>
    <n v="0"/>
    <n v="8636"/>
    <n v="8970"/>
    <n v="25938"/>
    <n v="0"/>
    <n v="0"/>
    <n v="0"/>
    <m/>
    <n v="2065"/>
    <n v="6466"/>
    <n v="3089"/>
    <n v="11650"/>
    <n v="2145"/>
    <n v="3477"/>
    <n v="360"/>
    <n v="5915"/>
    <n v="80244"/>
    <n v="0"/>
    <n v="2546"/>
    <n v="0"/>
    <n v="0"/>
    <n v="0"/>
    <n v="0"/>
    <n v="2546"/>
    <n v="95731"/>
    <n v="0"/>
    <n v="424086"/>
    <n v="352554"/>
    <n v="983660"/>
    <n v="0"/>
    <n v="0"/>
    <n v="0"/>
    <m/>
    <n v="70700"/>
    <n v="143290"/>
    <n v="56060"/>
    <n v="287426"/>
    <n v="67985"/>
    <n v="82822"/>
    <n v="14189"/>
    <n v="264174"/>
    <n v="2842677"/>
    <n v="0"/>
    <n v="127295"/>
    <n v="0"/>
    <n v="0"/>
    <n v="0"/>
    <n v="0"/>
    <n v="127295"/>
    <m/>
    <x v="0"/>
    <x v="0"/>
    <m/>
    <m/>
    <m/>
    <m/>
    <x v="0"/>
    <x v="0"/>
    <m/>
    <m/>
    <m/>
    <n v="56"/>
    <n v="81"/>
    <n v="43"/>
    <n v="37"/>
    <n v="53"/>
    <n v="28"/>
    <n v="25"/>
    <n v="38"/>
    <n v="19"/>
    <n v="0"/>
    <n v="1"/>
    <n v="0"/>
    <n v="1"/>
    <n v="0"/>
    <n v="0"/>
    <n v="1"/>
    <n v="0"/>
    <n v="0"/>
    <n v="0"/>
    <n v="0"/>
    <n v="0"/>
    <n v="0"/>
    <n v="0"/>
    <n v="0"/>
    <n v="1"/>
    <n v="0"/>
    <n v="0"/>
    <n v="0"/>
    <n v="0"/>
  </r>
  <r>
    <n v="206190253"/>
    <x v="272"/>
    <d v="2024-01-01T00:00:00"/>
    <d v="2024-12-31T00:00:00"/>
    <n v="366"/>
    <s v="In Process"/>
    <x v="0"/>
    <x v="17"/>
    <x v="0"/>
    <x v="0"/>
    <s v="11 - Los Angeles"/>
    <x v="37"/>
    <s v="310-371-1228"/>
    <s v="20820 EARL STREET"/>
    <s v="TORRANCE"/>
    <s v="90503"/>
    <s v="ZZTO5032H"/>
    <s v="MONNIECE BOATWRIGHT WILLIAMS"/>
    <s v="Yes"/>
    <s v="BQ OPERATIONS HOLDINGS LLC"/>
    <n v="87"/>
    <n v="87"/>
    <x v="2"/>
    <n v="31842"/>
    <n v="27487"/>
    <n v="207.86"/>
    <n v="183"/>
    <n v="215"/>
    <n v="3510"/>
    <n v="408"/>
    <n v="1984"/>
    <n v="16022"/>
    <m/>
    <n v="3524"/>
    <n v="520"/>
    <n v="1519"/>
    <x v="0"/>
    <n v="27487"/>
    <m/>
    <m/>
    <m/>
    <m/>
    <m/>
    <m/>
    <m/>
    <m/>
    <n v="9153171"/>
    <n v="1922277"/>
    <n v="-783754"/>
    <n v="28711"/>
    <n v="11887913"/>
    <n v="12027181"/>
    <n v="-139268"/>
    <n v="431253"/>
    <n v="800"/>
    <m/>
    <n v="291185"/>
    <n v="1168830"/>
    <n v="135864"/>
    <n v="660672"/>
    <n v="5335326"/>
    <m/>
    <n v="1173492"/>
    <n v="173160"/>
    <n v="505827"/>
    <n v="9153171"/>
    <m/>
    <m/>
    <m/>
    <m/>
    <m/>
    <m/>
    <m/>
    <m/>
    <n v="1048883"/>
    <m/>
    <m/>
    <m/>
    <n v="7772"/>
    <m/>
    <n v="16099"/>
    <m/>
    <m/>
    <m/>
    <n v="844560"/>
    <m/>
    <n v="3784"/>
    <m/>
    <n v="1179"/>
    <m/>
    <n v="1116"/>
    <n v="2128"/>
    <n v="713235"/>
    <n v="0"/>
    <n v="664410"/>
    <n v="249460"/>
    <n v="207577"/>
    <n v="40561"/>
    <m/>
    <n v="43790"/>
    <m/>
    <m/>
    <m/>
    <m/>
    <m/>
    <m/>
    <m/>
    <m/>
    <m/>
    <m/>
    <m/>
    <m/>
    <m/>
    <m/>
    <m/>
    <m/>
    <m/>
    <m/>
    <m/>
    <m/>
    <m/>
    <m/>
    <m/>
    <m/>
    <m/>
    <m/>
    <m/>
    <m/>
    <n v="-129102"/>
    <m/>
    <m/>
    <m/>
    <n v="-1097657"/>
    <m/>
    <m/>
    <m/>
    <n v="-57354"/>
    <m/>
    <n v="496548"/>
    <m/>
    <m/>
    <m/>
    <n v="-147805"/>
    <m/>
    <n v="151616"/>
    <m/>
    <m/>
    <m/>
    <m/>
    <m/>
    <m/>
    <m/>
    <m/>
    <m/>
    <m/>
    <m/>
    <m/>
    <m/>
    <m/>
    <m/>
    <m/>
    <m/>
    <n v="4697334"/>
    <n v="982192"/>
    <n v="6347655"/>
    <n v="279782"/>
    <n v="4579367"/>
    <m/>
    <m/>
    <m/>
    <m/>
    <m/>
    <m/>
    <m/>
    <m/>
    <n v="2627"/>
    <n v="5032"/>
    <n v="299452"/>
    <m/>
    <n v="267177"/>
    <n v="116337"/>
    <n v="216487"/>
    <n v="40749"/>
    <m/>
    <n v="51556"/>
    <n v="481504"/>
    <n v="195050"/>
    <n v="141338"/>
    <n v="702813"/>
    <n v="102490"/>
    <n v="103274"/>
    <n v="75104"/>
    <n v="3173654"/>
    <n v="148741"/>
    <n v="954642"/>
    <n v="134178"/>
    <m/>
    <m/>
    <n v="14116"/>
    <n v="221493"/>
    <n v="1928548"/>
    <m/>
    <n v="1632163"/>
    <n v="-479357"/>
    <n v="1181493"/>
    <n v="22677"/>
    <n v="4285524"/>
    <n v="2176218"/>
    <m/>
    <m/>
    <n v="2109306"/>
    <n v="4285524"/>
    <m/>
    <n v="1162963"/>
    <n v="130981"/>
    <m/>
    <n v="4800"/>
    <m/>
    <n v="1110421"/>
    <n v="773580"/>
    <n v="1888801"/>
    <n v="-256638"/>
    <m/>
    <m/>
    <m/>
    <m/>
    <m/>
    <s v="-0.04"/>
    <n v="-87048.72"/>
    <n v="1728"/>
    <n v="0"/>
    <n v="5047"/>
    <n v="26832"/>
    <n v="68815"/>
    <n v="0"/>
    <n v="0"/>
    <n v="7716"/>
    <m/>
    <n v="2241"/>
    <m/>
    <m/>
    <m/>
    <n v="2854"/>
    <n v="3505"/>
    <n v="1223"/>
    <n v="18139"/>
    <n v="138100"/>
    <n v="0"/>
    <n v="0"/>
    <n v="0"/>
    <n v="0"/>
    <n v="0"/>
    <n v="0"/>
    <n v="0"/>
    <n v="158330"/>
    <n v="0"/>
    <n v="316444"/>
    <n v="1051282"/>
    <n v="1702301"/>
    <n v="0"/>
    <n v="0"/>
    <n v="282642"/>
    <m/>
    <n v="64532"/>
    <m/>
    <m/>
    <m/>
    <n v="82190"/>
    <n v="76756"/>
    <n v="61138"/>
    <n v="901719"/>
    <n v="4697334"/>
    <n v="0"/>
    <n v="0"/>
    <n v="0"/>
    <n v="0"/>
    <n v="0"/>
    <n v="0"/>
    <n v="0"/>
    <m/>
    <x v="0"/>
    <x v="0"/>
    <m/>
    <m/>
    <m/>
    <m/>
    <x v="0"/>
    <x v="0"/>
    <m/>
    <m/>
    <m/>
    <n v="112"/>
    <n v="160"/>
    <n v="73"/>
    <n v="87"/>
    <n v="122"/>
    <n v="59"/>
    <n v="55"/>
    <n v="74"/>
    <n v="39"/>
    <n v="1"/>
    <n v="0"/>
    <n v="0"/>
    <n v="0"/>
    <n v="1"/>
    <n v="0"/>
    <n v="1"/>
    <n v="0"/>
    <n v="0"/>
    <n v="0"/>
    <n v="0"/>
    <n v="0"/>
    <n v="0"/>
    <n v="0"/>
    <n v="0"/>
    <n v="1"/>
    <n v="0"/>
    <n v="0"/>
    <n v="0"/>
    <n v="0"/>
  </r>
  <r>
    <n v="206190255"/>
    <x v="273"/>
    <d v="2024-01-01T00:00:00"/>
    <d v="2024-12-31T00:00:00"/>
    <n v="366"/>
    <s v="In Process"/>
    <x v="0"/>
    <x v="17"/>
    <x v="0"/>
    <x v="0"/>
    <s v="11 - Los Angeles"/>
    <x v="25"/>
    <s v="323-261-4184"/>
    <s v="101 S. FICKETT STREET"/>
    <s v="LOS ANGELES"/>
    <s v="90033-0000"/>
    <s v="ZZT06063I"/>
    <s v="SAMIR AMIN"/>
    <s v="No"/>
    <m/>
    <n v="99"/>
    <n v="99"/>
    <x v="2"/>
    <n v="36234"/>
    <n v="32325"/>
    <n v="201.55"/>
    <n v="73"/>
    <n v="67"/>
    <n v="5052"/>
    <m/>
    <n v="1001"/>
    <n v="24756"/>
    <m/>
    <m/>
    <n v="27"/>
    <n v="1489"/>
    <x v="0"/>
    <n v="32325"/>
    <m/>
    <m/>
    <m/>
    <m/>
    <m/>
    <m/>
    <m/>
    <m/>
    <n v="9664099"/>
    <n v="1188011"/>
    <n v="-263854"/>
    <n v="8761"/>
    <n v="11124725"/>
    <n v="11684043"/>
    <n v="-559318"/>
    <m/>
    <m/>
    <m/>
    <n v="-559318"/>
    <n v="1515600"/>
    <m/>
    <n v="299000"/>
    <n v="7396299"/>
    <m/>
    <m/>
    <n v="8000"/>
    <n v="445200"/>
    <n v="9664099"/>
    <m/>
    <m/>
    <m/>
    <m/>
    <m/>
    <m/>
    <m/>
    <m/>
    <n v="1166581"/>
    <m/>
    <m/>
    <m/>
    <n v="3693"/>
    <m/>
    <n v="17737"/>
    <m/>
    <m/>
    <m/>
    <m/>
    <m/>
    <m/>
    <m/>
    <m/>
    <m/>
    <n v="29240"/>
    <n v="0"/>
    <n v="682980"/>
    <n v="0"/>
    <n v="385000"/>
    <n v="5796"/>
    <n v="74971"/>
    <n v="6848"/>
    <m/>
    <n v="3176"/>
    <m/>
    <m/>
    <m/>
    <m/>
    <m/>
    <m/>
    <m/>
    <m/>
    <m/>
    <m/>
    <m/>
    <m/>
    <m/>
    <m/>
    <m/>
    <m/>
    <m/>
    <m/>
    <m/>
    <m/>
    <m/>
    <m/>
    <m/>
    <m/>
    <m/>
    <m/>
    <m/>
    <m/>
    <m/>
    <m/>
    <m/>
    <m/>
    <n v="-753957"/>
    <m/>
    <m/>
    <m/>
    <n v="12493"/>
    <m/>
    <n v="444582"/>
    <m/>
    <m/>
    <m/>
    <m/>
    <m/>
    <n v="33028"/>
    <m/>
    <m/>
    <m/>
    <m/>
    <m/>
    <m/>
    <m/>
    <m/>
    <m/>
    <m/>
    <m/>
    <m/>
    <m/>
    <m/>
    <m/>
    <m/>
    <m/>
    <n v="4556415"/>
    <n v="707775"/>
    <n v="6419853"/>
    <n v="104507"/>
    <n v="4506197"/>
    <m/>
    <m/>
    <m/>
    <m/>
    <m/>
    <m/>
    <m/>
    <m/>
    <n v="631"/>
    <m/>
    <n v="252750"/>
    <m/>
    <n v="191381"/>
    <n v="70537"/>
    <n v="42779"/>
    <n v="6381"/>
    <m/>
    <n v="8469"/>
    <n v="345362"/>
    <n v="194220"/>
    <n v="257734"/>
    <n v="1021762"/>
    <n v="360894"/>
    <n v="155167"/>
    <n v="152925"/>
    <n v="3082377"/>
    <m/>
    <n v="813132"/>
    <m/>
    <n v="101972"/>
    <m/>
    <m/>
    <n v="119373"/>
    <n v="4213032"/>
    <m/>
    <n v="197341"/>
    <m/>
    <n v="2550382"/>
    <n v="2839"/>
    <n v="6963594"/>
    <n v="7489580"/>
    <m/>
    <m/>
    <n v="-525986"/>
    <n v="6963594"/>
    <m/>
    <n v="2550382"/>
    <m/>
    <m/>
    <n v="0"/>
    <m/>
    <n v="128697"/>
    <n v="105102"/>
    <n v="233799"/>
    <n v="-36458"/>
    <m/>
    <m/>
    <m/>
    <m/>
    <m/>
    <s v="0.27"/>
    <n v="2022186.6"/>
    <n v="1855"/>
    <n v="0"/>
    <n v="6243"/>
    <n v="23936"/>
    <n v="55401"/>
    <n v="0"/>
    <n v="0"/>
    <n v="2417"/>
    <m/>
    <n v="6078"/>
    <n v="8305"/>
    <n v="3804"/>
    <n v="20588"/>
    <n v="7770"/>
    <n v="6005"/>
    <n v="2553"/>
    <n v="20698"/>
    <n v="165653"/>
    <n v="0"/>
    <n v="109"/>
    <n v="2645"/>
    <n v="30092"/>
    <n v="0"/>
    <n v="0"/>
    <n v="32846"/>
    <n v="127224"/>
    <n v="0"/>
    <n v="224440"/>
    <n v="899739"/>
    <n v="1158995"/>
    <n v="0"/>
    <n v="0"/>
    <n v="103929"/>
    <m/>
    <n v="114505"/>
    <n v="152569"/>
    <n v="69095"/>
    <n v="460752"/>
    <n v="271957"/>
    <n v="130839"/>
    <n v="137130"/>
    <n v="705241"/>
    <n v="4556415"/>
    <n v="0"/>
    <n v="5433"/>
    <n v="119025"/>
    <n v="902764"/>
    <n v="0"/>
    <n v="0"/>
    <n v="1027222"/>
    <m/>
    <x v="0"/>
    <x v="0"/>
    <m/>
    <m/>
    <m/>
    <m/>
    <x v="0"/>
    <x v="0"/>
    <m/>
    <m/>
    <m/>
    <n v="84"/>
    <n v="122"/>
    <n v="80"/>
    <n v="47"/>
    <n v="68"/>
    <n v="36"/>
    <n v="26"/>
    <n v="37"/>
    <n v="22"/>
    <n v="1"/>
    <n v="0"/>
    <n v="0"/>
    <n v="0"/>
    <n v="1"/>
    <n v="0"/>
    <n v="1"/>
    <n v="0"/>
    <n v="0"/>
    <n v="0"/>
    <n v="0"/>
    <n v="0"/>
    <n v="0"/>
    <n v="0"/>
    <n v="0"/>
    <n v="1"/>
    <n v="0"/>
    <n v="0"/>
    <n v="0"/>
    <n v="0"/>
  </r>
  <r>
    <n v="206190259"/>
    <x v="274"/>
    <d v="2024-01-01T00:00:00"/>
    <d v="2024-12-31T00:00:00"/>
    <n v="366"/>
    <s v="In Process"/>
    <x v="0"/>
    <x v="17"/>
    <x v="0"/>
    <x v="0"/>
    <s v="11 - Los Angeles"/>
    <x v="27"/>
    <s v="562-494-4421"/>
    <s v="4029 EAST ANAHEIM ST"/>
    <s v="LONG BEACH"/>
    <s v="90804-0000"/>
    <s v="1811996507"/>
    <s v="SHEILLA ORTIZ LUIS"/>
    <s v="Yes"/>
    <s v="FLAGSTONE HEALTHCARE SOUTH LLC"/>
    <n v="75"/>
    <n v="75"/>
    <x v="2"/>
    <n v="27450"/>
    <n v="24068"/>
    <n v="193.32"/>
    <n v="425"/>
    <n v="420"/>
    <n v="3861"/>
    <n v="6521"/>
    <n v="882"/>
    <n v="11796"/>
    <m/>
    <n v="894"/>
    <n v="114"/>
    <m/>
    <x v="0"/>
    <n v="24068"/>
    <m/>
    <m/>
    <m/>
    <m/>
    <m/>
    <m/>
    <m/>
    <m/>
    <n v="8275140"/>
    <n v="6747279"/>
    <n v="2281655"/>
    <n v="698"/>
    <n v="12741462"/>
    <n v="10866387"/>
    <n v="1875075"/>
    <n v="11650"/>
    <n v="391046"/>
    <m/>
    <n v="1495679"/>
    <n v="1379160"/>
    <n v="2287366"/>
    <n v="260663"/>
    <n v="4007757"/>
    <m/>
    <n v="307404"/>
    <n v="32790"/>
    <m/>
    <n v="8275140"/>
    <m/>
    <m/>
    <m/>
    <m/>
    <m/>
    <m/>
    <m/>
    <m/>
    <n v="1599976"/>
    <m/>
    <n v="2465278"/>
    <m/>
    <n v="26616"/>
    <m/>
    <n v="2322263"/>
    <m/>
    <m/>
    <m/>
    <n v="333140"/>
    <m/>
    <n v="6"/>
    <m/>
    <m/>
    <m/>
    <n v="806980"/>
    <n v="0"/>
    <n v="2022885"/>
    <n v="0"/>
    <n v="2067930"/>
    <n v="460440"/>
    <n v="1240802"/>
    <n v="10272"/>
    <m/>
    <n v="137970"/>
    <m/>
    <m/>
    <m/>
    <m/>
    <m/>
    <m/>
    <m/>
    <m/>
    <m/>
    <m/>
    <m/>
    <m/>
    <m/>
    <m/>
    <m/>
    <m/>
    <m/>
    <m/>
    <n v="-11490"/>
    <m/>
    <m/>
    <m/>
    <m/>
    <m/>
    <m/>
    <m/>
    <n v="628"/>
    <m/>
    <m/>
    <m/>
    <m/>
    <m/>
    <n v="-438390"/>
    <m/>
    <n v="687527"/>
    <m/>
    <n v="78333"/>
    <m/>
    <n v="1952438"/>
    <m/>
    <m/>
    <m/>
    <n v="12609"/>
    <m/>
    <m/>
    <m/>
    <m/>
    <m/>
    <m/>
    <m/>
    <m/>
    <m/>
    <m/>
    <m/>
    <m/>
    <m/>
    <m/>
    <m/>
    <m/>
    <m/>
    <m/>
    <m/>
    <n v="5637606"/>
    <n v="1313926"/>
    <n v="3914855"/>
    <n v="170780"/>
    <n v="3988690"/>
    <m/>
    <m/>
    <m/>
    <m/>
    <m/>
    <m/>
    <m/>
    <m/>
    <n v="22578"/>
    <n v="9194"/>
    <n v="738985"/>
    <m/>
    <n v="487134"/>
    <n v="113185"/>
    <n v="153326"/>
    <n v="18063"/>
    <m/>
    <n v="47255"/>
    <n v="258630"/>
    <n v="162342"/>
    <n v="146417"/>
    <n v="609028"/>
    <n v="355215"/>
    <n v="60099"/>
    <n v="94084"/>
    <n v="2426313"/>
    <n v="71108"/>
    <n v="717949"/>
    <n v="66941"/>
    <n v="8527"/>
    <m/>
    <n v="231"/>
    <n v="311093"/>
    <n v="1813494"/>
    <m/>
    <n v="638327"/>
    <n v="4560"/>
    <n v="20408236"/>
    <m/>
    <n v="22864617"/>
    <n v="1299659"/>
    <n v="7075839"/>
    <m/>
    <n v="14489119"/>
    <n v="22864617"/>
    <m/>
    <n v="13332452"/>
    <m/>
    <m/>
    <n v="0"/>
    <m/>
    <n v="474370"/>
    <n v="529360"/>
    <n v="1003730"/>
    <n v="-365403"/>
    <m/>
    <m/>
    <m/>
    <m/>
    <m/>
    <s v="0.00"/>
    <n v="0"/>
    <n v="1867"/>
    <n v="0"/>
    <n v="6980"/>
    <n v="25928"/>
    <n v="47295"/>
    <n v="0"/>
    <n v="0"/>
    <n v="0"/>
    <n v="22970"/>
    <n v="2065"/>
    <n v="5342"/>
    <n v="5750"/>
    <n v="14156"/>
    <n v="7892"/>
    <n v="2217"/>
    <n v="1788"/>
    <n v="10127"/>
    <n v="154377"/>
    <n v="0"/>
    <n v="0"/>
    <n v="3071"/>
    <n v="415"/>
    <n v="0"/>
    <n v="0"/>
    <n v="3486"/>
    <n v="128388"/>
    <n v="0"/>
    <n v="452742"/>
    <n v="1191461"/>
    <n v="1116295"/>
    <n v="0"/>
    <n v="0"/>
    <n v="0"/>
    <n v="1073172"/>
    <n v="64281"/>
    <n v="94639"/>
    <n v="107120"/>
    <n v="309898"/>
    <n v="261032"/>
    <n v="45412"/>
    <n v="77181"/>
    <n v="715985"/>
    <n v="5637606"/>
    <n v="0"/>
    <n v="0"/>
    <n v="176912"/>
    <n v="14555"/>
    <n v="0"/>
    <n v="0"/>
    <n v="191467"/>
    <m/>
    <x v="0"/>
    <x v="0"/>
    <m/>
    <m/>
    <n v="22970"/>
    <m/>
    <x v="0"/>
    <x v="0"/>
    <m/>
    <m/>
    <n v="1073172"/>
    <n v="95"/>
    <n v="151"/>
    <n v="69"/>
    <n v="66"/>
    <n v="113"/>
    <n v="45"/>
    <n v="33"/>
    <n v="62"/>
    <n v="21"/>
    <n v="1"/>
    <n v="0"/>
    <n v="0"/>
    <n v="0"/>
    <n v="1"/>
    <n v="0"/>
    <n v="1"/>
    <n v="0"/>
    <n v="0"/>
    <n v="0"/>
    <n v="0"/>
    <n v="0"/>
    <n v="0"/>
    <n v="0"/>
    <n v="0"/>
    <n v="1"/>
    <n v="0"/>
    <n v="0"/>
    <n v="0"/>
    <n v="0"/>
  </r>
  <r>
    <n v="206190261"/>
    <x v="275"/>
    <d v="2024-01-01T00:00:00"/>
    <d v="2024-12-31T00:00:00"/>
    <n v="366"/>
    <s v="In Process"/>
    <x v="0"/>
    <x v="17"/>
    <x v="0"/>
    <x v="0"/>
    <s v="11 - Los Angeles"/>
    <x v="27"/>
    <s v="562434097"/>
    <s v="2625 EAST 4TH STREET"/>
    <s v="LONG BEACH"/>
    <s v="90814"/>
    <s v="1861105488"/>
    <s v="MEL GALLOWAY"/>
    <s v="Yes"/>
    <s v="FLAGSTONE HEALTHCARE SOUTH LLC"/>
    <n v="81"/>
    <n v="81"/>
    <x v="2"/>
    <n v="29646"/>
    <n v="27055"/>
    <n v="201.21"/>
    <n v="191"/>
    <n v="177"/>
    <n v="4471"/>
    <n v="852"/>
    <n v="2360"/>
    <n v="18004"/>
    <m/>
    <n v="208"/>
    <n v="471"/>
    <n v="689"/>
    <x v="0"/>
    <n v="27055"/>
    <m/>
    <m/>
    <m/>
    <m/>
    <m/>
    <m/>
    <m/>
    <m/>
    <n v="9217342"/>
    <n v="5248642"/>
    <n v="1909439"/>
    <n v="1353"/>
    <n v="12557898"/>
    <n v="11571520"/>
    <n v="986378"/>
    <n v="2241"/>
    <n v="207610"/>
    <m/>
    <n v="781009"/>
    <n v="1675100"/>
    <n v="288290"/>
    <n v="710761"/>
    <n v="6083241"/>
    <m/>
    <n v="72800"/>
    <n v="164850"/>
    <n v="222300"/>
    <n v="9217342"/>
    <m/>
    <m/>
    <m/>
    <m/>
    <m/>
    <m/>
    <m/>
    <m/>
    <n v="1420542"/>
    <m/>
    <n v="260196"/>
    <m/>
    <n v="33494"/>
    <m/>
    <n v="3461073"/>
    <m/>
    <m/>
    <m/>
    <n v="63574"/>
    <m/>
    <n v="3216"/>
    <m/>
    <n v="6547"/>
    <m/>
    <n v="17851"/>
    <n v="4034"/>
    <n v="1916505"/>
    <n v="0"/>
    <n v="2099115"/>
    <n v="619925"/>
    <n v="551211"/>
    <n v="18649"/>
    <m/>
    <n v="21352"/>
    <m/>
    <m/>
    <m/>
    <m/>
    <m/>
    <m/>
    <m/>
    <m/>
    <m/>
    <m/>
    <m/>
    <m/>
    <m/>
    <m/>
    <m/>
    <m/>
    <m/>
    <m/>
    <n v="17062"/>
    <m/>
    <m/>
    <m/>
    <m/>
    <m/>
    <m/>
    <m/>
    <m/>
    <m/>
    <n v="-9979"/>
    <m/>
    <m/>
    <m/>
    <n v="-783146"/>
    <m/>
    <n v="54241"/>
    <m/>
    <n v="120800"/>
    <m/>
    <n v="2437492"/>
    <m/>
    <m/>
    <m/>
    <n v="33561"/>
    <m/>
    <n v="39408"/>
    <m/>
    <m/>
    <m/>
    <m/>
    <m/>
    <m/>
    <m/>
    <m/>
    <m/>
    <m/>
    <m/>
    <m/>
    <m/>
    <m/>
    <m/>
    <m/>
    <m/>
    <n v="5357619"/>
    <n v="1322096"/>
    <n v="4891805"/>
    <n v="222572"/>
    <n v="4525926"/>
    <m/>
    <m/>
    <m/>
    <m/>
    <m/>
    <m/>
    <m/>
    <m/>
    <n v="22520"/>
    <n v="3181"/>
    <n v="618936"/>
    <m/>
    <n v="482612"/>
    <n v="210028"/>
    <n v="135788"/>
    <n v="26838"/>
    <m/>
    <n v="16235"/>
    <n v="260202"/>
    <n v="200118"/>
    <n v="142039"/>
    <n v="677554"/>
    <n v="327630"/>
    <n v="108062"/>
    <n v="79255"/>
    <n v="2002718"/>
    <n v="58358"/>
    <n v="1192740"/>
    <n v="122280"/>
    <n v="11963"/>
    <m/>
    <m/>
    <n v="346537"/>
    <n v="2988661"/>
    <m/>
    <n v="324700"/>
    <m/>
    <n v="10882565"/>
    <m/>
    <n v="14195926"/>
    <n v="72523"/>
    <n v="12641588"/>
    <m/>
    <n v="1481815"/>
    <n v="14195926"/>
    <m/>
    <n v="-1767837"/>
    <m/>
    <m/>
    <n v="0"/>
    <m/>
    <n v="146513"/>
    <n v="282226"/>
    <n v="428739"/>
    <n v="-104039"/>
    <m/>
    <m/>
    <m/>
    <m/>
    <m/>
    <s v="0.01"/>
    <n v="725.23"/>
    <n v="2297"/>
    <n v="0"/>
    <n v="7252"/>
    <n v="24801"/>
    <n v="52429"/>
    <n v="0"/>
    <n v="0"/>
    <n v="168"/>
    <n v="24109"/>
    <n v="3052"/>
    <n v="7215"/>
    <n v="4672"/>
    <n v="15697"/>
    <n v="7289"/>
    <n v="3742"/>
    <n v="1552"/>
    <n v="10436"/>
    <n v="164711"/>
    <n v="0"/>
    <n v="2"/>
    <n v="3390"/>
    <n v="11096"/>
    <n v="0"/>
    <n v="0"/>
    <n v="14488"/>
    <n v="172731"/>
    <n v="0"/>
    <n v="489850"/>
    <n v="1017818"/>
    <n v="1305315"/>
    <n v="0"/>
    <n v="0"/>
    <n v="7447"/>
    <n v="1057840"/>
    <n v="83587"/>
    <n v="128654"/>
    <n v="85867"/>
    <n v="372348"/>
    <n v="251123"/>
    <n v="77082"/>
    <n v="64108"/>
    <n v="243849"/>
    <n v="5357619"/>
    <n v="0"/>
    <n v="142"/>
    <n v="195304"/>
    <n v="389253"/>
    <n v="0"/>
    <n v="0"/>
    <n v="584699"/>
    <m/>
    <x v="0"/>
    <x v="0"/>
    <m/>
    <m/>
    <n v="24109"/>
    <m/>
    <x v="0"/>
    <x v="0"/>
    <m/>
    <m/>
    <n v="1057840"/>
    <n v="115"/>
    <n v="193"/>
    <n v="61"/>
    <n v="82"/>
    <n v="141"/>
    <n v="43"/>
    <n v="35"/>
    <n v="58"/>
    <n v="19"/>
    <n v="1"/>
    <n v="0"/>
    <n v="0"/>
    <n v="0"/>
    <n v="1"/>
    <n v="0"/>
    <n v="1"/>
    <n v="0"/>
    <n v="0"/>
    <n v="0"/>
    <n v="0"/>
    <n v="0"/>
    <n v="0"/>
    <n v="0"/>
    <n v="0"/>
    <n v="1"/>
    <n v="0"/>
    <n v="0"/>
    <n v="0"/>
    <n v="0"/>
  </r>
  <r>
    <n v="206190263"/>
    <x v="276"/>
    <d v="2024-01-01T00:00:00"/>
    <d v="2024-12-31T00:00:00"/>
    <n v="366"/>
    <s v="In Process"/>
    <x v="0"/>
    <x v="17"/>
    <x v="0"/>
    <x v="0"/>
    <s v="11 - Los Angeles"/>
    <x v="40"/>
    <s v="626798913"/>
    <s v="1470 NORTH FAIR OAKS AVENUE"/>
    <s v="PASADENA"/>
    <s v="91103"/>
    <s v="1235669482"/>
    <s v="JUMAR GARCIA"/>
    <s v="No"/>
    <m/>
    <n v="71"/>
    <n v="71"/>
    <x v="2"/>
    <n v="25986"/>
    <n v="23446"/>
    <n v="213.05"/>
    <n v="162"/>
    <n v="165"/>
    <n v="5012"/>
    <n v="627"/>
    <n v="16699"/>
    <m/>
    <n v="228"/>
    <m/>
    <m/>
    <n v="880"/>
    <x v="0"/>
    <n v="23446"/>
    <m/>
    <m/>
    <m/>
    <m/>
    <m/>
    <m/>
    <m/>
    <m/>
    <n v="7268858"/>
    <n v="1510546"/>
    <n v="-1568580"/>
    <n v="103"/>
    <n v="10348087"/>
    <n v="10151938"/>
    <n v="196149"/>
    <n v="3158"/>
    <m/>
    <m/>
    <n v="199307"/>
    <n v="1554318"/>
    <m/>
    <n v="5198080"/>
    <m/>
    <n v="238700"/>
    <m/>
    <n v="4960"/>
    <n v="272800"/>
    <n v="7268858"/>
    <m/>
    <m/>
    <m/>
    <m/>
    <m/>
    <m/>
    <m/>
    <m/>
    <n v="1335360"/>
    <m/>
    <m/>
    <m/>
    <m/>
    <m/>
    <m/>
    <m/>
    <n v="175143"/>
    <m/>
    <m/>
    <m/>
    <n v="43"/>
    <m/>
    <m/>
    <m/>
    <n v="0"/>
    <n v="53"/>
    <n v="628143"/>
    <n v="0"/>
    <n v="545912"/>
    <n v="141018"/>
    <n v="177861"/>
    <n v="13172"/>
    <m/>
    <n v="4387"/>
    <m/>
    <m/>
    <m/>
    <m/>
    <m/>
    <m/>
    <m/>
    <m/>
    <m/>
    <m/>
    <m/>
    <m/>
    <m/>
    <m/>
    <m/>
    <m/>
    <m/>
    <m/>
    <m/>
    <m/>
    <m/>
    <m/>
    <m/>
    <m/>
    <m/>
    <m/>
    <m/>
    <m/>
    <n v="43"/>
    <m/>
    <m/>
    <m/>
    <n v="-1600262"/>
    <m/>
    <m/>
    <m/>
    <n v="251883"/>
    <m/>
    <m/>
    <m/>
    <n v="-232397"/>
    <m/>
    <m/>
    <m/>
    <n v="12153"/>
    <m/>
    <m/>
    <m/>
    <m/>
    <m/>
    <m/>
    <m/>
    <m/>
    <m/>
    <m/>
    <m/>
    <m/>
    <m/>
    <m/>
    <m/>
    <m/>
    <m/>
    <n v="4736197"/>
    <n v="1064802"/>
    <n v="4350939"/>
    <n v="249604"/>
    <n v="4079237"/>
    <m/>
    <m/>
    <m/>
    <m/>
    <m/>
    <m/>
    <m/>
    <m/>
    <m/>
    <n v="9502"/>
    <n v="265526"/>
    <m/>
    <n v="302477"/>
    <n v="85481"/>
    <n v="118123"/>
    <n v="19994"/>
    <m/>
    <n v="12262"/>
    <n v="288913"/>
    <n v="267823"/>
    <n v="87804"/>
    <n v="788014"/>
    <n v="62352"/>
    <n v="148769"/>
    <n v="85620"/>
    <n v="2893048"/>
    <m/>
    <n v="537221"/>
    <n v="22647"/>
    <m/>
    <m/>
    <m/>
    <n v="77125"/>
    <n v="4697650"/>
    <m/>
    <m/>
    <m/>
    <m/>
    <n v="350000"/>
    <n v="5047650"/>
    <n v="2678903"/>
    <m/>
    <m/>
    <n v="2368747"/>
    <n v="5047650"/>
    <n v="850407"/>
    <m/>
    <m/>
    <m/>
    <n v="0"/>
    <m/>
    <m/>
    <m/>
    <n v="0"/>
    <n v="0"/>
    <m/>
    <m/>
    <m/>
    <m/>
    <m/>
    <s v="0.66"/>
    <n v="1768075.98"/>
    <n v="1919"/>
    <n v="0"/>
    <n v="8283"/>
    <n v="23538"/>
    <n v="56548"/>
    <n v="0"/>
    <n v="0"/>
    <n v="0"/>
    <m/>
    <n v="1498"/>
    <n v="9822"/>
    <n v="3256"/>
    <n v="18120"/>
    <n v="1626"/>
    <n v="5157"/>
    <n v="1623"/>
    <n v="15158"/>
    <n v="146548"/>
    <n v="0"/>
    <n v="0"/>
    <n v="0"/>
    <n v="38"/>
    <n v="0"/>
    <n v="0"/>
    <n v="38"/>
    <n v="141183"/>
    <n v="0"/>
    <n v="449157"/>
    <n v="1003684"/>
    <n v="1563111"/>
    <n v="0"/>
    <n v="0"/>
    <n v="0"/>
    <m/>
    <n v="49666"/>
    <n v="185599"/>
    <n v="57134"/>
    <n v="364568"/>
    <n v="59112"/>
    <n v="109442"/>
    <n v="85619"/>
    <n v="667921"/>
    <n v="4736196"/>
    <n v="0"/>
    <n v="0"/>
    <n v="0"/>
    <n v="1327"/>
    <n v="0"/>
    <n v="0"/>
    <n v="1327"/>
    <m/>
    <x v="0"/>
    <x v="0"/>
    <m/>
    <m/>
    <m/>
    <m/>
    <x v="0"/>
    <x v="0"/>
    <m/>
    <m/>
    <m/>
    <n v="94"/>
    <n v="170"/>
    <n v="83"/>
    <n v="61"/>
    <n v="125"/>
    <n v="51"/>
    <n v="33"/>
    <n v="74"/>
    <n v="26"/>
    <n v="1"/>
    <n v="0"/>
    <n v="0"/>
    <n v="0"/>
    <n v="1"/>
    <n v="0"/>
    <n v="1"/>
    <n v="0"/>
    <n v="0"/>
    <n v="0"/>
    <n v="0"/>
    <n v="0"/>
    <n v="0"/>
    <n v="0"/>
    <n v="0"/>
    <n v="1"/>
    <n v="0"/>
    <n v="0"/>
    <n v="0"/>
    <n v="0"/>
  </r>
  <r>
    <n v="206190265"/>
    <x v="277"/>
    <d v="2023-04-01T00:00:00"/>
    <d v="2024-03-31T00:00:00"/>
    <n v="366"/>
    <s v="In Process"/>
    <x v="0"/>
    <x v="17"/>
    <x v="0"/>
    <x v="0"/>
    <s v="11 - Los Angeles"/>
    <x v="40"/>
    <s v="626-798-6777"/>
    <s v="1920 NORTH FAIR OAKS AVENUE"/>
    <s v="PASADENA"/>
    <s v="91103"/>
    <s v="LTC063161"/>
    <s v="RICO HECHANOVA"/>
    <s v="No"/>
    <m/>
    <n v="80"/>
    <n v="80"/>
    <x v="2"/>
    <n v="29280"/>
    <n v="25625"/>
    <n v="87.52"/>
    <n v="133"/>
    <n v="150"/>
    <n v="2475"/>
    <n v="1515"/>
    <n v="2211"/>
    <n v="18710"/>
    <m/>
    <m/>
    <n v="257"/>
    <n v="457"/>
    <x v="1"/>
    <n v="17310"/>
    <m/>
    <m/>
    <m/>
    <n v="8315"/>
    <m/>
    <m/>
    <m/>
    <m/>
    <n v="13559775"/>
    <n v="930512"/>
    <n v="2409664"/>
    <n v="1591"/>
    <n v="12082214"/>
    <n v="12340692"/>
    <n v="-258478"/>
    <n v="84398"/>
    <n v="13590"/>
    <m/>
    <n v="-187670"/>
    <n v="988185"/>
    <n v="889725"/>
    <n v="1338645"/>
    <n v="10116990"/>
    <m/>
    <m/>
    <n v="82275"/>
    <n v="143955"/>
    <n v="5452650"/>
    <m/>
    <m/>
    <m/>
    <n v="8107125"/>
    <m/>
    <m/>
    <m/>
    <m/>
    <n v="556927"/>
    <m/>
    <n v="236597"/>
    <m/>
    <n v="37091"/>
    <m/>
    <n v="98520"/>
    <m/>
    <m/>
    <m/>
    <m/>
    <m/>
    <n v="1377"/>
    <m/>
    <m/>
    <m/>
    <n v="124868"/>
    <n v="0"/>
    <n v="239980"/>
    <n v="0"/>
    <n v="273343"/>
    <n v="135520"/>
    <n v="105018"/>
    <n v="15179"/>
    <m/>
    <n v="36604"/>
    <m/>
    <m/>
    <m/>
    <m/>
    <m/>
    <m/>
    <m/>
    <m/>
    <m/>
    <m/>
    <m/>
    <m/>
    <m/>
    <m/>
    <m/>
    <m/>
    <n v="-719"/>
    <m/>
    <m/>
    <m/>
    <m/>
    <m/>
    <m/>
    <m/>
    <m/>
    <m/>
    <m/>
    <m/>
    <m/>
    <m/>
    <m/>
    <m/>
    <n v="-660224"/>
    <m/>
    <n v="218945"/>
    <m/>
    <n v="-41790"/>
    <m/>
    <n v="2893452"/>
    <m/>
    <m/>
    <m/>
    <m/>
    <m/>
    <m/>
    <m/>
    <m/>
    <m/>
    <m/>
    <m/>
    <m/>
    <m/>
    <m/>
    <m/>
    <m/>
    <m/>
    <m/>
    <m/>
    <m/>
    <m/>
    <m/>
    <m/>
    <n v="5449373"/>
    <n v="1241397"/>
    <n v="5649922"/>
    <n v="152836"/>
    <n v="2852955"/>
    <m/>
    <m/>
    <m/>
    <n v="3371962"/>
    <m/>
    <m/>
    <m/>
    <m/>
    <m/>
    <m/>
    <n v="124404"/>
    <m/>
    <n v="135722"/>
    <n v="70885"/>
    <n v="91347"/>
    <n v="17023"/>
    <m/>
    <n v="18917"/>
    <n v="390986"/>
    <n v="339748"/>
    <n v="228152"/>
    <n v="732360"/>
    <n v="83789"/>
    <n v="171563"/>
    <n v="124561"/>
    <n v="2764205"/>
    <n v="17177"/>
    <n v="597483"/>
    <n v="56714"/>
    <n v="20232"/>
    <m/>
    <n v="9405"/>
    <n v="121102"/>
    <n v="2701680"/>
    <m/>
    <n v="248521"/>
    <m/>
    <m/>
    <n v="898910"/>
    <n v="3849111"/>
    <n v="2434782"/>
    <m/>
    <m/>
    <n v="1414329"/>
    <n v="3849111"/>
    <m/>
    <m/>
    <n v="34771"/>
    <m/>
    <n v="0"/>
    <m/>
    <n v="211476"/>
    <n v="89080"/>
    <n v="300556"/>
    <n v="-52035"/>
    <m/>
    <m/>
    <m/>
    <m/>
    <m/>
    <s v="0.10"/>
    <n v="243478.2"/>
    <n v="1860"/>
    <n v="0"/>
    <n v="7280"/>
    <n v="40800"/>
    <n v="56904"/>
    <n v="17211"/>
    <n v="0"/>
    <n v="5516"/>
    <m/>
    <n v="4007"/>
    <n v="5342"/>
    <n v="3877"/>
    <n v="6902"/>
    <n v="2025"/>
    <n v="7260"/>
    <n v="2147"/>
    <n v="13892"/>
    <n v="175023"/>
    <n v="0"/>
    <n v="5548"/>
    <n v="145"/>
    <n v="7931"/>
    <n v="0"/>
    <n v="0"/>
    <n v="13624"/>
    <n v="139744"/>
    <n v="0"/>
    <n v="389417"/>
    <n v="1584428"/>
    <n v="1297812"/>
    <n v="586058"/>
    <n v="0"/>
    <n v="225039"/>
    <m/>
    <n v="105509"/>
    <n v="91369"/>
    <n v="67968"/>
    <n v="141254"/>
    <n v="68107"/>
    <n v="128935"/>
    <n v="103125"/>
    <n v="520608"/>
    <n v="5449373"/>
    <n v="0"/>
    <n v="288298"/>
    <n v="8724"/>
    <n v="281200"/>
    <n v="0"/>
    <n v="0"/>
    <n v="578222"/>
    <m/>
    <x v="0"/>
    <x v="0"/>
    <m/>
    <m/>
    <m/>
    <m/>
    <x v="0"/>
    <x v="0"/>
    <m/>
    <m/>
    <m/>
    <n v="215"/>
    <n v="267"/>
    <n v="175"/>
    <n v="100"/>
    <n v="138"/>
    <n v="71"/>
    <n v="40"/>
    <n v="53"/>
    <n v="30"/>
    <n v="1"/>
    <n v="0"/>
    <n v="0"/>
    <n v="0"/>
    <n v="1"/>
    <n v="0"/>
    <n v="1"/>
    <n v="0"/>
    <n v="0"/>
    <n v="0"/>
    <n v="1"/>
    <n v="0"/>
    <n v="0"/>
    <n v="0"/>
    <n v="0"/>
    <n v="1"/>
    <n v="0"/>
    <n v="0"/>
    <n v="0"/>
    <n v="0"/>
  </r>
  <r>
    <n v="206190266"/>
    <x v="278"/>
    <d v="2023-07-01T00:00:00"/>
    <d v="2024-06-30T00:00:00"/>
    <n v="366"/>
    <s v="In Process"/>
    <x v="0"/>
    <x v="17"/>
    <x v="0"/>
    <x v="1"/>
    <s v="11 - Los Angeles"/>
    <x v="26"/>
    <s v="626-330-2789"/>
    <s v="555 SOUTH EL ENCANTO ROAD"/>
    <s v="CITY OF INDUSTRY"/>
    <s v="91745-0000"/>
    <s v="ZZT18648G"/>
    <s v="KEN CALVO"/>
    <s v="No"/>
    <m/>
    <n v="244"/>
    <n v="244"/>
    <x v="0"/>
    <n v="89304"/>
    <n v="18986"/>
    <n v="21.26"/>
    <n v="137"/>
    <n v="162"/>
    <n v="406"/>
    <n v="1297"/>
    <n v="3234"/>
    <n v="12187"/>
    <m/>
    <m/>
    <n v="745"/>
    <n v="1117"/>
    <x v="1"/>
    <n v="12569"/>
    <m/>
    <m/>
    <n v="6417"/>
    <m/>
    <m/>
    <m/>
    <m/>
    <m/>
    <n v="6170450"/>
    <n v="619174"/>
    <n v="-228907"/>
    <n v="144973"/>
    <n v="7163504"/>
    <n v="13062647"/>
    <n v="-5899143"/>
    <m/>
    <m/>
    <m/>
    <n v="-5899143"/>
    <n v="131950"/>
    <n v="421525"/>
    <n v="1051050"/>
    <n v="3960775"/>
    <m/>
    <m/>
    <n v="242125"/>
    <n v="363025"/>
    <n v="4084925"/>
    <m/>
    <m/>
    <n v="2085525"/>
    <m/>
    <m/>
    <m/>
    <m/>
    <m/>
    <n v="148528"/>
    <m/>
    <n v="335453"/>
    <m/>
    <n v="57"/>
    <m/>
    <n v="115542"/>
    <m/>
    <m/>
    <m/>
    <m/>
    <m/>
    <n v="12105"/>
    <m/>
    <n v="7489"/>
    <m/>
    <n v="94296"/>
    <n v="0"/>
    <n v="176323"/>
    <n v="0"/>
    <n v="172212"/>
    <n v="14772"/>
    <n v="104076"/>
    <n v="19495"/>
    <m/>
    <n v="38000"/>
    <m/>
    <m/>
    <m/>
    <m/>
    <m/>
    <m/>
    <m/>
    <m/>
    <m/>
    <m/>
    <m/>
    <m/>
    <m/>
    <m/>
    <m/>
    <m/>
    <m/>
    <m/>
    <m/>
    <m/>
    <m/>
    <m/>
    <m/>
    <m/>
    <m/>
    <m/>
    <m/>
    <m/>
    <m/>
    <m/>
    <m/>
    <m/>
    <n v="-88400"/>
    <m/>
    <n v="174210"/>
    <m/>
    <n v="-901"/>
    <m/>
    <n v="-306507"/>
    <m/>
    <m/>
    <m/>
    <m/>
    <m/>
    <n v="-7309"/>
    <m/>
    <m/>
    <m/>
    <m/>
    <m/>
    <m/>
    <m/>
    <m/>
    <m/>
    <m/>
    <m/>
    <m/>
    <m/>
    <m/>
    <m/>
    <m/>
    <m/>
    <n v="5425459"/>
    <n v="1574646"/>
    <n v="6062542"/>
    <n v="186995"/>
    <n v="3416691"/>
    <m/>
    <m/>
    <n v="1324249"/>
    <m/>
    <m/>
    <m/>
    <m/>
    <m/>
    <n v="41961"/>
    <m/>
    <n v="91214"/>
    <m/>
    <n v="84024"/>
    <n v="5952"/>
    <n v="46319"/>
    <n v="13918"/>
    <m/>
    <n v="26212"/>
    <n v="670845"/>
    <n v="527521"/>
    <n v="314424"/>
    <n v="1260819"/>
    <n v="108213"/>
    <n v="121964"/>
    <n v="191604"/>
    <n v="2917699"/>
    <n v="33231"/>
    <n v="40542"/>
    <n v="20356"/>
    <m/>
    <m/>
    <n v="1804889"/>
    <m/>
    <n v="2989019"/>
    <m/>
    <n v="73200"/>
    <m/>
    <m/>
    <m/>
    <n v="3062219"/>
    <n v="1516701"/>
    <m/>
    <n v="66873533"/>
    <n v="-65328015"/>
    <n v="3062219"/>
    <m/>
    <m/>
    <m/>
    <m/>
    <n v="0"/>
    <m/>
    <n v="1600616"/>
    <n v="2011673"/>
    <n v="3612289"/>
    <n v="-3539089"/>
    <m/>
    <m/>
    <m/>
    <n v="66873533"/>
    <m/>
    <s v="0.79"/>
    <n v="1198193.79"/>
    <n v="3645"/>
    <n v="0"/>
    <n v="7740"/>
    <n v="22755"/>
    <n v="47310"/>
    <n v="0"/>
    <n v="0"/>
    <n v="10476"/>
    <m/>
    <n v="3948"/>
    <n v="18816"/>
    <n v="11641"/>
    <n v="34540"/>
    <n v="3970"/>
    <n v="3771"/>
    <n v="2949"/>
    <n v="15532"/>
    <n v="187093"/>
    <n v="0"/>
    <n v="1998"/>
    <n v="5214"/>
    <n v="4441"/>
    <n v="0"/>
    <n v="5644"/>
    <n v="17297"/>
    <n v="204304"/>
    <n v="0"/>
    <n v="437294"/>
    <n v="847891"/>
    <n v="1208076"/>
    <n v="0"/>
    <n v="0"/>
    <n v="358567"/>
    <m/>
    <n v="89544"/>
    <n v="357292"/>
    <n v="221567"/>
    <n v="719508"/>
    <n v="77728"/>
    <n v="80880"/>
    <n v="151374"/>
    <n v="671434"/>
    <n v="5425459"/>
    <n v="0"/>
    <n v="141680"/>
    <n v="224584"/>
    <n v="137242"/>
    <n v="0"/>
    <n v="179184"/>
    <n v="682690"/>
    <m/>
    <x v="0"/>
    <x v="0"/>
    <m/>
    <m/>
    <m/>
    <m/>
    <x v="0"/>
    <x v="0"/>
    <m/>
    <m/>
    <m/>
    <n v="114"/>
    <n v="132"/>
    <n v="101"/>
    <n v="60"/>
    <n v="72"/>
    <n v="52"/>
    <n v="33"/>
    <n v="41"/>
    <n v="30"/>
    <n v="0"/>
    <n v="1"/>
    <n v="0"/>
    <n v="0"/>
    <n v="0"/>
    <n v="1"/>
    <n v="1"/>
    <n v="0"/>
    <n v="0"/>
    <n v="1"/>
    <n v="0"/>
    <n v="0"/>
    <n v="0"/>
    <n v="0"/>
    <n v="0"/>
    <n v="1"/>
    <n v="0"/>
    <n v="0"/>
    <n v="0"/>
    <n v="0"/>
  </r>
  <r>
    <n v="206190267"/>
    <x v="279"/>
    <d v="2024-01-01T00:00:00"/>
    <d v="2024-12-31T00:00:00"/>
    <n v="366"/>
    <s v="In Process"/>
    <x v="0"/>
    <x v="17"/>
    <x v="0"/>
    <x v="0"/>
    <s v="11 - Los Angeles"/>
    <x v="28"/>
    <s v="626-442-1500"/>
    <s v="4096 EASY STREET"/>
    <s v="EL MONTE"/>
    <s v="91731"/>
    <s v="1962195511"/>
    <s v="MARTEL CABADAS"/>
    <s v="Yes"/>
    <m/>
    <n v="93"/>
    <n v="93"/>
    <x v="2"/>
    <n v="34038"/>
    <n v="32653"/>
    <n v="219.44"/>
    <n v="263"/>
    <n v="255"/>
    <n v="8959"/>
    <n v="775"/>
    <n v="1073"/>
    <n v="20363"/>
    <n v="52"/>
    <m/>
    <n v="30"/>
    <n v="1401"/>
    <x v="0"/>
    <n v="32653"/>
    <m/>
    <m/>
    <m/>
    <m/>
    <m/>
    <m/>
    <m/>
    <m/>
    <n v="14402123"/>
    <n v="3126015"/>
    <n v="1280697"/>
    <n v="14780"/>
    <n v="16262221"/>
    <n v="13568791"/>
    <n v="2693430"/>
    <n v="19393"/>
    <m/>
    <m/>
    <n v="2712823"/>
    <n v="3952235"/>
    <n v="341803"/>
    <n v="473230"/>
    <n v="8980800"/>
    <n v="22934"/>
    <m/>
    <n v="13231"/>
    <n v="617890"/>
    <n v="14401123"/>
    <m/>
    <m/>
    <m/>
    <m/>
    <m/>
    <m/>
    <m/>
    <n v="1000"/>
    <n v="2754211"/>
    <m/>
    <n v="167211"/>
    <m/>
    <n v="79336"/>
    <m/>
    <n v="77695"/>
    <m/>
    <n v="44816"/>
    <m/>
    <m/>
    <m/>
    <n v="7"/>
    <m/>
    <n v="2739"/>
    <m/>
    <n v="0"/>
    <n v="0"/>
    <n v="1278890"/>
    <n v="0"/>
    <n v="1095783"/>
    <n v="282813"/>
    <n v="401075"/>
    <n v="63132"/>
    <m/>
    <n v="4322"/>
    <m/>
    <m/>
    <m/>
    <m/>
    <m/>
    <m/>
    <m/>
    <m/>
    <m/>
    <m/>
    <m/>
    <m/>
    <m/>
    <m/>
    <m/>
    <m/>
    <m/>
    <m/>
    <m/>
    <m/>
    <m/>
    <m/>
    <m/>
    <m/>
    <m/>
    <m/>
    <m/>
    <m/>
    <m/>
    <m/>
    <m/>
    <m/>
    <n v="-1225474"/>
    <m/>
    <n v="-210111"/>
    <m/>
    <n v="75681"/>
    <m/>
    <n v="2411726"/>
    <m/>
    <n v="-10897"/>
    <m/>
    <m/>
    <m/>
    <n v="244756"/>
    <m/>
    <m/>
    <m/>
    <m/>
    <m/>
    <m/>
    <m/>
    <m/>
    <m/>
    <m/>
    <m/>
    <m/>
    <m/>
    <n v="-4984"/>
    <m/>
    <m/>
    <m/>
    <n v="6317122"/>
    <n v="1309384"/>
    <n v="5942285"/>
    <n v="108543"/>
    <n v="5174496"/>
    <m/>
    <m/>
    <m/>
    <m/>
    <m/>
    <m/>
    <m/>
    <m/>
    <n v="1754"/>
    <m/>
    <n v="535516"/>
    <m/>
    <n v="301464"/>
    <n v="100471"/>
    <n v="202908"/>
    <n v="40956"/>
    <m/>
    <n v="19917"/>
    <n v="482336"/>
    <n v="311001"/>
    <n v="78372"/>
    <n v="900531"/>
    <n v="149347"/>
    <n v="201751"/>
    <n v="100189"/>
    <n v="3283213"/>
    <n v="40849"/>
    <n v="1090584"/>
    <n v="44444"/>
    <n v="29500"/>
    <n v="187592"/>
    <m/>
    <n v="291600"/>
    <n v="4654272"/>
    <m/>
    <n v="1402921"/>
    <m/>
    <n v="524484"/>
    <m/>
    <n v="6581677"/>
    <n v="4355847"/>
    <m/>
    <m/>
    <n v="2225830"/>
    <n v="6581677"/>
    <m/>
    <n v="524484"/>
    <n v="220262"/>
    <m/>
    <n v="0"/>
    <m/>
    <n v="1282335"/>
    <n v="168580"/>
    <n v="1450915"/>
    <n v="-47994"/>
    <m/>
    <m/>
    <m/>
    <m/>
    <m/>
    <s v="0.18"/>
    <n v="784052.46"/>
    <n v="2975"/>
    <n v="0"/>
    <n v="15754"/>
    <n v="29390"/>
    <n v="90982"/>
    <n v="0"/>
    <n v="0"/>
    <n v="2348"/>
    <n v="15835"/>
    <n v="6777"/>
    <n v="11719"/>
    <n v="3056"/>
    <n v="22068"/>
    <n v="4056"/>
    <n v="5662"/>
    <n v="2120"/>
    <n v="10512"/>
    <n v="223254"/>
    <n v="0"/>
    <n v="0"/>
    <n v="286"/>
    <n v="6611"/>
    <n v="0"/>
    <n v="739"/>
    <n v="7636"/>
    <n v="195469"/>
    <n v="0"/>
    <n v="659177"/>
    <n v="993930"/>
    <n v="1856364"/>
    <n v="0"/>
    <n v="0"/>
    <n v="107870"/>
    <n v="754556"/>
    <n v="189019"/>
    <n v="210699"/>
    <n v="52348"/>
    <n v="422623"/>
    <n v="121201"/>
    <n v="109882"/>
    <n v="92683"/>
    <n v="551301"/>
    <n v="6317122"/>
    <n v="0"/>
    <n v="0"/>
    <n v="12861"/>
    <n v="231396"/>
    <n v="0"/>
    <n v="36960"/>
    <n v="281217"/>
    <m/>
    <x v="0"/>
    <x v="0"/>
    <m/>
    <m/>
    <n v="15835"/>
    <m/>
    <x v="0"/>
    <x v="0"/>
    <m/>
    <m/>
    <n v="754556"/>
    <n v="141"/>
    <n v="188"/>
    <n v="93"/>
    <n v="100"/>
    <n v="144"/>
    <n v="55"/>
    <n v="48"/>
    <n v="81"/>
    <n v="26"/>
    <n v="1"/>
    <n v="0"/>
    <n v="0"/>
    <n v="0"/>
    <n v="1"/>
    <n v="0"/>
    <n v="1"/>
    <n v="0"/>
    <n v="0"/>
    <n v="0"/>
    <n v="0"/>
    <n v="0"/>
    <n v="0"/>
    <n v="0"/>
    <n v="0"/>
    <n v="1"/>
    <n v="0"/>
    <n v="0"/>
    <n v="0"/>
    <n v="0"/>
  </r>
  <r>
    <n v="206190268"/>
    <x v="280"/>
    <d v="2024-01-01T00:00:00"/>
    <d v="2024-12-31T00:00:00"/>
    <n v="366"/>
    <s v="In Process"/>
    <x v="0"/>
    <x v="17"/>
    <x v="0"/>
    <x v="0"/>
    <s v="11 - Los Angeles"/>
    <x v="28"/>
    <s v="626-442-5721"/>
    <s v="11900 RAMONA BOULEVARD"/>
    <s v="EL MONTE"/>
    <s v="91732"/>
    <s v="1538872155"/>
    <s v="GUZMAN, MARIA TERESA"/>
    <s v="Yes"/>
    <s v="FLAGSTONE HEALTHCARE SOUTH LLC"/>
    <n v="148"/>
    <n v="148"/>
    <x v="0"/>
    <n v="54168"/>
    <n v="49829"/>
    <n v="201.61"/>
    <n v="233"/>
    <n v="216"/>
    <n v="5921"/>
    <n v="1046"/>
    <n v="1232"/>
    <n v="39039"/>
    <m/>
    <n v="287"/>
    <n v="76"/>
    <n v="2228"/>
    <x v="0"/>
    <n v="49829"/>
    <m/>
    <m/>
    <m/>
    <m/>
    <m/>
    <m/>
    <m/>
    <m/>
    <n v="17441250"/>
    <n v="6602132"/>
    <n v="3606573"/>
    <n v="79"/>
    <n v="20436888"/>
    <n v="19964988"/>
    <n v="471900"/>
    <n v="18253"/>
    <n v="102932"/>
    <m/>
    <n v="387221"/>
    <n v="2072350"/>
    <n v="367522"/>
    <n v="380360"/>
    <n v="13715240"/>
    <m/>
    <n v="99028"/>
    <n v="26600"/>
    <n v="780150"/>
    <n v="17441250"/>
    <m/>
    <m/>
    <m/>
    <m/>
    <m/>
    <m/>
    <m/>
    <m/>
    <n v="1870717"/>
    <n v="5310"/>
    <n v="262596"/>
    <m/>
    <n v="856"/>
    <m/>
    <n v="4365221"/>
    <m/>
    <m/>
    <m/>
    <n v="88281"/>
    <m/>
    <n v="874"/>
    <m/>
    <n v="8277"/>
    <m/>
    <n v="38551"/>
    <n v="0"/>
    <n v="2788290"/>
    <n v="0"/>
    <n v="2844630"/>
    <n v="534330"/>
    <n v="298308"/>
    <n v="44934"/>
    <m/>
    <n v="53089"/>
    <m/>
    <m/>
    <m/>
    <m/>
    <m/>
    <m/>
    <m/>
    <m/>
    <m/>
    <m/>
    <m/>
    <m/>
    <m/>
    <m/>
    <m/>
    <m/>
    <m/>
    <m/>
    <n v="-24485"/>
    <m/>
    <m/>
    <m/>
    <m/>
    <m/>
    <m/>
    <m/>
    <n v="24775"/>
    <m/>
    <n v="495"/>
    <m/>
    <m/>
    <m/>
    <n v="-1136113"/>
    <n v="2790"/>
    <n v="79764"/>
    <m/>
    <n v="104799"/>
    <m/>
    <n v="4421560"/>
    <m/>
    <m/>
    <m/>
    <n v="23536"/>
    <m/>
    <n v="109452"/>
    <m/>
    <m/>
    <m/>
    <m/>
    <m/>
    <m/>
    <m/>
    <m/>
    <m/>
    <m/>
    <m/>
    <m/>
    <m/>
    <m/>
    <m/>
    <m/>
    <m/>
    <n v="9678146"/>
    <n v="2548147"/>
    <n v="7738695"/>
    <n v="577794"/>
    <n v="8209325"/>
    <m/>
    <m/>
    <m/>
    <m/>
    <m/>
    <m/>
    <m/>
    <m/>
    <n v="27493"/>
    <n v="2597"/>
    <n v="821967"/>
    <n v="36"/>
    <n v="891051"/>
    <n v="143212"/>
    <n v="165477"/>
    <n v="33250"/>
    <m/>
    <n v="24811"/>
    <n v="438952"/>
    <n v="369301"/>
    <n v="293335"/>
    <n v="1315922"/>
    <n v="394489"/>
    <n v="203165"/>
    <n v="111567"/>
    <n v="3889324"/>
    <n v="111328"/>
    <n v="2136343"/>
    <n v="214005"/>
    <n v="24671"/>
    <m/>
    <m/>
    <n v="143367"/>
    <n v="1872465"/>
    <m/>
    <n v="663095"/>
    <m/>
    <n v="21119637"/>
    <m/>
    <n v="23655197"/>
    <n v="1302175"/>
    <n v="21344904"/>
    <m/>
    <n v="1008118"/>
    <n v="23655197"/>
    <m/>
    <n v="-246862"/>
    <m/>
    <m/>
    <n v="0"/>
    <m/>
    <n v="395349"/>
    <n v="452489"/>
    <n v="847838"/>
    <n v="-184743"/>
    <m/>
    <m/>
    <m/>
    <m/>
    <m/>
    <s v="0.00"/>
    <n v="0"/>
    <n v="2768"/>
    <n v="0"/>
    <n v="11756"/>
    <n v="43004"/>
    <n v="121232"/>
    <n v="0"/>
    <n v="0"/>
    <n v="0"/>
    <n v="30411"/>
    <n v="4068"/>
    <n v="12443"/>
    <n v="9937"/>
    <n v="28087"/>
    <n v="10290"/>
    <n v="6728"/>
    <n v="1956"/>
    <n v="20529"/>
    <n v="303209"/>
    <n v="0"/>
    <n v="317"/>
    <n v="2654"/>
    <n v="6533"/>
    <n v="0"/>
    <n v="0"/>
    <n v="9504"/>
    <n v="178859"/>
    <n v="0"/>
    <n v="694053"/>
    <n v="1916178"/>
    <n v="3122857"/>
    <n v="0"/>
    <n v="0"/>
    <n v="0"/>
    <n v="1384431"/>
    <n v="106623"/>
    <n v="232674"/>
    <n v="200320"/>
    <n v="625582"/>
    <n v="300853"/>
    <n v="147342"/>
    <n v="84144"/>
    <n v="684230"/>
    <n v="9678146"/>
    <n v="0"/>
    <n v="18597"/>
    <n v="152922"/>
    <n v="229185"/>
    <n v="0"/>
    <n v="0"/>
    <n v="400704"/>
    <m/>
    <x v="0"/>
    <x v="0"/>
    <m/>
    <m/>
    <n v="30411"/>
    <m/>
    <x v="0"/>
    <x v="0"/>
    <m/>
    <m/>
    <n v="1384431"/>
    <n v="199"/>
    <n v="296"/>
    <n v="139"/>
    <n v="145"/>
    <n v="226"/>
    <n v="99"/>
    <n v="82"/>
    <n v="125"/>
    <n v="56"/>
    <n v="1"/>
    <n v="0"/>
    <n v="0"/>
    <n v="0"/>
    <n v="0"/>
    <n v="1"/>
    <n v="1"/>
    <n v="0"/>
    <n v="0"/>
    <n v="0"/>
    <n v="0"/>
    <n v="0"/>
    <n v="0"/>
    <n v="0"/>
    <n v="0"/>
    <n v="1"/>
    <n v="0"/>
    <n v="0"/>
    <n v="0"/>
    <n v="0"/>
  </r>
  <r>
    <n v="206190269"/>
    <x v="281"/>
    <d v="2024-01-01T00:00:00"/>
    <d v="2024-12-31T00:00:00"/>
    <n v="366"/>
    <s v="In Process"/>
    <x v="0"/>
    <x v="17"/>
    <x v="0"/>
    <x v="0"/>
    <s v="11 - Los Angeles"/>
    <x v="25"/>
    <s v="323-225-5991"/>
    <s v="4515 HUNTINGTON DR SOUTH"/>
    <s v="LOS ANGELES"/>
    <s v="90032-1940"/>
    <s v="ZZT18088K"/>
    <s v="MONICA MORRIS"/>
    <s v="Yes"/>
    <m/>
    <n v="99"/>
    <n v="99"/>
    <x v="2"/>
    <n v="36234"/>
    <n v="35279"/>
    <n v="212.12"/>
    <n v="191"/>
    <n v="200"/>
    <n v="10327"/>
    <m/>
    <m/>
    <n v="24952"/>
    <m/>
    <m/>
    <m/>
    <m/>
    <x v="0"/>
    <n v="35279"/>
    <m/>
    <m/>
    <m/>
    <m/>
    <m/>
    <m/>
    <m/>
    <m/>
    <n v="9494159"/>
    <n v="7615379"/>
    <n v="2259774"/>
    <n v="307059"/>
    <n v="15156823"/>
    <n v="14501481"/>
    <n v="655342"/>
    <m/>
    <m/>
    <m/>
    <n v="655342"/>
    <n v="2791350"/>
    <m/>
    <m/>
    <n v="6702809"/>
    <m/>
    <m/>
    <m/>
    <m/>
    <n v="9494159"/>
    <m/>
    <m/>
    <m/>
    <m/>
    <m/>
    <m/>
    <m/>
    <m/>
    <n v="7548454"/>
    <m/>
    <m/>
    <m/>
    <m/>
    <m/>
    <n v="66925"/>
    <m/>
    <m/>
    <m/>
    <m/>
    <m/>
    <m/>
    <m/>
    <m/>
    <m/>
    <n v="0"/>
    <n v="0"/>
    <n v="3415075"/>
    <n v="0"/>
    <n v="3465600"/>
    <n v="349425"/>
    <n v="373367"/>
    <n v="10883"/>
    <m/>
    <n v="1029"/>
    <m/>
    <m/>
    <m/>
    <m/>
    <m/>
    <m/>
    <m/>
    <m/>
    <m/>
    <m/>
    <m/>
    <m/>
    <m/>
    <m/>
    <m/>
    <m/>
    <n v="2425955"/>
    <m/>
    <m/>
    <m/>
    <m/>
    <m/>
    <m/>
    <m/>
    <m/>
    <m/>
    <m/>
    <m/>
    <m/>
    <m/>
    <m/>
    <m/>
    <m/>
    <m/>
    <m/>
    <m/>
    <m/>
    <m/>
    <n v="-166181"/>
    <m/>
    <m/>
    <m/>
    <m/>
    <m/>
    <m/>
    <m/>
    <m/>
    <m/>
    <m/>
    <m/>
    <m/>
    <m/>
    <m/>
    <m/>
    <m/>
    <m/>
    <m/>
    <m/>
    <m/>
    <m/>
    <m/>
    <m/>
    <n v="5783056"/>
    <n v="1426965"/>
    <n v="7291460"/>
    <n v="327089"/>
    <n v="5942398"/>
    <m/>
    <m/>
    <m/>
    <m/>
    <m/>
    <m/>
    <m/>
    <m/>
    <m/>
    <m/>
    <n v="468553"/>
    <m/>
    <n v="462352"/>
    <n v="73166"/>
    <n v="181264"/>
    <n v="9777"/>
    <m/>
    <n v="2123"/>
    <n v="502727"/>
    <n v="317157"/>
    <n v="187725"/>
    <n v="960059"/>
    <n v="69408"/>
    <n v="209894"/>
    <n v="101265"/>
    <n v="3772235"/>
    <n v="28116"/>
    <n v="720000"/>
    <n v="78871"/>
    <n v="46515"/>
    <m/>
    <m/>
    <n v="367876"/>
    <n v="4075203"/>
    <m/>
    <n v="169740"/>
    <m/>
    <n v="1907158"/>
    <n v="544205"/>
    <n v="6696306"/>
    <n v="7567447"/>
    <m/>
    <m/>
    <n v="-871141"/>
    <n v="6696306"/>
    <m/>
    <n v="1907158"/>
    <m/>
    <m/>
    <n v="0"/>
    <m/>
    <n v="216434"/>
    <n v="315407"/>
    <n v="531841"/>
    <n v="-362101"/>
    <m/>
    <m/>
    <m/>
    <m/>
    <m/>
    <s v="0.02"/>
    <n v="151348.94"/>
    <n v="2024"/>
    <n v="0"/>
    <n v="4887"/>
    <n v="28599"/>
    <n v="100835"/>
    <n v="0"/>
    <n v="0"/>
    <n v="2417"/>
    <m/>
    <n v="5909"/>
    <n v="14068"/>
    <n v="8061"/>
    <n v="23599"/>
    <n v="1851"/>
    <n v="7768"/>
    <n v="2173"/>
    <n v="20364"/>
    <n v="222555"/>
    <n v="0"/>
    <n v="0"/>
    <n v="0"/>
    <n v="8918"/>
    <n v="0"/>
    <n v="0"/>
    <n v="8918"/>
    <n v="182892"/>
    <n v="0"/>
    <n v="252759"/>
    <n v="1064742"/>
    <n v="2242578"/>
    <n v="0"/>
    <n v="0"/>
    <n v="120779"/>
    <m/>
    <n v="136252"/>
    <n v="246335"/>
    <n v="139934"/>
    <n v="462306"/>
    <n v="57079"/>
    <n v="168260"/>
    <n v="86753"/>
    <n v="622387"/>
    <n v="5783056"/>
    <n v="0"/>
    <n v="0"/>
    <n v="0"/>
    <n v="312131"/>
    <n v="0"/>
    <n v="0"/>
    <n v="312131"/>
    <m/>
    <x v="0"/>
    <x v="0"/>
    <m/>
    <m/>
    <m/>
    <m/>
    <x v="0"/>
    <x v="0"/>
    <m/>
    <m/>
    <m/>
    <n v="132"/>
    <n v="185"/>
    <n v="107"/>
    <n v="80"/>
    <n v="115"/>
    <n v="60"/>
    <n v="60"/>
    <n v="89"/>
    <n v="45"/>
    <n v="1"/>
    <n v="0"/>
    <n v="0"/>
    <n v="0"/>
    <n v="1"/>
    <n v="0"/>
    <n v="1"/>
    <n v="0"/>
    <n v="0"/>
    <n v="0"/>
    <n v="0"/>
    <n v="0"/>
    <n v="0"/>
    <n v="0"/>
    <n v="0"/>
    <n v="1"/>
    <n v="0"/>
    <n v="0"/>
    <n v="0"/>
    <n v="0"/>
  </r>
  <r>
    <n v="206190270"/>
    <x v="282"/>
    <d v="2024-01-01T00:00:00"/>
    <d v="2024-12-31T00:00:00"/>
    <n v="366"/>
    <s v="In Process"/>
    <x v="0"/>
    <x v="17"/>
    <x v="0"/>
    <x v="0"/>
    <s v="11 - Los Angeles"/>
    <x v="40"/>
    <s v="626-797-2120"/>
    <s v="1899 N. RAYMOND AVE"/>
    <s v="PASADENA"/>
    <s v="91103"/>
    <s v="1851987234"/>
    <s v="JUANA RODRIGUEZ"/>
    <s v="Yes"/>
    <m/>
    <n v="95"/>
    <n v="95"/>
    <x v="2"/>
    <n v="34770"/>
    <n v="30819"/>
    <n v="233.39"/>
    <n v="203"/>
    <n v="188"/>
    <n v="4892"/>
    <n v="815"/>
    <n v="783"/>
    <n v="23850"/>
    <m/>
    <m/>
    <n v="18"/>
    <n v="461"/>
    <x v="1"/>
    <n v="24372"/>
    <m/>
    <m/>
    <m/>
    <n v="6447"/>
    <m/>
    <m/>
    <m/>
    <m/>
    <n v="14437731"/>
    <n v="3181124"/>
    <n v="2816334"/>
    <n v="28166"/>
    <n v="14830687"/>
    <n v="16190566"/>
    <n v="-1359879"/>
    <m/>
    <m/>
    <m/>
    <n v="-1359879"/>
    <n v="1770250"/>
    <n v="342825"/>
    <n v="279968"/>
    <n v="11903588"/>
    <m/>
    <m/>
    <n v="12600"/>
    <n v="128500"/>
    <n v="10110231"/>
    <m/>
    <m/>
    <m/>
    <n v="4327500"/>
    <m/>
    <m/>
    <m/>
    <m/>
    <n v="2561884"/>
    <m/>
    <n v="227071"/>
    <m/>
    <n v="56569"/>
    <m/>
    <n v="333655"/>
    <m/>
    <m/>
    <m/>
    <m/>
    <m/>
    <n v="628"/>
    <m/>
    <n v="1317"/>
    <m/>
    <n v="237466"/>
    <n v="3499"/>
    <n v="1058500"/>
    <n v="200315"/>
    <n v="1132146"/>
    <n v="341935"/>
    <n v="174458"/>
    <n v="28643"/>
    <m/>
    <n v="4162"/>
    <m/>
    <m/>
    <m/>
    <m/>
    <m/>
    <m/>
    <m/>
    <m/>
    <m/>
    <m/>
    <m/>
    <m/>
    <m/>
    <m/>
    <m/>
    <m/>
    <m/>
    <m/>
    <m/>
    <m/>
    <m/>
    <m/>
    <m/>
    <m/>
    <m/>
    <m/>
    <m/>
    <m/>
    <n v="-2799"/>
    <m/>
    <m/>
    <m/>
    <n v="-911044"/>
    <m/>
    <n v="81059"/>
    <m/>
    <n v="10851"/>
    <m/>
    <n v="3647309"/>
    <m/>
    <m/>
    <m/>
    <m/>
    <m/>
    <m/>
    <m/>
    <m/>
    <m/>
    <m/>
    <m/>
    <m/>
    <m/>
    <m/>
    <m/>
    <m/>
    <m/>
    <m/>
    <m/>
    <m/>
    <m/>
    <n v="-9042"/>
    <m/>
    <n v="7311114"/>
    <n v="1447116"/>
    <n v="7432336"/>
    <n v="273194"/>
    <n v="4982088"/>
    <m/>
    <m/>
    <m/>
    <n v="2858259"/>
    <m/>
    <m/>
    <m/>
    <m/>
    <n v="139096"/>
    <n v="3499"/>
    <n v="415468"/>
    <n v="48493"/>
    <n v="433476"/>
    <n v="152607"/>
    <n v="86407"/>
    <n v="14411"/>
    <m/>
    <n v="56703"/>
    <n v="423098"/>
    <n v="278544"/>
    <n v="137418"/>
    <n v="672622"/>
    <n v="134937"/>
    <n v="155636"/>
    <n v="125462"/>
    <n v="3938475"/>
    <n v="289936"/>
    <n v="624412"/>
    <n v="62463"/>
    <n v="23362"/>
    <m/>
    <m/>
    <n v="133694"/>
    <n v="3498578"/>
    <m/>
    <n v="1824475"/>
    <m/>
    <n v="19515"/>
    <n v="644512"/>
    <n v="5987080"/>
    <n v="4210366"/>
    <m/>
    <m/>
    <n v="1776714"/>
    <n v="5987080"/>
    <m/>
    <m/>
    <n v="1914839"/>
    <m/>
    <n v="0"/>
    <m/>
    <n v="1919273"/>
    <n v="472569"/>
    <n v="2391842"/>
    <n v="-567367"/>
    <m/>
    <m/>
    <m/>
    <m/>
    <m/>
    <s v="0.24"/>
    <n v="1010487.84"/>
    <n v="1597"/>
    <n v="0"/>
    <n v="15752"/>
    <n v="35972"/>
    <n v="65878"/>
    <n v="0"/>
    <n v="0"/>
    <n v="15604"/>
    <m/>
    <n v="2430"/>
    <n v="10955"/>
    <n v="5640"/>
    <n v="16263"/>
    <n v="2794"/>
    <n v="5830"/>
    <n v="2118"/>
    <n v="19239"/>
    <n v="200072"/>
    <n v="0"/>
    <n v="772"/>
    <n v="828"/>
    <n v="27498"/>
    <n v="0"/>
    <n v="0"/>
    <n v="29098"/>
    <n v="143498"/>
    <n v="0"/>
    <n v="1056404"/>
    <n v="1827036"/>
    <n v="1697021"/>
    <n v="0"/>
    <n v="0"/>
    <n v="693347"/>
    <m/>
    <n v="84617"/>
    <n v="206393"/>
    <n v="99780"/>
    <n v="369340"/>
    <n v="102133"/>
    <n v="123067"/>
    <n v="102748"/>
    <n v="805730"/>
    <n v="7311114"/>
    <n v="0"/>
    <n v="70344"/>
    <n v="56722"/>
    <n v="904724"/>
    <n v="0"/>
    <n v="0"/>
    <n v="1031790"/>
    <m/>
    <x v="0"/>
    <x v="0"/>
    <m/>
    <m/>
    <m/>
    <m/>
    <x v="0"/>
    <x v="0"/>
    <m/>
    <m/>
    <m/>
    <n v="152"/>
    <n v="223"/>
    <n v="110"/>
    <n v="99"/>
    <n v="153"/>
    <n v="63"/>
    <n v="50"/>
    <n v="74"/>
    <n v="30"/>
    <n v="1"/>
    <n v="0"/>
    <n v="0"/>
    <n v="0"/>
    <n v="1"/>
    <n v="0"/>
    <n v="1"/>
    <n v="0"/>
    <n v="0"/>
    <n v="0"/>
    <n v="1"/>
    <n v="0"/>
    <n v="0"/>
    <n v="0"/>
    <n v="0"/>
    <n v="1"/>
    <n v="0"/>
    <n v="0"/>
    <n v="0"/>
    <n v="0"/>
  </r>
  <r>
    <n v="206190275"/>
    <x v="283"/>
    <d v="2024-01-01T00:00:00"/>
    <d v="2024-12-31T00:00:00"/>
    <n v="366"/>
    <s v="In Process"/>
    <x v="0"/>
    <x v="17"/>
    <x v="0"/>
    <x v="0"/>
    <s v="11 - Los Angeles"/>
    <x v="28"/>
    <s v="626-443-0218"/>
    <s v="3111 SANTA ANITA AVE"/>
    <s v="EL MONTE"/>
    <s v="91733-0000"/>
    <s v="1659934974"/>
    <s v="JON DUERDEN"/>
    <s v="Yes"/>
    <m/>
    <n v="96"/>
    <n v="96"/>
    <x v="2"/>
    <n v="35136"/>
    <n v="31284"/>
    <n v="210.24"/>
    <n v="210"/>
    <n v="211"/>
    <n v="9540"/>
    <n v="829"/>
    <n v="957"/>
    <n v="19123"/>
    <m/>
    <m/>
    <n v="33"/>
    <n v="802"/>
    <x v="0"/>
    <n v="31284"/>
    <m/>
    <m/>
    <m/>
    <m/>
    <m/>
    <m/>
    <m/>
    <m/>
    <n v="18529516"/>
    <n v="6361359"/>
    <n v="8562140"/>
    <n v="6722"/>
    <n v="16335457"/>
    <n v="14381065"/>
    <n v="1954392"/>
    <m/>
    <m/>
    <m/>
    <n v="1954392"/>
    <n v="11925000"/>
    <n v="385191"/>
    <n v="289720"/>
    <n v="5676870"/>
    <m/>
    <m/>
    <n v="14925"/>
    <n v="237810"/>
    <n v="18529516"/>
    <m/>
    <m/>
    <m/>
    <m/>
    <m/>
    <m/>
    <m/>
    <m/>
    <n v="5833007"/>
    <m/>
    <n v="465712"/>
    <m/>
    <n v="19404"/>
    <m/>
    <n v="42880"/>
    <m/>
    <m/>
    <m/>
    <m/>
    <m/>
    <n v="206"/>
    <m/>
    <n v="150"/>
    <m/>
    <n v="0"/>
    <n v="0"/>
    <n v="2207259"/>
    <n v="0"/>
    <n v="2084396"/>
    <n v="469768"/>
    <n v="1488574"/>
    <n v="60688"/>
    <m/>
    <n v="50674"/>
    <m/>
    <m/>
    <m/>
    <m/>
    <m/>
    <m/>
    <m/>
    <m/>
    <m/>
    <m/>
    <m/>
    <m/>
    <m/>
    <m/>
    <m/>
    <m/>
    <m/>
    <m/>
    <m/>
    <m/>
    <m/>
    <m/>
    <m/>
    <m/>
    <m/>
    <m/>
    <m/>
    <m/>
    <m/>
    <m/>
    <m/>
    <m/>
    <n v="7944245"/>
    <m/>
    <n v="452337"/>
    <m/>
    <n v="276148"/>
    <m/>
    <n v="-95796"/>
    <m/>
    <m/>
    <m/>
    <m/>
    <m/>
    <n v="-14794"/>
    <m/>
    <m/>
    <m/>
    <m/>
    <m/>
    <m/>
    <m/>
    <m/>
    <m/>
    <m/>
    <m/>
    <m/>
    <m/>
    <m/>
    <m/>
    <m/>
    <m/>
    <n v="6822642"/>
    <n v="1884697"/>
    <n v="5673726"/>
    <n v="275025"/>
    <n v="5231328"/>
    <m/>
    <m/>
    <m/>
    <m/>
    <m/>
    <m/>
    <m/>
    <m/>
    <n v="105"/>
    <m/>
    <n v="554340"/>
    <n v="42036"/>
    <n v="371808"/>
    <n v="103336"/>
    <n v="127199"/>
    <n v="29307"/>
    <m/>
    <n v="34183"/>
    <n v="404540"/>
    <n v="273932"/>
    <n v="195009"/>
    <n v="864154"/>
    <n v="110517"/>
    <n v="108080"/>
    <n v="176147"/>
    <n v="4196080"/>
    <n v="29518"/>
    <n v="1043655"/>
    <n v="316216"/>
    <n v="37311"/>
    <m/>
    <n v="13084"/>
    <n v="119180"/>
    <n v="9642655"/>
    <m/>
    <n v="344692"/>
    <m/>
    <n v="236111"/>
    <m/>
    <n v="10223458"/>
    <n v="2549954"/>
    <m/>
    <m/>
    <n v="7673504"/>
    <n v="10223458"/>
    <n v="7942626"/>
    <m/>
    <m/>
    <m/>
    <n v="0"/>
    <m/>
    <n v="199673"/>
    <n v="331619"/>
    <n v="531292"/>
    <n v="-186600"/>
    <m/>
    <m/>
    <m/>
    <m/>
    <m/>
    <s v="0.00"/>
    <n v="0"/>
    <n v="3449"/>
    <n v="0"/>
    <n v="9292"/>
    <n v="31889"/>
    <n v="77646"/>
    <n v="0"/>
    <n v="0"/>
    <n v="0"/>
    <n v="17175"/>
    <n v="4396"/>
    <n v="9548"/>
    <n v="5169"/>
    <n v="19378"/>
    <n v="2027"/>
    <n v="3720"/>
    <n v="1765"/>
    <n v="18680"/>
    <n v="204134"/>
    <n v="0"/>
    <n v="0"/>
    <n v="79"/>
    <n v="2650"/>
    <n v="0"/>
    <n v="0"/>
    <n v="2729"/>
    <n v="183462"/>
    <n v="0"/>
    <n v="497043"/>
    <n v="1304016"/>
    <n v="1734400"/>
    <n v="0"/>
    <n v="0"/>
    <n v="0"/>
    <n v="781095"/>
    <n v="111984"/>
    <n v="163370"/>
    <n v="99449"/>
    <n v="356869"/>
    <n v="84206"/>
    <n v="82015"/>
    <n v="131977"/>
    <n v="1292756"/>
    <n v="6822642"/>
    <n v="0"/>
    <n v="0"/>
    <n v="3804"/>
    <n v="79570"/>
    <n v="0"/>
    <n v="0"/>
    <n v="83374"/>
    <m/>
    <x v="0"/>
    <x v="0"/>
    <m/>
    <m/>
    <n v="17175"/>
    <m/>
    <x v="0"/>
    <x v="0"/>
    <m/>
    <m/>
    <n v="781095"/>
    <n v="124"/>
    <n v="216"/>
    <n v="77"/>
    <n v="86"/>
    <n v="149"/>
    <n v="56"/>
    <n v="45"/>
    <n v="88"/>
    <n v="24"/>
    <n v="1"/>
    <n v="0"/>
    <n v="0"/>
    <n v="0"/>
    <n v="1"/>
    <n v="0"/>
    <n v="1"/>
    <n v="0"/>
    <n v="0"/>
    <n v="0"/>
    <n v="0"/>
    <n v="0"/>
    <n v="0"/>
    <n v="0"/>
    <n v="0"/>
    <n v="1"/>
    <n v="0"/>
    <n v="0"/>
    <n v="0"/>
    <n v="0"/>
  </r>
  <r>
    <n v="206190276"/>
    <x v="284"/>
    <d v="2024-01-01T00:00:00"/>
    <d v="2024-12-31T00:00:00"/>
    <n v="366"/>
    <s v="In Process"/>
    <x v="0"/>
    <x v="17"/>
    <x v="0"/>
    <x v="0"/>
    <s v="11 - Los Angeles"/>
    <x v="28"/>
    <s v="626-256-4654"/>
    <s v="1340 HIGHLAND AVENUE"/>
    <s v="DUARTE"/>
    <s v="91010"/>
    <s v="1437147022"/>
    <s v="SHERI DISNEY"/>
    <s v="Yes"/>
    <m/>
    <n v="58"/>
    <n v="58"/>
    <x v="1"/>
    <n v="21228"/>
    <n v="18528"/>
    <n v="206.1"/>
    <n v="205"/>
    <n v="110"/>
    <n v="819"/>
    <n v="962"/>
    <n v="668"/>
    <n v="12064"/>
    <m/>
    <n v="3764"/>
    <n v="37"/>
    <n v="214"/>
    <x v="0"/>
    <n v="18528"/>
    <m/>
    <m/>
    <m/>
    <m/>
    <m/>
    <m/>
    <m/>
    <m/>
    <n v="7638634"/>
    <n v="2141249"/>
    <n v="1202332"/>
    <n v="2656"/>
    <n v="8580207"/>
    <n v="8665161"/>
    <n v="-84954"/>
    <n v="-7571"/>
    <m/>
    <m/>
    <n v="-92525"/>
    <n v="318974"/>
    <n v="327800"/>
    <n v="500522"/>
    <n v="4973746"/>
    <m/>
    <n v="1415168"/>
    <n v="15961"/>
    <n v="86463"/>
    <n v="7638634"/>
    <m/>
    <m/>
    <m/>
    <m/>
    <m/>
    <m/>
    <m/>
    <m/>
    <n v="753123"/>
    <m/>
    <n v="364458"/>
    <m/>
    <m/>
    <m/>
    <n v="49458"/>
    <m/>
    <m/>
    <m/>
    <n v="973728"/>
    <m/>
    <n v="482"/>
    <m/>
    <m/>
    <m/>
    <n v="909"/>
    <n v="2905"/>
    <n v="956350"/>
    <n v="44643"/>
    <n v="947490"/>
    <n v="84305"/>
    <n v="35007"/>
    <n v="52138"/>
    <m/>
    <n v="17502"/>
    <m/>
    <m/>
    <m/>
    <m/>
    <m/>
    <m/>
    <m/>
    <m/>
    <m/>
    <m/>
    <m/>
    <m/>
    <m/>
    <m/>
    <m/>
    <m/>
    <m/>
    <m/>
    <m/>
    <m/>
    <m/>
    <m/>
    <m/>
    <m/>
    <m/>
    <m/>
    <m/>
    <m/>
    <m/>
    <m/>
    <m/>
    <m/>
    <n v="183275"/>
    <m/>
    <n v="-73010"/>
    <m/>
    <n v="253095"/>
    <m/>
    <n v="241245"/>
    <m/>
    <m/>
    <m/>
    <n v="585595"/>
    <m/>
    <n v="12132"/>
    <m/>
    <m/>
    <m/>
    <m/>
    <m/>
    <m/>
    <m/>
    <m/>
    <m/>
    <m/>
    <m/>
    <m/>
    <m/>
    <m/>
    <m/>
    <m/>
    <m/>
    <n v="4546758"/>
    <n v="909615"/>
    <n v="3208788"/>
    <n v="107332"/>
    <n v="3551380"/>
    <m/>
    <m/>
    <m/>
    <m/>
    <m/>
    <m/>
    <m/>
    <m/>
    <n v="11951"/>
    <n v="1854"/>
    <n v="173007"/>
    <m/>
    <n v="263043"/>
    <n v="37868"/>
    <n v="42565"/>
    <n v="26807"/>
    <m/>
    <n v="17220"/>
    <n v="251585"/>
    <n v="224501"/>
    <n v="81089"/>
    <n v="710414"/>
    <n v="265642"/>
    <n v="133532"/>
    <n v="75971"/>
    <n v="2028695"/>
    <n v="91718"/>
    <n v="541093"/>
    <n v="39461"/>
    <n v="9963"/>
    <m/>
    <m/>
    <n v="85802"/>
    <n v="4090830"/>
    <m/>
    <n v="142666"/>
    <n v="1290"/>
    <n v="308113"/>
    <n v="58482"/>
    <n v="4601381"/>
    <n v="9314257"/>
    <m/>
    <n v="220302"/>
    <n v="-4933178"/>
    <n v="4601381"/>
    <m/>
    <m/>
    <m/>
    <m/>
    <n v="0"/>
    <m/>
    <n v="105989"/>
    <n v="93754"/>
    <n v="199743"/>
    <n v="-57077"/>
    <m/>
    <m/>
    <m/>
    <n v="220302"/>
    <m/>
    <s v="0.01"/>
    <n v="93142.57"/>
    <n v="2172"/>
    <n v="0"/>
    <n v="4396"/>
    <n v="24259"/>
    <n v="45522"/>
    <n v="245"/>
    <n v="0"/>
    <n v="3737"/>
    <n v="10394"/>
    <n v="2008"/>
    <n v="8678"/>
    <n v="1845"/>
    <n v="17898"/>
    <n v="7451"/>
    <n v="5516"/>
    <n v="1546"/>
    <n v="9135"/>
    <n v="144802"/>
    <n v="0"/>
    <n v="0"/>
    <n v="534"/>
    <n v="2169"/>
    <n v="0"/>
    <n v="0"/>
    <n v="2703"/>
    <n v="169434"/>
    <n v="0"/>
    <n v="241409"/>
    <n v="1124439"/>
    <n v="1041344"/>
    <n v="14015"/>
    <n v="0"/>
    <n v="100933"/>
    <n v="396721"/>
    <n v="73549"/>
    <n v="172634"/>
    <n v="60615"/>
    <n v="421256"/>
    <n v="227119"/>
    <n v="110944"/>
    <n v="64947"/>
    <n v="327399"/>
    <n v="4546758"/>
    <n v="0"/>
    <n v="0"/>
    <n v="26276"/>
    <n v="74342"/>
    <n v="0"/>
    <n v="0"/>
    <n v="100618"/>
    <m/>
    <x v="0"/>
    <x v="0"/>
    <m/>
    <m/>
    <n v="10394"/>
    <m/>
    <x v="0"/>
    <x v="0"/>
    <m/>
    <m/>
    <n v="396721"/>
    <n v="108"/>
    <n v="179"/>
    <n v="76"/>
    <n v="74"/>
    <n v="127"/>
    <n v="53"/>
    <n v="32"/>
    <n v="56"/>
    <n v="25"/>
    <n v="1"/>
    <n v="0"/>
    <n v="0"/>
    <n v="1"/>
    <n v="0"/>
    <n v="0"/>
    <n v="1"/>
    <n v="0"/>
    <n v="0"/>
    <n v="0"/>
    <n v="0"/>
    <n v="0"/>
    <n v="0"/>
    <n v="0"/>
    <n v="0"/>
    <n v="1"/>
    <n v="0"/>
    <n v="0"/>
    <n v="0"/>
    <n v="0"/>
  </r>
  <r>
    <n v="206190277"/>
    <x v="285"/>
    <d v="2024-01-01T00:00:00"/>
    <d v="2024-12-31T00:00:00"/>
    <n v="366"/>
    <s v="In Process"/>
    <x v="0"/>
    <x v="17"/>
    <x v="0"/>
    <x v="0"/>
    <s v="11 - Los Angeles"/>
    <x v="30"/>
    <s v="818-240-6720"/>
    <s v="212 W. CHEVY CHASE"/>
    <s v="GLENDALE"/>
    <s v="91204-0000"/>
    <s v="LTC55605F"/>
    <s v="CARRIE MARKS"/>
    <s v="No"/>
    <m/>
    <n v="52"/>
    <n v="52"/>
    <x v="1"/>
    <n v="19032"/>
    <n v="15318"/>
    <n v="181.84"/>
    <n v="131"/>
    <n v="129"/>
    <n v="4087"/>
    <m/>
    <n v="198"/>
    <n v="9341"/>
    <n v="993"/>
    <m/>
    <n v="520"/>
    <n v="179"/>
    <x v="0"/>
    <n v="15318"/>
    <m/>
    <m/>
    <m/>
    <m/>
    <m/>
    <m/>
    <m/>
    <m/>
    <n v="6127200"/>
    <n v="1961581"/>
    <n v="406762"/>
    <n v="83816"/>
    <n v="7765835"/>
    <n v="7738008"/>
    <n v="27827"/>
    <m/>
    <m/>
    <m/>
    <n v="27827"/>
    <n v="1634800"/>
    <m/>
    <n v="79200"/>
    <n v="3736400"/>
    <n v="397200"/>
    <m/>
    <n v="208000"/>
    <n v="71600"/>
    <n v="6127200"/>
    <m/>
    <m/>
    <m/>
    <m/>
    <m/>
    <m/>
    <m/>
    <m/>
    <n v="1220620"/>
    <m/>
    <m/>
    <m/>
    <n v="313702"/>
    <m/>
    <n v="75128"/>
    <m/>
    <n v="349211"/>
    <m/>
    <m/>
    <m/>
    <n v="2080"/>
    <m/>
    <n v="840"/>
    <m/>
    <n v="41450"/>
    <n v="0"/>
    <n v="691033"/>
    <n v="0"/>
    <n v="633809"/>
    <n v="165840"/>
    <n v="195147"/>
    <n v="56408"/>
    <m/>
    <n v="177894"/>
    <m/>
    <m/>
    <m/>
    <m/>
    <m/>
    <m/>
    <m/>
    <m/>
    <m/>
    <m/>
    <m/>
    <m/>
    <m/>
    <m/>
    <m/>
    <m/>
    <m/>
    <m/>
    <m/>
    <m/>
    <m/>
    <m/>
    <m/>
    <m/>
    <m/>
    <m/>
    <m/>
    <m/>
    <m/>
    <m/>
    <m/>
    <m/>
    <n v="-434037"/>
    <m/>
    <m/>
    <m/>
    <n v="28807"/>
    <m/>
    <n v="553967"/>
    <m/>
    <n v="256708"/>
    <m/>
    <m/>
    <m/>
    <m/>
    <m/>
    <m/>
    <m/>
    <m/>
    <m/>
    <m/>
    <m/>
    <m/>
    <m/>
    <m/>
    <m/>
    <m/>
    <m/>
    <m/>
    <m/>
    <n v="1317"/>
    <m/>
    <n v="3555147"/>
    <n v="885818"/>
    <n v="3297043"/>
    <n v="63016"/>
    <n v="3353220"/>
    <m/>
    <m/>
    <m/>
    <m/>
    <m/>
    <m/>
    <m/>
    <m/>
    <n v="30773"/>
    <m/>
    <n v="364176"/>
    <m/>
    <n v="141477"/>
    <n v="39966"/>
    <n v="97635"/>
    <n v="25865"/>
    <m/>
    <n v="94215"/>
    <n v="231325"/>
    <n v="196592"/>
    <n v="106333"/>
    <n v="535820"/>
    <n v="137185"/>
    <n v="78372"/>
    <n v="105568"/>
    <n v="1592644"/>
    <n v="6661"/>
    <n v="376210"/>
    <n v="53177"/>
    <n v="23017"/>
    <m/>
    <n v="2960"/>
    <n v="144817"/>
    <n v="1112330"/>
    <m/>
    <n v="75749"/>
    <m/>
    <m/>
    <n v="750000"/>
    <n v="1938079"/>
    <n v="1907369"/>
    <m/>
    <m/>
    <n v="30710"/>
    <n v="1938079"/>
    <m/>
    <m/>
    <m/>
    <m/>
    <n v="0"/>
    <m/>
    <n v="76786"/>
    <n v="43065"/>
    <n v="119851"/>
    <n v="-44102"/>
    <m/>
    <m/>
    <m/>
    <m/>
    <m/>
    <s v="0.29"/>
    <n v="553137.01"/>
    <n v="2087"/>
    <n v="0"/>
    <n v="6185"/>
    <n v="16881"/>
    <n v="42959"/>
    <n v="0"/>
    <n v="0"/>
    <n v="0"/>
    <n v="8146"/>
    <n v="1836"/>
    <n v="6357"/>
    <n v="3328"/>
    <m/>
    <n v="3639"/>
    <n v="2943"/>
    <n v="2055"/>
    <n v="9891"/>
    <n v="106307"/>
    <n v="0"/>
    <n v="0"/>
    <n v="2240"/>
    <n v="2838"/>
    <n v="0"/>
    <n v="0"/>
    <n v="5078"/>
    <n v="138220"/>
    <n v="0"/>
    <n v="346693"/>
    <n v="724271"/>
    <n v="1028755"/>
    <n v="0"/>
    <n v="0"/>
    <n v="0"/>
    <n v="401651"/>
    <n v="52168"/>
    <n v="114462"/>
    <n v="69205"/>
    <m/>
    <n v="103254"/>
    <n v="57213"/>
    <n v="84129"/>
    <n v="435126"/>
    <n v="3555147"/>
    <n v="0"/>
    <n v="0"/>
    <n v="100807"/>
    <n v="113538"/>
    <n v="0"/>
    <n v="0"/>
    <n v="214345"/>
    <m/>
    <x v="0"/>
    <x v="0"/>
    <m/>
    <m/>
    <n v="8146"/>
    <m/>
    <x v="0"/>
    <x v="0"/>
    <m/>
    <m/>
    <n v="401651"/>
    <n v="54"/>
    <n v="78"/>
    <n v="36"/>
    <n v="33"/>
    <n v="48"/>
    <n v="21"/>
    <n v="20"/>
    <n v="27"/>
    <n v="13"/>
    <n v="1"/>
    <n v="0"/>
    <n v="0"/>
    <n v="1"/>
    <n v="0"/>
    <n v="0"/>
    <n v="1"/>
    <n v="0"/>
    <n v="0"/>
    <n v="0"/>
    <n v="0"/>
    <n v="0"/>
    <n v="0"/>
    <n v="0"/>
    <n v="0"/>
    <n v="1"/>
    <n v="0"/>
    <n v="0"/>
    <n v="0"/>
    <n v="0"/>
  </r>
  <r>
    <n v="206190278"/>
    <x v="286"/>
    <d v="2023-03-01T00:00:00"/>
    <d v="2024-02-29T00:00:00"/>
    <n v="366"/>
    <s v="In Process"/>
    <x v="0"/>
    <x v="17"/>
    <x v="0"/>
    <x v="0"/>
    <s v="11 - Los Angeles"/>
    <x v="37"/>
    <s v="310-793-3000"/>
    <s v="4109 EMERALD AVENUE"/>
    <s v="TORRANCE"/>
    <s v="90503"/>
    <s v="1790001212"/>
    <s v="JONATHAN WEISS"/>
    <s v="Yes"/>
    <m/>
    <n v="99"/>
    <n v="99"/>
    <x v="2"/>
    <n v="36234"/>
    <n v="30685"/>
    <n v="84.69"/>
    <n v="306"/>
    <n v="290"/>
    <n v="6985"/>
    <m/>
    <n v="2019"/>
    <n v="19316"/>
    <n v="1313"/>
    <n v="125"/>
    <n v="244"/>
    <n v="683"/>
    <x v="0"/>
    <n v="30685"/>
    <m/>
    <m/>
    <m/>
    <m/>
    <m/>
    <m/>
    <m/>
    <m/>
    <n v="17015979"/>
    <n v="7727843"/>
    <n v="11156332"/>
    <m/>
    <n v="13587490"/>
    <n v="13127599"/>
    <n v="459891"/>
    <n v="1496300"/>
    <n v="12590"/>
    <m/>
    <n v="1943601"/>
    <n v="5587815"/>
    <m/>
    <n v="904318"/>
    <n v="8992982"/>
    <n v="1050119"/>
    <n v="92474"/>
    <n v="102239"/>
    <n v="286032"/>
    <n v="17015979"/>
    <m/>
    <m/>
    <m/>
    <m/>
    <m/>
    <m/>
    <m/>
    <m/>
    <n v="5905919"/>
    <m/>
    <m/>
    <m/>
    <n v="40288"/>
    <m/>
    <n v="603511"/>
    <m/>
    <n v="1087048"/>
    <m/>
    <n v="80275"/>
    <m/>
    <n v="1382"/>
    <m/>
    <n v="9420"/>
    <m/>
    <n v="133504"/>
    <n v="74884"/>
    <n v="2282699"/>
    <n v="0"/>
    <n v="2067872"/>
    <n v="297869"/>
    <n v="2486005"/>
    <n v="200915"/>
    <m/>
    <n v="184095"/>
    <m/>
    <m/>
    <m/>
    <m/>
    <m/>
    <m/>
    <m/>
    <m/>
    <m/>
    <m/>
    <m/>
    <m/>
    <m/>
    <m/>
    <m/>
    <m/>
    <m/>
    <m/>
    <m/>
    <m/>
    <m/>
    <m/>
    <m/>
    <m/>
    <m/>
    <m/>
    <m/>
    <m/>
    <n v="-183532"/>
    <m/>
    <m/>
    <m/>
    <n v="4757144"/>
    <m/>
    <m/>
    <m/>
    <n v="523155"/>
    <m/>
    <n v="4448474"/>
    <m/>
    <n v="1365577"/>
    <m/>
    <n v="139525"/>
    <m/>
    <n v="105989"/>
    <m/>
    <m/>
    <m/>
    <m/>
    <m/>
    <m/>
    <m/>
    <m/>
    <m/>
    <m/>
    <m/>
    <m/>
    <m/>
    <m/>
    <m/>
    <m/>
    <m/>
    <n v="5333993"/>
    <n v="1383559"/>
    <n v="6410047"/>
    <n v="246400"/>
    <n v="5226693"/>
    <m/>
    <m/>
    <m/>
    <m/>
    <m/>
    <m/>
    <m/>
    <m/>
    <n v="10290"/>
    <n v="36640"/>
    <n v="454843"/>
    <m/>
    <n v="265866"/>
    <n v="48485"/>
    <n v="224749"/>
    <n v="43038"/>
    <m/>
    <n v="87812"/>
    <n v="509286"/>
    <n v="288078"/>
    <n v="126968"/>
    <n v="755414"/>
    <n v="53214"/>
    <n v="131694"/>
    <n v="103059"/>
    <n v="3294193"/>
    <n v="74143"/>
    <n v="1078995"/>
    <n v="22839"/>
    <n v="29515"/>
    <m/>
    <n v="2317"/>
    <n v="259468"/>
    <n v="4304170"/>
    <m/>
    <n v="242488"/>
    <n v="8530"/>
    <n v="4467486"/>
    <m/>
    <n v="9022674"/>
    <n v="9380918"/>
    <m/>
    <m/>
    <n v="-358244"/>
    <n v="9022674"/>
    <m/>
    <m/>
    <n v="2140907"/>
    <m/>
    <n v="0"/>
    <m/>
    <n v="676633"/>
    <n v="523520"/>
    <n v="1200153"/>
    <n v="-957665"/>
    <m/>
    <m/>
    <m/>
    <m/>
    <m/>
    <s v="0.05"/>
    <n v="469045.9"/>
    <n v="1936"/>
    <n v="0"/>
    <n v="12187"/>
    <n v="27944"/>
    <n v="53523"/>
    <n v="0"/>
    <n v="0"/>
    <n v="5996"/>
    <n v="14776"/>
    <n v="2039"/>
    <m/>
    <m/>
    <n v="17701"/>
    <n v="1494"/>
    <n v="5612"/>
    <n v="1450"/>
    <n v="20189"/>
    <n v="164847"/>
    <n v="0"/>
    <n v="0"/>
    <n v="33"/>
    <n v="11851"/>
    <n v="0"/>
    <n v="0"/>
    <n v="11884"/>
    <n v="212388"/>
    <n v="0"/>
    <n v="630825"/>
    <n v="1071209"/>
    <n v="1200189"/>
    <n v="0"/>
    <n v="0"/>
    <n v="193783"/>
    <n v="628126"/>
    <n v="64288"/>
    <m/>
    <m/>
    <n v="363144"/>
    <n v="40003"/>
    <n v="103239"/>
    <n v="60700"/>
    <n v="766099"/>
    <n v="5333993"/>
    <n v="0"/>
    <n v="0"/>
    <n v="2108"/>
    <n v="467159"/>
    <n v="0"/>
    <n v="0"/>
    <n v="469267"/>
    <m/>
    <x v="0"/>
    <x v="0"/>
    <m/>
    <m/>
    <n v="14776"/>
    <m/>
    <x v="0"/>
    <x v="0"/>
    <m/>
    <m/>
    <n v="628126"/>
    <n v="187"/>
    <n v="229"/>
    <n v="127"/>
    <n v="120"/>
    <n v="151"/>
    <n v="76"/>
    <n v="63"/>
    <n v="83"/>
    <n v="35"/>
    <n v="1"/>
    <n v="0"/>
    <n v="0"/>
    <n v="0"/>
    <n v="1"/>
    <n v="0"/>
    <n v="1"/>
    <n v="0"/>
    <n v="0"/>
    <n v="0"/>
    <n v="0"/>
    <n v="0"/>
    <n v="0"/>
    <n v="0"/>
    <n v="0"/>
    <n v="1"/>
    <n v="0"/>
    <n v="0"/>
    <n v="0"/>
    <n v="0"/>
  </r>
  <r>
    <n v="206190279"/>
    <x v="287"/>
    <d v="2024-01-01T00:00:00"/>
    <d v="2024-12-31T00:00:00"/>
    <n v="366"/>
    <s v="In Process"/>
    <x v="0"/>
    <x v="17"/>
    <x v="0"/>
    <x v="0"/>
    <s v="11 - Los Angeles"/>
    <x v="27"/>
    <s v="562-433-6791"/>
    <s v="1020 TERMINO AVENUE"/>
    <s v="LONG BEACH"/>
    <s v="90804"/>
    <s v="1972719037"/>
    <s v="NESTOR ALEGRE"/>
    <s v="Yes"/>
    <m/>
    <n v="133"/>
    <n v="133"/>
    <x v="0"/>
    <n v="48678"/>
    <n v="42751"/>
    <n v="206.05"/>
    <n v="366"/>
    <n v="368"/>
    <n v="2141"/>
    <m/>
    <n v="1848"/>
    <n v="29537"/>
    <m/>
    <n v="6378"/>
    <n v="1332"/>
    <n v="1515"/>
    <x v="0"/>
    <n v="42751"/>
    <m/>
    <m/>
    <m/>
    <m/>
    <m/>
    <m/>
    <m/>
    <m/>
    <n v="13604800"/>
    <n v="5823879"/>
    <n v="2440304"/>
    <n v="35487"/>
    <n v="17023862"/>
    <n v="16971897"/>
    <n v="51965"/>
    <n v="214332"/>
    <m/>
    <m/>
    <n v="266297"/>
    <n v="706530"/>
    <m/>
    <n v="583150"/>
    <n v="9301320"/>
    <n v="2123520"/>
    <m/>
    <n v="413910"/>
    <n v="476370"/>
    <n v="13604800"/>
    <m/>
    <m/>
    <m/>
    <m/>
    <m/>
    <m/>
    <m/>
    <m/>
    <n v="2203241"/>
    <m/>
    <n v="1568"/>
    <m/>
    <n v="113692"/>
    <m/>
    <n v="89585"/>
    <m/>
    <n v="3376816"/>
    <m/>
    <m/>
    <m/>
    <n v="27501"/>
    <m/>
    <n v="11476"/>
    <m/>
    <n v="342115"/>
    <n v="35038"/>
    <n v="1810334"/>
    <n v="0"/>
    <n v="1892139"/>
    <n v="322649"/>
    <n v="1303905"/>
    <n v="37480"/>
    <m/>
    <n v="80219"/>
    <m/>
    <m/>
    <m/>
    <m/>
    <m/>
    <m/>
    <m/>
    <m/>
    <m/>
    <m/>
    <m/>
    <m/>
    <m/>
    <m/>
    <m/>
    <m/>
    <m/>
    <m/>
    <m/>
    <m/>
    <m/>
    <m/>
    <m/>
    <m/>
    <m/>
    <m/>
    <m/>
    <m/>
    <n v="3647"/>
    <m/>
    <m/>
    <m/>
    <n v="596261"/>
    <m/>
    <m/>
    <m/>
    <n v="-17122"/>
    <m/>
    <n v="-354893"/>
    <m/>
    <n v="2195531"/>
    <m/>
    <m/>
    <m/>
    <n v="16880"/>
    <m/>
    <m/>
    <m/>
    <m/>
    <m/>
    <m/>
    <m/>
    <m/>
    <m/>
    <m/>
    <m/>
    <m/>
    <m/>
    <m/>
    <m/>
    <m/>
    <m/>
    <n v="7794901"/>
    <n v="1818256"/>
    <n v="7358740"/>
    <n v="357776"/>
    <n v="7074643"/>
    <m/>
    <m/>
    <m/>
    <m/>
    <m/>
    <m/>
    <m/>
    <m/>
    <n v="40736"/>
    <n v="138334"/>
    <n v="506409"/>
    <m/>
    <n v="510374"/>
    <n v="66136"/>
    <n v="215024"/>
    <n v="16101"/>
    <m/>
    <n v="32782"/>
    <n v="645484"/>
    <n v="342362"/>
    <n v="297094"/>
    <n v="1082596"/>
    <n v="148974"/>
    <n v="388284"/>
    <n v="102928"/>
    <n v="4073220"/>
    <n v="81987"/>
    <n v="957600"/>
    <n v="131707"/>
    <n v="32502"/>
    <m/>
    <n v="86620"/>
    <m/>
    <n v="3350875"/>
    <m/>
    <n v="318700"/>
    <m/>
    <m/>
    <m/>
    <n v="3669575"/>
    <n v="3845929"/>
    <m/>
    <m/>
    <n v="-176354"/>
    <n v="3669575"/>
    <m/>
    <m/>
    <m/>
    <m/>
    <n v="0"/>
    <m/>
    <n v="348329"/>
    <n v="536875"/>
    <n v="885204"/>
    <n v="-566504"/>
    <m/>
    <m/>
    <m/>
    <m/>
    <m/>
    <s v="0.18"/>
    <n v="692267.22"/>
    <n v="1928"/>
    <n v="0"/>
    <n v="16528"/>
    <n v="34315"/>
    <n v="111253"/>
    <n v="0"/>
    <n v="0"/>
    <n v="8829"/>
    <m/>
    <n v="12479"/>
    <n v="11547"/>
    <n v="11174"/>
    <n v="23976"/>
    <n v="3972"/>
    <n v="13588"/>
    <n v="2026"/>
    <n v="24759"/>
    <n v="276374"/>
    <n v="0"/>
    <n v="0"/>
    <n v="0"/>
    <n v="229"/>
    <n v="0"/>
    <n v="0"/>
    <n v="229"/>
    <n v="156200"/>
    <n v="0"/>
    <n v="831459"/>
    <n v="1342810"/>
    <n v="2651027"/>
    <n v="0"/>
    <n v="0"/>
    <n v="385375"/>
    <m/>
    <n v="273303"/>
    <n v="223950"/>
    <n v="210385"/>
    <n v="482410"/>
    <n v="116397"/>
    <n v="311305"/>
    <n v="79803"/>
    <n v="730397"/>
    <n v="7794821"/>
    <n v="0"/>
    <n v="0"/>
    <n v="0"/>
    <n v="8353"/>
    <n v="0"/>
    <n v="0"/>
    <n v="8353"/>
    <m/>
    <x v="0"/>
    <x v="0"/>
    <m/>
    <m/>
    <m/>
    <m/>
    <x v="0"/>
    <x v="0"/>
    <m/>
    <m/>
    <m/>
    <n v="171"/>
    <n v="233"/>
    <n v="124"/>
    <n v="106"/>
    <n v="160"/>
    <n v="71"/>
    <n v="73"/>
    <n v="105"/>
    <n v="50"/>
    <n v="1"/>
    <n v="0"/>
    <n v="0"/>
    <n v="0"/>
    <n v="0"/>
    <n v="1"/>
    <n v="1"/>
    <n v="0"/>
    <n v="0"/>
    <n v="0"/>
    <n v="0"/>
    <n v="0"/>
    <n v="0"/>
    <n v="0"/>
    <n v="0"/>
    <n v="1"/>
    <n v="0"/>
    <n v="0"/>
    <n v="0"/>
    <n v="0"/>
  </r>
  <r>
    <n v="206190282"/>
    <x v="288"/>
    <d v="2024-01-01T00:00:00"/>
    <d v="2024-12-31T00:00:00"/>
    <n v="366"/>
    <s v="In Process"/>
    <x v="0"/>
    <x v="17"/>
    <x v="0"/>
    <x v="0"/>
    <s v="11 - Los Angeles"/>
    <x v="27"/>
    <s v="562-305-0211"/>
    <s v="3850 EAST ESTHER STREET"/>
    <s v="LONG BEACH"/>
    <s v="90804"/>
    <s v="1508862798"/>
    <s v="TIM GREENWOOD"/>
    <s v="Yes"/>
    <m/>
    <n v="99"/>
    <n v="99"/>
    <x v="2"/>
    <n v="36234"/>
    <n v="33472"/>
    <n v="216.73"/>
    <n v="261"/>
    <n v="258"/>
    <n v="7150"/>
    <n v="2787"/>
    <n v="2913"/>
    <n v="18793"/>
    <m/>
    <m/>
    <n v="516"/>
    <n v="1313"/>
    <x v="0"/>
    <n v="33472"/>
    <m/>
    <m/>
    <m/>
    <m/>
    <m/>
    <m/>
    <m/>
    <m/>
    <n v="18158356"/>
    <n v="5929996"/>
    <n v="7956134"/>
    <n v="11383"/>
    <n v="16143601"/>
    <n v="16744924"/>
    <n v="-601323"/>
    <n v="2"/>
    <m/>
    <m/>
    <n v="-601321"/>
    <n v="8937500"/>
    <n v="2522786"/>
    <n v="851865"/>
    <n v="5324940"/>
    <m/>
    <m/>
    <n v="147060"/>
    <n v="374205"/>
    <n v="18158356"/>
    <m/>
    <m/>
    <m/>
    <m/>
    <m/>
    <m/>
    <m/>
    <m/>
    <n v="4783414"/>
    <m/>
    <n v="933272"/>
    <m/>
    <n v="165025"/>
    <m/>
    <n v="47396"/>
    <m/>
    <m/>
    <m/>
    <m/>
    <m/>
    <n v="889"/>
    <m/>
    <m/>
    <m/>
    <n v="0"/>
    <n v="0"/>
    <n v="2735700"/>
    <n v="0"/>
    <n v="2634485"/>
    <n v="248560"/>
    <n v="269030"/>
    <n v="23696"/>
    <m/>
    <n v="18525"/>
    <m/>
    <m/>
    <m/>
    <m/>
    <m/>
    <m/>
    <m/>
    <m/>
    <m/>
    <m/>
    <m/>
    <m/>
    <m/>
    <m/>
    <m/>
    <m/>
    <m/>
    <m/>
    <m/>
    <m/>
    <m/>
    <m/>
    <m/>
    <m/>
    <m/>
    <m/>
    <m/>
    <m/>
    <m/>
    <m/>
    <m/>
    <m/>
    <n v="6157026"/>
    <m/>
    <n v="1891630"/>
    <m/>
    <n v="47009"/>
    <m/>
    <n v="-124759"/>
    <m/>
    <m/>
    <m/>
    <m/>
    <m/>
    <n v="-14772"/>
    <m/>
    <m/>
    <m/>
    <m/>
    <m/>
    <m/>
    <m/>
    <m/>
    <m/>
    <m/>
    <m/>
    <m/>
    <m/>
    <m/>
    <m/>
    <m/>
    <m/>
    <n v="7128645"/>
    <n v="1995993"/>
    <n v="7620286"/>
    <n v="389083"/>
    <n v="5680912"/>
    <m/>
    <m/>
    <m/>
    <m/>
    <m/>
    <m/>
    <m/>
    <m/>
    <n v="26370"/>
    <m/>
    <n v="519947"/>
    <n v="32953"/>
    <n v="724050"/>
    <n v="60018"/>
    <n v="203944"/>
    <n v="19382"/>
    <m/>
    <n v="92323"/>
    <n v="424429"/>
    <n v="247862"/>
    <n v="123987"/>
    <n v="891671"/>
    <n v="133451"/>
    <n v="141784"/>
    <n v="130556"/>
    <n v="5008164"/>
    <n v="10038"/>
    <n v="1419026"/>
    <n v="93298"/>
    <n v="26844"/>
    <m/>
    <n v="13493"/>
    <n v="720422"/>
    <n v="2233370"/>
    <m/>
    <n v="94826"/>
    <m/>
    <m/>
    <m/>
    <n v="2328196"/>
    <n v="2774146"/>
    <m/>
    <m/>
    <n v="-445950"/>
    <n v="2328196"/>
    <m/>
    <m/>
    <n v="255229"/>
    <m/>
    <n v="0"/>
    <m/>
    <n v="27139"/>
    <n v="87948"/>
    <n v="115087"/>
    <n v="-20261"/>
    <m/>
    <m/>
    <m/>
    <m/>
    <m/>
    <s v="0.00"/>
    <n v="0"/>
    <n v="2007"/>
    <n v="0"/>
    <n v="7849"/>
    <n v="32103"/>
    <n v="81651"/>
    <n v="0"/>
    <n v="0"/>
    <n v="0"/>
    <n v="20377"/>
    <n v="5035"/>
    <n v="9151"/>
    <n v="4020"/>
    <n v="21808"/>
    <n v="2106"/>
    <n v="4473"/>
    <n v="2038"/>
    <n v="18581"/>
    <n v="211199"/>
    <n v="0"/>
    <n v="41"/>
    <n v="2159"/>
    <n v="4225"/>
    <n v="0"/>
    <n v="0"/>
    <n v="6425"/>
    <n v="184568"/>
    <n v="0"/>
    <n v="459150"/>
    <n v="1334141"/>
    <n v="2023021"/>
    <n v="0"/>
    <n v="0"/>
    <n v="0"/>
    <n v="1022551"/>
    <n v="132051"/>
    <n v="169956"/>
    <n v="74316"/>
    <n v="456943"/>
    <n v="100515"/>
    <n v="103275"/>
    <n v="97258"/>
    <n v="970900"/>
    <n v="7128645"/>
    <n v="0"/>
    <n v="3256"/>
    <n v="125093"/>
    <n v="142625"/>
    <n v="0"/>
    <n v="0"/>
    <n v="270974"/>
    <m/>
    <x v="0"/>
    <x v="0"/>
    <m/>
    <m/>
    <n v="20377"/>
    <m/>
    <x v="0"/>
    <x v="0"/>
    <m/>
    <m/>
    <n v="1022551"/>
    <n v="141"/>
    <n v="281"/>
    <n v="63"/>
    <n v="102"/>
    <n v="207"/>
    <n v="44"/>
    <n v="58"/>
    <n v="123"/>
    <n v="21"/>
    <n v="1"/>
    <n v="0"/>
    <n v="0"/>
    <n v="0"/>
    <n v="1"/>
    <n v="0"/>
    <n v="1"/>
    <n v="0"/>
    <n v="0"/>
    <n v="0"/>
    <n v="0"/>
    <n v="0"/>
    <n v="0"/>
    <n v="0"/>
    <n v="0"/>
    <n v="1"/>
    <n v="0"/>
    <n v="0"/>
    <n v="0"/>
    <n v="0"/>
  </r>
  <r>
    <n v="206190283"/>
    <x v="289"/>
    <d v="2024-01-01T00:00:00"/>
    <d v="2024-12-31T00:00:00"/>
    <n v="366"/>
    <s v="In Process"/>
    <x v="0"/>
    <x v="17"/>
    <x v="2"/>
    <x v="0"/>
    <s v="11 - Los Angeles"/>
    <x v="26"/>
    <s v="32511"/>
    <s v="15125 GALE AVENUE"/>
    <s v="HACIENDA HEIGHTS"/>
    <s v="91745-0000"/>
    <s v="55-G632"/>
    <s v="GRACE KANO"/>
    <s v="Yes"/>
    <m/>
    <n v="42"/>
    <n v="42"/>
    <x v="1"/>
    <n v="15372"/>
    <n v="11531"/>
    <n v="75.010000000000005"/>
    <n v="20"/>
    <n v="31"/>
    <m/>
    <m/>
    <n v="2297"/>
    <n v="9182"/>
    <m/>
    <m/>
    <n v="52"/>
    <m/>
    <x v="4"/>
    <m/>
    <n v="11531"/>
    <m/>
    <m/>
    <m/>
    <m/>
    <m/>
    <m/>
    <m/>
    <n v="1639841"/>
    <n v="24780"/>
    <n v="317219"/>
    <m/>
    <n v="1347402"/>
    <n v="1455659"/>
    <n v="-108257"/>
    <n v="-2"/>
    <m/>
    <m/>
    <n v="-108259"/>
    <m/>
    <m/>
    <n v="326660"/>
    <n v="1305786"/>
    <m/>
    <m/>
    <n v="7395"/>
    <m/>
    <m/>
    <n v="1639841"/>
    <m/>
    <m/>
    <m/>
    <m/>
    <m/>
    <m/>
    <m/>
    <m/>
    <m/>
    <m/>
    <m/>
    <n v="4959"/>
    <m/>
    <n v="19821"/>
    <m/>
    <m/>
    <m/>
    <m/>
    <m/>
    <m/>
    <m/>
    <m/>
    <m/>
    <n v="0"/>
    <n v="0"/>
    <n v="9300"/>
    <n v="0"/>
    <n v="15480"/>
    <n v="0"/>
    <n v="0"/>
    <n v="0"/>
    <m/>
    <n v="0"/>
    <m/>
    <m/>
    <m/>
    <m/>
    <m/>
    <m/>
    <m/>
    <m/>
    <m/>
    <m/>
    <m/>
    <m/>
    <m/>
    <m/>
    <m/>
    <m/>
    <m/>
    <m/>
    <m/>
    <m/>
    <m/>
    <m/>
    <m/>
    <m/>
    <m/>
    <m/>
    <m/>
    <m/>
    <n v="845333"/>
    <m/>
    <m/>
    <m/>
    <m/>
    <m/>
    <m/>
    <m/>
    <n v="67818"/>
    <m/>
    <n v="-595932"/>
    <m/>
    <m/>
    <m/>
    <m/>
    <m/>
    <m/>
    <m/>
    <m/>
    <m/>
    <m/>
    <m/>
    <m/>
    <m/>
    <m/>
    <m/>
    <m/>
    <m/>
    <m/>
    <m/>
    <m/>
    <m/>
    <m/>
    <m/>
    <n v="613296"/>
    <n v="139622"/>
    <n v="702741"/>
    <m/>
    <m/>
    <n v="821880"/>
    <m/>
    <m/>
    <m/>
    <m/>
    <m/>
    <m/>
    <m/>
    <m/>
    <m/>
    <n v="3100"/>
    <m/>
    <n v="5160"/>
    <m/>
    <m/>
    <m/>
    <m/>
    <m/>
    <n v="32517"/>
    <n v="63999"/>
    <n v="849"/>
    <n v="53879"/>
    <m/>
    <n v="14226"/>
    <m/>
    <n v="329193"/>
    <n v="22782"/>
    <n v="84000"/>
    <n v="16914"/>
    <n v="6529"/>
    <m/>
    <n v="631"/>
    <m/>
    <n v="3635544"/>
    <m/>
    <n v="149306"/>
    <m/>
    <m/>
    <m/>
    <n v="3784850"/>
    <n v="2356498"/>
    <m/>
    <n v="586611"/>
    <n v="841741"/>
    <n v="3784850"/>
    <n v="2996158"/>
    <m/>
    <n v="417544"/>
    <m/>
    <n v="0"/>
    <m/>
    <n v="167135"/>
    <n v="224423"/>
    <n v="391558"/>
    <n v="-242252"/>
    <m/>
    <m/>
    <m/>
    <n v="586611"/>
    <m/>
    <s v="0.02"/>
    <n v="47129.96"/>
    <n v="53"/>
    <n v="0"/>
    <n v="1218"/>
    <n v="4483"/>
    <n v="18450"/>
    <n v="0"/>
    <n v="0"/>
    <n v="0"/>
    <m/>
    <n v="158"/>
    <m/>
    <m/>
    <n v="2103"/>
    <m/>
    <n v="627"/>
    <m/>
    <n v="1813"/>
    <n v="28905"/>
    <n v="0"/>
    <n v="655"/>
    <n v="3239"/>
    <n v="0"/>
    <n v="0"/>
    <n v="0"/>
    <n v="3894"/>
    <n v="4635"/>
    <n v="0"/>
    <n v="70135"/>
    <n v="149350"/>
    <n v="281970"/>
    <n v="0"/>
    <n v="0"/>
    <n v="0"/>
    <m/>
    <n v="3929"/>
    <m/>
    <m/>
    <n v="33752"/>
    <m/>
    <n v="10810"/>
    <m/>
    <n v="58715"/>
    <n v="613296"/>
    <n v="0"/>
    <n v="47113"/>
    <n v="61871"/>
    <n v="0"/>
    <n v="0"/>
    <n v="0"/>
    <n v="108984"/>
    <m/>
    <x v="0"/>
    <x v="0"/>
    <m/>
    <m/>
    <m/>
    <m/>
    <x v="0"/>
    <x v="0"/>
    <m/>
    <m/>
    <m/>
    <n v="74"/>
    <n v="135"/>
    <n v="23"/>
    <n v="67"/>
    <n v="124"/>
    <n v="17"/>
    <n v="30"/>
    <n v="103"/>
    <n v="5"/>
    <n v="1"/>
    <n v="0"/>
    <n v="0"/>
    <n v="1"/>
    <n v="0"/>
    <n v="0"/>
    <n v="0"/>
    <n v="1"/>
    <n v="0"/>
    <n v="0"/>
    <n v="0"/>
    <n v="0"/>
    <n v="0"/>
    <n v="0"/>
    <n v="0"/>
    <n v="0"/>
    <n v="1"/>
    <n v="0"/>
    <n v="0"/>
    <n v="0"/>
  </r>
  <r>
    <n v="206190285"/>
    <x v="290"/>
    <d v="2024-01-01T00:00:00"/>
    <d v="2024-12-31T00:00:00"/>
    <n v="366"/>
    <s v="In Process"/>
    <x v="0"/>
    <x v="17"/>
    <x v="0"/>
    <x v="0"/>
    <s v="11 - Los Angeles"/>
    <x v="28"/>
    <s v="626-447-3553"/>
    <s v="10786 LIVE OAK AVE"/>
    <s v="TEMPLE CITY"/>
    <s v="91780"/>
    <s v="1396806998"/>
    <s v="AVI HOROWICZ"/>
    <s v="No"/>
    <m/>
    <n v="59"/>
    <n v="59"/>
    <x v="1"/>
    <n v="21594"/>
    <n v="20831"/>
    <n v="219.3"/>
    <n v="69"/>
    <n v="64"/>
    <n v="6364"/>
    <n v="50"/>
    <n v="210"/>
    <n v="14071"/>
    <m/>
    <m/>
    <n v="96"/>
    <n v="40"/>
    <x v="0"/>
    <n v="20831"/>
    <m/>
    <m/>
    <m/>
    <m/>
    <m/>
    <m/>
    <m/>
    <m/>
    <n v="7811625"/>
    <n v="2634355"/>
    <n v="-653606"/>
    <n v="3267"/>
    <n v="11102853"/>
    <n v="9476875"/>
    <n v="1625978"/>
    <n v="-372932"/>
    <m/>
    <m/>
    <n v="1253046"/>
    <n v="2386500"/>
    <n v="18750"/>
    <n v="78750"/>
    <n v="5276625"/>
    <m/>
    <m/>
    <n v="36000"/>
    <n v="15000"/>
    <n v="7811625"/>
    <m/>
    <m/>
    <m/>
    <m/>
    <m/>
    <m/>
    <m/>
    <m/>
    <n v="2546544"/>
    <m/>
    <n v="30171"/>
    <m/>
    <m/>
    <m/>
    <n v="30641"/>
    <m/>
    <m/>
    <m/>
    <m/>
    <m/>
    <n v="26999"/>
    <m/>
    <m/>
    <m/>
    <n v="25249"/>
    <n v="0"/>
    <n v="953075"/>
    <n v="0"/>
    <n v="994148"/>
    <n v="156012"/>
    <n v="408501"/>
    <n v="38059"/>
    <m/>
    <n v="59311"/>
    <m/>
    <m/>
    <m/>
    <m/>
    <m/>
    <m/>
    <m/>
    <m/>
    <m/>
    <m/>
    <m/>
    <m/>
    <m/>
    <m/>
    <m/>
    <m/>
    <m/>
    <m/>
    <m/>
    <m/>
    <m/>
    <m/>
    <m/>
    <m/>
    <m/>
    <m/>
    <m/>
    <m/>
    <n v="22328"/>
    <m/>
    <m/>
    <m/>
    <n v="-1003516"/>
    <m/>
    <n v="-8120"/>
    <m/>
    <n v="-291839"/>
    <m/>
    <n v="627541"/>
    <m/>
    <m/>
    <m/>
    <m/>
    <m/>
    <m/>
    <m/>
    <m/>
    <m/>
    <m/>
    <m/>
    <m/>
    <m/>
    <m/>
    <m/>
    <m/>
    <m/>
    <m/>
    <m/>
    <m/>
    <m/>
    <m/>
    <m/>
    <n v="5310934"/>
    <n v="1154379"/>
    <n v="3011562"/>
    <n v="169290"/>
    <n v="4187695"/>
    <m/>
    <m/>
    <m/>
    <m/>
    <m/>
    <m/>
    <m/>
    <m/>
    <n v="3092"/>
    <m/>
    <n v="254790"/>
    <m/>
    <n v="260217"/>
    <n v="49774"/>
    <n v="282490"/>
    <n v="25446"/>
    <m/>
    <n v="27576"/>
    <n v="328692"/>
    <n v="213715"/>
    <n v="136371"/>
    <n v="624154"/>
    <n v="132699"/>
    <n v="279584"/>
    <n v="45130"/>
    <n v="1807560"/>
    <n v="108276"/>
    <n v="478061"/>
    <n v="35935"/>
    <n v="22976"/>
    <m/>
    <n v="5867"/>
    <n v="166775"/>
    <n v="918382"/>
    <m/>
    <n v="412212"/>
    <m/>
    <n v="991198"/>
    <n v="1103337"/>
    <n v="3425129"/>
    <n v="1821358"/>
    <m/>
    <m/>
    <n v="1603771"/>
    <n v="3425129"/>
    <m/>
    <m/>
    <m/>
    <m/>
    <n v="0"/>
    <m/>
    <n v="1232694"/>
    <n v="84437"/>
    <n v="1317131"/>
    <n v="-904919"/>
    <m/>
    <m/>
    <m/>
    <m/>
    <m/>
    <s v="0.00"/>
    <n v="0"/>
    <n v="2257"/>
    <n v="0"/>
    <n v="5047"/>
    <n v="25098"/>
    <n v="67571"/>
    <n v="0"/>
    <n v="0"/>
    <n v="2032"/>
    <n v="10246"/>
    <n v="3901"/>
    <n v="8284"/>
    <n v="4955"/>
    <n v="14956"/>
    <n v="2239"/>
    <n v="10800"/>
    <n v="992"/>
    <n v="15037"/>
    <n v="173415"/>
    <n v="0"/>
    <n v="0"/>
    <n v="0"/>
    <n v="0"/>
    <n v="0"/>
    <n v="0"/>
    <n v="0"/>
    <n v="178422"/>
    <n v="0"/>
    <n v="305109"/>
    <n v="1035544"/>
    <n v="1665946"/>
    <n v="0"/>
    <n v="0"/>
    <n v="79216"/>
    <n v="450460"/>
    <n v="86740"/>
    <n v="147533"/>
    <n v="84617"/>
    <n v="329348"/>
    <n v="69529"/>
    <n v="216043"/>
    <n v="37253"/>
    <n v="625174"/>
    <n v="5310934"/>
    <n v="0"/>
    <n v="0"/>
    <n v="0"/>
    <n v="0"/>
    <n v="0"/>
    <n v="0"/>
    <n v="0"/>
    <m/>
    <x v="0"/>
    <x v="0"/>
    <m/>
    <m/>
    <n v="10246"/>
    <m/>
    <x v="0"/>
    <x v="0"/>
    <m/>
    <m/>
    <n v="450460"/>
    <n v="121"/>
    <n v="157"/>
    <n v="95"/>
    <n v="80"/>
    <n v="109"/>
    <n v="58"/>
    <n v="49"/>
    <n v="58"/>
    <n v="43"/>
    <n v="1"/>
    <n v="0"/>
    <n v="0"/>
    <n v="1"/>
    <n v="0"/>
    <n v="0"/>
    <n v="1"/>
    <n v="0"/>
    <n v="0"/>
    <n v="0"/>
    <n v="0"/>
    <n v="0"/>
    <n v="0"/>
    <n v="0"/>
    <n v="0"/>
    <n v="1"/>
    <n v="0"/>
    <n v="0"/>
    <n v="0"/>
    <n v="0"/>
  </r>
  <r>
    <n v="206190287"/>
    <x v="291"/>
    <d v="2024-01-01T00:00:00"/>
    <d v="2024-12-31T00:00:00"/>
    <n v="366"/>
    <s v="In Process"/>
    <x v="0"/>
    <x v="17"/>
    <x v="0"/>
    <x v="0"/>
    <s v="11 - Los Angeles"/>
    <x v="27"/>
    <s v="562422921"/>
    <s v="3232 EAST ARTESIA BOULEVARD"/>
    <s v="LONG BEACH"/>
    <s v="90805"/>
    <s v="1134835820"/>
    <s v="RYAN MCALEENAN"/>
    <s v="Yes"/>
    <m/>
    <n v="199"/>
    <n v="199"/>
    <x v="0"/>
    <n v="72834"/>
    <n v="65652"/>
    <n v="212.84"/>
    <n v="342"/>
    <n v="349"/>
    <n v="13857"/>
    <n v="1268"/>
    <n v="4396"/>
    <n v="44182"/>
    <m/>
    <m/>
    <n v="565"/>
    <n v="1384"/>
    <x v="0"/>
    <n v="65652"/>
    <m/>
    <m/>
    <m/>
    <m/>
    <m/>
    <m/>
    <m/>
    <m/>
    <n v="33220341"/>
    <n v="12181284"/>
    <n v="15266887"/>
    <n v="16951"/>
    <n v="30151689"/>
    <n v="28920132"/>
    <n v="1231557"/>
    <n v="-4"/>
    <m/>
    <m/>
    <n v="1231553"/>
    <n v="17321250"/>
    <n v="413755"/>
    <n v="1340896"/>
    <n v="13545687"/>
    <m/>
    <m/>
    <n v="170537"/>
    <n v="428216"/>
    <n v="33220341"/>
    <m/>
    <m/>
    <m/>
    <m/>
    <m/>
    <m/>
    <m/>
    <m/>
    <n v="11340081"/>
    <m/>
    <n v="455867"/>
    <m/>
    <n v="179251"/>
    <m/>
    <n v="204619"/>
    <m/>
    <m/>
    <m/>
    <m/>
    <m/>
    <n v="228"/>
    <m/>
    <n v="1238"/>
    <m/>
    <n v="1415"/>
    <n v="2427"/>
    <n v="5418325"/>
    <n v="0"/>
    <n v="4851025"/>
    <n v="992250"/>
    <n v="735312"/>
    <n v="123956"/>
    <m/>
    <n v="56574"/>
    <m/>
    <m/>
    <m/>
    <m/>
    <m/>
    <m/>
    <m/>
    <m/>
    <m/>
    <m/>
    <m/>
    <m/>
    <m/>
    <m/>
    <m/>
    <m/>
    <m/>
    <m/>
    <m/>
    <m/>
    <m/>
    <m/>
    <m/>
    <m/>
    <m/>
    <m/>
    <m/>
    <m/>
    <m/>
    <m/>
    <m/>
    <m/>
    <n v="13205690"/>
    <m/>
    <n v="92605"/>
    <m/>
    <n v="19514"/>
    <m/>
    <n v="1886461"/>
    <m/>
    <m/>
    <m/>
    <m/>
    <m/>
    <n v="62617"/>
    <m/>
    <m/>
    <m/>
    <m/>
    <m/>
    <m/>
    <m/>
    <m/>
    <m/>
    <m/>
    <m/>
    <m/>
    <m/>
    <m/>
    <m/>
    <m/>
    <m/>
    <n v="13332843"/>
    <n v="3282377"/>
    <n v="12304912"/>
    <n v="315429"/>
    <n v="11395900"/>
    <m/>
    <m/>
    <m/>
    <m/>
    <m/>
    <m/>
    <m/>
    <m/>
    <n v="2737"/>
    <n v="971"/>
    <n v="1312641"/>
    <n v="98012"/>
    <n v="923758"/>
    <n v="176174"/>
    <n v="260380"/>
    <n v="61706"/>
    <m/>
    <n v="99015"/>
    <n v="577836"/>
    <n v="430429"/>
    <n v="276855"/>
    <n v="1635838"/>
    <n v="236542"/>
    <n v="398471"/>
    <n v="162858"/>
    <n v="7331469"/>
    <n v="39244"/>
    <n v="2331420"/>
    <n v="125732"/>
    <n v="46183"/>
    <m/>
    <n v="27123"/>
    <n v="968838"/>
    <n v="6232509"/>
    <m/>
    <n v="493304"/>
    <n v="104757"/>
    <m/>
    <m/>
    <n v="6830570"/>
    <n v="3582192"/>
    <m/>
    <m/>
    <n v="3248378"/>
    <n v="6830570"/>
    <n v="262747"/>
    <m/>
    <m/>
    <m/>
    <n v="0"/>
    <m/>
    <n v="312000"/>
    <n v="236963"/>
    <n v="548963"/>
    <n v="-55659"/>
    <m/>
    <m/>
    <m/>
    <m/>
    <m/>
    <s v="0.00"/>
    <n v="0"/>
    <n v="1986"/>
    <n v="0"/>
    <n v="14481"/>
    <n v="70900"/>
    <n v="159617"/>
    <n v="0"/>
    <n v="0"/>
    <n v="0"/>
    <n v="41085"/>
    <n v="4248"/>
    <m/>
    <m/>
    <n v="32934"/>
    <n v="5318"/>
    <n v="12462"/>
    <n v="2014"/>
    <n v="27582"/>
    <n v="372627"/>
    <n v="0"/>
    <n v="564"/>
    <n v="3121"/>
    <n v="2866"/>
    <n v="0"/>
    <n v="0"/>
    <n v="6551"/>
    <n v="248021"/>
    <n v="0"/>
    <n v="901679"/>
    <n v="3061187"/>
    <n v="3955432"/>
    <n v="0"/>
    <n v="0"/>
    <n v="0"/>
    <n v="2048961"/>
    <n v="96734"/>
    <m/>
    <m/>
    <n v="718471"/>
    <n v="190798"/>
    <n v="286213"/>
    <n v="111922"/>
    <n v="1713425"/>
    <n v="13332843"/>
    <n v="0"/>
    <n v="36354"/>
    <n v="205596"/>
    <n v="84722"/>
    <n v="0"/>
    <n v="0"/>
    <n v="326672"/>
    <m/>
    <x v="0"/>
    <x v="0"/>
    <m/>
    <m/>
    <n v="41085"/>
    <m/>
    <x v="0"/>
    <x v="0"/>
    <m/>
    <m/>
    <n v="2048961"/>
    <n v="232"/>
    <n v="487"/>
    <n v="109"/>
    <n v="184"/>
    <n v="400"/>
    <n v="80"/>
    <n v="101"/>
    <n v="202"/>
    <n v="52"/>
    <n v="1"/>
    <n v="0"/>
    <n v="0"/>
    <n v="0"/>
    <n v="0"/>
    <n v="1"/>
    <n v="1"/>
    <n v="0"/>
    <n v="0"/>
    <n v="0"/>
    <n v="0"/>
    <n v="0"/>
    <n v="0"/>
    <n v="0"/>
    <n v="0"/>
    <n v="1"/>
    <n v="0"/>
    <n v="0"/>
    <n v="0"/>
    <n v="0"/>
  </r>
  <r>
    <n v="206190290"/>
    <x v="292"/>
    <d v="2024-01-01T00:00:00"/>
    <d v="2024-12-31T00:00:00"/>
    <n v="366"/>
    <s v="In Process"/>
    <x v="0"/>
    <x v="17"/>
    <x v="0"/>
    <x v="0"/>
    <s v="11 - Los Angeles"/>
    <x v="40"/>
    <s v="626-398-8182"/>
    <s v="1810 NORTH FAIR OAKS AVENUE"/>
    <s v="PASADENA"/>
    <s v="91103"/>
    <s v="1316264567"/>
    <s v="CIPRIANO BAUTISTA"/>
    <s v="Yes"/>
    <m/>
    <n v="78"/>
    <n v="78"/>
    <x v="2"/>
    <n v="28548"/>
    <n v="26470"/>
    <n v="204.43"/>
    <n v="104"/>
    <n v="134"/>
    <n v="3197"/>
    <m/>
    <n v="404"/>
    <n v="22435"/>
    <m/>
    <n v="9"/>
    <n v="125"/>
    <n v="300"/>
    <x v="0"/>
    <n v="26470"/>
    <m/>
    <m/>
    <m/>
    <m/>
    <m/>
    <m/>
    <m/>
    <m/>
    <n v="7408810"/>
    <n v="2148635"/>
    <n v="-242909"/>
    <n v="6883"/>
    <n v="9807237"/>
    <n v="9626322"/>
    <n v="180915"/>
    <n v="2"/>
    <m/>
    <m/>
    <n v="180917"/>
    <n v="895160"/>
    <m/>
    <n v="123200"/>
    <n v="6269200"/>
    <m/>
    <n v="2250"/>
    <n v="35000"/>
    <n v="84000"/>
    <n v="7408810"/>
    <m/>
    <m/>
    <m/>
    <m/>
    <m/>
    <m/>
    <m/>
    <m/>
    <n v="2064580"/>
    <m/>
    <m/>
    <m/>
    <m/>
    <m/>
    <n v="80758"/>
    <m/>
    <m/>
    <m/>
    <n v="3297"/>
    <m/>
    <m/>
    <m/>
    <m/>
    <m/>
    <n v="25504"/>
    <n v="0"/>
    <n v="914275"/>
    <n v="0"/>
    <n v="913000"/>
    <n v="36550"/>
    <n v="227254"/>
    <n v="20030"/>
    <m/>
    <n v="12022"/>
    <m/>
    <m/>
    <m/>
    <m/>
    <m/>
    <m/>
    <m/>
    <m/>
    <m/>
    <m/>
    <m/>
    <m/>
    <m/>
    <m/>
    <m/>
    <m/>
    <m/>
    <m/>
    <m/>
    <m/>
    <m/>
    <m/>
    <m/>
    <m/>
    <m/>
    <m/>
    <m/>
    <m/>
    <m/>
    <m/>
    <m/>
    <m/>
    <n v="-48640"/>
    <m/>
    <m/>
    <m/>
    <n v="-3057"/>
    <m/>
    <n v="-193454"/>
    <m/>
    <m/>
    <m/>
    <n v="2397"/>
    <m/>
    <n v="-155"/>
    <m/>
    <m/>
    <m/>
    <m/>
    <m/>
    <m/>
    <m/>
    <m/>
    <m/>
    <m/>
    <m/>
    <m/>
    <m/>
    <m/>
    <m/>
    <m/>
    <m/>
    <n v="4355880"/>
    <n v="905451"/>
    <n v="4364991"/>
    <n v="76902"/>
    <n v="4169152"/>
    <m/>
    <m/>
    <m/>
    <m/>
    <m/>
    <m/>
    <m/>
    <m/>
    <n v="4681"/>
    <n v="2176"/>
    <n v="283803"/>
    <m/>
    <n v="276004"/>
    <n v="18737"/>
    <n v="106121"/>
    <n v="23395"/>
    <m/>
    <n v="7781"/>
    <n v="367484"/>
    <n v="373880"/>
    <n v="195844"/>
    <n v="710077"/>
    <n v="99929"/>
    <n v="351682"/>
    <n v="87978"/>
    <n v="1890728"/>
    <n v="20870"/>
    <n v="598493"/>
    <n v="21484"/>
    <n v="16023"/>
    <m/>
    <m/>
    <m/>
    <n v="1459891"/>
    <m/>
    <n v="20001"/>
    <m/>
    <n v="882796"/>
    <m/>
    <n v="2362688"/>
    <n v="538461"/>
    <m/>
    <m/>
    <n v="1824227"/>
    <n v="2362688"/>
    <m/>
    <n v="882796"/>
    <m/>
    <m/>
    <n v="0"/>
    <m/>
    <n v="76968"/>
    <n v="227457"/>
    <n v="304425"/>
    <n v="-284424"/>
    <m/>
    <m/>
    <m/>
    <m/>
    <m/>
    <s v="0.99"/>
    <n v="533076.39"/>
    <n v="2032"/>
    <n v="0"/>
    <n v="7305"/>
    <n v="22511"/>
    <n v="61772"/>
    <n v="0"/>
    <n v="0"/>
    <n v="2244"/>
    <m/>
    <n v="3658"/>
    <m/>
    <m/>
    <n v="16685"/>
    <n v="2406"/>
    <n v="12550"/>
    <n v="2000"/>
    <n v="11679"/>
    <n v="144842"/>
    <n v="0"/>
    <n v="0"/>
    <n v="1412"/>
    <n v="7110"/>
    <n v="0"/>
    <n v="0"/>
    <n v="8522"/>
    <n v="136769"/>
    <n v="0"/>
    <n v="392658"/>
    <n v="911919"/>
    <n v="1490072"/>
    <n v="0"/>
    <n v="0"/>
    <n v="133877"/>
    <m/>
    <n v="102024"/>
    <m/>
    <m/>
    <n v="362888"/>
    <n v="75552"/>
    <n v="279324"/>
    <n v="72955"/>
    <n v="397842"/>
    <n v="4355880"/>
    <n v="0"/>
    <n v="0"/>
    <n v="84706"/>
    <n v="227531"/>
    <n v="0"/>
    <n v="0"/>
    <n v="312237"/>
    <m/>
    <x v="0"/>
    <x v="0"/>
    <m/>
    <m/>
    <m/>
    <m/>
    <x v="0"/>
    <x v="0"/>
    <m/>
    <m/>
    <m/>
    <n v="112"/>
    <n v="127"/>
    <n v="97"/>
    <n v="73"/>
    <n v="82"/>
    <n v="64"/>
    <n v="40"/>
    <n v="46"/>
    <n v="34"/>
    <n v="1"/>
    <n v="0"/>
    <n v="0"/>
    <n v="0"/>
    <n v="1"/>
    <n v="0"/>
    <n v="1"/>
    <n v="0"/>
    <n v="0"/>
    <n v="0"/>
    <n v="0"/>
    <n v="0"/>
    <n v="0"/>
    <n v="0"/>
    <n v="0"/>
    <n v="1"/>
    <n v="0"/>
    <n v="0"/>
    <n v="0"/>
    <n v="0"/>
  </r>
  <r>
    <n v="206190293"/>
    <x v="293"/>
    <d v="2024-01-01T00:00:00"/>
    <d v="2024-12-31T00:00:00"/>
    <n v="366"/>
    <s v="In Process"/>
    <x v="0"/>
    <x v="17"/>
    <x v="0"/>
    <x v="0"/>
    <s v="11 - Los Angeles"/>
    <x v="28"/>
    <s v="626-285-3131"/>
    <s v="126 NO. SAN GABRIEL BOULEVARD"/>
    <s v="SAN GABRIEL"/>
    <s v="91775"/>
    <s v="1477814820"/>
    <s v="OLGA YAMAWAKI"/>
    <s v="Yes"/>
    <m/>
    <n v="75"/>
    <n v="75"/>
    <x v="2"/>
    <n v="27450"/>
    <n v="25095"/>
    <n v="215.87"/>
    <n v="259"/>
    <n v="249"/>
    <n v="6876"/>
    <m/>
    <n v="398"/>
    <n v="15240"/>
    <m/>
    <n v="2188"/>
    <n v="4"/>
    <n v="389"/>
    <x v="0"/>
    <n v="25095"/>
    <m/>
    <m/>
    <m/>
    <m/>
    <m/>
    <m/>
    <m/>
    <m/>
    <n v="14447200"/>
    <n v="8204569"/>
    <n v="8678167"/>
    <m/>
    <n v="13973602"/>
    <n v="12572749"/>
    <n v="1400853"/>
    <n v="396432"/>
    <n v="800"/>
    <m/>
    <n v="1796485"/>
    <n v="5490700"/>
    <m/>
    <n v="185900"/>
    <n v="6851600"/>
    <m/>
    <n v="1748300"/>
    <n v="1900"/>
    <n v="168800"/>
    <n v="14447200"/>
    <m/>
    <m/>
    <m/>
    <m/>
    <m/>
    <m/>
    <m/>
    <m/>
    <n v="6423495"/>
    <m/>
    <m/>
    <m/>
    <n v="28703"/>
    <m/>
    <n v="219071"/>
    <m/>
    <m/>
    <m/>
    <n v="1526067"/>
    <m/>
    <n v="1131"/>
    <m/>
    <n v="6102"/>
    <m/>
    <n v="17871"/>
    <n v="42638"/>
    <n v="2938728"/>
    <n v="0"/>
    <n v="2950669"/>
    <n v="623150"/>
    <n v="1349645"/>
    <n v="162189"/>
    <m/>
    <n v="119679"/>
    <m/>
    <m/>
    <m/>
    <m/>
    <m/>
    <m/>
    <m/>
    <m/>
    <m/>
    <m/>
    <m/>
    <m/>
    <m/>
    <m/>
    <m/>
    <m/>
    <m/>
    <m/>
    <m/>
    <m/>
    <m/>
    <m/>
    <m/>
    <m/>
    <m/>
    <m/>
    <m/>
    <m/>
    <m/>
    <m/>
    <m/>
    <m/>
    <n v="5051506"/>
    <m/>
    <m/>
    <m/>
    <n v="-89672"/>
    <m/>
    <n v="1814253"/>
    <m/>
    <m/>
    <m/>
    <n v="1864168"/>
    <m/>
    <n v="37912"/>
    <m/>
    <m/>
    <m/>
    <m/>
    <m/>
    <m/>
    <m/>
    <m/>
    <m/>
    <m/>
    <m/>
    <m/>
    <m/>
    <m/>
    <m/>
    <m/>
    <m/>
    <n v="6251789"/>
    <n v="1506673"/>
    <n v="4814287"/>
    <n v="309102"/>
    <n v="5050752"/>
    <m/>
    <m/>
    <m/>
    <m/>
    <m/>
    <m/>
    <m/>
    <m/>
    <n v="9748"/>
    <n v="20990"/>
    <n v="442756"/>
    <m/>
    <n v="481617"/>
    <n v="124134"/>
    <n v="331909"/>
    <n v="49698"/>
    <m/>
    <n v="66662"/>
    <n v="584572"/>
    <n v="270968"/>
    <n v="147924"/>
    <n v="726490"/>
    <n v="69084"/>
    <n v="179086"/>
    <n v="110217"/>
    <n v="2726832"/>
    <n v="32261"/>
    <n v="860354"/>
    <n v="103706"/>
    <n v="13364"/>
    <m/>
    <n v="1215"/>
    <n v="168410"/>
    <n v="15244572"/>
    <m/>
    <n v="117826"/>
    <n v="10000"/>
    <n v="5500"/>
    <n v="3159957"/>
    <n v="18537855"/>
    <n v="6914013"/>
    <m/>
    <m/>
    <n v="11623842"/>
    <n v="18537855"/>
    <n v="11768053"/>
    <m/>
    <n v="1950010"/>
    <m/>
    <n v="0"/>
    <m/>
    <n v="278337"/>
    <n v="191503"/>
    <n v="469840"/>
    <n v="-352014"/>
    <m/>
    <m/>
    <m/>
    <m/>
    <m/>
    <s v="0.01"/>
    <n v="69140.13"/>
    <n v="3771"/>
    <n v="0"/>
    <n v="7381"/>
    <n v="27186"/>
    <n v="61979"/>
    <n v="0"/>
    <n v="0"/>
    <n v="8640"/>
    <n v="17738"/>
    <n v="5143"/>
    <n v="9722"/>
    <n v="5759"/>
    <n v="17258"/>
    <n v="2001"/>
    <n v="6511"/>
    <n v="1976"/>
    <n v="17710"/>
    <n v="192775"/>
    <n v="0"/>
    <n v="0"/>
    <n v="0"/>
    <n v="30"/>
    <n v="0"/>
    <n v="0"/>
    <n v="30"/>
    <n v="284737"/>
    <n v="0"/>
    <n v="398918"/>
    <n v="1096571"/>
    <n v="1533001"/>
    <n v="0"/>
    <n v="0"/>
    <n v="343342"/>
    <n v="844721"/>
    <n v="133868"/>
    <n v="169819"/>
    <n v="100557"/>
    <n v="366624"/>
    <n v="56941"/>
    <n v="139849"/>
    <n v="82995"/>
    <n v="699846"/>
    <n v="6251789"/>
    <n v="0"/>
    <n v="0"/>
    <n v="0"/>
    <n v="1002"/>
    <n v="0"/>
    <n v="0"/>
    <n v="1002"/>
    <m/>
    <x v="0"/>
    <x v="0"/>
    <m/>
    <m/>
    <n v="17738"/>
    <m/>
    <x v="0"/>
    <x v="0"/>
    <m/>
    <m/>
    <n v="844721"/>
    <n v="158"/>
    <n v="208"/>
    <n v="121"/>
    <n v="92"/>
    <n v="128"/>
    <n v="68"/>
    <n v="56"/>
    <n v="80"/>
    <n v="42"/>
    <n v="1"/>
    <n v="0"/>
    <n v="0"/>
    <n v="0"/>
    <n v="1"/>
    <n v="0"/>
    <n v="1"/>
    <n v="0"/>
    <n v="0"/>
    <n v="0"/>
    <n v="0"/>
    <n v="0"/>
    <n v="0"/>
    <n v="0"/>
    <n v="0"/>
    <n v="1"/>
    <n v="0"/>
    <n v="0"/>
    <n v="0"/>
    <n v="0"/>
  </r>
  <r>
    <n v="206190294"/>
    <x v="294"/>
    <d v="2024-01-01T00:00:00"/>
    <d v="2024-12-31T00:00:00"/>
    <n v="366"/>
    <s v="In Process"/>
    <x v="0"/>
    <x v="17"/>
    <x v="0"/>
    <x v="0"/>
    <s v="11 - Los Angeles"/>
    <x v="34"/>
    <s v="310-393-0475"/>
    <s v="947 THIRD ST"/>
    <s v="SANTA MONICA"/>
    <s v="90403"/>
    <s v="ZZT18108G"/>
    <s v="JARED JANMOHAMED"/>
    <s v="No"/>
    <m/>
    <n v="66"/>
    <n v="66"/>
    <x v="2"/>
    <n v="24156"/>
    <n v="22811"/>
    <n v="221.55"/>
    <n v="404"/>
    <n v="402"/>
    <n v="7892"/>
    <m/>
    <n v="1595"/>
    <n v="7399"/>
    <n v="2266"/>
    <m/>
    <n v="540"/>
    <n v="3119"/>
    <x v="0"/>
    <n v="22811"/>
    <m/>
    <m/>
    <m/>
    <m/>
    <m/>
    <m/>
    <m/>
    <m/>
    <n v="8264436"/>
    <n v="6136550"/>
    <n v="577953"/>
    <n v="393372"/>
    <n v="14216405"/>
    <n v="13417074"/>
    <n v="799331"/>
    <m/>
    <m/>
    <m/>
    <n v="799331"/>
    <n v="2762200"/>
    <m/>
    <n v="796758"/>
    <n v="2589650"/>
    <n v="807120"/>
    <m/>
    <n v="203188"/>
    <n v="1105520"/>
    <n v="8264436"/>
    <m/>
    <m/>
    <m/>
    <m/>
    <m/>
    <m/>
    <m/>
    <m/>
    <n v="4137979"/>
    <m/>
    <m/>
    <m/>
    <n v="48102"/>
    <m/>
    <n v="148307"/>
    <m/>
    <n v="1012649"/>
    <m/>
    <m/>
    <m/>
    <n v="48501"/>
    <m/>
    <n v="741012"/>
    <m/>
    <n v="251673"/>
    <n v="120943"/>
    <n v="2357098"/>
    <n v="0"/>
    <n v="2190585"/>
    <n v="238084"/>
    <n v="781462"/>
    <n v="120536"/>
    <m/>
    <n v="76169"/>
    <m/>
    <m/>
    <m/>
    <m/>
    <m/>
    <m/>
    <m/>
    <m/>
    <m/>
    <m/>
    <m/>
    <m/>
    <m/>
    <m/>
    <m/>
    <m/>
    <m/>
    <m/>
    <m/>
    <m/>
    <m/>
    <m/>
    <m/>
    <m/>
    <m/>
    <m/>
    <m/>
    <m/>
    <n v="3699"/>
    <m/>
    <m/>
    <m/>
    <n v="-146115"/>
    <m/>
    <m/>
    <m/>
    <n v="41932"/>
    <m/>
    <n v="161132"/>
    <m/>
    <n v="360344"/>
    <m/>
    <m/>
    <m/>
    <n v="156961"/>
    <m/>
    <m/>
    <m/>
    <m/>
    <m/>
    <m/>
    <m/>
    <m/>
    <m/>
    <m/>
    <m/>
    <m/>
    <m/>
    <m/>
    <m/>
    <m/>
    <m/>
    <n v="6084715"/>
    <n v="1759067"/>
    <n v="5573292"/>
    <n v="297792"/>
    <n v="5130243"/>
    <m/>
    <m/>
    <m/>
    <m/>
    <m/>
    <m/>
    <m/>
    <m/>
    <n v="34024"/>
    <n v="74917"/>
    <n v="637905"/>
    <m/>
    <n v="376823"/>
    <n v="116852"/>
    <n v="389942"/>
    <n v="57453"/>
    <m/>
    <n v="25449"/>
    <n v="386549"/>
    <n v="267362"/>
    <n v="123547"/>
    <n v="905818"/>
    <n v="80913"/>
    <n v="99685"/>
    <n v="245894"/>
    <n v="2642141"/>
    <n v="68668"/>
    <n v="1242491"/>
    <n v="173042"/>
    <n v="18008"/>
    <m/>
    <m/>
    <n v="319348"/>
    <n v="2941182"/>
    <m/>
    <n v="346323"/>
    <m/>
    <n v="9292908"/>
    <m/>
    <n v="12580413"/>
    <n v="15610190"/>
    <m/>
    <m/>
    <n v="-3029777"/>
    <n v="12580413"/>
    <m/>
    <m/>
    <m/>
    <m/>
    <n v="0"/>
    <m/>
    <n v="1511974"/>
    <n v="899383"/>
    <n v="2411357"/>
    <n v="-2065034"/>
    <m/>
    <m/>
    <m/>
    <m/>
    <m/>
    <s v="0.01"/>
    <n v="156101.9"/>
    <n v="2050"/>
    <n v="0"/>
    <n v="6294"/>
    <n v="30080"/>
    <n v="61117"/>
    <n v="0"/>
    <n v="0"/>
    <n v="0"/>
    <n v="13870"/>
    <n v="1958"/>
    <n v="8758"/>
    <n v="3706"/>
    <n v="17073"/>
    <n v="1963"/>
    <n v="2026"/>
    <n v="3020"/>
    <n v="15903"/>
    <n v="167818"/>
    <n v="0"/>
    <n v="265"/>
    <n v="266"/>
    <n v="1978"/>
    <n v="0"/>
    <n v="0"/>
    <n v="2509"/>
    <n v="183145"/>
    <n v="0"/>
    <n v="411437"/>
    <n v="1507918"/>
    <n v="1593320"/>
    <n v="0"/>
    <n v="0"/>
    <n v="0"/>
    <n v="714358"/>
    <n v="57043"/>
    <n v="171829"/>
    <n v="71939"/>
    <n v="426654"/>
    <n v="61181"/>
    <n v="64823"/>
    <n v="204361"/>
    <n v="616707"/>
    <n v="6084715"/>
    <n v="0"/>
    <n v="24325"/>
    <n v="3616"/>
    <n v="77214"/>
    <n v="0"/>
    <n v="0"/>
    <n v="105155"/>
    <m/>
    <x v="0"/>
    <x v="0"/>
    <m/>
    <m/>
    <n v="13870"/>
    <m/>
    <x v="0"/>
    <x v="0"/>
    <m/>
    <m/>
    <n v="714358"/>
    <n v="149"/>
    <n v="225"/>
    <n v="71"/>
    <n v="99"/>
    <n v="142"/>
    <n v="51"/>
    <n v="64"/>
    <n v="95"/>
    <n v="29"/>
    <n v="1"/>
    <n v="0"/>
    <n v="0"/>
    <n v="0"/>
    <n v="1"/>
    <n v="0"/>
    <n v="1"/>
    <n v="0"/>
    <n v="0"/>
    <n v="0"/>
    <n v="0"/>
    <n v="0"/>
    <n v="0"/>
    <n v="0"/>
    <n v="0"/>
    <n v="1"/>
    <n v="0"/>
    <n v="0"/>
    <n v="0"/>
    <n v="0"/>
  </r>
  <r>
    <n v="206190295"/>
    <x v="295"/>
    <d v="2023-10-11T00:00:00"/>
    <d v="2024-04-30T00:00:00"/>
    <n v="203"/>
    <s v="In Process"/>
    <x v="0"/>
    <x v="17"/>
    <x v="0"/>
    <x v="0"/>
    <s v="11 - Los Angeles"/>
    <x v="25"/>
    <s v="323-939-3184"/>
    <s v="5916 W. PICO BLVD."/>
    <s v="LOS ANGELES"/>
    <s v="90035"/>
    <s v="1568456739"/>
    <s v="MESHULEM WEISS"/>
    <s v="Yes"/>
    <m/>
    <n v="59"/>
    <n v="59"/>
    <x v="1"/>
    <n v="11977"/>
    <n v="10688"/>
    <n v="89.24"/>
    <n v="96"/>
    <n v="88"/>
    <n v="1963"/>
    <m/>
    <n v="918"/>
    <n v="6947"/>
    <n v="626"/>
    <n v="29"/>
    <n v="196"/>
    <n v="9"/>
    <x v="0"/>
    <n v="10688"/>
    <m/>
    <m/>
    <m/>
    <m/>
    <m/>
    <m/>
    <m/>
    <m/>
    <n v="5150262"/>
    <n v="2699293"/>
    <n v="2895819"/>
    <m/>
    <n v="4953736"/>
    <n v="4781085"/>
    <n v="172651"/>
    <n v="193155"/>
    <n v="800"/>
    <m/>
    <n v="365006"/>
    <n v="1569910"/>
    <m/>
    <n v="312815"/>
    <n v="2672413"/>
    <n v="500774"/>
    <n v="23097"/>
    <n v="68303"/>
    <n v="2950"/>
    <n v="5150262"/>
    <m/>
    <m/>
    <m/>
    <m/>
    <m/>
    <m/>
    <m/>
    <m/>
    <n v="1822838"/>
    <m/>
    <m/>
    <m/>
    <n v="23317"/>
    <m/>
    <n v="372664"/>
    <m/>
    <n v="460713"/>
    <m/>
    <n v="17210"/>
    <m/>
    <n v="2551"/>
    <m/>
    <m/>
    <m/>
    <n v="0"/>
    <n v="28006"/>
    <n v="860573"/>
    <n v="0"/>
    <n v="884736"/>
    <n v="441201"/>
    <n v="451515"/>
    <n v="26563"/>
    <m/>
    <n v="6699"/>
    <m/>
    <m/>
    <m/>
    <m/>
    <m/>
    <m/>
    <m/>
    <m/>
    <m/>
    <m/>
    <m/>
    <m/>
    <m/>
    <m/>
    <m/>
    <m/>
    <m/>
    <m/>
    <m/>
    <m/>
    <m/>
    <m/>
    <m/>
    <m/>
    <m/>
    <m/>
    <m/>
    <m/>
    <n v="-16110"/>
    <m/>
    <m/>
    <m/>
    <n v="1127566"/>
    <m/>
    <m/>
    <m/>
    <n v="118126"/>
    <m/>
    <n v="1075121"/>
    <m/>
    <n v="560255"/>
    <m/>
    <n v="32096"/>
    <m/>
    <n v="-1235"/>
    <m/>
    <m/>
    <m/>
    <m/>
    <m/>
    <m/>
    <m/>
    <m/>
    <m/>
    <m/>
    <m/>
    <m/>
    <m/>
    <m/>
    <m/>
    <m/>
    <m/>
    <n v="2485851"/>
    <n v="545709"/>
    <n v="1749525"/>
    <n v="126948"/>
    <n v="1898561"/>
    <m/>
    <m/>
    <m/>
    <m/>
    <m/>
    <m/>
    <m/>
    <m/>
    <m/>
    <n v="11677"/>
    <n v="133012"/>
    <m/>
    <n v="172392"/>
    <n v="49577"/>
    <n v="69932"/>
    <n v="15010"/>
    <m/>
    <n v="12964"/>
    <n v="219413"/>
    <n v="127193"/>
    <n v="68681"/>
    <n v="312594"/>
    <n v="42978"/>
    <n v="61345"/>
    <n v="70189"/>
    <n v="1128755"/>
    <n v="10959"/>
    <n v="247453"/>
    <n v="6432"/>
    <n v="4976"/>
    <m/>
    <n v="34175"/>
    <n v="82817"/>
    <n v="4437313"/>
    <m/>
    <n v="171897"/>
    <n v="211987"/>
    <n v="2497587"/>
    <n v="1184495"/>
    <n v="8503279"/>
    <n v="9751164"/>
    <m/>
    <m/>
    <n v="-1247885"/>
    <n v="8503279"/>
    <n v="38513"/>
    <m/>
    <n v="4652838"/>
    <m/>
    <n v="0"/>
    <m/>
    <n v="79925"/>
    <n v="170197"/>
    <n v="250122"/>
    <n v="-78225"/>
    <m/>
    <m/>
    <m/>
    <m/>
    <m/>
    <s v="0.01"/>
    <n v="97511.64"/>
    <n v="1093"/>
    <n v="0"/>
    <n v="1614"/>
    <n v="11939"/>
    <n v="25350"/>
    <n v="0"/>
    <n v="0"/>
    <n v="1562"/>
    <n v="6122"/>
    <n v="1133"/>
    <n v="4365"/>
    <n v="22"/>
    <n v="7921"/>
    <n v="1076"/>
    <n v="1820"/>
    <n v="1081"/>
    <n v="9283"/>
    <n v="74381"/>
    <n v="0"/>
    <n v="0"/>
    <n v="123"/>
    <n v="156"/>
    <n v="0"/>
    <n v="0"/>
    <n v="279"/>
    <n v="99259"/>
    <n v="0"/>
    <n v="94408"/>
    <n v="492184"/>
    <n v="636261"/>
    <n v="0"/>
    <n v="0"/>
    <n v="93025"/>
    <n v="290030"/>
    <n v="39673"/>
    <n v="79880"/>
    <n v="599"/>
    <n v="173131"/>
    <n v="37292"/>
    <n v="47961"/>
    <n v="52123"/>
    <n v="350025"/>
    <n v="2485851"/>
    <n v="0"/>
    <n v="0"/>
    <n v="6018"/>
    <n v="5317"/>
    <n v="0"/>
    <n v="0"/>
    <n v="11335"/>
    <m/>
    <x v="0"/>
    <x v="0"/>
    <m/>
    <m/>
    <n v="6122"/>
    <m/>
    <x v="0"/>
    <x v="0"/>
    <m/>
    <m/>
    <n v="290030"/>
    <n v="148"/>
    <n v="241"/>
    <n v="79"/>
    <n v="87"/>
    <n v="137"/>
    <n v="49"/>
    <n v="38"/>
    <n v="56"/>
    <n v="25"/>
    <n v="1"/>
    <n v="0"/>
    <n v="0"/>
    <n v="1"/>
    <n v="0"/>
    <n v="0"/>
    <n v="1"/>
    <n v="0"/>
    <n v="0"/>
    <n v="0"/>
    <n v="0"/>
    <n v="0"/>
    <n v="0"/>
    <n v="0"/>
    <n v="0"/>
    <n v="1"/>
    <n v="0"/>
    <n v="0"/>
    <n v="0"/>
    <n v="0"/>
  </r>
  <r>
    <n v="206190299"/>
    <x v="296"/>
    <d v="2024-01-01T00:00:00"/>
    <d v="2024-12-31T00:00:00"/>
    <n v="366"/>
    <s v="In Process"/>
    <x v="0"/>
    <x v="17"/>
    <x v="0"/>
    <x v="0"/>
    <s v="11 - Los Angeles"/>
    <x v="35"/>
    <s v="818-899-9546"/>
    <s v="12260 FOOTHILL BLVD"/>
    <s v="SYLMAR"/>
    <s v="91342-0000"/>
    <s v="1235781436"/>
    <s v="MANNY PASTOR"/>
    <s v="Yes"/>
    <m/>
    <n v="204"/>
    <n v="204"/>
    <x v="0"/>
    <n v="74664"/>
    <n v="31860"/>
    <n v="42.67"/>
    <n v="206"/>
    <n v="238"/>
    <m/>
    <m/>
    <m/>
    <m/>
    <m/>
    <m/>
    <m/>
    <n v="31860"/>
    <x v="0"/>
    <n v="31860"/>
    <m/>
    <m/>
    <m/>
    <m/>
    <m/>
    <m/>
    <m/>
    <m/>
    <n v="12104275"/>
    <n v="632650"/>
    <n v="-3161203"/>
    <n v="43744"/>
    <n v="15941872"/>
    <n v="17928977"/>
    <n v="-1987105"/>
    <m/>
    <m/>
    <m/>
    <n v="-1987105"/>
    <m/>
    <m/>
    <m/>
    <m/>
    <m/>
    <m/>
    <m/>
    <n v="12104275"/>
    <n v="12104275"/>
    <m/>
    <m/>
    <m/>
    <m/>
    <m/>
    <m/>
    <m/>
    <m/>
    <m/>
    <m/>
    <m/>
    <m/>
    <m/>
    <m/>
    <m/>
    <m/>
    <m/>
    <m/>
    <m/>
    <m/>
    <m/>
    <m/>
    <n v="632650"/>
    <m/>
    <n v="96725"/>
    <n v="27935"/>
    <n v="21800"/>
    <n v="0"/>
    <n v="2164"/>
    <n v="1255"/>
    <n v="411617"/>
    <n v="57667"/>
    <m/>
    <n v="13487"/>
    <m/>
    <m/>
    <m/>
    <m/>
    <m/>
    <m/>
    <m/>
    <m/>
    <m/>
    <m/>
    <m/>
    <m/>
    <m/>
    <m/>
    <m/>
    <m/>
    <m/>
    <m/>
    <m/>
    <m/>
    <m/>
    <m/>
    <m/>
    <m/>
    <m/>
    <m/>
    <m/>
    <m/>
    <m/>
    <m/>
    <m/>
    <m/>
    <m/>
    <m/>
    <m/>
    <m/>
    <m/>
    <m/>
    <m/>
    <m/>
    <m/>
    <m/>
    <m/>
    <m/>
    <n v="-3161203"/>
    <m/>
    <m/>
    <m/>
    <m/>
    <m/>
    <m/>
    <m/>
    <m/>
    <m/>
    <m/>
    <m/>
    <m/>
    <m/>
    <m/>
    <m/>
    <m/>
    <m/>
    <n v="8442478"/>
    <n v="2141359"/>
    <n v="7345140"/>
    <n v="431160"/>
    <n v="7250196"/>
    <m/>
    <m/>
    <m/>
    <m/>
    <m/>
    <m/>
    <m/>
    <m/>
    <n v="32425"/>
    <n v="25627"/>
    <n v="19138"/>
    <m/>
    <n v="916"/>
    <n v="1485"/>
    <n v="303689"/>
    <n v="27813"/>
    <m/>
    <n v="34668"/>
    <n v="654938"/>
    <n v="674958"/>
    <n v="15462"/>
    <n v="888448"/>
    <n v="256833"/>
    <n v="541665"/>
    <n v="221109"/>
    <n v="4250191"/>
    <n v="272345"/>
    <n v="2218342"/>
    <n v="70795"/>
    <n v="167934"/>
    <m/>
    <m/>
    <m/>
    <n v="3508402"/>
    <m/>
    <n v="3975130"/>
    <m/>
    <m/>
    <n v="268868"/>
    <n v="7752400"/>
    <n v="13458433"/>
    <m/>
    <m/>
    <n v="-5706033"/>
    <n v="7752400"/>
    <m/>
    <m/>
    <n v="9384974"/>
    <m/>
    <n v="0"/>
    <m/>
    <n v="4166876"/>
    <n v="129906"/>
    <n v="4296782"/>
    <n v="-321652"/>
    <m/>
    <m/>
    <m/>
    <m/>
    <m/>
    <n v="0"/>
    <n v="0"/>
    <n v="1874"/>
    <n v="0"/>
    <n v="7221"/>
    <n v="31351"/>
    <n v="82538"/>
    <n v="7856"/>
    <n v="26762"/>
    <n v="13195"/>
    <m/>
    <n v="4065"/>
    <n v="27931"/>
    <m/>
    <n v="22722"/>
    <n v="5670"/>
    <n v="19962"/>
    <n v="5200"/>
    <n v="21718"/>
    <n v="278065"/>
    <n v="0"/>
    <n v="0"/>
    <n v="0"/>
    <n v="25"/>
    <n v="0"/>
    <n v="0"/>
    <n v="25"/>
    <n v="134902"/>
    <n v="0"/>
    <n v="382782"/>
    <n v="1218313"/>
    <n v="1874430"/>
    <n v="499897"/>
    <n v="837520"/>
    <n v="583406"/>
    <m/>
    <n v="107316"/>
    <n v="501079"/>
    <m/>
    <n v="495787"/>
    <n v="211487"/>
    <n v="414033"/>
    <n v="178869"/>
    <n v="1002657"/>
    <n v="8442478"/>
    <n v="0"/>
    <n v="0"/>
    <n v="0"/>
    <n v="828"/>
    <n v="0"/>
    <n v="0"/>
    <n v="828"/>
    <m/>
    <x v="0"/>
    <x v="0"/>
    <m/>
    <m/>
    <m/>
    <m/>
    <x v="0"/>
    <x v="0"/>
    <m/>
    <m/>
    <m/>
    <n v="184"/>
    <n v="236"/>
    <n v="118"/>
    <n v="96"/>
    <n v="121"/>
    <n v="68"/>
    <n v="52"/>
    <n v="67"/>
    <n v="33"/>
    <n v="1"/>
    <n v="0"/>
    <n v="0"/>
    <n v="0"/>
    <n v="0"/>
    <n v="1"/>
    <n v="1"/>
    <n v="0"/>
    <n v="0"/>
    <n v="0"/>
    <n v="0"/>
    <n v="0"/>
    <n v="0"/>
    <n v="0"/>
    <n v="0"/>
    <n v="1"/>
    <n v="0"/>
    <n v="0"/>
    <n v="0"/>
    <n v="0"/>
  </r>
  <r>
    <n v="206190301"/>
    <x v="297"/>
    <d v="2024-01-01T00:00:00"/>
    <d v="2024-12-31T00:00:00"/>
    <n v="366"/>
    <s v="In Process"/>
    <x v="0"/>
    <x v="17"/>
    <x v="0"/>
    <x v="0"/>
    <s v="11 - Los Angeles"/>
    <x v="36"/>
    <s v="323-564-4461"/>
    <s v="2222 SANTA ANA BLVD. S"/>
    <s v="LOS ANGELES"/>
    <s v="90059"/>
    <s v="1144490053"/>
    <s v="DAVID STROTHER"/>
    <s v="Yes"/>
    <m/>
    <n v="149"/>
    <n v="149"/>
    <x v="0"/>
    <n v="54534"/>
    <n v="41762"/>
    <n v="179.67"/>
    <n v="299"/>
    <n v="293"/>
    <n v="8050"/>
    <n v="134"/>
    <n v="2844"/>
    <n v="29434"/>
    <m/>
    <n v="388"/>
    <n v="296"/>
    <n v="616"/>
    <x v="0"/>
    <n v="41762"/>
    <m/>
    <m/>
    <m/>
    <m/>
    <m/>
    <m/>
    <m/>
    <m/>
    <n v="12319790"/>
    <n v="2546485"/>
    <n v="-2585896"/>
    <n v="1901"/>
    <n v="17454072"/>
    <n v="16768920"/>
    <n v="685152"/>
    <n v="318553"/>
    <n v="12590"/>
    <m/>
    <n v="991115"/>
    <n v="2374750"/>
    <n v="39530"/>
    <n v="841045"/>
    <n v="8680965"/>
    <m/>
    <n v="114460"/>
    <n v="87320"/>
    <n v="181720"/>
    <n v="12319790"/>
    <m/>
    <m/>
    <m/>
    <m/>
    <m/>
    <m/>
    <m/>
    <m/>
    <n v="2317813"/>
    <m/>
    <n v="85909"/>
    <m/>
    <n v="22672"/>
    <m/>
    <n v="115991"/>
    <m/>
    <m/>
    <m/>
    <m/>
    <m/>
    <n v="701"/>
    <m/>
    <n v="3399"/>
    <m/>
    <n v="62584"/>
    <n v="25191"/>
    <n v="962830"/>
    <n v="0"/>
    <n v="1074079"/>
    <n v="158356"/>
    <n v="214647"/>
    <n v="42808"/>
    <m/>
    <n v="5990"/>
    <m/>
    <m/>
    <m/>
    <m/>
    <m/>
    <m/>
    <m/>
    <m/>
    <m/>
    <m/>
    <m/>
    <m/>
    <m/>
    <m/>
    <m/>
    <m/>
    <m/>
    <m/>
    <m/>
    <m/>
    <m/>
    <m/>
    <m/>
    <m/>
    <m/>
    <m/>
    <m/>
    <m/>
    <m/>
    <m/>
    <m/>
    <m/>
    <n v="-2054148"/>
    <m/>
    <n v="64870"/>
    <m/>
    <n v="-372236"/>
    <m/>
    <n v="-171802"/>
    <m/>
    <m/>
    <m/>
    <n v="-49905"/>
    <m/>
    <n v="-2675"/>
    <m/>
    <m/>
    <m/>
    <m/>
    <m/>
    <m/>
    <m/>
    <m/>
    <m/>
    <m/>
    <m/>
    <m/>
    <m/>
    <m/>
    <m/>
    <m/>
    <m/>
    <n v="8105335"/>
    <n v="2104872"/>
    <n v="6558713"/>
    <n v="233248"/>
    <n v="7153908"/>
    <m/>
    <m/>
    <m/>
    <m/>
    <m/>
    <m/>
    <m/>
    <m/>
    <m/>
    <n v="4080"/>
    <n v="454329"/>
    <m/>
    <n v="506251"/>
    <n v="77884"/>
    <n v="100277"/>
    <n v="22202"/>
    <m/>
    <n v="23990"/>
    <n v="981453"/>
    <n v="261491"/>
    <n v="192667"/>
    <n v="1185599"/>
    <n v="188343"/>
    <n v="419422"/>
    <n v="123369"/>
    <n v="3759061"/>
    <n v="2495"/>
    <n v="1095418"/>
    <n v="122685"/>
    <n v="62165"/>
    <m/>
    <n v="31832"/>
    <n v="-1"/>
    <n v="7963422"/>
    <m/>
    <n v="51981"/>
    <m/>
    <n v="204562"/>
    <m/>
    <n v="8219965"/>
    <n v="8090358"/>
    <m/>
    <m/>
    <n v="129607"/>
    <n v="8219965"/>
    <n v="80000"/>
    <m/>
    <n v="1219244"/>
    <m/>
    <n v="0"/>
    <m/>
    <n v="48220"/>
    <n v="172741"/>
    <n v="220961"/>
    <n v="-168980"/>
    <m/>
    <m/>
    <m/>
    <m/>
    <m/>
    <s v="0.03"/>
    <n v="242710.74"/>
    <n v="1760"/>
    <n v="0"/>
    <n v="14196"/>
    <n v="37356"/>
    <n v="118030"/>
    <n v="0"/>
    <n v="0"/>
    <n v="3400"/>
    <m/>
    <n v="24550"/>
    <n v="6893"/>
    <n v="6612"/>
    <n v="23786"/>
    <n v="4719"/>
    <n v="14768"/>
    <n v="1832"/>
    <n v="24083"/>
    <n v="281985"/>
    <n v="0"/>
    <n v="0"/>
    <n v="0"/>
    <n v="72"/>
    <n v="0"/>
    <n v="0"/>
    <n v="72"/>
    <n v="194648"/>
    <n v="0"/>
    <n v="796970"/>
    <n v="1560953"/>
    <n v="2641799"/>
    <n v="0"/>
    <n v="0"/>
    <n v="127894"/>
    <m/>
    <n v="499387"/>
    <n v="131292"/>
    <n v="119346"/>
    <n v="478417"/>
    <n v="143965"/>
    <n v="298950"/>
    <n v="92160"/>
    <n v="1019554"/>
    <n v="8105335"/>
    <n v="0"/>
    <n v="0"/>
    <n v="0"/>
    <n v="4416"/>
    <n v="0"/>
    <n v="0"/>
    <n v="4416"/>
    <m/>
    <x v="0"/>
    <x v="0"/>
    <m/>
    <m/>
    <m/>
    <m/>
    <x v="0"/>
    <x v="0"/>
    <m/>
    <m/>
    <m/>
    <n v="216"/>
    <n v="273"/>
    <n v="208"/>
    <n v="141"/>
    <n v="188"/>
    <n v="135"/>
    <n v="100"/>
    <n v="127"/>
    <n v="97"/>
    <n v="1"/>
    <n v="0"/>
    <n v="0"/>
    <n v="0"/>
    <n v="0"/>
    <n v="1"/>
    <n v="1"/>
    <n v="0"/>
    <n v="0"/>
    <n v="0"/>
    <n v="0"/>
    <n v="0"/>
    <n v="0"/>
    <n v="0"/>
    <n v="0"/>
    <n v="1"/>
    <n v="0"/>
    <n v="0"/>
    <n v="0"/>
    <n v="0"/>
  </r>
  <r>
    <n v="206190302"/>
    <x v="298"/>
    <d v="2024-01-01T00:00:00"/>
    <d v="2024-12-31T00:00:00"/>
    <n v="366"/>
    <s v="In Process"/>
    <x v="0"/>
    <x v="17"/>
    <x v="0"/>
    <x v="0"/>
    <s v="11 - Los Angeles"/>
    <x v="25"/>
    <s v="323-461-9961"/>
    <s v="5310 FOUNTAIN AVE"/>
    <s v="LOS ANGELES"/>
    <s v="90029"/>
    <s v="ZZT05111F"/>
    <s v="ALEXIS WASHINGTON"/>
    <s v="Yes"/>
    <s v="BQ OPERATIONS HOLDINGS LLC"/>
    <n v="99"/>
    <n v="99"/>
    <x v="2"/>
    <n v="36234"/>
    <n v="31763"/>
    <n v="208.34"/>
    <n v="97"/>
    <n v="139"/>
    <n v="2593"/>
    <n v="47"/>
    <n v="1074"/>
    <n v="24571"/>
    <m/>
    <n v="2425"/>
    <n v="5"/>
    <n v="1048"/>
    <x v="1"/>
    <n v="24505"/>
    <m/>
    <m/>
    <m/>
    <n v="7258"/>
    <m/>
    <m/>
    <m/>
    <m/>
    <n v="19550207"/>
    <n v="1646163"/>
    <n v="5368698"/>
    <n v="30694"/>
    <n v="15858366"/>
    <n v="15436777"/>
    <n v="421589"/>
    <n v="535649"/>
    <n v="800"/>
    <m/>
    <n v="956438"/>
    <n v="982747"/>
    <n v="17813"/>
    <n v="653376"/>
    <n v="16524289"/>
    <m/>
    <n v="972895"/>
    <n v="1895"/>
    <n v="397192"/>
    <n v="9287395"/>
    <m/>
    <m/>
    <m/>
    <n v="10262812"/>
    <m/>
    <m/>
    <m/>
    <m/>
    <n v="975237"/>
    <m/>
    <m/>
    <m/>
    <n v="12940"/>
    <m/>
    <n v="157218"/>
    <m/>
    <m/>
    <m/>
    <n v="498855"/>
    <m/>
    <m/>
    <m/>
    <n v="1913"/>
    <m/>
    <n v="143102"/>
    <n v="0"/>
    <n v="567915"/>
    <n v="0"/>
    <n v="571350"/>
    <n v="205380"/>
    <n v="118248"/>
    <n v="24315"/>
    <m/>
    <n v="15853"/>
    <m/>
    <m/>
    <m/>
    <m/>
    <m/>
    <m/>
    <m/>
    <m/>
    <m/>
    <m/>
    <m/>
    <m/>
    <m/>
    <m/>
    <m/>
    <m/>
    <m/>
    <m/>
    <m/>
    <m/>
    <m/>
    <m/>
    <m/>
    <m/>
    <m/>
    <m/>
    <m/>
    <m/>
    <n v="10000"/>
    <m/>
    <m/>
    <m/>
    <n v="-531609"/>
    <m/>
    <m/>
    <m/>
    <n v="-234355"/>
    <m/>
    <n v="5851564"/>
    <m/>
    <m/>
    <m/>
    <n v="234843"/>
    <m/>
    <n v="38255"/>
    <m/>
    <m/>
    <m/>
    <m/>
    <m/>
    <m/>
    <m/>
    <m/>
    <m/>
    <m/>
    <m/>
    <m/>
    <m/>
    <m/>
    <m/>
    <m/>
    <m/>
    <n v="6961903"/>
    <n v="1536226"/>
    <n v="6938648"/>
    <n v="390133"/>
    <n v="4352554"/>
    <m/>
    <m/>
    <m/>
    <n v="2943590"/>
    <m/>
    <m/>
    <m/>
    <m/>
    <n v="10412"/>
    <m/>
    <n v="257777"/>
    <m/>
    <n v="246405"/>
    <n v="94003"/>
    <n v="148133"/>
    <n v="25894"/>
    <m/>
    <n v="22652"/>
    <n v="558208"/>
    <n v="283107"/>
    <n v="176200"/>
    <n v="875836"/>
    <n v="119678"/>
    <n v="162389"/>
    <n v="114285"/>
    <n v="3591624"/>
    <n v="119336"/>
    <n v="483099"/>
    <n v="48739"/>
    <m/>
    <m/>
    <n v="11209"/>
    <n v="791647"/>
    <n v="1775603"/>
    <m/>
    <n v="993927"/>
    <n v="30240"/>
    <n v="8431015"/>
    <n v="2268517"/>
    <n v="13499302"/>
    <n v="9183873"/>
    <m/>
    <n v="2432526"/>
    <n v="1882903"/>
    <n v="13499302"/>
    <m/>
    <n v="6185606"/>
    <n v="7395495"/>
    <m/>
    <n v="4800"/>
    <m/>
    <n v="980480"/>
    <n v="344984"/>
    <n v="1330264"/>
    <n v="-336337"/>
    <m/>
    <n v="2432526"/>
    <m/>
    <n v="2432526"/>
    <m/>
    <s v="-0.01"/>
    <n v="-91838.73"/>
    <n v="1728"/>
    <n v="0"/>
    <n v="14676"/>
    <n v="45344"/>
    <n v="76476"/>
    <n v="11673"/>
    <n v="0"/>
    <n v="6281"/>
    <m/>
    <n v="2252"/>
    <m/>
    <m/>
    <n v="1486"/>
    <n v="2588"/>
    <n v="6512"/>
    <n v="1817"/>
    <n v="20692"/>
    <n v="191525"/>
    <n v="0"/>
    <n v="0"/>
    <n v="0"/>
    <n v="0"/>
    <n v="0"/>
    <n v="0"/>
    <n v="0"/>
    <n v="192515"/>
    <n v="0"/>
    <n v="821520"/>
    <n v="1846139"/>
    <n v="2029626"/>
    <n v="453557"/>
    <n v="0"/>
    <n v="250837"/>
    <m/>
    <n v="69989"/>
    <m/>
    <m/>
    <n v="83243"/>
    <n v="92376"/>
    <n v="135963"/>
    <n v="92995"/>
    <n v="893143"/>
    <n v="6961903"/>
    <n v="0"/>
    <n v="0"/>
    <n v="0"/>
    <n v="0"/>
    <n v="0"/>
    <n v="0"/>
    <n v="0"/>
    <m/>
    <x v="0"/>
    <x v="0"/>
    <m/>
    <m/>
    <m/>
    <m/>
    <x v="0"/>
    <x v="0"/>
    <m/>
    <m/>
    <m/>
    <n v="158"/>
    <n v="254"/>
    <n v="91"/>
    <n v="131"/>
    <n v="216"/>
    <n v="73"/>
    <n v="60"/>
    <n v="111"/>
    <n v="30"/>
    <n v="1"/>
    <n v="0"/>
    <n v="0"/>
    <n v="0"/>
    <n v="1"/>
    <n v="0"/>
    <n v="1"/>
    <n v="0"/>
    <n v="0"/>
    <n v="0"/>
    <n v="1"/>
    <n v="0"/>
    <n v="0"/>
    <n v="0"/>
    <n v="0"/>
    <n v="1"/>
    <n v="0"/>
    <n v="0"/>
    <n v="0"/>
    <n v="0"/>
  </r>
  <r>
    <n v="206190303"/>
    <x v="299"/>
    <d v="2023-07-01T00:00:00"/>
    <d v="2024-06-30T00:00:00"/>
    <n v="366"/>
    <s v="In Process"/>
    <x v="0"/>
    <x v="17"/>
    <x v="0"/>
    <x v="0"/>
    <s v="11 - Los Angeles"/>
    <x v="31"/>
    <s v="310-674-3216"/>
    <s v="1001 SOUTH OSAGE AVENUE"/>
    <s v="INGLEWOOD"/>
    <s v="90301"/>
    <s v="1982793865"/>
    <s v="MOHSEN MOBASSER"/>
    <s v="Yes"/>
    <m/>
    <n v="53"/>
    <n v="53"/>
    <x v="1"/>
    <n v="19398"/>
    <n v="16676"/>
    <n v="85.97"/>
    <n v="66"/>
    <n v="62"/>
    <n v="3427"/>
    <m/>
    <n v="825"/>
    <n v="12164"/>
    <n v="82"/>
    <m/>
    <m/>
    <n v="178"/>
    <x v="0"/>
    <n v="16676"/>
    <m/>
    <m/>
    <m/>
    <m/>
    <m/>
    <m/>
    <m/>
    <m/>
    <n v="7194064"/>
    <n v="4458109"/>
    <n v="4010235"/>
    <n v="15"/>
    <n v="7641953"/>
    <n v="7907287"/>
    <n v="-265334"/>
    <n v="386523"/>
    <n v="12590"/>
    <m/>
    <n v="108599"/>
    <n v="2680553"/>
    <m/>
    <n v="271629"/>
    <n v="4114681"/>
    <n v="65600"/>
    <m/>
    <m/>
    <n v="61601"/>
    <n v="7194064"/>
    <m/>
    <m/>
    <m/>
    <m/>
    <m/>
    <m/>
    <m/>
    <m/>
    <n v="4294769"/>
    <m/>
    <m/>
    <m/>
    <n v="12474"/>
    <m/>
    <n v="67993"/>
    <m/>
    <n v="82873"/>
    <m/>
    <m/>
    <m/>
    <m/>
    <m/>
    <m/>
    <m/>
    <n v="0"/>
    <n v="0"/>
    <n v="1427442"/>
    <n v="0"/>
    <n v="1192295"/>
    <n v="1326556"/>
    <n v="487181"/>
    <n v="7043"/>
    <m/>
    <n v="17592"/>
    <m/>
    <m/>
    <m/>
    <m/>
    <m/>
    <m/>
    <m/>
    <m/>
    <m/>
    <m/>
    <m/>
    <m/>
    <m/>
    <m/>
    <m/>
    <m/>
    <m/>
    <m/>
    <m/>
    <m/>
    <m/>
    <m/>
    <m/>
    <m/>
    <m/>
    <m/>
    <m/>
    <m/>
    <m/>
    <m/>
    <m/>
    <m/>
    <n v="3035534"/>
    <m/>
    <m/>
    <m/>
    <n v="77832"/>
    <m/>
    <n v="817747"/>
    <m/>
    <n v="68578"/>
    <m/>
    <m/>
    <m/>
    <n v="10544"/>
    <m/>
    <m/>
    <m/>
    <m/>
    <m/>
    <m/>
    <m/>
    <m/>
    <m/>
    <m/>
    <m/>
    <m/>
    <m/>
    <m/>
    <m/>
    <m/>
    <m/>
    <n v="3843598"/>
    <n v="976457"/>
    <n v="3087232"/>
    <n v="181406"/>
    <n v="2929287"/>
    <m/>
    <m/>
    <m/>
    <m/>
    <m/>
    <m/>
    <m/>
    <m/>
    <m/>
    <m/>
    <n v="202284"/>
    <m/>
    <n v="141184"/>
    <n v="163818"/>
    <n v="94337"/>
    <n v="9709"/>
    <m/>
    <n v="14068"/>
    <n v="242753"/>
    <n v="218374"/>
    <n v="113291"/>
    <n v="610146"/>
    <n v="57730"/>
    <n v="107336"/>
    <n v="4699"/>
    <n v="2002443"/>
    <n v="9247"/>
    <n v="816911"/>
    <n v="34453"/>
    <n v="15199"/>
    <m/>
    <n v="991"/>
    <n v="119027"/>
    <n v="7462658"/>
    <m/>
    <n v="71456"/>
    <m/>
    <n v="5440950"/>
    <n v="33681"/>
    <n v="13008745"/>
    <n v="8018264"/>
    <m/>
    <m/>
    <n v="4990481"/>
    <n v="13008745"/>
    <n v="5814012"/>
    <m/>
    <n v="887469"/>
    <m/>
    <n v="0"/>
    <m/>
    <n v="137805"/>
    <n v="174245"/>
    <n v="312050"/>
    <n v="-240594"/>
    <m/>
    <m/>
    <m/>
    <m/>
    <m/>
    <s v="0.01"/>
    <n v="80182.64"/>
    <n v="1968"/>
    <n v="0"/>
    <n v="2326"/>
    <n v="21618"/>
    <n v="38895"/>
    <n v="0"/>
    <n v="0"/>
    <n v="4300"/>
    <n v="8428"/>
    <n v="677"/>
    <n v="8041"/>
    <n v="4207"/>
    <n v="16803"/>
    <n v="1950"/>
    <n v="4451"/>
    <m/>
    <n v="12420"/>
    <n v="126084"/>
    <n v="0"/>
    <n v="0"/>
    <n v="31"/>
    <n v="132"/>
    <n v="0"/>
    <n v="0"/>
    <n v="163"/>
    <n v="196200"/>
    <n v="0"/>
    <n v="122698"/>
    <n v="832545"/>
    <n v="837271"/>
    <n v="0"/>
    <n v="0"/>
    <n v="149562"/>
    <n v="400380"/>
    <n v="13357"/>
    <n v="145461"/>
    <n v="80210"/>
    <n v="362120"/>
    <n v="46427"/>
    <n v="83688"/>
    <m/>
    <n v="573679"/>
    <n v="3843598"/>
    <n v="0"/>
    <n v="0"/>
    <n v="1333"/>
    <n v="4494"/>
    <n v="0"/>
    <n v="0"/>
    <n v="5827"/>
    <m/>
    <x v="0"/>
    <x v="0"/>
    <m/>
    <m/>
    <n v="8428"/>
    <m/>
    <x v="0"/>
    <x v="0"/>
    <m/>
    <m/>
    <n v="400380"/>
    <n v="114"/>
    <n v="159"/>
    <n v="90"/>
    <n v="60"/>
    <n v="82"/>
    <n v="45"/>
    <n v="33"/>
    <n v="51"/>
    <n v="25"/>
    <n v="1"/>
    <n v="0"/>
    <n v="0"/>
    <n v="1"/>
    <n v="0"/>
    <n v="0"/>
    <n v="1"/>
    <n v="0"/>
    <n v="0"/>
    <n v="0"/>
    <n v="0"/>
    <n v="0"/>
    <n v="0"/>
    <n v="0"/>
    <n v="0"/>
    <n v="1"/>
    <n v="0"/>
    <n v="0"/>
    <n v="0"/>
    <n v="0"/>
  </r>
  <r>
    <n v="206190304"/>
    <x v="300"/>
    <d v="2023-07-01T00:00:00"/>
    <d v="2024-06-30T00:00:00"/>
    <n v="366"/>
    <s v="In Process"/>
    <x v="0"/>
    <x v="17"/>
    <x v="0"/>
    <x v="0"/>
    <s v="11 - Los Angeles"/>
    <x v="31"/>
    <s v="310-674-3216"/>
    <s v="950 STH FLOWER ST."/>
    <s v="INGLEWOOD"/>
    <s v="90301"/>
    <s v="1265687644"/>
    <s v="MOHSEN MOBASSER"/>
    <s v="Yes"/>
    <m/>
    <n v="59"/>
    <n v="59"/>
    <x v="1"/>
    <n v="21594"/>
    <n v="18938"/>
    <n v="87.7"/>
    <n v="78"/>
    <n v="69"/>
    <n v="6651"/>
    <m/>
    <n v="375"/>
    <n v="11626"/>
    <n v="70"/>
    <m/>
    <n v="191"/>
    <n v="25"/>
    <x v="0"/>
    <n v="18938"/>
    <m/>
    <m/>
    <m/>
    <m/>
    <m/>
    <m/>
    <m/>
    <m/>
    <n v="9327685"/>
    <n v="6343985"/>
    <n v="5486394"/>
    <n v="26000"/>
    <n v="10211276"/>
    <n v="9343015"/>
    <n v="868261"/>
    <n v="401114"/>
    <n v="11590"/>
    <m/>
    <n v="1257785"/>
    <n v="5330712"/>
    <m/>
    <n v="121125"/>
    <n v="3752732"/>
    <n v="56000"/>
    <m/>
    <n v="59806"/>
    <n v="7310"/>
    <n v="9327685"/>
    <m/>
    <m/>
    <m/>
    <m/>
    <m/>
    <m/>
    <m/>
    <m/>
    <n v="6122900"/>
    <m/>
    <m/>
    <m/>
    <n v="21610"/>
    <m/>
    <n v="125799"/>
    <m/>
    <n v="73476"/>
    <m/>
    <m/>
    <m/>
    <m/>
    <m/>
    <n v="200"/>
    <m/>
    <n v="0"/>
    <n v="0"/>
    <n v="1835345"/>
    <n v="0"/>
    <n v="2087451"/>
    <n v="1605626"/>
    <n v="579273"/>
    <n v="212152"/>
    <m/>
    <n v="24138"/>
    <m/>
    <m/>
    <m/>
    <m/>
    <m/>
    <m/>
    <m/>
    <m/>
    <m/>
    <m/>
    <m/>
    <m/>
    <m/>
    <m/>
    <m/>
    <m/>
    <m/>
    <m/>
    <m/>
    <m/>
    <m/>
    <m/>
    <m/>
    <m/>
    <m/>
    <m/>
    <m/>
    <m/>
    <m/>
    <m/>
    <m/>
    <m/>
    <n v="4505469"/>
    <m/>
    <m/>
    <m/>
    <n v="77864"/>
    <m/>
    <n v="822687"/>
    <m/>
    <n v="79405"/>
    <m/>
    <m/>
    <m/>
    <n v="969"/>
    <m/>
    <m/>
    <m/>
    <m/>
    <m/>
    <m/>
    <m/>
    <m/>
    <m/>
    <m/>
    <m/>
    <m/>
    <m/>
    <m/>
    <m/>
    <m/>
    <m/>
    <n v="4623598"/>
    <n v="1135423"/>
    <n v="3583994"/>
    <n v="215896"/>
    <n v="3208316"/>
    <m/>
    <m/>
    <m/>
    <m/>
    <m/>
    <m/>
    <m/>
    <m/>
    <m/>
    <m/>
    <n v="258740"/>
    <m/>
    <n v="420042"/>
    <n v="184471"/>
    <n v="118549"/>
    <n v="18226"/>
    <m/>
    <n v="19903"/>
    <n v="407836"/>
    <n v="248823"/>
    <n v="101376"/>
    <n v="591502"/>
    <n v="67295"/>
    <n v="111711"/>
    <n v="122182"/>
    <n v="2361023"/>
    <n v="16235"/>
    <n v="878895"/>
    <n v="40977"/>
    <n v="15198"/>
    <m/>
    <n v="1194"/>
    <n v="150521"/>
    <n v="11972556"/>
    <m/>
    <n v="105348"/>
    <n v="105580"/>
    <n v="6076751"/>
    <n v="32542"/>
    <n v="18292777"/>
    <n v="8492097"/>
    <m/>
    <m/>
    <n v="9800680"/>
    <n v="18292777"/>
    <n v="9488815"/>
    <m/>
    <n v="811918"/>
    <m/>
    <n v="0"/>
    <m/>
    <n v="206255"/>
    <n v="339767"/>
    <n v="546022"/>
    <n v="-440674"/>
    <m/>
    <m/>
    <m/>
    <m/>
    <m/>
    <s v="0.00"/>
    <n v="0"/>
    <n v="1968"/>
    <n v="0"/>
    <n v="3605"/>
    <n v="21077"/>
    <n v="44892"/>
    <n v="0"/>
    <n v="0"/>
    <n v="2404"/>
    <n v="14255"/>
    <n v="4090"/>
    <n v="7973"/>
    <n v="3842"/>
    <n v="15995"/>
    <n v="1964"/>
    <n v="4551"/>
    <n v="1856"/>
    <n v="13309"/>
    <n v="141781"/>
    <n v="0"/>
    <n v="0"/>
    <n v="0"/>
    <n v="0"/>
    <n v="0"/>
    <n v="0"/>
    <n v="0"/>
    <n v="244985"/>
    <n v="0"/>
    <n v="183441"/>
    <n v="745697"/>
    <n v="970147"/>
    <n v="0"/>
    <n v="0"/>
    <n v="116626"/>
    <n v="700957"/>
    <n v="108827"/>
    <n v="161048"/>
    <n v="68721"/>
    <n v="297756"/>
    <n v="52510"/>
    <n v="86213"/>
    <n v="92586"/>
    <n v="794084"/>
    <n v="4623598"/>
    <n v="0"/>
    <n v="0"/>
    <n v="0"/>
    <n v="0"/>
    <n v="0"/>
    <n v="0"/>
    <n v="0"/>
    <m/>
    <x v="0"/>
    <x v="0"/>
    <m/>
    <m/>
    <n v="14255"/>
    <m/>
    <x v="0"/>
    <x v="0"/>
    <m/>
    <m/>
    <n v="700957"/>
    <n v="127"/>
    <n v="149"/>
    <n v="104"/>
    <n v="65"/>
    <n v="75"/>
    <n v="51"/>
    <n v="36"/>
    <n v="43"/>
    <n v="28"/>
    <n v="1"/>
    <n v="0"/>
    <n v="0"/>
    <n v="1"/>
    <n v="0"/>
    <n v="0"/>
    <n v="1"/>
    <n v="0"/>
    <n v="0"/>
    <n v="0"/>
    <n v="0"/>
    <n v="0"/>
    <n v="0"/>
    <n v="0"/>
    <n v="0"/>
    <n v="1"/>
    <n v="0"/>
    <n v="0"/>
    <n v="0"/>
    <n v="0"/>
  </r>
  <r>
    <n v="206190308"/>
    <x v="301"/>
    <d v="2024-01-01T00:00:00"/>
    <d v="2024-12-31T00:00:00"/>
    <n v="366"/>
    <s v="In Process"/>
    <x v="1"/>
    <x v="17"/>
    <x v="1"/>
    <x v="0"/>
    <s v="11 - Los Angeles"/>
    <x v="25"/>
    <s v="323663828"/>
    <s v="909 LUCILE AVENUE"/>
    <s v="LOS ANGELES"/>
    <s v="90026"/>
    <s v="ZZT05101F"/>
    <s v="MARY ANNE DE JESUS VILLEGAS"/>
    <s v="No"/>
    <m/>
    <n v="72"/>
    <n v="72"/>
    <x v="2"/>
    <n v="26352"/>
    <n v="22820"/>
    <n v="203.17"/>
    <n v="247"/>
    <n v="196"/>
    <n v="1157"/>
    <n v="3869"/>
    <n v="2198"/>
    <n v="12888"/>
    <m/>
    <n v="62"/>
    <n v="990"/>
    <n v="1656"/>
    <x v="0"/>
    <n v="22820"/>
    <m/>
    <m/>
    <m/>
    <m/>
    <m/>
    <m/>
    <m/>
    <m/>
    <n v="7944001"/>
    <n v="1724255"/>
    <n v="562881"/>
    <n v="72221"/>
    <n v="9177596"/>
    <n v="10313939"/>
    <n v="-1136343"/>
    <n v="493743"/>
    <m/>
    <m/>
    <n v="-642600"/>
    <n v="427218"/>
    <n v="1329272"/>
    <n v="754786"/>
    <n v="4425007"/>
    <m/>
    <n v="21301"/>
    <n v="417465"/>
    <n v="568952"/>
    <n v="7944001"/>
    <m/>
    <m/>
    <m/>
    <m/>
    <m/>
    <m/>
    <m/>
    <m/>
    <n v="264119"/>
    <m/>
    <n v="1262225"/>
    <m/>
    <n v="124359"/>
    <m/>
    <m/>
    <m/>
    <m/>
    <m/>
    <n v="59673"/>
    <m/>
    <n v="8408"/>
    <m/>
    <n v="5471"/>
    <m/>
    <n v="15453"/>
    <n v="0"/>
    <n v="652658"/>
    <n v="0"/>
    <n v="589304"/>
    <n v="40809"/>
    <n v="314340"/>
    <n v="24926"/>
    <m/>
    <n v="86765"/>
    <m/>
    <m/>
    <m/>
    <m/>
    <m/>
    <m/>
    <m/>
    <m/>
    <m/>
    <m/>
    <m/>
    <m/>
    <m/>
    <m/>
    <m/>
    <m/>
    <m/>
    <m/>
    <m/>
    <m/>
    <m/>
    <m/>
    <m/>
    <m/>
    <m/>
    <m/>
    <m/>
    <m/>
    <m/>
    <m/>
    <m/>
    <m/>
    <n v="-247595"/>
    <m/>
    <n v="1253980"/>
    <m/>
    <n v="-402745"/>
    <m/>
    <n v="123939"/>
    <m/>
    <m/>
    <m/>
    <n v="-164698"/>
    <m/>
    <m/>
    <m/>
    <m/>
    <m/>
    <m/>
    <m/>
    <m/>
    <m/>
    <m/>
    <m/>
    <m/>
    <m/>
    <m/>
    <m/>
    <m/>
    <m/>
    <m/>
    <m/>
    <n v="4312226"/>
    <n v="1770440"/>
    <n v="4231273"/>
    <n v="221061"/>
    <n v="4073786"/>
    <m/>
    <m/>
    <m/>
    <m/>
    <m/>
    <m/>
    <m/>
    <m/>
    <n v="6048"/>
    <m/>
    <n v="274689"/>
    <m/>
    <n v="233028"/>
    <n v="12928"/>
    <n v="190961"/>
    <n v="15255"/>
    <m/>
    <n v="50863"/>
    <n v="617277"/>
    <n v="251241"/>
    <n v="194748"/>
    <n v="941819"/>
    <n v="90726"/>
    <n v="178183"/>
    <n v="105478"/>
    <n v="2259207"/>
    <n v="709336"/>
    <m/>
    <n v="32165"/>
    <n v="76201"/>
    <m/>
    <m/>
    <m/>
    <n v="7607368"/>
    <m/>
    <n v="143219"/>
    <m/>
    <n v="505503"/>
    <m/>
    <n v="8256090"/>
    <n v="8851637"/>
    <m/>
    <m/>
    <n v="-595547"/>
    <n v="8256090"/>
    <m/>
    <m/>
    <n v="2371267"/>
    <m/>
    <n v="0"/>
    <m/>
    <n v="1015364"/>
    <n v="1311648"/>
    <n v="2327012"/>
    <n v="-2183793"/>
    <m/>
    <m/>
    <m/>
    <m/>
    <m/>
    <s v="0.11"/>
    <n v="973680.07"/>
    <n v="2445"/>
    <n v="0"/>
    <n v="8833"/>
    <n v="21511"/>
    <n v="61068"/>
    <n v="0"/>
    <n v="0"/>
    <n v="3475"/>
    <m/>
    <n v="4126"/>
    <n v="11640"/>
    <n v="8308"/>
    <n v="26568"/>
    <n v="2240"/>
    <n v="7499"/>
    <n v="2073"/>
    <n v="15285"/>
    <n v="175071"/>
    <n v="0"/>
    <n v="0"/>
    <n v="0"/>
    <n v="1299"/>
    <n v="0"/>
    <n v="0"/>
    <n v="1299"/>
    <n v="153093"/>
    <n v="0"/>
    <n v="348574"/>
    <n v="805444"/>
    <n v="1108598"/>
    <n v="0"/>
    <n v="0"/>
    <n v="145558"/>
    <m/>
    <n v="98958"/>
    <n v="187754"/>
    <n v="134183"/>
    <n v="429597"/>
    <n v="71511"/>
    <n v="134576"/>
    <n v="76265"/>
    <n v="618115"/>
    <n v="4312226"/>
    <n v="0"/>
    <n v="0"/>
    <n v="0"/>
    <n v="46332"/>
    <n v="0"/>
    <n v="0"/>
    <n v="46332"/>
    <m/>
    <x v="0"/>
    <x v="0"/>
    <m/>
    <m/>
    <m/>
    <m/>
    <x v="0"/>
    <x v="0"/>
    <m/>
    <m/>
    <m/>
    <n v="124"/>
    <n v="169"/>
    <n v="80"/>
    <n v="68"/>
    <n v="91"/>
    <n v="46"/>
    <n v="39"/>
    <n v="49"/>
    <n v="30"/>
    <n v="1"/>
    <n v="0"/>
    <n v="0"/>
    <n v="0"/>
    <n v="1"/>
    <n v="0"/>
    <n v="1"/>
    <n v="0"/>
    <n v="0"/>
    <n v="0"/>
    <n v="0"/>
    <n v="0"/>
    <n v="0"/>
    <n v="0"/>
    <n v="0"/>
    <n v="0"/>
    <n v="0"/>
    <n v="1"/>
    <n v="0"/>
    <n v="0"/>
  </r>
  <r>
    <n v="206190309"/>
    <x v="302"/>
    <d v="2023-05-01T00:00:00"/>
    <d v="2024-04-30T00:00:00"/>
    <n v="366"/>
    <s v="In Process"/>
    <x v="0"/>
    <x v="17"/>
    <x v="0"/>
    <x v="0"/>
    <s v="11 - Los Angeles"/>
    <x v="39"/>
    <s v="562-869-0978"/>
    <s v="12023 SOUTH LAKEWOOD BOULEVARD"/>
    <s v="LAKEWOOD"/>
    <s v="90242"/>
    <s v="1396029724"/>
    <s v="ALICE ENRIQUEZ"/>
    <s v="Yes"/>
    <m/>
    <n v="290"/>
    <n v="290"/>
    <x v="0"/>
    <n v="106140"/>
    <n v="105470"/>
    <n v="99.37"/>
    <n v="350"/>
    <n v="340"/>
    <n v="17903"/>
    <m/>
    <n v="5537"/>
    <n v="80845"/>
    <n v="449"/>
    <n v="23"/>
    <n v="302"/>
    <n v="411"/>
    <x v="0"/>
    <n v="105470"/>
    <m/>
    <m/>
    <m/>
    <m/>
    <m/>
    <m/>
    <m/>
    <m/>
    <n v="38622550"/>
    <n v="17723503"/>
    <n v="15336978"/>
    <m/>
    <n v="41009075"/>
    <n v="36174128"/>
    <n v="4834947"/>
    <n v="467603"/>
    <n v="12590"/>
    <m/>
    <n v="5289960"/>
    <n v="14243125"/>
    <m/>
    <n v="1529185"/>
    <n v="22276325"/>
    <n v="359200"/>
    <n v="18400"/>
    <n v="83290"/>
    <n v="113025"/>
    <n v="38622550"/>
    <m/>
    <m/>
    <m/>
    <m/>
    <m/>
    <m/>
    <m/>
    <m/>
    <n v="15381331"/>
    <m/>
    <m/>
    <m/>
    <n v="1645345"/>
    <m/>
    <n v="429992"/>
    <m/>
    <n v="250493"/>
    <m/>
    <n v="14296"/>
    <m/>
    <n v="767"/>
    <m/>
    <n v="1279"/>
    <m/>
    <n v="0"/>
    <n v="0"/>
    <n v="6306222"/>
    <n v="0"/>
    <n v="6728096"/>
    <n v="2286471"/>
    <n v="2168598"/>
    <n v="188802"/>
    <m/>
    <n v="45314"/>
    <m/>
    <m/>
    <m/>
    <m/>
    <m/>
    <m/>
    <m/>
    <m/>
    <m/>
    <m/>
    <m/>
    <m/>
    <m/>
    <m/>
    <m/>
    <m/>
    <m/>
    <m/>
    <m/>
    <m/>
    <m/>
    <m/>
    <m/>
    <m/>
    <m/>
    <m/>
    <m/>
    <m/>
    <n v="1375"/>
    <m/>
    <m/>
    <m/>
    <n v="11188884"/>
    <m/>
    <m/>
    <m/>
    <n v="330153"/>
    <m/>
    <n v="3466986"/>
    <m/>
    <n v="314967"/>
    <m/>
    <n v="24696"/>
    <m/>
    <n v="9917"/>
    <m/>
    <m/>
    <m/>
    <m/>
    <m/>
    <m/>
    <m/>
    <m/>
    <m/>
    <m/>
    <m/>
    <m/>
    <m/>
    <m/>
    <m/>
    <m/>
    <m/>
    <n v="18830967"/>
    <n v="4610057"/>
    <n v="12733104"/>
    <n v="980000"/>
    <n v="16454905"/>
    <m/>
    <m/>
    <m/>
    <m/>
    <m/>
    <m/>
    <m/>
    <m/>
    <n v="2213"/>
    <m/>
    <n v="1118685"/>
    <m/>
    <n v="881057"/>
    <n v="441159"/>
    <n v="477406"/>
    <n v="93285"/>
    <m/>
    <n v="55778"/>
    <n v="1684934"/>
    <n v="1037511"/>
    <n v="600737"/>
    <n v="2211343"/>
    <n v="331581"/>
    <n v="553376"/>
    <n v="247097"/>
    <n v="7200834"/>
    <n v="110836"/>
    <n v="1924634"/>
    <n v="100008"/>
    <n v="98290"/>
    <m/>
    <n v="5399"/>
    <n v="543060"/>
    <n v="18827553"/>
    <m/>
    <n v="475893"/>
    <n v="448087"/>
    <n v="4477943"/>
    <n v="153056"/>
    <n v="24382532"/>
    <n v="15445456"/>
    <m/>
    <m/>
    <n v="8937076"/>
    <n v="24382532"/>
    <n v="13296601"/>
    <m/>
    <n v="45380"/>
    <m/>
    <n v="0"/>
    <m/>
    <n v="236751"/>
    <n v="673810"/>
    <n v="910561"/>
    <n v="-434668"/>
    <m/>
    <m/>
    <m/>
    <m/>
    <m/>
    <s v="0.05"/>
    <n v="772272.8"/>
    <n v="1928"/>
    <n v="0"/>
    <n v="21313"/>
    <n v="93360"/>
    <n v="270984"/>
    <n v="0"/>
    <n v="0"/>
    <n v="12494"/>
    <n v="43712"/>
    <n v="9558"/>
    <n v="38818"/>
    <n v="21112"/>
    <n v="50518"/>
    <n v="9496"/>
    <n v="21864"/>
    <n v="3769"/>
    <n v="38515"/>
    <n v="637441"/>
    <n v="0"/>
    <n v="0"/>
    <n v="0"/>
    <n v="0"/>
    <n v="0"/>
    <n v="0"/>
    <n v="0"/>
    <n v="242673"/>
    <n v="0"/>
    <n v="1232331"/>
    <n v="3779877"/>
    <n v="6436356"/>
    <n v="0"/>
    <n v="0"/>
    <n v="437546"/>
    <n v="1962728"/>
    <n v="285669"/>
    <n v="717192"/>
    <n v="379892"/>
    <n v="1065127"/>
    <n v="272238"/>
    <n v="429679"/>
    <n v="184341"/>
    <n v="1405318"/>
    <n v="18830967"/>
    <n v="0"/>
    <n v="0"/>
    <n v="0"/>
    <n v="0"/>
    <n v="0"/>
    <n v="0"/>
    <n v="0"/>
    <m/>
    <x v="0"/>
    <x v="0"/>
    <m/>
    <m/>
    <n v="43712"/>
    <m/>
    <x v="0"/>
    <x v="0"/>
    <m/>
    <m/>
    <n v="1962728"/>
    <n v="440"/>
    <n v="530"/>
    <n v="376"/>
    <n v="271"/>
    <n v="319"/>
    <n v="234"/>
    <n v="179"/>
    <n v="209"/>
    <n v="155"/>
    <n v="1"/>
    <n v="0"/>
    <n v="0"/>
    <n v="0"/>
    <n v="0"/>
    <n v="1"/>
    <n v="1"/>
    <n v="0"/>
    <n v="0"/>
    <n v="0"/>
    <n v="0"/>
    <n v="0"/>
    <n v="0"/>
    <n v="0"/>
    <n v="0"/>
    <n v="1"/>
    <n v="0"/>
    <n v="0"/>
    <n v="0"/>
    <n v="0"/>
  </r>
  <r>
    <n v="206190310"/>
    <x v="303"/>
    <d v="2024-01-01T00:00:00"/>
    <d v="2024-12-31T00:00:00"/>
    <n v="366"/>
    <s v="In Process"/>
    <x v="0"/>
    <x v="17"/>
    <x v="0"/>
    <x v="0"/>
    <s v="11 - Los Angeles"/>
    <x v="36"/>
    <s v="323-756-8191"/>
    <s v="12029 SOUTH AVALON BLVD"/>
    <s v="LOS ANGELES"/>
    <s v="90061"/>
    <s v="1245604925"/>
    <s v="FRANK CAPORUSSO"/>
    <s v="Yes"/>
    <m/>
    <n v="131"/>
    <n v="131"/>
    <x v="0"/>
    <n v="47946"/>
    <n v="43209"/>
    <n v="188.48"/>
    <n v="480"/>
    <n v="559"/>
    <n v="9537"/>
    <m/>
    <n v="454"/>
    <n v="29259"/>
    <m/>
    <n v="1518"/>
    <n v="113"/>
    <n v="2328"/>
    <x v="0"/>
    <n v="43209"/>
    <m/>
    <m/>
    <m/>
    <m/>
    <m/>
    <m/>
    <m/>
    <m/>
    <n v="13981840"/>
    <n v="2482519"/>
    <n v="-1419736"/>
    <n v="106768"/>
    <n v="17990863"/>
    <n v="17129111"/>
    <n v="861752"/>
    <n v="591800"/>
    <m/>
    <m/>
    <n v="1453552"/>
    <n v="3086042"/>
    <m/>
    <n v="146908"/>
    <n v="9467811"/>
    <m/>
    <n v="491204"/>
    <n v="36566"/>
    <n v="753309"/>
    <n v="13981840"/>
    <m/>
    <m/>
    <m/>
    <m/>
    <m/>
    <m/>
    <m/>
    <m/>
    <n v="2054106"/>
    <m/>
    <m/>
    <m/>
    <m/>
    <m/>
    <n v="131331"/>
    <m/>
    <m/>
    <m/>
    <n v="292917"/>
    <m/>
    <n v="79"/>
    <m/>
    <n v="4086"/>
    <m/>
    <n v="43393"/>
    <n v="0"/>
    <n v="836295"/>
    <n v="0"/>
    <n v="879310"/>
    <n v="162494"/>
    <n v="435382"/>
    <n v="83710"/>
    <m/>
    <n v="41935"/>
    <m/>
    <m/>
    <m/>
    <m/>
    <m/>
    <m/>
    <m/>
    <m/>
    <m/>
    <m/>
    <m/>
    <m/>
    <m/>
    <m/>
    <m/>
    <m/>
    <m/>
    <m/>
    <m/>
    <m/>
    <m/>
    <m/>
    <m/>
    <m/>
    <m/>
    <m/>
    <m/>
    <m/>
    <m/>
    <m/>
    <m/>
    <m/>
    <n v="-2694149"/>
    <m/>
    <m/>
    <m/>
    <n v="18384"/>
    <m/>
    <n v="1316136"/>
    <m/>
    <m/>
    <m/>
    <n v="-155946"/>
    <m/>
    <n v="95839"/>
    <m/>
    <m/>
    <m/>
    <m/>
    <m/>
    <m/>
    <m/>
    <m/>
    <m/>
    <m/>
    <m/>
    <m/>
    <m/>
    <m/>
    <m/>
    <m/>
    <m/>
    <n v="7013210"/>
    <n v="1846102"/>
    <n v="8269799"/>
    <n v="274495"/>
    <n v="6956021"/>
    <m/>
    <m/>
    <m/>
    <m/>
    <m/>
    <m/>
    <m/>
    <m/>
    <n v="25479"/>
    <m/>
    <n v="482764"/>
    <m/>
    <n v="445530"/>
    <n v="151109"/>
    <n v="210693"/>
    <n v="18037"/>
    <m/>
    <n v="42926"/>
    <n v="398018"/>
    <n v="396492"/>
    <n v="242521"/>
    <n v="1100456"/>
    <n v="257920"/>
    <n v="276106"/>
    <n v="205247"/>
    <n v="4338475"/>
    <n v="96609"/>
    <n v="1212234"/>
    <n v="6788"/>
    <n v="7956"/>
    <m/>
    <n v="77857"/>
    <n v="179873"/>
    <n v="10307069"/>
    <m/>
    <n v="416549"/>
    <m/>
    <m/>
    <n v="2000000"/>
    <n v="12723618"/>
    <n v="4425892"/>
    <m/>
    <n v="1249362"/>
    <n v="7048364"/>
    <n v="12723618"/>
    <n v="7794440"/>
    <m/>
    <m/>
    <n v="1249362"/>
    <n v="0"/>
    <m/>
    <n v="831273"/>
    <n v="554463"/>
    <n v="1385736"/>
    <n v="-969187"/>
    <m/>
    <m/>
    <m/>
    <n v="1249362"/>
    <m/>
    <s v="0.19"/>
    <n v="840919.48"/>
    <n v="1723"/>
    <n v="0"/>
    <n v="13833"/>
    <n v="34800"/>
    <n v="108326"/>
    <n v="0"/>
    <n v="0"/>
    <n v="5985"/>
    <m/>
    <n v="3678"/>
    <m/>
    <m/>
    <n v="24744"/>
    <n v="5469"/>
    <n v="10201"/>
    <n v="4238"/>
    <n v="18214"/>
    <n v="231211"/>
    <n v="0"/>
    <n v="0"/>
    <n v="32"/>
    <n v="381"/>
    <n v="0"/>
    <n v="0"/>
    <n v="413"/>
    <n v="312698"/>
    <n v="0"/>
    <n v="892625"/>
    <n v="1406759"/>
    <n v="2415045"/>
    <n v="0"/>
    <n v="0"/>
    <n v="144899"/>
    <m/>
    <n v="106383"/>
    <m/>
    <m/>
    <n v="538059"/>
    <n v="203298"/>
    <n v="211174"/>
    <n v="160585"/>
    <n v="621685"/>
    <n v="7013210"/>
    <n v="0"/>
    <n v="0"/>
    <n v="1593"/>
    <n v="12366"/>
    <n v="0"/>
    <n v="0"/>
    <n v="13959"/>
    <m/>
    <x v="0"/>
    <x v="0"/>
    <m/>
    <m/>
    <m/>
    <m/>
    <x v="0"/>
    <x v="0"/>
    <m/>
    <m/>
    <m/>
    <n v="229"/>
    <n v="317"/>
    <n v="119"/>
    <n v="162"/>
    <n v="249"/>
    <n v="101"/>
    <n v="102"/>
    <n v="154"/>
    <n v="67"/>
    <n v="1"/>
    <n v="0"/>
    <n v="0"/>
    <n v="0"/>
    <n v="0"/>
    <n v="1"/>
    <n v="1"/>
    <n v="0"/>
    <n v="0"/>
    <n v="0"/>
    <n v="0"/>
    <n v="0"/>
    <n v="0"/>
    <n v="0"/>
    <n v="0"/>
    <n v="1"/>
    <n v="0"/>
    <n v="0"/>
    <n v="0"/>
    <n v="0"/>
  </r>
  <r>
    <n v="206190311"/>
    <x v="304"/>
    <d v="2024-01-01T00:00:00"/>
    <d v="2024-12-31T00:00:00"/>
    <n v="366"/>
    <s v="In Process"/>
    <x v="0"/>
    <x v="17"/>
    <x v="0"/>
    <x v="0"/>
    <s v="11 - Los Angeles"/>
    <x v="31"/>
    <s v="213-522-9460"/>
    <s v="14819 SOUTH VERMONT"/>
    <s v="GARDENA"/>
    <s v="90247"/>
    <s v="ZZT06019F"/>
    <s v="JONAH WEISS"/>
    <s v="Yes"/>
    <m/>
    <n v="74"/>
    <n v="74"/>
    <x v="2"/>
    <n v="27084"/>
    <n v="23801"/>
    <n v="202.29"/>
    <n v="267"/>
    <n v="263"/>
    <n v="3138"/>
    <m/>
    <n v="342"/>
    <n v="18682"/>
    <m/>
    <n v="1562"/>
    <m/>
    <n v="77"/>
    <x v="0"/>
    <n v="23801"/>
    <m/>
    <m/>
    <m/>
    <m/>
    <m/>
    <m/>
    <m/>
    <m/>
    <n v="7468525"/>
    <n v="3652685"/>
    <n v="384662"/>
    <m/>
    <n v="10736548"/>
    <n v="9791921"/>
    <n v="944627"/>
    <n v="83244"/>
    <n v="6600"/>
    <m/>
    <n v="1021271"/>
    <n v="1061972"/>
    <m/>
    <n v="100663"/>
    <n v="5733747"/>
    <m/>
    <n v="545573"/>
    <n v="2042"/>
    <n v="24528"/>
    <n v="7468525"/>
    <m/>
    <m/>
    <m/>
    <m/>
    <m/>
    <m/>
    <m/>
    <m/>
    <n v="1415257"/>
    <m/>
    <m/>
    <m/>
    <n v="257558"/>
    <m/>
    <m/>
    <m/>
    <m/>
    <m/>
    <n v="808059"/>
    <m/>
    <n v="15162"/>
    <m/>
    <n v="1156649"/>
    <m/>
    <n v="42105"/>
    <n v="600"/>
    <n v="1442684"/>
    <n v="0"/>
    <n v="1530487"/>
    <n v="208104"/>
    <n v="307485"/>
    <n v="73492"/>
    <m/>
    <n v="47728"/>
    <m/>
    <m/>
    <m/>
    <m/>
    <m/>
    <m/>
    <m/>
    <m/>
    <m/>
    <m/>
    <m/>
    <m/>
    <m/>
    <m/>
    <m/>
    <m/>
    <m/>
    <m/>
    <m/>
    <m/>
    <m/>
    <m/>
    <m/>
    <m/>
    <m/>
    <m/>
    <m/>
    <m/>
    <m/>
    <m/>
    <m/>
    <m/>
    <n v="-164349"/>
    <m/>
    <m/>
    <m/>
    <n v="-580648"/>
    <m/>
    <n v="220800"/>
    <m/>
    <m/>
    <m/>
    <n v="916370"/>
    <m/>
    <n v="-7511"/>
    <m/>
    <m/>
    <m/>
    <m/>
    <m/>
    <m/>
    <m/>
    <m/>
    <m/>
    <m/>
    <m/>
    <m/>
    <m/>
    <m/>
    <m/>
    <m/>
    <m/>
    <n v="4164826"/>
    <n v="1167618"/>
    <n v="4459477"/>
    <m/>
    <n v="4184273"/>
    <m/>
    <m/>
    <m/>
    <m/>
    <m/>
    <m/>
    <m/>
    <m/>
    <n v="15676"/>
    <n v="20819"/>
    <n v="305413"/>
    <m/>
    <n v="305036"/>
    <n v="59399"/>
    <n v="233933"/>
    <n v="30878"/>
    <m/>
    <n v="41262"/>
    <n v="290359"/>
    <n v="231643"/>
    <n v="126892"/>
    <n v="715750"/>
    <n v="83365"/>
    <n v="185964"/>
    <n v="71623"/>
    <n v="2365031"/>
    <n v="81599"/>
    <n v="250402"/>
    <n v="64172"/>
    <m/>
    <n v="2361"/>
    <m/>
    <n v="126071"/>
    <n v="2040697"/>
    <m/>
    <n v="520933"/>
    <n v="209297"/>
    <m/>
    <m/>
    <n v="2770927"/>
    <n v="1021419"/>
    <m/>
    <n v="54261"/>
    <n v="1695247"/>
    <n v="2770927"/>
    <n v="119018"/>
    <m/>
    <n v="6000"/>
    <m/>
    <n v="0"/>
    <m/>
    <n v="1319126"/>
    <n v="793006"/>
    <n v="2112132"/>
    <n v="-1591199"/>
    <m/>
    <m/>
    <m/>
    <n v="54261"/>
    <m/>
    <s v="0.26"/>
    <n v="265568.94"/>
    <n v="2067"/>
    <n v="0"/>
    <n v="7761"/>
    <n v="22378"/>
    <n v="54622"/>
    <n v="0"/>
    <n v="0"/>
    <n v="1080"/>
    <m/>
    <m/>
    <m/>
    <m/>
    <n v="13834"/>
    <n v="1687"/>
    <n v="5949"/>
    <n v="1226"/>
    <n v="16302"/>
    <n v="126906"/>
    <n v="0"/>
    <n v="128"/>
    <n v="2879"/>
    <n v="6311"/>
    <n v="0"/>
    <n v="0"/>
    <n v="9318"/>
    <n v="159347"/>
    <n v="0"/>
    <n v="425035"/>
    <n v="947945"/>
    <n v="1312553"/>
    <n v="0"/>
    <n v="0"/>
    <n v="18471"/>
    <m/>
    <m/>
    <m/>
    <m/>
    <n v="293333"/>
    <n v="57779"/>
    <n v="136907"/>
    <n v="60979"/>
    <n v="752477"/>
    <n v="4164826"/>
    <n v="0"/>
    <n v="5130"/>
    <n v="86367"/>
    <n v="126224"/>
    <n v="0"/>
    <n v="0"/>
    <n v="217721"/>
    <m/>
    <x v="0"/>
    <x v="0"/>
    <m/>
    <m/>
    <m/>
    <m/>
    <x v="0"/>
    <x v="0"/>
    <m/>
    <m/>
    <m/>
    <n v="157"/>
    <n v="243"/>
    <n v="68"/>
    <n v="113"/>
    <n v="178"/>
    <n v="49"/>
    <n v="73"/>
    <n v="120"/>
    <n v="28"/>
    <n v="1"/>
    <n v="0"/>
    <n v="0"/>
    <n v="0"/>
    <n v="1"/>
    <n v="0"/>
    <n v="1"/>
    <n v="0"/>
    <n v="0"/>
    <n v="0"/>
    <n v="0"/>
    <n v="0"/>
    <n v="0"/>
    <n v="0"/>
    <n v="0"/>
    <n v="1"/>
    <n v="0"/>
    <n v="0"/>
    <n v="0"/>
    <n v="0"/>
  </r>
  <r>
    <n v="206190313"/>
    <x v="305"/>
    <d v="2024-01-01T00:00:00"/>
    <d v="2024-12-31T00:00:00"/>
    <n v="366"/>
    <s v="In Process"/>
    <x v="0"/>
    <x v="17"/>
    <x v="0"/>
    <x v="0"/>
    <s v="11 - Los Angeles"/>
    <x v="28"/>
    <s v="818-573-3141"/>
    <s v="610 NORTH GARFIELD AVENUE"/>
    <s v="MONTEREY PARK"/>
    <s v="91754"/>
    <s v="ZZT05989I"/>
    <s v="OMAR SALAMA"/>
    <s v="Yes"/>
    <m/>
    <n v="99"/>
    <n v="99"/>
    <x v="2"/>
    <n v="36234"/>
    <n v="34071"/>
    <n v="216.45"/>
    <n v="355"/>
    <n v="430"/>
    <n v="12246"/>
    <n v="953"/>
    <n v="312"/>
    <n v="20447"/>
    <m/>
    <m/>
    <n v="79"/>
    <n v="34"/>
    <x v="0"/>
    <n v="34071"/>
    <m/>
    <m/>
    <m/>
    <m/>
    <m/>
    <m/>
    <m/>
    <m/>
    <n v="10391655"/>
    <n v="13863569"/>
    <n v="5585431"/>
    <n v="39233"/>
    <n v="18709026"/>
    <n v="13482830"/>
    <n v="5226196"/>
    <n v="2118316"/>
    <m/>
    <m/>
    <n v="7344512"/>
    <n v="3735030"/>
    <n v="290665"/>
    <n v="95160"/>
    <n v="6236335"/>
    <m/>
    <m/>
    <n v="24095"/>
    <n v="10370"/>
    <n v="10391655"/>
    <m/>
    <m/>
    <m/>
    <m/>
    <m/>
    <m/>
    <m/>
    <m/>
    <n v="12968231"/>
    <m/>
    <n v="869862"/>
    <m/>
    <n v="2796"/>
    <m/>
    <n v="20289"/>
    <m/>
    <m/>
    <m/>
    <m/>
    <m/>
    <m/>
    <m/>
    <n v="2391"/>
    <m/>
    <n v="0"/>
    <n v="0"/>
    <n v="6350853"/>
    <n v="0"/>
    <n v="5946850"/>
    <n v="916950"/>
    <n v="569325"/>
    <n v="16282"/>
    <m/>
    <n v="63309"/>
    <m/>
    <m/>
    <m/>
    <m/>
    <m/>
    <m/>
    <m/>
    <m/>
    <m/>
    <m/>
    <m/>
    <m/>
    <m/>
    <m/>
    <m/>
    <m/>
    <m/>
    <m/>
    <m/>
    <m/>
    <m/>
    <m/>
    <m/>
    <m/>
    <m/>
    <m/>
    <m/>
    <m/>
    <n v="-466"/>
    <m/>
    <m/>
    <m/>
    <n v="5019279"/>
    <m/>
    <n v="492947"/>
    <m/>
    <n v="-494215"/>
    <m/>
    <n v="567671"/>
    <m/>
    <m/>
    <m/>
    <m/>
    <m/>
    <n v="215"/>
    <m/>
    <m/>
    <m/>
    <m/>
    <m/>
    <m/>
    <m/>
    <m/>
    <m/>
    <m/>
    <m/>
    <m/>
    <m/>
    <m/>
    <m/>
    <m/>
    <m/>
    <n v="6542594"/>
    <n v="1639635"/>
    <n v="5300601"/>
    <n v="149633"/>
    <n v="5147640"/>
    <m/>
    <m/>
    <m/>
    <m/>
    <m/>
    <m/>
    <m/>
    <m/>
    <n v="5976"/>
    <m/>
    <n v="501370"/>
    <m/>
    <n v="317809"/>
    <n v="85170"/>
    <n v="363221"/>
    <n v="19786"/>
    <m/>
    <n v="167283"/>
    <n v="312331"/>
    <n v="232646"/>
    <n v="135588"/>
    <n v="985745"/>
    <n v="172161"/>
    <n v="223729"/>
    <n v="103635"/>
    <n v="3578133"/>
    <n v="39889"/>
    <n v="928029"/>
    <n v="192799"/>
    <n v="38605"/>
    <m/>
    <n v="3688"/>
    <n v="-72403"/>
    <n v="23908753"/>
    <m/>
    <n v="483840"/>
    <m/>
    <n v="2229600"/>
    <m/>
    <n v="26622193"/>
    <n v="4010323"/>
    <m/>
    <m/>
    <n v="22611870"/>
    <n v="26622193"/>
    <n v="107046"/>
    <m/>
    <m/>
    <m/>
    <n v="0"/>
    <m/>
    <n v="810800"/>
    <n v="555227"/>
    <n v="1366027"/>
    <n v="-882187"/>
    <m/>
    <m/>
    <m/>
    <m/>
    <m/>
    <s v="-0.10"/>
    <n v="-401032.30000000005"/>
    <n v="1880"/>
    <n v="0"/>
    <n v="12393"/>
    <n v="28626"/>
    <n v="84276"/>
    <n v="0"/>
    <n v="0"/>
    <n v="3877"/>
    <n v="15753"/>
    <n v="1920"/>
    <n v="10836"/>
    <n v="4640"/>
    <n v="18296"/>
    <n v="3708"/>
    <n v="7198"/>
    <n v="1865"/>
    <n v="10143"/>
    <n v="205411"/>
    <n v="0"/>
    <n v="0"/>
    <n v="0"/>
    <n v="0"/>
    <n v="0"/>
    <n v="0"/>
    <n v="0"/>
    <n v="157871"/>
    <n v="0"/>
    <n v="646915"/>
    <n v="1080094"/>
    <n v="1821536"/>
    <n v="0"/>
    <n v="0"/>
    <n v="177420"/>
    <n v="626717"/>
    <n v="64614"/>
    <n v="167756"/>
    <n v="92655"/>
    <n v="375781"/>
    <n v="134652"/>
    <n v="170004"/>
    <n v="86691"/>
    <n v="939888"/>
    <n v="6542594"/>
    <n v="0"/>
    <n v="0"/>
    <n v="0"/>
    <n v="0"/>
    <n v="0"/>
    <n v="0"/>
    <n v="0"/>
    <m/>
    <x v="0"/>
    <x v="0"/>
    <m/>
    <m/>
    <n v="15753"/>
    <m/>
    <x v="0"/>
    <x v="0"/>
    <m/>
    <m/>
    <n v="626717"/>
    <n v="142"/>
    <n v="195"/>
    <n v="103"/>
    <n v="102"/>
    <n v="138"/>
    <n v="73"/>
    <n v="56"/>
    <n v="81"/>
    <n v="37"/>
    <n v="1"/>
    <n v="0"/>
    <n v="0"/>
    <n v="0"/>
    <n v="1"/>
    <n v="0"/>
    <n v="1"/>
    <n v="0"/>
    <n v="0"/>
    <n v="0"/>
    <n v="0"/>
    <n v="0"/>
    <n v="0"/>
    <n v="0"/>
    <n v="0"/>
    <n v="1"/>
    <n v="0"/>
    <n v="0"/>
    <n v="0"/>
    <n v="0"/>
  </r>
  <r>
    <n v="206190320"/>
    <x v="306"/>
    <d v="2024-01-01T00:00:00"/>
    <d v="2024-12-31T00:00:00"/>
    <n v="366"/>
    <s v="In Process"/>
    <x v="0"/>
    <x v="17"/>
    <x v="0"/>
    <x v="0"/>
    <s v="11 - Los Angeles"/>
    <x v="30"/>
    <s v="818-246-5677"/>
    <s v="430 N. GLENDALE AVE"/>
    <s v="GLENDALE"/>
    <s v="91206"/>
    <s v="1245528926"/>
    <s v="SHUSHAN PETROSYAN"/>
    <s v="Yes"/>
    <s v="NATIONAL SENIOR CARE, INC."/>
    <n v="99"/>
    <n v="99"/>
    <x v="2"/>
    <n v="36234"/>
    <n v="34571"/>
    <n v="160.91999999999999"/>
    <n v="177"/>
    <n v="171"/>
    <n v="9556"/>
    <n v="200"/>
    <n v="780"/>
    <n v="22326"/>
    <m/>
    <m/>
    <n v="14"/>
    <n v="1695"/>
    <x v="0"/>
    <n v="34571"/>
    <m/>
    <m/>
    <m/>
    <m/>
    <m/>
    <m/>
    <m/>
    <m/>
    <n v="14057924"/>
    <n v="7283331"/>
    <n v="5759251"/>
    <n v="2705"/>
    <n v="15584709"/>
    <n v="14703510"/>
    <n v="881199"/>
    <n v="8088"/>
    <m/>
    <m/>
    <n v="889287"/>
    <n v="3941628"/>
    <n v="99862"/>
    <n v="305698"/>
    <n v="9018537"/>
    <m/>
    <m/>
    <n v="4649"/>
    <n v="687550"/>
    <n v="14057924"/>
    <m/>
    <m/>
    <m/>
    <m/>
    <m/>
    <m/>
    <m/>
    <m/>
    <n v="7125990"/>
    <m/>
    <n v="123889"/>
    <m/>
    <n v="3233"/>
    <m/>
    <n v="29907"/>
    <m/>
    <m/>
    <m/>
    <m/>
    <m/>
    <n v="-804"/>
    <m/>
    <n v="1116"/>
    <m/>
    <n v="0"/>
    <n v="0"/>
    <n v="2870345"/>
    <n v="5609"/>
    <n v="2694855"/>
    <n v="898880"/>
    <n v="648454"/>
    <n v="145462"/>
    <m/>
    <n v="19726"/>
    <m/>
    <m/>
    <m/>
    <m/>
    <m/>
    <m/>
    <m/>
    <m/>
    <m/>
    <m/>
    <m/>
    <m/>
    <m/>
    <m/>
    <m/>
    <m/>
    <m/>
    <m/>
    <m/>
    <m/>
    <m/>
    <m/>
    <m/>
    <m/>
    <m/>
    <m/>
    <m/>
    <m/>
    <m/>
    <m/>
    <m/>
    <m/>
    <n v="3149955"/>
    <m/>
    <n v="77505"/>
    <m/>
    <n v="-494585"/>
    <m/>
    <n v="2814140"/>
    <m/>
    <m/>
    <m/>
    <m/>
    <m/>
    <n v="212238"/>
    <m/>
    <m/>
    <m/>
    <m/>
    <m/>
    <m/>
    <m/>
    <m/>
    <m/>
    <m/>
    <m/>
    <m/>
    <m/>
    <m/>
    <m/>
    <n v="-2"/>
    <m/>
    <n v="5472301"/>
    <n v="1577662"/>
    <n v="7653547"/>
    <n v="168074"/>
    <n v="5747954"/>
    <m/>
    <m/>
    <m/>
    <m/>
    <m/>
    <m/>
    <m/>
    <m/>
    <n v="49777"/>
    <m/>
    <n v="627247"/>
    <n v="4288"/>
    <n v="586868"/>
    <n v="110499"/>
    <n v="236281"/>
    <n v="82620"/>
    <m/>
    <n v="24629"/>
    <n v="264945"/>
    <n v="383653"/>
    <n v="165062"/>
    <n v="970744"/>
    <n v="86095"/>
    <n v="134438"/>
    <m/>
    <n v="3288339"/>
    <n v="152439"/>
    <n v="1198348"/>
    <n v="111208"/>
    <n v="147044"/>
    <n v="19608"/>
    <m/>
    <n v="311424"/>
    <n v="176156"/>
    <m/>
    <n v="1296333"/>
    <n v="363479"/>
    <n v="270246"/>
    <m/>
    <n v="2106214"/>
    <n v="1487776"/>
    <n v="100080"/>
    <m/>
    <n v="518358"/>
    <n v="2106214"/>
    <m/>
    <m/>
    <n v="-1063459"/>
    <m/>
    <n v="0"/>
    <n v="3583050"/>
    <n v="1103704"/>
    <n v="880816"/>
    <n v="5567570"/>
    <n v="-4271237"/>
    <m/>
    <m/>
    <m/>
    <m/>
    <m/>
    <s v="0.00"/>
    <n v="0"/>
    <n v="7544"/>
    <n v="0"/>
    <n v="2455"/>
    <n v="35697"/>
    <n v="76461"/>
    <n v="0"/>
    <n v="0"/>
    <n v="3909"/>
    <m/>
    <m/>
    <n v="12992"/>
    <n v="5982"/>
    <n v="20230"/>
    <n v="2705"/>
    <n v="4552"/>
    <m/>
    <n v="14077"/>
    <n v="186604"/>
    <n v="0"/>
    <n v="0"/>
    <n v="1064"/>
    <n v="12764"/>
    <n v="0"/>
    <n v="0"/>
    <n v="13828"/>
    <n v="540278"/>
    <n v="0"/>
    <n v="150036"/>
    <n v="1382153"/>
    <n v="1762985"/>
    <n v="0"/>
    <n v="0"/>
    <n v="131748"/>
    <m/>
    <m/>
    <n v="270887"/>
    <n v="113623"/>
    <n v="462262"/>
    <n v="69064"/>
    <n v="97596"/>
    <m/>
    <n v="491669"/>
    <n v="5472301"/>
    <n v="0"/>
    <n v="0"/>
    <n v="60192"/>
    <n v="402523"/>
    <n v="0"/>
    <n v="0"/>
    <n v="462715"/>
    <m/>
    <x v="0"/>
    <x v="0"/>
    <m/>
    <m/>
    <m/>
    <m/>
    <x v="0"/>
    <x v="0"/>
    <m/>
    <m/>
    <m/>
    <n v="134"/>
    <n v="161"/>
    <n v="118"/>
    <n v="77"/>
    <n v="96"/>
    <n v="67"/>
    <n v="47"/>
    <n v="59"/>
    <n v="41"/>
    <n v="1"/>
    <n v="0"/>
    <n v="0"/>
    <n v="0"/>
    <n v="1"/>
    <n v="0"/>
    <n v="1"/>
    <n v="0"/>
    <n v="0"/>
    <n v="0"/>
    <n v="0"/>
    <n v="0"/>
    <n v="0"/>
    <n v="0"/>
    <n v="0"/>
    <n v="1"/>
    <n v="0"/>
    <n v="0"/>
    <n v="0"/>
    <n v="0"/>
  </r>
  <r>
    <n v="206190321"/>
    <x v="307"/>
    <d v="2023-09-01T00:00:00"/>
    <d v="2024-08-31T00:00:00"/>
    <n v="366"/>
    <s v="In Process"/>
    <x v="0"/>
    <x v="17"/>
    <x v="0"/>
    <x v="0"/>
    <s v="11 - Los Angeles"/>
    <x v="30"/>
    <s v="818-240-4300"/>
    <s v="409 GLENOAKS BLVD"/>
    <s v="GLENDALE"/>
    <s v="91202"/>
    <s v="ZZT18640G"/>
    <s v="ISELA CABRAL"/>
    <s v="No"/>
    <m/>
    <n v="99"/>
    <n v="99"/>
    <x v="2"/>
    <n v="36234"/>
    <n v="29156"/>
    <n v="80.47"/>
    <n v="164"/>
    <n v="148"/>
    <n v="2840"/>
    <n v="859"/>
    <n v="824"/>
    <n v="19900"/>
    <m/>
    <m/>
    <n v="297"/>
    <n v="4436"/>
    <x v="0"/>
    <n v="29156"/>
    <m/>
    <m/>
    <m/>
    <m/>
    <m/>
    <m/>
    <m/>
    <m/>
    <n v="6196384"/>
    <n v="1602921"/>
    <n v="-491396"/>
    <n v="20009"/>
    <n v="8310710"/>
    <n v="10553940"/>
    <n v="-2243230"/>
    <m/>
    <m/>
    <m/>
    <n v="-2243230"/>
    <n v="611995"/>
    <n v="185595"/>
    <n v="179513"/>
    <n v="4221989"/>
    <m/>
    <m/>
    <n v="64455"/>
    <n v="932837"/>
    <n v="6196384"/>
    <m/>
    <m/>
    <m/>
    <m/>
    <m/>
    <m/>
    <m/>
    <m/>
    <n v="1345544"/>
    <m/>
    <n v="159368"/>
    <m/>
    <n v="3199"/>
    <m/>
    <n v="90850"/>
    <m/>
    <m/>
    <m/>
    <m/>
    <m/>
    <n v="400"/>
    <m/>
    <n v="3560"/>
    <m/>
    <n v="108870"/>
    <n v="0"/>
    <n v="696625"/>
    <n v="0"/>
    <n v="648070"/>
    <n v="23558"/>
    <n v="89362"/>
    <n v="21369"/>
    <m/>
    <n v="15067"/>
    <m/>
    <m/>
    <m/>
    <m/>
    <m/>
    <m/>
    <m/>
    <m/>
    <m/>
    <m/>
    <m/>
    <m/>
    <m/>
    <m/>
    <m/>
    <m/>
    <m/>
    <m/>
    <m/>
    <m/>
    <m/>
    <m/>
    <m/>
    <m/>
    <m/>
    <m/>
    <m/>
    <m/>
    <m/>
    <m/>
    <m/>
    <m/>
    <n v="-783087"/>
    <m/>
    <n v="-81522"/>
    <m/>
    <n v="1491"/>
    <m/>
    <n v="311343"/>
    <m/>
    <m/>
    <m/>
    <m/>
    <m/>
    <n v="60379"/>
    <m/>
    <m/>
    <m/>
    <m/>
    <m/>
    <m/>
    <m/>
    <m/>
    <m/>
    <m/>
    <m/>
    <m/>
    <m/>
    <m/>
    <m/>
    <m/>
    <m/>
    <n v="4809014"/>
    <n v="795200"/>
    <n v="4949726"/>
    <n v="134922"/>
    <n v="4502132"/>
    <m/>
    <m/>
    <m/>
    <m/>
    <m/>
    <m/>
    <m/>
    <m/>
    <n v="21286"/>
    <m/>
    <n v="298662"/>
    <m/>
    <n v="273288"/>
    <n v="11712"/>
    <n v="51162"/>
    <n v="10499"/>
    <m/>
    <n v="15300"/>
    <n v="345313"/>
    <n v="318266"/>
    <n v="71569"/>
    <n v="611710"/>
    <n v="61428"/>
    <n v="173920"/>
    <n v="48721"/>
    <n v="2805784"/>
    <n v="168479"/>
    <n v="636174"/>
    <n v="15631"/>
    <n v="32973"/>
    <m/>
    <m/>
    <n v="79931"/>
    <n v="1584346"/>
    <m/>
    <n v="48704"/>
    <n v="35275"/>
    <m/>
    <n v="1474228"/>
    <n v="3142553"/>
    <n v="2930713"/>
    <m/>
    <m/>
    <n v="211840"/>
    <n v="3142553"/>
    <m/>
    <m/>
    <n v="516489"/>
    <m/>
    <n v="0"/>
    <m/>
    <n v="6755"/>
    <n v="49506"/>
    <n v="56261"/>
    <n v="-7557"/>
    <m/>
    <m/>
    <m/>
    <m/>
    <m/>
    <s v="0.08"/>
    <n v="234457.04"/>
    <n v="1597"/>
    <n v="0"/>
    <n v="2503"/>
    <n v="25098"/>
    <n v="60353"/>
    <n v="0"/>
    <n v="0"/>
    <n v="4610"/>
    <m/>
    <n v="2223"/>
    <n v="13317"/>
    <n v="2443"/>
    <n v="19151"/>
    <n v="1729"/>
    <n v="5638"/>
    <n v="846"/>
    <n v="12815"/>
    <n v="152323"/>
    <n v="0"/>
    <n v="40"/>
    <n v="2431"/>
    <n v="12015"/>
    <n v="0"/>
    <n v="0"/>
    <n v="14486"/>
    <n v="132805"/>
    <n v="0"/>
    <n v="144743"/>
    <n v="1096016"/>
    <n v="1592099"/>
    <n v="0"/>
    <n v="0"/>
    <n v="276530"/>
    <m/>
    <n v="79016"/>
    <n v="247431"/>
    <n v="42720"/>
    <n v="381866"/>
    <n v="46207"/>
    <n v="146204"/>
    <n v="42216"/>
    <n v="581161"/>
    <n v="4809014"/>
    <n v="0"/>
    <n v="3960"/>
    <n v="197387"/>
    <n v="370661"/>
    <n v="0"/>
    <n v="0"/>
    <n v="572008"/>
    <m/>
    <x v="0"/>
    <x v="0"/>
    <m/>
    <m/>
    <m/>
    <m/>
    <x v="0"/>
    <x v="0"/>
    <m/>
    <m/>
    <m/>
    <n v="90"/>
    <n v="130"/>
    <n v="60"/>
    <n v="53"/>
    <n v="84"/>
    <n v="45"/>
    <n v="35"/>
    <n v="60"/>
    <n v="31"/>
    <n v="1"/>
    <n v="0"/>
    <n v="0"/>
    <n v="0"/>
    <n v="1"/>
    <n v="0"/>
    <n v="1"/>
    <n v="0"/>
    <n v="0"/>
    <n v="0"/>
    <n v="0"/>
    <n v="0"/>
    <n v="0"/>
    <n v="0"/>
    <n v="0"/>
    <n v="1"/>
    <n v="0"/>
    <n v="0"/>
    <n v="0"/>
    <n v="0"/>
  </r>
  <r>
    <n v="206190322"/>
    <x v="308"/>
    <d v="2024-01-01T00:00:00"/>
    <d v="2024-12-31T00:00:00"/>
    <n v="366"/>
    <s v="In Process"/>
    <x v="0"/>
    <x v="17"/>
    <x v="0"/>
    <x v="0"/>
    <s v="11 - Los Angeles"/>
    <x v="30"/>
    <s v="818-845-8507"/>
    <s v="201 ALLEN AVENUE"/>
    <s v="GLENDALE"/>
    <s v="91201"/>
    <s v="1922482678"/>
    <s v="YOSEF HEDVAT"/>
    <s v="Yes"/>
    <m/>
    <n v="94"/>
    <n v="94"/>
    <x v="2"/>
    <n v="34404"/>
    <n v="30829"/>
    <n v="210.24"/>
    <n v="155"/>
    <n v="164"/>
    <n v="7409"/>
    <n v="364"/>
    <n v="1218"/>
    <n v="19832"/>
    <m/>
    <n v="25"/>
    <n v="19"/>
    <n v="1962"/>
    <x v="0"/>
    <n v="30829"/>
    <m/>
    <m/>
    <m/>
    <m/>
    <m/>
    <m/>
    <m/>
    <m/>
    <n v="9851650"/>
    <n v="2285502"/>
    <n v="-2675650"/>
    <n v="1236"/>
    <n v="14814038"/>
    <n v="13814628"/>
    <n v="999410"/>
    <n v="20984"/>
    <n v="12590"/>
    <m/>
    <n v="1007804"/>
    <n v="2364040"/>
    <n v="154459"/>
    <n v="408148"/>
    <n v="6305938"/>
    <m/>
    <n v="10608"/>
    <n v="4737"/>
    <n v="603720"/>
    <n v="9851650"/>
    <m/>
    <m/>
    <m/>
    <m/>
    <m/>
    <m/>
    <m/>
    <m/>
    <n v="2110555"/>
    <m/>
    <n v="110921"/>
    <m/>
    <n v="7203"/>
    <m/>
    <n v="49004"/>
    <m/>
    <m/>
    <m/>
    <n v="7618"/>
    <m/>
    <n v="90"/>
    <m/>
    <n v="111"/>
    <m/>
    <n v="13596"/>
    <n v="870"/>
    <n v="860502"/>
    <n v="0"/>
    <n v="509866"/>
    <n v="220549"/>
    <n v="656401"/>
    <n v="11771"/>
    <m/>
    <n v="11947"/>
    <m/>
    <m/>
    <m/>
    <m/>
    <m/>
    <m/>
    <m/>
    <m/>
    <m/>
    <m/>
    <m/>
    <m/>
    <m/>
    <m/>
    <m/>
    <m/>
    <m/>
    <m/>
    <m/>
    <m/>
    <m/>
    <m/>
    <m/>
    <m/>
    <m/>
    <m/>
    <m/>
    <m/>
    <m/>
    <m/>
    <m/>
    <m/>
    <n v="-2415674"/>
    <m/>
    <n v="-153703"/>
    <m/>
    <n v="12438"/>
    <m/>
    <n v="-73648"/>
    <m/>
    <m/>
    <m/>
    <n v="-10570"/>
    <m/>
    <n v="-34493"/>
    <m/>
    <m/>
    <m/>
    <m/>
    <m/>
    <m/>
    <m/>
    <m/>
    <m/>
    <m/>
    <m/>
    <m/>
    <m/>
    <m/>
    <m/>
    <m/>
    <m/>
    <n v="6162025"/>
    <n v="1658892"/>
    <n v="5993711"/>
    <n v="282862"/>
    <n v="4702940"/>
    <m/>
    <m/>
    <m/>
    <m/>
    <m/>
    <m/>
    <m/>
    <m/>
    <n v="13596"/>
    <n v="2670"/>
    <n v="445532"/>
    <m/>
    <n v="277347"/>
    <n v="93938"/>
    <n v="261053"/>
    <n v="12850"/>
    <m/>
    <n v="12187"/>
    <n v="382570"/>
    <n v="287503"/>
    <n v="270275"/>
    <n v="791281"/>
    <n v="219386"/>
    <n v="299340"/>
    <n v="126897"/>
    <n v="4215483"/>
    <n v="161123"/>
    <n v="948542"/>
    <n v="39654"/>
    <n v="29116"/>
    <m/>
    <m/>
    <n v="221345"/>
    <n v="4463264"/>
    <m/>
    <n v="590220"/>
    <n v="909008"/>
    <n v="4697653"/>
    <n v="350000"/>
    <n v="11010145"/>
    <n v="5286514"/>
    <m/>
    <m/>
    <n v="5723631"/>
    <n v="11010145"/>
    <m/>
    <n v="4626024"/>
    <m/>
    <m/>
    <n v="0"/>
    <m/>
    <n v="1074347"/>
    <n v="106812"/>
    <n v="1181159"/>
    <n v="-590939"/>
    <m/>
    <m/>
    <m/>
    <m/>
    <m/>
    <s v="0.23"/>
    <n v="1215898.22"/>
    <n v="2035"/>
    <n v="0"/>
    <n v="5329"/>
    <n v="29833"/>
    <n v="78503"/>
    <n v="0"/>
    <n v="0"/>
    <n v="6443"/>
    <m/>
    <n v="3890"/>
    <n v="12259"/>
    <n v="4338"/>
    <n v="19259"/>
    <n v="5398"/>
    <n v="12349"/>
    <n v="2414"/>
    <n v="28373"/>
    <n v="210423"/>
    <n v="0"/>
    <n v="0"/>
    <n v="0"/>
    <n v="0"/>
    <n v="0"/>
    <n v="0"/>
    <n v="0"/>
    <n v="145155"/>
    <n v="0"/>
    <n v="273664"/>
    <n v="1167659"/>
    <n v="1783712"/>
    <n v="0"/>
    <n v="0"/>
    <n v="257840"/>
    <m/>
    <n v="133577"/>
    <n v="206864"/>
    <n v="80426"/>
    <n v="403592"/>
    <n v="169920"/>
    <n v="238891"/>
    <n v="96318"/>
    <n v="1204407"/>
    <n v="6162025"/>
    <n v="0"/>
    <n v="0"/>
    <n v="0"/>
    <n v="0"/>
    <n v="0"/>
    <n v="0"/>
    <n v="0"/>
    <m/>
    <x v="0"/>
    <x v="0"/>
    <m/>
    <m/>
    <m/>
    <m/>
    <x v="0"/>
    <x v="0"/>
    <m/>
    <m/>
    <m/>
    <n v="137"/>
    <n v="178"/>
    <n v="102"/>
    <n v="83"/>
    <n v="106"/>
    <n v="66"/>
    <n v="54"/>
    <n v="71"/>
    <n v="45"/>
    <n v="1"/>
    <n v="0"/>
    <n v="0"/>
    <n v="0"/>
    <n v="1"/>
    <n v="0"/>
    <n v="1"/>
    <n v="0"/>
    <n v="0"/>
    <n v="0"/>
    <n v="0"/>
    <n v="0"/>
    <n v="0"/>
    <n v="0"/>
    <n v="0"/>
    <n v="1"/>
    <n v="0"/>
    <n v="0"/>
    <n v="0"/>
    <n v="0"/>
  </r>
  <r>
    <n v="206190329"/>
    <x v="309"/>
    <d v="2024-01-01T00:00:00"/>
    <d v="2024-12-31T00:00:00"/>
    <n v="366"/>
    <s v="In Process"/>
    <x v="0"/>
    <x v="17"/>
    <x v="0"/>
    <x v="0"/>
    <s v="11 - Los Angeles"/>
    <x v="26"/>
    <s v="626-967-3874"/>
    <s v="261 WEST BADILLO STREET"/>
    <s v="COVINA"/>
    <s v="91723"/>
    <s v="1992885958"/>
    <s v="LIZET CARILLO"/>
    <s v="Yes"/>
    <m/>
    <n v="99"/>
    <n v="99"/>
    <x v="2"/>
    <n v="36234"/>
    <n v="33613"/>
    <n v="213.54"/>
    <n v="185"/>
    <n v="183"/>
    <n v="3279"/>
    <m/>
    <n v="892"/>
    <n v="25451"/>
    <m/>
    <n v="2600"/>
    <n v="205"/>
    <n v="1186"/>
    <x v="1"/>
    <n v="26189"/>
    <m/>
    <m/>
    <m/>
    <n v="7424"/>
    <m/>
    <m/>
    <m/>
    <m/>
    <n v="14491845"/>
    <n v="5614433"/>
    <n v="6043486"/>
    <n v="84472"/>
    <n v="14147264"/>
    <n v="15154738"/>
    <n v="-1007474"/>
    <n v="-3"/>
    <m/>
    <m/>
    <n v="-1007477"/>
    <n v="1253325"/>
    <m/>
    <n v="359610"/>
    <n v="11252805"/>
    <m/>
    <n v="1146210"/>
    <n v="70725"/>
    <n v="409170"/>
    <n v="9035205"/>
    <m/>
    <m/>
    <m/>
    <n v="5456640"/>
    <m/>
    <m/>
    <m/>
    <m/>
    <n v="3771519"/>
    <m/>
    <m/>
    <m/>
    <n v="52651"/>
    <m/>
    <m/>
    <m/>
    <m/>
    <m/>
    <n v="1785787"/>
    <m/>
    <n v="4476"/>
    <m/>
    <m/>
    <m/>
    <n v="36406"/>
    <n v="0"/>
    <n v="1948831"/>
    <n v="0"/>
    <n v="1840649"/>
    <n v="322865"/>
    <n v="1372998"/>
    <n v="72814"/>
    <m/>
    <n v="19870"/>
    <m/>
    <m/>
    <m/>
    <m/>
    <m/>
    <m/>
    <m/>
    <m/>
    <m/>
    <m/>
    <m/>
    <m/>
    <m/>
    <m/>
    <m/>
    <m/>
    <m/>
    <m/>
    <m/>
    <m/>
    <m/>
    <m/>
    <m/>
    <m/>
    <m/>
    <m/>
    <m/>
    <m/>
    <m/>
    <m/>
    <m/>
    <m/>
    <n v="1850299"/>
    <m/>
    <m/>
    <m/>
    <n v="90908"/>
    <m/>
    <n v="2036121"/>
    <m/>
    <m/>
    <m/>
    <n v="1983593"/>
    <m/>
    <n v="82565"/>
    <m/>
    <m/>
    <m/>
    <m/>
    <m/>
    <m/>
    <m/>
    <m/>
    <m/>
    <m/>
    <m/>
    <m/>
    <m/>
    <m/>
    <m/>
    <m/>
    <m/>
    <n v="6518728"/>
    <n v="1740885"/>
    <n v="6895125"/>
    <n v="349613"/>
    <n v="4827653"/>
    <m/>
    <m/>
    <m/>
    <n v="2973845"/>
    <m/>
    <m/>
    <m/>
    <m/>
    <n v="4126"/>
    <m/>
    <n v="350671"/>
    <m/>
    <n v="333993"/>
    <n v="57291"/>
    <n v="238621"/>
    <n v="37859"/>
    <m/>
    <n v="21632"/>
    <n v="526367"/>
    <n v="339939"/>
    <n v="179914"/>
    <n v="820638"/>
    <n v="80822"/>
    <n v="250385"/>
    <n v="158369"/>
    <n v="3122608"/>
    <n v="8835"/>
    <n v="353694"/>
    <n v="40247"/>
    <n v="21629"/>
    <m/>
    <m/>
    <n v="405600"/>
    <n v="3402026"/>
    <n v="8472"/>
    <n v="177944"/>
    <n v="7710"/>
    <m/>
    <m/>
    <n v="3596152"/>
    <n v="1743222"/>
    <m/>
    <m/>
    <n v="1852930"/>
    <n v="3596152"/>
    <m/>
    <m/>
    <n v="13346"/>
    <m/>
    <n v="0"/>
    <m/>
    <n v="273924"/>
    <n v="558417"/>
    <n v="832341"/>
    <n v="-654397"/>
    <m/>
    <m/>
    <m/>
    <m/>
    <m/>
    <s v="1.41"/>
    <n v="2457943.02"/>
    <n v="2233"/>
    <n v="0"/>
    <n v="13055"/>
    <n v="46045"/>
    <n v="63918"/>
    <n v="12028"/>
    <n v="0"/>
    <n v="6809"/>
    <m/>
    <n v="4373"/>
    <n v="11855"/>
    <n v="5145"/>
    <n v="20466"/>
    <n v="2028"/>
    <n v="9818"/>
    <n v="2759"/>
    <n v="15040"/>
    <n v="215572"/>
    <n v="0"/>
    <n v="2654"/>
    <n v="3216"/>
    <n v="20284"/>
    <n v="0"/>
    <n v="0"/>
    <n v="26154"/>
    <n v="153009"/>
    <n v="0"/>
    <n v="721583"/>
    <n v="1656736"/>
    <n v="1467120"/>
    <n v="440007"/>
    <n v="0"/>
    <n v="300044"/>
    <m/>
    <n v="116856"/>
    <n v="223857"/>
    <n v="88848"/>
    <n v="416999"/>
    <n v="63787"/>
    <n v="192444"/>
    <n v="122361"/>
    <n v="555077"/>
    <n v="6518728"/>
    <n v="0"/>
    <n v="279705"/>
    <n v="225826"/>
    <n v="842031"/>
    <n v="0"/>
    <n v="0"/>
    <n v="1347562"/>
    <m/>
    <x v="0"/>
    <x v="0"/>
    <m/>
    <m/>
    <m/>
    <m/>
    <x v="0"/>
    <x v="0"/>
    <m/>
    <m/>
    <m/>
    <n v="141"/>
    <n v="286"/>
    <n v="65"/>
    <n v="89"/>
    <n v="197"/>
    <n v="36"/>
    <n v="42"/>
    <n v="99"/>
    <n v="18"/>
    <n v="1"/>
    <n v="0"/>
    <n v="0"/>
    <n v="0"/>
    <n v="1"/>
    <n v="0"/>
    <n v="1"/>
    <n v="0"/>
    <n v="0"/>
    <n v="0"/>
    <n v="1"/>
    <n v="0"/>
    <n v="0"/>
    <n v="0"/>
    <n v="0"/>
    <n v="1"/>
    <n v="0"/>
    <n v="0"/>
    <n v="0"/>
    <n v="0"/>
  </r>
  <r>
    <n v="206190331"/>
    <x v="310"/>
    <d v="2024-01-01T00:00:00"/>
    <d v="2024-12-31T00:00:00"/>
    <n v="366"/>
    <s v="In Process"/>
    <x v="0"/>
    <x v="17"/>
    <x v="0"/>
    <x v="0"/>
    <s v="11 - Los Angeles"/>
    <x v="39"/>
    <s v="562-864-2541"/>
    <s v="10625 LEFFINGWELL RD"/>
    <s v="NORWALK"/>
    <s v="90650"/>
    <s v="1083703573"/>
    <s v="KYLE DARBY"/>
    <s v="Yes"/>
    <m/>
    <n v="99"/>
    <n v="99"/>
    <x v="2"/>
    <n v="36234"/>
    <n v="33998"/>
    <n v="221.56"/>
    <n v="192"/>
    <n v="201"/>
    <n v="5477"/>
    <m/>
    <n v="1681"/>
    <n v="21859"/>
    <m/>
    <n v="1715"/>
    <n v="115"/>
    <n v="3151"/>
    <x v="1"/>
    <n v="24365"/>
    <m/>
    <m/>
    <m/>
    <n v="9633"/>
    <m/>
    <m/>
    <m/>
    <m/>
    <n v="13664606"/>
    <n v="4568907"/>
    <n v="-2213541"/>
    <n v="11662"/>
    <n v="20458716"/>
    <n v="19861305"/>
    <n v="597411"/>
    <n v="2"/>
    <n v="18590"/>
    <m/>
    <n v="578823"/>
    <n v="1804161"/>
    <m/>
    <n v="701293"/>
    <n v="9601504"/>
    <m/>
    <n v="567128"/>
    <n v="34878"/>
    <n v="955642"/>
    <n v="7389469"/>
    <m/>
    <m/>
    <m/>
    <n v="6275137"/>
    <m/>
    <m/>
    <m/>
    <m/>
    <n v="697063"/>
    <m/>
    <m/>
    <m/>
    <n v="225905"/>
    <m/>
    <n v="2937578"/>
    <m/>
    <m/>
    <m/>
    <n v="230475"/>
    <m/>
    <n v="54431"/>
    <m/>
    <n v="423455"/>
    <m/>
    <n v="369638"/>
    <n v="172896"/>
    <n v="1721265"/>
    <n v="0"/>
    <n v="1420188"/>
    <n v="123217"/>
    <n v="536303"/>
    <n v="149519"/>
    <m/>
    <n v="75881"/>
    <m/>
    <m/>
    <m/>
    <m/>
    <m/>
    <m/>
    <m/>
    <m/>
    <m/>
    <m/>
    <m/>
    <m/>
    <m/>
    <m/>
    <m/>
    <m/>
    <m/>
    <m/>
    <m/>
    <m/>
    <m/>
    <m/>
    <m/>
    <m/>
    <m/>
    <m/>
    <m/>
    <m/>
    <m/>
    <m/>
    <m/>
    <m/>
    <n v="-13504872"/>
    <m/>
    <m/>
    <m/>
    <n v="669679"/>
    <m/>
    <n v="9190398"/>
    <m/>
    <m/>
    <m/>
    <n v="534873"/>
    <m/>
    <n v="896381"/>
    <m/>
    <m/>
    <m/>
    <m/>
    <m/>
    <m/>
    <m/>
    <m/>
    <m/>
    <m/>
    <m/>
    <m/>
    <m/>
    <m/>
    <m/>
    <m/>
    <m/>
    <n v="9321338"/>
    <n v="2296419"/>
    <n v="8243548"/>
    <n v="241966"/>
    <n v="4748208"/>
    <m/>
    <m/>
    <m/>
    <n v="4091197"/>
    <m/>
    <m/>
    <m/>
    <m/>
    <n v="115390"/>
    <n v="92630"/>
    <n v="663745"/>
    <m/>
    <n v="471170"/>
    <n v="75936"/>
    <n v="335621"/>
    <n v="98985"/>
    <m/>
    <n v="38142"/>
    <n v="506504"/>
    <n v="267900"/>
    <n v="197107"/>
    <n v="921145"/>
    <n v="156696"/>
    <n v="189144"/>
    <n v="261484"/>
    <n v="3749973"/>
    <n v="265017"/>
    <n v="2132668"/>
    <n v="250906"/>
    <n v="28106"/>
    <m/>
    <m/>
    <n v="203631"/>
    <n v="5039841"/>
    <m/>
    <n v="83968"/>
    <m/>
    <n v="14203320"/>
    <m/>
    <n v="19327129"/>
    <n v="2039935"/>
    <m/>
    <n v="17558577"/>
    <n v="-271383"/>
    <n v="19327129"/>
    <m/>
    <m/>
    <m/>
    <n v="2460127"/>
    <n v="0"/>
    <m/>
    <n v="27444"/>
    <n v="61258"/>
    <n v="88702"/>
    <n v="-4734"/>
    <m/>
    <n v="14523454"/>
    <m/>
    <n v="17558577"/>
    <m/>
    <s v="0.00"/>
    <n v="0"/>
    <n v="1964"/>
    <n v="0"/>
    <n v="14735"/>
    <n v="51853"/>
    <n v="76617"/>
    <n v="16516"/>
    <n v="0"/>
    <n v="6717"/>
    <n v="19379"/>
    <n v="3806"/>
    <m/>
    <m/>
    <n v="18409"/>
    <n v="5128"/>
    <n v="6721"/>
    <n v="4830"/>
    <n v="22016"/>
    <n v="248691"/>
    <n v="0"/>
    <n v="0"/>
    <n v="0"/>
    <n v="0"/>
    <n v="0"/>
    <n v="0"/>
    <n v="0"/>
    <n v="214864"/>
    <n v="0"/>
    <n v="902323"/>
    <n v="2211537"/>
    <n v="2191485"/>
    <n v="651324"/>
    <n v="0"/>
    <n v="324893"/>
    <n v="970468"/>
    <n v="113815"/>
    <m/>
    <m/>
    <n v="412007"/>
    <n v="117575"/>
    <n v="140256"/>
    <n v="218262"/>
    <n v="852529"/>
    <n v="9321338"/>
    <n v="0"/>
    <n v="0"/>
    <n v="0"/>
    <n v="0"/>
    <n v="0"/>
    <n v="0"/>
    <n v="0"/>
    <m/>
    <x v="0"/>
    <x v="0"/>
    <m/>
    <m/>
    <n v="19379"/>
    <m/>
    <x v="0"/>
    <x v="0"/>
    <m/>
    <m/>
    <n v="970468"/>
    <n v="211"/>
    <n v="272"/>
    <n v="162"/>
    <n v="170"/>
    <n v="220"/>
    <n v="132"/>
    <n v="59"/>
    <n v="79"/>
    <n v="48"/>
    <n v="1"/>
    <n v="0"/>
    <n v="0"/>
    <n v="0"/>
    <n v="1"/>
    <n v="0"/>
    <n v="1"/>
    <n v="0"/>
    <n v="0"/>
    <n v="0"/>
    <n v="1"/>
    <n v="0"/>
    <n v="0"/>
    <n v="0"/>
    <n v="0"/>
    <n v="1"/>
    <n v="0"/>
    <n v="0"/>
    <n v="0"/>
    <n v="0"/>
  </r>
  <r>
    <n v="206190334"/>
    <x v="311"/>
    <d v="2024-01-01T00:00:00"/>
    <d v="2024-12-31T00:00:00"/>
    <n v="366"/>
    <s v="In Process"/>
    <x v="0"/>
    <x v="17"/>
    <x v="0"/>
    <x v="0"/>
    <s v="11 - Los Angeles"/>
    <x v="27"/>
    <s v="562-428-4681"/>
    <s v="260 E MARKET ST"/>
    <s v="LONG BEACH"/>
    <s v="90805"/>
    <s v="1942389531"/>
    <s v="CHRISTINA LOPEZ"/>
    <s v="No"/>
    <m/>
    <n v="120"/>
    <n v="120"/>
    <x v="0"/>
    <n v="43920"/>
    <n v="40259"/>
    <n v="220.72"/>
    <n v="142"/>
    <n v="174"/>
    <n v="2945"/>
    <n v="275"/>
    <n v="2130"/>
    <n v="30827"/>
    <m/>
    <n v="1489"/>
    <n v="67"/>
    <n v="2526"/>
    <x v="0"/>
    <n v="40259"/>
    <m/>
    <m/>
    <m/>
    <m/>
    <m/>
    <m/>
    <m/>
    <m/>
    <n v="13969873"/>
    <n v="1671775"/>
    <n v="1203508"/>
    <n v="23701"/>
    <n v="14461841"/>
    <n v="15719720"/>
    <n v="-1257879"/>
    <n v="2802148"/>
    <m/>
    <m/>
    <n v="1544269"/>
    <n v="1021915"/>
    <n v="95425"/>
    <n v="739110"/>
    <n v="10696969"/>
    <m/>
    <n v="516683"/>
    <n v="23249"/>
    <n v="876522"/>
    <n v="13969873"/>
    <m/>
    <m/>
    <m/>
    <m/>
    <m/>
    <m/>
    <m/>
    <m/>
    <n v="1185714"/>
    <m/>
    <m/>
    <m/>
    <n v="43098"/>
    <m/>
    <n v="64372"/>
    <m/>
    <m/>
    <m/>
    <n v="373848"/>
    <m/>
    <n v="503"/>
    <m/>
    <n v="4240"/>
    <m/>
    <n v="54966"/>
    <n v="1208"/>
    <n v="667890"/>
    <n v="1341"/>
    <n v="645705"/>
    <n v="126240"/>
    <n v="152356"/>
    <n v="10024"/>
    <m/>
    <n v="12045"/>
    <m/>
    <m/>
    <m/>
    <m/>
    <m/>
    <m/>
    <m/>
    <m/>
    <m/>
    <m/>
    <m/>
    <m/>
    <m/>
    <m/>
    <m/>
    <m/>
    <m/>
    <m/>
    <m/>
    <m/>
    <m/>
    <m/>
    <m/>
    <m/>
    <m/>
    <m/>
    <m/>
    <m/>
    <n v="4179"/>
    <m/>
    <m/>
    <m/>
    <n v="-431243"/>
    <m/>
    <m/>
    <m/>
    <n v="43266"/>
    <m/>
    <n v="1464066"/>
    <m/>
    <m/>
    <m/>
    <n v="-4214"/>
    <m/>
    <n v="127454"/>
    <m/>
    <m/>
    <m/>
    <m/>
    <m/>
    <m/>
    <m/>
    <m/>
    <m/>
    <m/>
    <m/>
    <m/>
    <m/>
    <m/>
    <m/>
    <m/>
    <m/>
    <n v="6964737"/>
    <n v="1273299"/>
    <n v="7481684"/>
    <n v="197117"/>
    <n v="6276236"/>
    <m/>
    <m/>
    <m/>
    <m/>
    <m/>
    <m/>
    <m/>
    <m/>
    <n v="27990"/>
    <m/>
    <n v="408808"/>
    <m/>
    <n v="318549"/>
    <n v="65802"/>
    <n v="142756"/>
    <n v="9433"/>
    <m/>
    <n v="13205"/>
    <n v="479398"/>
    <n v="383038"/>
    <n v="247405"/>
    <n v="827401"/>
    <n v="126369"/>
    <n v="194896"/>
    <n v="99781"/>
    <n v="4359754"/>
    <n v="674100"/>
    <n v="559695"/>
    <n v="54156"/>
    <n v="53374"/>
    <m/>
    <n v="159142"/>
    <n v="238432"/>
    <n v="1664730"/>
    <m/>
    <n v="1593469"/>
    <n v="29099"/>
    <n v="4162792"/>
    <n v="6470962"/>
    <n v="13921052"/>
    <n v="10366934"/>
    <m/>
    <n v="2523579"/>
    <n v="1030539"/>
    <n v="13921052"/>
    <m/>
    <n v="4162695"/>
    <n v="6536123"/>
    <m/>
    <n v="0"/>
    <m/>
    <n v="2926557"/>
    <n v="728251"/>
    <n v="3654808"/>
    <n v="-2061339"/>
    <m/>
    <n v="2026473"/>
    <m/>
    <n v="2898970"/>
    <n v="-375391"/>
    <s v="0.03"/>
    <n v="311008.01999999996"/>
    <n v="2027"/>
    <n v="0"/>
    <n v="9723"/>
    <n v="36282"/>
    <n v="98987"/>
    <n v="0"/>
    <n v="0"/>
    <n v="9036"/>
    <m/>
    <n v="4765"/>
    <m/>
    <m/>
    <n v="20394"/>
    <n v="3287"/>
    <n v="8059"/>
    <n v="1760"/>
    <n v="23573"/>
    <n v="217893"/>
    <n v="0"/>
    <n v="0"/>
    <n v="0"/>
    <n v="0"/>
    <n v="0"/>
    <n v="0"/>
    <n v="0"/>
    <n v="174521"/>
    <n v="0"/>
    <n v="554505"/>
    <n v="1399283"/>
    <n v="2436937"/>
    <n v="0"/>
    <n v="0"/>
    <n v="472075"/>
    <m/>
    <n v="115215"/>
    <m/>
    <m/>
    <n v="432014"/>
    <n v="96828"/>
    <n v="153112"/>
    <n v="84483"/>
    <n v="1045764"/>
    <n v="6964737"/>
    <n v="0"/>
    <n v="0"/>
    <n v="0"/>
    <n v="0"/>
    <n v="0"/>
    <n v="0"/>
    <n v="0"/>
    <m/>
    <x v="0"/>
    <x v="0"/>
    <m/>
    <m/>
    <m/>
    <m/>
    <x v="0"/>
    <x v="0"/>
    <m/>
    <m/>
    <m/>
    <n v="165"/>
    <n v="243"/>
    <n v="114"/>
    <n v="123"/>
    <n v="179"/>
    <n v="84"/>
    <n v="77"/>
    <n v="105"/>
    <n v="57"/>
    <n v="1"/>
    <n v="0"/>
    <n v="0"/>
    <n v="0"/>
    <n v="0"/>
    <n v="1"/>
    <n v="1"/>
    <n v="0"/>
    <n v="0"/>
    <n v="0"/>
    <n v="0"/>
    <n v="0"/>
    <n v="0"/>
    <n v="0"/>
    <n v="0"/>
    <n v="1"/>
    <n v="0"/>
    <n v="0"/>
    <n v="0"/>
    <n v="0"/>
  </r>
  <r>
    <n v="206190335"/>
    <x v="312"/>
    <d v="2024-01-01T00:00:00"/>
    <d v="2024-12-31T00:00:00"/>
    <n v="366"/>
    <s v="In Process"/>
    <x v="0"/>
    <x v="17"/>
    <x v="0"/>
    <x v="0"/>
    <s v="11 - Los Angeles"/>
    <x v="29"/>
    <s v="818-763-8247"/>
    <s v="10830 OXNARD STREET"/>
    <s v="NORTH HOLLYWOOD"/>
    <s v="91606"/>
    <s v="1992382907"/>
    <s v="ALBERT DUANE ESQUER"/>
    <s v="Yes"/>
    <m/>
    <n v="49"/>
    <n v="49"/>
    <x v="1"/>
    <n v="17934"/>
    <n v="15992"/>
    <n v="202.71"/>
    <n v="229"/>
    <n v="260"/>
    <n v="5876"/>
    <n v="270"/>
    <n v="514"/>
    <n v="9162"/>
    <m/>
    <n v="58"/>
    <n v="31"/>
    <n v="81"/>
    <x v="0"/>
    <n v="15992"/>
    <m/>
    <m/>
    <m/>
    <m/>
    <m/>
    <m/>
    <m/>
    <m/>
    <n v="6356309"/>
    <n v="6540287"/>
    <n v="3686243"/>
    <n v="63576"/>
    <n v="9273929"/>
    <n v="7711146"/>
    <n v="1562783"/>
    <n v="825368"/>
    <m/>
    <m/>
    <n v="2388151"/>
    <n v="2335025"/>
    <n v="109733"/>
    <n v="215880"/>
    <n v="3641975"/>
    <m/>
    <n v="23572"/>
    <n v="10675"/>
    <n v="19449"/>
    <n v="6356309"/>
    <m/>
    <m/>
    <m/>
    <m/>
    <m/>
    <m/>
    <m/>
    <m/>
    <n v="6133950"/>
    <m/>
    <n v="245708"/>
    <m/>
    <n v="14012"/>
    <m/>
    <n v="90508"/>
    <m/>
    <m/>
    <m/>
    <n v="52781"/>
    <m/>
    <n v="2560"/>
    <m/>
    <n v="768"/>
    <m/>
    <n v="1334"/>
    <n v="10896"/>
    <n v="2913900"/>
    <n v="0"/>
    <n v="2991850"/>
    <n v="255800"/>
    <n v="311075"/>
    <n v="23141"/>
    <m/>
    <n v="32291"/>
    <m/>
    <m/>
    <m/>
    <m/>
    <m/>
    <m/>
    <m/>
    <m/>
    <m/>
    <m/>
    <m/>
    <m/>
    <m/>
    <m/>
    <m/>
    <m/>
    <m/>
    <m/>
    <m/>
    <m/>
    <m/>
    <m/>
    <m/>
    <m/>
    <m/>
    <m/>
    <m/>
    <m/>
    <m/>
    <m/>
    <m/>
    <m/>
    <n v="2722458"/>
    <m/>
    <n v="214047"/>
    <m/>
    <n v="-55753"/>
    <m/>
    <n v="765488"/>
    <m/>
    <m/>
    <m/>
    <n v="45980"/>
    <m/>
    <n v="-5977"/>
    <m/>
    <m/>
    <m/>
    <m/>
    <m/>
    <m/>
    <m/>
    <m/>
    <m/>
    <m/>
    <m/>
    <m/>
    <m/>
    <m/>
    <m/>
    <m/>
    <m/>
    <n v="4247660"/>
    <n v="776833"/>
    <n v="2686653"/>
    <n v="25110"/>
    <n v="2863394"/>
    <m/>
    <m/>
    <m/>
    <m/>
    <m/>
    <m/>
    <m/>
    <m/>
    <n v="6337"/>
    <n v="11625"/>
    <n v="146941"/>
    <m/>
    <n v="316962"/>
    <n v="37854"/>
    <n v="200924"/>
    <n v="30146"/>
    <m/>
    <n v="42404"/>
    <n v="288964"/>
    <n v="157862"/>
    <n v="65242"/>
    <n v="584551"/>
    <n v="121894"/>
    <n v="116437"/>
    <n v="115839"/>
    <n v="2259820"/>
    <n v="19411"/>
    <n v="463222"/>
    <m/>
    <m/>
    <m/>
    <n v="125214"/>
    <n v="-263897"/>
    <n v="603184"/>
    <m/>
    <n v="503495"/>
    <m/>
    <n v="2106226"/>
    <m/>
    <n v="3212905"/>
    <n v="871722"/>
    <m/>
    <m/>
    <n v="2341183"/>
    <n v="3212905"/>
    <m/>
    <m/>
    <m/>
    <m/>
    <n v="0"/>
    <m/>
    <n v="469015"/>
    <n v="143165"/>
    <n v="612180"/>
    <n v="-108685"/>
    <m/>
    <m/>
    <m/>
    <m/>
    <m/>
    <s v="0.05"/>
    <n v="43586.100000000006"/>
    <n v="2135"/>
    <n v="0"/>
    <n v="5135"/>
    <n v="19568"/>
    <n v="44610"/>
    <n v="0"/>
    <n v="0"/>
    <n v="3954"/>
    <n v="8356"/>
    <n v="1250"/>
    <n v="6686"/>
    <n v="2130"/>
    <n v="13208"/>
    <n v="3240"/>
    <n v="3986"/>
    <n v="2075"/>
    <n v="15049"/>
    <n v="131382"/>
    <n v="0"/>
    <n v="0"/>
    <n v="43"/>
    <n v="0"/>
    <n v="0"/>
    <n v="0"/>
    <n v="43"/>
    <n v="176741"/>
    <n v="0"/>
    <n v="265671"/>
    <n v="755739"/>
    <n v="956699"/>
    <n v="0"/>
    <n v="0"/>
    <n v="147316"/>
    <n v="381976"/>
    <n v="37097"/>
    <n v="116715"/>
    <n v="37205"/>
    <n v="302335"/>
    <n v="104970"/>
    <n v="93196"/>
    <n v="97533"/>
    <n v="774467"/>
    <n v="4247660"/>
    <n v="0"/>
    <n v="0"/>
    <n v="2000"/>
    <n v="0"/>
    <n v="0"/>
    <n v="0"/>
    <n v="2000"/>
    <m/>
    <x v="0"/>
    <x v="0"/>
    <m/>
    <m/>
    <n v="8356"/>
    <m/>
    <x v="0"/>
    <x v="0"/>
    <m/>
    <m/>
    <n v="381976"/>
    <n v="100"/>
    <n v="136"/>
    <n v="77"/>
    <n v="70"/>
    <n v="100"/>
    <n v="52"/>
    <n v="41"/>
    <n v="56"/>
    <n v="32"/>
    <n v="1"/>
    <n v="0"/>
    <n v="0"/>
    <n v="1"/>
    <n v="0"/>
    <n v="0"/>
    <n v="1"/>
    <n v="0"/>
    <n v="0"/>
    <n v="0"/>
    <n v="0"/>
    <n v="0"/>
    <n v="0"/>
    <n v="0"/>
    <n v="0"/>
    <n v="1"/>
    <n v="0"/>
    <n v="0"/>
    <n v="0"/>
    <n v="0"/>
  </r>
  <r>
    <n v="206190337"/>
    <x v="313"/>
    <d v="2024-01-01T00:00:00"/>
    <d v="2024-12-31T00:00:00"/>
    <n v="366"/>
    <s v="In Process"/>
    <x v="0"/>
    <x v="17"/>
    <x v="2"/>
    <x v="0"/>
    <s v="11 - Los Angeles"/>
    <x v="26"/>
    <s v="626-962-3274"/>
    <s v="1758 NORTH BIG DALTON AVENUE"/>
    <s v="BALDWIN PARK"/>
    <s v="91706"/>
    <s v="1689655045"/>
    <s v="ARMANDO GUTIERREZ"/>
    <s v="Yes"/>
    <m/>
    <n v="155"/>
    <n v="155"/>
    <x v="0"/>
    <n v="56730"/>
    <n v="36106"/>
    <n v="63.65"/>
    <n v="72"/>
    <n v="75"/>
    <m/>
    <m/>
    <n v="1287"/>
    <n v="34766"/>
    <m/>
    <m/>
    <n v="53"/>
    <m/>
    <x v="5"/>
    <m/>
    <m/>
    <m/>
    <n v="36106"/>
    <m/>
    <m/>
    <m/>
    <m/>
    <m/>
    <n v="8148205"/>
    <n v="125410"/>
    <n v="-6283282"/>
    <n v="20439"/>
    <n v="14577336"/>
    <n v="12852384"/>
    <n v="1724952"/>
    <n v="384510"/>
    <m/>
    <m/>
    <n v="2109462"/>
    <m/>
    <m/>
    <n v="289914"/>
    <n v="7835956"/>
    <m/>
    <m/>
    <n v="22335"/>
    <m/>
    <m/>
    <m/>
    <m/>
    <n v="8148205"/>
    <m/>
    <m/>
    <m/>
    <m/>
    <m/>
    <m/>
    <m/>
    <m/>
    <m/>
    <n v="15620"/>
    <m/>
    <n v="109540"/>
    <m/>
    <m/>
    <m/>
    <m/>
    <m/>
    <n v="250"/>
    <m/>
    <m/>
    <m/>
    <n v="84428"/>
    <n v="0"/>
    <n v="0"/>
    <n v="0"/>
    <n v="0"/>
    <n v="0"/>
    <n v="3034"/>
    <n v="28887"/>
    <m/>
    <n v="9061"/>
    <m/>
    <m/>
    <m/>
    <m/>
    <m/>
    <m/>
    <m/>
    <m/>
    <m/>
    <m/>
    <m/>
    <m/>
    <m/>
    <m/>
    <m/>
    <m/>
    <m/>
    <m/>
    <m/>
    <m/>
    <m/>
    <m/>
    <n v="98093"/>
    <m/>
    <m/>
    <m/>
    <m/>
    <m/>
    <n v="250"/>
    <m/>
    <m/>
    <m/>
    <m/>
    <m/>
    <m/>
    <m/>
    <n v="-200473"/>
    <m/>
    <n v="-6699861"/>
    <m/>
    <m/>
    <m/>
    <m/>
    <m/>
    <m/>
    <m/>
    <m/>
    <m/>
    <m/>
    <m/>
    <m/>
    <m/>
    <n v="518709"/>
    <m/>
    <m/>
    <m/>
    <m/>
    <m/>
    <m/>
    <m/>
    <m/>
    <m/>
    <n v="5636455"/>
    <n v="1561534"/>
    <n v="5654395"/>
    <n v="362954"/>
    <m/>
    <m/>
    <m/>
    <n v="5309255"/>
    <m/>
    <m/>
    <m/>
    <m/>
    <m/>
    <m/>
    <m/>
    <m/>
    <m/>
    <m/>
    <m/>
    <n v="1617"/>
    <n v="14509"/>
    <m/>
    <n v="47261"/>
    <n v="458924"/>
    <n v="374593"/>
    <n v="410358"/>
    <n v="958606"/>
    <n v="246421"/>
    <n v="111197"/>
    <n v="93651"/>
    <n v="3368729"/>
    <n v="192770"/>
    <n v="1117548"/>
    <n v="83383"/>
    <n v="63562"/>
    <m/>
    <m/>
    <m/>
    <n v="5666245"/>
    <m/>
    <n v="1074526"/>
    <n v="100009"/>
    <n v="7699693"/>
    <m/>
    <n v="14540473"/>
    <n v="8490505"/>
    <m/>
    <m/>
    <n v="6049968"/>
    <n v="14540473"/>
    <m/>
    <m/>
    <m/>
    <m/>
    <n v="110000"/>
    <n v="90000"/>
    <n v="1540549"/>
    <n v="587740"/>
    <n v="2328289"/>
    <n v="-1253763"/>
    <m/>
    <m/>
    <m/>
    <m/>
    <m/>
    <s v="0.49"/>
    <n v="4160347.4499999997"/>
    <n v="3873"/>
    <n v="0"/>
    <n v="8432"/>
    <n v="17377"/>
    <n v="110951"/>
    <n v="0"/>
    <n v="0"/>
    <n v="8604"/>
    <m/>
    <n v="3550"/>
    <n v="15186"/>
    <n v="14592"/>
    <n v="24366"/>
    <n v="9247"/>
    <n v="3550"/>
    <n v="1901"/>
    <n v="11549"/>
    <n v="233178"/>
    <n v="0"/>
    <n v="0"/>
    <n v="0"/>
    <n v="0"/>
    <n v="0"/>
    <n v="0"/>
    <n v="0"/>
    <n v="214904"/>
    <n v="0"/>
    <n v="389756"/>
    <n v="610856"/>
    <n v="2333251"/>
    <n v="0"/>
    <n v="0"/>
    <n v="285993"/>
    <m/>
    <n v="94788"/>
    <n v="272275"/>
    <n v="296975"/>
    <n v="479023"/>
    <n v="181646"/>
    <n v="77114"/>
    <n v="73305"/>
    <n v="326569"/>
    <n v="5636455"/>
    <n v="0"/>
    <n v="0"/>
    <n v="0"/>
    <n v="0"/>
    <n v="0"/>
    <n v="0"/>
    <n v="0"/>
    <m/>
    <x v="0"/>
    <x v="0"/>
    <m/>
    <m/>
    <m/>
    <m/>
    <x v="0"/>
    <x v="0"/>
    <m/>
    <m/>
    <m/>
    <n v="146"/>
    <n v="194"/>
    <n v="121"/>
    <n v="94"/>
    <n v="130"/>
    <n v="75"/>
    <n v="71"/>
    <n v="94"/>
    <n v="55"/>
    <n v="1"/>
    <n v="0"/>
    <n v="0"/>
    <n v="0"/>
    <n v="0"/>
    <n v="1"/>
    <n v="0"/>
    <n v="0"/>
    <n v="0"/>
    <n v="1"/>
    <n v="0"/>
    <n v="0"/>
    <n v="0"/>
    <n v="0"/>
    <n v="0"/>
    <n v="0"/>
    <n v="1"/>
    <n v="0"/>
    <n v="0"/>
    <n v="0"/>
  </r>
  <r>
    <n v="206190338"/>
    <x v="314"/>
    <d v="2024-01-01T00:00:00"/>
    <d v="2024-12-31T00:00:00"/>
    <n v="366"/>
    <s v="In Process"/>
    <x v="0"/>
    <x v="17"/>
    <x v="0"/>
    <x v="0"/>
    <s v="11 - Los Angeles"/>
    <x v="28"/>
    <s v="626-357-3207"/>
    <s v="2335 SOUTH MOUNTAIN AVENUE"/>
    <s v="DUARTE"/>
    <s v="91010"/>
    <s v="1689710535"/>
    <s v="SHANNON THOMAS BLAND"/>
    <s v="Yes"/>
    <m/>
    <n v="150"/>
    <n v="150"/>
    <x v="0"/>
    <n v="54900"/>
    <n v="54038"/>
    <n v="98.43"/>
    <n v="46"/>
    <n v="48"/>
    <m/>
    <m/>
    <m/>
    <m/>
    <m/>
    <n v="874"/>
    <m/>
    <n v="53164"/>
    <x v="3"/>
    <m/>
    <m/>
    <n v="54038"/>
    <m/>
    <m/>
    <m/>
    <m/>
    <m/>
    <m/>
    <n v="14791377"/>
    <n v="1140185"/>
    <n v="-4070130"/>
    <n v="59371"/>
    <n v="20061063"/>
    <n v="17885875"/>
    <n v="2175188"/>
    <n v="5070"/>
    <n v="12590"/>
    <m/>
    <n v="2167668"/>
    <m/>
    <m/>
    <m/>
    <m/>
    <m/>
    <n v="239229"/>
    <m/>
    <n v="14552148"/>
    <m/>
    <m/>
    <n v="14791377"/>
    <m/>
    <m/>
    <m/>
    <m/>
    <m/>
    <m/>
    <m/>
    <m/>
    <m/>
    <m/>
    <m/>
    <m/>
    <m/>
    <m/>
    <m/>
    <m/>
    <m/>
    <m/>
    <m/>
    <m/>
    <n v="1140185"/>
    <m/>
    <n v="0"/>
    <n v="0"/>
    <n v="0"/>
    <n v="0"/>
    <n v="0"/>
    <n v="0"/>
    <n v="889205"/>
    <n v="25444"/>
    <m/>
    <n v="225536"/>
    <m/>
    <m/>
    <m/>
    <m/>
    <m/>
    <m/>
    <m/>
    <m/>
    <m/>
    <m/>
    <m/>
    <m/>
    <m/>
    <m/>
    <m/>
    <m/>
    <m/>
    <m/>
    <m/>
    <m/>
    <m/>
    <m/>
    <m/>
    <m/>
    <m/>
    <m/>
    <m/>
    <m/>
    <m/>
    <m/>
    <m/>
    <m/>
    <m/>
    <m/>
    <m/>
    <m/>
    <m/>
    <m/>
    <m/>
    <m/>
    <m/>
    <m/>
    <n v="-153691"/>
    <m/>
    <n v="-3916439"/>
    <m/>
    <m/>
    <m/>
    <m/>
    <m/>
    <m/>
    <m/>
    <m/>
    <m/>
    <m/>
    <m/>
    <m/>
    <m/>
    <m/>
    <m/>
    <m/>
    <m/>
    <n v="8255667"/>
    <n v="2018783"/>
    <n v="7611425"/>
    <n v="404254"/>
    <m/>
    <m/>
    <n v="8508861"/>
    <m/>
    <m/>
    <m/>
    <m/>
    <m/>
    <m/>
    <n v="653"/>
    <m/>
    <m/>
    <m/>
    <m/>
    <m/>
    <n v="460149"/>
    <n v="20153"/>
    <m/>
    <n v="153850"/>
    <n v="580580"/>
    <n v="386750"/>
    <n v="246567"/>
    <n v="1075598"/>
    <n v="194569"/>
    <n v="310205"/>
    <n v="195793"/>
    <n v="3414168"/>
    <n v="612008"/>
    <n v="1450791"/>
    <n v="249954"/>
    <n v="48001"/>
    <m/>
    <n v="372"/>
    <n v="-23147"/>
    <n v="13870122"/>
    <m/>
    <n v="282287"/>
    <n v="40821"/>
    <m/>
    <n v="13861878"/>
    <n v="28055108"/>
    <n v="1414991"/>
    <n v="16010046"/>
    <m/>
    <n v="10630071"/>
    <n v="28055108"/>
    <n v="9407898"/>
    <m/>
    <m/>
    <m/>
    <n v="0"/>
    <m/>
    <n v="399954"/>
    <n v="331409"/>
    <n v="731363"/>
    <n v="-449076"/>
    <m/>
    <m/>
    <m/>
    <m/>
    <m/>
    <s v="0.82"/>
    <n v="1160292.6199999999"/>
    <n v="2081"/>
    <n v="0"/>
    <n v="8929"/>
    <n v="31717"/>
    <n v="100610"/>
    <n v="107324"/>
    <n v="0"/>
    <n v="3763"/>
    <m/>
    <n v="6773"/>
    <m/>
    <m/>
    <n v="22675"/>
    <n v="5452"/>
    <n v="11450"/>
    <n v="3504"/>
    <n v="12198"/>
    <n v="316476"/>
    <n v="0"/>
    <n v="0"/>
    <n v="0"/>
    <n v="0"/>
    <n v="0"/>
    <n v="0"/>
    <n v="0"/>
    <n v="220860"/>
    <n v="0"/>
    <n v="539473"/>
    <n v="1188726"/>
    <n v="2233760"/>
    <n v="2292042"/>
    <n v="0"/>
    <n v="166364"/>
    <m/>
    <n v="156347"/>
    <m/>
    <m/>
    <n v="442840"/>
    <n v="153153"/>
    <n v="239639"/>
    <n v="155082"/>
    <n v="467381"/>
    <n v="8255667"/>
    <n v="0"/>
    <n v="0"/>
    <n v="0"/>
    <n v="0"/>
    <n v="0"/>
    <n v="0"/>
    <n v="0"/>
    <m/>
    <x v="0"/>
    <x v="0"/>
    <m/>
    <m/>
    <m/>
    <m/>
    <x v="0"/>
    <x v="0"/>
    <m/>
    <m/>
    <m/>
    <n v="176"/>
    <n v="231"/>
    <n v="134"/>
    <n v="142"/>
    <n v="192"/>
    <n v="108"/>
    <n v="57"/>
    <n v="75"/>
    <n v="47"/>
    <n v="1"/>
    <n v="0"/>
    <n v="0"/>
    <n v="0"/>
    <n v="0"/>
    <n v="1"/>
    <n v="0"/>
    <n v="0"/>
    <n v="1"/>
    <n v="0"/>
    <n v="0"/>
    <n v="0"/>
    <n v="0"/>
    <n v="0"/>
    <n v="0"/>
    <n v="1"/>
    <n v="0"/>
    <n v="0"/>
    <n v="0"/>
    <n v="0"/>
  </r>
  <r>
    <n v="206190341"/>
    <x v="315"/>
    <d v="2024-01-01T00:00:00"/>
    <d v="2024-12-31T00:00:00"/>
    <n v="366"/>
    <s v="In Process"/>
    <x v="0"/>
    <x v="17"/>
    <x v="0"/>
    <x v="0"/>
    <s v="11 - Los Angeles"/>
    <x v="15"/>
    <s v="818-348-8422"/>
    <s v="7057 SHOUP AVE"/>
    <s v="CANOGA PARK"/>
    <s v="91307-0000"/>
    <s v="1720464993"/>
    <s v="EDWARDO AGUINAGA"/>
    <s v="Yes"/>
    <m/>
    <n v="128"/>
    <n v="128"/>
    <x v="0"/>
    <n v="46848"/>
    <n v="40313"/>
    <n v="201.89"/>
    <n v="591"/>
    <n v="591"/>
    <n v="15795"/>
    <n v="4134"/>
    <n v="739"/>
    <n v="17801"/>
    <m/>
    <m/>
    <n v="662"/>
    <n v="1182"/>
    <x v="0"/>
    <n v="40313"/>
    <m/>
    <m/>
    <m/>
    <m/>
    <m/>
    <m/>
    <m/>
    <m/>
    <n v="31444731"/>
    <n v="16025943"/>
    <n v="20122653"/>
    <n v="5116"/>
    <n v="27353137"/>
    <n v="22515091"/>
    <n v="4838046"/>
    <n v="-3"/>
    <m/>
    <m/>
    <n v="4838043"/>
    <n v="19743750"/>
    <n v="5167500"/>
    <n v="262650"/>
    <n v="5669481"/>
    <m/>
    <m/>
    <n v="246750"/>
    <n v="354600"/>
    <n v="31444731"/>
    <m/>
    <m/>
    <m/>
    <m/>
    <m/>
    <m/>
    <m/>
    <m/>
    <n v="13658321"/>
    <m/>
    <n v="1920730"/>
    <m/>
    <n v="1775"/>
    <m/>
    <n v="415642"/>
    <m/>
    <m/>
    <m/>
    <m/>
    <m/>
    <n v="28350"/>
    <m/>
    <n v="1125"/>
    <m/>
    <n v="3943"/>
    <n v="0"/>
    <n v="5375630"/>
    <n v="21657"/>
    <n v="5197235"/>
    <n v="807600"/>
    <n v="4393090"/>
    <n v="112564"/>
    <m/>
    <n v="114224"/>
    <m/>
    <m/>
    <m/>
    <m/>
    <m/>
    <m/>
    <m/>
    <m/>
    <m/>
    <m/>
    <m/>
    <m/>
    <m/>
    <m/>
    <m/>
    <m/>
    <m/>
    <m/>
    <m/>
    <m/>
    <m/>
    <m/>
    <m/>
    <m/>
    <m/>
    <m/>
    <m/>
    <m/>
    <m/>
    <m/>
    <m/>
    <m/>
    <n v="16341100"/>
    <m/>
    <n v="2968514"/>
    <m/>
    <n v="154018"/>
    <m/>
    <n v="652010"/>
    <m/>
    <m/>
    <m/>
    <m/>
    <m/>
    <n v="7011"/>
    <m/>
    <m/>
    <m/>
    <m/>
    <m/>
    <m/>
    <m/>
    <m/>
    <m/>
    <m/>
    <m/>
    <m/>
    <m/>
    <m/>
    <m/>
    <m/>
    <m/>
    <n v="10788014"/>
    <n v="3079590"/>
    <n v="8647487"/>
    <n v="726159"/>
    <n v="7990699"/>
    <m/>
    <m/>
    <m/>
    <m/>
    <m/>
    <m/>
    <m/>
    <m/>
    <n v="11033"/>
    <m/>
    <n v="1346175"/>
    <n v="32010"/>
    <n v="980710"/>
    <n v="239841"/>
    <n v="529696"/>
    <n v="72714"/>
    <m/>
    <n v="195807"/>
    <n v="599461"/>
    <n v="435258"/>
    <n v="287603"/>
    <n v="998209"/>
    <n v="207647"/>
    <n v="145783"/>
    <n v="163873"/>
    <n v="6320012"/>
    <n v="62373"/>
    <n v="1612753"/>
    <n v="48009"/>
    <n v="24373"/>
    <m/>
    <n v="17446"/>
    <n v="193606"/>
    <n v="21829338"/>
    <m/>
    <n v="913921"/>
    <n v="38603"/>
    <m/>
    <m/>
    <n v="22781862"/>
    <n v="3237478"/>
    <m/>
    <m/>
    <n v="19544384"/>
    <n v="22781862"/>
    <n v="18624004"/>
    <m/>
    <m/>
    <m/>
    <n v="117492"/>
    <m/>
    <n v="669347"/>
    <n v="297435"/>
    <n v="1084274"/>
    <n v="-170353"/>
    <m/>
    <m/>
    <m/>
    <m/>
    <m/>
    <s v="0.00"/>
    <n v="0"/>
    <n v="2015"/>
    <n v="0"/>
    <n v="19467"/>
    <n v="42384"/>
    <n v="97518"/>
    <n v="0"/>
    <n v="0"/>
    <n v="0"/>
    <n v="41507"/>
    <n v="3975"/>
    <n v="15355"/>
    <n v="10283"/>
    <n v="20242"/>
    <n v="4600"/>
    <n v="4994"/>
    <n v="2215"/>
    <n v="24347"/>
    <n v="288902"/>
    <n v="0"/>
    <n v="16"/>
    <n v="265"/>
    <n v="1462"/>
    <n v="0"/>
    <n v="0"/>
    <n v="1743"/>
    <n v="211317"/>
    <n v="0"/>
    <n v="1089202"/>
    <n v="1782365"/>
    <n v="2245627"/>
    <n v="0"/>
    <n v="0"/>
    <n v="0"/>
    <n v="1996624"/>
    <n v="100000"/>
    <n v="282969"/>
    <n v="192546"/>
    <n v="437905"/>
    <n v="151432"/>
    <n v="94096"/>
    <n v="126624"/>
    <n v="2077307"/>
    <n v="10788014"/>
    <n v="0"/>
    <n v="1526"/>
    <n v="14350"/>
    <n v="54898"/>
    <n v="0"/>
    <n v="0"/>
    <n v="70774"/>
    <m/>
    <x v="0"/>
    <x v="0"/>
    <m/>
    <m/>
    <n v="41507"/>
    <m/>
    <x v="0"/>
    <x v="0"/>
    <m/>
    <m/>
    <n v="1996624"/>
    <n v="166"/>
    <n v="238"/>
    <n v="130"/>
    <n v="120"/>
    <n v="172"/>
    <n v="94"/>
    <n v="56"/>
    <n v="82"/>
    <n v="44"/>
    <n v="1"/>
    <n v="0"/>
    <n v="0"/>
    <n v="0"/>
    <n v="0"/>
    <n v="1"/>
    <n v="1"/>
    <n v="0"/>
    <n v="0"/>
    <n v="0"/>
    <n v="0"/>
    <n v="0"/>
    <n v="0"/>
    <n v="0"/>
    <n v="0"/>
    <n v="1"/>
    <n v="0"/>
    <n v="0"/>
    <n v="0"/>
    <n v="0"/>
  </r>
  <r>
    <n v="206190343"/>
    <x v="316"/>
    <d v="2024-01-01T00:00:00"/>
    <d v="2024-12-31T00:00:00"/>
    <n v="366"/>
    <s v="In Process"/>
    <x v="0"/>
    <x v="17"/>
    <x v="0"/>
    <x v="0"/>
    <s v="11 - Los Angeles"/>
    <x v="31"/>
    <s v="310-679-1461"/>
    <s v="11834 INGLEWOOD AVENUE"/>
    <s v="HAWTHORNE"/>
    <s v="90250"/>
    <s v="1316033087"/>
    <s v="RAHUL DHARWADKAR"/>
    <s v="Yes"/>
    <m/>
    <n v="105"/>
    <n v="105"/>
    <x v="0"/>
    <n v="38430"/>
    <n v="33147"/>
    <n v="198.54"/>
    <n v="161"/>
    <n v="160"/>
    <n v="2596"/>
    <m/>
    <n v="930"/>
    <n v="28208"/>
    <m/>
    <n v="978"/>
    <m/>
    <n v="435"/>
    <x v="1"/>
    <n v="21415"/>
    <m/>
    <m/>
    <m/>
    <n v="11732"/>
    <m/>
    <m/>
    <m/>
    <m/>
    <n v="14743975"/>
    <n v="3361138"/>
    <n v="3394932"/>
    <n v="60979"/>
    <n v="14771160"/>
    <n v="13979417"/>
    <n v="791743"/>
    <m/>
    <m/>
    <m/>
    <n v="791743"/>
    <n v="898430"/>
    <m/>
    <n v="496160"/>
    <n v="12773455"/>
    <m/>
    <n v="443255"/>
    <m/>
    <n v="132675"/>
    <n v="6531575"/>
    <m/>
    <m/>
    <m/>
    <n v="8212400"/>
    <m/>
    <m/>
    <m/>
    <m/>
    <n v="2427748"/>
    <m/>
    <m/>
    <m/>
    <n v="326007"/>
    <m/>
    <m/>
    <m/>
    <m/>
    <m/>
    <n v="607383"/>
    <m/>
    <m/>
    <m/>
    <m/>
    <m/>
    <n v="335998"/>
    <n v="0"/>
    <n v="980483"/>
    <n v="0"/>
    <n v="826954"/>
    <n v="328332"/>
    <n v="817806"/>
    <n v="60000"/>
    <m/>
    <n v="11565"/>
    <m/>
    <m/>
    <m/>
    <m/>
    <m/>
    <m/>
    <m/>
    <m/>
    <m/>
    <m/>
    <m/>
    <m/>
    <m/>
    <m/>
    <m/>
    <m/>
    <m/>
    <m/>
    <m/>
    <m/>
    <m/>
    <m/>
    <m/>
    <m/>
    <m/>
    <m/>
    <m/>
    <m/>
    <m/>
    <m/>
    <m/>
    <m/>
    <n v="688371"/>
    <m/>
    <m/>
    <m/>
    <n v="401194"/>
    <m/>
    <n v="1636473"/>
    <m/>
    <m/>
    <m/>
    <n v="647923"/>
    <m/>
    <n v="20971"/>
    <m/>
    <m/>
    <m/>
    <m/>
    <m/>
    <m/>
    <m/>
    <m/>
    <m/>
    <m/>
    <m/>
    <m/>
    <m/>
    <m/>
    <m/>
    <m/>
    <m/>
    <n v="7145668"/>
    <n v="1809324"/>
    <n v="5024425"/>
    <n v="384642"/>
    <n v="3514611"/>
    <m/>
    <m/>
    <m/>
    <n v="4231929"/>
    <m/>
    <m/>
    <m/>
    <m/>
    <n v="125"/>
    <n v="279"/>
    <n v="170728"/>
    <m/>
    <n v="151349"/>
    <n v="44687"/>
    <n v="109687"/>
    <n v="19357"/>
    <m/>
    <n v="13046"/>
    <n v="376386"/>
    <n v="277995"/>
    <n v="206425"/>
    <n v="729493"/>
    <n v="115281"/>
    <n v="187306"/>
    <n v="120410"/>
    <n v="2995053"/>
    <n v="12592"/>
    <n v="600000"/>
    <n v="48434"/>
    <n v="6244"/>
    <m/>
    <m/>
    <n v="48000"/>
    <n v="4655907"/>
    <m/>
    <n v="320698"/>
    <n v="6200"/>
    <m/>
    <m/>
    <n v="4982805"/>
    <n v="1753020"/>
    <m/>
    <m/>
    <n v="3229785"/>
    <n v="4982805"/>
    <m/>
    <m/>
    <n v="10057"/>
    <m/>
    <n v="0"/>
    <m/>
    <n v="578812"/>
    <n v="912051"/>
    <n v="1490863"/>
    <n v="-1170165"/>
    <m/>
    <m/>
    <m/>
    <m/>
    <m/>
    <s v="1.45"/>
    <n v="2541879"/>
    <n v="2036"/>
    <n v="0"/>
    <n v="13507"/>
    <n v="57284"/>
    <n v="79115"/>
    <n v="19057"/>
    <n v="0"/>
    <n v="4076"/>
    <m/>
    <n v="2481"/>
    <m/>
    <n v="6716"/>
    <n v="17397"/>
    <n v="2690"/>
    <n v="7487"/>
    <n v="2515"/>
    <n v="14208"/>
    <n v="228569"/>
    <n v="0"/>
    <n v="0"/>
    <n v="0"/>
    <n v="0"/>
    <n v="0"/>
    <n v="0"/>
    <n v="0"/>
    <n v="165831"/>
    <n v="0"/>
    <n v="685042"/>
    <n v="2169923"/>
    <n v="1777757"/>
    <n v="713224"/>
    <n v="0"/>
    <n v="170802"/>
    <m/>
    <n v="74015"/>
    <m/>
    <n v="117379"/>
    <n v="365331"/>
    <n v="91989"/>
    <n v="147131"/>
    <n v="95347"/>
    <n v="571897"/>
    <n v="7145668"/>
    <n v="0"/>
    <n v="0"/>
    <n v="0"/>
    <n v="0"/>
    <n v="0"/>
    <n v="0"/>
    <n v="0"/>
    <m/>
    <x v="0"/>
    <x v="0"/>
    <m/>
    <m/>
    <m/>
    <m/>
    <x v="0"/>
    <x v="0"/>
    <m/>
    <m/>
    <m/>
    <n v="151"/>
    <n v="235"/>
    <n v="102"/>
    <n v="95"/>
    <n v="152"/>
    <n v="64"/>
    <n v="51"/>
    <n v="93"/>
    <n v="29"/>
    <n v="1"/>
    <n v="0"/>
    <n v="0"/>
    <n v="0"/>
    <n v="0"/>
    <n v="1"/>
    <n v="1"/>
    <n v="0"/>
    <n v="0"/>
    <n v="0"/>
    <n v="1"/>
    <n v="0"/>
    <n v="0"/>
    <n v="0"/>
    <n v="0"/>
    <n v="1"/>
    <n v="0"/>
    <n v="0"/>
    <n v="0"/>
    <n v="0"/>
  </r>
  <r>
    <n v="206190344"/>
    <x v="317"/>
    <d v="2024-01-01T00:00:00"/>
    <d v="2024-12-31T00:00:00"/>
    <n v="366"/>
    <s v="In Process"/>
    <x v="0"/>
    <x v="17"/>
    <x v="0"/>
    <x v="0"/>
    <s v="11 - Los Angeles"/>
    <x v="25"/>
    <s v="323-735-5146"/>
    <s v="2000 WASHINGTON AVENUE"/>
    <s v="LOS ANGELES"/>
    <s v="90018"/>
    <s v="1700960531"/>
    <s v="ALEM WUDNEH"/>
    <s v="Yes"/>
    <m/>
    <n v="93"/>
    <n v="93"/>
    <x v="2"/>
    <n v="34038"/>
    <n v="32930"/>
    <n v="222.7"/>
    <n v="136"/>
    <n v="132"/>
    <n v="3683"/>
    <m/>
    <n v="903"/>
    <n v="26765"/>
    <m/>
    <n v="715"/>
    <n v="370"/>
    <n v="494"/>
    <x v="0"/>
    <n v="32930"/>
    <m/>
    <m/>
    <m/>
    <m/>
    <m/>
    <m/>
    <m/>
    <m/>
    <n v="10043650"/>
    <n v="5401218"/>
    <n v="4545478"/>
    <n v="50697"/>
    <n v="10950087"/>
    <n v="10671302"/>
    <n v="278785"/>
    <n v="-2"/>
    <m/>
    <m/>
    <n v="278783"/>
    <n v="1123315"/>
    <m/>
    <n v="275415"/>
    <n v="8163325"/>
    <m/>
    <n v="218075"/>
    <n v="112850"/>
    <n v="150670"/>
    <n v="10043650"/>
    <m/>
    <m/>
    <m/>
    <m/>
    <m/>
    <m/>
    <m/>
    <m/>
    <n v="4966689"/>
    <m/>
    <m/>
    <m/>
    <n v="15454"/>
    <m/>
    <m/>
    <m/>
    <m/>
    <m/>
    <n v="418794"/>
    <m/>
    <n v="281"/>
    <m/>
    <m/>
    <m/>
    <n v="80136"/>
    <n v="0"/>
    <n v="2108663"/>
    <n v="0"/>
    <n v="2047349"/>
    <n v="395223"/>
    <n v="710489"/>
    <n v="43861"/>
    <m/>
    <n v="15497"/>
    <m/>
    <m/>
    <m/>
    <m/>
    <m/>
    <m/>
    <m/>
    <m/>
    <m/>
    <m/>
    <m/>
    <m/>
    <m/>
    <m/>
    <m/>
    <m/>
    <m/>
    <m/>
    <m/>
    <m/>
    <m/>
    <m/>
    <m/>
    <m/>
    <m/>
    <m/>
    <m/>
    <m/>
    <m/>
    <m/>
    <m/>
    <m/>
    <n v="2465836"/>
    <m/>
    <m/>
    <m/>
    <n v="70718"/>
    <m/>
    <n v="1646367"/>
    <m/>
    <m/>
    <m/>
    <n v="347236"/>
    <m/>
    <n v="15321"/>
    <m/>
    <m/>
    <m/>
    <m/>
    <m/>
    <m/>
    <m/>
    <m/>
    <m/>
    <m/>
    <m/>
    <m/>
    <m/>
    <m/>
    <m/>
    <m/>
    <m/>
    <n v="4514392"/>
    <n v="1137985"/>
    <n v="5018925"/>
    <n v="241114"/>
    <n v="4666596"/>
    <m/>
    <m/>
    <m/>
    <m/>
    <m/>
    <m/>
    <m/>
    <m/>
    <n v="4628"/>
    <m/>
    <n v="396833"/>
    <m/>
    <n v="378182"/>
    <n v="63683"/>
    <n v="113409"/>
    <n v="25293"/>
    <m/>
    <n v="14680"/>
    <n v="313767"/>
    <n v="269848"/>
    <n v="153915"/>
    <n v="838431"/>
    <n v="59594"/>
    <n v="77069"/>
    <n v="78939"/>
    <n v="2435310"/>
    <n v="207"/>
    <n v="558000"/>
    <n v="29677"/>
    <n v="9641"/>
    <m/>
    <m/>
    <n v="183600"/>
    <n v="2989277"/>
    <m/>
    <n v="478335"/>
    <n v="935316"/>
    <n v="4326"/>
    <n v="2500"/>
    <n v="4409754"/>
    <n v="1407777"/>
    <m/>
    <m/>
    <n v="3001977"/>
    <n v="4409754"/>
    <m/>
    <n v="4326"/>
    <m/>
    <m/>
    <n v="910630"/>
    <m/>
    <n v="564946"/>
    <n v="343536"/>
    <n v="1819112"/>
    <n v="-1340777"/>
    <m/>
    <m/>
    <m/>
    <m/>
    <m/>
    <s v="0.81"/>
    <n v="1140299.3700000001"/>
    <n v="1953"/>
    <n v="0"/>
    <n v="3523"/>
    <n v="24975"/>
    <n v="85402"/>
    <n v="0"/>
    <n v="0"/>
    <n v="4038"/>
    <m/>
    <n v="1294"/>
    <n v="1191"/>
    <m/>
    <n v="20222"/>
    <n v="1852"/>
    <n v="2902"/>
    <n v="1439"/>
    <n v="10021"/>
    <n v="158812"/>
    <n v="0"/>
    <n v="0"/>
    <n v="0"/>
    <n v="2617"/>
    <n v="0"/>
    <n v="0"/>
    <n v="2617"/>
    <n v="125643"/>
    <n v="0"/>
    <n v="192914"/>
    <n v="951302"/>
    <n v="2059958"/>
    <n v="0"/>
    <n v="0"/>
    <n v="178573"/>
    <m/>
    <n v="29600"/>
    <n v="24428"/>
    <m/>
    <n v="427658"/>
    <n v="47596"/>
    <n v="61294"/>
    <n v="62848"/>
    <n v="352578"/>
    <n v="4514392"/>
    <n v="0"/>
    <n v="0"/>
    <n v="0"/>
    <n v="125921"/>
    <n v="0"/>
    <n v="0"/>
    <n v="125921"/>
    <m/>
    <x v="0"/>
    <x v="0"/>
    <m/>
    <m/>
    <m/>
    <m/>
    <x v="0"/>
    <x v="0"/>
    <m/>
    <m/>
    <m/>
    <n v="87"/>
    <n v="176"/>
    <n v="56"/>
    <n v="59"/>
    <n v="135"/>
    <n v="35"/>
    <n v="41"/>
    <n v="95"/>
    <n v="27"/>
    <n v="1"/>
    <n v="0"/>
    <n v="0"/>
    <n v="0"/>
    <n v="1"/>
    <n v="0"/>
    <n v="1"/>
    <n v="0"/>
    <n v="0"/>
    <n v="0"/>
    <n v="0"/>
    <n v="0"/>
    <n v="0"/>
    <n v="0"/>
    <n v="0"/>
    <n v="1"/>
    <n v="0"/>
    <n v="0"/>
    <n v="0"/>
    <n v="0"/>
  </r>
  <r>
    <n v="206190346"/>
    <x v="318"/>
    <d v="2024-01-01T00:00:00"/>
    <d v="2024-12-31T00:00:00"/>
    <n v="366"/>
    <s v="In Process"/>
    <x v="0"/>
    <x v="17"/>
    <x v="0"/>
    <x v="0"/>
    <s v="11 - Los Angeles"/>
    <x v="34"/>
    <s v="310-451-4800"/>
    <s v="1131 ARIZONA AVENUE"/>
    <s v="SANTA MONICA"/>
    <s v="90401-0000"/>
    <s v="ZZY0517H"/>
    <s v="ISIDRA AGULTO"/>
    <s v="Yes"/>
    <m/>
    <n v="48"/>
    <n v="48"/>
    <x v="1"/>
    <n v="17568"/>
    <n v="17349"/>
    <n v="215.14"/>
    <n v="92"/>
    <n v="96"/>
    <n v="3593"/>
    <m/>
    <m/>
    <n v="13234"/>
    <m/>
    <m/>
    <n v="522"/>
    <m/>
    <x v="0"/>
    <n v="17349"/>
    <m/>
    <m/>
    <m/>
    <m/>
    <m/>
    <m/>
    <m/>
    <m/>
    <n v="5236030"/>
    <n v="3823448"/>
    <n v="1943282"/>
    <n v="17774"/>
    <n v="7133970"/>
    <n v="8497258"/>
    <n v="-1363288"/>
    <m/>
    <m/>
    <m/>
    <n v="-1363288"/>
    <n v="1067400"/>
    <m/>
    <m/>
    <n v="3964330"/>
    <m/>
    <m/>
    <n v="204300"/>
    <m/>
    <n v="5236030"/>
    <m/>
    <m/>
    <m/>
    <m/>
    <m/>
    <m/>
    <m/>
    <m/>
    <n v="3710447"/>
    <m/>
    <m/>
    <m/>
    <m/>
    <m/>
    <n v="107874"/>
    <m/>
    <m/>
    <m/>
    <m/>
    <m/>
    <n v="5127"/>
    <m/>
    <m/>
    <m/>
    <n v="0"/>
    <n v="0"/>
    <n v="1829154"/>
    <n v="0"/>
    <n v="1750450"/>
    <n v="5350"/>
    <n v="208500"/>
    <n v="22010"/>
    <m/>
    <n v="7984"/>
    <m/>
    <m/>
    <m/>
    <m/>
    <m/>
    <m/>
    <m/>
    <m/>
    <m/>
    <m/>
    <m/>
    <m/>
    <m/>
    <m/>
    <m/>
    <m/>
    <n v="1980985"/>
    <m/>
    <m/>
    <m/>
    <m/>
    <m/>
    <m/>
    <m/>
    <m/>
    <m/>
    <m/>
    <m/>
    <n v="21659"/>
    <m/>
    <m/>
    <m/>
    <m/>
    <m/>
    <m/>
    <m/>
    <m/>
    <m/>
    <n v="-59362"/>
    <m/>
    <m/>
    <m/>
    <m/>
    <m/>
    <m/>
    <m/>
    <m/>
    <m/>
    <m/>
    <m/>
    <m/>
    <m/>
    <m/>
    <m/>
    <m/>
    <m/>
    <m/>
    <m/>
    <m/>
    <m/>
    <m/>
    <m/>
    <n v="3281633"/>
    <n v="866525"/>
    <n v="4349100"/>
    <n v="208515"/>
    <n v="3302889"/>
    <m/>
    <m/>
    <m/>
    <m/>
    <m/>
    <m/>
    <m/>
    <m/>
    <m/>
    <m/>
    <n v="263594"/>
    <m/>
    <n v="253421"/>
    <n v="1237"/>
    <n v="146965"/>
    <n v="14005"/>
    <m/>
    <n v="9706"/>
    <n v="295014"/>
    <n v="288171"/>
    <n v="88136"/>
    <n v="591646"/>
    <n v="73968"/>
    <n v="110321"/>
    <n v="104072"/>
    <n v="1662256"/>
    <n v="18348"/>
    <n v="720000"/>
    <n v="121443"/>
    <n v="12043"/>
    <m/>
    <m/>
    <n v="420023"/>
    <n v="1382240"/>
    <m/>
    <n v="149088"/>
    <m/>
    <m/>
    <m/>
    <n v="1531328"/>
    <n v="10142182"/>
    <m/>
    <m/>
    <n v="-8610854"/>
    <n v="1531328"/>
    <m/>
    <m/>
    <n v="7060525"/>
    <m/>
    <n v="0"/>
    <m/>
    <n v="231967"/>
    <n v="123463"/>
    <n v="355430"/>
    <n v="-206342"/>
    <m/>
    <m/>
    <m/>
    <m/>
    <m/>
    <s v="0.00"/>
    <n v="0"/>
    <n v="2012"/>
    <n v="0"/>
    <n v="1143"/>
    <n v="20262"/>
    <n v="49725"/>
    <n v="0"/>
    <n v="0"/>
    <n v="1274"/>
    <m/>
    <n v="3677"/>
    <n v="9647"/>
    <n v="1958"/>
    <n v="16291"/>
    <n v="1896"/>
    <n v="4193"/>
    <n v="1843"/>
    <n v="7061"/>
    <n v="120982"/>
    <n v="0"/>
    <n v="0"/>
    <n v="0"/>
    <n v="4464"/>
    <n v="0"/>
    <n v="0"/>
    <n v="4464"/>
    <n v="127008"/>
    <n v="0"/>
    <n v="57173"/>
    <n v="793065"/>
    <n v="1112349"/>
    <n v="0"/>
    <n v="0"/>
    <n v="57600"/>
    <m/>
    <n v="76227"/>
    <n v="223429"/>
    <n v="31411"/>
    <n v="295519"/>
    <n v="56381"/>
    <n v="79829"/>
    <n v="90938"/>
    <n v="280704"/>
    <n v="3281633"/>
    <n v="0"/>
    <n v="0"/>
    <n v="0"/>
    <n v="133909"/>
    <n v="0"/>
    <n v="0"/>
    <n v="133909"/>
    <m/>
    <x v="0"/>
    <x v="0"/>
    <m/>
    <m/>
    <m/>
    <m/>
    <x v="0"/>
    <x v="0"/>
    <m/>
    <m/>
    <m/>
    <n v="74"/>
    <n v="105"/>
    <n v="67"/>
    <n v="45"/>
    <n v="64"/>
    <n v="40"/>
    <n v="30"/>
    <n v="42"/>
    <n v="27"/>
    <n v="1"/>
    <n v="0"/>
    <n v="0"/>
    <n v="1"/>
    <n v="0"/>
    <n v="0"/>
    <n v="1"/>
    <n v="0"/>
    <n v="0"/>
    <n v="0"/>
    <n v="0"/>
    <n v="0"/>
    <n v="0"/>
    <n v="0"/>
    <n v="0"/>
    <n v="1"/>
    <n v="0"/>
    <n v="0"/>
    <n v="0"/>
    <n v="0"/>
  </r>
  <r>
    <n v="206190349"/>
    <x v="319"/>
    <d v="2024-01-01T00:00:00"/>
    <d v="2024-12-31T00:00:00"/>
    <n v="366"/>
    <s v="In Process"/>
    <x v="0"/>
    <x v="17"/>
    <x v="0"/>
    <x v="0"/>
    <s v="11 - Los Angeles"/>
    <x v="35"/>
    <s v="818-891-1745"/>
    <s v="16123 CHATSWORTH STREET"/>
    <s v="GRANADA HILLS"/>
    <s v="91344"/>
    <s v="1871670083"/>
    <s v="STACY WASDEN"/>
    <s v="No"/>
    <m/>
    <n v="48"/>
    <n v="48"/>
    <x v="1"/>
    <n v="17568"/>
    <n v="14017"/>
    <n v="79.790000000000006"/>
    <n v="197"/>
    <n v="195"/>
    <n v="2907"/>
    <n v="1710"/>
    <n v="442"/>
    <n v="8907"/>
    <m/>
    <m/>
    <n v="51"/>
    <m/>
    <x v="0"/>
    <n v="14017"/>
    <m/>
    <m/>
    <m/>
    <m/>
    <m/>
    <m/>
    <m/>
    <m/>
    <n v="6953528"/>
    <n v="1618718"/>
    <n v="746461"/>
    <m/>
    <n v="7825785"/>
    <n v="7747071"/>
    <n v="78714"/>
    <n v="920"/>
    <n v="800"/>
    <m/>
    <n v="78834"/>
    <n v="1647900"/>
    <n v="977050"/>
    <n v="203320"/>
    <n v="4097220"/>
    <m/>
    <m/>
    <n v="28038"/>
    <m/>
    <n v="6953528"/>
    <m/>
    <m/>
    <m/>
    <m/>
    <m/>
    <m/>
    <m/>
    <m/>
    <n v="1017100"/>
    <m/>
    <n v="598714"/>
    <m/>
    <m/>
    <m/>
    <m/>
    <m/>
    <m/>
    <m/>
    <m/>
    <m/>
    <n v="2904"/>
    <m/>
    <m/>
    <m/>
    <n v="1425"/>
    <n v="0"/>
    <n v="635569"/>
    <n v="0"/>
    <n v="593720"/>
    <n v="219169"/>
    <n v="132810"/>
    <n v="35250"/>
    <m/>
    <n v="775"/>
    <m/>
    <m/>
    <m/>
    <m/>
    <m/>
    <m/>
    <m/>
    <m/>
    <m/>
    <m/>
    <m/>
    <m/>
    <m/>
    <m/>
    <m/>
    <m/>
    <m/>
    <m/>
    <m/>
    <m/>
    <m/>
    <m/>
    <m/>
    <m/>
    <m/>
    <m/>
    <m/>
    <m/>
    <m/>
    <m/>
    <m/>
    <m/>
    <n v="-100660"/>
    <m/>
    <n v="4645"/>
    <m/>
    <n v="48912"/>
    <m/>
    <n v="793564"/>
    <m/>
    <m/>
    <m/>
    <m/>
    <m/>
    <m/>
    <m/>
    <m/>
    <m/>
    <m/>
    <m/>
    <m/>
    <m/>
    <m/>
    <m/>
    <m/>
    <m/>
    <m/>
    <m/>
    <m/>
    <m/>
    <m/>
    <m/>
    <n v="3508508"/>
    <n v="888213"/>
    <n v="3350350"/>
    <n v="125021"/>
    <n v="2919760"/>
    <m/>
    <m/>
    <m/>
    <m/>
    <m/>
    <m/>
    <m/>
    <m/>
    <n v="1426"/>
    <m/>
    <n v="354654"/>
    <m/>
    <n v="295940"/>
    <n v="116919"/>
    <n v="98007"/>
    <n v="31834"/>
    <m/>
    <n v="3591"/>
    <n v="372244"/>
    <n v="289866"/>
    <n v="204634"/>
    <n v="504327"/>
    <n v="106113"/>
    <n v="244055"/>
    <n v="41069"/>
    <n v="1587094"/>
    <n v="12471"/>
    <n v="367947"/>
    <n v="32458"/>
    <m/>
    <n v="8450"/>
    <m/>
    <n v="154212"/>
    <n v="1844590"/>
    <m/>
    <n v="51650"/>
    <m/>
    <m/>
    <m/>
    <n v="1896240"/>
    <n v="1100326"/>
    <m/>
    <m/>
    <n v="795914"/>
    <n v="1896240"/>
    <m/>
    <m/>
    <m/>
    <m/>
    <n v="0"/>
    <m/>
    <m/>
    <n v="124281"/>
    <n v="124281"/>
    <n v="-72631"/>
    <m/>
    <m/>
    <m/>
    <m/>
    <m/>
    <s v="0.02"/>
    <n v="22006.52"/>
    <n v="0"/>
    <n v="0"/>
    <n v="7922"/>
    <n v="16006"/>
    <n v="42109"/>
    <n v="0"/>
    <n v="0"/>
    <n v="0"/>
    <m/>
    <n v="1960"/>
    <n v="10390"/>
    <n v="4674"/>
    <n v="12325"/>
    <n v="2186"/>
    <n v="7875"/>
    <n v="525"/>
    <n v="11247"/>
    <n v="117219"/>
    <n v="0"/>
    <n v="0"/>
    <n v="0"/>
    <n v="0"/>
    <n v="0"/>
    <n v="0"/>
    <n v="0"/>
    <n v="0"/>
    <n v="0"/>
    <n v="494981"/>
    <n v="671019"/>
    <n v="939908"/>
    <n v="0"/>
    <n v="0"/>
    <n v="0"/>
    <m/>
    <n v="89008"/>
    <n v="227710"/>
    <n v="88874"/>
    <n v="264251"/>
    <n v="60606"/>
    <n v="168723"/>
    <n v="26164"/>
    <n v="477264"/>
    <n v="3508508"/>
    <n v="0"/>
    <n v="0"/>
    <n v="0"/>
    <n v="0"/>
    <n v="0"/>
    <n v="0"/>
    <n v="0"/>
    <m/>
    <x v="0"/>
    <x v="0"/>
    <m/>
    <m/>
    <m/>
    <m/>
    <x v="0"/>
    <x v="0"/>
    <m/>
    <m/>
    <m/>
    <n v="74"/>
    <n v="89"/>
    <n v="62"/>
    <n v="44"/>
    <n v="54"/>
    <n v="37"/>
    <n v="27"/>
    <n v="30"/>
    <n v="24"/>
    <n v="1"/>
    <n v="0"/>
    <n v="0"/>
    <n v="1"/>
    <n v="0"/>
    <n v="0"/>
    <n v="1"/>
    <n v="0"/>
    <n v="0"/>
    <n v="0"/>
    <n v="0"/>
    <n v="0"/>
    <n v="0"/>
    <n v="0"/>
    <n v="0"/>
    <n v="1"/>
    <n v="0"/>
    <n v="0"/>
    <n v="0"/>
    <n v="0"/>
  </r>
  <r>
    <n v="206190350"/>
    <x v="320"/>
    <d v="2023-10-11T00:00:00"/>
    <d v="2024-04-30T00:00:00"/>
    <n v="203"/>
    <s v="In Process"/>
    <x v="0"/>
    <x v="17"/>
    <x v="0"/>
    <x v="0"/>
    <s v="11 - Los Angeles"/>
    <x v="27"/>
    <s v="562-597-8817"/>
    <s v="1730 GRAND AVENUE"/>
    <s v="LONG BEACH"/>
    <s v="90804"/>
    <s v="1649264912"/>
    <s v="FLORA CHINYERE AZINGE"/>
    <s v="Yes"/>
    <m/>
    <n v="117"/>
    <n v="117"/>
    <x v="0"/>
    <n v="23751"/>
    <n v="21621"/>
    <n v="91.03"/>
    <n v="135"/>
    <n v="118"/>
    <n v="2575"/>
    <m/>
    <n v="1028"/>
    <n v="17092"/>
    <n v="496"/>
    <n v="13"/>
    <n v="195"/>
    <n v="222"/>
    <x v="1"/>
    <n v="17865"/>
    <m/>
    <m/>
    <m/>
    <n v="3756"/>
    <m/>
    <m/>
    <m/>
    <m/>
    <n v="11587974"/>
    <n v="5927327"/>
    <n v="7077889"/>
    <m/>
    <n v="10437412"/>
    <n v="10771033"/>
    <n v="-333621"/>
    <n v="79313"/>
    <n v="800"/>
    <m/>
    <n v="-255108"/>
    <n v="2056571"/>
    <m/>
    <n v="526524"/>
    <n v="8279581"/>
    <n v="558902"/>
    <n v="7519"/>
    <n v="74295"/>
    <n v="84582"/>
    <n v="8358443"/>
    <m/>
    <m/>
    <m/>
    <n v="3229531"/>
    <m/>
    <m/>
    <m/>
    <m/>
    <n v="2435051"/>
    <m/>
    <m/>
    <m/>
    <n v="719075"/>
    <m/>
    <n v="2332144"/>
    <m/>
    <n v="428798"/>
    <m/>
    <n v="9928"/>
    <m/>
    <n v="748"/>
    <m/>
    <n v="1583"/>
    <m/>
    <n v="67544"/>
    <n v="202955"/>
    <n v="1475086"/>
    <n v="1948014"/>
    <n v="1517977"/>
    <n v="291360"/>
    <n v="379165"/>
    <n v="29441"/>
    <m/>
    <n v="15785"/>
    <m/>
    <m/>
    <m/>
    <m/>
    <m/>
    <m/>
    <m/>
    <m/>
    <m/>
    <m/>
    <m/>
    <m/>
    <m/>
    <m/>
    <m/>
    <m/>
    <m/>
    <m/>
    <m/>
    <m/>
    <m/>
    <m/>
    <m/>
    <m/>
    <m/>
    <m/>
    <m/>
    <m/>
    <n v="-446"/>
    <m/>
    <m/>
    <m/>
    <n v="1047431"/>
    <m/>
    <m/>
    <m/>
    <n v="438341"/>
    <m/>
    <n v="5136651"/>
    <m/>
    <n v="448799"/>
    <m/>
    <n v="8972"/>
    <m/>
    <n v="-1859"/>
    <m/>
    <m/>
    <m/>
    <m/>
    <m/>
    <m/>
    <m/>
    <m/>
    <m/>
    <m/>
    <m/>
    <m/>
    <m/>
    <m/>
    <m/>
    <m/>
    <m/>
    <n v="5507262"/>
    <n v="1234505"/>
    <n v="4029266"/>
    <n v="278077"/>
    <n v="3848828"/>
    <m/>
    <m/>
    <m/>
    <n v="1742909"/>
    <m/>
    <m/>
    <m/>
    <m/>
    <n v="2064"/>
    <n v="63612"/>
    <n v="279388"/>
    <m/>
    <n v="203234"/>
    <n v="36369"/>
    <n v="114303"/>
    <n v="25630"/>
    <m/>
    <n v="13061"/>
    <n v="384252"/>
    <n v="199603"/>
    <n v="160748"/>
    <n v="407505"/>
    <n v="68554"/>
    <n v="59920"/>
    <n v="80928"/>
    <n v="2152191"/>
    <n v="59034"/>
    <n v="638936"/>
    <n v="31484"/>
    <n v="19587"/>
    <m/>
    <n v="47641"/>
    <n v="131252"/>
    <n v="4247918"/>
    <m/>
    <n v="656987"/>
    <n v="265644"/>
    <n v="1600925"/>
    <n v="2348914"/>
    <n v="9120388"/>
    <n v="11560208"/>
    <m/>
    <m/>
    <n v="-2439820"/>
    <n v="9120388"/>
    <n v="63758"/>
    <m/>
    <n v="6855506"/>
    <m/>
    <n v="0"/>
    <m/>
    <n v="636663"/>
    <n v="558033"/>
    <n v="1194696"/>
    <n v="-537709"/>
    <m/>
    <m/>
    <m/>
    <m/>
    <m/>
    <s v="0.01"/>
    <n v="115602.08"/>
    <n v="1148"/>
    <n v="0"/>
    <n v="6726"/>
    <n v="33266"/>
    <n v="58524"/>
    <n v="5771"/>
    <n v="343"/>
    <n v="5106"/>
    <n v="9629"/>
    <n v="3012"/>
    <n v="6352"/>
    <n v="1324"/>
    <n v="9601"/>
    <n v="1995"/>
    <n v="2496"/>
    <n v="1244"/>
    <n v="11256"/>
    <n v="157793"/>
    <n v="0"/>
    <n v="148"/>
    <n v="416"/>
    <n v="3274"/>
    <n v="0"/>
    <n v="0"/>
    <n v="3838"/>
    <n v="101736"/>
    <n v="0"/>
    <n v="430300"/>
    <n v="1491567"/>
    <n v="1580517"/>
    <n v="230247"/>
    <n v="17195"/>
    <n v="197848"/>
    <n v="420470"/>
    <n v="78411"/>
    <n v="113549"/>
    <n v="22865"/>
    <n v="192785"/>
    <n v="54325"/>
    <n v="45562"/>
    <n v="63463"/>
    <n v="466422"/>
    <n v="5507262"/>
    <n v="0"/>
    <n v="15140"/>
    <n v="20840"/>
    <n v="118572"/>
    <n v="0"/>
    <n v="0"/>
    <n v="154552"/>
    <m/>
    <x v="0"/>
    <x v="0"/>
    <m/>
    <m/>
    <n v="9629"/>
    <m/>
    <x v="0"/>
    <x v="0"/>
    <m/>
    <m/>
    <n v="420470"/>
    <n v="238"/>
    <n v="406"/>
    <n v="128"/>
    <n v="157"/>
    <n v="277"/>
    <n v="80"/>
    <n v="87"/>
    <n v="147"/>
    <n v="45"/>
    <n v="1"/>
    <n v="0"/>
    <n v="0"/>
    <n v="0"/>
    <n v="0"/>
    <n v="1"/>
    <n v="1"/>
    <n v="0"/>
    <n v="0"/>
    <n v="0"/>
    <n v="1"/>
    <n v="0"/>
    <n v="0"/>
    <n v="0"/>
    <n v="0"/>
    <n v="1"/>
    <n v="0"/>
    <n v="0"/>
    <n v="0"/>
    <n v="0"/>
  </r>
  <r>
    <n v="206190353"/>
    <x v="321"/>
    <d v="2024-01-01T00:00:00"/>
    <d v="2024-12-31T00:00:00"/>
    <n v="366"/>
    <s v="In Process"/>
    <x v="0"/>
    <x v="17"/>
    <x v="0"/>
    <x v="0"/>
    <s v="11 - Los Angeles"/>
    <x v="28"/>
    <s v="626-280-2293"/>
    <s v="8101 EAST HILL DRIVE"/>
    <s v="ROSEMEAD"/>
    <s v="91770"/>
    <s v="1669552022"/>
    <s v="JOEFFREY ORQUIA"/>
    <s v="Yes"/>
    <m/>
    <n v="85"/>
    <n v="85"/>
    <x v="2"/>
    <n v="31110"/>
    <n v="29969"/>
    <n v="221.75"/>
    <n v="146"/>
    <n v="149"/>
    <n v="6590"/>
    <m/>
    <n v="1469"/>
    <n v="21182"/>
    <m/>
    <n v="72"/>
    <n v="187"/>
    <n v="469"/>
    <x v="0"/>
    <n v="29969"/>
    <m/>
    <m/>
    <m/>
    <m/>
    <m/>
    <m/>
    <m/>
    <m/>
    <n v="9140545"/>
    <n v="5176808"/>
    <n v="4058575"/>
    <n v="39407"/>
    <n v="10298185"/>
    <n v="9814111"/>
    <n v="484074"/>
    <m/>
    <m/>
    <m/>
    <n v="484074"/>
    <n v="2009950"/>
    <m/>
    <n v="448045"/>
    <n v="6460510"/>
    <m/>
    <n v="21960"/>
    <n v="57035"/>
    <n v="143045"/>
    <n v="9140545"/>
    <m/>
    <m/>
    <m/>
    <m/>
    <m/>
    <m/>
    <m/>
    <m/>
    <n v="5099529"/>
    <m/>
    <m/>
    <m/>
    <n v="36750"/>
    <m/>
    <m/>
    <m/>
    <m/>
    <m/>
    <n v="40465"/>
    <m/>
    <n v="64"/>
    <m/>
    <m/>
    <m/>
    <n v="0"/>
    <n v="0"/>
    <n v="1718432"/>
    <n v="0"/>
    <n v="1846716"/>
    <n v="96852"/>
    <n v="1462177"/>
    <n v="45608"/>
    <m/>
    <n v="7023"/>
    <m/>
    <m/>
    <m/>
    <m/>
    <m/>
    <m/>
    <m/>
    <m/>
    <m/>
    <m/>
    <m/>
    <m/>
    <m/>
    <m/>
    <m/>
    <m/>
    <m/>
    <m/>
    <m/>
    <m/>
    <m/>
    <m/>
    <m/>
    <m/>
    <m/>
    <m/>
    <m/>
    <m/>
    <m/>
    <m/>
    <m/>
    <m/>
    <n v="2187330"/>
    <m/>
    <m/>
    <m/>
    <n v="143767"/>
    <m/>
    <n v="1647861"/>
    <m/>
    <m/>
    <m/>
    <n v="38955"/>
    <m/>
    <n v="40662"/>
    <m/>
    <m/>
    <m/>
    <m/>
    <m/>
    <m/>
    <m/>
    <m/>
    <m/>
    <m/>
    <m/>
    <m/>
    <m/>
    <m/>
    <m/>
    <m/>
    <m/>
    <n v="4509978"/>
    <n v="1141923"/>
    <n v="4162210"/>
    <n v="242351"/>
    <n v="4288371"/>
    <m/>
    <m/>
    <m/>
    <m/>
    <m/>
    <m/>
    <m/>
    <m/>
    <n v="142"/>
    <m/>
    <n v="335670"/>
    <m/>
    <n v="352718"/>
    <n v="20574"/>
    <n v="172648"/>
    <n v="37284"/>
    <m/>
    <n v="19369"/>
    <n v="450805"/>
    <n v="301346"/>
    <n v="153549"/>
    <n v="858962"/>
    <n v="54548"/>
    <n v="38593"/>
    <n v="70115"/>
    <n v="2248448"/>
    <n v="3495"/>
    <n v="306000"/>
    <n v="45269"/>
    <n v="8205"/>
    <m/>
    <m/>
    <n v="48000"/>
    <n v="3141699"/>
    <m/>
    <n v="379075"/>
    <n v="51699"/>
    <m/>
    <m/>
    <n v="3572473"/>
    <n v="1562467"/>
    <m/>
    <m/>
    <n v="2010006"/>
    <n v="3572473"/>
    <m/>
    <m/>
    <n v="278559"/>
    <m/>
    <n v="0"/>
    <m/>
    <n v="1373471"/>
    <n v="294057"/>
    <n v="1667528"/>
    <n v="-1288453"/>
    <m/>
    <m/>
    <m/>
    <m/>
    <m/>
    <s v="0.95"/>
    <n v="1484343.65"/>
    <n v="2037"/>
    <n v="0"/>
    <n v="8065"/>
    <n v="20024"/>
    <n v="84524"/>
    <n v="0"/>
    <n v="0"/>
    <n v="6134"/>
    <m/>
    <n v="4321"/>
    <n v="11409"/>
    <n v="5849"/>
    <n v="16162"/>
    <n v="1800"/>
    <n v="1495"/>
    <n v="1367"/>
    <n v="6165"/>
    <n v="169352"/>
    <n v="0"/>
    <n v="0"/>
    <n v="48"/>
    <n v="0"/>
    <n v="0"/>
    <n v="0"/>
    <n v="48"/>
    <n v="164048"/>
    <n v="0"/>
    <n v="405386"/>
    <n v="697585"/>
    <n v="1777355"/>
    <n v="0"/>
    <n v="0"/>
    <n v="282293"/>
    <m/>
    <n v="113577"/>
    <n v="198564"/>
    <n v="106226"/>
    <n v="332113"/>
    <n v="43527"/>
    <n v="28450"/>
    <n v="54006"/>
    <n v="306848"/>
    <n v="4509978"/>
    <n v="0"/>
    <n v="0"/>
    <n v="3318"/>
    <n v="0"/>
    <n v="0"/>
    <n v="0"/>
    <n v="3318"/>
    <m/>
    <x v="0"/>
    <x v="0"/>
    <m/>
    <m/>
    <m/>
    <m/>
    <x v="0"/>
    <x v="0"/>
    <m/>
    <m/>
    <m/>
    <n v="108"/>
    <n v="188"/>
    <n v="71"/>
    <n v="68"/>
    <n v="131"/>
    <n v="38"/>
    <n v="51"/>
    <n v="94"/>
    <n v="29"/>
    <n v="1"/>
    <n v="0"/>
    <n v="0"/>
    <n v="0"/>
    <n v="1"/>
    <n v="0"/>
    <n v="1"/>
    <n v="0"/>
    <n v="0"/>
    <n v="0"/>
    <n v="0"/>
    <n v="0"/>
    <n v="0"/>
    <n v="0"/>
    <n v="0"/>
    <n v="1"/>
    <n v="0"/>
    <n v="0"/>
    <n v="0"/>
    <n v="0"/>
  </r>
  <r>
    <n v="206190354"/>
    <x v="322"/>
    <d v="2023-03-01T00:00:00"/>
    <d v="2024-02-29T00:00:00"/>
    <n v="366"/>
    <s v="In Process"/>
    <x v="0"/>
    <x v="17"/>
    <x v="0"/>
    <x v="0"/>
    <s v="11 - Los Angeles"/>
    <x v="25"/>
    <s v="323-665-1185"/>
    <s v="3032 ROWENA AVENUE"/>
    <s v="LOS ANGELES"/>
    <s v="90039"/>
    <s v="1487970927"/>
    <s v="KORI PATRICK CUSTADO"/>
    <s v="No"/>
    <m/>
    <n v="99"/>
    <n v="99"/>
    <x v="2"/>
    <n v="36234"/>
    <n v="30164"/>
    <n v="83.25"/>
    <n v="185"/>
    <n v="153"/>
    <n v="1071"/>
    <m/>
    <n v="544"/>
    <n v="26690"/>
    <n v="1087"/>
    <n v="4"/>
    <n v="2"/>
    <n v="766"/>
    <x v="0"/>
    <n v="30164"/>
    <m/>
    <m/>
    <m/>
    <m/>
    <m/>
    <m/>
    <m/>
    <m/>
    <n v="11366132"/>
    <n v="3947327"/>
    <n v="5709957"/>
    <n v="15"/>
    <n v="9603517"/>
    <n v="12667808"/>
    <n v="-3064291"/>
    <n v="536234"/>
    <n v="12590"/>
    <m/>
    <n v="-2540647"/>
    <n v="499247"/>
    <m/>
    <n v="195458"/>
    <n v="9724229"/>
    <n v="696945"/>
    <n v="11200"/>
    <n v="606"/>
    <n v="238447"/>
    <n v="11366132"/>
    <m/>
    <m/>
    <m/>
    <m/>
    <m/>
    <m/>
    <m/>
    <m/>
    <n v="1352095"/>
    <m/>
    <m/>
    <m/>
    <n v="5932"/>
    <m/>
    <n v="1831576"/>
    <m/>
    <n v="548346"/>
    <m/>
    <n v="199415"/>
    <m/>
    <n v="400"/>
    <m/>
    <n v="9563"/>
    <m/>
    <n v="109347"/>
    <n v="15563"/>
    <n v="1389349"/>
    <n v="0"/>
    <n v="1457812"/>
    <n v="177672"/>
    <n v="672058"/>
    <n v="102287"/>
    <m/>
    <n v="23239"/>
    <m/>
    <m/>
    <m/>
    <m/>
    <m/>
    <m/>
    <m/>
    <m/>
    <m/>
    <m/>
    <m/>
    <m/>
    <m/>
    <m/>
    <m/>
    <m/>
    <m/>
    <m/>
    <m/>
    <m/>
    <m/>
    <m/>
    <m/>
    <m/>
    <m/>
    <m/>
    <m/>
    <m/>
    <n v="-28877"/>
    <m/>
    <m/>
    <m/>
    <n v="656177"/>
    <m/>
    <m/>
    <m/>
    <n v="94650"/>
    <m/>
    <n v="4121571"/>
    <m/>
    <n v="800407"/>
    <m/>
    <n v="13627"/>
    <m/>
    <n v="52402"/>
    <m/>
    <m/>
    <m/>
    <m/>
    <m/>
    <m/>
    <m/>
    <m/>
    <m/>
    <m/>
    <m/>
    <m/>
    <m/>
    <m/>
    <m/>
    <m/>
    <m/>
    <n v="4742791"/>
    <n v="1113110"/>
    <n v="6811907"/>
    <n v="177466"/>
    <n v="5746148"/>
    <m/>
    <m/>
    <m/>
    <m/>
    <m/>
    <m/>
    <m/>
    <m/>
    <n v="5350"/>
    <n v="6162"/>
    <n v="278454"/>
    <m/>
    <n v="303220"/>
    <n v="45843"/>
    <n v="317712"/>
    <n v="6224"/>
    <m/>
    <n v="15288"/>
    <n v="365595"/>
    <n v="230124"/>
    <n v="146301"/>
    <n v="837259"/>
    <n v="85132"/>
    <n v="120271"/>
    <n v="142367"/>
    <n v="3023146"/>
    <n v="46237"/>
    <n v="719717"/>
    <n v="18738"/>
    <n v="20204"/>
    <m/>
    <n v="18106"/>
    <n v="170210"/>
    <n v="1635520"/>
    <m/>
    <n v="134077"/>
    <n v="9600"/>
    <n v="3876010"/>
    <m/>
    <n v="5655207"/>
    <n v="12044542"/>
    <m/>
    <m/>
    <n v="-6389335"/>
    <n v="5655207"/>
    <m/>
    <m/>
    <n v="30531"/>
    <m/>
    <n v="0"/>
    <m/>
    <n v="506576"/>
    <n v="333745"/>
    <n v="840321"/>
    <n v="-706244"/>
    <m/>
    <m/>
    <m/>
    <m/>
    <m/>
    <s v="-0.02"/>
    <n v="-240890.84"/>
    <n v="1741"/>
    <n v="0"/>
    <n v="7226"/>
    <n v="25973"/>
    <n v="61916"/>
    <n v="0"/>
    <n v="0"/>
    <n v="6254"/>
    <m/>
    <n v="1929"/>
    <n v="8466"/>
    <n v="5738"/>
    <m/>
    <n v="1843"/>
    <n v="4212"/>
    <n v="2237"/>
    <n v="18691"/>
    <n v="146226"/>
    <n v="0"/>
    <n v="0"/>
    <n v="7565"/>
    <n v="19133"/>
    <n v="0"/>
    <n v="0"/>
    <n v="26698"/>
    <n v="131312"/>
    <n v="0"/>
    <n v="403952"/>
    <n v="1173068"/>
    <n v="1505144"/>
    <n v="0"/>
    <n v="0"/>
    <n v="243331"/>
    <m/>
    <n v="62667"/>
    <n v="154963"/>
    <n v="99838"/>
    <m/>
    <n v="66694"/>
    <n v="94994"/>
    <n v="116722"/>
    <n v="690106"/>
    <n v="4742791"/>
    <n v="0"/>
    <n v="0"/>
    <n v="504791"/>
    <n v="756211"/>
    <n v="0"/>
    <n v="0"/>
    <n v="1261002"/>
    <m/>
    <x v="0"/>
    <x v="0"/>
    <m/>
    <m/>
    <m/>
    <m/>
    <x v="0"/>
    <x v="0"/>
    <m/>
    <m/>
    <m/>
    <n v="101"/>
    <n v="134"/>
    <n v="78"/>
    <n v="72"/>
    <n v="99"/>
    <n v="54"/>
    <n v="43"/>
    <n v="57"/>
    <n v="33"/>
    <n v="1"/>
    <n v="0"/>
    <n v="0"/>
    <n v="0"/>
    <n v="1"/>
    <n v="0"/>
    <n v="1"/>
    <n v="0"/>
    <n v="0"/>
    <n v="0"/>
    <n v="0"/>
    <n v="0"/>
    <n v="0"/>
    <n v="0"/>
    <n v="0"/>
    <n v="1"/>
    <n v="0"/>
    <n v="0"/>
    <n v="0"/>
    <n v="0"/>
  </r>
  <r>
    <n v="206190356"/>
    <x v="323"/>
    <d v="2024-01-01T00:00:00"/>
    <d v="2024-12-31T00:00:00"/>
    <n v="366"/>
    <s v="In Process"/>
    <x v="0"/>
    <x v="17"/>
    <x v="0"/>
    <x v="0"/>
    <s v="11 - Los Angeles"/>
    <x v="25"/>
    <s v="323-931-1061"/>
    <s v="533 SOUTH FAIRFAX AVENUE"/>
    <s v="LOS ANGELES"/>
    <s v="90036"/>
    <s v="1639166242"/>
    <s v="ALFRED GARCIA"/>
    <s v="Yes"/>
    <m/>
    <n v="93"/>
    <n v="93"/>
    <x v="2"/>
    <n v="34038"/>
    <n v="30650"/>
    <n v="205.98"/>
    <n v="396"/>
    <n v="386"/>
    <n v="8490"/>
    <n v="2347"/>
    <n v="1657"/>
    <n v="16664"/>
    <m/>
    <m/>
    <n v="738"/>
    <n v="754"/>
    <x v="0"/>
    <n v="30650"/>
    <m/>
    <m/>
    <m/>
    <m/>
    <m/>
    <m/>
    <m/>
    <m/>
    <n v="10815971"/>
    <n v="4046350"/>
    <n v="-1506540"/>
    <n v="104759"/>
    <n v="16473620"/>
    <n v="15689632"/>
    <n v="783988"/>
    <n v="630"/>
    <n v="100000"/>
    <m/>
    <n v="684618"/>
    <n v="3010879"/>
    <n v="824042"/>
    <n v="582116"/>
    <n v="5854179"/>
    <m/>
    <m/>
    <n v="277330"/>
    <n v="267425"/>
    <n v="10815971"/>
    <m/>
    <m/>
    <m/>
    <m/>
    <m/>
    <m/>
    <m/>
    <m/>
    <n v="3158706"/>
    <m/>
    <n v="843116"/>
    <m/>
    <n v="1628"/>
    <m/>
    <n v="16375"/>
    <m/>
    <m/>
    <m/>
    <m/>
    <m/>
    <n v="26525"/>
    <m/>
    <m/>
    <m/>
    <n v="196895"/>
    <n v="8314"/>
    <n v="1819408"/>
    <n v="0"/>
    <n v="1157319"/>
    <n v="138071"/>
    <n v="635336"/>
    <n v="32135"/>
    <m/>
    <n v="58872"/>
    <m/>
    <m/>
    <m/>
    <m/>
    <m/>
    <m/>
    <m/>
    <m/>
    <m/>
    <m/>
    <m/>
    <m/>
    <m/>
    <m/>
    <m/>
    <m/>
    <m/>
    <m/>
    <m/>
    <m/>
    <m/>
    <m/>
    <m/>
    <m/>
    <m/>
    <m/>
    <m/>
    <m/>
    <m/>
    <m/>
    <m/>
    <m/>
    <n v="-1674898"/>
    <m/>
    <n v="276706"/>
    <m/>
    <n v="-182854"/>
    <m/>
    <n v="118052"/>
    <m/>
    <m/>
    <m/>
    <m/>
    <m/>
    <n v="-43546"/>
    <m/>
    <m/>
    <m/>
    <m/>
    <m/>
    <m/>
    <m/>
    <m/>
    <m/>
    <m/>
    <m/>
    <m/>
    <m/>
    <m/>
    <m/>
    <m/>
    <m/>
    <n v="7233760"/>
    <n v="1808371"/>
    <n v="6647501"/>
    <n v="282178"/>
    <n v="6500613"/>
    <m/>
    <m/>
    <m/>
    <m/>
    <m/>
    <m/>
    <m/>
    <m/>
    <n v="15544"/>
    <n v="2016"/>
    <n v="663830"/>
    <m/>
    <n v="471127"/>
    <n v="65104"/>
    <n v="474094"/>
    <n v="59412"/>
    <m/>
    <n v="36204"/>
    <n v="473790"/>
    <n v="346352"/>
    <n v="131145"/>
    <n v="1149806"/>
    <n v="172999"/>
    <n v="343949"/>
    <n v="101369"/>
    <n v="3760901"/>
    <m/>
    <n v="630142"/>
    <n v="63054"/>
    <n v="43751"/>
    <m/>
    <n v="16010"/>
    <n v="168420"/>
    <n v="4269088"/>
    <m/>
    <n v="105564"/>
    <m/>
    <n v="1240000"/>
    <m/>
    <n v="5614652"/>
    <n v="1160732"/>
    <m/>
    <m/>
    <n v="4453920"/>
    <n v="5614652"/>
    <m/>
    <n v="1240000"/>
    <m/>
    <m/>
    <n v="0"/>
    <m/>
    <n v="105564"/>
    <m/>
    <n v="105564"/>
    <n v="0"/>
    <m/>
    <m/>
    <m/>
    <m/>
    <m/>
    <s v="1.91"/>
    <n v="2216998.12"/>
    <n v="1901"/>
    <n v="0"/>
    <n v="16703"/>
    <n v="32733"/>
    <n v="79672"/>
    <n v="0"/>
    <n v="0"/>
    <n v="8106"/>
    <m/>
    <n v="4051"/>
    <n v="12063"/>
    <n v="3750"/>
    <n v="27173"/>
    <n v="4419"/>
    <n v="11210"/>
    <n v="1961"/>
    <n v="26123"/>
    <n v="229865"/>
    <n v="0"/>
    <n v="0"/>
    <n v="0"/>
    <n v="7831"/>
    <n v="0"/>
    <n v="0"/>
    <n v="7831"/>
    <n v="198311"/>
    <n v="0"/>
    <n v="925387"/>
    <n v="1308145"/>
    <n v="2035518"/>
    <n v="0"/>
    <n v="0"/>
    <n v="390364"/>
    <m/>
    <n v="107255"/>
    <n v="229974"/>
    <n v="70054"/>
    <n v="581284"/>
    <n v="125270"/>
    <n v="258316"/>
    <n v="83623"/>
    <n v="920259"/>
    <n v="7233760"/>
    <n v="0"/>
    <n v="0"/>
    <n v="0"/>
    <n v="240171"/>
    <n v="0"/>
    <n v="0"/>
    <n v="240171"/>
    <m/>
    <x v="0"/>
    <x v="0"/>
    <m/>
    <m/>
    <m/>
    <m/>
    <x v="0"/>
    <x v="0"/>
    <m/>
    <m/>
    <m/>
    <n v="146"/>
    <n v="212"/>
    <n v="98"/>
    <n v="90"/>
    <n v="143"/>
    <n v="56"/>
    <n v="49"/>
    <n v="81"/>
    <n v="31"/>
    <n v="1"/>
    <n v="0"/>
    <n v="0"/>
    <n v="0"/>
    <n v="1"/>
    <n v="0"/>
    <n v="1"/>
    <n v="0"/>
    <n v="0"/>
    <n v="0"/>
    <n v="0"/>
    <n v="0"/>
    <n v="0"/>
    <n v="0"/>
    <n v="0"/>
    <n v="1"/>
    <n v="0"/>
    <n v="0"/>
    <n v="0"/>
    <n v="0"/>
  </r>
  <r>
    <n v="206190359"/>
    <x v="324"/>
    <d v="2024-01-01T00:00:00"/>
    <d v="2024-12-31T00:00:00"/>
    <n v="366"/>
    <s v="In Process"/>
    <x v="0"/>
    <x v="17"/>
    <x v="0"/>
    <x v="0"/>
    <s v="11 - Los Angeles"/>
    <x v="27"/>
    <s v="562-434-4494"/>
    <s v="2725 E. BROADWAY"/>
    <s v="LONG BEACH"/>
    <s v="90803-5431"/>
    <s v="1417660978"/>
    <s v="DAVID HOWELL"/>
    <s v="Yes"/>
    <s v="FLAGSTONE HEALTHCARE NORTH LLC"/>
    <n v="98"/>
    <n v="98"/>
    <x v="2"/>
    <n v="35868"/>
    <n v="31446"/>
    <n v="193.3"/>
    <n v="337"/>
    <n v="330"/>
    <n v="3335"/>
    <n v="2685"/>
    <n v="2700"/>
    <n v="15944"/>
    <m/>
    <n v="1061"/>
    <n v="197"/>
    <n v="5524"/>
    <x v="0"/>
    <n v="31446"/>
    <m/>
    <m/>
    <m/>
    <m/>
    <m/>
    <m/>
    <m/>
    <m/>
    <n v="9339715"/>
    <n v="5225550"/>
    <n v="-426767"/>
    <n v="1064"/>
    <n v="14993096"/>
    <n v="14404492"/>
    <n v="588604"/>
    <n v="10305"/>
    <n v="125770"/>
    <m/>
    <n v="473139"/>
    <n v="1058395"/>
    <n v="823923"/>
    <n v="729621"/>
    <n v="4810531"/>
    <m/>
    <n v="338222"/>
    <n v="76970"/>
    <n v="1502053"/>
    <n v="9339715"/>
    <m/>
    <m/>
    <m/>
    <m/>
    <m/>
    <m/>
    <m/>
    <m/>
    <n v="1240551"/>
    <m/>
    <n v="886381"/>
    <m/>
    <n v="24697"/>
    <m/>
    <n v="2367278"/>
    <m/>
    <m/>
    <m/>
    <n v="309537"/>
    <m/>
    <n v="12967"/>
    <m/>
    <n v="384139"/>
    <m/>
    <n v="38674"/>
    <n v="84817"/>
    <n v="2051685"/>
    <n v="0"/>
    <n v="2253735"/>
    <n v="254250"/>
    <n v="420370"/>
    <n v="24823"/>
    <m/>
    <n v="97196"/>
    <m/>
    <m/>
    <m/>
    <m/>
    <m/>
    <m/>
    <m/>
    <m/>
    <m/>
    <m/>
    <m/>
    <m/>
    <m/>
    <m/>
    <m/>
    <m/>
    <m/>
    <m/>
    <n v="-43475"/>
    <m/>
    <m/>
    <m/>
    <m/>
    <m/>
    <m/>
    <m/>
    <n v="-690"/>
    <m/>
    <n v="-3900"/>
    <m/>
    <m/>
    <m/>
    <n v="-502670"/>
    <m/>
    <n v="-156052"/>
    <m/>
    <n v="27087"/>
    <m/>
    <n v="1149060"/>
    <m/>
    <m/>
    <m/>
    <n v="-31473"/>
    <m/>
    <n v="-864654"/>
    <m/>
    <m/>
    <m/>
    <m/>
    <m/>
    <m/>
    <m/>
    <m/>
    <m/>
    <m/>
    <m/>
    <m/>
    <m/>
    <m/>
    <m/>
    <m/>
    <m/>
    <n v="6812761"/>
    <n v="1574285"/>
    <n v="6017446"/>
    <n v="249920"/>
    <n v="5384802"/>
    <m/>
    <m/>
    <m/>
    <m/>
    <m/>
    <m/>
    <m/>
    <m/>
    <n v="24860"/>
    <n v="5104"/>
    <n v="557529"/>
    <m/>
    <n v="664379"/>
    <n v="64774"/>
    <n v="195847"/>
    <n v="28178"/>
    <m/>
    <n v="32855"/>
    <n v="388531"/>
    <n v="258714"/>
    <n v="199225"/>
    <n v="917079"/>
    <n v="378778"/>
    <n v="310278"/>
    <n v="95916"/>
    <n v="2843592"/>
    <n v="98628"/>
    <n v="1510839"/>
    <n v="171935"/>
    <n v="14555"/>
    <m/>
    <m/>
    <n v="258094"/>
    <n v="2521333"/>
    <m/>
    <n v="905833"/>
    <m/>
    <n v="13106116"/>
    <m/>
    <n v="16533282"/>
    <n v="1301067"/>
    <n v="14387136"/>
    <m/>
    <n v="845079"/>
    <n v="16533282"/>
    <m/>
    <n v="-1285665"/>
    <m/>
    <m/>
    <n v="6150"/>
    <m/>
    <n v="668508"/>
    <n v="386816"/>
    <n v="1061474"/>
    <n v="-155641"/>
    <m/>
    <m/>
    <m/>
    <m/>
    <m/>
    <s v="0.00"/>
    <n v="0"/>
    <n v="3495"/>
    <n v="0"/>
    <n v="7113"/>
    <n v="38698"/>
    <n v="66433"/>
    <n v="0"/>
    <n v="0"/>
    <n v="945"/>
    <n v="25256"/>
    <n v="4109"/>
    <n v="8027"/>
    <n v="5836"/>
    <n v="21298"/>
    <n v="6887"/>
    <n v="11450"/>
    <n v="1999"/>
    <n v="11845"/>
    <n v="213391"/>
    <n v="0"/>
    <n v="0"/>
    <n v="284"/>
    <n v="9636"/>
    <n v="0"/>
    <n v="0"/>
    <n v="9920"/>
    <n v="239845"/>
    <n v="0"/>
    <n v="445878"/>
    <n v="1660198"/>
    <n v="1524268"/>
    <n v="0"/>
    <n v="0"/>
    <n v="19520"/>
    <n v="1013618"/>
    <n v="117676"/>
    <n v="152918"/>
    <n v="112688"/>
    <n v="446859"/>
    <n v="259610"/>
    <n v="232969"/>
    <n v="76818"/>
    <n v="509896"/>
    <n v="6812761"/>
    <n v="0"/>
    <n v="0"/>
    <n v="16349"/>
    <n v="338047"/>
    <n v="0"/>
    <n v="0"/>
    <n v="354396"/>
    <m/>
    <x v="0"/>
    <x v="0"/>
    <m/>
    <m/>
    <n v="25256"/>
    <m/>
    <x v="0"/>
    <x v="0"/>
    <m/>
    <m/>
    <n v="1013618"/>
    <n v="128"/>
    <n v="235"/>
    <n v="62"/>
    <n v="90"/>
    <n v="168"/>
    <n v="41"/>
    <n v="49"/>
    <n v="94"/>
    <n v="25"/>
    <n v="1"/>
    <n v="0"/>
    <n v="0"/>
    <n v="0"/>
    <n v="1"/>
    <n v="0"/>
    <n v="1"/>
    <n v="0"/>
    <n v="0"/>
    <n v="0"/>
    <n v="0"/>
    <n v="0"/>
    <n v="0"/>
    <n v="0"/>
    <n v="0"/>
    <n v="1"/>
    <n v="0"/>
    <n v="0"/>
    <n v="0"/>
    <n v="0"/>
  </r>
  <r>
    <n v="206190361"/>
    <x v="325"/>
    <d v="2024-01-01T00:00:00"/>
    <d v="2024-12-31T00:00:00"/>
    <n v="366"/>
    <s v="In Process"/>
    <x v="0"/>
    <x v="17"/>
    <x v="0"/>
    <x v="0"/>
    <s v="11 - Los Angeles"/>
    <x v="25"/>
    <s v="323-937-4860"/>
    <s v="505 N. LA BREA AVE"/>
    <s v="LOS ANGELES"/>
    <s v="90036"/>
    <s v="1205299484"/>
    <s v="MEIR HAKIMI"/>
    <s v="Yes"/>
    <m/>
    <n v="141"/>
    <n v="141"/>
    <x v="0"/>
    <n v="51606"/>
    <n v="48076"/>
    <n v="205.4"/>
    <n v="244"/>
    <n v="238"/>
    <n v="4834"/>
    <n v="724"/>
    <n v="1561"/>
    <n v="37503"/>
    <m/>
    <n v="3295"/>
    <n v="120"/>
    <n v="39"/>
    <x v="0"/>
    <n v="48076"/>
    <m/>
    <m/>
    <m/>
    <m/>
    <m/>
    <m/>
    <m/>
    <m/>
    <n v="20143844"/>
    <n v="3794308"/>
    <n v="5026462"/>
    <n v="48195"/>
    <n v="18959885"/>
    <n v="18354070"/>
    <n v="605815"/>
    <n v="-2"/>
    <n v="12590"/>
    <m/>
    <n v="593223"/>
    <n v="2025446"/>
    <n v="303356"/>
    <n v="654059"/>
    <n v="15713757"/>
    <m/>
    <n v="1380605"/>
    <n v="50280"/>
    <n v="16341"/>
    <n v="20143844"/>
    <m/>
    <m/>
    <m/>
    <m/>
    <m/>
    <m/>
    <m/>
    <m/>
    <n v="2418509"/>
    <m/>
    <n v="241521"/>
    <m/>
    <n v="9634"/>
    <m/>
    <n v="17935"/>
    <m/>
    <m/>
    <m/>
    <n v="1099190"/>
    <m/>
    <n v="7519"/>
    <m/>
    <m/>
    <m/>
    <n v="3962"/>
    <n v="0"/>
    <n v="1591920"/>
    <n v="0"/>
    <n v="1690000"/>
    <n v="165840"/>
    <n v="292095"/>
    <n v="34131"/>
    <m/>
    <n v="16360"/>
    <m/>
    <m/>
    <m/>
    <m/>
    <m/>
    <m/>
    <m/>
    <m/>
    <m/>
    <m/>
    <m/>
    <m/>
    <m/>
    <m/>
    <m/>
    <m/>
    <m/>
    <m/>
    <m/>
    <m/>
    <m/>
    <m/>
    <m/>
    <m/>
    <m/>
    <m/>
    <m/>
    <m/>
    <m/>
    <m/>
    <m/>
    <m/>
    <n v="274173"/>
    <m/>
    <n v="136372"/>
    <m/>
    <n v="-739701"/>
    <m/>
    <n v="4734974"/>
    <m/>
    <m/>
    <m/>
    <n v="620644"/>
    <m/>
    <m/>
    <m/>
    <m/>
    <m/>
    <m/>
    <m/>
    <m/>
    <m/>
    <m/>
    <m/>
    <m/>
    <m/>
    <m/>
    <m/>
    <m/>
    <m/>
    <m/>
    <m/>
    <n v="6878843"/>
    <n v="1330605"/>
    <n v="10144622"/>
    <n v="240440"/>
    <n v="8437768"/>
    <m/>
    <m/>
    <m/>
    <m/>
    <m/>
    <m/>
    <m/>
    <m/>
    <n v="100792"/>
    <n v="4879"/>
    <n v="385411"/>
    <m/>
    <n v="374036"/>
    <n v="176575"/>
    <n v="306931"/>
    <n v="15732"/>
    <m/>
    <n v="24885"/>
    <n v="509271"/>
    <n v="433661"/>
    <n v="396023"/>
    <n v="1124895"/>
    <n v="222048"/>
    <n v="186330"/>
    <n v="184108"/>
    <n v="3829535"/>
    <n v="108751"/>
    <n v="1294220"/>
    <n v="33378"/>
    <n v="133560"/>
    <m/>
    <n v="8"/>
    <n v="71273"/>
    <n v="4171613"/>
    <m/>
    <n v="4480"/>
    <m/>
    <n v="24572"/>
    <n v="636736"/>
    <n v="4837401"/>
    <n v="2869178"/>
    <m/>
    <m/>
    <n v="1968223"/>
    <n v="4837401"/>
    <n v="21652"/>
    <m/>
    <n v="600000"/>
    <m/>
    <n v="0"/>
    <m/>
    <m/>
    <n v="38145"/>
    <n v="38145"/>
    <n v="-33665"/>
    <m/>
    <m/>
    <m/>
    <m/>
    <m/>
    <s v="0.26"/>
    <n v="745986.28"/>
    <n v="1261"/>
    <n v="0"/>
    <n v="11408"/>
    <n v="50318"/>
    <n v="56463"/>
    <n v="0"/>
    <n v="0"/>
    <n v="4017"/>
    <m/>
    <n v="1773"/>
    <n v="14373"/>
    <n v="13667"/>
    <n v="26230"/>
    <n v="4025"/>
    <n v="7387"/>
    <n v="4021"/>
    <n v="24568"/>
    <n v="219511"/>
    <n v="0"/>
    <n v="996"/>
    <n v="41"/>
    <n v="64660"/>
    <n v="0"/>
    <n v="0"/>
    <n v="65697"/>
    <n v="133410"/>
    <n v="0"/>
    <n v="628138"/>
    <n v="2218719"/>
    <n v="1368945"/>
    <n v="0"/>
    <n v="0"/>
    <n v="214396"/>
    <m/>
    <n v="63842"/>
    <n v="266332"/>
    <n v="247583"/>
    <n v="537751"/>
    <n v="100825"/>
    <n v="148182"/>
    <n v="156025"/>
    <n v="794695"/>
    <n v="6878843"/>
    <n v="0"/>
    <n v="72764"/>
    <n v="1853"/>
    <n v="2408772"/>
    <n v="0"/>
    <n v="0"/>
    <n v="2483389"/>
    <m/>
    <x v="0"/>
    <x v="0"/>
    <m/>
    <m/>
    <m/>
    <m/>
    <x v="0"/>
    <x v="0"/>
    <m/>
    <m/>
    <m/>
    <n v="138"/>
    <n v="214"/>
    <n v="87"/>
    <n v="84"/>
    <n v="153"/>
    <n v="55"/>
    <n v="41"/>
    <n v="74"/>
    <n v="31"/>
    <n v="1"/>
    <n v="0"/>
    <n v="0"/>
    <n v="0"/>
    <n v="0"/>
    <n v="1"/>
    <n v="1"/>
    <n v="0"/>
    <n v="0"/>
    <n v="0"/>
    <n v="0"/>
    <n v="0"/>
    <n v="0"/>
    <n v="0"/>
    <n v="0"/>
    <n v="1"/>
    <n v="0"/>
    <n v="0"/>
    <n v="0"/>
    <n v="0"/>
  </r>
  <r>
    <n v="206190367"/>
    <x v="326"/>
    <d v="2023-07-01T00:00:00"/>
    <d v="2024-06-30T00:00:00"/>
    <n v="366"/>
    <s v="In Process"/>
    <x v="0"/>
    <x v="17"/>
    <x v="0"/>
    <x v="0"/>
    <s v="11 - Los Angeles"/>
    <x v="31"/>
    <s v="310-679-9732"/>
    <s v="11630 SOUTH GREVILLEA STREET"/>
    <s v="HAWTHORNE"/>
    <s v="90250"/>
    <s v="1831476365"/>
    <s v="RUSMINE HERRERA"/>
    <s v="Yes"/>
    <m/>
    <n v="88"/>
    <n v="88"/>
    <x v="2"/>
    <n v="32208"/>
    <n v="29847"/>
    <n v="92.67"/>
    <n v="132"/>
    <n v="111"/>
    <n v="11199"/>
    <m/>
    <n v="4033"/>
    <n v="14071"/>
    <n v="158"/>
    <m/>
    <n v="20"/>
    <n v="366"/>
    <x v="0"/>
    <n v="29847"/>
    <m/>
    <m/>
    <m/>
    <m/>
    <m/>
    <m/>
    <m/>
    <m/>
    <n v="16541700"/>
    <n v="6528409"/>
    <n v="7959208"/>
    <n v="15593"/>
    <n v="15126494"/>
    <n v="13304257"/>
    <n v="1822237"/>
    <n v="334210"/>
    <n v="800"/>
    <m/>
    <n v="2155647"/>
    <n v="8951150"/>
    <m/>
    <n v="1626865"/>
    <n v="5680315"/>
    <n v="128200"/>
    <m/>
    <n v="7780"/>
    <n v="147390"/>
    <n v="16541700"/>
    <m/>
    <m/>
    <m/>
    <m/>
    <m/>
    <m/>
    <m/>
    <m/>
    <n v="6164309"/>
    <m/>
    <m/>
    <m/>
    <n v="84379"/>
    <m/>
    <n v="199867"/>
    <m/>
    <n v="76062"/>
    <m/>
    <m/>
    <m/>
    <n v="100"/>
    <m/>
    <n v="3692"/>
    <m/>
    <n v="2615"/>
    <n v="75999"/>
    <n v="2483428"/>
    <n v="70230"/>
    <n v="2505655"/>
    <n v="91245"/>
    <n v="1085346"/>
    <n v="91380"/>
    <m/>
    <n v="122511"/>
    <m/>
    <m/>
    <m/>
    <m/>
    <m/>
    <m/>
    <m/>
    <m/>
    <m/>
    <m/>
    <m/>
    <m/>
    <m/>
    <m/>
    <m/>
    <m/>
    <m/>
    <m/>
    <m/>
    <m/>
    <m/>
    <m/>
    <m/>
    <m/>
    <m/>
    <m/>
    <m/>
    <m/>
    <n v="2091"/>
    <m/>
    <m/>
    <m/>
    <n v="4476066"/>
    <m/>
    <m/>
    <m/>
    <n v="975646"/>
    <m/>
    <n v="2365442"/>
    <m/>
    <n v="74350"/>
    <m/>
    <n v="3512"/>
    <m/>
    <n v="62101"/>
    <m/>
    <m/>
    <m/>
    <m/>
    <m/>
    <m/>
    <m/>
    <m/>
    <m/>
    <m/>
    <m/>
    <m/>
    <m/>
    <m/>
    <m/>
    <m/>
    <m/>
    <n v="6411767"/>
    <n v="1436333"/>
    <n v="5456157"/>
    <n v="313750"/>
    <n v="5033250"/>
    <m/>
    <m/>
    <m/>
    <m/>
    <m/>
    <m/>
    <m/>
    <m/>
    <n v="1506"/>
    <n v="39158"/>
    <n v="476935"/>
    <m/>
    <n v="334651"/>
    <n v="17049"/>
    <n v="209042"/>
    <n v="37463"/>
    <m/>
    <n v="75907"/>
    <n v="570353"/>
    <n v="323821"/>
    <n v="175038"/>
    <n v="873943"/>
    <n v="75504"/>
    <n v="142363"/>
    <n v="107087"/>
    <n v="3222074"/>
    <n v="53427"/>
    <n v="1225808"/>
    <n v="48344"/>
    <n v="21861"/>
    <m/>
    <n v="2691"/>
    <n v="236982"/>
    <n v="6910830"/>
    <m/>
    <n v="193982"/>
    <m/>
    <n v="6057969"/>
    <m/>
    <n v="13162781"/>
    <n v="9940005"/>
    <m/>
    <m/>
    <n v="3222776"/>
    <n v="13162781"/>
    <n v="3666800"/>
    <m/>
    <n v="2004234"/>
    <m/>
    <n v="0"/>
    <m/>
    <n v="211054"/>
    <n v="513262"/>
    <n v="724316"/>
    <n v="-530334"/>
    <m/>
    <m/>
    <m/>
    <m/>
    <m/>
    <s v="0.11"/>
    <n v="1093400.55"/>
    <n v="1984"/>
    <n v="0"/>
    <n v="6866"/>
    <n v="26303"/>
    <n v="76674"/>
    <n v="0"/>
    <n v="0"/>
    <n v="5078"/>
    <n v="15488"/>
    <n v="2037"/>
    <n v="10916"/>
    <n v="6325"/>
    <n v="18661"/>
    <n v="2010"/>
    <n v="4833"/>
    <n v="1924"/>
    <n v="16148"/>
    <n v="195247"/>
    <n v="0"/>
    <n v="36"/>
    <n v="76"/>
    <n v="0"/>
    <n v="0"/>
    <n v="0"/>
    <n v="112"/>
    <n v="174309"/>
    <n v="0"/>
    <n v="367172"/>
    <n v="1141419"/>
    <n v="1790258"/>
    <n v="0"/>
    <n v="0"/>
    <n v="249547"/>
    <n v="681889"/>
    <n v="71460"/>
    <n v="202141"/>
    <n v="119035"/>
    <n v="425201"/>
    <n v="60484"/>
    <n v="103591"/>
    <n v="87153"/>
    <n v="938108"/>
    <n v="6411767"/>
    <n v="0"/>
    <n v="2829"/>
    <n v="5016"/>
    <n v="0"/>
    <n v="0"/>
    <n v="0"/>
    <n v="7845"/>
    <m/>
    <x v="0"/>
    <x v="0"/>
    <m/>
    <m/>
    <n v="15488"/>
    <m/>
    <x v="0"/>
    <x v="0"/>
    <m/>
    <m/>
    <n v="681889"/>
    <n v="158"/>
    <n v="220"/>
    <n v="100"/>
    <n v="90"/>
    <n v="139"/>
    <n v="53"/>
    <n v="57"/>
    <n v="93"/>
    <n v="35"/>
    <n v="1"/>
    <n v="0"/>
    <n v="0"/>
    <n v="0"/>
    <n v="1"/>
    <n v="0"/>
    <n v="1"/>
    <n v="0"/>
    <n v="0"/>
    <n v="0"/>
    <n v="0"/>
    <n v="0"/>
    <n v="0"/>
    <n v="0"/>
    <n v="0"/>
    <n v="1"/>
    <n v="0"/>
    <n v="0"/>
    <n v="0"/>
    <n v="0"/>
  </r>
  <r>
    <n v="206190368"/>
    <x v="327"/>
    <d v="2024-01-01T00:00:00"/>
    <d v="2024-12-31T00:00:00"/>
    <n v="366"/>
    <s v="In Process"/>
    <x v="0"/>
    <x v="17"/>
    <x v="0"/>
    <x v="0"/>
    <s v="11 - Los Angeles"/>
    <x v="25"/>
    <s v="323-938-2451"/>
    <s v="1020 SOUTH FAIRFAX AVENUE"/>
    <s v="LOS ANGELES"/>
    <s v="90019"/>
    <s v="1154786242"/>
    <s v="DARAH RUBIO"/>
    <s v="Yes"/>
    <m/>
    <n v="120"/>
    <n v="120"/>
    <x v="0"/>
    <n v="43920"/>
    <n v="41823"/>
    <n v="223.41"/>
    <n v="271"/>
    <n v="273"/>
    <n v="8024"/>
    <n v="99"/>
    <n v="2271"/>
    <n v="30589"/>
    <m/>
    <n v="318"/>
    <m/>
    <n v="522"/>
    <x v="0"/>
    <n v="41823"/>
    <m/>
    <m/>
    <m/>
    <m/>
    <m/>
    <m/>
    <m/>
    <m/>
    <n v="16691682"/>
    <n v="2443112"/>
    <n v="493049"/>
    <n v="6270"/>
    <n v="18648015"/>
    <n v="18575349"/>
    <n v="72666"/>
    <n v="-51352"/>
    <n v="13390"/>
    <m/>
    <n v="7924"/>
    <n v="3132646"/>
    <n v="39205"/>
    <n v="878570"/>
    <n v="12194769"/>
    <m/>
    <n v="125932"/>
    <n v="111756"/>
    <n v="208804"/>
    <n v="16691682"/>
    <m/>
    <m/>
    <m/>
    <m/>
    <m/>
    <m/>
    <m/>
    <m/>
    <n v="2193285"/>
    <m/>
    <n v="15912"/>
    <m/>
    <n v="15812"/>
    <m/>
    <n v="152523"/>
    <m/>
    <m/>
    <m/>
    <n v="51110"/>
    <m/>
    <n v="461"/>
    <m/>
    <n v="14009"/>
    <m/>
    <n v="25457"/>
    <n v="5164"/>
    <n v="889515"/>
    <n v="0"/>
    <n v="878170"/>
    <n v="244876"/>
    <n v="345862"/>
    <n v="36334"/>
    <m/>
    <n v="17734"/>
    <m/>
    <m/>
    <m/>
    <m/>
    <m/>
    <m/>
    <m/>
    <m/>
    <m/>
    <m/>
    <m/>
    <m/>
    <m/>
    <m/>
    <m/>
    <m/>
    <m/>
    <m/>
    <m/>
    <m/>
    <m/>
    <m/>
    <m/>
    <m/>
    <m/>
    <m/>
    <m/>
    <m/>
    <m/>
    <m/>
    <m/>
    <m/>
    <n v="-1733360"/>
    <m/>
    <n v="-12743"/>
    <m/>
    <n v="167559"/>
    <m/>
    <n v="2063683"/>
    <m/>
    <m/>
    <m/>
    <n v="-40932"/>
    <m/>
    <n v="48842"/>
    <m/>
    <m/>
    <m/>
    <m/>
    <m/>
    <m/>
    <m/>
    <m/>
    <m/>
    <m/>
    <m/>
    <m/>
    <m/>
    <m/>
    <m/>
    <m/>
    <m/>
    <n v="7847314"/>
    <n v="1664572"/>
    <n v="9063463"/>
    <n v="326726"/>
    <n v="7778155"/>
    <m/>
    <m/>
    <m/>
    <m/>
    <m/>
    <m/>
    <m/>
    <m/>
    <n v="39687"/>
    <n v="15040"/>
    <n v="490268"/>
    <m/>
    <n v="480175"/>
    <n v="148983"/>
    <n v="213426"/>
    <n v="42740"/>
    <m/>
    <n v="18486"/>
    <n v="452556"/>
    <n v="271674"/>
    <n v="213463"/>
    <n v="1044035"/>
    <n v="186615"/>
    <n v="199858"/>
    <n v="133792"/>
    <n v="4999821"/>
    <n v="58972"/>
    <n v="1329958"/>
    <n v="158219"/>
    <n v="20699"/>
    <m/>
    <m/>
    <n v="278727"/>
    <n v="5668409"/>
    <m/>
    <n v="229165"/>
    <n v="36500"/>
    <n v="656706"/>
    <m/>
    <n v="6590780"/>
    <n v="11735246"/>
    <m/>
    <n v="2091862"/>
    <n v="-7236328"/>
    <n v="6590780"/>
    <n v="22415"/>
    <m/>
    <n v="697327"/>
    <n v="2091862"/>
    <n v="0"/>
    <m/>
    <n v="127180"/>
    <n v="299971"/>
    <n v="427151"/>
    <n v="-197986"/>
    <m/>
    <m/>
    <m/>
    <n v="2091862"/>
    <m/>
    <s v="0.03"/>
    <n v="352057.38"/>
    <n v="1432"/>
    <n v="0"/>
    <n v="9502"/>
    <n v="37521"/>
    <n v="96635"/>
    <n v="0"/>
    <n v="0"/>
    <n v="33102"/>
    <m/>
    <n v="5716"/>
    <n v="9965"/>
    <n v="7163"/>
    <n v="21186"/>
    <n v="4774"/>
    <n v="7154"/>
    <n v="2084"/>
    <n v="18702"/>
    <n v="254936"/>
    <n v="0"/>
    <n v="296"/>
    <n v="4718"/>
    <n v="17938"/>
    <n v="0"/>
    <n v="0"/>
    <n v="22952"/>
    <n v="128849"/>
    <n v="0"/>
    <n v="588506"/>
    <n v="1611581"/>
    <n v="2351223"/>
    <n v="0"/>
    <n v="0"/>
    <n v="859102"/>
    <m/>
    <n v="145019"/>
    <n v="181899"/>
    <n v="130000"/>
    <n v="448632"/>
    <n v="149273"/>
    <n v="161595"/>
    <n v="111957"/>
    <n v="979678"/>
    <n v="7847314"/>
    <n v="0"/>
    <n v="22795"/>
    <n v="252652"/>
    <n v="543004"/>
    <n v="0"/>
    <n v="0"/>
    <n v="818451"/>
    <m/>
    <x v="0"/>
    <x v="0"/>
    <m/>
    <m/>
    <m/>
    <m/>
    <x v="0"/>
    <x v="0"/>
    <m/>
    <m/>
    <m/>
    <n v="250"/>
    <n v="276"/>
    <n v="201"/>
    <n v="156"/>
    <n v="170"/>
    <n v="125"/>
    <n v="98"/>
    <n v="105"/>
    <n v="83"/>
    <n v="1"/>
    <n v="0"/>
    <n v="0"/>
    <n v="0"/>
    <n v="0"/>
    <n v="1"/>
    <n v="1"/>
    <n v="0"/>
    <n v="0"/>
    <n v="0"/>
    <n v="0"/>
    <n v="0"/>
    <n v="0"/>
    <n v="0"/>
    <n v="0"/>
    <n v="1"/>
    <n v="0"/>
    <n v="0"/>
    <n v="0"/>
    <n v="0"/>
  </r>
  <r>
    <n v="206190370"/>
    <x v="328"/>
    <d v="2024-01-01T00:00:00"/>
    <d v="2024-12-31T00:00:00"/>
    <n v="366"/>
    <s v="In Process"/>
    <x v="0"/>
    <x v="17"/>
    <x v="0"/>
    <x v="0"/>
    <s v="11 - Los Angeles"/>
    <x v="42"/>
    <s v="818-352-3158"/>
    <s v="7912 TOPLEY LANE"/>
    <s v="SUNLAND"/>
    <s v="91040-0000"/>
    <s v="ZZT05856H"/>
    <s v="DANIEL RIVERA"/>
    <s v="No"/>
    <m/>
    <n v="50"/>
    <n v="50"/>
    <x v="1"/>
    <n v="18300"/>
    <n v="17300"/>
    <n v="94.54"/>
    <n v="20"/>
    <n v="15"/>
    <n v="903"/>
    <m/>
    <n v="669"/>
    <n v="15698"/>
    <m/>
    <m/>
    <n v="30"/>
    <m/>
    <x v="0"/>
    <n v="17300"/>
    <m/>
    <m/>
    <m/>
    <m/>
    <m/>
    <m/>
    <m/>
    <m/>
    <n v="5625700"/>
    <n v="498738"/>
    <n v="939970"/>
    <n v="5423"/>
    <n v="5189891"/>
    <n v="5563792"/>
    <n v="-373901"/>
    <n v="72637"/>
    <n v="800"/>
    <m/>
    <n v="-302064"/>
    <n v="293475"/>
    <m/>
    <n v="220625"/>
    <n v="5101850"/>
    <m/>
    <m/>
    <n v="9750"/>
    <m/>
    <n v="5625700"/>
    <m/>
    <m/>
    <m/>
    <m/>
    <m/>
    <m/>
    <m/>
    <m/>
    <n v="448030"/>
    <m/>
    <m/>
    <m/>
    <n v="4508"/>
    <m/>
    <n v="33570"/>
    <m/>
    <m/>
    <m/>
    <n v="12268"/>
    <m/>
    <n v="362"/>
    <m/>
    <m/>
    <m/>
    <n v="32680"/>
    <n v="0"/>
    <n v="174772"/>
    <n v="0"/>
    <n v="232715"/>
    <n v="377"/>
    <n v="50904"/>
    <n v="4038"/>
    <m/>
    <n v="3252"/>
    <m/>
    <m/>
    <m/>
    <m/>
    <m/>
    <m/>
    <m/>
    <m/>
    <m/>
    <m/>
    <m/>
    <m/>
    <m/>
    <m/>
    <m/>
    <m/>
    <m/>
    <m/>
    <m/>
    <m/>
    <m/>
    <m/>
    <m/>
    <m/>
    <m/>
    <m/>
    <m/>
    <m/>
    <n v="-5096"/>
    <m/>
    <m/>
    <m/>
    <n v="-112253"/>
    <m/>
    <m/>
    <m/>
    <n v="-149546"/>
    <m/>
    <n v="1206865"/>
    <m/>
    <m/>
    <m/>
    <m/>
    <m/>
    <m/>
    <m/>
    <m/>
    <m/>
    <m/>
    <m/>
    <m/>
    <m/>
    <m/>
    <m/>
    <m/>
    <m/>
    <m/>
    <m/>
    <m/>
    <m/>
    <m/>
    <m/>
    <n v="2829658"/>
    <n v="532246"/>
    <n v="2201888"/>
    <n v="69107"/>
    <n v="2321920"/>
    <m/>
    <m/>
    <m/>
    <m/>
    <m/>
    <m/>
    <m/>
    <m/>
    <n v="8189"/>
    <m/>
    <n v="87199"/>
    <m/>
    <n v="111821"/>
    <n v="192"/>
    <n v="14758"/>
    <n v="3185"/>
    <m/>
    <n v="8118"/>
    <n v="158078"/>
    <n v="145455"/>
    <n v="86431"/>
    <n v="498733"/>
    <n v="90453"/>
    <n v="101377"/>
    <n v="32780"/>
    <n v="1144968"/>
    <n v="36611"/>
    <n v="495490"/>
    <n v="188220"/>
    <n v="29809"/>
    <m/>
    <m/>
    <n v="5"/>
    <n v="1745094"/>
    <m/>
    <n v="246836"/>
    <n v="892882"/>
    <n v="270705"/>
    <m/>
    <n v="3155517"/>
    <n v="1728588"/>
    <m/>
    <m/>
    <n v="1426929"/>
    <n v="3155517"/>
    <m/>
    <m/>
    <m/>
    <m/>
    <n v="0"/>
    <m/>
    <n v="758380"/>
    <n v="48738"/>
    <n v="807118"/>
    <n v="-560282"/>
    <m/>
    <m/>
    <m/>
    <m/>
    <m/>
    <s v="0.88"/>
    <n v="1521157.44"/>
    <n v="1989"/>
    <n v="0"/>
    <n v="2544"/>
    <n v="13166"/>
    <n v="50004"/>
    <n v="0"/>
    <n v="0"/>
    <n v="1115"/>
    <m/>
    <n v="1883"/>
    <n v="6094"/>
    <n v="1882"/>
    <n v="11835"/>
    <n v="1840"/>
    <n v="4000"/>
    <n v="645"/>
    <n v="5618"/>
    <n v="102615"/>
    <n v="0"/>
    <n v="66"/>
    <n v="0"/>
    <n v="300"/>
    <n v="0"/>
    <n v="0"/>
    <n v="366"/>
    <n v="127143"/>
    <n v="0"/>
    <n v="113770"/>
    <n v="469462"/>
    <n v="1116324"/>
    <n v="0"/>
    <n v="0"/>
    <n v="34862"/>
    <m/>
    <n v="40300"/>
    <n v="115339"/>
    <n v="38371"/>
    <n v="269108"/>
    <n v="75282"/>
    <n v="83592"/>
    <n v="27980"/>
    <n v="318125"/>
    <n v="2829658"/>
    <n v="0"/>
    <n v="4536"/>
    <n v="0"/>
    <n v="8249"/>
    <n v="0"/>
    <n v="0"/>
    <n v="12785"/>
    <m/>
    <x v="0"/>
    <x v="0"/>
    <m/>
    <m/>
    <m/>
    <m/>
    <x v="0"/>
    <x v="0"/>
    <m/>
    <m/>
    <m/>
    <n v="72"/>
    <n v="89"/>
    <n v="61"/>
    <n v="50"/>
    <n v="62"/>
    <n v="43"/>
    <n v="34"/>
    <n v="45"/>
    <n v="29"/>
    <n v="1"/>
    <n v="0"/>
    <n v="0"/>
    <n v="1"/>
    <n v="0"/>
    <n v="0"/>
    <n v="1"/>
    <n v="0"/>
    <n v="0"/>
    <n v="0"/>
    <n v="0"/>
    <n v="0"/>
    <n v="0"/>
    <n v="0"/>
    <n v="0"/>
    <n v="1"/>
    <n v="0"/>
    <n v="0"/>
    <n v="0"/>
    <n v="0"/>
  </r>
  <r>
    <n v="206190371"/>
    <x v="329"/>
    <d v="2024-01-01T00:00:00"/>
    <d v="2024-12-31T00:00:00"/>
    <n v="366"/>
    <s v="In Process"/>
    <x v="0"/>
    <x v="17"/>
    <x v="0"/>
    <x v="0"/>
    <s v="11 - Los Angeles"/>
    <x v="27"/>
    <s v="562-426-4461"/>
    <s v="3401 CEDAR AVENUE"/>
    <s v="LONG BEACH"/>
    <s v="90807"/>
    <s v="1780005256"/>
    <s v="CALVIN WARREN"/>
    <s v="Yes"/>
    <m/>
    <n v="154"/>
    <n v="154"/>
    <x v="0"/>
    <n v="56364"/>
    <n v="51175"/>
    <n v="214.39"/>
    <n v="307"/>
    <n v="212"/>
    <n v="1183"/>
    <n v="1002"/>
    <n v="1979"/>
    <n v="39857"/>
    <m/>
    <n v="5303"/>
    <n v="29"/>
    <n v="1822"/>
    <x v="0"/>
    <n v="51175"/>
    <m/>
    <m/>
    <m/>
    <m/>
    <m/>
    <m/>
    <m/>
    <m/>
    <n v="21328422"/>
    <n v="5133553"/>
    <n v="7779961"/>
    <n v="9912"/>
    <n v="18691926"/>
    <n v="19596070"/>
    <n v="-904144"/>
    <n v="-526221"/>
    <m/>
    <m/>
    <n v="-1430365"/>
    <n v="504593"/>
    <n v="418312"/>
    <n v="879377"/>
    <n v="16611202"/>
    <m/>
    <n v="2131210"/>
    <n v="12403"/>
    <n v="771325"/>
    <n v="21328422"/>
    <m/>
    <m/>
    <m/>
    <m/>
    <m/>
    <m/>
    <m/>
    <m/>
    <n v="3251653"/>
    <m/>
    <n v="348960"/>
    <m/>
    <m/>
    <m/>
    <n v="92553"/>
    <m/>
    <m/>
    <m/>
    <n v="1434011"/>
    <m/>
    <n v="6376"/>
    <m/>
    <m/>
    <m/>
    <n v="405"/>
    <n v="7369"/>
    <n v="2351700"/>
    <n v="202118"/>
    <n v="2245800"/>
    <n v="177956"/>
    <n v="90641"/>
    <n v="41717"/>
    <m/>
    <n v="15847"/>
    <m/>
    <m/>
    <m/>
    <m/>
    <m/>
    <m/>
    <m/>
    <m/>
    <m/>
    <m/>
    <m/>
    <m/>
    <m/>
    <m/>
    <m/>
    <m/>
    <m/>
    <m/>
    <m/>
    <m/>
    <m/>
    <m/>
    <m/>
    <m/>
    <m/>
    <m/>
    <m/>
    <m/>
    <m/>
    <m/>
    <m/>
    <m/>
    <n v="1548189"/>
    <m/>
    <n v="126056"/>
    <m/>
    <n v="304814"/>
    <m/>
    <n v="4512438"/>
    <m/>
    <m/>
    <m/>
    <n v="1061461"/>
    <m/>
    <n v="227003"/>
    <m/>
    <m/>
    <m/>
    <m/>
    <m/>
    <m/>
    <m/>
    <m/>
    <m/>
    <m/>
    <m/>
    <m/>
    <m/>
    <m/>
    <m/>
    <m/>
    <m/>
    <n v="9996068"/>
    <n v="2003576"/>
    <n v="7596426"/>
    <n v="227297"/>
    <n v="8389854"/>
    <m/>
    <m/>
    <m/>
    <m/>
    <m/>
    <m/>
    <m/>
    <m/>
    <n v="16833"/>
    <n v="24580"/>
    <n v="503883"/>
    <m/>
    <n v="549804"/>
    <n v="62192"/>
    <n v="160803"/>
    <n v="35027"/>
    <m/>
    <n v="18471"/>
    <n v="576974"/>
    <n v="464041"/>
    <n v="292131"/>
    <n v="1158835"/>
    <n v="276643"/>
    <n v="245194"/>
    <n v="142270"/>
    <n v="4820813"/>
    <n v="585914"/>
    <n v="1046453"/>
    <n v="22267"/>
    <n v="16026"/>
    <m/>
    <m/>
    <n v="187062"/>
    <n v="3724292"/>
    <m/>
    <n v="266748"/>
    <m/>
    <n v="6555876"/>
    <n v="215444"/>
    <n v="10762360"/>
    <n v="15399107"/>
    <m/>
    <n v="534068"/>
    <n v="-5170815"/>
    <n v="10762360"/>
    <m/>
    <m/>
    <m/>
    <m/>
    <n v="0"/>
    <m/>
    <n v="226688"/>
    <n v="124228"/>
    <n v="350916"/>
    <n v="-84168"/>
    <m/>
    <m/>
    <m/>
    <n v="534068"/>
    <m/>
    <s v="-0.03"/>
    <n v="-461973.20999999996"/>
    <n v="3300"/>
    <n v="0"/>
    <n v="11958"/>
    <n v="50492"/>
    <n v="124272"/>
    <n v="1479"/>
    <n v="0"/>
    <n v="5322"/>
    <n v="18505"/>
    <n v="7976"/>
    <n v="15888"/>
    <n v="10119"/>
    <n v="24649"/>
    <n v="6267"/>
    <n v="7551"/>
    <n v="3977"/>
    <n v="17519"/>
    <n v="309274"/>
    <n v="0"/>
    <n v="166"/>
    <n v="979"/>
    <n v="2716"/>
    <n v="0"/>
    <n v="0"/>
    <n v="3861"/>
    <n v="289324"/>
    <n v="0"/>
    <n v="609666"/>
    <n v="2159541"/>
    <n v="3096395"/>
    <n v="73866"/>
    <n v="0"/>
    <n v="274738"/>
    <n v="944766"/>
    <n v="195373"/>
    <n v="343942"/>
    <n v="202886"/>
    <n v="583472"/>
    <n v="226411"/>
    <n v="201439"/>
    <n v="118715"/>
    <n v="675534"/>
    <n v="9996068"/>
    <n v="0"/>
    <n v="10649"/>
    <n v="48678"/>
    <n v="100309"/>
    <n v="0"/>
    <n v="0"/>
    <n v="159636"/>
    <m/>
    <x v="0"/>
    <x v="0"/>
    <m/>
    <m/>
    <n v="18505"/>
    <m/>
    <x v="0"/>
    <x v="0"/>
    <m/>
    <m/>
    <n v="944766"/>
    <n v="212"/>
    <n v="324"/>
    <n v="152"/>
    <n v="150"/>
    <n v="243"/>
    <n v="99"/>
    <n v="94"/>
    <n v="153"/>
    <n v="58"/>
    <n v="1"/>
    <n v="0"/>
    <n v="0"/>
    <n v="0"/>
    <n v="0"/>
    <n v="1"/>
    <n v="1"/>
    <n v="0"/>
    <n v="0"/>
    <n v="0"/>
    <n v="0"/>
    <n v="0"/>
    <n v="0"/>
    <n v="0"/>
    <n v="0"/>
    <n v="1"/>
    <n v="0"/>
    <n v="0"/>
    <n v="0"/>
    <n v="0"/>
  </r>
  <r>
    <n v="206190373"/>
    <x v="330"/>
    <d v="2023-10-11T00:00:00"/>
    <d v="2024-04-30T00:00:00"/>
    <n v="203"/>
    <s v="In Process"/>
    <x v="0"/>
    <x v="17"/>
    <x v="0"/>
    <x v="0"/>
    <s v="11 - Los Angeles"/>
    <x v="41"/>
    <s v="909-624-4511"/>
    <s v="590 S. INDIAN HILL BOULEVARD"/>
    <s v="CLAREMONT"/>
    <s v="91711"/>
    <s v="1982698882"/>
    <s v="ERIC VACA"/>
    <s v="Yes"/>
    <m/>
    <n v="99"/>
    <n v="99"/>
    <x v="2"/>
    <n v="20097"/>
    <n v="18953"/>
    <n v="94.31"/>
    <n v="124"/>
    <n v="112"/>
    <n v="3525"/>
    <m/>
    <n v="1406"/>
    <n v="12708"/>
    <n v="1023"/>
    <m/>
    <n v="69"/>
    <n v="222"/>
    <x v="0"/>
    <n v="18953"/>
    <m/>
    <m/>
    <m/>
    <m/>
    <m/>
    <m/>
    <m/>
    <m/>
    <n v="9094423"/>
    <n v="4939379"/>
    <n v="5671740"/>
    <m/>
    <n v="8362062"/>
    <n v="8268525"/>
    <n v="93537"/>
    <n v="226370"/>
    <n v="800"/>
    <m/>
    <n v="319107"/>
    <n v="2901372"/>
    <m/>
    <n v="484338"/>
    <n v="4750372"/>
    <n v="848108"/>
    <m/>
    <n v="22632"/>
    <n v="87601"/>
    <n v="9094423"/>
    <m/>
    <m/>
    <m/>
    <m/>
    <m/>
    <m/>
    <m/>
    <m/>
    <n v="3526826"/>
    <m/>
    <m/>
    <m/>
    <n v="157132"/>
    <m/>
    <n v="429081"/>
    <m/>
    <n v="823340"/>
    <m/>
    <m/>
    <m/>
    <m/>
    <m/>
    <n v="3000"/>
    <m/>
    <n v="0"/>
    <n v="7532"/>
    <n v="1714417"/>
    <n v="0"/>
    <n v="1557452"/>
    <n v="541187"/>
    <n v="762876"/>
    <n v="280181"/>
    <m/>
    <n v="75734"/>
    <m/>
    <m/>
    <m/>
    <m/>
    <m/>
    <m/>
    <m/>
    <m/>
    <m/>
    <m/>
    <m/>
    <m/>
    <m/>
    <m/>
    <m/>
    <m/>
    <m/>
    <m/>
    <m/>
    <m/>
    <m/>
    <m/>
    <m/>
    <m/>
    <m/>
    <m/>
    <m/>
    <m/>
    <m/>
    <m/>
    <m/>
    <m/>
    <n v="2583675"/>
    <m/>
    <m/>
    <m/>
    <n v="256125"/>
    <m/>
    <n v="1734438"/>
    <m/>
    <n v="1067798"/>
    <m/>
    <m/>
    <m/>
    <n v="29704"/>
    <m/>
    <m/>
    <m/>
    <m/>
    <m/>
    <m/>
    <m/>
    <m/>
    <m/>
    <m/>
    <m/>
    <m/>
    <m/>
    <m/>
    <m/>
    <m/>
    <m/>
    <n v="4006858"/>
    <n v="1129205"/>
    <n v="3132462"/>
    <n v="210096"/>
    <n v="3444246"/>
    <m/>
    <m/>
    <m/>
    <m/>
    <m/>
    <m/>
    <m/>
    <m/>
    <n v="470"/>
    <n v="4618"/>
    <n v="348776"/>
    <m/>
    <n v="261112"/>
    <n v="75738"/>
    <n v="122249"/>
    <n v="56065"/>
    <m/>
    <n v="39341"/>
    <n v="391857"/>
    <n v="218084"/>
    <n v="94877"/>
    <n v="504269"/>
    <n v="50496"/>
    <n v="90170"/>
    <n v="73058"/>
    <n v="1763068"/>
    <n v="39226"/>
    <n v="500670"/>
    <n v="68977"/>
    <n v="9357"/>
    <m/>
    <m/>
    <n v="111801"/>
    <n v="3903539"/>
    <m/>
    <n v="473849"/>
    <n v="7000"/>
    <n v="3780678"/>
    <n v="1987542"/>
    <n v="10152608"/>
    <n v="5923533"/>
    <m/>
    <m/>
    <n v="4229075"/>
    <n v="10152608"/>
    <n v="48046"/>
    <m/>
    <n v="737191"/>
    <m/>
    <n v="0"/>
    <m/>
    <n v="295384"/>
    <n v="374439"/>
    <n v="669823"/>
    <n v="-195974"/>
    <m/>
    <m/>
    <m/>
    <m/>
    <m/>
    <s v="0.07"/>
    <n v="414647.31000000006"/>
    <n v="1059"/>
    <n v="0"/>
    <n v="5110"/>
    <n v="19111"/>
    <n v="49309"/>
    <n v="0"/>
    <n v="0"/>
    <n v="1660"/>
    <n v="11845"/>
    <n v="1151"/>
    <n v="7223"/>
    <n v="3110"/>
    <n v="11342"/>
    <n v="1133"/>
    <n v="3349"/>
    <n v="1061"/>
    <n v="9299"/>
    <n v="125762"/>
    <n v="0"/>
    <n v="11"/>
    <n v="0"/>
    <n v="14"/>
    <n v="0"/>
    <n v="0"/>
    <n v="25"/>
    <n v="94453"/>
    <n v="0"/>
    <n v="279600"/>
    <n v="781102"/>
    <n v="1207650"/>
    <n v="0"/>
    <n v="0"/>
    <n v="76630"/>
    <n v="540081"/>
    <n v="36821"/>
    <n v="135200"/>
    <n v="57238"/>
    <n v="244399"/>
    <n v="39671"/>
    <n v="68382"/>
    <n v="54574"/>
    <n v="391057"/>
    <n v="4006858"/>
    <n v="0"/>
    <n v="659"/>
    <n v="0"/>
    <n v="461"/>
    <n v="0"/>
    <n v="0"/>
    <n v="1120"/>
    <m/>
    <x v="0"/>
    <x v="0"/>
    <m/>
    <m/>
    <n v="11845"/>
    <m/>
    <x v="0"/>
    <x v="0"/>
    <m/>
    <m/>
    <n v="540081"/>
    <n v="199"/>
    <n v="296"/>
    <n v="143"/>
    <n v="124"/>
    <n v="191"/>
    <n v="86"/>
    <n v="77"/>
    <n v="114"/>
    <n v="56"/>
    <n v="1"/>
    <n v="0"/>
    <n v="0"/>
    <n v="0"/>
    <n v="1"/>
    <n v="0"/>
    <n v="1"/>
    <n v="0"/>
    <n v="0"/>
    <n v="0"/>
    <n v="0"/>
    <n v="0"/>
    <n v="0"/>
    <n v="0"/>
    <n v="0"/>
    <n v="1"/>
    <n v="0"/>
    <n v="0"/>
    <n v="0"/>
    <n v="0"/>
  </r>
  <r>
    <n v="206190375"/>
    <x v="331"/>
    <d v="2023-10-11T00:00:00"/>
    <d v="2024-10-31T00:00:00"/>
    <n v="387"/>
    <s v="In Process"/>
    <x v="0"/>
    <x v="17"/>
    <x v="0"/>
    <x v="0"/>
    <s v="11 - Los Angeles"/>
    <x v="25"/>
    <s v="323-330-6500"/>
    <s v="340 SOUTH ALVARADO STREET"/>
    <s v="LOS ANGELES"/>
    <s v="90057"/>
    <s v="1952395147"/>
    <s v="CHARLENE GOROSPE"/>
    <s v="Yes"/>
    <m/>
    <n v="180"/>
    <n v="180"/>
    <x v="0"/>
    <n v="69660"/>
    <n v="62301"/>
    <n v="89.44"/>
    <n v="821"/>
    <n v="825"/>
    <n v="2483"/>
    <m/>
    <n v="1866"/>
    <n v="44641"/>
    <n v="11559"/>
    <m/>
    <n v="242"/>
    <n v="1510"/>
    <x v="1"/>
    <n v="52746"/>
    <m/>
    <m/>
    <m/>
    <n v="9555"/>
    <m/>
    <m/>
    <m/>
    <m/>
    <n v="29836568"/>
    <n v="11499382"/>
    <n v="9181372"/>
    <n v="35803"/>
    <n v="32190381"/>
    <n v="31676362"/>
    <n v="514019"/>
    <n v="51149"/>
    <n v="6665"/>
    <m/>
    <n v="558503"/>
    <n v="1477661"/>
    <m/>
    <n v="755337"/>
    <n v="21017394"/>
    <n v="5825891"/>
    <m/>
    <n v="97660"/>
    <n v="662625"/>
    <n v="22069885"/>
    <m/>
    <m/>
    <m/>
    <n v="7766683"/>
    <m/>
    <m/>
    <m/>
    <m/>
    <n v="1587773"/>
    <m/>
    <m/>
    <m/>
    <m/>
    <m/>
    <n v="3805053"/>
    <m/>
    <n v="6094714"/>
    <m/>
    <m/>
    <m/>
    <n v="5659"/>
    <m/>
    <n v="6183"/>
    <m/>
    <n v="84584"/>
    <n v="146889"/>
    <n v="2268276"/>
    <n v="4121240"/>
    <n v="2362606"/>
    <n v="470211"/>
    <n v="1836445"/>
    <n v="76102"/>
    <m/>
    <n v="133029"/>
    <m/>
    <m/>
    <m/>
    <m/>
    <m/>
    <m/>
    <m/>
    <m/>
    <m/>
    <m/>
    <m/>
    <m/>
    <m/>
    <m/>
    <m/>
    <m/>
    <m/>
    <m/>
    <m/>
    <m/>
    <m/>
    <m/>
    <m/>
    <m/>
    <m/>
    <m/>
    <m/>
    <m/>
    <n v="-3817"/>
    <m/>
    <m/>
    <m/>
    <n v="574275"/>
    <m/>
    <m/>
    <m/>
    <m/>
    <m/>
    <n v="4961205"/>
    <m/>
    <n v="3541331"/>
    <m/>
    <m/>
    <m/>
    <n v="108378"/>
    <m/>
    <m/>
    <m/>
    <m/>
    <m/>
    <m/>
    <m/>
    <m/>
    <m/>
    <m/>
    <m/>
    <m/>
    <m/>
    <m/>
    <m/>
    <m/>
    <m/>
    <n v="13589644"/>
    <n v="3414810"/>
    <n v="14671908"/>
    <n v="693243"/>
    <n v="11130497"/>
    <m/>
    <m/>
    <m/>
    <n v="4536068"/>
    <m/>
    <m/>
    <m/>
    <m/>
    <n v="87074"/>
    <n v="99244"/>
    <n v="705654"/>
    <m/>
    <n v="707326"/>
    <n v="95627"/>
    <n v="599474"/>
    <n v="59765"/>
    <m/>
    <n v="117377"/>
    <n v="1156605"/>
    <n v="676126"/>
    <n v="293133"/>
    <n v="1555196"/>
    <n v="245554"/>
    <n v="239120"/>
    <n v="90562"/>
    <n v="6494418"/>
    <n v="153612"/>
    <n v="1888761"/>
    <n v="60319"/>
    <n v="12721"/>
    <m/>
    <n v="34479"/>
    <n v="637650"/>
    <n v="4125242"/>
    <m/>
    <n v="762511"/>
    <m/>
    <n v="8203632"/>
    <n v="3613713"/>
    <n v="16705098"/>
    <n v="11431107"/>
    <m/>
    <m/>
    <n v="5273991"/>
    <n v="16705098"/>
    <m/>
    <m/>
    <n v="449337"/>
    <m/>
    <n v="0"/>
    <m/>
    <n v="958523"/>
    <n v="759118"/>
    <n v="1717641"/>
    <n v="-955130"/>
    <m/>
    <m/>
    <m/>
    <m/>
    <m/>
    <s v="0.13"/>
    <n v="1486043.9100000001"/>
    <n v="2113"/>
    <n v="0"/>
    <n v="27723"/>
    <n v="82831"/>
    <n v="145046"/>
    <n v="20987"/>
    <n v="889"/>
    <n v="13450"/>
    <m/>
    <n v="6533"/>
    <n v="24097"/>
    <n v="10201"/>
    <n v="35556"/>
    <n v="6061"/>
    <n v="7605"/>
    <n v="1538"/>
    <n v="30701"/>
    <n v="415331"/>
    <n v="0"/>
    <n v="625"/>
    <n v="13044"/>
    <n v="17553"/>
    <n v="0"/>
    <n v="0"/>
    <n v="31222"/>
    <n v="210848"/>
    <n v="0"/>
    <n v="1600526"/>
    <n v="3401271"/>
    <n v="3645511"/>
    <n v="762048"/>
    <n v="41119"/>
    <n v="495592"/>
    <m/>
    <n v="177074"/>
    <n v="462347"/>
    <n v="184880"/>
    <n v="811650"/>
    <n v="192042"/>
    <n v="182457"/>
    <n v="74336"/>
    <n v="1347943"/>
    <n v="13589644"/>
    <n v="0"/>
    <n v="54130"/>
    <n v="1226464"/>
    <n v="726071"/>
    <n v="0"/>
    <n v="0"/>
    <n v="2006665"/>
    <m/>
    <x v="0"/>
    <x v="0"/>
    <m/>
    <m/>
    <m/>
    <m/>
    <x v="0"/>
    <x v="0"/>
    <m/>
    <m/>
    <m/>
    <n v="280"/>
    <n v="362"/>
    <n v="221"/>
    <n v="202"/>
    <n v="267"/>
    <n v="161"/>
    <n v="94"/>
    <n v="122"/>
    <n v="74"/>
    <n v="1"/>
    <n v="0"/>
    <n v="0"/>
    <n v="0"/>
    <n v="0"/>
    <n v="1"/>
    <n v="1"/>
    <n v="0"/>
    <n v="0"/>
    <n v="0"/>
    <n v="1"/>
    <n v="0"/>
    <n v="0"/>
    <n v="0"/>
    <n v="0"/>
    <n v="1"/>
    <n v="0"/>
    <n v="0"/>
    <n v="0"/>
    <n v="0"/>
  </r>
  <r>
    <n v="206190377"/>
    <x v="332"/>
    <d v="2024-01-01T00:00:00"/>
    <d v="2024-12-31T00:00:00"/>
    <n v="366"/>
    <s v="In Process"/>
    <x v="0"/>
    <x v="17"/>
    <x v="0"/>
    <x v="0"/>
    <s v="11 - Los Angeles"/>
    <x v="15"/>
    <s v="818-341-9800"/>
    <s v="20554 ROSCOE BLVD"/>
    <s v="WINNETKA"/>
    <s v="91306"/>
    <s v="1093223729"/>
    <s v="GABRIELA MARTINEZ"/>
    <s v="Yes"/>
    <m/>
    <n v="94"/>
    <n v="94"/>
    <x v="2"/>
    <n v="34404"/>
    <n v="32914"/>
    <n v="224.45"/>
    <n v="220"/>
    <n v="210"/>
    <n v="9544"/>
    <n v="38"/>
    <n v="1433"/>
    <n v="21064"/>
    <m/>
    <n v="8"/>
    <n v="51"/>
    <n v="776"/>
    <x v="0"/>
    <n v="32914"/>
    <m/>
    <m/>
    <m/>
    <m/>
    <m/>
    <m/>
    <m/>
    <m/>
    <n v="11363902"/>
    <n v="2525254"/>
    <n v="-2063197"/>
    <n v="3117"/>
    <n v="15955470"/>
    <n v="13423011"/>
    <n v="2532459"/>
    <n v="-2088"/>
    <n v="12590"/>
    <m/>
    <n v="2517781"/>
    <n v="3334394"/>
    <n v="12532"/>
    <n v="475015"/>
    <n v="7249463"/>
    <m/>
    <n v="2638"/>
    <n v="17295"/>
    <n v="272565"/>
    <n v="11363902"/>
    <m/>
    <m/>
    <m/>
    <m/>
    <m/>
    <m/>
    <m/>
    <m/>
    <n v="2499731"/>
    <m/>
    <n v="7413"/>
    <m/>
    <n v="4257"/>
    <m/>
    <n v="10455"/>
    <m/>
    <m/>
    <m/>
    <n v="1562"/>
    <m/>
    <n v="1836"/>
    <m/>
    <m/>
    <m/>
    <n v="116772"/>
    <n v="3758"/>
    <n v="659983"/>
    <n v="0"/>
    <n v="673519"/>
    <n v="434828"/>
    <n v="609925"/>
    <n v="10271"/>
    <m/>
    <n v="16198"/>
    <m/>
    <m/>
    <m/>
    <m/>
    <m/>
    <m/>
    <m/>
    <m/>
    <m/>
    <m/>
    <m/>
    <m/>
    <m/>
    <m/>
    <m/>
    <m/>
    <m/>
    <m/>
    <m/>
    <m/>
    <m/>
    <m/>
    <m/>
    <m/>
    <m/>
    <m/>
    <m/>
    <m/>
    <m/>
    <m/>
    <m/>
    <m/>
    <n v="-2681714"/>
    <m/>
    <n v="-206"/>
    <m/>
    <n v="50087"/>
    <m/>
    <n v="537069"/>
    <m/>
    <m/>
    <m/>
    <n v="-43"/>
    <m/>
    <n v="31610"/>
    <m/>
    <m/>
    <m/>
    <m/>
    <m/>
    <m/>
    <m/>
    <m/>
    <m/>
    <m/>
    <m/>
    <m/>
    <m/>
    <m/>
    <m/>
    <m/>
    <m/>
    <n v="5637606"/>
    <n v="1417321"/>
    <n v="6368084"/>
    <n v="258569"/>
    <n v="5101355"/>
    <m/>
    <m/>
    <m/>
    <m/>
    <m/>
    <m/>
    <m/>
    <m/>
    <n v="4699"/>
    <n v="8002"/>
    <n v="385719"/>
    <m/>
    <n v="374801"/>
    <n v="187044"/>
    <n v="234685"/>
    <n v="10727"/>
    <m/>
    <n v="20059"/>
    <n v="447639"/>
    <n v="248862"/>
    <n v="178823"/>
    <n v="841736"/>
    <n v="191622"/>
    <n v="317967"/>
    <n v="123021"/>
    <n v="3546536"/>
    <n v="46252"/>
    <n v="802522"/>
    <n v="90186"/>
    <n v="22137"/>
    <m/>
    <n v="3821"/>
    <n v="234796"/>
    <n v="4575443"/>
    <m/>
    <n v="209443"/>
    <m/>
    <n v="10757033"/>
    <n v="266470"/>
    <n v="15808389"/>
    <n v="5540229"/>
    <m/>
    <m/>
    <n v="10268160"/>
    <n v="15808389"/>
    <m/>
    <n v="10662705"/>
    <m/>
    <m/>
    <n v="0"/>
    <m/>
    <n v="307427"/>
    <n v="85865"/>
    <n v="393292"/>
    <n v="-183849"/>
    <m/>
    <m/>
    <m/>
    <m/>
    <m/>
    <s v="0.00"/>
    <n v="0"/>
    <n v="1924"/>
    <n v="0"/>
    <n v="7500"/>
    <n v="26575"/>
    <n v="86484"/>
    <n v="0"/>
    <n v="0"/>
    <n v="11596"/>
    <m/>
    <n v="3812"/>
    <m/>
    <n v="69"/>
    <n v="19810"/>
    <n v="5455"/>
    <n v="13953"/>
    <n v="2168"/>
    <n v="16274"/>
    <n v="195620"/>
    <n v="0"/>
    <n v="0"/>
    <n v="0"/>
    <n v="0"/>
    <n v="0"/>
    <n v="0"/>
    <n v="0"/>
    <n v="182498"/>
    <n v="0"/>
    <n v="405744"/>
    <n v="1088822"/>
    <n v="1947096"/>
    <n v="0"/>
    <n v="0"/>
    <n v="348914"/>
    <m/>
    <n v="109943"/>
    <m/>
    <n v="1634"/>
    <n v="402434"/>
    <n v="153279"/>
    <n v="253310"/>
    <n v="100369"/>
    <n v="643563"/>
    <n v="5637606"/>
    <n v="0"/>
    <n v="0"/>
    <n v="0"/>
    <n v="0"/>
    <n v="0"/>
    <n v="0"/>
    <n v="0"/>
    <m/>
    <x v="0"/>
    <x v="0"/>
    <m/>
    <m/>
    <m/>
    <m/>
    <x v="0"/>
    <x v="0"/>
    <m/>
    <m/>
    <m/>
    <n v="115"/>
    <n v="155"/>
    <n v="81"/>
    <n v="79"/>
    <n v="107"/>
    <n v="55"/>
    <n v="53"/>
    <n v="65"/>
    <n v="40"/>
    <n v="1"/>
    <n v="0"/>
    <n v="0"/>
    <n v="0"/>
    <n v="1"/>
    <n v="0"/>
    <n v="1"/>
    <n v="0"/>
    <n v="0"/>
    <n v="0"/>
    <n v="0"/>
    <n v="0"/>
    <n v="0"/>
    <n v="0"/>
    <n v="0"/>
    <n v="1"/>
    <n v="0"/>
    <n v="0"/>
    <n v="0"/>
    <n v="0"/>
  </r>
  <r>
    <n v="206190378"/>
    <x v="333"/>
    <d v="2023-07-01T00:00:00"/>
    <d v="2024-06-30T00:00:00"/>
    <n v="366"/>
    <s v="In Process"/>
    <x v="1"/>
    <x v="17"/>
    <x v="1"/>
    <x v="1"/>
    <s v="11 - Los Angeles"/>
    <x v="25"/>
    <s v="323-263-6195"/>
    <s v="573 S. BOYLE AVENUE"/>
    <s v="LOS ANGELES"/>
    <s v="90033-0000"/>
    <s v="ZZT05115F"/>
    <s v="MORRIS SHOCKLEY"/>
    <s v="No"/>
    <s v="HOLLENBECK PALMS"/>
    <n v="59"/>
    <n v="59"/>
    <x v="1"/>
    <n v="21594"/>
    <n v="20309"/>
    <n v="94.05"/>
    <n v="116"/>
    <n v="113"/>
    <n v="2028"/>
    <m/>
    <n v="1000"/>
    <n v="6843"/>
    <n v="458"/>
    <m/>
    <n v="9265"/>
    <n v="715"/>
    <x v="0"/>
    <n v="20309"/>
    <m/>
    <m/>
    <m/>
    <m/>
    <m/>
    <m/>
    <m/>
    <m/>
    <n v="9060901"/>
    <n v="1697810"/>
    <n v="2065192"/>
    <n v="7924"/>
    <n v="8701443"/>
    <n v="10890489"/>
    <n v="-2189046"/>
    <n v="2090803"/>
    <m/>
    <m/>
    <n v="-98243"/>
    <n v="998910"/>
    <m/>
    <n v="499980"/>
    <n v="3406065"/>
    <n v="228195"/>
    <m/>
    <n v="3597091"/>
    <n v="330660"/>
    <n v="9060901"/>
    <m/>
    <m/>
    <m/>
    <m/>
    <m/>
    <m/>
    <m/>
    <m/>
    <n v="1242787"/>
    <m/>
    <m/>
    <m/>
    <n v="7451"/>
    <m/>
    <m/>
    <m/>
    <n v="190831"/>
    <m/>
    <m/>
    <m/>
    <n v="158203"/>
    <m/>
    <n v="98538"/>
    <m/>
    <n v="8309"/>
    <n v="0"/>
    <n v="327143"/>
    <n v="0"/>
    <n v="384795"/>
    <n v="26402"/>
    <n v="738844"/>
    <n v="66864"/>
    <m/>
    <n v="145453"/>
    <m/>
    <m/>
    <m/>
    <m/>
    <m/>
    <m/>
    <m/>
    <m/>
    <m/>
    <m/>
    <m/>
    <m/>
    <m/>
    <m/>
    <m/>
    <m/>
    <m/>
    <m/>
    <m/>
    <m/>
    <m/>
    <m/>
    <m/>
    <m/>
    <m/>
    <m/>
    <m/>
    <m/>
    <n v="9246"/>
    <m/>
    <m/>
    <m/>
    <n v="645326"/>
    <m/>
    <m/>
    <m/>
    <n v="242431"/>
    <m/>
    <n v="1069265"/>
    <m/>
    <n v="98924"/>
    <m/>
    <m/>
    <m/>
    <m/>
    <m/>
    <m/>
    <m/>
    <m/>
    <m/>
    <m/>
    <m/>
    <m/>
    <m/>
    <m/>
    <m/>
    <m/>
    <m/>
    <m/>
    <m/>
    <m/>
    <m/>
    <n v="10058271"/>
    <n v="3701924"/>
    <n v="12080251"/>
    <n v="399695"/>
    <n v="5287848"/>
    <m/>
    <m/>
    <m/>
    <m/>
    <m/>
    <m/>
    <m/>
    <m/>
    <n v="17323"/>
    <m/>
    <n v="182762"/>
    <m/>
    <n v="190260"/>
    <n v="15998"/>
    <n v="280526"/>
    <n v="39123"/>
    <m/>
    <n v="138440"/>
    <n v="114936"/>
    <n v="50925"/>
    <n v="275182"/>
    <n v="902033"/>
    <n v="100793"/>
    <n v="167509"/>
    <n v="146447"/>
    <n v="2390332"/>
    <n v="95048"/>
    <n v="1999"/>
    <n v="1059"/>
    <n v="13778"/>
    <n v="47289"/>
    <n v="13160"/>
    <n v="417719"/>
    <n v="8180570"/>
    <m/>
    <n v="37898222"/>
    <m/>
    <n v="41477316"/>
    <m/>
    <n v="87556108"/>
    <n v="5787091"/>
    <m/>
    <n v="34776984"/>
    <n v="46992033"/>
    <n v="87556108"/>
    <m/>
    <m/>
    <m/>
    <m/>
    <n v="480336"/>
    <n v="60618193"/>
    <m/>
    <n v="6583617"/>
    <n v="67682146"/>
    <n v="-29783924"/>
    <m/>
    <m/>
    <n v="22482284"/>
    <n v="36145443"/>
    <n v="-1368459"/>
    <s v="0.65"/>
    <n v="3761609.15"/>
    <n v="4448"/>
    <n v="0"/>
    <n v="16487"/>
    <n v="16749"/>
    <n v="52649"/>
    <n v="0"/>
    <n v="0"/>
    <n v="2395"/>
    <m/>
    <n v="892"/>
    <n v="378"/>
    <n v="9209"/>
    <n v="20120"/>
    <n v="2615"/>
    <n v="4195"/>
    <n v="1799"/>
    <n v="16690"/>
    <n v="148626"/>
    <n v="0"/>
    <n v="0"/>
    <n v="1083"/>
    <n v="8296"/>
    <n v="0"/>
    <n v="0"/>
    <n v="9379"/>
    <n v="346821"/>
    <n v="0"/>
    <n v="717049"/>
    <n v="743838"/>
    <n v="1268855"/>
    <n v="0"/>
    <n v="0"/>
    <n v="124270"/>
    <m/>
    <n v="30425"/>
    <n v="8230"/>
    <n v="172397"/>
    <n v="416046"/>
    <n v="64993"/>
    <n v="111036"/>
    <n v="105773"/>
    <n v="750271"/>
    <n v="4860004"/>
    <n v="0"/>
    <n v="0"/>
    <n v="94726"/>
    <n v="277030"/>
    <n v="0"/>
    <n v="0"/>
    <n v="371756"/>
    <m/>
    <x v="0"/>
    <x v="0"/>
    <m/>
    <m/>
    <m/>
    <m/>
    <x v="0"/>
    <x v="0"/>
    <m/>
    <m/>
    <m/>
    <n v="75"/>
    <n v="97"/>
    <n v="63"/>
    <n v="50"/>
    <n v="68"/>
    <n v="45"/>
    <n v="33"/>
    <n v="46"/>
    <n v="28"/>
    <n v="0"/>
    <n v="1"/>
    <n v="0"/>
    <n v="1"/>
    <n v="0"/>
    <n v="0"/>
    <n v="1"/>
    <n v="0"/>
    <n v="0"/>
    <n v="0"/>
    <n v="0"/>
    <n v="0"/>
    <n v="0"/>
    <n v="0"/>
    <n v="0"/>
    <n v="0"/>
    <n v="0"/>
    <n v="1"/>
    <n v="0"/>
    <n v="0"/>
  </r>
  <r>
    <n v="206190386"/>
    <x v="334"/>
    <d v="2024-01-01T00:00:00"/>
    <d v="2024-12-31T00:00:00"/>
    <n v="366"/>
    <s v="In Process"/>
    <x v="0"/>
    <x v="17"/>
    <x v="0"/>
    <x v="0"/>
    <s v="11 - Los Angeles"/>
    <x v="28"/>
    <s v="626-576-1032"/>
    <s v="1428 SOUTH MARENGO AVENUE"/>
    <s v="ALHAMBRA"/>
    <s v="91803"/>
    <s v="1730483058"/>
    <s v="EUGENE TITO"/>
    <s v="No"/>
    <m/>
    <n v="99"/>
    <n v="99"/>
    <x v="2"/>
    <n v="36234"/>
    <n v="33372"/>
    <n v="198.29"/>
    <n v="465"/>
    <n v="388"/>
    <n v="3388"/>
    <n v="3662"/>
    <n v="1264"/>
    <n v="23539"/>
    <m/>
    <m/>
    <n v="588"/>
    <n v="931"/>
    <x v="0"/>
    <n v="33372"/>
    <m/>
    <m/>
    <m/>
    <m/>
    <m/>
    <m/>
    <m/>
    <m/>
    <n v="13058022"/>
    <n v="3122711"/>
    <n v="2445024"/>
    <n v="29773"/>
    <n v="13765482"/>
    <n v="15202625"/>
    <n v="-1437143"/>
    <n v="17"/>
    <m/>
    <m/>
    <n v="-1437126"/>
    <n v="1325679"/>
    <n v="1432892"/>
    <n v="494587"/>
    <n v="9210499"/>
    <m/>
    <m/>
    <n v="230077"/>
    <n v="364288"/>
    <n v="13058022"/>
    <m/>
    <m/>
    <m/>
    <m/>
    <m/>
    <m/>
    <m/>
    <m/>
    <n v="1379264"/>
    <m/>
    <n v="1228687"/>
    <m/>
    <m/>
    <m/>
    <n v="441276"/>
    <m/>
    <m/>
    <m/>
    <m/>
    <m/>
    <n v="47486"/>
    <m/>
    <n v="25998"/>
    <m/>
    <n v="638357"/>
    <n v="0"/>
    <n v="827053"/>
    <n v="0"/>
    <n v="840363"/>
    <n v="156522"/>
    <n v="550225"/>
    <n v="73179"/>
    <m/>
    <n v="37012"/>
    <m/>
    <m/>
    <m/>
    <m/>
    <m/>
    <m/>
    <m/>
    <m/>
    <m/>
    <m/>
    <m/>
    <m/>
    <m/>
    <m/>
    <m/>
    <m/>
    <m/>
    <m/>
    <m/>
    <m/>
    <m/>
    <m/>
    <m/>
    <m/>
    <m/>
    <m/>
    <m/>
    <m/>
    <n v="3265"/>
    <m/>
    <m/>
    <m/>
    <n v="-71341"/>
    <m/>
    <n v="1177828"/>
    <m/>
    <n v="41094"/>
    <m/>
    <n v="1206559"/>
    <m/>
    <m/>
    <m/>
    <m/>
    <m/>
    <n v="87619"/>
    <m/>
    <m/>
    <m/>
    <m/>
    <m/>
    <m/>
    <m/>
    <m/>
    <m/>
    <m/>
    <m/>
    <m/>
    <m/>
    <m/>
    <m/>
    <m/>
    <m/>
    <n v="6753835"/>
    <n v="2005741"/>
    <n v="6443049"/>
    <n v="241681"/>
    <n v="7188049"/>
    <m/>
    <m/>
    <m/>
    <m/>
    <m/>
    <m/>
    <m/>
    <m/>
    <n v="105208"/>
    <m/>
    <n v="309123"/>
    <m/>
    <n v="317154"/>
    <n v="35858"/>
    <n v="237980"/>
    <n v="94102"/>
    <m/>
    <n v="39303"/>
    <n v="750592"/>
    <n v="423081"/>
    <n v="241348"/>
    <n v="1012913"/>
    <n v="92820"/>
    <n v="240916"/>
    <n v="117436"/>
    <n v="2696783"/>
    <n v="22663"/>
    <n v="1175313"/>
    <m/>
    <n v="31474"/>
    <m/>
    <n v="45549"/>
    <n v="24960"/>
    <n v="5222542"/>
    <m/>
    <n v="190640"/>
    <n v="122759"/>
    <n v="94868"/>
    <n v="3903833"/>
    <n v="9534642"/>
    <n v="3701393"/>
    <m/>
    <m/>
    <n v="5833249"/>
    <n v="9534642"/>
    <n v="484982"/>
    <m/>
    <n v="3506824"/>
    <m/>
    <n v="0"/>
    <m/>
    <n v="74512"/>
    <n v="800910"/>
    <n v="875422"/>
    <n v="-684782"/>
    <m/>
    <m/>
    <m/>
    <m/>
    <m/>
    <s v="0.18"/>
    <n v="666250.74"/>
    <n v="1816"/>
    <n v="0"/>
    <n v="11315"/>
    <n v="36756"/>
    <n v="88344"/>
    <n v="0"/>
    <n v="0"/>
    <n v="5881"/>
    <m/>
    <n v="4908"/>
    <n v="3984"/>
    <n v="3716"/>
    <n v="8363"/>
    <n v="2217"/>
    <n v="9082"/>
    <n v="664"/>
    <n v="24225"/>
    <n v="201271"/>
    <n v="0"/>
    <n v="82"/>
    <n v="2202"/>
    <n v="4065"/>
    <n v="0"/>
    <n v="0"/>
    <n v="6349"/>
    <n v="233899"/>
    <n v="0"/>
    <n v="676213"/>
    <n v="1477398"/>
    <n v="2571849"/>
    <n v="0"/>
    <n v="0"/>
    <n v="251247"/>
    <m/>
    <n v="109406"/>
    <n v="106418"/>
    <n v="67927"/>
    <n v="163918"/>
    <n v="72895"/>
    <n v="163697"/>
    <n v="97386"/>
    <n v="761582"/>
    <n v="6753835"/>
    <n v="0"/>
    <n v="4905"/>
    <n v="88520"/>
    <n v="118350"/>
    <n v="0"/>
    <n v="0"/>
    <n v="211775"/>
    <m/>
    <x v="0"/>
    <x v="0"/>
    <m/>
    <m/>
    <m/>
    <m/>
    <x v="0"/>
    <x v="0"/>
    <m/>
    <m/>
    <m/>
    <n v="149"/>
    <n v="176"/>
    <n v="140"/>
    <n v="111"/>
    <n v="139"/>
    <n v="106"/>
    <n v="70"/>
    <n v="88"/>
    <n v="63"/>
    <n v="1"/>
    <n v="0"/>
    <n v="0"/>
    <n v="0"/>
    <n v="1"/>
    <n v="0"/>
    <n v="1"/>
    <n v="0"/>
    <n v="0"/>
    <n v="0"/>
    <n v="0"/>
    <n v="0"/>
    <n v="0"/>
    <n v="0"/>
    <n v="0"/>
    <n v="1"/>
    <n v="0"/>
    <n v="0"/>
    <n v="0"/>
    <n v="0"/>
  </r>
  <r>
    <n v="206190389"/>
    <x v="335"/>
    <d v="2024-01-01T00:00:00"/>
    <d v="2024-12-31T00:00:00"/>
    <n v="366"/>
    <s v="In Process"/>
    <x v="0"/>
    <x v="17"/>
    <x v="0"/>
    <x v="0"/>
    <s v="11 - Los Angeles"/>
    <x v="40"/>
    <s v="626-798-1111"/>
    <s v="1515 NORTH FAIR OAKS AVENUE"/>
    <s v="PASADENA"/>
    <s v="91103"/>
    <s v="1467853937"/>
    <s v="SHAHRZAD JANNAT"/>
    <s v="Yes"/>
    <m/>
    <n v="49"/>
    <n v="49"/>
    <x v="1"/>
    <n v="17934"/>
    <n v="16544"/>
    <n v="212.35"/>
    <n v="76"/>
    <n v="97"/>
    <n v="5630"/>
    <m/>
    <n v="387"/>
    <n v="9212"/>
    <m/>
    <n v="32"/>
    <n v="29"/>
    <n v="1254"/>
    <x v="0"/>
    <n v="16544"/>
    <m/>
    <m/>
    <m/>
    <m/>
    <m/>
    <m/>
    <m/>
    <m/>
    <n v="7947718"/>
    <n v="2410619"/>
    <n v="2374390"/>
    <n v="9251"/>
    <n v="7993198"/>
    <n v="6873130"/>
    <n v="1120068"/>
    <m/>
    <m/>
    <m/>
    <n v="1120068"/>
    <n v="4828758"/>
    <m/>
    <n v="114117"/>
    <n v="2594430"/>
    <m/>
    <n v="19840"/>
    <n v="23200"/>
    <n v="367373"/>
    <n v="7947718"/>
    <m/>
    <m/>
    <m/>
    <m/>
    <m/>
    <m/>
    <m/>
    <m/>
    <n v="2312808"/>
    <m/>
    <m/>
    <m/>
    <n v="1700"/>
    <m/>
    <n v="78631"/>
    <m/>
    <m/>
    <m/>
    <n v="15439"/>
    <m/>
    <n v="2041"/>
    <m/>
    <m/>
    <m/>
    <n v="0"/>
    <n v="0"/>
    <n v="1111990"/>
    <n v="0"/>
    <n v="1060236"/>
    <n v="172178"/>
    <n v="52789"/>
    <n v="6188"/>
    <m/>
    <n v="7238"/>
    <m/>
    <m/>
    <m/>
    <m/>
    <m/>
    <m/>
    <m/>
    <m/>
    <m/>
    <m/>
    <m/>
    <m/>
    <m/>
    <m/>
    <m/>
    <m/>
    <m/>
    <m/>
    <m/>
    <m/>
    <m/>
    <m/>
    <m/>
    <m/>
    <m/>
    <m/>
    <m/>
    <m/>
    <m/>
    <m/>
    <m/>
    <m/>
    <n v="2280345"/>
    <m/>
    <m/>
    <m/>
    <n v="6666"/>
    <m/>
    <n v="73665"/>
    <m/>
    <m/>
    <m/>
    <n v="15439"/>
    <m/>
    <n v="-1725"/>
    <m/>
    <m/>
    <m/>
    <m/>
    <m/>
    <m/>
    <m/>
    <m/>
    <m/>
    <m/>
    <m/>
    <m/>
    <m/>
    <m/>
    <m/>
    <m/>
    <m/>
    <n v="3149036"/>
    <n v="768040"/>
    <n v="2956054"/>
    <n v="210119"/>
    <n v="2535853"/>
    <m/>
    <m/>
    <m/>
    <m/>
    <m/>
    <m/>
    <m/>
    <m/>
    <n v="1218"/>
    <m/>
    <n v="282124"/>
    <m/>
    <n v="106577"/>
    <n v="29233"/>
    <n v="51276"/>
    <n v="7644"/>
    <m/>
    <n v="7510"/>
    <n v="197033"/>
    <n v="205824"/>
    <n v="90809"/>
    <n v="502863"/>
    <n v="68818"/>
    <n v="54069"/>
    <m/>
    <n v="1947802"/>
    <n v="184937"/>
    <n v="335187"/>
    <n v="17444"/>
    <n v="7409"/>
    <m/>
    <m/>
    <n v="239500"/>
    <n v="1336709"/>
    <m/>
    <n v="664795"/>
    <n v="26660"/>
    <n v="18109"/>
    <n v="808328"/>
    <n v="2854601"/>
    <n v="1366644"/>
    <m/>
    <m/>
    <n v="1487957"/>
    <n v="2854601"/>
    <m/>
    <m/>
    <n v="36835"/>
    <m/>
    <n v="0"/>
    <m/>
    <n v="945920"/>
    <n v="94178"/>
    <n v="1040098"/>
    <n v="-375303"/>
    <m/>
    <m/>
    <m/>
    <m/>
    <m/>
    <s v="0.28"/>
    <n v="382660.32000000007"/>
    <n v="2009"/>
    <n v="0"/>
    <n v="1913"/>
    <n v="16132"/>
    <n v="40622"/>
    <n v="0"/>
    <n v="0"/>
    <n v="1336"/>
    <n v="6302"/>
    <n v="1259"/>
    <n v="7670"/>
    <n v="3823"/>
    <n v="12481"/>
    <n v="1865"/>
    <n v="2230"/>
    <m/>
    <n v="9224"/>
    <n v="106866"/>
    <n v="0"/>
    <n v="0"/>
    <n v="1452"/>
    <n v="2132"/>
    <n v="0"/>
    <n v="0"/>
    <n v="3584"/>
    <n v="123176"/>
    <n v="0"/>
    <n v="109676"/>
    <n v="629722"/>
    <n v="917277"/>
    <n v="0"/>
    <n v="0"/>
    <n v="57129"/>
    <n v="301950"/>
    <n v="43337"/>
    <n v="137183"/>
    <n v="66497"/>
    <n v="253879"/>
    <n v="52056"/>
    <n v="41240"/>
    <m/>
    <n v="415914"/>
    <n v="3149036"/>
    <n v="0"/>
    <n v="0"/>
    <n v="55395"/>
    <n v="53321"/>
    <n v="0"/>
    <n v="0"/>
    <n v="108716"/>
    <m/>
    <x v="0"/>
    <x v="0"/>
    <m/>
    <m/>
    <n v="6302"/>
    <m/>
    <x v="0"/>
    <x v="0"/>
    <m/>
    <m/>
    <n v="301950"/>
    <n v="52"/>
    <n v="112"/>
    <n v="28"/>
    <n v="31"/>
    <n v="65"/>
    <n v="17"/>
    <n v="16"/>
    <n v="34"/>
    <n v="11"/>
    <n v="1"/>
    <n v="0"/>
    <n v="0"/>
    <n v="1"/>
    <n v="0"/>
    <n v="0"/>
    <n v="1"/>
    <n v="0"/>
    <n v="0"/>
    <n v="0"/>
    <n v="0"/>
    <n v="0"/>
    <n v="0"/>
    <n v="0"/>
    <n v="0"/>
    <n v="1"/>
    <n v="0"/>
    <n v="0"/>
    <n v="0"/>
    <n v="0"/>
  </r>
  <r>
    <n v="206190399"/>
    <x v="336"/>
    <d v="2024-01-01T00:00:00"/>
    <d v="2024-12-31T00:00:00"/>
    <n v="366"/>
    <s v="In Process"/>
    <x v="0"/>
    <x v="17"/>
    <x v="0"/>
    <x v="0"/>
    <s v="11 - Los Angeles"/>
    <x v="28"/>
    <s v="626-445-2421"/>
    <s v="400 W. HUNTINGTON DRIVE"/>
    <s v="ARCADIA"/>
    <s v="91007"/>
    <s v="1649264292"/>
    <s v="RAYMUND VILLALUZ"/>
    <s v="Yes"/>
    <m/>
    <n v="99"/>
    <n v="99"/>
    <x v="2"/>
    <n v="36234"/>
    <n v="33470"/>
    <n v="211.3"/>
    <n v="298"/>
    <n v="289"/>
    <n v="3573"/>
    <n v="3939"/>
    <n v="2287"/>
    <n v="20862"/>
    <m/>
    <n v="273"/>
    <n v="332"/>
    <n v="2204"/>
    <x v="0"/>
    <n v="33470"/>
    <m/>
    <m/>
    <m/>
    <m/>
    <m/>
    <m/>
    <m/>
    <m/>
    <n v="12897680"/>
    <n v="2870073"/>
    <n v="2218438"/>
    <n v="30028"/>
    <n v="13579343"/>
    <n v="14486760"/>
    <n v="-907417"/>
    <n v="12970"/>
    <n v="12590"/>
    <m/>
    <n v="-907037"/>
    <n v="1395678"/>
    <n v="1552796"/>
    <n v="887146"/>
    <n v="8023022"/>
    <m/>
    <n v="67720"/>
    <n v="135060"/>
    <n v="836258"/>
    <n v="12897680"/>
    <m/>
    <m/>
    <m/>
    <m/>
    <m/>
    <m/>
    <m/>
    <m/>
    <n v="1400020"/>
    <m/>
    <n v="408634"/>
    <m/>
    <n v="11589"/>
    <m/>
    <n v="125319"/>
    <m/>
    <m/>
    <m/>
    <n v="916154"/>
    <m/>
    <n v="6780"/>
    <m/>
    <n v="1577"/>
    <m/>
    <n v="17875"/>
    <n v="25609"/>
    <n v="1233725"/>
    <n v="0"/>
    <n v="1085530"/>
    <n v="141750"/>
    <n v="297307"/>
    <n v="24130"/>
    <m/>
    <n v="44147"/>
    <m/>
    <m/>
    <m/>
    <m/>
    <m/>
    <m/>
    <m/>
    <m/>
    <m/>
    <m/>
    <m/>
    <m/>
    <m/>
    <m/>
    <m/>
    <m/>
    <m/>
    <m/>
    <m/>
    <m/>
    <m/>
    <m/>
    <m/>
    <m/>
    <m/>
    <m/>
    <m/>
    <m/>
    <n v="2380"/>
    <m/>
    <m/>
    <m/>
    <n v="-320439"/>
    <m/>
    <n v="147116"/>
    <m/>
    <n v="84438"/>
    <m/>
    <n v="1661186"/>
    <m/>
    <m/>
    <m/>
    <n v="503451"/>
    <m/>
    <n v="140306"/>
    <m/>
    <m/>
    <m/>
    <m/>
    <m/>
    <m/>
    <m/>
    <m/>
    <m/>
    <m/>
    <m/>
    <m/>
    <m/>
    <m/>
    <m/>
    <m/>
    <m/>
    <n v="6240721"/>
    <n v="1569081"/>
    <n v="6676958"/>
    <n v="325417"/>
    <n v="5734758"/>
    <m/>
    <m/>
    <m/>
    <m/>
    <m/>
    <m/>
    <m/>
    <m/>
    <n v="12128"/>
    <n v="18367"/>
    <n v="456772"/>
    <m/>
    <n v="385537"/>
    <n v="44746"/>
    <n v="214215"/>
    <n v="10166"/>
    <m/>
    <n v="55099"/>
    <n v="393497"/>
    <n v="343467"/>
    <n v="170102"/>
    <n v="887567"/>
    <n v="125209"/>
    <n v="137946"/>
    <n v="233955"/>
    <n v="3718076"/>
    <n v="101665"/>
    <n v="1052488"/>
    <n v="85856"/>
    <n v="32590"/>
    <m/>
    <m/>
    <n v="272554"/>
    <n v="4495817"/>
    <m/>
    <n v="513190"/>
    <n v="688594"/>
    <n v="2753932"/>
    <n v="5571703"/>
    <n v="14023236"/>
    <n v="11661373"/>
    <n v="5739415"/>
    <m/>
    <n v="-3377552"/>
    <n v="14023236"/>
    <n v="2982043"/>
    <m/>
    <n v="10293108"/>
    <m/>
    <n v="0"/>
    <n v="14285"/>
    <n v="805066"/>
    <n v="562346"/>
    <n v="1381697"/>
    <n v="-868507"/>
    <m/>
    <m/>
    <m/>
    <m/>
    <m/>
    <s v="0.04"/>
    <n v="466454.92"/>
    <n v="1984"/>
    <n v="0"/>
    <n v="6478"/>
    <n v="32588"/>
    <n v="83039"/>
    <n v="0"/>
    <n v="0"/>
    <n v="5166"/>
    <m/>
    <n v="1894"/>
    <n v="12430"/>
    <n v="6209"/>
    <n v="19796"/>
    <n v="3234"/>
    <n v="4183"/>
    <n v="3832"/>
    <n v="17509"/>
    <n v="198342"/>
    <n v="0"/>
    <n v="0"/>
    <n v="85"/>
    <n v="54"/>
    <n v="0"/>
    <n v="0"/>
    <n v="139"/>
    <n v="172615"/>
    <n v="0"/>
    <n v="350786"/>
    <n v="1377009"/>
    <n v="2116585"/>
    <n v="0"/>
    <n v="0"/>
    <n v="258568"/>
    <m/>
    <n v="58237"/>
    <n v="221240"/>
    <n v="110552"/>
    <n v="413090"/>
    <n v="100786"/>
    <n v="105833"/>
    <n v="186266"/>
    <n v="769154"/>
    <n v="6240721"/>
    <n v="0"/>
    <n v="0"/>
    <n v="3591"/>
    <n v="1375"/>
    <n v="0"/>
    <n v="0"/>
    <n v="4966"/>
    <m/>
    <x v="0"/>
    <x v="0"/>
    <m/>
    <m/>
    <m/>
    <m/>
    <x v="0"/>
    <x v="0"/>
    <m/>
    <m/>
    <m/>
    <n v="124"/>
    <n v="180"/>
    <n v="94"/>
    <n v="86"/>
    <n v="123"/>
    <n v="66"/>
    <n v="56"/>
    <n v="79"/>
    <n v="42"/>
    <n v="1"/>
    <n v="0"/>
    <n v="0"/>
    <n v="0"/>
    <n v="1"/>
    <n v="0"/>
    <n v="1"/>
    <n v="0"/>
    <n v="0"/>
    <n v="0"/>
    <n v="0"/>
    <n v="0"/>
    <n v="0"/>
    <n v="0"/>
    <n v="0"/>
    <n v="1"/>
    <n v="0"/>
    <n v="0"/>
    <n v="0"/>
    <n v="0"/>
  </r>
  <r>
    <n v="206190401"/>
    <x v="337"/>
    <d v="2024-01-01T00:00:00"/>
    <d v="2024-12-31T00:00:00"/>
    <n v="366"/>
    <s v="In Process"/>
    <x v="0"/>
    <x v="17"/>
    <x v="0"/>
    <x v="0"/>
    <s v="11 - Los Angeles"/>
    <x v="38"/>
    <s v="323-589-5941"/>
    <s v="6425 MILES AVENUE"/>
    <s v="HUNTINGTON PARK"/>
    <s v="90255-0000"/>
    <s v="1265573778"/>
    <s v="JAIME GARCIA"/>
    <s v="Yes"/>
    <s v="COVENANT CARE CALIFORNIA LLC"/>
    <n v="99"/>
    <n v="99"/>
    <x v="2"/>
    <n v="36234"/>
    <n v="34586"/>
    <n v="225.39"/>
    <n v="312"/>
    <n v="355"/>
    <n v="6696"/>
    <n v="875"/>
    <n v="721"/>
    <n v="25803"/>
    <m/>
    <m/>
    <n v="14"/>
    <n v="477"/>
    <x v="0"/>
    <n v="34586"/>
    <m/>
    <m/>
    <m/>
    <m/>
    <m/>
    <m/>
    <m/>
    <m/>
    <n v="9131635"/>
    <n v="3405827"/>
    <n v="-2873928"/>
    <n v="815"/>
    <n v="15412205"/>
    <n v="14089665"/>
    <n v="1322540"/>
    <n v="3511"/>
    <m/>
    <m/>
    <n v="1326051"/>
    <n v="1783810"/>
    <n v="241660"/>
    <n v="187776"/>
    <n v="6788679"/>
    <m/>
    <m/>
    <n v="4450"/>
    <n v="125260"/>
    <n v="9131635"/>
    <m/>
    <m/>
    <m/>
    <m/>
    <m/>
    <m/>
    <m/>
    <m/>
    <n v="2828818"/>
    <m/>
    <n v="318520"/>
    <m/>
    <n v="10743"/>
    <m/>
    <n v="241876"/>
    <m/>
    <m/>
    <m/>
    <m/>
    <m/>
    <n v="2974"/>
    <m/>
    <n v="2896"/>
    <m/>
    <n v="2538"/>
    <n v="0"/>
    <n v="1131286"/>
    <n v="0"/>
    <n v="1401915"/>
    <n v="461783"/>
    <n v="309609"/>
    <n v="51760"/>
    <m/>
    <n v="46936"/>
    <m/>
    <m/>
    <m/>
    <m/>
    <m/>
    <m/>
    <m/>
    <m/>
    <m/>
    <m/>
    <m/>
    <m/>
    <m/>
    <m/>
    <m/>
    <m/>
    <m/>
    <m/>
    <m/>
    <m/>
    <m/>
    <m/>
    <m/>
    <m/>
    <m/>
    <m/>
    <m/>
    <m/>
    <m/>
    <m/>
    <m/>
    <m/>
    <n v="-1417023"/>
    <m/>
    <n v="86982"/>
    <m/>
    <n v="-42984"/>
    <m/>
    <n v="-1478023"/>
    <m/>
    <m/>
    <m/>
    <m/>
    <m/>
    <n v="-22880"/>
    <m/>
    <m/>
    <m/>
    <m/>
    <m/>
    <m/>
    <m/>
    <m/>
    <m/>
    <m/>
    <m/>
    <m/>
    <m/>
    <m/>
    <m/>
    <m/>
    <m/>
    <n v="6075388"/>
    <n v="1592362"/>
    <n v="6421915"/>
    <n v="293103"/>
    <n v="5375996"/>
    <m/>
    <m/>
    <m/>
    <m/>
    <m/>
    <m/>
    <m/>
    <m/>
    <n v="15913"/>
    <m/>
    <n v="449167"/>
    <m/>
    <n v="440087"/>
    <n v="221949"/>
    <n v="301858"/>
    <n v="73696"/>
    <m/>
    <n v="52770"/>
    <n v="210682"/>
    <n v="433813"/>
    <n v="187107"/>
    <n v="826698"/>
    <n v="387653"/>
    <n v="134620"/>
    <n v="135642"/>
    <n v="3344081"/>
    <n v="231960"/>
    <n v="948395"/>
    <n v="169318"/>
    <n v="51185"/>
    <m/>
    <m/>
    <n v="97075"/>
    <n v="3062795"/>
    <m/>
    <n v="755484"/>
    <m/>
    <n v="22766505"/>
    <m/>
    <n v="26584784"/>
    <n v="1158686"/>
    <n v="11135243"/>
    <m/>
    <n v="14290855"/>
    <n v="26584784"/>
    <m/>
    <n v="11749897"/>
    <m/>
    <m/>
    <n v="0"/>
    <n v="86041"/>
    <n v="1516912"/>
    <n v="177089"/>
    <n v="1780042"/>
    <n v="-1024558"/>
    <m/>
    <m/>
    <m/>
    <m/>
    <m/>
    <s v="0.00"/>
    <n v="0"/>
    <n v="1602"/>
    <n v="0"/>
    <n v="11190"/>
    <n v="33145"/>
    <n v="85285"/>
    <n v="0"/>
    <n v="0"/>
    <n v="0"/>
    <m/>
    <n v="2150"/>
    <n v="13190"/>
    <n v="4885"/>
    <n v="16971"/>
    <n v="7596"/>
    <n v="4211"/>
    <n v="1407"/>
    <n v="15361"/>
    <n v="196993"/>
    <n v="0"/>
    <n v="0"/>
    <n v="0"/>
    <n v="332"/>
    <n v="0"/>
    <n v="0"/>
    <n v="332"/>
    <n v="165078"/>
    <n v="0"/>
    <n v="613448"/>
    <n v="1348383"/>
    <n v="1960385"/>
    <n v="0"/>
    <n v="0"/>
    <n v="0"/>
    <m/>
    <n v="42006"/>
    <n v="270368"/>
    <n v="88950"/>
    <n v="389223"/>
    <n v="271665"/>
    <n v="97396"/>
    <n v="107499"/>
    <n v="720987"/>
    <n v="6075388"/>
    <n v="0"/>
    <n v="0"/>
    <n v="0"/>
    <n v="11201"/>
    <n v="0"/>
    <n v="0"/>
    <n v="11201"/>
    <m/>
    <x v="0"/>
    <x v="0"/>
    <m/>
    <m/>
    <m/>
    <m/>
    <x v="0"/>
    <x v="0"/>
    <m/>
    <m/>
    <m/>
    <n v="122"/>
    <n v="186"/>
    <n v="78"/>
    <n v="82"/>
    <n v="128"/>
    <n v="50"/>
    <n v="55"/>
    <n v="87"/>
    <n v="30"/>
    <n v="1"/>
    <n v="0"/>
    <n v="0"/>
    <n v="0"/>
    <n v="1"/>
    <n v="0"/>
    <n v="1"/>
    <n v="0"/>
    <n v="0"/>
    <n v="0"/>
    <n v="0"/>
    <n v="0"/>
    <n v="0"/>
    <n v="0"/>
    <n v="0"/>
    <n v="1"/>
    <n v="0"/>
    <n v="0"/>
    <n v="0"/>
    <n v="0"/>
  </r>
  <r>
    <n v="206190402"/>
    <x v="338"/>
    <d v="2024-01-01T00:00:00"/>
    <d v="2024-12-31T00:00:00"/>
    <n v="366"/>
    <s v="In Process"/>
    <x v="0"/>
    <x v="17"/>
    <x v="0"/>
    <x v="0"/>
    <s v="11 - Los Angeles"/>
    <x v="31"/>
    <s v="323-753-1351"/>
    <s v="6520 WEST BLVD"/>
    <s v="LOS ANGELES"/>
    <s v="90043"/>
    <s v="1275088916"/>
    <s v="JASON ROBERTS"/>
    <s v="No"/>
    <m/>
    <n v="72"/>
    <n v="72"/>
    <x v="2"/>
    <n v="26352"/>
    <n v="25003"/>
    <n v="224.04"/>
    <n v="305"/>
    <n v="299"/>
    <n v="12049"/>
    <n v="84"/>
    <n v="2369"/>
    <n v="10218"/>
    <m/>
    <m/>
    <n v="129"/>
    <n v="154"/>
    <x v="0"/>
    <n v="25003"/>
    <m/>
    <m/>
    <m/>
    <m/>
    <m/>
    <m/>
    <m/>
    <m/>
    <n v="8952412"/>
    <n v="2435910"/>
    <n v="-2365772"/>
    <n v="32190"/>
    <n v="13786284"/>
    <n v="12252575"/>
    <n v="1533709"/>
    <n v="29302"/>
    <m/>
    <m/>
    <n v="1563011"/>
    <n v="4333805"/>
    <n v="19950"/>
    <n v="874069"/>
    <n v="3605545"/>
    <m/>
    <m/>
    <n v="69893"/>
    <n v="49150"/>
    <n v="8952412"/>
    <m/>
    <m/>
    <m/>
    <m/>
    <m/>
    <m/>
    <m/>
    <m/>
    <n v="2390764"/>
    <m/>
    <n v="2267"/>
    <m/>
    <n v="11302"/>
    <m/>
    <n v="30593"/>
    <m/>
    <m/>
    <m/>
    <m/>
    <m/>
    <n v="984"/>
    <m/>
    <m/>
    <m/>
    <n v="0"/>
    <n v="0"/>
    <n v="892986"/>
    <n v="0"/>
    <n v="876271"/>
    <n v="23358"/>
    <n v="638351"/>
    <n v="1326"/>
    <m/>
    <n v="3618"/>
    <m/>
    <m/>
    <m/>
    <m/>
    <m/>
    <m/>
    <m/>
    <m/>
    <m/>
    <m/>
    <m/>
    <m/>
    <m/>
    <m/>
    <m/>
    <m/>
    <m/>
    <m/>
    <m/>
    <m/>
    <m/>
    <m/>
    <m/>
    <m/>
    <m/>
    <m/>
    <m/>
    <m/>
    <m/>
    <m/>
    <m/>
    <m/>
    <n v="-2934351"/>
    <m/>
    <n v="-8428"/>
    <m/>
    <n v="120836"/>
    <m/>
    <n v="450349"/>
    <m/>
    <m/>
    <m/>
    <m/>
    <m/>
    <n v="5822"/>
    <m/>
    <m/>
    <m/>
    <m/>
    <m/>
    <m/>
    <m/>
    <m/>
    <m/>
    <m/>
    <m/>
    <m/>
    <m/>
    <m/>
    <m/>
    <m/>
    <m/>
    <n v="4693460"/>
    <n v="1253696"/>
    <n v="6305419"/>
    <n v="197974"/>
    <n v="4139684"/>
    <m/>
    <m/>
    <m/>
    <m/>
    <m/>
    <m/>
    <m/>
    <m/>
    <n v="4053"/>
    <n v="5146"/>
    <n v="493997"/>
    <m/>
    <n v="475997"/>
    <n v="11361"/>
    <n v="200337"/>
    <n v="454"/>
    <m/>
    <n v="10861"/>
    <n v="604285"/>
    <n v="242902"/>
    <n v="176760"/>
    <n v="831909"/>
    <n v="99077"/>
    <n v="176984"/>
    <n v="118946"/>
    <n v="3589346"/>
    <n v="119582"/>
    <n v="669565"/>
    <n v="62796"/>
    <n v="12378"/>
    <m/>
    <m/>
    <n v="206155"/>
    <n v="4390540"/>
    <m/>
    <n v="301098"/>
    <n v="49352"/>
    <n v="88495"/>
    <m/>
    <n v="4829485"/>
    <n v="7350568"/>
    <m/>
    <m/>
    <n v="-2521083"/>
    <n v="4829485"/>
    <m/>
    <m/>
    <n v="4092445"/>
    <m/>
    <n v="0"/>
    <m/>
    <n v="217154"/>
    <n v="843062"/>
    <n v="1060216"/>
    <n v="-759118"/>
    <m/>
    <m/>
    <m/>
    <m/>
    <m/>
    <s v="0.06"/>
    <n v="441034.07999999996"/>
    <n v="1800"/>
    <n v="0"/>
    <n v="3446"/>
    <n v="24641"/>
    <n v="68309"/>
    <n v="0"/>
    <n v="0"/>
    <n v="1607"/>
    <m/>
    <n v="3067"/>
    <m/>
    <m/>
    <n v="17103"/>
    <n v="1986"/>
    <n v="6341"/>
    <n v="1801"/>
    <n v="17754"/>
    <n v="147855"/>
    <n v="0"/>
    <n v="18"/>
    <n v="974"/>
    <n v="1136"/>
    <n v="0"/>
    <n v="0"/>
    <n v="2128"/>
    <n v="188660"/>
    <n v="0"/>
    <n v="249078"/>
    <n v="1041882"/>
    <n v="1536300"/>
    <n v="0"/>
    <n v="0"/>
    <n v="28826"/>
    <m/>
    <n v="88339"/>
    <m/>
    <m/>
    <n v="367256"/>
    <n v="70908"/>
    <n v="134887"/>
    <n v="92116"/>
    <n v="895208"/>
    <n v="4693460"/>
    <n v="0"/>
    <n v="1583"/>
    <n v="49400"/>
    <n v="30668"/>
    <n v="0"/>
    <n v="0"/>
    <n v="81651"/>
    <m/>
    <x v="0"/>
    <x v="0"/>
    <m/>
    <m/>
    <m/>
    <m/>
    <x v="0"/>
    <x v="0"/>
    <m/>
    <m/>
    <m/>
    <m/>
    <m/>
    <m/>
    <m/>
    <m/>
    <m/>
    <m/>
    <m/>
    <m/>
    <n v="1"/>
    <n v="0"/>
    <n v="0"/>
    <n v="0"/>
    <n v="1"/>
    <n v="0"/>
    <n v="1"/>
    <n v="0"/>
    <n v="0"/>
    <n v="0"/>
    <n v="0"/>
    <n v="0"/>
    <n v="0"/>
    <n v="0"/>
    <n v="0"/>
    <n v="1"/>
    <n v="0"/>
    <n v="0"/>
    <n v="0"/>
    <n v="0"/>
  </r>
  <r>
    <n v="206190403"/>
    <x v="339"/>
    <d v="2024-01-01T00:00:00"/>
    <d v="2024-12-31T00:00:00"/>
    <n v="366"/>
    <s v="In Process"/>
    <x v="0"/>
    <x v="17"/>
    <x v="0"/>
    <x v="0"/>
    <s v="11 - Los Angeles"/>
    <x v="28"/>
    <s v="626-443-1351"/>
    <s v="5044 BUFFINGTON ROAD"/>
    <s v="EL MONTE"/>
    <s v="91732"/>
    <s v="1013045475"/>
    <s v="VANN RAMA"/>
    <s v="Yes"/>
    <m/>
    <n v="53"/>
    <n v="53"/>
    <x v="1"/>
    <n v="19398"/>
    <n v="18366"/>
    <n v="216.58"/>
    <n v="106"/>
    <n v="164"/>
    <n v="8183"/>
    <n v="238"/>
    <n v="1456"/>
    <n v="8210"/>
    <m/>
    <m/>
    <n v="11"/>
    <n v="268"/>
    <x v="0"/>
    <n v="18366"/>
    <m/>
    <m/>
    <m/>
    <m/>
    <m/>
    <m/>
    <m/>
    <m/>
    <n v="4966384"/>
    <n v="3621336"/>
    <n v="-1701449"/>
    <n v="59386"/>
    <n v="10348555"/>
    <n v="8404655"/>
    <n v="1943900"/>
    <n v="112"/>
    <n v="47590"/>
    <m/>
    <n v="1896422"/>
    <n v="2332155"/>
    <n v="62355"/>
    <n v="375632"/>
    <n v="2118092"/>
    <m/>
    <m/>
    <n v="3080"/>
    <n v="75070"/>
    <n v="4966384"/>
    <m/>
    <m/>
    <m/>
    <m/>
    <m/>
    <m/>
    <m/>
    <m/>
    <n v="3541692"/>
    <m/>
    <n v="63999"/>
    <m/>
    <m/>
    <m/>
    <m/>
    <m/>
    <m/>
    <m/>
    <m/>
    <m/>
    <n v="15579"/>
    <m/>
    <n v="66"/>
    <m/>
    <n v="2191"/>
    <n v="686"/>
    <n v="1688963"/>
    <n v="0"/>
    <n v="1223352"/>
    <n v="472679"/>
    <n v="215582"/>
    <n v="11862"/>
    <m/>
    <n v="6021"/>
    <m/>
    <m/>
    <m/>
    <m/>
    <m/>
    <m/>
    <m/>
    <m/>
    <m/>
    <m/>
    <m/>
    <m/>
    <m/>
    <m/>
    <m/>
    <m/>
    <m/>
    <m/>
    <m/>
    <m/>
    <m/>
    <m/>
    <m/>
    <m/>
    <m/>
    <m/>
    <m/>
    <m/>
    <m/>
    <m/>
    <m/>
    <m/>
    <n v="-1617393"/>
    <m/>
    <n v="21039"/>
    <m/>
    <n v="2879"/>
    <m/>
    <n v="-112244"/>
    <m/>
    <m/>
    <m/>
    <m/>
    <m/>
    <n v="4270"/>
    <m/>
    <m/>
    <m/>
    <m/>
    <m/>
    <m/>
    <m/>
    <m/>
    <m/>
    <m/>
    <m/>
    <m/>
    <m/>
    <m/>
    <m/>
    <m/>
    <m/>
    <n v="4118933"/>
    <n v="858946"/>
    <n v="3426776"/>
    <n v="158497"/>
    <n v="3281806"/>
    <m/>
    <m/>
    <m/>
    <m/>
    <m/>
    <m/>
    <m/>
    <m/>
    <n v="13468"/>
    <n v="1513"/>
    <n v="408293"/>
    <m/>
    <n v="405208"/>
    <n v="188847"/>
    <n v="153947"/>
    <n v="14136"/>
    <m/>
    <n v="19170"/>
    <n v="365417"/>
    <n v="178669"/>
    <n v="101943"/>
    <n v="553974"/>
    <n v="35050"/>
    <n v="296361"/>
    <n v="50442"/>
    <n v="2290406"/>
    <m/>
    <n v="230077"/>
    <n v="31279"/>
    <n v="21426"/>
    <m/>
    <n v="10326"/>
    <n v="-247103"/>
    <n v="4443675"/>
    <m/>
    <m/>
    <m/>
    <n v="340"/>
    <m/>
    <n v="4444015"/>
    <n v="565382"/>
    <m/>
    <m/>
    <n v="3878633"/>
    <n v="4444015"/>
    <n v="330000"/>
    <m/>
    <m/>
    <m/>
    <n v="0"/>
    <m/>
    <m/>
    <m/>
    <n v="0"/>
    <n v="0"/>
    <m/>
    <m/>
    <m/>
    <m/>
    <m/>
    <s v="4.19"/>
    <n v="2368950.58"/>
    <n v="1882"/>
    <n v="0"/>
    <n v="3384"/>
    <n v="21195"/>
    <n v="49732"/>
    <n v="0"/>
    <n v="0"/>
    <n v="4017"/>
    <m/>
    <n v="3802"/>
    <n v="6804"/>
    <n v="3679"/>
    <n v="13732"/>
    <n v="947"/>
    <n v="11733"/>
    <n v="857"/>
    <n v="17322"/>
    <n v="139086"/>
    <n v="0"/>
    <n v="0"/>
    <n v="129"/>
    <n v="60"/>
    <n v="0"/>
    <n v="0"/>
    <n v="189"/>
    <n v="199952"/>
    <n v="0"/>
    <n v="176905"/>
    <n v="897451"/>
    <n v="1176215"/>
    <n v="0"/>
    <n v="0"/>
    <n v="178370"/>
    <m/>
    <n v="99085"/>
    <n v="126975"/>
    <n v="69052"/>
    <n v="278031"/>
    <n v="27661"/>
    <n v="245734"/>
    <n v="43839"/>
    <n v="599663"/>
    <n v="4118933"/>
    <n v="0"/>
    <n v="0"/>
    <n v="6661"/>
    <n v="2240"/>
    <n v="0"/>
    <n v="0"/>
    <n v="8901"/>
    <m/>
    <x v="0"/>
    <x v="0"/>
    <m/>
    <m/>
    <m/>
    <m/>
    <x v="0"/>
    <x v="0"/>
    <m/>
    <m/>
    <m/>
    <n v="97"/>
    <n v="177"/>
    <n v="55"/>
    <n v="63"/>
    <n v="119"/>
    <n v="31"/>
    <n v="32"/>
    <n v="52"/>
    <n v="18"/>
    <n v="1"/>
    <n v="0"/>
    <n v="0"/>
    <n v="1"/>
    <n v="0"/>
    <n v="0"/>
    <n v="1"/>
    <n v="0"/>
    <n v="0"/>
    <n v="0"/>
    <n v="0"/>
    <n v="0"/>
    <n v="0"/>
    <n v="0"/>
    <n v="0"/>
    <n v="1"/>
    <n v="0"/>
    <n v="0"/>
    <n v="0"/>
    <n v="0"/>
  </r>
  <r>
    <n v="206190404"/>
    <x v="340"/>
    <d v="2024-01-01T00:00:00"/>
    <d v="2024-12-31T00:00:00"/>
    <n v="366"/>
    <s v="In Process"/>
    <x v="0"/>
    <x v="17"/>
    <x v="0"/>
    <x v="0"/>
    <s v="11 - Los Angeles"/>
    <x v="39"/>
    <s v="562-943-7156"/>
    <s v="11926 LA MIRADA BLVD."/>
    <s v="LA MIRADA"/>
    <s v="90638"/>
    <s v="1255742904"/>
    <s v="YAMILETTE CURIEL"/>
    <s v="No"/>
    <m/>
    <n v="99"/>
    <n v="99"/>
    <x v="2"/>
    <n v="36234"/>
    <n v="34713"/>
    <n v="220.53"/>
    <n v="189"/>
    <n v="247"/>
    <n v="8946"/>
    <n v="499"/>
    <n v="2439"/>
    <n v="20722"/>
    <m/>
    <m/>
    <n v="1151"/>
    <n v="956"/>
    <x v="0"/>
    <n v="34713"/>
    <m/>
    <m/>
    <m/>
    <m/>
    <m/>
    <m/>
    <m/>
    <m/>
    <n v="12149550"/>
    <n v="2630335"/>
    <n v="-1508871"/>
    <n v="10267"/>
    <n v="16299023"/>
    <n v="13051267"/>
    <n v="3247756"/>
    <n v="-1014398"/>
    <m/>
    <m/>
    <n v="2233358"/>
    <n v="3131100"/>
    <n v="174650"/>
    <n v="853650"/>
    <n v="7252700"/>
    <m/>
    <m/>
    <n v="402850"/>
    <n v="334600"/>
    <n v="12149550"/>
    <m/>
    <m/>
    <m/>
    <m/>
    <m/>
    <m/>
    <m/>
    <m/>
    <n v="2321632"/>
    <m/>
    <n v="274308"/>
    <m/>
    <m/>
    <m/>
    <n v="33664"/>
    <m/>
    <m/>
    <m/>
    <m/>
    <m/>
    <n v="731"/>
    <m/>
    <m/>
    <m/>
    <n v="16892"/>
    <n v="0"/>
    <n v="1031134"/>
    <n v="0"/>
    <n v="850346"/>
    <n v="324470"/>
    <n v="286270"/>
    <n v="80568"/>
    <m/>
    <n v="40655"/>
    <m/>
    <m/>
    <m/>
    <m/>
    <m/>
    <m/>
    <m/>
    <m/>
    <m/>
    <m/>
    <m/>
    <m/>
    <m/>
    <m/>
    <m/>
    <m/>
    <m/>
    <m/>
    <m/>
    <m/>
    <m/>
    <m/>
    <m/>
    <m/>
    <m/>
    <m/>
    <m/>
    <m/>
    <n v="-23800"/>
    <m/>
    <m/>
    <m/>
    <n v="-2486556"/>
    <m/>
    <n v="80530"/>
    <m/>
    <n v="-326986"/>
    <m/>
    <n v="1575902"/>
    <m/>
    <m/>
    <m/>
    <m/>
    <m/>
    <n v="-327961"/>
    <m/>
    <m/>
    <m/>
    <m/>
    <m/>
    <m/>
    <m/>
    <m/>
    <m/>
    <m/>
    <m/>
    <m/>
    <m/>
    <m/>
    <m/>
    <m/>
    <m/>
    <n v="6683654"/>
    <n v="1365012"/>
    <n v="5002601"/>
    <n v="87702"/>
    <n v="5275694"/>
    <m/>
    <m/>
    <m/>
    <m/>
    <m/>
    <m/>
    <m/>
    <m/>
    <n v="3571"/>
    <m/>
    <n v="444199"/>
    <m/>
    <n v="315607"/>
    <n v="96798"/>
    <n v="191826"/>
    <n v="30197"/>
    <m/>
    <n v="34221"/>
    <n v="345864"/>
    <n v="412845"/>
    <n v="242454"/>
    <n v="802913"/>
    <n v="118288"/>
    <n v="207431"/>
    <n v="97072"/>
    <n v="3271872"/>
    <n v="70735"/>
    <n v="696172"/>
    <n v="93690"/>
    <n v="36133"/>
    <m/>
    <n v="24017"/>
    <n v="239668"/>
    <n v="2946429"/>
    <m/>
    <n v="45825"/>
    <m/>
    <n v="45619"/>
    <n v="2490750"/>
    <n v="5528623"/>
    <n v="2047898"/>
    <m/>
    <m/>
    <n v="3480725"/>
    <n v="5528623"/>
    <m/>
    <m/>
    <m/>
    <m/>
    <n v="0"/>
    <m/>
    <n v="424207"/>
    <n v="25975"/>
    <n v="450182"/>
    <n v="-404357"/>
    <m/>
    <m/>
    <m/>
    <m/>
    <m/>
    <s v="-0.10"/>
    <n v="-204789.80000000002"/>
    <n v="1920"/>
    <n v="0"/>
    <n v="7720"/>
    <n v="35199"/>
    <n v="83960"/>
    <n v="0"/>
    <n v="0"/>
    <n v="6141"/>
    <n v="2581"/>
    <n v="1920"/>
    <n v="14323"/>
    <n v="7799"/>
    <n v="20511"/>
    <n v="3606"/>
    <n v="9338"/>
    <n v="1883"/>
    <n v="26487"/>
    <n v="223388"/>
    <n v="0"/>
    <n v="0"/>
    <n v="0"/>
    <n v="151"/>
    <n v="0"/>
    <n v="0"/>
    <n v="151"/>
    <n v="154468"/>
    <n v="0"/>
    <n v="415814"/>
    <n v="1322132"/>
    <n v="1975356"/>
    <n v="0"/>
    <n v="0"/>
    <n v="326928"/>
    <n v="125380"/>
    <n v="50440"/>
    <n v="270155"/>
    <n v="135662"/>
    <n v="431161"/>
    <n v="91358"/>
    <n v="165763"/>
    <n v="78641"/>
    <n v="1140396"/>
    <n v="6683654"/>
    <n v="0"/>
    <n v="0"/>
    <n v="0"/>
    <n v="4515"/>
    <n v="0"/>
    <n v="0"/>
    <n v="4515"/>
    <m/>
    <x v="0"/>
    <x v="0"/>
    <m/>
    <m/>
    <n v="2581"/>
    <m/>
    <x v="0"/>
    <x v="0"/>
    <m/>
    <m/>
    <n v="125380"/>
    <n v="173"/>
    <n v="233"/>
    <n v="130"/>
    <n v="117"/>
    <n v="166"/>
    <n v="85"/>
    <n v="65"/>
    <n v="92"/>
    <n v="46"/>
    <n v="1"/>
    <n v="0"/>
    <n v="0"/>
    <n v="0"/>
    <n v="1"/>
    <n v="0"/>
    <n v="1"/>
    <n v="0"/>
    <n v="0"/>
    <n v="0"/>
    <n v="0"/>
    <n v="0"/>
    <n v="0"/>
    <n v="0"/>
    <n v="0"/>
    <n v="1"/>
    <n v="0"/>
    <n v="0"/>
    <n v="0"/>
    <n v="0"/>
  </r>
  <r>
    <n v="206190405"/>
    <x v="341"/>
    <d v="2024-01-01T00:00:00"/>
    <d v="2024-12-31T00:00:00"/>
    <n v="366"/>
    <s v="In Process"/>
    <x v="0"/>
    <x v="17"/>
    <x v="0"/>
    <x v="0"/>
    <s v="11 - Los Angeles"/>
    <x v="29"/>
    <s v="818-980-8200"/>
    <s v="11441 VENTURA BLVD"/>
    <s v="STUDIO CITY"/>
    <s v="91604"/>
    <s v="1265502405"/>
    <s v="ELVIRA CLARISEL FLORES"/>
    <s v="Yes"/>
    <m/>
    <n v="130"/>
    <n v="130"/>
    <x v="0"/>
    <n v="47580"/>
    <n v="44529"/>
    <n v="215.43"/>
    <n v="156"/>
    <n v="148"/>
    <n v="5478"/>
    <m/>
    <n v="2941"/>
    <n v="35145"/>
    <m/>
    <n v="390"/>
    <n v="14"/>
    <n v="561"/>
    <x v="0"/>
    <n v="44529"/>
    <m/>
    <m/>
    <m/>
    <m/>
    <m/>
    <m/>
    <m/>
    <m/>
    <n v="13136055"/>
    <n v="4902465"/>
    <n v="3628443"/>
    <n v="63885"/>
    <n v="14473962"/>
    <n v="15347872"/>
    <n v="-873910"/>
    <n v="3"/>
    <m/>
    <m/>
    <n v="-873907"/>
    <n v="1616010"/>
    <m/>
    <n v="867595"/>
    <n v="10367775"/>
    <m/>
    <n v="115050"/>
    <n v="4130"/>
    <n v="165495"/>
    <n v="13136055"/>
    <m/>
    <m/>
    <m/>
    <m/>
    <m/>
    <m/>
    <m/>
    <m/>
    <n v="4508909"/>
    <m/>
    <m/>
    <m/>
    <n v="78450"/>
    <m/>
    <m/>
    <m/>
    <m/>
    <m/>
    <n v="315106"/>
    <m/>
    <m/>
    <m/>
    <m/>
    <m/>
    <n v="13446"/>
    <n v="0"/>
    <n v="1365000"/>
    <n v="0"/>
    <n v="1463749"/>
    <n v="866420"/>
    <n v="1129767"/>
    <n v="51732"/>
    <m/>
    <n v="12351"/>
    <m/>
    <m/>
    <m/>
    <m/>
    <m/>
    <m/>
    <m/>
    <m/>
    <m/>
    <m/>
    <m/>
    <m/>
    <m/>
    <m/>
    <m/>
    <m/>
    <m/>
    <m/>
    <m/>
    <m/>
    <m/>
    <m/>
    <m/>
    <m/>
    <m/>
    <m/>
    <m/>
    <m/>
    <m/>
    <m/>
    <m/>
    <m/>
    <n v="1381322"/>
    <m/>
    <m/>
    <m/>
    <n v="128800"/>
    <m/>
    <n v="1806041"/>
    <m/>
    <m/>
    <m/>
    <n v="283937"/>
    <m/>
    <n v="28343"/>
    <m/>
    <m/>
    <m/>
    <m/>
    <m/>
    <m/>
    <m/>
    <m/>
    <m/>
    <m/>
    <m/>
    <m/>
    <m/>
    <m/>
    <m/>
    <m/>
    <m/>
    <n v="7069444"/>
    <n v="1843129"/>
    <n v="6435299"/>
    <n v="382718"/>
    <n v="6636805"/>
    <m/>
    <m/>
    <m/>
    <m/>
    <m/>
    <m/>
    <m/>
    <m/>
    <n v="14259"/>
    <m/>
    <n v="290744"/>
    <m/>
    <n v="302453"/>
    <n v="184116"/>
    <n v="161443"/>
    <n v="26992"/>
    <m/>
    <n v="14778"/>
    <n v="481808"/>
    <n v="309809"/>
    <n v="205004"/>
    <n v="1171845"/>
    <n v="202030"/>
    <n v="826146"/>
    <n v="114362"/>
    <n v="3525320"/>
    <n v="16378"/>
    <n v="724192"/>
    <n v="35374"/>
    <n v="11614"/>
    <m/>
    <m/>
    <n v="92400"/>
    <n v="3648324"/>
    <m/>
    <n v="1103599"/>
    <n v="301714"/>
    <m/>
    <m/>
    <n v="5053637"/>
    <n v="1976258"/>
    <m/>
    <m/>
    <n v="3077379"/>
    <n v="5053637"/>
    <m/>
    <m/>
    <m/>
    <m/>
    <n v="0"/>
    <m/>
    <n v="1524510"/>
    <n v="346277"/>
    <n v="1870787"/>
    <n v="-767188"/>
    <m/>
    <m/>
    <m/>
    <m/>
    <m/>
    <s v="1.00"/>
    <n v="1976258"/>
    <n v="3864"/>
    <n v="0"/>
    <n v="12910"/>
    <n v="31489"/>
    <n v="111390"/>
    <n v="0"/>
    <n v="0"/>
    <n v="6406"/>
    <m/>
    <n v="2358"/>
    <m/>
    <m/>
    <n v="22705"/>
    <n v="4649"/>
    <n v="33804"/>
    <n v="2341"/>
    <n v="14856"/>
    <n v="246772"/>
    <n v="0"/>
    <n v="0"/>
    <n v="0"/>
    <n v="30"/>
    <n v="0"/>
    <n v="0"/>
    <n v="30"/>
    <n v="251230"/>
    <n v="0"/>
    <n v="743814"/>
    <n v="1203581"/>
    <n v="2658738"/>
    <n v="0"/>
    <n v="0"/>
    <n v="233339"/>
    <m/>
    <n v="57146"/>
    <m/>
    <m/>
    <n v="496378"/>
    <n v="160250"/>
    <n v="650045"/>
    <n v="90515"/>
    <n v="524408"/>
    <n v="7069444"/>
    <n v="0"/>
    <n v="0"/>
    <n v="0"/>
    <n v="1650"/>
    <n v="0"/>
    <n v="0"/>
    <n v="1650"/>
    <m/>
    <x v="0"/>
    <x v="0"/>
    <m/>
    <m/>
    <m/>
    <m/>
    <x v="0"/>
    <x v="0"/>
    <m/>
    <m/>
    <m/>
    <n v="143"/>
    <n v="286"/>
    <n v="63"/>
    <n v="86"/>
    <n v="190"/>
    <n v="34"/>
    <n v="61"/>
    <n v="137"/>
    <n v="24"/>
    <n v="1"/>
    <n v="0"/>
    <n v="0"/>
    <n v="0"/>
    <n v="0"/>
    <n v="1"/>
    <n v="1"/>
    <n v="0"/>
    <n v="0"/>
    <n v="0"/>
    <n v="0"/>
    <n v="0"/>
    <n v="0"/>
    <n v="0"/>
    <n v="0"/>
    <n v="1"/>
    <n v="0"/>
    <n v="0"/>
    <n v="0"/>
    <n v="0"/>
  </r>
  <r>
    <n v="206190411"/>
    <x v="342"/>
    <d v="2024-01-01T00:00:00"/>
    <d v="2024-12-31T00:00:00"/>
    <n v="366"/>
    <s v="In Process"/>
    <x v="0"/>
    <x v="17"/>
    <x v="0"/>
    <x v="0"/>
    <s v="11 - Los Angeles"/>
    <x v="31"/>
    <s v="310-677-9114"/>
    <s v="100 S. HILLCREST BLVD."/>
    <s v="INGLEWOOD"/>
    <s v="90301"/>
    <s v="1013989656"/>
    <s v="KIANA MOTEN"/>
    <s v="Yes"/>
    <s v="NATIONAL SENIOR CARE, INC."/>
    <n v="99"/>
    <n v="99"/>
    <x v="2"/>
    <n v="36234"/>
    <n v="32972"/>
    <n v="153.47999999999999"/>
    <n v="188"/>
    <n v="177"/>
    <n v="3323"/>
    <n v="3519"/>
    <n v="3422"/>
    <n v="21686"/>
    <m/>
    <m/>
    <n v="290"/>
    <n v="732"/>
    <x v="0"/>
    <n v="32972"/>
    <m/>
    <m/>
    <m/>
    <m/>
    <m/>
    <m/>
    <m/>
    <m/>
    <n v="13692333"/>
    <n v="4684892"/>
    <n v="5559938"/>
    <n v="34"/>
    <n v="12817321"/>
    <n v="13408026"/>
    <n v="-590705"/>
    <n v="3052"/>
    <m/>
    <m/>
    <n v="-587653"/>
    <n v="1396495"/>
    <n v="1473101"/>
    <n v="1476624"/>
    <n v="8930682"/>
    <m/>
    <m/>
    <n v="115903"/>
    <n v="299528"/>
    <n v="13692333"/>
    <m/>
    <m/>
    <m/>
    <m/>
    <m/>
    <m/>
    <m/>
    <m/>
    <n v="2735858"/>
    <m/>
    <n v="1893504"/>
    <m/>
    <n v="19955"/>
    <m/>
    <n v="35607"/>
    <m/>
    <m/>
    <m/>
    <m/>
    <m/>
    <m/>
    <m/>
    <n v="-32"/>
    <m/>
    <n v="0"/>
    <n v="0"/>
    <n v="1982851"/>
    <n v="569"/>
    <n v="1892316"/>
    <n v="360965"/>
    <n v="335394"/>
    <n v="65644"/>
    <m/>
    <n v="47153"/>
    <m/>
    <m/>
    <m/>
    <m/>
    <m/>
    <m/>
    <m/>
    <m/>
    <m/>
    <m/>
    <m/>
    <m/>
    <m/>
    <m/>
    <m/>
    <m/>
    <m/>
    <m/>
    <m/>
    <m/>
    <m/>
    <m/>
    <m/>
    <m/>
    <m/>
    <m/>
    <m/>
    <m/>
    <m/>
    <m/>
    <m/>
    <m/>
    <n v="1390230"/>
    <m/>
    <n v="1338679"/>
    <m/>
    <n v="-107794"/>
    <m/>
    <n v="2847033"/>
    <m/>
    <m/>
    <m/>
    <m/>
    <m/>
    <n v="91789"/>
    <m/>
    <m/>
    <m/>
    <m/>
    <m/>
    <m/>
    <m/>
    <m/>
    <m/>
    <m/>
    <m/>
    <m/>
    <m/>
    <m/>
    <m/>
    <n v="1"/>
    <m/>
    <n v="4934377"/>
    <n v="1410070"/>
    <n v="7063579"/>
    <n v="148027"/>
    <n v="5560562"/>
    <m/>
    <m/>
    <m/>
    <m/>
    <m/>
    <m/>
    <m/>
    <m/>
    <n v="26844"/>
    <m/>
    <n v="376172"/>
    <n v="904"/>
    <n v="354422"/>
    <n v="48640"/>
    <n v="197127"/>
    <n v="46083"/>
    <m/>
    <n v="37617"/>
    <n v="279237"/>
    <n v="446747"/>
    <n v="151530"/>
    <n v="804468"/>
    <n v="66768"/>
    <n v="155406"/>
    <m/>
    <n v="3284543"/>
    <n v="118456"/>
    <n v="1005974"/>
    <n v="47664"/>
    <n v="138299"/>
    <n v="5101"/>
    <m/>
    <n v="255462"/>
    <n v="1317714"/>
    <m/>
    <n v="2358731"/>
    <n v="10598"/>
    <n v="70000"/>
    <m/>
    <n v="3757043"/>
    <n v="2348236"/>
    <n v="102407"/>
    <n v="546651"/>
    <n v="759749"/>
    <n v="3757043"/>
    <m/>
    <m/>
    <n v="78615"/>
    <m/>
    <n v="67600"/>
    <n v="4247402"/>
    <n v="429641"/>
    <n v="1088215"/>
    <n v="5832858"/>
    <n v="-3474127"/>
    <m/>
    <m/>
    <m/>
    <n v="546651"/>
    <m/>
    <s v="0.00"/>
    <n v="0"/>
    <n v="6490"/>
    <n v="0"/>
    <n v="325"/>
    <n v="32842"/>
    <n v="63958"/>
    <n v="0"/>
    <n v="0"/>
    <n v="6175"/>
    <m/>
    <n v="8"/>
    <n v="16187"/>
    <n v="5556"/>
    <n v="17024"/>
    <n v="1322"/>
    <n v="4744"/>
    <m/>
    <n v="15828"/>
    <n v="170459"/>
    <n v="0"/>
    <n v="2327"/>
    <n v="1031"/>
    <n v="22374"/>
    <n v="0"/>
    <n v="0"/>
    <n v="25732"/>
    <n v="427308"/>
    <n v="0"/>
    <n v="18992"/>
    <n v="1388690"/>
    <n v="1444866"/>
    <n v="0"/>
    <n v="0"/>
    <n v="217602"/>
    <m/>
    <n v="436"/>
    <n v="307547"/>
    <n v="97227"/>
    <n v="325655"/>
    <n v="49613"/>
    <n v="116748"/>
    <m/>
    <n v="539693"/>
    <n v="4934377"/>
    <n v="0"/>
    <n v="146276"/>
    <n v="48346"/>
    <n v="699015"/>
    <n v="0"/>
    <n v="0"/>
    <n v="893637"/>
    <m/>
    <x v="0"/>
    <x v="0"/>
    <m/>
    <m/>
    <m/>
    <m/>
    <x v="0"/>
    <x v="0"/>
    <m/>
    <m/>
    <m/>
    <n v="121"/>
    <n v="165"/>
    <n v="92"/>
    <n v="71"/>
    <n v="103"/>
    <n v="50"/>
    <n v="44"/>
    <n v="69"/>
    <n v="31"/>
    <n v="1"/>
    <n v="0"/>
    <n v="0"/>
    <n v="0"/>
    <n v="1"/>
    <n v="0"/>
    <n v="1"/>
    <n v="0"/>
    <n v="0"/>
    <n v="0"/>
    <n v="0"/>
    <n v="0"/>
    <n v="0"/>
    <n v="0"/>
    <n v="0"/>
    <n v="1"/>
    <n v="0"/>
    <n v="0"/>
    <n v="0"/>
    <n v="0"/>
  </r>
  <r>
    <n v="206190419"/>
    <x v="343"/>
    <d v="2024-01-01T00:00:00"/>
    <d v="2024-12-31T00:00:00"/>
    <n v="366"/>
    <s v="In Process"/>
    <x v="0"/>
    <x v="17"/>
    <x v="0"/>
    <x v="0"/>
    <s v="11 - Los Angeles"/>
    <x v="39"/>
    <s v="562-868-4767"/>
    <s v="12627 STUDEBAKER ROAD"/>
    <s v="NORWALK"/>
    <s v="90650"/>
    <s v="1033293436"/>
    <s v="ROMYN PATEL"/>
    <s v="Yes"/>
    <m/>
    <n v="86"/>
    <n v="86"/>
    <x v="2"/>
    <n v="31476"/>
    <n v="29859"/>
    <n v="218.36"/>
    <n v="129"/>
    <n v="128"/>
    <n v="4416"/>
    <m/>
    <n v="618"/>
    <n v="23692"/>
    <m/>
    <n v="441"/>
    <n v="669"/>
    <n v="23"/>
    <x v="1"/>
    <n v="19483"/>
    <m/>
    <m/>
    <m/>
    <n v="10376"/>
    <m/>
    <m/>
    <m/>
    <m/>
    <n v="13958335"/>
    <n v="6773913"/>
    <n v="5312495"/>
    <n v="74997"/>
    <n v="15494750"/>
    <n v="14527910"/>
    <n v="966840"/>
    <n v="-5"/>
    <m/>
    <m/>
    <n v="966835"/>
    <n v="1620110"/>
    <m/>
    <n v="349270"/>
    <n v="11553490"/>
    <m/>
    <n v="210565"/>
    <n v="217425"/>
    <n v="7475"/>
    <n v="6331975"/>
    <m/>
    <m/>
    <m/>
    <n v="7626360"/>
    <m/>
    <m/>
    <m/>
    <m/>
    <n v="6202532"/>
    <m/>
    <m/>
    <m/>
    <n v="211896"/>
    <m/>
    <m/>
    <m/>
    <m/>
    <m/>
    <n v="359115"/>
    <m/>
    <n v="370"/>
    <m/>
    <m/>
    <m/>
    <n v="148928"/>
    <n v="0"/>
    <n v="1890301"/>
    <n v="0"/>
    <n v="2427420"/>
    <n v="854947"/>
    <n v="1309981"/>
    <n v="122621"/>
    <m/>
    <n v="19715"/>
    <m/>
    <m/>
    <m/>
    <m/>
    <m/>
    <m/>
    <m/>
    <m/>
    <m/>
    <m/>
    <m/>
    <m/>
    <m/>
    <m/>
    <m/>
    <m/>
    <m/>
    <m/>
    <m/>
    <m/>
    <m/>
    <m/>
    <m/>
    <m/>
    <m/>
    <m/>
    <m/>
    <m/>
    <m/>
    <m/>
    <m/>
    <m/>
    <n v="3176409"/>
    <m/>
    <m/>
    <m/>
    <n v="246141"/>
    <m/>
    <n v="1601911"/>
    <m/>
    <m/>
    <m/>
    <n v="289761"/>
    <m/>
    <n v="-1727"/>
    <m/>
    <m/>
    <m/>
    <m/>
    <m/>
    <m/>
    <m/>
    <m/>
    <m/>
    <m/>
    <m/>
    <m/>
    <m/>
    <m/>
    <m/>
    <m/>
    <m/>
    <n v="6996988"/>
    <n v="1949596"/>
    <n v="5581326"/>
    <n v="370256"/>
    <n v="3473945"/>
    <m/>
    <m/>
    <m/>
    <n v="4075749"/>
    <m/>
    <m/>
    <m/>
    <m/>
    <n v="240"/>
    <m/>
    <n v="249942"/>
    <m/>
    <n v="322181"/>
    <n v="251010"/>
    <n v="138022"/>
    <n v="26061"/>
    <m/>
    <n v="16449"/>
    <n v="394217"/>
    <n v="372860"/>
    <n v="153423"/>
    <n v="735259"/>
    <n v="81884"/>
    <n v="193311"/>
    <n v="167429"/>
    <n v="3050539"/>
    <n v="3785"/>
    <n v="619200"/>
    <n v="118016"/>
    <n v="9988"/>
    <m/>
    <m/>
    <n v="74400"/>
    <n v="3660694"/>
    <m/>
    <n v="651555"/>
    <n v="1225039"/>
    <m/>
    <m/>
    <n v="5537288"/>
    <n v="1768915"/>
    <m/>
    <m/>
    <n v="3768373"/>
    <n v="5537288"/>
    <m/>
    <m/>
    <n v="8284"/>
    <m/>
    <n v="0"/>
    <m/>
    <n v="751804"/>
    <n v="566401"/>
    <n v="1318205"/>
    <n v="-666650"/>
    <m/>
    <m/>
    <m/>
    <m/>
    <m/>
    <s v="1.11"/>
    <n v="1963495.6500000001"/>
    <n v="2047"/>
    <n v="0"/>
    <n v="9096"/>
    <n v="52221"/>
    <n v="73103"/>
    <n v="18410"/>
    <n v="0"/>
    <n v="4420"/>
    <m/>
    <n v="2000"/>
    <n v="13699"/>
    <n v="4330"/>
    <n v="17573"/>
    <n v="2043"/>
    <n v="7661"/>
    <n v="2408"/>
    <n v="17998"/>
    <n v="227009"/>
    <n v="0"/>
    <n v="848"/>
    <n v="2092"/>
    <n v="3112"/>
    <n v="0"/>
    <n v="0"/>
    <n v="6052"/>
    <n v="169957"/>
    <n v="0"/>
    <n v="492603"/>
    <n v="2057651"/>
    <n v="1648665"/>
    <n v="692341"/>
    <n v="0"/>
    <n v="194568"/>
    <m/>
    <n v="59985"/>
    <n v="245865"/>
    <n v="78788"/>
    <n v="360604"/>
    <n v="64040"/>
    <n v="146618"/>
    <n v="130944"/>
    <n v="654359"/>
    <n v="6996988"/>
    <n v="0"/>
    <n v="74193"/>
    <n v="128581"/>
    <n v="120046"/>
    <n v="0"/>
    <n v="0"/>
    <n v="322820"/>
    <m/>
    <x v="0"/>
    <x v="0"/>
    <m/>
    <m/>
    <m/>
    <m/>
    <x v="0"/>
    <x v="0"/>
    <m/>
    <m/>
    <m/>
    <n v="152"/>
    <n v="228"/>
    <n v="109"/>
    <n v="91"/>
    <n v="145"/>
    <n v="63"/>
    <n v="49"/>
    <n v="84"/>
    <n v="32"/>
    <n v="1"/>
    <n v="0"/>
    <n v="0"/>
    <n v="0"/>
    <n v="1"/>
    <n v="0"/>
    <n v="1"/>
    <n v="0"/>
    <n v="0"/>
    <n v="0"/>
    <n v="1"/>
    <n v="0"/>
    <n v="0"/>
    <n v="0"/>
    <n v="0"/>
    <n v="1"/>
    <n v="0"/>
    <n v="0"/>
    <n v="0"/>
    <n v="0"/>
  </r>
  <r>
    <n v="206190420"/>
    <x v="344"/>
    <d v="2024-01-01T00:00:00"/>
    <d v="2024-12-31T00:00:00"/>
    <n v="366"/>
    <s v="In Process"/>
    <x v="0"/>
    <x v="17"/>
    <x v="0"/>
    <x v="1"/>
    <s v="11 - Los Angeles"/>
    <x v="27"/>
    <s v="562-427-8915"/>
    <s v="2626 GRAND AVENUE"/>
    <s v="LONG BEACH"/>
    <s v="90815"/>
    <s v="1659424745"/>
    <s v="REYLON TIPLES"/>
    <s v="No"/>
    <m/>
    <n v="147"/>
    <n v="147"/>
    <x v="0"/>
    <n v="53802"/>
    <n v="46862"/>
    <n v="195.58"/>
    <n v="95"/>
    <n v="27"/>
    <n v="90"/>
    <m/>
    <n v="2446"/>
    <n v="40280"/>
    <n v="67"/>
    <m/>
    <n v="121"/>
    <n v="3858"/>
    <x v="0"/>
    <n v="46862"/>
    <m/>
    <m/>
    <m/>
    <m/>
    <m/>
    <m/>
    <m/>
    <m/>
    <n v="11174710"/>
    <n v="396105"/>
    <n v="-559421"/>
    <n v="8736"/>
    <n v="12138972"/>
    <n v="14040348"/>
    <n v="-1901376"/>
    <n v="1607"/>
    <m/>
    <m/>
    <n v="-1899769"/>
    <n v="21461"/>
    <m/>
    <n v="583273"/>
    <n v="9605167"/>
    <n v="15977"/>
    <m/>
    <n v="28854"/>
    <n v="919978"/>
    <n v="11174710"/>
    <m/>
    <m/>
    <m/>
    <m/>
    <m/>
    <m/>
    <m/>
    <m/>
    <n v="22529"/>
    <m/>
    <m/>
    <m/>
    <n v="219513"/>
    <m/>
    <m/>
    <m/>
    <n v="20956"/>
    <m/>
    <m/>
    <m/>
    <n v="5893"/>
    <m/>
    <n v="127214"/>
    <m/>
    <n v="271846"/>
    <n v="0"/>
    <n v="25142"/>
    <n v="0"/>
    <n v="10568"/>
    <n v="7793"/>
    <n v="73320"/>
    <n v="0"/>
    <m/>
    <n v="7436"/>
    <m/>
    <m/>
    <m/>
    <m/>
    <m/>
    <m/>
    <m/>
    <m/>
    <m/>
    <m/>
    <m/>
    <m/>
    <m/>
    <m/>
    <m/>
    <m/>
    <m/>
    <m/>
    <m/>
    <m/>
    <m/>
    <m/>
    <m/>
    <m/>
    <m/>
    <m/>
    <m/>
    <m/>
    <n v="-101"/>
    <m/>
    <m/>
    <m/>
    <n v="8343"/>
    <m/>
    <m/>
    <m/>
    <n v="379471"/>
    <m/>
    <n v="-173579"/>
    <m/>
    <n v="-104750"/>
    <m/>
    <m/>
    <m/>
    <n v="-668805"/>
    <m/>
    <m/>
    <m/>
    <m/>
    <m/>
    <m/>
    <m/>
    <m/>
    <m/>
    <m/>
    <m/>
    <m/>
    <m/>
    <m/>
    <m/>
    <m/>
    <m/>
    <n v="7352884"/>
    <n v="1611919"/>
    <n v="5075545"/>
    <m/>
    <n v="6755326"/>
    <m/>
    <m/>
    <m/>
    <m/>
    <m/>
    <m/>
    <m/>
    <m/>
    <n v="2689"/>
    <m/>
    <n v="16482"/>
    <m/>
    <n v="8035"/>
    <n v="7668"/>
    <n v="60898"/>
    <n v="55"/>
    <m/>
    <n v="25642"/>
    <n v="508837"/>
    <n v="791229"/>
    <n v="359464"/>
    <n v="1111232"/>
    <n v="147402"/>
    <n v="276811"/>
    <n v="86188"/>
    <n v="3366391"/>
    <n v="255684"/>
    <n v="82893"/>
    <n v="15469"/>
    <n v="104031"/>
    <m/>
    <m/>
    <n v="57922"/>
    <n v="1767700"/>
    <m/>
    <n v="2636322"/>
    <m/>
    <n v="275801"/>
    <m/>
    <n v="4679823"/>
    <n v="9598365"/>
    <m/>
    <m/>
    <n v="-4918542"/>
    <n v="4679823"/>
    <m/>
    <m/>
    <n v="7510622"/>
    <m/>
    <n v="1477274"/>
    <n v="3189070"/>
    <n v="1989973"/>
    <n v="1107150"/>
    <n v="7763467"/>
    <n v="-5127145"/>
    <m/>
    <m/>
    <m/>
    <m/>
    <m/>
    <s v="0.00"/>
    <n v="0"/>
    <n v="2445"/>
    <n v="0"/>
    <n v="9594"/>
    <n v="46817"/>
    <n v="119034"/>
    <n v="0"/>
    <n v="0"/>
    <n v="1338"/>
    <m/>
    <n v="2294"/>
    <n v="26119"/>
    <n v="5252"/>
    <n v="26577"/>
    <n v="2255"/>
    <n v="8686"/>
    <n v="1483"/>
    <n v="8065"/>
    <n v="259959"/>
    <n v="0"/>
    <n v="390"/>
    <n v="796"/>
    <n v="4304"/>
    <n v="0"/>
    <n v="0"/>
    <n v="5490"/>
    <n v="138597"/>
    <n v="0"/>
    <n v="587897"/>
    <n v="1647051"/>
    <n v="2799642"/>
    <n v="0"/>
    <n v="0"/>
    <n v="67569"/>
    <m/>
    <n v="97160"/>
    <n v="613884"/>
    <n v="96890"/>
    <n v="527906"/>
    <n v="119380"/>
    <n v="210710"/>
    <n v="62918"/>
    <n v="383280"/>
    <n v="7352884"/>
    <n v="0"/>
    <n v="26527"/>
    <n v="36191"/>
    <n v="136267"/>
    <n v="0"/>
    <n v="0"/>
    <n v="198985"/>
    <m/>
    <x v="0"/>
    <x v="0"/>
    <m/>
    <m/>
    <m/>
    <m/>
    <x v="0"/>
    <x v="0"/>
    <m/>
    <m/>
    <m/>
    <n v="163"/>
    <n v="249"/>
    <n v="101"/>
    <n v="112"/>
    <n v="181"/>
    <n v="64"/>
    <n v="72"/>
    <n v="125"/>
    <n v="35"/>
    <n v="0"/>
    <n v="1"/>
    <n v="0"/>
    <n v="0"/>
    <n v="0"/>
    <n v="1"/>
    <n v="1"/>
    <n v="0"/>
    <n v="0"/>
    <n v="0"/>
    <n v="0"/>
    <n v="0"/>
    <n v="0"/>
    <n v="0"/>
    <n v="0"/>
    <n v="1"/>
    <n v="0"/>
    <n v="0"/>
    <n v="0"/>
    <n v="0"/>
  </r>
  <r>
    <n v="206190423"/>
    <x v="345"/>
    <d v="2024-01-01T00:00:00"/>
    <d v="2024-12-31T00:00:00"/>
    <n v="366"/>
    <s v="In Process"/>
    <x v="0"/>
    <x v="17"/>
    <x v="0"/>
    <x v="0"/>
    <s v="11 - Los Angeles"/>
    <x v="34"/>
    <s v="310-391-7266"/>
    <s v="5240 SEPULVEDA BOULEVARD"/>
    <s v="CULVER CITY"/>
    <s v="90230"/>
    <s v="1801201843"/>
    <s v="JAMES HEAP"/>
    <s v="Yes"/>
    <m/>
    <n v="116"/>
    <n v="116"/>
    <x v="0"/>
    <n v="42456"/>
    <n v="34670"/>
    <n v="186.8"/>
    <n v="218"/>
    <n v="226"/>
    <n v="6196"/>
    <n v="236"/>
    <n v="792"/>
    <n v="26180"/>
    <m/>
    <m/>
    <n v="673"/>
    <n v="593"/>
    <x v="1"/>
    <n v="26419"/>
    <m/>
    <m/>
    <m/>
    <n v="8251"/>
    <m/>
    <m/>
    <m/>
    <m/>
    <n v="10888230"/>
    <n v="6363681"/>
    <n v="-774689"/>
    <n v="26739"/>
    <n v="18053339"/>
    <n v="16711003"/>
    <n v="1342336"/>
    <n v="-3"/>
    <m/>
    <m/>
    <n v="1342333"/>
    <n v="1905000"/>
    <n v="104440"/>
    <n v="245200"/>
    <n v="8242290"/>
    <m/>
    <m/>
    <n v="213150"/>
    <n v="178150"/>
    <n v="7994840"/>
    <m/>
    <m/>
    <m/>
    <n v="2893390"/>
    <m/>
    <m/>
    <m/>
    <m/>
    <n v="5975841"/>
    <m/>
    <n v="162167"/>
    <m/>
    <n v="4109"/>
    <m/>
    <n v="219472"/>
    <m/>
    <m/>
    <m/>
    <m/>
    <m/>
    <n v="700"/>
    <m/>
    <n v="1392"/>
    <m/>
    <n v="54671"/>
    <n v="7331"/>
    <n v="2036375"/>
    <n v="812773"/>
    <n v="1923075"/>
    <n v="752800"/>
    <n v="690799"/>
    <n v="44350"/>
    <m/>
    <n v="41507"/>
    <m/>
    <m/>
    <m/>
    <m/>
    <m/>
    <m/>
    <m/>
    <m/>
    <m/>
    <m/>
    <m/>
    <m/>
    <m/>
    <m/>
    <m/>
    <m/>
    <m/>
    <m/>
    <m/>
    <m/>
    <m/>
    <m/>
    <m/>
    <m/>
    <m/>
    <m/>
    <m/>
    <m/>
    <m/>
    <m/>
    <m/>
    <m/>
    <n v="648899"/>
    <m/>
    <n v="132680"/>
    <m/>
    <n v="-218059"/>
    <m/>
    <n v="-1341137"/>
    <m/>
    <m/>
    <m/>
    <m/>
    <m/>
    <n v="2928"/>
    <m/>
    <m/>
    <m/>
    <m/>
    <m/>
    <m/>
    <m/>
    <m/>
    <m/>
    <m/>
    <m/>
    <m/>
    <m/>
    <m/>
    <m/>
    <m/>
    <m/>
    <n v="8713278"/>
    <n v="1905396"/>
    <n v="6092329"/>
    <n v="204215"/>
    <n v="5501585"/>
    <m/>
    <m/>
    <m/>
    <n v="2299215"/>
    <m/>
    <m/>
    <m/>
    <m/>
    <n v="268945"/>
    <m/>
    <n v="402330"/>
    <m/>
    <n v="461540"/>
    <n v="180039"/>
    <n v="201123"/>
    <n v="28210"/>
    <m/>
    <n v="32970"/>
    <n v="437228"/>
    <n v="379086"/>
    <n v="121795"/>
    <n v="898324"/>
    <n v="192880"/>
    <n v="102711"/>
    <n v="115547"/>
    <n v="3895546"/>
    <n v="190473"/>
    <n v="657616"/>
    <n v="180376"/>
    <n v="23632"/>
    <m/>
    <m/>
    <n v="139832"/>
    <n v="2827574"/>
    <m/>
    <n v="1608602"/>
    <n v="26665"/>
    <n v="7868264"/>
    <m/>
    <n v="12331105"/>
    <n v="2136662"/>
    <n v="278162"/>
    <m/>
    <n v="9916281"/>
    <n v="12331105"/>
    <m/>
    <n v="7868264"/>
    <m/>
    <m/>
    <n v="10500"/>
    <m/>
    <n v="1599822"/>
    <n v="887908"/>
    <n v="2498230"/>
    <n v="-889628"/>
    <m/>
    <m/>
    <m/>
    <m/>
    <m/>
    <s v="-0.01"/>
    <n v="-21366.62"/>
    <n v="2713"/>
    <n v="0"/>
    <n v="18002"/>
    <n v="54115"/>
    <n v="79351"/>
    <n v="0"/>
    <n v="0"/>
    <n v="17237"/>
    <n v="17875"/>
    <n v="4999"/>
    <n v="13997"/>
    <n v="3989"/>
    <n v="19600"/>
    <n v="3587"/>
    <n v="4016"/>
    <n v="2160"/>
    <n v="20123"/>
    <n v="261764"/>
    <n v="0"/>
    <n v="0"/>
    <n v="0"/>
    <n v="2858"/>
    <n v="0"/>
    <n v="0"/>
    <n v="2858"/>
    <n v="226162"/>
    <n v="0"/>
    <n v="965880"/>
    <n v="2179017"/>
    <n v="1863153"/>
    <n v="0"/>
    <n v="0"/>
    <n v="688168"/>
    <n v="828830"/>
    <n v="103303"/>
    <n v="248257"/>
    <n v="68486"/>
    <n v="410533"/>
    <n v="99999"/>
    <n v="75895"/>
    <n v="93967"/>
    <n v="861628"/>
    <n v="8713278"/>
    <n v="0"/>
    <n v="0"/>
    <n v="0"/>
    <n v="100023"/>
    <n v="0"/>
    <n v="0"/>
    <n v="100023"/>
    <m/>
    <x v="0"/>
    <x v="0"/>
    <m/>
    <m/>
    <n v="17875"/>
    <m/>
    <x v="0"/>
    <x v="0"/>
    <m/>
    <m/>
    <n v="828830"/>
    <n v="205"/>
    <n v="279"/>
    <n v="148"/>
    <n v="158"/>
    <n v="221"/>
    <n v="110"/>
    <n v="48"/>
    <n v="73"/>
    <n v="32"/>
    <n v="1"/>
    <n v="0"/>
    <n v="0"/>
    <n v="0"/>
    <n v="0"/>
    <n v="1"/>
    <n v="1"/>
    <n v="0"/>
    <n v="0"/>
    <n v="0"/>
    <n v="1"/>
    <n v="0"/>
    <n v="0"/>
    <n v="0"/>
    <n v="0"/>
    <n v="1"/>
    <n v="0"/>
    <n v="0"/>
    <n v="0"/>
    <n v="0"/>
  </r>
  <r>
    <n v="206190424"/>
    <x v="346"/>
    <d v="2023-09-01T00:00:00"/>
    <d v="2024-08-31T00:00:00"/>
    <n v="366"/>
    <s v="In Process"/>
    <x v="1"/>
    <x v="17"/>
    <x v="1"/>
    <x v="1"/>
    <s v="11 - Los Angeles"/>
    <x v="15"/>
    <s v="818-881-4411"/>
    <s v="18855 VICTORY BLVD."/>
    <s v="RESEDA"/>
    <s v="91335-0000"/>
    <s v="ZZT05013F"/>
    <s v="K JENNINGS-GLASS"/>
    <s v="Yes"/>
    <s v="JEWISH HOME FOR AGING"/>
    <n v="166"/>
    <n v="166"/>
    <x v="0"/>
    <n v="60756"/>
    <n v="27091"/>
    <n v="44.59"/>
    <n v="87"/>
    <n v="145"/>
    <n v="1073"/>
    <n v="170"/>
    <n v="1248"/>
    <n v="24099"/>
    <m/>
    <m/>
    <n v="501"/>
    <m/>
    <x v="0"/>
    <n v="27091"/>
    <m/>
    <m/>
    <m/>
    <m/>
    <m/>
    <m/>
    <m/>
    <m/>
    <n v="13044724"/>
    <n v="1278080"/>
    <n v="3443391"/>
    <m/>
    <n v="10879413"/>
    <n v="16355444"/>
    <n v="-5476031"/>
    <n v="5636133"/>
    <m/>
    <m/>
    <n v="160102"/>
    <n v="491386"/>
    <n v="82518"/>
    <n v="601449"/>
    <n v="11614033"/>
    <m/>
    <m/>
    <n v="255338"/>
    <m/>
    <n v="13044724"/>
    <m/>
    <m/>
    <m/>
    <m/>
    <m/>
    <m/>
    <m/>
    <m/>
    <n v="551041"/>
    <n v="61715"/>
    <n v="159785"/>
    <n v="482040"/>
    <n v="1115"/>
    <m/>
    <n v="21540"/>
    <m/>
    <m/>
    <m/>
    <m/>
    <m/>
    <n v="844"/>
    <m/>
    <m/>
    <m/>
    <n v="28891"/>
    <n v="0"/>
    <n v="796774"/>
    <n v="0"/>
    <n v="95964"/>
    <n v="174356"/>
    <n v="163306"/>
    <n v="5072"/>
    <m/>
    <n v="13717"/>
    <m/>
    <m/>
    <m/>
    <m/>
    <m/>
    <m/>
    <m/>
    <m/>
    <m/>
    <m/>
    <m/>
    <m/>
    <m/>
    <m/>
    <m/>
    <m/>
    <n v="1830"/>
    <m/>
    <m/>
    <m/>
    <m/>
    <m/>
    <m/>
    <m/>
    <m/>
    <m/>
    <m/>
    <m/>
    <m/>
    <m/>
    <m/>
    <m/>
    <n v="117252"/>
    <m/>
    <n v="36565"/>
    <m/>
    <n v="161877"/>
    <m/>
    <n v="3125867"/>
    <m/>
    <m/>
    <m/>
    <m/>
    <m/>
    <m/>
    <m/>
    <m/>
    <m/>
    <m/>
    <m/>
    <m/>
    <m/>
    <m/>
    <m/>
    <m/>
    <m/>
    <m/>
    <m/>
    <m/>
    <m/>
    <m/>
    <m/>
    <n v="8477064"/>
    <n v="2625396"/>
    <n v="5252984"/>
    <n v="664230"/>
    <n v="6326088"/>
    <m/>
    <m/>
    <m/>
    <m/>
    <m/>
    <m/>
    <m/>
    <m/>
    <n v="25809"/>
    <m/>
    <n v="657715"/>
    <m/>
    <n v="43180"/>
    <n v="76783"/>
    <n v="99740"/>
    <n v="5475"/>
    <m/>
    <n v="3698"/>
    <n v="1019940"/>
    <n v="630539"/>
    <n v="456192"/>
    <n v="3513205"/>
    <n v="262847"/>
    <n v="402308"/>
    <n v="123861"/>
    <n v="1529386"/>
    <n v="1310809"/>
    <m/>
    <n v="13975"/>
    <n v="36576"/>
    <m/>
    <m/>
    <n v="-182682"/>
    <n v="4369380"/>
    <m/>
    <n v="46460076"/>
    <m/>
    <n v="165135"/>
    <m/>
    <n v="50994591"/>
    <n v="5608590"/>
    <m/>
    <m/>
    <n v="45386001"/>
    <n v="50994591"/>
    <m/>
    <m/>
    <m/>
    <m/>
    <n v="1906139"/>
    <n v="93222179"/>
    <m/>
    <n v="3512804"/>
    <n v="98641122"/>
    <n v="-52181046"/>
    <m/>
    <m/>
    <m/>
    <m/>
    <m/>
    <s v="0.02"/>
    <n v="112171.8"/>
    <n v="4238"/>
    <n v="0"/>
    <n v="22998"/>
    <n v="31037"/>
    <n v="95321"/>
    <n v="0"/>
    <n v="0"/>
    <n v="2278"/>
    <m/>
    <n v="5178"/>
    <n v="16978"/>
    <n v="4285"/>
    <n v="86922"/>
    <n v="5636"/>
    <n v="9194"/>
    <n v="2039"/>
    <n v="7316"/>
    <n v="293420"/>
    <n v="0"/>
    <n v="47"/>
    <n v="0"/>
    <n v="0"/>
    <n v="0"/>
    <n v="0"/>
    <n v="47"/>
    <n v="284922"/>
    <n v="0"/>
    <n v="1082030"/>
    <n v="1158468"/>
    <n v="2244739"/>
    <n v="0"/>
    <n v="0"/>
    <n v="45454"/>
    <m/>
    <n v="144298"/>
    <n v="392267"/>
    <n v="101876"/>
    <n v="2067224"/>
    <n v="191925"/>
    <n v="221577"/>
    <n v="100370"/>
    <n v="441914"/>
    <n v="8477064"/>
    <n v="0"/>
    <n v="7124"/>
    <n v="0"/>
    <n v="0"/>
    <n v="0"/>
    <n v="0"/>
    <n v="7124"/>
    <m/>
    <x v="0"/>
    <x v="0"/>
    <m/>
    <m/>
    <m/>
    <m/>
    <x v="0"/>
    <x v="0"/>
    <m/>
    <m/>
    <m/>
    <n v="211"/>
    <n v="268"/>
    <n v="183"/>
    <n v="98"/>
    <n v="130"/>
    <n v="78"/>
    <n v="53"/>
    <n v="67"/>
    <n v="41"/>
    <n v="0"/>
    <n v="1"/>
    <n v="0"/>
    <n v="0"/>
    <n v="0"/>
    <n v="1"/>
    <n v="1"/>
    <n v="0"/>
    <n v="0"/>
    <n v="0"/>
    <n v="0"/>
    <n v="0"/>
    <n v="0"/>
    <n v="0"/>
    <n v="0"/>
    <n v="0"/>
    <n v="0"/>
    <n v="1"/>
    <n v="0"/>
    <n v="0"/>
  </r>
  <r>
    <n v="206190427"/>
    <x v="347"/>
    <d v="2024-01-01T00:00:00"/>
    <d v="2024-12-31T00:00:00"/>
    <n v="366"/>
    <s v="In Process"/>
    <x v="0"/>
    <x v="17"/>
    <x v="0"/>
    <x v="0"/>
    <s v="11 - Los Angeles"/>
    <x v="41"/>
    <s v="909-623-0791"/>
    <s v="1550 NORTH PARK AVENUE"/>
    <s v="POMONA"/>
    <s v="91768"/>
    <s v="1811168727"/>
    <s v="ARTHUR RIOS"/>
    <s v="Yes"/>
    <m/>
    <n v="231"/>
    <n v="231"/>
    <x v="0"/>
    <n v="84546"/>
    <n v="81093"/>
    <n v="226.49"/>
    <n v="344"/>
    <n v="309"/>
    <n v="11740"/>
    <m/>
    <n v="6356"/>
    <n v="58401"/>
    <n v="3129"/>
    <m/>
    <n v="102"/>
    <n v="1365"/>
    <x v="1"/>
    <n v="74420"/>
    <m/>
    <m/>
    <m/>
    <n v="6673"/>
    <m/>
    <m/>
    <m/>
    <m/>
    <n v="34965078"/>
    <n v="15775388"/>
    <n v="16366520"/>
    <m/>
    <n v="34373946"/>
    <n v="35860694"/>
    <n v="-1486748"/>
    <n v="1593706"/>
    <n v="12590"/>
    <m/>
    <n v="94368"/>
    <n v="9430700"/>
    <m/>
    <n v="2207528"/>
    <n v="20301875"/>
    <n v="2618400"/>
    <m/>
    <n v="28050"/>
    <n v="378525"/>
    <n v="28972880"/>
    <m/>
    <m/>
    <m/>
    <n v="5992198"/>
    <m/>
    <m/>
    <m/>
    <m/>
    <n v="10456903"/>
    <m/>
    <m/>
    <m/>
    <n v="894575"/>
    <m/>
    <n v="1986815"/>
    <m/>
    <n v="2426787"/>
    <m/>
    <m/>
    <m/>
    <n v="30"/>
    <m/>
    <n v="10278"/>
    <m/>
    <n v="1230273"/>
    <n v="235190"/>
    <n v="5701356"/>
    <n v="27246"/>
    <n v="5342131"/>
    <n v="1375451"/>
    <n v="1275035"/>
    <n v="169843"/>
    <m/>
    <n v="418863"/>
    <m/>
    <m/>
    <m/>
    <m/>
    <m/>
    <m/>
    <m/>
    <m/>
    <m/>
    <m/>
    <m/>
    <m/>
    <m/>
    <m/>
    <m/>
    <m/>
    <m/>
    <m/>
    <m/>
    <m/>
    <m/>
    <m/>
    <m/>
    <m/>
    <m/>
    <m/>
    <m/>
    <m/>
    <n v="-1530"/>
    <m/>
    <m/>
    <m/>
    <n v="8712126"/>
    <m/>
    <m/>
    <m/>
    <n v="638743"/>
    <m/>
    <n v="3840994"/>
    <m/>
    <n v="3190081"/>
    <m/>
    <m/>
    <m/>
    <n v="-13894"/>
    <m/>
    <m/>
    <m/>
    <m/>
    <m/>
    <m/>
    <m/>
    <m/>
    <m/>
    <m/>
    <m/>
    <m/>
    <m/>
    <m/>
    <m/>
    <m/>
    <m/>
    <n v="17524650"/>
    <n v="4429275"/>
    <n v="13906769"/>
    <n v="855243"/>
    <n v="13984799"/>
    <m/>
    <m/>
    <m/>
    <n v="2646911"/>
    <m/>
    <m/>
    <m/>
    <m/>
    <n v="4036"/>
    <n v="92734"/>
    <n v="968650"/>
    <m/>
    <n v="840202"/>
    <n v="275407"/>
    <n v="370484"/>
    <n v="94308"/>
    <m/>
    <n v="198492"/>
    <n v="1413085"/>
    <n v="591589"/>
    <n v="363673"/>
    <n v="1982834"/>
    <n v="235132"/>
    <n v="617532"/>
    <n v="108295"/>
    <n v="6683039"/>
    <n v="117394"/>
    <n v="3527168"/>
    <n v="103834"/>
    <n v="53665"/>
    <m/>
    <n v="158443"/>
    <n v="428988"/>
    <n v="13188889"/>
    <m/>
    <n v="751032"/>
    <n v="5500"/>
    <n v="22236663"/>
    <m/>
    <n v="36182084"/>
    <n v="47276971"/>
    <m/>
    <m/>
    <n v="-11094887"/>
    <n v="36182084"/>
    <n v="5200856"/>
    <m/>
    <n v="17784478"/>
    <m/>
    <n v="0"/>
    <n v="5200"/>
    <n v="2550959"/>
    <n v="1100987"/>
    <n v="3657146"/>
    <n v="-2906114"/>
    <m/>
    <m/>
    <m/>
    <m/>
    <m/>
    <s v="0.01"/>
    <n v="472769.71"/>
    <n v="1937"/>
    <n v="0"/>
    <n v="26474"/>
    <n v="97391"/>
    <n v="198858"/>
    <n v="10171"/>
    <n v="0"/>
    <n v="8455"/>
    <n v="35629"/>
    <n v="8112"/>
    <n v="18441"/>
    <n v="11988"/>
    <n v="44006"/>
    <n v="5811"/>
    <n v="23224"/>
    <n v="1904"/>
    <n v="33928"/>
    <n v="526329"/>
    <n v="0"/>
    <n v="0"/>
    <n v="290"/>
    <n v="2718"/>
    <n v="0"/>
    <n v="0"/>
    <n v="3008"/>
    <n v="216139"/>
    <n v="0"/>
    <n v="1551895"/>
    <n v="4052980"/>
    <n v="5380787"/>
    <n v="385261"/>
    <n v="0"/>
    <n v="414913"/>
    <n v="1640619"/>
    <n v="233842"/>
    <n v="362525"/>
    <n v="213203"/>
    <n v="998409"/>
    <n v="187316"/>
    <n v="487462"/>
    <n v="87606"/>
    <n v="1311693"/>
    <n v="17524650"/>
    <n v="0"/>
    <n v="0"/>
    <n v="14987"/>
    <n v="102402"/>
    <n v="0"/>
    <n v="0"/>
    <n v="117389"/>
    <m/>
    <x v="0"/>
    <x v="0"/>
    <m/>
    <m/>
    <n v="35629"/>
    <m/>
    <x v="0"/>
    <x v="0"/>
    <m/>
    <m/>
    <n v="1640619"/>
    <n v="421"/>
    <n v="629"/>
    <n v="287"/>
    <n v="265"/>
    <n v="399"/>
    <n v="181"/>
    <n v="135"/>
    <n v="201"/>
    <n v="93"/>
    <n v="1"/>
    <n v="0"/>
    <n v="0"/>
    <n v="0"/>
    <n v="0"/>
    <n v="1"/>
    <n v="1"/>
    <n v="0"/>
    <n v="0"/>
    <n v="0"/>
    <n v="1"/>
    <n v="0"/>
    <n v="0"/>
    <n v="0"/>
    <n v="0"/>
    <n v="1"/>
    <n v="0"/>
    <n v="0"/>
    <n v="0"/>
    <n v="0"/>
  </r>
  <r>
    <n v="206190441"/>
    <x v="348"/>
    <d v="2024-01-01T00:00:00"/>
    <d v="2024-12-31T00:00:00"/>
    <n v="366"/>
    <s v="In Process"/>
    <x v="0"/>
    <x v="17"/>
    <x v="0"/>
    <x v="0"/>
    <s v="11 - Los Angeles"/>
    <x v="25"/>
    <s v="323-657-0043"/>
    <s v="619 NORTH FAIRFAX AVENUE"/>
    <s v="LOS ANGELES"/>
    <s v="90036-1714"/>
    <s v="1144226861"/>
    <s v="ANDREW HYDER"/>
    <s v="Yes"/>
    <m/>
    <n v="97"/>
    <n v="97"/>
    <x v="2"/>
    <n v="35502"/>
    <n v="32752"/>
    <n v="216.44"/>
    <n v="304"/>
    <n v="296"/>
    <n v="8504"/>
    <n v="2568"/>
    <n v="2156"/>
    <n v="18742"/>
    <m/>
    <m/>
    <n v="466"/>
    <n v="316"/>
    <x v="0"/>
    <n v="32752"/>
    <m/>
    <m/>
    <m/>
    <m/>
    <m/>
    <m/>
    <m/>
    <m/>
    <n v="21437510"/>
    <n v="8926159"/>
    <n v="12749320"/>
    <n v="6505"/>
    <n v="17620854"/>
    <n v="17422903"/>
    <n v="197951"/>
    <n v="2"/>
    <m/>
    <m/>
    <n v="197953"/>
    <n v="10630000"/>
    <n v="3161330"/>
    <n v="790940"/>
    <n v="6615370"/>
    <m/>
    <m/>
    <n v="173610"/>
    <n v="66260"/>
    <n v="21437510"/>
    <m/>
    <m/>
    <m/>
    <m/>
    <m/>
    <m/>
    <m/>
    <m/>
    <n v="7846754"/>
    <m/>
    <n v="1002118"/>
    <m/>
    <n v="14283"/>
    <m/>
    <n v="60453"/>
    <m/>
    <m/>
    <m/>
    <m/>
    <m/>
    <n v="2551"/>
    <m/>
    <m/>
    <m/>
    <n v="0"/>
    <n v="0"/>
    <n v="3954460"/>
    <n v="450"/>
    <n v="3942160"/>
    <n v="426300"/>
    <n v="471511"/>
    <n v="61451"/>
    <m/>
    <n v="69827"/>
    <m/>
    <m/>
    <m/>
    <m/>
    <m/>
    <m/>
    <m/>
    <m/>
    <m/>
    <m/>
    <m/>
    <m/>
    <m/>
    <m/>
    <m/>
    <m/>
    <m/>
    <m/>
    <m/>
    <m/>
    <m/>
    <m/>
    <m/>
    <m/>
    <m/>
    <m/>
    <m/>
    <m/>
    <m/>
    <m/>
    <m/>
    <m/>
    <n v="8867614"/>
    <m/>
    <n v="2669822"/>
    <m/>
    <n v="-62563"/>
    <m/>
    <n v="1280937"/>
    <m/>
    <m/>
    <m/>
    <m/>
    <m/>
    <n v="-6490"/>
    <m/>
    <m/>
    <m/>
    <m/>
    <m/>
    <m/>
    <m/>
    <m/>
    <m/>
    <m/>
    <m/>
    <m/>
    <m/>
    <m/>
    <m/>
    <m/>
    <m/>
    <n v="7929774"/>
    <n v="2144385"/>
    <n v="7348744"/>
    <n v="522272"/>
    <n v="6322643"/>
    <m/>
    <m/>
    <m/>
    <m/>
    <m/>
    <m/>
    <m/>
    <m/>
    <n v="76847"/>
    <m/>
    <n v="1234882"/>
    <n v="76550"/>
    <n v="449308"/>
    <n v="144485"/>
    <n v="213769"/>
    <n v="36440"/>
    <m/>
    <n v="122189"/>
    <n v="466122"/>
    <n v="260355"/>
    <n v="199415"/>
    <n v="966033"/>
    <n v="223085"/>
    <n v="81594"/>
    <n v="137736"/>
    <n v="4793754"/>
    <n v="37175"/>
    <n v="1274602"/>
    <n v="18855"/>
    <n v="26870"/>
    <m/>
    <n v="13221"/>
    <n v="246973"/>
    <n v="4288723"/>
    <m/>
    <n v="788560"/>
    <m/>
    <m/>
    <m/>
    <n v="5077283"/>
    <n v="2469565"/>
    <m/>
    <m/>
    <n v="2607718"/>
    <n v="5077283"/>
    <n v="2201893"/>
    <m/>
    <m/>
    <m/>
    <n v="0"/>
    <m/>
    <n v="751217"/>
    <n v="81734"/>
    <n v="832951"/>
    <n v="-44391"/>
    <m/>
    <m/>
    <m/>
    <m/>
    <m/>
    <s v="0.00"/>
    <n v="0"/>
    <n v="2022"/>
    <n v="0"/>
    <n v="5689"/>
    <n v="34796"/>
    <n v="75522"/>
    <n v="0"/>
    <n v="0"/>
    <n v="0"/>
    <n v="28856"/>
    <n v="5446"/>
    <n v="10203"/>
    <n v="6884"/>
    <n v="17331"/>
    <n v="4232"/>
    <n v="2486"/>
    <n v="1823"/>
    <n v="19085"/>
    <n v="214375"/>
    <n v="0"/>
    <n v="1194"/>
    <n v="1820"/>
    <n v="7181"/>
    <n v="0"/>
    <n v="0"/>
    <n v="10195"/>
    <n v="305190"/>
    <n v="0"/>
    <n v="346256"/>
    <n v="1539655"/>
    <n v="1936924"/>
    <n v="0"/>
    <n v="0"/>
    <n v="0"/>
    <n v="1438369"/>
    <n v="160663"/>
    <n v="193795"/>
    <n v="128580"/>
    <n v="423434"/>
    <n v="159156"/>
    <n v="51818"/>
    <n v="102794"/>
    <n v="1143140"/>
    <n v="7929774"/>
    <n v="0"/>
    <n v="87982"/>
    <n v="102536"/>
    <n v="250686"/>
    <n v="0"/>
    <n v="0"/>
    <n v="441204"/>
    <m/>
    <x v="0"/>
    <x v="0"/>
    <m/>
    <m/>
    <n v="28856"/>
    <m/>
    <x v="0"/>
    <x v="0"/>
    <m/>
    <m/>
    <n v="1438369"/>
    <n v="124"/>
    <n v="233"/>
    <n v="74"/>
    <n v="88"/>
    <n v="163"/>
    <n v="55"/>
    <n v="42"/>
    <n v="75"/>
    <n v="24"/>
    <n v="1"/>
    <n v="0"/>
    <n v="0"/>
    <n v="0"/>
    <n v="1"/>
    <n v="0"/>
    <n v="1"/>
    <n v="0"/>
    <n v="0"/>
    <n v="0"/>
    <n v="0"/>
    <n v="0"/>
    <n v="0"/>
    <n v="0"/>
    <n v="0"/>
    <n v="1"/>
    <n v="0"/>
    <n v="0"/>
    <n v="0"/>
    <n v="0"/>
  </r>
  <r>
    <n v="206190443"/>
    <x v="349"/>
    <d v="2023-10-11T00:00:00"/>
    <d v="2024-04-30T00:00:00"/>
    <n v="203"/>
    <s v="In Process"/>
    <x v="0"/>
    <x v="17"/>
    <x v="0"/>
    <x v="0"/>
    <s v="11 - Los Angeles"/>
    <x v="25"/>
    <s v="213-653-1521"/>
    <s v="855 N. FAIRFAX AVENUE"/>
    <s v="LOS ANGELES"/>
    <s v="90046"/>
    <s v="1578557526"/>
    <s v="MONICA URENA"/>
    <s v="Yes"/>
    <m/>
    <n v="81"/>
    <n v="81"/>
    <x v="2"/>
    <n v="16443"/>
    <n v="14984"/>
    <n v="91.13"/>
    <n v="189"/>
    <n v="158"/>
    <n v="4183"/>
    <m/>
    <n v="243"/>
    <n v="8642"/>
    <n v="1279"/>
    <n v="126"/>
    <n v="294"/>
    <n v="217"/>
    <x v="0"/>
    <n v="14984"/>
    <m/>
    <m/>
    <m/>
    <m/>
    <m/>
    <m/>
    <m/>
    <m/>
    <n v="7801360"/>
    <n v="4058651"/>
    <n v="3832721"/>
    <m/>
    <n v="8027290"/>
    <n v="6959532"/>
    <n v="1067758"/>
    <n v="176090"/>
    <n v="800"/>
    <m/>
    <n v="1243048"/>
    <n v="3346323"/>
    <m/>
    <n v="87228"/>
    <n v="3059199"/>
    <n v="1023071"/>
    <n v="97373"/>
    <n v="113551"/>
    <n v="74615"/>
    <n v="7801360"/>
    <m/>
    <m/>
    <m/>
    <m/>
    <m/>
    <m/>
    <m/>
    <m/>
    <n v="3209764"/>
    <m/>
    <m/>
    <m/>
    <n v="16526"/>
    <m/>
    <n v="58823"/>
    <m/>
    <n v="708796"/>
    <m/>
    <n v="64158"/>
    <m/>
    <m/>
    <m/>
    <n v="584"/>
    <m/>
    <n v="0"/>
    <n v="11325"/>
    <n v="1523926"/>
    <n v="0"/>
    <n v="1258405"/>
    <n v="449381"/>
    <n v="740306"/>
    <n v="60244"/>
    <m/>
    <n v="15064"/>
    <m/>
    <m/>
    <m/>
    <m/>
    <m/>
    <m/>
    <m/>
    <m/>
    <m/>
    <m/>
    <m/>
    <m/>
    <m/>
    <m/>
    <m/>
    <m/>
    <m/>
    <m/>
    <m/>
    <m/>
    <m/>
    <m/>
    <m/>
    <m/>
    <m/>
    <m/>
    <m/>
    <m/>
    <m/>
    <m/>
    <m/>
    <m/>
    <n v="1996631"/>
    <m/>
    <m/>
    <m/>
    <n v="70691"/>
    <m/>
    <n v="876872"/>
    <m/>
    <n v="762031"/>
    <m/>
    <n v="113704"/>
    <m/>
    <n v="12792"/>
    <m/>
    <m/>
    <m/>
    <m/>
    <m/>
    <m/>
    <m/>
    <m/>
    <m/>
    <m/>
    <m/>
    <m/>
    <m/>
    <m/>
    <m/>
    <m/>
    <m/>
    <n v="3365284"/>
    <n v="766940"/>
    <n v="2827308"/>
    <n v="175445"/>
    <n v="2659180"/>
    <m/>
    <m/>
    <m/>
    <m/>
    <m/>
    <m/>
    <m/>
    <m/>
    <n v="1769"/>
    <n v="4017"/>
    <n v="284618"/>
    <m/>
    <n v="179343"/>
    <n v="71653"/>
    <n v="199981"/>
    <n v="34801"/>
    <m/>
    <n v="32463"/>
    <n v="380150"/>
    <n v="126379"/>
    <n v="81952"/>
    <n v="377550"/>
    <n v="40718"/>
    <n v="39169"/>
    <n v="76350"/>
    <n v="1719021"/>
    <n v="61669"/>
    <n v="458073"/>
    <n v="16871"/>
    <n v="8206"/>
    <m/>
    <m/>
    <n v="105599"/>
    <n v="9708279"/>
    <m/>
    <n v="702793"/>
    <n v="107310"/>
    <n v="4698077"/>
    <n v="1718997"/>
    <n v="16935456"/>
    <n v="9196361"/>
    <m/>
    <m/>
    <n v="7739095"/>
    <n v="16935456"/>
    <n v="6457541"/>
    <m/>
    <n v="1093080"/>
    <m/>
    <n v="0"/>
    <m/>
    <n v="806039"/>
    <n v="288218"/>
    <n v="1094257"/>
    <n v="-391464"/>
    <m/>
    <m/>
    <m/>
    <m/>
    <m/>
    <s v="0.01"/>
    <n v="91963.61"/>
    <n v="1133"/>
    <n v="0"/>
    <n v="8387"/>
    <n v="12883"/>
    <n v="37798"/>
    <n v="0"/>
    <n v="0"/>
    <n v="2259"/>
    <n v="9401"/>
    <n v="1383"/>
    <n v="4720"/>
    <n v="2941"/>
    <n v="9196"/>
    <n v="1095"/>
    <n v="1039"/>
    <n v="1115"/>
    <n v="10343"/>
    <n v="103693"/>
    <n v="0"/>
    <n v="0"/>
    <n v="0"/>
    <n v="0"/>
    <n v="0"/>
    <n v="0"/>
    <n v="0"/>
    <n v="92597"/>
    <n v="0"/>
    <n v="339537"/>
    <n v="516479"/>
    <n v="883125"/>
    <n v="0"/>
    <n v="0"/>
    <n v="113676"/>
    <n v="435158"/>
    <n v="39940"/>
    <n v="82653"/>
    <n v="51803"/>
    <n v="193308"/>
    <n v="32014"/>
    <n v="29192"/>
    <n v="53781"/>
    <n v="502021"/>
    <n v="3365284"/>
    <n v="0"/>
    <n v="0"/>
    <n v="0"/>
    <n v="0"/>
    <n v="0"/>
    <n v="0"/>
    <n v="0"/>
    <m/>
    <x v="0"/>
    <x v="0"/>
    <m/>
    <m/>
    <n v="9401"/>
    <m/>
    <x v="0"/>
    <x v="0"/>
    <m/>
    <m/>
    <n v="435158"/>
    <n v="174"/>
    <n v="349"/>
    <n v="120"/>
    <n v="108"/>
    <n v="226"/>
    <n v="72"/>
    <n v="68"/>
    <n v="146"/>
    <n v="44"/>
    <n v="1"/>
    <n v="0"/>
    <n v="0"/>
    <n v="0"/>
    <n v="1"/>
    <n v="0"/>
    <n v="1"/>
    <n v="0"/>
    <n v="0"/>
    <n v="0"/>
    <n v="0"/>
    <n v="0"/>
    <n v="0"/>
    <n v="0"/>
    <n v="0"/>
    <n v="1"/>
    <n v="0"/>
    <n v="0"/>
    <n v="0"/>
    <n v="0"/>
  </r>
  <r>
    <n v="206190448"/>
    <x v="350"/>
    <d v="2024-01-01T00:00:00"/>
    <d v="2024-12-31T00:00:00"/>
    <n v="366"/>
    <s v="In Process"/>
    <x v="0"/>
    <x v="17"/>
    <x v="0"/>
    <x v="0"/>
    <s v="11 - Los Angeles"/>
    <x v="42"/>
    <s v="818-248-6856"/>
    <s v="2635 HONOLULU AVENUE"/>
    <s v="MONTROSE"/>
    <s v="91020"/>
    <s v="1447444856"/>
    <s v="ANI AGHAJANYAN"/>
    <s v="Yes"/>
    <m/>
    <n v="138"/>
    <n v="138"/>
    <x v="0"/>
    <n v="50508"/>
    <n v="42223"/>
    <n v="197.4"/>
    <n v="272"/>
    <n v="251"/>
    <n v="7916"/>
    <m/>
    <n v="753"/>
    <n v="29293"/>
    <m/>
    <n v="2456"/>
    <n v="447"/>
    <n v="1358"/>
    <x v="0"/>
    <n v="42223"/>
    <m/>
    <m/>
    <m/>
    <m/>
    <m/>
    <m/>
    <m/>
    <m/>
    <n v="17985740"/>
    <n v="7367470"/>
    <n v="6391851"/>
    <m/>
    <n v="18961359"/>
    <n v="17196749"/>
    <n v="1764610"/>
    <n v="1436149"/>
    <n v="11590"/>
    <m/>
    <n v="3189169"/>
    <n v="6276700"/>
    <m/>
    <n v="219390"/>
    <n v="8973350"/>
    <m/>
    <n v="1964800"/>
    <n v="129630"/>
    <n v="421870"/>
    <n v="17985740"/>
    <m/>
    <m/>
    <m/>
    <m/>
    <m/>
    <m/>
    <m/>
    <m/>
    <n v="5597625"/>
    <m/>
    <m/>
    <m/>
    <n v="44368"/>
    <m/>
    <n v="340215"/>
    <m/>
    <m/>
    <m/>
    <n v="1376742"/>
    <m/>
    <n v="597"/>
    <m/>
    <n v="7923"/>
    <m/>
    <n v="0"/>
    <n v="0"/>
    <n v="2810596"/>
    <n v="0"/>
    <n v="2761831"/>
    <n v="870166"/>
    <n v="691850"/>
    <n v="191540"/>
    <m/>
    <n v="41487"/>
    <m/>
    <m/>
    <m/>
    <m/>
    <m/>
    <m/>
    <m/>
    <m/>
    <m/>
    <m/>
    <m/>
    <m/>
    <m/>
    <m/>
    <m/>
    <m/>
    <m/>
    <m/>
    <m/>
    <m/>
    <m/>
    <m/>
    <m/>
    <m/>
    <m/>
    <m/>
    <m/>
    <m/>
    <n v="-51359"/>
    <m/>
    <m/>
    <m/>
    <n v="4456234"/>
    <m/>
    <m/>
    <m/>
    <n v="-223930"/>
    <m/>
    <n v="568394"/>
    <m/>
    <m/>
    <m/>
    <n v="1622359"/>
    <m/>
    <n v="20153"/>
    <m/>
    <m/>
    <m/>
    <m/>
    <m/>
    <m/>
    <m/>
    <m/>
    <m/>
    <m/>
    <m/>
    <m/>
    <m/>
    <m/>
    <m/>
    <m/>
    <m/>
    <n v="8642357"/>
    <n v="2279938"/>
    <n v="6274454"/>
    <n v="375527"/>
    <n v="7703923"/>
    <m/>
    <m/>
    <m/>
    <m/>
    <m/>
    <m/>
    <m/>
    <m/>
    <n v="2879"/>
    <n v="15046"/>
    <n v="486332"/>
    <m/>
    <n v="537582"/>
    <n v="111006"/>
    <n v="283633"/>
    <n v="40639"/>
    <m/>
    <n v="48923"/>
    <n v="790747"/>
    <n v="337200"/>
    <n v="237195"/>
    <n v="980458"/>
    <n v="165428"/>
    <n v="225526"/>
    <n v="97015"/>
    <n v="3556340"/>
    <n v="65283"/>
    <n v="1173325"/>
    <n v="36160"/>
    <n v="37809"/>
    <m/>
    <n v="1630"/>
    <n v="262670"/>
    <n v="10877288"/>
    <m/>
    <n v="334835"/>
    <n v="152047"/>
    <n v="11545124"/>
    <m/>
    <n v="22909294"/>
    <n v="19139394"/>
    <m/>
    <m/>
    <n v="3769900"/>
    <n v="22909294"/>
    <n v="8587446"/>
    <m/>
    <n v="3426376"/>
    <m/>
    <n v="0"/>
    <m/>
    <n v="945915"/>
    <n v="1433845"/>
    <n v="2379760"/>
    <n v="-2044925"/>
    <m/>
    <m/>
    <m/>
    <m/>
    <m/>
    <s v="0.00"/>
    <n v="0"/>
    <n v="2032"/>
    <n v="0"/>
    <n v="15768"/>
    <n v="34313"/>
    <n v="106662"/>
    <n v="0"/>
    <n v="0"/>
    <n v="6252"/>
    <n v="19584"/>
    <n v="4127"/>
    <n v="11185"/>
    <n v="8284"/>
    <n v="20959"/>
    <n v="3977"/>
    <n v="7484"/>
    <n v="1732"/>
    <n v="20638"/>
    <n v="262997"/>
    <n v="0"/>
    <n v="0"/>
    <n v="0"/>
    <n v="0"/>
    <n v="0"/>
    <n v="0"/>
    <n v="0"/>
    <n v="320219"/>
    <n v="0"/>
    <n v="982066"/>
    <n v="1407605"/>
    <n v="2648321"/>
    <n v="0"/>
    <n v="0"/>
    <n v="258037"/>
    <n v="871571"/>
    <n v="135844"/>
    <n v="209704"/>
    <n v="153304"/>
    <n v="499312"/>
    <n v="126315"/>
    <n v="168256"/>
    <n v="76796"/>
    <n v="785007"/>
    <n v="8642357"/>
    <n v="0"/>
    <n v="0"/>
    <n v="0"/>
    <n v="0"/>
    <n v="0"/>
    <n v="0"/>
    <n v="0"/>
    <m/>
    <x v="0"/>
    <x v="0"/>
    <m/>
    <m/>
    <n v="19584"/>
    <m/>
    <x v="0"/>
    <x v="0"/>
    <m/>
    <m/>
    <n v="871571"/>
    <n v="182"/>
    <n v="232"/>
    <n v="147"/>
    <n v="110"/>
    <n v="146"/>
    <n v="83"/>
    <n v="65"/>
    <n v="85"/>
    <n v="49"/>
    <n v="1"/>
    <n v="0"/>
    <n v="0"/>
    <n v="0"/>
    <n v="0"/>
    <n v="1"/>
    <n v="1"/>
    <n v="0"/>
    <n v="0"/>
    <n v="0"/>
    <n v="0"/>
    <n v="0"/>
    <n v="0"/>
    <n v="0"/>
    <n v="0"/>
    <n v="1"/>
    <n v="0"/>
    <n v="0"/>
    <n v="0"/>
    <n v="0"/>
  </r>
  <r>
    <n v="206190454"/>
    <x v="351"/>
    <d v="2024-01-01T00:00:00"/>
    <d v="2024-12-31T00:00:00"/>
    <n v="366"/>
    <s v="In Process"/>
    <x v="0"/>
    <x v="17"/>
    <x v="0"/>
    <x v="0"/>
    <s v="11 - Los Angeles"/>
    <x v="25"/>
    <s v="213-380-9177"/>
    <s v="831 SOUTH LAKE STREET"/>
    <s v="LOS ANGELES"/>
    <s v="90057"/>
    <s v="1609275718"/>
    <s v="SHAWN SHULTZ"/>
    <s v="Yes"/>
    <s v="WEST HARBOR HEALTHCARE, LLC"/>
    <n v="99"/>
    <n v="99"/>
    <x v="2"/>
    <n v="36234"/>
    <n v="29995"/>
    <n v="187.02"/>
    <n v="206"/>
    <n v="190"/>
    <n v="4731"/>
    <n v="58"/>
    <n v="1882"/>
    <n v="19119"/>
    <m/>
    <n v="2378"/>
    <n v="597"/>
    <n v="1230"/>
    <x v="0"/>
    <n v="29995"/>
    <m/>
    <m/>
    <m/>
    <m/>
    <m/>
    <m/>
    <m/>
    <m/>
    <n v="14374654"/>
    <n v="3017147"/>
    <n v="3531292"/>
    <n v="2429"/>
    <n v="13862938"/>
    <n v="17393469"/>
    <n v="-3530531"/>
    <n v="-8555"/>
    <m/>
    <m/>
    <n v="-3539086"/>
    <n v="2260700"/>
    <n v="23591"/>
    <n v="922452"/>
    <n v="9356427"/>
    <m/>
    <n v="967234"/>
    <n v="272600"/>
    <n v="571650"/>
    <n v="14374654"/>
    <m/>
    <m/>
    <m/>
    <m/>
    <m/>
    <m/>
    <m/>
    <m/>
    <n v="2192019"/>
    <m/>
    <n v="13148"/>
    <m/>
    <n v="15450"/>
    <m/>
    <n v="252047"/>
    <m/>
    <m/>
    <m/>
    <n v="539106"/>
    <m/>
    <n v="3374"/>
    <m/>
    <n v="2003"/>
    <m/>
    <n v="0"/>
    <n v="0"/>
    <n v="807396"/>
    <n v="846168"/>
    <n v="808575"/>
    <n v="114904"/>
    <n v="334124"/>
    <n v="73150"/>
    <m/>
    <n v="32830"/>
    <m/>
    <m/>
    <m/>
    <m/>
    <m/>
    <m/>
    <m/>
    <m/>
    <m/>
    <m/>
    <m/>
    <m/>
    <m/>
    <m/>
    <m/>
    <m/>
    <m/>
    <m/>
    <m/>
    <m/>
    <m/>
    <m/>
    <m/>
    <m/>
    <m/>
    <m/>
    <m/>
    <m/>
    <m/>
    <m/>
    <m/>
    <m/>
    <n v="-508637"/>
    <m/>
    <n v="8255"/>
    <m/>
    <n v="324586"/>
    <m/>
    <n v="3200582"/>
    <m/>
    <m/>
    <m/>
    <n v="338451"/>
    <m/>
    <n v="168055"/>
    <m/>
    <m/>
    <m/>
    <m/>
    <m/>
    <m/>
    <m/>
    <m/>
    <m/>
    <m/>
    <m/>
    <m/>
    <m/>
    <m/>
    <m/>
    <m/>
    <m/>
    <n v="7213554"/>
    <n v="1223702"/>
    <n v="8956213"/>
    <n v="115703"/>
    <n v="6638732"/>
    <m/>
    <m/>
    <m/>
    <m/>
    <m/>
    <m/>
    <m/>
    <m/>
    <n v="1896"/>
    <m/>
    <n v="547475"/>
    <m/>
    <n v="523690"/>
    <n v="67500"/>
    <n v="254188"/>
    <n v="70405"/>
    <m/>
    <n v="65261"/>
    <n v="454202"/>
    <n v="283158"/>
    <n v="191657"/>
    <n v="889889"/>
    <n v="136956"/>
    <n v="468564"/>
    <n v="143008"/>
    <n v="4272706"/>
    <n v="24776"/>
    <n v="712677"/>
    <n v="175062"/>
    <n v="51029"/>
    <m/>
    <n v="217538"/>
    <n v="1203100"/>
    <n v="4335632"/>
    <m/>
    <n v="329644"/>
    <n v="31064"/>
    <n v="601150"/>
    <m/>
    <n v="5297490"/>
    <n v="10566647"/>
    <m/>
    <m/>
    <n v="-5269157"/>
    <n v="5297490"/>
    <m/>
    <n v="202799"/>
    <n v="8295029"/>
    <m/>
    <n v="0"/>
    <m/>
    <n v="312914"/>
    <n v="42253"/>
    <n v="355167"/>
    <n v="-25523"/>
    <m/>
    <m/>
    <m/>
    <m/>
    <m/>
    <s v="0.04"/>
    <n v="422665.88"/>
    <n v="2631"/>
    <n v="0"/>
    <n v="10827"/>
    <n v="38796"/>
    <n v="74071"/>
    <n v="0"/>
    <n v="0"/>
    <n v="2426"/>
    <m/>
    <n v="4004"/>
    <n v="1494"/>
    <n v="1956"/>
    <n v="21257"/>
    <n v="2404"/>
    <n v="19002"/>
    <n v="2037"/>
    <n v="16408"/>
    <n v="197313"/>
    <n v="0"/>
    <n v="0"/>
    <n v="0"/>
    <n v="7675"/>
    <n v="0"/>
    <n v="0"/>
    <n v="7675"/>
    <n v="335482"/>
    <n v="0"/>
    <n v="655326"/>
    <n v="1862232"/>
    <n v="2038667"/>
    <n v="0"/>
    <n v="0"/>
    <n v="178506"/>
    <m/>
    <n v="119884"/>
    <n v="26179"/>
    <n v="35175"/>
    <n v="435840"/>
    <n v="118631"/>
    <n v="396729"/>
    <n v="135702"/>
    <n v="875201"/>
    <n v="7213554"/>
    <n v="0"/>
    <n v="0"/>
    <n v="0"/>
    <n v="282043"/>
    <n v="0"/>
    <n v="0"/>
    <n v="282043"/>
    <m/>
    <x v="0"/>
    <x v="0"/>
    <m/>
    <m/>
    <m/>
    <m/>
    <x v="0"/>
    <x v="0"/>
    <m/>
    <m/>
    <m/>
    <n v="121"/>
    <n v="200"/>
    <n v="64"/>
    <n v="79"/>
    <n v="135"/>
    <n v="45"/>
    <n v="48"/>
    <n v="75"/>
    <n v="23"/>
    <n v="1"/>
    <n v="0"/>
    <n v="0"/>
    <n v="0"/>
    <n v="1"/>
    <n v="0"/>
    <n v="1"/>
    <n v="0"/>
    <n v="0"/>
    <n v="0"/>
    <n v="0"/>
    <n v="0"/>
    <n v="0"/>
    <n v="0"/>
    <n v="0"/>
    <n v="1"/>
    <n v="0"/>
    <n v="0"/>
    <n v="0"/>
    <n v="0"/>
  </r>
  <r>
    <n v="206190456"/>
    <x v="352"/>
    <d v="2024-01-01T00:00:00"/>
    <d v="2024-12-31T00:00:00"/>
    <n v="366"/>
    <s v="In Process"/>
    <x v="0"/>
    <x v="17"/>
    <x v="0"/>
    <x v="0"/>
    <s v="11 - Los Angeles"/>
    <x v="33"/>
    <s v="661-942-8463"/>
    <s v="1642 WEST AVENUE J"/>
    <s v="LANCASTER"/>
    <s v="93534"/>
    <s v="1760437628"/>
    <s v="MICHELLE JIMENEZ"/>
    <s v="Yes"/>
    <m/>
    <n v="99"/>
    <n v="99"/>
    <x v="2"/>
    <n v="36234"/>
    <n v="33235"/>
    <n v="211.14"/>
    <n v="287"/>
    <n v="292"/>
    <n v="3081"/>
    <m/>
    <n v="772"/>
    <n v="23173"/>
    <n v="3741"/>
    <m/>
    <n v="746"/>
    <n v="1722"/>
    <x v="0"/>
    <n v="33235"/>
    <m/>
    <m/>
    <m/>
    <m/>
    <m/>
    <m/>
    <m/>
    <m/>
    <n v="11454760"/>
    <n v="2940769"/>
    <n v="488794"/>
    <n v="6464"/>
    <n v="13913199"/>
    <n v="13845536"/>
    <n v="67663"/>
    <n v="19121"/>
    <n v="3939"/>
    <m/>
    <n v="82845"/>
    <n v="1061896"/>
    <m/>
    <n v="266077"/>
    <n v="7986796"/>
    <n v="1289371"/>
    <m/>
    <n v="257116"/>
    <n v="593504"/>
    <n v="11454760"/>
    <m/>
    <m/>
    <m/>
    <m/>
    <m/>
    <m/>
    <m/>
    <m/>
    <n v="1618656"/>
    <m/>
    <m/>
    <m/>
    <n v="76758"/>
    <m/>
    <n v="340478"/>
    <m/>
    <n v="887608"/>
    <m/>
    <m/>
    <m/>
    <n v="2652"/>
    <m/>
    <n v="14617"/>
    <m/>
    <n v="105891"/>
    <n v="56210"/>
    <n v="941994"/>
    <n v="260393"/>
    <n v="841613"/>
    <n v="172090"/>
    <n v="462740"/>
    <n v="41150"/>
    <m/>
    <n v="58688"/>
    <m/>
    <m/>
    <m/>
    <m/>
    <m/>
    <m/>
    <m/>
    <m/>
    <m/>
    <m/>
    <m/>
    <m/>
    <m/>
    <m/>
    <m/>
    <m/>
    <m/>
    <m/>
    <m/>
    <m/>
    <m/>
    <m/>
    <m/>
    <m/>
    <m/>
    <m/>
    <m/>
    <m/>
    <n v="3190"/>
    <m/>
    <m/>
    <m/>
    <n v="-87565"/>
    <m/>
    <m/>
    <m/>
    <n v="82048"/>
    <m/>
    <n v="499267"/>
    <m/>
    <n v="-47490"/>
    <m/>
    <m/>
    <m/>
    <n v="39344"/>
    <m/>
    <m/>
    <m/>
    <m/>
    <m/>
    <m/>
    <m/>
    <m/>
    <m/>
    <m/>
    <m/>
    <m/>
    <m/>
    <m/>
    <m/>
    <m/>
    <m/>
    <n v="5873690"/>
    <n v="1396288"/>
    <n v="6575558"/>
    <n v="337456"/>
    <n v="5328859"/>
    <m/>
    <m/>
    <m/>
    <m/>
    <m/>
    <m/>
    <m/>
    <m/>
    <n v="70417"/>
    <n v="41323"/>
    <n v="376646"/>
    <m/>
    <n v="321460"/>
    <n v="57416"/>
    <n v="138630"/>
    <n v="32122"/>
    <m/>
    <n v="84457"/>
    <n v="503760"/>
    <n v="356467"/>
    <n v="144619"/>
    <n v="852106"/>
    <n v="139089"/>
    <n v="116264"/>
    <n v="148851"/>
    <n v="3683290"/>
    <n v="126472"/>
    <n v="980824"/>
    <n v="120257"/>
    <n v="26756"/>
    <m/>
    <m/>
    <n v="195451"/>
    <n v="2156209"/>
    <m/>
    <n v="949793"/>
    <m/>
    <n v="401903"/>
    <m/>
    <n v="3507905"/>
    <n v="1888597"/>
    <m/>
    <m/>
    <n v="1619308"/>
    <n v="3507905"/>
    <m/>
    <m/>
    <n v="33919"/>
    <m/>
    <n v="0"/>
    <m/>
    <n v="1310450"/>
    <n v="159818"/>
    <n v="1470268"/>
    <n v="-520475"/>
    <m/>
    <m/>
    <m/>
    <m/>
    <m/>
    <s v="0.24"/>
    <n v="453263.27999999997"/>
    <n v="1733"/>
    <n v="0"/>
    <n v="12577"/>
    <n v="29705"/>
    <n v="82700"/>
    <n v="0"/>
    <n v="0"/>
    <n v="5029"/>
    <m/>
    <n v="2838"/>
    <n v="13138"/>
    <n v="5290"/>
    <n v="19989"/>
    <n v="4711"/>
    <n v="4723"/>
    <n v="3263"/>
    <n v="18201"/>
    <n v="203897"/>
    <n v="0"/>
    <n v="0"/>
    <n v="212"/>
    <n v="0"/>
    <n v="0"/>
    <n v="0"/>
    <n v="212"/>
    <n v="157986"/>
    <n v="0"/>
    <n v="822893"/>
    <n v="1118722"/>
    <n v="1803435"/>
    <n v="0"/>
    <n v="0"/>
    <n v="191440"/>
    <m/>
    <n v="95598"/>
    <n v="254754"/>
    <n v="94673"/>
    <n v="396911"/>
    <n v="114161"/>
    <n v="89698"/>
    <n v="108503"/>
    <n v="624916"/>
    <n v="5873690"/>
    <n v="0"/>
    <n v="0"/>
    <n v="17228"/>
    <n v="0"/>
    <n v="0"/>
    <n v="0"/>
    <n v="17228"/>
    <m/>
    <x v="0"/>
    <x v="0"/>
    <m/>
    <m/>
    <m/>
    <m/>
    <x v="0"/>
    <x v="0"/>
    <m/>
    <m/>
    <m/>
    <n v="144"/>
    <n v="183"/>
    <n v="117"/>
    <n v="96"/>
    <n v="122"/>
    <n v="79"/>
    <n v="67"/>
    <n v="89"/>
    <n v="52"/>
    <n v="1"/>
    <n v="0"/>
    <n v="0"/>
    <n v="0"/>
    <n v="1"/>
    <n v="0"/>
    <n v="1"/>
    <n v="0"/>
    <n v="0"/>
    <n v="0"/>
    <n v="0"/>
    <n v="0"/>
    <n v="0"/>
    <n v="0"/>
    <n v="0"/>
    <n v="1"/>
    <n v="0"/>
    <n v="0"/>
    <n v="0"/>
    <n v="0"/>
  </r>
  <r>
    <n v="206190457"/>
    <x v="353"/>
    <d v="2023-06-01T00:00:00"/>
    <d v="2024-05-31T00:00:00"/>
    <n v="366"/>
    <s v="In Process"/>
    <x v="0"/>
    <x v="17"/>
    <x v="0"/>
    <x v="0"/>
    <s v="11 - Los Angeles"/>
    <x v="41"/>
    <s v="909-593-8525"/>
    <s v="2030 N GAREY AVENUE"/>
    <s v="POMONA"/>
    <s v="91767"/>
    <s v="1073722005"/>
    <s v="ROSEMARY KILBY"/>
    <s v="No"/>
    <m/>
    <n v="95"/>
    <n v="95"/>
    <x v="2"/>
    <n v="34770"/>
    <n v="34606"/>
    <n v="99.53"/>
    <n v="64"/>
    <n v="65"/>
    <m/>
    <m/>
    <m/>
    <m/>
    <m/>
    <m/>
    <m/>
    <n v="34606"/>
    <x v="3"/>
    <m/>
    <m/>
    <n v="34606"/>
    <m/>
    <m/>
    <m/>
    <m/>
    <m/>
    <m/>
    <n v="12113414"/>
    <m/>
    <n v="871938"/>
    <n v="19922"/>
    <n v="11261398"/>
    <n v="9606519"/>
    <n v="1654879"/>
    <n v="34499"/>
    <m/>
    <m/>
    <n v="1689378"/>
    <m/>
    <m/>
    <m/>
    <m/>
    <m/>
    <m/>
    <m/>
    <n v="12113414"/>
    <m/>
    <m/>
    <n v="12113414"/>
    <m/>
    <m/>
    <m/>
    <m/>
    <m/>
    <m/>
    <m/>
    <m/>
    <m/>
    <m/>
    <m/>
    <m/>
    <m/>
    <m/>
    <m/>
    <m/>
    <m/>
    <m/>
    <m/>
    <m/>
    <m/>
    <m/>
    <n v="0"/>
    <n v="0"/>
    <n v="0"/>
    <n v="0"/>
    <n v="0"/>
    <n v="0"/>
    <n v="0"/>
    <n v="0"/>
    <m/>
    <n v="0"/>
    <m/>
    <m/>
    <m/>
    <m/>
    <m/>
    <m/>
    <m/>
    <m/>
    <m/>
    <m/>
    <m/>
    <m/>
    <m/>
    <m/>
    <m/>
    <m/>
    <m/>
    <m/>
    <m/>
    <m/>
    <m/>
    <m/>
    <m/>
    <m/>
    <m/>
    <m/>
    <m/>
    <m/>
    <m/>
    <m/>
    <m/>
    <m/>
    <m/>
    <m/>
    <m/>
    <m/>
    <m/>
    <m/>
    <m/>
    <m/>
    <m/>
    <m/>
    <m/>
    <m/>
    <m/>
    <n v="871938"/>
    <m/>
    <m/>
    <m/>
    <m/>
    <m/>
    <m/>
    <m/>
    <m/>
    <m/>
    <m/>
    <m/>
    <m/>
    <m/>
    <m/>
    <m/>
    <m/>
    <n v="5345710"/>
    <n v="1626913"/>
    <n v="2633896"/>
    <n v="305644"/>
    <m/>
    <m/>
    <n v="3905609"/>
    <m/>
    <m/>
    <m/>
    <m/>
    <m/>
    <m/>
    <m/>
    <m/>
    <m/>
    <m/>
    <m/>
    <m/>
    <m/>
    <m/>
    <m/>
    <m/>
    <n v="401537"/>
    <n v="316260"/>
    <n v="143147"/>
    <n v="774662"/>
    <n v="913564"/>
    <n v="102058"/>
    <n v="106385"/>
    <n v="2213552"/>
    <n v="26921"/>
    <n v="699226"/>
    <m/>
    <n v="3598"/>
    <m/>
    <m/>
    <m/>
    <n v="4963783"/>
    <n v="528007"/>
    <n v="117990"/>
    <n v="13214"/>
    <n v="429883"/>
    <m/>
    <n v="6052877"/>
    <n v="1026475"/>
    <m/>
    <m/>
    <n v="5026402"/>
    <n v="6052877"/>
    <m/>
    <m/>
    <n v="100000"/>
    <m/>
    <n v="0"/>
    <m/>
    <n v="663903"/>
    <n v="659040"/>
    <n v="1322943"/>
    <n v="-1204953"/>
    <m/>
    <m/>
    <m/>
    <m/>
    <m/>
    <s v="2.76"/>
    <n v="2833071"/>
    <n v="2148"/>
    <n v="0"/>
    <n v="3496"/>
    <n v="19473"/>
    <n v="68034"/>
    <n v="0"/>
    <n v="0"/>
    <n v="0"/>
    <m/>
    <n v="5264"/>
    <n v="9841"/>
    <n v="3196"/>
    <n v="16829"/>
    <n v="28867"/>
    <n v="3148"/>
    <n v="2215"/>
    <n v="14279"/>
    <n v="176790"/>
    <n v="0"/>
    <n v="0"/>
    <n v="0"/>
    <n v="0"/>
    <n v="0"/>
    <n v="0"/>
    <n v="0"/>
    <n v="127630"/>
    <n v="0"/>
    <n v="164718"/>
    <n v="868023"/>
    <n v="1754478"/>
    <n v="0"/>
    <n v="0"/>
    <n v="0"/>
    <m/>
    <n v="137121"/>
    <n v="220657"/>
    <n v="54604"/>
    <n v="347797"/>
    <n v="696097"/>
    <n v="64954"/>
    <n v="90263"/>
    <n v="819368"/>
    <n v="5345710"/>
    <n v="0"/>
    <n v="0"/>
    <n v="0"/>
    <n v="0"/>
    <n v="0"/>
    <n v="0"/>
    <n v="0"/>
    <m/>
    <x v="0"/>
    <x v="0"/>
    <m/>
    <m/>
    <m/>
    <m/>
    <x v="0"/>
    <x v="0"/>
    <m/>
    <m/>
    <m/>
    <n v="118"/>
    <n v="181"/>
    <n v="82"/>
    <n v="77"/>
    <n v="121"/>
    <n v="32"/>
    <n v="51"/>
    <n v="80"/>
    <n v="21"/>
    <n v="1"/>
    <n v="0"/>
    <n v="0"/>
    <n v="0"/>
    <n v="1"/>
    <n v="0"/>
    <n v="0"/>
    <n v="0"/>
    <n v="1"/>
    <n v="0"/>
    <n v="0"/>
    <n v="0"/>
    <n v="0"/>
    <n v="0"/>
    <n v="0"/>
    <n v="1"/>
    <n v="0"/>
    <n v="0"/>
    <n v="0"/>
    <n v="0"/>
  </r>
  <r>
    <n v="206190463"/>
    <x v="354"/>
    <d v="2024-01-01T00:00:00"/>
    <d v="2024-12-31T00:00:00"/>
    <n v="366"/>
    <s v="In Process"/>
    <x v="0"/>
    <x v="17"/>
    <x v="0"/>
    <x v="0"/>
    <s v="11 - Los Angeles"/>
    <x v="31"/>
    <s v="310-323-4570"/>
    <s v="14165 PURCHE AVENUE"/>
    <s v="GARDENA"/>
    <s v="90249"/>
    <s v="1942220421"/>
    <s v="JAY NELSON"/>
    <s v="Yes"/>
    <m/>
    <n v="144"/>
    <n v="144"/>
    <x v="0"/>
    <n v="52704"/>
    <n v="44770"/>
    <n v="200.58"/>
    <n v="327"/>
    <n v="330"/>
    <n v="8409"/>
    <n v="989"/>
    <n v="2085"/>
    <n v="31347"/>
    <m/>
    <n v="105"/>
    <n v="1129"/>
    <n v="706"/>
    <x v="0"/>
    <n v="44770"/>
    <m/>
    <m/>
    <m/>
    <m/>
    <m/>
    <m/>
    <m/>
    <m/>
    <n v="12535600"/>
    <n v="5532388"/>
    <n v="-454255"/>
    <n v="10638"/>
    <n v="18532881"/>
    <n v="17367706"/>
    <n v="1165175"/>
    <n v="67588"/>
    <n v="12590"/>
    <m/>
    <n v="1220173"/>
    <n v="2354520"/>
    <n v="276920"/>
    <n v="583800"/>
    <n v="8777160"/>
    <m/>
    <n v="29400"/>
    <n v="316120"/>
    <n v="197680"/>
    <n v="12535600"/>
    <m/>
    <m/>
    <m/>
    <m/>
    <m/>
    <m/>
    <m/>
    <m/>
    <n v="5049688"/>
    <m/>
    <n v="122221"/>
    <m/>
    <n v="67752"/>
    <m/>
    <n v="94953"/>
    <m/>
    <m/>
    <m/>
    <n v="195900"/>
    <m/>
    <n v="1501"/>
    <m/>
    <n v="373"/>
    <m/>
    <n v="111424"/>
    <n v="0"/>
    <n v="2352160"/>
    <n v="0"/>
    <n v="2294419"/>
    <n v="413800"/>
    <n v="292016"/>
    <n v="54500"/>
    <m/>
    <n v="14069"/>
    <m/>
    <m/>
    <m/>
    <m/>
    <m/>
    <m/>
    <m/>
    <m/>
    <m/>
    <m/>
    <m/>
    <m/>
    <m/>
    <m/>
    <m/>
    <m/>
    <m/>
    <m/>
    <m/>
    <m/>
    <m/>
    <m/>
    <m/>
    <m/>
    <m/>
    <m/>
    <m/>
    <m/>
    <m/>
    <m/>
    <m/>
    <m/>
    <n v="173109"/>
    <m/>
    <n v="-50509"/>
    <m/>
    <n v="-334206"/>
    <m/>
    <n v="-313485"/>
    <m/>
    <m/>
    <m/>
    <n v="86732"/>
    <m/>
    <n v="-15896"/>
    <m/>
    <m/>
    <m/>
    <m/>
    <m/>
    <m/>
    <m/>
    <m/>
    <m/>
    <m/>
    <m/>
    <m/>
    <m/>
    <m/>
    <m/>
    <m/>
    <m/>
    <n v="7734895"/>
    <n v="1644389"/>
    <n v="7988422"/>
    <n v="283331"/>
    <n v="7433161"/>
    <m/>
    <m/>
    <m/>
    <m/>
    <m/>
    <m/>
    <m/>
    <m/>
    <n v="4329"/>
    <m/>
    <n v="600305"/>
    <m/>
    <n v="576755"/>
    <n v="167814"/>
    <n v="148673"/>
    <n v="32352"/>
    <m/>
    <n v="15918"/>
    <n v="530908"/>
    <n v="412094"/>
    <n v="246011"/>
    <n v="1185357"/>
    <n v="145871"/>
    <n v="280408"/>
    <n v="51854"/>
    <n v="4237064"/>
    <n v="573469"/>
    <n v="618649"/>
    <n v="62262"/>
    <n v="21654"/>
    <m/>
    <n v="22791"/>
    <n v="7"/>
    <n v="5948977"/>
    <m/>
    <n v="2483822"/>
    <m/>
    <n v="107085"/>
    <m/>
    <n v="8539884"/>
    <n v="8380687"/>
    <m/>
    <n v="3461093"/>
    <n v="-3301896"/>
    <n v="8539884"/>
    <n v="584314"/>
    <m/>
    <n v="905000"/>
    <m/>
    <n v="0"/>
    <m/>
    <n v="6173179"/>
    <n v="505618"/>
    <n v="6678797"/>
    <n v="-4194975"/>
    <m/>
    <m/>
    <m/>
    <n v="3785093"/>
    <n v="-324000"/>
    <s v="0.08"/>
    <n v="670454.96"/>
    <n v="1945"/>
    <n v="0"/>
    <n v="10833"/>
    <n v="49302"/>
    <n v="117110"/>
    <n v="0"/>
    <n v="0"/>
    <n v="1410"/>
    <m/>
    <n v="5944"/>
    <n v="14406"/>
    <n v="9681"/>
    <n v="25070"/>
    <n v="3714"/>
    <n v="10336"/>
    <n v="977"/>
    <n v="14994"/>
    <n v="265722"/>
    <n v="0"/>
    <n v="0"/>
    <n v="0"/>
    <n v="0"/>
    <n v="0"/>
    <n v="0"/>
    <n v="0"/>
    <n v="192382"/>
    <n v="0"/>
    <n v="600314"/>
    <n v="2021329"/>
    <n v="2767305"/>
    <n v="0"/>
    <n v="0"/>
    <n v="69121"/>
    <m/>
    <n v="141061"/>
    <n v="263892"/>
    <n v="176956"/>
    <n v="503516"/>
    <n v="101106"/>
    <n v="211286"/>
    <n v="44305"/>
    <n v="642322"/>
    <n v="7734895"/>
    <n v="0"/>
    <n v="0"/>
    <n v="0"/>
    <n v="0"/>
    <n v="0"/>
    <n v="0"/>
    <n v="0"/>
    <m/>
    <x v="0"/>
    <x v="0"/>
    <m/>
    <m/>
    <m/>
    <m/>
    <x v="0"/>
    <x v="0"/>
    <m/>
    <m/>
    <m/>
    <n v="174"/>
    <n v="195"/>
    <n v="156"/>
    <n v="124"/>
    <n v="140"/>
    <n v="105"/>
    <n v="75"/>
    <n v="88"/>
    <n v="60"/>
    <n v="1"/>
    <n v="0"/>
    <n v="0"/>
    <n v="0"/>
    <n v="0"/>
    <n v="1"/>
    <n v="1"/>
    <n v="0"/>
    <n v="0"/>
    <n v="0"/>
    <n v="0"/>
    <n v="0"/>
    <n v="0"/>
    <n v="0"/>
    <n v="0"/>
    <n v="1"/>
    <n v="0"/>
    <n v="0"/>
    <n v="0"/>
    <n v="0"/>
  </r>
  <r>
    <n v="206190467"/>
    <x v="355"/>
    <d v="2024-01-01T00:00:00"/>
    <d v="2024-12-31T00:00:00"/>
    <n v="366"/>
    <s v="In Process"/>
    <x v="0"/>
    <x v="17"/>
    <x v="0"/>
    <x v="0"/>
    <s v="11 - Los Angeles"/>
    <x v="41"/>
    <s v="909-622-1069"/>
    <s v="1425 LAUREL AVENUE"/>
    <s v="POMONA"/>
    <s v="91768"/>
    <s v="ZZT18548G"/>
    <s v="ROZANNE REBOLLEDO"/>
    <s v="Yes"/>
    <s v="MESHUGA OPERATIONS HOLDINGS LLC"/>
    <n v="43"/>
    <n v="43"/>
    <x v="1"/>
    <n v="15738"/>
    <n v="15722"/>
    <n v="99.9"/>
    <n v="12"/>
    <n v="12"/>
    <m/>
    <m/>
    <n v="15722"/>
    <m/>
    <m/>
    <m/>
    <m/>
    <m/>
    <x v="3"/>
    <m/>
    <m/>
    <n v="15722"/>
    <m/>
    <m/>
    <m/>
    <m/>
    <m/>
    <m/>
    <n v="5298314"/>
    <n v="304791"/>
    <n v="179086"/>
    <n v="11818"/>
    <n v="5435837"/>
    <n v="4672955"/>
    <n v="762882"/>
    <n v="107740"/>
    <n v="800"/>
    <m/>
    <n v="869822"/>
    <m/>
    <m/>
    <n v="5298314"/>
    <m/>
    <m/>
    <m/>
    <m/>
    <m/>
    <m/>
    <m/>
    <n v="5298314"/>
    <m/>
    <m/>
    <m/>
    <m/>
    <m/>
    <m/>
    <m/>
    <m/>
    <m/>
    <m/>
    <n v="304791"/>
    <m/>
    <m/>
    <m/>
    <m/>
    <m/>
    <m/>
    <m/>
    <m/>
    <m/>
    <m/>
    <m/>
    <n v="305250"/>
    <n v="0"/>
    <n v="0"/>
    <n v="0"/>
    <n v="0"/>
    <n v="0"/>
    <n v="0"/>
    <n v="0"/>
    <m/>
    <n v="-459"/>
    <m/>
    <m/>
    <m/>
    <m/>
    <m/>
    <m/>
    <m/>
    <m/>
    <m/>
    <m/>
    <m/>
    <m/>
    <m/>
    <m/>
    <m/>
    <m/>
    <m/>
    <m/>
    <m/>
    <m/>
    <m/>
    <m/>
    <m/>
    <m/>
    <m/>
    <m/>
    <m/>
    <m/>
    <m/>
    <m/>
    <m/>
    <m/>
    <m/>
    <m/>
    <m/>
    <m/>
    <n v="179086"/>
    <m/>
    <m/>
    <m/>
    <m/>
    <m/>
    <m/>
    <m/>
    <m/>
    <m/>
    <m/>
    <m/>
    <m/>
    <m/>
    <m/>
    <m/>
    <m/>
    <m/>
    <m/>
    <m/>
    <m/>
    <m/>
    <m/>
    <m/>
    <m/>
    <m/>
    <n v="1932253"/>
    <n v="385422"/>
    <n v="2355280"/>
    <n v="118037"/>
    <m/>
    <m/>
    <n v="1905246"/>
    <m/>
    <m/>
    <m/>
    <m/>
    <m/>
    <m/>
    <m/>
    <m/>
    <n v="129"/>
    <m/>
    <m/>
    <m/>
    <n v="3035"/>
    <m/>
    <m/>
    <n v="1201"/>
    <n v="280772"/>
    <n v="147459"/>
    <n v="27140"/>
    <n v="365976"/>
    <n v="29908"/>
    <n v="43086"/>
    <n v="58388"/>
    <n v="915119"/>
    <n v="27685"/>
    <n v="814501"/>
    <n v="62753"/>
    <m/>
    <m/>
    <n v="4860"/>
    <n v="-14303"/>
    <n v="3656325"/>
    <m/>
    <n v="98611"/>
    <n v="43551"/>
    <n v="16841"/>
    <n v="3750"/>
    <n v="3819078"/>
    <n v="601620"/>
    <m/>
    <m/>
    <n v="3217458"/>
    <n v="3819078"/>
    <n v="2641011"/>
    <m/>
    <n v="268586"/>
    <m/>
    <n v="75538"/>
    <m/>
    <m/>
    <n v="116974"/>
    <n v="192512"/>
    <n v="-93901"/>
    <m/>
    <m/>
    <m/>
    <m/>
    <m/>
    <s v="0.03"/>
    <n v="18048.599999999999"/>
    <n v="459"/>
    <n v="0"/>
    <n v="2845"/>
    <n v="12808"/>
    <n v="24273"/>
    <n v="0"/>
    <n v="18413"/>
    <n v="50"/>
    <m/>
    <n v="1969"/>
    <m/>
    <n v="1141"/>
    <m/>
    <n v="893"/>
    <n v="1363"/>
    <n v="1309"/>
    <n v="4924"/>
    <n v="70447"/>
    <n v="0"/>
    <n v="0"/>
    <n v="0"/>
    <n v="0"/>
    <n v="0"/>
    <n v="0"/>
    <n v="0"/>
    <n v="31476"/>
    <n v="0"/>
    <n v="132064"/>
    <n v="466754"/>
    <n v="526284"/>
    <n v="0"/>
    <n v="396360"/>
    <n v="2495"/>
    <m/>
    <n v="55607"/>
    <m/>
    <n v="21514"/>
    <m/>
    <n v="21613"/>
    <n v="29201"/>
    <n v="49009"/>
    <n v="199876"/>
    <n v="1932253"/>
    <n v="0"/>
    <n v="0"/>
    <n v="0"/>
    <n v="0"/>
    <n v="0"/>
    <n v="0"/>
    <n v="0"/>
    <m/>
    <x v="0"/>
    <x v="0"/>
    <m/>
    <m/>
    <m/>
    <m/>
    <x v="0"/>
    <x v="0"/>
    <m/>
    <m/>
    <m/>
    <n v="69"/>
    <n v="94"/>
    <n v="52"/>
    <n v="44"/>
    <n v="57"/>
    <n v="35"/>
    <n v="25"/>
    <n v="30"/>
    <n v="20"/>
    <n v="1"/>
    <n v="0"/>
    <n v="0"/>
    <n v="1"/>
    <n v="0"/>
    <n v="0"/>
    <n v="0"/>
    <n v="0"/>
    <n v="1"/>
    <n v="0"/>
    <n v="0"/>
    <n v="0"/>
    <n v="0"/>
    <n v="0"/>
    <n v="0"/>
    <n v="1"/>
    <n v="0"/>
    <n v="0"/>
    <n v="0"/>
    <n v="0"/>
  </r>
  <r>
    <n v="206190472"/>
    <x v="356"/>
    <d v="2024-01-01T00:00:00"/>
    <d v="2024-12-31T00:00:00"/>
    <n v="366"/>
    <s v="In Process"/>
    <x v="0"/>
    <x v="17"/>
    <x v="0"/>
    <x v="0"/>
    <s v="11 - Los Angeles"/>
    <x v="37"/>
    <s v="310-325-1970"/>
    <s v="1955 LOMITA BOULEVARD"/>
    <s v="LOMITA"/>
    <s v="90717"/>
    <s v="1720791346"/>
    <s v="DERECK MATHEW CRETZ"/>
    <s v="Yes"/>
    <s v="FLAGSTONE HEALTHCARE SOUTH LLC"/>
    <n v="71"/>
    <n v="71"/>
    <x v="2"/>
    <n v="25986"/>
    <n v="22481"/>
    <n v="199.14"/>
    <n v="314"/>
    <n v="303"/>
    <n v="9547"/>
    <n v="75"/>
    <n v="792"/>
    <n v="9321"/>
    <m/>
    <n v="555"/>
    <n v="901"/>
    <n v="1290"/>
    <x v="0"/>
    <n v="22481"/>
    <m/>
    <m/>
    <m/>
    <m/>
    <m/>
    <m/>
    <m/>
    <m/>
    <n v="8244500"/>
    <n v="4390262"/>
    <n v="-842389"/>
    <n v="8"/>
    <n v="13477159"/>
    <n v="11557881"/>
    <n v="1919278"/>
    <n v="2386"/>
    <n v="403549"/>
    <m/>
    <n v="1518115"/>
    <n v="3602500"/>
    <n v="26250"/>
    <n v="271815"/>
    <n v="3382835"/>
    <m/>
    <n v="194250"/>
    <n v="315350"/>
    <n v="451500"/>
    <n v="8244500"/>
    <m/>
    <m/>
    <m/>
    <m/>
    <m/>
    <m/>
    <m/>
    <m/>
    <n v="2728267"/>
    <m/>
    <n v="39562"/>
    <m/>
    <m/>
    <m/>
    <n v="1500246"/>
    <m/>
    <m/>
    <m/>
    <n v="122187"/>
    <m/>
    <m/>
    <m/>
    <m/>
    <m/>
    <n v="2954"/>
    <n v="13069"/>
    <n v="1834650"/>
    <n v="0"/>
    <n v="1732770"/>
    <n v="503235"/>
    <n v="172873"/>
    <n v="68271"/>
    <m/>
    <n v="62440"/>
    <m/>
    <m/>
    <m/>
    <m/>
    <m/>
    <m/>
    <m/>
    <m/>
    <m/>
    <m/>
    <m/>
    <m/>
    <m/>
    <m/>
    <m/>
    <m/>
    <m/>
    <m/>
    <n v="-9213"/>
    <m/>
    <m/>
    <m/>
    <m/>
    <m/>
    <m/>
    <m/>
    <m/>
    <m/>
    <n v="-7700"/>
    <m/>
    <m/>
    <m/>
    <n v="-1790276"/>
    <m/>
    <n v="885"/>
    <m/>
    <n v="-2464"/>
    <m/>
    <n v="929858"/>
    <m/>
    <m/>
    <m/>
    <n v="-5814"/>
    <m/>
    <n v="42335"/>
    <m/>
    <m/>
    <m/>
    <m/>
    <m/>
    <m/>
    <m/>
    <m/>
    <m/>
    <m/>
    <m/>
    <m/>
    <m/>
    <m/>
    <m/>
    <m/>
    <m/>
    <n v="5622179"/>
    <n v="1399534"/>
    <n v="4536168"/>
    <n v="259853"/>
    <n v="3920116"/>
    <m/>
    <m/>
    <m/>
    <m/>
    <m/>
    <m/>
    <m/>
    <m/>
    <n v="44790"/>
    <n v="1736"/>
    <n v="722504"/>
    <m/>
    <n v="473149"/>
    <n v="110312"/>
    <n v="185311"/>
    <n v="95080"/>
    <m/>
    <n v="73340"/>
    <n v="349854"/>
    <n v="218282"/>
    <n v="112616"/>
    <n v="659385"/>
    <n v="334503"/>
    <n v="183744"/>
    <n v="125335"/>
    <n v="2436499"/>
    <n v="59028"/>
    <n v="1210214"/>
    <n v="68477"/>
    <n v="10735"/>
    <m/>
    <m/>
    <n v="162871"/>
    <n v="1899176"/>
    <m/>
    <n v="274918"/>
    <m/>
    <n v="12643558"/>
    <m/>
    <n v="14817652"/>
    <n v="833084"/>
    <n v="11790548"/>
    <m/>
    <n v="2194020"/>
    <n v="14817652"/>
    <m/>
    <n v="840825"/>
    <m/>
    <m/>
    <n v="0"/>
    <m/>
    <n v="80120"/>
    <n v="302150"/>
    <n v="382270"/>
    <n v="-107352"/>
    <m/>
    <m/>
    <m/>
    <m/>
    <m/>
    <s v="0.00"/>
    <n v="0"/>
    <n v="2024"/>
    <n v="0"/>
    <n v="6556"/>
    <n v="23145"/>
    <n v="50540"/>
    <n v="0"/>
    <n v="0"/>
    <n v="2317"/>
    <n v="23054"/>
    <n v="3626"/>
    <n v="6669"/>
    <n v="3685"/>
    <n v="13312"/>
    <n v="6795"/>
    <n v="5580"/>
    <n v="2056"/>
    <n v="16104"/>
    <n v="165463"/>
    <n v="0"/>
    <n v="0"/>
    <n v="817"/>
    <n v="2476"/>
    <n v="0"/>
    <n v="0"/>
    <n v="3293"/>
    <n v="157186"/>
    <n v="0"/>
    <n v="372140"/>
    <n v="971463"/>
    <n v="1228874"/>
    <n v="0"/>
    <n v="0"/>
    <n v="66348"/>
    <n v="1030788"/>
    <n v="113803"/>
    <n v="130351"/>
    <n v="74602"/>
    <n v="320363"/>
    <n v="266000"/>
    <n v="131725"/>
    <n v="104388"/>
    <n v="654148"/>
    <n v="5622179"/>
    <n v="0"/>
    <n v="0"/>
    <n v="47088"/>
    <n v="86844"/>
    <n v="0"/>
    <n v="0"/>
    <n v="133932"/>
    <m/>
    <x v="0"/>
    <x v="0"/>
    <m/>
    <m/>
    <n v="23054"/>
    <m/>
    <x v="0"/>
    <x v="0"/>
    <m/>
    <m/>
    <n v="1030788"/>
    <n v="100"/>
    <n v="140"/>
    <n v="74"/>
    <n v="67"/>
    <n v="98"/>
    <n v="46"/>
    <n v="33"/>
    <n v="51"/>
    <n v="18"/>
    <n v="1"/>
    <n v="0"/>
    <n v="0"/>
    <n v="0"/>
    <n v="1"/>
    <n v="0"/>
    <n v="1"/>
    <n v="0"/>
    <n v="0"/>
    <n v="0"/>
    <n v="0"/>
    <n v="0"/>
    <n v="0"/>
    <n v="0"/>
    <n v="0"/>
    <n v="1"/>
    <n v="0"/>
    <n v="0"/>
    <n v="0"/>
    <n v="0"/>
  </r>
  <r>
    <n v="206190481"/>
    <x v="357"/>
    <d v="2023-07-01T00:00:00"/>
    <d v="2024-06-30T00:00:00"/>
    <n v="366"/>
    <s v="In Process"/>
    <x v="0"/>
    <x v="17"/>
    <x v="0"/>
    <x v="0"/>
    <s v="11 - Los Angeles"/>
    <x v="25"/>
    <s v="323-935-1157"/>
    <s v="4853 WEST WASHINGTON BLVD."/>
    <s v="LOS ANGELES"/>
    <s v="90016"/>
    <s v="1235213810"/>
    <s v="VANDANA DHAWAN-DESAI"/>
    <s v="Yes"/>
    <m/>
    <n v="198"/>
    <n v="198"/>
    <x v="0"/>
    <n v="72468"/>
    <n v="69200"/>
    <n v="95.49"/>
    <n v="248"/>
    <n v="242"/>
    <n v="3432"/>
    <m/>
    <n v="2433"/>
    <n v="59486"/>
    <m/>
    <n v="2557"/>
    <n v="175"/>
    <n v="1117"/>
    <x v="1"/>
    <n v="57769"/>
    <m/>
    <m/>
    <m/>
    <n v="11431"/>
    <m/>
    <m/>
    <m/>
    <m/>
    <n v="25618175"/>
    <n v="4605535"/>
    <n v="5460980"/>
    <n v="151309"/>
    <n v="24914039"/>
    <n v="25531074"/>
    <n v="-617035"/>
    <m/>
    <m/>
    <m/>
    <n v="-617035"/>
    <n v="1136700"/>
    <m/>
    <n v="1150650"/>
    <n v="21921550"/>
    <m/>
    <n v="1021675"/>
    <n v="52500"/>
    <n v="335100"/>
    <n v="17330700"/>
    <m/>
    <m/>
    <m/>
    <n v="8287475"/>
    <m/>
    <m/>
    <m/>
    <m/>
    <n v="3026800"/>
    <m/>
    <m/>
    <m/>
    <m/>
    <m/>
    <n v="65114"/>
    <m/>
    <m/>
    <m/>
    <n v="1509489"/>
    <m/>
    <n v="4132"/>
    <m/>
    <m/>
    <m/>
    <n v="26677"/>
    <n v="1598"/>
    <n v="1265058"/>
    <n v="0"/>
    <n v="1245197"/>
    <n v="321831"/>
    <n v="1533208"/>
    <n v="189822"/>
    <m/>
    <n v="22144"/>
    <m/>
    <m/>
    <m/>
    <m/>
    <m/>
    <m/>
    <m/>
    <m/>
    <m/>
    <m/>
    <m/>
    <m/>
    <m/>
    <m/>
    <m/>
    <m/>
    <m/>
    <m/>
    <m/>
    <m/>
    <m/>
    <m/>
    <m/>
    <m/>
    <m/>
    <m/>
    <m/>
    <m/>
    <m/>
    <m/>
    <m/>
    <m/>
    <n v="1024216"/>
    <m/>
    <m/>
    <m/>
    <n v="138119"/>
    <n v="2737829"/>
    <m/>
    <m/>
    <m/>
    <m/>
    <n v="1525645"/>
    <m/>
    <n v="35171"/>
    <m/>
    <m/>
    <m/>
    <m/>
    <m/>
    <m/>
    <m/>
    <m/>
    <m/>
    <m/>
    <m/>
    <m/>
    <m/>
    <m/>
    <m/>
    <m/>
    <m/>
    <n v="13369772"/>
    <n v="3520954"/>
    <n v="8640348"/>
    <n v="727327"/>
    <n v="8763557"/>
    <m/>
    <m/>
    <m/>
    <n v="4551399"/>
    <m/>
    <m/>
    <m/>
    <m/>
    <n v="2646"/>
    <n v="3052"/>
    <n v="279085"/>
    <m/>
    <n v="266143"/>
    <n v="65140"/>
    <n v="188427"/>
    <n v="37773"/>
    <m/>
    <n v="17367"/>
    <n v="792357"/>
    <n v="716403"/>
    <n v="323567"/>
    <n v="1518844"/>
    <n v="297953"/>
    <n v="581052"/>
    <n v="231654"/>
    <n v="5352630"/>
    <n v="16971"/>
    <n v="1307800"/>
    <n v="79711"/>
    <n v="11543"/>
    <m/>
    <m/>
    <n v="126000"/>
    <n v="6200545"/>
    <m/>
    <n v="125019"/>
    <n v="5070780"/>
    <n v="9148"/>
    <m/>
    <n v="11405492"/>
    <n v="2595903"/>
    <m/>
    <m/>
    <n v="8809589"/>
    <n v="11405492"/>
    <m/>
    <n v="9148"/>
    <n v="4188"/>
    <m/>
    <n v="0"/>
    <m/>
    <n v="287728"/>
    <n v="520811"/>
    <n v="808539"/>
    <n v="-683520"/>
    <m/>
    <m/>
    <m/>
    <m/>
    <m/>
    <s v="1.23"/>
    <n v="3192960.69"/>
    <n v="6602"/>
    <n v="0"/>
    <n v="20960"/>
    <n v="80119"/>
    <n v="165909"/>
    <n v="17366"/>
    <n v="0"/>
    <n v="10588"/>
    <m/>
    <n v="2205"/>
    <n v="28726"/>
    <n v="11956"/>
    <n v="31748"/>
    <n v="8277"/>
    <n v="23322"/>
    <n v="3461"/>
    <n v="31119"/>
    <n v="442358"/>
    <n v="0"/>
    <n v="5"/>
    <n v="75"/>
    <n v="133"/>
    <n v="0"/>
    <n v="0"/>
    <n v="213"/>
    <n v="482078"/>
    <n v="0"/>
    <n v="1172159"/>
    <n v="3326819"/>
    <n v="3877223"/>
    <n v="676112"/>
    <n v="0"/>
    <n v="416469"/>
    <m/>
    <n v="79143"/>
    <n v="514853"/>
    <n v="213164"/>
    <n v="676296"/>
    <n v="235843"/>
    <n v="452280"/>
    <n v="175200"/>
    <n v="1072133"/>
    <n v="13369772"/>
    <n v="0"/>
    <n v="497"/>
    <n v="4623"/>
    <n v="4857"/>
    <n v="0"/>
    <n v="0"/>
    <n v="9977"/>
    <m/>
    <x v="0"/>
    <x v="0"/>
    <m/>
    <m/>
    <m/>
    <m/>
    <x v="0"/>
    <x v="0"/>
    <m/>
    <m/>
    <m/>
    <n v="282"/>
    <n v="421"/>
    <n v="207"/>
    <n v="176"/>
    <n v="262"/>
    <n v="126"/>
    <n v="100"/>
    <n v="160"/>
    <n v="66"/>
    <n v="1"/>
    <n v="0"/>
    <n v="0"/>
    <n v="0"/>
    <n v="0"/>
    <n v="1"/>
    <n v="1"/>
    <n v="0"/>
    <n v="0"/>
    <n v="0"/>
    <n v="1"/>
    <n v="0"/>
    <n v="0"/>
    <n v="0"/>
    <n v="0"/>
    <n v="1"/>
    <n v="0"/>
    <n v="0"/>
    <n v="0"/>
    <n v="0"/>
  </r>
  <r>
    <n v="206190492"/>
    <x v="358"/>
    <d v="2024-01-01T00:00:00"/>
    <d v="2024-12-31T00:00:00"/>
    <n v="366"/>
    <s v="In Process"/>
    <x v="0"/>
    <x v="17"/>
    <x v="0"/>
    <x v="0"/>
    <s v="11 - Los Angeles"/>
    <x v="27"/>
    <s v="310-832-6431"/>
    <s v="1430 W 6TH ST"/>
    <s v="SAN PEDRO"/>
    <s v="90732"/>
    <s v="1306914775"/>
    <s v="JOSEFINA DELA CRUZ"/>
    <s v="Yes"/>
    <m/>
    <n v="99"/>
    <n v="99"/>
    <x v="2"/>
    <n v="36234"/>
    <n v="33008"/>
    <n v="196.13"/>
    <n v="527"/>
    <n v="564"/>
    <n v="998"/>
    <m/>
    <n v="3092"/>
    <n v="22149"/>
    <m/>
    <n v="4585"/>
    <n v="835"/>
    <n v="1349"/>
    <x v="0"/>
    <n v="33008"/>
    <m/>
    <m/>
    <m/>
    <m/>
    <m/>
    <m/>
    <m/>
    <m/>
    <n v="13203200"/>
    <n v="1253344"/>
    <n v="2326684"/>
    <n v="536"/>
    <n v="12130396"/>
    <n v="13821170"/>
    <n v="-1690774"/>
    <n v="1460159"/>
    <n v="-220311"/>
    <m/>
    <n v="-10304"/>
    <n v="399200"/>
    <m/>
    <n v="1236800"/>
    <n v="8859600"/>
    <m/>
    <n v="1834000"/>
    <n v="334000"/>
    <n v="539600"/>
    <n v="13203200"/>
    <m/>
    <m/>
    <m/>
    <m/>
    <m/>
    <m/>
    <m/>
    <m/>
    <n v="301890"/>
    <m/>
    <m/>
    <m/>
    <m/>
    <m/>
    <m/>
    <m/>
    <m/>
    <m/>
    <n v="948024"/>
    <m/>
    <m/>
    <m/>
    <n v="3430"/>
    <m/>
    <n v="20596"/>
    <n v="0"/>
    <n v="459670"/>
    <n v="0"/>
    <n v="310392"/>
    <n v="40390"/>
    <n v="325636"/>
    <n v="64980"/>
    <m/>
    <n v="31680"/>
    <m/>
    <m/>
    <m/>
    <m/>
    <m/>
    <m/>
    <m/>
    <m/>
    <m/>
    <m/>
    <m/>
    <m/>
    <m/>
    <m/>
    <m/>
    <m/>
    <m/>
    <m/>
    <m/>
    <m/>
    <m/>
    <m/>
    <m/>
    <m/>
    <m/>
    <m/>
    <m/>
    <m/>
    <n v="151094"/>
    <m/>
    <m/>
    <m/>
    <n v="-295101"/>
    <m/>
    <m/>
    <m/>
    <n v="269225"/>
    <m/>
    <n v="1928551"/>
    <m/>
    <m/>
    <m/>
    <n v="154955"/>
    <m/>
    <n v="117960"/>
    <m/>
    <m/>
    <m/>
    <m/>
    <m/>
    <m/>
    <m/>
    <m/>
    <m/>
    <m/>
    <m/>
    <m/>
    <m/>
    <m/>
    <m/>
    <m/>
    <m/>
    <n v="5507265"/>
    <n v="1359334"/>
    <n v="6954571"/>
    <n v="434035"/>
    <n v="6219102"/>
    <m/>
    <m/>
    <m/>
    <m/>
    <m/>
    <m/>
    <m/>
    <m/>
    <n v="10298"/>
    <m/>
    <n v="229835"/>
    <m/>
    <n v="155197"/>
    <n v="20196"/>
    <n v="162817"/>
    <n v="97127"/>
    <m/>
    <n v="64465"/>
    <n v="472799"/>
    <n v="268516"/>
    <n v="220058"/>
    <n v="766160"/>
    <n v="232925"/>
    <n v="182400"/>
    <n v="36848"/>
    <n v="3371084"/>
    <n v="192410"/>
    <n v="687388"/>
    <n v="44722"/>
    <n v="10417"/>
    <m/>
    <n v="376406"/>
    <m/>
    <n v="8860621"/>
    <n v="11834"/>
    <n v="647360"/>
    <m/>
    <n v="76782"/>
    <m/>
    <n v="9596597"/>
    <n v="9585774"/>
    <m/>
    <m/>
    <n v="10823"/>
    <n v="9596597"/>
    <n v="6226548"/>
    <m/>
    <n v="2676323"/>
    <m/>
    <n v="0"/>
    <m/>
    <n v="1550298"/>
    <n v="2590170"/>
    <n v="4140468"/>
    <n v="-3493108"/>
    <m/>
    <m/>
    <m/>
    <m/>
    <m/>
    <s v="-0.03"/>
    <n v="-287573.21999999997"/>
    <n v="604"/>
    <n v="0"/>
    <n v="5638"/>
    <n v="30877"/>
    <n v="76708"/>
    <n v="0"/>
    <n v="0"/>
    <n v="2555"/>
    <m/>
    <n v="7017"/>
    <n v="9311"/>
    <n v="7907"/>
    <n v="14586"/>
    <n v="6626"/>
    <n v="5702"/>
    <n v="761"/>
    <n v="21862"/>
    <n v="190154"/>
    <n v="0"/>
    <n v="0"/>
    <n v="6709"/>
    <n v="26701"/>
    <n v="0"/>
    <n v="0"/>
    <n v="33410"/>
    <n v="36221"/>
    <n v="0"/>
    <n v="306122"/>
    <n v="1365711"/>
    <n v="1841416"/>
    <n v="0"/>
    <n v="0"/>
    <n v="146176"/>
    <m/>
    <n v="153897"/>
    <n v="170568"/>
    <n v="142648"/>
    <n v="290420"/>
    <n v="174711"/>
    <n v="127240"/>
    <n v="30440"/>
    <n v="721695"/>
    <n v="5507265"/>
    <n v="0"/>
    <n v="0"/>
    <n v="368270"/>
    <n v="1016648"/>
    <n v="0"/>
    <n v="0"/>
    <n v="1384918"/>
    <m/>
    <x v="0"/>
    <x v="0"/>
    <m/>
    <m/>
    <m/>
    <m/>
    <x v="0"/>
    <x v="0"/>
    <m/>
    <m/>
    <m/>
    <n v="132"/>
    <n v="172"/>
    <n v="94"/>
    <n v="85"/>
    <n v="113"/>
    <n v="56"/>
    <n v="41"/>
    <n v="57"/>
    <n v="33"/>
    <n v="1"/>
    <n v="0"/>
    <n v="0"/>
    <n v="0"/>
    <n v="1"/>
    <n v="0"/>
    <n v="1"/>
    <n v="0"/>
    <n v="0"/>
    <n v="0"/>
    <n v="0"/>
    <n v="0"/>
    <n v="0"/>
    <n v="0"/>
    <n v="0"/>
    <n v="1"/>
    <n v="0"/>
    <n v="0"/>
    <n v="0"/>
    <n v="0"/>
  </r>
  <r>
    <n v="206190496"/>
    <x v="359"/>
    <d v="2023-07-01T00:00:00"/>
    <d v="2024-06-30T00:00:00"/>
    <n v="366"/>
    <s v="In Process"/>
    <x v="0"/>
    <x v="17"/>
    <x v="0"/>
    <x v="0"/>
    <s v="11 - Los Angeles"/>
    <x v="35"/>
    <s v="818-360-1864"/>
    <s v="17922 SAN FERNANDO MISSION ROAD"/>
    <s v="GRANADA HILLS"/>
    <s v="91344"/>
    <s v="1588750202"/>
    <s v="AMY VELAZQUEZ"/>
    <s v="Yes"/>
    <m/>
    <n v="99"/>
    <n v="99"/>
    <x v="2"/>
    <n v="36234"/>
    <n v="33773"/>
    <n v="93.21"/>
    <n v="312"/>
    <n v="307"/>
    <n v="4209"/>
    <m/>
    <n v="2038"/>
    <n v="21979"/>
    <m/>
    <n v="3589"/>
    <n v="776"/>
    <n v="1182"/>
    <x v="0"/>
    <n v="33773"/>
    <m/>
    <m/>
    <m/>
    <m/>
    <m/>
    <m/>
    <m/>
    <m/>
    <n v="9794170"/>
    <n v="7049567"/>
    <n v="4302627"/>
    <n v="66608"/>
    <n v="12607718"/>
    <n v="12578860"/>
    <n v="28858"/>
    <m/>
    <m/>
    <m/>
    <n v="28858"/>
    <n v="1220610"/>
    <m/>
    <n v="591020"/>
    <n v="6373910"/>
    <m/>
    <n v="1040810"/>
    <n v="225040"/>
    <n v="342780"/>
    <n v="9794170"/>
    <m/>
    <m/>
    <m/>
    <m/>
    <m/>
    <m/>
    <m/>
    <m/>
    <n v="4584069"/>
    <m/>
    <m/>
    <m/>
    <m/>
    <m/>
    <n v="44472"/>
    <m/>
    <m/>
    <m/>
    <m/>
    <m/>
    <n v="2415087"/>
    <m/>
    <n v="5939"/>
    <m/>
    <n v="17261"/>
    <n v="2012"/>
    <n v="2214463"/>
    <n v="0"/>
    <n v="2126836"/>
    <n v="471457"/>
    <n v="1959796"/>
    <n v="216114"/>
    <m/>
    <n v="41628"/>
    <m/>
    <m/>
    <m/>
    <m/>
    <m/>
    <m/>
    <m/>
    <m/>
    <m/>
    <m/>
    <m/>
    <m/>
    <m/>
    <m/>
    <m/>
    <m/>
    <m/>
    <m/>
    <m/>
    <m/>
    <m/>
    <m/>
    <m/>
    <m/>
    <m/>
    <m/>
    <m/>
    <m/>
    <m/>
    <m/>
    <m/>
    <m/>
    <n v="2175277"/>
    <m/>
    <m/>
    <m/>
    <n v="52968"/>
    <m/>
    <n v="380719"/>
    <m/>
    <m/>
    <m/>
    <n v="1673037"/>
    <m/>
    <n v="20626"/>
    <m/>
    <m/>
    <m/>
    <m/>
    <m/>
    <m/>
    <m/>
    <m/>
    <m/>
    <m/>
    <m/>
    <m/>
    <m/>
    <m/>
    <m/>
    <m/>
    <m/>
    <n v="5752690"/>
    <n v="1443254"/>
    <n v="5382916"/>
    <n v="309230"/>
    <n v="5130128"/>
    <m/>
    <m/>
    <m/>
    <m/>
    <m/>
    <m/>
    <m/>
    <m/>
    <n v="7518"/>
    <m/>
    <n v="405740"/>
    <m/>
    <n v="401234"/>
    <n v="79272"/>
    <n v="262188"/>
    <n v="49239"/>
    <m/>
    <n v="25964"/>
    <n v="603998"/>
    <n v="449726"/>
    <n v="181281"/>
    <n v="983834"/>
    <n v="48132"/>
    <n v="154151"/>
    <n v="216710"/>
    <n v="2676486"/>
    <n v="13687"/>
    <n v="653400"/>
    <n v="31838"/>
    <n v="8734"/>
    <m/>
    <m/>
    <n v="195600"/>
    <n v="2640497"/>
    <m/>
    <n v="113717"/>
    <n v="1098725"/>
    <m/>
    <m/>
    <n v="3852939"/>
    <n v="1386574"/>
    <m/>
    <m/>
    <n v="2466365"/>
    <n v="3852939"/>
    <m/>
    <m/>
    <n v="764"/>
    <m/>
    <n v="19000"/>
    <m/>
    <n v="874524"/>
    <n v="1017260"/>
    <n v="1910784"/>
    <n v="-1797067"/>
    <m/>
    <m/>
    <m/>
    <m/>
    <m/>
    <s v="1.08"/>
    <n v="1497499.9200000002"/>
    <n v="1844"/>
    <n v="0"/>
    <n v="11070"/>
    <n v="28246"/>
    <n v="84708"/>
    <n v="0"/>
    <n v="0"/>
    <n v="6083"/>
    <m/>
    <n v="4182"/>
    <n v="18333"/>
    <n v="6022"/>
    <n v="21077"/>
    <n v="1935"/>
    <n v="5915"/>
    <n v="4510"/>
    <n v="12282"/>
    <n v="206207"/>
    <n v="0"/>
    <n v="0"/>
    <n v="0"/>
    <n v="0"/>
    <n v="0"/>
    <n v="0"/>
    <n v="0"/>
    <n v="135630"/>
    <n v="0"/>
    <n v="573043"/>
    <n v="1089683"/>
    <n v="1924534"/>
    <n v="0"/>
    <n v="0"/>
    <n v="215971"/>
    <m/>
    <n v="110771"/>
    <n v="324231"/>
    <n v="107688"/>
    <n v="484583"/>
    <n v="38478"/>
    <n v="108938"/>
    <n v="173102"/>
    <n v="466038"/>
    <n v="5752690"/>
    <n v="0"/>
    <n v="0"/>
    <n v="0"/>
    <n v="0"/>
    <n v="0"/>
    <n v="0"/>
    <n v="0"/>
    <m/>
    <x v="0"/>
    <x v="0"/>
    <m/>
    <m/>
    <m/>
    <m/>
    <x v="0"/>
    <x v="0"/>
    <m/>
    <m/>
    <m/>
    <n v="128"/>
    <n v="180"/>
    <n v="101"/>
    <n v="83"/>
    <n v="123"/>
    <n v="62"/>
    <n v="48"/>
    <n v="72"/>
    <n v="34"/>
    <n v="1"/>
    <n v="0"/>
    <n v="0"/>
    <n v="0"/>
    <n v="1"/>
    <n v="0"/>
    <n v="1"/>
    <n v="0"/>
    <n v="0"/>
    <n v="0"/>
    <n v="0"/>
    <n v="0"/>
    <n v="0"/>
    <n v="0"/>
    <n v="0"/>
    <n v="1"/>
    <n v="0"/>
    <n v="0"/>
    <n v="0"/>
    <n v="0"/>
  </r>
  <r>
    <n v="206190497"/>
    <x v="360"/>
    <d v="2024-01-01T00:00:00"/>
    <d v="2024-12-31T00:00:00"/>
    <n v="366"/>
    <s v="In Process"/>
    <x v="0"/>
    <x v="17"/>
    <x v="0"/>
    <x v="0"/>
    <s v="11 - Los Angeles"/>
    <x v="31"/>
    <s v="323-753-1789"/>
    <s v="837 W. MANCHESTER AVENUE"/>
    <s v="LOS ANGELES"/>
    <s v="90044"/>
    <s v="206190497"/>
    <s v="TERRY DIXON"/>
    <s v="No"/>
    <m/>
    <n v="49"/>
    <n v="49"/>
    <x v="1"/>
    <n v="17934"/>
    <n v="16304"/>
    <n v="90.91"/>
    <n v="36"/>
    <n v="38"/>
    <n v="191"/>
    <m/>
    <n v="11229"/>
    <n v="2221"/>
    <n v="2634"/>
    <m/>
    <n v="1"/>
    <n v="28"/>
    <x v="0"/>
    <n v="16304"/>
    <m/>
    <m/>
    <m/>
    <m/>
    <m/>
    <m/>
    <m/>
    <m/>
    <n v="4891200"/>
    <n v="163082"/>
    <n v="288240"/>
    <m/>
    <n v="4766042"/>
    <n v="5264548"/>
    <n v="-498506"/>
    <m/>
    <m/>
    <m/>
    <n v="-498506"/>
    <n v="57300"/>
    <m/>
    <n v="3368700"/>
    <n v="666300"/>
    <n v="790200"/>
    <m/>
    <n v="300"/>
    <n v="8400"/>
    <n v="4891200"/>
    <m/>
    <m/>
    <m/>
    <m/>
    <m/>
    <m/>
    <m/>
    <m/>
    <n v="90012"/>
    <m/>
    <m/>
    <m/>
    <n v="1580"/>
    <m/>
    <n v="71490"/>
    <m/>
    <m/>
    <m/>
    <m/>
    <m/>
    <m/>
    <m/>
    <m/>
    <m/>
    <n v="0"/>
    <n v="0"/>
    <n v="30288"/>
    <n v="0"/>
    <n v="35121"/>
    <n v="20803"/>
    <n v="4813"/>
    <n v="45604"/>
    <m/>
    <n v="26453"/>
    <m/>
    <m/>
    <m/>
    <m/>
    <m/>
    <m/>
    <m/>
    <m/>
    <m/>
    <m/>
    <m/>
    <m/>
    <m/>
    <m/>
    <m/>
    <m/>
    <m/>
    <m/>
    <m/>
    <m/>
    <m/>
    <m/>
    <m/>
    <m/>
    <m/>
    <m/>
    <m/>
    <m/>
    <m/>
    <m/>
    <m/>
    <m/>
    <n v="23082"/>
    <m/>
    <m/>
    <m/>
    <n v="156656"/>
    <m/>
    <n v="48458"/>
    <m/>
    <m/>
    <m/>
    <m/>
    <m/>
    <m/>
    <m/>
    <m/>
    <m/>
    <m/>
    <m/>
    <m/>
    <m/>
    <m/>
    <m/>
    <n v="59994"/>
    <m/>
    <m/>
    <m/>
    <n v="50"/>
    <m/>
    <m/>
    <m/>
    <n v="2777213"/>
    <n v="721171"/>
    <n v="1766164"/>
    <n v="105574"/>
    <n v="2467978"/>
    <m/>
    <m/>
    <m/>
    <m/>
    <m/>
    <m/>
    <m/>
    <m/>
    <m/>
    <m/>
    <n v="15457"/>
    <m/>
    <n v="10405"/>
    <n v="9029"/>
    <n v="2325"/>
    <n v="22091"/>
    <m/>
    <n v="13227"/>
    <n v="212590"/>
    <n v="157363"/>
    <n v="205665"/>
    <n v="466109"/>
    <n v="60680"/>
    <n v="130801"/>
    <n v="85055"/>
    <n v="1225995"/>
    <n v="14944"/>
    <n v="27787"/>
    <n v="25371"/>
    <n v="6453"/>
    <n v="84885"/>
    <n v="20338"/>
    <m/>
    <n v="647630"/>
    <m/>
    <n v="356055"/>
    <m/>
    <m/>
    <n v="29962"/>
    <n v="1033647"/>
    <n v="2099680"/>
    <m/>
    <n v="883195"/>
    <n v="-1949228"/>
    <n v="1033647"/>
    <m/>
    <m/>
    <n v="94552"/>
    <m/>
    <n v="263980"/>
    <n v="460028"/>
    <m/>
    <n v="216457"/>
    <n v="940465"/>
    <n v="-584410"/>
    <n v="906639"/>
    <m/>
    <m/>
    <n v="906639"/>
    <n v="-23444"/>
    <s v="0.04"/>
    <n v="83987.199999999997"/>
    <n v="2096"/>
    <n v="0"/>
    <n v="0"/>
    <n v="17196"/>
    <n v="44179"/>
    <n v="0"/>
    <n v="0"/>
    <n v="0"/>
    <n v="350"/>
    <n v="2036"/>
    <n v="6938"/>
    <n v="3802"/>
    <n v="10530"/>
    <n v="1964"/>
    <n v="3632"/>
    <n v="1776"/>
    <n v="9791"/>
    <n v="104290"/>
    <n v="0"/>
    <n v="0"/>
    <n v="504"/>
    <n v="0"/>
    <n v="0"/>
    <n v="0"/>
    <n v="504"/>
    <n v="125943"/>
    <n v="0"/>
    <n v="0"/>
    <n v="678986"/>
    <n v="963357"/>
    <n v="0"/>
    <n v="0"/>
    <n v="0"/>
    <n v="27319"/>
    <n v="54612"/>
    <n v="120023"/>
    <n v="67035"/>
    <n v="215113"/>
    <n v="48154"/>
    <n v="94888"/>
    <n v="66378"/>
    <n v="315405"/>
    <n v="2777213"/>
    <n v="0"/>
    <n v="0"/>
    <n v="27230"/>
    <n v="0"/>
    <n v="0"/>
    <n v="0"/>
    <n v="27230"/>
    <m/>
    <x v="0"/>
    <x v="0"/>
    <m/>
    <n v="350"/>
    <m/>
    <m/>
    <x v="0"/>
    <x v="0"/>
    <m/>
    <n v="27319"/>
    <m/>
    <n v="74"/>
    <n v="152"/>
    <n v="38"/>
    <n v="43"/>
    <n v="142"/>
    <n v="23"/>
    <n v="34"/>
    <n v="118"/>
    <n v="16"/>
    <n v="1"/>
    <n v="0"/>
    <n v="0"/>
    <n v="1"/>
    <n v="0"/>
    <n v="0"/>
    <n v="1"/>
    <n v="0"/>
    <n v="0"/>
    <n v="0"/>
    <n v="0"/>
    <n v="0"/>
    <n v="0"/>
    <n v="0"/>
    <n v="0"/>
    <n v="1"/>
    <n v="0"/>
    <n v="0"/>
    <n v="0"/>
    <n v="0"/>
  </r>
  <r>
    <n v="206190498"/>
    <x v="361"/>
    <d v="2024-01-01T00:00:00"/>
    <d v="2024-12-31T00:00:00"/>
    <n v="366"/>
    <s v="In Process"/>
    <x v="0"/>
    <x v="17"/>
    <x v="0"/>
    <x v="0"/>
    <s v="11 - Los Angeles"/>
    <x v="25"/>
    <s v="213-747-6371"/>
    <s v="2625 MAPLE AVENUE"/>
    <s v="LOS ANGELES"/>
    <s v="90011"/>
    <s v="171092062"/>
    <s v="MARK GALECK"/>
    <s v="Yes"/>
    <m/>
    <n v="59"/>
    <n v="59"/>
    <x v="1"/>
    <n v="21594"/>
    <n v="18499"/>
    <n v="197.2"/>
    <n v="80"/>
    <n v="100"/>
    <n v="3655"/>
    <m/>
    <n v="2197"/>
    <n v="12021"/>
    <m/>
    <n v="626"/>
    <m/>
    <m/>
    <x v="0"/>
    <n v="18499"/>
    <m/>
    <m/>
    <m/>
    <m/>
    <m/>
    <m/>
    <m/>
    <m/>
    <n v="7291561"/>
    <n v="1172602"/>
    <n v="827346"/>
    <n v="14707"/>
    <n v="7651524"/>
    <n v="7817077"/>
    <n v="-165553"/>
    <m/>
    <m/>
    <m/>
    <n v="-165553"/>
    <n v="3249392"/>
    <m/>
    <n v="641531"/>
    <n v="3090640"/>
    <m/>
    <n v="309998"/>
    <m/>
    <m/>
    <n v="7291561"/>
    <m/>
    <m/>
    <m/>
    <m/>
    <m/>
    <m/>
    <m/>
    <m/>
    <n v="1064565"/>
    <m/>
    <m/>
    <m/>
    <n v="19461"/>
    <m/>
    <n v="45108"/>
    <m/>
    <m/>
    <m/>
    <n v="40921"/>
    <m/>
    <n v="592"/>
    <m/>
    <n v="1955"/>
    <m/>
    <n v="0"/>
    <n v="0"/>
    <n v="506691"/>
    <n v="0"/>
    <n v="436586"/>
    <n v="128681"/>
    <n v="86051"/>
    <n v="5755"/>
    <m/>
    <n v="8838"/>
    <m/>
    <m/>
    <m/>
    <m/>
    <m/>
    <m/>
    <m/>
    <m/>
    <m/>
    <m/>
    <m/>
    <m/>
    <m/>
    <m/>
    <m/>
    <m/>
    <m/>
    <m/>
    <m/>
    <m/>
    <m/>
    <m/>
    <m/>
    <m/>
    <m/>
    <m/>
    <m/>
    <m/>
    <m/>
    <m/>
    <m/>
    <m/>
    <n v="841775"/>
    <m/>
    <m/>
    <m/>
    <n v="82635"/>
    <m/>
    <n v="-130219"/>
    <m/>
    <m/>
    <m/>
    <n v="31200"/>
    <m/>
    <n v="1955"/>
    <m/>
    <m/>
    <m/>
    <m/>
    <m/>
    <m/>
    <m/>
    <m/>
    <m/>
    <m/>
    <m/>
    <m/>
    <m/>
    <m/>
    <m/>
    <m/>
    <m/>
    <n v="3804531"/>
    <n v="747801"/>
    <n v="3264745"/>
    <n v="137975"/>
    <n v="3222053"/>
    <m/>
    <m/>
    <m/>
    <m/>
    <m/>
    <m/>
    <m/>
    <m/>
    <n v="3179"/>
    <m/>
    <n v="173419"/>
    <m/>
    <n v="137909"/>
    <n v="39585"/>
    <n v="97888"/>
    <n v="8385"/>
    <m/>
    <n v="4477"/>
    <n v="272382"/>
    <n v="210878"/>
    <n v="127179"/>
    <n v="594361"/>
    <n v="70870"/>
    <n v="111423"/>
    <m/>
    <n v="1978828"/>
    <n v="52015"/>
    <n v="460200"/>
    <n v="14299"/>
    <n v="10047"/>
    <m/>
    <m/>
    <n v="227700"/>
    <n v="1607337"/>
    <m/>
    <n v="130144"/>
    <n v="44582"/>
    <n v="151958"/>
    <n v="511333"/>
    <n v="2445354"/>
    <n v="1231423"/>
    <m/>
    <m/>
    <n v="1213931"/>
    <n v="2445354"/>
    <m/>
    <m/>
    <n v="394138"/>
    <m/>
    <n v="0"/>
    <m/>
    <n v="114331"/>
    <n v="30403"/>
    <n v="144734"/>
    <n v="-14590"/>
    <m/>
    <m/>
    <m/>
    <m/>
    <m/>
    <s v="0.45"/>
    <n v="554140.35"/>
    <n v="2084"/>
    <n v="0"/>
    <n v="2282"/>
    <n v="20097"/>
    <n v="54232"/>
    <n v="0"/>
    <n v="0"/>
    <n v="2030"/>
    <n v="1809"/>
    <n v="1480"/>
    <n v="7894"/>
    <n v="5434"/>
    <n v="14752"/>
    <n v="1928"/>
    <n v="4365"/>
    <m/>
    <n v="11928"/>
    <n v="130315"/>
    <n v="0"/>
    <n v="59"/>
    <n v="1746"/>
    <n v="3748"/>
    <n v="0"/>
    <n v="0"/>
    <n v="5553"/>
    <n v="156576"/>
    <n v="0"/>
    <n v="149087"/>
    <n v="824137"/>
    <n v="1207030"/>
    <n v="0"/>
    <n v="0"/>
    <n v="96522"/>
    <n v="90815"/>
    <n v="38943"/>
    <n v="149422"/>
    <n v="93811"/>
    <n v="325696"/>
    <n v="55967"/>
    <n v="87203"/>
    <m/>
    <n v="529322"/>
    <n v="3804531"/>
    <n v="0"/>
    <n v="4805"/>
    <n v="71434"/>
    <n v="96992"/>
    <n v="0"/>
    <n v="0"/>
    <n v="173231"/>
    <m/>
    <x v="0"/>
    <x v="0"/>
    <m/>
    <m/>
    <n v="1809"/>
    <m/>
    <x v="0"/>
    <x v="0"/>
    <m/>
    <m/>
    <n v="90815"/>
    <n v="75"/>
    <n v="172"/>
    <n v="36"/>
    <n v="51"/>
    <n v="125"/>
    <n v="22"/>
    <n v="35"/>
    <n v="74"/>
    <n v="20"/>
    <n v="1"/>
    <n v="0"/>
    <n v="0"/>
    <n v="1"/>
    <n v="0"/>
    <n v="0"/>
    <n v="1"/>
    <n v="0"/>
    <n v="0"/>
    <n v="0"/>
    <n v="0"/>
    <n v="0"/>
    <n v="0"/>
    <n v="0"/>
    <n v="0"/>
    <n v="1"/>
    <n v="0"/>
    <n v="0"/>
    <n v="0"/>
    <n v="0"/>
  </r>
  <r>
    <n v="206190499"/>
    <x v="362"/>
    <d v="2023-10-11T00:00:00"/>
    <d v="2024-04-30T00:00:00"/>
    <n v="203"/>
    <s v="In Process"/>
    <x v="0"/>
    <x v="17"/>
    <x v="0"/>
    <x v="0"/>
    <s v="11 - Los Angeles"/>
    <x v="34"/>
    <s v="310-397-2372"/>
    <s v="3966 MARCASEL AVENUE"/>
    <s v="LOS ANGELES"/>
    <s v="90066"/>
    <s v="1437143641"/>
    <s v="GIL GOLDSTEIN"/>
    <s v="Yes"/>
    <m/>
    <n v="68"/>
    <n v="68"/>
    <x v="2"/>
    <n v="13804"/>
    <n v="12425"/>
    <n v="90.01"/>
    <n v="113"/>
    <n v="107"/>
    <n v="4035"/>
    <m/>
    <n v="1005"/>
    <n v="6156"/>
    <n v="621"/>
    <m/>
    <n v="70"/>
    <n v="538"/>
    <x v="0"/>
    <n v="12425"/>
    <m/>
    <m/>
    <m/>
    <m/>
    <m/>
    <m/>
    <m/>
    <m/>
    <n v="7389345"/>
    <n v="3230552"/>
    <n v="3913313"/>
    <m/>
    <n v="6706584"/>
    <n v="6163355"/>
    <n v="543229"/>
    <n v="192746"/>
    <n v="800"/>
    <m/>
    <n v="735175"/>
    <n v="3228232"/>
    <m/>
    <n v="465668"/>
    <n v="2915539"/>
    <n v="494435"/>
    <m/>
    <n v="32544"/>
    <n v="252927"/>
    <n v="7389345"/>
    <m/>
    <m/>
    <m/>
    <m/>
    <m/>
    <m/>
    <m/>
    <m/>
    <n v="2805249"/>
    <m/>
    <m/>
    <m/>
    <n v="42600"/>
    <m/>
    <n v="37224"/>
    <m/>
    <n v="339248"/>
    <m/>
    <m/>
    <m/>
    <n v="3158"/>
    <m/>
    <n v="3073"/>
    <m/>
    <n v="0"/>
    <n v="29024"/>
    <n v="1025828"/>
    <n v="0"/>
    <n v="988398"/>
    <n v="420738"/>
    <n v="630778"/>
    <n v="93496"/>
    <m/>
    <n v="42290"/>
    <m/>
    <m/>
    <m/>
    <m/>
    <m/>
    <m/>
    <m/>
    <m/>
    <m/>
    <m/>
    <m/>
    <m/>
    <m/>
    <m/>
    <m/>
    <m/>
    <m/>
    <m/>
    <m/>
    <m/>
    <m/>
    <m/>
    <m/>
    <m/>
    <m/>
    <m/>
    <m/>
    <m/>
    <n v="800"/>
    <m/>
    <m/>
    <m/>
    <n v="1983415"/>
    <m/>
    <m/>
    <m/>
    <n v="98891"/>
    <m/>
    <n v="1257576"/>
    <m/>
    <n v="470899"/>
    <m/>
    <m/>
    <m/>
    <n v="101732"/>
    <m/>
    <m/>
    <m/>
    <m/>
    <m/>
    <m/>
    <m/>
    <m/>
    <m/>
    <m/>
    <m/>
    <m/>
    <m/>
    <m/>
    <m/>
    <m/>
    <m/>
    <n v="2911573"/>
    <n v="590981"/>
    <n v="2660801"/>
    <n v="145462"/>
    <n v="2331892"/>
    <m/>
    <m/>
    <m/>
    <m/>
    <m/>
    <m/>
    <m/>
    <m/>
    <m/>
    <n v="15104"/>
    <n v="214248"/>
    <m/>
    <n v="144223"/>
    <n v="61246"/>
    <n v="137315"/>
    <n v="30701"/>
    <m/>
    <n v="38840"/>
    <n v="314378"/>
    <n v="140301"/>
    <n v="52596"/>
    <n v="321067"/>
    <n v="44240"/>
    <n v="64153"/>
    <n v="74705"/>
    <n v="1533367"/>
    <n v="27844"/>
    <n v="453706"/>
    <n v="34673"/>
    <n v="5543"/>
    <m/>
    <m/>
    <n v="123213"/>
    <n v="6078504"/>
    <m/>
    <n v="293307"/>
    <n v="10325"/>
    <n v="4692194"/>
    <n v="1369757"/>
    <n v="12444087"/>
    <n v="8266420"/>
    <m/>
    <m/>
    <n v="4177667"/>
    <n v="12444087"/>
    <n v="2519828"/>
    <m/>
    <n v="1325407"/>
    <m/>
    <n v="0"/>
    <m/>
    <n v="252478"/>
    <n v="216119"/>
    <n v="468597"/>
    <n v="-175290"/>
    <m/>
    <m/>
    <m/>
    <m/>
    <m/>
    <s v="0.02"/>
    <n v="165328.4"/>
    <n v="956"/>
    <n v="0"/>
    <n v="1962"/>
    <n v="13725"/>
    <n v="28724"/>
    <n v="0"/>
    <n v="0"/>
    <n v="3315"/>
    <n v="8182"/>
    <n v="1859"/>
    <n v="5089"/>
    <n v="1884"/>
    <n v="7480"/>
    <n v="1441"/>
    <n v="1868"/>
    <n v="1168"/>
    <n v="8886"/>
    <n v="86539"/>
    <n v="0"/>
    <n v="77"/>
    <n v="42"/>
    <n v="1306"/>
    <n v="0"/>
    <n v="0"/>
    <n v="1425"/>
    <n v="73140"/>
    <n v="0"/>
    <n v="106953"/>
    <n v="592301"/>
    <n v="738072"/>
    <n v="0"/>
    <n v="0"/>
    <n v="111381"/>
    <n v="342133"/>
    <n v="54498"/>
    <n v="88723"/>
    <n v="31788"/>
    <n v="155534"/>
    <n v="42263"/>
    <n v="47463"/>
    <n v="59604"/>
    <n v="467720"/>
    <n v="2911573"/>
    <n v="0"/>
    <n v="6242"/>
    <n v="2722"/>
    <n v="45211"/>
    <n v="0"/>
    <n v="0"/>
    <n v="54175"/>
    <m/>
    <x v="0"/>
    <x v="0"/>
    <m/>
    <m/>
    <n v="8182"/>
    <m/>
    <x v="0"/>
    <x v="0"/>
    <m/>
    <m/>
    <n v="342133"/>
    <n v="201"/>
    <n v="275"/>
    <n v="113"/>
    <n v="131"/>
    <n v="185"/>
    <n v="74"/>
    <n v="64"/>
    <n v="95"/>
    <n v="37"/>
    <n v="1"/>
    <n v="0"/>
    <n v="0"/>
    <n v="0"/>
    <n v="1"/>
    <n v="0"/>
    <n v="1"/>
    <n v="0"/>
    <n v="0"/>
    <n v="0"/>
    <n v="0"/>
    <n v="0"/>
    <n v="0"/>
    <n v="0"/>
    <n v="0"/>
    <n v="1"/>
    <n v="0"/>
    <n v="0"/>
    <n v="0"/>
    <n v="0"/>
  </r>
  <r>
    <n v="206190501"/>
    <x v="363"/>
    <d v="2024-01-01T00:00:00"/>
    <d v="2024-12-31T00:00:00"/>
    <n v="366"/>
    <s v="In Process"/>
    <x v="0"/>
    <x v="17"/>
    <x v="0"/>
    <x v="0"/>
    <s v="11 - Los Angeles"/>
    <x v="40"/>
    <s v="818-798-8991"/>
    <s v="2637 EAST WASHINGTON BLVD"/>
    <s v="PASADENA"/>
    <s v="91107"/>
    <s v="ZZT05404F"/>
    <s v="JUANA RODRIGUEZ"/>
    <s v="Yes"/>
    <m/>
    <n v="50"/>
    <n v="50"/>
    <x v="1"/>
    <n v="18300"/>
    <n v="17428"/>
    <n v="216.5"/>
    <n v="112"/>
    <n v="112"/>
    <n v="5237"/>
    <n v="110"/>
    <n v="1005"/>
    <n v="9051"/>
    <m/>
    <m/>
    <n v="326"/>
    <n v="1699"/>
    <x v="0"/>
    <n v="17428"/>
    <m/>
    <m/>
    <m/>
    <m/>
    <m/>
    <m/>
    <m/>
    <m/>
    <n v="6354543"/>
    <n v="1981480"/>
    <n v="123833"/>
    <n v="3974"/>
    <n v="8216164"/>
    <n v="7818812"/>
    <n v="397352"/>
    <m/>
    <m/>
    <m/>
    <n v="397352"/>
    <n v="1645525"/>
    <n v="36476"/>
    <n v="433270"/>
    <n v="3647668"/>
    <m/>
    <m/>
    <n v="103226"/>
    <n v="488378"/>
    <n v="6354543"/>
    <m/>
    <m/>
    <m/>
    <m/>
    <m/>
    <m/>
    <m/>
    <m/>
    <n v="1917220"/>
    <m/>
    <n v="20412"/>
    <m/>
    <n v="1444"/>
    <m/>
    <n v="41550"/>
    <m/>
    <m/>
    <m/>
    <m/>
    <m/>
    <n v="97"/>
    <m/>
    <n v="757"/>
    <m/>
    <n v="5563"/>
    <n v="4504"/>
    <n v="759886"/>
    <n v="0"/>
    <n v="815365"/>
    <n v="219044"/>
    <n v="128448"/>
    <n v="26100"/>
    <m/>
    <n v="22570"/>
    <m/>
    <m/>
    <m/>
    <m/>
    <m/>
    <m/>
    <m/>
    <m/>
    <m/>
    <m/>
    <m/>
    <m/>
    <m/>
    <m/>
    <m/>
    <m/>
    <m/>
    <m/>
    <m/>
    <m/>
    <m/>
    <m/>
    <m/>
    <m/>
    <m/>
    <m/>
    <m/>
    <m/>
    <m/>
    <m/>
    <m/>
    <m/>
    <n v="-1386286"/>
    <m/>
    <n v="-29827"/>
    <m/>
    <n v="199322"/>
    <m/>
    <n v="1285521"/>
    <m/>
    <m/>
    <m/>
    <m/>
    <m/>
    <n v="55103"/>
    <m/>
    <m/>
    <m/>
    <m/>
    <m/>
    <m/>
    <m/>
    <m/>
    <m/>
    <m/>
    <m/>
    <m/>
    <m/>
    <m/>
    <m/>
    <m/>
    <m/>
    <n v="3243163"/>
    <n v="696070"/>
    <n v="3879579"/>
    <n v="116145"/>
    <n v="2977902"/>
    <m/>
    <m/>
    <m/>
    <m/>
    <m/>
    <m/>
    <m/>
    <m/>
    <n v="13969"/>
    <n v="8242"/>
    <n v="334692"/>
    <m/>
    <n v="338216"/>
    <n v="89895"/>
    <n v="72151"/>
    <n v="12037"/>
    <m/>
    <n v="26568"/>
    <n v="232989"/>
    <n v="219693"/>
    <n v="29877"/>
    <n v="507912"/>
    <n v="72427"/>
    <n v="96846"/>
    <n v="104989"/>
    <n v="1912054"/>
    <n v="157637"/>
    <n v="458945"/>
    <n v="60989"/>
    <n v="10109"/>
    <m/>
    <m/>
    <n v="80673"/>
    <n v="2145026"/>
    <m/>
    <n v="1301690"/>
    <m/>
    <n v="578982"/>
    <n v="60000"/>
    <n v="4085698"/>
    <n v="937007"/>
    <m/>
    <m/>
    <n v="3148691"/>
    <n v="4085698"/>
    <m/>
    <n v="578982"/>
    <m/>
    <m/>
    <n v="0"/>
    <n v="1490830"/>
    <m/>
    <n v="275667"/>
    <n v="1766497"/>
    <n v="-464807"/>
    <m/>
    <m/>
    <m/>
    <m/>
    <m/>
    <s v="0.81"/>
    <n v="758975.67"/>
    <n v="2024"/>
    <n v="0"/>
    <n v="968"/>
    <n v="16114"/>
    <n v="44085"/>
    <n v="0"/>
    <n v="0"/>
    <n v="3371"/>
    <m/>
    <n v="2166"/>
    <n v="8290"/>
    <n v="781"/>
    <n v="14596"/>
    <n v="1803"/>
    <n v="2837"/>
    <n v="1630"/>
    <n v="8158"/>
    <n v="106823"/>
    <n v="0"/>
    <n v="660"/>
    <n v="1743"/>
    <n v="3889"/>
    <n v="0"/>
    <n v="0"/>
    <n v="6292"/>
    <n v="145000"/>
    <n v="0"/>
    <n v="55943"/>
    <n v="690947"/>
    <n v="1046137"/>
    <n v="0"/>
    <n v="0"/>
    <n v="171062"/>
    <m/>
    <n v="54803"/>
    <n v="159000"/>
    <n v="14293"/>
    <n v="299215"/>
    <n v="53401"/>
    <n v="71906"/>
    <n v="81481"/>
    <n v="399975"/>
    <n v="3243163"/>
    <n v="0"/>
    <n v="57424"/>
    <n v="111050"/>
    <n v="155470"/>
    <n v="0"/>
    <n v="0"/>
    <n v="323944"/>
    <m/>
    <x v="0"/>
    <x v="0"/>
    <m/>
    <m/>
    <m/>
    <m/>
    <x v="0"/>
    <x v="0"/>
    <m/>
    <m/>
    <m/>
    <n v="61"/>
    <n v="101"/>
    <n v="50"/>
    <n v="40"/>
    <n v="65"/>
    <n v="31"/>
    <n v="25"/>
    <n v="40"/>
    <n v="20"/>
    <n v="1"/>
    <n v="0"/>
    <n v="0"/>
    <n v="1"/>
    <n v="0"/>
    <n v="0"/>
    <n v="1"/>
    <n v="0"/>
    <n v="0"/>
    <n v="0"/>
    <n v="0"/>
    <n v="0"/>
    <n v="0"/>
    <n v="0"/>
    <n v="0"/>
    <n v="1"/>
    <n v="0"/>
    <n v="0"/>
    <n v="0"/>
    <n v="0"/>
  </r>
  <r>
    <n v="206190502"/>
    <x v="364"/>
    <d v="2024-01-01T00:00:00"/>
    <d v="2024-12-31T00:00:00"/>
    <n v="366"/>
    <s v="In Process"/>
    <x v="0"/>
    <x v="17"/>
    <x v="0"/>
    <x v="0"/>
    <s v="11 - Los Angeles"/>
    <x v="38"/>
    <s v="310-639-4615"/>
    <s v="3615 E. IMPERIAL HIGHWAY"/>
    <s v="LYNWOOD"/>
    <s v="90262"/>
    <s v="1083070239"/>
    <s v="AARON ANVARIPOUR"/>
    <s v="Yes"/>
    <s v="RMG CAPITAL PARTNERS LLC"/>
    <n v="130"/>
    <n v="130"/>
    <x v="0"/>
    <n v="47580"/>
    <n v="44476"/>
    <n v="215.17"/>
    <n v="127"/>
    <n v="104"/>
    <n v="3412"/>
    <n v="41"/>
    <n v="2428"/>
    <n v="31854"/>
    <m/>
    <n v="1520"/>
    <n v="28"/>
    <n v="5193"/>
    <x v="0"/>
    <n v="44476"/>
    <m/>
    <m/>
    <m/>
    <m/>
    <m/>
    <m/>
    <m/>
    <m/>
    <n v="21126100"/>
    <n v="1629389"/>
    <n v="7569217"/>
    <n v="52389"/>
    <n v="15238661"/>
    <n v="16558771"/>
    <n v="-1320110"/>
    <n v="-3"/>
    <m/>
    <m/>
    <n v="-1320113"/>
    <n v="1620700"/>
    <n v="19475"/>
    <n v="1153300"/>
    <n v="15130650"/>
    <m/>
    <n v="722000"/>
    <n v="13300"/>
    <n v="2466675"/>
    <n v="21126100"/>
    <m/>
    <m/>
    <m/>
    <m/>
    <m/>
    <m/>
    <m/>
    <m/>
    <n v="1187676"/>
    <m/>
    <n v="9427"/>
    <m/>
    <m/>
    <m/>
    <n v="70112"/>
    <m/>
    <m/>
    <m/>
    <n v="349472"/>
    <m/>
    <n v="6130"/>
    <m/>
    <n v="6572"/>
    <m/>
    <n v="25585"/>
    <n v="0"/>
    <n v="669000"/>
    <n v="0"/>
    <n v="645750"/>
    <n v="165795"/>
    <n v="87457"/>
    <n v="19865"/>
    <m/>
    <n v="15937"/>
    <m/>
    <m/>
    <m/>
    <m/>
    <m/>
    <m/>
    <m/>
    <m/>
    <m/>
    <m/>
    <m/>
    <m/>
    <m/>
    <m/>
    <m/>
    <m/>
    <m/>
    <m/>
    <m/>
    <m/>
    <m/>
    <m/>
    <m/>
    <m/>
    <m/>
    <m/>
    <m/>
    <m/>
    <m/>
    <m/>
    <m/>
    <m/>
    <n v="-120006"/>
    <m/>
    <n v="10435"/>
    <m/>
    <n v="414168"/>
    <m/>
    <n v="5905819"/>
    <m/>
    <m/>
    <m/>
    <n v="386857"/>
    <m/>
    <m/>
    <m/>
    <m/>
    <m/>
    <m/>
    <m/>
    <m/>
    <m/>
    <m/>
    <m/>
    <m/>
    <m/>
    <m/>
    <m/>
    <m/>
    <m/>
    <n v="971944"/>
    <m/>
    <n v="7270911"/>
    <n v="1586358"/>
    <n v="7701502"/>
    <n v="674801"/>
    <n v="6839242"/>
    <m/>
    <m/>
    <m/>
    <m/>
    <m/>
    <m/>
    <m/>
    <m/>
    <n v="25143"/>
    <n v="61327"/>
    <n v="235589"/>
    <m/>
    <n v="218400"/>
    <n v="52264"/>
    <n v="67466"/>
    <n v="19897"/>
    <m/>
    <n v="18623"/>
    <n v="482453"/>
    <n v="465468"/>
    <n v="162997"/>
    <n v="1066583"/>
    <n v="107032"/>
    <n v="240709"/>
    <n v="85010"/>
    <n v="3382377"/>
    <n v="39451"/>
    <n v="1058561"/>
    <n v="121160"/>
    <n v="98977"/>
    <m/>
    <m/>
    <n v="1710042"/>
    <n v="4590881"/>
    <m/>
    <n v="33684"/>
    <m/>
    <n v="1983422"/>
    <n v="140001"/>
    <n v="6747988"/>
    <n v="5530469"/>
    <m/>
    <n v="2290000"/>
    <n v="-1072481"/>
    <n v="6747988"/>
    <m/>
    <n v="1631000"/>
    <n v="881260"/>
    <n v="2290000"/>
    <n v="0"/>
    <m/>
    <n v="99017"/>
    <n v="1261652"/>
    <n v="1360669"/>
    <n v="-1326985"/>
    <m/>
    <m/>
    <m/>
    <n v="2290000"/>
    <m/>
    <s v="0.09"/>
    <n v="497742.20999999996"/>
    <n v="1374"/>
    <n v="0"/>
    <n v="5651"/>
    <n v="41213"/>
    <n v="120520"/>
    <n v="0"/>
    <n v="0"/>
    <n v="7456"/>
    <m/>
    <n v="4068"/>
    <n v="20230"/>
    <n v="4373"/>
    <n v="28568"/>
    <n v="3604"/>
    <n v="10877"/>
    <n v="1691"/>
    <n v="15427"/>
    <n v="265052"/>
    <n v="0"/>
    <n v="292"/>
    <n v="0"/>
    <n v="0"/>
    <n v="0"/>
    <n v="0"/>
    <n v="292"/>
    <n v="98287"/>
    <n v="0"/>
    <n v="348649"/>
    <n v="1709925"/>
    <n v="2850640"/>
    <n v="0"/>
    <n v="0"/>
    <n v="398536"/>
    <m/>
    <n v="110388"/>
    <n v="343745"/>
    <n v="67195"/>
    <n v="511019"/>
    <n v="86865"/>
    <n v="192276"/>
    <n v="70605"/>
    <n v="482781"/>
    <n v="7270911"/>
    <n v="0"/>
    <n v="16060"/>
    <n v="0"/>
    <n v="0"/>
    <n v="0"/>
    <n v="0"/>
    <n v="16060"/>
    <m/>
    <x v="0"/>
    <x v="0"/>
    <m/>
    <m/>
    <m/>
    <m/>
    <x v="0"/>
    <x v="0"/>
    <m/>
    <m/>
    <m/>
    <n v="170"/>
    <n v="295"/>
    <n v="94"/>
    <n v="113"/>
    <n v="207"/>
    <n v="55"/>
    <n v="75"/>
    <n v="128"/>
    <n v="39"/>
    <n v="1"/>
    <n v="0"/>
    <n v="0"/>
    <n v="0"/>
    <n v="0"/>
    <n v="1"/>
    <n v="1"/>
    <n v="0"/>
    <n v="0"/>
    <n v="0"/>
    <n v="0"/>
    <n v="0"/>
    <n v="0"/>
    <n v="0"/>
    <n v="0"/>
    <n v="1"/>
    <n v="0"/>
    <n v="0"/>
    <n v="0"/>
    <n v="0"/>
  </r>
  <r>
    <n v="206190504"/>
    <x v="365"/>
    <d v="2024-01-01T00:00:00"/>
    <d v="2024-12-31T00:00:00"/>
    <n v="366"/>
    <s v="In Process"/>
    <x v="0"/>
    <x v="17"/>
    <x v="2"/>
    <x v="0"/>
    <s v="11 - Los Angeles"/>
    <x v="38"/>
    <s v="310-631-6122"/>
    <s v="3333 EAST IMPERIAL HIGHWAY"/>
    <s v="LYNWOOD"/>
    <s v="90262"/>
    <s v="1487740452"/>
    <s v="BAILEY, BRANDY"/>
    <s v="Yes"/>
    <m/>
    <n v="59"/>
    <n v="59"/>
    <x v="1"/>
    <n v="21594"/>
    <n v="20999"/>
    <n v="97.24"/>
    <n v="15"/>
    <n v="10"/>
    <m/>
    <m/>
    <n v="466"/>
    <n v="20480"/>
    <m/>
    <m/>
    <m/>
    <n v="53"/>
    <x v="5"/>
    <m/>
    <m/>
    <m/>
    <n v="20999"/>
    <m/>
    <m/>
    <m/>
    <m/>
    <m/>
    <n v="7349650"/>
    <m/>
    <n v="-396511"/>
    <n v="2982"/>
    <n v="7749143"/>
    <n v="6295208"/>
    <n v="1453935"/>
    <n v="-461126"/>
    <m/>
    <m/>
    <n v="992809"/>
    <m/>
    <m/>
    <n v="163100"/>
    <n v="7168000"/>
    <m/>
    <m/>
    <m/>
    <n v="18550"/>
    <m/>
    <m/>
    <m/>
    <n v="7349650"/>
    <m/>
    <m/>
    <m/>
    <m/>
    <m/>
    <m/>
    <m/>
    <m/>
    <m/>
    <m/>
    <m/>
    <m/>
    <m/>
    <m/>
    <m/>
    <m/>
    <m/>
    <m/>
    <m/>
    <m/>
    <m/>
    <n v="0"/>
    <n v="0"/>
    <n v="0"/>
    <n v="0"/>
    <n v="0"/>
    <n v="0"/>
    <n v="0"/>
    <n v="0"/>
    <m/>
    <n v="0"/>
    <m/>
    <m/>
    <m/>
    <m/>
    <m/>
    <m/>
    <m/>
    <m/>
    <m/>
    <m/>
    <m/>
    <m/>
    <m/>
    <m/>
    <m/>
    <m/>
    <m/>
    <m/>
    <m/>
    <m/>
    <m/>
    <m/>
    <m/>
    <m/>
    <m/>
    <m/>
    <m/>
    <m/>
    <m/>
    <m/>
    <m/>
    <m/>
    <m/>
    <m/>
    <m/>
    <m/>
    <n v="-435711"/>
    <m/>
    <n v="39200"/>
    <m/>
    <m/>
    <m/>
    <m/>
    <m/>
    <m/>
    <m/>
    <m/>
    <m/>
    <m/>
    <m/>
    <m/>
    <m/>
    <m/>
    <m/>
    <m/>
    <m/>
    <m/>
    <m/>
    <m/>
    <m/>
    <m/>
    <m/>
    <n v="3140762"/>
    <n v="836193"/>
    <n v="2318253"/>
    <n v="143570"/>
    <m/>
    <m/>
    <m/>
    <n v="2702328"/>
    <m/>
    <m/>
    <m/>
    <m/>
    <m/>
    <m/>
    <m/>
    <m/>
    <m/>
    <m/>
    <m/>
    <m/>
    <m/>
    <m/>
    <n v="5938"/>
    <n v="305736"/>
    <n v="184825"/>
    <n v="87584"/>
    <n v="556829"/>
    <n v="165925"/>
    <n v="132155"/>
    <n v="14237"/>
    <n v="1494832"/>
    <n v="792"/>
    <n v="512993"/>
    <n v="55566"/>
    <n v="24302"/>
    <m/>
    <n v="1265"/>
    <n v="49901"/>
    <n v="1111728"/>
    <m/>
    <n v="16808"/>
    <m/>
    <n v="16300"/>
    <m/>
    <n v="1144836"/>
    <n v="1527160"/>
    <m/>
    <m/>
    <n v="-382324"/>
    <n v="1144836"/>
    <m/>
    <m/>
    <m/>
    <m/>
    <n v="0"/>
    <m/>
    <n v="17600"/>
    <n v="16167"/>
    <n v="33767"/>
    <n v="-16959"/>
    <m/>
    <m/>
    <m/>
    <m/>
    <m/>
    <s v="-0.08"/>
    <n v="-122172.8"/>
    <n v="1859"/>
    <n v="0"/>
    <n v="650"/>
    <n v="14102"/>
    <n v="59901"/>
    <n v="0"/>
    <n v="0"/>
    <n v="1925"/>
    <m/>
    <n v="4647"/>
    <n v="5167"/>
    <n v="3834"/>
    <n v="13450"/>
    <n v="3661"/>
    <n v="2187"/>
    <n v="336"/>
    <n v="8487"/>
    <n v="120206"/>
    <n v="0"/>
    <n v="0"/>
    <n v="0"/>
    <n v="0"/>
    <n v="0"/>
    <n v="0"/>
    <n v="0"/>
    <n v="129571"/>
    <n v="0"/>
    <n v="29410"/>
    <n v="534277"/>
    <n v="1221796"/>
    <n v="0"/>
    <n v="0"/>
    <n v="80114"/>
    <m/>
    <n v="90992"/>
    <n v="115568"/>
    <n v="65153"/>
    <n v="271457"/>
    <n v="124310"/>
    <n v="103607"/>
    <n v="11760"/>
    <n v="362747"/>
    <n v="3140762"/>
    <n v="0"/>
    <n v="0"/>
    <n v="0"/>
    <n v="0"/>
    <n v="0"/>
    <n v="0"/>
    <n v="0"/>
    <m/>
    <x v="0"/>
    <x v="0"/>
    <m/>
    <m/>
    <m/>
    <m/>
    <x v="0"/>
    <x v="0"/>
    <m/>
    <m/>
    <m/>
    <n v="96"/>
    <n v="124"/>
    <n v="79"/>
    <n v="66"/>
    <n v="79"/>
    <n v="56"/>
    <n v="46"/>
    <n v="57"/>
    <n v="39"/>
    <n v="1"/>
    <n v="0"/>
    <n v="0"/>
    <n v="1"/>
    <n v="0"/>
    <n v="0"/>
    <n v="0"/>
    <n v="0"/>
    <n v="0"/>
    <n v="1"/>
    <n v="0"/>
    <n v="0"/>
    <n v="0"/>
    <n v="0"/>
    <n v="0"/>
    <n v="0"/>
    <n v="1"/>
    <n v="0"/>
    <n v="0"/>
    <n v="0"/>
  </r>
  <r>
    <n v="206190505"/>
    <x v="366"/>
    <d v="2024-02-01T00:00:00"/>
    <d v="2024-12-31T00:00:00"/>
    <n v="335"/>
    <s v="In Process"/>
    <x v="0"/>
    <x v="17"/>
    <x v="0"/>
    <x v="0"/>
    <s v="11 - Los Angeles"/>
    <x v="40"/>
    <s v="626-796-1103"/>
    <s v="150 BELLEFONTAINE ST"/>
    <s v="PASADENA"/>
    <s v="91105"/>
    <s v="1750633350"/>
    <s v="CHRISTOPHER B EHMAN"/>
    <s v="Yes"/>
    <m/>
    <n v="130"/>
    <n v="130"/>
    <x v="0"/>
    <n v="43550"/>
    <n v="39312"/>
    <n v="195.1"/>
    <n v="279"/>
    <n v="292"/>
    <n v="6366"/>
    <m/>
    <n v="937"/>
    <n v="26996"/>
    <m/>
    <n v="2172"/>
    <n v="1901"/>
    <n v="940"/>
    <x v="0"/>
    <n v="39312"/>
    <m/>
    <m/>
    <m/>
    <m/>
    <m/>
    <m/>
    <m/>
    <m/>
    <n v="15684603"/>
    <n v="3661420"/>
    <n v="2265558"/>
    <n v="5600"/>
    <n v="17086065"/>
    <n v="17411138"/>
    <n v="-325073"/>
    <n v="2"/>
    <n v="12590"/>
    <m/>
    <n v="-337661"/>
    <n v="2539891"/>
    <m/>
    <n v="373842"/>
    <n v="10770796"/>
    <m/>
    <n v="866579"/>
    <n v="758456"/>
    <n v="375039"/>
    <n v="15684603"/>
    <m/>
    <m/>
    <m/>
    <m/>
    <m/>
    <m/>
    <m/>
    <m/>
    <n v="592913"/>
    <m/>
    <m/>
    <m/>
    <n v="87269"/>
    <m/>
    <n v="2514339"/>
    <m/>
    <m/>
    <m/>
    <n v="202295"/>
    <m/>
    <n v="177054"/>
    <m/>
    <n v="87550"/>
    <m/>
    <n v="195172"/>
    <n v="18803"/>
    <n v="900375"/>
    <n v="607300"/>
    <n v="960967"/>
    <n v="271632"/>
    <n v="476418"/>
    <n v="143139"/>
    <m/>
    <n v="87614"/>
    <m/>
    <m/>
    <m/>
    <m/>
    <m/>
    <m/>
    <m/>
    <m/>
    <m/>
    <m/>
    <m/>
    <m/>
    <m/>
    <m/>
    <m/>
    <m/>
    <m/>
    <m/>
    <m/>
    <m/>
    <m/>
    <m/>
    <m/>
    <m/>
    <m/>
    <m/>
    <m/>
    <m/>
    <m/>
    <m/>
    <m/>
    <m/>
    <n v="-10120297"/>
    <m/>
    <m/>
    <m/>
    <n v="373441"/>
    <m/>
    <n v="10770796"/>
    <m/>
    <m/>
    <m/>
    <n v="866579"/>
    <m/>
    <n v="375039"/>
    <m/>
    <m/>
    <m/>
    <m/>
    <m/>
    <m/>
    <m/>
    <m/>
    <m/>
    <m/>
    <m/>
    <m/>
    <m/>
    <m/>
    <m/>
    <m/>
    <m/>
    <n v="8345826"/>
    <n v="1932364"/>
    <n v="7132948"/>
    <n v="201112"/>
    <n v="7264256"/>
    <m/>
    <m/>
    <m/>
    <m/>
    <m/>
    <m/>
    <m/>
    <m/>
    <n v="29679"/>
    <n v="21096"/>
    <n v="435203"/>
    <n v="9250"/>
    <n v="329998"/>
    <n v="136722"/>
    <n v="277776"/>
    <n v="75543"/>
    <m/>
    <n v="38864"/>
    <n v="490582"/>
    <n v="279464"/>
    <n v="159571"/>
    <n v="1022347"/>
    <n v="166840"/>
    <n v="240068"/>
    <n v="261422"/>
    <n v="3588988"/>
    <n v="330046"/>
    <n v="1962383"/>
    <n v="78705"/>
    <n v="37584"/>
    <m/>
    <m/>
    <n v="174751"/>
    <n v="3201447"/>
    <m/>
    <m/>
    <m/>
    <n v="876018"/>
    <m/>
    <n v="4077465"/>
    <n v="1542662"/>
    <m/>
    <n v="2872465"/>
    <n v="-337662"/>
    <n v="4077465"/>
    <m/>
    <m/>
    <m/>
    <n v="2213205"/>
    <n v="0"/>
    <m/>
    <m/>
    <m/>
    <n v="0"/>
    <n v="0"/>
    <m/>
    <m/>
    <m/>
    <n v="2872465"/>
    <m/>
    <s v="0.00"/>
    <n v="0"/>
    <n v="1771"/>
    <n v="0"/>
    <n v="13652"/>
    <n v="37915"/>
    <n v="92820"/>
    <n v="0"/>
    <n v="0"/>
    <n v="4118"/>
    <n v="12894"/>
    <n v="6792"/>
    <n v="9565"/>
    <n v="5611"/>
    <n v="18605"/>
    <n v="5328"/>
    <n v="7526"/>
    <n v="5076"/>
    <n v="17979"/>
    <n v="239652"/>
    <n v="0"/>
    <n v="0"/>
    <n v="0"/>
    <n v="0"/>
    <n v="0"/>
    <n v="0"/>
    <n v="0"/>
    <n v="217436"/>
    <n v="0"/>
    <n v="824055"/>
    <n v="1563371"/>
    <n v="2578974"/>
    <n v="0"/>
    <n v="0"/>
    <n v="299462"/>
    <n v="734512"/>
    <n v="181914"/>
    <n v="185862"/>
    <n v="99528"/>
    <n v="441981"/>
    <n v="133118"/>
    <n v="185773"/>
    <n v="215719"/>
    <n v="682475"/>
    <n v="8344180"/>
    <n v="0"/>
    <n v="0"/>
    <n v="0"/>
    <n v="0"/>
    <n v="0"/>
    <n v="0"/>
    <n v="0"/>
    <m/>
    <x v="0"/>
    <x v="0"/>
    <m/>
    <m/>
    <n v="12894"/>
    <m/>
    <x v="0"/>
    <x v="0"/>
    <m/>
    <m/>
    <n v="734512"/>
    <n v="197"/>
    <n v="270"/>
    <n v="143"/>
    <n v="140"/>
    <n v="189"/>
    <n v="103"/>
    <n v="77"/>
    <n v="105"/>
    <n v="56"/>
    <n v="1"/>
    <n v="0"/>
    <n v="0"/>
    <n v="0"/>
    <n v="0"/>
    <n v="1"/>
    <n v="1"/>
    <n v="0"/>
    <n v="0"/>
    <n v="0"/>
    <n v="0"/>
    <n v="0"/>
    <n v="0"/>
    <n v="0"/>
    <n v="0"/>
    <n v="1"/>
    <n v="0"/>
    <n v="0"/>
    <n v="0"/>
    <n v="0"/>
  </r>
  <r>
    <n v="206190506"/>
    <x v="367"/>
    <d v="2024-01-01T00:00:00"/>
    <d v="2024-12-31T00:00:00"/>
    <n v="366"/>
    <s v="In Process"/>
    <x v="0"/>
    <x v="17"/>
    <x v="0"/>
    <x v="0"/>
    <s v="11 - Los Angeles"/>
    <x v="27"/>
    <s v="562-494-3311"/>
    <s v="3801 EAST ANAHEIM STREET"/>
    <s v="LONG BEACH"/>
    <s v="90804"/>
    <s v="1366438129"/>
    <s v="DERECK CRETZ"/>
    <s v="No"/>
    <m/>
    <n v="99"/>
    <n v="99"/>
    <x v="2"/>
    <n v="36234"/>
    <n v="33846"/>
    <n v="215.02"/>
    <n v="199"/>
    <n v="290"/>
    <n v="10175"/>
    <n v="104"/>
    <n v="1786"/>
    <n v="16134"/>
    <m/>
    <m/>
    <n v="3"/>
    <n v="5644"/>
    <x v="0"/>
    <n v="33846"/>
    <m/>
    <m/>
    <m/>
    <m/>
    <m/>
    <m/>
    <m/>
    <m/>
    <n v="11846100"/>
    <n v="3551295"/>
    <n v="-4625670"/>
    <n v="4701"/>
    <n v="20027766"/>
    <n v="15231345"/>
    <n v="4796421"/>
    <n v="-1628625"/>
    <m/>
    <m/>
    <n v="3167796"/>
    <n v="3561250"/>
    <n v="36400"/>
    <n v="625100"/>
    <n v="5646900"/>
    <m/>
    <m/>
    <n v="1050"/>
    <n v="1975400"/>
    <n v="11846100"/>
    <m/>
    <m/>
    <m/>
    <m/>
    <m/>
    <m/>
    <m/>
    <m/>
    <n v="2800409"/>
    <m/>
    <n v="748914"/>
    <m/>
    <m/>
    <m/>
    <n v="859"/>
    <m/>
    <m/>
    <m/>
    <m/>
    <m/>
    <n v="1113"/>
    <m/>
    <m/>
    <m/>
    <n v="2980"/>
    <n v="0"/>
    <n v="1076934"/>
    <n v="0"/>
    <n v="1134484"/>
    <n v="182701"/>
    <n v="990023"/>
    <n v="83868"/>
    <m/>
    <n v="80305"/>
    <m/>
    <m/>
    <m/>
    <m/>
    <m/>
    <m/>
    <m/>
    <m/>
    <m/>
    <m/>
    <m/>
    <m/>
    <m/>
    <m/>
    <m/>
    <m/>
    <m/>
    <m/>
    <m/>
    <m/>
    <m/>
    <m/>
    <m/>
    <m/>
    <m/>
    <m/>
    <m/>
    <m/>
    <m/>
    <m/>
    <m/>
    <m/>
    <n v="-3168930"/>
    <m/>
    <n v="695158"/>
    <m/>
    <n v="-162291"/>
    <m/>
    <n v="108352"/>
    <m/>
    <m/>
    <m/>
    <m/>
    <m/>
    <n v="-2097959"/>
    <m/>
    <m/>
    <m/>
    <m/>
    <m/>
    <m/>
    <m/>
    <m/>
    <m/>
    <m/>
    <m/>
    <m/>
    <m/>
    <m/>
    <m/>
    <m/>
    <m/>
    <n v="7095142"/>
    <n v="1307750"/>
    <n v="6828453"/>
    <n v="229830"/>
    <n v="5672757"/>
    <m/>
    <m/>
    <m/>
    <m/>
    <m/>
    <m/>
    <m/>
    <m/>
    <n v="65428"/>
    <m/>
    <n v="457570"/>
    <m/>
    <n v="351946"/>
    <n v="254591"/>
    <n v="683102"/>
    <n v="65061"/>
    <m/>
    <n v="39969"/>
    <n v="328276"/>
    <n v="310205"/>
    <n v="234890"/>
    <n v="1062343"/>
    <n v="86746"/>
    <n v="354290"/>
    <n v="198115"/>
    <n v="3789061"/>
    <m/>
    <n v="842593"/>
    <n v="47411"/>
    <n v="47830"/>
    <m/>
    <n v="12963"/>
    <n v="326198"/>
    <n v="6634216"/>
    <m/>
    <m/>
    <m/>
    <n v="100000"/>
    <m/>
    <n v="6734216"/>
    <n v="1857491"/>
    <m/>
    <m/>
    <n v="4876725"/>
    <n v="6734216"/>
    <m/>
    <m/>
    <m/>
    <m/>
    <n v="0"/>
    <m/>
    <n v="528800"/>
    <n v="471200"/>
    <n v="1000000"/>
    <n v="-1000000"/>
    <m/>
    <m/>
    <m/>
    <m/>
    <m/>
    <s v="-0.31"/>
    <n v="-575822.21"/>
    <n v="3409"/>
    <n v="0"/>
    <n v="7974"/>
    <n v="35742"/>
    <n v="84343"/>
    <n v="0"/>
    <n v="0"/>
    <n v="5452"/>
    <m/>
    <n v="1904"/>
    <n v="12136"/>
    <n v="2178"/>
    <n v="23120"/>
    <n v="1928"/>
    <n v="15330"/>
    <n v="2531"/>
    <n v="28209"/>
    <n v="224256"/>
    <n v="0"/>
    <n v="0"/>
    <n v="0"/>
    <n v="0"/>
    <n v="0"/>
    <n v="0"/>
    <n v="0"/>
    <n v="284034"/>
    <n v="0"/>
    <n v="459604"/>
    <n v="1491573"/>
    <n v="2103423"/>
    <n v="0"/>
    <n v="0"/>
    <n v="278090"/>
    <m/>
    <n v="62758"/>
    <n v="211509"/>
    <n v="39326"/>
    <n v="480045"/>
    <n v="63550"/>
    <n v="299781"/>
    <n v="172349"/>
    <n v="1149100"/>
    <n v="7095142"/>
    <n v="0"/>
    <n v="0"/>
    <n v="0"/>
    <n v="0"/>
    <n v="0"/>
    <n v="0"/>
    <n v="0"/>
    <m/>
    <x v="0"/>
    <x v="0"/>
    <m/>
    <m/>
    <m/>
    <m/>
    <x v="0"/>
    <x v="0"/>
    <m/>
    <m/>
    <m/>
    <n v="156"/>
    <n v="315"/>
    <n v="90"/>
    <n v="110"/>
    <n v="257"/>
    <n v="52"/>
    <n v="63"/>
    <n v="142"/>
    <n v="34"/>
    <n v="1"/>
    <n v="0"/>
    <n v="0"/>
    <n v="0"/>
    <n v="1"/>
    <n v="0"/>
    <n v="1"/>
    <n v="0"/>
    <n v="0"/>
    <n v="0"/>
    <n v="0"/>
    <n v="0"/>
    <n v="0"/>
    <n v="0"/>
    <n v="0"/>
    <n v="1"/>
    <n v="0"/>
    <n v="0"/>
    <n v="0"/>
    <n v="0"/>
  </r>
  <r>
    <n v="206190507"/>
    <x v="368"/>
    <d v="2024-01-01T00:00:00"/>
    <d v="2024-12-31T00:00:00"/>
    <n v="366"/>
    <s v="In Process"/>
    <x v="0"/>
    <x v="17"/>
    <x v="0"/>
    <x v="0"/>
    <s v="11 - Los Angeles"/>
    <x v="28"/>
    <s v="626-444-2535"/>
    <s v="3825 DURFEE AVE"/>
    <s v="EL MONTE"/>
    <s v="91732"/>
    <s v="1265804397"/>
    <s v="VERNON LEONARDO AGUIRRE"/>
    <s v="Yes"/>
    <m/>
    <n v="139"/>
    <n v="139"/>
    <x v="0"/>
    <n v="50874"/>
    <n v="45169"/>
    <n v="204.38"/>
    <n v="204"/>
    <n v="202"/>
    <n v="3399"/>
    <m/>
    <n v="1150"/>
    <n v="37801"/>
    <m/>
    <n v="2456"/>
    <m/>
    <n v="363"/>
    <x v="1"/>
    <n v="38946"/>
    <m/>
    <m/>
    <m/>
    <n v="6223"/>
    <m/>
    <m/>
    <m/>
    <m/>
    <n v="16616050"/>
    <n v="6015537"/>
    <n v="5142510"/>
    <n v="90083"/>
    <n v="17579160"/>
    <n v="18902053"/>
    <n v="-1322893"/>
    <n v="-3"/>
    <m/>
    <m/>
    <n v="-1322896"/>
    <n v="1105350"/>
    <m/>
    <n v="472000"/>
    <n v="14082490"/>
    <m/>
    <n v="843680"/>
    <m/>
    <n v="112530"/>
    <n v="12073260"/>
    <m/>
    <m/>
    <m/>
    <n v="4542790"/>
    <m/>
    <m/>
    <m/>
    <m/>
    <n v="4313387"/>
    <m/>
    <m/>
    <m/>
    <n v="127529"/>
    <m/>
    <m/>
    <m/>
    <m/>
    <m/>
    <n v="1574621"/>
    <m/>
    <m/>
    <m/>
    <m/>
    <m/>
    <n v="101614"/>
    <n v="0"/>
    <n v="2261798"/>
    <n v="0"/>
    <n v="1916515"/>
    <n v="368888"/>
    <n v="1312549"/>
    <n v="38243"/>
    <m/>
    <n v="15930"/>
    <m/>
    <m/>
    <m/>
    <m/>
    <m/>
    <m/>
    <m/>
    <m/>
    <m/>
    <m/>
    <m/>
    <m/>
    <m/>
    <m/>
    <m/>
    <m/>
    <m/>
    <m/>
    <m/>
    <m/>
    <m/>
    <m/>
    <m/>
    <m/>
    <m/>
    <m/>
    <m/>
    <m/>
    <m/>
    <m/>
    <m/>
    <m/>
    <n v="2136765"/>
    <m/>
    <m/>
    <m/>
    <n v="157591"/>
    <m/>
    <n v="1570482"/>
    <m/>
    <m/>
    <m/>
    <n v="1262452"/>
    <m/>
    <n v="15220"/>
    <m/>
    <m/>
    <m/>
    <m/>
    <m/>
    <m/>
    <m/>
    <m/>
    <m/>
    <m/>
    <m/>
    <m/>
    <m/>
    <m/>
    <m/>
    <m/>
    <m/>
    <n v="9041969"/>
    <n v="2362858"/>
    <n v="7497226"/>
    <n v="489684"/>
    <n v="7282012"/>
    <m/>
    <m/>
    <m/>
    <n v="2753355"/>
    <m/>
    <m/>
    <m/>
    <m/>
    <n v="8077"/>
    <m/>
    <n v="425436"/>
    <m/>
    <n v="347722"/>
    <n v="64473"/>
    <n v="117263"/>
    <n v="31305"/>
    <m/>
    <n v="31203"/>
    <n v="605571"/>
    <n v="377895"/>
    <n v="372235"/>
    <n v="1059485"/>
    <n v="192034"/>
    <n v="177669"/>
    <n v="183698"/>
    <n v="3835617"/>
    <m/>
    <n v="917400"/>
    <n v="83326"/>
    <n v="19477"/>
    <m/>
    <m/>
    <n v="16800"/>
    <n v="5115951"/>
    <m/>
    <n v="2771443"/>
    <n v="260830"/>
    <m/>
    <m/>
    <n v="8148224"/>
    <n v="2233624"/>
    <m/>
    <m/>
    <n v="5914600"/>
    <n v="8148224"/>
    <m/>
    <m/>
    <n v="9559"/>
    <m/>
    <n v="0"/>
    <m/>
    <n v="2805088"/>
    <n v="201461"/>
    <n v="3006549"/>
    <n v="-235106"/>
    <m/>
    <m/>
    <m/>
    <m/>
    <m/>
    <s v="1.17"/>
    <n v="2613340.0799999996"/>
    <n v="4144"/>
    <n v="0"/>
    <n v="18997"/>
    <n v="57283"/>
    <n v="108656"/>
    <n v="12313"/>
    <n v="0"/>
    <n v="6322"/>
    <m/>
    <n v="4276"/>
    <n v="13375"/>
    <n v="14278"/>
    <n v="24577"/>
    <n v="6554"/>
    <n v="6526"/>
    <n v="3556"/>
    <n v="20195"/>
    <n v="301052"/>
    <n v="0"/>
    <n v="1476"/>
    <n v="3235"/>
    <n v="10822"/>
    <n v="0"/>
    <n v="0"/>
    <n v="15533"/>
    <n v="310107"/>
    <n v="0"/>
    <n v="1127122"/>
    <n v="2211869"/>
    <n v="2515386"/>
    <n v="427808"/>
    <n v="0"/>
    <n v="267240"/>
    <m/>
    <n v="118205"/>
    <n v="243185"/>
    <n v="242754"/>
    <n v="491617"/>
    <n v="152248"/>
    <n v="136076"/>
    <n v="140012"/>
    <n v="658340"/>
    <n v="9041969"/>
    <n v="0"/>
    <n v="162169"/>
    <n v="222950"/>
    <n v="435897"/>
    <n v="0"/>
    <n v="0"/>
    <n v="821016"/>
    <m/>
    <x v="0"/>
    <x v="0"/>
    <m/>
    <m/>
    <m/>
    <m/>
    <x v="0"/>
    <x v="0"/>
    <m/>
    <m/>
    <m/>
    <n v="190"/>
    <n v="344"/>
    <n v="125"/>
    <n v="117"/>
    <n v="223"/>
    <n v="76"/>
    <n v="68"/>
    <n v="137"/>
    <n v="42"/>
    <n v="1"/>
    <n v="0"/>
    <n v="0"/>
    <n v="0"/>
    <n v="0"/>
    <n v="1"/>
    <n v="1"/>
    <n v="0"/>
    <n v="0"/>
    <n v="0"/>
    <n v="1"/>
    <n v="0"/>
    <n v="0"/>
    <n v="0"/>
    <n v="0"/>
    <n v="1"/>
    <n v="0"/>
    <n v="0"/>
    <n v="0"/>
    <n v="0"/>
  </r>
  <r>
    <n v="206190508"/>
    <x v="369"/>
    <d v="2023-08-01T00:00:00"/>
    <d v="2024-07-31T00:00:00"/>
    <n v="366"/>
    <s v="In Process"/>
    <x v="0"/>
    <x v="17"/>
    <x v="0"/>
    <x v="1"/>
    <s v="11 - Los Angeles"/>
    <x v="34"/>
    <s v="310-838-2778"/>
    <s v="10664 ST. JAMES DRIVE"/>
    <s v="CULVER CITY"/>
    <s v="90230"/>
    <s v="1932193984"/>
    <s v="SISTER VERONICA MALDONALDO"/>
    <s v="Yes"/>
    <s v="MOUNT CARMEL HEALTH MINISTRIES, INC."/>
    <n v="57"/>
    <n v="57"/>
    <x v="1"/>
    <n v="20862"/>
    <n v="16347"/>
    <n v="78.36"/>
    <n v="76"/>
    <n v="71"/>
    <n v="2547"/>
    <n v="202"/>
    <n v="800"/>
    <n v="5697"/>
    <m/>
    <m/>
    <n v="7101"/>
    <m/>
    <x v="0"/>
    <n v="16347"/>
    <m/>
    <m/>
    <m/>
    <m/>
    <m/>
    <m/>
    <m/>
    <m/>
    <n v="6277911"/>
    <n v="1272818"/>
    <n v="252611"/>
    <n v="81913"/>
    <n v="7380031"/>
    <n v="8529580"/>
    <n v="-1149549"/>
    <n v="2313142"/>
    <m/>
    <m/>
    <n v="1163593"/>
    <n v="924712"/>
    <n v="136404"/>
    <n v="332735"/>
    <n v="2035947"/>
    <m/>
    <m/>
    <n v="2848113"/>
    <m/>
    <n v="6277911"/>
    <m/>
    <m/>
    <m/>
    <m/>
    <m/>
    <m/>
    <m/>
    <m/>
    <n v="1181269"/>
    <m/>
    <n v="376"/>
    <m/>
    <n v="4742"/>
    <m/>
    <n v="34371"/>
    <m/>
    <m/>
    <m/>
    <m/>
    <m/>
    <n v="52060"/>
    <m/>
    <m/>
    <m/>
    <n v="42247"/>
    <n v="0"/>
    <n v="535652"/>
    <n v="0"/>
    <n v="401535"/>
    <n v="67672"/>
    <n v="145776"/>
    <n v="53581"/>
    <m/>
    <n v="26355"/>
    <m/>
    <m/>
    <m/>
    <m/>
    <m/>
    <m/>
    <m/>
    <m/>
    <m/>
    <m/>
    <m/>
    <m/>
    <m/>
    <m/>
    <m/>
    <m/>
    <m/>
    <m/>
    <m/>
    <m/>
    <m/>
    <m/>
    <m/>
    <m/>
    <m/>
    <m/>
    <m/>
    <m/>
    <n v="375"/>
    <m/>
    <m/>
    <m/>
    <n v="78691"/>
    <m/>
    <n v="7662"/>
    <m/>
    <n v="37667"/>
    <m/>
    <n v="128216"/>
    <m/>
    <m/>
    <m/>
    <m/>
    <m/>
    <m/>
    <m/>
    <m/>
    <m/>
    <m/>
    <m/>
    <m/>
    <m/>
    <m/>
    <m/>
    <m/>
    <m/>
    <m/>
    <m/>
    <m/>
    <m/>
    <m/>
    <m/>
    <n v="3498406"/>
    <n v="832293"/>
    <n v="4198881"/>
    <n v="95179"/>
    <n v="3140298"/>
    <m/>
    <m/>
    <m/>
    <m/>
    <m/>
    <m/>
    <m/>
    <m/>
    <m/>
    <n v="9032"/>
    <n v="149546"/>
    <m/>
    <n v="221866"/>
    <n v="36446"/>
    <n v="78297"/>
    <n v="33796"/>
    <m/>
    <n v="18621"/>
    <n v="556772"/>
    <n v="218567"/>
    <n v="221968"/>
    <n v="765976"/>
    <n v="66973"/>
    <n v="219761"/>
    <n v="115852"/>
    <n v="2088846"/>
    <n v="544025"/>
    <m/>
    <n v="11158"/>
    <n v="31780"/>
    <m/>
    <m/>
    <m/>
    <n v="9307167"/>
    <m/>
    <n v="5293549"/>
    <n v="298266"/>
    <n v="18728"/>
    <m/>
    <n v="14917710"/>
    <n v="622503"/>
    <n v="3188"/>
    <m/>
    <n v="14292019"/>
    <n v="14917710"/>
    <m/>
    <n v="18728"/>
    <n v="23715"/>
    <m/>
    <n v="757289"/>
    <n v="10819747"/>
    <m/>
    <n v="1906008"/>
    <n v="13483044"/>
    <n v="-8189495"/>
    <m/>
    <m/>
    <m/>
    <m/>
    <m/>
    <s v="11.82"/>
    <n v="7357985.46"/>
    <n v="972"/>
    <n v="0"/>
    <n v="8339"/>
    <n v="22158"/>
    <n v="46536"/>
    <n v="0"/>
    <n v="0"/>
    <n v="4542"/>
    <m/>
    <n v="4029"/>
    <m/>
    <m/>
    <n v="18890"/>
    <n v="1842"/>
    <n v="8701"/>
    <n v="1833"/>
    <n v="8388"/>
    <n v="126230"/>
    <n v="0"/>
    <n v="0"/>
    <n v="1538"/>
    <n v="2398"/>
    <n v="0"/>
    <n v="0"/>
    <n v="3936"/>
    <n v="74250"/>
    <n v="0"/>
    <n v="375019"/>
    <n v="698175"/>
    <n v="1067044"/>
    <n v="0"/>
    <n v="0"/>
    <n v="128346"/>
    <m/>
    <n v="123985"/>
    <m/>
    <m/>
    <n v="405989"/>
    <n v="47431"/>
    <n v="171487"/>
    <n v="79378"/>
    <n v="327302"/>
    <n v="3498406"/>
    <n v="0"/>
    <n v="0"/>
    <n v="46148"/>
    <n v="47969"/>
    <n v="0"/>
    <n v="0"/>
    <n v="94117"/>
    <m/>
    <x v="0"/>
    <x v="0"/>
    <m/>
    <m/>
    <m/>
    <m/>
    <x v="0"/>
    <x v="0"/>
    <m/>
    <m/>
    <m/>
    <n v="75"/>
    <n v="102"/>
    <n v="70"/>
    <n v="51"/>
    <n v="73"/>
    <n v="49"/>
    <n v="35"/>
    <n v="47"/>
    <n v="32"/>
    <n v="0"/>
    <n v="1"/>
    <n v="0"/>
    <n v="1"/>
    <n v="0"/>
    <n v="0"/>
    <n v="1"/>
    <n v="0"/>
    <n v="0"/>
    <n v="0"/>
    <n v="0"/>
    <n v="0"/>
    <n v="0"/>
    <n v="0"/>
    <n v="0"/>
    <n v="1"/>
    <n v="0"/>
    <n v="0"/>
    <n v="0"/>
    <n v="0"/>
  </r>
  <r>
    <n v="206190509"/>
    <x v="370"/>
    <d v="2023-10-01T00:00:00"/>
    <d v="2024-01-31T00:00:00"/>
    <n v="123"/>
    <s v="In Process"/>
    <x v="1"/>
    <x v="17"/>
    <x v="1"/>
    <x v="1"/>
    <s v="11 - Los Angeles"/>
    <x v="33"/>
    <s v="661-943-3212"/>
    <s v="6705 COLUMBIA WAY"/>
    <s v="LANCASTER"/>
    <s v="93536-0000"/>
    <s v="ZZT06286G"/>
    <s v="ROSE MARIE NARCISSE"/>
    <s v="Yes"/>
    <s v="RETIREMENT HOUSING FOUNDATION"/>
    <n v="48"/>
    <n v="48"/>
    <x v="1"/>
    <n v="5904"/>
    <n v="1940"/>
    <n v="32.86"/>
    <m/>
    <n v="19"/>
    <m/>
    <m/>
    <n v="156"/>
    <n v="1273"/>
    <m/>
    <m/>
    <n v="157"/>
    <n v="354"/>
    <x v="0"/>
    <n v="1940"/>
    <m/>
    <m/>
    <m/>
    <m/>
    <m/>
    <m/>
    <m/>
    <m/>
    <n v="511631"/>
    <n v="35646"/>
    <n v="52868"/>
    <m/>
    <n v="494409"/>
    <n v="1081800"/>
    <n v="-587391"/>
    <n v="803959"/>
    <m/>
    <m/>
    <n v="216568"/>
    <m/>
    <m/>
    <n v="37248"/>
    <n v="330980"/>
    <m/>
    <m/>
    <n v="41325"/>
    <n v="102078"/>
    <n v="511631"/>
    <m/>
    <m/>
    <m/>
    <m/>
    <m/>
    <m/>
    <m/>
    <m/>
    <m/>
    <m/>
    <m/>
    <m/>
    <n v="35100"/>
    <m/>
    <m/>
    <m/>
    <m/>
    <m/>
    <m/>
    <m/>
    <n v="189"/>
    <m/>
    <n v="357"/>
    <m/>
    <n v="10201"/>
    <n v="0"/>
    <n v="19044"/>
    <n v="256"/>
    <n v="699"/>
    <n v="0"/>
    <n v="1388"/>
    <n v="2294"/>
    <m/>
    <n v="1764"/>
    <m/>
    <m/>
    <m/>
    <m/>
    <m/>
    <m/>
    <m/>
    <m/>
    <m/>
    <m/>
    <m/>
    <m/>
    <m/>
    <m/>
    <m/>
    <m/>
    <m/>
    <m/>
    <m/>
    <m/>
    <m/>
    <m/>
    <m/>
    <m/>
    <m/>
    <m/>
    <m/>
    <m/>
    <m/>
    <m/>
    <m/>
    <m/>
    <m/>
    <m/>
    <m/>
    <m/>
    <n v="31861"/>
    <m/>
    <m/>
    <m/>
    <m/>
    <m/>
    <m/>
    <m/>
    <n v="21007"/>
    <m/>
    <m/>
    <m/>
    <m/>
    <m/>
    <m/>
    <m/>
    <m/>
    <m/>
    <m/>
    <m/>
    <m/>
    <m/>
    <m/>
    <m/>
    <m/>
    <m/>
    <n v="653270"/>
    <n v="274802"/>
    <n v="1678882"/>
    <n v="42467"/>
    <n v="378570"/>
    <m/>
    <m/>
    <m/>
    <m/>
    <m/>
    <m/>
    <m/>
    <m/>
    <n v="5693"/>
    <m/>
    <n v="10877"/>
    <n v="4595"/>
    <m/>
    <m/>
    <n v="2385"/>
    <n v="44"/>
    <m/>
    <n v="3301"/>
    <n v="21402"/>
    <n v="31410"/>
    <n v="8938"/>
    <n v="238913"/>
    <n v="7956"/>
    <n v="16201"/>
    <n v="25986"/>
    <n v="275612"/>
    <n v="1752"/>
    <n v="28"/>
    <n v="1619"/>
    <n v="940"/>
    <m/>
    <n v="32"/>
    <n v="45546"/>
    <n v="867649"/>
    <m/>
    <n v="3279109"/>
    <n v="212807"/>
    <n v="1974322"/>
    <m/>
    <n v="6333887"/>
    <n v="2651934"/>
    <n v="143356"/>
    <n v="7976903"/>
    <n v="-4438306"/>
    <n v="6333887"/>
    <m/>
    <m/>
    <n v="2206632"/>
    <n v="227402"/>
    <n v="239457"/>
    <n v="11049469"/>
    <m/>
    <n v="2049072"/>
    <n v="13337998"/>
    <n v="-10058889"/>
    <m/>
    <m/>
    <m/>
    <n v="7976903"/>
    <m/>
    <s v="0.13"/>
    <n v="344751.42"/>
    <n v="0"/>
    <n v="0"/>
    <n v="678"/>
    <n v="4342"/>
    <n v="7825"/>
    <n v="0"/>
    <n v="0"/>
    <n v="0"/>
    <m/>
    <n v="217"/>
    <n v="2"/>
    <m/>
    <m/>
    <n v="193"/>
    <n v="537"/>
    <n v="338"/>
    <n v="1173"/>
    <n v="15305"/>
    <n v="0"/>
    <n v="0"/>
    <n v="37"/>
    <n v="0"/>
    <n v="0"/>
    <n v="0"/>
    <n v="37"/>
    <n v="0"/>
    <n v="0"/>
    <n v="36711"/>
    <n v="105736"/>
    <n v="109859"/>
    <n v="0"/>
    <n v="0"/>
    <n v="0"/>
    <m/>
    <n v="4549"/>
    <n v="43"/>
    <m/>
    <m/>
    <n v="4659"/>
    <n v="9098"/>
    <n v="19531"/>
    <n v="50848"/>
    <n v="341034"/>
    <n v="0"/>
    <n v="0"/>
    <n v="3520"/>
    <n v="0"/>
    <n v="0"/>
    <n v="0"/>
    <n v="3520"/>
    <m/>
    <x v="0"/>
    <x v="0"/>
    <m/>
    <m/>
    <m/>
    <m/>
    <x v="0"/>
    <x v="0"/>
    <m/>
    <m/>
    <m/>
    <n v="38"/>
    <n v="51"/>
    <n v="29"/>
    <n v="27"/>
    <n v="30"/>
    <n v="23"/>
    <n v="16"/>
    <n v="17"/>
    <n v="13"/>
    <n v="0"/>
    <n v="1"/>
    <n v="0"/>
    <n v="1"/>
    <n v="0"/>
    <n v="0"/>
    <n v="1"/>
    <n v="0"/>
    <n v="0"/>
    <n v="0"/>
    <n v="0"/>
    <n v="0"/>
    <n v="0"/>
    <n v="0"/>
    <n v="0"/>
    <n v="0"/>
    <n v="0"/>
    <n v="1"/>
    <n v="0"/>
    <n v="0"/>
  </r>
  <r>
    <n v="206190510"/>
    <x v="371"/>
    <d v="2024-01-01T00:00:00"/>
    <d v="2024-12-31T00:00:00"/>
    <n v="366"/>
    <s v="In Process"/>
    <x v="0"/>
    <x v="17"/>
    <x v="0"/>
    <x v="0"/>
    <s v="11 - Los Angeles"/>
    <x v="38"/>
    <s v="323-560-0720"/>
    <s v="6025 PINE AVENUE"/>
    <s v="MAYWOOD"/>
    <s v="90270"/>
    <s v="1972744837"/>
    <s v="SHIMON ROSMAN"/>
    <s v="Yes"/>
    <m/>
    <n v="133"/>
    <n v="133"/>
    <x v="0"/>
    <n v="48678"/>
    <n v="43103"/>
    <n v="209.09"/>
    <n v="98"/>
    <n v="89"/>
    <n v="20111"/>
    <m/>
    <n v="1219"/>
    <n v="21745"/>
    <m/>
    <n v="26"/>
    <m/>
    <n v="2"/>
    <x v="0"/>
    <n v="43103"/>
    <m/>
    <m/>
    <m/>
    <m/>
    <m/>
    <m/>
    <m/>
    <m/>
    <n v="23083210"/>
    <n v="14225834"/>
    <n v="9845772"/>
    <m/>
    <n v="27463272"/>
    <n v="20940227"/>
    <n v="6523045"/>
    <n v="155720"/>
    <n v="11590"/>
    <m/>
    <n v="6667175"/>
    <n v="16088800"/>
    <m/>
    <n v="365790"/>
    <n v="6607190"/>
    <m/>
    <n v="20800"/>
    <m/>
    <n v="630"/>
    <n v="23083210"/>
    <m/>
    <m/>
    <m/>
    <m/>
    <m/>
    <m/>
    <m/>
    <m/>
    <n v="13984112"/>
    <m/>
    <m/>
    <m/>
    <n v="17863"/>
    <m/>
    <n v="182613"/>
    <m/>
    <m/>
    <m/>
    <n v="41233"/>
    <m/>
    <m/>
    <m/>
    <n v="13"/>
    <m/>
    <n v="241001"/>
    <n v="25255"/>
    <n v="4574576"/>
    <n v="0"/>
    <n v="4990129"/>
    <n v="1164735"/>
    <n v="2823233"/>
    <n v="327971"/>
    <m/>
    <n v="78934"/>
    <m/>
    <m/>
    <m/>
    <m/>
    <m/>
    <m/>
    <m/>
    <m/>
    <m/>
    <m/>
    <m/>
    <m/>
    <m/>
    <m/>
    <m/>
    <m/>
    <m/>
    <m/>
    <m/>
    <m/>
    <m/>
    <m/>
    <m/>
    <m/>
    <m/>
    <m/>
    <m/>
    <m/>
    <n v="12344"/>
    <m/>
    <m/>
    <m/>
    <n v="9751264"/>
    <m/>
    <m/>
    <m/>
    <n v="-21336"/>
    <m/>
    <n v="87017"/>
    <m/>
    <m/>
    <m/>
    <n v="17171"/>
    <m/>
    <n v="-688"/>
    <m/>
    <m/>
    <m/>
    <m/>
    <m/>
    <m/>
    <m/>
    <m/>
    <m/>
    <m/>
    <m/>
    <m/>
    <m/>
    <m/>
    <m/>
    <m/>
    <m/>
    <n v="10530623"/>
    <n v="2756813"/>
    <n v="7652791"/>
    <n v="548186"/>
    <n v="8263949"/>
    <m/>
    <m/>
    <m/>
    <m/>
    <m/>
    <m/>
    <m/>
    <m/>
    <m/>
    <n v="45979"/>
    <n v="766933"/>
    <m/>
    <n v="710238"/>
    <n v="201732"/>
    <n v="598021"/>
    <n v="108306"/>
    <m/>
    <n v="55853"/>
    <n v="801898"/>
    <n v="481002"/>
    <n v="194060"/>
    <n v="1117183"/>
    <n v="218432"/>
    <n v="503705"/>
    <n v="219886"/>
    <n v="4912839"/>
    <n v="134570"/>
    <n v="1188632"/>
    <n v="27171"/>
    <n v="34759"/>
    <m/>
    <n v="1797"/>
    <n v="353282"/>
    <n v="22552420"/>
    <m/>
    <n v="580729"/>
    <n v="461077"/>
    <n v="12622660"/>
    <m/>
    <n v="36216886"/>
    <n v="21366348"/>
    <m/>
    <m/>
    <n v="14850538"/>
    <n v="36216886"/>
    <n v="16361708"/>
    <m/>
    <n v="3246608"/>
    <m/>
    <n v="0"/>
    <m/>
    <n v="924100"/>
    <n v="1069170"/>
    <n v="1993270"/>
    <n v="-1412541"/>
    <m/>
    <m/>
    <m/>
    <m/>
    <m/>
    <s v="0.14"/>
    <n v="2991288.72"/>
    <n v="2076"/>
    <n v="0"/>
    <n v="26757"/>
    <n v="36288"/>
    <n v="87280"/>
    <n v="0"/>
    <n v="0"/>
    <n v="6155"/>
    <n v="28846"/>
    <n v="1962"/>
    <n v="17703"/>
    <n v="7042"/>
    <n v="26768"/>
    <n v="5979"/>
    <n v="18022"/>
    <n v="3917"/>
    <n v="24467"/>
    <n v="293262"/>
    <n v="0"/>
    <n v="0"/>
    <n v="0"/>
    <n v="10066"/>
    <n v="0"/>
    <n v="0"/>
    <n v="10066"/>
    <n v="328306"/>
    <n v="0"/>
    <n v="1472348"/>
    <n v="1545697"/>
    <n v="2132722"/>
    <n v="0"/>
    <n v="0"/>
    <n v="249079"/>
    <n v="1346838"/>
    <n v="100423"/>
    <n v="331639"/>
    <n v="130358"/>
    <n v="548513"/>
    <n v="173826"/>
    <n v="376320"/>
    <n v="169386"/>
    <n v="1625168"/>
    <n v="10530623"/>
    <n v="0"/>
    <n v="0"/>
    <n v="0"/>
    <n v="245961"/>
    <n v="0"/>
    <n v="0"/>
    <n v="245961"/>
    <m/>
    <x v="0"/>
    <x v="0"/>
    <m/>
    <m/>
    <n v="28846"/>
    <m/>
    <x v="0"/>
    <x v="0"/>
    <m/>
    <m/>
    <n v="1346838"/>
    <n v="210"/>
    <n v="248"/>
    <n v="186"/>
    <n v="114"/>
    <n v="136"/>
    <n v="103"/>
    <n v="71"/>
    <n v="87"/>
    <n v="63"/>
    <n v="1"/>
    <n v="0"/>
    <n v="0"/>
    <n v="0"/>
    <n v="0"/>
    <n v="1"/>
    <n v="1"/>
    <n v="0"/>
    <n v="0"/>
    <n v="0"/>
    <n v="0"/>
    <n v="0"/>
    <n v="0"/>
    <n v="0"/>
    <n v="0"/>
    <n v="1"/>
    <n v="0"/>
    <n v="0"/>
    <n v="0"/>
    <n v="0"/>
  </r>
  <r>
    <n v="206190514"/>
    <x v="372"/>
    <d v="2024-01-01T00:00:00"/>
    <d v="2024-12-31T00:00:00"/>
    <n v="366"/>
    <s v="In Process"/>
    <x v="0"/>
    <x v="17"/>
    <x v="0"/>
    <x v="0"/>
    <s v="11 - Los Angeles"/>
    <x v="34"/>
    <s v="310-391-8266"/>
    <s v="3951 EAST BLVD"/>
    <s v="LOS ANGELES, CA"/>
    <s v="90066"/>
    <s v="ZZT05727F"/>
    <s v="MARIELA PIZZATTI"/>
    <s v="Yes"/>
    <s v="MESHUGA OPERATIONS HOLDINGS LLC"/>
    <n v="77"/>
    <n v="77"/>
    <x v="2"/>
    <n v="28182"/>
    <n v="28174"/>
    <n v="99.97"/>
    <n v="27"/>
    <n v="22"/>
    <m/>
    <m/>
    <n v="28174"/>
    <m/>
    <m/>
    <m/>
    <m/>
    <m/>
    <x v="3"/>
    <m/>
    <m/>
    <n v="28174"/>
    <m/>
    <m/>
    <m/>
    <m/>
    <m/>
    <m/>
    <n v="9494638"/>
    <n v="490125"/>
    <n v="366262"/>
    <n v="34907"/>
    <n v="9653408"/>
    <n v="8346310"/>
    <n v="1307098"/>
    <n v="162571"/>
    <n v="800"/>
    <m/>
    <n v="1468869"/>
    <m/>
    <m/>
    <n v="9494638"/>
    <m/>
    <m/>
    <m/>
    <m/>
    <m/>
    <m/>
    <m/>
    <n v="9494638"/>
    <m/>
    <m/>
    <m/>
    <m/>
    <m/>
    <m/>
    <m/>
    <m/>
    <m/>
    <m/>
    <n v="490125"/>
    <m/>
    <m/>
    <m/>
    <m/>
    <m/>
    <m/>
    <m/>
    <m/>
    <m/>
    <m/>
    <m/>
    <n v="490125"/>
    <n v="0"/>
    <n v="0"/>
    <n v="0"/>
    <n v="0"/>
    <n v="0"/>
    <n v="0"/>
    <n v="0"/>
    <m/>
    <n v="0"/>
    <m/>
    <m/>
    <m/>
    <m/>
    <m/>
    <m/>
    <m/>
    <m/>
    <m/>
    <m/>
    <m/>
    <m/>
    <m/>
    <m/>
    <m/>
    <m/>
    <m/>
    <m/>
    <m/>
    <m/>
    <m/>
    <m/>
    <m/>
    <m/>
    <m/>
    <m/>
    <m/>
    <m/>
    <m/>
    <m/>
    <m/>
    <m/>
    <m/>
    <m/>
    <m/>
    <m/>
    <n v="366262"/>
    <m/>
    <m/>
    <m/>
    <m/>
    <m/>
    <m/>
    <m/>
    <m/>
    <m/>
    <m/>
    <m/>
    <m/>
    <m/>
    <m/>
    <m/>
    <m/>
    <m/>
    <m/>
    <m/>
    <m/>
    <m/>
    <m/>
    <m/>
    <m/>
    <m/>
    <n v="3320332"/>
    <n v="875746"/>
    <n v="4150232"/>
    <n v="208883"/>
    <m/>
    <m/>
    <n v="3492859"/>
    <m/>
    <m/>
    <m/>
    <m/>
    <m/>
    <m/>
    <m/>
    <m/>
    <n v="3837"/>
    <m/>
    <m/>
    <n v="285"/>
    <n v="987"/>
    <n v="70"/>
    <m/>
    <n v="4320"/>
    <n v="476812"/>
    <n v="311779"/>
    <n v="91463"/>
    <n v="667160"/>
    <n v="67333"/>
    <n v="55311"/>
    <n v="15715"/>
    <n v="1589711"/>
    <n v="18107"/>
    <n v="1448512"/>
    <n v="95181"/>
    <m/>
    <m/>
    <n v="6868"/>
    <m/>
    <n v="1702124"/>
    <m/>
    <n v="140281"/>
    <m/>
    <n v="4973548"/>
    <n v="3750"/>
    <n v="6819703"/>
    <n v="707145"/>
    <m/>
    <m/>
    <n v="6112558"/>
    <n v="6819703"/>
    <m/>
    <n v="4944650"/>
    <m/>
    <m/>
    <n v="157973"/>
    <m/>
    <m/>
    <n v="23886"/>
    <n v="181859"/>
    <n v="-41578"/>
    <m/>
    <m/>
    <m/>
    <m/>
    <m/>
    <s v="0.00"/>
    <n v="0"/>
    <n v="1753"/>
    <n v="0"/>
    <n v="4902"/>
    <n v="17070"/>
    <n v="46817"/>
    <n v="0"/>
    <n v="28538"/>
    <n v="0"/>
    <m/>
    <n v="3367"/>
    <m/>
    <m/>
    <m/>
    <n v="1261"/>
    <n v="949"/>
    <n v="363"/>
    <n v="11650"/>
    <n v="116670"/>
    <n v="0"/>
    <n v="0"/>
    <n v="0"/>
    <n v="0"/>
    <n v="0"/>
    <n v="0"/>
    <n v="0"/>
    <n v="147164"/>
    <n v="0"/>
    <n v="251117"/>
    <n v="627710"/>
    <n v="1043052"/>
    <n v="0"/>
    <n v="624604"/>
    <n v="0"/>
    <m/>
    <n v="93184"/>
    <m/>
    <m/>
    <m/>
    <n v="29178"/>
    <n v="28265"/>
    <n v="12715"/>
    <n v="463343"/>
    <n v="3320332"/>
    <n v="0"/>
    <n v="0"/>
    <n v="0"/>
    <n v="0"/>
    <n v="0"/>
    <n v="0"/>
    <n v="0"/>
    <m/>
    <x v="0"/>
    <x v="0"/>
    <m/>
    <m/>
    <m/>
    <m/>
    <x v="0"/>
    <x v="0"/>
    <m/>
    <m/>
    <m/>
    <n v="80"/>
    <n v="100"/>
    <n v="63"/>
    <n v="47"/>
    <n v="58"/>
    <n v="39"/>
    <n v="31"/>
    <n v="35"/>
    <n v="27"/>
    <n v="1"/>
    <n v="0"/>
    <n v="0"/>
    <n v="0"/>
    <n v="1"/>
    <n v="0"/>
    <n v="0"/>
    <n v="0"/>
    <n v="1"/>
    <n v="0"/>
    <n v="0"/>
    <n v="0"/>
    <n v="0"/>
    <n v="0"/>
    <n v="0"/>
    <n v="1"/>
    <n v="0"/>
    <n v="0"/>
    <n v="0"/>
    <n v="0"/>
  </r>
  <r>
    <n v="206190515"/>
    <x v="373"/>
    <d v="2023-04-01T00:00:00"/>
    <d v="2024-03-31T00:00:00"/>
    <n v="366"/>
    <s v="In Process"/>
    <x v="1"/>
    <x v="17"/>
    <x v="1"/>
    <x v="1"/>
    <s v="11 - Los Angeles"/>
    <x v="40"/>
    <s v="626-796-8162"/>
    <s v="842 E. VILLA STREET"/>
    <s v="PASADENA"/>
    <s v="91101-0000"/>
    <s v="LTC55429F"/>
    <s v="SHAUN RUSHFORTH"/>
    <s v="Yes"/>
    <s v="FRONT PORCH"/>
    <n v="54"/>
    <n v="54"/>
    <x v="1"/>
    <n v="19764"/>
    <n v="14404"/>
    <n v="72.88"/>
    <n v="285"/>
    <n v="286"/>
    <n v="4579"/>
    <n v="174"/>
    <n v="669"/>
    <n v="3482"/>
    <n v="587"/>
    <m/>
    <n v="4913"/>
    <m/>
    <x v="0"/>
    <n v="14404"/>
    <m/>
    <m/>
    <m/>
    <m/>
    <m/>
    <m/>
    <m/>
    <m/>
    <n v="7470182"/>
    <n v="1933758"/>
    <n v="1425171"/>
    <n v="756"/>
    <n v="7979525"/>
    <n v="7606184"/>
    <n v="373341"/>
    <n v="3233099"/>
    <m/>
    <m/>
    <n v="3606440"/>
    <n v="2306108"/>
    <n v="87696"/>
    <n v="337176"/>
    <n v="1754928"/>
    <n v="294840"/>
    <m/>
    <n v="2689434"/>
    <m/>
    <n v="7470182"/>
    <m/>
    <m/>
    <m/>
    <m/>
    <m/>
    <m/>
    <m/>
    <m/>
    <n v="1527211"/>
    <m/>
    <n v="76626"/>
    <m/>
    <n v="142"/>
    <m/>
    <n v="737"/>
    <m/>
    <n v="254540"/>
    <m/>
    <m/>
    <m/>
    <n v="74502"/>
    <m/>
    <m/>
    <m/>
    <n v="42046"/>
    <n v="0"/>
    <n v="956820"/>
    <n v="0"/>
    <n v="630863"/>
    <n v="28903"/>
    <n v="194459"/>
    <n v="26611"/>
    <m/>
    <n v="54056"/>
    <m/>
    <m/>
    <m/>
    <m/>
    <m/>
    <m/>
    <m/>
    <m/>
    <m/>
    <m/>
    <m/>
    <m/>
    <m/>
    <m/>
    <m/>
    <m/>
    <m/>
    <m/>
    <m/>
    <m/>
    <m/>
    <m/>
    <m/>
    <m/>
    <m/>
    <m/>
    <m/>
    <m/>
    <n v="189462"/>
    <m/>
    <m/>
    <m/>
    <n v="288839"/>
    <m/>
    <n v="66438"/>
    <m/>
    <n v="106327"/>
    <m/>
    <n v="553408"/>
    <m/>
    <n v="220697"/>
    <m/>
    <m/>
    <m/>
    <m/>
    <m/>
    <m/>
    <m/>
    <m/>
    <m/>
    <m/>
    <m/>
    <m/>
    <m/>
    <m/>
    <m/>
    <m/>
    <m/>
    <m/>
    <m/>
    <m/>
    <m/>
    <n v="3450186"/>
    <n v="1387782"/>
    <n v="2768216"/>
    <n v="107410"/>
    <n v="3410767"/>
    <m/>
    <m/>
    <m/>
    <m/>
    <m/>
    <m/>
    <m/>
    <m/>
    <n v="4441"/>
    <m/>
    <n v="368302"/>
    <m/>
    <n v="275828"/>
    <n v="16796"/>
    <n v="162432"/>
    <n v="29721"/>
    <m/>
    <n v="42190"/>
    <n v="306080"/>
    <n v="83619"/>
    <n v="64881"/>
    <n v="894468"/>
    <n v="96413"/>
    <n v="89353"/>
    <n v="177138"/>
    <n v="1527404"/>
    <m/>
    <n v="34389"/>
    <n v="1167"/>
    <n v="16488"/>
    <n v="4243"/>
    <n v="64"/>
    <m/>
    <n v="362138131"/>
    <m/>
    <n v="36001598"/>
    <n v="317832"/>
    <n v="4917"/>
    <m/>
    <n v="398462478"/>
    <n v="253158999"/>
    <n v="16894567"/>
    <m/>
    <n v="128408912"/>
    <n v="398462478"/>
    <m/>
    <m/>
    <m/>
    <m/>
    <n v="5818751"/>
    <n v="57896568"/>
    <m/>
    <n v="15479691"/>
    <n v="79195010"/>
    <n v="-43193412"/>
    <m/>
    <m/>
    <m/>
    <m/>
    <m/>
    <s v="0.00"/>
    <n v="0"/>
    <n v="1636"/>
    <n v="0"/>
    <n v="4637"/>
    <n v="18398"/>
    <n v="43800"/>
    <n v="0"/>
    <n v="0"/>
    <n v="2196"/>
    <m/>
    <n v="2212"/>
    <n v="2962"/>
    <n v="1669"/>
    <n v="14507"/>
    <n v="1770"/>
    <n v="1895"/>
    <n v="2355"/>
    <n v="9744"/>
    <n v="107781"/>
    <n v="0"/>
    <n v="0"/>
    <n v="127"/>
    <n v="3496"/>
    <n v="0"/>
    <n v="0"/>
    <n v="3623"/>
    <n v="111589"/>
    <n v="0"/>
    <n v="229199"/>
    <n v="792080"/>
    <n v="1092831"/>
    <n v="0"/>
    <n v="0"/>
    <n v="109566"/>
    <m/>
    <n v="51253"/>
    <n v="53919"/>
    <n v="34872"/>
    <n v="305926"/>
    <n v="68289"/>
    <n v="44583"/>
    <n v="127191"/>
    <n v="428888"/>
    <n v="3450186"/>
    <n v="0"/>
    <n v="0"/>
    <n v="6374"/>
    <n v="61707"/>
    <n v="0"/>
    <n v="0"/>
    <n v="68081"/>
    <m/>
    <x v="0"/>
    <x v="0"/>
    <m/>
    <m/>
    <m/>
    <m/>
    <x v="0"/>
    <x v="0"/>
    <m/>
    <m/>
    <m/>
    <n v="143"/>
    <n v="365"/>
    <n v="108"/>
    <n v="111"/>
    <n v="276"/>
    <n v="87"/>
    <n v="68"/>
    <n v="168"/>
    <n v="54"/>
    <n v="0"/>
    <n v="1"/>
    <n v="0"/>
    <n v="1"/>
    <n v="0"/>
    <n v="0"/>
    <n v="1"/>
    <n v="0"/>
    <n v="0"/>
    <n v="0"/>
    <n v="0"/>
    <n v="0"/>
    <n v="0"/>
    <n v="0"/>
    <n v="0"/>
    <n v="0"/>
    <n v="0"/>
    <n v="1"/>
    <n v="0"/>
    <n v="0"/>
  </r>
  <r>
    <n v="206190533"/>
    <x v="374"/>
    <d v="2024-01-01T00:00:00"/>
    <d v="2024-12-31T00:00:00"/>
    <n v="366"/>
    <s v="In Process"/>
    <x v="0"/>
    <x v="17"/>
    <x v="0"/>
    <x v="0"/>
    <s v="11 - Los Angeles"/>
    <x v="25"/>
    <s v="213-483-9921"/>
    <s v="676 S. BONNIE BRAE STREET"/>
    <s v="LOS ANGELES"/>
    <s v="90057-0000"/>
    <s v="ZZT06174J"/>
    <s v="ROBERT VILLALUZ"/>
    <s v="No"/>
    <m/>
    <n v="80"/>
    <n v="80"/>
    <x v="2"/>
    <n v="29280"/>
    <n v="25116"/>
    <n v="190.27"/>
    <n v="135"/>
    <n v="138"/>
    <n v="3684"/>
    <m/>
    <n v="609"/>
    <n v="18712"/>
    <m/>
    <n v="188"/>
    <n v="90"/>
    <n v="1833"/>
    <x v="0"/>
    <n v="25116"/>
    <m/>
    <m/>
    <m/>
    <m/>
    <m/>
    <m/>
    <m/>
    <m/>
    <n v="6883461"/>
    <n v="1670109"/>
    <n v="-1045289"/>
    <n v="307538"/>
    <n v="9906397"/>
    <n v="9106785"/>
    <n v="799612"/>
    <m/>
    <m/>
    <m/>
    <n v="799612"/>
    <n v="1012549"/>
    <m/>
    <n v="166500"/>
    <n v="5127812"/>
    <m/>
    <n v="51500"/>
    <n v="24700"/>
    <n v="500400"/>
    <n v="6883461"/>
    <m/>
    <m/>
    <m/>
    <m/>
    <m/>
    <m/>
    <m/>
    <m/>
    <n v="1586039"/>
    <m/>
    <m/>
    <m/>
    <n v="139"/>
    <m/>
    <n v="38443"/>
    <m/>
    <m/>
    <m/>
    <n v="36552"/>
    <m/>
    <m/>
    <m/>
    <n v="8936"/>
    <m/>
    <n v="0"/>
    <n v="0"/>
    <n v="558508"/>
    <n v="0"/>
    <n v="688819"/>
    <n v="157617"/>
    <n v="198247"/>
    <n v="22078"/>
    <m/>
    <n v="44840"/>
    <m/>
    <m/>
    <m/>
    <m/>
    <m/>
    <m/>
    <m/>
    <m/>
    <m/>
    <m/>
    <m/>
    <m/>
    <m/>
    <m/>
    <m/>
    <m/>
    <m/>
    <m/>
    <m/>
    <m/>
    <m/>
    <m/>
    <m/>
    <m/>
    <m/>
    <m/>
    <m/>
    <m/>
    <n v="-505"/>
    <m/>
    <m/>
    <m/>
    <n v="-809493"/>
    <m/>
    <m/>
    <m/>
    <n v="-20243"/>
    <m/>
    <n v="-119756"/>
    <m/>
    <m/>
    <m/>
    <n v="-15245"/>
    <m/>
    <n v="-80047"/>
    <m/>
    <m/>
    <m/>
    <m/>
    <m/>
    <m/>
    <m/>
    <m/>
    <m/>
    <m/>
    <m/>
    <m/>
    <m/>
    <m/>
    <m/>
    <m/>
    <m/>
    <n v="3481710"/>
    <n v="924870"/>
    <n v="4700205"/>
    <n v="106116"/>
    <n v="3978405"/>
    <m/>
    <m/>
    <m/>
    <m/>
    <m/>
    <m/>
    <m/>
    <m/>
    <m/>
    <m/>
    <n v="328970"/>
    <m/>
    <n v="386478"/>
    <n v="106404"/>
    <n v="118725"/>
    <n v="10208"/>
    <m/>
    <n v="26505"/>
    <n v="418078"/>
    <n v="314490"/>
    <n v="186928"/>
    <n v="749459"/>
    <n v="53366"/>
    <n v="105921"/>
    <n v="92678"/>
    <n v="1980342"/>
    <m/>
    <n v="240000"/>
    <m/>
    <n v="9828"/>
    <m/>
    <m/>
    <m/>
    <m/>
    <m/>
    <n v="2836504"/>
    <m/>
    <n v="2686249"/>
    <m/>
    <n v="5522753"/>
    <n v="16920679"/>
    <m/>
    <m/>
    <n v="-11397926"/>
    <n v="5522753"/>
    <m/>
    <n v="2686249"/>
    <m/>
    <m/>
    <n v="0"/>
    <n v="2880065"/>
    <m/>
    <n v="13809"/>
    <n v="2893874"/>
    <n v="-57370"/>
    <m/>
    <m/>
    <m/>
    <m/>
    <m/>
    <n v="0"/>
    <n v="0"/>
    <n v="1727"/>
    <n v="0"/>
    <n v="13325"/>
    <n v="12669"/>
    <n v="56256"/>
    <n v="0"/>
    <n v="0"/>
    <n v="2834"/>
    <m/>
    <n v="2267"/>
    <n v="1775"/>
    <n v="1060"/>
    <n v="1670"/>
    <n v="1762"/>
    <n v="3615"/>
    <n v="1922"/>
    <n v="7123"/>
    <n v="108005"/>
    <n v="0"/>
    <n v="7"/>
    <n v="2582"/>
    <n v="6509"/>
    <n v="0"/>
    <n v="0"/>
    <n v="9098"/>
    <n v="95837"/>
    <n v="0"/>
    <n v="638522"/>
    <n v="469758"/>
    <n v="1279815"/>
    <n v="0"/>
    <n v="0"/>
    <n v="153230"/>
    <m/>
    <n v="56183"/>
    <n v="38882"/>
    <n v="22788"/>
    <n v="64299"/>
    <n v="44057"/>
    <n v="83871"/>
    <n v="75901"/>
    <n v="458567"/>
    <n v="3481710"/>
    <n v="0"/>
    <n v="539"/>
    <n v="129086"/>
    <n v="227824"/>
    <n v="0"/>
    <n v="0"/>
    <n v="357449"/>
    <m/>
    <x v="0"/>
    <x v="0"/>
    <m/>
    <m/>
    <m/>
    <m/>
    <x v="0"/>
    <x v="0"/>
    <m/>
    <m/>
    <m/>
    <n v="77"/>
    <n v="118"/>
    <n v="59"/>
    <n v="58"/>
    <n v="86"/>
    <n v="49"/>
    <n v="36"/>
    <n v="51"/>
    <n v="30"/>
    <n v="1"/>
    <n v="0"/>
    <n v="0"/>
    <n v="0"/>
    <n v="1"/>
    <n v="0"/>
    <n v="1"/>
    <n v="0"/>
    <n v="0"/>
    <n v="0"/>
    <n v="0"/>
    <n v="0"/>
    <n v="0"/>
    <n v="0"/>
    <n v="0"/>
    <n v="1"/>
    <n v="0"/>
    <n v="0"/>
    <n v="0"/>
    <n v="0"/>
  </r>
  <r>
    <n v="206190536"/>
    <x v="375"/>
    <d v="2024-01-01T00:00:00"/>
    <d v="2024-12-31T00:00:00"/>
    <n v="366"/>
    <s v="In Process"/>
    <x v="0"/>
    <x v="17"/>
    <x v="0"/>
    <x v="0"/>
    <s v="11 - Los Angeles"/>
    <x v="39"/>
    <s v="562-947-8691"/>
    <s v="12200 LA MIRADA BLVD."/>
    <s v="LA MIRADA"/>
    <s v="90638"/>
    <s v="1891420394"/>
    <s v="STACY BROWN"/>
    <s v="Yes"/>
    <m/>
    <n v="142"/>
    <n v="142"/>
    <x v="0"/>
    <n v="51972"/>
    <n v="45454"/>
    <n v="198.82"/>
    <n v="570"/>
    <n v="621"/>
    <n v="5440"/>
    <n v="5128"/>
    <n v="2763"/>
    <n v="28892"/>
    <m/>
    <n v="624"/>
    <n v="1055"/>
    <n v="1552"/>
    <x v="0"/>
    <n v="45454"/>
    <m/>
    <m/>
    <m/>
    <m/>
    <m/>
    <m/>
    <m/>
    <m/>
    <n v="13955423"/>
    <n v="13994100"/>
    <n v="7188873"/>
    <n v="466514"/>
    <n v="21227164"/>
    <n v="21011359"/>
    <n v="215805"/>
    <n v="-49408"/>
    <m/>
    <m/>
    <n v="166397"/>
    <n v="1632000"/>
    <n v="1592426"/>
    <n v="1087523"/>
    <n v="8667600"/>
    <m/>
    <n v="193774"/>
    <n v="316500"/>
    <n v="465600"/>
    <n v="13955423"/>
    <m/>
    <m/>
    <m/>
    <m/>
    <m/>
    <m/>
    <m/>
    <m/>
    <n v="7010293"/>
    <m/>
    <n v="6009861"/>
    <m/>
    <n v="19160"/>
    <m/>
    <n v="217226"/>
    <m/>
    <m/>
    <m/>
    <n v="731308"/>
    <m/>
    <n v="3951"/>
    <m/>
    <n v="2301"/>
    <m/>
    <n v="0"/>
    <n v="0"/>
    <n v="6504050"/>
    <n v="0"/>
    <n v="6235200"/>
    <n v="680150"/>
    <n v="492030"/>
    <n v="38709"/>
    <m/>
    <n v="43961"/>
    <m/>
    <m/>
    <m/>
    <m/>
    <m/>
    <m/>
    <m/>
    <m/>
    <m/>
    <m/>
    <m/>
    <m/>
    <m/>
    <m/>
    <m/>
    <m/>
    <m/>
    <m/>
    <m/>
    <m/>
    <m/>
    <m/>
    <m/>
    <m/>
    <m/>
    <m/>
    <m/>
    <m/>
    <m/>
    <m/>
    <m/>
    <m/>
    <n v="3398102"/>
    <m/>
    <n v="4628074"/>
    <m/>
    <n v="-194210"/>
    <m/>
    <n v="-1091885"/>
    <m/>
    <m/>
    <m/>
    <n v="563167"/>
    <m/>
    <n v="-114375"/>
    <m/>
    <m/>
    <m/>
    <m/>
    <m/>
    <m/>
    <m/>
    <m/>
    <m/>
    <m/>
    <m/>
    <m/>
    <m/>
    <m/>
    <m/>
    <m/>
    <m/>
    <n v="9837236"/>
    <n v="1765275"/>
    <n v="9408848"/>
    <n v="219801"/>
    <n v="7950929"/>
    <m/>
    <m/>
    <m/>
    <m/>
    <m/>
    <m/>
    <m/>
    <m/>
    <n v="39260"/>
    <n v="80323"/>
    <n v="474533"/>
    <m/>
    <n v="579842"/>
    <n v="100047"/>
    <n v="410188"/>
    <n v="57082"/>
    <m/>
    <n v="67021"/>
    <n v="584122"/>
    <n v="363716"/>
    <n v="638756"/>
    <n v="1155549"/>
    <n v="133578"/>
    <n v="157924"/>
    <n v="122632"/>
    <n v="5428755"/>
    <m/>
    <n v="1443704"/>
    <n v="121392"/>
    <m/>
    <m/>
    <n v="222731"/>
    <n v="879275"/>
    <n v="3733131"/>
    <m/>
    <n v="669030"/>
    <m/>
    <n v="256314"/>
    <m/>
    <n v="4658475"/>
    <n v="2577051"/>
    <m/>
    <n v="3201727"/>
    <n v="-1120303"/>
    <n v="4658475"/>
    <m/>
    <m/>
    <m/>
    <m/>
    <n v="0"/>
    <m/>
    <n v="569230"/>
    <n v="105015"/>
    <n v="674245"/>
    <n v="-5215"/>
    <m/>
    <m/>
    <m/>
    <n v="3201727"/>
    <m/>
    <s v="0.00"/>
    <n v="0"/>
    <n v="3756"/>
    <n v="0"/>
    <n v="13708"/>
    <n v="48526"/>
    <n v="129571"/>
    <n v="0"/>
    <n v="0"/>
    <n v="10643"/>
    <n v="21531"/>
    <n v="4257"/>
    <n v="14580"/>
    <n v="23647"/>
    <n v="26357"/>
    <n v="3913"/>
    <n v="5876"/>
    <n v="1981"/>
    <n v="24869"/>
    <n v="333215"/>
    <n v="0"/>
    <n v="0"/>
    <n v="413"/>
    <n v="0"/>
    <n v="0"/>
    <n v="0"/>
    <n v="413"/>
    <n v="272576"/>
    <n v="0"/>
    <n v="819629"/>
    <n v="1967092"/>
    <n v="2898322"/>
    <n v="0"/>
    <n v="0"/>
    <n v="381797"/>
    <n v="952101"/>
    <n v="129271"/>
    <n v="245869"/>
    <n v="407224"/>
    <n v="522671"/>
    <n v="115333"/>
    <n v="127798"/>
    <n v="103863"/>
    <n v="893690"/>
    <n v="9837236"/>
    <n v="0"/>
    <n v="0"/>
    <n v="20000"/>
    <n v="0"/>
    <n v="0"/>
    <n v="0"/>
    <n v="20000"/>
    <m/>
    <x v="0"/>
    <x v="0"/>
    <m/>
    <m/>
    <n v="21531"/>
    <m/>
    <x v="0"/>
    <x v="0"/>
    <m/>
    <m/>
    <n v="952101"/>
    <n v="196"/>
    <n v="413"/>
    <n v="106"/>
    <n v="136"/>
    <n v="308"/>
    <n v="71"/>
    <n v="89"/>
    <n v="190"/>
    <n v="49"/>
    <n v="1"/>
    <n v="0"/>
    <n v="0"/>
    <n v="0"/>
    <n v="0"/>
    <n v="1"/>
    <n v="1"/>
    <n v="0"/>
    <n v="0"/>
    <n v="0"/>
    <n v="0"/>
    <n v="0"/>
    <n v="0"/>
    <n v="0"/>
    <n v="0"/>
    <n v="1"/>
    <n v="0"/>
    <n v="0"/>
    <n v="0"/>
    <n v="0"/>
  </r>
  <r>
    <n v="206190537"/>
    <x v="376"/>
    <d v="2024-01-01T00:00:00"/>
    <d v="2024-12-31T00:00:00"/>
    <n v="366"/>
    <s v="In Process"/>
    <x v="0"/>
    <x v="17"/>
    <x v="0"/>
    <x v="0"/>
    <s v="11 - Los Angeles"/>
    <x v="26"/>
    <s v="626-960-1971"/>
    <s v="14318 OHIO ST"/>
    <s v="BALDWIN PARK"/>
    <s v="91706"/>
    <s v="LTC06466H"/>
    <s v="WHITNEY KWOK"/>
    <s v="Yes"/>
    <m/>
    <n v="98"/>
    <n v="98"/>
    <x v="2"/>
    <n v="35868"/>
    <n v="34101"/>
    <n v="221.64"/>
    <n v="290"/>
    <n v="346"/>
    <n v="6241"/>
    <n v="630"/>
    <n v="1226"/>
    <n v="23685"/>
    <m/>
    <n v="61"/>
    <n v="10"/>
    <n v="2248"/>
    <x v="0"/>
    <n v="34101"/>
    <m/>
    <m/>
    <m/>
    <m/>
    <m/>
    <m/>
    <m/>
    <m/>
    <n v="10741815"/>
    <n v="8481706"/>
    <n v="3427142"/>
    <n v="184804"/>
    <n v="15981183"/>
    <n v="12611412"/>
    <n v="3369771"/>
    <n v="1038669"/>
    <m/>
    <m/>
    <n v="4408440"/>
    <n v="1965915"/>
    <n v="198450"/>
    <n v="386190"/>
    <n v="7460775"/>
    <m/>
    <n v="19215"/>
    <n v="3150"/>
    <n v="708120"/>
    <n v="10741815"/>
    <m/>
    <m/>
    <m/>
    <m/>
    <m/>
    <m/>
    <m/>
    <m/>
    <n v="7341289"/>
    <m/>
    <n v="552323"/>
    <m/>
    <n v="5012"/>
    <m/>
    <n v="250540"/>
    <m/>
    <m/>
    <m/>
    <m/>
    <m/>
    <m/>
    <m/>
    <n v="332542"/>
    <m/>
    <n v="0"/>
    <n v="0"/>
    <n v="3949900"/>
    <n v="0"/>
    <n v="3647600"/>
    <n v="480500"/>
    <n v="354042"/>
    <n v="21771"/>
    <m/>
    <n v="27893"/>
    <m/>
    <m/>
    <m/>
    <m/>
    <m/>
    <m/>
    <m/>
    <m/>
    <m/>
    <m/>
    <m/>
    <m/>
    <m/>
    <m/>
    <m/>
    <m/>
    <m/>
    <m/>
    <m/>
    <m/>
    <m/>
    <m/>
    <m/>
    <m/>
    <m/>
    <m/>
    <m/>
    <m/>
    <n v="-12278"/>
    <m/>
    <m/>
    <m/>
    <n v="2990120"/>
    <m/>
    <n v="400950"/>
    <m/>
    <n v="-375665"/>
    <m/>
    <n v="479599"/>
    <m/>
    <m/>
    <m/>
    <m/>
    <m/>
    <n v="-55584"/>
    <m/>
    <m/>
    <m/>
    <m/>
    <m/>
    <m/>
    <m/>
    <m/>
    <m/>
    <m/>
    <m/>
    <m/>
    <m/>
    <m/>
    <m/>
    <m/>
    <m/>
    <n v="6609062"/>
    <n v="1607614"/>
    <n v="4394736"/>
    <n v="121459"/>
    <n v="5263960"/>
    <m/>
    <m/>
    <m/>
    <m/>
    <m/>
    <m/>
    <m/>
    <m/>
    <n v="16825"/>
    <m/>
    <n v="337843"/>
    <m/>
    <n v="259301"/>
    <n v="136767"/>
    <n v="275765"/>
    <n v="28965"/>
    <m/>
    <n v="107271"/>
    <n v="362844"/>
    <n v="231229"/>
    <n v="165983"/>
    <n v="1086342"/>
    <n v="120234"/>
    <n v="195348"/>
    <n v="96533"/>
    <n v="3453421"/>
    <n v="45811"/>
    <n v="411634"/>
    <n v="105224"/>
    <n v="35966"/>
    <m/>
    <n v="3554"/>
    <n v="-129408"/>
    <n v="12121930"/>
    <m/>
    <n v="492122"/>
    <m/>
    <n v="2126680"/>
    <m/>
    <n v="14740732"/>
    <n v="3725221"/>
    <m/>
    <m/>
    <n v="11015511"/>
    <n v="14740732"/>
    <n v="368306"/>
    <m/>
    <n v="17322"/>
    <m/>
    <n v="0"/>
    <m/>
    <n v="808533"/>
    <n v="393082"/>
    <n v="1201615"/>
    <n v="-709493"/>
    <m/>
    <m/>
    <m/>
    <m/>
    <m/>
    <s v="-0.01"/>
    <n v="-37252.21"/>
    <n v="1883"/>
    <n v="0"/>
    <n v="8406"/>
    <n v="34130"/>
    <n v="84865"/>
    <n v="0"/>
    <n v="0"/>
    <n v="5690"/>
    <n v="12754"/>
    <n v="3930"/>
    <n v="9502"/>
    <n v="5823"/>
    <n v="18351"/>
    <n v="3588"/>
    <n v="7468"/>
    <n v="1864"/>
    <n v="19287"/>
    <n v="217541"/>
    <n v="0"/>
    <n v="0"/>
    <n v="0"/>
    <n v="0"/>
    <n v="0"/>
    <n v="0"/>
    <n v="0"/>
    <n v="145763"/>
    <n v="0"/>
    <n v="432313"/>
    <n v="1205533"/>
    <n v="1950065"/>
    <n v="0"/>
    <n v="0"/>
    <n v="209653"/>
    <n v="573294"/>
    <n v="117525"/>
    <n v="166795"/>
    <n v="102539"/>
    <n v="376992"/>
    <n v="98496"/>
    <n v="149319"/>
    <n v="77668"/>
    <n v="1003107"/>
    <n v="6609062"/>
    <n v="0"/>
    <n v="0"/>
    <n v="0"/>
    <n v="0"/>
    <n v="0"/>
    <n v="0"/>
    <n v="0"/>
    <m/>
    <x v="0"/>
    <x v="0"/>
    <m/>
    <m/>
    <n v="12754"/>
    <m/>
    <x v="0"/>
    <x v="0"/>
    <m/>
    <m/>
    <n v="573294"/>
    <n v="140"/>
    <n v="174"/>
    <n v="116"/>
    <n v="96"/>
    <n v="118"/>
    <n v="79"/>
    <n v="50"/>
    <n v="63"/>
    <n v="40"/>
    <n v="1"/>
    <n v="0"/>
    <n v="0"/>
    <n v="0"/>
    <n v="1"/>
    <n v="0"/>
    <n v="1"/>
    <n v="0"/>
    <n v="0"/>
    <n v="0"/>
    <n v="0"/>
    <n v="0"/>
    <n v="0"/>
    <n v="0"/>
    <n v="0"/>
    <n v="1"/>
    <n v="0"/>
    <n v="0"/>
    <n v="0"/>
    <n v="0"/>
  </r>
  <r>
    <n v="206190540"/>
    <x v="377"/>
    <d v="2024-01-01T00:00:00"/>
    <d v="2024-12-31T00:00:00"/>
    <n v="366"/>
    <s v="In Process"/>
    <x v="0"/>
    <x v="17"/>
    <x v="0"/>
    <x v="0"/>
    <s v="11 - Los Angeles"/>
    <x v="28"/>
    <s v="626-289-5365"/>
    <s v="909 WEST SANTA ANITA AVE"/>
    <s v="SAN GABRIEL"/>
    <s v="91776"/>
    <s v="206190540"/>
    <s v="AILEEN TALAROC"/>
    <s v="No"/>
    <m/>
    <n v="99"/>
    <n v="99"/>
    <x v="2"/>
    <n v="36234"/>
    <n v="31474"/>
    <n v="203.79"/>
    <n v="211"/>
    <n v="221"/>
    <n v="2755"/>
    <n v="1829"/>
    <n v="1221"/>
    <n v="22384"/>
    <m/>
    <m/>
    <n v="879"/>
    <n v="2406"/>
    <x v="0"/>
    <n v="31474"/>
    <m/>
    <m/>
    <m/>
    <m/>
    <m/>
    <m/>
    <m/>
    <m/>
    <n v="9245766"/>
    <n v="1174722"/>
    <n v="279051"/>
    <n v="2404"/>
    <n v="10143841"/>
    <n v="12615700"/>
    <n v="-2471859"/>
    <n v="4029"/>
    <n v="12637"/>
    <m/>
    <n v="-2480467"/>
    <n v="805245"/>
    <n v="583169"/>
    <n v="359032"/>
    <n v="6581960"/>
    <m/>
    <m/>
    <n v="206935"/>
    <n v="709425"/>
    <n v="9245766"/>
    <m/>
    <m/>
    <m/>
    <m/>
    <m/>
    <m/>
    <m/>
    <m/>
    <n v="748496"/>
    <m/>
    <n v="405943"/>
    <m/>
    <n v="237"/>
    <m/>
    <n v="4342"/>
    <m/>
    <m/>
    <m/>
    <m/>
    <m/>
    <n v="11614"/>
    <m/>
    <n v="4090"/>
    <m/>
    <n v="71109"/>
    <n v="0"/>
    <n v="423365"/>
    <n v="0"/>
    <n v="358759"/>
    <n v="90397"/>
    <n v="182232"/>
    <n v="34050"/>
    <m/>
    <n v="14810"/>
    <m/>
    <m/>
    <m/>
    <m/>
    <m/>
    <m/>
    <m/>
    <m/>
    <m/>
    <m/>
    <m/>
    <m/>
    <m/>
    <m/>
    <m/>
    <m/>
    <n v="4360"/>
    <m/>
    <m/>
    <m/>
    <m/>
    <m/>
    <m/>
    <m/>
    <m/>
    <m/>
    <m/>
    <m/>
    <m/>
    <m/>
    <m/>
    <m/>
    <n v="-567843"/>
    <m/>
    <n v="163458"/>
    <m/>
    <n v="1218019"/>
    <m/>
    <n v="-592819"/>
    <m/>
    <m/>
    <m/>
    <m/>
    <m/>
    <n v="53876"/>
    <m/>
    <m/>
    <m/>
    <m/>
    <m/>
    <m/>
    <m/>
    <m/>
    <m/>
    <m/>
    <m/>
    <m/>
    <m/>
    <m/>
    <m/>
    <m/>
    <m/>
    <n v="4932464"/>
    <n v="1435873"/>
    <n v="6247363"/>
    <m/>
    <n v="5123157"/>
    <m/>
    <m/>
    <m/>
    <m/>
    <m/>
    <m/>
    <m/>
    <m/>
    <n v="23877"/>
    <m/>
    <n v="258546"/>
    <m/>
    <n v="159772"/>
    <n v="32264"/>
    <n v="133930"/>
    <n v="34013"/>
    <m/>
    <n v="17665"/>
    <n v="356285"/>
    <n v="361893"/>
    <n v="123069"/>
    <n v="823152"/>
    <n v="165801"/>
    <n v="195527"/>
    <n v="97909"/>
    <n v="2980693"/>
    <n v="571000"/>
    <n v="1019687"/>
    <m/>
    <n v="13788"/>
    <m/>
    <n v="4123"/>
    <n v="119549"/>
    <n v="2426063"/>
    <m/>
    <n v="60059"/>
    <m/>
    <n v="5131"/>
    <n v="1142000"/>
    <n v="3633253"/>
    <n v="7541805"/>
    <m/>
    <m/>
    <n v="-3908552"/>
    <n v="3633253"/>
    <m/>
    <m/>
    <n v="2560747"/>
    <m/>
    <n v="0"/>
    <m/>
    <m/>
    <n v="242178"/>
    <n v="242178"/>
    <n v="-182119"/>
    <m/>
    <m/>
    <m/>
    <m/>
    <m/>
    <s v="0.04"/>
    <n v="301672.2"/>
    <n v="1681"/>
    <n v="0"/>
    <n v="4019"/>
    <n v="21809"/>
    <n v="49028"/>
    <n v="0"/>
    <n v="0"/>
    <n v="6077"/>
    <n v="6464"/>
    <n v="2024"/>
    <n v="13096"/>
    <n v="4088"/>
    <n v="17266"/>
    <n v="3345"/>
    <n v="5553"/>
    <n v="1489"/>
    <n v="11637"/>
    <n v="147576"/>
    <n v="0"/>
    <n v="2844"/>
    <n v="3783"/>
    <n v="30584"/>
    <n v="0"/>
    <n v="0"/>
    <n v="37211"/>
    <n v="142932"/>
    <n v="0"/>
    <n v="231643"/>
    <n v="909306"/>
    <n v="1190447"/>
    <n v="0"/>
    <n v="0"/>
    <n v="270951"/>
    <n v="333688"/>
    <n v="77303"/>
    <n v="255919"/>
    <n v="81103"/>
    <n v="375050"/>
    <n v="123749"/>
    <n v="144276"/>
    <n v="76799"/>
    <n v="719298"/>
    <n v="4932464"/>
    <n v="0"/>
    <n v="227695"/>
    <n v="185318"/>
    <n v="903000"/>
    <n v="0"/>
    <n v="0"/>
    <n v="1316013"/>
    <m/>
    <x v="0"/>
    <x v="0"/>
    <m/>
    <m/>
    <n v="6464"/>
    <m/>
    <x v="0"/>
    <x v="0"/>
    <m/>
    <m/>
    <n v="333688"/>
    <n v="120"/>
    <n v="169"/>
    <n v="83"/>
    <n v="78"/>
    <n v="114"/>
    <n v="55"/>
    <n v="36"/>
    <n v="54"/>
    <n v="28"/>
    <n v="1"/>
    <n v="0"/>
    <n v="0"/>
    <n v="0"/>
    <n v="1"/>
    <n v="0"/>
    <n v="1"/>
    <n v="0"/>
    <n v="0"/>
    <n v="0"/>
    <n v="0"/>
    <n v="0"/>
    <n v="0"/>
    <n v="0"/>
    <n v="0"/>
    <n v="1"/>
    <n v="0"/>
    <n v="0"/>
    <n v="0"/>
    <n v="0"/>
  </r>
  <r>
    <n v="206190542"/>
    <x v="378"/>
    <d v="2024-01-01T00:00:00"/>
    <d v="2024-12-31T00:00:00"/>
    <n v="366"/>
    <s v="In Process"/>
    <x v="0"/>
    <x v="17"/>
    <x v="0"/>
    <x v="0"/>
    <s v="11 - Los Angeles"/>
    <x v="28"/>
    <s v="626-359-6618"/>
    <s v="1220 EAST HUNTINGTON DRIVE"/>
    <s v="DUARTE"/>
    <s v="91010"/>
    <s v="1255329843"/>
    <s v="SHERI DISNEY"/>
    <s v="Yes"/>
    <m/>
    <n v="82"/>
    <n v="82"/>
    <x v="2"/>
    <n v="30012"/>
    <n v="27970"/>
    <n v="220.06"/>
    <n v="229"/>
    <n v="122"/>
    <n v="3464"/>
    <n v="2237"/>
    <n v="2022"/>
    <n v="17110"/>
    <m/>
    <n v="1937"/>
    <n v="390"/>
    <n v="810"/>
    <x v="0"/>
    <n v="27970"/>
    <m/>
    <m/>
    <m/>
    <m/>
    <m/>
    <m/>
    <m/>
    <m/>
    <n v="10293111"/>
    <n v="4383763"/>
    <n v="1381747"/>
    <n v="7929"/>
    <n v="13303056"/>
    <n v="12503656"/>
    <n v="799400"/>
    <n v="9670"/>
    <m/>
    <m/>
    <n v="809070"/>
    <n v="1224820"/>
    <n v="815415"/>
    <n v="829912"/>
    <n v="6296651"/>
    <m/>
    <n v="680317"/>
    <n v="230811"/>
    <n v="215185"/>
    <n v="10293111"/>
    <m/>
    <m/>
    <m/>
    <m/>
    <m/>
    <m/>
    <m/>
    <m/>
    <n v="2508864"/>
    <m/>
    <n v="1156321"/>
    <m/>
    <m/>
    <m/>
    <n v="34974"/>
    <m/>
    <m/>
    <m/>
    <n v="681699"/>
    <m/>
    <n v="530"/>
    <m/>
    <n v="1375"/>
    <m/>
    <n v="27520"/>
    <n v="140"/>
    <n v="1620975"/>
    <n v="80426"/>
    <n v="2212600"/>
    <n v="161094"/>
    <n v="185258"/>
    <n v="71951"/>
    <m/>
    <n v="23799"/>
    <m/>
    <m/>
    <m/>
    <m/>
    <m/>
    <m/>
    <m/>
    <m/>
    <m/>
    <m/>
    <m/>
    <m/>
    <m/>
    <m/>
    <m/>
    <m/>
    <m/>
    <m/>
    <m/>
    <m/>
    <m/>
    <m/>
    <m/>
    <m/>
    <m/>
    <m/>
    <m/>
    <m/>
    <m/>
    <m/>
    <m/>
    <m/>
    <n v="338527"/>
    <m/>
    <n v="-96405"/>
    <m/>
    <n v="172297"/>
    <m/>
    <n v="579271"/>
    <m/>
    <m/>
    <m/>
    <n v="434934"/>
    <m/>
    <n v="-46877"/>
    <m/>
    <m/>
    <m/>
    <m/>
    <m/>
    <m/>
    <m/>
    <m/>
    <m/>
    <m/>
    <m/>
    <m/>
    <m/>
    <m/>
    <m/>
    <m/>
    <m/>
    <n v="6750479"/>
    <n v="1360912"/>
    <n v="4392265"/>
    <n v="141715"/>
    <n v="5276359"/>
    <m/>
    <m/>
    <m/>
    <m/>
    <m/>
    <m/>
    <m/>
    <m/>
    <n v="27490"/>
    <n v="9770"/>
    <n v="315857"/>
    <m/>
    <n v="352517"/>
    <n v="52397"/>
    <n v="170158"/>
    <n v="39533"/>
    <m/>
    <n v="40686"/>
    <n v="349984"/>
    <n v="378905"/>
    <n v="95517"/>
    <n v="835066"/>
    <n v="318451"/>
    <n v="297315"/>
    <n v="118775"/>
    <n v="2717562"/>
    <n v="115211"/>
    <n v="781381"/>
    <n v="64076"/>
    <n v="13348"/>
    <m/>
    <m/>
    <n v="133298"/>
    <n v="7386836"/>
    <m/>
    <n v="209629"/>
    <m/>
    <n v="3289318"/>
    <n v="90300"/>
    <n v="10976083"/>
    <n v="9581506"/>
    <m/>
    <n v="489913"/>
    <n v="904664"/>
    <n v="10976083"/>
    <m/>
    <m/>
    <m/>
    <m/>
    <n v="0"/>
    <m/>
    <n v="184077"/>
    <n v="84539"/>
    <n v="268616"/>
    <n v="-58987"/>
    <m/>
    <m/>
    <m/>
    <n v="489913"/>
    <m/>
    <s v="-0.04"/>
    <n v="-383260.24"/>
    <n v="1860"/>
    <n v="0"/>
    <n v="6909"/>
    <n v="35732"/>
    <n v="65373"/>
    <n v="998"/>
    <n v="0"/>
    <n v="6801"/>
    <n v="11655"/>
    <n v="4082"/>
    <n v="15108"/>
    <n v="3504"/>
    <n v="20759"/>
    <n v="9629"/>
    <n v="10710"/>
    <n v="1976"/>
    <n v="14148"/>
    <n v="209244"/>
    <n v="0"/>
    <n v="0"/>
    <n v="407"/>
    <n v="1089"/>
    <n v="0"/>
    <n v="0"/>
    <n v="1496"/>
    <n v="157502"/>
    <n v="0"/>
    <n v="429752"/>
    <n v="1410070"/>
    <n v="1679595"/>
    <n v="42185"/>
    <n v="0"/>
    <n v="421634"/>
    <n v="604244"/>
    <n v="111600"/>
    <n v="284864"/>
    <n v="72616"/>
    <n v="443684"/>
    <n v="261435"/>
    <n v="246128"/>
    <n v="96453"/>
    <n v="488717"/>
    <n v="6750479"/>
    <n v="0"/>
    <n v="0"/>
    <n v="25027"/>
    <n v="37257"/>
    <n v="0"/>
    <n v="0"/>
    <n v="62284"/>
    <m/>
    <x v="0"/>
    <x v="0"/>
    <m/>
    <m/>
    <n v="11655"/>
    <m/>
    <x v="0"/>
    <x v="0"/>
    <m/>
    <m/>
    <n v="604244"/>
    <n v="138"/>
    <n v="213"/>
    <n v="105"/>
    <n v="82"/>
    <n v="122"/>
    <n v="64"/>
    <n v="36"/>
    <n v="52"/>
    <n v="30"/>
    <n v="1"/>
    <n v="0"/>
    <n v="0"/>
    <n v="0"/>
    <n v="1"/>
    <n v="0"/>
    <n v="1"/>
    <n v="0"/>
    <n v="0"/>
    <n v="0"/>
    <n v="0"/>
    <n v="0"/>
    <n v="0"/>
    <n v="0"/>
    <n v="0"/>
    <n v="1"/>
    <n v="0"/>
    <n v="0"/>
    <n v="0"/>
    <n v="0"/>
  </r>
  <r>
    <n v="206190545"/>
    <x v="379"/>
    <d v="2024-01-01T00:00:00"/>
    <d v="2024-12-31T00:00:00"/>
    <n v="366"/>
    <s v="In Process"/>
    <x v="0"/>
    <x v="17"/>
    <x v="0"/>
    <x v="0"/>
    <s v="11 - Los Angeles"/>
    <x v="32"/>
    <s v="323-724-1315"/>
    <s v="1035 W. BEVERLY BLVD"/>
    <s v="MONTEBELLO"/>
    <s v="90640"/>
    <s v="ZZT05153H"/>
    <s v="FATIMA CONCALVE"/>
    <s v="Yes"/>
    <s v="BQ OPERATIONS HOLDINGS LLC"/>
    <n v="99"/>
    <n v="99"/>
    <x v="2"/>
    <n v="36234"/>
    <n v="34669"/>
    <n v="230.39"/>
    <n v="255"/>
    <n v="265"/>
    <n v="6550"/>
    <n v="698"/>
    <n v="983"/>
    <n v="21012"/>
    <m/>
    <n v="3876"/>
    <n v="75"/>
    <n v="1475"/>
    <x v="0"/>
    <n v="34669"/>
    <m/>
    <m/>
    <m/>
    <m/>
    <m/>
    <m/>
    <m/>
    <m/>
    <n v="17681190"/>
    <n v="2883067"/>
    <n v="4696210"/>
    <n v="46662"/>
    <n v="15914709"/>
    <n v="14688594"/>
    <n v="1226115"/>
    <n v="322123"/>
    <n v="800"/>
    <m/>
    <n v="1547438"/>
    <n v="3340500"/>
    <n v="355980"/>
    <n v="501330"/>
    <n v="10716120"/>
    <m/>
    <n v="1976760"/>
    <n v="38250"/>
    <n v="752250"/>
    <n v="17681190"/>
    <m/>
    <m/>
    <m/>
    <m/>
    <m/>
    <m/>
    <m/>
    <m/>
    <n v="2051512"/>
    <m/>
    <m/>
    <m/>
    <n v="935"/>
    <m/>
    <n v="15597"/>
    <m/>
    <m/>
    <m/>
    <n v="810426"/>
    <m/>
    <n v="676"/>
    <m/>
    <n v="3921"/>
    <m/>
    <n v="292"/>
    <n v="0"/>
    <n v="1154835"/>
    <n v="0"/>
    <n v="1132395"/>
    <n v="219690"/>
    <n v="313109"/>
    <n v="36740"/>
    <m/>
    <n v="26006"/>
    <m/>
    <m/>
    <m/>
    <m/>
    <m/>
    <m/>
    <m/>
    <m/>
    <m/>
    <m/>
    <m/>
    <m/>
    <m/>
    <m/>
    <m/>
    <m/>
    <m/>
    <m/>
    <m/>
    <m/>
    <m/>
    <m/>
    <m/>
    <m/>
    <m/>
    <m/>
    <m/>
    <m/>
    <n v="972"/>
    <m/>
    <m/>
    <m/>
    <n v="-151968"/>
    <m/>
    <m/>
    <m/>
    <n v="-141733"/>
    <m/>
    <n v="4350111"/>
    <m/>
    <m/>
    <m/>
    <n v="390270"/>
    <m/>
    <n v="248558"/>
    <m/>
    <m/>
    <m/>
    <m/>
    <m/>
    <m/>
    <m/>
    <m/>
    <m/>
    <m/>
    <m/>
    <m/>
    <m/>
    <m/>
    <m/>
    <m/>
    <m/>
    <n v="5985817"/>
    <n v="1213478"/>
    <n v="7489299"/>
    <n v="285140"/>
    <n v="5761100"/>
    <m/>
    <m/>
    <m/>
    <m/>
    <m/>
    <m/>
    <m/>
    <m/>
    <n v="3843"/>
    <n v="9941"/>
    <n v="507385"/>
    <m/>
    <n v="493609"/>
    <n v="67213"/>
    <n v="363767"/>
    <n v="33547"/>
    <m/>
    <n v="26452"/>
    <n v="593435"/>
    <n v="282344"/>
    <n v="125367"/>
    <n v="816951"/>
    <n v="125472"/>
    <n v="119682"/>
    <n v="104063"/>
    <n v="3732931"/>
    <n v="86848"/>
    <n v="1011450"/>
    <n v="77925"/>
    <m/>
    <m/>
    <n v="8493"/>
    <n v="336776"/>
    <n v="3224330"/>
    <m/>
    <n v="1483976"/>
    <m/>
    <n v="3108559"/>
    <n v="5977118"/>
    <n v="13793983"/>
    <n v="3025394"/>
    <m/>
    <n v="6101200"/>
    <n v="4667389"/>
    <n v="13793983"/>
    <m/>
    <n v="910057"/>
    <n v="348505"/>
    <m/>
    <n v="4800"/>
    <m/>
    <n v="1451211"/>
    <n v="175326"/>
    <n v="1631337"/>
    <n v="-147361"/>
    <m/>
    <n v="6455009"/>
    <m/>
    <n v="6457799"/>
    <n v="-356599"/>
    <s v="-0.03"/>
    <n v="-90761.819999999992"/>
    <n v="1824"/>
    <n v="0"/>
    <n v="10690"/>
    <n v="37636"/>
    <n v="84851"/>
    <n v="0"/>
    <n v="0"/>
    <n v="5872"/>
    <m/>
    <n v="3545"/>
    <m/>
    <m/>
    <n v="301"/>
    <n v="2637"/>
    <n v="4498"/>
    <n v="2031"/>
    <n v="26352"/>
    <n v="180237"/>
    <n v="0"/>
    <n v="0"/>
    <n v="0"/>
    <n v="0"/>
    <n v="0"/>
    <n v="0"/>
    <n v="0"/>
    <n v="182595"/>
    <n v="0"/>
    <n v="572720"/>
    <n v="1489254"/>
    <n v="2069523"/>
    <n v="0"/>
    <n v="0"/>
    <n v="211091"/>
    <m/>
    <n v="95159"/>
    <m/>
    <m/>
    <n v="18288"/>
    <n v="79948"/>
    <n v="92114"/>
    <n v="85749"/>
    <n v="1089376"/>
    <n v="5985817"/>
    <n v="0"/>
    <n v="0"/>
    <n v="0"/>
    <n v="0"/>
    <n v="0"/>
    <n v="0"/>
    <n v="0"/>
    <m/>
    <x v="0"/>
    <x v="0"/>
    <m/>
    <m/>
    <m/>
    <m/>
    <x v="0"/>
    <x v="0"/>
    <m/>
    <m/>
    <m/>
    <n v="121"/>
    <n v="179"/>
    <n v="80"/>
    <n v="91"/>
    <n v="136"/>
    <n v="63"/>
    <n v="51"/>
    <n v="83"/>
    <n v="34"/>
    <n v="1"/>
    <n v="0"/>
    <n v="0"/>
    <n v="0"/>
    <n v="1"/>
    <n v="0"/>
    <n v="1"/>
    <n v="0"/>
    <n v="0"/>
    <n v="0"/>
    <n v="0"/>
    <n v="0"/>
    <n v="0"/>
    <n v="0"/>
    <n v="0"/>
    <n v="1"/>
    <n v="0"/>
    <n v="0"/>
    <n v="0"/>
    <n v="0"/>
  </r>
  <r>
    <n v="206190546"/>
    <x v="380"/>
    <d v="2024-01-01T00:00:00"/>
    <d v="2024-12-31T00:00:00"/>
    <n v="366"/>
    <s v="In Process"/>
    <x v="0"/>
    <x v="17"/>
    <x v="0"/>
    <x v="0"/>
    <s v="11 - Los Angeles"/>
    <x v="28"/>
    <s v="626-280-0280"/>
    <s v="416 NORTH GARFIELD AVE"/>
    <s v="MONTEREY PARK"/>
    <s v="91754"/>
    <s v="ZZT05162G"/>
    <s v="OMAR SALAMA"/>
    <s v="Yes"/>
    <m/>
    <n v="89"/>
    <n v="89"/>
    <x v="2"/>
    <n v="32574"/>
    <n v="31424"/>
    <n v="222.06"/>
    <n v="254"/>
    <n v="306"/>
    <n v="10284"/>
    <n v="535"/>
    <n v="399"/>
    <n v="19114"/>
    <m/>
    <m/>
    <n v="197"/>
    <n v="895"/>
    <x v="0"/>
    <n v="31424"/>
    <m/>
    <m/>
    <m/>
    <m/>
    <m/>
    <m/>
    <m/>
    <m/>
    <n v="9584320"/>
    <n v="12696104"/>
    <n v="5229276"/>
    <n v="195116"/>
    <n v="17246264"/>
    <n v="13256692"/>
    <n v="3989572"/>
    <n v="1722868"/>
    <m/>
    <m/>
    <n v="5712440"/>
    <n v="3136620"/>
    <n v="163175"/>
    <n v="121695"/>
    <n v="5829770"/>
    <m/>
    <m/>
    <n v="60085"/>
    <n v="272975"/>
    <n v="9584320"/>
    <m/>
    <m/>
    <m/>
    <m/>
    <m/>
    <m/>
    <m/>
    <m/>
    <n v="12032453"/>
    <m/>
    <n v="574785"/>
    <m/>
    <n v="635"/>
    <m/>
    <n v="83004"/>
    <m/>
    <m/>
    <m/>
    <m/>
    <m/>
    <n v="850"/>
    <m/>
    <n v="4377"/>
    <m/>
    <n v="0"/>
    <n v="0"/>
    <n v="5536987"/>
    <n v="0"/>
    <n v="5768850"/>
    <n v="874900"/>
    <n v="430505"/>
    <n v="14463"/>
    <m/>
    <n v="70399"/>
    <m/>
    <m/>
    <m/>
    <m/>
    <m/>
    <m/>
    <m/>
    <m/>
    <m/>
    <m/>
    <m/>
    <m/>
    <m/>
    <m/>
    <m/>
    <m/>
    <m/>
    <m/>
    <m/>
    <m/>
    <m/>
    <m/>
    <m/>
    <m/>
    <m/>
    <m/>
    <m/>
    <m/>
    <n v="-8811"/>
    <m/>
    <m/>
    <m/>
    <n v="5371969"/>
    <m/>
    <n v="378922"/>
    <m/>
    <n v="-458641"/>
    <m/>
    <n v="-52024"/>
    <m/>
    <m/>
    <m/>
    <m/>
    <m/>
    <n v="-2139"/>
    <m/>
    <m/>
    <m/>
    <m/>
    <m/>
    <m/>
    <m/>
    <m/>
    <m/>
    <m/>
    <m/>
    <m/>
    <m/>
    <m/>
    <m/>
    <m/>
    <m/>
    <n v="6712448"/>
    <n v="1744585"/>
    <n v="4799659"/>
    <n v="100880"/>
    <n v="5359736"/>
    <m/>
    <m/>
    <m/>
    <m/>
    <m/>
    <m/>
    <m/>
    <m/>
    <n v="12487"/>
    <m/>
    <n v="471792"/>
    <m/>
    <n v="413544"/>
    <n v="168884"/>
    <n v="341400"/>
    <n v="15915"/>
    <m/>
    <n v="173183"/>
    <n v="371185"/>
    <n v="244397"/>
    <n v="96457"/>
    <n v="1054184"/>
    <n v="89165"/>
    <n v="191380"/>
    <n v="97050"/>
    <n v="3234799"/>
    <n v="63716"/>
    <n v="792129"/>
    <n v="39580"/>
    <n v="32811"/>
    <m/>
    <n v="3232"/>
    <n v="-10334"/>
    <n v="16935310"/>
    <m/>
    <n v="249076"/>
    <m/>
    <n v="1397085"/>
    <m/>
    <n v="18581471"/>
    <n v="2971084"/>
    <m/>
    <m/>
    <n v="15610387"/>
    <n v="18581471"/>
    <n v="603627"/>
    <m/>
    <n v="8638"/>
    <m/>
    <n v="0"/>
    <m/>
    <n v="834706"/>
    <n v="461771"/>
    <n v="1296477"/>
    <n v="-1047401"/>
    <m/>
    <m/>
    <m/>
    <m/>
    <m/>
    <s v="-0.01"/>
    <n v="-29710.84"/>
    <n v="1945"/>
    <n v="0"/>
    <n v="10117"/>
    <n v="31043"/>
    <n v="84460"/>
    <n v="0"/>
    <n v="0"/>
    <n v="3868"/>
    <n v="20034"/>
    <n v="3744"/>
    <n v="9918"/>
    <n v="3179"/>
    <n v="18046"/>
    <n v="1856"/>
    <n v="6274"/>
    <n v="1784"/>
    <n v="9843"/>
    <n v="206111"/>
    <n v="0"/>
    <n v="0"/>
    <n v="0"/>
    <n v="0"/>
    <n v="0"/>
    <n v="0"/>
    <n v="0"/>
    <n v="162913"/>
    <n v="0"/>
    <n v="545884"/>
    <n v="1276745"/>
    <n v="1893649"/>
    <n v="0"/>
    <n v="0"/>
    <n v="194908"/>
    <n v="854774"/>
    <n v="119181"/>
    <n v="167051"/>
    <n v="58086"/>
    <n v="363965"/>
    <n v="77090"/>
    <n v="148337"/>
    <n v="80499"/>
    <n v="769366"/>
    <n v="6712448"/>
    <n v="0"/>
    <n v="0"/>
    <n v="0"/>
    <n v="0"/>
    <n v="0"/>
    <n v="0"/>
    <n v="0"/>
    <m/>
    <x v="0"/>
    <x v="0"/>
    <m/>
    <m/>
    <n v="20034"/>
    <m/>
    <x v="0"/>
    <x v="0"/>
    <m/>
    <m/>
    <n v="854774"/>
    <n v="147"/>
    <n v="172"/>
    <n v="122"/>
    <n v="110"/>
    <n v="129"/>
    <n v="92"/>
    <n v="59"/>
    <n v="66"/>
    <n v="51"/>
    <n v="1"/>
    <n v="0"/>
    <n v="0"/>
    <n v="0"/>
    <n v="1"/>
    <n v="0"/>
    <n v="1"/>
    <n v="0"/>
    <n v="0"/>
    <n v="0"/>
    <n v="0"/>
    <n v="0"/>
    <n v="0"/>
    <n v="0"/>
    <n v="0"/>
    <n v="1"/>
    <n v="0"/>
    <n v="0"/>
    <n v="0"/>
    <n v="0"/>
  </r>
  <r>
    <n v="206190548"/>
    <x v="381"/>
    <d v="2024-01-01T00:00:00"/>
    <d v="2024-12-31T00:00:00"/>
    <n v="366"/>
    <s v="In Process"/>
    <x v="0"/>
    <x v="17"/>
    <x v="0"/>
    <x v="0"/>
    <s v="11 - Los Angeles"/>
    <x v="28"/>
    <s v="626-280-3220"/>
    <s v="1267 SAN GABRIEL BOULEVARD"/>
    <s v="ROSEMEAD"/>
    <s v="91770"/>
    <s v="1558797910"/>
    <s v="LEANNE MEJIA"/>
    <s v="Yes"/>
    <m/>
    <n v="96"/>
    <n v="96"/>
    <x v="2"/>
    <n v="35136"/>
    <n v="25724"/>
    <n v="172.88"/>
    <n v="201"/>
    <n v="201"/>
    <n v="10024"/>
    <m/>
    <n v="1943"/>
    <n v="13344"/>
    <m/>
    <n v="341"/>
    <n v="72"/>
    <m/>
    <x v="0"/>
    <n v="25724"/>
    <m/>
    <m/>
    <m/>
    <m/>
    <m/>
    <m/>
    <m/>
    <m/>
    <n v="13025390"/>
    <n v="5464630"/>
    <n v="5774944"/>
    <m/>
    <n v="12715076"/>
    <n v="11685057"/>
    <n v="1030019"/>
    <n v="274073"/>
    <n v="800"/>
    <m/>
    <n v="1303292"/>
    <n v="7990200"/>
    <m/>
    <n v="590700"/>
    <n v="4150090"/>
    <m/>
    <n v="272800"/>
    <n v="21600"/>
    <m/>
    <n v="13025390"/>
    <m/>
    <m/>
    <m/>
    <m/>
    <m/>
    <m/>
    <m/>
    <m/>
    <n v="5198355"/>
    <m/>
    <m/>
    <m/>
    <n v="52548"/>
    <m/>
    <n v="57693"/>
    <m/>
    <m/>
    <m/>
    <n v="156034"/>
    <m/>
    <m/>
    <m/>
    <m/>
    <m/>
    <n v="0"/>
    <n v="0"/>
    <n v="1516930"/>
    <n v="0"/>
    <n v="2846386"/>
    <n v="292237"/>
    <n v="690993"/>
    <n v="108375"/>
    <m/>
    <n v="9709"/>
    <m/>
    <m/>
    <m/>
    <m/>
    <m/>
    <m/>
    <m/>
    <m/>
    <m/>
    <m/>
    <m/>
    <m/>
    <m/>
    <m/>
    <m/>
    <m/>
    <m/>
    <m/>
    <m/>
    <m/>
    <m/>
    <m/>
    <m/>
    <m/>
    <m/>
    <m/>
    <m/>
    <m/>
    <m/>
    <m/>
    <m/>
    <m/>
    <n v="5078047"/>
    <m/>
    <m/>
    <m/>
    <n v="73480"/>
    <m/>
    <n v="431982"/>
    <m/>
    <m/>
    <m/>
    <n v="191484"/>
    <m/>
    <n v="-49"/>
    <m/>
    <m/>
    <m/>
    <m/>
    <m/>
    <m/>
    <m/>
    <m/>
    <m/>
    <m/>
    <m/>
    <m/>
    <m/>
    <m/>
    <m/>
    <m/>
    <m/>
    <n v="5899682"/>
    <n v="1334967"/>
    <n v="4450408"/>
    <n v="307695"/>
    <n v="4623241"/>
    <m/>
    <m/>
    <m/>
    <m/>
    <m/>
    <m/>
    <m/>
    <m/>
    <m/>
    <m/>
    <n v="314777"/>
    <m/>
    <n v="388326"/>
    <n v="50063"/>
    <n v="217522"/>
    <n v="37107"/>
    <m/>
    <n v="31218"/>
    <n v="513704"/>
    <n v="248172"/>
    <n v="243298"/>
    <n v="598091"/>
    <n v="116037"/>
    <n v="214779"/>
    <n v="99179"/>
    <n v="2671878"/>
    <n v="32117"/>
    <n v="979949"/>
    <n v="70920"/>
    <n v="25658"/>
    <m/>
    <n v="5513"/>
    <n v="203508"/>
    <n v="3156098"/>
    <m/>
    <n v="184761"/>
    <n v="3150"/>
    <n v="2811531"/>
    <m/>
    <n v="6155540"/>
    <n v="4958977"/>
    <m/>
    <m/>
    <n v="1196563"/>
    <n v="6155540"/>
    <n v="33403"/>
    <m/>
    <n v="1650905"/>
    <m/>
    <n v="0"/>
    <m/>
    <n v="70741"/>
    <n v="280785"/>
    <n v="351526"/>
    <n v="-166765"/>
    <m/>
    <m/>
    <m/>
    <m/>
    <m/>
    <s v="0.55"/>
    <n v="2727437.35"/>
    <n v="4232"/>
    <n v="0"/>
    <n v="7097"/>
    <n v="27565"/>
    <n v="63271"/>
    <n v="0"/>
    <n v="0"/>
    <n v="3402"/>
    <n v="12644"/>
    <n v="2320"/>
    <n v="8244"/>
    <n v="8837"/>
    <n v="14443"/>
    <n v="3347"/>
    <n v="8370"/>
    <n v="1926"/>
    <n v="24985"/>
    <n v="190683"/>
    <n v="0"/>
    <n v="0"/>
    <n v="0"/>
    <n v="0"/>
    <n v="0"/>
    <n v="0"/>
    <n v="0"/>
    <n v="312791"/>
    <n v="0"/>
    <n v="371256"/>
    <n v="1158084"/>
    <n v="1385696"/>
    <n v="0"/>
    <n v="0"/>
    <n v="202300"/>
    <n v="623199"/>
    <n v="72685"/>
    <n v="161689"/>
    <n v="171014"/>
    <n v="296566"/>
    <n v="94771"/>
    <n v="166144"/>
    <n v="79713"/>
    <n v="803774"/>
    <n v="5899682"/>
    <n v="0"/>
    <n v="0"/>
    <n v="0"/>
    <n v="0"/>
    <n v="0"/>
    <n v="0"/>
    <n v="0"/>
    <m/>
    <x v="0"/>
    <x v="0"/>
    <m/>
    <m/>
    <n v="12644"/>
    <m/>
    <x v="0"/>
    <x v="0"/>
    <m/>
    <m/>
    <n v="623199"/>
    <n v="138"/>
    <n v="173"/>
    <n v="109"/>
    <n v="76"/>
    <n v="93"/>
    <n v="61"/>
    <n v="43"/>
    <n v="53"/>
    <n v="35"/>
    <n v="1"/>
    <n v="0"/>
    <n v="0"/>
    <n v="0"/>
    <n v="1"/>
    <n v="0"/>
    <n v="1"/>
    <n v="0"/>
    <n v="0"/>
    <n v="0"/>
    <n v="0"/>
    <n v="0"/>
    <n v="0"/>
    <n v="0"/>
    <n v="0"/>
    <n v="1"/>
    <n v="0"/>
    <n v="0"/>
    <n v="0"/>
    <n v="0"/>
  </r>
  <r>
    <n v="206190549"/>
    <x v="382"/>
    <d v="2024-01-01T00:00:00"/>
    <d v="2024-12-31T00:00:00"/>
    <n v="366"/>
    <s v="In Process"/>
    <x v="0"/>
    <x v="17"/>
    <x v="0"/>
    <x v="0"/>
    <s v="11 - Los Angeles"/>
    <x v="42"/>
    <s v="818-249-2925"/>
    <s v="2123 VERDUGO BLVD"/>
    <s v="MONTROSE"/>
    <s v="91020"/>
    <s v="1194897363"/>
    <s v="ROGELIO CARRERA"/>
    <s v="Yes"/>
    <m/>
    <n v="59"/>
    <n v="59"/>
    <x v="1"/>
    <n v="21594"/>
    <n v="20388"/>
    <n v="217.33"/>
    <n v="129"/>
    <n v="130"/>
    <n v="6274"/>
    <n v="9"/>
    <n v="1170"/>
    <n v="10230"/>
    <m/>
    <n v="19"/>
    <n v="2278"/>
    <n v="408"/>
    <x v="0"/>
    <n v="20388"/>
    <m/>
    <m/>
    <m/>
    <m/>
    <m/>
    <m/>
    <m/>
    <m/>
    <n v="6524160"/>
    <n v="6014678"/>
    <n v="2844158"/>
    <n v="23189"/>
    <n v="9717869"/>
    <n v="8811888"/>
    <n v="905981"/>
    <n v="1"/>
    <m/>
    <m/>
    <n v="905982"/>
    <n v="2007680"/>
    <n v="2880"/>
    <n v="374400"/>
    <n v="3273600"/>
    <m/>
    <n v="6080"/>
    <n v="728960"/>
    <n v="130560"/>
    <n v="6524160"/>
    <m/>
    <m/>
    <m/>
    <m/>
    <m/>
    <m/>
    <m/>
    <m/>
    <n v="5989344"/>
    <m/>
    <n v="8143"/>
    <m/>
    <m/>
    <m/>
    <m/>
    <m/>
    <m/>
    <m/>
    <n v="17191"/>
    <m/>
    <m/>
    <m/>
    <m/>
    <m/>
    <n v="260259"/>
    <n v="0"/>
    <n v="2000703"/>
    <n v="0"/>
    <n v="1876709"/>
    <n v="305764"/>
    <n v="1388601"/>
    <n v="134255"/>
    <m/>
    <n v="48387"/>
    <m/>
    <m/>
    <m/>
    <m/>
    <m/>
    <m/>
    <m/>
    <m/>
    <m/>
    <m/>
    <m/>
    <m/>
    <m/>
    <m/>
    <m/>
    <m/>
    <m/>
    <m/>
    <m/>
    <m/>
    <m/>
    <m/>
    <m/>
    <m/>
    <m/>
    <m/>
    <m/>
    <m/>
    <m/>
    <m/>
    <m/>
    <m/>
    <n v="2823183"/>
    <m/>
    <n v="-4695"/>
    <m/>
    <n v="9984"/>
    <m/>
    <n v="19053"/>
    <m/>
    <m/>
    <m/>
    <n v="-9911"/>
    <m/>
    <n v="6544"/>
    <m/>
    <m/>
    <m/>
    <m/>
    <m/>
    <m/>
    <m/>
    <m/>
    <m/>
    <m/>
    <m/>
    <m/>
    <m/>
    <m/>
    <m/>
    <m/>
    <m/>
    <n v="3695907"/>
    <n v="1085195"/>
    <n v="4030786"/>
    <n v="201116"/>
    <n v="3486213"/>
    <m/>
    <m/>
    <m/>
    <m/>
    <m/>
    <m/>
    <m/>
    <m/>
    <n v="1886"/>
    <m/>
    <n v="382566"/>
    <m/>
    <n v="344383"/>
    <n v="48909"/>
    <n v="183983"/>
    <n v="34607"/>
    <m/>
    <n v="17847"/>
    <n v="483739"/>
    <n v="133595"/>
    <n v="107526"/>
    <n v="540106"/>
    <n v="120309"/>
    <n v="198168"/>
    <n v="148641"/>
    <n v="2077843"/>
    <n v="4162"/>
    <n v="389400"/>
    <n v="13279"/>
    <n v="7126"/>
    <m/>
    <m/>
    <n v="87600"/>
    <n v="2729279"/>
    <m/>
    <n v="24009"/>
    <n v="40410"/>
    <n v="8364"/>
    <m/>
    <n v="2802062"/>
    <n v="1130460"/>
    <m/>
    <m/>
    <n v="1671602"/>
    <n v="2802062"/>
    <m/>
    <m/>
    <n v="2943"/>
    <m/>
    <n v="0"/>
    <m/>
    <n v="38380"/>
    <n v="458578"/>
    <n v="496958"/>
    <n v="-472949"/>
    <m/>
    <m/>
    <m/>
    <m/>
    <m/>
    <s v="1.19"/>
    <n v="1345247.4"/>
    <n v="1886"/>
    <n v="0"/>
    <n v="8177"/>
    <n v="18585"/>
    <n v="50144"/>
    <n v="0"/>
    <n v="0"/>
    <n v="5290"/>
    <m/>
    <n v="2084"/>
    <m/>
    <m/>
    <n v="11688"/>
    <n v="2647"/>
    <n v="6689"/>
    <n v="2136"/>
    <n v="9470"/>
    <n v="118796"/>
    <n v="0"/>
    <n v="0"/>
    <n v="0"/>
    <n v="0"/>
    <n v="0"/>
    <n v="0"/>
    <n v="0"/>
    <n v="136681"/>
    <n v="0"/>
    <n v="426357"/>
    <n v="700908"/>
    <n v="1137551"/>
    <n v="0"/>
    <n v="0"/>
    <n v="216592"/>
    <m/>
    <n v="66575"/>
    <m/>
    <m/>
    <n v="262473"/>
    <n v="93002"/>
    <n v="145353"/>
    <n v="114711"/>
    <n v="395704"/>
    <n v="3695907"/>
    <n v="0"/>
    <n v="0"/>
    <n v="0"/>
    <n v="0"/>
    <n v="0"/>
    <n v="0"/>
    <n v="0"/>
    <m/>
    <x v="0"/>
    <x v="0"/>
    <m/>
    <m/>
    <m/>
    <m/>
    <x v="0"/>
    <x v="0"/>
    <m/>
    <m/>
    <m/>
    <n v="82"/>
    <n v="101"/>
    <n v="63"/>
    <n v="56"/>
    <n v="68"/>
    <n v="44"/>
    <n v="38"/>
    <n v="46"/>
    <n v="28"/>
    <n v="1"/>
    <n v="0"/>
    <n v="0"/>
    <n v="1"/>
    <n v="0"/>
    <n v="0"/>
    <n v="1"/>
    <n v="0"/>
    <n v="0"/>
    <n v="0"/>
    <n v="0"/>
    <n v="0"/>
    <n v="0"/>
    <n v="0"/>
    <n v="0"/>
    <n v="1"/>
    <n v="0"/>
    <n v="0"/>
    <n v="0"/>
    <n v="0"/>
  </r>
  <r>
    <n v="206190550"/>
    <x v="383"/>
    <d v="2024-01-01T00:00:00"/>
    <d v="2024-12-31T00:00:00"/>
    <n v="366"/>
    <s v="In Process"/>
    <x v="0"/>
    <x v="17"/>
    <x v="0"/>
    <x v="0"/>
    <s v="11 - Los Angeles"/>
    <x v="26"/>
    <s v="626-962-1043"/>
    <s v="3541 PUENTE AVENUE"/>
    <s v="BALDWIN PARK"/>
    <s v="91706"/>
    <s v="ZZT18512H"/>
    <s v="JOHN C KIMBALL"/>
    <s v="Yes"/>
    <m/>
    <n v="49"/>
    <n v="49"/>
    <x v="1"/>
    <n v="17934"/>
    <n v="15423"/>
    <n v="200.48"/>
    <n v="231"/>
    <n v="293"/>
    <n v="3262"/>
    <n v="1629"/>
    <n v="215"/>
    <n v="9948"/>
    <m/>
    <n v="79"/>
    <n v="24"/>
    <n v="266"/>
    <x v="0"/>
    <n v="15423"/>
    <m/>
    <m/>
    <m/>
    <m/>
    <m/>
    <m/>
    <m/>
    <m/>
    <n v="6014970"/>
    <n v="6432588"/>
    <n v="4288786"/>
    <n v="63798"/>
    <n v="8222570"/>
    <n v="7543559"/>
    <n v="679011"/>
    <n v="518180"/>
    <m/>
    <m/>
    <n v="1197191"/>
    <n v="1272180"/>
    <n v="635310"/>
    <n v="83850"/>
    <n v="3879720"/>
    <m/>
    <n v="30810"/>
    <n v="9360"/>
    <n v="103740"/>
    <n v="6014970"/>
    <m/>
    <m/>
    <m/>
    <m/>
    <m/>
    <m/>
    <m/>
    <m/>
    <n v="4371549"/>
    <m/>
    <n v="1654098"/>
    <m/>
    <n v="23769"/>
    <m/>
    <n v="379473"/>
    <m/>
    <m/>
    <m/>
    <m/>
    <m/>
    <n v="514"/>
    <m/>
    <n v="3185"/>
    <m/>
    <n v="0"/>
    <n v="0"/>
    <n v="2888700"/>
    <n v="0"/>
    <n v="2760600"/>
    <n v="528510"/>
    <n v="205856"/>
    <n v="12213"/>
    <m/>
    <n v="36709"/>
    <m/>
    <m/>
    <m/>
    <m/>
    <m/>
    <m/>
    <m/>
    <m/>
    <m/>
    <m/>
    <m/>
    <m/>
    <m/>
    <m/>
    <m/>
    <m/>
    <m/>
    <m/>
    <m/>
    <m/>
    <m/>
    <m/>
    <m/>
    <m/>
    <m/>
    <m/>
    <m/>
    <m/>
    <n v="514"/>
    <m/>
    <m/>
    <m/>
    <n v="2411553"/>
    <m/>
    <n v="1091349"/>
    <m/>
    <n v="-94452"/>
    <m/>
    <n v="870583"/>
    <m/>
    <m/>
    <m/>
    <m/>
    <m/>
    <n v="9239"/>
    <m/>
    <m/>
    <m/>
    <m/>
    <m/>
    <m/>
    <m/>
    <m/>
    <m/>
    <m/>
    <m/>
    <m/>
    <m/>
    <m/>
    <m/>
    <m/>
    <m/>
    <n v="3477686"/>
    <n v="894157"/>
    <n v="3171716"/>
    <n v="36412"/>
    <n v="2616645"/>
    <m/>
    <m/>
    <m/>
    <m/>
    <m/>
    <m/>
    <m/>
    <m/>
    <n v="18794"/>
    <m/>
    <n v="132363"/>
    <m/>
    <n v="224246"/>
    <n v="136648"/>
    <n v="128689"/>
    <n v="20866"/>
    <m/>
    <n v="111932"/>
    <n v="340682"/>
    <n v="149307"/>
    <n v="66625"/>
    <n v="624091"/>
    <n v="65132"/>
    <n v="68963"/>
    <n v="143162"/>
    <n v="1861904"/>
    <n v="26846"/>
    <n v="353520"/>
    <n v="47853"/>
    <n v="16109"/>
    <m/>
    <n v="254339"/>
    <n v="134843"/>
    <n v="1749789"/>
    <m/>
    <n v="147788"/>
    <m/>
    <n v="1851923"/>
    <m/>
    <n v="3749500"/>
    <n v="5067045"/>
    <m/>
    <m/>
    <n v="-1317545"/>
    <n v="3749500"/>
    <n v="340776"/>
    <m/>
    <n v="13576"/>
    <m/>
    <n v="0"/>
    <m/>
    <n v="458570"/>
    <n v="211567"/>
    <n v="670137"/>
    <n v="-522349"/>
    <m/>
    <m/>
    <m/>
    <m/>
    <m/>
    <s v="0.00"/>
    <n v="0"/>
    <n v="1733"/>
    <n v="0"/>
    <n v="896"/>
    <n v="20744"/>
    <n v="39853"/>
    <n v="0"/>
    <n v="0"/>
    <n v="1953"/>
    <n v="7034"/>
    <n v="3880"/>
    <n v="5167"/>
    <n v="1980"/>
    <n v="11702"/>
    <n v="1762"/>
    <n v="2041"/>
    <n v="1893"/>
    <n v="12317"/>
    <n v="112955"/>
    <n v="0"/>
    <n v="0"/>
    <n v="0"/>
    <n v="0"/>
    <n v="0"/>
    <n v="0"/>
    <n v="0"/>
    <n v="133410"/>
    <n v="0"/>
    <n v="59398"/>
    <n v="770949"/>
    <n v="882860"/>
    <n v="0"/>
    <n v="0"/>
    <n v="93311"/>
    <n v="272071"/>
    <n v="124336"/>
    <n v="96611"/>
    <n v="37762"/>
    <n v="250357"/>
    <n v="53824"/>
    <n v="50476"/>
    <n v="104267"/>
    <n v="548054"/>
    <n v="3477686"/>
    <n v="0"/>
    <n v="0"/>
    <n v="0"/>
    <n v="0"/>
    <n v="0"/>
    <n v="0"/>
    <n v="0"/>
    <m/>
    <x v="0"/>
    <x v="0"/>
    <m/>
    <m/>
    <n v="7034"/>
    <m/>
    <x v="0"/>
    <x v="0"/>
    <m/>
    <m/>
    <n v="272071"/>
    <n v="94"/>
    <n v="174"/>
    <n v="48"/>
    <n v="66"/>
    <n v="131"/>
    <n v="30"/>
    <n v="33"/>
    <n v="72"/>
    <n v="15"/>
    <n v="1"/>
    <n v="0"/>
    <n v="0"/>
    <n v="1"/>
    <n v="0"/>
    <n v="0"/>
    <n v="1"/>
    <n v="0"/>
    <n v="0"/>
    <n v="0"/>
    <n v="0"/>
    <n v="0"/>
    <n v="0"/>
    <n v="0"/>
    <n v="0"/>
    <n v="1"/>
    <n v="0"/>
    <n v="0"/>
    <n v="0"/>
    <n v="0"/>
  </r>
  <r>
    <n v="206190553"/>
    <x v="384"/>
    <d v="2023-10-01T00:00:00"/>
    <d v="2024-09-30T00:00:00"/>
    <n v="366"/>
    <s v="In Process"/>
    <x v="1"/>
    <x v="17"/>
    <x v="1"/>
    <x v="1"/>
    <s v="11 - Los Angeles"/>
    <x v="41"/>
    <s v="909-624-5061"/>
    <s v="900 E HARRISON AVE"/>
    <s v="POMONA"/>
    <s v="91767-2008"/>
    <s v="NONE"/>
    <s v="LISA ATILANO"/>
    <s v="No"/>
    <m/>
    <n v="48"/>
    <n v="48"/>
    <x v="1"/>
    <n v="17568"/>
    <n v="13977"/>
    <n v="79.56"/>
    <n v="52"/>
    <n v="52"/>
    <n v="696"/>
    <m/>
    <m/>
    <m/>
    <n v="285"/>
    <m/>
    <n v="12137"/>
    <n v="859"/>
    <x v="0"/>
    <n v="13977"/>
    <m/>
    <m/>
    <m/>
    <m/>
    <m/>
    <m/>
    <m/>
    <m/>
    <n v="2274420"/>
    <n v="2267894"/>
    <n v="1384171"/>
    <n v="164148"/>
    <n v="3322291"/>
    <n v="8948892"/>
    <n v="-5626601"/>
    <n v="4972765"/>
    <m/>
    <m/>
    <n v="-653836"/>
    <n v="111151"/>
    <m/>
    <m/>
    <m/>
    <n v="48541"/>
    <m/>
    <n v="1783908"/>
    <n v="330820"/>
    <n v="2274420"/>
    <m/>
    <m/>
    <m/>
    <m/>
    <m/>
    <m/>
    <m/>
    <m/>
    <n v="293294"/>
    <m/>
    <m/>
    <m/>
    <m/>
    <m/>
    <m/>
    <m/>
    <m/>
    <m/>
    <m/>
    <m/>
    <n v="1973327"/>
    <m/>
    <n v="1273"/>
    <m/>
    <n v="16758"/>
    <n v="0"/>
    <n v="1383784"/>
    <n v="0"/>
    <n v="797000"/>
    <n v="34200"/>
    <n v="31258"/>
    <n v="2098"/>
    <m/>
    <n v="2796"/>
    <m/>
    <m/>
    <m/>
    <m/>
    <m/>
    <m/>
    <m/>
    <m/>
    <m/>
    <m/>
    <m/>
    <m/>
    <m/>
    <m/>
    <m/>
    <m/>
    <m/>
    <m/>
    <m/>
    <m/>
    <m/>
    <m/>
    <m/>
    <m/>
    <m/>
    <m/>
    <m/>
    <m/>
    <m/>
    <m/>
    <m/>
    <m/>
    <n v="1173403"/>
    <m/>
    <m/>
    <m/>
    <m/>
    <m/>
    <m/>
    <m/>
    <n v="166629"/>
    <m/>
    <m/>
    <m/>
    <n v="44139"/>
    <m/>
    <m/>
    <m/>
    <m/>
    <m/>
    <m/>
    <m/>
    <m/>
    <m/>
    <m/>
    <m/>
    <m/>
    <m/>
    <m/>
    <m/>
    <m/>
    <m/>
    <n v="10029284"/>
    <n v="4759514"/>
    <n v="16995736"/>
    <n v="720998"/>
    <n v="4776933"/>
    <m/>
    <m/>
    <m/>
    <m/>
    <m/>
    <m/>
    <m/>
    <m/>
    <m/>
    <m/>
    <n v="339860"/>
    <m/>
    <n v="216515"/>
    <n v="21717"/>
    <m/>
    <n v="2098"/>
    <m/>
    <n v="2796"/>
    <n v="446475"/>
    <n v="183872"/>
    <n v="63075"/>
    <n v="537318"/>
    <n v="25742"/>
    <n v="52252"/>
    <n v="63939"/>
    <n v="1286122"/>
    <n v="454745"/>
    <m/>
    <n v="17179"/>
    <n v="38648"/>
    <n v="169930"/>
    <n v="26"/>
    <n v="249650"/>
    <n v="7699748"/>
    <n v="57309958"/>
    <n v="99183829"/>
    <n v="1039645"/>
    <m/>
    <n v="1716390"/>
    <n v="166949570"/>
    <n v="3812946"/>
    <n v="57658712"/>
    <n v="68816842"/>
    <n v="36661070"/>
    <n v="166949570"/>
    <m/>
    <m/>
    <m/>
    <m/>
    <n v="14067409"/>
    <n v="136465931"/>
    <m/>
    <n v="15740342"/>
    <n v="166273682"/>
    <n v="-67089853"/>
    <m/>
    <m/>
    <n v="68298050"/>
    <n v="68816842"/>
    <m/>
    <s v="1.31"/>
    <n v="4994959.26"/>
    <n v="3669"/>
    <n v="0"/>
    <n v="7814"/>
    <n v="19150"/>
    <n v="49902"/>
    <n v="0"/>
    <n v="0"/>
    <n v="10790"/>
    <m/>
    <n v="4654"/>
    <n v="4432"/>
    <m/>
    <n v="10640"/>
    <n v="457"/>
    <n v="1370"/>
    <n v="421"/>
    <n v="12588"/>
    <n v="125887"/>
    <n v="0"/>
    <n v="0"/>
    <n v="164"/>
    <n v="332"/>
    <n v="0"/>
    <n v="0"/>
    <n v="496"/>
    <n v="223556"/>
    <n v="0"/>
    <n v="384427"/>
    <n v="740802"/>
    <n v="1212085"/>
    <n v="0"/>
    <n v="0"/>
    <n v="298746"/>
    <m/>
    <n v="131793"/>
    <n v="99512"/>
    <m/>
    <n v="209202"/>
    <n v="18289"/>
    <n v="35983"/>
    <n v="18604"/>
    <n v="540837"/>
    <n v="3913836"/>
    <n v="0"/>
    <n v="0"/>
    <n v="12601"/>
    <n v="11731"/>
    <n v="0"/>
    <n v="0"/>
    <n v="24332"/>
    <m/>
    <x v="0"/>
    <x v="0"/>
    <m/>
    <m/>
    <m/>
    <m/>
    <x v="0"/>
    <x v="0"/>
    <m/>
    <m/>
    <m/>
    <n v="75"/>
    <n v="87"/>
    <n v="65"/>
    <n v="56"/>
    <n v="64"/>
    <n v="50"/>
    <n v="32"/>
    <n v="35"/>
    <n v="29"/>
    <n v="0"/>
    <n v="1"/>
    <n v="0"/>
    <n v="1"/>
    <n v="0"/>
    <n v="0"/>
    <n v="1"/>
    <n v="0"/>
    <n v="0"/>
    <n v="0"/>
    <n v="0"/>
    <n v="0"/>
    <n v="0"/>
    <n v="0"/>
    <n v="0"/>
    <n v="0"/>
    <n v="0"/>
    <n v="1"/>
    <n v="0"/>
    <n v="0"/>
  </r>
  <r>
    <n v="206190554"/>
    <x v="385"/>
    <d v="2024-01-01T00:00:00"/>
    <d v="2024-12-31T00:00:00"/>
    <n v="366"/>
    <s v="In Process"/>
    <x v="0"/>
    <x v="17"/>
    <x v="0"/>
    <x v="0"/>
    <s v="11 - Los Angeles"/>
    <x v="35"/>
    <s v="818-367-1033"/>
    <s v="13333 FENTON AVENUE"/>
    <s v="SYLMAR"/>
    <s v="91342"/>
    <s v="1184619827"/>
    <s v="JOSEFINA GERVACIO"/>
    <s v="Yes"/>
    <m/>
    <n v="114"/>
    <n v="114"/>
    <x v="0"/>
    <n v="41724"/>
    <n v="37654"/>
    <n v="206.44"/>
    <n v="380"/>
    <n v="382"/>
    <n v="2104"/>
    <n v="3769"/>
    <n v="1985"/>
    <n v="27764"/>
    <m/>
    <n v="737"/>
    <n v="126"/>
    <n v="1169"/>
    <x v="1"/>
    <n v="29682"/>
    <m/>
    <m/>
    <m/>
    <n v="7972"/>
    <m/>
    <m/>
    <m/>
    <m/>
    <n v="20165092"/>
    <n v="2742166"/>
    <n v="6432657"/>
    <n v="28908"/>
    <n v="16503509"/>
    <n v="17454747"/>
    <n v="-951238"/>
    <n v="37098"/>
    <n v="12590"/>
    <m/>
    <n v="-926730"/>
    <n v="1114662"/>
    <n v="2310532"/>
    <n v="1098499"/>
    <n v="14508440"/>
    <m/>
    <n v="666279"/>
    <n v="28694"/>
    <n v="437986"/>
    <n v="12101674"/>
    <m/>
    <m/>
    <m/>
    <n v="8063418"/>
    <m/>
    <m/>
    <m/>
    <m/>
    <n v="848119"/>
    <m/>
    <n v="1487267"/>
    <m/>
    <n v="16126"/>
    <m/>
    <n v="311581"/>
    <m/>
    <m/>
    <m/>
    <n v="78768"/>
    <m/>
    <n v="93"/>
    <m/>
    <n v="212"/>
    <m/>
    <n v="37749"/>
    <n v="35461"/>
    <n v="1038435"/>
    <n v="0"/>
    <n v="1038610"/>
    <n v="146385"/>
    <n v="359873"/>
    <n v="45549"/>
    <m/>
    <n v="40104"/>
    <m/>
    <m/>
    <m/>
    <m/>
    <m/>
    <m/>
    <m/>
    <m/>
    <m/>
    <m/>
    <m/>
    <m/>
    <m/>
    <m/>
    <m/>
    <m/>
    <m/>
    <m/>
    <m/>
    <m/>
    <m/>
    <m/>
    <m/>
    <m/>
    <m/>
    <m/>
    <m/>
    <m/>
    <n v="491"/>
    <m/>
    <m/>
    <m/>
    <n v="-253831"/>
    <m/>
    <n v="1904339"/>
    <m/>
    <n v="150436"/>
    <m/>
    <n v="4474211"/>
    <m/>
    <m/>
    <m/>
    <n v="88448"/>
    <m/>
    <n v="68563"/>
    <m/>
    <m/>
    <m/>
    <m/>
    <m/>
    <m/>
    <m/>
    <m/>
    <m/>
    <m/>
    <m/>
    <m/>
    <m/>
    <m/>
    <m/>
    <m/>
    <m/>
    <n v="8257482"/>
    <n v="1849923"/>
    <n v="7347342"/>
    <n v="371062"/>
    <n v="4880256"/>
    <m/>
    <m/>
    <m/>
    <n v="3276850"/>
    <m/>
    <m/>
    <m/>
    <m/>
    <n v="24136"/>
    <n v="23539"/>
    <n v="393548"/>
    <m/>
    <n v="385033"/>
    <n v="45181"/>
    <n v="285717"/>
    <n v="28274"/>
    <m/>
    <n v="41440"/>
    <n v="615114"/>
    <n v="371407"/>
    <n v="130009"/>
    <n v="807098"/>
    <n v="140882"/>
    <n v="133285"/>
    <n v="221210"/>
    <n v="3852223"/>
    <n v="216149"/>
    <n v="1047715"/>
    <n v="37577"/>
    <n v="29244"/>
    <m/>
    <n v="161218"/>
    <n v="307642"/>
    <n v="1465386"/>
    <m/>
    <n v="1195485"/>
    <n v="688552"/>
    <m/>
    <n v="1420"/>
    <n v="3350843"/>
    <n v="3711447"/>
    <n v="172512"/>
    <m/>
    <n v="-533116"/>
    <n v="3350843"/>
    <m/>
    <m/>
    <n v="661541"/>
    <m/>
    <n v="38400"/>
    <m/>
    <n v="2376574"/>
    <n v="1291528"/>
    <n v="3706502"/>
    <n v="-2511017"/>
    <m/>
    <m/>
    <m/>
    <m/>
    <m/>
    <s v="-0.07"/>
    <n v="-259801.29000000004"/>
    <n v="3791"/>
    <n v="0"/>
    <n v="17243"/>
    <n v="49819"/>
    <n v="90076"/>
    <n v="9365"/>
    <n v="0"/>
    <n v="4586"/>
    <m/>
    <n v="5307"/>
    <n v="14165"/>
    <n v="4802"/>
    <n v="19573"/>
    <n v="3787"/>
    <n v="4987"/>
    <n v="4096"/>
    <n v="18596"/>
    <n v="250193"/>
    <n v="0"/>
    <n v="0"/>
    <n v="0"/>
    <n v="151"/>
    <n v="0"/>
    <n v="0"/>
    <n v="151"/>
    <n v="322097"/>
    <n v="0"/>
    <n v="1024176"/>
    <n v="2165542"/>
    <n v="2121099"/>
    <n v="394539"/>
    <n v="0"/>
    <n v="213140"/>
    <m/>
    <n v="115934"/>
    <n v="240693"/>
    <n v="84126"/>
    <n v="404542"/>
    <n v="113923"/>
    <n v="101238"/>
    <n v="184770"/>
    <n v="771663"/>
    <n v="8257482"/>
    <n v="0"/>
    <n v="0"/>
    <n v="0"/>
    <n v="3020"/>
    <n v="0"/>
    <n v="0"/>
    <n v="3020"/>
    <m/>
    <x v="0"/>
    <x v="0"/>
    <m/>
    <m/>
    <m/>
    <m/>
    <x v="0"/>
    <x v="0"/>
    <m/>
    <m/>
    <m/>
    <n v="153"/>
    <n v="210"/>
    <n v="123"/>
    <n v="107"/>
    <n v="152"/>
    <n v="82"/>
    <n v="58"/>
    <n v="92"/>
    <n v="42"/>
    <n v="1"/>
    <n v="0"/>
    <n v="0"/>
    <n v="0"/>
    <n v="0"/>
    <n v="1"/>
    <n v="1"/>
    <n v="0"/>
    <n v="0"/>
    <n v="0"/>
    <n v="1"/>
    <n v="0"/>
    <n v="0"/>
    <n v="0"/>
    <n v="0"/>
    <n v="1"/>
    <n v="0"/>
    <n v="0"/>
    <n v="0"/>
    <n v="0"/>
  </r>
  <r>
    <n v="206190560"/>
    <x v="386"/>
    <d v="2024-01-01T00:00:00"/>
    <d v="2024-12-31T00:00:00"/>
    <n v="366"/>
    <s v="In Process"/>
    <x v="0"/>
    <x v="17"/>
    <x v="0"/>
    <x v="0"/>
    <s v="11 - Los Angeles"/>
    <x v="35"/>
    <s v="661-259-3660"/>
    <s v="23801 NEWHALL AVENUE"/>
    <s v="NEWHALL"/>
    <s v="91321"/>
    <s v="1134513948"/>
    <s v="GENOVEVA PEREZ"/>
    <s v="No"/>
    <m/>
    <n v="99"/>
    <n v="99"/>
    <x v="2"/>
    <n v="36234"/>
    <n v="35013"/>
    <n v="222.43"/>
    <n v="498"/>
    <n v="486"/>
    <n v="9312"/>
    <n v="4234"/>
    <n v="2549"/>
    <n v="16895"/>
    <m/>
    <n v="101"/>
    <n v="407"/>
    <n v="1515"/>
    <x v="0"/>
    <n v="35013"/>
    <m/>
    <m/>
    <m/>
    <m/>
    <m/>
    <m/>
    <m/>
    <m/>
    <n v="10503900"/>
    <n v="3311294"/>
    <n v="-3522664"/>
    <n v="707"/>
    <n v="17338565"/>
    <n v="15022555"/>
    <n v="2316010"/>
    <n v="-879428"/>
    <m/>
    <m/>
    <n v="1436582"/>
    <n v="2793600"/>
    <n v="1270200"/>
    <n v="764700"/>
    <n v="5068500"/>
    <m/>
    <n v="30300"/>
    <n v="122100"/>
    <n v="454500"/>
    <n v="10503900"/>
    <m/>
    <m/>
    <m/>
    <m/>
    <m/>
    <m/>
    <m/>
    <m/>
    <n v="2009995"/>
    <m/>
    <n v="1272639"/>
    <m/>
    <m/>
    <m/>
    <n v="23368"/>
    <m/>
    <m/>
    <m/>
    <m/>
    <m/>
    <n v="5292"/>
    <m/>
    <m/>
    <m/>
    <n v="43556"/>
    <n v="0"/>
    <n v="974965"/>
    <n v="0"/>
    <n v="973543"/>
    <n v="274927"/>
    <n v="831688"/>
    <n v="108737"/>
    <m/>
    <n v="103878"/>
    <m/>
    <m/>
    <m/>
    <m/>
    <m/>
    <m/>
    <m/>
    <m/>
    <m/>
    <m/>
    <m/>
    <m/>
    <m/>
    <m/>
    <m/>
    <m/>
    <m/>
    <m/>
    <m/>
    <m/>
    <m/>
    <m/>
    <m/>
    <m/>
    <m/>
    <m/>
    <m/>
    <m/>
    <n v="-2924"/>
    <m/>
    <m/>
    <m/>
    <n v="-3389505"/>
    <m/>
    <n v="10845"/>
    <m/>
    <n v="-136316"/>
    <m/>
    <n v="14081"/>
    <m/>
    <m/>
    <m/>
    <n v="-18150"/>
    <m/>
    <n v="-695"/>
    <m/>
    <m/>
    <m/>
    <m/>
    <m/>
    <m/>
    <m/>
    <m/>
    <m/>
    <m/>
    <m/>
    <m/>
    <m/>
    <m/>
    <m/>
    <m/>
    <m/>
    <n v="7021775"/>
    <n v="1340284"/>
    <n v="6660496"/>
    <n v="229397"/>
    <n v="5818853"/>
    <m/>
    <m/>
    <m/>
    <m/>
    <m/>
    <m/>
    <m/>
    <m/>
    <n v="21982"/>
    <m/>
    <n v="686394"/>
    <m/>
    <n v="291835"/>
    <n v="76198"/>
    <n v="464420"/>
    <n v="65753"/>
    <m/>
    <n v="43283"/>
    <n v="668912"/>
    <n v="428725"/>
    <n v="84136"/>
    <n v="817834"/>
    <n v="126741"/>
    <n v="127086"/>
    <n v="115227"/>
    <n v="3650246"/>
    <n v="51025"/>
    <n v="1041044"/>
    <n v="135325"/>
    <n v="35074"/>
    <m/>
    <n v="12154"/>
    <n v="260308"/>
    <n v="2972202"/>
    <m/>
    <n v="32576"/>
    <m/>
    <n v="558290"/>
    <m/>
    <n v="3563068"/>
    <n v="1943690"/>
    <m/>
    <m/>
    <n v="1619378"/>
    <n v="3563068"/>
    <m/>
    <m/>
    <m/>
    <m/>
    <n v="0"/>
    <m/>
    <n v="168829"/>
    <n v="6567"/>
    <n v="175396"/>
    <n v="-142820"/>
    <m/>
    <m/>
    <m/>
    <m/>
    <m/>
    <s v="0.18"/>
    <n v="349864.2"/>
    <n v="1992"/>
    <n v="0"/>
    <n v="15099"/>
    <n v="28129"/>
    <n v="90448"/>
    <n v="0"/>
    <n v="0"/>
    <n v="10060"/>
    <n v="479"/>
    <n v="5927"/>
    <n v="14745"/>
    <n v="2349"/>
    <n v="20249"/>
    <n v="3415"/>
    <n v="4649"/>
    <n v="1971"/>
    <n v="25565"/>
    <n v="225077"/>
    <n v="0"/>
    <n v="0"/>
    <n v="0"/>
    <n v="0"/>
    <n v="0"/>
    <n v="0"/>
    <n v="0"/>
    <n v="233304"/>
    <n v="0"/>
    <n v="764361"/>
    <n v="1110227"/>
    <n v="2095368"/>
    <n v="0"/>
    <n v="0"/>
    <n v="487608"/>
    <n v="35719"/>
    <n v="175132"/>
    <n v="282622"/>
    <n v="43769"/>
    <n v="402185"/>
    <n v="100694"/>
    <n v="98800"/>
    <n v="95663"/>
    <n v="1096323"/>
    <n v="7021775"/>
    <n v="0"/>
    <n v="0"/>
    <n v="0"/>
    <n v="0"/>
    <n v="0"/>
    <n v="0"/>
    <n v="0"/>
    <m/>
    <x v="0"/>
    <x v="0"/>
    <m/>
    <m/>
    <n v="479"/>
    <m/>
    <x v="0"/>
    <x v="0"/>
    <m/>
    <m/>
    <n v="35719"/>
    <n v="150"/>
    <n v="217"/>
    <n v="107"/>
    <n v="99"/>
    <n v="145"/>
    <n v="68"/>
    <n v="56"/>
    <n v="87"/>
    <n v="38"/>
    <n v="1"/>
    <n v="0"/>
    <n v="0"/>
    <n v="0"/>
    <n v="1"/>
    <n v="0"/>
    <n v="1"/>
    <n v="0"/>
    <n v="0"/>
    <n v="0"/>
    <n v="0"/>
    <n v="0"/>
    <n v="0"/>
    <n v="0"/>
    <n v="0"/>
    <n v="1"/>
    <n v="0"/>
    <n v="0"/>
    <n v="0"/>
    <n v="0"/>
  </r>
  <r>
    <n v="206190572"/>
    <x v="387"/>
    <d v="2024-01-01T00:00:00"/>
    <d v="2024-12-31T00:00:00"/>
    <n v="366"/>
    <s v="In Process"/>
    <x v="0"/>
    <x v="17"/>
    <x v="0"/>
    <x v="0"/>
    <s v="11 - Los Angeles"/>
    <x v="42"/>
    <s v="818-352-4426"/>
    <s v="9166 TUJUNGA CANYON BLVD"/>
    <s v="TUJUNGA"/>
    <s v="91042"/>
    <s v="1518220615"/>
    <s v="NAREK SAHAKYAN"/>
    <s v="Yes"/>
    <m/>
    <n v="49"/>
    <n v="49"/>
    <x v="1"/>
    <n v="17934"/>
    <n v="17278"/>
    <n v="212.42"/>
    <n v="94"/>
    <n v="58"/>
    <n v="4978"/>
    <n v="42"/>
    <n v="553"/>
    <n v="10987"/>
    <m/>
    <n v="105"/>
    <n v="613"/>
    <m/>
    <x v="0"/>
    <n v="17278"/>
    <m/>
    <m/>
    <m/>
    <m/>
    <m/>
    <m/>
    <m/>
    <m/>
    <n v="6911200"/>
    <n v="2881574"/>
    <n v="1352265"/>
    <n v="15475"/>
    <n v="8455984"/>
    <n v="8461608"/>
    <n v="-5624"/>
    <n v="1"/>
    <n v="13769"/>
    <m/>
    <n v="-19392"/>
    <n v="1991200"/>
    <n v="16800"/>
    <n v="221200"/>
    <n v="4394800"/>
    <m/>
    <n v="42000"/>
    <n v="245200"/>
    <m/>
    <n v="6911200"/>
    <m/>
    <m/>
    <m/>
    <m/>
    <m/>
    <m/>
    <m/>
    <m/>
    <n v="2862339"/>
    <m/>
    <n v="3112"/>
    <m/>
    <m/>
    <m/>
    <m/>
    <m/>
    <m/>
    <m/>
    <n v="7779"/>
    <m/>
    <n v="8344"/>
    <m/>
    <m/>
    <m/>
    <n v="37"/>
    <n v="6924"/>
    <n v="1164800"/>
    <n v="0"/>
    <n v="1257950"/>
    <n v="97920"/>
    <n v="307097"/>
    <n v="34886"/>
    <m/>
    <n v="11960"/>
    <m/>
    <m/>
    <m/>
    <m/>
    <m/>
    <m/>
    <m/>
    <m/>
    <m/>
    <m/>
    <m/>
    <m/>
    <m/>
    <m/>
    <m/>
    <m/>
    <m/>
    <m/>
    <m/>
    <m/>
    <m/>
    <m/>
    <m/>
    <m/>
    <m/>
    <m/>
    <m/>
    <m/>
    <m/>
    <m/>
    <m/>
    <m/>
    <n v="699916"/>
    <m/>
    <n v="4555"/>
    <m/>
    <n v="-218097"/>
    <m/>
    <n v="854505"/>
    <m/>
    <m/>
    <m/>
    <n v="11386"/>
    <m/>
    <m/>
    <m/>
    <m/>
    <m/>
    <m/>
    <m/>
    <m/>
    <m/>
    <m/>
    <m/>
    <m/>
    <m/>
    <m/>
    <m/>
    <m/>
    <m/>
    <m/>
    <m/>
    <n v="3445432"/>
    <n v="667746"/>
    <n v="4348430"/>
    <n v="88731"/>
    <n v="3165656"/>
    <m/>
    <m/>
    <m/>
    <m/>
    <m/>
    <m/>
    <m/>
    <m/>
    <n v="27888"/>
    <n v="12579"/>
    <n v="307492"/>
    <m/>
    <n v="304161"/>
    <n v="139798"/>
    <n v="210806"/>
    <n v="27162"/>
    <m/>
    <n v="12158"/>
    <n v="237347"/>
    <n v="174703"/>
    <n v="89480"/>
    <n v="568289"/>
    <n v="231160"/>
    <n v="152402"/>
    <n v="144685"/>
    <n v="2093230"/>
    <n v="53468"/>
    <n v="424241"/>
    <n v="31721"/>
    <n v="48576"/>
    <m/>
    <m/>
    <n v="4606"/>
    <n v="2816493"/>
    <m/>
    <n v="99961"/>
    <m/>
    <m/>
    <n v="17418"/>
    <n v="2933872"/>
    <n v="1680117"/>
    <m/>
    <n v="130000"/>
    <n v="1123755"/>
    <n v="2933872"/>
    <m/>
    <m/>
    <n v="581540"/>
    <n v="130000"/>
    <n v="0"/>
    <m/>
    <n v="613158"/>
    <m/>
    <n v="613158"/>
    <n v="-513197"/>
    <m/>
    <m/>
    <m/>
    <n v="130000"/>
    <m/>
    <s v="0.53"/>
    <n v="890462.01"/>
    <n v="2008"/>
    <n v="0"/>
    <n v="5973"/>
    <n v="14986"/>
    <n v="52707"/>
    <n v="0"/>
    <n v="0"/>
    <n v="0"/>
    <m/>
    <n v="2073"/>
    <n v="7628"/>
    <n v="3582"/>
    <n v="14531"/>
    <n v="3919"/>
    <n v="6130"/>
    <n v="3823"/>
    <n v="7929"/>
    <n v="125289"/>
    <n v="0"/>
    <n v="4184"/>
    <n v="0"/>
    <n v="0"/>
    <n v="0"/>
    <n v="0"/>
    <n v="4184"/>
    <n v="156416"/>
    <n v="0"/>
    <n v="303666"/>
    <n v="582967"/>
    <n v="1195268"/>
    <n v="0"/>
    <n v="0"/>
    <n v="0"/>
    <m/>
    <n v="62187"/>
    <n v="130361"/>
    <n v="61062"/>
    <n v="283137"/>
    <n v="109938"/>
    <n v="119025"/>
    <n v="126515"/>
    <n v="314890"/>
    <n v="3445432"/>
    <n v="0"/>
    <n v="316500"/>
    <n v="0"/>
    <n v="0"/>
    <n v="0"/>
    <n v="0"/>
    <n v="316500"/>
    <m/>
    <x v="0"/>
    <x v="0"/>
    <m/>
    <m/>
    <m/>
    <m/>
    <x v="0"/>
    <x v="0"/>
    <m/>
    <m/>
    <m/>
    <n v="85"/>
    <n v="100"/>
    <n v="68"/>
    <n v="56"/>
    <n v="71"/>
    <n v="44"/>
    <n v="37"/>
    <n v="44"/>
    <n v="29"/>
    <n v="1"/>
    <n v="0"/>
    <n v="0"/>
    <n v="1"/>
    <n v="0"/>
    <n v="0"/>
    <n v="1"/>
    <n v="0"/>
    <n v="0"/>
    <n v="0"/>
    <n v="0"/>
    <n v="0"/>
    <n v="0"/>
    <n v="0"/>
    <n v="0"/>
    <n v="1"/>
    <n v="0"/>
    <n v="0"/>
    <n v="0"/>
    <n v="0"/>
  </r>
  <r>
    <n v="206190573"/>
    <x v="388"/>
    <d v="2024-01-01T00:00:00"/>
    <d v="2024-12-31T00:00:00"/>
    <n v="366"/>
    <s v="In Process"/>
    <x v="0"/>
    <x v="17"/>
    <x v="0"/>
    <x v="0"/>
    <s v="11 - Los Angeles"/>
    <x v="26"/>
    <s v="626-331-0781"/>
    <s v="805 WEST ARROW HIGHWAY"/>
    <s v="GLENDORA"/>
    <s v="91740"/>
    <s v="ZZT06079"/>
    <s v="KAREN PAGELA"/>
    <s v="Yes"/>
    <m/>
    <n v="342"/>
    <n v="342"/>
    <x v="0"/>
    <n v="125172"/>
    <n v="116298"/>
    <n v="202.41"/>
    <n v="837"/>
    <n v="848"/>
    <n v="16727"/>
    <m/>
    <n v="5131"/>
    <n v="92933"/>
    <m/>
    <n v="18"/>
    <n v="252"/>
    <n v="1237"/>
    <x v="0"/>
    <n v="116298"/>
    <m/>
    <m/>
    <m/>
    <m/>
    <m/>
    <m/>
    <m/>
    <m/>
    <n v="38106293"/>
    <n v="4355580"/>
    <n v="-848611"/>
    <n v="2940849"/>
    <n v="46251333"/>
    <n v="42763115"/>
    <n v="3488218"/>
    <m/>
    <n v="184506"/>
    <m/>
    <n v="3303712"/>
    <n v="5482100"/>
    <m/>
    <n v="1667600"/>
    <n v="30465643"/>
    <m/>
    <n v="5850"/>
    <n v="81900"/>
    <n v="403200"/>
    <n v="38106293"/>
    <m/>
    <m/>
    <m/>
    <m/>
    <m/>
    <m/>
    <m/>
    <m/>
    <n v="4354103"/>
    <m/>
    <m/>
    <m/>
    <n v="39"/>
    <m/>
    <n v="1438"/>
    <m/>
    <m/>
    <m/>
    <m/>
    <m/>
    <m/>
    <m/>
    <m/>
    <m/>
    <n v="137509"/>
    <n v="67648"/>
    <n v="1179367"/>
    <n v="0"/>
    <n v="1405781"/>
    <n v="151734"/>
    <n v="1153416"/>
    <n v="201049"/>
    <m/>
    <n v="59076"/>
    <m/>
    <m/>
    <m/>
    <m/>
    <m/>
    <m/>
    <m/>
    <m/>
    <m/>
    <m/>
    <m/>
    <m/>
    <m/>
    <m/>
    <m/>
    <m/>
    <m/>
    <m/>
    <m/>
    <m/>
    <m/>
    <m/>
    <m/>
    <m/>
    <m/>
    <m/>
    <m/>
    <m/>
    <m/>
    <m/>
    <m/>
    <m/>
    <n v="-6613473"/>
    <m/>
    <m/>
    <m/>
    <n v="18161"/>
    <m/>
    <n v="5686289"/>
    <m/>
    <m/>
    <m/>
    <m/>
    <m/>
    <n v="60412"/>
    <m/>
    <m/>
    <m/>
    <m/>
    <m/>
    <m/>
    <m/>
    <m/>
    <m/>
    <m/>
    <m/>
    <m/>
    <m/>
    <m/>
    <m/>
    <m/>
    <m/>
    <n v="13906614"/>
    <n v="2754129"/>
    <n v="26102372"/>
    <n v="206136"/>
    <n v="16985331"/>
    <m/>
    <m/>
    <m/>
    <m/>
    <m/>
    <m/>
    <m/>
    <m/>
    <n v="15571"/>
    <n v="33824"/>
    <n v="671558"/>
    <m/>
    <n v="700163"/>
    <n v="89215"/>
    <n v="386767"/>
    <n v="126384"/>
    <m/>
    <n v="21393"/>
    <n v="1442772"/>
    <n v="1094610"/>
    <n v="1636945"/>
    <n v="3510909"/>
    <n v="163409"/>
    <n v="1828732"/>
    <n v="93007"/>
    <n v="8958087"/>
    <n v="64719"/>
    <n v="4236256"/>
    <n v="283214"/>
    <m/>
    <m/>
    <m/>
    <n v="420249"/>
    <n v="19790940"/>
    <m/>
    <n v="53837"/>
    <m/>
    <n v="13089647"/>
    <n v="4010941"/>
    <n v="36945365"/>
    <n v="5022007"/>
    <m/>
    <m/>
    <n v="31923358"/>
    <n v="36945365"/>
    <n v="10311962"/>
    <n v="13089647"/>
    <m/>
    <m/>
    <n v="0"/>
    <m/>
    <n v="36437"/>
    <n v="479774"/>
    <n v="516211"/>
    <n v="-462374"/>
    <m/>
    <m/>
    <m/>
    <m/>
    <m/>
    <s v="0.13"/>
    <n v="652860.91"/>
    <n v="1964"/>
    <n v="0"/>
    <n v="26816"/>
    <n v="121850"/>
    <n v="335303"/>
    <n v="0"/>
    <n v="0"/>
    <n v="1811"/>
    <m/>
    <n v="20843"/>
    <n v="2143"/>
    <m/>
    <m/>
    <n v="4324"/>
    <n v="88258"/>
    <n v="1856"/>
    <n v="25889"/>
    <n v="631057"/>
    <n v="0"/>
    <n v="2331"/>
    <n v="19096"/>
    <n v="45929"/>
    <n v="0"/>
    <n v="0"/>
    <n v="67356"/>
    <n v="188008"/>
    <n v="0"/>
    <n v="1127600"/>
    <n v="3417887"/>
    <n v="6075686"/>
    <n v="0"/>
    <n v="0"/>
    <n v="89179"/>
    <m/>
    <n v="392264"/>
    <n v="33297"/>
    <m/>
    <m/>
    <n v="115670"/>
    <n v="1452730"/>
    <n v="77955"/>
    <n v="936338"/>
    <n v="13906614"/>
    <n v="0"/>
    <n v="208644"/>
    <n v="1044345"/>
    <n v="1311726"/>
    <n v="0"/>
    <n v="0"/>
    <n v="2564715"/>
    <m/>
    <x v="0"/>
    <x v="0"/>
    <m/>
    <m/>
    <m/>
    <m/>
    <x v="0"/>
    <x v="0"/>
    <m/>
    <m/>
    <m/>
    <n v="281"/>
    <n v="372"/>
    <n v="240"/>
    <n v="203"/>
    <n v="269"/>
    <n v="182"/>
    <n v="137"/>
    <n v="192"/>
    <n v="123"/>
    <n v="1"/>
    <n v="0"/>
    <n v="0"/>
    <n v="0"/>
    <n v="0"/>
    <n v="1"/>
    <n v="1"/>
    <n v="0"/>
    <n v="0"/>
    <n v="0"/>
    <n v="0"/>
    <n v="0"/>
    <n v="0"/>
    <n v="0"/>
    <n v="0"/>
    <n v="1"/>
    <n v="0"/>
    <n v="0"/>
    <n v="0"/>
    <n v="0"/>
  </r>
  <r>
    <n v="206190576"/>
    <x v="389"/>
    <d v="2024-01-01T00:00:00"/>
    <d v="2024-12-31T00:00:00"/>
    <n v="366"/>
    <s v="In Process"/>
    <x v="0"/>
    <x v="17"/>
    <x v="0"/>
    <x v="0"/>
    <s v="11 - Los Angeles"/>
    <x v="41"/>
    <s v="909-628-6024"/>
    <s v="2335 S TOWNE STREET"/>
    <s v="POMONA"/>
    <s v="91766"/>
    <s v="ZZT18630F"/>
    <s v="LYNN WANG"/>
    <s v="Yes"/>
    <s v="MESHUGA OPERATIONS HOLDINGS LLC"/>
    <n v="120"/>
    <n v="120"/>
    <x v="0"/>
    <n v="43920"/>
    <n v="43902"/>
    <n v="99.96"/>
    <n v="12"/>
    <n v="12"/>
    <m/>
    <m/>
    <n v="43902"/>
    <m/>
    <m/>
    <m/>
    <m/>
    <m/>
    <x v="3"/>
    <m/>
    <m/>
    <n v="43902"/>
    <m/>
    <m/>
    <m/>
    <m/>
    <m/>
    <m/>
    <n v="15395664"/>
    <n v="1070775"/>
    <n v="441511"/>
    <n v="645"/>
    <n v="16025573"/>
    <n v="13249430"/>
    <n v="2776143"/>
    <n v="179966"/>
    <n v="800"/>
    <m/>
    <n v="2955309"/>
    <m/>
    <m/>
    <n v="15395664"/>
    <m/>
    <m/>
    <m/>
    <m/>
    <m/>
    <m/>
    <m/>
    <n v="15395664"/>
    <m/>
    <m/>
    <m/>
    <m/>
    <m/>
    <m/>
    <m/>
    <m/>
    <m/>
    <m/>
    <n v="1070775"/>
    <m/>
    <m/>
    <m/>
    <m/>
    <m/>
    <m/>
    <m/>
    <m/>
    <m/>
    <m/>
    <m/>
    <n v="1070775"/>
    <n v="0"/>
    <n v="0"/>
    <n v="0"/>
    <n v="0"/>
    <n v="0"/>
    <n v="0"/>
    <n v="0"/>
    <m/>
    <n v="0"/>
    <m/>
    <m/>
    <m/>
    <m/>
    <m/>
    <m/>
    <m/>
    <m/>
    <m/>
    <m/>
    <m/>
    <m/>
    <m/>
    <m/>
    <m/>
    <m/>
    <m/>
    <m/>
    <m/>
    <m/>
    <m/>
    <m/>
    <m/>
    <m/>
    <m/>
    <m/>
    <m/>
    <m/>
    <m/>
    <m/>
    <m/>
    <m/>
    <m/>
    <m/>
    <m/>
    <m/>
    <n v="441511"/>
    <m/>
    <m/>
    <m/>
    <m/>
    <m/>
    <m/>
    <m/>
    <m/>
    <m/>
    <m/>
    <m/>
    <m/>
    <m/>
    <m/>
    <m/>
    <m/>
    <m/>
    <m/>
    <m/>
    <m/>
    <m/>
    <m/>
    <m/>
    <m/>
    <m/>
    <n v="5454304"/>
    <n v="1184579"/>
    <n v="6610547"/>
    <n v="321166"/>
    <m/>
    <m/>
    <n v="5590268"/>
    <m/>
    <m/>
    <m/>
    <m/>
    <m/>
    <m/>
    <m/>
    <m/>
    <n v="400"/>
    <m/>
    <m/>
    <m/>
    <n v="40296"/>
    <n v="777"/>
    <m/>
    <n v="19850"/>
    <n v="523763"/>
    <n v="286973"/>
    <n v="135788"/>
    <n v="898104"/>
    <n v="161493"/>
    <n v="81552"/>
    <n v="72796"/>
    <n v="3095514"/>
    <n v="37966"/>
    <n v="2259693"/>
    <n v="103949"/>
    <m/>
    <m/>
    <n v="11054"/>
    <n v="-70806"/>
    <n v="3276845"/>
    <m/>
    <n v="153042"/>
    <n v="148777"/>
    <n v="10093891"/>
    <n v="3750"/>
    <n v="13676305"/>
    <n v="2762762"/>
    <m/>
    <m/>
    <n v="10913543"/>
    <n v="13676305"/>
    <m/>
    <n v="10061134"/>
    <m/>
    <m/>
    <n v="95678"/>
    <m/>
    <m/>
    <n v="157769"/>
    <n v="253447"/>
    <n v="-100405"/>
    <m/>
    <m/>
    <m/>
    <m/>
    <m/>
    <s v="-0.01"/>
    <n v="-27627.62"/>
    <n v="1785"/>
    <n v="0"/>
    <n v="12270"/>
    <n v="21456"/>
    <n v="72214"/>
    <n v="0"/>
    <n v="54421"/>
    <n v="1727"/>
    <m/>
    <n v="3562"/>
    <m/>
    <m/>
    <m/>
    <n v="4712"/>
    <n v="1519"/>
    <n v="1438"/>
    <n v="13115"/>
    <n v="188219"/>
    <n v="0"/>
    <n v="0"/>
    <n v="0"/>
    <n v="0"/>
    <n v="0"/>
    <n v="0"/>
    <n v="0"/>
    <n v="154692"/>
    <n v="0"/>
    <n v="599498"/>
    <n v="773863"/>
    <n v="1570180"/>
    <n v="0"/>
    <n v="1313552"/>
    <n v="36448"/>
    <m/>
    <n v="86318"/>
    <m/>
    <m/>
    <m/>
    <n v="146432"/>
    <n v="32831"/>
    <n v="58068"/>
    <n v="682422"/>
    <n v="5454304"/>
    <n v="0"/>
    <n v="0"/>
    <n v="0"/>
    <n v="0"/>
    <n v="0"/>
    <n v="0"/>
    <n v="0"/>
    <m/>
    <x v="0"/>
    <x v="0"/>
    <m/>
    <m/>
    <m/>
    <m/>
    <x v="0"/>
    <x v="0"/>
    <m/>
    <m/>
    <m/>
    <n v="125"/>
    <n v="178"/>
    <n v="91"/>
    <n v="100"/>
    <n v="148"/>
    <n v="71"/>
    <n v="46"/>
    <n v="57"/>
    <n v="37"/>
    <n v="1"/>
    <n v="0"/>
    <n v="0"/>
    <n v="0"/>
    <n v="0"/>
    <n v="1"/>
    <n v="0"/>
    <n v="0"/>
    <n v="1"/>
    <n v="0"/>
    <n v="0"/>
    <n v="0"/>
    <n v="0"/>
    <n v="0"/>
    <n v="0"/>
    <n v="1"/>
    <n v="0"/>
    <n v="0"/>
    <n v="0"/>
    <n v="0"/>
  </r>
  <r>
    <n v="206190577"/>
    <x v="390"/>
    <d v="2024-01-01T00:00:00"/>
    <d v="2024-12-31T00:00:00"/>
    <n v="366"/>
    <s v="In Process"/>
    <x v="0"/>
    <x v="17"/>
    <x v="0"/>
    <x v="0"/>
    <s v="11 - Los Angeles"/>
    <x v="25"/>
    <s v="213-487-3000"/>
    <s v="1100 S. ALVARADO STREET"/>
    <s v="LOS ANGELES"/>
    <s v="90006"/>
    <s v="ZZT18570G"/>
    <s v="ROB TAKAMI"/>
    <s v="Yes"/>
    <m/>
    <n v="135"/>
    <n v="135"/>
    <x v="0"/>
    <n v="49410"/>
    <n v="37057"/>
    <n v="170.49"/>
    <n v="180"/>
    <n v="161"/>
    <n v="9990"/>
    <n v="994"/>
    <n v="133"/>
    <n v="24999"/>
    <m/>
    <m/>
    <m/>
    <n v="941"/>
    <x v="0"/>
    <n v="37057"/>
    <m/>
    <m/>
    <m/>
    <m/>
    <m/>
    <m/>
    <m/>
    <m/>
    <n v="15845450"/>
    <n v="4043463"/>
    <n v="982042"/>
    <n v="2177150"/>
    <n v="21084021"/>
    <n v="17056251"/>
    <n v="4027770"/>
    <m/>
    <m/>
    <m/>
    <n v="4027770"/>
    <n v="3234738"/>
    <n v="327517"/>
    <n v="41050"/>
    <n v="11938345"/>
    <m/>
    <m/>
    <m/>
    <n v="303800"/>
    <n v="15845450"/>
    <m/>
    <m/>
    <m/>
    <m/>
    <m/>
    <m/>
    <m/>
    <m/>
    <n v="3665883"/>
    <m/>
    <n v="263687"/>
    <m/>
    <n v="5445"/>
    <m/>
    <n v="105003"/>
    <m/>
    <m/>
    <m/>
    <m/>
    <m/>
    <m/>
    <m/>
    <n v="3445"/>
    <m/>
    <n v="54400"/>
    <n v="6775"/>
    <n v="1402449"/>
    <n v="0"/>
    <n v="1515581"/>
    <n v="466266"/>
    <n v="408972"/>
    <n v="72339"/>
    <m/>
    <n v="116681"/>
    <m/>
    <m/>
    <m/>
    <m/>
    <m/>
    <m/>
    <m/>
    <m/>
    <m/>
    <m/>
    <m/>
    <m/>
    <m/>
    <m/>
    <m/>
    <m/>
    <m/>
    <m/>
    <m/>
    <m/>
    <m/>
    <m/>
    <m/>
    <m/>
    <m/>
    <m/>
    <m/>
    <m/>
    <m/>
    <m/>
    <m/>
    <m/>
    <n v="-2738999"/>
    <m/>
    <n v="4840"/>
    <m/>
    <m/>
    <m/>
    <n v="3762290"/>
    <m/>
    <m/>
    <m/>
    <m/>
    <m/>
    <n v="-46089"/>
    <m/>
    <m/>
    <m/>
    <m/>
    <m/>
    <m/>
    <m/>
    <m/>
    <m/>
    <m/>
    <m/>
    <m/>
    <m/>
    <m/>
    <m/>
    <m/>
    <m/>
    <n v="6782982"/>
    <n v="1837467"/>
    <n v="8435802"/>
    <n v="651510"/>
    <n v="6808515"/>
    <m/>
    <m/>
    <m/>
    <m/>
    <m/>
    <m/>
    <m/>
    <m/>
    <n v="34254"/>
    <n v="3680"/>
    <n v="584963"/>
    <m/>
    <n v="595966"/>
    <n v="179492"/>
    <n v="154215"/>
    <n v="27548"/>
    <m/>
    <n v="51947"/>
    <n v="625364"/>
    <n v="301528"/>
    <n v="182907"/>
    <n v="1028546"/>
    <n v="168307"/>
    <n v="172050"/>
    <n v="221892"/>
    <n v="4147166"/>
    <n v="44205"/>
    <n v="1460859"/>
    <n v="46128"/>
    <n v="37111"/>
    <m/>
    <m/>
    <n v="179608"/>
    <n v="5394770"/>
    <m/>
    <n v="446859"/>
    <n v="245969"/>
    <n v="613768"/>
    <m/>
    <n v="6701366"/>
    <n v="1966100"/>
    <m/>
    <m/>
    <n v="4735266"/>
    <n v="6701366"/>
    <m/>
    <n v="613768"/>
    <m/>
    <m/>
    <n v="0"/>
    <m/>
    <n v="492738"/>
    <n v="325239"/>
    <n v="817977"/>
    <n v="-371118"/>
    <m/>
    <m/>
    <m/>
    <m/>
    <m/>
    <s v="1.53"/>
    <n v="3008133"/>
    <n v="1912"/>
    <n v="0"/>
    <n v="9872"/>
    <n v="39284"/>
    <n v="102283"/>
    <n v="0"/>
    <n v="0"/>
    <n v="7373"/>
    <m/>
    <n v="3002"/>
    <m/>
    <m/>
    <n v="26894"/>
    <n v="3373"/>
    <n v="6079"/>
    <n v="5290"/>
    <n v="18719"/>
    <n v="224081"/>
    <n v="0"/>
    <n v="436"/>
    <n v="0"/>
    <n v="0"/>
    <n v="0"/>
    <n v="0"/>
    <n v="436"/>
    <n v="184792"/>
    <n v="0"/>
    <n v="526876"/>
    <n v="1474321"/>
    <n v="2480364"/>
    <n v="0"/>
    <n v="0"/>
    <n v="359898"/>
    <m/>
    <n v="100051"/>
    <m/>
    <m/>
    <n v="579306"/>
    <n v="128695"/>
    <n v="125348"/>
    <n v="178442"/>
    <n v="644889"/>
    <n v="6782982"/>
    <n v="0"/>
    <n v="33337"/>
    <n v="0"/>
    <n v="0"/>
    <n v="0"/>
    <n v="0"/>
    <n v="33337"/>
    <m/>
    <x v="0"/>
    <x v="0"/>
    <m/>
    <m/>
    <m/>
    <m/>
    <x v="0"/>
    <x v="0"/>
    <m/>
    <m/>
    <m/>
    <n v="124"/>
    <n v="171"/>
    <n v="105"/>
    <n v="89"/>
    <n v="126"/>
    <n v="71"/>
    <n v="58"/>
    <n v="79"/>
    <n v="46"/>
    <n v="1"/>
    <n v="0"/>
    <n v="0"/>
    <n v="0"/>
    <n v="0"/>
    <n v="1"/>
    <n v="1"/>
    <n v="0"/>
    <n v="0"/>
    <n v="0"/>
    <n v="0"/>
    <n v="0"/>
    <n v="0"/>
    <n v="0"/>
    <n v="0"/>
    <n v="1"/>
    <n v="0"/>
    <n v="0"/>
    <n v="0"/>
    <n v="0"/>
  </r>
  <r>
    <n v="206190584"/>
    <x v="391"/>
    <d v="2024-01-01T00:00:00"/>
    <d v="2024-12-31T00:00:00"/>
    <n v="366"/>
    <s v="In Process"/>
    <x v="0"/>
    <x v="17"/>
    <x v="0"/>
    <x v="0"/>
    <s v="11 - Los Angeles"/>
    <x v="34"/>
    <s v="310-453-5456"/>
    <s v="1323 17TH STREET"/>
    <s v="SANTA MONICA"/>
    <s v="90404"/>
    <s v="LTC55054F"/>
    <s v="SAMUEL ZACK"/>
    <s v="Yes"/>
    <m/>
    <n v="49"/>
    <n v="49"/>
    <x v="1"/>
    <n v="17934"/>
    <n v="15862"/>
    <n v="206.19"/>
    <n v="249"/>
    <n v="260"/>
    <n v="5488"/>
    <n v="747"/>
    <n v="1214"/>
    <n v="7656"/>
    <m/>
    <m/>
    <n v="665"/>
    <n v="92"/>
    <x v="0"/>
    <n v="15862"/>
    <m/>
    <m/>
    <m/>
    <m/>
    <m/>
    <m/>
    <m/>
    <m/>
    <n v="7931000"/>
    <n v="5992702"/>
    <n v="4292472"/>
    <n v="12964"/>
    <n v="9644194"/>
    <n v="9788586"/>
    <n v="-144392"/>
    <n v="469509"/>
    <m/>
    <m/>
    <n v="325117"/>
    <n v="2744000"/>
    <n v="373500"/>
    <n v="607000"/>
    <n v="3828000"/>
    <m/>
    <m/>
    <n v="332500"/>
    <n v="46000"/>
    <n v="7931000"/>
    <m/>
    <m/>
    <m/>
    <m/>
    <m/>
    <m/>
    <m/>
    <m/>
    <n v="5364784"/>
    <m/>
    <n v="584720"/>
    <m/>
    <n v="565"/>
    <m/>
    <n v="42112"/>
    <m/>
    <m/>
    <m/>
    <m/>
    <m/>
    <n v="521"/>
    <m/>
    <m/>
    <m/>
    <n v="0"/>
    <n v="0"/>
    <n v="2789950"/>
    <n v="0"/>
    <n v="2539350"/>
    <n v="405100"/>
    <n v="213506"/>
    <n v="22815"/>
    <m/>
    <n v="21981"/>
    <m/>
    <m/>
    <m/>
    <m/>
    <m/>
    <m/>
    <m/>
    <m/>
    <m/>
    <m/>
    <m/>
    <m/>
    <m/>
    <m/>
    <m/>
    <m/>
    <m/>
    <m/>
    <m/>
    <m/>
    <m/>
    <m/>
    <m/>
    <m/>
    <m/>
    <m/>
    <m/>
    <m/>
    <n v="-13182"/>
    <m/>
    <m/>
    <m/>
    <n v="2746484"/>
    <m/>
    <n v="426249"/>
    <m/>
    <n v="73321"/>
    <m/>
    <n v="1047393"/>
    <m/>
    <m/>
    <m/>
    <m/>
    <m/>
    <n v="12207"/>
    <m/>
    <m/>
    <m/>
    <m/>
    <m/>
    <m/>
    <m/>
    <m/>
    <m/>
    <m/>
    <m/>
    <m/>
    <m/>
    <m/>
    <m/>
    <m/>
    <m/>
    <n v="4100228"/>
    <n v="943336"/>
    <n v="4745022"/>
    <n v="71668"/>
    <n v="2986244"/>
    <m/>
    <m/>
    <m/>
    <m/>
    <m/>
    <m/>
    <m/>
    <m/>
    <n v="5112"/>
    <m/>
    <n v="273245"/>
    <m/>
    <n v="144571"/>
    <n v="64233"/>
    <n v="180888"/>
    <n v="27113"/>
    <m/>
    <n v="125656"/>
    <n v="259829"/>
    <n v="266430"/>
    <n v="149749"/>
    <n v="865476"/>
    <n v="83476"/>
    <n v="93155"/>
    <n v="37183"/>
    <n v="2587317"/>
    <n v="118730"/>
    <n v="528846"/>
    <n v="23561"/>
    <n v="17157"/>
    <m/>
    <n v="682571"/>
    <n v="268044"/>
    <n v="1567374"/>
    <m/>
    <n v="541523"/>
    <m/>
    <n v="1313751"/>
    <m/>
    <n v="3422648"/>
    <n v="8977905"/>
    <m/>
    <m/>
    <n v="-5555257"/>
    <n v="3422648"/>
    <m/>
    <m/>
    <n v="110839"/>
    <m/>
    <n v="0"/>
    <m/>
    <n v="1607658"/>
    <n v="263544"/>
    <n v="1871202"/>
    <n v="-1329679"/>
    <m/>
    <m/>
    <m/>
    <m/>
    <m/>
    <s v="-0.01"/>
    <n v="-89779.05"/>
    <n v="2537"/>
    <n v="0"/>
    <n v="3228"/>
    <n v="18477"/>
    <n v="40588"/>
    <n v="0"/>
    <n v="0"/>
    <n v="2354"/>
    <n v="8324"/>
    <n v="1969"/>
    <n v="9800"/>
    <m/>
    <n v="17745"/>
    <n v="2195"/>
    <n v="2554"/>
    <n v="693"/>
    <n v="13494"/>
    <n v="123958"/>
    <n v="0"/>
    <n v="0"/>
    <n v="0"/>
    <n v="0"/>
    <n v="0"/>
    <n v="0"/>
    <n v="0"/>
    <n v="190207"/>
    <n v="0"/>
    <n v="173734"/>
    <n v="736817"/>
    <n v="1048730"/>
    <n v="0"/>
    <n v="0"/>
    <n v="165429"/>
    <n v="388422"/>
    <n v="60251"/>
    <n v="189544"/>
    <m/>
    <n v="390909"/>
    <n v="69284"/>
    <n v="72948"/>
    <n v="30390"/>
    <n v="583563"/>
    <n v="4100228"/>
    <n v="0"/>
    <n v="0"/>
    <n v="0"/>
    <n v="0"/>
    <n v="0"/>
    <n v="0"/>
    <n v="0"/>
    <m/>
    <x v="0"/>
    <x v="0"/>
    <m/>
    <m/>
    <n v="8324"/>
    <m/>
    <x v="0"/>
    <x v="0"/>
    <m/>
    <m/>
    <n v="388422"/>
    <n v="87"/>
    <n v="137"/>
    <n v="50"/>
    <n v="58"/>
    <n v="93"/>
    <n v="32"/>
    <n v="27"/>
    <n v="45"/>
    <n v="15"/>
    <n v="1"/>
    <n v="0"/>
    <n v="0"/>
    <n v="1"/>
    <n v="0"/>
    <n v="0"/>
    <n v="1"/>
    <n v="0"/>
    <n v="0"/>
    <n v="0"/>
    <n v="0"/>
    <n v="0"/>
    <n v="0"/>
    <n v="0"/>
    <n v="0"/>
    <n v="1"/>
    <n v="0"/>
    <n v="0"/>
    <n v="0"/>
    <n v="0"/>
  </r>
  <r>
    <n v="206190593"/>
    <x v="392"/>
    <d v="2024-01-01T00:00:00"/>
    <d v="2024-12-31T00:00:00"/>
    <n v="366"/>
    <s v="In Process"/>
    <x v="0"/>
    <x v="17"/>
    <x v="0"/>
    <x v="0"/>
    <s v="11 - Los Angeles"/>
    <x v="27"/>
    <s v="562-595-4336"/>
    <s v="3355 PACIFIC PLACE"/>
    <s v="LONG BEACH"/>
    <s v="90806"/>
    <s v="1518954122"/>
    <s v="PAULA PANGANIBAN"/>
    <s v="Yes"/>
    <m/>
    <n v="99"/>
    <n v="99"/>
    <x v="2"/>
    <n v="36234"/>
    <n v="31852"/>
    <n v="207.57"/>
    <n v="381"/>
    <n v="373"/>
    <n v="3674"/>
    <n v="4045"/>
    <n v="2200"/>
    <n v="21485"/>
    <m/>
    <n v="12"/>
    <n v="122"/>
    <n v="314"/>
    <x v="1"/>
    <n v="22606"/>
    <m/>
    <m/>
    <m/>
    <n v="9246"/>
    <m/>
    <m/>
    <m/>
    <m/>
    <n v="14343473"/>
    <n v="2511527"/>
    <n v="-277759"/>
    <n v="60162"/>
    <n v="17192921"/>
    <n v="16981478"/>
    <n v="211443"/>
    <n v="1136"/>
    <n v="25000"/>
    <m/>
    <n v="187579"/>
    <n v="1326300"/>
    <n v="1649423"/>
    <n v="1144370"/>
    <n v="10038980"/>
    <m/>
    <n v="3840"/>
    <n v="80080"/>
    <n v="100480"/>
    <n v="7593673"/>
    <m/>
    <m/>
    <m/>
    <n v="6749800"/>
    <m/>
    <m/>
    <m/>
    <m/>
    <n v="1039318"/>
    <m/>
    <n v="1356662"/>
    <m/>
    <n v="11393"/>
    <m/>
    <n v="93261"/>
    <m/>
    <m/>
    <m/>
    <n v="557"/>
    <m/>
    <n v="648"/>
    <m/>
    <n v="9688"/>
    <m/>
    <n v="186953"/>
    <n v="13730"/>
    <n v="927208"/>
    <n v="0"/>
    <n v="487440"/>
    <n v="128220"/>
    <n v="358974"/>
    <n v="40734"/>
    <m/>
    <n v="368268"/>
    <m/>
    <m/>
    <m/>
    <m/>
    <m/>
    <m/>
    <m/>
    <m/>
    <m/>
    <m/>
    <m/>
    <m/>
    <m/>
    <m/>
    <m/>
    <m/>
    <m/>
    <m/>
    <m/>
    <m/>
    <m/>
    <m/>
    <m/>
    <m/>
    <m/>
    <m/>
    <m/>
    <m/>
    <m/>
    <m/>
    <m/>
    <m/>
    <n v="-1204688"/>
    <m/>
    <n v="-181406"/>
    <m/>
    <n v="152437"/>
    <m/>
    <n v="923681"/>
    <m/>
    <m/>
    <m/>
    <m/>
    <m/>
    <n v="32217"/>
    <m/>
    <m/>
    <m/>
    <m/>
    <m/>
    <m/>
    <m/>
    <m/>
    <m/>
    <m/>
    <m/>
    <m/>
    <m/>
    <m/>
    <m/>
    <m/>
    <m/>
    <n v="8806117"/>
    <n v="2064600"/>
    <n v="6110761"/>
    <n v="363439"/>
    <n v="5254085"/>
    <m/>
    <m/>
    <m/>
    <n v="4041281"/>
    <m/>
    <m/>
    <m/>
    <m/>
    <n v="116425"/>
    <m/>
    <n v="307427"/>
    <m/>
    <n v="248477"/>
    <n v="72496"/>
    <n v="260223"/>
    <n v="47049"/>
    <m/>
    <n v="67223"/>
    <n v="526154"/>
    <n v="448515"/>
    <n v="199592"/>
    <n v="782206"/>
    <n v="133995"/>
    <n v="193064"/>
    <n v="116766"/>
    <n v="3340752"/>
    <m/>
    <n v="674233"/>
    <n v="69651"/>
    <n v="35954"/>
    <m/>
    <n v="18486"/>
    <n v="27424"/>
    <n v="4089577"/>
    <m/>
    <n v="124069"/>
    <m/>
    <m/>
    <m/>
    <n v="4213646"/>
    <n v="1245369"/>
    <m/>
    <m/>
    <n v="2968277"/>
    <n v="4213646"/>
    <n v="36086"/>
    <m/>
    <m/>
    <m/>
    <n v="0"/>
    <m/>
    <n v="124069"/>
    <m/>
    <n v="124069"/>
    <n v="0"/>
    <m/>
    <m/>
    <m/>
    <m/>
    <m/>
    <s v="0.27"/>
    <n v="336249.63"/>
    <n v="1971"/>
    <n v="0"/>
    <n v="18985"/>
    <n v="61876"/>
    <n v="80073"/>
    <n v="15877"/>
    <n v="0"/>
    <n v="5393"/>
    <m/>
    <n v="4984"/>
    <n v="16040"/>
    <n v="6407"/>
    <n v="22853"/>
    <n v="4017"/>
    <n v="6309"/>
    <n v="2170"/>
    <n v="18830"/>
    <n v="265785"/>
    <n v="0"/>
    <n v="230"/>
    <n v="1530"/>
    <n v="6615"/>
    <n v="0"/>
    <n v="0"/>
    <n v="8375"/>
    <n v="195407"/>
    <n v="0"/>
    <n v="1069501"/>
    <n v="2721076"/>
    <n v="1957618"/>
    <n v="582088"/>
    <n v="0"/>
    <n v="225631"/>
    <m/>
    <n v="125069"/>
    <n v="301817"/>
    <n v="120191"/>
    <n v="467760"/>
    <n v="110844"/>
    <n v="141260"/>
    <n v="97669"/>
    <n v="690186"/>
    <n v="8806117"/>
    <n v="0"/>
    <n v="19570"/>
    <n v="80024"/>
    <n v="232247"/>
    <n v="0"/>
    <n v="0"/>
    <n v="331841"/>
    <m/>
    <x v="0"/>
    <x v="0"/>
    <m/>
    <m/>
    <m/>
    <m/>
    <x v="0"/>
    <x v="0"/>
    <m/>
    <m/>
    <m/>
    <n v="198"/>
    <n v="312"/>
    <n v="138"/>
    <n v="140"/>
    <n v="222"/>
    <n v="97"/>
    <n v="59"/>
    <n v="101"/>
    <n v="43"/>
    <n v="1"/>
    <n v="0"/>
    <n v="0"/>
    <n v="0"/>
    <n v="1"/>
    <n v="0"/>
    <n v="1"/>
    <n v="0"/>
    <n v="0"/>
    <n v="0"/>
    <n v="1"/>
    <n v="0"/>
    <n v="0"/>
    <n v="0"/>
    <n v="0"/>
    <n v="1"/>
    <n v="0"/>
    <n v="0"/>
    <n v="0"/>
    <n v="0"/>
  </r>
  <r>
    <n v="206190594"/>
    <x v="393"/>
    <d v="2024-01-01T00:00:00"/>
    <d v="2024-12-31T00:00:00"/>
    <n v="366"/>
    <s v="In Process"/>
    <x v="0"/>
    <x v="17"/>
    <x v="0"/>
    <x v="0"/>
    <s v="11 - Los Angeles"/>
    <x v="27"/>
    <s v="562-595-1731"/>
    <s v="3501 CEDAR AVENUE"/>
    <s v="LONG BEACH"/>
    <s v="90807-0000"/>
    <s v="ZZT06313G"/>
    <s v="RUBY PANUNCIALMAN"/>
    <s v="Yes"/>
    <m/>
    <n v="99"/>
    <n v="99"/>
    <x v="2"/>
    <n v="36234"/>
    <n v="33654"/>
    <n v="202.34"/>
    <n v="264"/>
    <n v="266"/>
    <n v="5842"/>
    <m/>
    <n v="1583"/>
    <n v="26038"/>
    <m/>
    <m/>
    <n v="138"/>
    <n v="53"/>
    <x v="0"/>
    <n v="33654"/>
    <m/>
    <m/>
    <m/>
    <m/>
    <m/>
    <m/>
    <m/>
    <m/>
    <n v="13462800"/>
    <n v="1333168"/>
    <n v="2200664"/>
    <n v="350261"/>
    <n v="12945565"/>
    <n v="12951426"/>
    <n v="-5861"/>
    <m/>
    <m/>
    <m/>
    <n v="-5861"/>
    <n v="2330200"/>
    <m/>
    <n v="626800"/>
    <n v="10430100"/>
    <m/>
    <m/>
    <n v="54700"/>
    <n v="21000"/>
    <n v="13462800"/>
    <m/>
    <m/>
    <m/>
    <m/>
    <m/>
    <m/>
    <m/>
    <m/>
    <n v="1319503"/>
    <m/>
    <m/>
    <m/>
    <n v="244"/>
    <m/>
    <n v="13421"/>
    <m/>
    <m/>
    <m/>
    <m/>
    <m/>
    <m/>
    <m/>
    <m/>
    <m/>
    <n v="44364"/>
    <n v="0"/>
    <n v="312056"/>
    <n v="0"/>
    <n v="299721"/>
    <n v="1397"/>
    <n v="375837"/>
    <n v="80367"/>
    <m/>
    <n v="219426"/>
    <m/>
    <m/>
    <m/>
    <m/>
    <m/>
    <m/>
    <m/>
    <m/>
    <m/>
    <m/>
    <m/>
    <m/>
    <m/>
    <m/>
    <m/>
    <m/>
    <n v="-954796"/>
    <m/>
    <m/>
    <m/>
    <m/>
    <m/>
    <m/>
    <m/>
    <m/>
    <m/>
    <m/>
    <m/>
    <m/>
    <m/>
    <m/>
    <m/>
    <m/>
    <m/>
    <m/>
    <m/>
    <n v="6163"/>
    <m/>
    <n v="3149297"/>
    <m/>
    <m/>
    <m/>
    <m/>
    <m/>
    <m/>
    <m/>
    <m/>
    <m/>
    <m/>
    <m/>
    <m/>
    <m/>
    <m/>
    <m/>
    <m/>
    <m/>
    <m/>
    <m/>
    <m/>
    <m/>
    <m/>
    <m/>
    <n v="4862766"/>
    <n v="1465371"/>
    <n v="6623289"/>
    <n v="542041"/>
    <n v="4653798"/>
    <m/>
    <m/>
    <m/>
    <m/>
    <m/>
    <m/>
    <m/>
    <m/>
    <n v="104"/>
    <m/>
    <n v="212602"/>
    <m/>
    <n v="208571"/>
    <n v="577"/>
    <n v="105063"/>
    <n v="41739"/>
    <m/>
    <n v="12048"/>
    <n v="592107"/>
    <n v="271862"/>
    <n v="319244"/>
    <n v="2114896"/>
    <n v="22153"/>
    <n v="484384"/>
    <n v="80915"/>
    <n v="2749841"/>
    <n v="3562"/>
    <n v="720000"/>
    <n v="198989"/>
    <n v="4871"/>
    <m/>
    <m/>
    <n v="154100"/>
    <n v="3604323"/>
    <m/>
    <n v="131787"/>
    <m/>
    <m/>
    <n v="994444"/>
    <n v="4730554"/>
    <n v="3044091"/>
    <m/>
    <m/>
    <n v="1686463"/>
    <n v="4730554"/>
    <m/>
    <m/>
    <n v="959433"/>
    <m/>
    <n v="0"/>
    <m/>
    <n v="163468"/>
    <n v="450463"/>
    <n v="613931"/>
    <n v="-482144"/>
    <m/>
    <m/>
    <m/>
    <m/>
    <m/>
    <s v="0.05"/>
    <n v="152204.55000000002"/>
    <n v="1897"/>
    <n v="0"/>
    <n v="7391"/>
    <n v="21638"/>
    <n v="90899"/>
    <n v="0"/>
    <n v="0"/>
    <n v="0"/>
    <m/>
    <n v="6421"/>
    <n v="11170"/>
    <n v="6710"/>
    <n v="56225"/>
    <m/>
    <n v="12780"/>
    <n v="2020"/>
    <n v="3647"/>
    <n v="220798"/>
    <n v="0"/>
    <n v="0"/>
    <n v="8033"/>
    <n v="8626"/>
    <n v="0"/>
    <n v="0"/>
    <n v="16659"/>
    <n v="166334"/>
    <n v="0"/>
    <n v="326390"/>
    <n v="697191"/>
    <n v="1815261"/>
    <n v="0"/>
    <n v="0"/>
    <n v="0"/>
    <m/>
    <n v="128622"/>
    <n v="190225"/>
    <n v="113060"/>
    <n v="991219"/>
    <m/>
    <n v="223780"/>
    <n v="65174"/>
    <n v="145510"/>
    <n v="4862766"/>
    <n v="0"/>
    <n v="0"/>
    <n v="339545"/>
    <n v="234032"/>
    <n v="0"/>
    <n v="0"/>
    <n v="573577"/>
    <m/>
    <x v="0"/>
    <x v="0"/>
    <m/>
    <m/>
    <m/>
    <m/>
    <x v="0"/>
    <x v="0"/>
    <m/>
    <m/>
    <m/>
    <n v="118"/>
    <n v="166"/>
    <n v="99"/>
    <n v="74"/>
    <n v="107"/>
    <n v="60"/>
    <n v="49"/>
    <n v="71"/>
    <n v="40"/>
    <n v="1"/>
    <n v="0"/>
    <n v="0"/>
    <n v="0"/>
    <n v="1"/>
    <n v="0"/>
    <n v="1"/>
    <n v="0"/>
    <n v="0"/>
    <n v="0"/>
    <n v="0"/>
    <n v="0"/>
    <n v="0"/>
    <n v="0"/>
    <n v="0"/>
    <n v="1"/>
    <n v="0"/>
    <n v="0"/>
    <n v="0"/>
    <n v="0"/>
  </r>
  <r>
    <n v="206190596"/>
    <x v="394"/>
    <d v="2024-01-01T00:00:00"/>
    <d v="2024-12-31T00:00:00"/>
    <n v="366"/>
    <s v="In Process"/>
    <x v="0"/>
    <x v="17"/>
    <x v="0"/>
    <x v="0"/>
    <s v="11 - Los Angeles"/>
    <x v="15"/>
    <s v="818-893-6385"/>
    <s v="9541 VAN NUYS BLVD."/>
    <s v="PANORAMA CITY"/>
    <s v="91402-0000"/>
    <s v="1467447037"/>
    <s v="ALICIA GAMERO"/>
    <s v="Yes"/>
    <s v="FLAGSTONE HEALTHCARE CENTRAL LLC"/>
    <n v="149"/>
    <n v="149"/>
    <x v="0"/>
    <n v="54534"/>
    <n v="51730"/>
    <n v="207.89"/>
    <n v="349"/>
    <n v="340"/>
    <n v="6828"/>
    <n v="2010"/>
    <n v="1702"/>
    <n v="39853"/>
    <m/>
    <n v="122"/>
    <n v="255"/>
    <n v="960"/>
    <x v="0"/>
    <n v="51730"/>
    <m/>
    <m/>
    <m/>
    <m/>
    <m/>
    <m/>
    <m/>
    <m/>
    <n v="15484460"/>
    <n v="5510415"/>
    <n v="588997"/>
    <n v="4733"/>
    <n v="20410611"/>
    <n v="17247627"/>
    <n v="3162984"/>
    <n v="5507"/>
    <n v="665383"/>
    <m/>
    <n v="2503108"/>
    <n v="2054700"/>
    <n v="599400"/>
    <n v="389939"/>
    <n v="12035222"/>
    <m/>
    <n v="36600"/>
    <n v="80599"/>
    <n v="288000"/>
    <n v="15484460"/>
    <m/>
    <m/>
    <m/>
    <m/>
    <m/>
    <m/>
    <m/>
    <m/>
    <n v="1843182"/>
    <n v="110340"/>
    <n v="514160"/>
    <m/>
    <n v="1633"/>
    <m/>
    <n v="3001961"/>
    <m/>
    <m/>
    <m/>
    <n v="36071"/>
    <m/>
    <n v="2888"/>
    <m/>
    <n v="180"/>
    <m/>
    <n v="5860"/>
    <n v="0"/>
    <n v="2156265"/>
    <n v="0"/>
    <n v="1826145"/>
    <n v="934515"/>
    <n v="399444"/>
    <n v="85047"/>
    <m/>
    <n v="103139"/>
    <m/>
    <m/>
    <m/>
    <m/>
    <m/>
    <m/>
    <m/>
    <m/>
    <m/>
    <m/>
    <m/>
    <m/>
    <m/>
    <m/>
    <m/>
    <m/>
    <m/>
    <m/>
    <n v="4800"/>
    <m/>
    <m/>
    <m/>
    <m/>
    <m/>
    <m/>
    <m/>
    <m/>
    <m/>
    <n v="-3195"/>
    <m/>
    <m/>
    <m/>
    <n v="-2159554"/>
    <n v="58731"/>
    <n v="-364874"/>
    <m/>
    <n v="92027"/>
    <m/>
    <n v="2904300"/>
    <m/>
    <m/>
    <m/>
    <n v="17910"/>
    <m/>
    <n v="38852"/>
    <m/>
    <m/>
    <m/>
    <m/>
    <m/>
    <m/>
    <m/>
    <m/>
    <m/>
    <m/>
    <m/>
    <m/>
    <m/>
    <m/>
    <m/>
    <m/>
    <m/>
    <n v="8763015"/>
    <n v="2431886"/>
    <n v="6052726"/>
    <n v="498862"/>
    <n v="7213714"/>
    <m/>
    <m/>
    <m/>
    <m/>
    <m/>
    <m/>
    <m/>
    <m/>
    <n v="32136"/>
    <n v="5320"/>
    <n v="900069"/>
    <m/>
    <n v="434674"/>
    <n v="211855"/>
    <n v="219654"/>
    <n v="48724"/>
    <m/>
    <n v="28213"/>
    <n v="518975"/>
    <n v="535376"/>
    <n v="216119"/>
    <n v="1122602"/>
    <n v="461668"/>
    <n v="173038"/>
    <n v="86287"/>
    <n v="3618064"/>
    <n v="36231"/>
    <n v="1053242"/>
    <n v="115928"/>
    <n v="24519"/>
    <m/>
    <n v="33"/>
    <n v="191186"/>
    <n v="1757797"/>
    <m/>
    <n v="116495"/>
    <m/>
    <n v="30349180"/>
    <m/>
    <n v="32223472"/>
    <n v="1700626"/>
    <n v="141589"/>
    <m/>
    <n v="30381257"/>
    <n v="32223472"/>
    <m/>
    <n v="30205070"/>
    <m/>
    <m/>
    <n v="0"/>
    <m/>
    <n v="814"/>
    <n v="709024"/>
    <n v="709838"/>
    <n v="-593343"/>
    <m/>
    <m/>
    <m/>
    <m/>
    <m/>
    <s v="0.00"/>
    <n v="0"/>
    <n v="1872"/>
    <n v="0"/>
    <n v="15389"/>
    <n v="42848"/>
    <n v="125763"/>
    <n v="0"/>
    <n v="0"/>
    <n v="16"/>
    <n v="27471"/>
    <n v="3741"/>
    <n v="18069"/>
    <n v="7787"/>
    <n v="24480"/>
    <n v="11738"/>
    <n v="5104"/>
    <n v="1753"/>
    <n v="13409"/>
    <n v="299440"/>
    <n v="0"/>
    <n v="0"/>
    <n v="0"/>
    <n v="0"/>
    <n v="0"/>
    <n v="0"/>
    <n v="0"/>
    <n v="164600"/>
    <n v="0"/>
    <n v="793038"/>
    <n v="1632169"/>
    <n v="2856784"/>
    <n v="0"/>
    <n v="0"/>
    <n v="419"/>
    <n v="1205504"/>
    <n v="115975"/>
    <n v="326853"/>
    <n v="140872"/>
    <n v="524754"/>
    <n v="344887"/>
    <n v="112796"/>
    <n v="64360"/>
    <n v="480004"/>
    <n v="8763015"/>
    <n v="0"/>
    <n v="0"/>
    <n v="0"/>
    <n v="0"/>
    <n v="0"/>
    <n v="0"/>
    <n v="0"/>
    <m/>
    <x v="0"/>
    <x v="0"/>
    <m/>
    <m/>
    <n v="27471"/>
    <m/>
    <x v="0"/>
    <x v="0"/>
    <m/>
    <m/>
    <n v="1205504"/>
    <n v="181"/>
    <n v="255"/>
    <n v="147"/>
    <n v="132"/>
    <n v="196"/>
    <n v="105"/>
    <n v="78"/>
    <n v="122"/>
    <n v="56"/>
    <n v="1"/>
    <n v="0"/>
    <n v="0"/>
    <n v="0"/>
    <n v="0"/>
    <n v="1"/>
    <n v="1"/>
    <n v="0"/>
    <n v="0"/>
    <n v="0"/>
    <n v="0"/>
    <n v="0"/>
    <n v="0"/>
    <n v="0"/>
    <n v="0"/>
    <n v="1"/>
    <n v="0"/>
    <n v="0"/>
    <n v="0"/>
    <n v="0"/>
  </r>
  <r>
    <n v="206190597"/>
    <x v="395"/>
    <d v="2023-10-11T00:00:00"/>
    <d v="2024-04-30T00:00:00"/>
    <n v="203"/>
    <s v="In Process"/>
    <x v="0"/>
    <x v="17"/>
    <x v="0"/>
    <x v="0"/>
    <s v="11 - Los Angeles"/>
    <x v="25"/>
    <s v="323-734-1101"/>
    <s v="2415 SOUTH WESTERN AVENUE"/>
    <s v="LOS ANGELES"/>
    <s v="90018"/>
    <s v="1043204324"/>
    <s v="MOSHE DAVID CARLEBACH"/>
    <s v="Yes"/>
    <m/>
    <n v="99"/>
    <n v="99"/>
    <x v="2"/>
    <n v="20097"/>
    <n v="19356"/>
    <n v="96.31"/>
    <n v="92"/>
    <n v="82"/>
    <n v="3659"/>
    <m/>
    <n v="1388"/>
    <n v="13683"/>
    <n v="141"/>
    <n v="21"/>
    <n v="29"/>
    <n v="435"/>
    <x v="0"/>
    <n v="19356"/>
    <m/>
    <m/>
    <m/>
    <m/>
    <m/>
    <m/>
    <m/>
    <m/>
    <n v="8713296"/>
    <n v="3341965"/>
    <n v="3799291"/>
    <m/>
    <n v="8255970"/>
    <n v="9094450"/>
    <n v="-838480"/>
    <n v="412851"/>
    <n v="800"/>
    <m/>
    <n v="-426429"/>
    <n v="2927045"/>
    <m/>
    <n v="493140"/>
    <n v="4999500"/>
    <n v="112800"/>
    <n v="16800"/>
    <n v="10338"/>
    <n v="153673"/>
    <n v="8713296"/>
    <m/>
    <m/>
    <m/>
    <m/>
    <m/>
    <m/>
    <m/>
    <m/>
    <n v="2972134"/>
    <m/>
    <m/>
    <m/>
    <n v="45619"/>
    <m/>
    <n v="229522"/>
    <m/>
    <n v="71123"/>
    <m/>
    <n v="17042"/>
    <m/>
    <n v="2778"/>
    <m/>
    <n v="3747"/>
    <m/>
    <n v="0"/>
    <n v="11424"/>
    <n v="1275394"/>
    <n v="0"/>
    <n v="1337483"/>
    <n v="116744"/>
    <n v="510027"/>
    <n v="14727"/>
    <m/>
    <n v="76166"/>
    <m/>
    <m/>
    <m/>
    <m/>
    <m/>
    <m/>
    <m/>
    <m/>
    <m/>
    <m/>
    <m/>
    <m/>
    <m/>
    <m/>
    <m/>
    <m/>
    <m/>
    <m/>
    <m/>
    <m/>
    <m/>
    <m/>
    <m/>
    <m/>
    <m/>
    <m/>
    <m/>
    <m/>
    <n v="6100"/>
    <m/>
    <m/>
    <m/>
    <n v="1690632"/>
    <m/>
    <m/>
    <m/>
    <n v="258730"/>
    <m/>
    <n v="1666417"/>
    <m/>
    <n v="106327"/>
    <m/>
    <n v="25841"/>
    <m/>
    <n v="45244"/>
    <m/>
    <m/>
    <m/>
    <m/>
    <m/>
    <m/>
    <m/>
    <m/>
    <m/>
    <m/>
    <m/>
    <m/>
    <m/>
    <m/>
    <m/>
    <m/>
    <m/>
    <n v="4531636"/>
    <n v="1125564"/>
    <n v="3437250"/>
    <n v="227189"/>
    <n v="3786454"/>
    <m/>
    <m/>
    <m/>
    <m/>
    <m/>
    <m/>
    <m/>
    <m/>
    <m/>
    <n v="5712"/>
    <n v="209494"/>
    <m/>
    <n v="222874"/>
    <n v="21152"/>
    <n v="88509"/>
    <n v="16735"/>
    <m/>
    <n v="44326"/>
    <n v="397204"/>
    <n v="205103"/>
    <n v="275217"/>
    <n v="513905"/>
    <n v="63933"/>
    <n v="92835"/>
    <n v="63611"/>
    <n v="1889170"/>
    <n v="38605"/>
    <n v="986111"/>
    <n v="13385"/>
    <n v="16026"/>
    <m/>
    <n v="23204"/>
    <n v="120885"/>
    <n v="3317008"/>
    <m/>
    <n v="262679"/>
    <n v="176293"/>
    <n v="5049356"/>
    <n v="2077254"/>
    <n v="10882590"/>
    <n v="12675406"/>
    <m/>
    <m/>
    <n v="-1792816"/>
    <n v="10882590"/>
    <n v="367192"/>
    <m/>
    <n v="4547278"/>
    <m/>
    <n v="0"/>
    <m/>
    <n v="307447"/>
    <n v="166789"/>
    <n v="474236"/>
    <n v="-211557"/>
    <m/>
    <m/>
    <m/>
    <m/>
    <m/>
    <s v="0.01"/>
    <n v="126754.06"/>
    <n v="803"/>
    <n v="0"/>
    <n v="4487"/>
    <n v="18958"/>
    <n v="56140"/>
    <n v="0"/>
    <n v="0"/>
    <n v="2693"/>
    <n v="7583"/>
    <n v="2092"/>
    <n v="6294"/>
    <n v="8853"/>
    <n v="11654"/>
    <n v="1641"/>
    <n v="3056"/>
    <n v="1133"/>
    <n v="11615"/>
    <n v="137002"/>
    <n v="0"/>
    <n v="0"/>
    <n v="0"/>
    <n v="0"/>
    <n v="0"/>
    <n v="0"/>
    <n v="0"/>
    <n v="67542"/>
    <n v="0"/>
    <n v="277168"/>
    <n v="855577"/>
    <n v="1444508"/>
    <n v="0"/>
    <n v="0"/>
    <n v="109269"/>
    <n v="362710"/>
    <n v="57739"/>
    <n v="132878"/>
    <n v="187043"/>
    <n v="279645"/>
    <n v="51746"/>
    <n v="71986"/>
    <n v="52789"/>
    <n v="581036"/>
    <n v="4531636"/>
    <n v="0"/>
    <n v="0"/>
    <n v="0"/>
    <n v="0"/>
    <n v="0"/>
    <n v="0"/>
    <n v="0"/>
    <m/>
    <x v="0"/>
    <x v="0"/>
    <m/>
    <m/>
    <n v="7583"/>
    <m/>
    <x v="0"/>
    <x v="0"/>
    <m/>
    <m/>
    <n v="362710"/>
    <n v="161"/>
    <n v="206"/>
    <n v="130"/>
    <n v="98"/>
    <n v="132"/>
    <n v="74"/>
    <n v="60"/>
    <n v="86"/>
    <n v="45"/>
    <n v="1"/>
    <n v="0"/>
    <n v="0"/>
    <n v="0"/>
    <n v="1"/>
    <n v="0"/>
    <n v="1"/>
    <n v="0"/>
    <n v="0"/>
    <n v="0"/>
    <n v="0"/>
    <n v="0"/>
    <n v="0"/>
    <n v="0"/>
    <n v="0"/>
    <n v="1"/>
    <n v="0"/>
    <n v="0"/>
    <n v="0"/>
    <n v="0"/>
  </r>
  <r>
    <n v="206190598"/>
    <x v="396"/>
    <d v="2024-01-01T00:00:00"/>
    <d v="2024-12-31T00:00:00"/>
    <n v="366"/>
    <s v="In Process"/>
    <x v="0"/>
    <x v="17"/>
    <x v="0"/>
    <x v="0"/>
    <s v="11 - Los Angeles"/>
    <x v="39"/>
    <s v="562-634-6877"/>
    <s v="8558 E ROSECRANS AVE"/>
    <s v="PARAMOUNT"/>
    <s v="90723"/>
    <s v="LTC06446F"/>
    <s v="KEGAN ANDRES"/>
    <s v="Yes"/>
    <m/>
    <n v="59"/>
    <n v="59"/>
    <x v="1"/>
    <n v="21594"/>
    <n v="20131"/>
    <n v="217.33"/>
    <n v="233"/>
    <n v="275"/>
    <n v="7375"/>
    <n v="827"/>
    <n v="1099"/>
    <n v="10494"/>
    <m/>
    <m/>
    <n v="40"/>
    <n v="296"/>
    <x v="0"/>
    <n v="20131"/>
    <m/>
    <m/>
    <m/>
    <m/>
    <m/>
    <m/>
    <m/>
    <m/>
    <n v="7045850"/>
    <n v="11608969"/>
    <n v="7168444"/>
    <n v="15269"/>
    <n v="11501644"/>
    <n v="10717270"/>
    <n v="784374"/>
    <n v="843210"/>
    <m/>
    <m/>
    <n v="1627584"/>
    <n v="2581250"/>
    <n v="289450"/>
    <n v="384650"/>
    <n v="3672900"/>
    <m/>
    <m/>
    <n v="14000"/>
    <n v="103600"/>
    <n v="7045850"/>
    <m/>
    <m/>
    <m/>
    <m/>
    <m/>
    <m/>
    <m/>
    <m/>
    <n v="10686736"/>
    <m/>
    <n v="812066"/>
    <m/>
    <n v="54635"/>
    <m/>
    <n v="48761"/>
    <m/>
    <m/>
    <m/>
    <m/>
    <m/>
    <n v="4400"/>
    <m/>
    <n v="2371"/>
    <m/>
    <n v="0"/>
    <n v="0"/>
    <n v="5336550"/>
    <n v="0"/>
    <n v="5185200"/>
    <n v="834150"/>
    <n v="229670"/>
    <n v="12127"/>
    <m/>
    <n v="11272"/>
    <m/>
    <m/>
    <m/>
    <m/>
    <m/>
    <m/>
    <m/>
    <m/>
    <m/>
    <m/>
    <m/>
    <m/>
    <m/>
    <m/>
    <m/>
    <m/>
    <m/>
    <m/>
    <m/>
    <m/>
    <m/>
    <m/>
    <m/>
    <m/>
    <m/>
    <m/>
    <m/>
    <m/>
    <n v="-3407"/>
    <m/>
    <m/>
    <m/>
    <n v="6562666"/>
    <m/>
    <n v="587289"/>
    <m/>
    <n v="-494523"/>
    <m/>
    <n v="510617"/>
    <m/>
    <m/>
    <m/>
    <m/>
    <m/>
    <n v="5802"/>
    <m/>
    <m/>
    <m/>
    <m/>
    <m/>
    <m/>
    <m/>
    <m/>
    <m/>
    <m/>
    <m/>
    <m/>
    <m/>
    <m/>
    <m/>
    <m/>
    <m/>
    <n v="5051396"/>
    <n v="1419407"/>
    <n v="4246467"/>
    <n v="230164"/>
    <n v="3647954"/>
    <m/>
    <m/>
    <m/>
    <m/>
    <m/>
    <m/>
    <m/>
    <m/>
    <n v="9933"/>
    <m/>
    <n v="374073"/>
    <m/>
    <n v="433809"/>
    <n v="148981"/>
    <n v="201760"/>
    <n v="14653"/>
    <m/>
    <n v="145357"/>
    <n v="306700"/>
    <n v="177411"/>
    <n v="166368"/>
    <n v="815808"/>
    <n v="88200"/>
    <n v="94047"/>
    <n v="105863"/>
    <n v="3026111"/>
    <n v="56102"/>
    <n v="641302"/>
    <n v="24247"/>
    <n v="24627"/>
    <m/>
    <n v="2238"/>
    <n v="211726"/>
    <n v="5842458"/>
    <m/>
    <n v="333445"/>
    <m/>
    <n v="1032532"/>
    <n v="95000"/>
    <n v="7303435"/>
    <n v="2092847"/>
    <m/>
    <m/>
    <n v="5210588"/>
    <n v="7303435"/>
    <n v="488030"/>
    <m/>
    <n v="8627"/>
    <m/>
    <n v="0"/>
    <m/>
    <n v="831075"/>
    <n v="266028"/>
    <n v="1097103"/>
    <n v="-763658"/>
    <m/>
    <m/>
    <m/>
    <m/>
    <m/>
    <s v="-0.02"/>
    <n v="-41856.94"/>
    <n v="1952"/>
    <n v="0"/>
    <n v="5818"/>
    <n v="21727"/>
    <n v="56772"/>
    <n v="0"/>
    <n v="0"/>
    <n v="2063"/>
    <n v="17835"/>
    <n v="3772"/>
    <n v="4592"/>
    <n v="5957"/>
    <n v="13650"/>
    <n v="1701"/>
    <n v="3077"/>
    <n v="1949"/>
    <n v="15696"/>
    <n v="156561"/>
    <n v="0"/>
    <n v="0"/>
    <n v="0"/>
    <n v="0"/>
    <n v="0"/>
    <n v="0"/>
    <n v="0"/>
    <n v="157760"/>
    <n v="0"/>
    <n v="345619"/>
    <n v="890367"/>
    <n v="1212972"/>
    <n v="0"/>
    <n v="0"/>
    <n v="99675"/>
    <n v="766688"/>
    <n v="107073"/>
    <n v="79793"/>
    <n v="108127"/>
    <n v="298254"/>
    <n v="71769"/>
    <n v="66364"/>
    <n v="91262"/>
    <n v="755673"/>
    <n v="5051396"/>
    <n v="0"/>
    <n v="0"/>
    <n v="0"/>
    <n v="0"/>
    <n v="0"/>
    <n v="0"/>
    <n v="0"/>
    <m/>
    <x v="0"/>
    <x v="0"/>
    <m/>
    <m/>
    <n v="17835"/>
    <m/>
    <x v="0"/>
    <x v="0"/>
    <m/>
    <m/>
    <n v="766688"/>
    <n v="117"/>
    <n v="161"/>
    <n v="86"/>
    <n v="84"/>
    <n v="115"/>
    <n v="65"/>
    <n v="41"/>
    <n v="62"/>
    <n v="29"/>
    <n v="1"/>
    <n v="0"/>
    <n v="0"/>
    <n v="1"/>
    <n v="0"/>
    <n v="0"/>
    <n v="1"/>
    <n v="0"/>
    <n v="0"/>
    <n v="0"/>
    <n v="0"/>
    <n v="0"/>
    <n v="0"/>
    <n v="0"/>
    <n v="0"/>
    <n v="1"/>
    <n v="0"/>
    <n v="0"/>
    <n v="0"/>
    <n v="0"/>
  </r>
  <r>
    <n v="206190601"/>
    <x v="397"/>
    <d v="2024-01-01T00:00:00"/>
    <d v="2024-12-31T00:00:00"/>
    <n v="366"/>
    <s v="In Process"/>
    <x v="0"/>
    <x v="17"/>
    <x v="0"/>
    <x v="0"/>
    <s v="11 - Los Angeles"/>
    <x v="31"/>
    <s v="310-679-3344"/>
    <s v="15100 SOUTH PRAIRIE AVENUE"/>
    <s v="LAWNDALE"/>
    <s v="90260"/>
    <s v="1376840074"/>
    <s v="YITZCHOK DOVID SCHEINBERG"/>
    <s v="Yes"/>
    <m/>
    <n v="59"/>
    <n v="59"/>
    <x v="1"/>
    <n v="21594"/>
    <n v="21100"/>
    <n v="230.73"/>
    <n v="142"/>
    <n v="137"/>
    <n v="9361"/>
    <m/>
    <n v="1414"/>
    <n v="9991"/>
    <m/>
    <n v="19"/>
    <n v="235"/>
    <n v="80"/>
    <x v="0"/>
    <n v="21100"/>
    <m/>
    <m/>
    <m/>
    <m/>
    <m/>
    <m/>
    <m/>
    <m/>
    <n v="10833547"/>
    <n v="5717598"/>
    <n v="4579029"/>
    <m/>
    <n v="11972116"/>
    <n v="10195350"/>
    <n v="1776766"/>
    <n v="712784"/>
    <n v="12590"/>
    <m/>
    <n v="2476960"/>
    <n v="7313117"/>
    <m/>
    <n v="419081"/>
    <n v="2991514"/>
    <m/>
    <n v="15200"/>
    <n v="69115"/>
    <n v="25520"/>
    <n v="10833547"/>
    <m/>
    <m/>
    <m/>
    <m/>
    <m/>
    <m/>
    <m/>
    <m/>
    <n v="5462934"/>
    <m/>
    <m/>
    <m/>
    <n v="187248"/>
    <m/>
    <n v="53137"/>
    <m/>
    <m/>
    <m/>
    <n v="14191"/>
    <m/>
    <n v="30"/>
    <m/>
    <n v="58"/>
    <m/>
    <n v="386"/>
    <n v="4530"/>
    <n v="2363412"/>
    <n v="0"/>
    <n v="2240471"/>
    <n v="150788"/>
    <n v="809644"/>
    <n v="20188"/>
    <m/>
    <n v="128179"/>
    <m/>
    <m/>
    <m/>
    <m/>
    <m/>
    <m/>
    <m/>
    <m/>
    <m/>
    <m/>
    <m/>
    <m/>
    <m/>
    <m/>
    <m/>
    <m/>
    <m/>
    <m/>
    <m/>
    <m/>
    <m/>
    <m/>
    <m/>
    <m/>
    <m/>
    <m/>
    <m/>
    <m/>
    <n v="-8845"/>
    <m/>
    <m/>
    <m/>
    <n v="4314638"/>
    <m/>
    <m/>
    <m/>
    <n v="64555"/>
    <m/>
    <n v="275393"/>
    <m/>
    <m/>
    <m/>
    <n v="-70119"/>
    <m/>
    <n v="3407"/>
    <m/>
    <m/>
    <m/>
    <m/>
    <m/>
    <m/>
    <m/>
    <m/>
    <m/>
    <m/>
    <m/>
    <m/>
    <m/>
    <m/>
    <m/>
    <m/>
    <m/>
    <n v="5220558"/>
    <n v="1226814"/>
    <n v="3747978"/>
    <n v="301150"/>
    <n v="3950308"/>
    <m/>
    <m/>
    <m/>
    <m/>
    <m/>
    <m/>
    <m/>
    <m/>
    <n v="193"/>
    <n v="2279"/>
    <n v="306003"/>
    <m/>
    <n v="365344"/>
    <n v="30714"/>
    <n v="155486"/>
    <n v="19149"/>
    <m/>
    <n v="70368"/>
    <n v="385430"/>
    <n v="305710"/>
    <n v="92542"/>
    <n v="686623"/>
    <n v="50669"/>
    <n v="124170"/>
    <n v="135226"/>
    <n v="2467177"/>
    <n v="15838"/>
    <n v="667128"/>
    <n v="46323"/>
    <n v="41424"/>
    <m/>
    <n v="1543"/>
    <n v="275703"/>
    <n v="5174625"/>
    <m/>
    <n v="75410"/>
    <n v="13796"/>
    <n v="4984690"/>
    <m/>
    <n v="10248521"/>
    <n v="7061896"/>
    <m/>
    <m/>
    <n v="3186625"/>
    <n v="10248521"/>
    <n v="3351991"/>
    <m/>
    <n v="1489913"/>
    <m/>
    <n v="0"/>
    <m/>
    <n v="41522"/>
    <n v="232060"/>
    <n v="273582"/>
    <n v="-198172"/>
    <m/>
    <m/>
    <m/>
    <m/>
    <m/>
    <s v="0.04"/>
    <n v="282475.84000000003"/>
    <n v="1663"/>
    <n v="0"/>
    <n v="9408"/>
    <n v="21470"/>
    <n v="51941"/>
    <n v="634"/>
    <n v="0"/>
    <n v="3819"/>
    <n v="13228"/>
    <n v="1818"/>
    <n v="11749"/>
    <n v="3595"/>
    <n v="18027"/>
    <n v="1212"/>
    <n v="4560"/>
    <n v="2140"/>
    <n v="12650"/>
    <n v="157914"/>
    <n v="0"/>
    <n v="0"/>
    <n v="0"/>
    <n v="178"/>
    <n v="0"/>
    <n v="0"/>
    <n v="178"/>
    <n v="150640"/>
    <n v="0"/>
    <n v="452956"/>
    <n v="840941"/>
    <n v="1234087"/>
    <n v="11479"/>
    <n v="0"/>
    <n v="186008"/>
    <n v="579229"/>
    <n v="31255"/>
    <n v="223281"/>
    <n v="60079"/>
    <n v="376645"/>
    <n v="40852"/>
    <n v="97843"/>
    <n v="118563"/>
    <n v="816700"/>
    <n v="5220558"/>
    <n v="0"/>
    <n v="0"/>
    <n v="0"/>
    <n v="6198"/>
    <n v="0"/>
    <n v="0"/>
    <n v="6198"/>
    <m/>
    <x v="0"/>
    <x v="0"/>
    <m/>
    <m/>
    <n v="13228"/>
    <m/>
    <x v="0"/>
    <x v="0"/>
    <m/>
    <m/>
    <n v="579229"/>
    <n v="168"/>
    <n v="228"/>
    <n v="124"/>
    <n v="96"/>
    <n v="135"/>
    <n v="66"/>
    <n v="55"/>
    <n v="76"/>
    <n v="38"/>
    <n v="1"/>
    <n v="0"/>
    <n v="0"/>
    <n v="1"/>
    <n v="0"/>
    <n v="0"/>
    <n v="1"/>
    <n v="0"/>
    <n v="0"/>
    <n v="0"/>
    <n v="0"/>
    <n v="0"/>
    <n v="0"/>
    <n v="0"/>
    <n v="0"/>
    <n v="1"/>
    <n v="0"/>
    <n v="0"/>
    <n v="0"/>
    <n v="0"/>
  </r>
  <r>
    <n v="206190602"/>
    <x v="398"/>
    <d v="2023-03-01T00:00:00"/>
    <d v="2024-02-29T00:00:00"/>
    <n v="366"/>
    <s v="In Process"/>
    <x v="0"/>
    <x v="17"/>
    <x v="0"/>
    <x v="0"/>
    <s v="11 - Los Angeles"/>
    <x v="40"/>
    <s v="626-463-4105"/>
    <s v="2585 EAST WASHINGTON BOULEVARD"/>
    <s v="PASADENA"/>
    <s v="91107"/>
    <s v="1528348828"/>
    <s v="HUGO E PENA"/>
    <s v="No"/>
    <m/>
    <n v="99"/>
    <n v="99"/>
    <x v="2"/>
    <n v="36234"/>
    <n v="32158"/>
    <n v="88.75"/>
    <n v="842"/>
    <n v="766"/>
    <n v="9975"/>
    <m/>
    <n v="1655"/>
    <n v="17439"/>
    <n v="2347"/>
    <n v="13"/>
    <n v="103"/>
    <n v="626"/>
    <x v="0"/>
    <n v="32158"/>
    <m/>
    <m/>
    <m/>
    <m/>
    <m/>
    <m/>
    <m/>
    <m/>
    <n v="17857900"/>
    <n v="10280529"/>
    <n v="10163419"/>
    <m/>
    <n v="17975010"/>
    <n v="14536124"/>
    <n v="3438886"/>
    <n v="57620"/>
    <n v="627"/>
    <m/>
    <n v="3495879"/>
    <n v="7935800"/>
    <m/>
    <n v="662000"/>
    <n v="7083300"/>
    <n v="1869600"/>
    <n v="10400"/>
    <n v="41200"/>
    <n v="255600"/>
    <n v="17857900"/>
    <m/>
    <m/>
    <m/>
    <m/>
    <m/>
    <m/>
    <m/>
    <m/>
    <n v="8536503"/>
    <m/>
    <m/>
    <m/>
    <n v="4541"/>
    <m/>
    <n v="194279"/>
    <m/>
    <n v="1532936"/>
    <m/>
    <n v="6796"/>
    <m/>
    <m/>
    <m/>
    <n v="5474"/>
    <m/>
    <n v="58601"/>
    <n v="20184"/>
    <n v="3710918"/>
    <n v="0"/>
    <n v="3766810"/>
    <n v="638693"/>
    <n v="1826760"/>
    <n v="132643"/>
    <m/>
    <n v="125920"/>
    <m/>
    <m/>
    <m/>
    <m/>
    <m/>
    <m/>
    <m/>
    <m/>
    <m/>
    <m/>
    <m/>
    <m/>
    <m/>
    <m/>
    <m/>
    <m/>
    <m/>
    <m/>
    <m/>
    <m/>
    <m/>
    <m/>
    <m/>
    <m/>
    <m/>
    <m/>
    <m/>
    <m/>
    <n v="-30800"/>
    <m/>
    <m/>
    <m/>
    <n v="5406252"/>
    <m/>
    <m/>
    <m/>
    <n v="223501"/>
    <m/>
    <n v="2287951"/>
    <m/>
    <n v="2191506"/>
    <m/>
    <n v="8190"/>
    <m/>
    <n v="76819"/>
    <m/>
    <m/>
    <m/>
    <m/>
    <m/>
    <m/>
    <m/>
    <m/>
    <m/>
    <m/>
    <m/>
    <m/>
    <m/>
    <m/>
    <m/>
    <m/>
    <m/>
    <n v="7081907"/>
    <n v="1635177"/>
    <n v="5819040"/>
    <n v="344158"/>
    <n v="5853728"/>
    <m/>
    <m/>
    <m/>
    <m/>
    <m/>
    <m/>
    <m/>
    <m/>
    <n v="7703"/>
    <n v="10142"/>
    <n v="458562"/>
    <m/>
    <n v="583281"/>
    <n v="134328"/>
    <n v="342873"/>
    <n v="49646"/>
    <m/>
    <n v="57950"/>
    <n v="668334"/>
    <n v="368777"/>
    <n v="172968"/>
    <n v="894373"/>
    <n v="132860"/>
    <n v="144627"/>
    <n v="142097"/>
    <n v="3542414"/>
    <n v="48893"/>
    <n v="581965"/>
    <n v="45039"/>
    <n v="21060"/>
    <m/>
    <n v="5817"/>
    <n v="268687"/>
    <n v="5847371"/>
    <m/>
    <n v="375133"/>
    <n v="73452"/>
    <n v="3190991"/>
    <m/>
    <n v="9486947"/>
    <n v="7503791"/>
    <m/>
    <m/>
    <n v="1983156"/>
    <n v="9486947"/>
    <n v="387"/>
    <m/>
    <n v="2197793"/>
    <m/>
    <n v="0"/>
    <m/>
    <n v="462761"/>
    <n v="298207"/>
    <n v="760968"/>
    <n v="-385835"/>
    <m/>
    <m/>
    <m/>
    <m/>
    <m/>
    <s v="0.42"/>
    <n v="3151592.2199999997"/>
    <n v="2009"/>
    <n v="0"/>
    <n v="9510"/>
    <n v="30853"/>
    <n v="70789"/>
    <n v="0"/>
    <n v="0"/>
    <n v="8859"/>
    <n v="20919"/>
    <n v="1938"/>
    <n v="13568"/>
    <n v="1676"/>
    <n v="19725"/>
    <n v="3300"/>
    <n v="4819"/>
    <n v="2000"/>
    <n v="20466"/>
    <n v="210431"/>
    <n v="0"/>
    <n v="0"/>
    <n v="476"/>
    <n v="7046"/>
    <n v="0"/>
    <n v="0"/>
    <n v="7522"/>
    <n v="193087"/>
    <n v="0"/>
    <n v="541054"/>
    <n v="1209293"/>
    <n v="1690686"/>
    <n v="0"/>
    <n v="0"/>
    <n v="347017"/>
    <n v="950311"/>
    <n v="63124"/>
    <n v="256021"/>
    <n v="32173"/>
    <n v="404433"/>
    <n v="107679"/>
    <n v="113632"/>
    <n v="107760"/>
    <n v="1065637"/>
    <n v="7081907"/>
    <n v="0"/>
    <n v="0"/>
    <n v="36657"/>
    <n v="262848"/>
    <n v="0"/>
    <n v="0"/>
    <n v="299505"/>
    <m/>
    <x v="0"/>
    <x v="0"/>
    <m/>
    <m/>
    <n v="20919"/>
    <m/>
    <x v="0"/>
    <x v="0"/>
    <m/>
    <m/>
    <n v="950311"/>
    <n v="220"/>
    <n v="321"/>
    <n v="138"/>
    <n v="129"/>
    <n v="193"/>
    <n v="77"/>
    <n v="75"/>
    <n v="110"/>
    <n v="49"/>
    <n v="1"/>
    <n v="0"/>
    <n v="0"/>
    <n v="0"/>
    <n v="1"/>
    <n v="0"/>
    <n v="1"/>
    <n v="0"/>
    <n v="0"/>
    <n v="0"/>
    <n v="0"/>
    <n v="0"/>
    <n v="0"/>
    <n v="0"/>
    <n v="0"/>
    <n v="1"/>
    <n v="0"/>
    <n v="0"/>
    <n v="0"/>
    <n v="0"/>
  </r>
  <r>
    <n v="206190604"/>
    <x v="399"/>
    <d v="2024-01-01T00:00:00"/>
    <d v="2024-12-31T00:00:00"/>
    <n v="366"/>
    <s v="In Process"/>
    <x v="0"/>
    <x v="17"/>
    <x v="0"/>
    <x v="0"/>
    <s v="11 - Los Angeles"/>
    <x v="30"/>
    <s v="323-254-6125"/>
    <s v="5125 MONTE VISTA STREET"/>
    <s v="LOS ANGELES"/>
    <s v="90042"/>
    <s v="1609047117"/>
    <s v="NOSSON NOTA LIPMAN"/>
    <s v="Yes"/>
    <m/>
    <n v="59"/>
    <n v="59"/>
    <x v="1"/>
    <n v="21594"/>
    <n v="19693"/>
    <n v="215.34"/>
    <n v="150"/>
    <n v="134"/>
    <n v="6919"/>
    <m/>
    <n v="1045"/>
    <n v="11100"/>
    <m/>
    <n v="607"/>
    <n v="22"/>
    <m/>
    <x v="0"/>
    <n v="19693"/>
    <m/>
    <m/>
    <m/>
    <m/>
    <m/>
    <m/>
    <m/>
    <m/>
    <n v="9912683"/>
    <n v="4625774"/>
    <n v="3598850"/>
    <m/>
    <n v="10939607"/>
    <n v="8763666"/>
    <n v="2175941"/>
    <n v="-16801"/>
    <n v="12590"/>
    <m/>
    <n v="2146550"/>
    <n v="5506643"/>
    <m/>
    <n v="316523"/>
    <n v="3615712"/>
    <m/>
    <n v="467147"/>
    <n v="6658"/>
    <m/>
    <n v="9912683"/>
    <m/>
    <m/>
    <m/>
    <m/>
    <m/>
    <m/>
    <m/>
    <m/>
    <n v="3946059"/>
    <m/>
    <m/>
    <m/>
    <n v="111685"/>
    <m/>
    <n v="232406"/>
    <m/>
    <m/>
    <m/>
    <n v="333288"/>
    <m/>
    <n v="2336"/>
    <m/>
    <m/>
    <m/>
    <n v="0"/>
    <n v="9587"/>
    <n v="1728259"/>
    <n v="0"/>
    <n v="1541022"/>
    <n v="455048"/>
    <n v="826127"/>
    <n v="37524"/>
    <m/>
    <n v="28207"/>
    <m/>
    <m/>
    <m/>
    <m/>
    <m/>
    <m/>
    <m/>
    <m/>
    <m/>
    <m/>
    <m/>
    <m/>
    <m/>
    <m/>
    <m/>
    <m/>
    <m/>
    <m/>
    <m/>
    <m/>
    <m/>
    <m/>
    <m/>
    <m/>
    <m/>
    <m/>
    <m/>
    <m/>
    <n v="-6383"/>
    <m/>
    <m/>
    <m/>
    <n v="2857466"/>
    <m/>
    <m/>
    <m/>
    <n v="-287766"/>
    <m/>
    <n v="573652"/>
    <m/>
    <m/>
    <m/>
    <n v="462184"/>
    <m/>
    <n v="-303"/>
    <m/>
    <m/>
    <m/>
    <m/>
    <m/>
    <m/>
    <m/>
    <m/>
    <m/>
    <m/>
    <m/>
    <m/>
    <m/>
    <m/>
    <m/>
    <m/>
    <m/>
    <n v="4431967"/>
    <n v="1177959"/>
    <n v="3153740"/>
    <n v="219822"/>
    <n v="3436724"/>
    <m/>
    <m/>
    <m/>
    <m/>
    <m/>
    <m/>
    <m/>
    <m/>
    <n v="180"/>
    <n v="4447"/>
    <n v="260824"/>
    <m/>
    <n v="303384"/>
    <n v="68665"/>
    <n v="166571"/>
    <n v="32022"/>
    <m/>
    <n v="21882"/>
    <n v="377858"/>
    <n v="210804"/>
    <n v="65909"/>
    <n v="508863"/>
    <n v="65623"/>
    <n v="103012"/>
    <n v="99784"/>
    <n v="2239054"/>
    <n v="33410"/>
    <n v="547819"/>
    <n v="57951"/>
    <n v="13923"/>
    <m/>
    <n v="270"/>
    <n v="144687"/>
    <n v="6879966"/>
    <m/>
    <n v="223736"/>
    <m/>
    <m/>
    <n v="4094659"/>
    <n v="11198361"/>
    <n v="6892727"/>
    <m/>
    <m/>
    <n v="4305634"/>
    <n v="11198361"/>
    <n v="4326511"/>
    <m/>
    <n v="1068239"/>
    <m/>
    <n v="0"/>
    <m/>
    <n v="315738"/>
    <n v="245626"/>
    <n v="561364"/>
    <n v="-337628"/>
    <m/>
    <m/>
    <m/>
    <m/>
    <m/>
    <s v="0.04"/>
    <n v="275709.08"/>
    <n v="2000"/>
    <n v="0"/>
    <n v="3715"/>
    <n v="21492"/>
    <n v="48536"/>
    <n v="0"/>
    <n v="0"/>
    <n v="2620"/>
    <n v="9945"/>
    <n v="2005"/>
    <n v="7619"/>
    <n v="2648"/>
    <n v="14054"/>
    <n v="2056"/>
    <n v="3858"/>
    <n v="1788"/>
    <n v="14475"/>
    <n v="136811"/>
    <n v="0"/>
    <n v="0"/>
    <n v="0"/>
    <n v="8"/>
    <n v="0"/>
    <n v="0"/>
    <n v="8"/>
    <n v="164881"/>
    <n v="0"/>
    <n v="187422"/>
    <n v="773621"/>
    <n v="1163008"/>
    <n v="0"/>
    <n v="0"/>
    <n v="140119"/>
    <n v="500785"/>
    <n v="64453"/>
    <n v="142430"/>
    <n v="50095"/>
    <n v="278921"/>
    <n v="52211"/>
    <n v="81280"/>
    <n v="74332"/>
    <n v="758409"/>
    <n v="4431967"/>
    <n v="0"/>
    <n v="0"/>
    <n v="0"/>
    <n v="262"/>
    <n v="0"/>
    <n v="0"/>
    <n v="262"/>
    <m/>
    <x v="0"/>
    <x v="0"/>
    <m/>
    <m/>
    <n v="9945"/>
    <m/>
    <x v="0"/>
    <x v="0"/>
    <m/>
    <m/>
    <n v="500785"/>
    <n v="121"/>
    <n v="155"/>
    <n v="102"/>
    <n v="70"/>
    <n v="96"/>
    <n v="58"/>
    <n v="40"/>
    <n v="54"/>
    <n v="35"/>
    <n v="1"/>
    <n v="0"/>
    <n v="0"/>
    <n v="1"/>
    <n v="0"/>
    <n v="0"/>
    <n v="1"/>
    <n v="0"/>
    <n v="0"/>
    <n v="0"/>
    <n v="0"/>
    <n v="0"/>
    <n v="0"/>
    <n v="0"/>
    <n v="0"/>
    <n v="1"/>
    <n v="0"/>
    <n v="0"/>
    <n v="0"/>
    <n v="0"/>
  </r>
  <r>
    <n v="206190612"/>
    <x v="400"/>
    <d v="2024-01-01T00:00:00"/>
    <d v="2024-12-31T00:00:00"/>
    <n v="366"/>
    <s v="In Process"/>
    <x v="0"/>
    <x v="17"/>
    <x v="0"/>
    <x v="0"/>
    <s v="11 - Los Angeles"/>
    <x v="40"/>
    <s v="626-798-0558"/>
    <s v="1570 NORTH FAIR OAKS AVE"/>
    <s v="PASADENA"/>
    <s v="91103"/>
    <s v="1215338736"/>
    <s v="SHAHRZAD JANNAT"/>
    <s v="Yes"/>
    <m/>
    <n v="54"/>
    <n v="54"/>
    <x v="1"/>
    <n v="19764"/>
    <n v="18726"/>
    <n v="218.1"/>
    <n v="133"/>
    <n v="150"/>
    <n v="5212"/>
    <m/>
    <n v="2802"/>
    <n v="9551"/>
    <m/>
    <n v="8"/>
    <n v="92"/>
    <n v="1061"/>
    <x v="0"/>
    <n v="18726"/>
    <m/>
    <m/>
    <m/>
    <m/>
    <m/>
    <m/>
    <m/>
    <m/>
    <n v="8231714"/>
    <n v="2272939"/>
    <n v="912480"/>
    <n v="5789"/>
    <n v="9597962"/>
    <n v="7536693"/>
    <n v="2061269"/>
    <m/>
    <m/>
    <m/>
    <n v="2061269"/>
    <n v="4267347"/>
    <m/>
    <n v="792749"/>
    <n v="2777585"/>
    <m/>
    <m/>
    <n v="61375"/>
    <n v="332658"/>
    <n v="8231714"/>
    <m/>
    <m/>
    <m/>
    <m/>
    <m/>
    <m/>
    <m/>
    <m/>
    <n v="2188277"/>
    <m/>
    <m/>
    <m/>
    <n v="13999"/>
    <m/>
    <n v="65912"/>
    <m/>
    <m/>
    <m/>
    <n v="3018"/>
    <m/>
    <n v="734"/>
    <m/>
    <n v="999"/>
    <m/>
    <n v="0"/>
    <n v="0"/>
    <n v="1055394"/>
    <n v="0"/>
    <n v="1041680"/>
    <n v="115212"/>
    <n v="50927"/>
    <n v="6944"/>
    <m/>
    <n v="2782"/>
    <m/>
    <m/>
    <m/>
    <m/>
    <m/>
    <m/>
    <m/>
    <m/>
    <m/>
    <m/>
    <m/>
    <m/>
    <m/>
    <m/>
    <m/>
    <m/>
    <m/>
    <m/>
    <m/>
    <m/>
    <m/>
    <m/>
    <m/>
    <m/>
    <m/>
    <m/>
    <m/>
    <m/>
    <m/>
    <m/>
    <m/>
    <m/>
    <n v="850508"/>
    <m/>
    <m/>
    <m/>
    <n v="-11010"/>
    <m/>
    <n v="53086"/>
    <m/>
    <m/>
    <m/>
    <n v="-3340"/>
    <m/>
    <n v="23236"/>
    <m/>
    <m/>
    <m/>
    <m/>
    <m/>
    <m/>
    <m/>
    <m/>
    <m/>
    <m/>
    <m/>
    <m/>
    <m/>
    <m/>
    <m/>
    <m/>
    <m/>
    <n v="3490601"/>
    <n v="758618"/>
    <n v="3287474"/>
    <n v="154617"/>
    <n v="2746094"/>
    <m/>
    <m/>
    <m/>
    <m/>
    <m/>
    <m/>
    <m/>
    <m/>
    <n v="624"/>
    <m/>
    <n v="243992"/>
    <m/>
    <n v="117268"/>
    <n v="35231"/>
    <n v="56900"/>
    <n v="16597"/>
    <m/>
    <n v="4668"/>
    <n v="222910"/>
    <n v="344246"/>
    <n v="11686"/>
    <n v="554136"/>
    <n v="74007"/>
    <n v="75178"/>
    <m/>
    <n v="2377543"/>
    <n v="51812"/>
    <n v="285359"/>
    <n v="23316"/>
    <n v="7526"/>
    <m/>
    <m/>
    <n v="287600"/>
    <n v="3614736"/>
    <m/>
    <n v="307317"/>
    <n v="2040"/>
    <n v="21234"/>
    <m/>
    <n v="3945327"/>
    <n v="1013976"/>
    <m/>
    <m/>
    <n v="2931351"/>
    <n v="3945327"/>
    <m/>
    <m/>
    <n v="36107"/>
    <m/>
    <n v="0"/>
    <m/>
    <n v="313065"/>
    <n v="121764"/>
    <n v="434829"/>
    <n v="-127512"/>
    <m/>
    <m/>
    <m/>
    <m/>
    <m/>
    <s v="0.31"/>
    <n v="314332.56"/>
    <n v="877"/>
    <n v="0"/>
    <n v="3064"/>
    <n v="16110"/>
    <n v="46197"/>
    <n v="0"/>
    <n v="0"/>
    <n v="1737"/>
    <n v="6465"/>
    <n v="1775"/>
    <n v="13969"/>
    <m/>
    <n v="14288"/>
    <n v="2078"/>
    <n v="3164"/>
    <m/>
    <n v="11036"/>
    <n v="120760"/>
    <n v="0"/>
    <n v="0"/>
    <n v="2816"/>
    <n v="2509"/>
    <n v="0"/>
    <n v="0"/>
    <n v="5325"/>
    <n v="64603"/>
    <n v="0"/>
    <n v="176672"/>
    <n v="660351"/>
    <n v="1044842"/>
    <n v="0"/>
    <n v="0"/>
    <n v="80932"/>
    <n v="298657"/>
    <n v="46351"/>
    <n v="245315"/>
    <m/>
    <n v="278006"/>
    <n v="57495"/>
    <n v="58559"/>
    <m/>
    <n v="478818"/>
    <n v="3490601"/>
    <n v="0"/>
    <n v="0"/>
    <n v="121765"/>
    <n v="59661"/>
    <n v="0"/>
    <n v="0"/>
    <n v="181426"/>
    <m/>
    <x v="0"/>
    <x v="0"/>
    <m/>
    <m/>
    <n v="6465"/>
    <m/>
    <x v="0"/>
    <x v="0"/>
    <m/>
    <m/>
    <n v="298657"/>
    <n v="68"/>
    <n v="129"/>
    <n v="52"/>
    <n v="39"/>
    <n v="76"/>
    <n v="31"/>
    <n v="26"/>
    <n v="38"/>
    <n v="23"/>
    <n v="1"/>
    <n v="0"/>
    <n v="0"/>
    <n v="1"/>
    <n v="0"/>
    <n v="0"/>
    <n v="1"/>
    <n v="0"/>
    <n v="0"/>
    <n v="0"/>
    <n v="0"/>
    <n v="0"/>
    <n v="0"/>
    <n v="0"/>
    <n v="0"/>
    <n v="1"/>
    <n v="0"/>
    <n v="0"/>
    <n v="0"/>
    <n v="0"/>
  </r>
  <r>
    <n v="206190613"/>
    <x v="401"/>
    <d v="2024-01-01T00:00:00"/>
    <d v="2024-07-31T00:00:00"/>
    <n v="213"/>
    <s v="In Process"/>
    <x v="0"/>
    <x v="17"/>
    <x v="0"/>
    <x v="0"/>
    <s v="11 - Los Angeles"/>
    <x v="34"/>
    <s v="310-255-2800"/>
    <s v="1338 20TH STREET"/>
    <s v="SANTA MONICA"/>
    <s v="90404"/>
    <s v="1942605456"/>
    <s v="MAKDA GEDYON MEKONNEN"/>
    <s v="Yes"/>
    <s v="NATIONAL SENIOR CARE, INC."/>
    <n v="144"/>
    <n v="144"/>
    <x v="0"/>
    <n v="30672"/>
    <n v="20890"/>
    <n v="68.11"/>
    <n v="123"/>
    <n v="120"/>
    <n v="1931"/>
    <n v="564"/>
    <n v="2361"/>
    <n v="13976"/>
    <n v="1088"/>
    <m/>
    <n v="548"/>
    <n v="422"/>
    <x v="0"/>
    <n v="20890"/>
    <m/>
    <m/>
    <m/>
    <m/>
    <m/>
    <m/>
    <m/>
    <m/>
    <n v="8784895"/>
    <n v="2347832"/>
    <n v="3602269"/>
    <m/>
    <n v="7530458"/>
    <n v="8867930"/>
    <n v="-1337472"/>
    <n v="2597"/>
    <m/>
    <m/>
    <n v="-1334875"/>
    <n v="832955"/>
    <n v="244192"/>
    <n v="1019048"/>
    <n v="5817277"/>
    <n v="462762"/>
    <m/>
    <n v="230030"/>
    <n v="178631"/>
    <n v="8784895"/>
    <m/>
    <m/>
    <m/>
    <m/>
    <m/>
    <m/>
    <m/>
    <m/>
    <n v="1569667"/>
    <m/>
    <n v="306459"/>
    <m/>
    <n v="6314"/>
    <m/>
    <n v="21532"/>
    <m/>
    <n v="443860"/>
    <m/>
    <m/>
    <m/>
    <m/>
    <m/>
    <m/>
    <m/>
    <n v="0"/>
    <n v="0"/>
    <n v="933319"/>
    <n v="0"/>
    <n v="798530"/>
    <n v="347960"/>
    <n v="203709"/>
    <n v="55580"/>
    <m/>
    <n v="8734"/>
    <m/>
    <m/>
    <m/>
    <m/>
    <m/>
    <m/>
    <m/>
    <m/>
    <m/>
    <m/>
    <m/>
    <m/>
    <m/>
    <m/>
    <m/>
    <m/>
    <m/>
    <m/>
    <m/>
    <m/>
    <m/>
    <m/>
    <m/>
    <m/>
    <m/>
    <m/>
    <m/>
    <m/>
    <m/>
    <m/>
    <m/>
    <m/>
    <n v="866349"/>
    <m/>
    <n v="85188"/>
    <m/>
    <n v="462896"/>
    <m/>
    <n v="1688959"/>
    <m/>
    <n v="458072"/>
    <m/>
    <m/>
    <m/>
    <n v="40804"/>
    <m/>
    <m/>
    <m/>
    <m/>
    <m/>
    <m/>
    <m/>
    <m/>
    <m/>
    <m/>
    <m/>
    <m/>
    <m/>
    <m/>
    <m/>
    <n v="1"/>
    <m/>
    <n v="2828612"/>
    <n v="737501"/>
    <n v="5301817"/>
    <n v="35346"/>
    <n v="4242705"/>
    <m/>
    <m/>
    <m/>
    <m/>
    <m/>
    <m/>
    <m/>
    <m/>
    <n v="23147"/>
    <m/>
    <n v="183943"/>
    <n v="2663"/>
    <n v="154272"/>
    <n v="50688"/>
    <n v="79684"/>
    <n v="42005"/>
    <m/>
    <n v="15651"/>
    <n v="306737"/>
    <n v="282238"/>
    <n v="48416"/>
    <n v="606133"/>
    <n v="41191"/>
    <n v="58233"/>
    <m/>
    <n v="2227559"/>
    <n v="80458"/>
    <n v="193721"/>
    <n v="43780"/>
    <n v="32864"/>
    <n v="1181"/>
    <m/>
    <n v="150661"/>
    <n v="2308872"/>
    <m/>
    <n v="621734"/>
    <n v="49397"/>
    <m/>
    <m/>
    <n v="2980003"/>
    <n v="5063670"/>
    <n v="153061"/>
    <m/>
    <n v="-2236728"/>
    <n v="2980003"/>
    <m/>
    <m/>
    <n v="4400847"/>
    <m/>
    <n v="0"/>
    <n v="687903"/>
    <n v="416092"/>
    <n v="1782557"/>
    <n v="2886552"/>
    <n v="-2264818"/>
    <m/>
    <m/>
    <m/>
    <m/>
    <m/>
    <s v="0.00"/>
    <n v="0"/>
    <n v="3312"/>
    <n v="0"/>
    <n v="245"/>
    <n v="15544"/>
    <n v="33017"/>
    <n v="0"/>
    <n v="0"/>
    <n v="3034"/>
    <m/>
    <n v="840"/>
    <n v="10468"/>
    <n v="1437"/>
    <n v="12502"/>
    <n v="843"/>
    <n v="2025"/>
    <m/>
    <n v="10742"/>
    <n v="94009"/>
    <n v="0"/>
    <n v="3720"/>
    <n v="7816"/>
    <n v="33258"/>
    <n v="0"/>
    <n v="0"/>
    <n v="44794"/>
    <n v="225816"/>
    <n v="0"/>
    <n v="14443"/>
    <n v="679031"/>
    <n v="815929"/>
    <n v="0"/>
    <n v="0"/>
    <n v="126372"/>
    <m/>
    <n v="20779"/>
    <n v="200952"/>
    <n v="28171"/>
    <n v="291052"/>
    <n v="31220"/>
    <n v="43951"/>
    <m/>
    <n v="350896"/>
    <n v="2828612"/>
    <n v="0"/>
    <n v="285118"/>
    <n v="542784"/>
    <n v="948462"/>
    <n v="0"/>
    <n v="0"/>
    <n v="1776364"/>
    <m/>
    <x v="0"/>
    <x v="0"/>
    <m/>
    <m/>
    <m/>
    <m/>
    <x v="0"/>
    <x v="0"/>
    <m/>
    <m/>
    <m/>
    <n v="119"/>
    <n v="159"/>
    <n v="99"/>
    <n v="76"/>
    <n v="105"/>
    <n v="60"/>
    <n v="53"/>
    <n v="71"/>
    <n v="44"/>
    <n v="1"/>
    <n v="0"/>
    <n v="0"/>
    <n v="0"/>
    <n v="0"/>
    <n v="1"/>
    <n v="1"/>
    <n v="0"/>
    <n v="0"/>
    <n v="0"/>
    <n v="0"/>
    <n v="0"/>
    <n v="0"/>
    <n v="0"/>
    <n v="0"/>
    <n v="1"/>
    <n v="0"/>
    <n v="0"/>
    <n v="0"/>
    <n v="0"/>
  </r>
  <r>
    <n v="206190615"/>
    <x v="402"/>
    <d v="2024-01-01T00:00:00"/>
    <d v="2024-12-31T00:00:00"/>
    <n v="366"/>
    <s v="In Process"/>
    <x v="0"/>
    <x v="17"/>
    <x v="0"/>
    <x v="0"/>
    <s v="11 - Los Angeles"/>
    <x v="39"/>
    <s v="562-869-2567"/>
    <s v="9300 TELEGRAPH RD"/>
    <s v="DOWNEY"/>
    <s v="90240-0000"/>
    <s v="1750380390"/>
    <s v="DAVID HOWELL"/>
    <s v="Yes"/>
    <s v="FLAGSTONE HEALTHCARE SOUTH LLC"/>
    <n v="70"/>
    <n v="70"/>
    <x v="2"/>
    <n v="25620"/>
    <n v="23743"/>
    <n v="204.33"/>
    <n v="270"/>
    <n v="268"/>
    <n v="10939"/>
    <n v="2103"/>
    <n v="248"/>
    <n v="9919"/>
    <m/>
    <n v="63"/>
    <n v="444"/>
    <n v="27"/>
    <x v="0"/>
    <n v="23743"/>
    <m/>
    <m/>
    <m/>
    <m/>
    <m/>
    <m/>
    <m/>
    <m/>
    <n v="9600863"/>
    <n v="5996745"/>
    <n v="142517"/>
    <m/>
    <n v="15455091"/>
    <n v="12531925"/>
    <n v="2923166"/>
    <n v="8279"/>
    <n v="645668"/>
    <m/>
    <n v="2285777"/>
    <n v="4489750"/>
    <n v="800013"/>
    <n v="87073"/>
    <n v="3989927"/>
    <m/>
    <n v="25200"/>
    <n v="197150"/>
    <n v="11750"/>
    <n v="9600863"/>
    <m/>
    <m/>
    <m/>
    <m/>
    <m/>
    <m/>
    <m/>
    <m/>
    <n v="3615765"/>
    <m/>
    <n v="559361"/>
    <m/>
    <n v="1215"/>
    <m/>
    <n v="1804633"/>
    <m/>
    <m/>
    <m/>
    <n v="15771"/>
    <m/>
    <m/>
    <m/>
    <m/>
    <m/>
    <n v="11160"/>
    <n v="7476"/>
    <n v="2071086"/>
    <n v="0"/>
    <n v="2144970"/>
    <n v="1008720"/>
    <n v="599491"/>
    <n v="44294"/>
    <m/>
    <n v="109548"/>
    <m/>
    <m/>
    <m/>
    <m/>
    <m/>
    <m/>
    <m/>
    <m/>
    <m/>
    <m/>
    <m/>
    <m/>
    <m/>
    <m/>
    <m/>
    <m/>
    <m/>
    <m/>
    <n v="7468"/>
    <m/>
    <m/>
    <m/>
    <m/>
    <m/>
    <m/>
    <m/>
    <m/>
    <m/>
    <n v="-2680"/>
    <m/>
    <m/>
    <m/>
    <n v="-1513957"/>
    <m/>
    <n v="123"/>
    <m/>
    <n v="6884"/>
    <m/>
    <n v="1636243"/>
    <m/>
    <m/>
    <m/>
    <m/>
    <m/>
    <n v="2763"/>
    <m/>
    <m/>
    <m/>
    <m/>
    <m/>
    <m/>
    <m/>
    <m/>
    <m/>
    <m/>
    <m/>
    <n v="5673"/>
    <m/>
    <m/>
    <m/>
    <m/>
    <m/>
    <n v="6390622"/>
    <n v="1614196"/>
    <n v="4527107"/>
    <n v="202845"/>
    <n v="4126644"/>
    <m/>
    <m/>
    <m/>
    <m/>
    <m/>
    <m/>
    <m/>
    <m/>
    <n v="12075"/>
    <n v="7738"/>
    <n v="776494"/>
    <m/>
    <n v="620189"/>
    <n v="259266"/>
    <n v="242346"/>
    <n v="169594"/>
    <m/>
    <n v="70407"/>
    <n v="348605"/>
    <n v="207189"/>
    <n v="144135"/>
    <n v="639774"/>
    <n v="301788"/>
    <n v="169102"/>
    <m/>
    <n v="3294871"/>
    <n v="140185"/>
    <n v="882844"/>
    <n v="63208"/>
    <n v="11577"/>
    <m/>
    <n v="154"/>
    <n v="43740"/>
    <n v="1783379"/>
    <m/>
    <n v="832315"/>
    <m/>
    <n v="28964419"/>
    <m/>
    <n v="31580113"/>
    <n v="1300207"/>
    <n v="8345643"/>
    <m/>
    <n v="21934263"/>
    <n v="31580113"/>
    <m/>
    <n v="20618249"/>
    <m/>
    <m/>
    <n v="19100"/>
    <m/>
    <n v="729110"/>
    <n v="1269609"/>
    <n v="2017819"/>
    <n v="-1185504"/>
    <m/>
    <m/>
    <m/>
    <m/>
    <m/>
    <s v="0.00"/>
    <n v="0"/>
    <n v="2360"/>
    <n v="0"/>
    <n v="10494"/>
    <n v="23638"/>
    <n v="56057"/>
    <n v="0"/>
    <n v="0"/>
    <n v="0"/>
    <n v="25663"/>
    <n v="1873"/>
    <n v="7215"/>
    <n v="5241"/>
    <n v="13890"/>
    <n v="5249"/>
    <n v="3205"/>
    <m/>
    <n v="14598"/>
    <n v="169483"/>
    <n v="0"/>
    <n v="0"/>
    <n v="32"/>
    <n v="127"/>
    <n v="0"/>
    <n v="0"/>
    <n v="159"/>
    <n v="260866"/>
    <n v="0"/>
    <n v="560030"/>
    <n v="896193"/>
    <n v="1275844"/>
    <n v="0"/>
    <n v="0"/>
    <n v="0"/>
    <n v="1271261"/>
    <n v="93307"/>
    <n v="147010"/>
    <n v="93224"/>
    <n v="343023"/>
    <n v="227331"/>
    <n v="79338"/>
    <m/>
    <n v="1143195"/>
    <n v="6390622"/>
    <n v="0"/>
    <n v="0"/>
    <n v="1824"/>
    <n v="4465"/>
    <n v="0"/>
    <n v="0"/>
    <n v="6289"/>
    <m/>
    <x v="0"/>
    <x v="0"/>
    <m/>
    <m/>
    <n v="25663"/>
    <m/>
    <x v="0"/>
    <x v="0"/>
    <m/>
    <m/>
    <n v="1271261"/>
    <n v="114"/>
    <n v="163"/>
    <n v="91"/>
    <n v="81"/>
    <n v="121"/>
    <n v="64"/>
    <n v="38"/>
    <n v="56"/>
    <n v="33"/>
    <n v="1"/>
    <n v="0"/>
    <n v="0"/>
    <n v="0"/>
    <n v="1"/>
    <n v="0"/>
    <n v="1"/>
    <n v="0"/>
    <n v="0"/>
    <n v="0"/>
    <n v="0"/>
    <n v="0"/>
    <n v="0"/>
    <n v="0"/>
    <n v="0"/>
    <n v="1"/>
    <n v="0"/>
    <n v="0"/>
    <n v="0"/>
    <n v="0"/>
  </r>
  <r>
    <n v="206190617"/>
    <x v="403"/>
    <d v="2024-01-01T00:00:00"/>
    <d v="2024-12-31T00:00:00"/>
    <n v="366"/>
    <s v="In Process"/>
    <x v="1"/>
    <x v="17"/>
    <x v="1"/>
    <x v="1"/>
    <s v="11 - Los Angeles"/>
    <x v="41"/>
    <s v="909-621-9581"/>
    <s v="721 HARRISON AVENUE"/>
    <s v="CLAREMONT"/>
    <s v="91711-0000"/>
    <s v="ZZT18542F"/>
    <s v="RICH RODAS"/>
    <s v="No"/>
    <s v="PILGRIM PLACE IN CLAREMONT"/>
    <n v="62"/>
    <n v="62"/>
    <x v="2"/>
    <n v="22692"/>
    <n v="17193"/>
    <n v="150.71"/>
    <n v="437"/>
    <n v="443"/>
    <n v="6792"/>
    <m/>
    <m/>
    <n v="6532"/>
    <n v="1572"/>
    <m/>
    <n v="2297"/>
    <m/>
    <x v="0"/>
    <n v="17193"/>
    <m/>
    <m/>
    <m/>
    <m/>
    <m/>
    <m/>
    <m/>
    <m/>
    <n v="9046625"/>
    <n v="3932001"/>
    <n v="3274726"/>
    <n v="7195"/>
    <n v="9711095"/>
    <n v="17151353"/>
    <n v="-7440258"/>
    <n v="9204341"/>
    <m/>
    <m/>
    <n v="1764083"/>
    <n v="1818242"/>
    <m/>
    <m/>
    <n v="2887117"/>
    <n v="2733088"/>
    <m/>
    <n v="1608178"/>
    <m/>
    <n v="9046625"/>
    <m/>
    <m/>
    <m/>
    <m/>
    <m/>
    <m/>
    <m/>
    <m/>
    <n v="1317169"/>
    <m/>
    <m/>
    <m/>
    <m/>
    <m/>
    <n v="16087"/>
    <m/>
    <n v="2581961"/>
    <m/>
    <m/>
    <m/>
    <n v="16784"/>
    <m/>
    <m/>
    <m/>
    <n v="38793"/>
    <n v="0"/>
    <n v="1593661"/>
    <n v="0"/>
    <n v="1557386"/>
    <n v="76254"/>
    <n v="530748"/>
    <n v="83517"/>
    <m/>
    <n v="51642"/>
    <m/>
    <m/>
    <m/>
    <m/>
    <m/>
    <m/>
    <m/>
    <m/>
    <m/>
    <m/>
    <m/>
    <m/>
    <m/>
    <m/>
    <m/>
    <m/>
    <m/>
    <m/>
    <m/>
    <m/>
    <m/>
    <m/>
    <m/>
    <m/>
    <m/>
    <m/>
    <m/>
    <m/>
    <n v="1666"/>
    <m/>
    <m/>
    <m/>
    <n v="494179"/>
    <m/>
    <m/>
    <m/>
    <m/>
    <m/>
    <n v="710047"/>
    <m/>
    <n v="2068834"/>
    <m/>
    <m/>
    <m/>
    <m/>
    <m/>
    <m/>
    <m/>
    <m/>
    <m/>
    <m/>
    <m/>
    <m/>
    <m/>
    <m/>
    <m/>
    <m/>
    <m/>
    <m/>
    <m/>
    <m/>
    <m/>
    <n v="6747160"/>
    <n v="2185614"/>
    <n v="8218579"/>
    <n v="274230"/>
    <n v="4252113"/>
    <m/>
    <m/>
    <m/>
    <m/>
    <m/>
    <m/>
    <m/>
    <m/>
    <n v="23362"/>
    <m/>
    <n v="437462"/>
    <m/>
    <n v="427238"/>
    <n v="39040"/>
    <n v="385446"/>
    <n v="54424"/>
    <m/>
    <n v="47437"/>
    <n v="2817908"/>
    <n v="361991"/>
    <n v="191667"/>
    <n v="1102818"/>
    <n v="180645"/>
    <n v="111558"/>
    <n v="39998"/>
    <n v="4607295"/>
    <n v="404284"/>
    <n v="26465"/>
    <n v="6558"/>
    <m/>
    <n v="1456292"/>
    <n v="73368"/>
    <n v="103984"/>
    <n v="10005946"/>
    <m/>
    <n v="46008018"/>
    <n v="614378"/>
    <n v="23758408"/>
    <m/>
    <n v="80386750"/>
    <n v="1007689"/>
    <m/>
    <n v="75043965"/>
    <n v="4335096"/>
    <n v="80386750"/>
    <m/>
    <m/>
    <m/>
    <m/>
    <n v="2178595"/>
    <n v="87936826"/>
    <m/>
    <n v="9440759"/>
    <n v="99556180"/>
    <n v="-53548162"/>
    <m/>
    <m/>
    <n v="29656150"/>
    <n v="75043965"/>
    <m/>
    <s v="7.83"/>
    <n v="7890204.8700000001"/>
    <n v="2739"/>
    <n v="0"/>
    <n v="7798"/>
    <n v="20746"/>
    <n v="47343"/>
    <n v="0"/>
    <n v="0"/>
    <n v="0"/>
    <m/>
    <n v="39912"/>
    <n v="8087"/>
    <n v="6098"/>
    <n v="16825"/>
    <n v="3898"/>
    <n v="3624"/>
    <n v="835"/>
    <n v="43264"/>
    <n v="201169"/>
    <n v="0"/>
    <n v="0"/>
    <n v="5616"/>
    <n v="7245"/>
    <n v="0"/>
    <n v="0"/>
    <n v="12861"/>
    <n v="228365"/>
    <n v="0"/>
    <n v="383299"/>
    <n v="745902"/>
    <n v="1259330"/>
    <n v="0"/>
    <n v="0"/>
    <n v="0"/>
    <m/>
    <n v="1157739"/>
    <n v="217672"/>
    <n v="131567"/>
    <n v="360714"/>
    <n v="134070"/>
    <n v="85146"/>
    <n v="30759"/>
    <n v="2012598"/>
    <n v="6747161"/>
    <n v="0"/>
    <n v="0"/>
    <n v="260892"/>
    <n v="223478"/>
    <n v="0"/>
    <n v="0"/>
    <n v="484370"/>
    <m/>
    <x v="0"/>
    <x v="0"/>
    <m/>
    <m/>
    <m/>
    <m/>
    <x v="0"/>
    <x v="0"/>
    <m/>
    <m/>
    <m/>
    <n v="98"/>
    <n v="129"/>
    <n v="72"/>
    <n v="57"/>
    <n v="73"/>
    <n v="41"/>
    <n v="30"/>
    <n v="42"/>
    <n v="20"/>
    <n v="0"/>
    <n v="1"/>
    <n v="0"/>
    <n v="0"/>
    <n v="1"/>
    <n v="0"/>
    <n v="1"/>
    <n v="0"/>
    <n v="0"/>
    <n v="0"/>
    <n v="0"/>
    <n v="0"/>
    <n v="0"/>
    <n v="0"/>
    <n v="0"/>
    <n v="0"/>
    <n v="0"/>
    <n v="1"/>
    <n v="0"/>
    <n v="0"/>
  </r>
  <r>
    <n v="206190618"/>
    <x v="404"/>
    <d v="2023-10-01T00:00:00"/>
    <d v="2024-09-30T00:00:00"/>
    <n v="366"/>
    <s v="In Process"/>
    <x v="1"/>
    <x v="17"/>
    <x v="1"/>
    <x v="1"/>
    <s v="11 - Los Angeles"/>
    <x v="39"/>
    <s v="562-865-5218"/>
    <s v="11614 183RD STREET"/>
    <s v="ARTESIA"/>
    <s v="90701-0000"/>
    <s v="ZZT05539F"/>
    <s v="MICHELLE ROBISON"/>
    <s v="No"/>
    <m/>
    <n v="66"/>
    <n v="66"/>
    <x v="2"/>
    <n v="24156"/>
    <n v="21555"/>
    <n v="89.23"/>
    <n v="128"/>
    <n v="118"/>
    <n v="1217"/>
    <m/>
    <n v="2104"/>
    <n v="10926"/>
    <n v="1172"/>
    <m/>
    <n v="6136"/>
    <m/>
    <x v="0"/>
    <n v="21555"/>
    <m/>
    <m/>
    <m/>
    <m/>
    <m/>
    <m/>
    <m/>
    <m/>
    <n v="8638197"/>
    <n v="770772"/>
    <n v="1288243"/>
    <n v="27449"/>
    <n v="8148175"/>
    <n v="9358164"/>
    <n v="-1209989"/>
    <n v="1336097"/>
    <m/>
    <m/>
    <n v="126108"/>
    <n v="485982"/>
    <m/>
    <n v="1503108"/>
    <n v="3693543"/>
    <n v="466925"/>
    <m/>
    <n v="2488639"/>
    <m/>
    <n v="8638197"/>
    <m/>
    <m/>
    <m/>
    <m/>
    <m/>
    <m/>
    <m/>
    <m/>
    <n v="379690"/>
    <m/>
    <m/>
    <m/>
    <n v="213"/>
    <m/>
    <n v="1095"/>
    <m/>
    <n v="360989"/>
    <m/>
    <m/>
    <m/>
    <n v="28785"/>
    <m/>
    <m/>
    <m/>
    <n v="9603"/>
    <n v="0"/>
    <n v="274128"/>
    <n v="0"/>
    <n v="241843"/>
    <n v="11983"/>
    <n v="198703"/>
    <n v="17245"/>
    <m/>
    <n v="17267"/>
    <m/>
    <m/>
    <m/>
    <m/>
    <m/>
    <m/>
    <m/>
    <m/>
    <m/>
    <m/>
    <m/>
    <m/>
    <m/>
    <m/>
    <m/>
    <m/>
    <m/>
    <m/>
    <m/>
    <m/>
    <m/>
    <m/>
    <m/>
    <m/>
    <m/>
    <m/>
    <m/>
    <m/>
    <n v="17270"/>
    <m/>
    <m/>
    <m/>
    <n v="-42489"/>
    <m/>
    <m/>
    <m/>
    <n v="343480"/>
    <m/>
    <n v="797362"/>
    <m/>
    <n v="172620"/>
    <m/>
    <m/>
    <m/>
    <m/>
    <m/>
    <m/>
    <m/>
    <m/>
    <m/>
    <m/>
    <m/>
    <m/>
    <m/>
    <m/>
    <m/>
    <m/>
    <m/>
    <m/>
    <m/>
    <m/>
    <m/>
    <n v="5105222"/>
    <n v="1483915"/>
    <n v="2769027"/>
    <n v="209436"/>
    <n v="4392746"/>
    <m/>
    <m/>
    <m/>
    <m/>
    <m/>
    <m/>
    <m/>
    <m/>
    <n v="4327"/>
    <m/>
    <n v="158244"/>
    <m/>
    <n v="100699"/>
    <n v="7090"/>
    <n v="154301"/>
    <n v="24148"/>
    <m/>
    <n v="46359"/>
    <n v="585520"/>
    <n v="282964"/>
    <n v="189672"/>
    <n v="1042767"/>
    <n v="112992"/>
    <n v="388314"/>
    <n v="132376"/>
    <n v="1546451"/>
    <n v="141851"/>
    <n v="1863"/>
    <n v="4376"/>
    <n v="14292"/>
    <m/>
    <m/>
    <n v="26812"/>
    <n v="3960214"/>
    <m/>
    <n v="10119038"/>
    <n v="34926"/>
    <m/>
    <m/>
    <n v="14114178"/>
    <n v="892361"/>
    <m/>
    <m/>
    <n v="13221817"/>
    <n v="14114178"/>
    <m/>
    <m/>
    <m/>
    <m/>
    <n v="1216889"/>
    <n v="14604715"/>
    <m/>
    <n v="2901959"/>
    <n v="18723563"/>
    <n v="-8604525"/>
    <m/>
    <m/>
    <m/>
    <m/>
    <m/>
    <s v="3.45"/>
    <n v="3078645.45"/>
    <n v="4226"/>
    <n v="0"/>
    <n v="1822"/>
    <n v="25995"/>
    <n v="64268"/>
    <n v="0"/>
    <n v="0"/>
    <n v="0"/>
    <m/>
    <n v="6771"/>
    <n v="8711"/>
    <n v="6867"/>
    <n v="21048"/>
    <n v="2061"/>
    <n v="13297"/>
    <n v="2118"/>
    <n v="15706"/>
    <n v="172890"/>
    <n v="0"/>
    <n v="0"/>
    <n v="0"/>
    <n v="6734"/>
    <n v="0"/>
    <n v="0"/>
    <n v="6734"/>
    <n v="311561"/>
    <n v="0"/>
    <n v="106221"/>
    <n v="1109255"/>
    <n v="1550115"/>
    <n v="0"/>
    <n v="0"/>
    <n v="0"/>
    <m/>
    <n v="229527"/>
    <n v="166207"/>
    <n v="132281"/>
    <n v="413714"/>
    <n v="81545"/>
    <n v="273838"/>
    <n v="104186"/>
    <n v="626772"/>
    <n v="5105222"/>
    <n v="0"/>
    <n v="0"/>
    <n v="0"/>
    <n v="195276"/>
    <n v="0"/>
    <n v="0"/>
    <n v="195276"/>
    <m/>
    <x v="0"/>
    <x v="0"/>
    <m/>
    <m/>
    <m/>
    <m/>
    <x v="0"/>
    <x v="0"/>
    <m/>
    <m/>
    <m/>
    <n v="136"/>
    <n v="225"/>
    <n v="116"/>
    <n v="62"/>
    <n v="115"/>
    <n v="47"/>
    <n v="45"/>
    <n v="86"/>
    <n v="32"/>
    <n v="0"/>
    <n v="1"/>
    <n v="0"/>
    <n v="0"/>
    <n v="1"/>
    <n v="0"/>
    <n v="1"/>
    <n v="0"/>
    <n v="0"/>
    <n v="0"/>
    <n v="0"/>
    <n v="0"/>
    <n v="0"/>
    <n v="0"/>
    <n v="0"/>
    <n v="0"/>
    <n v="0"/>
    <n v="1"/>
    <n v="0"/>
    <n v="0"/>
  </r>
  <r>
    <n v="206190623"/>
    <x v="405"/>
    <d v="2024-01-01T00:00:00"/>
    <d v="2024-12-31T00:00:00"/>
    <n v="366"/>
    <s v="In Process"/>
    <x v="0"/>
    <x v="17"/>
    <x v="0"/>
    <x v="0"/>
    <s v="11 - Los Angeles"/>
    <x v="31"/>
    <s v="310-823-4694"/>
    <s v="7716 MANCHESTER AVENUE"/>
    <s v="PLAYA DEL REY"/>
    <s v="90293-0"/>
    <s v="ZZT05618K"/>
    <s v="MARIETTE SALAMA"/>
    <s v="Yes"/>
    <s v="BQ OPERATIONS HOLDINGS, LLC"/>
    <n v="99"/>
    <n v="99"/>
    <x v="2"/>
    <n v="36234"/>
    <n v="33529"/>
    <n v="222.81"/>
    <n v="168"/>
    <n v="215"/>
    <n v="2722"/>
    <n v="541"/>
    <n v="2744"/>
    <n v="21865"/>
    <m/>
    <n v="4947"/>
    <n v="302"/>
    <n v="408"/>
    <x v="0"/>
    <n v="33529"/>
    <m/>
    <m/>
    <m/>
    <m/>
    <m/>
    <m/>
    <m/>
    <m/>
    <n v="12003382"/>
    <n v="1862359"/>
    <n v="434482"/>
    <n v="31281"/>
    <n v="13462540"/>
    <n v="14247039"/>
    <n v="-784499"/>
    <n v="433921"/>
    <n v="800"/>
    <m/>
    <n v="-351378"/>
    <n v="974476"/>
    <n v="193678"/>
    <n v="982352"/>
    <n v="7827670"/>
    <m/>
    <n v="1771026"/>
    <n v="108116"/>
    <n v="146064"/>
    <n v="12003382"/>
    <m/>
    <m/>
    <m/>
    <m/>
    <m/>
    <m/>
    <m/>
    <m/>
    <n v="621237"/>
    <m/>
    <m/>
    <m/>
    <n v="20889"/>
    <m/>
    <n v="60694"/>
    <m/>
    <m/>
    <m/>
    <n v="1144792"/>
    <m/>
    <n v="12073"/>
    <m/>
    <n v="2674"/>
    <m/>
    <n v="8"/>
    <n v="0"/>
    <n v="707595"/>
    <n v="0"/>
    <n v="719550"/>
    <n v="197810"/>
    <n v="186708"/>
    <n v="14875"/>
    <m/>
    <n v="35813"/>
    <m/>
    <m/>
    <m/>
    <m/>
    <m/>
    <m/>
    <m/>
    <m/>
    <m/>
    <m/>
    <m/>
    <m/>
    <m/>
    <m/>
    <m/>
    <m/>
    <m/>
    <m/>
    <m/>
    <m/>
    <m/>
    <m/>
    <m/>
    <m/>
    <m/>
    <m/>
    <m/>
    <m/>
    <n v="-6933"/>
    <m/>
    <m/>
    <m/>
    <n v="-581824"/>
    <m/>
    <m/>
    <m/>
    <n v="29214"/>
    <m/>
    <n v="885593"/>
    <m/>
    <m/>
    <m/>
    <n v="121497"/>
    <m/>
    <n v="-13065"/>
    <m/>
    <m/>
    <m/>
    <m/>
    <m/>
    <m/>
    <m/>
    <m/>
    <m/>
    <m/>
    <m/>
    <m/>
    <m/>
    <m/>
    <m/>
    <m/>
    <m/>
    <n v="5871585"/>
    <n v="1264787"/>
    <n v="7110667"/>
    <n v="304780"/>
    <n v="6100034"/>
    <m/>
    <m/>
    <m/>
    <m/>
    <m/>
    <m/>
    <m/>
    <m/>
    <n v="292"/>
    <m/>
    <n v="312722"/>
    <m/>
    <n v="309386"/>
    <n v="71950"/>
    <n v="200320"/>
    <n v="15055"/>
    <m/>
    <n v="43739"/>
    <n v="614381"/>
    <n v="304516"/>
    <n v="151673"/>
    <n v="898977"/>
    <n v="121132"/>
    <n v="140381"/>
    <n v="69602"/>
    <n v="3470623"/>
    <n v="84088"/>
    <n v="689276"/>
    <n v="45910"/>
    <m/>
    <m/>
    <n v="9146"/>
    <n v="593836"/>
    <n v="4074922"/>
    <m/>
    <n v="756628"/>
    <n v="427154"/>
    <n v="279383"/>
    <n v="1214557"/>
    <n v="6752644"/>
    <n v="7378301"/>
    <m/>
    <n v="604922"/>
    <n v="-1230579"/>
    <n v="6752644"/>
    <m/>
    <n v="207305"/>
    <n v="3362225"/>
    <m/>
    <n v="71417"/>
    <m/>
    <n v="656004"/>
    <n v="559462"/>
    <n v="1286883"/>
    <n v="-530255"/>
    <m/>
    <n v="1077525"/>
    <m/>
    <n v="1077589"/>
    <n v="-472667"/>
    <s v="-0.02"/>
    <n v="-147566.01999999999"/>
    <n v="1189"/>
    <n v="0"/>
    <n v="10569"/>
    <n v="31994"/>
    <n v="89800"/>
    <n v="0"/>
    <n v="0"/>
    <n v="7338"/>
    <m/>
    <n v="2247"/>
    <m/>
    <m/>
    <m/>
    <n v="3497"/>
    <n v="4740"/>
    <n v="1147"/>
    <n v="22179"/>
    <n v="174700"/>
    <n v="0"/>
    <n v="0"/>
    <n v="0"/>
    <n v="0"/>
    <n v="0"/>
    <n v="0"/>
    <n v="0"/>
    <n v="180696"/>
    <n v="0"/>
    <n v="600173"/>
    <n v="1301661"/>
    <n v="2347620"/>
    <n v="0"/>
    <n v="0"/>
    <n v="365716"/>
    <m/>
    <n v="69097"/>
    <m/>
    <m/>
    <m/>
    <n v="86386"/>
    <n v="103037"/>
    <n v="57260"/>
    <n v="759939"/>
    <n v="5871585"/>
    <n v="0"/>
    <n v="0"/>
    <n v="0"/>
    <n v="0"/>
    <n v="0"/>
    <n v="0"/>
    <n v="0"/>
    <m/>
    <x v="0"/>
    <x v="0"/>
    <m/>
    <m/>
    <m/>
    <m/>
    <x v="0"/>
    <x v="0"/>
    <m/>
    <m/>
    <m/>
    <n v="135"/>
    <n v="214"/>
    <n v="78"/>
    <n v="110"/>
    <n v="183"/>
    <n v="59"/>
    <n v="71"/>
    <n v="115"/>
    <n v="42"/>
    <n v="1"/>
    <n v="0"/>
    <n v="0"/>
    <n v="0"/>
    <n v="1"/>
    <n v="0"/>
    <n v="1"/>
    <n v="0"/>
    <n v="0"/>
    <n v="0"/>
    <n v="0"/>
    <n v="0"/>
    <n v="0"/>
    <n v="0"/>
    <n v="0"/>
    <n v="1"/>
    <n v="0"/>
    <n v="0"/>
    <n v="0"/>
    <n v="0"/>
  </r>
  <r>
    <n v="206190626"/>
    <x v="406"/>
    <d v="2024-01-01T00:00:00"/>
    <d v="2024-12-31T00:00:00"/>
    <n v="366"/>
    <s v="In Process"/>
    <x v="0"/>
    <x v="17"/>
    <x v="0"/>
    <x v="0"/>
    <s v="11 - Los Angeles"/>
    <x v="41"/>
    <s v="909-623-2481"/>
    <s v="651 N. MAIN ST"/>
    <s v="POMONA"/>
    <s v="91768"/>
    <s v="ZZT05282J"/>
    <s v="KYLE SELVIG"/>
    <s v="Yes"/>
    <m/>
    <n v="59"/>
    <n v="59"/>
    <x v="1"/>
    <n v="21594"/>
    <n v="20057"/>
    <n v="216.53"/>
    <n v="205"/>
    <n v="225"/>
    <n v="8222"/>
    <n v="499"/>
    <n v="2279"/>
    <n v="7715"/>
    <m/>
    <n v="3"/>
    <n v="12"/>
    <n v="1327"/>
    <x v="0"/>
    <n v="20057"/>
    <m/>
    <m/>
    <m/>
    <m/>
    <m/>
    <m/>
    <m/>
    <m/>
    <n v="6017100"/>
    <n v="8908118"/>
    <n v="3084456"/>
    <n v="141564"/>
    <n v="11982326"/>
    <n v="9886515"/>
    <n v="2095811"/>
    <n v="965028"/>
    <m/>
    <m/>
    <n v="3060839"/>
    <n v="2466600"/>
    <n v="149700"/>
    <n v="683700"/>
    <n v="2314500"/>
    <m/>
    <n v="900"/>
    <n v="3600"/>
    <n v="398100"/>
    <n v="6017100"/>
    <m/>
    <m/>
    <m/>
    <m/>
    <m/>
    <m/>
    <m/>
    <m/>
    <n v="8304248"/>
    <m/>
    <n v="364746"/>
    <m/>
    <n v="31932"/>
    <m/>
    <n v="12487"/>
    <m/>
    <m/>
    <m/>
    <m/>
    <m/>
    <n v="56568"/>
    <m/>
    <n v="138137"/>
    <m/>
    <n v="0"/>
    <n v="0"/>
    <n v="3933050"/>
    <n v="0"/>
    <n v="3777700"/>
    <n v="746000"/>
    <n v="416391"/>
    <n v="11734"/>
    <m/>
    <n v="23243"/>
    <m/>
    <m/>
    <m/>
    <m/>
    <m/>
    <m/>
    <m/>
    <m/>
    <m/>
    <m/>
    <m/>
    <m/>
    <m/>
    <m/>
    <m/>
    <m/>
    <m/>
    <m/>
    <m/>
    <m/>
    <m/>
    <m/>
    <m/>
    <m/>
    <m/>
    <m/>
    <m/>
    <m/>
    <m/>
    <m/>
    <m/>
    <m/>
    <n v="2894582"/>
    <m/>
    <n v="220351"/>
    <m/>
    <n v="11054"/>
    <m/>
    <n v="-93584"/>
    <m/>
    <m/>
    <m/>
    <m/>
    <m/>
    <n v="52053"/>
    <m/>
    <m/>
    <m/>
    <m/>
    <m/>
    <m/>
    <m/>
    <m/>
    <m/>
    <m/>
    <m/>
    <m/>
    <m/>
    <m/>
    <m/>
    <m/>
    <m/>
    <n v="4880990"/>
    <n v="1195937"/>
    <n v="3809588"/>
    <n v="70601"/>
    <n v="3385104"/>
    <m/>
    <m/>
    <m/>
    <m/>
    <m/>
    <m/>
    <m/>
    <m/>
    <n v="6884"/>
    <m/>
    <n v="396315"/>
    <m/>
    <n v="215421"/>
    <n v="218393"/>
    <n v="286794"/>
    <n v="14509"/>
    <m/>
    <n v="77969"/>
    <n v="231945"/>
    <n v="150429"/>
    <n v="15058"/>
    <n v="847675"/>
    <n v="76339"/>
    <n v="191467"/>
    <n v="156072"/>
    <n v="3040508"/>
    <n v="18293"/>
    <n v="366236"/>
    <n v="31976"/>
    <n v="21661"/>
    <m/>
    <n v="2175"/>
    <n v="135292"/>
    <n v="10080657"/>
    <m/>
    <n v="126313"/>
    <m/>
    <n v="1741562"/>
    <m/>
    <n v="11948532"/>
    <n v="3109863"/>
    <m/>
    <m/>
    <n v="8838669"/>
    <n v="11948532"/>
    <n v="344010"/>
    <m/>
    <m/>
    <m/>
    <n v="0"/>
    <m/>
    <n v="259049"/>
    <n v="239615"/>
    <n v="498664"/>
    <n v="-372351"/>
    <m/>
    <m/>
    <m/>
    <m/>
    <m/>
    <s v="-0.01"/>
    <n v="-31098.63"/>
    <n v="1701"/>
    <n v="0"/>
    <n v="6426"/>
    <n v="21475"/>
    <n v="51588"/>
    <n v="0"/>
    <n v="0"/>
    <n v="2449"/>
    <n v="15920"/>
    <n v="2061"/>
    <n v="5340"/>
    <m/>
    <n v="16883"/>
    <n v="1889"/>
    <n v="6697"/>
    <n v="2336"/>
    <n v="15003"/>
    <n v="149768"/>
    <n v="0"/>
    <n v="0"/>
    <n v="0"/>
    <n v="0"/>
    <n v="0"/>
    <n v="0"/>
    <n v="0"/>
    <n v="141097"/>
    <n v="0"/>
    <n v="375775"/>
    <n v="696335"/>
    <n v="1226871"/>
    <n v="0"/>
    <n v="0"/>
    <n v="123170"/>
    <n v="674656"/>
    <n v="67779"/>
    <n v="94709"/>
    <m/>
    <n v="382948"/>
    <n v="64481"/>
    <n v="142999"/>
    <n v="125017"/>
    <n v="765153"/>
    <n v="4880990"/>
    <n v="0"/>
    <n v="0"/>
    <n v="0"/>
    <n v="0"/>
    <n v="0"/>
    <n v="0"/>
    <n v="0"/>
    <m/>
    <x v="0"/>
    <x v="0"/>
    <m/>
    <m/>
    <n v="15920"/>
    <m/>
    <x v="0"/>
    <x v="0"/>
    <m/>
    <m/>
    <n v="674656"/>
    <n v="108"/>
    <n v="143"/>
    <n v="81"/>
    <n v="75"/>
    <n v="101"/>
    <n v="56"/>
    <n v="37"/>
    <n v="52"/>
    <n v="28"/>
    <n v="1"/>
    <n v="0"/>
    <n v="0"/>
    <n v="1"/>
    <n v="0"/>
    <n v="0"/>
    <n v="1"/>
    <n v="0"/>
    <n v="0"/>
    <n v="0"/>
    <n v="0"/>
    <n v="0"/>
    <n v="0"/>
    <n v="0"/>
    <n v="0"/>
    <n v="1"/>
    <n v="0"/>
    <n v="0"/>
    <n v="0"/>
    <n v="0"/>
  </r>
  <r>
    <n v="206190627"/>
    <x v="407"/>
    <d v="2024-01-01T00:00:00"/>
    <d v="2024-12-31T00:00:00"/>
    <n v="366"/>
    <s v="In Process"/>
    <x v="0"/>
    <x v="17"/>
    <x v="0"/>
    <x v="0"/>
    <s v="11 - Los Angeles"/>
    <x v="41"/>
    <s v="909-622-1067"/>
    <s v="215 W PEARL ST"/>
    <s v="POMONA"/>
    <s v="91768"/>
    <s v="ZZT05247K"/>
    <s v="KYLE SELVIG"/>
    <s v="Yes"/>
    <m/>
    <n v="81"/>
    <n v="81"/>
    <x v="2"/>
    <n v="29646"/>
    <n v="26323"/>
    <n v="206.99"/>
    <n v="473"/>
    <n v="599"/>
    <n v="4005"/>
    <n v="917"/>
    <n v="2353"/>
    <n v="18282"/>
    <m/>
    <m/>
    <m/>
    <n v="766"/>
    <x v="1"/>
    <n v="13082"/>
    <m/>
    <m/>
    <m/>
    <n v="13241"/>
    <m/>
    <m/>
    <m/>
    <m/>
    <n v="12854325"/>
    <n v="5481613"/>
    <n v="3177523"/>
    <n v="10972"/>
    <n v="15169387"/>
    <n v="14834883"/>
    <n v="334504"/>
    <n v="841341"/>
    <m/>
    <m/>
    <n v="1175845"/>
    <n v="1759250"/>
    <n v="387225"/>
    <n v="1223950"/>
    <n v="9150350"/>
    <m/>
    <m/>
    <m/>
    <n v="333550"/>
    <n v="4578700"/>
    <m/>
    <m/>
    <m/>
    <n v="8275625"/>
    <m/>
    <m/>
    <m/>
    <m/>
    <n v="4345603"/>
    <m/>
    <n v="752607"/>
    <m/>
    <n v="25026"/>
    <m/>
    <n v="353957"/>
    <m/>
    <m/>
    <m/>
    <m/>
    <m/>
    <m/>
    <m/>
    <n v="4420"/>
    <m/>
    <n v="0"/>
    <n v="0"/>
    <n v="2416050"/>
    <n v="0"/>
    <n v="2433600"/>
    <n v="384000"/>
    <n v="196953"/>
    <n v="20683"/>
    <m/>
    <n v="30327"/>
    <m/>
    <m/>
    <m/>
    <m/>
    <m/>
    <m/>
    <m/>
    <m/>
    <m/>
    <m/>
    <m/>
    <m/>
    <m/>
    <m/>
    <m/>
    <m/>
    <m/>
    <m/>
    <m/>
    <m/>
    <m/>
    <m/>
    <m/>
    <m/>
    <m/>
    <m/>
    <m/>
    <m/>
    <m/>
    <m/>
    <m/>
    <m/>
    <n v="1529506"/>
    <m/>
    <n v="475575"/>
    <m/>
    <n v="-779032"/>
    <m/>
    <n v="1956866"/>
    <m/>
    <m/>
    <m/>
    <m/>
    <m/>
    <n v="-5392"/>
    <m/>
    <m/>
    <m/>
    <m/>
    <m/>
    <m/>
    <m/>
    <m/>
    <m/>
    <m/>
    <m/>
    <m/>
    <m/>
    <m/>
    <m/>
    <m/>
    <m/>
    <n v="7611586"/>
    <n v="1812346"/>
    <n v="5410951"/>
    <n v="162372"/>
    <n v="3217453"/>
    <m/>
    <m/>
    <m/>
    <n v="4644891"/>
    <m/>
    <m/>
    <m/>
    <m/>
    <m/>
    <m/>
    <n v="247134"/>
    <m/>
    <n v="272756"/>
    <n v="58821"/>
    <n v="308883"/>
    <n v="30197"/>
    <m/>
    <n v="524563"/>
    <n v="393439"/>
    <n v="408790"/>
    <n v="184109"/>
    <n v="950558"/>
    <n v="94528"/>
    <n v="230665"/>
    <n v="93859"/>
    <n v="2687362"/>
    <n v="34882"/>
    <n v="311405"/>
    <n v="43397"/>
    <n v="26825"/>
    <m/>
    <n v="175778"/>
    <n v="-105412"/>
    <n v="917049"/>
    <m/>
    <n v="417947"/>
    <m/>
    <n v="1624927"/>
    <m/>
    <n v="2959923"/>
    <n v="5510560"/>
    <m/>
    <m/>
    <n v="-2550637"/>
    <n v="2959923"/>
    <n v="558229"/>
    <m/>
    <n v="16733"/>
    <m/>
    <n v="0"/>
    <m/>
    <n v="621426"/>
    <n v="718614"/>
    <n v="1340040"/>
    <n v="-922093"/>
    <m/>
    <m/>
    <m/>
    <m/>
    <m/>
    <s v="-0.22"/>
    <n v="-1212323.2"/>
    <n v="2165"/>
    <n v="0"/>
    <n v="11327"/>
    <n v="63012"/>
    <n v="73568"/>
    <n v="18164"/>
    <n v="0"/>
    <n v="4393"/>
    <n v="8177"/>
    <n v="2003"/>
    <n v="14083"/>
    <n v="5783"/>
    <n v="14432"/>
    <n v="1945"/>
    <n v="8306"/>
    <n v="1985"/>
    <n v="11642"/>
    <n v="240985"/>
    <n v="0"/>
    <n v="0"/>
    <n v="0"/>
    <n v="0"/>
    <n v="0"/>
    <n v="0"/>
    <n v="0"/>
    <n v="153184"/>
    <n v="0"/>
    <n v="545314"/>
    <n v="2320022"/>
    <n v="1737764"/>
    <n v="690549"/>
    <n v="0"/>
    <n v="163252"/>
    <n v="362124"/>
    <n v="72169"/>
    <n v="294502"/>
    <n v="109885"/>
    <n v="320888"/>
    <n v="78907"/>
    <n v="177883"/>
    <n v="78525"/>
    <n v="506618"/>
    <n v="7611586"/>
    <n v="0"/>
    <n v="0"/>
    <n v="0"/>
    <n v="0"/>
    <n v="0"/>
    <n v="0"/>
    <n v="0"/>
    <m/>
    <x v="0"/>
    <x v="0"/>
    <m/>
    <m/>
    <n v="8177"/>
    <m/>
    <x v="0"/>
    <x v="0"/>
    <m/>
    <m/>
    <n v="362124"/>
    <n v="196"/>
    <n v="252"/>
    <n v="153"/>
    <n v="151"/>
    <n v="201"/>
    <n v="113"/>
    <n v="54"/>
    <n v="90"/>
    <n v="30"/>
    <n v="1"/>
    <n v="0"/>
    <n v="0"/>
    <n v="0"/>
    <n v="1"/>
    <n v="0"/>
    <n v="1"/>
    <n v="0"/>
    <n v="0"/>
    <n v="0"/>
    <n v="1"/>
    <n v="0"/>
    <n v="0"/>
    <n v="0"/>
    <n v="0"/>
    <n v="1"/>
    <n v="0"/>
    <n v="0"/>
    <n v="0"/>
    <n v="0"/>
  </r>
  <r>
    <n v="206190634"/>
    <x v="408"/>
    <d v="2024-01-01T00:00:00"/>
    <d v="2024-12-31T00:00:00"/>
    <n v="366"/>
    <s v="In Process"/>
    <x v="0"/>
    <x v="17"/>
    <x v="0"/>
    <x v="0"/>
    <s v="11 - Los Angeles"/>
    <x v="39"/>
    <s v="562-868-6791"/>
    <s v="11510 IMPERIAL HIGHWAY"/>
    <s v="NORWALK"/>
    <s v="90650"/>
    <s v="1174723530"/>
    <s v="JAZMIN MARROQUIN"/>
    <s v="Yes"/>
    <m/>
    <n v="99"/>
    <n v="99"/>
    <x v="2"/>
    <n v="36234"/>
    <n v="35065"/>
    <n v="228.51"/>
    <n v="238"/>
    <n v="212"/>
    <n v="6942"/>
    <m/>
    <n v="2238"/>
    <n v="23670"/>
    <m/>
    <n v="1222"/>
    <n v="7"/>
    <n v="986"/>
    <x v="0"/>
    <n v="35065"/>
    <m/>
    <m/>
    <m/>
    <m/>
    <m/>
    <m/>
    <m/>
    <m/>
    <n v="16074955"/>
    <n v="8942273"/>
    <n v="7910637"/>
    <m/>
    <n v="17106591"/>
    <n v="15903406"/>
    <n v="1203185"/>
    <n v="333586"/>
    <n v="12590"/>
    <m/>
    <n v="1524181"/>
    <n v="5532260"/>
    <m/>
    <n v="704970"/>
    <n v="8493980"/>
    <m/>
    <n v="977600"/>
    <n v="2205"/>
    <n v="363940"/>
    <n v="16074955"/>
    <m/>
    <m/>
    <m/>
    <m/>
    <m/>
    <m/>
    <m/>
    <m/>
    <n v="6595275"/>
    <m/>
    <m/>
    <m/>
    <n v="281994"/>
    <m/>
    <n v="1221363"/>
    <m/>
    <m/>
    <m/>
    <n v="832431"/>
    <m/>
    <m/>
    <m/>
    <n v="11210"/>
    <m/>
    <n v="2799"/>
    <n v="27353"/>
    <n v="3345326"/>
    <n v="0"/>
    <n v="3800783"/>
    <n v="525140"/>
    <n v="992218"/>
    <n v="149777"/>
    <m/>
    <n v="98877"/>
    <m/>
    <m/>
    <m/>
    <m/>
    <m/>
    <m/>
    <m/>
    <m/>
    <m/>
    <m/>
    <m/>
    <m/>
    <m/>
    <m/>
    <m/>
    <m/>
    <m/>
    <m/>
    <m/>
    <m/>
    <m/>
    <m/>
    <m/>
    <m/>
    <m/>
    <m/>
    <m/>
    <m/>
    <n v="-1575"/>
    <m/>
    <m/>
    <m/>
    <n v="5207992"/>
    <m/>
    <m/>
    <m/>
    <n v="-143730"/>
    <m/>
    <n v="1861129"/>
    <m/>
    <m/>
    <m/>
    <n v="973121"/>
    <m/>
    <n v="13700"/>
    <m/>
    <m/>
    <m/>
    <m/>
    <m/>
    <m/>
    <m/>
    <m/>
    <m/>
    <m/>
    <m/>
    <m/>
    <m/>
    <m/>
    <m/>
    <m/>
    <m/>
    <n v="8216300"/>
    <n v="2068021"/>
    <n v="5619085"/>
    <n v="489872"/>
    <n v="7221243"/>
    <m/>
    <m/>
    <m/>
    <m/>
    <m/>
    <m/>
    <m/>
    <m/>
    <n v="743"/>
    <n v="12363"/>
    <n v="560467"/>
    <m/>
    <n v="640804"/>
    <n v="118094"/>
    <n v="341571"/>
    <n v="49734"/>
    <m/>
    <n v="38230"/>
    <n v="630539"/>
    <n v="380996"/>
    <n v="161113"/>
    <n v="849663"/>
    <n v="171723"/>
    <n v="198341"/>
    <n v="70192"/>
    <n v="3036531"/>
    <n v="68333"/>
    <n v="1030447"/>
    <n v="29501"/>
    <n v="41599"/>
    <m/>
    <n v="2185"/>
    <n v="248994"/>
    <n v="13677805"/>
    <m/>
    <n v="357167"/>
    <m/>
    <n v="11200909"/>
    <m/>
    <n v="25235881"/>
    <n v="16765642"/>
    <m/>
    <m/>
    <n v="8470239"/>
    <n v="25235881"/>
    <n v="9809326"/>
    <m/>
    <n v="1768269"/>
    <m/>
    <n v="0"/>
    <n v="2958"/>
    <n v="896829"/>
    <n v="473856"/>
    <n v="1373643"/>
    <n v="-1016476"/>
    <m/>
    <m/>
    <m/>
    <m/>
    <m/>
    <s v="0.02"/>
    <n v="335312.84000000003"/>
    <n v="1337"/>
    <n v="0"/>
    <n v="10446"/>
    <n v="40682"/>
    <n v="89771"/>
    <n v="0"/>
    <n v="0"/>
    <n v="8839"/>
    <n v="22749"/>
    <n v="2228"/>
    <n v="13574"/>
    <n v="5050"/>
    <n v="18341"/>
    <n v="4031"/>
    <n v="7101"/>
    <n v="1193"/>
    <n v="20346"/>
    <n v="245688"/>
    <n v="0"/>
    <n v="0"/>
    <n v="8"/>
    <n v="0"/>
    <n v="0"/>
    <n v="0"/>
    <n v="8"/>
    <n v="119181"/>
    <n v="0"/>
    <n v="627827"/>
    <n v="1723431"/>
    <n v="2305600"/>
    <n v="0"/>
    <n v="0"/>
    <n v="431886"/>
    <n v="1032352"/>
    <n v="76002"/>
    <n v="254596"/>
    <n v="93825"/>
    <n v="417320"/>
    <n v="136127"/>
    <n v="156677"/>
    <n v="53817"/>
    <n v="787659"/>
    <n v="8216300"/>
    <n v="0"/>
    <n v="0"/>
    <n v="543"/>
    <n v="0"/>
    <n v="0"/>
    <n v="0"/>
    <n v="543"/>
    <m/>
    <x v="0"/>
    <x v="0"/>
    <m/>
    <m/>
    <n v="22749"/>
    <m/>
    <x v="0"/>
    <x v="0"/>
    <m/>
    <m/>
    <n v="1032352"/>
    <n v="193"/>
    <n v="256"/>
    <n v="142"/>
    <n v="117"/>
    <n v="161"/>
    <n v="82"/>
    <n v="68"/>
    <n v="89"/>
    <n v="52"/>
    <n v="1"/>
    <n v="0"/>
    <n v="0"/>
    <n v="0"/>
    <n v="1"/>
    <n v="0"/>
    <n v="1"/>
    <n v="0"/>
    <n v="0"/>
    <n v="0"/>
    <n v="0"/>
    <n v="0"/>
    <n v="0"/>
    <n v="0"/>
    <n v="0"/>
    <n v="1"/>
    <n v="0"/>
    <n v="0"/>
    <n v="0"/>
    <n v="0"/>
  </r>
  <r>
    <n v="206190637"/>
    <x v="409"/>
    <d v="2024-01-01T00:00:00"/>
    <d v="2024-12-31T00:00:00"/>
    <n v="366"/>
    <s v="In Process"/>
    <x v="0"/>
    <x v="17"/>
    <x v="0"/>
    <x v="0"/>
    <s v="11 - Los Angeles"/>
    <x v="34"/>
    <s v="213-836-8900"/>
    <s v="3533 MOTOR AVENUE"/>
    <s v="LOS ANGELES"/>
    <s v="90034"/>
    <s v="1811224413"/>
    <s v="MOHANIE PERSAUD"/>
    <s v="Yes"/>
    <s v="ANTELOPE HOLDINGS I, LLC"/>
    <n v="99"/>
    <n v="99"/>
    <x v="2"/>
    <n v="36234"/>
    <n v="32087"/>
    <n v="209.1"/>
    <n v="165"/>
    <n v="162"/>
    <n v="4272"/>
    <n v="337"/>
    <n v="2373"/>
    <n v="19162"/>
    <m/>
    <n v="3751"/>
    <n v="541"/>
    <n v="1651"/>
    <x v="0"/>
    <n v="32087"/>
    <m/>
    <m/>
    <m/>
    <m/>
    <m/>
    <m/>
    <m/>
    <m/>
    <n v="11711755"/>
    <n v="2005612"/>
    <n v="869143"/>
    <n v="8051"/>
    <n v="12856275"/>
    <n v="14444432"/>
    <n v="-1588157"/>
    <n v="2174775"/>
    <m/>
    <m/>
    <n v="586618"/>
    <n v="1559280"/>
    <n v="123005"/>
    <n v="866145"/>
    <n v="6994130"/>
    <m/>
    <n v="1369115"/>
    <n v="197465"/>
    <n v="602615"/>
    <n v="11711755"/>
    <m/>
    <m/>
    <m/>
    <m/>
    <m/>
    <m/>
    <m/>
    <m/>
    <n v="1069671"/>
    <m/>
    <m/>
    <m/>
    <n v="4591"/>
    <m/>
    <n v="29689"/>
    <m/>
    <m/>
    <m/>
    <n v="878476"/>
    <m/>
    <n v="21387"/>
    <m/>
    <n v="1798"/>
    <m/>
    <n v="5527"/>
    <n v="0"/>
    <n v="802305"/>
    <n v="0"/>
    <n v="831555"/>
    <n v="126420"/>
    <n v="194866"/>
    <n v="22518"/>
    <m/>
    <n v="22421"/>
    <m/>
    <m/>
    <m/>
    <m/>
    <m/>
    <m/>
    <m/>
    <m/>
    <m/>
    <m/>
    <m/>
    <m/>
    <m/>
    <m/>
    <m/>
    <m/>
    <m/>
    <m/>
    <m/>
    <m/>
    <m/>
    <m/>
    <m/>
    <m/>
    <m/>
    <m/>
    <m/>
    <m/>
    <n v="27310"/>
    <m/>
    <m/>
    <m/>
    <n v="-792544"/>
    <m/>
    <m/>
    <m/>
    <n v="49720"/>
    <m/>
    <n v="1300345"/>
    <m/>
    <m/>
    <m/>
    <n v="179135"/>
    <m/>
    <n v="105177"/>
    <m/>
    <m/>
    <m/>
    <m/>
    <m/>
    <m/>
    <m/>
    <m/>
    <m/>
    <m/>
    <m/>
    <m/>
    <m/>
    <m/>
    <m/>
    <m/>
    <m/>
    <n v="5762987"/>
    <n v="939981"/>
    <n v="7741464"/>
    <n v="149571"/>
    <n v="5394378"/>
    <m/>
    <m/>
    <m/>
    <m/>
    <m/>
    <m/>
    <m/>
    <m/>
    <n v="4839"/>
    <n v="67"/>
    <n v="463209"/>
    <m/>
    <n v="439555"/>
    <n v="94170"/>
    <n v="200733"/>
    <n v="22435"/>
    <m/>
    <n v="29137"/>
    <n v="525755"/>
    <n v="275267"/>
    <n v="196430"/>
    <n v="811543"/>
    <n v="110268"/>
    <n v="168266"/>
    <n v="33127"/>
    <n v="3570617"/>
    <n v="598468"/>
    <n v="917451"/>
    <n v="33768"/>
    <n v="70570"/>
    <m/>
    <n v="159619"/>
    <n v="324760"/>
    <n v="763618"/>
    <m/>
    <n v="567111"/>
    <n v="160494"/>
    <n v="2522390"/>
    <n v="7977009"/>
    <n v="11990622"/>
    <n v="8654169"/>
    <m/>
    <n v="3836384"/>
    <n v="-499931"/>
    <n v="11990622"/>
    <m/>
    <n v="2518450"/>
    <n v="3921264"/>
    <m/>
    <n v="0"/>
    <m/>
    <n v="1313662"/>
    <n v="407819"/>
    <n v="1721481"/>
    <n v="-1154370"/>
    <m/>
    <n v="3616172"/>
    <m/>
    <n v="4432134"/>
    <n v="-595750"/>
    <s v="0.04"/>
    <n v="346166.76"/>
    <n v="1881"/>
    <n v="0"/>
    <n v="2417"/>
    <n v="34262"/>
    <n v="78830"/>
    <n v="0"/>
    <n v="0"/>
    <n v="6637"/>
    <m/>
    <n v="2660"/>
    <m/>
    <m/>
    <n v="19789"/>
    <n v="2293"/>
    <n v="5044"/>
    <n v="672"/>
    <n v="17152"/>
    <n v="171637"/>
    <n v="0"/>
    <n v="0"/>
    <n v="0"/>
    <n v="0"/>
    <n v="0"/>
    <n v="0"/>
    <n v="0"/>
    <n v="176562"/>
    <n v="0"/>
    <n v="131338"/>
    <n v="1631359"/>
    <n v="2178828"/>
    <n v="0"/>
    <n v="0"/>
    <n v="278297"/>
    <m/>
    <n v="83212"/>
    <m/>
    <m/>
    <n v="444562"/>
    <n v="76480"/>
    <n v="138446"/>
    <n v="28270"/>
    <n v="595633"/>
    <n v="5762987"/>
    <n v="0"/>
    <n v="0"/>
    <n v="0"/>
    <n v="0"/>
    <n v="0"/>
    <n v="0"/>
    <n v="0"/>
    <m/>
    <x v="0"/>
    <x v="0"/>
    <m/>
    <m/>
    <m/>
    <m/>
    <x v="0"/>
    <x v="0"/>
    <m/>
    <m/>
    <m/>
    <n v="115"/>
    <n v="187"/>
    <n v="76"/>
    <n v="80"/>
    <n v="123"/>
    <n v="59"/>
    <n v="56"/>
    <n v="86"/>
    <n v="41"/>
    <n v="1"/>
    <n v="0"/>
    <n v="0"/>
    <n v="0"/>
    <n v="1"/>
    <n v="0"/>
    <n v="1"/>
    <n v="0"/>
    <n v="0"/>
    <n v="0"/>
    <n v="0"/>
    <n v="0"/>
    <n v="0"/>
    <n v="0"/>
    <n v="0"/>
    <n v="1"/>
    <n v="0"/>
    <n v="0"/>
    <n v="0"/>
    <n v="0"/>
  </r>
  <r>
    <n v="206190639"/>
    <x v="410"/>
    <d v="2024-01-01T00:00:00"/>
    <d v="2024-12-31T00:00:00"/>
    <n v="366"/>
    <s v="In Process"/>
    <x v="0"/>
    <x v="17"/>
    <x v="0"/>
    <x v="0"/>
    <s v="11 - Los Angeles"/>
    <x v="30"/>
    <s v="818-247-3395"/>
    <s v="630 W BROADWAY"/>
    <s v="GLENDALE"/>
    <s v="91204"/>
    <s v="1801884481"/>
    <s v="STEEVE HENRY"/>
    <s v="Yes"/>
    <m/>
    <n v="140"/>
    <n v="140"/>
    <x v="0"/>
    <n v="51240"/>
    <n v="49523"/>
    <n v="228.22"/>
    <n v="271"/>
    <n v="197"/>
    <n v="2322"/>
    <n v="1054"/>
    <n v="1046"/>
    <n v="39159"/>
    <m/>
    <n v="4891"/>
    <n v="298"/>
    <n v="753"/>
    <x v="0"/>
    <n v="49523"/>
    <m/>
    <m/>
    <m/>
    <m/>
    <m/>
    <m/>
    <m/>
    <m/>
    <n v="13436080"/>
    <n v="6703554"/>
    <n v="1799052"/>
    <n v="8127"/>
    <n v="18348709"/>
    <n v="17817776"/>
    <n v="530933"/>
    <n v="470027"/>
    <m/>
    <m/>
    <n v="1000960"/>
    <n v="590123"/>
    <n v="308825"/>
    <n v="410792"/>
    <n v="10624228"/>
    <m/>
    <n v="1247200"/>
    <n v="72325"/>
    <n v="182587"/>
    <n v="13436080"/>
    <m/>
    <m/>
    <m/>
    <m/>
    <m/>
    <m/>
    <m/>
    <m/>
    <n v="2375875"/>
    <m/>
    <n v="687645"/>
    <m/>
    <m/>
    <m/>
    <n v="219391"/>
    <m/>
    <m/>
    <m/>
    <n v="3417117"/>
    <m/>
    <n v="3386"/>
    <m/>
    <n v="140"/>
    <m/>
    <n v="23880"/>
    <n v="0"/>
    <n v="2290890"/>
    <n v="155777"/>
    <n v="2043570"/>
    <n v="166120"/>
    <n v="1972727"/>
    <n v="23955"/>
    <m/>
    <n v="26635"/>
    <m/>
    <m/>
    <m/>
    <m/>
    <m/>
    <m/>
    <m/>
    <m/>
    <m/>
    <m/>
    <m/>
    <m/>
    <m/>
    <m/>
    <m/>
    <m/>
    <m/>
    <m/>
    <m/>
    <m/>
    <m/>
    <m/>
    <m/>
    <m/>
    <m/>
    <m/>
    <m/>
    <m/>
    <m/>
    <m/>
    <m/>
    <m/>
    <n v="322686"/>
    <m/>
    <n v="433137"/>
    <m/>
    <n v="100120"/>
    <m/>
    <n v="-1538278"/>
    <m/>
    <m/>
    <m/>
    <n v="2523958"/>
    <m/>
    <n v="-42571"/>
    <m/>
    <m/>
    <m/>
    <m/>
    <m/>
    <m/>
    <m/>
    <m/>
    <m/>
    <m/>
    <m/>
    <m/>
    <m/>
    <m/>
    <m/>
    <m/>
    <m/>
    <n v="9551505"/>
    <n v="1950007"/>
    <n v="6316264"/>
    <n v="254671"/>
    <n v="8131009"/>
    <m/>
    <m/>
    <m/>
    <m/>
    <m/>
    <m/>
    <m/>
    <m/>
    <n v="15470"/>
    <n v="11134"/>
    <n v="348508"/>
    <m/>
    <n v="371194"/>
    <n v="55405"/>
    <n v="110063"/>
    <n v="29025"/>
    <m/>
    <n v="20078"/>
    <n v="456949"/>
    <n v="441610"/>
    <n v="295099"/>
    <n v="1118873"/>
    <n v="385563"/>
    <n v="193471"/>
    <n v="123637"/>
    <n v="4063866"/>
    <n v="161158"/>
    <n v="1247037"/>
    <n v="29285"/>
    <n v="25855"/>
    <m/>
    <m/>
    <n v="183487"/>
    <n v="4790363"/>
    <m/>
    <n v="245282"/>
    <n v="26150"/>
    <n v="11136143"/>
    <n v="139658"/>
    <n v="16337596"/>
    <n v="12698252"/>
    <m/>
    <n v="539567"/>
    <n v="3099777"/>
    <n v="16337596"/>
    <m/>
    <m/>
    <m/>
    <m/>
    <n v="0"/>
    <m/>
    <n v="231139"/>
    <n v="107324"/>
    <n v="338463"/>
    <n v="-93181"/>
    <m/>
    <m/>
    <m/>
    <n v="539567"/>
    <m/>
    <s v="-0.02"/>
    <n v="-253965.04"/>
    <n v="3981"/>
    <n v="0"/>
    <n v="14038"/>
    <n v="43421"/>
    <n v="118804"/>
    <n v="718"/>
    <n v="0"/>
    <n v="5235"/>
    <n v="13831"/>
    <n v="3692"/>
    <n v="15357"/>
    <n v="11065"/>
    <n v="23411"/>
    <n v="10044"/>
    <n v="7973"/>
    <n v="4768"/>
    <n v="17859"/>
    <n v="294197"/>
    <n v="0"/>
    <n v="0"/>
    <n v="355"/>
    <n v="621"/>
    <n v="0"/>
    <n v="0"/>
    <n v="976"/>
    <n v="317086"/>
    <n v="0"/>
    <n v="793322"/>
    <n v="1802788"/>
    <n v="3156982"/>
    <n v="46908"/>
    <n v="0"/>
    <n v="295459"/>
    <n v="655976"/>
    <n v="116593"/>
    <n v="326169"/>
    <n v="220299"/>
    <n v="502427"/>
    <n v="324533"/>
    <n v="158202"/>
    <n v="102839"/>
    <n v="731922"/>
    <n v="9551505"/>
    <n v="0"/>
    <n v="0"/>
    <n v="16877"/>
    <n v="20269"/>
    <n v="0"/>
    <n v="0"/>
    <n v="37146"/>
    <m/>
    <x v="0"/>
    <x v="0"/>
    <m/>
    <m/>
    <n v="13831"/>
    <m/>
    <x v="0"/>
    <x v="0"/>
    <m/>
    <m/>
    <n v="655976"/>
    <n v="197"/>
    <n v="294"/>
    <n v="144"/>
    <n v="136"/>
    <n v="203"/>
    <n v="98"/>
    <n v="77"/>
    <n v="109"/>
    <n v="54"/>
    <n v="1"/>
    <n v="0"/>
    <n v="0"/>
    <n v="0"/>
    <n v="0"/>
    <n v="1"/>
    <n v="1"/>
    <n v="0"/>
    <n v="0"/>
    <n v="0"/>
    <n v="0"/>
    <n v="0"/>
    <n v="0"/>
    <n v="0"/>
    <n v="0"/>
    <n v="1"/>
    <n v="0"/>
    <n v="0"/>
    <n v="0"/>
    <n v="0"/>
  </r>
  <r>
    <n v="206190643"/>
    <x v="411"/>
    <d v="2024-01-01T00:00:00"/>
    <d v="2024-12-31T00:00:00"/>
    <n v="366"/>
    <s v="In Process"/>
    <x v="0"/>
    <x v="17"/>
    <x v="0"/>
    <x v="0"/>
    <s v="11 - Los Angeles"/>
    <x v="15"/>
    <s v="818-881-7414"/>
    <s v="7836 RESEDA BLVD"/>
    <s v="RESEDA"/>
    <s v="91335"/>
    <s v="1093890253"/>
    <s v="JANEES NUNEZ"/>
    <s v="Yes"/>
    <m/>
    <n v="97"/>
    <n v="97"/>
    <x v="2"/>
    <n v="35502"/>
    <n v="34010"/>
    <n v="220.51"/>
    <n v="369"/>
    <n v="369"/>
    <n v="4739"/>
    <n v="94"/>
    <n v="2359"/>
    <n v="20892"/>
    <m/>
    <n v="4683"/>
    <n v="54"/>
    <n v="1189"/>
    <x v="0"/>
    <n v="34010"/>
    <m/>
    <m/>
    <m/>
    <m/>
    <m/>
    <m/>
    <m/>
    <m/>
    <n v="10203000"/>
    <n v="8125771"/>
    <n v="5131121"/>
    <n v="48809"/>
    <n v="13246459"/>
    <n v="12914780"/>
    <n v="331679"/>
    <m/>
    <m/>
    <m/>
    <n v="331679"/>
    <n v="1421700"/>
    <n v="28200"/>
    <n v="707700"/>
    <n v="6267600"/>
    <m/>
    <n v="1404900"/>
    <n v="16200"/>
    <n v="356700"/>
    <n v="10203000"/>
    <m/>
    <m/>
    <m/>
    <m/>
    <m/>
    <m/>
    <m/>
    <m/>
    <n v="4470262"/>
    <m/>
    <n v="70871"/>
    <m/>
    <n v="27574"/>
    <m/>
    <m/>
    <m/>
    <m/>
    <m/>
    <n v="3530764"/>
    <m/>
    <n v="26300"/>
    <m/>
    <m/>
    <m/>
    <n v="13507"/>
    <n v="0"/>
    <n v="2384803"/>
    <n v="0"/>
    <n v="2297449"/>
    <n v="518287"/>
    <n v="2654979"/>
    <n v="196577"/>
    <m/>
    <n v="60169"/>
    <m/>
    <m/>
    <m/>
    <m/>
    <m/>
    <m/>
    <m/>
    <m/>
    <m/>
    <m/>
    <m/>
    <m/>
    <m/>
    <m/>
    <m/>
    <m/>
    <m/>
    <m/>
    <m/>
    <m/>
    <m/>
    <m/>
    <m/>
    <m/>
    <m/>
    <m/>
    <m/>
    <m/>
    <m/>
    <m/>
    <m/>
    <m/>
    <n v="1745269"/>
    <m/>
    <n v="52396"/>
    <m/>
    <n v="84685"/>
    <m/>
    <n v="599088"/>
    <m/>
    <m/>
    <m/>
    <n v="2610301"/>
    <m/>
    <n v="39382"/>
    <m/>
    <m/>
    <m/>
    <m/>
    <m/>
    <m/>
    <m/>
    <m/>
    <m/>
    <m/>
    <m/>
    <m/>
    <m/>
    <m/>
    <m/>
    <m/>
    <m/>
    <n v="5427750"/>
    <n v="1401125"/>
    <n v="6085905"/>
    <n v="292973"/>
    <n v="5336381"/>
    <m/>
    <m/>
    <m/>
    <m/>
    <m/>
    <m/>
    <m/>
    <m/>
    <n v="3734"/>
    <m/>
    <n v="428829"/>
    <m/>
    <n v="407232"/>
    <n v="83948"/>
    <n v="296870"/>
    <n v="55525"/>
    <m/>
    <n v="29842"/>
    <n v="485288"/>
    <n v="238298"/>
    <n v="173997"/>
    <n v="994167"/>
    <n v="143112"/>
    <n v="129495"/>
    <n v="133239"/>
    <n v="2966760"/>
    <n v="20102"/>
    <n v="840000"/>
    <n v="27785"/>
    <n v="9776"/>
    <m/>
    <m/>
    <n v="110400"/>
    <n v="4304540"/>
    <m/>
    <n v="295780"/>
    <n v="434804"/>
    <m/>
    <m/>
    <n v="5035124"/>
    <n v="1601720"/>
    <m/>
    <m/>
    <n v="3433404"/>
    <n v="5035124"/>
    <m/>
    <m/>
    <n v="8331"/>
    <m/>
    <n v="0"/>
    <m/>
    <n v="503304"/>
    <n v="1239787"/>
    <n v="1743091"/>
    <n v="-1447311"/>
    <m/>
    <m/>
    <m/>
    <m/>
    <m/>
    <s v="1.18"/>
    <n v="1890029.5999999999"/>
    <n v="2073"/>
    <n v="0"/>
    <n v="9514"/>
    <n v="30583"/>
    <n v="86880"/>
    <n v="0"/>
    <n v="0"/>
    <n v="8169"/>
    <m/>
    <n v="1975"/>
    <m/>
    <m/>
    <n v="21201"/>
    <n v="4265"/>
    <n v="4684"/>
    <n v="2187"/>
    <n v="14680"/>
    <n v="186211"/>
    <n v="0"/>
    <n v="0"/>
    <n v="0"/>
    <n v="0"/>
    <n v="0"/>
    <n v="0"/>
    <n v="0"/>
    <n v="141302"/>
    <n v="0"/>
    <n v="492351"/>
    <n v="1237477"/>
    <n v="1895691"/>
    <n v="0"/>
    <n v="0"/>
    <n v="328855"/>
    <m/>
    <n v="52899"/>
    <m/>
    <m/>
    <n v="454650"/>
    <n v="113749"/>
    <n v="98028"/>
    <n v="105704"/>
    <n v="507044"/>
    <n v="5427750"/>
    <n v="0"/>
    <n v="0"/>
    <n v="0"/>
    <n v="0"/>
    <n v="0"/>
    <n v="0"/>
    <n v="0"/>
    <m/>
    <x v="0"/>
    <x v="0"/>
    <m/>
    <m/>
    <m/>
    <m/>
    <x v="0"/>
    <x v="0"/>
    <m/>
    <m/>
    <m/>
    <n v="149"/>
    <n v="226"/>
    <n v="105"/>
    <n v="115"/>
    <n v="174"/>
    <n v="80"/>
    <n v="75"/>
    <n v="113"/>
    <n v="52"/>
    <n v="1"/>
    <n v="0"/>
    <n v="0"/>
    <n v="0"/>
    <n v="1"/>
    <n v="0"/>
    <n v="1"/>
    <n v="0"/>
    <n v="0"/>
    <n v="0"/>
    <n v="0"/>
    <n v="0"/>
    <n v="0"/>
    <n v="0"/>
    <n v="0"/>
    <n v="1"/>
    <n v="0"/>
    <n v="0"/>
    <n v="0"/>
    <n v="0"/>
  </r>
  <r>
    <n v="206190644"/>
    <x v="412"/>
    <d v="2024-01-01T00:00:00"/>
    <d v="2024-12-31T00:00:00"/>
    <n v="366"/>
    <s v="In Process"/>
    <x v="0"/>
    <x v="17"/>
    <x v="0"/>
    <x v="0"/>
    <s v="11 - Los Angeles"/>
    <x v="15"/>
    <s v="818-708-3533"/>
    <s v="6740 WILBUR AVENUE"/>
    <s v="RESEDA"/>
    <s v="91335"/>
    <s v="1720718596"/>
    <s v="KAREN PHAM"/>
    <s v="Yes"/>
    <s v="SAPPHIRE OPERATIONS, LLC"/>
    <n v="99"/>
    <n v="99"/>
    <x v="2"/>
    <n v="36234"/>
    <n v="32772"/>
    <n v="217.78"/>
    <n v="146"/>
    <n v="176"/>
    <n v="3873"/>
    <n v="8"/>
    <n v="1733"/>
    <n v="22781"/>
    <m/>
    <n v="3865"/>
    <n v="174"/>
    <n v="338"/>
    <x v="1"/>
    <n v="21230"/>
    <m/>
    <m/>
    <m/>
    <n v="11542"/>
    <m/>
    <m/>
    <m/>
    <m/>
    <n v="16716848"/>
    <n v="2754529"/>
    <n v="528728"/>
    <n v="33408"/>
    <n v="18976057"/>
    <n v="18331666"/>
    <n v="644391"/>
    <n v="98267"/>
    <n v="1600"/>
    <m/>
    <n v="741058"/>
    <n v="1293582"/>
    <n v="2672"/>
    <n v="921322"/>
    <n v="12994354"/>
    <m/>
    <n v="1333910"/>
    <n v="58116"/>
    <n v="112892"/>
    <n v="7090820"/>
    <m/>
    <m/>
    <m/>
    <n v="9626028"/>
    <m/>
    <m/>
    <m/>
    <m/>
    <n v="921908"/>
    <m/>
    <m/>
    <m/>
    <n v="62435"/>
    <m/>
    <n v="650930"/>
    <m/>
    <m/>
    <m/>
    <n v="1114605"/>
    <m/>
    <n v="2710"/>
    <m/>
    <n v="1941"/>
    <m/>
    <n v="861468"/>
    <n v="4610"/>
    <n v="765600"/>
    <n v="0"/>
    <n v="725370"/>
    <n v="88850"/>
    <n v="238700"/>
    <n v="15826"/>
    <m/>
    <n v="54105"/>
    <m/>
    <m/>
    <m/>
    <m/>
    <m/>
    <m/>
    <m/>
    <m/>
    <m/>
    <m/>
    <m/>
    <m/>
    <m/>
    <m/>
    <m/>
    <m/>
    <m/>
    <m/>
    <m/>
    <m/>
    <m/>
    <m/>
    <m/>
    <m/>
    <m/>
    <m/>
    <m/>
    <m/>
    <n v="5332"/>
    <m/>
    <m/>
    <m/>
    <n v="-1811980"/>
    <m/>
    <m/>
    <m/>
    <n v="-231873"/>
    <m/>
    <n v="2704810"/>
    <m/>
    <m/>
    <m/>
    <n v="-87928"/>
    <m/>
    <n v="-49633"/>
    <m/>
    <m/>
    <m/>
    <m/>
    <m/>
    <m/>
    <m/>
    <m/>
    <m/>
    <m/>
    <m/>
    <m/>
    <m/>
    <m/>
    <m/>
    <m/>
    <m/>
    <n v="7274024"/>
    <n v="1375010"/>
    <n v="9682632"/>
    <n v="185302"/>
    <n v="3494883"/>
    <m/>
    <m/>
    <m/>
    <n v="4397874"/>
    <m/>
    <m/>
    <m/>
    <m/>
    <n v="159879"/>
    <n v="7610"/>
    <n v="328530"/>
    <m/>
    <n v="315414"/>
    <n v="32178"/>
    <n v="228055"/>
    <n v="15825"/>
    <m/>
    <n v="59040"/>
    <n v="493507"/>
    <n v="347711"/>
    <n v="145659"/>
    <n v="773388"/>
    <n v="115006"/>
    <n v="149274"/>
    <n v="86126"/>
    <n v="3919134"/>
    <n v="23920"/>
    <n v="2568441"/>
    <n v="183098"/>
    <n v="1785"/>
    <m/>
    <n v="1175"/>
    <n v="484154"/>
    <n v="4567796"/>
    <m/>
    <n v="198658"/>
    <n v="20117"/>
    <n v="2099275"/>
    <n v="28706802"/>
    <n v="35592648"/>
    <n v="5577928"/>
    <m/>
    <n v="29840310"/>
    <n v="174410"/>
    <n v="35592648"/>
    <m/>
    <n v="2045552"/>
    <n v="2640997"/>
    <m/>
    <n v="0"/>
    <m/>
    <n v="124774"/>
    <n v="112085"/>
    <n v="236859"/>
    <n v="-38201"/>
    <m/>
    <n v="30060232"/>
    <m/>
    <n v="30060232"/>
    <n v="-219922"/>
    <s v="-0.01"/>
    <n v="-55779.28"/>
    <n v="1960"/>
    <n v="0"/>
    <n v="17451"/>
    <n v="54534"/>
    <n v="74028"/>
    <n v="16192"/>
    <n v="0"/>
    <n v="6302"/>
    <m/>
    <n v="2077"/>
    <m/>
    <m/>
    <n v="862"/>
    <n v="3432"/>
    <n v="5467"/>
    <n v="1425"/>
    <n v="20869"/>
    <n v="204599"/>
    <n v="0"/>
    <n v="0"/>
    <n v="0"/>
    <n v="0"/>
    <n v="0"/>
    <n v="0"/>
    <n v="0"/>
    <n v="234572"/>
    <n v="0"/>
    <n v="1010292"/>
    <n v="2282356"/>
    <n v="1817195"/>
    <n v="558029"/>
    <n v="0"/>
    <n v="208663"/>
    <m/>
    <n v="58110"/>
    <m/>
    <m/>
    <n v="48719"/>
    <n v="89782"/>
    <n v="118261"/>
    <n v="72606"/>
    <n v="775439"/>
    <n v="7274024"/>
    <n v="0"/>
    <n v="0"/>
    <n v="0"/>
    <n v="0"/>
    <n v="0"/>
    <n v="0"/>
    <n v="0"/>
    <m/>
    <x v="0"/>
    <x v="0"/>
    <m/>
    <m/>
    <m/>
    <m/>
    <x v="0"/>
    <x v="0"/>
    <m/>
    <m/>
    <m/>
    <n v="137"/>
    <n v="190"/>
    <n v="103"/>
    <n v="116"/>
    <n v="159"/>
    <n v="89"/>
    <n v="54"/>
    <n v="72"/>
    <n v="41"/>
    <n v="1"/>
    <n v="0"/>
    <n v="0"/>
    <n v="0"/>
    <n v="1"/>
    <n v="0"/>
    <n v="1"/>
    <n v="0"/>
    <n v="0"/>
    <n v="0"/>
    <n v="1"/>
    <n v="0"/>
    <n v="0"/>
    <n v="0"/>
    <n v="0"/>
    <n v="1"/>
    <n v="0"/>
    <n v="0"/>
    <n v="0"/>
    <n v="0"/>
  </r>
  <r>
    <n v="206190645"/>
    <x v="413"/>
    <d v="2024-01-01T00:00:00"/>
    <d v="2024-12-31T00:00:00"/>
    <n v="366"/>
    <s v="In Process"/>
    <x v="0"/>
    <x v="17"/>
    <x v="0"/>
    <x v="0"/>
    <s v="11 - Los Angeles"/>
    <x v="40"/>
    <s v="626-798-1175"/>
    <s v="1640 N. FAIR OAKS AVENUE"/>
    <s v="PASADENA"/>
    <s v="91103-0000"/>
    <s v="LTC55213H"/>
    <s v="NELLIE AGULTO"/>
    <s v="Yes"/>
    <m/>
    <n v="99"/>
    <n v="99"/>
    <x v="2"/>
    <n v="36234"/>
    <n v="22899"/>
    <n v="136.87"/>
    <n v="100"/>
    <n v="94"/>
    <n v="412"/>
    <n v="594"/>
    <n v="517"/>
    <n v="20013"/>
    <m/>
    <n v="50"/>
    <n v="366"/>
    <n v="947"/>
    <x v="0"/>
    <n v="22899"/>
    <m/>
    <m/>
    <m/>
    <m/>
    <m/>
    <m/>
    <m/>
    <m/>
    <n v="7288709"/>
    <n v="1004202"/>
    <n v="-532000"/>
    <m/>
    <n v="8824911"/>
    <n v="9170607"/>
    <n v="-345696"/>
    <n v="20342"/>
    <n v="800"/>
    <m/>
    <n v="-326154"/>
    <n v="135180"/>
    <n v="239161"/>
    <n v="184204"/>
    <n v="6282089"/>
    <m/>
    <n v="16569"/>
    <n v="131301"/>
    <n v="300205"/>
    <n v="7288709"/>
    <m/>
    <m/>
    <m/>
    <m/>
    <m/>
    <m/>
    <m/>
    <m/>
    <n v="257038"/>
    <m/>
    <n v="328591"/>
    <m/>
    <n v="2830"/>
    <m/>
    <n v="402617"/>
    <m/>
    <m/>
    <m/>
    <n v="10610"/>
    <m/>
    <n v="2516"/>
    <m/>
    <m/>
    <m/>
    <n v="310077"/>
    <n v="0"/>
    <n v="227280"/>
    <n v="0"/>
    <n v="222500"/>
    <n v="6650"/>
    <n v="215731"/>
    <n v="12477"/>
    <m/>
    <n v="9487"/>
    <m/>
    <m/>
    <m/>
    <m/>
    <m/>
    <m/>
    <m/>
    <m/>
    <m/>
    <m/>
    <m/>
    <m/>
    <m/>
    <m/>
    <m/>
    <m/>
    <m/>
    <m/>
    <m/>
    <m/>
    <m/>
    <m/>
    <m/>
    <m/>
    <m/>
    <m/>
    <m/>
    <m/>
    <n v="33856"/>
    <m/>
    <m/>
    <m/>
    <n v="-18311"/>
    <m/>
    <n v="21052"/>
    <m/>
    <n v="-273979"/>
    <m/>
    <n v="-282243"/>
    <m/>
    <m/>
    <m/>
    <n v="12556"/>
    <m/>
    <n v="-24931"/>
    <m/>
    <m/>
    <m/>
    <m/>
    <m/>
    <m/>
    <m/>
    <m/>
    <m/>
    <m/>
    <m/>
    <m/>
    <m/>
    <m/>
    <m/>
    <m/>
    <m/>
    <n v="3951344"/>
    <n v="871016"/>
    <n v="4348247"/>
    <n v="150728"/>
    <n v="3751427"/>
    <m/>
    <m/>
    <m/>
    <m/>
    <m/>
    <m/>
    <m/>
    <m/>
    <n v="77681"/>
    <m/>
    <n v="115743"/>
    <m/>
    <n v="113593"/>
    <n v="6814"/>
    <n v="75593"/>
    <n v="22722"/>
    <m/>
    <n v="15999"/>
    <n v="419137"/>
    <n v="343823"/>
    <n v="165680"/>
    <n v="693701"/>
    <n v="45930"/>
    <n v="124136"/>
    <n v="87375"/>
    <n v="2219489"/>
    <n v="202029"/>
    <n v="530400"/>
    <n v="113387"/>
    <n v="15877"/>
    <m/>
    <m/>
    <n v="30071"/>
    <n v="4209066"/>
    <m/>
    <n v="744574"/>
    <n v="22600"/>
    <m/>
    <n v="886666"/>
    <n v="5862906"/>
    <n v="6117184"/>
    <m/>
    <m/>
    <n v="-254278"/>
    <n v="5862906"/>
    <n v="2008400"/>
    <m/>
    <m/>
    <m/>
    <n v="0"/>
    <m/>
    <n v="1130839"/>
    <n v="252689"/>
    <n v="1383528"/>
    <n v="-638954"/>
    <m/>
    <m/>
    <m/>
    <m/>
    <m/>
    <s v="0.00"/>
    <n v="0"/>
    <n v="1886"/>
    <n v="0"/>
    <n v="9803"/>
    <n v="14207"/>
    <n v="58840"/>
    <n v="0"/>
    <n v="0"/>
    <n v="2072"/>
    <n v="345"/>
    <n v="5071"/>
    <n v="13234"/>
    <n v="5904"/>
    <n v="18937"/>
    <n v="1319"/>
    <n v="3852"/>
    <n v="1319"/>
    <n v="9011"/>
    <n v="145800"/>
    <n v="0"/>
    <n v="4587"/>
    <n v="247"/>
    <n v="1997"/>
    <n v="0"/>
    <n v="0"/>
    <n v="6831"/>
    <n v="139262"/>
    <n v="0"/>
    <n v="496520"/>
    <n v="526271"/>
    <n v="1353774"/>
    <n v="0"/>
    <n v="0"/>
    <n v="77699"/>
    <n v="7614"/>
    <n v="120660"/>
    <n v="247013"/>
    <n v="109855"/>
    <n v="391112"/>
    <n v="34939"/>
    <n v="99272"/>
    <n v="72250"/>
    <n v="275103"/>
    <n v="3951344"/>
    <n v="0"/>
    <n v="275137"/>
    <n v="13139"/>
    <n v="68816"/>
    <n v="0"/>
    <n v="0"/>
    <n v="357092"/>
    <m/>
    <x v="0"/>
    <x v="0"/>
    <m/>
    <m/>
    <n v="345"/>
    <m/>
    <x v="0"/>
    <x v="0"/>
    <m/>
    <m/>
    <n v="7614"/>
    <n v="86"/>
    <n v="139"/>
    <n v="68"/>
    <n v="55"/>
    <n v="90"/>
    <n v="42"/>
    <n v="39"/>
    <n v="61"/>
    <n v="29"/>
    <n v="1"/>
    <n v="0"/>
    <n v="0"/>
    <n v="0"/>
    <n v="1"/>
    <n v="0"/>
    <n v="1"/>
    <n v="0"/>
    <n v="0"/>
    <n v="0"/>
    <n v="0"/>
    <n v="0"/>
    <n v="0"/>
    <n v="0"/>
    <n v="0"/>
    <n v="1"/>
    <n v="0"/>
    <n v="0"/>
    <n v="0"/>
    <n v="0"/>
  </r>
  <r>
    <n v="206190649"/>
    <x v="414"/>
    <d v="2024-01-01T00:00:00"/>
    <d v="2024-12-31T00:00:00"/>
    <n v="366"/>
    <s v="In Process"/>
    <x v="0"/>
    <x v="17"/>
    <x v="0"/>
    <x v="0"/>
    <s v="11 - Los Angeles"/>
    <x v="35"/>
    <s v="818-360-1003"/>
    <s v="16553 RINALDI STREET"/>
    <s v="GRANADA HILLS"/>
    <s v="91344"/>
    <s v="1235455510"/>
    <s v="JOHN WILSON BLACK"/>
    <s v="Yes"/>
    <m/>
    <n v="99"/>
    <n v="99"/>
    <x v="2"/>
    <n v="36234"/>
    <n v="32870"/>
    <n v="207.51"/>
    <n v="260"/>
    <n v="260"/>
    <n v="4047"/>
    <n v="2067"/>
    <n v="905"/>
    <n v="23509"/>
    <m/>
    <n v="132"/>
    <n v="197"/>
    <n v="2013"/>
    <x v="0"/>
    <n v="32870"/>
    <m/>
    <m/>
    <m/>
    <m/>
    <m/>
    <m/>
    <m/>
    <m/>
    <n v="10760100"/>
    <n v="3140451"/>
    <n v="522359"/>
    <n v="26251"/>
    <n v="13404443"/>
    <n v="14635736"/>
    <n v="-1231293"/>
    <n v="10953"/>
    <n v="12590"/>
    <m/>
    <n v="-1232930"/>
    <n v="1266262"/>
    <n v="666266"/>
    <n v="295530"/>
    <n v="7752424"/>
    <m/>
    <n v="44076"/>
    <n v="64845"/>
    <n v="670697"/>
    <n v="10760100"/>
    <m/>
    <m/>
    <m/>
    <m/>
    <m/>
    <m/>
    <m/>
    <m/>
    <n v="2187133"/>
    <m/>
    <n v="558757"/>
    <m/>
    <n v="5394"/>
    <m/>
    <n v="299786"/>
    <m/>
    <m/>
    <m/>
    <n v="82993"/>
    <m/>
    <n v="2186"/>
    <m/>
    <n v="4202"/>
    <m/>
    <n v="15515"/>
    <n v="52838"/>
    <n v="1359060"/>
    <n v="0"/>
    <n v="1181150"/>
    <n v="143605"/>
    <n v="274154"/>
    <n v="63098"/>
    <m/>
    <n v="51031"/>
    <m/>
    <m/>
    <m/>
    <m/>
    <m/>
    <m/>
    <m/>
    <m/>
    <m/>
    <m/>
    <m/>
    <m/>
    <m/>
    <m/>
    <m/>
    <m/>
    <m/>
    <m/>
    <m/>
    <m/>
    <m/>
    <m/>
    <m/>
    <m/>
    <m/>
    <m/>
    <m/>
    <m/>
    <n v="2250"/>
    <m/>
    <m/>
    <m/>
    <n v="-431077"/>
    <m/>
    <n v="-128279"/>
    <m/>
    <n v="-1497"/>
    <m/>
    <n v="959343"/>
    <m/>
    <m/>
    <m/>
    <n v="31265"/>
    <m/>
    <n v="90354"/>
    <m/>
    <m/>
    <m/>
    <m/>
    <m/>
    <m/>
    <m/>
    <m/>
    <m/>
    <m/>
    <m/>
    <m/>
    <m/>
    <m/>
    <m/>
    <m/>
    <m/>
    <n v="6098516"/>
    <n v="1402155"/>
    <n v="7135065"/>
    <n v="283916"/>
    <n v="5221028"/>
    <m/>
    <m/>
    <m/>
    <m/>
    <m/>
    <m/>
    <m/>
    <m/>
    <n v="11241"/>
    <n v="38406"/>
    <n v="491063"/>
    <m/>
    <n v="423255"/>
    <n v="43380"/>
    <n v="175932"/>
    <n v="35003"/>
    <m/>
    <n v="78551"/>
    <n v="477232"/>
    <n v="272168"/>
    <n v="165497"/>
    <n v="871660"/>
    <n v="141680"/>
    <n v="146321"/>
    <n v="240078"/>
    <n v="3721950"/>
    <n v="491622"/>
    <n v="1288955"/>
    <n v="76977"/>
    <n v="27611"/>
    <m/>
    <n v="1042"/>
    <n v="195084"/>
    <n v="2556457"/>
    <m/>
    <n v="1788996"/>
    <n v="676134"/>
    <n v="126966"/>
    <n v="21407800"/>
    <n v="26556353"/>
    <n v="1301727"/>
    <n v="22337571"/>
    <m/>
    <n v="2917055"/>
    <n v="26556353"/>
    <n v="1018995"/>
    <m/>
    <m/>
    <m/>
    <n v="7950"/>
    <m/>
    <n v="2032519"/>
    <n v="696041"/>
    <n v="2736510"/>
    <n v="-947514"/>
    <m/>
    <m/>
    <m/>
    <m/>
    <m/>
    <s v="0.08"/>
    <n v="104138.16"/>
    <n v="3487"/>
    <n v="0"/>
    <n v="8156"/>
    <n v="28906"/>
    <n v="78505"/>
    <n v="0"/>
    <n v="0"/>
    <n v="6199"/>
    <m/>
    <n v="4889"/>
    <n v="10287"/>
    <n v="6022"/>
    <n v="20283"/>
    <n v="3611"/>
    <n v="5448"/>
    <n v="3890"/>
    <n v="17457"/>
    <n v="197140"/>
    <n v="0"/>
    <n v="0"/>
    <n v="0"/>
    <n v="0"/>
    <n v="0"/>
    <n v="0"/>
    <n v="0"/>
    <n v="276809"/>
    <n v="0"/>
    <n v="484725"/>
    <n v="1211094"/>
    <n v="1730456"/>
    <n v="0"/>
    <n v="0"/>
    <n v="345827"/>
    <m/>
    <n v="142802"/>
    <n v="176516"/>
    <n v="104903"/>
    <n v="423066"/>
    <n v="112830"/>
    <n v="111894"/>
    <n v="194114"/>
    <n v="783480"/>
    <n v="6098516"/>
    <n v="0"/>
    <n v="0"/>
    <n v="0"/>
    <n v="0"/>
    <n v="0"/>
    <n v="0"/>
    <n v="0"/>
    <m/>
    <x v="0"/>
    <x v="0"/>
    <m/>
    <m/>
    <m/>
    <m/>
    <x v="0"/>
    <x v="0"/>
    <m/>
    <m/>
    <m/>
    <n v="132"/>
    <n v="206"/>
    <n v="85"/>
    <n v="93"/>
    <n v="149"/>
    <n v="59"/>
    <n v="57"/>
    <n v="86"/>
    <n v="41"/>
    <n v="1"/>
    <n v="0"/>
    <n v="0"/>
    <n v="0"/>
    <n v="1"/>
    <n v="0"/>
    <n v="1"/>
    <n v="0"/>
    <n v="0"/>
    <n v="0"/>
    <n v="0"/>
    <n v="0"/>
    <n v="0"/>
    <n v="0"/>
    <n v="0"/>
    <n v="1"/>
    <n v="0"/>
    <n v="0"/>
    <n v="0"/>
    <n v="0"/>
  </r>
  <r>
    <n v="206190650"/>
    <x v="415"/>
    <d v="2024-01-01T00:00:00"/>
    <d v="2024-12-31T00:00:00"/>
    <n v="366"/>
    <s v="In Process"/>
    <x v="0"/>
    <x v="17"/>
    <x v="0"/>
    <x v="0"/>
    <s v="11 - Los Angeles"/>
    <x v="32"/>
    <s v="323-724-5100"/>
    <s v="273 E. BEVERLY BLVD"/>
    <s v="MONTEBELLO"/>
    <s v="90640"/>
    <s v="ZZT06041K"/>
    <s v="JULIE DEEK"/>
    <s v="Yes"/>
    <s v="BQ OPERATIONS HOLDINGS LLC"/>
    <n v="200"/>
    <n v="200"/>
    <x v="0"/>
    <n v="73200"/>
    <n v="64626"/>
    <n v="212.59"/>
    <n v="205"/>
    <n v="318"/>
    <n v="3276"/>
    <n v="682"/>
    <n v="1258"/>
    <n v="51297"/>
    <m/>
    <n v="7098"/>
    <n v="33"/>
    <n v="982"/>
    <x v="1"/>
    <n v="56661"/>
    <m/>
    <m/>
    <m/>
    <n v="7965"/>
    <m/>
    <m/>
    <m/>
    <m/>
    <n v="30234207"/>
    <n v="3001836"/>
    <n v="7673004"/>
    <n v="89158"/>
    <n v="25652197"/>
    <n v="27140245"/>
    <n v="-1488048"/>
    <n v="783276"/>
    <n v="800"/>
    <m/>
    <n v="-705572"/>
    <n v="1235052"/>
    <n v="279961"/>
    <n v="724109"/>
    <n v="24922481"/>
    <m/>
    <n v="2689949"/>
    <n v="12441"/>
    <n v="370214"/>
    <n v="21361197"/>
    <m/>
    <m/>
    <m/>
    <n v="8873010"/>
    <m/>
    <m/>
    <m/>
    <m/>
    <n v="1186579"/>
    <m/>
    <m/>
    <m/>
    <n v="14495"/>
    <m/>
    <n v="484742"/>
    <m/>
    <m/>
    <m/>
    <n v="1310767"/>
    <m/>
    <n v="4339"/>
    <m/>
    <n v="914"/>
    <m/>
    <n v="60085"/>
    <n v="5017"/>
    <n v="904800"/>
    <n v="300247"/>
    <n v="976425"/>
    <n v="260130"/>
    <n v="393325"/>
    <n v="38180"/>
    <m/>
    <n v="63627"/>
    <m/>
    <m/>
    <m/>
    <m/>
    <m/>
    <m/>
    <m/>
    <m/>
    <m/>
    <m/>
    <m/>
    <m/>
    <m/>
    <m/>
    <m/>
    <m/>
    <m/>
    <m/>
    <m/>
    <m/>
    <m/>
    <m/>
    <m/>
    <m/>
    <m/>
    <m/>
    <m/>
    <m/>
    <n v="4363"/>
    <m/>
    <m/>
    <m/>
    <n v="-476974"/>
    <m/>
    <m/>
    <m/>
    <n v="-37634"/>
    <m/>
    <n v="7939192"/>
    <m/>
    <m/>
    <m/>
    <n v="285803"/>
    <m/>
    <n v="-41746"/>
    <m/>
    <m/>
    <m/>
    <m/>
    <m/>
    <m/>
    <m/>
    <m/>
    <m/>
    <m/>
    <m/>
    <m/>
    <m/>
    <m/>
    <m/>
    <m/>
    <m/>
    <n v="11447661"/>
    <n v="2362197"/>
    <n v="13330387"/>
    <n v="638366"/>
    <n v="9750614"/>
    <m/>
    <m/>
    <m/>
    <n v="3347208"/>
    <m/>
    <m/>
    <m/>
    <m/>
    <n v="5859"/>
    <n v="11775"/>
    <n v="451037"/>
    <m/>
    <n v="456583"/>
    <n v="122996"/>
    <n v="423191"/>
    <n v="38192"/>
    <m/>
    <n v="43396"/>
    <n v="961733"/>
    <n v="533204"/>
    <n v="234691"/>
    <n v="1377687"/>
    <n v="194066"/>
    <n v="251682"/>
    <n v="115057"/>
    <n v="5661706"/>
    <n v="296653"/>
    <n v="2638813"/>
    <n v="112559"/>
    <m/>
    <m/>
    <n v="18749"/>
    <n v="92794"/>
    <n v="4174704"/>
    <m/>
    <n v="2235914"/>
    <m/>
    <n v="3896862"/>
    <n v="15960591"/>
    <n v="26268071"/>
    <n v="5976873"/>
    <m/>
    <n v="16301667"/>
    <n v="3989531"/>
    <n v="26268071"/>
    <m/>
    <n v="80602"/>
    <n v="1511918"/>
    <m/>
    <n v="4800"/>
    <m/>
    <n v="2478563"/>
    <n v="180300"/>
    <n v="2663663"/>
    <n v="-427749"/>
    <m/>
    <n v="17254891"/>
    <m/>
    <n v="17254891"/>
    <n v="-953224"/>
    <s v="-0.03"/>
    <n v="-179306.19"/>
    <n v="1716"/>
    <n v="0"/>
    <n v="23541"/>
    <n v="73570"/>
    <n v="152173"/>
    <n v="14256"/>
    <n v="0"/>
    <n v="13171"/>
    <m/>
    <n v="4065"/>
    <m/>
    <m/>
    <m/>
    <n v="5007"/>
    <n v="8869"/>
    <n v="1861"/>
    <n v="25045"/>
    <n v="323274"/>
    <n v="0"/>
    <n v="635"/>
    <n v="3132"/>
    <n v="2833"/>
    <n v="0"/>
    <n v="0"/>
    <n v="6600"/>
    <n v="202105"/>
    <n v="0"/>
    <n v="1551295"/>
    <n v="3130661"/>
    <n v="3807143"/>
    <n v="540996"/>
    <n v="0"/>
    <n v="656403"/>
    <m/>
    <n v="130288"/>
    <m/>
    <m/>
    <m/>
    <n v="148669"/>
    <n v="191037"/>
    <n v="94465"/>
    <n v="994599"/>
    <n v="11447661"/>
    <n v="0"/>
    <n v="59665"/>
    <n v="174248"/>
    <n v="91800"/>
    <n v="0"/>
    <n v="0"/>
    <n v="325713"/>
    <m/>
    <x v="0"/>
    <x v="0"/>
    <m/>
    <m/>
    <m/>
    <m/>
    <x v="0"/>
    <x v="0"/>
    <m/>
    <m/>
    <m/>
    <n v="234"/>
    <n v="464"/>
    <n v="121"/>
    <n v="198"/>
    <n v="395"/>
    <n v="105"/>
    <n v="106"/>
    <n v="199"/>
    <n v="58"/>
    <n v="1"/>
    <n v="0"/>
    <n v="0"/>
    <n v="0"/>
    <n v="0"/>
    <n v="1"/>
    <n v="1"/>
    <n v="0"/>
    <n v="0"/>
    <n v="0"/>
    <n v="1"/>
    <n v="0"/>
    <n v="0"/>
    <n v="0"/>
    <n v="0"/>
    <n v="1"/>
    <n v="0"/>
    <n v="0"/>
    <n v="0"/>
    <n v="0"/>
  </r>
  <r>
    <n v="206190652"/>
    <x v="416"/>
    <d v="2024-01-01T00:00:00"/>
    <d v="2024-12-31T00:00:00"/>
    <n v="366"/>
    <s v="In Process"/>
    <x v="0"/>
    <x v="17"/>
    <x v="2"/>
    <x v="0"/>
    <s v="11 - Los Angeles"/>
    <x v="30"/>
    <s v="818-637-7727"/>
    <s v="611 SOUTH CENTRAL AVENUE"/>
    <s v="GLENDALE"/>
    <s v="91204-2008"/>
    <s v="ZZT05486J"/>
    <s v="DANIEL SOTO"/>
    <s v="Yes"/>
    <s v="RESCARE, INC."/>
    <n v="59"/>
    <n v="59"/>
    <x v="1"/>
    <n v="21594"/>
    <n v="20170"/>
    <n v="93.41"/>
    <n v="8"/>
    <n v="9"/>
    <m/>
    <m/>
    <n v="496"/>
    <n v="19198"/>
    <m/>
    <m/>
    <m/>
    <n v="476"/>
    <x v="5"/>
    <m/>
    <m/>
    <m/>
    <n v="20170"/>
    <m/>
    <m/>
    <m/>
    <m/>
    <m/>
    <n v="8068000"/>
    <m/>
    <n v="521946"/>
    <m/>
    <n v="7546054"/>
    <n v="6206745"/>
    <n v="1339309"/>
    <m/>
    <m/>
    <m/>
    <n v="1339309"/>
    <m/>
    <m/>
    <n v="198400"/>
    <n v="7679200"/>
    <m/>
    <m/>
    <m/>
    <n v="190400"/>
    <m/>
    <m/>
    <m/>
    <n v="8068000"/>
    <m/>
    <m/>
    <m/>
    <m/>
    <m/>
    <m/>
    <m/>
    <m/>
    <m/>
    <m/>
    <m/>
    <m/>
    <m/>
    <m/>
    <m/>
    <m/>
    <m/>
    <m/>
    <m/>
    <m/>
    <m/>
    <n v="0"/>
    <n v="0"/>
    <n v="0"/>
    <n v="0"/>
    <n v="0"/>
    <n v="0"/>
    <n v="0"/>
    <n v="0"/>
    <m/>
    <n v="0"/>
    <m/>
    <m/>
    <m/>
    <m/>
    <m/>
    <m/>
    <m/>
    <m/>
    <m/>
    <m/>
    <m/>
    <m/>
    <m/>
    <m/>
    <m/>
    <m/>
    <m/>
    <m/>
    <m/>
    <m/>
    <m/>
    <m/>
    <m/>
    <m/>
    <m/>
    <m/>
    <m/>
    <m/>
    <m/>
    <m/>
    <m/>
    <m/>
    <m/>
    <m/>
    <m/>
    <m/>
    <n v="18788"/>
    <m/>
    <n v="488749"/>
    <m/>
    <m/>
    <m/>
    <m/>
    <m/>
    <m/>
    <m/>
    <m/>
    <m/>
    <m/>
    <m/>
    <m/>
    <m/>
    <m/>
    <m/>
    <m/>
    <m/>
    <m/>
    <m/>
    <m/>
    <m/>
    <n v="14409"/>
    <m/>
    <n v="2959713"/>
    <n v="702524"/>
    <n v="2544508"/>
    <n v="68902"/>
    <m/>
    <m/>
    <m/>
    <n v="2835854"/>
    <m/>
    <m/>
    <m/>
    <m/>
    <m/>
    <m/>
    <m/>
    <m/>
    <m/>
    <m/>
    <m/>
    <m/>
    <m/>
    <m/>
    <m/>
    <n v="293609"/>
    <n v="116264"/>
    <n v="275815"/>
    <n v="465111"/>
    <m/>
    <n v="61050"/>
    <n v="37568"/>
    <n v="1541303"/>
    <n v="57665"/>
    <n v="456621"/>
    <n v="23904"/>
    <n v="41981"/>
    <m/>
    <m/>
    <m/>
    <n v="29699970"/>
    <m/>
    <n v="162466"/>
    <m/>
    <n v="620979"/>
    <m/>
    <n v="30483415"/>
    <n v="69202411"/>
    <m/>
    <m/>
    <n v="-38718996"/>
    <n v="30483415"/>
    <n v="28959243"/>
    <m/>
    <n v="67865072"/>
    <m/>
    <n v="0"/>
    <m/>
    <n v="441229"/>
    <n v="189545"/>
    <n v="630774"/>
    <n v="-468308"/>
    <m/>
    <m/>
    <m/>
    <m/>
    <m/>
    <n v="0"/>
    <n v="0"/>
    <n v="18937"/>
    <n v="0"/>
    <n v="6219"/>
    <n v="8655"/>
    <n v="40233"/>
    <n v="0"/>
    <n v="0"/>
    <n v="3001"/>
    <m/>
    <n v="2081"/>
    <n v="5414"/>
    <n v="11033"/>
    <n v="12696"/>
    <m/>
    <n v="2025"/>
    <n v="768"/>
    <n v="5736"/>
    <n v="116798"/>
    <n v="0"/>
    <n v="0"/>
    <n v="0"/>
    <n v="0"/>
    <n v="0"/>
    <n v="0"/>
    <n v="0"/>
    <n v="528172"/>
    <n v="0"/>
    <n v="311106"/>
    <n v="298132"/>
    <n v="839592"/>
    <n v="0"/>
    <n v="0"/>
    <n v="97120"/>
    <m/>
    <n v="55923"/>
    <n v="96887"/>
    <n v="180001"/>
    <n v="230221"/>
    <m/>
    <n v="37381"/>
    <n v="27648"/>
    <n v="257530"/>
    <n v="2959713"/>
    <n v="0"/>
    <n v="0"/>
    <n v="0"/>
    <n v="0"/>
    <n v="0"/>
    <n v="0"/>
    <n v="0"/>
    <m/>
    <x v="0"/>
    <x v="0"/>
    <m/>
    <m/>
    <m/>
    <m/>
    <x v="0"/>
    <x v="0"/>
    <m/>
    <m/>
    <m/>
    <n v="58"/>
    <n v="69"/>
    <n v="46"/>
    <n v="30"/>
    <n v="38"/>
    <n v="22"/>
    <n v="20"/>
    <n v="26"/>
    <n v="14"/>
    <n v="1"/>
    <n v="0"/>
    <n v="0"/>
    <n v="1"/>
    <n v="0"/>
    <n v="0"/>
    <n v="0"/>
    <n v="0"/>
    <n v="0"/>
    <n v="1"/>
    <n v="0"/>
    <n v="0"/>
    <n v="0"/>
    <n v="0"/>
    <n v="0"/>
    <n v="0"/>
    <n v="1"/>
    <n v="0"/>
    <n v="0"/>
    <n v="0"/>
  </r>
  <r>
    <n v="206190653"/>
    <x v="417"/>
    <d v="2024-01-01T00:00:00"/>
    <d v="2024-12-31T00:00:00"/>
    <n v="366"/>
    <s v="In Process"/>
    <x v="0"/>
    <x v="17"/>
    <x v="0"/>
    <x v="0"/>
    <s v="11 - Los Angeles"/>
    <x v="29"/>
    <s v="818-766-6105"/>
    <s v="12750 RIVERSIDE DRIVE"/>
    <s v="NORTH HOLLYWOOD"/>
    <s v="91607"/>
    <s v="1790854180"/>
    <s v="JOHN PAUL COSICO"/>
    <s v="Yes"/>
    <m/>
    <n v="108"/>
    <n v="108"/>
    <x v="0"/>
    <n v="39528"/>
    <n v="36798"/>
    <n v="214.29"/>
    <n v="274"/>
    <n v="270"/>
    <n v="3464"/>
    <m/>
    <n v="1027"/>
    <n v="25346"/>
    <m/>
    <n v="2886"/>
    <n v="106"/>
    <n v="3969"/>
    <x v="1"/>
    <n v="23112"/>
    <m/>
    <m/>
    <m/>
    <n v="13686"/>
    <m/>
    <m/>
    <m/>
    <m/>
    <n v="18353700"/>
    <n v="9624167"/>
    <n v="9860540"/>
    <n v="71434"/>
    <n v="18188761"/>
    <n v="17171901"/>
    <n v="1016860"/>
    <n v="-2"/>
    <m/>
    <m/>
    <n v="1016858"/>
    <n v="1250800"/>
    <m/>
    <n v="515050"/>
    <n v="13666700"/>
    <m/>
    <n v="1369300"/>
    <n v="37100"/>
    <n v="1514750"/>
    <n v="8089200"/>
    <m/>
    <m/>
    <m/>
    <n v="10264500"/>
    <m/>
    <m/>
    <m/>
    <m/>
    <n v="4039623"/>
    <m/>
    <m/>
    <m/>
    <n v="1691514"/>
    <m/>
    <m/>
    <m/>
    <m/>
    <m/>
    <n v="3888307"/>
    <m/>
    <n v="4723"/>
    <m/>
    <m/>
    <m/>
    <n v="1773843"/>
    <n v="210"/>
    <n v="2474103"/>
    <n v="0"/>
    <n v="2170319"/>
    <n v="701255"/>
    <n v="2265900"/>
    <n v="179200"/>
    <m/>
    <n v="59337"/>
    <m/>
    <m/>
    <m/>
    <m/>
    <m/>
    <m/>
    <m/>
    <m/>
    <m/>
    <m/>
    <m/>
    <m/>
    <m/>
    <m/>
    <m/>
    <m/>
    <m/>
    <m/>
    <m/>
    <m/>
    <m/>
    <m/>
    <m/>
    <m/>
    <m/>
    <m/>
    <m/>
    <m/>
    <m/>
    <m/>
    <m/>
    <m/>
    <n v="2214121"/>
    <m/>
    <m/>
    <m/>
    <n v="1763538"/>
    <m/>
    <n v="2213183"/>
    <m/>
    <m/>
    <m/>
    <n v="3019305"/>
    <m/>
    <n v="650393"/>
    <m/>
    <m/>
    <m/>
    <m/>
    <m/>
    <m/>
    <m/>
    <m/>
    <m/>
    <m/>
    <m/>
    <m/>
    <m/>
    <m/>
    <m/>
    <m/>
    <m/>
    <n v="8793086"/>
    <n v="2322352"/>
    <n v="6056463"/>
    <n v="478823"/>
    <n v="4008311"/>
    <m/>
    <m/>
    <m/>
    <n v="5387650"/>
    <m/>
    <m/>
    <m/>
    <m/>
    <m/>
    <n v="956"/>
    <n v="388721"/>
    <m/>
    <n v="351996"/>
    <n v="75494"/>
    <n v="192272"/>
    <n v="49253"/>
    <m/>
    <n v="24665"/>
    <n v="573135"/>
    <n v="438817"/>
    <n v="169374"/>
    <n v="796639"/>
    <n v="133897"/>
    <n v="224903"/>
    <n v="129627"/>
    <n v="3464420"/>
    <n v="5727"/>
    <n v="648000"/>
    <n v="61062"/>
    <n v="10982"/>
    <m/>
    <m/>
    <n v="36000"/>
    <n v="4491379"/>
    <m/>
    <n v="135167"/>
    <n v="1166014"/>
    <m/>
    <m/>
    <n v="5792560"/>
    <n v="1927138"/>
    <m/>
    <m/>
    <n v="3865422"/>
    <n v="5792560"/>
    <m/>
    <m/>
    <n v="9046"/>
    <m/>
    <n v="0"/>
    <m/>
    <n v="581537"/>
    <n v="1135117"/>
    <n v="1716654"/>
    <n v="-1581487"/>
    <m/>
    <m/>
    <m/>
    <m/>
    <m/>
    <s v="1.57"/>
    <n v="3025606.66"/>
    <n v="2035"/>
    <n v="0"/>
    <n v="22593"/>
    <n v="61594"/>
    <n v="84392"/>
    <n v="24545"/>
    <n v="0"/>
    <n v="4452"/>
    <m/>
    <n v="2121"/>
    <n v="16267"/>
    <n v="5234"/>
    <n v="19978"/>
    <n v="3367"/>
    <n v="8793"/>
    <n v="2605"/>
    <n v="18180"/>
    <n v="276156"/>
    <n v="0"/>
    <n v="0"/>
    <n v="0"/>
    <n v="0"/>
    <n v="0"/>
    <n v="0"/>
    <n v="0"/>
    <n v="169040"/>
    <n v="0"/>
    <n v="1188561"/>
    <n v="2470751"/>
    <n v="1888931"/>
    <n v="986491"/>
    <n v="0"/>
    <n v="157068"/>
    <m/>
    <n v="82989"/>
    <n v="303665"/>
    <n v="91805"/>
    <n v="407898"/>
    <n v="105922"/>
    <n v="172596"/>
    <n v="102348"/>
    <n v="665021"/>
    <n v="8793086"/>
    <n v="0"/>
    <n v="0"/>
    <n v="0"/>
    <n v="0"/>
    <n v="0"/>
    <n v="0"/>
    <n v="0"/>
    <m/>
    <x v="0"/>
    <x v="0"/>
    <m/>
    <m/>
    <m/>
    <m/>
    <x v="0"/>
    <x v="0"/>
    <m/>
    <m/>
    <m/>
    <n v="182"/>
    <n v="277"/>
    <n v="124"/>
    <n v="116"/>
    <n v="177"/>
    <n v="76"/>
    <n v="56"/>
    <n v="94"/>
    <n v="33"/>
    <n v="1"/>
    <n v="0"/>
    <n v="0"/>
    <n v="0"/>
    <n v="0"/>
    <n v="1"/>
    <n v="1"/>
    <n v="0"/>
    <n v="0"/>
    <n v="0"/>
    <n v="1"/>
    <n v="0"/>
    <n v="0"/>
    <n v="0"/>
    <n v="0"/>
    <n v="1"/>
    <n v="0"/>
    <n v="0"/>
    <n v="0"/>
    <n v="0"/>
  </r>
  <r>
    <n v="206190656"/>
    <x v="418"/>
    <d v="2024-01-01T00:00:00"/>
    <d v="2024-12-31T00:00:00"/>
    <n v="366"/>
    <s v="In Process"/>
    <x v="0"/>
    <x v="17"/>
    <x v="0"/>
    <x v="0"/>
    <s v="11 - Los Angeles"/>
    <x v="32"/>
    <s v="562-806-2576"/>
    <s v="8203 TELEGRAPH ROAD"/>
    <s v="PICO RIVIERA"/>
    <s v="90660"/>
    <s v="1407831118"/>
    <s v="RODNEY BRAMBILLA"/>
    <s v="Yes"/>
    <m/>
    <n v="154"/>
    <n v="154"/>
    <x v="0"/>
    <n v="56364"/>
    <n v="47190"/>
    <n v="175.1"/>
    <n v="454"/>
    <n v="528"/>
    <n v="13079"/>
    <m/>
    <n v="737"/>
    <n v="29995"/>
    <m/>
    <n v="1393"/>
    <n v="94"/>
    <n v="1892"/>
    <x v="0"/>
    <n v="47190"/>
    <m/>
    <m/>
    <m/>
    <m/>
    <m/>
    <m/>
    <m/>
    <m/>
    <n v="14888570"/>
    <n v="4403806"/>
    <n v="-3223783"/>
    <n v="25771"/>
    <n v="22541930"/>
    <n v="21159622"/>
    <n v="1382308"/>
    <n v="321020"/>
    <m/>
    <m/>
    <n v="1703328"/>
    <n v="4126459"/>
    <m/>
    <n v="232525"/>
    <n v="9463503"/>
    <m/>
    <n v="439495"/>
    <n v="29657"/>
    <n v="596931"/>
    <n v="14888570"/>
    <m/>
    <m/>
    <m/>
    <m/>
    <m/>
    <m/>
    <m/>
    <m/>
    <n v="3996305"/>
    <m/>
    <m/>
    <m/>
    <m/>
    <m/>
    <n v="37975"/>
    <m/>
    <m/>
    <m/>
    <n v="368612"/>
    <m/>
    <n v="914"/>
    <m/>
    <m/>
    <m/>
    <n v="86157"/>
    <n v="32582"/>
    <n v="1544492"/>
    <n v="7448"/>
    <n v="1535740"/>
    <n v="236280"/>
    <n v="726222"/>
    <n v="133952"/>
    <m/>
    <n v="100933"/>
    <m/>
    <m/>
    <m/>
    <m/>
    <m/>
    <m/>
    <m/>
    <m/>
    <m/>
    <m/>
    <m/>
    <m/>
    <m/>
    <m/>
    <m/>
    <m/>
    <m/>
    <m/>
    <m/>
    <m/>
    <m/>
    <m/>
    <m/>
    <m/>
    <m/>
    <m/>
    <m/>
    <m/>
    <n v="-1733"/>
    <m/>
    <m/>
    <m/>
    <n v="-3833329"/>
    <m/>
    <m/>
    <m/>
    <n v="14151"/>
    <m/>
    <n v="613926"/>
    <m/>
    <m/>
    <m/>
    <n v="-61060"/>
    <m/>
    <n v="44262"/>
    <m/>
    <m/>
    <m/>
    <m/>
    <m/>
    <m/>
    <m/>
    <m/>
    <m/>
    <m/>
    <m/>
    <m/>
    <m/>
    <m/>
    <m/>
    <m/>
    <m/>
    <n v="8287504"/>
    <n v="2022362"/>
    <n v="10849756"/>
    <n v="337914"/>
    <n v="8111768"/>
    <m/>
    <m/>
    <m/>
    <m/>
    <m/>
    <m/>
    <m/>
    <m/>
    <n v="25999"/>
    <n v="18460"/>
    <n v="606134"/>
    <m/>
    <n v="498290"/>
    <n v="97607"/>
    <n v="360136"/>
    <n v="68632"/>
    <m/>
    <n v="153511"/>
    <n v="491860"/>
    <n v="462042"/>
    <n v="317227"/>
    <n v="1096043"/>
    <n v="288217"/>
    <n v="232160"/>
    <n v="193064"/>
    <n v="6608082"/>
    <n v="142897"/>
    <n v="1246607"/>
    <n v="4419"/>
    <n v="11846"/>
    <m/>
    <n v="679"/>
    <n v="123942"/>
    <n v="14833251"/>
    <m/>
    <n v="955719"/>
    <m/>
    <m/>
    <m/>
    <n v="15788970"/>
    <n v="4119983"/>
    <m/>
    <n v="87342"/>
    <n v="11581645"/>
    <n v="15788970"/>
    <n v="11338786"/>
    <m/>
    <m/>
    <n v="87342"/>
    <n v="0"/>
    <m/>
    <n v="1965055"/>
    <n v="1098933"/>
    <n v="3063988"/>
    <n v="-2108269"/>
    <m/>
    <m/>
    <m/>
    <n v="87342"/>
    <m/>
    <s v="0.27"/>
    <n v="1112395.4100000001"/>
    <n v="1912"/>
    <n v="0"/>
    <n v="12584"/>
    <n v="47340"/>
    <n v="112283"/>
    <n v="0"/>
    <n v="0"/>
    <n v="14360"/>
    <n v="716"/>
    <n v="6050"/>
    <m/>
    <m/>
    <n v="24942"/>
    <n v="3764"/>
    <n v="8653"/>
    <n v="4183"/>
    <n v="29804"/>
    <n v="266591"/>
    <n v="0"/>
    <n v="0"/>
    <n v="0"/>
    <n v="0"/>
    <n v="0"/>
    <n v="0"/>
    <n v="0"/>
    <n v="416384"/>
    <n v="0"/>
    <n v="635531"/>
    <n v="1934813"/>
    <n v="2563971"/>
    <n v="0"/>
    <n v="0"/>
    <n v="561990"/>
    <n v="45921"/>
    <n v="136661"/>
    <m/>
    <m/>
    <n v="582757"/>
    <n v="234064"/>
    <n v="175153"/>
    <n v="157997"/>
    <n v="842262"/>
    <n v="8287504"/>
    <n v="0"/>
    <n v="0"/>
    <n v="0"/>
    <n v="0"/>
    <n v="0"/>
    <n v="0"/>
    <n v="0"/>
    <m/>
    <x v="0"/>
    <x v="0"/>
    <m/>
    <m/>
    <n v="716"/>
    <m/>
    <x v="0"/>
    <x v="0"/>
    <m/>
    <m/>
    <n v="45921"/>
    <n v="259"/>
    <n v="403"/>
    <n v="143"/>
    <n v="205"/>
    <n v="308"/>
    <n v="124"/>
    <n v="107"/>
    <n v="171"/>
    <n v="98"/>
    <n v="1"/>
    <n v="0"/>
    <n v="0"/>
    <n v="0"/>
    <n v="0"/>
    <n v="1"/>
    <n v="1"/>
    <n v="0"/>
    <n v="0"/>
    <n v="0"/>
    <n v="0"/>
    <n v="0"/>
    <n v="0"/>
    <n v="0"/>
    <n v="0"/>
    <n v="1"/>
    <n v="0"/>
    <n v="0"/>
    <n v="0"/>
    <n v="0"/>
  </r>
  <r>
    <n v="206190662"/>
    <x v="419"/>
    <d v="2023-04-01T00:00:00"/>
    <d v="2024-03-31T00:00:00"/>
    <n v="366"/>
    <s v="In Process"/>
    <x v="0"/>
    <x v="17"/>
    <x v="0"/>
    <x v="0"/>
    <s v="11 - Los Angeles"/>
    <x v="26"/>
    <s v="626-967-2741"/>
    <s v="330 WEST ROWLAND STREET"/>
    <s v="COVINA"/>
    <s v="91723-0000"/>
    <s v="ZZT06117I"/>
    <s v="ANTHONY KALOMAS"/>
    <s v="No"/>
    <m/>
    <n v="126"/>
    <n v="126"/>
    <x v="0"/>
    <n v="46116"/>
    <n v="33703"/>
    <n v="73.08"/>
    <n v="436"/>
    <n v="437"/>
    <n v="2530"/>
    <m/>
    <n v="2646"/>
    <n v="19000"/>
    <n v="4488"/>
    <m/>
    <n v="2166"/>
    <n v="2873"/>
    <x v="0"/>
    <n v="33703"/>
    <m/>
    <m/>
    <m/>
    <m/>
    <m/>
    <m/>
    <m/>
    <m/>
    <n v="7988036"/>
    <n v="1269870"/>
    <n v="-1673472"/>
    <n v="410"/>
    <n v="10931788"/>
    <n v="10928990"/>
    <n v="2798"/>
    <m/>
    <m/>
    <m/>
    <n v="2798"/>
    <n v="1072000"/>
    <m/>
    <n v="563860"/>
    <n v="4173840"/>
    <n v="1083525"/>
    <m/>
    <n v="462751"/>
    <n v="632060"/>
    <n v="7988036"/>
    <m/>
    <m/>
    <m/>
    <m/>
    <m/>
    <m/>
    <m/>
    <m/>
    <n v="341004"/>
    <m/>
    <m/>
    <m/>
    <n v="524"/>
    <m/>
    <n v="25"/>
    <m/>
    <n v="921965"/>
    <m/>
    <m/>
    <m/>
    <n v="6261"/>
    <m/>
    <n v="91"/>
    <m/>
    <n v="0"/>
    <n v="0"/>
    <n v="525157"/>
    <n v="0"/>
    <n v="352188"/>
    <n v="29715"/>
    <n v="310259"/>
    <n v="15554"/>
    <m/>
    <n v="36997"/>
    <m/>
    <m/>
    <m/>
    <m/>
    <m/>
    <m/>
    <m/>
    <m/>
    <m/>
    <m/>
    <m/>
    <m/>
    <m/>
    <m/>
    <m/>
    <m/>
    <m/>
    <m/>
    <m/>
    <m/>
    <m/>
    <m/>
    <m/>
    <m/>
    <m/>
    <m/>
    <m/>
    <m/>
    <n v="17914"/>
    <m/>
    <m/>
    <m/>
    <n v="-626619"/>
    <m/>
    <m/>
    <m/>
    <n v="-43469"/>
    <m/>
    <n v="-295636"/>
    <m/>
    <n v="-639953"/>
    <m/>
    <m/>
    <m/>
    <n v="-85709"/>
    <m/>
    <m/>
    <m/>
    <m/>
    <m/>
    <m/>
    <m/>
    <m/>
    <m/>
    <m/>
    <m/>
    <m/>
    <m/>
    <m/>
    <m/>
    <m/>
    <m/>
    <n v="5054218"/>
    <n v="1002935"/>
    <n v="4871837"/>
    <n v="90556"/>
    <n v="5286481"/>
    <m/>
    <m/>
    <m/>
    <m/>
    <m/>
    <m/>
    <m/>
    <m/>
    <n v="24668"/>
    <m/>
    <n v="514457"/>
    <m/>
    <n v="108550"/>
    <n v="14400"/>
    <n v="186464"/>
    <n v="4860"/>
    <m/>
    <n v="78899"/>
    <n v="429445"/>
    <n v="409361"/>
    <n v="116976"/>
    <n v="965249"/>
    <n v="87949"/>
    <n v="186134"/>
    <n v="60491"/>
    <n v="1787578"/>
    <n v="60830"/>
    <n v="460974"/>
    <n v="114166"/>
    <n v="25894"/>
    <m/>
    <n v="5164"/>
    <m/>
    <n v="7404568"/>
    <n v="17820"/>
    <n v="173179"/>
    <m/>
    <n v="1125118"/>
    <m/>
    <n v="8720685"/>
    <n v="5781496"/>
    <m/>
    <n v="4921625"/>
    <n v="-1982436"/>
    <n v="8720685"/>
    <m/>
    <m/>
    <m/>
    <n v="4921625"/>
    <n v="0"/>
    <n v="23275"/>
    <n v="1464314"/>
    <n v="920641"/>
    <n v="2408230"/>
    <n v="-2235051"/>
    <m/>
    <m/>
    <m/>
    <n v="4921625"/>
    <m/>
    <s v="0.03"/>
    <n v="173444.88"/>
    <n v="2100"/>
    <n v="0"/>
    <n v="13397"/>
    <n v="29181"/>
    <n v="78718"/>
    <n v="0"/>
    <n v="0"/>
    <n v="0"/>
    <m/>
    <m/>
    <n v="20385"/>
    <n v="2877"/>
    <n v="22580"/>
    <n v="2141"/>
    <n v="5499"/>
    <n v="1440"/>
    <n v="5324"/>
    <n v="183642"/>
    <n v="0"/>
    <n v="1612"/>
    <n v="414"/>
    <n v="11947"/>
    <n v="0"/>
    <n v="0"/>
    <n v="13973"/>
    <n v="130160"/>
    <n v="0"/>
    <n v="676537"/>
    <n v="1083542"/>
    <n v="1919233"/>
    <n v="0"/>
    <n v="0"/>
    <n v="0"/>
    <m/>
    <m/>
    <n v="268586"/>
    <n v="56315"/>
    <n v="480359"/>
    <n v="71316"/>
    <n v="131855"/>
    <n v="45384"/>
    <n v="190931"/>
    <n v="5054218"/>
    <n v="0"/>
    <n v="112331"/>
    <n v="22316"/>
    <n v="452529"/>
    <n v="0"/>
    <n v="0"/>
    <n v="587176"/>
    <m/>
    <x v="0"/>
    <x v="0"/>
    <m/>
    <m/>
    <m/>
    <m/>
    <x v="0"/>
    <x v="0"/>
    <m/>
    <m/>
    <m/>
    <n v="113"/>
    <n v="140"/>
    <n v="79"/>
    <n v="80"/>
    <n v="108"/>
    <n v="54"/>
    <n v="51"/>
    <n v="73"/>
    <n v="32"/>
    <n v="1"/>
    <n v="0"/>
    <n v="0"/>
    <n v="0"/>
    <n v="0"/>
    <n v="1"/>
    <n v="1"/>
    <n v="0"/>
    <n v="0"/>
    <n v="0"/>
    <n v="0"/>
    <n v="0"/>
    <n v="0"/>
    <n v="0"/>
    <n v="0"/>
    <n v="1"/>
    <n v="0"/>
    <n v="0"/>
    <n v="0"/>
    <n v="0"/>
  </r>
  <r>
    <n v="206190663"/>
    <x v="420"/>
    <d v="2024-01-01T00:00:00"/>
    <d v="2024-12-31T00:00:00"/>
    <n v="366"/>
    <s v="In Process"/>
    <x v="0"/>
    <x v="17"/>
    <x v="0"/>
    <x v="0"/>
    <s v="11 - Los Angeles"/>
    <x v="27"/>
    <s v="562-427-7493"/>
    <s v="2725 PACIFIC AVENUE"/>
    <s v="LONG BEACH"/>
    <s v="90806-0000"/>
    <s v="1053453902"/>
    <s v="WAYNE FORTIN"/>
    <s v="Yes"/>
    <s v="COVENANT CARE CALIFORNIA LLC"/>
    <n v="98"/>
    <n v="98"/>
    <x v="2"/>
    <n v="35868"/>
    <n v="29501"/>
    <n v="194.21"/>
    <n v="292"/>
    <n v="299"/>
    <n v="2025"/>
    <n v="3813"/>
    <n v="2301"/>
    <n v="18980"/>
    <m/>
    <m/>
    <n v="508"/>
    <n v="1874"/>
    <x v="0"/>
    <n v="29501"/>
    <m/>
    <m/>
    <m/>
    <m/>
    <m/>
    <m/>
    <m/>
    <m/>
    <n v="9606148"/>
    <n v="1683869"/>
    <n v="-364506"/>
    <n v="930"/>
    <n v="11655453"/>
    <n v="12808152"/>
    <n v="-1152699"/>
    <n v="4291"/>
    <m/>
    <m/>
    <n v="-1148408"/>
    <n v="664650"/>
    <n v="1223635"/>
    <n v="749192"/>
    <n v="6201073"/>
    <m/>
    <m/>
    <n v="165099"/>
    <n v="602499"/>
    <n v="9606148"/>
    <m/>
    <m/>
    <m/>
    <m/>
    <m/>
    <m/>
    <m/>
    <m/>
    <n v="659704"/>
    <m/>
    <n v="900468"/>
    <m/>
    <n v="6066"/>
    <m/>
    <n v="107527"/>
    <m/>
    <m/>
    <m/>
    <m/>
    <m/>
    <n v="8064"/>
    <m/>
    <n v="2040"/>
    <m/>
    <n v="16109"/>
    <n v="0"/>
    <n v="698899"/>
    <n v="0"/>
    <n v="528794"/>
    <n v="125305"/>
    <n v="240887"/>
    <n v="25551"/>
    <m/>
    <n v="48324"/>
    <m/>
    <m/>
    <m/>
    <m/>
    <m/>
    <m/>
    <m/>
    <m/>
    <m/>
    <m/>
    <m/>
    <m/>
    <m/>
    <m/>
    <m/>
    <m/>
    <m/>
    <m/>
    <m/>
    <m/>
    <m/>
    <m/>
    <m/>
    <m/>
    <m/>
    <m/>
    <m/>
    <m/>
    <n v="-302"/>
    <m/>
    <m/>
    <m/>
    <n v="-328212"/>
    <m/>
    <n v="167429"/>
    <m/>
    <n v="-18603"/>
    <m/>
    <n v="-197521"/>
    <m/>
    <m/>
    <m/>
    <m/>
    <m/>
    <n v="12703"/>
    <m/>
    <m/>
    <m/>
    <m/>
    <m/>
    <m/>
    <m/>
    <m/>
    <m/>
    <m/>
    <m/>
    <m/>
    <m/>
    <m/>
    <m/>
    <m/>
    <m/>
    <n v="5743933"/>
    <n v="1458038"/>
    <n v="5606181"/>
    <n v="266452"/>
    <n v="5245957"/>
    <m/>
    <m/>
    <m/>
    <m/>
    <m/>
    <m/>
    <m/>
    <m/>
    <n v="22009"/>
    <m/>
    <n v="236357"/>
    <m/>
    <n v="160730"/>
    <n v="55823"/>
    <n v="232442"/>
    <n v="37866"/>
    <m/>
    <n v="45633"/>
    <n v="188166"/>
    <n v="408504"/>
    <n v="78059"/>
    <n v="795350"/>
    <n v="229905"/>
    <n v="171338"/>
    <n v="178546"/>
    <n v="3388724"/>
    <n v="20652"/>
    <n v="978180"/>
    <n v="36886"/>
    <n v="50670"/>
    <m/>
    <m/>
    <n v="246355"/>
    <n v="2405729"/>
    <m/>
    <n v="69189"/>
    <m/>
    <n v="13914792"/>
    <m/>
    <n v="16389710"/>
    <n v="2227110"/>
    <n v="14074292"/>
    <m/>
    <n v="88308"/>
    <n v="16389710"/>
    <n v="1188"/>
    <m/>
    <n v="1431195"/>
    <m/>
    <n v="0"/>
    <m/>
    <n v="1314670"/>
    <n v="669430"/>
    <n v="1984100"/>
    <n v="-1914911"/>
    <m/>
    <m/>
    <m/>
    <m/>
    <m/>
    <s v="0.00"/>
    <n v="0"/>
    <n v="2017"/>
    <n v="0"/>
    <n v="13783"/>
    <n v="28182"/>
    <n v="75315"/>
    <n v="0"/>
    <n v="0"/>
    <n v="0"/>
    <m/>
    <m/>
    <n v="13590"/>
    <n v="1911"/>
    <n v="18250"/>
    <n v="5086"/>
    <n v="5049"/>
    <n v="1462"/>
    <n v="16309"/>
    <n v="180954"/>
    <n v="0"/>
    <n v="0"/>
    <n v="945"/>
    <n v="2136"/>
    <n v="0"/>
    <n v="0"/>
    <n v="3081"/>
    <n v="188479"/>
    <n v="0"/>
    <n v="690029"/>
    <n v="1141836"/>
    <n v="1904193"/>
    <n v="0"/>
    <n v="0"/>
    <n v="0"/>
    <m/>
    <m/>
    <n v="290581"/>
    <n v="38653"/>
    <n v="461972"/>
    <n v="168968"/>
    <n v="130025"/>
    <n v="142318"/>
    <n v="586879"/>
    <n v="5743933"/>
    <n v="0"/>
    <n v="0"/>
    <n v="41971"/>
    <n v="73076"/>
    <n v="0"/>
    <n v="0"/>
    <n v="115047"/>
    <m/>
    <x v="0"/>
    <x v="0"/>
    <m/>
    <m/>
    <m/>
    <m/>
    <x v="0"/>
    <x v="0"/>
    <m/>
    <m/>
    <m/>
    <n v="145"/>
    <n v="205"/>
    <n v="76"/>
    <n v="98"/>
    <n v="141"/>
    <n v="49"/>
    <n v="58"/>
    <n v="80"/>
    <n v="29"/>
    <n v="1"/>
    <n v="0"/>
    <n v="0"/>
    <n v="0"/>
    <n v="1"/>
    <n v="0"/>
    <n v="1"/>
    <n v="0"/>
    <n v="0"/>
    <n v="0"/>
    <n v="0"/>
    <n v="0"/>
    <n v="0"/>
    <n v="0"/>
    <n v="0"/>
    <n v="1"/>
    <n v="0"/>
    <n v="0"/>
    <n v="0"/>
    <n v="0"/>
  </r>
  <r>
    <n v="206190665"/>
    <x v="421"/>
    <d v="2024-01-01T00:00:00"/>
    <d v="2024-12-31T00:00:00"/>
    <n v="366"/>
    <s v="In Process"/>
    <x v="0"/>
    <x v="17"/>
    <x v="0"/>
    <x v="0"/>
    <s v="11 - Los Angeles"/>
    <x v="30"/>
    <s v="818-244-1133"/>
    <s v="250 NORTH VERDUGO ROAD"/>
    <s v="GLENDALE"/>
    <s v="91206"/>
    <s v="1659737906"/>
    <s v="LUIS ARMANDO PAGES"/>
    <s v="Yes"/>
    <m/>
    <n v="136"/>
    <n v="136"/>
    <x v="0"/>
    <n v="49776"/>
    <n v="42813"/>
    <n v="196.75"/>
    <n v="321"/>
    <n v="192"/>
    <n v="3586"/>
    <n v="2432"/>
    <n v="1429"/>
    <n v="33815"/>
    <m/>
    <n v="235"/>
    <n v="324"/>
    <n v="992"/>
    <x v="0"/>
    <n v="42813"/>
    <m/>
    <m/>
    <m/>
    <m/>
    <m/>
    <m/>
    <m/>
    <m/>
    <n v="13189057"/>
    <n v="3292141"/>
    <n v="1436781"/>
    <n v="25611"/>
    <n v="15070028"/>
    <n v="15983390"/>
    <n v="-913362"/>
    <n v="7110"/>
    <n v="12590"/>
    <m/>
    <n v="-918842"/>
    <n v="1018636"/>
    <n v="419528"/>
    <n v="445693"/>
    <n v="10531823"/>
    <m/>
    <n v="368954"/>
    <n v="96120"/>
    <n v="308303"/>
    <n v="13189057"/>
    <m/>
    <m/>
    <m/>
    <m/>
    <m/>
    <m/>
    <m/>
    <m/>
    <n v="1930709"/>
    <m/>
    <n v="514554"/>
    <m/>
    <n v="325"/>
    <m/>
    <n v="347170"/>
    <m/>
    <m/>
    <m/>
    <n v="497476"/>
    <m/>
    <n v="1118"/>
    <m/>
    <n v="789"/>
    <m/>
    <n v="40229"/>
    <n v="23854"/>
    <n v="1398010"/>
    <n v="0"/>
    <n v="1242315"/>
    <n v="165500"/>
    <n v="347463"/>
    <n v="40762"/>
    <m/>
    <n v="34008"/>
    <m/>
    <m/>
    <m/>
    <m/>
    <m/>
    <m/>
    <m/>
    <m/>
    <m/>
    <m/>
    <m/>
    <m/>
    <m/>
    <m/>
    <m/>
    <m/>
    <m/>
    <m/>
    <m/>
    <m/>
    <m/>
    <m/>
    <m/>
    <m/>
    <m/>
    <m/>
    <m/>
    <m/>
    <n v="-2983"/>
    <m/>
    <m/>
    <m/>
    <n v="-432741"/>
    <m/>
    <n v="124328"/>
    <m/>
    <n v="-196614"/>
    <m/>
    <n v="1626479"/>
    <m/>
    <m/>
    <m/>
    <n v="253613"/>
    <m/>
    <n v="64699"/>
    <m/>
    <m/>
    <m/>
    <m/>
    <m/>
    <m/>
    <m/>
    <m/>
    <m/>
    <m/>
    <m/>
    <m/>
    <m/>
    <m/>
    <m/>
    <m/>
    <m/>
    <n v="7504702"/>
    <n v="1600796"/>
    <n v="6877892"/>
    <n v="273564"/>
    <n v="6715989"/>
    <m/>
    <m/>
    <m/>
    <m/>
    <m/>
    <m/>
    <m/>
    <m/>
    <n v="26902"/>
    <n v="21536"/>
    <n v="539124"/>
    <m/>
    <n v="454953"/>
    <n v="48994"/>
    <n v="219371"/>
    <n v="23545"/>
    <m/>
    <n v="34501"/>
    <n v="457919"/>
    <n v="347883"/>
    <n v="248141"/>
    <n v="898395"/>
    <n v="128009"/>
    <n v="169226"/>
    <n v="236124"/>
    <n v="4197163"/>
    <n v="186998"/>
    <n v="829155"/>
    <n v="23120"/>
    <n v="27555"/>
    <m/>
    <n v="251685"/>
    <n v="-102898"/>
    <n v="2405490"/>
    <m/>
    <n v="876026"/>
    <n v="689224"/>
    <m/>
    <n v="208673"/>
    <n v="4179413"/>
    <n v="9931085"/>
    <n v="196963"/>
    <m/>
    <n v="-5948635"/>
    <n v="4179413"/>
    <m/>
    <m/>
    <n v="5300393"/>
    <m/>
    <n v="0"/>
    <m/>
    <n v="693965"/>
    <n v="949399"/>
    <n v="1643364"/>
    <n v="-767338"/>
    <m/>
    <m/>
    <m/>
    <m/>
    <m/>
    <s v="-0.02"/>
    <n v="-198621.7"/>
    <n v="1832"/>
    <n v="0"/>
    <n v="16713"/>
    <n v="36411"/>
    <n v="102443"/>
    <n v="0"/>
    <n v="0"/>
    <n v="5585"/>
    <m/>
    <n v="3395"/>
    <n v="13659"/>
    <n v="9846"/>
    <n v="20928"/>
    <n v="2957"/>
    <n v="5968"/>
    <n v="3760"/>
    <n v="21286"/>
    <n v="244783"/>
    <n v="0"/>
    <n v="32"/>
    <n v="99"/>
    <n v="268"/>
    <n v="0"/>
    <n v="0"/>
    <n v="399"/>
    <n v="153794"/>
    <n v="0"/>
    <n v="917012"/>
    <n v="1480354"/>
    <n v="2446071"/>
    <n v="0"/>
    <n v="0"/>
    <n v="308331"/>
    <m/>
    <n v="97247"/>
    <n v="237160"/>
    <n v="169212"/>
    <n v="427986"/>
    <n v="103567"/>
    <n v="119765"/>
    <n v="196725"/>
    <n v="847478"/>
    <n v="7504702"/>
    <n v="0"/>
    <n v="1735"/>
    <n v="4016"/>
    <n v="6402"/>
    <n v="0"/>
    <n v="0"/>
    <n v="12153"/>
    <m/>
    <x v="0"/>
    <x v="0"/>
    <m/>
    <m/>
    <m/>
    <m/>
    <x v="0"/>
    <x v="0"/>
    <m/>
    <m/>
    <m/>
    <n v="163"/>
    <n v="260"/>
    <n v="96"/>
    <n v="113"/>
    <n v="187"/>
    <n v="61"/>
    <n v="72"/>
    <n v="131"/>
    <n v="36"/>
    <n v="1"/>
    <n v="0"/>
    <n v="0"/>
    <n v="0"/>
    <n v="0"/>
    <n v="1"/>
    <n v="1"/>
    <n v="0"/>
    <n v="0"/>
    <n v="0"/>
    <n v="0"/>
    <n v="0"/>
    <n v="0"/>
    <n v="0"/>
    <n v="0"/>
    <n v="1"/>
    <n v="0"/>
    <n v="0"/>
    <n v="0"/>
    <n v="0"/>
  </r>
  <r>
    <n v="206190666"/>
    <x v="422"/>
    <d v="2024-01-01T00:00:00"/>
    <d v="2024-12-31T00:00:00"/>
    <n v="366"/>
    <s v="In Process"/>
    <x v="0"/>
    <x v="17"/>
    <x v="0"/>
    <x v="0"/>
    <s v="11 - Los Angeles"/>
    <x v="37"/>
    <s v="310-326-9131"/>
    <s v="22520 MAPLE AVENUE"/>
    <s v="TORRANCE"/>
    <s v="90505"/>
    <s v="1760047708"/>
    <s v="VIOLETA PANGILINAN"/>
    <s v="No"/>
    <m/>
    <n v="110"/>
    <n v="110"/>
    <x v="0"/>
    <n v="40260"/>
    <n v="38532"/>
    <n v="223.12"/>
    <n v="256"/>
    <n v="251"/>
    <n v="12735"/>
    <n v="507"/>
    <n v="1824"/>
    <n v="22152"/>
    <n v="457"/>
    <m/>
    <n v="305"/>
    <n v="552"/>
    <x v="0"/>
    <n v="38532"/>
    <m/>
    <m/>
    <m/>
    <m/>
    <m/>
    <m/>
    <m/>
    <m/>
    <n v="15230000"/>
    <n v="3172589"/>
    <n v="-1277976"/>
    <n v="6340"/>
    <n v="19686905"/>
    <n v="15746276"/>
    <n v="3940629"/>
    <n v="-1136369"/>
    <m/>
    <m/>
    <n v="2804260"/>
    <n v="5094000"/>
    <n v="202800"/>
    <n v="729600"/>
    <n v="8860800"/>
    <m/>
    <m/>
    <n v="122000"/>
    <n v="220800"/>
    <n v="15230000"/>
    <m/>
    <m/>
    <m/>
    <m/>
    <m/>
    <m/>
    <m/>
    <m/>
    <n v="3014422"/>
    <m/>
    <n v="134782"/>
    <m/>
    <m/>
    <m/>
    <n v="22378"/>
    <m/>
    <m/>
    <m/>
    <m/>
    <m/>
    <m/>
    <m/>
    <n v="1007"/>
    <m/>
    <n v="12031"/>
    <n v="0"/>
    <n v="1043687"/>
    <n v="0"/>
    <n v="1158411"/>
    <n v="177475"/>
    <n v="586457"/>
    <n v="91173"/>
    <m/>
    <n v="103355"/>
    <m/>
    <m/>
    <m/>
    <m/>
    <m/>
    <m/>
    <m/>
    <m/>
    <m/>
    <m/>
    <m/>
    <m/>
    <m/>
    <m/>
    <m/>
    <m/>
    <m/>
    <m/>
    <m/>
    <m/>
    <m/>
    <m/>
    <m/>
    <m/>
    <m/>
    <m/>
    <m/>
    <m/>
    <n v="-10187"/>
    <m/>
    <m/>
    <m/>
    <n v="-3279655"/>
    <m/>
    <n v="-159791"/>
    <m/>
    <n v="22289"/>
    <m/>
    <n v="2152834"/>
    <m/>
    <m/>
    <m/>
    <m/>
    <m/>
    <n v="-3466"/>
    <m/>
    <m/>
    <m/>
    <m/>
    <m/>
    <m/>
    <m/>
    <m/>
    <m/>
    <m/>
    <m/>
    <m/>
    <m/>
    <m/>
    <m/>
    <m/>
    <m/>
    <n v="7983450"/>
    <n v="1582030"/>
    <n v="6180796"/>
    <n v="304800"/>
    <n v="6807171"/>
    <m/>
    <m/>
    <m/>
    <m/>
    <m/>
    <m/>
    <m/>
    <m/>
    <n v="2925"/>
    <m/>
    <n v="582127"/>
    <m/>
    <n v="563125"/>
    <n v="76090"/>
    <n v="322673"/>
    <n v="55599"/>
    <m/>
    <n v="47740"/>
    <n v="463411"/>
    <n v="228874"/>
    <n v="222929"/>
    <n v="1080344"/>
    <n v="152035"/>
    <n v="180231"/>
    <n v="149094"/>
    <n v="3883956"/>
    <m/>
    <n v="509786"/>
    <n v="61713"/>
    <n v="36065"/>
    <m/>
    <n v="25124"/>
    <n v="295264"/>
    <n v="1831818"/>
    <m/>
    <m/>
    <m/>
    <n v="268287"/>
    <n v="779575"/>
    <n v="2879680"/>
    <n v="2568056"/>
    <m/>
    <m/>
    <n v="311624"/>
    <n v="2879680"/>
    <m/>
    <m/>
    <m/>
    <m/>
    <n v="0"/>
    <m/>
    <n v="191901"/>
    <n v="39142"/>
    <n v="231043"/>
    <n v="-231043"/>
    <m/>
    <m/>
    <m/>
    <m/>
    <m/>
    <s v="-0.10"/>
    <n v="-256805.6"/>
    <n v="1960"/>
    <n v="0"/>
    <n v="10394"/>
    <n v="41991"/>
    <n v="93813"/>
    <n v="0"/>
    <n v="0"/>
    <n v="8399"/>
    <n v="2766"/>
    <n v="4230"/>
    <m/>
    <m/>
    <n v="27278"/>
    <n v="2731"/>
    <n v="6531"/>
    <n v="2270"/>
    <n v="31602"/>
    <n v="233965"/>
    <n v="0"/>
    <n v="0"/>
    <n v="0"/>
    <n v="0"/>
    <n v="0"/>
    <n v="0"/>
    <n v="0"/>
    <n v="217543"/>
    <n v="0"/>
    <n v="595061"/>
    <n v="1879714"/>
    <n v="2393353"/>
    <n v="0"/>
    <n v="0"/>
    <n v="317314"/>
    <n v="141472"/>
    <n v="124942"/>
    <m/>
    <m/>
    <n v="549004"/>
    <n v="95581"/>
    <n v="143182"/>
    <n v="123485"/>
    <n v="1402799"/>
    <n v="7983450"/>
    <n v="0"/>
    <n v="0"/>
    <n v="0"/>
    <n v="0"/>
    <n v="0"/>
    <n v="0"/>
    <n v="0"/>
    <m/>
    <x v="0"/>
    <x v="0"/>
    <m/>
    <m/>
    <n v="2766"/>
    <m/>
    <x v="0"/>
    <x v="0"/>
    <m/>
    <m/>
    <n v="141472"/>
    <n v="149"/>
    <n v="225"/>
    <n v="100"/>
    <n v="106"/>
    <n v="172"/>
    <n v="63"/>
    <n v="60"/>
    <n v="99"/>
    <n v="37"/>
    <n v="1"/>
    <n v="0"/>
    <n v="0"/>
    <n v="0"/>
    <n v="0"/>
    <n v="1"/>
    <n v="1"/>
    <n v="0"/>
    <n v="0"/>
    <n v="0"/>
    <n v="0"/>
    <n v="0"/>
    <n v="0"/>
    <n v="0"/>
    <n v="0"/>
    <n v="1"/>
    <n v="0"/>
    <n v="0"/>
    <n v="0"/>
    <n v="0"/>
  </r>
  <r>
    <n v="206190667"/>
    <x v="423"/>
    <d v="2024-01-01T00:00:00"/>
    <d v="2024-12-31T00:00:00"/>
    <n v="366"/>
    <s v="In Process"/>
    <x v="0"/>
    <x v="17"/>
    <x v="0"/>
    <x v="0"/>
    <s v="11 - Los Angeles"/>
    <x v="25"/>
    <s v="213-655-8390"/>
    <s v="1480 S. LA CIENEGA BLVD"/>
    <s v="LOS ANGELES"/>
    <s v="90035"/>
    <s v="ZZT18406G"/>
    <s v="MARK BROOKS"/>
    <s v="Yes"/>
    <m/>
    <n v="41"/>
    <n v="41"/>
    <x v="1"/>
    <n v="15006"/>
    <n v="13693"/>
    <n v="198.8"/>
    <n v="101"/>
    <n v="104"/>
    <n v="2013"/>
    <m/>
    <m/>
    <n v="10620"/>
    <m/>
    <m/>
    <m/>
    <n v="1060"/>
    <x v="0"/>
    <n v="13693"/>
    <m/>
    <m/>
    <m/>
    <m/>
    <m/>
    <m/>
    <m/>
    <m/>
    <n v="4094650"/>
    <n v="638938"/>
    <n v="49861"/>
    <n v="7673"/>
    <n v="4691400"/>
    <n v="5440733"/>
    <n v="-749333"/>
    <m/>
    <m/>
    <m/>
    <n v="-749333"/>
    <n v="600925"/>
    <m/>
    <m/>
    <n v="3175600"/>
    <m/>
    <m/>
    <m/>
    <n v="318125"/>
    <n v="4094650"/>
    <m/>
    <m/>
    <m/>
    <m/>
    <m/>
    <m/>
    <m/>
    <m/>
    <n v="614771"/>
    <m/>
    <m/>
    <m/>
    <m/>
    <m/>
    <n v="23945"/>
    <m/>
    <m/>
    <m/>
    <m/>
    <m/>
    <m/>
    <m/>
    <n v="222"/>
    <m/>
    <n v="0"/>
    <n v="0"/>
    <n v="205456"/>
    <n v="0"/>
    <n v="354094"/>
    <n v="264"/>
    <n v="69490"/>
    <n v="5494"/>
    <m/>
    <n v="4140"/>
    <m/>
    <m/>
    <m/>
    <m/>
    <m/>
    <m/>
    <m/>
    <m/>
    <m/>
    <m/>
    <m/>
    <m/>
    <m/>
    <m/>
    <m/>
    <m/>
    <m/>
    <m/>
    <m/>
    <m/>
    <m/>
    <m/>
    <m/>
    <m/>
    <m/>
    <m/>
    <m/>
    <m/>
    <m/>
    <m/>
    <m/>
    <m/>
    <n v="-404090"/>
    <m/>
    <m/>
    <m/>
    <m/>
    <m/>
    <n v="413161"/>
    <m/>
    <m/>
    <m/>
    <m/>
    <m/>
    <n v="40790"/>
    <m/>
    <m/>
    <m/>
    <m/>
    <m/>
    <m/>
    <m/>
    <m/>
    <m/>
    <m/>
    <m/>
    <m/>
    <m/>
    <m/>
    <m/>
    <m/>
    <m/>
    <n v="2029186"/>
    <n v="497912"/>
    <n v="2913635"/>
    <n v="156036"/>
    <n v="2015931"/>
    <m/>
    <m/>
    <m/>
    <m/>
    <m/>
    <m/>
    <m/>
    <m/>
    <m/>
    <m/>
    <n v="98071"/>
    <m/>
    <n v="121393"/>
    <n v="1007"/>
    <n v="46375"/>
    <n v="5094"/>
    <m/>
    <n v="520"/>
    <n v="136082"/>
    <n v="288200"/>
    <n v="96898"/>
    <n v="453142"/>
    <n v="84509"/>
    <n v="46284"/>
    <n v="47587"/>
    <n v="1352652"/>
    <m/>
    <n v="452227"/>
    <n v="9641"/>
    <n v="12922"/>
    <m/>
    <m/>
    <n v="172198"/>
    <n v="898522"/>
    <m/>
    <m/>
    <m/>
    <n v="1477273"/>
    <m/>
    <n v="2375795"/>
    <n v="3988524"/>
    <m/>
    <m/>
    <n v="-1612729"/>
    <n v="2375795"/>
    <m/>
    <n v="1477273"/>
    <n v="2006099"/>
    <m/>
    <n v="0"/>
    <m/>
    <n v="17290"/>
    <n v="17534"/>
    <n v="34824"/>
    <n v="-34824"/>
    <m/>
    <m/>
    <m/>
    <m/>
    <m/>
    <s v="0.04"/>
    <n v="159540.96"/>
    <n v="1623"/>
    <n v="0"/>
    <n v="524"/>
    <n v="8131"/>
    <n v="30171"/>
    <n v="0"/>
    <n v="0"/>
    <n v="3200"/>
    <m/>
    <m/>
    <n v="14580"/>
    <m/>
    <n v="12465"/>
    <n v="3144"/>
    <n v="1976"/>
    <n v="1231"/>
    <n v="3457"/>
    <n v="80502"/>
    <n v="0"/>
    <n v="1"/>
    <n v="4856"/>
    <n v="3700"/>
    <n v="0"/>
    <n v="0"/>
    <n v="8557"/>
    <n v="90591"/>
    <n v="0"/>
    <n v="22023"/>
    <n v="309382"/>
    <n v="617907"/>
    <n v="0"/>
    <n v="0"/>
    <n v="98587"/>
    <m/>
    <m/>
    <n v="254574"/>
    <m/>
    <n v="216889"/>
    <n v="76231"/>
    <n v="38545"/>
    <n v="39887"/>
    <n v="264570"/>
    <n v="2029186"/>
    <n v="0"/>
    <n v="130"/>
    <n v="254060"/>
    <n v="108771"/>
    <n v="0"/>
    <n v="0"/>
    <n v="362961"/>
    <m/>
    <x v="0"/>
    <x v="0"/>
    <m/>
    <m/>
    <m/>
    <m/>
    <x v="0"/>
    <x v="0"/>
    <m/>
    <m/>
    <m/>
    <n v="42"/>
    <n v="62"/>
    <n v="35"/>
    <n v="21"/>
    <n v="35"/>
    <n v="18"/>
    <n v="17"/>
    <n v="27"/>
    <n v="15"/>
    <n v="1"/>
    <n v="0"/>
    <n v="0"/>
    <n v="1"/>
    <n v="0"/>
    <n v="0"/>
    <n v="1"/>
    <n v="0"/>
    <n v="0"/>
    <n v="0"/>
    <n v="0"/>
    <n v="0"/>
    <n v="0"/>
    <n v="0"/>
    <n v="0"/>
    <n v="1"/>
    <n v="0"/>
    <n v="0"/>
    <n v="0"/>
    <n v="0"/>
  </r>
  <r>
    <n v="206190674"/>
    <x v="424"/>
    <d v="2024-01-01T00:00:00"/>
    <d v="2024-12-31T00:00:00"/>
    <n v="366"/>
    <s v="In Process"/>
    <x v="0"/>
    <x v="17"/>
    <x v="0"/>
    <x v="0"/>
    <s v="11 - Los Angeles"/>
    <x v="41"/>
    <s v="626-963-7531"/>
    <s v="1033 EAST ARROW HWY"/>
    <s v="GLENDORA"/>
    <s v="91740-6110"/>
    <s v="1497755144"/>
    <s v="BRYAN MILLIKAN"/>
    <s v="Yes"/>
    <s v="FLAGSTONE HEALTHCARE CENTRAL LLC"/>
    <n v="96"/>
    <n v="96"/>
    <x v="2"/>
    <n v="35136"/>
    <n v="30674"/>
    <n v="191.33"/>
    <n v="529"/>
    <n v="542"/>
    <n v="6148"/>
    <n v="4742"/>
    <n v="1459"/>
    <n v="15937"/>
    <m/>
    <n v="484"/>
    <n v="80"/>
    <n v="1824"/>
    <x v="0"/>
    <n v="30674"/>
    <m/>
    <m/>
    <m/>
    <m/>
    <m/>
    <m/>
    <m/>
    <m/>
    <n v="10023125"/>
    <n v="4789747"/>
    <n v="188477"/>
    <n v="68"/>
    <n v="14624463"/>
    <n v="13037941"/>
    <n v="1586522"/>
    <n v="4787"/>
    <n v="302645"/>
    <m/>
    <n v="1288664"/>
    <n v="2084200"/>
    <n v="1560050"/>
    <n v="397274"/>
    <n v="5171979"/>
    <m/>
    <n v="188275"/>
    <n v="27997"/>
    <n v="593350"/>
    <n v="10023125"/>
    <m/>
    <m/>
    <m/>
    <m/>
    <m/>
    <m/>
    <m/>
    <m/>
    <n v="2164784"/>
    <m/>
    <n v="1404172"/>
    <m/>
    <n v="7503"/>
    <m/>
    <n v="1057643"/>
    <m/>
    <m/>
    <m/>
    <n v="127353"/>
    <m/>
    <n v="8415"/>
    <m/>
    <n v="19877"/>
    <m/>
    <n v="53866"/>
    <n v="28575"/>
    <n v="1679400"/>
    <n v="0"/>
    <n v="1637865"/>
    <n v="500580"/>
    <n v="644875"/>
    <n v="122704"/>
    <m/>
    <n v="121882"/>
    <m/>
    <m/>
    <m/>
    <m/>
    <m/>
    <m/>
    <m/>
    <m/>
    <m/>
    <m/>
    <m/>
    <m/>
    <m/>
    <m/>
    <m/>
    <m/>
    <m/>
    <m/>
    <n v="1923"/>
    <m/>
    <m/>
    <m/>
    <m/>
    <m/>
    <m/>
    <m/>
    <n v="-473"/>
    <m/>
    <n v="285"/>
    <m/>
    <m/>
    <m/>
    <n v="-1198292"/>
    <m/>
    <n v="95850"/>
    <m/>
    <n v="74188"/>
    <m/>
    <n v="1079652"/>
    <m/>
    <m/>
    <m/>
    <n v="45562"/>
    <m/>
    <n v="89782"/>
    <m/>
    <m/>
    <m/>
    <m/>
    <m/>
    <m/>
    <m/>
    <m/>
    <m/>
    <m/>
    <m/>
    <m/>
    <m/>
    <m/>
    <m/>
    <m/>
    <m/>
    <n v="6296671"/>
    <n v="1755020"/>
    <n v="4986250"/>
    <n v="343985"/>
    <n v="5203239"/>
    <m/>
    <m/>
    <m/>
    <m/>
    <m/>
    <m/>
    <m/>
    <m/>
    <n v="33502"/>
    <n v="5167"/>
    <n v="693785"/>
    <m/>
    <n v="393514"/>
    <n v="149346"/>
    <n v="313806"/>
    <n v="117924"/>
    <m/>
    <n v="63055"/>
    <n v="392511"/>
    <n v="290333"/>
    <n v="165809"/>
    <n v="777101"/>
    <n v="393215"/>
    <n v="91052"/>
    <n v="59714"/>
    <n v="2847912"/>
    <n v="181409"/>
    <n v="428234"/>
    <n v="70117"/>
    <n v="12500"/>
    <m/>
    <n v="376"/>
    <n v="354320"/>
    <n v="1664656"/>
    <m/>
    <n v="822199"/>
    <n v="4476"/>
    <n v="15881559"/>
    <m/>
    <n v="18372890"/>
    <n v="1440187"/>
    <n v="4537411"/>
    <m/>
    <n v="12395292"/>
    <n v="18372890"/>
    <m/>
    <n v="11344148"/>
    <m/>
    <m/>
    <n v="962"/>
    <n v="12663"/>
    <n v="800643"/>
    <n v="1110605"/>
    <n v="1924873"/>
    <n v="-1102674"/>
    <m/>
    <m/>
    <m/>
    <m/>
    <m/>
    <s v="0.00"/>
    <n v="0"/>
    <n v="2102"/>
    <n v="0"/>
    <n v="6156"/>
    <n v="37800"/>
    <n v="66410"/>
    <n v="0"/>
    <n v="0"/>
    <n v="0"/>
    <n v="22210"/>
    <n v="4286"/>
    <n v="8173"/>
    <n v="6243"/>
    <n v="16799"/>
    <n v="6157"/>
    <n v="3253"/>
    <n v="1274"/>
    <n v="14686"/>
    <n v="195549"/>
    <n v="0"/>
    <n v="125"/>
    <n v="676"/>
    <n v="4428"/>
    <n v="0"/>
    <n v="0"/>
    <n v="5229"/>
    <n v="171356"/>
    <n v="0"/>
    <n v="317293"/>
    <n v="1484050"/>
    <n v="1651203"/>
    <n v="0"/>
    <n v="0"/>
    <n v="0"/>
    <n v="956586"/>
    <n v="83245"/>
    <n v="174188"/>
    <n v="112399"/>
    <n v="374785"/>
    <n v="256825"/>
    <n v="63653"/>
    <n v="45694"/>
    <n v="605394"/>
    <n v="6296671"/>
    <n v="0"/>
    <n v="7323"/>
    <n v="38966"/>
    <n v="155330"/>
    <n v="0"/>
    <n v="0"/>
    <n v="201619"/>
    <m/>
    <x v="0"/>
    <x v="0"/>
    <m/>
    <m/>
    <n v="22210"/>
    <m/>
    <x v="0"/>
    <x v="0"/>
    <m/>
    <m/>
    <n v="956586"/>
    <n v="124"/>
    <n v="213"/>
    <n v="66"/>
    <n v="90"/>
    <n v="166"/>
    <n v="42"/>
    <n v="47"/>
    <n v="84"/>
    <n v="19"/>
    <n v="1"/>
    <n v="0"/>
    <n v="0"/>
    <n v="0"/>
    <n v="1"/>
    <n v="0"/>
    <n v="1"/>
    <n v="0"/>
    <n v="0"/>
    <n v="0"/>
    <n v="0"/>
    <n v="0"/>
    <n v="0"/>
    <n v="0"/>
    <n v="0"/>
    <n v="1"/>
    <n v="0"/>
    <n v="0"/>
    <n v="0"/>
    <n v="0"/>
  </r>
  <r>
    <n v="206190677"/>
    <x v="425"/>
    <d v="2024-01-01T00:00:00"/>
    <d v="2024-12-31T00:00:00"/>
    <n v="366"/>
    <s v="In Process"/>
    <x v="0"/>
    <x v="17"/>
    <x v="0"/>
    <x v="0"/>
    <s v="11 - Los Angeles"/>
    <x v="28"/>
    <s v="626-280-4820"/>
    <s v="8035 EAST HILL DRIVE"/>
    <s v="ROSEMEAD"/>
    <s v="91770"/>
    <s v="1215011556"/>
    <s v="BRENDA NICOLAS"/>
    <s v="Yes"/>
    <m/>
    <n v="151"/>
    <n v="151"/>
    <x v="0"/>
    <n v="55266"/>
    <n v="44564"/>
    <n v="185.61"/>
    <n v="111"/>
    <n v="106"/>
    <n v="4554"/>
    <m/>
    <n v="931"/>
    <n v="37283"/>
    <m/>
    <n v="1393"/>
    <n v="335"/>
    <n v="68"/>
    <x v="1"/>
    <n v="29591"/>
    <m/>
    <m/>
    <m/>
    <n v="14973"/>
    <m/>
    <m/>
    <m/>
    <m/>
    <n v="20846825"/>
    <n v="5787599"/>
    <n v="6056987"/>
    <n v="72601"/>
    <n v="20650038"/>
    <n v="20466382"/>
    <n v="183656"/>
    <n v="-4"/>
    <m/>
    <m/>
    <n v="183652"/>
    <n v="1888050"/>
    <m/>
    <n v="484050"/>
    <n v="17565050"/>
    <m/>
    <n v="774875"/>
    <n v="112700"/>
    <n v="22100"/>
    <n v="9617075"/>
    <m/>
    <m/>
    <m/>
    <n v="11229750"/>
    <m/>
    <m/>
    <m/>
    <m/>
    <n v="4584605"/>
    <m/>
    <m/>
    <m/>
    <n v="127717"/>
    <m/>
    <m/>
    <m/>
    <m/>
    <m/>
    <n v="1075277"/>
    <m/>
    <m/>
    <m/>
    <m/>
    <m/>
    <n v="246507"/>
    <n v="0"/>
    <n v="1603925"/>
    <n v="0"/>
    <n v="1621891"/>
    <n v="552370"/>
    <n v="1499081"/>
    <n v="224607"/>
    <m/>
    <n v="39218"/>
    <m/>
    <m/>
    <m/>
    <m/>
    <m/>
    <m/>
    <m/>
    <m/>
    <m/>
    <m/>
    <m/>
    <m/>
    <m/>
    <m/>
    <m/>
    <m/>
    <m/>
    <m/>
    <m/>
    <m/>
    <m/>
    <m/>
    <m/>
    <m/>
    <m/>
    <m/>
    <m/>
    <m/>
    <m/>
    <m/>
    <m/>
    <m/>
    <n v="2254369"/>
    <m/>
    <m/>
    <m/>
    <n v="176156"/>
    <m/>
    <n v="2452506"/>
    <m/>
    <m/>
    <m/>
    <n v="1170814"/>
    <m/>
    <n v="3142"/>
    <m/>
    <m/>
    <m/>
    <m/>
    <m/>
    <m/>
    <m/>
    <m/>
    <m/>
    <m/>
    <m/>
    <m/>
    <m/>
    <m/>
    <m/>
    <m/>
    <m/>
    <n v="10207615"/>
    <n v="2559075"/>
    <n v="7699692"/>
    <n v="546384"/>
    <n v="5209495"/>
    <m/>
    <m/>
    <m/>
    <n v="6024244"/>
    <m/>
    <m/>
    <m/>
    <m/>
    <n v="4917"/>
    <m/>
    <n v="284333"/>
    <m/>
    <n v="264679"/>
    <n v="85459"/>
    <n v="172946"/>
    <n v="41029"/>
    <m/>
    <n v="28703"/>
    <n v="647261"/>
    <n v="658017"/>
    <n v="183006"/>
    <n v="1083064"/>
    <n v="157434"/>
    <n v="364665"/>
    <n v="159936"/>
    <n v="4052124"/>
    <n v="9987"/>
    <n v="906000"/>
    <n v="96403"/>
    <n v="7480"/>
    <m/>
    <m/>
    <n v="25200"/>
    <n v="3532838"/>
    <m/>
    <n v="6121587"/>
    <n v="15470"/>
    <n v="891969"/>
    <m/>
    <n v="10561864"/>
    <n v="2465900"/>
    <m/>
    <m/>
    <n v="8095964"/>
    <n v="10561864"/>
    <m/>
    <n v="891969"/>
    <m/>
    <m/>
    <n v="0"/>
    <m/>
    <n v="6942468"/>
    <n v="1005585"/>
    <n v="7948053"/>
    <n v="-1826466"/>
    <m/>
    <m/>
    <m/>
    <m/>
    <m/>
    <s v="0.89"/>
    <n v="2194651"/>
    <n v="1952"/>
    <n v="0"/>
    <n v="22182"/>
    <n v="62548"/>
    <n v="116782"/>
    <n v="28141"/>
    <n v="0"/>
    <n v="7693"/>
    <m/>
    <n v="4396"/>
    <n v="23072"/>
    <n v="5085"/>
    <n v="26112"/>
    <n v="3810"/>
    <n v="14539"/>
    <n v="2565"/>
    <n v="24415"/>
    <n v="343292"/>
    <n v="0"/>
    <n v="3908"/>
    <n v="5142"/>
    <n v="5905"/>
    <n v="0"/>
    <n v="0"/>
    <n v="14955"/>
    <n v="158813"/>
    <n v="0"/>
    <n v="1321655"/>
    <n v="2240785"/>
    <n v="2710557"/>
    <n v="1000883"/>
    <n v="0"/>
    <n v="304242"/>
    <m/>
    <n v="115027"/>
    <n v="407688"/>
    <n v="89326"/>
    <n v="553360"/>
    <n v="125876"/>
    <n v="285097"/>
    <n v="125732"/>
    <n v="768574"/>
    <n v="10207615"/>
    <n v="0"/>
    <n v="353528"/>
    <n v="330951"/>
    <n v="245233"/>
    <n v="0"/>
    <n v="0"/>
    <n v="929712"/>
    <m/>
    <x v="0"/>
    <x v="0"/>
    <m/>
    <m/>
    <m/>
    <m/>
    <x v="0"/>
    <x v="0"/>
    <m/>
    <m/>
    <m/>
    <n v="222"/>
    <n v="367"/>
    <n v="143"/>
    <n v="132"/>
    <n v="243"/>
    <n v="76"/>
    <n v="70"/>
    <n v="115"/>
    <n v="45"/>
    <n v="1"/>
    <n v="0"/>
    <n v="0"/>
    <n v="0"/>
    <n v="0"/>
    <n v="1"/>
    <n v="1"/>
    <n v="0"/>
    <n v="0"/>
    <n v="0"/>
    <n v="1"/>
    <n v="0"/>
    <n v="0"/>
    <n v="0"/>
    <n v="0"/>
    <n v="1"/>
    <n v="0"/>
    <n v="0"/>
    <n v="0"/>
    <n v="0"/>
  </r>
  <r>
    <n v="206190679"/>
    <x v="426"/>
    <d v="2023-12-01T00:00:00"/>
    <d v="2024-12-31T00:00:00"/>
    <n v="397"/>
    <s v="In Process"/>
    <x v="0"/>
    <x v="17"/>
    <x v="0"/>
    <x v="0"/>
    <s v="11 - Los Angeles"/>
    <x v="28"/>
    <s v="626-446-5263"/>
    <s v="6812 N. OAK AVENUE"/>
    <s v="SAN GABRIEL"/>
    <s v="91775"/>
    <s v="1255991550"/>
    <s v="MELVYN MEDINA"/>
    <s v="Yes"/>
    <m/>
    <n v="59"/>
    <n v="59"/>
    <x v="1"/>
    <n v="23423"/>
    <n v="21826"/>
    <n v="237.14"/>
    <n v="123"/>
    <n v="126"/>
    <n v="5587"/>
    <n v="37"/>
    <n v="1249"/>
    <n v="14428"/>
    <m/>
    <n v="160"/>
    <n v="24"/>
    <n v="341"/>
    <x v="0"/>
    <n v="21826"/>
    <m/>
    <m/>
    <m/>
    <m/>
    <m/>
    <m/>
    <m/>
    <m/>
    <n v="6204003"/>
    <n v="1514187"/>
    <n v="-2357094"/>
    <n v="7907"/>
    <n v="10083191"/>
    <n v="9224608"/>
    <n v="858583"/>
    <n v="-2550"/>
    <n v="25180"/>
    <m/>
    <n v="830853"/>
    <n v="1593904"/>
    <n v="10843"/>
    <n v="356223"/>
    <n v="4094673"/>
    <m/>
    <n v="46890"/>
    <n v="6672"/>
    <n v="94798"/>
    <n v="6204003"/>
    <m/>
    <m/>
    <m/>
    <m/>
    <m/>
    <m/>
    <m/>
    <m/>
    <n v="1482100"/>
    <m/>
    <n v="3762"/>
    <m/>
    <n v="3788"/>
    <m/>
    <n v="8029"/>
    <m/>
    <m/>
    <m/>
    <n v="16270"/>
    <m/>
    <m/>
    <m/>
    <n v="238"/>
    <m/>
    <n v="6648"/>
    <n v="944"/>
    <n v="506013"/>
    <n v="0"/>
    <n v="552249"/>
    <n v="45024"/>
    <n v="391641"/>
    <n v="7291"/>
    <m/>
    <n v="4377"/>
    <m/>
    <m/>
    <m/>
    <m/>
    <m/>
    <m/>
    <m/>
    <m/>
    <m/>
    <m/>
    <m/>
    <m/>
    <m/>
    <m/>
    <m/>
    <m/>
    <m/>
    <m/>
    <m/>
    <m/>
    <m/>
    <m/>
    <m/>
    <m/>
    <m/>
    <m/>
    <m/>
    <m/>
    <m/>
    <m/>
    <m/>
    <m/>
    <n v="-1942820"/>
    <m/>
    <n v="-21313"/>
    <m/>
    <n v="-5472"/>
    <m/>
    <n v="-288959"/>
    <m/>
    <m/>
    <m/>
    <n v="-92166"/>
    <m/>
    <n v="-6364"/>
    <m/>
    <m/>
    <m/>
    <m/>
    <m/>
    <m/>
    <m/>
    <m/>
    <m/>
    <m/>
    <m/>
    <m/>
    <m/>
    <m/>
    <m/>
    <m/>
    <m/>
    <n v="4002042"/>
    <n v="1027325"/>
    <n v="4195241"/>
    <n v="165956"/>
    <n v="3326430"/>
    <m/>
    <m/>
    <m/>
    <m/>
    <m/>
    <m/>
    <m/>
    <m/>
    <n v="8568"/>
    <n v="1933"/>
    <n v="226600"/>
    <m/>
    <n v="228476"/>
    <n v="13377"/>
    <n v="102875"/>
    <n v="7037"/>
    <m/>
    <n v="5036"/>
    <n v="259964"/>
    <n v="268581"/>
    <n v="85652"/>
    <n v="606229"/>
    <n v="110438"/>
    <n v="115941"/>
    <n v="115017"/>
    <n v="2599415"/>
    <n v="236325"/>
    <n v="739863"/>
    <n v="123500"/>
    <n v="13060"/>
    <m/>
    <n v="37"/>
    <n v="30254"/>
    <n v="3340986"/>
    <m/>
    <n v="376272"/>
    <n v="53507"/>
    <n v="3545943"/>
    <n v="608424"/>
    <n v="7925132"/>
    <n v="5172992"/>
    <m/>
    <m/>
    <n v="2752140"/>
    <n v="7925132"/>
    <m/>
    <n v="3470561"/>
    <n v="100575"/>
    <m/>
    <n v="0"/>
    <m/>
    <n v="411315"/>
    <n v="228847"/>
    <n v="640162"/>
    <n v="-263890"/>
    <m/>
    <m/>
    <m/>
    <m/>
    <m/>
    <s v="0.11"/>
    <n v="569029.12"/>
    <n v="2153"/>
    <n v="0"/>
    <n v="1211"/>
    <n v="22597"/>
    <n v="56950"/>
    <n v="0"/>
    <n v="0"/>
    <n v="2929"/>
    <m/>
    <n v="2923"/>
    <n v="10017"/>
    <n v="2783"/>
    <n v="15037"/>
    <n v="3747"/>
    <n v="4382"/>
    <n v="1921"/>
    <n v="10257"/>
    <n v="136907"/>
    <n v="0"/>
    <n v="81"/>
    <n v="0"/>
    <n v="222"/>
    <n v="0"/>
    <n v="0"/>
    <n v="303"/>
    <n v="145617"/>
    <n v="0"/>
    <n v="58799"/>
    <n v="915631"/>
    <n v="1336760"/>
    <n v="0"/>
    <n v="0"/>
    <n v="124864"/>
    <m/>
    <n v="77750"/>
    <n v="175666"/>
    <n v="47930"/>
    <n v="329122"/>
    <n v="88111"/>
    <n v="88618"/>
    <n v="87790"/>
    <n v="525384"/>
    <n v="4002042"/>
    <n v="0"/>
    <n v="5400"/>
    <n v="0"/>
    <n v="6475"/>
    <n v="0"/>
    <n v="0"/>
    <n v="11875"/>
    <m/>
    <x v="0"/>
    <x v="0"/>
    <m/>
    <m/>
    <m/>
    <m/>
    <x v="0"/>
    <x v="0"/>
    <m/>
    <m/>
    <m/>
    <n v="81"/>
    <n v="93"/>
    <n v="69"/>
    <n v="50"/>
    <n v="54"/>
    <n v="43"/>
    <n v="29"/>
    <n v="33"/>
    <n v="26"/>
    <n v="1"/>
    <n v="0"/>
    <n v="0"/>
    <n v="1"/>
    <n v="0"/>
    <n v="0"/>
    <n v="1"/>
    <n v="0"/>
    <n v="0"/>
    <n v="0"/>
    <n v="0"/>
    <n v="0"/>
    <n v="0"/>
    <n v="0"/>
    <n v="0"/>
    <n v="1"/>
    <n v="0"/>
    <n v="0"/>
    <n v="0"/>
    <n v="0"/>
  </r>
  <r>
    <n v="206190682"/>
    <x v="427"/>
    <d v="2024-01-01T00:00:00"/>
    <d v="2024-12-31T00:00:00"/>
    <n v="366"/>
    <s v="In Process"/>
    <x v="0"/>
    <x v="17"/>
    <x v="0"/>
    <x v="0"/>
    <s v="11 - Los Angeles"/>
    <x v="28"/>
    <s v="626-579-0310"/>
    <s v="5522 GRACEWOOD AVE"/>
    <s v="TEMPLE CITY"/>
    <s v="91780-0000"/>
    <s v="ZZT05293G"/>
    <s v="KAREN ECCLESTON"/>
    <s v="Yes"/>
    <m/>
    <n v="391"/>
    <n v="391"/>
    <x v="0"/>
    <n v="143106"/>
    <n v="134772"/>
    <n v="214.09"/>
    <n v="1555"/>
    <n v="1521"/>
    <n v="19803"/>
    <n v="5749"/>
    <n v="8468"/>
    <n v="97288"/>
    <m/>
    <n v="181"/>
    <n v="1736"/>
    <n v="1547"/>
    <x v="0"/>
    <n v="134772"/>
    <m/>
    <m/>
    <m/>
    <m/>
    <m/>
    <m/>
    <m/>
    <m/>
    <n v="47078466"/>
    <n v="11236746"/>
    <n v="2745655"/>
    <n v="69478"/>
    <n v="55639035"/>
    <n v="55274936"/>
    <n v="364099"/>
    <m/>
    <m/>
    <m/>
    <n v="364099"/>
    <n v="7021075"/>
    <n v="2137566"/>
    <n v="2920350"/>
    <n v="33781250"/>
    <m/>
    <n v="70575"/>
    <n v="589575"/>
    <n v="558075"/>
    <n v="47078466"/>
    <m/>
    <m/>
    <m/>
    <m/>
    <m/>
    <m/>
    <m/>
    <m/>
    <n v="8727067"/>
    <m/>
    <n v="1494390"/>
    <m/>
    <n v="42041"/>
    <m/>
    <n v="919034"/>
    <m/>
    <m/>
    <m/>
    <n v="42930"/>
    <m/>
    <n v="2095"/>
    <m/>
    <n v="9189"/>
    <m/>
    <n v="169650"/>
    <n v="18079"/>
    <n v="3869502"/>
    <n v="1009005"/>
    <n v="3888874"/>
    <n v="1028859"/>
    <n v="1041205"/>
    <n v="95871"/>
    <m/>
    <n v="115701"/>
    <m/>
    <m/>
    <m/>
    <m/>
    <m/>
    <m/>
    <m/>
    <m/>
    <m/>
    <m/>
    <m/>
    <m/>
    <m/>
    <m/>
    <m/>
    <m/>
    <m/>
    <m/>
    <m/>
    <m/>
    <n v="850950"/>
    <m/>
    <n v="5690756"/>
    <m/>
    <m/>
    <m/>
    <m/>
    <m/>
    <n v="-18991"/>
    <m/>
    <m/>
    <m/>
    <n v="-4766514"/>
    <m/>
    <n v="844567"/>
    <m/>
    <m/>
    <m/>
    <m/>
    <m/>
    <m/>
    <m/>
    <n v="21562"/>
    <m/>
    <n v="123325"/>
    <m/>
    <m/>
    <m/>
    <m/>
    <m/>
    <m/>
    <m/>
    <m/>
    <m/>
    <m/>
    <m/>
    <m/>
    <m/>
    <m/>
    <m/>
    <m/>
    <m/>
    <n v="22694686"/>
    <n v="4933889"/>
    <n v="27646361"/>
    <n v="1253301"/>
    <n v="25381692"/>
    <m/>
    <m/>
    <m/>
    <m/>
    <m/>
    <m/>
    <m/>
    <m/>
    <n v="164568"/>
    <n v="23475"/>
    <n v="1638144"/>
    <n v="233779"/>
    <n v="1604903"/>
    <n v="350006"/>
    <n v="415149"/>
    <n v="58074"/>
    <m/>
    <n v="162504"/>
    <n v="1253250"/>
    <n v="1253613"/>
    <n v="821345"/>
    <n v="2686210"/>
    <n v="434847"/>
    <n v="557750"/>
    <n v="423099"/>
    <n v="12316821"/>
    <n v="463549"/>
    <n v="4231081"/>
    <n v="136166"/>
    <n v="119206"/>
    <m/>
    <m/>
    <n v="545705"/>
    <n v="9798631"/>
    <m/>
    <n v="4253573"/>
    <m/>
    <n v="43577211"/>
    <m/>
    <n v="57629415"/>
    <n v="8191667"/>
    <m/>
    <m/>
    <n v="49437748"/>
    <n v="57629415"/>
    <m/>
    <n v="43577211"/>
    <m/>
    <m/>
    <n v="0"/>
    <n v="9520"/>
    <n v="4680928"/>
    <n v="1663951"/>
    <n v="6354399"/>
    <n v="-2100826"/>
    <m/>
    <m/>
    <m/>
    <m/>
    <m/>
    <s v="0.14"/>
    <n v="1146833.3800000001"/>
    <n v="3245"/>
    <n v="0"/>
    <n v="25045"/>
    <n v="174593"/>
    <n v="356036"/>
    <n v="0"/>
    <n v="0"/>
    <n v="9344"/>
    <m/>
    <n v="8764"/>
    <m/>
    <m/>
    <n v="57883"/>
    <n v="12588"/>
    <n v="16718"/>
    <n v="17822"/>
    <n v="49790"/>
    <n v="731828"/>
    <n v="0"/>
    <n v="48"/>
    <n v="559"/>
    <n v="89173"/>
    <n v="0"/>
    <n v="0"/>
    <n v="89780"/>
    <n v="716911"/>
    <n v="0"/>
    <n v="1467116"/>
    <n v="7043071"/>
    <n v="8138275"/>
    <n v="0"/>
    <n v="0"/>
    <n v="568165"/>
    <m/>
    <n v="248736"/>
    <m/>
    <m/>
    <n v="1457495"/>
    <n v="318593"/>
    <n v="431325"/>
    <n v="356447"/>
    <n v="1948552"/>
    <n v="22694686"/>
    <n v="0"/>
    <n v="3882"/>
    <n v="42559"/>
    <n v="2840149"/>
    <n v="0"/>
    <n v="0"/>
    <n v="2886590"/>
    <m/>
    <x v="0"/>
    <x v="0"/>
    <m/>
    <m/>
    <m/>
    <m/>
    <x v="0"/>
    <x v="0"/>
    <m/>
    <m/>
    <m/>
    <n v="370"/>
    <n v="606"/>
    <n v="330"/>
    <n v="264"/>
    <n v="460"/>
    <n v="203"/>
    <n v="164"/>
    <n v="283"/>
    <n v="123"/>
    <n v="1"/>
    <n v="0"/>
    <n v="0"/>
    <n v="0"/>
    <n v="0"/>
    <n v="1"/>
    <n v="1"/>
    <n v="0"/>
    <n v="0"/>
    <n v="0"/>
    <n v="0"/>
    <n v="0"/>
    <n v="0"/>
    <n v="0"/>
    <n v="0"/>
    <n v="1"/>
    <n v="0"/>
    <n v="0"/>
    <n v="0"/>
    <n v="0"/>
  </r>
  <r>
    <n v="206190683"/>
    <x v="428"/>
    <d v="2024-01-01T00:00:00"/>
    <d v="2024-12-31T00:00:00"/>
    <n v="366"/>
    <s v="In Process"/>
    <x v="0"/>
    <x v="17"/>
    <x v="0"/>
    <x v="0"/>
    <s v="11 - Los Angeles"/>
    <x v="27"/>
    <s v="562-424-0757"/>
    <s v="3294 SANTA FE AVENUE"/>
    <s v="LONG BEACH"/>
    <s v="90810"/>
    <s v="1225025836"/>
    <s v="MARIA CORAZON TRIPPEL"/>
    <s v="Yes"/>
    <m/>
    <n v="90"/>
    <n v="90"/>
    <x v="2"/>
    <n v="32940"/>
    <n v="29960"/>
    <n v="208.06"/>
    <n v="97"/>
    <n v="59"/>
    <n v="4132"/>
    <n v="821"/>
    <n v="1640"/>
    <n v="14646"/>
    <m/>
    <m/>
    <n v="121"/>
    <n v="8600"/>
    <x v="0"/>
    <n v="29960"/>
    <m/>
    <m/>
    <m/>
    <m/>
    <m/>
    <m/>
    <m/>
    <m/>
    <n v="9039960"/>
    <n v="1540197"/>
    <n v="-1901511"/>
    <n v="56541"/>
    <n v="12538209"/>
    <n v="12697487"/>
    <n v="-159278"/>
    <n v="5450"/>
    <n v="1000"/>
    <m/>
    <n v="-154828"/>
    <n v="1250760"/>
    <n v="247710"/>
    <n v="495326"/>
    <n v="4423504"/>
    <m/>
    <m/>
    <n v="36300"/>
    <n v="2586360"/>
    <n v="9039960"/>
    <m/>
    <m/>
    <m/>
    <m/>
    <m/>
    <m/>
    <m/>
    <m/>
    <n v="939610"/>
    <m/>
    <n v="204438"/>
    <m/>
    <m/>
    <m/>
    <m/>
    <m/>
    <m/>
    <m/>
    <m/>
    <m/>
    <n v="634"/>
    <m/>
    <n v="395515"/>
    <m/>
    <n v="0"/>
    <n v="0"/>
    <n v="586233"/>
    <n v="0"/>
    <n v="400310"/>
    <n v="99784"/>
    <n v="432167"/>
    <n v="8423"/>
    <m/>
    <n v="13280"/>
    <m/>
    <m/>
    <m/>
    <m/>
    <m/>
    <m/>
    <m/>
    <m/>
    <m/>
    <m/>
    <m/>
    <m/>
    <m/>
    <m/>
    <m/>
    <m/>
    <m/>
    <m/>
    <m/>
    <m/>
    <m/>
    <m/>
    <m/>
    <m/>
    <m/>
    <m/>
    <m/>
    <m/>
    <m/>
    <m/>
    <m/>
    <m/>
    <n v="-1050624"/>
    <m/>
    <n v="-131238"/>
    <m/>
    <n v="163859"/>
    <m/>
    <m/>
    <m/>
    <m/>
    <m/>
    <m/>
    <m/>
    <n v="-883508"/>
    <m/>
    <m/>
    <m/>
    <m/>
    <m/>
    <m/>
    <m/>
    <m/>
    <m/>
    <m/>
    <m/>
    <m/>
    <m/>
    <m/>
    <m/>
    <m/>
    <m/>
    <n v="6194936"/>
    <n v="1499737"/>
    <n v="5002814"/>
    <n v="248990"/>
    <n v="5276003"/>
    <m/>
    <m/>
    <m/>
    <m/>
    <m/>
    <m/>
    <m/>
    <m/>
    <n v="30522"/>
    <n v="1351"/>
    <n v="219869"/>
    <m/>
    <n v="147289"/>
    <n v="38102"/>
    <n v="300761"/>
    <n v="23175"/>
    <m/>
    <n v="39979"/>
    <n v="428364"/>
    <n v="335852"/>
    <n v="227173"/>
    <n v="940029"/>
    <n v="123101"/>
    <n v="323440"/>
    <n v="120829"/>
    <n v="3185221"/>
    <m/>
    <n v="698735"/>
    <n v="28322"/>
    <n v="28756"/>
    <m/>
    <n v="13793"/>
    <n v="166821"/>
    <n v="3168319"/>
    <m/>
    <n v="39297"/>
    <m/>
    <n v="151800"/>
    <m/>
    <n v="3359416"/>
    <n v="927351"/>
    <m/>
    <m/>
    <n v="2432065"/>
    <n v="3359416"/>
    <n v="200000"/>
    <m/>
    <m/>
    <m/>
    <n v="0"/>
    <m/>
    <n v="28297"/>
    <n v="13460"/>
    <n v="41757"/>
    <n v="-2460"/>
    <m/>
    <m/>
    <m/>
    <m/>
    <m/>
    <s v="1.40"/>
    <n v="1298291.3999999999"/>
    <n v="1987"/>
    <n v="0"/>
    <n v="7842"/>
    <n v="29853"/>
    <n v="84240"/>
    <n v="0"/>
    <n v="0"/>
    <n v="6786"/>
    <m/>
    <n v="3928"/>
    <n v="11972"/>
    <n v="7730"/>
    <n v="21411"/>
    <n v="3627"/>
    <n v="11382"/>
    <n v="2650"/>
    <n v="16667"/>
    <n v="210075"/>
    <n v="0"/>
    <n v="0"/>
    <n v="0"/>
    <n v="0"/>
    <n v="0"/>
    <n v="0"/>
    <n v="0"/>
    <n v="188976"/>
    <n v="0"/>
    <n v="405510"/>
    <n v="1220035"/>
    <n v="2033329"/>
    <n v="0"/>
    <n v="0"/>
    <n v="291265"/>
    <m/>
    <n v="124116"/>
    <n v="229218"/>
    <n v="143685"/>
    <n v="458476"/>
    <n v="88851"/>
    <n v="254249"/>
    <n v="93066"/>
    <n v="664160"/>
    <n v="6194936"/>
    <n v="0"/>
    <n v="0"/>
    <n v="0"/>
    <n v="0"/>
    <n v="0"/>
    <n v="0"/>
    <n v="0"/>
    <m/>
    <x v="0"/>
    <x v="0"/>
    <m/>
    <m/>
    <m/>
    <m/>
    <x v="0"/>
    <x v="0"/>
    <m/>
    <m/>
    <m/>
    <n v="144"/>
    <n v="202"/>
    <n v="97"/>
    <n v="97"/>
    <n v="139"/>
    <n v="69"/>
    <n v="62"/>
    <n v="90"/>
    <n v="44"/>
    <n v="1"/>
    <n v="0"/>
    <n v="0"/>
    <n v="0"/>
    <n v="1"/>
    <n v="0"/>
    <n v="1"/>
    <n v="0"/>
    <n v="0"/>
    <n v="0"/>
    <n v="0"/>
    <n v="0"/>
    <n v="0"/>
    <n v="0"/>
    <n v="0"/>
    <n v="1"/>
    <n v="0"/>
    <n v="0"/>
    <n v="0"/>
    <n v="0"/>
  </r>
  <r>
    <n v="206190686"/>
    <x v="429"/>
    <d v="2024-01-01T00:00:00"/>
    <d v="2024-12-31T00:00:00"/>
    <n v="366"/>
    <s v="In Process"/>
    <x v="0"/>
    <x v="17"/>
    <x v="0"/>
    <x v="0"/>
    <s v="11 - Los Angeles"/>
    <x v="34"/>
    <s v="310-829-4301"/>
    <s v="1320 20TH STREET"/>
    <s v="SANTA MONICA"/>
    <s v="90404"/>
    <s v="1003230590"/>
    <s v="BELINDA TORRES"/>
    <s v="Yes"/>
    <s v="NATIONAL SENIOR CARE, INC."/>
    <n v="59"/>
    <n v="59"/>
    <x v="1"/>
    <n v="21594"/>
    <n v="18568"/>
    <n v="145.03"/>
    <n v="220"/>
    <n v="219"/>
    <n v="6489"/>
    <n v="1246"/>
    <n v="1285"/>
    <n v="8262"/>
    <m/>
    <m/>
    <n v="801"/>
    <n v="485"/>
    <x v="0"/>
    <n v="18568"/>
    <m/>
    <m/>
    <m/>
    <m/>
    <m/>
    <m/>
    <m/>
    <m/>
    <n v="8080526"/>
    <n v="5102984"/>
    <n v="3623526"/>
    <n v="35"/>
    <n v="9560019"/>
    <n v="9759332"/>
    <n v="-199313"/>
    <n v="1815"/>
    <m/>
    <m/>
    <n v="-197498"/>
    <n v="2961986"/>
    <n v="544024"/>
    <n v="553112"/>
    <n v="3474868"/>
    <m/>
    <m/>
    <n v="340411"/>
    <n v="206125"/>
    <n v="8080526"/>
    <m/>
    <m/>
    <m/>
    <m/>
    <m/>
    <m/>
    <m/>
    <m/>
    <n v="4334304"/>
    <m/>
    <n v="732200"/>
    <m/>
    <n v="24466"/>
    <m/>
    <n v="6097"/>
    <m/>
    <m/>
    <m/>
    <m/>
    <m/>
    <n v="5917"/>
    <m/>
    <m/>
    <m/>
    <n v="0"/>
    <n v="0"/>
    <n v="2018352"/>
    <n v="0"/>
    <n v="1966880"/>
    <n v="458720"/>
    <n v="495786"/>
    <n v="129314"/>
    <m/>
    <n v="33932"/>
    <m/>
    <m/>
    <m/>
    <m/>
    <m/>
    <m/>
    <m/>
    <m/>
    <m/>
    <m/>
    <m/>
    <m/>
    <m/>
    <m/>
    <m/>
    <m/>
    <m/>
    <m/>
    <m/>
    <m/>
    <m/>
    <m/>
    <m/>
    <m/>
    <m/>
    <m/>
    <m/>
    <m/>
    <m/>
    <m/>
    <m/>
    <m/>
    <n v="2121022"/>
    <m/>
    <n v="448924"/>
    <m/>
    <n v="108449"/>
    <m/>
    <n v="889989"/>
    <m/>
    <m/>
    <m/>
    <m/>
    <m/>
    <n v="55142"/>
    <m/>
    <m/>
    <m/>
    <m/>
    <m/>
    <m/>
    <m/>
    <m/>
    <m/>
    <m/>
    <m/>
    <m/>
    <m/>
    <m/>
    <m/>
    <m/>
    <m/>
    <n v="3801531"/>
    <n v="1080137"/>
    <n v="4877664"/>
    <n v="109982"/>
    <n v="3890737"/>
    <m/>
    <m/>
    <m/>
    <m/>
    <m/>
    <m/>
    <m/>
    <m/>
    <n v="41475"/>
    <n v="628"/>
    <n v="436823"/>
    <n v="3639"/>
    <n v="402962"/>
    <n v="69748"/>
    <n v="206517"/>
    <n v="63499"/>
    <m/>
    <n v="30456"/>
    <n v="214816"/>
    <n v="376721"/>
    <n v="131985"/>
    <n v="720087"/>
    <n v="107374"/>
    <n v="123696"/>
    <m/>
    <n v="2489907"/>
    <n v="121473"/>
    <n v="78798"/>
    <n v="31745"/>
    <n v="22536"/>
    <n v="2074"/>
    <m/>
    <n v="191636"/>
    <n v="1021088"/>
    <m/>
    <n v="1725126"/>
    <n v="149869"/>
    <m/>
    <m/>
    <n v="2896083"/>
    <n v="771395"/>
    <n v="68355"/>
    <n v="547889"/>
    <n v="1508444"/>
    <n v="2896083"/>
    <m/>
    <m/>
    <n v="-425120"/>
    <m/>
    <n v="0"/>
    <n v="1764057"/>
    <n v="732555"/>
    <n v="760473"/>
    <n v="3257085"/>
    <n v="-1531959"/>
    <m/>
    <m/>
    <m/>
    <n v="547889"/>
    <m/>
    <s v="0.00"/>
    <n v="0"/>
    <n v="5744"/>
    <n v="0"/>
    <n v="1944"/>
    <n v="20352"/>
    <n v="36581"/>
    <n v="0"/>
    <n v="0"/>
    <n v="2563"/>
    <m/>
    <m/>
    <n v="11487"/>
    <n v="4184"/>
    <n v="14138"/>
    <n v="2288"/>
    <n v="4017"/>
    <m/>
    <n v="13980"/>
    <n v="117278"/>
    <n v="0"/>
    <n v="1388"/>
    <n v="2734"/>
    <n v="13670"/>
    <n v="0"/>
    <n v="0"/>
    <n v="17792"/>
    <n v="370488"/>
    <n v="0"/>
    <n v="108306"/>
    <n v="873352"/>
    <n v="888076"/>
    <n v="0"/>
    <n v="0"/>
    <n v="125751"/>
    <m/>
    <m/>
    <n v="258540"/>
    <n v="85229"/>
    <n v="404998"/>
    <n v="84964"/>
    <n v="93178"/>
    <m/>
    <n v="508649"/>
    <n v="3801531"/>
    <n v="0"/>
    <n v="99316"/>
    <n v="127607"/>
    <n v="422704"/>
    <n v="0"/>
    <n v="0"/>
    <n v="649627"/>
    <m/>
    <x v="0"/>
    <x v="0"/>
    <m/>
    <m/>
    <m/>
    <m/>
    <x v="0"/>
    <x v="0"/>
    <m/>
    <m/>
    <m/>
    <n v="129"/>
    <n v="161"/>
    <n v="105"/>
    <n v="75"/>
    <n v="96"/>
    <n v="57"/>
    <n v="44"/>
    <n v="56"/>
    <n v="36"/>
    <n v="1"/>
    <n v="0"/>
    <n v="0"/>
    <n v="1"/>
    <n v="0"/>
    <n v="0"/>
    <n v="1"/>
    <n v="0"/>
    <n v="0"/>
    <n v="0"/>
    <n v="0"/>
    <n v="0"/>
    <n v="0"/>
    <n v="0"/>
    <n v="0"/>
    <n v="1"/>
    <n v="0"/>
    <n v="0"/>
    <n v="0"/>
    <n v="0"/>
  </r>
  <r>
    <n v="206190688"/>
    <x v="430"/>
    <d v="2024-01-01T00:00:00"/>
    <d v="2024-12-31T00:00:00"/>
    <n v="366"/>
    <s v="In Process"/>
    <x v="0"/>
    <x v="17"/>
    <x v="0"/>
    <x v="0"/>
    <s v="11 - Los Angeles"/>
    <x v="34"/>
    <s v="310-450-7694"/>
    <s v="2828 PICO BLVD."/>
    <s v="SANTA MONICA"/>
    <s v="90405"/>
    <s v="1699857193"/>
    <s v="MEMPHIS MONTAG"/>
    <s v="No"/>
    <m/>
    <n v="41"/>
    <n v="41"/>
    <x v="1"/>
    <n v="15006"/>
    <n v="14399"/>
    <n v="223.69"/>
    <n v="120"/>
    <n v="121"/>
    <n v="6058"/>
    <m/>
    <n v="1128"/>
    <n v="6884"/>
    <m/>
    <m/>
    <n v="6"/>
    <n v="323"/>
    <x v="0"/>
    <n v="14399"/>
    <m/>
    <m/>
    <m/>
    <m/>
    <m/>
    <m/>
    <m/>
    <m/>
    <n v="6479550"/>
    <n v="1999415"/>
    <n v="1049777"/>
    <n v="7814"/>
    <n v="7437002"/>
    <n v="6859993"/>
    <n v="577009"/>
    <n v="-368753"/>
    <m/>
    <m/>
    <n v="208256"/>
    <n v="2726100"/>
    <m/>
    <n v="507600"/>
    <n v="3097800"/>
    <m/>
    <m/>
    <n v="2700"/>
    <n v="145350"/>
    <n v="6479550"/>
    <m/>
    <m/>
    <m/>
    <m/>
    <m/>
    <m/>
    <m/>
    <m/>
    <n v="1953379"/>
    <m/>
    <m/>
    <m/>
    <m/>
    <m/>
    <n v="45254"/>
    <m/>
    <m/>
    <m/>
    <m/>
    <m/>
    <m/>
    <m/>
    <n v="782"/>
    <m/>
    <n v="1280"/>
    <n v="0"/>
    <n v="767261"/>
    <n v="194"/>
    <n v="823995"/>
    <n v="149746"/>
    <n v="185156"/>
    <n v="29540"/>
    <m/>
    <n v="42243"/>
    <m/>
    <m/>
    <m/>
    <m/>
    <m/>
    <m/>
    <m/>
    <m/>
    <m/>
    <m/>
    <m/>
    <m/>
    <m/>
    <m/>
    <m/>
    <m/>
    <m/>
    <m/>
    <m/>
    <m/>
    <m/>
    <m/>
    <m/>
    <m/>
    <m/>
    <m/>
    <m/>
    <m/>
    <n v="1083"/>
    <m/>
    <m/>
    <m/>
    <n v="-396583"/>
    <m/>
    <n v="2316"/>
    <m/>
    <n v="-10123"/>
    <m/>
    <n v="1452624"/>
    <m/>
    <m/>
    <m/>
    <m/>
    <m/>
    <n v="460"/>
    <m/>
    <m/>
    <m/>
    <m/>
    <m/>
    <m/>
    <m/>
    <m/>
    <m/>
    <m/>
    <m/>
    <m/>
    <m/>
    <m/>
    <m/>
    <m/>
    <m/>
    <n v="3070957"/>
    <n v="628396"/>
    <n v="3160640"/>
    <n v="124190"/>
    <n v="2755578"/>
    <m/>
    <m/>
    <m/>
    <m/>
    <m/>
    <m/>
    <m/>
    <m/>
    <m/>
    <m/>
    <n v="257170"/>
    <m/>
    <n v="234669"/>
    <n v="142648"/>
    <n v="118114"/>
    <n v="18194"/>
    <m/>
    <n v="18046"/>
    <n v="188705"/>
    <n v="100545"/>
    <n v="69656"/>
    <n v="418844"/>
    <n v="84022"/>
    <n v="205007"/>
    <n v="54663"/>
    <n v="1524342"/>
    <n v="2011"/>
    <n v="310903"/>
    <n v="11111"/>
    <n v="14055"/>
    <m/>
    <n v="3378"/>
    <n v="328332"/>
    <n v="2556871"/>
    <m/>
    <n v="3513"/>
    <m/>
    <n v="2074"/>
    <n v="143786"/>
    <n v="2706244"/>
    <n v="1346217"/>
    <m/>
    <m/>
    <n v="1360027"/>
    <n v="2706244"/>
    <m/>
    <m/>
    <n v="65532"/>
    <m/>
    <n v="0"/>
    <m/>
    <n v="24226"/>
    <n v="8000"/>
    <n v="32226"/>
    <n v="-28713"/>
    <m/>
    <m/>
    <m/>
    <m/>
    <m/>
    <s v="0.05"/>
    <n v="67310.850000000006"/>
    <n v="1795"/>
    <n v="0"/>
    <n v="2767"/>
    <n v="15289"/>
    <n v="37260"/>
    <n v="0"/>
    <n v="0"/>
    <n v="2594"/>
    <m/>
    <n v="1053"/>
    <m/>
    <m/>
    <n v="9172"/>
    <n v="1712"/>
    <n v="7873"/>
    <n v="898"/>
    <n v="8170"/>
    <n v="88583"/>
    <n v="0"/>
    <n v="0"/>
    <n v="0"/>
    <n v="0"/>
    <n v="0"/>
    <n v="0"/>
    <n v="0"/>
    <n v="155308"/>
    <n v="0"/>
    <n v="163675"/>
    <n v="741124"/>
    <n v="1008302"/>
    <n v="0"/>
    <n v="0"/>
    <n v="141033"/>
    <m/>
    <n v="28335"/>
    <m/>
    <m/>
    <n v="192845"/>
    <n v="55169"/>
    <n v="167800"/>
    <n v="44892"/>
    <n v="372474"/>
    <n v="3070957"/>
    <n v="0"/>
    <n v="0"/>
    <n v="0"/>
    <n v="0"/>
    <n v="0"/>
    <n v="0"/>
    <n v="0"/>
    <m/>
    <x v="0"/>
    <x v="0"/>
    <m/>
    <m/>
    <m/>
    <m/>
    <x v="0"/>
    <x v="0"/>
    <m/>
    <m/>
    <m/>
    <n v="64"/>
    <n v="86"/>
    <n v="52"/>
    <n v="46"/>
    <n v="57"/>
    <n v="40"/>
    <n v="32"/>
    <n v="37"/>
    <n v="29"/>
    <n v="1"/>
    <n v="0"/>
    <n v="0"/>
    <n v="1"/>
    <n v="0"/>
    <n v="0"/>
    <n v="1"/>
    <n v="0"/>
    <n v="0"/>
    <n v="0"/>
    <n v="0"/>
    <n v="0"/>
    <n v="0"/>
    <n v="0"/>
    <n v="0"/>
    <n v="1"/>
    <n v="0"/>
    <n v="0"/>
    <n v="0"/>
    <n v="0"/>
  </r>
  <r>
    <n v="206190689"/>
    <x v="431"/>
    <d v="2024-01-01T00:00:00"/>
    <d v="2024-12-31T00:00:00"/>
    <n v="366"/>
    <s v="In Process"/>
    <x v="0"/>
    <x v="17"/>
    <x v="0"/>
    <x v="0"/>
    <s v="11 - Los Angeles"/>
    <x v="34"/>
    <s v="310-450-7694"/>
    <s v="2250 29TH STREET"/>
    <s v="SANTA MONICA"/>
    <s v="90405"/>
    <s v="1578649810"/>
    <s v="MEMPHIS MONTAG"/>
    <s v="No"/>
    <m/>
    <n v="44"/>
    <n v="44"/>
    <x v="1"/>
    <n v="16104"/>
    <n v="15410"/>
    <n v="223.07"/>
    <n v="95"/>
    <n v="97"/>
    <n v="4119"/>
    <n v="32"/>
    <n v="967"/>
    <n v="9706"/>
    <m/>
    <m/>
    <m/>
    <n v="586"/>
    <x v="0"/>
    <n v="15410"/>
    <m/>
    <m/>
    <m/>
    <m/>
    <m/>
    <m/>
    <m/>
    <m/>
    <n v="6934500"/>
    <n v="1522676"/>
    <n v="1658357"/>
    <n v="6746"/>
    <n v="6805565"/>
    <n v="7188785"/>
    <n v="-383220"/>
    <n v="-341138"/>
    <m/>
    <m/>
    <n v="-724358"/>
    <n v="1853550"/>
    <n v="14400"/>
    <n v="435150"/>
    <n v="4367700"/>
    <m/>
    <m/>
    <m/>
    <n v="263700"/>
    <n v="6934500"/>
    <m/>
    <m/>
    <m/>
    <m/>
    <m/>
    <m/>
    <m/>
    <m/>
    <n v="1480091"/>
    <m/>
    <n v="13452"/>
    <m/>
    <m/>
    <m/>
    <n v="13152"/>
    <m/>
    <m/>
    <m/>
    <m/>
    <m/>
    <n v="15565"/>
    <m/>
    <n v="416"/>
    <m/>
    <n v="15402"/>
    <n v="0"/>
    <n v="549234"/>
    <n v="0"/>
    <n v="616199"/>
    <n v="121760"/>
    <n v="161935"/>
    <n v="25199"/>
    <m/>
    <n v="32947"/>
    <m/>
    <m/>
    <m/>
    <m/>
    <m/>
    <m/>
    <m/>
    <m/>
    <m/>
    <m/>
    <m/>
    <m/>
    <m/>
    <m/>
    <m/>
    <m/>
    <m/>
    <m/>
    <m/>
    <m/>
    <m/>
    <m/>
    <m/>
    <m/>
    <m/>
    <m/>
    <m/>
    <m/>
    <m/>
    <m/>
    <m/>
    <m/>
    <n v="-142224"/>
    <m/>
    <n v="1159"/>
    <m/>
    <n v="3057"/>
    <m/>
    <n v="1795949"/>
    <m/>
    <m/>
    <m/>
    <m/>
    <m/>
    <n v="416"/>
    <m/>
    <m/>
    <m/>
    <m/>
    <m/>
    <m/>
    <m/>
    <m/>
    <m/>
    <m/>
    <m/>
    <m/>
    <m/>
    <m/>
    <m/>
    <m/>
    <m/>
    <n v="3510114"/>
    <n v="711026"/>
    <n v="2967645"/>
    <n v="131216"/>
    <n v="3227217"/>
    <m/>
    <m/>
    <m/>
    <m/>
    <m/>
    <m/>
    <m/>
    <m/>
    <n v="4421"/>
    <m/>
    <n v="189422"/>
    <n v="12720"/>
    <n v="179405"/>
    <n v="109845"/>
    <n v="113486"/>
    <n v="16398"/>
    <m/>
    <n v="16325"/>
    <n v="151261"/>
    <n v="113122"/>
    <n v="79799"/>
    <n v="457418"/>
    <n v="87827"/>
    <n v="248530"/>
    <n v="58130"/>
    <n v="1450862"/>
    <n v="770"/>
    <n v="348939"/>
    <n v="7420"/>
    <n v="9268"/>
    <m/>
    <n v="9989"/>
    <n v="296211"/>
    <n v="1777709"/>
    <m/>
    <n v="18378"/>
    <n v="85272"/>
    <n v="73745"/>
    <n v="552642"/>
    <n v="2507746"/>
    <n v="2718810"/>
    <m/>
    <m/>
    <n v="-211064"/>
    <n v="2507746"/>
    <n v="1105566"/>
    <m/>
    <m/>
    <m/>
    <n v="0"/>
    <m/>
    <n v="19148"/>
    <n v="14383"/>
    <n v="33531"/>
    <n v="-15153"/>
    <m/>
    <m/>
    <m/>
    <m/>
    <m/>
    <s v="-0.20"/>
    <n v="-543762"/>
    <n v="2008"/>
    <n v="0"/>
    <n v="2338"/>
    <n v="19797"/>
    <n v="41322"/>
    <n v="0"/>
    <n v="0"/>
    <n v="2776"/>
    <n v="216"/>
    <n v="1127"/>
    <m/>
    <m/>
    <n v="9816"/>
    <n v="1832"/>
    <n v="9946"/>
    <n v="961"/>
    <n v="9075"/>
    <n v="101214"/>
    <n v="0"/>
    <n v="0"/>
    <n v="0"/>
    <n v="0"/>
    <n v="0"/>
    <n v="0"/>
    <n v="0"/>
    <n v="195436"/>
    <n v="0"/>
    <n v="144922"/>
    <n v="965128"/>
    <n v="1109104"/>
    <n v="0"/>
    <n v="0"/>
    <n v="150935"/>
    <n v="10835"/>
    <n v="30324"/>
    <m/>
    <m/>
    <n v="206385"/>
    <n v="59042"/>
    <n v="205675"/>
    <n v="48045"/>
    <n v="384283"/>
    <n v="3510114"/>
    <n v="0"/>
    <n v="0"/>
    <n v="0"/>
    <n v="0"/>
    <n v="0"/>
    <n v="0"/>
    <n v="0"/>
    <m/>
    <x v="0"/>
    <x v="0"/>
    <m/>
    <m/>
    <n v="216"/>
    <m/>
    <x v="0"/>
    <x v="0"/>
    <m/>
    <m/>
    <n v="10835"/>
    <n v="82"/>
    <n v="112"/>
    <n v="65"/>
    <n v="54"/>
    <n v="76"/>
    <n v="42"/>
    <n v="34"/>
    <n v="45"/>
    <n v="28"/>
    <n v="1"/>
    <n v="0"/>
    <n v="0"/>
    <n v="1"/>
    <n v="0"/>
    <n v="0"/>
    <n v="1"/>
    <n v="0"/>
    <n v="0"/>
    <n v="0"/>
    <n v="0"/>
    <n v="0"/>
    <n v="0"/>
    <n v="0"/>
    <n v="0"/>
    <n v="1"/>
    <n v="0"/>
    <n v="0"/>
    <n v="0"/>
    <n v="0"/>
  </r>
  <r>
    <n v="206190690"/>
    <x v="432"/>
    <d v="2024-01-01T00:00:00"/>
    <d v="2024-12-31T00:00:00"/>
    <n v="366"/>
    <s v="In Process"/>
    <x v="0"/>
    <x v="17"/>
    <x v="0"/>
    <x v="0"/>
    <s v="11 - Los Angeles"/>
    <x v="34"/>
    <s v="310-828-5596"/>
    <s v="1321 FRANKLIN ST"/>
    <s v="SANTA MONICA"/>
    <s v="90404-0000"/>
    <s v="ZZT05711J"/>
    <s v="DJ WEAVER"/>
    <s v="No"/>
    <m/>
    <n v="59"/>
    <n v="59"/>
    <x v="1"/>
    <n v="21594"/>
    <n v="19887"/>
    <n v="216.07"/>
    <n v="676"/>
    <n v="676"/>
    <n v="10250"/>
    <m/>
    <n v="134"/>
    <n v="1905"/>
    <n v="5101"/>
    <m/>
    <n v="75"/>
    <n v="2422"/>
    <x v="0"/>
    <n v="19887"/>
    <m/>
    <m/>
    <m/>
    <m/>
    <m/>
    <m/>
    <m/>
    <m/>
    <n v="11354593"/>
    <n v="9556716"/>
    <n v="5635880"/>
    <n v="113121"/>
    <n v="15388550"/>
    <n v="14354600"/>
    <n v="1033950"/>
    <m/>
    <m/>
    <m/>
    <n v="1033950"/>
    <n v="6002950"/>
    <m/>
    <n v="73808"/>
    <n v="978150"/>
    <n v="2805797"/>
    <m/>
    <n v="236324"/>
    <n v="1257564"/>
    <n v="11354593"/>
    <m/>
    <m/>
    <m/>
    <m/>
    <m/>
    <m/>
    <m/>
    <m/>
    <n v="5891837"/>
    <m/>
    <m/>
    <m/>
    <n v="2591"/>
    <m/>
    <n v="20099"/>
    <m/>
    <n v="2803224"/>
    <m/>
    <m/>
    <m/>
    <n v="4425"/>
    <m/>
    <n v="834540"/>
    <m/>
    <n v="58495"/>
    <n v="41808"/>
    <n v="4103525"/>
    <n v="0"/>
    <n v="3707735"/>
    <n v="179659"/>
    <n v="1143762"/>
    <n v="220740"/>
    <m/>
    <n v="100992"/>
    <m/>
    <m/>
    <m/>
    <m/>
    <m/>
    <m/>
    <m/>
    <m/>
    <m/>
    <m/>
    <m/>
    <m/>
    <m/>
    <m/>
    <m/>
    <m/>
    <m/>
    <m/>
    <m/>
    <m/>
    <m/>
    <m/>
    <m/>
    <m/>
    <m/>
    <m/>
    <m/>
    <m/>
    <n v="3390"/>
    <m/>
    <m/>
    <m/>
    <n v="2612625"/>
    <m/>
    <m/>
    <m/>
    <n v="25494"/>
    <m/>
    <n v="329575"/>
    <m/>
    <n v="1983104"/>
    <m/>
    <m/>
    <m/>
    <n v="681692"/>
    <m/>
    <m/>
    <m/>
    <m/>
    <m/>
    <m/>
    <m/>
    <m/>
    <m/>
    <m/>
    <m/>
    <m/>
    <m/>
    <m/>
    <m/>
    <m/>
    <m/>
    <n v="6913308"/>
    <n v="1838817"/>
    <n v="5602475"/>
    <n v="214988"/>
    <n v="4909777"/>
    <m/>
    <m/>
    <m/>
    <m/>
    <m/>
    <m/>
    <m/>
    <m/>
    <n v="13216"/>
    <n v="21021"/>
    <n v="870736"/>
    <m/>
    <n v="585841"/>
    <n v="90876"/>
    <n v="576549"/>
    <n v="108587"/>
    <m/>
    <n v="50892"/>
    <n v="379964"/>
    <n v="281669"/>
    <n v="136183"/>
    <n v="686800"/>
    <n v="167564"/>
    <n v="81592"/>
    <n v="111312"/>
    <n v="4252755"/>
    <n v="67099"/>
    <n v="682068"/>
    <n v="43046"/>
    <n v="16098"/>
    <m/>
    <m/>
    <n v="220955"/>
    <n v="2575960"/>
    <m/>
    <n v="196568"/>
    <m/>
    <n v="9200961"/>
    <m/>
    <n v="11973489"/>
    <n v="3139485"/>
    <m/>
    <m/>
    <n v="8834004"/>
    <n v="11973489"/>
    <m/>
    <m/>
    <m/>
    <m/>
    <n v="0"/>
    <m/>
    <n v="1926698"/>
    <n v="780953"/>
    <n v="2707651"/>
    <n v="-2511083"/>
    <m/>
    <m/>
    <m/>
    <m/>
    <m/>
    <s v="0.00"/>
    <n v="0"/>
    <n v="2575"/>
    <n v="0"/>
    <n v="9202"/>
    <n v="27471"/>
    <n v="63128"/>
    <n v="0"/>
    <n v="0"/>
    <n v="0"/>
    <n v="26983"/>
    <n v="4043"/>
    <n v="8910"/>
    <n v="2598"/>
    <n v="14949"/>
    <n v="4644"/>
    <n v="2701"/>
    <n v="1886"/>
    <n v="29305"/>
    <n v="198395"/>
    <n v="0"/>
    <n v="682"/>
    <n v="203"/>
    <n v="52"/>
    <n v="0"/>
    <n v="0"/>
    <n v="937"/>
    <n v="201464"/>
    <n v="0"/>
    <n v="526812"/>
    <n v="1162587"/>
    <n v="1533371"/>
    <n v="0"/>
    <n v="0"/>
    <n v="0"/>
    <n v="1142620"/>
    <n v="124394"/>
    <n v="175438"/>
    <n v="44845"/>
    <n v="342041"/>
    <n v="130910"/>
    <n v="67085"/>
    <n v="87655"/>
    <n v="1374086"/>
    <n v="6913308"/>
    <n v="0"/>
    <n v="46507"/>
    <n v="10038"/>
    <n v="2691"/>
    <n v="0"/>
    <n v="0"/>
    <n v="59236"/>
    <m/>
    <x v="0"/>
    <x v="0"/>
    <m/>
    <m/>
    <n v="26983"/>
    <m/>
    <x v="0"/>
    <x v="0"/>
    <m/>
    <m/>
    <n v="1142620"/>
    <n v="178"/>
    <n v="223"/>
    <n v="136"/>
    <n v="98"/>
    <n v="127"/>
    <n v="67"/>
    <n v="64"/>
    <n v="86"/>
    <n v="44"/>
    <n v="1"/>
    <n v="0"/>
    <n v="0"/>
    <n v="1"/>
    <n v="0"/>
    <n v="0"/>
    <n v="1"/>
    <n v="0"/>
    <n v="0"/>
    <n v="0"/>
    <n v="0"/>
    <n v="0"/>
    <n v="0"/>
    <n v="0"/>
    <n v="0"/>
    <n v="1"/>
    <n v="0"/>
    <n v="0"/>
    <n v="0"/>
    <n v="0"/>
  </r>
  <r>
    <n v="206190693"/>
    <x v="433"/>
    <d v="2024-01-01T00:00:00"/>
    <d v="2024-12-31T00:00:00"/>
    <n v="366"/>
    <s v="In Process"/>
    <x v="0"/>
    <x v="17"/>
    <x v="0"/>
    <x v="0"/>
    <s v="11 - Los Angeles"/>
    <x v="27"/>
    <s v="310-290-5863"/>
    <s v="1416 WEST 6TH STREET"/>
    <s v="SAN PEDRO"/>
    <s v="90732"/>
    <s v="1629146097"/>
    <s v="CYNTHIA JACKSON"/>
    <s v="Yes"/>
    <m/>
    <n v="80"/>
    <n v="80"/>
    <x v="2"/>
    <n v="29280"/>
    <n v="20775"/>
    <n v="152.76"/>
    <n v="264"/>
    <n v="272"/>
    <n v="577"/>
    <m/>
    <n v="1726"/>
    <n v="12441"/>
    <m/>
    <n v="2866"/>
    <n v="295"/>
    <n v="2870"/>
    <x v="0"/>
    <n v="20775"/>
    <m/>
    <m/>
    <m/>
    <m/>
    <m/>
    <m/>
    <m/>
    <m/>
    <n v="8310000"/>
    <n v="793887"/>
    <n v="1709784"/>
    <n v="53"/>
    <n v="7394156"/>
    <n v="9908102"/>
    <n v="-2513946"/>
    <n v="1006552"/>
    <n v="-7500"/>
    <m/>
    <n v="-1499894"/>
    <n v="230800"/>
    <m/>
    <n v="690400"/>
    <n v="4976400"/>
    <m/>
    <n v="1146400"/>
    <n v="118000"/>
    <n v="1148000"/>
    <n v="8310000"/>
    <m/>
    <m/>
    <m/>
    <m/>
    <m/>
    <m/>
    <m/>
    <m/>
    <n v="162354"/>
    <m/>
    <m/>
    <m/>
    <m/>
    <m/>
    <m/>
    <m/>
    <m/>
    <m/>
    <n v="627491"/>
    <m/>
    <m/>
    <m/>
    <n v="4042"/>
    <m/>
    <n v="5265"/>
    <n v="0"/>
    <n v="319406"/>
    <n v="0"/>
    <n v="212524"/>
    <n v="12878"/>
    <n v="184676"/>
    <n v="37238"/>
    <m/>
    <n v="21900"/>
    <m/>
    <m/>
    <m/>
    <m/>
    <m/>
    <m/>
    <m/>
    <m/>
    <m/>
    <m/>
    <m/>
    <m/>
    <m/>
    <m/>
    <m/>
    <m/>
    <m/>
    <m/>
    <m/>
    <m/>
    <m/>
    <m/>
    <m/>
    <m/>
    <m/>
    <m/>
    <m/>
    <m/>
    <n v="57282"/>
    <m/>
    <m/>
    <m/>
    <n v="-145773"/>
    <m/>
    <m/>
    <m/>
    <n v="170174"/>
    <m/>
    <n v="1226617"/>
    <m/>
    <m/>
    <m/>
    <n v="114475"/>
    <m/>
    <n v="287009"/>
    <m/>
    <m/>
    <m/>
    <m/>
    <m/>
    <m/>
    <m/>
    <m/>
    <m/>
    <m/>
    <m/>
    <m/>
    <m/>
    <m/>
    <m/>
    <m/>
    <m/>
    <n v="4140959"/>
    <n v="1047850"/>
    <n v="4719293"/>
    <n v="341944"/>
    <n v="4474552"/>
    <m/>
    <m/>
    <m/>
    <m/>
    <m/>
    <m/>
    <m/>
    <m/>
    <n v="2632"/>
    <m/>
    <n v="159703"/>
    <m/>
    <n v="106262"/>
    <n v="6439"/>
    <n v="92338"/>
    <n v="44517"/>
    <m/>
    <n v="25416"/>
    <n v="397603"/>
    <n v="249900"/>
    <n v="50509"/>
    <n v="705985"/>
    <n v="79546"/>
    <n v="175417"/>
    <n v="61450"/>
    <n v="2529672"/>
    <n v="67884"/>
    <n v="550145"/>
    <n v="30849"/>
    <n v="9287"/>
    <m/>
    <n v="87996"/>
    <m/>
    <n v="2911059"/>
    <m/>
    <n v="240168"/>
    <m/>
    <n v="32549"/>
    <m/>
    <n v="3183776"/>
    <n v="5596386"/>
    <m/>
    <m/>
    <n v="-2412610"/>
    <n v="3183776"/>
    <n v="1521286"/>
    <m/>
    <n v="2710579"/>
    <m/>
    <n v="0"/>
    <m/>
    <n v="516669"/>
    <n v="833907"/>
    <n v="1350576"/>
    <n v="-1110408"/>
    <m/>
    <m/>
    <m/>
    <m/>
    <m/>
    <s v="-0.03"/>
    <n v="-167891.58"/>
    <n v="1813"/>
    <n v="0"/>
    <n v="7733"/>
    <n v="23197"/>
    <n v="49027"/>
    <n v="0"/>
    <n v="0"/>
    <n v="1735"/>
    <m/>
    <n v="4399"/>
    <n v="8930"/>
    <n v="1354"/>
    <n v="18354"/>
    <n v="1323"/>
    <n v="5110"/>
    <n v="1249"/>
    <n v="14788"/>
    <n v="139012"/>
    <n v="0"/>
    <n v="95"/>
    <n v="5114"/>
    <n v="16695"/>
    <n v="0"/>
    <n v="0"/>
    <n v="21904"/>
    <n v="139489"/>
    <n v="0"/>
    <n v="437310"/>
    <n v="885072"/>
    <n v="1157075"/>
    <n v="0"/>
    <n v="0"/>
    <n v="95926"/>
    <m/>
    <n v="135364"/>
    <n v="163557"/>
    <n v="24254"/>
    <n v="368363"/>
    <n v="51417"/>
    <n v="121567"/>
    <n v="49957"/>
    <n v="511608"/>
    <n v="4140959"/>
    <n v="0"/>
    <n v="8111"/>
    <n v="278921"/>
    <n v="537762"/>
    <n v="0"/>
    <n v="0"/>
    <n v="824794"/>
    <m/>
    <x v="0"/>
    <x v="0"/>
    <m/>
    <m/>
    <m/>
    <m/>
    <x v="0"/>
    <x v="0"/>
    <m/>
    <m/>
    <m/>
    <n v="115"/>
    <n v="161"/>
    <n v="72"/>
    <n v="74"/>
    <n v="108"/>
    <n v="68"/>
    <n v="45"/>
    <n v="65"/>
    <n v="40"/>
    <n v="1"/>
    <n v="0"/>
    <n v="0"/>
    <n v="0"/>
    <n v="1"/>
    <n v="0"/>
    <n v="1"/>
    <n v="0"/>
    <n v="0"/>
    <n v="0"/>
    <n v="0"/>
    <n v="0"/>
    <n v="0"/>
    <n v="0"/>
    <n v="0"/>
    <n v="1"/>
    <n v="0"/>
    <n v="0"/>
    <n v="0"/>
    <n v="0"/>
  </r>
  <r>
    <n v="206190697"/>
    <x v="434"/>
    <d v="2024-01-01T00:00:00"/>
    <d v="2024-12-31T00:00:00"/>
    <n v="366"/>
    <s v="In Process"/>
    <x v="0"/>
    <x v="17"/>
    <x v="0"/>
    <x v="0"/>
    <s v="11 - Los Angeles"/>
    <x v="25"/>
    <s v="323-465-2106"/>
    <s v="5401 FOUNTAIN AVENUE"/>
    <s v="LOS ANGELES"/>
    <s v="90029"/>
    <s v="1134156698"/>
    <s v="DAVID SCHACTER"/>
    <s v="Yes"/>
    <m/>
    <n v="99"/>
    <n v="99"/>
    <x v="2"/>
    <n v="36234"/>
    <n v="33158"/>
    <n v="216.08"/>
    <n v="156"/>
    <n v="123"/>
    <n v="2805"/>
    <n v="335"/>
    <n v="1740"/>
    <n v="23681"/>
    <m/>
    <n v="3648"/>
    <n v="4"/>
    <n v="945"/>
    <x v="0"/>
    <n v="33158"/>
    <m/>
    <m/>
    <m/>
    <m/>
    <m/>
    <m/>
    <m/>
    <m/>
    <n v="13018651"/>
    <n v="5901573"/>
    <n v="3819936"/>
    <n v="6368"/>
    <n v="15106656"/>
    <n v="14256192"/>
    <n v="850464"/>
    <n v="327069"/>
    <m/>
    <m/>
    <n v="1177533"/>
    <n v="675968"/>
    <n v="137079"/>
    <n v="1048785"/>
    <n v="9300950"/>
    <m/>
    <n v="1464061"/>
    <n v="1900"/>
    <n v="389908"/>
    <n v="13018651"/>
    <m/>
    <m/>
    <m/>
    <m/>
    <m/>
    <m/>
    <m/>
    <m/>
    <n v="4166841"/>
    <m/>
    <n v="182498"/>
    <m/>
    <m/>
    <m/>
    <n v="160386"/>
    <m/>
    <m/>
    <m/>
    <n v="1383095"/>
    <m/>
    <n v="8722"/>
    <m/>
    <n v="31"/>
    <m/>
    <n v="0"/>
    <n v="0"/>
    <n v="3003645"/>
    <n v="19755"/>
    <n v="2492290"/>
    <n v="212199"/>
    <n v="95578"/>
    <n v="57552"/>
    <m/>
    <n v="20554"/>
    <m/>
    <m/>
    <m/>
    <m/>
    <m/>
    <m/>
    <m/>
    <m/>
    <m/>
    <m/>
    <m/>
    <m/>
    <m/>
    <m/>
    <m/>
    <m/>
    <m/>
    <m/>
    <m/>
    <m/>
    <m/>
    <m/>
    <m/>
    <m/>
    <m/>
    <m/>
    <m/>
    <m/>
    <m/>
    <m/>
    <m/>
    <m/>
    <n v="815617"/>
    <m/>
    <n v="66892"/>
    <m/>
    <n v="469295"/>
    <m/>
    <n v="1243923"/>
    <m/>
    <m/>
    <m/>
    <n v="1148993"/>
    <m/>
    <n v="75216"/>
    <m/>
    <m/>
    <m/>
    <m/>
    <m/>
    <m/>
    <m/>
    <m/>
    <m/>
    <m/>
    <m/>
    <m/>
    <m/>
    <m/>
    <m/>
    <m/>
    <m/>
    <n v="7161653"/>
    <n v="1546078"/>
    <n v="5548461"/>
    <n v="188805"/>
    <n v="5584761"/>
    <m/>
    <m/>
    <m/>
    <m/>
    <m/>
    <m/>
    <m/>
    <m/>
    <n v="15455"/>
    <n v="90"/>
    <n v="450150"/>
    <m/>
    <n v="323409"/>
    <n v="34584"/>
    <n v="95397"/>
    <n v="27891"/>
    <m/>
    <n v="16862"/>
    <n v="401583"/>
    <n v="414145"/>
    <n v="215654"/>
    <n v="930256"/>
    <n v="200820"/>
    <n v="250416"/>
    <n v="126093"/>
    <n v="3861743"/>
    <n v="135995"/>
    <n v="917790"/>
    <n v="85314"/>
    <n v="16717"/>
    <m/>
    <m/>
    <n v="151067"/>
    <n v="4909139"/>
    <m/>
    <n v="333081"/>
    <n v="68551"/>
    <n v="2868886"/>
    <n v="116037"/>
    <n v="8295694"/>
    <n v="9431162"/>
    <m/>
    <n v="235400"/>
    <n v="-1370868"/>
    <n v="8295694"/>
    <m/>
    <m/>
    <m/>
    <m/>
    <n v="0"/>
    <m/>
    <n v="301830"/>
    <n v="114042"/>
    <n v="415872"/>
    <n v="-82791"/>
    <m/>
    <m/>
    <m/>
    <n v="235400"/>
    <m/>
    <s v="0.00"/>
    <n v="0"/>
    <n v="2217"/>
    <n v="0"/>
    <n v="7302"/>
    <n v="34369"/>
    <n v="83295"/>
    <n v="344"/>
    <n v="0"/>
    <n v="3678"/>
    <n v="14331"/>
    <n v="4825"/>
    <n v="14791"/>
    <n v="7543"/>
    <n v="21928"/>
    <n v="5049"/>
    <n v="7974"/>
    <n v="2324"/>
    <n v="20425"/>
    <n v="230395"/>
    <n v="0"/>
    <n v="0"/>
    <n v="0"/>
    <n v="1865"/>
    <n v="0"/>
    <n v="0"/>
    <n v="1865"/>
    <n v="188310"/>
    <n v="0"/>
    <n v="376771"/>
    <n v="1396971"/>
    <n v="2067649"/>
    <n v="21267"/>
    <n v="0"/>
    <n v="203855"/>
    <n v="673387"/>
    <n v="118771"/>
    <n v="311622"/>
    <n v="154957"/>
    <n v="515071"/>
    <n v="163535"/>
    <n v="196358"/>
    <n v="107587"/>
    <n v="665542"/>
    <n v="7161653"/>
    <n v="0"/>
    <n v="0"/>
    <n v="0"/>
    <n v="60417"/>
    <n v="0"/>
    <n v="0"/>
    <n v="60417"/>
    <m/>
    <x v="0"/>
    <x v="0"/>
    <m/>
    <m/>
    <n v="14331"/>
    <m/>
    <x v="0"/>
    <x v="0"/>
    <m/>
    <m/>
    <n v="673387"/>
    <n v="151"/>
    <n v="187"/>
    <n v="133"/>
    <n v="101"/>
    <n v="123"/>
    <n v="93"/>
    <n v="59"/>
    <n v="71"/>
    <n v="53"/>
    <n v="1"/>
    <n v="0"/>
    <n v="0"/>
    <n v="0"/>
    <n v="1"/>
    <n v="0"/>
    <n v="1"/>
    <n v="0"/>
    <n v="0"/>
    <n v="0"/>
    <n v="0"/>
    <n v="0"/>
    <n v="0"/>
    <n v="0"/>
    <n v="0"/>
    <n v="1"/>
    <n v="0"/>
    <n v="0"/>
    <n v="0"/>
    <n v="0"/>
  </r>
  <r>
    <n v="206190698"/>
    <x v="435"/>
    <d v="2024-01-01T00:00:00"/>
    <d v="2024-12-31T00:00:00"/>
    <n v="366"/>
    <s v="In Process"/>
    <x v="0"/>
    <x v="17"/>
    <x v="0"/>
    <x v="0"/>
    <s v="11 - Los Angeles"/>
    <x v="42"/>
    <s v="818-352-4438"/>
    <s v="10158 SUNLAND BLVD"/>
    <s v="SUNLAND"/>
    <s v="91040"/>
    <s v="1346808987"/>
    <s v="NAREK SAHAKYAN"/>
    <s v="Yes"/>
    <m/>
    <n v="67"/>
    <n v="67"/>
    <x v="2"/>
    <n v="24522"/>
    <n v="23758"/>
    <n v="213.61"/>
    <n v="85"/>
    <n v="81"/>
    <n v="5049"/>
    <n v="52"/>
    <n v="2246"/>
    <n v="16408"/>
    <m/>
    <m/>
    <n v="3"/>
    <m/>
    <x v="0"/>
    <n v="23758"/>
    <m/>
    <m/>
    <m/>
    <m/>
    <m/>
    <m/>
    <m/>
    <m/>
    <n v="9503200"/>
    <n v="2711466"/>
    <n v="2621874"/>
    <n v="16577"/>
    <n v="9609369"/>
    <n v="9255870"/>
    <n v="353499"/>
    <n v="2"/>
    <n v="16207"/>
    <m/>
    <n v="337294"/>
    <n v="2019600"/>
    <n v="20800"/>
    <n v="898400"/>
    <n v="6563200"/>
    <m/>
    <m/>
    <n v="1200"/>
    <m/>
    <n v="9503200"/>
    <m/>
    <m/>
    <m/>
    <m/>
    <m/>
    <m/>
    <m/>
    <m/>
    <n v="2676824"/>
    <m/>
    <n v="34642"/>
    <m/>
    <m/>
    <m/>
    <m/>
    <m/>
    <m/>
    <m/>
    <m/>
    <m/>
    <m/>
    <m/>
    <m/>
    <m/>
    <n v="135"/>
    <n v="131"/>
    <n v="1109680"/>
    <n v="0"/>
    <n v="1255840"/>
    <n v="136800"/>
    <n v="181235"/>
    <n v="21101"/>
    <m/>
    <n v="6544"/>
    <m/>
    <m/>
    <m/>
    <m/>
    <m/>
    <m/>
    <m/>
    <m/>
    <m/>
    <m/>
    <m/>
    <m/>
    <m/>
    <m/>
    <m/>
    <m/>
    <m/>
    <m/>
    <m/>
    <m/>
    <m/>
    <m/>
    <m/>
    <m/>
    <m/>
    <m/>
    <m/>
    <m/>
    <m/>
    <m/>
    <m/>
    <m/>
    <n v="397399"/>
    <m/>
    <n v="6902"/>
    <m/>
    <n v="222715"/>
    <m/>
    <n v="1994858"/>
    <m/>
    <m/>
    <m/>
    <m/>
    <m/>
    <m/>
    <m/>
    <m/>
    <m/>
    <m/>
    <m/>
    <m/>
    <m/>
    <m/>
    <m/>
    <m/>
    <m/>
    <m/>
    <m/>
    <m/>
    <m/>
    <m/>
    <m/>
    <n v="4286243"/>
    <n v="800081"/>
    <n v="4169546"/>
    <n v="109156"/>
    <n v="3837352"/>
    <m/>
    <m/>
    <m/>
    <m/>
    <m/>
    <m/>
    <m/>
    <m/>
    <n v="15754"/>
    <n v="16159"/>
    <n v="305669"/>
    <m/>
    <n v="306182"/>
    <n v="140791"/>
    <n v="175356"/>
    <n v="15892"/>
    <m/>
    <n v="10894"/>
    <n v="327899"/>
    <n v="208715"/>
    <n v="148029"/>
    <n v="621988"/>
    <n v="193338"/>
    <n v="227069"/>
    <n v="72750"/>
    <n v="1988023"/>
    <n v="1287"/>
    <n v="588984"/>
    <n v="11872"/>
    <n v="14485"/>
    <m/>
    <m/>
    <n v="27382"/>
    <n v="2831904"/>
    <m/>
    <n v="70000"/>
    <m/>
    <n v="16490"/>
    <n v="12115"/>
    <n v="2930509"/>
    <n v="1339658"/>
    <m/>
    <m/>
    <n v="1590851"/>
    <n v="2930509"/>
    <m/>
    <m/>
    <n v="581540"/>
    <m/>
    <n v="0"/>
    <m/>
    <n v="70000"/>
    <m/>
    <n v="70000"/>
    <n v="0"/>
    <m/>
    <m/>
    <m/>
    <m/>
    <m/>
    <s v="0.86"/>
    <n v="1152105.8799999999"/>
    <n v="1687"/>
    <n v="0"/>
    <n v="12061"/>
    <n v="13899"/>
    <n v="64207"/>
    <n v="0"/>
    <n v="0"/>
    <n v="275"/>
    <m/>
    <n v="4290"/>
    <n v="8731"/>
    <n v="6392"/>
    <n v="15923"/>
    <n v="2163"/>
    <n v="9488"/>
    <n v="2032"/>
    <n v="11596"/>
    <n v="152744"/>
    <n v="0"/>
    <n v="4200"/>
    <n v="0"/>
    <n v="0"/>
    <n v="0"/>
    <n v="0"/>
    <n v="4200"/>
    <n v="96268"/>
    <n v="0"/>
    <n v="657688"/>
    <n v="517942"/>
    <n v="1521251"/>
    <n v="0"/>
    <n v="0"/>
    <n v="12890"/>
    <m/>
    <n v="127482"/>
    <n v="152214"/>
    <n v="110750"/>
    <n v="303934"/>
    <n v="83797"/>
    <n v="190910"/>
    <n v="64477"/>
    <n v="446640"/>
    <n v="4286243"/>
    <n v="0"/>
    <n v="350592"/>
    <n v="0"/>
    <n v="0"/>
    <n v="0"/>
    <n v="0"/>
    <n v="350592"/>
    <m/>
    <x v="0"/>
    <x v="0"/>
    <m/>
    <m/>
    <m/>
    <m/>
    <x v="0"/>
    <x v="0"/>
    <m/>
    <m/>
    <m/>
    <n v="85"/>
    <n v="118"/>
    <n v="62"/>
    <n v="52"/>
    <n v="77"/>
    <n v="41"/>
    <n v="38"/>
    <n v="47"/>
    <n v="31"/>
    <n v="1"/>
    <n v="0"/>
    <n v="0"/>
    <n v="0"/>
    <n v="1"/>
    <n v="0"/>
    <n v="1"/>
    <n v="0"/>
    <n v="0"/>
    <n v="0"/>
    <n v="0"/>
    <n v="0"/>
    <n v="0"/>
    <n v="0"/>
    <n v="0"/>
    <n v="1"/>
    <n v="0"/>
    <n v="0"/>
    <n v="0"/>
    <n v="0"/>
  </r>
  <r>
    <n v="206190699"/>
    <x v="436"/>
    <d v="2024-01-01T00:00:00"/>
    <d v="2024-12-31T00:00:00"/>
    <n v="366"/>
    <s v="In Process"/>
    <x v="0"/>
    <x v="17"/>
    <x v="0"/>
    <x v="0"/>
    <s v="11 - Los Angeles"/>
    <x v="25"/>
    <s v="323-655-2023"/>
    <s v="8167 W. 3RD STREET"/>
    <s v="LOS ANGELES"/>
    <s v="90048"/>
    <s v="ZZT05755H"/>
    <s v="HANA ROUSHDY"/>
    <s v="Yes"/>
    <s v="BQ OPERATIONS HOLDINGS, LLC"/>
    <n v="86"/>
    <n v="86"/>
    <x v="2"/>
    <n v="31476"/>
    <n v="29063"/>
    <n v="218.03"/>
    <n v="296"/>
    <n v="329"/>
    <n v="3684"/>
    <m/>
    <n v="1440"/>
    <n v="20987"/>
    <n v="2900"/>
    <m/>
    <n v="52"/>
    <m/>
    <x v="0"/>
    <n v="29063"/>
    <m/>
    <m/>
    <m/>
    <m/>
    <m/>
    <m/>
    <m/>
    <m/>
    <n v="12434498"/>
    <n v="2793523"/>
    <n v="2330223"/>
    <n v="14934"/>
    <n v="12912732"/>
    <n v="12900991"/>
    <n v="11741"/>
    <m/>
    <n v="903"/>
    <m/>
    <n v="10838"/>
    <n v="1608164"/>
    <m/>
    <n v="885304"/>
    <n v="8418786"/>
    <n v="1471631"/>
    <m/>
    <n v="29184"/>
    <n v="21429"/>
    <n v="12434498"/>
    <m/>
    <m/>
    <m/>
    <m/>
    <m/>
    <m/>
    <m/>
    <m/>
    <n v="1644597"/>
    <m/>
    <m/>
    <m/>
    <n v="5980"/>
    <m/>
    <n v="190387"/>
    <m/>
    <n v="933368"/>
    <m/>
    <m/>
    <m/>
    <n v="5102"/>
    <m/>
    <n v="14089"/>
    <m/>
    <n v="339"/>
    <n v="0"/>
    <n v="1222807"/>
    <n v="0"/>
    <n v="1101020"/>
    <n v="237008"/>
    <n v="183033"/>
    <n v="31499"/>
    <m/>
    <n v="17817"/>
    <m/>
    <m/>
    <m/>
    <m/>
    <m/>
    <m/>
    <m/>
    <m/>
    <m/>
    <m/>
    <m/>
    <m/>
    <m/>
    <m/>
    <m/>
    <m/>
    <m/>
    <m/>
    <m/>
    <m/>
    <m/>
    <m/>
    <m/>
    <m/>
    <m/>
    <m/>
    <m/>
    <m/>
    <n v="6987"/>
    <m/>
    <m/>
    <m/>
    <n v="-282519"/>
    <m/>
    <m/>
    <m/>
    <n v="-225399"/>
    <m/>
    <n v="2437026"/>
    <m/>
    <n v="400051"/>
    <m/>
    <m/>
    <m/>
    <n v="-5923"/>
    <m/>
    <m/>
    <m/>
    <m/>
    <m/>
    <m/>
    <m/>
    <m/>
    <m/>
    <m/>
    <m/>
    <m/>
    <m/>
    <m/>
    <m/>
    <m/>
    <m/>
    <n v="5119285"/>
    <n v="1483532"/>
    <n v="6298174"/>
    <n v="398351"/>
    <n v="5580352"/>
    <m/>
    <m/>
    <m/>
    <m/>
    <m/>
    <m/>
    <m/>
    <m/>
    <n v="44054"/>
    <m/>
    <n v="658418"/>
    <n v="5436"/>
    <n v="194355"/>
    <n v="47567"/>
    <n v="194994"/>
    <n v="35664"/>
    <m/>
    <n v="11151"/>
    <n v="518285"/>
    <n v="337857"/>
    <n v="229780"/>
    <n v="786524"/>
    <n v="355166"/>
    <n v="130796"/>
    <n v="24874"/>
    <n v="2635217"/>
    <n v="122830"/>
    <n v="572363"/>
    <n v="22421"/>
    <n v="38317"/>
    <m/>
    <m/>
    <n v="354570"/>
    <n v="-528653"/>
    <n v="4397573"/>
    <m/>
    <m/>
    <m/>
    <m/>
    <n v="3868920"/>
    <n v="1326546"/>
    <m/>
    <n v="2575076"/>
    <n v="-32702"/>
    <n v="3868920"/>
    <n v="-2056250"/>
    <m/>
    <m/>
    <m/>
    <n v="0"/>
    <m/>
    <m/>
    <m/>
    <n v="0"/>
    <n v="0"/>
    <m/>
    <n v="2575076"/>
    <m/>
    <n v="2575076"/>
    <m/>
    <s v="-0.14"/>
    <n v="-185716.44000000003"/>
    <n v="2040"/>
    <n v="0"/>
    <n v="7745"/>
    <n v="31829"/>
    <n v="72985"/>
    <n v="0"/>
    <n v="0"/>
    <n v="2996"/>
    <m/>
    <n v="2440"/>
    <m/>
    <m/>
    <m/>
    <n v="10450"/>
    <n v="3902"/>
    <n v="457"/>
    <n v="13168"/>
    <n v="148012"/>
    <n v="0"/>
    <n v="0"/>
    <n v="0"/>
    <n v="0"/>
    <n v="0"/>
    <n v="0"/>
    <n v="0"/>
    <n v="214700"/>
    <n v="0"/>
    <n v="377417"/>
    <n v="1358859"/>
    <n v="1896981"/>
    <n v="0"/>
    <n v="0"/>
    <n v="170956"/>
    <m/>
    <n v="120998"/>
    <m/>
    <m/>
    <m/>
    <n v="283002"/>
    <n v="97992"/>
    <n v="19920"/>
    <n v="578460"/>
    <n v="5119285"/>
    <n v="0"/>
    <n v="0"/>
    <n v="0"/>
    <n v="0"/>
    <n v="0"/>
    <n v="0"/>
    <n v="0"/>
    <m/>
    <x v="0"/>
    <x v="0"/>
    <m/>
    <m/>
    <m/>
    <m/>
    <x v="0"/>
    <x v="0"/>
    <m/>
    <m/>
    <m/>
    <n v="103"/>
    <n v="231"/>
    <n v="39"/>
    <n v="81"/>
    <n v="193"/>
    <n v="28"/>
    <n v="54"/>
    <n v="132"/>
    <n v="22"/>
    <n v="1"/>
    <n v="0"/>
    <n v="0"/>
    <n v="0"/>
    <n v="1"/>
    <n v="0"/>
    <n v="1"/>
    <n v="0"/>
    <n v="0"/>
    <n v="0"/>
    <n v="0"/>
    <n v="0"/>
    <n v="0"/>
    <n v="0"/>
    <n v="0"/>
    <n v="1"/>
    <n v="0"/>
    <n v="0"/>
    <n v="0"/>
    <n v="0"/>
  </r>
  <r>
    <n v="206190700"/>
    <x v="437"/>
    <d v="2024-01-01T00:00:00"/>
    <d v="2024-12-31T00:00:00"/>
    <n v="366"/>
    <s v="In Process"/>
    <x v="0"/>
    <x v="17"/>
    <x v="0"/>
    <x v="0"/>
    <s v="11 - Los Angeles"/>
    <x v="41"/>
    <s v="909-599-1248"/>
    <s v="535 EAST BONITA AVENUE"/>
    <s v="SAN DIMAS"/>
    <s v="91773"/>
    <s v="1730269234"/>
    <s v="RICHARD ESCONTRIAS"/>
    <s v="Yes"/>
    <m/>
    <n v="106"/>
    <n v="106"/>
    <x v="0"/>
    <n v="38796"/>
    <n v="36486"/>
    <n v="216.48"/>
    <n v="122"/>
    <n v="118"/>
    <n v="3785"/>
    <m/>
    <n v="1773"/>
    <n v="29221"/>
    <m/>
    <n v="1389"/>
    <n v="33"/>
    <n v="285"/>
    <x v="1"/>
    <n v="26292"/>
    <m/>
    <m/>
    <m/>
    <n v="10194"/>
    <m/>
    <m/>
    <m/>
    <m/>
    <n v="16490910"/>
    <n v="6704072"/>
    <n v="7500857"/>
    <n v="60581"/>
    <n v="15754706"/>
    <n v="16138690"/>
    <n v="-383984"/>
    <m/>
    <m/>
    <m/>
    <n v="-383984"/>
    <n v="1543750"/>
    <m/>
    <n v="748300"/>
    <n v="13442270"/>
    <m/>
    <n v="645290"/>
    <n v="11550"/>
    <n v="99750"/>
    <n v="9202200"/>
    <m/>
    <m/>
    <m/>
    <n v="7288710"/>
    <m/>
    <m/>
    <m/>
    <m/>
    <n v="5353364"/>
    <m/>
    <m/>
    <m/>
    <n v="61201"/>
    <m/>
    <m/>
    <m/>
    <m/>
    <m/>
    <n v="1289507"/>
    <m/>
    <m/>
    <m/>
    <m/>
    <m/>
    <n v="200175"/>
    <n v="0"/>
    <n v="2323695"/>
    <n v="0"/>
    <n v="2422027"/>
    <n v="322881"/>
    <n v="1309658"/>
    <n v="109908"/>
    <m/>
    <n v="15728"/>
    <m/>
    <m/>
    <m/>
    <m/>
    <m/>
    <m/>
    <m/>
    <m/>
    <m/>
    <m/>
    <m/>
    <m/>
    <m/>
    <m/>
    <m/>
    <m/>
    <m/>
    <m/>
    <m/>
    <m/>
    <m/>
    <m/>
    <m/>
    <m/>
    <m/>
    <m/>
    <m/>
    <m/>
    <m/>
    <m/>
    <m/>
    <m/>
    <n v="2819768"/>
    <m/>
    <m/>
    <m/>
    <n v="174601"/>
    <m/>
    <n v="3192456"/>
    <m/>
    <m/>
    <m/>
    <n v="1291851"/>
    <m/>
    <n v="22181"/>
    <m/>
    <m/>
    <m/>
    <m/>
    <m/>
    <m/>
    <m/>
    <m/>
    <m/>
    <m/>
    <m/>
    <m/>
    <m/>
    <m/>
    <m/>
    <m/>
    <m/>
    <n v="8273027"/>
    <n v="2124166"/>
    <n v="5741497"/>
    <n v="444358"/>
    <n v="4710200"/>
    <m/>
    <m/>
    <m/>
    <n v="3926070"/>
    <m/>
    <m/>
    <m/>
    <m/>
    <n v="2826"/>
    <m/>
    <n v="423403"/>
    <m/>
    <n v="371386"/>
    <n v="57931"/>
    <n v="165228"/>
    <n v="27415"/>
    <m/>
    <n v="21012"/>
    <n v="529005"/>
    <n v="340313"/>
    <n v="168266"/>
    <n v="826419"/>
    <n v="100948"/>
    <n v="200793"/>
    <n v="197742"/>
    <n v="3273431"/>
    <n v="6659"/>
    <n v="699600"/>
    <n v="37639"/>
    <n v="9204"/>
    <m/>
    <m/>
    <n v="43200"/>
    <n v="3581907"/>
    <m/>
    <n v="812899"/>
    <n v="100032"/>
    <m/>
    <m/>
    <n v="4494838"/>
    <n v="1951491"/>
    <m/>
    <m/>
    <n v="2543347"/>
    <n v="4494838"/>
    <m/>
    <m/>
    <n v="8649"/>
    <m/>
    <n v="779666"/>
    <m/>
    <m/>
    <n v="1286815"/>
    <n v="2066481"/>
    <n v="-1253582"/>
    <m/>
    <m/>
    <m/>
    <m/>
    <m/>
    <s v="1.10"/>
    <n v="2146640.1"/>
    <n v="3279"/>
    <n v="0"/>
    <n v="18960"/>
    <n v="63467"/>
    <n v="90200"/>
    <n v="18346"/>
    <n v="0"/>
    <n v="6480"/>
    <m/>
    <n v="1976"/>
    <n v="11633"/>
    <n v="5634"/>
    <n v="19105"/>
    <n v="3381"/>
    <n v="7788"/>
    <n v="4036"/>
    <n v="18042"/>
    <n v="272327"/>
    <n v="0"/>
    <n v="0"/>
    <n v="0"/>
    <n v="0"/>
    <n v="0"/>
    <n v="0"/>
    <n v="0"/>
    <n v="230137"/>
    <n v="0"/>
    <n v="965900"/>
    <n v="2299204"/>
    <n v="2075877"/>
    <n v="665782"/>
    <n v="0"/>
    <n v="244015"/>
    <m/>
    <n v="63297"/>
    <n v="232758"/>
    <n v="96902"/>
    <n v="404809"/>
    <n v="80324"/>
    <n v="154108"/>
    <n v="154174"/>
    <n v="605740"/>
    <n v="8273027"/>
    <n v="0"/>
    <n v="0"/>
    <n v="0"/>
    <n v="0"/>
    <n v="0"/>
    <n v="0"/>
    <n v="0"/>
    <m/>
    <x v="0"/>
    <x v="0"/>
    <m/>
    <m/>
    <m/>
    <m/>
    <x v="0"/>
    <x v="0"/>
    <m/>
    <m/>
    <m/>
    <n v="162"/>
    <n v="303"/>
    <n v="100"/>
    <n v="107"/>
    <n v="230"/>
    <n v="56"/>
    <n v="54"/>
    <n v="130"/>
    <n v="25"/>
    <n v="1"/>
    <n v="0"/>
    <n v="0"/>
    <n v="0"/>
    <n v="0"/>
    <n v="1"/>
    <n v="1"/>
    <n v="0"/>
    <n v="0"/>
    <n v="0"/>
    <n v="1"/>
    <n v="0"/>
    <n v="0"/>
    <n v="0"/>
    <n v="0"/>
    <n v="1"/>
    <n v="0"/>
    <n v="0"/>
    <n v="0"/>
    <n v="0"/>
  </r>
  <r>
    <n v="206190703"/>
    <x v="438"/>
    <d v="2024-01-01T00:00:00"/>
    <d v="2024-12-31T00:00:00"/>
    <n v="366"/>
    <s v="In Process"/>
    <x v="0"/>
    <x v="17"/>
    <x v="0"/>
    <x v="0"/>
    <s v="11 - Los Angeles"/>
    <x v="32"/>
    <s v="562-693-5240"/>
    <s v="7716 SOUTH PICKERING AVENUE"/>
    <s v="WHITTIER"/>
    <s v="90602"/>
    <s v="1679657993"/>
    <s v="SELINA STEWART"/>
    <s v="Yes"/>
    <m/>
    <n v="105"/>
    <n v="105"/>
    <x v="0"/>
    <n v="38430"/>
    <n v="36099"/>
    <n v="216.23"/>
    <n v="145"/>
    <n v="139"/>
    <n v="2964"/>
    <m/>
    <n v="771"/>
    <n v="30503"/>
    <m/>
    <n v="1485"/>
    <n v="2"/>
    <n v="374"/>
    <x v="1"/>
    <n v="23861"/>
    <m/>
    <m/>
    <m/>
    <n v="12238"/>
    <m/>
    <m/>
    <m/>
    <m/>
    <n v="15850355"/>
    <n v="4295552"/>
    <n v="4773370"/>
    <n v="85267"/>
    <n v="15457804"/>
    <n v="16225763"/>
    <n v="-767959"/>
    <m/>
    <m/>
    <m/>
    <n v="-767959"/>
    <n v="1128530"/>
    <m/>
    <n v="266970"/>
    <n v="13609210"/>
    <m/>
    <n v="734725"/>
    <n v="590"/>
    <n v="110330"/>
    <n v="7038995"/>
    <m/>
    <m/>
    <m/>
    <n v="8811360"/>
    <m/>
    <m/>
    <m/>
    <m/>
    <n v="3150419"/>
    <m/>
    <m/>
    <m/>
    <n v="146879"/>
    <m/>
    <m/>
    <m/>
    <m/>
    <m/>
    <n v="995025"/>
    <m/>
    <n v="3229"/>
    <m/>
    <m/>
    <m/>
    <n v="83714"/>
    <n v="0"/>
    <n v="1501246"/>
    <n v="0"/>
    <n v="1221915"/>
    <n v="364381"/>
    <n v="1046485"/>
    <n v="66233"/>
    <m/>
    <n v="11578"/>
    <m/>
    <m/>
    <m/>
    <m/>
    <m/>
    <m/>
    <m/>
    <m/>
    <m/>
    <m/>
    <m/>
    <m/>
    <m/>
    <m/>
    <m/>
    <m/>
    <m/>
    <m/>
    <m/>
    <m/>
    <m/>
    <m/>
    <m/>
    <m/>
    <m/>
    <m/>
    <m/>
    <m/>
    <m/>
    <m/>
    <m/>
    <m/>
    <n v="1427983"/>
    <m/>
    <m/>
    <m/>
    <n v="187168"/>
    <m/>
    <n v="2334221"/>
    <m/>
    <m/>
    <m/>
    <n v="802799"/>
    <m/>
    <n v="21199"/>
    <m/>
    <m/>
    <m/>
    <m/>
    <m/>
    <m/>
    <m/>
    <m/>
    <m/>
    <m/>
    <m/>
    <m/>
    <m/>
    <m/>
    <m/>
    <m/>
    <m/>
    <n v="8013761"/>
    <n v="1984744"/>
    <n v="6227258"/>
    <n v="429076"/>
    <n v="4434502"/>
    <m/>
    <m/>
    <m/>
    <n v="4487330"/>
    <m/>
    <m/>
    <m/>
    <m/>
    <n v="3918"/>
    <m/>
    <n v="277468"/>
    <m/>
    <n v="236839"/>
    <n v="63563"/>
    <n v="164030"/>
    <n v="30287"/>
    <m/>
    <n v="14668"/>
    <n v="584169"/>
    <n v="306067"/>
    <n v="273738"/>
    <n v="684591"/>
    <n v="100468"/>
    <n v="243726"/>
    <n v="163796"/>
    <n v="3225282"/>
    <n v="989"/>
    <n v="630000"/>
    <n v="78113"/>
    <n v="11019"/>
    <m/>
    <m/>
    <n v="211200"/>
    <n v="3911422"/>
    <m/>
    <n v="40071"/>
    <m/>
    <m/>
    <m/>
    <n v="3951493"/>
    <n v="2376581"/>
    <m/>
    <m/>
    <n v="1574912"/>
    <n v="3951493"/>
    <m/>
    <m/>
    <n v="608912"/>
    <m/>
    <n v="0"/>
    <m/>
    <n v="1012006"/>
    <n v="719823"/>
    <n v="1731829"/>
    <n v="-1691758"/>
    <m/>
    <m/>
    <m/>
    <m/>
    <m/>
    <s v="0.76"/>
    <n v="1806201.56"/>
    <n v="2346"/>
    <n v="0"/>
    <n v="13534"/>
    <n v="61320"/>
    <n v="79330"/>
    <n v="21307"/>
    <n v="0"/>
    <n v="3241"/>
    <m/>
    <n v="5301"/>
    <n v="10221"/>
    <n v="9696"/>
    <n v="15900"/>
    <n v="3818"/>
    <n v="8752"/>
    <n v="2528"/>
    <n v="18812"/>
    <n v="256106"/>
    <n v="0"/>
    <n v="1804"/>
    <n v="2079"/>
    <n v="8004"/>
    <n v="0"/>
    <n v="0"/>
    <n v="11887"/>
    <n v="169147"/>
    <n v="0"/>
    <n v="700911"/>
    <n v="2503293"/>
    <n v="1906243"/>
    <n v="802601"/>
    <n v="0"/>
    <n v="107244"/>
    <m/>
    <n v="118884"/>
    <n v="182029"/>
    <n v="170557"/>
    <n v="346219"/>
    <n v="80525"/>
    <n v="191156"/>
    <n v="129957"/>
    <n v="604995"/>
    <n v="8013761"/>
    <n v="0"/>
    <n v="187563"/>
    <n v="125627"/>
    <n v="345516"/>
    <n v="0"/>
    <n v="0"/>
    <n v="658706"/>
    <m/>
    <x v="0"/>
    <x v="0"/>
    <m/>
    <m/>
    <m/>
    <m/>
    <x v="0"/>
    <x v="0"/>
    <m/>
    <m/>
    <m/>
    <n v="157"/>
    <n v="282"/>
    <n v="96"/>
    <n v="93"/>
    <n v="196"/>
    <n v="49"/>
    <n v="41"/>
    <n v="107"/>
    <n v="21"/>
    <n v="1"/>
    <n v="0"/>
    <n v="0"/>
    <n v="0"/>
    <n v="0"/>
    <n v="1"/>
    <n v="1"/>
    <n v="0"/>
    <n v="0"/>
    <n v="0"/>
    <n v="1"/>
    <n v="0"/>
    <n v="0"/>
    <n v="0"/>
    <n v="0"/>
    <n v="1"/>
    <n v="0"/>
    <n v="0"/>
    <n v="0"/>
    <n v="0"/>
  </r>
  <r>
    <n v="206190704"/>
    <x v="439"/>
    <d v="2024-01-01T00:00:00"/>
    <d v="2024-12-31T00:00:00"/>
    <n v="366"/>
    <s v="In Process"/>
    <x v="0"/>
    <x v="17"/>
    <x v="0"/>
    <x v="0"/>
    <s v="11 - Los Angeles"/>
    <x v="30"/>
    <s v="818-246-7174"/>
    <s v="605 W BROADWAY"/>
    <s v="GLENDALE"/>
    <s v="91204"/>
    <s v="1053480418"/>
    <s v="VERA GHAZARIAN"/>
    <s v="Yes"/>
    <m/>
    <n v="78"/>
    <n v="78"/>
    <x v="2"/>
    <n v="28548"/>
    <n v="27057"/>
    <n v="218.17"/>
    <n v="147"/>
    <n v="142"/>
    <n v="4525"/>
    <n v="156"/>
    <n v="227"/>
    <n v="18137"/>
    <m/>
    <n v="881"/>
    <n v="1330"/>
    <n v="1801"/>
    <x v="0"/>
    <n v="27057"/>
    <m/>
    <m/>
    <m/>
    <m/>
    <m/>
    <m/>
    <m/>
    <m/>
    <n v="9199380"/>
    <n v="6630248"/>
    <n v="4777741"/>
    <n v="32254"/>
    <n v="11084141"/>
    <n v="10415621"/>
    <n v="668520"/>
    <m/>
    <m/>
    <m/>
    <n v="668520"/>
    <n v="1538500"/>
    <n v="53040"/>
    <n v="77180"/>
    <n v="6166580"/>
    <m/>
    <n v="299540"/>
    <n v="452200"/>
    <n v="612340"/>
    <n v="9199380"/>
    <m/>
    <m/>
    <m/>
    <m/>
    <m/>
    <m/>
    <m/>
    <m/>
    <n v="5770605"/>
    <m/>
    <n v="128170"/>
    <m/>
    <m/>
    <m/>
    <n v="3210"/>
    <m/>
    <m/>
    <m/>
    <n v="723829"/>
    <m/>
    <n v="4434"/>
    <m/>
    <m/>
    <m/>
    <n v="19858"/>
    <n v="0"/>
    <n v="2321089"/>
    <n v="0"/>
    <n v="2220667"/>
    <n v="367460"/>
    <n v="1524029"/>
    <n v="136441"/>
    <m/>
    <n v="40704"/>
    <m/>
    <m/>
    <m/>
    <m/>
    <m/>
    <m/>
    <m/>
    <m/>
    <m/>
    <m/>
    <m/>
    <m/>
    <m/>
    <m/>
    <m/>
    <m/>
    <m/>
    <m/>
    <m/>
    <m/>
    <m/>
    <m/>
    <m/>
    <m/>
    <m/>
    <m/>
    <m/>
    <m/>
    <m/>
    <m/>
    <m/>
    <m/>
    <n v="2979732"/>
    <m/>
    <n v="104554"/>
    <m/>
    <n v="2835"/>
    <m/>
    <n v="1001172"/>
    <m/>
    <m/>
    <m/>
    <n v="590464"/>
    <m/>
    <n v="98984"/>
    <m/>
    <m/>
    <m/>
    <m/>
    <m/>
    <m/>
    <m/>
    <m/>
    <m/>
    <m/>
    <m/>
    <m/>
    <m/>
    <m/>
    <m/>
    <m/>
    <m/>
    <n v="4416006"/>
    <n v="1091758"/>
    <n v="4907857"/>
    <n v="236321"/>
    <n v="4106070"/>
    <m/>
    <m/>
    <m/>
    <m/>
    <m/>
    <m/>
    <m/>
    <m/>
    <n v="2348"/>
    <m/>
    <n v="453967"/>
    <m/>
    <n v="393793"/>
    <n v="82858"/>
    <n v="223885"/>
    <n v="31677"/>
    <m/>
    <n v="18114"/>
    <n v="409678"/>
    <n v="254741"/>
    <n v="164360"/>
    <n v="802596"/>
    <n v="83996"/>
    <n v="230401"/>
    <n v="102387"/>
    <n v="2466753"/>
    <n v="12037"/>
    <n v="514800"/>
    <n v="45443"/>
    <n v="3717"/>
    <m/>
    <m/>
    <n v="12000"/>
    <n v="3115430"/>
    <m/>
    <n v="557550"/>
    <n v="1249386"/>
    <m/>
    <m/>
    <n v="4922366"/>
    <n v="1306285"/>
    <m/>
    <m/>
    <n v="3616081"/>
    <n v="4922366"/>
    <m/>
    <m/>
    <n v="6008"/>
    <m/>
    <n v="0"/>
    <m/>
    <n v="524007"/>
    <n v="932147"/>
    <n v="1456154"/>
    <n v="-898604"/>
    <m/>
    <m/>
    <m/>
    <m/>
    <m/>
    <s v="1.32"/>
    <n v="1724296.2000000002"/>
    <n v="2020"/>
    <n v="0"/>
    <n v="6942"/>
    <n v="21766"/>
    <n v="66750"/>
    <n v="0"/>
    <n v="0"/>
    <n v="6085"/>
    <m/>
    <n v="2123"/>
    <m/>
    <m/>
    <n v="18931"/>
    <n v="1961"/>
    <n v="9472"/>
    <n v="1982"/>
    <n v="11384"/>
    <n v="149416"/>
    <n v="0"/>
    <n v="0"/>
    <n v="0"/>
    <n v="766"/>
    <n v="0"/>
    <n v="0"/>
    <n v="766"/>
    <n v="164967"/>
    <n v="0"/>
    <n v="364219"/>
    <n v="829487"/>
    <n v="1543976"/>
    <n v="0"/>
    <n v="0"/>
    <n v="237331"/>
    <m/>
    <n v="72849"/>
    <m/>
    <m/>
    <n v="390600"/>
    <n v="67346"/>
    <n v="178506"/>
    <n v="81893"/>
    <n v="484832"/>
    <n v="4416006"/>
    <n v="0"/>
    <n v="0"/>
    <n v="0"/>
    <n v="43687"/>
    <n v="0"/>
    <n v="0"/>
    <n v="43687"/>
    <m/>
    <x v="0"/>
    <x v="0"/>
    <m/>
    <m/>
    <m/>
    <m/>
    <x v="0"/>
    <x v="0"/>
    <m/>
    <m/>
    <m/>
    <n v="91"/>
    <n v="159"/>
    <n v="52"/>
    <n v="61"/>
    <n v="116"/>
    <n v="29"/>
    <n v="41"/>
    <n v="86"/>
    <n v="15"/>
    <n v="1"/>
    <n v="0"/>
    <n v="0"/>
    <n v="0"/>
    <n v="1"/>
    <n v="0"/>
    <n v="1"/>
    <n v="0"/>
    <n v="0"/>
    <n v="0"/>
    <n v="0"/>
    <n v="0"/>
    <n v="0"/>
    <n v="0"/>
    <n v="0"/>
    <n v="1"/>
    <n v="0"/>
    <n v="0"/>
    <n v="0"/>
    <n v="0"/>
  </r>
  <r>
    <n v="206190706"/>
    <x v="440"/>
    <d v="2023-10-11T00:00:00"/>
    <d v="2024-10-31T00:00:00"/>
    <n v="387"/>
    <s v="In Process"/>
    <x v="0"/>
    <x v="17"/>
    <x v="0"/>
    <x v="0"/>
    <s v="11 - Los Angeles"/>
    <x v="15"/>
    <s v="818-892-8665"/>
    <s v="9655 SEPULVEDA BOULEVARD"/>
    <s v="NORTH HILLS"/>
    <s v="91343"/>
    <s v="1538153572"/>
    <s v="XAVIER ESQUIVEL"/>
    <s v="Yes"/>
    <m/>
    <n v="138"/>
    <n v="138"/>
    <x v="0"/>
    <n v="53406"/>
    <n v="49676"/>
    <n v="93.02"/>
    <n v="587"/>
    <n v="581"/>
    <n v="2530"/>
    <m/>
    <n v="2950"/>
    <n v="36162"/>
    <n v="7675"/>
    <m/>
    <n v="42"/>
    <n v="317"/>
    <x v="1"/>
    <n v="42475"/>
    <m/>
    <m/>
    <m/>
    <n v="7201"/>
    <m/>
    <m/>
    <m/>
    <m/>
    <n v="21886813"/>
    <n v="9311300"/>
    <n v="5567170"/>
    <n v="2231"/>
    <n v="25633174"/>
    <n v="25231609"/>
    <n v="401565"/>
    <n v="23483"/>
    <n v="5690"/>
    <m/>
    <n v="419358"/>
    <n v="1058034"/>
    <m/>
    <n v="1387350"/>
    <n v="16032644"/>
    <n v="3269837"/>
    <m/>
    <n v="18003"/>
    <n v="120945"/>
    <n v="16087098"/>
    <m/>
    <m/>
    <m/>
    <n v="5799715"/>
    <m/>
    <m/>
    <m/>
    <m/>
    <n v="1343989"/>
    <m/>
    <m/>
    <m/>
    <n v="1084716"/>
    <m/>
    <n v="3274204"/>
    <m/>
    <n v="3590448"/>
    <m/>
    <m/>
    <m/>
    <n v="17323"/>
    <m/>
    <n v="620"/>
    <m/>
    <n v="282019"/>
    <n v="20397"/>
    <n v="1384747"/>
    <n v="4860055"/>
    <n v="1169773"/>
    <n v="298963"/>
    <n v="1116343"/>
    <n v="81507"/>
    <m/>
    <n v="97496"/>
    <m/>
    <m/>
    <m/>
    <m/>
    <m/>
    <m/>
    <m/>
    <m/>
    <m/>
    <m/>
    <m/>
    <m/>
    <m/>
    <m/>
    <m/>
    <m/>
    <m/>
    <m/>
    <m/>
    <m/>
    <m/>
    <m/>
    <m/>
    <m/>
    <m/>
    <m/>
    <m/>
    <m/>
    <n v="17256"/>
    <m/>
    <m/>
    <m/>
    <n v="-57086"/>
    <m/>
    <m/>
    <m/>
    <n v="1165341"/>
    <m/>
    <n v="3426105"/>
    <m/>
    <n v="1010608"/>
    <m/>
    <m/>
    <m/>
    <n v="4946"/>
    <m/>
    <m/>
    <m/>
    <m/>
    <m/>
    <m/>
    <m/>
    <m/>
    <m/>
    <m/>
    <m/>
    <m/>
    <m/>
    <m/>
    <m/>
    <m/>
    <m/>
    <n v="11628948"/>
    <n v="2743807"/>
    <n v="10858854"/>
    <n v="594381"/>
    <n v="8253202"/>
    <m/>
    <m/>
    <m/>
    <n v="3547972"/>
    <m/>
    <m/>
    <m/>
    <m/>
    <n v="105689"/>
    <n v="19830"/>
    <n v="443845"/>
    <m/>
    <n v="363722"/>
    <n v="78611"/>
    <n v="383438"/>
    <n v="53009"/>
    <m/>
    <n v="61172"/>
    <n v="762184"/>
    <n v="430728"/>
    <n v="261420"/>
    <n v="1240665"/>
    <n v="161204"/>
    <n v="171217"/>
    <n v="97593"/>
    <n v="6134920"/>
    <n v="54631"/>
    <n v="2274474"/>
    <n v="136832"/>
    <n v="22214"/>
    <m/>
    <n v="26684"/>
    <n v="146353"/>
    <n v="3887628"/>
    <m/>
    <n v="410390"/>
    <m/>
    <n v="3820326"/>
    <n v="2770514"/>
    <n v="10888858"/>
    <n v="6640397"/>
    <m/>
    <m/>
    <n v="4248461"/>
    <n v="10888858"/>
    <n v="40000"/>
    <m/>
    <n v="574866"/>
    <m/>
    <n v="0"/>
    <m/>
    <n v="644540"/>
    <n v="507716"/>
    <n v="1152256"/>
    <n v="-741866"/>
    <m/>
    <m/>
    <m/>
    <m/>
    <m/>
    <s v="0.17"/>
    <n v="1128867.49"/>
    <n v="2101"/>
    <n v="0"/>
    <n v="28762"/>
    <n v="58577"/>
    <n v="125473"/>
    <n v="16566"/>
    <n v="575"/>
    <n v="10622"/>
    <m/>
    <n v="6263"/>
    <n v="16097"/>
    <n v="9498"/>
    <n v="26495"/>
    <n v="3871"/>
    <n v="4992"/>
    <n v="1522"/>
    <n v="28326"/>
    <n v="339740"/>
    <n v="0"/>
    <n v="1326"/>
    <n v="1462"/>
    <n v="834"/>
    <n v="0"/>
    <n v="0"/>
    <n v="3622"/>
    <n v="256583"/>
    <n v="0"/>
    <n v="1771136"/>
    <n v="2429891"/>
    <n v="3010616"/>
    <n v="745856"/>
    <n v="33134"/>
    <n v="456633"/>
    <m/>
    <n v="174784"/>
    <n v="293150"/>
    <n v="176414"/>
    <n v="672823"/>
    <n v="127459"/>
    <n v="137022"/>
    <n v="72667"/>
    <n v="1270780"/>
    <n v="11628948"/>
    <n v="0"/>
    <n v="161711"/>
    <n v="114570"/>
    <n v="32511"/>
    <n v="0"/>
    <n v="0"/>
    <n v="308792"/>
    <m/>
    <x v="0"/>
    <x v="0"/>
    <m/>
    <m/>
    <m/>
    <m/>
    <x v="0"/>
    <x v="0"/>
    <m/>
    <m/>
    <m/>
    <n v="230"/>
    <n v="345"/>
    <n v="168"/>
    <n v="170"/>
    <n v="241"/>
    <n v="131"/>
    <n v="89"/>
    <n v="125"/>
    <n v="70"/>
    <n v="1"/>
    <n v="0"/>
    <n v="0"/>
    <n v="0"/>
    <n v="0"/>
    <n v="1"/>
    <n v="1"/>
    <n v="0"/>
    <n v="0"/>
    <n v="0"/>
    <n v="1"/>
    <n v="0"/>
    <n v="0"/>
    <n v="0"/>
    <n v="0"/>
    <n v="1"/>
    <n v="0"/>
    <n v="0"/>
    <n v="0"/>
    <n v="0"/>
  </r>
  <r>
    <n v="206190709"/>
    <x v="441"/>
    <d v="2024-01-01T00:00:00"/>
    <d v="2024-12-31T00:00:00"/>
    <n v="366"/>
    <s v="In Process"/>
    <x v="0"/>
    <x v="17"/>
    <x v="0"/>
    <x v="0"/>
    <s v="11 - Los Angeles"/>
    <x v="15"/>
    <s v="818-986-7242"/>
    <s v="14401 HUSTON STREET"/>
    <s v="SHERMAN OAKS"/>
    <s v="91423"/>
    <s v="1316018310"/>
    <s v="JUANITO GUINHAWA"/>
    <s v="Yes"/>
    <m/>
    <n v="120"/>
    <n v="120"/>
    <x v="0"/>
    <n v="43920"/>
    <n v="39365"/>
    <n v="206.32"/>
    <n v="307"/>
    <n v="294"/>
    <n v="8352"/>
    <n v="223"/>
    <n v="1231"/>
    <n v="26297"/>
    <m/>
    <n v="1057"/>
    <n v="701"/>
    <n v="1504"/>
    <x v="0"/>
    <n v="39365"/>
    <m/>
    <m/>
    <m/>
    <m/>
    <m/>
    <m/>
    <m/>
    <m/>
    <n v="12793625"/>
    <n v="5904369"/>
    <n v="1698491"/>
    <n v="66993"/>
    <n v="17066496"/>
    <n v="15078621"/>
    <n v="1987875"/>
    <m/>
    <m/>
    <m/>
    <n v="1987875"/>
    <n v="2714400"/>
    <n v="72475"/>
    <n v="400075"/>
    <n v="8546525"/>
    <m/>
    <n v="343525"/>
    <n v="227825"/>
    <n v="488800"/>
    <n v="12793625"/>
    <m/>
    <m/>
    <m/>
    <m/>
    <m/>
    <m/>
    <m/>
    <m/>
    <n v="5260560"/>
    <m/>
    <n v="110836"/>
    <m/>
    <n v="4432"/>
    <m/>
    <m/>
    <m/>
    <m/>
    <m/>
    <n v="525351"/>
    <m/>
    <n v="3190"/>
    <m/>
    <m/>
    <m/>
    <n v="86905"/>
    <n v="0"/>
    <n v="2241111"/>
    <n v="0"/>
    <n v="2100518"/>
    <n v="383052"/>
    <n v="882204"/>
    <n v="133957"/>
    <m/>
    <n v="76622"/>
    <m/>
    <m/>
    <m/>
    <m/>
    <m/>
    <m/>
    <m/>
    <m/>
    <m/>
    <m/>
    <m/>
    <m/>
    <m/>
    <m/>
    <m/>
    <m/>
    <m/>
    <m/>
    <m/>
    <m/>
    <m/>
    <m/>
    <m/>
    <m/>
    <m/>
    <m/>
    <m/>
    <m/>
    <m/>
    <m/>
    <m/>
    <m/>
    <n v="697491"/>
    <m/>
    <n v="53811"/>
    <m/>
    <n v="19426"/>
    <m/>
    <n v="590998"/>
    <m/>
    <m/>
    <m/>
    <n v="305645"/>
    <m/>
    <n v="31120"/>
    <m/>
    <m/>
    <m/>
    <m/>
    <m/>
    <m/>
    <m/>
    <m/>
    <m/>
    <m/>
    <m/>
    <m/>
    <m/>
    <m/>
    <m/>
    <m/>
    <m/>
    <n v="6222665"/>
    <n v="1526622"/>
    <n v="7329334"/>
    <n v="334558"/>
    <n v="6059840"/>
    <m/>
    <m/>
    <m/>
    <m/>
    <m/>
    <m/>
    <m/>
    <m/>
    <m/>
    <m/>
    <n v="482651"/>
    <m/>
    <n v="431482"/>
    <n v="76411"/>
    <n v="302406"/>
    <n v="44325"/>
    <m/>
    <n v="25911"/>
    <n v="464236"/>
    <n v="348645"/>
    <n v="230617"/>
    <n v="1013975"/>
    <n v="92020"/>
    <n v="188076"/>
    <n v="84833"/>
    <n v="3598066"/>
    <n v="55"/>
    <n v="1365000"/>
    <n v="74807"/>
    <n v="57265"/>
    <m/>
    <m/>
    <n v="138000"/>
    <n v="4383464"/>
    <m/>
    <n v="125273"/>
    <m/>
    <m/>
    <m/>
    <n v="4508737"/>
    <n v="1707506"/>
    <m/>
    <m/>
    <n v="2801231"/>
    <n v="4508737"/>
    <m/>
    <m/>
    <n v="8084"/>
    <m/>
    <n v="0"/>
    <m/>
    <n v="162944"/>
    <n v="763485"/>
    <n v="926429"/>
    <n v="-801156"/>
    <m/>
    <m/>
    <m/>
    <m/>
    <m/>
    <s v="1.63"/>
    <n v="2783234.78"/>
    <n v="2730"/>
    <n v="0"/>
    <n v="13192"/>
    <n v="32184"/>
    <n v="108913"/>
    <n v="0"/>
    <n v="0"/>
    <n v="6228"/>
    <m/>
    <n v="2084"/>
    <m/>
    <m/>
    <n v="21132"/>
    <n v="2685"/>
    <n v="7019"/>
    <n v="1595"/>
    <n v="16625"/>
    <n v="214387"/>
    <n v="0"/>
    <n v="0"/>
    <n v="0"/>
    <n v="140"/>
    <n v="0"/>
    <n v="0"/>
    <n v="140"/>
    <n v="204895"/>
    <n v="0"/>
    <n v="662068"/>
    <n v="1272993"/>
    <n v="2331456"/>
    <n v="0"/>
    <n v="0"/>
    <n v="223945"/>
    <m/>
    <n v="57789"/>
    <m/>
    <m/>
    <n v="455918"/>
    <n v="73892"/>
    <n v="142552"/>
    <n v="67922"/>
    <n v="729235"/>
    <n v="6222665"/>
    <n v="0"/>
    <n v="0"/>
    <n v="0"/>
    <n v="7700"/>
    <n v="0"/>
    <n v="0"/>
    <n v="7700"/>
    <m/>
    <x v="0"/>
    <x v="0"/>
    <m/>
    <m/>
    <m/>
    <m/>
    <x v="0"/>
    <x v="0"/>
    <m/>
    <m/>
    <m/>
    <n v="158"/>
    <n v="259"/>
    <n v="91"/>
    <n v="120"/>
    <n v="200"/>
    <n v="65"/>
    <n v="84"/>
    <n v="148"/>
    <n v="43"/>
    <n v="1"/>
    <n v="0"/>
    <n v="0"/>
    <n v="0"/>
    <n v="0"/>
    <n v="1"/>
    <n v="1"/>
    <n v="0"/>
    <n v="0"/>
    <n v="0"/>
    <n v="0"/>
    <n v="0"/>
    <n v="0"/>
    <n v="0"/>
    <n v="0"/>
    <n v="1"/>
    <n v="0"/>
    <n v="0"/>
    <n v="0"/>
    <n v="0"/>
  </r>
  <r>
    <n v="206190711"/>
    <x v="442"/>
    <d v="2024-01-01T00:00:00"/>
    <d v="2024-12-31T00:00:00"/>
    <n v="366"/>
    <s v="In Process"/>
    <x v="0"/>
    <x v="17"/>
    <x v="0"/>
    <x v="0"/>
    <s v="11 - Los Angeles"/>
    <x v="15"/>
    <s v="818-786-3470"/>
    <s v="13523 SHERMAN WAY"/>
    <s v="VAN NUYS"/>
    <s v="91405"/>
    <s v="1073950614"/>
    <s v="MITCHELL REICHMAN"/>
    <s v="Yes"/>
    <m/>
    <n v="99"/>
    <n v="99"/>
    <x v="2"/>
    <n v="36234"/>
    <n v="33387"/>
    <n v="210.78"/>
    <n v="583"/>
    <n v="585"/>
    <n v="5998"/>
    <n v="6105"/>
    <n v="1852"/>
    <n v="17791"/>
    <m/>
    <n v="145"/>
    <n v="179"/>
    <n v="1317"/>
    <x v="0"/>
    <n v="33387"/>
    <m/>
    <m/>
    <m/>
    <m/>
    <m/>
    <m/>
    <m/>
    <m/>
    <n v="11256734"/>
    <n v="4035611"/>
    <n v="-1443403"/>
    <n v="66997"/>
    <n v="16802745"/>
    <n v="15694912"/>
    <n v="1107833"/>
    <n v="9657"/>
    <n v="163390"/>
    <m/>
    <n v="954100"/>
    <n v="1977453"/>
    <n v="1999156"/>
    <n v="630429"/>
    <n v="6056136"/>
    <m/>
    <n v="47850"/>
    <n v="59070"/>
    <n v="486640"/>
    <n v="11256734"/>
    <m/>
    <m/>
    <m/>
    <m/>
    <m/>
    <m/>
    <m/>
    <m/>
    <n v="1543908"/>
    <m/>
    <n v="2465735"/>
    <m/>
    <n v="483"/>
    <m/>
    <n v="4644"/>
    <m/>
    <m/>
    <m/>
    <n v="8905"/>
    <m/>
    <n v="10992"/>
    <m/>
    <n v="944"/>
    <m/>
    <n v="32959"/>
    <n v="8944"/>
    <n v="1965103"/>
    <n v="0"/>
    <n v="1237215"/>
    <n v="132784"/>
    <n v="618936"/>
    <n v="14433"/>
    <m/>
    <n v="25237"/>
    <m/>
    <m/>
    <m/>
    <m/>
    <m/>
    <m/>
    <m/>
    <m/>
    <m/>
    <m/>
    <m/>
    <m/>
    <m/>
    <m/>
    <m/>
    <m/>
    <m/>
    <m/>
    <m/>
    <m/>
    <m/>
    <m/>
    <m/>
    <m/>
    <m/>
    <m/>
    <m/>
    <m/>
    <m/>
    <m/>
    <m/>
    <m/>
    <n v="-1954249"/>
    <m/>
    <n v="574312"/>
    <m/>
    <n v="22866"/>
    <m/>
    <n v="-83478"/>
    <m/>
    <m/>
    <m/>
    <n v="58"/>
    <m/>
    <n v="-2912"/>
    <m/>
    <m/>
    <m/>
    <m/>
    <m/>
    <m/>
    <m/>
    <m/>
    <m/>
    <m/>
    <m/>
    <m/>
    <m/>
    <m/>
    <m/>
    <m/>
    <m/>
    <n v="7060271"/>
    <n v="1558420"/>
    <n v="7076221"/>
    <n v="263344"/>
    <n v="6161730"/>
    <m/>
    <m/>
    <m/>
    <m/>
    <m/>
    <m/>
    <m/>
    <m/>
    <n v="9902"/>
    <n v="435"/>
    <n v="605897"/>
    <m/>
    <n v="510845"/>
    <n v="109386"/>
    <n v="435739"/>
    <n v="27886"/>
    <m/>
    <n v="34618"/>
    <n v="698190"/>
    <n v="212650"/>
    <n v="221335"/>
    <n v="1167212"/>
    <n v="143836"/>
    <n v="270919"/>
    <n v="113803"/>
    <n v="3922710"/>
    <m/>
    <n v="771162"/>
    <n v="33622"/>
    <n v="31926"/>
    <m/>
    <n v="15673"/>
    <n v="195436"/>
    <n v="3784380"/>
    <m/>
    <n v="110494"/>
    <m/>
    <n v="22955"/>
    <m/>
    <n v="3917829"/>
    <n v="958339"/>
    <m/>
    <m/>
    <n v="2959490"/>
    <n v="3917829"/>
    <n v="80000"/>
    <m/>
    <m/>
    <m/>
    <n v="0"/>
    <n v="114280"/>
    <n v="219539"/>
    <m/>
    <n v="333819"/>
    <n v="-223325"/>
    <m/>
    <m/>
    <m/>
    <m/>
    <m/>
    <s v="1.34"/>
    <n v="1284174.26"/>
    <n v="1850"/>
    <n v="0"/>
    <n v="11388"/>
    <n v="34694"/>
    <n v="88849"/>
    <n v="0"/>
    <n v="0"/>
    <n v="7237"/>
    <m/>
    <n v="4253"/>
    <m/>
    <m/>
    <n v="26782"/>
    <n v="3901"/>
    <n v="9932"/>
    <n v="1965"/>
    <n v="27336"/>
    <n v="218187"/>
    <n v="0"/>
    <n v="259"/>
    <n v="1380"/>
    <n v="13"/>
    <n v="0"/>
    <n v="0"/>
    <n v="1652"/>
    <n v="170926"/>
    <n v="0"/>
    <n v="660320"/>
    <n v="1501671"/>
    <n v="2088331"/>
    <n v="0"/>
    <n v="0"/>
    <n v="304209"/>
    <m/>
    <n v="114901"/>
    <m/>
    <m/>
    <n v="566317"/>
    <n v="103836"/>
    <n v="213612"/>
    <n v="94920"/>
    <n v="1241228"/>
    <n v="7060271"/>
    <n v="0"/>
    <n v="21227"/>
    <n v="76244"/>
    <n v="400"/>
    <n v="0"/>
    <n v="0"/>
    <n v="97871"/>
    <m/>
    <x v="0"/>
    <x v="0"/>
    <m/>
    <m/>
    <m/>
    <m/>
    <x v="0"/>
    <x v="0"/>
    <m/>
    <m/>
    <m/>
    <n v="154"/>
    <n v="225"/>
    <n v="90"/>
    <n v="104"/>
    <n v="155"/>
    <n v="57"/>
    <n v="57"/>
    <n v="95"/>
    <n v="32"/>
    <n v="1"/>
    <n v="0"/>
    <n v="0"/>
    <n v="0"/>
    <n v="1"/>
    <n v="0"/>
    <n v="1"/>
    <n v="0"/>
    <n v="0"/>
    <n v="0"/>
    <n v="0"/>
    <n v="0"/>
    <n v="0"/>
    <n v="0"/>
    <n v="0"/>
    <n v="1"/>
    <n v="0"/>
    <n v="0"/>
    <n v="0"/>
    <n v="0"/>
  </r>
  <r>
    <n v="206190713"/>
    <x v="443"/>
    <d v="2024-01-01T00:00:00"/>
    <d v="2024-12-31T00:00:00"/>
    <n v="366"/>
    <s v="In Process"/>
    <x v="0"/>
    <x v="17"/>
    <x v="0"/>
    <x v="0"/>
    <s v="11 - Los Angeles"/>
    <x v="40"/>
    <s v="818-798-9124"/>
    <s v="1836 NORTH FAIR OAKS AVENUE"/>
    <s v="PASADENA"/>
    <s v="91103"/>
    <s v="1912248972"/>
    <s v="JOWELL OVENSON"/>
    <s v="Yes"/>
    <m/>
    <n v="99"/>
    <n v="99"/>
    <x v="2"/>
    <n v="36234"/>
    <n v="31258"/>
    <n v="190.2"/>
    <n v="649"/>
    <n v="663"/>
    <n v="4179"/>
    <n v="353"/>
    <n v="1026"/>
    <n v="17875"/>
    <m/>
    <n v="6451"/>
    <n v="856"/>
    <n v="518"/>
    <x v="0"/>
    <n v="31258"/>
    <m/>
    <m/>
    <m/>
    <m/>
    <m/>
    <m/>
    <m/>
    <m/>
    <n v="10003545"/>
    <n v="5581976"/>
    <n v="1689225"/>
    <n v="6830"/>
    <n v="13903126"/>
    <n v="13469646"/>
    <n v="433480"/>
    <n v="-1"/>
    <m/>
    <m/>
    <n v="433479"/>
    <n v="1337280"/>
    <n v="113025"/>
    <n v="328320"/>
    <n v="5720000"/>
    <m/>
    <n v="2065240"/>
    <n v="273920"/>
    <n v="165760"/>
    <n v="10003545"/>
    <m/>
    <m/>
    <m/>
    <m/>
    <m/>
    <m/>
    <m/>
    <m/>
    <n v="1945937"/>
    <m/>
    <n v="220491"/>
    <m/>
    <n v="56469"/>
    <m/>
    <n v="24988"/>
    <m/>
    <m/>
    <m/>
    <n v="3313516"/>
    <m/>
    <n v="19750"/>
    <m/>
    <n v="825"/>
    <m/>
    <n v="11372"/>
    <n v="0"/>
    <n v="2417050"/>
    <n v="0"/>
    <n v="2203675"/>
    <n v="91500"/>
    <n v="619392"/>
    <n v="104350"/>
    <m/>
    <n v="134637"/>
    <m/>
    <m/>
    <m/>
    <m/>
    <m/>
    <m/>
    <m/>
    <m/>
    <m/>
    <m/>
    <m/>
    <m/>
    <m/>
    <m/>
    <m/>
    <m/>
    <m/>
    <m/>
    <m/>
    <m/>
    <m/>
    <m/>
    <m/>
    <m/>
    <m/>
    <m/>
    <m/>
    <m/>
    <m/>
    <m/>
    <m/>
    <m/>
    <n v="21425"/>
    <m/>
    <n v="86163"/>
    <m/>
    <n v="10272"/>
    <m/>
    <n v="-91677"/>
    <m/>
    <m/>
    <m/>
    <n v="1672416"/>
    <m/>
    <n v="-9374"/>
    <m/>
    <m/>
    <m/>
    <m/>
    <m/>
    <m/>
    <m/>
    <m/>
    <m/>
    <m/>
    <m/>
    <m/>
    <m/>
    <m/>
    <m/>
    <m/>
    <m/>
    <n v="5418002"/>
    <n v="1412647"/>
    <n v="6638997"/>
    <n v="90808"/>
    <n v="5755741"/>
    <m/>
    <m/>
    <m/>
    <m/>
    <m/>
    <m/>
    <m/>
    <m/>
    <n v="29529"/>
    <m/>
    <n v="555133"/>
    <m/>
    <n v="509340"/>
    <n v="41530"/>
    <n v="327194"/>
    <n v="70390"/>
    <m/>
    <n v="66145"/>
    <n v="469212"/>
    <n v="245411"/>
    <n v="257462"/>
    <n v="816920"/>
    <n v="97720"/>
    <n v="218567"/>
    <n v="99528"/>
    <n v="2931979"/>
    <n v="40777"/>
    <n v="832560"/>
    <n v="64136"/>
    <n v="30639"/>
    <m/>
    <m/>
    <n v="9733"/>
    <n v="1143227"/>
    <m/>
    <n v="130233"/>
    <m/>
    <m/>
    <n v="142867"/>
    <n v="1416327"/>
    <n v="2874366"/>
    <m/>
    <m/>
    <n v="-1458039"/>
    <n v="1416327"/>
    <m/>
    <m/>
    <n v="1897231"/>
    <m/>
    <n v="0"/>
    <m/>
    <n v="998441"/>
    <n v="186574"/>
    <n v="1185015"/>
    <n v="-1054782"/>
    <m/>
    <m/>
    <m/>
    <m/>
    <m/>
    <s v="-0.07"/>
    <n v="-201205.62000000002"/>
    <n v="1876"/>
    <n v="0"/>
    <n v="10778"/>
    <n v="29121"/>
    <n v="76491"/>
    <n v="0"/>
    <n v="0"/>
    <n v="2967"/>
    <m/>
    <n v="1885"/>
    <m/>
    <m/>
    <n v="18538"/>
    <n v="2137"/>
    <n v="7294"/>
    <n v="1731"/>
    <n v="25028"/>
    <n v="177846"/>
    <n v="0"/>
    <n v="433"/>
    <n v="3973"/>
    <n v="9469"/>
    <n v="0"/>
    <n v="0"/>
    <n v="13875"/>
    <n v="142609"/>
    <n v="0"/>
    <n v="588873"/>
    <n v="1213712"/>
    <n v="1683546"/>
    <n v="0"/>
    <n v="0"/>
    <n v="138097"/>
    <m/>
    <n v="47931"/>
    <m/>
    <m/>
    <n v="378112"/>
    <n v="74798"/>
    <n v="162197"/>
    <n v="77664"/>
    <n v="910463"/>
    <n v="5418002"/>
    <n v="0"/>
    <n v="28115"/>
    <n v="198671"/>
    <n v="331406"/>
    <n v="0"/>
    <n v="0"/>
    <n v="558192"/>
    <m/>
    <x v="0"/>
    <x v="0"/>
    <m/>
    <m/>
    <m/>
    <m/>
    <x v="0"/>
    <x v="0"/>
    <m/>
    <m/>
    <m/>
    <n v="168"/>
    <n v="224"/>
    <n v="112"/>
    <n v="119"/>
    <n v="159"/>
    <n v="78"/>
    <n v="67"/>
    <n v="83"/>
    <n v="51"/>
    <n v="1"/>
    <n v="0"/>
    <n v="0"/>
    <n v="0"/>
    <n v="1"/>
    <n v="0"/>
    <n v="1"/>
    <n v="0"/>
    <n v="0"/>
    <n v="0"/>
    <n v="0"/>
    <n v="0"/>
    <n v="0"/>
    <n v="0"/>
    <n v="0"/>
    <n v="1"/>
    <n v="0"/>
    <n v="0"/>
    <n v="0"/>
    <n v="0"/>
  </r>
  <r>
    <n v="206190725"/>
    <x v="444"/>
    <d v="2024-01-01T00:00:00"/>
    <d v="2024-12-31T00:00:00"/>
    <n v="366"/>
    <s v="In Process"/>
    <x v="1"/>
    <x v="17"/>
    <x v="1"/>
    <x v="1"/>
    <s v="11 - Los Angeles"/>
    <x v="30"/>
    <s v="323-257-7518"/>
    <s v="2236 MERTON AVE"/>
    <s v="LOS ANGELES"/>
    <s v="90041"/>
    <s v="ZZT18598F"/>
    <s v="MEG PIERCE"/>
    <s v="No"/>
    <m/>
    <n v="76"/>
    <n v="76"/>
    <x v="2"/>
    <n v="27816"/>
    <n v="24667"/>
    <n v="200.35"/>
    <n v="135"/>
    <n v="134"/>
    <n v="1848"/>
    <n v="1037"/>
    <n v="970"/>
    <n v="9248"/>
    <m/>
    <m/>
    <n v="10386"/>
    <n v="1178"/>
    <x v="0"/>
    <n v="24667"/>
    <m/>
    <m/>
    <m/>
    <m/>
    <m/>
    <m/>
    <m/>
    <m/>
    <n v="8510115"/>
    <n v="1378435"/>
    <n v="-1204204"/>
    <n v="10558"/>
    <n v="11103312"/>
    <n v="12536708"/>
    <n v="-1433396"/>
    <n v="1729063"/>
    <m/>
    <m/>
    <n v="295667"/>
    <n v="637560"/>
    <n v="357765"/>
    <n v="334650"/>
    <n v="3190560"/>
    <m/>
    <m/>
    <n v="3583170"/>
    <n v="406410"/>
    <n v="8510115"/>
    <m/>
    <m/>
    <m/>
    <m/>
    <m/>
    <m/>
    <m/>
    <m/>
    <n v="847956"/>
    <m/>
    <n v="339035"/>
    <m/>
    <m/>
    <m/>
    <m/>
    <m/>
    <m/>
    <m/>
    <m/>
    <m/>
    <n v="191444"/>
    <m/>
    <m/>
    <m/>
    <n v="122295"/>
    <n v="0"/>
    <n v="409035"/>
    <n v="7702"/>
    <n v="442418"/>
    <n v="128421"/>
    <n v="172397"/>
    <n v="35503"/>
    <m/>
    <n v="60664"/>
    <m/>
    <m/>
    <m/>
    <m/>
    <m/>
    <m/>
    <m/>
    <m/>
    <m/>
    <m/>
    <m/>
    <m/>
    <m/>
    <m/>
    <m/>
    <m/>
    <m/>
    <m/>
    <m/>
    <m/>
    <m/>
    <m/>
    <m/>
    <m/>
    <m/>
    <m/>
    <m/>
    <m/>
    <n v="-775858"/>
    <m/>
    <m/>
    <m/>
    <n v="-248323"/>
    <m/>
    <n v="216903"/>
    <m/>
    <n v="-37507"/>
    <m/>
    <n v="-279728"/>
    <m/>
    <m/>
    <m/>
    <m/>
    <m/>
    <n v="-79691"/>
    <m/>
    <m/>
    <m/>
    <m/>
    <m/>
    <m/>
    <m/>
    <m/>
    <m/>
    <m/>
    <m/>
    <m/>
    <m/>
    <m/>
    <m/>
    <m/>
    <m/>
    <n v="6469658"/>
    <n v="2444574"/>
    <n v="7858539"/>
    <n v="371927"/>
    <n v="5213700"/>
    <m/>
    <m/>
    <m/>
    <m/>
    <m/>
    <m/>
    <m/>
    <m/>
    <n v="95360"/>
    <m/>
    <n v="250078"/>
    <n v="8348"/>
    <n v="252442"/>
    <n v="96448"/>
    <n v="120873"/>
    <n v="30538"/>
    <m/>
    <n v="62144"/>
    <n v="414931"/>
    <n v="238792"/>
    <n v="78472"/>
    <n v="1067626"/>
    <n v="109875"/>
    <n v="1067534"/>
    <n v="170433"/>
    <n v="2965013"/>
    <n v="217629"/>
    <n v="4595"/>
    <n v="1516"/>
    <n v="44545"/>
    <n v="1860"/>
    <m/>
    <n v="23956"/>
    <n v="13797262"/>
    <m/>
    <n v="5102925"/>
    <n v="340593"/>
    <m/>
    <m/>
    <n v="19240780"/>
    <n v="1767315"/>
    <n v="3492874"/>
    <n v="66055"/>
    <n v="13914536"/>
    <n v="19240780"/>
    <m/>
    <m/>
    <m/>
    <m/>
    <n v="2370075"/>
    <n v="14002460"/>
    <m/>
    <n v="2834026"/>
    <n v="19206561"/>
    <n v="-14103636"/>
    <n v="124910"/>
    <m/>
    <m/>
    <n v="124910"/>
    <n v="-58855"/>
    <s v="6.51"/>
    <n v="11505220.65"/>
    <n v="1995"/>
    <n v="0"/>
    <n v="7408"/>
    <n v="24491"/>
    <n v="62180"/>
    <n v="0"/>
    <n v="0"/>
    <n v="1438"/>
    <m/>
    <n v="4174"/>
    <n v="7040"/>
    <n v="2214"/>
    <m/>
    <n v="1933"/>
    <n v="26379"/>
    <n v="2744"/>
    <n v="22511"/>
    <n v="164507"/>
    <n v="0"/>
    <n v="75"/>
    <n v="1075"/>
    <n v="5660"/>
    <n v="0"/>
    <n v="0"/>
    <n v="6810"/>
    <n v="162084"/>
    <n v="0"/>
    <n v="532417"/>
    <n v="895472"/>
    <n v="1538619"/>
    <n v="0"/>
    <n v="0"/>
    <n v="32971"/>
    <m/>
    <n v="106513"/>
    <n v="139004"/>
    <n v="41356"/>
    <m/>
    <n v="65973"/>
    <n v="654950"/>
    <n v="127283"/>
    <n v="1097010"/>
    <n v="5393652"/>
    <n v="0"/>
    <n v="5650"/>
    <n v="60709"/>
    <n v="216901"/>
    <n v="0"/>
    <n v="0"/>
    <n v="283260"/>
    <m/>
    <x v="0"/>
    <x v="0"/>
    <m/>
    <m/>
    <m/>
    <m/>
    <x v="0"/>
    <x v="0"/>
    <m/>
    <m/>
    <m/>
    <n v="155"/>
    <n v="241"/>
    <n v="112"/>
    <n v="61"/>
    <n v="97"/>
    <n v="44"/>
    <n v="41"/>
    <n v="64"/>
    <n v="28"/>
    <n v="0"/>
    <n v="1"/>
    <n v="0"/>
    <n v="0"/>
    <n v="1"/>
    <n v="0"/>
    <n v="1"/>
    <n v="0"/>
    <n v="0"/>
    <n v="0"/>
    <n v="0"/>
    <n v="0"/>
    <n v="0"/>
    <n v="0"/>
    <n v="0"/>
    <n v="0"/>
    <n v="0"/>
    <n v="1"/>
    <n v="0"/>
    <n v="0"/>
  </r>
  <r>
    <n v="206190726"/>
    <x v="445"/>
    <d v="2024-01-01T00:00:00"/>
    <d v="2024-12-31T00:00:00"/>
    <n v="366"/>
    <s v="In Process"/>
    <x v="0"/>
    <x v="17"/>
    <x v="0"/>
    <x v="0"/>
    <s v="11 - Los Angeles"/>
    <x v="32"/>
    <s v="562-698-0451"/>
    <s v="7931 SORENSON AVENUE"/>
    <s v="WHITTIER"/>
    <s v="LOSAN-GELES"/>
    <s v="1063013035"/>
    <s v="SHANE S DAHL"/>
    <s v="Yes"/>
    <m/>
    <n v="59"/>
    <n v="59"/>
    <x v="1"/>
    <n v="21594"/>
    <n v="19778"/>
    <n v="210.83"/>
    <n v="180"/>
    <n v="239"/>
    <n v="3257"/>
    <m/>
    <n v="1548"/>
    <n v="9557"/>
    <m/>
    <n v="3045"/>
    <n v="1768"/>
    <n v="603"/>
    <x v="0"/>
    <n v="19778"/>
    <m/>
    <m/>
    <m/>
    <m/>
    <m/>
    <m/>
    <m/>
    <m/>
    <n v="7643352"/>
    <n v="3064378"/>
    <n v="448709"/>
    <n v="16540"/>
    <n v="10275561"/>
    <n v="9548647"/>
    <n v="726914"/>
    <n v="67073"/>
    <m/>
    <m/>
    <n v="793987"/>
    <n v="1258691"/>
    <m/>
    <n v="598236"/>
    <n v="3693372"/>
    <m/>
    <n v="1176762"/>
    <n v="683257"/>
    <n v="233034"/>
    <n v="7643352"/>
    <m/>
    <m/>
    <m/>
    <m/>
    <m/>
    <m/>
    <m/>
    <m/>
    <n v="2070406"/>
    <m/>
    <m/>
    <m/>
    <n v="520"/>
    <m/>
    <n v="3216"/>
    <m/>
    <m/>
    <m/>
    <n v="987376"/>
    <m/>
    <n v="2860"/>
    <m/>
    <m/>
    <m/>
    <n v="1328"/>
    <n v="1344"/>
    <n v="980040"/>
    <n v="279386"/>
    <n v="871275"/>
    <n v="541900"/>
    <n v="264467"/>
    <n v="61159"/>
    <m/>
    <n v="63479"/>
    <m/>
    <m/>
    <m/>
    <m/>
    <m/>
    <m/>
    <m/>
    <m/>
    <m/>
    <m/>
    <m/>
    <m/>
    <m/>
    <m/>
    <m/>
    <m/>
    <m/>
    <m/>
    <m/>
    <m/>
    <m/>
    <m/>
    <m/>
    <m/>
    <m/>
    <m/>
    <m/>
    <m/>
    <m/>
    <m/>
    <m/>
    <m/>
    <n v="277978"/>
    <m/>
    <m/>
    <m/>
    <n v="170056"/>
    <m/>
    <n v="-177354"/>
    <m/>
    <m/>
    <m/>
    <n v="-55005"/>
    <m/>
    <n v="233034"/>
    <m/>
    <m/>
    <m/>
    <m/>
    <m/>
    <m/>
    <m/>
    <m/>
    <m/>
    <m/>
    <m/>
    <m/>
    <m/>
    <m/>
    <m/>
    <m/>
    <m/>
    <n v="4554903"/>
    <n v="863095"/>
    <n v="4130649"/>
    <n v="187978"/>
    <n v="3575178"/>
    <m/>
    <m/>
    <m/>
    <m/>
    <m/>
    <m/>
    <m/>
    <m/>
    <m/>
    <m/>
    <n v="367836"/>
    <n v="8271"/>
    <n v="310174"/>
    <n v="80045"/>
    <n v="150132"/>
    <n v="33555"/>
    <m/>
    <n v="26843"/>
    <n v="315547"/>
    <n v="225334"/>
    <n v="109886"/>
    <n v="572668"/>
    <n v="62140"/>
    <n v="134838"/>
    <m/>
    <n v="2452977"/>
    <n v="6242"/>
    <n v="697423"/>
    <n v="48168"/>
    <n v="63619"/>
    <m/>
    <m/>
    <n v="307771"/>
    <n v="6383544"/>
    <m/>
    <n v="65504"/>
    <m/>
    <m/>
    <m/>
    <n v="6449048"/>
    <n v="4931773"/>
    <m/>
    <m/>
    <n v="1517275"/>
    <n v="6449048"/>
    <n v="3286487"/>
    <m/>
    <n v="2814578"/>
    <m/>
    <n v="0"/>
    <m/>
    <n v="65744"/>
    <n v="15526"/>
    <n v="81270"/>
    <n v="-15766"/>
    <m/>
    <m/>
    <m/>
    <m/>
    <m/>
    <s v="0.12"/>
    <n v="591812.76"/>
    <n v="2313"/>
    <n v="0"/>
    <n v="10145"/>
    <n v="13999"/>
    <n v="55670"/>
    <n v="0"/>
    <n v="0"/>
    <n v="4028"/>
    <n v="9054"/>
    <n v="2313"/>
    <n v="9083"/>
    <n v="4318"/>
    <n v="12442"/>
    <n v="2191"/>
    <n v="4185"/>
    <m/>
    <n v="14418"/>
    <n v="144159"/>
    <n v="0"/>
    <n v="0"/>
    <n v="0"/>
    <n v="1100"/>
    <n v="0"/>
    <n v="0"/>
    <n v="1100"/>
    <n v="178605"/>
    <n v="0"/>
    <n v="475252"/>
    <n v="475119"/>
    <n v="1322756"/>
    <n v="0"/>
    <n v="0"/>
    <n v="147889"/>
    <n v="488856"/>
    <n v="98302"/>
    <n v="157407"/>
    <n v="76357"/>
    <n v="283637"/>
    <n v="47252"/>
    <n v="81648"/>
    <m/>
    <n v="721823"/>
    <n v="4554903"/>
    <n v="0"/>
    <n v="0"/>
    <n v="0"/>
    <n v="38507"/>
    <n v="0"/>
    <n v="0"/>
    <n v="38507"/>
    <m/>
    <x v="0"/>
    <x v="0"/>
    <m/>
    <m/>
    <n v="9054"/>
    <m/>
    <x v="0"/>
    <x v="0"/>
    <m/>
    <m/>
    <n v="488856"/>
    <n v="71"/>
    <n v="101"/>
    <n v="51"/>
    <n v="47"/>
    <n v="73"/>
    <n v="31"/>
    <n v="30"/>
    <n v="54"/>
    <n v="19"/>
    <n v="1"/>
    <n v="0"/>
    <n v="0"/>
    <n v="1"/>
    <n v="0"/>
    <n v="0"/>
    <n v="1"/>
    <n v="0"/>
    <n v="0"/>
    <n v="0"/>
    <n v="0"/>
    <n v="0"/>
    <n v="0"/>
    <n v="0"/>
    <n v="0"/>
    <n v="1"/>
    <n v="0"/>
    <n v="0"/>
    <n v="0"/>
    <n v="0"/>
  </r>
  <r>
    <n v="206190732"/>
    <x v="446"/>
    <d v="2024-01-01T00:00:00"/>
    <d v="2024-12-31T00:00:00"/>
    <n v="366"/>
    <s v="In Process"/>
    <x v="0"/>
    <x v="17"/>
    <x v="0"/>
    <x v="0"/>
    <s v="11 - Los Angeles"/>
    <x v="27"/>
    <s v="310-320-4130"/>
    <s v="22617 S. VERMONT AVENUE"/>
    <s v="TORRANCE"/>
    <s v="90502"/>
    <s v="ZZT56488I"/>
    <s v="MAXIM BRODSKY"/>
    <s v="No"/>
    <m/>
    <n v="299"/>
    <n v="299"/>
    <x v="0"/>
    <n v="109434"/>
    <n v="80983"/>
    <n v="159.32"/>
    <n v="1409"/>
    <n v="1394"/>
    <n v="2300"/>
    <n v="16236"/>
    <n v="7091"/>
    <n v="51759"/>
    <n v="78"/>
    <n v="780"/>
    <n v="1095"/>
    <n v="1644"/>
    <x v="0"/>
    <n v="80983"/>
    <m/>
    <m/>
    <m/>
    <m/>
    <m/>
    <m/>
    <m/>
    <m/>
    <n v="27129305"/>
    <n v="8159711"/>
    <n v="-562947"/>
    <n v="18004"/>
    <n v="35869967"/>
    <n v="36039819"/>
    <n v="-169852"/>
    <n v="179366"/>
    <m/>
    <m/>
    <n v="9514"/>
    <n v="770500"/>
    <n v="5439060"/>
    <n v="2375485"/>
    <n v="17339265"/>
    <n v="26130"/>
    <n v="261300"/>
    <n v="366825"/>
    <n v="550740"/>
    <n v="27129305"/>
    <m/>
    <m/>
    <m/>
    <m/>
    <m/>
    <m/>
    <m/>
    <m/>
    <n v="1077687"/>
    <m/>
    <n v="6551282"/>
    <m/>
    <n v="31748"/>
    <m/>
    <n v="140441"/>
    <m/>
    <n v="26331"/>
    <m/>
    <n v="313532"/>
    <m/>
    <n v="12246"/>
    <m/>
    <n v="6444"/>
    <m/>
    <n v="36054"/>
    <n v="0"/>
    <n v="1858290"/>
    <n v="0"/>
    <n v="2133751"/>
    <n v="396660"/>
    <n v="3209966"/>
    <n v="168026"/>
    <m/>
    <n v="356964"/>
    <m/>
    <m/>
    <m/>
    <m/>
    <m/>
    <m/>
    <m/>
    <m/>
    <m/>
    <m/>
    <m/>
    <m/>
    <m/>
    <m/>
    <m/>
    <m/>
    <m/>
    <m/>
    <m/>
    <m/>
    <m/>
    <m/>
    <m/>
    <m/>
    <m/>
    <m/>
    <m/>
    <m/>
    <n v="-37606"/>
    <m/>
    <m/>
    <m/>
    <n v="-251867"/>
    <m/>
    <n v="1749495"/>
    <m/>
    <n v="-1512917"/>
    <m/>
    <n v="-618758"/>
    <m/>
    <n v="18953"/>
    <m/>
    <n v="81953"/>
    <m/>
    <n v="7800"/>
    <m/>
    <m/>
    <m/>
    <m/>
    <m/>
    <m/>
    <m/>
    <m/>
    <m/>
    <m/>
    <m/>
    <m/>
    <m/>
    <m/>
    <m/>
    <m/>
    <m/>
    <n v="16463349"/>
    <n v="3589786"/>
    <n v="15986684"/>
    <n v="652062"/>
    <n v="17783384"/>
    <m/>
    <m/>
    <m/>
    <m/>
    <m/>
    <m/>
    <m/>
    <m/>
    <n v="2516"/>
    <n v="12529"/>
    <n v="703065"/>
    <m/>
    <n v="800406"/>
    <n v="162404"/>
    <n v="667011"/>
    <n v="94984"/>
    <m/>
    <n v="185198"/>
    <n v="954787"/>
    <n v="1085962"/>
    <n v="501167"/>
    <n v="2712201"/>
    <n v="331553"/>
    <n v="679240"/>
    <n v="87359"/>
    <n v="7685304"/>
    <n v="196703"/>
    <n v="959872"/>
    <m/>
    <m/>
    <m/>
    <n v="394102"/>
    <n v="40072"/>
    <n v="14960527"/>
    <m/>
    <n v="1593533"/>
    <n v="115204"/>
    <m/>
    <n v="19803"/>
    <n v="16689067"/>
    <n v="10858050"/>
    <m/>
    <m/>
    <n v="5831017"/>
    <n v="16689067"/>
    <n v="7135935"/>
    <m/>
    <n v="3000000"/>
    <m/>
    <n v="0"/>
    <m/>
    <n v="2459314"/>
    <n v="2275594"/>
    <n v="4734908"/>
    <n v="-3141375"/>
    <m/>
    <m/>
    <m/>
    <m/>
    <m/>
    <s v="0.01"/>
    <n v="108580.5"/>
    <n v="2187"/>
    <n v="0"/>
    <n v="30693"/>
    <n v="120237"/>
    <n v="177296"/>
    <n v="9127"/>
    <n v="0"/>
    <n v="11231"/>
    <m/>
    <n v="8258"/>
    <n v="37639"/>
    <n v="15275"/>
    <n v="44827"/>
    <n v="10287"/>
    <n v="22225"/>
    <n v="1312"/>
    <n v="57951"/>
    <n v="548545"/>
    <n v="0"/>
    <n v="5244"/>
    <n v="18560"/>
    <n v="42827"/>
    <n v="0"/>
    <n v="0"/>
    <n v="66631"/>
    <n v="194174"/>
    <n v="0"/>
    <n v="1647865"/>
    <n v="4598318"/>
    <n v="4130270"/>
    <n v="377452"/>
    <n v="0"/>
    <n v="426114"/>
    <m/>
    <n v="189434"/>
    <n v="692223"/>
    <n v="290635"/>
    <n v="1085096"/>
    <n v="267440"/>
    <n v="531322"/>
    <n v="57058"/>
    <n v="1975948"/>
    <n v="16463349"/>
    <n v="0"/>
    <n v="360095"/>
    <n v="921477"/>
    <n v="1213610"/>
    <n v="0"/>
    <n v="0"/>
    <n v="2495182"/>
    <m/>
    <x v="0"/>
    <x v="0"/>
    <m/>
    <m/>
    <m/>
    <m/>
    <x v="0"/>
    <x v="0"/>
    <m/>
    <m/>
    <m/>
    <n v="349"/>
    <n v="661"/>
    <n v="197"/>
    <n v="227"/>
    <n v="453"/>
    <n v="122"/>
    <n v="132"/>
    <n v="280"/>
    <n v="72"/>
    <n v="1"/>
    <n v="0"/>
    <n v="0"/>
    <n v="0"/>
    <n v="0"/>
    <n v="1"/>
    <n v="1"/>
    <n v="0"/>
    <n v="0"/>
    <n v="0"/>
    <n v="0"/>
    <n v="0"/>
    <n v="0"/>
    <n v="0"/>
    <n v="0"/>
    <n v="1"/>
    <n v="0"/>
    <n v="0"/>
    <n v="0"/>
    <n v="0"/>
  </r>
  <r>
    <n v="206190738"/>
    <x v="447"/>
    <d v="2024-01-01T00:00:00"/>
    <d v="2024-12-31T00:00:00"/>
    <n v="366"/>
    <s v="In Process"/>
    <x v="0"/>
    <x v="17"/>
    <x v="0"/>
    <x v="0"/>
    <s v="11 - Los Angeles"/>
    <x v="40"/>
    <s v="626-399-0358"/>
    <s v="904 MISSION STREET"/>
    <s v="SOUTH PASADENA"/>
    <s v="91030"/>
    <s v="1134505720"/>
    <s v="CARLOS ARAGON"/>
    <s v="Yes"/>
    <m/>
    <n v="156"/>
    <n v="156"/>
    <x v="0"/>
    <n v="57096"/>
    <n v="52637"/>
    <n v="214.92"/>
    <n v="479"/>
    <n v="480"/>
    <n v="17071"/>
    <m/>
    <n v="1816"/>
    <n v="32001"/>
    <m/>
    <n v="1042"/>
    <n v="335"/>
    <n v="372"/>
    <x v="0"/>
    <n v="52637"/>
    <m/>
    <m/>
    <m/>
    <m/>
    <m/>
    <m/>
    <m/>
    <m/>
    <n v="29375332"/>
    <n v="9817418"/>
    <n v="12591043"/>
    <n v="23701"/>
    <n v="26625408"/>
    <n v="22345361"/>
    <n v="4280047"/>
    <n v="-32585"/>
    <m/>
    <m/>
    <n v="4247462"/>
    <n v="13656840"/>
    <m/>
    <n v="756900"/>
    <n v="14157405"/>
    <m/>
    <n v="481987"/>
    <n v="163900"/>
    <n v="158300"/>
    <n v="29375332"/>
    <m/>
    <m/>
    <m/>
    <m/>
    <m/>
    <m/>
    <m/>
    <m/>
    <n v="9192075"/>
    <m/>
    <m/>
    <m/>
    <n v="7469"/>
    <m/>
    <n v="117944"/>
    <m/>
    <m/>
    <m/>
    <n v="497103"/>
    <m/>
    <m/>
    <m/>
    <n v="2827"/>
    <m/>
    <n v="83543"/>
    <n v="83483"/>
    <n v="4154450"/>
    <n v="0"/>
    <n v="4187500"/>
    <n v="400050"/>
    <n v="698546"/>
    <n v="110496"/>
    <m/>
    <n v="99350"/>
    <m/>
    <m/>
    <m/>
    <m/>
    <m/>
    <m/>
    <m/>
    <m/>
    <m/>
    <m/>
    <m/>
    <m/>
    <m/>
    <m/>
    <m/>
    <m/>
    <m/>
    <m/>
    <m/>
    <m/>
    <m/>
    <m/>
    <m/>
    <m/>
    <m/>
    <m/>
    <m/>
    <m/>
    <m/>
    <m/>
    <m/>
    <m/>
    <n v="6746055"/>
    <m/>
    <m/>
    <m/>
    <n v="310508"/>
    <m/>
    <n v="5355401"/>
    <m/>
    <m/>
    <m/>
    <n v="122438"/>
    <m/>
    <n v="56641"/>
    <m/>
    <m/>
    <m/>
    <m/>
    <m/>
    <m/>
    <m/>
    <m/>
    <m/>
    <m/>
    <m/>
    <m/>
    <m/>
    <m/>
    <m/>
    <m/>
    <m/>
    <n v="9155699"/>
    <n v="2030051"/>
    <n v="11159611"/>
    <n v="426007"/>
    <n v="9013060"/>
    <m/>
    <m/>
    <m/>
    <m/>
    <m/>
    <m/>
    <m/>
    <m/>
    <n v="126028"/>
    <n v="76434"/>
    <n v="702663"/>
    <m/>
    <n v="633819"/>
    <n v="203009"/>
    <n v="825978"/>
    <n v="121277"/>
    <m/>
    <n v="87478"/>
    <n v="590804"/>
    <n v="483118"/>
    <n v="240213"/>
    <n v="1289011"/>
    <n v="112762"/>
    <n v="358471"/>
    <n v="104244"/>
    <n v="3425833"/>
    <m/>
    <n v="3764462"/>
    <n v="58096"/>
    <n v="48765"/>
    <m/>
    <m/>
    <n v="79836"/>
    <n v="4186513"/>
    <m/>
    <m/>
    <n v="2650874"/>
    <n v="203955"/>
    <m/>
    <n v="7041342"/>
    <n v="6529568"/>
    <m/>
    <m/>
    <n v="511774"/>
    <n v="7041342"/>
    <m/>
    <n v="203955"/>
    <m/>
    <m/>
    <n v="0"/>
    <m/>
    <m/>
    <m/>
    <n v="0"/>
    <n v="0"/>
    <m/>
    <m/>
    <m/>
    <m/>
    <m/>
    <s v="0.05"/>
    <n v="326478.40000000002"/>
    <n v="1949"/>
    <n v="0"/>
    <n v="10344"/>
    <n v="55359"/>
    <n v="131850"/>
    <n v="0"/>
    <n v="0"/>
    <n v="2075"/>
    <m/>
    <n v="3758"/>
    <n v="18278"/>
    <n v="6035"/>
    <n v="25306"/>
    <n v="3076"/>
    <n v="14004"/>
    <n v="1737"/>
    <n v="23580"/>
    <n v="297351"/>
    <n v="0"/>
    <n v="3969"/>
    <n v="15"/>
    <n v="0"/>
    <n v="0"/>
    <n v="0"/>
    <n v="3984"/>
    <n v="170393"/>
    <n v="0"/>
    <n v="625593"/>
    <n v="2440668"/>
    <n v="3364108"/>
    <n v="0"/>
    <n v="0"/>
    <n v="142125"/>
    <m/>
    <n v="99598"/>
    <n v="319417"/>
    <n v="106126"/>
    <n v="556274"/>
    <n v="88046"/>
    <n v="284968"/>
    <n v="86463"/>
    <n v="871920"/>
    <n v="9155699"/>
    <n v="0"/>
    <n v="373065"/>
    <n v="628"/>
    <n v="0"/>
    <n v="0"/>
    <n v="0"/>
    <n v="373693"/>
    <m/>
    <x v="0"/>
    <x v="0"/>
    <m/>
    <m/>
    <m/>
    <m/>
    <x v="0"/>
    <x v="0"/>
    <m/>
    <m/>
    <m/>
    <n v="233"/>
    <n v="364"/>
    <n v="149"/>
    <n v="165"/>
    <n v="267"/>
    <n v="102"/>
    <n v="104"/>
    <n v="168"/>
    <n v="65"/>
    <n v="1"/>
    <n v="0"/>
    <n v="0"/>
    <n v="0"/>
    <n v="0"/>
    <n v="1"/>
    <n v="1"/>
    <n v="0"/>
    <n v="0"/>
    <n v="0"/>
    <n v="0"/>
    <n v="0"/>
    <n v="0"/>
    <n v="0"/>
    <n v="0"/>
    <n v="1"/>
    <n v="0"/>
    <n v="0"/>
    <n v="0"/>
    <n v="0"/>
  </r>
  <r>
    <n v="206190741"/>
    <x v="448"/>
    <d v="2024-01-01T00:00:00"/>
    <d v="2024-12-31T00:00:00"/>
    <n v="366"/>
    <s v="In Process"/>
    <x v="0"/>
    <x v="17"/>
    <x v="0"/>
    <x v="0"/>
    <s v="11 - Los Angeles"/>
    <x v="39"/>
    <s v="562-868-9761"/>
    <s v="11701 STUDEBAKER ROAD"/>
    <s v="NORWALK"/>
    <s v="90650-0000"/>
    <s v="1760477558"/>
    <s v="MATTHEW FLAKE"/>
    <s v="Yes"/>
    <s v="FLAGSTONE HEALTHCARE SOUTH LLC"/>
    <n v="120"/>
    <n v="120"/>
    <x v="0"/>
    <n v="43920"/>
    <n v="41549"/>
    <n v="207.33"/>
    <n v="757"/>
    <n v="751"/>
    <n v="10824"/>
    <n v="7120"/>
    <n v="2924"/>
    <n v="19564"/>
    <m/>
    <n v="303"/>
    <n v="347"/>
    <n v="467"/>
    <x v="0"/>
    <n v="41549"/>
    <m/>
    <m/>
    <m/>
    <m/>
    <m/>
    <m/>
    <m/>
    <m/>
    <n v="21281950"/>
    <n v="10526386"/>
    <n v="7923484"/>
    <m/>
    <n v="23884852"/>
    <n v="21006997"/>
    <n v="2877855"/>
    <n v="8864"/>
    <n v="832960"/>
    <m/>
    <n v="2053759"/>
    <n v="5804800"/>
    <n v="3348750"/>
    <n v="1508227"/>
    <n v="10128423"/>
    <m/>
    <n v="122200"/>
    <n v="156050"/>
    <n v="213500"/>
    <n v="21281950"/>
    <m/>
    <m/>
    <m/>
    <m/>
    <m/>
    <m/>
    <m/>
    <m/>
    <n v="3633819"/>
    <n v="2084985"/>
    <n v="1380919"/>
    <m/>
    <n v="1978"/>
    <m/>
    <n v="3338915"/>
    <m/>
    <m/>
    <m/>
    <n v="44550"/>
    <m/>
    <n v="3285"/>
    <n v="37440"/>
    <n v="495"/>
    <m/>
    <n v="48784"/>
    <n v="17018"/>
    <n v="4354290"/>
    <n v="0"/>
    <n v="4384485"/>
    <n v="1106280"/>
    <n v="524182"/>
    <n v="11640"/>
    <m/>
    <n v="79707"/>
    <m/>
    <m/>
    <m/>
    <m/>
    <m/>
    <m/>
    <m/>
    <m/>
    <m/>
    <m/>
    <m/>
    <m/>
    <m/>
    <m/>
    <m/>
    <m/>
    <m/>
    <m/>
    <n v="550"/>
    <m/>
    <m/>
    <m/>
    <m/>
    <m/>
    <m/>
    <m/>
    <m/>
    <m/>
    <n v="-12600"/>
    <m/>
    <m/>
    <m/>
    <n v="-132857"/>
    <n v="1133561"/>
    <n v="332863"/>
    <m/>
    <n v="687694"/>
    <m/>
    <n v="5838981"/>
    <m/>
    <m/>
    <m/>
    <n v="6480"/>
    <m/>
    <n v="68833"/>
    <n v="-21"/>
    <m/>
    <m/>
    <m/>
    <m/>
    <m/>
    <m/>
    <m/>
    <m/>
    <m/>
    <m/>
    <m/>
    <m/>
    <m/>
    <m/>
    <m/>
    <m/>
    <n v="10290336"/>
    <n v="2672991"/>
    <n v="8043670"/>
    <n v="447583"/>
    <n v="6798588"/>
    <m/>
    <m/>
    <m/>
    <m/>
    <m/>
    <m/>
    <m/>
    <m/>
    <n v="39197"/>
    <m/>
    <n v="1363263"/>
    <m/>
    <n v="1414420"/>
    <n v="297213"/>
    <n v="499397"/>
    <n v="55403"/>
    <m/>
    <n v="72304"/>
    <n v="894467"/>
    <n v="544171"/>
    <n v="276931"/>
    <n v="1157307"/>
    <n v="496180"/>
    <n v="206296"/>
    <n v="91829"/>
    <n v="4622067"/>
    <n v="211978"/>
    <n v="1583703"/>
    <n v="118861"/>
    <n v="43687"/>
    <m/>
    <n v="282"/>
    <n v="219453"/>
    <n v="3012578"/>
    <m/>
    <n v="903604"/>
    <m/>
    <n v="49147012"/>
    <m/>
    <n v="53063194"/>
    <n v="2589647"/>
    <n v="10638641"/>
    <m/>
    <n v="39834906"/>
    <n v="53063194"/>
    <m/>
    <n v="38508371"/>
    <m/>
    <m/>
    <n v="76106"/>
    <m/>
    <n v="1040612"/>
    <n v="963899"/>
    <n v="2080617"/>
    <n v="-1177013"/>
    <m/>
    <m/>
    <m/>
    <m/>
    <m/>
    <s v="0.00"/>
    <n v="0"/>
    <n v="1863"/>
    <n v="0"/>
    <n v="6814"/>
    <n v="39249"/>
    <n v="88506"/>
    <n v="0"/>
    <n v="0"/>
    <n v="0"/>
    <n v="55985"/>
    <n v="9466"/>
    <n v="17219"/>
    <n v="11281"/>
    <n v="31699"/>
    <n v="10636"/>
    <n v="8660"/>
    <n v="1834"/>
    <n v="19476"/>
    <n v="302688"/>
    <n v="0"/>
    <n v="6080"/>
    <n v="554"/>
    <n v="7457"/>
    <n v="0"/>
    <n v="0"/>
    <n v="14091"/>
    <n v="231318"/>
    <n v="0"/>
    <n v="386790"/>
    <n v="1655063"/>
    <n v="2261745"/>
    <n v="0"/>
    <n v="0"/>
    <n v="0"/>
    <n v="2373755"/>
    <n v="216468"/>
    <n v="362920"/>
    <n v="187338"/>
    <n v="596557"/>
    <n v="360439"/>
    <n v="107654"/>
    <n v="73348"/>
    <n v="1476941"/>
    <n v="10290336"/>
    <n v="0"/>
    <n v="356153"/>
    <n v="31939"/>
    <n v="261582"/>
    <n v="0"/>
    <n v="0"/>
    <n v="649674"/>
    <m/>
    <x v="0"/>
    <x v="0"/>
    <m/>
    <m/>
    <n v="55985"/>
    <m/>
    <x v="0"/>
    <x v="0"/>
    <m/>
    <m/>
    <n v="2373755"/>
    <n v="186"/>
    <n v="267"/>
    <n v="148"/>
    <n v="122"/>
    <n v="188"/>
    <n v="97"/>
    <n v="60"/>
    <n v="101"/>
    <n v="45"/>
    <n v="1"/>
    <n v="0"/>
    <n v="0"/>
    <n v="0"/>
    <n v="0"/>
    <n v="1"/>
    <n v="1"/>
    <n v="0"/>
    <n v="0"/>
    <n v="0"/>
    <n v="0"/>
    <n v="0"/>
    <n v="0"/>
    <n v="0"/>
    <n v="0"/>
    <n v="1"/>
    <n v="0"/>
    <n v="0"/>
    <n v="0"/>
    <n v="0"/>
  </r>
  <r>
    <n v="206190744"/>
    <x v="449"/>
    <d v="2024-01-01T00:00:00"/>
    <d v="2024-12-31T00:00:00"/>
    <n v="366"/>
    <s v="In Process"/>
    <x v="0"/>
    <x v="17"/>
    <x v="0"/>
    <x v="0"/>
    <s v="11 - Los Angeles"/>
    <x v="31"/>
    <s v="310-675-3304"/>
    <s v="13922 CERISE AVE"/>
    <s v="HAWTHORNE"/>
    <s v="90250-0000"/>
    <s v="1801406772"/>
    <s v="MORGAN, JARROD"/>
    <s v="Yes"/>
    <s v="FLAGSTONE HEALTHCARE SOUTH LLC"/>
    <n v="99"/>
    <n v="99"/>
    <x v="2"/>
    <n v="36234"/>
    <n v="33835"/>
    <n v="205.88"/>
    <n v="308"/>
    <n v="292"/>
    <n v="3295"/>
    <n v="2707"/>
    <n v="2947"/>
    <n v="23723"/>
    <m/>
    <n v="361"/>
    <n v="105"/>
    <n v="697"/>
    <x v="0"/>
    <n v="33835"/>
    <m/>
    <m/>
    <m/>
    <m/>
    <m/>
    <m/>
    <m/>
    <m/>
    <n v="10403786"/>
    <n v="4225672"/>
    <n v="448200"/>
    <n v="5"/>
    <n v="14181263"/>
    <n v="14021137"/>
    <n v="160126"/>
    <n v="17043"/>
    <n v="37213"/>
    <m/>
    <n v="139956"/>
    <n v="1087202"/>
    <n v="849800"/>
    <n v="745691"/>
    <n v="7368254"/>
    <m/>
    <n v="112692"/>
    <n v="36810"/>
    <n v="203337"/>
    <n v="10403786"/>
    <m/>
    <m/>
    <m/>
    <m/>
    <m/>
    <m/>
    <m/>
    <m/>
    <n v="977139"/>
    <m/>
    <n v="757749"/>
    <m/>
    <n v="10423"/>
    <m/>
    <n v="2392340"/>
    <m/>
    <m/>
    <m/>
    <n v="86522"/>
    <m/>
    <n v="1098"/>
    <m/>
    <n v="401"/>
    <m/>
    <n v="6136"/>
    <n v="0"/>
    <n v="1647675"/>
    <n v="0"/>
    <n v="1673955"/>
    <n v="449550"/>
    <n v="337455"/>
    <n v="18283"/>
    <m/>
    <n v="92618"/>
    <m/>
    <m/>
    <m/>
    <m/>
    <m/>
    <m/>
    <m/>
    <m/>
    <m/>
    <m/>
    <m/>
    <m/>
    <m/>
    <m/>
    <m/>
    <m/>
    <m/>
    <m/>
    <n v="63696"/>
    <m/>
    <m/>
    <m/>
    <m/>
    <m/>
    <m/>
    <m/>
    <n v="-4200"/>
    <m/>
    <n v="35773"/>
    <m/>
    <m/>
    <m/>
    <n v="-693363"/>
    <m/>
    <n v="-689330"/>
    <m/>
    <n v="135451"/>
    <m/>
    <n v="1559368"/>
    <m/>
    <m/>
    <m/>
    <n v="45017"/>
    <m/>
    <n v="-7981"/>
    <m/>
    <m/>
    <m/>
    <m/>
    <m/>
    <m/>
    <m/>
    <m/>
    <m/>
    <m/>
    <m/>
    <m/>
    <m/>
    <n v="3769"/>
    <m/>
    <m/>
    <m/>
    <n v="7030541"/>
    <n v="1774431"/>
    <n v="5216165"/>
    <n v="390148"/>
    <n v="5578223"/>
    <m/>
    <m/>
    <m/>
    <m/>
    <m/>
    <m/>
    <m/>
    <m/>
    <n v="76939"/>
    <n v="799"/>
    <n v="533564"/>
    <m/>
    <n v="549911"/>
    <n v="116764"/>
    <n v="164397"/>
    <n v="15948"/>
    <m/>
    <n v="29663"/>
    <n v="363223"/>
    <n v="272335"/>
    <n v="140389"/>
    <n v="759123"/>
    <n v="526194"/>
    <n v="142658"/>
    <n v="133642"/>
    <n v="2810003"/>
    <n v="153560"/>
    <n v="741308"/>
    <n v="292516"/>
    <n v="17291"/>
    <m/>
    <n v="80"/>
    <n v="602607"/>
    <n v="2316826"/>
    <m/>
    <n v="986171"/>
    <n v="4280"/>
    <n v="5681158"/>
    <m/>
    <n v="8988435"/>
    <n v="1723275"/>
    <n v="5415752"/>
    <m/>
    <n v="1849408"/>
    <n v="8988435"/>
    <m/>
    <n v="265406"/>
    <m/>
    <m/>
    <n v="44856"/>
    <m/>
    <n v="650764"/>
    <n v="728084"/>
    <n v="1423704"/>
    <n v="-437533"/>
    <m/>
    <m/>
    <m/>
    <m/>
    <m/>
    <s v="0.00"/>
    <n v="0"/>
    <n v="2040"/>
    <n v="0"/>
    <n v="10929"/>
    <n v="34239"/>
    <n v="91233"/>
    <n v="0"/>
    <n v="0"/>
    <n v="0"/>
    <n v="20594"/>
    <n v="1968"/>
    <n v="11414"/>
    <n v="4753"/>
    <n v="18123"/>
    <n v="11382"/>
    <n v="4654"/>
    <n v="2064"/>
    <n v="17793"/>
    <n v="231186"/>
    <n v="0"/>
    <n v="0"/>
    <n v="0"/>
    <n v="0"/>
    <n v="0"/>
    <n v="0"/>
    <n v="0"/>
    <n v="173047"/>
    <n v="0"/>
    <n v="615620"/>
    <n v="1330228"/>
    <n v="2080332"/>
    <n v="0"/>
    <n v="0"/>
    <n v="0"/>
    <n v="948663"/>
    <n v="61952"/>
    <n v="186901"/>
    <n v="77590"/>
    <n v="363132"/>
    <n v="419672"/>
    <n v="99358"/>
    <n v="109743"/>
    <n v="564303"/>
    <n v="7030541"/>
    <n v="0"/>
    <n v="0"/>
    <n v="0"/>
    <n v="0"/>
    <n v="0"/>
    <n v="0"/>
    <n v="0"/>
    <m/>
    <x v="0"/>
    <x v="0"/>
    <m/>
    <m/>
    <n v="20594"/>
    <m/>
    <x v="0"/>
    <x v="0"/>
    <m/>
    <m/>
    <n v="948663"/>
    <n v="142"/>
    <n v="228"/>
    <n v="99"/>
    <n v="101"/>
    <n v="178"/>
    <n v="64"/>
    <n v="54"/>
    <n v="96"/>
    <n v="32"/>
    <n v="1"/>
    <n v="0"/>
    <n v="0"/>
    <n v="0"/>
    <n v="1"/>
    <n v="0"/>
    <n v="1"/>
    <n v="0"/>
    <n v="0"/>
    <n v="0"/>
    <n v="0"/>
    <n v="0"/>
    <n v="0"/>
    <n v="0"/>
    <n v="0"/>
    <n v="1"/>
    <n v="0"/>
    <n v="0"/>
    <n v="0"/>
    <n v="0"/>
  </r>
  <r>
    <n v="206190745"/>
    <x v="450"/>
    <d v="2024-01-01T00:00:00"/>
    <d v="2024-12-31T00:00:00"/>
    <n v="366"/>
    <s v="In Process"/>
    <x v="0"/>
    <x v="17"/>
    <x v="0"/>
    <x v="0"/>
    <s v="11 - Los Angeles"/>
    <x v="35"/>
    <s v="818-368-2802"/>
    <s v="10626 BALBOA BLVD"/>
    <s v="GRANADA HILLS"/>
    <s v="91344"/>
    <s v="1053637330"/>
    <s v="ROSA VALDIVIA ELBA"/>
    <s v="Yes"/>
    <m/>
    <n v="99"/>
    <n v="99"/>
    <x v="2"/>
    <n v="36234"/>
    <n v="32600"/>
    <n v="203.27"/>
    <n v="195"/>
    <n v="290"/>
    <n v="4191"/>
    <n v="2516"/>
    <n v="1166"/>
    <n v="23837"/>
    <m/>
    <n v="225"/>
    <n v="95"/>
    <n v="570"/>
    <x v="0"/>
    <n v="32600"/>
    <m/>
    <m/>
    <m/>
    <m/>
    <m/>
    <m/>
    <m/>
    <m/>
    <n v="9431671"/>
    <n v="3474391"/>
    <n v="163143"/>
    <n v="28249"/>
    <n v="12771168"/>
    <n v="13359912"/>
    <n v="-588744"/>
    <n v="6505"/>
    <n v="12590"/>
    <m/>
    <n v="-594829"/>
    <n v="1138125"/>
    <n v="761912"/>
    <n v="346214"/>
    <n v="6947461"/>
    <m/>
    <n v="43203"/>
    <n v="28228"/>
    <n v="166528"/>
    <n v="9431671"/>
    <m/>
    <m/>
    <m/>
    <m/>
    <m/>
    <m/>
    <m/>
    <m/>
    <n v="2372864"/>
    <m/>
    <n v="683617"/>
    <m/>
    <n v="8634"/>
    <m/>
    <n v="243267"/>
    <m/>
    <m/>
    <m/>
    <n v="158409"/>
    <m/>
    <n v="7443"/>
    <m/>
    <n v="157"/>
    <m/>
    <n v="43728"/>
    <n v="17971"/>
    <n v="1317290"/>
    <n v="0"/>
    <n v="1400550"/>
    <n v="222735"/>
    <n v="379414"/>
    <n v="54719"/>
    <m/>
    <n v="37984"/>
    <m/>
    <m/>
    <m/>
    <m/>
    <m/>
    <m/>
    <m/>
    <m/>
    <m/>
    <m/>
    <m/>
    <m/>
    <m/>
    <m/>
    <m/>
    <m/>
    <m/>
    <m/>
    <m/>
    <m/>
    <m/>
    <m/>
    <m/>
    <m/>
    <m/>
    <m/>
    <m/>
    <m/>
    <n v="1742"/>
    <m/>
    <m/>
    <m/>
    <n v="-555301"/>
    <m/>
    <n v="50871"/>
    <m/>
    <n v="-169000"/>
    <m/>
    <n v="786050"/>
    <m/>
    <m/>
    <m/>
    <n v="39546"/>
    <m/>
    <n v="9235"/>
    <m/>
    <m/>
    <m/>
    <m/>
    <m/>
    <m/>
    <m/>
    <m/>
    <m/>
    <m/>
    <m/>
    <m/>
    <m/>
    <m/>
    <m/>
    <m/>
    <m/>
    <n v="5644093"/>
    <n v="1297028"/>
    <n v="6418791"/>
    <n v="234815"/>
    <n v="4809216"/>
    <m/>
    <m/>
    <m/>
    <m/>
    <m/>
    <m/>
    <m/>
    <m/>
    <n v="29151"/>
    <n v="12267"/>
    <n v="498839"/>
    <m/>
    <n v="493039"/>
    <n v="77911"/>
    <n v="225095"/>
    <n v="34669"/>
    <m/>
    <n v="22758"/>
    <n v="318588"/>
    <n v="309624"/>
    <n v="153822"/>
    <n v="764335"/>
    <n v="71800"/>
    <n v="134310"/>
    <n v="259511"/>
    <n v="3254684"/>
    <n v="152345"/>
    <n v="1307305"/>
    <n v="71588"/>
    <n v="24668"/>
    <m/>
    <n v="723"/>
    <n v="333664"/>
    <n v="2506576"/>
    <m/>
    <n v="452116"/>
    <n v="688616"/>
    <n v="10992"/>
    <n v="21728521"/>
    <n v="25386821"/>
    <n v="1079285"/>
    <n v="22658292"/>
    <m/>
    <n v="1649244"/>
    <n v="25386821"/>
    <n v="1314836"/>
    <m/>
    <m/>
    <m/>
    <n v="0"/>
    <m/>
    <n v="771964"/>
    <n v="426459"/>
    <n v="1198423"/>
    <n v="-746307"/>
    <m/>
    <m/>
    <m/>
    <m/>
    <m/>
    <s v="0.48"/>
    <n v="518056.8"/>
    <n v="1968"/>
    <n v="0"/>
    <n v="7420"/>
    <n v="27132"/>
    <n v="81729"/>
    <n v="0"/>
    <n v="0"/>
    <n v="5596"/>
    <m/>
    <n v="2061"/>
    <n v="12665"/>
    <n v="6027"/>
    <n v="18613"/>
    <n v="1814"/>
    <n v="4621"/>
    <n v="4096"/>
    <n v="15825"/>
    <n v="189567"/>
    <n v="0"/>
    <n v="0"/>
    <n v="0"/>
    <n v="0"/>
    <n v="0"/>
    <n v="0"/>
    <n v="0"/>
    <n v="151925"/>
    <n v="0"/>
    <n v="395794"/>
    <n v="1143697"/>
    <n v="1767577"/>
    <n v="0"/>
    <n v="0"/>
    <n v="289694"/>
    <m/>
    <n v="79866"/>
    <n v="221854"/>
    <n v="103673"/>
    <n v="388846"/>
    <n v="58099"/>
    <n v="106448"/>
    <n v="213046"/>
    <n v="723573"/>
    <n v="5644092"/>
    <n v="0"/>
    <n v="0"/>
    <n v="0"/>
    <n v="0"/>
    <n v="0"/>
    <n v="0"/>
    <n v="0"/>
    <m/>
    <x v="0"/>
    <x v="0"/>
    <m/>
    <m/>
    <m/>
    <m/>
    <x v="0"/>
    <x v="0"/>
    <m/>
    <m/>
    <m/>
    <n v="122"/>
    <n v="161"/>
    <n v="87"/>
    <n v="86"/>
    <n v="110"/>
    <n v="60"/>
    <n v="59"/>
    <n v="76"/>
    <n v="38"/>
    <n v="1"/>
    <n v="0"/>
    <n v="0"/>
    <n v="0"/>
    <n v="1"/>
    <n v="0"/>
    <n v="1"/>
    <n v="0"/>
    <n v="0"/>
    <n v="0"/>
    <n v="0"/>
    <n v="0"/>
    <n v="0"/>
    <n v="0"/>
    <n v="0"/>
    <n v="1"/>
    <n v="0"/>
    <n v="0"/>
    <n v="0"/>
    <n v="0"/>
  </r>
  <r>
    <n v="206190751"/>
    <x v="451"/>
    <d v="2024-01-01T00:00:00"/>
    <d v="2024-12-31T00:00:00"/>
    <n v="366"/>
    <s v="In Process"/>
    <x v="0"/>
    <x v="17"/>
    <x v="0"/>
    <x v="0"/>
    <s v="11 - Los Angeles"/>
    <x v="27"/>
    <s v="562-494-5188"/>
    <s v="1880 DAWSON AVE"/>
    <s v="SIGNAL HILL"/>
    <s v="90806"/>
    <s v="LTC55785F"/>
    <s v="FERNAN TOLENTINO"/>
    <s v="No"/>
    <m/>
    <n v="59"/>
    <n v="59"/>
    <x v="1"/>
    <n v="21594"/>
    <n v="19298"/>
    <n v="209.67"/>
    <n v="146"/>
    <n v="156"/>
    <n v="4035"/>
    <m/>
    <n v="717"/>
    <n v="12992"/>
    <n v="801"/>
    <m/>
    <n v="287"/>
    <n v="466"/>
    <x v="0"/>
    <n v="19298"/>
    <m/>
    <m/>
    <m/>
    <m/>
    <m/>
    <m/>
    <m/>
    <m/>
    <n v="9050660"/>
    <n v="3086488"/>
    <n v="2776746"/>
    <n v="883867"/>
    <n v="10244269"/>
    <n v="9565479"/>
    <n v="678790"/>
    <n v="2060"/>
    <m/>
    <m/>
    <n v="680850"/>
    <n v="2063750"/>
    <m/>
    <n v="683819"/>
    <n v="5589560"/>
    <n v="385665"/>
    <m/>
    <n v="121700"/>
    <n v="206166"/>
    <n v="9050660"/>
    <m/>
    <m/>
    <m/>
    <m/>
    <m/>
    <m/>
    <m/>
    <m/>
    <n v="2461447"/>
    <m/>
    <m/>
    <m/>
    <n v="15331"/>
    <m/>
    <n v="187559"/>
    <m/>
    <n v="406045"/>
    <m/>
    <m/>
    <m/>
    <n v="14658"/>
    <m/>
    <n v="1448"/>
    <m/>
    <n v="97694"/>
    <n v="47805"/>
    <n v="1266695"/>
    <n v="0"/>
    <n v="1250845"/>
    <n v="12114"/>
    <n v="315640"/>
    <n v="43136"/>
    <m/>
    <n v="52559"/>
    <m/>
    <m/>
    <m/>
    <m/>
    <m/>
    <m/>
    <m/>
    <m/>
    <m/>
    <m/>
    <m/>
    <m/>
    <m/>
    <m/>
    <m/>
    <m/>
    <m/>
    <m/>
    <m/>
    <m/>
    <m/>
    <m/>
    <m/>
    <m/>
    <m/>
    <m/>
    <m/>
    <m/>
    <m/>
    <m/>
    <m/>
    <m/>
    <n v="583445"/>
    <m/>
    <m/>
    <m/>
    <n v="143246"/>
    <m/>
    <n v="1773788"/>
    <m/>
    <n v="229744"/>
    <m/>
    <m/>
    <m/>
    <n v="46523"/>
    <m/>
    <m/>
    <m/>
    <m/>
    <m/>
    <m/>
    <m/>
    <m/>
    <m/>
    <m/>
    <m/>
    <m/>
    <m/>
    <m/>
    <m/>
    <m/>
    <m/>
    <n v="4533481"/>
    <n v="1358488"/>
    <n v="3673510"/>
    <n v="262486"/>
    <n v="3956311"/>
    <m/>
    <m/>
    <m/>
    <m/>
    <m/>
    <m/>
    <m/>
    <m/>
    <n v="35781"/>
    <n v="22698"/>
    <n v="368038"/>
    <m/>
    <n v="163515"/>
    <n v="5709"/>
    <n v="166358"/>
    <n v="28424"/>
    <m/>
    <n v="29741"/>
    <n v="266630"/>
    <n v="266895"/>
    <n v="123848"/>
    <n v="613396"/>
    <n v="79620"/>
    <n v="121910"/>
    <n v="128416"/>
    <n v="2362168"/>
    <n v="33999"/>
    <n v="810124"/>
    <n v="92624"/>
    <n v="16364"/>
    <m/>
    <m/>
    <n v="-127090"/>
    <n v="1777652"/>
    <m/>
    <n v="87140"/>
    <m/>
    <n v="3366224"/>
    <m/>
    <n v="5231016"/>
    <n v="4720279"/>
    <m/>
    <m/>
    <n v="510737"/>
    <n v="5231016"/>
    <m/>
    <m/>
    <m/>
    <m/>
    <n v="0"/>
    <m/>
    <n v="1118601"/>
    <n v="787205"/>
    <n v="1905806"/>
    <n v="-1818666"/>
    <m/>
    <m/>
    <m/>
    <m/>
    <m/>
    <s v="0.00"/>
    <n v="0"/>
    <n v="1211"/>
    <n v="0"/>
    <n v="3895"/>
    <n v="31057"/>
    <n v="69738"/>
    <n v="0"/>
    <n v="0"/>
    <n v="0"/>
    <n v="13028"/>
    <n v="2027"/>
    <n v="8997"/>
    <n v="6053"/>
    <n v="16673"/>
    <n v="2005"/>
    <n v="5228"/>
    <n v="2068"/>
    <n v="18939"/>
    <n v="180919"/>
    <n v="0"/>
    <n v="0"/>
    <n v="31"/>
    <n v="797"/>
    <n v="0"/>
    <n v="0"/>
    <n v="828"/>
    <n v="88145"/>
    <n v="0"/>
    <n v="199445"/>
    <n v="1053766"/>
    <n v="1304097"/>
    <n v="0"/>
    <n v="0"/>
    <n v="0"/>
    <n v="434210"/>
    <n v="64871"/>
    <n v="132710"/>
    <n v="91582"/>
    <n v="285109"/>
    <n v="56874"/>
    <n v="87200"/>
    <n v="100460"/>
    <n v="635012"/>
    <n v="4533481"/>
    <n v="0"/>
    <n v="0"/>
    <n v="1776"/>
    <n v="30550"/>
    <n v="0"/>
    <n v="0"/>
    <n v="32326"/>
    <m/>
    <x v="0"/>
    <x v="0"/>
    <m/>
    <m/>
    <n v="13028"/>
    <m/>
    <x v="0"/>
    <x v="0"/>
    <m/>
    <m/>
    <n v="434210"/>
    <n v="124"/>
    <n v="163"/>
    <n v="76"/>
    <n v="69"/>
    <n v="105"/>
    <n v="20"/>
    <n v="41"/>
    <n v="67"/>
    <n v="10"/>
    <n v="1"/>
    <n v="0"/>
    <n v="0"/>
    <n v="1"/>
    <n v="0"/>
    <n v="0"/>
    <n v="1"/>
    <n v="0"/>
    <n v="0"/>
    <n v="0"/>
    <n v="0"/>
    <n v="0"/>
    <n v="0"/>
    <n v="0"/>
    <n v="0"/>
    <n v="1"/>
    <n v="0"/>
    <n v="0"/>
    <n v="0"/>
    <n v="0"/>
  </r>
  <r>
    <n v="206190752"/>
    <x v="452"/>
    <d v="2024-01-01T00:00:00"/>
    <d v="2024-12-31T00:00:00"/>
    <n v="366"/>
    <s v="In Process"/>
    <x v="0"/>
    <x v="17"/>
    <x v="0"/>
    <x v="1"/>
    <s v="11 - Los Angeles"/>
    <x v="29"/>
    <s v="818-984-2918"/>
    <s v="10425 MAGNOLIA BLVD"/>
    <s v="NORTH HOLLYWOOD"/>
    <s v="91601-0000"/>
    <s v="1477647444"/>
    <s v="CALVIN JONES"/>
    <s v="Yes"/>
    <s v="PROVIDENCE"/>
    <n v="52"/>
    <n v="52"/>
    <x v="1"/>
    <n v="19032"/>
    <n v="15339"/>
    <n v="80.599999999999994"/>
    <n v="219"/>
    <n v="150"/>
    <n v="4530"/>
    <n v="1812"/>
    <n v="485"/>
    <n v="4986"/>
    <m/>
    <n v="217"/>
    <n v="2998"/>
    <n v="311"/>
    <x v="0"/>
    <n v="15339"/>
    <m/>
    <m/>
    <m/>
    <m/>
    <m/>
    <m/>
    <m/>
    <m/>
    <n v="5179441"/>
    <n v="2948929"/>
    <n v="1640142"/>
    <n v="98571"/>
    <n v="6586799"/>
    <n v="9748282"/>
    <n v="-3161483"/>
    <m/>
    <m/>
    <m/>
    <n v="-3161483"/>
    <n v="1539136"/>
    <n v="579557"/>
    <n v="345038"/>
    <n v="1594740"/>
    <m/>
    <n v="69406"/>
    <n v="952093"/>
    <n v="99471"/>
    <n v="5179441"/>
    <m/>
    <m/>
    <m/>
    <m/>
    <m/>
    <m/>
    <m/>
    <m/>
    <n v="2075731"/>
    <m/>
    <n v="160157"/>
    <m/>
    <n v="18642"/>
    <m/>
    <n v="406752"/>
    <m/>
    <m/>
    <m/>
    <n v="17704"/>
    <m/>
    <n v="244573"/>
    <m/>
    <n v="25370"/>
    <m/>
    <n v="24043"/>
    <n v="0"/>
    <n v="1031890"/>
    <n v="0"/>
    <n v="1010282"/>
    <n v="265346"/>
    <n v="552893"/>
    <n v="2343"/>
    <m/>
    <n v="62132"/>
    <n v="820"/>
    <m/>
    <m/>
    <m/>
    <m/>
    <m/>
    <m/>
    <m/>
    <m/>
    <m/>
    <m/>
    <m/>
    <m/>
    <m/>
    <m/>
    <m/>
    <n v="735999"/>
    <m/>
    <m/>
    <m/>
    <m/>
    <m/>
    <m/>
    <m/>
    <m/>
    <m/>
    <m/>
    <m/>
    <m/>
    <m/>
    <m/>
    <m/>
    <n v="341271"/>
    <m/>
    <m/>
    <m/>
    <m/>
    <m/>
    <n v="139048"/>
    <m/>
    <m/>
    <m/>
    <n v="423004"/>
    <m/>
    <m/>
    <m/>
    <m/>
    <m/>
    <m/>
    <m/>
    <m/>
    <m/>
    <m/>
    <m/>
    <m/>
    <m/>
    <m/>
    <m/>
    <m/>
    <m/>
    <m/>
    <m/>
    <n v="3074755"/>
    <n v="2295411"/>
    <n v="4378116"/>
    <n v="105968"/>
    <n v="3675172"/>
    <m/>
    <m/>
    <m/>
    <m/>
    <m/>
    <m/>
    <m/>
    <m/>
    <n v="95353"/>
    <m/>
    <n v="383159"/>
    <m/>
    <n v="363665"/>
    <n v="74485"/>
    <n v="346546"/>
    <m/>
    <m/>
    <n v="80041"/>
    <n v="451165"/>
    <n v="254470"/>
    <n v="194152"/>
    <n v="815973"/>
    <n v="92817"/>
    <n v="110407"/>
    <n v="391"/>
    <n v="1657695"/>
    <n v="238578"/>
    <n v="1483"/>
    <m/>
    <m/>
    <m/>
    <n v="4858"/>
    <n v="907872"/>
    <n v="2974508"/>
    <m/>
    <n v="1300286"/>
    <n v="1163384"/>
    <m/>
    <m/>
    <n v="5438178"/>
    <n v="4884291"/>
    <m/>
    <n v="116352"/>
    <n v="437535"/>
    <n v="5438178"/>
    <m/>
    <m/>
    <m/>
    <m/>
    <n v="20546"/>
    <n v="3063905"/>
    <m/>
    <n v="751694"/>
    <n v="3836145"/>
    <n v="-2535859"/>
    <m/>
    <m/>
    <m/>
    <n v="116352"/>
    <m/>
    <n v="0"/>
    <n v="0"/>
    <n v="2091"/>
    <n v="0"/>
    <n v="2217"/>
    <n v="12434"/>
    <n v="35356"/>
    <n v="3824"/>
    <n v="0"/>
    <n v="2051"/>
    <n v="49"/>
    <n v="3376"/>
    <n v="6225"/>
    <n v="4450"/>
    <n v="12207"/>
    <n v="1890"/>
    <n v="2626"/>
    <m/>
    <m/>
    <n v="88796"/>
    <n v="0"/>
    <n v="66"/>
    <n v="450"/>
    <n v="1203"/>
    <n v="0"/>
    <n v="0"/>
    <n v="1719"/>
    <n v="139017"/>
    <n v="0"/>
    <n v="156149"/>
    <n v="490891"/>
    <n v="873195"/>
    <n v="189156"/>
    <n v="0"/>
    <n v="95986"/>
    <n v="2364"/>
    <n v="110590"/>
    <n v="138538"/>
    <n v="98831"/>
    <n v="329741"/>
    <n v="52439"/>
    <n v="61777"/>
    <m/>
    <m/>
    <n v="2738674"/>
    <n v="0"/>
    <n v="5114"/>
    <n v="32159"/>
    <n v="36707"/>
    <n v="0"/>
    <n v="0"/>
    <n v="73980"/>
    <m/>
    <x v="0"/>
    <x v="0"/>
    <n v="13"/>
    <n v="36"/>
    <m/>
    <m/>
    <x v="0"/>
    <x v="0"/>
    <n v="274"/>
    <n v="2090"/>
    <m/>
    <n v="55"/>
    <n v="64"/>
    <n v="48"/>
    <n v="29"/>
    <n v="37"/>
    <n v="22"/>
    <n v="21"/>
    <n v="26"/>
    <n v="16"/>
    <n v="0"/>
    <n v="1"/>
    <n v="0"/>
    <n v="1"/>
    <n v="0"/>
    <n v="0"/>
    <n v="1"/>
    <n v="0"/>
    <n v="0"/>
    <n v="0"/>
    <n v="0"/>
    <n v="0"/>
    <n v="0"/>
    <n v="0"/>
    <n v="0"/>
    <n v="1"/>
    <n v="0"/>
    <n v="0"/>
    <n v="0"/>
    <n v="0"/>
  </r>
  <r>
    <n v="206190755"/>
    <x v="453"/>
    <d v="2023-10-01T00:00:00"/>
    <d v="2024-09-30T00:00:00"/>
    <n v="366"/>
    <s v="In Process"/>
    <x v="1"/>
    <x v="17"/>
    <x v="1"/>
    <x v="1"/>
    <s v="11 - Los Angeles"/>
    <x v="25"/>
    <s v="323-731-0641"/>
    <s v="2468 SOUTH ST. ANDREWS PLACE"/>
    <s v="LOS ANGELES"/>
    <s v="90018-0000"/>
    <s v="ZZT05253F"/>
    <s v="CARLOS CASTILLO"/>
    <s v="No"/>
    <s v="BROTHERS OF ST. JOHN OF GOD, INC"/>
    <n v="156"/>
    <n v="156"/>
    <x v="0"/>
    <n v="57096"/>
    <n v="53121"/>
    <n v="93.04"/>
    <n v="135"/>
    <n v="138"/>
    <n v="6982"/>
    <m/>
    <n v="2279"/>
    <n v="31105"/>
    <n v="340"/>
    <m/>
    <n v="12415"/>
    <m/>
    <x v="0"/>
    <n v="53121"/>
    <m/>
    <m/>
    <m/>
    <m/>
    <m/>
    <m/>
    <m/>
    <m/>
    <n v="21550532"/>
    <n v="2675585"/>
    <n v="-426634"/>
    <n v="108767"/>
    <n v="24761518"/>
    <n v="23747793"/>
    <n v="1013725"/>
    <n v="-1171100"/>
    <m/>
    <m/>
    <n v="-157375"/>
    <n v="2772776"/>
    <m/>
    <n v="860224"/>
    <n v="12766968"/>
    <n v="149545"/>
    <m/>
    <n v="5001019"/>
    <m/>
    <n v="21550532"/>
    <m/>
    <m/>
    <m/>
    <m/>
    <m/>
    <m/>
    <m/>
    <m/>
    <n v="2385325"/>
    <m/>
    <m/>
    <m/>
    <n v="129276"/>
    <m/>
    <n v="59617"/>
    <m/>
    <n v="59610"/>
    <m/>
    <m/>
    <m/>
    <n v="37019"/>
    <m/>
    <n v="4738"/>
    <m/>
    <n v="192861"/>
    <n v="0"/>
    <n v="796909"/>
    <n v="23970"/>
    <n v="826956"/>
    <n v="288287"/>
    <n v="421481"/>
    <n v="53511"/>
    <m/>
    <n v="71610"/>
    <m/>
    <m/>
    <m/>
    <m/>
    <m/>
    <m/>
    <m/>
    <m/>
    <m/>
    <m/>
    <m/>
    <m/>
    <n v="3210"/>
    <m/>
    <m/>
    <m/>
    <m/>
    <m/>
    <m/>
    <m/>
    <m/>
    <m/>
    <m/>
    <m/>
    <m/>
    <m/>
    <m/>
    <m/>
    <n v="-3115"/>
    <m/>
    <m/>
    <m/>
    <n v="-598888"/>
    <m/>
    <m/>
    <m/>
    <n v="149917"/>
    <m/>
    <n v="31226"/>
    <m/>
    <n v="-8984"/>
    <m/>
    <m/>
    <m/>
    <m/>
    <m/>
    <m/>
    <m/>
    <m/>
    <m/>
    <m/>
    <m/>
    <m/>
    <m/>
    <m/>
    <m/>
    <m/>
    <m/>
    <m/>
    <m/>
    <m/>
    <m/>
    <n v="12319676"/>
    <n v="3389902"/>
    <n v="13341330"/>
    <n v="415556"/>
    <n v="10931345"/>
    <m/>
    <m/>
    <m/>
    <m/>
    <m/>
    <m/>
    <m/>
    <m/>
    <n v="100073"/>
    <m/>
    <n v="463800"/>
    <n v="17660"/>
    <n v="459313"/>
    <n v="144301"/>
    <n v="280364"/>
    <n v="79546"/>
    <m/>
    <n v="51942"/>
    <n v="1505013"/>
    <n v="1144658"/>
    <n v="524751"/>
    <n v="1812422"/>
    <n v="248975"/>
    <n v="548805"/>
    <n v="121020"/>
    <n v="5034750"/>
    <n v="165612"/>
    <n v="9569"/>
    <m/>
    <n v="101854"/>
    <m/>
    <n v="2020"/>
    <m/>
    <n v="8324604"/>
    <m/>
    <n v="16482985"/>
    <m/>
    <m/>
    <m/>
    <n v="24807589"/>
    <n v="3045963"/>
    <m/>
    <n v="6600"/>
    <n v="21755026"/>
    <n v="24807589"/>
    <n v="242"/>
    <m/>
    <m/>
    <m/>
    <n v="921075"/>
    <n v="45508612"/>
    <m/>
    <n v="4212585"/>
    <n v="50642272"/>
    <n v="-34159287"/>
    <m/>
    <m/>
    <m/>
    <n v="6600"/>
    <m/>
    <s v="2.25"/>
    <n v="6853416.75"/>
    <n v="2177"/>
    <n v="0"/>
    <n v="6490"/>
    <n v="58161"/>
    <n v="144286"/>
    <n v="0"/>
    <n v="0"/>
    <n v="5504"/>
    <m/>
    <n v="11257"/>
    <n v="45879"/>
    <n v="19149"/>
    <n v="36999"/>
    <n v="6055"/>
    <n v="20319"/>
    <n v="1906"/>
    <n v="32538"/>
    <n v="390720"/>
    <n v="0"/>
    <n v="16298"/>
    <n v="6742"/>
    <n v="16996"/>
    <n v="0"/>
    <n v="0"/>
    <n v="40036"/>
    <n v="183104"/>
    <n v="0"/>
    <n v="338366"/>
    <n v="2393944"/>
    <n v="3601665"/>
    <n v="0"/>
    <n v="0"/>
    <n v="181205"/>
    <m/>
    <n v="318323"/>
    <n v="860415"/>
    <n v="397115"/>
    <n v="797739"/>
    <n v="191796"/>
    <n v="417943"/>
    <n v="103199"/>
    <n v="1199613"/>
    <n v="10984427"/>
    <n v="0"/>
    <n v="738690"/>
    <n v="393268"/>
    <n v="644026"/>
    <n v="0"/>
    <n v="0"/>
    <n v="1775984"/>
    <m/>
    <x v="0"/>
    <x v="0"/>
    <m/>
    <m/>
    <m/>
    <m/>
    <x v="0"/>
    <x v="0"/>
    <m/>
    <m/>
    <m/>
    <n v="294"/>
    <n v="324"/>
    <n v="258"/>
    <n v="186"/>
    <n v="201"/>
    <n v="156"/>
    <n v="111"/>
    <n v="118"/>
    <n v="99"/>
    <n v="0"/>
    <n v="1"/>
    <n v="0"/>
    <n v="0"/>
    <n v="0"/>
    <n v="1"/>
    <n v="1"/>
    <n v="0"/>
    <n v="0"/>
    <n v="0"/>
    <n v="0"/>
    <n v="0"/>
    <n v="0"/>
    <n v="0"/>
    <n v="0"/>
    <n v="0"/>
    <n v="0"/>
    <n v="1"/>
    <n v="0"/>
    <n v="0"/>
  </r>
  <r>
    <n v="206190761"/>
    <x v="454"/>
    <d v="2024-01-01T00:00:00"/>
    <d v="2024-12-31T00:00:00"/>
    <n v="366"/>
    <s v="In Process"/>
    <x v="0"/>
    <x v="17"/>
    <x v="0"/>
    <x v="0"/>
    <s v="11 - Los Angeles"/>
    <x v="32"/>
    <s v="562-948-1961"/>
    <s v="9140 VERNER STREET"/>
    <s v="PICO RIVERA"/>
    <s v="90660"/>
    <s v="1528148020"/>
    <s v="VERNA LYNN NIEVA"/>
    <s v="Yes"/>
    <m/>
    <n v="99"/>
    <n v="99"/>
    <x v="2"/>
    <n v="36234"/>
    <n v="34317"/>
    <n v="218.01"/>
    <n v="153"/>
    <n v="156"/>
    <n v="5540"/>
    <n v="294"/>
    <n v="1213"/>
    <n v="23893"/>
    <m/>
    <n v="1772"/>
    <n v="6"/>
    <n v="1599"/>
    <x v="0"/>
    <n v="34317"/>
    <m/>
    <m/>
    <m/>
    <m/>
    <m/>
    <m/>
    <m/>
    <m/>
    <n v="10295100"/>
    <n v="6675469"/>
    <n v="4087701"/>
    <n v="71951"/>
    <n v="12954819"/>
    <n v="12734474"/>
    <n v="220345"/>
    <m/>
    <m/>
    <m/>
    <n v="220345"/>
    <n v="1662000"/>
    <n v="88200"/>
    <n v="363900"/>
    <n v="7167900"/>
    <m/>
    <n v="531600"/>
    <n v="1800"/>
    <n v="479700"/>
    <n v="10295100"/>
    <m/>
    <m/>
    <m/>
    <m/>
    <m/>
    <m/>
    <m/>
    <m/>
    <n v="5180869"/>
    <m/>
    <n v="190698"/>
    <m/>
    <n v="152971"/>
    <m/>
    <m/>
    <m/>
    <m/>
    <m/>
    <n v="1149370"/>
    <m/>
    <n v="1561"/>
    <m/>
    <m/>
    <m/>
    <n v="101162"/>
    <n v="0"/>
    <n v="2180639"/>
    <n v="0"/>
    <n v="2259202"/>
    <n v="745036"/>
    <n v="1287666"/>
    <n v="75286"/>
    <m/>
    <n v="26478"/>
    <m/>
    <m/>
    <m/>
    <m/>
    <m/>
    <m/>
    <m/>
    <m/>
    <m/>
    <m/>
    <m/>
    <m/>
    <m/>
    <m/>
    <m/>
    <m/>
    <m/>
    <m/>
    <m/>
    <m/>
    <m/>
    <m/>
    <m/>
    <m/>
    <m/>
    <m/>
    <m/>
    <m/>
    <m/>
    <m/>
    <m/>
    <m/>
    <n v="2124578"/>
    <m/>
    <n v="141167"/>
    <m/>
    <n v="198495"/>
    <m/>
    <n v="700475"/>
    <m/>
    <m/>
    <m/>
    <n v="850842"/>
    <m/>
    <n v="72144"/>
    <m/>
    <m/>
    <m/>
    <m/>
    <m/>
    <m/>
    <m/>
    <m/>
    <m/>
    <m/>
    <m/>
    <m/>
    <m/>
    <m/>
    <m/>
    <m/>
    <m/>
    <n v="5555874"/>
    <n v="1390403"/>
    <n v="5788197"/>
    <n v="297657"/>
    <n v="4993187"/>
    <m/>
    <m/>
    <m/>
    <m/>
    <m/>
    <m/>
    <m/>
    <m/>
    <n v="2930"/>
    <m/>
    <n v="429518"/>
    <m/>
    <n v="456216"/>
    <n v="111755"/>
    <n v="359174"/>
    <n v="40044"/>
    <m/>
    <n v="26441"/>
    <n v="418053"/>
    <n v="323374"/>
    <n v="176093"/>
    <n v="888121"/>
    <n v="68803"/>
    <n v="282849"/>
    <n v="187804"/>
    <n v="2829724"/>
    <m/>
    <n v="712800"/>
    <n v="122711"/>
    <n v="13277"/>
    <m/>
    <m/>
    <n v="291600"/>
    <n v="3154187"/>
    <m/>
    <n v="66912"/>
    <m/>
    <m/>
    <m/>
    <n v="3221099"/>
    <n v="1572253"/>
    <m/>
    <m/>
    <n v="1648846"/>
    <n v="3221099"/>
    <m/>
    <m/>
    <n v="8188"/>
    <m/>
    <n v="0"/>
    <m/>
    <n v="1509856"/>
    <n v="516019"/>
    <n v="2025875"/>
    <n v="-1958963"/>
    <m/>
    <m/>
    <m/>
    <m/>
    <m/>
    <s v="1.07"/>
    <n v="1682310.7100000002"/>
    <n v="1673"/>
    <n v="0"/>
    <n v="7292"/>
    <n v="29267"/>
    <n v="86348"/>
    <n v="0"/>
    <n v="0"/>
    <n v="5633"/>
    <m/>
    <n v="2310"/>
    <n v="12139"/>
    <n v="6171"/>
    <n v="20381"/>
    <n v="2098"/>
    <n v="10330"/>
    <n v="4090"/>
    <n v="13515"/>
    <n v="201247"/>
    <n v="0"/>
    <n v="0"/>
    <n v="60"/>
    <n v="69"/>
    <n v="0"/>
    <n v="0"/>
    <n v="129"/>
    <n v="122798"/>
    <n v="0"/>
    <n v="409029"/>
    <n v="1159455"/>
    <n v="1912492"/>
    <n v="0"/>
    <n v="0"/>
    <n v="231423"/>
    <m/>
    <n v="78039"/>
    <n v="224695"/>
    <n v="109005"/>
    <n v="427336"/>
    <n v="55031"/>
    <n v="212442"/>
    <n v="147144"/>
    <n v="466985"/>
    <n v="5555874"/>
    <n v="0"/>
    <n v="0"/>
    <n v="2410"/>
    <n v="4104"/>
    <n v="0"/>
    <n v="0"/>
    <n v="6514"/>
    <m/>
    <x v="0"/>
    <x v="0"/>
    <m/>
    <m/>
    <m/>
    <m/>
    <x v="0"/>
    <x v="0"/>
    <m/>
    <m/>
    <m/>
    <n v="122"/>
    <n v="208"/>
    <n v="78"/>
    <n v="77"/>
    <n v="143"/>
    <n v="43"/>
    <n v="53"/>
    <n v="106"/>
    <n v="28"/>
    <n v="1"/>
    <n v="0"/>
    <n v="0"/>
    <n v="0"/>
    <n v="1"/>
    <n v="0"/>
    <n v="1"/>
    <n v="0"/>
    <n v="0"/>
    <n v="0"/>
    <n v="0"/>
    <n v="0"/>
    <n v="0"/>
    <n v="0"/>
    <n v="0"/>
    <n v="1"/>
    <n v="0"/>
    <n v="0"/>
    <n v="0"/>
    <n v="0"/>
  </r>
  <r>
    <n v="206190764"/>
    <x v="455"/>
    <d v="2024-01-01T00:00:00"/>
    <d v="2024-12-31T00:00:00"/>
    <n v="366"/>
    <s v="In Process"/>
    <x v="0"/>
    <x v="17"/>
    <x v="0"/>
    <x v="0"/>
    <s v="11 - Los Angeles"/>
    <x v="38"/>
    <s v="323-564-7761"/>
    <s v="8455 STATE STREET"/>
    <s v="SOUTH GATE"/>
    <s v="90280-0000"/>
    <s v="ZZT06217K"/>
    <s v="ANTHONY GLENN PADAMA"/>
    <s v="Yes"/>
    <m/>
    <n v="99"/>
    <n v="99"/>
    <x v="2"/>
    <n v="36234"/>
    <n v="28029"/>
    <n v="181.49"/>
    <n v="161"/>
    <n v="169"/>
    <n v="3535"/>
    <n v="813"/>
    <n v="640"/>
    <n v="22268"/>
    <m/>
    <n v="114"/>
    <n v="2"/>
    <n v="657"/>
    <x v="0"/>
    <n v="28029"/>
    <m/>
    <m/>
    <m/>
    <m/>
    <m/>
    <m/>
    <m/>
    <m/>
    <n v="9412728"/>
    <n v="2223557"/>
    <n v="350622"/>
    <m/>
    <n v="11285663"/>
    <n v="11792627"/>
    <n v="-506964"/>
    <n v="30792"/>
    <n v="10769"/>
    <m/>
    <n v="-486941"/>
    <n v="1215919"/>
    <n v="269257"/>
    <n v="205580"/>
    <n v="7456285"/>
    <m/>
    <n v="39596"/>
    <n v="722"/>
    <n v="225369"/>
    <n v="9412728"/>
    <m/>
    <m/>
    <m/>
    <m/>
    <m/>
    <m/>
    <m/>
    <m/>
    <n v="1527941"/>
    <m/>
    <n v="340521"/>
    <m/>
    <m/>
    <m/>
    <n v="322065"/>
    <m/>
    <m/>
    <m/>
    <n v="17070"/>
    <m/>
    <m/>
    <m/>
    <n v="15960"/>
    <m/>
    <n v="534494"/>
    <n v="0"/>
    <n v="604340"/>
    <n v="0"/>
    <n v="402070"/>
    <n v="10860"/>
    <n v="627137"/>
    <n v="21752"/>
    <m/>
    <n v="22904"/>
    <m/>
    <m/>
    <m/>
    <m/>
    <m/>
    <m/>
    <m/>
    <m/>
    <m/>
    <m/>
    <m/>
    <m/>
    <m/>
    <m/>
    <m/>
    <m/>
    <m/>
    <m/>
    <m/>
    <m/>
    <m/>
    <m/>
    <m/>
    <m/>
    <m/>
    <m/>
    <m/>
    <m/>
    <m/>
    <m/>
    <m/>
    <m/>
    <n v="-122080"/>
    <m/>
    <n v="103405"/>
    <m/>
    <n v="-294445"/>
    <m/>
    <n v="698872"/>
    <m/>
    <m/>
    <m/>
    <n v="-42715"/>
    <m/>
    <n v="7585"/>
    <m/>
    <m/>
    <m/>
    <m/>
    <m/>
    <m/>
    <m/>
    <m/>
    <m/>
    <m/>
    <m/>
    <m/>
    <m/>
    <m/>
    <m/>
    <m/>
    <m/>
    <n v="4815566"/>
    <n v="1014462"/>
    <n v="5962599"/>
    <n v="193115"/>
    <n v="4893103"/>
    <m/>
    <m/>
    <m/>
    <m/>
    <m/>
    <m/>
    <m/>
    <m/>
    <n v="106412"/>
    <m/>
    <n v="306387"/>
    <m/>
    <n v="194389"/>
    <n v="9444"/>
    <n v="209374"/>
    <n v="29856"/>
    <m/>
    <n v="30043"/>
    <n v="321928"/>
    <n v="521433"/>
    <n v="165072"/>
    <n v="864050"/>
    <n v="106418"/>
    <n v="119145"/>
    <n v="69656"/>
    <n v="2808108"/>
    <n v="152149"/>
    <n v="703257"/>
    <n v="58083"/>
    <n v="37293"/>
    <m/>
    <n v="10304"/>
    <n v="76723"/>
    <n v="6569269"/>
    <m/>
    <n v="1125274"/>
    <m/>
    <m/>
    <m/>
    <n v="7694543"/>
    <n v="7431041"/>
    <m/>
    <n v="500000"/>
    <n v="-236498"/>
    <n v="7694543"/>
    <n v="4343489"/>
    <m/>
    <m/>
    <m/>
    <n v="0"/>
    <m/>
    <n v="1935635"/>
    <n v="344272"/>
    <n v="2279907"/>
    <n v="-1154633"/>
    <m/>
    <m/>
    <m/>
    <n v="500000"/>
    <m/>
    <s v="0.00"/>
    <n v="0"/>
    <n v="2906"/>
    <n v="0"/>
    <n v="3517"/>
    <n v="22704"/>
    <n v="77612"/>
    <n v="0"/>
    <n v="0"/>
    <n v="1083"/>
    <m/>
    <n v="2032"/>
    <n v="19661"/>
    <n v="5815"/>
    <n v="20516"/>
    <n v="3756"/>
    <n v="4630"/>
    <n v="192"/>
    <n v="17766"/>
    <n v="182190"/>
    <n v="0"/>
    <n v="10407"/>
    <n v="1646"/>
    <n v="99"/>
    <n v="0"/>
    <n v="0"/>
    <n v="12152"/>
    <n v="204928"/>
    <n v="0"/>
    <n v="206019"/>
    <n v="954116"/>
    <n v="1759790"/>
    <n v="0"/>
    <n v="0"/>
    <n v="55259"/>
    <m/>
    <n v="69973"/>
    <n v="374531"/>
    <n v="107606"/>
    <n v="434666"/>
    <n v="87869"/>
    <n v="92746"/>
    <n v="7898"/>
    <n v="460165"/>
    <n v="4815566"/>
    <n v="0"/>
    <n v="701156"/>
    <n v="91179"/>
    <n v="3977"/>
    <n v="0"/>
    <n v="0"/>
    <n v="796312"/>
    <m/>
    <x v="0"/>
    <x v="0"/>
    <m/>
    <m/>
    <m/>
    <m/>
    <x v="0"/>
    <x v="0"/>
    <m/>
    <m/>
    <m/>
    <n v="132"/>
    <n v="200"/>
    <n v="117"/>
    <n v="89"/>
    <n v="108"/>
    <n v="74"/>
    <n v="64"/>
    <n v="81"/>
    <n v="56"/>
    <n v="1"/>
    <n v="0"/>
    <n v="0"/>
    <n v="0"/>
    <n v="1"/>
    <n v="0"/>
    <n v="1"/>
    <n v="0"/>
    <n v="0"/>
    <n v="0"/>
    <n v="0"/>
    <n v="0"/>
    <n v="0"/>
    <n v="0"/>
    <n v="0"/>
    <n v="1"/>
    <n v="0"/>
    <n v="0"/>
    <n v="0"/>
    <n v="0"/>
  </r>
  <r>
    <n v="206190765"/>
    <x v="456"/>
    <d v="2023-07-01T00:00:00"/>
    <d v="2024-06-30T00:00:00"/>
    <n v="366"/>
    <s v="In Process"/>
    <x v="0"/>
    <x v="17"/>
    <x v="0"/>
    <x v="1"/>
    <s v="11 - Los Angeles"/>
    <x v="26"/>
    <s v="626-962-7151"/>
    <s v="527 SOUTH VALINDA AVE"/>
    <s v="WEST COVINA"/>
    <s v="91790"/>
    <s v="1346251329"/>
    <s v="LISA MATARAZZO"/>
    <s v="No"/>
    <m/>
    <n v="48"/>
    <n v="48"/>
    <x v="1"/>
    <n v="17568"/>
    <n v="13554"/>
    <n v="77.150000000000006"/>
    <n v="500"/>
    <n v="499"/>
    <n v="634"/>
    <n v="89"/>
    <n v="2296"/>
    <n v="2576"/>
    <m/>
    <n v="5945"/>
    <n v="2014"/>
    <m/>
    <x v="0"/>
    <n v="13554"/>
    <m/>
    <m/>
    <m/>
    <m/>
    <m/>
    <m/>
    <m/>
    <m/>
    <n v="4856181"/>
    <n v="2963428"/>
    <n v="1848988"/>
    <n v="1593"/>
    <n v="5972214"/>
    <n v="6780783"/>
    <n v="-808569"/>
    <n v="86185"/>
    <m/>
    <m/>
    <n v="-722384"/>
    <n v="215744"/>
    <n v="30286"/>
    <n v="526284"/>
    <n v="590465"/>
    <m/>
    <n v="2551753"/>
    <n v="941649"/>
    <m/>
    <n v="4856181"/>
    <m/>
    <m/>
    <m/>
    <m/>
    <m/>
    <m/>
    <m/>
    <m/>
    <n v="2181889"/>
    <m/>
    <m/>
    <m/>
    <n v="45484"/>
    <m/>
    <m/>
    <m/>
    <m/>
    <m/>
    <n v="731975"/>
    <m/>
    <n v="4080"/>
    <m/>
    <m/>
    <m/>
    <n v="35409"/>
    <n v="0"/>
    <n v="1081539"/>
    <n v="0"/>
    <n v="1103146"/>
    <n v="84770"/>
    <n v="438243"/>
    <n v="70584"/>
    <m/>
    <n v="149737"/>
    <m/>
    <m/>
    <m/>
    <m/>
    <m/>
    <m/>
    <m/>
    <m/>
    <m/>
    <m/>
    <m/>
    <m/>
    <m/>
    <m/>
    <m/>
    <m/>
    <m/>
    <m/>
    <m/>
    <m/>
    <m/>
    <m/>
    <m/>
    <m/>
    <m/>
    <m/>
    <m/>
    <m/>
    <m/>
    <m/>
    <m/>
    <m/>
    <n v="1658452"/>
    <m/>
    <m/>
    <m/>
    <n v="190536"/>
    <m/>
    <m/>
    <m/>
    <m/>
    <m/>
    <m/>
    <m/>
    <m/>
    <m/>
    <m/>
    <m/>
    <m/>
    <m/>
    <m/>
    <m/>
    <m/>
    <m/>
    <m/>
    <m/>
    <m/>
    <m/>
    <m/>
    <m/>
    <m/>
    <m/>
    <n v="3595488"/>
    <n v="672318"/>
    <n v="2512977"/>
    <n v="162068"/>
    <n v="2764876"/>
    <m/>
    <m/>
    <m/>
    <m/>
    <m/>
    <m/>
    <m/>
    <m/>
    <n v="110039"/>
    <m/>
    <n v="204674"/>
    <m/>
    <n v="208763"/>
    <n v="16042"/>
    <n v="285777"/>
    <n v="42507"/>
    <m/>
    <n v="40290"/>
    <n v="339639"/>
    <n v="174728"/>
    <n v="118852"/>
    <n v="526813"/>
    <n v="38769"/>
    <n v="87604"/>
    <m/>
    <n v="1805542"/>
    <m/>
    <m/>
    <n v="7791"/>
    <n v="5354"/>
    <m/>
    <n v="2723"/>
    <m/>
    <n v="2651432"/>
    <m/>
    <n v="227604"/>
    <m/>
    <n v="208223"/>
    <m/>
    <n v="3087259"/>
    <n v="2548416"/>
    <m/>
    <m/>
    <n v="538843"/>
    <n v="3087259"/>
    <m/>
    <m/>
    <m/>
    <m/>
    <n v="103662"/>
    <n v="1608243"/>
    <m/>
    <m/>
    <n v="1711905"/>
    <n v="-1484301"/>
    <m/>
    <m/>
    <m/>
    <m/>
    <m/>
    <s v="0.13"/>
    <n v="331294.08000000002"/>
    <n v="1848"/>
    <n v="0"/>
    <n v="4759"/>
    <n v="28130"/>
    <n v="36123"/>
    <n v="0"/>
    <n v="0"/>
    <n v="0"/>
    <m/>
    <n v="3769"/>
    <n v="5898"/>
    <m/>
    <n v="13845"/>
    <n v="1348"/>
    <n v="2562"/>
    <m/>
    <n v="16114"/>
    <n v="114396"/>
    <n v="0"/>
    <n v="0"/>
    <n v="0"/>
    <n v="0"/>
    <n v="0"/>
    <n v="0"/>
    <n v="0"/>
    <n v="150591"/>
    <n v="0"/>
    <n v="292245"/>
    <n v="1031889"/>
    <n v="855787"/>
    <n v="0"/>
    <n v="0"/>
    <n v="0"/>
    <m/>
    <n v="90359"/>
    <n v="112959"/>
    <m/>
    <n v="280375"/>
    <n v="32122"/>
    <n v="69793"/>
    <m/>
    <n v="679368"/>
    <n v="3595488"/>
    <n v="0"/>
    <n v="0"/>
    <n v="0"/>
    <n v="0"/>
    <n v="0"/>
    <n v="0"/>
    <n v="0"/>
    <m/>
    <x v="0"/>
    <x v="0"/>
    <m/>
    <m/>
    <m/>
    <m/>
    <x v="0"/>
    <x v="0"/>
    <m/>
    <m/>
    <m/>
    <n v="76"/>
    <n v="148"/>
    <n v="34"/>
    <n v="46"/>
    <n v="89"/>
    <n v="19"/>
    <n v="24"/>
    <n v="47"/>
    <n v="12"/>
    <n v="0"/>
    <n v="1"/>
    <n v="0"/>
    <n v="1"/>
    <n v="0"/>
    <n v="0"/>
    <n v="1"/>
    <n v="0"/>
    <n v="0"/>
    <n v="0"/>
    <n v="0"/>
    <n v="0"/>
    <n v="0"/>
    <n v="0"/>
    <n v="0"/>
    <n v="1"/>
    <n v="0"/>
    <n v="0"/>
    <n v="0"/>
    <n v="0"/>
  </r>
  <r>
    <n v="206190767"/>
    <x v="457"/>
    <d v="2024-01-01T00:00:00"/>
    <d v="2024-12-31T00:00:00"/>
    <n v="366"/>
    <s v="In Process"/>
    <x v="0"/>
    <x v="17"/>
    <x v="0"/>
    <x v="0"/>
    <s v="11 - Los Angeles"/>
    <x v="29"/>
    <s v="818-766-9551"/>
    <s v="11429 VENTURA BLVD"/>
    <s v="STUDIO CITY"/>
    <s v="91604"/>
    <s v="1821160839"/>
    <s v="HEATHER SHOUHED"/>
    <s v="Yes"/>
    <m/>
    <n v="181"/>
    <n v="181"/>
    <x v="0"/>
    <n v="66246"/>
    <n v="62321"/>
    <n v="216.55"/>
    <n v="342"/>
    <n v="344"/>
    <n v="10862"/>
    <m/>
    <n v="1811"/>
    <n v="47791"/>
    <m/>
    <n v="1096"/>
    <n v="458"/>
    <n v="303"/>
    <x v="1"/>
    <n v="44080"/>
    <m/>
    <m/>
    <m/>
    <n v="18241"/>
    <m/>
    <m/>
    <m/>
    <m/>
    <n v="26304305"/>
    <n v="13330165"/>
    <n v="9648119"/>
    <n v="99341"/>
    <n v="30085692"/>
    <n v="27763411"/>
    <n v="2322281"/>
    <n v="3"/>
    <m/>
    <m/>
    <n v="2322284"/>
    <n v="3448910"/>
    <m/>
    <n v="949155"/>
    <n v="20900655"/>
    <m/>
    <n v="705880"/>
    <n v="207290"/>
    <n v="92415"/>
    <n v="13444400"/>
    <m/>
    <m/>
    <m/>
    <n v="12859905"/>
    <m/>
    <m/>
    <m/>
    <m/>
    <n v="10004217"/>
    <m/>
    <m/>
    <m/>
    <n v="2063190"/>
    <m/>
    <m/>
    <m/>
    <m/>
    <m/>
    <n v="1261712"/>
    <m/>
    <n v="1046"/>
    <m/>
    <m/>
    <m/>
    <n v="2271461"/>
    <n v="0"/>
    <n v="3193734"/>
    <n v="0"/>
    <n v="3729915"/>
    <n v="806367"/>
    <n v="2998721"/>
    <n v="273407"/>
    <m/>
    <n v="56560"/>
    <m/>
    <m/>
    <m/>
    <m/>
    <m/>
    <m/>
    <m/>
    <m/>
    <m/>
    <m/>
    <m/>
    <m/>
    <m/>
    <m/>
    <m/>
    <m/>
    <m/>
    <m/>
    <m/>
    <m/>
    <m/>
    <m/>
    <m/>
    <m/>
    <m/>
    <m/>
    <m/>
    <m/>
    <m/>
    <m/>
    <m/>
    <m/>
    <n v="4178556"/>
    <m/>
    <m/>
    <m/>
    <n v="2181726"/>
    <m/>
    <n v="1815965"/>
    <m/>
    <m/>
    <m/>
    <n v="1460355"/>
    <m/>
    <n v="11517"/>
    <m/>
    <m/>
    <m/>
    <m/>
    <m/>
    <m/>
    <m/>
    <m/>
    <m/>
    <m/>
    <m/>
    <m/>
    <m/>
    <m/>
    <m/>
    <m/>
    <m/>
    <n v="13991831"/>
    <n v="3652351"/>
    <n v="10119229"/>
    <n v="752631"/>
    <n v="7256557"/>
    <m/>
    <m/>
    <m/>
    <n v="7121742"/>
    <m/>
    <m/>
    <m/>
    <m/>
    <n v="1759"/>
    <m/>
    <n v="638599"/>
    <m/>
    <n v="719922"/>
    <n v="121091"/>
    <n v="360518"/>
    <n v="76896"/>
    <m/>
    <n v="33505"/>
    <n v="923970"/>
    <n v="687862"/>
    <n v="447051"/>
    <n v="1480936"/>
    <n v="224209"/>
    <n v="461379"/>
    <n v="170862"/>
    <n v="5671150"/>
    <n v="53449"/>
    <n v="1194600"/>
    <n v="72266"/>
    <n v="17488"/>
    <m/>
    <m/>
    <n v="27600"/>
    <n v="10009031"/>
    <m/>
    <n v="151281"/>
    <n v="1397473"/>
    <m/>
    <m/>
    <n v="11557785"/>
    <n v="3710510"/>
    <m/>
    <m/>
    <n v="7847275"/>
    <n v="11557785"/>
    <m/>
    <m/>
    <n v="386712"/>
    <m/>
    <n v="21096"/>
    <m/>
    <n v="669367"/>
    <n v="1555808"/>
    <n v="2246271"/>
    <n v="-2094990"/>
    <m/>
    <m/>
    <m/>
    <m/>
    <m/>
    <s v="0.78"/>
    <n v="2894197.8000000003"/>
    <n v="2397"/>
    <n v="0"/>
    <n v="38883"/>
    <n v="88325"/>
    <n v="151382"/>
    <n v="31716"/>
    <n v="0"/>
    <n v="5429"/>
    <m/>
    <n v="7653"/>
    <n v="25125"/>
    <n v="15029"/>
    <n v="31899"/>
    <n v="7131"/>
    <n v="19266"/>
    <n v="2419"/>
    <n v="29543"/>
    <n v="456197"/>
    <n v="0"/>
    <n v="0"/>
    <n v="0"/>
    <n v="0"/>
    <n v="0"/>
    <n v="0"/>
    <n v="0"/>
    <n v="231188"/>
    <n v="0"/>
    <n v="2094378"/>
    <n v="3306693"/>
    <n v="3594903"/>
    <n v="1145161"/>
    <n v="0"/>
    <n v="266179"/>
    <m/>
    <n v="217145"/>
    <n v="448801"/>
    <n v="274408"/>
    <n v="657234"/>
    <n v="177798"/>
    <n v="360541"/>
    <n v="135297"/>
    <n v="1082105"/>
    <n v="13991831"/>
    <n v="0"/>
    <n v="0"/>
    <n v="0"/>
    <n v="0"/>
    <n v="0"/>
    <n v="0"/>
    <n v="0"/>
    <m/>
    <x v="0"/>
    <x v="0"/>
    <m/>
    <m/>
    <m/>
    <m/>
    <x v="0"/>
    <x v="0"/>
    <m/>
    <m/>
    <m/>
    <n v="259"/>
    <n v="358"/>
    <n v="195"/>
    <n v="155"/>
    <n v="223"/>
    <n v="117"/>
    <n v="73"/>
    <n v="113"/>
    <n v="51"/>
    <n v="1"/>
    <n v="0"/>
    <n v="0"/>
    <n v="0"/>
    <n v="0"/>
    <n v="1"/>
    <n v="1"/>
    <n v="0"/>
    <n v="0"/>
    <n v="0"/>
    <n v="1"/>
    <n v="0"/>
    <n v="0"/>
    <n v="0"/>
    <n v="0"/>
    <n v="1"/>
    <n v="0"/>
    <n v="0"/>
    <n v="0"/>
    <n v="0"/>
  </r>
  <r>
    <n v="206190770"/>
    <x v="458"/>
    <d v="2024-01-01T00:00:00"/>
    <d v="2024-12-31T00:00:00"/>
    <n v="366"/>
    <s v="In Process"/>
    <x v="0"/>
    <x v="17"/>
    <x v="0"/>
    <x v="0"/>
    <s v="11 - Los Angeles"/>
    <x v="15"/>
    <s v="818-894-5707"/>
    <s v="14857 ROSCOE BLVD"/>
    <s v="PANORAMA CITY"/>
    <s v="91402"/>
    <s v="1255697405"/>
    <s v="KHRISTINE BONDOC"/>
    <s v="No"/>
    <m/>
    <n v="98"/>
    <n v="98"/>
    <x v="2"/>
    <n v="35868"/>
    <n v="34215"/>
    <n v="219.58"/>
    <n v="189"/>
    <n v="191"/>
    <n v="9384"/>
    <n v="589"/>
    <n v="2060"/>
    <n v="20909"/>
    <m/>
    <m/>
    <n v="357"/>
    <n v="916"/>
    <x v="0"/>
    <n v="34215"/>
    <m/>
    <m/>
    <m/>
    <m/>
    <m/>
    <m/>
    <m/>
    <m/>
    <n v="11975250"/>
    <n v="2770689"/>
    <n v="-2810709"/>
    <n v="1752"/>
    <n v="17558400"/>
    <n v="14742676"/>
    <n v="2815724"/>
    <n v="-919568"/>
    <m/>
    <m/>
    <n v="1896156"/>
    <n v="3284400"/>
    <n v="206150"/>
    <n v="721000"/>
    <n v="7318150"/>
    <m/>
    <m/>
    <n v="124950"/>
    <n v="320600"/>
    <n v="11975250"/>
    <m/>
    <m/>
    <m/>
    <m/>
    <m/>
    <m/>
    <m/>
    <m/>
    <n v="2534950"/>
    <m/>
    <n v="159815"/>
    <m/>
    <m/>
    <m/>
    <n v="74094"/>
    <m/>
    <m/>
    <m/>
    <m/>
    <m/>
    <m/>
    <m/>
    <n v="1830"/>
    <m/>
    <n v="26652"/>
    <n v="0"/>
    <n v="918219"/>
    <n v="0"/>
    <n v="971681"/>
    <n v="189268"/>
    <n v="588274"/>
    <n v="25176"/>
    <m/>
    <n v="51419"/>
    <m/>
    <m/>
    <m/>
    <m/>
    <m/>
    <m/>
    <m/>
    <m/>
    <m/>
    <m/>
    <m/>
    <m/>
    <m/>
    <m/>
    <m/>
    <m/>
    <m/>
    <m/>
    <m/>
    <m/>
    <m/>
    <m/>
    <m/>
    <m/>
    <m/>
    <m/>
    <m/>
    <m/>
    <n v="174"/>
    <m/>
    <m/>
    <m/>
    <n v="-3279582"/>
    <m/>
    <n v="32876"/>
    <m/>
    <n v="-11645"/>
    <m/>
    <n v="426448"/>
    <m/>
    <m/>
    <m/>
    <m/>
    <m/>
    <n v="21020"/>
    <m/>
    <m/>
    <m/>
    <m/>
    <m/>
    <m/>
    <m/>
    <m/>
    <m/>
    <m/>
    <m/>
    <m/>
    <m/>
    <m/>
    <m/>
    <m/>
    <m/>
    <n v="7711513"/>
    <n v="1676277"/>
    <n v="5354886"/>
    <n v="255993"/>
    <n v="5821580"/>
    <m/>
    <m/>
    <m/>
    <m/>
    <m/>
    <m/>
    <m/>
    <m/>
    <n v="5818"/>
    <m/>
    <n v="443347"/>
    <m/>
    <n v="282066"/>
    <n v="88656"/>
    <n v="355853"/>
    <n v="42848"/>
    <m/>
    <n v="35084"/>
    <n v="591587"/>
    <n v="314108"/>
    <n v="121977"/>
    <n v="822681"/>
    <n v="134363"/>
    <n v="532592"/>
    <n v="114554"/>
    <n v="3717608"/>
    <n v="50499"/>
    <n v="914863"/>
    <n v="49252"/>
    <n v="29695"/>
    <m/>
    <n v="10285"/>
    <n v="263360"/>
    <n v="3006683"/>
    <m/>
    <n v="100"/>
    <m/>
    <n v="6587"/>
    <n v="911111"/>
    <n v="3924481"/>
    <n v="1388863"/>
    <m/>
    <m/>
    <n v="2535618"/>
    <n v="3924481"/>
    <m/>
    <m/>
    <m/>
    <m/>
    <n v="0"/>
    <m/>
    <m/>
    <n v="3496"/>
    <n v="3496"/>
    <n v="-3396"/>
    <m/>
    <m/>
    <m/>
    <m/>
    <m/>
    <s v="0.06"/>
    <n v="83331.78"/>
    <n v="2000"/>
    <n v="0"/>
    <n v="14273"/>
    <n v="32650"/>
    <n v="82871"/>
    <n v="0"/>
    <n v="0"/>
    <n v="10982"/>
    <n v="14489"/>
    <n v="4423"/>
    <n v="12645"/>
    <n v="5234"/>
    <n v="19758"/>
    <n v="3241"/>
    <n v="22621"/>
    <n v="1960"/>
    <n v="24865"/>
    <n v="252012"/>
    <n v="0"/>
    <n v="0"/>
    <n v="0"/>
    <n v="0"/>
    <n v="0"/>
    <n v="0"/>
    <n v="0"/>
    <n v="182577"/>
    <n v="0"/>
    <n v="821672"/>
    <n v="1320839"/>
    <n v="1795821"/>
    <n v="0"/>
    <n v="0"/>
    <n v="460735"/>
    <n v="666339"/>
    <n v="124304"/>
    <n v="220146"/>
    <n v="89051"/>
    <n v="391224"/>
    <n v="110617"/>
    <n v="432859"/>
    <n v="94080"/>
    <n v="1001249"/>
    <n v="7711513"/>
    <n v="0"/>
    <n v="0"/>
    <n v="0"/>
    <n v="0"/>
    <n v="0"/>
    <n v="0"/>
    <n v="0"/>
    <m/>
    <x v="0"/>
    <x v="0"/>
    <m/>
    <m/>
    <n v="14489"/>
    <m/>
    <x v="0"/>
    <x v="0"/>
    <m/>
    <m/>
    <n v="666339"/>
    <n v="184"/>
    <n v="238"/>
    <n v="141"/>
    <n v="128"/>
    <n v="168"/>
    <n v="95"/>
    <n v="60"/>
    <n v="75"/>
    <n v="46"/>
    <n v="1"/>
    <n v="0"/>
    <n v="0"/>
    <n v="0"/>
    <n v="1"/>
    <n v="0"/>
    <n v="1"/>
    <n v="0"/>
    <n v="0"/>
    <n v="0"/>
    <n v="0"/>
    <n v="0"/>
    <n v="0"/>
    <n v="0"/>
    <n v="0"/>
    <n v="1"/>
    <n v="0"/>
    <n v="0"/>
    <n v="0"/>
    <n v="0"/>
  </r>
  <r>
    <n v="206190773"/>
    <x v="459"/>
    <d v="2024-01-01T00:00:00"/>
    <d v="2024-12-31T00:00:00"/>
    <n v="366"/>
    <s v="In Process"/>
    <x v="0"/>
    <x v="17"/>
    <x v="0"/>
    <x v="0"/>
    <s v="11 - Los Angeles"/>
    <x v="25"/>
    <s v="323-734-2171"/>
    <s v="3210 WEST PICO BOULEVARD"/>
    <s v="LOS ANGELES"/>
    <s v="90019"/>
    <s v="1972829257"/>
    <s v="MICHAEL W ABRAHAM"/>
    <s v="Yes"/>
    <m/>
    <n v="99"/>
    <n v="99"/>
    <x v="2"/>
    <n v="36234"/>
    <n v="33958"/>
    <n v="214.38"/>
    <n v="306"/>
    <n v="287"/>
    <n v="947"/>
    <n v="2569"/>
    <n v="1329"/>
    <n v="24624"/>
    <m/>
    <n v="566"/>
    <n v="587"/>
    <n v="3336"/>
    <x v="1"/>
    <n v="26170"/>
    <m/>
    <m/>
    <m/>
    <n v="7788"/>
    <m/>
    <m/>
    <m/>
    <m/>
    <n v="16912162"/>
    <n v="2403352"/>
    <n v="4700938"/>
    <n v="30233"/>
    <n v="14644809"/>
    <n v="16859757"/>
    <n v="-2214948"/>
    <n v="23355"/>
    <n v="12590"/>
    <m/>
    <n v="-2204183"/>
    <n v="437369"/>
    <n v="1330689"/>
    <n v="719618"/>
    <n v="12461427"/>
    <m/>
    <n v="293737"/>
    <n v="204349"/>
    <n v="1464973"/>
    <n v="9644889"/>
    <m/>
    <m/>
    <m/>
    <n v="7267273"/>
    <m/>
    <m/>
    <m/>
    <m/>
    <n v="692715"/>
    <m/>
    <n v="191640"/>
    <m/>
    <n v="10378"/>
    <m/>
    <n v="450302"/>
    <m/>
    <m/>
    <m/>
    <n v="729909"/>
    <m/>
    <n v="4501"/>
    <m/>
    <n v="323907"/>
    <m/>
    <n v="35170"/>
    <n v="70701"/>
    <n v="975710"/>
    <n v="0"/>
    <n v="876810"/>
    <n v="118550"/>
    <n v="250111"/>
    <n v="42271"/>
    <m/>
    <n v="34029"/>
    <m/>
    <m/>
    <m/>
    <m/>
    <m/>
    <m/>
    <m/>
    <m/>
    <m/>
    <m/>
    <m/>
    <m/>
    <m/>
    <m/>
    <m/>
    <m/>
    <m/>
    <m/>
    <m/>
    <m/>
    <m/>
    <m/>
    <m/>
    <m/>
    <m/>
    <m/>
    <m/>
    <m/>
    <n v="-15384"/>
    <m/>
    <m/>
    <m/>
    <n v="-2334"/>
    <m/>
    <n v="28841"/>
    <m/>
    <n v="48011"/>
    <m/>
    <n v="3713317"/>
    <m/>
    <m/>
    <m/>
    <n v="769209"/>
    <m/>
    <n v="159278"/>
    <m/>
    <m/>
    <m/>
    <m/>
    <m/>
    <m/>
    <m/>
    <m/>
    <m/>
    <m/>
    <m/>
    <m/>
    <m/>
    <m/>
    <m/>
    <m/>
    <m/>
    <n v="7940069"/>
    <n v="1810377"/>
    <n v="7109311"/>
    <n v="376982"/>
    <n v="4839921"/>
    <m/>
    <m/>
    <m/>
    <n v="3133903"/>
    <m/>
    <m/>
    <m/>
    <m/>
    <n v="23447"/>
    <n v="52987"/>
    <n v="365518"/>
    <m/>
    <n v="317092"/>
    <n v="34273"/>
    <n v="166460"/>
    <n v="26834"/>
    <m/>
    <n v="36465"/>
    <n v="464629"/>
    <n v="327707"/>
    <n v="178604"/>
    <n v="852008"/>
    <n v="94502"/>
    <n v="154107"/>
    <n v="244616"/>
    <n v="3583171"/>
    <n v="142654"/>
    <n v="1422846"/>
    <n v="90759"/>
    <n v="23419"/>
    <m/>
    <n v="1133"/>
    <n v="282702"/>
    <n v="1037267"/>
    <m/>
    <n v="601480"/>
    <n v="659005"/>
    <m/>
    <n v="21868126"/>
    <n v="24165878"/>
    <n v="8414003"/>
    <n v="22817890"/>
    <m/>
    <n v="-7066015"/>
    <n v="24165878"/>
    <n v="4815"/>
    <m/>
    <n v="6994250"/>
    <m/>
    <n v="0"/>
    <m/>
    <n v="449582"/>
    <n v="407038"/>
    <n v="856620"/>
    <n v="-255140"/>
    <m/>
    <m/>
    <m/>
    <m/>
    <m/>
    <s v="-0.02"/>
    <n v="-168280.06"/>
    <n v="3379"/>
    <n v="0"/>
    <n v="13266"/>
    <n v="47328"/>
    <n v="84258"/>
    <n v="8784"/>
    <n v="0"/>
    <n v="5302"/>
    <m/>
    <n v="3406"/>
    <n v="11565"/>
    <n v="6433"/>
    <n v="18509"/>
    <n v="2007"/>
    <n v="4975"/>
    <n v="3760"/>
    <n v="16165"/>
    <n v="229137"/>
    <n v="0"/>
    <n v="730"/>
    <n v="2060"/>
    <n v="564"/>
    <n v="0"/>
    <n v="0"/>
    <n v="3354"/>
    <n v="280760"/>
    <n v="0"/>
    <n v="829097"/>
    <n v="2001012"/>
    <n v="2220546"/>
    <n v="364351"/>
    <n v="0"/>
    <n v="265356"/>
    <m/>
    <n v="103718"/>
    <n v="208283"/>
    <n v="119296"/>
    <n v="424508"/>
    <n v="75456"/>
    <n v="121344"/>
    <n v="202537"/>
    <n v="723805"/>
    <n v="7940069"/>
    <n v="0"/>
    <n v="48449"/>
    <n v="86865"/>
    <n v="14876"/>
    <n v="0"/>
    <n v="0"/>
    <n v="150190"/>
    <m/>
    <x v="0"/>
    <x v="0"/>
    <m/>
    <m/>
    <m/>
    <m/>
    <x v="0"/>
    <x v="0"/>
    <m/>
    <m/>
    <m/>
    <n v="156"/>
    <n v="311"/>
    <n v="84"/>
    <n v="111"/>
    <n v="241"/>
    <n v="49"/>
    <n v="65"/>
    <n v="140"/>
    <n v="27"/>
    <n v="1"/>
    <n v="0"/>
    <n v="0"/>
    <n v="0"/>
    <n v="1"/>
    <n v="0"/>
    <n v="1"/>
    <n v="0"/>
    <n v="0"/>
    <n v="0"/>
    <n v="1"/>
    <n v="0"/>
    <n v="0"/>
    <n v="0"/>
    <n v="0"/>
    <n v="1"/>
    <n v="0"/>
    <n v="0"/>
    <n v="0"/>
    <n v="0"/>
  </r>
  <r>
    <n v="206190774"/>
    <x v="460"/>
    <d v="2023-10-11T00:00:00"/>
    <d v="2024-10-31T00:00:00"/>
    <n v="387"/>
    <s v="In Process"/>
    <x v="0"/>
    <x v="17"/>
    <x v="0"/>
    <x v="0"/>
    <s v="11 - Los Angeles"/>
    <x v="25"/>
    <s v="323-734-9122"/>
    <s v="3233 WEST PICO BOULEVARD"/>
    <s v="LOS ANGELES"/>
    <s v="90019"/>
    <s v="1033103205"/>
    <s v="DENISE VILLALOBOS"/>
    <s v="Yes"/>
    <m/>
    <n v="99"/>
    <n v="99"/>
    <x v="2"/>
    <n v="38313"/>
    <n v="32078"/>
    <n v="83.73"/>
    <n v="226"/>
    <n v="224"/>
    <n v="5265"/>
    <m/>
    <n v="2221"/>
    <n v="22643"/>
    <n v="1299"/>
    <m/>
    <n v="227"/>
    <n v="423"/>
    <x v="0"/>
    <n v="32078"/>
    <m/>
    <m/>
    <m/>
    <m/>
    <m/>
    <m/>
    <m/>
    <m/>
    <n v="9380265"/>
    <n v="2657500"/>
    <n v="-2116923"/>
    <n v="34891"/>
    <n v="14189579"/>
    <n v="15000365"/>
    <n v="-810786"/>
    <n v="17950"/>
    <n v="2777"/>
    <m/>
    <n v="-795613"/>
    <n v="1589770"/>
    <m/>
    <n v="650766"/>
    <n v="6460068"/>
    <n v="499930"/>
    <m/>
    <n v="32514"/>
    <n v="147217"/>
    <n v="9380265"/>
    <m/>
    <m/>
    <m/>
    <m/>
    <m/>
    <m/>
    <m/>
    <m/>
    <n v="2227025"/>
    <m/>
    <m/>
    <m/>
    <m/>
    <m/>
    <n v="78454"/>
    <m/>
    <n v="349766"/>
    <m/>
    <m/>
    <m/>
    <n v="260"/>
    <m/>
    <n v="1995"/>
    <m/>
    <n v="11786"/>
    <n v="18623"/>
    <n v="1037224"/>
    <n v="5796"/>
    <n v="1030687"/>
    <n v="145445"/>
    <n v="365006"/>
    <n v="23812"/>
    <m/>
    <n v="19121"/>
    <m/>
    <m/>
    <m/>
    <m/>
    <m/>
    <m/>
    <m/>
    <m/>
    <m/>
    <m/>
    <m/>
    <m/>
    <m/>
    <m/>
    <m/>
    <m/>
    <m/>
    <m/>
    <m/>
    <m/>
    <m/>
    <m/>
    <m/>
    <m/>
    <m/>
    <m/>
    <m/>
    <m/>
    <m/>
    <m/>
    <m/>
    <m/>
    <n v="-623497"/>
    <m/>
    <m/>
    <m/>
    <n v="-126524"/>
    <m/>
    <n v="-1360453"/>
    <m/>
    <n v="10215"/>
    <m/>
    <n v="11087"/>
    <m/>
    <n v="-27751"/>
    <m/>
    <m/>
    <m/>
    <m/>
    <m/>
    <m/>
    <m/>
    <m/>
    <m/>
    <m/>
    <m/>
    <m/>
    <m/>
    <m/>
    <m/>
    <m/>
    <m/>
    <n v="6174921"/>
    <n v="1604001"/>
    <n v="7221443"/>
    <n v="310188"/>
    <n v="6000880"/>
    <m/>
    <m/>
    <m/>
    <m/>
    <m/>
    <m/>
    <m/>
    <m/>
    <n v="31954"/>
    <n v="11264"/>
    <n v="431441"/>
    <m/>
    <n v="403165"/>
    <n v="48488"/>
    <n v="167299"/>
    <n v="18883"/>
    <m/>
    <n v="53115"/>
    <n v="437706"/>
    <n v="361951"/>
    <n v="178972"/>
    <n v="833220"/>
    <n v="148063"/>
    <n v="139455"/>
    <n v="128281"/>
    <n v="3810180"/>
    <n v="64854"/>
    <n v="996207"/>
    <n v="46421"/>
    <n v="14207"/>
    <m/>
    <n v="175757"/>
    <n v="498602"/>
    <n v="3491854"/>
    <m/>
    <n v="308527"/>
    <m/>
    <n v="4322310"/>
    <n v="2071022"/>
    <n v="10193713"/>
    <n v="11036184"/>
    <m/>
    <m/>
    <n v="-842471"/>
    <n v="10193713"/>
    <m/>
    <m/>
    <n v="3937992"/>
    <m/>
    <n v="0"/>
    <m/>
    <n v="236244"/>
    <n v="399611"/>
    <n v="635855"/>
    <n v="-327328"/>
    <m/>
    <m/>
    <m/>
    <m/>
    <m/>
    <s v="0.09"/>
    <n v="993256.55999999994"/>
    <n v="2048"/>
    <n v="0"/>
    <n v="10067"/>
    <n v="26377"/>
    <n v="79885"/>
    <n v="0"/>
    <n v="0"/>
    <n v="5699"/>
    <m/>
    <n v="2074"/>
    <n v="11491"/>
    <n v="5612"/>
    <n v="20285"/>
    <n v="3435"/>
    <n v="4039"/>
    <n v="2073"/>
    <n v="19004"/>
    <n v="192089"/>
    <n v="0"/>
    <n v="1472"/>
    <n v="2742"/>
    <n v="4768"/>
    <n v="0"/>
    <n v="0"/>
    <n v="8982"/>
    <n v="234812"/>
    <n v="0"/>
    <n v="610949"/>
    <n v="1091320"/>
    <n v="1964571"/>
    <n v="0"/>
    <n v="0"/>
    <n v="253656"/>
    <m/>
    <n v="93291"/>
    <n v="240266"/>
    <n v="104206"/>
    <n v="426835"/>
    <n v="116844"/>
    <n v="102937"/>
    <n v="104211"/>
    <n v="831023"/>
    <n v="6174921"/>
    <n v="0"/>
    <n v="165568"/>
    <n v="180538"/>
    <n v="176713"/>
    <n v="0"/>
    <n v="0"/>
    <n v="522819"/>
    <m/>
    <x v="0"/>
    <x v="0"/>
    <m/>
    <m/>
    <m/>
    <m/>
    <x v="0"/>
    <x v="0"/>
    <m/>
    <m/>
    <m/>
    <n v="142"/>
    <n v="230"/>
    <n v="92"/>
    <n v="92"/>
    <n v="160"/>
    <n v="57"/>
    <n v="59"/>
    <n v="102"/>
    <n v="39"/>
    <n v="1"/>
    <n v="0"/>
    <n v="0"/>
    <n v="0"/>
    <n v="1"/>
    <n v="0"/>
    <n v="1"/>
    <n v="0"/>
    <n v="0"/>
    <n v="0"/>
    <n v="0"/>
    <n v="0"/>
    <n v="0"/>
    <n v="0"/>
    <n v="0"/>
    <n v="1"/>
    <n v="0"/>
    <n v="0"/>
    <n v="0"/>
    <n v="0"/>
  </r>
  <r>
    <n v="206190776"/>
    <x v="461"/>
    <d v="2024-01-01T00:00:00"/>
    <d v="2024-12-31T00:00:00"/>
    <n v="366"/>
    <s v="In Process"/>
    <x v="0"/>
    <x v="17"/>
    <x v="0"/>
    <x v="0"/>
    <s v="11 - Los Angeles"/>
    <x v="28"/>
    <s v="626-443-9425"/>
    <s v="2720 NEVADA AVE"/>
    <s v="EL MONTE"/>
    <s v="91733"/>
    <s v="ZZT05104G"/>
    <s v="URBINA, CHRISTIAN"/>
    <s v="Yes"/>
    <m/>
    <n v="81"/>
    <n v="81"/>
    <x v="2"/>
    <n v="29646"/>
    <n v="26588"/>
    <n v="213.15"/>
    <n v="347"/>
    <n v="467"/>
    <n v="6662"/>
    <n v="1153"/>
    <n v="1743"/>
    <n v="16605"/>
    <m/>
    <m/>
    <n v="213"/>
    <n v="212"/>
    <x v="1"/>
    <n v="13234"/>
    <m/>
    <m/>
    <m/>
    <n v="13354"/>
    <m/>
    <m/>
    <m/>
    <m/>
    <n v="13973700"/>
    <n v="8748347"/>
    <n v="5778674"/>
    <n v="51784"/>
    <n v="16995157"/>
    <n v="18374334"/>
    <n v="-1379177"/>
    <n v="39426"/>
    <m/>
    <m/>
    <n v="-1339751"/>
    <n v="3473550"/>
    <n v="526200"/>
    <n v="843450"/>
    <n v="8948000"/>
    <m/>
    <m/>
    <n v="97700"/>
    <n v="84800"/>
    <n v="5293600"/>
    <m/>
    <m/>
    <m/>
    <n v="8680100"/>
    <m/>
    <m/>
    <m/>
    <m/>
    <n v="6904810"/>
    <m/>
    <n v="1350819"/>
    <m/>
    <n v="25332"/>
    <m/>
    <n v="464601"/>
    <m/>
    <m/>
    <m/>
    <m/>
    <m/>
    <n v="35"/>
    <m/>
    <n v="2750"/>
    <m/>
    <n v="0"/>
    <n v="0"/>
    <n v="3693550"/>
    <n v="0"/>
    <n v="3563950"/>
    <n v="951750"/>
    <n v="465771"/>
    <n v="39401"/>
    <m/>
    <n v="33925"/>
    <m/>
    <m/>
    <m/>
    <m/>
    <m/>
    <m/>
    <m/>
    <m/>
    <m/>
    <m/>
    <m/>
    <m/>
    <m/>
    <m/>
    <m/>
    <m/>
    <m/>
    <m/>
    <m/>
    <m/>
    <m/>
    <m/>
    <m/>
    <m/>
    <m/>
    <m/>
    <m/>
    <m/>
    <n v="34650"/>
    <m/>
    <m/>
    <m/>
    <n v="2939110"/>
    <m/>
    <n v="789323"/>
    <m/>
    <n v="-800850"/>
    <m/>
    <n v="2794689"/>
    <m/>
    <m/>
    <m/>
    <m/>
    <m/>
    <n v="21752"/>
    <m/>
    <m/>
    <m/>
    <m/>
    <m/>
    <m/>
    <m/>
    <m/>
    <m/>
    <m/>
    <m/>
    <m/>
    <m/>
    <m/>
    <m/>
    <m/>
    <m/>
    <n v="8194662"/>
    <n v="2021931"/>
    <n v="8157741"/>
    <n v="74859"/>
    <n v="3015652"/>
    <m/>
    <m/>
    <m/>
    <n v="5138428"/>
    <m/>
    <m/>
    <m/>
    <m/>
    <m/>
    <m/>
    <n v="294405"/>
    <m/>
    <n v="311854"/>
    <n v="112302"/>
    <n v="410032"/>
    <n v="46563"/>
    <m/>
    <n v="523419"/>
    <n v="381703"/>
    <n v="195035"/>
    <n v="200900"/>
    <n v="872455"/>
    <n v="142476"/>
    <n v="140182"/>
    <n v="99562"/>
    <n v="4707106"/>
    <n v="53414"/>
    <n v="1060377"/>
    <n v="26460"/>
    <n v="22306"/>
    <m/>
    <n v="482434"/>
    <n v="137269"/>
    <n v="888936"/>
    <m/>
    <n v="181416"/>
    <m/>
    <n v="8530577"/>
    <m/>
    <n v="9600929"/>
    <n v="16600133"/>
    <m/>
    <m/>
    <n v="-6999204"/>
    <n v="9600929"/>
    <m/>
    <m/>
    <n v="17731"/>
    <m/>
    <n v="0"/>
    <m/>
    <n v="845858"/>
    <n v="867328"/>
    <n v="1713186"/>
    <n v="-1531770"/>
    <m/>
    <m/>
    <m/>
    <m/>
    <m/>
    <s v="0.00"/>
    <n v="0"/>
    <n v="3056"/>
    <n v="0"/>
    <n v="17609"/>
    <n v="56599"/>
    <n v="65156"/>
    <n v="19083"/>
    <n v="0"/>
    <n v="6243"/>
    <n v="12569"/>
    <n v="3376"/>
    <n v="7029"/>
    <n v="7250"/>
    <n v="14252"/>
    <n v="3590"/>
    <n v="4136"/>
    <n v="1424"/>
    <n v="27705"/>
    <n v="249077"/>
    <n v="0"/>
    <n v="0"/>
    <n v="0"/>
    <n v="0"/>
    <n v="0"/>
    <n v="0"/>
    <n v="0"/>
    <n v="246659"/>
    <n v="0"/>
    <n v="895773"/>
    <n v="2171624"/>
    <n v="1485277"/>
    <n v="714305"/>
    <n v="0"/>
    <n v="217563"/>
    <n v="549838"/>
    <n v="78357"/>
    <n v="124956"/>
    <n v="120284"/>
    <n v="291433"/>
    <n v="106280"/>
    <n v="104141"/>
    <n v="75912"/>
    <n v="1012260"/>
    <n v="8194662"/>
    <n v="0"/>
    <n v="0"/>
    <n v="0"/>
    <n v="0"/>
    <n v="0"/>
    <n v="0"/>
    <n v="0"/>
    <m/>
    <x v="0"/>
    <x v="0"/>
    <m/>
    <m/>
    <n v="12569"/>
    <m/>
    <x v="0"/>
    <x v="0"/>
    <m/>
    <m/>
    <n v="549838"/>
    <n v="171"/>
    <n v="288"/>
    <n v="109"/>
    <n v="132"/>
    <n v="229"/>
    <n v="82"/>
    <n v="46"/>
    <n v="91"/>
    <n v="27"/>
    <n v="1"/>
    <n v="0"/>
    <n v="0"/>
    <n v="0"/>
    <n v="1"/>
    <n v="0"/>
    <n v="1"/>
    <n v="0"/>
    <n v="0"/>
    <n v="0"/>
    <n v="1"/>
    <n v="0"/>
    <n v="0"/>
    <n v="0"/>
    <n v="0"/>
    <n v="1"/>
    <n v="0"/>
    <n v="0"/>
    <n v="0"/>
    <n v="0"/>
  </r>
  <r>
    <n v="206190777"/>
    <x v="462"/>
    <d v="2023-07-01T00:00:00"/>
    <d v="2024-06-30T00:00:00"/>
    <n v="366"/>
    <s v="In Process"/>
    <x v="0"/>
    <x v="17"/>
    <x v="0"/>
    <x v="0"/>
    <s v="11 - Los Angeles"/>
    <x v="39"/>
    <s v="310-633-5111"/>
    <s v="8835 VANS STREET"/>
    <s v="PARAMOUNT"/>
    <s v="90723-0000"/>
    <s v="LTC90043F"/>
    <s v="CHARLES UDEH"/>
    <s v="Yes"/>
    <s v="TELECARE CORPORATION"/>
    <n v="173"/>
    <n v="173"/>
    <x v="0"/>
    <n v="63318"/>
    <n v="53724"/>
    <n v="84.85"/>
    <n v="38"/>
    <n v="41"/>
    <m/>
    <m/>
    <n v="37495"/>
    <m/>
    <m/>
    <n v="94"/>
    <m/>
    <n v="16135"/>
    <x v="0"/>
    <n v="53724"/>
    <m/>
    <m/>
    <m/>
    <m/>
    <m/>
    <m/>
    <m/>
    <m/>
    <n v="26862000"/>
    <n v="39350"/>
    <n v="6400307"/>
    <m/>
    <n v="20501043"/>
    <n v="19593920"/>
    <n v="907123"/>
    <m/>
    <m/>
    <m/>
    <n v="907123"/>
    <m/>
    <m/>
    <n v="18747500"/>
    <m/>
    <m/>
    <n v="47000"/>
    <m/>
    <n v="8067500"/>
    <n v="26862000"/>
    <m/>
    <m/>
    <m/>
    <m/>
    <m/>
    <m/>
    <m/>
    <m/>
    <m/>
    <m/>
    <m/>
    <m/>
    <n v="27462"/>
    <m/>
    <m/>
    <m/>
    <m/>
    <m/>
    <m/>
    <m/>
    <m/>
    <m/>
    <n v="11888"/>
    <m/>
    <n v="0"/>
    <n v="0"/>
    <n v="0"/>
    <n v="0"/>
    <n v="0"/>
    <n v="0"/>
    <n v="12644"/>
    <n v="22897"/>
    <m/>
    <n v="3809"/>
    <m/>
    <m/>
    <m/>
    <m/>
    <m/>
    <m/>
    <m/>
    <m/>
    <m/>
    <m/>
    <m/>
    <m/>
    <m/>
    <m/>
    <m/>
    <m/>
    <m/>
    <m/>
    <m/>
    <m/>
    <m/>
    <m/>
    <m/>
    <m/>
    <m/>
    <m/>
    <m/>
    <m/>
    <m/>
    <m/>
    <m/>
    <m/>
    <m/>
    <m/>
    <m/>
    <m/>
    <n v="12388261"/>
    <m/>
    <m/>
    <m/>
    <m/>
    <m/>
    <n v="1880"/>
    <m/>
    <n v="-5989834"/>
    <m/>
    <m/>
    <m/>
    <m/>
    <m/>
    <m/>
    <m/>
    <m/>
    <m/>
    <m/>
    <m/>
    <m/>
    <m/>
    <m/>
    <m/>
    <m/>
    <m/>
    <n v="7855092"/>
    <n v="3467092"/>
    <n v="8271736"/>
    <n v="137465"/>
    <n v="8672757"/>
    <m/>
    <m/>
    <m/>
    <m/>
    <m/>
    <m/>
    <m/>
    <m/>
    <m/>
    <m/>
    <m/>
    <m/>
    <m/>
    <m/>
    <n v="12644"/>
    <n v="22897"/>
    <m/>
    <n v="3809"/>
    <n v="528753"/>
    <n v="687166"/>
    <n v="384214"/>
    <n v="1670957"/>
    <n v="560434"/>
    <n v="1003294"/>
    <n v="99242"/>
    <n v="3869055"/>
    <n v="259998"/>
    <n v="1498078"/>
    <n v="51258"/>
    <n v="14485"/>
    <m/>
    <m/>
    <n v="254879"/>
    <n v="1343255"/>
    <m/>
    <n v="607641"/>
    <n v="129107"/>
    <n v="49854317"/>
    <m/>
    <n v="51934320"/>
    <n v="14246666"/>
    <m/>
    <m/>
    <n v="37687654"/>
    <n v="51934320"/>
    <m/>
    <n v="40669549"/>
    <m/>
    <m/>
    <n v="0"/>
    <m/>
    <n v="3386076"/>
    <n v="324463"/>
    <n v="3710539"/>
    <n v="-3102898"/>
    <m/>
    <m/>
    <m/>
    <m/>
    <m/>
    <n v="0"/>
    <n v="0"/>
    <n v="3463"/>
    <n v="0"/>
    <n v="18419"/>
    <n v="30944"/>
    <n v="87873"/>
    <n v="0"/>
    <n v="1880"/>
    <n v="4864"/>
    <m/>
    <n v="3451"/>
    <n v="18027"/>
    <n v="11617"/>
    <m/>
    <n v="10287"/>
    <n v="31116"/>
    <n v="1783"/>
    <n v="17867"/>
    <n v="241591"/>
    <n v="0"/>
    <n v="0"/>
    <n v="0"/>
    <n v="0"/>
    <n v="0"/>
    <n v="0"/>
    <n v="0"/>
    <n v="295034"/>
    <n v="0"/>
    <n v="1222645"/>
    <n v="1229930"/>
    <n v="2294343"/>
    <n v="0"/>
    <n v="107630"/>
    <n v="116476"/>
    <m/>
    <n v="125907"/>
    <n v="404427"/>
    <n v="244127"/>
    <m/>
    <n v="389605"/>
    <n v="688739"/>
    <n v="69069"/>
    <n v="667160"/>
    <n v="7855092"/>
    <n v="0"/>
    <n v="0"/>
    <n v="0"/>
    <n v="0"/>
    <n v="0"/>
    <n v="0"/>
    <n v="0"/>
    <m/>
    <x v="0"/>
    <x v="0"/>
    <m/>
    <m/>
    <m/>
    <m/>
    <x v="0"/>
    <x v="0"/>
    <m/>
    <m/>
    <m/>
    <n v="147"/>
    <n v="183"/>
    <n v="117"/>
    <n v="89"/>
    <n v="115"/>
    <n v="69"/>
    <n v="56"/>
    <n v="72"/>
    <n v="42"/>
    <n v="1"/>
    <n v="0"/>
    <n v="0"/>
    <n v="0"/>
    <n v="0"/>
    <n v="1"/>
    <n v="1"/>
    <n v="0"/>
    <n v="0"/>
    <n v="0"/>
    <n v="0"/>
    <n v="0"/>
    <n v="0"/>
    <n v="0"/>
    <n v="0"/>
    <n v="1"/>
    <n v="0"/>
    <n v="0"/>
    <n v="0"/>
    <n v="0"/>
  </r>
  <r>
    <n v="206190779"/>
    <x v="463"/>
    <d v="2024-01-01T00:00:00"/>
    <d v="2024-12-31T00:00:00"/>
    <n v="366"/>
    <s v="In Process"/>
    <x v="0"/>
    <x v="17"/>
    <x v="0"/>
    <x v="0"/>
    <s v="11 - Los Angeles"/>
    <x v="30"/>
    <s v="323-223-3441"/>
    <s v="4585 NORTH FIGUEROA STREET"/>
    <s v="LOS ANGELES"/>
    <s v="90065"/>
    <s v="1326478066"/>
    <s v="CARL ANDRE HENRY"/>
    <s v="Yes"/>
    <m/>
    <n v="90"/>
    <n v="90"/>
    <x v="2"/>
    <n v="32940"/>
    <n v="26224"/>
    <n v="187.99"/>
    <n v="374"/>
    <n v="366"/>
    <n v="3691"/>
    <m/>
    <n v="613"/>
    <n v="13933"/>
    <m/>
    <n v="6144"/>
    <n v="150"/>
    <n v="1693"/>
    <x v="0"/>
    <n v="26224"/>
    <m/>
    <m/>
    <m/>
    <m/>
    <m/>
    <m/>
    <m/>
    <m/>
    <n v="13142285"/>
    <n v="8320109"/>
    <n v="8689770"/>
    <n v="5000"/>
    <n v="12777624"/>
    <n v="12279510"/>
    <n v="498114"/>
    <n v="15237"/>
    <m/>
    <m/>
    <n v="513351"/>
    <n v="2923394"/>
    <m/>
    <n v="180329"/>
    <n v="4567907"/>
    <m/>
    <n v="4914748"/>
    <n v="44913"/>
    <n v="510994"/>
    <n v="13142285"/>
    <m/>
    <m/>
    <m/>
    <m/>
    <m/>
    <m/>
    <m/>
    <m/>
    <n v="3182522"/>
    <m/>
    <m/>
    <m/>
    <n v="58755"/>
    <m/>
    <n v="236727"/>
    <m/>
    <m/>
    <m/>
    <n v="4831869"/>
    <m/>
    <n v="2198"/>
    <m/>
    <n v="8038"/>
    <m/>
    <n v="19386"/>
    <n v="14769"/>
    <n v="2982171"/>
    <n v="0"/>
    <n v="3507063"/>
    <n v="439296"/>
    <n v="1208946"/>
    <n v="82851"/>
    <m/>
    <n v="65627"/>
    <m/>
    <m/>
    <m/>
    <m/>
    <m/>
    <m/>
    <m/>
    <m/>
    <m/>
    <m/>
    <m/>
    <m/>
    <m/>
    <m/>
    <m/>
    <m/>
    <m/>
    <m/>
    <m/>
    <m/>
    <m/>
    <m/>
    <m/>
    <m/>
    <m/>
    <m/>
    <m/>
    <m/>
    <n v="-18166"/>
    <m/>
    <m/>
    <m/>
    <n v="2317099"/>
    <m/>
    <m/>
    <m/>
    <n v="-60685"/>
    <m/>
    <n v="586121"/>
    <m/>
    <m/>
    <m/>
    <n v="5844494"/>
    <m/>
    <n v="20907"/>
    <m/>
    <m/>
    <m/>
    <m/>
    <m/>
    <m/>
    <m/>
    <m/>
    <m/>
    <m/>
    <m/>
    <m/>
    <m/>
    <m/>
    <m/>
    <m/>
    <m/>
    <n v="5948401"/>
    <n v="1642445"/>
    <n v="4688664"/>
    <n v="347196"/>
    <n v="4732997"/>
    <m/>
    <m/>
    <m/>
    <m/>
    <m/>
    <m/>
    <m/>
    <m/>
    <n v="12857"/>
    <n v="2620"/>
    <n v="465004"/>
    <m/>
    <n v="607349"/>
    <n v="64562"/>
    <n v="290901"/>
    <n v="42184"/>
    <m/>
    <n v="31471"/>
    <n v="616289"/>
    <n v="293290"/>
    <n v="149038"/>
    <n v="836383"/>
    <n v="101189"/>
    <n v="149884"/>
    <n v="132016"/>
    <n v="2649047"/>
    <n v="27710"/>
    <n v="843022"/>
    <n v="44644"/>
    <n v="15725"/>
    <m/>
    <n v="3519"/>
    <n v="167809"/>
    <n v="7033326"/>
    <m/>
    <n v="119692"/>
    <n v="89518"/>
    <n v="771968"/>
    <m/>
    <n v="8014504"/>
    <n v="4513988"/>
    <m/>
    <m/>
    <n v="3500516"/>
    <n v="8014504"/>
    <n v="4979921"/>
    <m/>
    <n v="1924912"/>
    <m/>
    <n v="0"/>
    <m/>
    <n v="18935"/>
    <n v="291352"/>
    <n v="310287"/>
    <n v="-190595"/>
    <m/>
    <m/>
    <m/>
    <m/>
    <m/>
    <s v="0.03"/>
    <n v="135419.63999999998"/>
    <n v="2032"/>
    <n v="0"/>
    <n v="9600"/>
    <n v="28045"/>
    <n v="57487"/>
    <n v="0"/>
    <n v="0"/>
    <n v="7760"/>
    <n v="18899"/>
    <n v="1985"/>
    <n v="8514"/>
    <n v="5504"/>
    <n v="20725"/>
    <n v="2212"/>
    <n v="5679"/>
    <n v="2016"/>
    <n v="17016"/>
    <n v="187474"/>
    <n v="0"/>
    <n v="0"/>
    <n v="0"/>
    <n v="1135"/>
    <n v="0"/>
    <n v="0"/>
    <n v="1135"/>
    <n v="207318"/>
    <n v="0"/>
    <n v="467859"/>
    <n v="986839"/>
    <n v="1356308"/>
    <n v="0"/>
    <n v="0"/>
    <n v="279094"/>
    <n v="901875"/>
    <n v="70584"/>
    <n v="160148"/>
    <n v="96804"/>
    <n v="431844"/>
    <n v="80562"/>
    <n v="120337"/>
    <n v="100031"/>
    <n v="688798"/>
    <n v="5948401"/>
    <n v="0"/>
    <n v="0"/>
    <n v="0"/>
    <n v="45010"/>
    <n v="0"/>
    <n v="0"/>
    <n v="45010"/>
    <m/>
    <x v="0"/>
    <x v="0"/>
    <m/>
    <m/>
    <n v="18899"/>
    <m/>
    <x v="0"/>
    <x v="0"/>
    <m/>
    <m/>
    <n v="901875"/>
    <n v="230"/>
    <n v="305"/>
    <n v="178"/>
    <n v="134"/>
    <n v="165"/>
    <n v="109"/>
    <n v="69"/>
    <n v="89"/>
    <n v="54"/>
    <n v="1"/>
    <n v="0"/>
    <n v="0"/>
    <n v="0"/>
    <n v="1"/>
    <n v="0"/>
    <n v="1"/>
    <n v="0"/>
    <n v="0"/>
    <n v="0"/>
    <n v="0"/>
    <n v="0"/>
    <n v="0"/>
    <n v="0"/>
    <n v="0"/>
    <n v="1"/>
    <n v="0"/>
    <n v="0"/>
    <n v="0"/>
    <n v="0"/>
  </r>
  <r>
    <n v="206190781"/>
    <x v="464"/>
    <d v="2024-01-01T00:00:00"/>
    <d v="2024-12-31T00:00:00"/>
    <n v="366"/>
    <s v="In Process"/>
    <x v="0"/>
    <x v="17"/>
    <x v="0"/>
    <x v="0"/>
    <s v="11 - Los Angeles"/>
    <x v="15"/>
    <s v="818-881-4261"/>
    <s v="5650 RESEDA BOULEVARD"/>
    <s v="TARZANA"/>
    <s v="91356"/>
    <s v="1093385320"/>
    <s v="FRANCISCO DAVIS"/>
    <s v="Yes"/>
    <m/>
    <n v="180"/>
    <n v="180"/>
    <x v="0"/>
    <n v="65880"/>
    <n v="60677"/>
    <n v="209.38"/>
    <n v="645"/>
    <n v="759"/>
    <n v="5770"/>
    <n v="1916"/>
    <n v="1899"/>
    <n v="48967"/>
    <m/>
    <n v="158"/>
    <n v="9"/>
    <n v="1958"/>
    <x v="0"/>
    <n v="60677"/>
    <m/>
    <m/>
    <m/>
    <m/>
    <m/>
    <m/>
    <m/>
    <m/>
    <n v="33452200"/>
    <n v="14747092"/>
    <n v="23610118"/>
    <n v="53357"/>
    <n v="24642531"/>
    <n v="23545968"/>
    <n v="1096563"/>
    <n v="1093535"/>
    <m/>
    <m/>
    <n v="2190098"/>
    <n v="3225950"/>
    <n v="1063315"/>
    <n v="1044450"/>
    <n v="26931850"/>
    <m/>
    <n v="87685"/>
    <n v="4950"/>
    <n v="1094000"/>
    <n v="33452200"/>
    <m/>
    <m/>
    <m/>
    <m/>
    <m/>
    <m/>
    <m/>
    <m/>
    <n v="8539748"/>
    <m/>
    <n v="2934109"/>
    <m/>
    <n v="30500"/>
    <m/>
    <n v="2998577"/>
    <m/>
    <m/>
    <m/>
    <n v="241958"/>
    <m/>
    <m/>
    <m/>
    <n v="2200"/>
    <m/>
    <n v="647"/>
    <n v="0"/>
    <n v="7077650"/>
    <n v="0"/>
    <n v="6740600"/>
    <n v="490900"/>
    <n v="393045"/>
    <n v="20121"/>
    <m/>
    <n v="24129"/>
    <m/>
    <m/>
    <m/>
    <m/>
    <m/>
    <m/>
    <m/>
    <m/>
    <m/>
    <m/>
    <m/>
    <m/>
    <m/>
    <m/>
    <m/>
    <m/>
    <m/>
    <m/>
    <m/>
    <m/>
    <m/>
    <m/>
    <m/>
    <m/>
    <m/>
    <m/>
    <m/>
    <m/>
    <m/>
    <m/>
    <m/>
    <m/>
    <n v="5928086"/>
    <m/>
    <n v="2950148"/>
    <m/>
    <n v="359938"/>
    <m/>
    <n v="13673605"/>
    <m/>
    <m/>
    <m/>
    <n v="243279"/>
    <m/>
    <n v="455062"/>
    <m/>
    <m/>
    <m/>
    <m/>
    <m/>
    <m/>
    <m/>
    <m/>
    <m/>
    <m/>
    <m/>
    <m/>
    <m/>
    <m/>
    <m/>
    <m/>
    <m/>
    <n v="12898946"/>
    <n v="1831005"/>
    <n v="8816017"/>
    <n v="254235"/>
    <n v="10052313"/>
    <m/>
    <m/>
    <m/>
    <m/>
    <m/>
    <m/>
    <m/>
    <m/>
    <n v="22798"/>
    <m/>
    <n v="516969"/>
    <m/>
    <n v="567628"/>
    <n v="115567"/>
    <n v="336445"/>
    <n v="29876"/>
    <m/>
    <n v="58870"/>
    <n v="738190"/>
    <n v="551382"/>
    <n v="243042"/>
    <n v="1604061"/>
    <n v="172446"/>
    <n v="428073"/>
    <n v="167511"/>
    <n v="5347157"/>
    <n v="11583"/>
    <n v="2198670"/>
    <n v="94915"/>
    <m/>
    <m/>
    <n v="553142"/>
    <n v="-264670"/>
    <n v="3629871"/>
    <m/>
    <n v="656392"/>
    <m/>
    <n v="343342"/>
    <m/>
    <n v="4629605"/>
    <n v="2325401"/>
    <m/>
    <n v="9833154"/>
    <n v="-7528950"/>
    <n v="4629605"/>
    <m/>
    <m/>
    <m/>
    <m/>
    <n v="0"/>
    <m/>
    <n v="594510"/>
    <n v="149871"/>
    <n v="744381"/>
    <n v="-87989"/>
    <m/>
    <m/>
    <m/>
    <n v="9833154"/>
    <m/>
    <s v="0.00"/>
    <n v="0"/>
    <n v="4685"/>
    <n v="0"/>
    <n v="25411"/>
    <n v="59719"/>
    <n v="161423"/>
    <n v="0"/>
    <n v="0"/>
    <n v="7291"/>
    <n v="22137"/>
    <n v="6461"/>
    <n v="23401"/>
    <n v="9659"/>
    <n v="36896"/>
    <n v="4931"/>
    <n v="15653"/>
    <n v="2521"/>
    <n v="32743"/>
    <n v="412931"/>
    <n v="0"/>
    <n v="0"/>
    <n v="117"/>
    <n v="0"/>
    <n v="0"/>
    <n v="0"/>
    <n v="117"/>
    <n v="316817"/>
    <n v="0"/>
    <n v="1450498"/>
    <n v="2562464"/>
    <n v="3808919"/>
    <n v="0"/>
    <n v="0"/>
    <n v="308770"/>
    <n v="1039506"/>
    <n v="180005"/>
    <n v="451341"/>
    <n v="172038"/>
    <n v="766658"/>
    <n v="153994"/>
    <n v="353063"/>
    <n v="146480"/>
    <n v="1188393"/>
    <n v="12898946"/>
    <n v="0"/>
    <n v="0"/>
    <n v="6000"/>
    <n v="0"/>
    <n v="0"/>
    <n v="0"/>
    <n v="6000"/>
    <m/>
    <x v="0"/>
    <x v="0"/>
    <m/>
    <m/>
    <n v="22137"/>
    <m/>
    <x v="0"/>
    <x v="0"/>
    <m/>
    <m/>
    <n v="1039506"/>
    <n v="272"/>
    <n v="357"/>
    <n v="211"/>
    <n v="193"/>
    <n v="254"/>
    <n v="151"/>
    <n v="129"/>
    <n v="167"/>
    <n v="102"/>
    <n v="1"/>
    <n v="0"/>
    <n v="0"/>
    <n v="0"/>
    <n v="0"/>
    <n v="1"/>
    <n v="1"/>
    <n v="0"/>
    <n v="0"/>
    <n v="0"/>
    <n v="0"/>
    <n v="0"/>
    <n v="0"/>
    <n v="0"/>
    <n v="0"/>
    <n v="1"/>
    <n v="0"/>
    <n v="0"/>
    <n v="0"/>
    <n v="0"/>
  </r>
  <r>
    <n v="206190783"/>
    <x v="465"/>
    <d v="2024-01-01T00:00:00"/>
    <d v="2024-12-31T00:00:00"/>
    <n v="366"/>
    <s v="In Process"/>
    <x v="0"/>
    <x v="17"/>
    <x v="0"/>
    <x v="0"/>
    <s v="11 - Los Angeles"/>
    <x v="28"/>
    <s v="626-443-3028"/>
    <s v="5101 TYLER AVENUE"/>
    <s v="TEMPLE CITY"/>
    <s v="31084-0000"/>
    <s v="1700140175"/>
    <s v="JOANN FIGUEROA"/>
    <s v="No"/>
    <m/>
    <n v="59"/>
    <n v="59"/>
    <x v="1"/>
    <n v="21594"/>
    <n v="14373"/>
    <n v="150.38"/>
    <n v="112"/>
    <n v="108"/>
    <n v="3644"/>
    <m/>
    <n v="281"/>
    <n v="8361"/>
    <n v="1486"/>
    <m/>
    <m/>
    <n v="601"/>
    <x v="0"/>
    <n v="14373"/>
    <m/>
    <m/>
    <m/>
    <m/>
    <m/>
    <m/>
    <m/>
    <m/>
    <n v="5749200"/>
    <n v="1791784"/>
    <n v="240813"/>
    <n v="309748"/>
    <n v="7609919"/>
    <n v="8150343"/>
    <n v="-540424"/>
    <m/>
    <n v="2108"/>
    <m/>
    <n v="-542532"/>
    <n v="1457600"/>
    <m/>
    <n v="112400"/>
    <n v="3344400"/>
    <n v="594400"/>
    <m/>
    <m/>
    <n v="240400"/>
    <n v="5749200"/>
    <m/>
    <m/>
    <m/>
    <m/>
    <m/>
    <m/>
    <m/>
    <m/>
    <n v="994000"/>
    <m/>
    <m/>
    <m/>
    <n v="288422"/>
    <m/>
    <n v="483342"/>
    <m/>
    <n v="25110"/>
    <m/>
    <m/>
    <m/>
    <m/>
    <m/>
    <n v="910"/>
    <m/>
    <n v="31732"/>
    <n v="0"/>
    <n v="607117"/>
    <n v="0"/>
    <n v="598800"/>
    <n v="240300"/>
    <n v="196467"/>
    <n v="36112"/>
    <m/>
    <n v="81256"/>
    <m/>
    <m/>
    <m/>
    <m/>
    <m/>
    <m/>
    <m/>
    <m/>
    <m/>
    <m/>
    <m/>
    <m/>
    <m/>
    <m/>
    <m/>
    <m/>
    <m/>
    <m/>
    <m/>
    <m/>
    <m/>
    <m/>
    <m/>
    <m/>
    <m/>
    <m/>
    <m/>
    <m/>
    <m/>
    <m/>
    <m/>
    <m/>
    <n v="2682"/>
    <m/>
    <m/>
    <m/>
    <n v="9467"/>
    <m/>
    <n v="19590"/>
    <m/>
    <n v="193502"/>
    <m/>
    <m/>
    <m/>
    <n v="15572"/>
    <m/>
    <m/>
    <m/>
    <m/>
    <m/>
    <m/>
    <m/>
    <m/>
    <m/>
    <m/>
    <m/>
    <m/>
    <m/>
    <m/>
    <m/>
    <m/>
    <m/>
    <n v="3616522"/>
    <n v="927957"/>
    <n v="3605864"/>
    <n v="74393"/>
    <n v="3498932"/>
    <m/>
    <m/>
    <m/>
    <m/>
    <m/>
    <m/>
    <m/>
    <m/>
    <n v="25354"/>
    <m/>
    <n v="269239"/>
    <m/>
    <n v="184260"/>
    <n v="69596"/>
    <n v="94058"/>
    <n v="29963"/>
    <m/>
    <n v="43879"/>
    <n v="358603"/>
    <n v="163401"/>
    <n v="93366"/>
    <n v="589011"/>
    <n v="84480"/>
    <n v="121533"/>
    <n v="107086"/>
    <n v="1729668"/>
    <n v="16674"/>
    <n v="497728"/>
    <n v="52356"/>
    <n v="68170"/>
    <m/>
    <n v="3158"/>
    <n v="49828"/>
    <n v="959547"/>
    <m/>
    <n v="154979"/>
    <m/>
    <n v="20929"/>
    <n v="1051472"/>
    <n v="2186927"/>
    <n v="2348558"/>
    <m/>
    <m/>
    <n v="-161631"/>
    <n v="2186927"/>
    <m/>
    <m/>
    <m/>
    <m/>
    <n v="0"/>
    <m/>
    <n v="197275"/>
    <n v="56995"/>
    <n v="254270"/>
    <n v="-99291"/>
    <m/>
    <m/>
    <m/>
    <m/>
    <m/>
    <s v="0.07"/>
    <n v="164399.06000000003"/>
    <n v="2080"/>
    <n v="0"/>
    <n v="6953"/>
    <n v="18783"/>
    <n v="50080"/>
    <n v="0"/>
    <n v="0"/>
    <n v="0"/>
    <n v="7000"/>
    <n v="7356"/>
    <m/>
    <m/>
    <m/>
    <n v="2352"/>
    <n v="4447"/>
    <n v="1899"/>
    <n v="10042"/>
    <n v="110992"/>
    <n v="0"/>
    <n v="0"/>
    <n v="961"/>
    <n v="315"/>
    <n v="0"/>
    <n v="0"/>
    <n v="1276"/>
    <n v="149667"/>
    <n v="0"/>
    <n v="392674"/>
    <n v="756050"/>
    <n v="1232672"/>
    <n v="0"/>
    <n v="0"/>
    <n v="0"/>
    <n v="327473"/>
    <n v="142192"/>
    <m/>
    <m/>
    <m/>
    <n v="59322"/>
    <n v="90401"/>
    <n v="84894"/>
    <n v="381177"/>
    <n v="3616522"/>
    <n v="0"/>
    <n v="0"/>
    <n v="48075"/>
    <n v="14197"/>
    <n v="0"/>
    <n v="0"/>
    <n v="62272"/>
    <m/>
    <x v="0"/>
    <x v="0"/>
    <m/>
    <m/>
    <n v="7000"/>
    <m/>
    <x v="0"/>
    <x v="0"/>
    <m/>
    <m/>
    <n v="327473"/>
    <n v="71"/>
    <n v="93"/>
    <n v="48"/>
    <n v="48"/>
    <n v="64"/>
    <n v="34"/>
    <n v="30"/>
    <n v="41"/>
    <n v="21"/>
    <n v="1"/>
    <n v="0"/>
    <n v="0"/>
    <n v="1"/>
    <n v="0"/>
    <n v="0"/>
    <n v="1"/>
    <n v="0"/>
    <n v="0"/>
    <n v="0"/>
    <n v="0"/>
    <n v="0"/>
    <n v="0"/>
    <n v="0"/>
    <n v="0"/>
    <n v="1"/>
    <n v="0"/>
    <n v="0"/>
    <n v="0"/>
    <n v="0"/>
  </r>
  <r>
    <n v="206190786"/>
    <x v="466"/>
    <d v="2024-01-01T00:00:00"/>
    <d v="2024-12-31T00:00:00"/>
    <n v="366"/>
    <s v="In Process"/>
    <x v="0"/>
    <x v="17"/>
    <x v="0"/>
    <x v="0"/>
    <s v="11 - Los Angeles"/>
    <x v="15"/>
    <s v="818-883-7292"/>
    <s v="22125 ROSCOE BLVD."/>
    <s v="CANOGA PARK"/>
    <s v="91304"/>
    <s v="ZZT06092G"/>
    <s v="LEERON HEVER"/>
    <s v="No"/>
    <m/>
    <n v="112"/>
    <n v="112"/>
    <x v="0"/>
    <n v="40992"/>
    <n v="37385"/>
    <n v="196.35"/>
    <n v="579"/>
    <n v="580"/>
    <n v="5409"/>
    <n v="3985"/>
    <n v="2486"/>
    <n v="23313"/>
    <n v="68"/>
    <n v="691"/>
    <n v="1043"/>
    <n v="390"/>
    <x v="1"/>
    <n v="20672"/>
    <m/>
    <m/>
    <m/>
    <n v="16713"/>
    <m/>
    <m/>
    <m/>
    <m/>
    <n v="22063084"/>
    <n v="5550807"/>
    <n v="4352862"/>
    <n v="66865"/>
    <n v="23327894"/>
    <n v="23475234"/>
    <n v="-147340"/>
    <n v="279334"/>
    <n v="141000"/>
    <m/>
    <n v="-9006"/>
    <n v="2636799"/>
    <n v="1940137"/>
    <n v="1611251"/>
    <n v="14924569"/>
    <n v="33508"/>
    <n v="306206"/>
    <n v="446814"/>
    <n v="163800"/>
    <n v="8682240"/>
    <m/>
    <m/>
    <m/>
    <n v="13380844"/>
    <m/>
    <m/>
    <m/>
    <m/>
    <n v="2532773"/>
    <m/>
    <n v="2158534"/>
    <m/>
    <n v="66708"/>
    <m/>
    <n v="477326"/>
    <m/>
    <n v="30486"/>
    <m/>
    <n v="77440"/>
    <m/>
    <n v="61436"/>
    <m/>
    <n v="146104"/>
    <m/>
    <n v="152198"/>
    <n v="90877"/>
    <n v="1409635"/>
    <n v="0"/>
    <n v="1218781"/>
    <n v="221102"/>
    <n v="1976372"/>
    <n v="77465"/>
    <m/>
    <n v="404377"/>
    <m/>
    <m/>
    <m/>
    <m/>
    <m/>
    <m/>
    <m/>
    <m/>
    <m/>
    <m/>
    <m/>
    <m/>
    <m/>
    <m/>
    <m/>
    <m/>
    <m/>
    <m/>
    <m/>
    <m/>
    <m/>
    <m/>
    <m/>
    <m/>
    <m/>
    <m/>
    <m/>
    <m/>
    <n v="-277535"/>
    <m/>
    <m/>
    <m/>
    <n v="247242"/>
    <m/>
    <n v="1489392"/>
    <m/>
    <n v="-90739"/>
    <m/>
    <n v="3082448"/>
    <m/>
    <n v="-14296"/>
    <m/>
    <n v="264980"/>
    <m/>
    <n v="-348630"/>
    <m/>
    <m/>
    <m/>
    <m/>
    <m/>
    <m/>
    <m/>
    <m/>
    <m/>
    <m/>
    <m/>
    <m/>
    <m/>
    <m/>
    <m/>
    <m/>
    <m/>
    <n v="12425033"/>
    <n v="2818474"/>
    <n v="8231727"/>
    <n v="498703"/>
    <n v="5018280"/>
    <m/>
    <m/>
    <m/>
    <n v="7590097"/>
    <m/>
    <m/>
    <m/>
    <m/>
    <n v="38483"/>
    <n v="37218"/>
    <n v="518081"/>
    <m/>
    <n v="448369"/>
    <n v="83373"/>
    <n v="353963"/>
    <n v="72397"/>
    <m/>
    <n v="105148"/>
    <n v="592187"/>
    <n v="790186"/>
    <n v="308703"/>
    <n v="1323921"/>
    <n v="209519"/>
    <n v="231393"/>
    <n v="219932"/>
    <n v="4578254"/>
    <n v="146630"/>
    <n v="702660"/>
    <n v="8833"/>
    <m/>
    <m/>
    <n v="49607"/>
    <n v="48000"/>
    <n v="5447650"/>
    <m/>
    <n v="816201"/>
    <n v="102283"/>
    <n v="31808"/>
    <m/>
    <n v="6397942"/>
    <n v="1870019"/>
    <m/>
    <m/>
    <n v="4527923"/>
    <n v="6397942"/>
    <n v="839781"/>
    <m/>
    <m/>
    <m/>
    <n v="0"/>
    <m/>
    <n v="929672"/>
    <n v="1518203"/>
    <n v="2447875"/>
    <n v="-1631674"/>
    <m/>
    <m/>
    <m/>
    <m/>
    <m/>
    <s v="1.27"/>
    <n v="2374924.13"/>
    <n v="2571"/>
    <n v="0"/>
    <n v="29038"/>
    <n v="89674"/>
    <n v="99038"/>
    <n v="27915"/>
    <n v="0"/>
    <n v="6113"/>
    <m/>
    <n v="5705"/>
    <n v="27224"/>
    <n v="5780"/>
    <n v="20515"/>
    <n v="3740"/>
    <n v="5610"/>
    <n v="3995"/>
    <n v="25490"/>
    <n v="352408"/>
    <n v="0"/>
    <n v="0"/>
    <n v="0"/>
    <n v="0"/>
    <n v="0"/>
    <n v="0"/>
    <n v="0"/>
    <n v="289498"/>
    <n v="0"/>
    <n v="1619060"/>
    <n v="3298173"/>
    <n v="2572097"/>
    <n v="1124784"/>
    <n v="0"/>
    <n v="399317"/>
    <m/>
    <n v="176863"/>
    <n v="568828"/>
    <n v="122291"/>
    <n v="528775"/>
    <n v="166286"/>
    <n v="180233"/>
    <n v="178674"/>
    <n v="1200154"/>
    <n v="12425033"/>
    <n v="0"/>
    <n v="0"/>
    <n v="0"/>
    <n v="0"/>
    <n v="0"/>
    <n v="0"/>
    <n v="0"/>
    <m/>
    <x v="0"/>
    <x v="0"/>
    <m/>
    <m/>
    <m/>
    <m/>
    <x v="0"/>
    <x v="0"/>
    <m/>
    <m/>
    <m/>
    <n v="247"/>
    <n v="308"/>
    <n v="207"/>
    <n v="188"/>
    <n v="240"/>
    <n v="155"/>
    <n v="82"/>
    <n v="98"/>
    <n v="72"/>
    <n v="1"/>
    <n v="0"/>
    <n v="0"/>
    <n v="0"/>
    <n v="0"/>
    <n v="1"/>
    <n v="1"/>
    <n v="0"/>
    <n v="0"/>
    <n v="0"/>
    <n v="1"/>
    <n v="0"/>
    <n v="0"/>
    <n v="0"/>
    <n v="0"/>
    <n v="1"/>
    <n v="0"/>
    <n v="0"/>
    <n v="0"/>
    <n v="0"/>
  </r>
  <r>
    <n v="206190790"/>
    <x v="467"/>
    <d v="2024-01-01T00:00:00"/>
    <d v="2024-12-31T00:00:00"/>
    <n v="366"/>
    <s v="In Process"/>
    <x v="0"/>
    <x v="17"/>
    <x v="0"/>
    <x v="0"/>
    <s v="11 - Los Angeles"/>
    <x v="41"/>
    <s v="909-628-1245"/>
    <s v="2351 S TOWNE AVENUE"/>
    <s v="POMONA"/>
    <s v="91766"/>
    <s v="1558441022"/>
    <s v="LYDIA SAINZ"/>
    <s v="Yes"/>
    <m/>
    <n v="102"/>
    <n v="102"/>
    <x v="0"/>
    <n v="37332"/>
    <n v="36586"/>
    <n v="225.59"/>
    <n v="103"/>
    <n v="100"/>
    <n v="6146"/>
    <n v="35"/>
    <n v="2073"/>
    <n v="27206"/>
    <m/>
    <n v="137"/>
    <n v="322"/>
    <n v="667"/>
    <x v="0"/>
    <n v="36586"/>
    <m/>
    <m/>
    <m/>
    <m/>
    <m/>
    <m/>
    <m/>
    <m/>
    <n v="10975800"/>
    <n v="6337724"/>
    <n v="4511104"/>
    <n v="44988"/>
    <n v="12847408"/>
    <n v="12626989"/>
    <n v="220419"/>
    <m/>
    <m/>
    <m/>
    <n v="220419"/>
    <n v="1843800"/>
    <n v="10500"/>
    <n v="621900"/>
    <n v="8161800"/>
    <m/>
    <n v="41100"/>
    <n v="96600"/>
    <n v="200100"/>
    <n v="10975800"/>
    <m/>
    <m/>
    <m/>
    <m/>
    <m/>
    <m/>
    <m/>
    <m/>
    <n v="6162073"/>
    <m/>
    <n v="31928"/>
    <m/>
    <n v="18744"/>
    <m/>
    <m/>
    <m/>
    <m/>
    <m/>
    <n v="124979"/>
    <m/>
    <m/>
    <m/>
    <m/>
    <m/>
    <n v="11408"/>
    <n v="0"/>
    <n v="2464165"/>
    <n v="0"/>
    <n v="2302257"/>
    <n v="291602"/>
    <n v="1224975"/>
    <n v="35774"/>
    <m/>
    <n v="7543"/>
    <m/>
    <m/>
    <m/>
    <m/>
    <m/>
    <m/>
    <m/>
    <m/>
    <m/>
    <m/>
    <m/>
    <m/>
    <m/>
    <m/>
    <m/>
    <m/>
    <m/>
    <m/>
    <m/>
    <m/>
    <m/>
    <m/>
    <m/>
    <m/>
    <m/>
    <m/>
    <m/>
    <m/>
    <m/>
    <m/>
    <m/>
    <m/>
    <n v="2966505"/>
    <m/>
    <n v="28080"/>
    <m/>
    <n v="133464"/>
    <m/>
    <n v="1255882"/>
    <m/>
    <m/>
    <m/>
    <n v="109914"/>
    <m/>
    <n v="17259"/>
    <m/>
    <m/>
    <m/>
    <m/>
    <m/>
    <m/>
    <m/>
    <m/>
    <m/>
    <m/>
    <m/>
    <m/>
    <m/>
    <m/>
    <m/>
    <m/>
    <m/>
    <n v="5477819"/>
    <n v="1747299"/>
    <n v="5401871"/>
    <n v="295977"/>
    <n v="5202049"/>
    <m/>
    <m/>
    <m/>
    <m/>
    <m/>
    <m/>
    <m/>
    <m/>
    <n v="489"/>
    <m/>
    <n v="412169"/>
    <m/>
    <n v="387423"/>
    <n v="47627"/>
    <n v="215913"/>
    <n v="34149"/>
    <m/>
    <n v="21305"/>
    <n v="456064"/>
    <n v="232511"/>
    <n v="191800"/>
    <n v="928102"/>
    <n v="154658"/>
    <n v="176028"/>
    <n v="97377"/>
    <n v="2920565"/>
    <n v="96213"/>
    <n v="734400"/>
    <n v="48962"/>
    <n v="7585"/>
    <m/>
    <m/>
    <n v="261600"/>
    <n v="3584247"/>
    <m/>
    <n v="1059005"/>
    <m/>
    <m/>
    <m/>
    <n v="4643252"/>
    <n v="1662002"/>
    <m/>
    <m/>
    <n v="2981250"/>
    <n v="4643252"/>
    <m/>
    <m/>
    <n v="5952"/>
    <m/>
    <n v="0"/>
    <m/>
    <n v="1679133"/>
    <n v="745400"/>
    <n v="2424533"/>
    <n v="-1365528"/>
    <m/>
    <m/>
    <m/>
    <m/>
    <m/>
    <s v="1.10"/>
    <n v="1828202.2000000002"/>
    <n v="1913"/>
    <n v="0"/>
    <n v="12067"/>
    <n v="22802"/>
    <n v="97577"/>
    <n v="0"/>
    <n v="0"/>
    <n v="6096"/>
    <m/>
    <n v="3887"/>
    <n v="8397"/>
    <n v="6109"/>
    <n v="19083"/>
    <n v="4170"/>
    <n v="5325"/>
    <n v="1300"/>
    <n v="12884"/>
    <n v="201610"/>
    <n v="0"/>
    <n v="0"/>
    <n v="0"/>
    <n v="0"/>
    <n v="0"/>
    <n v="0"/>
    <n v="0"/>
    <n v="135956"/>
    <n v="0"/>
    <n v="606374"/>
    <n v="785064"/>
    <n v="2053914"/>
    <n v="0"/>
    <n v="0"/>
    <n v="250370"/>
    <m/>
    <n v="113818"/>
    <n v="150321"/>
    <n v="106367"/>
    <n v="394387"/>
    <n v="117256"/>
    <n v="125898"/>
    <n v="73828"/>
    <n v="564266"/>
    <n v="5477819"/>
    <n v="0"/>
    <n v="0"/>
    <n v="0"/>
    <n v="0"/>
    <n v="0"/>
    <n v="0"/>
    <n v="0"/>
    <m/>
    <x v="0"/>
    <x v="0"/>
    <m/>
    <m/>
    <m/>
    <m/>
    <x v="0"/>
    <x v="0"/>
    <m/>
    <m/>
    <m/>
    <n v="129"/>
    <n v="194"/>
    <n v="85"/>
    <n v="89"/>
    <n v="135"/>
    <n v="57"/>
    <n v="63"/>
    <n v="100"/>
    <n v="40"/>
    <n v="1"/>
    <n v="0"/>
    <n v="0"/>
    <n v="0"/>
    <n v="0"/>
    <n v="1"/>
    <n v="1"/>
    <n v="0"/>
    <n v="0"/>
    <n v="0"/>
    <n v="0"/>
    <n v="0"/>
    <n v="0"/>
    <n v="0"/>
    <n v="0"/>
    <n v="1"/>
    <n v="0"/>
    <n v="0"/>
    <n v="0"/>
    <n v="0"/>
  </r>
  <r>
    <n v="206190792"/>
    <x v="468"/>
    <d v="2024-01-01T00:00:00"/>
    <d v="2024-12-31T00:00:00"/>
    <n v="366"/>
    <s v="In Process"/>
    <x v="0"/>
    <x v="17"/>
    <x v="0"/>
    <x v="0"/>
    <s v="11 - Los Angeles"/>
    <x v="26"/>
    <s v="626-962-7095"/>
    <s v="14475 GARDEN VIEW LANE"/>
    <s v="BALDWIN PARK"/>
    <s v="91706"/>
    <s v="1821701442"/>
    <s v="RYAN LEET"/>
    <s v="Yes"/>
    <s v="FLAGSTONE HEALTHCARE SOUTH LLC"/>
    <n v="97"/>
    <n v="97"/>
    <x v="2"/>
    <n v="35502"/>
    <n v="31700"/>
    <n v="205.54"/>
    <n v="316"/>
    <n v="298"/>
    <n v="9783"/>
    <n v="733"/>
    <n v="1837"/>
    <n v="18693"/>
    <m/>
    <n v="295"/>
    <n v="163"/>
    <n v="196"/>
    <x v="0"/>
    <n v="31700"/>
    <m/>
    <m/>
    <m/>
    <m/>
    <m/>
    <m/>
    <m/>
    <m/>
    <n v="11119150"/>
    <n v="4547633"/>
    <n v="-1084999"/>
    <n v="252"/>
    <n v="16752034"/>
    <n v="14811573"/>
    <n v="1940461"/>
    <n v="9154"/>
    <n v="409420"/>
    <m/>
    <n v="1540195"/>
    <n v="3602100"/>
    <n v="276765"/>
    <n v="524297"/>
    <n v="6425786"/>
    <m/>
    <n v="116460"/>
    <n v="100242"/>
    <n v="73500"/>
    <n v="11119150"/>
    <m/>
    <m/>
    <m/>
    <m/>
    <m/>
    <m/>
    <m/>
    <m/>
    <n v="2883767"/>
    <m/>
    <n v="172498"/>
    <m/>
    <n v="6603"/>
    <m/>
    <n v="1418105"/>
    <m/>
    <m/>
    <m/>
    <n v="66660"/>
    <m/>
    <m/>
    <m/>
    <m/>
    <m/>
    <n v="5895"/>
    <n v="0"/>
    <n v="1753695"/>
    <n v="0"/>
    <n v="1671165"/>
    <n v="346770"/>
    <n v="611616"/>
    <n v="56428"/>
    <m/>
    <n v="102064"/>
    <m/>
    <m/>
    <m/>
    <m/>
    <m/>
    <m/>
    <m/>
    <m/>
    <m/>
    <m/>
    <m/>
    <m/>
    <m/>
    <m/>
    <m/>
    <m/>
    <m/>
    <m/>
    <m/>
    <m/>
    <m/>
    <m/>
    <m/>
    <m/>
    <m/>
    <m/>
    <n v="8100"/>
    <m/>
    <n v="1125"/>
    <m/>
    <m/>
    <m/>
    <n v="-2440574"/>
    <m/>
    <n v="-23989"/>
    <m/>
    <n v="160466"/>
    <m/>
    <n v="1168805"/>
    <m/>
    <m/>
    <m/>
    <n v="25132"/>
    <m/>
    <n v="15936"/>
    <m/>
    <m/>
    <m/>
    <m/>
    <m/>
    <m/>
    <m/>
    <m/>
    <m/>
    <m/>
    <m/>
    <m/>
    <m/>
    <m/>
    <m/>
    <m/>
    <m/>
    <n v="7026732"/>
    <n v="1756452"/>
    <n v="6028389"/>
    <n v="321077"/>
    <n v="5299207"/>
    <m/>
    <m/>
    <m/>
    <m/>
    <m/>
    <m/>
    <m/>
    <m/>
    <n v="48943"/>
    <n v="11539"/>
    <n v="489009"/>
    <m/>
    <n v="642483"/>
    <n v="70263"/>
    <n v="267156"/>
    <n v="41012"/>
    <m/>
    <n v="32018"/>
    <n v="525958"/>
    <n v="404944"/>
    <n v="210707"/>
    <n v="908355"/>
    <n v="408605"/>
    <n v="140230"/>
    <n v="108297"/>
    <n v="3011644"/>
    <n v="64560"/>
    <n v="1810370"/>
    <n v="59793"/>
    <n v="14376"/>
    <m/>
    <m/>
    <n v="242104"/>
    <n v="2168877"/>
    <m/>
    <n v="348936"/>
    <m/>
    <n v="20337058"/>
    <m/>
    <n v="22854871"/>
    <n v="991140"/>
    <n v="19144929"/>
    <m/>
    <n v="2718802"/>
    <n v="22854871"/>
    <m/>
    <n v="1186414"/>
    <m/>
    <m/>
    <n v="0"/>
    <m/>
    <n v="108925"/>
    <n v="358793"/>
    <n v="467718"/>
    <n v="-118782"/>
    <m/>
    <m/>
    <m/>
    <m/>
    <m/>
    <s v="0.00"/>
    <n v="0"/>
    <n v="1727"/>
    <n v="0"/>
    <n v="9485"/>
    <n v="34415"/>
    <n v="73434"/>
    <n v="0"/>
    <n v="0"/>
    <n v="0"/>
    <n v="21421"/>
    <n v="8055"/>
    <n v="12008"/>
    <n v="5658"/>
    <n v="18555"/>
    <n v="6754"/>
    <n v="5754"/>
    <n v="2048"/>
    <n v="10739"/>
    <n v="210053"/>
    <n v="0"/>
    <n v="0"/>
    <n v="175"/>
    <n v="1392"/>
    <n v="0"/>
    <n v="0"/>
    <n v="1567"/>
    <n v="123861"/>
    <n v="0"/>
    <n v="511572"/>
    <n v="1488656"/>
    <n v="1784572"/>
    <n v="0"/>
    <n v="0"/>
    <n v="0"/>
    <n v="919261"/>
    <n v="198302"/>
    <n v="255307"/>
    <n v="112983"/>
    <n v="405439"/>
    <n v="274433"/>
    <n v="107656"/>
    <n v="88020"/>
    <n v="756670"/>
    <n v="7026732"/>
    <n v="0"/>
    <n v="0"/>
    <n v="10094"/>
    <n v="48840"/>
    <n v="0"/>
    <n v="0"/>
    <n v="58934"/>
    <m/>
    <x v="0"/>
    <x v="0"/>
    <m/>
    <m/>
    <n v="21421"/>
    <m/>
    <x v="0"/>
    <x v="0"/>
    <m/>
    <m/>
    <n v="919261"/>
    <n v="126"/>
    <n v="179"/>
    <n v="96"/>
    <n v="90"/>
    <n v="134"/>
    <n v="67"/>
    <n v="48"/>
    <n v="79"/>
    <n v="29"/>
    <n v="1"/>
    <n v="0"/>
    <n v="0"/>
    <n v="0"/>
    <n v="1"/>
    <n v="0"/>
    <n v="1"/>
    <n v="0"/>
    <n v="0"/>
    <n v="0"/>
    <n v="0"/>
    <n v="0"/>
    <n v="0"/>
    <n v="0"/>
    <n v="0"/>
    <n v="1"/>
    <n v="0"/>
    <n v="0"/>
    <n v="0"/>
    <n v="0"/>
  </r>
  <r>
    <n v="206190795"/>
    <x v="469"/>
    <d v="2024-01-01T00:00:00"/>
    <d v="2024-12-31T00:00:00"/>
    <n v="366"/>
    <s v="In Process"/>
    <x v="0"/>
    <x v="17"/>
    <x v="0"/>
    <x v="0"/>
    <s v="11 - Los Angeles"/>
    <x v="39"/>
    <s v="562865027"/>
    <s v="11900 EAST ARTESIA BLVD"/>
    <s v="ARTESIA"/>
    <s v="90701"/>
    <s v="1083320774"/>
    <s v="SPENCER MELANDER"/>
    <s v="Yes"/>
    <m/>
    <n v="296"/>
    <n v="296"/>
    <x v="0"/>
    <n v="108336"/>
    <n v="82270"/>
    <n v="174.8"/>
    <n v="233"/>
    <n v="250"/>
    <n v="12177"/>
    <n v="366"/>
    <n v="4237"/>
    <n v="63890"/>
    <m/>
    <m/>
    <n v="850"/>
    <n v="750"/>
    <x v="0"/>
    <n v="82270"/>
    <m/>
    <m/>
    <m/>
    <m/>
    <m/>
    <m/>
    <m/>
    <m/>
    <n v="43569550"/>
    <n v="14236624"/>
    <n v="23214508"/>
    <n v="14753"/>
    <n v="34606419"/>
    <n v="39324436"/>
    <n v="-4718017"/>
    <n v="-4"/>
    <m/>
    <m/>
    <n v="-4718021"/>
    <n v="15221250"/>
    <n v="457500"/>
    <n v="1694800"/>
    <n v="25556000"/>
    <m/>
    <m/>
    <n v="340000"/>
    <n v="300000"/>
    <n v="43569550"/>
    <m/>
    <m/>
    <m/>
    <m/>
    <m/>
    <m/>
    <m/>
    <m/>
    <n v="13966555"/>
    <m/>
    <n v="270069"/>
    <m/>
    <m/>
    <m/>
    <m/>
    <m/>
    <m/>
    <m/>
    <m/>
    <m/>
    <m/>
    <m/>
    <m/>
    <m/>
    <n v="0"/>
    <n v="0"/>
    <n v="5640075"/>
    <n v="0"/>
    <n v="5518550"/>
    <n v="616240"/>
    <n v="2316891"/>
    <n v="78459"/>
    <m/>
    <n v="66409"/>
    <m/>
    <m/>
    <m/>
    <m/>
    <m/>
    <m/>
    <m/>
    <m/>
    <m/>
    <m/>
    <m/>
    <m/>
    <m/>
    <m/>
    <m/>
    <m/>
    <m/>
    <m/>
    <m/>
    <m/>
    <m/>
    <m/>
    <m/>
    <m/>
    <m/>
    <m/>
    <m/>
    <m/>
    <m/>
    <m/>
    <m/>
    <m/>
    <n v="14685595"/>
    <m/>
    <n v="429721"/>
    <m/>
    <n v="-910267"/>
    <m/>
    <n v="8944034"/>
    <m/>
    <m/>
    <m/>
    <m/>
    <m/>
    <n v="65425"/>
    <m/>
    <m/>
    <m/>
    <m/>
    <m/>
    <m/>
    <m/>
    <m/>
    <m/>
    <m/>
    <m/>
    <m/>
    <m/>
    <m/>
    <m/>
    <m/>
    <m/>
    <n v="19268367"/>
    <n v="4788280"/>
    <n v="15267789"/>
    <n v="608683"/>
    <n v="17299564"/>
    <m/>
    <m/>
    <m/>
    <m/>
    <m/>
    <m/>
    <m/>
    <m/>
    <n v="434"/>
    <m/>
    <n v="1164746"/>
    <n v="243754"/>
    <n v="1120382"/>
    <n v="126036"/>
    <n v="230404"/>
    <n v="59710"/>
    <m/>
    <n v="56473"/>
    <n v="1180748"/>
    <n v="996310"/>
    <n v="335211"/>
    <n v="2265900"/>
    <n v="480463"/>
    <n v="687159"/>
    <n v="219971"/>
    <n v="9165418"/>
    <n v="27124"/>
    <n v="3430640"/>
    <n v="205668"/>
    <n v="57144"/>
    <m/>
    <n v="40344"/>
    <n v="-69167"/>
    <n v="4072361"/>
    <m/>
    <n v="232448"/>
    <m/>
    <m/>
    <m/>
    <n v="4304809"/>
    <n v="10870602"/>
    <m/>
    <m/>
    <n v="-6565793"/>
    <n v="4304809"/>
    <m/>
    <m/>
    <n v="5979681"/>
    <m/>
    <n v="0"/>
    <m/>
    <n v="39201"/>
    <n v="232725"/>
    <n v="271926"/>
    <n v="-39478"/>
    <m/>
    <m/>
    <m/>
    <m/>
    <m/>
    <s v="0.00"/>
    <n v="0"/>
    <n v="1999"/>
    <n v="0"/>
    <n v="17421"/>
    <n v="98220"/>
    <n v="242719"/>
    <n v="0"/>
    <n v="0"/>
    <n v="0"/>
    <n v="44620"/>
    <n v="8036"/>
    <n v="38768"/>
    <n v="11761"/>
    <n v="45704"/>
    <n v="7766"/>
    <n v="23025"/>
    <n v="2393"/>
    <n v="30928"/>
    <n v="573360"/>
    <n v="0"/>
    <n v="440"/>
    <n v="0"/>
    <n v="1981"/>
    <n v="0"/>
    <n v="0"/>
    <n v="2421"/>
    <n v="284338"/>
    <n v="0"/>
    <n v="1127717"/>
    <n v="4521200"/>
    <n v="6166821"/>
    <n v="0"/>
    <n v="0"/>
    <n v="0"/>
    <n v="2115771"/>
    <n v="251183"/>
    <n v="721535"/>
    <n v="201191"/>
    <n v="1146941"/>
    <n v="354617"/>
    <n v="461094"/>
    <n v="154254"/>
    <n v="1761705"/>
    <n v="19268367"/>
    <n v="0"/>
    <n v="32849"/>
    <n v="0"/>
    <n v="57939"/>
    <n v="0"/>
    <n v="0"/>
    <n v="90788"/>
    <m/>
    <x v="0"/>
    <x v="0"/>
    <m/>
    <m/>
    <n v="44620"/>
    <m/>
    <x v="0"/>
    <x v="0"/>
    <m/>
    <m/>
    <n v="2115771"/>
    <n v="320"/>
    <n v="538"/>
    <n v="197"/>
    <n v="226"/>
    <n v="409"/>
    <n v="131"/>
    <n v="132"/>
    <n v="255"/>
    <n v="73"/>
    <n v="1"/>
    <n v="0"/>
    <n v="0"/>
    <n v="0"/>
    <n v="0"/>
    <n v="1"/>
    <n v="1"/>
    <n v="0"/>
    <n v="0"/>
    <n v="0"/>
    <n v="0"/>
    <n v="0"/>
    <n v="0"/>
    <n v="0"/>
    <n v="0"/>
    <n v="1"/>
    <n v="0"/>
    <n v="0"/>
    <n v="0"/>
    <n v="0"/>
  </r>
  <r>
    <n v="206190798"/>
    <x v="470"/>
    <d v="2024-01-01T00:00:00"/>
    <d v="2024-12-31T00:00:00"/>
    <n v="366"/>
    <s v="In Process"/>
    <x v="0"/>
    <x v="17"/>
    <x v="0"/>
    <x v="0"/>
    <s v="11 - Los Angeles"/>
    <x v="31"/>
    <s v="213-873-5700"/>
    <s v="15115 SOUTH VERMONT AVENUE"/>
    <s v="GARDENA"/>
    <s v="90247"/>
    <s v="1639548449"/>
    <s v="JASON VARLEY"/>
    <s v="Yes"/>
    <m/>
    <n v="98"/>
    <n v="98"/>
    <x v="2"/>
    <n v="35868"/>
    <n v="33369"/>
    <n v="212.81"/>
    <n v="346"/>
    <n v="344"/>
    <n v="5980"/>
    <n v="4769"/>
    <n v="2611"/>
    <n v="16345"/>
    <m/>
    <m/>
    <n v="2270"/>
    <n v="1394"/>
    <x v="0"/>
    <n v="33369"/>
    <m/>
    <m/>
    <m/>
    <m/>
    <m/>
    <m/>
    <m/>
    <m/>
    <n v="11014689"/>
    <n v="4851289"/>
    <n v="505490"/>
    <n v="42645"/>
    <n v="15403133"/>
    <n v="14393019"/>
    <n v="1010114"/>
    <n v="-2"/>
    <m/>
    <m/>
    <n v="1010112"/>
    <n v="1973400"/>
    <n v="1593730"/>
    <n v="861630"/>
    <n v="5375729"/>
    <m/>
    <m/>
    <n v="753280"/>
    <n v="456920"/>
    <n v="11014689"/>
    <m/>
    <m/>
    <m/>
    <m/>
    <m/>
    <m/>
    <m/>
    <m/>
    <n v="2948495"/>
    <m/>
    <n v="1877010"/>
    <m/>
    <n v="4500"/>
    <m/>
    <n v="19384"/>
    <m/>
    <m/>
    <m/>
    <m/>
    <m/>
    <n v="1075"/>
    <m/>
    <n v="825"/>
    <m/>
    <n v="26427"/>
    <n v="29135"/>
    <n v="1841975"/>
    <n v="0"/>
    <n v="1763350"/>
    <n v="537900"/>
    <n v="376256"/>
    <n v="145997"/>
    <m/>
    <n v="130249"/>
    <m/>
    <m/>
    <m/>
    <m/>
    <m/>
    <m/>
    <m/>
    <m/>
    <m/>
    <m/>
    <m/>
    <m/>
    <m/>
    <m/>
    <m/>
    <m/>
    <m/>
    <m/>
    <m/>
    <m/>
    <m/>
    <m/>
    <m/>
    <m/>
    <m/>
    <m/>
    <m/>
    <m/>
    <m/>
    <m/>
    <m/>
    <m/>
    <n v="-297564"/>
    <m/>
    <n v="255519"/>
    <m/>
    <n v="-63940"/>
    <m/>
    <n v="564153"/>
    <m/>
    <m/>
    <m/>
    <m/>
    <m/>
    <n v="47322"/>
    <m/>
    <m/>
    <m/>
    <m/>
    <m/>
    <m/>
    <m/>
    <m/>
    <m/>
    <m/>
    <m/>
    <m/>
    <m/>
    <m/>
    <m/>
    <m/>
    <m/>
    <n v="6691622"/>
    <n v="1537784"/>
    <n v="6163613"/>
    <n v="210156"/>
    <n v="5755500"/>
    <m/>
    <m/>
    <m/>
    <m/>
    <m/>
    <m/>
    <m/>
    <m/>
    <n v="93939"/>
    <n v="12077"/>
    <n v="405106"/>
    <n v="830"/>
    <n v="453310"/>
    <n v="159338"/>
    <n v="207345"/>
    <n v="76198"/>
    <m/>
    <n v="71557"/>
    <n v="458355"/>
    <n v="283889"/>
    <n v="180987"/>
    <n v="1085125"/>
    <n v="176618"/>
    <n v="261387"/>
    <n v="140976"/>
    <n v="3304180"/>
    <n v="24364"/>
    <n v="872344"/>
    <n v="111764"/>
    <n v="22233"/>
    <m/>
    <m/>
    <n v="235597"/>
    <n v="2234221"/>
    <m/>
    <n v="172282"/>
    <n v="2965"/>
    <n v="3291796"/>
    <m/>
    <n v="5701264"/>
    <n v="1307978"/>
    <n v="178217"/>
    <m/>
    <n v="4215069"/>
    <n v="5701264"/>
    <m/>
    <n v="3291796"/>
    <m/>
    <m/>
    <n v="0"/>
    <m/>
    <n v="172683"/>
    <n v="134889"/>
    <n v="307572"/>
    <n v="-135290"/>
    <m/>
    <m/>
    <m/>
    <m/>
    <m/>
    <s v="0.23"/>
    <n v="300834.94"/>
    <n v="2102"/>
    <n v="0"/>
    <n v="7942"/>
    <n v="36908"/>
    <n v="77095"/>
    <n v="0"/>
    <n v="0"/>
    <n v="3187"/>
    <n v="16678"/>
    <n v="6272"/>
    <n v="9669"/>
    <m/>
    <n v="23679"/>
    <n v="3696"/>
    <n v="9154"/>
    <n v="1896"/>
    <n v="15271"/>
    <n v="213549"/>
    <n v="0"/>
    <n v="31"/>
    <n v="5322"/>
    <n v="9555"/>
    <n v="0"/>
    <n v="0"/>
    <n v="14908"/>
    <n v="161701"/>
    <n v="0"/>
    <n v="503390"/>
    <n v="1450559"/>
    <n v="1807434"/>
    <n v="0"/>
    <n v="0"/>
    <n v="97192"/>
    <n v="830409"/>
    <n v="137652"/>
    <n v="167114"/>
    <m/>
    <n v="477037"/>
    <n v="109965"/>
    <n v="187558"/>
    <n v="109973"/>
    <n v="651638"/>
    <n v="6691622"/>
    <n v="0"/>
    <n v="1730"/>
    <n v="239501"/>
    <n v="334433"/>
    <n v="0"/>
    <n v="0"/>
    <n v="575664"/>
    <m/>
    <x v="0"/>
    <x v="0"/>
    <m/>
    <m/>
    <n v="16678"/>
    <m/>
    <x v="0"/>
    <x v="0"/>
    <m/>
    <m/>
    <n v="830409"/>
    <n v="171"/>
    <n v="245"/>
    <n v="121"/>
    <n v="131"/>
    <n v="195"/>
    <n v="88"/>
    <n v="66"/>
    <n v="109"/>
    <n v="40"/>
    <n v="1"/>
    <n v="0"/>
    <n v="0"/>
    <n v="0"/>
    <n v="1"/>
    <n v="0"/>
    <n v="1"/>
    <n v="0"/>
    <n v="0"/>
    <n v="0"/>
    <n v="0"/>
    <n v="0"/>
    <n v="0"/>
    <n v="0"/>
    <n v="0"/>
    <n v="1"/>
    <n v="0"/>
    <n v="0"/>
    <n v="0"/>
    <n v="0"/>
  </r>
  <r>
    <n v="206190799"/>
    <x v="471"/>
    <d v="2024-01-01T00:00:00"/>
    <d v="2024-12-31T00:00:00"/>
    <n v="366"/>
    <s v="In Process"/>
    <x v="0"/>
    <x v="17"/>
    <x v="0"/>
    <x v="0"/>
    <s v="11 - Los Angeles"/>
    <x v="27"/>
    <s v="310-320-8714"/>
    <s v="21414 SOUTH VERMONT AVE"/>
    <s v="TORRANCE"/>
    <s v="90502-0000"/>
    <s v="1164410783"/>
    <s v="MARIA GLORIA CASTRO"/>
    <s v="Yes"/>
    <m/>
    <n v="161"/>
    <n v="161"/>
    <x v="0"/>
    <n v="58926"/>
    <n v="47707"/>
    <n v="189.95"/>
    <n v="558"/>
    <n v="547"/>
    <n v="6343"/>
    <m/>
    <n v="3369"/>
    <n v="30530"/>
    <n v="5886"/>
    <m/>
    <n v="1214"/>
    <n v="365"/>
    <x v="0"/>
    <n v="47707"/>
    <m/>
    <m/>
    <m/>
    <m/>
    <m/>
    <m/>
    <m/>
    <m/>
    <n v="16728450"/>
    <n v="8329675"/>
    <n v="2492046"/>
    <n v="40450"/>
    <n v="22606529"/>
    <n v="21759761"/>
    <n v="846768"/>
    <n v="1106"/>
    <m/>
    <m/>
    <n v="847874"/>
    <n v="2220050"/>
    <m/>
    <n v="1179150"/>
    <n v="10685500"/>
    <n v="2091100"/>
    <m/>
    <n v="424900"/>
    <n v="127750"/>
    <n v="16728450"/>
    <m/>
    <m/>
    <m/>
    <m/>
    <m/>
    <m/>
    <m/>
    <m/>
    <n v="3936638"/>
    <m/>
    <m/>
    <m/>
    <n v="31759"/>
    <m/>
    <n v="116788"/>
    <m/>
    <n v="4233212"/>
    <m/>
    <m/>
    <m/>
    <n v="10868"/>
    <m/>
    <n v="410"/>
    <m/>
    <n v="229335"/>
    <n v="10200"/>
    <n v="2795922"/>
    <n v="0"/>
    <n v="2524546"/>
    <n v="516823"/>
    <n v="1880634"/>
    <n v="137383"/>
    <m/>
    <n v="234832"/>
    <m/>
    <m/>
    <m/>
    <m/>
    <m/>
    <m/>
    <m/>
    <m/>
    <m/>
    <m/>
    <m/>
    <m/>
    <m/>
    <m/>
    <m/>
    <m/>
    <m/>
    <m/>
    <m/>
    <m/>
    <m/>
    <m/>
    <m/>
    <m/>
    <m/>
    <m/>
    <m/>
    <m/>
    <n v="10868"/>
    <m/>
    <m/>
    <m/>
    <n v="-30290"/>
    <m/>
    <m/>
    <m/>
    <n v="78735"/>
    <m/>
    <n v="-354096"/>
    <m/>
    <n v="2777766"/>
    <m/>
    <m/>
    <m/>
    <n v="9063"/>
    <m/>
    <m/>
    <m/>
    <m/>
    <m/>
    <m/>
    <m/>
    <m/>
    <m/>
    <m/>
    <m/>
    <m/>
    <m/>
    <m/>
    <m/>
    <m/>
    <m/>
    <n v="10239009"/>
    <n v="2750696"/>
    <n v="8770056"/>
    <n v="677848"/>
    <n v="9882102"/>
    <m/>
    <m/>
    <m/>
    <m/>
    <m/>
    <m/>
    <m/>
    <m/>
    <n v="7733"/>
    <n v="5037"/>
    <n v="735956"/>
    <m/>
    <n v="649120"/>
    <n v="118988"/>
    <n v="383172"/>
    <n v="68692"/>
    <m/>
    <n v="233946"/>
    <n v="783711"/>
    <n v="549848"/>
    <n v="461926"/>
    <n v="1478641"/>
    <n v="233852"/>
    <n v="404437"/>
    <n v="223815"/>
    <n v="3988921"/>
    <n v="185622"/>
    <n v="1167000"/>
    <n v="148159"/>
    <n v="49083"/>
    <m/>
    <m/>
    <m/>
    <n v="4377765"/>
    <m/>
    <n v="1804680"/>
    <m/>
    <m/>
    <m/>
    <n v="6182445"/>
    <n v="2526245"/>
    <m/>
    <m/>
    <n v="3656200"/>
    <n v="6182445"/>
    <m/>
    <m/>
    <m/>
    <m/>
    <n v="0"/>
    <m/>
    <n v="2251212"/>
    <n v="952195"/>
    <n v="3203407"/>
    <n v="-1398727"/>
    <m/>
    <m/>
    <m/>
    <m/>
    <m/>
    <s v="0.39"/>
    <n v="985235.55"/>
    <n v="2000"/>
    <n v="0"/>
    <n v="25331"/>
    <n v="48933"/>
    <n v="134061"/>
    <n v="0"/>
    <n v="0"/>
    <n v="13175"/>
    <m/>
    <n v="4181"/>
    <n v="18221"/>
    <n v="17852"/>
    <n v="34335"/>
    <n v="5466"/>
    <n v="13852"/>
    <n v="4275"/>
    <n v="23095"/>
    <n v="344777"/>
    <n v="0"/>
    <n v="10"/>
    <n v="435"/>
    <n v="1238"/>
    <n v="0"/>
    <n v="0"/>
    <n v="1683"/>
    <n v="115374"/>
    <n v="0"/>
    <n v="1324244"/>
    <n v="2065667"/>
    <n v="3280240"/>
    <n v="0"/>
    <n v="0"/>
    <n v="631439"/>
    <m/>
    <n v="107304"/>
    <n v="340784"/>
    <n v="334933"/>
    <n v="680352"/>
    <n v="171819"/>
    <n v="309372"/>
    <n v="176888"/>
    <n v="700593"/>
    <n v="10239009"/>
    <n v="0"/>
    <n v="380"/>
    <n v="17863"/>
    <n v="36955"/>
    <n v="0"/>
    <n v="0"/>
    <n v="55198"/>
    <m/>
    <x v="0"/>
    <x v="0"/>
    <m/>
    <m/>
    <m/>
    <m/>
    <x v="0"/>
    <x v="0"/>
    <m/>
    <m/>
    <m/>
    <n v="190"/>
    <n v="267"/>
    <n v="180"/>
    <n v="120"/>
    <n v="184"/>
    <n v="111"/>
    <n v="74"/>
    <n v="113"/>
    <n v="68"/>
    <n v="1"/>
    <n v="0"/>
    <n v="0"/>
    <n v="0"/>
    <n v="0"/>
    <n v="1"/>
    <n v="1"/>
    <n v="0"/>
    <n v="0"/>
    <n v="0"/>
    <n v="0"/>
    <n v="0"/>
    <n v="0"/>
    <n v="0"/>
    <n v="0"/>
    <n v="1"/>
    <n v="0"/>
    <n v="0"/>
    <n v="0"/>
    <n v="0"/>
  </r>
  <r>
    <n v="206190809"/>
    <x v="472"/>
    <d v="2024-01-01T00:00:00"/>
    <d v="2024-12-31T00:00:00"/>
    <n v="366"/>
    <s v="In Process"/>
    <x v="0"/>
    <x v="17"/>
    <x v="0"/>
    <x v="0"/>
    <s v="11 - Los Angeles"/>
    <x v="28"/>
    <s v="626-289-7809"/>
    <s v="2339 WEST VALLEY BLVD"/>
    <s v="ALHAMBRA"/>
    <s v="91214"/>
    <s v="1528056116"/>
    <s v="SHIRLEY BANZUELA"/>
    <s v="Yes"/>
    <m/>
    <n v="43"/>
    <n v="43"/>
    <x v="1"/>
    <n v="15738"/>
    <n v="14988"/>
    <n v="224.88"/>
    <n v="146"/>
    <n v="78"/>
    <n v="1792"/>
    <n v="1209"/>
    <n v="780"/>
    <n v="8727"/>
    <m/>
    <n v="2013"/>
    <n v="350"/>
    <n v="117"/>
    <x v="0"/>
    <n v="14988"/>
    <m/>
    <m/>
    <m/>
    <m/>
    <m/>
    <m/>
    <m/>
    <m/>
    <n v="6142760"/>
    <n v="2184960"/>
    <n v="1120806"/>
    <n v="5178"/>
    <n v="7212092"/>
    <n v="7025637"/>
    <n v="186455"/>
    <n v="79637"/>
    <m/>
    <m/>
    <n v="266092"/>
    <n v="690155"/>
    <n v="502887"/>
    <n v="389327"/>
    <n v="3576761"/>
    <m/>
    <n v="803764"/>
    <n v="123671"/>
    <n v="56195"/>
    <n v="6142760"/>
    <m/>
    <m/>
    <m/>
    <m/>
    <m/>
    <m/>
    <m/>
    <m/>
    <n v="999212"/>
    <m/>
    <n v="527348"/>
    <m/>
    <m/>
    <m/>
    <n v="3647"/>
    <m/>
    <m/>
    <m/>
    <n v="653213"/>
    <m/>
    <n v="1120"/>
    <m/>
    <n v="420"/>
    <m/>
    <n v="0"/>
    <n v="224"/>
    <n v="944165"/>
    <n v="56677"/>
    <n v="936190"/>
    <n v="128040"/>
    <n v="75231"/>
    <n v="27353"/>
    <m/>
    <n v="17080"/>
    <m/>
    <m/>
    <m/>
    <m/>
    <m/>
    <m/>
    <m/>
    <m/>
    <m/>
    <m/>
    <m/>
    <m/>
    <m/>
    <m/>
    <m/>
    <m/>
    <m/>
    <m/>
    <m/>
    <m/>
    <m/>
    <m/>
    <m/>
    <m/>
    <m/>
    <m/>
    <m/>
    <m/>
    <m/>
    <m/>
    <m/>
    <m/>
    <n v="-194062"/>
    <m/>
    <n v="439271"/>
    <m/>
    <n v="112037"/>
    <m/>
    <n v="200271"/>
    <m/>
    <m/>
    <m/>
    <n v="548790"/>
    <m/>
    <n v="14499"/>
    <m/>
    <m/>
    <m/>
    <m/>
    <m/>
    <m/>
    <m/>
    <m/>
    <m/>
    <m/>
    <m/>
    <m/>
    <m/>
    <m/>
    <m/>
    <m/>
    <m/>
    <n v="3864549"/>
    <n v="812554"/>
    <n v="2348534"/>
    <n v="79721"/>
    <n v="2839836"/>
    <m/>
    <m/>
    <m/>
    <m/>
    <m/>
    <m/>
    <m/>
    <m/>
    <n v="16371"/>
    <n v="1292"/>
    <n v="229532"/>
    <m/>
    <n v="252325"/>
    <n v="39139"/>
    <n v="81638"/>
    <n v="20434"/>
    <m/>
    <n v="14638"/>
    <n v="250590"/>
    <n v="192854"/>
    <n v="139130"/>
    <n v="507347"/>
    <n v="178478"/>
    <n v="91947"/>
    <n v="41592"/>
    <n v="1565640"/>
    <n v="67156"/>
    <n v="402911"/>
    <n v="13626"/>
    <n v="7040"/>
    <m/>
    <m/>
    <n v="72121"/>
    <n v="2448608"/>
    <m/>
    <n v="147465"/>
    <n v="4673"/>
    <n v="238558"/>
    <n v="33899"/>
    <n v="2873203"/>
    <n v="4892805"/>
    <m/>
    <n v="169243"/>
    <n v="-2188845"/>
    <n v="2873203"/>
    <m/>
    <m/>
    <m/>
    <m/>
    <n v="0"/>
    <m/>
    <n v="136134"/>
    <n v="62936"/>
    <n v="199070"/>
    <n v="-51605"/>
    <m/>
    <m/>
    <m/>
    <n v="169243"/>
    <m/>
    <s v="-0.01"/>
    <n v="-48928.05"/>
    <n v="1923"/>
    <n v="0"/>
    <n v="5836"/>
    <n v="22465"/>
    <n v="33518"/>
    <n v="476"/>
    <n v="0"/>
    <n v="3223"/>
    <n v="7260"/>
    <n v="4189"/>
    <n v="5832"/>
    <n v="5376"/>
    <n v="12207"/>
    <n v="4544"/>
    <n v="3831"/>
    <n v="1049"/>
    <n v="7360"/>
    <n v="119089"/>
    <n v="0"/>
    <n v="0"/>
    <n v="8"/>
    <n v="102"/>
    <n v="0"/>
    <n v="0"/>
    <n v="110"/>
    <n v="135104"/>
    <n v="0"/>
    <n v="317133"/>
    <n v="790962"/>
    <n v="811224"/>
    <n v="28187"/>
    <n v="0"/>
    <n v="148665"/>
    <n v="443393"/>
    <n v="71424"/>
    <n v="146600"/>
    <n v="106241"/>
    <n v="297472"/>
    <n v="145843"/>
    <n v="73989"/>
    <n v="33410"/>
    <n v="314902"/>
    <n v="3864549"/>
    <n v="0"/>
    <n v="0"/>
    <n v="353"/>
    <n v="3480"/>
    <n v="0"/>
    <n v="0"/>
    <n v="3833"/>
    <m/>
    <x v="0"/>
    <x v="0"/>
    <m/>
    <m/>
    <n v="7260"/>
    <m/>
    <x v="0"/>
    <x v="0"/>
    <m/>
    <m/>
    <n v="443393"/>
    <n v="88"/>
    <n v="151"/>
    <n v="53"/>
    <n v="57"/>
    <n v="101"/>
    <n v="31"/>
    <n v="24"/>
    <n v="44"/>
    <n v="14"/>
    <n v="1"/>
    <n v="0"/>
    <n v="0"/>
    <n v="1"/>
    <n v="0"/>
    <n v="0"/>
    <n v="1"/>
    <n v="0"/>
    <n v="0"/>
    <n v="0"/>
    <n v="0"/>
    <n v="0"/>
    <n v="0"/>
    <n v="0"/>
    <n v="0"/>
    <n v="1"/>
    <n v="0"/>
    <n v="0"/>
    <n v="0"/>
    <n v="0"/>
  </r>
  <r>
    <n v="206190811"/>
    <x v="473"/>
    <d v="2024-01-01T00:00:00"/>
    <d v="2024-12-31T00:00:00"/>
    <n v="366"/>
    <s v="In Process"/>
    <x v="0"/>
    <x v="17"/>
    <x v="0"/>
    <x v="0"/>
    <s v="11 - Los Angeles"/>
    <x v="15"/>
    <s v="818-983-0103"/>
    <s v="13400 SHERMAN WAY"/>
    <s v="NORTH HOLLYWOOD"/>
    <s v="91605"/>
    <s v="1801881479"/>
    <s v="FREDIE A GORDILLO"/>
    <s v="Yes"/>
    <m/>
    <n v="99"/>
    <n v="99"/>
    <x v="2"/>
    <n v="36234"/>
    <n v="34986"/>
    <n v="220.87"/>
    <n v="447"/>
    <n v="432"/>
    <n v="7695"/>
    <n v="2595"/>
    <n v="954"/>
    <n v="22424"/>
    <m/>
    <n v="401"/>
    <n v="524"/>
    <n v="393"/>
    <x v="0"/>
    <n v="34986"/>
    <m/>
    <m/>
    <m/>
    <m/>
    <m/>
    <m/>
    <m/>
    <m/>
    <n v="11599805"/>
    <n v="4495014"/>
    <n v="-77403"/>
    <n v="28491"/>
    <n v="16200713"/>
    <n v="14859918"/>
    <n v="1340795"/>
    <n v="7594"/>
    <n v="12590"/>
    <m/>
    <n v="1335799"/>
    <n v="2497520"/>
    <m/>
    <n v="316763"/>
    <n v="7471488"/>
    <m/>
    <n v="1016506"/>
    <n v="171856"/>
    <n v="125672"/>
    <n v="11599805"/>
    <m/>
    <m/>
    <m/>
    <m/>
    <m/>
    <m/>
    <m/>
    <m/>
    <n v="3125814"/>
    <m/>
    <m/>
    <m/>
    <n v="15017"/>
    <m/>
    <n v="387504"/>
    <m/>
    <m/>
    <m/>
    <n v="955805"/>
    <m/>
    <n v="8938"/>
    <m/>
    <n v="1936"/>
    <m/>
    <n v="29854"/>
    <n v="24540"/>
    <n v="1833405"/>
    <n v="0"/>
    <n v="1759815"/>
    <n v="277900"/>
    <n v="449884"/>
    <n v="58454"/>
    <m/>
    <n v="61162"/>
    <m/>
    <m/>
    <m/>
    <m/>
    <m/>
    <m/>
    <m/>
    <m/>
    <m/>
    <m/>
    <m/>
    <m/>
    <m/>
    <m/>
    <m/>
    <m/>
    <m/>
    <m/>
    <m/>
    <m/>
    <m/>
    <m/>
    <m/>
    <m/>
    <m/>
    <m/>
    <m/>
    <m/>
    <n v="-11657"/>
    <m/>
    <m/>
    <m/>
    <n v="-1423745"/>
    <m/>
    <n v="-1033815"/>
    <m/>
    <n v="-280822"/>
    <m/>
    <n v="1597311"/>
    <m/>
    <m/>
    <m/>
    <n v="1056019"/>
    <m/>
    <n v="19306"/>
    <m/>
    <m/>
    <m/>
    <m/>
    <m/>
    <m/>
    <m/>
    <m/>
    <m/>
    <m/>
    <m/>
    <m/>
    <m/>
    <m/>
    <m/>
    <m/>
    <m/>
    <n v="6658644"/>
    <n v="1449336"/>
    <n v="6751938"/>
    <n v="291210"/>
    <n v="5656574"/>
    <m/>
    <m/>
    <m/>
    <m/>
    <m/>
    <m/>
    <m/>
    <m/>
    <n v="21136"/>
    <n v="23846"/>
    <n v="672126"/>
    <m/>
    <n v="611367"/>
    <n v="83665"/>
    <n v="299853"/>
    <n v="36787"/>
    <m/>
    <n v="59172"/>
    <n v="482488"/>
    <n v="161501"/>
    <n v="223910"/>
    <n v="983108"/>
    <n v="165694"/>
    <n v="125338"/>
    <n v="233654"/>
    <n v="3755181"/>
    <n v="73448"/>
    <n v="618965"/>
    <n v="64212"/>
    <n v="26496"/>
    <m/>
    <n v="1830"/>
    <n v="479567"/>
    <n v="5302636"/>
    <m/>
    <n v="487835"/>
    <n v="658899"/>
    <n v="-65855"/>
    <n v="793"/>
    <n v="6384308"/>
    <n v="1370740"/>
    <n v="44145"/>
    <m/>
    <n v="4969423"/>
    <n v="6384308"/>
    <m/>
    <m/>
    <n v="67266"/>
    <m/>
    <n v="71120"/>
    <m/>
    <n v="1317830"/>
    <n v="644632"/>
    <n v="2033582"/>
    <n v="-1545747"/>
    <m/>
    <m/>
    <m/>
    <m/>
    <m/>
    <s v="2.77"/>
    <n v="3796949.8"/>
    <n v="3742"/>
    <n v="0"/>
    <n v="10800"/>
    <n v="30871"/>
    <n v="83954"/>
    <n v="0"/>
    <n v="0"/>
    <n v="5803"/>
    <m/>
    <n v="4303"/>
    <n v="5737"/>
    <n v="9304"/>
    <n v="24484"/>
    <n v="3889"/>
    <n v="4585"/>
    <n v="3888"/>
    <n v="18308"/>
    <n v="209668"/>
    <n v="0"/>
    <n v="0"/>
    <n v="0"/>
    <n v="0"/>
    <n v="0"/>
    <n v="0"/>
    <n v="0"/>
    <n v="331427"/>
    <n v="0"/>
    <n v="610434"/>
    <n v="1331484"/>
    <n v="1861942"/>
    <n v="0"/>
    <n v="0"/>
    <n v="328931"/>
    <m/>
    <n v="117056"/>
    <n v="98282"/>
    <n v="158924"/>
    <n v="510843"/>
    <n v="134414"/>
    <n v="99057"/>
    <n v="196405"/>
    <n v="879445"/>
    <n v="6658644"/>
    <n v="0"/>
    <n v="0"/>
    <n v="0"/>
    <n v="0"/>
    <n v="0"/>
    <n v="0"/>
    <n v="0"/>
    <m/>
    <x v="0"/>
    <x v="0"/>
    <m/>
    <m/>
    <m/>
    <m/>
    <x v="0"/>
    <x v="0"/>
    <m/>
    <m/>
    <m/>
    <n v="133"/>
    <n v="204"/>
    <n v="86"/>
    <n v="93"/>
    <n v="139"/>
    <n v="58"/>
    <n v="56"/>
    <n v="81"/>
    <n v="41"/>
    <n v="1"/>
    <n v="0"/>
    <n v="0"/>
    <n v="0"/>
    <n v="1"/>
    <n v="0"/>
    <n v="1"/>
    <n v="0"/>
    <n v="0"/>
    <n v="0"/>
    <n v="0"/>
    <n v="0"/>
    <n v="0"/>
    <n v="0"/>
    <n v="0"/>
    <n v="1"/>
    <n v="0"/>
    <n v="0"/>
    <n v="0"/>
    <n v="0"/>
  </r>
  <r>
    <n v="206190821"/>
    <x v="474"/>
    <d v="2024-01-01T00:00:00"/>
    <d v="2024-12-31T00:00:00"/>
    <n v="366"/>
    <s v="In Process"/>
    <x v="0"/>
    <x v="17"/>
    <x v="0"/>
    <x v="0"/>
    <s v="11 - Los Angeles"/>
    <x v="42"/>
    <s v="818-957-0850"/>
    <s v="3050 MONTROSE AVENUE"/>
    <s v="LA CRESCENTA"/>
    <s v="91214"/>
    <s v="1699063370"/>
    <s v="JENNY ABELLA RIMANDO"/>
    <s v="Yes"/>
    <s v="NATIONAL SENIOR CARE, INC."/>
    <n v="92"/>
    <n v="92"/>
    <x v="2"/>
    <n v="33672"/>
    <n v="32175"/>
    <n v="161.16999999999999"/>
    <n v="153"/>
    <n v="147"/>
    <n v="7423"/>
    <n v="543"/>
    <n v="1418"/>
    <n v="20794"/>
    <m/>
    <m/>
    <n v="1279"/>
    <n v="718"/>
    <x v="0"/>
    <n v="32175"/>
    <m/>
    <m/>
    <m/>
    <m/>
    <m/>
    <m/>
    <m/>
    <m/>
    <n v="13095371"/>
    <n v="6884910"/>
    <n v="5427364"/>
    <m/>
    <n v="14552917"/>
    <n v="14245774"/>
    <n v="307143"/>
    <n v="4482"/>
    <m/>
    <m/>
    <n v="311625"/>
    <n v="3056611"/>
    <n v="221914"/>
    <n v="546654"/>
    <n v="8422432"/>
    <m/>
    <m/>
    <n v="556504"/>
    <n v="291256"/>
    <n v="13095371"/>
    <m/>
    <m/>
    <m/>
    <m/>
    <m/>
    <m/>
    <m/>
    <m/>
    <n v="6567507"/>
    <m/>
    <n v="253832"/>
    <m/>
    <n v="13780"/>
    <m/>
    <n v="34541"/>
    <m/>
    <m/>
    <m/>
    <m/>
    <m/>
    <n v="12723"/>
    <m/>
    <n v="2527"/>
    <m/>
    <n v="0"/>
    <n v="0"/>
    <n v="2951426"/>
    <n v="0"/>
    <n v="2891550"/>
    <n v="396360"/>
    <n v="459368"/>
    <n v="144228"/>
    <m/>
    <n v="41978"/>
    <m/>
    <m/>
    <m/>
    <m/>
    <m/>
    <m/>
    <m/>
    <m/>
    <m/>
    <m/>
    <m/>
    <m/>
    <m/>
    <m/>
    <m/>
    <m/>
    <m/>
    <m/>
    <m/>
    <m/>
    <m/>
    <m/>
    <m/>
    <m/>
    <m/>
    <m/>
    <m/>
    <m/>
    <m/>
    <m/>
    <m/>
    <m/>
    <n v="3300671"/>
    <m/>
    <n v="177031"/>
    <m/>
    <n v="-16610"/>
    <m/>
    <n v="1903628"/>
    <m/>
    <m/>
    <m/>
    <m/>
    <m/>
    <n v="62644"/>
    <m/>
    <m/>
    <m/>
    <m/>
    <m/>
    <m/>
    <m/>
    <m/>
    <m/>
    <m/>
    <m/>
    <m/>
    <m/>
    <m/>
    <m/>
    <m/>
    <m/>
    <n v="5491607"/>
    <n v="1564143"/>
    <n v="7190024"/>
    <n v="159215"/>
    <n v="5690772"/>
    <m/>
    <m/>
    <m/>
    <m/>
    <m/>
    <m/>
    <m/>
    <m/>
    <n v="50296"/>
    <m/>
    <n v="618181"/>
    <n v="3370"/>
    <n v="581011"/>
    <n v="59385"/>
    <n v="182896"/>
    <n v="86573"/>
    <m/>
    <n v="28764"/>
    <n v="406008"/>
    <n v="425859"/>
    <n v="180782"/>
    <n v="954219"/>
    <n v="124703"/>
    <n v="124073"/>
    <m/>
    <n v="3205159"/>
    <n v="108347"/>
    <n v="925987"/>
    <n v="97915"/>
    <n v="61464"/>
    <n v="39885"/>
    <m/>
    <n v="290125"/>
    <n v="1855928"/>
    <m/>
    <n v="436352"/>
    <n v="39913"/>
    <n v="478481"/>
    <m/>
    <n v="2810674"/>
    <n v="1562380"/>
    <n v="156818"/>
    <m/>
    <n v="1091476"/>
    <n v="2810674"/>
    <m/>
    <m/>
    <n v="-1061764"/>
    <m/>
    <n v="57032"/>
    <n v="2402977"/>
    <n v="611671"/>
    <n v="907652"/>
    <n v="3979332"/>
    <n v="-3542980"/>
    <m/>
    <m/>
    <m/>
    <m/>
    <m/>
    <s v="0.00"/>
    <n v="0"/>
    <n v="8952"/>
    <n v="0"/>
    <n v="6291"/>
    <n v="23844"/>
    <n v="74282"/>
    <n v="0"/>
    <n v="0"/>
    <n v="4363"/>
    <m/>
    <n v="1914"/>
    <n v="13882"/>
    <n v="5746"/>
    <n v="18186"/>
    <n v="3075"/>
    <n v="4443"/>
    <m/>
    <n v="16907"/>
    <n v="181885"/>
    <n v="0"/>
    <n v="0"/>
    <n v="0"/>
    <n v="17234"/>
    <n v="0"/>
    <n v="0"/>
    <n v="17234"/>
    <n v="561691"/>
    <n v="0"/>
    <n v="345819"/>
    <n v="1035265"/>
    <n v="1768844"/>
    <n v="0"/>
    <n v="0"/>
    <n v="164596"/>
    <m/>
    <n v="49534"/>
    <n v="289253"/>
    <n v="109066"/>
    <n v="418017"/>
    <n v="95249"/>
    <n v="95513"/>
    <m/>
    <n v="558760"/>
    <n v="5491607"/>
    <n v="0"/>
    <n v="0"/>
    <n v="0"/>
    <n v="488744"/>
    <n v="0"/>
    <n v="0"/>
    <n v="488744"/>
    <m/>
    <x v="0"/>
    <x v="0"/>
    <m/>
    <m/>
    <m/>
    <m/>
    <x v="0"/>
    <x v="0"/>
    <m/>
    <m/>
    <m/>
    <n v="175"/>
    <n v="212"/>
    <n v="132"/>
    <n v="108"/>
    <n v="131"/>
    <n v="80"/>
    <n v="79"/>
    <n v="98"/>
    <n v="56"/>
    <n v="1"/>
    <n v="0"/>
    <n v="0"/>
    <n v="0"/>
    <n v="1"/>
    <n v="0"/>
    <n v="1"/>
    <n v="0"/>
    <n v="0"/>
    <n v="0"/>
    <n v="0"/>
    <n v="0"/>
    <n v="0"/>
    <n v="0"/>
    <n v="0"/>
    <n v="1"/>
    <n v="0"/>
    <n v="0"/>
    <n v="0"/>
    <n v="0"/>
  </r>
  <r>
    <n v="206190823"/>
    <x v="475"/>
    <d v="2024-01-01T00:00:00"/>
    <d v="2024-12-31T00:00:00"/>
    <n v="366"/>
    <s v="In Process"/>
    <x v="0"/>
    <x v="17"/>
    <x v="0"/>
    <x v="0"/>
    <s v="11 - Los Angeles"/>
    <x v="25"/>
    <s v="323-232-4895"/>
    <s v="1037 WEST VERNON AVENUE"/>
    <s v="LOS ANGELES"/>
    <s v="90037"/>
    <s v="1447438999"/>
    <s v="ANDREA NICOLE CARLIN"/>
    <s v="Yes"/>
    <m/>
    <n v="99"/>
    <n v="99"/>
    <x v="2"/>
    <n v="36234"/>
    <n v="35522"/>
    <n v="231.49"/>
    <n v="207"/>
    <n v="196"/>
    <n v="7980"/>
    <m/>
    <n v="1681"/>
    <n v="25580"/>
    <m/>
    <n v="17"/>
    <m/>
    <n v="264"/>
    <x v="0"/>
    <n v="35522"/>
    <m/>
    <m/>
    <m/>
    <m/>
    <m/>
    <m/>
    <m/>
    <m/>
    <n v="15249280"/>
    <n v="6400609"/>
    <n v="5203738"/>
    <m/>
    <n v="16446151"/>
    <n v="15524631"/>
    <n v="921520"/>
    <n v="924180"/>
    <n v="12590"/>
    <m/>
    <n v="1833110"/>
    <n v="6384000"/>
    <m/>
    <n v="537920"/>
    <n v="8229280"/>
    <m/>
    <n v="13600"/>
    <m/>
    <n v="84480"/>
    <n v="15249280"/>
    <m/>
    <m/>
    <m/>
    <m/>
    <m/>
    <m/>
    <m/>
    <m/>
    <n v="6085443"/>
    <m/>
    <m/>
    <m/>
    <n v="114902"/>
    <m/>
    <n v="124801"/>
    <m/>
    <m/>
    <m/>
    <n v="75063"/>
    <m/>
    <m/>
    <m/>
    <n v="400"/>
    <m/>
    <n v="84"/>
    <n v="3708"/>
    <n v="2144988"/>
    <n v="0"/>
    <n v="1950571"/>
    <n v="1151458"/>
    <n v="938991"/>
    <n v="73650"/>
    <m/>
    <n v="137159"/>
    <m/>
    <m/>
    <m/>
    <m/>
    <m/>
    <m/>
    <m/>
    <m/>
    <m/>
    <m/>
    <m/>
    <m/>
    <m/>
    <m/>
    <m/>
    <m/>
    <m/>
    <m/>
    <m/>
    <m/>
    <m/>
    <m/>
    <m/>
    <m/>
    <m/>
    <m/>
    <m/>
    <m/>
    <n v="-1218"/>
    <m/>
    <m/>
    <m/>
    <n v="4902724"/>
    <m/>
    <m/>
    <m/>
    <n v="13483"/>
    <m/>
    <n v="214366"/>
    <m/>
    <m/>
    <m/>
    <n v="73698"/>
    <m/>
    <n v="685"/>
    <m/>
    <m/>
    <m/>
    <m/>
    <m/>
    <m/>
    <m/>
    <m/>
    <m/>
    <m/>
    <m/>
    <m/>
    <m/>
    <m/>
    <m/>
    <m/>
    <m/>
    <n v="7532219"/>
    <n v="1968837"/>
    <n v="6023575"/>
    <n v="396834"/>
    <n v="6309541"/>
    <m/>
    <m/>
    <m/>
    <m/>
    <m/>
    <m/>
    <m/>
    <m/>
    <n v="42"/>
    <n v="2106"/>
    <n v="378667"/>
    <m/>
    <n v="277210"/>
    <n v="124745"/>
    <n v="138487"/>
    <n v="28546"/>
    <m/>
    <n v="85069"/>
    <n v="577741"/>
    <n v="343792"/>
    <n v="221693"/>
    <n v="779260"/>
    <n v="135238"/>
    <n v="333250"/>
    <n v="124707"/>
    <n v="3556662"/>
    <n v="107921"/>
    <n v="1437426"/>
    <n v="81888"/>
    <n v="42711"/>
    <m/>
    <n v="204667"/>
    <n v="233262"/>
    <n v="3836241"/>
    <m/>
    <n v="637623"/>
    <n v="168283"/>
    <n v="14898033"/>
    <m/>
    <n v="19540180"/>
    <n v="35233821"/>
    <m/>
    <m/>
    <n v="-15693641"/>
    <n v="19540180"/>
    <n v="404114"/>
    <m/>
    <n v="14340386"/>
    <m/>
    <n v="0"/>
    <m/>
    <n v="2072004"/>
    <n v="353570"/>
    <n v="2425574"/>
    <n v="-1787951"/>
    <m/>
    <m/>
    <m/>
    <m/>
    <m/>
    <s v="0.00"/>
    <n v="0"/>
    <n v="1969"/>
    <n v="0"/>
    <n v="5223"/>
    <n v="33351"/>
    <n v="97881"/>
    <n v="0"/>
    <n v="0"/>
    <n v="4025"/>
    <n v="12659"/>
    <n v="2125"/>
    <n v="10992"/>
    <n v="7163"/>
    <n v="17278"/>
    <n v="3382"/>
    <n v="13188"/>
    <n v="1965"/>
    <n v="21771"/>
    <n v="232972"/>
    <n v="0"/>
    <n v="0"/>
    <n v="0"/>
    <n v="0"/>
    <n v="0"/>
    <n v="0"/>
    <n v="0"/>
    <n v="166766"/>
    <n v="0"/>
    <n v="328850"/>
    <n v="1452491"/>
    <n v="2436841"/>
    <n v="0"/>
    <n v="0"/>
    <n v="191236"/>
    <n v="606738"/>
    <n v="66115"/>
    <n v="230006"/>
    <n v="143083"/>
    <n v="391191"/>
    <n v="106987"/>
    <n v="259043"/>
    <n v="100271"/>
    <n v="1052601"/>
    <n v="7532219"/>
    <n v="0"/>
    <n v="0"/>
    <n v="0"/>
    <n v="0"/>
    <n v="0"/>
    <n v="0"/>
    <n v="0"/>
    <m/>
    <x v="0"/>
    <x v="0"/>
    <m/>
    <m/>
    <n v="12659"/>
    <m/>
    <x v="0"/>
    <x v="0"/>
    <m/>
    <m/>
    <n v="606738"/>
    <n v="187"/>
    <n v="282"/>
    <n v="127"/>
    <n v="114"/>
    <n v="180"/>
    <n v="73"/>
    <n v="72"/>
    <n v="117"/>
    <n v="46"/>
    <n v="1"/>
    <n v="0"/>
    <n v="0"/>
    <n v="0"/>
    <n v="1"/>
    <n v="0"/>
    <n v="1"/>
    <n v="0"/>
    <n v="0"/>
    <n v="0"/>
    <n v="0"/>
    <n v="0"/>
    <n v="0"/>
    <n v="0"/>
    <n v="0"/>
    <n v="1"/>
    <n v="0"/>
    <n v="0"/>
    <n v="0"/>
    <n v="0"/>
  </r>
  <r>
    <n v="206190824"/>
    <x v="476"/>
    <d v="2024-01-01T00:00:00"/>
    <d v="2024-12-31T00:00:00"/>
    <n v="366"/>
    <s v="In Process"/>
    <x v="0"/>
    <x v="17"/>
    <x v="0"/>
    <x v="0"/>
    <s v="11 - Los Angeles"/>
    <x v="15"/>
    <s v="818-985-5990"/>
    <s v="13000 VICTORY BOULEVARD"/>
    <s v="NORTH HOLLYWOOD"/>
    <s v="91606"/>
    <s v="1689653289"/>
    <s v="ALEXANDREA ANG"/>
    <s v="No"/>
    <m/>
    <n v="99"/>
    <n v="99"/>
    <x v="2"/>
    <n v="36234"/>
    <n v="35304"/>
    <n v="227.14"/>
    <n v="254"/>
    <n v="254"/>
    <n v="8610"/>
    <n v="690"/>
    <n v="788"/>
    <n v="17171"/>
    <n v="18"/>
    <m/>
    <n v="665"/>
    <n v="7362"/>
    <x v="0"/>
    <n v="35304"/>
    <m/>
    <m/>
    <m/>
    <m/>
    <m/>
    <m/>
    <m/>
    <m/>
    <n v="13239000"/>
    <n v="3891686"/>
    <n v="-1266292"/>
    <n v="19125"/>
    <n v="18416103"/>
    <n v="14936110"/>
    <n v="3479993"/>
    <n v="-1353620"/>
    <m/>
    <m/>
    <n v="2126373"/>
    <n v="3228750"/>
    <n v="258750"/>
    <n v="295500"/>
    <n v="6439125"/>
    <n v="6750"/>
    <m/>
    <n v="249375"/>
    <n v="2760750"/>
    <n v="13239000"/>
    <m/>
    <m/>
    <m/>
    <m/>
    <m/>
    <m/>
    <m/>
    <m/>
    <n v="2748441"/>
    <m/>
    <n v="369545"/>
    <m/>
    <m/>
    <m/>
    <n v="734086"/>
    <m/>
    <m/>
    <m/>
    <m/>
    <m/>
    <n v="2518"/>
    <m/>
    <n v="37096"/>
    <m/>
    <n v="153997"/>
    <n v="0"/>
    <n v="1155442"/>
    <n v="199487"/>
    <n v="1226791"/>
    <n v="343119"/>
    <n v="649864"/>
    <n v="53639"/>
    <m/>
    <n v="109347"/>
    <m/>
    <m/>
    <m/>
    <m/>
    <m/>
    <m/>
    <m/>
    <m/>
    <m/>
    <m/>
    <m/>
    <m/>
    <m/>
    <m/>
    <m/>
    <m/>
    <m/>
    <m/>
    <m/>
    <m/>
    <m/>
    <m/>
    <m/>
    <m/>
    <m/>
    <m/>
    <m/>
    <m/>
    <n v="3577"/>
    <m/>
    <m/>
    <m/>
    <n v="-2060449"/>
    <m/>
    <n v="98827"/>
    <m/>
    <n v="-64425"/>
    <m/>
    <n v="1729728"/>
    <m/>
    <m/>
    <m/>
    <m/>
    <m/>
    <n v="-973550"/>
    <m/>
    <m/>
    <m/>
    <m/>
    <m/>
    <m/>
    <m/>
    <m/>
    <m/>
    <m/>
    <m/>
    <m/>
    <m/>
    <m/>
    <m/>
    <m/>
    <m/>
    <n v="7529072"/>
    <n v="1647824"/>
    <n v="5759214"/>
    <n v="285172"/>
    <n v="6361449"/>
    <m/>
    <m/>
    <m/>
    <m/>
    <m/>
    <m/>
    <m/>
    <m/>
    <n v="5162"/>
    <m/>
    <n v="498425"/>
    <n v="31754"/>
    <n v="308448"/>
    <n v="111938"/>
    <n v="351903"/>
    <n v="72069"/>
    <m/>
    <n v="56356"/>
    <n v="458495"/>
    <n v="203119"/>
    <n v="209059"/>
    <n v="898588"/>
    <n v="137742"/>
    <n v="142114"/>
    <n v="76976"/>
    <n v="3309388"/>
    <m/>
    <n v="1338363"/>
    <n v="780"/>
    <n v="75934"/>
    <m/>
    <n v="11858"/>
    <n v="276190"/>
    <n v="2362812"/>
    <m/>
    <m/>
    <m/>
    <n v="12500"/>
    <m/>
    <n v="2375312"/>
    <n v="1261316"/>
    <m/>
    <m/>
    <n v="1113996"/>
    <n v="2375312"/>
    <m/>
    <m/>
    <m/>
    <m/>
    <n v="0"/>
    <m/>
    <n v="301358"/>
    <n v="52080"/>
    <n v="353438"/>
    <n v="-353438"/>
    <m/>
    <m/>
    <m/>
    <m/>
    <m/>
    <s v="-0.41"/>
    <n v="-517139.56"/>
    <n v="1692"/>
    <n v="0"/>
    <n v="13555"/>
    <n v="31033"/>
    <n v="90407"/>
    <n v="0"/>
    <n v="0"/>
    <n v="8515"/>
    <n v="15791"/>
    <n v="3754"/>
    <m/>
    <m/>
    <n v="19400"/>
    <n v="3598"/>
    <n v="5068"/>
    <n v="1367"/>
    <n v="22195"/>
    <n v="216375"/>
    <n v="0"/>
    <n v="0"/>
    <n v="625"/>
    <n v="0"/>
    <n v="0"/>
    <n v="0"/>
    <n v="625"/>
    <n v="155603"/>
    <n v="0"/>
    <n v="759490"/>
    <n v="1353586"/>
    <n v="2314957"/>
    <n v="0"/>
    <n v="0"/>
    <n v="410396"/>
    <n v="765379"/>
    <n v="89626"/>
    <m/>
    <m/>
    <n v="403172"/>
    <n v="101503"/>
    <n v="110207"/>
    <n v="63037"/>
    <n v="1002116"/>
    <n v="7529072"/>
    <n v="0"/>
    <n v="0"/>
    <n v="31233"/>
    <n v="0"/>
    <n v="0"/>
    <n v="0"/>
    <n v="31233"/>
    <m/>
    <x v="0"/>
    <x v="0"/>
    <m/>
    <m/>
    <n v="15791"/>
    <m/>
    <x v="0"/>
    <x v="0"/>
    <m/>
    <m/>
    <n v="765379"/>
    <n v="165"/>
    <n v="247"/>
    <n v="115"/>
    <n v="129"/>
    <n v="184"/>
    <n v="94"/>
    <n v="59"/>
    <n v="79"/>
    <n v="48"/>
    <n v="1"/>
    <n v="0"/>
    <n v="0"/>
    <n v="0"/>
    <n v="1"/>
    <n v="0"/>
    <n v="1"/>
    <n v="0"/>
    <n v="0"/>
    <n v="0"/>
    <n v="0"/>
    <n v="0"/>
    <n v="0"/>
    <n v="0"/>
    <n v="0"/>
    <n v="1"/>
    <n v="0"/>
    <n v="0"/>
    <n v="0"/>
    <n v="0"/>
  </r>
  <r>
    <n v="206190825"/>
    <x v="477"/>
    <d v="2024-01-01T00:00:00"/>
    <d v="2024-12-31T00:00:00"/>
    <n v="366"/>
    <s v="In Process"/>
    <x v="1"/>
    <x v="17"/>
    <x v="1"/>
    <x v="0"/>
    <s v="11 - Los Angeles"/>
    <x v="36"/>
    <s v="323-757-1881"/>
    <s v="12619 SOUTH AVALON BLVD"/>
    <s v="LOS ANGELES"/>
    <s v="90061"/>
    <s v="ZZT18558F"/>
    <s v="JOHN JONES LNHA"/>
    <s v="No"/>
    <m/>
    <n v="163"/>
    <n v="163"/>
    <x v="0"/>
    <n v="59658"/>
    <n v="54832"/>
    <n v="176.12"/>
    <n v="211"/>
    <n v="204"/>
    <m/>
    <m/>
    <m/>
    <m/>
    <m/>
    <m/>
    <m/>
    <n v="54832"/>
    <x v="3"/>
    <m/>
    <m/>
    <n v="54832"/>
    <m/>
    <m/>
    <m/>
    <m/>
    <m/>
    <m/>
    <n v="9976415"/>
    <n v="110890"/>
    <n v="-8325178"/>
    <m/>
    <n v="18412483"/>
    <n v="15349807"/>
    <n v="3062676"/>
    <n v="939"/>
    <m/>
    <m/>
    <n v="3063615"/>
    <m/>
    <m/>
    <m/>
    <m/>
    <m/>
    <m/>
    <m/>
    <n v="9976415"/>
    <m/>
    <m/>
    <n v="9976415"/>
    <m/>
    <m/>
    <m/>
    <m/>
    <m/>
    <m/>
    <m/>
    <m/>
    <m/>
    <m/>
    <m/>
    <m/>
    <m/>
    <m/>
    <m/>
    <m/>
    <m/>
    <m/>
    <m/>
    <m/>
    <n v="110890"/>
    <m/>
    <n v="16664"/>
    <n v="0"/>
    <n v="0"/>
    <n v="0"/>
    <n v="0"/>
    <n v="0"/>
    <n v="93205"/>
    <n v="0"/>
    <m/>
    <n v="1021"/>
    <m/>
    <m/>
    <m/>
    <m/>
    <m/>
    <m/>
    <m/>
    <m/>
    <m/>
    <m/>
    <m/>
    <m/>
    <m/>
    <m/>
    <m/>
    <m/>
    <m/>
    <m/>
    <m/>
    <m/>
    <m/>
    <m/>
    <m/>
    <m/>
    <m/>
    <m/>
    <m/>
    <m/>
    <m/>
    <m/>
    <m/>
    <m/>
    <m/>
    <m/>
    <m/>
    <m/>
    <m/>
    <m/>
    <m/>
    <m/>
    <m/>
    <m/>
    <m/>
    <m/>
    <n v="-8325178"/>
    <m/>
    <m/>
    <m/>
    <m/>
    <m/>
    <m/>
    <m/>
    <m/>
    <m/>
    <m/>
    <m/>
    <m/>
    <m/>
    <m/>
    <m/>
    <m/>
    <m/>
    <n v="8514616"/>
    <n v="1937322"/>
    <n v="4897869"/>
    <m/>
    <m/>
    <m/>
    <n v="7137345"/>
    <m/>
    <m/>
    <m/>
    <m/>
    <m/>
    <m/>
    <n v="27506"/>
    <m/>
    <m/>
    <m/>
    <m/>
    <m/>
    <n v="32165"/>
    <m/>
    <m/>
    <n v="1368"/>
    <n v="670642"/>
    <n v="859171"/>
    <n v="272291"/>
    <n v="1348702"/>
    <n v="544298"/>
    <n v="433941"/>
    <n v="217211"/>
    <n v="3394907"/>
    <n v="123130"/>
    <n v="708"/>
    <n v="49114"/>
    <n v="236887"/>
    <m/>
    <n v="421"/>
    <m/>
    <n v="9006718"/>
    <m/>
    <n v="2274608"/>
    <m/>
    <n v="26500"/>
    <m/>
    <n v="11307826"/>
    <n v="1456717"/>
    <m/>
    <m/>
    <n v="9851109"/>
    <n v="11307826"/>
    <m/>
    <m/>
    <m/>
    <m/>
    <n v="382778"/>
    <n v="5367465"/>
    <m/>
    <n v="142318"/>
    <n v="5892561"/>
    <n v="-3617953"/>
    <m/>
    <m/>
    <m/>
    <m/>
    <m/>
    <s v="3.75"/>
    <n v="5462688.75"/>
    <n v="2080"/>
    <n v="0"/>
    <n v="14523"/>
    <n v="44512"/>
    <n v="162251"/>
    <n v="0"/>
    <n v="0"/>
    <n v="1987"/>
    <m/>
    <n v="4523"/>
    <n v="39925"/>
    <n v="8652"/>
    <n v="36542"/>
    <n v="12532"/>
    <n v="12587"/>
    <n v="3214"/>
    <n v="25687"/>
    <n v="369015"/>
    <n v="0"/>
    <n v="0"/>
    <n v="0"/>
    <n v="0"/>
    <n v="0"/>
    <n v="0"/>
    <n v="0"/>
    <n v="146163"/>
    <n v="0"/>
    <n v="775862"/>
    <n v="1409797"/>
    <n v="2562391"/>
    <n v="0"/>
    <n v="0"/>
    <n v="76777"/>
    <m/>
    <n v="111774"/>
    <n v="608060"/>
    <n v="143909"/>
    <n v="563950"/>
    <n v="391441"/>
    <n v="253977"/>
    <n v="176950"/>
    <n v="1293565"/>
    <n v="8514616"/>
    <n v="0"/>
    <n v="0"/>
    <n v="0"/>
    <n v="0"/>
    <n v="0"/>
    <n v="0"/>
    <n v="0"/>
    <m/>
    <x v="0"/>
    <x v="0"/>
    <m/>
    <m/>
    <m/>
    <m/>
    <x v="0"/>
    <x v="0"/>
    <m/>
    <m/>
    <m/>
    <m/>
    <m/>
    <m/>
    <m/>
    <m/>
    <m/>
    <m/>
    <m/>
    <m/>
    <n v="1"/>
    <n v="0"/>
    <n v="0"/>
    <n v="0"/>
    <n v="0"/>
    <n v="1"/>
    <n v="0"/>
    <n v="0"/>
    <n v="1"/>
    <n v="0"/>
    <n v="0"/>
    <n v="0"/>
    <n v="0"/>
    <n v="0"/>
    <n v="0"/>
    <n v="0"/>
    <n v="0"/>
    <n v="1"/>
    <n v="0"/>
    <n v="0"/>
  </r>
  <r>
    <n v="206190828"/>
    <x v="478"/>
    <d v="2024-01-01T00:00:00"/>
    <d v="2024-12-31T00:00:00"/>
    <n v="366"/>
    <s v="In Process"/>
    <x v="0"/>
    <x v="17"/>
    <x v="0"/>
    <x v="0"/>
    <s v="11 - Los Angeles"/>
    <x v="39"/>
    <s v="310-868-0591"/>
    <s v="13226 STUDEBAKER ROAD"/>
    <s v="NORWALK"/>
    <s v="90650"/>
    <s v="1376516377"/>
    <s v="LOUIS FLORIN"/>
    <s v="Yes"/>
    <m/>
    <n v="98"/>
    <n v="98"/>
    <x v="2"/>
    <n v="35868"/>
    <n v="33867"/>
    <n v="215.99"/>
    <n v="303"/>
    <n v="297"/>
    <n v="8190"/>
    <n v="1681"/>
    <n v="1455"/>
    <n v="21441"/>
    <n v="11"/>
    <m/>
    <n v="321"/>
    <n v="768"/>
    <x v="0"/>
    <n v="33867"/>
    <m/>
    <m/>
    <m/>
    <m/>
    <m/>
    <m/>
    <m/>
    <m/>
    <n v="13444835"/>
    <n v="3591105"/>
    <n v="1909230"/>
    <n v="20926"/>
    <n v="15147636"/>
    <n v="14414378"/>
    <n v="733258"/>
    <n v="24828"/>
    <m/>
    <m/>
    <n v="758086"/>
    <n v="3251342"/>
    <n v="667339"/>
    <n v="577619"/>
    <n v="8511847"/>
    <n v="4367"/>
    <m/>
    <n v="127434"/>
    <n v="304887"/>
    <n v="13444835"/>
    <m/>
    <m/>
    <m/>
    <m/>
    <m/>
    <m/>
    <m/>
    <m/>
    <n v="2963411"/>
    <m/>
    <n v="368772"/>
    <m/>
    <n v="178487"/>
    <m/>
    <n v="73814"/>
    <m/>
    <n v="4292"/>
    <m/>
    <m/>
    <m/>
    <n v="729"/>
    <m/>
    <n v="1600"/>
    <m/>
    <n v="0"/>
    <n v="0"/>
    <n v="1029523"/>
    <n v="988565"/>
    <n v="1049373"/>
    <n v="135923"/>
    <n v="366688"/>
    <n v="12461"/>
    <m/>
    <n v="8572"/>
    <m/>
    <m/>
    <m/>
    <m/>
    <m/>
    <m/>
    <m/>
    <m/>
    <m/>
    <m/>
    <m/>
    <m/>
    <m/>
    <m/>
    <m/>
    <m/>
    <m/>
    <m/>
    <m/>
    <m/>
    <m/>
    <m/>
    <m/>
    <m/>
    <m/>
    <m/>
    <m/>
    <m/>
    <m/>
    <m/>
    <m/>
    <m/>
    <n v="-709686"/>
    <m/>
    <n v="52472"/>
    <m/>
    <n v="271442"/>
    <m/>
    <n v="2197111"/>
    <m/>
    <n v="2794"/>
    <m/>
    <m/>
    <m/>
    <n v="95097"/>
    <m/>
    <m/>
    <m/>
    <m/>
    <m/>
    <m/>
    <m/>
    <m/>
    <m/>
    <m/>
    <m/>
    <m/>
    <m/>
    <m/>
    <m/>
    <m/>
    <m/>
    <n v="6022270"/>
    <n v="1373183"/>
    <n v="7018925"/>
    <n v="191433"/>
    <n v="5462435"/>
    <m/>
    <m/>
    <m/>
    <m/>
    <m/>
    <m/>
    <m/>
    <m/>
    <n v="6374"/>
    <m/>
    <n v="507239"/>
    <n v="205633"/>
    <n v="292198"/>
    <n v="51173"/>
    <n v="222490"/>
    <n v="27452"/>
    <m/>
    <n v="35079"/>
    <n v="349124"/>
    <n v="316673"/>
    <n v="149733"/>
    <n v="918904"/>
    <n v="119319"/>
    <n v="236168"/>
    <n v="95800"/>
    <n v="3656840"/>
    <n v="146253"/>
    <n v="966672"/>
    <n v="35147"/>
    <n v="25642"/>
    <n v="283030"/>
    <m/>
    <n v="305000"/>
    <n v="3193692"/>
    <m/>
    <n v="1270281"/>
    <n v="17654"/>
    <n v="1001560"/>
    <m/>
    <n v="5483187"/>
    <n v="5551866"/>
    <m/>
    <m/>
    <n v="-68679"/>
    <n v="5483187"/>
    <m/>
    <n v="1001560"/>
    <n v="258409"/>
    <m/>
    <n v="0"/>
    <m/>
    <n v="1325507"/>
    <n v="108867"/>
    <n v="1434374"/>
    <n v="-164093"/>
    <m/>
    <m/>
    <m/>
    <m/>
    <m/>
    <s v="0.12"/>
    <n v="666223.91999999993"/>
    <n v="2060"/>
    <n v="0"/>
    <n v="13217"/>
    <n v="31807"/>
    <n v="95225"/>
    <n v="0"/>
    <n v="0"/>
    <n v="2688"/>
    <n v="13203"/>
    <n v="1534"/>
    <n v="10789"/>
    <n v="6040"/>
    <n v="21191"/>
    <n v="1929"/>
    <n v="6852"/>
    <n v="1886"/>
    <n v="17364"/>
    <n v="225785"/>
    <n v="0"/>
    <n v="0"/>
    <n v="591"/>
    <n v="19871"/>
    <n v="0"/>
    <n v="4948"/>
    <n v="25410"/>
    <n v="178692"/>
    <n v="0"/>
    <n v="519436"/>
    <n v="1193614"/>
    <n v="1601708"/>
    <n v="0"/>
    <n v="0"/>
    <n v="114710"/>
    <n v="660783"/>
    <n v="47447"/>
    <n v="198506"/>
    <n v="101971"/>
    <n v="410058"/>
    <n v="67761"/>
    <n v="143613"/>
    <n v="83770"/>
    <n v="700201"/>
    <n v="6022270"/>
    <n v="0"/>
    <n v="0"/>
    <n v="26596"/>
    <n v="695496"/>
    <n v="0"/>
    <n v="247393"/>
    <n v="969485"/>
    <m/>
    <x v="0"/>
    <x v="0"/>
    <m/>
    <m/>
    <n v="13203"/>
    <m/>
    <x v="0"/>
    <x v="0"/>
    <m/>
    <m/>
    <n v="660783"/>
    <n v="308"/>
    <n v="523"/>
    <n v="93"/>
    <n v="270"/>
    <n v="479"/>
    <n v="60"/>
    <n v="204"/>
    <n v="380"/>
    <n v="27"/>
    <n v="1"/>
    <n v="0"/>
    <n v="0"/>
    <n v="0"/>
    <n v="1"/>
    <n v="0"/>
    <n v="1"/>
    <n v="0"/>
    <n v="0"/>
    <n v="0"/>
    <n v="0"/>
    <n v="0"/>
    <n v="0"/>
    <n v="0"/>
    <n v="0"/>
    <n v="1"/>
    <n v="0"/>
    <n v="0"/>
    <n v="0"/>
    <n v="0"/>
  </r>
  <r>
    <n v="206190831"/>
    <x v="479"/>
    <d v="2024-01-01T00:00:00"/>
    <d v="2024-12-31T00:00:00"/>
    <n v="366"/>
    <s v="In Process"/>
    <x v="0"/>
    <x v="17"/>
    <x v="0"/>
    <x v="0"/>
    <s v="11 - Los Angeles"/>
    <x v="29"/>
    <s v="818-763-6275"/>
    <s v="6120 N . VINELAND"/>
    <s v="NORTH HOLLYWOOD"/>
    <s v="91606"/>
    <s v="1750833497"/>
    <s v="GABRIELA MARTINEZ"/>
    <s v="Yes"/>
    <m/>
    <n v="72"/>
    <n v="72"/>
    <x v="2"/>
    <n v="26352"/>
    <n v="24760"/>
    <n v="93.96"/>
    <n v="197"/>
    <n v="192"/>
    <n v="6430"/>
    <m/>
    <n v="1349"/>
    <n v="16806"/>
    <m/>
    <n v="67"/>
    <n v="42"/>
    <n v="66"/>
    <x v="0"/>
    <n v="24760"/>
    <m/>
    <m/>
    <m/>
    <m/>
    <m/>
    <m/>
    <m/>
    <m/>
    <n v="7379201"/>
    <n v="1386763"/>
    <n v="-3574175"/>
    <n v="21474"/>
    <n v="12361613"/>
    <n v="11091726"/>
    <n v="1269887"/>
    <n v="-333"/>
    <n v="12590"/>
    <m/>
    <n v="1256964"/>
    <n v="1916140"/>
    <n v="19966"/>
    <n v="399618"/>
    <n v="5011293"/>
    <m/>
    <m/>
    <n v="12516"/>
    <n v="19668"/>
    <n v="7379201"/>
    <m/>
    <m/>
    <m/>
    <m/>
    <m/>
    <m/>
    <m/>
    <m/>
    <n v="1354011"/>
    <m/>
    <n v="16172"/>
    <m/>
    <n v="1831"/>
    <m/>
    <n v="14278"/>
    <m/>
    <m/>
    <m/>
    <m/>
    <m/>
    <n v="471"/>
    <m/>
    <m/>
    <m/>
    <n v="3280"/>
    <n v="0"/>
    <n v="398314"/>
    <n v="0"/>
    <n v="423414"/>
    <n v="105476"/>
    <n v="444232"/>
    <n v="10588"/>
    <m/>
    <n v="1459"/>
    <m/>
    <m/>
    <m/>
    <m/>
    <m/>
    <m/>
    <m/>
    <m/>
    <m/>
    <m/>
    <m/>
    <m/>
    <m/>
    <m/>
    <m/>
    <m/>
    <m/>
    <m/>
    <m/>
    <m/>
    <m/>
    <m/>
    <m/>
    <m/>
    <m/>
    <m/>
    <m/>
    <m/>
    <m/>
    <m/>
    <m/>
    <m/>
    <n v="-2552907"/>
    <m/>
    <n v="2764"/>
    <m/>
    <n v="-65297"/>
    <m/>
    <n v="-955424"/>
    <m/>
    <m/>
    <m/>
    <m/>
    <m/>
    <n v="-3311"/>
    <m/>
    <m/>
    <m/>
    <m/>
    <m/>
    <m/>
    <m/>
    <m/>
    <m/>
    <m/>
    <m/>
    <m/>
    <m/>
    <m/>
    <m/>
    <m/>
    <m/>
    <n v="4591565"/>
    <n v="1221520"/>
    <n v="5278641"/>
    <n v="220089"/>
    <n v="3960965"/>
    <m/>
    <m/>
    <m/>
    <m/>
    <m/>
    <m/>
    <m/>
    <m/>
    <n v="10170"/>
    <m/>
    <n v="244503"/>
    <m/>
    <n v="241157"/>
    <n v="60055"/>
    <n v="149159"/>
    <n v="11611"/>
    <m/>
    <n v="4545"/>
    <n v="334828"/>
    <n v="267546"/>
    <n v="236745"/>
    <n v="796288"/>
    <n v="153805"/>
    <n v="270349"/>
    <n v="104674"/>
    <n v="3017990"/>
    <n v="215143"/>
    <n v="714587"/>
    <n v="87277"/>
    <n v="24116"/>
    <m/>
    <n v="2461"/>
    <n v="183752"/>
    <n v="3640335"/>
    <m/>
    <n v="176907"/>
    <n v="85552"/>
    <n v="3547466"/>
    <n v="96242"/>
    <n v="7546502"/>
    <n v="4936250"/>
    <m/>
    <m/>
    <n v="2610252"/>
    <n v="7546502"/>
    <m/>
    <n v="3423976"/>
    <m/>
    <m/>
    <n v="0"/>
    <m/>
    <n v="239646"/>
    <n v="256716"/>
    <n v="496362"/>
    <n v="-319455"/>
    <m/>
    <m/>
    <m/>
    <m/>
    <m/>
    <s v="0.00"/>
    <n v="0"/>
    <n v="1046"/>
    <n v="0"/>
    <n v="7091"/>
    <n v="21906"/>
    <n v="59483"/>
    <n v="0"/>
    <n v="0"/>
    <n v="9389"/>
    <m/>
    <n v="4554"/>
    <m/>
    <n v="1977"/>
    <n v="19292"/>
    <n v="3779"/>
    <n v="11293"/>
    <n v="1746"/>
    <n v="13152"/>
    <n v="154708"/>
    <n v="0"/>
    <n v="9"/>
    <n v="449"/>
    <n v="474"/>
    <n v="0"/>
    <n v="0"/>
    <n v="932"/>
    <n v="76625"/>
    <n v="0"/>
    <n v="405252"/>
    <n v="874319"/>
    <n v="1304585"/>
    <n v="0"/>
    <n v="0"/>
    <n v="378656"/>
    <m/>
    <n v="120224"/>
    <m/>
    <n v="41863"/>
    <n v="412174"/>
    <n v="117631"/>
    <n v="212210"/>
    <n v="83818"/>
    <n v="564208"/>
    <n v="4591565"/>
    <n v="0"/>
    <n v="639"/>
    <n v="22332"/>
    <n v="12995"/>
    <n v="0"/>
    <n v="0"/>
    <n v="35966"/>
    <m/>
    <x v="0"/>
    <x v="0"/>
    <m/>
    <m/>
    <m/>
    <m/>
    <x v="0"/>
    <x v="0"/>
    <m/>
    <m/>
    <m/>
    <n v="106"/>
    <n v="141"/>
    <n v="67"/>
    <n v="72"/>
    <n v="99"/>
    <n v="45"/>
    <n v="48"/>
    <n v="62"/>
    <n v="34"/>
    <n v="1"/>
    <n v="0"/>
    <n v="0"/>
    <n v="0"/>
    <n v="1"/>
    <n v="0"/>
    <n v="1"/>
    <n v="0"/>
    <n v="0"/>
    <n v="0"/>
    <n v="0"/>
    <n v="0"/>
    <n v="0"/>
    <n v="0"/>
    <n v="0"/>
    <n v="1"/>
    <n v="0"/>
    <n v="0"/>
    <n v="0"/>
    <n v="0"/>
  </r>
  <r>
    <n v="206190832"/>
    <x v="480"/>
    <d v="2024-01-01T00:00:00"/>
    <d v="2024-12-31T00:00:00"/>
    <n v="366"/>
    <s v="In Process"/>
    <x v="0"/>
    <x v="17"/>
    <x v="0"/>
    <x v="0"/>
    <s v="11 - Los Angeles"/>
    <x v="25"/>
    <s v="323-665-5793"/>
    <s v="975 N. VIRGIL AVENUE"/>
    <s v="LOS ANGELES"/>
    <s v="90029-0000"/>
    <s v="ZZT05157F"/>
    <s v="JECERY NINONUEVO"/>
    <s v="Yes"/>
    <m/>
    <n v="124"/>
    <n v="124"/>
    <x v="0"/>
    <n v="45384"/>
    <n v="25446"/>
    <n v="122.15"/>
    <n v="125"/>
    <n v="118"/>
    <n v="1420"/>
    <n v="68"/>
    <n v="212"/>
    <n v="21053"/>
    <m/>
    <m/>
    <n v="98"/>
    <n v="2595"/>
    <x v="0"/>
    <n v="25446"/>
    <m/>
    <m/>
    <m/>
    <m/>
    <m/>
    <m/>
    <m/>
    <m/>
    <n v="7739800"/>
    <n v="1257686"/>
    <n v="1208885"/>
    <n v="6346"/>
    <n v="7794947"/>
    <n v="10310416"/>
    <n v="-2515469"/>
    <m/>
    <m/>
    <m/>
    <n v="-2515469"/>
    <n v="379000"/>
    <n v="20000"/>
    <n v="51000"/>
    <n v="6495200"/>
    <m/>
    <m/>
    <n v="38000"/>
    <n v="756600"/>
    <n v="7739800"/>
    <m/>
    <m/>
    <m/>
    <m/>
    <m/>
    <m/>
    <m/>
    <m/>
    <n v="527002"/>
    <m/>
    <n v="23150"/>
    <m/>
    <n v="15468"/>
    <m/>
    <n v="683538"/>
    <m/>
    <m/>
    <m/>
    <m/>
    <m/>
    <n v="241"/>
    <m/>
    <n v="8287"/>
    <m/>
    <n v="88692"/>
    <n v="9450"/>
    <n v="557007"/>
    <n v="0"/>
    <n v="397874"/>
    <n v="7969"/>
    <n v="141843"/>
    <n v="28193"/>
    <m/>
    <n v="26658"/>
    <m/>
    <m/>
    <m/>
    <m/>
    <m/>
    <m/>
    <m/>
    <m/>
    <m/>
    <m/>
    <m/>
    <m/>
    <n v="-600"/>
    <m/>
    <m/>
    <m/>
    <m/>
    <m/>
    <m/>
    <m/>
    <m/>
    <m/>
    <m/>
    <m/>
    <m/>
    <m/>
    <m/>
    <m/>
    <m/>
    <m/>
    <m/>
    <m/>
    <n v="-238978"/>
    <m/>
    <n v="1830"/>
    <m/>
    <n v="-9123"/>
    <m/>
    <n v="1450121"/>
    <m/>
    <m/>
    <m/>
    <m/>
    <m/>
    <n v="5635"/>
    <m/>
    <m/>
    <m/>
    <m/>
    <m/>
    <m/>
    <m/>
    <m/>
    <m/>
    <m/>
    <m/>
    <m/>
    <m/>
    <m/>
    <m/>
    <m/>
    <m/>
    <n v="5484152"/>
    <n v="1203030"/>
    <n v="3623234"/>
    <n v="223130"/>
    <n v="4776029"/>
    <m/>
    <m/>
    <m/>
    <m/>
    <m/>
    <m/>
    <m/>
    <m/>
    <n v="12110"/>
    <n v="4725"/>
    <n v="222086"/>
    <m/>
    <n v="85724"/>
    <n v="2447"/>
    <n v="66592"/>
    <n v="17439"/>
    <m/>
    <n v="21358"/>
    <n v="340874"/>
    <n v="366951"/>
    <n v="147797"/>
    <n v="782542"/>
    <n v="137513"/>
    <n v="140576"/>
    <n v="111030"/>
    <n v="1731647"/>
    <n v="117487"/>
    <n v="1176255"/>
    <n v="25867"/>
    <n v="23367"/>
    <m/>
    <m/>
    <m/>
    <n v="1854930"/>
    <m/>
    <n v="1850"/>
    <m/>
    <m/>
    <m/>
    <n v="1856780"/>
    <n v="1028351"/>
    <m/>
    <m/>
    <n v="828429"/>
    <n v="1856780"/>
    <m/>
    <m/>
    <m/>
    <m/>
    <n v="0"/>
    <m/>
    <n v="168008"/>
    <n v="13040"/>
    <n v="181048"/>
    <n v="-179198"/>
    <m/>
    <m/>
    <m/>
    <m/>
    <m/>
    <s v="0.00"/>
    <n v="0"/>
    <n v="1938"/>
    <n v="0"/>
    <n v="8845"/>
    <n v="31671"/>
    <n v="72133"/>
    <n v="0"/>
    <n v="0"/>
    <n v="4205"/>
    <n v="5521"/>
    <n v="3820"/>
    <n v="14852"/>
    <n v="4746"/>
    <n v="21866"/>
    <n v="3498"/>
    <n v="5635"/>
    <n v="1912"/>
    <n v="15770"/>
    <n v="196412"/>
    <n v="0"/>
    <n v="1222"/>
    <n v="1498"/>
    <n v="457"/>
    <n v="0"/>
    <n v="0"/>
    <n v="3177"/>
    <n v="126619"/>
    <n v="0"/>
    <n v="433782"/>
    <n v="1210479"/>
    <n v="1622269"/>
    <n v="0"/>
    <n v="0"/>
    <n v="200851"/>
    <n v="257884"/>
    <n v="95301"/>
    <n v="263779"/>
    <n v="87659"/>
    <n v="443879"/>
    <n v="108663"/>
    <n v="112871"/>
    <n v="89868"/>
    <n v="430248"/>
    <n v="5484152"/>
    <n v="0"/>
    <n v="101018"/>
    <n v="94546"/>
    <n v="14303"/>
    <n v="0"/>
    <n v="0"/>
    <n v="209867"/>
    <m/>
    <x v="0"/>
    <x v="0"/>
    <m/>
    <m/>
    <n v="5521"/>
    <m/>
    <x v="0"/>
    <x v="0"/>
    <m/>
    <m/>
    <n v="257884"/>
    <n v="115"/>
    <n v="140"/>
    <n v="112"/>
    <n v="67"/>
    <n v="87"/>
    <n v="65"/>
    <n v="39"/>
    <n v="45"/>
    <n v="35"/>
    <n v="1"/>
    <n v="0"/>
    <n v="0"/>
    <n v="0"/>
    <n v="0"/>
    <n v="1"/>
    <n v="1"/>
    <n v="0"/>
    <n v="0"/>
    <n v="0"/>
    <n v="0"/>
    <n v="0"/>
    <n v="0"/>
    <n v="0"/>
    <n v="0"/>
    <n v="1"/>
    <n v="0"/>
    <n v="0"/>
    <n v="0"/>
    <n v="0"/>
  </r>
  <r>
    <n v="206190845"/>
    <x v="481"/>
    <d v="2024-01-01T00:00:00"/>
    <d v="2024-12-31T00:00:00"/>
    <n v="366"/>
    <s v="In Process"/>
    <x v="0"/>
    <x v="17"/>
    <x v="0"/>
    <x v="0"/>
    <s v="11 - Los Angeles"/>
    <x v="27"/>
    <s v="562-930-0777"/>
    <s v="1201 WALNUT AVENUE"/>
    <s v="LONG BEACH"/>
    <s v="90813"/>
    <s v="1811390693"/>
    <s v="CARLO MUNOZ"/>
    <s v="Yes"/>
    <m/>
    <n v="78"/>
    <n v="78"/>
    <x v="2"/>
    <n v="28548"/>
    <n v="22754"/>
    <n v="182.32"/>
    <n v="156"/>
    <n v="135"/>
    <n v="9735"/>
    <m/>
    <n v="1073"/>
    <n v="11946"/>
    <m/>
    <m/>
    <m/>
    <m/>
    <x v="0"/>
    <n v="22754"/>
    <m/>
    <m/>
    <m/>
    <m/>
    <m/>
    <m/>
    <m/>
    <m/>
    <n v="7016832"/>
    <n v="2045161"/>
    <n v="-2508428"/>
    <n v="58518"/>
    <n v="11628939"/>
    <n v="10764554"/>
    <n v="864385"/>
    <n v="1996"/>
    <n v="88276"/>
    <m/>
    <n v="778105"/>
    <n v="2975952"/>
    <m/>
    <n v="333041"/>
    <n v="3707839"/>
    <m/>
    <m/>
    <m/>
    <m/>
    <n v="7016832"/>
    <m/>
    <m/>
    <m/>
    <m/>
    <m/>
    <m/>
    <m/>
    <m/>
    <n v="2045161"/>
    <m/>
    <m/>
    <m/>
    <m/>
    <m/>
    <m/>
    <m/>
    <m/>
    <m/>
    <m/>
    <m/>
    <m/>
    <m/>
    <m/>
    <m/>
    <n v="0"/>
    <n v="0"/>
    <n v="914814"/>
    <n v="0"/>
    <n v="708451"/>
    <n v="88107"/>
    <n v="321194"/>
    <n v="10737"/>
    <m/>
    <n v="1858"/>
    <m/>
    <m/>
    <m/>
    <m/>
    <m/>
    <m/>
    <m/>
    <m/>
    <m/>
    <m/>
    <m/>
    <m/>
    <m/>
    <m/>
    <m/>
    <m/>
    <m/>
    <m/>
    <m/>
    <m/>
    <m/>
    <m/>
    <m/>
    <m/>
    <m/>
    <m/>
    <m/>
    <m/>
    <m/>
    <m/>
    <m/>
    <m/>
    <n v="-2375187"/>
    <m/>
    <n v="1830"/>
    <m/>
    <n v="-270108"/>
    <m/>
    <n v="135037"/>
    <m/>
    <m/>
    <m/>
    <m/>
    <m/>
    <m/>
    <m/>
    <m/>
    <m/>
    <m/>
    <m/>
    <m/>
    <m/>
    <m/>
    <m/>
    <m/>
    <m/>
    <m/>
    <m/>
    <m/>
    <m/>
    <m/>
    <m/>
    <n v="4495491"/>
    <n v="1117581"/>
    <n v="5151482"/>
    <n v="187290"/>
    <n v="3416476"/>
    <m/>
    <m/>
    <m/>
    <m/>
    <m/>
    <m/>
    <m/>
    <m/>
    <n v="7814"/>
    <m/>
    <n v="367670"/>
    <m/>
    <n v="423639"/>
    <n v="35677"/>
    <n v="216333"/>
    <n v="13568"/>
    <m/>
    <n v="6420"/>
    <n v="514575"/>
    <n v="240806"/>
    <n v="158567"/>
    <n v="681841"/>
    <n v="106462"/>
    <n v="296102"/>
    <n v="115506"/>
    <n v="3200125"/>
    <n v="92623"/>
    <n v="595821"/>
    <n v="86650"/>
    <n v="32984"/>
    <m/>
    <n v="6580"/>
    <n v="148315"/>
    <n v="3018088"/>
    <m/>
    <n v="99438"/>
    <m/>
    <n v="1043900"/>
    <n v="432242"/>
    <n v="4593668"/>
    <n v="781312"/>
    <m/>
    <m/>
    <n v="3812356"/>
    <n v="4593668"/>
    <m/>
    <n v="1000000"/>
    <m/>
    <m/>
    <n v="0"/>
    <m/>
    <n v="16500"/>
    <n v="82938"/>
    <n v="99438"/>
    <n v="0"/>
    <m/>
    <m/>
    <m/>
    <m/>
    <m/>
    <s v="1.76"/>
    <n v="1375109.1200000001"/>
    <n v="2025"/>
    <n v="0"/>
    <n v="5889"/>
    <n v="19578"/>
    <n v="59598"/>
    <n v="0"/>
    <n v="0"/>
    <n v="5316"/>
    <m/>
    <n v="6295"/>
    <n v="8992"/>
    <n v="5294"/>
    <n v="16257"/>
    <n v="2802"/>
    <n v="10734"/>
    <n v="1869"/>
    <n v="15379"/>
    <n v="160028"/>
    <n v="0"/>
    <n v="0"/>
    <n v="0"/>
    <n v="0"/>
    <n v="0"/>
    <n v="0"/>
    <n v="0"/>
    <n v="251969"/>
    <n v="0"/>
    <n v="287105"/>
    <n v="694296"/>
    <n v="1236121"/>
    <n v="0"/>
    <n v="0"/>
    <n v="226671"/>
    <m/>
    <n v="147949"/>
    <n v="167020"/>
    <n v="99187"/>
    <n v="338294"/>
    <n v="83568"/>
    <n v="228705"/>
    <n v="90609"/>
    <n v="643997"/>
    <n v="4495491"/>
    <n v="0"/>
    <n v="0"/>
    <n v="0"/>
    <n v="0"/>
    <n v="0"/>
    <n v="0"/>
    <n v="0"/>
    <m/>
    <x v="0"/>
    <x v="0"/>
    <m/>
    <m/>
    <m/>
    <m/>
    <x v="0"/>
    <x v="0"/>
    <m/>
    <m/>
    <m/>
    <n v="98"/>
    <n v="136"/>
    <n v="64"/>
    <n v="62"/>
    <n v="91"/>
    <n v="34"/>
    <n v="36"/>
    <n v="59"/>
    <n v="19"/>
    <n v="1"/>
    <n v="0"/>
    <n v="0"/>
    <n v="0"/>
    <n v="1"/>
    <n v="0"/>
    <n v="1"/>
    <n v="0"/>
    <n v="0"/>
    <n v="0"/>
    <n v="0"/>
    <n v="0"/>
    <n v="0"/>
    <n v="0"/>
    <n v="0"/>
    <n v="1"/>
    <n v="0"/>
    <n v="0"/>
    <n v="0"/>
    <n v="0"/>
  </r>
  <r>
    <n v="206190846"/>
    <x v="482"/>
    <d v="2024-01-01T00:00:00"/>
    <d v="2024-12-31T00:00:00"/>
    <n v="366"/>
    <s v="In Process"/>
    <x v="0"/>
    <x v="17"/>
    <x v="0"/>
    <x v="0"/>
    <s v="11 - Los Angeles"/>
    <x v="25"/>
    <s v="323-731-0861"/>
    <s v="2300 WEST WASHINGTON BOULEVARD"/>
    <s v="LOS ANGELES"/>
    <s v="90018"/>
    <s v="1346221819"/>
    <s v="CHRISTIAN ANTHONY VILLALUZ"/>
    <s v="Yes"/>
    <m/>
    <n v="59"/>
    <n v="59"/>
    <x v="1"/>
    <n v="21594"/>
    <n v="18931"/>
    <n v="205.68"/>
    <n v="95"/>
    <n v="88"/>
    <n v="1379"/>
    <m/>
    <n v="1079"/>
    <n v="13829"/>
    <n v="467"/>
    <m/>
    <n v="241"/>
    <n v="1936"/>
    <x v="0"/>
    <n v="18931"/>
    <m/>
    <m/>
    <m/>
    <m/>
    <m/>
    <m/>
    <m/>
    <m/>
    <n v="5975850"/>
    <n v="1492954"/>
    <n v="-167363"/>
    <n v="104143"/>
    <n v="7740310"/>
    <n v="8126371"/>
    <n v="-386061"/>
    <n v="-3"/>
    <m/>
    <m/>
    <n v="-386064"/>
    <n v="551600"/>
    <m/>
    <n v="328650"/>
    <n v="4258550"/>
    <n v="149450"/>
    <m/>
    <n v="72300"/>
    <n v="615300"/>
    <n v="5975850"/>
    <m/>
    <m/>
    <m/>
    <m/>
    <m/>
    <m/>
    <m/>
    <m/>
    <n v="827920"/>
    <m/>
    <m/>
    <m/>
    <n v="20885"/>
    <m/>
    <n v="87143"/>
    <m/>
    <n v="187999"/>
    <m/>
    <m/>
    <m/>
    <n v="2586"/>
    <m/>
    <n v="366421"/>
    <m/>
    <n v="89580"/>
    <n v="12407"/>
    <n v="488123"/>
    <n v="0"/>
    <n v="520035"/>
    <n v="59208"/>
    <n v="213911"/>
    <n v="35552"/>
    <m/>
    <n v="74138"/>
    <m/>
    <m/>
    <m/>
    <m/>
    <m/>
    <m/>
    <m/>
    <m/>
    <m/>
    <m/>
    <m/>
    <m/>
    <m/>
    <m/>
    <m/>
    <m/>
    <m/>
    <m/>
    <m/>
    <m/>
    <m/>
    <m/>
    <m/>
    <m/>
    <m/>
    <m/>
    <m/>
    <m/>
    <n v="2586"/>
    <m/>
    <m/>
    <m/>
    <n v="181103"/>
    <m/>
    <m/>
    <m/>
    <n v="33181"/>
    <m/>
    <n v="-423408"/>
    <m/>
    <n v="197079"/>
    <m/>
    <m/>
    <m/>
    <n v="-157904"/>
    <m/>
    <m/>
    <m/>
    <m/>
    <m/>
    <m/>
    <m/>
    <m/>
    <m/>
    <m/>
    <m/>
    <m/>
    <m/>
    <m/>
    <m/>
    <m/>
    <m/>
    <n v="3695607"/>
    <n v="973506"/>
    <n v="3457258"/>
    <n v="235669"/>
    <n v="3198343"/>
    <m/>
    <m/>
    <m/>
    <m/>
    <m/>
    <m/>
    <m/>
    <m/>
    <n v="30564"/>
    <n v="8483"/>
    <n v="133989"/>
    <m/>
    <n v="135341"/>
    <n v="18358"/>
    <n v="67401"/>
    <n v="15568"/>
    <m/>
    <n v="35530"/>
    <n v="354067"/>
    <n v="167489"/>
    <n v="153323"/>
    <n v="573653"/>
    <n v="69906"/>
    <n v="175324"/>
    <n v="102577"/>
    <n v="2298822"/>
    <n v="51635"/>
    <n v="424800"/>
    <n v="47406"/>
    <n v="63792"/>
    <m/>
    <m/>
    <m/>
    <n v="2242784"/>
    <m/>
    <n v="385241"/>
    <n v="79780"/>
    <m/>
    <m/>
    <n v="2707805"/>
    <n v="1658993"/>
    <m/>
    <m/>
    <n v="1048812"/>
    <n v="2707805"/>
    <m/>
    <m/>
    <m/>
    <m/>
    <n v="0"/>
    <m/>
    <n v="502272"/>
    <n v="298235"/>
    <n v="800507"/>
    <n v="-415266"/>
    <m/>
    <m/>
    <m/>
    <m/>
    <m/>
    <s v="0.17"/>
    <n v="282028.81"/>
    <n v="1920"/>
    <n v="0"/>
    <n v="7168"/>
    <n v="13460"/>
    <n v="50765"/>
    <n v="0"/>
    <n v="0"/>
    <n v="4073"/>
    <m/>
    <n v="3854"/>
    <n v="6448"/>
    <n v="5724"/>
    <n v="13658"/>
    <n v="1928"/>
    <n v="5516"/>
    <n v="1480"/>
    <n v="15182"/>
    <n v="131176"/>
    <n v="0"/>
    <n v="0"/>
    <n v="120"/>
    <n v="608"/>
    <n v="0"/>
    <n v="0"/>
    <n v="728"/>
    <n v="122287"/>
    <n v="0"/>
    <n v="336875"/>
    <n v="517678"/>
    <n v="1220605"/>
    <n v="0"/>
    <n v="0"/>
    <n v="177186"/>
    <m/>
    <n v="101254"/>
    <n v="121176"/>
    <n v="108735"/>
    <n v="290710"/>
    <n v="47375"/>
    <n v="119080"/>
    <n v="75122"/>
    <n v="457524"/>
    <n v="3695607"/>
    <n v="0"/>
    <n v="0"/>
    <n v="8273"/>
    <n v="32192"/>
    <n v="0"/>
    <n v="0"/>
    <n v="40465"/>
    <m/>
    <x v="0"/>
    <x v="0"/>
    <m/>
    <m/>
    <m/>
    <m/>
    <x v="0"/>
    <x v="0"/>
    <m/>
    <m/>
    <m/>
    <n v="80"/>
    <n v="107"/>
    <n v="60"/>
    <n v="49"/>
    <n v="66"/>
    <n v="36"/>
    <n v="32"/>
    <n v="41"/>
    <n v="25"/>
    <n v="1"/>
    <n v="0"/>
    <n v="0"/>
    <n v="1"/>
    <n v="0"/>
    <n v="0"/>
    <n v="1"/>
    <n v="0"/>
    <n v="0"/>
    <n v="0"/>
    <n v="0"/>
    <n v="0"/>
    <n v="0"/>
    <n v="0"/>
    <n v="0"/>
    <n v="1"/>
    <n v="0"/>
    <n v="0"/>
    <n v="0"/>
    <n v="0"/>
  </r>
  <r>
    <n v="206190855"/>
    <x v="483"/>
    <d v="2024-01-01T00:00:00"/>
    <d v="2024-12-31T00:00:00"/>
    <n v="366"/>
    <s v="In Process"/>
    <x v="0"/>
    <x v="17"/>
    <x v="0"/>
    <x v="0"/>
    <s v="11 - Los Angeles"/>
    <x v="25"/>
    <s v="323-737-7778"/>
    <s v="2190 WEST ADAMS BLVD"/>
    <s v="LOS ANGELES"/>
    <s v="90018"/>
    <s v="1205919339"/>
    <s v="EMMA CAMANAG"/>
    <s v="Yes"/>
    <m/>
    <n v="129"/>
    <n v="129"/>
    <x v="0"/>
    <n v="47214"/>
    <n v="42107"/>
    <n v="205.29"/>
    <n v="223"/>
    <n v="222"/>
    <n v="2579"/>
    <m/>
    <n v="2245"/>
    <n v="33014"/>
    <m/>
    <n v="3883"/>
    <n v="342"/>
    <n v="44"/>
    <x v="1"/>
    <n v="19607"/>
    <m/>
    <m/>
    <m/>
    <n v="22500"/>
    <m/>
    <m/>
    <m/>
    <m/>
    <n v="23469055"/>
    <n v="5872680"/>
    <n v="7530983"/>
    <n v="109352"/>
    <n v="21920104"/>
    <n v="19470552"/>
    <n v="2449552"/>
    <m/>
    <m/>
    <m/>
    <n v="2449552"/>
    <n v="1289455"/>
    <m/>
    <n v="1206785"/>
    <n v="18442990"/>
    <m/>
    <n v="2388935"/>
    <n v="124830"/>
    <n v="16060"/>
    <n v="7156555"/>
    <m/>
    <m/>
    <m/>
    <n v="16312500"/>
    <m/>
    <m/>
    <m/>
    <m/>
    <n v="2769159"/>
    <m/>
    <m/>
    <m/>
    <n v="71897"/>
    <m/>
    <m/>
    <m/>
    <m/>
    <m/>
    <n v="3028140"/>
    <m/>
    <n v="3484"/>
    <m/>
    <m/>
    <m/>
    <n v="123187"/>
    <n v="0"/>
    <n v="1532161"/>
    <n v="0"/>
    <n v="1573128"/>
    <n v="365209"/>
    <n v="1916613"/>
    <n v="293776"/>
    <m/>
    <n v="68606"/>
    <m/>
    <m/>
    <m/>
    <m/>
    <m/>
    <m/>
    <m/>
    <m/>
    <m/>
    <m/>
    <m/>
    <m/>
    <m/>
    <m/>
    <m/>
    <m/>
    <m/>
    <m/>
    <m/>
    <m/>
    <m/>
    <m/>
    <m/>
    <m/>
    <m/>
    <m/>
    <m/>
    <m/>
    <m/>
    <m/>
    <m/>
    <m/>
    <n v="1063363"/>
    <m/>
    <m/>
    <m/>
    <n v="254701"/>
    <m/>
    <n v="3077350"/>
    <m/>
    <m/>
    <m/>
    <n v="3131265"/>
    <m/>
    <n v="4304"/>
    <m/>
    <m/>
    <m/>
    <m/>
    <m/>
    <m/>
    <m/>
    <m/>
    <m/>
    <m/>
    <m/>
    <m/>
    <m/>
    <m/>
    <m/>
    <m/>
    <m/>
    <n v="9738072"/>
    <n v="2547333"/>
    <n v="7185147"/>
    <n v="524729"/>
    <n v="3343061"/>
    <m/>
    <m/>
    <m/>
    <n v="8146396"/>
    <m/>
    <m/>
    <m/>
    <m/>
    <m/>
    <m/>
    <n v="279856"/>
    <m/>
    <n v="299437"/>
    <n v="31521"/>
    <n v="283141"/>
    <n v="34208"/>
    <m/>
    <n v="19668"/>
    <n v="789152"/>
    <n v="247751"/>
    <n v="177070"/>
    <n v="736833"/>
    <n v="134986"/>
    <n v="120116"/>
    <n v="21077"/>
    <n v="3683620"/>
    <n v="67018"/>
    <n v="773996"/>
    <n v="56017"/>
    <n v="16828"/>
    <m/>
    <m/>
    <n v="208800"/>
    <n v="5987039"/>
    <m/>
    <n v="8681248"/>
    <n v="361560"/>
    <m/>
    <m/>
    <n v="15029847"/>
    <n v="2271113"/>
    <m/>
    <m/>
    <n v="12758734"/>
    <n v="15029847"/>
    <m/>
    <m/>
    <n v="10074"/>
    <m/>
    <n v="0"/>
    <m/>
    <n v="9978111"/>
    <n v="2259329"/>
    <n v="12237440"/>
    <n v="-3556192"/>
    <m/>
    <m/>
    <m/>
    <m/>
    <m/>
    <s v="1.31"/>
    <n v="2975158.0300000003"/>
    <n v="5175"/>
    <n v="0"/>
    <n v="27224"/>
    <n v="76472"/>
    <n v="96957"/>
    <n v="36555"/>
    <n v="0"/>
    <n v="2350"/>
    <m/>
    <n v="4102"/>
    <m/>
    <m/>
    <n v="19523"/>
    <n v="3515"/>
    <n v="3809"/>
    <n v="430"/>
    <n v="12225"/>
    <n v="288337"/>
    <n v="0"/>
    <n v="0"/>
    <n v="0"/>
    <n v="0"/>
    <n v="0"/>
    <n v="0"/>
    <n v="0"/>
    <n v="390286"/>
    <n v="0"/>
    <n v="1504344"/>
    <n v="2839048"/>
    <n v="2170233"/>
    <n v="1432836"/>
    <n v="0"/>
    <n v="80755"/>
    <m/>
    <n v="116984"/>
    <m/>
    <m/>
    <n v="400222"/>
    <n v="106997"/>
    <n v="92625"/>
    <n v="16707"/>
    <n v="587035"/>
    <n v="9738072"/>
    <n v="0"/>
    <n v="0"/>
    <n v="0"/>
    <n v="0"/>
    <n v="0"/>
    <n v="0"/>
    <n v="0"/>
    <m/>
    <x v="0"/>
    <x v="0"/>
    <m/>
    <m/>
    <m/>
    <m/>
    <x v="0"/>
    <x v="0"/>
    <m/>
    <m/>
    <m/>
    <n v="207"/>
    <n v="290"/>
    <n v="151"/>
    <n v="148"/>
    <n v="213"/>
    <n v="107"/>
    <n v="67"/>
    <n v="98"/>
    <n v="46"/>
    <n v="1"/>
    <n v="0"/>
    <n v="0"/>
    <n v="0"/>
    <n v="0"/>
    <n v="1"/>
    <n v="1"/>
    <n v="0"/>
    <n v="0"/>
    <n v="0"/>
    <n v="1"/>
    <n v="0"/>
    <n v="0"/>
    <n v="0"/>
    <n v="0"/>
    <n v="1"/>
    <n v="0"/>
    <n v="0"/>
    <n v="0"/>
    <n v="0"/>
  </r>
  <r>
    <n v="206190858"/>
    <x v="484"/>
    <d v="2024-01-01T00:00:00"/>
    <d v="2024-12-31T00:00:00"/>
    <n v="366"/>
    <s v="In Process"/>
    <x v="1"/>
    <x v="17"/>
    <x v="1"/>
    <x v="1"/>
    <s v="11 - Los Angeles"/>
    <x v="28"/>
    <s v="626-289-4178"/>
    <s v="214 S. ATLANTIC BLVD."/>
    <s v="ALHAMBRA"/>
    <s v="92614"/>
    <s v="1528049954"/>
    <s v="JOELLE MEDINA"/>
    <s v="No"/>
    <m/>
    <n v="99"/>
    <n v="99"/>
    <x v="2"/>
    <n v="36234"/>
    <n v="26076"/>
    <n v="162.59"/>
    <n v="85"/>
    <n v="92"/>
    <n v="603"/>
    <m/>
    <n v="739"/>
    <n v="9704"/>
    <m/>
    <n v="686"/>
    <n v="13817"/>
    <n v="527"/>
    <x v="0"/>
    <n v="26076"/>
    <m/>
    <m/>
    <m/>
    <m/>
    <m/>
    <m/>
    <m/>
    <m/>
    <n v="8967261"/>
    <n v="1384476"/>
    <n v="204106"/>
    <n v="12510"/>
    <n v="10160141"/>
    <n v="11094197"/>
    <n v="-934056"/>
    <n v="4634158"/>
    <m/>
    <m/>
    <n v="3700102"/>
    <n v="284385"/>
    <m/>
    <n v="199685"/>
    <n v="2853745"/>
    <m/>
    <n v="313660"/>
    <n v="5172413"/>
    <n v="143373"/>
    <n v="8967261"/>
    <m/>
    <m/>
    <m/>
    <m/>
    <m/>
    <m/>
    <m/>
    <m/>
    <n v="525495"/>
    <m/>
    <m/>
    <m/>
    <n v="1494"/>
    <m/>
    <n v="22404"/>
    <m/>
    <m/>
    <m/>
    <n v="779579"/>
    <m/>
    <n v="54932"/>
    <m/>
    <n v="572"/>
    <m/>
    <n v="56970"/>
    <n v="0"/>
    <n v="503899"/>
    <n v="0"/>
    <n v="673218"/>
    <n v="52119"/>
    <n v="90504"/>
    <n v="4656"/>
    <m/>
    <n v="3110"/>
    <m/>
    <m/>
    <m/>
    <m/>
    <m/>
    <m/>
    <m/>
    <m/>
    <m/>
    <m/>
    <m/>
    <m/>
    <m/>
    <m/>
    <m/>
    <m/>
    <m/>
    <m/>
    <m/>
    <m/>
    <m/>
    <m/>
    <m/>
    <m/>
    <m/>
    <m/>
    <m/>
    <m/>
    <m/>
    <m/>
    <m/>
    <m/>
    <n v="242308"/>
    <m/>
    <m/>
    <m/>
    <n v="389863"/>
    <m/>
    <n v="-662099"/>
    <m/>
    <m/>
    <m/>
    <n v="247866"/>
    <m/>
    <n v="-13832"/>
    <m/>
    <m/>
    <m/>
    <m/>
    <m/>
    <m/>
    <m/>
    <m/>
    <m/>
    <m/>
    <m/>
    <m/>
    <m/>
    <m/>
    <m/>
    <m/>
    <m/>
    <n v="6802275"/>
    <n v="2671903"/>
    <n v="13625028"/>
    <n v="266887"/>
    <n v="4629025"/>
    <m/>
    <m/>
    <m/>
    <m/>
    <m/>
    <m/>
    <m/>
    <m/>
    <n v="3761"/>
    <m/>
    <n v="276334"/>
    <m/>
    <n v="349060"/>
    <n v="31044"/>
    <n v="83114"/>
    <n v="10442"/>
    <m/>
    <n v="7050"/>
    <n v="546570"/>
    <n v="89543"/>
    <n v="237891"/>
    <n v="1545507"/>
    <n v="77456"/>
    <n v="213452"/>
    <n v="122719"/>
    <n v="2588083"/>
    <n v="197198"/>
    <n v="1293"/>
    <n v="3807"/>
    <m/>
    <n v="74403"/>
    <n v="278"/>
    <n v="6167"/>
    <n v="24724296"/>
    <n v="13335740"/>
    <n v="33196780"/>
    <n v="2490022"/>
    <n v="214435"/>
    <m/>
    <n v="73961273"/>
    <n v="2776772"/>
    <n v="17906775"/>
    <n v="43491378"/>
    <n v="9786348"/>
    <n v="73961273"/>
    <m/>
    <m/>
    <m/>
    <m/>
    <n v="7734996"/>
    <n v="56962090"/>
    <m/>
    <n v="9453594"/>
    <n v="74150680"/>
    <n v="-40953900"/>
    <m/>
    <m/>
    <n v="24958697"/>
    <n v="44586378"/>
    <n v="-1095000"/>
    <s v="8.63"/>
    <n v="23963542.360000003"/>
    <n v="2018"/>
    <n v="0"/>
    <n v="2789"/>
    <n v="31857"/>
    <n v="77873"/>
    <n v="0"/>
    <n v="0"/>
    <n v="5509"/>
    <m/>
    <n v="1504"/>
    <n v="2300"/>
    <n v="6231"/>
    <m/>
    <n v="2339"/>
    <n v="2781"/>
    <n v="503"/>
    <n v="21209"/>
    <n v="156913"/>
    <n v="0"/>
    <n v="0"/>
    <n v="192"/>
    <n v="0"/>
    <n v="0"/>
    <n v="0"/>
    <n v="192"/>
    <n v="132684"/>
    <n v="0"/>
    <n v="152247"/>
    <n v="1017296"/>
    <n v="1606350"/>
    <n v="0"/>
    <n v="0"/>
    <n v="257232"/>
    <m/>
    <n v="36761"/>
    <n v="45912"/>
    <n v="124509"/>
    <m/>
    <n v="52589"/>
    <n v="62766"/>
    <n v="27276"/>
    <n v="975406"/>
    <n v="4491028"/>
    <n v="0"/>
    <n v="0"/>
    <n v="8064"/>
    <n v="0"/>
    <n v="0"/>
    <n v="0"/>
    <n v="8064"/>
    <m/>
    <x v="0"/>
    <x v="0"/>
    <m/>
    <m/>
    <m/>
    <m/>
    <x v="0"/>
    <x v="0"/>
    <m/>
    <m/>
    <m/>
    <n v="167"/>
    <n v="217"/>
    <n v="136"/>
    <n v="62"/>
    <n v="74"/>
    <n v="50"/>
    <n v="41"/>
    <n v="48"/>
    <n v="32"/>
    <n v="0"/>
    <n v="1"/>
    <n v="0"/>
    <n v="0"/>
    <n v="1"/>
    <n v="0"/>
    <n v="1"/>
    <n v="0"/>
    <n v="0"/>
    <n v="0"/>
    <n v="0"/>
    <n v="0"/>
    <n v="0"/>
    <n v="0"/>
    <n v="0"/>
    <n v="0"/>
    <n v="0"/>
    <n v="1"/>
    <n v="0"/>
    <n v="0"/>
  </r>
  <r>
    <n v="206190861"/>
    <x v="485"/>
    <d v="2024-01-01T00:00:00"/>
    <d v="2024-12-31T00:00:00"/>
    <n v="366"/>
    <s v="In Process"/>
    <x v="0"/>
    <x v="17"/>
    <x v="0"/>
    <x v="0"/>
    <s v="11 - Los Angeles"/>
    <x v="37"/>
    <s v="310-370-4561"/>
    <s v="4333 TORRANCE BLVD"/>
    <s v="TORRANCE"/>
    <s v="90503"/>
    <s v="ZZT05952I"/>
    <s v="SUSAN LARA"/>
    <s v="Yes"/>
    <m/>
    <n v="195"/>
    <n v="195"/>
    <x v="0"/>
    <n v="71370"/>
    <n v="67718"/>
    <n v="206.71"/>
    <n v="436"/>
    <n v="438"/>
    <n v="8286"/>
    <m/>
    <m/>
    <n v="57173"/>
    <m/>
    <n v="243"/>
    <n v="353"/>
    <n v="1663"/>
    <x v="0"/>
    <n v="67718"/>
    <m/>
    <m/>
    <m/>
    <m/>
    <m/>
    <m/>
    <m/>
    <m/>
    <n v="20786754"/>
    <n v="2638417"/>
    <n v="-318513"/>
    <n v="834373"/>
    <n v="24578057"/>
    <n v="23561147"/>
    <n v="1016910"/>
    <m/>
    <m/>
    <m/>
    <n v="1016910"/>
    <n v="2558258"/>
    <m/>
    <m/>
    <n v="17535355"/>
    <m/>
    <n v="74600"/>
    <n v="108000"/>
    <n v="510541"/>
    <n v="20786754"/>
    <m/>
    <m/>
    <m/>
    <m/>
    <m/>
    <m/>
    <m/>
    <m/>
    <n v="2577536"/>
    <m/>
    <m/>
    <m/>
    <m/>
    <m/>
    <n v="9700"/>
    <m/>
    <m/>
    <m/>
    <n v="5752"/>
    <m/>
    <n v="11495"/>
    <m/>
    <n v="33934"/>
    <m/>
    <n v="118297"/>
    <n v="0"/>
    <n v="683274"/>
    <n v="0"/>
    <n v="1196304"/>
    <n v="105740"/>
    <n v="482727"/>
    <n v="48789"/>
    <m/>
    <n v="3286"/>
    <m/>
    <m/>
    <m/>
    <m/>
    <m/>
    <m/>
    <m/>
    <m/>
    <m/>
    <m/>
    <m/>
    <m/>
    <m/>
    <m/>
    <m/>
    <m/>
    <m/>
    <m/>
    <m/>
    <m/>
    <m/>
    <m/>
    <m/>
    <m/>
    <m/>
    <m/>
    <m/>
    <m/>
    <m/>
    <m/>
    <m/>
    <m/>
    <n v="-1374074"/>
    <m/>
    <m/>
    <m/>
    <m/>
    <m/>
    <n v="925281"/>
    <m/>
    <m/>
    <m/>
    <n v="14120"/>
    <m/>
    <n v="116160"/>
    <m/>
    <m/>
    <m/>
    <m/>
    <m/>
    <m/>
    <m/>
    <m/>
    <m/>
    <m/>
    <m/>
    <m/>
    <m/>
    <m/>
    <m/>
    <m/>
    <m/>
    <n v="7283545"/>
    <n v="2618644"/>
    <n v="13658958"/>
    <n v="891391"/>
    <n v="9608496"/>
    <m/>
    <m/>
    <m/>
    <m/>
    <m/>
    <m/>
    <m/>
    <m/>
    <n v="132"/>
    <m/>
    <n v="386597"/>
    <m/>
    <n v="385222"/>
    <n v="42567"/>
    <n v="129858"/>
    <n v="29792"/>
    <m/>
    <n v="5942"/>
    <n v="671280"/>
    <n v="665866"/>
    <n v="839688"/>
    <n v="2361848"/>
    <n v="147084"/>
    <n v="711882"/>
    <n v="284209"/>
    <n v="5052342"/>
    <n v="15351"/>
    <n v="1867143"/>
    <n v="119018"/>
    <n v="5172"/>
    <m/>
    <m/>
    <n v="231658"/>
    <n v="15388535"/>
    <m/>
    <n v="419457"/>
    <m/>
    <n v="14280100"/>
    <m/>
    <n v="30088092"/>
    <n v="4088271"/>
    <m/>
    <m/>
    <n v="25999821"/>
    <n v="30088092"/>
    <n v="8599728"/>
    <n v="14280100"/>
    <m/>
    <m/>
    <n v="0"/>
    <m/>
    <n v="764917"/>
    <n v="487872"/>
    <n v="1252789"/>
    <n v="-833332"/>
    <m/>
    <m/>
    <m/>
    <m/>
    <m/>
    <s v="0.03"/>
    <n v="122648.12999999999"/>
    <n v="1886"/>
    <n v="0"/>
    <n v="12086"/>
    <n v="39319"/>
    <n v="163821"/>
    <n v="0"/>
    <n v="0"/>
    <n v="1974"/>
    <m/>
    <n v="8833"/>
    <m/>
    <m/>
    <m/>
    <n v="3995"/>
    <n v="22196"/>
    <n v="3933"/>
    <n v="8810"/>
    <n v="266853"/>
    <n v="0"/>
    <n v="8"/>
    <n v="4177"/>
    <n v="36801"/>
    <n v="0"/>
    <n v="0"/>
    <n v="40986"/>
    <n v="132330"/>
    <n v="0"/>
    <n v="587269"/>
    <n v="1386767"/>
    <n v="3600786"/>
    <n v="0"/>
    <n v="0"/>
    <n v="87718"/>
    <m/>
    <n v="173471"/>
    <m/>
    <m/>
    <m/>
    <n v="104312"/>
    <n v="417283"/>
    <n v="248282"/>
    <n v="545327"/>
    <n v="7283545"/>
    <n v="0"/>
    <n v="488"/>
    <n v="192501"/>
    <n v="1032638"/>
    <n v="0"/>
    <n v="0"/>
    <n v="1225627"/>
    <m/>
    <x v="0"/>
    <x v="0"/>
    <m/>
    <m/>
    <m/>
    <m/>
    <x v="0"/>
    <x v="0"/>
    <m/>
    <m/>
    <m/>
    <n v="145"/>
    <n v="206"/>
    <n v="130"/>
    <n v="110"/>
    <n v="160"/>
    <n v="103"/>
    <n v="78"/>
    <n v="110"/>
    <n v="72"/>
    <n v="1"/>
    <n v="0"/>
    <n v="0"/>
    <n v="0"/>
    <n v="0"/>
    <n v="1"/>
    <n v="1"/>
    <n v="0"/>
    <n v="0"/>
    <n v="0"/>
    <n v="0"/>
    <n v="0"/>
    <n v="0"/>
    <n v="0"/>
    <n v="0"/>
    <n v="1"/>
    <n v="0"/>
    <n v="0"/>
    <n v="0"/>
    <n v="0"/>
  </r>
  <r>
    <n v="206190868"/>
    <x v="486"/>
    <d v="2024-01-01T00:00:00"/>
    <d v="2024-12-31T00:00:00"/>
    <n v="366"/>
    <s v="In Process"/>
    <x v="0"/>
    <x v="17"/>
    <x v="0"/>
    <x v="0"/>
    <s v="11 - Los Angeles"/>
    <x v="25"/>
    <s v="213-484-0510"/>
    <s v="316 S. WESTLAKE AVENUE"/>
    <s v="LOS ANGELES"/>
    <s v="90057-0000"/>
    <s v="ZZT06242"/>
    <s v="EMMA PEREZ"/>
    <s v="Yes"/>
    <m/>
    <n v="114"/>
    <n v="114"/>
    <x v="0"/>
    <n v="41724"/>
    <n v="24299"/>
    <n v="126.87"/>
    <n v="245"/>
    <n v="259"/>
    <n v="677"/>
    <n v="579"/>
    <n v="476"/>
    <n v="22388"/>
    <m/>
    <n v="152"/>
    <n v="27"/>
    <m/>
    <x v="1"/>
    <n v="13529"/>
    <m/>
    <m/>
    <m/>
    <n v="10770"/>
    <m/>
    <m/>
    <m/>
    <m/>
    <n v="9592000"/>
    <n v="1940978"/>
    <n v="-1809545"/>
    <n v="10224"/>
    <n v="13352747"/>
    <n v="12777543"/>
    <n v="575204"/>
    <m/>
    <m/>
    <m/>
    <n v="575204"/>
    <n v="296400"/>
    <n v="224800"/>
    <n v="124600"/>
    <n v="8861800"/>
    <m/>
    <n v="75400"/>
    <n v="9000"/>
    <m/>
    <n v="4084000"/>
    <m/>
    <m/>
    <m/>
    <n v="5508000"/>
    <m/>
    <m/>
    <m/>
    <m/>
    <n v="310499"/>
    <m/>
    <n v="36367"/>
    <m/>
    <n v="35032"/>
    <m/>
    <n v="1509307"/>
    <m/>
    <m/>
    <m/>
    <n v="49773"/>
    <m/>
    <m/>
    <m/>
    <m/>
    <m/>
    <n v="218940"/>
    <n v="46510"/>
    <n v="149451"/>
    <n v="1120200"/>
    <n v="142145"/>
    <n v="122145"/>
    <n v="64165"/>
    <n v="50411"/>
    <m/>
    <n v="27011"/>
    <m/>
    <m/>
    <m/>
    <m/>
    <m/>
    <m/>
    <m/>
    <m/>
    <m/>
    <m/>
    <m/>
    <m/>
    <m/>
    <m/>
    <m/>
    <m/>
    <m/>
    <m/>
    <m/>
    <m/>
    <m/>
    <m/>
    <m/>
    <m/>
    <m/>
    <m/>
    <m/>
    <m/>
    <m/>
    <m/>
    <m/>
    <m/>
    <n v="-216615"/>
    <m/>
    <n v="-163427"/>
    <m/>
    <n v="-54736"/>
    <m/>
    <n v="-1386475"/>
    <m/>
    <m/>
    <m/>
    <n v="11708"/>
    <m/>
    <m/>
    <m/>
    <m/>
    <m/>
    <m/>
    <m/>
    <m/>
    <m/>
    <m/>
    <m/>
    <m/>
    <m/>
    <m/>
    <m/>
    <m/>
    <m/>
    <m/>
    <m/>
    <n v="7279086"/>
    <n v="1585305"/>
    <n v="3913152"/>
    <n v="276453"/>
    <n v="2804648"/>
    <m/>
    <m/>
    <m/>
    <n v="3896323"/>
    <m/>
    <m/>
    <m/>
    <m/>
    <n v="61624"/>
    <n v="20665"/>
    <n v="31826"/>
    <n v="851137"/>
    <n v="35976"/>
    <n v="27011"/>
    <n v="37802"/>
    <n v="24834"/>
    <m/>
    <n v="22120"/>
    <n v="595404"/>
    <n v="313307"/>
    <n v="156076"/>
    <n v="627906"/>
    <n v="84161"/>
    <n v="137926"/>
    <n v="102849"/>
    <n v="1803953"/>
    <n v="45454"/>
    <n v="1052305"/>
    <n v="21089"/>
    <n v="23147"/>
    <m/>
    <m/>
    <m/>
    <n v="4276322"/>
    <m/>
    <n v="82065"/>
    <m/>
    <n v="13900"/>
    <m/>
    <n v="4372287"/>
    <n v="3667608"/>
    <m/>
    <m/>
    <n v="704679"/>
    <n v="4372287"/>
    <m/>
    <n v="13900"/>
    <m/>
    <m/>
    <n v="0"/>
    <m/>
    <n v="888438"/>
    <n v="654081"/>
    <n v="1542519"/>
    <n v="-1460454"/>
    <m/>
    <m/>
    <m/>
    <m/>
    <m/>
    <s v="0.01"/>
    <n v="36676.080000000002"/>
    <n v="1913"/>
    <n v="0"/>
    <n v="14156"/>
    <n v="50906"/>
    <n v="66376"/>
    <n v="0"/>
    <n v="0"/>
    <n v="5892"/>
    <n v="18598"/>
    <n v="11766"/>
    <n v="12215"/>
    <n v="5520"/>
    <n v="17836"/>
    <n v="2578"/>
    <n v="5624"/>
    <n v="2162"/>
    <n v="12975"/>
    <n v="228517"/>
    <n v="0"/>
    <n v="0"/>
    <n v="444"/>
    <n v="8184"/>
    <n v="0"/>
    <n v="0"/>
    <n v="8628"/>
    <n v="137944"/>
    <n v="0"/>
    <n v="778630"/>
    <n v="2084745"/>
    <n v="1624191"/>
    <n v="0"/>
    <n v="0"/>
    <n v="279385"/>
    <n v="692265"/>
    <n v="228270"/>
    <n v="219257"/>
    <n v="97931"/>
    <n v="367607"/>
    <n v="69688"/>
    <n v="110570"/>
    <n v="85684"/>
    <n v="502919"/>
    <n v="7279086"/>
    <n v="0"/>
    <n v="0"/>
    <n v="21300"/>
    <n v="250554"/>
    <n v="0"/>
    <n v="0"/>
    <n v="271854"/>
    <m/>
    <x v="0"/>
    <x v="0"/>
    <m/>
    <m/>
    <n v="18598"/>
    <m/>
    <x v="0"/>
    <x v="0"/>
    <m/>
    <m/>
    <n v="692265"/>
    <n v="137"/>
    <n v="168"/>
    <n v="128"/>
    <n v="81"/>
    <n v="99"/>
    <n v="73"/>
    <n v="39"/>
    <n v="48"/>
    <n v="35"/>
    <n v="1"/>
    <n v="0"/>
    <n v="0"/>
    <n v="0"/>
    <n v="0"/>
    <n v="1"/>
    <n v="1"/>
    <n v="0"/>
    <n v="0"/>
    <n v="0"/>
    <n v="1"/>
    <n v="0"/>
    <n v="0"/>
    <n v="0"/>
    <n v="0"/>
    <n v="1"/>
    <n v="0"/>
    <n v="0"/>
    <n v="0"/>
    <n v="0"/>
  </r>
  <r>
    <n v="206190871"/>
    <x v="487"/>
    <d v="2023-10-11T00:00:00"/>
    <d v="2024-04-30T00:00:00"/>
    <n v="203"/>
    <s v="In Process"/>
    <x v="0"/>
    <x v="17"/>
    <x v="0"/>
    <x v="0"/>
    <s v="11 - Los Angeles"/>
    <x v="34"/>
    <s v="310-839-5201"/>
    <s v="3515 OVERLAND AVENUE"/>
    <s v="LOS ANGELES"/>
    <s v="90034"/>
    <s v="1780678730"/>
    <s v="NATHAN LIPMAN"/>
    <s v="Yes"/>
    <m/>
    <n v="87"/>
    <n v="87"/>
    <x v="2"/>
    <n v="17661"/>
    <n v="15877"/>
    <n v="89.9"/>
    <n v="145"/>
    <n v="125"/>
    <n v="3341"/>
    <m/>
    <n v="1784"/>
    <n v="7784"/>
    <n v="1501"/>
    <n v="182"/>
    <n v="30"/>
    <n v="1255"/>
    <x v="0"/>
    <n v="15877"/>
    <m/>
    <m/>
    <m/>
    <m/>
    <m/>
    <m/>
    <m/>
    <m/>
    <n v="7877596"/>
    <n v="3367268"/>
    <n v="3817295"/>
    <m/>
    <n v="7427569"/>
    <n v="7176916"/>
    <n v="250653"/>
    <n v="184182"/>
    <n v="800"/>
    <m/>
    <n v="434035"/>
    <n v="2667913"/>
    <m/>
    <n v="617571"/>
    <n v="2800507"/>
    <n v="1204479"/>
    <n v="145806"/>
    <n v="10350"/>
    <n v="430970"/>
    <n v="7877596"/>
    <m/>
    <m/>
    <m/>
    <m/>
    <m/>
    <m/>
    <m/>
    <m/>
    <n v="2136667"/>
    <m/>
    <m/>
    <m/>
    <n v="92488"/>
    <m/>
    <n v="127822"/>
    <m/>
    <n v="845512"/>
    <m/>
    <n v="148807"/>
    <m/>
    <n v="745"/>
    <m/>
    <n v="15227"/>
    <m/>
    <n v="0"/>
    <n v="28474"/>
    <n v="1039568"/>
    <n v="0"/>
    <n v="1062092"/>
    <n v="264573"/>
    <n v="861999"/>
    <n v="64197"/>
    <m/>
    <n v="46365"/>
    <m/>
    <m/>
    <m/>
    <m/>
    <m/>
    <m/>
    <m/>
    <m/>
    <m/>
    <m/>
    <m/>
    <m/>
    <m/>
    <m/>
    <m/>
    <m/>
    <m/>
    <m/>
    <m/>
    <m/>
    <m/>
    <m/>
    <m/>
    <m/>
    <m/>
    <m/>
    <m/>
    <m/>
    <n v="-10701"/>
    <m/>
    <m/>
    <m/>
    <n v="1104641"/>
    <m/>
    <m/>
    <m/>
    <n v="230469"/>
    <m/>
    <n v="870801"/>
    <m/>
    <n v="1266236"/>
    <m/>
    <n v="247910"/>
    <m/>
    <n v="107939"/>
    <m/>
    <m/>
    <m/>
    <m/>
    <m/>
    <m/>
    <m/>
    <m/>
    <m/>
    <m/>
    <m/>
    <m/>
    <m/>
    <m/>
    <m/>
    <m/>
    <m/>
    <n v="3780825"/>
    <n v="837692"/>
    <n v="2558399"/>
    <n v="185775"/>
    <n v="3047970"/>
    <m/>
    <m/>
    <m/>
    <m/>
    <m/>
    <m/>
    <m/>
    <m/>
    <m/>
    <n v="14669"/>
    <n v="187415"/>
    <m/>
    <n v="220981"/>
    <n v="28290"/>
    <n v="139700"/>
    <n v="22243"/>
    <m/>
    <n v="30491"/>
    <n v="293314"/>
    <n v="166300"/>
    <n v="38618"/>
    <n v="382683"/>
    <n v="51329"/>
    <n v="92722"/>
    <n v="76531"/>
    <n v="1796623"/>
    <n v="35151"/>
    <n v="342227"/>
    <n v="13266"/>
    <n v="6657"/>
    <m/>
    <n v="44734"/>
    <n v="145002"/>
    <n v="4597773"/>
    <m/>
    <n v="192028"/>
    <n v="143824"/>
    <n v="3478870"/>
    <n v="1746628"/>
    <n v="10159123"/>
    <n v="11799605"/>
    <m/>
    <m/>
    <n v="-1640482"/>
    <n v="10159123"/>
    <n v="495423"/>
    <m/>
    <n v="5514878"/>
    <m/>
    <n v="0"/>
    <m/>
    <n v="240987"/>
    <n v="224311"/>
    <n v="465298"/>
    <n v="-273270"/>
    <m/>
    <m/>
    <m/>
    <m/>
    <m/>
    <s v="0.04"/>
    <n v="471984.2"/>
    <n v="1133"/>
    <n v="0"/>
    <n v="3897"/>
    <n v="17179"/>
    <n v="40729"/>
    <n v="0"/>
    <n v="0"/>
    <n v="1777"/>
    <n v="7319"/>
    <n v="1839"/>
    <n v="6359"/>
    <n v="1066"/>
    <n v="9255"/>
    <n v="1090"/>
    <n v="3589"/>
    <n v="1082"/>
    <n v="11015"/>
    <n v="107329"/>
    <n v="0"/>
    <n v="0"/>
    <n v="0"/>
    <n v="0"/>
    <n v="0"/>
    <n v="0"/>
    <n v="0"/>
    <n v="92639"/>
    <n v="0"/>
    <n v="255228"/>
    <n v="774141"/>
    <n v="1097154"/>
    <n v="0"/>
    <n v="0"/>
    <n v="104596"/>
    <n v="348649"/>
    <n v="50865"/>
    <n v="112979"/>
    <n v="17898"/>
    <n v="204486"/>
    <n v="38752"/>
    <n v="72130"/>
    <n v="58095"/>
    <n v="553213"/>
    <n v="3780825"/>
    <n v="0"/>
    <n v="0"/>
    <n v="0"/>
    <n v="0"/>
    <n v="0"/>
    <n v="0"/>
    <n v="0"/>
    <m/>
    <x v="0"/>
    <x v="0"/>
    <m/>
    <m/>
    <n v="7319"/>
    <m/>
    <x v="0"/>
    <x v="0"/>
    <m/>
    <m/>
    <n v="348649"/>
    <n v="180"/>
    <n v="251"/>
    <n v="125"/>
    <n v="101"/>
    <n v="138"/>
    <n v="71"/>
    <n v="50"/>
    <n v="68"/>
    <n v="36"/>
    <n v="1"/>
    <n v="0"/>
    <n v="0"/>
    <n v="0"/>
    <n v="1"/>
    <n v="0"/>
    <n v="1"/>
    <n v="0"/>
    <n v="0"/>
    <n v="0"/>
    <n v="0"/>
    <n v="0"/>
    <n v="0"/>
    <n v="0"/>
    <n v="0"/>
    <n v="1"/>
    <n v="0"/>
    <n v="0"/>
    <n v="0"/>
    <n v="0"/>
  </r>
  <r>
    <n v="206190874"/>
    <x v="488"/>
    <d v="2024-01-01T00:00:00"/>
    <d v="2024-12-31T00:00:00"/>
    <n v="366"/>
    <s v="In Process"/>
    <x v="0"/>
    <x v="17"/>
    <x v="0"/>
    <x v="0"/>
    <s v="11 - Los Angeles"/>
    <x v="39"/>
    <s v="562-923-9301"/>
    <s v="13007 PARAMOUNT BLVD"/>
    <s v="DOWNEY"/>
    <s v="90242-4329"/>
    <s v="1366908410"/>
    <s v="JASON WHEELER"/>
    <s v="Yes"/>
    <s v="FLAGSTONE HEALTHCARE SOUTH LLC"/>
    <n v="99"/>
    <n v="99"/>
    <x v="2"/>
    <n v="36234"/>
    <n v="32695"/>
    <n v="198.95"/>
    <n v="454"/>
    <n v="444"/>
    <n v="6183"/>
    <n v="4185"/>
    <n v="1178"/>
    <n v="19901"/>
    <m/>
    <n v="397"/>
    <n v="76"/>
    <n v="775"/>
    <x v="0"/>
    <n v="32695"/>
    <m/>
    <m/>
    <m/>
    <m/>
    <m/>
    <m/>
    <m/>
    <m/>
    <n v="10862415"/>
    <n v="6855490"/>
    <n v="971197"/>
    <n v="1322"/>
    <n v="16748030"/>
    <n v="14359574"/>
    <n v="2388456"/>
    <n v="10417"/>
    <n v="502024"/>
    <m/>
    <n v="1896849"/>
    <n v="2067750"/>
    <n v="1332564"/>
    <n v="386532"/>
    <n v="6667218"/>
    <m/>
    <n v="115901"/>
    <n v="27475"/>
    <n v="264975"/>
    <n v="10862415"/>
    <m/>
    <m/>
    <m/>
    <m/>
    <m/>
    <m/>
    <m/>
    <m/>
    <n v="2594204"/>
    <m/>
    <n v="1284301"/>
    <m/>
    <n v="2743"/>
    <m/>
    <n v="2863709"/>
    <m/>
    <m/>
    <m/>
    <n v="108927"/>
    <m/>
    <n v="225"/>
    <m/>
    <n v="1381"/>
    <m/>
    <n v="29196"/>
    <n v="8756"/>
    <n v="2168145"/>
    <n v="0"/>
    <n v="2201670"/>
    <n v="1516680"/>
    <n v="689896"/>
    <n v="40888"/>
    <m/>
    <n v="200259"/>
    <m/>
    <m/>
    <m/>
    <m/>
    <m/>
    <m/>
    <m/>
    <m/>
    <m/>
    <m/>
    <m/>
    <m/>
    <m/>
    <m/>
    <m/>
    <m/>
    <m/>
    <m/>
    <n v="1709"/>
    <m/>
    <m/>
    <m/>
    <m/>
    <m/>
    <m/>
    <m/>
    <n v="1031"/>
    <m/>
    <m/>
    <m/>
    <m/>
    <m/>
    <n v="-1076370"/>
    <m/>
    <n v="4039"/>
    <m/>
    <n v="84100"/>
    <m/>
    <n v="2020858"/>
    <m/>
    <m/>
    <m/>
    <n v="-80074"/>
    <m/>
    <n v="15904"/>
    <m/>
    <m/>
    <m/>
    <m/>
    <m/>
    <m/>
    <m/>
    <m/>
    <m/>
    <m/>
    <m/>
    <m/>
    <m/>
    <m/>
    <m/>
    <m/>
    <m/>
    <n v="7583729"/>
    <n v="1941284"/>
    <n v="4834561"/>
    <n v="440726"/>
    <n v="5547279"/>
    <m/>
    <m/>
    <m/>
    <m/>
    <m/>
    <m/>
    <m/>
    <m/>
    <n v="31660"/>
    <n v="8200"/>
    <n v="682905"/>
    <m/>
    <n v="639372"/>
    <n v="407538"/>
    <n v="189291"/>
    <n v="46786"/>
    <m/>
    <n v="56283"/>
    <n v="412690"/>
    <n v="206852"/>
    <n v="182269"/>
    <n v="776863"/>
    <n v="504582"/>
    <n v="100894"/>
    <n v="85013"/>
    <n v="3281910"/>
    <n v="123307"/>
    <n v="818989"/>
    <n v="112538"/>
    <n v="15078"/>
    <m/>
    <n v="44"/>
    <n v="129231"/>
    <n v="2211068"/>
    <m/>
    <n v="1061851"/>
    <n v="3750"/>
    <n v="11298714"/>
    <m/>
    <n v="14575383"/>
    <n v="1390303"/>
    <n v="6259632"/>
    <m/>
    <n v="6925448"/>
    <n v="14575383"/>
    <m/>
    <n v="5035255"/>
    <m/>
    <m/>
    <n v="66652"/>
    <m/>
    <n v="884279"/>
    <n v="642849"/>
    <n v="1593780"/>
    <n v="-531929"/>
    <m/>
    <m/>
    <m/>
    <m/>
    <m/>
    <n v="0"/>
    <n v="0"/>
    <n v="3569"/>
    <n v="0"/>
    <n v="2035"/>
    <n v="38840"/>
    <n v="78096"/>
    <n v="0"/>
    <n v="0"/>
    <n v="2058"/>
    <n v="28664"/>
    <n v="5702"/>
    <n v="6120"/>
    <n v="5950"/>
    <n v="17745"/>
    <n v="7918"/>
    <n v="3152"/>
    <n v="1569"/>
    <n v="15638"/>
    <n v="217056"/>
    <n v="0"/>
    <n v="347"/>
    <n v="780"/>
    <n v="2132"/>
    <n v="0"/>
    <n v="0"/>
    <n v="3259"/>
    <n v="213163"/>
    <n v="0"/>
    <n v="100942"/>
    <n v="1685536"/>
    <n v="1975150"/>
    <n v="0"/>
    <n v="0"/>
    <n v="48659"/>
    <n v="1363491"/>
    <n v="134155"/>
    <n v="129846"/>
    <n v="110306"/>
    <n v="371735"/>
    <n v="343903"/>
    <n v="69176"/>
    <n v="62283"/>
    <n v="975384"/>
    <n v="7583729"/>
    <n v="0"/>
    <n v="20308"/>
    <n v="44951"/>
    <n v="74787"/>
    <n v="0"/>
    <n v="0"/>
    <n v="140046"/>
    <m/>
    <x v="0"/>
    <x v="0"/>
    <m/>
    <m/>
    <n v="28664"/>
    <m/>
    <x v="0"/>
    <x v="0"/>
    <m/>
    <m/>
    <n v="1363491"/>
    <n v="136"/>
    <n v="207"/>
    <n v="86"/>
    <n v="99"/>
    <n v="154"/>
    <n v="62"/>
    <n v="54"/>
    <n v="92"/>
    <n v="36"/>
    <n v="1"/>
    <n v="0"/>
    <n v="0"/>
    <n v="0"/>
    <n v="1"/>
    <n v="0"/>
    <n v="1"/>
    <n v="0"/>
    <n v="0"/>
    <n v="0"/>
    <n v="0"/>
    <n v="0"/>
    <n v="0"/>
    <n v="0"/>
    <n v="0"/>
    <n v="1"/>
    <n v="0"/>
    <n v="0"/>
    <n v="0"/>
    <n v="0"/>
  </r>
  <r>
    <n v="206190875"/>
    <x v="489"/>
    <d v="2023-10-11T00:00:00"/>
    <d v="2024-04-30T00:00:00"/>
    <n v="203"/>
    <s v="In Process"/>
    <x v="0"/>
    <x v="17"/>
    <x v="0"/>
    <x v="0"/>
    <s v="11 - Los Angeles"/>
    <x v="34"/>
    <s v="310-826-0821"/>
    <s v="12121 SANTA MONICA BOULEVARD"/>
    <s v="LOS ANGELES"/>
    <s v="90025"/>
    <s v="1750375705"/>
    <s v="GIL GOLDSTEIN"/>
    <s v="Yes"/>
    <m/>
    <n v="93"/>
    <n v="93"/>
    <x v="2"/>
    <n v="18879"/>
    <n v="17264"/>
    <n v="91.45"/>
    <n v="151"/>
    <n v="132"/>
    <n v="2797"/>
    <m/>
    <n v="2279"/>
    <n v="10207"/>
    <n v="606"/>
    <n v="105"/>
    <n v="536"/>
    <n v="734"/>
    <x v="0"/>
    <n v="17264"/>
    <m/>
    <m/>
    <m/>
    <m/>
    <m/>
    <m/>
    <m/>
    <m/>
    <n v="7591129"/>
    <n v="2302099"/>
    <n v="2571674"/>
    <m/>
    <n v="7321554"/>
    <n v="7541403"/>
    <n v="-219849"/>
    <n v="193390"/>
    <n v="800"/>
    <m/>
    <n v="-27259"/>
    <n v="2175801"/>
    <m/>
    <n v="754662"/>
    <n v="3657466"/>
    <n v="489487"/>
    <n v="83948"/>
    <n v="177417"/>
    <n v="252348"/>
    <n v="7591129"/>
    <m/>
    <m/>
    <m/>
    <m/>
    <m/>
    <m/>
    <m/>
    <m/>
    <n v="1503294"/>
    <m/>
    <m/>
    <m/>
    <n v="79127"/>
    <m/>
    <n v="288297"/>
    <m/>
    <n v="358197"/>
    <m/>
    <n v="48788"/>
    <m/>
    <n v="15834"/>
    <m/>
    <n v="8562"/>
    <m/>
    <n v="0"/>
    <n v="14292"/>
    <n v="545768"/>
    <n v="0"/>
    <n v="790967"/>
    <n v="144128"/>
    <n v="702852"/>
    <n v="42903"/>
    <m/>
    <n v="61189"/>
    <m/>
    <m/>
    <m/>
    <m/>
    <m/>
    <m/>
    <m/>
    <m/>
    <m/>
    <m/>
    <m/>
    <m/>
    <m/>
    <m/>
    <m/>
    <m/>
    <m/>
    <m/>
    <m/>
    <m/>
    <m/>
    <m/>
    <m/>
    <m/>
    <m/>
    <m/>
    <m/>
    <m/>
    <n v="-22315"/>
    <m/>
    <m/>
    <m/>
    <n v="577776"/>
    <m/>
    <m/>
    <m/>
    <n v="280420"/>
    <m/>
    <n v="1156996"/>
    <m/>
    <n v="405871"/>
    <m/>
    <n v="108942"/>
    <m/>
    <n v="63984"/>
    <m/>
    <m/>
    <m/>
    <m/>
    <m/>
    <m/>
    <m/>
    <m/>
    <m/>
    <m/>
    <m/>
    <m/>
    <m/>
    <m/>
    <m/>
    <m/>
    <m/>
    <n v="3732172"/>
    <n v="905830"/>
    <n v="2903401"/>
    <n v="197754"/>
    <n v="3329678"/>
    <m/>
    <m/>
    <m/>
    <m/>
    <m/>
    <m/>
    <m/>
    <m/>
    <m/>
    <n v="8101"/>
    <n v="76087"/>
    <m/>
    <n v="149567"/>
    <n v="20988"/>
    <n v="149375"/>
    <n v="26952"/>
    <m/>
    <n v="52174"/>
    <n v="325668"/>
    <n v="129912"/>
    <n v="111241"/>
    <n v="427568"/>
    <n v="53359"/>
    <n v="98371"/>
    <n v="73859"/>
    <n v="1730107"/>
    <n v="46043"/>
    <n v="511675"/>
    <n v="31762"/>
    <n v="7222"/>
    <m/>
    <n v="52715"/>
    <n v="128979"/>
    <n v="2079251"/>
    <m/>
    <n v="148172"/>
    <n v="21575"/>
    <n v="5379866"/>
    <n v="1970819"/>
    <n v="9599683"/>
    <n v="15664205"/>
    <m/>
    <m/>
    <n v="-6064522"/>
    <n v="9599683"/>
    <n v="45721"/>
    <m/>
    <n v="6401770"/>
    <m/>
    <n v="0"/>
    <m/>
    <n v="289020"/>
    <n v="220590"/>
    <n v="509610"/>
    <n v="-361438"/>
    <m/>
    <m/>
    <m/>
    <m/>
    <m/>
    <s v="0.01"/>
    <n v="156642.05000000002"/>
    <n v="1008"/>
    <n v="0"/>
    <n v="4575"/>
    <n v="17735"/>
    <n v="44529"/>
    <n v="0"/>
    <n v="0"/>
    <n v="3142"/>
    <n v="4228"/>
    <n v="1189"/>
    <n v="4589"/>
    <n v="4389"/>
    <n v="9653"/>
    <n v="1273"/>
    <n v="3156"/>
    <n v="1142"/>
    <n v="11579"/>
    <n v="112187"/>
    <n v="0"/>
    <n v="0"/>
    <n v="0"/>
    <n v="669"/>
    <n v="0"/>
    <n v="0"/>
    <n v="669"/>
    <n v="88191"/>
    <n v="0"/>
    <n v="296302"/>
    <n v="777243"/>
    <n v="1139757"/>
    <n v="0"/>
    <n v="0"/>
    <n v="126559"/>
    <n v="199854"/>
    <n v="48769"/>
    <n v="81184"/>
    <n v="75798"/>
    <n v="209890"/>
    <n v="43465"/>
    <n v="75925"/>
    <n v="58263"/>
    <n v="510972"/>
    <n v="3732172"/>
    <n v="0"/>
    <n v="0"/>
    <n v="0"/>
    <n v="16714"/>
    <n v="0"/>
    <n v="0"/>
    <n v="16714"/>
    <m/>
    <x v="0"/>
    <x v="0"/>
    <m/>
    <m/>
    <n v="4228"/>
    <m/>
    <x v="0"/>
    <x v="0"/>
    <m/>
    <m/>
    <n v="199854"/>
    <n v="145"/>
    <n v="221"/>
    <n v="108"/>
    <n v="98"/>
    <n v="150"/>
    <n v="68"/>
    <n v="61"/>
    <n v="93"/>
    <n v="40"/>
    <n v="1"/>
    <n v="0"/>
    <n v="0"/>
    <n v="0"/>
    <n v="1"/>
    <n v="0"/>
    <n v="1"/>
    <n v="0"/>
    <n v="0"/>
    <n v="0"/>
    <n v="0"/>
    <n v="0"/>
    <n v="0"/>
    <n v="0"/>
    <n v="0"/>
    <n v="1"/>
    <n v="0"/>
    <n v="0"/>
    <n v="0"/>
    <n v="0"/>
  </r>
  <r>
    <n v="206190879"/>
    <x v="490"/>
    <d v="2024-01-01T00:00:00"/>
    <d v="2024-12-31T00:00:00"/>
    <n v="366"/>
    <s v="In Process"/>
    <x v="0"/>
    <x v="17"/>
    <x v="0"/>
    <x v="0"/>
    <s v="11 - Los Angeles"/>
    <x v="28"/>
    <s v="626-442-6683"/>
    <s v="11210 LOWER AZUSA ROAD"/>
    <s v="EL MONTE"/>
    <s v="91731-0000"/>
    <s v="ZZT06191K"/>
    <s v="ALEX CHUA"/>
    <s v="Yes"/>
    <m/>
    <n v="90"/>
    <n v="90"/>
    <x v="2"/>
    <n v="32940"/>
    <n v="29860"/>
    <n v="197.49"/>
    <n v="270"/>
    <n v="269"/>
    <n v="6033"/>
    <m/>
    <m/>
    <n v="21938"/>
    <m/>
    <m/>
    <n v="155"/>
    <n v="1734"/>
    <x v="0"/>
    <n v="29860"/>
    <m/>
    <m/>
    <m/>
    <m/>
    <m/>
    <m/>
    <m/>
    <m/>
    <n v="10380822"/>
    <n v="1915459"/>
    <n v="1228542"/>
    <n v="314273"/>
    <n v="11382012"/>
    <n v="11623365"/>
    <n v="-241353"/>
    <m/>
    <m/>
    <m/>
    <n v="-241353"/>
    <n v="2112184"/>
    <m/>
    <m/>
    <n v="7616946"/>
    <m/>
    <m/>
    <n v="107442"/>
    <n v="544250"/>
    <n v="10380822"/>
    <m/>
    <m/>
    <m/>
    <m/>
    <m/>
    <m/>
    <m/>
    <m/>
    <n v="1797574"/>
    <m/>
    <m/>
    <m/>
    <m/>
    <m/>
    <n v="46743"/>
    <m/>
    <m/>
    <m/>
    <m/>
    <m/>
    <n v="48"/>
    <m/>
    <n v="71094"/>
    <m/>
    <n v="0"/>
    <n v="0"/>
    <n v="747611"/>
    <n v="0"/>
    <n v="805028"/>
    <n v="957"/>
    <n v="315998"/>
    <n v="26770"/>
    <m/>
    <n v="19095"/>
    <m/>
    <m/>
    <m/>
    <m/>
    <m/>
    <m/>
    <m/>
    <m/>
    <m/>
    <m/>
    <m/>
    <m/>
    <m/>
    <m/>
    <m/>
    <m/>
    <m/>
    <m/>
    <m/>
    <m/>
    <m/>
    <m/>
    <m/>
    <m/>
    <m/>
    <m/>
    <m/>
    <m/>
    <m/>
    <m/>
    <m/>
    <m/>
    <n v="-471427"/>
    <m/>
    <m/>
    <m/>
    <m/>
    <m/>
    <n v="1589059"/>
    <m/>
    <m/>
    <m/>
    <m/>
    <m/>
    <n v="110910"/>
    <m/>
    <m/>
    <m/>
    <m/>
    <m/>
    <m/>
    <m/>
    <m/>
    <m/>
    <m/>
    <m/>
    <m/>
    <m/>
    <m/>
    <m/>
    <m/>
    <m/>
    <n v="5121268"/>
    <n v="1259005"/>
    <n v="5243092"/>
    <n v="324287"/>
    <n v="4956171"/>
    <m/>
    <m/>
    <m/>
    <m/>
    <m/>
    <m/>
    <m/>
    <m/>
    <m/>
    <m/>
    <n v="304838"/>
    <m/>
    <n v="305597"/>
    <n v="256"/>
    <n v="262156"/>
    <n v="22491"/>
    <m/>
    <n v="19214"/>
    <n v="291039"/>
    <n v="324615"/>
    <n v="174348"/>
    <n v="822413"/>
    <n v="101267"/>
    <n v="159586"/>
    <n v="111347"/>
    <n v="2847444"/>
    <m/>
    <n v="756031"/>
    <n v="34464"/>
    <n v="16268"/>
    <m/>
    <m/>
    <n v="113820"/>
    <n v="799702"/>
    <m/>
    <n v="60187"/>
    <m/>
    <n v="1967194"/>
    <m/>
    <n v="2827083"/>
    <n v="2640372"/>
    <m/>
    <m/>
    <n v="186711"/>
    <n v="2827083"/>
    <m/>
    <n v="1967194"/>
    <n v="465658"/>
    <m/>
    <n v="0"/>
    <m/>
    <n v="93427"/>
    <n v="44304"/>
    <n v="137731"/>
    <n v="-77544"/>
    <m/>
    <m/>
    <m/>
    <m/>
    <m/>
    <s v="0.13"/>
    <n v="343248.36"/>
    <n v="1856"/>
    <n v="0"/>
    <n v="9094"/>
    <n v="28001"/>
    <n v="78945"/>
    <n v="0"/>
    <n v="0"/>
    <n v="1959"/>
    <m/>
    <n v="5463"/>
    <n v="15211"/>
    <n v="5719"/>
    <n v="20135"/>
    <n v="3603"/>
    <n v="6654"/>
    <n v="2004"/>
    <n v="14857"/>
    <n v="193501"/>
    <n v="0"/>
    <n v="0"/>
    <n v="0"/>
    <n v="0"/>
    <n v="0"/>
    <n v="0"/>
    <n v="0"/>
    <n v="136411"/>
    <n v="0"/>
    <n v="431510"/>
    <n v="1059003"/>
    <n v="1815736"/>
    <n v="0"/>
    <n v="0"/>
    <n v="81016"/>
    <m/>
    <n v="79333"/>
    <n v="262538"/>
    <n v="98592"/>
    <n v="379338"/>
    <n v="81068"/>
    <n v="122903"/>
    <n v="90195"/>
    <n v="483625"/>
    <n v="5121268"/>
    <n v="0"/>
    <n v="0"/>
    <n v="0"/>
    <n v="0"/>
    <n v="0"/>
    <n v="0"/>
    <n v="0"/>
    <m/>
    <x v="0"/>
    <x v="0"/>
    <m/>
    <m/>
    <m/>
    <m/>
    <x v="0"/>
    <x v="0"/>
    <m/>
    <m/>
    <m/>
    <n v="102"/>
    <n v="163"/>
    <n v="72"/>
    <n v="62"/>
    <n v="96"/>
    <n v="39"/>
    <n v="42"/>
    <n v="66"/>
    <n v="23"/>
    <n v="1"/>
    <n v="0"/>
    <n v="0"/>
    <n v="0"/>
    <n v="1"/>
    <n v="0"/>
    <n v="1"/>
    <n v="0"/>
    <n v="0"/>
    <n v="0"/>
    <n v="0"/>
    <n v="0"/>
    <n v="0"/>
    <n v="0"/>
    <n v="0"/>
    <n v="1"/>
    <n v="0"/>
    <n v="0"/>
    <n v="0"/>
    <n v="0"/>
  </r>
  <r>
    <n v="206190884"/>
    <x v="491"/>
    <d v="2024-01-01T00:00:00"/>
    <d v="2024-12-31T00:00:00"/>
    <n v="366"/>
    <s v="In Process"/>
    <x v="0"/>
    <x v="17"/>
    <x v="0"/>
    <x v="0"/>
    <s v="11 - Los Angeles"/>
    <x v="27"/>
    <s v="562-426-6141"/>
    <s v="2615 GRAND AVENUE"/>
    <s v="LONG BEACH"/>
    <s v="90815"/>
    <s v="ZZT06188H"/>
    <s v="CHRISTOPHER SIREGAR"/>
    <s v="Yes"/>
    <m/>
    <n v="163"/>
    <n v="163"/>
    <x v="0"/>
    <n v="59658"/>
    <n v="54485"/>
    <n v="198.97"/>
    <n v="396"/>
    <n v="391"/>
    <n v="7825"/>
    <m/>
    <m/>
    <n v="43250"/>
    <m/>
    <m/>
    <n v="450"/>
    <n v="2960"/>
    <x v="0"/>
    <n v="54485"/>
    <m/>
    <m/>
    <m/>
    <m/>
    <m/>
    <m/>
    <m/>
    <m/>
    <n v="15453005"/>
    <n v="2566310"/>
    <n v="-2655051"/>
    <n v="1056765"/>
    <n v="21731131"/>
    <n v="21698070"/>
    <n v="33061"/>
    <m/>
    <m/>
    <m/>
    <n v="33061"/>
    <n v="2214535"/>
    <m/>
    <m/>
    <n v="12271375"/>
    <m/>
    <m/>
    <n v="127620"/>
    <n v="839475"/>
    <n v="15453005"/>
    <m/>
    <m/>
    <m/>
    <m/>
    <m/>
    <m/>
    <m/>
    <m/>
    <n v="2412197"/>
    <m/>
    <m/>
    <m/>
    <m/>
    <m/>
    <n v="25295"/>
    <m/>
    <m/>
    <m/>
    <m/>
    <m/>
    <n v="913"/>
    <m/>
    <n v="127905"/>
    <m/>
    <n v="111611"/>
    <n v="0"/>
    <n v="838860"/>
    <n v="0"/>
    <n v="703644"/>
    <n v="231938"/>
    <n v="582210"/>
    <n v="72322"/>
    <m/>
    <n v="25725"/>
    <m/>
    <m/>
    <m/>
    <m/>
    <m/>
    <m/>
    <m/>
    <m/>
    <m/>
    <m/>
    <m/>
    <m/>
    <m/>
    <m/>
    <m/>
    <m/>
    <m/>
    <m/>
    <m/>
    <m/>
    <m/>
    <m/>
    <m/>
    <m/>
    <m/>
    <m/>
    <m/>
    <m/>
    <m/>
    <m/>
    <m/>
    <m/>
    <n v="-1923504"/>
    <m/>
    <m/>
    <m/>
    <m/>
    <m/>
    <n v="-498207"/>
    <m/>
    <m/>
    <m/>
    <m/>
    <m/>
    <n v="-233340"/>
    <m/>
    <m/>
    <m/>
    <m/>
    <m/>
    <m/>
    <m/>
    <m/>
    <m/>
    <m/>
    <m/>
    <m/>
    <m/>
    <m/>
    <m/>
    <m/>
    <m/>
    <n v="6412825"/>
    <n v="2328745"/>
    <n v="12956500"/>
    <n v="625117"/>
    <n v="9631183"/>
    <m/>
    <m/>
    <m/>
    <m/>
    <m/>
    <m/>
    <m/>
    <m/>
    <n v="3579"/>
    <m/>
    <n v="418748"/>
    <m/>
    <n v="382050"/>
    <n v="125397"/>
    <n v="145236"/>
    <n v="33389"/>
    <m/>
    <n v="12692"/>
    <n v="1024359"/>
    <n v="589231"/>
    <n v="578156"/>
    <n v="1839893"/>
    <n v="183015"/>
    <n v="409694"/>
    <n v="104325"/>
    <n v="5064997"/>
    <n v="60817"/>
    <n v="733200"/>
    <n v="132000"/>
    <n v="20259"/>
    <m/>
    <m/>
    <n v="205850"/>
    <n v="3911326"/>
    <m/>
    <n v="775712"/>
    <m/>
    <n v="17661989"/>
    <n v="500000"/>
    <n v="22849027"/>
    <n v="3797190"/>
    <m/>
    <m/>
    <n v="19051837"/>
    <n v="22849027"/>
    <m/>
    <n v="17661989"/>
    <m/>
    <m/>
    <n v="0"/>
    <m/>
    <n v="665325"/>
    <n v="813837"/>
    <n v="1479162"/>
    <n v="-703450"/>
    <m/>
    <m/>
    <m/>
    <m/>
    <m/>
    <s v="0.07"/>
    <n v="265803.30000000005"/>
    <n v="1904"/>
    <n v="0"/>
    <n v="11645"/>
    <n v="46412"/>
    <n v="104698"/>
    <n v="0"/>
    <n v="0"/>
    <n v="2697"/>
    <m/>
    <n v="5841"/>
    <n v="356"/>
    <m/>
    <m/>
    <n v="5417"/>
    <n v="12322"/>
    <n v="1878"/>
    <n v="12239"/>
    <n v="205409"/>
    <n v="0"/>
    <n v="2556"/>
    <n v="12017"/>
    <n v="41834"/>
    <n v="0"/>
    <n v="0"/>
    <n v="56407"/>
    <n v="142187"/>
    <n v="0"/>
    <n v="714652"/>
    <n v="1913570"/>
    <n v="2376654"/>
    <n v="0"/>
    <n v="0"/>
    <n v="110537"/>
    <m/>
    <n v="144508"/>
    <n v="6568"/>
    <m/>
    <m/>
    <n v="139332"/>
    <n v="255057"/>
    <n v="74084"/>
    <n v="535676"/>
    <n v="6412825"/>
    <n v="0"/>
    <n v="169532"/>
    <n v="528887"/>
    <n v="1197297"/>
    <n v="0"/>
    <n v="0"/>
    <n v="1895716"/>
    <m/>
    <x v="0"/>
    <x v="0"/>
    <m/>
    <m/>
    <m/>
    <m/>
    <x v="0"/>
    <x v="0"/>
    <m/>
    <m/>
    <m/>
    <n v="129"/>
    <n v="206"/>
    <n v="111"/>
    <n v="109"/>
    <n v="168"/>
    <n v="91"/>
    <n v="69"/>
    <n v="110"/>
    <n v="56"/>
    <n v="1"/>
    <n v="0"/>
    <n v="0"/>
    <n v="0"/>
    <n v="0"/>
    <n v="1"/>
    <n v="1"/>
    <n v="0"/>
    <n v="0"/>
    <n v="0"/>
    <n v="0"/>
    <n v="0"/>
    <n v="0"/>
    <n v="0"/>
    <n v="0"/>
    <n v="1"/>
    <n v="0"/>
    <n v="0"/>
    <n v="0"/>
    <n v="0"/>
  </r>
  <r>
    <n v="206190885"/>
    <x v="492"/>
    <d v="2024-01-01T00:00:00"/>
    <d v="2024-12-31T00:00:00"/>
    <n v="366"/>
    <s v="In Process"/>
    <x v="0"/>
    <x v="17"/>
    <x v="0"/>
    <x v="0"/>
    <s v="11 - Los Angeles"/>
    <x v="25"/>
    <s v="323-937-5466"/>
    <s v="915 S CRENSHAW BLVD"/>
    <s v="LOS ANGELES"/>
    <s v="90019"/>
    <s v="1891872644"/>
    <s v="MAKDA GEDYON MEKONNEN"/>
    <s v="Yes"/>
    <s v="ANTELOPE HOLDINGS II  LLC"/>
    <n v="98"/>
    <n v="98"/>
    <x v="2"/>
    <n v="35868"/>
    <n v="32101"/>
    <n v="212.7"/>
    <n v="214"/>
    <n v="223"/>
    <n v="2665"/>
    <n v="24"/>
    <n v="2675"/>
    <n v="18465"/>
    <m/>
    <n v="1870"/>
    <n v="386"/>
    <n v="6016"/>
    <x v="0"/>
    <n v="32101"/>
    <m/>
    <m/>
    <m/>
    <m/>
    <m/>
    <m/>
    <m/>
    <m/>
    <n v="11235350"/>
    <n v="1880859"/>
    <n v="-1258804"/>
    <n v="18323"/>
    <n v="14393336"/>
    <n v="14701580"/>
    <n v="-308244"/>
    <n v="1860295"/>
    <m/>
    <m/>
    <n v="1552051"/>
    <n v="932750"/>
    <n v="8400"/>
    <n v="936250"/>
    <n v="6462750"/>
    <m/>
    <n v="654500"/>
    <n v="135100"/>
    <n v="2105600"/>
    <n v="11235350"/>
    <m/>
    <m/>
    <m/>
    <m/>
    <m/>
    <m/>
    <m/>
    <m/>
    <n v="1037902"/>
    <m/>
    <m/>
    <m/>
    <n v="8111"/>
    <m/>
    <n v="57772"/>
    <m/>
    <m/>
    <m/>
    <n v="357811"/>
    <m/>
    <n v="3633"/>
    <m/>
    <n v="415630"/>
    <m/>
    <n v="13441"/>
    <n v="344"/>
    <n v="794595"/>
    <n v="99"/>
    <n v="656295"/>
    <n v="166900"/>
    <n v="210352"/>
    <n v="18382"/>
    <m/>
    <n v="20451"/>
    <m/>
    <m/>
    <m/>
    <m/>
    <m/>
    <m/>
    <m/>
    <m/>
    <m/>
    <m/>
    <m/>
    <m/>
    <m/>
    <m/>
    <m/>
    <m/>
    <m/>
    <m/>
    <m/>
    <m/>
    <m/>
    <m/>
    <m/>
    <m/>
    <m/>
    <m/>
    <m/>
    <m/>
    <n v="-12742"/>
    <m/>
    <m/>
    <m/>
    <n v="-477091"/>
    <m/>
    <m/>
    <m/>
    <n v="-131122"/>
    <m/>
    <n v="560834"/>
    <m/>
    <m/>
    <m/>
    <n v="86707"/>
    <m/>
    <n v="-1285390"/>
    <m/>
    <m/>
    <m/>
    <m/>
    <m/>
    <m/>
    <m/>
    <m/>
    <m/>
    <m/>
    <m/>
    <m/>
    <m/>
    <m/>
    <m/>
    <m/>
    <m/>
    <n v="6023526"/>
    <n v="1089212"/>
    <n v="7588842"/>
    <n v="183316"/>
    <n v="5585363"/>
    <m/>
    <m/>
    <m/>
    <m/>
    <m/>
    <m/>
    <m/>
    <m/>
    <n v="12933"/>
    <n v="3542"/>
    <n v="449441"/>
    <m/>
    <n v="330046"/>
    <n v="83289"/>
    <n v="211408"/>
    <n v="17512"/>
    <m/>
    <n v="20998"/>
    <n v="535919"/>
    <n v="292425"/>
    <n v="193016"/>
    <n v="784492"/>
    <n v="144433"/>
    <n v="156015"/>
    <n v="87835"/>
    <n v="3727389"/>
    <n v="402612"/>
    <n v="1228988"/>
    <n v="48874"/>
    <n v="49025"/>
    <m/>
    <n v="154424"/>
    <n v="181601"/>
    <n v="3076406"/>
    <m/>
    <n v="212708"/>
    <n v="8774"/>
    <n v="4067004"/>
    <n v="8917463"/>
    <n v="16282355"/>
    <n v="8877571"/>
    <m/>
    <n v="6208267"/>
    <n v="1196517"/>
    <n v="16282355"/>
    <m/>
    <n v="4067004"/>
    <n v="4998129"/>
    <m/>
    <n v="0"/>
    <m/>
    <n v="1501554"/>
    <n v="778956"/>
    <n v="2280510"/>
    <n v="-2067802"/>
    <m/>
    <n v="6029621"/>
    <m/>
    <n v="6848997"/>
    <n v="-640730"/>
    <s v="0.04"/>
    <n v="355102.84"/>
    <n v="1359"/>
    <n v="0"/>
    <n v="3083"/>
    <n v="34617"/>
    <n v="78131"/>
    <n v="0"/>
    <n v="0"/>
    <n v="8404"/>
    <n v="299"/>
    <n v="2641"/>
    <m/>
    <m/>
    <n v="20404"/>
    <n v="3486"/>
    <n v="5248"/>
    <n v="1554"/>
    <n v="19012"/>
    <n v="178238"/>
    <n v="0"/>
    <n v="0"/>
    <n v="0"/>
    <n v="0"/>
    <n v="0"/>
    <n v="0"/>
    <n v="0"/>
    <n v="154401"/>
    <n v="0"/>
    <n v="179353"/>
    <n v="1515160"/>
    <n v="2046062"/>
    <n v="0"/>
    <n v="0"/>
    <n v="568880"/>
    <n v="33645"/>
    <n v="89935"/>
    <m/>
    <m/>
    <n v="441231"/>
    <n v="102266"/>
    <n v="128425"/>
    <n v="73858"/>
    <n v="690310"/>
    <n v="6023526"/>
    <n v="0"/>
    <n v="0"/>
    <n v="0"/>
    <n v="0"/>
    <n v="0"/>
    <n v="0"/>
    <n v="0"/>
    <m/>
    <x v="0"/>
    <x v="0"/>
    <m/>
    <m/>
    <n v="299"/>
    <m/>
    <x v="0"/>
    <x v="0"/>
    <m/>
    <m/>
    <n v="33645"/>
    <n v="132"/>
    <n v="268"/>
    <n v="65"/>
    <n v="95"/>
    <n v="199"/>
    <n v="48"/>
    <n v="58"/>
    <n v="115"/>
    <n v="33"/>
    <n v="1"/>
    <n v="0"/>
    <n v="0"/>
    <n v="0"/>
    <n v="1"/>
    <n v="0"/>
    <n v="1"/>
    <n v="0"/>
    <n v="0"/>
    <n v="0"/>
    <n v="0"/>
    <n v="0"/>
    <n v="0"/>
    <n v="0"/>
    <n v="0"/>
    <n v="1"/>
    <n v="0"/>
    <n v="0"/>
    <n v="0"/>
    <n v="0"/>
  </r>
  <r>
    <n v="206190888"/>
    <x v="493"/>
    <d v="2024-01-01T00:00:00"/>
    <d v="2024-12-31T00:00:00"/>
    <n v="366"/>
    <s v="In Process"/>
    <x v="1"/>
    <x v="17"/>
    <x v="1"/>
    <x v="1"/>
    <s v="11 - Los Angeles"/>
    <x v="30"/>
    <s v="818-244-4100"/>
    <s v="1230 E. WINDSOR ROAD"/>
    <s v="GLENDALE"/>
    <s v="91205-2656"/>
    <s v="206190888"/>
    <s v="VARSENIK KESHISHYAN"/>
    <s v="Yes"/>
    <s v="ARARAT HOME OF LOST ANGELES, INC."/>
    <n v="28"/>
    <n v="28"/>
    <x v="1"/>
    <n v="10248"/>
    <n v="8271"/>
    <n v="157.96"/>
    <n v="139"/>
    <n v="127"/>
    <n v="3100"/>
    <n v="1026"/>
    <n v="299"/>
    <n v="3373"/>
    <m/>
    <m/>
    <n v="458"/>
    <n v="15"/>
    <x v="0"/>
    <n v="8271"/>
    <m/>
    <m/>
    <m/>
    <m/>
    <m/>
    <m/>
    <m/>
    <m/>
    <n v="2374058"/>
    <n v="2029127"/>
    <n v="169371"/>
    <n v="247735"/>
    <n v="4481549"/>
    <n v="5279684"/>
    <n v="-798135"/>
    <n v="105243"/>
    <m/>
    <m/>
    <n v="-692892"/>
    <n v="942491"/>
    <m/>
    <n v="1197946"/>
    <m/>
    <n v="124348"/>
    <m/>
    <n v="109273"/>
    <m/>
    <n v="2374058"/>
    <m/>
    <m/>
    <m/>
    <m/>
    <m/>
    <m/>
    <m/>
    <m/>
    <n v="1432354"/>
    <m/>
    <m/>
    <m/>
    <n v="222"/>
    <m/>
    <m/>
    <m/>
    <n v="563783"/>
    <m/>
    <m/>
    <m/>
    <n v="32768"/>
    <m/>
    <m/>
    <m/>
    <n v="382"/>
    <n v="0"/>
    <n v="874673"/>
    <n v="0"/>
    <n v="780959"/>
    <n v="118059"/>
    <n v="141925"/>
    <n v="34979"/>
    <m/>
    <n v="78150"/>
    <m/>
    <m/>
    <m/>
    <m/>
    <m/>
    <m/>
    <m/>
    <m/>
    <m/>
    <m/>
    <m/>
    <m/>
    <m/>
    <m/>
    <m/>
    <m/>
    <m/>
    <m/>
    <m/>
    <m/>
    <m/>
    <m/>
    <m/>
    <m/>
    <m/>
    <m/>
    <m/>
    <m/>
    <m/>
    <m/>
    <m/>
    <m/>
    <n v="169371"/>
    <m/>
    <m/>
    <m/>
    <m/>
    <m/>
    <m/>
    <m/>
    <m/>
    <m/>
    <m/>
    <m/>
    <m/>
    <m/>
    <m/>
    <m/>
    <m/>
    <m/>
    <m/>
    <m/>
    <m/>
    <m/>
    <m/>
    <m/>
    <m/>
    <m/>
    <m/>
    <m/>
    <m/>
    <m/>
    <n v="4194554"/>
    <n v="1377240"/>
    <n v="4665034"/>
    <n v="356140"/>
    <n v="2691325"/>
    <m/>
    <m/>
    <m/>
    <m/>
    <m/>
    <m/>
    <m/>
    <m/>
    <n v="151"/>
    <m/>
    <n v="346766"/>
    <m/>
    <n v="309613"/>
    <n v="46805"/>
    <n v="76101"/>
    <n v="13868"/>
    <m/>
    <n v="11001"/>
    <n v="90190"/>
    <n v="17408"/>
    <n v="14426"/>
    <n v="491344"/>
    <n v="48622"/>
    <n v="141862"/>
    <n v="64280"/>
    <n v="864642"/>
    <n v="41062"/>
    <m/>
    <n v="5674"/>
    <n v="2514"/>
    <m/>
    <m/>
    <n v="2030"/>
    <n v="2672664"/>
    <m/>
    <n v="15831086"/>
    <m/>
    <m/>
    <m/>
    <n v="18503750"/>
    <n v="18447403"/>
    <m/>
    <m/>
    <n v="56347"/>
    <n v="18503750"/>
    <m/>
    <m/>
    <n v="17213817"/>
    <m/>
    <n v="395172"/>
    <n v="15725986"/>
    <m/>
    <n v="736181"/>
    <n v="16857339"/>
    <n v="-1026253"/>
    <m/>
    <m/>
    <m/>
    <m/>
    <m/>
    <s v="0.07"/>
    <n v="1291318.2100000002"/>
    <n v="1990"/>
    <n v="0"/>
    <n v="3355"/>
    <n v="13309"/>
    <n v="32042"/>
    <n v="0"/>
    <n v="0"/>
    <n v="1988"/>
    <m/>
    <n v="545"/>
    <n v="612"/>
    <n v="536"/>
    <n v="11305"/>
    <n v="952"/>
    <n v="2660"/>
    <n v="974"/>
    <n v="7422"/>
    <n v="77690"/>
    <n v="0"/>
    <n v="0"/>
    <n v="0"/>
    <n v="0"/>
    <n v="0"/>
    <n v="0"/>
    <n v="0"/>
    <n v="138987"/>
    <n v="0"/>
    <n v="189680"/>
    <n v="541104"/>
    <n v="808123"/>
    <n v="0"/>
    <n v="0"/>
    <n v="121434"/>
    <m/>
    <n v="17484"/>
    <n v="11015"/>
    <n v="10462"/>
    <n v="247614"/>
    <n v="33417"/>
    <n v="72727"/>
    <n v="49861"/>
    <n v="271440"/>
    <n v="2513348"/>
    <n v="0"/>
    <n v="0"/>
    <n v="0"/>
    <n v="0"/>
    <n v="0"/>
    <n v="0"/>
    <n v="0"/>
    <m/>
    <x v="0"/>
    <x v="0"/>
    <m/>
    <m/>
    <m/>
    <m/>
    <x v="0"/>
    <x v="0"/>
    <m/>
    <m/>
    <m/>
    <n v="64"/>
    <n v="82"/>
    <n v="59"/>
    <n v="32"/>
    <n v="40"/>
    <n v="29"/>
    <n v="19"/>
    <n v="23"/>
    <n v="16"/>
    <n v="0"/>
    <n v="1"/>
    <n v="0"/>
    <n v="1"/>
    <n v="0"/>
    <n v="0"/>
    <n v="1"/>
    <n v="0"/>
    <n v="0"/>
    <n v="0"/>
    <n v="0"/>
    <n v="0"/>
    <n v="0"/>
    <n v="0"/>
    <n v="0"/>
    <n v="0"/>
    <n v="0"/>
    <n v="1"/>
    <n v="0"/>
    <n v="0"/>
  </r>
  <r>
    <n v="206190892"/>
    <x v="494"/>
    <d v="2024-01-01T00:00:00"/>
    <d v="2024-12-31T00:00:00"/>
    <n v="366"/>
    <s v="In Process"/>
    <x v="0"/>
    <x v="17"/>
    <x v="0"/>
    <x v="0"/>
    <s v="11 - Los Angeles"/>
    <x v="39"/>
    <s v="562-925-8457"/>
    <s v="17836 SOUTH WOODRUFF AVENUE"/>
    <s v="BELLFLOWER"/>
    <s v="90706"/>
    <s v="1407373350"/>
    <s v="SHANNON BRIANNE AYERS"/>
    <s v="Yes"/>
    <m/>
    <n v="140"/>
    <n v="140"/>
    <x v="0"/>
    <n v="51240"/>
    <n v="48865"/>
    <n v="219.52"/>
    <n v="238"/>
    <n v="235"/>
    <n v="11620"/>
    <m/>
    <n v="2209"/>
    <n v="30612"/>
    <m/>
    <n v="1671"/>
    <n v="498"/>
    <n v="2255"/>
    <x v="0"/>
    <n v="48865"/>
    <m/>
    <m/>
    <m/>
    <m/>
    <m/>
    <m/>
    <m/>
    <m/>
    <n v="13682200"/>
    <n v="10839533"/>
    <n v="5402831"/>
    <n v="87017"/>
    <n v="19205919"/>
    <n v="16986502"/>
    <n v="2219417"/>
    <n v="-1"/>
    <m/>
    <m/>
    <n v="2219416"/>
    <n v="3253600"/>
    <m/>
    <n v="618520"/>
    <n v="8571360"/>
    <m/>
    <n v="467880"/>
    <n v="139440"/>
    <n v="631400"/>
    <n v="13682200"/>
    <m/>
    <m/>
    <m/>
    <m/>
    <m/>
    <m/>
    <m/>
    <m/>
    <n v="9718211"/>
    <m/>
    <m/>
    <m/>
    <n v="88124"/>
    <m/>
    <m/>
    <m/>
    <m/>
    <m/>
    <n v="1020953"/>
    <m/>
    <n v="12245"/>
    <m/>
    <m/>
    <m/>
    <n v="21961"/>
    <n v="0"/>
    <n v="4022335"/>
    <n v="0"/>
    <n v="3808759"/>
    <n v="638365"/>
    <n v="2222648"/>
    <n v="97807"/>
    <m/>
    <n v="27658"/>
    <m/>
    <m/>
    <m/>
    <m/>
    <m/>
    <m/>
    <m/>
    <m/>
    <m/>
    <m/>
    <m/>
    <m/>
    <m/>
    <m/>
    <m/>
    <m/>
    <m/>
    <m/>
    <m/>
    <m/>
    <m/>
    <m/>
    <m/>
    <m/>
    <m/>
    <m/>
    <m/>
    <m/>
    <m/>
    <m/>
    <m/>
    <m/>
    <n v="3693274"/>
    <m/>
    <m/>
    <m/>
    <n v="161905"/>
    <m/>
    <n v="980727"/>
    <m/>
    <m/>
    <m/>
    <n v="498702"/>
    <m/>
    <n v="68223"/>
    <m/>
    <m/>
    <m/>
    <m/>
    <m/>
    <m/>
    <m/>
    <m/>
    <m/>
    <m/>
    <m/>
    <m/>
    <m/>
    <m/>
    <m/>
    <m/>
    <m/>
    <n v="7551063"/>
    <n v="1946532"/>
    <n v="7488907"/>
    <n v="404022"/>
    <n v="6975386"/>
    <m/>
    <m/>
    <m/>
    <m/>
    <m/>
    <m/>
    <m/>
    <m/>
    <m/>
    <m/>
    <n v="676591"/>
    <m/>
    <n v="641846"/>
    <n v="102739"/>
    <n v="348031"/>
    <n v="70634"/>
    <m/>
    <n v="38393"/>
    <n v="628321"/>
    <n v="471139"/>
    <n v="168486"/>
    <n v="1224795"/>
    <n v="127769"/>
    <n v="212577"/>
    <n v="124069"/>
    <n v="4006784"/>
    <n v="4926"/>
    <n v="923980"/>
    <n v="112659"/>
    <n v="13931"/>
    <m/>
    <m/>
    <n v="113446"/>
    <n v="5537666"/>
    <m/>
    <n v="89715"/>
    <n v="962350"/>
    <m/>
    <m/>
    <n v="6589731"/>
    <n v="2165915"/>
    <m/>
    <m/>
    <n v="4423816"/>
    <n v="6589731"/>
    <m/>
    <m/>
    <n v="31155"/>
    <m/>
    <n v="0"/>
    <m/>
    <n v="128925"/>
    <n v="42382"/>
    <n v="171307"/>
    <n v="-81592"/>
    <m/>
    <m/>
    <m/>
    <m/>
    <m/>
    <s v="1.38"/>
    <n v="2988962.6999999997"/>
    <n v="3577"/>
    <n v="0"/>
    <n v="11117"/>
    <n v="40915"/>
    <n v="119888"/>
    <n v="0"/>
    <n v="0"/>
    <n v="7492"/>
    <m/>
    <n v="3278"/>
    <n v="18438"/>
    <n v="5164"/>
    <n v="29174"/>
    <n v="3770"/>
    <n v="8533"/>
    <n v="2014"/>
    <n v="18488"/>
    <n v="271848"/>
    <n v="0"/>
    <n v="0"/>
    <n v="0"/>
    <n v="0"/>
    <n v="0"/>
    <n v="0"/>
    <n v="0"/>
    <n v="241834"/>
    <n v="0"/>
    <n v="581811"/>
    <n v="1473930"/>
    <n v="2722912"/>
    <n v="0"/>
    <n v="0"/>
    <n v="310493"/>
    <m/>
    <n v="103920"/>
    <n v="320839"/>
    <n v="88965"/>
    <n v="575748"/>
    <n v="101583"/>
    <n v="161749"/>
    <n v="98444"/>
    <n v="768834"/>
    <n v="7551062"/>
    <n v="0"/>
    <n v="0"/>
    <n v="0"/>
    <n v="0"/>
    <n v="0"/>
    <n v="0"/>
    <n v="0"/>
    <m/>
    <x v="0"/>
    <x v="0"/>
    <m/>
    <m/>
    <m/>
    <m/>
    <x v="0"/>
    <x v="0"/>
    <m/>
    <m/>
    <m/>
    <n v="166"/>
    <n v="281"/>
    <n v="119"/>
    <n v="113"/>
    <n v="205"/>
    <n v="74"/>
    <n v="76"/>
    <n v="144"/>
    <n v="52"/>
    <n v="1"/>
    <n v="0"/>
    <n v="0"/>
    <n v="0"/>
    <n v="0"/>
    <n v="1"/>
    <n v="1"/>
    <n v="0"/>
    <n v="0"/>
    <n v="0"/>
    <n v="0"/>
    <n v="0"/>
    <n v="0"/>
    <n v="0"/>
    <n v="0"/>
    <n v="1"/>
    <n v="0"/>
    <n v="0"/>
    <n v="0"/>
    <n v="0"/>
  </r>
  <r>
    <n v="206190894"/>
    <x v="495"/>
    <d v="2023-07-01T00:00:00"/>
    <d v="2024-06-30T00:00:00"/>
    <n v="366"/>
    <s v="In Process"/>
    <x v="1"/>
    <x v="17"/>
    <x v="1"/>
    <x v="1"/>
    <s v="11 - Los Angeles"/>
    <x v="41"/>
    <s v="909-392-4334"/>
    <s v="2600 A STREET"/>
    <s v="LA VERNE"/>
    <s v="91750-0000"/>
    <s v="ZZT06083F"/>
    <s v="KEITH KASIN"/>
    <s v="No"/>
    <m/>
    <n v="59"/>
    <n v="59"/>
    <x v="1"/>
    <n v="21594"/>
    <n v="16899"/>
    <n v="78.260000000000005"/>
    <n v="186"/>
    <n v="176"/>
    <n v="1195"/>
    <n v="705"/>
    <n v="1156"/>
    <n v="4213"/>
    <n v="2014"/>
    <m/>
    <n v="7616"/>
    <m/>
    <x v="0"/>
    <n v="16899"/>
    <m/>
    <m/>
    <m/>
    <m/>
    <m/>
    <m/>
    <m/>
    <m/>
    <n v="7151727"/>
    <n v="5026795"/>
    <n v="4685384"/>
    <n v="39798"/>
    <n v="7532936"/>
    <n v="9484409"/>
    <n v="-1951473"/>
    <n v="7760613"/>
    <m/>
    <m/>
    <n v="5809140"/>
    <n v="548505"/>
    <n v="236880"/>
    <n v="530604"/>
    <n v="1415568"/>
    <n v="924426"/>
    <m/>
    <n v="3495744"/>
    <m/>
    <n v="7151727"/>
    <m/>
    <m/>
    <m/>
    <m/>
    <m/>
    <m/>
    <m/>
    <m/>
    <n v="1876441"/>
    <m/>
    <m/>
    <m/>
    <n v="325775"/>
    <m/>
    <m/>
    <m/>
    <n v="2694586"/>
    <m/>
    <m/>
    <m/>
    <n v="129993"/>
    <m/>
    <m/>
    <m/>
    <n v="450634"/>
    <n v="0"/>
    <n v="2268765"/>
    <n v="0"/>
    <n v="1522583"/>
    <n v="188541"/>
    <n v="559108"/>
    <n v="23406"/>
    <m/>
    <n v="13758"/>
    <m/>
    <m/>
    <m/>
    <m/>
    <m/>
    <m/>
    <m/>
    <m/>
    <m/>
    <m/>
    <m/>
    <m/>
    <m/>
    <m/>
    <m/>
    <m/>
    <m/>
    <m/>
    <m/>
    <m/>
    <m/>
    <m/>
    <m/>
    <m/>
    <m/>
    <m/>
    <m/>
    <m/>
    <m/>
    <m/>
    <m/>
    <m/>
    <n v="2163318"/>
    <m/>
    <n v="6847"/>
    <m/>
    <n v="89040"/>
    <m/>
    <n v="80456"/>
    <m/>
    <n v="2277695"/>
    <m/>
    <m/>
    <m/>
    <m/>
    <m/>
    <m/>
    <m/>
    <m/>
    <m/>
    <m/>
    <m/>
    <m/>
    <m/>
    <m/>
    <m/>
    <m/>
    <m/>
    <n v="68028"/>
    <m/>
    <m/>
    <m/>
    <n v="11715737"/>
    <n v="3744514"/>
    <n v="16697477"/>
    <n v="668221"/>
    <n v="3873145"/>
    <m/>
    <m/>
    <m/>
    <m/>
    <m/>
    <m/>
    <m/>
    <m/>
    <n v="124207"/>
    <m/>
    <n v="397924"/>
    <m/>
    <n v="246693"/>
    <n v="55580"/>
    <n v="111375"/>
    <n v="22548"/>
    <m/>
    <n v="22798"/>
    <n v="102629"/>
    <n v="30007"/>
    <n v="56586"/>
    <n v="1345082"/>
    <n v="52214"/>
    <n v="165919"/>
    <n v="29708"/>
    <n v="2646798"/>
    <n v="136980"/>
    <n v="332"/>
    <m/>
    <m/>
    <n v="48211"/>
    <n v="6189"/>
    <n v="9484"/>
    <n v="8691374"/>
    <n v="17989440"/>
    <n v="70258570"/>
    <n v="1455912"/>
    <n v="19656642"/>
    <n v="510651"/>
    <n v="118562589"/>
    <n v="14375558"/>
    <n v="42651014"/>
    <n v="27934349"/>
    <n v="33601668"/>
    <n v="118562589"/>
    <m/>
    <m/>
    <m/>
    <m/>
    <n v="8520570"/>
    <n v="127333386"/>
    <m/>
    <n v="9713417"/>
    <n v="145567373"/>
    <n v="-75308803"/>
    <m/>
    <m/>
    <m/>
    <n v="29869349"/>
    <n v="-1935000"/>
    <s v="0.29"/>
    <n v="4168911.82"/>
    <n v="2715"/>
    <n v="0"/>
    <n v="6787"/>
    <n v="15240"/>
    <n v="33112"/>
    <n v="0"/>
    <n v="0"/>
    <n v="3845"/>
    <m/>
    <n v="1453"/>
    <n v="950"/>
    <n v="487"/>
    <n v="25631"/>
    <n v="965"/>
    <n v="4928"/>
    <n v="511"/>
    <n v="18529"/>
    <n v="115153"/>
    <n v="0"/>
    <n v="112"/>
    <n v="4523"/>
    <n v="18792"/>
    <n v="0"/>
    <n v="0"/>
    <n v="23427"/>
    <n v="174042"/>
    <n v="0"/>
    <n v="342979"/>
    <n v="575287"/>
    <n v="816205"/>
    <n v="0"/>
    <n v="0"/>
    <n v="135082"/>
    <m/>
    <n v="41206"/>
    <n v="18359"/>
    <n v="10957"/>
    <n v="510978"/>
    <n v="37811"/>
    <n v="131993"/>
    <n v="20114"/>
    <n v="861587"/>
    <n v="3676600"/>
    <n v="0"/>
    <n v="8960"/>
    <n v="257142"/>
    <n v="722887"/>
    <n v="0"/>
    <n v="0"/>
    <n v="988989"/>
    <m/>
    <x v="0"/>
    <x v="0"/>
    <m/>
    <m/>
    <m/>
    <m/>
    <x v="0"/>
    <x v="0"/>
    <m/>
    <m/>
    <m/>
    <n v="77"/>
    <n v="107"/>
    <n v="62"/>
    <n v="45"/>
    <n v="70"/>
    <n v="31"/>
    <n v="30"/>
    <n v="55"/>
    <n v="21"/>
    <n v="0"/>
    <n v="1"/>
    <n v="0"/>
    <n v="1"/>
    <n v="0"/>
    <n v="0"/>
    <n v="1"/>
    <n v="0"/>
    <n v="0"/>
    <n v="0"/>
    <n v="0"/>
    <n v="0"/>
    <n v="0"/>
    <n v="0"/>
    <n v="0"/>
    <n v="0"/>
    <n v="0"/>
    <n v="1"/>
    <n v="0"/>
    <n v="0"/>
  </r>
  <r>
    <n v="206190896"/>
    <x v="496"/>
    <d v="2024-01-01T00:00:00"/>
    <d v="2024-12-31T00:00:00"/>
    <n v="366"/>
    <s v="In Process"/>
    <x v="0"/>
    <x v="17"/>
    <x v="0"/>
    <x v="0"/>
    <s v="11 - Los Angeles"/>
    <x v="30"/>
    <s v="323-254-3407"/>
    <s v="6071 YORK BLVD"/>
    <s v="LOS ANGELES"/>
    <s v="90042"/>
    <s v="1891056347"/>
    <s v="JAYSON GUZMAN"/>
    <s v="Yes"/>
    <m/>
    <n v="107"/>
    <n v="107"/>
    <x v="0"/>
    <n v="39162"/>
    <n v="34612"/>
    <n v="208.69"/>
    <n v="306"/>
    <n v="290"/>
    <n v="7254"/>
    <m/>
    <n v="1069"/>
    <n v="22342"/>
    <n v="3034"/>
    <n v="26"/>
    <n v="456"/>
    <n v="431"/>
    <x v="0"/>
    <n v="34612"/>
    <m/>
    <m/>
    <m/>
    <m/>
    <m/>
    <m/>
    <m/>
    <m/>
    <n v="18284400"/>
    <n v="10535187"/>
    <n v="11479450"/>
    <m/>
    <n v="17340137"/>
    <n v="15978891"/>
    <n v="1361246"/>
    <n v="201637"/>
    <n v="800"/>
    <m/>
    <n v="1562083"/>
    <n v="5781600"/>
    <m/>
    <n v="427600"/>
    <n v="9287200"/>
    <n v="2409600"/>
    <n v="20800"/>
    <n v="182400"/>
    <n v="175200"/>
    <n v="18284400"/>
    <m/>
    <m/>
    <m/>
    <m/>
    <m/>
    <m/>
    <m/>
    <m/>
    <n v="7985791"/>
    <m/>
    <m/>
    <m/>
    <n v="53937"/>
    <m/>
    <n v="325528"/>
    <m/>
    <n v="2155700"/>
    <m/>
    <n v="12084"/>
    <m/>
    <m/>
    <m/>
    <n v="2147"/>
    <m/>
    <n v="1137"/>
    <n v="24746"/>
    <n v="4086171"/>
    <n v="0"/>
    <n v="3722564"/>
    <n v="526053"/>
    <n v="1977385"/>
    <n v="119791"/>
    <m/>
    <n v="77340"/>
    <m/>
    <m/>
    <m/>
    <m/>
    <m/>
    <m/>
    <m/>
    <m/>
    <m/>
    <m/>
    <m/>
    <m/>
    <m/>
    <m/>
    <m/>
    <m/>
    <m/>
    <m/>
    <m/>
    <m/>
    <m/>
    <m/>
    <m/>
    <m/>
    <m/>
    <m/>
    <m/>
    <m/>
    <m/>
    <m/>
    <m/>
    <m/>
    <n v="5611708"/>
    <m/>
    <m/>
    <m/>
    <n v="178202"/>
    <m/>
    <n v="2649911"/>
    <m/>
    <n v="2968215"/>
    <m/>
    <n v="30150"/>
    <m/>
    <n v="41264"/>
    <m/>
    <m/>
    <m/>
    <m/>
    <m/>
    <m/>
    <m/>
    <m/>
    <m/>
    <m/>
    <m/>
    <m/>
    <m/>
    <m/>
    <m/>
    <m/>
    <m/>
    <n v="7883458"/>
    <n v="1765324"/>
    <n v="6330109"/>
    <n v="388112"/>
    <n v="6848041"/>
    <m/>
    <m/>
    <m/>
    <m/>
    <m/>
    <m/>
    <m/>
    <m/>
    <n v="568"/>
    <n v="11273"/>
    <n v="679546"/>
    <m/>
    <n v="491987"/>
    <n v="6790"/>
    <n v="335115"/>
    <n v="58169"/>
    <m/>
    <n v="44116"/>
    <n v="620415"/>
    <n v="338969"/>
    <n v="183743"/>
    <n v="881748"/>
    <n v="65220"/>
    <n v="179317"/>
    <n v="127715"/>
    <n v="3462420"/>
    <n v="42843"/>
    <n v="1244054"/>
    <n v="80809"/>
    <n v="19066"/>
    <m/>
    <n v="1415"/>
    <n v="255552"/>
    <n v="12548073"/>
    <m/>
    <n v="126825"/>
    <n v="28359"/>
    <n v="12000"/>
    <n v="8643130"/>
    <n v="21358387"/>
    <n v="14757250"/>
    <m/>
    <m/>
    <n v="6601137"/>
    <n v="21358387"/>
    <n v="8505294"/>
    <m/>
    <n v="2872668"/>
    <m/>
    <n v="0"/>
    <m/>
    <n v="402575"/>
    <n v="242153"/>
    <n v="644728"/>
    <n v="-517903"/>
    <m/>
    <m/>
    <m/>
    <m/>
    <m/>
    <s v="0.02"/>
    <n v="295145"/>
    <n v="3866"/>
    <n v="0"/>
    <n v="9960"/>
    <n v="33696"/>
    <n v="95890"/>
    <n v="0"/>
    <n v="0"/>
    <n v="10798"/>
    <n v="21061"/>
    <n v="1984"/>
    <n v="12275"/>
    <n v="6630"/>
    <n v="21103"/>
    <n v="1805"/>
    <n v="6485"/>
    <n v="2091"/>
    <n v="17524"/>
    <n v="245168"/>
    <n v="0"/>
    <n v="0"/>
    <n v="0"/>
    <n v="1296"/>
    <n v="0"/>
    <n v="0"/>
    <n v="1296"/>
    <n v="303911"/>
    <n v="0"/>
    <n v="541759"/>
    <n v="1383738"/>
    <n v="2330623"/>
    <n v="0"/>
    <n v="0"/>
    <n v="424837"/>
    <n v="979119"/>
    <n v="69442"/>
    <n v="213906"/>
    <n v="120960"/>
    <n v="430579"/>
    <n v="61634"/>
    <n v="137558"/>
    <n v="97215"/>
    <n v="788177"/>
    <n v="7883458"/>
    <n v="0"/>
    <n v="0"/>
    <n v="0"/>
    <n v="65327"/>
    <n v="0"/>
    <n v="0"/>
    <n v="65327"/>
    <m/>
    <x v="0"/>
    <x v="0"/>
    <m/>
    <m/>
    <n v="21061"/>
    <m/>
    <x v="0"/>
    <x v="0"/>
    <m/>
    <m/>
    <n v="979119"/>
    <n v="245"/>
    <n v="329"/>
    <n v="165"/>
    <n v="166"/>
    <n v="232"/>
    <n v="102"/>
    <n v="102"/>
    <n v="139"/>
    <n v="65"/>
    <n v="1"/>
    <n v="0"/>
    <n v="0"/>
    <n v="0"/>
    <n v="0"/>
    <n v="1"/>
    <n v="1"/>
    <n v="0"/>
    <n v="0"/>
    <n v="0"/>
    <n v="0"/>
    <n v="0"/>
    <n v="0"/>
    <n v="0"/>
    <n v="0"/>
    <n v="1"/>
    <n v="0"/>
    <n v="0"/>
    <n v="0"/>
    <n v="0"/>
  </r>
  <r>
    <n v="206190910"/>
    <x v="497"/>
    <d v="2024-01-01T00:00:00"/>
    <d v="2024-12-31T00:00:00"/>
    <n v="366"/>
    <s v="In Process"/>
    <x v="0"/>
    <x v="17"/>
    <x v="0"/>
    <x v="0"/>
    <s v="11 - Los Angeles"/>
    <x v="35"/>
    <s v="818-361-4455"/>
    <s v="12831 MACLAY STREET"/>
    <s v="SYLMAR"/>
    <s v="91342"/>
    <s v="1255526513"/>
    <s v="RUBER NURIT"/>
    <s v="Yes"/>
    <m/>
    <n v="141"/>
    <n v="141"/>
    <x v="0"/>
    <n v="51606"/>
    <n v="49251"/>
    <n v="225.35"/>
    <n v="238"/>
    <n v="244"/>
    <n v="1842"/>
    <n v="234"/>
    <n v="1896"/>
    <n v="39513"/>
    <m/>
    <n v="4057"/>
    <n v="179"/>
    <n v="1530"/>
    <x v="0"/>
    <n v="49251"/>
    <m/>
    <m/>
    <m/>
    <m/>
    <m/>
    <m/>
    <m/>
    <m/>
    <n v="15976746"/>
    <n v="2999826"/>
    <n v="2228496"/>
    <n v="17767"/>
    <n v="16765843"/>
    <n v="17598932"/>
    <n v="-833089"/>
    <n v="993452"/>
    <m/>
    <m/>
    <n v="160363"/>
    <n v="641050"/>
    <n v="73725"/>
    <n v="515136"/>
    <n v="12817622"/>
    <m/>
    <n v="1405400"/>
    <n v="66075"/>
    <n v="457738"/>
    <n v="15976746"/>
    <m/>
    <m/>
    <m/>
    <m/>
    <m/>
    <m/>
    <m/>
    <m/>
    <n v="1402301"/>
    <m/>
    <n v="212373"/>
    <m/>
    <m/>
    <m/>
    <n v="41119"/>
    <m/>
    <m/>
    <m/>
    <n v="1341458"/>
    <m/>
    <n v="1525"/>
    <m/>
    <n v="1050"/>
    <m/>
    <n v="0"/>
    <n v="0"/>
    <n v="1242300"/>
    <n v="70032"/>
    <n v="1298550"/>
    <n v="205657"/>
    <n v="110931"/>
    <n v="59116"/>
    <m/>
    <n v="13240"/>
    <m/>
    <m/>
    <m/>
    <m/>
    <m/>
    <m/>
    <m/>
    <m/>
    <m/>
    <m/>
    <m/>
    <m/>
    <m/>
    <m/>
    <m/>
    <m/>
    <m/>
    <m/>
    <m/>
    <m/>
    <m/>
    <m/>
    <m/>
    <m/>
    <m/>
    <m/>
    <m/>
    <m/>
    <m/>
    <m/>
    <m/>
    <m/>
    <n v="211000"/>
    <m/>
    <n v="15921"/>
    <m/>
    <n v="-34306"/>
    <m/>
    <n v="1119469"/>
    <m/>
    <m/>
    <m/>
    <n v="903453"/>
    <m/>
    <n v="12959"/>
    <m/>
    <m/>
    <m/>
    <m/>
    <m/>
    <m/>
    <m/>
    <m/>
    <m/>
    <m/>
    <m/>
    <m/>
    <m/>
    <m/>
    <m/>
    <m/>
    <m/>
    <n v="9403238"/>
    <n v="1917174"/>
    <n v="6278520"/>
    <n v="249822"/>
    <n v="7745339"/>
    <m/>
    <m/>
    <m/>
    <m/>
    <m/>
    <m/>
    <m/>
    <m/>
    <n v="24491"/>
    <n v="9887"/>
    <n v="181294"/>
    <m/>
    <n v="294382"/>
    <n v="49573"/>
    <n v="93431"/>
    <n v="36751"/>
    <m/>
    <n v="30292"/>
    <n v="525933"/>
    <n v="631901"/>
    <n v="196245"/>
    <n v="1308357"/>
    <n v="373501"/>
    <n v="338810"/>
    <n v="103364"/>
    <n v="4148349"/>
    <n v="10774"/>
    <n v="1146389"/>
    <n v="134681"/>
    <n v="46617"/>
    <m/>
    <m/>
    <n v="168571"/>
    <n v="4277018"/>
    <m/>
    <n v="96252"/>
    <n v="27831"/>
    <n v="2118129"/>
    <m/>
    <n v="6519230"/>
    <n v="7663628"/>
    <m/>
    <n v="436593"/>
    <n v="-1580991"/>
    <n v="6519230"/>
    <m/>
    <m/>
    <m/>
    <m/>
    <n v="0"/>
    <m/>
    <n v="73831"/>
    <n v="57401"/>
    <n v="131232"/>
    <n v="-34980"/>
    <m/>
    <m/>
    <m/>
    <n v="436593"/>
    <m/>
    <s v="0.03"/>
    <n v="229908.84"/>
    <n v="5584"/>
    <n v="0"/>
    <n v="8343"/>
    <n v="48386"/>
    <n v="118349"/>
    <n v="566"/>
    <n v="0"/>
    <n v="5793"/>
    <n v="10036"/>
    <n v="5557"/>
    <n v="22734"/>
    <n v="6771"/>
    <n v="28740"/>
    <n v="9832"/>
    <n v="13705"/>
    <n v="3195"/>
    <n v="20417"/>
    <n v="308008"/>
    <n v="0"/>
    <n v="0"/>
    <n v="110"/>
    <n v="1126"/>
    <n v="0"/>
    <n v="0"/>
    <n v="1236"/>
    <n v="297600"/>
    <n v="0"/>
    <n v="479239"/>
    <n v="1961439"/>
    <n v="2953713"/>
    <n v="43508"/>
    <n v="0"/>
    <n v="329563"/>
    <n v="441258"/>
    <n v="139301"/>
    <n v="473898"/>
    <n v="140482"/>
    <n v="654995"/>
    <n v="309993"/>
    <n v="274606"/>
    <n v="87105"/>
    <n v="816538"/>
    <n v="9403238"/>
    <n v="0"/>
    <n v="0"/>
    <n v="5738"/>
    <n v="42783"/>
    <n v="0"/>
    <n v="0"/>
    <n v="48521"/>
    <m/>
    <x v="0"/>
    <x v="0"/>
    <m/>
    <m/>
    <n v="10036"/>
    <m/>
    <x v="0"/>
    <x v="0"/>
    <m/>
    <m/>
    <n v="441258"/>
    <n v="217"/>
    <n v="351"/>
    <n v="150"/>
    <n v="143"/>
    <n v="232"/>
    <n v="98"/>
    <n v="88"/>
    <n v="133"/>
    <n v="61"/>
    <n v="1"/>
    <n v="0"/>
    <n v="0"/>
    <n v="0"/>
    <n v="0"/>
    <n v="1"/>
    <n v="1"/>
    <n v="0"/>
    <n v="0"/>
    <n v="0"/>
    <n v="0"/>
    <n v="0"/>
    <n v="0"/>
    <n v="0"/>
    <n v="0"/>
    <n v="1"/>
    <n v="0"/>
    <n v="0"/>
    <n v="0"/>
    <n v="0"/>
  </r>
  <r>
    <n v="206190972"/>
    <x v="498"/>
    <d v="2024-01-01T00:00:00"/>
    <d v="2024-12-31T00:00:00"/>
    <n v="366"/>
    <s v="In Process"/>
    <x v="0"/>
    <x v="17"/>
    <x v="0"/>
    <x v="0"/>
    <s v="11 - Los Angeles"/>
    <x v="25"/>
    <s v="213-380-3210"/>
    <s v="2411 W. TEMPLE ST"/>
    <s v="LOS ANGELES"/>
    <s v="90026"/>
    <s v="1295781896"/>
    <s v="ELLIOT ZEMEL"/>
    <s v="Yes"/>
    <m/>
    <n v="99"/>
    <n v="99"/>
    <x v="2"/>
    <n v="36234"/>
    <n v="34928"/>
    <n v="224.72"/>
    <n v="488"/>
    <n v="626"/>
    <n v="13365"/>
    <m/>
    <n v="1519"/>
    <n v="16961"/>
    <m/>
    <n v="1228"/>
    <n v="120"/>
    <n v="1735"/>
    <x v="0"/>
    <n v="34928"/>
    <m/>
    <m/>
    <m/>
    <m/>
    <m/>
    <m/>
    <m/>
    <m/>
    <n v="20600937"/>
    <n v="7744297"/>
    <n v="9353560"/>
    <n v="6125"/>
    <n v="18997799"/>
    <n v="17012143"/>
    <n v="1985656"/>
    <n v="4262"/>
    <m/>
    <m/>
    <n v="1989918"/>
    <n v="9837300"/>
    <m/>
    <n v="755989"/>
    <n v="8515098"/>
    <m/>
    <n v="591050"/>
    <n v="60000"/>
    <n v="841500"/>
    <n v="20600937"/>
    <m/>
    <m/>
    <m/>
    <m/>
    <m/>
    <m/>
    <m/>
    <m/>
    <n v="6720955"/>
    <m/>
    <m/>
    <m/>
    <n v="29194"/>
    <m/>
    <n v="178723"/>
    <m/>
    <m/>
    <m/>
    <n v="775341"/>
    <m/>
    <m/>
    <m/>
    <n v="40084"/>
    <m/>
    <n v="43403"/>
    <n v="48005"/>
    <n v="3226950"/>
    <n v="0"/>
    <n v="3268425"/>
    <n v="160050"/>
    <n v="705767"/>
    <n v="162629"/>
    <m/>
    <n v="129068"/>
    <m/>
    <m/>
    <m/>
    <m/>
    <m/>
    <m/>
    <m/>
    <m/>
    <m/>
    <m/>
    <m/>
    <m/>
    <m/>
    <m/>
    <m/>
    <m/>
    <m/>
    <m/>
    <m/>
    <m/>
    <m/>
    <m/>
    <m/>
    <m/>
    <m/>
    <m/>
    <m/>
    <m/>
    <m/>
    <m/>
    <m/>
    <m/>
    <n v="4047420"/>
    <m/>
    <m/>
    <m/>
    <n v="386223"/>
    <m/>
    <n v="4038120"/>
    <m/>
    <m/>
    <m/>
    <n v="482769"/>
    <m/>
    <n v="399028"/>
    <m/>
    <m/>
    <m/>
    <m/>
    <m/>
    <m/>
    <m/>
    <m/>
    <m/>
    <m/>
    <m/>
    <m/>
    <m/>
    <m/>
    <m/>
    <m/>
    <m/>
    <n v="6796183"/>
    <n v="1668659"/>
    <n v="8547301"/>
    <n v="225555"/>
    <n v="6417104"/>
    <m/>
    <m/>
    <m/>
    <m/>
    <m/>
    <m/>
    <m/>
    <m/>
    <n v="26614"/>
    <n v="23493"/>
    <n v="497554"/>
    <m/>
    <n v="507864"/>
    <n v="75410"/>
    <n v="372554"/>
    <n v="90590"/>
    <m/>
    <n v="80510"/>
    <n v="463358"/>
    <n v="427412"/>
    <n v="175042"/>
    <n v="938372"/>
    <n v="301658"/>
    <n v="359939"/>
    <n v="123857"/>
    <n v="4309828"/>
    <m/>
    <n v="1583616"/>
    <n v="23140"/>
    <n v="50477"/>
    <m/>
    <m/>
    <n v="163751"/>
    <n v="4547994"/>
    <m/>
    <n v="219698"/>
    <n v="2616209"/>
    <m/>
    <m/>
    <n v="7383901"/>
    <n v="5312480"/>
    <m/>
    <m/>
    <n v="2071421"/>
    <n v="7383901"/>
    <m/>
    <m/>
    <n v="1000"/>
    <m/>
    <n v="0"/>
    <n v="201894"/>
    <n v="73639"/>
    <n v="277443"/>
    <n v="552976"/>
    <n v="-333278"/>
    <m/>
    <m/>
    <m/>
    <m/>
    <m/>
    <s v="-0.03"/>
    <n v="-159374.39999999999"/>
    <n v="4169"/>
    <n v="0"/>
    <n v="5912"/>
    <n v="38932"/>
    <n v="88336"/>
    <n v="0"/>
    <n v="0"/>
    <n v="0"/>
    <m/>
    <n v="4075"/>
    <n v="17184"/>
    <n v="6352"/>
    <n v="20849"/>
    <n v="6281"/>
    <n v="12594"/>
    <n v="1969"/>
    <n v="19458"/>
    <n v="226111"/>
    <n v="0"/>
    <n v="4016"/>
    <n v="0"/>
    <n v="2360"/>
    <n v="0"/>
    <n v="0"/>
    <n v="6376"/>
    <n v="260033"/>
    <n v="0"/>
    <n v="334606"/>
    <n v="1734074"/>
    <n v="2080519"/>
    <n v="0"/>
    <n v="0"/>
    <n v="0"/>
    <m/>
    <n v="88900"/>
    <n v="313971"/>
    <n v="115977"/>
    <n v="420955"/>
    <n v="230172"/>
    <n v="281011"/>
    <n v="98313"/>
    <n v="837652"/>
    <n v="6796183"/>
    <n v="0"/>
    <n v="377540"/>
    <n v="0"/>
    <n v="69621"/>
    <n v="0"/>
    <n v="0"/>
    <n v="447161"/>
    <m/>
    <x v="0"/>
    <x v="0"/>
    <m/>
    <m/>
    <m/>
    <m/>
    <x v="0"/>
    <x v="0"/>
    <m/>
    <m/>
    <m/>
    <n v="145"/>
    <n v="237"/>
    <n v="77"/>
    <n v="96"/>
    <n v="174"/>
    <n v="50"/>
    <n v="61"/>
    <n v="117"/>
    <n v="32"/>
    <n v="1"/>
    <n v="0"/>
    <n v="0"/>
    <n v="0"/>
    <n v="1"/>
    <n v="0"/>
    <n v="1"/>
    <n v="0"/>
    <n v="0"/>
    <n v="0"/>
    <n v="0"/>
    <n v="0"/>
    <n v="0"/>
    <n v="0"/>
    <n v="0"/>
    <n v="1"/>
    <n v="0"/>
    <n v="0"/>
    <n v="0"/>
    <n v="0"/>
  </r>
  <r>
    <n v="206191117"/>
    <x v="499"/>
    <d v="2024-01-01T00:00:00"/>
    <d v="2024-12-31T00:00:00"/>
    <n v="366"/>
    <s v="In Process"/>
    <x v="0"/>
    <x v="17"/>
    <x v="0"/>
    <x v="0"/>
    <s v="11 - Los Angeles"/>
    <x v="39"/>
    <s v="562-862-6506"/>
    <s v="8425 IOWA STREET"/>
    <s v="DOWNEY"/>
    <s v="90241"/>
    <s v="1255334587"/>
    <s v="KAREN KANAN"/>
    <s v="No"/>
    <m/>
    <n v="198"/>
    <n v="198"/>
    <x v="0"/>
    <n v="72468"/>
    <n v="65932"/>
    <n v="214.83"/>
    <n v="508"/>
    <n v="634"/>
    <n v="14193"/>
    <m/>
    <n v="20932"/>
    <n v="21174"/>
    <m/>
    <n v="8429"/>
    <n v="195"/>
    <n v="1009"/>
    <x v="1"/>
    <n v="47025"/>
    <m/>
    <n v="18907"/>
    <m/>
    <m/>
    <m/>
    <m/>
    <m/>
    <m/>
    <n v="24181157"/>
    <n v="4553853"/>
    <n v="-3210442"/>
    <n v="1551433"/>
    <n v="33496885"/>
    <n v="27518292"/>
    <n v="5978593"/>
    <n v="49998"/>
    <n v="119018"/>
    <m/>
    <n v="5909573"/>
    <n v="5199290"/>
    <n v="286300"/>
    <n v="7359452"/>
    <n v="8033790"/>
    <m/>
    <n v="2862705"/>
    <n v="71320"/>
    <n v="368300"/>
    <n v="17642355"/>
    <m/>
    <n v="6538802"/>
    <m/>
    <m/>
    <m/>
    <m/>
    <m/>
    <m/>
    <n v="3118204"/>
    <m/>
    <n v="146785"/>
    <m/>
    <n v="69691"/>
    <m/>
    <n v="271720"/>
    <m/>
    <m/>
    <m/>
    <n v="939913"/>
    <m/>
    <n v="2688"/>
    <m/>
    <n v="4852"/>
    <m/>
    <n v="402380"/>
    <n v="0"/>
    <n v="1120013"/>
    <n v="0"/>
    <n v="1712922"/>
    <n v="409244"/>
    <n v="663913"/>
    <n v="118724"/>
    <m/>
    <n v="126657"/>
    <m/>
    <m/>
    <m/>
    <m/>
    <m/>
    <m/>
    <m/>
    <m/>
    <m/>
    <m/>
    <m/>
    <m/>
    <m/>
    <m/>
    <m/>
    <m/>
    <m/>
    <m/>
    <m/>
    <m/>
    <m/>
    <m/>
    <m/>
    <m/>
    <m/>
    <m/>
    <m/>
    <m/>
    <m/>
    <m/>
    <m/>
    <m/>
    <n v="-4117426"/>
    <m/>
    <n v="-394150"/>
    <m/>
    <n v="1224626"/>
    <m/>
    <n v="537922"/>
    <m/>
    <m/>
    <m/>
    <n v="-515138"/>
    <m/>
    <n v="53724"/>
    <m/>
    <m/>
    <m/>
    <m/>
    <m/>
    <m/>
    <m/>
    <m/>
    <m/>
    <m/>
    <m/>
    <m/>
    <m/>
    <m/>
    <m/>
    <m/>
    <m/>
    <n v="15109205"/>
    <n v="3130250"/>
    <n v="9278837"/>
    <m/>
    <n v="11109129"/>
    <m/>
    <n v="2084908"/>
    <m/>
    <m/>
    <m/>
    <m/>
    <m/>
    <m/>
    <n v="107334"/>
    <m/>
    <n v="771417"/>
    <m/>
    <n v="768761"/>
    <n v="187465"/>
    <n v="469783"/>
    <n v="60576"/>
    <m/>
    <n v="166786"/>
    <n v="1018874"/>
    <n v="648599"/>
    <n v="287898"/>
    <n v="2098366"/>
    <n v="2399175"/>
    <n v="337295"/>
    <n v="266804"/>
    <n v="3952249"/>
    <n v="546714"/>
    <m/>
    <n v="70535"/>
    <m/>
    <n v="164161"/>
    <n v="1463"/>
    <m/>
    <n v="8017537"/>
    <m/>
    <n v="4360992"/>
    <m/>
    <m/>
    <m/>
    <n v="12378529"/>
    <n v="3055741"/>
    <m/>
    <n v="4272890"/>
    <n v="5049898"/>
    <n v="12378529"/>
    <m/>
    <m/>
    <n v="1500000"/>
    <m/>
    <n v="159380"/>
    <n v="7854378"/>
    <m/>
    <n v="1693351"/>
    <n v="9707109"/>
    <n v="-5346117"/>
    <n v="3512890"/>
    <m/>
    <m/>
    <n v="4272890"/>
    <m/>
    <s v="0.98"/>
    <n v="2994626.18"/>
    <n v="2136"/>
    <n v="0"/>
    <n v="56611"/>
    <n v="74799"/>
    <n v="135085"/>
    <n v="0"/>
    <n v="0"/>
    <n v="12256"/>
    <m/>
    <n v="16408"/>
    <n v="19523"/>
    <n v="10001"/>
    <n v="41340"/>
    <n v="28946"/>
    <n v="11538"/>
    <n v="4251"/>
    <n v="32791"/>
    <n v="445685"/>
    <n v="0"/>
    <n v="0"/>
    <n v="0"/>
    <n v="0"/>
    <n v="0"/>
    <n v="34553"/>
    <n v="34553"/>
    <n v="301582"/>
    <n v="0"/>
    <n v="2176520"/>
    <n v="3461303"/>
    <n v="3543595"/>
    <n v="0"/>
    <n v="0"/>
    <n v="822878"/>
    <m/>
    <n v="439738"/>
    <n v="428895"/>
    <n v="210899"/>
    <n v="990196"/>
    <n v="785287"/>
    <n v="272298"/>
    <n v="221339"/>
    <n v="1454675"/>
    <n v="15109205"/>
    <n v="0"/>
    <n v="0"/>
    <n v="0"/>
    <n v="0"/>
    <n v="0"/>
    <n v="1727643"/>
    <n v="1727643"/>
    <m/>
    <x v="0"/>
    <x v="0"/>
    <m/>
    <m/>
    <m/>
    <m/>
    <x v="0"/>
    <x v="0"/>
    <m/>
    <m/>
    <m/>
    <n v="229"/>
    <n v="295"/>
    <n v="189"/>
    <n v="144"/>
    <n v="193"/>
    <n v="112"/>
    <n v="90"/>
    <n v="126"/>
    <n v="66"/>
    <n v="1"/>
    <n v="0"/>
    <n v="0"/>
    <n v="0"/>
    <n v="0"/>
    <n v="1"/>
    <n v="1"/>
    <n v="0"/>
    <n v="1"/>
    <n v="0"/>
    <n v="0"/>
    <n v="0"/>
    <n v="0"/>
    <n v="0"/>
    <n v="0"/>
    <n v="1"/>
    <n v="0"/>
    <n v="0"/>
    <n v="0"/>
    <n v="0"/>
  </r>
  <r>
    <n v="206191274"/>
    <x v="500"/>
    <d v="2024-01-01T00:00:00"/>
    <d v="2024-12-31T00:00:00"/>
    <n v="366"/>
    <s v="In Process"/>
    <x v="0"/>
    <x v="17"/>
    <x v="0"/>
    <x v="0"/>
    <s v="11 - Los Angeles"/>
    <x v="15"/>
    <s v="818-997-1841"/>
    <s v="6835 HAZELTINE AVENUE"/>
    <s v="VAN NUYS"/>
    <s v="91405"/>
    <s v="1447205117"/>
    <s v="JOHN NELSON VALENCIA"/>
    <s v="Yes"/>
    <m/>
    <n v="58"/>
    <n v="58"/>
    <x v="1"/>
    <n v="21228"/>
    <n v="19748"/>
    <n v="214.14"/>
    <n v="118"/>
    <n v="125"/>
    <n v="4517"/>
    <m/>
    <n v="797"/>
    <n v="11996"/>
    <n v="429"/>
    <m/>
    <n v="42"/>
    <n v="1967"/>
    <x v="0"/>
    <n v="19748"/>
    <m/>
    <m/>
    <m/>
    <m/>
    <m/>
    <m/>
    <m/>
    <m/>
    <n v="5449688"/>
    <n v="2204630"/>
    <n v="-1358256"/>
    <n v="26478"/>
    <n v="9039052"/>
    <n v="8772810"/>
    <n v="266242"/>
    <n v="3514"/>
    <n v="2070"/>
    <m/>
    <n v="267686"/>
    <n v="1246518"/>
    <m/>
    <n v="219941"/>
    <n v="3310434"/>
    <n v="118388"/>
    <m/>
    <n v="11591"/>
    <n v="542816"/>
    <n v="5449688"/>
    <m/>
    <m/>
    <m/>
    <m/>
    <m/>
    <m/>
    <m/>
    <m/>
    <n v="1712020"/>
    <m/>
    <m/>
    <m/>
    <m/>
    <m/>
    <n v="83732"/>
    <m/>
    <n v="126910"/>
    <m/>
    <m/>
    <m/>
    <n v="174"/>
    <m/>
    <n v="281794"/>
    <m/>
    <n v="109929"/>
    <n v="158"/>
    <n v="830130"/>
    <n v="0"/>
    <n v="807853"/>
    <n v="158942"/>
    <n v="246702"/>
    <n v="19810"/>
    <m/>
    <n v="31106"/>
    <m/>
    <m/>
    <m/>
    <m/>
    <m/>
    <m/>
    <m/>
    <m/>
    <m/>
    <m/>
    <m/>
    <m/>
    <m/>
    <m/>
    <m/>
    <m/>
    <m/>
    <m/>
    <m/>
    <m/>
    <m/>
    <m/>
    <m/>
    <m/>
    <m/>
    <m/>
    <m/>
    <m/>
    <n v="-66"/>
    <m/>
    <m/>
    <m/>
    <n v="-738318"/>
    <m/>
    <m/>
    <m/>
    <n v="-35201"/>
    <m/>
    <n v="-446081"/>
    <m/>
    <n v="-66596"/>
    <m/>
    <m/>
    <m/>
    <n v="-71994"/>
    <m/>
    <m/>
    <m/>
    <m/>
    <m/>
    <m/>
    <m/>
    <m/>
    <m/>
    <m/>
    <m/>
    <m/>
    <m/>
    <m/>
    <m/>
    <m/>
    <m/>
    <n v="3797467"/>
    <n v="880038"/>
    <n v="4095305"/>
    <n v="154839"/>
    <n v="3167329"/>
    <m/>
    <m/>
    <m/>
    <m/>
    <m/>
    <m/>
    <m/>
    <m/>
    <n v="16856"/>
    <n v="3389"/>
    <n v="348010"/>
    <m/>
    <n v="326921"/>
    <n v="64075"/>
    <n v="134379"/>
    <n v="15598"/>
    <m/>
    <n v="44109"/>
    <n v="259528"/>
    <n v="199541"/>
    <n v="150187"/>
    <n v="546294"/>
    <n v="71603"/>
    <n v="149675"/>
    <n v="49229"/>
    <n v="2229310"/>
    <n v="66597"/>
    <n v="775561"/>
    <n v="71788"/>
    <n v="9039"/>
    <m/>
    <n v="4417"/>
    <n v="69375"/>
    <n v="1682773"/>
    <m/>
    <n v="115452"/>
    <m/>
    <n v="2462195"/>
    <n v="150800"/>
    <n v="4411220"/>
    <n v="3484685"/>
    <m/>
    <m/>
    <n v="926535"/>
    <n v="4411220"/>
    <m/>
    <m/>
    <n v="124203"/>
    <m/>
    <n v="0"/>
    <m/>
    <n v="89703"/>
    <n v="201153"/>
    <n v="290856"/>
    <n v="-175404"/>
    <m/>
    <m/>
    <m/>
    <m/>
    <m/>
    <s v="0.13"/>
    <n v="453009.05"/>
    <n v="1931"/>
    <n v="0"/>
    <n v="5616"/>
    <n v="19840"/>
    <n v="48764"/>
    <n v="0"/>
    <n v="0"/>
    <n v="2132"/>
    <m/>
    <n v="1923"/>
    <n v="7701"/>
    <n v="5945"/>
    <n v="13291"/>
    <n v="1667"/>
    <n v="6123"/>
    <n v="901"/>
    <n v="11934"/>
    <n v="127768"/>
    <n v="0"/>
    <n v="0"/>
    <n v="0"/>
    <n v="0"/>
    <n v="0"/>
    <n v="0"/>
    <n v="0"/>
    <n v="190636"/>
    <n v="0"/>
    <n v="303715"/>
    <n v="799170"/>
    <n v="1107231"/>
    <n v="0"/>
    <n v="0"/>
    <n v="89821"/>
    <m/>
    <n v="48909"/>
    <n v="133318"/>
    <n v="102585"/>
    <n v="289326"/>
    <n v="58960"/>
    <n v="117984"/>
    <n v="39833"/>
    <n v="515979"/>
    <n v="3797467"/>
    <n v="0"/>
    <n v="0"/>
    <n v="0"/>
    <n v="0"/>
    <n v="0"/>
    <n v="0"/>
    <n v="0"/>
    <m/>
    <x v="0"/>
    <x v="0"/>
    <m/>
    <m/>
    <m/>
    <m/>
    <x v="0"/>
    <x v="0"/>
    <m/>
    <m/>
    <m/>
    <n v="91"/>
    <n v="121"/>
    <n v="68"/>
    <n v="58"/>
    <n v="79"/>
    <n v="42"/>
    <n v="37"/>
    <n v="52"/>
    <n v="27"/>
    <n v="1"/>
    <n v="0"/>
    <n v="0"/>
    <n v="1"/>
    <n v="0"/>
    <n v="0"/>
    <n v="1"/>
    <n v="0"/>
    <n v="0"/>
    <n v="0"/>
    <n v="0"/>
    <n v="0"/>
    <n v="0"/>
    <n v="0"/>
    <n v="0"/>
    <n v="1"/>
    <n v="0"/>
    <n v="0"/>
    <n v="0"/>
    <n v="0"/>
  </r>
  <r>
    <n v="206194092"/>
    <x v="501"/>
    <d v="2024-01-01T00:00:00"/>
    <d v="2024-12-31T00:00:00"/>
    <n v="366"/>
    <s v="In Process"/>
    <x v="0"/>
    <x v="17"/>
    <x v="0"/>
    <x v="0"/>
    <s v="11 - Los Angeles"/>
    <x v="28"/>
    <s v="626-579-1602"/>
    <s v="5043 NORTH PECK ROAD"/>
    <s v="EL MONTE"/>
    <s v="91732"/>
    <s v="1861864910"/>
    <s v="NOEL ESTANDARTE"/>
    <s v="Yes"/>
    <m/>
    <n v="59"/>
    <n v="59"/>
    <x v="1"/>
    <n v="21594"/>
    <n v="20645"/>
    <n v="220.07"/>
    <n v="65"/>
    <n v="60"/>
    <n v="3557"/>
    <m/>
    <n v="693"/>
    <n v="16325"/>
    <m/>
    <n v="12"/>
    <m/>
    <n v="58"/>
    <x v="0"/>
    <n v="20645"/>
    <m/>
    <m/>
    <m/>
    <m/>
    <m/>
    <m/>
    <m/>
    <m/>
    <n v="5780600"/>
    <n v="2777304"/>
    <n v="1474167"/>
    <n v="19842"/>
    <n v="7103579"/>
    <n v="7867429"/>
    <n v="-763850"/>
    <n v="1"/>
    <m/>
    <m/>
    <n v="-763849"/>
    <n v="995960"/>
    <m/>
    <n v="194040"/>
    <n v="4571000"/>
    <m/>
    <n v="3360"/>
    <m/>
    <n v="16240"/>
    <n v="5780600"/>
    <m/>
    <m/>
    <m/>
    <m/>
    <m/>
    <m/>
    <m/>
    <m/>
    <n v="2772063"/>
    <m/>
    <m/>
    <m/>
    <m/>
    <m/>
    <m/>
    <m/>
    <m/>
    <m/>
    <n v="5241"/>
    <m/>
    <m/>
    <m/>
    <m/>
    <m/>
    <n v="2822"/>
    <n v="0"/>
    <n v="1159965"/>
    <n v="0"/>
    <n v="1111997"/>
    <n v="175181"/>
    <n v="291512"/>
    <n v="30535"/>
    <m/>
    <n v="5292"/>
    <m/>
    <m/>
    <m/>
    <m/>
    <m/>
    <m/>
    <m/>
    <m/>
    <m/>
    <m/>
    <m/>
    <m/>
    <m/>
    <m/>
    <m/>
    <m/>
    <m/>
    <m/>
    <m/>
    <m/>
    <m/>
    <m/>
    <m/>
    <m/>
    <m/>
    <m/>
    <m/>
    <m/>
    <m/>
    <m/>
    <m/>
    <m/>
    <n v="688444"/>
    <m/>
    <m/>
    <m/>
    <n v="18330"/>
    <m/>
    <n v="761382"/>
    <m/>
    <m/>
    <m/>
    <n v="3351"/>
    <m/>
    <n v="2660"/>
    <m/>
    <m/>
    <m/>
    <m/>
    <m/>
    <m/>
    <m/>
    <m/>
    <m/>
    <m/>
    <m/>
    <m/>
    <m/>
    <m/>
    <m/>
    <m/>
    <m/>
    <n v="3519415"/>
    <n v="915277"/>
    <n v="3432737"/>
    <n v="184266"/>
    <n v="3307093"/>
    <m/>
    <m/>
    <m/>
    <m/>
    <m/>
    <m/>
    <m/>
    <m/>
    <m/>
    <m/>
    <n v="244300"/>
    <m/>
    <n v="246301"/>
    <n v="34365"/>
    <n v="98713"/>
    <n v="22640"/>
    <m/>
    <n v="10441"/>
    <n v="352941"/>
    <n v="187704"/>
    <n v="183860"/>
    <n v="640639"/>
    <n v="66946"/>
    <n v="193728"/>
    <n v="94747"/>
    <n v="1692984"/>
    <n v="79830"/>
    <n v="335788"/>
    <n v="58362"/>
    <n v="10047"/>
    <m/>
    <m/>
    <n v="6000"/>
    <n v="1142879"/>
    <m/>
    <n v="1195854"/>
    <n v="230415"/>
    <n v="143527"/>
    <m/>
    <n v="2712675"/>
    <n v="985402"/>
    <m/>
    <m/>
    <n v="1727273"/>
    <n v="2712675"/>
    <m/>
    <n v="143527"/>
    <m/>
    <m/>
    <n v="0"/>
    <m/>
    <n v="1587191"/>
    <n v="32473"/>
    <n v="1619664"/>
    <n v="-423810"/>
    <m/>
    <m/>
    <m/>
    <m/>
    <m/>
    <s v="0.63"/>
    <n v="620803.26"/>
    <n v="1824"/>
    <n v="0"/>
    <n v="2711"/>
    <n v="21294"/>
    <n v="53800"/>
    <n v="0"/>
    <n v="0"/>
    <n v="4338"/>
    <m/>
    <n v="2022"/>
    <n v="6384"/>
    <n v="7006"/>
    <n v="14889"/>
    <n v="2149"/>
    <n v="8154"/>
    <n v="2292"/>
    <n v="7474"/>
    <n v="134337"/>
    <n v="0"/>
    <n v="0"/>
    <n v="1199"/>
    <n v="3427"/>
    <n v="0"/>
    <n v="0"/>
    <n v="4626"/>
    <n v="113461"/>
    <n v="0"/>
    <n v="147698"/>
    <n v="773126"/>
    <n v="1185906"/>
    <n v="0"/>
    <n v="0"/>
    <n v="169401"/>
    <m/>
    <n v="52872"/>
    <n v="109024"/>
    <n v="121289"/>
    <n v="315420"/>
    <n v="53129"/>
    <n v="151080"/>
    <n v="75192"/>
    <n v="251817"/>
    <n v="3519415"/>
    <n v="0"/>
    <n v="0"/>
    <n v="71153"/>
    <n v="132415"/>
    <n v="0"/>
    <n v="0"/>
    <n v="203568"/>
    <m/>
    <x v="0"/>
    <x v="0"/>
    <m/>
    <m/>
    <m/>
    <m/>
    <x v="0"/>
    <x v="0"/>
    <m/>
    <m/>
    <m/>
    <n v="97"/>
    <n v="162"/>
    <n v="60"/>
    <n v="56"/>
    <n v="98"/>
    <n v="33"/>
    <n v="37"/>
    <n v="66"/>
    <n v="22"/>
    <n v="1"/>
    <n v="0"/>
    <n v="0"/>
    <n v="1"/>
    <n v="0"/>
    <n v="0"/>
    <n v="1"/>
    <n v="0"/>
    <n v="0"/>
    <n v="0"/>
    <n v="0"/>
    <n v="0"/>
    <n v="0"/>
    <n v="0"/>
    <n v="0"/>
    <n v="1"/>
    <n v="0"/>
    <n v="0"/>
    <n v="0"/>
    <n v="0"/>
  </r>
  <r>
    <n v="206194113"/>
    <x v="502"/>
    <d v="2024-01-01T00:00:00"/>
    <d v="2024-12-31T00:00:00"/>
    <n v="366"/>
    <s v="In Process"/>
    <x v="1"/>
    <x v="17"/>
    <x v="1"/>
    <x v="1"/>
    <s v="11 - Los Angeles"/>
    <x v="29"/>
    <s v="818-768-6500"/>
    <s v="10631 VINEDALE STREET"/>
    <s v="SUN VALLEY"/>
    <s v="91352-0000"/>
    <s v="LTC90058F"/>
    <s v="ARDESHIR AFSHAR"/>
    <s v="No"/>
    <m/>
    <n v="58"/>
    <n v="58"/>
    <x v="1"/>
    <n v="21228"/>
    <n v="20863"/>
    <n v="223.42"/>
    <n v="43"/>
    <n v="42"/>
    <n v="679"/>
    <n v="78"/>
    <n v="1818"/>
    <n v="11235"/>
    <m/>
    <m/>
    <n v="7053"/>
    <m/>
    <x v="0"/>
    <n v="20863"/>
    <m/>
    <m/>
    <m/>
    <m/>
    <m/>
    <m/>
    <m/>
    <m/>
    <n v="6620958"/>
    <n v="288190"/>
    <n v="182704"/>
    <n v="218364"/>
    <n v="6944808"/>
    <n v="7545142"/>
    <n v="-600334"/>
    <n v="477828"/>
    <m/>
    <m/>
    <n v="-122506"/>
    <n v="217136"/>
    <n v="19142"/>
    <n v="577133"/>
    <n v="3561210"/>
    <m/>
    <m/>
    <n v="2246337"/>
    <m/>
    <n v="6620958"/>
    <m/>
    <m/>
    <m/>
    <m/>
    <m/>
    <m/>
    <m/>
    <m/>
    <n v="260811"/>
    <m/>
    <n v="17868"/>
    <m/>
    <m/>
    <m/>
    <m/>
    <m/>
    <m/>
    <m/>
    <m/>
    <m/>
    <n v="9511"/>
    <m/>
    <m/>
    <m/>
    <n v="13067"/>
    <n v="0"/>
    <n v="102721"/>
    <n v="0"/>
    <n v="102103"/>
    <n v="26273"/>
    <n v="33643"/>
    <n v="1207"/>
    <m/>
    <n v="9176"/>
    <m/>
    <m/>
    <m/>
    <m/>
    <m/>
    <m/>
    <m/>
    <m/>
    <m/>
    <m/>
    <m/>
    <m/>
    <m/>
    <m/>
    <m/>
    <m/>
    <m/>
    <m/>
    <m/>
    <m/>
    <m/>
    <m/>
    <m/>
    <m/>
    <m/>
    <m/>
    <m/>
    <m/>
    <m/>
    <m/>
    <m/>
    <m/>
    <n v="338870"/>
    <m/>
    <n v="4803"/>
    <m/>
    <n v="-102112"/>
    <m/>
    <n v="-58857"/>
    <m/>
    <m/>
    <m/>
    <m/>
    <m/>
    <m/>
    <m/>
    <m/>
    <m/>
    <m/>
    <m/>
    <m/>
    <m/>
    <m/>
    <m/>
    <m/>
    <m/>
    <m/>
    <m/>
    <m/>
    <m/>
    <m/>
    <m/>
    <n v="6005763"/>
    <n v="1710844"/>
    <n v="4290255"/>
    <n v="128897"/>
    <n v="3340574"/>
    <m/>
    <m/>
    <m/>
    <m/>
    <m/>
    <m/>
    <m/>
    <m/>
    <n v="6500"/>
    <m/>
    <n v="47645"/>
    <m/>
    <n v="50097"/>
    <n v="9790"/>
    <n v="21974"/>
    <n v="649"/>
    <m/>
    <n v="1257"/>
    <n v="239894"/>
    <n v="347848"/>
    <n v="173706"/>
    <n v="789199"/>
    <n v="87159"/>
    <n v="95237"/>
    <n v="90499"/>
    <n v="2243114"/>
    <m/>
    <m/>
    <m/>
    <m/>
    <m/>
    <m/>
    <m/>
    <n v="3739560"/>
    <n v="6081749"/>
    <n v="20434985"/>
    <n v="179715"/>
    <m/>
    <m/>
    <n v="30436009"/>
    <n v="758660"/>
    <m/>
    <m/>
    <n v="29677349"/>
    <n v="30436009"/>
    <n v="978331"/>
    <m/>
    <m/>
    <m/>
    <n v="0"/>
    <n v="19428654"/>
    <m/>
    <n v="1006331"/>
    <n v="20434985"/>
    <n v="0"/>
    <m/>
    <m/>
    <m/>
    <m/>
    <m/>
    <s v="2.59"/>
    <n v="1964929.4"/>
    <n v="2067"/>
    <n v="0"/>
    <n v="2982"/>
    <n v="17428"/>
    <n v="53226"/>
    <n v="0"/>
    <n v="0"/>
    <n v="0"/>
    <m/>
    <n v="576"/>
    <n v="11901"/>
    <n v="4031"/>
    <n v="21057"/>
    <n v="810"/>
    <n v="2737"/>
    <n v="1452"/>
    <n v="13050"/>
    <n v="131317"/>
    <n v="0"/>
    <n v="0"/>
    <n v="0"/>
    <n v="1108"/>
    <n v="0"/>
    <n v="0"/>
    <n v="1108"/>
    <n v="149018"/>
    <n v="0"/>
    <n v="145802"/>
    <n v="751926"/>
    <n v="1232067"/>
    <n v="0"/>
    <n v="0"/>
    <n v="0"/>
    <m/>
    <n v="13578"/>
    <n v="252552"/>
    <n v="75167"/>
    <n v="454658"/>
    <n v="18381"/>
    <n v="56231"/>
    <n v="70533"/>
    <n v="451210"/>
    <n v="3671123"/>
    <n v="0"/>
    <n v="0"/>
    <n v="0"/>
    <n v="33784"/>
    <n v="0"/>
    <n v="0"/>
    <n v="33784"/>
    <m/>
    <x v="0"/>
    <x v="0"/>
    <m/>
    <m/>
    <m/>
    <m/>
    <x v="0"/>
    <x v="0"/>
    <m/>
    <m/>
    <m/>
    <n v="79"/>
    <n v="116"/>
    <n v="42"/>
    <n v="51"/>
    <n v="60"/>
    <n v="41"/>
    <n v="31"/>
    <n v="37"/>
    <n v="26"/>
    <n v="0"/>
    <n v="1"/>
    <n v="0"/>
    <n v="1"/>
    <n v="0"/>
    <n v="0"/>
    <n v="1"/>
    <n v="0"/>
    <n v="0"/>
    <n v="0"/>
    <n v="0"/>
    <n v="0"/>
    <n v="0"/>
    <n v="0"/>
    <n v="0"/>
    <n v="0"/>
    <n v="0"/>
    <n v="1"/>
    <n v="0"/>
    <n v="0"/>
  </r>
  <r>
    <n v="206194139"/>
    <x v="503"/>
    <d v="2024-01-01T00:00:00"/>
    <d v="2024-12-31T00:00:00"/>
    <n v="366"/>
    <s v="In Process"/>
    <x v="0"/>
    <x v="17"/>
    <x v="0"/>
    <x v="0"/>
    <s v="11 - Los Angeles"/>
    <x v="26"/>
    <s v="626-335-9810"/>
    <s v="401 W. ADA AVE"/>
    <s v="GLENDORA"/>
    <s v="91741"/>
    <s v="1598287286"/>
    <s v="DAVID GUNNELL"/>
    <s v="No"/>
    <m/>
    <n v="120"/>
    <n v="120"/>
    <x v="0"/>
    <n v="43920"/>
    <n v="40877"/>
    <n v="214.24"/>
    <n v="457"/>
    <n v="520"/>
    <n v="12691"/>
    <n v="4678"/>
    <n v="2185"/>
    <n v="19598"/>
    <n v="25"/>
    <m/>
    <n v="1059"/>
    <n v="641"/>
    <x v="0"/>
    <n v="40877"/>
    <m/>
    <m/>
    <m/>
    <m/>
    <m/>
    <m/>
    <m/>
    <m/>
    <n v="17985880"/>
    <n v="4867651"/>
    <n v="508970"/>
    <n v="7202"/>
    <n v="22351763"/>
    <n v="18885879"/>
    <n v="3465884"/>
    <n v="-1265962"/>
    <m/>
    <m/>
    <n v="2199922"/>
    <n v="5584040"/>
    <n v="2058320"/>
    <n v="961400"/>
    <n v="8623120"/>
    <n v="11000"/>
    <m/>
    <n v="465960"/>
    <n v="282040"/>
    <n v="17985880"/>
    <m/>
    <m/>
    <m/>
    <m/>
    <m/>
    <m/>
    <m/>
    <m/>
    <n v="3297290"/>
    <m/>
    <n v="1514573"/>
    <m/>
    <m/>
    <m/>
    <n v="53912"/>
    <m/>
    <m/>
    <m/>
    <m/>
    <m/>
    <n v="333"/>
    <m/>
    <n v="1543"/>
    <m/>
    <n v="35044"/>
    <n v="0"/>
    <n v="1501263"/>
    <n v="0"/>
    <n v="1621186"/>
    <n v="195456"/>
    <n v="1172847"/>
    <n v="148134"/>
    <m/>
    <n v="193721"/>
    <m/>
    <m/>
    <m/>
    <m/>
    <m/>
    <m/>
    <m/>
    <m/>
    <m/>
    <m/>
    <m/>
    <m/>
    <m/>
    <m/>
    <m/>
    <m/>
    <m/>
    <m/>
    <m/>
    <m/>
    <m/>
    <m/>
    <m/>
    <m/>
    <m/>
    <m/>
    <m/>
    <m/>
    <n v="78365"/>
    <m/>
    <m/>
    <m/>
    <n v="-2809902"/>
    <m/>
    <n v="1074065"/>
    <m/>
    <n v="-182005"/>
    <m/>
    <n v="2345753"/>
    <m/>
    <m/>
    <m/>
    <m/>
    <m/>
    <n v="2694"/>
    <m/>
    <m/>
    <m/>
    <m/>
    <m/>
    <m/>
    <m/>
    <m/>
    <m/>
    <m/>
    <m/>
    <m/>
    <m/>
    <m/>
    <m/>
    <m/>
    <m/>
    <n v="7906437"/>
    <n v="1813873"/>
    <n v="9165569"/>
    <n v="184723"/>
    <n v="7115406"/>
    <m/>
    <m/>
    <m/>
    <m/>
    <m/>
    <m/>
    <m/>
    <m/>
    <n v="35231"/>
    <m/>
    <n v="883613"/>
    <m/>
    <n v="642174"/>
    <n v="71597"/>
    <n v="799790"/>
    <n v="55977"/>
    <m/>
    <n v="71319"/>
    <n v="577937"/>
    <n v="351431"/>
    <n v="312818"/>
    <n v="1068581"/>
    <n v="132611"/>
    <n v="210351"/>
    <n v="62269"/>
    <n v="4247168"/>
    <n v="32586"/>
    <n v="1168270"/>
    <n v="133987"/>
    <n v="64662"/>
    <m/>
    <n v="13067"/>
    <n v="835034"/>
    <n v="2656893"/>
    <m/>
    <n v="268727"/>
    <m/>
    <n v="227957"/>
    <n v="3820842"/>
    <n v="6974419"/>
    <n v="2867529"/>
    <m/>
    <m/>
    <n v="4106890"/>
    <n v="6974419"/>
    <m/>
    <m/>
    <m/>
    <m/>
    <n v="0"/>
    <m/>
    <n v="228070"/>
    <n v="108170"/>
    <n v="336240"/>
    <n v="-67513"/>
    <m/>
    <m/>
    <m/>
    <m/>
    <m/>
    <s v="0.19"/>
    <n v="544830.51"/>
    <n v="1848"/>
    <n v="0"/>
    <n v="9044"/>
    <n v="41925"/>
    <n v="100191"/>
    <n v="0"/>
    <n v="0"/>
    <n v="10447"/>
    <m/>
    <n v="261"/>
    <n v="11871"/>
    <n v="11871"/>
    <n v="27891"/>
    <n v="3822"/>
    <n v="9098"/>
    <n v="1244"/>
    <n v="29297"/>
    <n v="258810"/>
    <n v="0"/>
    <n v="1982"/>
    <n v="927"/>
    <n v="3823"/>
    <n v="0"/>
    <n v="0"/>
    <n v="6732"/>
    <n v="150545"/>
    <n v="0"/>
    <n v="528660"/>
    <n v="1538544"/>
    <n v="2402196"/>
    <n v="0"/>
    <n v="0"/>
    <n v="497882"/>
    <m/>
    <n v="5475"/>
    <n v="236625"/>
    <n v="236625"/>
    <n v="532551"/>
    <n v="105188"/>
    <n v="168002"/>
    <n v="50303"/>
    <n v="1453841"/>
    <n v="7906437"/>
    <n v="0"/>
    <n v="128842"/>
    <n v="41698"/>
    <n v="95582"/>
    <n v="0"/>
    <n v="0"/>
    <n v="266122"/>
    <m/>
    <x v="0"/>
    <x v="0"/>
    <m/>
    <m/>
    <m/>
    <m/>
    <x v="0"/>
    <x v="0"/>
    <m/>
    <m/>
    <m/>
    <n v="195"/>
    <n v="280"/>
    <n v="139"/>
    <n v="133"/>
    <n v="199"/>
    <n v="95"/>
    <n v="70"/>
    <n v="110"/>
    <n v="51"/>
    <n v="1"/>
    <n v="0"/>
    <n v="0"/>
    <n v="0"/>
    <n v="0"/>
    <n v="1"/>
    <n v="1"/>
    <n v="0"/>
    <n v="0"/>
    <n v="0"/>
    <n v="0"/>
    <n v="0"/>
    <n v="0"/>
    <n v="0"/>
    <n v="0"/>
    <n v="1"/>
    <n v="0"/>
    <n v="0"/>
    <n v="0"/>
    <n v="0"/>
  </r>
  <r>
    <n v="206194199"/>
    <x v="504"/>
    <d v="2024-01-01T00:00:00"/>
    <d v="2024-12-31T00:00:00"/>
    <n v="366"/>
    <s v="In Process"/>
    <x v="0"/>
    <x v="17"/>
    <x v="0"/>
    <x v="0"/>
    <s v="11 - Los Angeles"/>
    <x v="25"/>
    <s v="213-873-5700"/>
    <s v="2221 LINCOLN PARK AVENUE"/>
    <s v="LOS ANGELES"/>
    <s v="90031"/>
    <s v="1619347465"/>
    <s v="WAYNE FORTIN"/>
    <s v="Yes"/>
    <m/>
    <n v="300"/>
    <n v="300"/>
    <x v="0"/>
    <n v="109800"/>
    <n v="103956"/>
    <n v="216.58"/>
    <n v="703"/>
    <n v="663"/>
    <n v="8835"/>
    <n v="10742"/>
    <n v="4550"/>
    <n v="70110"/>
    <m/>
    <m/>
    <n v="3720"/>
    <n v="5999"/>
    <x v="0"/>
    <n v="103956"/>
    <m/>
    <m/>
    <m/>
    <m/>
    <m/>
    <m/>
    <m/>
    <m/>
    <n v="32849892"/>
    <n v="11858482"/>
    <n v="1656723"/>
    <n v="49023"/>
    <n v="43100674"/>
    <n v="45621790"/>
    <n v="-2521116"/>
    <n v="39702"/>
    <m/>
    <m/>
    <n v="-2481414"/>
    <n v="2801530"/>
    <n v="3738775"/>
    <n v="1454257"/>
    <n v="21812503"/>
    <m/>
    <m/>
    <n v="1167571"/>
    <n v="1875256"/>
    <n v="32849892"/>
    <m/>
    <m/>
    <m/>
    <m/>
    <m/>
    <m/>
    <m/>
    <m/>
    <n v="7084495"/>
    <m/>
    <n v="4056309"/>
    <m/>
    <n v="183159"/>
    <m/>
    <n v="56146"/>
    <m/>
    <m/>
    <m/>
    <m/>
    <m/>
    <n v="2018"/>
    <m/>
    <n v="476355"/>
    <m/>
    <n v="139489"/>
    <n v="11053"/>
    <n v="4771275"/>
    <n v="62100"/>
    <n v="4699105"/>
    <n v="711100"/>
    <n v="1140832"/>
    <n v="207089"/>
    <m/>
    <n v="116439"/>
    <m/>
    <m/>
    <m/>
    <m/>
    <m/>
    <m/>
    <m/>
    <m/>
    <m/>
    <m/>
    <m/>
    <m/>
    <m/>
    <m/>
    <m/>
    <m/>
    <m/>
    <m/>
    <m/>
    <m/>
    <m/>
    <m/>
    <m/>
    <m/>
    <m/>
    <m/>
    <m/>
    <m/>
    <m/>
    <m/>
    <m/>
    <m/>
    <n v="1006636"/>
    <m/>
    <n v="720657"/>
    <m/>
    <n v="-652483"/>
    <m/>
    <n v="562113"/>
    <m/>
    <m/>
    <m/>
    <m/>
    <m/>
    <n v="19800"/>
    <m/>
    <m/>
    <m/>
    <m/>
    <m/>
    <m/>
    <m/>
    <m/>
    <m/>
    <m/>
    <m/>
    <m/>
    <m/>
    <m/>
    <m/>
    <m/>
    <m/>
    <n v="22373062"/>
    <n v="5126160"/>
    <n v="18122568"/>
    <n v="771353"/>
    <n v="21863646"/>
    <m/>
    <m/>
    <m/>
    <m/>
    <m/>
    <m/>
    <m/>
    <m/>
    <n v="84232"/>
    <n v="339"/>
    <n v="1418616"/>
    <m/>
    <n v="924749"/>
    <n v="191266"/>
    <n v="648013"/>
    <n v="174912"/>
    <m/>
    <n v="190276"/>
    <n v="1747348"/>
    <n v="1280169"/>
    <n v="367120"/>
    <n v="3262474"/>
    <n v="496587"/>
    <n v="404227"/>
    <n v="566151"/>
    <n v="8851306"/>
    <n v="136536"/>
    <n v="2354791"/>
    <n v="299216"/>
    <n v="62609"/>
    <m/>
    <n v="92"/>
    <n v="297115"/>
    <n v="7318630"/>
    <m/>
    <n v="602702"/>
    <n v="15621"/>
    <n v="43443"/>
    <m/>
    <n v="7980396"/>
    <n v="4271195"/>
    <n v="870412"/>
    <n v="8762251"/>
    <n v="-5923462"/>
    <n v="7980396"/>
    <m/>
    <n v="24029"/>
    <m/>
    <n v="8762251"/>
    <n v="0"/>
    <m/>
    <n v="152606"/>
    <n v="963038"/>
    <n v="1115644"/>
    <n v="-512942"/>
    <m/>
    <m/>
    <m/>
    <n v="8762251"/>
    <m/>
    <s v="-0.04"/>
    <n v="-170847.80000000002"/>
    <n v="6877"/>
    <n v="0"/>
    <n v="34798"/>
    <n v="106748"/>
    <n v="269432"/>
    <n v="0"/>
    <n v="0"/>
    <n v="14050"/>
    <n v="43354"/>
    <n v="15877"/>
    <n v="50500"/>
    <n v="10868"/>
    <n v="68414"/>
    <n v="8049"/>
    <n v="15659"/>
    <n v="8311"/>
    <n v="38569"/>
    <n v="691506"/>
    <n v="0"/>
    <n v="330"/>
    <n v="31089"/>
    <n v="39716"/>
    <n v="0"/>
    <n v="0"/>
    <n v="71135"/>
    <n v="568757"/>
    <n v="0"/>
    <n v="2168117"/>
    <n v="4496080"/>
    <n v="6840508"/>
    <n v="0"/>
    <n v="0"/>
    <n v="680383"/>
    <n v="2025213"/>
    <n v="386981"/>
    <n v="908865"/>
    <n v="192316"/>
    <n v="1552244"/>
    <n v="353726"/>
    <n v="313455"/>
    <n v="466150"/>
    <n v="1420267"/>
    <n v="22373062"/>
    <n v="0"/>
    <n v="18145"/>
    <n v="1399003"/>
    <n v="1390069"/>
    <n v="0"/>
    <n v="0"/>
    <n v="2807217"/>
    <m/>
    <x v="0"/>
    <x v="0"/>
    <m/>
    <m/>
    <n v="43354"/>
    <m/>
    <x v="0"/>
    <x v="0"/>
    <m/>
    <m/>
    <n v="2025213"/>
    <n v="504"/>
    <n v="710"/>
    <n v="352"/>
    <n v="384"/>
    <n v="544"/>
    <n v="263"/>
    <n v="187"/>
    <n v="276"/>
    <n v="116"/>
    <n v="1"/>
    <n v="0"/>
    <n v="0"/>
    <n v="0"/>
    <n v="0"/>
    <n v="1"/>
    <n v="1"/>
    <n v="0"/>
    <n v="0"/>
    <n v="0"/>
    <n v="0"/>
    <n v="0"/>
    <n v="0"/>
    <n v="0"/>
    <n v="0"/>
    <n v="1"/>
    <n v="0"/>
    <n v="0"/>
    <n v="0"/>
    <n v="0"/>
  </r>
  <r>
    <n v="206194202"/>
    <x v="505"/>
    <d v="2024-01-01T00:00:00"/>
    <d v="2024-12-31T00:00:00"/>
    <n v="366"/>
    <s v="In Process"/>
    <x v="0"/>
    <x v="17"/>
    <x v="0"/>
    <x v="0"/>
    <s v="11 - Los Angeles"/>
    <x v="33"/>
    <s v="661949552"/>
    <s v="44567 15TH STREET W"/>
    <s v="LANCASTER"/>
    <s v="93534"/>
    <s v="1083302350"/>
    <s v="TEI VANDERFORD"/>
    <s v="Yes"/>
    <m/>
    <n v="199"/>
    <n v="199"/>
    <x v="0"/>
    <n v="72834"/>
    <n v="68038"/>
    <n v="215.03"/>
    <n v="714"/>
    <n v="693"/>
    <n v="11560"/>
    <n v="8714"/>
    <n v="3202"/>
    <n v="43094"/>
    <m/>
    <m/>
    <n v="219"/>
    <n v="1249"/>
    <x v="0"/>
    <n v="68038"/>
    <m/>
    <m/>
    <m/>
    <m/>
    <m/>
    <m/>
    <m/>
    <m/>
    <n v="43294375"/>
    <n v="8352727"/>
    <n v="17524019"/>
    <n v="30307"/>
    <n v="34153390"/>
    <n v="29226740"/>
    <n v="4926650"/>
    <n v="-5"/>
    <m/>
    <m/>
    <n v="4926645"/>
    <n v="14450000"/>
    <n v="10892500"/>
    <n v="1200750"/>
    <n v="16200625"/>
    <m/>
    <m/>
    <n v="82125"/>
    <n v="468375"/>
    <n v="43294375"/>
    <m/>
    <m/>
    <m/>
    <m/>
    <m/>
    <m/>
    <m/>
    <m/>
    <n v="5570709"/>
    <m/>
    <n v="2596883"/>
    <m/>
    <n v="152979"/>
    <m/>
    <n v="30158"/>
    <m/>
    <m/>
    <m/>
    <m/>
    <m/>
    <n v="1998"/>
    <m/>
    <m/>
    <m/>
    <n v="0"/>
    <n v="0"/>
    <n v="3355230"/>
    <n v="188623"/>
    <n v="2818600"/>
    <n v="670270"/>
    <n v="1004509"/>
    <n v="140642"/>
    <m/>
    <n v="174853"/>
    <m/>
    <m/>
    <m/>
    <m/>
    <m/>
    <m/>
    <m/>
    <m/>
    <m/>
    <m/>
    <m/>
    <m/>
    <m/>
    <m/>
    <m/>
    <m/>
    <m/>
    <m/>
    <m/>
    <m/>
    <m/>
    <m/>
    <m/>
    <m/>
    <m/>
    <m/>
    <m/>
    <m/>
    <m/>
    <m/>
    <m/>
    <m/>
    <n v="7107674"/>
    <m/>
    <n v="9219478"/>
    <m/>
    <n v="-1015259"/>
    <m/>
    <n v="2167385"/>
    <m/>
    <m/>
    <m/>
    <m/>
    <m/>
    <n v="44741"/>
    <m/>
    <m/>
    <m/>
    <m/>
    <m/>
    <m/>
    <m/>
    <m/>
    <m/>
    <m/>
    <m/>
    <m/>
    <m/>
    <m/>
    <m/>
    <m/>
    <m/>
    <n v="14365115"/>
    <n v="3295715"/>
    <n v="11565910"/>
    <n v="352375"/>
    <n v="11700054"/>
    <m/>
    <m/>
    <m/>
    <m/>
    <m/>
    <m/>
    <m/>
    <m/>
    <n v="602"/>
    <m/>
    <n v="718130"/>
    <n v="162494"/>
    <n v="600969"/>
    <n v="144955"/>
    <n v="420106"/>
    <n v="78685"/>
    <m/>
    <n v="161426"/>
    <n v="807273"/>
    <n v="600117"/>
    <n v="411942"/>
    <n v="1800943"/>
    <n v="297619"/>
    <n v="556013"/>
    <n v="312098"/>
    <n v="7736110"/>
    <n v="85881"/>
    <n v="2289262"/>
    <n v="99115"/>
    <n v="47348"/>
    <m/>
    <n v="13561"/>
    <n v="182037"/>
    <n v="10086409"/>
    <m/>
    <n v="315253"/>
    <m/>
    <m/>
    <m/>
    <n v="10401662"/>
    <n v="3897940"/>
    <m/>
    <m/>
    <n v="6503722"/>
    <n v="10401662"/>
    <n v="5045735"/>
    <m/>
    <m/>
    <m/>
    <n v="0"/>
    <m/>
    <m/>
    <n v="431792"/>
    <n v="431792"/>
    <n v="-116539"/>
    <m/>
    <m/>
    <m/>
    <m/>
    <m/>
    <s v="0.00"/>
    <n v="0"/>
    <n v="1993"/>
    <n v="0"/>
    <n v="14086"/>
    <n v="92658"/>
    <n v="181495"/>
    <n v="0"/>
    <n v="0"/>
    <n v="0"/>
    <n v="27770"/>
    <n v="11662"/>
    <n v="24712"/>
    <n v="15243"/>
    <n v="35275"/>
    <n v="8816"/>
    <n v="19985"/>
    <n v="6833"/>
    <n v="31351"/>
    <n v="471879"/>
    <n v="0"/>
    <n v="84"/>
    <n v="2430"/>
    <n v="3618"/>
    <n v="0"/>
    <n v="0"/>
    <n v="6132"/>
    <n v="209299"/>
    <n v="0"/>
    <n v="927847"/>
    <n v="3611670"/>
    <n v="3753282"/>
    <n v="0"/>
    <n v="0"/>
    <n v="0"/>
    <n v="1294266"/>
    <n v="245592"/>
    <n v="417259"/>
    <n v="290426"/>
    <n v="678584"/>
    <n v="231733"/>
    <n v="398087"/>
    <n v="240107"/>
    <n v="2066963"/>
    <n v="14365115"/>
    <n v="0"/>
    <n v="7949"/>
    <n v="160832"/>
    <n v="132720"/>
    <n v="0"/>
    <n v="0"/>
    <n v="301501"/>
    <m/>
    <x v="0"/>
    <x v="0"/>
    <m/>
    <m/>
    <n v="27770"/>
    <m/>
    <x v="0"/>
    <x v="0"/>
    <m/>
    <m/>
    <n v="1294266"/>
    <n v="281"/>
    <n v="501"/>
    <n v="166"/>
    <n v="200"/>
    <n v="379"/>
    <n v="108"/>
    <n v="118"/>
    <n v="222"/>
    <n v="60"/>
    <n v="1"/>
    <n v="0"/>
    <n v="0"/>
    <n v="0"/>
    <n v="0"/>
    <n v="1"/>
    <n v="1"/>
    <n v="0"/>
    <n v="0"/>
    <n v="0"/>
    <n v="0"/>
    <n v="0"/>
    <n v="0"/>
    <n v="0"/>
    <n v="0"/>
    <n v="1"/>
    <n v="0"/>
    <n v="0"/>
    <n v="0"/>
    <n v="0"/>
  </r>
  <r>
    <n v="206194284"/>
    <x v="506"/>
    <d v="2024-01-01T00:00:00"/>
    <d v="2024-12-31T00:00:00"/>
    <n v="366"/>
    <s v="In Process"/>
    <x v="1"/>
    <x v="17"/>
    <x v="1"/>
    <x v="1"/>
    <s v="11 - Los Angeles"/>
    <x v="28"/>
    <s v="626-359-9371"/>
    <s v="1763 ROYAL OAKS DRIVE"/>
    <s v="DUARTE"/>
    <s v="91010-0000"/>
    <s v="1083689848"/>
    <s v="TONY AGONCILLO"/>
    <s v="Yes"/>
    <s v="HUMANGOOD"/>
    <n v="48"/>
    <n v="48"/>
    <x v="1"/>
    <n v="17568"/>
    <n v="15982"/>
    <n v="209.41"/>
    <n v="186"/>
    <n v="182"/>
    <n v="3788"/>
    <n v="830"/>
    <n v="1009"/>
    <n v="4065"/>
    <n v="63"/>
    <m/>
    <n v="6227"/>
    <m/>
    <x v="0"/>
    <n v="15982"/>
    <m/>
    <m/>
    <m/>
    <m/>
    <m/>
    <m/>
    <m/>
    <m/>
    <n v="6677725"/>
    <n v="1867951"/>
    <n v="248599"/>
    <n v="48870"/>
    <n v="8345947"/>
    <n v="8547320"/>
    <n v="-201373"/>
    <n v="-399866"/>
    <m/>
    <m/>
    <n v="-601239"/>
    <n v="1582732"/>
    <n v="346797"/>
    <n v="421588"/>
    <n v="1698470"/>
    <n v="26323"/>
    <m/>
    <n v="2601815"/>
    <m/>
    <n v="6677725"/>
    <m/>
    <m/>
    <m/>
    <m/>
    <m/>
    <m/>
    <m/>
    <m/>
    <n v="950066"/>
    <n v="441154"/>
    <n v="257649"/>
    <n v="74508"/>
    <n v="34645"/>
    <m/>
    <n v="10707"/>
    <m/>
    <m/>
    <m/>
    <m/>
    <m/>
    <n v="99222"/>
    <m/>
    <m/>
    <m/>
    <n v="213782"/>
    <n v="0"/>
    <n v="733243"/>
    <n v="0"/>
    <n v="621592"/>
    <n v="78861"/>
    <n v="119407"/>
    <n v="50764"/>
    <m/>
    <n v="50302"/>
    <m/>
    <m/>
    <m/>
    <m/>
    <m/>
    <m/>
    <m/>
    <m/>
    <m/>
    <m/>
    <m/>
    <m/>
    <m/>
    <m/>
    <m/>
    <m/>
    <m/>
    <m/>
    <m/>
    <m/>
    <m/>
    <m/>
    <m/>
    <m/>
    <m/>
    <m/>
    <m/>
    <m/>
    <n v="57036"/>
    <m/>
    <m/>
    <m/>
    <n v="-478049"/>
    <n v="214209"/>
    <n v="71606"/>
    <n v="11963"/>
    <n v="74223"/>
    <m/>
    <n v="297611"/>
    <m/>
    <m/>
    <m/>
    <m/>
    <m/>
    <m/>
    <m/>
    <m/>
    <m/>
    <m/>
    <m/>
    <m/>
    <m/>
    <m/>
    <m/>
    <m/>
    <m/>
    <m/>
    <m/>
    <m/>
    <m/>
    <m/>
    <m/>
    <n v="9423187"/>
    <n v="4172486"/>
    <n v="14386353"/>
    <n v="603405"/>
    <n v="4208014"/>
    <m/>
    <m/>
    <m/>
    <m/>
    <m/>
    <m/>
    <m/>
    <m/>
    <n v="7005"/>
    <m/>
    <n v="305461"/>
    <n v="4110"/>
    <n v="237182"/>
    <n v="28548"/>
    <n v="140316"/>
    <n v="48854"/>
    <m/>
    <n v="33017"/>
    <n v="217847"/>
    <n v="69856"/>
    <n v="40357"/>
    <n v="798067"/>
    <n v="126357"/>
    <n v="204915"/>
    <n v="116691"/>
    <n v="1354452"/>
    <n v="250037"/>
    <n v="6636"/>
    <n v="3483"/>
    <n v="39213"/>
    <n v="20641"/>
    <m/>
    <n v="286261"/>
    <n v="2369031"/>
    <m/>
    <n v="32325069"/>
    <n v="3006849"/>
    <m/>
    <n v="361517"/>
    <n v="38062466"/>
    <n v="11827117"/>
    <n v="29259314"/>
    <n v="8600823"/>
    <n v="-11624788"/>
    <n v="38062466"/>
    <m/>
    <m/>
    <n v="7047752"/>
    <m/>
    <n v="969745"/>
    <n v="51799607"/>
    <m/>
    <n v="23031750"/>
    <n v="75801102"/>
    <n v="-43476033"/>
    <m/>
    <m/>
    <n v="11830823"/>
    <n v="11830823"/>
    <n v="-3230000"/>
    <s v="0.00"/>
    <n v="0"/>
    <n v="3503"/>
    <n v="0"/>
    <n v="6674"/>
    <n v="20811"/>
    <n v="39031"/>
    <n v="0"/>
    <n v="0"/>
    <n v="1098"/>
    <m/>
    <n v="1093"/>
    <n v="2232"/>
    <n v="1246"/>
    <n v="14461"/>
    <n v="2624"/>
    <n v="4525"/>
    <n v="1888"/>
    <n v="10439"/>
    <n v="109625"/>
    <n v="0"/>
    <n v="255"/>
    <n v="1194"/>
    <n v="3776"/>
    <n v="0"/>
    <n v="0"/>
    <n v="5225"/>
    <n v="235215"/>
    <n v="0"/>
    <n v="384004"/>
    <n v="861213"/>
    <n v="963346"/>
    <n v="0"/>
    <n v="0"/>
    <n v="47339"/>
    <m/>
    <n v="32630"/>
    <n v="43285"/>
    <n v="23578"/>
    <n v="299446"/>
    <n v="91096"/>
    <n v="106920"/>
    <n v="82176"/>
    <n v="322306"/>
    <n v="3492554"/>
    <n v="0"/>
    <n v="21247"/>
    <n v="60264"/>
    <n v="122200"/>
    <n v="0"/>
    <n v="0"/>
    <n v="203711"/>
    <m/>
    <x v="0"/>
    <x v="0"/>
    <m/>
    <m/>
    <m/>
    <m/>
    <x v="0"/>
    <x v="0"/>
    <m/>
    <m/>
    <m/>
    <n v="74"/>
    <n v="95"/>
    <n v="63"/>
    <n v="49"/>
    <n v="66"/>
    <n v="41"/>
    <n v="22"/>
    <n v="29"/>
    <n v="18"/>
    <n v="0"/>
    <n v="1"/>
    <n v="0"/>
    <n v="1"/>
    <n v="0"/>
    <n v="0"/>
    <n v="1"/>
    <n v="0"/>
    <n v="0"/>
    <n v="0"/>
    <n v="0"/>
    <n v="0"/>
    <n v="0"/>
    <n v="0"/>
    <n v="0"/>
    <n v="0"/>
    <n v="0"/>
    <n v="1"/>
    <n v="0"/>
    <n v="0"/>
  </r>
  <r>
    <n v="206194558"/>
    <x v="507"/>
    <d v="2024-01-01T00:00:00"/>
    <d v="2024-12-31T00:00:00"/>
    <n v="366"/>
    <s v="In Process"/>
    <x v="0"/>
    <x v="17"/>
    <x v="0"/>
    <x v="1"/>
    <s v="11 - Los Angeles"/>
    <x v="35"/>
    <s v="818-837-1800"/>
    <s v="15099 MISSION HILLS ROAD"/>
    <s v="MISSION HILLS"/>
    <s v="91345-0000"/>
    <s v="LTC55579F"/>
    <s v="MARGARITA KECHICHIAN"/>
    <s v="Yes"/>
    <s v="ARARAT HOME OF LOS ANGELES INC"/>
    <n v="254"/>
    <n v="254"/>
    <x v="0"/>
    <n v="92964"/>
    <n v="88126"/>
    <n v="185.54"/>
    <n v="117"/>
    <n v="140"/>
    <n v="12351"/>
    <n v="73723"/>
    <n v="134"/>
    <m/>
    <m/>
    <m/>
    <n v="1918"/>
    <m/>
    <x v="0"/>
    <n v="88126"/>
    <m/>
    <m/>
    <m/>
    <m/>
    <m/>
    <m/>
    <m/>
    <m/>
    <n v="30681732"/>
    <n v="3145267"/>
    <n v="10443"/>
    <m/>
    <n v="33816556"/>
    <n v="34242919"/>
    <n v="-426363"/>
    <n v="1057307"/>
    <m/>
    <m/>
    <n v="630944"/>
    <n v="7700280"/>
    <n v="19381521"/>
    <n v="2722874"/>
    <m/>
    <m/>
    <m/>
    <n v="877057"/>
    <m/>
    <n v="30681732"/>
    <m/>
    <m/>
    <m/>
    <m/>
    <m/>
    <m/>
    <m/>
    <m/>
    <n v="3145267"/>
    <m/>
    <m/>
    <m/>
    <m/>
    <m/>
    <m/>
    <m/>
    <m/>
    <m/>
    <m/>
    <m/>
    <m/>
    <m/>
    <m/>
    <m/>
    <n v="0"/>
    <n v="0"/>
    <n v="1326108"/>
    <n v="0"/>
    <n v="1290693"/>
    <n v="320462"/>
    <n v="134263"/>
    <n v="39929"/>
    <m/>
    <n v="33812"/>
    <m/>
    <m/>
    <m/>
    <m/>
    <m/>
    <m/>
    <m/>
    <m/>
    <m/>
    <m/>
    <m/>
    <m/>
    <m/>
    <m/>
    <m/>
    <m/>
    <m/>
    <m/>
    <m/>
    <m/>
    <m/>
    <m/>
    <m/>
    <m/>
    <m/>
    <m/>
    <m/>
    <m/>
    <m/>
    <m/>
    <m/>
    <m/>
    <m/>
    <m/>
    <m/>
    <m/>
    <n v="10443"/>
    <m/>
    <m/>
    <m/>
    <m/>
    <m/>
    <m/>
    <m/>
    <m/>
    <m/>
    <m/>
    <m/>
    <m/>
    <m/>
    <m/>
    <m/>
    <m/>
    <m/>
    <m/>
    <m/>
    <m/>
    <m/>
    <m/>
    <m/>
    <m/>
    <m/>
    <n v="17296786"/>
    <n v="5763647"/>
    <n v="11182486"/>
    <n v="1226896"/>
    <n v="17701636"/>
    <m/>
    <m/>
    <m/>
    <m/>
    <m/>
    <m/>
    <m/>
    <m/>
    <m/>
    <m/>
    <n v="843678"/>
    <m/>
    <n v="786576"/>
    <n v="144162"/>
    <n v="253492"/>
    <n v="33935"/>
    <m/>
    <n v="50406"/>
    <n v="1775855"/>
    <n v="1320748"/>
    <n v="1044215"/>
    <n v="2691423"/>
    <n v="276248"/>
    <n v="828827"/>
    <n v="189447"/>
    <n v="5339005"/>
    <n v="911010"/>
    <m/>
    <n v="7049"/>
    <n v="45207"/>
    <m/>
    <m/>
    <m/>
    <n v="18778666"/>
    <m/>
    <n v="13395546"/>
    <m/>
    <m/>
    <m/>
    <n v="32174212"/>
    <n v="1963933"/>
    <m/>
    <m/>
    <n v="30210279"/>
    <n v="32174212"/>
    <n v="8034873"/>
    <m/>
    <m/>
    <m/>
    <n v="434273"/>
    <n v="24018924"/>
    <m/>
    <n v="2687882"/>
    <n v="27141079"/>
    <n v="-13745533"/>
    <m/>
    <m/>
    <m/>
    <m/>
    <m/>
    <s v="3.75"/>
    <n v="7364748.75"/>
    <n v="1748"/>
    <n v="213"/>
    <n v="32714"/>
    <n v="80371"/>
    <n v="282305"/>
    <n v="0"/>
    <n v="0"/>
    <n v="13301"/>
    <m/>
    <n v="10571"/>
    <n v="41357"/>
    <n v="26575"/>
    <n v="47752"/>
    <n v="6576"/>
    <n v="27202"/>
    <n v="2629"/>
    <n v="20073"/>
    <n v="593387"/>
    <n v="0"/>
    <n v="6131"/>
    <n v="0"/>
    <n v="0"/>
    <n v="0"/>
    <n v="0"/>
    <n v="6131"/>
    <n v="287937"/>
    <n v="11872"/>
    <n v="1612369"/>
    <n v="3136981"/>
    <n v="7144609"/>
    <n v="0"/>
    <n v="0"/>
    <n v="523733"/>
    <m/>
    <n v="312198"/>
    <n v="896283"/>
    <n v="552277"/>
    <n v="1056643"/>
    <n v="196889"/>
    <n v="589920"/>
    <n v="127398"/>
    <n v="847677"/>
    <n v="17296786"/>
    <n v="0"/>
    <n v="306551"/>
    <n v="0"/>
    <n v="0"/>
    <n v="0"/>
    <n v="0"/>
    <n v="306551"/>
    <m/>
    <x v="0"/>
    <x v="0"/>
    <m/>
    <m/>
    <m/>
    <m/>
    <x v="0"/>
    <x v="0"/>
    <m/>
    <m/>
    <m/>
    <n v="341"/>
    <n v="457"/>
    <n v="224"/>
    <n v="250"/>
    <n v="341"/>
    <n v="145"/>
    <n v="179"/>
    <n v="244"/>
    <n v="99"/>
    <n v="0"/>
    <n v="1"/>
    <n v="0"/>
    <n v="0"/>
    <n v="0"/>
    <n v="1"/>
    <n v="1"/>
    <n v="0"/>
    <n v="0"/>
    <n v="0"/>
    <n v="0"/>
    <n v="0"/>
    <n v="0"/>
    <n v="0"/>
    <n v="0"/>
    <n v="1"/>
    <n v="0"/>
    <n v="0"/>
    <n v="0"/>
    <n v="0"/>
  </r>
  <r>
    <n v="206194563"/>
    <x v="508"/>
    <d v="2024-01-01T00:00:00"/>
    <d v="2024-12-31T00:00:00"/>
    <n v="366"/>
    <s v="In Process"/>
    <x v="0"/>
    <x v="17"/>
    <x v="0"/>
    <x v="0"/>
    <s v="11 - Los Angeles"/>
    <x v="35"/>
    <s v="818-934-5082"/>
    <s v="12220 FOOTHILL BLVD"/>
    <s v="SYLMAR"/>
    <s v="91342-0000"/>
    <s v="LTC90071F"/>
    <s v="BERNARD FRIEDMAN"/>
    <s v="Yes"/>
    <m/>
    <n v="208"/>
    <n v="208"/>
    <x v="0"/>
    <n v="76128"/>
    <n v="74544"/>
    <n v="97.92"/>
    <n v="142"/>
    <n v="132"/>
    <m/>
    <m/>
    <m/>
    <m/>
    <m/>
    <m/>
    <m/>
    <n v="74544"/>
    <x v="3"/>
    <m/>
    <m/>
    <n v="74544"/>
    <m/>
    <m/>
    <m/>
    <m/>
    <m/>
    <m/>
    <n v="24955904"/>
    <m/>
    <n v="-285987"/>
    <n v="421603"/>
    <n v="25663494"/>
    <n v="23535260"/>
    <n v="2128234"/>
    <m/>
    <m/>
    <m/>
    <n v="2128234"/>
    <m/>
    <m/>
    <m/>
    <m/>
    <m/>
    <m/>
    <m/>
    <n v="24955904"/>
    <m/>
    <m/>
    <n v="24955904"/>
    <m/>
    <m/>
    <m/>
    <m/>
    <m/>
    <m/>
    <m/>
    <m/>
    <m/>
    <m/>
    <m/>
    <m/>
    <m/>
    <m/>
    <m/>
    <m/>
    <m/>
    <m/>
    <m/>
    <m/>
    <m/>
    <m/>
    <n v="0"/>
    <n v="0"/>
    <n v="0"/>
    <n v="0"/>
    <n v="0"/>
    <n v="0"/>
    <n v="0"/>
    <n v="0"/>
    <m/>
    <n v="0"/>
    <m/>
    <m/>
    <m/>
    <m/>
    <m/>
    <m/>
    <m/>
    <m/>
    <m/>
    <m/>
    <m/>
    <m/>
    <m/>
    <m/>
    <m/>
    <m/>
    <m/>
    <m/>
    <m/>
    <m/>
    <m/>
    <m/>
    <m/>
    <m/>
    <m/>
    <m/>
    <m/>
    <m/>
    <m/>
    <m/>
    <m/>
    <m/>
    <m/>
    <m/>
    <m/>
    <m/>
    <m/>
    <m/>
    <m/>
    <m/>
    <m/>
    <m/>
    <m/>
    <m/>
    <n v="-285987"/>
    <m/>
    <m/>
    <m/>
    <m/>
    <m/>
    <m/>
    <m/>
    <m/>
    <m/>
    <m/>
    <m/>
    <m/>
    <m/>
    <m/>
    <m/>
    <m/>
    <m/>
    <n v="10323438"/>
    <n v="3064728"/>
    <n v="10147094"/>
    <n v="656258"/>
    <m/>
    <m/>
    <n v="11112254"/>
    <m/>
    <m/>
    <m/>
    <m/>
    <m/>
    <m/>
    <m/>
    <m/>
    <m/>
    <m/>
    <m/>
    <m/>
    <m/>
    <m/>
    <m/>
    <m/>
    <n v="939446"/>
    <n v="719776"/>
    <n v="463718"/>
    <n v="1465121"/>
    <n v="213080"/>
    <n v="1113166"/>
    <n v="120625"/>
    <n v="4830956"/>
    <n v="92138"/>
    <n v="2250805"/>
    <n v="82302"/>
    <n v="115793"/>
    <m/>
    <n v="16080"/>
    <m/>
    <n v="5773651"/>
    <m/>
    <n v="821377"/>
    <m/>
    <n v="39381033"/>
    <m/>
    <n v="45976061"/>
    <n v="2667400"/>
    <m/>
    <m/>
    <n v="43308661"/>
    <n v="45976061"/>
    <m/>
    <n v="39381033"/>
    <m/>
    <m/>
    <n v="0"/>
    <m/>
    <n v="774302"/>
    <n v="574437"/>
    <n v="1348739"/>
    <n v="-527362"/>
    <m/>
    <m/>
    <m/>
    <m/>
    <m/>
    <n v="0"/>
    <n v="0"/>
    <n v="3753"/>
    <n v="0"/>
    <n v="10830"/>
    <n v="48054"/>
    <n v="118232"/>
    <n v="7548"/>
    <n v="79027"/>
    <n v="4155"/>
    <m/>
    <n v="9707"/>
    <m/>
    <m/>
    <m/>
    <n v="5555"/>
    <n v="39139"/>
    <n v="1840"/>
    <n v="29955"/>
    <n v="357795"/>
    <n v="0"/>
    <n v="0"/>
    <n v="628"/>
    <n v="3568"/>
    <n v="0"/>
    <n v="0"/>
    <n v="4196"/>
    <n v="319310"/>
    <n v="0"/>
    <n v="582095"/>
    <n v="1827503"/>
    <n v="2712250"/>
    <n v="371999"/>
    <n v="1842607"/>
    <n v="163275"/>
    <m/>
    <n v="272280"/>
    <m/>
    <m/>
    <m/>
    <n v="166427"/>
    <n v="854021"/>
    <n v="90752"/>
    <n v="1120919"/>
    <n v="10323438"/>
    <n v="0"/>
    <n v="0"/>
    <n v="31034"/>
    <n v="110117"/>
    <n v="0"/>
    <n v="0"/>
    <n v="141151"/>
    <m/>
    <x v="0"/>
    <x v="0"/>
    <m/>
    <m/>
    <m/>
    <m/>
    <x v="0"/>
    <x v="0"/>
    <m/>
    <m/>
    <m/>
    <n v="192"/>
    <n v="260"/>
    <n v="166"/>
    <n v="124"/>
    <n v="176"/>
    <n v="112"/>
    <n v="62"/>
    <n v="92"/>
    <n v="53"/>
    <n v="1"/>
    <n v="0"/>
    <n v="0"/>
    <n v="0"/>
    <n v="0"/>
    <n v="1"/>
    <n v="0"/>
    <n v="0"/>
    <n v="1"/>
    <n v="0"/>
    <n v="0"/>
    <n v="0"/>
    <n v="0"/>
    <n v="0"/>
    <n v="0"/>
    <n v="1"/>
    <n v="0"/>
    <n v="0"/>
    <n v="0"/>
    <n v="0"/>
  </r>
  <r>
    <n v="206194968"/>
    <x v="509"/>
    <d v="2024-01-01T00:00:00"/>
    <d v="2024-12-31T00:00:00"/>
    <n v="366"/>
    <s v="In Process"/>
    <x v="0"/>
    <x v="17"/>
    <x v="0"/>
    <x v="0"/>
    <s v="11 - Los Angeles"/>
    <x v="25"/>
    <s v="323-782-1500"/>
    <s v="580 SAN VICENTE BOULEVARD"/>
    <s v="LAS ANGELES"/>
    <s v="90048-4621"/>
    <s v="1043983505"/>
    <s v="ANTON NOVITSKY"/>
    <s v="Yes"/>
    <m/>
    <n v="150"/>
    <n v="150"/>
    <x v="0"/>
    <n v="54900"/>
    <n v="52340"/>
    <n v="222.25"/>
    <n v="875"/>
    <n v="882"/>
    <n v="25655"/>
    <n v="1706"/>
    <n v="3725"/>
    <n v="18625"/>
    <m/>
    <m/>
    <n v="2278"/>
    <n v="351"/>
    <x v="0"/>
    <n v="52340"/>
    <m/>
    <m/>
    <m/>
    <m/>
    <m/>
    <m/>
    <m/>
    <m/>
    <n v="46150121"/>
    <n v="15439500"/>
    <n v="24793959"/>
    <n v="6665"/>
    <n v="36802327"/>
    <n v="35073832"/>
    <n v="1728495"/>
    <n v="2"/>
    <m/>
    <m/>
    <n v="1728497"/>
    <n v="32068750"/>
    <n v="2132500"/>
    <n v="1676250"/>
    <n v="8645071"/>
    <m/>
    <m/>
    <n v="1469600"/>
    <n v="157950"/>
    <n v="46150121"/>
    <m/>
    <m/>
    <m/>
    <m/>
    <m/>
    <m/>
    <m/>
    <m/>
    <n v="14790288"/>
    <m/>
    <n v="563337"/>
    <m/>
    <n v="23856"/>
    <m/>
    <n v="53510"/>
    <m/>
    <m/>
    <m/>
    <m/>
    <m/>
    <n v="8509"/>
    <m/>
    <m/>
    <m/>
    <n v="23448"/>
    <n v="0"/>
    <n v="6969450"/>
    <n v="0"/>
    <n v="6592690"/>
    <n v="655840"/>
    <n v="1095146"/>
    <n v="50683"/>
    <m/>
    <n v="52243"/>
    <m/>
    <m/>
    <m/>
    <m/>
    <m/>
    <m/>
    <m/>
    <m/>
    <m/>
    <m/>
    <m/>
    <m/>
    <m/>
    <m/>
    <m/>
    <m/>
    <m/>
    <m/>
    <m/>
    <m/>
    <m/>
    <m/>
    <m/>
    <m/>
    <m/>
    <m/>
    <m/>
    <m/>
    <m/>
    <m/>
    <m/>
    <m/>
    <n v="19182855"/>
    <m/>
    <n v="1688419"/>
    <m/>
    <n v="15394"/>
    <m/>
    <n v="3853805"/>
    <m/>
    <m/>
    <m/>
    <m/>
    <m/>
    <n v="53486"/>
    <m/>
    <m/>
    <m/>
    <m/>
    <m/>
    <m/>
    <m/>
    <m/>
    <m/>
    <m/>
    <m/>
    <m/>
    <m/>
    <m/>
    <m/>
    <m/>
    <m/>
    <n v="15896281"/>
    <n v="3837373"/>
    <n v="15340178"/>
    <n v="540126"/>
    <n v="12735965"/>
    <m/>
    <m/>
    <m/>
    <m/>
    <m/>
    <m/>
    <m/>
    <m/>
    <n v="39354"/>
    <m/>
    <n v="1834084"/>
    <n v="170225"/>
    <n v="1552475"/>
    <n v="221687"/>
    <n v="1078211"/>
    <n v="130809"/>
    <m/>
    <n v="280537"/>
    <n v="875815"/>
    <n v="971262"/>
    <n v="212152"/>
    <n v="1736659"/>
    <n v="465268"/>
    <n v="395349"/>
    <n v="142560"/>
    <n v="8484332"/>
    <n v="15486"/>
    <n v="3116000"/>
    <n v="118931"/>
    <n v="28458"/>
    <m/>
    <n v="20444"/>
    <n v="447769"/>
    <n v="7544173"/>
    <m/>
    <n v="212936"/>
    <n v="261188"/>
    <m/>
    <m/>
    <n v="8018297"/>
    <n v="4172391"/>
    <m/>
    <m/>
    <n v="3845906"/>
    <n v="8018297"/>
    <n v="3726539"/>
    <m/>
    <m/>
    <m/>
    <n v="0"/>
    <m/>
    <n v="6500"/>
    <n v="221922"/>
    <n v="228422"/>
    <n v="-15486"/>
    <m/>
    <m/>
    <m/>
    <m/>
    <m/>
    <s v="0.00"/>
    <n v="0"/>
    <n v="1980"/>
    <n v="0"/>
    <n v="26062"/>
    <n v="71444"/>
    <n v="131780"/>
    <n v="0"/>
    <n v="0"/>
    <n v="0"/>
    <n v="61936"/>
    <n v="2264"/>
    <n v="30761"/>
    <n v="5426"/>
    <n v="26792"/>
    <n v="9764"/>
    <n v="13486"/>
    <n v="1735"/>
    <n v="32565"/>
    <n v="415995"/>
    <n v="0"/>
    <n v="141"/>
    <n v="2465"/>
    <n v="5160"/>
    <n v="0"/>
    <n v="0"/>
    <n v="7766"/>
    <n v="210474"/>
    <n v="0"/>
    <n v="1829593"/>
    <n v="3405196"/>
    <n v="3345929"/>
    <n v="0"/>
    <n v="0"/>
    <n v="0"/>
    <n v="3024139"/>
    <n v="72482"/>
    <n v="672378"/>
    <n v="104675"/>
    <n v="683067"/>
    <n v="367936"/>
    <n v="287248"/>
    <n v="108335"/>
    <n v="1784829"/>
    <n v="15896281"/>
    <n v="0"/>
    <n v="14543"/>
    <n v="160524"/>
    <n v="197069"/>
    <n v="0"/>
    <n v="0"/>
    <n v="372136"/>
    <m/>
    <x v="0"/>
    <x v="0"/>
    <m/>
    <m/>
    <n v="61936"/>
    <m/>
    <x v="0"/>
    <x v="0"/>
    <m/>
    <m/>
    <n v="3024139"/>
    <n v="232"/>
    <n v="406"/>
    <n v="148"/>
    <n v="167"/>
    <n v="316"/>
    <n v="97"/>
    <n v="76"/>
    <n v="147"/>
    <n v="42"/>
    <n v="1"/>
    <n v="0"/>
    <n v="0"/>
    <n v="0"/>
    <n v="0"/>
    <n v="1"/>
    <n v="1"/>
    <n v="0"/>
    <n v="0"/>
    <n v="0"/>
    <n v="0"/>
    <n v="0"/>
    <n v="0"/>
    <n v="0"/>
    <n v="0"/>
    <n v="1"/>
    <n v="0"/>
    <n v="0"/>
    <n v="0"/>
    <n v="0"/>
  </r>
  <r>
    <n v="206196063"/>
    <x v="510"/>
    <d v="2024-04-01T00:00:00"/>
    <d v="2024-12-31T00:00:00"/>
    <n v="275"/>
    <s v="In Process"/>
    <x v="0"/>
    <x v="17"/>
    <x v="0"/>
    <x v="0"/>
    <s v="11 - Los Angeles"/>
    <x v="41"/>
    <s v="909-394-0304"/>
    <s v="1740 SAN DIMAS AVENUE"/>
    <s v="SAN DIMAS"/>
    <s v="91773"/>
    <s v="1932984788"/>
    <s v="OZZ DAYNES"/>
    <s v="Yes"/>
    <s v="BAYSHIRE SENIOR LIVING"/>
    <n v="45"/>
    <n v="45"/>
    <x v="1"/>
    <n v="12375"/>
    <n v="9520"/>
    <n v="134.75"/>
    <n v="392"/>
    <n v="306"/>
    <n v="2421"/>
    <n v="5383"/>
    <m/>
    <m/>
    <m/>
    <m/>
    <n v="1716"/>
    <m/>
    <x v="0"/>
    <n v="9520"/>
    <m/>
    <m/>
    <m/>
    <m/>
    <m/>
    <m/>
    <m/>
    <m/>
    <n v="3022205"/>
    <n v="2036527"/>
    <n v="617238"/>
    <n v="20"/>
    <n v="4441514"/>
    <n v="5411300"/>
    <n v="-969786"/>
    <n v="-2"/>
    <n v="800"/>
    <m/>
    <n v="-970588"/>
    <n v="768567"/>
    <n v="1708879"/>
    <m/>
    <m/>
    <m/>
    <m/>
    <n v="544759"/>
    <m/>
    <n v="3022205"/>
    <m/>
    <m/>
    <m/>
    <m/>
    <m/>
    <m/>
    <m/>
    <m/>
    <n v="517902"/>
    <m/>
    <n v="1151536"/>
    <m/>
    <m/>
    <m/>
    <m/>
    <m/>
    <m/>
    <m/>
    <m/>
    <m/>
    <n v="367089"/>
    <m/>
    <m/>
    <m/>
    <n v="6705"/>
    <n v="0"/>
    <n v="661085"/>
    <n v="0"/>
    <n v="716080"/>
    <n v="150350"/>
    <n v="454499"/>
    <n v="23421"/>
    <m/>
    <n v="24387"/>
    <m/>
    <m/>
    <m/>
    <m/>
    <m/>
    <m/>
    <m/>
    <m/>
    <m/>
    <m/>
    <m/>
    <m/>
    <m/>
    <m/>
    <m/>
    <m/>
    <m/>
    <m/>
    <m/>
    <m/>
    <m/>
    <m/>
    <m/>
    <m/>
    <m/>
    <m/>
    <m/>
    <m/>
    <m/>
    <m/>
    <m/>
    <m/>
    <n v="-74541"/>
    <m/>
    <n v="691779"/>
    <m/>
    <m/>
    <m/>
    <m/>
    <m/>
    <m/>
    <m/>
    <m/>
    <m/>
    <m/>
    <m/>
    <m/>
    <m/>
    <m/>
    <m/>
    <m/>
    <m/>
    <m/>
    <m/>
    <m/>
    <m/>
    <m/>
    <m/>
    <m/>
    <m/>
    <m/>
    <m/>
    <n v="2714063"/>
    <n v="572314"/>
    <n v="2124923"/>
    <n v="67929"/>
    <n v="2007438"/>
    <m/>
    <m/>
    <m/>
    <m/>
    <m/>
    <m/>
    <m/>
    <m/>
    <n v="31790"/>
    <m/>
    <n v="265891"/>
    <m/>
    <n v="126240"/>
    <n v="37332"/>
    <n v="246485"/>
    <n v="35653"/>
    <m/>
    <n v="16956"/>
    <n v="231626"/>
    <n v="79937"/>
    <n v="13867"/>
    <n v="309195"/>
    <n v="44794"/>
    <n v="93645"/>
    <m/>
    <n v="1244556"/>
    <m/>
    <n v="270000"/>
    <n v="78728"/>
    <n v="23853"/>
    <m/>
    <m/>
    <n v="253314"/>
    <n v="1557626"/>
    <m/>
    <n v="186220"/>
    <m/>
    <m/>
    <m/>
    <n v="1743846"/>
    <n v="2713738"/>
    <m/>
    <n v="696"/>
    <n v="-970588"/>
    <n v="1743846"/>
    <m/>
    <m/>
    <n v="2228436"/>
    <m/>
    <n v="0"/>
    <m/>
    <n v="175269"/>
    <n v="16516"/>
    <n v="191785"/>
    <n v="-5565"/>
    <m/>
    <m/>
    <m/>
    <n v="696"/>
    <m/>
    <s v="0.14"/>
    <n v="379923.32000000007"/>
    <n v="1517"/>
    <n v="0"/>
    <n v="3548"/>
    <n v="12400"/>
    <n v="21209"/>
    <n v="0"/>
    <n v="0"/>
    <n v="1347"/>
    <n v="7077"/>
    <n v="1472"/>
    <n v="2319"/>
    <n v="453"/>
    <n v="6030"/>
    <n v="763"/>
    <n v="3503"/>
    <m/>
    <n v="8263"/>
    <n v="69901"/>
    <n v="0"/>
    <n v="0"/>
    <n v="0"/>
    <n v="0"/>
    <n v="0"/>
    <n v="0"/>
    <n v="0"/>
    <n v="113073"/>
    <n v="0"/>
    <n v="214810"/>
    <n v="575841"/>
    <n v="581250"/>
    <n v="0"/>
    <n v="0"/>
    <n v="62263"/>
    <n v="369977"/>
    <n v="56663"/>
    <n v="48887"/>
    <n v="9728"/>
    <n v="165778"/>
    <n v="31513"/>
    <n v="77337"/>
    <m/>
    <n v="406943"/>
    <n v="2714063"/>
    <n v="0"/>
    <n v="0"/>
    <n v="0"/>
    <n v="0"/>
    <n v="0"/>
    <n v="0"/>
    <n v="0"/>
    <m/>
    <x v="0"/>
    <x v="0"/>
    <m/>
    <m/>
    <n v="7077"/>
    <m/>
    <x v="0"/>
    <x v="0"/>
    <m/>
    <m/>
    <n v="369977"/>
    <n v="91"/>
    <n v="149"/>
    <n v="43"/>
    <n v="56"/>
    <n v="101"/>
    <n v="27"/>
    <n v="32"/>
    <n v="49"/>
    <n v="15"/>
    <n v="1"/>
    <n v="0"/>
    <n v="0"/>
    <n v="1"/>
    <n v="0"/>
    <n v="0"/>
    <n v="1"/>
    <n v="0"/>
    <n v="0"/>
    <n v="0"/>
    <n v="0"/>
    <n v="0"/>
    <n v="0"/>
    <n v="0"/>
    <n v="0"/>
    <n v="1"/>
    <n v="0"/>
    <n v="0"/>
    <n v="0"/>
    <n v="0"/>
  </r>
  <r>
    <n v="206196069"/>
    <x v="511"/>
    <d v="2024-01-01T00:00:00"/>
    <d v="2024-12-31T00:00:00"/>
    <n v="366"/>
    <s v="In Process"/>
    <x v="0"/>
    <x v="17"/>
    <x v="0"/>
    <x v="0"/>
    <s v="11 - Los Angeles"/>
    <x v="15"/>
    <s v="818-787-3400"/>
    <s v="7447 SEPULVEDA BLVD"/>
    <s v="VAN NUYS"/>
    <s v="91405"/>
    <s v="1780835611"/>
    <s v="INGRID SCANTLEBURY"/>
    <s v="Yes"/>
    <s v="ANTELOPE HOLDINGS I, LLC"/>
    <n v="133"/>
    <n v="133"/>
    <x v="0"/>
    <n v="48678"/>
    <n v="43594"/>
    <n v="215.64"/>
    <n v="215"/>
    <n v="263"/>
    <n v="4021"/>
    <n v="446"/>
    <n v="2772"/>
    <n v="30466"/>
    <m/>
    <n v="2429"/>
    <n v="343"/>
    <n v="3117"/>
    <x v="0"/>
    <n v="43594"/>
    <m/>
    <m/>
    <m/>
    <m/>
    <m/>
    <m/>
    <m/>
    <m/>
    <n v="14909148"/>
    <n v="2189924"/>
    <n v="-342664"/>
    <n v="30490"/>
    <n v="17472226"/>
    <n v="21273130"/>
    <n v="-3800904"/>
    <n v="3674648"/>
    <m/>
    <m/>
    <n v="-126256"/>
    <n v="1375182"/>
    <n v="152532"/>
    <n v="948024"/>
    <n v="10419372"/>
    <m/>
    <n v="830718"/>
    <n v="117306"/>
    <n v="1066014"/>
    <n v="14909148"/>
    <m/>
    <m/>
    <m/>
    <m/>
    <m/>
    <m/>
    <m/>
    <m/>
    <n v="1360200"/>
    <m/>
    <m/>
    <m/>
    <n v="11093"/>
    <m/>
    <n v="57890"/>
    <m/>
    <m/>
    <m/>
    <n v="758602"/>
    <m/>
    <n v="1284"/>
    <m/>
    <n v="855"/>
    <m/>
    <n v="12720"/>
    <n v="0"/>
    <n v="980985"/>
    <n v="217"/>
    <n v="787920"/>
    <n v="105900"/>
    <n v="225165"/>
    <n v="38543"/>
    <m/>
    <n v="38474"/>
    <m/>
    <m/>
    <m/>
    <m/>
    <m/>
    <m/>
    <m/>
    <m/>
    <m/>
    <m/>
    <m/>
    <m/>
    <m/>
    <m/>
    <m/>
    <m/>
    <m/>
    <m/>
    <m/>
    <m/>
    <m/>
    <m/>
    <m/>
    <m/>
    <m/>
    <m/>
    <m/>
    <m/>
    <n v="3443"/>
    <m/>
    <m/>
    <m/>
    <n v="-995772"/>
    <m/>
    <m/>
    <m/>
    <n v="-23454"/>
    <m/>
    <n v="562302"/>
    <m/>
    <m/>
    <m/>
    <n v="62274"/>
    <m/>
    <n v="48543"/>
    <m/>
    <m/>
    <m/>
    <m/>
    <m/>
    <m/>
    <m/>
    <m/>
    <m/>
    <m/>
    <m/>
    <m/>
    <m/>
    <m/>
    <m/>
    <m/>
    <m/>
    <n v="8056793"/>
    <n v="1487751"/>
    <n v="11728586"/>
    <n v="193262"/>
    <n v="7375651"/>
    <m/>
    <m/>
    <m/>
    <m/>
    <m/>
    <m/>
    <m/>
    <m/>
    <n v="10926"/>
    <n v="7057"/>
    <n v="504181"/>
    <m/>
    <n v="437999"/>
    <n v="46106"/>
    <n v="225251"/>
    <n v="34948"/>
    <m/>
    <n v="38463"/>
    <n v="994163"/>
    <n v="386603"/>
    <n v="241173"/>
    <n v="1031939"/>
    <n v="118841"/>
    <n v="309622"/>
    <n v="77717"/>
    <n v="4830692"/>
    <n v="813626"/>
    <n v="2035144"/>
    <n v="144932"/>
    <n v="80023"/>
    <m/>
    <n v="203578"/>
    <n v="1324495"/>
    <n v="6551146"/>
    <m/>
    <n v="246988"/>
    <n v="849"/>
    <n v="327445"/>
    <n v="26391060"/>
    <n v="33517488"/>
    <n v="24053552"/>
    <m/>
    <n v="11655942"/>
    <n v="-2192006"/>
    <n v="33517488"/>
    <m/>
    <n v="327445"/>
    <n v="7703046"/>
    <m/>
    <n v="0"/>
    <m/>
    <n v="507717"/>
    <n v="990066"/>
    <n v="1497783"/>
    <n v="-1250795"/>
    <m/>
    <n v="12228643"/>
    <m/>
    <n v="12541301"/>
    <n v="-885359"/>
    <s v="0.17"/>
    <n v="4089103.8400000003"/>
    <n v="1809"/>
    <n v="0"/>
    <n v="11116"/>
    <n v="43052"/>
    <n v="109619"/>
    <n v="622"/>
    <n v="0"/>
    <n v="10154"/>
    <m/>
    <n v="5689"/>
    <m/>
    <m/>
    <n v="24788"/>
    <n v="3132"/>
    <n v="13075"/>
    <n v="1390"/>
    <n v="27283"/>
    <n v="251729"/>
    <n v="0"/>
    <n v="0"/>
    <n v="0"/>
    <n v="0"/>
    <n v="0"/>
    <n v="0"/>
    <n v="0"/>
    <n v="170169"/>
    <n v="0"/>
    <n v="703967"/>
    <n v="1845565"/>
    <n v="2732133"/>
    <n v="20714"/>
    <n v="0"/>
    <n v="439975"/>
    <m/>
    <n v="203466"/>
    <m/>
    <m/>
    <n v="532486"/>
    <n v="93828"/>
    <n v="248199"/>
    <n v="66747"/>
    <n v="999544"/>
    <n v="8056793"/>
    <n v="0"/>
    <n v="0"/>
    <n v="0"/>
    <n v="0"/>
    <n v="0"/>
    <n v="0"/>
    <n v="0"/>
    <m/>
    <x v="0"/>
    <x v="0"/>
    <m/>
    <m/>
    <m/>
    <m/>
    <x v="0"/>
    <x v="0"/>
    <m/>
    <m/>
    <m/>
    <n v="165"/>
    <n v="280"/>
    <n v="102"/>
    <n v="119"/>
    <n v="202"/>
    <n v="73"/>
    <n v="74"/>
    <n v="111"/>
    <n v="53"/>
    <n v="1"/>
    <n v="0"/>
    <n v="0"/>
    <n v="0"/>
    <n v="0"/>
    <n v="1"/>
    <n v="1"/>
    <n v="0"/>
    <n v="0"/>
    <n v="0"/>
    <n v="0"/>
    <n v="0"/>
    <n v="0"/>
    <n v="0"/>
    <n v="0"/>
    <n v="1"/>
    <n v="0"/>
    <n v="0"/>
    <n v="0"/>
    <n v="0"/>
  </r>
  <r>
    <n v="206196220"/>
    <x v="512"/>
    <d v="2023-04-01T00:00:00"/>
    <d v="2024-03-31T00:00:00"/>
    <n v="366"/>
    <s v="In Process"/>
    <x v="1"/>
    <x v="17"/>
    <x v="1"/>
    <x v="1"/>
    <s v="11 - Los Angeles"/>
    <x v="41"/>
    <s v="909-626-3490"/>
    <s v="621 W. BONITA AVENUE"/>
    <s v="CLAREMONT"/>
    <s v="91711-0000"/>
    <s v="ZZT05085F"/>
    <s v="ROBERT BARTON"/>
    <s v="Yes"/>
    <s v="FRONT PORCH COMMUNITIES &amp; SERVICES"/>
    <n v="59"/>
    <n v="59"/>
    <x v="1"/>
    <n v="21594"/>
    <n v="15193"/>
    <n v="70.36"/>
    <n v="215"/>
    <n v="214"/>
    <n v="1783"/>
    <n v="852"/>
    <n v="1596"/>
    <n v="7314"/>
    <n v="1605"/>
    <m/>
    <n v="2043"/>
    <m/>
    <x v="0"/>
    <n v="15193"/>
    <m/>
    <m/>
    <m/>
    <m/>
    <m/>
    <m/>
    <m/>
    <m/>
    <n v="7712813"/>
    <n v="1359605"/>
    <n v="2871868"/>
    <n v="3630"/>
    <n v="6204180"/>
    <n v="7734644"/>
    <n v="-1530464"/>
    <n v="292099"/>
    <m/>
    <m/>
    <n v="-1238365"/>
    <n v="942520"/>
    <n v="410664"/>
    <n v="779970"/>
    <n v="3525348"/>
    <n v="839254"/>
    <m/>
    <n v="1215057"/>
    <m/>
    <n v="7712813"/>
    <m/>
    <m/>
    <m/>
    <m/>
    <m/>
    <m/>
    <m/>
    <m/>
    <n v="574025"/>
    <m/>
    <n v="240305"/>
    <m/>
    <n v="607"/>
    <m/>
    <n v="2813"/>
    <m/>
    <n v="482397"/>
    <m/>
    <m/>
    <m/>
    <n v="59458"/>
    <m/>
    <m/>
    <m/>
    <n v="36281"/>
    <n v="0"/>
    <n v="534125"/>
    <n v="0"/>
    <n v="464981"/>
    <n v="40203"/>
    <n v="169082"/>
    <n v="42683"/>
    <m/>
    <n v="72250"/>
    <m/>
    <m/>
    <m/>
    <m/>
    <m/>
    <m/>
    <m/>
    <m/>
    <m/>
    <m/>
    <m/>
    <m/>
    <m/>
    <m/>
    <m/>
    <m/>
    <m/>
    <m/>
    <m/>
    <m/>
    <m/>
    <m/>
    <m/>
    <m/>
    <m/>
    <m/>
    <m/>
    <m/>
    <n v="476715"/>
    <m/>
    <m/>
    <m/>
    <n v="197933"/>
    <m/>
    <n v="191502"/>
    <m/>
    <n v="291920"/>
    <m/>
    <n v="1353046"/>
    <m/>
    <n v="360752"/>
    <m/>
    <m/>
    <m/>
    <m/>
    <m/>
    <m/>
    <m/>
    <m/>
    <m/>
    <m/>
    <m/>
    <m/>
    <m/>
    <m/>
    <m/>
    <m/>
    <m/>
    <m/>
    <m/>
    <m/>
    <m/>
    <n v="3591587"/>
    <n v="1247277"/>
    <n v="2895780"/>
    <n v="59368"/>
    <n v="3424883"/>
    <m/>
    <m/>
    <m/>
    <m/>
    <m/>
    <m/>
    <m/>
    <m/>
    <n v="1456"/>
    <m/>
    <n v="214874"/>
    <m/>
    <n v="204342"/>
    <n v="22655"/>
    <n v="163233"/>
    <n v="45615"/>
    <m/>
    <n v="82198"/>
    <n v="280539"/>
    <n v="149279"/>
    <n v="147561"/>
    <n v="811506"/>
    <n v="97648"/>
    <n v="81181"/>
    <n v="175409"/>
    <n v="1782859"/>
    <m/>
    <n v="8355"/>
    <n v="7583"/>
    <m/>
    <n v="33468"/>
    <m/>
    <m/>
    <n v="190258600"/>
    <m/>
    <n v="22168517"/>
    <n v="1697588"/>
    <m/>
    <n v="103662"/>
    <n v="214228367"/>
    <n v="206342321"/>
    <n v="4845"/>
    <n v="17000"/>
    <n v="7864201"/>
    <n v="214228367"/>
    <m/>
    <m/>
    <m/>
    <m/>
    <n v="6656859"/>
    <n v="51294111"/>
    <m/>
    <n v="15727642"/>
    <n v="73678612"/>
    <n v="-51510095"/>
    <m/>
    <m/>
    <m/>
    <n v="17000"/>
    <m/>
    <s v="0.00"/>
    <n v="0"/>
    <n v="2145"/>
    <n v="0"/>
    <n v="5337"/>
    <n v="17028"/>
    <n v="46101"/>
    <n v="0"/>
    <n v="0"/>
    <n v="72"/>
    <m/>
    <n v="1712"/>
    <n v="4072"/>
    <n v="4832"/>
    <n v="16501"/>
    <n v="1980"/>
    <n v="2169"/>
    <n v="3079"/>
    <n v="14300"/>
    <n v="119328"/>
    <n v="0"/>
    <n v="4547"/>
    <n v="0"/>
    <n v="364"/>
    <n v="0"/>
    <n v="0"/>
    <n v="4911"/>
    <n v="165449"/>
    <n v="0"/>
    <n v="276979"/>
    <n v="674089"/>
    <n v="1065397"/>
    <n v="0"/>
    <n v="0"/>
    <n v="3794"/>
    <m/>
    <n v="41757"/>
    <n v="76815"/>
    <n v="93600"/>
    <n v="357520"/>
    <n v="67223"/>
    <n v="52760"/>
    <n v="139780"/>
    <n v="576424"/>
    <n v="3591587"/>
    <n v="0"/>
    <n v="272829"/>
    <n v="0"/>
    <n v="10927"/>
    <n v="0"/>
    <n v="0"/>
    <n v="283756"/>
    <m/>
    <x v="0"/>
    <x v="0"/>
    <m/>
    <m/>
    <m/>
    <m/>
    <x v="0"/>
    <x v="0"/>
    <m/>
    <m/>
    <m/>
    <n v="67"/>
    <n v="89"/>
    <n v="55"/>
    <n v="42"/>
    <n v="63"/>
    <n v="35"/>
    <n v="28"/>
    <n v="40"/>
    <n v="23"/>
    <n v="0"/>
    <n v="1"/>
    <n v="0"/>
    <n v="1"/>
    <n v="0"/>
    <n v="0"/>
    <n v="1"/>
    <n v="0"/>
    <n v="0"/>
    <n v="0"/>
    <n v="0"/>
    <n v="0"/>
    <n v="0"/>
    <n v="0"/>
    <n v="0"/>
    <n v="0"/>
    <n v="0"/>
    <n v="1"/>
    <n v="0"/>
    <n v="0"/>
  </r>
  <r>
    <n v="206196394"/>
    <x v="513"/>
    <d v="2024-01-01T00:00:00"/>
    <d v="2024-12-31T00:00:00"/>
    <n v="366"/>
    <s v="In Process"/>
    <x v="0"/>
    <x v="17"/>
    <x v="0"/>
    <x v="0"/>
    <s v="11 - Los Angeles"/>
    <x v="15"/>
    <s v="949-347-7100"/>
    <s v="17650 DEVONSHIRE STREET"/>
    <s v="NORTHRIDGE"/>
    <s v="91325"/>
    <s v="1851609143"/>
    <s v="KEITH W. VOGEL"/>
    <s v="Yes"/>
    <m/>
    <n v="45"/>
    <n v="45"/>
    <x v="1"/>
    <n v="16470"/>
    <n v="16012"/>
    <n v="222.39"/>
    <n v="377"/>
    <n v="375"/>
    <n v="15076"/>
    <n v="258"/>
    <m/>
    <m/>
    <m/>
    <m/>
    <n v="678"/>
    <m/>
    <x v="0"/>
    <n v="16012"/>
    <m/>
    <m/>
    <m/>
    <m/>
    <m/>
    <m/>
    <m/>
    <m/>
    <n v="12403400"/>
    <n v="6677335"/>
    <n v="4654150"/>
    <n v="1761"/>
    <n v="14428346"/>
    <n v="11795612"/>
    <n v="2632734"/>
    <n v="-1"/>
    <m/>
    <m/>
    <n v="2632733"/>
    <n v="11701502"/>
    <n v="193600"/>
    <m/>
    <m/>
    <m/>
    <m/>
    <n v="508298"/>
    <m/>
    <n v="12403400"/>
    <m/>
    <m/>
    <m/>
    <m/>
    <m/>
    <m/>
    <m/>
    <m/>
    <n v="6535662"/>
    <m/>
    <n v="138780"/>
    <m/>
    <m/>
    <m/>
    <m/>
    <m/>
    <m/>
    <m/>
    <m/>
    <m/>
    <n v="2893"/>
    <m/>
    <m/>
    <m/>
    <n v="19987"/>
    <n v="29884"/>
    <n v="2225175"/>
    <n v="0"/>
    <n v="1783350"/>
    <n v="774000"/>
    <n v="1506273"/>
    <n v="139372"/>
    <m/>
    <n v="199294"/>
    <m/>
    <m/>
    <m/>
    <m/>
    <m/>
    <m/>
    <m/>
    <m/>
    <m/>
    <m/>
    <m/>
    <m/>
    <m/>
    <m/>
    <m/>
    <m/>
    <m/>
    <m/>
    <m/>
    <m/>
    <m/>
    <m/>
    <m/>
    <m/>
    <m/>
    <m/>
    <m/>
    <m/>
    <m/>
    <m/>
    <m/>
    <m/>
    <n v="4485863"/>
    <m/>
    <n v="169134"/>
    <m/>
    <m/>
    <m/>
    <n v="-847"/>
    <m/>
    <m/>
    <m/>
    <m/>
    <m/>
    <m/>
    <m/>
    <m/>
    <m/>
    <m/>
    <m/>
    <m/>
    <m/>
    <m/>
    <m/>
    <m/>
    <m/>
    <m/>
    <m/>
    <m/>
    <m/>
    <m/>
    <m/>
    <n v="5515083"/>
    <n v="1127708"/>
    <n v="5152821"/>
    <n v="210853"/>
    <n v="4006494"/>
    <m/>
    <m/>
    <m/>
    <m/>
    <m/>
    <m/>
    <m/>
    <m/>
    <n v="61890"/>
    <m/>
    <n v="523036"/>
    <m/>
    <n v="493098"/>
    <n v="141392"/>
    <n v="414269"/>
    <n v="69409"/>
    <m/>
    <n v="108244"/>
    <n v="450006"/>
    <n v="218885"/>
    <n v="113022"/>
    <n v="630580"/>
    <n v="114454"/>
    <n v="136124"/>
    <n v="37508"/>
    <n v="3209278"/>
    <n v="39095"/>
    <n v="870191"/>
    <n v="112155"/>
    <n v="13581"/>
    <m/>
    <m/>
    <n v="32901"/>
    <n v="1659238"/>
    <m/>
    <n v="299691"/>
    <n v="42025"/>
    <n v="3929187"/>
    <n v="9267889"/>
    <n v="15198030"/>
    <n v="1264907"/>
    <m/>
    <n v="9347568"/>
    <n v="4585555"/>
    <n v="15198030"/>
    <m/>
    <n v="3829187"/>
    <m/>
    <m/>
    <n v="0"/>
    <m/>
    <n v="156223"/>
    <n v="207752"/>
    <n v="363975"/>
    <n v="-64284"/>
    <m/>
    <m/>
    <m/>
    <n v="9347568"/>
    <m/>
    <s v="0.00"/>
    <n v="0"/>
    <n v="2108"/>
    <n v="0"/>
    <n v="11064"/>
    <n v="22914"/>
    <n v="44993"/>
    <n v="0"/>
    <n v="0"/>
    <n v="4890"/>
    <n v="19425"/>
    <n v="4386"/>
    <n v="5738"/>
    <n v="4331"/>
    <n v="3994"/>
    <n v="2177"/>
    <n v="3468"/>
    <n v="537"/>
    <n v="15465"/>
    <n v="145490"/>
    <n v="0"/>
    <n v="1048"/>
    <n v="903"/>
    <n v="4164"/>
    <n v="0"/>
    <n v="0"/>
    <n v="6115"/>
    <n v="145014"/>
    <n v="0"/>
    <n v="605309"/>
    <n v="955562"/>
    <n v="962608"/>
    <n v="0"/>
    <n v="0"/>
    <n v="303962"/>
    <n v="956103"/>
    <n v="107162"/>
    <n v="100959"/>
    <n v="82100"/>
    <n v="117160"/>
    <n v="85286"/>
    <n v="103569"/>
    <n v="25833"/>
    <n v="964456"/>
    <n v="5515083"/>
    <n v="0"/>
    <n v="57665"/>
    <n v="40627"/>
    <n v="145747"/>
    <n v="0"/>
    <n v="0"/>
    <n v="244039"/>
    <m/>
    <x v="0"/>
    <x v="0"/>
    <m/>
    <m/>
    <n v="19425"/>
    <m/>
    <x v="0"/>
    <x v="0"/>
    <m/>
    <m/>
    <n v="956103"/>
    <n v="127"/>
    <n v="270"/>
    <n v="54"/>
    <n v="102"/>
    <n v="227"/>
    <n v="40"/>
    <n v="39"/>
    <n v="90"/>
    <n v="13"/>
    <n v="1"/>
    <n v="0"/>
    <n v="0"/>
    <n v="1"/>
    <n v="0"/>
    <n v="0"/>
    <n v="1"/>
    <n v="0"/>
    <n v="0"/>
    <n v="0"/>
    <n v="0"/>
    <n v="0"/>
    <n v="0"/>
    <n v="0"/>
    <n v="0"/>
    <n v="1"/>
    <n v="0"/>
    <n v="0"/>
    <n v="0"/>
    <n v="0"/>
  </r>
  <r>
    <n v="206196609"/>
    <x v="514"/>
    <d v="2024-01-01T00:00:00"/>
    <d v="2024-12-31T00:00:00"/>
    <n v="366"/>
    <s v="In Process"/>
    <x v="0"/>
    <x v="17"/>
    <x v="0"/>
    <x v="0"/>
    <s v="11 - Los Angeles"/>
    <x v="29"/>
    <s v="916-481-5500"/>
    <s v="10716 LA TUNA CANYON RD"/>
    <s v="SUN VALLEY"/>
    <s v="91352-2130"/>
    <s v="1285049619"/>
    <s v="MICHELLE NYDAM"/>
    <s v="No"/>
    <s v="SUN VALLEY SPECIALTY HEALTHCARE, INC DBA"/>
    <n v="45"/>
    <n v="45"/>
    <x v="1"/>
    <n v="16470"/>
    <n v="14352"/>
    <n v="195.66"/>
    <n v="15"/>
    <n v="14"/>
    <m/>
    <m/>
    <n v="3197"/>
    <n v="11155"/>
    <m/>
    <m/>
    <m/>
    <m/>
    <x v="6"/>
    <m/>
    <m/>
    <m/>
    <m/>
    <m/>
    <n v="14352"/>
    <m/>
    <m/>
    <m/>
    <n v="19208356"/>
    <m/>
    <n v="-337802"/>
    <n v="6808"/>
    <n v="19552966"/>
    <n v="20201977"/>
    <n v="-649011"/>
    <m/>
    <m/>
    <m/>
    <n v="-649011"/>
    <m/>
    <m/>
    <n v="4528376"/>
    <n v="14679980"/>
    <m/>
    <m/>
    <m/>
    <m/>
    <m/>
    <m/>
    <m/>
    <m/>
    <m/>
    <n v="19208356"/>
    <m/>
    <m/>
    <m/>
    <m/>
    <m/>
    <m/>
    <m/>
    <m/>
    <m/>
    <m/>
    <m/>
    <m/>
    <m/>
    <m/>
    <m/>
    <m/>
    <m/>
    <m/>
    <m/>
    <n v="0"/>
    <n v="0"/>
    <n v="0"/>
    <n v="0"/>
    <n v="0"/>
    <n v="0"/>
    <n v="0"/>
    <n v="0"/>
    <m/>
    <n v="0"/>
    <m/>
    <m/>
    <m/>
    <m/>
    <m/>
    <m/>
    <m/>
    <m/>
    <m/>
    <m/>
    <m/>
    <m/>
    <m/>
    <m/>
    <m/>
    <m/>
    <m/>
    <m/>
    <m/>
    <m/>
    <m/>
    <m/>
    <m/>
    <m/>
    <m/>
    <m/>
    <m/>
    <m/>
    <m/>
    <m/>
    <m/>
    <m/>
    <m/>
    <m/>
    <m/>
    <m/>
    <n v="-148397"/>
    <m/>
    <n v="-189405"/>
    <m/>
    <m/>
    <m/>
    <m/>
    <m/>
    <m/>
    <m/>
    <m/>
    <m/>
    <m/>
    <m/>
    <m/>
    <m/>
    <m/>
    <m/>
    <m/>
    <m/>
    <m/>
    <m/>
    <m/>
    <m/>
    <m/>
    <m/>
    <n v="11085562"/>
    <n v="2148808"/>
    <n v="6967607"/>
    <n v="206495"/>
    <m/>
    <m/>
    <m/>
    <m/>
    <m/>
    <n v="14013139"/>
    <m/>
    <m/>
    <m/>
    <m/>
    <m/>
    <m/>
    <m/>
    <m/>
    <m/>
    <m/>
    <m/>
    <m/>
    <n v="140"/>
    <n v="736476"/>
    <n v="506164"/>
    <n v="78887"/>
    <n v="346368"/>
    <n v="87902"/>
    <n v="325564"/>
    <n v="89178"/>
    <n v="2268492"/>
    <n v="1233375"/>
    <n v="200618"/>
    <n v="146452"/>
    <n v="61470"/>
    <m/>
    <n v="4197"/>
    <n v="103555"/>
    <n v="4688139"/>
    <m/>
    <n v="10435027"/>
    <m/>
    <m/>
    <n v="-1"/>
    <n v="15123165"/>
    <n v="2987579"/>
    <m/>
    <n v="8280513"/>
    <n v="3855073"/>
    <n v="15123165"/>
    <m/>
    <m/>
    <m/>
    <m/>
    <n v="0"/>
    <m/>
    <n v="13062303"/>
    <n v="1341325"/>
    <n v="14403628"/>
    <n v="-3968601"/>
    <m/>
    <m/>
    <m/>
    <n v="8280513"/>
    <m/>
    <s v="0.61"/>
    <n v="1822423.19"/>
    <n v="3377"/>
    <n v="0"/>
    <n v="26448"/>
    <n v="72097"/>
    <n v="88756"/>
    <n v="0"/>
    <n v="0"/>
    <n v="8691"/>
    <m/>
    <n v="12174"/>
    <n v="13769"/>
    <n v="3383"/>
    <n v="3386"/>
    <n v="2082"/>
    <n v="11465"/>
    <n v="1412"/>
    <n v="23949"/>
    <n v="270989"/>
    <n v="0"/>
    <n v="2039"/>
    <n v="9057"/>
    <n v="0"/>
    <n v="0"/>
    <n v="0"/>
    <n v="11096"/>
    <n v="203259"/>
    <n v="0"/>
    <n v="1908779"/>
    <n v="3468328"/>
    <n v="2969893"/>
    <n v="0"/>
    <n v="0"/>
    <n v="310653"/>
    <m/>
    <n v="283285"/>
    <n v="288020"/>
    <n v="68785"/>
    <n v="89036"/>
    <n v="71986"/>
    <n v="265970"/>
    <n v="70220"/>
    <n v="1087348"/>
    <n v="11085562"/>
    <n v="0"/>
    <n v="220793"/>
    <n v="679266"/>
    <n v="0"/>
    <n v="0"/>
    <n v="0"/>
    <n v="900059"/>
    <m/>
    <x v="0"/>
    <x v="0"/>
    <m/>
    <m/>
    <m/>
    <m/>
    <x v="0"/>
    <x v="0"/>
    <m/>
    <m/>
    <m/>
    <n v="207"/>
    <n v="285"/>
    <n v="194"/>
    <n v="109"/>
    <n v="149"/>
    <n v="96"/>
    <n v="55"/>
    <n v="78"/>
    <n v="53"/>
    <n v="1"/>
    <n v="0"/>
    <n v="0"/>
    <n v="1"/>
    <n v="0"/>
    <n v="0"/>
    <n v="0"/>
    <n v="0"/>
    <n v="0"/>
    <n v="0"/>
    <n v="0"/>
    <n v="1"/>
    <n v="0"/>
    <n v="0"/>
    <n v="0"/>
    <n v="1"/>
    <n v="0"/>
    <n v="0"/>
    <n v="0"/>
    <n v="0"/>
  </r>
  <r>
    <n v="206197667"/>
    <x v="515"/>
    <d v="2023-04-01T00:00:00"/>
    <d v="2024-03-31T00:00:00"/>
    <n v="366"/>
    <s v="In Process"/>
    <x v="0"/>
    <x v="17"/>
    <x v="0"/>
    <x v="0"/>
    <s v="11 - Los Angeles"/>
    <x v="33"/>
    <s v="661-494-8600"/>
    <s v="43830 10TH STREET WEST"/>
    <s v="LANCASTER"/>
    <s v="93534"/>
    <s v="1932555976"/>
    <s v="SHANE CARLSON"/>
    <s v="Yes"/>
    <m/>
    <n v="170"/>
    <n v="170"/>
    <x v="0"/>
    <n v="62220"/>
    <n v="55557"/>
    <n v="89.29"/>
    <n v="875"/>
    <n v="860"/>
    <n v="8388"/>
    <m/>
    <n v="14953"/>
    <n v="20125"/>
    <n v="3889"/>
    <n v="6498"/>
    <n v="700"/>
    <n v="1004"/>
    <x v="1"/>
    <n v="48245"/>
    <m/>
    <m/>
    <m/>
    <n v="7312"/>
    <m/>
    <m/>
    <m/>
    <m/>
    <n v="26348805"/>
    <n v="10961386"/>
    <n v="8931465"/>
    <n v="16980"/>
    <n v="28395706"/>
    <n v="29132062"/>
    <n v="-736356"/>
    <n v="229247"/>
    <n v="6676"/>
    <m/>
    <n v="-513785"/>
    <n v="3767492"/>
    <m/>
    <n v="6334876"/>
    <n v="10832129"/>
    <n v="1652814"/>
    <n v="3037205"/>
    <n v="314944"/>
    <n v="409345"/>
    <n v="20318359"/>
    <m/>
    <m/>
    <m/>
    <n v="6030446"/>
    <m/>
    <m/>
    <m/>
    <m/>
    <n v="3488515"/>
    <n v="1265428"/>
    <m/>
    <m/>
    <n v="922792"/>
    <m/>
    <n v="2041610"/>
    <m/>
    <n v="3201126"/>
    <m/>
    <n v="26214"/>
    <m/>
    <n v="10760"/>
    <m/>
    <n v="4941"/>
    <m/>
    <n v="130614"/>
    <n v="45722"/>
    <n v="2280956"/>
    <n v="2987669"/>
    <n v="2634468"/>
    <n v="550362"/>
    <n v="2240297"/>
    <n v="40062"/>
    <m/>
    <n v="51236"/>
    <m/>
    <m/>
    <m/>
    <m/>
    <m/>
    <m/>
    <m/>
    <m/>
    <m/>
    <m/>
    <m/>
    <m/>
    <m/>
    <m/>
    <m/>
    <m/>
    <m/>
    <m/>
    <m/>
    <m/>
    <m/>
    <m/>
    <m/>
    <m/>
    <m/>
    <m/>
    <m/>
    <m/>
    <n v="-5563"/>
    <m/>
    <m/>
    <m/>
    <n v="253112"/>
    <m/>
    <m/>
    <m/>
    <n v="2075275"/>
    <m/>
    <n v="3485344"/>
    <m/>
    <n v="3019328"/>
    <m/>
    <n v="36711"/>
    <m/>
    <n v="67258"/>
    <m/>
    <m/>
    <m/>
    <m/>
    <m/>
    <m/>
    <m/>
    <m/>
    <m/>
    <m/>
    <m/>
    <m/>
    <m/>
    <m/>
    <m/>
    <m/>
    <m/>
    <n v="12158375"/>
    <n v="2624330"/>
    <n v="14349357"/>
    <n v="567074"/>
    <n v="9026346"/>
    <m/>
    <m/>
    <m/>
    <n v="2570322"/>
    <m/>
    <m/>
    <m/>
    <m/>
    <n v="134502"/>
    <n v="19841"/>
    <n v="716669"/>
    <n v="690666"/>
    <n v="806843"/>
    <n v="116901"/>
    <n v="562433"/>
    <n v="33106"/>
    <m/>
    <n v="141911"/>
    <n v="736567"/>
    <n v="666897"/>
    <n v="178343"/>
    <n v="1348282"/>
    <n v="184146"/>
    <n v="221372"/>
    <n v="179029"/>
    <n v="6362182"/>
    <n v="37672"/>
    <n v="3623833"/>
    <n v="381084"/>
    <n v="65777"/>
    <m/>
    <n v="75735"/>
    <n v="251603"/>
    <n v="4866847"/>
    <m/>
    <n v="207686"/>
    <m/>
    <n v="8638314"/>
    <m/>
    <n v="13712847"/>
    <n v="13599960"/>
    <m/>
    <m/>
    <n v="112887"/>
    <n v="13712847"/>
    <m/>
    <m/>
    <n v="2059963"/>
    <m/>
    <n v="0"/>
    <m/>
    <n v="218321"/>
    <n v="153771"/>
    <n v="372092"/>
    <n v="-164406"/>
    <m/>
    <m/>
    <m/>
    <m/>
    <m/>
    <s v="0.06"/>
    <n v="815997.6"/>
    <n v="1961"/>
    <n v="0"/>
    <n v="30923"/>
    <n v="85828"/>
    <n v="150973"/>
    <n v="0"/>
    <n v="825"/>
    <n v="7047"/>
    <n v="13383"/>
    <n v="7215"/>
    <n v="26909"/>
    <n v="6090"/>
    <n v="32586"/>
    <n v="5758"/>
    <n v="8095"/>
    <n v="3221"/>
    <n v="25857"/>
    <n v="406671"/>
    <n v="0"/>
    <n v="0"/>
    <n v="694"/>
    <n v="0"/>
    <n v="0"/>
    <n v="0"/>
    <n v="694"/>
    <n v="213335"/>
    <n v="0"/>
    <n v="1832312"/>
    <n v="3236540"/>
    <n v="3293885"/>
    <n v="0"/>
    <n v="17436"/>
    <n v="261386"/>
    <n v="571092"/>
    <n v="170696"/>
    <n v="479919"/>
    <n v="108269"/>
    <n v="656489"/>
    <n v="151568"/>
    <n v="168419"/>
    <n v="144148"/>
    <n v="852881"/>
    <n v="12158375"/>
    <n v="0"/>
    <n v="0"/>
    <n v="43474"/>
    <n v="0"/>
    <n v="0"/>
    <n v="0"/>
    <n v="43474"/>
    <m/>
    <x v="0"/>
    <x v="0"/>
    <m/>
    <m/>
    <n v="13383"/>
    <m/>
    <x v="0"/>
    <x v="0"/>
    <m/>
    <m/>
    <n v="571092"/>
    <n v="314"/>
    <n v="499"/>
    <n v="190"/>
    <n v="228"/>
    <n v="375"/>
    <n v="131"/>
    <n v="113"/>
    <n v="186"/>
    <n v="66"/>
    <n v="1"/>
    <n v="0"/>
    <n v="0"/>
    <n v="0"/>
    <n v="0"/>
    <n v="1"/>
    <n v="1"/>
    <n v="0"/>
    <n v="0"/>
    <n v="0"/>
    <n v="1"/>
    <n v="0"/>
    <n v="0"/>
    <n v="0"/>
    <n v="0"/>
    <n v="1"/>
    <n v="0"/>
    <n v="0"/>
    <n v="0"/>
    <n v="0"/>
  </r>
  <r>
    <n v="206198162"/>
    <x v="516"/>
    <d v="2024-04-29T00:00:00"/>
    <d v="2024-10-31T00:00:00"/>
    <n v="186"/>
    <s v="In Process"/>
    <x v="0"/>
    <x v="17"/>
    <x v="0"/>
    <x v="1"/>
    <s v="11 - Los Angeles"/>
    <x v="15"/>
    <s v="888-466-3642"/>
    <s v="161 S. REEDER AVE"/>
    <s v="COVINA"/>
    <s v="91724"/>
    <s v="630027328"/>
    <s v="VINCENT GONZAGA"/>
    <s v="Yes"/>
    <s v="MASONIC HOMES OF CALIFORNIA"/>
    <n v="32"/>
    <n v="32"/>
    <x v="1"/>
    <n v="5952"/>
    <n v="1386"/>
    <n v="23.29"/>
    <n v="15"/>
    <n v="3"/>
    <m/>
    <n v="23"/>
    <n v="1226"/>
    <m/>
    <m/>
    <m/>
    <n v="137"/>
    <m/>
    <x v="0"/>
    <n v="1386"/>
    <m/>
    <m/>
    <m/>
    <m/>
    <m/>
    <m/>
    <m/>
    <m/>
    <n v="38920"/>
    <m/>
    <n v="18157"/>
    <n v="118258"/>
    <n v="139021"/>
    <n v="4596929"/>
    <n v="-4457908"/>
    <n v="-4687812"/>
    <m/>
    <m/>
    <n v="-9145720"/>
    <m/>
    <m/>
    <n v="38920"/>
    <m/>
    <m/>
    <m/>
    <m/>
    <m/>
    <n v="38920"/>
    <m/>
    <m/>
    <m/>
    <m/>
    <m/>
    <m/>
    <m/>
    <m/>
    <m/>
    <m/>
    <m/>
    <m/>
    <m/>
    <m/>
    <m/>
    <m/>
    <m/>
    <m/>
    <m/>
    <m/>
    <m/>
    <m/>
    <m/>
    <m/>
    <n v="0"/>
    <n v="0"/>
    <n v="0"/>
    <n v="0"/>
    <n v="0"/>
    <n v="0"/>
    <n v="0"/>
    <n v="0"/>
    <m/>
    <n v="0"/>
    <m/>
    <m/>
    <m/>
    <m/>
    <m/>
    <m/>
    <m/>
    <m/>
    <m/>
    <m/>
    <m/>
    <m/>
    <m/>
    <m/>
    <m/>
    <m/>
    <m/>
    <m/>
    <m/>
    <m/>
    <n v="18157"/>
    <m/>
    <m/>
    <m/>
    <m/>
    <m/>
    <m/>
    <m/>
    <m/>
    <m/>
    <m/>
    <m/>
    <m/>
    <m/>
    <m/>
    <m/>
    <m/>
    <m/>
    <m/>
    <m/>
    <m/>
    <m/>
    <m/>
    <m/>
    <m/>
    <m/>
    <m/>
    <m/>
    <m/>
    <m/>
    <m/>
    <m/>
    <m/>
    <m/>
    <m/>
    <m/>
    <m/>
    <m/>
    <m/>
    <m/>
    <m/>
    <m/>
    <n v="3009021"/>
    <n v="1465337"/>
    <n v="6095853"/>
    <n v="179816"/>
    <n v="2462507"/>
    <m/>
    <m/>
    <m/>
    <m/>
    <m/>
    <m/>
    <m/>
    <m/>
    <n v="23967"/>
    <m/>
    <m/>
    <m/>
    <m/>
    <m/>
    <n v="10857"/>
    <n v="832"/>
    <m/>
    <n v="77002"/>
    <n v="589698"/>
    <n v="51422"/>
    <m/>
    <n v="158409"/>
    <m/>
    <n v="1724"/>
    <m/>
    <n v="463044"/>
    <n v="676723"/>
    <n v="2722"/>
    <n v="12574"/>
    <n v="65448"/>
    <m/>
    <m/>
    <m/>
    <n v="321912"/>
    <m/>
    <n v="71744912"/>
    <n v="2379315"/>
    <m/>
    <m/>
    <n v="74446139"/>
    <n v="3083458"/>
    <m/>
    <m/>
    <n v="71362681"/>
    <n v="74446139"/>
    <m/>
    <m/>
    <m/>
    <m/>
    <n v="3315694"/>
    <n v="96962043"/>
    <m/>
    <n v="7946034"/>
    <n v="108223771"/>
    <n v="-36478859"/>
    <m/>
    <m/>
    <m/>
    <m/>
    <m/>
    <s v="0.02"/>
    <n v="61669.16"/>
    <n v="3701"/>
    <n v="0"/>
    <n v="5074"/>
    <n v="15294"/>
    <n v="20716"/>
    <n v="0"/>
    <n v="0"/>
    <n v="602"/>
    <m/>
    <n v="26666"/>
    <m/>
    <m/>
    <n v="2707"/>
    <m/>
    <m/>
    <m/>
    <n v="1806"/>
    <n v="76566"/>
    <n v="0"/>
    <n v="0"/>
    <n v="0"/>
    <n v="0"/>
    <n v="0"/>
    <n v="0"/>
    <n v="0"/>
    <n v="290211"/>
    <n v="0"/>
    <n v="254985"/>
    <n v="547618"/>
    <n v="557162"/>
    <n v="0"/>
    <n v="0"/>
    <n v="35289"/>
    <m/>
    <n v="91722"/>
    <m/>
    <m/>
    <n v="65135"/>
    <m/>
    <m/>
    <m/>
    <n v="93530"/>
    <n v="1935652"/>
    <n v="0"/>
    <n v="0"/>
    <n v="0"/>
    <n v="0"/>
    <n v="0"/>
    <n v="0"/>
    <n v="0"/>
    <m/>
    <x v="0"/>
    <x v="0"/>
    <m/>
    <m/>
    <m/>
    <m/>
    <x v="0"/>
    <x v="0"/>
    <m/>
    <m/>
    <m/>
    <n v="32"/>
    <n v="55"/>
    <n v="24"/>
    <n v="15"/>
    <n v="32"/>
    <n v="13"/>
    <n v="5"/>
    <n v="22"/>
    <n v="4"/>
    <n v="0"/>
    <n v="1"/>
    <n v="0"/>
    <n v="1"/>
    <n v="0"/>
    <n v="0"/>
    <n v="1"/>
    <n v="0"/>
    <n v="0"/>
    <n v="0"/>
    <n v="0"/>
    <n v="0"/>
    <n v="0"/>
    <n v="0"/>
    <n v="0"/>
    <n v="1"/>
    <n v="0"/>
    <n v="0"/>
    <n v="0"/>
    <n v="0"/>
  </r>
  <r>
    <n v="206200691"/>
    <x v="517"/>
    <d v="2024-01-01T00:00:00"/>
    <d v="2024-12-31T00:00:00"/>
    <n v="366"/>
    <s v="In Process"/>
    <x v="0"/>
    <x v="18"/>
    <x v="0"/>
    <x v="0"/>
    <s v="09 - Central"/>
    <x v="43"/>
    <s v="559-665-4826"/>
    <s v="1010 VENTURA AVENUE"/>
    <s v="CHOWCHILLA"/>
    <s v="93610"/>
    <s v="1942868021"/>
    <s v="MANNVIR SINGH"/>
    <s v="Yes"/>
    <m/>
    <n v="62"/>
    <n v="62"/>
    <x v="2"/>
    <n v="22692"/>
    <n v="21663"/>
    <n v="225.42"/>
    <n v="122"/>
    <n v="119"/>
    <n v="2311"/>
    <m/>
    <n v="14763"/>
    <m/>
    <m/>
    <n v="1842"/>
    <n v="308"/>
    <n v="2439"/>
    <x v="0"/>
    <n v="21663"/>
    <m/>
    <m/>
    <m/>
    <m/>
    <m/>
    <m/>
    <m/>
    <m/>
    <n v="14677292"/>
    <n v="10635227"/>
    <n v="8599030"/>
    <n v="4713"/>
    <n v="16718202"/>
    <n v="10630529"/>
    <n v="6087673"/>
    <m/>
    <m/>
    <m/>
    <n v="6087673"/>
    <n v="1153387"/>
    <m/>
    <n v="3673809"/>
    <n v="8360155"/>
    <m/>
    <n v="1353035"/>
    <n v="74506"/>
    <n v="62400"/>
    <n v="14677292"/>
    <m/>
    <m/>
    <m/>
    <m/>
    <m/>
    <m/>
    <m/>
    <m/>
    <n v="9518952"/>
    <m/>
    <m/>
    <m/>
    <n v="7064"/>
    <m/>
    <n v="28329"/>
    <m/>
    <n v="735"/>
    <m/>
    <n v="1005596"/>
    <m/>
    <n v="77"/>
    <m/>
    <n v="74474"/>
    <m/>
    <n v="79496"/>
    <n v="0"/>
    <n v="1198429"/>
    <n v="6083702"/>
    <n v="1655277"/>
    <n v="254100"/>
    <n v="1253787"/>
    <n v="33463"/>
    <m/>
    <n v="76973"/>
    <m/>
    <m/>
    <m/>
    <m/>
    <m/>
    <m/>
    <m/>
    <m/>
    <m/>
    <m/>
    <m/>
    <m/>
    <m/>
    <m/>
    <m/>
    <m/>
    <m/>
    <m/>
    <m/>
    <m/>
    <m/>
    <m/>
    <m/>
    <m/>
    <m/>
    <m/>
    <m/>
    <m/>
    <n v="-9228"/>
    <m/>
    <m/>
    <m/>
    <n v="4167970"/>
    <m/>
    <m/>
    <m/>
    <n v="197575"/>
    <m/>
    <n v="3190518"/>
    <m/>
    <m/>
    <m/>
    <n v="1025744"/>
    <m/>
    <n v="26451"/>
    <m/>
    <m/>
    <m/>
    <m/>
    <m/>
    <m/>
    <m/>
    <m/>
    <m/>
    <m/>
    <m/>
    <m/>
    <m/>
    <m/>
    <m/>
    <m/>
    <m/>
    <n v="6222860"/>
    <n v="2815846"/>
    <n v="1591823"/>
    <n v="243556"/>
    <n v="6037377"/>
    <m/>
    <m/>
    <m/>
    <m/>
    <m/>
    <m/>
    <m/>
    <m/>
    <m/>
    <m/>
    <n v="20901"/>
    <n v="500"/>
    <m/>
    <n v="1401897"/>
    <n v="79658"/>
    <n v="105113"/>
    <m/>
    <n v="2680"/>
    <n v="566643"/>
    <n v="246181"/>
    <n v="73856"/>
    <n v="912412"/>
    <n v="274474"/>
    <n v="62518"/>
    <n v="116602"/>
    <n v="729717"/>
    <m/>
    <m/>
    <m/>
    <m/>
    <m/>
    <m/>
    <m/>
    <n v="3399215"/>
    <m/>
    <n v="205650"/>
    <m/>
    <n v="-165335"/>
    <n v="494759"/>
    <n v="3934289"/>
    <n v="1599668"/>
    <m/>
    <n v="-167649"/>
    <n v="2502270"/>
    <n v="3934289"/>
    <m/>
    <m/>
    <m/>
    <m/>
    <n v="0"/>
    <m/>
    <n v="46643"/>
    <n v="189859"/>
    <n v="236502"/>
    <n v="-30852"/>
    <m/>
    <m/>
    <m/>
    <n v="-167649"/>
    <m/>
    <s v="0.07"/>
    <n v="111976.76000000001"/>
    <n v="2183"/>
    <n v="0"/>
    <n v="1432"/>
    <n v="5105"/>
    <n v="60049"/>
    <n v="0"/>
    <n v="0"/>
    <n v="1454"/>
    <m/>
    <n v="2128"/>
    <n v="10336"/>
    <n v="1455"/>
    <n v="15183"/>
    <n v="3366"/>
    <n v="4478"/>
    <n v="2034"/>
    <n v="4414"/>
    <n v="113617"/>
    <n v="0"/>
    <n v="0"/>
    <n v="0"/>
    <n v="6162"/>
    <n v="0"/>
    <n v="0"/>
    <n v="6162"/>
    <n v="163713"/>
    <n v="0"/>
    <n v="505787"/>
    <n v="1393784"/>
    <n v="2177875"/>
    <n v="0"/>
    <n v="0"/>
    <n v="76186"/>
    <m/>
    <n v="72771"/>
    <n v="161174"/>
    <n v="43913"/>
    <n v="401260"/>
    <n v="227559"/>
    <n v="40688"/>
    <n v="76220"/>
    <n v="573458"/>
    <n v="5914388"/>
    <n v="0"/>
    <n v="0"/>
    <n v="0"/>
    <n v="175629"/>
    <n v="0"/>
    <n v="0"/>
    <n v="175629"/>
    <m/>
    <x v="0"/>
    <x v="0"/>
    <m/>
    <m/>
    <m/>
    <m/>
    <x v="0"/>
    <x v="0"/>
    <m/>
    <m/>
    <m/>
    <n v="124"/>
    <n v="162"/>
    <n v="86"/>
    <n v="83"/>
    <n v="112"/>
    <n v="57"/>
    <n v="56"/>
    <n v="82"/>
    <n v="36"/>
    <n v="1"/>
    <n v="0"/>
    <n v="0"/>
    <n v="0"/>
    <n v="1"/>
    <n v="0"/>
    <n v="1"/>
    <n v="0"/>
    <n v="0"/>
    <n v="0"/>
    <n v="0"/>
    <n v="0"/>
    <n v="0"/>
    <n v="0"/>
    <n v="0"/>
    <n v="1"/>
    <n v="0"/>
    <n v="0"/>
    <n v="0"/>
    <n v="0"/>
  </r>
  <r>
    <n v="206200749"/>
    <x v="518"/>
    <d v="2024-01-01T00:00:00"/>
    <d v="2024-12-31T00:00:00"/>
    <n v="366"/>
    <s v="In Process"/>
    <x v="0"/>
    <x v="18"/>
    <x v="0"/>
    <x v="0"/>
    <s v="09 - Central"/>
    <x v="43"/>
    <s v="559-673-9228"/>
    <s v="517 SOUTH A STREET"/>
    <s v="MADERA"/>
    <s v="93638"/>
    <s v="1699827089"/>
    <s v="AKASH LAI"/>
    <s v="Yes"/>
    <m/>
    <n v="176"/>
    <n v="176"/>
    <x v="0"/>
    <n v="64416"/>
    <n v="60566"/>
    <n v="215.08"/>
    <n v="333"/>
    <n v="322"/>
    <n v="4888"/>
    <n v="1356"/>
    <n v="5636"/>
    <n v="41118"/>
    <m/>
    <n v="442"/>
    <n v="359"/>
    <n v="6767"/>
    <x v="0"/>
    <n v="60566"/>
    <m/>
    <m/>
    <m/>
    <m/>
    <m/>
    <m/>
    <m/>
    <m/>
    <n v="15817511"/>
    <n v="3595513"/>
    <n v="-43668"/>
    <n v="36713"/>
    <n v="19493405"/>
    <n v="19543636"/>
    <n v="-50231"/>
    <n v="12678"/>
    <n v="12590"/>
    <m/>
    <n v="-50143"/>
    <n v="1217409"/>
    <n v="411177"/>
    <n v="1478517"/>
    <n v="10807637"/>
    <m/>
    <n v="49851"/>
    <n v="92187"/>
    <n v="1760733"/>
    <n v="15817511"/>
    <m/>
    <m/>
    <m/>
    <m/>
    <m/>
    <m/>
    <m/>
    <m/>
    <n v="2406285"/>
    <m/>
    <n v="440757"/>
    <m/>
    <n v="7225"/>
    <m/>
    <n v="447447"/>
    <m/>
    <m/>
    <m/>
    <n v="117902"/>
    <m/>
    <n v="11336"/>
    <m/>
    <n v="164561"/>
    <m/>
    <n v="9932"/>
    <n v="64479"/>
    <n v="1360650"/>
    <n v="0"/>
    <n v="1284085"/>
    <n v="419855"/>
    <n v="385281"/>
    <n v="35214"/>
    <m/>
    <n v="36017"/>
    <m/>
    <m/>
    <m/>
    <m/>
    <m/>
    <m/>
    <m/>
    <m/>
    <m/>
    <m/>
    <m/>
    <m/>
    <m/>
    <m/>
    <m/>
    <m/>
    <m/>
    <m/>
    <m/>
    <m/>
    <m/>
    <m/>
    <m/>
    <m/>
    <m/>
    <m/>
    <m/>
    <m/>
    <n v="14850"/>
    <m/>
    <m/>
    <m/>
    <n v="63638"/>
    <m/>
    <n v="-54309"/>
    <m/>
    <n v="-702324"/>
    <m/>
    <n v="718599"/>
    <m/>
    <m/>
    <m/>
    <n v="7080"/>
    <m/>
    <n v="-91202"/>
    <m/>
    <m/>
    <m/>
    <m/>
    <m/>
    <m/>
    <m/>
    <m/>
    <m/>
    <m/>
    <m/>
    <m/>
    <m/>
    <m/>
    <m/>
    <m/>
    <m/>
    <n v="8069077"/>
    <n v="2070804"/>
    <n v="9403755"/>
    <n v="304568"/>
    <n v="7894757"/>
    <m/>
    <m/>
    <m/>
    <m/>
    <m/>
    <m/>
    <m/>
    <m/>
    <n v="7819"/>
    <n v="47626"/>
    <n v="521609"/>
    <m/>
    <n v="466645"/>
    <n v="137765"/>
    <n v="233995"/>
    <n v="18494"/>
    <m/>
    <n v="83433"/>
    <n v="620696"/>
    <n v="509679"/>
    <n v="314440"/>
    <n v="1495738"/>
    <n v="192374"/>
    <n v="209608"/>
    <n v="190655"/>
    <n v="4914720"/>
    <n v="168593"/>
    <n v="1300077"/>
    <n v="108023"/>
    <n v="57173"/>
    <m/>
    <n v="2084"/>
    <n v="47633"/>
    <n v="19195199"/>
    <m/>
    <n v="863015"/>
    <n v="727498"/>
    <n v="89766"/>
    <n v="8116742"/>
    <n v="28992220"/>
    <n v="24809749"/>
    <n v="8376477"/>
    <m/>
    <n v="-4194006"/>
    <n v="28992220"/>
    <n v="13331508"/>
    <m/>
    <n v="23063736"/>
    <m/>
    <n v="0"/>
    <m/>
    <n v="1262580"/>
    <n v="712345"/>
    <n v="1974925"/>
    <n v="-1111910"/>
    <m/>
    <m/>
    <m/>
    <m/>
    <m/>
    <s v="0.07"/>
    <n v="1736682.4300000002"/>
    <n v="2368"/>
    <n v="0"/>
    <n v="24462"/>
    <n v="35431"/>
    <n v="151075"/>
    <n v="0"/>
    <n v="0"/>
    <n v="8359"/>
    <m/>
    <n v="3504"/>
    <m/>
    <m/>
    <n v="35149"/>
    <n v="5811"/>
    <n v="8246"/>
    <n v="3838"/>
    <n v="22851"/>
    <n v="301094"/>
    <n v="0"/>
    <n v="0"/>
    <n v="0"/>
    <n v="0"/>
    <n v="0"/>
    <n v="0"/>
    <n v="0"/>
    <n v="169682"/>
    <n v="0"/>
    <n v="1260211"/>
    <n v="1239215"/>
    <n v="2967005"/>
    <n v="0"/>
    <n v="0"/>
    <n v="330282"/>
    <m/>
    <n v="86289"/>
    <m/>
    <m/>
    <n v="684124"/>
    <n v="154379"/>
    <n v="164386"/>
    <n v="151799"/>
    <n v="861705"/>
    <n v="8069077"/>
    <n v="0"/>
    <n v="0"/>
    <n v="0"/>
    <n v="0"/>
    <n v="0"/>
    <n v="0"/>
    <n v="0"/>
    <m/>
    <x v="0"/>
    <x v="0"/>
    <m/>
    <m/>
    <m/>
    <m/>
    <x v="0"/>
    <x v="0"/>
    <m/>
    <m/>
    <m/>
    <n v="204"/>
    <n v="301"/>
    <n v="149"/>
    <n v="159"/>
    <n v="230"/>
    <n v="118"/>
    <n v="108"/>
    <n v="145"/>
    <n v="85"/>
    <n v="1"/>
    <n v="0"/>
    <n v="0"/>
    <n v="0"/>
    <n v="0"/>
    <n v="1"/>
    <n v="1"/>
    <n v="0"/>
    <n v="0"/>
    <n v="0"/>
    <n v="0"/>
    <n v="0"/>
    <n v="0"/>
    <n v="0"/>
    <n v="0"/>
    <n v="1"/>
    <n v="0"/>
    <n v="0"/>
    <n v="0"/>
    <n v="0"/>
  </r>
  <r>
    <n v="206200831"/>
    <x v="519"/>
    <d v="2024-01-01T00:00:00"/>
    <d v="2024-12-31T00:00:00"/>
    <n v="366"/>
    <s v="In Process"/>
    <x v="0"/>
    <x v="18"/>
    <x v="0"/>
    <x v="0"/>
    <s v="09 - Central"/>
    <x v="43"/>
    <s v="559-673-9278"/>
    <s v="1700 HOWARD ROAD"/>
    <s v="MADERA"/>
    <s v="93637"/>
    <s v="1730173725"/>
    <s v="SUMANDEEP K GILL"/>
    <s v="Yes"/>
    <m/>
    <n v="64"/>
    <n v="64"/>
    <x v="2"/>
    <n v="23424"/>
    <n v="19019"/>
    <n v="182.31"/>
    <n v="206"/>
    <n v="204"/>
    <n v="959"/>
    <n v="411"/>
    <n v="12426"/>
    <n v="1059"/>
    <m/>
    <n v="59"/>
    <n v="816"/>
    <n v="3289"/>
    <x v="0"/>
    <n v="19019"/>
    <m/>
    <m/>
    <m/>
    <m/>
    <m/>
    <m/>
    <m/>
    <m/>
    <n v="5714642"/>
    <n v="549547"/>
    <n v="188550"/>
    <m/>
    <n v="6075639"/>
    <n v="7882133"/>
    <n v="-1806494"/>
    <n v="130538"/>
    <m/>
    <m/>
    <n v="-1675956"/>
    <n v="288151"/>
    <n v="123494"/>
    <n v="3733641"/>
    <n v="318197"/>
    <m/>
    <n v="17728"/>
    <n v="245184"/>
    <n v="988247"/>
    <n v="5714642"/>
    <m/>
    <m/>
    <m/>
    <m/>
    <m/>
    <m/>
    <m/>
    <m/>
    <n v="442429"/>
    <m/>
    <m/>
    <m/>
    <n v="649"/>
    <m/>
    <m/>
    <m/>
    <m/>
    <m/>
    <n v="106469"/>
    <m/>
    <m/>
    <m/>
    <m/>
    <m/>
    <n v="0"/>
    <n v="0"/>
    <n v="193231"/>
    <n v="0"/>
    <n v="227101"/>
    <n v="125575"/>
    <n v="0"/>
    <n v="3640"/>
    <m/>
    <n v="0"/>
    <m/>
    <m/>
    <m/>
    <m/>
    <m/>
    <m/>
    <m/>
    <m/>
    <m/>
    <m/>
    <m/>
    <m/>
    <m/>
    <m/>
    <m/>
    <m/>
    <m/>
    <m/>
    <m/>
    <m/>
    <m/>
    <m/>
    <m/>
    <m/>
    <m/>
    <m/>
    <m/>
    <m/>
    <m/>
    <m/>
    <m/>
    <m/>
    <n v="98005"/>
    <m/>
    <m/>
    <m/>
    <n v="650"/>
    <m/>
    <m/>
    <m/>
    <m/>
    <m/>
    <n v="89895"/>
    <m/>
    <m/>
    <m/>
    <m/>
    <m/>
    <m/>
    <m/>
    <m/>
    <m/>
    <m/>
    <m/>
    <m/>
    <m/>
    <m/>
    <m/>
    <m/>
    <m/>
    <m/>
    <m/>
    <n v="2747022"/>
    <n v="667837"/>
    <n v="4467274"/>
    <n v="91629"/>
    <n v="2824585"/>
    <m/>
    <m/>
    <m/>
    <m/>
    <m/>
    <m/>
    <m/>
    <m/>
    <m/>
    <m/>
    <n v="159701"/>
    <m/>
    <n v="173991"/>
    <n v="81796"/>
    <n v="122881"/>
    <n v="4548"/>
    <m/>
    <n v="5635"/>
    <n v="339971"/>
    <n v="113622"/>
    <n v="112099"/>
    <n v="525634"/>
    <n v="55431"/>
    <n v="92629"/>
    <n v="145558"/>
    <n v="1866836"/>
    <n v="12423"/>
    <n v="1071001"/>
    <m/>
    <n v="43906"/>
    <m/>
    <n v="68956"/>
    <n v="60930"/>
    <n v="1342346"/>
    <m/>
    <n v="98380"/>
    <m/>
    <n v="8716165"/>
    <n v="1353"/>
    <n v="10158244"/>
    <n v="13524449"/>
    <m/>
    <m/>
    <n v="-3366205"/>
    <n v="10158244"/>
    <m/>
    <m/>
    <n v="743313"/>
    <m/>
    <n v="0"/>
    <m/>
    <n v="56839"/>
    <n v="58666"/>
    <n v="115505"/>
    <n v="-17125"/>
    <m/>
    <m/>
    <m/>
    <m/>
    <m/>
    <s v="0.01"/>
    <n v="135244.49"/>
    <n v="1248"/>
    <n v="0"/>
    <n v="5783"/>
    <n v="15422"/>
    <n v="50071"/>
    <n v="0"/>
    <n v="0"/>
    <n v="3329"/>
    <m/>
    <n v="2242"/>
    <m/>
    <m/>
    <m/>
    <n v="1847"/>
    <n v="4128"/>
    <n v="2206"/>
    <n v="10301"/>
    <n v="96577"/>
    <n v="0"/>
    <n v="88"/>
    <n v="836"/>
    <n v="1297"/>
    <n v="0"/>
    <n v="0"/>
    <n v="2221"/>
    <n v="99066"/>
    <n v="0"/>
    <n v="284690"/>
    <n v="597580"/>
    <n v="1028632"/>
    <n v="0"/>
    <n v="0"/>
    <n v="87528"/>
    <m/>
    <n v="75396"/>
    <m/>
    <m/>
    <m/>
    <n v="42422"/>
    <n v="73372"/>
    <n v="119033"/>
    <n v="339303"/>
    <n v="2747022"/>
    <n v="0"/>
    <n v="4339"/>
    <n v="32378"/>
    <n v="26641"/>
    <n v="0"/>
    <n v="0"/>
    <n v="63358"/>
    <m/>
    <x v="0"/>
    <x v="0"/>
    <m/>
    <m/>
    <m/>
    <m/>
    <x v="0"/>
    <x v="0"/>
    <m/>
    <m/>
    <m/>
    <n v="76"/>
    <n v="119"/>
    <n v="53"/>
    <n v="57"/>
    <n v="92"/>
    <n v="38"/>
    <n v="43"/>
    <n v="63"/>
    <n v="30"/>
    <n v="1"/>
    <n v="0"/>
    <n v="0"/>
    <n v="0"/>
    <n v="1"/>
    <n v="0"/>
    <n v="1"/>
    <n v="0"/>
    <n v="0"/>
    <n v="0"/>
    <n v="0"/>
    <n v="0"/>
    <n v="0"/>
    <n v="0"/>
    <n v="0"/>
    <n v="1"/>
    <n v="0"/>
    <n v="0"/>
    <n v="0"/>
    <n v="0"/>
  </r>
  <r>
    <n v="206201802"/>
    <x v="520"/>
    <d v="2024-05-01T00:00:00"/>
    <d v="2024-12-31T00:00:00"/>
    <n v="245"/>
    <s v="In Process"/>
    <x v="0"/>
    <x v="18"/>
    <x v="0"/>
    <x v="0"/>
    <s v="09 - Central"/>
    <x v="43"/>
    <s v="760-352-8471"/>
    <s v="40131 HIGHWAY 49"/>
    <s v="OAKHURST"/>
    <s v="93644-0000"/>
    <s v="1578701942"/>
    <m/>
    <s v="Yes"/>
    <s v="BAYSHIRE SENIOR LIVING"/>
    <n v="66"/>
    <n v="66"/>
    <x v="2"/>
    <n v="16170"/>
    <n v="15565"/>
    <n v="150.21"/>
    <n v="318"/>
    <n v="189"/>
    <n v="2272"/>
    <n v="509"/>
    <m/>
    <n v="12765"/>
    <m/>
    <m/>
    <n v="19"/>
    <m/>
    <x v="0"/>
    <n v="15565"/>
    <m/>
    <m/>
    <m/>
    <m/>
    <m/>
    <m/>
    <m/>
    <m/>
    <n v="3923949"/>
    <n v="1325175"/>
    <n v="-320808"/>
    <m/>
    <n v="5569932"/>
    <n v="5698986"/>
    <n v="-129054"/>
    <n v="-6009"/>
    <n v="800"/>
    <m/>
    <n v="-135863"/>
    <n v="572773"/>
    <n v="128319"/>
    <m/>
    <n v="3218067"/>
    <m/>
    <m/>
    <n v="4790"/>
    <m/>
    <n v="3923949"/>
    <m/>
    <m/>
    <m/>
    <m/>
    <m/>
    <m/>
    <m/>
    <m/>
    <n v="193434"/>
    <m/>
    <n v="43334"/>
    <m/>
    <m/>
    <m/>
    <n v="1086790"/>
    <m/>
    <m/>
    <m/>
    <m/>
    <m/>
    <n v="1617"/>
    <m/>
    <m/>
    <m/>
    <n v="638"/>
    <n v="0"/>
    <n v="561916"/>
    <n v="0"/>
    <n v="715120"/>
    <n v="23278"/>
    <n v="13461"/>
    <n v="6385"/>
    <m/>
    <n v="4377"/>
    <m/>
    <m/>
    <m/>
    <m/>
    <m/>
    <m/>
    <m/>
    <m/>
    <m/>
    <m/>
    <m/>
    <m/>
    <m/>
    <m/>
    <m/>
    <m/>
    <m/>
    <m/>
    <m/>
    <m/>
    <m/>
    <m/>
    <m/>
    <m/>
    <m/>
    <m/>
    <m/>
    <m/>
    <n v="192"/>
    <m/>
    <m/>
    <m/>
    <n v="-1373768"/>
    <m/>
    <n v="-71815"/>
    <m/>
    <n v="105805"/>
    <m/>
    <n v="1018778"/>
    <m/>
    <m/>
    <m/>
    <m/>
    <m/>
    <m/>
    <m/>
    <m/>
    <m/>
    <m/>
    <m/>
    <m/>
    <m/>
    <m/>
    <m/>
    <m/>
    <m/>
    <m/>
    <m/>
    <m/>
    <m/>
    <m/>
    <m/>
    <n v="2537216"/>
    <n v="608656"/>
    <n v="2553114"/>
    <n v="104226"/>
    <n v="2378398"/>
    <m/>
    <m/>
    <m/>
    <m/>
    <m/>
    <m/>
    <m/>
    <m/>
    <n v="3349"/>
    <m/>
    <n v="244219"/>
    <m/>
    <n v="157182"/>
    <n v="11825"/>
    <n v="39761"/>
    <n v="22169"/>
    <m/>
    <n v="13290"/>
    <n v="267238"/>
    <n v="104196"/>
    <n v="58279"/>
    <n v="450921"/>
    <n v="33185"/>
    <n v="52538"/>
    <m/>
    <n v="1219295"/>
    <n v="495"/>
    <n v="382942"/>
    <n v="35470"/>
    <n v="7406"/>
    <m/>
    <m/>
    <n v="216828"/>
    <n v="1741253"/>
    <m/>
    <n v="17596"/>
    <m/>
    <m/>
    <m/>
    <n v="1758849"/>
    <n v="1894224"/>
    <m/>
    <n v="488"/>
    <n v="-135863"/>
    <n v="1758849"/>
    <m/>
    <m/>
    <m/>
    <m/>
    <n v="0"/>
    <m/>
    <m/>
    <n v="18091"/>
    <n v="18091"/>
    <n v="-495"/>
    <m/>
    <m/>
    <m/>
    <n v="488"/>
    <m/>
    <s v="0.08"/>
    <n v="151537.92000000001"/>
    <n v="589"/>
    <n v="0"/>
    <n v="4759"/>
    <n v="12553"/>
    <n v="32974"/>
    <n v="0"/>
    <n v="0"/>
    <n v="1423"/>
    <n v="6202"/>
    <n v="1983"/>
    <n v="4058"/>
    <n v="2627"/>
    <n v="9023"/>
    <n v="710"/>
    <n v="2050"/>
    <m/>
    <n v="6544"/>
    <n v="85495"/>
    <n v="0"/>
    <n v="0"/>
    <n v="0"/>
    <n v="0"/>
    <n v="0"/>
    <n v="0"/>
    <n v="0"/>
    <n v="41070"/>
    <n v="0"/>
    <n v="206669"/>
    <n v="457335"/>
    <n v="783141"/>
    <n v="0"/>
    <n v="0"/>
    <n v="50693"/>
    <n v="333276"/>
    <n v="50058"/>
    <n v="71410"/>
    <n v="43766"/>
    <n v="192803"/>
    <n v="25952"/>
    <n v="42373"/>
    <m/>
    <n v="238670"/>
    <n v="2537216"/>
    <n v="0"/>
    <n v="0"/>
    <n v="0"/>
    <n v="0"/>
    <n v="0"/>
    <n v="0"/>
    <n v="0"/>
    <m/>
    <x v="0"/>
    <x v="0"/>
    <m/>
    <m/>
    <n v="6202"/>
    <m/>
    <x v="0"/>
    <x v="0"/>
    <m/>
    <m/>
    <n v="333276"/>
    <n v="73"/>
    <n v="118"/>
    <n v="50"/>
    <n v="46"/>
    <n v="81"/>
    <n v="32"/>
    <n v="28"/>
    <n v="49"/>
    <n v="22"/>
    <n v="1"/>
    <n v="0"/>
    <n v="0"/>
    <n v="0"/>
    <n v="1"/>
    <n v="0"/>
    <n v="1"/>
    <n v="0"/>
    <n v="0"/>
    <n v="0"/>
    <n v="0"/>
    <n v="0"/>
    <n v="0"/>
    <n v="0"/>
    <n v="0"/>
    <n v="1"/>
    <n v="0"/>
    <n v="0"/>
    <n v="0"/>
    <n v="0"/>
  </r>
  <r>
    <n v="206204023"/>
    <x v="521"/>
    <d v="2023-07-01T00:00:00"/>
    <d v="2024-06-30T00:00:00"/>
    <n v="366"/>
    <s v="In Process"/>
    <x v="0"/>
    <x v="18"/>
    <x v="0"/>
    <x v="2"/>
    <s v="09 - Central"/>
    <x v="43"/>
    <s v="559-665-3781"/>
    <s v="1104 VENTURA AVENUE"/>
    <s v="CHOWCHILLA"/>
    <s v="93610"/>
    <s v="LTC555530"/>
    <s v="CATHY FLORES"/>
    <s v="No"/>
    <m/>
    <n v="30"/>
    <n v="30"/>
    <x v="1"/>
    <n v="10980"/>
    <n v="9663"/>
    <n v="88.01"/>
    <n v="33"/>
    <n v="26"/>
    <n v="876"/>
    <m/>
    <n v="8327"/>
    <m/>
    <m/>
    <m/>
    <m/>
    <n v="460"/>
    <x v="0"/>
    <n v="9663"/>
    <m/>
    <m/>
    <m/>
    <m/>
    <m/>
    <m/>
    <m/>
    <m/>
    <n v="2898900"/>
    <n v="184915"/>
    <n v="317676"/>
    <n v="50744"/>
    <n v="2816883"/>
    <n v="4311338"/>
    <n v="-1494455"/>
    <n v="1455358"/>
    <m/>
    <m/>
    <n v="-39097"/>
    <n v="270600"/>
    <m/>
    <n v="2498100"/>
    <m/>
    <m/>
    <m/>
    <m/>
    <n v="130200"/>
    <n v="2898900"/>
    <m/>
    <m/>
    <m/>
    <m/>
    <m/>
    <m/>
    <m/>
    <m/>
    <n v="160846"/>
    <n v="22739"/>
    <m/>
    <m/>
    <m/>
    <m/>
    <m/>
    <m/>
    <m/>
    <m/>
    <m/>
    <m/>
    <m/>
    <m/>
    <n v="1330"/>
    <m/>
    <n v="0"/>
    <n v="0"/>
    <n v="94904"/>
    <n v="0"/>
    <n v="61122"/>
    <n v="0"/>
    <n v="27559"/>
    <n v="0"/>
    <m/>
    <n v="1330"/>
    <m/>
    <m/>
    <m/>
    <m/>
    <m/>
    <m/>
    <m/>
    <m/>
    <m/>
    <m/>
    <m/>
    <m/>
    <m/>
    <m/>
    <m/>
    <m/>
    <m/>
    <m/>
    <m/>
    <m/>
    <m/>
    <m/>
    <m/>
    <m/>
    <m/>
    <m/>
    <m/>
    <m/>
    <m/>
    <m/>
    <m/>
    <m/>
    <n v="46808"/>
    <m/>
    <m/>
    <m/>
    <n v="257450"/>
    <m/>
    <m/>
    <m/>
    <m/>
    <m/>
    <m/>
    <m/>
    <m/>
    <m/>
    <m/>
    <m/>
    <m/>
    <m/>
    <m/>
    <m/>
    <m/>
    <m/>
    <m/>
    <m/>
    <m/>
    <m/>
    <m/>
    <m/>
    <n v="13418"/>
    <m/>
    <n v="2473350"/>
    <n v="494670"/>
    <n v="1343318"/>
    <n v="218418"/>
    <n v="1813352"/>
    <m/>
    <m/>
    <m/>
    <m/>
    <m/>
    <m/>
    <m/>
    <m/>
    <m/>
    <m/>
    <n v="398184"/>
    <m/>
    <n v="8032"/>
    <m/>
    <n v="30322"/>
    <m/>
    <m/>
    <n v="45273"/>
    <n v="354499"/>
    <n v="205627"/>
    <n v="52975"/>
    <n v="373729"/>
    <m/>
    <n v="17925"/>
    <m/>
    <n v="838051"/>
    <n v="132078"/>
    <m/>
    <m/>
    <n v="37616"/>
    <n v="3675"/>
    <m/>
    <m/>
    <n v="1832218"/>
    <n v="311574"/>
    <n v="896936"/>
    <m/>
    <n v="15000"/>
    <n v="815815"/>
    <n v="3871543"/>
    <n v="1952337"/>
    <m/>
    <n v="573947"/>
    <n v="1345259"/>
    <n v="3871543"/>
    <m/>
    <m/>
    <m/>
    <m/>
    <n v="76995"/>
    <n v="2816653"/>
    <m/>
    <n v="1246185"/>
    <n v="4139833"/>
    <n v="-3242897"/>
    <m/>
    <m/>
    <n v="1877092"/>
    <n v="1877092"/>
    <n v="-1303145"/>
    <s v="0.38"/>
    <n v="741888.06"/>
    <n v="4568"/>
    <n v="0"/>
    <n v="1348"/>
    <n v="10027"/>
    <n v="27351"/>
    <n v="0"/>
    <n v="0"/>
    <n v="0"/>
    <n v="11541"/>
    <n v="4067"/>
    <n v="7348"/>
    <m/>
    <n v="8836"/>
    <m/>
    <m/>
    <m/>
    <n v="11687"/>
    <n v="86773"/>
    <n v="0"/>
    <n v="1348"/>
    <n v="10027"/>
    <n v="27351"/>
    <n v="0"/>
    <n v="0"/>
    <n v="38726"/>
    <n v="311924"/>
    <n v="0"/>
    <n v="90444"/>
    <n v="358001"/>
    <n v="577076"/>
    <n v="0"/>
    <n v="0"/>
    <n v="0"/>
    <n v="239337"/>
    <n v="108027"/>
    <n v="139742"/>
    <m/>
    <n v="167861"/>
    <m/>
    <m/>
    <m/>
    <n v="480938"/>
    <n v="2473350"/>
    <n v="0"/>
    <n v="90444"/>
    <n v="358001"/>
    <n v="577076"/>
    <n v="0"/>
    <n v="0"/>
    <n v="1025521"/>
    <n v="1831"/>
    <x v="0"/>
    <x v="0"/>
    <m/>
    <n v="9710"/>
    <m/>
    <n v="54665"/>
    <x v="0"/>
    <x v="0"/>
    <m/>
    <n v="184672"/>
    <m/>
    <n v="47"/>
    <n v="82"/>
    <n v="39"/>
    <n v="24"/>
    <n v="32"/>
    <n v="20"/>
    <n v="16"/>
    <n v="21"/>
    <n v="13"/>
    <n v="0"/>
    <n v="0"/>
    <n v="1"/>
    <n v="1"/>
    <n v="0"/>
    <n v="0"/>
    <n v="1"/>
    <n v="0"/>
    <n v="0"/>
    <n v="0"/>
    <n v="0"/>
    <n v="0"/>
    <n v="0"/>
    <n v="0"/>
    <n v="0"/>
    <n v="1"/>
    <n v="0"/>
    <n v="0"/>
    <n v="0"/>
    <n v="0"/>
  </r>
  <r>
    <n v="206210916"/>
    <x v="522"/>
    <d v="2023-10-01T00:00:00"/>
    <d v="2024-09-30T00:00:00"/>
    <n v="366"/>
    <s v="In Process"/>
    <x v="1"/>
    <x v="19"/>
    <x v="1"/>
    <x v="1"/>
    <s v="04 - West Bay"/>
    <x v="44"/>
    <s v="415-383-2741"/>
    <s v="40 CAMINO ALTO"/>
    <s v="MILL VALLEY"/>
    <s v="94941-0000"/>
    <s v="ZZR18499F"/>
    <s v="KYLE RUTH-ISLAS"/>
    <s v="No"/>
    <m/>
    <n v="58"/>
    <n v="58"/>
    <x v="1"/>
    <n v="21228"/>
    <n v="13217"/>
    <n v="62.26"/>
    <n v="142"/>
    <n v="133"/>
    <n v="1504"/>
    <n v="410"/>
    <n v="1992"/>
    <n v="5471"/>
    <m/>
    <m/>
    <n v="3840"/>
    <m/>
    <x v="0"/>
    <n v="13217"/>
    <m/>
    <m/>
    <m/>
    <m/>
    <m/>
    <m/>
    <m/>
    <m/>
    <n v="6908128"/>
    <n v="627638"/>
    <n v="-122549"/>
    <n v="127012"/>
    <n v="7785327"/>
    <n v="10304967"/>
    <n v="-2519640"/>
    <n v="5362037"/>
    <m/>
    <m/>
    <n v="2842397"/>
    <n v="840234"/>
    <n v="213200"/>
    <n v="773504"/>
    <n v="2844920"/>
    <m/>
    <m/>
    <n v="2236270"/>
    <m/>
    <n v="6908128"/>
    <m/>
    <m/>
    <m/>
    <m/>
    <m/>
    <m/>
    <m/>
    <m/>
    <n v="627638"/>
    <m/>
    <m/>
    <m/>
    <m/>
    <m/>
    <m/>
    <m/>
    <m/>
    <m/>
    <m/>
    <m/>
    <m/>
    <m/>
    <m/>
    <m/>
    <n v="0"/>
    <n v="0"/>
    <n v="306816"/>
    <n v="0"/>
    <n v="195015"/>
    <n v="35678"/>
    <n v="67642"/>
    <n v="12891"/>
    <m/>
    <n v="9596"/>
    <m/>
    <m/>
    <m/>
    <m/>
    <m/>
    <m/>
    <m/>
    <m/>
    <m/>
    <m/>
    <m/>
    <m/>
    <m/>
    <m/>
    <m/>
    <m/>
    <m/>
    <m/>
    <m/>
    <m/>
    <m/>
    <m/>
    <m/>
    <m/>
    <m/>
    <m/>
    <m/>
    <m/>
    <m/>
    <m/>
    <m/>
    <m/>
    <n v="-122749"/>
    <m/>
    <m/>
    <m/>
    <n v="200"/>
    <m/>
    <m/>
    <m/>
    <m/>
    <m/>
    <m/>
    <m/>
    <m/>
    <m/>
    <m/>
    <m/>
    <m/>
    <m/>
    <m/>
    <m/>
    <m/>
    <m/>
    <m/>
    <m/>
    <m/>
    <m/>
    <m/>
    <m/>
    <m/>
    <m/>
    <n v="10113472"/>
    <n v="4169273"/>
    <n v="11825063"/>
    <n v="159556"/>
    <n v="4345786"/>
    <m/>
    <m/>
    <m/>
    <m/>
    <m/>
    <m/>
    <m/>
    <m/>
    <m/>
    <m/>
    <n v="188989"/>
    <m/>
    <n v="108545"/>
    <n v="20679"/>
    <n v="64258"/>
    <n v="22485"/>
    <m/>
    <n v="24916"/>
    <n v="159168"/>
    <n v="352662"/>
    <n v="307645"/>
    <n v="946638"/>
    <n v="113403"/>
    <n v="200645"/>
    <n v="229619"/>
    <n v="2584066"/>
    <n v="340589"/>
    <n v="10706"/>
    <n v="49445"/>
    <n v="86315"/>
    <m/>
    <n v="536"/>
    <n v="147872"/>
    <n v="4697417"/>
    <n v="2634182"/>
    <n v="36839090"/>
    <n v="241151"/>
    <n v="11744395"/>
    <m/>
    <n v="56156235"/>
    <n v="4334321"/>
    <n v="26604"/>
    <n v="18626290"/>
    <n v="33169020"/>
    <n v="56156235"/>
    <m/>
    <m/>
    <m/>
    <m/>
    <n v="2541058"/>
    <n v="49016402"/>
    <m/>
    <n v="4578282"/>
    <n v="56135742"/>
    <n v="-19296652"/>
    <m/>
    <m/>
    <n v="20031290"/>
    <n v="20031290"/>
    <n v="-1405000"/>
    <s v="0.82"/>
    <n v="3554143.2199999997"/>
    <n v="1874"/>
    <n v="0"/>
    <n v="12253"/>
    <n v="7173"/>
    <n v="27729"/>
    <n v="0"/>
    <n v="0"/>
    <n v="3583"/>
    <m/>
    <n v="1038"/>
    <n v="8292"/>
    <m/>
    <n v="10241"/>
    <n v="1513"/>
    <n v="2700"/>
    <n v="2627"/>
    <n v="12611"/>
    <n v="91634"/>
    <n v="0"/>
    <n v="849"/>
    <n v="1959"/>
    <n v="7589"/>
    <n v="0"/>
    <n v="0"/>
    <n v="10397"/>
    <n v="145074"/>
    <n v="0"/>
    <n v="753632"/>
    <n v="381708"/>
    <n v="878467"/>
    <n v="0"/>
    <n v="0"/>
    <n v="163457"/>
    <m/>
    <n v="41199"/>
    <n v="238676"/>
    <m/>
    <n v="301268"/>
    <n v="87514"/>
    <n v="89133"/>
    <n v="173231"/>
    <n v="774080"/>
    <n v="4027439"/>
    <n v="0"/>
    <n v="60470"/>
    <n v="114634"/>
    <n v="387788"/>
    <n v="0"/>
    <n v="0"/>
    <n v="562892"/>
    <m/>
    <x v="0"/>
    <x v="0"/>
    <m/>
    <m/>
    <m/>
    <m/>
    <x v="0"/>
    <x v="0"/>
    <m/>
    <m/>
    <m/>
    <n v="59"/>
    <n v="85"/>
    <n v="33"/>
    <n v="34"/>
    <n v="45"/>
    <n v="25"/>
    <n v="18"/>
    <n v="24"/>
    <n v="15"/>
    <n v="0"/>
    <n v="1"/>
    <n v="0"/>
    <n v="1"/>
    <n v="0"/>
    <n v="0"/>
    <n v="1"/>
    <n v="0"/>
    <n v="0"/>
    <n v="0"/>
    <n v="0"/>
    <n v="0"/>
    <n v="0"/>
    <n v="0"/>
    <n v="0"/>
    <n v="0"/>
    <n v="0"/>
    <n v="1"/>
    <n v="0"/>
    <n v="0"/>
  </r>
  <r>
    <n v="206210946"/>
    <x v="523"/>
    <d v="2023-07-01T00:00:00"/>
    <d v="2024-06-30T00:00:00"/>
    <n v="366"/>
    <s v="In Process"/>
    <x v="0"/>
    <x v="19"/>
    <x v="0"/>
    <x v="0"/>
    <s v="04 - West Bay"/>
    <x v="44"/>
    <s v="415-456-7170"/>
    <s v="1601 5TH AVENUE"/>
    <s v="SAN RAFAEL"/>
    <s v="94901"/>
    <s v="1205840147"/>
    <s v="CHARLES WHITE"/>
    <s v="Yes"/>
    <m/>
    <n v="54"/>
    <n v="54"/>
    <x v="1"/>
    <n v="19764"/>
    <n v="18561"/>
    <n v="93.91"/>
    <n v="124"/>
    <n v="99"/>
    <n v="2318"/>
    <m/>
    <n v="1244"/>
    <n v="13373"/>
    <n v="263"/>
    <m/>
    <n v="287"/>
    <n v="1076"/>
    <x v="0"/>
    <n v="18561"/>
    <m/>
    <m/>
    <m/>
    <m/>
    <m/>
    <m/>
    <m/>
    <m/>
    <n v="8959080"/>
    <n v="1683316"/>
    <n v="2218003"/>
    <m/>
    <n v="8424393"/>
    <n v="8826854"/>
    <n v="-402461"/>
    <n v="109009"/>
    <n v="800"/>
    <m/>
    <n v="-294252"/>
    <n v="2082136"/>
    <m/>
    <n v="497178"/>
    <n v="5603334"/>
    <n v="242796"/>
    <m/>
    <n v="112504"/>
    <n v="421132"/>
    <n v="8959080"/>
    <m/>
    <m/>
    <m/>
    <m/>
    <m/>
    <m/>
    <m/>
    <m/>
    <n v="1286240"/>
    <m/>
    <m/>
    <m/>
    <n v="36518"/>
    <m/>
    <n v="231893"/>
    <m/>
    <n v="123231"/>
    <m/>
    <m/>
    <m/>
    <n v="1893"/>
    <m/>
    <n v="3541"/>
    <m/>
    <n v="3724"/>
    <n v="43608"/>
    <n v="320258"/>
    <n v="0"/>
    <n v="476812"/>
    <n v="473884"/>
    <n v="293581"/>
    <n v="15180"/>
    <m/>
    <n v="56269"/>
    <m/>
    <m/>
    <m/>
    <m/>
    <m/>
    <m/>
    <m/>
    <m/>
    <m/>
    <m/>
    <m/>
    <m/>
    <m/>
    <m/>
    <m/>
    <m/>
    <m/>
    <m/>
    <m/>
    <m/>
    <m/>
    <m/>
    <m/>
    <m/>
    <m/>
    <m/>
    <m/>
    <m/>
    <n v="1300"/>
    <m/>
    <m/>
    <m/>
    <n v="451463"/>
    <m/>
    <m/>
    <m/>
    <n v="151982"/>
    <m/>
    <n v="1440575"/>
    <m/>
    <n v="94771"/>
    <m/>
    <m/>
    <m/>
    <n v="77912"/>
    <m/>
    <m/>
    <m/>
    <m/>
    <m/>
    <m/>
    <m/>
    <m/>
    <m/>
    <m/>
    <m/>
    <m/>
    <m/>
    <m/>
    <m/>
    <m/>
    <m/>
    <n v="3922499"/>
    <n v="1172626"/>
    <n v="3731729"/>
    <n v="201762"/>
    <n v="4028369"/>
    <m/>
    <m/>
    <m/>
    <m/>
    <m/>
    <m/>
    <m/>
    <m/>
    <n v="2300"/>
    <n v="24581"/>
    <n v="100563"/>
    <m/>
    <n v="119940"/>
    <n v="161964"/>
    <n v="91833"/>
    <n v="14508"/>
    <m/>
    <n v="37795"/>
    <n v="463174"/>
    <n v="165973"/>
    <n v="116225"/>
    <n v="787806"/>
    <n v="68500"/>
    <n v="99898"/>
    <n v="85252"/>
    <n v="1688468"/>
    <n v="44360"/>
    <n v="530170"/>
    <n v="66017"/>
    <n v="10037"/>
    <m/>
    <n v="8154"/>
    <n v="110967"/>
    <n v="1354511"/>
    <m/>
    <n v="86534"/>
    <n v="21125"/>
    <n v="2744979"/>
    <m/>
    <n v="4207149"/>
    <n v="6298694"/>
    <m/>
    <m/>
    <n v="-2091545"/>
    <n v="4207149"/>
    <m/>
    <m/>
    <n v="1742591"/>
    <m/>
    <n v="0"/>
    <m/>
    <n v="350752"/>
    <n v="278096"/>
    <n v="628848"/>
    <n v="-542314"/>
    <m/>
    <m/>
    <m/>
    <m/>
    <m/>
    <s v="0.08"/>
    <n v="503895.52"/>
    <n v="1813"/>
    <n v="0"/>
    <n v="3494"/>
    <n v="14242"/>
    <n v="37910"/>
    <n v="0"/>
    <n v="0"/>
    <n v="4170"/>
    <n v="3963"/>
    <n v="2227"/>
    <n v="4788"/>
    <n v="4014"/>
    <n v="13036"/>
    <n v="1568"/>
    <n v="2440"/>
    <n v="1371"/>
    <n v="11390"/>
    <n v="106426"/>
    <n v="0"/>
    <n v="2564"/>
    <n v="2437"/>
    <n v="6152"/>
    <n v="0"/>
    <n v="0"/>
    <n v="11153"/>
    <n v="148816"/>
    <n v="0"/>
    <n v="235229"/>
    <n v="711780"/>
    <n v="1105866"/>
    <n v="0"/>
    <n v="0"/>
    <n v="167274"/>
    <n v="251137"/>
    <n v="80753"/>
    <n v="110286"/>
    <n v="81864"/>
    <n v="338017"/>
    <n v="54032"/>
    <n v="71171"/>
    <n v="67028"/>
    <n v="499246"/>
    <n v="3922499"/>
    <n v="0"/>
    <n v="173433"/>
    <n v="153055"/>
    <n v="241945"/>
    <n v="0"/>
    <n v="0"/>
    <n v="568433"/>
    <m/>
    <x v="0"/>
    <x v="0"/>
    <m/>
    <m/>
    <n v="3963"/>
    <m/>
    <x v="0"/>
    <x v="0"/>
    <m/>
    <m/>
    <n v="251137"/>
    <n v="65"/>
    <n v="91"/>
    <n v="41"/>
    <n v="37"/>
    <n v="50"/>
    <n v="24"/>
    <n v="20"/>
    <n v="24"/>
    <n v="15"/>
    <n v="1"/>
    <n v="0"/>
    <n v="0"/>
    <n v="1"/>
    <n v="0"/>
    <n v="0"/>
    <n v="1"/>
    <n v="0"/>
    <n v="0"/>
    <n v="0"/>
    <n v="0"/>
    <n v="0"/>
    <n v="0"/>
    <n v="0"/>
    <n v="0"/>
    <n v="1"/>
    <n v="0"/>
    <n v="0"/>
    <n v="0"/>
    <n v="0"/>
  </r>
  <r>
    <n v="206210957"/>
    <x v="524"/>
    <d v="2024-01-01T00:00:00"/>
    <d v="2024-12-31T00:00:00"/>
    <n v="366"/>
    <s v="In Process"/>
    <x v="0"/>
    <x v="19"/>
    <x v="0"/>
    <x v="0"/>
    <s v="04 - West Bay"/>
    <x v="44"/>
    <s v="415-461-9700"/>
    <s v="1220 SOUTH ELISEO DRIVE"/>
    <s v="GREENBRAE"/>
    <s v="94904"/>
    <s v="1902329782"/>
    <s v="KYLE NECKE"/>
    <s v="Yes"/>
    <m/>
    <n v="72"/>
    <n v="72"/>
    <x v="2"/>
    <n v="26352"/>
    <n v="23637"/>
    <n v="205.18"/>
    <n v="304"/>
    <n v="310"/>
    <n v="8994"/>
    <n v="1409"/>
    <n v="1279"/>
    <n v="10099"/>
    <m/>
    <m/>
    <n v="542"/>
    <n v="1314"/>
    <x v="0"/>
    <n v="23637"/>
    <m/>
    <m/>
    <m/>
    <m/>
    <m/>
    <m/>
    <m/>
    <m/>
    <n v="10188812"/>
    <n v="6318045"/>
    <n v="-597504"/>
    <n v="88002"/>
    <n v="17192363"/>
    <n v="15011458"/>
    <n v="2180905"/>
    <m/>
    <m/>
    <m/>
    <n v="2180905"/>
    <n v="3870615"/>
    <n v="609280"/>
    <n v="553970"/>
    <n v="4363222"/>
    <m/>
    <n v="210"/>
    <n v="230620"/>
    <n v="560895"/>
    <n v="10188812"/>
    <m/>
    <m/>
    <m/>
    <m/>
    <m/>
    <m/>
    <m/>
    <m/>
    <n v="5526851"/>
    <m/>
    <n v="713906"/>
    <m/>
    <n v="24778"/>
    <m/>
    <n v="48428"/>
    <m/>
    <m/>
    <m/>
    <m/>
    <m/>
    <n v="1770"/>
    <m/>
    <n v="2312"/>
    <m/>
    <n v="63563"/>
    <n v="0"/>
    <n v="2077500"/>
    <n v="0"/>
    <n v="2217725"/>
    <n v="507150"/>
    <n v="1284342"/>
    <n v="116652"/>
    <m/>
    <n v="51113"/>
    <m/>
    <m/>
    <m/>
    <m/>
    <m/>
    <m/>
    <m/>
    <m/>
    <m/>
    <m/>
    <m/>
    <m/>
    <m/>
    <m/>
    <m/>
    <m/>
    <m/>
    <m/>
    <m/>
    <m/>
    <m/>
    <m/>
    <m/>
    <m/>
    <m/>
    <m/>
    <m/>
    <m/>
    <m/>
    <m/>
    <m/>
    <m/>
    <n v="-917670"/>
    <m/>
    <n v="38647"/>
    <m/>
    <n v="-134139"/>
    <m/>
    <n v="371871"/>
    <m/>
    <m/>
    <m/>
    <n v="210"/>
    <m/>
    <n v="43577"/>
    <m/>
    <m/>
    <m/>
    <m/>
    <m/>
    <m/>
    <m/>
    <m/>
    <m/>
    <m/>
    <m/>
    <m/>
    <m/>
    <m/>
    <m/>
    <m/>
    <m/>
    <n v="6927166"/>
    <n v="1556911"/>
    <n v="6527381"/>
    <n v="284109"/>
    <n v="5533963"/>
    <m/>
    <m/>
    <m/>
    <m/>
    <m/>
    <m/>
    <m/>
    <m/>
    <n v="33286"/>
    <m/>
    <n v="884661"/>
    <m/>
    <n v="637462"/>
    <n v="186535"/>
    <n v="355338"/>
    <n v="59262"/>
    <m/>
    <n v="38001"/>
    <n v="422738"/>
    <n v="383995"/>
    <n v="98378"/>
    <n v="963513"/>
    <n v="129166"/>
    <n v="122655"/>
    <n v="132293"/>
    <n v="3410263"/>
    <n v="90525"/>
    <n v="1190074"/>
    <n v="77186"/>
    <n v="81827"/>
    <m/>
    <m/>
    <n v="180337"/>
    <n v="1937343"/>
    <m/>
    <n v="369535"/>
    <n v="2250"/>
    <n v="7005685"/>
    <n v="11880608"/>
    <n v="21195421"/>
    <n v="1630600"/>
    <n v="11938583"/>
    <m/>
    <n v="7626238"/>
    <n v="21195421"/>
    <m/>
    <n v="6990012"/>
    <m/>
    <m/>
    <n v="0"/>
    <m/>
    <n v="396173"/>
    <n v="245494"/>
    <n v="641667"/>
    <n v="-272132"/>
    <m/>
    <m/>
    <m/>
    <m/>
    <m/>
    <s v="0.01"/>
    <n v="16306"/>
    <n v="1872"/>
    <n v="0"/>
    <n v="16411"/>
    <n v="17231"/>
    <n v="54122"/>
    <n v="0"/>
    <n v="0"/>
    <n v="7079"/>
    <n v="15509"/>
    <n v="2154"/>
    <n v="11313"/>
    <n v="2022"/>
    <n v="18002"/>
    <n v="1709"/>
    <n v="3450"/>
    <n v="1860"/>
    <n v="8771"/>
    <n v="161505"/>
    <n v="0"/>
    <n v="0"/>
    <n v="136"/>
    <n v="10589"/>
    <n v="0"/>
    <n v="0"/>
    <n v="10725"/>
    <n v="159391"/>
    <n v="0"/>
    <n v="980480"/>
    <n v="881931"/>
    <n v="1631569"/>
    <n v="0"/>
    <n v="0"/>
    <n v="362237"/>
    <n v="1021475"/>
    <n v="93079"/>
    <n v="262313"/>
    <n v="50459"/>
    <n v="465889"/>
    <n v="62733"/>
    <n v="95133"/>
    <n v="102712"/>
    <n v="757765"/>
    <n v="6927166"/>
    <n v="0"/>
    <n v="0"/>
    <n v="6106"/>
    <n v="370607"/>
    <n v="0"/>
    <n v="0"/>
    <n v="376713"/>
    <m/>
    <x v="0"/>
    <x v="0"/>
    <m/>
    <m/>
    <n v="15509"/>
    <m/>
    <x v="0"/>
    <x v="0"/>
    <m/>
    <m/>
    <n v="1021475"/>
    <n v="134"/>
    <n v="188"/>
    <n v="99"/>
    <n v="103"/>
    <n v="147"/>
    <n v="74"/>
    <n v="47"/>
    <n v="66"/>
    <n v="34"/>
    <n v="1"/>
    <n v="0"/>
    <n v="0"/>
    <n v="0"/>
    <n v="1"/>
    <n v="0"/>
    <n v="1"/>
    <n v="0"/>
    <n v="0"/>
    <n v="0"/>
    <n v="0"/>
    <n v="0"/>
    <n v="0"/>
    <n v="0"/>
    <n v="0"/>
    <n v="1"/>
    <n v="0"/>
    <n v="0"/>
    <n v="0"/>
    <n v="0"/>
  </r>
  <r>
    <n v="206210969"/>
    <x v="525"/>
    <d v="2024-01-01T00:00:00"/>
    <d v="2024-12-31T00:00:00"/>
    <n v="366"/>
    <s v="In Process"/>
    <x v="0"/>
    <x v="19"/>
    <x v="0"/>
    <x v="0"/>
    <s v="04 - West Bay"/>
    <x v="44"/>
    <s v="415-897-6161"/>
    <s v="1565 HILL ROAD"/>
    <s v="NOVATO"/>
    <s v="94947"/>
    <s v="1417152570"/>
    <s v="JESUS CAMACHO"/>
    <s v="Yes"/>
    <m/>
    <n v="181"/>
    <n v="181"/>
    <x v="0"/>
    <n v="66246"/>
    <n v="63473"/>
    <n v="226.24"/>
    <n v="193"/>
    <n v="172"/>
    <n v="7719"/>
    <m/>
    <n v="4376"/>
    <n v="49302"/>
    <m/>
    <n v="409"/>
    <n v="99"/>
    <n v="1568"/>
    <x v="0"/>
    <n v="63473"/>
    <m/>
    <m/>
    <m/>
    <m/>
    <m/>
    <m/>
    <m/>
    <m/>
    <n v="29384389"/>
    <n v="6093059"/>
    <n v="8131135"/>
    <m/>
    <n v="27346313"/>
    <n v="25186699"/>
    <n v="2159614"/>
    <n v="412078"/>
    <n v="11590"/>
    <m/>
    <n v="2560102"/>
    <n v="6947100"/>
    <m/>
    <n v="1722813"/>
    <n v="19707796"/>
    <m/>
    <n v="368100"/>
    <n v="42618"/>
    <n v="595962"/>
    <n v="29384389"/>
    <m/>
    <m/>
    <m/>
    <m/>
    <m/>
    <m/>
    <m/>
    <m/>
    <n v="4892088"/>
    <m/>
    <m/>
    <m/>
    <n v="55482"/>
    <m/>
    <n v="679801"/>
    <m/>
    <m/>
    <m/>
    <n v="460076"/>
    <m/>
    <n v="44"/>
    <m/>
    <n v="5568"/>
    <m/>
    <n v="121181"/>
    <n v="154589"/>
    <n v="880034"/>
    <n v="0"/>
    <n v="1709649"/>
    <n v="2059475"/>
    <n v="955576"/>
    <n v="94222"/>
    <m/>
    <n v="118333"/>
    <m/>
    <m/>
    <m/>
    <m/>
    <m/>
    <m/>
    <m/>
    <m/>
    <m/>
    <m/>
    <m/>
    <m/>
    <m/>
    <m/>
    <m/>
    <m/>
    <m/>
    <m/>
    <m/>
    <m/>
    <m/>
    <m/>
    <m/>
    <m/>
    <m/>
    <m/>
    <m/>
    <m/>
    <n v="-27006"/>
    <m/>
    <m/>
    <m/>
    <n v="2768145"/>
    <m/>
    <m/>
    <m/>
    <n v="-16280"/>
    <m/>
    <n v="4934536"/>
    <m/>
    <m/>
    <m/>
    <n v="353235"/>
    <m/>
    <n v="118505"/>
    <m/>
    <m/>
    <m/>
    <m/>
    <m/>
    <m/>
    <m/>
    <m/>
    <m/>
    <m/>
    <m/>
    <m/>
    <m/>
    <m/>
    <m/>
    <m/>
    <m/>
    <n v="11419409"/>
    <n v="2623634"/>
    <n v="11143656"/>
    <n v="465505"/>
    <n v="12768882"/>
    <m/>
    <m/>
    <m/>
    <m/>
    <m/>
    <m/>
    <m/>
    <m/>
    <n v="18794"/>
    <n v="83683"/>
    <n v="318751"/>
    <m/>
    <n v="427207"/>
    <n v="360155"/>
    <n v="307468"/>
    <n v="39271"/>
    <m/>
    <n v="45195"/>
    <n v="1006677"/>
    <n v="530019"/>
    <n v="284730"/>
    <n v="1485308"/>
    <n v="169435"/>
    <n v="209844"/>
    <n v="131701"/>
    <n v="5083249"/>
    <n v="96281"/>
    <n v="1231081"/>
    <n v="176751"/>
    <n v="45920"/>
    <m/>
    <n v="2512"/>
    <n v="363785"/>
    <n v="23209238"/>
    <m/>
    <n v="712484"/>
    <n v="35035"/>
    <n v="2770229"/>
    <m/>
    <n v="26726986"/>
    <n v="10666348"/>
    <m/>
    <m/>
    <n v="16060638"/>
    <n v="26726986"/>
    <n v="18239129"/>
    <m/>
    <n v="4626753"/>
    <m/>
    <n v="0"/>
    <m/>
    <n v="1658566"/>
    <n v="1007409"/>
    <n v="2665975"/>
    <n v="-1953491"/>
    <m/>
    <m/>
    <m/>
    <m/>
    <m/>
    <s v="0.15"/>
    <n v="1599952.2"/>
    <n v="4441"/>
    <n v="0"/>
    <n v="24716"/>
    <n v="40515"/>
    <n v="123631"/>
    <n v="0"/>
    <n v="0"/>
    <n v="8536"/>
    <n v="12020"/>
    <n v="3942"/>
    <n v="18818"/>
    <n v="10827"/>
    <n v="31245"/>
    <n v="4061"/>
    <n v="9234"/>
    <n v="1776"/>
    <n v="23752"/>
    <n v="317514"/>
    <n v="0"/>
    <n v="4305"/>
    <n v="2956"/>
    <n v="38935"/>
    <n v="0"/>
    <n v="0"/>
    <n v="46196"/>
    <n v="363153"/>
    <n v="0"/>
    <n v="1434509"/>
    <n v="2041888"/>
    <n v="3832129"/>
    <n v="0"/>
    <n v="0"/>
    <n v="370633"/>
    <n v="618699"/>
    <n v="117043"/>
    <n v="358199"/>
    <n v="194551"/>
    <n v="654515"/>
    <n v="140341"/>
    <n v="176832"/>
    <n v="92117"/>
    <n v="1024800"/>
    <n v="11419409"/>
    <n v="0"/>
    <n v="295050"/>
    <n v="164095"/>
    <n v="1519131"/>
    <n v="0"/>
    <n v="0"/>
    <n v="1978276"/>
    <m/>
    <x v="0"/>
    <x v="0"/>
    <m/>
    <m/>
    <n v="12020"/>
    <m/>
    <x v="0"/>
    <x v="0"/>
    <m/>
    <m/>
    <n v="618699"/>
    <n v="198"/>
    <n v="249"/>
    <n v="164"/>
    <n v="115"/>
    <n v="151"/>
    <n v="89"/>
    <n v="68"/>
    <n v="90"/>
    <n v="55"/>
    <n v="1"/>
    <n v="0"/>
    <n v="0"/>
    <n v="0"/>
    <n v="0"/>
    <n v="1"/>
    <n v="1"/>
    <n v="0"/>
    <n v="0"/>
    <n v="0"/>
    <n v="0"/>
    <n v="0"/>
    <n v="0"/>
    <n v="0"/>
    <n v="0"/>
    <n v="1"/>
    <n v="0"/>
    <n v="0"/>
    <n v="0"/>
    <n v="0"/>
  </r>
  <r>
    <n v="206210999"/>
    <x v="526"/>
    <d v="2024-01-01T00:00:00"/>
    <d v="2024-12-31T00:00:00"/>
    <n v="366"/>
    <s v="In Process"/>
    <x v="0"/>
    <x v="19"/>
    <x v="0"/>
    <x v="0"/>
    <s v="04 - West Bay"/>
    <x v="44"/>
    <s v="415-479-3610"/>
    <s v="45 PROFESSIONAL CENTER PARKWAY"/>
    <s v="SAN RAFAEL"/>
    <s v="94903"/>
    <s v="1376515817"/>
    <s v="MICHAEL MONROE"/>
    <s v="Yes"/>
    <s v="NATIONAL SENIOR CARE, INC."/>
    <n v="101"/>
    <n v="101"/>
    <x v="0"/>
    <n v="36966"/>
    <n v="33738"/>
    <n v="153.94"/>
    <n v="183"/>
    <n v="193"/>
    <n v="3715"/>
    <n v="3082"/>
    <n v="4158"/>
    <n v="21237"/>
    <m/>
    <m/>
    <n v="349"/>
    <n v="1197"/>
    <x v="0"/>
    <n v="33738"/>
    <m/>
    <m/>
    <m/>
    <m/>
    <m/>
    <m/>
    <m/>
    <m/>
    <n v="14931409"/>
    <n v="5049616"/>
    <n v="3208616"/>
    <m/>
    <n v="16772409"/>
    <n v="16165815"/>
    <n v="606594"/>
    <n v="3263"/>
    <m/>
    <m/>
    <n v="609857"/>
    <n v="1655600"/>
    <n v="1437132"/>
    <n v="1824705"/>
    <n v="9330285"/>
    <m/>
    <m/>
    <n v="155208"/>
    <n v="528479"/>
    <n v="14931409"/>
    <m/>
    <m/>
    <m/>
    <m/>
    <m/>
    <m/>
    <m/>
    <m/>
    <n v="3039806"/>
    <m/>
    <n v="1864750"/>
    <m/>
    <n v="66632"/>
    <m/>
    <n v="78294"/>
    <m/>
    <m/>
    <m/>
    <m/>
    <m/>
    <n v="134"/>
    <m/>
    <m/>
    <m/>
    <n v="0"/>
    <n v="0"/>
    <n v="1997029"/>
    <n v="1219"/>
    <n v="1951565"/>
    <n v="538775"/>
    <n v="418753"/>
    <n v="124792"/>
    <m/>
    <n v="17483"/>
    <m/>
    <m/>
    <m/>
    <m/>
    <m/>
    <m/>
    <m/>
    <m/>
    <m/>
    <m/>
    <m/>
    <m/>
    <m/>
    <m/>
    <m/>
    <m/>
    <m/>
    <m/>
    <m/>
    <m/>
    <m/>
    <m/>
    <m/>
    <m/>
    <m/>
    <m/>
    <m/>
    <m/>
    <m/>
    <m/>
    <m/>
    <m/>
    <n v="424154"/>
    <m/>
    <n v="1073167"/>
    <m/>
    <n v="-39936"/>
    <m/>
    <n v="1663456"/>
    <m/>
    <m/>
    <m/>
    <m/>
    <m/>
    <n v="87773"/>
    <m/>
    <m/>
    <m/>
    <m/>
    <m/>
    <m/>
    <m/>
    <m/>
    <m/>
    <m/>
    <m/>
    <m/>
    <m/>
    <m/>
    <m/>
    <n v="2"/>
    <m/>
    <n v="5971742"/>
    <n v="2260454"/>
    <n v="7933619"/>
    <n v="199540"/>
    <n v="7500988"/>
    <m/>
    <m/>
    <m/>
    <m/>
    <m/>
    <m/>
    <m/>
    <m/>
    <n v="41346"/>
    <m/>
    <n v="398126"/>
    <n v="1432"/>
    <n v="396519"/>
    <n v="103837"/>
    <n v="217102"/>
    <n v="88644"/>
    <m/>
    <n v="27813"/>
    <n v="396454"/>
    <n v="568189"/>
    <n v="188914"/>
    <n v="1025285"/>
    <n v="110678"/>
    <n v="121538"/>
    <m/>
    <n v="3226332"/>
    <n v="124521"/>
    <n v="1054850"/>
    <n v="210684"/>
    <n v="28053"/>
    <n v="1318"/>
    <m/>
    <n v="333192"/>
    <n v="2155399"/>
    <m/>
    <n v="1428578"/>
    <n v="66959"/>
    <n v="313491"/>
    <m/>
    <n v="3964427"/>
    <n v="3184596"/>
    <n v="235998"/>
    <m/>
    <n v="543833"/>
    <n v="3964427"/>
    <m/>
    <m/>
    <n v="236476"/>
    <m/>
    <n v="0"/>
    <n v="3128888"/>
    <n v="1057023"/>
    <n v="877790"/>
    <n v="5063701"/>
    <n v="-3635123"/>
    <m/>
    <m/>
    <m/>
    <m/>
    <m/>
    <s v="0.00"/>
    <n v="0"/>
    <n v="4781"/>
    <n v="0"/>
    <n v="18518"/>
    <n v="15820"/>
    <n v="68417"/>
    <n v="0"/>
    <n v="0"/>
    <n v="5288"/>
    <m/>
    <n v="24"/>
    <n v="17865"/>
    <n v="5879"/>
    <n v="19758"/>
    <n v="1912"/>
    <n v="3682"/>
    <m/>
    <n v="11940"/>
    <n v="173884"/>
    <n v="0"/>
    <n v="3891"/>
    <n v="110"/>
    <n v="27197"/>
    <n v="0"/>
    <n v="0"/>
    <n v="31198"/>
    <n v="358704"/>
    <n v="0"/>
    <n v="1149690"/>
    <n v="774568"/>
    <n v="1824048"/>
    <n v="0"/>
    <n v="0"/>
    <n v="244254"/>
    <m/>
    <n v="694"/>
    <n v="384351"/>
    <n v="115200"/>
    <n v="466842"/>
    <n v="82732"/>
    <n v="89355"/>
    <m/>
    <n v="481304"/>
    <n v="5971742"/>
    <n v="0"/>
    <n v="301559"/>
    <n v="7562"/>
    <n v="943994"/>
    <n v="0"/>
    <n v="0"/>
    <n v="1253115"/>
    <m/>
    <x v="0"/>
    <x v="0"/>
    <m/>
    <m/>
    <m/>
    <m/>
    <x v="0"/>
    <x v="0"/>
    <m/>
    <m/>
    <m/>
    <n v="147"/>
    <n v="182"/>
    <n v="100"/>
    <n v="94"/>
    <n v="112"/>
    <n v="60"/>
    <n v="59"/>
    <n v="73"/>
    <n v="37"/>
    <n v="1"/>
    <n v="0"/>
    <n v="0"/>
    <n v="0"/>
    <n v="0"/>
    <n v="1"/>
    <n v="1"/>
    <n v="0"/>
    <n v="0"/>
    <n v="0"/>
    <n v="0"/>
    <n v="0"/>
    <n v="0"/>
    <n v="0"/>
    <n v="0"/>
    <n v="1"/>
    <n v="0"/>
    <n v="0"/>
    <n v="0"/>
    <n v="0"/>
  </r>
  <r>
    <n v="206211005"/>
    <x v="527"/>
    <d v="2024-01-01T00:00:00"/>
    <d v="2024-12-31T00:00:00"/>
    <n v="366"/>
    <s v="In Process"/>
    <x v="0"/>
    <x v="19"/>
    <x v="0"/>
    <x v="0"/>
    <s v="04 - West Bay"/>
    <x v="44"/>
    <s v="415-435-4554"/>
    <s v="30 HACIENDA DRIVE"/>
    <s v="TIBURON"/>
    <s v="94920"/>
    <m/>
    <s v="CJ JEPPSON"/>
    <s v="Yes"/>
    <m/>
    <n v="56"/>
    <n v="56"/>
    <x v="1"/>
    <n v="20496"/>
    <n v="6978"/>
    <n v="34.049999999999997"/>
    <n v="170"/>
    <n v="167"/>
    <m/>
    <m/>
    <m/>
    <m/>
    <m/>
    <n v="463"/>
    <n v="6515"/>
    <m/>
    <x v="0"/>
    <n v="6978"/>
    <m/>
    <m/>
    <m/>
    <m/>
    <m/>
    <m/>
    <m/>
    <m/>
    <n v="3976785"/>
    <n v="266465"/>
    <n v="182835"/>
    <n v="14222"/>
    <n v="4074637"/>
    <n v="4829328"/>
    <n v="-754691"/>
    <n v="1"/>
    <m/>
    <m/>
    <n v="-754690"/>
    <m/>
    <m/>
    <m/>
    <m/>
    <m/>
    <n v="578750"/>
    <n v="3398035"/>
    <m/>
    <n v="3976785"/>
    <m/>
    <m/>
    <m/>
    <m/>
    <m/>
    <m/>
    <m/>
    <m/>
    <m/>
    <m/>
    <m/>
    <m/>
    <m/>
    <m/>
    <m/>
    <m/>
    <m/>
    <m/>
    <m/>
    <m/>
    <n v="266465"/>
    <m/>
    <m/>
    <m/>
    <n v="0"/>
    <n v="0"/>
    <n v="247965"/>
    <n v="0"/>
    <n v="7090"/>
    <n v="185"/>
    <n v="964"/>
    <n v="0"/>
    <m/>
    <n v="10261"/>
    <m/>
    <m/>
    <m/>
    <m/>
    <m/>
    <m/>
    <m/>
    <m/>
    <m/>
    <m/>
    <m/>
    <m/>
    <m/>
    <m/>
    <m/>
    <m/>
    <m/>
    <m/>
    <m/>
    <m/>
    <m/>
    <m/>
    <m/>
    <m/>
    <m/>
    <m/>
    <m/>
    <m/>
    <m/>
    <m/>
    <m/>
    <m/>
    <m/>
    <m/>
    <n v="182835"/>
    <m/>
    <m/>
    <m/>
    <m/>
    <m/>
    <m/>
    <m/>
    <m/>
    <m/>
    <m/>
    <m/>
    <m/>
    <m/>
    <m/>
    <m/>
    <m/>
    <m/>
    <m/>
    <m/>
    <m/>
    <m/>
    <m/>
    <m/>
    <m/>
    <m/>
    <m/>
    <m/>
    <n v="1961380"/>
    <n v="455504"/>
    <n v="2412444"/>
    <n v="44485"/>
    <n v="1721938"/>
    <m/>
    <m/>
    <m/>
    <m/>
    <m/>
    <m/>
    <m/>
    <m/>
    <m/>
    <m/>
    <n v="335220"/>
    <m/>
    <m/>
    <n v="2296"/>
    <n v="3658"/>
    <n v="5676"/>
    <m/>
    <n v="25851"/>
    <n v="271183"/>
    <n v="105829"/>
    <n v="61532"/>
    <n v="333754"/>
    <n v="863"/>
    <n v="136109"/>
    <n v="111330"/>
    <n v="1170288"/>
    <n v="11667"/>
    <n v="352743"/>
    <n v="59789"/>
    <n v="16382"/>
    <m/>
    <n v="7633"/>
    <n v="95587"/>
    <n v="673268"/>
    <m/>
    <n v="184631"/>
    <n v="498596"/>
    <m/>
    <n v="104750"/>
    <n v="1461245"/>
    <n v="3321997"/>
    <m/>
    <m/>
    <n v="-1860752"/>
    <n v="1461245"/>
    <m/>
    <m/>
    <n v="2961267"/>
    <m/>
    <n v="0"/>
    <m/>
    <n v="192136"/>
    <n v="7136"/>
    <n v="199272"/>
    <n v="-14641"/>
    <m/>
    <m/>
    <m/>
    <m/>
    <m/>
    <s v="0.00"/>
    <n v="0"/>
    <n v="2022"/>
    <n v="0"/>
    <n v="7"/>
    <n v="8177"/>
    <n v="17728"/>
    <n v="0"/>
    <n v="0"/>
    <n v="0"/>
    <n v="1"/>
    <n v="1759"/>
    <n v="3750"/>
    <n v="2564"/>
    <n v="7863"/>
    <m/>
    <n v="3092"/>
    <n v="1999"/>
    <n v="6333"/>
    <n v="55295"/>
    <n v="0"/>
    <n v="0"/>
    <n v="1161"/>
    <n v="3517"/>
    <n v="0"/>
    <n v="0"/>
    <n v="4678"/>
    <n v="150670"/>
    <n v="0"/>
    <n v="930"/>
    <n v="427413"/>
    <n v="493334"/>
    <n v="0"/>
    <n v="0"/>
    <n v="0"/>
    <n v="67"/>
    <n v="63114"/>
    <n v="72059"/>
    <n v="49952"/>
    <n v="185199"/>
    <m/>
    <n v="92592"/>
    <n v="92698"/>
    <n v="333352"/>
    <n v="1961380"/>
    <n v="0"/>
    <n v="0"/>
    <n v="65495"/>
    <n v="148378"/>
    <n v="0"/>
    <n v="0"/>
    <n v="213873"/>
    <m/>
    <x v="0"/>
    <x v="0"/>
    <m/>
    <m/>
    <n v="1"/>
    <m/>
    <x v="0"/>
    <x v="0"/>
    <m/>
    <m/>
    <n v="67"/>
    <n v="35"/>
    <n v="62"/>
    <n v="24"/>
    <n v="17"/>
    <n v="39"/>
    <n v="10"/>
    <n v="10"/>
    <n v="19"/>
    <n v="7"/>
    <n v="1"/>
    <n v="0"/>
    <n v="0"/>
    <n v="1"/>
    <n v="0"/>
    <n v="0"/>
    <n v="1"/>
    <n v="0"/>
    <n v="0"/>
    <n v="0"/>
    <n v="0"/>
    <n v="0"/>
    <n v="0"/>
    <n v="0"/>
    <n v="0"/>
    <n v="1"/>
    <n v="0"/>
    <n v="0"/>
    <n v="0"/>
    <n v="0"/>
  </r>
  <r>
    <n v="206211048"/>
    <x v="528"/>
    <d v="2024-01-01T00:00:00"/>
    <d v="2024-12-31T00:00:00"/>
    <n v="366"/>
    <s v="In Process"/>
    <x v="0"/>
    <x v="19"/>
    <x v="0"/>
    <x v="0"/>
    <s v="04 - West Bay"/>
    <x v="44"/>
    <s v="415-479-3450"/>
    <s v="234 NORTH SAN PEDRO ROAD"/>
    <s v="SAN RAFAEL"/>
    <s v="94903-0000"/>
    <s v="1952849572"/>
    <s v="KEVIN BILLS"/>
    <s v="Yes"/>
    <m/>
    <n v="168"/>
    <n v="168"/>
    <x v="0"/>
    <n v="61488"/>
    <n v="52214"/>
    <n v="199.23"/>
    <n v="626"/>
    <n v="618"/>
    <n v="6569"/>
    <n v="8200"/>
    <n v="2978"/>
    <n v="30469"/>
    <m/>
    <m/>
    <n v="1175"/>
    <n v="2823"/>
    <x v="0"/>
    <n v="52214"/>
    <m/>
    <m/>
    <m/>
    <m/>
    <m/>
    <m/>
    <m/>
    <m/>
    <n v="33999215"/>
    <n v="7306203"/>
    <n v="14381372"/>
    <n v="5584"/>
    <n v="26929630"/>
    <n v="24596412"/>
    <n v="2333218"/>
    <n v="-3"/>
    <m/>
    <m/>
    <n v="2333215"/>
    <n v="8211250"/>
    <n v="9318000"/>
    <n v="1338765"/>
    <n v="13364085"/>
    <m/>
    <m/>
    <n v="535560"/>
    <n v="1231555"/>
    <n v="33999215"/>
    <m/>
    <m/>
    <m/>
    <m/>
    <m/>
    <m/>
    <m/>
    <m/>
    <n v="2206565"/>
    <m/>
    <n v="5086496"/>
    <m/>
    <n v="433"/>
    <m/>
    <n v="12409"/>
    <m/>
    <m/>
    <m/>
    <m/>
    <m/>
    <n v="300"/>
    <m/>
    <m/>
    <m/>
    <n v="0"/>
    <n v="2563"/>
    <n v="2202925"/>
    <n v="1666715"/>
    <n v="1810200"/>
    <n v="254850"/>
    <n v="1011923"/>
    <n v="256798"/>
    <m/>
    <n v="100229"/>
    <m/>
    <m/>
    <m/>
    <m/>
    <m/>
    <m/>
    <m/>
    <m/>
    <m/>
    <m/>
    <m/>
    <m/>
    <m/>
    <m/>
    <m/>
    <m/>
    <m/>
    <m/>
    <m/>
    <m/>
    <m/>
    <m/>
    <m/>
    <m/>
    <m/>
    <m/>
    <m/>
    <m/>
    <m/>
    <m/>
    <m/>
    <m/>
    <n v="2151942"/>
    <m/>
    <n v="8146064"/>
    <m/>
    <n v="883611"/>
    <m/>
    <n v="2846496"/>
    <m/>
    <m/>
    <m/>
    <m/>
    <m/>
    <n v="353259"/>
    <m/>
    <m/>
    <m/>
    <m/>
    <m/>
    <m/>
    <m/>
    <m/>
    <m/>
    <m/>
    <m/>
    <m/>
    <m/>
    <m/>
    <m/>
    <m/>
    <m/>
    <n v="10735081"/>
    <n v="2875088"/>
    <n v="10986243"/>
    <n v="474743"/>
    <n v="9709736"/>
    <m/>
    <m/>
    <m/>
    <m/>
    <m/>
    <m/>
    <m/>
    <m/>
    <m/>
    <n v="2462"/>
    <n v="1223757"/>
    <n v="227127"/>
    <n v="340580"/>
    <n v="65863"/>
    <n v="397299"/>
    <n v="181428"/>
    <m/>
    <n v="177379"/>
    <n v="908974"/>
    <n v="812252"/>
    <n v="163286"/>
    <n v="1538866"/>
    <n v="240678"/>
    <n v="320609"/>
    <n v="146626"/>
    <n v="5675430"/>
    <n v="57393"/>
    <n v="1814851"/>
    <n v="194391"/>
    <n v="58611"/>
    <m/>
    <n v="22898"/>
    <n v="315916"/>
    <n v="18756148"/>
    <m/>
    <n v="452255"/>
    <n v="85995"/>
    <m/>
    <m/>
    <n v="19294398"/>
    <n v="3923036"/>
    <m/>
    <m/>
    <n v="15371362"/>
    <n v="19294398"/>
    <n v="16698959"/>
    <m/>
    <m/>
    <m/>
    <n v="0"/>
    <m/>
    <n v="487039"/>
    <n v="362980"/>
    <n v="850019"/>
    <n v="-397764"/>
    <m/>
    <m/>
    <m/>
    <m/>
    <m/>
    <s v="0.00"/>
    <n v="0"/>
    <n v="2068"/>
    <n v="0"/>
    <n v="21168"/>
    <n v="46821"/>
    <n v="94329"/>
    <n v="0"/>
    <n v="0"/>
    <n v="0"/>
    <n v="20016"/>
    <n v="2252"/>
    <n v="23936"/>
    <n v="5124"/>
    <n v="32530"/>
    <n v="4024"/>
    <n v="10127"/>
    <n v="2070"/>
    <n v="19356"/>
    <n v="283821"/>
    <n v="0"/>
    <n v="0"/>
    <n v="22"/>
    <n v="14763"/>
    <n v="0"/>
    <n v="0"/>
    <n v="14785"/>
    <n v="235782"/>
    <n v="0"/>
    <n v="1350555"/>
    <n v="2258053"/>
    <n v="2716285"/>
    <n v="0"/>
    <n v="0"/>
    <n v="0"/>
    <n v="1062936"/>
    <n v="98543"/>
    <n v="505291"/>
    <n v="100780"/>
    <n v="716692"/>
    <n v="169611"/>
    <n v="212636"/>
    <n v="112165"/>
    <n v="1195752"/>
    <n v="10735081"/>
    <n v="0"/>
    <n v="0"/>
    <n v="1364"/>
    <n v="525923"/>
    <n v="0"/>
    <n v="0"/>
    <n v="527287"/>
    <m/>
    <x v="0"/>
    <x v="0"/>
    <m/>
    <m/>
    <n v="20016"/>
    <m/>
    <x v="0"/>
    <x v="0"/>
    <m/>
    <m/>
    <n v="1062936"/>
    <n v="152"/>
    <n v="244"/>
    <n v="106"/>
    <n v="98"/>
    <n v="176"/>
    <n v="59"/>
    <n v="50"/>
    <n v="86"/>
    <n v="31"/>
    <n v="1"/>
    <n v="0"/>
    <n v="0"/>
    <n v="0"/>
    <n v="0"/>
    <n v="1"/>
    <n v="1"/>
    <n v="0"/>
    <n v="0"/>
    <n v="0"/>
    <n v="0"/>
    <n v="0"/>
    <n v="0"/>
    <n v="0"/>
    <n v="0"/>
    <n v="1"/>
    <n v="0"/>
    <n v="0"/>
    <n v="0"/>
    <n v="0"/>
  </r>
  <r>
    <n v="206212036"/>
    <x v="529"/>
    <d v="2024-01-01T00:00:00"/>
    <d v="2024-12-31T00:00:00"/>
    <n v="366"/>
    <s v="In Process"/>
    <x v="0"/>
    <x v="19"/>
    <x v="0"/>
    <x v="0"/>
    <s v="04 - West Bay"/>
    <x v="44"/>
    <s v="415-479-5161"/>
    <s v="81 PROFESSIONAL CENTER PARKWAY"/>
    <s v="SAN RAFAEL"/>
    <s v="94903"/>
    <s v="1811049026"/>
    <s v="NICOLE LYNN FOREMAN"/>
    <s v="Yes"/>
    <m/>
    <n v="99"/>
    <n v="99"/>
    <x v="2"/>
    <n v="36234"/>
    <n v="32211"/>
    <n v="203.35"/>
    <n v="135"/>
    <n v="464"/>
    <n v="826"/>
    <n v="732"/>
    <n v="3995"/>
    <n v="24635"/>
    <m/>
    <n v="219"/>
    <n v="16"/>
    <n v="1788"/>
    <x v="0"/>
    <n v="32211"/>
    <m/>
    <m/>
    <m/>
    <m/>
    <m/>
    <m/>
    <m/>
    <m/>
    <n v="11388928"/>
    <n v="1223256"/>
    <n v="790834"/>
    <n v="11831"/>
    <n v="11833181"/>
    <n v="14339795"/>
    <n v="-2506614"/>
    <n v="993"/>
    <n v="12590"/>
    <m/>
    <n v="-2518211"/>
    <n v="286968"/>
    <n v="297280"/>
    <n v="1440958"/>
    <n v="8662667"/>
    <m/>
    <n v="65469"/>
    <n v="5808"/>
    <n v="629778"/>
    <n v="11388928"/>
    <m/>
    <m/>
    <m/>
    <m/>
    <m/>
    <m/>
    <m/>
    <m/>
    <n v="540176"/>
    <m/>
    <n v="172105"/>
    <m/>
    <n v="14512"/>
    <m/>
    <n v="291802"/>
    <m/>
    <m/>
    <m/>
    <n v="198813"/>
    <m/>
    <n v="5035"/>
    <m/>
    <n v="813"/>
    <m/>
    <n v="1021"/>
    <n v="16764"/>
    <n v="432890"/>
    <n v="0"/>
    <n v="509535"/>
    <n v="112935"/>
    <n v="131094"/>
    <n v="10947"/>
    <m/>
    <n v="8070"/>
    <m/>
    <m/>
    <m/>
    <m/>
    <m/>
    <m/>
    <m/>
    <m/>
    <m/>
    <m/>
    <m/>
    <m/>
    <m/>
    <m/>
    <m/>
    <m/>
    <m/>
    <m/>
    <m/>
    <m/>
    <m/>
    <m/>
    <m/>
    <m/>
    <m/>
    <m/>
    <m/>
    <m/>
    <n v="-17498"/>
    <m/>
    <m/>
    <m/>
    <n v="-270569"/>
    <m/>
    <n v="-16970"/>
    <m/>
    <n v="-167000"/>
    <m/>
    <n v="1152104"/>
    <m/>
    <m/>
    <m/>
    <n v="33161"/>
    <m/>
    <n v="77606"/>
    <m/>
    <m/>
    <m/>
    <m/>
    <m/>
    <m/>
    <m/>
    <m/>
    <m/>
    <m/>
    <m/>
    <m/>
    <m/>
    <m/>
    <m/>
    <m/>
    <m/>
    <n v="5981097"/>
    <n v="1500610"/>
    <n v="6858088"/>
    <n v="207906"/>
    <n v="6302598"/>
    <m/>
    <m/>
    <m/>
    <m/>
    <m/>
    <m/>
    <m/>
    <m/>
    <n v="3886"/>
    <n v="26930"/>
    <n v="182753"/>
    <m/>
    <n v="202537"/>
    <n v="53176"/>
    <n v="58949"/>
    <n v="8749"/>
    <m/>
    <n v="43374"/>
    <n v="634817"/>
    <n v="324628"/>
    <n v="186147"/>
    <n v="974440"/>
    <n v="103346"/>
    <n v="142313"/>
    <n v="271683"/>
    <n v="3573631"/>
    <n v="163205"/>
    <n v="722688"/>
    <n v="114214"/>
    <n v="25251"/>
    <m/>
    <n v="6388"/>
    <n v="214092"/>
    <n v="3995657"/>
    <m/>
    <n v="974650"/>
    <n v="673428"/>
    <n v="29233"/>
    <n v="4565663"/>
    <n v="10238631"/>
    <n v="4296924"/>
    <n v="4711764"/>
    <m/>
    <n v="1229943"/>
    <n v="10238631"/>
    <n v="2067047"/>
    <m/>
    <n v="3119174"/>
    <m/>
    <n v="0"/>
    <m/>
    <n v="1397464"/>
    <n v="467309"/>
    <n v="1864773"/>
    <n v="-890123"/>
    <m/>
    <m/>
    <m/>
    <m/>
    <m/>
    <s v="-0.21"/>
    <n v="-902354.03999999992"/>
    <n v="2405"/>
    <n v="0"/>
    <n v="11382"/>
    <n v="23439"/>
    <n v="80516"/>
    <n v="0"/>
    <n v="0"/>
    <n v="2327"/>
    <m/>
    <n v="4548"/>
    <m/>
    <m/>
    <n v="11"/>
    <n v="2089"/>
    <n v="3816"/>
    <n v="3667"/>
    <n v="15176"/>
    <n v="149376"/>
    <n v="0"/>
    <n v="0"/>
    <n v="392"/>
    <n v="10154"/>
    <n v="0"/>
    <n v="0"/>
    <n v="10546"/>
    <n v="147921"/>
    <n v="0"/>
    <n v="732566"/>
    <n v="1210824"/>
    <n v="2324774"/>
    <n v="0"/>
    <n v="0"/>
    <n v="159645"/>
    <m/>
    <n v="193271"/>
    <m/>
    <m/>
    <n v="636"/>
    <n v="81768"/>
    <n v="110479"/>
    <n v="216771"/>
    <n v="802442"/>
    <n v="5981097"/>
    <n v="0"/>
    <n v="0"/>
    <n v="20272"/>
    <n v="293179"/>
    <n v="0"/>
    <n v="0"/>
    <n v="313451"/>
    <m/>
    <x v="0"/>
    <x v="0"/>
    <m/>
    <m/>
    <m/>
    <m/>
    <x v="0"/>
    <x v="0"/>
    <m/>
    <m/>
    <m/>
    <n v="76"/>
    <n v="144"/>
    <n v="40"/>
    <n v="62"/>
    <n v="122"/>
    <n v="33"/>
    <n v="39"/>
    <n v="67"/>
    <n v="23"/>
    <n v="1"/>
    <n v="0"/>
    <n v="0"/>
    <n v="0"/>
    <n v="1"/>
    <n v="0"/>
    <n v="1"/>
    <n v="0"/>
    <n v="0"/>
    <n v="0"/>
    <n v="0"/>
    <n v="0"/>
    <n v="0"/>
    <n v="0"/>
    <n v="0"/>
    <n v="1"/>
    <n v="0"/>
    <n v="0"/>
    <n v="0"/>
    <n v="0"/>
  </r>
  <r>
    <n v="206212623"/>
    <x v="530"/>
    <d v="2024-01-01T00:00:00"/>
    <d v="2024-12-31T00:00:00"/>
    <n v="366"/>
    <s v="In Process"/>
    <x v="0"/>
    <x v="19"/>
    <x v="0"/>
    <x v="0"/>
    <s v="04 - West Bay"/>
    <x v="44"/>
    <s v="415-479-1230"/>
    <s v="40 PROFESSIONAL CENTER PKWY"/>
    <s v="SAN RAFAEL"/>
    <s v="94903"/>
    <s v="1689053274"/>
    <s v="EDNA CORTEZ"/>
    <s v="Yes"/>
    <s v="RMG CAPITAL PARTNERS LLC"/>
    <n v="54"/>
    <n v="54"/>
    <x v="1"/>
    <n v="19764"/>
    <n v="16728"/>
    <n v="194.83"/>
    <n v="76"/>
    <n v="41"/>
    <n v="794"/>
    <n v="12"/>
    <n v="1374"/>
    <n v="11762"/>
    <m/>
    <n v="1327"/>
    <n v="366"/>
    <n v="1093"/>
    <x v="0"/>
    <n v="16728"/>
    <m/>
    <m/>
    <m/>
    <m/>
    <m/>
    <m/>
    <m/>
    <m/>
    <n v="8782200"/>
    <n v="1047290"/>
    <n v="3195809"/>
    <n v="5910"/>
    <n v="6639591"/>
    <n v="6708072"/>
    <n v="-68481"/>
    <n v="463579"/>
    <m/>
    <m/>
    <n v="395098"/>
    <n v="416850"/>
    <n v="6300"/>
    <n v="721350"/>
    <n v="6175050"/>
    <m/>
    <n v="696675"/>
    <n v="192150"/>
    <n v="573825"/>
    <n v="8782200"/>
    <m/>
    <m/>
    <m/>
    <m/>
    <m/>
    <m/>
    <m/>
    <m/>
    <n v="492419"/>
    <m/>
    <n v="3523"/>
    <m/>
    <m/>
    <m/>
    <n v="161028"/>
    <m/>
    <m/>
    <m/>
    <n v="389639"/>
    <m/>
    <n v="681"/>
    <m/>
    <m/>
    <m/>
    <n v="305"/>
    <n v="0"/>
    <n v="432540"/>
    <n v="0"/>
    <n v="460300"/>
    <n v="55050"/>
    <n v="92146"/>
    <n v="5037"/>
    <m/>
    <n v="1912"/>
    <m/>
    <m/>
    <m/>
    <m/>
    <m/>
    <m/>
    <m/>
    <m/>
    <m/>
    <m/>
    <m/>
    <m/>
    <m/>
    <m/>
    <m/>
    <m/>
    <m/>
    <m/>
    <m/>
    <m/>
    <m/>
    <m/>
    <m/>
    <m/>
    <m/>
    <m/>
    <m/>
    <m/>
    <m/>
    <m/>
    <m/>
    <m/>
    <n v="9005"/>
    <m/>
    <n v="3458"/>
    <m/>
    <n v="227054"/>
    <m/>
    <n v="2367410"/>
    <m/>
    <m/>
    <m/>
    <n v="382394"/>
    <m/>
    <m/>
    <m/>
    <m/>
    <m/>
    <m/>
    <m/>
    <m/>
    <m/>
    <m/>
    <m/>
    <m/>
    <m/>
    <m/>
    <m/>
    <m/>
    <m/>
    <n v="206488"/>
    <m/>
    <n v="3119419"/>
    <n v="693365"/>
    <n v="2895288"/>
    <n v="277109"/>
    <n v="2918152"/>
    <m/>
    <m/>
    <m/>
    <m/>
    <m/>
    <m/>
    <m/>
    <m/>
    <n v="9830"/>
    <n v="44355"/>
    <n v="95490"/>
    <m/>
    <n v="97225"/>
    <n v="31924"/>
    <n v="27258"/>
    <n v="13433"/>
    <m/>
    <n v="12174"/>
    <n v="282271"/>
    <n v="326412"/>
    <n v="23683"/>
    <n v="597294"/>
    <n v="39922"/>
    <n v="110693"/>
    <n v="102647"/>
    <n v="1169263"/>
    <m/>
    <n v="382978"/>
    <n v="79034"/>
    <n v="19898"/>
    <m/>
    <m/>
    <n v="324136"/>
    <n v="1734811"/>
    <m/>
    <m/>
    <m/>
    <n v="2637760"/>
    <n v="143889"/>
    <n v="4516460"/>
    <n v="2997220"/>
    <m/>
    <n v="490000"/>
    <n v="1029240"/>
    <n v="4516460"/>
    <m/>
    <n v="2620757"/>
    <m/>
    <n v="90000"/>
    <n v="0"/>
    <m/>
    <m/>
    <n v="379597"/>
    <n v="379597"/>
    <n v="-379597"/>
    <m/>
    <m/>
    <m/>
    <n v="490000"/>
    <m/>
    <s v="0.10"/>
    <n v="299722"/>
    <n v="2039"/>
    <n v="0"/>
    <n v="481"/>
    <n v="14217"/>
    <n v="36545"/>
    <n v="0"/>
    <n v="0"/>
    <n v="3446"/>
    <m/>
    <n v="2649"/>
    <n v="13147"/>
    <n v="100"/>
    <n v="13068"/>
    <n v="1084"/>
    <n v="4475"/>
    <n v="1737"/>
    <n v="3766"/>
    <n v="96754"/>
    <n v="0"/>
    <n v="101"/>
    <n v="0"/>
    <n v="0"/>
    <n v="0"/>
    <n v="0"/>
    <n v="101"/>
    <n v="125197"/>
    <n v="0"/>
    <n v="25841"/>
    <n v="665297"/>
    <n v="1219174"/>
    <n v="0"/>
    <n v="0"/>
    <n v="164164"/>
    <m/>
    <n v="62712"/>
    <n v="242389"/>
    <n v="1752"/>
    <n v="295579"/>
    <n v="28787"/>
    <n v="90761"/>
    <n v="85074"/>
    <n v="112692"/>
    <n v="3119419"/>
    <n v="0"/>
    <n v="6617"/>
    <n v="0"/>
    <n v="0"/>
    <n v="0"/>
    <n v="0"/>
    <n v="6617"/>
    <m/>
    <x v="0"/>
    <x v="0"/>
    <m/>
    <m/>
    <m/>
    <m/>
    <x v="0"/>
    <x v="0"/>
    <m/>
    <m/>
    <m/>
    <n v="54"/>
    <n v="86"/>
    <n v="33"/>
    <n v="33"/>
    <n v="52"/>
    <n v="19"/>
    <n v="18"/>
    <n v="31"/>
    <n v="11"/>
    <n v="1"/>
    <n v="0"/>
    <n v="0"/>
    <n v="1"/>
    <n v="0"/>
    <n v="0"/>
    <n v="1"/>
    <n v="0"/>
    <n v="0"/>
    <n v="0"/>
    <n v="0"/>
    <n v="0"/>
    <n v="0"/>
    <n v="0"/>
    <n v="0"/>
    <n v="1"/>
    <n v="0"/>
    <n v="0"/>
    <n v="0"/>
    <n v="0"/>
  </r>
  <r>
    <n v="206212800"/>
    <x v="531"/>
    <d v="2024-01-01T00:00:00"/>
    <d v="2024-12-31T00:00:00"/>
    <n v="366"/>
    <s v="In Process"/>
    <x v="1"/>
    <x v="19"/>
    <x v="1"/>
    <x v="1"/>
    <s v="04 - West Bay"/>
    <x v="44"/>
    <s v="415-461-2300"/>
    <s v="501 VIA CASITAS"/>
    <s v="GREENBRAE"/>
    <s v="94904-0000"/>
    <m/>
    <s v="TERENCE TUMBALE"/>
    <s v="Yes"/>
    <s v="SEQUOIA LIVING INC"/>
    <n v="26"/>
    <n v="26"/>
    <x v="1"/>
    <n v="9516"/>
    <n v="9833"/>
    <n v="236.37"/>
    <n v="83"/>
    <n v="97"/>
    <n v="1271"/>
    <m/>
    <m/>
    <m/>
    <m/>
    <n v="317"/>
    <n v="8245"/>
    <m/>
    <x v="0"/>
    <n v="9833"/>
    <m/>
    <m/>
    <m/>
    <m/>
    <m/>
    <m/>
    <m/>
    <m/>
    <n v="3290037"/>
    <n v="254879"/>
    <n v="24471"/>
    <m/>
    <n v="3520445"/>
    <n v="8516624"/>
    <n v="-4996179"/>
    <n v="6032808"/>
    <m/>
    <m/>
    <n v="1036629"/>
    <n v="1159301"/>
    <m/>
    <m/>
    <m/>
    <m/>
    <n v="195340"/>
    <n v="1935396"/>
    <m/>
    <n v="3290037"/>
    <m/>
    <m/>
    <m/>
    <m/>
    <m/>
    <m/>
    <m/>
    <m/>
    <n v="225679"/>
    <m/>
    <m/>
    <m/>
    <m/>
    <m/>
    <m/>
    <m/>
    <m/>
    <m/>
    <n v="29200"/>
    <m/>
    <m/>
    <m/>
    <m/>
    <m/>
    <n v="15136"/>
    <n v="0"/>
    <n v="92475"/>
    <n v="0"/>
    <n v="71925"/>
    <n v="12575"/>
    <n v="40928"/>
    <n v="21269"/>
    <m/>
    <n v="571"/>
    <m/>
    <m/>
    <m/>
    <m/>
    <m/>
    <m/>
    <m/>
    <m/>
    <m/>
    <m/>
    <m/>
    <m/>
    <m/>
    <m/>
    <m/>
    <m/>
    <m/>
    <m/>
    <m/>
    <m/>
    <m/>
    <m/>
    <m/>
    <m/>
    <m/>
    <m/>
    <m/>
    <m/>
    <n v="43412"/>
    <m/>
    <m/>
    <m/>
    <n v="11510"/>
    <m/>
    <m/>
    <m/>
    <m/>
    <m/>
    <m/>
    <m/>
    <m/>
    <m/>
    <n v="-30451"/>
    <m/>
    <m/>
    <m/>
    <m/>
    <m/>
    <m/>
    <m/>
    <m/>
    <m/>
    <m/>
    <m/>
    <m/>
    <m/>
    <m/>
    <m/>
    <m/>
    <m/>
    <m/>
    <m/>
    <n v="8671972"/>
    <n v="3378822"/>
    <n v="15520304"/>
    <n v="221701"/>
    <n v="3845097"/>
    <m/>
    <m/>
    <m/>
    <m/>
    <m/>
    <m/>
    <m/>
    <m/>
    <m/>
    <m/>
    <n v="236531"/>
    <m/>
    <n v="94243"/>
    <n v="15880"/>
    <n v="56676"/>
    <n v="20225"/>
    <m/>
    <n v="4583"/>
    <n v="110327"/>
    <n v="50399"/>
    <n v="66025"/>
    <n v="1396784"/>
    <n v="55143"/>
    <n v="206623"/>
    <n v="189881"/>
    <n v="1973069"/>
    <n v="75023"/>
    <m/>
    <n v="4548"/>
    <m/>
    <m/>
    <n v="24202"/>
    <n v="91365"/>
    <n v="4256089"/>
    <n v="2132"/>
    <n v="33939547"/>
    <n v="23770271"/>
    <m/>
    <m/>
    <n v="61968039"/>
    <n v="34843276"/>
    <m/>
    <n v="37799581"/>
    <n v="-10674818"/>
    <n v="61968039"/>
    <n v="260150"/>
    <m/>
    <m/>
    <m/>
    <n v="850000"/>
    <n v="83585939"/>
    <m/>
    <n v="12824501"/>
    <n v="97260440"/>
    <n v="-63320893"/>
    <m/>
    <m/>
    <m/>
    <n v="37799581"/>
    <m/>
    <s v="0.00"/>
    <n v="0"/>
    <n v="1025"/>
    <n v="0"/>
    <n v="5844"/>
    <n v="6861"/>
    <n v="28613"/>
    <n v="0"/>
    <n v="0"/>
    <n v="3388"/>
    <m/>
    <n v="488"/>
    <n v="1023"/>
    <m/>
    <n v="28074"/>
    <n v="640"/>
    <n v="4113"/>
    <n v="1637"/>
    <n v="6017"/>
    <n v="87723"/>
    <n v="0"/>
    <n v="0"/>
    <n v="462"/>
    <n v="1674"/>
    <n v="0"/>
    <n v="0"/>
    <n v="2136"/>
    <n v="95947"/>
    <n v="0"/>
    <n v="466668"/>
    <n v="425442"/>
    <n v="1082978"/>
    <n v="0"/>
    <n v="0"/>
    <n v="158177"/>
    <m/>
    <n v="18548"/>
    <n v="27975"/>
    <m/>
    <n v="749572"/>
    <n v="32018"/>
    <n v="123671"/>
    <n v="181173"/>
    <n v="368656"/>
    <n v="3730825"/>
    <n v="0"/>
    <n v="0"/>
    <n v="27006"/>
    <n v="70294"/>
    <n v="0"/>
    <n v="0"/>
    <n v="97300"/>
    <m/>
    <x v="0"/>
    <x v="0"/>
    <m/>
    <m/>
    <m/>
    <m/>
    <x v="0"/>
    <x v="0"/>
    <m/>
    <m/>
    <m/>
    <n v="90"/>
    <n v="110"/>
    <n v="80"/>
    <n v="44"/>
    <n v="58"/>
    <n v="39"/>
    <n v="31"/>
    <n v="38"/>
    <n v="28"/>
    <n v="0"/>
    <n v="1"/>
    <n v="0"/>
    <n v="1"/>
    <n v="0"/>
    <n v="0"/>
    <n v="1"/>
    <n v="0"/>
    <n v="0"/>
    <n v="0"/>
    <n v="0"/>
    <n v="0"/>
    <n v="0"/>
    <n v="0"/>
    <n v="0"/>
    <n v="0"/>
    <n v="0"/>
    <n v="1"/>
    <n v="0"/>
    <n v="0"/>
  </r>
  <r>
    <n v="206212810"/>
    <x v="532"/>
    <d v="2023-11-01T00:00:00"/>
    <d v="2024-10-31T00:00:00"/>
    <n v="366"/>
    <s v="In Process"/>
    <x v="1"/>
    <x v="19"/>
    <x v="1"/>
    <x v="1"/>
    <s v="04 - West Bay"/>
    <x v="44"/>
    <s v="415-499-8728"/>
    <s v="100 THORNDALE DRIVE"/>
    <s v="SAN RAFAEL"/>
    <s v="94903-0000"/>
    <m/>
    <s v="PAUL DURANCZYK"/>
    <s v="No"/>
    <m/>
    <n v="31"/>
    <n v="31"/>
    <x v="1"/>
    <n v="11346"/>
    <n v="4930"/>
    <n v="101.29"/>
    <n v="51"/>
    <n v="49"/>
    <n v="899"/>
    <m/>
    <m/>
    <m/>
    <n v="67"/>
    <m/>
    <n v="779"/>
    <n v="3185"/>
    <x v="0"/>
    <n v="4930"/>
    <m/>
    <m/>
    <m/>
    <m/>
    <m/>
    <m/>
    <m/>
    <m/>
    <n v="2218490"/>
    <n v="220676"/>
    <n v="382386"/>
    <n v="18559"/>
    <n v="2075339"/>
    <n v="3764016"/>
    <n v="-1688677"/>
    <n v="2649562"/>
    <m/>
    <m/>
    <n v="960885"/>
    <n v="253590"/>
    <m/>
    <m/>
    <m/>
    <n v="32830"/>
    <m/>
    <n v="371420"/>
    <n v="1560650"/>
    <n v="2218490"/>
    <m/>
    <m/>
    <m/>
    <m/>
    <m/>
    <m/>
    <m/>
    <m/>
    <n v="194936"/>
    <m/>
    <m/>
    <m/>
    <m/>
    <m/>
    <m/>
    <m/>
    <m/>
    <m/>
    <m/>
    <m/>
    <n v="25740"/>
    <m/>
    <m/>
    <m/>
    <n v="21000"/>
    <n v="0"/>
    <n v="110950"/>
    <n v="0"/>
    <n v="52585"/>
    <n v="3950"/>
    <n v="23686"/>
    <n v="3765"/>
    <m/>
    <n v="4740"/>
    <m/>
    <m/>
    <m/>
    <m/>
    <m/>
    <m/>
    <m/>
    <m/>
    <m/>
    <m/>
    <m/>
    <m/>
    <m/>
    <m/>
    <m/>
    <m/>
    <m/>
    <m/>
    <m/>
    <m/>
    <m/>
    <m/>
    <m/>
    <m/>
    <m/>
    <m/>
    <m/>
    <m/>
    <m/>
    <m/>
    <m/>
    <m/>
    <n v="-382103"/>
    <m/>
    <m/>
    <m/>
    <m/>
    <m/>
    <m/>
    <m/>
    <n v="-10473"/>
    <m/>
    <m/>
    <m/>
    <n v="774962"/>
    <m/>
    <m/>
    <m/>
    <m/>
    <m/>
    <m/>
    <m/>
    <m/>
    <m/>
    <m/>
    <m/>
    <m/>
    <m/>
    <m/>
    <m/>
    <m/>
    <m/>
    <n v="2911553"/>
    <n v="749212"/>
    <n v="5580504"/>
    <n v="42886"/>
    <n v="2013298"/>
    <m/>
    <m/>
    <m/>
    <m/>
    <m/>
    <m/>
    <m/>
    <m/>
    <n v="19000"/>
    <m/>
    <n v="120447"/>
    <m/>
    <n v="45809"/>
    <n v="6611"/>
    <n v="30400"/>
    <n v="6333"/>
    <m/>
    <n v="3534"/>
    <n v="145921"/>
    <n v="110933"/>
    <n v="44086"/>
    <n v="478015"/>
    <n v="46667"/>
    <n v="102609"/>
    <n v="1657"/>
    <n v="568031"/>
    <n v="2680"/>
    <m/>
    <n v="195"/>
    <n v="17790"/>
    <m/>
    <m/>
    <m/>
    <n v="4749275"/>
    <m/>
    <n v="833811"/>
    <m/>
    <n v="4754459"/>
    <m/>
    <n v="10337545"/>
    <n v="1491426"/>
    <m/>
    <m/>
    <n v="8846119"/>
    <n v="10337545"/>
    <m/>
    <m/>
    <m/>
    <m/>
    <n v="0"/>
    <n v="1537725"/>
    <m/>
    <n v="4711867"/>
    <n v="6249592"/>
    <n v="-5415781"/>
    <m/>
    <m/>
    <m/>
    <m/>
    <m/>
    <s v="2.04"/>
    <n v="3042509.04"/>
    <n v="2080"/>
    <n v="0"/>
    <n v="5536"/>
    <n v="4682"/>
    <n v="22320"/>
    <n v="0"/>
    <n v="0"/>
    <n v="0"/>
    <m/>
    <n v="235"/>
    <n v="3037"/>
    <m/>
    <n v="7958"/>
    <n v="749"/>
    <n v="2230"/>
    <m/>
    <n v="6492"/>
    <n v="55319"/>
    <n v="0"/>
    <n v="39"/>
    <n v="1884"/>
    <n v="5725"/>
    <n v="0"/>
    <n v="0"/>
    <n v="7648"/>
    <n v="118047"/>
    <n v="0"/>
    <n v="274452"/>
    <n v="252122"/>
    <n v="605166"/>
    <n v="0"/>
    <n v="0"/>
    <n v="0"/>
    <m/>
    <n v="8716"/>
    <n v="73283"/>
    <m/>
    <n v="172196"/>
    <n v="37680"/>
    <n v="65359"/>
    <m/>
    <n v="228443"/>
    <n v="1835464"/>
    <n v="0"/>
    <n v="3053"/>
    <n v="110227"/>
    <n v="216100"/>
    <n v="0"/>
    <n v="0"/>
    <n v="329380"/>
    <m/>
    <x v="0"/>
    <x v="0"/>
    <m/>
    <m/>
    <m/>
    <m/>
    <x v="0"/>
    <x v="0"/>
    <m/>
    <m/>
    <m/>
    <n v="125"/>
    <n v="161"/>
    <n v="98"/>
    <n v="37"/>
    <n v="50"/>
    <n v="29"/>
    <n v="25"/>
    <n v="34"/>
    <n v="20"/>
    <n v="0"/>
    <n v="1"/>
    <n v="0"/>
    <n v="1"/>
    <n v="0"/>
    <n v="0"/>
    <n v="1"/>
    <n v="0"/>
    <n v="0"/>
    <n v="0"/>
    <n v="0"/>
    <n v="0"/>
    <n v="0"/>
    <n v="0"/>
    <n v="0"/>
    <n v="0"/>
    <n v="0"/>
    <n v="1"/>
    <n v="0"/>
    <n v="0"/>
  </r>
  <r>
    <n v="206214021"/>
    <x v="533"/>
    <d v="2024-01-01T00:00:00"/>
    <d v="2024-12-31T00:00:00"/>
    <n v="366"/>
    <s v="In Process"/>
    <x v="0"/>
    <x v="19"/>
    <x v="0"/>
    <x v="0"/>
    <s v="04 - West Bay"/>
    <x v="44"/>
    <s v="415-499-1000"/>
    <s v="1550 SILVEIRA PARKWAY"/>
    <s v="SAN RAFAEL"/>
    <s v="94903-0000"/>
    <s v="1023534443"/>
    <s v="KABIR NAIN"/>
    <s v="Yes"/>
    <s v="LIFE GENERATIONS HEALTHCARE"/>
    <n v="80"/>
    <n v="80"/>
    <x v="2"/>
    <n v="29280"/>
    <n v="24396"/>
    <n v="193.01"/>
    <n v="443"/>
    <n v="432"/>
    <n v="9877"/>
    <n v="2333"/>
    <n v="1131"/>
    <n v="7319"/>
    <m/>
    <m/>
    <n v="1492"/>
    <n v="2244"/>
    <x v="0"/>
    <n v="24396"/>
    <m/>
    <m/>
    <m/>
    <m/>
    <m/>
    <m/>
    <m/>
    <m/>
    <n v="12117080"/>
    <n v="4768149"/>
    <n v="-1886083"/>
    <n v="5882"/>
    <n v="18777194"/>
    <n v="16078055"/>
    <n v="2699139"/>
    <n v="-74235"/>
    <m/>
    <m/>
    <n v="2624904"/>
    <n v="4799441"/>
    <n v="1125360"/>
    <n v="647387"/>
    <n v="3621067"/>
    <m/>
    <m/>
    <n v="813625"/>
    <n v="1110200"/>
    <n v="12117080"/>
    <m/>
    <m/>
    <m/>
    <m/>
    <m/>
    <m/>
    <m/>
    <m/>
    <n v="3670115"/>
    <m/>
    <n v="808582"/>
    <m/>
    <n v="4948"/>
    <m/>
    <n v="26704"/>
    <m/>
    <m/>
    <m/>
    <m/>
    <m/>
    <n v="26050"/>
    <m/>
    <n v="231750"/>
    <m/>
    <n v="83051"/>
    <n v="0"/>
    <n v="1592910"/>
    <n v="231217"/>
    <n v="1598740"/>
    <n v="475040"/>
    <n v="648561"/>
    <n v="79693"/>
    <m/>
    <n v="58937"/>
    <m/>
    <m/>
    <m/>
    <m/>
    <m/>
    <m/>
    <m/>
    <m/>
    <m/>
    <m/>
    <m/>
    <m/>
    <m/>
    <m/>
    <m/>
    <m/>
    <m/>
    <m/>
    <m/>
    <m/>
    <m/>
    <m/>
    <m/>
    <m/>
    <m/>
    <m/>
    <m/>
    <m/>
    <m/>
    <m/>
    <m/>
    <m/>
    <n v="-2137027"/>
    <m/>
    <n v="-63287"/>
    <m/>
    <n v="53696"/>
    <m/>
    <n v="218461"/>
    <m/>
    <m/>
    <m/>
    <m/>
    <m/>
    <n v="42074"/>
    <m/>
    <m/>
    <m/>
    <m/>
    <m/>
    <m/>
    <m/>
    <m/>
    <m/>
    <m/>
    <m/>
    <m/>
    <m/>
    <m/>
    <m/>
    <m/>
    <m/>
    <n v="6474574"/>
    <n v="1645708"/>
    <n v="7957773"/>
    <n v="23176"/>
    <n v="5882619"/>
    <m/>
    <m/>
    <m/>
    <m/>
    <m/>
    <m/>
    <m/>
    <m/>
    <n v="93388"/>
    <m/>
    <n v="864046"/>
    <n v="56489"/>
    <n v="370991"/>
    <n v="107934"/>
    <n v="269140"/>
    <n v="58172"/>
    <m/>
    <n v="33514"/>
    <n v="730283"/>
    <n v="260178"/>
    <n v="174051"/>
    <n v="1080716"/>
    <n v="178558"/>
    <n v="137560"/>
    <n v="334486"/>
    <n v="3098275"/>
    <n v="22715"/>
    <n v="1766298"/>
    <n v="506234"/>
    <n v="117153"/>
    <m/>
    <m/>
    <n v="-64745"/>
    <n v="16613810"/>
    <m/>
    <n v="86646"/>
    <m/>
    <n v="43532"/>
    <n v="3244267"/>
    <n v="19988255"/>
    <n v="14091555"/>
    <n v="105933"/>
    <n v="33105"/>
    <n v="5757662"/>
    <n v="19988255"/>
    <m/>
    <m/>
    <n v="13123202"/>
    <m/>
    <n v="0"/>
    <m/>
    <m/>
    <n v="672660"/>
    <n v="672660"/>
    <n v="-586014"/>
    <m/>
    <m/>
    <m/>
    <n v="43532"/>
    <n v="-10427"/>
    <s v="0.94"/>
    <n v="13246061.699999999"/>
    <n v="2700"/>
    <n v="0"/>
    <n v="8016"/>
    <n v="37064"/>
    <n v="61991"/>
    <n v="0"/>
    <n v="0"/>
    <n v="0"/>
    <n v="4239"/>
    <n v="3930"/>
    <m/>
    <m/>
    <n v="22586"/>
    <n v="3777"/>
    <n v="3697"/>
    <n v="5842"/>
    <n v="17691"/>
    <n v="171533"/>
    <n v="0"/>
    <n v="0"/>
    <n v="1465"/>
    <n v="244"/>
    <n v="0"/>
    <n v="0"/>
    <n v="1709"/>
    <n v="210212"/>
    <n v="0"/>
    <n v="488699"/>
    <n v="1865001"/>
    <n v="1840284"/>
    <n v="0"/>
    <n v="0"/>
    <n v="0"/>
    <n v="119723"/>
    <n v="149425"/>
    <m/>
    <m/>
    <n v="590438"/>
    <n v="113695"/>
    <n v="103627"/>
    <n v="263277"/>
    <n v="725693"/>
    <n v="6470074"/>
    <n v="0"/>
    <n v="0"/>
    <n v="78414"/>
    <n v="9005"/>
    <n v="0"/>
    <n v="0"/>
    <n v="87419"/>
    <m/>
    <x v="0"/>
    <x v="0"/>
    <m/>
    <n v="4239"/>
    <m/>
    <m/>
    <x v="0"/>
    <x v="0"/>
    <m/>
    <n v="119723"/>
    <m/>
    <n v="112"/>
    <n v="161"/>
    <n v="78"/>
    <n v="78"/>
    <n v="116"/>
    <n v="52"/>
    <n v="49"/>
    <n v="65"/>
    <n v="33"/>
    <n v="1"/>
    <n v="0"/>
    <n v="0"/>
    <n v="0"/>
    <n v="1"/>
    <n v="0"/>
    <n v="1"/>
    <n v="0"/>
    <n v="0"/>
    <n v="0"/>
    <n v="0"/>
    <n v="0"/>
    <n v="0"/>
    <n v="0"/>
    <n v="0"/>
    <n v="1"/>
    <n v="0"/>
    <n v="0"/>
    <n v="0"/>
    <n v="0"/>
  </r>
  <r>
    <n v="206230938"/>
    <x v="534"/>
    <d v="2024-01-01T00:00:00"/>
    <d v="2024-12-31T00:00:00"/>
    <n v="366"/>
    <s v="In Process"/>
    <x v="0"/>
    <x v="20"/>
    <x v="0"/>
    <x v="0"/>
    <s v="01 - Northern California"/>
    <x v="45"/>
    <s v="707-462-1436"/>
    <s v="1162 SOUTH DORA"/>
    <s v="UKIAH"/>
    <s v="95482"/>
    <s v="ZZR05853G"/>
    <s v="CORBYN POEGER"/>
    <s v="Yes"/>
    <m/>
    <n v="68"/>
    <n v="68"/>
    <x v="2"/>
    <n v="24888"/>
    <n v="23329"/>
    <n v="217.14"/>
    <n v="197"/>
    <n v="188"/>
    <n v="6033"/>
    <n v="370"/>
    <n v="913"/>
    <n v="15415"/>
    <m/>
    <m/>
    <n v="344"/>
    <n v="254"/>
    <x v="0"/>
    <n v="23329"/>
    <m/>
    <m/>
    <m/>
    <m/>
    <m/>
    <m/>
    <m/>
    <m/>
    <n v="16051350"/>
    <n v="2410571"/>
    <n v="6656918"/>
    <n v="1209"/>
    <n v="11806212"/>
    <n v="9877633"/>
    <n v="1928579"/>
    <n v="-3"/>
    <m/>
    <m/>
    <n v="1928576"/>
    <n v="7541250"/>
    <n v="310600"/>
    <n v="433675"/>
    <n v="7322125"/>
    <m/>
    <m/>
    <n v="163400"/>
    <n v="280300"/>
    <n v="16051350"/>
    <m/>
    <m/>
    <m/>
    <m/>
    <m/>
    <m/>
    <m/>
    <m/>
    <n v="2219745"/>
    <m/>
    <n v="153081"/>
    <m/>
    <m/>
    <m/>
    <n v="2287"/>
    <m/>
    <m/>
    <m/>
    <m/>
    <m/>
    <m/>
    <m/>
    <n v="35458"/>
    <m/>
    <n v="0"/>
    <n v="0"/>
    <n v="1120425"/>
    <n v="0"/>
    <n v="650700"/>
    <n v="241200"/>
    <n v="378169"/>
    <n v="0"/>
    <m/>
    <n v="20077"/>
    <m/>
    <m/>
    <m/>
    <m/>
    <m/>
    <m/>
    <m/>
    <m/>
    <m/>
    <m/>
    <m/>
    <m/>
    <m/>
    <m/>
    <m/>
    <m/>
    <m/>
    <m/>
    <m/>
    <m/>
    <m/>
    <m/>
    <m/>
    <m/>
    <m/>
    <m/>
    <m/>
    <m/>
    <m/>
    <m/>
    <m/>
    <m/>
    <n v="4480941"/>
    <m/>
    <n v="260138"/>
    <m/>
    <n v="-117242"/>
    <m/>
    <n v="1884767"/>
    <m/>
    <m/>
    <m/>
    <m/>
    <m/>
    <n v="148314"/>
    <m/>
    <m/>
    <m/>
    <m/>
    <m/>
    <m/>
    <m/>
    <m/>
    <m/>
    <m/>
    <m/>
    <m/>
    <m/>
    <m/>
    <m/>
    <m/>
    <m/>
    <n v="4597483"/>
    <n v="1167297"/>
    <n v="4112853"/>
    <n v="87383"/>
    <n v="3510264"/>
    <m/>
    <m/>
    <m/>
    <m/>
    <m/>
    <m/>
    <m/>
    <m/>
    <n v="6494"/>
    <m/>
    <n v="514886"/>
    <m/>
    <n v="197138"/>
    <n v="77691"/>
    <n v="196433"/>
    <n v="935"/>
    <m/>
    <n v="50899"/>
    <n v="447687"/>
    <n v="254034"/>
    <n v="53453"/>
    <n v="733162"/>
    <n v="117631"/>
    <n v="166108"/>
    <n v="121320"/>
    <n v="2599452"/>
    <n v="281654"/>
    <n v="430441"/>
    <n v="64313"/>
    <n v="9063"/>
    <m/>
    <n v="9268"/>
    <n v="35307"/>
    <n v="7328506"/>
    <m/>
    <n v="1189298"/>
    <n v="158468"/>
    <m/>
    <n v="70000"/>
    <n v="8746272"/>
    <n v="758762"/>
    <m/>
    <m/>
    <n v="7987510"/>
    <n v="8746272"/>
    <n v="6098297"/>
    <m/>
    <m/>
    <m/>
    <n v="0"/>
    <m/>
    <n v="1026910"/>
    <n v="1132498"/>
    <n v="2159408"/>
    <n v="-970110"/>
    <m/>
    <m/>
    <m/>
    <m/>
    <m/>
    <s v="0.00"/>
    <n v="0"/>
    <n v="2001"/>
    <n v="0"/>
    <n v="1908"/>
    <n v="22622"/>
    <n v="48899"/>
    <n v="0"/>
    <n v="0"/>
    <n v="0"/>
    <n v="10314"/>
    <n v="2987"/>
    <n v="9131"/>
    <n v="1907"/>
    <n v="16084"/>
    <n v="3478"/>
    <n v="5286"/>
    <n v="2079"/>
    <n v="12871"/>
    <n v="139567"/>
    <n v="0"/>
    <n v="0"/>
    <n v="627"/>
    <n v="0"/>
    <n v="0"/>
    <n v="0"/>
    <n v="627"/>
    <n v="153119"/>
    <n v="0"/>
    <n v="103021"/>
    <n v="943490"/>
    <n v="1202069"/>
    <n v="0"/>
    <n v="0"/>
    <n v="0"/>
    <n v="581356"/>
    <n v="80451"/>
    <n v="160190"/>
    <n v="33632"/>
    <n v="327268"/>
    <n v="85295"/>
    <n v="103996"/>
    <n v="91730"/>
    <n v="731866"/>
    <n v="4597483"/>
    <n v="0"/>
    <n v="0"/>
    <n v="48763"/>
    <n v="0"/>
    <n v="0"/>
    <n v="0"/>
    <n v="48763"/>
    <m/>
    <x v="0"/>
    <x v="0"/>
    <m/>
    <m/>
    <n v="10314"/>
    <m/>
    <x v="0"/>
    <x v="0"/>
    <m/>
    <m/>
    <n v="581356"/>
    <n v="88"/>
    <n v="159"/>
    <n v="52"/>
    <n v="56"/>
    <n v="107"/>
    <n v="33"/>
    <n v="31"/>
    <n v="57"/>
    <n v="20"/>
    <n v="1"/>
    <n v="0"/>
    <n v="0"/>
    <n v="0"/>
    <n v="1"/>
    <n v="0"/>
    <n v="1"/>
    <n v="0"/>
    <n v="0"/>
    <n v="0"/>
    <n v="0"/>
    <n v="0"/>
    <n v="0"/>
    <n v="0"/>
    <n v="0"/>
    <n v="1"/>
    <n v="0"/>
    <n v="0"/>
    <n v="0"/>
    <n v="0"/>
  </r>
  <r>
    <n v="206231007"/>
    <x v="535"/>
    <d v="2024-01-01T00:00:00"/>
    <d v="2024-12-31T00:00:00"/>
    <n v="366"/>
    <s v="In Process"/>
    <x v="0"/>
    <x v="20"/>
    <x v="0"/>
    <x v="0"/>
    <s v="01 - Northern California"/>
    <x v="46"/>
    <s v="707-964-6333"/>
    <s v="130 DANA STREET"/>
    <s v="FORT BRAGG"/>
    <s v="95437"/>
    <s v="1386602613"/>
    <s v="LUCY QING XIE"/>
    <s v="Yes"/>
    <m/>
    <n v="79"/>
    <n v="79"/>
    <x v="2"/>
    <n v="28914"/>
    <n v="12301"/>
    <n v="97.93"/>
    <n v="64"/>
    <n v="67"/>
    <n v="2499"/>
    <m/>
    <n v="21"/>
    <n v="9488"/>
    <m/>
    <m/>
    <n v="293"/>
    <m/>
    <x v="0"/>
    <n v="12301"/>
    <m/>
    <m/>
    <m/>
    <m/>
    <m/>
    <m/>
    <m/>
    <m/>
    <n v="3455736"/>
    <n v="528027"/>
    <n v="-817934"/>
    <n v="1647"/>
    <n v="4803344"/>
    <n v="4121464"/>
    <n v="681880"/>
    <n v="4"/>
    <m/>
    <m/>
    <n v="681884"/>
    <n v="710136"/>
    <m/>
    <n v="5880"/>
    <n v="2657662"/>
    <m/>
    <m/>
    <n v="82058"/>
    <m/>
    <n v="3455736"/>
    <m/>
    <m/>
    <m/>
    <m/>
    <m/>
    <m/>
    <m/>
    <m/>
    <n v="519733"/>
    <m/>
    <m/>
    <m/>
    <m/>
    <m/>
    <n v="8294"/>
    <m/>
    <m/>
    <m/>
    <m/>
    <m/>
    <m/>
    <m/>
    <m/>
    <m/>
    <n v="0"/>
    <n v="0"/>
    <n v="411185"/>
    <n v="0"/>
    <n v="0"/>
    <n v="0"/>
    <n v="116842"/>
    <n v="0"/>
    <m/>
    <n v="0"/>
    <m/>
    <m/>
    <m/>
    <m/>
    <m/>
    <m/>
    <m/>
    <m/>
    <m/>
    <m/>
    <m/>
    <m/>
    <m/>
    <m/>
    <m/>
    <m/>
    <m/>
    <m/>
    <m/>
    <m/>
    <m/>
    <m/>
    <m/>
    <m/>
    <m/>
    <m/>
    <m/>
    <m/>
    <m/>
    <m/>
    <m/>
    <m/>
    <n v="-788075"/>
    <m/>
    <m/>
    <m/>
    <n v="-177"/>
    <m/>
    <n v="-29682"/>
    <m/>
    <m/>
    <m/>
    <m/>
    <m/>
    <m/>
    <m/>
    <m/>
    <m/>
    <m/>
    <m/>
    <m/>
    <m/>
    <m/>
    <m/>
    <m/>
    <m/>
    <m/>
    <m/>
    <m/>
    <m/>
    <m/>
    <m/>
    <n v="1327418"/>
    <n v="419808"/>
    <n v="2374238"/>
    <n v="153482"/>
    <n v="1940544"/>
    <m/>
    <m/>
    <m/>
    <m/>
    <m/>
    <m/>
    <m/>
    <m/>
    <n v="8262"/>
    <n v="3358"/>
    <n v="71471"/>
    <m/>
    <m/>
    <m/>
    <n v="45012"/>
    <m/>
    <m/>
    <n v="1233"/>
    <n v="266533"/>
    <n v="147051"/>
    <n v="14963"/>
    <n v="425681"/>
    <m/>
    <n v="68336"/>
    <n v="24490"/>
    <n v="688568"/>
    <n v="23906"/>
    <n v="336000"/>
    <n v="49168"/>
    <n v="6887"/>
    <m/>
    <m/>
    <n v="1"/>
    <n v="2902192"/>
    <m/>
    <n v="419269"/>
    <m/>
    <n v="1172304"/>
    <m/>
    <n v="4493765"/>
    <n v="1930329"/>
    <m/>
    <m/>
    <n v="2563436"/>
    <n v="4493765"/>
    <m/>
    <n v="1172304"/>
    <m/>
    <m/>
    <n v="0"/>
    <m/>
    <n v="437563"/>
    <n v="22659"/>
    <n v="460222"/>
    <n v="-40953"/>
    <m/>
    <m/>
    <m/>
    <m/>
    <m/>
    <s v="0.39"/>
    <n v="752828.31"/>
    <n v="2179"/>
    <n v="0"/>
    <n v="4897"/>
    <n v="2864"/>
    <n v="14879"/>
    <n v="0"/>
    <n v="0"/>
    <n v="0"/>
    <n v="1393"/>
    <n v="447"/>
    <n v="6644"/>
    <n v="471"/>
    <n v="11672"/>
    <m/>
    <n v="2303"/>
    <n v="682"/>
    <n v="2088"/>
    <n v="50519"/>
    <n v="0"/>
    <n v="0"/>
    <n v="333"/>
    <n v="22051"/>
    <n v="0"/>
    <n v="0"/>
    <n v="22384"/>
    <n v="109326"/>
    <n v="0"/>
    <n v="264059"/>
    <n v="107134"/>
    <n v="359604"/>
    <n v="0"/>
    <n v="0"/>
    <n v="0"/>
    <n v="55949"/>
    <n v="7584"/>
    <n v="108861"/>
    <n v="7654"/>
    <n v="195060"/>
    <m/>
    <n v="47638"/>
    <n v="19171"/>
    <n v="45378"/>
    <n v="1327418"/>
    <n v="0"/>
    <n v="0"/>
    <n v="16645"/>
    <n v="663318"/>
    <n v="0"/>
    <n v="0"/>
    <n v="679963"/>
    <m/>
    <x v="0"/>
    <x v="0"/>
    <m/>
    <m/>
    <n v="1393"/>
    <m/>
    <x v="0"/>
    <x v="0"/>
    <m/>
    <m/>
    <n v="55949"/>
    <n v="36"/>
    <n v="47"/>
    <n v="33"/>
    <n v="19"/>
    <n v="25"/>
    <n v="16"/>
    <n v="11"/>
    <n v="15"/>
    <n v="9"/>
    <n v="1"/>
    <n v="0"/>
    <n v="0"/>
    <n v="0"/>
    <n v="1"/>
    <n v="0"/>
    <n v="1"/>
    <n v="0"/>
    <n v="0"/>
    <n v="0"/>
    <n v="0"/>
    <n v="0"/>
    <n v="0"/>
    <n v="0"/>
    <n v="0"/>
    <n v="1"/>
    <n v="0"/>
    <n v="0"/>
    <n v="0"/>
    <n v="0"/>
  </r>
  <r>
    <n v="206231024"/>
    <x v="536"/>
    <d v="2024-01-01T00:00:00"/>
    <d v="2024-12-31T00:00:00"/>
    <n v="366"/>
    <s v="In Process"/>
    <x v="0"/>
    <x v="20"/>
    <x v="0"/>
    <x v="0"/>
    <s v="01 - Northern California"/>
    <x v="47"/>
    <s v="707-459-5592"/>
    <s v="64 NORTHBROOK WAY"/>
    <s v="WILLITS"/>
    <s v="95490-0000"/>
    <s v="1639178809"/>
    <s v="SHAWNDEE GAMBLE"/>
    <s v="Yes"/>
    <s v="FLAGSTONE HEALTHCARE NORTH LLC"/>
    <n v="70"/>
    <n v="70"/>
    <x v="2"/>
    <n v="25620"/>
    <n v="12291"/>
    <n v="112.55"/>
    <n v="103"/>
    <n v="102"/>
    <n v="2496"/>
    <n v="355"/>
    <n v="109"/>
    <n v="8779"/>
    <m/>
    <n v="55"/>
    <n v="425"/>
    <n v="72"/>
    <x v="0"/>
    <n v="12291"/>
    <m/>
    <m/>
    <m/>
    <m/>
    <m/>
    <m/>
    <m/>
    <m/>
    <n v="4178600"/>
    <n v="1873494"/>
    <n v="88434"/>
    <n v="70"/>
    <n v="5963730"/>
    <n v="5703251"/>
    <n v="260479"/>
    <n v="128"/>
    <n v="32928"/>
    <m/>
    <n v="227679"/>
    <n v="848300"/>
    <n v="120700"/>
    <n v="27156"/>
    <n v="2994764"/>
    <m/>
    <n v="18700"/>
    <n v="144500"/>
    <n v="24480"/>
    <n v="4178600"/>
    <m/>
    <m/>
    <m/>
    <m/>
    <m/>
    <m/>
    <m/>
    <m/>
    <n v="888856"/>
    <m/>
    <n v="93939"/>
    <m/>
    <n v="765"/>
    <m/>
    <n v="889934"/>
    <m/>
    <m/>
    <m/>
    <m/>
    <m/>
    <m/>
    <m/>
    <m/>
    <m/>
    <n v="840"/>
    <n v="0"/>
    <n v="696600"/>
    <n v="0"/>
    <n v="651105"/>
    <n v="306540"/>
    <n v="97214"/>
    <n v="104661"/>
    <m/>
    <n v="16534"/>
    <m/>
    <m/>
    <m/>
    <m/>
    <m/>
    <m/>
    <m/>
    <m/>
    <m/>
    <m/>
    <m/>
    <m/>
    <m/>
    <m/>
    <m/>
    <m/>
    <m/>
    <m/>
    <m/>
    <m/>
    <m/>
    <m/>
    <m/>
    <m/>
    <m/>
    <m/>
    <m/>
    <m/>
    <m/>
    <m/>
    <m/>
    <m/>
    <n v="-388024"/>
    <m/>
    <n v="-6176"/>
    <m/>
    <n v="3400"/>
    <m/>
    <n v="486700"/>
    <m/>
    <m/>
    <m/>
    <n v="-10000"/>
    <m/>
    <n v="2534"/>
    <m/>
    <m/>
    <m/>
    <m/>
    <m/>
    <m/>
    <m/>
    <m/>
    <m/>
    <m/>
    <m/>
    <m/>
    <m/>
    <m/>
    <m/>
    <m/>
    <m/>
    <n v="2865470"/>
    <n v="769945"/>
    <n v="2067836"/>
    <n v="145519"/>
    <n v="2219380"/>
    <m/>
    <m/>
    <m/>
    <m/>
    <m/>
    <m/>
    <m/>
    <m/>
    <n v="6460"/>
    <m/>
    <n v="249704"/>
    <m/>
    <n v="213259"/>
    <n v="67529"/>
    <n v="41399"/>
    <n v="3705"/>
    <m/>
    <n v="4134"/>
    <n v="270884"/>
    <n v="146708"/>
    <n v="56585"/>
    <n v="671657"/>
    <n v="94546"/>
    <n v="90210"/>
    <n v="6416"/>
    <n v="1200411"/>
    <n v="103363"/>
    <n v="149608"/>
    <n v="37874"/>
    <n v="9664"/>
    <m/>
    <m/>
    <n v="59755"/>
    <n v="713965"/>
    <m/>
    <n v="221884"/>
    <n v="487939"/>
    <n v="3266155"/>
    <m/>
    <n v="4689943"/>
    <n v="462456"/>
    <n v="1271451"/>
    <m/>
    <n v="2956036"/>
    <n v="4689943"/>
    <m/>
    <n v="1994704"/>
    <m/>
    <m/>
    <n v="12650"/>
    <m/>
    <n v="462348"/>
    <n v="555944"/>
    <n v="1030942"/>
    <n v="-809058"/>
    <m/>
    <m/>
    <m/>
    <m/>
    <m/>
    <s v="0.00"/>
    <n v="0"/>
    <n v="2044"/>
    <n v="0"/>
    <n v="3776"/>
    <n v="9448"/>
    <n v="35584"/>
    <n v="0"/>
    <n v="0"/>
    <n v="0"/>
    <n v="8209"/>
    <n v="1727"/>
    <n v="4648"/>
    <n v="1999"/>
    <n v="10175"/>
    <n v="1760"/>
    <n v="3310"/>
    <n v="148"/>
    <n v="6934"/>
    <n v="89762"/>
    <n v="0"/>
    <n v="0"/>
    <n v="0"/>
    <n v="0"/>
    <n v="0"/>
    <n v="0"/>
    <n v="0"/>
    <n v="116165"/>
    <n v="0"/>
    <n v="210615"/>
    <n v="477277"/>
    <n v="834916"/>
    <n v="0"/>
    <n v="0"/>
    <n v="0"/>
    <n v="412672"/>
    <n v="62060"/>
    <n v="82902"/>
    <n v="37101"/>
    <n v="199159"/>
    <n v="75543"/>
    <n v="65550"/>
    <n v="3912"/>
    <n v="287598"/>
    <n v="2865470"/>
    <n v="0"/>
    <n v="0"/>
    <n v="0"/>
    <n v="0"/>
    <n v="0"/>
    <n v="0"/>
    <n v="0"/>
    <m/>
    <x v="0"/>
    <x v="0"/>
    <m/>
    <m/>
    <n v="8209"/>
    <m/>
    <x v="0"/>
    <x v="0"/>
    <m/>
    <m/>
    <n v="412672"/>
    <n v="52"/>
    <n v="67"/>
    <n v="39"/>
    <n v="31"/>
    <n v="40"/>
    <n v="22"/>
    <n v="17"/>
    <n v="22"/>
    <n v="12"/>
    <n v="1"/>
    <n v="0"/>
    <n v="0"/>
    <n v="0"/>
    <n v="1"/>
    <n v="0"/>
    <n v="1"/>
    <n v="0"/>
    <n v="0"/>
    <n v="0"/>
    <n v="0"/>
    <n v="0"/>
    <n v="0"/>
    <n v="0"/>
    <n v="0"/>
    <n v="1"/>
    <n v="0"/>
    <n v="0"/>
    <n v="0"/>
    <n v="0"/>
  </r>
  <r>
    <n v="206231091"/>
    <x v="537"/>
    <d v="2024-01-01T00:00:00"/>
    <d v="2024-12-31T00:00:00"/>
    <n v="366"/>
    <s v="In Process"/>
    <x v="0"/>
    <x v="20"/>
    <x v="0"/>
    <x v="0"/>
    <s v="01 - Northern California"/>
    <x v="45"/>
    <s v="707-462-8864"/>
    <s v="1349 S DORA STREET"/>
    <s v="UKIAH"/>
    <s v="95482-0000"/>
    <s v="1619976818"/>
    <s v="LANCE MILLER"/>
    <s v="Yes"/>
    <s v="FLAGSTONE HEALTHCARE NORTH LLC"/>
    <n v="54"/>
    <n v="54"/>
    <x v="1"/>
    <n v="19764"/>
    <n v="17037"/>
    <n v="198.43"/>
    <n v="148"/>
    <n v="145"/>
    <n v="2562"/>
    <n v="739"/>
    <n v="421"/>
    <n v="12386"/>
    <m/>
    <n v="63"/>
    <n v="748"/>
    <n v="118"/>
    <x v="0"/>
    <n v="17037"/>
    <m/>
    <m/>
    <m/>
    <m/>
    <m/>
    <m/>
    <m/>
    <m/>
    <n v="5954044"/>
    <n v="2676520"/>
    <n v="420890"/>
    <n v="1103"/>
    <n v="8210777"/>
    <n v="8102499"/>
    <n v="108278"/>
    <n v="32"/>
    <n v="-24459"/>
    <m/>
    <n v="132769"/>
    <n v="884820"/>
    <n v="258320"/>
    <n v="166124"/>
    <n v="4343525"/>
    <m/>
    <n v="23875"/>
    <n v="236670"/>
    <n v="40710"/>
    <n v="5954044"/>
    <m/>
    <m/>
    <m/>
    <m/>
    <m/>
    <m/>
    <m/>
    <m/>
    <n v="1136689"/>
    <m/>
    <n v="377526"/>
    <m/>
    <n v="8742"/>
    <m/>
    <n v="1123302"/>
    <m/>
    <m/>
    <m/>
    <n v="29949"/>
    <m/>
    <m/>
    <m/>
    <n v="312"/>
    <m/>
    <n v="304755"/>
    <n v="0"/>
    <n v="1010835"/>
    <n v="0"/>
    <n v="618705"/>
    <n v="99540"/>
    <n v="445787"/>
    <n v="152048"/>
    <m/>
    <n v="44850"/>
    <m/>
    <m/>
    <m/>
    <m/>
    <m/>
    <m/>
    <m/>
    <m/>
    <m/>
    <m/>
    <m/>
    <m/>
    <m/>
    <m/>
    <m/>
    <m/>
    <m/>
    <m/>
    <n v="-211"/>
    <m/>
    <m/>
    <m/>
    <m/>
    <m/>
    <m/>
    <m/>
    <m/>
    <m/>
    <m/>
    <m/>
    <m/>
    <m/>
    <n v="-186313"/>
    <n v="-29"/>
    <n v="60950"/>
    <m/>
    <n v="-11031"/>
    <m/>
    <n v="551792"/>
    <m/>
    <m/>
    <m/>
    <n v="3404"/>
    <m/>
    <n v="2328"/>
    <m/>
    <m/>
    <m/>
    <m/>
    <m/>
    <m/>
    <m/>
    <m/>
    <m/>
    <m/>
    <m/>
    <m/>
    <m/>
    <m/>
    <m/>
    <m/>
    <m/>
    <n v="3559762"/>
    <n v="1011046"/>
    <n v="3531691"/>
    <n v="234584"/>
    <n v="3010499"/>
    <m/>
    <m/>
    <m/>
    <m/>
    <m/>
    <m/>
    <m/>
    <m/>
    <n v="22002"/>
    <n v="8024"/>
    <n v="433344"/>
    <m/>
    <n v="318177"/>
    <n v="38149"/>
    <n v="68648"/>
    <n v="11315"/>
    <m/>
    <n v="11125"/>
    <n v="369036"/>
    <n v="206105"/>
    <n v="66690"/>
    <n v="803852"/>
    <n v="203610"/>
    <n v="287448"/>
    <n v="42703"/>
    <n v="1511227"/>
    <n v="143283"/>
    <n v="357130"/>
    <n v="42986"/>
    <n v="8025"/>
    <m/>
    <n v="9"/>
    <n v="139112"/>
    <n v="1099174"/>
    <m/>
    <n v="915690"/>
    <m/>
    <n v="6778241"/>
    <m/>
    <n v="8793105"/>
    <n v="734012"/>
    <n v="3790310"/>
    <m/>
    <n v="4268783"/>
    <n v="8793105"/>
    <m/>
    <n v="2987931"/>
    <m/>
    <m/>
    <n v="160648"/>
    <m/>
    <n v="445046"/>
    <n v="1113382"/>
    <n v="1719076"/>
    <n v="-803386"/>
    <m/>
    <m/>
    <m/>
    <m/>
    <m/>
    <s v="0.00"/>
    <n v="0"/>
    <n v="1777"/>
    <n v="0"/>
    <n v="163"/>
    <n v="14299"/>
    <n v="34606"/>
    <n v="0"/>
    <n v="0"/>
    <n v="1885"/>
    <n v="10934"/>
    <n v="3198"/>
    <n v="6187"/>
    <n v="1901"/>
    <n v="11690"/>
    <n v="5111"/>
    <n v="8910"/>
    <n v="666"/>
    <n v="7083"/>
    <n v="108410"/>
    <n v="0"/>
    <n v="0"/>
    <n v="2876"/>
    <n v="8659"/>
    <n v="0"/>
    <n v="0"/>
    <n v="11535"/>
    <n v="134885"/>
    <n v="0"/>
    <n v="8537"/>
    <n v="742047"/>
    <n v="857635"/>
    <n v="0"/>
    <n v="0"/>
    <n v="47377"/>
    <n v="559552"/>
    <n v="80297"/>
    <n v="122666"/>
    <n v="38648"/>
    <n v="302348"/>
    <n v="158763"/>
    <n v="223565"/>
    <n v="33057"/>
    <n v="250385"/>
    <n v="3559762"/>
    <n v="0"/>
    <n v="0"/>
    <n v="165664"/>
    <n v="303750"/>
    <n v="0"/>
    <n v="0"/>
    <n v="469414"/>
    <m/>
    <x v="0"/>
    <x v="0"/>
    <m/>
    <m/>
    <n v="10934"/>
    <m/>
    <x v="0"/>
    <x v="0"/>
    <m/>
    <m/>
    <n v="559552"/>
    <n v="72"/>
    <n v="124"/>
    <n v="40"/>
    <n v="43"/>
    <n v="74"/>
    <n v="23"/>
    <n v="24"/>
    <n v="44"/>
    <n v="16"/>
    <n v="1"/>
    <n v="0"/>
    <n v="0"/>
    <n v="1"/>
    <n v="0"/>
    <n v="0"/>
    <n v="1"/>
    <n v="0"/>
    <n v="0"/>
    <n v="0"/>
    <n v="0"/>
    <n v="0"/>
    <n v="0"/>
    <n v="0"/>
    <n v="0"/>
    <n v="1"/>
    <n v="0"/>
    <n v="0"/>
    <n v="0"/>
    <n v="0"/>
  </r>
  <r>
    <n v="206240893"/>
    <x v="538"/>
    <d v="2023-06-01T00:00:00"/>
    <d v="2024-05-31T00:00:00"/>
    <n v="366"/>
    <s v="In Process"/>
    <x v="0"/>
    <x v="21"/>
    <x v="0"/>
    <x v="1"/>
    <s v="06 - North San Joaquin"/>
    <x v="48"/>
    <s v="209-394-2440"/>
    <s v="13435 WEST PEACH AVE"/>
    <s v="LIVINGSTON"/>
    <s v="95334"/>
    <s v="ZZR18421F"/>
    <s v="BARRY YOST"/>
    <s v="No"/>
    <m/>
    <n v="33"/>
    <n v="33"/>
    <x v="1"/>
    <n v="12078"/>
    <n v="11882"/>
    <n v="98.38"/>
    <n v="4"/>
    <n v="4"/>
    <m/>
    <m/>
    <m/>
    <n v="11751"/>
    <m/>
    <m/>
    <n v="131"/>
    <m/>
    <x v="0"/>
    <n v="11882"/>
    <m/>
    <m/>
    <m/>
    <m/>
    <m/>
    <m/>
    <m/>
    <m/>
    <n v="3505266"/>
    <m/>
    <n v="-378165"/>
    <n v="269371"/>
    <n v="4152802"/>
    <n v="4387836"/>
    <n v="-235034"/>
    <n v="-62159"/>
    <m/>
    <m/>
    <n v="-297193"/>
    <m/>
    <m/>
    <m/>
    <n v="3411667"/>
    <m/>
    <m/>
    <n v="93599"/>
    <m/>
    <n v="3505266"/>
    <m/>
    <m/>
    <m/>
    <m/>
    <m/>
    <m/>
    <m/>
    <m/>
    <m/>
    <m/>
    <m/>
    <m/>
    <m/>
    <m/>
    <m/>
    <m/>
    <m/>
    <m/>
    <m/>
    <m/>
    <m/>
    <m/>
    <m/>
    <m/>
    <n v="0"/>
    <n v="0"/>
    <n v="0"/>
    <n v="0"/>
    <n v="0"/>
    <n v="0"/>
    <n v="0"/>
    <n v="0"/>
    <m/>
    <n v="0"/>
    <m/>
    <m/>
    <m/>
    <m/>
    <m/>
    <m/>
    <m/>
    <m/>
    <m/>
    <m/>
    <m/>
    <m/>
    <m/>
    <m/>
    <m/>
    <m/>
    <m/>
    <m/>
    <m/>
    <m/>
    <m/>
    <m/>
    <m/>
    <m/>
    <m/>
    <m/>
    <m/>
    <m/>
    <m/>
    <m/>
    <m/>
    <m/>
    <m/>
    <m/>
    <m/>
    <m/>
    <m/>
    <m/>
    <n v="-378165"/>
    <m/>
    <m/>
    <m/>
    <m/>
    <m/>
    <m/>
    <m/>
    <m/>
    <m/>
    <m/>
    <m/>
    <m/>
    <m/>
    <m/>
    <m/>
    <m/>
    <m/>
    <m/>
    <m/>
    <m/>
    <m/>
    <m/>
    <m/>
    <n v="2474683"/>
    <n v="761914"/>
    <n v="1151239"/>
    <n v="75732"/>
    <n v="2139807"/>
    <m/>
    <m/>
    <m/>
    <m/>
    <m/>
    <m/>
    <m/>
    <m/>
    <n v="10563"/>
    <m/>
    <m/>
    <m/>
    <m/>
    <m/>
    <n v="15797"/>
    <m/>
    <m/>
    <m/>
    <n v="258476"/>
    <n v="171380"/>
    <n v="81325"/>
    <n v="588621"/>
    <n v="50875"/>
    <n v="235631"/>
    <n v="40784"/>
    <n v="740000"/>
    <n v="43647"/>
    <m/>
    <n v="2492"/>
    <n v="8438"/>
    <m/>
    <m/>
    <m/>
    <n v="1548366"/>
    <m/>
    <n v="1139812"/>
    <n v="16872"/>
    <m/>
    <m/>
    <n v="2705050"/>
    <n v="478577"/>
    <m/>
    <n v="8261"/>
    <n v="2218212"/>
    <n v="2705050"/>
    <n v="103222"/>
    <m/>
    <m/>
    <m/>
    <n v="52515"/>
    <n v="2376650"/>
    <m/>
    <n v="514274"/>
    <n v="2943439"/>
    <n v="-1803627"/>
    <m/>
    <m/>
    <m/>
    <n v="8261"/>
    <m/>
    <s v="1.97"/>
    <n v="942796.69"/>
    <n v="1995"/>
    <n v="0"/>
    <n v="3408"/>
    <n v="11015"/>
    <n v="36503"/>
    <n v="0"/>
    <n v="0"/>
    <n v="0"/>
    <m/>
    <n v="2296"/>
    <n v="5466"/>
    <n v="2969"/>
    <n v="14901"/>
    <n v="1625"/>
    <n v="9182"/>
    <n v="532"/>
    <n v="5668"/>
    <n v="95560"/>
    <n v="0"/>
    <n v="0"/>
    <n v="0"/>
    <n v="0"/>
    <n v="0"/>
    <n v="0"/>
    <n v="0"/>
    <n v="115732"/>
    <n v="0"/>
    <n v="140617"/>
    <n v="423026"/>
    <n v="790723"/>
    <n v="0"/>
    <n v="0"/>
    <n v="0"/>
    <m/>
    <n v="84873"/>
    <n v="106922"/>
    <n v="60743"/>
    <n v="313652"/>
    <n v="36337"/>
    <n v="175298"/>
    <n v="24206"/>
    <n v="202554"/>
    <n v="2474683"/>
    <n v="0"/>
    <n v="0"/>
    <n v="0"/>
    <n v="0"/>
    <n v="0"/>
    <n v="0"/>
    <n v="0"/>
    <m/>
    <x v="0"/>
    <x v="0"/>
    <m/>
    <m/>
    <m/>
    <m/>
    <x v="0"/>
    <x v="0"/>
    <m/>
    <m/>
    <m/>
    <n v="68"/>
    <n v="103"/>
    <n v="55"/>
    <n v="35"/>
    <n v="58"/>
    <n v="29"/>
    <n v="23"/>
    <n v="38"/>
    <n v="19"/>
    <n v="0"/>
    <n v="1"/>
    <n v="0"/>
    <n v="1"/>
    <n v="0"/>
    <n v="0"/>
    <n v="1"/>
    <n v="0"/>
    <n v="0"/>
    <n v="0"/>
    <n v="0"/>
    <n v="0"/>
    <n v="0"/>
    <n v="0"/>
    <n v="0"/>
    <n v="1"/>
    <n v="0"/>
    <n v="0"/>
    <n v="0"/>
    <n v="0"/>
  </r>
  <r>
    <n v="206240909"/>
    <x v="539"/>
    <d v="2024-01-01T00:00:00"/>
    <d v="2024-12-31T00:00:00"/>
    <n v="366"/>
    <s v="In Process"/>
    <x v="0"/>
    <x v="21"/>
    <x v="0"/>
    <x v="0"/>
    <s v="06 - North San Joaquin"/>
    <x v="48"/>
    <s v="209-723-1056"/>
    <s v="3170 M STREET"/>
    <s v="MERCED"/>
    <s v="95348"/>
    <s v="1700870797"/>
    <s v="DEBBIE NOYES"/>
    <s v="Yes"/>
    <m/>
    <n v="121"/>
    <n v="121"/>
    <x v="0"/>
    <n v="44286"/>
    <n v="41108"/>
    <n v="208.43"/>
    <n v="469"/>
    <n v="469"/>
    <n v="3429"/>
    <n v="1596"/>
    <n v="29401"/>
    <n v="1216"/>
    <m/>
    <n v="167"/>
    <n v="31"/>
    <n v="5268"/>
    <x v="0"/>
    <n v="41108"/>
    <m/>
    <m/>
    <m/>
    <m/>
    <m/>
    <m/>
    <m/>
    <m/>
    <n v="15006361"/>
    <n v="731421"/>
    <n v="660343"/>
    <m/>
    <n v="15077439"/>
    <n v="15709632"/>
    <n v="-632193"/>
    <n v="97144"/>
    <m/>
    <m/>
    <n v="-535049"/>
    <n v="1251747"/>
    <n v="582615"/>
    <n v="10732754"/>
    <n v="443897"/>
    <m/>
    <n v="60963"/>
    <n v="11316"/>
    <n v="1923069"/>
    <n v="15006361"/>
    <m/>
    <m/>
    <m/>
    <m/>
    <m/>
    <m/>
    <m/>
    <m/>
    <n v="416218"/>
    <m/>
    <m/>
    <m/>
    <n v="10420"/>
    <m/>
    <m/>
    <m/>
    <m/>
    <m/>
    <n v="280798"/>
    <m/>
    <m/>
    <m/>
    <n v="23985"/>
    <m/>
    <n v="0"/>
    <n v="0"/>
    <n v="298243"/>
    <n v="0"/>
    <n v="353193"/>
    <n v="73041"/>
    <n v="0"/>
    <n v="6731"/>
    <m/>
    <n v="213"/>
    <m/>
    <m/>
    <m/>
    <m/>
    <m/>
    <m/>
    <m/>
    <m/>
    <m/>
    <m/>
    <m/>
    <m/>
    <m/>
    <m/>
    <m/>
    <m/>
    <m/>
    <m/>
    <m/>
    <m/>
    <m/>
    <m/>
    <m/>
    <m/>
    <m/>
    <m/>
    <m/>
    <m/>
    <m/>
    <m/>
    <m/>
    <m/>
    <n v="352579"/>
    <m/>
    <m/>
    <m/>
    <n v="10420"/>
    <m/>
    <m/>
    <m/>
    <m/>
    <m/>
    <n v="272079"/>
    <m/>
    <n v="25265"/>
    <m/>
    <m/>
    <m/>
    <m/>
    <m/>
    <m/>
    <m/>
    <m/>
    <m/>
    <m/>
    <m/>
    <m/>
    <m/>
    <m/>
    <m/>
    <m/>
    <m/>
    <n v="5446106"/>
    <n v="1101346"/>
    <n v="9162180"/>
    <n v="133933"/>
    <n v="6217703"/>
    <m/>
    <m/>
    <m/>
    <m/>
    <m/>
    <m/>
    <m/>
    <m/>
    <m/>
    <m/>
    <n v="270829"/>
    <m/>
    <n v="263460"/>
    <n v="94641"/>
    <n v="260132"/>
    <n v="19679"/>
    <m/>
    <n v="28502"/>
    <n v="461247"/>
    <n v="217204"/>
    <n v="209752"/>
    <n v="964353"/>
    <n v="131247"/>
    <n v="148807"/>
    <n v="148621"/>
    <n v="3402551"/>
    <n v="27171"/>
    <n v="2359301"/>
    <m/>
    <n v="332787"/>
    <m/>
    <m/>
    <n v="151645"/>
    <n v="6779547"/>
    <m/>
    <n v="251903"/>
    <n v="43625"/>
    <n v="20162538"/>
    <n v="658"/>
    <n v="27238271"/>
    <n v="28956535"/>
    <m/>
    <m/>
    <n v="-1718264"/>
    <n v="27238271"/>
    <n v="3755862"/>
    <m/>
    <n v="337208"/>
    <m/>
    <n v="0"/>
    <m/>
    <n v="188097"/>
    <n v="102541"/>
    <n v="290638"/>
    <n v="-38735"/>
    <m/>
    <m/>
    <m/>
    <m/>
    <m/>
    <s v="0.01"/>
    <n v="289565.35000000003"/>
    <n v="2160"/>
    <n v="0"/>
    <n v="10446"/>
    <n v="35581"/>
    <n v="96111"/>
    <n v="0"/>
    <n v="0"/>
    <n v="3649"/>
    <m/>
    <n v="4728"/>
    <m/>
    <m/>
    <n v="56"/>
    <n v="3807"/>
    <n v="5011"/>
    <n v="3453"/>
    <n v="20588"/>
    <n v="185590"/>
    <n v="0"/>
    <n v="4108"/>
    <n v="7144"/>
    <n v="7276"/>
    <n v="0"/>
    <n v="0"/>
    <n v="18528"/>
    <n v="195152"/>
    <n v="0"/>
    <n v="528635"/>
    <n v="1324219"/>
    <n v="2178102"/>
    <n v="0"/>
    <n v="0"/>
    <n v="200347"/>
    <m/>
    <n v="118992"/>
    <m/>
    <m/>
    <n v="2531"/>
    <n v="103639"/>
    <n v="119014"/>
    <n v="123147"/>
    <n v="552328"/>
    <n v="5446106"/>
    <n v="0"/>
    <n v="207862"/>
    <n v="265886"/>
    <n v="164894"/>
    <n v="0"/>
    <n v="0"/>
    <n v="638642"/>
    <m/>
    <x v="0"/>
    <x v="0"/>
    <m/>
    <m/>
    <m/>
    <m/>
    <x v="0"/>
    <x v="0"/>
    <m/>
    <m/>
    <m/>
    <n v="141"/>
    <n v="284"/>
    <n v="52"/>
    <n v="111"/>
    <n v="238"/>
    <n v="34"/>
    <n v="72"/>
    <n v="167"/>
    <n v="19"/>
    <n v="1"/>
    <n v="0"/>
    <n v="0"/>
    <n v="0"/>
    <n v="0"/>
    <n v="1"/>
    <n v="1"/>
    <n v="0"/>
    <n v="0"/>
    <n v="0"/>
    <n v="0"/>
    <n v="0"/>
    <n v="0"/>
    <n v="0"/>
    <n v="0"/>
    <n v="1"/>
    <n v="0"/>
    <n v="0"/>
    <n v="0"/>
    <n v="0"/>
  </r>
  <r>
    <n v="206240943"/>
    <x v="540"/>
    <d v="2024-01-01T00:00:00"/>
    <d v="2024-12-31T00:00:00"/>
    <n v="366"/>
    <s v="In Process"/>
    <x v="0"/>
    <x v="21"/>
    <x v="0"/>
    <x v="0"/>
    <s v="06 - North San Joaquin"/>
    <x v="48"/>
    <s v="209-723-2911"/>
    <s v="510 WEST 26TH STREET"/>
    <s v="MERCED"/>
    <s v="95340"/>
    <s v="1992857999"/>
    <s v="MICHAEL R DAROUZE"/>
    <s v="Yes"/>
    <m/>
    <n v="79"/>
    <n v="79"/>
    <x v="2"/>
    <n v="28914"/>
    <n v="26442"/>
    <n v="209.19"/>
    <n v="145"/>
    <n v="145"/>
    <n v="1904"/>
    <n v="504"/>
    <n v="676"/>
    <n v="21056"/>
    <m/>
    <n v="76"/>
    <n v="147"/>
    <n v="2079"/>
    <x v="0"/>
    <n v="26442"/>
    <m/>
    <m/>
    <m/>
    <m/>
    <m/>
    <m/>
    <m/>
    <m/>
    <n v="10525218"/>
    <n v="1744944"/>
    <n v="2725320"/>
    <n v="16653"/>
    <n v="9561495"/>
    <n v="9203265"/>
    <n v="358230"/>
    <n v="343"/>
    <n v="12590"/>
    <m/>
    <n v="345983"/>
    <n v="693325"/>
    <n v="190759"/>
    <n v="256766"/>
    <n v="8448987"/>
    <m/>
    <n v="28804"/>
    <n v="72010"/>
    <n v="834567"/>
    <n v="10525218"/>
    <m/>
    <m/>
    <m/>
    <m/>
    <m/>
    <m/>
    <m/>
    <m/>
    <n v="1267927"/>
    <m/>
    <n v="150645"/>
    <m/>
    <n v="7982"/>
    <m/>
    <n v="288121"/>
    <m/>
    <m/>
    <m/>
    <n v="20401"/>
    <m/>
    <n v="5802"/>
    <m/>
    <n v="4066"/>
    <m/>
    <n v="7844"/>
    <n v="16089"/>
    <n v="764955"/>
    <n v="0"/>
    <n v="675740"/>
    <n v="60060"/>
    <n v="194219"/>
    <n v="9437"/>
    <m/>
    <n v="16600"/>
    <m/>
    <m/>
    <m/>
    <m/>
    <m/>
    <m/>
    <m/>
    <m/>
    <m/>
    <m/>
    <m/>
    <m/>
    <m/>
    <m/>
    <m/>
    <m/>
    <m/>
    <m/>
    <m/>
    <m/>
    <m/>
    <m/>
    <m/>
    <m/>
    <m/>
    <m/>
    <m/>
    <m/>
    <n v="4936"/>
    <m/>
    <m/>
    <m/>
    <n v="-48746"/>
    <m/>
    <n v="36839"/>
    <m/>
    <n v="-320317"/>
    <m/>
    <n v="2779090"/>
    <m/>
    <m/>
    <m/>
    <n v="11974"/>
    <m/>
    <n v="261544"/>
    <m/>
    <m/>
    <m/>
    <m/>
    <m/>
    <m/>
    <m/>
    <m/>
    <m/>
    <m/>
    <m/>
    <m/>
    <m/>
    <m/>
    <m/>
    <m/>
    <m/>
    <n v="3960675"/>
    <n v="930511"/>
    <n v="4312079"/>
    <n v="153268"/>
    <n v="3748254"/>
    <m/>
    <m/>
    <m/>
    <m/>
    <m/>
    <m/>
    <m/>
    <m/>
    <n v="5524"/>
    <n v="13276"/>
    <n v="277147"/>
    <m/>
    <n v="238214"/>
    <n v="18476"/>
    <n v="78706"/>
    <n v="5606"/>
    <m/>
    <n v="26502"/>
    <n v="271707"/>
    <n v="226666"/>
    <n v="135863"/>
    <n v="628862"/>
    <n v="65124"/>
    <n v="122372"/>
    <n v="176444"/>
    <n v="2410317"/>
    <n v="94650"/>
    <n v="586695"/>
    <n v="32114"/>
    <n v="26881"/>
    <m/>
    <n v="757"/>
    <n v="13108"/>
    <n v="5874065"/>
    <m/>
    <n v="385218"/>
    <n v="688350"/>
    <n v="43302"/>
    <n v="3643309"/>
    <n v="10634244"/>
    <n v="978062"/>
    <n v="3759894"/>
    <m/>
    <n v="5896288"/>
    <n v="10634244"/>
    <n v="4507484"/>
    <m/>
    <m/>
    <m/>
    <n v="0"/>
    <m/>
    <n v="365445"/>
    <n v="593296"/>
    <n v="958741"/>
    <n v="-573523"/>
    <m/>
    <m/>
    <m/>
    <m/>
    <m/>
    <s v="-0.14"/>
    <n v="-136928.68000000002"/>
    <n v="2010"/>
    <n v="0"/>
    <n v="9745"/>
    <n v="20744"/>
    <n v="62837"/>
    <n v="0"/>
    <n v="0"/>
    <n v="1896"/>
    <m/>
    <n v="1297"/>
    <m/>
    <m/>
    <n v="14219"/>
    <n v="1604"/>
    <n v="5368"/>
    <n v="3698"/>
    <n v="10810"/>
    <n v="134228"/>
    <n v="0"/>
    <n v="0"/>
    <n v="0"/>
    <n v="0"/>
    <n v="0"/>
    <n v="0"/>
    <n v="0"/>
    <n v="171674"/>
    <n v="0"/>
    <n v="589046"/>
    <n v="738375"/>
    <n v="1320689"/>
    <n v="0"/>
    <n v="0"/>
    <n v="74562"/>
    <m/>
    <n v="28015"/>
    <m/>
    <m/>
    <n v="286797"/>
    <n v="51435"/>
    <n v="96752"/>
    <n v="142818"/>
    <n v="460512"/>
    <n v="3960675"/>
    <n v="0"/>
    <n v="0"/>
    <n v="0"/>
    <n v="0"/>
    <n v="0"/>
    <n v="0"/>
    <n v="0"/>
    <m/>
    <x v="0"/>
    <x v="0"/>
    <m/>
    <m/>
    <m/>
    <m/>
    <x v="0"/>
    <x v="0"/>
    <m/>
    <m/>
    <m/>
    <n v="93"/>
    <n v="156"/>
    <n v="56"/>
    <n v="68"/>
    <n v="122"/>
    <n v="38"/>
    <n v="45"/>
    <n v="83"/>
    <n v="26"/>
    <n v="1"/>
    <n v="0"/>
    <n v="0"/>
    <n v="0"/>
    <n v="1"/>
    <n v="0"/>
    <n v="1"/>
    <n v="0"/>
    <n v="0"/>
    <n v="0"/>
    <n v="0"/>
    <n v="0"/>
    <n v="0"/>
    <n v="0"/>
    <n v="0"/>
    <n v="1"/>
    <n v="0"/>
    <n v="0"/>
    <n v="0"/>
    <n v="0"/>
  </r>
  <r>
    <n v="206240946"/>
    <x v="541"/>
    <d v="2024-01-01T00:00:00"/>
    <d v="2024-12-31T00:00:00"/>
    <n v="366"/>
    <s v="In Process"/>
    <x v="0"/>
    <x v="21"/>
    <x v="0"/>
    <x v="0"/>
    <s v="06 - North San Joaquin"/>
    <x v="48"/>
    <s v="209-723-8814"/>
    <s v="1255 B STREET"/>
    <s v="MERCED"/>
    <s v="95341"/>
    <s v="1245342021"/>
    <s v="JERI ALLGOOD"/>
    <s v="Yes"/>
    <m/>
    <n v="96"/>
    <n v="96"/>
    <x v="2"/>
    <n v="35136"/>
    <n v="34824"/>
    <n v="99.11"/>
    <n v="43"/>
    <n v="43"/>
    <m/>
    <m/>
    <m/>
    <m/>
    <m/>
    <n v="366"/>
    <m/>
    <n v="34458"/>
    <x v="3"/>
    <m/>
    <m/>
    <n v="34824"/>
    <m/>
    <m/>
    <m/>
    <m/>
    <m/>
    <m/>
    <n v="9332299"/>
    <n v="224829"/>
    <n v="-2646172"/>
    <n v="52924"/>
    <n v="12256224"/>
    <n v="9967529"/>
    <n v="2288695"/>
    <n v="305"/>
    <n v="12590"/>
    <m/>
    <n v="2276410"/>
    <m/>
    <m/>
    <m/>
    <m/>
    <m/>
    <n v="98088"/>
    <m/>
    <n v="9234211"/>
    <m/>
    <m/>
    <n v="9332299"/>
    <m/>
    <m/>
    <m/>
    <m/>
    <m/>
    <m/>
    <m/>
    <m/>
    <m/>
    <m/>
    <m/>
    <m/>
    <m/>
    <m/>
    <m/>
    <m/>
    <n v="1095"/>
    <m/>
    <m/>
    <m/>
    <n v="223734"/>
    <m/>
    <n v="0"/>
    <n v="0"/>
    <n v="0"/>
    <n v="0"/>
    <n v="0"/>
    <n v="0"/>
    <n v="222725"/>
    <n v="768"/>
    <m/>
    <n v="1336"/>
    <m/>
    <m/>
    <m/>
    <m/>
    <m/>
    <m/>
    <m/>
    <m/>
    <m/>
    <m/>
    <m/>
    <m/>
    <m/>
    <m/>
    <m/>
    <m/>
    <m/>
    <m/>
    <m/>
    <m/>
    <m/>
    <m/>
    <m/>
    <m/>
    <m/>
    <m/>
    <m/>
    <m/>
    <m/>
    <m/>
    <m/>
    <m/>
    <m/>
    <m/>
    <m/>
    <m/>
    <m/>
    <m/>
    <m/>
    <m/>
    <m/>
    <m/>
    <n v="-94805"/>
    <m/>
    <n v="-2551367"/>
    <m/>
    <m/>
    <m/>
    <m/>
    <m/>
    <m/>
    <m/>
    <m/>
    <m/>
    <m/>
    <m/>
    <m/>
    <m/>
    <m/>
    <m/>
    <m/>
    <m/>
    <n v="5191499"/>
    <n v="1146008"/>
    <n v="3630022"/>
    <n v="42439"/>
    <m/>
    <m/>
    <n v="5043402"/>
    <m/>
    <m/>
    <m/>
    <m/>
    <m/>
    <m/>
    <m/>
    <m/>
    <n v="213"/>
    <m/>
    <m/>
    <m/>
    <n v="62"/>
    <n v="2040"/>
    <m/>
    <n v="8349"/>
    <n v="384926"/>
    <n v="269899"/>
    <n v="163469"/>
    <n v="743526"/>
    <n v="64631"/>
    <n v="126890"/>
    <n v="211630"/>
    <n v="2143988"/>
    <n v="46244"/>
    <n v="690231"/>
    <n v="41351"/>
    <n v="28073"/>
    <m/>
    <n v="1200"/>
    <n v="-2595"/>
    <n v="9310608"/>
    <m/>
    <n v="248152"/>
    <n v="38514"/>
    <n v="84660"/>
    <n v="4427316"/>
    <n v="14109250"/>
    <n v="795625"/>
    <n v="4568989"/>
    <m/>
    <n v="8744636"/>
    <n v="14109250"/>
    <n v="7373905"/>
    <m/>
    <m/>
    <m/>
    <n v="0"/>
    <m/>
    <n v="484094"/>
    <n v="253715"/>
    <n v="737809"/>
    <n v="-489657"/>
    <m/>
    <m/>
    <m/>
    <m/>
    <m/>
    <s v="-0.08"/>
    <n v="-63650"/>
    <n v="2030"/>
    <n v="0"/>
    <n v="2996"/>
    <n v="29358"/>
    <n v="62787"/>
    <n v="59272"/>
    <n v="0"/>
    <n v="1750"/>
    <m/>
    <n v="3086"/>
    <m/>
    <m/>
    <n v="14521"/>
    <n v="1925"/>
    <n v="4682"/>
    <n v="3881"/>
    <n v="8571"/>
    <n v="194859"/>
    <n v="0"/>
    <n v="0"/>
    <n v="0"/>
    <n v="0"/>
    <n v="0"/>
    <n v="0"/>
    <n v="0"/>
    <n v="278097"/>
    <n v="0"/>
    <n v="146439"/>
    <n v="939475"/>
    <n v="1243811"/>
    <n v="1211533"/>
    <n v="0"/>
    <n v="95695"/>
    <m/>
    <n v="70474"/>
    <m/>
    <m/>
    <n v="306332"/>
    <n v="50675"/>
    <n v="99890"/>
    <n v="171007"/>
    <n v="578071"/>
    <n v="5191499"/>
    <n v="0"/>
    <n v="0"/>
    <n v="0"/>
    <n v="0"/>
    <n v="0"/>
    <n v="0"/>
    <n v="0"/>
    <m/>
    <x v="0"/>
    <x v="0"/>
    <m/>
    <m/>
    <m/>
    <m/>
    <x v="0"/>
    <x v="0"/>
    <m/>
    <m/>
    <m/>
    <n v="125"/>
    <n v="190"/>
    <n v="72"/>
    <n v="105"/>
    <n v="166"/>
    <n v="58"/>
    <n v="48"/>
    <n v="75"/>
    <n v="32"/>
    <n v="1"/>
    <n v="0"/>
    <n v="0"/>
    <n v="0"/>
    <n v="1"/>
    <n v="0"/>
    <n v="0"/>
    <n v="0"/>
    <n v="1"/>
    <n v="0"/>
    <n v="0"/>
    <n v="0"/>
    <n v="0"/>
    <n v="0"/>
    <n v="0"/>
    <n v="1"/>
    <n v="0"/>
    <n v="0"/>
    <n v="0"/>
    <n v="0"/>
  </r>
  <r>
    <n v="206241353"/>
    <x v="542"/>
    <d v="2024-01-01T00:00:00"/>
    <d v="2024-12-31T00:00:00"/>
    <n v="366"/>
    <s v="In Process"/>
    <x v="0"/>
    <x v="21"/>
    <x v="0"/>
    <x v="0"/>
    <s v="06 - North San Joaquin"/>
    <x v="48"/>
    <s v="209-722-6231"/>
    <s v="3169 M STREET"/>
    <s v="MERCED"/>
    <s v="95348-000"/>
    <s v="40000192"/>
    <s v="HENRIE, BRIAN T."/>
    <s v="Yes"/>
    <m/>
    <n v="71"/>
    <n v="71"/>
    <x v="2"/>
    <n v="25986"/>
    <n v="23276"/>
    <n v="211.5"/>
    <n v="278"/>
    <n v="278"/>
    <n v="3912"/>
    <m/>
    <n v="980"/>
    <n v="15184"/>
    <n v="561"/>
    <m/>
    <n v="387"/>
    <n v="2252"/>
    <x v="0"/>
    <n v="23276"/>
    <m/>
    <m/>
    <m/>
    <m/>
    <m/>
    <m/>
    <m/>
    <m/>
    <n v="10235425"/>
    <n v="2794950"/>
    <n v="2059924"/>
    <n v="10742"/>
    <n v="10981193"/>
    <n v="9702159"/>
    <n v="1279034"/>
    <n v="622"/>
    <m/>
    <m/>
    <n v="1279656"/>
    <n v="1720269"/>
    <m/>
    <n v="430947"/>
    <n v="6677036"/>
    <n v="246695"/>
    <m/>
    <n v="170180"/>
    <n v="990298"/>
    <n v="10235425"/>
    <m/>
    <m/>
    <m/>
    <m/>
    <m/>
    <m/>
    <m/>
    <m/>
    <n v="1376758"/>
    <m/>
    <m/>
    <m/>
    <n v="143"/>
    <m/>
    <n v="1172439"/>
    <m/>
    <n v="242014"/>
    <m/>
    <m/>
    <m/>
    <n v="3407"/>
    <m/>
    <n v="189"/>
    <m/>
    <n v="862"/>
    <n v="2181"/>
    <n v="815956"/>
    <n v="7586"/>
    <n v="1052538"/>
    <n v="96167"/>
    <n v="409999"/>
    <n v="38444"/>
    <m/>
    <n v="371217"/>
    <m/>
    <m/>
    <m/>
    <m/>
    <m/>
    <m/>
    <m/>
    <m/>
    <m/>
    <m/>
    <m/>
    <m/>
    <m/>
    <m/>
    <m/>
    <m/>
    <m/>
    <m/>
    <m/>
    <m/>
    <m/>
    <m/>
    <m/>
    <m/>
    <m/>
    <m/>
    <m/>
    <m/>
    <n v="1488"/>
    <m/>
    <m/>
    <m/>
    <n v="327918"/>
    <m/>
    <m/>
    <m/>
    <n v="-1843322"/>
    <m/>
    <n v="3520430"/>
    <m/>
    <m/>
    <m/>
    <m/>
    <m/>
    <n v="391234"/>
    <m/>
    <m/>
    <m/>
    <m/>
    <m/>
    <m/>
    <m/>
    <m/>
    <m/>
    <m/>
    <m/>
    <m/>
    <m/>
    <m/>
    <m/>
    <n v="-337824"/>
    <m/>
    <n v="4588309"/>
    <n v="1275335"/>
    <n v="3838515"/>
    <n v="230650"/>
    <n v="4336411"/>
    <m/>
    <m/>
    <m/>
    <m/>
    <m/>
    <m/>
    <m/>
    <m/>
    <m/>
    <n v="6429"/>
    <n v="243012"/>
    <n v="5804"/>
    <n v="336638"/>
    <n v="38445"/>
    <n v="193734"/>
    <n v="28165"/>
    <m/>
    <n v="39890"/>
    <n v="353731"/>
    <n v="232930"/>
    <n v="87433"/>
    <n v="804656"/>
    <n v="89592"/>
    <n v="144331"/>
    <n v="72920"/>
    <n v="2145178"/>
    <n v="60401"/>
    <n v="245759"/>
    <n v="17754"/>
    <n v="20130"/>
    <m/>
    <n v="11930"/>
    <n v="186886"/>
    <n v="1923232"/>
    <n v="147221"/>
    <n v="632658"/>
    <n v="132437"/>
    <n v="8193371"/>
    <m/>
    <n v="11028919"/>
    <n v="518746"/>
    <m/>
    <m/>
    <n v="10510173"/>
    <n v="11028919"/>
    <m/>
    <n v="8193371"/>
    <m/>
    <m/>
    <n v="21084"/>
    <m/>
    <n v="670656"/>
    <n v="1042647"/>
    <n v="1734387"/>
    <n v="-1101729"/>
    <m/>
    <m/>
    <m/>
    <m/>
    <m/>
    <s v="0.00"/>
    <n v="0"/>
    <n v="2127"/>
    <n v="0"/>
    <n v="14550"/>
    <n v="22976"/>
    <n v="68569"/>
    <n v="0"/>
    <n v="0"/>
    <n v="0"/>
    <m/>
    <n v="1949"/>
    <n v="8585"/>
    <n v="2366"/>
    <n v="14911"/>
    <n v="1810"/>
    <n v="5108"/>
    <n v="3535"/>
    <n v="10395"/>
    <n v="156881"/>
    <n v="0"/>
    <n v="0"/>
    <n v="0"/>
    <n v="0"/>
    <n v="0"/>
    <n v="0"/>
    <n v="0"/>
    <n v="194847"/>
    <n v="0"/>
    <n v="756049"/>
    <n v="868644"/>
    <n v="1523693"/>
    <n v="0"/>
    <n v="0"/>
    <n v="0"/>
    <m/>
    <n v="64725"/>
    <n v="166703"/>
    <n v="50030"/>
    <n v="319567"/>
    <n v="61019"/>
    <n v="103956"/>
    <n v="56138"/>
    <n v="422938"/>
    <n v="4588309"/>
    <n v="0"/>
    <n v="0"/>
    <n v="0"/>
    <n v="0"/>
    <n v="0"/>
    <n v="0"/>
    <n v="0"/>
    <m/>
    <x v="0"/>
    <x v="0"/>
    <m/>
    <m/>
    <m/>
    <m/>
    <x v="0"/>
    <x v="0"/>
    <m/>
    <m/>
    <m/>
    <n v="131"/>
    <n v="163"/>
    <n v="104"/>
    <n v="100"/>
    <n v="136"/>
    <n v="77"/>
    <n v="63"/>
    <n v="83"/>
    <n v="49"/>
    <n v="1"/>
    <n v="0"/>
    <n v="0"/>
    <n v="0"/>
    <n v="1"/>
    <n v="0"/>
    <n v="1"/>
    <n v="0"/>
    <n v="0"/>
    <n v="0"/>
    <n v="0"/>
    <n v="0"/>
    <n v="0"/>
    <n v="0"/>
    <n v="0"/>
    <n v="1"/>
    <n v="0"/>
    <n v="0"/>
    <n v="0"/>
    <n v="0"/>
  </r>
  <r>
    <n v="206241879"/>
    <x v="543"/>
    <d v="2024-01-01T00:00:00"/>
    <d v="2024-12-31T00:00:00"/>
    <n v="366"/>
    <s v="In Process"/>
    <x v="0"/>
    <x v="21"/>
    <x v="0"/>
    <x v="0"/>
    <s v="06 - North San Joaquin"/>
    <x v="49"/>
    <s v="209-826-0790"/>
    <s v="931 IDAHO AVE"/>
    <s v="LOS BANOS"/>
    <s v="93635-3405"/>
    <s v="1770235319"/>
    <s v="BRADEN SWEENEY"/>
    <s v="Yes"/>
    <m/>
    <n v="59"/>
    <n v="59"/>
    <x v="1"/>
    <n v="21594"/>
    <n v="19691"/>
    <n v="215.32"/>
    <n v="144"/>
    <n v="145"/>
    <n v="4021"/>
    <n v="81"/>
    <n v="1092"/>
    <n v="11863"/>
    <m/>
    <n v="296"/>
    <n v="195"/>
    <n v="2143"/>
    <x v="0"/>
    <n v="19691"/>
    <m/>
    <m/>
    <m/>
    <m/>
    <m/>
    <m/>
    <m/>
    <m/>
    <n v="4917390"/>
    <n v="2081676"/>
    <n v="-1219999"/>
    <n v="1183"/>
    <n v="8220248"/>
    <n v="7847981"/>
    <n v="372267"/>
    <m/>
    <m/>
    <m/>
    <n v="372267"/>
    <n v="1004156"/>
    <n v="20228"/>
    <n v="272703"/>
    <n v="2962521"/>
    <m/>
    <n v="73919"/>
    <n v="48697"/>
    <n v="535166"/>
    <n v="4917390"/>
    <m/>
    <m/>
    <m/>
    <m/>
    <m/>
    <m/>
    <m/>
    <m/>
    <n v="1947029"/>
    <m/>
    <m/>
    <m/>
    <n v="1363"/>
    <m/>
    <m/>
    <m/>
    <m/>
    <m/>
    <n v="132458"/>
    <m/>
    <n v="626"/>
    <m/>
    <n v="200"/>
    <m/>
    <n v="0"/>
    <n v="0"/>
    <n v="679925"/>
    <n v="587665"/>
    <n v="453375"/>
    <n v="33900"/>
    <n v="290526"/>
    <n v="7921"/>
    <m/>
    <n v="28364"/>
    <m/>
    <m/>
    <m/>
    <m/>
    <m/>
    <m/>
    <m/>
    <m/>
    <m/>
    <m/>
    <m/>
    <m/>
    <m/>
    <m/>
    <m/>
    <m/>
    <m/>
    <m/>
    <m/>
    <m/>
    <m/>
    <m/>
    <m/>
    <m/>
    <m/>
    <m/>
    <m/>
    <m/>
    <m/>
    <m/>
    <m/>
    <m/>
    <n v="-929462"/>
    <m/>
    <n v="20228"/>
    <m/>
    <n v="206213"/>
    <m/>
    <n v="-406489"/>
    <m/>
    <m/>
    <m/>
    <n v="-44844"/>
    <m/>
    <n v="-65645"/>
    <m/>
    <m/>
    <m/>
    <m/>
    <m/>
    <m/>
    <m/>
    <m/>
    <m/>
    <m/>
    <m/>
    <m/>
    <m/>
    <m/>
    <m/>
    <m/>
    <m/>
    <n v="3481433"/>
    <n v="837720"/>
    <n v="3528828"/>
    <n v="82385"/>
    <n v="2767861"/>
    <m/>
    <m/>
    <m/>
    <m/>
    <m/>
    <m/>
    <m/>
    <m/>
    <n v="13061"/>
    <m/>
    <n v="235945"/>
    <n v="46150"/>
    <n v="120003"/>
    <n v="35914"/>
    <n v="142673"/>
    <n v="3972"/>
    <m/>
    <n v="22830"/>
    <n v="298183"/>
    <n v="266188"/>
    <n v="26584"/>
    <n v="538811"/>
    <n v="145999"/>
    <n v="97851"/>
    <n v="161541"/>
    <n v="2284222"/>
    <n v="7090"/>
    <n v="500094"/>
    <n v="51349"/>
    <m/>
    <m/>
    <n v="15314"/>
    <n v="66346"/>
    <n v="1281978"/>
    <m/>
    <n v="73312"/>
    <m/>
    <n v="1807737"/>
    <m/>
    <n v="3163027"/>
    <n v="2759887"/>
    <m/>
    <n v="650187"/>
    <n v="-247047"/>
    <n v="3163027"/>
    <m/>
    <n v="1688342"/>
    <m/>
    <n v="31422"/>
    <n v="15050"/>
    <n v="23144"/>
    <m/>
    <n v="45511"/>
    <n v="83705"/>
    <n v="-10393"/>
    <m/>
    <m/>
    <m/>
    <n v="650187"/>
    <m/>
    <s v="0.02"/>
    <n v="55197.74"/>
    <n v="2781"/>
    <n v="0"/>
    <n v="3717"/>
    <n v="3587"/>
    <n v="60122"/>
    <n v="0"/>
    <n v="0"/>
    <n v="2559"/>
    <n v="5776"/>
    <n v="2596"/>
    <n v="11363"/>
    <n v="311"/>
    <n v="15297"/>
    <n v="3782"/>
    <n v="4274"/>
    <n v="3509"/>
    <n v="10787"/>
    <n v="130461"/>
    <n v="0"/>
    <n v="0"/>
    <n v="2429"/>
    <n v="5272"/>
    <n v="0"/>
    <n v="0"/>
    <n v="7701"/>
    <n v="164047"/>
    <n v="0"/>
    <n v="165112"/>
    <n v="115172"/>
    <n v="1261187"/>
    <n v="0"/>
    <n v="0"/>
    <n v="100564"/>
    <n v="366384"/>
    <n v="65826"/>
    <n v="193832"/>
    <n v="5755"/>
    <n v="244870"/>
    <n v="103835"/>
    <n v="75497"/>
    <n v="142265"/>
    <n v="477087"/>
    <n v="3481433"/>
    <n v="0"/>
    <n v="0"/>
    <n v="146776"/>
    <n v="172342"/>
    <n v="0"/>
    <n v="0"/>
    <n v="319118"/>
    <m/>
    <x v="0"/>
    <x v="0"/>
    <m/>
    <m/>
    <n v="5776"/>
    <m/>
    <x v="0"/>
    <x v="0"/>
    <m/>
    <m/>
    <n v="366384"/>
    <n v="382"/>
    <n v="500"/>
    <n v="281"/>
    <n v="349"/>
    <n v="461"/>
    <n v="253"/>
    <n v="235"/>
    <n v="309"/>
    <n v="172"/>
    <n v="1"/>
    <n v="0"/>
    <n v="0"/>
    <n v="1"/>
    <n v="0"/>
    <n v="0"/>
    <n v="1"/>
    <n v="0"/>
    <n v="0"/>
    <n v="0"/>
    <n v="0"/>
    <n v="0"/>
    <n v="0"/>
    <n v="0"/>
    <n v="0"/>
    <n v="1"/>
    <n v="0"/>
    <n v="0"/>
    <n v="0"/>
    <n v="0"/>
  </r>
  <r>
    <n v="206242204"/>
    <x v="544"/>
    <d v="2024-01-01T00:00:00"/>
    <d v="2024-12-31T00:00:00"/>
    <n v="366"/>
    <s v="In Process"/>
    <x v="0"/>
    <x v="21"/>
    <x v="0"/>
    <x v="0"/>
    <s v="06 - North San Joaquin"/>
    <x v="48"/>
    <s v="209-723-4224"/>
    <s v="2424 M STREET"/>
    <s v="MERCED"/>
    <s v="95340"/>
    <s v="1740332121"/>
    <s v="MICHAEL R DAROUZE"/>
    <s v="Yes"/>
    <m/>
    <n v="68"/>
    <n v="68"/>
    <x v="2"/>
    <n v="24888"/>
    <n v="23098"/>
    <n v="212.3"/>
    <n v="160"/>
    <n v="159"/>
    <n v="1480"/>
    <n v="654"/>
    <n v="672"/>
    <n v="16591"/>
    <m/>
    <n v="2"/>
    <n v="13"/>
    <n v="3686"/>
    <x v="0"/>
    <n v="23098"/>
    <m/>
    <m/>
    <m/>
    <m/>
    <m/>
    <m/>
    <m/>
    <m/>
    <n v="9171355"/>
    <n v="1363971"/>
    <n v="2229887"/>
    <n v="21974"/>
    <n v="8327413"/>
    <n v="7916885"/>
    <n v="410528"/>
    <n v="315"/>
    <n v="12590"/>
    <m/>
    <n v="398253"/>
    <n v="540424"/>
    <n v="252035"/>
    <n v="270049"/>
    <n v="6647306"/>
    <m/>
    <n v="758"/>
    <n v="4927"/>
    <n v="1455856"/>
    <n v="9171355"/>
    <m/>
    <m/>
    <m/>
    <m/>
    <m/>
    <m/>
    <m/>
    <m/>
    <n v="818571"/>
    <m/>
    <n v="174707"/>
    <m/>
    <n v="1258"/>
    <m/>
    <n v="330341"/>
    <m/>
    <m/>
    <m/>
    <n v="3223"/>
    <m/>
    <n v="1470"/>
    <m/>
    <n v="34401"/>
    <m/>
    <n v="4136"/>
    <n v="5118"/>
    <n v="504060"/>
    <n v="0"/>
    <n v="646835"/>
    <n v="37805"/>
    <n v="145707"/>
    <n v="8742"/>
    <m/>
    <n v="11568"/>
    <m/>
    <m/>
    <m/>
    <m/>
    <m/>
    <m/>
    <m/>
    <m/>
    <m/>
    <m/>
    <m/>
    <m/>
    <m/>
    <m/>
    <m/>
    <m/>
    <m/>
    <m/>
    <m/>
    <m/>
    <m/>
    <m/>
    <m/>
    <m/>
    <m/>
    <m/>
    <m/>
    <m/>
    <n v="-51060"/>
    <m/>
    <m/>
    <m/>
    <n v="-25389"/>
    <m/>
    <n v="37749"/>
    <m/>
    <n v="-24852"/>
    <m/>
    <n v="2098956"/>
    <m/>
    <m/>
    <m/>
    <n v="3926"/>
    <m/>
    <n v="190557"/>
    <m/>
    <m/>
    <m/>
    <m/>
    <m/>
    <m/>
    <m/>
    <m/>
    <m/>
    <m/>
    <m/>
    <m/>
    <m/>
    <m/>
    <m/>
    <m/>
    <m/>
    <n v="3492023"/>
    <n v="714206"/>
    <n v="3710656"/>
    <n v="115698"/>
    <n v="3136396"/>
    <m/>
    <m/>
    <m/>
    <m/>
    <m/>
    <m/>
    <m/>
    <m/>
    <n v="4090"/>
    <n v="4234"/>
    <n v="187922"/>
    <m/>
    <n v="213742"/>
    <n v="10051"/>
    <n v="79435"/>
    <n v="5820"/>
    <m/>
    <n v="26057"/>
    <n v="296084"/>
    <n v="203389"/>
    <n v="124932"/>
    <n v="601327"/>
    <n v="57525"/>
    <n v="83624"/>
    <n v="176442"/>
    <n v="1967831"/>
    <n v="59910"/>
    <n v="504816"/>
    <n v="27435"/>
    <n v="18311"/>
    <m/>
    <n v="1346"/>
    <n v="126166"/>
    <n v="1440998"/>
    <m/>
    <n v="277087"/>
    <n v="658648"/>
    <m/>
    <n v="3136021"/>
    <n v="5512754"/>
    <n v="3528955"/>
    <n v="3236372"/>
    <m/>
    <n v="-1252573"/>
    <n v="5512754"/>
    <n v="132922"/>
    <m/>
    <n v="2956323"/>
    <m/>
    <n v="0"/>
    <m/>
    <n v="322144"/>
    <n v="266105"/>
    <n v="588249"/>
    <n v="-311162"/>
    <m/>
    <m/>
    <m/>
    <m/>
    <m/>
    <s v="-0.02"/>
    <n v="-70579.100000000006"/>
    <n v="1980"/>
    <n v="0"/>
    <n v="6301"/>
    <n v="19175"/>
    <n v="55198"/>
    <n v="0"/>
    <n v="0"/>
    <n v="1873"/>
    <m/>
    <n v="2658"/>
    <m/>
    <m/>
    <n v="14264"/>
    <n v="2091"/>
    <n v="3571"/>
    <n v="3680"/>
    <n v="8530"/>
    <n v="119321"/>
    <n v="0"/>
    <n v="0"/>
    <n v="0"/>
    <n v="0"/>
    <n v="0"/>
    <n v="0"/>
    <n v="0"/>
    <n v="159968"/>
    <n v="0"/>
    <n v="388140"/>
    <n v="687415"/>
    <n v="1143198"/>
    <n v="0"/>
    <n v="0"/>
    <n v="80475"/>
    <m/>
    <n v="75267"/>
    <m/>
    <m/>
    <n v="306141"/>
    <n v="47539"/>
    <n v="67276"/>
    <n v="147670"/>
    <n v="388934"/>
    <n v="3492023"/>
    <n v="0"/>
    <n v="0"/>
    <n v="0"/>
    <n v="0"/>
    <n v="0"/>
    <n v="0"/>
    <n v="0"/>
    <m/>
    <x v="0"/>
    <x v="0"/>
    <m/>
    <m/>
    <m/>
    <m/>
    <x v="0"/>
    <x v="0"/>
    <m/>
    <m/>
    <m/>
    <n v="81"/>
    <n v="139"/>
    <n v="51"/>
    <n v="65"/>
    <n v="115"/>
    <n v="38"/>
    <n v="41"/>
    <n v="71"/>
    <n v="24"/>
    <n v="1"/>
    <n v="0"/>
    <n v="0"/>
    <n v="0"/>
    <n v="1"/>
    <n v="0"/>
    <n v="1"/>
    <n v="0"/>
    <n v="0"/>
    <n v="0"/>
    <n v="0"/>
    <n v="0"/>
    <n v="0"/>
    <n v="0"/>
    <n v="0"/>
    <n v="1"/>
    <n v="0"/>
    <n v="0"/>
    <n v="0"/>
    <n v="0"/>
  </r>
  <r>
    <n v="206242280"/>
    <x v="545"/>
    <d v="2024-01-01T00:00:00"/>
    <d v="2024-12-31T00:00:00"/>
    <n v="366"/>
    <s v="In Process"/>
    <x v="0"/>
    <x v="21"/>
    <x v="0"/>
    <x v="0"/>
    <s v="06 - North San Joaquin"/>
    <x v="48"/>
    <s v="209-357-3420"/>
    <s v="1685 SHAFFER ROAD"/>
    <s v="ATWATER"/>
    <s v="95301"/>
    <s v="1053020453"/>
    <s v="CASSANDRA ENS"/>
    <s v="Yes"/>
    <s v="LIFE GENERATIONS HEALTHCARE"/>
    <n v="99"/>
    <n v="99"/>
    <x v="2"/>
    <n v="36234"/>
    <n v="33147"/>
    <n v="211.91"/>
    <n v="89"/>
    <n v="73"/>
    <n v="562"/>
    <m/>
    <n v="142"/>
    <n v="13220"/>
    <m/>
    <m/>
    <m/>
    <n v="19223"/>
    <x v="0"/>
    <n v="33147"/>
    <m/>
    <m/>
    <m/>
    <m/>
    <m/>
    <m/>
    <m/>
    <m/>
    <n v="10351805"/>
    <n v="2524035"/>
    <n v="-2978332"/>
    <n v="13401"/>
    <n v="15867573"/>
    <n v="12237413"/>
    <n v="3630160"/>
    <n v="-454"/>
    <m/>
    <m/>
    <n v="3629706"/>
    <n v="183000"/>
    <m/>
    <n v="43675"/>
    <n v="4153085"/>
    <m/>
    <m/>
    <m/>
    <n v="5972045"/>
    <n v="10351805"/>
    <m/>
    <m/>
    <m/>
    <m/>
    <m/>
    <m/>
    <m/>
    <m/>
    <n v="845583"/>
    <m/>
    <n v="1430"/>
    <m/>
    <n v="46417"/>
    <m/>
    <n v="69493"/>
    <m/>
    <m/>
    <m/>
    <m/>
    <m/>
    <m/>
    <m/>
    <n v="1561112"/>
    <m/>
    <n v="41537"/>
    <n v="0"/>
    <n v="310780"/>
    <n v="1457224"/>
    <n v="591750"/>
    <n v="41667"/>
    <n v="51408"/>
    <n v="28537"/>
    <m/>
    <n v="1132"/>
    <m/>
    <m/>
    <m/>
    <m/>
    <m/>
    <m/>
    <m/>
    <m/>
    <m/>
    <m/>
    <m/>
    <m/>
    <m/>
    <m/>
    <m/>
    <m/>
    <m/>
    <m/>
    <m/>
    <m/>
    <m/>
    <m/>
    <m/>
    <m/>
    <m/>
    <m/>
    <m/>
    <m/>
    <m/>
    <m/>
    <m/>
    <m/>
    <n v="1625001"/>
    <m/>
    <n v="637"/>
    <m/>
    <n v="44083"/>
    <m/>
    <n v="717936"/>
    <m/>
    <m/>
    <m/>
    <m/>
    <m/>
    <n v="-5365989"/>
    <m/>
    <m/>
    <m/>
    <m/>
    <m/>
    <m/>
    <m/>
    <m/>
    <m/>
    <m/>
    <m/>
    <m/>
    <m/>
    <m/>
    <m/>
    <m/>
    <m/>
    <n v="5972473"/>
    <n v="1539965"/>
    <n v="4724975"/>
    <n v="14154"/>
    <n v="5019592"/>
    <m/>
    <m/>
    <m/>
    <m/>
    <m/>
    <m/>
    <m/>
    <m/>
    <n v="49723"/>
    <m/>
    <n v="136985"/>
    <n v="240383"/>
    <n v="115113"/>
    <n v="10617"/>
    <n v="31253"/>
    <n v="26327"/>
    <m/>
    <n v="147775"/>
    <n v="656603"/>
    <n v="481115"/>
    <n v="51311"/>
    <n v="1126180"/>
    <n v="77913"/>
    <n v="128106"/>
    <n v="242472"/>
    <n v="2372119"/>
    <n v="75124"/>
    <n v="892074"/>
    <n v="55063"/>
    <n v="44504"/>
    <m/>
    <m/>
    <n v="257061"/>
    <n v="3928560"/>
    <m/>
    <n v="1119229"/>
    <n v="10960"/>
    <n v="26944"/>
    <n v="17423"/>
    <n v="5103116"/>
    <n v="2275823"/>
    <n v="38181"/>
    <n v="16467"/>
    <n v="2772645"/>
    <n v="5103116"/>
    <m/>
    <m/>
    <n v="1695891"/>
    <m/>
    <n v="60580"/>
    <m/>
    <n v="1003853"/>
    <n v="132992"/>
    <n v="1197425"/>
    <n v="-78196"/>
    <m/>
    <m/>
    <m/>
    <n v="21928"/>
    <n v="-5461"/>
    <s v="0.30"/>
    <n v="682746.9"/>
    <n v="5336"/>
    <n v="0"/>
    <n v="7349"/>
    <n v="25767"/>
    <n v="79695"/>
    <n v="0"/>
    <n v="0"/>
    <n v="12477"/>
    <n v="4348"/>
    <n v="5923"/>
    <n v="16415"/>
    <n v="515"/>
    <n v="21692"/>
    <n v="2018"/>
    <n v="4166"/>
    <n v="3572"/>
    <n v="13107"/>
    <n v="202380"/>
    <n v="0"/>
    <n v="0"/>
    <n v="0"/>
    <n v="0"/>
    <n v="0"/>
    <n v="0"/>
    <n v="0"/>
    <n v="370778"/>
    <n v="0"/>
    <n v="389925"/>
    <n v="975844"/>
    <n v="1784835"/>
    <n v="0"/>
    <n v="0"/>
    <n v="312273"/>
    <n v="194651"/>
    <n v="153623"/>
    <n v="322274"/>
    <n v="8930"/>
    <n v="451928"/>
    <n v="60711"/>
    <n v="89030"/>
    <n v="192883"/>
    <n v="664788"/>
    <n v="5972473"/>
    <n v="0"/>
    <n v="0"/>
    <n v="0"/>
    <n v="0"/>
    <n v="0"/>
    <n v="0"/>
    <n v="0"/>
    <m/>
    <x v="0"/>
    <x v="0"/>
    <m/>
    <n v="4348"/>
    <m/>
    <m/>
    <x v="0"/>
    <x v="0"/>
    <m/>
    <n v="194651"/>
    <m/>
    <n v="126"/>
    <n v="194"/>
    <n v="92"/>
    <n v="89"/>
    <n v="145"/>
    <n v="65"/>
    <n v="50"/>
    <n v="81"/>
    <n v="34"/>
    <n v="1"/>
    <n v="0"/>
    <n v="0"/>
    <n v="0"/>
    <n v="1"/>
    <n v="0"/>
    <n v="1"/>
    <n v="0"/>
    <n v="0"/>
    <n v="0"/>
    <n v="0"/>
    <n v="0"/>
    <n v="0"/>
    <n v="0"/>
    <n v="0"/>
    <n v="1"/>
    <n v="0"/>
    <n v="0"/>
    <n v="0"/>
    <n v="0"/>
  </r>
  <r>
    <n v="206244031"/>
    <x v="546"/>
    <d v="2024-01-01T00:00:00"/>
    <d v="2024-12-31T00:00:00"/>
    <n v="366"/>
    <s v="In Process"/>
    <x v="1"/>
    <x v="21"/>
    <x v="1"/>
    <x v="1"/>
    <s v="06 - North San Joaquin"/>
    <x v="49"/>
    <s v="209-827-8942"/>
    <s v="1441 BERKELEY DRIVE"/>
    <s v="LOS BANOS"/>
    <s v="93635"/>
    <s v="LTC55758F"/>
    <s v="DAVID HIBARGER"/>
    <s v="No"/>
    <m/>
    <n v="35"/>
    <n v="35"/>
    <x v="1"/>
    <n v="12810"/>
    <n v="9471"/>
    <n v="73.930000000000007"/>
    <n v="58"/>
    <n v="46"/>
    <n v="1497"/>
    <m/>
    <n v="597"/>
    <n v="4407"/>
    <m/>
    <m/>
    <n v="2240"/>
    <n v="730"/>
    <x v="0"/>
    <n v="9471"/>
    <m/>
    <m/>
    <m/>
    <m/>
    <m/>
    <m/>
    <m/>
    <m/>
    <n v="2602968"/>
    <n v="359844"/>
    <n v="-156158"/>
    <n v="12739"/>
    <n v="3131709"/>
    <n v="3444682"/>
    <n v="-312973"/>
    <n v="-481034"/>
    <m/>
    <m/>
    <n v="-794007"/>
    <n v="434163"/>
    <m/>
    <n v="154623"/>
    <n v="1141413"/>
    <m/>
    <m/>
    <n v="683699"/>
    <n v="189070"/>
    <n v="2602968"/>
    <m/>
    <m/>
    <m/>
    <m/>
    <m/>
    <m/>
    <m/>
    <m/>
    <n v="359664"/>
    <m/>
    <m/>
    <m/>
    <m/>
    <m/>
    <m/>
    <m/>
    <m/>
    <m/>
    <m/>
    <m/>
    <n v="180"/>
    <m/>
    <m/>
    <m/>
    <n v="0"/>
    <n v="0"/>
    <n v="121111"/>
    <n v="0"/>
    <n v="134773"/>
    <n v="1337"/>
    <n v="94707"/>
    <n v="1951"/>
    <m/>
    <n v="5965"/>
    <m/>
    <m/>
    <m/>
    <m/>
    <m/>
    <m/>
    <m/>
    <m/>
    <m/>
    <m/>
    <m/>
    <m/>
    <m/>
    <m/>
    <m/>
    <m/>
    <m/>
    <m/>
    <m/>
    <m/>
    <m/>
    <m/>
    <m/>
    <m/>
    <m/>
    <m/>
    <m/>
    <m/>
    <n v="-636"/>
    <m/>
    <m/>
    <m/>
    <n v="-274417"/>
    <m/>
    <m/>
    <m/>
    <n v="14185"/>
    <m/>
    <n v="104710"/>
    <m/>
    <m/>
    <m/>
    <m/>
    <m/>
    <m/>
    <m/>
    <m/>
    <m/>
    <m/>
    <m/>
    <m/>
    <m/>
    <m/>
    <m/>
    <m/>
    <m/>
    <m/>
    <m/>
    <m/>
    <m/>
    <m/>
    <m/>
    <n v="2840462"/>
    <n v="619427"/>
    <n v="2386131"/>
    <n v="90162"/>
    <n v="1420750"/>
    <m/>
    <m/>
    <m/>
    <m/>
    <m/>
    <m/>
    <m/>
    <m/>
    <m/>
    <m/>
    <n v="96889"/>
    <m/>
    <n v="107819"/>
    <n v="670"/>
    <n v="58234"/>
    <n v="1381"/>
    <m/>
    <n v="4487"/>
    <n v="239779"/>
    <n v="125056"/>
    <n v="92297"/>
    <n v="322524"/>
    <n v="10002"/>
    <n v="44402"/>
    <n v="14465"/>
    <n v="712485"/>
    <n v="153018"/>
    <n v="3349"/>
    <n v="4811"/>
    <n v="32264"/>
    <m/>
    <m/>
    <m/>
    <n v="2346656"/>
    <m/>
    <n v="6331273"/>
    <m/>
    <m/>
    <m/>
    <n v="8677929"/>
    <n v="560067"/>
    <m/>
    <n v="10260356"/>
    <n v="-2142494"/>
    <n v="8677929"/>
    <m/>
    <m/>
    <m/>
    <m/>
    <n v="736198"/>
    <n v="15251429"/>
    <m/>
    <n v="1865176"/>
    <n v="17852803"/>
    <n v="-11521530"/>
    <m/>
    <m/>
    <m/>
    <n v="10560356"/>
    <n v="-300000"/>
    <s v="2.76"/>
    <n v="1545784.92"/>
    <n v="2072"/>
    <n v="0"/>
    <n v="2170"/>
    <n v="10184"/>
    <n v="28555"/>
    <n v="0"/>
    <n v="0"/>
    <n v="0"/>
    <m/>
    <n v="2950"/>
    <n v="4855"/>
    <n v="3580"/>
    <n v="7887"/>
    <n v="407"/>
    <n v="2184"/>
    <n v="394"/>
    <n v="6529"/>
    <n v="71767"/>
    <n v="0"/>
    <n v="0"/>
    <n v="0"/>
    <n v="0"/>
    <n v="0"/>
    <n v="0"/>
    <n v="0"/>
    <n v="84550"/>
    <n v="0"/>
    <n v="80933"/>
    <n v="334584"/>
    <n v="595084"/>
    <n v="0"/>
    <n v="0"/>
    <n v="0"/>
    <m/>
    <n v="47713"/>
    <n v="80110"/>
    <n v="59465"/>
    <n v="137242"/>
    <n v="8065"/>
    <n v="36083"/>
    <n v="12543"/>
    <n v="238537"/>
    <n v="1714909"/>
    <n v="0"/>
    <n v="0"/>
    <n v="0"/>
    <n v="0"/>
    <n v="0"/>
    <n v="0"/>
    <n v="0"/>
    <m/>
    <x v="0"/>
    <x v="0"/>
    <m/>
    <m/>
    <m/>
    <m/>
    <x v="0"/>
    <x v="0"/>
    <m/>
    <m/>
    <m/>
    <n v="85"/>
    <n v="124"/>
    <n v="68"/>
    <n v="33"/>
    <n v="57"/>
    <n v="31"/>
    <n v="20"/>
    <n v="34"/>
    <n v="20"/>
    <n v="0"/>
    <n v="1"/>
    <n v="0"/>
    <n v="1"/>
    <n v="0"/>
    <n v="0"/>
    <n v="1"/>
    <n v="0"/>
    <n v="0"/>
    <n v="0"/>
    <n v="0"/>
    <n v="0"/>
    <n v="0"/>
    <n v="0"/>
    <n v="0"/>
    <n v="0"/>
    <n v="0"/>
    <n v="1"/>
    <n v="0"/>
    <n v="0"/>
  </r>
  <r>
    <n v="206244044"/>
    <x v="547"/>
    <d v="2024-01-01T00:00:00"/>
    <d v="2024-12-31T00:00:00"/>
    <n v="366"/>
    <s v="In Process"/>
    <x v="0"/>
    <x v="21"/>
    <x v="0"/>
    <x v="0"/>
    <s v="06 - North San Joaquin"/>
    <x v="48"/>
    <s v="209-783-9200"/>
    <s v="1000 W YOSEMITE AVE"/>
    <s v="MERCED"/>
    <s v="95348-5111"/>
    <s v="1609255637"/>
    <s v="DAVID KUHLS"/>
    <s v="Yes"/>
    <m/>
    <n v="120"/>
    <n v="120"/>
    <x v="0"/>
    <n v="43920"/>
    <n v="32411"/>
    <n v="174.25"/>
    <n v="782"/>
    <n v="783"/>
    <n v="14390"/>
    <m/>
    <n v="12378"/>
    <n v="2098"/>
    <m/>
    <n v="3453"/>
    <n v="92"/>
    <m/>
    <x v="0"/>
    <n v="32411"/>
    <m/>
    <m/>
    <m/>
    <m/>
    <m/>
    <m/>
    <m/>
    <m/>
    <n v="14582179"/>
    <n v="2950219"/>
    <n v="-1122982"/>
    <n v="374787"/>
    <n v="19030167"/>
    <n v="16319038"/>
    <n v="2711129"/>
    <n v="6956"/>
    <m/>
    <m/>
    <n v="2718085"/>
    <n v="6475488"/>
    <m/>
    <n v="5567358"/>
    <n v="944111"/>
    <m/>
    <n v="1553822"/>
    <n v="41400"/>
    <m/>
    <n v="14582179"/>
    <m/>
    <m/>
    <m/>
    <m/>
    <m/>
    <m/>
    <m/>
    <m/>
    <n v="2131663"/>
    <m/>
    <m/>
    <m/>
    <n v="24212"/>
    <m/>
    <n v="1552"/>
    <m/>
    <m/>
    <m/>
    <n v="782830"/>
    <m/>
    <n v="9962"/>
    <m/>
    <m/>
    <m/>
    <n v="0"/>
    <n v="0"/>
    <n v="1578090"/>
    <n v="0"/>
    <n v="502920"/>
    <n v="184480"/>
    <n v="562637"/>
    <n v="44293"/>
    <m/>
    <n v="77799"/>
    <m/>
    <m/>
    <m/>
    <m/>
    <m/>
    <m/>
    <m/>
    <m/>
    <m/>
    <m/>
    <m/>
    <m/>
    <m/>
    <m/>
    <m/>
    <m/>
    <m/>
    <m/>
    <m/>
    <m/>
    <m/>
    <m/>
    <m/>
    <m/>
    <m/>
    <m/>
    <m/>
    <m/>
    <n v="13313"/>
    <m/>
    <m/>
    <m/>
    <n v="-2773123"/>
    <m/>
    <m/>
    <m/>
    <n v="1010828"/>
    <m/>
    <n v="168913"/>
    <m/>
    <m/>
    <m/>
    <n v="457087"/>
    <m/>
    <m/>
    <m/>
    <m/>
    <m/>
    <m/>
    <m/>
    <m/>
    <m/>
    <m/>
    <m/>
    <m/>
    <m/>
    <m/>
    <m/>
    <m/>
    <m/>
    <m/>
    <m/>
    <n v="7558698"/>
    <n v="2219673"/>
    <n v="6540667"/>
    <n v="251396"/>
    <n v="6508110"/>
    <m/>
    <m/>
    <m/>
    <m/>
    <m/>
    <m/>
    <m/>
    <m/>
    <n v="89244"/>
    <m/>
    <n v="720332"/>
    <m/>
    <n v="416621"/>
    <n v="136173"/>
    <n v="589518"/>
    <n v="54889"/>
    <m/>
    <n v="79785"/>
    <n v="531250"/>
    <n v="572544"/>
    <n v="38223"/>
    <n v="980714"/>
    <n v="124932"/>
    <n v="135195"/>
    <n v="94832"/>
    <n v="3471450"/>
    <m/>
    <n v="1718856"/>
    <n v="1276"/>
    <n v="22732"/>
    <m/>
    <n v="600"/>
    <n v="31762"/>
    <n v="4197681"/>
    <m/>
    <m/>
    <m/>
    <m/>
    <m/>
    <n v="4197681"/>
    <n v="1534199"/>
    <m/>
    <m/>
    <n v="2663482"/>
    <n v="4197681"/>
    <n v="258210"/>
    <m/>
    <m/>
    <m/>
    <n v="0"/>
    <m/>
    <m/>
    <m/>
    <n v="0"/>
    <n v="0"/>
    <m/>
    <m/>
    <m/>
    <m/>
    <m/>
    <s v="1.34"/>
    <n v="2055826.6600000001"/>
    <n v="1920"/>
    <n v="0"/>
    <n v="7281"/>
    <n v="47231"/>
    <n v="91617"/>
    <n v="0"/>
    <n v="0"/>
    <n v="0"/>
    <n v="14546"/>
    <n v="4376"/>
    <n v="23051"/>
    <m/>
    <n v="21617"/>
    <n v="2219"/>
    <n v="4379"/>
    <n v="1832"/>
    <n v="13326"/>
    <n v="233395"/>
    <n v="0"/>
    <n v="0"/>
    <n v="0"/>
    <n v="0"/>
    <n v="0"/>
    <n v="0"/>
    <n v="0"/>
    <n v="207108"/>
    <n v="0"/>
    <n v="482918"/>
    <n v="1937340"/>
    <n v="2155152"/>
    <n v="0"/>
    <n v="0"/>
    <n v="0"/>
    <n v="933820"/>
    <n v="135617"/>
    <n v="411521"/>
    <m/>
    <n v="437830"/>
    <n v="72942"/>
    <n v="86365"/>
    <n v="75064"/>
    <n v="623021"/>
    <n v="7558698"/>
    <n v="0"/>
    <n v="0"/>
    <n v="0"/>
    <n v="0"/>
    <n v="0"/>
    <n v="0"/>
    <n v="0"/>
    <m/>
    <x v="0"/>
    <x v="0"/>
    <m/>
    <n v="14546"/>
    <m/>
    <m/>
    <x v="0"/>
    <x v="0"/>
    <m/>
    <n v="933820"/>
    <m/>
    <n v="181"/>
    <n v="215"/>
    <n v="141"/>
    <n v="130"/>
    <n v="159"/>
    <n v="99"/>
    <n v="75"/>
    <n v="98"/>
    <n v="50"/>
    <n v="1"/>
    <n v="0"/>
    <n v="0"/>
    <n v="0"/>
    <n v="0"/>
    <n v="1"/>
    <n v="1"/>
    <n v="0"/>
    <n v="0"/>
    <n v="0"/>
    <n v="0"/>
    <n v="0"/>
    <n v="0"/>
    <n v="0"/>
    <n v="0"/>
    <n v="1"/>
    <n v="0"/>
    <n v="0"/>
    <n v="0"/>
    <n v="0"/>
  </r>
  <r>
    <n v="206270722"/>
    <x v="548"/>
    <d v="2024-01-01T00:00:00"/>
    <d v="2024-12-31T00:00:00"/>
    <n v="366"/>
    <s v="In Process"/>
    <x v="0"/>
    <x v="22"/>
    <x v="0"/>
    <x v="0"/>
    <s v="08 - Mid-Coast"/>
    <x v="50"/>
    <s v="831-624-1875"/>
    <s v="23795 W.R HOLMAN HWY"/>
    <s v="MONTEREY"/>
    <s v="93940"/>
    <s v="ZZR06055F"/>
    <s v="JARROD CHRISTENSEN"/>
    <s v="No"/>
    <m/>
    <n v="99"/>
    <n v="99"/>
    <x v="2"/>
    <n v="36234"/>
    <n v="31763"/>
    <n v="193.28"/>
    <n v="225"/>
    <n v="205"/>
    <n v="4423"/>
    <n v="877"/>
    <n v="20193"/>
    <n v="284"/>
    <m/>
    <n v="328"/>
    <n v="4619"/>
    <n v="1039"/>
    <x v="0"/>
    <n v="31763"/>
    <m/>
    <m/>
    <m/>
    <m/>
    <m/>
    <m/>
    <m/>
    <m/>
    <n v="14293348"/>
    <n v="1908964"/>
    <n v="956406"/>
    <m/>
    <n v="15245906"/>
    <n v="15823503"/>
    <n v="-577597"/>
    <n v="8033"/>
    <m/>
    <m/>
    <n v="-569564"/>
    <n v="1990350"/>
    <n v="394648"/>
    <n v="9086850"/>
    <n v="127800"/>
    <m/>
    <n v="147600"/>
    <n v="2078550"/>
    <n v="467550"/>
    <n v="14293348"/>
    <m/>
    <m/>
    <m/>
    <m/>
    <m/>
    <m/>
    <m/>
    <m/>
    <n v="1492724"/>
    <m/>
    <n v="34598"/>
    <m/>
    <m/>
    <m/>
    <n v="19414"/>
    <m/>
    <m/>
    <m/>
    <n v="49350"/>
    <m/>
    <n v="310928"/>
    <m/>
    <n v="1950"/>
    <m/>
    <n v="3624"/>
    <n v="0"/>
    <n v="632995"/>
    <n v="0"/>
    <n v="600857"/>
    <n v="124023"/>
    <n v="266066"/>
    <n v="256015"/>
    <m/>
    <n v="25384"/>
    <m/>
    <m/>
    <m/>
    <m/>
    <m/>
    <m/>
    <m/>
    <m/>
    <m/>
    <m/>
    <m/>
    <m/>
    <m/>
    <m/>
    <m/>
    <m/>
    <m/>
    <m/>
    <m/>
    <m/>
    <m/>
    <m/>
    <m/>
    <m/>
    <m/>
    <m/>
    <m/>
    <m/>
    <n v="-60108"/>
    <m/>
    <m/>
    <m/>
    <n v="-553053"/>
    <m/>
    <n v="-250846"/>
    <m/>
    <n v="1625161"/>
    <m/>
    <n v="11098"/>
    <m/>
    <m/>
    <m/>
    <n v="71700"/>
    <m/>
    <n v="112454"/>
    <m/>
    <m/>
    <m/>
    <m/>
    <m/>
    <m/>
    <m/>
    <m/>
    <m/>
    <m/>
    <m/>
    <m/>
    <m/>
    <m/>
    <m/>
    <m/>
    <m/>
    <n v="8075553"/>
    <n v="1756337"/>
    <n v="5991613"/>
    <n v="305742"/>
    <n v="6367326"/>
    <m/>
    <m/>
    <m/>
    <m/>
    <m/>
    <m/>
    <m/>
    <m/>
    <n v="41482"/>
    <m/>
    <n v="438412"/>
    <m/>
    <n v="411667"/>
    <n v="110371"/>
    <n v="254786"/>
    <n v="118339"/>
    <m/>
    <n v="99601"/>
    <n v="1234698"/>
    <n v="337721"/>
    <n v="141047"/>
    <n v="1320704"/>
    <n v="117433"/>
    <n v="285863"/>
    <n v="122108"/>
    <n v="3621387"/>
    <n v="18756"/>
    <n v="615451"/>
    <n v="30067"/>
    <n v="108906"/>
    <m/>
    <n v="8895"/>
    <n v="18483"/>
    <n v="3211490"/>
    <m/>
    <n v="269300"/>
    <m/>
    <n v="6267"/>
    <m/>
    <n v="3487057"/>
    <n v="2233243"/>
    <n v="373596"/>
    <m/>
    <n v="880218"/>
    <n v="3487057"/>
    <n v="250000"/>
    <m/>
    <n v="100000"/>
    <m/>
    <n v="0"/>
    <m/>
    <n v="364905"/>
    <n v="769067"/>
    <n v="1133972"/>
    <n v="-864672"/>
    <m/>
    <m/>
    <m/>
    <m/>
    <m/>
    <s v="0.12"/>
    <n v="267989.15999999997"/>
    <n v="2080"/>
    <n v="0"/>
    <n v="15913"/>
    <n v="24822"/>
    <n v="88447"/>
    <n v="0"/>
    <n v="0"/>
    <n v="9849"/>
    <n v="8735"/>
    <n v="17978"/>
    <n v="15591"/>
    <n v="5915"/>
    <n v="24908"/>
    <n v="3225"/>
    <n v="11519"/>
    <n v="1948"/>
    <n v="22169"/>
    <n v="253099"/>
    <n v="0"/>
    <n v="0"/>
    <n v="0"/>
    <n v="0"/>
    <n v="0"/>
    <n v="0"/>
    <n v="0"/>
    <n v="129171"/>
    <n v="0"/>
    <n v="896914"/>
    <n v="1124521"/>
    <n v="2254177"/>
    <n v="0"/>
    <n v="0"/>
    <n v="459211"/>
    <n v="423846"/>
    <n v="435405"/>
    <n v="278487"/>
    <n v="105415"/>
    <n v="592730"/>
    <n v="86992"/>
    <n v="229119"/>
    <n v="99028"/>
    <n v="960537"/>
    <n v="8075553"/>
    <n v="0"/>
    <n v="0"/>
    <n v="0"/>
    <n v="0"/>
    <n v="0"/>
    <n v="0"/>
    <n v="0"/>
    <m/>
    <x v="0"/>
    <x v="0"/>
    <m/>
    <m/>
    <n v="8735"/>
    <m/>
    <x v="0"/>
    <x v="0"/>
    <m/>
    <m/>
    <n v="423846"/>
    <n v="184"/>
    <n v="245"/>
    <n v="144"/>
    <n v="134"/>
    <n v="169"/>
    <n v="103"/>
    <n v="74"/>
    <n v="101"/>
    <n v="57"/>
    <n v="1"/>
    <n v="0"/>
    <n v="0"/>
    <n v="0"/>
    <n v="1"/>
    <n v="0"/>
    <n v="1"/>
    <n v="0"/>
    <n v="0"/>
    <n v="0"/>
    <n v="0"/>
    <n v="0"/>
    <n v="0"/>
    <n v="0"/>
    <n v="0"/>
    <n v="1"/>
    <n v="0"/>
    <n v="0"/>
    <n v="0"/>
    <n v="0"/>
  </r>
  <r>
    <n v="206270732"/>
    <x v="549"/>
    <d v="2023-04-01T00:00:00"/>
    <d v="2024-03-31T00:00:00"/>
    <n v="366"/>
    <s v="In Process"/>
    <x v="1"/>
    <x v="22"/>
    <x v="1"/>
    <x v="1"/>
    <s v="08 - Mid-Coast"/>
    <x v="50"/>
    <s v="831-373-3111"/>
    <s v="651 SINEX AVENUE"/>
    <s v="PACIFIC GROVE"/>
    <s v="93952-0000"/>
    <m/>
    <s v="ELVYRA ABAE"/>
    <s v="Yes"/>
    <s v="FRONT PORCH COMMUNITIES AND SERVICES"/>
    <n v="24"/>
    <n v="24"/>
    <x v="1"/>
    <n v="8784"/>
    <n v="6157"/>
    <n v="70.09"/>
    <n v="101"/>
    <n v="110"/>
    <n v="2511"/>
    <m/>
    <m/>
    <m/>
    <m/>
    <n v="15"/>
    <n v="3631"/>
    <m/>
    <x v="0"/>
    <n v="6157"/>
    <m/>
    <m/>
    <m/>
    <m/>
    <m/>
    <m/>
    <m/>
    <m/>
    <n v="3583700"/>
    <n v="1608921"/>
    <n v="1802575"/>
    <n v="6527"/>
    <n v="3396573"/>
    <n v="4693326"/>
    <n v="-1296753"/>
    <n v="1544028"/>
    <m/>
    <m/>
    <n v="247275"/>
    <n v="1757700"/>
    <m/>
    <m/>
    <m/>
    <m/>
    <n v="10500"/>
    <n v="1815500"/>
    <m/>
    <n v="3583700"/>
    <m/>
    <m/>
    <m/>
    <m/>
    <m/>
    <m/>
    <m/>
    <m/>
    <n v="1466234"/>
    <n v="120609"/>
    <m/>
    <m/>
    <m/>
    <m/>
    <m/>
    <m/>
    <m/>
    <m/>
    <n v="9303"/>
    <n v="347"/>
    <n v="12428"/>
    <m/>
    <m/>
    <m/>
    <n v="21152"/>
    <n v="0"/>
    <n v="670069"/>
    <n v="0"/>
    <n v="663163"/>
    <n v="148080"/>
    <n v="66081"/>
    <n v="21088"/>
    <m/>
    <n v="19288"/>
    <m/>
    <m/>
    <m/>
    <m/>
    <m/>
    <m/>
    <m/>
    <m/>
    <m/>
    <m/>
    <m/>
    <m/>
    <m/>
    <m/>
    <m/>
    <m/>
    <n v="32873"/>
    <m/>
    <m/>
    <m/>
    <m/>
    <m/>
    <m/>
    <m/>
    <m/>
    <m/>
    <m/>
    <m/>
    <n v="109050"/>
    <m/>
    <m/>
    <m/>
    <n v="1606870"/>
    <n v="44056"/>
    <m/>
    <m/>
    <m/>
    <m/>
    <m/>
    <m/>
    <m/>
    <m/>
    <n v="9649"/>
    <m/>
    <m/>
    <m/>
    <m/>
    <m/>
    <m/>
    <m/>
    <m/>
    <m/>
    <m/>
    <m/>
    <m/>
    <m/>
    <m/>
    <m/>
    <n v="77"/>
    <m/>
    <m/>
    <m/>
    <n v="2155655"/>
    <n v="742412"/>
    <n v="1795259"/>
    <n v="7646"/>
    <n v="1884800"/>
    <m/>
    <m/>
    <m/>
    <m/>
    <m/>
    <m/>
    <m/>
    <m/>
    <n v="14580"/>
    <m/>
    <n v="184257"/>
    <m/>
    <n v="209828"/>
    <n v="8713"/>
    <n v="67861"/>
    <n v="22613"/>
    <m/>
    <n v="105062"/>
    <n v="70662"/>
    <n v="412834"/>
    <n v="47437"/>
    <n v="477334"/>
    <m/>
    <n v="18752"/>
    <n v="54579"/>
    <n v="831439"/>
    <n v="282571"/>
    <n v="4"/>
    <m/>
    <m/>
    <m/>
    <m/>
    <m/>
    <n v="25930367"/>
    <m/>
    <n v="29120076"/>
    <n v="849881"/>
    <n v="1440789"/>
    <n v="1380000"/>
    <n v="58721113"/>
    <n v="3243460"/>
    <n v="2317107"/>
    <n v="37471792"/>
    <n v="15688754"/>
    <n v="58721113"/>
    <m/>
    <m/>
    <m/>
    <n v="37471792"/>
    <n v="5251927"/>
    <n v="27617425"/>
    <m/>
    <n v="1908533"/>
    <n v="34777885"/>
    <n v="-5657809"/>
    <m/>
    <m/>
    <m/>
    <n v="37471792"/>
    <m/>
    <s v="0.00"/>
    <n v="0"/>
    <n v="2105"/>
    <n v="0"/>
    <n v="4608"/>
    <n v="8908"/>
    <n v="20482"/>
    <n v="0"/>
    <n v="0"/>
    <n v="1046"/>
    <m/>
    <n v="286"/>
    <n v="11656"/>
    <n v="959"/>
    <n v="7036"/>
    <m/>
    <n v="563"/>
    <n v="603"/>
    <n v="7657"/>
    <n v="65909"/>
    <n v="0"/>
    <n v="0"/>
    <n v="62"/>
    <n v="320"/>
    <n v="0"/>
    <n v="0"/>
    <n v="382"/>
    <n v="129963"/>
    <n v="0"/>
    <n v="242548"/>
    <n v="430441"/>
    <n v="476243"/>
    <n v="0"/>
    <n v="0"/>
    <n v="55901"/>
    <m/>
    <n v="7605"/>
    <n v="264134"/>
    <n v="21736"/>
    <n v="159427"/>
    <m/>
    <n v="11555"/>
    <n v="37700"/>
    <n v="318403"/>
    <n v="2155656"/>
    <n v="0"/>
    <n v="0"/>
    <n v="4208"/>
    <n v="11773"/>
    <n v="0"/>
    <n v="0"/>
    <n v="15981"/>
    <m/>
    <x v="0"/>
    <x v="0"/>
    <m/>
    <m/>
    <m/>
    <m/>
    <x v="0"/>
    <x v="0"/>
    <m/>
    <m/>
    <m/>
    <n v="68"/>
    <n v="179"/>
    <n v="51"/>
    <n v="60"/>
    <n v="152"/>
    <n v="45"/>
    <n v="34"/>
    <n v="83"/>
    <n v="25"/>
    <n v="0"/>
    <n v="1"/>
    <n v="0"/>
    <n v="1"/>
    <n v="0"/>
    <n v="0"/>
    <n v="1"/>
    <n v="0"/>
    <n v="0"/>
    <n v="0"/>
    <n v="0"/>
    <n v="0"/>
    <n v="0"/>
    <n v="0"/>
    <n v="0"/>
    <n v="0"/>
    <n v="0"/>
    <n v="1"/>
    <n v="0"/>
    <n v="0"/>
  </r>
  <r>
    <n v="206270736"/>
    <x v="550"/>
    <d v="2024-01-01T00:00:00"/>
    <d v="2024-12-31T00:00:00"/>
    <n v="366"/>
    <s v="In Process"/>
    <x v="1"/>
    <x v="22"/>
    <x v="1"/>
    <x v="1"/>
    <s v="08 - Mid-Coast"/>
    <x v="50"/>
    <s v="831-624-1281"/>
    <s v="8545 CARMEL VALLEY ROAD"/>
    <s v="CARMEL"/>
    <s v="93923-0000"/>
    <s v="NONE"/>
    <s v="CHRISTINE REGAN"/>
    <s v="No"/>
    <m/>
    <n v="36"/>
    <n v="36"/>
    <x v="1"/>
    <n v="13176"/>
    <n v="7129"/>
    <n v="54.11"/>
    <n v="7"/>
    <n v="11"/>
    <m/>
    <m/>
    <m/>
    <m/>
    <m/>
    <m/>
    <n v="7129"/>
    <m/>
    <x v="0"/>
    <n v="7129"/>
    <m/>
    <m/>
    <m/>
    <m/>
    <m/>
    <m/>
    <m/>
    <m/>
    <n v="1474451"/>
    <m/>
    <m/>
    <n v="187079"/>
    <n v="1661530"/>
    <n v="7654774"/>
    <n v="-5993244"/>
    <n v="7440923"/>
    <m/>
    <m/>
    <n v="1447679"/>
    <m/>
    <m/>
    <m/>
    <m/>
    <m/>
    <m/>
    <n v="1474451"/>
    <m/>
    <n v="1474451"/>
    <m/>
    <m/>
    <m/>
    <m/>
    <m/>
    <m/>
    <m/>
    <m/>
    <m/>
    <m/>
    <m/>
    <m/>
    <m/>
    <m/>
    <m/>
    <m/>
    <m/>
    <m/>
    <m/>
    <m/>
    <m/>
    <m/>
    <m/>
    <m/>
    <n v="0"/>
    <n v="0"/>
    <n v="0"/>
    <n v="0"/>
    <n v="0"/>
    <n v="0"/>
    <n v="0"/>
    <n v="0"/>
    <m/>
    <n v="0"/>
    <m/>
    <m/>
    <m/>
    <m/>
    <m/>
    <m/>
    <m/>
    <m/>
    <m/>
    <m/>
    <m/>
    <m/>
    <m/>
    <m/>
    <m/>
    <m/>
    <m/>
    <m/>
    <m/>
    <m/>
    <m/>
    <m/>
    <m/>
    <m/>
    <m/>
    <m/>
    <m/>
    <m/>
    <m/>
    <m/>
    <m/>
    <m/>
    <m/>
    <m/>
    <m/>
    <m/>
    <m/>
    <m/>
    <m/>
    <m/>
    <m/>
    <m/>
    <m/>
    <m/>
    <m/>
    <m/>
    <m/>
    <m/>
    <m/>
    <m/>
    <m/>
    <m/>
    <m/>
    <m/>
    <m/>
    <m/>
    <m/>
    <m/>
    <m/>
    <m/>
    <m/>
    <m/>
    <n v="7946734"/>
    <n v="3924230"/>
    <n v="12450050"/>
    <n v="312260"/>
    <n v="3677336"/>
    <m/>
    <m/>
    <m/>
    <m/>
    <m/>
    <m/>
    <m/>
    <m/>
    <m/>
    <m/>
    <n v="180736"/>
    <m/>
    <m/>
    <m/>
    <m/>
    <m/>
    <m/>
    <n v="24433"/>
    <n v="327659"/>
    <m/>
    <m/>
    <n v="442462"/>
    <n v="39217"/>
    <n v="127126"/>
    <n v="49191"/>
    <n v="2048714"/>
    <n v="516602"/>
    <n v="1226"/>
    <n v="566"/>
    <m/>
    <m/>
    <n v="219506"/>
    <m/>
    <n v="4533185"/>
    <n v="30446250"/>
    <n v="44648366"/>
    <n v="16454274"/>
    <n v="11590133"/>
    <m/>
    <n v="107672208"/>
    <n v="2982427"/>
    <n v="48598974"/>
    <n v="35913582"/>
    <n v="20177225"/>
    <n v="107672208"/>
    <n v="-50401"/>
    <m/>
    <m/>
    <m/>
    <n v="4245179"/>
    <n v="80604435"/>
    <m/>
    <n v="6828444"/>
    <n v="91678058"/>
    <n v="-47029692"/>
    <m/>
    <m/>
    <n v="35913582"/>
    <n v="35913582"/>
    <m/>
    <s v="1.02"/>
    <n v="3042075.54"/>
    <n v="2014"/>
    <n v="0"/>
    <n v="24038"/>
    <n v="4250"/>
    <n v="29790"/>
    <n v="0"/>
    <n v="0"/>
    <n v="1642"/>
    <n v="1571"/>
    <n v="2015"/>
    <m/>
    <m/>
    <n v="8268"/>
    <n v="255"/>
    <n v="2884"/>
    <n v="473"/>
    <n v="14106"/>
    <n v="91306"/>
    <n v="0"/>
    <n v="0"/>
    <n v="0"/>
    <n v="0"/>
    <n v="0"/>
    <n v="0"/>
    <n v="0"/>
    <n v="126127"/>
    <n v="0"/>
    <n v="1330124"/>
    <n v="170694"/>
    <n v="774854"/>
    <n v="0"/>
    <n v="0"/>
    <n v="47989"/>
    <n v="114474"/>
    <n v="70170"/>
    <m/>
    <m/>
    <n v="215174"/>
    <n v="32236"/>
    <n v="80845"/>
    <n v="24998"/>
    <n v="632185"/>
    <n v="3619870"/>
    <n v="0"/>
    <n v="0"/>
    <n v="0"/>
    <n v="0"/>
    <n v="0"/>
    <n v="0"/>
    <n v="0"/>
    <m/>
    <x v="0"/>
    <x v="0"/>
    <m/>
    <m/>
    <n v="1571"/>
    <m/>
    <x v="0"/>
    <x v="0"/>
    <m/>
    <m/>
    <n v="114474"/>
    <n v="49"/>
    <n v="58"/>
    <n v="45"/>
    <n v="34"/>
    <n v="42"/>
    <n v="30"/>
    <n v="20"/>
    <n v="22"/>
    <n v="19"/>
    <n v="0"/>
    <n v="1"/>
    <n v="0"/>
    <n v="1"/>
    <n v="0"/>
    <n v="0"/>
    <n v="1"/>
    <n v="0"/>
    <n v="0"/>
    <n v="0"/>
    <n v="0"/>
    <n v="0"/>
    <n v="0"/>
    <n v="0"/>
    <n v="0"/>
    <n v="0"/>
    <n v="0"/>
    <n v="1"/>
    <n v="0"/>
    <n v="0"/>
  </r>
  <r>
    <n v="206270756"/>
    <x v="551"/>
    <d v="2024-01-01T00:00:00"/>
    <d v="2024-12-31T00:00:00"/>
    <n v="366"/>
    <s v="In Process"/>
    <x v="0"/>
    <x v="22"/>
    <x v="0"/>
    <x v="0"/>
    <s v="08 - Mid-Coast"/>
    <x v="50"/>
    <s v="831-373-2731"/>
    <s v="1575 SKYLINE DRIVE"/>
    <s v="MONTEREY"/>
    <s v="93940"/>
    <s v="1912043654"/>
    <s v="DANIEL CUMMINGS"/>
    <s v="Yes"/>
    <s v="WINDSOR NORCAL 13 HOLDINGS, LLC"/>
    <n v="78"/>
    <n v="78"/>
    <x v="2"/>
    <n v="28548"/>
    <n v="25707"/>
    <n v="216.83"/>
    <n v="247"/>
    <n v="257"/>
    <n v="2105"/>
    <n v="55"/>
    <n v="398"/>
    <n v="17282"/>
    <m/>
    <n v="1340"/>
    <n v="144"/>
    <n v="4383"/>
    <x v="0"/>
    <n v="25707"/>
    <m/>
    <m/>
    <m/>
    <m/>
    <m/>
    <m/>
    <m/>
    <m/>
    <n v="8920329"/>
    <n v="808792"/>
    <n v="-2299273"/>
    <n v="7235"/>
    <n v="12035629"/>
    <n v="12646409"/>
    <n v="-610780"/>
    <n v="3271602"/>
    <m/>
    <m/>
    <n v="2660822"/>
    <n v="730435"/>
    <n v="19085"/>
    <n v="138106"/>
    <n v="5996854"/>
    <m/>
    <n v="464980"/>
    <n v="49968"/>
    <n v="1520901"/>
    <n v="8920329"/>
    <m/>
    <m/>
    <m/>
    <m/>
    <m/>
    <m/>
    <m/>
    <m/>
    <n v="441719"/>
    <m/>
    <n v="216666"/>
    <m/>
    <n v="778"/>
    <m/>
    <n v="78130"/>
    <m/>
    <m/>
    <m/>
    <m/>
    <m/>
    <n v="2765"/>
    <m/>
    <n v="68734"/>
    <m/>
    <n v="3516"/>
    <n v="0"/>
    <n v="343305"/>
    <n v="0"/>
    <n v="169290"/>
    <n v="143440"/>
    <n v="134685"/>
    <n v="6386"/>
    <m/>
    <n v="8170"/>
    <m/>
    <m/>
    <m/>
    <m/>
    <m/>
    <m/>
    <m/>
    <m/>
    <m/>
    <m/>
    <m/>
    <m/>
    <m/>
    <m/>
    <m/>
    <m/>
    <m/>
    <m/>
    <m/>
    <m/>
    <m/>
    <m/>
    <m/>
    <m/>
    <m/>
    <m/>
    <m/>
    <m/>
    <n v="-1381"/>
    <m/>
    <m/>
    <m/>
    <n v="-1088274"/>
    <m/>
    <m/>
    <m/>
    <n v="-79999"/>
    <m/>
    <n v="-80883"/>
    <m/>
    <m/>
    <m/>
    <n v="-28043"/>
    <m/>
    <n v="-1020693"/>
    <m/>
    <m/>
    <m/>
    <m/>
    <m/>
    <m/>
    <m/>
    <m/>
    <m/>
    <m/>
    <m/>
    <m/>
    <m/>
    <m/>
    <m/>
    <m/>
    <m/>
    <n v="4130004"/>
    <n v="694260"/>
    <n v="7822145"/>
    <n v="85580"/>
    <n v="5080191"/>
    <m/>
    <m/>
    <m/>
    <m/>
    <m/>
    <m/>
    <m/>
    <m/>
    <n v="8932"/>
    <m/>
    <n v="283597"/>
    <m/>
    <n v="117780"/>
    <n v="134242"/>
    <n v="132426"/>
    <n v="7216"/>
    <m/>
    <n v="9116"/>
    <n v="595592"/>
    <n v="290700"/>
    <n v="203744"/>
    <n v="826863"/>
    <n v="85912"/>
    <n v="84978"/>
    <n v="100398"/>
    <n v="2805748"/>
    <n v="480180"/>
    <n v="1033146"/>
    <n v="29930"/>
    <n v="72973"/>
    <m/>
    <n v="69650"/>
    <n v="193095"/>
    <n v="1546537"/>
    <m/>
    <n v="341678"/>
    <n v="243139"/>
    <n v="549727"/>
    <n v="8491948"/>
    <n v="11173029"/>
    <n v="4253696"/>
    <m/>
    <n v="5097734"/>
    <n v="1821599"/>
    <n v="11173029"/>
    <m/>
    <n v="-16017"/>
    <n v="233050"/>
    <m/>
    <n v="0"/>
    <m/>
    <n v="824983"/>
    <n v="573824"/>
    <n v="1398807"/>
    <n v="-1057129"/>
    <m/>
    <n v="5160037"/>
    <m/>
    <n v="5527503"/>
    <n v="-429769"/>
    <s v="0.07"/>
    <n v="297758.72000000003"/>
    <n v="1088"/>
    <n v="0"/>
    <n v="5263"/>
    <n v="18833"/>
    <n v="43445"/>
    <n v="0"/>
    <n v="0"/>
    <n v="3764"/>
    <m/>
    <n v="4477"/>
    <m/>
    <m/>
    <n v="18718"/>
    <n v="2004"/>
    <n v="2780"/>
    <n v="1661"/>
    <n v="15517"/>
    <n v="117550"/>
    <n v="0"/>
    <n v="1955"/>
    <n v="2685"/>
    <n v="20792"/>
    <n v="0"/>
    <n v="0"/>
    <n v="25432"/>
    <n v="93910"/>
    <n v="0"/>
    <n v="310156"/>
    <n v="956672"/>
    <n v="1258750"/>
    <n v="0"/>
    <n v="0"/>
    <n v="179345"/>
    <m/>
    <n v="117408"/>
    <m/>
    <m/>
    <n v="452692"/>
    <n v="73316"/>
    <n v="65097"/>
    <n v="83903"/>
    <n v="538755"/>
    <n v="4130004"/>
    <n v="0"/>
    <n v="142109"/>
    <n v="212516"/>
    <n v="1136626"/>
    <n v="0"/>
    <n v="0"/>
    <n v="1491251"/>
    <m/>
    <x v="0"/>
    <x v="0"/>
    <m/>
    <m/>
    <m/>
    <m/>
    <x v="0"/>
    <x v="0"/>
    <m/>
    <m/>
    <m/>
    <n v="88"/>
    <n v="150"/>
    <n v="55"/>
    <n v="55"/>
    <n v="103"/>
    <n v="31"/>
    <n v="33"/>
    <n v="62"/>
    <n v="19"/>
    <n v="1"/>
    <n v="0"/>
    <n v="0"/>
    <n v="0"/>
    <n v="1"/>
    <n v="0"/>
    <n v="1"/>
    <n v="0"/>
    <n v="0"/>
    <n v="0"/>
    <n v="0"/>
    <n v="0"/>
    <n v="0"/>
    <n v="0"/>
    <n v="0"/>
    <n v="1"/>
    <n v="0"/>
    <n v="0"/>
    <n v="0"/>
    <n v="0"/>
  </r>
  <r>
    <n v="206270757"/>
    <x v="552"/>
    <d v="2024-01-01T00:00:00"/>
    <d v="2024-12-31T00:00:00"/>
    <n v="366"/>
    <s v="In Process"/>
    <x v="0"/>
    <x v="22"/>
    <x v="0"/>
    <x v="0"/>
    <s v="08 - Mid-Coast"/>
    <x v="51"/>
    <s v="831-499-1515"/>
    <s v="350 IRIS DRIVE"/>
    <s v="SALINAS"/>
    <s v="93906"/>
    <s v="1073659447"/>
    <s v="RACHYL BRUTON"/>
    <s v="Yes"/>
    <s v="WINDSOR NORCAL 13 HOLDINGS, LLC"/>
    <n v="103"/>
    <n v="103"/>
    <x v="0"/>
    <n v="37698"/>
    <n v="35732"/>
    <n v="228.23"/>
    <n v="285"/>
    <n v="315"/>
    <n v="4026"/>
    <n v="497"/>
    <n v="2356"/>
    <n v="22256"/>
    <m/>
    <n v="1851"/>
    <n v="1131"/>
    <n v="3615"/>
    <x v="0"/>
    <n v="35732"/>
    <m/>
    <m/>
    <m/>
    <m/>
    <m/>
    <m/>
    <m/>
    <m/>
    <n v="12256076"/>
    <n v="1358548"/>
    <n v="-2144820"/>
    <n v="8939"/>
    <n v="15768383"/>
    <n v="15072536"/>
    <n v="695847"/>
    <n v="2019191"/>
    <m/>
    <m/>
    <n v="2715038"/>
    <n v="1380918"/>
    <n v="170471"/>
    <n v="808108"/>
    <n v="7633808"/>
    <m/>
    <n v="634893"/>
    <n v="387933"/>
    <n v="1239945"/>
    <n v="12256076"/>
    <m/>
    <m/>
    <m/>
    <m/>
    <m/>
    <m/>
    <m/>
    <m/>
    <n v="881675"/>
    <m/>
    <m/>
    <m/>
    <n v="6149"/>
    <m/>
    <n v="16088"/>
    <m/>
    <m/>
    <m/>
    <n v="385860"/>
    <m/>
    <n v="7362"/>
    <m/>
    <n v="61414"/>
    <m/>
    <n v="600"/>
    <n v="7203"/>
    <n v="651525"/>
    <n v="341"/>
    <n v="352695"/>
    <n v="152090"/>
    <n v="172311"/>
    <n v="10452"/>
    <m/>
    <n v="11331"/>
    <m/>
    <m/>
    <m/>
    <m/>
    <m/>
    <m/>
    <m/>
    <m/>
    <m/>
    <m/>
    <m/>
    <m/>
    <m/>
    <m/>
    <m/>
    <m/>
    <m/>
    <m/>
    <m/>
    <m/>
    <m/>
    <m/>
    <m/>
    <m/>
    <m/>
    <m/>
    <m/>
    <m/>
    <n v="31324"/>
    <m/>
    <m/>
    <m/>
    <n v="-1678433"/>
    <m/>
    <m/>
    <m/>
    <n v="-303529"/>
    <m/>
    <n v="844498"/>
    <m/>
    <m/>
    <m/>
    <n v="-484350"/>
    <m/>
    <n v="-554330"/>
    <m/>
    <m/>
    <m/>
    <m/>
    <m/>
    <m/>
    <m/>
    <m/>
    <m/>
    <m/>
    <m/>
    <m/>
    <m/>
    <m/>
    <m/>
    <m/>
    <m/>
    <n v="6553202"/>
    <n v="1237597"/>
    <n v="7281737"/>
    <n v="160318"/>
    <n v="5730778"/>
    <m/>
    <m/>
    <m/>
    <m/>
    <m/>
    <m/>
    <m/>
    <m/>
    <m/>
    <n v="7583"/>
    <n v="463411"/>
    <m/>
    <n v="271241"/>
    <n v="99417"/>
    <n v="174656"/>
    <n v="10191"/>
    <m/>
    <n v="12621"/>
    <n v="525694"/>
    <n v="341181"/>
    <n v="206292"/>
    <n v="950878"/>
    <n v="139808"/>
    <n v="194505"/>
    <n v="106095"/>
    <n v="3941874"/>
    <n v="542873"/>
    <n v="1088508"/>
    <n v="58763"/>
    <n v="49834"/>
    <m/>
    <n v="167612"/>
    <n v="-11279"/>
    <n v="1432819"/>
    <m/>
    <n v="468571"/>
    <n v="2223"/>
    <n v="1405394"/>
    <n v="9292789"/>
    <n v="12601796"/>
    <n v="3835924"/>
    <m/>
    <n v="6188098"/>
    <n v="2577774"/>
    <n v="12601796"/>
    <m/>
    <n v="1333692"/>
    <m/>
    <m/>
    <n v="0"/>
    <m/>
    <n v="871773"/>
    <n v="945210"/>
    <n v="1816983"/>
    <n v="-1348412"/>
    <m/>
    <n v="5695462"/>
    <m/>
    <n v="6654035"/>
    <n v="-465937"/>
    <s v="0.14"/>
    <n v="537029.3600000001"/>
    <n v="1588"/>
    <n v="0"/>
    <n v="9550"/>
    <n v="31790"/>
    <n v="89155"/>
    <n v="0"/>
    <n v="0"/>
    <n v="6738"/>
    <m/>
    <n v="3871"/>
    <m/>
    <m/>
    <n v="19540"/>
    <n v="3720"/>
    <n v="8334"/>
    <n v="1825"/>
    <n v="23357"/>
    <n v="199468"/>
    <n v="0"/>
    <n v="0"/>
    <n v="0"/>
    <n v="0"/>
    <n v="0"/>
    <n v="0"/>
    <n v="0"/>
    <n v="127256"/>
    <n v="0"/>
    <n v="506861"/>
    <n v="1398899"/>
    <n v="2074075"/>
    <n v="0"/>
    <n v="0"/>
    <n v="404705"/>
    <m/>
    <n v="106264"/>
    <m/>
    <m/>
    <n v="549514"/>
    <n v="107574"/>
    <n v="161600"/>
    <n v="88081"/>
    <n v="1028373"/>
    <n v="6553202"/>
    <n v="0"/>
    <n v="0"/>
    <n v="0"/>
    <n v="0"/>
    <n v="0"/>
    <n v="0"/>
    <n v="0"/>
    <m/>
    <x v="0"/>
    <x v="0"/>
    <m/>
    <m/>
    <m/>
    <m/>
    <x v="0"/>
    <x v="0"/>
    <m/>
    <m/>
    <m/>
    <n v="159"/>
    <n v="251"/>
    <n v="108"/>
    <n v="118"/>
    <n v="181"/>
    <n v="80"/>
    <n v="77"/>
    <n v="126"/>
    <n v="51"/>
    <n v="1"/>
    <n v="0"/>
    <n v="0"/>
    <n v="0"/>
    <n v="0"/>
    <n v="1"/>
    <n v="1"/>
    <n v="0"/>
    <n v="0"/>
    <n v="0"/>
    <n v="0"/>
    <n v="0"/>
    <n v="0"/>
    <n v="0"/>
    <n v="0"/>
    <n v="1"/>
    <n v="0"/>
    <n v="0"/>
    <n v="0"/>
    <n v="0"/>
  </r>
  <r>
    <n v="206270807"/>
    <x v="553"/>
    <d v="2024-01-01T00:00:00"/>
    <d v="2024-12-31T00:00:00"/>
    <n v="366"/>
    <s v="In Process"/>
    <x v="0"/>
    <x v="22"/>
    <x v="0"/>
    <x v="0"/>
    <s v="08 - Mid-Coast"/>
    <x v="51"/>
    <s v="831-424-1878"/>
    <s v="315 ALAMEDA AVENUE"/>
    <s v="SALINAS"/>
    <s v="93901"/>
    <s v="1114649589"/>
    <s v="MARIA VICTORIA PATO"/>
    <s v="Yes"/>
    <m/>
    <n v="51"/>
    <n v="51"/>
    <x v="1"/>
    <n v="18666"/>
    <n v="15954"/>
    <n v="196.74"/>
    <n v="109"/>
    <n v="106"/>
    <n v="3047"/>
    <m/>
    <n v="2675"/>
    <n v="9062"/>
    <m/>
    <n v="237"/>
    <n v="583"/>
    <n v="350"/>
    <x v="0"/>
    <n v="15954"/>
    <m/>
    <m/>
    <m/>
    <m/>
    <m/>
    <m/>
    <m/>
    <m/>
    <n v="5650618"/>
    <n v="1355089"/>
    <n v="-831594"/>
    <n v="521"/>
    <n v="7837822"/>
    <n v="7746144"/>
    <n v="91678"/>
    <n v="99"/>
    <m/>
    <m/>
    <n v="91777"/>
    <n v="1079192"/>
    <m/>
    <n v="947437"/>
    <n v="3209596"/>
    <m/>
    <n v="83941"/>
    <n v="206488"/>
    <n v="123964"/>
    <n v="5650618"/>
    <m/>
    <m/>
    <m/>
    <m/>
    <m/>
    <m/>
    <m/>
    <m/>
    <n v="1154256"/>
    <m/>
    <m/>
    <m/>
    <n v="30672"/>
    <m/>
    <n v="103908"/>
    <m/>
    <m/>
    <m/>
    <n v="64637"/>
    <m/>
    <n v="1616"/>
    <m/>
    <m/>
    <m/>
    <n v="25457"/>
    <n v="4718"/>
    <n v="569295"/>
    <n v="196273"/>
    <n v="310450"/>
    <n v="27550"/>
    <n v="205513"/>
    <n v="9063"/>
    <m/>
    <n v="6770"/>
    <m/>
    <m/>
    <m/>
    <m/>
    <m/>
    <m/>
    <m/>
    <m/>
    <m/>
    <m/>
    <m/>
    <m/>
    <m/>
    <m/>
    <m/>
    <m/>
    <m/>
    <m/>
    <m/>
    <m/>
    <m/>
    <m/>
    <m/>
    <m/>
    <m/>
    <m/>
    <m/>
    <m/>
    <m/>
    <m/>
    <m/>
    <m/>
    <n v="-1083897"/>
    <m/>
    <m/>
    <m/>
    <n v="198294"/>
    <m/>
    <n v="25806"/>
    <m/>
    <m/>
    <m/>
    <n v="-95761"/>
    <m/>
    <n v="123964"/>
    <m/>
    <m/>
    <m/>
    <m/>
    <m/>
    <m/>
    <m/>
    <m/>
    <m/>
    <m/>
    <m/>
    <m/>
    <m/>
    <m/>
    <m/>
    <m/>
    <m/>
    <n v="3702164"/>
    <n v="886818"/>
    <n v="3157162"/>
    <n v="170931"/>
    <n v="3106971"/>
    <m/>
    <m/>
    <m/>
    <m/>
    <m/>
    <m/>
    <m/>
    <m/>
    <m/>
    <m/>
    <n v="183290"/>
    <m/>
    <n v="151891"/>
    <n v="33699"/>
    <n v="113144"/>
    <n v="6632"/>
    <m/>
    <n v="3498"/>
    <n v="295535"/>
    <n v="191021"/>
    <n v="63815"/>
    <n v="627858"/>
    <n v="148348"/>
    <n v="181002"/>
    <m/>
    <n v="1591893"/>
    <n v="8474"/>
    <n v="868700"/>
    <n v="21934"/>
    <n v="76516"/>
    <m/>
    <m/>
    <n v="71923"/>
    <n v="10499825"/>
    <m/>
    <n v="102525"/>
    <m/>
    <m/>
    <m/>
    <n v="10602350"/>
    <n v="10232555"/>
    <m/>
    <m/>
    <n v="369795"/>
    <n v="10602350"/>
    <n v="8234746"/>
    <m/>
    <n v="8392650"/>
    <m/>
    <n v="0"/>
    <m/>
    <n v="51710"/>
    <n v="59674"/>
    <n v="111384"/>
    <n v="-8859"/>
    <m/>
    <m/>
    <m/>
    <m/>
    <m/>
    <s v="0.05"/>
    <n v="511627.75"/>
    <n v="2221"/>
    <n v="0"/>
    <n v="7307"/>
    <n v="11458"/>
    <n v="46131"/>
    <n v="0"/>
    <n v="0"/>
    <n v="2376"/>
    <n v="4658"/>
    <n v="2131"/>
    <n v="8929"/>
    <n v="2098"/>
    <n v="14301"/>
    <n v="1998"/>
    <n v="5716"/>
    <m/>
    <n v="7848"/>
    <n v="117172"/>
    <n v="0"/>
    <n v="0"/>
    <n v="0"/>
    <n v="512"/>
    <n v="0"/>
    <n v="0"/>
    <n v="512"/>
    <n v="145843"/>
    <n v="0"/>
    <n v="347210"/>
    <n v="463650"/>
    <n v="1144987"/>
    <n v="0"/>
    <n v="0"/>
    <n v="138190"/>
    <n v="251478"/>
    <n v="67160"/>
    <n v="151907"/>
    <n v="35162"/>
    <n v="352744"/>
    <n v="87755"/>
    <n v="133543"/>
    <m/>
    <n v="382535"/>
    <n v="3702164"/>
    <n v="0"/>
    <n v="0"/>
    <n v="0"/>
    <n v="17903"/>
    <n v="0"/>
    <n v="0"/>
    <n v="17903"/>
    <m/>
    <x v="0"/>
    <x v="0"/>
    <m/>
    <m/>
    <n v="4658"/>
    <m/>
    <x v="0"/>
    <x v="0"/>
    <m/>
    <m/>
    <n v="251478"/>
    <n v="71"/>
    <n v="105"/>
    <n v="44"/>
    <n v="44"/>
    <n v="70"/>
    <n v="25"/>
    <n v="28"/>
    <n v="46"/>
    <n v="16"/>
    <n v="1"/>
    <n v="0"/>
    <n v="0"/>
    <n v="1"/>
    <n v="0"/>
    <n v="0"/>
    <n v="1"/>
    <n v="0"/>
    <n v="0"/>
    <n v="0"/>
    <n v="0"/>
    <n v="0"/>
    <n v="0"/>
    <n v="0"/>
    <n v="0"/>
    <n v="1"/>
    <n v="0"/>
    <n v="0"/>
    <n v="0"/>
    <n v="0"/>
  </r>
  <r>
    <n v="206270842"/>
    <x v="554"/>
    <d v="2024-01-01T00:00:00"/>
    <d v="2024-12-31T00:00:00"/>
    <n v="366"/>
    <s v="In Process"/>
    <x v="0"/>
    <x v="22"/>
    <x v="0"/>
    <x v="0"/>
    <s v="08 - Mid-Coast"/>
    <x v="50"/>
    <s v="831-375-2695"/>
    <s v="200 LIGHTHOUSE AVE"/>
    <s v="PACIFIC GROVE"/>
    <s v="93950-3022"/>
    <s v="1881152031"/>
    <s v="SAM SMITH"/>
    <s v="Yes"/>
    <m/>
    <n v="51"/>
    <n v="51"/>
    <x v="1"/>
    <n v="18666"/>
    <n v="17671"/>
    <n v="217.92"/>
    <n v="103"/>
    <n v="86"/>
    <n v="2422"/>
    <m/>
    <n v="1494"/>
    <n v="10175"/>
    <m/>
    <n v="503"/>
    <n v="186"/>
    <n v="2891"/>
    <x v="0"/>
    <n v="17671"/>
    <m/>
    <m/>
    <m/>
    <m/>
    <m/>
    <m/>
    <m/>
    <m/>
    <n v="6354796"/>
    <n v="1151958"/>
    <n v="-294905"/>
    <n v="2865"/>
    <n v="7804524"/>
    <n v="8443809"/>
    <n v="-639285"/>
    <n v="92652"/>
    <m/>
    <m/>
    <n v="-546633"/>
    <n v="870993"/>
    <m/>
    <n v="537268"/>
    <n v="3659105"/>
    <m/>
    <n v="180888"/>
    <n v="66889"/>
    <n v="1039653"/>
    <n v="6354796"/>
    <m/>
    <m/>
    <m/>
    <m/>
    <m/>
    <m/>
    <m/>
    <m/>
    <n v="819091"/>
    <m/>
    <m/>
    <m/>
    <n v="29005"/>
    <m/>
    <n v="197548"/>
    <m/>
    <m/>
    <m/>
    <n v="105810"/>
    <m/>
    <n v="504"/>
    <m/>
    <m/>
    <m/>
    <n v="0"/>
    <n v="0"/>
    <n v="366890"/>
    <n v="85493"/>
    <n v="475940"/>
    <n v="72190"/>
    <n v="139435"/>
    <n v="6538"/>
    <m/>
    <n v="5472"/>
    <m/>
    <m/>
    <m/>
    <m/>
    <m/>
    <m/>
    <m/>
    <m/>
    <m/>
    <m/>
    <m/>
    <m/>
    <m/>
    <m/>
    <m/>
    <m/>
    <m/>
    <m/>
    <m/>
    <m/>
    <m/>
    <m/>
    <m/>
    <m/>
    <m/>
    <m/>
    <m/>
    <m/>
    <m/>
    <m/>
    <m/>
    <m/>
    <n v="-731053"/>
    <m/>
    <m/>
    <m/>
    <n v="505533"/>
    <m/>
    <n v="-915267"/>
    <m/>
    <m/>
    <m/>
    <n v="-193771"/>
    <m/>
    <n v="1039653"/>
    <m/>
    <m/>
    <m/>
    <m/>
    <m/>
    <m/>
    <m/>
    <m/>
    <m/>
    <m/>
    <m/>
    <m/>
    <m/>
    <m/>
    <m/>
    <m/>
    <m/>
    <n v="4006103"/>
    <n v="663860"/>
    <n v="3773846"/>
    <n v="205312"/>
    <n v="3784334"/>
    <m/>
    <m/>
    <m/>
    <m/>
    <m/>
    <m/>
    <m/>
    <m/>
    <m/>
    <m/>
    <n v="148338"/>
    <m/>
    <n v="166804"/>
    <n v="20021"/>
    <n v="105605"/>
    <n v="4371"/>
    <m/>
    <n v="3364"/>
    <n v="370351"/>
    <n v="232201"/>
    <n v="10897"/>
    <n v="645651"/>
    <n v="136109"/>
    <n v="52043"/>
    <m/>
    <n v="1734348"/>
    <n v="7825"/>
    <n v="731350"/>
    <n v="37058"/>
    <n v="53976"/>
    <m/>
    <m/>
    <n v="199163"/>
    <n v="6256363"/>
    <m/>
    <n v="94536"/>
    <m/>
    <m/>
    <m/>
    <n v="6350899"/>
    <n v="4519863"/>
    <m/>
    <m/>
    <n v="1831036"/>
    <n v="6350899"/>
    <n v="4115902"/>
    <m/>
    <n v="2558136"/>
    <m/>
    <n v="0"/>
    <m/>
    <n v="73833"/>
    <n v="33899"/>
    <n v="107732"/>
    <n v="-13196"/>
    <m/>
    <m/>
    <m/>
    <m/>
    <m/>
    <s v="0.09"/>
    <n v="406787.67"/>
    <n v="2091"/>
    <n v="0"/>
    <n v="5785"/>
    <n v="19381"/>
    <n v="47470"/>
    <n v="0"/>
    <n v="0"/>
    <n v="902"/>
    <n v="2908"/>
    <n v="3780"/>
    <n v="10101"/>
    <m/>
    <n v="15068"/>
    <n v="2080"/>
    <n v="1010"/>
    <m/>
    <n v="7292"/>
    <n v="117868"/>
    <n v="0"/>
    <n v="0"/>
    <n v="897"/>
    <n v="3836"/>
    <n v="0"/>
    <n v="0"/>
    <n v="4733"/>
    <n v="140727"/>
    <n v="0"/>
    <n v="348086"/>
    <n v="914596"/>
    <n v="1234199"/>
    <n v="0"/>
    <n v="0"/>
    <n v="30201"/>
    <n v="156697"/>
    <n v="121318"/>
    <n v="196811"/>
    <m/>
    <n v="346581"/>
    <n v="87500"/>
    <n v="19290"/>
    <m/>
    <n v="410097"/>
    <n v="4006103"/>
    <n v="0"/>
    <n v="0"/>
    <n v="40365"/>
    <n v="134274"/>
    <n v="0"/>
    <n v="0"/>
    <n v="174639"/>
    <m/>
    <x v="0"/>
    <x v="0"/>
    <m/>
    <m/>
    <n v="2908"/>
    <m/>
    <x v="0"/>
    <x v="0"/>
    <m/>
    <m/>
    <n v="156697"/>
    <n v="74"/>
    <n v="130"/>
    <n v="37"/>
    <n v="49"/>
    <n v="93"/>
    <n v="22"/>
    <n v="31"/>
    <n v="61"/>
    <n v="13"/>
    <n v="1"/>
    <n v="0"/>
    <n v="0"/>
    <n v="1"/>
    <n v="0"/>
    <n v="0"/>
    <n v="1"/>
    <n v="0"/>
    <n v="0"/>
    <n v="0"/>
    <n v="0"/>
    <n v="0"/>
    <n v="0"/>
    <n v="0"/>
    <n v="0"/>
    <n v="1"/>
    <n v="0"/>
    <n v="0"/>
    <n v="0"/>
    <n v="0"/>
  </r>
  <r>
    <n v="206270871"/>
    <x v="555"/>
    <d v="2024-01-01T00:00:00"/>
    <d v="2024-12-31T00:00:00"/>
    <n v="366"/>
    <s v="In Process"/>
    <x v="0"/>
    <x v="22"/>
    <x v="0"/>
    <x v="0"/>
    <s v="08 - Mid-Coast"/>
    <x v="51"/>
    <s v="831-424-0687"/>
    <s v="637 EAST ROMIE LANE"/>
    <s v="SALINAS"/>
    <s v="93901"/>
    <s v="1568178267"/>
    <s v="MATTHEW HOWARD"/>
    <s v="Yes"/>
    <m/>
    <n v="99"/>
    <n v="99"/>
    <x v="2"/>
    <n v="36234"/>
    <n v="34067"/>
    <n v="222.01"/>
    <n v="263"/>
    <n v="245"/>
    <n v="8027"/>
    <n v="2894"/>
    <n v="2616"/>
    <n v="20019"/>
    <m/>
    <m/>
    <n v="55"/>
    <n v="456"/>
    <x v="1"/>
    <n v="32655"/>
    <m/>
    <m/>
    <m/>
    <n v="1412"/>
    <m/>
    <m/>
    <m/>
    <m/>
    <n v="22323217"/>
    <n v="3889711"/>
    <n v="5964972"/>
    <n v="6416"/>
    <n v="20254372"/>
    <n v="18106525"/>
    <n v="2147847"/>
    <n v="-5"/>
    <m/>
    <m/>
    <n v="2147842"/>
    <n v="4318387"/>
    <n v="3617500"/>
    <n v="1311108"/>
    <n v="12799866"/>
    <m/>
    <m/>
    <n v="28306"/>
    <n v="248050"/>
    <n v="21373619"/>
    <m/>
    <m/>
    <m/>
    <n v="949598"/>
    <m/>
    <m/>
    <m/>
    <m/>
    <n v="2968900"/>
    <m/>
    <n v="911248"/>
    <m/>
    <n v="6509"/>
    <m/>
    <n v="2865"/>
    <m/>
    <m/>
    <m/>
    <m/>
    <m/>
    <m/>
    <m/>
    <n v="189"/>
    <m/>
    <n v="0"/>
    <n v="0"/>
    <n v="1417450"/>
    <n v="0"/>
    <n v="1664065"/>
    <n v="109650"/>
    <n v="545220"/>
    <n v="114684"/>
    <m/>
    <n v="38642"/>
    <m/>
    <m/>
    <m/>
    <m/>
    <m/>
    <m/>
    <m/>
    <m/>
    <m/>
    <m/>
    <m/>
    <m/>
    <m/>
    <m/>
    <m/>
    <m/>
    <m/>
    <m/>
    <m/>
    <m/>
    <m/>
    <m/>
    <m/>
    <m/>
    <m/>
    <m/>
    <m/>
    <m/>
    <m/>
    <m/>
    <m/>
    <m/>
    <n v="-2751588"/>
    <m/>
    <n v="2399057"/>
    <m/>
    <n v="-348582"/>
    <m/>
    <n v="6561855"/>
    <m/>
    <m/>
    <m/>
    <m/>
    <m/>
    <n v="104230"/>
    <m/>
    <m/>
    <m/>
    <m/>
    <m/>
    <m/>
    <m/>
    <m/>
    <m/>
    <m/>
    <m/>
    <m/>
    <m/>
    <m/>
    <m/>
    <m/>
    <m/>
    <n v="7342422"/>
    <n v="1686991"/>
    <n v="9077112"/>
    <n v="141367"/>
    <n v="6611238"/>
    <m/>
    <m/>
    <m/>
    <n v="272355"/>
    <m/>
    <m/>
    <m/>
    <m/>
    <n v="1589"/>
    <m/>
    <n v="651307"/>
    <n v="303722"/>
    <n v="501745"/>
    <n v="36885"/>
    <n v="185735"/>
    <n v="55570"/>
    <m/>
    <n v="130443"/>
    <n v="965610"/>
    <n v="324252"/>
    <n v="170792"/>
    <n v="1203097"/>
    <n v="122590"/>
    <n v="227852"/>
    <n v="133765"/>
    <n v="3925833"/>
    <n v="27781"/>
    <n v="1614365"/>
    <n v="89041"/>
    <n v="29895"/>
    <m/>
    <n v="13493"/>
    <n v="507570"/>
    <n v="3401416"/>
    <m/>
    <n v="261333"/>
    <n v="7877"/>
    <m/>
    <m/>
    <n v="3670626"/>
    <n v="1361122"/>
    <m/>
    <m/>
    <n v="2309504"/>
    <n v="3670626"/>
    <n v="214544"/>
    <m/>
    <m/>
    <m/>
    <n v="0"/>
    <m/>
    <n v="234656"/>
    <n v="66380"/>
    <n v="301036"/>
    <n v="-39703"/>
    <m/>
    <m/>
    <m/>
    <m/>
    <m/>
    <n v="0"/>
    <n v="0"/>
    <n v="2016"/>
    <n v="0"/>
    <n v="11727"/>
    <n v="33044"/>
    <n v="81441"/>
    <n v="0"/>
    <n v="0"/>
    <n v="0"/>
    <n v="10293"/>
    <n v="8734"/>
    <n v="4081"/>
    <n v="776"/>
    <n v="23829"/>
    <n v="3200"/>
    <n v="8667"/>
    <n v="2026"/>
    <n v="17120"/>
    <n v="206954"/>
    <n v="0"/>
    <n v="550"/>
    <n v="7818"/>
    <n v="1624"/>
    <n v="0"/>
    <n v="0"/>
    <n v="9992"/>
    <n v="179877"/>
    <n v="0"/>
    <n v="715649"/>
    <n v="1576011"/>
    <n v="1991439"/>
    <n v="0"/>
    <n v="0"/>
    <n v="0"/>
    <n v="472659"/>
    <n v="310228"/>
    <n v="80807"/>
    <n v="12908"/>
    <n v="574796"/>
    <n v="93262"/>
    <n v="164992"/>
    <n v="93831"/>
    <n v="1075963"/>
    <n v="7342422"/>
    <n v="0"/>
    <n v="49502"/>
    <n v="622683"/>
    <n v="72442"/>
    <n v="0"/>
    <n v="0"/>
    <n v="744627"/>
    <m/>
    <x v="0"/>
    <x v="0"/>
    <m/>
    <m/>
    <n v="10293"/>
    <m/>
    <x v="0"/>
    <x v="0"/>
    <m/>
    <m/>
    <n v="472659"/>
    <n v="119"/>
    <n v="265"/>
    <n v="61"/>
    <n v="85"/>
    <n v="195"/>
    <n v="42"/>
    <n v="49"/>
    <n v="101"/>
    <n v="24"/>
    <n v="1"/>
    <n v="0"/>
    <n v="0"/>
    <n v="0"/>
    <n v="1"/>
    <n v="0"/>
    <n v="1"/>
    <n v="0"/>
    <n v="0"/>
    <n v="0"/>
    <n v="1"/>
    <n v="0"/>
    <n v="0"/>
    <n v="0"/>
    <n v="0"/>
    <n v="1"/>
    <n v="0"/>
    <n v="0"/>
    <n v="0"/>
    <n v="0"/>
  </r>
  <r>
    <n v="206270897"/>
    <x v="556"/>
    <d v="2024-01-01T00:00:00"/>
    <d v="2024-12-31T00:00:00"/>
    <n v="366"/>
    <s v="In Process"/>
    <x v="0"/>
    <x v="22"/>
    <x v="0"/>
    <x v="0"/>
    <s v="08 - Mid-Coast"/>
    <x v="51"/>
    <s v="831-449-5496"/>
    <s v="348 IRIS DRIVE"/>
    <s v="SALINAS"/>
    <s v="93906"/>
    <s v="1689710048"/>
    <s v="PREET MOHAR"/>
    <s v="Yes"/>
    <s v="WINDSOR NORCAL 13 HOLDINGS, LLC"/>
    <n v="80"/>
    <n v="80"/>
    <x v="2"/>
    <n v="29280"/>
    <n v="25493"/>
    <n v="209.65"/>
    <n v="267"/>
    <n v="278"/>
    <n v="3339"/>
    <n v="222"/>
    <n v="704"/>
    <n v="17193"/>
    <m/>
    <n v="1760"/>
    <n v="403"/>
    <n v="1872"/>
    <x v="0"/>
    <n v="25493"/>
    <m/>
    <m/>
    <m/>
    <m/>
    <m/>
    <m/>
    <m/>
    <m/>
    <n v="8744099"/>
    <n v="1122033"/>
    <n v="-1935174"/>
    <n v="9423"/>
    <n v="11810729"/>
    <n v="11338886"/>
    <n v="471843"/>
    <n v="1010197"/>
    <m/>
    <m/>
    <n v="1482040"/>
    <n v="1145277"/>
    <n v="76146"/>
    <n v="241472"/>
    <n v="5897199"/>
    <m/>
    <n v="603680"/>
    <n v="138229"/>
    <n v="642096"/>
    <n v="8744099"/>
    <m/>
    <m/>
    <m/>
    <m/>
    <m/>
    <m/>
    <m/>
    <m/>
    <n v="683481"/>
    <m/>
    <m/>
    <m/>
    <n v="2349"/>
    <m/>
    <n v="5492"/>
    <m/>
    <m/>
    <m/>
    <n v="430081"/>
    <m/>
    <m/>
    <m/>
    <n v="630"/>
    <m/>
    <n v="0"/>
    <n v="0"/>
    <n v="566475"/>
    <n v="0"/>
    <n v="318750"/>
    <n v="83240"/>
    <n v="137796"/>
    <n v="5226"/>
    <m/>
    <n v="10546"/>
    <m/>
    <m/>
    <m/>
    <m/>
    <m/>
    <m/>
    <m/>
    <m/>
    <m/>
    <m/>
    <m/>
    <m/>
    <m/>
    <m/>
    <m/>
    <m/>
    <m/>
    <m/>
    <m/>
    <m/>
    <m/>
    <m/>
    <m/>
    <m/>
    <m/>
    <m/>
    <m/>
    <m/>
    <n v="-9907"/>
    <m/>
    <m/>
    <m/>
    <n v="-1628665"/>
    <m/>
    <m/>
    <m/>
    <n v="-481628"/>
    <m/>
    <n v="270969"/>
    <m/>
    <m/>
    <m/>
    <n v="-120689"/>
    <m/>
    <n v="34746"/>
    <m/>
    <m/>
    <m/>
    <m/>
    <m/>
    <m/>
    <m/>
    <m/>
    <m/>
    <m/>
    <m/>
    <m/>
    <m/>
    <m/>
    <m/>
    <m/>
    <m/>
    <n v="4569131"/>
    <n v="880897"/>
    <n v="5888858"/>
    <n v="122282"/>
    <n v="4127495"/>
    <m/>
    <m/>
    <m/>
    <m/>
    <m/>
    <m/>
    <m/>
    <m/>
    <n v="5934"/>
    <n v="2456"/>
    <n v="455104"/>
    <m/>
    <n v="246061"/>
    <n v="60376"/>
    <n v="139421"/>
    <n v="5039"/>
    <m/>
    <n v="11582"/>
    <n v="409030"/>
    <n v="318515"/>
    <n v="196814"/>
    <n v="725269"/>
    <n v="100090"/>
    <n v="134862"/>
    <n v="56030"/>
    <n v="2862279"/>
    <n v="389102"/>
    <n v="871090"/>
    <n v="49277"/>
    <n v="33350"/>
    <m/>
    <n v="118279"/>
    <n v="21431"/>
    <n v="1340036"/>
    <m/>
    <n v="695677"/>
    <n v="45352"/>
    <n v="2919132"/>
    <n v="6858065"/>
    <n v="11858262"/>
    <n v="6009454"/>
    <m/>
    <n v="4851082"/>
    <n v="997726"/>
    <n v="11858262"/>
    <m/>
    <n v="2861191"/>
    <n v="3331770"/>
    <m/>
    <n v="0"/>
    <m/>
    <n v="1349076"/>
    <n v="524908"/>
    <n v="1873984"/>
    <n v="-1178307"/>
    <m/>
    <n v="4609804"/>
    <m/>
    <n v="5235023"/>
    <n v="-383941"/>
    <s v="0.09"/>
    <n v="540850.86"/>
    <n v="1897"/>
    <n v="0"/>
    <n v="4503"/>
    <n v="25277"/>
    <n v="62676"/>
    <n v="0"/>
    <n v="0"/>
    <n v="5349"/>
    <m/>
    <n v="1816"/>
    <m/>
    <m/>
    <n v="15095"/>
    <n v="1736"/>
    <n v="5564"/>
    <n v="988"/>
    <n v="16172"/>
    <n v="141073"/>
    <n v="0"/>
    <n v="0"/>
    <n v="0"/>
    <n v="0"/>
    <n v="0"/>
    <n v="0"/>
    <n v="0"/>
    <n v="135959"/>
    <n v="0"/>
    <n v="269605"/>
    <n v="1140805"/>
    <n v="1548460"/>
    <n v="0"/>
    <n v="0"/>
    <n v="177864"/>
    <m/>
    <n v="60718"/>
    <m/>
    <m/>
    <n v="356713"/>
    <n v="74745"/>
    <n v="111639"/>
    <n v="46339"/>
    <n v="646284"/>
    <n v="4569131"/>
    <n v="0"/>
    <n v="0"/>
    <n v="0"/>
    <n v="0"/>
    <n v="0"/>
    <n v="0"/>
    <n v="0"/>
    <m/>
    <x v="0"/>
    <x v="0"/>
    <m/>
    <m/>
    <m/>
    <m/>
    <x v="0"/>
    <x v="0"/>
    <m/>
    <m/>
    <m/>
    <n v="116"/>
    <n v="162"/>
    <n v="85"/>
    <n v="83"/>
    <n v="115"/>
    <n v="61"/>
    <n v="54"/>
    <n v="76"/>
    <n v="40"/>
    <n v="1"/>
    <n v="0"/>
    <n v="0"/>
    <n v="0"/>
    <n v="1"/>
    <n v="0"/>
    <n v="1"/>
    <n v="0"/>
    <n v="0"/>
    <n v="0"/>
    <n v="0"/>
    <n v="0"/>
    <n v="0"/>
    <n v="0"/>
    <n v="0"/>
    <n v="1"/>
    <n v="0"/>
    <n v="0"/>
    <n v="0"/>
    <n v="0"/>
  </r>
  <r>
    <n v="206270898"/>
    <x v="557"/>
    <d v="2024-01-01T00:00:00"/>
    <d v="2024-12-31T00:00:00"/>
    <n v="366"/>
    <s v="In Process"/>
    <x v="0"/>
    <x v="22"/>
    <x v="0"/>
    <x v="0"/>
    <s v="08 - Mid-Coast"/>
    <x v="50"/>
    <s v="831-373-3716"/>
    <s v="1501 SKYLINE DRIVE"/>
    <s v="MONTEREY"/>
    <s v="93940"/>
    <s v="ZZR064337G"/>
    <s v="MATTHEW HOWARD"/>
    <s v="Yes"/>
    <m/>
    <n v="99"/>
    <n v="99"/>
    <x v="2"/>
    <n v="36234"/>
    <n v="34912"/>
    <n v="224.62"/>
    <n v="446"/>
    <n v="454"/>
    <n v="15195"/>
    <n v="1520"/>
    <n v="2484"/>
    <n v="11100"/>
    <n v="36"/>
    <n v="101"/>
    <n v="642"/>
    <n v="3834"/>
    <x v="0"/>
    <n v="34912"/>
    <m/>
    <m/>
    <m/>
    <m/>
    <m/>
    <m/>
    <m/>
    <m/>
    <n v="29791491"/>
    <n v="8637874"/>
    <n v="10342088"/>
    <n v="10479"/>
    <n v="28097756"/>
    <n v="22779446"/>
    <n v="5318310"/>
    <m/>
    <m/>
    <m/>
    <n v="5318310"/>
    <n v="18993750"/>
    <n v="1900000"/>
    <n v="993600"/>
    <n v="5003817"/>
    <n v="45000"/>
    <n v="126250"/>
    <n v="413224"/>
    <n v="2315850"/>
    <n v="29791491"/>
    <m/>
    <m/>
    <m/>
    <m/>
    <m/>
    <m/>
    <m/>
    <m/>
    <n v="7527957"/>
    <m/>
    <n v="713257"/>
    <m/>
    <n v="3080"/>
    <m/>
    <n v="13774"/>
    <m/>
    <n v="21422"/>
    <m/>
    <n v="75792"/>
    <m/>
    <n v="9140"/>
    <m/>
    <n v="273452"/>
    <m/>
    <n v="20134"/>
    <n v="52735"/>
    <n v="3562965"/>
    <n v="5325"/>
    <n v="3278530"/>
    <n v="333300"/>
    <n v="1203686"/>
    <n v="76896"/>
    <m/>
    <n v="104303"/>
    <m/>
    <m/>
    <m/>
    <m/>
    <m/>
    <m/>
    <m/>
    <m/>
    <m/>
    <m/>
    <m/>
    <m/>
    <m/>
    <m/>
    <m/>
    <m/>
    <m/>
    <m/>
    <m/>
    <m/>
    <m/>
    <m/>
    <m/>
    <m/>
    <m/>
    <m/>
    <m/>
    <m/>
    <m/>
    <m/>
    <m/>
    <m/>
    <n v="7842921"/>
    <m/>
    <n v="972079"/>
    <m/>
    <n v="-9086"/>
    <m/>
    <n v="1126076"/>
    <m/>
    <n v="33466"/>
    <m/>
    <n v="152709"/>
    <m/>
    <n v="223923"/>
    <m/>
    <m/>
    <m/>
    <m/>
    <m/>
    <m/>
    <m/>
    <m/>
    <m/>
    <m/>
    <m/>
    <m/>
    <m/>
    <m/>
    <m/>
    <m/>
    <m/>
    <n v="9947386"/>
    <n v="2588245"/>
    <n v="10243815"/>
    <n v="516321"/>
    <n v="6828604"/>
    <m/>
    <m/>
    <m/>
    <m/>
    <m/>
    <m/>
    <m/>
    <m/>
    <n v="14833"/>
    <n v="35756"/>
    <n v="1205814"/>
    <n v="21918"/>
    <n v="885924"/>
    <n v="156450"/>
    <n v="370248"/>
    <n v="37355"/>
    <m/>
    <n v="180961"/>
    <n v="660109"/>
    <n v="627575"/>
    <n v="133837"/>
    <n v="1438960"/>
    <n v="180256"/>
    <n v="182969"/>
    <n v="192321"/>
    <n v="7242666"/>
    <n v="206787"/>
    <n v="1238055"/>
    <n v="209400"/>
    <n v="151880"/>
    <m/>
    <n v="13493"/>
    <n v="563275"/>
    <n v="25021029"/>
    <m/>
    <n v="1817734"/>
    <n v="67063"/>
    <m/>
    <n v="100000"/>
    <n v="27005826"/>
    <n v="2006681"/>
    <m/>
    <m/>
    <n v="24999145"/>
    <n v="27005826"/>
    <n v="20476675"/>
    <m/>
    <m/>
    <m/>
    <n v="0"/>
    <m/>
    <n v="1930890"/>
    <n v="324885"/>
    <n v="2255775"/>
    <n v="-438041"/>
    <m/>
    <m/>
    <m/>
    <m/>
    <m/>
    <s v="0.00"/>
    <n v="0"/>
    <n v="2040"/>
    <n v="0"/>
    <n v="13039"/>
    <n v="37184"/>
    <n v="76128"/>
    <n v="0"/>
    <n v="0"/>
    <n v="0"/>
    <n v="20741"/>
    <n v="5610"/>
    <n v="18929"/>
    <n v="3546"/>
    <n v="28232"/>
    <n v="3912"/>
    <n v="5551"/>
    <n v="3122"/>
    <n v="21750"/>
    <n v="239784"/>
    <n v="0"/>
    <n v="115"/>
    <n v="1661"/>
    <n v="140"/>
    <n v="0"/>
    <n v="0"/>
    <n v="1916"/>
    <n v="246057"/>
    <n v="0"/>
    <n v="772453"/>
    <n v="1852203"/>
    <n v="1884539"/>
    <n v="0"/>
    <n v="0"/>
    <n v="0"/>
    <n v="1178940"/>
    <n v="161810"/>
    <n v="403782"/>
    <n v="71642"/>
    <n v="706682"/>
    <n v="131567"/>
    <n v="126484"/>
    <n v="133012"/>
    <n v="2278215"/>
    <n v="9947386"/>
    <n v="0"/>
    <n v="9496"/>
    <n v="106069"/>
    <n v="5605"/>
    <n v="0"/>
    <n v="0"/>
    <n v="121170"/>
    <m/>
    <x v="0"/>
    <x v="0"/>
    <m/>
    <m/>
    <n v="20741"/>
    <m/>
    <x v="0"/>
    <x v="0"/>
    <m/>
    <m/>
    <n v="1178940"/>
    <n v="143"/>
    <n v="280"/>
    <n v="79"/>
    <n v="93"/>
    <n v="207"/>
    <n v="45"/>
    <n v="50"/>
    <n v="113"/>
    <n v="25"/>
    <n v="1"/>
    <n v="0"/>
    <n v="0"/>
    <n v="0"/>
    <n v="1"/>
    <n v="0"/>
    <n v="1"/>
    <n v="0"/>
    <n v="0"/>
    <n v="0"/>
    <n v="0"/>
    <n v="0"/>
    <n v="0"/>
    <n v="0"/>
    <n v="0"/>
    <n v="1"/>
    <n v="0"/>
    <n v="0"/>
    <n v="0"/>
    <n v="0"/>
  </r>
  <r>
    <n v="206271712"/>
    <x v="558"/>
    <d v="2024-01-01T00:00:00"/>
    <d v="2024-12-31T00:00:00"/>
    <n v="366"/>
    <s v="In Process"/>
    <x v="0"/>
    <x v="22"/>
    <x v="0"/>
    <x v="0"/>
    <s v="08 - Mid-Coast"/>
    <x v="51"/>
    <s v="831-424-8072"/>
    <s v="720 EAST ROMIE LANE"/>
    <s v="SALINAS"/>
    <s v="93901-0000"/>
    <s v="1801319363"/>
    <s v="AMMON RASMUSSEN"/>
    <s v="Yes"/>
    <m/>
    <n v="149"/>
    <n v="149"/>
    <x v="0"/>
    <n v="54534"/>
    <n v="52292"/>
    <n v="224.97"/>
    <n v="305"/>
    <n v="298"/>
    <n v="9462"/>
    <n v="3620"/>
    <n v="3939"/>
    <n v="32056"/>
    <m/>
    <n v="34"/>
    <n v="1995"/>
    <n v="1186"/>
    <x v="0"/>
    <n v="52292"/>
    <m/>
    <m/>
    <m/>
    <m/>
    <m/>
    <m/>
    <m/>
    <m/>
    <n v="21206920"/>
    <n v="5763162"/>
    <n v="983358"/>
    <n v="7429"/>
    <n v="25994153"/>
    <n v="23172360"/>
    <n v="2821793"/>
    <n v="-3"/>
    <m/>
    <m/>
    <n v="2821790"/>
    <n v="3357750"/>
    <n v="4525000"/>
    <n v="1197790"/>
    <n v="10970440"/>
    <m/>
    <n v="42500"/>
    <n v="699960"/>
    <n v="413480"/>
    <n v="21206920"/>
    <m/>
    <m/>
    <m/>
    <m/>
    <m/>
    <m/>
    <m/>
    <m/>
    <n v="4528365"/>
    <m/>
    <n v="1203701"/>
    <m/>
    <n v="4761"/>
    <m/>
    <n v="15897"/>
    <m/>
    <m/>
    <m/>
    <n v="8193"/>
    <m/>
    <n v="2225"/>
    <m/>
    <n v="20"/>
    <m/>
    <n v="0"/>
    <n v="0"/>
    <n v="2359560"/>
    <n v="38775"/>
    <n v="2427665"/>
    <n v="161250"/>
    <n v="613832"/>
    <n v="100985"/>
    <m/>
    <n v="61095"/>
    <m/>
    <m/>
    <m/>
    <m/>
    <m/>
    <m/>
    <m/>
    <m/>
    <m/>
    <m/>
    <m/>
    <m/>
    <m/>
    <m/>
    <m/>
    <m/>
    <m/>
    <m/>
    <m/>
    <m/>
    <m/>
    <m/>
    <m/>
    <m/>
    <m/>
    <m/>
    <m/>
    <m/>
    <m/>
    <m/>
    <m/>
    <m/>
    <n v="-3798841"/>
    <m/>
    <n v="2922638"/>
    <m/>
    <n v="-120944"/>
    <m/>
    <n v="1882354"/>
    <m/>
    <m/>
    <m/>
    <n v="19243"/>
    <m/>
    <n v="78908"/>
    <m/>
    <m/>
    <m/>
    <m/>
    <m/>
    <m/>
    <m/>
    <m/>
    <m/>
    <m/>
    <m/>
    <m/>
    <m/>
    <m/>
    <m/>
    <m/>
    <m/>
    <n v="9745108"/>
    <n v="2562355"/>
    <n v="10864897"/>
    <n v="248622"/>
    <n v="8581912"/>
    <m/>
    <m/>
    <m/>
    <m/>
    <m/>
    <m/>
    <m/>
    <m/>
    <m/>
    <m/>
    <n v="828274"/>
    <n v="200867"/>
    <n v="723781"/>
    <n v="55639"/>
    <n v="214840"/>
    <n v="52636"/>
    <m/>
    <n v="47229"/>
    <n v="965727"/>
    <n v="534142"/>
    <n v="140334"/>
    <n v="1414019"/>
    <n v="159979"/>
    <n v="319220"/>
    <n v="161770"/>
    <n v="5220204"/>
    <n v="150912"/>
    <n v="2627210"/>
    <n v="221223"/>
    <n v="43778"/>
    <m/>
    <n v="20308"/>
    <n v="488356"/>
    <n v="31006126"/>
    <m/>
    <n v="1539470"/>
    <m/>
    <m/>
    <m/>
    <n v="32545596"/>
    <n v="3278020"/>
    <m/>
    <m/>
    <n v="29267576"/>
    <n v="32545596"/>
    <n v="26545358"/>
    <m/>
    <m/>
    <m/>
    <n v="0"/>
    <m/>
    <n v="1284769"/>
    <n v="628032"/>
    <n v="1912801"/>
    <n v="-373331"/>
    <m/>
    <m/>
    <m/>
    <m/>
    <m/>
    <s v="0.00"/>
    <n v="0"/>
    <n v="2062"/>
    <n v="0"/>
    <n v="16709"/>
    <n v="47481"/>
    <n v="121075"/>
    <n v="0"/>
    <n v="0"/>
    <n v="0"/>
    <n v="10598"/>
    <n v="9219"/>
    <n v="18062"/>
    <n v="4627"/>
    <n v="29665"/>
    <n v="3930"/>
    <n v="10302"/>
    <n v="2273"/>
    <n v="22472"/>
    <n v="298475"/>
    <n v="0"/>
    <n v="0"/>
    <n v="143"/>
    <n v="134"/>
    <n v="0"/>
    <n v="0"/>
    <n v="277"/>
    <n v="220841"/>
    <n v="0"/>
    <n v="949298"/>
    <n v="2232923"/>
    <n v="2843443"/>
    <n v="0"/>
    <n v="0"/>
    <n v="0"/>
    <n v="475573"/>
    <n v="219492"/>
    <n v="355151"/>
    <n v="81746"/>
    <n v="658243"/>
    <n v="119458"/>
    <n v="199664"/>
    <n v="121080"/>
    <n v="1268196"/>
    <n v="9745108"/>
    <n v="0"/>
    <n v="0"/>
    <n v="9341"/>
    <n v="4210"/>
    <n v="0"/>
    <n v="0"/>
    <n v="13551"/>
    <m/>
    <x v="0"/>
    <x v="0"/>
    <m/>
    <m/>
    <n v="10598"/>
    <m/>
    <x v="0"/>
    <x v="0"/>
    <m/>
    <m/>
    <n v="475573"/>
    <n v="167"/>
    <n v="296"/>
    <n v="91"/>
    <n v="107"/>
    <n v="205"/>
    <n v="50"/>
    <n v="67"/>
    <n v="128"/>
    <n v="32"/>
    <n v="1"/>
    <n v="0"/>
    <n v="0"/>
    <n v="0"/>
    <n v="0"/>
    <n v="1"/>
    <n v="1"/>
    <n v="0"/>
    <n v="0"/>
    <n v="0"/>
    <n v="0"/>
    <n v="0"/>
    <n v="0"/>
    <n v="0"/>
    <n v="0"/>
    <n v="1"/>
    <n v="0"/>
    <n v="0"/>
    <n v="0"/>
    <n v="0"/>
  </r>
  <r>
    <n v="206274018"/>
    <x v="559"/>
    <d v="2023-07-01T00:00:00"/>
    <d v="2024-06-30T00:00:00"/>
    <n v="366"/>
    <s v="In Process"/>
    <x v="0"/>
    <x v="22"/>
    <x v="0"/>
    <x v="2"/>
    <s v="08 - Mid-Coast"/>
    <x v="52"/>
    <s v="831-678-2462"/>
    <s v="612 MAIN STREET"/>
    <s v="SOLEDAD"/>
    <s v="93960"/>
    <s v="LTC55538F"/>
    <s v="IDA LOPEZ CHAN"/>
    <s v="Yes"/>
    <m/>
    <n v="59"/>
    <n v="59"/>
    <x v="1"/>
    <n v="21594"/>
    <n v="18410"/>
    <n v="85.26"/>
    <n v="189"/>
    <n v="1360"/>
    <n v="4407"/>
    <m/>
    <n v="11958"/>
    <m/>
    <m/>
    <m/>
    <n v="2045"/>
    <m/>
    <x v="0"/>
    <n v="18410"/>
    <m/>
    <m/>
    <m/>
    <m/>
    <m/>
    <m/>
    <m/>
    <m/>
    <n v="7723087"/>
    <n v="1278711"/>
    <n v="-658520"/>
    <n v="999088"/>
    <n v="10659406"/>
    <n v="9539088"/>
    <n v="1120318"/>
    <n v="-722188"/>
    <m/>
    <m/>
    <n v="398130"/>
    <n v="1863550"/>
    <m/>
    <n v="5159481"/>
    <m/>
    <m/>
    <m/>
    <n v="700056"/>
    <m/>
    <n v="7723087"/>
    <m/>
    <m/>
    <m/>
    <m/>
    <m/>
    <m/>
    <m/>
    <m/>
    <n v="928941"/>
    <m/>
    <m/>
    <m/>
    <n v="87091"/>
    <m/>
    <m/>
    <m/>
    <m/>
    <m/>
    <m/>
    <m/>
    <n v="262679"/>
    <m/>
    <m/>
    <m/>
    <n v="15005"/>
    <n v="0"/>
    <n v="354325"/>
    <n v="0"/>
    <n v="418750"/>
    <n v="0"/>
    <n v="481182"/>
    <n v="9449"/>
    <m/>
    <n v="0"/>
    <m/>
    <m/>
    <m/>
    <m/>
    <m/>
    <m/>
    <m/>
    <m/>
    <m/>
    <m/>
    <m/>
    <m/>
    <m/>
    <m/>
    <m/>
    <m/>
    <m/>
    <m/>
    <m/>
    <m/>
    <m/>
    <m/>
    <m/>
    <m/>
    <m/>
    <m/>
    <m/>
    <m/>
    <m/>
    <m/>
    <m/>
    <m/>
    <n v="-805631"/>
    <m/>
    <m/>
    <m/>
    <n v="87038"/>
    <m/>
    <m/>
    <m/>
    <m/>
    <m/>
    <m/>
    <m/>
    <m/>
    <m/>
    <m/>
    <m/>
    <m/>
    <m/>
    <m/>
    <m/>
    <m/>
    <m/>
    <m/>
    <m/>
    <m/>
    <m/>
    <n v="60073"/>
    <m/>
    <m/>
    <m/>
    <n v="4039587"/>
    <n v="1615834"/>
    <n v="3883667"/>
    <n v="133572"/>
    <n v="2097836"/>
    <m/>
    <m/>
    <m/>
    <m/>
    <m/>
    <m/>
    <m/>
    <m/>
    <n v="459610"/>
    <m/>
    <n v="240363"/>
    <m/>
    <n v="225022"/>
    <m/>
    <n v="88581"/>
    <n v="11891"/>
    <m/>
    <n v="3757"/>
    <n v="452291"/>
    <n v="284825"/>
    <n v="88264"/>
    <n v="844083"/>
    <n v="68797"/>
    <n v="143731"/>
    <n v="158428"/>
    <n v="4272300"/>
    <n v="67656"/>
    <n v="15649"/>
    <n v="4135"/>
    <n v="11869"/>
    <m/>
    <m/>
    <m/>
    <n v="5909719"/>
    <m/>
    <n v="5473477"/>
    <m/>
    <m/>
    <m/>
    <n v="11383196"/>
    <n v="5226638"/>
    <m/>
    <n v="4718950"/>
    <n v="1437608"/>
    <n v="11383196"/>
    <m/>
    <m/>
    <m/>
    <m/>
    <n v="8148"/>
    <n v="10764386"/>
    <m/>
    <n v="3027243"/>
    <n v="13799777"/>
    <n v="-8326300"/>
    <m/>
    <m/>
    <m/>
    <n v="4882552"/>
    <n v="-163602"/>
    <s v="0.63"/>
    <n v="3292781.94"/>
    <n v="0"/>
    <n v="0"/>
    <n v="2142"/>
    <n v="11081"/>
    <n v="30260"/>
    <n v="0"/>
    <n v="0"/>
    <n v="1339"/>
    <n v="13395"/>
    <n v="5528"/>
    <n v="9917"/>
    <n v="3283"/>
    <n v="17101"/>
    <n v="1148"/>
    <n v="5057"/>
    <n v="2116"/>
    <n v="18170"/>
    <n v="120537"/>
    <n v="0"/>
    <n v="2142"/>
    <n v="11081"/>
    <n v="30260"/>
    <n v="0"/>
    <n v="1339"/>
    <n v="44822"/>
    <n v="0"/>
    <n v="0"/>
    <n v="165117"/>
    <n v="534246"/>
    <n v="613463"/>
    <n v="0"/>
    <n v="0"/>
    <n v="108510"/>
    <n v="391289"/>
    <n v="114128"/>
    <n v="182414"/>
    <n v="57360"/>
    <n v="406592"/>
    <n v="48510"/>
    <n v="93842"/>
    <n v="108941"/>
    <n v="1215175"/>
    <n v="4039587"/>
    <n v="0"/>
    <n v="165117"/>
    <n v="534246"/>
    <n v="613463"/>
    <n v="0"/>
    <n v="108510"/>
    <n v="1421336"/>
    <m/>
    <x v="0"/>
    <x v="0"/>
    <m/>
    <m/>
    <n v="13395"/>
    <m/>
    <x v="0"/>
    <x v="0"/>
    <m/>
    <m/>
    <n v="391289"/>
    <n v="85"/>
    <n v="101"/>
    <n v="72"/>
    <n v="38"/>
    <n v="43"/>
    <n v="32"/>
    <n v="26"/>
    <n v="32"/>
    <n v="20"/>
    <n v="0"/>
    <n v="0"/>
    <n v="1"/>
    <n v="1"/>
    <n v="0"/>
    <n v="0"/>
    <n v="1"/>
    <n v="0"/>
    <n v="0"/>
    <n v="0"/>
    <n v="0"/>
    <n v="0"/>
    <n v="0"/>
    <n v="0"/>
    <n v="0"/>
    <n v="1"/>
    <n v="0"/>
    <n v="0"/>
    <n v="0"/>
    <n v="0"/>
  </r>
  <r>
    <n v="206274055"/>
    <x v="560"/>
    <d v="2024-01-01T00:00:00"/>
    <d v="2024-12-31T00:00:00"/>
    <n v="366"/>
    <s v="In Process"/>
    <x v="0"/>
    <x v="22"/>
    <x v="0"/>
    <x v="0"/>
    <s v="08 - Mid-Coast"/>
    <x v="50"/>
    <s v="831-657-5200"/>
    <s v="551 GIBSON AVENUE"/>
    <s v="PACIFIC GROVE"/>
    <s v="93950"/>
    <s v="1639324478"/>
    <s v="RYAN P TAYLOR"/>
    <s v="Yes"/>
    <m/>
    <n v="26"/>
    <n v="26"/>
    <x v="1"/>
    <n v="9516"/>
    <n v="7777"/>
    <n v="188.12"/>
    <n v="255"/>
    <n v="287"/>
    <n v="6585"/>
    <m/>
    <n v="5"/>
    <m/>
    <n v="909"/>
    <m/>
    <n v="278"/>
    <m/>
    <x v="0"/>
    <n v="7777"/>
    <m/>
    <m/>
    <m/>
    <m/>
    <m/>
    <m/>
    <m/>
    <m/>
    <n v="4056390"/>
    <n v="1789743"/>
    <n v="-2396440"/>
    <m/>
    <n v="8242573"/>
    <n v="5849166"/>
    <n v="2393407"/>
    <n v="-6"/>
    <m/>
    <m/>
    <n v="2393401"/>
    <n v="3412640"/>
    <m/>
    <n v="2605"/>
    <m/>
    <m/>
    <n v="495150"/>
    <n v="145995"/>
    <m/>
    <n v="4056390"/>
    <m/>
    <m/>
    <m/>
    <m/>
    <m/>
    <m/>
    <m/>
    <m/>
    <n v="1571673"/>
    <m/>
    <m/>
    <m/>
    <m/>
    <m/>
    <m/>
    <m/>
    <m/>
    <m/>
    <n v="217270"/>
    <m/>
    <n v="800"/>
    <m/>
    <m/>
    <m/>
    <n v="0"/>
    <n v="0"/>
    <n v="529655"/>
    <n v="0"/>
    <n v="640365"/>
    <n v="113610"/>
    <n v="472442"/>
    <n v="14949"/>
    <m/>
    <n v="18722"/>
    <m/>
    <m/>
    <m/>
    <m/>
    <m/>
    <m/>
    <m/>
    <m/>
    <m/>
    <m/>
    <m/>
    <m/>
    <m/>
    <m/>
    <m/>
    <m/>
    <m/>
    <m/>
    <m/>
    <m/>
    <m/>
    <m/>
    <m/>
    <m/>
    <m/>
    <m/>
    <m/>
    <m/>
    <m/>
    <m/>
    <m/>
    <m/>
    <n v="-2019011"/>
    <m/>
    <m/>
    <m/>
    <m/>
    <m/>
    <m/>
    <m/>
    <m/>
    <m/>
    <n v="-377429"/>
    <m/>
    <m/>
    <m/>
    <m/>
    <m/>
    <m/>
    <m/>
    <m/>
    <m/>
    <m/>
    <m/>
    <m/>
    <m/>
    <m/>
    <m/>
    <m/>
    <m/>
    <m/>
    <m/>
    <n v="2820041"/>
    <n v="390916"/>
    <n v="2638209"/>
    <n v="130400"/>
    <n v="2548958"/>
    <m/>
    <m/>
    <m/>
    <m/>
    <m/>
    <m/>
    <m/>
    <m/>
    <m/>
    <m/>
    <n v="244161"/>
    <m/>
    <n v="227220"/>
    <n v="35369"/>
    <n v="248237"/>
    <n v="8615"/>
    <m/>
    <n v="11431"/>
    <n v="212207"/>
    <n v="66492"/>
    <n v="858"/>
    <n v="245356"/>
    <n v="83882"/>
    <n v="43521"/>
    <m/>
    <n v="1435051"/>
    <m/>
    <n v="213734"/>
    <n v="40690"/>
    <n v="21855"/>
    <m/>
    <m/>
    <n v="161529"/>
    <n v="5054246"/>
    <m/>
    <m/>
    <m/>
    <m/>
    <m/>
    <n v="5054246"/>
    <n v="1997361"/>
    <m/>
    <m/>
    <n v="3056885"/>
    <n v="5054246"/>
    <n v="3132793"/>
    <m/>
    <n v="1313110"/>
    <m/>
    <n v="0"/>
    <m/>
    <m/>
    <m/>
    <n v="0"/>
    <n v="0"/>
    <m/>
    <m/>
    <m/>
    <m/>
    <m/>
    <s v="0.37"/>
    <n v="739023.57"/>
    <n v="1280"/>
    <n v="0"/>
    <n v="5504"/>
    <n v="12445"/>
    <n v="29164"/>
    <n v="0"/>
    <n v="0"/>
    <n v="1733"/>
    <n v="5182"/>
    <m/>
    <m/>
    <m/>
    <n v="323"/>
    <n v="878"/>
    <n v="1536"/>
    <m/>
    <n v="4078"/>
    <n v="62123"/>
    <n v="0"/>
    <n v="0"/>
    <n v="921"/>
    <n v="200"/>
    <n v="0"/>
    <n v="0"/>
    <n v="1121"/>
    <n v="107406"/>
    <n v="0"/>
    <n v="330891"/>
    <n v="594360"/>
    <n v="814321"/>
    <n v="0"/>
    <n v="0"/>
    <n v="102233"/>
    <n v="279571"/>
    <m/>
    <m/>
    <m/>
    <n v="14452"/>
    <n v="27775"/>
    <n v="28347"/>
    <m/>
    <n v="520685"/>
    <n v="2820041"/>
    <n v="0"/>
    <n v="0"/>
    <n v="41442"/>
    <n v="6993"/>
    <n v="0"/>
    <n v="0"/>
    <n v="48435"/>
    <m/>
    <x v="0"/>
    <x v="0"/>
    <m/>
    <m/>
    <n v="5182"/>
    <m/>
    <x v="0"/>
    <x v="0"/>
    <m/>
    <m/>
    <n v="279571"/>
    <n v="37"/>
    <n v="64"/>
    <n v="21"/>
    <n v="31"/>
    <n v="55"/>
    <n v="17"/>
    <n v="16"/>
    <n v="27"/>
    <n v="11"/>
    <n v="1"/>
    <n v="0"/>
    <n v="0"/>
    <n v="1"/>
    <n v="0"/>
    <n v="0"/>
    <n v="1"/>
    <n v="0"/>
    <n v="0"/>
    <n v="0"/>
    <n v="0"/>
    <n v="0"/>
    <n v="0"/>
    <n v="0"/>
    <n v="0"/>
    <n v="1"/>
    <n v="0"/>
    <n v="0"/>
    <n v="0"/>
    <n v="0"/>
  </r>
  <r>
    <n v="206280984"/>
    <x v="561"/>
    <d v="2024-01-01T00:00:00"/>
    <d v="2024-12-31T00:00:00"/>
    <n v="366"/>
    <s v="In Process"/>
    <x v="0"/>
    <x v="23"/>
    <x v="0"/>
    <x v="0"/>
    <s v="03 - North Bay"/>
    <x v="53"/>
    <s v="970-702-5560"/>
    <s v="705 TRANCAS ST"/>
    <s v="NAPA"/>
    <s v="94558-0000"/>
    <s v="1669914107"/>
    <s v="JON OLSON"/>
    <s v="Yes"/>
    <m/>
    <n v="120"/>
    <n v="120"/>
    <x v="0"/>
    <n v="43920"/>
    <n v="42053"/>
    <n v="224.64"/>
    <n v="452"/>
    <n v="452"/>
    <n v="3655"/>
    <n v="5873"/>
    <n v="2256"/>
    <n v="27394"/>
    <n v="126"/>
    <m/>
    <n v="296"/>
    <n v="2453"/>
    <x v="0"/>
    <n v="42053"/>
    <m/>
    <m/>
    <m/>
    <m/>
    <m/>
    <m/>
    <m/>
    <m/>
    <n v="24864285"/>
    <n v="3701913"/>
    <n v="9848884"/>
    <n v="483"/>
    <n v="18717797"/>
    <n v="18634894"/>
    <n v="82903"/>
    <n v="2"/>
    <m/>
    <m/>
    <n v="82905"/>
    <n v="4568750"/>
    <n v="5892162"/>
    <n v="1045013"/>
    <n v="12029580"/>
    <n v="138350"/>
    <m/>
    <n v="135640"/>
    <n v="1054790"/>
    <n v="24864285"/>
    <m/>
    <m/>
    <m/>
    <m/>
    <m/>
    <m/>
    <m/>
    <m/>
    <n v="1647555"/>
    <m/>
    <n v="1987090"/>
    <m/>
    <n v="11375"/>
    <m/>
    <n v="23501"/>
    <m/>
    <n v="32392"/>
    <m/>
    <m/>
    <m/>
    <m/>
    <m/>
    <m/>
    <m/>
    <n v="0"/>
    <n v="18295"/>
    <n v="1429875"/>
    <n v="0"/>
    <n v="1298925"/>
    <n v="119550"/>
    <n v="679918"/>
    <n v="123634"/>
    <m/>
    <n v="31716"/>
    <m/>
    <m/>
    <m/>
    <m/>
    <m/>
    <m/>
    <m/>
    <m/>
    <m/>
    <m/>
    <m/>
    <m/>
    <m/>
    <m/>
    <m/>
    <m/>
    <m/>
    <m/>
    <m/>
    <m/>
    <m/>
    <m/>
    <m/>
    <m/>
    <m/>
    <m/>
    <m/>
    <m/>
    <m/>
    <m/>
    <m/>
    <m/>
    <n v="2235741"/>
    <m/>
    <n v="4059801"/>
    <m/>
    <n v="-94268"/>
    <m/>
    <n v="3243522"/>
    <m/>
    <n v="40532"/>
    <m/>
    <m/>
    <m/>
    <n v="363556"/>
    <m/>
    <m/>
    <m/>
    <m/>
    <m/>
    <m/>
    <m/>
    <m/>
    <m/>
    <m/>
    <m/>
    <m/>
    <m/>
    <m/>
    <m/>
    <m/>
    <m/>
    <n v="8269024"/>
    <n v="2128758"/>
    <n v="8237112"/>
    <n v="207666"/>
    <n v="8146643"/>
    <m/>
    <m/>
    <m/>
    <m/>
    <m/>
    <m/>
    <m/>
    <m/>
    <n v="2723"/>
    <n v="12197"/>
    <n v="772385"/>
    <n v="15689"/>
    <n v="258722"/>
    <n v="37418"/>
    <n v="298331"/>
    <n v="92909"/>
    <m/>
    <n v="144969"/>
    <n v="821140"/>
    <n v="395269"/>
    <n v="129576"/>
    <n v="1341162"/>
    <n v="229150"/>
    <n v="130917"/>
    <n v="149240"/>
    <n v="4179824"/>
    <n v="105412"/>
    <n v="1200679"/>
    <n v="39578"/>
    <n v="33085"/>
    <m/>
    <n v="16356"/>
    <n v="81520"/>
    <n v="11369364"/>
    <m/>
    <n v="1311217"/>
    <n v="22955"/>
    <m/>
    <m/>
    <n v="12703536"/>
    <n v="2837798"/>
    <m/>
    <m/>
    <n v="9865738"/>
    <n v="12703536"/>
    <n v="8687248"/>
    <m/>
    <m/>
    <m/>
    <n v="0"/>
    <m/>
    <n v="1495642"/>
    <n v="229098"/>
    <n v="1724740"/>
    <n v="-413523"/>
    <m/>
    <m/>
    <m/>
    <m/>
    <m/>
    <s v="0.00"/>
    <n v="0"/>
    <n v="2027"/>
    <n v="0"/>
    <n v="20237"/>
    <n v="46308"/>
    <n v="78056"/>
    <n v="0"/>
    <n v="0"/>
    <n v="0"/>
    <n v="8292"/>
    <n v="7107"/>
    <n v="11982"/>
    <n v="4160"/>
    <n v="26415"/>
    <n v="5383"/>
    <n v="3469"/>
    <n v="2010"/>
    <n v="14006"/>
    <n v="229452"/>
    <n v="0"/>
    <n v="97"/>
    <n v="1343"/>
    <n v="9859"/>
    <n v="0"/>
    <n v="0"/>
    <n v="11299"/>
    <n v="214622"/>
    <n v="0"/>
    <n v="1202646"/>
    <n v="2124389"/>
    <n v="2062283"/>
    <n v="0"/>
    <n v="0"/>
    <n v="0"/>
    <n v="503644"/>
    <n v="213767"/>
    <n v="252944"/>
    <n v="80858"/>
    <n v="590935"/>
    <n v="184397"/>
    <n v="64226"/>
    <n v="109225"/>
    <n v="665088"/>
    <n v="8269024"/>
    <n v="0"/>
    <n v="9103"/>
    <n v="81647"/>
    <n v="409097"/>
    <n v="0"/>
    <n v="0"/>
    <n v="499847"/>
    <m/>
    <x v="0"/>
    <x v="0"/>
    <m/>
    <m/>
    <n v="8292"/>
    <m/>
    <x v="0"/>
    <x v="0"/>
    <m/>
    <m/>
    <n v="503644"/>
    <n v="127"/>
    <n v="234"/>
    <n v="77"/>
    <n v="90"/>
    <n v="185"/>
    <n v="45"/>
    <n v="43"/>
    <n v="86"/>
    <n v="24"/>
    <n v="1"/>
    <n v="0"/>
    <n v="0"/>
    <n v="0"/>
    <n v="0"/>
    <n v="1"/>
    <n v="1"/>
    <n v="0"/>
    <n v="0"/>
    <n v="0"/>
    <n v="0"/>
    <n v="0"/>
    <n v="0"/>
    <n v="0"/>
    <n v="0"/>
    <n v="1"/>
    <n v="0"/>
    <n v="0"/>
    <n v="0"/>
    <n v="0"/>
  </r>
  <r>
    <n v="206281040"/>
    <x v="562"/>
    <d v="2023-07-01T00:00:00"/>
    <d v="2024-06-30T00:00:00"/>
    <n v="366"/>
    <s v="In Process"/>
    <x v="0"/>
    <x v="23"/>
    <x v="0"/>
    <x v="0"/>
    <s v="03 - North Bay"/>
    <x v="53"/>
    <s v="707-261-7351"/>
    <s v="1800 PUEBLO AVENUE"/>
    <s v="NAPA"/>
    <s v="96455"/>
    <s v="ZZR1817G"/>
    <s v="DANA REEVES"/>
    <s v="No"/>
    <m/>
    <n v="49"/>
    <n v="49"/>
    <x v="1"/>
    <n v="17934"/>
    <n v="14289"/>
    <n v="79.680000000000007"/>
    <n v="47"/>
    <n v="58"/>
    <n v="871"/>
    <n v="601"/>
    <n v="2891"/>
    <n v="9456"/>
    <n v="445"/>
    <m/>
    <n v="25"/>
    <m/>
    <x v="0"/>
    <n v="14289"/>
    <m/>
    <m/>
    <m/>
    <m/>
    <m/>
    <m/>
    <m/>
    <m/>
    <n v="5672988"/>
    <n v="367738"/>
    <n v="579419"/>
    <n v="5563"/>
    <n v="5466870"/>
    <n v="6359355"/>
    <n v="-892485"/>
    <n v="209341"/>
    <m/>
    <m/>
    <n v="-683144"/>
    <n v="198705"/>
    <n v="137109"/>
    <n v="1162424"/>
    <n v="3802103"/>
    <n v="134002"/>
    <m/>
    <n v="238645"/>
    <m/>
    <n v="5672988"/>
    <m/>
    <m/>
    <m/>
    <m/>
    <m/>
    <m/>
    <m/>
    <m/>
    <n v="144826"/>
    <m/>
    <n v="99931"/>
    <m/>
    <n v="1889"/>
    <m/>
    <n v="6185"/>
    <m/>
    <n v="113656"/>
    <m/>
    <m/>
    <m/>
    <n v="1251"/>
    <m/>
    <m/>
    <m/>
    <n v="15249"/>
    <n v="0"/>
    <n v="151273"/>
    <n v="0"/>
    <n v="79368"/>
    <n v="12220"/>
    <n v="98245"/>
    <n v="10833"/>
    <m/>
    <n v="550"/>
    <m/>
    <m/>
    <m/>
    <m/>
    <m/>
    <m/>
    <m/>
    <m/>
    <m/>
    <m/>
    <m/>
    <m/>
    <m/>
    <m/>
    <m/>
    <m/>
    <m/>
    <m/>
    <m/>
    <m/>
    <m/>
    <m/>
    <m/>
    <m/>
    <m/>
    <m/>
    <m/>
    <m/>
    <m/>
    <m/>
    <m/>
    <m/>
    <m/>
    <m/>
    <m/>
    <m/>
    <n v="382107"/>
    <m/>
    <n v="111663"/>
    <m/>
    <m/>
    <m/>
    <m/>
    <m/>
    <m/>
    <m/>
    <n v="55730"/>
    <m/>
    <n v="29919"/>
    <m/>
    <m/>
    <m/>
    <m/>
    <m/>
    <m/>
    <m/>
    <m/>
    <m/>
    <m/>
    <m/>
    <m/>
    <m/>
    <n v="3056645"/>
    <n v="593950"/>
    <n v="2708760"/>
    <m/>
    <n v="3162611"/>
    <m/>
    <m/>
    <m/>
    <m/>
    <m/>
    <m/>
    <m/>
    <m/>
    <n v="37098"/>
    <m/>
    <n v="176930"/>
    <m/>
    <n v="35027"/>
    <n v="4607"/>
    <n v="114796"/>
    <n v="6191"/>
    <m/>
    <n v="9946"/>
    <n v="428772"/>
    <n v="166327"/>
    <n v="76838"/>
    <n v="497667"/>
    <n v="119765"/>
    <n v="78759"/>
    <n v="1198"/>
    <n v="904078"/>
    <n v="15072"/>
    <n v="208610"/>
    <n v="87571"/>
    <n v="92295"/>
    <n v="73287"/>
    <m/>
    <n v="61910"/>
    <n v="1490644"/>
    <m/>
    <n v="581236"/>
    <m/>
    <n v="9436"/>
    <m/>
    <n v="2081316"/>
    <n v="2889093"/>
    <n v="60983"/>
    <n v="903160"/>
    <n v="-1771920"/>
    <n v="2081316"/>
    <n v="-14960"/>
    <m/>
    <n v="1433000"/>
    <n v="41003"/>
    <n v="0"/>
    <m/>
    <n v="1122143"/>
    <n v="638734"/>
    <n v="1760877"/>
    <n v="-1179641"/>
    <m/>
    <m/>
    <m/>
    <n v="969078"/>
    <n v="-65918"/>
    <s v="-0.07"/>
    <n v="-202236.51"/>
    <n v="5030"/>
    <n v="0"/>
    <n v="6207"/>
    <n v="11474"/>
    <n v="30861"/>
    <n v="0"/>
    <n v="0"/>
    <n v="2972"/>
    <n v="3578"/>
    <n v="3855"/>
    <n v="3947"/>
    <n v="2948"/>
    <n v="13103"/>
    <n v="210"/>
    <n v="2857"/>
    <m/>
    <n v="3209"/>
    <n v="90251"/>
    <n v="0"/>
    <n v="2258"/>
    <n v="91"/>
    <n v="0"/>
    <n v="0"/>
    <n v="0"/>
    <n v="2349"/>
    <n v="276704"/>
    <n v="0"/>
    <n v="366792"/>
    <n v="472563"/>
    <n v="801416"/>
    <n v="0"/>
    <n v="0"/>
    <n v="187293"/>
    <n v="191516"/>
    <n v="142180"/>
    <n v="89611"/>
    <n v="62314"/>
    <n v="269438"/>
    <n v="7538"/>
    <n v="40865"/>
    <m/>
    <n v="148415"/>
    <n v="3056645"/>
    <n v="0"/>
    <n v="112688"/>
    <n v="3926"/>
    <n v="0"/>
    <n v="0"/>
    <n v="0"/>
    <n v="116614"/>
    <m/>
    <x v="0"/>
    <x v="0"/>
    <m/>
    <n v="2655"/>
    <n v="923"/>
    <m/>
    <x v="0"/>
    <x v="0"/>
    <m/>
    <n v="144655"/>
    <n v="46861"/>
    <n v="63"/>
    <n v="96"/>
    <n v="44"/>
    <n v="40"/>
    <n v="62"/>
    <n v="21"/>
    <n v="25"/>
    <n v="38"/>
    <n v="16"/>
    <n v="1"/>
    <n v="0"/>
    <n v="0"/>
    <n v="1"/>
    <n v="0"/>
    <n v="0"/>
    <n v="1"/>
    <n v="0"/>
    <n v="0"/>
    <n v="0"/>
    <n v="0"/>
    <n v="0"/>
    <n v="0"/>
    <n v="0"/>
    <n v="0"/>
    <n v="1"/>
    <n v="0"/>
    <n v="0"/>
    <n v="0"/>
    <n v="0"/>
  </r>
  <r>
    <n v="206282278"/>
    <x v="563"/>
    <d v="2024-01-01T00:00:00"/>
    <d v="2024-12-31T00:00:00"/>
    <n v="366"/>
    <s v="In Process"/>
    <x v="0"/>
    <x v="23"/>
    <x v="0"/>
    <x v="0"/>
    <s v="03 - North Bay"/>
    <x v="53"/>
    <s v="707-257-0931"/>
    <s v="3275 VILLA LANE"/>
    <s v="NAPA"/>
    <s v="94558-0000"/>
    <s v="LTC90035F"/>
    <s v="SPENCER HADLEY"/>
    <s v="Yes"/>
    <m/>
    <n v="130"/>
    <n v="130"/>
    <x v="0"/>
    <n v="47580"/>
    <n v="45167"/>
    <n v="219.9"/>
    <n v="577"/>
    <n v="573"/>
    <n v="5594"/>
    <n v="6247"/>
    <n v="3306"/>
    <n v="27392"/>
    <n v="18"/>
    <n v="18"/>
    <n v="252"/>
    <n v="2340"/>
    <x v="0"/>
    <n v="45167"/>
    <m/>
    <m/>
    <m/>
    <m/>
    <m/>
    <m/>
    <m/>
    <m/>
    <n v="35171224"/>
    <n v="4926720"/>
    <n v="16271467"/>
    <n v="1147"/>
    <n v="23827624"/>
    <n v="21478568"/>
    <n v="2349056"/>
    <n v="2"/>
    <m/>
    <m/>
    <n v="2349058"/>
    <n v="6992500"/>
    <n v="7164650"/>
    <n v="2155225"/>
    <n v="17328450"/>
    <n v="22500"/>
    <n v="22500"/>
    <n v="126874"/>
    <n v="1358525"/>
    <n v="35171224"/>
    <m/>
    <m/>
    <m/>
    <m/>
    <m/>
    <m/>
    <m/>
    <m/>
    <n v="2641352"/>
    <m/>
    <n v="2259237"/>
    <m/>
    <n v="1200"/>
    <m/>
    <n v="439"/>
    <m/>
    <n v="4850"/>
    <m/>
    <n v="6107"/>
    <m/>
    <n v="5650"/>
    <m/>
    <n v="7885"/>
    <m/>
    <n v="0"/>
    <n v="0"/>
    <n v="2187900"/>
    <n v="0"/>
    <n v="1712125"/>
    <n v="260250"/>
    <n v="542033"/>
    <n v="129104"/>
    <m/>
    <n v="95308"/>
    <m/>
    <m/>
    <m/>
    <m/>
    <m/>
    <m/>
    <m/>
    <m/>
    <m/>
    <m/>
    <m/>
    <m/>
    <m/>
    <m/>
    <m/>
    <m/>
    <m/>
    <m/>
    <m/>
    <m/>
    <m/>
    <m/>
    <m/>
    <m/>
    <m/>
    <m/>
    <m/>
    <m/>
    <m/>
    <m/>
    <m/>
    <m/>
    <n v="4005428"/>
    <m/>
    <n v="4248730"/>
    <m/>
    <n v="666080"/>
    <m/>
    <n v="6850163"/>
    <m/>
    <n v="8387"/>
    <m/>
    <n v="16008"/>
    <m/>
    <n v="476671"/>
    <m/>
    <m/>
    <m/>
    <m/>
    <m/>
    <m/>
    <m/>
    <m/>
    <m/>
    <m/>
    <m/>
    <m/>
    <m/>
    <m/>
    <m/>
    <m/>
    <m/>
    <n v="9441151"/>
    <n v="2760324"/>
    <n v="9277093"/>
    <n v="220281"/>
    <n v="9089673"/>
    <m/>
    <m/>
    <m/>
    <m/>
    <m/>
    <m/>
    <m/>
    <m/>
    <n v="100"/>
    <m/>
    <n v="736160"/>
    <n v="15607"/>
    <n v="425833"/>
    <n v="94519"/>
    <n v="433311"/>
    <n v="110263"/>
    <m/>
    <n v="186975"/>
    <n v="907144"/>
    <n v="374860"/>
    <n v="195338"/>
    <n v="1216370"/>
    <n v="214879"/>
    <n v="232868"/>
    <n v="174453"/>
    <n v="5432282"/>
    <n v="26065"/>
    <n v="1243683"/>
    <n v="205172"/>
    <n v="139944"/>
    <m/>
    <n v="17719"/>
    <n v="5350"/>
    <n v="9834031"/>
    <m/>
    <n v="122675"/>
    <n v="18240"/>
    <m/>
    <n v="130000"/>
    <n v="10104946"/>
    <n v="2528516"/>
    <m/>
    <m/>
    <n v="7576430"/>
    <n v="10104946"/>
    <n v="5682387"/>
    <m/>
    <m/>
    <m/>
    <n v="0"/>
    <m/>
    <n v="99523"/>
    <n v="98829"/>
    <n v="198352"/>
    <n v="-75677"/>
    <m/>
    <m/>
    <m/>
    <m/>
    <m/>
    <s v="0.00"/>
    <n v="0"/>
    <n v="2011"/>
    <n v="0"/>
    <n v="18970"/>
    <n v="55177"/>
    <n v="90269"/>
    <n v="0"/>
    <n v="0"/>
    <n v="0"/>
    <n v="11923"/>
    <n v="4357"/>
    <n v="12837"/>
    <n v="4971"/>
    <n v="22969"/>
    <n v="5527"/>
    <n v="7123"/>
    <n v="2317"/>
    <n v="18847"/>
    <n v="257298"/>
    <n v="0"/>
    <n v="0"/>
    <n v="0"/>
    <n v="9989"/>
    <n v="0"/>
    <n v="0"/>
    <n v="9989"/>
    <n v="273436"/>
    <n v="0"/>
    <n v="1012311"/>
    <n v="2516682"/>
    <n v="2267633"/>
    <n v="0"/>
    <n v="0"/>
    <n v="0"/>
    <n v="679512"/>
    <n v="128018"/>
    <n v="256035"/>
    <n v="104254"/>
    <n v="549872"/>
    <n v="162784"/>
    <n v="151342"/>
    <n v="134053"/>
    <n v="1205219"/>
    <n v="9441151"/>
    <n v="0"/>
    <n v="0"/>
    <n v="0"/>
    <n v="425695"/>
    <n v="0"/>
    <n v="0"/>
    <n v="425695"/>
    <m/>
    <x v="0"/>
    <x v="0"/>
    <m/>
    <m/>
    <n v="11923"/>
    <m/>
    <x v="0"/>
    <x v="0"/>
    <m/>
    <m/>
    <n v="679512"/>
    <n v="157"/>
    <n v="246"/>
    <n v="111"/>
    <n v="111"/>
    <n v="185"/>
    <n v="77"/>
    <n v="58"/>
    <n v="105"/>
    <n v="32"/>
    <n v="1"/>
    <n v="0"/>
    <n v="0"/>
    <n v="0"/>
    <n v="0"/>
    <n v="1"/>
    <n v="1"/>
    <n v="0"/>
    <n v="0"/>
    <n v="0"/>
    <n v="0"/>
    <n v="0"/>
    <n v="0"/>
    <n v="0"/>
    <n v="0"/>
    <n v="1"/>
    <n v="0"/>
    <n v="0"/>
    <n v="0"/>
    <n v="0"/>
  </r>
  <r>
    <n v="206284010"/>
    <x v="564"/>
    <d v="2023-04-01T00:00:00"/>
    <d v="2024-03-31T00:00:00"/>
    <n v="366"/>
    <s v="In Process"/>
    <x v="1"/>
    <x v="23"/>
    <x v="1"/>
    <x v="1"/>
    <s v="03 - North Bay"/>
    <x v="53"/>
    <s v="707-257-4981"/>
    <s v="1800 ATRIUM WAY"/>
    <s v="NAPA"/>
    <s v="94559-0000"/>
    <s v="LTC55639F"/>
    <s v="KRISTI MORROW"/>
    <s v="Yes"/>
    <s v="ODD FELLOWS HOME OF CALIFORNIA"/>
    <n v="61"/>
    <n v="61"/>
    <x v="2"/>
    <n v="22326"/>
    <n v="14333"/>
    <n v="64.2"/>
    <n v="171"/>
    <n v="159"/>
    <n v="3529"/>
    <n v="307"/>
    <n v="973"/>
    <n v="5072"/>
    <m/>
    <m/>
    <n v="3366"/>
    <n v="1086"/>
    <x v="0"/>
    <n v="14333"/>
    <m/>
    <m/>
    <m/>
    <m/>
    <m/>
    <m/>
    <m/>
    <m/>
    <n v="7324708"/>
    <n v="1183070"/>
    <n v="456198"/>
    <n v="22979"/>
    <n v="8074559"/>
    <n v="9657267"/>
    <n v="-1582708"/>
    <n v="-5367466"/>
    <m/>
    <m/>
    <n v="-6950174"/>
    <n v="2329140"/>
    <n v="202620"/>
    <n v="364875"/>
    <n v="2103349"/>
    <m/>
    <m/>
    <n v="1852636"/>
    <n v="472088"/>
    <n v="7324708"/>
    <m/>
    <m/>
    <m/>
    <m/>
    <m/>
    <m/>
    <m/>
    <m/>
    <n v="933034"/>
    <m/>
    <n v="33121"/>
    <m/>
    <n v="14299"/>
    <m/>
    <n v="59673"/>
    <m/>
    <m/>
    <m/>
    <m/>
    <m/>
    <n v="71810"/>
    <m/>
    <n v="71133"/>
    <m/>
    <n v="93129"/>
    <n v="0"/>
    <n v="370998"/>
    <n v="8658"/>
    <n v="379982"/>
    <n v="50080"/>
    <n v="245635"/>
    <n v="28308"/>
    <m/>
    <n v="6280"/>
    <m/>
    <m/>
    <m/>
    <m/>
    <m/>
    <m/>
    <m/>
    <m/>
    <m/>
    <m/>
    <m/>
    <m/>
    <m/>
    <m/>
    <m/>
    <m/>
    <m/>
    <m/>
    <m/>
    <m/>
    <m/>
    <m/>
    <m/>
    <m/>
    <m/>
    <m/>
    <m/>
    <m/>
    <m/>
    <m/>
    <m/>
    <m/>
    <n v="214272"/>
    <m/>
    <n v="44723"/>
    <m/>
    <n v="77806"/>
    <m/>
    <n v="59509"/>
    <m/>
    <m/>
    <m/>
    <m/>
    <m/>
    <n v="59888"/>
    <m/>
    <m/>
    <m/>
    <m/>
    <m/>
    <m/>
    <m/>
    <m/>
    <m/>
    <m/>
    <m/>
    <m/>
    <m/>
    <m/>
    <m/>
    <m/>
    <m/>
    <n v="8580893"/>
    <n v="4085683"/>
    <n v="20958611"/>
    <n v="494194"/>
    <n v="4621695"/>
    <m/>
    <m/>
    <m/>
    <m/>
    <m/>
    <m/>
    <m/>
    <m/>
    <n v="25515"/>
    <m/>
    <n v="243854"/>
    <n v="24710"/>
    <n v="247432"/>
    <n v="26652"/>
    <n v="206357"/>
    <n v="29400"/>
    <m/>
    <n v="5521"/>
    <n v="183430"/>
    <n v="59837"/>
    <n v="56127"/>
    <n v="1322613"/>
    <m/>
    <n v="141137"/>
    <n v="34717"/>
    <n v="1708123"/>
    <n v="294866"/>
    <n v="2711"/>
    <m/>
    <m/>
    <m/>
    <n v="7022"/>
    <n v="415548"/>
    <n v="10454842"/>
    <m/>
    <n v="104707307"/>
    <n v="1419918"/>
    <n v="31041"/>
    <m/>
    <n v="116613108"/>
    <n v="49689466"/>
    <n v="16109525"/>
    <n v="77040125"/>
    <n v="-26226008"/>
    <n v="116613108"/>
    <n v="1873382"/>
    <m/>
    <n v="47122322"/>
    <n v="5647795"/>
    <n v="4141533"/>
    <n v="147852604"/>
    <m/>
    <n v="14969414"/>
    <n v="166963551"/>
    <n v="-62256244"/>
    <m/>
    <m/>
    <m/>
    <n v="77040125"/>
    <m/>
    <s v="0.06"/>
    <n v="2981367.96"/>
    <n v="1480"/>
    <n v="0"/>
    <n v="15954"/>
    <n v="10821"/>
    <n v="51048"/>
    <n v="0"/>
    <n v="0"/>
    <n v="2332"/>
    <m/>
    <n v="1006"/>
    <n v="1669"/>
    <n v="1817"/>
    <n v="27676"/>
    <m/>
    <n v="2219"/>
    <n v="535"/>
    <n v="5626"/>
    <n v="122183"/>
    <n v="0"/>
    <n v="1747"/>
    <n v="275"/>
    <n v="2050"/>
    <n v="0"/>
    <n v="0"/>
    <n v="4072"/>
    <n v="104367"/>
    <n v="0"/>
    <n v="668411"/>
    <n v="408928"/>
    <n v="1272189"/>
    <n v="0"/>
    <n v="0"/>
    <n v="71426"/>
    <m/>
    <n v="29698"/>
    <n v="35749"/>
    <n v="39004"/>
    <n v="624592"/>
    <m/>
    <n v="65485"/>
    <n v="25968"/>
    <n v="271572"/>
    <n v="3617389"/>
    <n v="0"/>
    <n v="167047"/>
    <n v="20477"/>
    <n v="80803"/>
    <n v="0"/>
    <n v="0"/>
    <n v="268327"/>
    <m/>
    <x v="0"/>
    <x v="0"/>
    <m/>
    <m/>
    <m/>
    <m/>
    <x v="0"/>
    <x v="0"/>
    <m/>
    <m/>
    <m/>
    <n v="74"/>
    <n v="90"/>
    <n v="48"/>
    <n v="53"/>
    <n v="66"/>
    <n v="42"/>
    <n v="32"/>
    <n v="38"/>
    <n v="30"/>
    <n v="0"/>
    <n v="1"/>
    <n v="0"/>
    <n v="0"/>
    <n v="1"/>
    <n v="0"/>
    <n v="1"/>
    <n v="0"/>
    <n v="0"/>
    <n v="0"/>
    <n v="0"/>
    <n v="0"/>
    <n v="0"/>
    <n v="0"/>
    <n v="0"/>
    <n v="0"/>
    <n v="0"/>
    <n v="1"/>
    <n v="0"/>
    <n v="0"/>
  </r>
  <r>
    <n v="206290892"/>
    <x v="565"/>
    <d v="2024-01-01T00:00:00"/>
    <d v="2024-12-31T00:00:00"/>
    <n v="366"/>
    <s v="In Process"/>
    <x v="0"/>
    <x v="24"/>
    <x v="0"/>
    <x v="0"/>
    <s v="02 - Golden Empire"/>
    <x v="54"/>
    <s v="530-273-1316"/>
    <s v="121 DORSEY DRIVE"/>
    <s v="GRASS VALLEY"/>
    <s v="95945-5201"/>
    <s v="ZZR56391G"/>
    <s v="PATRICIA ANDERSON"/>
    <s v="Yes"/>
    <m/>
    <n v="148"/>
    <n v="148"/>
    <x v="0"/>
    <n v="54168"/>
    <n v="49158"/>
    <n v="212.92"/>
    <n v="281"/>
    <n v="286"/>
    <n v="7389"/>
    <m/>
    <n v="3070"/>
    <n v="36420"/>
    <n v="664"/>
    <m/>
    <n v="1615"/>
    <m/>
    <x v="0"/>
    <n v="49158"/>
    <m/>
    <m/>
    <m/>
    <m/>
    <m/>
    <m/>
    <m/>
    <m/>
    <n v="20856052"/>
    <n v="3979809"/>
    <n v="7546058"/>
    <n v="271757"/>
    <n v="17561560"/>
    <n v="16858538"/>
    <n v="703022"/>
    <m/>
    <m/>
    <m/>
    <n v="703022"/>
    <n v="4057900"/>
    <m/>
    <n v="1299185"/>
    <n v="14568000"/>
    <n v="264640"/>
    <m/>
    <n v="666327"/>
    <m/>
    <n v="20856052"/>
    <m/>
    <m/>
    <m/>
    <m/>
    <m/>
    <m/>
    <m/>
    <m/>
    <n v="3819108"/>
    <m/>
    <m/>
    <m/>
    <n v="1908"/>
    <m/>
    <m/>
    <m/>
    <n v="148157"/>
    <m/>
    <m/>
    <m/>
    <n v="10636"/>
    <m/>
    <m/>
    <m/>
    <n v="63359"/>
    <n v="0"/>
    <n v="1540924"/>
    <n v="2440"/>
    <n v="1455080"/>
    <n v="731077"/>
    <n v="170061"/>
    <n v="15092"/>
    <m/>
    <n v="1776"/>
    <m/>
    <m/>
    <m/>
    <m/>
    <m/>
    <m/>
    <m/>
    <m/>
    <m/>
    <m/>
    <m/>
    <m/>
    <m/>
    <m/>
    <m/>
    <m/>
    <m/>
    <m/>
    <m/>
    <m/>
    <m/>
    <m/>
    <m/>
    <m/>
    <m/>
    <m/>
    <m/>
    <m/>
    <m/>
    <m/>
    <m/>
    <m/>
    <n v="2548182"/>
    <m/>
    <m/>
    <m/>
    <n v="387635"/>
    <m/>
    <n v="4551542"/>
    <m/>
    <n v="58699"/>
    <m/>
    <m/>
    <m/>
    <m/>
    <m/>
    <m/>
    <m/>
    <m/>
    <m/>
    <m/>
    <m/>
    <m/>
    <m/>
    <m/>
    <m/>
    <m/>
    <m/>
    <m/>
    <m/>
    <m/>
    <m/>
    <n v="8849084"/>
    <n v="1914642"/>
    <n v="6094812"/>
    <n v="279151"/>
    <n v="7790821"/>
    <m/>
    <m/>
    <m/>
    <m/>
    <m/>
    <m/>
    <m/>
    <m/>
    <n v="35959"/>
    <m/>
    <n v="516477"/>
    <n v="13335"/>
    <n v="214967"/>
    <n v="160590"/>
    <n v="277699"/>
    <n v="31497"/>
    <m/>
    <n v="18433"/>
    <n v="637089"/>
    <n v="272391"/>
    <n v="186591"/>
    <n v="1088958"/>
    <n v="234150"/>
    <n v="210010"/>
    <n v="461412"/>
    <n v="3041895"/>
    <m/>
    <n v="1426017"/>
    <n v="90374"/>
    <n v="34274"/>
    <m/>
    <n v="115599"/>
    <m/>
    <n v="5111732"/>
    <n v="3438"/>
    <n v="195138"/>
    <m/>
    <n v="2288958"/>
    <m/>
    <n v="7599266"/>
    <n v="1706719"/>
    <n v="1542341"/>
    <m/>
    <n v="4350206"/>
    <n v="7599266"/>
    <n v="1155883"/>
    <n v="2288958"/>
    <n v="741588"/>
    <m/>
    <n v="0"/>
    <m/>
    <m/>
    <n v="298068"/>
    <n v="298068"/>
    <n v="-102930"/>
    <m/>
    <m/>
    <m/>
    <m/>
    <m/>
    <s v="1.68"/>
    <n v="2867287.92"/>
    <n v="1249"/>
    <n v="0"/>
    <n v="12464"/>
    <n v="56950"/>
    <n v="120798"/>
    <n v="0"/>
    <n v="0"/>
    <n v="4490"/>
    <n v="13248"/>
    <n v="7750"/>
    <n v="8714"/>
    <n v="6969"/>
    <n v="21713"/>
    <n v="5700"/>
    <n v="7924"/>
    <n v="19143"/>
    <n v="16546"/>
    <n v="303658"/>
    <n v="0"/>
    <n v="0"/>
    <n v="0"/>
    <n v="134"/>
    <n v="0"/>
    <n v="0"/>
    <n v="134"/>
    <n v="79289"/>
    <n v="0"/>
    <n v="674774"/>
    <n v="2449343"/>
    <n v="2574603"/>
    <n v="0"/>
    <n v="0"/>
    <n v="158226"/>
    <n v="695921"/>
    <n v="166301"/>
    <n v="162353"/>
    <n v="128528"/>
    <n v="461872"/>
    <n v="188491"/>
    <n v="169632"/>
    <n v="401049"/>
    <n v="538702"/>
    <n v="8849084"/>
    <n v="0"/>
    <n v="0"/>
    <n v="0"/>
    <n v="5016"/>
    <n v="0"/>
    <n v="0"/>
    <n v="5016"/>
    <m/>
    <x v="0"/>
    <x v="0"/>
    <m/>
    <m/>
    <n v="13248"/>
    <m/>
    <x v="0"/>
    <x v="0"/>
    <m/>
    <m/>
    <n v="695921"/>
    <n v="194"/>
    <n v="314"/>
    <n v="120"/>
    <n v="139"/>
    <n v="229"/>
    <n v="80"/>
    <n v="84"/>
    <n v="153"/>
    <n v="43"/>
    <n v="1"/>
    <n v="0"/>
    <n v="0"/>
    <n v="0"/>
    <n v="0"/>
    <n v="1"/>
    <n v="1"/>
    <n v="0"/>
    <n v="0"/>
    <n v="0"/>
    <n v="0"/>
    <n v="0"/>
    <n v="0"/>
    <n v="0"/>
    <n v="0"/>
    <n v="1"/>
    <n v="0"/>
    <n v="0"/>
    <n v="0"/>
    <n v="0"/>
  </r>
  <r>
    <n v="206291040"/>
    <x v="566"/>
    <d v="2024-01-01T00:00:00"/>
    <d v="2024-12-29T00:00:00"/>
    <n v="364"/>
    <s v="In Process"/>
    <x v="0"/>
    <x v="24"/>
    <x v="0"/>
    <x v="0"/>
    <s v="02 - Golden Empire"/>
    <x v="54"/>
    <s v="530-273-7247"/>
    <s v="355 JOERSCHKE DRIVE"/>
    <s v="GRASS VALLEY"/>
    <s v="95945"/>
    <s v="ZZR05640F"/>
    <s v="HEATHER MOORE"/>
    <s v="No"/>
    <m/>
    <n v="86"/>
    <n v="86"/>
    <x v="2"/>
    <n v="31304"/>
    <n v="21396"/>
    <n v="151.69999999999999"/>
    <n v="204"/>
    <n v="194"/>
    <n v="2366"/>
    <n v="605"/>
    <n v="1810"/>
    <n v="15758"/>
    <m/>
    <n v="105"/>
    <n v="639"/>
    <n v="113"/>
    <x v="0"/>
    <n v="21396"/>
    <m/>
    <m/>
    <m/>
    <m/>
    <m/>
    <m/>
    <m/>
    <m/>
    <n v="9628200"/>
    <n v="964611"/>
    <n v="1765599"/>
    <n v="2626"/>
    <n v="8829838"/>
    <n v="9609267"/>
    <n v="-779429"/>
    <n v="-43037"/>
    <n v="20000"/>
    <m/>
    <n v="-842466"/>
    <n v="1064700"/>
    <n v="272250"/>
    <n v="814500"/>
    <n v="7091100"/>
    <m/>
    <n v="47250"/>
    <n v="287550"/>
    <n v="50850"/>
    <n v="9628200"/>
    <m/>
    <m/>
    <m/>
    <m/>
    <m/>
    <m/>
    <m/>
    <m/>
    <n v="621359"/>
    <m/>
    <n v="25141"/>
    <m/>
    <n v="12721"/>
    <m/>
    <n v="110739"/>
    <m/>
    <m/>
    <m/>
    <n v="171694"/>
    <m/>
    <n v="22957"/>
    <m/>
    <m/>
    <m/>
    <n v="157390"/>
    <n v="0"/>
    <n v="263807"/>
    <n v="0"/>
    <n v="229585"/>
    <n v="34903"/>
    <n v="201308"/>
    <n v="67224"/>
    <m/>
    <n v="10394"/>
    <m/>
    <m/>
    <m/>
    <m/>
    <m/>
    <m/>
    <m/>
    <m/>
    <m/>
    <m/>
    <m/>
    <m/>
    <m/>
    <m/>
    <m/>
    <m/>
    <m/>
    <m/>
    <m/>
    <m/>
    <m/>
    <m/>
    <m/>
    <m/>
    <m/>
    <m/>
    <m/>
    <m/>
    <n v="-40497"/>
    <m/>
    <m/>
    <m/>
    <n v="286785"/>
    <m/>
    <n v="-179304"/>
    <m/>
    <n v="-37689"/>
    <m/>
    <n v="2021411"/>
    <m/>
    <m/>
    <m/>
    <n v="-133705"/>
    <m/>
    <n v="-151402"/>
    <m/>
    <m/>
    <m/>
    <m/>
    <m/>
    <m/>
    <m/>
    <m/>
    <m/>
    <m/>
    <m/>
    <m/>
    <m/>
    <m/>
    <m/>
    <m/>
    <m/>
    <n v="4868446"/>
    <n v="1158347"/>
    <n v="3582474"/>
    <n v="137245"/>
    <n v="4204349"/>
    <m/>
    <m/>
    <m/>
    <m/>
    <m/>
    <m/>
    <m/>
    <m/>
    <n v="5852"/>
    <m/>
    <n v="167851"/>
    <m/>
    <n v="235619"/>
    <n v="26691"/>
    <n v="123041"/>
    <n v="39253"/>
    <m/>
    <n v="9747"/>
    <n v="496672"/>
    <n v="257484"/>
    <n v="122083"/>
    <n v="736918"/>
    <n v="57821"/>
    <n v="87073"/>
    <n v="98480"/>
    <n v="2183940"/>
    <n v="123092"/>
    <n v="468000"/>
    <n v="48216"/>
    <n v="19030"/>
    <m/>
    <n v="304"/>
    <n v="97751"/>
    <n v="3610600"/>
    <m/>
    <n v="238007"/>
    <m/>
    <m/>
    <m/>
    <n v="3848607"/>
    <n v="1659113"/>
    <m/>
    <m/>
    <n v="2189494"/>
    <n v="3848607"/>
    <m/>
    <m/>
    <m/>
    <m/>
    <n v="0"/>
    <m/>
    <n v="457287"/>
    <n v="926362"/>
    <n v="1383649"/>
    <n v="-1145642"/>
    <m/>
    <m/>
    <m/>
    <m/>
    <m/>
    <s v="0.55"/>
    <n v="912512.15"/>
    <n v="2340"/>
    <n v="0"/>
    <n v="5699"/>
    <n v="25395"/>
    <n v="61223"/>
    <n v="0"/>
    <n v="0"/>
    <n v="3178"/>
    <n v="7330"/>
    <n v="2883"/>
    <n v="10758"/>
    <n v="5066"/>
    <n v="18072"/>
    <n v="2121"/>
    <n v="4066"/>
    <n v="2186"/>
    <n v="14420"/>
    <n v="164737"/>
    <n v="0"/>
    <n v="0"/>
    <n v="0"/>
    <n v="4287"/>
    <n v="0"/>
    <n v="0"/>
    <n v="4287"/>
    <n v="146752"/>
    <n v="0"/>
    <n v="244569"/>
    <n v="1010327"/>
    <n v="1492591"/>
    <n v="0"/>
    <n v="0"/>
    <n v="180553"/>
    <n v="334972"/>
    <n v="71480"/>
    <n v="185409"/>
    <n v="87180"/>
    <n v="379495"/>
    <n v="49178"/>
    <n v="70295"/>
    <n v="68161"/>
    <n v="547484"/>
    <n v="4868446"/>
    <n v="0"/>
    <n v="0"/>
    <n v="0"/>
    <n v="145767"/>
    <n v="0"/>
    <n v="0"/>
    <n v="145767"/>
    <m/>
    <x v="0"/>
    <x v="0"/>
    <m/>
    <m/>
    <n v="7330"/>
    <m/>
    <x v="0"/>
    <x v="0"/>
    <m/>
    <m/>
    <n v="334972"/>
    <n v="116"/>
    <n v="154"/>
    <n v="83"/>
    <n v="82"/>
    <n v="112"/>
    <n v="57"/>
    <n v="42"/>
    <n v="76"/>
    <n v="30"/>
    <n v="1"/>
    <n v="0"/>
    <n v="0"/>
    <n v="0"/>
    <n v="1"/>
    <n v="0"/>
    <n v="1"/>
    <n v="0"/>
    <n v="0"/>
    <n v="0"/>
    <n v="0"/>
    <n v="0"/>
    <n v="0"/>
    <n v="0"/>
    <n v="0"/>
    <n v="1"/>
    <n v="0"/>
    <n v="0"/>
    <n v="0"/>
    <n v="0"/>
  </r>
  <r>
    <n v="206292214"/>
    <x v="567"/>
    <d v="2024-01-01T00:00:00"/>
    <d v="2024-12-31T00:00:00"/>
    <n v="366"/>
    <s v="In Process"/>
    <x v="0"/>
    <x v="24"/>
    <x v="0"/>
    <x v="0"/>
    <s v="02 - Golden Empire"/>
    <x v="54"/>
    <s v="530-273-4447"/>
    <s v="107 CATHERINE LANE"/>
    <s v="GRASS VALLEY"/>
    <s v="95945"/>
    <s v="ZZR05512H"/>
    <s v="KEITH GILBERT"/>
    <s v="Yes"/>
    <m/>
    <n v="59"/>
    <n v="59"/>
    <x v="1"/>
    <n v="21594"/>
    <n v="20504"/>
    <n v="224.21"/>
    <n v="184"/>
    <n v="185"/>
    <n v="3544"/>
    <n v="685"/>
    <n v="1245"/>
    <n v="13449"/>
    <m/>
    <n v="59"/>
    <n v="117"/>
    <n v="1405"/>
    <x v="0"/>
    <n v="20504"/>
    <m/>
    <m/>
    <m/>
    <m/>
    <m/>
    <m/>
    <m/>
    <m/>
    <n v="12098550"/>
    <n v="1951619"/>
    <n v="4666171"/>
    <n v="6326"/>
    <n v="9390324"/>
    <n v="9427075"/>
    <n v="-36751"/>
    <n v="-5"/>
    <m/>
    <m/>
    <n v="-36756"/>
    <n v="4430000"/>
    <n v="856250"/>
    <n v="514050"/>
    <n v="5582550"/>
    <m/>
    <n v="73750"/>
    <n v="63400"/>
    <n v="578550"/>
    <n v="12098550"/>
    <m/>
    <m/>
    <m/>
    <m/>
    <m/>
    <m/>
    <m/>
    <m/>
    <n v="1642611"/>
    <m/>
    <n v="273296"/>
    <m/>
    <n v="237"/>
    <m/>
    <n v="9965"/>
    <m/>
    <m/>
    <m/>
    <n v="24910"/>
    <m/>
    <n v="600"/>
    <m/>
    <m/>
    <m/>
    <n v="0"/>
    <n v="0"/>
    <n v="677475"/>
    <n v="0"/>
    <n v="574300"/>
    <n v="338700"/>
    <n v="270414"/>
    <n v="81327"/>
    <m/>
    <n v="9403"/>
    <m/>
    <m/>
    <m/>
    <m/>
    <m/>
    <m/>
    <m/>
    <m/>
    <m/>
    <m/>
    <m/>
    <m/>
    <m/>
    <m/>
    <m/>
    <m/>
    <m/>
    <m/>
    <m/>
    <m/>
    <m/>
    <m/>
    <m/>
    <m/>
    <m/>
    <m/>
    <m/>
    <m/>
    <m/>
    <m/>
    <m/>
    <m/>
    <n v="2818987"/>
    <m/>
    <n v="648420"/>
    <m/>
    <n v="171639"/>
    <m/>
    <n v="873160"/>
    <m/>
    <m/>
    <m/>
    <n v="69790"/>
    <m/>
    <n v="84175"/>
    <m/>
    <m/>
    <m/>
    <m/>
    <m/>
    <m/>
    <m/>
    <m/>
    <m/>
    <m/>
    <m/>
    <m/>
    <m/>
    <m/>
    <m/>
    <m/>
    <m/>
    <n v="3814238"/>
    <n v="1163148"/>
    <n v="4449689"/>
    <n v="248531"/>
    <n v="4181989"/>
    <m/>
    <m/>
    <m/>
    <m/>
    <m/>
    <m/>
    <m/>
    <m/>
    <n v="315"/>
    <m/>
    <n v="261231"/>
    <m/>
    <n v="221220"/>
    <n v="130117"/>
    <n v="142537"/>
    <n v="41546"/>
    <m/>
    <n v="15451"/>
    <n v="301482"/>
    <n v="159069"/>
    <n v="52841"/>
    <n v="808282"/>
    <n v="81170"/>
    <n v="111815"/>
    <n v="133164"/>
    <n v="2304214"/>
    <n v="47319"/>
    <n v="373842"/>
    <n v="35730"/>
    <n v="11610"/>
    <m/>
    <n v="8041"/>
    <n v="4090"/>
    <n v="1358986"/>
    <m/>
    <n v="193610"/>
    <m/>
    <m/>
    <n v="60000"/>
    <n v="1612596"/>
    <n v="594525"/>
    <m/>
    <m/>
    <n v="1018071"/>
    <n v="1612596"/>
    <n v="566801"/>
    <m/>
    <m/>
    <m/>
    <n v="0"/>
    <m/>
    <n v="178563"/>
    <n v="177747"/>
    <n v="356310"/>
    <n v="-162700"/>
    <m/>
    <m/>
    <m/>
    <m/>
    <m/>
    <s v="0.00"/>
    <n v="0"/>
    <n v="1843"/>
    <n v="0"/>
    <n v="4175"/>
    <n v="18985"/>
    <n v="45421"/>
    <n v="0"/>
    <n v="0"/>
    <n v="0"/>
    <m/>
    <n v="3075"/>
    <n v="5516"/>
    <n v="1934"/>
    <n v="18970"/>
    <n v="1894"/>
    <n v="2810"/>
    <n v="1627"/>
    <n v="11862"/>
    <n v="118112"/>
    <n v="0"/>
    <n v="349"/>
    <n v="1769"/>
    <n v="7408"/>
    <n v="0"/>
    <n v="0"/>
    <n v="9526"/>
    <n v="134192"/>
    <n v="0"/>
    <n v="242952"/>
    <n v="865508"/>
    <n v="1219017"/>
    <n v="0"/>
    <n v="0"/>
    <n v="0"/>
    <m/>
    <n v="77239"/>
    <n v="103421"/>
    <n v="34888"/>
    <n v="416983"/>
    <n v="56453"/>
    <n v="66245"/>
    <n v="75669"/>
    <n v="521671"/>
    <n v="3814238"/>
    <n v="0"/>
    <n v="38622"/>
    <n v="140687"/>
    <n v="319301"/>
    <n v="0"/>
    <n v="0"/>
    <n v="498610"/>
    <m/>
    <x v="0"/>
    <x v="0"/>
    <m/>
    <m/>
    <m/>
    <m/>
    <x v="0"/>
    <x v="0"/>
    <m/>
    <m/>
    <m/>
    <n v="66"/>
    <n v="137"/>
    <n v="31"/>
    <n v="38"/>
    <n v="85"/>
    <n v="16"/>
    <n v="24"/>
    <n v="54"/>
    <n v="12"/>
    <n v="1"/>
    <n v="0"/>
    <n v="0"/>
    <n v="1"/>
    <n v="0"/>
    <n v="0"/>
    <n v="1"/>
    <n v="0"/>
    <n v="0"/>
    <n v="0"/>
    <n v="0"/>
    <n v="0"/>
    <n v="0"/>
    <n v="0"/>
    <n v="0"/>
    <n v="1"/>
    <n v="0"/>
    <n v="0"/>
    <n v="0"/>
    <n v="0"/>
  </r>
  <r>
    <n v="206294002"/>
    <x v="568"/>
    <d v="2024-01-01T00:00:00"/>
    <d v="2024-12-31T00:00:00"/>
    <n v="366"/>
    <s v="In Process"/>
    <x v="0"/>
    <x v="24"/>
    <x v="0"/>
    <x v="0"/>
    <s v="02 - Golden Empire"/>
    <x v="54"/>
    <s v="530-272-2273"/>
    <s v="396 DORSEY DRIVE"/>
    <s v="GRASS VALLEY"/>
    <s v="95945-0000"/>
    <s v="LTC55283G"/>
    <s v="DAENEN MERRILL"/>
    <s v="Yes"/>
    <m/>
    <n v="99"/>
    <n v="99"/>
    <x v="2"/>
    <n v="36234"/>
    <n v="34359"/>
    <n v="221.06"/>
    <n v="302"/>
    <n v="303"/>
    <n v="5272"/>
    <n v="1366"/>
    <n v="1838"/>
    <n v="20882"/>
    <m/>
    <n v="86"/>
    <n v="416"/>
    <n v="4499"/>
    <x v="0"/>
    <n v="34359"/>
    <m/>
    <m/>
    <m/>
    <m/>
    <m/>
    <m/>
    <m/>
    <m/>
    <n v="20983165"/>
    <n v="2942234"/>
    <n v="7577114"/>
    <n v="75"/>
    <n v="16348360"/>
    <n v="15130620"/>
    <n v="1217740"/>
    <n v="-5"/>
    <m/>
    <m/>
    <n v="1217735"/>
    <n v="6590000"/>
    <n v="1707500"/>
    <n v="834000"/>
    <n v="9459665"/>
    <m/>
    <n v="107500"/>
    <n v="187200"/>
    <n v="2097300"/>
    <n v="20983165"/>
    <m/>
    <m/>
    <m/>
    <m/>
    <m/>
    <m/>
    <m/>
    <m/>
    <n v="2127370"/>
    <m/>
    <n v="515216"/>
    <m/>
    <n v="1725"/>
    <m/>
    <n v="4532"/>
    <m/>
    <m/>
    <m/>
    <n v="37902"/>
    <m/>
    <m/>
    <m/>
    <n v="255489"/>
    <m/>
    <n v="2073"/>
    <n v="0"/>
    <n v="1034650"/>
    <n v="0"/>
    <n v="882875"/>
    <n v="433050"/>
    <n v="489036"/>
    <n v="68445"/>
    <m/>
    <n v="32105"/>
    <m/>
    <m/>
    <m/>
    <m/>
    <m/>
    <m/>
    <m/>
    <m/>
    <m/>
    <m/>
    <m/>
    <m/>
    <m/>
    <m/>
    <m/>
    <m/>
    <m/>
    <m/>
    <m/>
    <m/>
    <m/>
    <m/>
    <m/>
    <m/>
    <m/>
    <m/>
    <m/>
    <m/>
    <m/>
    <m/>
    <m/>
    <m/>
    <n v="4032190"/>
    <m/>
    <n v="1320195"/>
    <m/>
    <n v="-120435"/>
    <m/>
    <n v="2509800"/>
    <m/>
    <m/>
    <m/>
    <n v="81657"/>
    <m/>
    <n v="-246293"/>
    <m/>
    <m/>
    <m/>
    <m/>
    <m/>
    <m/>
    <m/>
    <m/>
    <m/>
    <m/>
    <m/>
    <m/>
    <m/>
    <m/>
    <m/>
    <m/>
    <m/>
    <n v="5900648"/>
    <n v="1467094"/>
    <n v="7762878"/>
    <n v="141025"/>
    <n v="6740430"/>
    <m/>
    <m/>
    <m/>
    <m/>
    <m/>
    <m/>
    <m/>
    <m/>
    <m/>
    <m/>
    <n v="407476"/>
    <n v="66723"/>
    <n v="350573"/>
    <n v="194849"/>
    <n v="262313"/>
    <n v="37518"/>
    <m/>
    <n v="46401"/>
    <n v="600008"/>
    <n v="325280"/>
    <n v="158687"/>
    <n v="1201451"/>
    <n v="65151"/>
    <n v="183423"/>
    <n v="157680"/>
    <n v="3474663"/>
    <n v="85949"/>
    <n v="626672"/>
    <n v="63544"/>
    <n v="27291"/>
    <m/>
    <n v="13493"/>
    <n v="41045"/>
    <n v="3572697"/>
    <m/>
    <n v="613125"/>
    <n v="37147"/>
    <m/>
    <n v="100000"/>
    <n v="4322969"/>
    <n v="1303099"/>
    <m/>
    <m/>
    <n v="3019870"/>
    <n v="4322969"/>
    <n v="1285108"/>
    <m/>
    <m/>
    <m/>
    <n v="0"/>
    <m/>
    <n v="544914"/>
    <n v="333353"/>
    <n v="878267"/>
    <n v="-265142"/>
    <m/>
    <m/>
    <m/>
    <m/>
    <m/>
    <s v="0.00"/>
    <n v="0"/>
    <n v="1867"/>
    <n v="0"/>
    <n v="8975"/>
    <n v="29830"/>
    <n v="72474"/>
    <n v="0"/>
    <n v="0"/>
    <n v="0"/>
    <n v="911"/>
    <n v="5558"/>
    <n v="11419"/>
    <n v="5281"/>
    <n v="26575"/>
    <n v="1894"/>
    <n v="6508"/>
    <n v="2034"/>
    <n v="16715"/>
    <n v="190041"/>
    <n v="0"/>
    <n v="18"/>
    <n v="7735"/>
    <n v="16054"/>
    <n v="0"/>
    <n v="0"/>
    <n v="23807"/>
    <n v="176218"/>
    <n v="0"/>
    <n v="526383"/>
    <n v="1331447"/>
    <n v="1726605"/>
    <n v="0"/>
    <n v="0"/>
    <n v="0"/>
    <n v="52549"/>
    <n v="123465"/>
    <n v="214969"/>
    <n v="99829"/>
    <n v="554873"/>
    <n v="54120"/>
    <n v="129947"/>
    <n v="101986"/>
    <n v="808257"/>
    <n v="5900648"/>
    <n v="0"/>
    <n v="1368"/>
    <n v="605152"/>
    <n v="776765"/>
    <n v="0"/>
    <n v="0"/>
    <n v="1383285"/>
    <m/>
    <x v="0"/>
    <x v="0"/>
    <m/>
    <m/>
    <n v="911"/>
    <m/>
    <x v="0"/>
    <x v="0"/>
    <m/>
    <m/>
    <n v="52549"/>
    <n v="111"/>
    <n v="216"/>
    <n v="59"/>
    <n v="65"/>
    <n v="155"/>
    <n v="29"/>
    <n v="41"/>
    <n v="103"/>
    <n v="18"/>
    <n v="1"/>
    <n v="0"/>
    <n v="0"/>
    <n v="0"/>
    <n v="1"/>
    <n v="0"/>
    <n v="1"/>
    <n v="0"/>
    <n v="0"/>
    <n v="0"/>
    <n v="0"/>
    <n v="0"/>
    <n v="0"/>
    <n v="0"/>
    <n v="0"/>
    <n v="1"/>
    <n v="0"/>
    <n v="0"/>
    <n v="0"/>
    <n v="0"/>
  </r>
  <r>
    <n v="206300039"/>
    <x v="569"/>
    <d v="2024-01-01T00:00:00"/>
    <d v="2024-12-31T00:00:00"/>
    <n v="366"/>
    <s v="In Process"/>
    <x v="0"/>
    <x v="25"/>
    <x v="0"/>
    <x v="0"/>
    <s v="13 - Orange"/>
    <x v="55"/>
    <s v="714-973-1656"/>
    <s v="600 EAST WASHINGTON AVENUE"/>
    <s v="SANTA ANA"/>
    <s v="92701"/>
    <s v="ZZT19202H"/>
    <s v="LEONARD MEDINA"/>
    <s v="Yes"/>
    <m/>
    <n v="202"/>
    <n v="202"/>
    <x v="0"/>
    <n v="73932"/>
    <n v="69023"/>
    <n v="217.64"/>
    <n v="577"/>
    <n v="705"/>
    <n v="11187"/>
    <n v="3502"/>
    <n v="3929"/>
    <n v="46965"/>
    <m/>
    <n v="312"/>
    <n v="710"/>
    <n v="2418"/>
    <x v="1"/>
    <n v="58371"/>
    <m/>
    <m/>
    <m/>
    <n v="10652"/>
    <m/>
    <m/>
    <m/>
    <m/>
    <n v="30804800"/>
    <n v="16483587"/>
    <n v="15177231"/>
    <n v="199343"/>
    <n v="32310499"/>
    <n v="31128386"/>
    <n v="1182113"/>
    <n v="1618427"/>
    <m/>
    <m/>
    <n v="2800540"/>
    <n v="4818000"/>
    <n v="1459000"/>
    <n v="1827200"/>
    <n v="21219900"/>
    <m/>
    <n v="156000"/>
    <n v="357500"/>
    <n v="967200"/>
    <n v="23348400"/>
    <m/>
    <m/>
    <m/>
    <n v="7456400"/>
    <m/>
    <m/>
    <m/>
    <m/>
    <n v="12170679"/>
    <m/>
    <n v="3668175"/>
    <m/>
    <n v="595272"/>
    <m/>
    <n v="41727"/>
    <m/>
    <m/>
    <m/>
    <m/>
    <m/>
    <n v="3889"/>
    <m/>
    <n v="3845"/>
    <m/>
    <n v="0"/>
    <n v="0"/>
    <n v="7807250"/>
    <n v="0"/>
    <n v="6887700"/>
    <n v="908150"/>
    <n v="772626"/>
    <n v="55023"/>
    <m/>
    <n v="52838"/>
    <m/>
    <m/>
    <m/>
    <m/>
    <m/>
    <m/>
    <m/>
    <m/>
    <m/>
    <m/>
    <m/>
    <m/>
    <m/>
    <m/>
    <m/>
    <m/>
    <m/>
    <m/>
    <m/>
    <m/>
    <m/>
    <m/>
    <m/>
    <m/>
    <m/>
    <m/>
    <m/>
    <m/>
    <n v="-18117"/>
    <m/>
    <m/>
    <m/>
    <n v="5743679"/>
    <m/>
    <n v="3084448"/>
    <m/>
    <n v="66032"/>
    <m/>
    <n v="6046842"/>
    <m/>
    <m/>
    <m/>
    <m/>
    <m/>
    <n v="254347"/>
    <m/>
    <m/>
    <m/>
    <m/>
    <m/>
    <m/>
    <m/>
    <m/>
    <m/>
    <m/>
    <m/>
    <m/>
    <m/>
    <m/>
    <m/>
    <m/>
    <m/>
    <n v="15882855"/>
    <n v="3698979"/>
    <n v="11546552"/>
    <n v="428877"/>
    <n v="10589568"/>
    <m/>
    <m/>
    <m/>
    <n v="4316039"/>
    <m/>
    <m/>
    <m/>
    <m/>
    <m/>
    <m/>
    <n v="778072"/>
    <m/>
    <n v="291501"/>
    <n v="100098"/>
    <n v="671846"/>
    <n v="67932"/>
    <m/>
    <n v="660664"/>
    <n v="872025"/>
    <n v="822292"/>
    <n v="300259"/>
    <n v="2481614"/>
    <n v="239976"/>
    <n v="344795"/>
    <n v="134019"/>
    <n v="6393354"/>
    <n v="120714"/>
    <n v="1238294"/>
    <n v="199816"/>
    <n v="115213"/>
    <m/>
    <n v="595860"/>
    <n v="-205565"/>
    <n v="2198269"/>
    <m/>
    <n v="380881"/>
    <n v="494770"/>
    <n v="6149898"/>
    <m/>
    <n v="9223818"/>
    <n v="15353360"/>
    <m/>
    <m/>
    <n v="-6129542"/>
    <n v="9223818"/>
    <n v="1124365"/>
    <m/>
    <n v="45971"/>
    <m/>
    <n v="0"/>
    <m/>
    <n v="1910861"/>
    <n v="1472926"/>
    <n v="3383787"/>
    <n v="-3002906"/>
    <m/>
    <m/>
    <m/>
    <m/>
    <m/>
    <s v="-0.05"/>
    <n v="-767668"/>
    <n v="3922"/>
    <n v="0"/>
    <n v="28522"/>
    <n v="98209"/>
    <n v="169746"/>
    <n v="20503"/>
    <n v="0"/>
    <n v="10337"/>
    <n v="21385"/>
    <n v="6976"/>
    <n v="32185"/>
    <n v="8100"/>
    <n v="38497"/>
    <n v="7119"/>
    <n v="13263"/>
    <n v="2032"/>
    <n v="33302"/>
    <n v="494098"/>
    <n v="0"/>
    <n v="0"/>
    <n v="0"/>
    <n v="0"/>
    <n v="0"/>
    <n v="0"/>
    <n v="0"/>
    <n v="313847"/>
    <n v="0"/>
    <n v="1774632"/>
    <n v="3759390"/>
    <n v="4232427"/>
    <n v="693011"/>
    <n v="0"/>
    <n v="499836"/>
    <n v="916708"/>
    <n v="162966"/>
    <n v="570190"/>
    <n v="140948"/>
    <n v="780775"/>
    <n v="206567"/>
    <n v="262549"/>
    <n v="110748"/>
    <n v="1458261"/>
    <n v="15882855"/>
    <n v="0"/>
    <n v="0"/>
    <n v="0"/>
    <n v="0"/>
    <n v="0"/>
    <n v="0"/>
    <n v="0"/>
    <m/>
    <x v="0"/>
    <x v="0"/>
    <m/>
    <m/>
    <n v="21385"/>
    <m/>
    <x v="0"/>
    <x v="0"/>
    <m/>
    <m/>
    <n v="916708"/>
    <n v="339"/>
    <n v="503"/>
    <n v="231"/>
    <n v="254"/>
    <n v="380"/>
    <n v="175"/>
    <n v="114"/>
    <n v="189"/>
    <n v="72"/>
    <n v="1"/>
    <n v="0"/>
    <n v="0"/>
    <n v="0"/>
    <n v="0"/>
    <n v="1"/>
    <n v="1"/>
    <n v="0"/>
    <n v="0"/>
    <n v="0"/>
    <n v="1"/>
    <n v="0"/>
    <n v="0"/>
    <n v="0"/>
    <n v="0"/>
    <n v="1"/>
    <n v="0"/>
    <n v="0"/>
    <n v="0"/>
    <n v="0"/>
  </r>
  <r>
    <n v="206300210"/>
    <x v="570"/>
    <d v="2024-01-01T00:00:00"/>
    <d v="2024-12-31T00:00:00"/>
    <n v="366"/>
    <s v="In Process"/>
    <x v="1"/>
    <x v="25"/>
    <x v="1"/>
    <x v="1"/>
    <s v="13 - Orange"/>
    <x v="56"/>
    <s v="949-854-9500"/>
    <s v="19191 HARVARD AVENUE"/>
    <s v="IRVINE"/>
    <s v="92612-0000"/>
    <s v="1568437325"/>
    <s v="LANANH HUYEN"/>
    <s v="Yes"/>
    <s v="HUMANGOOD"/>
    <n v="59"/>
    <n v="59"/>
    <x v="1"/>
    <n v="21594"/>
    <n v="17878"/>
    <n v="190.58"/>
    <n v="280"/>
    <n v="275"/>
    <n v="4105"/>
    <n v="1477"/>
    <n v="889"/>
    <n v="8047"/>
    <m/>
    <m/>
    <n v="3360"/>
    <m/>
    <x v="0"/>
    <n v="17878"/>
    <m/>
    <m/>
    <m/>
    <m/>
    <m/>
    <m/>
    <m/>
    <m/>
    <n v="8483411"/>
    <n v="1363054"/>
    <n v="922042"/>
    <n v="97686"/>
    <n v="9022109"/>
    <n v="10625392"/>
    <n v="-1603283"/>
    <n v="3253967"/>
    <m/>
    <m/>
    <n v="1650684"/>
    <n v="1947891"/>
    <n v="700861"/>
    <n v="421845"/>
    <n v="3818437"/>
    <m/>
    <m/>
    <n v="1594377"/>
    <m/>
    <n v="8483411"/>
    <m/>
    <m/>
    <m/>
    <m/>
    <m/>
    <m/>
    <m/>
    <m/>
    <n v="868619"/>
    <n v="71900"/>
    <n v="273738"/>
    <n v="1048"/>
    <n v="120"/>
    <m/>
    <n v="71"/>
    <m/>
    <m/>
    <m/>
    <m/>
    <m/>
    <n v="147558"/>
    <m/>
    <m/>
    <m/>
    <n v="76658"/>
    <n v="0"/>
    <n v="477262"/>
    <n v="0"/>
    <n v="372334"/>
    <n v="87152"/>
    <n v="145827"/>
    <n v="42984"/>
    <m/>
    <n v="160837"/>
    <m/>
    <m/>
    <m/>
    <m/>
    <m/>
    <m/>
    <m/>
    <m/>
    <m/>
    <m/>
    <m/>
    <m/>
    <m/>
    <m/>
    <m/>
    <m/>
    <m/>
    <m/>
    <m/>
    <m/>
    <m/>
    <m/>
    <m/>
    <m/>
    <m/>
    <m/>
    <m/>
    <n v="3410"/>
    <m/>
    <m/>
    <m/>
    <m/>
    <n v="-342911"/>
    <n v="28113"/>
    <n v="175871"/>
    <n v="12"/>
    <n v="106854"/>
    <m/>
    <n v="950693"/>
    <m/>
    <m/>
    <m/>
    <m/>
    <m/>
    <m/>
    <m/>
    <m/>
    <m/>
    <m/>
    <m/>
    <m/>
    <m/>
    <m/>
    <m/>
    <m/>
    <m/>
    <m/>
    <m/>
    <m/>
    <m/>
    <m/>
    <m/>
    <n v="9783511"/>
    <n v="4677317"/>
    <n v="17731573"/>
    <n v="846677"/>
    <n v="4868833"/>
    <m/>
    <m/>
    <m/>
    <m/>
    <m/>
    <m/>
    <m/>
    <m/>
    <n v="20819"/>
    <m/>
    <n v="248653"/>
    <n v="4146"/>
    <n v="174846"/>
    <n v="20017"/>
    <n v="145610"/>
    <n v="76173"/>
    <m/>
    <n v="127356"/>
    <n v="248755"/>
    <n v="67663"/>
    <n v="136581"/>
    <n v="1548621"/>
    <n v="142849"/>
    <n v="223787"/>
    <n v="122920"/>
    <n v="1808525"/>
    <n v="331452"/>
    <n v="8213"/>
    <n v="729"/>
    <n v="17870"/>
    <n v="53458"/>
    <m/>
    <n v="227516"/>
    <n v="2107707"/>
    <m/>
    <n v="30585431"/>
    <n v="4473475"/>
    <n v="80295334"/>
    <n v="388145"/>
    <n v="117850092"/>
    <n v="1639371"/>
    <n v="44245824"/>
    <n v="26951429"/>
    <n v="45013468"/>
    <n v="117850092"/>
    <m/>
    <n v="80295334"/>
    <m/>
    <m/>
    <n v="3835088"/>
    <n v="58062133"/>
    <m/>
    <n v="24470702"/>
    <n v="86367923"/>
    <n v="-55782492"/>
    <m/>
    <m/>
    <n v="26951429"/>
    <n v="26951429"/>
    <m/>
    <s v="0.00"/>
    <n v="0"/>
    <n v="2345"/>
    <n v="0"/>
    <n v="10044"/>
    <n v="19044"/>
    <n v="45054"/>
    <n v="0"/>
    <n v="0"/>
    <n v="3848"/>
    <m/>
    <n v="1293"/>
    <n v="2106"/>
    <n v="1220"/>
    <n v="24022"/>
    <n v="3053"/>
    <n v="5185"/>
    <n v="1896"/>
    <n v="8262"/>
    <n v="127372"/>
    <n v="0"/>
    <n v="0"/>
    <n v="0"/>
    <n v="2353"/>
    <n v="0"/>
    <n v="0"/>
    <n v="2353"/>
    <n v="204406"/>
    <n v="0"/>
    <n v="555746"/>
    <n v="724023"/>
    <n v="1186197"/>
    <n v="0"/>
    <n v="0"/>
    <n v="132189"/>
    <m/>
    <n v="35813"/>
    <n v="41686"/>
    <n v="23155"/>
    <n v="515463"/>
    <n v="100100"/>
    <n v="127440"/>
    <n v="85042"/>
    <n v="354808"/>
    <n v="4086068"/>
    <n v="0"/>
    <n v="0"/>
    <n v="0"/>
    <n v="215442"/>
    <n v="0"/>
    <n v="0"/>
    <n v="215442"/>
    <m/>
    <x v="0"/>
    <x v="0"/>
    <m/>
    <m/>
    <m/>
    <m/>
    <x v="0"/>
    <x v="0"/>
    <m/>
    <m/>
    <m/>
    <n v="84"/>
    <n v="135"/>
    <n v="59"/>
    <n v="61"/>
    <n v="98"/>
    <n v="47"/>
    <n v="33"/>
    <n v="58"/>
    <n v="27"/>
    <n v="0"/>
    <n v="1"/>
    <n v="0"/>
    <n v="1"/>
    <n v="0"/>
    <n v="0"/>
    <n v="1"/>
    <n v="0"/>
    <n v="0"/>
    <n v="0"/>
    <n v="0"/>
    <n v="0"/>
    <n v="0"/>
    <n v="0"/>
    <n v="0"/>
    <n v="0"/>
    <n v="0"/>
    <n v="1"/>
    <n v="0"/>
    <n v="0"/>
  </r>
  <r>
    <n v="206300212"/>
    <x v="571"/>
    <d v="2024-01-01T00:00:00"/>
    <d v="2024-12-31T00:00:00"/>
    <n v="366"/>
    <s v="In Process"/>
    <x v="0"/>
    <x v="25"/>
    <x v="0"/>
    <x v="0"/>
    <s v="13 - Orange"/>
    <x v="57"/>
    <s v="714-891-2769"/>
    <s v="206 HOSPITAL CIRCLE"/>
    <s v="WESTMINSTER"/>
    <s v="92683"/>
    <s v="1700987922"/>
    <s v="GEORGE L. RODES"/>
    <s v="No"/>
    <m/>
    <n v="99"/>
    <n v="99"/>
    <x v="2"/>
    <n v="36234"/>
    <n v="34897"/>
    <n v="225.96"/>
    <n v="89"/>
    <n v="83"/>
    <n v="799"/>
    <n v="74"/>
    <n v="17596"/>
    <n v="16017"/>
    <m/>
    <m/>
    <m/>
    <n v="411"/>
    <x v="1"/>
    <n v="18277"/>
    <m/>
    <n v="16620"/>
    <m/>
    <m/>
    <m/>
    <m/>
    <m/>
    <m/>
    <n v="13396524"/>
    <n v="215433"/>
    <n v="-4001019"/>
    <n v="1328"/>
    <n v="17614304"/>
    <n v="15479678"/>
    <n v="2134626"/>
    <m/>
    <m/>
    <m/>
    <n v="2134626"/>
    <n v="309931"/>
    <n v="28705"/>
    <n v="6685513"/>
    <n v="6212949"/>
    <m/>
    <m/>
    <m/>
    <n v="159426"/>
    <n v="7089626"/>
    <m/>
    <n v="6306898"/>
    <m/>
    <m/>
    <m/>
    <m/>
    <m/>
    <m/>
    <n v="83614"/>
    <m/>
    <n v="5977"/>
    <m/>
    <n v="67222"/>
    <m/>
    <n v="58620"/>
    <m/>
    <m/>
    <m/>
    <m/>
    <m/>
    <m/>
    <m/>
    <m/>
    <m/>
    <n v="3093"/>
    <n v="0"/>
    <n v="89589"/>
    <n v="0"/>
    <n v="520"/>
    <n v="11934"/>
    <n v="33387"/>
    <n v="53358"/>
    <m/>
    <n v="23552"/>
    <m/>
    <m/>
    <m/>
    <m/>
    <m/>
    <m/>
    <m/>
    <m/>
    <m/>
    <m/>
    <m/>
    <m/>
    <m/>
    <m/>
    <m/>
    <m/>
    <m/>
    <m/>
    <m/>
    <m/>
    <m/>
    <m/>
    <m/>
    <m/>
    <m/>
    <m/>
    <m/>
    <m/>
    <m/>
    <m/>
    <m/>
    <m/>
    <n v="-281030"/>
    <m/>
    <n v="15011"/>
    <m/>
    <n v="68574"/>
    <m/>
    <n v="-137623"/>
    <m/>
    <m/>
    <m/>
    <m/>
    <m/>
    <n v="-3665951"/>
    <m/>
    <m/>
    <m/>
    <m/>
    <m/>
    <m/>
    <m/>
    <m/>
    <m/>
    <m/>
    <m/>
    <m/>
    <m/>
    <m/>
    <m/>
    <m/>
    <m/>
    <n v="7418461"/>
    <n v="2290840"/>
    <n v="5770377"/>
    <n v="498754"/>
    <n v="3668513"/>
    <m/>
    <n v="3250168"/>
    <m/>
    <m/>
    <m/>
    <m/>
    <m/>
    <m/>
    <n v="32510"/>
    <m/>
    <n v="76506"/>
    <m/>
    <n v="7280"/>
    <n v="14511"/>
    <n v="24401"/>
    <n v="22792"/>
    <m/>
    <n v="14214"/>
    <n v="511115"/>
    <n v="530295"/>
    <n v="322480"/>
    <n v="1194728"/>
    <n v="179951"/>
    <n v="549027"/>
    <n v="126475"/>
    <n v="3924730"/>
    <n v="56034"/>
    <n v="880737"/>
    <n v="22311"/>
    <n v="70900"/>
    <m/>
    <m/>
    <m/>
    <n v="3810146"/>
    <m/>
    <n v="577817"/>
    <m/>
    <n v="86283"/>
    <m/>
    <n v="4474246"/>
    <n v="2345505"/>
    <m/>
    <m/>
    <n v="2128741"/>
    <n v="4474246"/>
    <m/>
    <m/>
    <n v="1722538"/>
    <m/>
    <n v="0"/>
    <n v="1143511"/>
    <m/>
    <n v="982430"/>
    <n v="2125941"/>
    <n v="-1548124"/>
    <m/>
    <m/>
    <m/>
    <m/>
    <m/>
    <s v="-0.01"/>
    <n v="-23455.05"/>
    <n v="3885"/>
    <n v="0"/>
    <n v="4913"/>
    <n v="44870"/>
    <n v="91440"/>
    <n v="0"/>
    <n v="0"/>
    <n v="1936"/>
    <m/>
    <n v="2001"/>
    <n v="18359"/>
    <n v="9869"/>
    <n v="24397"/>
    <n v="3777"/>
    <n v="16926"/>
    <n v="1993"/>
    <n v="16541"/>
    <n v="240907"/>
    <n v="0"/>
    <n v="0"/>
    <n v="169"/>
    <n v="330"/>
    <n v="0"/>
    <n v="0"/>
    <n v="499"/>
    <n v="253955"/>
    <n v="0"/>
    <n v="286776"/>
    <n v="1736712"/>
    <n v="2311474"/>
    <n v="0"/>
    <n v="0"/>
    <n v="119531"/>
    <m/>
    <n v="78280"/>
    <n v="373577"/>
    <n v="227675"/>
    <n v="604228"/>
    <n v="151750"/>
    <n v="402501"/>
    <n v="96023"/>
    <n v="775979"/>
    <n v="7418461"/>
    <n v="0"/>
    <n v="0"/>
    <n v="9289"/>
    <n v="11327"/>
    <n v="0"/>
    <n v="0"/>
    <n v="20616"/>
    <m/>
    <x v="0"/>
    <x v="0"/>
    <m/>
    <m/>
    <m/>
    <m/>
    <x v="0"/>
    <x v="0"/>
    <m/>
    <m/>
    <m/>
    <n v="157"/>
    <n v="192"/>
    <n v="137"/>
    <n v="93"/>
    <n v="125"/>
    <n v="79"/>
    <n v="59"/>
    <n v="76"/>
    <n v="50"/>
    <n v="1"/>
    <n v="0"/>
    <n v="0"/>
    <n v="0"/>
    <n v="1"/>
    <n v="0"/>
    <n v="1"/>
    <n v="0"/>
    <n v="1"/>
    <n v="0"/>
    <n v="0"/>
    <n v="0"/>
    <n v="0"/>
    <n v="0"/>
    <n v="0"/>
    <n v="1"/>
    <n v="0"/>
    <n v="0"/>
    <n v="0"/>
    <n v="0"/>
  </r>
  <r>
    <n v="206300323"/>
    <x v="572"/>
    <d v="2024-01-01T00:00:00"/>
    <d v="2024-12-31T00:00:00"/>
    <n v="366"/>
    <s v="In Process"/>
    <x v="1"/>
    <x v="25"/>
    <x v="1"/>
    <x v="0"/>
    <s v="13 - Orange"/>
    <x v="56"/>
    <s v="949-545-2260"/>
    <s v="1 AMISTAD DRIVE"/>
    <s v="RANCHO MISSION VIEJO"/>
    <s v="92694"/>
    <m/>
    <s v="KELLY CONK"/>
    <s v="No"/>
    <m/>
    <n v="49"/>
    <n v="49"/>
    <x v="1"/>
    <n v="17934"/>
    <n v="14109"/>
    <n v="151.55000000000001"/>
    <n v="428"/>
    <n v="427"/>
    <n v="9633"/>
    <n v="853"/>
    <m/>
    <m/>
    <m/>
    <m/>
    <n v="2067"/>
    <n v="1556"/>
    <x v="0"/>
    <n v="14109"/>
    <m/>
    <m/>
    <m/>
    <m/>
    <m/>
    <m/>
    <m/>
    <m/>
    <n v="8329602"/>
    <n v="3441051"/>
    <n v="1438431"/>
    <n v="9693"/>
    <n v="10341915"/>
    <n v="11622226"/>
    <n v="-1280311"/>
    <n v="-1094066"/>
    <m/>
    <m/>
    <n v="-2374377"/>
    <n v="5699533"/>
    <n v="446107"/>
    <m/>
    <m/>
    <m/>
    <m/>
    <n v="1442090"/>
    <n v="741872"/>
    <n v="8329602"/>
    <m/>
    <m/>
    <m/>
    <m/>
    <m/>
    <m/>
    <m/>
    <m/>
    <n v="3105659"/>
    <m/>
    <n v="243589"/>
    <m/>
    <m/>
    <m/>
    <m/>
    <m/>
    <m/>
    <m/>
    <m/>
    <m/>
    <n v="91803"/>
    <m/>
    <m/>
    <m/>
    <n v="277903"/>
    <n v="0"/>
    <n v="1064965"/>
    <n v="12206"/>
    <n v="1216875"/>
    <n v="299570"/>
    <n v="426362"/>
    <n v="82263"/>
    <m/>
    <n v="60907"/>
    <m/>
    <m/>
    <m/>
    <m/>
    <m/>
    <m/>
    <m/>
    <m/>
    <m/>
    <m/>
    <m/>
    <m/>
    <m/>
    <m/>
    <m/>
    <m/>
    <m/>
    <m/>
    <m/>
    <m/>
    <m/>
    <m/>
    <m/>
    <m/>
    <m/>
    <m/>
    <m/>
    <m/>
    <m/>
    <m/>
    <m/>
    <m/>
    <n v="1241308"/>
    <m/>
    <n v="197123"/>
    <m/>
    <m/>
    <m/>
    <m/>
    <m/>
    <m/>
    <m/>
    <m/>
    <m/>
    <m/>
    <m/>
    <m/>
    <m/>
    <m/>
    <m/>
    <m/>
    <m/>
    <m/>
    <m/>
    <m/>
    <m/>
    <m/>
    <m/>
    <m/>
    <m/>
    <m/>
    <m/>
    <n v="5630819"/>
    <n v="1666186"/>
    <n v="9314319"/>
    <n v="569169"/>
    <n v="4398007"/>
    <m/>
    <m/>
    <m/>
    <m/>
    <m/>
    <m/>
    <m/>
    <m/>
    <n v="125027"/>
    <m/>
    <n v="478558"/>
    <n v="14599"/>
    <n v="515912"/>
    <n v="234780"/>
    <n v="326673"/>
    <n v="70977"/>
    <m/>
    <n v="54045"/>
    <n v="455243"/>
    <n v="380939"/>
    <n v="23901"/>
    <n v="891454"/>
    <n v="66783"/>
    <n v="265190"/>
    <n v="78980"/>
    <n v="2347659"/>
    <n v="891857"/>
    <n v="1642"/>
    <m/>
    <m/>
    <m/>
    <m/>
    <m/>
    <n v="2977490"/>
    <m/>
    <n v="49464537"/>
    <m/>
    <n v="5416"/>
    <m/>
    <n v="52447443"/>
    <n v="1405967"/>
    <m/>
    <m/>
    <n v="51041476"/>
    <n v="52447443"/>
    <m/>
    <m/>
    <m/>
    <m/>
    <n v="8632681"/>
    <n v="39738069"/>
    <m/>
    <n v="9681589"/>
    <n v="58052339"/>
    <n v="-8587802"/>
    <m/>
    <m/>
    <m/>
    <m/>
    <m/>
    <s v="0.78"/>
    <n v="1096654.26"/>
    <n v="1970"/>
    <n v="0"/>
    <n v="5979"/>
    <n v="23090"/>
    <n v="45239"/>
    <n v="0"/>
    <n v="0"/>
    <n v="2631"/>
    <m/>
    <n v="1999"/>
    <n v="7958"/>
    <n v="760"/>
    <n v="19088"/>
    <n v="1343"/>
    <n v="6549"/>
    <n v="1329"/>
    <n v="11904"/>
    <n v="129839"/>
    <n v="0"/>
    <n v="0"/>
    <n v="3872"/>
    <n v="4019"/>
    <n v="0"/>
    <n v="0"/>
    <n v="7891"/>
    <n v="174220"/>
    <n v="0"/>
    <n v="345660"/>
    <n v="943606"/>
    <n v="1280073"/>
    <n v="0"/>
    <n v="0"/>
    <n v="170734"/>
    <m/>
    <n v="60125"/>
    <n v="195471"/>
    <n v="18584"/>
    <n v="450561"/>
    <n v="52017"/>
    <n v="167096"/>
    <n v="60760"/>
    <n v="398669"/>
    <n v="4317576"/>
    <n v="0"/>
    <n v="0"/>
    <n v="259817"/>
    <n v="197626"/>
    <n v="0"/>
    <n v="0"/>
    <n v="457443"/>
    <m/>
    <x v="0"/>
    <x v="0"/>
    <m/>
    <m/>
    <m/>
    <m/>
    <x v="0"/>
    <x v="0"/>
    <m/>
    <m/>
    <m/>
    <n v="115"/>
    <n v="164"/>
    <n v="83"/>
    <n v="47"/>
    <n v="63"/>
    <n v="35"/>
    <n v="26"/>
    <n v="32"/>
    <n v="19"/>
    <n v="1"/>
    <n v="0"/>
    <n v="0"/>
    <n v="1"/>
    <n v="0"/>
    <n v="0"/>
    <n v="1"/>
    <n v="0"/>
    <n v="0"/>
    <n v="0"/>
    <n v="0"/>
    <n v="0"/>
    <n v="0"/>
    <n v="0"/>
    <n v="0"/>
    <n v="0"/>
    <n v="0"/>
    <n v="1"/>
    <n v="0"/>
    <n v="0"/>
  </r>
  <r>
    <n v="206301089"/>
    <x v="573"/>
    <d v="2024-01-01T00:00:00"/>
    <d v="2024-12-31T00:00:00"/>
    <n v="366"/>
    <s v="In Process"/>
    <x v="0"/>
    <x v="25"/>
    <x v="0"/>
    <x v="0"/>
    <s v="13 - Orange"/>
    <x v="58"/>
    <s v="562-596-5561"/>
    <s v="3902 KATELLA AVENUE"/>
    <s v="LOS ALAMITOS"/>
    <s v="90720"/>
    <s v="1154359586"/>
    <s v="LINDSAY SCHROEDER"/>
    <s v="No"/>
    <m/>
    <n v="150"/>
    <n v="150"/>
    <x v="0"/>
    <n v="54900"/>
    <n v="44593"/>
    <n v="161.57"/>
    <n v="809"/>
    <n v="801"/>
    <n v="4567"/>
    <n v="5446"/>
    <n v="28508"/>
    <m/>
    <m/>
    <m/>
    <n v="1920"/>
    <n v="4152"/>
    <x v="0"/>
    <n v="44593"/>
    <m/>
    <m/>
    <m/>
    <m/>
    <m/>
    <m/>
    <m/>
    <m/>
    <n v="15542192"/>
    <n v="2595205"/>
    <n v="-385927"/>
    <n v="5168"/>
    <n v="18528492"/>
    <n v="19332524"/>
    <n v="-804032"/>
    <n v="64824"/>
    <m/>
    <n v="8289"/>
    <n v="-747497"/>
    <n v="1798655"/>
    <m/>
    <n v="9053861"/>
    <m/>
    <m/>
    <n v="2622430"/>
    <n v="707433"/>
    <n v="1359813"/>
    <n v="15542192"/>
    <m/>
    <m/>
    <m/>
    <m/>
    <m/>
    <m/>
    <m/>
    <m/>
    <n v="1207316"/>
    <m/>
    <m/>
    <m/>
    <n v="43717"/>
    <m/>
    <m/>
    <m/>
    <m/>
    <m/>
    <n v="1338492"/>
    <m/>
    <n v="5680"/>
    <m/>
    <m/>
    <m/>
    <n v="10949"/>
    <n v="0"/>
    <n v="798930"/>
    <n v="0"/>
    <n v="875250"/>
    <n v="67230"/>
    <n v="404386"/>
    <n v="68585"/>
    <m/>
    <n v="369875"/>
    <m/>
    <m/>
    <m/>
    <m/>
    <m/>
    <m/>
    <m/>
    <m/>
    <m/>
    <m/>
    <m/>
    <m/>
    <m/>
    <m/>
    <m/>
    <m/>
    <m/>
    <m/>
    <m/>
    <m/>
    <m/>
    <m/>
    <m/>
    <m/>
    <m/>
    <m/>
    <m/>
    <m/>
    <m/>
    <m/>
    <m/>
    <m/>
    <n v="-783871"/>
    <m/>
    <m/>
    <m/>
    <n v="-324772"/>
    <m/>
    <m/>
    <m/>
    <m/>
    <m/>
    <n v="722716"/>
    <m/>
    <m/>
    <m/>
    <m/>
    <m/>
    <m/>
    <m/>
    <m/>
    <m/>
    <m/>
    <m/>
    <m/>
    <m/>
    <m/>
    <m/>
    <m/>
    <m/>
    <m/>
    <m/>
    <n v="6946528"/>
    <n v="3030799"/>
    <n v="9355197"/>
    <n v="154787"/>
    <n v="8758110"/>
    <m/>
    <m/>
    <m/>
    <m/>
    <m/>
    <m/>
    <m/>
    <m/>
    <n v="94489"/>
    <m/>
    <n v="438164"/>
    <n v="3302"/>
    <n v="463784"/>
    <n v="64621"/>
    <n v="396990"/>
    <n v="58806"/>
    <m/>
    <n v="77238"/>
    <n v="390927"/>
    <n v="306185"/>
    <n v="230397"/>
    <n v="1365700"/>
    <n v="153528"/>
    <n v="394820"/>
    <n v="75241"/>
    <n v="4603977"/>
    <n v="235984"/>
    <m/>
    <n v="69190"/>
    <n v="155009"/>
    <n v="144076"/>
    <n v="295605"/>
    <n v="556381"/>
    <n v="3723022"/>
    <n v="1982160"/>
    <n v="3200246"/>
    <m/>
    <n v="40736"/>
    <n v="43173"/>
    <n v="8989337"/>
    <n v="1357155"/>
    <m/>
    <n v="7888677"/>
    <n v="-256495"/>
    <n v="8989337"/>
    <m/>
    <m/>
    <m/>
    <m/>
    <n v="432167"/>
    <n v="7498953"/>
    <m/>
    <n v="3811099"/>
    <n v="11742219"/>
    <n v="-8541973"/>
    <n v="2840690"/>
    <m/>
    <m/>
    <n v="7915690"/>
    <n v="-27013"/>
    <s v="0.02"/>
    <n v="27143.100000000002"/>
    <n v="1829"/>
    <n v="0"/>
    <n v="10425"/>
    <n v="46346"/>
    <n v="86752"/>
    <n v="0"/>
    <n v="0"/>
    <n v="8637"/>
    <n v="2130"/>
    <n v="4593"/>
    <m/>
    <m/>
    <n v="25691"/>
    <n v="3085"/>
    <n v="8868"/>
    <m/>
    <n v="19531"/>
    <n v="217887"/>
    <n v="0"/>
    <n v="1051"/>
    <n v="3430"/>
    <n v="17355"/>
    <n v="0"/>
    <n v="0"/>
    <n v="21836"/>
    <n v="160091"/>
    <n v="0"/>
    <n v="584035"/>
    <n v="1758815"/>
    <n v="2243396"/>
    <n v="0"/>
    <n v="0"/>
    <n v="383748"/>
    <n v="54603"/>
    <n v="106731"/>
    <m/>
    <m/>
    <n v="568038"/>
    <n v="110261"/>
    <n v="197932"/>
    <m/>
    <n v="727774"/>
    <n v="6895424"/>
    <n v="0"/>
    <n v="78844"/>
    <n v="168057"/>
    <n v="659483"/>
    <n v="0"/>
    <n v="0"/>
    <n v="906384"/>
    <m/>
    <x v="0"/>
    <x v="0"/>
    <m/>
    <n v="2130"/>
    <m/>
    <m/>
    <x v="0"/>
    <x v="0"/>
    <m/>
    <n v="54603"/>
    <m/>
    <n v="166"/>
    <n v="219"/>
    <n v="133"/>
    <n v="116"/>
    <n v="165"/>
    <n v="94"/>
    <n v="64"/>
    <n v="103"/>
    <n v="50"/>
    <n v="1"/>
    <n v="0"/>
    <n v="0"/>
    <n v="0"/>
    <n v="0"/>
    <n v="1"/>
    <n v="1"/>
    <n v="0"/>
    <n v="0"/>
    <n v="0"/>
    <n v="0"/>
    <n v="0"/>
    <n v="0"/>
    <n v="0"/>
    <n v="0"/>
    <n v="1"/>
    <n v="0"/>
    <n v="0"/>
    <n v="0"/>
    <n v="0"/>
  </r>
  <r>
    <n v="206301094"/>
    <x v="574"/>
    <d v="2024-01-01T00:00:00"/>
    <d v="2024-12-31T00:00:00"/>
    <n v="366"/>
    <s v="In Process"/>
    <x v="0"/>
    <x v="25"/>
    <x v="0"/>
    <x v="0"/>
    <s v="13 - Orange"/>
    <x v="59"/>
    <s v="714-816-0540"/>
    <s v="501 SOUTH BEACH BLVD"/>
    <s v="ANAHEIM"/>
    <s v="92804"/>
    <s v="ZZT05984I"/>
    <s v="BALANAY, CHANNON"/>
    <s v="Yes"/>
    <m/>
    <n v="250"/>
    <n v="250"/>
    <x v="0"/>
    <n v="91500"/>
    <n v="80836"/>
    <n v="203.36"/>
    <n v="816"/>
    <n v="912"/>
    <n v="18728"/>
    <n v="4412"/>
    <n v="2808"/>
    <n v="54609"/>
    <m/>
    <n v="141"/>
    <n v="138"/>
    <m/>
    <x v="0"/>
    <n v="80836"/>
    <m/>
    <m/>
    <m/>
    <m/>
    <m/>
    <m/>
    <m/>
    <m/>
    <n v="25867520"/>
    <n v="34874669"/>
    <n v="20928767"/>
    <n v="46447"/>
    <n v="39859869"/>
    <n v="35267877"/>
    <n v="4591992"/>
    <n v="3394996"/>
    <m/>
    <m/>
    <n v="7986988"/>
    <n v="5992960"/>
    <n v="1411840"/>
    <n v="898560"/>
    <n v="17474880"/>
    <m/>
    <n v="45120"/>
    <n v="44160"/>
    <m/>
    <n v="25867520"/>
    <m/>
    <m/>
    <m/>
    <m/>
    <m/>
    <m/>
    <m/>
    <m/>
    <n v="28515409"/>
    <m/>
    <n v="5907374"/>
    <m/>
    <n v="83408"/>
    <m/>
    <n v="368084"/>
    <m/>
    <m/>
    <m/>
    <m/>
    <m/>
    <n v="394"/>
    <m/>
    <m/>
    <m/>
    <n v="0"/>
    <n v="0"/>
    <n v="16970100"/>
    <n v="0"/>
    <n v="15140350"/>
    <n v="1127950"/>
    <n v="1415802"/>
    <n v="112071"/>
    <m/>
    <n v="108396"/>
    <m/>
    <m/>
    <m/>
    <m/>
    <m/>
    <m/>
    <m/>
    <m/>
    <m/>
    <m/>
    <m/>
    <m/>
    <m/>
    <m/>
    <m/>
    <m/>
    <m/>
    <m/>
    <m/>
    <m/>
    <m/>
    <m/>
    <m/>
    <m/>
    <m/>
    <m/>
    <m/>
    <m/>
    <n v="-4322"/>
    <m/>
    <m/>
    <m/>
    <n v="17268346"/>
    <m/>
    <n v="4873551"/>
    <m/>
    <n v="-651944"/>
    <m/>
    <n v="-556864"/>
    <m/>
    <m/>
    <m/>
    <m/>
    <m/>
    <m/>
    <m/>
    <m/>
    <m/>
    <m/>
    <m/>
    <m/>
    <m/>
    <m/>
    <m/>
    <m/>
    <m/>
    <m/>
    <m/>
    <m/>
    <m/>
    <m/>
    <m/>
    <n v="17198202"/>
    <n v="5002291"/>
    <n v="13067384"/>
    <n v="347371"/>
    <n v="15211944"/>
    <m/>
    <m/>
    <m/>
    <m/>
    <m/>
    <m/>
    <m/>
    <m/>
    <n v="11015"/>
    <m/>
    <n v="1053837"/>
    <m/>
    <n v="853659"/>
    <n v="279728"/>
    <n v="1050280"/>
    <n v="130656"/>
    <m/>
    <n v="653258"/>
    <n v="652273"/>
    <n v="681773"/>
    <n v="296795"/>
    <n v="2890969"/>
    <n v="295681"/>
    <n v="455812"/>
    <n v="227861"/>
    <n v="8016693"/>
    <n v="161299"/>
    <n v="1975505"/>
    <n v="109546"/>
    <n v="82194"/>
    <m/>
    <n v="8764"/>
    <n v="168335"/>
    <n v="19922965"/>
    <m/>
    <n v="565574"/>
    <m/>
    <n v="5490466"/>
    <m/>
    <n v="25979005"/>
    <n v="9891423"/>
    <m/>
    <m/>
    <n v="16087582"/>
    <n v="25979005"/>
    <m/>
    <m/>
    <n v="29290"/>
    <m/>
    <n v="0"/>
    <m/>
    <n v="3166510"/>
    <n v="1345302"/>
    <n v="4511812"/>
    <n v="-3946238"/>
    <m/>
    <m/>
    <m/>
    <m/>
    <m/>
    <s v="-0.12"/>
    <n v="-1186970.76"/>
    <n v="3267"/>
    <n v="0"/>
    <n v="23475"/>
    <n v="101335"/>
    <n v="224435"/>
    <n v="0"/>
    <n v="0"/>
    <n v="8849"/>
    <n v="41335"/>
    <n v="6122"/>
    <n v="24879"/>
    <n v="10819"/>
    <n v="45506"/>
    <n v="7410"/>
    <n v="16708"/>
    <n v="3902"/>
    <n v="38054"/>
    <n v="556096"/>
    <n v="0"/>
    <n v="0"/>
    <n v="0"/>
    <n v="0"/>
    <n v="0"/>
    <n v="0"/>
    <n v="0"/>
    <n v="297450"/>
    <n v="0"/>
    <n v="1383741"/>
    <n v="4169711"/>
    <n v="4911102"/>
    <n v="0"/>
    <n v="0"/>
    <n v="425434"/>
    <n v="1720700"/>
    <n v="187376"/>
    <n v="462193"/>
    <n v="173520"/>
    <n v="986315"/>
    <n v="244115"/>
    <n v="344645"/>
    <n v="172706"/>
    <n v="1719194"/>
    <n v="17198202"/>
    <n v="0"/>
    <n v="0"/>
    <n v="0"/>
    <n v="0"/>
    <n v="0"/>
    <n v="0"/>
    <n v="0"/>
    <m/>
    <x v="0"/>
    <x v="0"/>
    <m/>
    <m/>
    <n v="41335"/>
    <m/>
    <x v="0"/>
    <x v="0"/>
    <m/>
    <m/>
    <n v="1720700"/>
    <n v="365"/>
    <n v="531"/>
    <n v="273"/>
    <n v="233"/>
    <n v="355"/>
    <n v="171"/>
    <n v="144"/>
    <n v="210"/>
    <n v="107"/>
    <n v="1"/>
    <n v="0"/>
    <n v="0"/>
    <n v="0"/>
    <n v="0"/>
    <n v="1"/>
    <n v="1"/>
    <n v="0"/>
    <n v="0"/>
    <n v="0"/>
    <n v="0"/>
    <n v="0"/>
    <n v="0"/>
    <n v="0"/>
    <n v="0"/>
    <n v="1"/>
    <n v="0"/>
    <n v="0"/>
    <n v="0"/>
    <n v="0"/>
  </r>
  <r>
    <n v="206301107"/>
    <x v="575"/>
    <d v="2024-01-01T00:00:00"/>
    <d v="2024-12-31T00:00:00"/>
    <n v="366"/>
    <s v="In Process"/>
    <x v="0"/>
    <x v="25"/>
    <x v="0"/>
    <x v="0"/>
    <s v="13 - Orange"/>
    <x v="60"/>
    <s v="714-992-5701"/>
    <s v="2222 NORTH HARBOR BLVD"/>
    <s v="FULLERTON"/>
    <s v="92835-2605"/>
    <s v="1073944450"/>
    <s v="MICHAEL PIERSON"/>
    <s v="Yes"/>
    <m/>
    <n v="228"/>
    <n v="228"/>
    <x v="0"/>
    <n v="83448"/>
    <n v="67814"/>
    <n v="187.06"/>
    <n v="1303"/>
    <n v="1293"/>
    <n v="10087"/>
    <m/>
    <n v="3336"/>
    <n v="38210"/>
    <n v="14076"/>
    <m/>
    <n v="557"/>
    <n v="1548"/>
    <x v="0"/>
    <n v="67814"/>
    <m/>
    <m/>
    <m/>
    <m/>
    <m/>
    <m/>
    <m/>
    <m/>
    <n v="26591679"/>
    <n v="10043492"/>
    <n v="5551769"/>
    <n v="68694"/>
    <n v="31152096"/>
    <n v="29864376"/>
    <n v="1287720"/>
    <n v="1729"/>
    <n v="5846"/>
    <m/>
    <n v="1283603"/>
    <n v="3955382"/>
    <m/>
    <n v="1308135"/>
    <n v="14983160"/>
    <n v="5519575"/>
    <m/>
    <n v="218415"/>
    <n v="607012"/>
    <n v="26591679"/>
    <m/>
    <m/>
    <m/>
    <m/>
    <m/>
    <m/>
    <m/>
    <m/>
    <n v="3856528"/>
    <m/>
    <m/>
    <m/>
    <n v="74010"/>
    <m/>
    <m/>
    <m/>
    <n v="6051674"/>
    <m/>
    <m/>
    <m/>
    <n v="59195"/>
    <m/>
    <n v="2085"/>
    <m/>
    <n v="84859"/>
    <n v="26842"/>
    <n v="3431714"/>
    <n v="0"/>
    <n v="3623030"/>
    <n v="679090"/>
    <n v="1863062"/>
    <n v="165019"/>
    <m/>
    <n v="169876"/>
    <m/>
    <m/>
    <m/>
    <m/>
    <m/>
    <m/>
    <m/>
    <m/>
    <m/>
    <m/>
    <m/>
    <m/>
    <m/>
    <m/>
    <m/>
    <m/>
    <m/>
    <m/>
    <m/>
    <m/>
    <m/>
    <m/>
    <m/>
    <m/>
    <m/>
    <m/>
    <m/>
    <m/>
    <n v="-32855"/>
    <m/>
    <m/>
    <m/>
    <n v="1236689"/>
    <m/>
    <m/>
    <m/>
    <n v="190646"/>
    <m/>
    <n v="1335916"/>
    <m/>
    <n v="2733310"/>
    <m/>
    <m/>
    <m/>
    <n v="88063"/>
    <m/>
    <m/>
    <m/>
    <m/>
    <m/>
    <m/>
    <m/>
    <m/>
    <m/>
    <m/>
    <m/>
    <m/>
    <m/>
    <m/>
    <m/>
    <m/>
    <m/>
    <n v="12715232"/>
    <n v="2810997"/>
    <n v="14338147"/>
    <n v="458210"/>
    <n v="11836541"/>
    <m/>
    <m/>
    <m/>
    <m/>
    <m/>
    <m/>
    <m/>
    <m/>
    <n v="95095"/>
    <n v="21757"/>
    <n v="1154183"/>
    <m/>
    <n v="1176145"/>
    <n v="178159"/>
    <n v="798006"/>
    <n v="144664"/>
    <m/>
    <n v="156120"/>
    <n v="968684"/>
    <n v="625974"/>
    <n v="257853"/>
    <n v="1786945"/>
    <n v="311602"/>
    <n v="206059"/>
    <n v="121775"/>
    <n v="6084672"/>
    <n v="90052"/>
    <n v="3118065"/>
    <n v="226189"/>
    <n v="102345"/>
    <m/>
    <n v="13411"/>
    <n v="390080"/>
    <n v="4626087"/>
    <m/>
    <n v="1091790"/>
    <m/>
    <n v="262533"/>
    <m/>
    <n v="5980410"/>
    <n v="3437440"/>
    <m/>
    <m/>
    <n v="2542970"/>
    <n v="5980410"/>
    <m/>
    <m/>
    <n v="300577"/>
    <m/>
    <n v="0"/>
    <m/>
    <n v="1244934"/>
    <n v="461998"/>
    <n v="1706932"/>
    <n v="-615142"/>
    <m/>
    <m/>
    <m/>
    <m/>
    <m/>
    <s v="0.21"/>
    <n v="721862.4"/>
    <n v="2033"/>
    <n v="0"/>
    <n v="13843"/>
    <n v="81058"/>
    <n v="173852"/>
    <n v="0"/>
    <n v="0"/>
    <n v="10885"/>
    <m/>
    <n v="4769"/>
    <n v="23456"/>
    <n v="7690"/>
    <n v="36647"/>
    <n v="7501"/>
    <n v="8162"/>
    <n v="1821"/>
    <n v="27811"/>
    <n v="399528"/>
    <n v="0"/>
    <n v="29"/>
    <n v="38"/>
    <n v="2398"/>
    <n v="0"/>
    <n v="0"/>
    <n v="2465"/>
    <n v="286914"/>
    <n v="0"/>
    <n v="862508"/>
    <n v="3398369"/>
    <n v="4218125"/>
    <n v="0"/>
    <n v="0"/>
    <n v="478812"/>
    <m/>
    <n v="215516"/>
    <n v="428481"/>
    <n v="138795"/>
    <n v="839462"/>
    <n v="254266"/>
    <n v="162087"/>
    <n v="101089"/>
    <n v="1330808"/>
    <n v="12715232"/>
    <n v="0"/>
    <n v="2831"/>
    <n v="2497"/>
    <n v="91174"/>
    <n v="0"/>
    <n v="0"/>
    <n v="96502"/>
    <m/>
    <x v="0"/>
    <x v="0"/>
    <m/>
    <m/>
    <m/>
    <m/>
    <x v="0"/>
    <x v="0"/>
    <m/>
    <m/>
    <m/>
    <n v="320"/>
    <n v="499"/>
    <n v="210"/>
    <n v="240"/>
    <n v="391"/>
    <n v="145"/>
    <n v="152"/>
    <n v="244"/>
    <n v="84"/>
    <n v="1"/>
    <n v="0"/>
    <n v="0"/>
    <n v="0"/>
    <n v="0"/>
    <n v="1"/>
    <n v="1"/>
    <n v="0"/>
    <n v="0"/>
    <n v="0"/>
    <n v="0"/>
    <n v="0"/>
    <n v="0"/>
    <n v="0"/>
    <n v="0"/>
    <n v="1"/>
    <n v="0"/>
    <n v="0"/>
    <n v="0"/>
    <n v="0"/>
  </r>
  <r>
    <n v="206301113"/>
    <x v="576"/>
    <d v="2024-01-01T00:00:00"/>
    <d v="2024-12-31T00:00:00"/>
    <n v="366"/>
    <s v="In Process"/>
    <x v="0"/>
    <x v="25"/>
    <x v="0"/>
    <x v="0"/>
    <s v="13 - Orange"/>
    <x v="57"/>
    <s v="562-597-2477"/>
    <s v="3000 NORTH GATE ROAD"/>
    <s v="SEAL BEACH"/>
    <s v="90740"/>
    <s v="1699769182"/>
    <s v="ROBERT DO"/>
    <s v="Yes"/>
    <m/>
    <n v="198"/>
    <n v="198"/>
    <x v="0"/>
    <n v="72468"/>
    <n v="64797"/>
    <n v="204.54"/>
    <n v="851"/>
    <n v="840"/>
    <n v="3582"/>
    <n v="14218"/>
    <n v="4098"/>
    <n v="38444"/>
    <m/>
    <n v="320"/>
    <n v="869"/>
    <n v="3266"/>
    <x v="0"/>
    <n v="64797"/>
    <m/>
    <m/>
    <m/>
    <m/>
    <m/>
    <m/>
    <m/>
    <m/>
    <n v="23868751"/>
    <n v="7043329"/>
    <n v="5636296"/>
    <n v="86246"/>
    <n v="25362030"/>
    <n v="26815972"/>
    <n v="-1453942"/>
    <n v="7909"/>
    <n v="12590"/>
    <m/>
    <n v="-1458623"/>
    <n v="1284070"/>
    <n v="5294782"/>
    <n v="1527933"/>
    <n v="14175590"/>
    <m/>
    <n v="86360"/>
    <n v="324620"/>
    <n v="1175396"/>
    <n v="23868751"/>
    <m/>
    <m/>
    <m/>
    <m/>
    <m/>
    <m/>
    <m/>
    <m/>
    <n v="1395871"/>
    <m/>
    <n v="1762674"/>
    <m/>
    <n v="21572"/>
    <m/>
    <n v="364558"/>
    <m/>
    <m/>
    <m/>
    <n v="3480201"/>
    <m/>
    <n v="17809"/>
    <m/>
    <n v="644"/>
    <m/>
    <n v="36840"/>
    <n v="47276"/>
    <n v="2990795"/>
    <n v="0"/>
    <n v="2779725"/>
    <n v="373735"/>
    <n v="657122"/>
    <n v="70585"/>
    <m/>
    <n v="87251"/>
    <m/>
    <m/>
    <m/>
    <m/>
    <m/>
    <m/>
    <m/>
    <m/>
    <m/>
    <m/>
    <m/>
    <m/>
    <m/>
    <m/>
    <m/>
    <m/>
    <m/>
    <m/>
    <m/>
    <m/>
    <m/>
    <m/>
    <m/>
    <m/>
    <m/>
    <m/>
    <m/>
    <m/>
    <n v="-58364"/>
    <m/>
    <m/>
    <m/>
    <n v="-626084"/>
    <m/>
    <n v="674761"/>
    <m/>
    <n v="260145"/>
    <m/>
    <n v="3279992"/>
    <m/>
    <m/>
    <m/>
    <n v="1876731"/>
    <m/>
    <n v="229115"/>
    <m/>
    <m/>
    <m/>
    <m/>
    <m/>
    <m/>
    <m/>
    <m/>
    <m/>
    <m/>
    <m/>
    <m/>
    <m/>
    <m/>
    <m/>
    <m/>
    <m/>
    <n v="11646145"/>
    <n v="2518166"/>
    <n v="12651661"/>
    <n v="546993"/>
    <n v="11228837"/>
    <m/>
    <m/>
    <m/>
    <m/>
    <m/>
    <m/>
    <m/>
    <m/>
    <n v="25829"/>
    <n v="38331"/>
    <n v="1128876"/>
    <m/>
    <n v="971390"/>
    <n v="92224"/>
    <n v="454571"/>
    <n v="52680"/>
    <m/>
    <n v="56865"/>
    <n v="726135"/>
    <n v="502050"/>
    <n v="310312"/>
    <n v="1629031"/>
    <n v="220250"/>
    <n v="277332"/>
    <n v="370386"/>
    <n v="6442199"/>
    <n v="214152"/>
    <n v="1744599"/>
    <n v="157174"/>
    <n v="53787"/>
    <m/>
    <n v="365"/>
    <n v="118597"/>
    <n v="42982246"/>
    <m/>
    <n v="1291233"/>
    <n v="788704"/>
    <n v="69202"/>
    <n v="6171578"/>
    <n v="51302963"/>
    <n v="83778062"/>
    <n v="6354274"/>
    <m/>
    <n v="-38829373"/>
    <n v="51302963"/>
    <n v="39420104"/>
    <m/>
    <n v="70435760"/>
    <m/>
    <n v="73695"/>
    <m/>
    <n v="1454361"/>
    <n v="1056470"/>
    <n v="2584526"/>
    <n v="-1293293"/>
    <m/>
    <m/>
    <m/>
    <m/>
    <m/>
    <s v="0.01"/>
    <n v="837780.62"/>
    <n v="4104"/>
    <n v="0"/>
    <n v="12496"/>
    <n v="65429"/>
    <n v="164842"/>
    <n v="0"/>
    <n v="0"/>
    <n v="10746"/>
    <m/>
    <n v="5292"/>
    <m/>
    <m/>
    <n v="38345"/>
    <n v="5811"/>
    <n v="10201"/>
    <n v="5948"/>
    <n v="28094"/>
    <n v="351308"/>
    <n v="0"/>
    <n v="133"/>
    <n v="108"/>
    <n v="63"/>
    <n v="0"/>
    <n v="0"/>
    <n v="304"/>
    <n v="356458"/>
    <n v="0"/>
    <n v="812038"/>
    <n v="2856794"/>
    <n v="4288369"/>
    <n v="0"/>
    <n v="0"/>
    <n v="498057"/>
    <m/>
    <n v="164493"/>
    <m/>
    <m/>
    <n v="859071"/>
    <n v="178720"/>
    <n v="217692"/>
    <n v="302857"/>
    <n v="1111596"/>
    <n v="11646145"/>
    <n v="0"/>
    <n v="8617"/>
    <n v="4707"/>
    <n v="1635"/>
    <n v="0"/>
    <n v="0"/>
    <n v="14959"/>
    <m/>
    <x v="0"/>
    <x v="0"/>
    <m/>
    <m/>
    <m/>
    <m/>
    <x v="0"/>
    <x v="0"/>
    <m/>
    <m/>
    <m/>
    <n v="214"/>
    <n v="344"/>
    <n v="138"/>
    <n v="162"/>
    <n v="279"/>
    <n v="93"/>
    <n v="106"/>
    <n v="194"/>
    <n v="49"/>
    <n v="1"/>
    <n v="0"/>
    <n v="0"/>
    <n v="0"/>
    <n v="0"/>
    <n v="1"/>
    <n v="1"/>
    <n v="0"/>
    <n v="0"/>
    <n v="0"/>
    <n v="0"/>
    <n v="0"/>
    <n v="0"/>
    <n v="0"/>
    <n v="0"/>
    <n v="1"/>
    <n v="0"/>
    <n v="0"/>
    <n v="0"/>
    <n v="0"/>
  </r>
  <r>
    <n v="206301115"/>
    <x v="577"/>
    <d v="2024-01-01T00:00:00"/>
    <d v="2024-12-31T00:00:00"/>
    <n v="366"/>
    <s v="In Process"/>
    <x v="0"/>
    <x v="25"/>
    <x v="0"/>
    <x v="0"/>
    <s v="13 - Orange"/>
    <x v="61"/>
    <s v="949-837-8000"/>
    <s v="24452 HEALTH CENTER DRIVE"/>
    <s v="LAGUNA HILLS"/>
    <s v="92653"/>
    <s v="1720072374"/>
    <s v="KYLE JAMES DALTON"/>
    <s v="Yes"/>
    <m/>
    <n v="208"/>
    <n v="208"/>
    <x v="0"/>
    <n v="76128"/>
    <n v="64464"/>
    <n v="193.7"/>
    <n v="1207"/>
    <n v="1157"/>
    <n v="5302"/>
    <n v="13319"/>
    <n v="2881"/>
    <n v="40177"/>
    <m/>
    <n v="461"/>
    <n v="210"/>
    <n v="2114"/>
    <x v="0"/>
    <n v="64464"/>
    <m/>
    <m/>
    <m/>
    <m/>
    <m/>
    <m/>
    <m/>
    <m/>
    <n v="27677075"/>
    <n v="7095776"/>
    <n v="7593319"/>
    <n v="58001"/>
    <n v="27237533"/>
    <n v="26845978"/>
    <n v="391555"/>
    <n v="1955"/>
    <n v="12590"/>
    <m/>
    <n v="380920"/>
    <n v="2223086"/>
    <n v="5761357"/>
    <n v="1250082"/>
    <n v="17381825"/>
    <m/>
    <n v="77468"/>
    <n v="75328"/>
    <n v="907929"/>
    <n v="27677075"/>
    <m/>
    <m/>
    <m/>
    <m/>
    <m/>
    <m/>
    <m/>
    <m/>
    <n v="2145450"/>
    <m/>
    <n v="2412237"/>
    <m/>
    <n v="10753"/>
    <m/>
    <n v="150531"/>
    <m/>
    <m/>
    <m/>
    <n v="2373338"/>
    <m/>
    <n v="1723"/>
    <m/>
    <n v="1744"/>
    <m/>
    <n v="36496"/>
    <n v="33556"/>
    <n v="2719020"/>
    <n v="0"/>
    <n v="2732850"/>
    <n v="467375"/>
    <n v="814011"/>
    <n v="144729"/>
    <m/>
    <n v="147739"/>
    <m/>
    <m/>
    <m/>
    <m/>
    <m/>
    <m/>
    <m/>
    <m/>
    <m/>
    <m/>
    <m/>
    <m/>
    <m/>
    <m/>
    <m/>
    <m/>
    <m/>
    <m/>
    <m/>
    <m/>
    <m/>
    <m/>
    <m/>
    <m/>
    <m/>
    <m/>
    <m/>
    <m/>
    <n v="55592"/>
    <m/>
    <m/>
    <m/>
    <n v="-409523"/>
    <m/>
    <n v="1203877"/>
    <m/>
    <n v="-125390"/>
    <m/>
    <n v="5412001"/>
    <m/>
    <m/>
    <m/>
    <n v="1195820"/>
    <m/>
    <n v="260942"/>
    <m/>
    <m/>
    <m/>
    <m/>
    <m/>
    <m/>
    <m/>
    <m/>
    <m/>
    <m/>
    <m/>
    <m/>
    <m/>
    <m/>
    <m/>
    <m/>
    <m/>
    <n v="12185630"/>
    <n v="2799431"/>
    <n v="11860917"/>
    <n v="554841"/>
    <n v="12092568"/>
    <m/>
    <m/>
    <m/>
    <m/>
    <m/>
    <m/>
    <m/>
    <m/>
    <n v="24685"/>
    <n v="21243"/>
    <n v="960170"/>
    <m/>
    <n v="919960"/>
    <n v="151009"/>
    <n v="575991"/>
    <n v="102070"/>
    <m/>
    <n v="109266"/>
    <n v="770864"/>
    <n v="491730"/>
    <n v="309710"/>
    <n v="1666364"/>
    <n v="269812"/>
    <n v="203617"/>
    <n v="250344"/>
    <n v="6256794"/>
    <n v="152657"/>
    <n v="1422689"/>
    <n v="85658"/>
    <n v="56272"/>
    <m/>
    <n v="804"/>
    <n v="-48299"/>
    <n v="12483414"/>
    <m/>
    <n v="863511"/>
    <n v="789582"/>
    <n v="2119451"/>
    <n v="4708274"/>
    <n v="20964232"/>
    <n v="12058006"/>
    <n v="4847651"/>
    <m/>
    <n v="4058575"/>
    <n v="20964232"/>
    <n v="9336149"/>
    <m/>
    <n v="9719896"/>
    <m/>
    <n v="44991"/>
    <m/>
    <n v="1582317"/>
    <n v="984285"/>
    <n v="2611593"/>
    <n v="-1748082"/>
    <m/>
    <m/>
    <m/>
    <m/>
    <m/>
    <s v="0.00"/>
    <n v="0"/>
    <n v="6302"/>
    <n v="0"/>
    <n v="13408"/>
    <n v="69498"/>
    <n v="143125"/>
    <n v="0"/>
    <n v="0"/>
    <n v="12993"/>
    <m/>
    <n v="3964"/>
    <m/>
    <m/>
    <n v="35289"/>
    <n v="5477"/>
    <n v="7162"/>
    <n v="3926"/>
    <n v="31710"/>
    <n v="332854"/>
    <n v="0"/>
    <n v="0"/>
    <n v="0"/>
    <n v="0"/>
    <n v="0"/>
    <n v="0"/>
    <n v="0"/>
    <n v="481828"/>
    <n v="0"/>
    <n v="805467"/>
    <n v="3229173"/>
    <n v="4170078"/>
    <n v="0"/>
    <n v="0"/>
    <n v="691875"/>
    <m/>
    <n v="123616"/>
    <m/>
    <m/>
    <n v="791606"/>
    <n v="213501"/>
    <n v="150275"/>
    <n v="201907"/>
    <n v="1326304"/>
    <n v="12185630"/>
    <n v="0"/>
    <n v="0"/>
    <n v="0"/>
    <n v="0"/>
    <n v="0"/>
    <n v="0"/>
    <n v="0"/>
    <m/>
    <x v="0"/>
    <x v="0"/>
    <m/>
    <m/>
    <m/>
    <m/>
    <x v="0"/>
    <x v="0"/>
    <m/>
    <m/>
    <m/>
    <n v="213"/>
    <n v="321"/>
    <n v="158"/>
    <n v="160"/>
    <n v="252"/>
    <n v="120"/>
    <n v="91"/>
    <n v="141"/>
    <n v="69"/>
    <n v="1"/>
    <n v="0"/>
    <n v="0"/>
    <n v="0"/>
    <n v="0"/>
    <n v="1"/>
    <n v="1"/>
    <n v="0"/>
    <n v="0"/>
    <n v="0"/>
    <n v="0"/>
    <n v="0"/>
    <n v="0"/>
    <n v="0"/>
    <n v="0"/>
    <n v="1"/>
    <n v="0"/>
    <n v="0"/>
    <n v="0"/>
    <n v="0"/>
  </r>
  <r>
    <n v="206301118"/>
    <x v="578"/>
    <d v="2024-01-01T00:00:00"/>
    <d v="2024-12-31T00:00:00"/>
    <n v="366"/>
    <s v="In Process"/>
    <x v="0"/>
    <x v="25"/>
    <x v="0"/>
    <x v="0"/>
    <s v="13 - Orange"/>
    <x v="61"/>
    <s v="949-496-5786"/>
    <s v="35410 DEL RAY"/>
    <s v="CAPISTRANO BEACH"/>
    <s v="92624"/>
    <s v="1114059219"/>
    <s v="MICHAEL FALCO"/>
    <s v="Yes"/>
    <m/>
    <n v="93"/>
    <n v="93"/>
    <x v="2"/>
    <n v="34038"/>
    <n v="32239"/>
    <n v="208.83"/>
    <n v="154"/>
    <n v="145"/>
    <n v="9198"/>
    <m/>
    <n v="2190"/>
    <n v="15052"/>
    <m/>
    <n v="3992"/>
    <n v="146"/>
    <n v="1661"/>
    <x v="0"/>
    <n v="32239"/>
    <m/>
    <m/>
    <m/>
    <m/>
    <m/>
    <m/>
    <m/>
    <m/>
    <n v="16863795"/>
    <n v="5449418"/>
    <n v="4826449"/>
    <n v="2266"/>
    <n v="17489030"/>
    <n v="15293530"/>
    <n v="2195500"/>
    <n v="-2"/>
    <m/>
    <m/>
    <n v="2195498"/>
    <n v="4700523"/>
    <m/>
    <n v="1677779"/>
    <n v="7647944"/>
    <m/>
    <n v="1998549"/>
    <n v="75600"/>
    <n v="763400"/>
    <n v="16863795"/>
    <m/>
    <m/>
    <m/>
    <m/>
    <m/>
    <m/>
    <m/>
    <m/>
    <n v="4158030"/>
    <m/>
    <m/>
    <m/>
    <n v="35604"/>
    <m/>
    <n v="10904"/>
    <m/>
    <m/>
    <m/>
    <n v="1239541"/>
    <m/>
    <n v="5339"/>
    <m/>
    <m/>
    <m/>
    <n v="19231"/>
    <n v="10793"/>
    <n v="1054015"/>
    <n v="1211913"/>
    <n v="1455999"/>
    <n v="287522"/>
    <n v="1159552"/>
    <n v="100943"/>
    <m/>
    <n v="149450"/>
    <m/>
    <m/>
    <m/>
    <m/>
    <m/>
    <m/>
    <m/>
    <m/>
    <m/>
    <m/>
    <m/>
    <m/>
    <m/>
    <m/>
    <m/>
    <m/>
    <m/>
    <m/>
    <m/>
    <m/>
    <m/>
    <m/>
    <m/>
    <m/>
    <m/>
    <m/>
    <m/>
    <m/>
    <m/>
    <m/>
    <m/>
    <m/>
    <n v="-926620"/>
    <m/>
    <m/>
    <m/>
    <n v="424297"/>
    <m/>
    <n v="3815709"/>
    <m/>
    <m/>
    <m/>
    <n v="1232848"/>
    <m/>
    <n v="280215"/>
    <m/>
    <m/>
    <m/>
    <m/>
    <m/>
    <m/>
    <m/>
    <m/>
    <m/>
    <m/>
    <m/>
    <m/>
    <m/>
    <m/>
    <m/>
    <m/>
    <m/>
    <n v="7209419"/>
    <n v="1271602"/>
    <n v="6812509"/>
    <n v="138706"/>
    <n v="5608879"/>
    <m/>
    <m/>
    <m/>
    <m/>
    <m/>
    <m/>
    <m/>
    <m/>
    <n v="22744"/>
    <n v="2355"/>
    <n v="509563"/>
    <n v="668431"/>
    <n v="499906"/>
    <n v="167511"/>
    <n v="525144"/>
    <n v="61247"/>
    <m/>
    <n v="64289"/>
    <n v="354926"/>
    <n v="287947"/>
    <n v="183380"/>
    <n v="1016021"/>
    <n v="39100"/>
    <n v="106072"/>
    <n v="54549"/>
    <n v="3320901"/>
    <n v="560"/>
    <n v="1658814"/>
    <n v="107511"/>
    <n v="33680"/>
    <m/>
    <m/>
    <m/>
    <n v="5383327"/>
    <m/>
    <n v="11190"/>
    <m/>
    <n v="91532"/>
    <m/>
    <n v="5486049"/>
    <n v="2208464"/>
    <m/>
    <m/>
    <n v="3277585"/>
    <n v="5486049"/>
    <m/>
    <m/>
    <n v="84062"/>
    <m/>
    <n v="0"/>
    <m/>
    <n v="11750"/>
    <m/>
    <n v="11750"/>
    <n v="-560"/>
    <m/>
    <m/>
    <m/>
    <m/>
    <m/>
    <s v="0.78"/>
    <n v="1722601.9200000002"/>
    <n v="2080"/>
    <n v="0"/>
    <n v="5848"/>
    <n v="41567"/>
    <n v="73431"/>
    <n v="0"/>
    <n v="0"/>
    <n v="4810"/>
    <n v="19017"/>
    <n v="2032"/>
    <n v="10037"/>
    <n v="6587"/>
    <n v="24523"/>
    <n v="1278"/>
    <n v="3873"/>
    <n v="880"/>
    <n v="15765"/>
    <n v="211728"/>
    <n v="0"/>
    <n v="0"/>
    <n v="0"/>
    <n v="5074"/>
    <n v="0"/>
    <n v="0"/>
    <n v="5074"/>
    <n v="193616"/>
    <n v="0"/>
    <n v="321291"/>
    <n v="1731121"/>
    <n v="1884659"/>
    <n v="0"/>
    <n v="0"/>
    <n v="269652"/>
    <n v="1003305"/>
    <n v="65008"/>
    <n v="183292"/>
    <n v="109716"/>
    <n v="554558"/>
    <n v="31784"/>
    <n v="89072"/>
    <n v="48400"/>
    <n v="723945"/>
    <n v="7209419"/>
    <n v="0"/>
    <n v="0"/>
    <n v="0"/>
    <n v="199717"/>
    <n v="0"/>
    <n v="0"/>
    <n v="199717"/>
    <m/>
    <x v="0"/>
    <x v="0"/>
    <m/>
    <m/>
    <n v="19017"/>
    <m/>
    <x v="0"/>
    <x v="0"/>
    <m/>
    <m/>
    <n v="1003305"/>
    <n v="172"/>
    <n v="233"/>
    <n v="164"/>
    <n v="120"/>
    <n v="168"/>
    <n v="114"/>
    <n v="58"/>
    <n v="90"/>
    <n v="53"/>
    <n v="1"/>
    <n v="0"/>
    <n v="0"/>
    <n v="0"/>
    <n v="1"/>
    <n v="0"/>
    <n v="1"/>
    <n v="0"/>
    <n v="0"/>
    <n v="0"/>
    <n v="0"/>
    <n v="0"/>
    <n v="0"/>
    <n v="0"/>
    <n v="0"/>
    <n v="1"/>
    <n v="0"/>
    <n v="0"/>
    <n v="0"/>
    <n v="0"/>
  </r>
  <r>
    <n v="206301119"/>
    <x v="579"/>
    <d v="2024-01-01T00:00:00"/>
    <d v="2024-12-31T00:00:00"/>
    <n v="366"/>
    <s v="In Process"/>
    <x v="0"/>
    <x v="25"/>
    <x v="0"/>
    <x v="0"/>
    <s v="13 - Orange"/>
    <x v="56"/>
    <s v="949-642-0387"/>
    <s v="340 VICTORIA STREET"/>
    <s v="COSTA MESA"/>
    <s v="92627-0000"/>
    <s v="1568461275"/>
    <s v="MICHAEL JAMES YUHAS"/>
    <s v="Yes"/>
    <s v="FLAGSTONE HEALTHCARE SOUTH LLC"/>
    <n v="79"/>
    <n v="79"/>
    <x v="2"/>
    <n v="28914"/>
    <n v="27408"/>
    <n v="209"/>
    <n v="611"/>
    <n v="607"/>
    <n v="8110"/>
    <n v="6504"/>
    <n v="1496"/>
    <n v="9899"/>
    <m/>
    <n v="237"/>
    <n v="977"/>
    <n v="185"/>
    <x v="0"/>
    <n v="27408"/>
    <m/>
    <m/>
    <m/>
    <m/>
    <m/>
    <m/>
    <m/>
    <m/>
    <n v="12642996"/>
    <n v="6763639"/>
    <n v="3053064"/>
    <n v="695"/>
    <n v="16354266"/>
    <n v="13337798"/>
    <n v="3016468"/>
    <n v="1294"/>
    <n v="633729"/>
    <m/>
    <n v="2384033"/>
    <n v="4127600"/>
    <n v="3117512"/>
    <n v="570476"/>
    <n v="4181230"/>
    <m/>
    <n v="89578"/>
    <n v="470500"/>
    <n v="86100"/>
    <n v="12642996"/>
    <m/>
    <m/>
    <m/>
    <m/>
    <m/>
    <m/>
    <m/>
    <m/>
    <n v="2338318"/>
    <n v="38835"/>
    <n v="1784324"/>
    <m/>
    <n v="16364"/>
    <m/>
    <n v="2492699"/>
    <m/>
    <m/>
    <m/>
    <n v="74640"/>
    <m/>
    <n v="17010"/>
    <m/>
    <n v="1449"/>
    <m/>
    <n v="153775"/>
    <n v="0"/>
    <n v="2557215"/>
    <n v="0"/>
    <n v="2681640"/>
    <n v="506745"/>
    <n v="597611"/>
    <n v="112681"/>
    <m/>
    <n v="153972"/>
    <m/>
    <m/>
    <m/>
    <m/>
    <m/>
    <m/>
    <m/>
    <m/>
    <m/>
    <m/>
    <m/>
    <m/>
    <m/>
    <m/>
    <m/>
    <m/>
    <m/>
    <m/>
    <n v="1994"/>
    <m/>
    <m/>
    <m/>
    <m/>
    <m/>
    <m/>
    <m/>
    <n v="5236"/>
    <m/>
    <n v="-18135"/>
    <m/>
    <m/>
    <m/>
    <n v="-289455"/>
    <n v="20453"/>
    <n v="710002"/>
    <m/>
    <n v="210289"/>
    <m/>
    <n v="2257182"/>
    <m/>
    <m/>
    <m/>
    <n v="54870"/>
    <m/>
    <n v="29224"/>
    <m/>
    <m/>
    <n v="76"/>
    <m/>
    <m/>
    <m/>
    <m/>
    <n v="71328"/>
    <m/>
    <m/>
    <m/>
    <m/>
    <m/>
    <m/>
    <m/>
    <m/>
    <m/>
    <n v="7251994"/>
    <n v="1967897"/>
    <n v="4117907"/>
    <n v="232248"/>
    <n v="5068984"/>
    <m/>
    <m/>
    <m/>
    <m/>
    <m/>
    <m/>
    <m/>
    <m/>
    <n v="21082"/>
    <n v="8033"/>
    <n v="872440"/>
    <m/>
    <n v="769206"/>
    <n v="132829"/>
    <n v="295998"/>
    <n v="81756"/>
    <m/>
    <n v="53353"/>
    <n v="344772"/>
    <n v="197713"/>
    <n v="112331"/>
    <n v="707072"/>
    <n v="471082"/>
    <n v="142508"/>
    <n v="123647"/>
    <n v="2985280"/>
    <n v="266661"/>
    <n v="512930"/>
    <n v="43977"/>
    <n v="12764"/>
    <m/>
    <m/>
    <n v="113380"/>
    <n v="1784508"/>
    <m/>
    <n v="766337"/>
    <m/>
    <n v="17968889"/>
    <m/>
    <n v="20519734"/>
    <n v="1067335"/>
    <n v="1197602"/>
    <m/>
    <n v="18254797"/>
    <n v="20519734"/>
    <m/>
    <n v="16721287"/>
    <m/>
    <m/>
    <n v="30549"/>
    <m/>
    <n v="1407573"/>
    <n v="1292539"/>
    <n v="2730661"/>
    <n v="-1964324"/>
    <m/>
    <m/>
    <m/>
    <m/>
    <m/>
    <s v="0.00"/>
    <n v="0"/>
    <n v="1881"/>
    <n v="0"/>
    <n v="9281"/>
    <n v="24340"/>
    <n v="74767"/>
    <n v="0"/>
    <n v="0"/>
    <n v="0"/>
    <n v="30220"/>
    <n v="4917"/>
    <n v="5834"/>
    <n v="3624"/>
    <n v="15413"/>
    <n v="9094"/>
    <n v="5349"/>
    <n v="1825"/>
    <n v="12759"/>
    <n v="199304"/>
    <n v="0"/>
    <n v="0"/>
    <n v="0"/>
    <n v="0"/>
    <n v="0"/>
    <n v="0"/>
    <n v="0"/>
    <n v="149598"/>
    <n v="0"/>
    <n v="584719"/>
    <n v="1093986"/>
    <n v="1815316"/>
    <n v="0"/>
    <n v="0"/>
    <n v="0"/>
    <n v="1435934"/>
    <n v="122450"/>
    <n v="107006"/>
    <n v="69306"/>
    <n v="335389"/>
    <n v="316399"/>
    <n v="100677"/>
    <n v="89957"/>
    <n v="1031257"/>
    <n v="7251994"/>
    <n v="0"/>
    <n v="0"/>
    <n v="0"/>
    <n v="0"/>
    <n v="0"/>
    <n v="0"/>
    <n v="0"/>
    <m/>
    <x v="0"/>
    <x v="0"/>
    <m/>
    <m/>
    <n v="30220"/>
    <m/>
    <x v="0"/>
    <x v="0"/>
    <m/>
    <m/>
    <n v="1435934"/>
    <n v="116"/>
    <n v="139"/>
    <n v="97"/>
    <n v="83"/>
    <n v="103"/>
    <n v="67"/>
    <n v="48"/>
    <n v="58"/>
    <n v="38"/>
    <n v="1"/>
    <n v="0"/>
    <n v="0"/>
    <n v="0"/>
    <n v="1"/>
    <n v="0"/>
    <n v="1"/>
    <n v="0"/>
    <n v="0"/>
    <n v="0"/>
    <n v="0"/>
    <n v="0"/>
    <n v="0"/>
    <n v="0"/>
    <n v="0"/>
    <n v="1"/>
    <n v="0"/>
    <n v="0"/>
    <n v="0"/>
    <n v="0"/>
  </r>
  <r>
    <n v="206301120"/>
    <x v="580"/>
    <d v="2024-01-01T00:00:00"/>
    <d v="2024-12-31T00:00:00"/>
    <n v="366"/>
    <s v="In Process"/>
    <x v="0"/>
    <x v="25"/>
    <x v="0"/>
    <x v="0"/>
    <s v="13 - Orange"/>
    <x v="59"/>
    <s v="714-827-2440"/>
    <s v="3067 WEST ORANGE AVENUE"/>
    <s v="ANAHEIM"/>
    <s v="92804"/>
    <s v="1568457299"/>
    <s v="KRISTINA PILAPIL KUIZON"/>
    <s v="Yes"/>
    <m/>
    <n v="83"/>
    <n v="83"/>
    <x v="2"/>
    <n v="30378"/>
    <n v="28783"/>
    <n v="214.06"/>
    <n v="417"/>
    <n v="412"/>
    <n v="6011"/>
    <n v="3654"/>
    <n v="656"/>
    <n v="17315"/>
    <m/>
    <n v="307"/>
    <n v="375"/>
    <n v="465"/>
    <x v="0"/>
    <n v="28783"/>
    <m/>
    <m/>
    <m/>
    <m/>
    <m/>
    <m/>
    <m/>
    <m/>
    <n v="9522411"/>
    <n v="4263564"/>
    <n v="-154966"/>
    <n v="22114"/>
    <n v="13963055"/>
    <n v="12369208"/>
    <n v="1593847"/>
    <n v="2208"/>
    <n v="12590"/>
    <m/>
    <n v="1583465"/>
    <n v="1922870"/>
    <n v="1250488"/>
    <n v="222840"/>
    <n v="5816058"/>
    <m/>
    <n v="30673"/>
    <n v="118810"/>
    <n v="160672"/>
    <n v="9522411"/>
    <m/>
    <m/>
    <m/>
    <m/>
    <m/>
    <m/>
    <m/>
    <m/>
    <n v="2383052"/>
    <m/>
    <n v="1227743"/>
    <m/>
    <n v="589990"/>
    <m/>
    <n v="31981"/>
    <m/>
    <m/>
    <m/>
    <n v="27910"/>
    <m/>
    <n v="457"/>
    <m/>
    <n v="2431"/>
    <m/>
    <n v="12534"/>
    <n v="51079"/>
    <n v="1659975"/>
    <n v="0"/>
    <n v="1739725"/>
    <n v="175250"/>
    <n v="499922"/>
    <n v="50951"/>
    <m/>
    <n v="74128"/>
    <m/>
    <m/>
    <m/>
    <m/>
    <m/>
    <m/>
    <m/>
    <m/>
    <m/>
    <m/>
    <m/>
    <m/>
    <m/>
    <m/>
    <m/>
    <m/>
    <m/>
    <m/>
    <m/>
    <m/>
    <m/>
    <m/>
    <m/>
    <m/>
    <m/>
    <m/>
    <m/>
    <m/>
    <m/>
    <m/>
    <m/>
    <m/>
    <n v="-1064914"/>
    <m/>
    <n v="181456"/>
    <m/>
    <n v="-112191"/>
    <m/>
    <n v="808905"/>
    <m/>
    <m/>
    <m/>
    <n v="10305"/>
    <m/>
    <n v="21473"/>
    <m/>
    <m/>
    <m/>
    <m/>
    <m/>
    <m/>
    <m/>
    <m/>
    <m/>
    <m/>
    <m/>
    <m/>
    <m/>
    <m/>
    <m/>
    <m/>
    <m/>
    <n v="5667983"/>
    <n v="1253471"/>
    <n v="5447754"/>
    <n v="233844"/>
    <n v="4696219"/>
    <m/>
    <m/>
    <m/>
    <m/>
    <m/>
    <m/>
    <m/>
    <m/>
    <n v="8871"/>
    <n v="35203"/>
    <n v="606440"/>
    <m/>
    <n v="598639"/>
    <n v="41152"/>
    <n v="313699"/>
    <n v="35414"/>
    <m/>
    <n v="67763"/>
    <n v="348415"/>
    <n v="297133"/>
    <n v="145438"/>
    <n v="773567"/>
    <n v="129682"/>
    <n v="120662"/>
    <n v="190812"/>
    <n v="3311448"/>
    <n v="64281"/>
    <n v="553272"/>
    <n v="45273"/>
    <n v="21859"/>
    <m/>
    <n v="614"/>
    <n v="-36648"/>
    <n v="4134823"/>
    <m/>
    <n v="447573"/>
    <n v="688123"/>
    <m/>
    <n v="1034"/>
    <n v="5271553"/>
    <n v="1486404"/>
    <n v="584157"/>
    <m/>
    <n v="3200992"/>
    <n v="5271553"/>
    <m/>
    <m/>
    <n v="84465"/>
    <m/>
    <n v="37100"/>
    <m/>
    <n v="904769"/>
    <n v="1076061"/>
    <n v="2017930"/>
    <n v="-1570357"/>
    <m/>
    <m/>
    <m/>
    <m/>
    <m/>
    <s v="1.08"/>
    <n v="1605316.32"/>
    <n v="1904"/>
    <n v="0"/>
    <n v="7590"/>
    <n v="29633"/>
    <n v="68635"/>
    <n v="0"/>
    <n v="0"/>
    <n v="4423"/>
    <m/>
    <n v="2063"/>
    <n v="11013"/>
    <n v="5778"/>
    <n v="18277"/>
    <n v="3443"/>
    <n v="4455"/>
    <n v="3805"/>
    <n v="15212"/>
    <n v="176231"/>
    <n v="0"/>
    <n v="0"/>
    <n v="0"/>
    <n v="0"/>
    <n v="0"/>
    <n v="0"/>
    <n v="0"/>
    <n v="218943"/>
    <n v="0"/>
    <n v="414351"/>
    <n v="1129325"/>
    <n v="1682554"/>
    <n v="0"/>
    <n v="0"/>
    <n v="224735"/>
    <m/>
    <n v="81198"/>
    <n v="201047"/>
    <n v="104180"/>
    <n v="376728"/>
    <n v="103877"/>
    <n v="91090"/>
    <n v="152460"/>
    <n v="887495"/>
    <n v="5667983"/>
    <n v="0"/>
    <n v="0"/>
    <n v="0"/>
    <n v="0"/>
    <n v="0"/>
    <n v="0"/>
    <n v="0"/>
    <m/>
    <x v="0"/>
    <x v="0"/>
    <m/>
    <m/>
    <m/>
    <m/>
    <x v="0"/>
    <x v="0"/>
    <m/>
    <m/>
    <m/>
    <n v="115"/>
    <n v="160"/>
    <n v="94"/>
    <n v="77"/>
    <n v="110"/>
    <n v="63"/>
    <n v="46"/>
    <n v="68"/>
    <n v="34"/>
    <n v="1"/>
    <n v="0"/>
    <n v="0"/>
    <n v="0"/>
    <n v="1"/>
    <n v="0"/>
    <n v="1"/>
    <n v="0"/>
    <n v="0"/>
    <n v="0"/>
    <n v="0"/>
    <n v="0"/>
    <n v="0"/>
    <n v="0"/>
    <n v="0"/>
    <n v="1"/>
    <n v="0"/>
    <n v="0"/>
    <n v="0"/>
    <n v="0"/>
  </r>
  <r>
    <n v="206301130"/>
    <x v="581"/>
    <d v="2024-01-01T00:00:00"/>
    <d v="2024-12-31T00:00:00"/>
    <n v="366"/>
    <s v="In Process"/>
    <x v="0"/>
    <x v="25"/>
    <x v="0"/>
    <x v="0"/>
    <s v="13 - Orange"/>
    <x v="59"/>
    <s v="714-535-7264"/>
    <s v="1440 S. EUCLID AVENUE"/>
    <s v="ANAHEIM"/>
    <s v="92802"/>
    <s v="1740275486"/>
    <s v="PEGAH SAHEBIFARD"/>
    <s v="Yes"/>
    <m/>
    <n v="99"/>
    <n v="99"/>
    <x v="2"/>
    <n v="36234"/>
    <n v="34155"/>
    <n v="212.96"/>
    <n v="184"/>
    <n v="190"/>
    <n v="11026"/>
    <n v="1446"/>
    <n v="1151"/>
    <n v="20023"/>
    <m/>
    <n v="144"/>
    <n v="72"/>
    <n v="293"/>
    <x v="0"/>
    <n v="34155"/>
    <m/>
    <m/>
    <m/>
    <m/>
    <m/>
    <m/>
    <m/>
    <m/>
    <n v="10908186"/>
    <n v="4827840"/>
    <n v="-1248114"/>
    <n v="90271"/>
    <n v="17074411"/>
    <n v="13936288"/>
    <n v="3138123"/>
    <n v="3226"/>
    <n v="12590"/>
    <m/>
    <n v="3128759"/>
    <n v="3349899"/>
    <n v="457017"/>
    <n v="388046"/>
    <n v="6564640"/>
    <m/>
    <n v="24034"/>
    <n v="22236"/>
    <n v="102314"/>
    <n v="10908186"/>
    <m/>
    <m/>
    <m/>
    <m/>
    <m/>
    <m/>
    <m/>
    <m/>
    <n v="4175304"/>
    <m/>
    <n v="500925"/>
    <m/>
    <n v="3266"/>
    <m/>
    <n v="101289"/>
    <m/>
    <m/>
    <m/>
    <n v="42423"/>
    <m/>
    <n v="3714"/>
    <m/>
    <n v="919"/>
    <m/>
    <n v="13644"/>
    <n v="8241"/>
    <n v="1904875"/>
    <n v="0"/>
    <n v="1928235"/>
    <n v="387925"/>
    <n v="451890"/>
    <n v="61366"/>
    <m/>
    <n v="71664"/>
    <m/>
    <m/>
    <m/>
    <m/>
    <m/>
    <m/>
    <m/>
    <m/>
    <m/>
    <m/>
    <m/>
    <m/>
    <m/>
    <m/>
    <m/>
    <m/>
    <m/>
    <m/>
    <m/>
    <m/>
    <m/>
    <m/>
    <m/>
    <m/>
    <m/>
    <m/>
    <m/>
    <m/>
    <n v="-5409"/>
    <m/>
    <m/>
    <m/>
    <n v="-2457572"/>
    <m/>
    <n v="-59765"/>
    <m/>
    <n v="-241056"/>
    <m/>
    <n v="1276169"/>
    <m/>
    <m/>
    <m/>
    <n v="218419"/>
    <m/>
    <n v="21100"/>
    <m/>
    <m/>
    <m/>
    <m/>
    <m/>
    <m/>
    <m/>
    <m/>
    <m/>
    <m/>
    <m/>
    <m/>
    <m/>
    <m/>
    <m/>
    <m/>
    <m/>
    <n v="6169795"/>
    <n v="1299073"/>
    <n v="6467420"/>
    <n v="267400"/>
    <n v="5090082"/>
    <m/>
    <m/>
    <m/>
    <m/>
    <m/>
    <m/>
    <m/>
    <m/>
    <n v="9183"/>
    <n v="5436"/>
    <n v="731522"/>
    <m/>
    <n v="686327"/>
    <n v="142542"/>
    <n v="290366"/>
    <n v="46907"/>
    <m/>
    <n v="73266"/>
    <n v="384648"/>
    <n v="202346"/>
    <n v="171202"/>
    <n v="856022"/>
    <n v="80395"/>
    <n v="108259"/>
    <n v="199840"/>
    <n v="3888946"/>
    <n v="118726"/>
    <n v="729649"/>
    <n v="66852"/>
    <n v="28406"/>
    <m/>
    <n v="1758"/>
    <n v="23608"/>
    <n v="5599283"/>
    <m/>
    <n v="1148477"/>
    <n v="689356"/>
    <m/>
    <n v="1233"/>
    <n v="7438349"/>
    <n v="1639671"/>
    <n v="605479"/>
    <m/>
    <n v="5193199"/>
    <n v="7438349"/>
    <m/>
    <m/>
    <n v="92597"/>
    <m/>
    <n v="84747"/>
    <m/>
    <n v="2151687"/>
    <n v="778458"/>
    <n v="3014892"/>
    <n v="-1866415"/>
    <m/>
    <m/>
    <m/>
    <m/>
    <m/>
    <s v="1.95"/>
    <n v="3197358.4499999997"/>
    <n v="1872"/>
    <n v="0"/>
    <n v="8560"/>
    <n v="28423"/>
    <n v="79204"/>
    <n v="0"/>
    <n v="0"/>
    <n v="6204"/>
    <m/>
    <n v="3423"/>
    <n v="7493"/>
    <n v="7008"/>
    <n v="20370"/>
    <n v="1966"/>
    <n v="4000"/>
    <n v="3768"/>
    <n v="12813"/>
    <n v="185104"/>
    <n v="0"/>
    <n v="0"/>
    <n v="0"/>
    <n v="0"/>
    <n v="0"/>
    <n v="0"/>
    <n v="0"/>
    <n v="258326"/>
    <n v="0"/>
    <n v="455442"/>
    <n v="1113823"/>
    <n v="1885139"/>
    <n v="0"/>
    <n v="0"/>
    <n v="310452"/>
    <m/>
    <n v="95777"/>
    <n v="131860"/>
    <n v="121318"/>
    <n v="422011"/>
    <n v="66088"/>
    <n v="83939"/>
    <n v="163198"/>
    <n v="1062422"/>
    <n v="6169795"/>
    <n v="0"/>
    <n v="0"/>
    <n v="0"/>
    <n v="0"/>
    <n v="0"/>
    <n v="0"/>
    <n v="0"/>
    <m/>
    <x v="0"/>
    <x v="0"/>
    <m/>
    <m/>
    <m/>
    <m/>
    <x v="0"/>
    <x v="0"/>
    <m/>
    <m/>
    <m/>
    <n v="127"/>
    <n v="204"/>
    <n v="77"/>
    <n v="88"/>
    <n v="144"/>
    <n v="49"/>
    <n v="58"/>
    <n v="104"/>
    <n v="26"/>
    <n v="1"/>
    <n v="0"/>
    <n v="0"/>
    <n v="0"/>
    <n v="1"/>
    <n v="0"/>
    <n v="1"/>
    <n v="0"/>
    <n v="0"/>
    <n v="0"/>
    <n v="0"/>
    <n v="0"/>
    <n v="0"/>
    <n v="0"/>
    <n v="0"/>
    <n v="1"/>
    <n v="0"/>
    <n v="0"/>
    <n v="0"/>
    <n v="0"/>
  </r>
  <r>
    <n v="206301134"/>
    <x v="582"/>
    <d v="2024-01-01T00:00:00"/>
    <d v="2024-12-31T00:00:00"/>
    <n v="366"/>
    <s v="In Process"/>
    <x v="0"/>
    <x v="25"/>
    <x v="0"/>
    <x v="0"/>
    <s v="13 - Orange"/>
    <x v="55"/>
    <s v="714-835-4900"/>
    <s v="1800 OLD TUSTIN AVE"/>
    <s v="SANTA ANA"/>
    <s v="92705-7810"/>
    <s v="1609330547"/>
    <s v="ALLEN, BRET DAVID"/>
    <s v="Yes"/>
    <s v="FLAGSTONE HEALTHCARE SOUTH LLC"/>
    <n v="174"/>
    <n v="174"/>
    <x v="0"/>
    <n v="63684"/>
    <n v="59066"/>
    <n v="204.49"/>
    <n v="503"/>
    <n v="507"/>
    <n v="4556"/>
    <n v="2883"/>
    <n v="2123"/>
    <n v="45493"/>
    <m/>
    <n v="1442"/>
    <n v="392"/>
    <n v="2177"/>
    <x v="0"/>
    <n v="59066"/>
    <m/>
    <m/>
    <m/>
    <m/>
    <m/>
    <m/>
    <m/>
    <m/>
    <n v="20359429"/>
    <n v="7411477"/>
    <n v="4752008"/>
    <n v="304"/>
    <n v="23019202"/>
    <n v="22267508"/>
    <n v="751694"/>
    <n v="2885"/>
    <n v="158991"/>
    <m/>
    <n v="595588"/>
    <n v="1751900"/>
    <n v="1094732"/>
    <n v="689284"/>
    <n v="15389366"/>
    <m/>
    <n v="511818"/>
    <n v="117379"/>
    <n v="804950"/>
    <n v="20359429"/>
    <m/>
    <m/>
    <m/>
    <m/>
    <m/>
    <m/>
    <m/>
    <m/>
    <n v="1722231"/>
    <m/>
    <n v="671462"/>
    <m/>
    <n v="22224"/>
    <m/>
    <n v="4689585"/>
    <m/>
    <m/>
    <m/>
    <n v="300543"/>
    <m/>
    <n v="60"/>
    <m/>
    <n v="5372"/>
    <m/>
    <n v="14769"/>
    <n v="36300"/>
    <n v="2583858"/>
    <n v="0"/>
    <n v="2684970"/>
    <n v="1132740"/>
    <n v="530579"/>
    <n v="299203"/>
    <m/>
    <n v="129058"/>
    <m/>
    <m/>
    <m/>
    <m/>
    <m/>
    <m/>
    <m/>
    <m/>
    <m/>
    <m/>
    <m/>
    <m/>
    <m/>
    <m/>
    <m/>
    <m/>
    <m/>
    <m/>
    <n v="33116"/>
    <m/>
    <m/>
    <m/>
    <m/>
    <m/>
    <m/>
    <m/>
    <n v="10694"/>
    <m/>
    <n v="-26120"/>
    <m/>
    <m/>
    <m/>
    <n v="-415438"/>
    <m/>
    <n v="135249"/>
    <m/>
    <n v="117679"/>
    <m/>
    <n v="4558232"/>
    <m/>
    <m/>
    <m/>
    <m/>
    <m/>
    <n v="199263"/>
    <m/>
    <m/>
    <m/>
    <m/>
    <m/>
    <m/>
    <m/>
    <m/>
    <m/>
    <m/>
    <m/>
    <n v="139333"/>
    <m/>
    <m/>
    <m/>
    <m/>
    <m/>
    <n v="11407940"/>
    <n v="2946102"/>
    <n v="7913466"/>
    <n v="677835"/>
    <n v="10023026"/>
    <m/>
    <m/>
    <m/>
    <m/>
    <m/>
    <m/>
    <m/>
    <m/>
    <n v="44753"/>
    <n v="5981"/>
    <n v="802630"/>
    <m/>
    <n v="737832"/>
    <n v="374503"/>
    <n v="274277"/>
    <n v="64532"/>
    <m/>
    <n v="55178"/>
    <n v="687476"/>
    <n v="556954"/>
    <n v="218051"/>
    <n v="1264450"/>
    <n v="646718"/>
    <n v="249647"/>
    <n v="142706"/>
    <n v="3997571"/>
    <n v="116831"/>
    <n v="1329700"/>
    <n v="323589"/>
    <n v="26882"/>
    <m/>
    <n v="20"/>
    <n v="324201"/>
    <n v="3439782"/>
    <m/>
    <n v="752093"/>
    <m/>
    <n v="10735995"/>
    <m/>
    <n v="14927870"/>
    <n v="1978541"/>
    <n v="8983031"/>
    <m/>
    <n v="3966298"/>
    <n v="14927870"/>
    <m/>
    <n v="1063286"/>
    <m/>
    <m/>
    <n v="4289"/>
    <m/>
    <n v="387122"/>
    <n v="812417"/>
    <n v="1203828"/>
    <n v="-451735"/>
    <m/>
    <m/>
    <m/>
    <m/>
    <m/>
    <s v="0.00"/>
    <n v="0"/>
    <n v="1628"/>
    <n v="0"/>
    <n v="14777"/>
    <n v="56707"/>
    <n v="129664"/>
    <n v="0"/>
    <n v="0"/>
    <n v="0"/>
    <n v="32651"/>
    <n v="6159"/>
    <n v="18574"/>
    <n v="7258"/>
    <n v="28037"/>
    <n v="12750"/>
    <n v="8255"/>
    <n v="2053"/>
    <n v="16913"/>
    <n v="335426"/>
    <n v="0"/>
    <n v="1500"/>
    <n v="2569"/>
    <n v="6623"/>
    <n v="0"/>
    <n v="0"/>
    <n v="10692"/>
    <n v="146455"/>
    <n v="0"/>
    <n v="965915"/>
    <n v="2545842"/>
    <n v="3593365"/>
    <n v="0"/>
    <n v="0"/>
    <n v="0"/>
    <n v="1497312"/>
    <n v="174885"/>
    <n v="357677"/>
    <n v="134930"/>
    <n v="631073"/>
    <n v="494258"/>
    <n v="185306"/>
    <n v="115208"/>
    <n v="565714"/>
    <n v="11407940"/>
    <n v="0"/>
    <n v="87891"/>
    <n v="147983"/>
    <n v="232323"/>
    <n v="0"/>
    <n v="0"/>
    <n v="468197"/>
    <m/>
    <x v="0"/>
    <x v="0"/>
    <m/>
    <m/>
    <n v="32651"/>
    <m/>
    <x v="0"/>
    <x v="0"/>
    <m/>
    <m/>
    <n v="1497312"/>
    <n v="203"/>
    <n v="306"/>
    <n v="133"/>
    <n v="149"/>
    <n v="229"/>
    <n v="93"/>
    <n v="80"/>
    <n v="121"/>
    <n v="52"/>
    <n v="1"/>
    <n v="0"/>
    <n v="0"/>
    <n v="0"/>
    <n v="0"/>
    <n v="1"/>
    <n v="1"/>
    <n v="0"/>
    <n v="0"/>
    <n v="0"/>
    <n v="0"/>
    <n v="0"/>
    <n v="0"/>
    <n v="0"/>
    <n v="0"/>
    <n v="1"/>
    <n v="0"/>
    <n v="0"/>
    <n v="0"/>
    <n v="0"/>
  </r>
  <r>
    <n v="206301135"/>
    <x v="583"/>
    <d v="2024-01-01T00:00:00"/>
    <d v="2024-12-31T00:00:00"/>
    <n v="366"/>
    <s v="In Process"/>
    <x v="0"/>
    <x v="25"/>
    <x v="0"/>
    <x v="0"/>
    <s v="13 - Orange"/>
    <x v="59"/>
    <s v="714-827-5880"/>
    <s v="3435 WEST BALL ROAD"/>
    <s v="ANAHEIM"/>
    <s v="92804"/>
    <s v="1851460240"/>
    <s v="CAROLINE BRUSO"/>
    <s v="Yes"/>
    <m/>
    <n v="115"/>
    <n v="115"/>
    <x v="0"/>
    <n v="42090"/>
    <n v="40229"/>
    <n v="220.01"/>
    <n v="193"/>
    <n v="192"/>
    <n v="5167"/>
    <m/>
    <n v="1654"/>
    <n v="31445"/>
    <m/>
    <n v="1523"/>
    <n v="157"/>
    <n v="283"/>
    <x v="1"/>
    <n v="26033"/>
    <m/>
    <m/>
    <m/>
    <n v="14196"/>
    <m/>
    <m/>
    <m/>
    <m/>
    <n v="18291350"/>
    <n v="7586272"/>
    <n v="6752563"/>
    <n v="54411"/>
    <n v="19179470"/>
    <n v="18192084"/>
    <n v="987386"/>
    <n v="3"/>
    <m/>
    <m/>
    <n v="987389"/>
    <n v="1855970"/>
    <m/>
    <n v="884200"/>
    <n v="14584720"/>
    <m/>
    <n v="827190"/>
    <n v="51540"/>
    <n v="87730"/>
    <n v="8070230"/>
    <m/>
    <m/>
    <m/>
    <n v="10221120"/>
    <m/>
    <m/>
    <m/>
    <m/>
    <n v="6107308"/>
    <m/>
    <m/>
    <m/>
    <n v="133339"/>
    <m/>
    <m/>
    <m/>
    <m/>
    <m/>
    <n v="1345147"/>
    <m/>
    <n v="478"/>
    <m/>
    <m/>
    <m/>
    <n v="502362"/>
    <n v="0"/>
    <n v="2179136"/>
    <n v="0"/>
    <n v="2068620"/>
    <n v="531515"/>
    <n v="2046660"/>
    <n v="215905"/>
    <m/>
    <n v="42074"/>
    <m/>
    <m/>
    <m/>
    <m/>
    <m/>
    <m/>
    <m/>
    <m/>
    <m/>
    <m/>
    <m/>
    <m/>
    <m/>
    <m/>
    <m/>
    <m/>
    <m/>
    <m/>
    <m/>
    <m/>
    <m/>
    <m/>
    <m/>
    <m/>
    <m/>
    <m/>
    <m/>
    <m/>
    <m/>
    <m/>
    <m/>
    <m/>
    <n v="3179749"/>
    <m/>
    <m/>
    <m/>
    <n v="293759"/>
    <m/>
    <n v="2063129"/>
    <m/>
    <m/>
    <m/>
    <n v="1207063"/>
    <m/>
    <n v="8863"/>
    <m/>
    <m/>
    <m/>
    <m/>
    <m/>
    <m/>
    <m/>
    <m/>
    <m/>
    <m/>
    <m/>
    <m/>
    <m/>
    <m/>
    <m/>
    <m/>
    <m/>
    <n v="9302271"/>
    <n v="2619146"/>
    <n v="6270667"/>
    <n v="500772"/>
    <n v="4619311"/>
    <m/>
    <m/>
    <m/>
    <n v="5264000"/>
    <m/>
    <m/>
    <m/>
    <m/>
    <n v="260"/>
    <m/>
    <n v="376848"/>
    <m/>
    <n v="342632"/>
    <n v="95300"/>
    <n v="228054"/>
    <n v="35788"/>
    <m/>
    <n v="20305"/>
    <n v="644412"/>
    <n v="353862"/>
    <n v="315881"/>
    <n v="772785"/>
    <n v="133401"/>
    <n v="201772"/>
    <n v="124889"/>
    <n v="3838653"/>
    <n v="14549"/>
    <n v="734685"/>
    <n v="30121"/>
    <n v="9776"/>
    <m/>
    <m/>
    <n v="34800"/>
    <n v="3823997"/>
    <m/>
    <n v="460758"/>
    <m/>
    <m/>
    <m/>
    <n v="4284755"/>
    <n v="2125584"/>
    <m/>
    <m/>
    <n v="2159171"/>
    <n v="4284755"/>
    <m/>
    <m/>
    <n v="9386"/>
    <m/>
    <n v="0"/>
    <m/>
    <n v="684735"/>
    <n v="1320529"/>
    <n v="2005264"/>
    <n v="-1544506"/>
    <m/>
    <m/>
    <m/>
    <m/>
    <m/>
    <s v="1.20"/>
    <n v="2550700.7999999998"/>
    <n v="4403"/>
    <n v="0"/>
    <n v="18406"/>
    <n v="64133"/>
    <n v="98199"/>
    <n v="21791"/>
    <n v="0"/>
    <n v="7527"/>
    <m/>
    <n v="7450"/>
    <n v="11423"/>
    <n v="11773"/>
    <n v="19198"/>
    <n v="3793"/>
    <n v="7832"/>
    <n v="1958"/>
    <n v="23533"/>
    <n v="301419"/>
    <n v="0"/>
    <n v="0"/>
    <n v="0"/>
    <n v="0"/>
    <n v="0"/>
    <n v="0"/>
    <n v="0"/>
    <n v="321719"/>
    <n v="0"/>
    <n v="956719"/>
    <n v="2489959"/>
    <n v="2345756"/>
    <n v="773729"/>
    <n v="0"/>
    <n v="300411"/>
    <m/>
    <n v="186079"/>
    <n v="198646"/>
    <n v="200331"/>
    <n v="380841"/>
    <n v="104093"/>
    <n v="151825"/>
    <n v="97451"/>
    <n v="794712"/>
    <n v="9302271"/>
    <n v="0"/>
    <n v="0"/>
    <n v="0"/>
    <n v="0"/>
    <n v="0"/>
    <n v="0"/>
    <n v="0"/>
    <m/>
    <x v="0"/>
    <x v="0"/>
    <m/>
    <m/>
    <m/>
    <m/>
    <x v="0"/>
    <x v="0"/>
    <m/>
    <m/>
    <m/>
    <n v="188"/>
    <n v="250"/>
    <n v="147"/>
    <n v="117"/>
    <n v="153"/>
    <n v="93"/>
    <n v="61"/>
    <n v="85"/>
    <n v="47"/>
    <n v="1"/>
    <n v="0"/>
    <n v="0"/>
    <n v="0"/>
    <n v="0"/>
    <n v="1"/>
    <n v="1"/>
    <n v="0"/>
    <n v="0"/>
    <n v="0"/>
    <n v="1"/>
    <n v="0"/>
    <n v="0"/>
    <n v="0"/>
    <n v="0"/>
    <n v="1"/>
    <n v="0"/>
    <n v="0"/>
    <n v="0"/>
    <n v="0"/>
  </r>
  <r>
    <n v="206301138"/>
    <x v="584"/>
    <d v="2024-01-01T00:00:00"/>
    <d v="2024-12-31T00:00:00"/>
    <n v="366"/>
    <s v="In Process"/>
    <x v="0"/>
    <x v="25"/>
    <x v="0"/>
    <x v="0"/>
    <s v="13 - Orange"/>
    <x v="59"/>
    <s v="714-635-8131"/>
    <s v="861 S. HARBOR BLVD."/>
    <s v="ANAHEIM"/>
    <s v="92805"/>
    <s v="1902891641"/>
    <s v="ROBERT KOONTZ"/>
    <s v="Yes"/>
    <m/>
    <n v="99"/>
    <n v="99"/>
    <x v="2"/>
    <n v="36234"/>
    <n v="34137"/>
    <n v="215.51"/>
    <n v="476"/>
    <n v="483"/>
    <n v="3103"/>
    <n v="5767"/>
    <n v="1721"/>
    <n v="22228"/>
    <m/>
    <n v="223"/>
    <n v="204"/>
    <n v="891"/>
    <x v="0"/>
    <n v="34137"/>
    <m/>
    <m/>
    <m/>
    <m/>
    <m/>
    <m/>
    <m/>
    <m/>
    <n v="10702286"/>
    <n v="4365672"/>
    <n v="1145242"/>
    <n v="26592"/>
    <n v="13949308"/>
    <n v="13692820"/>
    <n v="256488"/>
    <n v="1358"/>
    <n v="12590"/>
    <m/>
    <n v="245256"/>
    <n v="925146"/>
    <n v="1794913"/>
    <n v="537715"/>
    <n v="7037523"/>
    <m/>
    <n v="69676"/>
    <n v="63308"/>
    <n v="274005"/>
    <n v="10702286"/>
    <m/>
    <m/>
    <m/>
    <m/>
    <m/>
    <m/>
    <m/>
    <m/>
    <n v="1462075"/>
    <m/>
    <n v="1981675"/>
    <m/>
    <n v="11770"/>
    <m/>
    <n v="724345"/>
    <m/>
    <m/>
    <m/>
    <n v="170861"/>
    <m/>
    <n v="14821"/>
    <m/>
    <n v="125"/>
    <m/>
    <n v="26339"/>
    <n v="10476"/>
    <n v="1795325"/>
    <n v="0"/>
    <n v="1828255"/>
    <n v="181750"/>
    <n v="403481"/>
    <n v="58159"/>
    <m/>
    <n v="61887"/>
    <m/>
    <m/>
    <m/>
    <m/>
    <m/>
    <m/>
    <m/>
    <m/>
    <m/>
    <m/>
    <m/>
    <m/>
    <m/>
    <m/>
    <m/>
    <m/>
    <m/>
    <m/>
    <m/>
    <m/>
    <m/>
    <m/>
    <m/>
    <m/>
    <m/>
    <m/>
    <m/>
    <m/>
    <n v="387"/>
    <m/>
    <m/>
    <m/>
    <n v="-620763"/>
    <m/>
    <n v="613806"/>
    <m/>
    <n v="-197035"/>
    <m/>
    <n v="1323199"/>
    <m/>
    <m/>
    <m/>
    <n v="4427"/>
    <m/>
    <n v="21221"/>
    <m/>
    <m/>
    <m/>
    <m/>
    <m/>
    <m/>
    <m/>
    <m/>
    <m/>
    <m/>
    <m/>
    <m/>
    <m/>
    <m/>
    <m/>
    <m/>
    <m/>
    <n v="6203908"/>
    <n v="1417493"/>
    <n v="6071419"/>
    <n v="281692"/>
    <n v="5409728"/>
    <m/>
    <m/>
    <m/>
    <m/>
    <m/>
    <m/>
    <m/>
    <m/>
    <n v="16638"/>
    <n v="17514"/>
    <n v="672966"/>
    <m/>
    <n v="667034"/>
    <n v="50870"/>
    <n v="278550"/>
    <n v="21360"/>
    <m/>
    <n v="70426"/>
    <n v="366817"/>
    <n v="160441"/>
    <n v="185660"/>
    <n v="938381"/>
    <n v="153997"/>
    <n v="118285"/>
    <n v="214630"/>
    <n v="3338476"/>
    <n v="56460"/>
    <n v="720187"/>
    <n v="67714"/>
    <n v="23084"/>
    <m/>
    <n v="773"/>
    <n v="142829"/>
    <n v="2541648"/>
    <m/>
    <n v="263713"/>
    <n v="688094"/>
    <m/>
    <n v="1233"/>
    <n v="3494688"/>
    <n v="1442600"/>
    <n v="55258"/>
    <m/>
    <n v="1996830"/>
    <n v="3494688"/>
    <m/>
    <m/>
    <n v="168912"/>
    <m/>
    <n v="59705"/>
    <m/>
    <n v="1209489"/>
    <n v="800046"/>
    <n v="2069240"/>
    <n v="-1805527"/>
    <m/>
    <m/>
    <m/>
    <m/>
    <m/>
    <s v="0.28"/>
    <n v="403928.00000000006"/>
    <n v="2032"/>
    <n v="0"/>
    <n v="7535"/>
    <n v="32584"/>
    <n v="81392"/>
    <n v="0"/>
    <n v="0"/>
    <n v="5227"/>
    <m/>
    <n v="4038"/>
    <n v="5347"/>
    <n v="7295"/>
    <n v="22775"/>
    <n v="3834"/>
    <n v="4338"/>
    <n v="3857"/>
    <n v="18794"/>
    <n v="199048"/>
    <n v="0"/>
    <n v="0"/>
    <n v="0"/>
    <n v="0"/>
    <n v="0"/>
    <n v="0"/>
    <n v="0"/>
    <n v="166521"/>
    <n v="0"/>
    <n v="464940"/>
    <n v="1295758"/>
    <n v="1994935"/>
    <n v="0"/>
    <n v="0"/>
    <n v="278434"/>
    <m/>
    <n v="100812"/>
    <n v="95311"/>
    <n v="128360"/>
    <n v="483170"/>
    <n v="124677"/>
    <n v="91129"/>
    <n v="174167"/>
    <n v="805694"/>
    <n v="6203908"/>
    <n v="0"/>
    <n v="0"/>
    <n v="0"/>
    <n v="0"/>
    <n v="0"/>
    <n v="0"/>
    <n v="0"/>
    <m/>
    <x v="0"/>
    <x v="0"/>
    <m/>
    <m/>
    <m/>
    <m/>
    <x v="0"/>
    <x v="0"/>
    <m/>
    <m/>
    <m/>
    <n v="123"/>
    <n v="168"/>
    <n v="89"/>
    <n v="83"/>
    <n v="113"/>
    <n v="61"/>
    <n v="53"/>
    <n v="67"/>
    <n v="40"/>
    <n v="1"/>
    <n v="0"/>
    <n v="0"/>
    <n v="0"/>
    <n v="1"/>
    <n v="0"/>
    <n v="1"/>
    <n v="0"/>
    <n v="0"/>
    <n v="0"/>
    <n v="0"/>
    <n v="0"/>
    <n v="0"/>
    <n v="0"/>
    <n v="0"/>
    <n v="1"/>
    <n v="0"/>
    <n v="0"/>
    <n v="0"/>
    <n v="0"/>
  </r>
  <r>
    <n v="206301141"/>
    <x v="585"/>
    <d v="2024-01-01T00:00:00"/>
    <d v="2024-12-31T00:00:00"/>
    <n v="366"/>
    <s v="In Process"/>
    <x v="0"/>
    <x v="25"/>
    <x v="0"/>
    <x v="0"/>
    <s v="13 - Orange"/>
    <x v="59"/>
    <s v="714-971-5517"/>
    <s v="12232 CHAPMAN AVENUE"/>
    <s v="GARDEN GROVE"/>
    <s v="92840"/>
    <s v="1437146032"/>
    <s v="MICHELLE WOONER"/>
    <s v="Yes"/>
    <m/>
    <n v="99"/>
    <n v="99"/>
    <x v="2"/>
    <n v="36234"/>
    <n v="33982"/>
    <n v="221.45"/>
    <n v="246"/>
    <n v="284"/>
    <n v="6591"/>
    <n v="1993"/>
    <n v="2189"/>
    <n v="21593"/>
    <m/>
    <n v="28"/>
    <n v="965"/>
    <n v="623"/>
    <x v="1"/>
    <n v="23496"/>
    <m/>
    <m/>
    <m/>
    <n v="10486"/>
    <m/>
    <m/>
    <m/>
    <m/>
    <n v="15254118"/>
    <n v="4843698"/>
    <n v="796186"/>
    <n v="39339"/>
    <n v="19340969"/>
    <n v="18478313"/>
    <n v="862656"/>
    <n v="1753"/>
    <n v="90110"/>
    <m/>
    <n v="774299"/>
    <n v="2309458"/>
    <n v="625650"/>
    <n v="1289920"/>
    <n v="10467290"/>
    <m/>
    <n v="21000"/>
    <n v="308800"/>
    <n v="232000"/>
    <n v="7734158"/>
    <m/>
    <m/>
    <m/>
    <n v="7519960"/>
    <m/>
    <m/>
    <m/>
    <m/>
    <n v="4107076"/>
    <m/>
    <n v="601241"/>
    <m/>
    <n v="8345"/>
    <m/>
    <n v="110088"/>
    <m/>
    <m/>
    <m/>
    <n v="5376"/>
    <m/>
    <n v="255"/>
    <m/>
    <n v="11317"/>
    <m/>
    <n v="437475"/>
    <n v="111878"/>
    <n v="2237524"/>
    <n v="0"/>
    <n v="1368160"/>
    <n v="131560"/>
    <n v="462991"/>
    <n v="21548"/>
    <m/>
    <n v="72562"/>
    <m/>
    <m/>
    <m/>
    <m/>
    <m/>
    <m/>
    <m/>
    <m/>
    <m/>
    <m/>
    <m/>
    <m/>
    <m/>
    <m/>
    <m/>
    <m/>
    <m/>
    <m/>
    <m/>
    <m/>
    <m/>
    <m/>
    <m/>
    <m/>
    <m/>
    <m/>
    <m/>
    <m/>
    <m/>
    <m/>
    <m/>
    <m/>
    <n v="381785"/>
    <m/>
    <n v="12342"/>
    <m/>
    <n v="-609715"/>
    <m/>
    <n v="981258"/>
    <m/>
    <m/>
    <m/>
    <n v="962"/>
    <m/>
    <n v="29554"/>
    <m/>
    <m/>
    <m/>
    <m/>
    <m/>
    <m/>
    <m/>
    <m/>
    <m/>
    <m/>
    <m/>
    <m/>
    <m/>
    <m/>
    <m/>
    <m/>
    <m/>
    <n v="9934479"/>
    <n v="2250842"/>
    <n v="6292992"/>
    <n v="425020"/>
    <n v="5127200"/>
    <m/>
    <m/>
    <m/>
    <n v="4931007"/>
    <m/>
    <m/>
    <m/>
    <m/>
    <n v="167814"/>
    <m/>
    <n v="322935"/>
    <m/>
    <n v="283642"/>
    <n v="31759"/>
    <n v="329365"/>
    <n v="33433"/>
    <m/>
    <n v="30788"/>
    <n v="727830"/>
    <n v="425132"/>
    <n v="481352"/>
    <n v="946858"/>
    <n v="149779"/>
    <n v="234406"/>
    <n v="70453"/>
    <n v="3289615"/>
    <m/>
    <n v="808724"/>
    <n v="33024"/>
    <n v="29734"/>
    <m/>
    <n v="19095"/>
    <n v="4368"/>
    <n v="4253992"/>
    <m/>
    <m/>
    <m/>
    <n v="3004"/>
    <m/>
    <n v="4256996"/>
    <n v="1449756"/>
    <m/>
    <m/>
    <n v="2807240"/>
    <n v="4256996"/>
    <n v="1785000"/>
    <m/>
    <m/>
    <m/>
    <n v="0"/>
    <m/>
    <m/>
    <m/>
    <n v="0"/>
    <n v="0"/>
    <m/>
    <m/>
    <m/>
    <m/>
    <m/>
    <s v="0.71"/>
    <n v="1029326.7599999999"/>
    <n v="1769"/>
    <n v="0"/>
    <n v="23818"/>
    <n v="70026"/>
    <n v="96850"/>
    <n v="19653"/>
    <n v="0"/>
    <n v="5240"/>
    <m/>
    <n v="11463"/>
    <n v="14417"/>
    <n v="19344"/>
    <n v="24430"/>
    <n v="3707"/>
    <n v="7984"/>
    <n v="1200"/>
    <n v="19637"/>
    <n v="319538"/>
    <n v="0"/>
    <n v="692"/>
    <n v="1639"/>
    <n v="9234"/>
    <n v="0"/>
    <n v="0"/>
    <n v="11565"/>
    <n v="176800"/>
    <n v="0"/>
    <n v="1162118"/>
    <n v="2763674"/>
    <n v="2322463"/>
    <n v="710297"/>
    <n v="0"/>
    <n v="150273"/>
    <m/>
    <n v="263123"/>
    <n v="281665"/>
    <n v="371493"/>
    <n v="545563"/>
    <n v="120561"/>
    <n v="182613"/>
    <n v="52010"/>
    <n v="775245"/>
    <n v="9877898"/>
    <n v="0"/>
    <n v="50911"/>
    <n v="98836"/>
    <n v="322002"/>
    <n v="0"/>
    <n v="0"/>
    <n v="471749"/>
    <m/>
    <x v="0"/>
    <x v="0"/>
    <m/>
    <m/>
    <m/>
    <m/>
    <x v="0"/>
    <x v="0"/>
    <m/>
    <m/>
    <m/>
    <n v="200"/>
    <n v="281"/>
    <n v="153"/>
    <n v="140"/>
    <n v="200"/>
    <n v="107"/>
    <n v="62"/>
    <n v="103"/>
    <n v="43"/>
    <n v="1"/>
    <n v="0"/>
    <n v="0"/>
    <n v="0"/>
    <n v="1"/>
    <n v="0"/>
    <n v="1"/>
    <n v="0"/>
    <n v="0"/>
    <n v="0"/>
    <n v="1"/>
    <n v="0"/>
    <n v="0"/>
    <n v="0"/>
    <n v="0"/>
    <n v="1"/>
    <n v="0"/>
    <n v="0"/>
    <n v="0"/>
    <n v="0"/>
  </r>
  <r>
    <n v="206301170"/>
    <x v="586"/>
    <d v="2024-01-01T00:00:00"/>
    <d v="2024-12-31T00:00:00"/>
    <n v="366"/>
    <s v="In Process"/>
    <x v="0"/>
    <x v="25"/>
    <x v="0"/>
    <x v="0"/>
    <s v="13 - Orange"/>
    <x v="59"/>
    <s v="714-554-9700"/>
    <s v="1929 NORTH FAIRVIEW STREET"/>
    <s v="SANTA ANA"/>
    <s v="92706-0000"/>
    <s v="1831187848"/>
    <s v="JAKE NGUYEN"/>
    <s v="Yes"/>
    <s v="COVENANT CARE CALIFORNIA LLC"/>
    <n v="144"/>
    <n v="144"/>
    <x v="0"/>
    <n v="52704"/>
    <n v="49585"/>
    <n v="222.16"/>
    <n v="653"/>
    <n v="659"/>
    <n v="4651"/>
    <n v="5770"/>
    <n v="2080"/>
    <n v="34552"/>
    <m/>
    <m/>
    <n v="488"/>
    <n v="2044"/>
    <x v="0"/>
    <n v="49585"/>
    <m/>
    <m/>
    <m/>
    <m/>
    <m/>
    <m/>
    <m/>
    <m/>
    <n v="14079168"/>
    <n v="3397960"/>
    <n v="-1577415"/>
    <n v="15"/>
    <n v="19054558"/>
    <n v="19216726"/>
    <n v="-162168"/>
    <n v="1480"/>
    <m/>
    <m/>
    <n v="-160688"/>
    <n v="1327522"/>
    <n v="1678184"/>
    <n v="587865"/>
    <n v="9767880"/>
    <m/>
    <m/>
    <n v="138307"/>
    <n v="579410"/>
    <n v="14079168"/>
    <m/>
    <m/>
    <m/>
    <m/>
    <m/>
    <m/>
    <m/>
    <m/>
    <n v="1399879"/>
    <m/>
    <n v="1644063"/>
    <m/>
    <n v="49701"/>
    <m/>
    <n v="297620"/>
    <m/>
    <m/>
    <m/>
    <m/>
    <m/>
    <n v="2119"/>
    <m/>
    <n v="4578"/>
    <m/>
    <n v="31802"/>
    <n v="0"/>
    <n v="1424860"/>
    <n v="0"/>
    <n v="1248654"/>
    <n v="240778"/>
    <n v="340855"/>
    <n v="66953"/>
    <m/>
    <n v="44058"/>
    <m/>
    <m/>
    <m/>
    <m/>
    <m/>
    <m/>
    <m/>
    <m/>
    <m/>
    <m/>
    <m/>
    <m/>
    <m/>
    <m/>
    <m/>
    <m/>
    <m/>
    <m/>
    <m/>
    <m/>
    <m/>
    <m/>
    <m/>
    <m/>
    <m/>
    <m/>
    <m/>
    <m/>
    <m/>
    <m/>
    <m/>
    <m/>
    <n v="-1193057"/>
    <m/>
    <n v="22584"/>
    <m/>
    <n v="-21963"/>
    <m/>
    <n v="-348053"/>
    <m/>
    <m/>
    <m/>
    <m/>
    <m/>
    <n v="-36926"/>
    <m/>
    <m/>
    <m/>
    <m/>
    <m/>
    <m/>
    <m/>
    <m/>
    <m/>
    <m/>
    <m/>
    <m/>
    <m/>
    <m/>
    <m/>
    <m/>
    <m/>
    <n v="9276036"/>
    <n v="2265311"/>
    <n v="7675379"/>
    <n v="423381"/>
    <n v="8845234"/>
    <m/>
    <m/>
    <m/>
    <m/>
    <m/>
    <m/>
    <m/>
    <m/>
    <n v="75043"/>
    <m/>
    <n v="427484"/>
    <m/>
    <n v="387891"/>
    <n v="163009"/>
    <n v="308667"/>
    <n v="73887"/>
    <m/>
    <n v="45740"/>
    <n v="352979"/>
    <n v="554778"/>
    <n v="223518"/>
    <n v="1182701"/>
    <n v="405755"/>
    <n v="221305"/>
    <n v="207503"/>
    <n v="4061333"/>
    <n v="21996"/>
    <n v="1419818"/>
    <n v="50836"/>
    <n v="74453"/>
    <m/>
    <m/>
    <n v="112796"/>
    <n v="3198441"/>
    <m/>
    <n v="546431"/>
    <m/>
    <n v="28014373"/>
    <m/>
    <n v="31759245"/>
    <n v="1416188"/>
    <n v="20477042"/>
    <m/>
    <n v="9866015"/>
    <n v="31759245"/>
    <n v="346"/>
    <n v="7834204"/>
    <m/>
    <m/>
    <n v="0"/>
    <m/>
    <n v="2463785"/>
    <n v="1075698"/>
    <n v="3539483"/>
    <n v="-2993052"/>
    <m/>
    <m/>
    <m/>
    <m/>
    <m/>
    <s v="0.00"/>
    <n v="0"/>
    <n v="3962"/>
    <n v="0"/>
    <n v="18970"/>
    <n v="48481"/>
    <n v="123604"/>
    <n v="0"/>
    <n v="0"/>
    <n v="0"/>
    <m/>
    <n v="3014"/>
    <n v="15887"/>
    <n v="7315"/>
    <n v="25771"/>
    <n v="8776"/>
    <n v="7331"/>
    <n v="2008"/>
    <n v="20002"/>
    <n v="285121"/>
    <n v="0"/>
    <n v="0"/>
    <n v="0"/>
    <n v="0"/>
    <n v="0"/>
    <n v="0"/>
    <n v="0"/>
    <n v="311149"/>
    <n v="0"/>
    <n v="1088703"/>
    <n v="2091120"/>
    <n v="3284019"/>
    <n v="0"/>
    <n v="0"/>
    <n v="0"/>
    <m/>
    <n v="60521"/>
    <n v="345933"/>
    <n v="129361"/>
    <n v="580238"/>
    <n v="308239"/>
    <n v="167704"/>
    <n v="166677"/>
    <n v="742372"/>
    <n v="9276036"/>
    <n v="0"/>
    <n v="0"/>
    <n v="0"/>
    <n v="0"/>
    <n v="0"/>
    <n v="0"/>
    <n v="0"/>
    <m/>
    <x v="0"/>
    <x v="0"/>
    <m/>
    <m/>
    <m/>
    <m/>
    <x v="0"/>
    <x v="0"/>
    <m/>
    <m/>
    <m/>
    <n v="200"/>
    <n v="287"/>
    <n v="105"/>
    <n v="141"/>
    <n v="212"/>
    <n v="64"/>
    <n v="86"/>
    <n v="121"/>
    <n v="51"/>
    <n v="1"/>
    <n v="0"/>
    <n v="0"/>
    <n v="0"/>
    <n v="0"/>
    <n v="1"/>
    <n v="1"/>
    <n v="0"/>
    <n v="0"/>
    <n v="0"/>
    <n v="0"/>
    <n v="0"/>
    <n v="0"/>
    <n v="0"/>
    <n v="0"/>
    <n v="1"/>
    <n v="0"/>
    <n v="0"/>
    <n v="0"/>
    <n v="0"/>
  </r>
  <r>
    <n v="206301171"/>
    <x v="587"/>
    <d v="2024-01-01T00:00:00"/>
    <d v="2024-12-31T00:00:00"/>
    <n v="366"/>
    <s v="In Process"/>
    <x v="0"/>
    <x v="25"/>
    <x v="0"/>
    <x v="0"/>
    <s v="13 - Orange"/>
    <x v="58"/>
    <s v="714-828-8222"/>
    <s v="8520 WESTERN AVENUE"/>
    <s v="BUENA PARK"/>
    <s v="90620"/>
    <s v="1497742167"/>
    <s v="VANN RAMA"/>
    <s v="Yes"/>
    <m/>
    <n v="143"/>
    <n v="143"/>
    <x v="0"/>
    <n v="52338"/>
    <n v="48240"/>
    <n v="217.64"/>
    <n v="340"/>
    <n v="311"/>
    <n v="10309"/>
    <n v="797"/>
    <n v="3423"/>
    <n v="29512"/>
    <m/>
    <n v="553"/>
    <m/>
    <n v="3646"/>
    <x v="1"/>
    <n v="36561"/>
    <m/>
    <m/>
    <m/>
    <n v="11679"/>
    <m/>
    <m/>
    <m/>
    <m/>
    <n v="19611976"/>
    <n v="4813274"/>
    <n v="-786299"/>
    <n v="48417"/>
    <n v="25259966"/>
    <n v="24396997"/>
    <n v="862969"/>
    <n v="1"/>
    <n v="100000"/>
    <m/>
    <n v="762970"/>
    <n v="3217550"/>
    <n v="457485"/>
    <n v="1657427"/>
    <n v="12483722"/>
    <m/>
    <n v="165900"/>
    <m/>
    <n v="1629892"/>
    <n v="11133622"/>
    <m/>
    <m/>
    <m/>
    <n v="8478354"/>
    <m/>
    <m/>
    <m/>
    <m/>
    <n v="4148196"/>
    <m/>
    <n v="483200"/>
    <m/>
    <n v="19950"/>
    <m/>
    <n v="154926"/>
    <m/>
    <m/>
    <m/>
    <n v="3970"/>
    <m/>
    <m/>
    <m/>
    <n v="3032"/>
    <m/>
    <n v="155262"/>
    <n v="63395"/>
    <n v="2026965"/>
    <n v="0"/>
    <n v="1543264"/>
    <n v="318149"/>
    <n v="627202"/>
    <n v="25940"/>
    <m/>
    <n v="53097"/>
    <m/>
    <m/>
    <m/>
    <m/>
    <m/>
    <m/>
    <m/>
    <m/>
    <m/>
    <m/>
    <m/>
    <m/>
    <m/>
    <m/>
    <m/>
    <m/>
    <m/>
    <m/>
    <m/>
    <m/>
    <m/>
    <m/>
    <m/>
    <m/>
    <m/>
    <m/>
    <m/>
    <m/>
    <m/>
    <m/>
    <m/>
    <m/>
    <n v="-1459102"/>
    <m/>
    <n v="217173"/>
    <m/>
    <n v="-474855"/>
    <m/>
    <n v="920248"/>
    <m/>
    <m/>
    <m/>
    <m/>
    <m/>
    <n v="10237"/>
    <m/>
    <m/>
    <m/>
    <m/>
    <m/>
    <m/>
    <m/>
    <m/>
    <m/>
    <m/>
    <m/>
    <m/>
    <m/>
    <m/>
    <m/>
    <m/>
    <m/>
    <n v="12356678"/>
    <n v="2972220"/>
    <n v="9068099"/>
    <n v="532431"/>
    <n v="7244166"/>
    <m/>
    <m/>
    <m/>
    <n v="5921958"/>
    <m/>
    <m/>
    <m/>
    <m/>
    <n v="206014"/>
    <m/>
    <n v="470723"/>
    <m/>
    <n v="471542"/>
    <n v="125032"/>
    <n v="527489"/>
    <n v="46173"/>
    <m/>
    <n v="94904"/>
    <n v="679095"/>
    <n v="461827"/>
    <n v="295004"/>
    <n v="1279811"/>
    <n v="218503"/>
    <n v="440440"/>
    <n v="82937"/>
    <n v="4568039"/>
    <m/>
    <n v="1081121"/>
    <n v="108890"/>
    <n v="46354"/>
    <m/>
    <n v="26975"/>
    <m/>
    <n v="4998224"/>
    <m/>
    <m/>
    <m/>
    <n v="1630597"/>
    <m/>
    <n v="6628821"/>
    <n v="1523962"/>
    <m/>
    <m/>
    <n v="5104859"/>
    <n v="6628821"/>
    <n v="12203"/>
    <n v="1630097"/>
    <m/>
    <m/>
    <n v="0"/>
    <m/>
    <m/>
    <n v="2693"/>
    <n v="2693"/>
    <n v="-2693"/>
    <m/>
    <m/>
    <m/>
    <m/>
    <m/>
    <s v="0.09"/>
    <n v="137156.57999999999"/>
    <n v="1937"/>
    <n v="0"/>
    <n v="35798"/>
    <n v="91643"/>
    <n v="130896"/>
    <n v="28619"/>
    <n v="0"/>
    <n v="5591"/>
    <m/>
    <n v="7359"/>
    <n v="18397"/>
    <n v="10588"/>
    <n v="32524"/>
    <n v="5856"/>
    <n v="17088"/>
    <n v="1463"/>
    <n v="25111"/>
    <n v="412870"/>
    <n v="0"/>
    <n v="932"/>
    <n v="1288"/>
    <n v="3911"/>
    <n v="0"/>
    <n v="0"/>
    <n v="6131"/>
    <n v="188218"/>
    <n v="0"/>
    <n v="1818675"/>
    <n v="3458348"/>
    <n v="2884235"/>
    <n v="1000853"/>
    <n v="0"/>
    <n v="254867"/>
    <m/>
    <n v="177610"/>
    <n v="317328"/>
    <n v="182735"/>
    <n v="652165"/>
    <n v="181146"/>
    <n v="340926"/>
    <n v="70987"/>
    <n v="828585"/>
    <n v="12356678"/>
    <n v="0"/>
    <n v="60657"/>
    <n v="56246"/>
    <n v="107910"/>
    <n v="0"/>
    <n v="0"/>
    <n v="224813"/>
    <m/>
    <x v="0"/>
    <x v="0"/>
    <m/>
    <m/>
    <m/>
    <m/>
    <x v="0"/>
    <x v="0"/>
    <m/>
    <m/>
    <m/>
    <n v="265"/>
    <n v="351"/>
    <n v="190"/>
    <n v="201"/>
    <n v="276"/>
    <n v="136"/>
    <n v="81"/>
    <n v="114"/>
    <n v="62"/>
    <n v="1"/>
    <n v="0"/>
    <n v="0"/>
    <n v="0"/>
    <n v="0"/>
    <n v="1"/>
    <n v="1"/>
    <n v="0"/>
    <n v="0"/>
    <n v="0"/>
    <n v="1"/>
    <n v="0"/>
    <n v="0"/>
    <n v="0"/>
    <n v="0"/>
    <n v="1"/>
    <n v="0"/>
    <n v="0"/>
    <n v="0"/>
    <n v="0"/>
  </r>
  <r>
    <n v="206301174"/>
    <x v="588"/>
    <d v="2024-01-01T00:00:00"/>
    <d v="2024-12-31T00:00:00"/>
    <n v="366"/>
    <s v="In Process"/>
    <x v="0"/>
    <x v="25"/>
    <x v="0"/>
    <x v="0"/>
    <s v="13 - Orange"/>
    <x v="55"/>
    <s v="714-978-6800"/>
    <s v="1835 W LA VETA AVE"/>
    <s v="ORANGE"/>
    <s v="92868-4132"/>
    <s v="1447714373"/>
    <s v="MARC RUGGLES"/>
    <s v="Yes"/>
    <s v="FLAGSTONE HEALTHCARE SOUTH LLC"/>
    <n v="169"/>
    <n v="169"/>
    <x v="0"/>
    <n v="61854"/>
    <n v="55720"/>
    <n v="198.62"/>
    <n v="684"/>
    <n v="668"/>
    <n v="9209"/>
    <n v="5955"/>
    <n v="2886"/>
    <n v="33267"/>
    <m/>
    <n v="1330"/>
    <n v="107"/>
    <n v="2966"/>
    <x v="0"/>
    <n v="55720"/>
    <m/>
    <m/>
    <m/>
    <m/>
    <m/>
    <m/>
    <m/>
    <m/>
    <n v="17893076"/>
    <n v="10934662"/>
    <n v="1692829"/>
    <n v="482"/>
    <n v="27135391"/>
    <n v="24348198"/>
    <n v="2787193"/>
    <n v="5259"/>
    <n v="586415"/>
    <m/>
    <n v="2206037"/>
    <n v="2997130"/>
    <n v="1917811"/>
    <n v="844249"/>
    <n v="10729298"/>
    <m/>
    <n v="420826"/>
    <n v="34240"/>
    <n v="949522"/>
    <n v="17893076"/>
    <m/>
    <m/>
    <m/>
    <m/>
    <m/>
    <m/>
    <m/>
    <m/>
    <n v="2906788"/>
    <n v="1667835"/>
    <n v="1327872"/>
    <m/>
    <n v="11132"/>
    <m/>
    <n v="4688620"/>
    <m/>
    <m/>
    <m/>
    <n v="309390"/>
    <m/>
    <n v="19024"/>
    <m/>
    <n v="4001"/>
    <m/>
    <n v="59585"/>
    <n v="0"/>
    <n v="4236139"/>
    <n v="0"/>
    <n v="4402412"/>
    <n v="810315"/>
    <n v="989702"/>
    <n v="215652"/>
    <m/>
    <n v="220857"/>
    <m/>
    <m/>
    <m/>
    <m/>
    <m/>
    <m/>
    <m/>
    <m/>
    <m/>
    <m/>
    <m/>
    <m/>
    <m/>
    <m/>
    <m/>
    <m/>
    <m/>
    <m/>
    <n v="17909"/>
    <m/>
    <m/>
    <m/>
    <m/>
    <m/>
    <m/>
    <m/>
    <m/>
    <m/>
    <n v="-11501"/>
    <m/>
    <m/>
    <m/>
    <n v="-1904130"/>
    <n v="984806"/>
    <n v="-213832"/>
    <m/>
    <n v="98153"/>
    <m/>
    <n v="2773495"/>
    <m/>
    <m/>
    <m/>
    <m/>
    <m/>
    <n v="13305"/>
    <m/>
    <m/>
    <m/>
    <m/>
    <m/>
    <m/>
    <m/>
    <m/>
    <m/>
    <m/>
    <m/>
    <n v="-65376"/>
    <m/>
    <m/>
    <m/>
    <m/>
    <m/>
    <n v="12481401"/>
    <n v="3289647"/>
    <n v="8577150"/>
    <n v="707487"/>
    <n v="10043692"/>
    <m/>
    <m/>
    <m/>
    <m/>
    <m/>
    <m/>
    <m/>
    <m/>
    <n v="35395"/>
    <n v="13033"/>
    <n v="1313222"/>
    <m/>
    <n v="1220016"/>
    <n v="247512"/>
    <n v="577010"/>
    <n v="172492"/>
    <m/>
    <n v="86915"/>
    <n v="631744"/>
    <n v="516845"/>
    <n v="139797"/>
    <n v="1270869"/>
    <n v="295456"/>
    <n v="303636"/>
    <n v="125944"/>
    <n v="4729773"/>
    <n v="143050"/>
    <n v="1846276"/>
    <n v="395843"/>
    <n v="29262"/>
    <m/>
    <m/>
    <n v="210416"/>
    <n v="3222945"/>
    <m/>
    <n v="935507"/>
    <m/>
    <n v="19585143"/>
    <m/>
    <n v="23743595"/>
    <n v="1526839"/>
    <n v="13066227"/>
    <m/>
    <n v="9150529"/>
    <n v="23743595"/>
    <m/>
    <n v="5585582"/>
    <m/>
    <m/>
    <n v="0"/>
    <m/>
    <n v="721937"/>
    <n v="790954"/>
    <n v="1512891"/>
    <n v="-577384"/>
    <m/>
    <m/>
    <m/>
    <m/>
    <m/>
    <s v="0.00"/>
    <n v="0"/>
    <n v="2064"/>
    <n v="0"/>
    <n v="15488"/>
    <n v="61489"/>
    <n v="124937"/>
    <n v="0"/>
    <n v="0"/>
    <n v="173"/>
    <n v="43626"/>
    <n v="6012"/>
    <n v="19315"/>
    <n v="4041"/>
    <n v="25935"/>
    <n v="4976"/>
    <n v="7413"/>
    <n v="2080"/>
    <n v="18904"/>
    <n v="336453"/>
    <n v="0"/>
    <n v="0"/>
    <n v="0"/>
    <n v="0"/>
    <n v="0"/>
    <n v="0"/>
    <n v="0"/>
    <n v="190516"/>
    <n v="0"/>
    <n v="958193"/>
    <n v="2860393"/>
    <n v="3385722"/>
    <n v="0"/>
    <n v="0"/>
    <n v="4185"/>
    <n v="2182136"/>
    <n v="184878"/>
    <n v="358062"/>
    <n v="73094"/>
    <n v="625031"/>
    <n v="217734"/>
    <n v="165574"/>
    <n v="99830"/>
    <n v="1176053"/>
    <n v="12481401"/>
    <n v="0"/>
    <n v="0"/>
    <n v="0"/>
    <n v="0"/>
    <n v="0"/>
    <n v="0"/>
    <n v="0"/>
    <m/>
    <x v="0"/>
    <x v="0"/>
    <m/>
    <m/>
    <n v="43626"/>
    <m/>
    <x v="0"/>
    <x v="0"/>
    <m/>
    <m/>
    <n v="2182136"/>
    <n v="202"/>
    <n v="275"/>
    <n v="151"/>
    <n v="150"/>
    <n v="208"/>
    <n v="110"/>
    <n v="78"/>
    <n v="106"/>
    <n v="52"/>
    <n v="1"/>
    <n v="0"/>
    <n v="0"/>
    <n v="0"/>
    <n v="0"/>
    <n v="1"/>
    <n v="1"/>
    <n v="0"/>
    <n v="0"/>
    <n v="0"/>
    <n v="0"/>
    <n v="0"/>
    <n v="0"/>
    <n v="0"/>
    <n v="0"/>
    <n v="1"/>
    <n v="0"/>
    <n v="0"/>
    <n v="0"/>
    <n v="0"/>
  </r>
  <r>
    <n v="206301176"/>
    <x v="589"/>
    <d v="2024-01-01T00:00:00"/>
    <d v="2024-12-31T00:00:00"/>
    <n v="366"/>
    <s v="In Process"/>
    <x v="0"/>
    <x v="25"/>
    <x v="0"/>
    <x v="0"/>
    <s v="13 - Orange"/>
    <x v="59"/>
    <s v="714-827-5880"/>
    <s v="3415 WEST BALL ROAD"/>
    <s v="ANAHEIM"/>
    <s v="92804"/>
    <s v="1275618142"/>
    <s v="GEOVANY FINO"/>
    <s v="Yes"/>
    <m/>
    <n v="154"/>
    <n v="154"/>
    <x v="0"/>
    <n v="56364"/>
    <n v="51895"/>
    <n v="216.01"/>
    <n v="445"/>
    <n v="402"/>
    <n v="8932"/>
    <m/>
    <n v="2965"/>
    <n v="34128"/>
    <m/>
    <n v="4214"/>
    <n v="236"/>
    <n v="1420"/>
    <x v="0"/>
    <n v="51895"/>
    <m/>
    <m/>
    <m/>
    <m/>
    <m/>
    <m/>
    <m/>
    <m/>
    <n v="26701660"/>
    <n v="7798692"/>
    <n v="13572859"/>
    <m/>
    <n v="20927493"/>
    <n v="19833853"/>
    <n v="1093640"/>
    <n v="-9208"/>
    <n v="800"/>
    <m/>
    <n v="1083632"/>
    <n v="7115402"/>
    <m/>
    <n v="1194282"/>
    <n v="14369500"/>
    <m/>
    <n v="3337228"/>
    <n v="94914"/>
    <n v="590334"/>
    <n v="26701660"/>
    <m/>
    <m/>
    <m/>
    <m/>
    <m/>
    <m/>
    <m/>
    <m/>
    <n v="5157589"/>
    <m/>
    <m/>
    <m/>
    <n v="200391"/>
    <m/>
    <n v="467020"/>
    <m/>
    <m/>
    <m/>
    <n v="1961028"/>
    <m/>
    <n v="6736"/>
    <m/>
    <n v="5928"/>
    <m/>
    <n v="30128"/>
    <n v="93477"/>
    <n v="2689079"/>
    <n v="0"/>
    <n v="2621768"/>
    <n v="698489"/>
    <n v="1186329"/>
    <n v="197930"/>
    <m/>
    <n v="281492"/>
    <m/>
    <m/>
    <m/>
    <m/>
    <m/>
    <m/>
    <m/>
    <m/>
    <m/>
    <m/>
    <m/>
    <m/>
    <m/>
    <m/>
    <m/>
    <m/>
    <m/>
    <m/>
    <m/>
    <m/>
    <m/>
    <m/>
    <m/>
    <m/>
    <m/>
    <m/>
    <m/>
    <m/>
    <n v="17980"/>
    <m/>
    <m/>
    <m/>
    <n v="3878053"/>
    <m/>
    <m/>
    <m/>
    <n v="923717"/>
    <m/>
    <n v="5581084"/>
    <m/>
    <m/>
    <m/>
    <n v="2949264"/>
    <m/>
    <n v="222761"/>
    <m/>
    <m/>
    <m/>
    <m/>
    <m/>
    <m/>
    <m/>
    <m/>
    <m/>
    <m/>
    <m/>
    <m/>
    <m/>
    <m/>
    <m/>
    <m/>
    <m/>
    <n v="9547317"/>
    <n v="2515423"/>
    <n v="7771113"/>
    <n v="486668"/>
    <n v="9291578"/>
    <m/>
    <m/>
    <m/>
    <m/>
    <m/>
    <m/>
    <m/>
    <m/>
    <n v="18406"/>
    <n v="47956"/>
    <n v="371352"/>
    <m/>
    <n v="463094"/>
    <n v="113606"/>
    <n v="542852"/>
    <n v="46898"/>
    <m/>
    <n v="133448"/>
    <n v="735738"/>
    <n v="517472"/>
    <n v="213717"/>
    <n v="1011465"/>
    <n v="171380"/>
    <n v="228032"/>
    <n v="120821"/>
    <n v="4006102"/>
    <n v="105562"/>
    <n v="1219545"/>
    <n v="129251"/>
    <n v="37978"/>
    <m/>
    <n v="2903"/>
    <n v="304697"/>
    <n v="11171899"/>
    <m/>
    <n v="727570"/>
    <n v="682067"/>
    <n v="12720"/>
    <n v="5918205"/>
    <n v="18512461"/>
    <n v="12258638"/>
    <m/>
    <m/>
    <n v="6253823"/>
    <n v="18512461"/>
    <n v="3494558"/>
    <m/>
    <n v="2905370"/>
    <m/>
    <n v="0"/>
    <m/>
    <n v="542528"/>
    <n v="794022"/>
    <n v="1336550"/>
    <n v="-608980"/>
    <m/>
    <m/>
    <m/>
    <m/>
    <m/>
    <s v="0.04"/>
    <n v="490345.52"/>
    <n v="4037"/>
    <n v="0"/>
    <n v="13798"/>
    <n v="46314"/>
    <n v="120143"/>
    <n v="0"/>
    <n v="0"/>
    <n v="10444"/>
    <n v="16189"/>
    <n v="3432"/>
    <n v="18895"/>
    <n v="6823"/>
    <n v="21635"/>
    <n v="3899"/>
    <n v="7943"/>
    <n v="2095"/>
    <n v="19345"/>
    <n v="294992"/>
    <n v="0"/>
    <n v="619"/>
    <n v="4527"/>
    <n v="2936"/>
    <n v="0"/>
    <n v="0"/>
    <n v="8082"/>
    <n v="362541"/>
    <n v="0"/>
    <n v="757293"/>
    <n v="1909026"/>
    <n v="3031575"/>
    <n v="0"/>
    <n v="0"/>
    <n v="400484"/>
    <n v="731284"/>
    <n v="92916"/>
    <n v="352434"/>
    <n v="123926"/>
    <n v="465527"/>
    <n v="137353"/>
    <n v="188244"/>
    <n v="86475"/>
    <n v="908239"/>
    <n v="9547317"/>
    <n v="0"/>
    <n v="33965"/>
    <n v="186590"/>
    <n v="74084"/>
    <n v="0"/>
    <n v="0"/>
    <n v="294639"/>
    <m/>
    <x v="0"/>
    <x v="0"/>
    <m/>
    <m/>
    <n v="16189"/>
    <m/>
    <x v="0"/>
    <x v="0"/>
    <m/>
    <m/>
    <n v="731284"/>
    <n v="216"/>
    <n v="296"/>
    <n v="157"/>
    <n v="134"/>
    <n v="193"/>
    <n v="93"/>
    <n v="79"/>
    <n v="107"/>
    <n v="58"/>
    <n v="1"/>
    <n v="0"/>
    <n v="0"/>
    <n v="0"/>
    <n v="0"/>
    <n v="1"/>
    <n v="1"/>
    <n v="0"/>
    <n v="0"/>
    <n v="0"/>
    <n v="0"/>
    <n v="0"/>
    <n v="0"/>
    <n v="0"/>
    <n v="0"/>
    <n v="1"/>
    <n v="0"/>
    <n v="0"/>
    <n v="0"/>
    <n v="0"/>
  </r>
  <r>
    <n v="206301181"/>
    <x v="590"/>
    <d v="2024-01-01T00:00:00"/>
    <d v="2024-12-31T00:00:00"/>
    <n v="366"/>
    <s v="In Process"/>
    <x v="1"/>
    <x v="25"/>
    <x v="1"/>
    <x v="0"/>
    <s v="13 - Orange"/>
    <x v="59"/>
    <s v="714-638-9470"/>
    <s v="12882 SHACKELFORD LANE"/>
    <s v="GARDEN GROVE"/>
    <s v="92841"/>
    <s v="1295722809"/>
    <s v="CONNOR P. KELLEY"/>
    <s v="Yes"/>
    <m/>
    <n v="99"/>
    <n v="99"/>
    <x v="2"/>
    <n v="36234"/>
    <n v="34807"/>
    <n v="219.74"/>
    <n v="216"/>
    <n v="190"/>
    <n v="7813"/>
    <n v="254"/>
    <n v="159"/>
    <n v="24744"/>
    <m/>
    <m/>
    <m/>
    <n v="1837"/>
    <x v="0"/>
    <n v="34807"/>
    <m/>
    <m/>
    <m/>
    <m/>
    <m/>
    <m/>
    <m/>
    <m/>
    <n v="11849665"/>
    <n v="3144636"/>
    <n v="-399870"/>
    <n v="39067"/>
    <n v="15433238"/>
    <n v="14332571"/>
    <n v="1100667"/>
    <n v="677828"/>
    <n v="1086575"/>
    <m/>
    <n v="691920"/>
    <n v="2655118"/>
    <n v="86980"/>
    <n v="54301"/>
    <n v="8450526"/>
    <m/>
    <m/>
    <m/>
    <n v="602740"/>
    <n v="11849665"/>
    <m/>
    <m/>
    <m/>
    <m/>
    <m/>
    <m/>
    <m/>
    <m/>
    <n v="3066377"/>
    <m/>
    <n v="76723"/>
    <m/>
    <n v="9"/>
    <m/>
    <n v="1512"/>
    <m/>
    <m/>
    <m/>
    <m/>
    <m/>
    <m/>
    <m/>
    <n v="15"/>
    <m/>
    <n v="265360"/>
    <n v="0"/>
    <n v="1205716"/>
    <n v="0"/>
    <n v="871110"/>
    <n v="264268"/>
    <n v="464963"/>
    <n v="30965"/>
    <m/>
    <n v="42254"/>
    <m/>
    <m/>
    <m/>
    <m/>
    <m/>
    <m/>
    <m/>
    <m/>
    <m/>
    <m/>
    <m/>
    <m/>
    <m/>
    <m/>
    <m/>
    <m/>
    <m/>
    <m/>
    <m/>
    <m/>
    <m/>
    <m/>
    <m/>
    <m/>
    <m/>
    <m/>
    <m/>
    <m/>
    <m/>
    <m/>
    <m/>
    <m/>
    <n v="-1101406"/>
    <m/>
    <n v="4880"/>
    <m/>
    <n v="7152"/>
    <m/>
    <n v="566876"/>
    <m/>
    <m/>
    <m/>
    <m/>
    <m/>
    <n v="122628"/>
    <m/>
    <m/>
    <m/>
    <m/>
    <m/>
    <m/>
    <m/>
    <m/>
    <m/>
    <m/>
    <m/>
    <m/>
    <m/>
    <m/>
    <m/>
    <m/>
    <m/>
    <n v="7602398"/>
    <n v="1796069"/>
    <n v="6049561"/>
    <n v="341098"/>
    <n v="6358044"/>
    <m/>
    <m/>
    <m/>
    <m/>
    <m/>
    <m/>
    <m/>
    <m/>
    <n v="22953"/>
    <m/>
    <n v="412506"/>
    <m/>
    <n v="317427"/>
    <n v="89392"/>
    <n v="324397"/>
    <n v="36609"/>
    <m/>
    <n v="27866"/>
    <n v="404021"/>
    <n v="173116"/>
    <n v="267795"/>
    <n v="711918"/>
    <n v="175196"/>
    <n v="222172"/>
    <n v="100530"/>
    <n v="3610950"/>
    <m/>
    <n v="774526"/>
    <n v="206074"/>
    <n v="28434"/>
    <m/>
    <n v="18493"/>
    <n v="50152"/>
    <n v="3536712"/>
    <m/>
    <n v="52501"/>
    <m/>
    <n v="1605814"/>
    <m/>
    <n v="5195027"/>
    <n v="1144495"/>
    <m/>
    <m/>
    <n v="4050532"/>
    <n v="5195027"/>
    <n v="355000"/>
    <n v="1605000"/>
    <m/>
    <m/>
    <n v="0"/>
    <m/>
    <n v="66041"/>
    <n v="213817"/>
    <n v="279858"/>
    <n v="-227357"/>
    <m/>
    <m/>
    <m/>
    <m/>
    <m/>
    <s v="0.64"/>
    <n v="732476.8"/>
    <n v="1832"/>
    <n v="0"/>
    <n v="10229"/>
    <n v="53736"/>
    <n v="93923"/>
    <n v="0"/>
    <n v="0"/>
    <n v="8355"/>
    <m/>
    <n v="4532"/>
    <n v="6091"/>
    <n v="10182"/>
    <n v="19683"/>
    <n v="3903"/>
    <n v="7842"/>
    <n v="1834"/>
    <n v="17574"/>
    <n v="239716"/>
    <n v="0"/>
    <n v="0"/>
    <n v="0"/>
    <n v="0"/>
    <n v="0"/>
    <n v="0"/>
    <n v="0"/>
    <n v="152834"/>
    <n v="0"/>
    <n v="507345"/>
    <n v="1960138"/>
    <n v="2052151"/>
    <n v="0"/>
    <n v="0"/>
    <n v="322485"/>
    <m/>
    <n v="106620"/>
    <n v="111029"/>
    <n v="186475"/>
    <n v="391972"/>
    <n v="135610"/>
    <n v="176992"/>
    <n v="77608"/>
    <n v="913868"/>
    <n v="7095127"/>
    <n v="0"/>
    <n v="0"/>
    <n v="0"/>
    <n v="0"/>
    <n v="0"/>
    <n v="0"/>
    <n v="0"/>
    <m/>
    <x v="0"/>
    <x v="0"/>
    <m/>
    <m/>
    <m/>
    <m/>
    <x v="0"/>
    <x v="0"/>
    <m/>
    <m/>
    <m/>
    <n v="137"/>
    <n v="172"/>
    <n v="98"/>
    <n v="86"/>
    <n v="110"/>
    <n v="63"/>
    <n v="45"/>
    <n v="58"/>
    <n v="36"/>
    <n v="1"/>
    <n v="0"/>
    <n v="0"/>
    <n v="0"/>
    <n v="1"/>
    <n v="0"/>
    <n v="1"/>
    <n v="0"/>
    <n v="0"/>
    <n v="0"/>
    <n v="0"/>
    <n v="0"/>
    <n v="0"/>
    <n v="0"/>
    <n v="0"/>
    <n v="0"/>
    <n v="0"/>
    <n v="1"/>
    <n v="0"/>
    <n v="0"/>
  </r>
  <r>
    <n v="206301184"/>
    <x v="591"/>
    <d v="2024-01-01T00:00:00"/>
    <d v="2024-12-31T00:00:00"/>
    <n v="366"/>
    <s v="In Process"/>
    <x v="0"/>
    <x v="25"/>
    <x v="0"/>
    <x v="0"/>
    <s v="13 - Orange"/>
    <x v="57"/>
    <s v="714-847-9671"/>
    <s v="7781 GARFIELD AVENUE"/>
    <s v="HUNTINGTON BEACH"/>
    <s v="92648"/>
    <s v="1275246704"/>
    <s v="SETH GARDNER BRAITHWAITE"/>
    <s v="Yes"/>
    <s v="FLAGSTONE HEALTHCARE SOUTH LLC"/>
    <n v="59"/>
    <n v="59"/>
    <x v="1"/>
    <n v="21594"/>
    <n v="20342"/>
    <n v="216.84"/>
    <n v="690"/>
    <n v="679"/>
    <n v="7430"/>
    <n v="6240"/>
    <n v="359"/>
    <n v="4528"/>
    <m/>
    <m/>
    <n v="1240"/>
    <n v="545"/>
    <x v="0"/>
    <n v="20342"/>
    <m/>
    <m/>
    <m/>
    <m/>
    <m/>
    <m/>
    <m/>
    <m/>
    <n v="7441600"/>
    <n v="4752980"/>
    <n v="-178533"/>
    <m/>
    <n v="12373113"/>
    <n v="11189271"/>
    <n v="1183842"/>
    <n v="99"/>
    <n v="248626"/>
    <m/>
    <n v="935315"/>
    <n v="2777500"/>
    <n v="2262385"/>
    <n v="104528"/>
    <n v="1629422"/>
    <m/>
    <m/>
    <n v="473665"/>
    <n v="194100"/>
    <n v="7441600"/>
    <m/>
    <m/>
    <m/>
    <m/>
    <m/>
    <m/>
    <m/>
    <m/>
    <n v="2684480"/>
    <m/>
    <n v="1588563"/>
    <m/>
    <n v="183"/>
    <m/>
    <n v="426956"/>
    <m/>
    <m/>
    <m/>
    <m/>
    <m/>
    <n v="46559"/>
    <m/>
    <n v="6239"/>
    <m/>
    <n v="45877"/>
    <n v="57015"/>
    <n v="1541057"/>
    <n v="0"/>
    <n v="1693418"/>
    <n v="493730"/>
    <n v="699684"/>
    <n v="115500"/>
    <m/>
    <n v="106699"/>
    <m/>
    <m/>
    <m/>
    <m/>
    <m/>
    <m/>
    <m/>
    <m/>
    <m/>
    <m/>
    <m/>
    <m/>
    <m/>
    <m/>
    <m/>
    <m/>
    <m/>
    <m/>
    <n v="283"/>
    <m/>
    <m/>
    <m/>
    <m/>
    <m/>
    <m/>
    <m/>
    <m/>
    <m/>
    <n v="-28266"/>
    <m/>
    <m/>
    <m/>
    <n v="-507224"/>
    <m/>
    <n v="-68261"/>
    <m/>
    <n v="13920"/>
    <m/>
    <n v="399416"/>
    <m/>
    <m/>
    <m/>
    <m/>
    <m/>
    <n v="11599"/>
    <m/>
    <m/>
    <m/>
    <m/>
    <m/>
    <m/>
    <m/>
    <m/>
    <m/>
    <m/>
    <m/>
    <m/>
    <m/>
    <m/>
    <m/>
    <m/>
    <m/>
    <n v="5593274"/>
    <n v="1403602"/>
    <n v="4192395"/>
    <n v="206875"/>
    <n v="3741521"/>
    <m/>
    <m/>
    <m/>
    <m/>
    <m/>
    <m/>
    <m/>
    <m/>
    <n v="20351"/>
    <n v="6754"/>
    <n v="677092"/>
    <m/>
    <n v="487239"/>
    <n v="176677"/>
    <n v="324775"/>
    <n v="39306"/>
    <m/>
    <n v="54927"/>
    <n v="324933"/>
    <n v="209229"/>
    <n v="101834"/>
    <n v="632883"/>
    <n v="588061"/>
    <n v="85740"/>
    <n v="118388"/>
    <n v="2270829"/>
    <n v="50276"/>
    <n v="1189400"/>
    <n v="88519"/>
    <n v="9091"/>
    <m/>
    <m/>
    <n v="-8554"/>
    <n v="1459868"/>
    <m/>
    <n v="209246"/>
    <m/>
    <n v="11634935"/>
    <m/>
    <n v="13304049"/>
    <n v="714089"/>
    <n v="11154938"/>
    <m/>
    <n v="1435022"/>
    <n v="13304049"/>
    <m/>
    <n v="463727"/>
    <m/>
    <m/>
    <n v="13370"/>
    <m/>
    <n v="15400"/>
    <n v="280118"/>
    <n v="308888"/>
    <n v="-99642"/>
    <m/>
    <m/>
    <m/>
    <m/>
    <m/>
    <s v="0.00"/>
    <n v="0"/>
    <n v="1999"/>
    <n v="0"/>
    <n v="4312"/>
    <n v="26261"/>
    <n v="40526"/>
    <n v="0"/>
    <n v="0"/>
    <n v="0"/>
    <n v="21520"/>
    <n v="3977"/>
    <n v="6620"/>
    <n v="3451"/>
    <n v="14462"/>
    <n v="11703"/>
    <n v="2494"/>
    <n v="1996"/>
    <n v="12848"/>
    <n v="152169"/>
    <n v="0"/>
    <n v="0"/>
    <n v="2086"/>
    <n v="4336"/>
    <n v="0"/>
    <n v="0"/>
    <n v="6422"/>
    <n v="161515"/>
    <n v="0"/>
    <n v="227845"/>
    <n v="1039866"/>
    <n v="1124831"/>
    <n v="0"/>
    <n v="0"/>
    <n v="0"/>
    <n v="1062293"/>
    <n v="143048"/>
    <n v="121187"/>
    <n v="60399"/>
    <n v="340992"/>
    <n v="455899"/>
    <n v="62239"/>
    <n v="92432"/>
    <n v="700728"/>
    <n v="5593274"/>
    <n v="0"/>
    <n v="0"/>
    <n v="120195"/>
    <n v="152100"/>
    <n v="0"/>
    <n v="0"/>
    <n v="272295"/>
    <m/>
    <x v="0"/>
    <x v="0"/>
    <m/>
    <m/>
    <n v="21520"/>
    <m/>
    <x v="0"/>
    <x v="0"/>
    <m/>
    <m/>
    <n v="1062293"/>
    <n v="96"/>
    <n v="128"/>
    <n v="81"/>
    <n v="63"/>
    <n v="89"/>
    <n v="53"/>
    <n v="32"/>
    <n v="48"/>
    <n v="23"/>
    <n v="1"/>
    <n v="0"/>
    <n v="0"/>
    <n v="1"/>
    <n v="0"/>
    <n v="0"/>
    <n v="1"/>
    <n v="0"/>
    <n v="0"/>
    <n v="0"/>
    <n v="0"/>
    <n v="0"/>
    <n v="0"/>
    <n v="0"/>
    <n v="0"/>
    <n v="1"/>
    <n v="0"/>
    <n v="0"/>
    <n v="0"/>
    <n v="0"/>
  </r>
  <r>
    <n v="206301185"/>
    <x v="592"/>
    <d v="2024-01-01T00:00:00"/>
    <d v="2024-12-31T00:00:00"/>
    <n v="366"/>
    <s v="In Process"/>
    <x v="0"/>
    <x v="25"/>
    <x v="0"/>
    <x v="0"/>
    <s v="13 - Orange"/>
    <x v="60"/>
    <s v="714-871-9202"/>
    <s v="2800 N HARBOR BLVD"/>
    <s v="FULLERTON"/>
    <s v="92835-1727"/>
    <s v="1285198192"/>
    <s v="HYON, JANE"/>
    <s v="Yes"/>
    <s v="FLAGSTONE HEALTHCARE SOUTH LLC"/>
    <n v="59"/>
    <n v="59"/>
    <x v="1"/>
    <n v="21594"/>
    <n v="19049"/>
    <n v="194.5"/>
    <n v="451"/>
    <n v="455"/>
    <n v="6058"/>
    <n v="4325"/>
    <n v="1168"/>
    <n v="5798"/>
    <m/>
    <n v="504"/>
    <n v="209"/>
    <n v="987"/>
    <x v="0"/>
    <n v="19049"/>
    <m/>
    <m/>
    <m/>
    <m/>
    <m/>
    <m/>
    <m/>
    <m/>
    <n v="6146897"/>
    <n v="6506734"/>
    <n v="610038"/>
    <n v="1663"/>
    <n v="12045256"/>
    <n v="10589254"/>
    <n v="1456002"/>
    <n v="9562"/>
    <n v="307768"/>
    <m/>
    <n v="1157796"/>
    <n v="1944618"/>
    <n v="1391284"/>
    <n v="341084"/>
    <n v="1894039"/>
    <m/>
    <n v="176694"/>
    <n v="68694"/>
    <n v="330484"/>
    <n v="6146897"/>
    <m/>
    <m/>
    <m/>
    <m/>
    <m/>
    <m/>
    <m/>
    <m/>
    <n v="2541205"/>
    <n v="1594215"/>
    <n v="1021159"/>
    <m/>
    <n v="518"/>
    <m/>
    <n v="1031582"/>
    <m/>
    <m/>
    <m/>
    <n v="134146"/>
    <m/>
    <n v="7632"/>
    <n v="1485"/>
    <n v="174792"/>
    <m/>
    <n v="259"/>
    <n v="0"/>
    <n v="2488005"/>
    <n v="0"/>
    <n v="2552940"/>
    <n v="662490"/>
    <n v="566424"/>
    <n v="102813"/>
    <m/>
    <n v="133803"/>
    <m/>
    <m/>
    <m/>
    <m/>
    <m/>
    <m/>
    <m/>
    <m/>
    <m/>
    <m/>
    <m/>
    <m/>
    <m/>
    <m/>
    <m/>
    <m/>
    <m/>
    <m/>
    <n v="666"/>
    <m/>
    <m/>
    <m/>
    <m/>
    <m/>
    <m/>
    <m/>
    <n v="-1657"/>
    <m/>
    <n v="-639"/>
    <m/>
    <m/>
    <m/>
    <n v="-759537"/>
    <n v="914993"/>
    <n v="29842"/>
    <m/>
    <n v="-14203"/>
    <m/>
    <n v="505237"/>
    <m/>
    <m/>
    <m/>
    <m/>
    <m/>
    <n v="-106585"/>
    <m/>
    <m/>
    <m/>
    <m/>
    <m/>
    <m/>
    <m/>
    <m/>
    <m/>
    <m/>
    <m/>
    <n v="41921"/>
    <m/>
    <m/>
    <m/>
    <m/>
    <m/>
    <n v="5251039"/>
    <n v="1555134"/>
    <n v="3783081"/>
    <n v="323608"/>
    <n v="3483083"/>
    <m/>
    <m/>
    <m/>
    <m/>
    <m/>
    <m/>
    <m/>
    <m/>
    <n v="29256"/>
    <n v="4524"/>
    <n v="751619"/>
    <m/>
    <n v="751891"/>
    <n v="194079"/>
    <n v="273422"/>
    <n v="78250"/>
    <m/>
    <n v="55032"/>
    <n v="279961"/>
    <n v="229334"/>
    <n v="59471"/>
    <n v="641561"/>
    <n v="473234"/>
    <n v="122047"/>
    <n v="48672"/>
    <n v="1952732"/>
    <n v="56622"/>
    <n v="720651"/>
    <n v="158026"/>
    <n v="11423"/>
    <m/>
    <m/>
    <n v="214364"/>
    <n v="1540598"/>
    <m/>
    <n v="297266"/>
    <m/>
    <n v="12914657"/>
    <m/>
    <n v="14752521"/>
    <n v="1151468"/>
    <n v="4899835"/>
    <m/>
    <n v="8701218"/>
    <n v="14752521"/>
    <m/>
    <n v="7665556"/>
    <m/>
    <m/>
    <n v="26500"/>
    <m/>
    <n v="148723"/>
    <n v="410113"/>
    <n v="585336"/>
    <n v="-288070"/>
    <m/>
    <m/>
    <m/>
    <m/>
    <m/>
    <s v="0.00"/>
    <n v="0"/>
    <n v="1912"/>
    <n v="0"/>
    <n v="7666"/>
    <n v="21583"/>
    <n v="46633"/>
    <n v="0"/>
    <n v="0"/>
    <n v="1114"/>
    <n v="27557"/>
    <n v="2086"/>
    <n v="7703"/>
    <n v="1999"/>
    <n v="14074"/>
    <n v="7209"/>
    <n v="4164"/>
    <n v="800"/>
    <n v="12040"/>
    <n v="156540"/>
    <n v="0"/>
    <n v="0"/>
    <n v="0"/>
    <n v="0"/>
    <n v="0"/>
    <n v="0"/>
    <n v="0"/>
    <n v="152774"/>
    <n v="0"/>
    <n v="384221"/>
    <n v="887423"/>
    <n v="1086628"/>
    <n v="0"/>
    <n v="0"/>
    <n v="23596"/>
    <n v="1259733"/>
    <n v="68110"/>
    <n v="142751"/>
    <n v="32266"/>
    <n v="344670"/>
    <n v="340654"/>
    <n v="82479"/>
    <n v="34231"/>
    <n v="411503"/>
    <n v="5251039"/>
    <n v="0"/>
    <n v="0"/>
    <n v="0"/>
    <n v="0"/>
    <n v="0"/>
    <n v="0"/>
    <n v="0"/>
    <m/>
    <x v="0"/>
    <x v="0"/>
    <m/>
    <m/>
    <n v="27557"/>
    <m/>
    <x v="0"/>
    <x v="0"/>
    <m/>
    <m/>
    <n v="1259733"/>
    <n v="102"/>
    <n v="151"/>
    <n v="97"/>
    <n v="74"/>
    <n v="109"/>
    <n v="74"/>
    <n v="34"/>
    <n v="51"/>
    <n v="29"/>
    <n v="1"/>
    <n v="0"/>
    <n v="0"/>
    <n v="1"/>
    <n v="0"/>
    <n v="0"/>
    <n v="1"/>
    <n v="0"/>
    <n v="0"/>
    <n v="0"/>
    <n v="0"/>
    <n v="0"/>
    <n v="0"/>
    <n v="0"/>
    <n v="0"/>
    <n v="1"/>
    <n v="0"/>
    <n v="0"/>
    <n v="0"/>
    <n v="0"/>
  </r>
  <r>
    <n v="206301187"/>
    <x v="593"/>
    <d v="2024-01-01T00:00:00"/>
    <d v="2024-12-31T00:00:00"/>
    <n v="366"/>
    <s v="In Process"/>
    <x v="0"/>
    <x v="25"/>
    <x v="0"/>
    <x v="0"/>
    <s v="13 - Orange"/>
    <x v="56"/>
    <s v="949-646-7764"/>
    <s v="1555 SUPERIOR AVENUE"/>
    <s v="NEWPORT BEACH"/>
    <s v="92660-0000"/>
    <s v="LTC05518G"/>
    <s v="ROBERT GERKEN"/>
    <s v="Yes"/>
    <s v="LIFE GENERATIONS HEALTHCARE"/>
    <n v="59"/>
    <n v="59"/>
    <x v="1"/>
    <n v="21594"/>
    <n v="17152"/>
    <n v="183.99"/>
    <n v="667"/>
    <n v="668"/>
    <n v="11039"/>
    <n v="4812"/>
    <n v="150"/>
    <n v="881"/>
    <m/>
    <m/>
    <n v="261"/>
    <n v="9"/>
    <x v="0"/>
    <n v="17152"/>
    <m/>
    <m/>
    <m/>
    <m/>
    <m/>
    <m/>
    <m/>
    <m/>
    <n v="8635292"/>
    <n v="6654604"/>
    <n v="2572948"/>
    <n v="4483"/>
    <n v="12721431"/>
    <n v="13383234"/>
    <n v="-661803"/>
    <n v="2271"/>
    <m/>
    <m/>
    <n v="-659532"/>
    <n v="5284611"/>
    <n v="2295857"/>
    <n v="79739"/>
    <n v="429850"/>
    <m/>
    <m/>
    <n v="540960"/>
    <n v="4275"/>
    <n v="8635292"/>
    <m/>
    <m/>
    <m/>
    <m/>
    <m/>
    <m/>
    <m/>
    <m/>
    <n v="4623310"/>
    <m/>
    <n v="1997638"/>
    <m/>
    <n v="407"/>
    <m/>
    <n v="2265"/>
    <m/>
    <m/>
    <m/>
    <m/>
    <m/>
    <n v="30984"/>
    <m/>
    <m/>
    <m/>
    <n v="115598"/>
    <n v="0"/>
    <n v="2263560"/>
    <n v="0"/>
    <n v="2146250"/>
    <n v="362960"/>
    <n v="1544570"/>
    <n v="128985"/>
    <m/>
    <n v="92681"/>
    <m/>
    <m/>
    <m/>
    <m/>
    <m/>
    <m/>
    <m/>
    <m/>
    <m/>
    <m/>
    <m/>
    <m/>
    <m/>
    <m/>
    <m/>
    <m/>
    <m/>
    <m/>
    <m/>
    <m/>
    <m/>
    <m/>
    <m/>
    <m/>
    <m/>
    <m/>
    <m/>
    <m/>
    <m/>
    <m/>
    <m/>
    <m/>
    <n v="1378064"/>
    <m/>
    <n v="1112229"/>
    <m/>
    <n v="10382"/>
    <m/>
    <n v="72273"/>
    <m/>
    <m/>
    <m/>
    <m/>
    <m/>
    <m/>
    <m/>
    <m/>
    <m/>
    <m/>
    <m/>
    <m/>
    <m/>
    <m/>
    <m/>
    <m/>
    <m/>
    <m/>
    <m/>
    <m/>
    <m/>
    <m/>
    <m/>
    <n v="5077880"/>
    <n v="1486603"/>
    <n v="6818751"/>
    <n v="21161"/>
    <n v="4459853"/>
    <m/>
    <m/>
    <m/>
    <m/>
    <m/>
    <m/>
    <m/>
    <m/>
    <n v="55280"/>
    <m/>
    <n v="766109"/>
    <m/>
    <n v="558104"/>
    <n v="65500"/>
    <n v="387957"/>
    <n v="71340"/>
    <m/>
    <n v="49687"/>
    <n v="430702"/>
    <n v="249763"/>
    <n v="97030"/>
    <n v="685891"/>
    <n v="131867"/>
    <n v="160721"/>
    <n v="201740"/>
    <n v="2591135"/>
    <n v="87324"/>
    <n v="2119567"/>
    <n v="66768"/>
    <n v="23465"/>
    <m/>
    <m/>
    <n v="123431"/>
    <n v="29193537"/>
    <m/>
    <n v="207742"/>
    <n v="264924"/>
    <n v="25024253"/>
    <m/>
    <n v="54690456"/>
    <n v="7308697"/>
    <n v="59210"/>
    <n v="25764608"/>
    <n v="21557941"/>
    <n v="54690456"/>
    <m/>
    <m/>
    <n v="6634229"/>
    <m/>
    <n v="52681"/>
    <m/>
    <n v="2548408"/>
    <n v="546953"/>
    <n v="3148042"/>
    <n v="-2940300"/>
    <m/>
    <m/>
    <m/>
    <n v="25702679"/>
    <n v="61929"/>
    <s v="3.72"/>
    <n v="27188352.84"/>
    <n v="4577"/>
    <n v="0"/>
    <n v="6216"/>
    <n v="27766"/>
    <n v="51012"/>
    <n v="0"/>
    <n v="0"/>
    <n v="184"/>
    <n v="2973"/>
    <n v="4263"/>
    <n v="7953"/>
    <n v="3172"/>
    <n v="15331"/>
    <n v="3303"/>
    <n v="4923"/>
    <n v="3179"/>
    <n v="18961"/>
    <n v="153813"/>
    <n v="0"/>
    <n v="178"/>
    <n v="4321"/>
    <n v="1858"/>
    <n v="0"/>
    <n v="0"/>
    <n v="6357"/>
    <n v="384937"/>
    <n v="0"/>
    <n v="374353"/>
    <n v="1215536"/>
    <n v="1203986"/>
    <n v="0"/>
    <n v="0"/>
    <n v="7852"/>
    <n v="68938"/>
    <n v="118612"/>
    <n v="140658"/>
    <n v="53111"/>
    <n v="372852"/>
    <n v="99548"/>
    <n v="110271"/>
    <n v="158103"/>
    <n v="769123"/>
    <n v="5077880"/>
    <n v="0"/>
    <n v="11509"/>
    <n v="103415"/>
    <n v="64872"/>
    <n v="0"/>
    <n v="0"/>
    <n v="179796"/>
    <m/>
    <x v="0"/>
    <x v="0"/>
    <m/>
    <n v="2973"/>
    <m/>
    <m/>
    <x v="0"/>
    <x v="0"/>
    <m/>
    <n v="68938"/>
    <m/>
    <n v="112"/>
    <n v="167"/>
    <n v="83"/>
    <n v="73"/>
    <n v="115"/>
    <n v="53"/>
    <n v="41"/>
    <n v="60"/>
    <n v="28"/>
    <n v="1"/>
    <n v="0"/>
    <n v="0"/>
    <n v="1"/>
    <n v="0"/>
    <n v="0"/>
    <n v="1"/>
    <n v="0"/>
    <n v="0"/>
    <n v="0"/>
    <n v="0"/>
    <n v="0"/>
    <n v="0"/>
    <n v="0"/>
    <n v="0"/>
    <n v="1"/>
    <n v="0"/>
    <n v="0"/>
    <n v="0"/>
    <n v="0"/>
  </r>
  <r>
    <n v="206301189"/>
    <x v="594"/>
    <d v="2024-01-01T00:00:00"/>
    <d v="2024-12-31T00:00:00"/>
    <n v="366"/>
    <s v="In Process"/>
    <x v="0"/>
    <x v="25"/>
    <x v="0"/>
    <x v="0"/>
    <s v="13 - Orange"/>
    <x v="60"/>
    <s v="714-879-7301"/>
    <s v="1821 EAST CHAPMAN AVE"/>
    <s v="FULLERTON"/>
    <s v="92831"/>
    <s v="LTC55797F"/>
    <s v="SUCHITRA S IYER"/>
    <s v="Yes"/>
    <m/>
    <n v="99"/>
    <n v="99"/>
    <x v="2"/>
    <n v="36234"/>
    <n v="33991"/>
    <n v="215.94"/>
    <n v="572"/>
    <n v="632"/>
    <n v="14902"/>
    <n v="3304"/>
    <n v="1156"/>
    <n v="14542"/>
    <m/>
    <n v="34"/>
    <n v="33"/>
    <n v="20"/>
    <x v="0"/>
    <n v="33991"/>
    <m/>
    <m/>
    <m/>
    <m/>
    <m/>
    <m/>
    <m/>
    <m/>
    <n v="15295950"/>
    <n v="21674702"/>
    <n v="16214205"/>
    <n v="58007"/>
    <n v="20814454"/>
    <n v="17668670"/>
    <n v="3145784"/>
    <n v="854267"/>
    <m/>
    <m/>
    <n v="4000051"/>
    <n v="6705900"/>
    <n v="1486800"/>
    <n v="520200"/>
    <n v="6543900"/>
    <m/>
    <n v="15300"/>
    <n v="14850"/>
    <n v="9000"/>
    <n v="15295950"/>
    <m/>
    <m/>
    <m/>
    <m/>
    <m/>
    <m/>
    <m/>
    <m/>
    <n v="17942112"/>
    <m/>
    <n v="3337398"/>
    <m/>
    <n v="19336"/>
    <m/>
    <n v="374855"/>
    <m/>
    <m/>
    <m/>
    <m/>
    <m/>
    <n v="1001"/>
    <m/>
    <m/>
    <m/>
    <n v="332"/>
    <n v="0"/>
    <n v="10222800"/>
    <n v="7882"/>
    <n v="9946350"/>
    <n v="748570"/>
    <n v="624921"/>
    <n v="68519"/>
    <m/>
    <n v="55328"/>
    <m/>
    <m/>
    <m/>
    <m/>
    <m/>
    <m/>
    <m/>
    <m/>
    <m/>
    <m/>
    <m/>
    <m/>
    <m/>
    <m/>
    <m/>
    <m/>
    <m/>
    <m/>
    <m/>
    <m/>
    <m/>
    <m/>
    <m/>
    <m/>
    <m/>
    <m/>
    <m/>
    <m/>
    <n v="-452"/>
    <m/>
    <m/>
    <m/>
    <n v="11011003"/>
    <m/>
    <n v="2760094"/>
    <m/>
    <n v="-26916"/>
    <m/>
    <n v="2473696"/>
    <m/>
    <m/>
    <m/>
    <m/>
    <m/>
    <n v="-3220"/>
    <m/>
    <m/>
    <m/>
    <m/>
    <m/>
    <m/>
    <m/>
    <m/>
    <m/>
    <m/>
    <m/>
    <m/>
    <m/>
    <m/>
    <m/>
    <m/>
    <m/>
    <n v="8381865"/>
    <n v="2177099"/>
    <n v="7109706"/>
    <n v="78046"/>
    <n v="5696417"/>
    <m/>
    <m/>
    <m/>
    <m/>
    <m/>
    <m/>
    <m/>
    <m/>
    <m/>
    <m/>
    <n v="759509"/>
    <n v="32353"/>
    <n v="623020"/>
    <n v="139724"/>
    <n v="587295"/>
    <n v="77213"/>
    <m/>
    <n v="293986"/>
    <n v="609171"/>
    <n v="317958"/>
    <n v="166678"/>
    <n v="1546557"/>
    <n v="177499"/>
    <n v="279425"/>
    <n v="204404"/>
    <n v="4555242"/>
    <n v="55871"/>
    <n v="1219749"/>
    <n v="66283"/>
    <n v="39180"/>
    <m/>
    <n v="154685"/>
    <n v="66451"/>
    <n v="2010023"/>
    <m/>
    <n v="273840"/>
    <m/>
    <n v="9560817"/>
    <m/>
    <n v="11844680"/>
    <n v="11915451"/>
    <m/>
    <m/>
    <n v="-70771"/>
    <n v="11844680"/>
    <n v="108938"/>
    <m/>
    <m/>
    <m/>
    <n v="0"/>
    <m/>
    <n v="580051"/>
    <n v="729993"/>
    <n v="1310044"/>
    <n v="-1036204"/>
    <m/>
    <m/>
    <m/>
    <m/>
    <m/>
    <s v="-0.03"/>
    <n v="-357463.52999999997"/>
    <n v="2590"/>
    <n v="0"/>
    <n v="6853"/>
    <n v="34665"/>
    <n v="87629"/>
    <n v="0"/>
    <n v="0"/>
    <n v="7273"/>
    <n v="26855"/>
    <n v="6444"/>
    <n v="11915"/>
    <n v="5598"/>
    <n v="24509"/>
    <n v="3830"/>
    <n v="7372"/>
    <n v="2936"/>
    <n v="25594"/>
    <n v="254063"/>
    <n v="0"/>
    <n v="0"/>
    <n v="0"/>
    <n v="0"/>
    <n v="0"/>
    <n v="0"/>
    <n v="0"/>
    <n v="241165"/>
    <n v="0"/>
    <n v="374268"/>
    <n v="1373203"/>
    <n v="1917030"/>
    <n v="0"/>
    <n v="0"/>
    <n v="393449"/>
    <n v="1255771"/>
    <n v="210106"/>
    <n v="207256"/>
    <n v="97097"/>
    <n v="591950"/>
    <n v="149272"/>
    <n v="199547"/>
    <n v="161088"/>
    <n v="1210663"/>
    <n v="8381865"/>
    <n v="0"/>
    <n v="0"/>
    <n v="0"/>
    <n v="0"/>
    <n v="0"/>
    <n v="0"/>
    <n v="0"/>
    <m/>
    <x v="0"/>
    <x v="0"/>
    <m/>
    <m/>
    <n v="26855"/>
    <m/>
    <x v="0"/>
    <x v="0"/>
    <m/>
    <m/>
    <n v="1255771"/>
    <n v="199"/>
    <n v="263"/>
    <n v="159"/>
    <n v="145"/>
    <n v="190"/>
    <n v="118"/>
    <n v="63"/>
    <n v="79"/>
    <n v="53"/>
    <n v="1"/>
    <n v="0"/>
    <n v="0"/>
    <n v="0"/>
    <n v="1"/>
    <n v="0"/>
    <n v="1"/>
    <n v="0"/>
    <n v="0"/>
    <n v="0"/>
    <n v="0"/>
    <n v="0"/>
    <n v="0"/>
    <n v="0"/>
    <n v="0"/>
    <n v="1"/>
    <n v="0"/>
    <n v="0"/>
    <n v="0"/>
    <n v="0"/>
  </r>
  <r>
    <n v="206301190"/>
    <x v="595"/>
    <d v="2024-01-01T00:00:00"/>
    <d v="2024-12-31T00:00:00"/>
    <n v="366"/>
    <s v="In Process"/>
    <x v="0"/>
    <x v="25"/>
    <x v="0"/>
    <x v="0"/>
    <s v="13 - Orange"/>
    <x v="59"/>
    <s v="714-636-2800"/>
    <s v="2040 S. EUCLID ST."/>
    <s v="ANAHEIM"/>
    <s v="92802"/>
    <s v="1265145791"/>
    <s v="CURTIS GLEN HEFNER"/>
    <s v="Yes"/>
    <s v="FLAGSTONE HEALTHCARE SOUTH LLC"/>
    <n v="97"/>
    <n v="97"/>
    <x v="2"/>
    <n v="35502"/>
    <n v="32824"/>
    <n v="203.85"/>
    <n v="484"/>
    <n v="468"/>
    <n v="6124"/>
    <n v="3885"/>
    <n v="1180"/>
    <n v="18658"/>
    <m/>
    <n v="1001"/>
    <n v="243"/>
    <n v="1733"/>
    <x v="0"/>
    <n v="32824"/>
    <m/>
    <m/>
    <m/>
    <m/>
    <m/>
    <m/>
    <m/>
    <m/>
    <n v="13633764"/>
    <n v="5729511"/>
    <n v="2397529"/>
    <n v="2023"/>
    <n v="16967769"/>
    <n v="15026336"/>
    <n v="1941433"/>
    <n v="5316"/>
    <n v="408817"/>
    <m/>
    <n v="1537932"/>
    <n v="2667000"/>
    <n v="1647680"/>
    <n v="423087"/>
    <n v="7668413"/>
    <m/>
    <n v="425820"/>
    <n v="97600"/>
    <n v="704164"/>
    <n v="13633764"/>
    <m/>
    <m/>
    <m/>
    <m/>
    <m/>
    <m/>
    <m/>
    <m/>
    <n v="2123039"/>
    <m/>
    <n v="851117"/>
    <m/>
    <n v="9040"/>
    <m/>
    <n v="2491815"/>
    <m/>
    <m/>
    <m/>
    <n v="235707"/>
    <m/>
    <n v="11148"/>
    <m/>
    <n v="7645"/>
    <m/>
    <n v="38688"/>
    <n v="24001"/>
    <n v="2246265"/>
    <n v="0"/>
    <n v="2137995"/>
    <n v="465390"/>
    <n v="648008"/>
    <n v="67191"/>
    <m/>
    <n v="101973"/>
    <m/>
    <m/>
    <m/>
    <m/>
    <m/>
    <m/>
    <m/>
    <m/>
    <m/>
    <m/>
    <m/>
    <m/>
    <m/>
    <m/>
    <m/>
    <m/>
    <m/>
    <m/>
    <n v="7470"/>
    <m/>
    <m/>
    <m/>
    <m/>
    <m/>
    <m/>
    <m/>
    <m/>
    <m/>
    <n v="1859"/>
    <m/>
    <m/>
    <m/>
    <n v="-512508"/>
    <m/>
    <n v="43204"/>
    <m/>
    <n v="129117"/>
    <m/>
    <n v="2624767"/>
    <m/>
    <m/>
    <m/>
    <n v="-3802"/>
    <m/>
    <n v="107422"/>
    <m/>
    <m/>
    <m/>
    <m/>
    <m/>
    <m/>
    <m/>
    <m/>
    <m/>
    <m/>
    <m/>
    <m/>
    <m/>
    <m/>
    <m/>
    <m/>
    <m/>
    <n v="7810856"/>
    <n v="2043836"/>
    <n v="5171644"/>
    <n v="398861"/>
    <n v="5848528"/>
    <m/>
    <m/>
    <m/>
    <m/>
    <m/>
    <m/>
    <m/>
    <m/>
    <n v="45602"/>
    <n v="1557"/>
    <n v="819108"/>
    <n v="264"/>
    <n v="558565"/>
    <n v="168201"/>
    <n v="253246"/>
    <n v="43378"/>
    <m/>
    <n v="45895"/>
    <n v="382519"/>
    <n v="356220"/>
    <n v="69383"/>
    <n v="898537"/>
    <n v="528031"/>
    <n v="253145"/>
    <n v="109417"/>
    <n v="2929600"/>
    <n v="67210"/>
    <n v="1596842"/>
    <n v="63700"/>
    <n v="14487"/>
    <m/>
    <m/>
    <n v="-27099"/>
    <n v="2086241"/>
    <m/>
    <n v="279670"/>
    <m/>
    <n v="17957957"/>
    <m/>
    <n v="20323868"/>
    <n v="890201"/>
    <n v="17377843"/>
    <m/>
    <n v="2055824"/>
    <n v="20323868"/>
    <m/>
    <n v="575884"/>
    <m/>
    <m/>
    <n v="0"/>
    <m/>
    <n v="26155"/>
    <n v="376004"/>
    <n v="402159"/>
    <n v="-122489"/>
    <m/>
    <m/>
    <m/>
    <m/>
    <m/>
    <s v="0.00"/>
    <n v="0"/>
    <n v="2080"/>
    <n v="0"/>
    <n v="9483"/>
    <n v="39981"/>
    <n v="74231"/>
    <n v="0"/>
    <n v="0"/>
    <n v="1029"/>
    <n v="24949"/>
    <n v="5541"/>
    <n v="13262"/>
    <n v="1915"/>
    <n v="18777"/>
    <n v="9694"/>
    <n v="7531"/>
    <n v="1936"/>
    <n v="11215"/>
    <n v="221624"/>
    <n v="0"/>
    <n v="0"/>
    <n v="215"/>
    <n v="0"/>
    <n v="0"/>
    <n v="0"/>
    <n v="215"/>
    <n v="216658"/>
    <n v="0"/>
    <n v="524131"/>
    <n v="1684651"/>
    <n v="1844685"/>
    <n v="0"/>
    <n v="0"/>
    <n v="23648"/>
    <n v="1201075"/>
    <n v="139461"/>
    <n v="242892"/>
    <n v="32523"/>
    <n v="428596"/>
    <n v="412815"/>
    <n v="193248"/>
    <n v="87479"/>
    <n v="778994"/>
    <n v="7810856"/>
    <n v="0"/>
    <n v="0"/>
    <n v="12380"/>
    <n v="0"/>
    <n v="0"/>
    <n v="0"/>
    <n v="12380"/>
    <m/>
    <x v="0"/>
    <x v="0"/>
    <m/>
    <m/>
    <n v="24949"/>
    <m/>
    <x v="0"/>
    <x v="0"/>
    <m/>
    <m/>
    <n v="1201075"/>
    <n v="139"/>
    <n v="188"/>
    <n v="104"/>
    <n v="99"/>
    <n v="135"/>
    <n v="75"/>
    <n v="51"/>
    <n v="69"/>
    <n v="37"/>
    <n v="1"/>
    <n v="0"/>
    <n v="0"/>
    <n v="0"/>
    <n v="1"/>
    <n v="0"/>
    <n v="1"/>
    <n v="0"/>
    <n v="0"/>
    <n v="0"/>
    <n v="0"/>
    <n v="0"/>
    <n v="0"/>
    <n v="0"/>
    <n v="0"/>
    <n v="1"/>
    <n v="0"/>
    <n v="0"/>
    <n v="0"/>
    <n v="0"/>
  </r>
  <r>
    <n v="206301192"/>
    <x v="596"/>
    <d v="2024-01-01T00:00:00"/>
    <d v="2024-12-31T00:00:00"/>
    <n v="366"/>
    <s v="In Process"/>
    <x v="0"/>
    <x v="25"/>
    <x v="0"/>
    <x v="0"/>
    <s v="13 - Orange"/>
    <x v="59"/>
    <s v="714-772-1353"/>
    <s v="1135 N. LEISURE COURT"/>
    <s v="ANAHEIM"/>
    <s v="92801"/>
    <s v="1033106703"/>
    <s v="MARIA JOHNSON"/>
    <s v="Yes"/>
    <m/>
    <n v="115"/>
    <n v="115"/>
    <x v="0"/>
    <n v="42090"/>
    <n v="40319"/>
    <n v="219.13"/>
    <n v="171"/>
    <n v="175"/>
    <n v="10242"/>
    <n v="20"/>
    <n v="1459"/>
    <n v="27432"/>
    <m/>
    <m/>
    <n v="64"/>
    <n v="1102"/>
    <x v="0"/>
    <n v="40319"/>
    <m/>
    <m/>
    <m/>
    <m/>
    <m/>
    <m/>
    <m/>
    <m/>
    <n v="14055365"/>
    <n v="3874664"/>
    <n v="152331"/>
    <n v="65678"/>
    <n v="17843376"/>
    <n v="16755124"/>
    <n v="1088252"/>
    <n v="1002"/>
    <n v="100000"/>
    <m/>
    <n v="989254"/>
    <n v="3574115"/>
    <n v="6000"/>
    <n v="508393"/>
    <n v="9558757"/>
    <m/>
    <m/>
    <n v="22400"/>
    <n v="385700"/>
    <n v="14055365"/>
    <m/>
    <m/>
    <m/>
    <m/>
    <m/>
    <m/>
    <m/>
    <m/>
    <n v="3856263"/>
    <m/>
    <n v="6424"/>
    <m/>
    <n v="107"/>
    <m/>
    <n v="2001"/>
    <m/>
    <m/>
    <m/>
    <m/>
    <m/>
    <n v="1813"/>
    <m/>
    <n v="8056"/>
    <m/>
    <n v="643"/>
    <n v="0"/>
    <n v="1791385"/>
    <n v="0"/>
    <n v="1337742"/>
    <n v="215561"/>
    <n v="462778"/>
    <n v="31496"/>
    <m/>
    <n v="35059"/>
    <m/>
    <m/>
    <m/>
    <m/>
    <m/>
    <m/>
    <m/>
    <m/>
    <m/>
    <m/>
    <m/>
    <m/>
    <m/>
    <m/>
    <m/>
    <m/>
    <m/>
    <m/>
    <m/>
    <m/>
    <m/>
    <m/>
    <m/>
    <m/>
    <m/>
    <m/>
    <m/>
    <m/>
    <m/>
    <m/>
    <m/>
    <m/>
    <n v="-624439"/>
    <m/>
    <n v="7956"/>
    <m/>
    <n v="-449091"/>
    <m/>
    <n v="1291200"/>
    <m/>
    <m/>
    <m/>
    <m/>
    <m/>
    <n v="-73295"/>
    <m/>
    <m/>
    <m/>
    <m/>
    <m/>
    <m/>
    <m/>
    <m/>
    <m/>
    <m/>
    <m/>
    <m/>
    <m/>
    <m/>
    <m/>
    <m/>
    <m/>
    <n v="8223567"/>
    <n v="1980000"/>
    <n v="6551557"/>
    <n v="337349"/>
    <n v="7385832"/>
    <m/>
    <m/>
    <m/>
    <m/>
    <m/>
    <m/>
    <m/>
    <m/>
    <n v="13144"/>
    <m/>
    <n v="533619"/>
    <n v="3467"/>
    <n v="469778"/>
    <n v="106740"/>
    <n v="321745"/>
    <n v="35419"/>
    <m/>
    <n v="30889"/>
    <n v="696543"/>
    <n v="327795"/>
    <n v="298456"/>
    <n v="1251722"/>
    <n v="128667"/>
    <n v="519449"/>
    <n v="110611"/>
    <n v="3464674"/>
    <m/>
    <n v="944306"/>
    <n v="47968"/>
    <n v="35324"/>
    <m/>
    <n v="18357"/>
    <n v="10619"/>
    <n v="1254496"/>
    <m/>
    <m/>
    <m/>
    <n v="1502186"/>
    <m/>
    <n v="2756682"/>
    <n v="1047641"/>
    <m/>
    <m/>
    <n v="1709041"/>
    <n v="2756682"/>
    <m/>
    <n v="1502186"/>
    <m/>
    <m/>
    <n v="0"/>
    <m/>
    <n v="93306"/>
    <m/>
    <n v="93306"/>
    <n v="-93306"/>
    <m/>
    <m/>
    <m/>
    <m/>
    <m/>
    <s v="0.92"/>
    <n v="963829.72000000009"/>
    <n v="1613"/>
    <n v="0"/>
    <n v="12777"/>
    <n v="34714"/>
    <n v="115156"/>
    <n v="80"/>
    <n v="0"/>
    <n v="9159"/>
    <n v="75"/>
    <n v="11483"/>
    <n v="11136"/>
    <n v="10814"/>
    <n v="27420"/>
    <n v="3797"/>
    <n v="19073"/>
    <n v="1794"/>
    <n v="19486"/>
    <n v="278577"/>
    <n v="0"/>
    <n v="736"/>
    <n v="545"/>
    <n v="806"/>
    <n v="0"/>
    <n v="0"/>
    <n v="2087"/>
    <n v="150473"/>
    <n v="0"/>
    <n v="747325"/>
    <n v="1345136"/>
    <n v="3021749"/>
    <n v="2990"/>
    <n v="0"/>
    <n v="344958"/>
    <n v="3008"/>
    <n v="244165"/>
    <n v="208165"/>
    <n v="202705"/>
    <n v="589833"/>
    <n v="101087"/>
    <n v="419643"/>
    <n v="80718"/>
    <n v="761612"/>
    <n v="8223567"/>
    <n v="0"/>
    <n v="67545"/>
    <n v="32675"/>
    <n v="32566"/>
    <n v="0"/>
    <n v="0"/>
    <n v="132786"/>
    <m/>
    <x v="0"/>
    <x v="0"/>
    <m/>
    <m/>
    <n v="75"/>
    <m/>
    <x v="0"/>
    <x v="0"/>
    <m/>
    <m/>
    <n v="3008"/>
    <n v="187"/>
    <n v="250"/>
    <n v="126"/>
    <n v="127"/>
    <n v="182"/>
    <n v="77"/>
    <n v="77"/>
    <n v="103"/>
    <n v="50"/>
    <n v="1"/>
    <n v="0"/>
    <n v="0"/>
    <n v="0"/>
    <n v="0"/>
    <n v="1"/>
    <n v="1"/>
    <n v="0"/>
    <n v="0"/>
    <n v="0"/>
    <n v="0"/>
    <n v="0"/>
    <n v="0"/>
    <n v="0"/>
    <n v="0"/>
    <n v="1"/>
    <n v="0"/>
    <n v="0"/>
    <n v="0"/>
    <n v="0"/>
  </r>
  <r>
    <n v="206301201"/>
    <x v="597"/>
    <d v="2024-01-01T00:00:00"/>
    <d v="2024-12-31T00:00:00"/>
    <n v="366"/>
    <s v="In Process"/>
    <x v="0"/>
    <x v="25"/>
    <x v="0"/>
    <x v="0"/>
    <s v="13 - Orange"/>
    <x v="59"/>
    <s v="714-772-7480"/>
    <s v="1130 WEST LA PALMA AVENUE"/>
    <s v="ANAHEIM"/>
    <s v="92801"/>
    <s v="1881681559"/>
    <s v="KYUNG-MI LEE"/>
    <s v="Yes"/>
    <m/>
    <n v="72"/>
    <n v="72"/>
    <x v="2"/>
    <n v="26352"/>
    <n v="23939"/>
    <n v="207.8"/>
    <n v="236"/>
    <n v="220"/>
    <n v="6875"/>
    <n v="980"/>
    <n v="729"/>
    <n v="14172"/>
    <m/>
    <m/>
    <n v="36"/>
    <n v="1147"/>
    <x v="0"/>
    <n v="23939"/>
    <m/>
    <m/>
    <m/>
    <m/>
    <m/>
    <m/>
    <m/>
    <m/>
    <n v="8482124"/>
    <n v="3339386"/>
    <n v="-765901"/>
    <n v="72560"/>
    <n v="12659971"/>
    <n v="11198962"/>
    <n v="1461009"/>
    <n v="1114"/>
    <n v="105977"/>
    <m/>
    <n v="1356146"/>
    <n v="2476419"/>
    <n v="350715"/>
    <n v="256142"/>
    <n v="4979478"/>
    <m/>
    <m/>
    <n v="12600"/>
    <n v="406770"/>
    <n v="8482124"/>
    <m/>
    <m/>
    <m/>
    <m/>
    <m/>
    <m/>
    <m/>
    <m/>
    <n v="3003505"/>
    <m/>
    <n v="302524"/>
    <m/>
    <n v="35"/>
    <m/>
    <n v="699"/>
    <m/>
    <m/>
    <m/>
    <m/>
    <m/>
    <n v="5405"/>
    <m/>
    <n v="27218"/>
    <m/>
    <n v="1932"/>
    <n v="0"/>
    <n v="1656752"/>
    <n v="0"/>
    <n v="1177494"/>
    <n v="169741"/>
    <n v="309684"/>
    <n v="20187"/>
    <m/>
    <n v="3596"/>
    <m/>
    <m/>
    <m/>
    <m/>
    <m/>
    <m/>
    <m/>
    <m/>
    <m/>
    <m/>
    <m/>
    <m/>
    <m/>
    <m/>
    <m/>
    <m/>
    <m/>
    <m/>
    <m/>
    <m/>
    <m/>
    <m/>
    <m/>
    <m/>
    <m/>
    <m/>
    <m/>
    <m/>
    <m/>
    <m/>
    <m/>
    <m/>
    <n v="-959374"/>
    <m/>
    <n v="172812"/>
    <m/>
    <n v="29099"/>
    <m/>
    <n v="-27573"/>
    <m/>
    <m/>
    <m/>
    <m/>
    <m/>
    <n v="19135"/>
    <m/>
    <m/>
    <m/>
    <m/>
    <m/>
    <m/>
    <m/>
    <m/>
    <m/>
    <m/>
    <m/>
    <m/>
    <m/>
    <m/>
    <m/>
    <m/>
    <m/>
    <n v="5493277"/>
    <n v="1294983"/>
    <n v="4410702"/>
    <n v="213068"/>
    <n v="4857870"/>
    <m/>
    <m/>
    <m/>
    <m/>
    <m/>
    <m/>
    <m/>
    <m/>
    <n v="10206"/>
    <n v="456"/>
    <n v="386132"/>
    <m/>
    <n v="371267"/>
    <n v="89222"/>
    <n v="211224"/>
    <n v="20873"/>
    <m/>
    <n v="25358"/>
    <n v="450915"/>
    <n v="234897"/>
    <n v="236268"/>
    <n v="797887"/>
    <n v="92740"/>
    <n v="224011"/>
    <n v="95960"/>
    <n v="2528586"/>
    <m/>
    <n v="506833"/>
    <n v="18834"/>
    <n v="27360"/>
    <m/>
    <n v="12063"/>
    <m/>
    <n v="3864348"/>
    <m/>
    <m/>
    <m/>
    <n v="949053"/>
    <m/>
    <n v="4813401"/>
    <n v="913707"/>
    <m/>
    <m/>
    <n v="3899694"/>
    <n v="4813401"/>
    <m/>
    <n v="945873"/>
    <m/>
    <m/>
    <n v="0"/>
    <m/>
    <m/>
    <m/>
    <n v="0"/>
    <n v="0"/>
    <m/>
    <m/>
    <m/>
    <m/>
    <m/>
    <s v="1.88"/>
    <n v="1717769.16"/>
    <n v="1762"/>
    <n v="0"/>
    <n v="10891"/>
    <n v="28870"/>
    <n v="63127"/>
    <n v="0"/>
    <n v="0"/>
    <n v="8881"/>
    <m/>
    <n v="6008"/>
    <n v="7343"/>
    <n v="9080"/>
    <n v="17552"/>
    <n v="2723"/>
    <n v="7847"/>
    <n v="2002"/>
    <n v="16296"/>
    <n v="182382"/>
    <n v="0"/>
    <n v="569"/>
    <n v="2784"/>
    <n v="1730"/>
    <n v="0"/>
    <n v="0"/>
    <n v="5083"/>
    <n v="172536"/>
    <n v="0"/>
    <n v="546885"/>
    <n v="1128109"/>
    <n v="1441154"/>
    <n v="0"/>
    <n v="0"/>
    <n v="352080"/>
    <m/>
    <n v="132162"/>
    <n v="137776"/>
    <n v="170139"/>
    <n v="402201"/>
    <n v="73047"/>
    <n v="176266"/>
    <n v="86077"/>
    <n v="674845"/>
    <n v="5493277"/>
    <n v="0"/>
    <n v="46773"/>
    <n v="136962"/>
    <n v="54435"/>
    <n v="0"/>
    <n v="0"/>
    <n v="238170"/>
    <m/>
    <x v="0"/>
    <x v="0"/>
    <m/>
    <m/>
    <m/>
    <m/>
    <x v="0"/>
    <x v="0"/>
    <m/>
    <m/>
    <m/>
    <n v="141"/>
    <n v="201"/>
    <n v="84"/>
    <n v="93"/>
    <n v="139"/>
    <n v="51"/>
    <n v="51"/>
    <n v="73"/>
    <n v="31"/>
    <n v="1"/>
    <n v="0"/>
    <n v="0"/>
    <n v="0"/>
    <n v="1"/>
    <n v="0"/>
    <n v="1"/>
    <n v="0"/>
    <n v="0"/>
    <n v="0"/>
    <n v="0"/>
    <n v="0"/>
    <n v="0"/>
    <n v="0"/>
    <n v="0"/>
    <n v="1"/>
    <n v="0"/>
    <n v="0"/>
    <n v="0"/>
    <n v="0"/>
  </r>
  <r>
    <n v="206301202"/>
    <x v="598"/>
    <d v="2024-01-01T00:00:00"/>
    <d v="2024-12-31T00:00:00"/>
    <n v="366"/>
    <s v="In Process"/>
    <x v="0"/>
    <x v="25"/>
    <x v="0"/>
    <x v="0"/>
    <s v="13 - Orange"/>
    <x v="55"/>
    <s v="714-547-7091"/>
    <s v="2210 EAST FIRST STREET"/>
    <s v="SANTA ANA"/>
    <s v="92705"/>
    <s v="1548684467"/>
    <s v="WILLIAM ARELLANES"/>
    <s v="No"/>
    <m/>
    <n v="99"/>
    <n v="99"/>
    <x v="2"/>
    <n v="36234"/>
    <n v="34459"/>
    <n v="216.19"/>
    <n v="339"/>
    <n v="452"/>
    <n v="16582"/>
    <n v="816"/>
    <n v="3713"/>
    <n v="12702"/>
    <n v="88"/>
    <m/>
    <n v="333"/>
    <n v="225"/>
    <x v="0"/>
    <n v="34459"/>
    <m/>
    <m/>
    <m/>
    <m/>
    <m/>
    <m/>
    <m/>
    <m/>
    <n v="9303930"/>
    <n v="5390256"/>
    <n v="-5076616"/>
    <n v="182559"/>
    <n v="19953361"/>
    <n v="17557679"/>
    <n v="2395682"/>
    <n v="-972891"/>
    <m/>
    <m/>
    <n v="1422791"/>
    <n v="4477140"/>
    <n v="220320"/>
    <n v="1002510"/>
    <n v="3429540"/>
    <n v="23760"/>
    <m/>
    <n v="89910"/>
    <n v="60750"/>
    <n v="9303930"/>
    <m/>
    <m/>
    <m/>
    <m/>
    <m/>
    <m/>
    <m/>
    <m/>
    <n v="5093429"/>
    <m/>
    <n v="206871"/>
    <m/>
    <n v="13945"/>
    <m/>
    <n v="47707"/>
    <m/>
    <n v="22308"/>
    <m/>
    <m/>
    <m/>
    <n v="5373"/>
    <m/>
    <n v="623"/>
    <m/>
    <n v="48275"/>
    <n v="0"/>
    <n v="2073451"/>
    <n v="0"/>
    <n v="2039607"/>
    <n v="269805"/>
    <n v="760878"/>
    <n v="107170"/>
    <m/>
    <n v="91070"/>
    <m/>
    <m/>
    <m/>
    <m/>
    <m/>
    <m/>
    <m/>
    <m/>
    <m/>
    <m/>
    <m/>
    <m/>
    <m/>
    <m/>
    <m/>
    <m/>
    <m/>
    <m/>
    <m/>
    <m/>
    <m/>
    <m/>
    <m/>
    <m/>
    <m/>
    <m/>
    <m/>
    <m/>
    <n v="45383"/>
    <m/>
    <m/>
    <m/>
    <n v="-4094027"/>
    <m/>
    <n v="3069"/>
    <m/>
    <n v="-1013747"/>
    <m/>
    <n v="-34650"/>
    <m/>
    <n v="7891"/>
    <m/>
    <m/>
    <m/>
    <n v="9465"/>
    <m/>
    <m/>
    <m/>
    <m/>
    <m/>
    <m/>
    <m/>
    <m/>
    <m/>
    <m/>
    <m/>
    <m/>
    <m/>
    <m/>
    <m/>
    <m/>
    <m/>
    <n v="7146624"/>
    <n v="1693859"/>
    <n v="8717196"/>
    <n v="267379"/>
    <n v="6749100"/>
    <m/>
    <m/>
    <m/>
    <m/>
    <m/>
    <m/>
    <m/>
    <m/>
    <n v="14046"/>
    <m/>
    <n v="760896"/>
    <m/>
    <n v="671318"/>
    <n v="62818"/>
    <n v="475660"/>
    <n v="57298"/>
    <m/>
    <n v="49802"/>
    <n v="515375"/>
    <n v="276253"/>
    <n v="189321"/>
    <n v="1037188"/>
    <n v="203445"/>
    <n v="130865"/>
    <n v="111740"/>
    <n v="4705421"/>
    <n v="76658"/>
    <n v="883056"/>
    <n v="38274"/>
    <n v="42265"/>
    <m/>
    <n v="23991"/>
    <n v="482889"/>
    <n v="1749027"/>
    <m/>
    <n v="28238"/>
    <m/>
    <n v="95421"/>
    <n v="3183750"/>
    <n v="5056436"/>
    <n v="3198850"/>
    <m/>
    <m/>
    <n v="1857586"/>
    <n v="5056436"/>
    <m/>
    <m/>
    <m/>
    <m/>
    <n v="0"/>
    <m/>
    <n v="37949"/>
    <m/>
    <n v="37949"/>
    <n v="-9711"/>
    <m/>
    <m/>
    <m/>
    <m/>
    <m/>
    <s v="-0.21"/>
    <n v="-671758.5"/>
    <n v="1664"/>
    <n v="0"/>
    <n v="11465"/>
    <n v="42703"/>
    <n v="81613"/>
    <n v="0"/>
    <n v="0"/>
    <n v="10010"/>
    <n v="28"/>
    <n v="2461"/>
    <m/>
    <m/>
    <n v="20404"/>
    <n v="4022"/>
    <n v="4531"/>
    <n v="1837"/>
    <n v="31129"/>
    <n v="211867"/>
    <n v="0"/>
    <n v="433"/>
    <n v="3175"/>
    <n v="1038"/>
    <n v="0"/>
    <n v="0"/>
    <n v="4646"/>
    <n v="166246"/>
    <n v="0"/>
    <n v="563992"/>
    <n v="1809928"/>
    <n v="1925468"/>
    <n v="0"/>
    <n v="0"/>
    <n v="599828"/>
    <n v="675"/>
    <n v="78051"/>
    <m/>
    <m/>
    <n v="463774"/>
    <n v="133527"/>
    <n v="99203"/>
    <n v="91873"/>
    <n v="1214059"/>
    <n v="7146624"/>
    <n v="0"/>
    <n v="21667"/>
    <n v="117470"/>
    <n v="25941"/>
    <n v="0"/>
    <n v="0"/>
    <n v="165078"/>
    <m/>
    <x v="0"/>
    <x v="0"/>
    <m/>
    <m/>
    <n v="28"/>
    <m/>
    <x v="0"/>
    <x v="0"/>
    <m/>
    <m/>
    <n v="675"/>
    <n v="203"/>
    <n v="302"/>
    <n v="133"/>
    <n v="152"/>
    <n v="226"/>
    <n v="101"/>
    <n v="85"/>
    <n v="107"/>
    <n v="66"/>
    <n v="1"/>
    <n v="0"/>
    <n v="0"/>
    <n v="0"/>
    <n v="1"/>
    <n v="0"/>
    <n v="1"/>
    <n v="0"/>
    <n v="0"/>
    <n v="0"/>
    <n v="0"/>
    <n v="0"/>
    <n v="0"/>
    <n v="0"/>
    <n v="0"/>
    <n v="1"/>
    <n v="0"/>
    <n v="0"/>
    <n v="0"/>
    <n v="0"/>
  </r>
  <r>
    <n v="206301204"/>
    <x v="599"/>
    <d v="2023-06-01T00:00:00"/>
    <d v="2024-05-31T00:00:00"/>
    <n v="366"/>
    <s v="In Process"/>
    <x v="0"/>
    <x v="25"/>
    <x v="0"/>
    <x v="0"/>
    <s v="13 - Orange"/>
    <x v="55"/>
    <s v="714-633-3568"/>
    <s v="920 WEST LA VETA STREET"/>
    <s v="ORANGE"/>
    <s v="92668"/>
    <s v="1801808720"/>
    <s v="BRENDA HUANTE"/>
    <s v="Yes"/>
    <m/>
    <n v="102"/>
    <n v="102"/>
    <x v="0"/>
    <n v="37332"/>
    <n v="35560"/>
    <n v="95.25"/>
    <n v="417"/>
    <n v="403"/>
    <n v="7632"/>
    <m/>
    <n v="1699"/>
    <n v="20690"/>
    <n v="4971"/>
    <n v="16"/>
    <n v="193"/>
    <n v="359"/>
    <x v="0"/>
    <n v="35560"/>
    <m/>
    <m/>
    <m/>
    <m/>
    <m/>
    <m/>
    <m/>
    <m/>
    <n v="19192661"/>
    <n v="9560409"/>
    <n v="12102132"/>
    <m/>
    <n v="16650938"/>
    <n v="16363592"/>
    <n v="287346"/>
    <n v="10360"/>
    <n v="12590"/>
    <m/>
    <n v="285116"/>
    <n v="6082251"/>
    <m/>
    <n v="671841"/>
    <n v="8236762"/>
    <n v="3957547"/>
    <n v="12800"/>
    <n v="85582"/>
    <n v="145878"/>
    <n v="19192661"/>
    <m/>
    <m/>
    <m/>
    <m/>
    <m/>
    <m/>
    <m/>
    <m/>
    <n v="5750174"/>
    <m/>
    <m/>
    <m/>
    <n v="27487"/>
    <m/>
    <n v="207987"/>
    <m/>
    <n v="3562740"/>
    <m/>
    <n v="8535"/>
    <m/>
    <n v="850"/>
    <m/>
    <n v="2636"/>
    <m/>
    <n v="2108"/>
    <n v="88192"/>
    <n v="3581222"/>
    <n v="0"/>
    <n v="3462775"/>
    <n v="691427"/>
    <n v="1174278"/>
    <n v="290827"/>
    <m/>
    <n v="269580"/>
    <m/>
    <m/>
    <m/>
    <m/>
    <m/>
    <m/>
    <m/>
    <m/>
    <m/>
    <m/>
    <m/>
    <m/>
    <m/>
    <m/>
    <m/>
    <m/>
    <m/>
    <m/>
    <m/>
    <m/>
    <m/>
    <m/>
    <m/>
    <m/>
    <m/>
    <m/>
    <m/>
    <m/>
    <n v="-2217"/>
    <m/>
    <m/>
    <m/>
    <n v="4327969"/>
    <m/>
    <m/>
    <m/>
    <n v="352322"/>
    <m/>
    <n v="2599917"/>
    <m/>
    <n v="4774063"/>
    <m/>
    <n v="17335"/>
    <m/>
    <n v="32743"/>
    <m/>
    <m/>
    <m/>
    <m/>
    <m/>
    <m/>
    <m/>
    <m/>
    <m/>
    <m/>
    <m/>
    <m/>
    <m/>
    <m/>
    <m/>
    <m/>
    <m/>
    <n v="7719519"/>
    <n v="1974533"/>
    <n v="6669540"/>
    <n v="409497"/>
    <n v="6743717"/>
    <m/>
    <m/>
    <m/>
    <m/>
    <m/>
    <m/>
    <m/>
    <m/>
    <m/>
    <n v="45824"/>
    <n v="711008"/>
    <m/>
    <n v="488692"/>
    <n v="100074"/>
    <n v="556559"/>
    <n v="91203"/>
    <m/>
    <n v="120241"/>
    <n v="731742"/>
    <n v="408144"/>
    <n v="72030"/>
    <n v="932824"/>
    <n v="122751"/>
    <n v="167616"/>
    <n v="123998"/>
    <n v="3477554"/>
    <n v="107171"/>
    <n v="984883"/>
    <n v="54476"/>
    <n v="24754"/>
    <m/>
    <n v="1622"/>
    <n v="296709"/>
    <n v="1767780"/>
    <m/>
    <n v="1242422"/>
    <m/>
    <n v="1569402"/>
    <m/>
    <n v="4579604"/>
    <n v="4116111"/>
    <m/>
    <m/>
    <n v="463493"/>
    <n v="4579604"/>
    <m/>
    <m/>
    <n v="191111"/>
    <m/>
    <n v="0"/>
    <m/>
    <n v="1931245"/>
    <n v="913469"/>
    <n v="2844714"/>
    <n v="-1602292"/>
    <m/>
    <m/>
    <m/>
    <m/>
    <m/>
    <s v="0.12"/>
    <n v="493933.32"/>
    <n v="1927"/>
    <n v="0"/>
    <n v="10777"/>
    <n v="37521"/>
    <n v="75764"/>
    <n v="0"/>
    <n v="0"/>
    <n v="8285"/>
    <n v="23451"/>
    <n v="3916"/>
    <n v="15826"/>
    <n v="1670"/>
    <n v="20243"/>
    <n v="3436"/>
    <n v="6112"/>
    <n v="2460"/>
    <n v="23163"/>
    <n v="234551"/>
    <n v="0"/>
    <n v="5"/>
    <n v="1497"/>
    <n v="6381"/>
    <n v="0"/>
    <n v="0"/>
    <n v="7883"/>
    <n v="145248"/>
    <n v="0"/>
    <n v="579838"/>
    <n v="1510940"/>
    <n v="1940145"/>
    <n v="0"/>
    <n v="0"/>
    <n v="355796"/>
    <n v="1025029"/>
    <n v="125242"/>
    <n v="283216"/>
    <n v="28263"/>
    <n v="434380"/>
    <n v="93953"/>
    <n v="128296"/>
    <n v="88668"/>
    <n v="980505"/>
    <n v="7719519"/>
    <n v="0"/>
    <n v="272"/>
    <n v="74362"/>
    <n v="294464"/>
    <n v="0"/>
    <n v="0"/>
    <n v="369098"/>
    <m/>
    <x v="0"/>
    <x v="0"/>
    <m/>
    <m/>
    <n v="23451"/>
    <m/>
    <x v="0"/>
    <x v="0"/>
    <m/>
    <m/>
    <n v="1025029"/>
    <n v="237"/>
    <n v="299"/>
    <n v="172"/>
    <n v="140"/>
    <n v="181"/>
    <n v="102"/>
    <n v="74"/>
    <n v="92"/>
    <n v="61"/>
    <n v="1"/>
    <n v="0"/>
    <n v="0"/>
    <n v="0"/>
    <n v="0"/>
    <n v="1"/>
    <n v="1"/>
    <n v="0"/>
    <n v="0"/>
    <n v="0"/>
    <n v="0"/>
    <n v="0"/>
    <n v="0"/>
    <n v="0"/>
    <n v="0"/>
    <n v="1"/>
    <n v="0"/>
    <n v="0"/>
    <n v="0"/>
    <n v="0"/>
  </r>
  <r>
    <n v="206301208"/>
    <x v="600"/>
    <d v="2024-01-01T00:00:00"/>
    <d v="2024-12-31T00:00:00"/>
    <n v="366"/>
    <s v="In Process"/>
    <x v="0"/>
    <x v="25"/>
    <x v="0"/>
    <x v="0"/>
    <s v="13 - Orange"/>
    <x v="57"/>
    <s v="714-847-3515"/>
    <s v="18811 FLORIDA STREET"/>
    <s v="HUNTINGTON BEACH"/>
    <s v="92648-0000"/>
    <s v="1154316933"/>
    <s v="DAN SMITH"/>
    <s v="Yes"/>
    <s v="FLAGSTONE HEALTHCARE SOUTH LLC"/>
    <n v="182"/>
    <n v="182"/>
    <x v="0"/>
    <n v="66612"/>
    <n v="61221"/>
    <n v="207.64"/>
    <n v="662"/>
    <n v="658"/>
    <n v="7798"/>
    <n v="6573"/>
    <n v="2009"/>
    <n v="40313"/>
    <m/>
    <n v="100"/>
    <n v="1413"/>
    <n v="3015"/>
    <x v="0"/>
    <n v="61221"/>
    <m/>
    <m/>
    <m/>
    <m/>
    <m/>
    <m/>
    <m/>
    <m/>
    <n v="18348889"/>
    <n v="8506167"/>
    <n v="185475"/>
    <n v="6575"/>
    <n v="26676156"/>
    <n v="23352054"/>
    <n v="3324102"/>
    <n v="1232"/>
    <n v="698320"/>
    <m/>
    <n v="2627014"/>
    <n v="2362200"/>
    <n v="1976302"/>
    <n v="509793"/>
    <n v="12159132"/>
    <m/>
    <n v="25898"/>
    <n v="423600"/>
    <n v="891964"/>
    <n v="18348889"/>
    <m/>
    <m/>
    <m/>
    <m/>
    <m/>
    <m/>
    <m/>
    <m/>
    <n v="2559075"/>
    <m/>
    <n v="1899782"/>
    <m/>
    <n v="18323"/>
    <m/>
    <n v="3983050"/>
    <m/>
    <m/>
    <m/>
    <n v="24847"/>
    <m/>
    <n v="13185"/>
    <m/>
    <n v="7905"/>
    <m/>
    <n v="29490"/>
    <n v="0"/>
    <n v="3401998"/>
    <n v="0"/>
    <n v="3536551"/>
    <n v="896819"/>
    <n v="380092"/>
    <n v="54249"/>
    <m/>
    <n v="206968"/>
    <m/>
    <m/>
    <m/>
    <m/>
    <m/>
    <m/>
    <m/>
    <m/>
    <m/>
    <m/>
    <m/>
    <m/>
    <m/>
    <m/>
    <m/>
    <m/>
    <m/>
    <m/>
    <n v="10421"/>
    <m/>
    <m/>
    <m/>
    <m/>
    <m/>
    <m/>
    <m/>
    <m/>
    <m/>
    <m/>
    <m/>
    <m/>
    <m/>
    <n v="-1758236"/>
    <m/>
    <n v="-540927"/>
    <m/>
    <n v="62146"/>
    <m/>
    <n v="2426717"/>
    <m/>
    <m/>
    <m/>
    <n v="63"/>
    <m/>
    <n v="-14919"/>
    <m/>
    <m/>
    <m/>
    <m/>
    <m/>
    <m/>
    <m/>
    <n v="210"/>
    <m/>
    <m/>
    <m/>
    <m/>
    <m/>
    <m/>
    <m/>
    <m/>
    <m/>
    <n v="12698206"/>
    <n v="3265048"/>
    <n v="7388800"/>
    <n v="499495"/>
    <n v="9782472"/>
    <m/>
    <m/>
    <m/>
    <m/>
    <m/>
    <m/>
    <m/>
    <m/>
    <n v="46913"/>
    <n v="15188"/>
    <n v="1075811"/>
    <m/>
    <n v="981379"/>
    <n v="264300"/>
    <n v="397439"/>
    <n v="76955"/>
    <m/>
    <n v="75056"/>
    <n v="735319"/>
    <n v="405918"/>
    <n v="276609"/>
    <n v="1558146"/>
    <n v="659083"/>
    <n v="306903"/>
    <n v="109794"/>
    <n v="4937586"/>
    <n v="99379"/>
    <n v="1434171"/>
    <n v="82781"/>
    <n v="29799"/>
    <m/>
    <m/>
    <n v="1053"/>
    <n v="2660556"/>
    <m/>
    <n v="223760"/>
    <m/>
    <n v="25763156"/>
    <m/>
    <n v="28647472"/>
    <n v="1673391"/>
    <m/>
    <m/>
    <n v="26974081"/>
    <n v="28647472"/>
    <m/>
    <n v="25763156"/>
    <m/>
    <m/>
    <n v="0"/>
    <m/>
    <m/>
    <n v="748492"/>
    <n v="748492"/>
    <n v="-524732"/>
    <m/>
    <m/>
    <m/>
    <m/>
    <m/>
    <s v="0.00"/>
    <n v="0"/>
    <n v="1976"/>
    <n v="0"/>
    <n v="11610"/>
    <n v="74109"/>
    <n v="120422"/>
    <n v="0"/>
    <n v="0"/>
    <n v="0"/>
    <n v="40783"/>
    <n v="12055"/>
    <n v="15166"/>
    <n v="9771"/>
    <n v="33871"/>
    <n v="12564"/>
    <n v="11897"/>
    <n v="2010"/>
    <n v="15797"/>
    <n v="362031"/>
    <n v="0"/>
    <n v="29"/>
    <n v="48"/>
    <n v="399"/>
    <n v="0"/>
    <n v="0"/>
    <n v="476"/>
    <n v="166401"/>
    <n v="0"/>
    <n v="621344"/>
    <n v="2838677"/>
    <n v="3665576"/>
    <n v="0"/>
    <n v="0"/>
    <n v="0"/>
    <n v="1841211"/>
    <n v="247722"/>
    <n v="271137"/>
    <n v="180111"/>
    <n v="849949"/>
    <n v="508484"/>
    <n v="242432"/>
    <n v="90284"/>
    <n v="1174878"/>
    <n v="12698206"/>
    <n v="0"/>
    <n v="1693"/>
    <n v="2759"/>
    <n v="13995"/>
    <n v="0"/>
    <n v="0"/>
    <n v="18447"/>
    <m/>
    <x v="0"/>
    <x v="0"/>
    <m/>
    <m/>
    <n v="40783"/>
    <m/>
    <x v="0"/>
    <x v="0"/>
    <m/>
    <m/>
    <n v="1841211"/>
    <n v="229"/>
    <n v="329"/>
    <n v="177"/>
    <n v="158"/>
    <n v="231"/>
    <n v="129"/>
    <n v="82"/>
    <n v="128"/>
    <n v="62"/>
    <n v="1"/>
    <n v="0"/>
    <n v="0"/>
    <n v="0"/>
    <n v="0"/>
    <n v="1"/>
    <n v="1"/>
    <n v="0"/>
    <n v="0"/>
    <n v="0"/>
    <n v="0"/>
    <n v="0"/>
    <n v="0"/>
    <n v="0"/>
    <n v="0"/>
    <n v="1"/>
    <n v="0"/>
    <n v="0"/>
    <n v="0"/>
    <n v="0"/>
  </r>
  <r>
    <n v="206301210"/>
    <x v="601"/>
    <d v="2024-01-01T00:00:00"/>
    <d v="2024-12-31T00:00:00"/>
    <n v="366"/>
    <s v="In Process"/>
    <x v="0"/>
    <x v="25"/>
    <x v="0"/>
    <x v="0"/>
    <s v="13 - Orange"/>
    <x v="57"/>
    <s v="714-842-5551"/>
    <s v="8382 NEWMAN AVE"/>
    <s v="HUNTINGTON BEACH"/>
    <s v="92647"/>
    <s v="ZZT05888H"/>
    <s v="ANDREW STEPHENSON"/>
    <s v="Yes"/>
    <m/>
    <n v="144"/>
    <n v="144"/>
    <x v="0"/>
    <n v="52704"/>
    <n v="47192"/>
    <n v="210.08"/>
    <n v="660"/>
    <n v="670"/>
    <n v="10324"/>
    <n v="5180"/>
    <n v="4077"/>
    <n v="20666"/>
    <m/>
    <m/>
    <n v="595"/>
    <n v="6350"/>
    <x v="0"/>
    <n v="47192"/>
    <m/>
    <m/>
    <m/>
    <m/>
    <m/>
    <m/>
    <m/>
    <m/>
    <n v="29731079"/>
    <n v="11160935"/>
    <n v="14448184"/>
    <n v="9492"/>
    <n v="26453322"/>
    <n v="23334695"/>
    <n v="3118627"/>
    <n v="-3"/>
    <m/>
    <m/>
    <n v="3118624"/>
    <n v="12905000"/>
    <n v="2628779"/>
    <n v="1245000"/>
    <n v="6250650"/>
    <m/>
    <m/>
    <n v="197800"/>
    <n v="6503850"/>
    <n v="29731079"/>
    <m/>
    <m/>
    <m/>
    <m/>
    <m/>
    <m/>
    <m/>
    <m/>
    <n v="7528984"/>
    <m/>
    <n v="2203563"/>
    <m/>
    <n v="15087"/>
    <m/>
    <n v="81607"/>
    <m/>
    <m/>
    <m/>
    <m/>
    <m/>
    <n v="21359"/>
    <m/>
    <n v="1310335"/>
    <m/>
    <n v="0"/>
    <n v="1452"/>
    <n v="4454450"/>
    <n v="0"/>
    <n v="4578150"/>
    <n v="742005"/>
    <n v="1152683"/>
    <n v="90127"/>
    <m/>
    <n v="142068"/>
    <m/>
    <m/>
    <m/>
    <m/>
    <m/>
    <m/>
    <m/>
    <m/>
    <m/>
    <m/>
    <m/>
    <m/>
    <m/>
    <m/>
    <m/>
    <m/>
    <m/>
    <m/>
    <m/>
    <m/>
    <m/>
    <m/>
    <m/>
    <m/>
    <m/>
    <m/>
    <m/>
    <m/>
    <m/>
    <m/>
    <m/>
    <m/>
    <n v="9361979"/>
    <m/>
    <n v="1537482"/>
    <m/>
    <n v="500505"/>
    <m/>
    <n v="-238446"/>
    <m/>
    <m/>
    <m/>
    <m/>
    <m/>
    <n v="3286664"/>
    <m/>
    <m/>
    <m/>
    <m/>
    <m/>
    <m/>
    <m/>
    <m/>
    <m/>
    <m/>
    <m/>
    <m/>
    <m/>
    <m/>
    <m/>
    <m/>
    <m/>
    <n v="10744817"/>
    <n v="2860103"/>
    <n v="9729775"/>
    <n v="330165"/>
    <n v="8512283"/>
    <m/>
    <m/>
    <m/>
    <m/>
    <m/>
    <m/>
    <m/>
    <m/>
    <n v="52151"/>
    <n v="968"/>
    <n v="1092323"/>
    <n v="119973"/>
    <n v="934293"/>
    <n v="240344"/>
    <n v="567809"/>
    <n v="62591"/>
    <m/>
    <n v="91454"/>
    <n v="484842"/>
    <n v="352354"/>
    <n v="313027"/>
    <n v="1158936"/>
    <n v="160042"/>
    <n v="173374"/>
    <n v="139039"/>
    <n v="5827434"/>
    <n v="298758"/>
    <n v="1804758"/>
    <n v="30748"/>
    <n v="54968"/>
    <m/>
    <n v="23716"/>
    <n v="838510"/>
    <n v="10799348"/>
    <m/>
    <n v="1314232"/>
    <m/>
    <n v="130000"/>
    <n v="140000"/>
    <n v="12383580"/>
    <n v="2435813"/>
    <m/>
    <m/>
    <n v="9947767"/>
    <n v="12383580"/>
    <n v="7182436"/>
    <m/>
    <m/>
    <m/>
    <n v="0"/>
    <m/>
    <n v="924937"/>
    <n v="1454717"/>
    <n v="2379654"/>
    <n v="-1065422"/>
    <m/>
    <m/>
    <m/>
    <m/>
    <m/>
    <s v="0.00"/>
    <n v="0"/>
    <n v="2020"/>
    <n v="0"/>
    <n v="9306"/>
    <n v="55027"/>
    <n v="121045"/>
    <n v="0"/>
    <n v="0"/>
    <n v="0"/>
    <n v="40817"/>
    <n v="1923"/>
    <n v="14707"/>
    <n v="11851"/>
    <n v="20211"/>
    <n v="3268"/>
    <n v="4569"/>
    <n v="1881"/>
    <n v="20548"/>
    <n v="307173"/>
    <n v="0"/>
    <n v="579"/>
    <n v="3090"/>
    <n v="649"/>
    <n v="0"/>
    <n v="0"/>
    <n v="4318"/>
    <n v="201121"/>
    <n v="0"/>
    <n v="567142"/>
    <n v="2277479"/>
    <n v="2930781"/>
    <n v="0"/>
    <n v="0"/>
    <n v="0"/>
    <n v="1843076"/>
    <n v="86934"/>
    <n v="278083"/>
    <n v="213382"/>
    <n v="464424"/>
    <n v="110150"/>
    <n v="104654"/>
    <n v="95602"/>
    <n v="1571989"/>
    <n v="10744817"/>
    <n v="0"/>
    <n v="45709"/>
    <n v="159910"/>
    <n v="22103"/>
    <n v="0"/>
    <n v="0"/>
    <n v="227722"/>
    <m/>
    <x v="0"/>
    <x v="0"/>
    <m/>
    <m/>
    <n v="40817"/>
    <m/>
    <x v="0"/>
    <x v="0"/>
    <m/>
    <m/>
    <n v="1843076"/>
    <n v="195"/>
    <n v="403"/>
    <n v="106"/>
    <n v="151"/>
    <n v="330"/>
    <n v="75"/>
    <n v="86"/>
    <n v="195"/>
    <n v="38"/>
    <n v="1"/>
    <n v="0"/>
    <n v="0"/>
    <n v="0"/>
    <n v="0"/>
    <n v="1"/>
    <n v="1"/>
    <n v="0"/>
    <n v="0"/>
    <n v="0"/>
    <n v="0"/>
    <n v="0"/>
    <n v="0"/>
    <n v="0"/>
    <n v="0"/>
    <n v="1"/>
    <n v="0"/>
    <n v="0"/>
    <n v="0"/>
    <n v="0"/>
  </r>
  <r>
    <n v="206301212"/>
    <x v="602"/>
    <d v="2024-01-01T00:00:00"/>
    <d v="2024-12-31T00:00:00"/>
    <n v="366"/>
    <s v="In Process"/>
    <x v="0"/>
    <x v="25"/>
    <x v="0"/>
    <x v="0"/>
    <s v="13 - Orange"/>
    <x v="57"/>
    <s v="714-892-6686"/>
    <s v="240 HOSPITAL CIRCLE"/>
    <s v="WESTMINSTER"/>
    <s v="92683"/>
    <s v="1538492830"/>
    <s v="ABEGAIL PHAM"/>
    <s v="Yes"/>
    <m/>
    <n v="99"/>
    <n v="99"/>
    <x v="2"/>
    <n v="36234"/>
    <n v="34316"/>
    <n v="216.64"/>
    <n v="398"/>
    <n v="387"/>
    <n v="11178"/>
    <n v="2752"/>
    <n v="279"/>
    <n v="19095"/>
    <m/>
    <m/>
    <n v="3"/>
    <n v="1009"/>
    <x v="0"/>
    <n v="34316"/>
    <m/>
    <m/>
    <m/>
    <m/>
    <m/>
    <m/>
    <m/>
    <m/>
    <n v="10545875"/>
    <n v="7599505"/>
    <n v="378342"/>
    <n v="2708"/>
    <n v="17769746"/>
    <n v="15004852"/>
    <n v="2764894"/>
    <n v="-458"/>
    <m/>
    <m/>
    <n v="2764436"/>
    <n v="3484700"/>
    <n v="847975"/>
    <n v="87900"/>
    <n v="5821700"/>
    <m/>
    <m/>
    <n v="900"/>
    <n v="302700"/>
    <n v="10545875"/>
    <m/>
    <m/>
    <m/>
    <m/>
    <m/>
    <m/>
    <m/>
    <m/>
    <n v="6145087"/>
    <m/>
    <n v="1220070"/>
    <m/>
    <n v="187178"/>
    <m/>
    <n v="37231"/>
    <m/>
    <m/>
    <m/>
    <m/>
    <m/>
    <n v="754"/>
    <m/>
    <n v="9185"/>
    <m/>
    <n v="157870"/>
    <n v="16695"/>
    <n v="2768250"/>
    <n v="0"/>
    <n v="2372700"/>
    <n v="319050"/>
    <n v="1718148"/>
    <n v="105827"/>
    <m/>
    <n v="140965"/>
    <m/>
    <m/>
    <m/>
    <m/>
    <m/>
    <m/>
    <m/>
    <m/>
    <m/>
    <m/>
    <m/>
    <m/>
    <m/>
    <m/>
    <m/>
    <m/>
    <m/>
    <m/>
    <m/>
    <m/>
    <m/>
    <m/>
    <m/>
    <m/>
    <m/>
    <m/>
    <m/>
    <m/>
    <m/>
    <m/>
    <m/>
    <m/>
    <n v="-93952"/>
    <m/>
    <n v="425954"/>
    <m/>
    <n v="-187879"/>
    <m/>
    <n v="219352"/>
    <m/>
    <m/>
    <m/>
    <m/>
    <m/>
    <n v="14867"/>
    <m/>
    <m/>
    <m/>
    <m/>
    <m/>
    <m/>
    <m/>
    <m/>
    <m/>
    <m/>
    <m/>
    <m/>
    <m/>
    <m/>
    <m/>
    <m/>
    <m/>
    <n v="7451476"/>
    <n v="1939362"/>
    <n v="5614014"/>
    <n v="160483"/>
    <n v="5683976"/>
    <m/>
    <m/>
    <m/>
    <m/>
    <m/>
    <m/>
    <m/>
    <m/>
    <n v="101655"/>
    <m/>
    <n v="781583"/>
    <m/>
    <n v="464603"/>
    <n v="66374"/>
    <n v="465826"/>
    <n v="56152"/>
    <m/>
    <n v="77199"/>
    <n v="411146"/>
    <n v="251314"/>
    <n v="189733"/>
    <n v="936137"/>
    <n v="169634"/>
    <n v="220768"/>
    <n v="126688"/>
    <n v="4040268"/>
    <n v="81201"/>
    <n v="691338"/>
    <n v="88544"/>
    <n v="22433"/>
    <m/>
    <m/>
    <n v="78280"/>
    <n v="2141301"/>
    <m/>
    <n v="449985"/>
    <n v="27464"/>
    <n v="15757502"/>
    <m/>
    <n v="18376252"/>
    <n v="1503144"/>
    <n v="324165"/>
    <m/>
    <n v="16548943"/>
    <n v="18376252"/>
    <m/>
    <n v="15757502"/>
    <m/>
    <m/>
    <n v="0"/>
    <m/>
    <n v="775173"/>
    <n v="429459"/>
    <n v="1204632"/>
    <n v="-754647"/>
    <m/>
    <m/>
    <m/>
    <m/>
    <m/>
    <s v="0.00"/>
    <n v="0"/>
    <n v="1437"/>
    <n v="0"/>
    <n v="9333"/>
    <n v="31467"/>
    <n v="85180"/>
    <n v="0"/>
    <n v="0"/>
    <n v="7684"/>
    <n v="22287"/>
    <n v="5395"/>
    <n v="6731"/>
    <n v="6604"/>
    <n v="19110"/>
    <n v="3961"/>
    <n v="7955"/>
    <n v="1963"/>
    <n v="13868"/>
    <n v="222975"/>
    <n v="0"/>
    <n v="0"/>
    <n v="0"/>
    <n v="24"/>
    <n v="0"/>
    <n v="0"/>
    <n v="24"/>
    <n v="143716"/>
    <n v="0"/>
    <n v="520889"/>
    <n v="1314062"/>
    <n v="2008833"/>
    <n v="0"/>
    <n v="0"/>
    <n v="366456"/>
    <n v="1031596"/>
    <n v="138197"/>
    <n v="134281"/>
    <n v="127619"/>
    <n v="448052"/>
    <n v="111347"/>
    <n v="167721"/>
    <n v="96302"/>
    <n v="842405"/>
    <n v="7451476"/>
    <n v="0"/>
    <n v="0"/>
    <n v="0"/>
    <n v="826"/>
    <n v="0"/>
    <n v="0"/>
    <n v="826"/>
    <m/>
    <x v="0"/>
    <x v="0"/>
    <m/>
    <m/>
    <n v="22287"/>
    <m/>
    <x v="0"/>
    <x v="0"/>
    <m/>
    <m/>
    <n v="1031596"/>
    <n v="150"/>
    <n v="178"/>
    <n v="130"/>
    <n v="106"/>
    <n v="133"/>
    <n v="86"/>
    <n v="56"/>
    <n v="69"/>
    <n v="46"/>
    <n v="1"/>
    <n v="0"/>
    <n v="0"/>
    <n v="0"/>
    <n v="1"/>
    <n v="0"/>
    <n v="1"/>
    <n v="0"/>
    <n v="0"/>
    <n v="0"/>
    <n v="0"/>
    <n v="0"/>
    <n v="0"/>
    <n v="0"/>
    <n v="0"/>
    <n v="1"/>
    <n v="0"/>
    <n v="0"/>
    <n v="0"/>
    <n v="0"/>
  </r>
  <r>
    <n v="206301215"/>
    <x v="603"/>
    <d v="2024-01-01T00:00:00"/>
    <d v="2024-12-31T00:00:00"/>
    <n v="366"/>
    <s v="In Process"/>
    <x v="0"/>
    <x v="25"/>
    <x v="0"/>
    <x v="0"/>
    <s v="13 - Orange"/>
    <x v="59"/>
    <s v="714-971-2153"/>
    <s v="12681 HASTER STREET"/>
    <s v="GARDEN GROVE"/>
    <s v="92840"/>
    <s v="LTC55449G"/>
    <s v="DEAN GUNNELL"/>
    <s v="Yes"/>
    <m/>
    <n v="124"/>
    <n v="124"/>
    <x v="0"/>
    <n v="45384"/>
    <n v="44329"/>
    <n v="227.7"/>
    <n v="481"/>
    <n v="587"/>
    <n v="12530"/>
    <n v="624"/>
    <n v="1778"/>
    <n v="28895"/>
    <m/>
    <n v="32"/>
    <n v="214"/>
    <n v="256"/>
    <x v="1"/>
    <n v="34230"/>
    <m/>
    <m/>
    <m/>
    <n v="10099"/>
    <m/>
    <m/>
    <m/>
    <m/>
    <n v="17004500"/>
    <n v="15326129"/>
    <n v="8585550"/>
    <n v="37566"/>
    <n v="23782645"/>
    <n v="22834420"/>
    <n v="948225"/>
    <n v="1336132"/>
    <n v="-35"/>
    <m/>
    <n v="2284392"/>
    <n v="4355365"/>
    <n v="207225"/>
    <n v="698575"/>
    <n v="11578150"/>
    <m/>
    <n v="20800"/>
    <n v="66305"/>
    <n v="78080"/>
    <n v="10440150"/>
    <m/>
    <m/>
    <m/>
    <n v="6564350"/>
    <m/>
    <m/>
    <m/>
    <m/>
    <n v="14493364"/>
    <m/>
    <n v="732631"/>
    <m/>
    <n v="2609"/>
    <m/>
    <n v="86956"/>
    <m/>
    <m/>
    <m/>
    <m/>
    <m/>
    <n v="990"/>
    <m/>
    <n v="9579"/>
    <m/>
    <n v="0"/>
    <n v="0"/>
    <n v="7056650"/>
    <n v="0"/>
    <n v="6971500"/>
    <n v="686050"/>
    <n v="504158"/>
    <n v="63542"/>
    <m/>
    <n v="44229"/>
    <m/>
    <m/>
    <m/>
    <m/>
    <m/>
    <m/>
    <m/>
    <m/>
    <m/>
    <m/>
    <m/>
    <m/>
    <m/>
    <m/>
    <m/>
    <m/>
    <m/>
    <m/>
    <m/>
    <m/>
    <m/>
    <m/>
    <m/>
    <m/>
    <m/>
    <m/>
    <m/>
    <m/>
    <n v="-3017"/>
    <m/>
    <m/>
    <m/>
    <n v="6828738"/>
    <m/>
    <n v="661110"/>
    <m/>
    <n v="-429409"/>
    <m/>
    <n v="1544616"/>
    <m/>
    <m/>
    <m/>
    <m/>
    <m/>
    <n v="-16488"/>
    <m/>
    <m/>
    <m/>
    <m/>
    <m/>
    <m/>
    <m/>
    <m/>
    <m/>
    <m/>
    <m/>
    <m/>
    <m/>
    <m/>
    <m/>
    <m/>
    <m/>
    <n v="10398866"/>
    <n v="2543399"/>
    <n v="9892155"/>
    <n v="234355"/>
    <n v="5535850"/>
    <m/>
    <m/>
    <m/>
    <n v="3848554"/>
    <m/>
    <m/>
    <m/>
    <m/>
    <m/>
    <m/>
    <n v="581117"/>
    <m/>
    <n v="502085"/>
    <n v="84176"/>
    <n v="570338"/>
    <n v="81500"/>
    <m/>
    <n v="324808"/>
    <n v="669338"/>
    <n v="587619"/>
    <n v="269698"/>
    <n v="1416243"/>
    <n v="151883"/>
    <n v="313814"/>
    <n v="105412"/>
    <n v="5377483"/>
    <n v="150411"/>
    <n v="1574438"/>
    <n v="42727"/>
    <n v="44214"/>
    <m/>
    <n v="433126"/>
    <n v="169586"/>
    <n v="1493111"/>
    <m/>
    <n v="485991"/>
    <m/>
    <n v="11471074"/>
    <m/>
    <n v="13450176"/>
    <n v="17401026"/>
    <m/>
    <m/>
    <n v="-3950850"/>
    <n v="13450176"/>
    <m/>
    <m/>
    <n v="13578"/>
    <m/>
    <n v="0"/>
    <m/>
    <n v="1654669"/>
    <n v="1250206"/>
    <n v="2904875"/>
    <n v="-2418884"/>
    <m/>
    <m/>
    <m/>
    <m/>
    <m/>
    <s v="0.00"/>
    <n v="0"/>
    <n v="1856"/>
    <n v="0"/>
    <n v="17484"/>
    <n v="66385"/>
    <n v="114429"/>
    <n v="17349"/>
    <n v="0"/>
    <n v="5534"/>
    <n v="22539"/>
    <n v="5412"/>
    <n v="22842"/>
    <n v="9354"/>
    <n v="22771"/>
    <n v="4621"/>
    <n v="11239"/>
    <n v="2000"/>
    <n v="20029"/>
    <n v="343844"/>
    <n v="0"/>
    <n v="41"/>
    <n v="20"/>
    <n v="0"/>
    <n v="0"/>
    <n v="0"/>
    <n v="61"/>
    <n v="160617"/>
    <n v="0"/>
    <n v="970370"/>
    <n v="2353394"/>
    <n v="2490511"/>
    <n v="613032"/>
    <n v="0"/>
    <n v="234240"/>
    <n v="916218"/>
    <n v="164211"/>
    <n v="385220"/>
    <n v="163962"/>
    <n v="449831"/>
    <n v="132372"/>
    <n v="242598"/>
    <n v="90000"/>
    <n v="1032290"/>
    <n v="10398866"/>
    <n v="0"/>
    <n v="2098"/>
    <n v="881"/>
    <n v="0"/>
    <n v="0"/>
    <n v="0"/>
    <n v="2979"/>
    <m/>
    <x v="0"/>
    <x v="0"/>
    <m/>
    <m/>
    <n v="22539"/>
    <m/>
    <x v="0"/>
    <x v="0"/>
    <m/>
    <m/>
    <n v="916218"/>
    <n v="273"/>
    <n v="379"/>
    <n v="200"/>
    <n v="208"/>
    <n v="288"/>
    <n v="154"/>
    <n v="96"/>
    <n v="142"/>
    <n v="65"/>
    <n v="1"/>
    <n v="0"/>
    <n v="0"/>
    <n v="0"/>
    <n v="0"/>
    <n v="1"/>
    <n v="1"/>
    <n v="0"/>
    <n v="0"/>
    <n v="0"/>
    <n v="1"/>
    <n v="0"/>
    <n v="0"/>
    <n v="0"/>
    <n v="0"/>
    <n v="1"/>
    <n v="0"/>
    <n v="0"/>
    <n v="0"/>
    <n v="0"/>
  </r>
  <r>
    <n v="206301233"/>
    <x v="604"/>
    <d v="2024-01-01T00:00:00"/>
    <d v="2024-12-31T00:00:00"/>
    <n v="366"/>
    <s v="In Process"/>
    <x v="0"/>
    <x v="25"/>
    <x v="0"/>
    <x v="0"/>
    <s v="13 - Orange"/>
    <x v="60"/>
    <s v="562-691-0781"/>
    <s v="1233 WEST LA HABRA BOULEVARD"/>
    <s v="LA HABRA"/>
    <s v="90631"/>
    <s v="1437884038"/>
    <s v="KAI NIELSEN"/>
    <s v="Yes"/>
    <m/>
    <n v="86"/>
    <n v="86"/>
    <x v="2"/>
    <n v="31476"/>
    <n v="30361"/>
    <n v="219.28"/>
    <n v="516"/>
    <n v="581"/>
    <n v="10131"/>
    <n v="3341"/>
    <n v="1775"/>
    <n v="14519"/>
    <m/>
    <n v="57"/>
    <n v="14"/>
    <n v="524"/>
    <x v="0"/>
    <n v="30361"/>
    <m/>
    <m/>
    <m/>
    <m/>
    <m/>
    <m/>
    <m/>
    <m/>
    <n v="8630922"/>
    <n v="12945368"/>
    <n v="6266392"/>
    <n v="60561"/>
    <n v="15370459"/>
    <n v="14206134"/>
    <n v="1164325"/>
    <n v="-21607"/>
    <m/>
    <m/>
    <n v="1142718"/>
    <n v="2930276"/>
    <n v="970483"/>
    <n v="532500"/>
    <n v="4027046"/>
    <m/>
    <n v="16557"/>
    <n v="4200"/>
    <n v="149860"/>
    <n v="8630922"/>
    <m/>
    <m/>
    <m/>
    <m/>
    <m/>
    <m/>
    <m/>
    <m/>
    <n v="9539599"/>
    <m/>
    <n v="3327011"/>
    <m/>
    <n v="500"/>
    <m/>
    <n v="19286"/>
    <m/>
    <m/>
    <m/>
    <n v="56761"/>
    <m/>
    <n v="461"/>
    <m/>
    <n v="1750"/>
    <m/>
    <n v="0"/>
    <n v="0"/>
    <n v="5966400"/>
    <n v="0"/>
    <n v="5559400"/>
    <n v="700050"/>
    <n v="609819"/>
    <n v="49811"/>
    <m/>
    <n v="59888"/>
    <m/>
    <m/>
    <m/>
    <m/>
    <m/>
    <m/>
    <m/>
    <m/>
    <m/>
    <m/>
    <m/>
    <m/>
    <m/>
    <m/>
    <m/>
    <m/>
    <m/>
    <m/>
    <m/>
    <m/>
    <m/>
    <m/>
    <m/>
    <m/>
    <m/>
    <m/>
    <m/>
    <m/>
    <m/>
    <m/>
    <m/>
    <m/>
    <n v="4067593"/>
    <m/>
    <n v="2419103"/>
    <m/>
    <n v="-180749"/>
    <m/>
    <n v="-50630"/>
    <m/>
    <m/>
    <m/>
    <n v="41272"/>
    <m/>
    <n v="-30197"/>
    <m/>
    <m/>
    <m/>
    <m/>
    <m/>
    <m/>
    <m/>
    <m/>
    <m/>
    <m/>
    <m/>
    <m/>
    <m/>
    <m/>
    <m/>
    <m/>
    <m/>
    <n v="7640288"/>
    <n v="1148498"/>
    <n v="5417348"/>
    <n v="88092"/>
    <n v="5423611"/>
    <m/>
    <m/>
    <m/>
    <m/>
    <m/>
    <m/>
    <m/>
    <m/>
    <n v="21199"/>
    <n v="44718"/>
    <n v="399004"/>
    <m/>
    <n v="435874"/>
    <n v="104996"/>
    <n v="377501"/>
    <n v="61288"/>
    <m/>
    <n v="89835"/>
    <n v="459427"/>
    <n v="176168"/>
    <n v="207259"/>
    <n v="1086810"/>
    <n v="139391"/>
    <n v="201865"/>
    <n v="135233"/>
    <n v="3507943"/>
    <m/>
    <n v="893514"/>
    <n v="77150"/>
    <m/>
    <m/>
    <n v="50159"/>
    <n v="313189"/>
    <n v="1875263"/>
    <m/>
    <n v="680781"/>
    <m/>
    <n v="188250"/>
    <m/>
    <n v="2744294"/>
    <n v="1408875"/>
    <m/>
    <n v="40349"/>
    <n v="1295070"/>
    <n v="2744294"/>
    <m/>
    <m/>
    <m/>
    <m/>
    <n v="0"/>
    <m/>
    <n v="657858"/>
    <n v="22923"/>
    <n v="680781"/>
    <n v="0"/>
    <m/>
    <m/>
    <m/>
    <n v="40349"/>
    <m/>
    <s v="0.00"/>
    <n v="0"/>
    <n v="2178"/>
    <n v="0"/>
    <n v="10993"/>
    <n v="33744"/>
    <n v="90722"/>
    <n v="0"/>
    <n v="0"/>
    <n v="10351"/>
    <n v="18561"/>
    <n v="5401"/>
    <n v="6613"/>
    <n v="3670"/>
    <n v="23972"/>
    <n v="4174"/>
    <n v="6920"/>
    <n v="2098"/>
    <n v="29246"/>
    <n v="248643"/>
    <n v="0"/>
    <n v="0"/>
    <n v="44"/>
    <n v="0"/>
    <n v="0"/>
    <n v="0"/>
    <n v="44"/>
    <n v="156984"/>
    <n v="0"/>
    <n v="578853"/>
    <n v="1332460"/>
    <n v="2040058"/>
    <n v="0"/>
    <n v="0"/>
    <n v="339120"/>
    <n v="792524"/>
    <n v="157847"/>
    <n v="121616"/>
    <n v="66398"/>
    <n v="567935"/>
    <n v="125102"/>
    <n v="153500"/>
    <n v="118420"/>
    <n v="1089471"/>
    <n v="7640288"/>
    <n v="0"/>
    <n v="0"/>
    <n v="2120"/>
    <n v="0"/>
    <n v="0"/>
    <n v="0"/>
    <n v="2120"/>
    <m/>
    <x v="0"/>
    <x v="0"/>
    <m/>
    <m/>
    <n v="18561"/>
    <m/>
    <x v="0"/>
    <x v="0"/>
    <m/>
    <m/>
    <n v="792524"/>
    <n v="170"/>
    <n v="278"/>
    <n v="102"/>
    <n v="123"/>
    <n v="213"/>
    <n v="69"/>
    <n v="72"/>
    <n v="120"/>
    <n v="40"/>
    <n v="1"/>
    <n v="0"/>
    <n v="0"/>
    <n v="0"/>
    <n v="1"/>
    <n v="0"/>
    <n v="1"/>
    <n v="0"/>
    <n v="0"/>
    <n v="0"/>
    <n v="0"/>
    <n v="0"/>
    <n v="0"/>
    <n v="0"/>
    <n v="0"/>
    <n v="1"/>
    <n v="0"/>
    <n v="0"/>
    <n v="0"/>
    <n v="0"/>
  </r>
  <r>
    <n v="206301243"/>
    <x v="605"/>
    <d v="2024-01-01T00:00:00"/>
    <d v="2024-12-31T00:00:00"/>
    <n v="366"/>
    <s v="In Process"/>
    <x v="0"/>
    <x v="25"/>
    <x v="0"/>
    <x v="0"/>
    <s v="13 - Orange"/>
    <x v="58"/>
    <s v="714-821-7310"/>
    <s v="141 S. KNOTT AVE"/>
    <s v="ANAHEIM"/>
    <s v="92804"/>
    <s v="1790768083"/>
    <s v="JOHNATHAN TA"/>
    <s v="Yes"/>
    <s v="BQ OPERATIONS HOLDINGS LLC"/>
    <n v="99"/>
    <n v="99"/>
    <x v="2"/>
    <n v="36234"/>
    <n v="33514"/>
    <n v="218.4"/>
    <n v="157"/>
    <n v="113"/>
    <n v="4626"/>
    <n v="969"/>
    <n v="2241"/>
    <n v="21560"/>
    <m/>
    <n v="3345"/>
    <n v="296"/>
    <n v="477"/>
    <x v="0"/>
    <n v="33514"/>
    <m/>
    <m/>
    <m/>
    <m/>
    <m/>
    <m/>
    <m/>
    <m/>
    <n v="10020686"/>
    <n v="1849242"/>
    <n v="-2425415"/>
    <n v="19115"/>
    <n v="14314458"/>
    <n v="13494237"/>
    <n v="820221"/>
    <n v="466945"/>
    <n v="800"/>
    <m/>
    <n v="1286366"/>
    <n v="1383174"/>
    <n v="289731"/>
    <n v="670059"/>
    <n v="6446440"/>
    <m/>
    <n v="1000155"/>
    <n v="88504"/>
    <n v="142623"/>
    <n v="10020686"/>
    <m/>
    <m/>
    <m/>
    <m/>
    <m/>
    <m/>
    <m/>
    <m/>
    <n v="970355"/>
    <m/>
    <m/>
    <m/>
    <n v="2108"/>
    <m/>
    <n v="39693"/>
    <m/>
    <m/>
    <m/>
    <n v="836178"/>
    <m/>
    <n v="199"/>
    <m/>
    <n v="709"/>
    <m/>
    <n v="6"/>
    <n v="0"/>
    <n v="756420"/>
    <n v="0"/>
    <n v="688320"/>
    <n v="90110"/>
    <n v="248082"/>
    <n v="21565"/>
    <m/>
    <n v="44739"/>
    <m/>
    <m/>
    <m/>
    <m/>
    <m/>
    <m/>
    <m/>
    <m/>
    <m/>
    <m/>
    <m/>
    <m/>
    <m/>
    <m/>
    <m/>
    <m/>
    <m/>
    <m/>
    <m/>
    <m/>
    <m/>
    <m/>
    <m/>
    <m/>
    <m/>
    <m/>
    <m/>
    <m/>
    <n v="-20694"/>
    <m/>
    <m/>
    <m/>
    <n v="-1489550"/>
    <m/>
    <m/>
    <m/>
    <n v="-204603"/>
    <m/>
    <n v="-166574"/>
    <m/>
    <m/>
    <m/>
    <n v="-506252"/>
    <m/>
    <n v="-37742"/>
    <m/>
    <m/>
    <m/>
    <m/>
    <m/>
    <m/>
    <m/>
    <m/>
    <m/>
    <m/>
    <m/>
    <m/>
    <m/>
    <m/>
    <m/>
    <m/>
    <m/>
    <n v="5828069"/>
    <n v="1185295"/>
    <n v="6480873"/>
    <n v="290791"/>
    <n v="5854323"/>
    <m/>
    <m/>
    <m/>
    <m/>
    <m/>
    <m/>
    <m/>
    <m/>
    <n v="1017"/>
    <n v="400"/>
    <n v="364293"/>
    <m/>
    <n v="320329"/>
    <n v="33170"/>
    <n v="257342"/>
    <n v="21565"/>
    <m/>
    <n v="45437"/>
    <n v="354013"/>
    <n v="386420"/>
    <n v="208614"/>
    <n v="967311"/>
    <n v="130220"/>
    <n v="146313"/>
    <n v="186804"/>
    <n v="3136303"/>
    <n v="32470"/>
    <n v="812149"/>
    <n v="37695"/>
    <n v="405"/>
    <m/>
    <n v="8547"/>
    <n v="189097"/>
    <n v="2237169"/>
    <m/>
    <n v="780399"/>
    <m/>
    <n v="288163"/>
    <n v="241924"/>
    <n v="3547655"/>
    <n v="3754468"/>
    <m/>
    <n v="286389"/>
    <n v="-493202"/>
    <n v="3547655"/>
    <m/>
    <n v="288163"/>
    <n v="1880744"/>
    <m/>
    <n v="4800"/>
    <m/>
    <n v="794508"/>
    <n v="64130"/>
    <n v="863438"/>
    <n v="-83039"/>
    <m/>
    <n v="286389"/>
    <m/>
    <n v="286389"/>
    <m/>
    <s v="-0.03"/>
    <n v="-112634.04"/>
    <n v="1844"/>
    <n v="0"/>
    <n v="7851"/>
    <n v="36373"/>
    <n v="72637"/>
    <n v="0"/>
    <n v="0"/>
    <n v="8262"/>
    <m/>
    <n v="2032"/>
    <m/>
    <m/>
    <n v="53"/>
    <n v="3484"/>
    <n v="5064"/>
    <n v="2618"/>
    <n v="16796"/>
    <n v="157014"/>
    <n v="0"/>
    <n v="0"/>
    <n v="0"/>
    <n v="0"/>
    <n v="0"/>
    <n v="0"/>
    <n v="0"/>
    <n v="239103"/>
    <n v="0"/>
    <n v="458066"/>
    <n v="1496232"/>
    <n v="1913184"/>
    <n v="0"/>
    <n v="0"/>
    <n v="572391"/>
    <m/>
    <n v="77216"/>
    <m/>
    <m/>
    <n v="2584"/>
    <n v="93768"/>
    <n v="113702"/>
    <n v="154282"/>
    <n v="707541"/>
    <n v="5828069"/>
    <n v="0"/>
    <n v="0"/>
    <n v="0"/>
    <n v="0"/>
    <n v="0"/>
    <n v="0"/>
    <n v="0"/>
    <m/>
    <x v="0"/>
    <x v="0"/>
    <m/>
    <m/>
    <m/>
    <m/>
    <x v="0"/>
    <x v="0"/>
    <m/>
    <m/>
    <m/>
    <n v="100"/>
    <n v="151"/>
    <n v="62"/>
    <n v="79"/>
    <n v="119"/>
    <n v="51"/>
    <n v="41"/>
    <n v="62"/>
    <n v="26"/>
    <n v="1"/>
    <n v="0"/>
    <n v="0"/>
    <n v="0"/>
    <n v="1"/>
    <n v="0"/>
    <n v="1"/>
    <n v="0"/>
    <n v="0"/>
    <n v="0"/>
    <n v="0"/>
    <n v="0"/>
    <n v="0"/>
    <n v="0"/>
    <n v="0"/>
    <n v="1"/>
    <n v="0"/>
    <n v="0"/>
    <n v="0"/>
    <n v="0"/>
  </r>
  <r>
    <n v="206301259"/>
    <x v="606"/>
    <d v="2023-06-01T00:00:00"/>
    <d v="2024-05-31T00:00:00"/>
    <n v="366"/>
    <s v="In Process"/>
    <x v="0"/>
    <x v="25"/>
    <x v="0"/>
    <x v="0"/>
    <s v="13 - Orange"/>
    <x v="56"/>
    <s v="949-548-5584"/>
    <s v="661 CENTER STREET"/>
    <s v="COSTA MESA"/>
    <s v="92627"/>
    <s v="1144324880"/>
    <s v="ANGELO MUNOZ"/>
    <s v="Yes"/>
    <m/>
    <n v="80"/>
    <n v="80"/>
    <x v="2"/>
    <n v="29280"/>
    <n v="27706"/>
    <n v="94.62"/>
    <n v="163"/>
    <n v="155"/>
    <n v="3958"/>
    <m/>
    <n v="2580"/>
    <n v="19206"/>
    <n v="873"/>
    <m/>
    <n v="32"/>
    <n v="1057"/>
    <x v="0"/>
    <n v="27706"/>
    <m/>
    <m/>
    <m/>
    <m/>
    <m/>
    <m/>
    <m/>
    <m/>
    <n v="12756500"/>
    <n v="5124447"/>
    <n v="6833288"/>
    <m/>
    <n v="11047659"/>
    <n v="11985059"/>
    <n v="-937400"/>
    <n v="290017"/>
    <n v="-2950"/>
    <m/>
    <n v="-644433"/>
    <n v="3178040"/>
    <m/>
    <n v="958060"/>
    <n v="7515270"/>
    <n v="697110"/>
    <m/>
    <n v="11840"/>
    <n v="396180"/>
    <n v="12756500"/>
    <m/>
    <m/>
    <m/>
    <m/>
    <m/>
    <m/>
    <m/>
    <m/>
    <n v="3586429"/>
    <m/>
    <m/>
    <m/>
    <n v="97121"/>
    <m/>
    <n v="663862"/>
    <m/>
    <n v="761504"/>
    <m/>
    <m/>
    <m/>
    <n v="1990"/>
    <m/>
    <n v="13541"/>
    <m/>
    <n v="0"/>
    <n v="50437"/>
    <n v="1457834"/>
    <n v="0"/>
    <n v="1396744"/>
    <n v="1107359"/>
    <n v="714886"/>
    <n v="263884"/>
    <m/>
    <n v="133303"/>
    <m/>
    <m/>
    <m/>
    <m/>
    <m/>
    <m/>
    <m/>
    <m/>
    <m/>
    <m/>
    <m/>
    <m/>
    <m/>
    <m/>
    <m/>
    <m/>
    <m/>
    <m/>
    <m/>
    <m/>
    <m/>
    <m/>
    <m/>
    <m/>
    <m/>
    <m/>
    <m/>
    <m/>
    <m/>
    <m/>
    <m/>
    <m/>
    <n v="2647960"/>
    <m/>
    <m/>
    <m/>
    <n v="415798"/>
    <m/>
    <n v="2708733"/>
    <m/>
    <n v="914441"/>
    <m/>
    <m/>
    <m/>
    <n v="146356"/>
    <m/>
    <m/>
    <m/>
    <m/>
    <m/>
    <m/>
    <m/>
    <m/>
    <m/>
    <m/>
    <m/>
    <m/>
    <m/>
    <m/>
    <m/>
    <m/>
    <m/>
    <n v="6152869"/>
    <n v="1420434"/>
    <n v="4411756"/>
    <n v="309759"/>
    <n v="5119537"/>
    <m/>
    <m/>
    <m/>
    <m/>
    <m/>
    <m/>
    <m/>
    <m/>
    <m/>
    <n v="24515"/>
    <n v="242872"/>
    <m/>
    <n v="290780"/>
    <n v="132072"/>
    <n v="244866"/>
    <n v="64714"/>
    <m/>
    <n v="60600"/>
    <n v="651781"/>
    <n v="288871"/>
    <n v="150747"/>
    <n v="744307"/>
    <n v="89779"/>
    <n v="132327"/>
    <n v="270650"/>
    <n v="2511432"/>
    <n v="76333"/>
    <n v="572383"/>
    <n v="54023"/>
    <n v="29044"/>
    <m/>
    <n v="41643"/>
    <n v="191783"/>
    <n v="1543759"/>
    <m/>
    <n v="654604"/>
    <n v="11662"/>
    <n v="896101"/>
    <m/>
    <n v="3106126"/>
    <n v="6769293"/>
    <m/>
    <m/>
    <n v="-3663167"/>
    <n v="3106126"/>
    <m/>
    <m/>
    <n v="4272768"/>
    <m/>
    <n v="0"/>
    <n v="334017"/>
    <n v="445486"/>
    <n v="507924"/>
    <n v="1287427"/>
    <n v="-632823"/>
    <m/>
    <m/>
    <m/>
    <m/>
    <m/>
    <s v="0.02"/>
    <n v="135385.86000000002"/>
    <n v="1976"/>
    <n v="0"/>
    <n v="6199"/>
    <n v="32644"/>
    <n v="63490"/>
    <n v="0"/>
    <n v="0"/>
    <n v="4989"/>
    <n v="11220"/>
    <n v="2248"/>
    <n v="9919"/>
    <n v="6216"/>
    <n v="17792"/>
    <n v="2200"/>
    <n v="3989"/>
    <n v="7673"/>
    <n v="16451"/>
    <n v="187006"/>
    <n v="0"/>
    <n v="0"/>
    <n v="0"/>
    <n v="0"/>
    <n v="0"/>
    <n v="0"/>
    <n v="0"/>
    <n v="143401"/>
    <n v="0"/>
    <n v="333329"/>
    <n v="1466178"/>
    <n v="1619430"/>
    <n v="0"/>
    <n v="0"/>
    <n v="254681"/>
    <n v="536874"/>
    <n v="85618"/>
    <n v="198777"/>
    <n v="107984"/>
    <n v="379738"/>
    <n v="71470"/>
    <n v="104789"/>
    <n v="210647"/>
    <n v="639953"/>
    <n v="6152869"/>
    <n v="0"/>
    <n v="0"/>
    <n v="0"/>
    <n v="0"/>
    <n v="0"/>
    <n v="0"/>
    <n v="0"/>
    <m/>
    <x v="0"/>
    <x v="0"/>
    <m/>
    <m/>
    <n v="11220"/>
    <m/>
    <x v="0"/>
    <x v="0"/>
    <m/>
    <m/>
    <n v="536874"/>
    <n v="198"/>
    <n v="233"/>
    <n v="161"/>
    <n v="107"/>
    <n v="120"/>
    <n v="93"/>
    <n v="53"/>
    <n v="62"/>
    <n v="46"/>
    <n v="1"/>
    <n v="0"/>
    <n v="0"/>
    <n v="0"/>
    <n v="1"/>
    <n v="0"/>
    <n v="1"/>
    <n v="0"/>
    <n v="0"/>
    <n v="0"/>
    <n v="0"/>
    <n v="0"/>
    <n v="0"/>
    <n v="0"/>
    <n v="0"/>
    <n v="1"/>
    <n v="0"/>
    <n v="0"/>
    <n v="0"/>
    <n v="0"/>
  </r>
  <r>
    <n v="206301280"/>
    <x v="607"/>
    <d v="2024-01-01T00:00:00"/>
    <d v="2024-12-31T00:00:00"/>
    <n v="366"/>
    <s v="In Process"/>
    <x v="0"/>
    <x v="25"/>
    <x v="0"/>
    <x v="0"/>
    <s v="13 - Orange"/>
    <x v="58"/>
    <s v="714-826-2330"/>
    <s v="9021 KNOTT AVENUE"/>
    <s v="BUENA PARK"/>
    <s v="90620"/>
    <s v="1619424553"/>
    <s v="LALA GHARIBIAN"/>
    <s v="Yes"/>
    <m/>
    <n v="99"/>
    <n v="99"/>
    <x v="2"/>
    <n v="36234"/>
    <n v="35256"/>
    <n v="228.28"/>
    <n v="222"/>
    <n v="221"/>
    <n v="4778"/>
    <n v="952"/>
    <n v="2251"/>
    <n v="26167"/>
    <m/>
    <n v="575"/>
    <n v="9"/>
    <n v="524"/>
    <x v="1"/>
    <n v="15942"/>
    <m/>
    <m/>
    <m/>
    <n v="19314"/>
    <m/>
    <m/>
    <m/>
    <m/>
    <n v="23142615"/>
    <n v="1965109"/>
    <n v="3621857"/>
    <n v="5395"/>
    <n v="21491262"/>
    <n v="19502019"/>
    <n v="1989243"/>
    <n v="-13719"/>
    <n v="13390"/>
    <m/>
    <n v="1962134"/>
    <n v="2654250"/>
    <n v="674419"/>
    <n v="1580295"/>
    <n v="17373960"/>
    <m/>
    <n v="568016"/>
    <n v="3435"/>
    <n v="288240"/>
    <n v="6137715"/>
    <m/>
    <m/>
    <m/>
    <n v="17004900"/>
    <m/>
    <m/>
    <m/>
    <m/>
    <n v="1126016"/>
    <m/>
    <n v="331459"/>
    <m/>
    <n v="21179"/>
    <m/>
    <n v="238110"/>
    <m/>
    <m/>
    <m/>
    <n v="247216"/>
    <m/>
    <n v="548"/>
    <m/>
    <n v="581"/>
    <m/>
    <n v="151239"/>
    <n v="11868"/>
    <n v="428443"/>
    <n v="0"/>
    <n v="448589"/>
    <n v="124147"/>
    <n v="710697"/>
    <n v="36151"/>
    <m/>
    <n v="53975"/>
    <m/>
    <m/>
    <m/>
    <m/>
    <m/>
    <m/>
    <m/>
    <m/>
    <m/>
    <m/>
    <m/>
    <m/>
    <m/>
    <m/>
    <m/>
    <m/>
    <m/>
    <m/>
    <m/>
    <m/>
    <m/>
    <m/>
    <m/>
    <m/>
    <m/>
    <m/>
    <m/>
    <m/>
    <m/>
    <m/>
    <m/>
    <m/>
    <n v="-482498"/>
    <m/>
    <n v="199474"/>
    <m/>
    <n v="348561"/>
    <m/>
    <n v="3346383"/>
    <m/>
    <m/>
    <m/>
    <n v="129553"/>
    <m/>
    <n v="80384"/>
    <m/>
    <m/>
    <m/>
    <m/>
    <m/>
    <m/>
    <m/>
    <m/>
    <m/>
    <m/>
    <m/>
    <m/>
    <m/>
    <m/>
    <m/>
    <m/>
    <m/>
    <n v="9629397"/>
    <n v="2750001"/>
    <n v="7122621"/>
    <n v="467508"/>
    <n v="3338548"/>
    <m/>
    <m/>
    <m/>
    <n v="7483491"/>
    <m/>
    <m/>
    <m/>
    <m/>
    <n v="151817"/>
    <n v="30268"/>
    <n v="148435"/>
    <m/>
    <n v="150076"/>
    <n v="38549"/>
    <n v="330604"/>
    <n v="35596"/>
    <m/>
    <n v="36198"/>
    <n v="445893"/>
    <n v="300354"/>
    <n v="224807"/>
    <n v="713093"/>
    <n v="114667"/>
    <n v="113850"/>
    <n v="165595"/>
    <n v="4203277"/>
    <n v="89139"/>
    <n v="974461"/>
    <n v="75573"/>
    <n v="19796"/>
    <m/>
    <n v="263"/>
    <n v="317669"/>
    <n v="4947346"/>
    <m/>
    <n v="603215"/>
    <n v="8250"/>
    <n v="768134"/>
    <n v="655699"/>
    <n v="6982644"/>
    <n v="6234461"/>
    <m/>
    <n v="776341"/>
    <n v="-28158"/>
    <n v="6982644"/>
    <m/>
    <m/>
    <m/>
    <n v="776341"/>
    <n v="0"/>
    <m/>
    <n v="617793"/>
    <n v="314118"/>
    <n v="931911"/>
    <n v="-328696"/>
    <m/>
    <m/>
    <m/>
    <n v="776341"/>
    <m/>
    <s v="0.04"/>
    <n v="249378.44"/>
    <n v="1996"/>
    <n v="0"/>
    <n v="20829"/>
    <n v="75300"/>
    <n v="78347"/>
    <n v="33149"/>
    <n v="0"/>
    <n v="7881"/>
    <m/>
    <n v="2081"/>
    <n v="11507"/>
    <n v="8876"/>
    <n v="17902"/>
    <n v="3593"/>
    <n v="3789"/>
    <n v="3473"/>
    <n v="21825"/>
    <n v="290548"/>
    <n v="0"/>
    <n v="0"/>
    <n v="0"/>
    <n v="9230"/>
    <n v="0"/>
    <n v="0"/>
    <n v="9230"/>
    <n v="158337"/>
    <n v="0"/>
    <n v="1091363"/>
    <n v="2877546"/>
    <n v="1883395"/>
    <n v="1229636"/>
    <n v="0"/>
    <n v="343482"/>
    <m/>
    <n v="72837"/>
    <n v="195338"/>
    <n v="153401"/>
    <n v="369121"/>
    <n v="90458"/>
    <n v="85035"/>
    <n v="143226"/>
    <n v="936222"/>
    <n v="9629397"/>
    <n v="0"/>
    <n v="0"/>
    <n v="0"/>
    <n v="272401"/>
    <n v="0"/>
    <n v="0"/>
    <n v="272401"/>
    <m/>
    <x v="0"/>
    <x v="0"/>
    <m/>
    <m/>
    <m/>
    <m/>
    <x v="0"/>
    <x v="0"/>
    <m/>
    <m/>
    <m/>
    <n v="228"/>
    <n v="259"/>
    <n v="180"/>
    <n v="146"/>
    <n v="159"/>
    <n v="118"/>
    <n v="64"/>
    <n v="69"/>
    <n v="50"/>
    <n v="1"/>
    <n v="0"/>
    <n v="0"/>
    <n v="0"/>
    <n v="1"/>
    <n v="0"/>
    <n v="1"/>
    <n v="0"/>
    <n v="0"/>
    <n v="0"/>
    <n v="1"/>
    <n v="0"/>
    <n v="0"/>
    <n v="0"/>
    <n v="0"/>
    <n v="1"/>
    <n v="0"/>
    <n v="0"/>
    <n v="0"/>
    <n v="0"/>
  </r>
  <r>
    <n v="206301281"/>
    <x v="608"/>
    <d v="2024-01-01T00:00:00"/>
    <d v="2024-12-31T00:00:00"/>
    <n v="366"/>
    <s v="In Process"/>
    <x v="0"/>
    <x v="25"/>
    <x v="0"/>
    <x v="0"/>
    <s v="13 - Orange"/>
    <x v="59"/>
    <s v="714-776-1720"/>
    <s v="1720 WEST ORANGE AVE"/>
    <s v="ANAHEIM"/>
    <s v="92804"/>
    <s v="LTC55266F"/>
    <s v="SERENE PARK"/>
    <s v="Yes"/>
    <m/>
    <n v="69"/>
    <n v="69"/>
    <x v="2"/>
    <n v="25254"/>
    <n v="22922"/>
    <n v="211.59"/>
    <n v="237"/>
    <n v="262"/>
    <n v="8372"/>
    <n v="1964"/>
    <n v="401"/>
    <n v="11967"/>
    <m/>
    <m/>
    <n v="203"/>
    <n v="15"/>
    <x v="0"/>
    <n v="22922"/>
    <m/>
    <m/>
    <m/>
    <m/>
    <m/>
    <m/>
    <m/>
    <m/>
    <n v="9741850"/>
    <n v="9822773"/>
    <n v="6450884"/>
    <n v="29716"/>
    <n v="13143455"/>
    <n v="10248736"/>
    <n v="2894719"/>
    <n v="1234582"/>
    <m/>
    <m/>
    <n v="4129301"/>
    <n v="3558100"/>
    <n v="834700"/>
    <n v="170425"/>
    <n v="5085975"/>
    <m/>
    <m/>
    <n v="86275"/>
    <n v="6375"/>
    <n v="9741850"/>
    <m/>
    <m/>
    <m/>
    <m/>
    <m/>
    <m/>
    <m/>
    <m/>
    <n v="8545221"/>
    <m/>
    <n v="1275743"/>
    <m/>
    <m/>
    <m/>
    <n v="80"/>
    <m/>
    <m/>
    <m/>
    <m/>
    <m/>
    <n v="1229"/>
    <m/>
    <n v="500"/>
    <m/>
    <n v="0"/>
    <n v="0"/>
    <n v="4548450"/>
    <n v="0"/>
    <n v="4613950"/>
    <n v="303200"/>
    <n v="329313"/>
    <n v="16142"/>
    <m/>
    <n v="11718"/>
    <m/>
    <m/>
    <m/>
    <m/>
    <m/>
    <m/>
    <m/>
    <m/>
    <m/>
    <m/>
    <m/>
    <m/>
    <m/>
    <m/>
    <m/>
    <m/>
    <m/>
    <m/>
    <m/>
    <m/>
    <m/>
    <m/>
    <m/>
    <m/>
    <m/>
    <m/>
    <m/>
    <m/>
    <m/>
    <m/>
    <m/>
    <m/>
    <n v="4341271"/>
    <m/>
    <n v="911586"/>
    <m/>
    <n v="-151399"/>
    <m/>
    <n v="1350068"/>
    <m/>
    <m/>
    <m/>
    <m/>
    <m/>
    <n v="-642"/>
    <m/>
    <m/>
    <m/>
    <m/>
    <m/>
    <m/>
    <m/>
    <m/>
    <m/>
    <m/>
    <m/>
    <m/>
    <m/>
    <m/>
    <m/>
    <m/>
    <m/>
    <n v="5088871"/>
    <n v="1515083"/>
    <n v="3644782"/>
    <n v="134019"/>
    <n v="3999393"/>
    <m/>
    <m/>
    <m/>
    <m/>
    <m/>
    <m/>
    <m/>
    <m/>
    <n v="4405"/>
    <m/>
    <n v="703003"/>
    <m/>
    <n v="19918"/>
    <n v="5556"/>
    <n v="220123"/>
    <n v="20273"/>
    <m/>
    <n v="69614"/>
    <n v="295465"/>
    <n v="214309"/>
    <n v="119095"/>
    <n v="914891"/>
    <n v="81314"/>
    <n v="122409"/>
    <n v="164583"/>
    <n v="2524180"/>
    <n v="43857"/>
    <n v="687405"/>
    <n v="25106"/>
    <n v="27575"/>
    <m/>
    <n v="2513"/>
    <n v="-16251"/>
    <n v="12740686"/>
    <m/>
    <n v="265647"/>
    <m/>
    <n v="6365978"/>
    <m/>
    <n v="19372311"/>
    <n v="7748003"/>
    <m/>
    <m/>
    <n v="11624308"/>
    <n v="19372311"/>
    <n v="269147"/>
    <m/>
    <m/>
    <m/>
    <n v="0"/>
    <m/>
    <n v="580233"/>
    <n v="378910"/>
    <n v="959143"/>
    <n v="-693496"/>
    <m/>
    <m/>
    <m/>
    <m/>
    <m/>
    <s v="0.00"/>
    <n v="0"/>
    <n v="1846"/>
    <n v="0"/>
    <n v="9071"/>
    <n v="18966"/>
    <n v="60018"/>
    <n v="0"/>
    <n v="0"/>
    <n v="3799"/>
    <n v="12312"/>
    <n v="3971"/>
    <n v="7913"/>
    <n v="3621"/>
    <n v="15967"/>
    <n v="1747"/>
    <n v="4908"/>
    <n v="2269"/>
    <n v="10449"/>
    <n v="156857"/>
    <n v="0"/>
    <n v="0"/>
    <n v="0"/>
    <n v="0"/>
    <n v="0"/>
    <n v="0"/>
    <n v="0"/>
    <n v="163693"/>
    <n v="0"/>
    <n v="508476"/>
    <n v="706988"/>
    <n v="1364285"/>
    <n v="0"/>
    <n v="0"/>
    <n v="169331"/>
    <n v="538892"/>
    <n v="104358"/>
    <n v="139306"/>
    <n v="63396"/>
    <n v="347449"/>
    <n v="63315"/>
    <n v="94559"/>
    <n v="126707"/>
    <n v="698116"/>
    <n v="5088871"/>
    <n v="0"/>
    <n v="0"/>
    <n v="0"/>
    <n v="0"/>
    <n v="0"/>
    <n v="0"/>
    <n v="0"/>
    <m/>
    <x v="0"/>
    <x v="0"/>
    <m/>
    <m/>
    <n v="12312"/>
    <m/>
    <x v="0"/>
    <x v="0"/>
    <m/>
    <m/>
    <n v="538892"/>
    <n v="118"/>
    <n v="153"/>
    <n v="94"/>
    <n v="81"/>
    <n v="102"/>
    <n v="65"/>
    <n v="44"/>
    <n v="57"/>
    <n v="35"/>
    <n v="1"/>
    <n v="0"/>
    <n v="0"/>
    <n v="0"/>
    <n v="1"/>
    <n v="0"/>
    <n v="1"/>
    <n v="0"/>
    <n v="0"/>
    <n v="0"/>
    <n v="0"/>
    <n v="0"/>
    <n v="0"/>
    <n v="0"/>
    <n v="0"/>
    <n v="1"/>
    <n v="0"/>
    <n v="0"/>
    <n v="0"/>
    <n v="0"/>
  </r>
  <r>
    <n v="206301287"/>
    <x v="609"/>
    <d v="2024-01-01T00:00:00"/>
    <d v="2024-12-31T00:00:00"/>
    <n v="366"/>
    <s v="In Process"/>
    <x v="0"/>
    <x v="25"/>
    <x v="0"/>
    <x v="0"/>
    <s v="13 - Orange"/>
    <x v="59"/>
    <s v="714-530-6322"/>
    <s v="13075 BLACKBIRD"/>
    <s v="GARDEN GROVE"/>
    <s v="92843"/>
    <s v="ZZT05377I"/>
    <s v="MINH KIEU"/>
    <s v="Yes"/>
    <s v="GENESIS HEALTHCARE ADMIN SVCS LLC"/>
    <n v="129"/>
    <n v="129"/>
    <x v="0"/>
    <n v="47214"/>
    <n v="41568"/>
    <n v="170.49"/>
    <n v="329"/>
    <n v="335"/>
    <n v="4360"/>
    <n v="2470"/>
    <n v="30254"/>
    <n v="681"/>
    <m/>
    <n v="208"/>
    <n v="97"/>
    <n v="3498"/>
    <x v="0"/>
    <n v="41568"/>
    <m/>
    <m/>
    <m/>
    <m/>
    <m/>
    <m/>
    <m/>
    <m/>
    <n v="13081059"/>
    <n v="3331680"/>
    <n v="859482"/>
    <n v="345171"/>
    <n v="15898428"/>
    <n v="15389693"/>
    <n v="508735"/>
    <m/>
    <m/>
    <m/>
    <n v="508735"/>
    <n v="1376583"/>
    <n v="652396"/>
    <n v="9390707"/>
    <n v="324748"/>
    <m/>
    <n v="54936"/>
    <n v="29896"/>
    <n v="1251793"/>
    <n v="13081059"/>
    <m/>
    <m/>
    <m/>
    <m/>
    <m/>
    <m/>
    <m/>
    <m/>
    <n v="2359728"/>
    <m/>
    <n v="417363"/>
    <m/>
    <n v="85411"/>
    <m/>
    <n v="160721"/>
    <m/>
    <m/>
    <m/>
    <n v="35148"/>
    <m/>
    <n v="5408"/>
    <m/>
    <n v="267901"/>
    <m/>
    <n v="0"/>
    <n v="0"/>
    <n v="1280079"/>
    <n v="0"/>
    <n v="1367659"/>
    <n v="416143"/>
    <n v="189024"/>
    <n v="27640"/>
    <m/>
    <n v="51135"/>
    <m/>
    <m/>
    <m/>
    <m/>
    <m/>
    <m/>
    <m/>
    <m/>
    <m/>
    <m/>
    <m/>
    <m/>
    <m/>
    <m/>
    <m/>
    <m/>
    <m/>
    <m/>
    <m/>
    <m/>
    <m/>
    <m/>
    <m/>
    <m/>
    <m/>
    <m/>
    <m/>
    <m/>
    <m/>
    <m/>
    <m/>
    <m/>
    <n v="-525174"/>
    <m/>
    <n v="-211682"/>
    <m/>
    <n v="998259"/>
    <m/>
    <n v="398758"/>
    <m/>
    <m/>
    <m/>
    <n v="189834"/>
    <m/>
    <n v="9487"/>
    <m/>
    <m/>
    <m/>
    <m/>
    <m/>
    <m/>
    <m/>
    <m/>
    <m/>
    <m/>
    <m/>
    <m/>
    <m/>
    <m/>
    <m/>
    <m/>
    <m/>
    <n v="5948650"/>
    <n v="1779282"/>
    <n v="7661761"/>
    <n v="412608"/>
    <n v="6720063"/>
    <m/>
    <m/>
    <m/>
    <m/>
    <m/>
    <m/>
    <m/>
    <m/>
    <m/>
    <m/>
    <n v="763004"/>
    <m/>
    <n v="189797"/>
    <n v="67589"/>
    <n v="251551"/>
    <n v="22397"/>
    <m/>
    <n v="36847"/>
    <n v="402154"/>
    <n v="338519"/>
    <n v="213149"/>
    <n v="1033917"/>
    <n v="167784"/>
    <n v="183965"/>
    <m/>
    <n v="3579233"/>
    <n v="136276"/>
    <n v="994825"/>
    <n v="35751"/>
    <n v="55352"/>
    <m/>
    <m/>
    <n v="197520"/>
    <n v="2000138"/>
    <m/>
    <n v="882425"/>
    <m/>
    <n v="10792332"/>
    <m/>
    <n v="13674895"/>
    <n v="2215279"/>
    <m/>
    <m/>
    <n v="11459616"/>
    <n v="13674895"/>
    <m/>
    <n v="9797629"/>
    <m/>
    <m/>
    <n v="3318"/>
    <n v="3685573"/>
    <m/>
    <n v="1455187"/>
    <n v="5144078"/>
    <n v="-4261653"/>
    <m/>
    <m/>
    <m/>
    <m/>
    <m/>
    <s v="0.00"/>
    <n v="0"/>
    <n v="3784"/>
    <n v="0"/>
    <n v="11341"/>
    <n v="41765"/>
    <n v="98183"/>
    <n v="0"/>
    <n v="0"/>
    <n v="0"/>
    <m/>
    <n v="2410"/>
    <m/>
    <m/>
    <n v="122"/>
    <n v="5504"/>
    <n v="7191"/>
    <m/>
    <n v="15592"/>
    <n v="185892"/>
    <n v="0"/>
    <n v="0"/>
    <n v="0"/>
    <n v="0"/>
    <n v="0"/>
    <n v="0"/>
    <n v="0"/>
    <n v="258870"/>
    <n v="0"/>
    <n v="653271"/>
    <n v="1727212"/>
    <n v="2329288"/>
    <n v="0"/>
    <n v="0"/>
    <n v="0"/>
    <m/>
    <n v="71792"/>
    <m/>
    <m/>
    <n v="4680"/>
    <n v="132951"/>
    <n v="133982"/>
    <m/>
    <n v="636604"/>
    <n v="5948650"/>
    <n v="0"/>
    <n v="0"/>
    <n v="0"/>
    <n v="0"/>
    <n v="0"/>
    <n v="0"/>
    <n v="0"/>
    <m/>
    <x v="0"/>
    <x v="0"/>
    <m/>
    <m/>
    <m/>
    <m/>
    <x v="0"/>
    <x v="0"/>
    <m/>
    <m/>
    <m/>
    <n v="110"/>
    <n v="150"/>
    <n v="81"/>
    <n v="94"/>
    <n v="122"/>
    <n v="73"/>
    <n v="58"/>
    <n v="71"/>
    <n v="48"/>
    <n v="1"/>
    <n v="0"/>
    <n v="0"/>
    <n v="0"/>
    <n v="0"/>
    <n v="1"/>
    <n v="1"/>
    <n v="0"/>
    <n v="0"/>
    <n v="0"/>
    <n v="0"/>
    <n v="0"/>
    <n v="0"/>
    <n v="0"/>
    <n v="0"/>
    <n v="1"/>
    <n v="0"/>
    <n v="0"/>
    <n v="0"/>
    <n v="0"/>
  </r>
  <r>
    <n v="206301289"/>
    <x v="610"/>
    <d v="2024-01-01T00:00:00"/>
    <d v="2024-12-31T00:00:00"/>
    <n v="366"/>
    <s v="In Process"/>
    <x v="0"/>
    <x v="25"/>
    <x v="0"/>
    <x v="0"/>
    <s v="13 - Orange"/>
    <x v="56"/>
    <s v="949-642-8044"/>
    <s v="466 FLAGSHIP ROAD"/>
    <s v="NEWPORT BEACH"/>
    <s v="92663"/>
    <s v="1558938431"/>
    <s v="LAWRENCE TALEBI"/>
    <s v="Yes"/>
    <m/>
    <n v="167"/>
    <n v="167"/>
    <x v="0"/>
    <n v="61122"/>
    <n v="47647"/>
    <n v="177.21"/>
    <n v="895"/>
    <n v="919"/>
    <n v="8464"/>
    <n v="6563"/>
    <n v="2186"/>
    <n v="27424"/>
    <m/>
    <n v="267"/>
    <n v="742"/>
    <n v="2001"/>
    <x v="0"/>
    <n v="47647"/>
    <m/>
    <m/>
    <m/>
    <m/>
    <m/>
    <m/>
    <m/>
    <m/>
    <n v="18932933"/>
    <n v="19926600"/>
    <n v="14839275"/>
    <n v="38735"/>
    <n v="24058993"/>
    <n v="20734287"/>
    <n v="3324706"/>
    <n v="1177342"/>
    <m/>
    <m/>
    <n v="4502048"/>
    <n v="3122489"/>
    <n v="2379670"/>
    <n v="805171"/>
    <n v="11429006"/>
    <m/>
    <n v="96811"/>
    <n v="261709"/>
    <n v="838077"/>
    <n v="18932933"/>
    <m/>
    <m/>
    <m/>
    <m/>
    <m/>
    <m/>
    <m/>
    <m/>
    <n v="11436540"/>
    <m/>
    <n v="6911748"/>
    <m/>
    <n v="75393"/>
    <m/>
    <n v="1179215"/>
    <m/>
    <m/>
    <m/>
    <n v="281188"/>
    <m/>
    <n v="27878"/>
    <m/>
    <n v="14638"/>
    <m/>
    <n v="0"/>
    <n v="4768"/>
    <n v="9048200"/>
    <n v="0"/>
    <n v="8705350"/>
    <n v="967500"/>
    <n v="1108936"/>
    <n v="47114"/>
    <m/>
    <n v="44732"/>
    <m/>
    <m/>
    <m/>
    <m/>
    <m/>
    <m/>
    <m/>
    <m/>
    <m/>
    <m/>
    <m/>
    <m/>
    <m/>
    <m/>
    <m/>
    <m/>
    <m/>
    <m/>
    <m/>
    <m/>
    <m/>
    <m/>
    <m/>
    <m/>
    <m/>
    <m/>
    <m/>
    <m/>
    <m/>
    <m/>
    <m/>
    <m/>
    <n v="6608443"/>
    <m/>
    <n v="4788773"/>
    <m/>
    <n v="23887"/>
    <m/>
    <n v="3054249"/>
    <m/>
    <m/>
    <m/>
    <n v="194820"/>
    <m/>
    <n v="169103"/>
    <m/>
    <m/>
    <m/>
    <m/>
    <m/>
    <m/>
    <m/>
    <m/>
    <m/>
    <m/>
    <m/>
    <m/>
    <m/>
    <m/>
    <m/>
    <m/>
    <m/>
    <n v="11095062"/>
    <n v="1563235"/>
    <n v="8075990"/>
    <n v="139164"/>
    <n v="8668745"/>
    <m/>
    <m/>
    <m/>
    <m/>
    <m/>
    <m/>
    <m/>
    <m/>
    <n v="33511"/>
    <n v="359"/>
    <n v="646428"/>
    <m/>
    <n v="531402"/>
    <n v="114521"/>
    <n v="771126"/>
    <n v="51351"/>
    <m/>
    <n v="62884"/>
    <n v="521949"/>
    <n v="395823"/>
    <n v="148045"/>
    <n v="1380056"/>
    <n v="185251"/>
    <n v="336454"/>
    <n v="142468"/>
    <n v="4598833"/>
    <n v="31573"/>
    <n v="2158970"/>
    <n v="84812"/>
    <m/>
    <m/>
    <n v="106858"/>
    <n v="-237132"/>
    <n v="3660183"/>
    <m/>
    <n v="2095587"/>
    <m/>
    <n v="183646"/>
    <m/>
    <n v="5939416"/>
    <n v="2081199"/>
    <m/>
    <n v="2069999"/>
    <n v="1788218"/>
    <n v="5939416"/>
    <m/>
    <m/>
    <m/>
    <m/>
    <n v="0"/>
    <m/>
    <n v="2236568"/>
    <n v="143115"/>
    <n v="2379683"/>
    <n v="-284096"/>
    <m/>
    <m/>
    <m/>
    <n v="2069999"/>
    <m/>
    <s v="0.00"/>
    <n v="0"/>
    <n v="2700"/>
    <n v="0"/>
    <n v="18794"/>
    <n v="66454"/>
    <n v="114601"/>
    <n v="0"/>
    <n v="0"/>
    <n v="6675"/>
    <n v="25482"/>
    <n v="4267"/>
    <n v="16496"/>
    <n v="3676"/>
    <n v="29587"/>
    <n v="5312"/>
    <n v="8545"/>
    <n v="2526"/>
    <n v="22522"/>
    <n v="327637"/>
    <n v="0"/>
    <n v="0"/>
    <n v="468"/>
    <n v="0"/>
    <n v="0"/>
    <n v="0"/>
    <n v="468"/>
    <n v="277668"/>
    <n v="0"/>
    <n v="1026240"/>
    <n v="2663950"/>
    <n v="2953109"/>
    <n v="0"/>
    <n v="0"/>
    <n v="284042"/>
    <n v="1119596"/>
    <n v="117361"/>
    <n v="294211"/>
    <n v="63970"/>
    <n v="666030"/>
    <n v="164285"/>
    <n v="231548"/>
    <n v="125946"/>
    <n v="1107106"/>
    <n v="11095062"/>
    <n v="0"/>
    <n v="0"/>
    <n v="22410"/>
    <n v="0"/>
    <n v="0"/>
    <n v="0"/>
    <n v="22410"/>
    <m/>
    <x v="0"/>
    <x v="0"/>
    <m/>
    <m/>
    <n v="25482"/>
    <m/>
    <x v="0"/>
    <x v="0"/>
    <m/>
    <m/>
    <n v="1119596"/>
    <n v="245"/>
    <n v="392"/>
    <n v="150"/>
    <n v="163"/>
    <n v="268"/>
    <n v="97"/>
    <n v="105"/>
    <n v="161"/>
    <n v="63"/>
    <n v="1"/>
    <n v="0"/>
    <n v="0"/>
    <n v="0"/>
    <n v="0"/>
    <n v="1"/>
    <n v="1"/>
    <n v="0"/>
    <n v="0"/>
    <n v="0"/>
    <n v="0"/>
    <n v="0"/>
    <n v="0"/>
    <n v="0"/>
    <n v="0"/>
    <n v="1"/>
    <n v="0"/>
    <n v="0"/>
    <n v="0"/>
    <n v="0"/>
  </r>
  <r>
    <n v="206301290"/>
    <x v="611"/>
    <d v="2024-01-01T00:00:00"/>
    <d v="2024-12-31T00:00:00"/>
    <n v="366"/>
    <s v="In Process"/>
    <x v="0"/>
    <x v="25"/>
    <x v="0"/>
    <x v="0"/>
    <s v="13 - Orange"/>
    <x v="56"/>
    <s v="949-515-3930"/>
    <s v="1445 SUPERIOR AVENUE"/>
    <s v="NEWPORT BEACH"/>
    <s v="92663-0000"/>
    <s v="1720273576"/>
    <s v="MATTHEW SISCO"/>
    <s v="Yes"/>
    <m/>
    <n v="96"/>
    <n v="96"/>
    <x v="2"/>
    <n v="35136"/>
    <n v="31921"/>
    <n v="211.79"/>
    <n v="601"/>
    <n v="607"/>
    <n v="9643"/>
    <n v="5742"/>
    <n v="1355"/>
    <n v="13153"/>
    <m/>
    <m/>
    <n v="590"/>
    <n v="1438"/>
    <x v="0"/>
    <n v="31921"/>
    <m/>
    <m/>
    <m/>
    <m/>
    <m/>
    <m/>
    <m/>
    <m/>
    <n v="25031564"/>
    <n v="8727097"/>
    <n v="14441940"/>
    <n v="6717"/>
    <n v="19323438"/>
    <n v="16828559"/>
    <n v="2494879"/>
    <n v="-1"/>
    <m/>
    <m/>
    <n v="2494878"/>
    <n v="12053750"/>
    <n v="4180200"/>
    <n v="656600"/>
    <n v="7022214"/>
    <m/>
    <m/>
    <n v="301500"/>
    <n v="817300"/>
    <n v="25031564"/>
    <m/>
    <m/>
    <m/>
    <m/>
    <m/>
    <m/>
    <m/>
    <m/>
    <n v="6266504"/>
    <m/>
    <n v="2446674"/>
    <m/>
    <n v="3119"/>
    <m/>
    <m/>
    <m/>
    <m/>
    <m/>
    <m/>
    <m/>
    <n v="10800"/>
    <m/>
    <m/>
    <m/>
    <n v="0"/>
    <n v="0"/>
    <n v="4068200"/>
    <n v="0"/>
    <n v="3411675"/>
    <n v="495150"/>
    <n v="614526"/>
    <n v="98961"/>
    <m/>
    <n v="38585"/>
    <m/>
    <m/>
    <m/>
    <m/>
    <m/>
    <m/>
    <m/>
    <m/>
    <m/>
    <m/>
    <m/>
    <m/>
    <m/>
    <m/>
    <m/>
    <m/>
    <m/>
    <m/>
    <m/>
    <m/>
    <m/>
    <m/>
    <m/>
    <m/>
    <m/>
    <m/>
    <m/>
    <m/>
    <m/>
    <m/>
    <m/>
    <m/>
    <n v="7478491"/>
    <m/>
    <n v="3194606"/>
    <m/>
    <n v="431084"/>
    <m/>
    <n v="2964591"/>
    <m/>
    <m/>
    <m/>
    <m/>
    <m/>
    <n v="373168"/>
    <m/>
    <m/>
    <m/>
    <m/>
    <m/>
    <m/>
    <m/>
    <m/>
    <m/>
    <m/>
    <m/>
    <m/>
    <m/>
    <m/>
    <m/>
    <m/>
    <m/>
    <n v="8400281"/>
    <n v="2165343"/>
    <n v="6262935"/>
    <n v="261115"/>
    <n v="5812008"/>
    <m/>
    <m/>
    <m/>
    <m/>
    <m/>
    <m/>
    <m/>
    <m/>
    <n v="8183"/>
    <m/>
    <n v="1034719"/>
    <n v="34242"/>
    <n v="672065"/>
    <n v="103002"/>
    <n v="378460"/>
    <n v="90133"/>
    <m/>
    <n v="80348"/>
    <n v="383417"/>
    <n v="401214"/>
    <n v="79805"/>
    <n v="984040"/>
    <n v="172579"/>
    <n v="170391"/>
    <n v="143758"/>
    <n v="5191422"/>
    <n v="211692"/>
    <n v="633395"/>
    <n v="34193"/>
    <n v="13605"/>
    <m/>
    <n v="13084"/>
    <n v="182804"/>
    <n v="16333608"/>
    <m/>
    <n v="1885834"/>
    <n v="31601"/>
    <n v="64000"/>
    <n v="100000"/>
    <n v="18415043"/>
    <n v="2664512"/>
    <m/>
    <m/>
    <n v="15750531"/>
    <n v="18415043"/>
    <n v="14280316"/>
    <m/>
    <m/>
    <m/>
    <n v="0"/>
    <m/>
    <n v="2500495"/>
    <n v="135985"/>
    <n v="2636480"/>
    <n v="-750646"/>
    <m/>
    <m/>
    <m/>
    <m/>
    <m/>
    <s v="0.00"/>
    <n v="0"/>
    <n v="2120"/>
    <n v="0"/>
    <n v="8923"/>
    <n v="41301"/>
    <n v="70587"/>
    <n v="0"/>
    <n v="0"/>
    <n v="0"/>
    <n v="30218"/>
    <n v="3238"/>
    <n v="15646"/>
    <n v="1882"/>
    <n v="21332"/>
    <n v="4096"/>
    <n v="5179"/>
    <n v="1971"/>
    <n v="19417"/>
    <n v="225910"/>
    <n v="0"/>
    <n v="85"/>
    <n v="221"/>
    <n v="750"/>
    <n v="0"/>
    <n v="0"/>
    <n v="1056"/>
    <n v="269555"/>
    <n v="0"/>
    <n v="517784"/>
    <n v="1661654"/>
    <n v="1738965"/>
    <n v="0"/>
    <n v="0"/>
    <n v="0"/>
    <n v="1454804"/>
    <n v="104256"/>
    <n v="283988"/>
    <n v="33663"/>
    <n v="481932"/>
    <n v="128617"/>
    <n v="121908"/>
    <n v="103989"/>
    <n v="1499166"/>
    <n v="8400281"/>
    <n v="0"/>
    <n v="3614"/>
    <n v="8798"/>
    <n v="22806"/>
    <n v="0"/>
    <n v="0"/>
    <n v="35218"/>
    <m/>
    <x v="0"/>
    <x v="0"/>
    <m/>
    <m/>
    <n v="30218"/>
    <m/>
    <x v="0"/>
    <x v="0"/>
    <m/>
    <m/>
    <n v="1454804"/>
    <n v="140"/>
    <n v="261"/>
    <n v="76"/>
    <n v="98"/>
    <n v="198"/>
    <n v="49"/>
    <n v="44"/>
    <n v="75"/>
    <n v="27"/>
    <n v="1"/>
    <n v="0"/>
    <n v="0"/>
    <n v="0"/>
    <n v="1"/>
    <n v="0"/>
    <n v="1"/>
    <n v="0"/>
    <n v="0"/>
    <n v="0"/>
    <n v="0"/>
    <n v="0"/>
    <n v="0"/>
    <n v="0"/>
    <n v="0"/>
    <n v="1"/>
    <n v="0"/>
    <n v="0"/>
    <n v="0"/>
    <n v="0"/>
  </r>
  <r>
    <n v="206301294"/>
    <x v="612"/>
    <d v="2024-01-01T00:00:00"/>
    <d v="2024-12-31T00:00:00"/>
    <n v="366"/>
    <s v="In Process"/>
    <x v="0"/>
    <x v="25"/>
    <x v="0"/>
    <x v="0"/>
    <s v="13 - Orange"/>
    <x v="59"/>
    <s v="714-774-2222"/>
    <s v="1514  E. LINCOLN AVENUE"/>
    <s v="ANAHEIM"/>
    <s v="92805"/>
    <s v="ZZT05671G"/>
    <s v="DOMINIC BASTONE"/>
    <s v="Yes"/>
    <m/>
    <n v="41"/>
    <n v="41"/>
    <x v="1"/>
    <n v="15006"/>
    <n v="13441"/>
    <n v="214.27"/>
    <n v="61"/>
    <n v="59"/>
    <n v="487"/>
    <n v="129"/>
    <n v="226"/>
    <n v="8562"/>
    <m/>
    <m/>
    <n v="282"/>
    <n v="3755"/>
    <x v="0"/>
    <n v="13441"/>
    <m/>
    <m/>
    <m/>
    <m/>
    <m/>
    <m/>
    <m/>
    <m/>
    <n v="4145815"/>
    <n v="741033"/>
    <n v="-405714"/>
    <m/>
    <n v="5292562"/>
    <n v="4766311"/>
    <n v="526251"/>
    <n v="25860"/>
    <n v="6800"/>
    <m/>
    <n v="545311"/>
    <n v="160130"/>
    <n v="40610"/>
    <n v="70628"/>
    <n v="2631987"/>
    <m/>
    <m/>
    <n v="87250"/>
    <n v="1155210"/>
    <n v="4145815"/>
    <m/>
    <m/>
    <m/>
    <m/>
    <m/>
    <m/>
    <m/>
    <m/>
    <n v="391124"/>
    <m/>
    <n v="49428"/>
    <m/>
    <n v="10"/>
    <m/>
    <n v="17934"/>
    <m/>
    <m/>
    <m/>
    <m/>
    <m/>
    <n v="54"/>
    <m/>
    <n v="282483"/>
    <m/>
    <n v="22163"/>
    <n v="8734"/>
    <n v="279082"/>
    <n v="0"/>
    <n v="299420"/>
    <n v="3520"/>
    <n v="105268"/>
    <n v="10650"/>
    <m/>
    <n v="12196"/>
    <m/>
    <m/>
    <m/>
    <m/>
    <m/>
    <m/>
    <m/>
    <m/>
    <m/>
    <m/>
    <m/>
    <m/>
    <m/>
    <m/>
    <m/>
    <m/>
    <m/>
    <m/>
    <m/>
    <m/>
    <m/>
    <m/>
    <m/>
    <m/>
    <m/>
    <m/>
    <m/>
    <m/>
    <m/>
    <m/>
    <m/>
    <m/>
    <n v="99428"/>
    <m/>
    <n v="18176"/>
    <m/>
    <n v="3716"/>
    <m/>
    <n v="138556"/>
    <m/>
    <m/>
    <m/>
    <m/>
    <m/>
    <n v="-438982"/>
    <m/>
    <m/>
    <m/>
    <m/>
    <m/>
    <m/>
    <m/>
    <n v="-226608"/>
    <m/>
    <m/>
    <m/>
    <m/>
    <m/>
    <m/>
    <m/>
    <m/>
    <m/>
    <n v="2322895"/>
    <n v="569440"/>
    <n v="1873976"/>
    <n v="62327"/>
    <n v="2244021"/>
    <m/>
    <m/>
    <m/>
    <m/>
    <m/>
    <m/>
    <m/>
    <m/>
    <n v="1421"/>
    <n v="7120"/>
    <n v="65648"/>
    <m/>
    <n v="68278"/>
    <n v="876"/>
    <n v="54295"/>
    <n v="7330"/>
    <m/>
    <n v="7436"/>
    <n v="160905"/>
    <n v="86193"/>
    <n v="170881"/>
    <n v="431490"/>
    <n v="37717"/>
    <n v="64733"/>
    <n v="34576"/>
    <n v="1100054"/>
    <n v="20728"/>
    <n v="169740"/>
    <n v="12490"/>
    <n v="8993"/>
    <m/>
    <m/>
    <n v="11386"/>
    <n v="2337425"/>
    <m/>
    <n v="161616"/>
    <m/>
    <m/>
    <m/>
    <n v="2499041"/>
    <n v="479498"/>
    <m/>
    <m/>
    <n v="2019543"/>
    <n v="2499041"/>
    <n v="643500"/>
    <m/>
    <m/>
    <m/>
    <n v="0"/>
    <m/>
    <n v="368024"/>
    <n v="260896"/>
    <n v="628920"/>
    <n v="-467304"/>
    <m/>
    <m/>
    <m/>
    <m/>
    <m/>
    <s v="1.13"/>
    <n v="541832.74"/>
    <n v="1780"/>
    <n v="0"/>
    <n v="1828"/>
    <n v="14273"/>
    <n v="33019"/>
    <n v="1840"/>
    <n v="0"/>
    <n v="525"/>
    <m/>
    <n v="1873"/>
    <n v="2840"/>
    <n v="5138"/>
    <n v="9682"/>
    <n v="897"/>
    <n v="2313"/>
    <n v="442"/>
    <n v="3284"/>
    <n v="79734"/>
    <n v="0"/>
    <n v="26"/>
    <n v="586"/>
    <n v="572"/>
    <n v="0"/>
    <n v="0"/>
    <n v="1184"/>
    <n v="113285"/>
    <n v="0"/>
    <n v="88314"/>
    <n v="573646"/>
    <n v="787086"/>
    <n v="76307"/>
    <n v="0"/>
    <n v="23686"/>
    <m/>
    <n v="45478"/>
    <n v="52046"/>
    <n v="99066"/>
    <n v="222450"/>
    <n v="23576"/>
    <n v="53625"/>
    <n v="18303"/>
    <n v="146027"/>
    <n v="2322895"/>
    <n v="0"/>
    <n v="1658"/>
    <n v="28756"/>
    <n v="19572"/>
    <n v="0"/>
    <n v="0"/>
    <n v="49986"/>
    <m/>
    <x v="0"/>
    <x v="0"/>
    <m/>
    <m/>
    <m/>
    <m/>
    <x v="0"/>
    <x v="0"/>
    <m/>
    <m/>
    <m/>
    <n v="54"/>
    <n v="67"/>
    <n v="37"/>
    <n v="34"/>
    <n v="42"/>
    <n v="24"/>
    <n v="20"/>
    <n v="25"/>
    <n v="17"/>
    <n v="1"/>
    <n v="0"/>
    <n v="0"/>
    <n v="1"/>
    <n v="0"/>
    <n v="0"/>
    <n v="1"/>
    <n v="0"/>
    <n v="0"/>
    <n v="0"/>
    <n v="0"/>
    <n v="0"/>
    <n v="0"/>
    <n v="0"/>
    <n v="0"/>
    <n v="1"/>
    <n v="0"/>
    <n v="0"/>
    <n v="0"/>
    <n v="0"/>
  </r>
  <r>
    <n v="206301302"/>
    <x v="613"/>
    <d v="2024-01-01T00:00:00"/>
    <d v="2024-12-31T00:00:00"/>
    <n v="366"/>
    <s v="In Process"/>
    <x v="0"/>
    <x v="25"/>
    <x v="0"/>
    <x v="0"/>
    <s v="13 - Orange"/>
    <x v="56"/>
    <s v="949-631-4282"/>
    <s v="2570 NEWPORT BLVD"/>
    <s v="COSTA MESA"/>
    <s v="92627-0000"/>
    <s v="LTC55751F"/>
    <s v="CHRISTIAN SALVIEJO"/>
    <s v="Yes"/>
    <m/>
    <n v="137"/>
    <n v="137"/>
    <x v="0"/>
    <n v="50142"/>
    <n v="29113"/>
    <n v="127.25"/>
    <n v="152"/>
    <n v="161"/>
    <n v="96"/>
    <m/>
    <n v="2360"/>
    <n v="23252"/>
    <n v="1878"/>
    <m/>
    <n v="289"/>
    <n v="1238"/>
    <x v="1"/>
    <n v="19414"/>
    <m/>
    <m/>
    <m/>
    <n v="9699"/>
    <m/>
    <m/>
    <m/>
    <m/>
    <n v="13121676"/>
    <n v="2491564"/>
    <n v="2885863"/>
    <n v="3260"/>
    <n v="12730637"/>
    <n v="11986822"/>
    <n v="743815"/>
    <n v="4073693"/>
    <n v="2083"/>
    <m/>
    <n v="4815425"/>
    <n v="42676"/>
    <m/>
    <n v="1059095"/>
    <n v="10504505"/>
    <n v="904600"/>
    <m/>
    <n v="115600"/>
    <n v="495200"/>
    <n v="7765600"/>
    <m/>
    <m/>
    <m/>
    <n v="5356076"/>
    <m/>
    <m/>
    <m/>
    <m/>
    <n v="56417"/>
    <m/>
    <m/>
    <m/>
    <n v="264088"/>
    <m/>
    <n v="831833"/>
    <m/>
    <n v="1149756"/>
    <m/>
    <m/>
    <m/>
    <n v="4124"/>
    <m/>
    <n v="185346"/>
    <m/>
    <n v="211277"/>
    <n v="0"/>
    <n v="323300"/>
    <n v="971640"/>
    <n v="370255"/>
    <n v="29113"/>
    <n v="405731"/>
    <n v="40532"/>
    <m/>
    <n v="139716"/>
    <m/>
    <m/>
    <m/>
    <m/>
    <m/>
    <m/>
    <m/>
    <m/>
    <m/>
    <m/>
    <m/>
    <m/>
    <m/>
    <m/>
    <m/>
    <m/>
    <m/>
    <m/>
    <m/>
    <m/>
    <m/>
    <m/>
    <m/>
    <m/>
    <m/>
    <m/>
    <m/>
    <m/>
    <m/>
    <m/>
    <m/>
    <m/>
    <n v="16763"/>
    <m/>
    <m/>
    <m/>
    <n v="1091178"/>
    <m/>
    <n v="1456327"/>
    <m/>
    <n v="233345"/>
    <m/>
    <m/>
    <m/>
    <n v="88250"/>
    <m/>
    <m/>
    <m/>
    <m/>
    <m/>
    <m/>
    <m/>
    <m/>
    <m/>
    <m/>
    <m/>
    <m/>
    <m/>
    <m/>
    <m/>
    <m/>
    <m/>
    <n v="6967499"/>
    <n v="1313636"/>
    <n v="3705687"/>
    <n v="286334"/>
    <n v="2679223"/>
    <m/>
    <m/>
    <m/>
    <n v="3059896"/>
    <m/>
    <m/>
    <m/>
    <m/>
    <n v="55810"/>
    <m/>
    <n v="115816"/>
    <n v="899506"/>
    <n v="66632"/>
    <n v="15478"/>
    <n v="110126"/>
    <n v="6380"/>
    <m/>
    <n v="87976"/>
    <n v="328336"/>
    <n v="205551"/>
    <n v="215651"/>
    <n v="681421"/>
    <n v="128615"/>
    <n v="104177"/>
    <n v="95175"/>
    <n v="2308102"/>
    <n v="13489"/>
    <n v="711600"/>
    <n v="66652"/>
    <n v="22438"/>
    <m/>
    <n v="8772"/>
    <m/>
    <n v="6562552"/>
    <m/>
    <n v="106303"/>
    <n v="105350"/>
    <n v="1761"/>
    <m/>
    <n v="6775966"/>
    <n v="4980802"/>
    <n v="2992"/>
    <m/>
    <n v="1792172"/>
    <n v="6775966"/>
    <m/>
    <m/>
    <n v="350000"/>
    <m/>
    <n v="120830"/>
    <n v="1270309"/>
    <m/>
    <n v="515769"/>
    <n v="1906908"/>
    <n v="-1800605"/>
    <m/>
    <m/>
    <m/>
    <m/>
    <m/>
    <s v="0.00"/>
    <n v="0"/>
    <n v="250"/>
    <n v="0"/>
    <n v="14971"/>
    <n v="55072"/>
    <n v="91401"/>
    <n v="0"/>
    <n v="0"/>
    <n v="0"/>
    <n v="26289"/>
    <n v="4281"/>
    <n v="8164"/>
    <n v="7828"/>
    <n v="20459"/>
    <n v="5089"/>
    <n v="5136"/>
    <n v="2326"/>
    <n v="23246"/>
    <n v="264512"/>
    <n v="0"/>
    <n v="1268"/>
    <n v="2297"/>
    <n v="0"/>
    <n v="0"/>
    <n v="0"/>
    <n v="3565"/>
    <n v="13500"/>
    <n v="0"/>
    <n v="624831"/>
    <n v="1825871"/>
    <n v="2010840"/>
    <n v="0"/>
    <n v="0"/>
    <n v="0"/>
    <n v="788687"/>
    <n v="77052"/>
    <n v="146952"/>
    <n v="140911"/>
    <n v="368260"/>
    <n v="101790"/>
    <n v="92455"/>
    <n v="81424"/>
    <n v="694926"/>
    <n v="6967499"/>
    <n v="0"/>
    <n v="76095"/>
    <n v="126373"/>
    <n v="0"/>
    <n v="0"/>
    <n v="0"/>
    <n v="202468"/>
    <m/>
    <x v="0"/>
    <x v="0"/>
    <m/>
    <m/>
    <n v="26289"/>
    <m/>
    <x v="0"/>
    <x v="0"/>
    <m/>
    <m/>
    <n v="788687"/>
    <n v="145"/>
    <n v="197"/>
    <n v="121"/>
    <n v="82"/>
    <n v="120"/>
    <n v="79"/>
    <n v="40"/>
    <n v="75"/>
    <n v="37"/>
    <n v="1"/>
    <n v="0"/>
    <n v="0"/>
    <n v="0"/>
    <n v="0"/>
    <n v="1"/>
    <n v="1"/>
    <n v="0"/>
    <n v="0"/>
    <n v="0"/>
    <n v="1"/>
    <n v="0"/>
    <n v="0"/>
    <n v="0"/>
    <n v="0"/>
    <n v="1"/>
    <n v="0"/>
    <n v="0"/>
    <n v="0"/>
    <n v="0"/>
  </r>
  <r>
    <n v="206301303"/>
    <x v="614"/>
    <d v="2024-01-01T00:00:00"/>
    <d v="2024-12-31T00:00:00"/>
    <n v="366"/>
    <s v="In Process"/>
    <x v="1"/>
    <x v="25"/>
    <x v="1"/>
    <x v="1"/>
    <s v="13 - Orange"/>
    <x v="59"/>
    <s v="714-530-9100"/>
    <s v="12151 DALE STREET"/>
    <s v="STANTON"/>
    <s v="90680-0000"/>
    <m/>
    <s v="KATIE POPOV"/>
    <s v="No"/>
    <m/>
    <n v="58"/>
    <n v="58"/>
    <x v="1"/>
    <n v="21228"/>
    <n v="18009"/>
    <n v="163.41999999999999"/>
    <n v="373"/>
    <n v="372"/>
    <n v="8266"/>
    <m/>
    <m/>
    <m/>
    <m/>
    <m/>
    <n v="8951"/>
    <n v="792"/>
    <x v="0"/>
    <n v="18009"/>
    <m/>
    <m/>
    <m/>
    <m/>
    <m/>
    <m/>
    <m/>
    <m/>
    <n v="6114382"/>
    <n v="2420856"/>
    <n v="-1253832"/>
    <n v="123940"/>
    <n v="9913010"/>
    <n v="13578790"/>
    <n v="-3665780"/>
    <n v="1853916"/>
    <m/>
    <m/>
    <n v="-1811864"/>
    <n v="2005589"/>
    <m/>
    <m/>
    <n v="983434"/>
    <m/>
    <m/>
    <n v="3125259"/>
    <n v="100"/>
    <n v="6114382"/>
    <m/>
    <m/>
    <m/>
    <m/>
    <m/>
    <m/>
    <m/>
    <m/>
    <n v="1459062"/>
    <m/>
    <n v="686524"/>
    <m/>
    <m/>
    <m/>
    <m/>
    <m/>
    <m/>
    <m/>
    <m/>
    <m/>
    <n v="275270"/>
    <m/>
    <m/>
    <m/>
    <n v="61485"/>
    <n v="0"/>
    <n v="989804"/>
    <n v="0"/>
    <n v="880112"/>
    <n v="183492"/>
    <n v="207005"/>
    <n v="30886"/>
    <m/>
    <n v="68072"/>
    <m/>
    <m/>
    <m/>
    <m/>
    <m/>
    <m/>
    <m/>
    <m/>
    <m/>
    <m/>
    <m/>
    <m/>
    <m/>
    <m/>
    <m/>
    <m/>
    <n v="88845"/>
    <m/>
    <m/>
    <m/>
    <m/>
    <m/>
    <m/>
    <m/>
    <m/>
    <m/>
    <m/>
    <m/>
    <m/>
    <m/>
    <m/>
    <m/>
    <n v="-1282727"/>
    <m/>
    <n v="-59950"/>
    <m/>
    <m/>
    <m/>
    <m/>
    <m/>
    <m/>
    <m/>
    <m/>
    <m/>
    <m/>
    <m/>
    <m/>
    <m/>
    <m/>
    <m/>
    <m/>
    <m/>
    <m/>
    <m/>
    <m/>
    <m/>
    <m/>
    <m/>
    <m/>
    <m/>
    <m/>
    <m/>
    <n v="14017324"/>
    <n v="3446304"/>
    <n v="8429534"/>
    <n v="1095755"/>
    <n v="5240881"/>
    <m/>
    <m/>
    <m/>
    <m/>
    <m/>
    <m/>
    <m/>
    <m/>
    <n v="121046"/>
    <m/>
    <n v="436522"/>
    <m/>
    <n v="389966"/>
    <n v="67379"/>
    <n v="199555"/>
    <n v="36033"/>
    <m/>
    <n v="265899"/>
    <n v="175740"/>
    <n v="77034"/>
    <n v="112492"/>
    <n v="1222443"/>
    <n v="161055"/>
    <n v="323727"/>
    <n v="41357"/>
    <n v="4590876"/>
    <n v="89965"/>
    <m/>
    <n v="7020"/>
    <n v="4402"/>
    <m/>
    <n v="44067"/>
    <n v="-28669"/>
    <n v="7745896"/>
    <m/>
    <n v="6161860"/>
    <m/>
    <n v="2072034"/>
    <n v="39746"/>
    <n v="16019536"/>
    <n v="3397609"/>
    <m/>
    <n v="11092180"/>
    <n v="1529747"/>
    <n v="16019536"/>
    <m/>
    <m/>
    <m/>
    <m/>
    <n v="2353243"/>
    <n v="18688631"/>
    <m/>
    <n v="5670057"/>
    <n v="26711931"/>
    <n v="-20550071"/>
    <m/>
    <m/>
    <m/>
    <n v="11092180"/>
    <m/>
    <s v="1.75"/>
    <n v="5945815.75"/>
    <n v="2017"/>
    <n v="0"/>
    <n v="7387"/>
    <n v="28926"/>
    <n v="59324"/>
    <n v="0"/>
    <n v="0"/>
    <n v="15842"/>
    <n v="17941"/>
    <n v="1404"/>
    <n v="2877"/>
    <n v="4139"/>
    <n v="31781"/>
    <n v="3318"/>
    <n v="10921"/>
    <n v="831"/>
    <n v="81865"/>
    <n v="268573"/>
    <n v="0"/>
    <n v="0"/>
    <n v="907"/>
    <n v="4515"/>
    <n v="0"/>
    <n v="0"/>
    <n v="5422"/>
    <n v="158129"/>
    <n v="0"/>
    <n v="411027"/>
    <n v="1240478"/>
    <n v="1206509"/>
    <n v="0"/>
    <n v="0"/>
    <n v="382387"/>
    <n v="1029686"/>
    <n v="44118"/>
    <n v="49301"/>
    <n v="72816"/>
    <n v="613718"/>
    <n v="141739"/>
    <n v="237463"/>
    <n v="33132"/>
    <n v="2908833"/>
    <n v="8529336"/>
    <n v="0"/>
    <n v="0"/>
    <n v="45148"/>
    <n v="151038"/>
    <n v="0"/>
    <n v="0"/>
    <n v="196186"/>
    <m/>
    <x v="0"/>
    <x v="0"/>
    <m/>
    <m/>
    <n v="17941"/>
    <m/>
    <x v="0"/>
    <x v="0"/>
    <m/>
    <m/>
    <n v="1029686"/>
    <n v="97"/>
    <n v="114"/>
    <n v="94"/>
    <n v="77"/>
    <n v="91"/>
    <n v="74"/>
    <n v="31"/>
    <n v="36"/>
    <n v="28"/>
    <n v="0"/>
    <n v="1"/>
    <n v="0"/>
    <n v="1"/>
    <n v="0"/>
    <n v="0"/>
    <n v="1"/>
    <n v="0"/>
    <n v="0"/>
    <n v="0"/>
    <n v="0"/>
    <n v="0"/>
    <n v="0"/>
    <n v="0"/>
    <n v="0"/>
    <n v="0"/>
    <n v="0"/>
    <n v="1"/>
    <n v="0"/>
    <n v="0"/>
  </r>
  <r>
    <n v="206301316"/>
    <x v="615"/>
    <d v="2024-01-01T00:00:00"/>
    <d v="2024-12-31T00:00:00"/>
    <n v="366"/>
    <s v="In Process"/>
    <x v="0"/>
    <x v="25"/>
    <x v="0"/>
    <x v="0"/>
    <s v="13 - Orange"/>
    <x v="55"/>
    <s v="714-546-6450"/>
    <s v="1030 W. WARNER AVE."/>
    <s v="SANTA ANA"/>
    <s v="92707-0000"/>
    <s v="ZZT05653H"/>
    <s v="MIGUEL HURTADO"/>
    <s v="Yes"/>
    <s v="BQ OPERATIONS HOLDINGS, LLC"/>
    <n v="255"/>
    <n v="255"/>
    <x v="0"/>
    <n v="93330"/>
    <n v="87756"/>
    <n v="222.03"/>
    <n v="141"/>
    <n v="122"/>
    <n v="3693"/>
    <m/>
    <n v="46598"/>
    <n v="29503"/>
    <n v="7563"/>
    <m/>
    <n v="399"/>
    <m/>
    <x v="1"/>
    <n v="44035"/>
    <m/>
    <n v="43721"/>
    <m/>
    <m/>
    <m/>
    <m/>
    <m/>
    <m/>
    <n v="35529956"/>
    <n v="3578640"/>
    <n v="-9730534"/>
    <n v="30600"/>
    <n v="48869730"/>
    <n v="48677636"/>
    <n v="192094"/>
    <m/>
    <n v="5512"/>
    <m/>
    <n v="186582"/>
    <n v="1551695"/>
    <m/>
    <n v="23887873"/>
    <n v="5183678"/>
    <n v="4027005"/>
    <m/>
    <n v="275040"/>
    <n v="604665"/>
    <n v="19501316"/>
    <m/>
    <n v="16028640"/>
    <m/>
    <m/>
    <m/>
    <m/>
    <m/>
    <m/>
    <n v="807567"/>
    <m/>
    <m/>
    <m/>
    <n v="75061"/>
    <m/>
    <n v="11484"/>
    <m/>
    <n v="2659554"/>
    <m/>
    <m/>
    <m/>
    <n v="23487"/>
    <m/>
    <n v="1487"/>
    <m/>
    <n v="0"/>
    <n v="0"/>
    <n v="1378170"/>
    <n v="0"/>
    <n v="1351305"/>
    <n v="161000"/>
    <n v="533999"/>
    <n v="89005"/>
    <m/>
    <n v="65161"/>
    <m/>
    <m/>
    <m/>
    <m/>
    <m/>
    <m/>
    <m/>
    <m/>
    <m/>
    <m/>
    <m/>
    <m/>
    <m/>
    <m/>
    <m/>
    <m/>
    <m/>
    <m/>
    <m/>
    <m/>
    <m/>
    <m/>
    <m/>
    <m/>
    <m/>
    <m/>
    <m/>
    <m/>
    <n v="74069"/>
    <m/>
    <m/>
    <m/>
    <n v="-828943"/>
    <m/>
    <m/>
    <m/>
    <n v="-10923771"/>
    <m/>
    <n v="-101767"/>
    <m/>
    <n v="2046679"/>
    <m/>
    <m/>
    <m/>
    <n v="3199"/>
    <m/>
    <m/>
    <m/>
    <m/>
    <m/>
    <m/>
    <m/>
    <m/>
    <m/>
    <m/>
    <m/>
    <m/>
    <m/>
    <m/>
    <m/>
    <m/>
    <m/>
    <n v="18608370"/>
    <n v="4426935"/>
    <n v="25642331"/>
    <n v="1171612"/>
    <n v="7802456"/>
    <m/>
    <n v="11533151"/>
    <m/>
    <m/>
    <m/>
    <m/>
    <m/>
    <m/>
    <n v="5765"/>
    <m/>
    <n v="542685"/>
    <m/>
    <n v="485874"/>
    <n v="43469"/>
    <n v="392649"/>
    <n v="107560"/>
    <m/>
    <n v="65945"/>
    <n v="1198096"/>
    <n v="792531"/>
    <n v="493742"/>
    <n v="2366977"/>
    <n v="1199721"/>
    <n v="485897"/>
    <n v="195167"/>
    <n v="7865512"/>
    <n v="10881"/>
    <n v="11394295"/>
    <n v="544986"/>
    <n v="117262"/>
    <m/>
    <n v="137222"/>
    <n v="895793"/>
    <n v="14965078"/>
    <n v="88360648"/>
    <n v="242156"/>
    <n v="55753"/>
    <m/>
    <m/>
    <n v="103623635"/>
    <n v="12877686"/>
    <m/>
    <n v="94939472"/>
    <n v="-4193523"/>
    <n v="103623635"/>
    <n v="470809"/>
    <m/>
    <n v="6798350"/>
    <m/>
    <n v="135000"/>
    <n v="40350"/>
    <n v="6500"/>
    <n v="71187"/>
    <n v="253037"/>
    <n v="-10881"/>
    <m/>
    <n v="94939472"/>
    <m/>
    <n v="94939472"/>
    <m/>
    <s v="0.17"/>
    <n v="2189206.62"/>
    <n v="3755"/>
    <n v="0"/>
    <n v="28559"/>
    <n v="108529"/>
    <n v="231417"/>
    <n v="0"/>
    <n v="0"/>
    <n v="11518"/>
    <m/>
    <n v="6611"/>
    <n v="28071"/>
    <n v="15609"/>
    <n v="48058"/>
    <n v="25848"/>
    <n v="12614"/>
    <n v="3451"/>
    <n v="38739"/>
    <n v="562779"/>
    <n v="0"/>
    <n v="141"/>
    <n v="0"/>
    <n v="0"/>
    <n v="0"/>
    <n v="0"/>
    <n v="141"/>
    <n v="412924"/>
    <n v="0"/>
    <n v="1722979"/>
    <n v="4562076"/>
    <n v="6193626"/>
    <n v="0"/>
    <n v="0"/>
    <n v="586933"/>
    <m/>
    <n v="247119"/>
    <n v="536735"/>
    <n v="300957"/>
    <n v="1176474"/>
    <n v="955622"/>
    <n v="342720"/>
    <n v="167755"/>
    <n v="1402450"/>
    <n v="18608370"/>
    <n v="0"/>
    <n v="31605"/>
    <n v="0"/>
    <n v="0"/>
    <n v="0"/>
    <n v="0"/>
    <n v="31605"/>
    <m/>
    <x v="0"/>
    <x v="0"/>
    <m/>
    <m/>
    <m/>
    <m/>
    <x v="0"/>
    <x v="0"/>
    <m/>
    <m/>
    <m/>
    <m/>
    <m/>
    <m/>
    <m/>
    <m/>
    <m/>
    <m/>
    <m/>
    <m/>
    <n v="1"/>
    <n v="0"/>
    <n v="0"/>
    <n v="0"/>
    <n v="0"/>
    <n v="1"/>
    <n v="1"/>
    <n v="0"/>
    <n v="1"/>
    <n v="0"/>
    <n v="0"/>
    <n v="0"/>
    <n v="0"/>
    <n v="0"/>
    <n v="0"/>
    <n v="1"/>
    <n v="0"/>
    <n v="0"/>
    <n v="0"/>
    <n v="0"/>
  </r>
  <r>
    <n v="206301327"/>
    <x v="616"/>
    <d v="2023-10-11T00:00:00"/>
    <d v="2024-04-30T00:00:00"/>
    <n v="203"/>
    <s v="In Process"/>
    <x v="0"/>
    <x v="25"/>
    <x v="0"/>
    <x v="0"/>
    <s v="13 - Orange"/>
    <x v="55"/>
    <s v="714-546-1966"/>
    <s v="1209 W HEMLOCK WAY"/>
    <s v="SANTA ANA"/>
    <s v="92707"/>
    <s v="1679567853"/>
    <s v="DEBORAH ANNE DAVIS"/>
    <s v="Yes"/>
    <m/>
    <n v="145"/>
    <n v="145"/>
    <x v="0"/>
    <n v="29435"/>
    <n v="27715"/>
    <n v="94.16"/>
    <n v="132"/>
    <n v="124"/>
    <n v="5775"/>
    <m/>
    <n v="2243"/>
    <n v="19544"/>
    <n v="60"/>
    <m/>
    <n v="28"/>
    <n v="65"/>
    <x v="0"/>
    <n v="27715"/>
    <m/>
    <m/>
    <m/>
    <m/>
    <m/>
    <m/>
    <m/>
    <m/>
    <n v="11534266"/>
    <n v="3955369"/>
    <n v="4118489"/>
    <m/>
    <n v="11371146"/>
    <n v="10560576"/>
    <n v="810570"/>
    <n v="267086"/>
    <n v="800"/>
    <m/>
    <n v="1076856"/>
    <n v="4596302"/>
    <m/>
    <n v="738746"/>
    <n v="6121585"/>
    <n v="48052"/>
    <m/>
    <n v="9100"/>
    <n v="20481"/>
    <n v="11534266"/>
    <m/>
    <m/>
    <m/>
    <m/>
    <m/>
    <m/>
    <m/>
    <m/>
    <n v="3486828"/>
    <m/>
    <m/>
    <m/>
    <n v="140232"/>
    <m/>
    <n v="154680"/>
    <m/>
    <n v="61084"/>
    <m/>
    <m/>
    <m/>
    <n v="111344"/>
    <m/>
    <n v="1201"/>
    <m/>
    <n v="0"/>
    <n v="8290"/>
    <n v="1290526"/>
    <n v="0"/>
    <n v="1722165"/>
    <n v="279479"/>
    <n v="442084"/>
    <n v="35125"/>
    <m/>
    <n v="177700"/>
    <m/>
    <m/>
    <m/>
    <m/>
    <m/>
    <m/>
    <m/>
    <m/>
    <m/>
    <m/>
    <m/>
    <m/>
    <m/>
    <m/>
    <m/>
    <m/>
    <m/>
    <m/>
    <m/>
    <m/>
    <m/>
    <m/>
    <m/>
    <m/>
    <m/>
    <m/>
    <m/>
    <m/>
    <n v="231"/>
    <m/>
    <m/>
    <m/>
    <n v="2232395"/>
    <m/>
    <m/>
    <m/>
    <n v="353850"/>
    <m/>
    <n v="1464218"/>
    <m/>
    <n v="62950"/>
    <m/>
    <m/>
    <m/>
    <n v="4845"/>
    <m/>
    <m/>
    <m/>
    <m/>
    <m/>
    <m/>
    <m/>
    <m/>
    <m/>
    <m/>
    <m/>
    <m/>
    <m/>
    <m/>
    <m/>
    <m/>
    <m/>
    <n v="5276370"/>
    <n v="1089104"/>
    <n v="4195102"/>
    <n v="267572"/>
    <n v="4817606"/>
    <m/>
    <m/>
    <m/>
    <m/>
    <m/>
    <m/>
    <m/>
    <m/>
    <m/>
    <n v="3958"/>
    <n v="282855"/>
    <m/>
    <n v="264435"/>
    <n v="39062"/>
    <n v="165594"/>
    <n v="18169"/>
    <m/>
    <n v="39652"/>
    <n v="529524"/>
    <n v="286245"/>
    <n v="105851"/>
    <n v="643289"/>
    <n v="159237"/>
    <n v="110921"/>
    <n v="60792"/>
    <n v="2143933"/>
    <n v="56727"/>
    <n v="593911"/>
    <n v="32629"/>
    <n v="11325"/>
    <m/>
    <m/>
    <n v="194861"/>
    <n v="3725646"/>
    <m/>
    <n v="349807"/>
    <n v="17168"/>
    <n v="1856249"/>
    <n v="2911047"/>
    <n v="8859917"/>
    <n v="7492332"/>
    <m/>
    <m/>
    <n v="1367585"/>
    <n v="8859917"/>
    <n v="59201"/>
    <m/>
    <n v="2934212"/>
    <m/>
    <n v="0"/>
    <m/>
    <n v="681236"/>
    <n v="335252"/>
    <n v="1016488"/>
    <n v="-666681"/>
    <m/>
    <m/>
    <m/>
    <m/>
    <m/>
    <s v="0.05"/>
    <n v="374616.60000000003"/>
    <n v="1205"/>
    <n v="0"/>
    <n v="5152"/>
    <n v="23851"/>
    <n v="62370"/>
    <n v="0"/>
    <n v="0"/>
    <n v="6154"/>
    <n v="9960"/>
    <n v="2707"/>
    <n v="9545"/>
    <n v="3250"/>
    <n v="12669"/>
    <n v="3303"/>
    <n v="3821"/>
    <n v="958"/>
    <n v="10549"/>
    <n v="155494"/>
    <n v="0"/>
    <n v="339"/>
    <n v="1042"/>
    <n v="2808"/>
    <n v="0"/>
    <n v="0"/>
    <n v="4189"/>
    <n v="90826"/>
    <n v="0"/>
    <n v="347008"/>
    <n v="1071875"/>
    <n v="1606469"/>
    <n v="0"/>
    <n v="0"/>
    <n v="316527"/>
    <n v="480673"/>
    <n v="84350"/>
    <n v="190748"/>
    <n v="58603"/>
    <n v="295456"/>
    <n v="130670"/>
    <n v="90653"/>
    <n v="46825"/>
    <n v="465687"/>
    <n v="5276370"/>
    <n v="0"/>
    <n v="25751"/>
    <n v="51759"/>
    <n v="80053"/>
    <n v="0"/>
    <n v="0"/>
    <n v="157563"/>
    <m/>
    <x v="0"/>
    <x v="0"/>
    <m/>
    <m/>
    <n v="9960"/>
    <m/>
    <x v="0"/>
    <x v="0"/>
    <m/>
    <m/>
    <n v="480673"/>
    <n v="204"/>
    <n v="256"/>
    <n v="155"/>
    <n v="119"/>
    <n v="150"/>
    <n v="92"/>
    <n v="68"/>
    <n v="75"/>
    <n v="61"/>
    <n v="1"/>
    <n v="0"/>
    <n v="0"/>
    <n v="0"/>
    <n v="0"/>
    <n v="1"/>
    <n v="1"/>
    <n v="0"/>
    <n v="0"/>
    <n v="0"/>
    <n v="0"/>
    <n v="0"/>
    <n v="0"/>
    <n v="0"/>
    <n v="0"/>
    <n v="1"/>
    <n v="0"/>
    <n v="0"/>
    <n v="0"/>
    <n v="0"/>
  </r>
  <r>
    <n v="206301334"/>
    <x v="617"/>
    <d v="2024-01-01T00:00:00"/>
    <d v="2024-12-31T00:00:00"/>
    <n v="366"/>
    <s v="In Process"/>
    <x v="0"/>
    <x v="25"/>
    <x v="0"/>
    <x v="0"/>
    <s v="13 - Orange"/>
    <x v="59"/>
    <s v="714-534-1942"/>
    <s v="12072 TRASK AVE"/>
    <s v="GARDEN GROVE"/>
    <s v="92843"/>
    <s v="ZZT05575H"/>
    <s v="MELODY CRUZ"/>
    <s v="No"/>
    <m/>
    <n v="99"/>
    <n v="99"/>
    <x v="2"/>
    <n v="36234"/>
    <n v="36048"/>
    <n v="233.41"/>
    <n v="260"/>
    <n v="288"/>
    <n v="6464"/>
    <n v="4149"/>
    <n v="1807"/>
    <n v="22969"/>
    <m/>
    <m/>
    <m/>
    <n v="659"/>
    <x v="1"/>
    <n v="19790"/>
    <m/>
    <m/>
    <m/>
    <n v="16258"/>
    <m/>
    <m/>
    <m/>
    <m/>
    <n v="18545981"/>
    <n v="5311498"/>
    <n v="2064077"/>
    <n v="28781"/>
    <n v="21822183"/>
    <n v="21316649"/>
    <n v="505534"/>
    <n v="47776"/>
    <n v="-16068"/>
    <m/>
    <n v="569378"/>
    <n v="2576678"/>
    <n v="1836184"/>
    <n v="846035"/>
    <n v="13034765"/>
    <m/>
    <m/>
    <m/>
    <n v="252319"/>
    <n v="7486558"/>
    <m/>
    <m/>
    <m/>
    <n v="11059423"/>
    <m/>
    <m/>
    <m/>
    <m/>
    <n v="3170000"/>
    <m/>
    <n v="896173"/>
    <m/>
    <m/>
    <m/>
    <n v="1237602"/>
    <m/>
    <m/>
    <m/>
    <m/>
    <m/>
    <n v="7483"/>
    <m/>
    <n v="240"/>
    <m/>
    <n v="303103"/>
    <n v="0"/>
    <n v="1696591"/>
    <n v="734327"/>
    <n v="1506075"/>
    <n v="228800"/>
    <n v="507427"/>
    <n v="161314"/>
    <m/>
    <n v="173861"/>
    <m/>
    <m/>
    <m/>
    <m/>
    <m/>
    <m/>
    <m/>
    <m/>
    <m/>
    <m/>
    <m/>
    <m/>
    <m/>
    <m/>
    <m/>
    <m/>
    <m/>
    <m/>
    <m/>
    <m/>
    <m/>
    <m/>
    <m/>
    <m/>
    <m/>
    <m/>
    <m/>
    <m/>
    <n v="320"/>
    <m/>
    <m/>
    <m/>
    <n v="693741"/>
    <m/>
    <n v="582836"/>
    <m/>
    <n v="34784"/>
    <m/>
    <n v="771250"/>
    <m/>
    <m/>
    <m/>
    <m/>
    <m/>
    <n v="-18854"/>
    <m/>
    <m/>
    <m/>
    <m/>
    <m/>
    <m/>
    <m/>
    <m/>
    <m/>
    <m/>
    <m/>
    <m/>
    <m/>
    <m/>
    <m/>
    <m/>
    <m/>
    <n v="11267132"/>
    <n v="2707804"/>
    <n v="7341713"/>
    <n v="246337"/>
    <n v="5516334"/>
    <m/>
    <m/>
    <m/>
    <n v="5182007"/>
    <m/>
    <m/>
    <m/>
    <m/>
    <n v="11018"/>
    <m/>
    <n v="464568"/>
    <n v="488780"/>
    <n v="404815"/>
    <n v="68842"/>
    <n v="295320"/>
    <n v="53437"/>
    <m/>
    <n v="93726"/>
    <n v="778889"/>
    <n v="568707"/>
    <n v="352386"/>
    <n v="1077693"/>
    <n v="78943"/>
    <n v="274366"/>
    <n v="126714"/>
    <n v="4688399"/>
    <n v="64080"/>
    <n v="526102"/>
    <n v="120378"/>
    <n v="38269"/>
    <m/>
    <n v="20060"/>
    <n v="22816"/>
    <n v="6643367"/>
    <m/>
    <n v="350691"/>
    <m/>
    <n v="199686"/>
    <m/>
    <n v="7193744"/>
    <n v="1963242"/>
    <m/>
    <m/>
    <n v="5230502"/>
    <n v="7193744"/>
    <m/>
    <m/>
    <n v="345"/>
    <m/>
    <n v="0"/>
    <n v="604353"/>
    <m/>
    <n v="1203934"/>
    <n v="1808287"/>
    <n v="-1457596"/>
    <m/>
    <m/>
    <m/>
    <m/>
    <m/>
    <s v="2.20"/>
    <n v="4319132.4000000004"/>
    <n v="1857"/>
    <n v="0"/>
    <n v="25520"/>
    <n v="72378"/>
    <n v="103894"/>
    <n v="17040"/>
    <n v="0"/>
    <n v="8509"/>
    <m/>
    <n v="5921"/>
    <n v="18502"/>
    <n v="10769"/>
    <n v="21922"/>
    <n v="1508"/>
    <n v="9382"/>
    <n v="1953"/>
    <n v="28981"/>
    <n v="328136"/>
    <n v="0"/>
    <n v="0"/>
    <n v="0"/>
    <n v="0"/>
    <n v="0"/>
    <n v="0"/>
    <n v="0"/>
    <n v="201639"/>
    <n v="0"/>
    <n v="1227432"/>
    <n v="3047938"/>
    <n v="2618353"/>
    <n v="645395"/>
    <n v="0"/>
    <n v="393304"/>
    <m/>
    <n v="146461"/>
    <n v="375936"/>
    <n v="243394"/>
    <n v="455444"/>
    <n v="57765"/>
    <n v="217625"/>
    <n v="100536"/>
    <n v="1535910"/>
    <n v="11267132"/>
    <n v="0"/>
    <n v="0"/>
    <n v="0"/>
    <n v="0"/>
    <n v="0"/>
    <n v="0"/>
    <n v="0"/>
    <m/>
    <x v="0"/>
    <x v="0"/>
    <m/>
    <m/>
    <m/>
    <m/>
    <x v="0"/>
    <x v="0"/>
    <m/>
    <m/>
    <m/>
    <n v="234"/>
    <n v="270"/>
    <n v="205"/>
    <n v="174"/>
    <n v="202"/>
    <n v="152"/>
    <n v="82"/>
    <n v="98"/>
    <n v="68"/>
    <n v="1"/>
    <n v="0"/>
    <n v="0"/>
    <n v="0"/>
    <n v="1"/>
    <n v="0"/>
    <n v="1"/>
    <n v="0"/>
    <n v="0"/>
    <n v="0"/>
    <n v="1"/>
    <n v="0"/>
    <n v="0"/>
    <n v="0"/>
    <n v="0"/>
    <n v="1"/>
    <n v="0"/>
    <n v="0"/>
    <n v="0"/>
    <n v="0"/>
  </r>
  <r>
    <n v="206301344"/>
    <x v="618"/>
    <d v="2024-01-01T00:00:00"/>
    <d v="2024-12-31T00:00:00"/>
    <n v="366"/>
    <s v="In Process"/>
    <x v="0"/>
    <x v="25"/>
    <x v="0"/>
    <x v="0"/>
    <s v="13 - Orange"/>
    <x v="57"/>
    <s v="714-893-0026"/>
    <s v="14102 SPRINGDALE STREET"/>
    <s v="WESTMINSTER"/>
    <s v="92683"/>
    <s v="LTC55651F"/>
    <s v="DOMINIQUE BASTONE"/>
    <s v="Yes"/>
    <m/>
    <n v="30"/>
    <n v="30"/>
    <x v="1"/>
    <n v="10980"/>
    <n v="9098"/>
    <n v="198.21"/>
    <n v="82"/>
    <n v="78"/>
    <n v="476"/>
    <n v="267"/>
    <n v="231"/>
    <n v="6304"/>
    <m/>
    <m/>
    <n v="2"/>
    <n v="1818"/>
    <x v="0"/>
    <n v="9098"/>
    <m/>
    <m/>
    <m/>
    <m/>
    <m/>
    <m/>
    <m/>
    <m/>
    <n v="2911360"/>
    <n v="463365"/>
    <n v="72613"/>
    <m/>
    <n v="3302112"/>
    <n v="3388852"/>
    <n v="-86740"/>
    <n v="407"/>
    <n v="6800"/>
    <m/>
    <n v="-93133"/>
    <n v="152320"/>
    <n v="2017280"/>
    <n v="73920"/>
    <m/>
    <m/>
    <n v="85440"/>
    <n v="640"/>
    <n v="581760"/>
    <n v="2911360"/>
    <m/>
    <m/>
    <m/>
    <m/>
    <m/>
    <m/>
    <m/>
    <m/>
    <n v="245817"/>
    <m/>
    <n v="87616"/>
    <m/>
    <n v="354"/>
    <m/>
    <m/>
    <m/>
    <m/>
    <m/>
    <n v="129541"/>
    <m/>
    <m/>
    <m/>
    <n v="37"/>
    <m/>
    <n v="12077"/>
    <n v="2425"/>
    <n v="182890"/>
    <n v="0"/>
    <n v="186393"/>
    <n v="8119"/>
    <n v="52007"/>
    <n v="9502"/>
    <m/>
    <n v="9952"/>
    <m/>
    <m/>
    <m/>
    <m/>
    <m/>
    <m/>
    <m/>
    <m/>
    <m/>
    <m/>
    <m/>
    <m/>
    <m/>
    <m/>
    <m/>
    <m/>
    <m/>
    <m/>
    <m/>
    <m/>
    <m/>
    <m/>
    <m/>
    <m/>
    <m/>
    <m/>
    <m/>
    <m/>
    <m/>
    <m/>
    <m/>
    <m/>
    <n v="-8193"/>
    <n v="56516"/>
    <m/>
    <m/>
    <n v="1915"/>
    <n v="96341"/>
    <m/>
    <m/>
    <m/>
    <m/>
    <m/>
    <m/>
    <n v="9511"/>
    <m/>
    <m/>
    <m/>
    <m/>
    <m/>
    <m/>
    <m/>
    <n v="-83477"/>
    <m/>
    <m/>
    <m/>
    <m/>
    <m/>
    <m/>
    <m/>
    <m/>
    <m/>
    <n v="1605656"/>
    <n v="341285"/>
    <n v="1441911"/>
    <n v="41732"/>
    <n v="1486130"/>
    <m/>
    <m/>
    <m/>
    <m/>
    <m/>
    <m/>
    <m/>
    <m/>
    <n v="525"/>
    <n v="3057"/>
    <n v="46114"/>
    <m/>
    <n v="44824"/>
    <n v="2154"/>
    <n v="26266"/>
    <n v="5868"/>
    <m/>
    <n v="6669"/>
    <n v="149517"/>
    <n v="90811"/>
    <n v="80247"/>
    <n v="306178"/>
    <n v="26736"/>
    <n v="66910"/>
    <n v="23577"/>
    <n v="857193"/>
    <n v="19169"/>
    <n v="113477"/>
    <n v="10047"/>
    <n v="7074"/>
    <m/>
    <m/>
    <n v="16309"/>
    <n v="1153681"/>
    <m/>
    <n v="91482"/>
    <m/>
    <m/>
    <m/>
    <n v="1245163"/>
    <n v="1505230"/>
    <m/>
    <m/>
    <n v="-260067"/>
    <n v="1245163"/>
    <m/>
    <m/>
    <n v="643500"/>
    <m/>
    <n v="0"/>
    <m/>
    <n v="131527"/>
    <n v="236355"/>
    <n v="367882"/>
    <n v="-276400"/>
    <m/>
    <m/>
    <m/>
    <m/>
    <m/>
    <s v="0.01"/>
    <n v="15052.300000000001"/>
    <n v="1939"/>
    <n v="0"/>
    <n v="929"/>
    <n v="8446"/>
    <n v="19800"/>
    <n v="1499"/>
    <n v="0"/>
    <n v="250"/>
    <m/>
    <n v="1981"/>
    <n v="3148"/>
    <n v="2816"/>
    <n v="6948"/>
    <n v="804"/>
    <n v="2050"/>
    <n v="463"/>
    <n v="3130"/>
    <n v="54203"/>
    <n v="0"/>
    <n v="26"/>
    <n v="1259"/>
    <n v="2473"/>
    <n v="0"/>
    <n v="0"/>
    <n v="3758"/>
    <n v="119987"/>
    <n v="0"/>
    <n v="58845"/>
    <n v="341938"/>
    <n v="478591"/>
    <n v="65367"/>
    <n v="0"/>
    <n v="13083"/>
    <m/>
    <n v="37308"/>
    <n v="59242"/>
    <n v="51674"/>
    <n v="153835"/>
    <n v="22758"/>
    <n v="52521"/>
    <n v="19702"/>
    <n v="130805"/>
    <n v="1605656"/>
    <n v="0"/>
    <n v="1658"/>
    <n v="58309"/>
    <n v="76876"/>
    <n v="0"/>
    <n v="0"/>
    <n v="136843"/>
    <m/>
    <x v="0"/>
    <x v="0"/>
    <m/>
    <m/>
    <m/>
    <m/>
    <x v="0"/>
    <x v="0"/>
    <m/>
    <m/>
    <m/>
    <n v="44"/>
    <n v="78"/>
    <n v="30"/>
    <n v="32"/>
    <n v="61"/>
    <n v="22"/>
    <n v="20"/>
    <n v="44"/>
    <n v="13"/>
    <n v="1"/>
    <n v="0"/>
    <n v="0"/>
    <n v="1"/>
    <n v="0"/>
    <n v="0"/>
    <n v="1"/>
    <n v="0"/>
    <n v="0"/>
    <n v="0"/>
    <n v="0"/>
    <n v="0"/>
    <n v="0"/>
    <n v="0"/>
    <n v="0"/>
    <n v="1"/>
    <n v="0"/>
    <n v="0"/>
    <n v="0"/>
    <n v="0"/>
  </r>
  <r>
    <n v="206301347"/>
    <x v="619"/>
    <d v="2024-01-01T00:00:00"/>
    <d v="2024-12-31T00:00:00"/>
    <n v="366"/>
    <s v="In Process"/>
    <x v="0"/>
    <x v="25"/>
    <x v="0"/>
    <x v="0"/>
    <s v="13 - Orange"/>
    <x v="60"/>
    <s v="714-870-0060"/>
    <s v="201 E BASTANCHURY"/>
    <s v="FULLERTON"/>
    <s v="92835-0000"/>
    <s v="LTC55761G"/>
    <s v="BRENDEN DAHL"/>
    <s v="No"/>
    <m/>
    <n v="59"/>
    <n v="59"/>
    <x v="1"/>
    <n v="21594"/>
    <n v="18954"/>
    <n v="205.93"/>
    <n v="474"/>
    <n v="467"/>
    <n v="7572"/>
    <m/>
    <n v="6380"/>
    <n v="18"/>
    <n v="4664"/>
    <m/>
    <n v="248"/>
    <n v="72"/>
    <x v="0"/>
    <n v="18954"/>
    <m/>
    <m/>
    <m/>
    <m/>
    <m/>
    <m/>
    <m/>
    <m/>
    <n v="7262664"/>
    <n v="8044301"/>
    <n v="4277931"/>
    <n v="521536"/>
    <n v="11550570"/>
    <n v="12048230"/>
    <n v="-497660"/>
    <m/>
    <m/>
    <m/>
    <n v="-497660"/>
    <n v="3039655"/>
    <m/>
    <n v="2284827"/>
    <n v="7200"/>
    <n v="1813030"/>
    <m/>
    <n v="89224"/>
    <n v="28728"/>
    <n v="7262664"/>
    <m/>
    <m/>
    <m/>
    <m/>
    <m/>
    <m/>
    <m/>
    <m/>
    <n v="5183321"/>
    <m/>
    <m/>
    <m/>
    <n v="197644"/>
    <m/>
    <n v="6471"/>
    <m/>
    <n v="2597983"/>
    <m/>
    <m/>
    <m/>
    <n v="59713"/>
    <m/>
    <n v="-831"/>
    <m/>
    <n v="1179284"/>
    <n v="47990"/>
    <n v="3234370"/>
    <n v="0"/>
    <n v="2427700"/>
    <n v="127126"/>
    <n v="711740"/>
    <n v="161695"/>
    <m/>
    <n v="154396"/>
    <m/>
    <m/>
    <m/>
    <m/>
    <m/>
    <m/>
    <m/>
    <m/>
    <m/>
    <m/>
    <m/>
    <m/>
    <m/>
    <m/>
    <m/>
    <m/>
    <m/>
    <m/>
    <m/>
    <m/>
    <m/>
    <m/>
    <m/>
    <m/>
    <m/>
    <m/>
    <m/>
    <m/>
    <n v="35400"/>
    <m/>
    <m/>
    <m/>
    <n v="1647865"/>
    <m/>
    <m/>
    <m/>
    <n v="383216"/>
    <m/>
    <n v="2852"/>
    <m/>
    <n v="2204473"/>
    <m/>
    <m/>
    <m/>
    <n v="4125"/>
    <m/>
    <m/>
    <m/>
    <m/>
    <m/>
    <m/>
    <m/>
    <m/>
    <m/>
    <m/>
    <m/>
    <m/>
    <m/>
    <m/>
    <m/>
    <m/>
    <m/>
    <n v="5384540"/>
    <n v="1645922"/>
    <n v="5017768"/>
    <n v="300716"/>
    <n v="5121866"/>
    <m/>
    <m/>
    <m/>
    <m/>
    <m/>
    <m/>
    <m/>
    <m/>
    <n v="70189"/>
    <n v="29636"/>
    <n v="671623"/>
    <m/>
    <n v="373253"/>
    <n v="81790"/>
    <n v="356060"/>
    <n v="83537"/>
    <m/>
    <n v="63010"/>
    <n v="253041"/>
    <n v="279010"/>
    <n v="227556"/>
    <n v="716185"/>
    <n v="125333"/>
    <n v="129641"/>
    <n v="100947"/>
    <n v="2918501"/>
    <n v="40901"/>
    <n v="233197"/>
    <n v="35390"/>
    <n v="16098"/>
    <m/>
    <m/>
    <n v="121466"/>
    <n v="2499680"/>
    <m/>
    <n v="536640"/>
    <m/>
    <n v="9646443"/>
    <m/>
    <n v="12682763"/>
    <n v="10652727"/>
    <m/>
    <m/>
    <n v="2030036"/>
    <n v="12682763"/>
    <m/>
    <m/>
    <m/>
    <m/>
    <n v="0"/>
    <n v="881035"/>
    <n v="1614470"/>
    <n v="1090976"/>
    <n v="3586481"/>
    <n v="-3049841"/>
    <m/>
    <m/>
    <m/>
    <m/>
    <m/>
    <s v="0.00"/>
    <n v="0"/>
    <n v="2158"/>
    <n v="0"/>
    <n v="12003"/>
    <n v="30685"/>
    <n v="55697"/>
    <n v="0"/>
    <n v="0"/>
    <n v="0"/>
    <n v="18168"/>
    <n v="2203"/>
    <n v="12719"/>
    <n v="1566"/>
    <n v="18262"/>
    <n v="4265"/>
    <n v="4230"/>
    <n v="1903"/>
    <n v="20249"/>
    <n v="184108"/>
    <n v="0"/>
    <n v="0"/>
    <n v="0"/>
    <n v="0"/>
    <n v="0"/>
    <n v="0"/>
    <n v="0"/>
    <n v="174305"/>
    <n v="0"/>
    <n v="613604"/>
    <n v="945390"/>
    <n v="1105028"/>
    <n v="0"/>
    <n v="0"/>
    <n v="0"/>
    <n v="872539"/>
    <n v="72729"/>
    <n v="215341"/>
    <n v="29298"/>
    <n v="344429"/>
    <n v="101261"/>
    <n v="92247"/>
    <n v="84942"/>
    <n v="733427"/>
    <n v="5384540"/>
    <n v="0"/>
    <n v="0"/>
    <n v="0"/>
    <n v="0"/>
    <n v="0"/>
    <n v="0"/>
    <n v="0"/>
    <m/>
    <x v="0"/>
    <x v="0"/>
    <m/>
    <m/>
    <n v="18168"/>
    <m/>
    <x v="0"/>
    <x v="0"/>
    <m/>
    <m/>
    <n v="872539"/>
    <n v="129"/>
    <n v="169"/>
    <n v="89"/>
    <n v="70"/>
    <n v="103"/>
    <n v="38"/>
    <n v="45"/>
    <n v="68"/>
    <n v="22"/>
    <n v="1"/>
    <n v="0"/>
    <n v="0"/>
    <n v="1"/>
    <n v="0"/>
    <n v="0"/>
    <n v="1"/>
    <n v="0"/>
    <n v="0"/>
    <n v="0"/>
    <n v="0"/>
    <n v="0"/>
    <n v="0"/>
    <n v="0"/>
    <n v="0"/>
    <n v="1"/>
    <n v="0"/>
    <n v="0"/>
    <n v="0"/>
    <n v="0"/>
  </r>
  <r>
    <n v="206301348"/>
    <x v="620"/>
    <d v="2024-01-01T00:00:00"/>
    <d v="2024-12-31T00:00:00"/>
    <n v="366"/>
    <s v="In Process"/>
    <x v="0"/>
    <x v="25"/>
    <x v="0"/>
    <x v="0"/>
    <s v="13 - Orange"/>
    <x v="60"/>
    <s v="714-879-4511"/>
    <s v="330 WEST BASTANCHURY ROAD"/>
    <s v="FULLERTON"/>
    <s v="92835"/>
    <s v="ZZT06151G"/>
    <s v="ANTHONY GLENN PADAMA"/>
    <s v="Yes"/>
    <m/>
    <n v="99"/>
    <n v="99"/>
    <x v="2"/>
    <n v="36234"/>
    <n v="32580"/>
    <n v="210.96"/>
    <n v="136"/>
    <n v="134"/>
    <n v="4456"/>
    <n v="902"/>
    <n v="2786"/>
    <n v="24087"/>
    <m/>
    <n v="67"/>
    <n v="6"/>
    <n v="276"/>
    <x v="0"/>
    <n v="32580"/>
    <m/>
    <m/>
    <m/>
    <m/>
    <m/>
    <m/>
    <m/>
    <m/>
    <n v="11944739"/>
    <n v="2404281"/>
    <n v="1656630"/>
    <m/>
    <n v="12692390"/>
    <n v="12331919"/>
    <n v="360471"/>
    <n v="19903"/>
    <n v="800"/>
    <m/>
    <n v="379574"/>
    <n v="1638948"/>
    <n v="345138"/>
    <n v="1042002"/>
    <n v="8785464"/>
    <m/>
    <n v="24310"/>
    <n v="2196"/>
    <n v="106681"/>
    <n v="11944739"/>
    <m/>
    <m/>
    <m/>
    <m/>
    <m/>
    <m/>
    <m/>
    <m/>
    <n v="1920885"/>
    <m/>
    <n v="444122"/>
    <m/>
    <m/>
    <m/>
    <n v="23284"/>
    <m/>
    <m/>
    <m/>
    <n v="14930"/>
    <m/>
    <n v="1060"/>
    <m/>
    <m/>
    <m/>
    <n v="388845"/>
    <n v="0"/>
    <n v="647480"/>
    <n v="0"/>
    <n v="631290"/>
    <n v="60920"/>
    <n v="631823"/>
    <n v="17720"/>
    <m/>
    <n v="26203"/>
    <m/>
    <m/>
    <m/>
    <m/>
    <m/>
    <m/>
    <m/>
    <m/>
    <m/>
    <m/>
    <m/>
    <m/>
    <m/>
    <m/>
    <m/>
    <m/>
    <m/>
    <m/>
    <m/>
    <m/>
    <m/>
    <m/>
    <m/>
    <m/>
    <m/>
    <m/>
    <m/>
    <m/>
    <m/>
    <m/>
    <m/>
    <m/>
    <n v="233129"/>
    <m/>
    <n v="143263"/>
    <m/>
    <n v="-670402"/>
    <m/>
    <n v="1959569"/>
    <m/>
    <m/>
    <m/>
    <n v="-2623"/>
    <m/>
    <n v="-6306"/>
    <m/>
    <m/>
    <m/>
    <m/>
    <m/>
    <m/>
    <m/>
    <m/>
    <m/>
    <m/>
    <m/>
    <m/>
    <m/>
    <m/>
    <m/>
    <m/>
    <m/>
    <n v="6054571"/>
    <n v="1315352"/>
    <n v="4961996"/>
    <n v="236848"/>
    <n v="5450825"/>
    <m/>
    <m/>
    <m/>
    <m/>
    <m/>
    <m/>
    <m/>
    <m/>
    <n v="83966"/>
    <m/>
    <n v="340458"/>
    <m/>
    <n v="290517"/>
    <n v="55524"/>
    <n v="192373"/>
    <n v="11919"/>
    <m/>
    <n v="9793"/>
    <n v="400979"/>
    <n v="347976"/>
    <n v="239372"/>
    <n v="940138"/>
    <n v="115731"/>
    <n v="200598"/>
    <n v="49267"/>
    <n v="2476768"/>
    <n v="79914"/>
    <n v="834930"/>
    <n v="60378"/>
    <n v="67035"/>
    <m/>
    <m/>
    <n v="83458"/>
    <n v="6820792"/>
    <m/>
    <n v="327370"/>
    <m/>
    <m/>
    <m/>
    <n v="7148162"/>
    <n v="6692414"/>
    <m/>
    <m/>
    <n v="455748"/>
    <n v="7148162"/>
    <n v="5821527"/>
    <m/>
    <m/>
    <m/>
    <n v="0"/>
    <m/>
    <n v="1499389"/>
    <n v="317319"/>
    <n v="1816708"/>
    <n v="-1489338"/>
    <m/>
    <m/>
    <m/>
    <m/>
    <m/>
    <s v="0.00"/>
    <n v="0"/>
    <n v="2318"/>
    <n v="0"/>
    <n v="16372"/>
    <n v="24624"/>
    <n v="81114"/>
    <n v="0"/>
    <n v="0"/>
    <n v="3748"/>
    <m/>
    <n v="6028"/>
    <n v="13604"/>
    <n v="9482"/>
    <n v="23883"/>
    <n v="3503"/>
    <n v="6207"/>
    <n v="696"/>
    <n v="16602"/>
    <n v="208181"/>
    <n v="0"/>
    <n v="2225"/>
    <n v="0"/>
    <n v="1322"/>
    <n v="0"/>
    <n v="0"/>
    <n v="3547"/>
    <n v="160323"/>
    <n v="0"/>
    <n v="858237"/>
    <n v="989920"/>
    <n v="2025680"/>
    <n v="0"/>
    <n v="0"/>
    <n v="182064"/>
    <m/>
    <n v="144382"/>
    <n v="253743"/>
    <n v="176000"/>
    <n v="488260"/>
    <n v="94751"/>
    <n v="154197"/>
    <n v="31774"/>
    <n v="495240"/>
    <n v="6054571"/>
    <n v="0"/>
    <n v="140251"/>
    <n v="0"/>
    <n v="40154"/>
    <n v="0"/>
    <n v="0"/>
    <n v="180405"/>
    <m/>
    <x v="0"/>
    <x v="0"/>
    <m/>
    <m/>
    <m/>
    <m/>
    <x v="0"/>
    <x v="0"/>
    <m/>
    <m/>
    <m/>
    <n v="115"/>
    <n v="149"/>
    <n v="109"/>
    <n v="72"/>
    <n v="80"/>
    <n v="66"/>
    <n v="42"/>
    <n v="46"/>
    <n v="39"/>
    <n v="1"/>
    <n v="0"/>
    <n v="0"/>
    <n v="0"/>
    <n v="1"/>
    <n v="0"/>
    <n v="1"/>
    <n v="0"/>
    <n v="0"/>
    <n v="0"/>
    <n v="0"/>
    <n v="0"/>
    <n v="0"/>
    <n v="0"/>
    <n v="0"/>
    <n v="1"/>
    <n v="0"/>
    <n v="0"/>
    <n v="0"/>
    <n v="0"/>
  </r>
  <r>
    <n v="206301363"/>
    <x v="621"/>
    <d v="2024-01-01T00:00:00"/>
    <d v="2024-12-31T00:00:00"/>
    <n v="366"/>
    <s v="In Process"/>
    <x v="0"/>
    <x v="25"/>
    <x v="0"/>
    <x v="0"/>
    <s v="13 - Orange"/>
    <x v="59"/>
    <s v="714-534-0141"/>
    <s v="12332 GARDEN GROVE BLVD."/>
    <s v="GARDEN GROVE"/>
    <s v="92843"/>
    <s v="1750016259"/>
    <s v="CAMERON DENNING"/>
    <s v="Yes"/>
    <m/>
    <n v="97"/>
    <n v="97"/>
    <x v="2"/>
    <n v="35502"/>
    <n v="33428"/>
    <n v="214.05"/>
    <n v="367"/>
    <n v="398"/>
    <n v="9850"/>
    <n v="1519"/>
    <n v="949"/>
    <n v="19806"/>
    <m/>
    <n v="189"/>
    <n v="15"/>
    <n v="1100"/>
    <x v="0"/>
    <n v="33428"/>
    <m/>
    <m/>
    <m/>
    <m/>
    <m/>
    <m/>
    <m/>
    <m/>
    <n v="10293622"/>
    <n v="12497344"/>
    <n v="6262395"/>
    <n v="65419"/>
    <n v="16593990"/>
    <n v="14925017"/>
    <n v="1668973"/>
    <n v="-5350"/>
    <m/>
    <m/>
    <n v="1663623"/>
    <n v="3110532"/>
    <n v="482824"/>
    <n v="350551"/>
    <n v="5941800"/>
    <m/>
    <n v="60075"/>
    <n v="4500"/>
    <n v="343340"/>
    <n v="10293622"/>
    <m/>
    <m/>
    <m/>
    <m/>
    <m/>
    <m/>
    <m/>
    <m/>
    <n v="10954329"/>
    <m/>
    <n v="1240990"/>
    <m/>
    <n v="4321"/>
    <m/>
    <n v="140918"/>
    <m/>
    <m/>
    <m/>
    <n v="154408"/>
    <m/>
    <n v="138"/>
    <m/>
    <n v="2240"/>
    <m/>
    <n v="0"/>
    <n v="0"/>
    <n v="5484600"/>
    <n v="185"/>
    <n v="5698350"/>
    <n v="695300"/>
    <n v="559923"/>
    <n v="21059"/>
    <m/>
    <n v="37927"/>
    <m/>
    <m/>
    <m/>
    <m/>
    <m/>
    <m/>
    <m/>
    <m/>
    <m/>
    <m/>
    <m/>
    <m/>
    <m/>
    <m/>
    <m/>
    <m/>
    <m/>
    <m/>
    <m/>
    <m/>
    <m/>
    <m/>
    <m/>
    <m/>
    <m/>
    <m/>
    <m/>
    <m/>
    <m/>
    <m/>
    <m/>
    <m/>
    <n v="5344300"/>
    <m/>
    <n v="886058"/>
    <m/>
    <n v="-259195"/>
    <m/>
    <n v="205408"/>
    <m/>
    <m/>
    <m/>
    <n v="110247"/>
    <m/>
    <n v="-24423"/>
    <m/>
    <m/>
    <m/>
    <m/>
    <m/>
    <m/>
    <m/>
    <m/>
    <m/>
    <m/>
    <m/>
    <m/>
    <m/>
    <m/>
    <m/>
    <m/>
    <m/>
    <n v="7762281"/>
    <n v="1360785"/>
    <n v="5801951"/>
    <n v="97667"/>
    <n v="5732396"/>
    <m/>
    <m/>
    <m/>
    <m/>
    <m/>
    <m/>
    <m/>
    <m/>
    <n v="5281"/>
    <n v="20731"/>
    <n v="390593"/>
    <m/>
    <n v="486142"/>
    <n v="131489"/>
    <n v="389114"/>
    <n v="28940"/>
    <m/>
    <n v="57030"/>
    <n v="445047"/>
    <n v="356452"/>
    <n v="152097"/>
    <n v="1034685"/>
    <n v="130626"/>
    <n v="185824"/>
    <n v="105180"/>
    <n v="3404443"/>
    <m/>
    <n v="1347129"/>
    <n v="138269"/>
    <m/>
    <m/>
    <n v="45509"/>
    <n v="338040"/>
    <n v="1893708"/>
    <m/>
    <n v="505053"/>
    <m/>
    <n v="1491042"/>
    <m/>
    <n v="3889803"/>
    <n v="1448575"/>
    <m/>
    <m/>
    <n v="2441228"/>
    <n v="3889803"/>
    <m/>
    <m/>
    <m/>
    <m/>
    <n v="0"/>
    <m/>
    <n v="406460"/>
    <n v="103258"/>
    <n v="509718"/>
    <n v="-4665"/>
    <m/>
    <m/>
    <m/>
    <m/>
    <m/>
    <s v="0.00"/>
    <n v="0"/>
    <n v="4356"/>
    <n v="0"/>
    <n v="7192"/>
    <n v="37292"/>
    <n v="91906"/>
    <n v="0"/>
    <n v="0"/>
    <n v="11387"/>
    <n v="18286"/>
    <n v="5640"/>
    <n v="14176"/>
    <n v="5229"/>
    <n v="22238"/>
    <n v="4178"/>
    <n v="7045"/>
    <n v="2062"/>
    <n v="20801"/>
    <n v="251788"/>
    <n v="0"/>
    <n v="0"/>
    <n v="43"/>
    <n v="0"/>
    <n v="0"/>
    <n v="0"/>
    <n v="43"/>
    <n v="341912"/>
    <n v="0"/>
    <n v="346371"/>
    <n v="1462960"/>
    <n v="2106334"/>
    <n v="0"/>
    <n v="0"/>
    <n v="405946"/>
    <n v="849683"/>
    <n v="123684"/>
    <n v="265214"/>
    <n v="93922"/>
    <n v="490489"/>
    <n v="113508"/>
    <n v="147930"/>
    <n v="89366"/>
    <n v="924962"/>
    <n v="7762281"/>
    <n v="0"/>
    <n v="0"/>
    <n v="2000"/>
    <n v="0"/>
    <n v="0"/>
    <n v="0"/>
    <n v="2000"/>
    <m/>
    <x v="0"/>
    <x v="0"/>
    <m/>
    <m/>
    <n v="18286"/>
    <m/>
    <x v="0"/>
    <x v="0"/>
    <m/>
    <m/>
    <n v="849683"/>
    <n v="177"/>
    <n v="257"/>
    <n v="120"/>
    <n v="129"/>
    <n v="188"/>
    <n v="86"/>
    <n v="82"/>
    <n v="117"/>
    <n v="57"/>
    <n v="1"/>
    <n v="0"/>
    <n v="0"/>
    <n v="0"/>
    <n v="1"/>
    <n v="0"/>
    <n v="1"/>
    <n v="0"/>
    <n v="0"/>
    <n v="0"/>
    <n v="0"/>
    <n v="0"/>
    <n v="0"/>
    <n v="0"/>
    <n v="0"/>
    <n v="1"/>
    <n v="0"/>
    <n v="0"/>
    <n v="0"/>
    <n v="0"/>
  </r>
  <r>
    <n v="206301381"/>
    <x v="622"/>
    <d v="2024-01-01T00:00:00"/>
    <d v="2024-12-31T00:00:00"/>
    <n v="366"/>
    <s v="In Process"/>
    <x v="0"/>
    <x v="25"/>
    <x v="0"/>
    <x v="0"/>
    <s v="13 - Orange"/>
    <x v="60"/>
    <s v="310-675-3304"/>
    <s v="245 E WILSHIRE AVE"/>
    <s v="FULLERTON"/>
    <s v="92832"/>
    <s v="1205445848"/>
    <s v="FOWLER, VERONICA"/>
    <s v="Yes"/>
    <s v="FLAGSTONE HEALTHCARE SOUTH LLC"/>
    <n v="99"/>
    <n v="99"/>
    <x v="2"/>
    <n v="36234"/>
    <n v="33101"/>
    <n v="201.42"/>
    <n v="368"/>
    <n v="364"/>
    <n v="10842"/>
    <n v="1443"/>
    <n v="912"/>
    <n v="17775"/>
    <m/>
    <n v="46"/>
    <n v="573"/>
    <n v="1510"/>
    <x v="0"/>
    <n v="33101"/>
    <m/>
    <m/>
    <m/>
    <m/>
    <m/>
    <m/>
    <m/>
    <m/>
    <n v="12195968"/>
    <n v="6616705"/>
    <n v="569807"/>
    <m/>
    <n v="18242866"/>
    <n v="14561263"/>
    <n v="3681603"/>
    <n v="-475"/>
    <n v="773037"/>
    <m/>
    <n v="2908091"/>
    <n v="3995853"/>
    <n v="512942"/>
    <n v="278095"/>
    <n v="6494819"/>
    <m/>
    <n v="16831"/>
    <n v="205486"/>
    <n v="691942"/>
    <n v="12195968"/>
    <m/>
    <m/>
    <m/>
    <m/>
    <m/>
    <m/>
    <m/>
    <m/>
    <n v="3263980"/>
    <m/>
    <n v="363389"/>
    <m/>
    <n v="5925"/>
    <m/>
    <n v="2830579"/>
    <m/>
    <m/>
    <m/>
    <n v="14080"/>
    <m/>
    <n v="1268"/>
    <m/>
    <n v="137484"/>
    <m/>
    <n v="119193"/>
    <n v="0"/>
    <n v="2675385"/>
    <n v="0"/>
    <n v="2387205"/>
    <n v="478170"/>
    <n v="714619"/>
    <n v="93673"/>
    <m/>
    <n v="148460"/>
    <m/>
    <m/>
    <m/>
    <m/>
    <m/>
    <m/>
    <m/>
    <m/>
    <m/>
    <m/>
    <m/>
    <m/>
    <m/>
    <m/>
    <m/>
    <m/>
    <m/>
    <m/>
    <n v="-10660"/>
    <m/>
    <m/>
    <m/>
    <m/>
    <m/>
    <m/>
    <m/>
    <n v="660"/>
    <m/>
    <n v="512"/>
    <m/>
    <m/>
    <m/>
    <n v="-2020632"/>
    <m/>
    <n v="24537"/>
    <m/>
    <n v="96788"/>
    <m/>
    <n v="2541629"/>
    <m/>
    <m/>
    <m/>
    <n v="7144"/>
    <m/>
    <n v="-70171"/>
    <m/>
    <m/>
    <m/>
    <m/>
    <m/>
    <m/>
    <m/>
    <m/>
    <m/>
    <m/>
    <m/>
    <m/>
    <m/>
    <m/>
    <m/>
    <m/>
    <m/>
    <n v="7523296"/>
    <n v="1894727"/>
    <n v="5143240"/>
    <n v="290889"/>
    <n v="5199753"/>
    <m/>
    <m/>
    <m/>
    <m/>
    <m/>
    <m/>
    <m/>
    <m/>
    <n v="36384"/>
    <m/>
    <n v="904539"/>
    <m/>
    <n v="623720"/>
    <n v="88067"/>
    <n v="338760"/>
    <n v="49435"/>
    <m/>
    <n v="53662"/>
    <n v="367981"/>
    <n v="287204"/>
    <n v="136186"/>
    <n v="900384"/>
    <n v="683129"/>
    <n v="150954"/>
    <n v="64298"/>
    <n v="3322837"/>
    <n v="147970"/>
    <n v="1021854"/>
    <n v="99959"/>
    <n v="13219"/>
    <m/>
    <n v="6"/>
    <n v="70962"/>
    <n v="1706681"/>
    <m/>
    <n v="647463"/>
    <m/>
    <n v="18574428"/>
    <m/>
    <n v="20928572"/>
    <n v="1123572"/>
    <n v="7458849"/>
    <m/>
    <n v="12346151"/>
    <n v="20928572"/>
    <m/>
    <n v="11115369"/>
    <m/>
    <m/>
    <n v="11985"/>
    <m/>
    <n v="192924"/>
    <n v="828136"/>
    <n v="1033045"/>
    <n v="-385582"/>
    <m/>
    <m/>
    <m/>
    <m/>
    <m/>
    <s v="0.00"/>
    <n v="0"/>
    <n v="1937"/>
    <n v="0"/>
    <n v="6245"/>
    <n v="37688"/>
    <n v="80631"/>
    <n v="0"/>
    <n v="0"/>
    <n v="0"/>
    <n v="28231"/>
    <n v="2624"/>
    <n v="10492"/>
    <n v="4786"/>
    <n v="20128"/>
    <n v="9413"/>
    <n v="4603"/>
    <n v="1331"/>
    <n v="12143"/>
    <n v="220252"/>
    <n v="0"/>
    <n v="0"/>
    <n v="271"/>
    <n v="0"/>
    <n v="0"/>
    <n v="0"/>
    <n v="271"/>
    <n v="172560"/>
    <n v="0"/>
    <n v="284423"/>
    <n v="1416370"/>
    <n v="1906064"/>
    <n v="0"/>
    <n v="0"/>
    <n v="0"/>
    <n v="1269977"/>
    <n v="79009"/>
    <n v="189931"/>
    <n v="89850"/>
    <n v="464384"/>
    <n v="485335"/>
    <n v="105835"/>
    <n v="52296"/>
    <n v="1007262"/>
    <n v="7523296"/>
    <n v="0"/>
    <n v="0"/>
    <n v="15632"/>
    <n v="0"/>
    <n v="0"/>
    <n v="0"/>
    <n v="15632"/>
    <m/>
    <x v="0"/>
    <x v="0"/>
    <m/>
    <m/>
    <n v="28231"/>
    <m/>
    <x v="0"/>
    <x v="0"/>
    <m/>
    <m/>
    <n v="1269977"/>
    <n v="134"/>
    <n v="164"/>
    <n v="109"/>
    <n v="95"/>
    <n v="117"/>
    <n v="80"/>
    <n v="50"/>
    <n v="61"/>
    <n v="42"/>
    <n v="1"/>
    <n v="0"/>
    <n v="0"/>
    <n v="0"/>
    <n v="1"/>
    <n v="0"/>
    <n v="1"/>
    <n v="0"/>
    <n v="0"/>
    <n v="0"/>
    <n v="0"/>
    <n v="0"/>
    <n v="0"/>
    <n v="0"/>
    <n v="0"/>
    <n v="1"/>
    <n v="0"/>
    <n v="0"/>
    <n v="0"/>
    <n v="0"/>
  </r>
  <r>
    <n v="206301754"/>
    <x v="623"/>
    <d v="2023-07-01T00:00:00"/>
    <d v="2024-06-30T00:00:00"/>
    <n v="366"/>
    <s v="In Process"/>
    <x v="1"/>
    <x v="25"/>
    <x v="1"/>
    <x v="1"/>
    <s v="13 - Orange"/>
    <x v="55"/>
    <s v="714-547-7581"/>
    <s v="555 EAST MEMORY LANE"/>
    <s v="SANTA ANA"/>
    <s v="92706-0000"/>
    <s v="ZZT11308F"/>
    <s v="MARISSA PRECIADO"/>
    <s v="No"/>
    <m/>
    <n v="95"/>
    <n v="95"/>
    <x v="2"/>
    <n v="34770"/>
    <n v="28770"/>
    <n v="82.74"/>
    <n v="715"/>
    <n v="727"/>
    <n v="10557"/>
    <m/>
    <n v="11523"/>
    <m/>
    <n v="4413"/>
    <m/>
    <n v="506"/>
    <n v="1771"/>
    <x v="0"/>
    <n v="28770"/>
    <m/>
    <m/>
    <m/>
    <m/>
    <m/>
    <m/>
    <m/>
    <m/>
    <n v="16983346"/>
    <n v="10965821"/>
    <n v="13119678"/>
    <n v="22281"/>
    <n v="14851770"/>
    <n v="15329292"/>
    <n v="-477522"/>
    <n v="998951"/>
    <m/>
    <m/>
    <n v="521429"/>
    <n v="6196442"/>
    <m/>
    <n v="6747380"/>
    <m/>
    <n v="2649376"/>
    <m/>
    <n v="350658"/>
    <n v="1039490"/>
    <n v="16983346"/>
    <m/>
    <m/>
    <m/>
    <m/>
    <m/>
    <m/>
    <m/>
    <m/>
    <n v="7862009"/>
    <m/>
    <m/>
    <m/>
    <n v="124217"/>
    <m/>
    <m/>
    <m/>
    <n v="2958975"/>
    <m/>
    <m/>
    <m/>
    <n v="4772"/>
    <m/>
    <n v="15848"/>
    <m/>
    <n v="307783"/>
    <n v="0"/>
    <n v="4715098"/>
    <n v="0"/>
    <n v="4704880"/>
    <n v="255005"/>
    <n v="710760"/>
    <n v="124600"/>
    <m/>
    <n v="147695"/>
    <m/>
    <m/>
    <m/>
    <m/>
    <m/>
    <m/>
    <m/>
    <m/>
    <m/>
    <m/>
    <m/>
    <m/>
    <m/>
    <m/>
    <m/>
    <m/>
    <m/>
    <m/>
    <m/>
    <m/>
    <m/>
    <m/>
    <m/>
    <m/>
    <m/>
    <m/>
    <m/>
    <m/>
    <n v="-2155"/>
    <m/>
    <m/>
    <m/>
    <n v="6560475"/>
    <m/>
    <m/>
    <m/>
    <n v="2717806"/>
    <m/>
    <m/>
    <m/>
    <n v="3419692"/>
    <m/>
    <m/>
    <m/>
    <n v="423860"/>
    <m/>
    <m/>
    <m/>
    <m/>
    <m/>
    <m/>
    <m/>
    <m/>
    <m/>
    <m/>
    <m/>
    <m/>
    <m/>
    <m/>
    <m/>
    <m/>
    <m/>
    <n v="13538065"/>
    <n v="3877747"/>
    <n v="13906226"/>
    <n v="571671"/>
    <n v="7080488"/>
    <m/>
    <m/>
    <m/>
    <m/>
    <m/>
    <m/>
    <m/>
    <m/>
    <n v="296486"/>
    <m/>
    <n v="674192"/>
    <n v="15395"/>
    <n v="515135"/>
    <n v="51560"/>
    <n v="616096"/>
    <n v="78083"/>
    <m/>
    <n v="119862"/>
    <n v="372095"/>
    <n v="274164"/>
    <n v="212995"/>
    <n v="1321697"/>
    <n v="201994"/>
    <n v="254727"/>
    <n v="70054"/>
    <n v="2614972"/>
    <n v="267807"/>
    <n v="6471"/>
    <n v="8474"/>
    <n v="14211"/>
    <n v="262334"/>
    <m/>
    <m/>
    <n v="21641299"/>
    <n v="1444673"/>
    <n v="34967648"/>
    <n v="7626"/>
    <n v="1556278"/>
    <n v="1639956"/>
    <n v="61257480"/>
    <n v="3794114"/>
    <n v="184158"/>
    <n v="38000611"/>
    <n v="19278597"/>
    <n v="61257480"/>
    <m/>
    <m/>
    <m/>
    <m/>
    <n v="2123449"/>
    <n v="53529711"/>
    <m/>
    <n v="4566536"/>
    <n v="60219696"/>
    <n v="-25252048"/>
    <m/>
    <m/>
    <n v="37968952"/>
    <n v="38000611"/>
    <m/>
    <s v="4.38"/>
    <n v="16618219.32"/>
    <n v="2160"/>
    <n v="0"/>
    <n v="13376"/>
    <n v="50906"/>
    <n v="91528"/>
    <n v="0"/>
    <n v="0"/>
    <n v="11160"/>
    <n v="21795"/>
    <n v="2381"/>
    <n v="10070"/>
    <n v="7369"/>
    <m/>
    <n v="6254"/>
    <n v="5908"/>
    <n v="1245"/>
    <n v="18328"/>
    <n v="242480"/>
    <n v="0"/>
    <n v="0"/>
    <n v="0"/>
    <n v="0"/>
    <n v="0"/>
    <n v="0"/>
    <n v="0"/>
    <n v="174245"/>
    <n v="0"/>
    <n v="696164"/>
    <n v="1863994"/>
    <n v="2166964"/>
    <n v="0"/>
    <n v="0"/>
    <n v="363250"/>
    <n v="992224"/>
    <n v="79232"/>
    <n v="178162"/>
    <n v="140073"/>
    <m/>
    <n v="159719"/>
    <n v="126271"/>
    <n v="53544"/>
    <n v="754191"/>
    <n v="7748033"/>
    <n v="0"/>
    <n v="0"/>
    <n v="0"/>
    <n v="0"/>
    <n v="0"/>
    <n v="0"/>
    <n v="0"/>
    <m/>
    <x v="0"/>
    <x v="0"/>
    <m/>
    <m/>
    <n v="21795"/>
    <m/>
    <x v="0"/>
    <x v="0"/>
    <m/>
    <m/>
    <n v="992224"/>
    <n v="165"/>
    <n v="233"/>
    <n v="153"/>
    <n v="111"/>
    <n v="170"/>
    <n v="104"/>
    <n v="67"/>
    <n v="105"/>
    <n v="64"/>
    <n v="0"/>
    <n v="1"/>
    <n v="0"/>
    <n v="0"/>
    <n v="1"/>
    <n v="0"/>
    <n v="1"/>
    <n v="0"/>
    <n v="0"/>
    <n v="0"/>
    <n v="0"/>
    <n v="0"/>
    <n v="0"/>
    <n v="0"/>
    <n v="0"/>
    <n v="0"/>
    <n v="0"/>
    <n v="1"/>
    <n v="0"/>
    <n v="0"/>
  </r>
  <r>
    <n v="206304002"/>
    <x v="624"/>
    <d v="2024-01-01T00:00:00"/>
    <d v="2024-12-31T00:00:00"/>
    <n v="366"/>
    <s v="In Process"/>
    <x v="0"/>
    <x v="25"/>
    <x v="0"/>
    <x v="0"/>
    <s v="13 - Orange"/>
    <x v="61"/>
    <s v="949-587-9000"/>
    <s v="24962 CALLE ARAGON"/>
    <s v="LAGUNA WOODS"/>
    <s v="92637-3883"/>
    <s v="1639164361"/>
    <s v="MICHAEL YUHAS"/>
    <s v="Yes"/>
    <s v="FLAGSTONE HEALTHCARE SOUTH LLC"/>
    <n v="99"/>
    <n v="99"/>
    <x v="2"/>
    <n v="36234"/>
    <n v="33209"/>
    <n v="215.03"/>
    <n v="805"/>
    <n v="787"/>
    <n v="9949"/>
    <n v="7572"/>
    <n v="1586"/>
    <n v="11842"/>
    <m/>
    <n v="376"/>
    <n v="885"/>
    <n v="999"/>
    <x v="0"/>
    <n v="33209"/>
    <m/>
    <m/>
    <m/>
    <m/>
    <m/>
    <m/>
    <m/>
    <m/>
    <n v="15156875"/>
    <n v="7428904"/>
    <n v="3180289"/>
    <n v="396"/>
    <n v="19405886"/>
    <n v="17024978"/>
    <n v="2380908"/>
    <n v="3426"/>
    <n v="500710"/>
    <m/>
    <n v="1883624"/>
    <n v="4585050"/>
    <n v="3409556"/>
    <n v="671579"/>
    <n v="5390421"/>
    <m/>
    <n v="176366"/>
    <n v="476153"/>
    <n v="447750"/>
    <n v="15156875"/>
    <m/>
    <m/>
    <m/>
    <m/>
    <m/>
    <m/>
    <m/>
    <m/>
    <n v="3100977"/>
    <n v="86355"/>
    <n v="2231080"/>
    <m/>
    <n v="11866"/>
    <m/>
    <n v="1872186"/>
    <m/>
    <m/>
    <m/>
    <n v="104691"/>
    <m/>
    <n v="20482"/>
    <m/>
    <n v="1267"/>
    <m/>
    <n v="90919"/>
    <n v="0"/>
    <n v="2579199"/>
    <n v="0"/>
    <n v="2797695"/>
    <n v="635760"/>
    <n v="966493"/>
    <n v="158552"/>
    <m/>
    <n v="200286"/>
    <m/>
    <m/>
    <m/>
    <m/>
    <m/>
    <m/>
    <m/>
    <m/>
    <m/>
    <m/>
    <m/>
    <m/>
    <m/>
    <m/>
    <m/>
    <m/>
    <m/>
    <m/>
    <n v="5341"/>
    <m/>
    <m/>
    <m/>
    <m/>
    <m/>
    <m/>
    <m/>
    <n v="-1312"/>
    <m/>
    <n v="-11014"/>
    <m/>
    <m/>
    <m/>
    <n v="-546977"/>
    <n v="47628"/>
    <n v="1222433"/>
    <m/>
    <n v="150556"/>
    <m/>
    <n v="2097657"/>
    <m/>
    <m/>
    <m/>
    <n v="101806"/>
    <m/>
    <n v="114215"/>
    <m/>
    <m/>
    <n v="-44"/>
    <m/>
    <m/>
    <m/>
    <m/>
    <m/>
    <m/>
    <m/>
    <m/>
    <m/>
    <m/>
    <m/>
    <m/>
    <m/>
    <m/>
    <n v="8575951"/>
    <n v="2345669"/>
    <n v="6103358"/>
    <n v="510917"/>
    <n v="6791716"/>
    <m/>
    <m/>
    <m/>
    <m/>
    <m/>
    <m/>
    <m/>
    <m/>
    <n v="24924"/>
    <n v="6903"/>
    <n v="953251"/>
    <m/>
    <n v="907972"/>
    <n v="172513"/>
    <n v="435817"/>
    <n v="145923"/>
    <m/>
    <n v="76528"/>
    <n v="443528"/>
    <n v="288257"/>
    <n v="190760"/>
    <n v="1006673"/>
    <n v="658458"/>
    <n v="106318"/>
    <n v="159122"/>
    <n v="3160807"/>
    <n v="148799"/>
    <n v="702382"/>
    <n v="188724"/>
    <n v="16693"/>
    <m/>
    <n v="4"/>
    <n v="438906"/>
    <n v="2887047"/>
    <m/>
    <n v="621814"/>
    <m/>
    <n v="24598954"/>
    <m/>
    <n v="28107815"/>
    <n v="1641634"/>
    <n v="3004183"/>
    <m/>
    <n v="23461998"/>
    <n v="28107815"/>
    <m/>
    <n v="21631386"/>
    <m/>
    <m/>
    <n v="25172"/>
    <m/>
    <n v="1877140"/>
    <n v="1164836"/>
    <n v="3067148"/>
    <n v="-2445334"/>
    <m/>
    <m/>
    <m/>
    <m/>
    <m/>
    <s v="0.00"/>
    <n v="0"/>
    <n v="1447"/>
    <n v="0"/>
    <n v="10406"/>
    <n v="40103"/>
    <n v="75502"/>
    <n v="0"/>
    <n v="0"/>
    <n v="0"/>
    <n v="35593"/>
    <n v="2709"/>
    <n v="9484"/>
    <n v="6217"/>
    <n v="20692"/>
    <n v="13736"/>
    <n v="3444"/>
    <n v="1858"/>
    <n v="13859"/>
    <n v="235050"/>
    <n v="0"/>
    <n v="0"/>
    <n v="2800"/>
    <n v="3923"/>
    <n v="0"/>
    <n v="0"/>
    <n v="6723"/>
    <n v="106239"/>
    <n v="0"/>
    <n v="603618"/>
    <n v="1855898"/>
    <n v="2165177"/>
    <n v="0"/>
    <n v="0"/>
    <n v="0"/>
    <n v="1584905"/>
    <n v="74172"/>
    <n v="171551"/>
    <n v="122116"/>
    <n v="495362"/>
    <n v="468467"/>
    <n v="79710"/>
    <n v="112809"/>
    <n v="735927"/>
    <n v="8575951"/>
    <n v="0"/>
    <n v="0"/>
    <n v="161304"/>
    <n v="137606"/>
    <n v="0"/>
    <n v="0"/>
    <n v="298910"/>
    <m/>
    <x v="0"/>
    <x v="0"/>
    <m/>
    <m/>
    <n v="35593"/>
    <m/>
    <x v="0"/>
    <x v="0"/>
    <m/>
    <m/>
    <n v="1584905"/>
    <n v="153"/>
    <n v="255"/>
    <n v="101"/>
    <n v="114"/>
    <n v="194"/>
    <n v="75"/>
    <n v="57"/>
    <n v="98"/>
    <n v="36"/>
    <n v="1"/>
    <n v="0"/>
    <n v="0"/>
    <n v="0"/>
    <n v="1"/>
    <n v="0"/>
    <n v="1"/>
    <n v="0"/>
    <n v="0"/>
    <n v="0"/>
    <n v="0"/>
    <n v="0"/>
    <n v="0"/>
    <n v="0"/>
    <n v="0"/>
    <n v="1"/>
    <n v="0"/>
    <n v="0"/>
    <n v="0"/>
    <n v="0"/>
  </r>
  <r>
    <n v="206304007"/>
    <x v="625"/>
    <d v="2024-01-01T00:00:00"/>
    <d v="2024-12-31T00:00:00"/>
    <n v="366"/>
    <s v="In Process"/>
    <x v="0"/>
    <x v="25"/>
    <x v="0"/>
    <x v="0"/>
    <s v="13 - Orange"/>
    <x v="61"/>
    <s v="949-380-9380"/>
    <s v="25652 OLD TRABUCO ROAD"/>
    <s v="LAKE FOREST"/>
    <s v="92630"/>
    <s v="1114652617"/>
    <s v="TALMADGE CLINE"/>
    <s v="Yes"/>
    <m/>
    <n v="175"/>
    <n v="175"/>
    <x v="0"/>
    <n v="64050"/>
    <n v="50574"/>
    <n v="179.5"/>
    <n v="1102"/>
    <n v="1138"/>
    <n v="8257"/>
    <n v="10715"/>
    <n v="2904"/>
    <n v="23537"/>
    <m/>
    <n v="132"/>
    <n v="400"/>
    <n v="4629"/>
    <x v="0"/>
    <n v="50574"/>
    <m/>
    <m/>
    <m/>
    <m/>
    <m/>
    <m/>
    <m/>
    <m/>
    <n v="18135009"/>
    <n v="18713582"/>
    <n v="8019692"/>
    <n v="51576"/>
    <n v="28880475"/>
    <n v="24502147"/>
    <n v="4378328"/>
    <n v="102444"/>
    <m/>
    <m/>
    <n v="4480772"/>
    <n v="3028078"/>
    <n v="3761624"/>
    <n v="1409020"/>
    <n v="8143802"/>
    <m/>
    <n v="46340"/>
    <n v="138400"/>
    <n v="1607745"/>
    <n v="18135009"/>
    <m/>
    <m/>
    <m/>
    <m/>
    <m/>
    <m/>
    <m/>
    <m/>
    <n v="7597172"/>
    <m/>
    <n v="10466794"/>
    <m/>
    <n v="12568"/>
    <m/>
    <n v="493580"/>
    <m/>
    <m/>
    <m/>
    <n v="128943"/>
    <m/>
    <n v="6268"/>
    <m/>
    <n v="8257"/>
    <m/>
    <n v="6608"/>
    <n v="5213"/>
    <n v="8377551"/>
    <n v="0"/>
    <n v="8055439"/>
    <n v="578100"/>
    <n v="1531882"/>
    <n v="89690"/>
    <m/>
    <n v="69099"/>
    <m/>
    <m/>
    <m/>
    <m/>
    <m/>
    <m/>
    <m/>
    <m/>
    <m/>
    <m/>
    <m/>
    <m/>
    <m/>
    <m/>
    <m/>
    <m/>
    <m/>
    <m/>
    <m/>
    <m/>
    <m/>
    <m/>
    <m/>
    <m/>
    <m/>
    <m/>
    <m/>
    <m/>
    <m/>
    <m/>
    <m/>
    <m/>
    <n v="3065476"/>
    <m/>
    <n v="5686095"/>
    <m/>
    <n v="-187549"/>
    <m/>
    <n v="-340771"/>
    <m/>
    <m/>
    <m/>
    <n v="70048"/>
    <m/>
    <n v="-273607"/>
    <m/>
    <m/>
    <m/>
    <m/>
    <m/>
    <m/>
    <m/>
    <m/>
    <m/>
    <m/>
    <m/>
    <m/>
    <m/>
    <m/>
    <m/>
    <m/>
    <m/>
    <n v="12026041"/>
    <n v="2072929"/>
    <n v="10403177"/>
    <n v="195559"/>
    <n v="9162571"/>
    <m/>
    <m/>
    <m/>
    <m/>
    <m/>
    <m/>
    <m/>
    <m/>
    <n v="29790"/>
    <m/>
    <n v="746185"/>
    <m/>
    <n v="702021"/>
    <n v="81454"/>
    <n v="616384"/>
    <n v="104873"/>
    <m/>
    <n v="90317"/>
    <n v="915226"/>
    <n v="535702"/>
    <n v="267041"/>
    <n v="1647368"/>
    <n v="223196"/>
    <n v="192051"/>
    <n v="4010"/>
    <n v="5357398"/>
    <m/>
    <n v="2447276"/>
    <n v="305327"/>
    <m/>
    <m/>
    <n v="52838"/>
    <n v="1021119"/>
    <n v="5175210"/>
    <m/>
    <n v="707572"/>
    <m/>
    <n v="3057976"/>
    <m/>
    <n v="8940758"/>
    <n v="2420508"/>
    <m/>
    <m/>
    <n v="6520250"/>
    <n v="8940758"/>
    <m/>
    <m/>
    <m/>
    <m/>
    <n v="0"/>
    <m/>
    <n v="547414"/>
    <n v="167538"/>
    <n v="714952"/>
    <n v="-7380"/>
    <m/>
    <m/>
    <m/>
    <m/>
    <m/>
    <s v="0.00"/>
    <n v="0"/>
    <n v="2113"/>
    <n v="0"/>
    <n v="21101"/>
    <n v="56446"/>
    <n v="127272"/>
    <n v="0"/>
    <n v="0"/>
    <n v="10773"/>
    <n v="29082"/>
    <n v="9444"/>
    <n v="20853"/>
    <n v="9963"/>
    <n v="33013"/>
    <n v="7489"/>
    <n v="6005"/>
    <n v="71"/>
    <n v="31036"/>
    <n v="364661"/>
    <n v="0"/>
    <n v="0"/>
    <n v="130"/>
    <n v="0"/>
    <n v="0"/>
    <n v="0"/>
    <n v="130"/>
    <n v="257922"/>
    <n v="0"/>
    <n v="1124227"/>
    <n v="2349938"/>
    <n v="3184103"/>
    <n v="0"/>
    <n v="0"/>
    <n v="458321"/>
    <n v="1309595"/>
    <n v="249511"/>
    <n v="380122"/>
    <n v="184318"/>
    <n v="750679"/>
    <n v="199086"/>
    <n v="146045"/>
    <n v="3463"/>
    <n v="1428711"/>
    <n v="12026041"/>
    <n v="0"/>
    <n v="0"/>
    <n v="6500"/>
    <n v="0"/>
    <n v="0"/>
    <n v="0"/>
    <n v="6500"/>
    <m/>
    <x v="0"/>
    <x v="0"/>
    <m/>
    <m/>
    <n v="29082"/>
    <m/>
    <x v="0"/>
    <x v="0"/>
    <m/>
    <m/>
    <n v="1309595"/>
    <n v="228"/>
    <n v="375"/>
    <n v="150"/>
    <n v="161"/>
    <n v="261"/>
    <n v="108"/>
    <n v="95"/>
    <n v="172"/>
    <n v="59"/>
    <n v="1"/>
    <n v="0"/>
    <n v="0"/>
    <n v="0"/>
    <n v="0"/>
    <n v="1"/>
    <n v="1"/>
    <n v="0"/>
    <n v="0"/>
    <n v="0"/>
    <n v="0"/>
    <n v="0"/>
    <n v="0"/>
    <n v="0"/>
    <n v="0"/>
    <n v="1"/>
    <n v="0"/>
    <n v="0"/>
    <n v="0"/>
    <n v="0"/>
  </r>
  <r>
    <n v="206304010"/>
    <x v="626"/>
    <d v="2024-02-01T00:00:00"/>
    <d v="2024-12-31T00:00:00"/>
    <n v="335"/>
    <s v="In Process"/>
    <x v="0"/>
    <x v="25"/>
    <x v="0"/>
    <x v="0"/>
    <s v="13 - Orange"/>
    <x v="57"/>
    <s v="714-241-9800"/>
    <s v="11680 WARNER AVE"/>
    <s v="FOUNTAIN VALLEY"/>
    <s v="92708"/>
    <s v="1992407779"/>
    <s v="DARREN GALLAUGHER"/>
    <s v="Yes"/>
    <m/>
    <n v="151"/>
    <n v="151"/>
    <x v="0"/>
    <n v="50585"/>
    <n v="46930"/>
    <n v="199.23"/>
    <n v="780"/>
    <n v="767"/>
    <n v="9903"/>
    <n v="7900"/>
    <n v="2110"/>
    <n v="24963"/>
    <m/>
    <n v="5"/>
    <n v="53"/>
    <n v="1996"/>
    <x v="0"/>
    <n v="46930"/>
    <m/>
    <m/>
    <m/>
    <m/>
    <m/>
    <m/>
    <m/>
    <m/>
    <n v="38760547"/>
    <n v="11411050"/>
    <n v="24885948"/>
    <n v="5381"/>
    <n v="25291030"/>
    <n v="22722559"/>
    <n v="2568471"/>
    <n v="-6"/>
    <m/>
    <m/>
    <n v="2568465"/>
    <n v="12378750"/>
    <n v="9875000"/>
    <n v="1160500"/>
    <n v="14213097"/>
    <m/>
    <n v="6250"/>
    <n v="29150"/>
    <n v="1097800"/>
    <n v="38760547"/>
    <m/>
    <m/>
    <m/>
    <m/>
    <m/>
    <m/>
    <m/>
    <m/>
    <n v="7978371"/>
    <m/>
    <n v="3335592"/>
    <m/>
    <n v="90937"/>
    <m/>
    <m/>
    <m/>
    <m/>
    <m/>
    <n v="300"/>
    <m/>
    <n v="5850"/>
    <m/>
    <m/>
    <m/>
    <n v="1366"/>
    <n v="0"/>
    <n v="4356385"/>
    <n v="10875"/>
    <n v="4822257"/>
    <n v="635775"/>
    <n v="1162158"/>
    <n v="264198"/>
    <m/>
    <n v="158036"/>
    <m/>
    <m/>
    <m/>
    <m/>
    <m/>
    <m/>
    <m/>
    <m/>
    <m/>
    <m/>
    <m/>
    <m/>
    <m/>
    <m/>
    <m/>
    <m/>
    <m/>
    <m/>
    <m/>
    <m/>
    <m/>
    <m/>
    <m/>
    <m/>
    <m/>
    <m/>
    <m/>
    <m/>
    <m/>
    <m/>
    <m/>
    <m/>
    <n v="9398424"/>
    <m/>
    <n v="8959802"/>
    <m/>
    <n v="482716"/>
    <m/>
    <n v="5581128"/>
    <m/>
    <m/>
    <m/>
    <n v="4150"/>
    <m/>
    <n v="459728"/>
    <m/>
    <m/>
    <m/>
    <m/>
    <m/>
    <m/>
    <m/>
    <m/>
    <m/>
    <m/>
    <m/>
    <m/>
    <m/>
    <m/>
    <m/>
    <m/>
    <m/>
    <n v="10891091"/>
    <n v="2449666"/>
    <n v="9381802"/>
    <n v="186578"/>
    <n v="8151918"/>
    <m/>
    <m/>
    <m/>
    <m/>
    <m/>
    <m/>
    <m/>
    <m/>
    <n v="15403"/>
    <m/>
    <n v="967147"/>
    <n v="37921"/>
    <n v="1195355"/>
    <n v="148822"/>
    <n v="537398"/>
    <n v="143496"/>
    <m/>
    <n v="142216"/>
    <n v="694916"/>
    <n v="440787"/>
    <n v="138672"/>
    <n v="1507968"/>
    <n v="260013"/>
    <n v="161098"/>
    <n v="99964"/>
    <n v="5579471"/>
    <n v="35784"/>
    <n v="1858343"/>
    <n v="162436"/>
    <n v="32364"/>
    <m/>
    <n v="14702"/>
    <n v="396365"/>
    <n v="4826176"/>
    <m/>
    <n v="229657"/>
    <n v="296428"/>
    <m/>
    <m/>
    <n v="5352261"/>
    <n v="2783796"/>
    <m/>
    <m/>
    <n v="2568465"/>
    <n v="5352261"/>
    <n v="1048354"/>
    <m/>
    <m/>
    <m/>
    <n v="12976"/>
    <m/>
    <n v="28010"/>
    <n v="224455"/>
    <n v="265441"/>
    <n v="-35784"/>
    <m/>
    <m/>
    <m/>
    <m/>
    <m/>
    <n v="0"/>
    <n v="0"/>
    <n v="1824"/>
    <n v="0"/>
    <n v="22927"/>
    <n v="48666"/>
    <n v="107668"/>
    <n v="0"/>
    <n v="0"/>
    <n v="0"/>
    <n v="37939"/>
    <n v="3612"/>
    <n v="14416"/>
    <n v="4859"/>
    <n v="26876"/>
    <n v="6267"/>
    <n v="4906"/>
    <n v="1936"/>
    <n v="22570"/>
    <n v="304466"/>
    <n v="0"/>
    <n v="0"/>
    <n v="0"/>
    <n v="0"/>
    <n v="0"/>
    <n v="0"/>
    <n v="0"/>
    <n v="222431"/>
    <n v="0"/>
    <n v="1252706"/>
    <n v="1890602"/>
    <n v="2683566"/>
    <n v="0"/>
    <n v="0"/>
    <n v="0"/>
    <n v="1870220"/>
    <n v="117753"/>
    <n v="269831"/>
    <n v="87920"/>
    <n v="618073"/>
    <n v="197030"/>
    <n v="105660"/>
    <n v="76633"/>
    <n v="1498666"/>
    <n v="10891091"/>
    <n v="0"/>
    <n v="0"/>
    <n v="0"/>
    <n v="0"/>
    <n v="0"/>
    <n v="0"/>
    <n v="0"/>
    <m/>
    <x v="0"/>
    <x v="0"/>
    <m/>
    <m/>
    <n v="37939"/>
    <m/>
    <x v="0"/>
    <x v="0"/>
    <m/>
    <m/>
    <n v="1870220"/>
    <n v="200"/>
    <n v="322"/>
    <n v="122"/>
    <n v="147"/>
    <n v="233"/>
    <n v="90"/>
    <n v="73"/>
    <n v="112"/>
    <n v="44"/>
    <n v="1"/>
    <n v="0"/>
    <n v="0"/>
    <n v="0"/>
    <n v="0"/>
    <n v="1"/>
    <n v="1"/>
    <n v="0"/>
    <n v="0"/>
    <n v="0"/>
    <n v="0"/>
    <n v="0"/>
    <n v="0"/>
    <n v="0"/>
    <n v="0"/>
    <n v="1"/>
    <n v="0"/>
    <n v="0"/>
    <n v="0"/>
    <n v="0"/>
  </r>
  <r>
    <n v="206304012"/>
    <x v="627"/>
    <d v="2024-01-01T00:00:00"/>
    <d v="2024-12-31T00:00:00"/>
    <n v="366"/>
    <s v="In Process"/>
    <x v="0"/>
    <x v="25"/>
    <x v="0"/>
    <x v="0"/>
    <s v="13 - Orange"/>
    <x v="55"/>
    <s v="714997709"/>
    <s v="5017 E. CHAPMAN AVENUE"/>
    <s v="ORANGE"/>
    <s v="92869"/>
    <s v="1821701590"/>
    <s v="JIM VILLAFANIA"/>
    <s v="Yes"/>
    <s v="FLAGSTONE HEALTHCARE SOUTH LLC"/>
    <n v="145"/>
    <n v="145"/>
    <x v="0"/>
    <n v="53070"/>
    <n v="49944"/>
    <n v="220.8"/>
    <n v="463"/>
    <n v="448"/>
    <n v="3700"/>
    <n v="4655"/>
    <n v="3871"/>
    <n v="36636"/>
    <m/>
    <n v="284"/>
    <n v="435"/>
    <n v="363"/>
    <x v="1"/>
    <n v="32281"/>
    <m/>
    <m/>
    <m/>
    <n v="17663"/>
    <m/>
    <m/>
    <m/>
    <m/>
    <n v="26962740"/>
    <n v="4724053"/>
    <n v="6233657"/>
    <n v="596"/>
    <n v="25453732"/>
    <n v="23884324"/>
    <n v="1569408"/>
    <n v="11963"/>
    <n v="332090"/>
    <m/>
    <n v="1249281"/>
    <n v="1990980"/>
    <n v="2689396"/>
    <n v="1914459"/>
    <n v="19825387"/>
    <m/>
    <n v="129958"/>
    <n v="216540"/>
    <n v="196020"/>
    <n v="17605080"/>
    <m/>
    <m/>
    <m/>
    <n v="9357660"/>
    <m/>
    <m/>
    <m/>
    <m/>
    <n v="1207088"/>
    <m/>
    <n v="1276686"/>
    <m/>
    <n v="41429"/>
    <m/>
    <n v="2144888"/>
    <m/>
    <m/>
    <m/>
    <n v="51002"/>
    <m/>
    <n v="2247"/>
    <m/>
    <n v="713"/>
    <m/>
    <n v="356715"/>
    <n v="0"/>
    <n v="1903068"/>
    <n v="0"/>
    <n v="1554706"/>
    <n v="309884"/>
    <n v="402161"/>
    <n v="124357"/>
    <m/>
    <n v="73162"/>
    <m/>
    <m/>
    <m/>
    <m/>
    <m/>
    <m/>
    <m/>
    <m/>
    <m/>
    <m/>
    <m/>
    <m/>
    <m/>
    <m/>
    <m/>
    <m/>
    <m/>
    <m/>
    <n v="-65622"/>
    <m/>
    <m/>
    <m/>
    <m/>
    <m/>
    <m/>
    <m/>
    <m/>
    <m/>
    <n v="27804"/>
    <m/>
    <m/>
    <m/>
    <n v="-52609"/>
    <n v="1"/>
    <n v="1112510"/>
    <m/>
    <n v="628167"/>
    <m/>
    <n v="4470891"/>
    <m/>
    <m/>
    <m/>
    <n v="47112"/>
    <m/>
    <n v="65403"/>
    <m/>
    <m/>
    <m/>
    <m/>
    <m/>
    <m/>
    <m/>
    <m/>
    <m/>
    <m/>
    <m/>
    <m/>
    <m/>
    <m/>
    <m/>
    <m/>
    <m/>
    <n v="11998199"/>
    <n v="2968206"/>
    <n v="8917919"/>
    <n v="653717"/>
    <n v="6422334"/>
    <m/>
    <m/>
    <m/>
    <n v="4561713"/>
    <m/>
    <m/>
    <m/>
    <m/>
    <n v="324793"/>
    <n v="7968"/>
    <n v="617013"/>
    <m/>
    <n v="534735"/>
    <n v="90490"/>
    <n v="232010"/>
    <n v="75725"/>
    <m/>
    <n v="1149149"/>
    <n v="637282"/>
    <n v="444732"/>
    <n v="130847"/>
    <n v="1029286"/>
    <n v="393375"/>
    <n v="200794"/>
    <n v="121104"/>
    <n v="4037101"/>
    <n v="91229"/>
    <n v="2264165"/>
    <n v="101608"/>
    <n v="29470"/>
    <m/>
    <m/>
    <n v="387401"/>
    <n v="1932494"/>
    <m/>
    <n v="537240"/>
    <m/>
    <n v="25753530"/>
    <m/>
    <n v="28223264"/>
    <n v="1375470"/>
    <n v="24430066"/>
    <m/>
    <n v="2417728"/>
    <n v="28223264"/>
    <m/>
    <n v="1278445"/>
    <m/>
    <m/>
    <n v="0"/>
    <m/>
    <n v="26647"/>
    <n v="660963"/>
    <n v="687610"/>
    <n v="-150370"/>
    <m/>
    <m/>
    <m/>
    <m/>
    <m/>
    <s v="0.00"/>
    <n v="0"/>
    <n v="3410"/>
    <n v="0"/>
    <n v="17693"/>
    <n v="90812"/>
    <n v="93067"/>
    <n v="0"/>
    <n v="0"/>
    <n v="1508"/>
    <n v="41503"/>
    <n v="7968"/>
    <n v="15992"/>
    <n v="2374"/>
    <n v="21081"/>
    <n v="7925"/>
    <n v="6357"/>
    <n v="1953"/>
    <n v="22665"/>
    <n v="334308"/>
    <n v="0"/>
    <n v="1628"/>
    <n v="3965"/>
    <n v="9049"/>
    <n v="0"/>
    <n v="0"/>
    <n v="14642"/>
    <n v="244179"/>
    <n v="0"/>
    <n v="1019615"/>
    <n v="3593734"/>
    <n v="2917998"/>
    <n v="0"/>
    <n v="0"/>
    <n v="47655"/>
    <n v="1673144"/>
    <n v="207719"/>
    <n v="296886"/>
    <n v="44546"/>
    <n v="518987"/>
    <n v="270249"/>
    <n v="147248"/>
    <n v="96768"/>
    <n v="919471"/>
    <n v="11998199"/>
    <n v="0"/>
    <n v="95376"/>
    <n v="228450"/>
    <n v="317447"/>
    <n v="0"/>
    <n v="0"/>
    <n v="641273"/>
    <m/>
    <x v="0"/>
    <x v="0"/>
    <m/>
    <m/>
    <n v="41503"/>
    <m/>
    <x v="0"/>
    <x v="0"/>
    <m/>
    <m/>
    <n v="1673144"/>
    <n v="200"/>
    <n v="324"/>
    <n v="117"/>
    <n v="150"/>
    <n v="248"/>
    <n v="84"/>
    <n v="59"/>
    <n v="98"/>
    <n v="34"/>
    <n v="1"/>
    <n v="0"/>
    <n v="0"/>
    <n v="0"/>
    <n v="0"/>
    <n v="1"/>
    <n v="1"/>
    <n v="0"/>
    <n v="0"/>
    <n v="0"/>
    <n v="1"/>
    <n v="0"/>
    <n v="0"/>
    <n v="0"/>
    <n v="0"/>
    <n v="1"/>
    <n v="0"/>
    <n v="0"/>
    <n v="0"/>
    <n v="0"/>
  </r>
  <r>
    <n v="206304020"/>
    <x v="628"/>
    <d v="2024-01-01T00:00:00"/>
    <d v="2024-12-31T00:00:00"/>
    <n v="366"/>
    <s v="In Process"/>
    <x v="1"/>
    <x v="25"/>
    <x v="1"/>
    <x v="0"/>
    <s v="13 - Orange"/>
    <x v="61"/>
    <s v="949-472-4733"/>
    <s v="23442 EL TORO ROAD"/>
    <s v="LAKE FOREST"/>
    <s v="92630-6979"/>
    <s v="LTCX10101"/>
    <s v="JOEL NIBLETT"/>
    <s v="Yes"/>
    <m/>
    <n v="52"/>
    <n v="52"/>
    <x v="1"/>
    <n v="19032"/>
    <n v="14254"/>
    <n v="112.34"/>
    <n v="280"/>
    <n v="271"/>
    <n v="2821"/>
    <n v="2400"/>
    <n v="651"/>
    <n v="5656"/>
    <m/>
    <m/>
    <n v="2723"/>
    <n v="3"/>
    <x v="0"/>
    <n v="14254"/>
    <m/>
    <m/>
    <m/>
    <m/>
    <m/>
    <m/>
    <m/>
    <m/>
    <n v="6091046"/>
    <n v="2068007"/>
    <m/>
    <n v="26029"/>
    <n v="8185082"/>
    <n v="7852713"/>
    <n v="332369"/>
    <n v="6276409"/>
    <m/>
    <m/>
    <n v="6608778"/>
    <n v="1198477"/>
    <n v="1040986"/>
    <n v="211855"/>
    <n v="2443392"/>
    <m/>
    <m/>
    <n v="1195040"/>
    <n v="1296"/>
    <n v="6091046"/>
    <m/>
    <m/>
    <m/>
    <m/>
    <m/>
    <m/>
    <m/>
    <m/>
    <n v="1053908"/>
    <m/>
    <n v="981903"/>
    <m/>
    <n v="1513"/>
    <m/>
    <n v="13151"/>
    <m/>
    <m/>
    <m/>
    <m/>
    <m/>
    <n v="17532"/>
    <m/>
    <m/>
    <m/>
    <n v="60303"/>
    <n v="0"/>
    <n v="863959"/>
    <n v="0"/>
    <n v="751828"/>
    <n v="44550"/>
    <n v="253210"/>
    <n v="40818"/>
    <m/>
    <n v="53339"/>
    <m/>
    <m/>
    <m/>
    <m/>
    <m/>
    <m/>
    <m/>
    <m/>
    <m/>
    <m/>
    <m/>
    <m/>
    <m/>
    <m/>
    <m/>
    <m/>
    <m/>
    <m/>
    <m/>
    <m/>
    <m/>
    <m/>
    <m/>
    <m/>
    <m/>
    <m/>
    <m/>
    <m/>
    <m/>
    <m/>
    <m/>
    <m/>
    <n v="95574"/>
    <m/>
    <n v="842719"/>
    <m/>
    <n v="51512"/>
    <m/>
    <n v="447546"/>
    <m/>
    <m/>
    <m/>
    <m/>
    <m/>
    <n v="-960"/>
    <m/>
    <m/>
    <m/>
    <m/>
    <m/>
    <m/>
    <m/>
    <m/>
    <m/>
    <m/>
    <m/>
    <m/>
    <m/>
    <m/>
    <m/>
    <m/>
    <m/>
    <n v="5421083"/>
    <n v="1372353"/>
    <n v="4178905"/>
    <n v="109342"/>
    <n v="3211010"/>
    <m/>
    <m/>
    <m/>
    <m/>
    <m/>
    <m/>
    <m/>
    <m/>
    <n v="117132"/>
    <m/>
    <n v="310469"/>
    <m/>
    <n v="263881"/>
    <n v="15066"/>
    <n v="140342"/>
    <n v="28840"/>
    <m/>
    <n v="47690"/>
    <n v="173146"/>
    <n v="136842"/>
    <n v="65824"/>
    <n v="982636"/>
    <n v="155768"/>
    <n v="223727"/>
    <n v="99553"/>
    <n v="1783140"/>
    <n v="40358"/>
    <m/>
    <n v="20169"/>
    <n v="37120"/>
    <m/>
    <m/>
    <m/>
    <n v="10594624"/>
    <m/>
    <n v="14616965"/>
    <m/>
    <n v="1302181"/>
    <m/>
    <n v="26513770"/>
    <n v="1879022"/>
    <m/>
    <n v="18279200"/>
    <n v="6355548"/>
    <n v="26513770"/>
    <m/>
    <n v="1299200"/>
    <n v="193055"/>
    <n v="17480000"/>
    <n v="5705268"/>
    <n v="22755555"/>
    <m/>
    <n v="20434703"/>
    <n v="48895526"/>
    <n v="-34278561"/>
    <m/>
    <m/>
    <m/>
    <n v="18279200"/>
    <m/>
    <s v="4.81"/>
    <n v="9038095.8199999984"/>
    <n v="1942"/>
    <n v="0"/>
    <n v="7970"/>
    <n v="17645"/>
    <n v="36957"/>
    <n v="0"/>
    <n v="0"/>
    <n v="1882"/>
    <m/>
    <n v="1503"/>
    <n v="4268"/>
    <n v="2250"/>
    <n v="22071"/>
    <n v="4625"/>
    <n v="6511"/>
    <n v="1795"/>
    <n v="17010"/>
    <n v="126429"/>
    <n v="0"/>
    <n v="66"/>
    <n v="1005"/>
    <n v="2611"/>
    <n v="0"/>
    <n v="0"/>
    <n v="3682"/>
    <n v="140015"/>
    <n v="0"/>
    <n v="411179"/>
    <n v="751422"/>
    <n v="900044"/>
    <n v="0"/>
    <n v="0"/>
    <n v="99750"/>
    <m/>
    <n v="38297"/>
    <n v="88165"/>
    <n v="42084"/>
    <n v="513738"/>
    <n v="128944"/>
    <n v="147631"/>
    <n v="78638"/>
    <n v="715193"/>
    <n v="4055100"/>
    <n v="0"/>
    <n v="5169"/>
    <n v="77528"/>
    <n v="85794"/>
    <n v="0"/>
    <n v="0"/>
    <n v="168491"/>
    <m/>
    <x v="0"/>
    <x v="0"/>
    <m/>
    <m/>
    <m/>
    <m/>
    <x v="0"/>
    <x v="0"/>
    <m/>
    <m/>
    <m/>
    <n v="142"/>
    <n v="177"/>
    <n v="113"/>
    <n v="56"/>
    <n v="71"/>
    <n v="41"/>
    <n v="31"/>
    <n v="42"/>
    <n v="20"/>
    <n v="1"/>
    <n v="0"/>
    <n v="0"/>
    <n v="1"/>
    <n v="0"/>
    <n v="0"/>
    <n v="1"/>
    <n v="0"/>
    <n v="0"/>
    <n v="0"/>
    <n v="0"/>
    <n v="0"/>
    <n v="0"/>
    <n v="0"/>
    <n v="0"/>
    <n v="0"/>
    <n v="0"/>
    <n v="1"/>
    <n v="0"/>
    <n v="0"/>
  </r>
  <r>
    <n v="206304033"/>
    <x v="629"/>
    <d v="2024-01-01T00:00:00"/>
    <d v="2024-12-31T00:00:00"/>
    <n v="366"/>
    <s v="In Process"/>
    <x v="0"/>
    <x v="25"/>
    <x v="0"/>
    <x v="0"/>
    <s v="13 - Orange"/>
    <x v="59"/>
    <s v="714-821-1993"/>
    <s v="645 SOUTH BEACH BOULEVARD"/>
    <s v="ANAHEIM"/>
    <s v="92804"/>
    <s v="1235235300"/>
    <s v="JACOB ROTHEY"/>
    <s v="Yes"/>
    <m/>
    <n v="138"/>
    <n v="138"/>
    <x v="0"/>
    <n v="50508"/>
    <n v="48521"/>
    <n v="226.84"/>
    <n v="270"/>
    <n v="279"/>
    <n v="7021"/>
    <n v="117"/>
    <n v="19164"/>
    <n v="18835"/>
    <m/>
    <n v="1828"/>
    <n v="637"/>
    <n v="919"/>
    <x v="1"/>
    <n v="29974"/>
    <m/>
    <n v="18547"/>
    <m/>
    <m/>
    <m/>
    <m/>
    <m/>
    <m/>
    <n v="21914832"/>
    <n v="3120349"/>
    <n v="-1229684"/>
    <n v="18208"/>
    <n v="26283073"/>
    <n v="22954849"/>
    <n v="3328224"/>
    <n v="-1"/>
    <n v="12590"/>
    <m/>
    <n v="3315633"/>
    <n v="2997046"/>
    <n v="49642"/>
    <n v="9418807"/>
    <n v="7991491"/>
    <m/>
    <n v="775601"/>
    <n v="292323"/>
    <n v="389922"/>
    <n v="12739702"/>
    <m/>
    <n v="9175130"/>
    <m/>
    <m/>
    <m/>
    <m/>
    <m/>
    <m/>
    <n v="712042"/>
    <m/>
    <n v="12139"/>
    <m/>
    <n v="88683"/>
    <m/>
    <n v="1954150"/>
    <m/>
    <m/>
    <m/>
    <n v="189657"/>
    <m/>
    <n v="68331"/>
    <m/>
    <n v="95347"/>
    <m/>
    <n v="30664"/>
    <n v="22918"/>
    <n v="865279"/>
    <n v="289198"/>
    <n v="825637"/>
    <n v="291875"/>
    <n v="655295"/>
    <n v="49188"/>
    <m/>
    <n v="90295"/>
    <m/>
    <m/>
    <m/>
    <m/>
    <m/>
    <m/>
    <m/>
    <m/>
    <m/>
    <m/>
    <m/>
    <m/>
    <m/>
    <m/>
    <m/>
    <m/>
    <m/>
    <m/>
    <m/>
    <m/>
    <m/>
    <m/>
    <m/>
    <m/>
    <m/>
    <m/>
    <m/>
    <m/>
    <m/>
    <m/>
    <m/>
    <m/>
    <n v="-10559419"/>
    <m/>
    <n v="49642"/>
    <m/>
    <n v="123079"/>
    <m/>
    <n v="7991491"/>
    <m/>
    <m/>
    <m/>
    <n v="775601"/>
    <m/>
    <n v="389922"/>
    <m/>
    <m/>
    <m/>
    <m/>
    <m/>
    <m/>
    <m/>
    <m/>
    <m/>
    <m/>
    <m/>
    <m/>
    <m/>
    <m/>
    <m/>
    <m/>
    <m/>
    <n v="9168198"/>
    <n v="2615428"/>
    <n v="11171223"/>
    <n v="252424"/>
    <n v="5664812"/>
    <m/>
    <n v="3006764"/>
    <m/>
    <m/>
    <m/>
    <m/>
    <m/>
    <m/>
    <n v="23539"/>
    <n v="20555"/>
    <n v="413734"/>
    <n v="9649"/>
    <n v="391417"/>
    <n v="167940"/>
    <n v="290544"/>
    <n v="37591"/>
    <m/>
    <n v="39243"/>
    <n v="434384"/>
    <n v="567677"/>
    <n v="346357"/>
    <n v="1507250"/>
    <n v="263261"/>
    <n v="434966"/>
    <n v="180736"/>
    <n v="5203934"/>
    <n v="233061"/>
    <n v="2835539"/>
    <n v="301885"/>
    <n v="59339"/>
    <m/>
    <m/>
    <n v="520672"/>
    <n v="5909463"/>
    <m/>
    <n v="955307"/>
    <m/>
    <n v="20277985"/>
    <m/>
    <n v="27142755"/>
    <n v="3292796"/>
    <m/>
    <n v="20402868"/>
    <n v="3447091"/>
    <n v="27142755"/>
    <m/>
    <n v="781791"/>
    <m/>
    <m/>
    <n v="0"/>
    <m/>
    <n v="1035402"/>
    <n v="16425"/>
    <n v="1051827"/>
    <n v="-96520"/>
    <m/>
    <n v="20042469"/>
    <m/>
    <n v="20402868"/>
    <m/>
    <s v="0.01"/>
    <n v="32927.96"/>
    <n v="5041"/>
    <n v="0"/>
    <n v="16055"/>
    <n v="63609"/>
    <n v="142238"/>
    <n v="0"/>
    <n v="0"/>
    <n v="8004"/>
    <n v="101"/>
    <n v="1905"/>
    <n v="17712"/>
    <n v="12147"/>
    <n v="31598"/>
    <n v="8024"/>
    <n v="15145"/>
    <n v="2811"/>
    <n v="29990"/>
    <n v="354380"/>
    <n v="0"/>
    <n v="960"/>
    <n v="1661"/>
    <n v="1803"/>
    <n v="0"/>
    <n v="0"/>
    <n v="4424"/>
    <n v="225492"/>
    <n v="0"/>
    <n v="1003927"/>
    <n v="1540893"/>
    <n v="2721651"/>
    <n v="0"/>
    <n v="0"/>
    <n v="510893"/>
    <n v="4127"/>
    <n v="42831"/>
    <n v="391553"/>
    <n v="234367"/>
    <n v="777535"/>
    <n v="196065"/>
    <n v="327290"/>
    <n v="140256"/>
    <n v="1051318"/>
    <n v="9168198"/>
    <n v="0"/>
    <n v="64445"/>
    <n v="74869"/>
    <n v="55996"/>
    <n v="0"/>
    <n v="0"/>
    <n v="195310"/>
    <m/>
    <x v="0"/>
    <x v="0"/>
    <m/>
    <m/>
    <n v="101"/>
    <m/>
    <x v="0"/>
    <x v="0"/>
    <m/>
    <m/>
    <n v="4127"/>
    <n v="200"/>
    <n v="295"/>
    <n v="152"/>
    <n v="98"/>
    <n v="161"/>
    <n v="65"/>
    <n v="52"/>
    <n v="84"/>
    <n v="35"/>
    <n v="1"/>
    <n v="0"/>
    <n v="0"/>
    <n v="0"/>
    <n v="0"/>
    <n v="1"/>
    <n v="1"/>
    <n v="0"/>
    <n v="1"/>
    <n v="0"/>
    <n v="0"/>
    <n v="0"/>
    <n v="0"/>
    <n v="0"/>
    <n v="0"/>
    <n v="1"/>
    <n v="0"/>
    <n v="0"/>
    <n v="0"/>
    <n v="0"/>
  </r>
  <r>
    <n v="206304055"/>
    <x v="630"/>
    <d v="2024-01-01T00:00:00"/>
    <d v="2024-12-31T00:00:00"/>
    <n v="366"/>
    <s v="In Process"/>
    <x v="0"/>
    <x v="25"/>
    <x v="0"/>
    <x v="0"/>
    <s v="13 - Orange"/>
    <x v="60"/>
    <s v="562-691-8810"/>
    <s v="1770 WEST LA HABRA BLVD"/>
    <s v="LA HABRA"/>
    <s v="90631"/>
    <s v="LTC55536G"/>
    <s v="JUSTIN CASEM"/>
    <s v="Yes"/>
    <m/>
    <n v="99"/>
    <n v="99"/>
    <x v="2"/>
    <n v="36234"/>
    <n v="34798"/>
    <n v="223.88"/>
    <n v="601"/>
    <n v="660"/>
    <n v="14486"/>
    <n v="3211"/>
    <n v="1915"/>
    <n v="14991"/>
    <m/>
    <n v="79"/>
    <n v="72"/>
    <n v="44"/>
    <x v="0"/>
    <n v="34798"/>
    <m/>
    <m/>
    <m/>
    <m/>
    <m/>
    <m/>
    <m/>
    <m/>
    <n v="14406372"/>
    <n v="18505643"/>
    <n v="12696835"/>
    <n v="74584"/>
    <n v="20289764"/>
    <n v="17338911"/>
    <n v="2950853"/>
    <n v="1135484"/>
    <m/>
    <m/>
    <n v="4086337"/>
    <n v="5997204"/>
    <n v="1329354"/>
    <n v="792810"/>
    <n v="6206274"/>
    <m/>
    <n v="32706"/>
    <n v="29808"/>
    <n v="18216"/>
    <n v="14406372"/>
    <m/>
    <m/>
    <m/>
    <m/>
    <m/>
    <m/>
    <m/>
    <m/>
    <n v="16083673"/>
    <m/>
    <n v="2394904"/>
    <m/>
    <n v="1700"/>
    <m/>
    <n v="23066"/>
    <m/>
    <m/>
    <m/>
    <m/>
    <m/>
    <m/>
    <m/>
    <n v="2300"/>
    <m/>
    <n v="0"/>
    <n v="0"/>
    <n v="8470000"/>
    <n v="0"/>
    <n v="8360000"/>
    <n v="967000"/>
    <n v="530406"/>
    <n v="72584"/>
    <m/>
    <n v="105653"/>
    <m/>
    <m/>
    <m/>
    <m/>
    <m/>
    <m/>
    <m/>
    <m/>
    <m/>
    <m/>
    <m/>
    <m/>
    <m/>
    <m/>
    <m/>
    <m/>
    <m/>
    <m/>
    <m/>
    <m/>
    <m/>
    <m/>
    <m/>
    <m/>
    <m/>
    <m/>
    <m/>
    <m/>
    <n v="3584"/>
    <m/>
    <m/>
    <m/>
    <n v="9697922"/>
    <m/>
    <n v="1898073"/>
    <m/>
    <n v="-147873"/>
    <m/>
    <n v="1239769"/>
    <m/>
    <m/>
    <m/>
    <m/>
    <m/>
    <n v="5360"/>
    <m/>
    <m/>
    <m/>
    <m/>
    <m/>
    <m/>
    <m/>
    <m/>
    <m/>
    <m/>
    <m/>
    <m/>
    <m/>
    <m/>
    <m/>
    <m/>
    <m/>
    <n v="8302250"/>
    <n v="2173089"/>
    <n v="6863572"/>
    <n v="89275"/>
    <n v="6342423"/>
    <m/>
    <m/>
    <m/>
    <m/>
    <m/>
    <m/>
    <m/>
    <m/>
    <n v="15222"/>
    <m/>
    <n v="713670"/>
    <m/>
    <n v="371837"/>
    <n v="158620"/>
    <n v="554995"/>
    <n v="100267"/>
    <m/>
    <n v="353548"/>
    <n v="501582"/>
    <n v="368965"/>
    <n v="136318"/>
    <n v="1433915"/>
    <n v="178004"/>
    <n v="228425"/>
    <n v="123437"/>
    <n v="3987681"/>
    <n v="61332"/>
    <n v="1454833"/>
    <n v="59560"/>
    <n v="41103"/>
    <m/>
    <n v="3859"/>
    <n v="149315"/>
    <n v="11777022"/>
    <m/>
    <n v="301068"/>
    <m/>
    <n v="4648707"/>
    <m/>
    <n v="16726797"/>
    <n v="6844929"/>
    <m/>
    <m/>
    <n v="9881868"/>
    <n v="16726797"/>
    <n v="369943"/>
    <m/>
    <n v="12759"/>
    <m/>
    <n v="0"/>
    <m/>
    <n v="823251"/>
    <n v="487972"/>
    <n v="1311223"/>
    <n v="-1010155"/>
    <m/>
    <m/>
    <m/>
    <m/>
    <m/>
    <s v="-0.01"/>
    <n v="-68449.290000000008"/>
    <n v="2008"/>
    <n v="0"/>
    <n v="10807"/>
    <n v="42364"/>
    <n v="89090"/>
    <n v="0"/>
    <n v="0"/>
    <n v="6294"/>
    <n v="22868"/>
    <n v="5399"/>
    <n v="12821"/>
    <n v="4586"/>
    <n v="25580"/>
    <n v="3677"/>
    <n v="6441"/>
    <n v="1936"/>
    <n v="24597"/>
    <n v="258468"/>
    <n v="0"/>
    <n v="0"/>
    <n v="0"/>
    <n v="0"/>
    <n v="0"/>
    <n v="0"/>
    <n v="0"/>
    <n v="171313"/>
    <n v="0"/>
    <n v="641804"/>
    <n v="1602021"/>
    <n v="2010664"/>
    <n v="0"/>
    <n v="0"/>
    <n v="332993"/>
    <n v="992176"/>
    <n v="162171"/>
    <n v="251539"/>
    <n v="81525"/>
    <n v="567088"/>
    <n v="142927"/>
    <n v="172458"/>
    <n v="100311"/>
    <n v="1073260"/>
    <n v="8302250"/>
    <n v="0"/>
    <n v="0"/>
    <n v="0"/>
    <n v="0"/>
    <n v="0"/>
    <n v="0"/>
    <n v="0"/>
    <m/>
    <x v="0"/>
    <x v="0"/>
    <m/>
    <m/>
    <n v="22868"/>
    <m/>
    <x v="0"/>
    <x v="0"/>
    <m/>
    <m/>
    <n v="992176"/>
    <n v="192"/>
    <n v="250"/>
    <n v="152"/>
    <n v="130"/>
    <n v="169"/>
    <n v="102"/>
    <n v="60"/>
    <n v="83"/>
    <n v="45"/>
    <n v="1"/>
    <n v="0"/>
    <n v="0"/>
    <n v="0"/>
    <n v="1"/>
    <n v="0"/>
    <n v="1"/>
    <n v="0"/>
    <n v="0"/>
    <n v="0"/>
    <n v="0"/>
    <n v="0"/>
    <n v="0"/>
    <n v="0"/>
    <n v="0"/>
    <n v="1"/>
    <n v="0"/>
    <n v="0"/>
    <n v="0"/>
    <n v="0"/>
  </r>
  <r>
    <n v="206304068"/>
    <x v="631"/>
    <d v="2024-01-01T00:00:00"/>
    <d v="2024-12-31T00:00:00"/>
    <n v="366"/>
    <s v="In Process"/>
    <x v="0"/>
    <x v="25"/>
    <x v="0"/>
    <x v="0"/>
    <s v="13 - Orange"/>
    <x v="61"/>
    <s v="949-609-7540"/>
    <s v="25000 CALLE DE LOS CABALLEROS"/>
    <s v="LAGUNA HILLS"/>
    <s v="92653"/>
    <s v="1053946558"/>
    <s v="D.S. NORDFELT"/>
    <s v="Yes"/>
    <m/>
    <n v="59"/>
    <n v="59"/>
    <x v="1"/>
    <n v="21594"/>
    <n v="18574"/>
    <n v="196.76"/>
    <n v="687"/>
    <n v="683"/>
    <n v="15659"/>
    <n v="2833"/>
    <m/>
    <n v="7"/>
    <m/>
    <m/>
    <n v="75"/>
    <m/>
    <x v="0"/>
    <n v="18574"/>
    <m/>
    <m/>
    <m/>
    <m/>
    <m/>
    <m/>
    <m/>
    <m/>
    <n v="9853800"/>
    <n v="7338713"/>
    <n v="2035796"/>
    <n v="1065"/>
    <n v="15157782"/>
    <n v="13103418"/>
    <n v="2054364"/>
    <n v="-5063"/>
    <m/>
    <m/>
    <n v="2049301"/>
    <n v="8367100"/>
    <n v="1440400"/>
    <m/>
    <n v="4200"/>
    <m/>
    <m/>
    <n v="42100"/>
    <m/>
    <n v="9853800"/>
    <m/>
    <m/>
    <m/>
    <m/>
    <m/>
    <m/>
    <m/>
    <m/>
    <n v="6148580"/>
    <m/>
    <n v="1184384"/>
    <m/>
    <m/>
    <m/>
    <m/>
    <m/>
    <m/>
    <m/>
    <m/>
    <m/>
    <n v="5749"/>
    <m/>
    <m/>
    <m/>
    <n v="32878"/>
    <n v="19948"/>
    <n v="2428650"/>
    <n v="0"/>
    <n v="2184600"/>
    <n v="295500"/>
    <n v="2076028"/>
    <n v="156149"/>
    <m/>
    <n v="144960"/>
    <m/>
    <m/>
    <m/>
    <m/>
    <m/>
    <m/>
    <m/>
    <m/>
    <m/>
    <m/>
    <m/>
    <m/>
    <m/>
    <m/>
    <m/>
    <m/>
    <m/>
    <m/>
    <m/>
    <m/>
    <m/>
    <m/>
    <m/>
    <m/>
    <m/>
    <m/>
    <m/>
    <m/>
    <m/>
    <m/>
    <m/>
    <m/>
    <n v="1425202"/>
    <m/>
    <n v="608932"/>
    <m/>
    <m/>
    <m/>
    <n v="1662"/>
    <m/>
    <m/>
    <m/>
    <m/>
    <m/>
    <m/>
    <m/>
    <m/>
    <m/>
    <m/>
    <m/>
    <m/>
    <m/>
    <m/>
    <m/>
    <m/>
    <m/>
    <m/>
    <m/>
    <m/>
    <m/>
    <m/>
    <m/>
    <n v="6108521"/>
    <n v="1387861"/>
    <n v="5607036"/>
    <n v="179348"/>
    <n v="3905640"/>
    <m/>
    <m/>
    <m/>
    <m/>
    <m/>
    <m/>
    <m/>
    <m/>
    <n v="20288"/>
    <m/>
    <n v="880049"/>
    <m/>
    <n v="788044"/>
    <n v="97613"/>
    <n v="554661"/>
    <n v="84324"/>
    <m/>
    <n v="133900"/>
    <n v="547627"/>
    <n v="177868"/>
    <n v="87377"/>
    <n v="735146"/>
    <n v="59920"/>
    <n v="126524"/>
    <n v="137454"/>
    <n v="3614105"/>
    <n v="30109"/>
    <n v="899534"/>
    <n v="71459"/>
    <n v="29405"/>
    <m/>
    <m/>
    <n v="122371"/>
    <n v="2419170"/>
    <m/>
    <n v="187940"/>
    <n v="7978"/>
    <n v="6100804"/>
    <n v="11420083"/>
    <n v="20135975"/>
    <n v="1404532"/>
    <n v="86409"/>
    <n v="11864647"/>
    <n v="6780387"/>
    <n v="20135975"/>
    <m/>
    <n v="6000804"/>
    <m/>
    <m/>
    <n v="0"/>
    <m/>
    <n v="44960"/>
    <n v="242677"/>
    <n v="287637"/>
    <n v="-99697"/>
    <m/>
    <m/>
    <m/>
    <n v="11864647"/>
    <m/>
    <n v="0"/>
    <n v="0"/>
    <n v="4038"/>
    <n v="0"/>
    <n v="8788"/>
    <n v="15783"/>
    <n v="50157"/>
    <n v="0"/>
    <n v="0"/>
    <n v="6062"/>
    <n v="30767"/>
    <n v="3474"/>
    <n v="6374"/>
    <n v="3417"/>
    <n v="5336"/>
    <n v="1418"/>
    <n v="3182"/>
    <n v="2113"/>
    <n v="14802"/>
    <n v="155711"/>
    <n v="0"/>
    <n v="0"/>
    <n v="1203"/>
    <n v="1568"/>
    <n v="0"/>
    <n v="0"/>
    <n v="2771"/>
    <n v="325352"/>
    <n v="0"/>
    <n v="483909"/>
    <n v="655922"/>
    <n v="1215988"/>
    <n v="0"/>
    <n v="0"/>
    <n v="301210"/>
    <n v="1416869"/>
    <n v="105359"/>
    <n v="118144"/>
    <n v="59759"/>
    <n v="131334"/>
    <n v="43693"/>
    <n v="86284"/>
    <n v="109044"/>
    <n v="1055654"/>
    <n v="6108521"/>
    <n v="0"/>
    <n v="0"/>
    <n v="54125"/>
    <n v="54882"/>
    <n v="0"/>
    <n v="0"/>
    <n v="109007"/>
    <m/>
    <x v="0"/>
    <x v="0"/>
    <m/>
    <m/>
    <n v="30767"/>
    <m/>
    <x v="0"/>
    <x v="0"/>
    <m/>
    <m/>
    <n v="1416869"/>
    <n v="125"/>
    <n v="217"/>
    <n v="77"/>
    <n v="98"/>
    <n v="164"/>
    <n v="63"/>
    <n v="47"/>
    <n v="91"/>
    <n v="23"/>
    <n v="1"/>
    <n v="0"/>
    <n v="0"/>
    <n v="1"/>
    <n v="0"/>
    <n v="0"/>
    <n v="1"/>
    <n v="0"/>
    <n v="0"/>
    <n v="0"/>
    <n v="0"/>
    <n v="0"/>
    <n v="0"/>
    <n v="0"/>
    <n v="0"/>
    <n v="1"/>
    <n v="0"/>
    <n v="0"/>
    <n v="0"/>
    <n v="0"/>
  </r>
  <r>
    <n v="206304100"/>
    <x v="632"/>
    <d v="2024-01-01T00:00:00"/>
    <d v="2024-12-31T00:00:00"/>
    <n v="366"/>
    <s v="In Process"/>
    <x v="1"/>
    <x v="25"/>
    <x v="1"/>
    <x v="0"/>
    <s v="13 - Orange"/>
    <x v="60"/>
    <s v="714-256-1000"/>
    <s v="2525 BREA BOULEVARD"/>
    <s v="FULLERTON"/>
    <s v="92835-2787"/>
    <s v="N/A"/>
    <s v="CHRIS OAKESON"/>
    <s v="No"/>
    <m/>
    <n v="59"/>
    <n v="59"/>
    <x v="1"/>
    <n v="21594"/>
    <n v="20291"/>
    <n v="196.52"/>
    <n v="343"/>
    <n v="346"/>
    <n v="6302"/>
    <n v="1929"/>
    <m/>
    <m/>
    <m/>
    <m/>
    <n v="12046"/>
    <n v="14"/>
    <x v="0"/>
    <n v="20291"/>
    <m/>
    <m/>
    <m/>
    <m/>
    <m/>
    <m/>
    <m/>
    <m/>
    <n v="9360753"/>
    <n v="3159152"/>
    <n v="313177"/>
    <n v="34094"/>
    <n v="12240822"/>
    <n v="12899387"/>
    <n v="-658565"/>
    <n v="1861098"/>
    <n v="800"/>
    <m/>
    <n v="1201733"/>
    <n v="2919106"/>
    <n v="861094"/>
    <m/>
    <m/>
    <m/>
    <m/>
    <n v="5573278"/>
    <n v="7275"/>
    <n v="9360753"/>
    <m/>
    <m/>
    <m/>
    <m/>
    <m/>
    <m/>
    <m/>
    <m/>
    <n v="2465064"/>
    <m/>
    <n v="593988"/>
    <m/>
    <m/>
    <m/>
    <m/>
    <m/>
    <m/>
    <m/>
    <m/>
    <m/>
    <n v="96435"/>
    <m/>
    <n v="3665"/>
    <m/>
    <n v="207974"/>
    <n v="0"/>
    <n v="1052163"/>
    <n v="0"/>
    <n v="913005"/>
    <n v="318750"/>
    <n v="420836"/>
    <n v="94285"/>
    <m/>
    <n v="152139"/>
    <m/>
    <m/>
    <m/>
    <m/>
    <m/>
    <m/>
    <m/>
    <m/>
    <m/>
    <m/>
    <m/>
    <m/>
    <m/>
    <m/>
    <m/>
    <m/>
    <m/>
    <m/>
    <m/>
    <m/>
    <m/>
    <m/>
    <m/>
    <m/>
    <m/>
    <m/>
    <m/>
    <m/>
    <m/>
    <m/>
    <m/>
    <m/>
    <n v="-153488"/>
    <m/>
    <n v="469246"/>
    <m/>
    <m/>
    <m/>
    <m/>
    <m/>
    <m/>
    <m/>
    <m/>
    <m/>
    <n v="-2581"/>
    <m/>
    <m/>
    <m/>
    <m/>
    <m/>
    <m/>
    <m/>
    <m/>
    <m/>
    <m/>
    <m/>
    <m/>
    <m/>
    <m/>
    <m/>
    <m/>
    <m/>
    <n v="6417802"/>
    <n v="2106898"/>
    <n v="7876701"/>
    <n v="305231"/>
    <n v="4649383"/>
    <m/>
    <m/>
    <m/>
    <m/>
    <m/>
    <m/>
    <m/>
    <m/>
    <n v="170559"/>
    <m/>
    <n v="601238"/>
    <m/>
    <n v="415387"/>
    <n v="101087"/>
    <n v="376833"/>
    <n v="83371"/>
    <m/>
    <n v="260423"/>
    <n v="771408"/>
    <n v="505692"/>
    <n v="173273"/>
    <n v="1140506"/>
    <n v="72964"/>
    <n v="452377"/>
    <n v="97033"/>
    <n v="2093654"/>
    <n v="766954"/>
    <m/>
    <n v="114643"/>
    <n v="36910"/>
    <m/>
    <m/>
    <n v="15692"/>
    <n v="3719423"/>
    <n v="401786"/>
    <n v="11332274"/>
    <m/>
    <m/>
    <m/>
    <n v="15453483"/>
    <n v="1901835"/>
    <m/>
    <m/>
    <n v="13551648"/>
    <n v="15453483"/>
    <m/>
    <m/>
    <m/>
    <m/>
    <n v="1533911"/>
    <n v="22595959"/>
    <m/>
    <n v="5254785"/>
    <n v="29384655"/>
    <n v="-18052381"/>
    <m/>
    <m/>
    <m/>
    <m/>
    <m/>
    <s v="0.68"/>
    <n v="1293247.8"/>
    <n v="2121"/>
    <n v="0"/>
    <n v="7973"/>
    <n v="22522"/>
    <n v="55809"/>
    <n v="0"/>
    <n v="0"/>
    <n v="2486"/>
    <n v="6290"/>
    <n v="808"/>
    <n v="13759"/>
    <n v="3657"/>
    <n v="25720"/>
    <n v="1194"/>
    <n v="12464"/>
    <n v="1471"/>
    <n v="13097"/>
    <n v="169371"/>
    <n v="0"/>
    <n v="0"/>
    <n v="1066"/>
    <n v="2992"/>
    <n v="0"/>
    <n v="0"/>
    <n v="4058"/>
    <n v="197833"/>
    <n v="0"/>
    <n v="457876"/>
    <n v="921809"/>
    <n v="1383664"/>
    <n v="0"/>
    <n v="0"/>
    <n v="156572"/>
    <n v="146231"/>
    <n v="16947"/>
    <n v="265533"/>
    <n v="115715"/>
    <n v="556373"/>
    <n v="51377"/>
    <n v="294726"/>
    <n v="77729"/>
    <n v="595355"/>
    <n v="5237740"/>
    <n v="0"/>
    <n v="0"/>
    <n v="49037"/>
    <n v="95730"/>
    <n v="0"/>
    <n v="0"/>
    <n v="144767"/>
    <m/>
    <x v="0"/>
    <x v="0"/>
    <m/>
    <m/>
    <n v="6290"/>
    <m/>
    <x v="0"/>
    <x v="0"/>
    <m/>
    <m/>
    <n v="146231"/>
    <n v="142"/>
    <n v="183"/>
    <n v="121"/>
    <n v="61"/>
    <n v="80"/>
    <n v="50"/>
    <n v="40"/>
    <n v="55"/>
    <n v="31"/>
    <n v="1"/>
    <n v="0"/>
    <n v="0"/>
    <n v="1"/>
    <n v="0"/>
    <n v="0"/>
    <n v="1"/>
    <n v="0"/>
    <n v="0"/>
    <n v="0"/>
    <n v="0"/>
    <n v="0"/>
    <n v="0"/>
    <n v="0"/>
    <n v="0"/>
    <n v="0"/>
    <n v="0"/>
    <n v="1"/>
    <n v="0"/>
    <n v="0"/>
  </r>
  <r>
    <n v="206304158"/>
    <x v="633"/>
    <d v="2024-01-01T00:00:00"/>
    <d v="2024-12-31T00:00:00"/>
    <n v="366"/>
    <s v="In Process"/>
    <x v="0"/>
    <x v="25"/>
    <x v="0"/>
    <x v="0"/>
    <s v="13 - Orange"/>
    <x v="61"/>
    <s v="949-248-8855"/>
    <s v="31741 RANCHO VIEJO ROAD"/>
    <s v="SAN JUAN CAPISTRANO"/>
    <s v="92675"/>
    <s v="1285049585"/>
    <s v="JONATHAN CHAPMAN"/>
    <s v="Yes"/>
    <m/>
    <n v="45"/>
    <n v="45"/>
    <x v="1"/>
    <n v="16470"/>
    <n v="12860"/>
    <n v="178.61"/>
    <n v="432"/>
    <n v="426"/>
    <n v="8046"/>
    <n v="4077"/>
    <m/>
    <m/>
    <m/>
    <m/>
    <n v="737"/>
    <m/>
    <x v="0"/>
    <n v="12860"/>
    <m/>
    <m/>
    <m/>
    <m/>
    <m/>
    <m/>
    <m/>
    <m/>
    <n v="4834250"/>
    <n v="6332058"/>
    <n v="1370870"/>
    <n v="3979"/>
    <n v="9799417"/>
    <n v="9746403"/>
    <n v="53014"/>
    <n v="-1636793"/>
    <m/>
    <m/>
    <n v="-1583779"/>
    <n v="3076400"/>
    <n v="1473275"/>
    <m/>
    <m/>
    <m/>
    <m/>
    <n v="284575"/>
    <m/>
    <n v="4834250"/>
    <m/>
    <m/>
    <m/>
    <m/>
    <m/>
    <m/>
    <m/>
    <m/>
    <n v="4396579"/>
    <m/>
    <n v="1915117"/>
    <m/>
    <m/>
    <m/>
    <m/>
    <m/>
    <m/>
    <m/>
    <m/>
    <m/>
    <n v="20362"/>
    <m/>
    <m/>
    <m/>
    <n v="9852"/>
    <n v="644"/>
    <n v="2266125"/>
    <n v="0"/>
    <n v="2259975"/>
    <n v="225000"/>
    <n v="1363187"/>
    <n v="105711"/>
    <m/>
    <n v="101564"/>
    <m/>
    <m/>
    <m/>
    <m/>
    <m/>
    <m/>
    <m/>
    <m/>
    <m/>
    <m/>
    <m/>
    <m/>
    <m/>
    <m/>
    <m/>
    <m/>
    <m/>
    <m/>
    <m/>
    <m/>
    <m/>
    <m/>
    <m/>
    <m/>
    <m/>
    <m/>
    <m/>
    <m/>
    <m/>
    <m/>
    <m/>
    <m/>
    <n v="529252"/>
    <m/>
    <n v="841618"/>
    <m/>
    <m/>
    <m/>
    <m/>
    <m/>
    <m/>
    <m/>
    <m/>
    <m/>
    <m/>
    <m/>
    <m/>
    <m/>
    <m/>
    <m/>
    <m/>
    <m/>
    <m/>
    <m/>
    <m/>
    <m/>
    <m/>
    <m/>
    <m/>
    <m/>
    <m/>
    <m/>
    <n v="4265156"/>
    <n v="950179"/>
    <n v="4531068"/>
    <n v="132015"/>
    <n v="3055945"/>
    <m/>
    <m/>
    <m/>
    <m/>
    <m/>
    <m/>
    <m/>
    <m/>
    <n v="10796"/>
    <m/>
    <n v="651455"/>
    <m/>
    <n v="420206"/>
    <n v="62780"/>
    <n v="339623"/>
    <n v="62931"/>
    <m/>
    <n v="65432"/>
    <n v="326928"/>
    <n v="112166"/>
    <n v="26319"/>
    <n v="530654"/>
    <n v="145996"/>
    <n v="54763"/>
    <n v="90631"/>
    <n v="1692340"/>
    <n v="30657"/>
    <n v="1656456"/>
    <n v="70647"/>
    <n v="35529"/>
    <m/>
    <n v="219"/>
    <n v="303930"/>
    <n v="7583974"/>
    <m/>
    <n v="856993"/>
    <m/>
    <n v="723777"/>
    <n v="61753781"/>
    <n v="70918525"/>
    <n v="3960131"/>
    <n v="63458532"/>
    <n v="3237657"/>
    <n v="262205"/>
    <n v="70918525"/>
    <m/>
    <m/>
    <m/>
    <n v="3237657"/>
    <n v="0"/>
    <m/>
    <n v="660005"/>
    <n v="432816"/>
    <n v="1092821"/>
    <n v="-235828"/>
    <m/>
    <m/>
    <m/>
    <n v="3237657"/>
    <m/>
    <s v="1.39"/>
    <n v="5504582.0899999999"/>
    <n v="2027"/>
    <n v="0"/>
    <n v="6874"/>
    <n v="18112"/>
    <n v="34563"/>
    <n v="0"/>
    <n v="0"/>
    <n v="0"/>
    <n v="19192"/>
    <n v="1962"/>
    <n v="4614"/>
    <n v="800"/>
    <n v="12909"/>
    <n v="2804"/>
    <n v="1764"/>
    <n v="1607"/>
    <n v="7690"/>
    <n v="114918"/>
    <n v="0"/>
    <n v="9"/>
    <n v="1559"/>
    <n v="2888"/>
    <n v="0"/>
    <n v="0"/>
    <n v="4456"/>
    <n v="187442"/>
    <n v="0"/>
    <n v="357199"/>
    <n v="799502"/>
    <n v="855278"/>
    <n v="0"/>
    <n v="0"/>
    <n v="0"/>
    <n v="939561"/>
    <n v="68666"/>
    <n v="81740"/>
    <n v="13477"/>
    <n v="272795"/>
    <n v="115547"/>
    <n v="41412"/>
    <n v="76324"/>
    <n v="456213"/>
    <n v="4265156"/>
    <n v="0"/>
    <n v="476"/>
    <n v="70152"/>
    <n v="101071"/>
    <n v="0"/>
    <n v="0"/>
    <n v="171699"/>
    <m/>
    <x v="0"/>
    <x v="0"/>
    <m/>
    <m/>
    <n v="19192"/>
    <m/>
    <x v="0"/>
    <x v="0"/>
    <m/>
    <m/>
    <n v="939561"/>
    <n v="167"/>
    <n v="258"/>
    <n v="103"/>
    <n v="106"/>
    <n v="164"/>
    <n v="68"/>
    <n v="25"/>
    <n v="32"/>
    <n v="20"/>
    <n v="1"/>
    <n v="0"/>
    <n v="0"/>
    <n v="1"/>
    <n v="0"/>
    <n v="0"/>
    <n v="1"/>
    <n v="0"/>
    <n v="0"/>
    <n v="0"/>
    <n v="0"/>
    <n v="0"/>
    <n v="0"/>
    <n v="0"/>
    <n v="0"/>
    <n v="1"/>
    <n v="0"/>
    <n v="0"/>
    <n v="0"/>
    <n v="0"/>
  </r>
  <r>
    <n v="206304269"/>
    <x v="634"/>
    <d v="2024-04-01T00:00:00"/>
    <d v="2024-12-31T00:00:00"/>
    <n v="275"/>
    <s v="In Process"/>
    <x v="0"/>
    <x v="25"/>
    <x v="0"/>
    <x v="0"/>
    <s v="13 - Orange"/>
    <x v="57"/>
    <s v="760-352-8471"/>
    <s v="17803 IMPERIAL HIGHWAY"/>
    <s v="YORBA LINDA"/>
    <s v="92243"/>
    <s v="1982279535"/>
    <s v="ADMINISTRATOR"/>
    <s v="Yes"/>
    <s v="BAYSHIRE SENIOR LIVING"/>
    <n v="45"/>
    <n v="45"/>
    <x v="1"/>
    <n v="12375"/>
    <n v="13214"/>
    <n v="187.03"/>
    <n v="350"/>
    <n v="330"/>
    <n v="7230"/>
    <n v="4891"/>
    <m/>
    <m/>
    <m/>
    <m/>
    <n v="1093"/>
    <m/>
    <x v="0"/>
    <n v="13214"/>
    <m/>
    <m/>
    <m/>
    <m/>
    <m/>
    <m/>
    <m/>
    <m/>
    <n v="4792011"/>
    <n v="2852853"/>
    <n v="37799"/>
    <n v="1934"/>
    <n v="7608999"/>
    <n v="7105179"/>
    <n v="503820"/>
    <n v="1"/>
    <n v="800"/>
    <m/>
    <n v="503021"/>
    <n v="2621934"/>
    <n v="1773704"/>
    <m/>
    <m/>
    <m/>
    <m/>
    <n v="396373"/>
    <m/>
    <n v="4792011"/>
    <m/>
    <m/>
    <m/>
    <m/>
    <m/>
    <m/>
    <m/>
    <m/>
    <n v="1560929"/>
    <m/>
    <n v="1055948"/>
    <m/>
    <m/>
    <m/>
    <m/>
    <m/>
    <m/>
    <m/>
    <m/>
    <m/>
    <n v="235976"/>
    <m/>
    <m/>
    <m/>
    <n v="9962"/>
    <n v="0"/>
    <n v="912370"/>
    <n v="0"/>
    <n v="982100"/>
    <n v="498625"/>
    <n v="319573"/>
    <n v="67842"/>
    <m/>
    <n v="62381"/>
    <m/>
    <m/>
    <m/>
    <m/>
    <m/>
    <m/>
    <m/>
    <m/>
    <m/>
    <m/>
    <m/>
    <m/>
    <m/>
    <m/>
    <m/>
    <m/>
    <m/>
    <m/>
    <m/>
    <m/>
    <m/>
    <m/>
    <m/>
    <m/>
    <m/>
    <m/>
    <m/>
    <m/>
    <m/>
    <m/>
    <m/>
    <m/>
    <n v="-1057377"/>
    <m/>
    <n v="1095176"/>
    <m/>
    <m/>
    <m/>
    <m/>
    <m/>
    <m/>
    <m/>
    <m/>
    <m/>
    <m/>
    <m/>
    <m/>
    <m/>
    <m/>
    <m/>
    <m/>
    <m/>
    <m/>
    <m/>
    <m/>
    <m/>
    <m/>
    <m/>
    <m/>
    <m/>
    <m/>
    <m/>
    <n v="3459808"/>
    <n v="776118"/>
    <n v="2869253"/>
    <m/>
    <n v="2579585"/>
    <m/>
    <m/>
    <m/>
    <m/>
    <m/>
    <m/>
    <m/>
    <m/>
    <n v="2264"/>
    <m/>
    <n v="295982"/>
    <m/>
    <n v="268697"/>
    <n v="146777"/>
    <n v="377069"/>
    <n v="63334"/>
    <m/>
    <n v="68019"/>
    <n v="228110"/>
    <n v="102725"/>
    <n v="14227"/>
    <n v="335100"/>
    <n v="81467"/>
    <n v="166998"/>
    <m/>
    <n v="1626706"/>
    <m/>
    <n v="414590"/>
    <n v="118092"/>
    <n v="8128"/>
    <m/>
    <m/>
    <n v="207309"/>
    <n v="1597059"/>
    <m/>
    <n v="182805"/>
    <m/>
    <m/>
    <m/>
    <n v="1779864"/>
    <n v="1275888"/>
    <m/>
    <n v="955"/>
    <n v="503021"/>
    <n v="1779864"/>
    <m/>
    <m/>
    <n v="510533"/>
    <m/>
    <n v="0"/>
    <m/>
    <n v="168977"/>
    <n v="19016"/>
    <n v="187993"/>
    <n v="-5188"/>
    <m/>
    <m/>
    <m/>
    <n v="955"/>
    <m/>
    <s v="0.13"/>
    <n v="165865.44"/>
    <n v="1688"/>
    <n v="0"/>
    <n v="1654"/>
    <n v="17087"/>
    <n v="27816"/>
    <n v="0"/>
    <n v="0"/>
    <n v="2096"/>
    <n v="10536"/>
    <n v="1604"/>
    <n v="3270"/>
    <n v="461"/>
    <n v="8232"/>
    <n v="1475"/>
    <n v="5784"/>
    <m/>
    <n v="13276"/>
    <n v="94979"/>
    <n v="0"/>
    <n v="0"/>
    <n v="0"/>
    <n v="0"/>
    <n v="0"/>
    <n v="0"/>
    <n v="0"/>
    <n v="148022"/>
    <n v="0"/>
    <n v="97188"/>
    <n v="749270"/>
    <n v="738196"/>
    <n v="0"/>
    <n v="0"/>
    <n v="115692"/>
    <n v="581101"/>
    <n v="45508"/>
    <n v="65152"/>
    <n v="10071"/>
    <n v="166430"/>
    <n v="65399"/>
    <n v="136400"/>
    <m/>
    <n v="541379"/>
    <n v="3459808"/>
    <n v="0"/>
    <n v="0"/>
    <n v="0"/>
    <n v="0"/>
    <n v="0"/>
    <n v="0"/>
    <n v="0"/>
    <m/>
    <x v="0"/>
    <x v="0"/>
    <m/>
    <m/>
    <n v="10536"/>
    <m/>
    <x v="0"/>
    <x v="0"/>
    <m/>
    <m/>
    <n v="581101"/>
    <n v="113"/>
    <n v="260"/>
    <n v="66"/>
    <n v="60"/>
    <n v="142"/>
    <n v="34"/>
    <n v="35"/>
    <n v="78"/>
    <n v="21"/>
    <n v="1"/>
    <n v="0"/>
    <n v="0"/>
    <n v="1"/>
    <n v="0"/>
    <n v="0"/>
    <n v="1"/>
    <n v="0"/>
    <n v="0"/>
    <n v="0"/>
    <n v="0"/>
    <n v="0"/>
    <n v="0"/>
    <n v="0"/>
    <n v="0"/>
    <n v="1"/>
    <n v="0"/>
    <n v="0"/>
    <n v="0"/>
    <n v="0"/>
  </r>
  <r>
    <n v="206310790"/>
    <x v="635"/>
    <d v="2024-01-01T00:00:00"/>
    <d v="2024-12-31T00:00:00"/>
    <n v="366"/>
    <s v="In Process"/>
    <x v="0"/>
    <x v="26"/>
    <x v="0"/>
    <x v="0"/>
    <s v="02 - Golden Empire"/>
    <x v="62"/>
    <s v="530-885-7051"/>
    <s v="260 RACETRACK STREET"/>
    <s v="AUBURN"/>
    <s v="95603-0000"/>
    <s v="ZZR05446H"/>
    <s v="BLAKE DRAPER"/>
    <s v="Yes"/>
    <m/>
    <n v="84"/>
    <n v="84"/>
    <x v="2"/>
    <n v="30744"/>
    <n v="28926"/>
    <n v="220.74"/>
    <n v="377"/>
    <n v="393"/>
    <n v="3926"/>
    <n v="3187"/>
    <n v="1891"/>
    <n v="11969"/>
    <n v="13"/>
    <n v="228"/>
    <n v="129"/>
    <n v="7583"/>
    <x v="0"/>
    <n v="28926"/>
    <m/>
    <m/>
    <m/>
    <m/>
    <m/>
    <m/>
    <m/>
    <m/>
    <n v="20205843"/>
    <n v="3283080"/>
    <n v="6423880"/>
    <n v="20168"/>
    <n v="17085211"/>
    <n v="14639441"/>
    <n v="2445770"/>
    <m/>
    <m/>
    <m/>
    <n v="2445770"/>
    <n v="4907500"/>
    <n v="3983750"/>
    <n v="683475"/>
    <n v="4560664"/>
    <n v="16250"/>
    <n v="285000"/>
    <n v="48375"/>
    <n v="5720829"/>
    <n v="20205843"/>
    <m/>
    <m/>
    <m/>
    <m/>
    <m/>
    <m/>
    <m/>
    <m/>
    <n v="1651664"/>
    <m/>
    <n v="1196672"/>
    <m/>
    <n v="4512"/>
    <m/>
    <n v="12293"/>
    <m/>
    <n v="6389"/>
    <m/>
    <n v="77680"/>
    <m/>
    <n v="2000"/>
    <m/>
    <n v="331870"/>
    <m/>
    <n v="0"/>
    <n v="0"/>
    <n v="1097000"/>
    <n v="0"/>
    <n v="1039175"/>
    <n v="289500"/>
    <n v="681870"/>
    <n v="138139"/>
    <m/>
    <n v="37396"/>
    <m/>
    <m/>
    <m/>
    <m/>
    <m/>
    <m/>
    <m/>
    <m/>
    <m/>
    <m/>
    <m/>
    <m/>
    <m/>
    <m/>
    <m/>
    <m/>
    <m/>
    <m/>
    <m/>
    <m/>
    <m/>
    <m/>
    <m/>
    <m/>
    <m/>
    <m/>
    <m/>
    <m/>
    <m/>
    <m/>
    <m/>
    <m/>
    <n v="1935027"/>
    <m/>
    <n v="2973222"/>
    <m/>
    <n v="-276225"/>
    <m/>
    <n v="467495"/>
    <m/>
    <n v="8339"/>
    <m/>
    <n v="202438"/>
    <m/>
    <n v="1113584"/>
    <m/>
    <m/>
    <m/>
    <m/>
    <m/>
    <m/>
    <m/>
    <m/>
    <m/>
    <m/>
    <m/>
    <m/>
    <m/>
    <m/>
    <m/>
    <m/>
    <m/>
    <n v="7286180"/>
    <n v="1807349"/>
    <n v="5545912"/>
    <n v="145778"/>
    <n v="6133689"/>
    <m/>
    <m/>
    <m/>
    <m/>
    <m/>
    <m/>
    <m/>
    <m/>
    <n v="150"/>
    <m/>
    <n v="478253"/>
    <n v="10644"/>
    <n v="348720"/>
    <n v="123440"/>
    <n v="338673"/>
    <n v="78182"/>
    <m/>
    <n v="88008"/>
    <n v="597941"/>
    <n v="291376"/>
    <n v="174070"/>
    <n v="1025020"/>
    <n v="181957"/>
    <n v="152194"/>
    <n v="112068"/>
    <n v="3685924"/>
    <n v="22516"/>
    <n v="551497"/>
    <n v="56838"/>
    <n v="62897"/>
    <m/>
    <n v="11449"/>
    <n v="113935"/>
    <n v="3567786"/>
    <m/>
    <n v="215853"/>
    <m/>
    <m/>
    <n v="80000"/>
    <n v="3863639"/>
    <n v="1029269"/>
    <m/>
    <m/>
    <n v="2834370"/>
    <n v="3863639"/>
    <n v="554826"/>
    <m/>
    <m/>
    <m/>
    <n v="0"/>
    <m/>
    <n v="159740"/>
    <n v="104426"/>
    <n v="264166"/>
    <n v="-48313"/>
    <m/>
    <m/>
    <m/>
    <m/>
    <m/>
    <s v="0.00"/>
    <n v="0"/>
    <n v="2008"/>
    <n v="0"/>
    <n v="6203"/>
    <n v="36896"/>
    <n v="66945"/>
    <n v="0"/>
    <n v="0"/>
    <n v="0"/>
    <n v="11219"/>
    <n v="4971"/>
    <n v="9442"/>
    <n v="5393"/>
    <n v="22223"/>
    <n v="4116"/>
    <n v="4675"/>
    <n v="1904"/>
    <n v="16156"/>
    <n v="192151"/>
    <n v="0"/>
    <n v="110"/>
    <n v="284"/>
    <n v="4408"/>
    <n v="0"/>
    <n v="0"/>
    <n v="4802"/>
    <n v="210578"/>
    <n v="0"/>
    <n v="339195"/>
    <n v="1781998"/>
    <n v="1937924"/>
    <n v="0"/>
    <n v="0"/>
    <n v="0"/>
    <n v="710088"/>
    <n v="142124"/>
    <n v="183468"/>
    <n v="103543"/>
    <n v="515865"/>
    <n v="141314"/>
    <n v="98454"/>
    <n v="81323"/>
    <n v="1040306"/>
    <n v="7286180"/>
    <n v="0"/>
    <n v="13873"/>
    <n v="20216"/>
    <n v="179653"/>
    <n v="0"/>
    <n v="0"/>
    <n v="213742"/>
    <m/>
    <x v="0"/>
    <x v="0"/>
    <m/>
    <m/>
    <n v="11219"/>
    <m/>
    <x v="0"/>
    <x v="0"/>
    <m/>
    <m/>
    <n v="710088"/>
    <n v="108"/>
    <n v="246"/>
    <n v="53"/>
    <n v="69"/>
    <n v="169"/>
    <n v="31"/>
    <n v="37"/>
    <n v="96"/>
    <n v="16"/>
    <n v="1"/>
    <n v="0"/>
    <n v="0"/>
    <n v="0"/>
    <n v="1"/>
    <n v="0"/>
    <n v="1"/>
    <n v="0"/>
    <n v="0"/>
    <n v="0"/>
    <n v="0"/>
    <n v="0"/>
    <n v="0"/>
    <n v="0"/>
    <n v="0"/>
    <n v="1"/>
    <n v="0"/>
    <n v="0"/>
    <n v="0"/>
    <n v="0"/>
  </r>
  <r>
    <n v="206310895"/>
    <x v="636"/>
    <d v="2023-09-01T00:00:00"/>
    <d v="2024-08-31T00:00:00"/>
    <n v="366"/>
    <s v="In Process"/>
    <x v="0"/>
    <x v="26"/>
    <x v="0"/>
    <x v="0"/>
    <s v="02 - Golden Empire"/>
    <x v="63"/>
    <s v="916-782-3131"/>
    <s v="600 SUNRISE AVENUE"/>
    <s v="ROSEVILLE"/>
    <s v="95661"/>
    <s v="1295067882"/>
    <s v="NARCISO-GUINTU, SUZETTE"/>
    <s v="Yes"/>
    <m/>
    <n v="98"/>
    <n v="98"/>
    <x v="2"/>
    <n v="35868"/>
    <n v="31798"/>
    <n v="88.65"/>
    <n v="309"/>
    <n v="292"/>
    <n v="2569"/>
    <m/>
    <n v="7226"/>
    <n v="17056"/>
    <n v="2867"/>
    <m/>
    <n v="195"/>
    <n v="1885"/>
    <x v="1"/>
    <n v="23915"/>
    <m/>
    <m/>
    <m/>
    <n v="7883"/>
    <m/>
    <m/>
    <m/>
    <m/>
    <n v="18607220"/>
    <n v="7601734"/>
    <n v="10537180"/>
    <m/>
    <n v="15671774"/>
    <n v="19875695"/>
    <n v="-4203921"/>
    <n v="-103109"/>
    <n v="12590"/>
    <m/>
    <n v="-4319620"/>
    <n v="2858934"/>
    <m/>
    <n v="3867516"/>
    <n v="7866128"/>
    <n v="3070812"/>
    <m/>
    <n v="138232"/>
    <n v="805598"/>
    <n v="10759068"/>
    <m/>
    <m/>
    <m/>
    <n v="7848152"/>
    <m/>
    <m/>
    <m/>
    <m/>
    <n v="2184974"/>
    <m/>
    <m/>
    <m/>
    <n v="1726398"/>
    <m/>
    <n v="1370470"/>
    <m/>
    <n v="2004329"/>
    <m/>
    <m/>
    <m/>
    <n v="97314"/>
    <m/>
    <n v="218249"/>
    <m/>
    <n v="316766"/>
    <n v="398794"/>
    <n v="1111597"/>
    <n v="2644100"/>
    <n v="1055955"/>
    <n v="289490"/>
    <n v="1553016"/>
    <n v="76744"/>
    <m/>
    <n v="155272"/>
    <m/>
    <m/>
    <m/>
    <m/>
    <m/>
    <m/>
    <m/>
    <m/>
    <m/>
    <m/>
    <m/>
    <m/>
    <m/>
    <m/>
    <m/>
    <m/>
    <m/>
    <m/>
    <m/>
    <m/>
    <m/>
    <m/>
    <m/>
    <m/>
    <m/>
    <m/>
    <m/>
    <m/>
    <n v="121456"/>
    <m/>
    <m/>
    <m/>
    <n v="1460617"/>
    <m/>
    <m/>
    <m/>
    <n v="2589149"/>
    <m/>
    <n v="3331481"/>
    <m/>
    <n v="2652090"/>
    <m/>
    <m/>
    <m/>
    <n v="382387"/>
    <m/>
    <m/>
    <m/>
    <m/>
    <m/>
    <m/>
    <m/>
    <m/>
    <m/>
    <m/>
    <m/>
    <m/>
    <m/>
    <m/>
    <m/>
    <m/>
    <m/>
    <n v="9637231"/>
    <n v="1908041"/>
    <n v="8330423"/>
    <n v="382067"/>
    <n v="6499815"/>
    <m/>
    <m/>
    <m/>
    <n v="3056720"/>
    <m/>
    <m/>
    <m/>
    <m/>
    <n v="560"/>
    <n v="214262"/>
    <n v="363591"/>
    <n v="1060048"/>
    <n v="216250"/>
    <n v="53985"/>
    <n v="366338"/>
    <n v="31784"/>
    <m/>
    <n v="71479"/>
    <n v="782162"/>
    <n v="459049"/>
    <n v="126521"/>
    <n v="770710"/>
    <n v="211986"/>
    <n v="153081"/>
    <n v="25446"/>
    <n v="3166088"/>
    <n v="127116"/>
    <n v="1682521"/>
    <n v="56680"/>
    <n v="13644"/>
    <m/>
    <n v="119670"/>
    <n v="246189"/>
    <n v="5797721"/>
    <m/>
    <n v="888207"/>
    <n v="41658"/>
    <n v="9783702"/>
    <m/>
    <n v="16511288"/>
    <n v="23794557"/>
    <m/>
    <m/>
    <n v="-7283269"/>
    <n v="16511288"/>
    <m/>
    <m/>
    <n v="9855551"/>
    <m/>
    <n v="0"/>
    <m/>
    <n v="1530575"/>
    <n v="980241"/>
    <n v="2510816"/>
    <n v="-1622609"/>
    <m/>
    <m/>
    <m/>
    <m/>
    <m/>
    <s v="0.02"/>
    <n v="475891.14"/>
    <n v="4006"/>
    <n v="0"/>
    <n v="27733"/>
    <n v="27264"/>
    <n v="76598"/>
    <n v="0"/>
    <n v="124"/>
    <n v="9619"/>
    <n v="28213"/>
    <n v="5758"/>
    <n v="15668"/>
    <n v="3734"/>
    <n v="17624"/>
    <n v="4063"/>
    <n v="5087"/>
    <n v="183"/>
    <n v="18786"/>
    <n v="244460"/>
    <n v="0"/>
    <n v="3337"/>
    <n v="7694"/>
    <n v="6059"/>
    <n v="0"/>
    <n v="0"/>
    <n v="17090"/>
    <n v="362235"/>
    <n v="0"/>
    <n v="1806392"/>
    <n v="1306151"/>
    <n v="2237928"/>
    <n v="0"/>
    <n v="4031"/>
    <n v="440814"/>
    <n v="1365113"/>
    <n v="170480"/>
    <n v="308241"/>
    <n v="70455"/>
    <n v="402165"/>
    <n v="177129"/>
    <n v="116819"/>
    <n v="15081"/>
    <n v="854197"/>
    <n v="9637231"/>
    <n v="0"/>
    <n v="254393"/>
    <n v="481516"/>
    <n v="232403"/>
    <n v="0"/>
    <n v="0"/>
    <n v="968312"/>
    <m/>
    <x v="0"/>
    <x v="0"/>
    <m/>
    <m/>
    <n v="28213"/>
    <m/>
    <x v="0"/>
    <x v="0"/>
    <m/>
    <m/>
    <n v="1365113"/>
    <n v="212"/>
    <n v="387"/>
    <n v="103"/>
    <n v="137"/>
    <n v="253"/>
    <n v="61"/>
    <n v="71"/>
    <n v="125"/>
    <n v="38"/>
    <n v="1"/>
    <n v="0"/>
    <n v="0"/>
    <n v="0"/>
    <n v="1"/>
    <n v="0"/>
    <n v="1"/>
    <n v="0"/>
    <n v="0"/>
    <n v="0"/>
    <n v="1"/>
    <n v="0"/>
    <n v="0"/>
    <n v="0"/>
    <n v="0"/>
    <n v="1"/>
    <n v="0"/>
    <n v="0"/>
    <n v="0"/>
    <n v="0"/>
  </r>
  <r>
    <n v="206310904"/>
    <x v="637"/>
    <d v="2024-01-01T00:00:00"/>
    <d v="2024-12-31T00:00:00"/>
    <n v="366"/>
    <s v="In Process"/>
    <x v="0"/>
    <x v="26"/>
    <x v="0"/>
    <x v="0"/>
    <s v="02 - Golden Empire"/>
    <x v="62"/>
    <s v="530-885-7511"/>
    <s v="12225 SHALE RIDGE LANE"/>
    <s v="AUBURN"/>
    <s v="95602-8870"/>
    <s v="ZZR05776G"/>
    <s v="SEAN HARRIS"/>
    <s v="Yes"/>
    <m/>
    <n v="205"/>
    <n v="205"/>
    <x v="0"/>
    <n v="75030"/>
    <n v="60360"/>
    <n v="189.96"/>
    <n v="348"/>
    <n v="355"/>
    <n v="2675"/>
    <n v="5188"/>
    <n v="6264"/>
    <n v="41665"/>
    <n v="8"/>
    <n v="368"/>
    <n v="124"/>
    <n v="4068"/>
    <x v="0"/>
    <n v="60360"/>
    <m/>
    <m/>
    <m/>
    <m/>
    <m/>
    <m/>
    <m/>
    <m/>
    <n v="30898290"/>
    <n v="4341861"/>
    <n v="9285504"/>
    <n v="26443"/>
    <n v="25981090"/>
    <n v="27935354"/>
    <n v="-1954264"/>
    <n v="2"/>
    <m/>
    <m/>
    <n v="-1954262"/>
    <n v="3343750"/>
    <n v="6485000"/>
    <n v="2390975"/>
    <n v="16492225"/>
    <n v="10000"/>
    <n v="460000"/>
    <n v="67575"/>
    <n v="1648765"/>
    <n v="30898290"/>
    <m/>
    <m/>
    <m/>
    <m/>
    <m/>
    <m/>
    <m/>
    <m/>
    <n v="1746701"/>
    <m/>
    <n v="2219610"/>
    <m/>
    <n v="19517"/>
    <m/>
    <n v="160357"/>
    <m/>
    <n v="1050"/>
    <m/>
    <n v="168901"/>
    <m/>
    <n v="8400"/>
    <m/>
    <n v="17325"/>
    <m/>
    <n v="8400"/>
    <n v="0"/>
    <n v="1307200"/>
    <n v="0"/>
    <n v="1463775"/>
    <n v="630600"/>
    <n v="714324"/>
    <n v="167458"/>
    <m/>
    <n v="50104"/>
    <m/>
    <m/>
    <m/>
    <m/>
    <m/>
    <m/>
    <m/>
    <m/>
    <m/>
    <m/>
    <m/>
    <m/>
    <m/>
    <m/>
    <m/>
    <m/>
    <m/>
    <m/>
    <m/>
    <m/>
    <m/>
    <m/>
    <m/>
    <m/>
    <m/>
    <m/>
    <m/>
    <m/>
    <m/>
    <m/>
    <m/>
    <m/>
    <n v="1982732"/>
    <m/>
    <n v="4153413"/>
    <m/>
    <n v="-436527"/>
    <m/>
    <n v="2957281"/>
    <m/>
    <n v="1330"/>
    <m/>
    <n v="381538"/>
    <m/>
    <n v="245737"/>
    <m/>
    <m/>
    <m/>
    <m/>
    <m/>
    <m/>
    <m/>
    <m/>
    <m/>
    <m/>
    <m/>
    <m/>
    <m/>
    <m/>
    <m/>
    <m/>
    <m/>
    <n v="13501646"/>
    <n v="3914790"/>
    <n v="10518918"/>
    <n v="690489"/>
    <n v="13731372"/>
    <m/>
    <m/>
    <m/>
    <m/>
    <m/>
    <m/>
    <m/>
    <m/>
    <n v="5926"/>
    <m/>
    <n v="432235"/>
    <n v="31040"/>
    <n v="528554"/>
    <n v="137351"/>
    <n v="344598"/>
    <n v="101569"/>
    <m/>
    <n v="291573"/>
    <n v="1294166"/>
    <n v="571474"/>
    <n v="169900"/>
    <n v="2281356"/>
    <n v="269733"/>
    <n v="317350"/>
    <n v="144206"/>
    <n v="5410618"/>
    <n v="19316"/>
    <n v="1281825"/>
    <n v="58165"/>
    <n v="138475"/>
    <m/>
    <n v="27941"/>
    <n v="346611"/>
    <n v="4841133"/>
    <m/>
    <n v="101625"/>
    <m/>
    <m/>
    <n v="200000"/>
    <n v="5142758"/>
    <n v="11366230"/>
    <m/>
    <m/>
    <n v="-6223472"/>
    <n v="5142758"/>
    <m/>
    <m/>
    <n v="9288794"/>
    <m/>
    <n v="0"/>
    <m/>
    <n v="40486"/>
    <n v="112495"/>
    <n v="152981"/>
    <n v="-51356"/>
    <m/>
    <m/>
    <m/>
    <m/>
    <m/>
    <s v="0.00"/>
    <n v="0"/>
    <n v="2005"/>
    <n v="0"/>
    <n v="19571"/>
    <n v="73098"/>
    <n v="137271"/>
    <n v="0"/>
    <n v="0"/>
    <n v="0"/>
    <n v="14664"/>
    <n v="7506"/>
    <n v="20680"/>
    <n v="5822"/>
    <n v="47330"/>
    <n v="5894"/>
    <n v="9503"/>
    <n v="2025"/>
    <n v="23748"/>
    <n v="369117"/>
    <n v="0"/>
    <n v="73"/>
    <n v="1195"/>
    <n v="10255"/>
    <n v="0"/>
    <n v="0"/>
    <n v="11523"/>
    <n v="162604"/>
    <n v="0"/>
    <n v="1191363"/>
    <n v="3745851"/>
    <n v="4176369"/>
    <n v="0"/>
    <n v="0"/>
    <n v="0"/>
    <n v="872065"/>
    <n v="234266"/>
    <n v="405826"/>
    <n v="110604"/>
    <n v="1101977"/>
    <n v="200754"/>
    <n v="204580"/>
    <n v="89477"/>
    <n v="1005910"/>
    <n v="13501646"/>
    <n v="0"/>
    <n v="5721"/>
    <n v="78444"/>
    <n v="443478"/>
    <n v="0"/>
    <n v="0"/>
    <n v="527643"/>
    <m/>
    <x v="0"/>
    <x v="0"/>
    <m/>
    <m/>
    <n v="14664"/>
    <m/>
    <x v="0"/>
    <x v="0"/>
    <m/>
    <m/>
    <n v="872065"/>
    <n v="195"/>
    <n v="368"/>
    <n v="109"/>
    <n v="131"/>
    <n v="258"/>
    <n v="69"/>
    <n v="71"/>
    <n v="161"/>
    <n v="37"/>
    <n v="1"/>
    <n v="0"/>
    <n v="0"/>
    <n v="0"/>
    <n v="0"/>
    <n v="1"/>
    <n v="1"/>
    <n v="0"/>
    <n v="0"/>
    <n v="0"/>
    <n v="0"/>
    <n v="0"/>
    <n v="0"/>
    <n v="0"/>
    <n v="0"/>
    <n v="1"/>
    <n v="0"/>
    <n v="0"/>
    <n v="0"/>
    <n v="0"/>
  </r>
  <r>
    <n v="206311001"/>
    <x v="638"/>
    <d v="2024-01-01T00:00:00"/>
    <d v="2024-12-31T00:00:00"/>
    <n v="366"/>
    <s v="In Process"/>
    <x v="0"/>
    <x v="26"/>
    <x v="0"/>
    <x v="0"/>
    <s v="02 - Golden Empire"/>
    <x v="63"/>
    <s v="916-782-1238"/>
    <s v="1161 CIRBY WAY"/>
    <s v="ROSEVILLE"/>
    <s v="95661"/>
    <s v="ZZR05886G"/>
    <s v="DAVID TERRY"/>
    <s v="Yes"/>
    <m/>
    <n v="210"/>
    <n v="210"/>
    <x v="0"/>
    <n v="76860"/>
    <n v="64420"/>
    <n v="192.93"/>
    <n v="1406"/>
    <n v="1397"/>
    <n v="10427"/>
    <n v="17477"/>
    <n v="5931"/>
    <n v="23196"/>
    <n v="26"/>
    <n v="233"/>
    <n v="312"/>
    <n v="6818"/>
    <x v="0"/>
    <n v="64420"/>
    <m/>
    <m/>
    <m/>
    <m/>
    <m/>
    <m/>
    <m/>
    <m/>
    <n v="52631203"/>
    <n v="15066603"/>
    <n v="26703064"/>
    <n v="40493"/>
    <n v="41035235"/>
    <n v="33509881"/>
    <n v="7525354"/>
    <n v="1"/>
    <m/>
    <m/>
    <n v="7525355"/>
    <n v="13033750"/>
    <n v="21846250"/>
    <n v="2488837"/>
    <n v="9873041"/>
    <n v="14300"/>
    <n v="291250"/>
    <n v="179650"/>
    <n v="4904125"/>
    <n v="52631203"/>
    <m/>
    <m/>
    <m/>
    <m/>
    <m/>
    <m/>
    <m/>
    <m/>
    <n v="5766610"/>
    <m/>
    <n v="8544703"/>
    <m/>
    <n v="17425"/>
    <m/>
    <n v="40765"/>
    <m/>
    <n v="9951"/>
    <m/>
    <n v="115686"/>
    <m/>
    <n v="9598"/>
    <m/>
    <n v="561865"/>
    <m/>
    <n v="26310"/>
    <n v="0"/>
    <n v="5778027"/>
    <n v="0"/>
    <n v="5732001"/>
    <n v="1236303"/>
    <n v="1798426"/>
    <n v="403064"/>
    <m/>
    <n v="92472"/>
    <m/>
    <m/>
    <m/>
    <m/>
    <m/>
    <m/>
    <m/>
    <m/>
    <m/>
    <m/>
    <m/>
    <m/>
    <m/>
    <m/>
    <m/>
    <m/>
    <m/>
    <m/>
    <m/>
    <m/>
    <m/>
    <m/>
    <m/>
    <m/>
    <m/>
    <m/>
    <m/>
    <m/>
    <m/>
    <m/>
    <m/>
    <m/>
    <n v="6352017"/>
    <m/>
    <n v="17235851"/>
    <m/>
    <n v="-1062442"/>
    <m/>
    <n v="2320634"/>
    <m/>
    <n v="9951"/>
    <m/>
    <n v="283203"/>
    <m/>
    <n v="1563850"/>
    <m/>
    <m/>
    <m/>
    <m/>
    <m/>
    <m/>
    <m/>
    <m/>
    <m/>
    <m/>
    <m/>
    <m/>
    <m/>
    <m/>
    <m/>
    <m/>
    <m/>
    <n v="17200144"/>
    <n v="4353169"/>
    <n v="11956568"/>
    <n v="393767"/>
    <n v="12886186"/>
    <m/>
    <m/>
    <m/>
    <m/>
    <m/>
    <m/>
    <m/>
    <m/>
    <n v="6768"/>
    <m/>
    <n v="1621292"/>
    <m/>
    <n v="1684217"/>
    <n v="433422"/>
    <n v="921599"/>
    <n v="211667"/>
    <m/>
    <n v="78633"/>
    <n v="906978"/>
    <n v="758770"/>
    <n v="332721"/>
    <n v="2124779"/>
    <n v="259084"/>
    <n v="267643"/>
    <n v="131204"/>
    <n v="7944786"/>
    <n v="103171"/>
    <n v="1969633"/>
    <n v="97934"/>
    <n v="232510"/>
    <m/>
    <n v="28622"/>
    <n v="508262"/>
    <n v="12372158"/>
    <m/>
    <n v="919586"/>
    <m/>
    <m/>
    <n v="200000"/>
    <n v="13491744"/>
    <n v="2228694"/>
    <m/>
    <m/>
    <n v="11263050"/>
    <n v="13491744"/>
    <n v="5008644"/>
    <m/>
    <m/>
    <m/>
    <n v="13100"/>
    <m/>
    <n v="846685"/>
    <n v="249606"/>
    <n v="1109391"/>
    <n v="-189805"/>
    <m/>
    <m/>
    <m/>
    <m/>
    <m/>
    <s v="0.01"/>
    <n v="22286.94"/>
    <n v="2091"/>
    <n v="0"/>
    <n v="29487"/>
    <n v="81145"/>
    <n v="151038"/>
    <n v="0"/>
    <n v="0"/>
    <n v="0"/>
    <n v="56036"/>
    <n v="6463"/>
    <n v="23263"/>
    <n v="10499"/>
    <n v="44010"/>
    <n v="6422"/>
    <n v="8904"/>
    <n v="1965"/>
    <n v="29660"/>
    <n v="450983"/>
    <n v="0"/>
    <n v="0"/>
    <n v="0"/>
    <n v="810"/>
    <n v="0"/>
    <n v="0"/>
    <n v="810"/>
    <n v="236127"/>
    <n v="0"/>
    <n v="1627096"/>
    <n v="3601555"/>
    <n v="3977298"/>
    <n v="0"/>
    <n v="0"/>
    <n v="0"/>
    <n v="2957277"/>
    <n v="167558"/>
    <n v="488763"/>
    <n v="211977"/>
    <n v="1025003"/>
    <n v="197574"/>
    <n v="188596"/>
    <n v="90584"/>
    <n v="2430736"/>
    <n v="17200144"/>
    <n v="0"/>
    <n v="0"/>
    <n v="0"/>
    <n v="31442"/>
    <n v="0"/>
    <n v="0"/>
    <n v="31442"/>
    <m/>
    <x v="0"/>
    <x v="0"/>
    <m/>
    <m/>
    <n v="56036"/>
    <m/>
    <x v="0"/>
    <x v="0"/>
    <m/>
    <m/>
    <n v="2957277"/>
    <n v="271"/>
    <n v="438"/>
    <n v="175"/>
    <n v="194"/>
    <n v="328"/>
    <n v="117"/>
    <n v="95"/>
    <n v="176"/>
    <n v="53"/>
    <n v="1"/>
    <n v="0"/>
    <n v="0"/>
    <n v="0"/>
    <n v="0"/>
    <n v="1"/>
    <n v="1"/>
    <n v="0"/>
    <n v="0"/>
    <n v="0"/>
    <n v="0"/>
    <n v="0"/>
    <n v="0"/>
    <n v="0"/>
    <n v="0"/>
    <n v="1"/>
    <n v="0"/>
    <n v="0"/>
    <n v="0"/>
    <n v="0"/>
  </r>
  <r>
    <n v="206312216"/>
    <x v="639"/>
    <d v="2024-01-01T00:00:00"/>
    <d v="2024-12-31T00:00:00"/>
    <n v="366"/>
    <s v="In Process"/>
    <x v="0"/>
    <x v="26"/>
    <x v="0"/>
    <x v="0"/>
    <s v="02 - Golden Empire"/>
    <x v="63"/>
    <s v="916-782-3188"/>
    <s v="310 OAK RIDGE DRIVE"/>
    <s v="ROSEVILLE"/>
    <s v="95661"/>
    <s v="ZZR05491R"/>
    <s v="JEFF SMITH"/>
    <s v="Yes"/>
    <m/>
    <n v="67"/>
    <n v="67"/>
    <x v="2"/>
    <n v="24522"/>
    <n v="23418"/>
    <n v="214.43"/>
    <n v="388"/>
    <n v="388"/>
    <n v="4411"/>
    <m/>
    <n v="1472"/>
    <n v="10417"/>
    <n v="246"/>
    <n v="4623"/>
    <n v="1156"/>
    <n v="1093"/>
    <x v="0"/>
    <n v="23418"/>
    <m/>
    <m/>
    <m/>
    <m/>
    <m/>
    <m/>
    <m/>
    <m/>
    <n v="7727940"/>
    <n v="5353729"/>
    <n v="1272366"/>
    <n v="5717"/>
    <n v="11815020"/>
    <n v="10815781"/>
    <n v="999239"/>
    <n v="2006"/>
    <m/>
    <m/>
    <n v="1001245"/>
    <n v="1455630"/>
    <m/>
    <n v="485760"/>
    <n v="3437610"/>
    <n v="81180"/>
    <n v="1525590"/>
    <n v="381480"/>
    <n v="360690"/>
    <n v="7727940"/>
    <m/>
    <m/>
    <m/>
    <m/>
    <m/>
    <m/>
    <m/>
    <m/>
    <n v="2542110"/>
    <m/>
    <m/>
    <m/>
    <n v="2567"/>
    <m/>
    <n v="18164"/>
    <m/>
    <n v="140916"/>
    <m/>
    <n v="2648182"/>
    <m/>
    <n v="1790"/>
    <m/>
    <m/>
    <m/>
    <n v="0"/>
    <n v="1080"/>
    <n v="2463522"/>
    <n v="0"/>
    <n v="2098500"/>
    <n v="171600"/>
    <n v="546084"/>
    <n v="64230"/>
    <m/>
    <n v="8713"/>
    <m/>
    <m/>
    <m/>
    <m/>
    <m/>
    <m/>
    <m/>
    <m/>
    <m/>
    <m/>
    <m/>
    <m/>
    <m/>
    <m/>
    <m/>
    <m/>
    <m/>
    <m/>
    <m/>
    <m/>
    <m/>
    <m/>
    <m/>
    <m/>
    <m/>
    <m/>
    <m/>
    <m/>
    <n v="-26030"/>
    <m/>
    <m/>
    <m/>
    <n v="-217649"/>
    <m/>
    <m/>
    <m/>
    <n v="-31495"/>
    <m/>
    <n v="530893"/>
    <m/>
    <n v="140015"/>
    <m/>
    <n v="831797"/>
    <m/>
    <n v="44835"/>
    <m/>
    <m/>
    <m/>
    <m/>
    <m/>
    <m/>
    <m/>
    <m/>
    <m/>
    <m/>
    <m/>
    <m/>
    <m/>
    <m/>
    <m/>
    <m/>
    <m/>
    <n v="5065436"/>
    <n v="1232916"/>
    <n v="4517429"/>
    <n v="97361"/>
    <n v="4232480"/>
    <m/>
    <m/>
    <m/>
    <m/>
    <m/>
    <m/>
    <m/>
    <m/>
    <n v="5285"/>
    <n v="8101"/>
    <n v="302519"/>
    <m/>
    <n v="316045"/>
    <n v="45616"/>
    <n v="305879"/>
    <n v="35275"/>
    <m/>
    <n v="9373"/>
    <n v="309039"/>
    <n v="209416"/>
    <n v="112885"/>
    <n v="758604"/>
    <n v="62500"/>
    <n v="73925"/>
    <n v="86344"/>
    <n v="2903417"/>
    <n v="86731"/>
    <n v="657165"/>
    <n v="27264"/>
    <n v="14775"/>
    <m/>
    <n v="6345"/>
    <n v="246798"/>
    <n v="4380509"/>
    <m/>
    <n v="1020317"/>
    <m/>
    <m/>
    <m/>
    <n v="5400826"/>
    <n v="774407"/>
    <m/>
    <m/>
    <n v="4626419"/>
    <n v="5400826"/>
    <n v="3039943"/>
    <m/>
    <m/>
    <m/>
    <n v="0"/>
    <n v="1127970"/>
    <m/>
    <n v="293505"/>
    <n v="1421475"/>
    <n v="-401158"/>
    <m/>
    <m/>
    <m/>
    <m/>
    <m/>
    <s v="0.00"/>
    <n v="0"/>
    <n v="1840"/>
    <n v="0"/>
    <n v="9850"/>
    <n v="21126"/>
    <n v="57607"/>
    <n v="0"/>
    <n v="0"/>
    <n v="2486"/>
    <n v="9586"/>
    <n v="3681"/>
    <n v="7304"/>
    <n v="3911"/>
    <n v="14233"/>
    <n v="1914"/>
    <n v="3118"/>
    <n v="1517"/>
    <n v="12569"/>
    <n v="150742"/>
    <n v="0"/>
    <n v="227"/>
    <n v="1899"/>
    <n v="2264"/>
    <n v="0"/>
    <n v="0"/>
    <n v="4390"/>
    <n v="124934"/>
    <n v="0"/>
    <n v="456649"/>
    <n v="862067"/>
    <n v="1507678"/>
    <n v="0"/>
    <n v="0"/>
    <n v="113031"/>
    <n v="530786"/>
    <n v="98051"/>
    <n v="135049"/>
    <n v="69498"/>
    <n v="330430"/>
    <n v="50256"/>
    <n v="54919"/>
    <n v="67596"/>
    <n v="664492"/>
    <n v="5065436"/>
    <n v="0"/>
    <n v="15882"/>
    <n v="85475"/>
    <n v="67925"/>
    <n v="0"/>
    <n v="0"/>
    <n v="169282"/>
    <m/>
    <x v="0"/>
    <x v="0"/>
    <m/>
    <m/>
    <n v="9586"/>
    <m/>
    <x v="0"/>
    <x v="0"/>
    <m/>
    <m/>
    <n v="530786"/>
    <n v="105"/>
    <n v="167"/>
    <n v="65"/>
    <n v="75"/>
    <n v="120"/>
    <n v="45"/>
    <n v="43"/>
    <n v="72"/>
    <n v="25"/>
    <n v="1"/>
    <n v="0"/>
    <n v="0"/>
    <n v="0"/>
    <n v="1"/>
    <n v="0"/>
    <n v="1"/>
    <n v="0"/>
    <n v="0"/>
    <n v="0"/>
    <n v="0"/>
    <n v="0"/>
    <n v="0"/>
    <n v="0"/>
    <n v="0"/>
    <n v="1"/>
    <n v="0"/>
    <n v="0"/>
    <n v="0"/>
    <n v="0"/>
  </r>
  <r>
    <n v="206312230"/>
    <x v="640"/>
    <d v="2024-03-01T00:00:00"/>
    <d v="2024-12-31T00:00:00"/>
    <n v="306"/>
    <s v="In Process"/>
    <x v="0"/>
    <x v="26"/>
    <x v="0"/>
    <x v="0"/>
    <s v="02 - Golden Empire"/>
    <x v="62"/>
    <s v="530-823-6131"/>
    <s v="750 AUBURN RAVINE ROAD"/>
    <s v="AUBURN"/>
    <s v="95603-0000"/>
    <s v="LTC90009F"/>
    <s v="JAMIE JONES"/>
    <s v="Yes"/>
    <m/>
    <n v="59"/>
    <n v="59"/>
    <x v="1"/>
    <n v="18054"/>
    <n v="17278"/>
    <n v="179.66"/>
    <n v="180"/>
    <n v="158"/>
    <n v="1778"/>
    <m/>
    <n v="2205"/>
    <n v="9374"/>
    <n v="581"/>
    <n v="970"/>
    <n v="1274"/>
    <n v="1096"/>
    <x v="0"/>
    <n v="17278"/>
    <m/>
    <m/>
    <m/>
    <m/>
    <m/>
    <m/>
    <m/>
    <m/>
    <n v="5615350"/>
    <n v="1192689"/>
    <n v="-524306"/>
    <n v="87882"/>
    <n v="7420227"/>
    <n v="7719609"/>
    <n v="-299382"/>
    <n v="39"/>
    <m/>
    <m/>
    <n v="-299343"/>
    <n v="577850"/>
    <m/>
    <n v="716625"/>
    <n v="3046550"/>
    <n v="188825"/>
    <n v="315250"/>
    <n v="414050"/>
    <n v="356200"/>
    <n v="5615350"/>
    <m/>
    <m/>
    <m/>
    <m/>
    <m/>
    <m/>
    <m/>
    <m/>
    <n v="618265"/>
    <m/>
    <m/>
    <m/>
    <n v="3279"/>
    <m/>
    <n v="13935"/>
    <m/>
    <n v="208557"/>
    <m/>
    <n v="348192"/>
    <m/>
    <n v="461"/>
    <m/>
    <m/>
    <m/>
    <n v="0"/>
    <n v="0"/>
    <n v="432786"/>
    <n v="0"/>
    <n v="506400"/>
    <n v="68600"/>
    <n v="137820"/>
    <n v="36216"/>
    <m/>
    <n v="10867"/>
    <m/>
    <m/>
    <m/>
    <m/>
    <m/>
    <m/>
    <m/>
    <m/>
    <m/>
    <m/>
    <m/>
    <m/>
    <m/>
    <m/>
    <m/>
    <m/>
    <m/>
    <m/>
    <m/>
    <m/>
    <m/>
    <m/>
    <m/>
    <m/>
    <m/>
    <m/>
    <m/>
    <m/>
    <n v="1850"/>
    <m/>
    <m/>
    <m/>
    <n v="-822250"/>
    <m/>
    <m/>
    <m/>
    <n v="67379"/>
    <m/>
    <n v="13935"/>
    <m/>
    <n v="196309"/>
    <m/>
    <n v="36513"/>
    <m/>
    <n v="-18042"/>
    <m/>
    <m/>
    <m/>
    <m/>
    <m/>
    <m/>
    <m/>
    <m/>
    <m/>
    <m/>
    <m/>
    <m/>
    <m/>
    <m/>
    <m/>
    <m/>
    <m/>
    <n v="3582943"/>
    <n v="828079"/>
    <n v="3308587"/>
    <n v="78065"/>
    <n v="3049593"/>
    <m/>
    <m/>
    <m/>
    <m/>
    <m/>
    <m/>
    <m/>
    <m/>
    <n v="33076"/>
    <m/>
    <n v="204199"/>
    <m/>
    <n v="180451"/>
    <n v="29676"/>
    <n v="106161"/>
    <n v="25695"/>
    <m/>
    <n v="21416"/>
    <n v="366838"/>
    <n v="122817"/>
    <n v="62468"/>
    <n v="790959"/>
    <n v="85349"/>
    <n v="101477"/>
    <n v="82484"/>
    <n v="1963356"/>
    <n v="8206"/>
    <n v="366709"/>
    <n v="23268"/>
    <n v="18191"/>
    <m/>
    <n v="5229"/>
    <n v="71991"/>
    <n v="1508484"/>
    <m/>
    <n v="40321"/>
    <n v="5401"/>
    <m/>
    <m/>
    <n v="1554206"/>
    <n v="1853550"/>
    <m/>
    <m/>
    <n v="-299344"/>
    <n v="1554206"/>
    <m/>
    <m/>
    <n v="1232125"/>
    <m/>
    <n v="0"/>
    <n v="14275"/>
    <m/>
    <n v="34252"/>
    <n v="48527"/>
    <n v="-8206"/>
    <m/>
    <m/>
    <m/>
    <m/>
    <m/>
    <s v="0.00"/>
    <n v="0"/>
    <n v="725"/>
    <n v="0"/>
    <n v="6123"/>
    <n v="12902"/>
    <n v="33512"/>
    <n v="0"/>
    <n v="0"/>
    <n v="3148"/>
    <n v="5710"/>
    <n v="2693"/>
    <n v="4535"/>
    <n v="2497"/>
    <n v="18497"/>
    <n v="1843"/>
    <n v="2863"/>
    <n v="1379"/>
    <n v="9640"/>
    <n v="106067"/>
    <n v="0"/>
    <n v="594"/>
    <n v="2394"/>
    <n v="7260"/>
    <n v="0"/>
    <n v="0"/>
    <n v="10248"/>
    <n v="59284"/>
    <n v="0"/>
    <n v="348675"/>
    <n v="560295"/>
    <n v="914584"/>
    <n v="0"/>
    <n v="0"/>
    <n v="113145"/>
    <n v="344327"/>
    <n v="88833"/>
    <n v="79527"/>
    <n v="42633"/>
    <n v="398043"/>
    <n v="66119"/>
    <n v="66654"/>
    <n v="66864"/>
    <n v="433960"/>
    <n v="3582943"/>
    <n v="0"/>
    <n v="41601"/>
    <n v="119722"/>
    <n v="217814"/>
    <n v="0"/>
    <n v="0"/>
    <n v="379137"/>
    <m/>
    <x v="0"/>
    <x v="0"/>
    <m/>
    <m/>
    <n v="5710"/>
    <m/>
    <x v="0"/>
    <x v="0"/>
    <m/>
    <m/>
    <n v="344327"/>
    <n v="72"/>
    <n v="169"/>
    <n v="32"/>
    <n v="49"/>
    <n v="118"/>
    <n v="20"/>
    <n v="24"/>
    <n v="64"/>
    <n v="11"/>
    <n v="1"/>
    <n v="0"/>
    <n v="0"/>
    <n v="1"/>
    <n v="0"/>
    <n v="0"/>
    <n v="1"/>
    <n v="0"/>
    <n v="0"/>
    <n v="0"/>
    <n v="0"/>
    <n v="0"/>
    <n v="0"/>
    <n v="0"/>
    <n v="0"/>
    <n v="1"/>
    <n v="0"/>
    <n v="0"/>
    <n v="0"/>
    <n v="0"/>
  </r>
  <r>
    <n v="206312834"/>
    <x v="641"/>
    <d v="2024-01-01T00:00:00"/>
    <d v="2024-12-31T00:00:00"/>
    <n v="366"/>
    <s v="In Process"/>
    <x v="0"/>
    <x v="26"/>
    <x v="0"/>
    <x v="0"/>
    <s v="02 - Golden Empire"/>
    <x v="62"/>
    <s v="530-888-6257"/>
    <s v="3400 BELL ROAD"/>
    <s v="AUBURN"/>
    <s v="95603"/>
    <s v="LTC55219F"/>
    <s v="JORIN LARSEN"/>
    <s v="Yes"/>
    <m/>
    <n v="99"/>
    <n v="99"/>
    <x v="2"/>
    <n v="36234"/>
    <n v="34354"/>
    <n v="218.25"/>
    <n v="418"/>
    <n v="419"/>
    <n v="6044"/>
    <n v="2359"/>
    <n v="1859"/>
    <n v="15898"/>
    <m/>
    <n v="171"/>
    <n v="720"/>
    <n v="7303"/>
    <x v="0"/>
    <n v="34354"/>
    <m/>
    <m/>
    <m/>
    <m/>
    <m/>
    <m/>
    <m/>
    <m/>
    <n v="22545125"/>
    <n v="4388926"/>
    <n v="5515719"/>
    <n v="14275"/>
    <n v="21432607"/>
    <n v="18508418"/>
    <n v="2924189"/>
    <n v="-2"/>
    <m/>
    <m/>
    <n v="2924187"/>
    <n v="7555000"/>
    <n v="2948750"/>
    <n v="920300"/>
    <n v="7296814"/>
    <m/>
    <n v="189561"/>
    <n v="324000"/>
    <n v="3310700"/>
    <n v="22545125"/>
    <m/>
    <m/>
    <m/>
    <m/>
    <m/>
    <m/>
    <m/>
    <m/>
    <n v="2761261"/>
    <m/>
    <n v="1035907"/>
    <m/>
    <n v="247"/>
    <m/>
    <n v="12813"/>
    <m/>
    <m/>
    <m/>
    <n v="81151"/>
    <m/>
    <m/>
    <m/>
    <n v="497547"/>
    <m/>
    <n v="0"/>
    <n v="0"/>
    <n v="1445755"/>
    <n v="0"/>
    <n v="1356625"/>
    <n v="528450"/>
    <n v="774237"/>
    <n v="230752"/>
    <m/>
    <n v="53107"/>
    <m/>
    <m/>
    <m/>
    <m/>
    <m/>
    <m/>
    <m/>
    <m/>
    <m/>
    <m/>
    <m/>
    <m/>
    <m/>
    <m/>
    <m/>
    <m/>
    <m/>
    <m/>
    <m/>
    <m/>
    <m/>
    <m/>
    <m/>
    <m/>
    <m/>
    <m/>
    <m/>
    <m/>
    <m/>
    <m/>
    <m/>
    <m/>
    <n v="3299665"/>
    <m/>
    <n v="2327765"/>
    <m/>
    <n v="-73549"/>
    <m/>
    <n v="1559875"/>
    <m/>
    <m/>
    <m/>
    <n v="180829"/>
    <m/>
    <n v="-1778866"/>
    <m/>
    <m/>
    <m/>
    <m/>
    <m/>
    <m/>
    <m/>
    <m/>
    <m/>
    <m/>
    <m/>
    <m/>
    <m/>
    <m/>
    <m/>
    <m/>
    <m/>
    <n v="9040500"/>
    <n v="2424035"/>
    <n v="7043883"/>
    <n v="211703"/>
    <n v="7734145"/>
    <m/>
    <m/>
    <m/>
    <m/>
    <m/>
    <m/>
    <m/>
    <m/>
    <n v="19676"/>
    <m/>
    <n v="515549"/>
    <n v="37102"/>
    <n v="473270"/>
    <n v="161216"/>
    <n v="372980"/>
    <n v="146609"/>
    <m/>
    <n v="133069"/>
    <n v="593499"/>
    <n v="454283"/>
    <n v="96328"/>
    <n v="1189289"/>
    <n v="236123"/>
    <n v="247416"/>
    <n v="131000"/>
    <n v="4513604"/>
    <n v="42356"/>
    <n v="897590"/>
    <n v="88389"/>
    <n v="133589"/>
    <m/>
    <n v="13493"/>
    <n v="277843"/>
    <n v="7684370"/>
    <m/>
    <n v="187608"/>
    <m/>
    <m/>
    <n v="100000"/>
    <n v="7971978"/>
    <n v="1251630"/>
    <m/>
    <m/>
    <n v="6720348"/>
    <n v="7971978"/>
    <n v="4566019"/>
    <m/>
    <m/>
    <m/>
    <n v="0"/>
    <m/>
    <n v="56333"/>
    <n v="232639"/>
    <n v="288972"/>
    <n v="-101364"/>
    <m/>
    <m/>
    <m/>
    <m/>
    <m/>
    <s v="0.02"/>
    <n v="25032.600000000002"/>
    <n v="2033"/>
    <n v="0"/>
    <n v="11095"/>
    <n v="47911"/>
    <n v="81133"/>
    <n v="0"/>
    <n v="0"/>
    <n v="0"/>
    <n v="16633"/>
    <n v="2040"/>
    <n v="15030"/>
    <n v="4088"/>
    <n v="23079"/>
    <n v="5632"/>
    <n v="6961"/>
    <n v="2113"/>
    <n v="18068"/>
    <n v="235816"/>
    <n v="0"/>
    <n v="0"/>
    <n v="0"/>
    <n v="0"/>
    <n v="0"/>
    <n v="0"/>
    <n v="0"/>
    <n v="173276"/>
    <n v="0"/>
    <n v="718556"/>
    <n v="2349975"/>
    <n v="2261230"/>
    <n v="0"/>
    <n v="0"/>
    <n v="0"/>
    <n v="918857"/>
    <n v="64243"/>
    <n v="318136"/>
    <n v="76315"/>
    <n v="530308"/>
    <n v="153721"/>
    <n v="147750"/>
    <n v="98924"/>
    <n v="1229209"/>
    <n v="9040500"/>
    <n v="0"/>
    <n v="0"/>
    <n v="0"/>
    <n v="0"/>
    <n v="0"/>
    <n v="0"/>
    <n v="0"/>
    <m/>
    <x v="0"/>
    <x v="0"/>
    <m/>
    <m/>
    <n v="16633"/>
    <m/>
    <x v="0"/>
    <x v="0"/>
    <m/>
    <m/>
    <n v="918857"/>
    <n v="142"/>
    <n v="265"/>
    <n v="81"/>
    <n v="99"/>
    <n v="205"/>
    <n v="48"/>
    <n v="50"/>
    <n v="109"/>
    <n v="28"/>
    <n v="1"/>
    <n v="0"/>
    <n v="0"/>
    <n v="0"/>
    <n v="1"/>
    <n v="0"/>
    <n v="1"/>
    <n v="0"/>
    <n v="0"/>
    <n v="0"/>
    <n v="0"/>
    <n v="0"/>
    <n v="0"/>
    <n v="0"/>
    <n v="0"/>
    <n v="1"/>
    <n v="0"/>
    <n v="0"/>
    <n v="0"/>
    <n v="0"/>
  </r>
  <r>
    <n v="206314004"/>
    <x v="642"/>
    <d v="2024-01-01T00:00:00"/>
    <d v="2024-12-31T00:00:00"/>
    <n v="366"/>
    <s v="In Process"/>
    <x v="0"/>
    <x v="26"/>
    <x v="0"/>
    <x v="0"/>
    <s v="02 - Golden Empire"/>
    <x v="63"/>
    <s v="916-645-7761"/>
    <s v="1550 3RD STREET"/>
    <s v="LINCOLN"/>
    <s v="95648"/>
    <s v="LTC55333G"/>
    <s v="KENNETH BLANKENFELD"/>
    <s v="Yes"/>
    <m/>
    <n v="97"/>
    <n v="97"/>
    <x v="2"/>
    <n v="35502"/>
    <n v="33022"/>
    <n v="214.11"/>
    <n v="649"/>
    <n v="646"/>
    <n v="6911"/>
    <n v="6943"/>
    <n v="3063"/>
    <n v="14861"/>
    <n v="398"/>
    <n v="120"/>
    <n v="58"/>
    <n v="668"/>
    <x v="0"/>
    <n v="33022"/>
    <m/>
    <m/>
    <m/>
    <m/>
    <m/>
    <m/>
    <m/>
    <m/>
    <n v="26441839"/>
    <n v="5468463"/>
    <n v="10852091"/>
    <n v="8884"/>
    <n v="21067095"/>
    <n v="17383953"/>
    <n v="3683142"/>
    <m/>
    <m/>
    <m/>
    <n v="3683142"/>
    <n v="8638750"/>
    <n v="8678750"/>
    <n v="1410900"/>
    <n v="6737699"/>
    <n v="497500"/>
    <n v="150000"/>
    <n v="26290"/>
    <n v="301950"/>
    <n v="26441839"/>
    <m/>
    <m/>
    <m/>
    <m/>
    <m/>
    <m/>
    <m/>
    <m/>
    <n v="2579930"/>
    <m/>
    <n v="2784115"/>
    <m/>
    <n v="925"/>
    <m/>
    <n v="22050"/>
    <m/>
    <n v="38901"/>
    <m/>
    <n v="42542"/>
    <m/>
    <m/>
    <m/>
    <m/>
    <m/>
    <n v="0"/>
    <n v="0"/>
    <n v="1938000"/>
    <n v="0"/>
    <n v="1739650"/>
    <n v="744450"/>
    <n v="847802"/>
    <n v="105098"/>
    <m/>
    <n v="93463"/>
    <m/>
    <m/>
    <m/>
    <m/>
    <m/>
    <m/>
    <m/>
    <m/>
    <m/>
    <m/>
    <m/>
    <m/>
    <m/>
    <m/>
    <m/>
    <m/>
    <m/>
    <m/>
    <m/>
    <m/>
    <m/>
    <m/>
    <m/>
    <m/>
    <m/>
    <m/>
    <m/>
    <m/>
    <m/>
    <m/>
    <m/>
    <m/>
    <n v="2993919"/>
    <m/>
    <n v="6209251"/>
    <m/>
    <n v="-384134"/>
    <m/>
    <n v="1870368"/>
    <m/>
    <n v="-38999"/>
    <m/>
    <n v="116071"/>
    <m/>
    <n v="85615"/>
    <m/>
    <m/>
    <m/>
    <m/>
    <m/>
    <m/>
    <m/>
    <m/>
    <m/>
    <m/>
    <m/>
    <m/>
    <m/>
    <m/>
    <m/>
    <m/>
    <m/>
    <n v="8176622"/>
    <n v="2077150"/>
    <n v="7130181"/>
    <n v="247864"/>
    <n v="6634035"/>
    <m/>
    <m/>
    <m/>
    <m/>
    <m/>
    <m/>
    <m/>
    <m/>
    <n v="213"/>
    <m/>
    <n v="622822"/>
    <n v="11088"/>
    <n v="412758"/>
    <n v="187929"/>
    <n v="450372"/>
    <n v="59654"/>
    <m/>
    <n v="113775"/>
    <n v="606282"/>
    <n v="396975"/>
    <n v="142088"/>
    <n v="1107929"/>
    <n v="143555"/>
    <n v="139686"/>
    <n v="114353"/>
    <n v="4313736"/>
    <n v="19808"/>
    <n v="1625479"/>
    <n v="88559"/>
    <n v="178340"/>
    <m/>
    <n v="13221"/>
    <n v="1296"/>
    <n v="7178634"/>
    <m/>
    <n v="171654"/>
    <m/>
    <m/>
    <n v="100000"/>
    <n v="7450288"/>
    <n v="1208828"/>
    <m/>
    <m/>
    <n v="6241460"/>
    <n v="7450288"/>
    <n v="3347557"/>
    <m/>
    <m/>
    <m/>
    <n v="51029"/>
    <m/>
    <n v="35872"/>
    <n v="130694"/>
    <n v="217595"/>
    <n v="-45941"/>
    <m/>
    <m/>
    <m/>
    <m/>
    <m/>
    <s v="0.00"/>
    <n v="0"/>
    <n v="2008"/>
    <n v="0"/>
    <n v="14974"/>
    <n v="35154"/>
    <n v="84164"/>
    <n v="0"/>
    <n v="0"/>
    <n v="0"/>
    <n v="19411"/>
    <n v="3438"/>
    <n v="15274"/>
    <n v="4068"/>
    <n v="21198"/>
    <n v="3177"/>
    <n v="4782"/>
    <n v="2040"/>
    <n v="16305"/>
    <n v="225993"/>
    <n v="0"/>
    <n v="0"/>
    <n v="0"/>
    <n v="0"/>
    <n v="0"/>
    <n v="0"/>
    <n v="0"/>
    <n v="185426"/>
    <n v="0"/>
    <n v="790143"/>
    <n v="1521435"/>
    <n v="2198770"/>
    <n v="0"/>
    <n v="0"/>
    <n v="0"/>
    <n v="999273"/>
    <n v="97171"/>
    <n v="281006"/>
    <n v="72229"/>
    <n v="516806"/>
    <n v="103062"/>
    <n v="88837"/>
    <n v="80856"/>
    <n v="1241608"/>
    <n v="8176622"/>
    <n v="0"/>
    <n v="0"/>
    <n v="0"/>
    <n v="0"/>
    <n v="0"/>
    <n v="0"/>
    <n v="0"/>
    <m/>
    <x v="0"/>
    <x v="0"/>
    <m/>
    <m/>
    <n v="19411"/>
    <m/>
    <x v="0"/>
    <x v="0"/>
    <m/>
    <m/>
    <n v="999273"/>
    <n v="138"/>
    <n v="238"/>
    <n v="91"/>
    <n v="95"/>
    <n v="166"/>
    <n v="64"/>
    <n v="55"/>
    <n v="101"/>
    <n v="34"/>
    <n v="1"/>
    <n v="0"/>
    <n v="0"/>
    <n v="0"/>
    <n v="1"/>
    <n v="0"/>
    <n v="1"/>
    <n v="0"/>
    <n v="0"/>
    <n v="0"/>
    <n v="0"/>
    <n v="0"/>
    <n v="0"/>
    <n v="0"/>
    <n v="0"/>
    <n v="1"/>
    <n v="0"/>
    <n v="0"/>
    <n v="0"/>
    <n v="0"/>
  </r>
  <r>
    <n v="206314005"/>
    <x v="643"/>
    <d v="2024-01-01T00:00:00"/>
    <d v="2024-12-31T00:00:00"/>
    <n v="366"/>
    <s v="In Process"/>
    <x v="0"/>
    <x v="26"/>
    <x v="0"/>
    <x v="0"/>
    <s v="02 - Golden Empire"/>
    <x v="63"/>
    <s v="916-782-7007"/>
    <s v="1139 CIRBY WAY"/>
    <s v="ROSEVILLE"/>
    <s v="95661"/>
    <s v="LTC90049F"/>
    <s v="ROMAN ANDRUS"/>
    <s v="Yes"/>
    <m/>
    <n v="99"/>
    <n v="99"/>
    <x v="2"/>
    <n v="36234"/>
    <n v="34749"/>
    <n v="222.15"/>
    <n v="876"/>
    <n v="874"/>
    <n v="9004"/>
    <n v="8500"/>
    <n v="2706"/>
    <n v="10992"/>
    <n v="289"/>
    <n v="282"/>
    <n v="502"/>
    <n v="2474"/>
    <x v="0"/>
    <n v="34749"/>
    <m/>
    <m/>
    <m/>
    <m/>
    <m/>
    <m/>
    <m/>
    <m/>
    <n v="29188765"/>
    <n v="7376331"/>
    <n v="13060614"/>
    <n v="16713"/>
    <n v="23521195"/>
    <n v="21061993"/>
    <n v="2459202"/>
    <n v="2"/>
    <m/>
    <m/>
    <n v="2459204"/>
    <n v="11255000"/>
    <n v="10625000"/>
    <n v="1082418"/>
    <n v="4330816"/>
    <n v="361250"/>
    <n v="352500"/>
    <n v="197788"/>
    <n v="983993"/>
    <n v="29188765"/>
    <m/>
    <m/>
    <m/>
    <m/>
    <m/>
    <m/>
    <m/>
    <m/>
    <n v="3689811"/>
    <m/>
    <n v="3473184"/>
    <m/>
    <n v="3349"/>
    <m/>
    <n v="13013"/>
    <m/>
    <n v="82372"/>
    <m/>
    <n v="110252"/>
    <m/>
    <n v="4350"/>
    <m/>
    <m/>
    <m/>
    <n v="0"/>
    <n v="0"/>
    <n v="2878450"/>
    <n v="581"/>
    <n v="2340625"/>
    <n v="386250"/>
    <n v="1433317"/>
    <n v="269170"/>
    <m/>
    <n v="67938"/>
    <m/>
    <m/>
    <m/>
    <m/>
    <m/>
    <m/>
    <m/>
    <m/>
    <m/>
    <m/>
    <m/>
    <m/>
    <m/>
    <m/>
    <m/>
    <m/>
    <m/>
    <m/>
    <m/>
    <m/>
    <m/>
    <m/>
    <m/>
    <m/>
    <m/>
    <m/>
    <m/>
    <m/>
    <m/>
    <m/>
    <m/>
    <m/>
    <n v="4960047"/>
    <m/>
    <n v="7809432"/>
    <m/>
    <n v="-370296"/>
    <m/>
    <n v="343616"/>
    <m/>
    <n v="18832"/>
    <m/>
    <n v="227860"/>
    <m/>
    <n v="71123"/>
    <m/>
    <m/>
    <m/>
    <m/>
    <m/>
    <m/>
    <m/>
    <m/>
    <m/>
    <m/>
    <m/>
    <m/>
    <m/>
    <m/>
    <m/>
    <m/>
    <m/>
    <n v="9317803"/>
    <n v="2398195"/>
    <n v="9345995"/>
    <n v="229892"/>
    <n v="7997445"/>
    <m/>
    <m/>
    <m/>
    <m/>
    <m/>
    <m/>
    <m/>
    <m/>
    <n v="621"/>
    <m/>
    <n v="911226"/>
    <n v="79166"/>
    <n v="641839"/>
    <n v="93643"/>
    <n v="707675"/>
    <n v="158309"/>
    <m/>
    <n v="71336"/>
    <n v="636160"/>
    <n v="361348"/>
    <n v="85761"/>
    <n v="1202690"/>
    <n v="146197"/>
    <n v="218869"/>
    <n v="113840"/>
    <n v="5104161"/>
    <n v="17164"/>
    <n v="1615662"/>
    <n v="71599"/>
    <n v="180643"/>
    <m/>
    <n v="13493"/>
    <n v="633146"/>
    <n v="7553453"/>
    <m/>
    <n v="86066"/>
    <m/>
    <m/>
    <n v="100000"/>
    <n v="7739519"/>
    <n v="1531031"/>
    <m/>
    <m/>
    <n v="6208488"/>
    <n v="7739519"/>
    <n v="3033812"/>
    <m/>
    <m/>
    <m/>
    <n v="0"/>
    <m/>
    <n v="1600"/>
    <n v="123054"/>
    <n v="124654"/>
    <n v="-38588"/>
    <m/>
    <m/>
    <m/>
    <m/>
    <m/>
    <s v="0.05"/>
    <n v="76551.55"/>
    <n v="1997"/>
    <n v="0"/>
    <n v="14974"/>
    <n v="45828"/>
    <n v="90634"/>
    <n v="0"/>
    <n v="0"/>
    <n v="0"/>
    <n v="29486"/>
    <n v="3949"/>
    <n v="13255"/>
    <n v="4049"/>
    <n v="27727"/>
    <n v="3520"/>
    <n v="5509"/>
    <n v="2051"/>
    <n v="23699"/>
    <n v="266678"/>
    <n v="0"/>
    <n v="0"/>
    <n v="2050"/>
    <n v="3663"/>
    <n v="0"/>
    <n v="0"/>
    <n v="5713"/>
    <n v="169310"/>
    <n v="0"/>
    <n v="877783"/>
    <n v="2123049"/>
    <n v="2250465"/>
    <n v="0"/>
    <n v="0"/>
    <n v="0"/>
    <n v="1321874"/>
    <n v="98881"/>
    <n v="239738"/>
    <n v="70091"/>
    <n v="589678"/>
    <n v="105648"/>
    <n v="136129"/>
    <n v="82704"/>
    <n v="1252453"/>
    <n v="9317803"/>
    <n v="0"/>
    <n v="0"/>
    <n v="137328"/>
    <n v="141690"/>
    <n v="0"/>
    <n v="0"/>
    <n v="279018"/>
    <m/>
    <x v="0"/>
    <x v="0"/>
    <m/>
    <m/>
    <n v="29486"/>
    <m/>
    <x v="0"/>
    <x v="0"/>
    <m/>
    <m/>
    <n v="1321874"/>
    <n v="163"/>
    <n v="342"/>
    <n v="81"/>
    <n v="118"/>
    <n v="272"/>
    <n v="51"/>
    <n v="62"/>
    <n v="152"/>
    <n v="20"/>
    <n v="1"/>
    <n v="0"/>
    <n v="0"/>
    <n v="0"/>
    <n v="1"/>
    <n v="0"/>
    <n v="1"/>
    <n v="0"/>
    <n v="0"/>
    <n v="0"/>
    <n v="0"/>
    <n v="0"/>
    <n v="0"/>
    <n v="0"/>
    <n v="0"/>
    <n v="1"/>
    <n v="0"/>
    <n v="0"/>
    <n v="0"/>
    <n v="0"/>
  </r>
  <r>
    <n v="206314025"/>
    <x v="644"/>
    <d v="2024-01-01T00:00:00"/>
    <d v="2024-12-31T00:00:00"/>
    <n v="366"/>
    <s v="In Process"/>
    <x v="0"/>
    <x v="26"/>
    <x v="0"/>
    <x v="0"/>
    <s v="02 - Golden Empire"/>
    <x v="62"/>
    <s v="530-889-0707"/>
    <s v="11600 EDUCATION STREET"/>
    <s v="AUBURN"/>
    <s v="95603-0000"/>
    <s v="1386160703"/>
    <s v="MARK HALL"/>
    <s v="Yes"/>
    <s v="LIFE GENERATIONS HEALTHCARE"/>
    <n v="105"/>
    <n v="105"/>
    <x v="0"/>
    <n v="38430"/>
    <n v="31007"/>
    <n v="186.9"/>
    <n v="474"/>
    <n v="486"/>
    <n v="2954"/>
    <n v="4791"/>
    <n v="495"/>
    <n v="4485"/>
    <m/>
    <m/>
    <n v="473"/>
    <n v="17809"/>
    <x v="0"/>
    <n v="31007"/>
    <m/>
    <m/>
    <m/>
    <m/>
    <m/>
    <m/>
    <m/>
    <m/>
    <n v="13734917"/>
    <n v="4174888"/>
    <n v="-4009549"/>
    <n v="7184"/>
    <n v="21926538"/>
    <n v="16835610"/>
    <n v="5090928"/>
    <n v="-40223"/>
    <m/>
    <m/>
    <n v="5050705"/>
    <n v="1287350"/>
    <n v="2320445"/>
    <n v="243904"/>
    <n v="1905768"/>
    <m/>
    <m/>
    <n v="212800"/>
    <n v="7764650"/>
    <n v="13734917"/>
    <m/>
    <m/>
    <m/>
    <m/>
    <m/>
    <m/>
    <m/>
    <m/>
    <n v="1403429"/>
    <m/>
    <n v="2036554"/>
    <m/>
    <n v="51467"/>
    <m/>
    <n v="46443"/>
    <m/>
    <m/>
    <m/>
    <m/>
    <m/>
    <m/>
    <m/>
    <n v="636995"/>
    <m/>
    <n v="79001"/>
    <n v="0"/>
    <n v="1237090"/>
    <n v="470220"/>
    <n v="1325190"/>
    <n v="99520"/>
    <n v="631922"/>
    <n v="262926"/>
    <m/>
    <n v="69019"/>
    <m/>
    <m/>
    <m/>
    <m/>
    <m/>
    <m/>
    <m/>
    <m/>
    <m/>
    <m/>
    <m/>
    <m/>
    <m/>
    <m/>
    <m/>
    <m/>
    <m/>
    <m/>
    <m/>
    <m/>
    <m/>
    <m/>
    <m/>
    <m/>
    <m/>
    <m/>
    <m/>
    <m/>
    <m/>
    <m/>
    <m/>
    <m/>
    <n v="142410"/>
    <m/>
    <n v="897844"/>
    <m/>
    <n v="63026"/>
    <m/>
    <n v="84099"/>
    <m/>
    <m/>
    <m/>
    <m/>
    <m/>
    <n v="-5196928"/>
    <m/>
    <m/>
    <m/>
    <m/>
    <m/>
    <m/>
    <m/>
    <m/>
    <m/>
    <m/>
    <m/>
    <m/>
    <m/>
    <m/>
    <m/>
    <m/>
    <m/>
    <n v="7346466"/>
    <n v="2093836"/>
    <n v="7395308"/>
    <n v="25768"/>
    <n v="7174244"/>
    <m/>
    <m/>
    <m/>
    <m/>
    <m/>
    <m/>
    <m/>
    <m/>
    <n v="72459"/>
    <m/>
    <n v="560167"/>
    <n v="122377"/>
    <n v="357964"/>
    <n v="17324"/>
    <n v="262065"/>
    <n v="128216"/>
    <m/>
    <n v="66235"/>
    <n v="708883"/>
    <n v="360687"/>
    <n v="186823"/>
    <n v="1033358"/>
    <n v="149271"/>
    <n v="155762"/>
    <n v="257435"/>
    <n v="3225993"/>
    <n v="53149"/>
    <n v="1406079"/>
    <n v="164305"/>
    <n v="55122"/>
    <m/>
    <m/>
    <n v="317692"/>
    <n v="11530348"/>
    <m/>
    <n v="200510"/>
    <m/>
    <n v="24317"/>
    <n v="1520000"/>
    <n v="13275175"/>
    <n v="5632859"/>
    <n v="52684"/>
    <n v="17960"/>
    <n v="7571672"/>
    <n v="13275175"/>
    <m/>
    <m/>
    <n v="4830621"/>
    <m/>
    <n v="0"/>
    <m/>
    <m/>
    <n v="797210"/>
    <n v="797210"/>
    <n v="-596700"/>
    <m/>
    <m/>
    <m/>
    <n v="24317"/>
    <n v="-6357"/>
    <s v="1.04"/>
    <n v="5858173.3600000003"/>
    <n v="4661"/>
    <n v="0"/>
    <n v="17248"/>
    <n v="40402"/>
    <n v="77620"/>
    <n v="0"/>
    <n v="0"/>
    <n v="3410"/>
    <n v="3505"/>
    <n v="5180"/>
    <m/>
    <m/>
    <n v="21803"/>
    <n v="3974"/>
    <n v="3903"/>
    <n v="4578"/>
    <n v="19732"/>
    <n v="206016"/>
    <n v="0"/>
    <n v="183"/>
    <n v="0"/>
    <n v="0"/>
    <n v="0"/>
    <n v="0"/>
    <n v="183"/>
    <n v="392080"/>
    <n v="0"/>
    <n v="963461"/>
    <n v="1810952"/>
    <n v="2097043"/>
    <n v="0"/>
    <n v="0"/>
    <n v="97345"/>
    <n v="138823"/>
    <n v="129627"/>
    <m/>
    <m/>
    <n v="503049"/>
    <n v="108415"/>
    <n v="80554"/>
    <n v="198558"/>
    <n v="826559"/>
    <n v="7346466"/>
    <n v="0"/>
    <n v="13736"/>
    <n v="0"/>
    <n v="0"/>
    <n v="0"/>
    <n v="0"/>
    <n v="13736"/>
    <m/>
    <x v="0"/>
    <x v="0"/>
    <m/>
    <n v="3505"/>
    <m/>
    <m/>
    <x v="0"/>
    <x v="0"/>
    <m/>
    <n v="138823"/>
    <m/>
    <n v="139"/>
    <n v="183"/>
    <n v="111"/>
    <n v="105"/>
    <n v="138"/>
    <n v="79"/>
    <n v="44"/>
    <n v="63"/>
    <n v="28"/>
    <n v="1"/>
    <n v="0"/>
    <n v="0"/>
    <n v="0"/>
    <n v="0"/>
    <n v="1"/>
    <n v="1"/>
    <n v="0"/>
    <n v="0"/>
    <n v="0"/>
    <n v="0"/>
    <n v="0"/>
    <n v="0"/>
    <n v="0"/>
    <n v="0"/>
    <n v="1"/>
    <n v="0"/>
    <n v="0"/>
    <n v="0"/>
    <n v="0"/>
  </r>
  <r>
    <n v="206330222"/>
    <x v="645"/>
    <d v="2024-01-01T00:00:00"/>
    <d v="2024-12-31T00:00:00"/>
    <n v="366"/>
    <s v="In Process"/>
    <x v="0"/>
    <x v="27"/>
    <x v="0"/>
    <x v="0"/>
    <s v="12 - Inland Counties"/>
    <x v="64"/>
    <s v="760-346-5420"/>
    <s v="41505 CARLOTTA DRIVE"/>
    <s v="PALM DESERT"/>
    <s v="92211"/>
    <s v="1801597968"/>
    <s v="MONICA GUERRA"/>
    <s v="Yes"/>
    <m/>
    <n v="59"/>
    <n v="59"/>
    <x v="1"/>
    <n v="21594"/>
    <n v="13983"/>
    <n v="148.13"/>
    <n v="400"/>
    <n v="399"/>
    <n v="8922"/>
    <n v="2159"/>
    <n v="354"/>
    <n v="2038"/>
    <m/>
    <n v="59"/>
    <n v="433"/>
    <n v="18"/>
    <x v="0"/>
    <n v="13983"/>
    <m/>
    <m/>
    <m/>
    <m/>
    <m/>
    <m/>
    <m/>
    <m/>
    <n v="6629300"/>
    <n v="4400610"/>
    <n v="1682660"/>
    <n v="464"/>
    <n v="9347714"/>
    <n v="8216024"/>
    <n v="1131690"/>
    <n v="2"/>
    <m/>
    <m/>
    <n v="1131692"/>
    <n v="4431300"/>
    <n v="928465"/>
    <n v="148550"/>
    <n v="866050"/>
    <m/>
    <n v="26085"/>
    <n v="220500"/>
    <n v="8350"/>
    <n v="6629300"/>
    <m/>
    <m/>
    <m/>
    <m/>
    <m/>
    <m/>
    <m/>
    <m/>
    <n v="3574139"/>
    <m/>
    <n v="717009"/>
    <m/>
    <n v="732"/>
    <m/>
    <n v="74097"/>
    <m/>
    <m/>
    <m/>
    <n v="19593"/>
    <m/>
    <n v="14602"/>
    <m/>
    <n v="438"/>
    <m/>
    <n v="45147"/>
    <n v="0"/>
    <n v="1871775"/>
    <n v="0"/>
    <n v="1567275"/>
    <n v="146250"/>
    <n v="630491"/>
    <n v="61841"/>
    <m/>
    <n v="77831"/>
    <m/>
    <m/>
    <m/>
    <m/>
    <m/>
    <m/>
    <m/>
    <m/>
    <m/>
    <m/>
    <m/>
    <m/>
    <m/>
    <m/>
    <m/>
    <m/>
    <m/>
    <m/>
    <m/>
    <m/>
    <m/>
    <m/>
    <m/>
    <m/>
    <m/>
    <m/>
    <m/>
    <m/>
    <m/>
    <m/>
    <m/>
    <m/>
    <n v="848594"/>
    <m/>
    <n v="546186"/>
    <m/>
    <n v="27776"/>
    <m/>
    <n v="241225"/>
    <m/>
    <m/>
    <m/>
    <n v="14926"/>
    <m/>
    <n v="3953"/>
    <m/>
    <m/>
    <m/>
    <m/>
    <m/>
    <m/>
    <m/>
    <m/>
    <m/>
    <m/>
    <m/>
    <m/>
    <m/>
    <m/>
    <m/>
    <m/>
    <m/>
    <n v="2691335"/>
    <n v="658571"/>
    <n v="4866118"/>
    <n v="116249"/>
    <n v="2805112"/>
    <m/>
    <m/>
    <m/>
    <m/>
    <m/>
    <m/>
    <m/>
    <m/>
    <n v="28470"/>
    <m/>
    <n v="623543"/>
    <m/>
    <n v="532145"/>
    <n v="39047"/>
    <n v="317287"/>
    <n v="32816"/>
    <m/>
    <n v="52337"/>
    <n v="247056"/>
    <n v="114000"/>
    <n v="16504"/>
    <n v="481652"/>
    <n v="153359"/>
    <n v="85736"/>
    <m/>
    <n v="1672775"/>
    <n v="14765"/>
    <n v="717357"/>
    <n v="43707"/>
    <n v="40520"/>
    <m/>
    <m/>
    <n v="197836"/>
    <n v="2237127"/>
    <m/>
    <n v="166901"/>
    <n v="2441"/>
    <n v="1283805"/>
    <n v="9176333"/>
    <n v="12866607"/>
    <n v="1044157"/>
    <m/>
    <n v="10053876"/>
    <n v="1768574"/>
    <n v="12866607"/>
    <m/>
    <n v="1163805"/>
    <m/>
    <m/>
    <n v="0"/>
    <m/>
    <n v="135868"/>
    <n v="52044"/>
    <n v="187912"/>
    <n v="-21011"/>
    <m/>
    <m/>
    <m/>
    <n v="10053876"/>
    <m/>
    <s v="0.00"/>
    <n v="0"/>
    <n v="1922"/>
    <n v="0"/>
    <n v="4313"/>
    <n v="22168"/>
    <n v="39884"/>
    <n v="0"/>
    <n v="0"/>
    <n v="0"/>
    <m/>
    <m/>
    <m/>
    <m/>
    <n v="1976"/>
    <n v="1949"/>
    <n v="3169"/>
    <m/>
    <n v="8081"/>
    <n v="83462"/>
    <n v="0"/>
    <n v="11"/>
    <n v="292"/>
    <n v="456"/>
    <n v="0"/>
    <n v="0"/>
    <n v="759"/>
    <n v="143582"/>
    <n v="0"/>
    <n v="217364"/>
    <n v="791429"/>
    <n v="941981"/>
    <n v="0"/>
    <n v="0"/>
    <n v="0"/>
    <m/>
    <m/>
    <m/>
    <m/>
    <n v="67193"/>
    <n v="57070"/>
    <n v="63340"/>
    <m/>
    <n v="409376"/>
    <n v="2691335"/>
    <n v="0"/>
    <n v="581"/>
    <n v="13140"/>
    <n v="15949"/>
    <n v="0"/>
    <n v="0"/>
    <n v="29670"/>
    <m/>
    <x v="0"/>
    <x v="0"/>
    <m/>
    <m/>
    <m/>
    <m/>
    <x v="0"/>
    <x v="0"/>
    <m/>
    <m/>
    <m/>
    <n v="62"/>
    <n v="115"/>
    <n v="33"/>
    <n v="53"/>
    <n v="104"/>
    <n v="27"/>
    <n v="27"/>
    <n v="54"/>
    <n v="16"/>
    <n v="1"/>
    <n v="0"/>
    <n v="0"/>
    <n v="1"/>
    <n v="0"/>
    <n v="0"/>
    <n v="1"/>
    <n v="0"/>
    <n v="0"/>
    <n v="0"/>
    <n v="0"/>
    <n v="0"/>
    <n v="0"/>
    <n v="0"/>
    <n v="0"/>
    <n v="1"/>
    <n v="0"/>
    <n v="0"/>
    <n v="0"/>
    <n v="0"/>
  </r>
  <r>
    <n v="206330223"/>
    <x v="646"/>
    <d v="2024-01-01T00:00:00"/>
    <d v="2024-12-31T00:00:00"/>
    <n v="366"/>
    <s v="In Process"/>
    <x v="0"/>
    <x v="27"/>
    <x v="0"/>
    <x v="0"/>
    <s v="12 - Inland Counties"/>
    <x v="65"/>
    <s v="951-736-4700"/>
    <s v="2600 SOUTH MAIN STREET"/>
    <s v="CORONA"/>
    <s v="92882"/>
    <s v="1528228152"/>
    <s v="GURPRIT DAHLWIL"/>
    <s v="Yes"/>
    <m/>
    <n v="176"/>
    <n v="176"/>
    <x v="0"/>
    <n v="64416"/>
    <n v="59983"/>
    <n v="219.88"/>
    <n v="687"/>
    <n v="202"/>
    <n v="2726"/>
    <n v="9611"/>
    <n v="6967"/>
    <n v="32840"/>
    <m/>
    <n v="5145"/>
    <n v="228"/>
    <n v="2466"/>
    <x v="0"/>
    <n v="59983"/>
    <m/>
    <m/>
    <m/>
    <m/>
    <m/>
    <m/>
    <m/>
    <m/>
    <n v="29024907"/>
    <n v="7407510"/>
    <n v="12975805"/>
    <n v="13919"/>
    <n v="23470531"/>
    <n v="23423648"/>
    <n v="46883"/>
    <n v="-300807"/>
    <m/>
    <m/>
    <n v="-253924"/>
    <n v="1308150"/>
    <n v="4506257"/>
    <n v="3368597"/>
    <n v="15890948"/>
    <m/>
    <n v="2447925"/>
    <n v="219850"/>
    <n v="1283180"/>
    <n v="29024907"/>
    <m/>
    <m/>
    <m/>
    <m/>
    <m/>
    <m/>
    <m/>
    <m/>
    <n v="1860382"/>
    <m/>
    <n v="4062816"/>
    <m/>
    <m/>
    <m/>
    <n v="205353"/>
    <m/>
    <m/>
    <m/>
    <n v="1268468"/>
    <m/>
    <n v="9441"/>
    <m/>
    <n v="1050"/>
    <m/>
    <n v="864"/>
    <n v="0"/>
    <n v="2985075"/>
    <n v="309708"/>
    <n v="2972025"/>
    <n v="654564"/>
    <n v="320816"/>
    <n v="54394"/>
    <m/>
    <n v="110064"/>
    <m/>
    <m/>
    <m/>
    <m/>
    <m/>
    <m/>
    <m/>
    <m/>
    <m/>
    <m/>
    <m/>
    <m/>
    <m/>
    <m/>
    <m/>
    <m/>
    <m/>
    <m/>
    <m/>
    <m/>
    <m/>
    <m/>
    <m/>
    <m/>
    <m/>
    <m/>
    <m/>
    <m/>
    <m/>
    <m/>
    <m/>
    <m/>
    <n v="473046"/>
    <m/>
    <n v="3592088"/>
    <m/>
    <n v="1183049"/>
    <m/>
    <n v="5556257"/>
    <m/>
    <m/>
    <m/>
    <n v="1721762"/>
    <m/>
    <n v="449603"/>
    <m/>
    <m/>
    <m/>
    <m/>
    <m/>
    <m/>
    <m/>
    <m/>
    <m/>
    <m/>
    <m/>
    <m/>
    <m/>
    <m/>
    <m/>
    <m/>
    <m/>
    <n v="11654369"/>
    <n v="2393089"/>
    <n v="9376190"/>
    <n v="337155"/>
    <n v="9322937"/>
    <m/>
    <m/>
    <m/>
    <m/>
    <m/>
    <m/>
    <m/>
    <m/>
    <n v="23064"/>
    <n v="16302"/>
    <n v="615005"/>
    <m/>
    <n v="717502"/>
    <n v="180434"/>
    <n v="287176"/>
    <n v="98782"/>
    <m/>
    <n v="48809"/>
    <n v="644452"/>
    <n v="589530"/>
    <n v="344075"/>
    <n v="1500365"/>
    <n v="489326"/>
    <n v="286374"/>
    <n v="95623"/>
    <n v="5268008"/>
    <n v="809474"/>
    <n v="1684693"/>
    <n v="141934"/>
    <n v="25103"/>
    <m/>
    <m/>
    <n v="234680"/>
    <n v="12450894"/>
    <m/>
    <n v="497780"/>
    <n v="273116"/>
    <n v="1339647"/>
    <n v="89475"/>
    <n v="14650912"/>
    <n v="19520127"/>
    <m/>
    <n v="256555"/>
    <n v="-5125770"/>
    <n v="14650912"/>
    <m/>
    <m/>
    <m/>
    <m/>
    <n v="0"/>
    <m/>
    <n v="374560"/>
    <n v="252320"/>
    <n v="626880"/>
    <n v="-129100"/>
    <m/>
    <m/>
    <m/>
    <n v="256555"/>
    <m/>
    <s v="-0.05"/>
    <n v="-976006.35000000009"/>
    <n v="3935"/>
    <n v="0"/>
    <n v="15601"/>
    <n v="63679"/>
    <n v="139429"/>
    <n v="2827"/>
    <n v="0"/>
    <n v="8688"/>
    <n v="25725"/>
    <n v="5528"/>
    <n v="20182"/>
    <n v="13554"/>
    <n v="35050"/>
    <n v="11599"/>
    <n v="10560"/>
    <n v="3285"/>
    <n v="25606"/>
    <n v="385248"/>
    <n v="0"/>
    <n v="46"/>
    <n v="180"/>
    <n v="1560"/>
    <n v="0"/>
    <n v="0"/>
    <n v="1786"/>
    <n v="247812"/>
    <n v="0"/>
    <n v="766257"/>
    <n v="2393726"/>
    <n v="3364315"/>
    <n v="90878"/>
    <n v="0"/>
    <n v="343636"/>
    <n v="1253560"/>
    <n v="153782"/>
    <n v="446485"/>
    <n v="252134"/>
    <n v="801144"/>
    <n v="408128"/>
    <n v="222141"/>
    <n v="76980"/>
    <n v="833391"/>
    <n v="11654369"/>
    <n v="0"/>
    <n v="3575"/>
    <n v="12344"/>
    <n v="67762"/>
    <n v="0"/>
    <n v="0"/>
    <n v="83681"/>
    <m/>
    <x v="0"/>
    <x v="0"/>
    <m/>
    <m/>
    <n v="25725"/>
    <m/>
    <x v="0"/>
    <x v="0"/>
    <m/>
    <m/>
    <n v="1253560"/>
    <n v="283"/>
    <n v="439"/>
    <n v="200"/>
    <n v="193"/>
    <n v="299"/>
    <n v="141"/>
    <n v="97"/>
    <n v="164"/>
    <n v="65"/>
    <n v="1"/>
    <n v="0"/>
    <n v="0"/>
    <n v="0"/>
    <n v="0"/>
    <n v="1"/>
    <n v="1"/>
    <n v="0"/>
    <n v="0"/>
    <n v="0"/>
    <n v="0"/>
    <n v="0"/>
    <n v="0"/>
    <n v="0"/>
    <n v="0"/>
    <n v="1"/>
    <n v="0"/>
    <n v="0"/>
    <n v="0"/>
    <n v="0"/>
  </r>
  <r>
    <n v="206331091"/>
    <x v="647"/>
    <d v="2023-06-01T00:00:00"/>
    <d v="2024-05-31T00:00:00"/>
    <n v="366"/>
    <s v="In Process"/>
    <x v="0"/>
    <x v="27"/>
    <x v="0"/>
    <x v="0"/>
    <s v="12 - Inland Counties"/>
    <x v="65"/>
    <s v="909-688-8200"/>
    <s v="9020 GARFIELD AVENUE"/>
    <s v="RIVERSIDE"/>
    <s v="92503"/>
    <s v="1659504991"/>
    <s v="ANDREW SCOTT"/>
    <s v="Yes"/>
    <m/>
    <n v="99"/>
    <n v="99"/>
    <x v="2"/>
    <n v="36234"/>
    <n v="34689"/>
    <n v="95.74"/>
    <n v="284"/>
    <n v="266"/>
    <n v="3359"/>
    <m/>
    <n v="3025"/>
    <n v="22744"/>
    <n v="3324"/>
    <n v="9"/>
    <n v="36"/>
    <n v="2192"/>
    <x v="0"/>
    <n v="34689"/>
    <m/>
    <m/>
    <m/>
    <m/>
    <m/>
    <m/>
    <m/>
    <m/>
    <n v="14938200"/>
    <n v="6805835"/>
    <n v="9017185"/>
    <m/>
    <n v="12726850"/>
    <n v="18303616"/>
    <n v="-5576766"/>
    <n v="139187"/>
    <n v="12590"/>
    <m/>
    <n v="-5450169"/>
    <n v="2712200"/>
    <m/>
    <n v="908500"/>
    <n v="7949700"/>
    <n v="2678700"/>
    <n v="7200"/>
    <n v="10800"/>
    <n v="671100"/>
    <n v="14938200"/>
    <m/>
    <m/>
    <m/>
    <m/>
    <m/>
    <m/>
    <m/>
    <m/>
    <n v="3592311"/>
    <m/>
    <m/>
    <m/>
    <n v="170934"/>
    <m/>
    <n v="942535"/>
    <m/>
    <n v="2085545"/>
    <m/>
    <n v="8351"/>
    <m/>
    <n v="154"/>
    <m/>
    <n v="6005"/>
    <m/>
    <n v="61647"/>
    <n v="39331"/>
    <n v="2354815"/>
    <n v="0"/>
    <n v="2259327"/>
    <n v="818312"/>
    <n v="950803"/>
    <n v="106331"/>
    <m/>
    <n v="215269"/>
    <m/>
    <m/>
    <m/>
    <m/>
    <m/>
    <m/>
    <m/>
    <m/>
    <m/>
    <m/>
    <m/>
    <m/>
    <m/>
    <m/>
    <m/>
    <m/>
    <m/>
    <m/>
    <m/>
    <m/>
    <m/>
    <m/>
    <m/>
    <m/>
    <m/>
    <m/>
    <m/>
    <m/>
    <n v="-9377"/>
    <m/>
    <m/>
    <m/>
    <n v="2572028"/>
    <m/>
    <m/>
    <m/>
    <n v="160134"/>
    <m/>
    <n v="3127408"/>
    <m/>
    <n v="3044494"/>
    <m/>
    <n v="11551"/>
    <m/>
    <n v="110947"/>
    <m/>
    <m/>
    <m/>
    <m/>
    <m/>
    <m/>
    <m/>
    <m/>
    <m/>
    <m/>
    <m/>
    <m/>
    <m/>
    <m/>
    <m/>
    <m/>
    <m/>
    <n v="7094666"/>
    <n v="1974432"/>
    <n v="9234518"/>
    <n v="385653"/>
    <n v="6053445"/>
    <m/>
    <m/>
    <m/>
    <m/>
    <m/>
    <m/>
    <m/>
    <m/>
    <m/>
    <n v="23265"/>
    <n v="341444"/>
    <m/>
    <n v="364825"/>
    <n v="137619"/>
    <n v="193090"/>
    <n v="25537"/>
    <m/>
    <n v="113792"/>
    <n v="584189"/>
    <n v="350740"/>
    <n v="189741"/>
    <n v="844686"/>
    <n v="139103"/>
    <n v="144737"/>
    <n v="122461"/>
    <n v="6739987"/>
    <n v="43953"/>
    <n v="1592179"/>
    <n v="55855"/>
    <n v="24026"/>
    <m/>
    <n v="42736"/>
    <n v="176206"/>
    <n v="2133208"/>
    <m/>
    <n v="204448"/>
    <n v="300229"/>
    <n v="10199901"/>
    <m/>
    <n v="12837786"/>
    <n v="19547718"/>
    <m/>
    <m/>
    <n v="-6709932"/>
    <n v="12837786"/>
    <m/>
    <m/>
    <n v="4371872"/>
    <m/>
    <n v="0"/>
    <m/>
    <n v="581280"/>
    <n v="576377"/>
    <n v="1157657"/>
    <n v="-953209"/>
    <m/>
    <m/>
    <m/>
    <m/>
    <m/>
    <s v="0.01"/>
    <n v="195477.18"/>
    <n v="1907"/>
    <n v="0"/>
    <n v="8101"/>
    <n v="34262"/>
    <n v="88106"/>
    <n v="0"/>
    <n v="0"/>
    <n v="8314"/>
    <n v="14042"/>
    <n v="2029"/>
    <n v="12442"/>
    <n v="5882"/>
    <n v="18128"/>
    <n v="3840"/>
    <n v="5297"/>
    <n v="1953"/>
    <n v="20401"/>
    <n v="224704"/>
    <n v="0"/>
    <n v="0"/>
    <n v="0"/>
    <n v="0"/>
    <n v="0"/>
    <n v="0"/>
    <n v="0"/>
    <n v="157958"/>
    <n v="0"/>
    <n v="452027"/>
    <n v="1354329"/>
    <n v="2065223"/>
    <n v="0"/>
    <n v="0"/>
    <n v="312295"/>
    <n v="645952"/>
    <n v="76801"/>
    <n v="227798"/>
    <n v="117926"/>
    <n v="407033"/>
    <n v="107502"/>
    <n v="106887"/>
    <n v="99466"/>
    <n v="963469"/>
    <n v="7094666"/>
    <n v="0"/>
    <n v="0"/>
    <n v="0"/>
    <n v="0"/>
    <n v="0"/>
    <n v="0"/>
    <n v="0"/>
    <m/>
    <x v="0"/>
    <x v="0"/>
    <m/>
    <m/>
    <n v="14042"/>
    <m/>
    <x v="0"/>
    <x v="0"/>
    <m/>
    <m/>
    <n v="645952"/>
    <n v="165"/>
    <n v="209"/>
    <n v="133"/>
    <n v="101"/>
    <n v="136"/>
    <n v="78"/>
    <n v="63"/>
    <n v="85"/>
    <n v="49"/>
    <n v="1"/>
    <n v="0"/>
    <n v="0"/>
    <n v="0"/>
    <n v="1"/>
    <n v="0"/>
    <n v="1"/>
    <n v="0"/>
    <n v="0"/>
    <n v="0"/>
    <n v="0"/>
    <n v="0"/>
    <n v="0"/>
    <n v="0"/>
    <n v="0"/>
    <n v="1"/>
    <n v="0"/>
    <n v="0"/>
    <n v="0"/>
    <n v="0"/>
  </r>
  <r>
    <n v="206331111"/>
    <x v="648"/>
    <d v="2024-01-01T00:00:00"/>
    <d v="2024-12-31T00:00:00"/>
    <n v="366"/>
    <s v="In Process"/>
    <x v="0"/>
    <x v="27"/>
    <x v="0"/>
    <x v="0"/>
    <s v="12 - Inland Counties"/>
    <x v="66"/>
    <s v="951-845-1166"/>
    <s v="1441 NORTH MICHIGAN AVENUE"/>
    <s v="BEAUMONT"/>
    <s v="92223"/>
    <s v="1376963785"/>
    <s v="MELISSA CASTILLO"/>
    <s v="Yes"/>
    <m/>
    <n v="87"/>
    <n v="87"/>
    <x v="2"/>
    <n v="31842"/>
    <n v="29854"/>
    <n v="215.82"/>
    <n v="105"/>
    <n v="111"/>
    <n v="2430"/>
    <n v="136"/>
    <n v="4020"/>
    <n v="22209"/>
    <m/>
    <n v="665"/>
    <n v="5"/>
    <n v="389"/>
    <x v="0"/>
    <n v="29854"/>
    <m/>
    <m/>
    <m/>
    <m/>
    <m/>
    <m/>
    <m/>
    <m/>
    <n v="8359120"/>
    <n v="3967409"/>
    <n v="3573154"/>
    <n v="25399"/>
    <n v="8778774"/>
    <n v="10762981"/>
    <n v="-1984207"/>
    <n v="5"/>
    <m/>
    <m/>
    <n v="-1984202"/>
    <n v="680400"/>
    <n v="38080"/>
    <n v="1125600"/>
    <n v="6218520"/>
    <m/>
    <n v="186200"/>
    <n v="1400"/>
    <n v="108920"/>
    <n v="8359120"/>
    <m/>
    <m/>
    <m/>
    <m/>
    <m/>
    <m/>
    <m/>
    <m/>
    <n v="3446409"/>
    <m/>
    <n v="78285"/>
    <m/>
    <n v="52563"/>
    <m/>
    <m/>
    <m/>
    <m/>
    <m/>
    <n v="382794"/>
    <m/>
    <n v="7358"/>
    <m/>
    <m/>
    <m/>
    <n v="2980"/>
    <n v="0"/>
    <n v="1618927"/>
    <n v="0"/>
    <n v="1655894"/>
    <n v="88195"/>
    <n v="525281"/>
    <n v="67820"/>
    <m/>
    <n v="8312"/>
    <m/>
    <m/>
    <m/>
    <m/>
    <m/>
    <m/>
    <m/>
    <m/>
    <m/>
    <m/>
    <m/>
    <m/>
    <m/>
    <m/>
    <m/>
    <m/>
    <m/>
    <m/>
    <m/>
    <m/>
    <m/>
    <m/>
    <m/>
    <m/>
    <m/>
    <m/>
    <m/>
    <m/>
    <m/>
    <m/>
    <m/>
    <m/>
    <n v="1912569"/>
    <m/>
    <n v="66096"/>
    <m/>
    <n v="222207"/>
    <m/>
    <n v="1029271"/>
    <m/>
    <m/>
    <m/>
    <n v="323191"/>
    <m/>
    <n v="19820"/>
    <m/>
    <m/>
    <m/>
    <m/>
    <m/>
    <m/>
    <m/>
    <m/>
    <m/>
    <m/>
    <m/>
    <m/>
    <m/>
    <m/>
    <m/>
    <m/>
    <m/>
    <n v="4706886"/>
    <n v="1153467"/>
    <n v="4902628"/>
    <n v="252771"/>
    <n v="4340028"/>
    <m/>
    <m/>
    <m/>
    <m/>
    <m/>
    <m/>
    <m/>
    <m/>
    <n v="1701"/>
    <m/>
    <n v="323156"/>
    <m/>
    <n v="321325"/>
    <n v="14610"/>
    <n v="88814"/>
    <n v="17940"/>
    <m/>
    <n v="12208"/>
    <n v="494852"/>
    <n v="232384"/>
    <n v="141155"/>
    <n v="851256"/>
    <n v="114197"/>
    <n v="232204"/>
    <n v="60935"/>
    <n v="2577069"/>
    <n v="13757"/>
    <n v="522000"/>
    <n v="42934"/>
    <n v="7656"/>
    <m/>
    <m/>
    <n v="352800"/>
    <n v="2272492"/>
    <m/>
    <n v="292517"/>
    <n v="336156"/>
    <n v="12218"/>
    <m/>
    <n v="2913383"/>
    <n v="1400402"/>
    <m/>
    <m/>
    <n v="1512981"/>
    <n v="2913383"/>
    <m/>
    <n v="12218"/>
    <n v="81818"/>
    <m/>
    <n v="0"/>
    <m/>
    <n v="374149"/>
    <n v="46228"/>
    <n v="420377"/>
    <n v="-127860"/>
    <m/>
    <m/>
    <m/>
    <m/>
    <m/>
    <s v="0.21"/>
    <n v="294084.42"/>
    <n v="1843"/>
    <n v="0"/>
    <n v="7115"/>
    <n v="28870"/>
    <n v="74795"/>
    <n v="0"/>
    <n v="0"/>
    <n v="6470"/>
    <m/>
    <n v="3963"/>
    <m/>
    <m/>
    <n v="20060"/>
    <n v="3302"/>
    <n v="9983"/>
    <n v="1247"/>
    <n v="10734"/>
    <n v="168382"/>
    <n v="0"/>
    <n v="0"/>
    <n v="0"/>
    <n v="0"/>
    <n v="0"/>
    <n v="0"/>
    <n v="0"/>
    <n v="140152"/>
    <n v="0"/>
    <n v="357593"/>
    <n v="1011756"/>
    <n v="1637131"/>
    <n v="0"/>
    <n v="0"/>
    <n v="223285"/>
    <m/>
    <n v="135921"/>
    <m/>
    <m/>
    <n v="387678"/>
    <n v="91720"/>
    <n v="181639"/>
    <n v="48742"/>
    <n v="491269"/>
    <n v="4706886"/>
    <n v="0"/>
    <n v="0"/>
    <n v="0"/>
    <n v="0"/>
    <n v="0"/>
    <n v="0"/>
    <n v="0"/>
    <m/>
    <x v="0"/>
    <x v="0"/>
    <m/>
    <m/>
    <m/>
    <m/>
    <x v="0"/>
    <x v="0"/>
    <m/>
    <m/>
    <m/>
    <n v="112"/>
    <n v="215"/>
    <n v="63"/>
    <n v="78"/>
    <n v="158"/>
    <n v="42"/>
    <n v="52"/>
    <n v="101"/>
    <n v="29"/>
    <n v="1"/>
    <n v="0"/>
    <n v="0"/>
    <n v="0"/>
    <n v="1"/>
    <n v="0"/>
    <n v="1"/>
    <n v="0"/>
    <n v="0"/>
    <n v="0"/>
    <n v="0"/>
    <n v="0"/>
    <n v="0"/>
    <n v="0"/>
    <n v="0"/>
    <n v="1"/>
    <n v="0"/>
    <n v="0"/>
    <n v="0"/>
    <n v="0"/>
  </r>
  <r>
    <n v="206331116"/>
    <x v="649"/>
    <d v="2024-01-01T00:00:00"/>
    <d v="2024-12-31T00:00:00"/>
    <n v="366"/>
    <s v="In Process"/>
    <x v="0"/>
    <x v="27"/>
    <x v="0"/>
    <x v="0"/>
    <s v="12 - Inland Counties"/>
    <x v="65"/>
    <s v="951-307-0796"/>
    <s v="4768 PALM AVENUE"/>
    <s v="RIVERSIDE"/>
    <s v="92501"/>
    <s v="1104851716"/>
    <s v="ANOOP JETTI"/>
    <s v="Yes"/>
    <m/>
    <n v="51"/>
    <n v="51"/>
    <x v="1"/>
    <n v="18666"/>
    <n v="17839"/>
    <n v="219.99"/>
    <n v="45"/>
    <n v="65"/>
    <n v="3728"/>
    <m/>
    <n v="1270"/>
    <n v="11619"/>
    <m/>
    <n v="562"/>
    <n v="12"/>
    <n v="648"/>
    <x v="0"/>
    <n v="17839"/>
    <m/>
    <m/>
    <m/>
    <m/>
    <m/>
    <m/>
    <m/>
    <m/>
    <n v="6611442"/>
    <n v="1339781"/>
    <n v="-1263875"/>
    <n v="2921"/>
    <n v="9218019"/>
    <n v="8600526"/>
    <n v="617493"/>
    <n v="1"/>
    <m/>
    <m/>
    <n v="617494"/>
    <n v="2981681"/>
    <m/>
    <n v="334516"/>
    <n v="2883610"/>
    <m/>
    <n v="243157"/>
    <n v="4560"/>
    <n v="163918"/>
    <n v="6611442"/>
    <m/>
    <m/>
    <m/>
    <m/>
    <m/>
    <m/>
    <m/>
    <m/>
    <n v="1247298"/>
    <m/>
    <m/>
    <m/>
    <n v="913"/>
    <m/>
    <n v="26875"/>
    <m/>
    <m/>
    <m/>
    <n v="64430"/>
    <m/>
    <m/>
    <m/>
    <n v="265"/>
    <m/>
    <n v="0"/>
    <n v="0"/>
    <n v="639479"/>
    <n v="0"/>
    <n v="614399"/>
    <n v="6609"/>
    <n v="55464"/>
    <n v="17178"/>
    <m/>
    <n v="6652"/>
    <m/>
    <m/>
    <m/>
    <m/>
    <m/>
    <m/>
    <m/>
    <m/>
    <m/>
    <m/>
    <m/>
    <m/>
    <m/>
    <m/>
    <m/>
    <m/>
    <m/>
    <m/>
    <m/>
    <m/>
    <m/>
    <m/>
    <m/>
    <m/>
    <m/>
    <m/>
    <m/>
    <m/>
    <m/>
    <m/>
    <m/>
    <m/>
    <n v="-1237618"/>
    <m/>
    <m/>
    <m/>
    <n v="16653"/>
    <m/>
    <n v="-167530"/>
    <m/>
    <m/>
    <m/>
    <n v="124355"/>
    <m/>
    <n v="265"/>
    <m/>
    <m/>
    <m/>
    <m/>
    <m/>
    <m/>
    <m/>
    <m/>
    <m/>
    <m/>
    <m/>
    <m/>
    <m/>
    <m/>
    <m/>
    <m/>
    <m/>
    <n v="3462831"/>
    <n v="761036"/>
    <n v="4376659"/>
    <n v="179353"/>
    <n v="2698169"/>
    <m/>
    <m/>
    <m/>
    <m/>
    <m/>
    <m/>
    <m/>
    <m/>
    <n v="3329"/>
    <m/>
    <n v="182940"/>
    <m/>
    <n v="120042"/>
    <n v="1988"/>
    <n v="61202"/>
    <n v="14253"/>
    <m/>
    <n v="7336"/>
    <n v="210537"/>
    <n v="221415"/>
    <n v="84994"/>
    <n v="455692"/>
    <n v="63528"/>
    <n v="102866"/>
    <m/>
    <n v="2149554"/>
    <n v="15069"/>
    <n v="1913808"/>
    <n v="13592"/>
    <n v="8112"/>
    <m/>
    <m/>
    <n v="272100"/>
    <n v="2511579"/>
    <m/>
    <n v="187949"/>
    <n v="2220"/>
    <n v="137392"/>
    <m/>
    <n v="2839140"/>
    <n v="2135566"/>
    <m/>
    <m/>
    <n v="703574"/>
    <n v="2839140"/>
    <n v="419170"/>
    <m/>
    <m/>
    <m/>
    <n v="0"/>
    <m/>
    <n v="188297"/>
    <n v="24906"/>
    <n v="213203"/>
    <n v="-25254"/>
    <m/>
    <m/>
    <m/>
    <m/>
    <m/>
    <s v="0.44"/>
    <n v="939649.04"/>
    <n v="1928"/>
    <n v="0"/>
    <n v="2530"/>
    <n v="19420"/>
    <n v="42211"/>
    <n v="0"/>
    <n v="0"/>
    <n v="1975"/>
    <n v="6250"/>
    <n v="2209"/>
    <n v="9007"/>
    <n v="3495"/>
    <n v="12131"/>
    <n v="1722"/>
    <n v="3763"/>
    <m/>
    <n v="11801"/>
    <n v="118442"/>
    <n v="0"/>
    <n v="41"/>
    <n v="497"/>
    <n v="1506"/>
    <n v="0"/>
    <n v="0"/>
    <n v="2044"/>
    <n v="130312"/>
    <n v="0"/>
    <n v="228219"/>
    <n v="697536"/>
    <n v="893965"/>
    <n v="0"/>
    <n v="0"/>
    <n v="117604"/>
    <n v="262274"/>
    <n v="67784"/>
    <n v="156118"/>
    <n v="59114"/>
    <n v="247679"/>
    <n v="45668"/>
    <n v="79573"/>
    <m/>
    <n v="476985"/>
    <n v="3462831"/>
    <n v="0"/>
    <n v="2899"/>
    <n v="26182"/>
    <n v="57794"/>
    <n v="0"/>
    <n v="0"/>
    <n v="86875"/>
    <m/>
    <x v="0"/>
    <x v="0"/>
    <m/>
    <m/>
    <n v="6250"/>
    <m/>
    <x v="0"/>
    <x v="0"/>
    <m/>
    <m/>
    <n v="262274"/>
    <n v="80"/>
    <n v="157"/>
    <n v="50"/>
    <n v="47"/>
    <n v="93"/>
    <n v="28"/>
    <n v="30"/>
    <n v="51"/>
    <n v="21"/>
    <n v="1"/>
    <n v="0"/>
    <n v="0"/>
    <n v="1"/>
    <n v="0"/>
    <n v="0"/>
    <n v="1"/>
    <n v="0"/>
    <n v="0"/>
    <n v="0"/>
    <n v="0"/>
    <n v="0"/>
    <n v="0"/>
    <n v="0"/>
    <n v="0"/>
    <n v="1"/>
    <n v="0"/>
    <n v="0"/>
    <n v="0"/>
    <n v="0"/>
  </r>
  <r>
    <n v="206331117"/>
    <x v="650"/>
    <d v="2024-01-01T00:00:00"/>
    <d v="2024-12-31T00:00:00"/>
    <n v="366"/>
    <s v="In Process"/>
    <x v="0"/>
    <x v="27"/>
    <x v="0"/>
    <x v="0"/>
    <s v="12 - Inland Counties"/>
    <x v="65"/>
    <s v="951-682-4833"/>
    <s v="3662 PACIFIC AVENUE"/>
    <s v="RIVERSIDE"/>
    <s v="92509-0000"/>
    <s v="LTC05361F"/>
    <s v="ALLAN ENGELAUF"/>
    <s v="Yes"/>
    <s v="VISTA PACIFICA ENTERPRISES, INC"/>
    <n v="49"/>
    <n v="49"/>
    <x v="1"/>
    <n v="17934"/>
    <n v="17883"/>
    <n v="99.72"/>
    <n v="14"/>
    <n v="11"/>
    <m/>
    <m/>
    <n v="1280"/>
    <n v="16390"/>
    <m/>
    <m/>
    <n v="61"/>
    <n v="152"/>
    <x v="0"/>
    <n v="17883"/>
    <m/>
    <m/>
    <m/>
    <m/>
    <m/>
    <m/>
    <m/>
    <m/>
    <n v="7883648"/>
    <n v="3517"/>
    <n v="229805"/>
    <n v="1796"/>
    <n v="7659156"/>
    <n v="7584038"/>
    <n v="75118"/>
    <n v="-5845"/>
    <m/>
    <m/>
    <n v="69273"/>
    <m/>
    <m/>
    <n v="403200"/>
    <n v="7413143"/>
    <m/>
    <m/>
    <n v="19215"/>
    <n v="48090"/>
    <n v="7883648"/>
    <m/>
    <m/>
    <m/>
    <m/>
    <m/>
    <m/>
    <m/>
    <m/>
    <n v="987"/>
    <m/>
    <m/>
    <m/>
    <n v="1616"/>
    <m/>
    <n v="914"/>
    <m/>
    <m/>
    <m/>
    <m/>
    <m/>
    <m/>
    <m/>
    <m/>
    <m/>
    <n v="0"/>
    <n v="0"/>
    <n v="987"/>
    <n v="0"/>
    <n v="0"/>
    <n v="738"/>
    <n v="1616"/>
    <n v="0"/>
    <m/>
    <n v="176"/>
    <m/>
    <m/>
    <m/>
    <m/>
    <m/>
    <m/>
    <m/>
    <m/>
    <m/>
    <m/>
    <m/>
    <m/>
    <m/>
    <m/>
    <m/>
    <m/>
    <m/>
    <m/>
    <m/>
    <m/>
    <m/>
    <m/>
    <m/>
    <m/>
    <m/>
    <m/>
    <m/>
    <m/>
    <m/>
    <m/>
    <m/>
    <m/>
    <n v="182"/>
    <m/>
    <m/>
    <m/>
    <n v="42217"/>
    <m/>
    <n v="180117"/>
    <m/>
    <m/>
    <m/>
    <m/>
    <m/>
    <n v="7289"/>
    <m/>
    <m/>
    <m/>
    <m/>
    <m/>
    <m/>
    <m/>
    <m/>
    <m/>
    <m/>
    <m/>
    <m/>
    <m/>
    <m/>
    <m/>
    <m/>
    <m/>
    <n v="3179217"/>
    <n v="1002731"/>
    <n v="3402090"/>
    <n v="105528"/>
    <n v="3363956"/>
    <m/>
    <m/>
    <m/>
    <m/>
    <m/>
    <m/>
    <m/>
    <m/>
    <m/>
    <m/>
    <n v="300"/>
    <m/>
    <n v="225"/>
    <n v="630"/>
    <n v="2740"/>
    <n v="16036"/>
    <m/>
    <n v="2802"/>
    <n v="242691"/>
    <n v="177389"/>
    <n v="115580"/>
    <n v="518762"/>
    <n v="66314"/>
    <n v="52031"/>
    <n v="20657"/>
    <n v="2641108"/>
    <n v="17855"/>
    <n v="241183"/>
    <n v="19612"/>
    <n v="23584"/>
    <m/>
    <n v="4745"/>
    <n v="55838"/>
    <n v="1028976"/>
    <m/>
    <n v="50700"/>
    <m/>
    <m/>
    <m/>
    <n v="1079676"/>
    <n v="3380673"/>
    <m/>
    <m/>
    <n v="-2300997"/>
    <n v="1079676"/>
    <m/>
    <m/>
    <n v="2281520"/>
    <m/>
    <n v="0"/>
    <m/>
    <n v="45335"/>
    <n v="188262"/>
    <n v="233597"/>
    <n v="-182897"/>
    <m/>
    <m/>
    <m/>
    <m/>
    <m/>
    <s v="0.00"/>
    <n v="0"/>
    <n v="1825"/>
    <n v="0"/>
    <n v="1430"/>
    <n v="22346"/>
    <n v="58067"/>
    <n v="0"/>
    <n v="0"/>
    <n v="572"/>
    <m/>
    <n v="2091"/>
    <n v="5412"/>
    <n v="3711"/>
    <n v="11672"/>
    <n v="1845"/>
    <n v="1180"/>
    <n v="465"/>
    <n v="2319"/>
    <n v="112935"/>
    <n v="0"/>
    <n v="0"/>
    <n v="0"/>
    <n v="0"/>
    <n v="0"/>
    <n v="0"/>
    <n v="0"/>
    <n v="132283"/>
    <n v="0"/>
    <n v="68896"/>
    <n v="804641"/>
    <n v="1421284"/>
    <n v="0"/>
    <n v="0"/>
    <n v="17867"/>
    <m/>
    <n v="60349"/>
    <n v="124777"/>
    <n v="79829"/>
    <n v="250171"/>
    <n v="44681"/>
    <n v="35667"/>
    <n v="14812"/>
    <n v="123960"/>
    <n v="3179217"/>
    <n v="0"/>
    <n v="0"/>
    <n v="0"/>
    <n v="0"/>
    <n v="0"/>
    <n v="0"/>
    <n v="0"/>
    <m/>
    <x v="0"/>
    <x v="0"/>
    <m/>
    <m/>
    <m/>
    <m/>
    <x v="0"/>
    <x v="0"/>
    <m/>
    <m/>
    <m/>
    <n v="96"/>
    <n v="142"/>
    <n v="68"/>
    <n v="62"/>
    <n v="94"/>
    <n v="44"/>
    <n v="39"/>
    <n v="46"/>
    <n v="33"/>
    <n v="1"/>
    <n v="0"/>
    <n v="0"/>
    <n v="1"/>
    <n v="0"/>
    <n v="0"/>
    <n v="1"/>
    <n v="0"/>
    <n v="0"/>
    <n v="0"/>
    <n v="0"/>
    <n v="0"/>
    <n v="0"/>
    <n v="0"/>
    <n v="0"/>
    <n v="1"/>
    <n v="0"/>
    <n v="0"/>
    <n v="0"/>
    <n v="0"/>
  </r>
  <r>
    <n v="206331123"/>
    <x v="651"/>
    <d v="2024-01-01T00:00:00"/>
    <d v="2024-12-31T00:00:00"/>
    <n v="366"/>
    <s v="In Process"/>
    <x v="0"/>
    <x v="27"/>
    <x v="0"/>
    <x v="0"/>
    <s v="12 - Inland Counties"/>
    <x v="65"/>
    <s v="951-682-4833"/>
    <s v="3674 PACIFIC AVENUE"/>
    <s v="JURUPA VALLEY"/>
    <s v="92509"/>
    <s v="ZZT05821J"/>
    <s v="MARK KRUEGER"/>
    <s v="Yes"/>
    <s v="VISTA PACIFICA ENTERPRISES, INC"/>
    <n v="108"/>
    <n v="108"/>
    <x v="0"/>
    <n v="39528"/>
    <n v="39515"/>
    <n v="99.97"/>
    <n v="53"/>
    <n v="54"/>
    <m/>
    <m/>
    <n v="6485"/>
    <m/>
    <m/>
    <m/>
    <m/>
    <n v="33030"/>
    <x v="3"/>
    <m/>
    <m/>
    <n v="39515"/>
    <m/>
    <m/>
    <m/>
    <m/>
    <m/>
    <m/>
    <n v="10077370"/>
    <n v="736352"/>
    <n v="-2533203"/>
    <n v="3702"/>
    <n v="13350627"/>
    <n v="12871354"/>
    <n v="479273"/>
    <n v="-13372"/>
    <m/>
    <m/>
    <n v="465901"/>
    <m/>
    <m/>
    <n v="1724490"/>
    <m/>
    <m/>
    <m/>
    <m/>
    <n v="8352880"/>
    <m/>
    <m/>
    <n v="10077370"/>
    <m/>
    <m/>
    <m/>
    <m/>
    <m/>
    <m/>
    <m/>
    <m/>
    <m/>
    <m/>
    <m/>
    <m/>
    <m/>
    <m/>
    <m/>
    <m/>
    <m/>
    <m/>
    <m/>
    <m/>
    <n v="736352"/>
    <m/>
    <n v="0"/>
    <n v="0"/>
    <n v="0"/>
    <n v="0"/>
    <n v="0"/>
    <n v="0"/>
    <n v="5511"/>
    <n v="0"/>
    <m/>
    <n v="730841"/>
    <m/>
    <m/>
    <m/>
    <m/>
    <m/>
    <m/>
    <m/>
    <m/>
    <m/>
    <m/>
    <m/>
    <m/>
    <m/>
    <m/>
    <m/>
    <m/>
    <m/>
    <m/>
    <m/>
    <m/>
    <m/>
    <m/>
    <m/>
    <m/>
    <m/>
    <m/>
    <m/>
    <m/>
    <m/>
    <m/>
    <m/>
    <m/>
    <m/>
    <m/>
    <m/>
    <m/>
    <n v="326516"/>
    <m/>
    <m/>
    <m/>
    <m/>
    <m/>
    <m/>
    <m/>
    <n v="-2859719"/>
    <m/>
    <m/>
    <m/>
    <m/>
    <m/>
    <m/>
    <m/>
    <m/>
    <m/>
    <m/>
    <m/>
    <m/>
    <m/>
    <m/>
    <m/>
    <m/>
    <m/>
    <n v="5472325"/>
    <n v="1604874"/>
    <n v="5794155"/>
    <n v="179398"/>
    <m/>
    <m/>
    <n v="4494079"/>
    <m/>
    <m/>
    <m/>
    <m/>
    <m/>
    <m/>
    <m/>
    <m/>
    <m/>
    <m/>
    <m/>
    <m/>
    <n v="9217"/>
    <n v="23334"/>
    <m/>
    <n v="6288"/>
    <n v="442741"/>
    <n v="321332"/>
    <n v="119545"/>
    <n v="1126876"/>
    <n v="1088239"/>
    <n v="60850"/>
    <n v="91911"/>
    <n v="4408781"/>
    <n v="42730"/>
    <n v="516936"/>
    <n v="54920"/>
    <n v="49249"/>
    <m/>
    <n v="14326"/>
    <m/>
    <n v="8877924"/>
    <m/>
    <n v="108704"/>
    <m/>
    <m/>
    <m/>
    <n v="8986628"/>
    <n v="1789982"/>
    <m/>
    <m/>
    <n v="7196646"/>
    <n v="8986628"/>
    <n v="6401294"/>
    <m/>
    <m/>
    <m/>
    <n v="0"/>
    <m/>
    <n v="533887"/>
    <n v="282416"/>
    <n v="816303"/>
    <n v="-707599"/>
    <m/>
    <m/>
    <m/>
    <m/>
    <m/>
    <s v="0.00"/>
    <n v="0"/>
    <n v="2023"/>
    <n v="0"/>
    <n v="6838"/>
    <n v="26133"/>
    <n v="82201"/>
    <n v="0"/>
    <n v="0"/>
    <n v="1275"/>
    <m/>
    <n v="4508"/>
    <n v="10776"/>
    <n v="3701"/>
    <n v="24644"/>
    <n v="32406"/>
    <n v="1914"/>
    <n v="1856"/>
    <n v="5748"/>
    <n v="204023"/>
    <n v="0"/>
    <n v="0"/>
    <n v="0"/>
    <n v="0"/>
    <n v="0"/>
    <n v="0"/>
    <n v="0"/>
    <n v="155095"/>
    <n v="0"/>
    <n v="331369"/>
    <n v="986206"/>
    <n v="1827342"/>
    <n v="0"/>
    <n v="0"/>
    <n v="39662"/>
    <m/>
    <n v="127488"/>
    <n v="229289"/>
    <n v="79829"/>
    <n v="536224"/>
    <n v="790990"/>
    <n v="39045"/>
    <n v="67152"/>
    <n v="262634"/>
    <n v="5472325"/>
    <n v="0"/>
    <n v="0"/>
    <n v="0"/>
    <n v="0"/>
    <n v="0"/>
    <n v="0"/>
    <n v="0"/>
    <m/>
    <x v="0"/>
    <x v="0"/>
    <m/>
    <m/>
    <m/>
    <m/>
    <x v="0"/>
    <x v="0"/>
    <m/>
    <m/>
    <m/>
    <n v="151"/>
    <n v="202"/>
    <n v="114"/>
    <n v="87"/>
    <n v="118"/>
    <n v="67"/>
    <n v="57"/>
    <n v="72"/>
    <n v="46"/>
    <n v="1"/>
    <n v="0"/>
    <n v="0"/>
    <n v="0"/>
    <n v="0"/>
    <n v="1"/>
    <n v="0"/>
    <n v="0"/>
    <n v="1"/>
    <n v="0"/>
    <n v="0"/>
    <n v="0"/>
    <n v="0"/>
    <n v="0"/>
    <n v="0"/>
    <n v="1"/>
    <n v="0"/>
    <n v="0"/>
    <n v="0"/>
    <n v="0"/>
  </r>
  <r>
    <n v="206331124"/>
    <x v="652"/>
    <d v="2024-01-01T00:00:00"/>
    <d v="2024-12-31T00:00:00"/>
    <n v="366"/>
    <s v="In Process"/>
    <x v="0"/>
    <x v="27"/>
    <x v="0"/>
    <x v="0"/>
    <s v="12 - Inland Counties"/>
    <x v="65"/>
    <s v="909-684-7701"/>
    <s v="4580 PALM AVENUE"/>
    <s v="RIVERSIDE"/>
    <s v="92501"/>
    <s v="1245224732"/>
    <s v="JESSE MANDUJANO"/>
    <s v="Yes"/>
    <m/>
    <n v="120"/>
    <n v="120"/>
    <x v="0"/>
    <n v="43920"/>
    <n v="42770"/>
    <n v="97.38"/>
    <n v="131"/>
    <n v="129"/>
    <m/>
    <m/>
    <m/>
    <m/>
    <m/>
    <n v="469"/>
    <m/>
    <n v="42301"/>
    <x v="3"/>
    <m/>
    <m/>
    <n v="42770"/>
    <m/>
    <m/>
    <m/>
    <m/>
    <m/>
    <m/>
    <n v="11988684"/>
    <n v="428640"/>
    <n v="-760412"/>
    <n v="21602"/>
    <n v="13199338"/>
    <n v="11204159"/>
    <n v="1995179"/>
    <n v="262388"/>
    <n v="12590"/>
    <m/>
    <n v="2244977"/>
    <m/>
    <m/>
    <m/>
    <m/>
    <m/>
    <n v="131898"/>
    <m/>
    <n v="11856786"/>
    <m/>
    <m/>
    <n v="11988684"/>
    <m/>
    <m/>
    <m/>
    <m/>
    <m/>
    <m/>
    <m/>
    <m/>
    <m/>
    <m/>
    <m/>
    <m/>
    <m/>
    <m/>
    <m/>
    <m/>
    <n v="50665"/>
    <m/>
    <m/>
    <m/>
    <n v="377975"/>
    <m/>
    <n v="0"/>
    <n v="460"/>
    <n v="0"/>
    <n v="0"/>
    <n v="0"/>
    <n v="0"/>
    <n v="409731"/>
    <n v="15250"/>
    <m/>
    <n v="3199"/>
    <m/>
    <m/>
    <m/>
    <m/>
    <m/>
    <m/>
    <m/>
    <m/>
    <m/>
    <m/>
    <m/>
    <m/>
    <m/>
    <m/>
    <m/>
    <m/>
    <m/>
    <m/>
    <m/>
    <m/>
    <m/>
    <m/>
    <m/>
    <m/>
    <m/>
    <m/>
    <m/>
    <m/>
    <m/>
    <m/>
    <m/>
    <m/>
    <m/>
    <m/>
    <m/>
    <m/>
    <m/>
    <m/>
    <m/>
    <m/>
    <m/>
    <m/>
    <n v="-20693"/>
    <m/>
    <n v="-739719"/>
    <m/>
    <m/>
    <m/>
    <m/>
    <m/>
    <m/>
    <m/>
    <m/>
    <m/>
    <m/>
    <m/>
    <m/>
    <m/>
    <m/>
    <m/>
    <m/>
    <m/>
    <n v="5319050"/>
    <n v="1357410"/>
    <n v="4527699"/>
    <n v="96392"/>
    <m/>
    <m/>
    <n v="4675105"/>
    <m/>
    <m/>
    <m/>
    <m/>
    <m/>
    <m/>
    <m/>
    <m/>
    <m/>
    <m/>
    <m/>
    <m/>
    <n v="237775"/>
    <n v="5112"/>
    <m/>
    <n v="43393"/>
    <n v="442828"/>
    <n v="313635"/>
    <n v="153898"/>
    <n v="995253"/>
    <n v="74182"/>
    <n v="245934"/>
    <n v="293134"/>
    <n v="2705773"/>
    <n v="101545"/>
    <n v="784630"/>
    <n v="28695"/>
    <n v="44195"/>
    <m/>
    <n v="43227"/>
    <n v="15845"/>
    <n v="11144074"/>
    <m/>
    <n v="551008"/>
    <n v="1980"/>
    <n v="1022547"/>
    <n v="13565168"/>
    <n v="26284777"/>
    <n v="1190991"/>
    <n v="14840926"/>
    <m/>
    <n v="10252860"/>
    <n v="26284777"/>
    <n v="7053539"/>
    <m/>
    <m/>
    <m/>
    <n v="6305"/>
    <n v="14285"/>
    <n v="1003440"/>
    <n v="591578"/>
    <n v="1615608"/>
    <n v="-1064600"/>
    <m/>
    <m/>
    <m/>
    <m/>
    <m/>
    <s v="1.21"/>
    <n v="1441099.1099999999"/>
    <n v="1920"/>
    <n v="0"/>
    <n v="6863"/>
    <n v="28305"/>
    <n v="63330"/>
    <n v="31281"/>
    <n v="0"/>
    <n v="3384"/>
    <m/>
    <n v="3437"/>
    <m/>
    <m/>
    <n v="20634"/>
    <n v="1966"/>
    <n v="9248"/>
    <n v="5821"/>
    <n v="15044"/>
    <n v="191233"/>
    <n v="0"/>
    <n v="0"/>
    <n v="0"/>
    <n v="0"/>
    <n v="0"/>
    <n v="0"/>
    <n v="0"/>
    <n v="218974"/>
    <n v="0"/>
    <n v="333902"/>
    <n v="919561"/>
    <n v="1271353"/>
    <n v="675370"/>
    <n v="0"/>
    <n v="126962"/>
    <m/>
    <n v="111206"/>
    <m/>
    <m/>
    <n v="424006"/>
    <n v="55525"/>
    <n v="179591"/>
    <n v="231901"/>
    <n v="770699"/>
    <n v="5319050"/>
    <n v="0"/>
    <n v="0"/>
    <n v="0"/>
    <n v="0"/>
    <n v="0"/>
    <n v="0"/>
    <n v="0"/>
    <m/>
    <x v="0"/>
    <x v="0"/>
    <m/>
    <m/>
    <m/>
    <m/>
    <x v="0"/>
    <x v="0"/>
    <m/>
    <m/>
    <m/>
    <n v="130"/>
    <n v="208"/>
    <n v="92"/>
    <n v="99"/>
    <n v="171"/>
    <n v="66"/>
    <n v="48"/>
    <n v="84"/>
    <n v="38"/>
    <n v="1"/>
    <n v="0"/>
    <n v="0"/>
    <n v="0"/>
    <n v="0"/>
    <n v="1"/>
    <n v="0"/>
    <n v="0"/>
    <n v="1"/>
    <n v="0"/>
    <n v="0"/>
    <n v="0"/>
    <n v="0"/>
    <n v="0"/>
    <n v="0"/>
    <n v="1"/>
    <n v="0"/>
    <n v="0"/>
    <n v="0"/>
    <n v="0"/>
  </r>
  <r>
    <n v="206331125"/>
    <x v="653"/>
    <d v="2024-01-01T00:00:00"/>
    <d v="2024-12-31T00:00:00"/>
    <n v="366"/>
    <s v="In Process"/>
    <x v="0"/>
    <x v="27"/>
    <x v="0"/>
    <x v="0"/>
    <s v="12 - Inland Counties"/>
    <x v="67"/>
    <s v="619-922-8176"/>
    <s v="285 W CHANSLOR WAY"/>
    <s v="BLYTHE"/>
    <s v="92225-0000"/>
    <s v="1194120030"/>
    <s v="LUIS WILLIAMS"/>
    <s v="Yes"/>
    <m/>
    <n v="48"/>
    <n v="48"/>
    <x v="1"/>
    <n v="17568"/>
    <n v="16619"/>
    <n v="220.53"/>
    <n v="139"/>
    <n v="94"/>
    <n v="6023"/>
    <n v="176"/>
    <n v="1270"/>
    <n v="9149"/>
    <m/>
    <m/>
    <n v="1"/>
    <m/>
    <x v="0"/>
    <n v="16619"/>
    <m/>
    <m/>
    <m/>
    <m/>
    <m/>
    <m/>
    <m/>
    <m/>
    <n v="11633300"/>
    <n v="2266579"/>
    <n v="7030460"/>
    <n v="307"/>
    <n v="6869726"/>
    <n v="6684548"/>
    <n v="185178"/>
    <n v="4872"/>
    <m/>
    <m/>
    <n v="190050"/>
    <n v="4216100"/>
    <n v="123200"/>
    <n v="889000"/>
    <n v="6404300"/>
    <m/>
    <m/>
    <n v="700"/>
    <m/>
    <n v="11633300"/>
    <m/>
    <m/>
    <m/>
    <m/>
    <m/>
    <m/>
    <m/>
    <m/>
    <n v="2175266"/>
    <m/>
    <n v="78935"/>
    <m/>
    <n v="8584"/>
    <m/>
    <n v="1800"/>
    <m/>
    <m/>
    <m/>
    <m/>
    <m/>
    <n v="1994"/>
    <m/>
    <m/>
    <m/>
    <n v="0"/>
    <n v="0"/>
    <n v="1084550"/>
    <n v="0"/>
    <n v="1017700"/>
    <n v="250"/>
    <n v="163823"/>
    <n v="256"/>
    <m/>
    <n v="0"/>
    <m/>
    <m/>
    <m/>
    <m/>
    <m/>
    <m/>
    <m/>
    <m/>
    <m/>
    <m/>
    <m/>
    <m/>
    <m/>
    <m/>
    <m/>
    <m/>
    <m/>
    <m/>
    <m/>
    <m/>
    <m/>
    <m/>
    <m/>
    <m/>
    <m/>
    <m/>
    <m/>
    <m/>
    <m/>
    <m/>
    <m/>
    <m/>
    <n v="2233404"/>
    <m/>
    <n v="392015"/>
    <m/>
    <n v="-444557"/>
    <m/>
    <n v="4849598"/>
    <m/>
    <m/>
    <m/>
    <m/>
    <m/>
    <m/>
    <m/>
    <m/>
    <m/>
    <m/>
    <m/>
    <m/>
    <m/>
    <m/>
    <m/>
    <m/>
    <m/>
    <m/>
    <m/>
    <m/>
    <m/>
    <m/>
    <m/>
    <n v="3165735"/>
    <n v="499243"/>
    <n v="3019570"/>
    <n v="125931"/>
    <n v="2248364"/>
    <m/>
    <m/>
    <m/>
    <m/>
    <m/>
    <m/>
    <m/>
    <m/>
    <n v="6342"/>
    <n v="9099"/>
    <n v="124658"/>
    <m/>
    <n v="114743"/>
    <n v="28"/>
    <n v="209978"/>
    <n v="12334"/>
    <m/>
    <n v="7199"/>
    <n v="329605"/>
    <n v="222327"/>
    <n v="106566"/>
    <n v="602138"/>
    <n v="79975"/>
    <n v="18061"/>
    <n v="74852"/>
    <n v="1641797"/>
    <n v="12540"/>
    <n v="769227"/>
    <n v="32247"/>
    <n v="12680"/>
    <m/>
    <n v="828"/>
    <n v="48960"/>
    <n v="633117"/>
    <m/>
    <n v="181772"/>
    <m/>
    <n v="4611571"/>
    <m/>
    <n v="5426460"/>
    <n v="2243557"/>
    <m/>
    <m/>
    <n v="3182903"/>
    <n v="5426460"/>
    <m/>
    <n v="1008696"/>
    <n v="210652"/>
    <m/>
    <n v="0"/>
    <m/>
    <m/>
    <n v="262523"/>
    <n v="262523"/>
    <n v="-80751"/>
    <m/>
    <m/>
    <m/>
    <m/>
    <m/>
    <s v="0.00"/>
    <n v="0"/>
    <n v="2224"/>
    <n v="0"/>
    <n v="3397"/>
    <n v="11885"/>
    <n v="53472"/>
    <n v="0"/>
    <n v="0"/>
    <n v="0"/>
    <n v="3959"/>
    <n v="4140"/>
    <n v="10689"/>
    <n v="5336"/>
    <n v="16488"/>
    <n v="2378"/>
    <n v="863"/>
    <n v="2098"/>
    <n v="11916"/>
    <n v="128845"/>
    <n v="0"/>
    <n v="0"/>
    <n v="0"/>
    <n v="0"/>
    <n v="0"/>
    <n v="0"/>
    <n v="0"/>
    <n v="165264"/>
    <n v="0"/>
    <n v="186970"/>
    <n v="372543"/>
    <n v="1081040"/>
    <n v="0"/>
    <n v="0"/>
    <n v="0"/>
    <n v="207666"/>
    <n v="89912"/>
    <n v="183451"/>
    <n v="88617"/>
    <n v="290634"/>
    <n v="69418"/>
    <n v="14344"/>
    <n v="62632"/>
    <n v="353244"/>
    <n v="3165735"/>
    <n v="0"/>
    <n v="0"/>
    <n v="0"/>
    <n v="0"/>
    <n v="0"/>
    <n v="0"/>
    <n v="0"/>
    <m/>
    <x v="0"/>
    <x v="0"/>
    <m/>
    <m/>
    <n v="3959"/>
    <m/>
    <x v="0"/>
    <x v="0"/>
    <m/>
    <m/>
    <n v="207666"/>
    <n v="85"/>
    <n v="108"/>
    <n v="69"/>
    <n v="59"/>
    <n v="73"/>
    <n v="46"/>
    <n v="47"/>
    <n v="59"/>
    <n v="36"/>
    <n v="1"/>
    <n v="0"/>
    <n v="0"/>
    <n v="1"/>
    <n v="0"/>
    <n v="0"/>
    <n v="1"/>
    <n v="0"/>
    <n v="0"/>
    <n v="0"/>
    <n v="0"/>
    <n v="0"/>
    <n v="0"/>
    <n v="0"/>
    <n v="0"/>
    <n v="1"/>
    <n v="0"/>
    <n v="0"/>
    <n v="0"/>
    <n v="0"/>
  </r>
  <r>
    <n v="206331139"/>
    <x v="654"/>
    <d v="2024-01-01T00:00:00"/>
    <d v="2024-12-31T00:00:00"/>
    <n v="366"/>
    <s v="In Process"/>
    <x v="0"/>
    <x v="27"/>
    <x v="0"/>
    <x v="0"/>
    <s v="12 - Inland Counties"/>
    <x v="65"/>
    <s v="951-683-7111"/>
    <s v="4301 CAROLINE COURT"/>
    <s v="RIVERSIDE"/>
    <s v="92506-0000"/>
    <s v="ZZT05584G"/>
    <s v="FRANKLIN HUGHES"/>
    <s v="No"/>
    <m/>
    <n v="59"/>
    <n v="59"/>
    <x v="1"/>
    <n v="21594"/>
    <n v="19343"/>
    <n v="210.16"/>
    <n v="449"/>
    <n v="446"/>
    <n v="6926"/>
    <m/>
    <n v="626"/>
    <n v="3823"/>
    <n v="7547"/>
    <m/>
    <n v="307"/>
    <n v="114"/>
    <x v="0"/>
    <n v="19343"/>
    <m/>
    <m/>
    <m/>
    <m/>
    <m/>
    <m/>
    <m/>
    <m/>
    <n v="8353452"/>
    <n v="7557160"/>
    <n v="4289269"/>
    <n v="24818"/>
    <n v="11646161"/>
    <n v="10913427"/>
    <n v="732734"/>
    <m/>
    <m/>
    <m/>
    <n v="732734"/>
    <n v="3202090"/>
    <m/>
    <n v="222544"/>
    <n v="1485500"/>
    <n v="3256066"/>
    <m/>
    <n v="135620"/>
    <n v="51632"/>
    <n v="8353452"/>
    <m/>
    <m/>
    <m/>
    <m/>
    <m/>
    <m/>
    <m/>
    <m/>
    <n v="3827981"/>
    <m/>
    <m/>
    <m/>
    <n v="4867"/>
    <m/>
    <n v="14065"/>
    <m/>
    <n v="3611790"/>
    <m/>
    <m/>
    <m/>
    <n v="44798"/>
    <m/>
    <n v="53659"/>
    <m/>
    <n v="211337"/>
    <n v="21671"/>
    <n v="3238432"/>
    <n v="13602"/>
    <n v="2923527"/>
    <n v="197472"/>
    <n v="699022"/>
    <n v="134764"/>
    <m/>
    <n v="117333"/>
    <m/>
    <m/>
    <m/>
    <m/>
    <m/>
    <m/>
    <m/>
    <m/>
    <m/>
    <m/>
    <m/>
    <m/>
    <m/>
    <m/>
    <m/>
    <m/>
    <m/>
    <m/>
    <m/>
    <m/>
    <m/>
    <m/>
    <m/>
    <m/>
    <m/>
    <m/>
    <m/>
    <m/>
    <n v="34065"/>
    <m/>
    <m/>
    <m/>
    <n v="1007773"/>
    <m/>
    <m/>
    <m/>
    <n v="59581"/>
    <m/>
    <n v="365790"/>
    <m/>
    <n v="2779343"/>
    <m/>
    <m/>
    <m/>
    <n v="42717"/>
    <m/>
    <m/>
    <m/>
    <m/>
    <m/>
    <m/>
    <m/>
    <m/>
    <m/>
    <m/>
    <m/>
    <m/>
    <m/>
    <m/>
    <m/>
    <m/>
    <m/>
    <n v="5117744"/>
    <n v="1371440"/>
    <n v="4424243"/>
    <n v="109313"/>
    <n v="3777683"/>
    <m/>
    <m/>
    <m/>
    <m/>
    <m/>
    <m/>
    <m/>
    <m/>
    <n v="27482"/>
    <n v="14407"/>
    <n v="531311"/>
    <m/>
    <n v="407804"/>
    <n v="116304"/>
    <n v="365501"/>
    <n v="69677"/>
    <m/>
    <n v="60110"/>
    <n v="436535"/>
    <n v="116664"/>
    <n v="128114"/>
    <n v="655106"/>
    <n v="98049"/>
    <n v="116315"/>
    <n v="121327"/>
    <n v="2918678"/>
    <n v="81065"/>
    <n v="484284"/>
    <n v="39737"/>
    <n v="9723"/>
    <m/>
    <m/>
    <n v="337551"/>
    <n v="1690077"/>
    <m/>
    <n v="303964"/>
    <m/>
    <n v="10119221"/>
    <m/>
    <n v="12113262"/>
    <n v="6031821"/>
    <m/>
    <m/>
    <n v="6081441"/>
    <n v="12113262"/>
    <m/>
    <m/>
    <m/>
    <m/>
    <n v="0"/>
    <m/>
    <n v="1328946"/>
    <n v="593766"/>
    <n v="1922712"/>
    <n v="-1618748"/>
    <m/>
    <m/>
    <m/>
    <m/>
    <m/>
    <s v="0.00"/>
    <n v="0"/>
    <n v="2820"/>
    <n v="0"/>
    <n v="6889"/>
    <n v="22241"/>
    <n v="54490"/>
    <n v="0"/>
    <n v="0"/>
    <n v="0"/>
    <n v="19600"/>
    <n v="5328"/>
    <n v="4378"/>
    <n v="5110"/>
    <n v="14822"/>
    <n v="2668"/>
    <n v="3691"/>
    <n v="2084"/>
    <n v="23610"/>
    <n v="167731"/>
    <n v="0"/>
    <n v="0"/>
    <n v="0"/>
    <n v="0"/>
    <n v="0"/>
    <n v="0"/>
    <n v="0"/>
    <n v="223749"/>
    <n v="0"/>
    <n v="372271"/>
    <n v="777986"/>
    <n v="1199320"/>
    <n v="0"/>
    <n v="0"/>
    <n v="0"/>
    <n v="838590"/>
    <n v="136191"/>
    <n v="73807"/>
    <n v="90033"/>
    <n v="336606"/>
    <n v="76827"/>
    <n v="81133"/>
    <n v="97031"/>
    <n v="814200"/>
    <n v="5117744"/>
    <n v="0"/>
    <n v="0"/>
    <n v="0"/>
    <n v="0"/>
    <n v="0"/>
    <n v="0"/>
    <n v="0"/>
    <m/>
    <x v="0"/>
    <x v="0"/>
    <m/>
    <m/>
    <n v="19600"/>
    <m/>
    <x v="0"/>
    <x v="0"/>
    <m/>
    <m/>
    <n v="838590"/>
    <n v="129"/>
    <n v="170"/>
    <n v="86"/>
    <n v="63"/>
    <n v="87"/>
    <n v="40"/>
    <n v="40"/>
    <n v="56"/>
    <n v="23"/>
    <n v="1"/>
    <n v="0"/>
    <n v="0"/>
    <n v="1"/>
    <n v="0"/>
    <n v="0"/>
    <n v="1"/>
    <n v="0"/>
    <n v="0"/>
    <n v="0"/>
    <n v="0"/>
    <n v="0"/>
    <n v="0"/>
    <n v="0"/>
    <n v="0"/>
    <n v="1"/>
    <n v="0"/>
    <n v="0"/>
    <n v="0"/>
    <n v="0"/>
  </r>
  <r>
    <n v="206331147"/>
    <x v="655"/>
    <d v="2024-01-01T00:00:00"/>
    <d v="2024-12-31T00:00:00"/>
    <n v="366"/>
    <s v="In Process"/>
    <x v="0"/>
    <x v="27"/>
    <x v="0"/>
    <x v="0"/>
    <s v="12 - Inland Counties"/>
    <x v="64"/>
    <s v="760-323-2638"/>
    <s v="2990 EAST RAMON ROAD"/>
    <s v="PALM SPRINGS"/>
    <s v="92264-7931"/>
    <s v="1295734713"/>
    <s v="BRYCE WONG"/>
    <s v="Yes"/>
    <s v="FLAGSTONE HEALTHCARE CENTRAL LLC"/>
    <n v="99"/>
    <n v="99"/>
    <x v="2"/>
    <n v="36234"/>
    <n v="33183"/>
    <n v="201.92"/>
    <n v="692"/>
    <n v="679"/>
    <n v="4109"/>
    <n v="8684"/>
    <n v="1263"/>
    <n v="15875"/>
    <m/>
    <n v="37"/>
    <n v="99"/>
    <n v="3116"/>
    <x v="0"/>
    <n v="33183"/>
    <m/>
    <m/>
    <m/>
    <m/>
    <m/>
    <m/>
    <m/>
    <m/>
    <n v="11278601"/>
    <n v="5267274"/>
    <n v="1599291"/>
    <n v="507"/>
    <n v="14947091"/>
    <n v="13115946"/>
    <n v="1831145"/>
    <n v="1704"/>
    <n v="384898"/>
    <m/>
    <n v="1447951"/>
    <n v="1457375"/>
    <n v="3009393"/>
    <n v="366251"/>
    <n v="5301749"/>
    <m/>
    <n v="13242"/>
    <n v="34649"/>
    <n v="1095942"/>
    <n v="11278601"/>
    <m/>
    <m/>
    <m/>
    <m/>
    <m/>
    <m/>
    <m/>
    <m/>
    <n v="1536399"/>
    <n v="14985"/>
    <n v="2484173"/>
    <m/>
    <n v="9656"/>
    <m/>
    <n v="1001599"/>
    <m/>
    <m/>
    <m/>
    <n v="14261"/>
    <m/>
    <n v="7400"/>
    <m/>
    <n v="198801"/>
    <m/>
    <n v="5948"/>
    <n v="0"/>
    <n v="1558836"/>
    <n v="0"/>
    <n v="1412100"/>
    <n v="301128"/>
    <n v="1736580"/>
    <n v="158000"/>
    <m/>
    <n v="94682"/>
    <m/>
    <m/>
    <m/>
    <m/>
    <m/>
    <m/>
    <m/>
    <m/>
    <m/>
    <m/>
    <m/>
    <m/>
    <m/>
    <m/>
    <m/>
    <m/>
    <m/>
    <m/>
    <n v="-850"/>
    <m/>
    <m/>
    <m/>
    <m/>
    <m/>
    <m/>
    <m/>
    <n v="4005"/>
    <m/>
    <m/>
    <m/>
    <m/>
    <m/>
    <n v="-336267"/>
    <n v="8009"/>
    <n v="578331"/>
    <m/>
    <n v="81255"/>
    <m/>
    <n v="1249152"/>
    <m/>
    <m/>
    <m/>
    <n v="9168"/>
    <m/>
    <n v="6488"/>
    <m/>
    <m/>
    <m/>
    <m/>
    <m/>
    <m/>
    <m/>
    <m/>
    <m/>
    <m/>
    <m/>
    <m/>
    <m/>
    <m/>
    <m/>
    <m/>
    <m/>
    <n v="6334926"/>
    <n v="1704041"/>
    <n v="5076979"/>
    <n v="367696"/>
    <n v="5206985"/>
    <m/>
    <m/>
    <m/>
    <m/>
    <m/>
    <m/>
    <m/>
    <m/>
    <n v="52870"/>
    <n v="24997"/>
    <n v="658736"/>
    <m/>
    <n v="402569"/>
    <n v="102847"/>
    <n v="199384"/>
    <n v="114521"/>
    <m/>
    <n v="75335"/>
    <n v="483905"/>
    <n v="347636"/>
    <n v="101087"/>
    <n v="793869"/>
    <n v="572379"/>
    <n v="82205"/>
    <n v="59247"/>
    <n v="2920592"/>
    <n v="63340"/>
    <n v="653227"/>
    <n v="64895"/>
    <n v="18026"/>
    <m/>
    <n v="4"/>
    <n v="117290"/>
    <n v="1465107"/>
    <m/>
    <n v="299764"/>
    <m/>
    <n v="14754953"/>
    <m/>
    <n v="16519824"/>
    <n v="1036146"/>
    <m/>
    <m/>
    <n v="15483678"/>
    <n v="16519824"/>
    <m/>
    <n v="14754953"/>
    <m/>
    <m/>
    <n v="64250"/>
    <m/>
    <n v="1129567"/>
    <n v="1333244"/>
    <n v="2527061"/>
    <n v="-2227297"/>
    <m/>
    <m/>
    <m/>
    <m/>
    <m/>
    <s v="0.00"/>
    <n v="0"/>
    <n v="2970"/>
    <n v="0"/>
    <n v="5026"/>
    <n v="36805"/>
    <n v="73497"/>
    <n v="0"/>
    <n v="0"/>
    <n v="0"/>
    <n v="19569"/>
    <n v="3379"/>
    <n v="12943"/>
    <n v="3353"/>
    <n v="18650"/>
    <n v="12877"/>
    <n v="3179"/>
    <n v="1448"/>
    <n v="12634"/>
    <n v="206330"/>
    <n v="0"/>
    <n v="0"/>
    <n v="2084"/>
    <n v="3276"/>
    <n v="0"/>
    <n v="0"/>
    <n v="5360"/>
    <n v="208910"/>
    <n v="0"/>
    <n v="265133"/>
    <n v="1372518"/>
    <n v="1740277"/>
    <n v="0"/>
    <n v="0"/>
    <n v="0"/>
    <n v="899380"/>
    <n v="97496"/>
    <n v="229653"/>
    <n v="55455"/>
    <n v="373957"/>
    <n v="335121"/>
    <n v="58859"/>
    <n v="48306"/>
    <n v="649861"/>
    <n v="6334926"/>
    <n v="0"/>
    <n v="0"/>
    <n v="120078"/>
    <n v="114939"/>
    <n v="0"/>
    <n v="0"/>
    <n v="235017"/>
    <m/>
    <x v="0"/>
    <x v="0"/>
    <m/>
    <m/>
    <n v="19569"/>
    <m/>
    <x v="0"/>
    <x v="0"/>
    <m/>
    <m/>
    <n v="899380"/>
    <n v="130"/>
    <n v="203"/>
    <n v="85"/>
    <n v="90"/>
    <n v="146"/>
    <n v="59"/>
    <n v="48"/>
    <n v="79"/>
    <n v="36"/>
    <n v="1"/>
    <n v="0"/>
    <n v="0"/>
    <n v="0"/>
    <n v="1"/>
    <n v="0"/>
    <n v="1"/>
    <n v="0"/>
    <n v="0"/>
    <n v="0"/>
    <n v="0"/>
    <n v="0"/>
    <n v="0"/>
    <n v="0"/>
    <n v="0"/>
    <n v="1"/>
    <n v="0"/>
    <n v="0"/>
    <n v="0"/>
    <n v="0"/>
  </r>
  <r>
    <n v="206331148"/>
    <x v="656"/>
    <d v="2024-04-01T00:00:00"/>
    <d v="2024-12-31T00:00:00"/>
    <n v="275"/>
    <s v="In Process"/>
    <x v="0"/>
    <x v="27"/>
    <x v="0"/>
    <x v="0"/>
    <s v="12 - Inland Counties"/>
    <x v="68"/>
    <s v="951-654-9347"/>
    <s v="980 W 7TH ST"/>
    <s v="SAN JACINTO"/>
    <s v="92582"/>
    <s v="ZZT55598G"/>
    <s v="LAUREN CALVANI"/>
    <s v="Yes"/>
    <s v="LIFE GENERATIONS HEALTHCARE"/>
    <n v="44"/>
    <n v="44"/>
    <x v="1"/>
    <n v="12100"/>
    <n v="3535"/>
    <n v="51.5"/>
    <n v="27"/>
    <n v="36"/>
    <n v="46"/>
    <n v="47"/>
    <n v="324"/>
    <n v="2590"/>
    <m/>
    <m/>
    <m/>
    <n v="528"/>
    <x v="0"/>
    <n v="3535"/>
    <m/>
    <m/>
    <m/>
    <m/>
    <m/>
    <m/>
    <m/>
    <m/>
    <n v="1237765"/>
    <n v="124539"/>
    <n v="453228"/>
    <n v="341292"/>
    <n v="1250368"/>
    <n v="3355247"/>
    <n v="-2104879"/>
    <m/>
    <m/>
    <m/>
    <n v="-2104879"/>
    <n v="16100"/>
    <n v="16450"/>
    <n v="113400"/>
    <n v="907015"/>
    <m/>
    <m/>
    <m/>
    <n v="184800"/>
    <n v="1237765"/>
    <m/>
    <m/>
    <m/>
    <m/>
    <m/>
    <m/>
    <m/>
    <m/>
    <n v="67305"/>
    <m/>
    <n v="16150"/>
    <m/>
    <n v="9711"/>
    <m/>
    <n v="31373"/>
    <m/>
    <m/>
    <m/>
    <m/>
    <m/>
    <m/>
    <m/>
    <m/>
    <m/>
    <n v="1036"/>
    <n v="0"/>
    <n v="63650"/>
    <n v="0"/>
    <n v="40600"/>
    <n v="1440"/>
    <n v="8200"/>
    <n v="8048"/>
    <m/>
    <n v="1565"/>
    <m/>
    <m/>
    <m/>
    <m/>
    <m/>
    <m/>
    <m/>
    <m/>
    <m/>
    <m/>
    <m/>
    <m/>
    <m/>
    <m/>
    <m/>
    <m/>
    <m/>
    <m/>
    <m/>
    <m/>
    <m/>
    <m/>
    <m/>
    <m/>
    <m/>
    <m/>
    <m/>
    <m/>
    <m/>
    <m/>
    <m/>
    <m/>
    <n v="28476"/>
    <m/>
    <n v="14293"/>
    <m/>
    <n v="44596"/>
    <m/>
    <n v="309372"/>
    <m/>
    <m/>
    <m/>
    <m/>
    <m/>
    <n v="56491"/>
    <m/>
    <m/>
    <m/>
    <m/>
    <m/>
    <m/>
    <m/>
    <m/>
    <m/>
    <m/>
    <m/>
    <m/>
    <m/>
    <m/>
    <m/>
    <m/>
    <m/>
    <n v="1650115"/>
    <n v="428671"/>
    <n v="1276461"/>
    <n v="1483"/>
    <n v="1196937"/>
    <m/>
    <m/>
    <m/>
    <m/>
    <m/>
    <m/>
    <m/>
    <m/>
    <n v="5027"/>
    <m/>
    <n v="20397"/>
    <m/>
    <n v="6546"/>
    <n v="292"/>
    <n v="3417"/>
    <n v="6666"/>
    <m/>
    <n v="1057"/>
    <n v="144538"/>
    <n v="94631"/>
    <n v="81645"/>
    <n v="298511"/>
    <n v="23723"/>
    <n v="62005"/>
    <n v="73210"/>
    <n v="715597"/>
    <n v="21118"/>
    <n v="512553"/>
    <n v="63157"/>
    <n v="11211"/>
    <m/>
    <m/>
    <n v="13009"/>
    <n v="445899"/>
    <m/>
    <n v="120906"/>
    <n v="105192"/>
    <n v="26371"/>
    <n v="1392000"/>
    <n v="2090368"/>
    <n v="3172000"/>
    <n v="2021"/>
    <n v="1021226"/>
    <n v="-2104879"/>
    <n v="2090368"/>
    <m/>
    <m/>
    <n v="2826530"/>
    <m/>
    <n v="0"/>
    <m/>
    <m/>
    <n v="142024"/>
    <n v="142024"/>
    <n v="-21118"/>
    <m/>
    <m/>
    <m/>
    <n v="1026371"/>
    <n v="-5145"/>
    <s v="-0.06"/>
    <n v="-190320"/>
    <n v="2080"/>
    <n v="0"/>
    <n v="2258"/>
    <n v="11113"/>
    <n v="15366"/>
    <n v="0"/>
    <n v="0"/>
    <n v="894"/>
    <m/>
    <n v="1572"/>
    <n v="3880"/>
    <n v="3089"/>
    <n v="8540"/>
    <n v="507"/>
    <n v="2433"/>
    <n v="1794"/>
    <n v="6884"/>
    <n v="60410"/>
    <n v="0"/>
    <n v="0"/>
    <n v="0"/>
    <n v="737"/>
    <n v="0"/>
    <n v="0"/>
    <n v="737"/>
    <n v="149965"/>
    <n v="0"/>
    <n v="92071"/>
    <n v="327756"/>
    <n v="313601"/>
    <n v="0"/>
    <n v="0"/>
    <n v="22157"/>
    <m/>
    <n v="37694"/>
    <n v="64377"/>
    <n v="53213"/>
    <n v="170333"/>
    <n v="17760"/>
    <n v="45818"/>
    <n v="60224"/>
    <n v="295146"/>
    <n v="1650115"/>
    <n v="0"/>
    <n v="0"/>
    <n v="0"/>
    <n v="25343"/>
    <n v="0"/>
    <n v="0"/>
    <n v="25343"/>
    <m/>
    <x v="0"/>
    <x v="0"/>
    <m/>
    <m/>
    <m/>
    <m/>
    <x v="0"/>
    <x v="0"/>
    <m/>
    <m/>
    <m/>
    <n v="45"/>
    <n v="90"/>
    <n v="35"/>
    <n v="25"/>
    <n v="53"/>
    <n v="16"/>
    <n v="13"/>
    <n v="29"/>
    <n v="7"/>
    <n v="1"/>
    <n v="0"/>
    <n v="0"/>
    <n v="1"/>
    <n v="0"/>
    <n v="0"/>
    <n v="1"/>
    <n v="0"/>
    <n v="0"/>
    <n v="0"/>
    <n v="0"/>
    <n v="0"/>
    <n v="0"/>
    <n v="0"/>
    <n v="0"/>
    <n v="1"/>
    <n v="0"/>
    <n v="0"/>
    <n v="0"/>
    <n v="0"/>
  </r>
  <r>
    <n v="206331151"/>
    <x v="657"/>
    <d v="2024-01-01T00:00:00"/>
    <d v="2024-12-31T00:00:00"/>
    <n v="366"/>
    <s v="In Process"/>
    <x v="0"/>
    <x v="27"/>
    <x v="0"/>
    <x v="0"/>
    <s v="12 - Inland Counties"/>
    <x v="65"/>
    <s v="951-680-6500"/>
    <s v="4070 JURUPA AVE"/>
    <s v="RIVERSIDE"/>
    <s v="92506"/>
    <s v="ZZT05409G"/>
    <s v="JORDAN T MADER"/>
    <s v="Yes"/>
    <m/>
    <n v="162"/>
    <n v="162"/>
    <x v="0"/>
    <n v="59292"/>
    <n v="55611"/>
    <n v="215.9"/>
    <n v="926"/>
    <n v="1010"/>
    <n v="10968"/>
    <n v="7326"/>
    <n v="4191"/>
    <n v="30505"/>
    <m/>
    <n v="121"/>
    <n v="531"/>
    <n v="1969"/>
    <x v="0"/>
    <n v="55611"/>
    <m/>
    <m/>
    <m/>
    <m/>
    <m/>
    <m/>
    <m/>
    <m/>
    <n v="18844700"/>
    <n v="18309326"/>
    <n v="12058342"/>
    <n v="71962"/>
    <n v="25167646"/>
    <n v="24791134"/>
    <n v="376512"/>
    <n v="1132145"/>
    <m/>
    <m/>
    <n v="1508657"/>
    <n v="3838800"/>
    <n v="2564100"/>
    <n v="1466850"/>
    <n v="10676750"/>
    <m/>
    <n v="42350"/>
    <n v="185850"/>
    <n v="70000"/>
    <n v="18844700"/>
    <m/>
    <m/>
    <m/>
    <m/>
    <m/>
    <m/>
    <m/>
    <m/>
    <n v="11044911"/>
    <m/>
    <n v="6659536"/>
    <m/>
    <n v="36800"/>
    <m/>
    <n v="555223"/>
    <m/>
    <m/>
    <m/>
    <m/>
    <m/>
    <n v="2406"/>
    <m/>
    <n v="10450"/>
    <m/>
    <n v="0"/>
    <n v="0"/>
    <n v="8460300"/>
    <n v="0"/>
    <n v="7714450"/>
    <n v="991150"/>
    <n v="1022286"/>
    <n v="56690"/>
    <m/>
    <n v="64450"/>
    <m/>
    <m/>
    <m/>
    <m/>
    <m/>
    <m/>
    <m/>
    <m/>
    <m/>
    <m/>
    <m/>
    <m/>
    <m/>
    <m/>
    <m/>
    <m/>
    <m/>
    <m/>
    <m/>
    <m/>
    <m/>
    <m/>
    <m/>
    <m/>
    <m/>
    <m/>
    <m/>
    <m/>
    <n v="-89032"/>
    <m/>
    <m/>
    <m/>
    <n v="5249385"/>
    <m/>
    <n v="5494775"/>
    <m/>
    <n v="-240189"/>
    <m/>
    <n v="2170400"/>
    <m/>
    <m/>
    <m/>
    <m/>
    <m/>
    <n v="-526997"/>
    <m/>
    <m/>
    <m/>
    <m/>
    <m/>
    <m/>
    <m/>
    <m/>
    <m/>
    <m/>
    <m/>
    <m/>
    <m/>
    <m/>
    <m/>
    <m/>
    <m/>
    <n v="10791026"/>
    <n v="2440029"/>
    <n v="11560079"/>
    <n v="149929"/>
    <n v="8621222"/>
    <m/>
    <m/>
    <m/>
    <m/>
    <m/>
    <m/>
    <m/>
    <m/>
    <n v="26024"/>
    <m/>
    <n v="599080"/>
    <m/>
    <n v="485867"/>
    <n v="129390"/>
    <n v="710177"/>
    <n v="69396"/>
    <m/>
    <n v="424630"/>
    <n v="706617"/>
    <n v="431140"/>
    <n v="363182"/>
    <n v="1894322"/>
    <n v="233030"/>
    <n v="265388"/>
    <n v="103028"/>
    <n v="5408956"/>
    <n v="95082"/>
    <n v="1655456"/>
    <n v="188299"/>
    <n v="59382"/>
    <m/>
    <n v="1768227"/>
    <n v="553239"/>
    <n v="3129526"/>
    <m/>
    <n v="399834"/>
    <m/>
    <n v="11415934"/>
    <m/>
    <n v="14945294"/>
    <n v="30422086"/>
    <m/>
    <m/>
    <n v="-15476792"/>
    <n v="14945294"/>
    <n v="344306"/>
    <m/>
    <n v="3737"/>
    <m/>
    <n v="0"/>
    <m/>
    <n v="703172"/>
    <n v="680254"/>
    <n v="1383426"/>
    <n v="-983592"/>
    <m/>
    <m/>
    <m/>
    <m/>
    <m/>
    <s v="-0.02"/>
    <n v="-608441.72"/>
    <n v="3686"/>
    <n v="0"/>
    <n v="11065"/>
    <n v="66363"/>
    <n v="138912"/>
    <n v="0"/>
    <n v="0"/>
    <n v="8544"/>
    <n v="21916"/>
    <n v="6610"/>
    <n v="18215"/>
    <n v="12758"/>
    <n v="29151"/>
    <n v="5574"/>
    <n v="10426"/>
    <n v="1752"/>
    <n v="34233"/>
    <n v="369205"/>
    <n v="0"/>
    <n v="0"/>
    <n v="0"/>
    <n v="0"/>
    <n v="0"/>
    <n v="0"/>
    <n v="0"/>
    <n v="278941"/>
    <n v="0"/>
    <n v="570389"/>
    <n v="2465075"/>
    <n v="3134782"/>
    <n v="0"/>
    <n v="0"/>
    <n v="347798"/>
    <n v="976916"/>
    <n v="214797"/>
    <n v="278058"/>
    <n v="224059"/>
    <n v="586544"/>
    <n v="187008"/>
    <n v="203879"/>
    <n v="84675"/>
    <n v="1238105"/>
    <n v="10791026"/>
    <n v="0"/>
    <n v="0"/>
    <n v="0"/>
    <n v="0"/>
    <n v="0"/>
    <n v="0"/>
    <n v="0"/>
    <m/>
    <x v="0"/>
    <x v="0"/>
    <m/>
    <m/>
    <n v="21916"/>
    <m/>
    <x v="0"/>
    <x v="0"/>
    <m/>
    <m/>
    <n v="976916"/>
    <n v="259"/>
    <n v="425"/>
    <n v="167"/>
    <n v="186"/>
    <n v="316"/>
    <n v="118"/>
    <n v="99"/>
    <n v="200"/>
    <n v="54"/>
    <n v="1"/>
    <n v="0"/>
    <n v="0"/>
    <n v="0"/>
    <n v="0"/>
    <n v="1"/>
    <n v="1"/>
    <n v="0"/>
    <n v="0"/>
    <n v="0"/>
    <n v="0"/>
    <n v="0"/>
    <n v="0"/>
    <n v="0"/>
    <n v="0"/>
    <n v="1"/>
    <n v="0"/>
    <n v="0"/>
    <n v="0"/>
    <n v="0"/>
  </r>
  <r>
    <n v="206331154"/>
    <x v="658"/>
    <d v="2024-01-01T00:00:00"/>
    <d v="2024-12-31T00:00:00"/>
    <n v="366"/>
    <s v="In Process"/>
    <x v="0"/>
    <x v="27"/>
    <x v="0"/>
    <x v="0"/>
    <s v="12 - Inland Counties"/>
    <x v="65"/>
    <s v="951-735-0252"/>
    <s v="1400 CIRCLE CITY DRIVE"/>
    <s v="CORONA"/>
    <s v="92879"/>
    <s v="206331154"/>
    <s v="JOSHUA TORRES"/>
    <s v="No"/>
    <m/>
    <n v="99"/>
    <n v="99"/>
    <x v="2"/>
    <n v="36234"/>
    <n v="32767"/>
    <n v="247"/>
    <n v="263"/>
    <n v="254"/>
    <n v="5894"/>
    <m/>
    <m/>
    <n v="21409"/>
    <m/>
    <n v="3281"/>
    <n v="144"/>
    <n v="2039"/>
    <x v="0"/>
    <n v="32767"/>
    <m/>
    <m/>
    <m/>
    <m/>
    <m/>
    <m/>
    <m/>
    <m/>
    <n v="10757750"/>
    <n v="2120745"/>
    <n v="-649663"/>
    <n v="13785"/>
    <n v="13541943"/>
    <n v="14207005"/>
    <n v="-665062"/>
    <n v="-36952"/>
    <m/>
    <m/>
    <n v="-702014"/>
    <n v="2072700"/>
    <m/>
    <m/>
    <n v="6959900"/>
    <m/>
    <n v="956200"/>
    <n v="55300"/>
    <n v="713650"/>
    <n v="10757750"/>
    <m/>
    <m/>
    <m/>
    <m/>
    <m/>
    <m/>
    <m/>
    <m/>
    <n v="1719718"/>
    <m/>
    <m/>
    <m/>
    <m/>
    <m/>
    <n v="30390"/>
    <m/>
    <m/>
    <m/>
    <n v="370120"/>
    <m/>
    <n v="300"/>
    <m/>
    <n v="217"/>
    <m/>
    <n v="13215"/>
    <n v="0"/>
    <n v="742590"/>
    <n v="0"/>
    <n v="737200"/>
    <n v="379210"/>
    <n v="144046"/>
    <n v="23349"/>
    <m/>
    <n v="81135"/>
    <m/>
    <m/>
    <m/>
    <m/>
    <m/>
    <m/>
    <m/>
    <m/>
    <m/>
    <m/>
    <m/>
    <m/>
    <m/>
    <m/>
    <m/>
    <m/>
    <m/>
    <m/>
    <m/>
    <m/>
    <m/>
    <m/>
    <m/>
    <m/>
    <m/>
    <m/>
    <m/>
    <m/>
    <n v="-1716"/>
    <m/>
    <m/>
    <m/>
    <n v="-1381366"/>
    <m/>
    <m/>
    <m/>
    <m/>
    <m/>
    <n v="336756"/>
    <m/>
    <m/>
    <m/>
    <n v="282520"/>
    <m/>
    <n v="114143"/>
    <m/>
    <m/>
    <m/>
    <m/>
    <m/>
    <m/>
    <m/>
    <m/>
    <m/>
    <m/>
    <m/>
    <m/>
    <m/>
    <m/>
    <m/>
    <m/>
    <m/>
    <n v="6439080"/>
    <n v="1469733"/>
    <n v="6298192"/>
    <n v="281388"/>
    <n v="5425263"/>
    <m/>
    <m/>
    <m/>
    <m/>
    <m/>
    <m/>
    <m/>
    <m/>
    <n v="89144"/>
    <m/>
    <n v="488002"/>
    <m/>
    <n v="484207"/>
    <n v="99478"/>
    <n v="201092"/>
    <n v="20390"/>
    <m/>
    <n v="72288"/>
    <n v="332209"/>
    <n v="534698"/>
    <n v="97242"/>
    <n v="1258637"/>
    <n v="89716"/>
    <n v="264555"/>
    <n v="93766"/>
    <n v="3094381"/>
    <n v="60699"/>
    <n v="1135965"/>
    <n v="82877"/>
    <n v="46122"/>
    <m/>
    <n v="20352"/>
    <n v="215922"/>
    <n v="3848425"/>
    <m/>
    <n v="465964"/>
    <n v="41880"/>
    <n v="566471"/>
    <n v="2644847"/>
    <n v="7567587"/>
    <n v="6760275"/>
    <n v="2736525"/>
    <m/>
    <n v="-1929213"/>
    <n v="7567587"/>
    <m/>
    <n v="552162"/>
    <n v="4780674"/>
    <m/>
    <n v="0"/>
    <m/>
    <n v="425995"/>
    <n v="419414"/>
    <n v="845409"/>
    <n v="-379445"/>
    <m/>
    <m/>
    <m/>
    <m/>
    <m/>
    <s v="0.11"/>
    <n v="743630.25"/>
    <n v="2147"/>
    <n v="0"/>
    <n v="9695"/>
    <n v="38134"/>
    <n v="83899"/>
    <n v="0"/>
    <n v="0"/>
    <n v="0"/>
    <m/>
    <n v="1844"/>
    <n v="24535"/>
    <n v="580"/>
    <n v="33564"/>
    <n v="2462"/>
    <n v="10656"/>
    <n v="80103"/>
    <n v="15435"/>
    <n v="303054"/>
    <n v="0"/>
    <n v="0"/>
    <n v="2714"/>
    <n v="1626"/>
    <n v="0"/>
    <n v="0"/>
    <n v="4340"/>
    <n v="158710"/>
    <n v="0"/>
    <n v="436627"/>
    <n v="1298132"/>
    <n v="2218210"/>
    <n v="0"/>
    <n v="0"/>
    <n v="0"/>
    <m/>
    <n v="67763"/>
    <n v="389006"/>
    <n v="39495"/>
    <n v="637526"/>
    <n v="75602"/>
    <n v="194239"/>
    <n v="80103"/>
    <n v="843667"/>
    <n v="6439080"/>
    <n v="0"/>
    <n v="0"/>
    <n v="92381"/>
    <n v="43000"/>
    <n v="0"/>
    <n v="0"/>
    <n v="135381"/>
    <m/>
    <x v="0"/>
    <x v="0"/>
    <m/>
    <m/>
    <m/>
    <m/>
    <x v="0"/>
    <x v="0"/>
    <m/>
    <m/>
    <m/>
    <n v="142"/>
    <n v="218"/>
    <n v="65"/>
    <n v="84"/>
    <n v="137"/>
    <n v="30"/>
    <n v="50"/>
    <n v="79"/>
    <n v="20"/>
    <n v="1"/>
    <n v="0"/>
    <n v="0"/>
    <n v="0"/>
    <n v="1"/>
    <n v="0"/>
    <n v="1"/>
    <n v="0"/>
    <n v="0"/>
    <n v="0"/>
    <n v="0"/>
    <n v="0"/>
    <n v="0"/>
    <n v="0"/>
    <n v="0"/>
    <n v="1"/>
    <n v="0"/>
    <n v="0"/>
    <n v="0"/>
    <n v="0"/>
  </r>
  <r>
    <n v="206331159"/>
    <x v="659"/>
    <d v="2024-01-01T00:00:00"/>
    <d v="2024-12-31T00:00:00"/>
    <n v="366"/>
    <s v="In Process"/>
    <x v="0"/>
    <x v="27"/>
    <x v="0"/>
    <x v="0"/>
    <s v="12 - Inland Counties"/>
    <x v="65"/>
    <s v="951-688-3636"/>
    <s v="9025 COLORADO AVENUE"/>
    <s v="RIVERSIDE"/>
    <s v="92503"/>
    <s v="1831748714"/>
    <s v="RODGER GROVES"/>
    <s v="Yes"/>
    <s v="ANTELOPE HOLDINGS I, LLC"/>
    <n v="120"/>
    <n v="120"/>
    <x v="0"/>
    <n v="43920"/>
    <n v="38128"/>
    <n v="204.99"/>
    <n v="168"/>
    <n v="191"/>
    <n v="3869"/>
    <n v="423"/>
    <n v="2375"/>
    <n v="23140"/>
    <m/>
    <n v="4071"/>
    <n v="137"/>
    <n v="4113"/>
    <x v="0"/>
    <n v="38128"/>
    <m/>
    <m/>
    <m/>
    <m/>
    <m/>
    <m/>
    <m/>
    <m/>
    <n v="11362144"/>
    <n v="2273208"/>
    <n v="-1513"/>
    <n v="20132"/>
    <n v="13656997"/>
    <n v="15512894"/>
    <n v="-1855897"/>
    <n v="1856920"/>
    <m/>
    <m/>
    <n v="1023"/>
    <n v="1152962"/>
    <n v="126054"/>
    <n v="707750"/>
    <n v="6895720"/>
    <m/>
    <n v="1213158"/>
    <n v="40826"/>
    <n v="1225674"/>
    <n v="11362144"/>
    <m/>
    <m/>
    <m/>
    <m/>
    <m/>
    <m/>
    <m/>
    <m/>
    <n v="1246002"/>
    <m/>
    <m/>
    <m/>
    <n v="10479"/>
    <m/>
    <n v="47256"/>
    <m/>
    <m/>
    <m/>
    <n v="966135"/>
    <m/>
    <n v="2498"/>
    <m/>
    <n v="838"/>
    <m/>
    <n v="2615"/>
    <n v="0"/>
    <n v="910260"/>
    <n v="0"/>
    <n v="763545"/>
    <n v="172510"/>
    <n v="374641"/>
    <n v="18094"/>
    <m/>
    <n v="31543"/>
    <m/>
    <m/>
    <m/>
    <m/>
    <m/>
    <m/>
    <m/>
    <m/>
    <m/>
    <m/>
    <m/>
    <m/>
    <m/>
    <m/>
    <m/>
    <m/>
    <m/>
    <m/>
    <m/>
    <m/>
    <m/>
    <m/>
    <m/>
    <m/>
    <m/>
    <m/>
    <m/>
    <m/>
    <n v="20172"/>
    <m/>
    <m/>
    <m/>
    <n v="-806388"/>
    <m/>
    <m/>
    <m/>
    <n v="-65656"/>
    <m/>
    <n v="567916"/>
    <m/>
    <m/>
    <m/>
    <n v="197868"/>
    <m/>
    <n v="84575"/>
    <m/>
    <m/>
    <m/>
    <m/>
    <m/>
    <m/>
    <m/>
    <m/>
    <m/>
    <m/>
    <m/>
    <m/>
    <m/>
    <m/>
    <m/>
    <m/>
    <m/>
    <n v="6182904"/>
    <n v="1052791"/>
    <n v="8277199"/>
    <n v="143765"/>
    <n v="5567604"/>
    <m/>
    <m/>
    <m/>
    <m/>
    <m/>
    <m/>
    <m/>
    <m/>
    <n v="9744"/>
    <m/>
    <n v="482575"/>
    <m/>
    <n v="390841"/>
    <n v="85545"/>
    <n v="407584"/>
    <n v="21345"/>
    <m/>
    <n v="34220"/>
    <n v="442866"/>
    <n v="279103"/>
    <n v="186967"/>
    <n v="871287"/>
    <n v="155838"/>
    <n v="186499"/>
    <n v="96969"/>
    <n v="3612493"/>
    <n v="576479"/>
    <n v="1534313"/>
    <n v="64525"/>
    <n v="63582"/>
    <m/>
    <n v="166896"/>
    <n v="275619"/>
    <n v="1290979"/>
    <m/>
    <n v="190190"/>
    <n v="57337"/>
    <n v="86507"/>
    <n v="10406119"/>
    <n v="12031132"/>
    <n v="4382643"/>
    <m/>
    <n v="9081957"/>
    <n v="-1433468"/>
    <n v="12031132"/>
    <m/>
    <n v="69347"/>
    <n v="201631"/>
    <m/>
    <n v="0"/>
    <m/>
    <n v="156465"/>
    <n v="179146"/>
    <n v="335611"/>
    <n v="-145421"/>
    <m/>
    <n v="6089592"/>
    <m/>
    <n v="10054504"/>
    <n v="-972547"/>
    <s v="0.01"/>
    <n v="43826.43"/>
    <n v="1958"/>
    <n v="0"/>
    <n v="9356"/>
    <n v="39707"/>
    <n v="86466"/>
    <n v="0"/>
    <n v="0"/>
    <n v="7418"/>
    <m/>
    <n v="3175"/>
    <m/>
    <m/>
    <n v="21420"/>
    <n v="3812"/>
    <n v="8762"/>
    <n v="1912"/>
    <n v="20415"/>
    <n v="204401"/>
    <n v="0"/>
    <n v="0"/>
    <n v="0"/>
    <n v="0"/>
    <n v="0"/>
    <n v="0"/>
    <n v="0"/>
    <n v="195701"/>
    <n v="0"/>
    <n v="507817"/>
    <n v="1511035"/>
    <n v="2066364"/>
    <n v="0"/>
    <n v="0"/>
    <n v="241047"/>
    <m/>
    <n v="79057"/>
    <m/>
    <m/>
    <n v="494278"/>
    <n v="108645"/>
    <n v="153172"/>
    <n v="81263"/>
    <n v="744525"/>
    <n v="6182904"/>
    <n v="0"/>
    <n v="0"/>
    <n v="0"/>
    <n v="0"/>
    <n v="0"/>
    <n v="0"/>
    <n v="0"/>
    <m/>
    <x v="0"/>
    <x v="0"/>
    <m/>
    <m/>
    <m/>
    <m/>
    <x v="0"/>
    <x v="0"/>
    <m/>
    <m/>
    <m/>
    <n v="134"/>
    <n v="235"/>
    <n v="86"/>
    <n v="96"/>
    <n v="175"/>
    <n v="62"/>
    <n v="61"/>
    <n v="115"/>
    <n v="37"/>
    <n v="1"/>
    <n v="0"/>
    <n v="0"/>
    <n v="0"/>
    <n v="0"/>
    <n v="1"/>
    <n v="1"/>
    <n v="0"/>
    <n v="0"/>
    <n v="0"/>
    <n v="0"/>
    <n v="0"/>
    <n v="0"/>
    <n v="0"/>
    <n v="0"/>
    <n v="1"/>
    <n v="0"/>
    <n v="0"/>
    <n v="0"/>
    <n v="0"/>
  </r>
  <r>
    <n v="206331193"/>
    <x v="660"/>
    <d v="2024-01-01T00:00:00"/>
    <d v="2024-12-31T00:00:00"/>
    <n v="366"/>
    <s v="In Process"/>
    <x v="0"/>
    <x v="27"/>
    <x v="0"/>
    <x v="0"/>
    <s v="12 - Inland Counties"/>
    <x v="68"/>
    <s v="951-925-2571"/>
    <s v="1350 E. DEVONSHIRE AVE"/>
    <s v="HEMET"/>
    <s v="92544"/>
    <s v="ZZT06095G"/>
    <s v="DWAYNE WHITEHEAD"/>
    <s v="Yes"/>
    <s v="BQ OPERATIONS HOLDINGS LLC"/>
    <n v="99"/>
    <n v="99"/>
    <x v="2"/>
    <n v="36234"/>
    <n v="32128"/>
    <n v="213.5"/>
    <n v="201"/>
    <n v="222"/>
    <n v="3640"/>
    <n v="277"/>
    <n v="3798"/>
    <n v="16073"/>
    <m/>
    <n v="5193"/>
    <n v="53"/>
    <n v="3094"/>
    <x v="0"/>
    <n v="32128"/>
    <m/>
    <m/>
    <m/>
    <m/>
    <m/>
    <m/>
    <m/>
    <m/>
    <n v="14104192"/>
    <n v="1790718"/>
    <n v="3172550"/>
    <n v="29627"/>
    <n v="12751987"/>
    <n v="12566751"/>
    <n v="185236"/>
    <n v="669042"/>
    <n v="800"/>
    <m/>
    <n v="853478"/>
    <n v="1597960"/>
    <n v="121603"/>
    <n v="1667322"/>
    <n v="7056047"/>
    <m/>
    <n v="2279727"/>
    <n v="23267"/>
    <n v="1358266"/>
    <n v="14104192"/>
    <m/>
    <m/>
    <m/>
    <m/>
    <m/>
    <m/>
    <m/>
    <m/>
    <n v="730838"/>
    <m/>
    <m/>
    <m/>
    <n v="12884"/>
    <m/>
    <n v="59529"/>
    <m/>
    <m/>
    <m/>
    <n v="984798"/>
    <m/>
    <n v="1320"/>
    <m/>
    <n v="1349"/>
    <m/>
    <n v="105675"/>
    <n v="0"/>
    <n v="597375"/>
    <n v="0"/>
    <n v="653100"/>
    <n v="88540"/>
    <n v="273599"/>
    <n v="33601"/>
    <m/>
    <n v="38828"/>
    <m/>
    <m/>
    <m/>
    <m/>
    <m/>
    <m/>
    <m/>
    <m/>
    <m/>
    <m/>
    <m/>
    <m/>
    <m/>
    <m/>
    <m/>
    <m/>
    <m/>
    <m/>
    <m/>
    <m/>
    <m/>
    <m/>
    <m/>
    <m/>
    <m/>
    <m/>
    <m/>
    <m/>
    <n v="798"/>
    <m/>
    <m/>
    <m/>
    <n v="-731448"/>
    <m/>
    <m/>
    <m/>
    <n v="531083"/>
    <m/>
    <n v="2296826"/>
    <m/>
    <m/>
    <m/>
    <n v="642959"/>
    <m/>
    <n v="432332"/>
    <m/>
    <m/>
    <m/>
    <m/>
    <m/>
    <m/>
    <m/>
    <m/>
    <m/>
    <m/>
    <m/>
    <m/>
    <m/>
    <m/>
    <m/>
    <m/>
    <m/>
    <n v="5164784"/>
    <n v="1034874"/>
    <n v="6367093"/>
    <n v="291841"/>
    <n v="5091660"/>
    <m/>
    <m/>
    <m/>
    <m/>
    <m/>
    <m/>
    <m/>
    <m/>
    <n v="1671"/>
    <n v="56763"/>
    <n v="276448"/>
    <m/>
    <n v="311035"/>
    <n v="35877"/>
    <n v="306996"/>
    <n v="29059"/>
    <m/>
    <n v="35962"/>
    <n v="449955"/>
    <n v="221303"/>
    <n v="183495"/>
    <n v="835140"/>
    <n v="129031"/>
    <n v="136398"/>
    <n v="74277"/>
    <n v="3197359"/>
    <n v="30885"/>
    <n v="561316"/>
    <n v="73268"/>
    <n v="1690"/>
    <m/>
    <n v="15394"/>
    <n v="511769"/>
    <n v="2947886"/>
    <m/>
    <n v="316118"/>
    <m/>
    <n v="214740"/>
    <n v="25805"/>
    <n v="3504549"/>
    <n v="4077442"/>
    <m/>
    <n v="2286"/>
    <n v="-575179"/>
    <n v="3504549"/>
    <m/>
    <n v="193275"/>
    <n v="2227947"/>
    <m/>
    <n v="7812"/>
    <m/>
    <n v="219617"/>
    <n v="184327"/>
    <n v="411756"/>
    <n v="-95638"/>
    <m/>
    <m/>
    <m/>
    <n v="2286"/>
    <m/>
    <s v="-0.02"/>
    <n v="-81548.84"/>
    <n v="1659"/>
    <n v="0"/>
    <n v="9554"/>
    <n v="32287"/>
    <n v="73317"/>
    <n v="0"/>
    <n v="0"/>
    <n v="5186"/>
    <m/>
    <n v="3904"/>
    <m/>
    <m/>
    <m/>
    <n v="3781"/>
    <n v="5223"/>
    <n v="1325"/>
    <n v="19400"/>
    <n v="155636"/>
    <n v="0"/>
    <n v="0"/>
    <n v="0"/>
    <n v="0"/>
    <n v="0"/>
    <n v="0"/>
    <n v="0"/>
    <n v="157414"/>
    <n v="0"/>
    <n v="599657"/>
    <n v="1242795"/>
    <n v="1666071"/>
    <n v="0"/>
    <n v="0"/>
    <n v="194922"/>
    <m/>
    <n v="103309"/>
    <m/>
    <m/>
    <m/>
    <n v="104799"/>
    <n v="109486"/>
    <n v="61634"/>
    <n v="924697"/>
    <n v="5164784"/>
    <n v="0"/>
    <n v="0"/>
    <n v="0"/>
    <n v="0"/>
    <n v="0"/>
    <n v="0"/>
    <n v="0"/>
    <m/>
    <x v="0"/>
    <x v="0"/>
    <m/>
    <m/>
    <m/>
    <m/>
    <x v="0"/>
    <x v="0"/>
    <m/>
    <m/>
    <m/>
    <n v="127"/>
    <n v="228"/>
    <n v="70"/>
    <n v="102"/>
    <n v="188"/>
    <n v="54"/>
    <n v="62"/>
    <n v="118"/>
    <n v="35"/>
    <n v="1"/>
    <n v="0"/>
    <n v="0"/>
    <n v="0"/>
    <n v="1"/>
    <n v="0"/>
    <n v="1"/>
    <n v="0"/>
    <n v="0"/>
    <n v="0"/>
    <n v="0"/>
    <n v="0"/>
    <n v="0"/>
    <n v="0"/>
    <n v="0"/>
    <n v="1"/>
    <n v="0"/>
    <n v="0"/>
    <n v="0"/>
    <n v="0"/>
  </r>
  <r>
    <n v="206331200"/>
    <x v="661"/>
    <d v="2024-01-01T00:00:00"/>
    <d v="2024-12-31T00:00:00"/>
    <n v="366"/>
    <s v="In Process"/>
    <x v="0"/>
    <x v="27"/>
    <x v="0"/>
    <x v="0"/>
    <s v="12 - Inland Counties"/>
    <x v="68"/>
    <s v="951658944"/>
    <s v="275 NORTH SAN JACINTO ST"/>
    <s v="HEMET"/>
    <s v="92543"/>
    <s v="1740978931"/>
    <s v="BRYCE LINDSEY"/>
    <s v="Yes"/>
    <m/>
    <n v="99"/>
    <n v="99"/>
    <x v="2"/>
    <n v="36234"/>
    <n v="34354"/>
    <n v="222.44"/>
    <n v="559"/>
    <n v="552"/>
    <n v="5649"/>
    <n v="8746"/>
    <n v="1545"/>
    <n v="17366"/>
    <m/>
    <m/>
    <n v="48"/>
    <n v="1000"/>
    <x v="0"/>
    <n v="34354"/>
    <m/>
    <m/>
    <m/>
    <m/>
    <m/>
    <m/>
    <m/>
    <m/>
    <n v="22736846"/>
    <n v="3929035"/>
    <n v="10040108"/>
    <n v="11173"/>
    <n v="16636946"/>
    <n v="14961171"/>
    <n v="1675775"/>
    <n v="-1"/>
    <m/>
    <m/>
    <n v="1675774"/>
    <n v="5942640"/>
    <n v="8383397"/>
    <n v="657435"/>
    <n v="7315684"/>
    <m/>
    <m/>
    <n v="19920"/>
    <n v="417770"/>
    <n v="22736846"/>
    <m/>
    <m/>
    <m/>
    <m/>
    <m/>
    <m/>
    <m/>
    <m/>
    <n v="1874027"/>
    <m/>
    <n v="2019245"/>
    <m/>
    <n v="6724"/>
    <m/>
    <n v="22809"/>
    <m/>
    <m/>
    <m/>
    <m/>
    <m/>
    <n v="6230"/>
    <m/>
    <m/>
    <m/>
    <n v="0"/>
    <n v="0"/>
    <n v="1480785"/>
    <n v="0"/>
    <n v="1451160"/>
    <n v="194040"/>
    <n v="618044"/>
    <n v="91867"/>
    <m/>
    <n v="93139"/>
    <m/>
    <m/>
    <m/>
    <m/>
    <m/>
    <m/>
    <m/>
    <m/>
    <m/>
    <m/>
    <m/>
    <m/>
    <m/>
    <m/>
    <m/>
    <m/>
    <m/>
    <m/>
    <m/>
    <m/>
    <m/>
    <m/>
    <m/>
    <m/>
    <m/>
    <m/>
    <m/>
    <m/>
    <m/>
    <m/>
    <m/>
    <m/>
    <n v="2697999"/>
    <m/>
    <n v="5460128"/>
    <m/>
    <n v="-268457"/>
    <m/>
    <n v="2048866"/>
    <m/>
    <m/>
    <m/>
    <m/>
    <m/>
    <n v="101572"/>
    <m/>
    <m/>
    <m/>
    <m/>
    <m/>
    <m/>
    <m/>
    <m/>
    <m/>
    <m/>
    <m/>
    <m/>
    <m/>
    <m/>
    <m/>
    <m/>
    <m/>
    <n v="7295947"/>
    <n v="1719392"/>
    <n v="5945832"/>
    <n v="139722"/>
    <n v="5371175"/>
    <m/>
    <m/>
    <m/>
    <m/>
    <m/>
    <m/>
    <m/>
    <m/>
    <n v="4535"/>
    <m/>
    <n v="555029"/>
    <n v="31756"/>
    <n v="538823"/>
    <n v="63224"/>
    <n v="232020"/>
    <n v="58315"/>
    <m/>
    <n v="71567"/>
    <n v="504778"/>
    <n v="183689"/>
    <n v="188363"/>
    <n v="909746"/>
    <n v="204180"/>
    <n v="217324"/>
    <n v="125680"/>
    <n v="3847700"/>
    <n v="34267"/>
    <n v="982740"/>
    <n v="67240"/>
    <n v="21113"/>
    <m/>
    <n v="6747"/>
    <n v="741160"/>
    <n v="3376904"/>
    <m/>
    <n v="94874"/>
    <m/>
    <n v="237600"/>
    <m/>
    <n v="3709378"/>
    <n v="1260188"/>
    <m/>
    <m/>
    <n v="2449190"/>
    <n v="3709378"/>
    <n v="426278"/>
    <m/>
    <m/>
    <m/>
    <n v="0"/>
    <m/>
    <n v="23200"/>
    <n v="121548"/>
    <n v="144748"/>
    <n v="-49874"/>
    <m/>
    <m/>
    <m/>
    <m/>
    <m/>
    <s v="0.00"/>
    <n v="0"/>
    <n v="1947"/>
    <n v="0"/>
    <n v="15132"/>
    <n v="29335"/>
    <n v="85597"/>
    <n v="0"/>
    <n v="0"/>
    <n v="0"/>
    <n v="19540"/>
    <n v="6205"/>
    <n v="5955"/>
    <n v="6763"/>
    <n v="21614"/>
    <n v="5150"/>
    <n v="7990"/>
    <n v="1378"/>
    <n v="16130"/>
    <n v="222736"/>
    <n v="0"/>
    <n v="42"/>
    <n v="331"/>
    <n v="0"/>
    <n v="0"/>
    <n v="373"/>
    <n v="746"/>
    <n v="161100"/>
    <n v="0"/>
    <n v="733957"/>
    <n v="1050927"/>
    <n v="2075772"/>
    <n v="0"/>
    <n v="0"/>
    <n v="0"/>
    <n v="959543"/>
    <n v="164908"/>
    <n v="108040"/>
    <n v="122245"/>
    <n v="439628"/>
    <n v="155519"/>
    <n v="166359"/>
    <n v="83545"/>
    <n v="1074404"/>
    <n v="7295947"/>
    <n v="0"/>
    <n v="1967"/>
    <n v="11608"/>
    <n v="0"/>
    <n v="0"/>
    <n v="13575"/>
    <n v="27150"/>
    <m/>
    <x v="0"/>
    <x v="0"/>
    <m/>
    <m/>
    <n v="19540"/>
    <m/>
    <x v="0"/>
    <x v="0"/>
    <m/>
    <m/>
    <n v="959543"/>
    <n v="145"/>
    <n v="258"/>
    <n v="84"/>
    <n v="99"/>
    <n v="173"/>
    <n v="62"/>
    <n v="56"/>
    <n v="106"/>
    <n v="36"/>
    <n v="1"/>
    <n v="0"/>
    <n v="0"/>
    <n v="0"/>
    <n v="1"/>
    <n v="0"/>
    <n v="1"/>
    <n v="0"/>
    <n v="0"/>
    <n v="0"/>
    <n v="0"/>
    <n v="0"/>
    <n v="0"/>
    <n v="0"/>
    <n v="0"/>
    <n v="1"/>
    <n v="0"/>
    <n v="0"/>
    <n v="0"/>
    <n v="0"/>
  </r>
  <r>
    <n v="206331203"/>
    <x v="224"/>
    <d v="2024-01-01T00:00:00"/>
    <d v="2024-12-31T00:00:00"/>
    <n v="366"/>
    <s v="In Process"/>
    <x v="0"/>
    <x v="27"/>
    <x v="0"/>
    <x v="0"/>
    <s v="12 - Inland Counties"/>
    <x v="65"/>
    <s v="951-688-2222"/>
    <s v="8487 MAGNOLIA AVE"/>
    <s v="RIVERSIDE"/>
    <s v="92504"/>
    <s v="ZZT05542J"/>
    <s v="ADAM ELLSWORTH"/>
    <s v="Yes"/>
    <m/>
    <n v="40"/>
    <n v="40"/>
    <x v="1"/>
    <n v="14640"/>
    <n v="14369"/>
    <n v="228.81"/>
    <n v="110"/>
    <n v="222"/>
    <n v="859"/>
    <n v="1768"/>
    <n v="1173"/>
    <n v="9850"/>
    <m/>
    <n v="349"/>
    <n v="370"/>
    <m/>
    <x v="2"/>
    <m/>
    <m/>
    <m/>
    <m/>
    <n v="14369"/>
    <m/>
    <m/>
    <m/>
    <m/>
    <n v="11207820"/>
    <n v="1040284"/>
    <n v="3018013"/>
    <n v="9928"/>
    <n v="9240019"/>
    <n v="9419874"/>
    <n v="-179855"/>
    <n v="909251"/>
    <m/>
    <m/>
    <n v="729396"/>
    <n v="670020"/>
    <n v="1379040"/>
    <n v="914940"/>
    <n v="7683000"/>
    <m/>
    <n v="272220"/>
    <n v="288600"/>
    <m/>
    <m/>
    <m/>
    <m/>
    <m/>
    <n v="11207820"/>
    <m/>
    <m/>
    <m/>
    <m/>
    <n v="482663"/>
    <m/>
    <n v="502810"/>
    <m/>
    <n v="3300"/>
    <m/>
    <n v="51511"/>
    <m/>
    <m/>
    <m/>
    <m/>
    <m/>
    <m/>
    <m/>
    <m/>
    <m/>
    <n v="0"/>
    <n v="0"/>
    <n v="433300"/>
    <n v="0"/>
    <n v="424300"/>
    <n v="80750"/>
    <n v="86022"/>
    <n v="7916"/>
    <m/>
    <n v="7996"/>
    <m/>
    <m/>
    <m/>
    <m/>
    <m/>
    <m/>
    <m/>
    <m/>
    <m/>
    <m/>
    <m/>
    <m/>
    <m/>
    <m/>
    <m/>
    <m/>
    <m/>
    <m/>
    <m/>
    <m/>
    <m/>
    <m/>
    <m/>
    <m/>
    <m/>
    <m/>
    <m/>
    <m/>
    <n v="2351"/>
    <m/>
    <m/>
    <m/>
    <n v="195024"/>
    <m/>
    <n v="330117"/>
    <m/>
    <n v="148230"/>
    <m/>
    <n v="2342291"/>
    <m/>
    <m/>
    <m/>
    <m/>
    <m/>
    <m/>
    <m/>
    <m/>
    <m/>
    <m/>
    <m/>
    <m/>
    <m/>
    <m/>
    <m/>
    <m/>
    <m/>
    <m/>
    <m/>
    <m/>
    <m/>
    <m/>
    <m/>
    <n v="4802190"/>
    <n v="1066000"/>
    <n v="3551684"/>
    <n v="69386"/>
    <m/>
    <m/>
    <m/>
    <m/>
    <n v="5373313"/>
    <m/>
    <m/>
    <m/>
    <m/>
    <m/>
    <m/>
    <n v="13586"/>
    <m/>
    <n v="20904"/>
    <n v="2532"/>
    <n v="110565"/>
    <n v="12145"/>
    <m/>
    <n v="470677"/>
    <n v="264957"/>
    <n v="161050"/>
    <n v="70978"/>
    <n v="535983"/>
    <n v="92746"/>
    <n v="56643"/>
    <n v="138300"/>
    <n v="1652225"/>
    <n v="74330"/>
    <n v="249172"/>
    <n v="28086"/>
    <n v="23640"/>
    <m/>
    <n v="1786"/>
    <n v="66256"/>
    <n v="5327380"/>
    <m/>
    <n v="844886"/>
    <m/>
    <n v="1234582"/>
    <m/>
    <n v="7406848"/>
    <n v="2824820"/>
    <m/>
    <m/>
    <n v="4582028"/>
    <n v="7406848"/>
    <n v="485566"/>
    <m/>
    <n v="6725"/>
    <m/>
    <n v="0"/>
    <m/>
    <n v="1507571"/>
    <n v="609284"/>
    <n v="2116855"/>
    <n v="-1271969"/>
    <m/>
    <m/>
    <m/>
    <m/>
    <m/>
    <s v="-0.01"/>
    <n v="-28248.2"/>
    <n v="1882"/>
    <n v="0"/>
    <n v="18069"/>
    <n v="37705"/>
    <n v="34218"/>
    <n v="17775"/>
    <n v="0"/>
    <n v="2187"/>
    <m/>
    <n v="1969"/>
    <n v="6592"/>
    <n v="1939"/>
    <n v="5100"/>
    <n v="1904"/>
    <n v="1870"/>
    <n v="1912"/>
    <n v="5918"/>
    <n v="139040"/>
    <n v="0"/>
    <n v="0"/>
    <n v="0"/>
    <n v="0"/>
    <n v="0"/>
    <n v="0"/>
    <n v="0"/>
    <n v="174845"/>
    <n v="0"/>
    <n v="826147"/>
    <n v="1317530"/>
    <n v="742456"/>
    <n v="634195"/>
    <n v="0"/>
    <n v="142627"/>
    <m/>
    <n v="63135"/>
    <n v="114219"/>
    <n v="34973"/>
    <n v="100167"/>
    <n v="61883"/>
    <n v="43133"/>
    <n v="102337"/>
    <n v="444543"/>
    <n v="4802190"/>
    <n v="0"/>
    <n v="0"/>
    <n v="0"/>
    <n v="0"/>
    <n v="0"/>
    <n v="0"/>
    <n v="0"/>
    <m/>
    <x v="0"/>
    <x v="0"/>
    <m/>
    <m/>
    <m/>
    <m/>
    <x v="0"/>
    <x v="0"/>
    <m/>
    <m/>
    <m/>
    <n v="101"/>
    <n v="129"/>
    <n v="80"/>
    <n v="78"/>
    <n v="103"/>
    <n v="61"/>
    <n v="26"/>
    <n v="40"/>
    <n v="19"/>
    <n v="1"/>
    <n v="0"/>
    <n v="0"/>
    <n v="1"/>
    <n v="0"/>
    <n v="0"/>
    <n v="0"/>
    <n v="0"/>
    <n v="0"/>
    <n v="0"/>
    <n v="1"/>
    <n v="0"/>
    <n v="0"/>
    <n v="0"/>
    <n v="0"/>
    <n v="1"/>
    <n v="0"/>
    <n v="0"/>
    <n v="0"/>
    <n v="0"/>
  </r>
  <r>
    <n v="206331213"/>
    <x v="662"/>
    <d v="2024-01-01T00:00:00"/>
    <d v="2024-12-31T00:00:00"/>
    <n v="366"/>
    <s v="In Process"/>
    <x v="0"/>
    <x v="27"/>
    <x v="0"/>
    <x v="0"/>
    <s v="12 - Inland Counties"/>
    <x v="66"/>
    <s v="951849472"/>
    <s v="3476 WEST WILSON STREET"/>
    <s v="BANNING"/>
    <s v="92220"/>
    <s v="1790473064"/>
    <s v="PAUL HINOJOSA"/>
    <s v="Yes"/>
    <m/>
    <n v="64"/>
    <n v="64"/>
    <x v="2"/>
    <n v="23424"/>
    <n v="22724"/>
    <m/>
    <m/>
    <m/>
    <n v="4615"/>
    <n v="2137"/>
    <n v="1753"/>
    <n v="13107"/>
    <m/>
    <n v="56"/>
    <m/>
    <n v="1056"/>
    <x v="0"/>
    <n v="22724"/>
    <m/>
    <m/>
    <m/>
    <m/>
    <m/>
    <m/>
    <m/>
    <m/>
    <n v="13355064"/>
    <n v="2543199"/>
    <n v="5337820"/>
    <n v="588"/>
    <n v="10561031"/>
    <n v="9863149"/>
    <n v="697882"/>
    <n v="-3"/>
    <m/>
    <m/>
    <n v="697879"/>
    <n v="5768750"/>
    <n v="1437094"/>
    <n v="674905"/>
    <n v="5046195"/>
    <m/>
    <n v="21560"/>
    <m/>
    <n v="406560"/>
    <n v="13355064"/>
    <m/>
    <m/>
    <m/>
    <m/>
    <m/>
    <m/>
    <m/>
    <m/>
    <n v="2177888"/>
    <m/>
    <n v="339480"/>
    <m/>
    <n v="6590"/>
    <m/>
    <n v="15504"/>
    <m/>
    <m/>
    <m/>
    <n v="2733"/>
    <m/>
    <n v="345"/>
    <m/>
    <n v="659"/>
    <m/>
    <n v="0"/>
    <n v="0"/>
    <n v="1078120"/>
    <n v="0"/>
    <n v="1131195"/>
    <n v="49780"/>
    <n v="215431"/>
    <n v="44082"/>
    <m/>
    <n v="24591"/>
    <m/>
    <m/>
    <m/>
    <m/>
    <m/>
    <m/>
    <m/>
    <m/>
    <m/>
    <m/>
    <m/>
    <m/>
    <m/>
    <m/>
    <m/>
    <m/>
    <m/>
    <m/>
    <m/>
    <m/>
    <m/>
    <m/>
    <m/>
    <m/>
    <m/>
    <m/>
    <m/>
    <m/>
    <m/>
    <m/>
    <m/>
    <m/>
    <n v="3980033"/>
    <m/>
    <n v="421910"/>
    <m/>
    <n v="-150395"/>
    <m/>
    <n v="1003510"/>
    <m/>
    <m/>
    <m/>
    <n v="2303"/>
    <m/>
    <n v="80459"/>
    <m/>
    <m/>
    <m/>
    <m/>
    <m/>
    <m/>
    <m/>
    <m/>
    <m/>
    <m/>
    <m/>
    <m/>
    <m/>
    <m/>
    <m/>
    <m/>
    <m/>
    <n v="4718136"/>
    <n v="1109629"/>
    <n v="4035384"/>
    <n v="141123"/>
    <n v="3462097"/>
    <m/>
    <m/>
    <m/>
    <m/>
    <m/>
    <m/>
    <m/>
    <m/>
    <n v="10465"/>
    <m/>
    <n v="306508"/>
    <n v="12840"/>
    <n v="400452"/>
    <n v="17522"/>
    <n v="81261"/>
    <n v="26539"/>
    <m/>
    <n v="40825"/>
    <n v="415820"/>
    <n v="176477"/>
    <n v="144614"/>
    <n v="581108"/>
    <n v="59360"/>
    <n v="155728"/>
    <n v="124184"/>
    <n v="2446121"/>
    <n v="29135"/>
    <n v="635307"/>
    <n v="33660"/>
    <n v="15104"/>
    <m/>
    <n v="4361"/>
    <n v="683661"/>
    <n v="1929523"/>
    <m/>
    <n v="99739"/>
    <m/>
    <n v="153600"/>
    <m/>
    <n v="2182862"/>
    <n v="1406819"/>
    <m/>
    <m/>
    <n v="776043"/>
    <n v="2182862"/>
    <n v="455619"/>
    <m/>
    <m/>
    <m/>
    <n v="0"/>
    <m/>
    <n v="35550"/>
    <n v="100402"/>
    <n v="135952"/>
    <n v="-36213"/>
    <m/>
    <m/>
    <m/>
    <m/>
    <m/>
    <s v="0.00"/>
    <n v="0"/>
    <n v="2003"/>
    <n v="0"/>
    <n v="4464"/>
    <n v="25407"/>
    <n v="60671"/>
    <n v="0"/>
    <n v="0"/>
    <n v="0"/>
    <n v="13223"/>
    <n v="8230"/>
    <n v="6187"/>
    <n v="5191"/>
    <n v="14892"/>
    <n v="1922"/>
    <n v="6148"/>
    <n v="2095"/>
    <n v="11504"/>
    <n v="161937"/>
    <n v="0"/>
    <n v="0"/>
    <n v="0"/>
    <n v="0"/>
    <n v="0"/>
    <n v="0"/>
    <n v="0"/>
    <n v="130076"/>
    <n v="0"/>
    <n v="205545"/>
    <n v="913827"/>
    <n v="1325824"/>
    <n v="0"/>
    <n v="0"/>
    <n v="0"/>
    <n v="605349"/>
    <n v="165511"/>
    <n v="108538"/>
    <n v="85590"/>
    <n v="302494"/>
    <n v="44515"/>
    <n v="118793"/>
    <n v="94220"/>
    <n v="617854"/>
    <n v="4718136"/>
    <n v="0"/>
    <n v="0"/>
    <n v="0"/>
    <n v="0"/>
    <n v="0"/>
    <n v="0"/>
    <n v="0"/>
    <m/>
    <x v="0"/>
    <x v="0"/>
    <m/>
    <m/>
    <n v="13223"/>
    <m/>
    <x v="0"/>
    <x v="0"/>
    <m/>
    <m/>
    <n v="605349"/>
    <n v="106"/>
    <n v="170"/>
    <n v="64"/>
    <n v="75"/>
    <n v="123"/>
    <n v="43"/>
    <n v="38"/>
    <n v="57"/>
    <n v="24"/>
    <n v="1"/>
    <n v="0"/>
    <n v="0"/>
    <n v="0"/>
    <n v="1"/>
    <n v="0"/>
    <n v="1"/>
    <n v="0"/>
    <n v="0"/>
    <n v="0"/>
    <n v="0"/>
    <n v="0"/>
    <n v="0"/>
    <n v="0"/>
    <n v="0"/>
    <n v="1"/>
    <n v="0"/>
    <n v="0"/>
    <n v="0"/>
    <n v="0"/>
  </r>
  <r>
    <n v="206331214"/>
    <x v="663"/>
    <d v="2024-01-01T00:00:00"/>
    <d v="2024-12-31T00:00:00"/>
    <n v="366"/>
    <s v="In Process"/>
    <x v="0"/>
    <x v="27"/>
    <x v="0"/>
    <x v="0"/>
    <s v="12 - Inland Counties"/>
    <x v="66"/>
    <s v="951845312"/>
    <s v="1665 EAST 8TH STREET"/>
    <s v="BEAUMONT"/>
    <s v="92223"/>
    <s v="1932897204"/>
    <s v="KARSTEN LESTER"/>
    <s v="Yes"/>
    <m/>
    <n v="57"/>
    <n v="57"/>
    <x v="1"/>
    <n v="20862"/>
    <n v="19820"/>
    <n v="220.08"/>
    <n v="167"/>
    <n v="167"/>
    <n v="5745"/>
    <n v="701"/>
    <n v="705"/>
    <n v="5851"/>
    <m/>
    <m/>
    <n v="25"/>
    <n v="6793"/>
    <x v="0"/>
    <n v="19820"/>
    <m/>
    <m/>
    <m/>
    <m/>
    <m/>
    <m/>
    <m/>
    <m/>
    <n v="18676208"/>
    <n v="3831662"/>
    <n v="11163708"/>
    <n v="21708"/>
    <n v="11365870"/>
    <n v="10078477"/>
    <n v="1287393"/>
    <n v="3"/>
    <m/>
    <m/>
    <n v="1287396"/>
    <n v="7181250"/>
    <n v="876250"/>
    <n v="255080"/>
    <n v="2086730"/>
    <m/>
    <m/>
    <n v="11625"/>
    <n v="8265273"/>
    <n v="18676208"/>
    <m/>
    <m/>
    <m/>
    <m/>
    <m/>
    <m/>
    <m/>
    <m/>
    <n v="3057647"/>
    <m/>
    <n v="175315"/>
    <m/>
    <n v="177"/>
    <m/>
    <n v="2263"/>
    <m/>
    <m/>
    <m/>
    <m/>
    <m/>
    <n v="425"/>
    <m/>
    <n v="595835"/>
    <m/>
    <n v="0"/>
    <n v="0"/>
    <n v="1356825"/>
    <n v="175412"/>
    <n v="1488745"/>
    <n v="155760"/>
    <n v="572078"/>
    <n v="43318"/>
    <m/>
    <n v="39524"/>
    <m/>
    <m/>
    <m/>
    <m/>
    <m/>
    <m/>
    <m/>
    <m/>
    <m/>
    <m/>
    <m/>
    <m/>
    <m/>
    <m/>
    <m/>
    <m/>
    <m/>
    <m/>
    <m/>
    <m/>
    <m/>
    <m/>
    <m/>
    <m/>
    <m/>
    <m/>
    <m/>
    <m/>
    <m/>
    <m/>
    <m/>
    <m/>
    <n v="4907354"/>
    <m/>
    <n v="554127"/>
    <m/>
    <n v="-77136"/>
    <m/>
    <n v="254489"/>
    <m/>
    <m/>
    <m/>
    <m/>
    <m/>
    <n v="5524874"/>
    <m/>
    <m/>
    <m/>
    <m/>
    <m/>
    <m/>
    <m/>
    <m/>
    <m/>
    <m/>
    <m/>
    <m/>
    <m/>
    <m/>
    <m/>
    <m/>
    <m/>
    <n v="5286183"/>
    <n v="1290366"/>
    <n v="3501928"/>
    <n v="113942"/>
    <n v="3618833"/>
    <m/>
    <m/>
    <m/>
    <m/>
    <m/>
    <m/>
    <m/>
    <m/>
    <n v="3403"/>
    <m/>
    <n v="354926"/>
    <n v="29361"/>
    <n v="440517"/>
    <n v="66316"/>
    <n v="237028"/>
    <n v="24492"/>
    <m/>
    <n v="48472"/>
    <n v="474885"/>
    <n v="198994"/>
    <n v="136131"/>
    <n v="702724"/>
    <n v="121022"/>
    <n v="289384"/>
    <n v="95231"/>
    <n v="2518561"/>
    <n v="18530"/>
    <n v="565820"/>
    <n v="22555"/>
    <n v="21012"/>
    <m/>
    <n v="3884"/>
    <n v="86396"/>
    <n v="2403766"/>
    <m/>
    <n v="107390"/>
    <m/>
    <n v="136800"/>
    <m/>
    <n v="2647956"/>
    <n v="925526"/>
    <m/>
    <m/>
    <n v="1722430"/>
    <n v="2647956"/>
    <n v="650115"/>
    <m/>
    <m/>
    <m/>
    <n v="0"/>
    <m/>
    <n v="8875"/>
    <n v="122804"/>
    <n v="131679"/>
    <n v="-24289"/>
    <m/>
    <m/>
    <m/>
    <m/>
    <m/>
    <s v="0.00"/>
    <n v="0"/>
    <n v="2028"/>
    <n v="0"/>
    <n v="6837"/>
    <n v="24568"/>
    <n v="53848"/>
    <n v="0"/>
    <n v="0"/>
    <n v="0"/>
    <n v="14570"/>
    <n v="6372"/>
    <n v="7705"/>
    <n v="5303"/>
    <n v="16411"/>
    <n v="3319"/>
    <n v="11554"/>
    <n v="1315"/>
    <n v="10561"/>
    <n v="164391"/>
    <n v="0"/>
    <n v="0"/>
    <n v="0"/>
    <n v="0"/>
    <n v="0"/>
    <n v="0"/>
    <n v="0"/>
    <n v="142975"/>
    <n v="0"/>
    <n v="332089"/>
    <n v="930442"/>
    <n v="1273522"/>
    <n v="0"/>
    <n v="0"/>
    <n v="0"/>
    <n v="753692"/>
    <n v="143139"/>
    <n v="131271"/>
    <n v="94268"/>
    <n v="341458"/>
    <n v="88989"/>
    <n v="215170"/>
    <n v="70771"/>
    <n v="768397"/>
    <n v="5286183"/>
    <n v="0"/>
    <n v="0"/>
    <n v="0"/>
    <n v="0"/>
    <n v="0"/>
    <n v="0"/>
    <n v="0"/>
    <m/>
    <x v="0"/>
    <x v="0"/>
    <m/>
    <m/>
    <n v="14570"/>
    <m/>
    <x v="0"/>
    <x v="0"/>
    <m/>
    <m/>
    <n v="753692"/>
    <n v="94"/>
    <n v="146"/>
    <n v="64"/>
    <n v="59"/>
    <n v="94"/>
    <n v="41"/>
    <n v="30"/>
    <n v="50"/>
    <n v="21"/>
    <n v="1"/>
    <n v="0"/>
    <n v="0"/>
    <n v="1"/>
    <n v="0"/>
    <n v="0"/>
    <n v="1"/>
    <n v="0"/>
    <n v="0"/>
    <n v="0"/>
    <n v="0"/>
    <n v="0"/>
    <n v="0"/>
    <n v="0"/>
    <n v="0"/>
    <n v="1"/>
    <n v="0"/>
    <n v="0"/>
    <n v="0"/>
    <n v="0"/>
  </r>
  <r>
    <n v="206331217"/>
    <x v="664"/>
    <d v="2024-01-01T00:00:00"/>
    <d v="2024-12-31T00:00:00"/>
    <n v="366"/>
    <s v="In Process"/>
    <x v="0"/>
    <x v="27"/>
    <x v="0"/>
    <x v="0"/>
    <s v="12 - Inland Counties"/>
    <x v="69"/>
    <s v="760-347-6000"/>
    <s v="82-262 VALENCIA STREET"/>
    <s v="INDIO"/>
    <s v="92201"/>
    <s v="1477873990"/>
    <s v="ALISHA JOY VINSON"/>
    <s v="Yes"/>
    <m/>
    <n v="68"/>
    <n v="68"/>
    <x v="2"/>
    <n v="24888"/>
    <n v="23120"/>
    <n v="219.35"/>
    <n v="328"/>
    <n v="280"/>
    <n v="3557"/>
    <m/>
    <n v="1565"/>
    <n v="12967"/>
    <m/>
    <n v="4181"/>
    <n v="101"/>
    <n v="749"/>
    <x v="0"/>
    <n v="23120"/>
    <m/>
    <m/>
    <m/>
    <m/>
    <m/>
    <m/>
    <m/>
    <m/>
    <n v="15091000"/>
    <n v="5411480"/>
    <n v="10528255"/>
    <m/>
    <n v="9974225"/>
    <n v="9574828"/>
    <n v="399397"/>
    <n v="326955"/>
    <n v="12590"/>
    <m/>
    <n v="713762"/>
    <n v="2845600"/>
    <m/>
    <n v="885900"/>
    <n v="7534500"/>
    <m/>
    <n v="3343700"/>
    <n v="60200"/>
    <n v="421100"/>
    <n v="15091000"/>
    <m/>
    <m/>
    <m/>
    <m/>
    <m/>
    <m/>
    <m/>
    <m/>
    <n v="2625659"/>
    <m/>
    <m/>
    <m/>
    <n v="120293"/>
    <m/>
    <n v="372518"/>
    <m/>
    <m/>
    <m/>
    <n v="2282417"/>
    <m/>
    <n v="425"/>
    <m/>
    <n v="10168"/>
    <m/>
    <n v="3562"/>
    <n v="10045"/>
    <n v="1686754"/>
    <n v="0"/>
    <n v="1850930"/>
    <n v="457666"/>
    <n v="881411"/>
    <n v="212844"/>
    <m/>
    <n v="308268"/>
    <m/>
    <m/>
    <m/>
    <m/>
    <m/>
    <m/>
    <m/>
    <m/>
    <m/>
    <m/>
    <m/>
    <m/>
    <m/>
    <m/>
    <m/>
    <m/>
    <m/>
    <m/>
    <m/>
    <m/>
    <m/>
    <m/>
    <m/>
    <m/>
    <m/>
    <m/>
    <m/>
    <m/>
    <n v="-26057"/>
    <m/>
    <m/>
    <m/>
    <n v="2447914"/>
    <m/>
    <m/>
    <m/>
    <n v="490240"/>
    <m/>
    <n v="4319077"/>
    <m/>
    <m/>
    <m/>
    <n v="3073047"/>
    <m/>
    <n v="224034"/>
    <m/>
    <m/>
    <m/>
    <m/>
    <m/>
    <m/>
    <m/>
    <m/>
    <m/>
    <m/>
    <m/>
    <m/>
    <m/>
    <m/>
    <m/>
    <m/>
    <m/>
    <n v="4404430"/>
    <n v="1084206"/>
    <n v="4086192"/>
    <n v="219412"/>
    <n v="3571929"/>
    <m/>
    <m/>
    <m/>
    <m/>
    <m/>
    <m/>
    <m/>
    <m/>
    <n v="1846"/>
    <n v="6000"/>
    <n v="350994"/>
    <m/>
    <n v="366418"/>
    <n v="62132"/>
    <n v="231481"/>
    <n v="45175"/>
    <m/>
    <n v="124975"/>
    <n v="438828"/>
    <n v="244227"/>
    <n v="94542"/>
    <n v="566585"/>
    <n v="43340"/>
    <n v="103751"/>
    <n v="116822"/>
    <n v="2356781"/>
    <n v="62477"/>
    <n v="580133"/>
    <n v="23485"/>
    <n v="11907"/>
    <m/>
    <n v="2061"/>
    <n v="168939"/>
    <n v="1285829"/>
    <m/>
    <n v="204076"/>
    <n v="26050"/>
    <n v="519734"/>
    <m/>
    <n v="2035689"/>
    <n v="3458692"/>
    <m/>
    <m/>
    <n v="-1423003"/>
    <n v="2035689"/>
    <n v="2032"/>
    <m/>
    <n v="1654150"/>
    <m/>
    <n v="0"/>
    <m/>
    <n v="520183"/>
    <n v="392547"/>
    <n v="912730"/>
    <n v="-708654"/>
    <m/>
    <m/>
    <m/>
    <m/>
    <m/>
    <s v="0.01"/>
    <n v="34586.92"/>
    <n v="1976"/>
    <n v="0"/>
    <n v="4687"/>
    <n v="21888"/>
    <n v="55970"/>
    <n v="0"/>
    <n v="0"/>
    <n v="1992"/>
    <n v="10795"/>
    <n v="2047"/>
    <n v="8763"/>
    <n v="3596"/>
    <n v="13936"/>
    <n v="1089"/>
    <n v="3778"/>
    <n v="1912"/>
    <n v="17680"/>
    <n v="150109"/>
    <n v="0"/>
    <n v="0"/>
    <n v="605"/>
    <n v="582"/>
    <n v="0"/>
    <n v="0"/>
    <n v="1187"/>
    <n v="140060"/>
    <n v="0"/>
    <n v="251466"/>
    <n v="831278"/>
    <n v="1196261"/>
    <n v="0"/>
    <n v="0"/>
    <n v="79683"/>
    <n v="486640"/>
    <n v="61062"/>
    <n v="163568"/>
    <n v="59948"/>
    <n v="285190"/>
    <n v="33750"/>
    <n v="87431"/>
    <n v="87918"/>
    <n v="640175"/>
    <n v="4404430"/>
    <n v="0"/>
    <n v="0"/>
    <n v="29879"/>
    <n v="19326"/>
    <n v="0"/>
    <n v="0"/>
    <n v="49205"/>
    <m/>
    <x v="0"/>
    <x v="0"/>
    <m/>
    <m/>
    <n v="10795"/>
    <m/>
    <x v="0"/>
    <x v="0"/>
    <m/>
    <m/>
    <n v="486640"/>
    <n v="147"/>
    <n v="208"/>
    <n v="107"/>
    <n v="92"/>
    <n v="136"/>
    <n v="65"/>
    <n v="59"/>
    <n v="85"/>
    <n v="44"/>
    <n v="1"/>
    <n v="0"/>
    <n v="0"/>
    <n v="0"/>
    <n v="1"/>
    <n v="0"/>
    <n v="1"/>
    <n v="0"/>
    <n v="0"/>
    <n v="0"/>
    <n v="0"/>
    <n v="0"/>
    <n v="0"/>
    <n v="0"/>
    <n v="0"/>
    <n v="1"/>
    <n v="0"/>
    <n v="0"/>
    <n v="0"/>
    <n v="0"/>
  </r>
  <r>
    <n v="206331238"/>
    <x v="665"/>
    <d v="2024-01-01T00:00:00"/>
    <d v="2024-12-31T00:00:00"/>
    <n v="366"/>
    <s v="In Process"/>
    <x v="0"/>
    <x v="27"/>
    <x v="0"/>
    <x v="0"/>
    <s v="12 - Inland Counties"/>
    <x v="65"/>
    <s v="951-685-1531"/>
    <s v="8781 LAKEVIEW AVENUE"/>
    <s v="RIVERSIDE"/>
    <s v="92509"/>
    <s v="1710166558"/>
    <s v="ALISHA VINSON"/>
    <s v="Yes"/>
    <s v="RMG CAPITAL PARTNERS LLC"/>
    <n v="188"/>
    <n v="188"/>
    <x v="0"/>
    <n v="68808"/>
    <n v="58618"/>
    <n v="196.1"/>
    <n v="359"/>
    <n v="306"/>
    <n v="3223"/>
    <n v="947"/>
    <n v="6481"/>
    <n v="37284"/>
    <m/>
    <n v="2829"/>
    <n v="435"/>
    <n v="7419"/>
    <x v="0"/>
    <n v="58618"/>
    <m/>
    <m/>
    <m/>
    <m/>
    <m/>
    <m/>
    <m/>
    <m/>
    <n v="27843550"/>
    <n v="2714929"/>
    <n v="11032723"/>
    <n v="4928"/>
    <n v="19530684"/>
    <n v="21762029"/>
    <n v="-2231345"/>
    <n v="40534"/>
    <m/>
    <m/>
    <n v="-2190811"/>
    <n v="1530925"/>
    <n v="449825"/>
    <n v="3078475"/>
    <n v="17709900"/>
    <m/>
    <n v="1343775"/>
    <n v="206625"/>
    <n v="3524025"/>
    <n v="27843550"/>
    <m/>
    <m/>
    <m/>
    <m/>
    <m/>
    <m/>
    <m/>
    <m/>
    <n v="1417433"/>
    <m/>
    <n v="260149"/>
    <m/>
    <m/>
    <m/>
    <n v="228181"/>
    <m/>
    <m/>
    <m/>
    <n v="777149"/>
    <m/>
    <n v="20018"/>
    <m/>
    <n v="11999"/>
    <m/>
    <n v="68766"/>
    <n v="1410"/>
    <n v="1119825"/>
    <n v="0"/>
    <n v="1041894"/>
    <n v="266405"/>
    <n v="146549"/>
    <n v="30524"/>
    <m/>
    <n v="39556"/>
    <m/>
    <m/>
    <m/>
    <m/>
    <m/>
    <m/>
    <m/>
    <m/>
    <m/>
    <m/>
    <m/>
    <m/>
    <m/>
    <m/>
    <m/>
    <m/>
    <m/>
    <m/>
    <m/>
    <m/>
    <m/>
    <m/>
    <m/>
    <m/>
    <m/>
    <m/>
    <m/>
    <m/>
    <m/>
    <m/>
    <m/>
    <m/>
    <n v="-66765"/>
    <m/>
    <n v="194425"/>
    <m/>
    <n v="990426"/>
    <m/>
    <n v="7855432"/>
    <m/>
    <m/>
    <m/>
    <n v="580811"/>
    <m/>
    <m/>
    <m/>
    <m/>
    <m/>
    <m/>
    <m/>
    <m/>
    <m/>
    <m/>
    <m/>
    <m/>
    <m/>
    <m/>
    <m/>
    <m/>
    <m/>
    <n v="1478394"/>
    <m/>
    <n v="9261243"/>
    <n v="2123474"/>
    <n v="10377312"/>
    <n v="871818"/>
    <n v="8949872"/>
    <m/>
    <m/>
    <m/>
    <m/>
    <m/>
    <m/>
    <m/>
    <m/>
    <n v="44703"/>
    <n v="52457"/>
    <n v="373675"/>
    <m/>
    <n v="322891"/>
    <n v="65582"/>
    <n v="167159"/>
    <n v="30401"/>
    <m/>
    <n v="52634"/>
    <n v="530009"/>
    <n v="397890"/>
    <n v="367330"/>
    <n v="1427912"/>
    <n v="137011"/>
    <n v="275097"/>
    <n v="104332"/>
    <n v="3948571"/>
    <n v="83820"/>
    <n v="1750956"/>
    <n v="143719"/>
    <n v="61206"/>
    <m/>
    <m/>
    <n v="2474802"/>
    <n v="6907187"/>
    <m/>
    <n v="84216"/>
    <m/>
    <n v="375338"/>
    <n v="480000"/>
    <n v="7846741"/>
    <n v="11039164"/>
    <m/>
    <n v="2015000"/>
    <n v="-5207423"/>
    <n v="7846741"/>
    <m/>
    <n v="320000"/>
    <n v="1723316"/>
    <n v="2015000"/>
    <n v="0"/>
    <m/>
    <n v="105070"/>
    <n v="1265413"/>
    <n v="1370483"/>
    <n v="-1286267"/>
    <m/>
    <m/>
    <m/>
    <n v="2015000"/>
    <m/>
    <s v="0.08"/>
    <n v="883133.12"/>
    <n v="2150"/>
    <n v="0"/>
    <n v="13924"/>
    <n v="57846"/>
    <n v="152919"/>
    <n v="0"/>
    <n v="0"/>
    <n v="7278"/>
    <m/>
    <n v="4212"/>
    <n v="16577"/>
    <n v="14258"/>
    <n v="35849"/>
    <n v="3641"/>
    <n v="12189"/>
    <n v="2115"/>
    <n v="24807"/>
    <n v="347765"/>
    <n v="0"/>
    <n v="10"/>
    <n v="0"/>
    <n v="89"/>
    <n v="0"/>
    <n v="0"/>
    <n v="99"/>
    <n v="156706"/>
    <n v="0"/>
    <n v="781418"/>
    <n v="2017844"/>
    <n v="3572924"/>
    <n v="0"/>
    <n v="0"/>
    <n v="302326"/>
    <m/>
    <n v="121144"/>
    <n v="286818"/>
    <n v="235974"/>
    <n v="677414"/>
    <n v="110468"/>
    <n v="219139"/>
    <n v="84580"/>
    <n v="694488"/>
    <n v="9261243"/>
    <n v="0"/>
    <n v="777"/>
    <n v="0"/>
    <n v="3308"/>
    <n v="0"/>
    <n v="0"/>
    <n v="4085"/>
    <m/>
    <x v="0"/>
    <x v="0"/>
    <m/>
    <m/>
    <m/>
    <m/>
    <x v="0"/>
    <x v="0"/>
    <m/>
    <m/>
    <m/>
    <n v="290"/>
    <n v="530"/>
    <n v="131"/>
    <n v="212"/>
    <n v="394"/>
    <n v="90"/>
    <n v="129"/>
    <n v="229"/>
    <n v="63"/>
    <n v="1"/>
    <n v="0"/>
    <n v="0"/>
    <n v="0"/>
    <n v="0"/>
    <n v="1"/>
    <n v="1"/>
    <n v="0"/>
    <n v="0"/>
    <n v="0"/>
    <n v="0"/>
    <n v="0"/>
    <n v="0"/>
    <n v="0"/>
    <n v="0"/>
    <n v="1"/>
    <n v="0"/>
    <n v="0"/>
    <n v="0"/>
    <n v="0"/>
  </r>
  <r>
    <n v="206331250"/>
    <x v="666"/>
    <d v="2024-01-01T00:00:00"/>
    <d v="2024-12-31T00:00:00"/>
    <n v="366"/>
    <s v="In Process"/>
    <x v="0"/>
    <x v="27"/>
    <x v="0"/>
    <x v="0"/>
    <s v="12 - Inland Counties"/>
    <x v="65"/>
    <s v="951-688-4321"/>
    <s v="8133 MAGNOLIA AVENUE"/>
    <s v="RIVERSIDE"/>
    <s v="92504"/>
    <s v="ZZT05474F"/>
    <s v="RANIA AGGAWI"/>
    <s v="No"/>
    <m/>
    <n v="120"/>
    <n v="120"/>
    <x v="0"/>
    <n v="43920"/>
    <n v="36645"/>
    <n v="195.75"/>
    <n v="723"/>
    <n v="679"/>
    <n v="4471"/>
    <m/>
    <n v="2021"/>
    <n v="15019"/>
    <n v="13588"/>
    <m/>
    <n v="4"/>
    <n v="1542"/>
    <x v="0"/>
    <n v="36645"/>
    <m/>
    <m/>
    <m/>
    <m/>
    <m/>
    <m/>
    <m/>
    <m/>
    <n v="16334590"/>
    <n v="10644366"/>
    <n v="10503301"/>
    <n v="7420"/>
    <n v="16483075"/>
    <n v="18494740"/>
    <n v="-2011665"/>
    <n v="2660"/>
    <m/>
    <m/>
    <n v="-2009005"/>
    <n v="1191300"/>
    <m/>
    <n v="1204700"/>
    <n v="6216250"/>
    <n v="6937070"/>
    <m/>
    <n v="37435"/>
    <n v="747835"/>
    <n v="15415040"/>
    <m/>
    <m/>
    <m/>
    <n v="919550"/>
    <m/>
    <m/>
    <m/>
    <m/>
    <n v="2773011"/>
    <m/>
    <m/>
    <m/>
    <n v="81594"/>
    <m/>
    <n v="87638"/>
    <m/>
    <n v="7678888"/>
    <m/>
    <m/>
    <m/>
    <n v="19045"/>
    <m/>
    <n v="4190"/>
    <m/>
    <n v="241039"/>
    <n v="518024"/>
    <n v="3832164"/>
    <n v="1447520"/>
    <n v="3654114"/>
    <n v="97227"/>
    <n v="649054"/>
    <n v="85457"/>
    <m/>
    <n v="119767"/>
    <m/>
    <m/>
    <m/>
    <m/>
    <m/>
    <m/>
    <m/>
    <m/>
    <m/>
    <m/>
    <m/>
    <m/>
    <m/>
    <m/>
    <m/>
    <m/>
    <m/>
    <m/>
    <m/>
    <m/>
    <m/>
    <m/>
    <m/>
    <m/>
    <m/>
    <m/>
    <m/>
    <m/>
    <n v="-39584"/>
    <m/>
    <m/>
    <m/>
    <n v="924837"/>
    <m/>
    <m/>
    <m/>
    <n v="412038"/>
    <m/>
    <n v="2294259"/>
    <m/>
    <n v="6659478"/>
    <m/>
    <m/>
    <m/>
    <n v="252273"/>
    <m/>
    <m/>
    <m/>
    <m/>
    <m/>
    <m/>
    <m/>
    <m/>
    <m/>
    <m/>
    <m/>
    <m/>
    <m/>
    <m/>
    <m/>
    <m/>
    <m/>
    <n v="8619238"/>
    <n v="2267074"/>
    <n v="7608428"/>
    <n v="267146"/>
    <n v="6957314"/>
    <m/>
    <m/>
    <m/>
    <m/>
    <m/>
    <m/>
    <m/>
    <m/>
    <n v="129040"/>
    <n v="28818"/>
    <n v="697311"/>
    <n v="605969"/>
    <n v="520846"/>
    <n v="141577"/>
    <n v="347817"/>
    <n v="40480"/>
    <m/>
    <n v="64831"/>
    <n v="677762"/>
    <n v="398118"/>
    <n v="176289"/>
    <n v="998704"/>
    <n v="140836"/>
    <n v="149591"/>
    <n v="130810"/>
    <n v="3900515"/>
    <n v="97209"/>
    <n v="899915"/>
    <n v="63417"/>
    <n v="32742"/>
    <m/>
    <m/>
    <n v="1294829"/>
    <n v="2606304"/>
    <m/>
    <n v="316575"/>
    <n v="143424"/>
    <n v="2950389"/>
    <n v="57820"/>
    <n v="6074512"/>
    <n v="8149886"/>
    <m/>
    <m/>
    <n v="-2075374"/>
    <n v="6074512"/>
    <m/>
    <m/>
    <m/>
    <m/>
    <n v="0"/>
    <m/>
    <n v="219317"/>
    <n v="392867"/>
    <n v="612184"/>
    <n v="-295609"/>
    <m/>
    <m/>
    <m/>
    <m/>
    <m/>
    <s v="0.02"/>
    <n v="162997.72"/>
    <n v="3201"/>
    <n v="0"/>
    <n v="15482"/>
    <n v="59827"/>
    <n v="115989"/>
    <n v="0"/>
    <n v="0"/>
    <n v="0"/>
    <n v="42497"/>
    <n v="8773"/>
    <n v="16090"/>
    <n v="5755"/>
    <n v="22508"/>
    <n v="3802"/>
    <n v="5588"/>
    <n v="3088"/>
    <n v="24934"/>
    <n v="327534"/>
    <n v="0"/>
    <n v="330"/>
    <n v="306"/>
    <n v="447"/>
    <n v="0"/>
    <n v="0"/>
    <n v="1083"/>
    <n v="224420"/>
    <n v="0"/>
    <n v="704914"/>
    <n v="1847444"/>
    <n v="2220028"/>
    <n v="0"/>
    <n v="0"/>
    <n v="0"/>
    <n v="1567259"/>
    <n v="251006"/>
    <n v="239257"/>
    <n v="89261"/>
    <n v="411442"/>
    <n v="109230"/>
    <n v="110140"/>
    <n v="109849"/>
    <n v="734988"/>
    <n v="8619238"/>
    <n v="0"/>
    <n v="7039"/>
    <n v="17882"/>
    <n v="14644"/>
    <n v="0"/>
    <n v="0"/>
    <n v="39565"/>
    <m/>
    <x v="0"/>
    <x v="0"/>
    <m/>
    <m/>
    <n v="42497"/>
    <m/>
    <x v="0"/>
    <x v="0"/>
    <m/>
    <m/>
    <n v="1567259"/>
    <n v="230"/>
    <n v="393"/>
    <n v="101"/>
    <n v="139"/>
    <n v="240"/>
    <n v="45"/>
    <n v="79"/>
    <n v="125"/>
    <n v="33"/>
    <n v="1"/>
    <n v="0"/>
    <n v="0"/>
    <n v="0"/>
    <n v="0"/>
    <n v="1"/>
    <n v="1"/>
    <n v="0"/>
    <n v="0"/>
    <n v="0"/>
    <n v="0"/>
    <n v="0"/>
    <n v="0"/>
    <n v="0"/>
    <n v="0"/>
    <n v="1"/>
    <n v="0"/>
    <n v="0"/>
    <n v="0"/>
    <n v="0"/>
  </r>
  <r>
    <n v="206331251"/>
    <x v="667"/>
    <d v="2024-01-01T00:00:00"/>
    <d v="2024-12-31T00:00:00"/>
    <n v="366"/>
    <s v="In Process"/>
    <x v="0"/>
    <x v="27"/>
    <x v="0"/>
    <x v="0"/>
    <s v="12 - Inland Counties"/>
    <x v="65"/>
    <s v="951-687-3842"/>
    <s v="8171 MAGNOLIA AVE"/>
    <s v="RIVERSIDE"/>
    <s v="92504"/>
    <s v="ZZT06162J"/>
    <s v="ADAM ELLSWORTH"/>
    <s v="Yes"/>
    <m/>
    <n v="99"/>
    <n v="99"/>
    <x v="2"/>
    <n v="36234"/>
    <n v="35403"/>
    <n v="224.91"/>
    <n v="749"/>
    <n v="814"/>
    <n v="11309"/>
    <n v="8546"/>
    <n v="2837"/>
    <n v="10888"/>
    <m/>
    <n v="921"/>
    <n v="161"/>
    <n v="741"/>
    <x v="0"/>
    <n v="35403"/>
    <m/>
    <m/>
    <m/>
    <m/>
    <m/>
    <m/>
    <m/>
    <m/>
    <n v="14161200"/>
    <n v="17788759"/>
    <n v="11805078"/>
    <n v="73757"/>
    <n v="20218638"/>
    <n v="17063024"/>
    <n v="3155614"/>
    <n v="643339"/>
    <m/>
    <m/>
    <n v="3798953"/>
    <n v="4523600"/>
    <n v="3418400"/>
    <n v="1134800"/>
    <n v="4355200"/>
    <m/>
    <n v="368400"/>
    <n v="64400"/>
    <n v="296400"/>
    <n v="14161200"/>
    <m/>
    <m/>
    <m/>
    <m/>
    <m/>
    <m/>
    <m/>
    <m/>
    <n v="10615981"/>
    <m/>
    <n v="6645040"/>
    <m/>
    <n v="22107"/>
    <m/>
    <n v="494036"/>
    <m/>
    <m/>
    <m/>
    <m/>
    <m/>
    <n v="9745"/>
    <m/>
    <n v="1850"/>
    <m/>
    <n v="0"/>
    <n v="0"/>
    <n v="9111300"/>
    <n v="0"/>
    <n v="7560400"/>
    <n v="603300"/>
    <n v="412509"/>
    <n v="48134"/>
    <m/>
    <n v="53116"/>
    <m/>
    <m/>
    <m/>
    <m/>
    <m/>
    <m/>
    <m/>
    <m/>
    <m/>
    <m/>
    <m/>
    <m/>
    <m/>
    <m/>
    <m/>
    <m/>
    <m/>
    <m/>
    <m/>
    <m/>
    <m/>
    <m/>
    <m/>
    <m/>
    <m/>
    <m/>
    <m/>
    <m/>
    <n v="-21108"/>
    <m/>
    <m/>
    <m/>
    <n v="5876490"/>
    <m/>
    <n v="4402486"/>
    <m/>
    <n v="326850"/>
    <m/>
    <n v="1624335"/>
    <m/>
    <m/>
    <m/>
    <m/>
    <m/>
    <n v="-403975"/>
    <m/>
    <m/>
    <m/>
    <m/>
    <m/>
    <m/>
    <m/>
    <m/>
    <m/>
    <m/>
    <m/>
    <m/>
    <m/>
    <m/>
    <m/>
    <m/>
    <m/>
    <n v="7787937"/>
    <n v="1956815"/>
    <n v="7318272"/>
    <n v="96045"/>
    <n v="6208576"/>
    <m/>
    <m/>
    <m/>
    <m/>
    <m/>
    <m/>
    <m/>
    <m/>
    <n v="19033"/>
    <m/>
    <n v="788304"/>
    <m/>
    <n v="443765"/>
    <n v="19026"/>
    <n v="613450"/>
    <n v="56034"/>
    <m/>
    <n v="155698"/>
    <n v="428418"/>
    <n v="260456"/>
    <n v="184211"/>
    <n v="1155121"/>
    <n v="148823"/>
    <n v="150445"/>
    <n v="140658"/>
    <n v="3749847"/>
    <n v="100007"/>
    <n v="1087711"/>
    <n v="75005"/>
    <n v="31773"/>
    <m/>
    <n v="529971"/>
    <n v="716692"/>
    <n v="3742733"/>
    <m/>
    <n v="330790"/>
    <n v="362294"/>
    <n v="4798741"/>
    <m/>
    <n v="9234558"/>
    <n v="10695046"/>
    <m/>
    <m/>
    <n v="-1460488"/>
    <n v="9234558"/>
    <n v="19579"/>
    <m/>
    <m/>
    <m/>
    <n v="0"/>
    <m/>
    <n v="1050917"/>
    <n v="659683"/>
    <n v="1710600"/>
    <n v="-1379810"/>
    <m/>
    <m/>
    <m/>
    <m/>
    <m/>
    <s v="0.00"/>
    <n v="0"/>
    <n v="3059"/>
    <n v="0"/>
    <n v="8818"/>
    <n v="43925"/>
    <n v="94277"/>
    <n v="0"/>
    <n v="0"/>
    <n v="6650"/>
    <n v="23791"/>
    <n v="3690"/>
    <n v="9142"/>
    <n v="5919"/>
    <n v="19630"/>
    <n v="4557"/>
    <n v="5854"/>
    <n v="1827"/>
    <n v="19237"/>
    <n v="250376"/>
    <n v="0"/>
    <n v="0"/>
    <n v="0"/>
    <n v="0"/>
    <n v="0"/>
    <n v="0"/>
    <n v="0"/>
    <n v="263895"/>
    <n v="0"/>
    <n v="472791"/>
    <n v="1536088"/>
    <n v="2121710"/>
    <n v="0"/>
    <n v="0"/>
    <n v="261908"/>
    <n v="982907"/>
    <n v="111774"/>
    <n v="176122"/>
    <n v="105137"/>
    <n v="415760"/>
    <n v="127280"/>
    <n v="116557"/>
    <n v="106618"/>
    <n v="989390"/>
    <n v="7787937"/>
    <n v="0"/>
    <n v="0"/>
    <n v="0"/>
    <n v="0"/>
    <n v="0"/>
    <n v="0"/>
    <n v="0"/>
    <m/>
    <x v="0"/>
    <x v="0"/>
    <m/>
    <m/>
    <n v="23791"/>
    <m/>
    <x v="0"/>
    <x v="0"/>
    <m/>
    <m/>
    <n v="982907"/>
    <n v="190"/>
    <n v="363"/>
    <n v="97"/>
    <n v="140"/>
    <n v="278"/>
    <n v="64"/>
    <n v="66"/>
    <n v="134"/>
    <n v="35"/>
    <n v="1"/>
    <n v="0"/>
    <n v="0"/>
    <n v="0"/>
    <n v="1"/>
    <n v="0"/>
    <n v="1"/>
    <n v="0"/>
    <n v="0"/>
    <n v="0"/>
    <n v="0"/>
    <n v="0"/>
    <n v="0"/>
    <n v="0"/>
    <n v="0"/>
    <n v="1"/>
    <n v="0"/>
    <n v="0"/>
    <n v="0"/>
    <n v="0"/>
  </r>
  <r>
    <n v="206331256"/>
    <x v="668"/>
    <d v="2024-01-01T00:00:00"/>
    <d v="2024-12-31T00:00:00"/>
    <n v="366"/>
    <s v="In Process"/>
    <x v="0"/>
    <x v="27"/>
    <x v="0"/>
    <x v="0"/>
    <s v="12 - Inland Counties"/>
    <x v="68"/>
    <s v="909-658-6374"/>
    <s v="461 EAST JOHNSTON AVENUE"/>
    <s v="HEMET"/>
    <s v="92543-0000"/>
    <s v="ZZT05401G"/>
    <s v="MIKE RUIZ"/>
    <s v="No"/>
    <m/>
    <n v="64"/>
    <n v="64"/>
    <x v="2"/>
    <n v="23424"/>
    <n v="18985"/>
    <n v="186.57"/>
    <n v="80"/>
    <n v="75"/>
    <n v="683"/>
    <m/>
    <n v="2649"/>
    <n v="15635"/>
    <m/>
    <m/>
    <n v="18"/>
    <m/>
    <x v="0"/>
    <n v="18985"/>
    <m/>
    <m/>
    <m/>
    <m/>
    <m/>
    <m/>
    <m/>
    <m/>
    <n v="4906357"/>
    <n v="2561107"/>
    <n v="1931990"/>
    <n v="406782"/>
    <n v="5942256"/>
    <n v="6633043"/>
    <n v="-690787"/>
    <m/>
    <m/>
    <m/>
    <n v="-690787"/>
    <n v="170680"/>
    <m/>
    <n v="708510"/>
    <n v="4018527"/>
    <m/>
    <m/>
    <n v="8640"/>
    <m/>
    <n v="4906357"/>
    <m/>
    <m/>
    <m/>
    <m/>
    <m/>
    <m/>
    <m/>
    <m/>
    <n v="118469"/>
    <m/>
    <m/>
    <m/>
    <n v="2191831"/>
    <m/>
    <n v="246782"/>
    <m/>
    <m/>
    <m/>
    <m/>
    <m/>
    <n v="4025"/>
    <m/>
    <m/>
    <m/>
    <n v="2040169"/>
    <n v="0"/>
    <n v="235827"/>
    <n v="0"/>
    <n v="218853"/>
    <n v="33169"/>
    <n v="30532"/>
    <n v="2557"/>
    <m/>
    <n v="0"/>
    <m/>
    <m/>
    <m/>
    <m/>
    <m/>
    <m/>
    <m/>
    <m/>
    <m/>
    <m/>
    <m/>
    <m/>
    <m/>
    <m/>
    <m/>
    <m/>
    <m/>
    <m/>
    <m/>
    <m/>
    <m/>
    <m/>
    <m/>
    <m/>
    <m/>
    <m/>
    <m/>
    <m/>
    <m/>
    <m/>
    <m/>
    <m/>
    <n v="-334983"/>
    <m/>
    <m/>
    <m/>
    <n v="1293474"/>
    <m/>
    <n v="973499"/>
    <m/>
    <m/>
    <m/>
    <m/>
    <m/>
    <m/>
    <m/>
    <m/>
    <m/>
    <m/>
    <m/>
    <m/>
    <m/>
    <m/>
    <m/>
    <m/>
    <m/>
    <m/>
    <m/>
    <m/>
    <m/>
    <m/>
    <m/>
    <n v="3033681"/>
    <n v="535830"/>
    <n v="3063532"/>
    <n v="92419"/>
    <n v="2545478"/>
    <m/>
    <m/>
    <m/>
    <m/>
    <m/>
    <m/>
    <m/>
    <m/>
    <n v="23700"/>
    <m/>
    <n v="63128"/>
    <m/>
    <n v="53839"/>
    <n v="11861"/>
    <n v="22232"/>
    <n v="4366"/>
    <m/>
    <m/>
    <n v="749523"/>
    <n v="198976"/>
    <n v="52110"/>
    <n v="503795"/>
    <n v="8591"/>
    <n v="167033"/>
    <n v="82944"/>
    <n v="1305107"/>
    <n v="6868"/>
    <n v="565718"/>
    <n v="46810"/>
    <n v="33837"/>
    <m/>
    <n v="187127"/>
    <m/>
    <n v="2984162"/>
    <m/>
    <n v="24840"/>
    <m/>
    <n v="7100"/>
    <m/>
    <n v="3016102"/>
    <n v="4650572"/>
    <m/>
    <m/>
    <n v="-1634470"/>
    <n v="3016102"/>
    <m/>
    <m/>
    <m/>
    <m/>
    <n v="0"/>
    <m/>
    <n v="22000"/>
    <n v="24444"/>
    <n v="46444"/>
    <n v="-21604"/>
    <m/>
    <m/>
    <m/>
    <m/>
    <m/>
    <s v="0.01"/>
    <n v="46505.72"/>
    <n v="2001"/>
    <n v="0"/>
    <n v="1378"/>
    <n v="23326"/>
    <n v="52062"/>
    <n v="0"/>
    <n v="0"/>
    <n v="0"/>
    <m/>
    <n v="2136"/>
    <n v="8828"/>
    <n v="1869"/>
    <n v="14321"/>
    <n v="350"/>
    <n v="7734"/>
    <n v="1989"/>
    <n v="4967"/>
    <n v="120961"/>
    <n v="0"/>
    <n v="0"/>
    <n v="0"/>
    <n v="0"/>
    <n v="0"/>
    <n v="973"/>
    <n v="973"/>
    <n v="132359"/>
    <n v="0"/>
    <n v="71458"/>
    <n v="802021"/>
    <n v="1093782"/>
    <n v="0"/>
    <n v="0"/>
    <n v="0"/>
    <m/>
    <n v="48755"/>
    <n v="150234"/>
    <n v="29908"/>
    <n v="269568"/>
    <n v="7340"/>
    <n v="140233"/>
    <n v="75604"/>
    <n v="212419"/>
    <n v="3033681"/>
    <n v="0"/>
    <n v="0"/>
    <n v="0"/>
    <n v="0"/>
    <n v="0"/>
    <n v="48657"/>
    <n v="48657"/>
    <m/>
    <x v="0"/>
    <x v="0"/>
    <m/>
    <m/>
    <m/>
    <m/>
    <x v="0"/>
    <x v="0"/>
    <m/>
    <m/>
    <m/>
    <m/>
    <m/>
    <m/>
    <m/>
    <m/>
    <m/>
    <m/>
    <m/>
    <m/>
    <n v="1"/>
    <n v="0"/>
    <n v="0"/>
    <n v="0"/>
    <n v="1"/>
    <n v="0"/>
    <n v="1"/>
    <n v="0"/>
    <n v="0"/>
    <n v="0"/>
    <n v="0"/>
    <n v="0"/>
    <n v="0"/>
    <n v="0"/>
    <n v="0"/>
    <n v="1"/>
    <n v="0"/>
    <n v="0"/>
    <n v="0"/>
    <n v="0"/>
  </r>
  <r>
    <n v="206331267"/>
    <x v="669"/>
    <d v="2024-01-01T00:00:00"/>
    <d v="2024-12-31T00:00:00"/>
    <n v="366"/>
    <s v="In Process"/>
    <x v="0"/>
    <x v="27"/>
    <x v="0"/>
    <x v="0"/>
    <s v="12 - Inland Counties"/>
    <x v="65"/>
    <s v="909-681-2200"/>
    <s v="6401 33RD STREET"/>
    <s v="RIVERSIDE"/>
    <s v="92599-0000"/>
    <s v="1497153878"/>
    <s v="ANDREW HYDER"/>
    <s v="Yes"/>
    <m/>
    <n v="143"/>
    <n v="143"/>
    <x v="0"/>
    <n v="52338"/>
    <n v="50551"/>
    <n v="223.74"/>
    <n v="526"/>
    <n v="517"/>
    <n v="11172"/>
    <n v="17093"/>
    <n v="2100"/>
    <n v="17842"/>
    <m/>
    <n v="1052"/>
    <n v="509"/>
    <n v="783"/>
    <x v="0"/>
    <n v="50551"/>
    <m/>
    <m/>
    <m/>
    <m/>
    <m/>
    <m/>
    <m/>
    <m/>
    <n v="44037015"/>
    <n v="9523005"/>
    <n v="29151386"/>
    <n v="1539"/>
    <n v="24410173"/>
    <n v="21304517"/>
    <n v="3105656"/>
    <n v="1"/>
    <m/>
    <m/>
    <n v="3105657"/>
    <n v="13965000"/>
    <n v="21366250"/>
    <n v="735000"/>
    <n v="6248750"/>
    <m/>
    <n v="1269815"/>
    <n v="178150"/>
    <n v="274050"/>
    <n v="44037015"/>
    <m/>
    <m/>
    <m/>
    <m/>
    <m/>
    <m/>
    <m/>
    <m/>
    <n v="5912846"/>
    <m/>
    <n v="3192809"/>
    <m/>
    <n v="190237"/>
    <m/>
    <m/>
    <m/>
    <m/>
    <m/>
    <n v="227113"/>
    <m/>
    <m/>
    <m/>
    <m/>
    <m/>
    <n v="0"/>
    <n v="0"/>
    <n v="3640025"/>
    <n v="0"/>
    <n v="4375350"/>
    <n v="532500"/>
    <n v="699640"/>
    <n v="145282"/>
    <m/>
    <n v="130208"/>
    <m/>
    <m/>
    <m/>
    <m/>
    <m/>
    <m/>
    <m/>
    <m/>
    <m/>
    <m/>
    <m/>
    <m/>
    <m/>
    <m/>
    <m/>
    <m/>
    <m/>
    <m/>
    <m/>
    <m/>
    <m/>
    <m/>
    <m/>
    <m/>
    <m/>
    <m/>
    <m/>
    <m/>
    <m/>
    <m/>
    <m/>
    <m/>
    <n v="9343732"/>
    <m/>
    <n v="16738179"/>
    <m/>
    <n v="470470"/>
    <m/>
    <n v="1526127"/>
    <m/>
    <m/>
    <m/>
    <n v="1011633"/>
    <m/>
    <n v="61245"/>
    <m/>
    <m/>
    <m/>
    <m/>
    <m/>
    <m/>
    <m/>
    <m/>
    <m/>
    <m/>
    <m/>
    <m/>
    <m/>
    <m/>
    <m/>
    <m/>
    <m/>
    <n v="9832776"/>
    <n v="2985285"/>
    <n v="8486456"/>
    <n v="661051"/>
    <n v="7648211"/>
    <m/>
    <m/>
    <m/>
    <m/>
    <m/>
    <m/>
    <m/>
    <m/>
    <n v="43314"/>
    <m/>
    <n v="928108"/>
    <n v="45807"/>
    <n v="784792"/>
    <n v="119744"/>
    <n v="261084"/>
    <n v="70798"/>
    <m/>
    <n v="144266"/>
    <n v="566026"/>
    <n v="546215"/>
    <n v="157247"/>
    <n v="1194380"/>
    <n v="121544"/>
    <n v="302699"/>
    <n v="174297"/>
    <n v="6174859"/>
    <n v="24878"/>
    <n v="1458924"/>
    <n v="156860"/>
    <n v="80638"/>
    <m/>
    <n v="19490"/>
    <n v="280336"/>
    <n v="25645259"/>
    <m/>
    <n v="210407"/>
    <n v="129476"/>
    <m/>
    <m/>
    <n v="25985142"/>
    <n v="2029910"/>
    <m/>
    <m/>
    <n v="23955232"/>
    <n v="25985142"/>
    <n v="23027788"/>
    <m/>
    <m/>
    <m/>
    <n v="0"/>
    <m/>
    <n v="116663"/>
    <n v="219233"/>
    <n v="335896"/>
    <n v="-125489"/>
    <m/>
    <m/>
    <m/>
    <m/>
    <m/>
    <s v="0.01"/>
    <n v="20299.100000000002"/>
    <n v="2039"/>
    <n v="0"/>
    <n v="9088"/>
    <n v="54031"/>
    <n v="128942"/>
    <n v="0"/>
    <n v="0"/>
    <n v="0"/>
    <n v="30042"/>
    <n v="2629"/>
    <n v="22083"/>
    <n v="4798"/>
    <n v="23039"/>
    <n v="2987"/>
    <n v="7913"/>
    <n v="2002"/>
    <n v="25707"/>
    <n v="315300"/>
    <n v="0"/>
    <n v="0"/>
    <n v="0"/>
    <n v="0"/>
    <n v="0"/>
    <n v="0"/>
    <n v="0"/>
    <n v="172890"/>
    <n v="0"/>
    <n v="505236"/>
    <n v="1836147"/>
    <n v="2743180"/>
    <n v="0"/>
    <n v="0"/>
    <n v="0"/>
    <n v="1335202"/>
    <n v="64206"/>
    <n v="393763"/>
    <n v="85078"/>
    <n v="488279"/>
    <n v="92765"/>
    <n v="179909"/>
    <n v="128095"/>
    <n v="1808026"/>
    <n v="9832776"/>
    <n v="0"/>
    <n v="0"/>
    <n v="0"/>
    <n v="0"/>
    <n v="0"/>
    <n v="0"/>
    <n v="0"/>
    <m/>
    <x v="0"/>
    <x v="0"/>
    <m/>
    <m/>
    <n v="30042"/>
    <m/>
    <x v="0"/>
    <x v="0"/>
    <m/>
    <m/>
    <n v="1335202"/>
    <n v="199"/>
    <n v="306"/>
    <n v="134"/>
    <n v="148"/>
    <n v="232"/>
    <n v="98"/>
    <n v="91"/>
    <n v="156"/>
    <n v="52"/>
    <n v="1"/>
    <n v="0"/>
    <n v="0"/>
    <n v="0"/>
    <n v="0"/>
    <n v="1"/>
    <n v="1"/>
    <n v="0"/>
    <n v="0"/>
    <n v="0"/>
    <n v="0"/>
    <n v="0"/>
    <n v="0"/>
    <n v="0"/>
    <n v="0"/>
    <n v="1"/>
    <n v="0"/>
    <n v="0"/>
    <n v="0"/>
    <n v="0"/>
  </r>
  <r>
    <n v="206331284"/>
    <x v="670"/>
    <d v="2024-01-01T00:00:00"/>
    <d v="2024-12-31T00:00:00"/>
    <n v="366"/>
    <s v="In Process"/>
    <x v="0"/>
    <x v="27"/>
    <x v="0"/>
    <x v="0"/>
    <s v="12 - Inland Counties"/>
    <x v="64"/>
    <s v="760-327-8541"/>
    <s v="277 S. SUNRISE WAY"/>
    <s v="PALM SPRINGS"/>
    <s v="92262"/>
    <s v="1699747659"/>
    <s v="DENNISE POTTROFF"/>
    <s v="Yes"/>
    <s v="NATIONAL SENIOR CARE, INC."/>
    <n v="99"/>
    <n v="99"/>
    <x v="2"/>
    <n v="36234"/>
    <n v="30954"/>
    <n v="144.09"/>
    <n v="400"/>
    <n v="400"/>
    <n v="6031"/>
    <n v="4142"/>
    <n v="1819"/>
    <n v="18319"/>
    <m/>
    <m/>
    <n v="69"/>
    <n v="574"/>
    <x v="1"/>
    <n v="23133"/>
    <m/>
    <m/>
    <m/>
    <n v="7821"/>
    <m/>
    <m/>
    <m/>
    <m/>
    <n v="19284135"/>
    <n v="5910227"/>
    <n v="10082375"/>
    <n v="38"/>
    <n v="15112025"/>
    <n v="14746565"/>
    <n v="365460"/>
    <n v="527"/>
    <m/>
    <m/>
    <n v="365987"/>
    <n v="3375266"/>
    <n v="2326442"/>
    <n v="1397049"/>
    <n v="11904405"/>
    <m/>
    <m/>
    <n v="30045"/>
    <n v="250928"/>
    <n v="10094083"/>
    <m/>
    <m/>
    <m/>
    <n v="9190052"/>
    <m/>
    <m/>
    <m/>
    <m/>
    <n v="3899946"/>
    <m/>
    <n v="1906535"/>
    <m/>
    <n v="53428"/>
    <m/>
    <n v="49012"/>
    <m/>
    <m/>
    <m/>
    <m/>
    <m/>
    <n v="1146"/>
    <m/>
    <n v="160"/>
    <m/>
    <n v="0"/>
    <n v="0"/>
    <n v="2277610"/>
    <n v="0"/>
    <n v="2216475"/>
    <n v="712820"/>
    <n v="520378"/>
    <n v="157400"/>
    <m/>
    <n v="25544"/>
    <m/>
    <m/>
    <m/>
    <m/>
    <m/>
    <m/>
    <m/>
    <m/>
    <m/>
    <m/>
    <m/>
    <m/>
    <m/>
    <m/>
    <m/>
    <m/>
    <m/>
    <m/>
    <m/>
    <m/>
    <m/>
    <m/>
    <m/>
    <m/>
    <m/>
    <m/>
    <m/>
    <m/>
    <m/>
    <m/>
    <m/>
    <m/>
    <n v="2168125"/>
    <m/>
    <n v="2119432"/>
    <m/>
    <n v="768274"/>
    <m/>
    <n v="4966716"/>
    <m/>
    <m/>
    <m/>
    <m/>
    <m/>
    <n v="59828"/>
    <m/>
    <m/>
    <m/>
    <m/>
    <m/>
    <m/>
    <m/>
    <m/>
    <m/>
    <m/>
    <m/>
    <m/>
    <m/>
    <m/>
    <m/>
    <m/>
    <m/>
    <n v="5778129"/>
    <n v="1632579"/>
    <n v="7335857"/>
    <n v="176799"/>
    <n v="4185619"/>
    <m/>
    <m/>
    <m/>
    <n v="2128760"/>
    <m/>
    <m/>
    <m/>
    <m/>
    <n v="178387"/>
    <n v="840"/>
    <n v="462790"/>
    <n v="558984"/>
    <n v="431872"/>
    <n v="85676"/>
    <n v="200957"/>
    <n v="56226"/>
    <m/>
    <n v="25038"/>
    <n v="498320"/>
    <n v="444490"/>
    <n v="144326"/>
    <n v="800431"/>
    <n v="147099"/>
    <n v="133391"/>
    <m/>
    <n v="3345746"/>
    <n v="232289"/>
    <n v="184228"/>
    <n v="86552"/>
    <n v="88099"/>
    <n v="24194"/>
    <m/>
    <n v="302251"/>
    <n v="1952149"/>
    <m/>
    <n v="1515000"/>
    <n v="23507"/>
    <n v="-5000"/>
    <m/>
    <n v="3485656"/>
    <n v="1803143"/>
    <n v="136323"/>
    <m/>
    <n v="1546190"/>
    <n v="3485656"/>
    <m/>
    <m/>
    <n v="-990014"/>
    <m/>
    <n v="234062"/>
    <n v="2762862"/>
    <n v="1227516"/>
    <n v="1098216"/>
    <n v="5322656"/>
    <n v="-3807656"/>
    <m/>
    <m/>
    <m/>
    <m/>
    <m/>
    <s v="0.00"/>
    <n v="0"/>
    <n v="4754"/>
    <n v="0"/>
    <n v="13636"/>
    <n v="44558"/>
    <n v="59561"/>
    <n v="0"/>
    <n v="0"/>
    <n v="3512"/>
    <m/>
    <n v="1779"/>
    <n v="16607"/>
    <n v="5710"/>
    <n v="17584"/>
    <n v="3783"/>
    <n v="4606"/>
    <m/>
    <n v="15417"/>
    <n v="191507"/>
    <n v="0"/>
    <n v="984"/>
    <n v="4452"/>
    <n v="17111"/>
    <n v="0"/>
    <n v="8593"/>
    <n v="31140"/>
    <n v="324313"/>
    <n v="0"/>
    <n v="813411"/>
    <n v="1577581"/>
    <n v="1323922"/>
    <n v="0"/>
    <n v="0"/>
    <n v="117592"/>
    <m/>
    <n v="60876"/>
    <n v="305331"/>
    <n v="99242"/>
    <n v="385630"/>
    <n v="116307"/>
    <n v="99115"/>
    <m/>
    <n v="554809"/>
    <n v="5778129"/>
    <n v="0"/>
    <n v="57440"/>
    <n v="187641"/>
    <n v="480544"/>
    <n v="0"/>
    <n v="405805"/>
    <n v="1131430"/>
    <m/>
    <x v="0"/>
    <x v="0"/>
    <m/>
    <m/>
    <m/>
    <m/>
    <x v="0"/>
    <x v="0"/>
    <m/>
    <m/>
    <m/>
    <n v="155"/>
    <n v="202"/>
    <n v="116"/>
    <n v="107"/>
    <n v="144"/>
    <n v="77"/>
    <n v="53"/>
    <n v="67"/>
    <n v="40"/>
    <n v="1"/>
    <n v="0"/>
    <n v="0"/>
    <n v="0"/>
    <n v="1"/>
    <n v="0"/>
    <n v="1"/>
    <n v="0"/>
    <n v="0"/>
    <n v="0"/>
    <n v="1"/>
    <n v="0"/>
    <n v="0"/>
    <n v="0"/>
    <n v="0"/>
    <n v="1"/>
    <n v="0"/>
    <n v="0"/>
    <n v="0"/>
    <n v="0"/>
  </r>
  <r>
    <n v="206331285"/>
    <x v="671"/>
    <d v="2024-01-01T00:00:00"/>
    <d v="2024-12-31T00:00:00"/>
    <n v="366"/>
    <s v="In Process"/>
    <x v="0"/>
    <x v="27"/>
    <x v="0"/>
    <x v="0"/>
    <s v="12 - Inland Counties"/>
    <x v="65"/>
    <s v="951-687-7330"/>
    <s v="11162 PALM TERRACE LANE"/>
    <s v="RIVERSIDE"/>
    <s v="92505"/>
    <s v="1467165993"/>
    <s v="LEET, RYAN"/>
    <s v="Yes"/>
    <s v="FLAGSTONE HEALTHCARE CENTRAL LLC"/>
    <n v="75"/>
    <n v="75"/>
    <x v="2"/>
    <n v="27450"/>
    <n v="24742"/>
    <n v="198.73"/>
    <n v="525"/>
    <n v="525"/>
    <n v="12511"/>
    <n v="2795"/>
    <n v="2060"/>
    <n v="5637"/>
    <m/>
    <m/>
    <n v="31"/>
    <n v="1708"/>
    <x v="0"/>
    <n v="24742"/>
    <m/>
    <m/>
    <m/>
    <m/>
    <m/>
    <m/>
    <m/>
    <m/>
    <n v="9311637"/>
    <n v="6584444"/>
    <n v="-545738"/>
    <n v="1394"/>
    <n v="16443213"/>
    <n v="13670407"/>
    <n v="2772806"/>
    <n v="905"/>
    <n v="582480"/>
    <m/>
    <n v="2191231"/>
    <n v="4831560"/>
    <n v="1050950"/>
    <n v="676955"/>
    <n v="2202315"/>
    <m/>
    <m/>
    <n v="12440"/>
    <n v="537417"/>
    <n v="9311637"/>
    <m/>
    <m/>
    <m/>
    <m/>
    <m/>
    <m/>
    <m/>
    <m/>
    <n v="4575031"/>
    <m/>
    <n v="708234"/>
    <m/>
    <n v="18893"/>
    <m/>
    <n v="832229"/>
    <m/>
    <m/>
    <m/>
    <m/>
    <m/>
    <n v="5715"/>
    <m/>
    <n v="444342"/>
    <m/>
    <n v="0"/>
    <n v="0"/>
    <n v="2257290"/>
    <n v="0"/>
    <n v="2717460"/>
    <n v="370395"/>
    <n v="1064286"/>
    <n v="23761"/>
    <m/>
    <n v="151252"/>
    <m/>
    <m/>
    <m/>
    <m/>
    <m/>
    <m/>
    <m/>
    <m/>
    <m/>
    <m/>
    <m/>
    <m/>
    <m/>
    <m/>
    <m/>
    <m/>
    <m/>
    <m/>
    <m/>
    <m/>
    <m/>
    <m/>
    <m/>
    <m/>
    <m/>
    <m/>
    <m/>
    <m/>
    <n v="350"/>
    <m/>
    <m/>
    <m/>
    <n v="-1265551"/>
    <m/>
    <n v="-235870"/>
    <m/>
    <n v="237601"/>
    <m/>
    <n v="1035467"/>
    <m/>
    <m/>
    <m/>
    <m/>
    <m/>
    <n v="-317735"/>
    <m/>
    <m/>
    <m/>
    <m/>
    <m/>
    <m/>
    <m/>
    <m/>
    <m/>
    <m/>
    <m/>
    <m/>
    <m/>
    <m/>
    <m/>
    <m/>
    <m/>
    <n v="6448310"/>
    <n v="1654587"/>
    <n v="5567510"/>
    <n v="241010"/>
    <n v="4377197"/>
    <m/>
    <m/>
    <m/>
    <m/>
    <m/>
    <m/>
    <m/>
    <m/>
    <n v="38557"/>
    <n v="9683"/>
    <n v="650229"/>
    <m/>
    <n v="664087"/>
    <n v="88993"/>
    <n v="422875"/>
    <n v="18500"/>
    <m/>
    <n v="78143"/>
    <n v="381671"/>
    <n v="278821"/>
    <n v="131168"/>
    <n v="655560"/>
    <n v="702875"/>
    <n v="152513"/>
    <n v="124543"/>
    <n v="3054901"/>
    <n v="57253"/>
    <n v="1529083"/>
    <n v="105787"/>
    <n v="11527"/>
    <m/>
    <m/>
    <n v="136441"/>
    <n v="1869555"/>
    <m/>
    <n v="576200"/>
    <m/>
    <n v="17666280"/>
    <m/>
    <n v="20112035"/>
    <n v="1010163"/>
    <n v="15624573"/>
    <m/>
    <n v="3477299"/>
    <n v="20112035"/>
    <m/>
    <n v="2028592"/>
    <m/>
    <m/>
    <n v="0"/>
    <m/>
    <n v="382241"/>
    <n v="305085"/>
    <n v="687326"/>
    <n v="-111126"/>
    <m/>
    <m/>
    <m/>
    <m/>
    <m/>
    <s v="0.00"/>
    <n v="0"/>
    <n v="2080"/>
    <n v="0"/>
    <n v="5344"/>
    <n v="31497"/>
    <n v="67095"/>
    <n v="0"/>
    <n v="0"/>
    <n v="0"/>
    <n v="25980"/>
    <n v="3996"/>
    <n v="9708"/>
    <n v="4593"/>
    <n v="14816"/>
    <n v="7059"/>
    <n v="4832"/>
    <n v="2080"/>
    <n v="11507"/>
    <n v="190587"/>
    <n v="0"/>
    <n v="0"/>
    <n v="0"/>
    <n v="0"/>
    <n v="0"/>
    <n v="0"/>
    <n v="0"/>
    <n v="197950"/>
    <n v="0"/>
    <n v="345298"/>
    <n v="1117359"/>
    <n v="1453861"/>
    <n v="0"/>
    <n v="0"/>
    <n v="0"/>
    <n v="1033378"/>
    <n v="116341"/>
    <n v="167572"/>
    <n v="77023"/>
    <n v="283699"/>
    <n v="404059"/>
    <n v="96181"/>
    <n v="98660"/>
    <n v="1056929"/>
    <n v="6448310"/>
    <n v="0"/>
    <n v="0"/>
    <n v="0"/>
    <n v="0"/>
    <n v="0"/>
    <n v="0"/>
    <n v="0"/>
    <m/>
    <x v="0"/>
    <x v="0"/>
    <m/>
    <m/>
    <n v="25980"/>
    <m/>
    <x v="0"/>
    <x v="0"/>
    <m/>
    <m/>
    <n v="1033378"/>
    <n v="106"/>
    <n v="163"/>
    <n v="79"/>
    <n v="75"/>
    <n v="126"/>
    <n v="51"/>
    <n v="44"/>
    <n v="86"/>
    <n v="23"/>
    <n v="1"/>
    <n v="0"/>
    <n v="0"/>
    <n v="0"/>
    <n v="1"/>
    <n v="0"/>
    <n v="1"/>
    <n v="0"/>
    <n v="0"/>
    <n v="0"/>
    <n v="0"/>
    <n v="0"/>
    <n v="0"/>
    <n v="0"/>
    <n v="0"/>
    <n v="1"/>
    <n v="0"/>
    <n v="0"/>
    <n v="0"/>
    <n v="0"/>
  </r>
  <r>
    <n v="206331300"/>
    <x v="672"/>
    <d v="2024-01-01T00:00:00"/>
    <d v="2024-12-31T00:00:00"/>
    <n v="366"/>
    <s v="In Process"/>
    <x v="0"/>
    <x v="27"/>
    <x v="0"/>
    <x v="0"/>
    <s v="12 - Inland Counties"/>
    <x v="65"/>
    <s v="951-686-8202"/>
    <s v="3401 LEMON STREET"/>
    <s v="RIVERSIDE"/>
    <s v="92501-0000"/>
    <s v="1356588826"/>
    <s v="MCMILLAN, KIP ADAM"/>
    <s v="Yes"/>
    <s v="FLAGSTONE HEALTHCARE CENTRAL LLC"/>
    <n v="38"/>
    <n v="38"/>
    <x v="1"/>
    <n v="13908"/>
    <n v="12981"/>
    <n v="205.79"/>
    <n v="398"/>
    <n v="394"/>
    <n v="2583"/>
    <n v="5864"/>
    <n v="788"/>
    <n v="2471"/>
    <m/>
    <n v="580"/>
    <n v="42"/>
    <n v="653"/>
    <x v="0"/>
    <n v="12981"/>
    <m/>
    <m/>
    <m/>
    <m/>
    <m/>
    <m/>
    <m/>
    <m/>
    <n v="4534726"/>
    <n v="4641858"/>
    <n v="1085276"/>
    <n v="91"/>
    <n v="8091399"/>
    <n v="7361265"/>
    <n v="730134"/>
    <n v="961"/>
    <n v="146663"/>
    <m/>
    <n v="584432"/>
    <n v="908600"/>
    <n v="2050305"/>
    <n v="256478"/>
    <n v="883122"/>
    <m/>
    <n v="190271"/>
    <n v="17400"/>
    <n v="228550"/>
    <n v="4534726"/>
    <m/>
    <m/>
    <m/>
    <m/>
    <m/>
    <m/>
    <m/>
    <m/>
    <n v="1019955"/>
    <n v="957735"/>
    <n v="1992429"/>
    <m/>
    <n v="18540"/>
    <m/>
    <n v="408836"/>
    <m/>
    <m/>
    <m/>
    <n v="222639"/>
    <m/>
    <n v="20700"/>
    <m/>
    <n v="1024"/>
    <m/>
    <n v="0"/>
    <n v="0"/>
    <n v="1425195"/>
    <n v="0"/>
    <n v="1604520"/>
    <n v="304020"/>
    <n v="1100441"/>
    <n v="177495"/>
    <m/>
    <n v="30187"/>
    <m/>
    <m/>
    <m/>
    <m/>
    <m/>
    <m/>
    <m/>
    <m/>
    <m/>
    <m/>
    <m/>
    <m/>
    <m/>
    <m/>
    <m/>
    <m/>
    <m/>
    <m/>
    <n v="-150"/>
    <m/>
    <m/>
    <m/>
    <m/>
    <m/>
    <m/>
    <m/>
    <n v="41"/>
    <m/>
    <m/>
    <m/>
    <m/>
    <m/>
    <n v="-189277"/>
    <n v="547779"/>
    <n v="115865"/>
    <m/>
    <n v="68732"/>
    <m/>
    <n v="387366"/>
    <m/>
    <m/>
    <m/>
    <n v="133344"/>
    <m/>
    <n v="21576"/>
    <m/>
    <m/>
    <m/>
    <m/>
    <m/>
    <m/>
    <m/>
    <m/>
    <m/>
    <m/>
    <m/>
    <m/>
    <m/>
    <m/>
    <m/>
    <m/>
    <m/>
    <n v="3643511"/>
    <n v="919880"/>
    <n v="2797874"/>
    <n v="112257"/>
    <n v="2166086"/>
    <m/>
    <m/>
    <m/>
    <m/>
    <m/>
    <m/>
    <m/>
    <m/>
    <n v="9463"/>
    <n v="2733"/>
    <n v="605618"/>
    <m/>
    <n v="390667"/>
    <n v="85261"/>
    <n v="208250"/>
    <n v="95423"/>
    <m/>
    <n v="35329"/>
    <n v="211533"/>
    <n v="146420"/>
    <n v="15475"/>
    <n v="312851"/>
    <n v="445082"/>
    <n v="103337"/>
    <n v="18256"/>
    <n v="1561075"/>
    <n v="310583"/>
    <n v="358182"/>
    <n v="6805"/>
    <n v="146"/>
    <m/>
    <m/>
    <n v="272690"/>
    <n v="-925282"/>
    <m/>
    <n v="943026"/>
    <m/>
    <n v="5226180"/>
    <m/>
    <n v="5243924"/>
    <n v="674219"/>
    <n v="1032548"/>
    <m/>
    <n v="3537157"/>
    <n v="5243924"/>
    <m/>
    <n v="4193632"/>
    <m/>
    <m/>
    <n v="49853"/>
    <m/>
    <n v="1976284"/>
    <n v="1216024"/>
    <n v="3242161"/>
    <n v="-2299135"/>
    <m/>
    <m/>
    <m/>
    <m/>
    <m/>
    <s v="0.00"/>
    <n v="0"/>
    <n v="1702"/>
    <n v="0"/>
    <n v="3580"/>
    <n v="17163"/>
    <n v="30465"/>
    <n v="0"/>
    <n v="0"/>
    <n v="0"/>
    <n v="20185"/>
    <n v="1931"/>
    <n v="5613"/>
    <m/>
    <n v="21616"/>
    <n v="9930"/>
    <n v="3045"/>
    <n v="417"/>
    <n v="10692"/>
    <n v="126339"/>
    <n v="0"/>
    <n v="0"/>
    <n v="0"/>
    <n v="0"/>
    <n v="0"/>
    <n v="0"/>
    <n v="0"/>
    <n v="107407"/>
    <n v="0"/>
    <n v="191441"/>
    <n v="671731"/>
    <n v="641365"/>
    <n v="0"/>
    <n v="0"/>
    <n v="0"/>
    <n v="866882"/>
    <n v="53517"/>
    <n v="104313"/>
    <m/>
    <n v="138811"/>
    <n v="307270"/>
    <n v="75560"/>
    <n v="13810"/>
    <n v="471404"/>
    <n v="3643511"/>
    <n v="0"/>
    <n v="0"/>
    <n v="0"/>
    <n v="0"/>
    <n v="0"/>
    <n v="0"/>
    <n v="0"/>
    <m/>
    <x v="0"/>
    <x v="0"/>
    <m/>
    <m/>
    <n v="20185"/>
    <m/>
    <x v="0"/>
    <x v="0"/>
    <m/>
    <m/>
    <n v="866882"/>
    <n v="71"/>
    <n v="91"/>
    <n v="53"/>
    <n v="39"/>
    <n v="53"/>
    <n v="28"/>
    <n v="20"/>
    <n v="26"/>
    <n v="15"/>
    <n v="1"/>
    <n v="0"/>
    <n v="0"/>
    <n v="1"/>
    <n v="0"/>
    <n v="0"/>
    <n v="1"/>
    <n v="0"/>
    <n v="0"/>
    <n v="0"/>
    <n v="0"/>
    <n v="0"/>
    <n v="0"/>
    <n v="0"/>
    <n v="0"/>
    <n v="1"/>
    <n v="0"/>
    <n v="0"/>
    <n v="0"/>
    <n v="0"/>
  </r>
  <r>
    <n v="206331305"/>
    <x v="673"/>
    <d v="2024-01-01T00:00:00"/>
    <d v="2024-12-31T00:00:00"/>
    <n v="366"/>
    <s v="In Process"/>
    <x v="0"/>
    <x v="27"/>
    <x v="0"/>
    <x v="0"/>
    <s v="12 - Inland Counties"/>
    <x v="68"/>
    <s v="951-652-0011"/>
    <s v="485 WEST JOHNSTON AVENUE"/>
    <s v="HEMET"/>
    <s v="92543-0000"/>
    <s v="250000190"/>
    <s v="BRETT JONES"/>
    <s v="No"/>
    <m/>
    <n v="104"/>
    <n v="104"/>
    <x v="0"/>
    <n v="38064"/>
    <n v="34259"/>
    <n v="212.52"/>
    <n v="830"/>
    <n v="824"/>
    <n v="3800"/>
    <n v="14824"/>
    <n v="1244"/>
    <n v="11018"/>
    <m/>
    <m/>
    <n v="176"/>
    <n v="3197"/>
    <x v="0"/>
    <n v="34259"/>
    <m/>
    <m/>
    <m/>
    <m/>
    <m/>
    <m/>
    <m/>
    <m/>
    <n v="14624208"/>
    <n v="5808841"/>
    <n v="4533359"/>
    <m/>
    <n v="15899690"/>
    <n v="15118737"/>
    <n v="780953"/>
    <n v="8562"/>
    <m/>
    <m/>
    <n v="789515"/>
    <n v="1649275"/>
    <n v="6474599"/>
    <n v="517072"/>
    <n v="4599621"/>
    <m/>
    <m/>
    <n v="63682"/>
    <n v="1319959"/>
    <n v="14624208"/>
    <m/>
    <m/>
    <m/>
    <m/>
    <m/>
    <m/>
    <m/>
    <m/>
    <n v="1608787"/>
    <m/>
    <n v="4098958"/>
    <m/>
    <n v="47061"/>
    <m/>
    <n v="8849"/>
    <m/>
    <m/>
    <m/>
    <m/>
    <m/>
    <n v="45186"/>
    <m/>
    <m/>
    <m/>
    <n v="235837"/>
    <n v="0"/>
    <n v="2043538"/>
    <n v="0"/>
    <n v="1656720"/>
    <n v="463407"/>
    <n v="949316"/>
    <n v="177415"/>
    <m/>
    <n v="282608"/>
    <m/>
    <m/>
    <m/>
    <m/>
    <m/>
    <m/>
    <m/>
    <m/>
    <m/>
    <m/>
    <m/>
    <m/>
    <m/>
    <m/>
    <m/>
    <m/>
    <m/>
    <m/>
    <m/>
    <m/>
    <m/>
    <m/>
    <m/>
    <m/>
    <m/>
    <m/>
    <m/>
    <m/>
    <n v="720"/>
    <m/>
    <m/>
    <m/>
    <n v="238470"/>
    <m/>
    <n v="3359231"/>
    <m/>
    <n v="-168787"/>
    <m/>
    <n v="866372"/>
    <m/>
    <m/>
    <m/>
    <m/>
    <m/>
    <n v="237353"/>
    <m/>
    <m/>
    <m/>
    <m/>
    <m/>
    <m/>
    <m/>
    <m/>
    <m/>
    <m/>
    <m/>
    <m/>
    <m/>
    <m/>
    <m/>
    <m/>
    <m/>
    <n v="7183939"/>
    <n v="1623077"/>
    <n v="6311721"/>
    <n v="236531"/>
    <n v="6144375"/>
    <m/>
    <m/>
    <m/>
    <m/>
    <m/>
    <m/>
    <m/>
    <m/>
    <n v="144486"/>
    <m/>
    <n v="575890"/>
    <m/>
    <n v="505072"/>
    <n v="143887"/>
    <n v="432503"/>
    <n v="80169"/>
    <m/>
    <n v="128691"/>
    <n v="524689"/>
    <n v="235967"/>
    <n v="155420"/>
    <n v="962998"/>
    <n v="186691"/>
    <n v="153393"/>
    <n v="110465"/>
    <n v="3088561"/>
    <n v="69955"/>
    <n v="1181033"/>
    <n v="78186"/>
    <n v="181684"/>
    <m/>
    <n v="9933"/>
    <n v="24689"/>
    <n v="3083387"/>
    <m/>
    <n v="470404"/>
    <n v="64065"/>
    <m/>
    <m/>
    <n v="3617856"/>
    <n v="1604257"/>
    <m/>
    <m/>
    <n v="2013599"/>
    <n v="3617856"/>
    <m/>
    <m/>
    <m/>
    <m/>
    <n v="0"/>
    <m/>
    <n v="896122"/>
    <n v="1070187"/>
    <n v="1966309"/>
    <n v="-1495905"/>
    <m/>
    <m/>
    <m/>
    <m/>
    <m/>
    <s v="0.41"/>
    <n v="657745.37"/>
    <n v="1733"/>
    <n v="0"/>
    <n v="13101"/>
    <n v="47465"/>
    <n v="81414"/>
    <n v="642"/>
    <n v="0"/>
    <n v="4407"/>
    <n v="20792"/>
    <n v="3614"/>
    <n v="9340"/>
    <n v="5440"/>
    <n v="21573"/>
    <n v="5603"/>
    <n v="5539"/>
    <n v="2032"/>
    <n v="18984"/>
    <n v="241679"/>
    <n v="0"/>
    <n v="1489"/>
    <n v="1613"/>
    <n v="3526"/>
    <n v="0"/>
    <n v="0"/>
    <n v="6628"/>
    <n v="138481"/>
    <n v="0"/>
    <n v="719619"/>
    <n v="1627638"/>
    <n v="1790457"/>
    <n v="17819"/>
    <n v="0"/>
    <n v="79006"/>
    <n v="947375"/>
    <n v="102919"/>
    <n v="160052"/>
    <n v="106367"/>
    <n v="470850"/>
    <n v="150148"/>
    <n v="113961"/>
    <n v="82263"/>
    <n v="676984"/>
    <n v="7183939"/>
    <n v="0"/>
    <n v="128539"/>
    <n v="121965"/>
    <n v="179498"/>
    <n v="0"/>
    <n v="0"/>
    <n v="430002"/>
    <m/>
    <x v="0"/>
    <x v="0"/>
    <m/>
    <n v="20792"/>
    <m/>
    <m/>
    <x v="0"/>
    <x v="0"/>
    <m/>
    <n v="947375"/>
    <m/>
    <n v="185"/>
    <n v="276"/>
    <n v="110"/>
    <n v="135"/>
    <n v="215"/>
    <n v="60"/>
    <n v="64"/>
    <n v="104"/>
    <n v="34"/>
    <n v="1"/>
    <n v="0"/>
    <n v="0"/>
    <n v="0"/>
    <n v="0"/>
    <n v="1"/>
    <n v="1"/>
    <n v="0"/>
    <n v="0"/>
    <n v="0"/>
    <n v="0"/>
    <n v="0"/>
    <n v="0"/>
    <n v="0"/>
    <n v="0"/>
    <n v="1"/>
    <n v="0"/>
    <n v="0"/>
    <n v="0"/>
    <n v="0"/>
  </r>
  <r>
    <n v="206331346"/>
    <x v="674"/>
    <d v="2024-01-01T00:00:00"/>
    <d v="2024-12-31T00:00:00"/>
    <n v="366"/>
    <s v="In Process"/>
    <x v="0"/>
    <x v="27"/>
    <x v="0"/>
    <x v="0"/>
    <s v="12 - Inland Counties"/>
    <x v="68"/>
    <s v="951-679-6858"/>
    <s v="27600 ENCANTO DRIVE"/>
    <s v="SUN CITY"/>
    <s v="92586"/>
    <s v="1033844634"/>
    <s v="JARED HJELMSTAD"/>
    <s v="Yes"/>
    <m/>
    <n v="99"/>
    <n v="99"/>
    <x v="2"/>
    <n v="36234"/>
    <n v="32078"/>
    <n v="201.25"/>
    <n v="775"/>
    <n v="820"/>
    <n v="7574"/>
    <n v="8096"/>
    <n v="2159"/>
    <n v="11047"/>
    <m/>
    <n v="28"/>
    <n v="172"/>
    <n v="3002"/>
    <x v="0"/>
    <n v="32078"/>
    <m/>
    <m/>
    <m/>
    <m/>
    <m/>
    <m/>
    <m/>
    <m/>
    <n v="14665705"/>
    <n v="13616537"/>
    <n v="12709263"/>
    <n v="37085"/>
    <n v="15610064"/>
    <n v="14872601"/>
    <n v="737463"/>
    <n v="96258"/>
    <m/>
    <m/>
    <n v="833721"/>
    <n v="3531776"/>
    <n v="3712399"/>
    <n v="1057910"/>
    <n v="4890775"/>
    <m/>
    <n v="12839"/>
    <n v="78776"/>
    <n v="1381230"/>
    <n v="14665705"/>
    <m/>
    <m/>
    <m/>
    <m/>
    <m/>
    <m/>
    <m/>
    <m/>
    <n v="6358039"/>
    <m/>
    <n v="7100037"/>
    <m/>
    <m/>
    <m/>
    <n v="123457"/>
    <m/>
    <m/>
    <m/>
    <n v="24554"/>
    <m/>
    <n v="2050"/>
    <m/>
    <n v="8400"/>
    <m/>
    <n v="613"/>
    <n v="288"/>
    <n v="6131550"/>
    <n v="0"/>
    <n v="5877950"/>
    <n v="945900"/>
    <n v="540244"/>
    <n v="60863"/>
    <m/>
    <n v="59129"/>
    <m/>
    <m/>
    <m/>
    <m/>
    <m/>
    <m/>
    <m/>
    <m/>
    <m/>
    <m/>
    <m/>
    <m/>
    <m/>
    <m/>
    <m/>
    <m/>
    <m/>
    <m/>
    <m/>
    <m/>
    <m/>
    <m/>
    <m/>
    <m/>
    <m/>
    <m/>
    <m/>
    <m/>
    <m/>
    <m/>
    <m/>
    <m/>
    <n v="3802377"/>
    <m/>
    <n v="6656726"/>
    <m/>
    <n v="532455"/>
    <m/>
    <n v="1269331"/>
    <m/>
    <m/>
    <m/>
    <n v="23022"/>
    <m/>
    <n v="425352"/>
    <m/>
    <m/>
    <m/>
    <m/>
    <m/>
    <m/>
    <m/>
    <m/>
    <m/>
    <m/>
    <m/>
    <m/>
    <m/>
    <m/>
    <m/>
    <m/>
    <m/>
    <n v="7365934"/>
    <n v="1230076"/>
    <n v="6276591"/>
    <n v="54820"/>
    <n v="5375245"/>
    <m/>
    <m/>
    <m/>
    <m/>
    <m/>
    <m/>
    <m/>
    <m/>
    <n v="22515"/>
    <n v="320"/>
    <n v="599196"/>
    <m/>
    <n v="434834"/>
    <n v="145559"/>
    <n v="563265"/>
    <n v="65136"/>
    <m/>
    <n v="132585"/>
    <n v="516728"/>
    <n v="227221"/>
    <n v="142726"/>
    <n v="1108772"/>
    <n v="80618"/>
    <n v="133871"/>
    <n v="102372"/>
    <n v="3138559"/>
    <m/>
    <n v="1324049"/>
    <n v="152073"/>
    <m/>
    <m/>
    <n v="32717"/>
    <n v="574240"/>
    <n v="2053020"/>
    <m/>
    <n v="576791"/>
    <m/>
    <n v="196434"/>
    <m/>
    <n v="2826245"/>
    <n v="1339459"/>
    <m/>
    <n v="342996"/>
    <n v="1143790"/>
    <n v="2826245"/>
    <m/>
    <m/>
    <m/>
    <m/>
    <n v="0"/>
    <m/>
    <n v="492903"/>
    <n v="87989"/>
    <n v="580892"/>
    <n v="-4101"/>
    <m/>
    <m/>
    <m/>
    <n v="342996"/>
    <m/>
    <s v="0.00"/>
    <n v="0"/>
    <n v="4480"/>
    <n v="0"/>
    <n v="10982"/>
    <n v="35456"/>
    <n v="87731"/>
    <n v="0"/>
    <n v="0"/>
    <n v="6435"/>
    <n v="21359"/>
    <n v="4293"/>
    <n v="8336"/>
    <n v="5800"/>
    <n v="23551"/>
    <n v="2529"/>
    <n v="5847"/>
    <n v="1952"/>
    <n v="20491"/>
    <n v="239242"/>
    <n v="0"/>
    <n v="0"/>
    <n v="45"/>
    <n v="0"/>
    <n v="0"/>
    <n v="0"/>
    <n v="45"/>
    <n v="249205"/>
    <n v="0"/>
    <n v="621806"/>
    <n v="1323139"/>
    <n v="1891569"/>
    <n v="0"/>
    <n v="0"/>
    <n v="277170"/>
    <n v="1012748"/>
    <n v="118672"/>
    <n v="142524"/>
    <n v="99368"/>
    <n v="506447"/>
    <n v="69813"/>
    <n v="102342"/>
    <n v="87738"/>
    <n v="863393"/>
    <n v="7365934"/>
    <n v="0"/>
    <n v="0"/>
    <n v="2000"/>
    <n v="0"/>
    <n v="0"/>
    <n v="0"/>
    <n v="2000"/>
    <m/>
    <x v="0"/>
    <x v="0"/>
    <m/>
    <m/>
    <n v="21359"/>
    <m/>
    <x v="0"/>
    <x v="0"/>
    <m/>
    <m/>
    <n v="1012748"/>
    <n v="183"/>
    <n v="322"/>
    <n v="99"/>
    <n v="138"/>
    <n v="245"/>
    <n v="77"/>
    <n v="81"/>
    <n v="141"/>
    <n v="49"/>
    <n v="1"/>
    <n v="0"/>
    <n v="0"/>
    <n v="0"/>
    <n v="1"/>
    <n v="0"/>
    <n v="1"/>
    <n v="0"/>
    <n v="0"/>
    <n v="0"/>
    <n v="0"/>
    <n v="0"/>
    <n v="0"/>
    <n v="0"/>
    <n v="0"/>
    <n v="1"/>
    <n v="0"/>
    <n v="0"/>
    <n v="0"/>
    <n v="0"/>
  </r>
  <r>
    <n v="206331349"/>
    <x v="675"/>
    <d v="2024-01-01T00:00:00"/>
    <d v="2024-12-31T00:00:00"/>
    <n v="366"/>
    <s v="In Process"/>
    <x v="0"/>
    <x v="27"/>
    <x v="0"/>
    <x v="0"/>
    <s v="12 - Inland Counties"/>
    <x v="66"/>
    <s v="951845319"/>
    <s v="9246 AVENIDA MIRAVILLA"/>
    <s v="CHERRY VALLEY"/>
    <s v="92223"/>
    <s v="1043908221"/>
    <s v="KADE COPELAND"/>
    <s v="Yes"/>
    <m/>
    <n v="59"/>
    <n v="59"/>
    <x v="1"/>
    <n v="21594"/>
    <n v="20981"/>
    <n v="225.07"/>
    <n v="204"/>
    <n v="203"/>
    <n v="3653"/>
    <n v="2909"/>
    <n v="1779"/>
    <n v="11718"/>
    <m/>
    <n v="219"/>
    <n v="40"/>
    <n v="663"/>
    <x v="0"/>
    <n v="20981"/>
    <m/>
    <m/>
    <m/>
    <m/>
    <m/>
    <m/>
    <m/>
    <m/>
    <n v="12968476"/>
    <n v="2930673"/>
    <n v="6131508"/>
    <n v="5471"/>
    <n v="9773112"/>
    <n v="11091050"/>
    <n v="-1317938"/>
    <n v="-1"/>
    <m/>
    <m/>
    <n v="-1317939"/>
    <n v="4527528"/>
    <n v="2748916"/>
    <n v="741326"/>
    <n v="4528049"/>
    <m/>
    <n v="150399"/>
    <n v="16005"/>
    <n v="256253"/>
    <n v="12968476"/>
    <m/>
    <m/>
    <m/>
    <m/>
    <m/>
    <m/>
    <m/>
    <m/>
    <n v="2294333"/>
    <m/>
    <n v="575779"/>
    <m/>
    <n v="10632"/>
    <m/>
    <n v="15478"/>
    <m/>
    <m/>
    <m/>
    <n v="31036"/>
    <m/>
    <n v="3415"/>
    <m/>
    <m/>
    <m/>
    <n v="0"/>
    <n v="0"/>
    <n v="1154580"/>
    <n v="0"/>
    <n v="1332665"/>
    <n v="24180"/>
    <n v="320213"/>
    <n v="57436"/>
    <m/>
    <n v="41599"/>
    <m/>
    <m/>
    <m/>
    <m/>
    <m/>
    <m/>
    <m/>
    <m/>
    <m/>
    <m/>
    <m/>
    <m/>
    <m/>
    <m/>
    <m/>
    <m/>
    <m/>
    <m/>
    <m/>
    <m/>
    <m/>
    <m/>
    <m/>
    <m/>
    <m/>
    <m/>
    <m/>
    <m/>
    <m/>
    <m/>
    <m/>
    <m/>
    <n v="3021158"/>
    <m/>
    <n v="2049718"/>
    <m/>
    <n v="4337"/>
    <m/>
    <n v="973448"/>
    <m/>
    <m/>
    <m/>
    <n v="82572"/>
    <m/>
    <n v="275"/>
    <m/>
    <m/>
    <m/>
    <m/>
    <m/>
    <m/>
    <m/>
    <m/>
    <m/>
    <m/>
    <m/>
    <m/>
    <m/>
    <m/>
    <m/>
    <m/>
    <m/>
    <n v="5019896"/>
    <n v="1124744"/>
    <n v="4946410"/>
    <n v="93043"/>
    <n v="3639396"/>
    <m/>
    <m/>
    <m/>
    <m/>
    <m/>
    <m/>
    <m/>
    <m/>
    <n v="5107"/>
    <m/>
    <n v="312522"/>
    <n v="15008"/>
    <n v="414721"/>
    <n v="14268"/>
    <n v="121617"/>
    <n v="27257"/>
    <m/>
    <n v="43313"/>
    <n v="384766"/>
    <n v="234986"/>
    <n v="102165"/>
    <n v="601752"/>
    <n v="92731"/>
    <n v="191370"/>
    <n v="109709"/>
    <n v="2430483"/>
    <n v="35365"/>
    <n v="585673"/>
    <n v="29432"/>
    <n v="15512"/>
    <m/>
    <n v="4021"/>
    <n v="1679876"/>
    <n v="1860674"/>
    <m/>
    <n v="79666"/>
    <m/>
    <n v="141600"/>
    <m/>
    <n v="2081940"/>
    <n v="3479195"/>
    <m/>
    <m/>
    <n v="-1397255"/>
    <n v="2081940"/>
    <m/>
    <m/>
    <n v="2613876"/>
    <m/>
    <n v="0"/>
    <m/>
    <n v="6450"/>
    <n v="125965"/>
    <n v="132415"/>
    <n v="-52749"/>
    <m/>
    <m/>
    <m/>
    <m/>
    <m/>
    <s v="0.00"/>
    <n v="0"/>
    <n v="1990"/>
    <n v="0"/>
    <n v="3208"/>
    <n v="29420"/>
    <n v="53259"/>
    <n v="0"/>
    <n v="0"/>
    <n v="0"/>
    <n v="12566"/>
    <n v="5316"/>
    <n v="9797"/>
    <n v="3752"/>
    <n v="14302"/>
    <n v="2013"/>
    <n v="7143"/>
    <n v="1957"/>
    <n v="14821"/>
    <n v="159544"/>
    <n v="0"/>
    <n v="0"/>
    <n v="0"/>
    <n v="0"/>
    <n v="0"/>
    <n v="0"/>
    <n v="0"/>
    <n v="145558"/>
    <n v="0"/>
    <n v="164991"/>
    <n v="1111610"/>
    <n v="1320486"/>
    <n v="0"/>
    <n v="0"/>
    <n v="0"/>
    <n v="602519"/>
    <n v="125578"/>
    <n v="169624"/>
    <n v="66844"/>
    <n v="295545"/>
    <n v="63621"/>
    <n v="140187"/>
    <n v="88541"/>
    <n v="724792"/>
    <n v="5019896"/>
    <n v="0"/>
    <n v="0"/>
    <n v="0"/>
    <n v="0"/>
    <n v="0"/>
    <n v="0"/>
    <n v="0"/>
    <m/>
    <x v="0"/>
    <x v="0"/>
    <m/>
    <m/>
    <n v="12566"/>
    <m/>
    <x v="0"/>
    <x v="0"/>
    <m/>
    <m/>
    <n v="602519"/>
    <n v="97"/>
    <n v="163"/>
    <n v="60"/>
    <n v="63"/>
    <n v="109"/>
    <n v="39"/>
    <n v="32"/>
    <n v="52"/>
    <n v="20"/>
    <n v="1"/>
    <n v="0"/>
    <n v="0"/>
    <n v="1"/>
    <n v="0"/>
    <n v="0"/>
    <n v="1"/>
    <n v="0"/>
    <n v="0"/>
    <n v="0"/>
    <n v="0"/>
    <n v="0"/>
    <n v="0"/>
    <n v="0"/>
    <n v="0"/>
    <n v="1"/>
    <n v="0"/>
    <n v="0"/>
    <n v="0"/>
    <n v="0"/>
  </r>
  <r>
    <n v="206331352"/>
    <x v="676"/>
    <d v="2024-01-01T00:00:00"/>
    <d v="2024-12-31T00:00:00"/>
    <n v="366"/>
    <s v="In Process"/>
    <x v="0"/>
    <x v="27"/>
    <x v="0"/>
    <x v="0"/>
    <s v="12 - Inland Counties"/>
    <x v="64"/>
    <s v="760-325-2937"/>
    <s v="2299 NORTH INDIAN CANYON DR"/>
    <s v="PALM SPRINGS"/>
    <s v="92262"/>
    <s v="1750398921"/>
    <s v="WACY JOHNSON"/>
    <s v="Yes"/>
    <m/>
    <n v="80"/>
    <n v="80"/>
    <x v="2"/>
    <n v="29280"/>
    <n v="26700"/>
    <n v="215.32"/>
    <n v="409"/>
    <n v="362"/>
    <n v="3786"/>
    <m/>
    <n v="2488"/>
    <n v="13652"/>
    <m/>
    <n v="4724"/>
    <n v="13"/>
    <n v="2037"/>
    <x v="0"/>
    <n v="26700"/>
    <m/>
    <m/>
    <m/>
    <m/>
    <m/>
    <m/>
    <m/>
    <m/>
    <n v="13164924"/>
    <n v="4972776"/>
    <n v="6213937"/>
    <m/>
    <n v="11923763"/>
    <n v="11902145"/>
    <n v="21618"/>
    <n v="125826"/>
    <n v="12590"/>
    <m/>
    <n v="134854"/>
    <n v="3028336"/>
    <m/>
    <n v="839040"/>
    <n v="4837504"/>
    <m/>
    <n v="3779200"/>
    <n v="4332"/>
    <n v="676512"/>
    <n v="13164924"/>
    <m/>
    <m/>
    <m/>
    <m/>
    <m/>
    <m/>
    <m/>
    <m/>
    <n v="2241495"/>
    <m/>
    <m/>
    <m/>
    <n v="82115"/>
    <m/>
    <n v="354526"/>
    <m/>
    <m/>
    <m/>
    <n v="2287568"/>
    <m/>
    <n v="97"/>
    <m/>
    <n v="6975"/>
    <m/>
    <n v="0"/>
    <n v="13208"/>
    <n v="1628396"/>
    <n v="0"/>
    <n v="2129241"/>
    <n v="504889"/>
    <n v="347651"/>
    <n v="70855"/>
    <m/>
    <n v="278536"/>
    <m/>
    <m/>
    <m/>
    <m/>
    <m/>
    <m/>
    <m/>
    <m/>
    <m/>
    <m/>
    <m/>
    <m/>
    <m/>
    <m/>
    <m/>
    <m/>
    <m/>
    <m/>
    <m/>
    <m/>
    <m/>
    <m/>
    <m/>
    <m/>
    <m/>
    <m/>
    <m/>
    <m/>
    <n v="-14358"/>
    <m/>
    <m/>
    <m/>
    <n v="1889792"/>
    <m/>
    <m/>
    <m/>
    <n v="-27535"/>
    <m/>
    <n v="989451"/>
    <m/>
    <m/>
    <m/>
    <n v="3320971"/>
    <m/>
    <n v="55616"/>
    <m/>
    <m/>
    <m/>
    <m/>
    <m/>
    <m/>
    <m/>
    <m/>
    <m/>
    <m/>
    <m/>
    <m/>
    <m/>
    <m/>
    <m/>
    <m/>
    <m/>
    <n v="5909220"/>
    <n v="1274854"/>
    <n v="4718071"/>
    <n v="277586"/>
    <n v="4737515"/>
    <m/>
    <m/>
    <m/>
    <m/>
    <m/>
    <m/>
    <m/>
    <m/>
    <m/>
    <n v="7074"/>
    <n v="321083"/>
    <m/>
    <n v="314477"/>
    <n v="97159"/>
    <n v="222310"/>
    <n v="38547"/>
    <m/>
    <n v="124596"/>
    <n v="694622"/>
    <n v="343866"/>
    <n v="79229"/>
    <n v="679505"/>
    <n v="68232"/>
    <n v="125915"/>
    <n v="203611"/>
    <n v="2563932"/>
    <n v="76369"/>
    <n v="906041"/>
    <n v="73168"/>
    <n v="17820"/>
    <m/>
    <n v="795"/>
    <n v="206279"/>
    <n v="3797489"/>
    <m/>
    <n v="453299"/>
    <n v="12020"/>
    <n v="890792"/>
    <m/>
    <n v="5153600"/>
    <n v="2955985"/>
    <m/>
    <m/>
    <n v="2197615"/>
    <n v="5153600"/>
    <n v="875026"/>
    <m/>
    <n v="821495"/>
    <m/>
    <n v="0"/>
    <m/>
    <n v="1245494"/>
    <n v="667995"/>
    <n v="1913489"/>
    <n v="-1460190"/>
    <m/>
    <m/>
    <m/>
    <m/>
    <m/>
    <s v="0.06"/>
    <n v="177359.1"/>
    <n v="2008"/>
    <n v="0"/>
    <n v="5696"/>
    <n v="32225"/>
    <n v="64930"/>
    <n v="9"/>
    <n v="0"/>
    <n v="5592"/>
    <n v="12050"/>
    <n v="3799"/>
    <n v="13599"/>
    <n v="2098"/>
    <n v="17962"/>
    <n v="2020"/>
    <n v="4808"/>
    <n v="2795"/>
    <n v="18616"/>
    <n v="188207"/>
    <n v="0"/>
    <n v="0"/>
    <n v="0"/>
    <n v="69"/>
    <n v="0"/>
    <n v="0"/>
    <n v="69"/>
    <n v="168373"/>
    <n v="0"/>
    <n v="326432"/>
    <n v="1335409"/>
    <n v="1464102"/>
    <n v="360"/>
    <n v="0"/>
    <n v="242398"/>
    <n v="597442"/>
    <n v="100808"/>
    <n v="244639"/>
    <n v="39966"/>
    <n v="347630"/>
    <n v="57029"/>
    <n v="98928"/>
    <n v="152323"/>
    <n v="733381"/>
    <n v="5909220"/>
    <n v="0"/>
    <n v="0"/>
    <n v="0"/>
    <n v="2362"/>
    <n v="0"/>
    <n v="0"/>
    <n v="2362"/>
    <m/>
    <x v="0"/>
    <x v="0"/>
    <m/>
    <m/>
    <n v="12050"/>
    <m/>
    <x v="0"/>
    <x v="0"/>
    <m/>
    <m/>
    <n v="597442"/>
    <n v="273"/>
    <n v="341"/>
    <n v="230"/>
    <n v="185"/>
    <n v="232"/>
    <n v="156"/>
    <n v="95"/>
    <n v="129"/>
    <n v="76"/>
    <n v="1"/>
    <n v="0"/>
    <n v="0"/>
    <n v="0"/>
    <n v="1"/>
    <n v="0"/>
    <n v="1"/>
    <n v="0"/>
    <n v="0"/>
    <n v="0"/>
    <n v="0"/>
    <n v="0"/>
    <n v="0"/>
    <n v="0"/>
    <n v="0"/>
    <n v="1"/>
    <n v="0"/>
    <n v="0"/>
    <n v="0"/>
    <n v="0"/>
  </r>
  <r>
    <n v="206331361"/>
    <x v="677"/>
    <d v="2024-01-01T00:00:00"/>
    <d v="2024-12-31T00:00:00"/>
    <n v="366"/>
    <s v="In Process"/>
    <x v="0"/>
    <x v="27"/>
    <x v="0"/>
    <x v="0"/>
    <s v="12 - Inland Counties"/>
    <x v="65"/>
    <s v="951-685-7474"/>
    <s v="8951 GRANITE HILL DR"/>
    <s v="RIVERSIDE"/>
    <s v="92509"/>
    <s v="1083006712"/>
    <s v="MARYLYNN MAHAN"/>
    <s v="Yes"/>
    <m/>
    <n v="70"/>
    <n v="70"/>
    <x v="2"/>
    <n v="25620"/>
    <n v="24769"/>
    <n v="228.29"/>
    <n v="71"/>
    <n v="58"/>
    <n v="1353"/>
    <n v="122"/>
    <n v="1498"/>
    <n v="20853"/>
    <m/>
    <n v="816"/>
    <n v="47"/>
    <n v="80"/>
    <x v="0"/>
    <n v="24769"/>
    <m/>
    <m/>
    <m/>
    <m/>
    <m/>
    <m/>
    <m/>
    <m/>
    <n v="10625539"/>
    <n v="1137319"/>
    <n v="1975957"/>
    <n v="354611"/>
    <n v="10141512"/>
    <n v="11433506"/>
    <n v="-1291994"/>
    <m/>
    <m/>
    <m/>
    <n v="-1291994"/>
    <n v="580417"/>
    <n v="52336"/>
    <n v="642620"/>
    <n v="8945633"/>
    <m/>
    <n v="350052"/>
    <n v="20162"/>
    <n v="34319"/>
    <n v="10625539"/>
    <m/>
    <m/>
    <m/>
    <m/>
    <m/>
    <m/>
    <m/>
    <m/>
    <n v="830647"/>
    <m/>
    <n v="99312"/>
    <m/>
    <n v="7942"/>
    <m/>
    <n v="143400"/>
    <m/>
    <m/>
    <m/>
    <n v="50930"/>
    <m/>
    <n v="5088"/>
    <m/>
    <m/>
    <m/>
    <n v="1243"/>
    <n v="0"/>
    <n v="454135"/>
    <n v="0"/>
    <n v="483223"/>
    <n v="34740"/>
    <n v="97715"/>
    <n v="29620"/>
    <m/>
    <n v="36643"/>
    <m/>
    <m/>
    <m/>
    <m/>
    <m/>
    <m/>
    <m/>
    <m/>
    <m/>
    <m/>
    <m/>
    <m/>
    <m/>
    <m/>
    <m/>
    <m/>
    <m/>
    <m/>
    <m/>
    <m/>
    <m/>
    <m/>
    <m/>
    <m/>
    <m/>
    <m/>
    <m/>
    <m/>
    <m/>
    <m/>
    <m/>
    <m/>
    <n v="-36871"/>
    <m/>
    <n v="-98938"/>
    <m/>
    <n v="254811"/>
    <m/>
    <n v="1806000"/>
    <m/>
    <m/>
    <m/>
    <n v="50955"/>
    <m/>
    <m/>
    <m/>
    <m/>
    <m/>
    <m/>
    <m/>
    <m/>
    <m/>
    <m/>
    <m/>
    <m/>
    <m/>
    <m/>
    <m/>
    <m/>
    <m/>
    <m/>
    <m/>
    <n v="5138443"/>
    <n v="1256857"/>
    <n v="5038206"/>
    <m/>
    <n v="4614430"/>
    <m/>
    <m/>
    <m/>
    <m/>
    <m/>
    <m/>
    <m/>
    <m/>
    <n v="18431"/>
    <m/>
    <n v="223535"/>
    <m/>
    <n v="247608"/>
    <n v="14447"/>
    <n v="65396"/>
    <n v="22703"/>
    <m/>
    <n v="11841"/>
    <n v="462459"/>
    <n v="356823"/>
    <n v="271238"/>
    <n v="836873"/>
    <n v="107567"/>
    <n v="87923"/>
    <n v="113502"/>
    <n v="3096176"/>
    <m/>
    <n v="724355"/>
    <n v="26306"/>
    <n v="67511"/>
    <m/>
    <n v="11648"/>
    <n v="52734"/>
    <n v="2683186"/>
    <m/>
    <n v="77499"/>
    <m/>
    <m/>
    <m/>
    <n v="2760685"/>
    <n v="2797852"/>
    <m/>
    <m/>
    <n v="-37167"/>
    <n v="2760685"/>
    <n v="1418139"/>
    <m/>
    <m/>
    <m/>
    <n v="0"/>
    <m/>
    <m/>
    <n v="77499"/>
    <n v="77499"/>
    <n v="0"/>
    <m/>
    <m/>
    <m/>
    <m/>
    <m/>
    <s v="0.11"/>
    <n v="307763.72000000003"/>
    <n v="2675"/>
    <n v="0"/>
    <n v="10042"/>
    <n v="27161"/>
    <n v="74246"/>
    <n v="0"/>
    <n v="0"/>
    <n v="13494"/>
    <m/>
    <n v="4355"/>
    <n v="10560"/>
    <n v="8529"/>
    <n v="18392"/>
    <n v="2524"/>
    <n v="2336"/>
    <n v="1875"/>
    <n v="14822"/>
    <n v="191011"/>
    <n v="0"/>
    <n v="280"/>
    <n v="0"/>
    <n v="0"/>
    <n v="0"/>
    <n v="9712"/>
    <n v="9992"/>
    <n v="192622"/>
    <n v="0"/>
    <n v="482366"/>
    <n v="883078"/>
    <n v="1607755"/>
    <n v="0"/>
    <n v="0"/>
    <n v="357843"/>
    <m/>
    <n v="92355"/>
    <n v="244215"/>
    <n v="152192"/>
    <n v="401493"/>
    <n v="87279"/>
    <n v="62220"/>
    <n v="91878"/>
    <n v="483147"/>
    <n v="5138443"/>
    <n v="0"/>
    <n v="11200"/>
    <n v="0"/>
    <n v="0"/>
    <n v="0"/>
    <n v="485590"/>
    <n v="496790"/>
    <m/>
    <x v="0"/>
    <x v="0"/>
    <m/>
    <m/>
    <m/>
    <m/>
    <x v="0"/>
    <x v="0"/>
    <m/>
    <m/>
    <m/>
    <n v="93"/>
    <n v="132"/>
    <n v="67"/>
    <n v="61"/>
    <n v="94"/>
    <n v="42"/>
    <n v="40"/>
    <n v="61"/>
    <n v="26"/>
    <n v="1"/>
    <n v="0"/>
    <n v="0"/>
    <n v="0"/>
    <n v="1"/>
    <n v="0"/>
    <n v="1"/>
    <n v="0"/>
    <n v="0"/>
    <n v="0"/>
    <n v="0"/>
    <n v="0"/>
    <n v="0"/>
    <n v="0"/>
    <n v="0"/>
    <n v="1"/>
    <n v="0"/>
    <n v="0"/>
    <n v="0"/>
    <n v="0"/>
  </r>
  <r>
    <n v="206331364"/>
    <x v="678"/>
    <d v="2024-01-01T00:00:00"/>
    <d v="2024-12-31T00:00:00"/>
    <n v="366"/>
    <s v="In Process"/>
    <x v="0"/>
    <x v="27"/>
    <x v="0"/>
    <x v="0"/>
    <s v="12 - Inland Counties"/>
    <x v="65"/>
    <s v="909-785-6060"/>
    <s v="4000 HARRISON STREET"/>
    <s v="RIVERSIDE"/>
    <s v="92503-0000"/>
    <s v="1689072977"/>
    <s v="BENJAMIN WEESE"/>
    <s v="Yes"/>
    <m/>
    <n v="146"/>
    <n v="146"/>
    <x v="0"/>
    <n v="53436"/>
    <n v="51247"/>
    <n v="222.16"/>
    <n v="706"/>
    <n v="700"/>
    <n v="11900"/>
    <n v="11410"/>
    <n v="3385"/>
    <n v="22202"/>
    <m/>
    <n v="858"/>
    <n v="298"/>
    <n v="1194"/>
    <x v="0"/>
    <n v="51247"/>
    <m/>
    <m/>
    <m/>
    <m/>
    <m/>
    <m/>
    <m/>
    <m/>
    <n v="39196420"/>
    <n v="9718913"/>
    <n v="23239394"/>
    <n v="1265"/>
    <n v="25677204"/>
    <n v="22801130"/>
    <n v="2876074"/>
    <m/>
    <m/>
    <m/>
    <n v="2876074"/>
    <n v="14872050"/>
    <n v="13859567"/>
    <n v="1184750"/>
    <n v="7761603"/>
    <m/>
    <n v="996250"/>
    <n v="104300"/>
    <n v="417900"/>
    <n v="39196420"/>
    <m/>
    <m/>
    <m/>
    <m/>
    <m/>
    <m/>
    <m/>
    <m/>
    <n v="5782382"/>
    <m/>
    <n v="3697652"/>
    <m/>
    <n v="22694"/>
    <m/>
    <n v="648"/>
    <m/>
    <m/>
    <m/>
    <n v="212363"/>
    <m/>
    <n v="2274"/>
    <m/>
    <n v="900"/>
    <m/>
    <n v="0"/>
    <n v="0"/>
    <n v="4087475"/>
    <n v="850"/>
    <n v="4018950"/>
    <n v="368250"/>
    <n v="916894"/>
    <n v="139383"/>
    <m/>
    <n v="187111"/>
    <m/>
    <m/>
    <m/>
    <m/>
    <m/>
    <m/>
    <m/>
    <m/>
    <m/>
    <m/>
    <m/>
    <m/>
    <m/>
    <m/>
    <m/>
    <m/>
    <m/>
    <m/>
    <m/>
    <m/>
    <m/>
    <m/>
    <m/>
    <m/>
    <m/>
    <m/>
    <m/>
    <m/>
    <m/>
    <m/>
    <m/>
    <m/>
    <n v="9570599"/>
    <m/>
    <n v="11502664"/>
    <m/>
    <n v="-399002"/>
    <m/>
    <n v="1645694"/>
    <m/>
    <m/>
    <m/>
    <n v="846533"/>
    <m/>
    <n v="72906"/>
    <m/>
    <m/>
    <m/>
    <m/>
    <m/>
    <m/>
    <m/>
    <m/>
    <m/>
    <m/>
    <m/>
    <m/>
    <m/>
    <m/>
    <m/>
    <m/>
    <m/>
    <n v="10475321"/>
    <n v="2877225"/>
    <n v="9448584"/>
    <n v="478804"/>
    <n v="8499108"/>
    <m/>
    <m/>
    <m/>
    <m/>
    <m/>
    <m/>
    <m/>
    <m/>
    <m/>
    <m/>
    <n v="955608"/>
    <n v="52568"/>
    <n v="763710"/>
    <n v="118541"/>
    <n v="313360"/>
    <n v="55172"/>
    <m/>
    <n v="390170"/>
    <n v="489161"/>
    <n v="522505"/>
    <n v="114047"/>
    <n v="1236686"/>
    <n v="259441"/>
    <n v="204167"/>
    <n v="115864"/>
    <n v="5929068"/>
    <n v="39143"/>
    <n v="1585139"/>
    <n v="56566"/>
    <n v="19627"/>
    <m/>
    <n v="19899"/>
    <n v="1061580"/>
    <n v="20331952"/>
    <m/>
    <n v="252086"/>
    <m/>
    <n v="172171"/>
    <m/>
    <n v="20756209"/>
    <n v="1932865"/>
    <m/>
    <m/>
    <n v="18823344"/>
    <n v="20756209"/>
    <n v="16486585"/>
    <m/>
    <m/>
    <m/>
    <n v="0"/>
    <m/>
    <n v="201987"/>
    <n v="263573"/>
    <n v="465560"/>
    <n v="-213474"/>
    <m/>
    <m/>
    <m/>
    <m/>
    <m/>
    <s v="0.00"/>
    <n v="0"/>
    <n v="2015"/>
    <n v="0"/>
    <n v="11145"/>
    <n v="62905"/>
    <n v="133750"/>
    <n v="0"/>
    <n v="0"/>
    <n v="0"/>
    <n v="32837"/>
    <n v="4965"/>
    <n v="20512"/>
    <n v="2939"/>
    <n v="27935"/>
    <n v="5580"/>
    <n v="4182"/>
    <n v="2007"/>
    <n v="23478"/>
    <n v="334250"/>
    <n v="0"/>
    <n v="42"/>
    <n v="662"/>
    <n v="76"/>
    <n v="0"/>
    <n v="0"/>
    <n v="780"/>
    <n v="176372"/>
    <n v="0"/>
    <n v="607560"/>
    <n v="2228595"/>
    <n v="2983374"/>
    <n v="0"/>
    <n v="0"/>
    <n v="0"/>
    <n v="1454053"/>
    <n v="120862"/>
    <n v="356176"/>
    <n v="51140"/>
    <n v="548205"/>
    <n v="172773"/>
    <n v="98392"/>
    <n v="80283"/>
    <n v="1597536"/>
    <n v="10475321"/>
    <n v="0"/>
    <n v="2940"/>
    <n v="42327"/>
    <n v="2812"/>
    <n v="0"/>
    <n v="0"/>
    <n v="48079"/>
    <m/>
    <x v="0"/>
    <x v="0"/>
    <m/>
    <m/>
    <n v="32837"/>
    <m/>
    <x v="0"/>
    <x v="0"/>
    <m/>
    <m/>
    <n v="1454053"/>
    <n v="213"/>
    <n v="346"/>
    <n v="144"/>
    <n v="161"/>
    <n v="277"/>
    <n v="105"/>
    <n v="85"/>
    <n v="148"/>
    <n v="54"/>
    <n v="1"/>
    <n v="0"/>
    <n v="0"/>
    <n v="0"/>
    <n v="0"/>
    <n v="1"/>
    <n v="1"/>
    <n v="0"/>
    <n v="0"/>
    <n v="0"/>
    <n v="0"/>
    <n v="0"/>
    <n v="0"/>
    <n v="0"/>
    <n v="0"/>
    <n v="1"/>
    <n v="0"/>
    <n v="0"/>
    <n v="0"/>
    <n v="0"/>
  </r>
  <r>
    <n v="206331371"/>
    <x v="679"/>
    <d v="2024-01-01T00:00:00"/>
    <d v="2024-12-31T00:00:00"/>
    <n v="366"/>
    <s v="In Process"/>
    <x v="0"/>
    <x v="27"/>
    <x v="0"/>
    <x v="0"/>
    <s v="12 - Inland Counties"/>
    <x v="65"/>
    <s v="909-689-5788"/>
    <s v="8965 MAGNOLIA AVE"/>
    <s v="RIVERSIDE"/>
    <s v="92503-0000"/>
    <s v="ZZT05112F"/>
    <s v="JAMES ELLIS-SHERINIAN"/>
    <s v="No"/>
    <m/>
    <n v="59"/>
    <n v="59"/>
    <x v="1"/>
    <n v="21594"/>
    <n v="18838"/>
    <n v="204.67"/>
    <n v="338"/>
    <n v="332"/>
    <n v="3855"/>
    <m/>
    <n v="1790"/>
    <n v="6103"/>
    <n v="6033"/>
    <m/>
    <n v="343"/>
    <n v="714"/>
    <x v="0"/>
    <n v="18838"/>
    <m/>
    <m/>
    <m/>
    <m/>
    <m/>
    <m/>
    <m/>
    <m/>
    <n v="6908350"/>
    <n v="5242309"/>
    <n v="2554273"/>
    <n v="106422"/>
    <n v="9702808"/>
    <n v="10113967"/>
    <n v="-411159"/>
    <m/>
    <m/>
    <m/>
    <n v="-411159"/>
    <n v="1433000"/>
    <m/>
    <n v="754439"/>
    <n v="2152900"/>
    <n v="2186239"/>
    <m/>
    <n v="120400"/>
    <n v="261372"/>
    <n v="6908350"/>
    <m/>
    <m/>
    <m/>
    <m/>
    <m/>
    <m/>
    <m/>
    <m/>
    <n v="2096896"/>
    <m/>
    <m/>
    <m/>
    <n v="18175"/>
    <m/>
    <n v="52871"/>
    <m/>
    <n v="3069803"/>
    <m/>
    <m/>
    <m/>
    <n v="1365"/>
    <m/>
    <n v="3199"/>
    <m/>
    <n v="68322"/>
    <n v="20258"/>
    <n v="2372701"/>
    <n v="0"/>
    <n v="2072116"/>
    <n v="65399"/>
    <n v="439680"/>
    <n v="91813"/>
    <m/>
    <n v="112020"/>
    <m/>
    <m/>
    <m/>
    <m/>
    <m/>
    <m/>
    <m/>
    <m/>
    <m/>
    <m/>
    <m/>
    <m/>
    <m/>
    <m/>
    <m/>
    <m/>
    <m/>
    <m/>
    <m/>
    <m/>
    <m/>
    <m/>
    <m/>
    <m/>
    <m/>
    <m/>
    <m/>
    <m/>
    <n v="-1080"/>
    <m/>
    <m/>
    <m/>
    <n v="265225"/>
    <m/>
    <m/>
    <m/>
    <n v="107201"/>
    <m/>
    <n v="338531"/>
    <m/>
    <n v="1815040"/>
    <m/>
    <m/>
    <m/>
    <n v="29356"/>
    <m/>
    <m/>
    <m/>
    <m/>
    <m/>
    <m/>
    <m/>
    <m/>
    <m/>
    <m/>
    <m/>
    <m/>
    <m/>
    <m/>
    <m/>
    <m/>
    <m/>
    <n v="4947508"/>
    <n v="1360096"/>
    <n v="3806363"/>
    <n v="160287"/>
    <n v="3426011"/>
    <m/>
    <m/>
    <m/>
    <m/>
    <m/>
    <m/>
    <m/>
    <m/>
    <n v="30339"/>
    <n v="9925"/>
    <n v="479969"/>
    <m/>
    <n v="304552"/>
    <n v="56097"/>
    <n v="208094"/>
    <n v="46032"/>
    <m/>
    <n v="38763"/>
    <n v="367276"/>
    <n v="381175"/>
    <n v="69923"/>
    <n v="681897"/>
    <n v="114455"/>
    <n v="112791"/>
    <n v="120465"/>
    <n v="2918061"/>
    <n v="31535"/>
    <n v="525672"/>
    <n v="16519"/>
    <n v="16098"/>
    <m/>
    <m/>
    <n v="158318"/>
    <n v="1809960"/>
    <m/>
    <n v="105420"/>
    <m/>
    <n v="5913806"/>
    <m/>
    <n v="7829186"/>
    <n v="6029879"/>
    <m/>
    <m/>
    <n v="1799307"/>
    <n v="7829186"/>
    <m/>
    <m/>
    <m/>
    <m/>
    <n v="0"/>
    <m/>
    <n v="1685860"/>
    <n v="1110388"/>
    <n v="2796248"/>
    <n v="-2690828"/>
    <m/>
    <m/>
    <m/>
    <m/>
    <m/>
    <s v="-0.01"/>
    <n v="-60298.79"/>
    <n v="2217"/>
    <n v="0"/>
    <n v="8278"/>
    <n v="29491"/>
    <n v="64585"/>
    <n v="0"/>
    <n v="0"/>
    <n v="0"/>
    <n v="15560"/>
    <n v="4077"/>
    <n v="14097"/>
    <m/>
    <n v="18015"/>
    <n v="2032"/>
    <n v="4228"/>
    <n v="2080"/>
    <n v="16287"/>
    <n v="180947"/>
    <n v="0"/>
    <n v="0"/>
    <n v="0"/>
    <n v="141"/>
    <n v="0"/>
    <n v="0"/>
    <n v="141"/>
    <n v="191894"/>
    <n v="0"/>
    <n v="337904"/>
    <n v="885908"/>
    <n v="1217420"/>
    <n v="0"/>
    <n v="0"/>
    <n v="0"/>
    <n v="659164"/>
    <n v="129764"/>
    <n v="202993"/>
    <m/>
    <n v="348946"/>
    <n v="81279"/>
    <n v="76478"/>
    <n v="101636"/>
    <n v="714122"/>
    <n v="4947508"/>
    <n v="0"/>
    <n v="0"/>
    <n v="0"/>
    <n v="29293"/>
    <n v="0"/>
    <n v="0"/>
    <n v="29293"/>
    <m/>
    <x v="0"/>
    <x v="0"/>
    <m/>
    <m/>
    <n v="15560"/>
    <m/>
    <x v="0"/>
    <x v="0"/>
    <m/>
    <m/>
    <n v="659164"/>
    <n v="121"/>
    <n v="178"/>
    <n v="75"/>
    <n v="70"/>
    <n v="116"/>
    <n v="32"/>
    <n v="43"/>
    <n v="72"/>
    <n v="18"/>
    <n v="1"/>
    <n v="0"/>
    <n v="0"/>
    <n v="1"/>
    <n v="0"/>
    <n v="0"/>
    <n v="1"/>
    <n v="0"/>
    <n v="0"/>
    <n v="0"/>
    <n v="0"/>
    <n v="0"/>
    <n v="0"/>
    <n v="0"/>
    <n v="0"/>
    <n v="1"/>
    <n v="0"/>
    <n v="0"/>
    <n v="0"/>
    <n v="0"/>
  </r>
  <r>
    <n v="206331375"/>
    <x v="680"/>
    <d v="2024-01-01T00:00:00"/>
    <d v="2024-12-31T00:00:00"/>
    <n v="366"/>
    <s v="In Process"/>
    <x v="0"/>
    <x v="27"/>
    <x v="0"/>
    <x v="0"/>
    <s v="12 - Inland Counties"/>
    <x v="68"/>
    <s v="951-657-2135"/>
    <s v="2225 NORTH PERRIS BLVD"/>
    <s v="PERRIS"/>
    <s v="92571"/>
    <s v="ZZT06186H"/>
    <s v="GEORGE SIREGAR"/>
    <s v="Yes"/>
    <m/>
    <n v="109"/>
    <n v="109"/>
    <x v="0"/>
    <n v="39894"/>
    <n v="38121"/>
    <n v="208.17"/>
    <n v="137"/>
    <n v="131"/>
    <n v="2150"/>
    <m/>
    <n v="4614"/>
    <n v="30666"/>
    <m/>
    <n v="204"/>
    <n v="124"/>
    <n v="363"/>
    <x v="0"/>
    <n v="38121"/>
    <m/>
    <m/>
    <m/>
    <m/>
    <m/>
    <m/>
    <m/>
    <m/>
    <n v="10924100"/>
    <n v="591909"/>
    <n v="-771058"/>
    <n v="761414"/>
    <n v="13048481"/>
    <n v="12539693"/>
    <n v="508788"/>
    <m/>
    <m/>
    <m/>
    <n v="508788"/>
    <n v="624900"/>
    <m/>
    <n v="1315000"/>
    <n v="8786050"/>
    <m/>
    <n v="58025"/>
    <n v="35400"/>
    <n v="104725"/>
    <n v="10924100"/>
    <m/>
    <m/>
    <m/>
    <m/>
    <m/>
    <m/>
    <m/>
    <m/>
    <n v="578042"/>
    <m/>
    <m/>
    <m/>
    <n v="1855"/>
    <m/>
    <n v="10943"/>
    <m/>
    <m/>
    <m/>
    <n v="332"/>
    <m/>
    <n v="300"/>
    <m/>
    <n v="437"/>
    <m/>
    <n v="11860"/>
    <n v="0"/>
    <n v="175203"/>
    <n v="0"/>
    <n v="171207"/>
    <n v="5865"/>
    <n v="202671"/>
    <n v="18839"/>
    <m/>
    <n v="6264"/>
    <m/>
    <m/>
    <m/>
    <m/>
    <m/>
    <m/>
    <m/>
    <m/>
    <m/>
    <m/>
    <m/>
    <m/>
    <m/>
    <m/>
    <m/>
    <m/>
    <m/>
    <m/>
    <m/>
    <m/>
    <m/>
    <m/>
    <m/>
    <m/>
    <m/>
    <m/>
    <m/>
    <m/>
    <m/>
    <m/>
    <m/>
    <m/>
    <n v="-605512"/>
    <m/>
    <m/>
    <m/>
    <n v="4727"/>
    <m/>
    <n v="-170273"/>
    <m/>
    <m/>
    <m/>
    <m/>
    <m/>
    <m/>
    <m/>
    <m/>
    <m/>
    <m/>
    <m/>
    <m/>
    <m/>
    <m/>
    <m/>
    <m/>
    <m/>
    <m/>
    <m/>
    <m/>
    <m/>
    <m/>
    <m/>
    <n v="5881579"/>
    <n v="1380263"/>
    <n v="5277851"/>
    <n v="192670"/>
    <n v="6050532"/>
    <m/>
    <m/>
    <m/>
    <m/>
    <m/>
    <m/>
    <m/>
    <m/>
    <n v="10186"/>
    <m/>
    <n v="87549"/>
    <m/>
    <n v="86243"/>
    <n v="5972"/>
    <n v="19098"/>
    <n v="27149"/>
    <m/>
    <n v="11049"/>
    <n v="478867"/>
    <n v="396778"/>
    <n v="481099"/>
    <n v="1039808"/>
    <n v="63633"/>
    <n v="134937"/>
    <n v="104755"/>
    <n v="2651436"/>
    <n v="15865"/>
    <n v="619458"/>
    <n v="132506"/>
    <m/>
    <m/>
    <m/>
    <n v="122773"/>
    <n v="2595625"/>
    <m/>
    <n v="58535"/>
    <m/>
    <n v="3733686"/>
    <n v="981680"/>
    <n v="7369526"/>
    <n v="7105963"/>
    <m/>
    <m/>
    <n v="263563"/>
    <n v="7369526"/>
    <m/>
    <n v="3733686"/>
    <n v="3877359"/>
    <m/>
    <n v="0"/>
    <m/>
    <n v="83701"/>
    <n v="129257"/>
    <n v="212958"/>
    <n v="-154423"/>
    <m/>
    <m/>
    <m/>
    <m/>
    <m/>
    <s v="0.01"/>
    <n v="71059.63"/>
    <n v="3979"/>
    <n v="0"/>
    <n v="12377"/>
    <n v="29230"/>
    <n v="113331"/>
    <n v="0"/>
    <n v="0"/>
    <n v="1637"/>
    <m/>
    <n v="4245"/>
    <n v="15488"/>
    <n v="5013"/>
    <n v="22253"/>
    <n v="2025"/>
    <n v="2021"/>
    <n v="2097"/>
    <n v="5451"/>
    <n v="219147"/>
    <n v="0"/>
    <n v="26"/>
    <n v="10"/>
    <n v="21"/>
    <n v="0"/>
    <n v="0"/>
    <n v="57"/>
    <n v="264286"/>
    <n v="0"/>
    <n v="652902"/>
    <n v="1036775"/>
    <n v="2532941"/>
    <n v="0"/>
    <n v="0"/>
    <n v="62566"/>
    <m/>
    <n v="105188"/>
    <n v="278016"/>
    <n v="91788"/>
    <n v="432605"/>
    <n v="48448"/>
    <n v="45329"/>
    <n v="82194"/>
    <n v="248541"/>
    <n v="5881579"/>
    <n v="0"/>
    <n v="1316"/>
    <n v="432"/>
    <n v="815"/>
    <n v="0"/>
    <n v="0"/>
    <n v="2563"/>
    <m/>
    <x v="0"/>
    <x v="0"/>
    <m/>
    <m/>
    <m/>
    <m/>
    <x v="0"/>
    <x v="0"/>
    <m/>
    <m/>
    <m/>
    <n v="122"/>
    <n v="159"/>
    <n v="111"/>
    <n v="88"/>
    <n v="111"/>
    <n v="82"/>
    <n v="60"/>
    <n v="74"/>
    <n v="56"/>
    <n v="1"/>
    <n v="0"/>
    <n v="0"/>
    <n v="0"/>
    <n v="0"/>
    <n v="1"/>
    <n v="1"/>
    <n v="0"/>
    <n v="0"/>
    <n v="0"/>
    <n v="0"/>
    <n v="0"/>
    <n v="0"/>
    <n v="0"/>
    <n v="0"/>
    <n v="1"/>
    <n v="0"/>
    <n v="0"/>
    <n v="0"/>
    <n v="0"/>
  </r>
  <r>
    <n v="206332173"/>
    <x v="681"/>
    <d v="2024-01-01T00:00:00"/>
    <d v="2024-12-31T00:00:00"/>
    <n v="366"/>
    <s v="In Process"/>
    <x v="0"/>
    <x v="27"/>
    <x v="0"/>
    <x v="0"/>
    <s v="12 - Inland Counties"/>
    <x v="64"/>
    <s v="760-340-0053"/>
    <s v="39950 VISTA DEL SOL"/>
    <s v="RANCHO MIRAGE"/>
    <s v="92270"/>
    <s v="1164416657"/>
    <s v="GARY GILLIS"/>
    <s v="Yes"/>
    <m/>
    <n v="99"/>
    <n v="99"/>
    <x v="2"/>
    <n v="36234"/>
    <n v="32581"/>
    <n v="205.69"/>
    <n v="716"/>
    <n v="688"/>
    <n v="5314"/>
    <n v="5163"/>
    <n v="1958"/>
    <n v="15253"/>
    <m/>
    <n v="143"/>
    <n v="1373"/>
    <n v="3377"/>
    <x v="0"/>
    <n v="32581"/>
    <m/>
    <m/>
    <m/>
    <m/>
    <m/>
    <m/>
    <m/>
    <m/>
    <n v="13095743"/>
    <n v="3243504"/>
    <n v="901781"/>
    <n v="41889"/>
    <n v="15479355"/>
    <n v="14933712"/>
    <n v="545643"/>
    <n v="6519"/>
    <n v="12590"/>
    <m/>
    <n v="539572"/>
    <n v="2152360"/>
    <n v="1196447"/>
    <n v="770051"/>
    <n v="6066309"/>
    <m/>
    <n v="993988"/>
    <n v="576240"/>
    <n v="1340348"/>
    <n v="13095743"/>
    <m/>
    <m/>
    <m/>
    <m/>
    <m/>
    <m/>
    <m/>
    <m/>
    <n v="1651673"/>
    <m/>
    <n v="835695"/>
    <m/>
    <n v="399"/>
    <m/>
    <n v="24001"/>
    <m/>
    <m/>
    <m/>
    <n v="724906"/>
    <m/>
    <n v="6555"/>
    <m/>
    <n v="275"/>
    <m/>
    <n v="7222"/>
    <n v="4040"/>
    <n v="1224555"/>
    <n v="0"/>
    <n v="1100465"/>
    <n v="328625"/>
    <n v="493906"/>
    <n v="45281"/>
    <m/>
    <n v="39410"/>
    <m/>
    <m/>
    <m/>
    <m/>
    <m/>
    <m/>
    <m/>
    <m/>
    <m/>
    <m/>
    <m/>
    <m/>
    <m/>
    <m/>
    <m/>
    <m/>
    <m/>
    <m/>
    <m/>
    <m/>
    <m/>
    <m/>
    <m/>
    <m/>
    <m/>
    <m/>
    <m/>
    <m/>
    <n v="-10295"/>
    <m/>
    <m/>
    <m/>
    <n v="-478104"/>
    <m/>
    <n v="-52697"/>
    <m/>
    <n v="-170799"/>
    <m/>
    <n v="1148375"/>
    <m/>
    <m/>
    <m/>
    <n v="221080"/>
    <m/>
    <n v="244221"/>
    <m/>
    <m/>
    <m/>
    <m/>
    <m/>
    <m/>
    <m/>
    <m/>
    <m/>
    <m/>
    <m/>
    <m/>
    <m/>
    <m/>
    <m/>
    <m/>
    <m/>
    <n v="6647590"/>
    <n v="1566134"/>
    <n v="6719988"/>
    <n v="330888"/>
    <n v="5834645"/>
    <m/>
    <m/>
    <m/>
    <m/>
    <m/>
    <m/>
    <m/>
    <m/>
    <n v="4889"/>
    <n v="2670"/>
    <n v="450270"/>
    <m/>
    <n v="377231"/>
    <n v="74434"/>
    <n v="330862"/>
    <n v="30776"/>
    <m/>
    <n v="128304"/>
    <n v="740772"/>
    <n v="383583"/>
    <n v="136116"/>
    <n v="965105"/>
    <n v="125786"/>
    <n v="121711"/>
    <n v="202233"/>
    <n v="3547356"/>
    <n v="222984"/>
    <n v="1065454"/>
    <n v="95603"/>
    <n v="50563"/>
    <m/>
    <n v="474"/>
    <n v="41891"/>
    <n v="6479988"/>
    <m/>
    <n v="1085360"/>
    <n v="794929"/>
    <n v="155975"/>
    <n v="4670576"/>
    <n v="13186828"/>
    <n v="1248140"/>
    <n v="4816229"/>
    <m/>
    <n v="7122459"/>
    <n v="13186828"/>
    <n v="4146115"/>
    <m/>
    <m/>
    <m/>
    <n v="70560"/>
    <m/>
    <n v="2170615"/>
    <n v="1069273"/>
    <n v="3310448"/>
    <n v="-2225088"/>
    <m/>
    <m/>
    <m/>
    <m/>
    <m/>
    <s v="0.43"/>
    <n v="536700.19999999995"/>
    <n v="3071"/>
    <n v="0"/>
    <n v="8388"/>
    <n v="39656"/>
    <n v="81092"/>
    <n v="0"/>
    <n v="0"/>
    <n v="5929"/>
    <m/>
    <n v="4282"/>
    <n v="12728"/>
    <n v="4300"/>
    <n v="22583"/>
    <n v="3658"/>
    <n v="4471"/>
    <n v="3720"/>
    <n v="22090"/>
    <n v="215968"/>
    <n v="0"/>
    <n v="0"/>
    <n v="0"/>
    <n v="0"/>
    <n v="0"/>
    <n v="0"/>
    <n v="0"/>
    <n v="239427"/>
    <n v="0"/>
    <n v="467157"/>
    <n v="1599830"/>
    <n v="1919844"/>
    <n v="0"/>
    <n v="0"/>
    <n v="243847"/>
    <m/>
    <n v="116578"/>
    <n v="250971"/>
    <n v="74667"/>
    <n v="506822"/>
    <n v="100084"/>
    <n v="85393"/>
    <n v="162280"/>
    <n v="880690"/>
    <n v="6647590"/>
    <n v="0"/>
    <n v="0"/>
    <n v="0"/>
    <n v="0"/>
    <n v="0"/>
    <n v="0"/>
    <n v="0"/>
    <m/>
    <x v="0"/>
    <x v="0"/>
    <m/>
    <m/>
    <m/>
    <m/>
    <x v="0"/>
    <x v="0"/>
    <m/>
    <m/>
    <m/>
    <n v="138"/>
    <n v="203"/>
    <n v="109"/>
    <n v="94"/>
    <n v="143"/>
    <n v="71"/>
    <n v="56"/>
    <n v="87"/>
    <n v="41"/>
    <n v="1"/>
    <n v="0"/>
    <n v="0"/>
    <n v="0"/>
    <n v="1"/>
    <n v="0"/>
    <n v="1"/>
    <n v="0"/>
    <n v="0"/>
    <n v="0"/>
    <n v="0"/>
    <n v="0"/>
    <n v="0"/>
    <n v="0"/>
    <n v="0"/>
    <n v="1"/>
    <n v="0"/>
    <n v="0"/>
    <n v="0"/>
    <n v="0"/>
  </r>
  <r>
    <n v="206334012"/>
    <x v="682"/>
    <d v="2024-02-01T00:00:00"/>
    <d v="2024-12-31T00:00:00"/>
    <n v="335"/>
    <s v="In Process"/>
    <x v="0"/>
    <x v="27"/>
    <x v="0"/>
    <x v="0"/>
    <s v="12 - Inland Counties"/>
    <x v="68"/>
    <s v="951925917"/>
    <s v="1717 W STETSON AVE"/>
    <s v="HEMET"/>
    <s v="92545"/>
    <s v="1891497681"/>
    <s v="BRENNAN BOYACK"/>
    <s v="Yes"/>
    <m/>
    <n v="178"/>
    <n v="178"/>
    <x v="0"/>
    <n v="59630"/>
    <n v="53436"/>
    <n v="192.44"/>
    <n v="927"/>
    <n v="885"/>
    <n v="5115"/>
    <n v="14439"/>
    <n v="6920"/>
    <n v="23977"/>
    <m/>
    <n v="42"/>
    <n v="218"/>
    <n v="2725"/>
    <x v="0"/>
    <n v="53436"/>
    <m/>
    <m/>
    <m/>
    <m/>
    <m/>
    <m/>
    <m/>
    <m/>
    <n v="43649015"/>
    <n v="9382686"/>
    <n v="29255767"/>
    <n v="3475"/>
    <n v="23779409"/>
    <n v="22566112"/>
    <n v="1213297"/>
    <n v="-2"/>
    <m/>
    <m/>
    <n v="1213295"/>
    <n v="6393750"/>
    <n v="17932420"/>
    <n v="4089750"/>
    <n v="13638300"/>
    <m/>
    <n v="51330"/>
    <n v="117250"/>
    <n v="1426215"/>
    <n v="43649015"/>
    <m/>
    <m/>
    <m/>
    <m/>
    <m/>
    <m/>
    <m/>
    <m/>
    <n v="3020578"/>
    <m/>
    <n v="6309947"/>
    <m/>
    <n v="18632"/>
    <m/>
    <n v="9630"/>
    <m/>
    <m/>
    <m/>
    <n v="19699"/>
    <m/>
    <n v="4200"/>
    <m/>
    <m/>
    <m/>
    <n v="0"/>
    <n v="0"/>
    <n v="3609300"/>
    <n v="0"/>
    <n v="3102550"/>
    <n v="810900"/>
    <n v="1445007"/>
    <n v="206907"/>
    <m/>
    <n v="208022"/>
    <m/>
    <m/>
    <m/>
    <m/>
    <m/>
    <m/>
    <m/>
    <m/>
    <m/>
    <m/>
    <m/>
    <m/>
    <m/>
    <m/>
    <m/>
    <m/>
    <m/>
    <m/>
    <m/>
    <m/>
    <m/>
    <m/>
    <m/>
    <m/>
    <m/>
    <m/>
    <m/>
    <m/>
    <m/>
    <m/>
    <m/>
    <m/>
    <n v="4671185"/>
    <m/>
    <n v="16031493"/>
    <m/>
    <n v="1669125"/>
    <m/>
    <n v="6281988"/>
    <m/>
    <m/>
    <m/>
    <n v="51049"/>
    <m/>
    <n v="550927"/>
    <m/>
    <m/>
    <m/>
    <m/>
    <m/>
    <m/>
    <m/>
    <m/>
    <m/>
    <m/>
    <m/>
    <m/>
    <m/>
    <m/>
    <m/>
    <m/>
    <m/>
    <n v="10681123"/>
    <n v="2458256"/>
    <n v="9426733"/>
    <n v="187008"/>
    <n v="8801528"/>
    <m/>
    <m/>
    <m/>
    <m/>
    <m/>
    <m/>
    <m/>
    <m/>
    <n v="370"/>
    <m/>
    <n v="1054862"/>
    <n v="30963"/>
    <n v="763566"/>
    <n v="224891"/>
    <n v="581417"/>
    <n v="87992"/>
    <m/>
    <n v="141665"/>
    <n v="774903"/>
    <n v="458029"/>
    <n v="104131"/>
    <n v="1565205"/>
    <n v="273202"/>
    <n v="195531"/>
    <n v="170238"/>
    <n v="4758556"/>
    <n v="37224"/>
    <n v="1999771"/>
    <n v="139151"/>
    <n v="24697"/>
    <m/>
    <n v="17330"/>
    <n v="360890"/>
    <n v="5377262"/>
    <m/>
    <n v="212535"/>
    <n v="3893"/>
    <m/>
    <m/>
    <n v="5593690"/>
    <n v="4380395"/>
    <m/>
    <m/>
    <n v="1213295"/>
    <n v="5593690"/>
    <m/>
    <m/>
    <n v="2450795"/>
    <m/>
    <n v="21058"/>
    <m/>
    <m/>
    <n v="228701"/>
    <n v="249759"/>
    <n v="-37224"/>
    <m/>
    <m/>
    <m/>
    <m/>
    <m/>
    <s v="0.00"/>
    <n v="0"/>
    <n v="1558"/>
    <n v="0"/>
    <n v="19113"/>
    <n v="56976"/>
    <n v="139641"/>
    <n v="0"/>
    <n v="0"/>
    <n v="0"/>
    <n v="30604"/>
    <n v="6834"/>
    <n v="17009"/>
    <n v="3575"/>
    <n v="31820"/>
    <n v="6169"/>
    <n v="6954"/>
    <n v="2565"/>
    <n v="20364"/>
    <n v="343182"/>
    <n v="0"/>
    <n v="26"/>
    <n v="1565"/>
    <n v="1548"/>
    <n v="0"/>
    <n v="0"/>
    <n v="3139"/>
    <n v="145577"/>
    <n v="0"/>
    <n v="1004474"/>
    <n v="2137900"/>
    <n v="3190101"/>
    <n v="0"/>
    <n v="0"/>
    <n v="0"/>
    <n v="1610807"/>
    <n v="138547"/>
    <n v="321735"/>
    <n v="69426"/>
    <n v="674002"/>
    <n v="207541"/>
    <n v="138731"/>
    <n v="134434"/>
    <n v="907848"/>
    <n v="10681123"/>
    <n v="0"/>
    <n v="1826"/>
    <n v="72577"/>
    <n v="76274"/>
    <n v="0"/>
    <n v="0"/>
    <n v="150677"/>
    <m/>
    <x v="0"/>
    <x v="0"/>
    <m/>
    <m/>
    <n v="30604"/>
    <m/>
    <x v="0"/>
    <x v="0"/>
    <m/>
    <m/>
    <n v="1610807"/>
    <n v="225"/>
    <n v="436"/>
    <n v="133"/>
    <n v="173"/>
    <n v="360"/>
    <n v="95"/>
    <n v="98"/>
    <n v="211"/>
    <n v="49"/>
    <n v="1"/>
    <n v="0"/>
    <n v="0"/>
    <n v="0"/>
    <n v="0"/>
    <n v="1"/>
    <n v="1"/>
    <n v="0"/>
    <n v="0"/>
    <n v="0"/>
    <n v="0"/>
    <n v="0"/>
    <n v="0"/>
    <n v="0"/>
    <n v="0"/>
    <n v="1"/>
    <n v="0"/>
    <n v="0"/>
    <n v="0"/>
    <n v="0"/>
  </r>
  <r>
    <n v="206334014"/>
    <x v="683"/>
    <d v="2024-01-01T00:00:00"/>
    <d v="2024-12-31T00:00:00"/>
    <n v="366"/>
    <s v="In Process"/>
    <x v="0"/>
    <x v="27"/>
    <x v="0"/>
    <x v="0"/>
    <s v="12 - Inland Counties"/>
    <x v="66"/>
    <s v="951845160"/>
    <s v="5800 WEST WILSON STREET"/>
    <s v="BANNING"/>
    <s v="92220-3042"/>
    <s v="1326736695"/>
    <s v="AVERY MCCUSKER"/>
    <s v="Yes"/>
    <m/>
    <n v="132"/>
    <n v="132"/>
    <x v="0"/>
    <n v="48312"/>
    <n v="46922"/>
    <n v="227.87"/>
    <n v="249"/>
    <n v="245"/>
    <n v="7406"/>
    <n v="7655"/>
    <n v="2938"/>
    <n v="24507"/>
    <m/>
    <n v="74"/>
    <n v="527"/>
    <n v="3815"/>
    <x v="0"/>
    <n v="46922"/>
    <m/>
    <m/>
    <m/>
    <m/>
    <m/>
    <m/>
    <m/>
    <m/>
    <n v="24553774"/>
    <n v="4745162"/>
    <n v="9360077"/>
    <n v="10485"/>
    <n v="19949344"/>
    <n v="19996334"/>
    <n v="-46990"/>
    <m/>
    <m/>
    <m/>
    <n v="-46990"/>
    <n v="9257500"/>
    <n v="2908900"/>
    <n v="1117780"/>
    <n v="9590484"/>
    <m/>
    <n v="28120"/>
    <n v="200260"/>
    <n v="1450730"/>
    <n v="24553774"/>
    <m/>
    <m/>
    <m/>
    <m/>
    <m/>
    <m/>
    <m/>
    <m/>
    <n v="3596865"/>
    <m/>
    <n v="1063414"/>
    <m/>
    <n v="17118"/>
    <m/>
    <n v="49261"/>
    <m/>
    <m/>
    <m/>
    <n v="13742"/>
    <m/>
    <n v="2852"/>
    <m/>
    <n v="1910"/>
    <m/>
    <n v="0"/>
    <n v="0"/>
    <n v="1949795"/>
    <n v="0"/>
    <n v="2115050"/>
    <n v="102680"/>
    <n v="400415"/>
    <n v="98410"/>
    <m/>
    <n v="78812"/>
    <m/>
    <m/>
    <m/>
    <m/>
    <m/>
    <m/>
    <m/>
    <m/>
    <m/>
    <m/>
    <m/>
    <m/>
    <m/>
    <m/>
    <m/>
    <m/>
    <m/>
    <m/>
    <m/>
    <m/>
    <m/>
    <m/>
    <m/>
    <m/>
    <m/>
    <m/>
    <m/>
    <m/>
    <m/>
    <m/>
    <m/>
    <m/>
    <n v="5737261"/>
    <m/>
    <n v="1551103"/>
    <m/>
    <n v="-296127"/>
    <m/>
    <n v="2050561"/>
    <m/>
    <m/>
    <m/>
    <n v="9088"/>
    <m/>
    <n v="308191"/>
    <m/>
    <m/>
    <m/>
    <m/>
    <m/>
    <m/>
    <m/>
    <m/>
    <m/>
    <m/>
    <m/>
    <m/>
    <m/>
    <m/>
    <m/>
    <m/>
    <m/>
    <n v="9334111"/>
    <n v="2206139"/>
    <n v="8456084"/>
    <n v="238479"/>
    <n v="7127568"/>
    <m/>
    <m/>
    <m/>
    <m/>
    <m/>
    <m/>
    <m/>
    <m/>
    <n v="475"/>
    <m/>
    <n v="543144"/>
    <n v="38597"/>
    <n v="640855"/>
    <n v="34302"/>
    <n v="160755"/>
    <n v="56407"/>
    <m/>
    <n v="85762"/>
    <n v="776583"/>
    <n v="372326"/>
    <n v="271830"/>
    <n v="1266327"/>
    <n v="199319"/>
    <n v="299964"/>
    <n v="159069"/>
    <n v="4612649"/>
    <n v="33196"/>
    <n v="1310320"/>
    <n v="113621"/>
    <n v="36737"/>
    <m/>
    <n v="8996"/>
    <n v="1847532"/>
    <n v="3377167"/>
    <m/>
    <n v="140586"/>
    <m/>
    <n v="316800"/>
    <m/>
    <n v="3834553"/>
    <n v="3359708"/>
    <m/>
    <m/>
    <n v="474845"/>
    <n v="3834553"/>
    <m/>
    <m/>
    <n v="1540560"/>
    <m/>
    <n v="0"/>
    <m/>
    <n v="6892"/>
    <n v="176265"/>
    <n v="183157"/>
    <n v="-42571"/>
    <m/>
    <m/>
    <m/>
    <m/>
    <m/>
    <s v="0.00"/>
    <n v="0"/>
    <n v="2015"/>
    <n v="0"/>
    <n v="15075"/>
    <n v="49405"/>
    <n v="111969"/>
    <n v="0"/>
    <n v="0"/>
    <n v="0"/>
    <n v="21972"/>
    <n v="13622"/>
    <n v="13010"/>
    <n v="8886"/>
    <n v="29546"/>
    <n v="5015"/>
    <n v="10785"/>
    <n v="3709"/>
    <n v="26127"/>
    <n v="311136"/>
    <n v="0"/>
    <n v="0"/>
    <n v="0"/>
    <n v="0"/>
    <n v="0"/>
    <n v="0"/>
    <n v="0"/>
    <n v="143598"/>
    <n v="0"/>
    <n v="802730"/>
    <n v="1833453"/>
    <n v="2678460"/>
    <n v="0"/>
    <n v="0"/>
    <n v="0"/>
    <n v="1035094"/>
    <n v="275621"/>
    <n v="250971"/>
    <n v="160718"/>
    <n v="571636"/>
    <n v="155789"/>
    <n v="211295"/>
    <n v="118434"/>
    <n v="1096312"/>
    <n v="9334111"/>
    <n v="0"/>
    <n v="0"/>
    <n v="0"/>
    <n v="0"/>
    <n v="0"/>
    <n v="0"/>
    <n v="0"/>
    <m/>
    <x v="0"/>
    <x v="0"/>
    <m/>
    <m/>
    <n v="21972"/>
    <m/>
    <x v="0"/>
    <x v="0"/>
    <m/>
    <m/>
    <n v="1035094"/>
    <n v="180"/>
    <n v="294"/>
    <n v="114"/>
    <n v="119"/>
    <n v="208"/>
    <n v="68"/>
    <n v="56"/>
    <n v="97"/>
    <n v="34"/>
    <n v="1"/>
    <n v="0"/>
    <n v="0"/>
    <n v="0"/>
    <n v="0"/>
    <n v="1"/>
    <n v="1"/>
    <n v="0"/>
    <n v="0"/>
    <n v="0"/>
    <n v="0"/>
    <n v="0"/>
    <n v="0"/>
    <n v="0"/>
    <n v="0"/>
    <n v="1"/>
    <n v="0"/>
    <n v="0"/>
    <n v="0"/>
    <n v="0"/>
  </r>
  <r>
    <n v="206334020"/>
    <x v="684"/>
    <d v="2024-02-01T00:00:00"/>
    <d v="2024-12-31T00:00:00"/>
    <n v="335"/>
    <s v="In Process"/>
    <x v="0"/>
    <x v="27"/>
    <x v="0"/>
    <x v="0"/>
    <s v="12 - Inland Counties"/>
    <x v="64"/>
    <s v="760-341-0261"/>
    <s v="74-350 COUNTRY CLUB DR"/>
    <s v="PALM DESERT"/>
    <s v="92260"/>
    <s v="1508568395"/>
    <s v="ERIC HYDER"/>
    <s v="Yes"/>
    <m/>
    <n v="178"/>
    <n v="178"/>
    <x v="0"/>
    <n v="59630"/>
    <n v="51131"/>
    <n v="184.14"/>
    <n v="882"/>
    <n v="808"/>
    <n v="6259"/>
    <n v="10258"/>
    <n v="4743"/>
    <n v="23647"/>
    <m/>
    <m/>
    <n v="209"/>
    <n v="6015"/>
    <x v="0"/>
    <n v="51131"/>
    <m/>
    <m/>
    <m/>
    <m/>
    <m/>
    <m/>
    <m/>
    <m/>
    <n v="36950197"/>
    <n v="6553067"/>
    <n v="20145833"/>
    <n v="7889"/>
    <n v="23365320"/>
    <n v="22667831"/>
    <n v="697489"/>
    <n v="-2"/>
    <m/>
    <m/>
    <n v="697487"/>
    <n v="7823750"/>
    <n v="12822500"/>
    <n v="2426500"/>
    <n v="11122197"/>
    <m/>
    <m/>
    <n v="83500"/>
    <n v="2671750"/>
    <n v="36950197"/>
    <m/>
    <m/>
    <m/>
    <m/>
    <m/>
    <m/>
    <m/>
    <m/>
    <n v="2764215"/>
    <m/>
    <n v="3722486"/>
    <m/>
    <n v="12624"/>
    <m/>
    <n v="42312"/>
    <m/>
    <m/>
    <m/>
    <m/>
    <m/>
    <n v="800"/>
    <m/>
    <n v="10630"/>
    <m/>
    <n v="0"/>
    <n v="0"/>
    <n v="2461241"/>
    <n v="0"/>
    <n v="2503665"/>
    <n v="594000"/>
    <n v="857515"/>
    <n v="97182"/>
    <m/>
    <n v="39464"/>
    <m/>
    <m/>
    <m/>
    <m/>
    <m/>
    <m/>
    <m/>
    <m/>
    <m/>
    <m/>
    <m/>
    <m/>
    <m/>
    <m/>
    <m/>
    <m/>
    <m/>
    <m/>
    <m/>
    <m/>
    <m/>
    <m/>
    <m/>
    <m/>
    <m/>
    <m/>
    <m/>
    <m/>
    <m/>
    <m/>
    <m/>
    <m/>
    <n v="4688100"/>
    <m/>
    <n v="10763872"/>
    <m/>
    <n v="542194"/>
    <m/>
    <n v="3438050"/>
    <m/>
    <m/>
    <m/>
    <m/>
    <m/>
    <n v="713617"/>
    <m/>
    <m/>
    <m/>
    <m/>
    <m/>
    <m/>
    <m/>
    <m/>
    <m/>
    <m/>
    <m/>
    <m/>
    <m/>
    <m/>
    <m/>
    <m/>
    <m/>
    <n v="10026932"/>
    <n v="2149269"/>
    <n v="10491630"/>
    <n v="176094"/>
    <n v="9710953"/>
    <m/>
    <m/>
    <m/>
    <m/>
    <m/>
    <m/>
    <m/>
    <m/>
    <m/>
    <m/>
    <n v="637211"/>
    <n v="27639"/>
    <n v="605070"/>
    <n v="237331"/>
    <n v="327016"/>
    <n v="53341"/>
    <m/>
    <n v="244374"/>
    <n v="843451"/>
    <n v="593696"/>
    <n v="39269"/>
    <n v="1476696"/>
    <n v="160767"/>
    <n v="164154"/>
    <n v="146780"/>
    <n v="4785750"/>
    <n v="41689"/>
    <n v="2000040"/>
    <n v="155707"/>
    <n v="34530"/>
    <m/>
    <n v="17330"/>
    <n v="365037"/>
    <n v="4692979"/>
    <m/>
    <n v="274285"/>
    <n v="8100"/>
    <m/>
    <m/>
    <n v="4975364"/>
    <n v="4277877"/>
    <m/>
    <m/>
    <n v="697487"/>
    <n v="4975364"/>
    <m/>
    <m/>
    <n v="1708510"/>
    <m/>
    <n v="0"/>
    <m/>
    <m/>
    <n v="315974"/>
    <n v="315974"/>
    <n v="-41689"/>
    <m/>
    <m/>
    <m/>
    <m/>
    <m/>
    <s v="0.00"/>
    <n v="0"/>
    <n v="2266"/>
    <n v="0"/>
    <n v="11696"/>
    <n v="65429"/>
    <n v="107383"/>
    <n v="0"/>
    <n v="0"/>
    <n v="0"/>
    <n v="22566"/>
    <n v="4832"/>
    <n v="19349"/>
    <n v="1663"/>
    <n v="27707"/>
    <n v="4072"/>
    <n v="5526"/>
    <n v="2296"/>
    <n v="20098"/>
    <n v="294883"/>
    <n v="0"/>
    <n v="860"/>
    <n v="6073"/>
    <n v="24735"/>
    <n v="0"/>
    <n v="0"/>
    <n v="31668"/>
    <n v="201754"/>
    <n v="0"/>
    <n v="661265"/>
    <n v="2702659"/>
    <n v="2813814"/>
    <n v="0"/>
    <n v="0"/>
    <n v="0"/>
    <n v="1213635"/>
    <n v="141330"/>
    <n v="372963"/>
    <n v="29636"/>
    <n v="586151"/>
    <n v="125247"/>
    <n v="108699"/>
    <n v="108937"/>
    <n v="960842"/>
    <n v="10026932"/>
    <n v="0"/>
    <n v="80024"/>
    <n v="385589"/>
    <n v="947355"/>
    <n v="0"/>
    <n v="0"/>
    <n v="1412968"/>
    <m/>
    <x v="0"/>
    <x v="0"/>
    <m/>
    <m/>
    <n v="22566"/>
    <m/>
    <x v="0"/>
    <x v="0"/>
    <m/>
    <m/>
    <n v="1213635"/>
    <n v="184"/>
    <n v="343"/>
    <n v="94"/>
    <n v="135"/>
    <n v="263"/>
    <n v="63"/>
    <n v="70"/>
    <n v="135"/>
    <n v="29"/>
    <n v="1"/>
    <n v="0"/>
    <n v="0"/>
    <n v="0"/>
    <n v="0"/>
    <n v="1"/>
    <n v="1"/>
    <n v="0"/>
    <n v="0"/>
    <n v="0"/>
    <n v="0"/>
    <n v="0"/>
    <n v="0"/>
    <n v="0"/>
    <n v="0"/>
    <n v="1"/>
    <n v="0"/>
    <n v="0"/>
    <n v="0"/>
    <n v="0"/>
  </r>
  <r>
    <n v="206334030"/>
    <x v="685"/>
    <d v="2024-01-01T00:00:00"/>
    <d v="2024-12-31T00:00:00"/>
    <n v="366"/>
    <s v="In Process"/>
    <x v="0"/>
    <x v="27"/>
    <x v="0"/>
    <x v="0"/>
    <s v="12 - Inland Counties"/>
    <x v="64"/>
    <s v="760-773-5151"/>
    <s v="44610 MONTEREY AVE"/>
    <s v="PALM DESERT"/>
    <s v="92260"/>
    <s v="1326336009"/>
    <s v="DILLON THOMAS"/>
    <s v="Yes"/>
    <s v="NATIONAL SENIOR CARE, INC."/>
    <n v="99"/>
    <n v="99"/>
    <x v="2"/>
    <n v="36234"/>
    <n v="33047"/>
    <n v="153.83000000000001"/>
    <n v="421"/>
    <n v="419"/>
    <n v="7063"/>
    <n v="4847"/>
    <n v="1946"/>
    <n v="17825"/>
    <m/>
    <m/>
    <n v="186"/>
    <n v="1180"/>
    <x v="0"/>
    <n v="33047"/>
    <m/>
    <m/>
    <m/>
    <m/>
    <m/>
    <m/>
    <m/>
    <m/>
    <n v="14499725"/>
    <n v="6181305"/>
    <n v="7664412"/>
    <n v="35"/>
    <n v="13016653"/>
    <n v="14386709"/>
    <n v="-1370056"/>
    <n v="549"/>
    <m/>
    <m/>
    <n v="-1369507"/>
    <n v="3184722"/>
    <n v="2139886"/>
    <n v="872241"/>
    <n v="7724036"/>
    <m/>
    <m/>
    <n v="67378"/>
    <n v="511462"/>
    <n v="14499725"/>
    <m/>
    <m/>
    <m/>
    <m/>
    <m/>
    <m/>
    <m/>
    <m/>
    <n v="4110935"/>
    <m/>
    <n v="1989457"/>
    <m/>
    <n v="13989"/>
    <m/>
    <n v="58607"/>
    <m/>
    <m/>
    <m/>
    <m/>
    <m/>
    <n v="7015"/>
    <m/>
    <n v="1302"/>
    <m/>
    <n v="0"/>
    <n v="0"/>
    <n v="2587950"/>
    <n v="0"/>
    <n v="2241945"/>
    <n v="490130"/>
    <n v="656567"/>
    <n v="160857"/>
    <m/>
    <n v="43856"/>
    <m/>
    <m/>
    <m/>
    <m/>
    <m/>
    <m/>
    <m/>
    <m/>
    <m/>
    <m/>
    <m/>
    <m/>
    <m/>
    <m/>
    <m/>
    <m/>
    <m/>
    <m/>
    <m/>
    <m/>
    <m/>
    <m/>
    <m/>
    <m/>
    <m/>
    <m/>
    <m/>
    <m/>
    <m/>
    <m/>
    <m/>
    <m/>
    <n v="2043926"/>
    <m/>
    <n v="2272472"/>
    <m/>
    <n v="375753"/>
    <m/>
    <n v="2810518"/>
    <m/>
    <m/>
    <m/>
    <m/>
    <m/>
    <n v="161743"/>
    <m/>
    <m/>
    <m/>
    <m/>
    <m/>
    <m/>
    <m/>
    <m/>
    <m/>
    <m/>
    <m/>
    <m/>
    <m/>
    <m/>
    <m/>
    <m/>
    <m/>
    <n v="4897373"/>
    <n v="1452614"/>
    <n v="8036722"/>
    <n v="157431"/>
    <n v="5757377"/>
    <m/>
    <m/>
    <m/>
    <m/>
    <m/>
    <m/>
    <m/>
    <m/>
    <n v="97717"/>
    <m/>
    <n v="578324"/>
    <n v="2754"/>
    <n v="481975"/>
    <n v="49873"/>
    <n v="232300"/>
    <n v="79417"/>
    <m/>
    <n v="88445"/>
    <n v="534900"/>
    <n v="407733"/>
    <n v="143383"/>
    <n v="843712"/>
    <n v="145868"/>
    <n v="135370"/>
    <m/>
    <n v="3102063"/>
    <n v="144670"/>
    <n v="970352"/>
    <n v="118083"/>
    <n v="204308"/>
    <n v="7067"/>
    <m/>
    <n v="261018"/>
    <n v="961654"/>
    <m/>
    <n v="1948316"/>
    <n v="57354"/>
    <m/>
    <m/>
    <n v="2967324"/>
    <n v="1677925"/>
    <n v="27085"/>
    <m/>
    <n v="1262314"/>
    <n v="2967324"/>
    <m/>
    <m/>
    <n v="-573066"/>
    <m/>
    <n v="5973"/>
    <n v="3790625"/>
    <n v="1392200"/>
    <n v="1261677"/>
    <n v="6450475"/>
    <n v="-4502159"/>
    <m/>
    <m/>
    <m/>
    <m/>
    <m/>
    <s v="0.00"/>
    <n v="0"/>
    <n v="2158"/>
    <n v="0"/>
    <n v="6284"/>
    <n v="36497"/>
    <n v="55094"/>
    <n v="0"/>
    <n v="0"/>
    <n v="4778"/>
    <m/>
    <n v="2318"/>
    <n v="15465"/>
    <n v="5200"/>
    <n v="19752"/>
    <n v="3682"/>
    <n v="4835"/>
    <m/>
    <n v="16287"/>
    <n v="172350"/>
    <n v="0"/>
    <n v="0"/>
    <n v="5134"/>
    <n v="31686"/>
    <n v="0"/>
    <n v="0"/>
    <n v="36820"/>
    <n v="171778"/>
    <n v="0"/>
    <n v="355831"/>
    <n v="1295127"/>
    <n v="1274521"/>
    <n v="0"/>
    <n v="0"/>
    <n v="155049"/>
    <m/>
    <n v="70487"/>
    <n v="283184"/>
    <n v="94235"/>
    <n v="438162"/>
    <n v="110765"/>
    <n v="99416"/>
    <m/>
    <n v="548818"/>
    <n v="4897373"/>
    <n v="0"/>
    <n v="0"/>
    <n v="280749"/>
    <n v="901304"/>
    <n v="0"/>
    <n v="0"/>
    <n v="1182053"/>
    <m/>
    <x v="0"/>
    <x v="0"/>
    <m/>
    <m/>
    <m/>
    <m/>
    <x v="0"/>
    <x v="0"/>
    <m/>
    <m/>
    <m/>
    <n v="169"/>
    <n v="219"/>
    <n v="139"/>
    <n v="108"/>
    <n v="139"/>
    <n v="93"/>
    <n v="60"/>
    <n v="74"/>
    <n v="52"/>
    <n v="1"/>
    <n v="0"/>
    <n v="0"/>
    <n v="0"/>
    <n v="1"/>
    <n v="0"/>
    <n v="1"/>
    <n v="0"/>
    <n v="0"/>
    <n v="0"/>
    <n v="0"/>
    <n v="0"/>
    <n v="0"/>
    <n v="0"/>
    <n v="0"/>
    <n v="1"/>
    <n v="0"/>
    <n v="0"/>
    <n v="0"/>
    <n v="0"/>
  </r>
  <r>
    <n v="206334031"/>
    <x v="686"/>
    <d v="2024-01-01T00:00:00"/>
    <d v="2024-12-31T00:00:00"/>
    <n v="366"/>
    <s v="In Process"/>
    <x v="0"/>
    <x v="27"/>
    <x v="0"/>
    <x v="0"/>
    <s v="12 - Inland Counties"/>
    <x v="65"/>
    <s v="909-697-2206"/>
    <s v="17050 ARNOLD DRIVE"/>
    <s v="RIVERSIDE"/>
    <s v="92518-2806"/>
    <s v="1336700772"/>
    <s v="SAMUEL LEE"/>
    <s v="Yes"/>
    <m/>
    <n v="59"/>
    <n v="59"/>
    <x v="1"/>
    <n v="21594"/>
    <n v="20508"/>
    <n v="218.61"/>
    <n v="340"/>
    <n v="353"/>
    <n v="6402"/>
    <n v="32"/>
    <n v="1318"/>
    <n v="7478"/>
    <m/>
    <n v="4105"/>
    <n v="127"/>
    <n v="1046"/>
    <x v="0"/>
    <n v="20508"/>
    <m/>
    <m/>
    <m/>
    <m/>
    <m/>
    <m/>
    <m/>
    <m/>
    <n v="7810054"/>
    <n v="4543010"/>
    <n v="1595100"/>
    <n v="1142"/>
    <n v="10759106"/>
    <n v="10696480"/>
    <n v="62626"/>
    <n v="352079"/>
    <m/>
    <m/>
    <n v="414705"/>
    <n v="2438071"/>
    <n v="12187"/>
    <n v="501933"/>
    <n v="2847844"/>
    <m/>
    <n v="1563306"/>
    <n v="48365"/>
    <n v="398348"/>
    <n v="7810054"/>
    <m/>
    <m/>
    <m/>
    <m/>
    <m/>
    <m/>
    <m/>
    <m/>
    <n v="2794483"/>
    <m/>
    <n v="13643"/>
    <m/>
    <n v="61741"/>
    <m/>
    <n v="350304"/>
    <m/>
    <m/>
    <m/>
    <n v="1304835"/>
    <m/>
    <n v="18004"/>
    <m/>
    <m/>
    <m/>
    <n v="7048"/>
    <n v="0"/>
    <n v="1519155"/>
    <n v="148219"/>
    <n v="1542585"/>
    <n v="550020"/>
    <n v="577010"/>
    <n v="88044"/>
    <m/>
    <n v="110929"/>
    <m/>
    <m/>
    <m/>
    <m/>
    <m/>
    <m/>
    <m/>
    <m/>
    <m/>
    <m/>
    <m/>
    <m/>
    <m/>
    <m/>
    <m/>
    <m/>
    <m/>
    <m/>
    <m/>
    <m/>
    <m/>
    <m/>
    <m/>
    <m/>
    <m/>
    <m/>
    <m/>
    <m/>
    <n v="-6450"/>
    <m/>
    <m/>
    <m/>
    <n v="343142"/>
    <m/>
    <n v="-209082"/>
    <m/>
    <n v="852294"/>
    <m/>
    <n v="-112433"/>
    <m/>
    <m/>
    <m/>
    <n v="329281"/>
    <m/>
    <n v="398348"/>
    <m/>
    <m/>
    <m/>
    <m/>
    <m/>
    <m/>
    <m/>
    <m/>
    <m/>
    <m/>
    <m/>
    <m/>
    <m/>
    <m/>
    <m/>
    <m/>
    <m/>
    <n v="5094183"/>
    <n v="868991"/>
    <n v="4733306"/>
    <n v="182326"/>
    <n v="3902200"/>
    <m/>
    <m/>
    <m/>
    <m/>
    <m/>
    <m/>
    <m/>
    <m/>
    <m/>
    <m/>
    <n v="443209"/>
    <m/>
    <n v="377057"/>
    <n v="97563"/>
    <n v="256616"/>
    <n v="46432"/>
    <m/>
    <n v="43451"/>
    <n v="335384"/>
    <n v="170977"/>
    <n v="137929"/>
    <n v="715301"/>
    <n v="186530"/>
    <n v="208092"/>
    <m/>
    <n v="2385807"/>
    <n v="3990"/>
    <n v="963164"/>
    <n v="104727"/>
    <n v="43140"/>
    <m/>
    <m/>
    <n v="274911"/>
    <n v="5074429"/>
    <m/>
    <n v="2533"/>
    <m/>
    <m/>
    <m/>
    <n v="5076962"/>
    <n v="3565274"/>
    <m/>
    <m/>
    <n v="1511688"/>
    <n v="5076962"/>
    <n v="2057182"/>
    <m/>
    <n v="2606316"/>
    <m/>
    <n v="0"/>
    <m/>
    <m/>
    <n v="26417"/>
    <n v="26417"/>
    <n v="-23884"/>
    <m/>
    <m/>
    <m/>
    <m/>
    <m/>
    <s v="0.12"/>
    <n v="427832.88"/>
    <n v="2204"/>
    <n v="0"/>
    <n v="4653"/>
    <n v="25396"/>
    <n v="54542"/>
    <n v="0"/>
    <n v="0"/>
    <n v="4375"/>
    <n v="10514"/>
    <n v="5138"/>
    <n v="7229"/>
    <n v="5395"/>
    <n v="15425"/>
    <n v="2626"/>
    <n v="5516"/>
    <m/>
    <n v="16962"/>
    <n v="159975"/>
    <n v="0"/>
    <n v="0"/>
    <n v="0"/>
    <n v="256"/>
    <n v="0"/>
    <n v="0"/>
    <n v="256"/>
    <n v="189655"/>
    <n v="0"/>
    <n v="255217"/>
    <n v="957800"/>
    <n v="1283924"/>
    <n v="0"/>
    <n v="0"/>
    <n v="180064"/>
    <n v="567589"/>
    <n v="119335"/>
    <n v="124379"/>
    <n v="89138"/>
    <n v="380513"/>
    <n v="100426"/>
    <n v="107273"/>
    <m/>
    <n v="738870"/>
    <n v="5094183"/>
    <n v="0"/>
    <n v="0"/>
    <n v="0"/>
    <n v="8960"/>
    <n v="0"/>
    <n v="0"/>
    <n v="8960"/>
    <m/>
    <x v="0"/>
    <x v="0"/>
    <m/>
    <m/>
    <n v="10514"/>
    <m/>
    <x v="0"/>
    <x v="0"/>
    <m/>
    <m/>
    <n v="567589"/>
    <n v="87"/>
    <n v="144"/>
    <n v="59"/>
    <n v="55"/>
    <n v="98"/>
    <n v="36"/>
    <n v="31"/>
    <n v="60"/>
    <n v="20"/>
    <n v="1"/>
    <n v="0"/>
    <n v="0"/>
    <n v="1"/>
    <n v="0"/>
    <n v="0"/>
    <n v="1"/>
    <n v="0"/>
    <n v="0"/>
    <n v="0"/>
    <n v="0"/>
    <n v="0"/>
    <n v="0"/>
    <n v="0"/>
    <n v="0"/>
    <n v="1"/>
    <n v="0"/>
    <n v="0"/>
    <n v="0"/>
    <n v="0"/>
  </r>
  <r>
    <n v="206334051"/>
    <x v="687"/>
    <d v="2024-01-01T00:00:00"/>
    <d v="2024-12-31T00:00:00"/>
    <n v="366"/>
    <s v="In Process"/>
    <x v="1"/>
    <x v="27"/>
    <x v="1"/>
    <x v="0"/>
    <s v="12 - Inland Counties"/>
    <x v="68"/>
    <s v="951-766-5116"/>
    <s v="2400 WEST ACACIA AVENUE"/>
    <s v="HEMET"/>
    <s v="92545-3743"/>
    <s v="1588740229"/>
    <s v="BILL FREDRICKSEN"/>
    <s v="Yes"/>
    <m/>
    <n v="54"/>
    <n v="54"/>
    <x v="1"/>
    <n v="19764"/>
    <n v="13301"/>
    <n v="67.3"/>
    <n v="365"/>
    <n v="355"/>
    <n v="1412"/>
    <n v="4584"/>
    <n v="889"/>
    <n v="6347"/>
    <m/>
    <m/>
    <n v="62"/>
    <n v="7"/>
    <x v="0"/>
    <n v="13301"/>
    <m/>
    <m/>
    <m/>
    <m/>
    <m/>
    <m/>
    <m/>
    <m/>
    <n v="4756482"/>
    <n v="2054966"/>
    <n v="1378123"/>
    <n v="503"/>
    <n v="5433828"/>
    <n v="6715358"/>
    <n v="-1281530"/>
    <n v="377451"/>
    <m/>
    <m/>
    <n v="-904079"/>
    <n v="527435"/>
    <n v="1569690"/>
    <n v="295180"/>
    <n v="2307342"/>
    <m/>
    <m/>
    <n v="54210"/>
    <n v="2625"/>
    <n v="4756482"/>
    <m/>
    <m/>
    <m/>
    <m/>
    <m/>
    <m/>
    <m/>
    <m/>
    <n v="948573"/>
    <m/>
    <n v="1045697"/>
    <m/>
    <n v="2672"/>
    <m/>
    <n v="18669"/>
    <m/>
    <m/>
    <m/>
    <m/>
    <m/>
    <n v="36044"/>
    <m/>
    <n v="3311"/>
    <m/>
    <n v="102575"/>
    <n v="0"/>
    <n v="738330"/>
    <n v="0"/>
    <n v="737780"/>
    <n v="183225"/>
    <n v="254644"/>
    <n v="4606"/>
    <m/>
    <n v="33806"/>
    <m/>
    <m/>
    <m/>
    <m/>
    <m/>
    <m/>
    <m/>
    <m/>
    <m/>
    <m/>
    <m/>
    <m/>
    <m/>
    <m/>
    <m/>
    <m/>
    <m/>
    <m/>
    <m/>
    <m/>
    <m/>
    <m/>
    <m/>
    <m/>
    <m/>
    <m/>
    <m/>
    <m/>
    <m/>
    <m/>
    <m/>
    <m/>
    <n v="408886"/>
    <m/>
    <n v="672907"/>
    <m/>
    <n v="25410"/>
    <m/>
    <n v="269882"/>
    <m/>
    <m/>
    <m/>
    <m/>
    <m/>
    <n v="1038"/>
    <m/>
    <m/>
    <m/>
    <m/>
    <m/>
    <m/>
    <m/>
    <m/>
    <m/>
    <m/>
    <m/>
    <m/>
    <m/>
    <m/>
    <m/>
    <m/>
    <m/>
    <n v="4220750"/>
    <n v="900313"/>
    <n v="3494619"/>
    <n v="264551"/>
    <n v="2806625"/>
    <m/>
    <m/>
    <m/>
    <m/>
    <m/>
    <m/>
    <m/>
    <m/>
    <n v="173519"/>
    <m/>
    <n v="199108"/>
    <m/>
    <n v="206154"/>
    <n v="35646"/>
    <n v="184100"/>
    <n v="38090"/>
    <m/>
    <n v="76988"/>
    <n v="157103"/>
    <n v="193998"/>
    <n v="47583"/>
    <n v="634759"/>
    <n v="90151"/>
    <n v="143420"/>
    <n v="77413"/>
    <n v="1513113"/>
    <n v="64710"/>
    <n v="1094"/>
    <n v="34212"/>
    <n v="37572"/>
    <m/>
    <m/>
    <m/>
    <n v="5206240"/>
    <m/>
    <n v="7075983"/>
    <n v="3049795"/>
    <n v="162022"/>
    <m/>
    <n v="15494040"/>
    <n v="1580415"/>
    <m/>
    <n v="11401588"/>
    <n v="2512037"/>
    <n v="15494040"/>
    <m/>
    <m/>
    <n v="534252"/>
    <n v="11401588"/>
    <n v="2153427"/>
    <n v="24265871"/>
    <m/>
    <n v="14402319"/>
    <n v="40821617"/>
    <n v="-33745634"/>
    <m/>
    <m/>
    <m/>
    <n v="11401588"/>
    <m/>
    <s v="2.64"/>
    <n v="4172295.6"/>
    <n v="1884"/>
    <n v="0"/>
    <n v="5373"/>
    <n v="16877"/>
    <n v="38702"/>
    <n v="0"/>
    <n v="0"/>
    <n v="1921"/>
    <m/>
    <n v="532"/>
    <n v="6943"/>
    <n v="2034"/>
    <n v="18819"/>
    <n v="2613"/>
    <n v="4221"/>
    <n v="1451"/>
    <n v="17432"/>
    <n v="118802"/>
    <n v="0"/>
    <n v="0"/>
    <n v="3155"/>
    <n v="4557"/>
    <n v="0"/>
    <n v="0"/>
    <n v="7712"/>
    <n v="127573"/>
    <n v="0"/>
    <n v="251525"/>
    <n v="601467"/>
    <n v="830768"/>
    <n v="0"/>
    <n v="0"/>
    <n v="90438"/>
    <m/>
    <n v="13353"/>
    <n v="131866"/>
    <n v="38826"/>
    <n v="382620"/>
    <n v="71573"/>
    <n v="94620"/>
    <n v="58599"/>
    <n v="739692"/>
    <n v="3432920"/>
    <n v="0"/>
    <n v="0"/>
    <n v="145800"/>
    <n v="139192"/>
    <n v="0"/>
    <n v="0"/>
    <n v="284992"/>
    <m/>
    <x v="0"/>
    <x v="0"/>
    <m/>
    <m/>
    <m/>
    <m/>
    <x v="0"/>
    <x v="0"/>
    <m/>
    <m/>
    <m/>
    <n v="116"/>
    <n v="187"/>
    <n v="66"/>
    <n v="46"/>
    <n v="86"/>
    <n v="22"/>
    <n v="26"/>
    <n v="48"/>
    <n v="15"/>
    <n v="1"/>
    <n v="0"/>
    <n v="0"/>
    <n v="1"/>
    <n v="0"/>
    <n v="0"/>
    <n v="1"/>
    <n v="0"/>
    <n v="0"/>
    <n v="0"/>
    <n v="0"/>
    <n v="0"/>
    <n v="0"/>
    <n v="0"/>
    <n v="0"/>
    <n v="0"/>
    <n v="0"/>
    <n v="1"/>
    <n v="0"/>
    <n v="0"/>
  </r>
  <r>
    <n v="206334439"/>
    <x v="688"/>
    <d v="2024-01-01T00:00:00"/>
    <d v="2024-12-31T00:00:00"/>
    <n v="366"/>
    <s v="In Process"/>
    <x v="0"/>
    <x v="27"/>
    <x v="0"/>
    <x v="0"/>
    <s v="12 - Inland Counties"/>
    <x v="69"/>
    <s v="760-347-0750"/>
    <s v="47763 MONROE ST"/>
    <s v="INDIO"/>
    <s v="92201"/>
    <s v="1578141206"/>
    <s v="ALONZO, ANDREA LESLIE"/>
    <s v="Yes"/>
    <s v="FLAGSTONE HEALTHCARE CENTRAL LLC"/>
    <n v="99"/>
    <n v="99"/>
    <x v="2"/>
    <n v="36234"/>
    <n v="33006"/>
    <n v="213.71"/>
    <n v="494"/>
    <n v="485"/>
    <n v="3118"/>
    <n v="5995"/>
    <n v="1675"/>
    <n v="21137"/>
    <m/>
    <n v="405"/>
    <n v="34"/>
    <n v="642"/>
    <x v="1"/>
    <n v="19671"/>
    <m/>
    <m/>
    <m/>
    <n v="13335"/>
    <m/>
    <m/>
    <m/>
    <m/>
    <n v="17413424"/>
    <n v="3973749"/>
    <n v="5269017"/>
    <n v="744"/>
    <n v="16118900"/>
    <n v="15166509"/>
    <n v="952391"/>
    <n v="4818"/>
    <n v="201014"/>
    <m/>
    <n v="756195"/>
    <n v="1544460"/>
    <n v="3102407"/>
    <n v="936916"/>
    <n v="11350221"/>
    <m/>
    <n v="234537"/>
    <n v="15770"/>
    <n v="229113"/>
    <n v="7506884"/>
    <m/>
    <m/>
    <m/>
    <n v="9906540"/>
    <m/>
    <m/>
    <m/>
    <m/>
    <n v="1108377"/>
    <m/>
    <n v="1773964"/>
    <m/>
    <n v="8326"/>
    <m/>
    <n v="904533"/>
    <m/>
    <m/>
    <m/>
    <n v="115561"/>
    <m/>
    <n v="1640"/>
    <m/>
    <n v="61348"/>
    <m/>
    <n v="87925"/>
    <n v="0"/>
    <n v="1003475"/>
    <n v="20520"/>
    <n v="1034100"/>
    <n v="271125"/>
    <n v="1320460"/>
    <n v="11424"/>
    <m/>
    <n v="224720"/>
    <m/>
    <m/>
    <m/>
    <m/>
    <m/>
    <m/>
    <m/>
    <m/>
    <m/>
    <m/>
    <m/>
    <m/>
    <m/>
    <m/>
    <m/>
    <m/>
    <m/>
    <m/>
    <n v="482"/>
    <m/>
    <m/>
    <m/>
    <m/>
    <m/>
    <m/>
    <m/>
    <n v="-1718"/>
    <m/>
    <n v="-51450"/>
    <m/>
    <m/>
    <m/>
    <n v="-274992"/>
    <m/>
    <n v="1573187"/>
    <m/>
    <n v="275903"/>
    <m/>
    <n v="3539782"/>
    <m/>
    <m/>
    <m/>
    <n v="254432"/>
    <m/>
    <n v="-15229"/>
    <m/>
    <m/>
    <m/>
    <m/>
    <m/>
    <m/>
    <m/>
    <m/>
    <m/>
    <m/>
    <m/>
    <m/>
    <m/>
    <n v="-31380"/>
    <m/>
    <m/>
    <m/>
    <n v="7931228"/>
    <n v="1897866"/>
    <n v="5337415"/>
    <n v="386470"/>
    <n v="3647049"/>
    <m/>
    <m/>
    <m/>
    <n v="3225957"/>
    <m/>
    <m/>
    <m/>
    <m/>
    <n v="223076"/>
    <n v="12778"/>
    <n v="365904"/>
    <n v="890852"/>
    <n v="481284"/>
    <n v="78310"/>
    <n v="174788"/>
    <n v="5675"/>
    <m/>
    <n v="44604"/>
    <n v="495553"/>
    <n v="389845"/>
    <n v="88853"/>
    <n v="650021"/>
    <n v="554026"/>
    <n v="108771"/>
    <n v="66017"/>
    <n v="2639029"/>
    <n v="124078"/>
    <n v="677498"/>
    <n v="81114"/>
    <n v="17677"/>
    <m/>
    <m/>
    <n v="123750"/>
    <n v="2046256"/>
    <m/>
    <n v="788930"/>
    <m/>
    <n v="-4910920"/>
    <n v="8200000"/>
    <n v="6124266"/>
    <n v="861091"/>
    <n v="2850022"/>
    <m/>
    <n v="2413153"/>
    <n v="6124266"/>
    <m/>
    <n v="-7784442"/>
    <m/>
    <m/>
    <n v="0"/>
    <m/>
    <n v="123825"/>
    <n v="888418"/>
    <n v="1012243"/>
    <n v="-223313"/>
    <m/>
    <m/>
    <m/>
    <m/>
    <m/>
    <s v="0.00"/>
    <n v="0"/>
    <n v="2688"/>
    <n v="0"/>
    <n v="17940"/>
    <n v="56447"/>
    <n v="59007"/>
    <n v="0"/>
    <n v="0"/>
    <n v="3"/>
    <n v="32423"/>
    <n v="4078"/>
    <n v="14454"/>
    <n v="3246"/>
    <n v="13629"/>
    <n v="10592"/>
    <n v="3600"/>
    <n v="1374"/>
    <n v="10049"/>
    <n v="229530"/>
    <n v="0"/>
    <n v="0"/>
    <n v="2282"/>
    <n v="9452"/>
    <n v="0"/>
    <n v="0"/>
    <n v="11734"/>
    <n v="140000"/>
    <n v="0"/>
    <n v="929519"/>
    <n v="2178046"/>
    <n v="1543526"/>
    <n v="0"/>
    <n v="0"/>
    <n v="248"/>
    <n v="1418199"/>
    <n v="124055"/>
    <n v="258134"/>
    <n v="56150"/>
    <n v="286715"/>
    <n v="380032"/>
    <n v="74461"/>
    <n v="53149"/>
    <n v="488994"/>
    <n v="7931228"/>
    <n v="0"/>
    <n v="0"/>
    <n v="131455"/>
    <n v="331580"/>
    <n v="0"/>
    <n v="0"/>
    <n v="463035"/>
    <m/>
    <x v="0"/>
    <x v="0"/>
    <m/>
    <m/>
    <n v="32423"/>
    <m/>
    <x v="0"/>
    <x v="0"/>
    <m/>
    <m/>
    <n v="1418199"/>
    <n v="127"/>
    <n v="212"/>
    <n v="82"/>
    <n v="93"/>
    <n v="162"/>
    <n v="60"/>
    <n v="37"/>
    <n v="60"/>
    <n v="26"/>
    <n v="1"/>
    <n v="0"/>
    <n v="0"/>
    <n v="0"/>
    <n v="1"/>
    <n v="0"/>
    <n v="1"/>
    <n v="0"/>
    <n v="0"/>
    <n v="0"/>
    <n v="1"/>
    <n v="0"/>
    <n v="0"/>
    <n v="0"/>
    <n v="0"/>
    <n v="1"/>
    <n v="0"/>
    <n v="0"/>
    <n v="0"/>
    <n v="0"/>
  </r>
  <r>
    <n v="206334502"/>
    <x v="689"/>
    <d v="2024-01-01T00:00:00"/>
    <d v="2024-12-31T00:00:00"/>
    <n v="366"/>
    <s v="In Process"/>
    <x v="0"/>
    <x v="27"/>
    <x v="0"/>
    <x v="0"/>
    <s v="12 - Inland Counties"/>
    <x v="65"/>
    <s v="990-960-0464"/>
    <s v="24100 MONROE AVENUE"/>
    <s v="MURRIETA"/>
    <s v="92562"/>
    <s v="LTC55747G"/>
    <s v="JAMES WRIGHT GARNER"/>
    <s v="Yes"/>
    <m/>
    <n v="145"/>
    <n v="145"/>
    <x v="0"/>
    <n v="53070"/>
    <n v="48734"/>
    <n v="210.06"/>
    <n v="1041"/>
    <n v="1011"/>
    <n v="3368"/>
    <n v="11132"/>
    <n v="1886"/>
    <n v="28954"/>
    <m/>
    <n v="527"/>
    <n v="197"/>
    <n v="2670"/>
    <x v="0"/>
    <n v="48734"/>
    <m/>
    <m/>
    <m/>
    <m/>
    <m/>
    <m/>
    <m/>
    <m/>
    <n v="17472790"/>
    <n v="5751141"/>
    <n v="2462675"/>
    <n v="51955"/>
    <n v="20813211"/>
    <n v="20536468"/>
    <n v="276743"/>
    <n v="8691"/>
    <n v="12590"/>
    <m/>
    <n v="272844"/>
    <n v="1160127"/>
    <n v="3901110"/>
    <n v="748592"/>
    <n v="10621427"/>
    <m/>
    <n v="36850"/>
    <n v="75973"/>
    <n v="928711"/>
    <n v="17472790"/>
    <m/>
    <m/>
    <m/>
    <m/>
    <m/>
    <m/>
    <m/>
    <m/>
    <n v="1578020"/>
    <m/>
    <n v="2444080"/>
    <m/>
    <n v="2548"/>
    <m/>
    <n v="342129"/>
    <m/>
    <m/>
    <m/>
    <n v="1167440"/>
    <m/>
    <n v="7056"/>
    <m/>
    <n v="209868"/>
    <m/>
    <n v="4268"/>
    <n v="8802"/>
    <n v="2288869"/>
    <n v="0"/>
    <n v="2129860"/>
    <n v="199595"/>
    <n v="904695"/>
    <n v="65438"/>
    <m/>
    <n v="149614"/>
    <m/>
    <m/>
    <m/>
    <m/>
    <m/>
    <m/>
    <m/>
    <m/>
    <m/>
    <m/>
    <m/>
    <m/>
    <m/>
    <m/>
    <m/>
    <m/>
    <m/>
    <m/>
    <m/>
    <m/>
    <m/>
    <m/>
    <m/>
    <m/>
    <m/>
    <m/>
    <m/>
    <m/>
    <n v="17398"/>
    <m/>
    <m/>
    <m/>
    <n v="-193350"/>
    <m/>
    <n v="478353"/>
    <m/>
    <n v="23961"/>
    <m/>
    <n v="1892369"/>
    <m/>
    <m/>
    <m/>
    <n v="191682"/>
    <m/>
    <n v="52262"/>
    <m/>
    <m/>
    <m/>
    <m/>
    <m/>
    <m/>
    <m/>
    <m/>
    <m/>
    <m/>
    <m/>
    <m/>
    <m/>
    <m/>
    <m/>
    <m/>
    <m/>
    <n v="8896209"/>
    <n v="2031035"/>
    <n v="9609224"/>
    <n v="456505"/>
    <n v="8195331"/>
    <m/>
    <m/>
    <m/>
    <m/>
    <m/>
    <m/>
    <m/>
    <m/>
    <n v="2845"/>
    <n v="8201"/>
    <n v="802220"/>
    <m/>
    <n v="721942"/>
    <n v="55700"/>
    <n v="586124"/>
    <n v="43779"/>
    <m/>
    <n v="135561"/>
    <n v="653191"/>
    <n v="507011"/>
    <n v="162131"/>
    <n v="1263566"/>
    <n v="184789"/>
    <n v="146286"/>
    <n v="178672"/>
    <n v="4983276"/>
    <n v="145723"/>
    <n v="1573204"/>
    <n v="109853"/>
    <n v="86146"/>
    <m/>
    <m/>
    <n v="-9083"/>
    <n v="16022252"/>
    <m/>
    <n v="601983"/>
    <n v="680968"/>
    <n v="567920"/>
    <n v="5583772"/>
    <n v="23456895"/>
    <n v="1976479"/>
    <n v="5749066"/>
    <m/>
    <n v="15731350"/>
    <n v="23456895"/>
    <n v="12268403"/>
    <m/>
    <m/>
    <m/>
    <n v="131895"/>
    <n v="11229"/>
    <n v="888151"/>
    <n v="743072"/>
    <n v="1774347"/>
    <n v="-1172364"/>
    <m/>
    <m/>
    <m/>
    <m/>
    <m/>
    <s v="0.28"/>
    <n v="553414.12"/>
    <n v="3720"/>
    <n v="0"/>
    <n v="11936"/>
    <n v="57203"/>
    <n v="121599"/>
    <n v="0"/>
    <n v="0"/>
    <n v="10039"/>
    <m/>
    <n v="3437"/>
    <n v="18735"/>
    <n v="5131"/>
    <n v="31450"/>
    <n v="5612"/>
    <n v="5714"/>
    <n v="3392"/>
    <n v="26536"/>
    <n v="304504"/>
    <n v="0"/>
    <n v="0"/>
    <n v="0"/>
    <n v="0"/>
    <n v="0"/>
    <n v="0"/>
    <n v="0"/>
    <n v="268279"/>
    <n v="0"/>
    <n v="643907"/>
    <n v="2152257"/>
    <n v="2880997"/>
    <n v="0"/>
    <n v="0"/>
    <n v="425055"/>
    <m/>
    <n v="94229"/>
    <n v="337214"/>
    <n v="86985"/>
    <n v="666484"/>
    <n v="146779"/>
    <n v="113337"/>
    <n v="142834"/>
    <n v="937852"/>
    <n v="8896209"/>
    <n v="0"/>
    <n v="0"/>
    <n v="0"/>
    <n v="0"/>
    <n v="0"/>
    <n v="0"/>
    <n v="0"/>
    <m/>
    <x v="0"/>
    <x v="0"/>
    <m/>
    <m/>
    <m/>
    <m/>
    <x v="0"/>
    <x v="0"/>
    <m/>
    <m/>
    <m/>
    <n v="199"/>
    <n v="330"/>
    <n v="125"/>
    <n v="138"/>
    <n v="249"/>
    <n v="78"/>
    <n v="87"/>
    <n v="153"/>
    <n v="52"/>
    <n v="1"/>
    <n v="0"/>
    <n v="0"/>
    <n v="0"/>
    <n v="0"/>
    <n v="1"/>
    <n v="1"/>
    <n v="0"/>
    <n v="0"/>
    <n v="0"/>
    <n v="0"/>
    <n v="0"/>
    <n v="0"/>
    <n v="0"/>
    <n v="0"/>
    <n v="1"/>
    <n v="0"/>
    <n v="0"/>
    <n v="0"/>
    <n v="0"/>
  </r>
  <r>
    <n v="206334506"/>
    <x v="690"/>
    <d v="2024-01-01T00:00:00"/>
    <d v="2024-12-31T00:00:00"/>
    <n v="366"/>
    <s v="In Process"/>
    <x v="0"/>
    <x v="27"/>
    <x v="0"/>
    <x v="0"/>
    <s v="12 - Inland Counties"/>
    <x v="64"/>
    <s v="760-340-5999"/>
    <s v="72201 COUNTRY CLUB DRIVE"/>
    <s v="RANCHO MIRAGE"/>
    <s v="92270"/>
    <s v="1710582101"/>
    <s v="JIMMY STEWART"/>
    <s v="Yes"/>
    <s v="BAYSHIRE SENIOR LIVING"/>
    <n v="45"/>
    <n v="45"/>
    <x v="1"/>
    <n v="16470"/>
    <n v="14777"/>
    <n v="209.16"/>
    <n v="747"/>
    <n v="739"/>
    <n v="8967"/>
    <n v="154"/>
    <m/>
    <m/>
    <m/>
    <n v="5378"/>
    <n v="244"/>
    <n v="34"/>
    <x v="0"/>
    <n v="14777"/>
    <m/>
    <m/>
    <m/>
    <m/>
    <m/>
    <m/>
    <m/>
    <m/>
    <n v="6347413"/>
    <n v="5377304"/>
    <n v="890844"/>
    <n v="1011"/>
    <n v="10834884"/>
    <n v="9900285"/>
    <n v="934599"/>
    <n v="29310"/>
    <n v="1600"/>
    <m/>
    <n v="962309"/>
    <n v="3851746"/>
    <n v="66150"/>
    <m/>
    <m/>
    <m/>
    <n v="2310103"/>
    <n v="104809"/>
    <n v="14605"/>
    <n v="6347413"/>
    <m/>
    <m/>
    <m/>
    <m/>
    <m/>
    <m/>
    <m/>
    <m/>
    <n v="3263065"/>
    <m/>
    <n v="56040"/>
    <m/>
    <m/>
    <m/>
    <m/>
    <m/>
    <m/>
    <m/>
    <n v="1957037"/>
    <m/>
    <n v="88790"/>
    <m/>
    <n v="12372"/>
    <m/>
    <n v="0"/>
    <n v="0"/>
    <n v="2417480"/>
    <n v="0"/>
    <n v="2090550"/>
    <n v="310885"/>
    <n v="445752"/>
    <n v="72513"/>
    <m/>
    <n v="40124"/>
    <m/>
    <m/>
    <m/>
    <m/>
    <m/>
    <m/>
    <m/>
    <m/>
    <m/>
    <m/>
    <m/>
    <m/>
    <m/>
    <m/>
    <m/>
    <m/>
    <m/>
    <m/>
    <m/>
    <m/>
    <m/>
    <m/>
    <m/>
    <m/>
    <m/>
    <m/>
    <m/>
    <m/>
    <m/>
    <m/>
    <m/>
    <m/>
    <n v="-607918"/>
    <m/>
    <n v="-2795355"/>
    <m/>
    <m/>
    <m/>
    <m/>
    <m/>
    <m/>
    <m/>
    <n v="4267140"/>
    <m/>
    <n v="26977"/>
    <m/>
    <m/>
    <m/>
    <m/>
    <m/>
    <m/>
    <m/>
    <m/>
    <m/>
    <m/>
    <m/>
    <m/>
    <m/>
    <m/>
    <m/>
    <m/>
    <m/>
    <n v="4442045"/>
    <n v="1060931"/>
    <n v="4397309"/>
    <n v="102957"/>
    <n v="3259413"/>
    <m/>
    <m/>
    <m/>
    <m/>
    <m/>
    <m/>
    <m/>
    <m/>
    <n v="80853"/>
    <m/>
    <n v="758802"/>
    <m/>
    <n v="502613"/>
    <n v="62835"/>
    <n v="512360"/>
    <n v="90342"/>
    <m/>
    <n v="46185"/>
    <n v="325350"/>
    <n v="137141"/>
    <n v="15202"/>
    <n v="528889"/>
    <n v="247288"/>
    <n v="82953"/>
    <m/>
    <n v="2102657"/>
    <m/>
    <n v="620969"/>
    <n v="110914"/>
    <n v="10702"/>
    <m/>
    <m/>
    <n v="404817"/>
    <n v="1851591"/>
    <m/>
    <n v="407129"/>
    <m/>
    <n v="1635928"/>
    <m/>
    <n v="3894648"/>
    <n v="776454"/>
    <m/>
    <n v="497659"/>
    <n v="2620535"/>
    <n v="3894648"/>
    <m/>
    <n v="1267370"/>
    <n v="73006"/>
    <m/>
    <n v="0"/>
    <m/>
    <n v="344756"/>
    <n v="125961"/>
    <n v="470717"/>
    <n v="-63588"/>
    <m/>
    <m/>
    <m/>
    <n v="497659"/>
    <m/>
    <s v="0.24"/>
    <n v="186348.96"/>
    <n v="1955"/>
    <n v="0"/>
    <n v="4690"/>
    <n v="23377"/>
    <n v="35529"/>
    <n v="0"/>
    <n v="0"/>
    <n v="3404"/>
    <n v="20258"/>
    <n v="2594"/>
    <n v="5204"/>
    <n v="674"/>
    <n v="12122"/>
    <n v="4365"/>
    <n v="2609"/>
    <m/>
    <n v="11560"/>
    <n v="128341"/>
    <n v="0"/>
    <n v="0"/>
    <n v="0"/>
    <n v="0"/>
    <n v="0"/>
    <n v="0"/>
    <n v="0"/>
    <n v="151826"/>
    <n v="0"/>
    <n v="246987"/>
    <n v="924015"/>
    <n v="839548"/>
    <n v="0"/>
    <n v="0"/>
    <n v="155757"/>
    <n v="1053668"/>
    <n v="54891"/>
    <n v="95634"/>
    <n v="11524"/>
    <n v="268852"/>
    <n v="113638"/>
    <n v="66960"/>
    <m/>
    <n v="458745"/>
    <n v="4442045"/>
    <n v="0"/>
    <n v="0"/>
    <n v="0"/>
    <n v="0"/>
    <n v="0"/>
    <n v="0"/>
    <n v="0"/>
    <m/>
    <x v="0"/>
    <x v="0"/>
    <m/>
    <m/>
    <n v="20258"/>
    <m/>
    <x v="0"/>
    <x v="0"/>
    <m/>
    <m/>
    <n v="1053668"/>
    <n v="93"/>
    <n v="139"/>
    <n v="65"/>
    <n v="60"/>
    <n v="89"/>
    <n v="31"/>
    <n v="25"/>
    <n v="43"/>
    <n v="16"/>
    <n v="1"/>
    <n v="0"/>
    <n v="0"/>
    <n v="1"/>
    <n v="0"/>
    <n v="0"/>
    <n v="1"/>
    <n v="0"/>
    <n v="0"/>
    <n v="0"/>
    <n v="0"/>
    <n v="0"/>
    <n v="0"/>
    <n v="0"/>
    <n v="0"/>
    <n v="1"/>
    <n v="0"/>
    <n v="0"/>
    <n v="0"/>
    <n v="0"/>
  </r>
  <r>
    <n v="206334559"/>
    <x v="691"/>
    <d v="2024-01-01T00:00:00"/>
    <d v="2024-12-31T00:00:00"/>
    <n v="366"/>
    <s v="In Process"/>
    <x v="0"/>
    <x v="27"/>
    <x v="0"/>
    <x v="0"/>
    <s v="12 - Inland Counties"/>
    <x v="65"/>
    <s v="951-689-2340"/>
    <s v="3688 NYE AVENUE"/>
    <s v="RIVERSIDE"/>
    <s v="92505"/>
    <s v="ZZT18014G"/>
    <s v="CARSON MCCUSKER"/>
    <s v="Yes"/>
    <m/>
    <n v="99"/>
    <n v="99"/>
    <x v="2"/>
    <n v="36234"/>
    <n v="35238"/>
    <n v="223.86"/>
    <n v="646"/>
    <n v="645"/>
    <n v="17751"/>
    <n v="7552"/>
    <n v="3189"/>
    <n v="5072"/>
    <m/>
    <n v="1440"/>
    <n v="104"/>
    <n v="130"/>
    <x v="0"/>
    <n v="35238"/>
    <m/>
    <m/>
    <m/>
    <m/>
    <m/>
    <m/>
    <m/>
    <m/>
    <n v="37704046"/>
    <n v="11144698"/>
    <n v="22802242"/>
    <n v="3675"/>
    <n v="26050177"/>
    <n v="21082089"/>
    <n v="4968088"/>
    <n v="-1"/>
    <m/>
    <m/>
    <n v="4968087"/>
    <n v="22188750"/>
    <n v="9440000"/>
    <n v="1594500"/>
    <n v="2561596"/>
    <m/>
    <n v="1800000"/>
    <n v="52000"/>
    <n v="67200"/>
    <n v="37704046"/>
    <m/>
    <m/>
    <m/>
    <m/>
    <m/>
    <m/>
    <m/>
    <m/>
    <n v="7551020"/>
    <m/>
    <n v="3154473"/>
    <m/>
    <n v="128053"/>
    <m/>
    <n v="21696"/>
    <m/>
    <m/>
    <m/>
    <n v="287806"/>
    <m/>
    <n v="1650"/>
    <m/>
    <m/>
    <m/>
    <n v="0"/>
    <n v="18914"/>
    <n v="4813025"/>
    <n v="0"/>
    <n v="4622625"/>
    <n v="643050"/>
    <n v="872068"/>
    <n v="89248"/>
    <m/>
    <n v="85768"/>
    <m/>
    <m/>
    <m/>
    <m/>
    <m/>
    <m/>
    <m/>
    <m/>
    <m/>
    <m/>
    <m/>
    <m/>
    <m/>
    <m/>
    <m/>
    <m/>
    <m/>
    <m/>
    <m/>
    <m/>
    <m/>
    <m/>
    <m/>
    <m/>
    <m/>
    <m/>
    <m/>
    <m/>
    <m/>
    <m/>
    <m/>
    <m/>
    <n v="13350057"/>
    <m/>
    <n v="6320326"/>
    <m/>
    <n v="674808"/>
    <m/>
    <n v="951454"/>
    <m/>
    <m/>
    <m/>
    <n v="1477849"/>
    <m/>
    <n v="27748"/>
    <m/>
    <m/>
    <m/>
    <m/>
    <m/>
    <m/>
    <m/>
    <m/>
    <m/>
    <m/>
    <m/>
    <m/>
    <m/>
    <m/>
    <m/>
    <m/>
    <m/>
    <n v="9184801"/>
    <n v="2536550"/>
    <n v="9360738"/>
    <n v="579446"/>
    <n v="6483163"/>
    <m/>
    <m/>
    <m/>
    <m/>
    <m/>
    <m/>
    <m/>
    <m/>
    <n v="26010"/>
    <n v="7566"/>
    <n v="1130761"/>
    <m/>
    <n v="886609"/>
    <n v="212656"/>
    <n v="584748"/>
    <n v="92879"/>
    <m/>
    <n v="439464"/>
    <n v="625447"/>
    <n v="471428"/>
    <n v="206915"/>
    <n v="975805"/>
    <n v="323975"/>
    <n v="182316"/>
    <n v="120778"/>
    <n v="5832811"/>
    <n v="42063"/>
    <n v="1312339"/>
    <n v="221282"/>
    <n v="156356"/>
    <m/>
    <n v="13493"/>
    <n v="733225"/>
    <n v="15392648"/>
    <m/>
    <n v="145493"/>
    <m/>
    <m/>
    <n v="100000"/>
    <n v="15638141"/>
    <n v="1591159"/>
    <m/>
    <m/>
    <n v="14046982"/>
    <n v="15638141"/>
    <n v="11251918"/>
    <m/>
    <m/>
    <m/>
    <n v="0"/>
    <m/>
    <m/>
    <n v="254564"/>
    <n v="254564"/>
    <n v="-109071"/>
    <m/>
    <m/>
    <m/>
    <m/>
    <m/>
    <s v="0.00"/>
    <n v="0"/>
    <n v="2045"/>
    <n v="0"/>
    <n v="9920"/>
    <n v="47085"/>
    <n v="85548"/>
    <n v="0"/>
    <n v="0"/>
    <n v="0"/>
    <n v="36355"/>
    <n v="3033"/>
    <n v="18175"/>
    <n v="5811"/>
    <n v="22793"/>
    <n v="5415"/>
    <n v="5363"/>
    <n v="2023"/>
    <n v="23141"/>
    <n v="266707"/>
    <n v="0"/>
    <n v="175"/>
    <n v="76"/>
    <n v="7124"/>
    <n v="0"/>
    <n v="0"/>
    <n v="7375"/>
    <n v="219629"/>
    <n v="0"/>
    <n v="505106"/>
    <n v="1803171"/>
    <n v="1765623"/>
    <n v="0"/>
    <n v="0"/>
    <n v="0"/>
    <n v="1686593"/>
    <n v="93327"/>
    <n v="333449"/>
    <n v="109730"/>
    <n v="455069"/>
    <n v="236113"/>
    <n v="114388"/>
    <n v="78042"/>
    <n v="1784561"/>
    <n v="9184801"/>
    <n v="0"/>
    <n v="11811"/>
    <n v="3354"/>
    <n v="167709"/>
    <n v="0"/>
    <n v="0"/>
    <n v="182874"/>
    <m/>
    <x v="0"/>
    <x v="0"/>
    <m/>
    <m/>
    <n v="36355"/>
    <m/>
    <x v="0"/>
    <x v="0"/>
    <m/>
    <m/>
    <n v="1686593"/>
    <n v="174"/>
    <n v="318"/>
    <n v="108"/>
    <n v="124"/>
    <n v="245"/>
    <n v="66"/>
    <n v="64"/>
    <n v="136"/>
    <n v="28"/>
    <n v="1"/>
    <n v="0"/>
    <n v="0"/>
    <n v="0"/>
    <n v="1"/>
    <n v="0"/>
    <n v="1"/>
    <n v="0"/>
    <n v="0"/>
    <n v="0"/>
    <n v="0"/>
    <n v="0"/>
    <n v="0"/>
    <n v="0"/>
    <n v="0"/>
    <n v="1"/>
    <n v="0"/>
    <n v="0"/>
    <n v="0"/>
    <n v="0"/>
  </r>
  <r>
    <n v="206334620"/>
    <x v="692"/>
    <d v="2024-01-01T00:00:00"/>
    <d v="2024-12-31T00:00:00"/>
    <n v="366"/>
    <s v="In Process"/>
    <x v="0"/>
    <x v="27"/>
    <x v="0"/>
    <x v="0"/>
    <s v="12 - Inland Counties"/>
    <x v="68"/>
    <s v="951-363-5434"/>
    <s v="26940 E. HOSPITAL RD."/>
    <s v="MORENO VALLEY"/>
    <s v="92555"/>
    <s v="1285297291"/>
    <s v="CARSON MCCUSKER"/>
    <s v="Yes"/>
    <m/>
    <n v="99"/>
    <n v="99"/>
    <x v="2"/>
    <n v="36234"/>
    <n v="35056"/>
    <n v="224.11"/>
    <n v="572"/>
    <n v="561"/>
    <n v="18499"/>
    <n v="8316"/>
    <n v="770"/>
    <n v="6074"/>
    <m/>
    <n v="797"/>
    <n v="7"/>
    <n v="593"/>
    <x v="0"/>
    <n v="35056"/>
    <m/>
    <m/>
    <m/>
    <m/>
    <m/>
    <m/>
    <m/>
    <m/>
    <n v="39976218"/>
    <n v="10741887"/>
    <n v="27271775"/>
    <n v="9981"/>
    <n v="23456311"/>
    <n v="20279724"/>
    <n v="3176587"/>
    <n v="203"/>
    <m/>
    <m/>
    <n v="3176790"/>
    <n v="23123750"/>
    <n v="10281250"/>
    <n v="577500"/>
    <n v="4547468"/>
    <m/>
    <n v="996250"/>
    <n v="5250"/>
    <n v="444750"/>
    <n v="39976218"/>
    <m/>
    <m/>
    <m/>
    <m/>
    <m/>
    <m/>
    <m/>
    <m/>
    <n v="7290854"/>
    <m/>
    <n v="3120880"/>
    <m/>
    <n v="28487"/>
    <m/>
    <n v="1328"/>
    <m/>
    <m/>
    <m/>
    <n v="295675"/>
    <m/>
    <n v="3225"/>
    <m/>
    <n v="1438"/>
    <m/>
    <n v="0"/>
    <n v="0"/>
    <n v="4559125"/>
    <n v="0"/>
    <n v="4477340"/>
    <n v="481950"/>
    <n v="887544"/>
    <n v="280542"/>
    <m/>
    <n v="55386"/>
    <m/>
    <m/>
    <m/>
    <m/>
    <m/>
    <m/>
    <m/>
    <m/>
    <m/>
    <m/>
    <m/>
    <m/>
    <m/>
    <m/>
    <m/>
    <m/>
    <m/>
    <m/>
    <m/>
    <m/>
    <m/>
    <m/>
    <m/>
    <m/>
    <m/>
    <m/>
    <m/>
    <m/>
    <m/>
    <m/>
    <m/>
    <m/>
    <n v="13671410"/>
    <m/>
    <n v="9444858"/>
    <m/>
    <n v="488156"/>
    <m/>
    <n v="2554808"/>
    <m/>
    <m/>
    <m/>
    <n v="884836"/>
    <m/>
    <n v="227707"/>
    <m/>
    <m/>
    <m/>
    <m/>
    <m/>
    <m/>
    <m/>
    <m/>
    <m/>
    <m/>
    <m/>
    <m/>
    <m/>
    <m/>
    <m/>
    <m/>
    <m/>
    <n v="8730958"/>
    <n v="2147077"/>
    <n v="9401689"/>
    <n v="264577"/>
    <n v="6474954"/>
    <m/>
    <m/>
    <m/>
    <m/>
    <m/>
    <m/>
    <m/>
    <m/>
    <n v="14953"/>
    <m/>
    <n v="983253"/>
    <n v="6689"/>
    <n v="847145"/>
    <n v="134801"/>
    <n v="396038"/>
    <n v="120381"/>
    <m/>
    <n v="338586"/>
    <n v="635402"/>
    <n v="500357"/>
    <n v="161043"/>
    <n v="978005"/>
    <n v="109285"/>
    <n v="218936"/>
    <n v="135613"/>
    <n v="5071662"/>
    <n v="68397"/>
    <n v="2629058"/>
    <n v="207007"/>
    <n v="23636"/>
    <m/>
    <n v="13493"/>
    <n v="211030"/>
    <n v="14822159"/>
    <m/>
    <n v="421337"/>
    <n v="52413"/>
    <m/>
    <m/>
    <n v="15295909"/>
    <n v="1536935"/>
    <m/>
    <m/>
    <n v="13758974"/>
    <n v="15295909"/>
    <n v="12144198"/>
    <m/>
    <m/>
    <m/>
    <n v="0"/>
    <m/>
    <n v="397073"/>
    <n v="396924"/>
    <n v="793997"/>
    <n v="-372660"/>
    <m/>
    <m/>
    <m/>
    <m/>
    <m/>
    <s v="0.00"/>
    <n v="0"/>
    <n v="2008"/>
    <n v="0"/>
    <n v="10703"/>
    <n v="52234"/>
    <n v="82174"/>
    <n v="0"/>
    <n v="0"/>
    <n v="0"/>
    <n v="33166"/>
    <n v="3653"/>
    <n v="21202"/>
    <n v="5446"/>
    <n v="20414"/>
    <n v="1925"/>
    <n v="7939"/>
    <n v="1983"/>
    <n v="23999"/>
    <n v="266846"/>
    <n v="0"/>
    <n v="6"/>
    <n v="197"/>
    <n v="9042"/>
    <n v="0"/>
    <n v="0"/>
    <n v="9245"/>
    <n v="181019"/>
    <n v="0"/>
    <n v="549378"/>
    <n v="1985604"/>
    <n v="1689931"/>
    <n v="0"/>
    <n v="0"/>
    <n v="0"/>
    <n v="1530649"/>
    <n v="103184"/>
    <n v="367335"/>
    <n v="95126"/>
    <n v="466206"/>
    <n v="74178"/>
    <n v="153987"/>
    <n v="93479"/>
    <n v="1440882"/>
    <n v="8730958"/>
    <n v="0"/>
    <n v="599"/>
    <n v="9072"/>
    <n v="228504"/>
    <n v="0"/>
    <n v="0"/>
    <n v="238175"/>
    <m/>
    <x v="0"/>
    <x v="0"/>
    <m/>
    <m/>
    <n v="33166"/>
    <m/>
    <x v="0"/>
    <x v="0"/>
    <m/>
    <m/>
    <n v="1530649"/>
    <n v="167"/>
    <n v="264"/>
    <n v="115"/>
    <n v="119"/>
    <n v="210"/>
    <n v="73"/>
    <n v="63"/>
    <n v="113"/>
    <n v="33"/>
    <n v="1"/>
    <n v="0"/>
    <n v="0"/>
    <n v="0"/>
    <n v="1"/>
    <n v="0"/>
    <n v="1"/>
    <n v="0"/>
    <n v="0"/>
    <n v="0"/>
    <n v="0"/>
    <n v="0"/>
    <n v="0"/>
    <n v="0"/>
    <n v="0"/>
    <n v="1"/>
    <n v="0"/>
    <n v="0"/>
    <n v="0"/>
    <n v="0"/>
  </r>
  <r>
    <n v="206334688"/>
    <x v="693"/>
    <d v="2023-05-01T00:00:00"/>
    <d v="2024-04-30T00:00:00"/>
    <n v="366"/>
    <s v="In Process"/>
    <x v="0"/>
    <x v="27"/>
    <x v="0"/>
    <x v="0"/>
    <s v="12 - Inland Counties"/>
    <x v="65"/>
    <s v="951-417-8200"/>
    <s v="25924 JACKSON AVENUE"/>
    <s v="MURRIETA"/>
    <s v="92563"/>
    <s v="1952802225"/>
    <s v="WESLEY JONES"/>
    <s v="Yes"/>
    <m/>
    <n v="170"/>
    <n v="170"/>
    <x v="0"/>
    <n v="62220"/>
    <n v="57254"/>
    <n v="92.02"/>
    <n v="1227"/>
    <n v="1220"/>
    <n v="12623"/>
    <m/>
    <n v="18574"/>
    <n v="8564"/>
    <n v="14364"/>
    <m/>
    <n v="410"/>
    <n v="2719"/>
    <x v="0"/>
    <n v="57254"/>
    <m/>
    <m/>
    <m/>
    <m/>
    <m/>
    <m/>
    <m/>
    <m/>
    <n v="23853848"/>
    <n v="9529740"/>
    <n v="2873417"/>
    <n v="2931"/>
    <n v="30513102"/>
    <n v="29409075"/>
    <n v="1104027"/>
    <n v="195059"/>
    <n v="5769"/>
    <m/>
    <n v="1293317"/>
    <n v="5530050"/>
    <m/>
    <n v="7498200"/>
    <n v="3508775"/>
    <n v="6018755"/>
    <m/>
    <n v="161170"/>
    <n v="1136898"/>
    <n v="23853848"/>
    <m/>
    <m/>
    <m/>
    <m/>
    <m/>
    <m/>
    <m/>
    <m/>
    <n v="4871747"/>
    <m/>
    <m/>
    <m/>
    <n v="89459"/>
    <m/>
    <m/>
    <m/>
    <n v="4550485"/>
    <m/>
    <m/>
    <m/>
    <n v="16020"/>
    <m/>
    <n v="2029"/>
    <m/>
    <n v="38311"/>
    <n v="169"/>
    <n v="3807875"/>
    <n v="0"/>
    <n v="3692022"/>
    <n v="494421"/>
    <n v="1115952"/>
    <n v="154136"/>
    <m/>
    <n v="226854"/>
    <m/>
    <m/>
    <m/>
    <m/>
    <m/>
    <m/>
    <m/>
    <m/>
    <m/>
    <m/>
    <m/>
    <m/>
    <m/>
    <m/>
    <m/>
    <m/>
    <m/>
    <m/>
    <m/>
    <m/>
    <m/>
    <m/>
    <m/>
    <m/>
    <m/>
    <m/>
    <m/>
    <m/>
    <n v="-10414"/>
    <m/>
    <m/>
    <m/>
    <n v="597030"/>
    <m/>
    <m/>
    <m/>
    <n v="537352"/>
    <m/>
    <m/>
    <m/>
    <n v="1696247"/>
    <m/>
    <m/>
    <m/>
    <n v="53202"/>
    <m/>
    <m/>
    <m/>
    <m/>
    <m/>
    <m/>
    <m/>
    <m/>
    <m/>
    <m/>
    <m/>
    <m/>
    <m/>
    <m/>
    <m/>
    <m/>
    <m/>
    <n v="11936090"/>
    <n v="2630853"/>
    <n v="14842132"/>
    <n v="436311"/>
    <n v="10538737"/>
    <m/>
    <m/>
    <m/>
    <m/>
    <m/>
    <m/>
    <m/>
    <m/>
    <n v="91478"/>
    <n v="19178"/>
    <n v="1241330"/>
    <m/>
    <n v="1140969"/>
    <n v="120207"/>
    <n v="811347"/>
    <n v="129312"/>
    <m/>
    <n v="241185"/>
    <n v="740413"/>
    <n v="567150"/>
    <n v="148923"/>
    <n v="1557783"/>
    <n v="302965"/>
    <n v="197722"/>
    <n v="214369"/>
    <n v="5867215"/>
    <n v="11136"/>
    <n v="4131141"/>
    <n v="270296"/>
    <n v="82145"/>
    <m/>
    <n v="379296"/>
    <n v="604778"/>
    <n v="5552522"/>
    <m/>
    <n v="82907"/>
    <m/>
    <n v="17254176"/>
    <m/>
    <n v="22889605"/>
    <n v="27877115"/>
    <m/>
    <m/>
    <n v="-4987510"/>
    <n v="22889605"/>
    <m/>
    <m/>
    <n v="5633530"/>
    <m/>
    <n v="0"/>
    <m/>
    <n v="82611"/>
    <n v="34164"/>
    <n v="116775"/>
    <n v="-33868"/>
    <m/>
    <m/>
    <m/>
    <m/>
    <m/>
    <s v="0.04"/>
    <n v="1115084.6000000001"/>
    <n v="1747"/>
    <n v="0"/>
    <n v="17724"/>
    <n v="80161"/>
    <n v="150241"/>
    <n v="0"/>
    <n v="0"/>
    <n v="13757"/>
    <m/>
    <n v="4519"/>
    <n v="20953"/>
    <n v="4850"/>
    <n v="32141"/>
    <n v="6266"/>
    <n v="5988"/>
    <n v="3958"/>
    <n v="35165"/>
    <n v="377470"/>
    <n v="0"/>
    <n v="0"/>
    <n v="0"/>
    <n v="0"/>
    <n v="0"/>
    <n v="0"/>
    <n v="0"/>
    <n v="207298"/>
    <n v="0"/>
    <n v="963381"/>
    <n v="2998456"/>
    <n v="3631128"/>
    <n v="0"/>
    <n v="0"/>
    <n v="532990"/>
    <m/>
    <n v="161225"/>
    <n v="398361"/>
    <n v="86916"/>
    <n v="810117"/>
    <n v="245085"/>
    <n v="157621"/>
    <n v="176075"/>
    <n v="1567437"/>
    <n v="11936090"/>
    <n v="0"/>
    <n v="0"/>
    <n v="0"/>
    <n v="0"/>
    <n v="0"/>
    <n v="0"/>
    <n v="0"/>
    <m/>
    <x v="0"/>
    <x v="0"/>
    <m/>
    <m/>
    <m/>
    <m/>
    <x v="0"/>
    <x v="0"/>
    <m/>
    <m/>
    <m/>
    <n v="310"/>
    <n v="458"/>
    <n v="183"/>
    <n v="228"/>
    <n v="355"/>
    <n v="120"/>
    <n v="135"/>
    <n v="223"/>
    <n v="62"/>
    <n v="1"/>
    <n v="0"/>
    <n v="0"/>
    <n v="0"/>
    <n v="0"/>
    <n v="1"/>
    <n v="1"/>
    <n v="0"/>
    <n v="0"/>
    <n v="0"/>
    <n v="0"/>
    <n v="0"/>
    <n v="0"/>
    <n v="0"/>
    <n v="0"/>
    <n v="1"/>
    <n v="0"/>
    <n v="0"/>
    <n v="0"/>
    <n v="0"/>
  </r>
  <r>
    <n v="206334689"/>
    <x v="694"/>
    <d v="2024-01-01T00:00:00"/>
    <d v="2024-12-31T00:00:00"/>
    <n v="366"/>
    <s v="In Process"/>
    <x v="0"/>
    <x v="27"/>
    <x v="0"/>
    <x v="0"/>
    <s v="12 - Inland Counties"/>
    <x v="65"/>
    <s v="951-466-0200"/>
    <s v="44280 CAMPANULA WAY"/>
    <s v="TEMECULA"/>
    <s v="92592"/>
    <s v="1881210847"/>
    <s v="JIM GEDDIE"/>
    <s v="Yes"/>
    <s v="LIFE GENERATIONS HEALTHCARE"/>
    <n v="116"/>
    <n v="116"/>
    <x v="0"/>
    <n v="42456"/>
    <n v="40254"/>
    <n v="219.63"/>
    <n v="1044"/>
    <n v="1042"/>
    <n v="17681"/>
    <n v="14512"/>
    <n v="937"/>
    <n v="6254"/>
    <m/>
    <m/>
    <n v="866"/>
    <n v="4"/>
    <x v="0"/>
    <n v="40254"/>
    <m/>
    <m/>
    <m/>
    <m/>
    <m/>
    <m/>
    <m/>
    <m/>
    <n v="15670427"/>
    <n v="13565976"/>
    <n v="936455"/>
    <n v="19519"/>
    <n v="28319467"/>
    <n v="24218905"/>
    <n v="4100562"/>
    <n v="-375398"/>
    <m/>
    <m/>
    <n v="3725164"/>
    <n v="7125905"/>
    <n v="5500442"/>
    <n v="354720"/>
    <n v="2363773"/>
    <m/>
    <m/>
    <n v="324087"/>
    <n v="1500"/>
    <n v="15670427"/>
    <m/>
    <m/>
    <m/>
    <m/>
    <m/>
    <m/>
    <m/>
    <m/>
    <n v="7034633"/>
    <m/>
    <n v="6139466"/>
    <m/>
    <n v="7269"/>
    <m/>
    <n v="188598"/>
    <m/>
    <m/>
    <m/>
    <m/>
    <m/>
    <n v="129709"/>
    <m/>
    <n v="66301"/>
    <m/>
    <n v="352199"/>
    <n v="0"/>
    <n v="4358640"/>
    <n v="66120"/>
    <n v="4029770"/>
    <n v="1095280"/>
    <n v="3070713"/>
    <n v="242605"/>
    <m/>
    <n v="350649"/>
    <m/>
    <m/>
    <m/>
    <m/>
    <m/>
    <m/>
    <m/>
    <m/>
    <m/>
    <m/>
    <m/>
    <m/>
    <m/>
    <m/>
    <m/>
    <m/>
    <m/>
    <m/>
    <m/>
    <m/>
    <m/>
    <m/>
    <m/>
    <m/>
    <m/>
    <m/>
    <m/>
    <m/>
    <n v="30"/>
    <m/>
    <m/>
    <m/>
    <n v="-526646"/>
    <m/>
    <n v="1908968"/>
    <m/>
    <n v="-87747"/>
    <m/>
    <n v="-354206"/>
    <m/>
    <m/>
    <m/>
    <m/>
    <m/>
    <n v="-3944"/>
    <m/>
    <m/>
    <m/>
    <m/>
    <m/>
    <m/>
    <m/>
    <m/>
    <m/>
    <m/>
    <m/>
    <m/>
    <m/>
    <m/>
    <m/>
    <m/>
    <m/>
    <n v="9283077"/>
    <n v="2467265"/>
    <n v="12468563"/>
    <n v="18717"/>
    <n v="8808847"/>
    <m/>
    <m/>
    <m/>
    <m/>
    <m/>
    <m/>
    <m/>
    <m/>
    <n v="184788"/>
    <m/>
    <n v="1463326"/>
    <n v="20273"/>
    <n v="1053585"/>
    <n v="155311"/>
    <n v="789267"/>
    <n v="136770"/>
    <m/>
    <n v="173976"/>
    <n v="449483"/>
    <n v="384920"/>
    <n v="169379"/>
    <n v="1179307"/>
    <n v="374882"/>
    <n v="229242"/>
    <n v="241555"/>
    <n v="5216488"/>
    <n v="276964"/>
    <n v="2263009"/>
    <n v="245537"/>
    <n v="61956"/>
    <m/>
    <m/>
    <n v="340040"/>
    <n v="18356100"/>
    <m/>
    <n v="356028"/>
    <m/>
    <n v="17649"/>
    <m/>
    <n v="18729777"/>
    <n v="13253646"/>
    <n v="45338"/>
    <n v="8984"/>
    <n v="5421809"/>
    <n v="18729777"/>
    <m/>
    <m/>
    <n v="11416168"/>
    <m/>
    <n v="0"/>
    <m/>
    <m/>
    <n v="1378437"/>
    <n v="1378437"/>
    <n v="-1022409"/>
    <m/>
    <m/>
    <m/>
    <n v="17649"/>
    <n v="-8665"/>
    <s v="0.89"/>
    <n v="11795744.939999999"/>
    <n v="6907"/>
    <n v="0"/>
    <n v="19296"/>
    <n v="66349"/>
    <n v="97179"/>
    <n v="0"/>
    <n v="0"/>
    <n v="0"/>
    <n v="6111"/>
    <n v="4207"/>
    <n v="13053"/>
    <n v="5439"/>
    <n v="21864"/>
    <n v="3895"/>
    <n v="7075"/>
    <n v="5152"/>
    <n v="38326"/>
    <n v="294853"/>
    <n v="0"/>
    <n v="0"/>
    <n v="0"/>
    <n v="0"/>
    <n v="0"/>
    <n v="0"/>
    <n v="0"/>
    <n v="536270"/>
    <n v="0"/>
    <n v="1081427"/>
    <n v="2743383"/>
    <n v="2128012"/>
    <n v="0"/>
    <n v="0"/>
    <n v="0"/>
    <n v="137760"/>
    <n v="119947"/>
    <n v="244298"/>
    <n v="99342"/>
    <n v="477904"/>
    <n v="122665"/>
    <n v="172784"/>
    <n v="190575"/>
    <n v="1228710"/>
    <n v="9283077"/>
    <n v="0"/>
    <n v="0"/>
    <n v="0"/>
    <n v="0"/>
    <n v="0"/>
    <n v="0"/>
    <n v="0"/>
    <m/>
    <x v="0"/>
    <x v="0"/>
    <m/>
    <n v="6111"/>
    <m/>
    <m/>
    <x v="0"/>
    <x v="0"/>
    <m/>
    <n v="137760"/>
    <m/>
    <n v="217"/>
    <n v="342"/>
    <n v="134"/>
    <n v="143"/>
    <n v="239"/>
    <n v="87"/>
    <n v="68"/>
    <n v="119"/>
    <n v="40"/>
    <n v="1"/>
    <n v="0"/>
    <n v="0"/>
    <n v="0"/>
    <n v="0"/>
    <n v="1"/>
    <n v="1"/>
    <n v="0"/>
    <n v="0"/>
    <n v="0"/>
    <n v="0"/>
    <n v="0"/>
    <n v="0"/>
    <n v="0"/>
    <n v="0"/>
    <n v="1"/>
    <n v="0"/>
    <n v="0"/>
    <n v="0"/>
    <n v="0"/>
  </r>
  <r>
    <n v="206340788"/>
    <x v="695"/>
    <d v="2024-01-01T00:00:00"/>
    <d v="2024-12-31T00:00:00"/>
    <n v="366"/>
    <s v="In Process"/>
    <x v="0"/>
    <x v="28"/>
    <x v="0"/>
    <x v="0"/>
    <s v="02 - Golden Empire"/>
    <x v="63"/>
    <s v="916-481-5500"/>
    <s v="3400 ALTA ARDEN EXPRESSWAY"/>
    <s v="SACRAMENTO"/>
    <s v="95825"/>
    <s v="1275539454"/>
    <s v="RILEY CORBIN"/>
    <s v="Yes"/>
    <m/>
    <n v="177"/>
    <n v="177"/>
    <x v="0"/>
    <n v="64782"/>
    <n v="56225"/>
    <n v="202.33"/>
    <n v="362"/>
    <n v="368"/>
    <n v="3510"/>
    <n v="5715"/>
    <n v="2341"/>
    <n v="42616"/>
    <m/>
    <n v="131"/>
    <n v="33"/>
    <n v="1879"/>
    <x v="0"/>
    <n v="56225"/>
    <m/>
    <m/>
    <m/>
    <m/>
    <m/>
    <m/>
    <m/>
    <m/>
    <n v="32754130"/>
    <n v="4936438"/>
    <n v="14880012"/>
    <n v="88935"/>
    <n v="22899491"/>
    <n v="22329321"/>
    <n v="570170"/>
    <n v="-2"/>
    <m/>
    <m/>
    <n v="570168"/>
    <n v="4379650"/>
    <n v="7109580"/>
    <n v="1115130"/>
    <n v="19125620"/>
    <m/>
    <n v="163750"/>
    <n v="14850"/>
    <n v="845550"/>
    <n v="32754130"/>
    <m/>
    <m/>
    <m/>
    <m/>
    <m/>
    <m/>
    <m/>
    <m/>
    <n v="2700489"/>
    <m/>
    <n v="2126586"/>
    <m/>
    <n v="7096"/>
    <m/>
    <n v="63493"/>
    <m/>
    <m/>
    <m/>
    <n v="37299"/>
    <m/>
    <n v="1475"/>
    <m/>
    <m/>
    <m/>
    <n v="0"/>
    <n v="0"/>
    <n v="1704140"/>
    <n v="0"/>
    <n v="1660445"/>
    <n v="792645"/>
    <n v="639180"/>
    <n v="115476"/>
    <m/>
    <n v="24552"/>
    <m/>
    <m/>
    <m/>
    <m/>
    <m/>
    <m/>
    <m/>
    <m/>
    <m/>
    <m/>
    <m/>
    <m/>
    <m/>
    <m/>
    <m/>
    <m/>
    <m/>
    <m/>
    <m/>
    <m/>
    <m/>
    <m/>
    <m/>
    <m/>
    <m/>
    <m/>
    <m/>
    <m/>
    <m/>
    <m/>
    <m/>
    <m/>
    <n v="2540613"/>
    <m/>
    <n v="5614508"/>
    <m/>
    <n v="-525584"/>
    <m/>
    <n v="6841813"/>
    <m/>
    <m/>
    <m/>
    <n v="114749"/>
    <m/>
    <n v="293913"/>
    <m/>
    <m/>
    <m/>
    <m/>
    <m/>
    <m/>
    <m/>
    <m/>
    <m/>
    <m/>
    <m/>
    <m/>
    <m/>
    <m/>
    <m/>
    <m/>
    <m/>
    <n v="10647137"/>
    <n v="2645654"/>
    <n v="9036530"/>
    <n v="309041"/>
    <n v="9550606"/>
    <m/>
    <m/>
    <m/>
    <m/>
    <m/>
    <m/>
    <m/>
    <m/>
    <n v="24"/>
    <m/>
    <n v="584133"/>
    <n v="69061"/>
    <n v="373733"/>
    <n v="206628"/>
    <n v="335151"/>
    <n v="71380"/>
    <m/>
    <n v="57665"/>
    <n v="601422"/>
    <n v="550810"/>
    <n v="223099"/>
    <n v="1436335"/>
    <n v="185298"/>
    <n v="184213"/>
    <n v="157360"/>
    <n v="5168915"/>
    <n v="48621"/>
    <n v="1860590"/>
    <n v="46057"/>
    <n v="38458"/>
    <m/>
    <n v="24124"/>
    <n v="555638"/>
    <n v="4819842"/>
    <m/>
    <n v="1315852"/>
    <n v="39360"/>
    <m/>
    <m/>
    <n v="6175054"/>
    <n v="7465606"/>
    <m/>
    <m/>
    <n v="-1290552"/>
    <n v="6175054"/>
    <m/>
    <m/>
    <n v="5432068"/>
    <m/>
    <n v="38527"/>
    <m/>
    <n v="1149391"/>
    <n v="201016"/>
    <n v="1388934"/>
    <n v="-73082"/>
    <m/>
    <m/>
    <m/>
    <m/>
    <m/>
    <s v="0.00"/>
    <n v="0"/>
    <n v="1727"/>
    <n v="0"/>
    <n v="26302"/>
    <n v="53590"/>
    <n v="123219"/>
    <n v="0"/>
    <n v="0"/>
    <n v="0"/>
    <n v="18175"/>
    <n v="3772"/>
    <n v="23457"/>
    <n v="8030"/>
    <n v="28766"/>
    <n v="4015"/>
    <n v="5670"/>
    <n v="2045"/>
    <n v="20610"/>
    <n v="319378"/>
    <n v="0"/>
    <n v="0"/>
    <n v="105"/>
    <n v="107"/>
    <n v="0"/>
    <n v="0"/>
    <n v="212"/>
    <n v="129218"/>
    <n v="0"/>
    <n v="1406358"/>
    <n v="2289619"/>
    <n v="3191322"/>
    <n v="0"/>
    <n v="0"/>
    <n v="0"/>
    <n v="900708"/>
    <n v="117016"/>
    <n v="419228"/>
    <n v="140317"/>
    <n v="702523"/>
    <n v="149787"/>
    <n v="133587"/>
    <n v="121943"/>
    <n v="945511"/>
    <n v="10647137"/>
    <n v="0"/>
    <n v="0"/>
    <n v="8813"/>
    <n v="5679"/>
    <n v="0"/>
    <n v="0"/>
    <n v="14492"/>
    <m/>
    <x v="0"/>
    <x v="0"/>
    <m/>
    <m/>
    <n v="18175"/>
    <m/>
    <x v="0"/>
    <x v="0"/>
    <m/>
    <m/>
    <n v="900708"/>
    <n v="187"/>
    <n v="354"/>
    <n v="100"/>
    <n v="136"/>
    <n v="281"/>
    <n v="62"/>
    <n v="79"/>
    <n v="165"/>
    <n v="30"/>
    <n v="1"/>
    <n v="0"/>
    <n v="0"/>
    <n v="0"/>
    <n v="0"/>
    <n v="1"/>
    <n v="1"/>
    <n v="0"/>
    <n v="0"/>
    <n v="0"/>
    <n v="0"/>
    <n v="0"/>
    <n v="0"/>
    <n v="0"/>
    <n v="0"/>
    <n v="1"/>
    <n v="0"/>
    <n v="0"/>
    <n v="0"/>
    <n v="0"/>
  </r>
  <r>
    <n v="206340789"/>
    <x v="696"/>
    <d v="2024-01-01T00:00:00"/>
    <d v="2024-12-31T00:00:00"/>
    <n v="366"/>
    <s v="In Process"/>
    <x v="0"/>
    <x v="28"/>
    <x v="0"/>
    <x v="0"/>
    <s v="02 - Golden Empire"/>
    <x v="70"/>
    <s v="916-922-7177"/>
    <s v="500 JESSIE AVE"/>
    <s v="SACRAMENTO"/>
    <s v="95838-?"/>
    <s v="1801892096"/>
    <s v="JUDD COCKETT"/>
    <s v="Yes"/>
    <m/>
    <n v="161"/>
    <n v="161"/>
    <x v="0"/>
    <n v="58926"/>
    <n v="57168"/>
    <n v="224.73"/>
    <n v="139"/>
    <n v="139"/>
    <n v="5564"/>
    <n v="107"/>
    <n v="4227"/>
    <n v="39394"/>
    <m/>
    <m/>
    <n v="466"/>
    <n v="7410"/>
    <x v="0"/>
    <n v="57168"/>
    <m/>
    <m/>
    <m/>
    <m/>
    <m/>
    <m/>
    <m/>
    <m/>
    <n v="27617925"/>
    <n v="5267811"/>
    <n v="9481487"/>
    <n v="33857"/>
    <n v="23438106"/>
    <n v="23250889"/>
    <n v="187217"/>
    <n v="2"/>
    <m/>
    <m/>
    <n v="187219"/>
    <n v="6955000"/>
    <n v="133750"/>
    <n v="1415055"/>
    <n v="12865630"/>
    <m/>
    <m/>
    <n v="151450"/>
    <n v="6097040"/>
    <n v="27617925"/>
    <m/>
    <m/>
    <m/>
    <m/>
    <m/>
    <m/>
    <m/>
    <m/>
    <n v="4328239"/>
    <m/>
    <n v="336547"/>
    <m/>
    <m/>
    <m/>
    <n v="4353"/>
    <m/>
    <m/>
    <m/>
    <m/>
    <m/>
    <m/>
    <m/>
    <n v="598672"/>
    <m/>
    <n v="0"/>
    <n v="0"/>
    <n v="1846175"/>
    <n v="0"/>
    <n v="2283925"/>
    <n v="683550"/>
    <n v="374399"/>
    <n v="63929"/>
    <m/>
    <n v="15833"/>
    <m/>
    <m/>
    <m/>
    <m/>
    <m/>
    <m/>
    <m/>
    <m/>
    <m/>
    <m/>
    <m/>
    <m/>
    <m/>
    <m/>
    <m/>
    <m/>
    <m/>
    <m/>
    <m/>
    <m/>
    <m/>
    <m/>
    <m/>
    <m/>
    <m/>
    <m/>
    <m/>
    <m/>
    <m/>
    <m/>
    <m/>
    <m/>
    <n v="4283345"/>
    <m/>
    <n v="250244"/>
    <m/>
    <n v="115349"/>
    <m/>
    <n v="2888362"/>
    <m/>
    <m/>
    <m/>
    <m/>
    <m/>
    <n v="1944187"/>
    <m/>
    <m/>
    <m/>
    <m/>
    <m/>
    <m/>
    <m/>
    <m/>
    <m/>
    <m/>
    <m/>
    <m/>
    <m/>
    <m/>
    <m/>
    <m/>
    <m/>
    <n v="10525751"/>
    <n v="2594697"/>
    <n v="10130441"/>
    <n v="428304"/>
    <n v="9249142"/>
    <m/>
    <m/>
    <m/>
    <m/>
    <m/>
    <m/>
    <m/>
    <m/>
    <n v="16"/>
    <m/>
    <n v="565546"/>
    <n v="63402"/>
    <n v="758461"/>
    <n v="219625"/>
    <n v="181511"/>
    <n v="41415"/>
    <m/>
    <n v="11903"/>
    <n v="471966"/>
    <n v="392845"/>
    <n v="209397"/>
    <n v="1276574"/>
    <n v="184967"/>
    <n v="231684"/>
    <n v="120159"/>
    <n v="4977853"/>
    <n v="8594"/>
    <n v="2886000"/>
    <n v="132649"/>
    <n v="28807"/>
    <m/>
    <n v="21944"/>
    <n v="1216429"/>
    <n v="5841088"/>
    <m/>
    <n v="89608"/>
    <m/>
    <m/>
    <m/>
    <n v="5930696"/>
    <n v="2472302"/>
    <m/>
    <m/>
    <n v="3458394"/>
    <n v="5930696"/>
    <n v="2662204"/>
    <m/>
    <m/>
    <m/>
    <n v="0"/>
    <m/>
    <m/>
    <n v="101519"/>
    <n v="101519"/>
    <n v="-11911"/>
    <m/>
    <m/>
    <m/>
    <m/>
    <m/>
    <s v="0.00"/>
    <n v="0"/>
    <n v="2020"/>
    <n v="0"/>
    <n v="27177"/>
    <n v="36835"/>
    <n v="139296"/>
    <n v="0"/>
    <n v="0"/>
    <n v="0"/>
    <n v="21460"/>
    <n v="2781"/>
    <n v="16605"/>
    <n v="7037"/>
    <n v="29419"/>
    <n v="3964"/>
    <n v="8367"/>
    <n v="2085"/>
    <n v="21022"/>
    <n v="318068"/>
    <n v="0"/>
    <n v="0"/>
    <n v="0"/>
    <n v="6170"/>
    <n v="0"/>
    <n v="0"/>
    <n v="6170"/>
    <n v="156475"/>
    <n v="0"/>
    <n v="1548799"/>
    <n v="1685694"/>
    <n v="3459639"/>
    <n v="0"/>
    <n v="0"/>
    <n v="0"/>
    <n v="1173089"/>
    <n v="93110"/>
    <n v="287988"/>
    <n v="135137"/>
    <n v="596664"/>
    <n v="150710"/>
    <n v="163738"/>
    <n v="92280"/>
    <n v="982428"/>
    <n v="10525751"/>
    <n v="0"/>
    <n v="0"/>
    <n v="0"/>
    <n v="246508"/>
    <n v="0"/>
    <n v="0"/>
    <n v="246508"/>
    <m/>
    <x v="0"/>
    <x v="0"/>
    <m/>
    <m/>
    <n v="21460"/>
    <m/>
    <x v="0"/>
    <x v="0"/>
    <m/>
    <m/>
    <n v="1173089"/>
    <n v="188"/>
    <n v="348"/>
    <n v="104"/>
    <n v="135"/>
    <n v="267"/>
    <n v="70"/>
    <n v="81"/>
    <n v="165"/>
    <n v="42"/>
    <n v="1"/>
    <n v="0"/>
    <n v="0"/>
    <n v="0"/>
    <n v="0"/>
    <n v="1"/>
    <n v="1"/>
    <n v="0"/>
    <n v="0"/>
    <n v="0"/>
    <n v="0"/>
    <n v="0"/>
    <n v="0"/>
    <n v="0"/>
    <n v="0"/>
    <n v="1"/>
    <n v="0"/>
    <n v="0"/>
    <n v="0"/>
    <n v="0"/>
  </r>
  <r>
    <n v="206340825"/>
    <x v="697"/>
    <d v="2024-01-01T00:00:00"/>
    <d v="2024-12-31T00:00:00"/>
    <n v="366"/>
    <s v="In Process"/>
    <x v="0"/>
    <x v="28"/>
    <x v="0"/>
    <x v="0"/>
    <s v="02 - Golden Empire"/>
    <x v="63"/>
    <s v="916-649-2000"/>
    <s v="2257 FAIR OAKS BLVD"/>
    <s v="SACRAMENTO"/>
    <s v="95825"/>
    <s v="LTC55673G"/>
    <s v="ALICIA PORTELA"/>
    <s v="Yes"/>
    <m/>
    <n v="139"/>
    <n v="139"/>
    <x v="0"/>
    <n v="50874"/>
    <n v="49152"/>
    <n v="216.94"/>
    <n v="710"/>
    <n v="713"/>
    <n v="5564"/>
    <m/>
    <n v="4509"/>
    <n v="24487"/>
    <n v="2080"/>
    <n v="10350"/>
    <n v="214"/>
    <n v="1948"/>
    <x v="0"/>
    <n v="49152"/>
    <m/>
    <m/>
    <m/>
    <m/>
    <m/>
    <m/>
    <m/>
    <m/>
    <n v="17203200"/>
    <n v="9633835"/>
    <n v="42877"/>
    <n v="9267"/>
    <n v="26803425"/>
    <n v="23639463"/>
    <n v="3163962"/>
    <n v="13463"/>
    <m/>
    <m/>
    <n v="3177425"/>
    <n v="1947400"/>
    <m/>
    <n v="1578150"/>
    <n v="8570450"/>
    <n v="728000"/>
    <n v="3622500"/>
    <n v="74900"/>
    <n v="681800"/>
    <n v="17203200"/>
    <m/>
    <m/>
    <m/>
    <m/>
    <m/>
    <m/>
    <m/>
    <m/>
    <n v="3188634"/>
    <m/>
    <m/>
    <m/>
    <n v="72506"/>
    <m/>
    <n v="393756"/>
    <m/>
    <n v="999508"/>
    <m/>
    <n v="4973515"/>
    <m/>
    <n v="4280"/>
    <m/>
    <n v="1636"/>
    <m/>
    <n v="8344"/>
    <n v="5251"/>
    <n v="3999450"/>
    <n v="0"/>
    <n v="3407500"/>
    <n v="476500"/>
    <n v="1408152"/>
    <n v="161272"/>
    <m/>
    <n v="167366"/>
    <m/>
    <m/>
    <m/>
    <m/>
    <m/>
    <m/>
    <m/>
    <m/>
    <m/>
    <m/>
    <m/>
    <m/>
    <m/>
    <m/>
    <m/>
    <m/>
    <m/>
    <m/>
    <m/>
    <m/>
    <m/>
    <m/>
    <m/>
    <m/>
    <m/>
    <m/>
    <m/>
    <m/>
    <n v="-33625"/>
    <m/>
    <m/>
    <m/>
    <n v="-738730"/>
    <m/>
    <m/>
    <m/>
    <n v="281125"/>
    <m/>
    <n v="398963"/>
    <m/>
    <n v="1004467"/>
    <m/>
    <n v="-895677"/>
    <m/>
    <n v="26354"/>
    <m/>
    <m/>
    <m/>
    <m/>
    <m/>
    <m/>
    <m/>
    <m/>
    <m/>
    <m/>
    <m/>
    <m/>
    <m/>
    <m/>
    <m/>
    <m/>
    <m/>
    <n v="11083377"/>
    <n v="2506891"/>
    <n v="10049195"/>
    <n v="254022"/>
    <n v="9836790"/>
    <m/>
    <m/>
    <m/>
    <m/>
    <m/>
    <m/>
    <m/>
    <m/>
    <n v="104611"/>
    <n v="8704"/>
    <n v="588801"/>
    <m/>
    <n v="341570"/>
    <n v="136525"/>
    <n v="702149"/>
    <n v="96041"/>
    <m/>
    <n v="205404"/>
    <n v="701979"/>
    <n v="380843"/>
    <n v="150973"/>
    <n v="1728610"/>
    <n v="153856"/>
    <n v="214219"/>
    <n v="112424"/>
    <n v="5954582"/>
    <n v="198933"/>
    <n v="1067712"/>
    <n v="50788"/>
    <n v="16144"/>
    <m/>
    <n v="15729"/>
    <n v="872076"/>
    <n v="12359341"/>
    <m/>
    <n v="1309080"/>
    <n v="235237"/>
    <m/>
    <m/>
    <n v="13903658"/>
    <n v="1644441"/>
    <m/>
    <m/>
    <n v="12259217"/>
    <n v="13903658"/>
    <n v="7568203"/>
    <m/>
    <m/>
    <m/>
    <n v="0"/>
    <n v="1739417"/>
    <m/>
    <n v="509107"/>
    <n v="2248524"/>
    <n v="-939444"/>
    <m/>
    <m/>
    <m/>
    <m/>
    <m/>
    <s v="0.00"/>
    <n v="0"/>
    <n v="1912"/>
    <n v="0"/>
    <n v="24035"/>
    <n v="43954"/>
    <n v="123873"/>
    <n v="0"/>
    <n v="0"/>
    <n v="5611"/>
    <n v="16720"/>
    <n v="10632"/>
    <n v="14902"/>
    <n v="6883"/>
    <n v="32792"/>
    <n v="3995"/>
    <n v="7357"/>
    <n v="1976"/>
    <n v="24781"/>
    <n v="319423"/>
    <n v="0"/>
    <n v="36"/>
    <n v="3446"/>
    <n v="1473"/>
    <n v="0"/>
    <n v="0"/>
    <n v="4955"/>
    <n v="151679"/>
    <n v="0"/>
    <n v="1412179"/>
    <n v="2047671"/>
    <n v="3424421"/>
    <n v="0"/>
    <n v="0"/>
    <n v="251830"/>
    <n v="862256"/>
    <n v="263538"/>
    <n v="260166"/>
    <n v="122659"/>
    <n v="739082"/>
    <n v="117996"/>
    <n v="165392"/>
    <n v="91464"/>
    <n v="1173044"/>
    <n v="11083377"/>
    <n v="0"/>
    <n v="2353"/>
    <n v="172309"/>
    <n v="44198"/>
    <n v="0"/>
    <n v="0"/>
    <n v="218860"/>
    <m/>
    <x v="0"/>
    <x v="0"/>
    <m/>
    <m/>
    <n v="16720"/>
    <m/>
    <x v="0"/>
    <x v="0"/>
    <m/>
    <m/>
    <n v="862256"/>
    <n v="247"/>
    <n v="364"/>
    <n v="164"/>
    <n v="179"/>
    <n v="269"/>
    <n v="114"/>
    <n v="105"/>
    <n v="164"/>
    <n v="64"/>
    <n v="1"/>
    <n v="0"/>
    <n v="0"/>
    <n v="0"/>
    <n v="0"/>
    <n v="1"/>
    <n v="1"/>
    <n v="0"/>
    <n v="0"/>
    <n v="0"/>
    <n v="0"/>
    <n v="0"/>
    <n v="0"/>
    <n v="0"/>
    <n v="0"/>
    <n v="1"/>
    <n v="0"/>
    <n v="0"/>
    <n v="0"/>
    <n v="0"/>
  </r>
  <r>
    <n v="206340862"/>
    <x v="698"/>
    <d v="2024-01-01T00:00:00"/>
    <d v="2024-12-31T00:00:00"/>
    <n v="366"/>
    <s v="In Process"/>
    <x v="0"/>
    <x v="28"/>
    <x v="0"/>
    <x v="0"/>
    <s v="02 - Golden Empire"/>
    <x v="63"/>
    <s v="916-482-0465"/>
    <s v="2540 CARMICHAEL WAY"/>
    <s v="CARMICHAEL"/>
    <s v="95608"/>
    <s v="1316083025"/>
    <s v="PHONECHIA THOMAS-HARRISON"/>
    <s v="Yes"/>
    <s v="WINDSOR NORCAL 13 HOLDINGS, LLC"/>
    <n v="178"/>
    <n v="178"/>
    <x v="0"/>
    <n v="65148"/>
    <n v="60866"/>
    <n v="222.04"/>
    <n v="371"/>
    <n v="491"/>
    <n v="1347"/>
    <n v="308"/>
    <n v="4831"/>
    <n v="45035"/>
    <m/>
    <n v="6576"/>
    <n v="339"/>
    <n v="2430"/>
    <x v="0"/>
    <n v="60866"/>
    <m/>
    <m/>
    <m/>
    <m/>
    <m/>
    <m/>
    <m/>
    <m/>
    <n v="20937904"/>
    <n v="1165117"/>
    <n v="510879"/>
    <n v="39315"/>
    <n v="21631457"/>
    <n v="20983807"/>
    <n v="647650"/>
    <n v="2581168"/>
    <m/>
    <m/>
    <n v="3228818"/>
    <n v="463368"/>
    <n v="105952"/>
    <n v="1661864"/>
    <n v="15492040"/>
    <m/>
    <n v="2262144"/>
    <n v="116616"/>
    <n v="835920"/>
    <n v="20937904"/>
    <m/>
    <m/>
    <m/>
    <m/>
    <m/>
    <m/>
    <m/>
    <m/>
    <n v="309581"/>
    <m/>
    <m/>
    <m/>
    <n v="15311"/>
    <m/>
    <n v="48182"/>
    <m/>
    <m/>
    <m/>
    <n v="790664"/>
    <m/>
    <n v="1010"/>
    <m/>
    <n v="369"/>
    <m/>
    <n v="4495"/>
    <n v="18312"/>
    <n v="382365"/>
    <n v="604"/>
    <n v="530640"/>
    <n v="80300"/>
    <n v="96727"/>
    <n v="22249"/>
    <m/>
    <n v="29425"/>
    <m/>
    <m/>
    <m/>
    <m/>
    <m/>
    <m/>
    <m/>
    <m/>
    <m/>
    <m/>
    <m/>
    <m/>
    <m/>
    <m/>
    <m/>
    <m/>
    <m/>
    <m/>
    <m/>
    <m/>
    <m/>
    <m/>
    <m/>
    <m/>
    <m/>
    <m/>
    <m/>
    <m/>
    <n v="12199"/>
    <m/>
    <m/>
    <m/>
    <n v="-430860"/>
    <m/>
    <m/>
    <m/>
    <n v="-328262"/>
    <m/>
    <n v="1869131"/>
    <m/>
    <m/>
    <m/>
    <n v="-709074"/>
    <m/>
    <n v="97745"/>
    <m/>
    <m/>
    <m/>
    <m/>
    <m/>
    <m/>
    <m/>
    <m/>
    <m/>
    <m/>
    <m/>
    <m/>
    <m/>
    <m/>
    <m/>
    <m/>
    <m/>
    <n v="9848881"/>
    <n v="1698754"/>
    <n v="9436172"/>
    <n v="210910"/>
    <n v="9095256"/>
    <m/>
    <m/>
    <m/>
    <m/>
    <m/>
    <m/>
    <m/>
    <m/>
    <n v="6874"/>
    <n v="13572"/>
    <n v="208488"/>
    <m/>
    <n v="268520"/>
    <n v="52054"/>
    <n v="93319"/>
    <n v="22419"/>
    <m/>
    <n v="28987"/>
    <n v="968755"/>
    <n v="505010"/>
    <n v="287994"/>
    <n v="1471009"/>
    <n v="271924"/>
    <n v="186324"/>
    <n v="133451"/>
    <n v="5193049"/>
    <n v="672798"/>
    <n v="875507"/>
    <n v="38255"/>
    <n v="89594"/>
    <m/>
    <n v="221408"/>
    <n v="279240"/>
    <n v="3037506"/>
    <m/>
    <n v="460897"/>
    <n v="181490"/>
    <n v="1160618"/>
    <n v="9103797"/>
    <n v="13944308"/>
    <n v="5961485"/>
    <m/>
    <n v="5180911"/>
    <n v="2801912"/>
    <n v="13944308"/>
    <m/>
    <n v="1104476"/>
    <m/>
    <m/>
    <n v="0"/>
    <m/>
    <n v="966039"/>
    <n v="975547"/>
    <n v="1941586"/>
    <n v="-1480689"/>
    <m/>
    <n v="4329567"/>
    <m/>
    <n v="5565429"/>
    <n v="-384518"/>
    <s v="0.07"/>
    <n v="417303.95"/>
    <n v="1800"/>
    <n v="0"/>
    <n v="13304"/>
    <n v="55472"/>
    <n v="149111"/>
    <n v="0"/>
    <n v="0"/>
    <n v="7979"/>
    <m/>
    <n v="8528"/>
    <m/>
    <m/>
    <n v="35226"/>
    <n v="6281"/>
    <n v="6392"/>
    <n v="2440"/>
    <n v="26895"/>
    <n v="313428"/>
    <n v="0"/>
    <n v="0"/>
    <n v="0"/>
    <n v="0"/>
    <n v="0"/>
    <n v="0"/>
    <n v="0"/>
    <n v="182870"/>
    <n v="0"/>
    <n v="766189"/>
    <n v="2375211"/>
    <n v="3688665"/>
    <n v="0"/>
    <n v="0"/>
    <n v="374337"/>
    <m/>
    <n v="246013"/>
    <m/>
    <m/>
    <n v="792155"/>
    <n v="210397"/>
    <n v="138615"/>
    <n v="113933"/>
    <n v="960496"/>
    <n v="9848881"/>
    <n v="0"/>
    <n v="0"/>
    <n v="0"/>
    <n v="0"/>
    <n v="0"/>
    <n v="0"/>
    <n v="0"/>
    <m/>
    <x v="0"/>
    <x v="0"/>
    <m/>
    <m/>
    <m/>
    <m/>
    <x v="0"/>
    <x v="0"/>
    <m/>
    <m/>
    <m/>
    <n v="202"/>
    <n v="378"/>
    <n v="106"/>
    <n v="155"/>
    <n v="278"/>
    <n v="82"/>
    <n v="95"/>
    <n v="163"/>
    <n v="54"/>
    <n v="1"/>
    <n v="0"/>
    <n v="0"/>
    <n v="0"/>
    <n v="0"/>
    <n v="1"/>
    <n v="1"/>
    <n v="0"/>
    <n v="0"/>
    <n v="0"/>
    <n v="0"/>
    <n v="0"/>
    <n v="0"/>
    <n v="0"/>
    <n v="0"/>
    <n v="1"/>
    <n v="0"/>
    <n v="0"/>
    <n v="0"/>
    <n v="0"/>
  </r>
  <r>
    <n v="206340864"/>
    <x v="699"/>
    <d v="2024-01-01T00:00:00"/>
    <d v="2024-12-31T00:00:00"/>
    <n v="366"/>
    <s v="In Process"/>
    <x v="0"/>
    <x v="28"/>
    <x v="0"/>
    <x v="0"/>
    <s v="02 - Golden Empire"/>
    <x v="70"/>
    <s v="916-685-9525"/>
    <s v="9461 BATEY AVE"/>
    <s v="ELK GROVE"/>
    <s v="95624"/>
    <s v="1235275975"/>
    <s v="ANTHONY ALEXANDER"/>
    <s v="Yes"/>
    <s v="WINDSOR NORCAL 13 HOLDINGS, LLC"/>
    <n v="136"/>
    <n v="136"/>
    <x v="0"/>
    <n v="49776"/>
    <n v="44901"/>
    <n v="214.39"/>
    <n v="668"/>
    <n v="603"/>
    <n v="2229"/>
    <n v="192"/>
    <n v="4370"/>
    <n v="28747"/>
    <m/>
    <n v="7305"/>
    <n v="619"/>
    <n v="1439"/>
    <x v="0"/>
    <n v="44901"/>
    <m/>
    <m/>
    <m/>
    <m/>
    <m/>
    <m/>
    <m/>
    <m/>
    <n v="18575543"/>
    <n v="2720078"/>
    <n v="1786709"/>
    <n v="25138"/>
    <n v="19534050"/>
    <n v="19908720"/>
    <n v="-374670"/>
    <n v="3341978"/>
    <m/>
    <m/>
    <n v="2967308"/>
    <n v="922137"/>
    <n v="79430"/>
    <n v="1807869"/>
    <n v="11892634"/>
    <m/>
    <n v="3022079"/>
    <n v="256080"/>
    <n v="595314"/>
    <n v="18575543"/>
    <m/>
    <m/>
    <m/>
    <m/>
    <m/>
    <m/>
    <m/>
    <m/>
    <n v="569298"/>
    <m/>
    <m/>
    <m/>
    <n v="15567"/>
    <m/>
    <n v="43610"/>
    <m/>
    <m/>
    <m/>
    <n v="2079523"/>
    <m/>
    <n v="8657"/>
    <m/>
    <n v="3423"/>
    <m/>
    <n v="1341"/>
    <n v="7306"/>
    <n v="1049715"/>
    <n v="8607"/>
    <n v="1003605"/>
    <n v="122190"/>
    <n v="431733"/>
    <n v="47230"/>
    <m/>
    <n v="48351"/>
    <m/>
    <m/>
    <m/>
    <m/>
    <m/>
    <m/>
    <m/>
    <m/>
    <m/>
    <m/>
    <m/>
    <m/>
    <m/>
    <m/>
    <m/>
    <m/>
    <m/>
    <m/>
    <m/>
    <m/>
    <m/>
    <m/>
    <m/>
    <m/>
    <m/>
    <m/>
    <m/>
    <m/>
    <n v="-3476"/>
    <m/>
    <m/>
    <m/>
    <n v="-656442"/>
    <m/>
    <m/>
    <m/>
    <n v="210150"/>
    <m/>
    <n v="2381477"/>
    <m/>
    <m/>
    <m/>
    <n v="-265870"/>
    <m/>
    <n v="120870"/>
    <m/>
    <m/>
    <m/>
    <m/>
    <m/>
    <m/>
    <m/>
    <m/>
    <m/>
    <m/>
    <m/>
    <m/>
    <m/>
    <m/>
    <m/>
    <m/>
    <m/>
    <n v="8298377"/>
    <n v="1643726"/>
    <n v="9966617"/>
    <n v="206923"/>
    <n v="8234961"/>
    <m/>
    <m/>
    <m/>
    <m/>
    <m/>
    <m/>
    <m/>
    <m/>
    <n v="2562"/>
    <n v="3330"/>
    <n v="544245"/>
    <m/>
    <n v="507115"/>
    <n v="37986"/>
    <n v="436655"/>
    <n v="48083"/>
    <m/>
    <n v="51821"/>
    <n v="581607"/>
    <n v="390687"/>
    <n v="234212"/>
    <n v="1144508"/>
    <n v="182688"/>
    <n v="138866"/>
    <n v="127136"/>
    <n v="4433666"/>
    <n v="682062"/>
    <n v="1115354"/>
    <n v="68065"/>
    <n v="61488"/>
    <m/>
    <n v="209696"/>
    <n v="671927"/>
    <n v="3548261"/>
    <m/>
    <n v="391748"/>
    <n v="130937"/>
    <n v="5166293"/>
    <n v="10517562"/>
    <n v="19754801"/>
    <n v="11557745"/>
    <m/>
    <n v="5413776"/>
    <n v="2783280"/>
    <n v="19754801"/>
    <m/>
    <n v="5108542"/>
    <n v="6350481"/>
    <m/>
    <n v="0"/>
    <m/>
    <n v="844656"/>
    <n v="801770"/>
    <n v="1646426"/>
    <n v="-1254678"/>
    <m/>
    <n v="5696123"/>
    <m/>
    <n v="5696123"/>
    <n v="-282347"/>
    <s v="0.02"/>
    <n v="231154.9"/>
    <n v="2018"/>
    <n v="0"/>
    <n v="25058"/>
    <n v="38600"/>
    <n v="104840"/>
    <n v="0"/>
    <n v="0"/>
    <n v="10490"/>
    <m/>
    <n v="3820"/>
    <m/>
    <m/>
    <n v="25722"/>
    <n v="5123"/>
    <n v="5737"/>
    <n v="2078"/>
    <n v="23347"/>
    <n v="246833"/>
    <n v="0"/>
    <n v="0"/>
    <n v="0"/>
    <n v="0"/>
    <n v="0"/>
    <n v="0"/>
    <n v="0"/>
    <n v="184339"/>
    <n v="0"/>
    <n v="1410088"/>
    <n v="1596048"/>
    <n v="2529926"/>
    <n v="0"/>
    <n v="0"/>
    <n v="621944"/>
    <m/>
    <n v="90081"/>
    <m/>
    <m/>
    <n v="653874"/>
    <n v="148101"/>
    <n v="118834"/>
    <n v="106142"/>
    <n v="839000"/>
    <n v="8298377"/>
    <n v="0"/>
    <n v="0"/>
    <n v="0"/>
    <n v="0"/>
    <n v="0"/>
    <n v="0"/>
    <n v="0"/>
    <m/>
    <x v="0"/>
    <x v="0"/>
    <m/>
    <m/>
    <m/>
    <m/>
    <x v="0"/>
    <x v="0"/>
    <m/>
    <m/>
    <m/>
    <n v="178"/>
    <n v="250"/>
    <n v="133"/>
    <n v="136"/>
    <n v="182"/>
    <n v="105"/>
    <n v="80"/>
    <n v="105"/>
    <n v="63"/>
    <n v="1"/>
    <n v="0"/>
    <n v="0"/>
    <n v="0"/>
    <n v="0"/>
    <n v="1"/>
    <n v="1"/>
    <n v="0"/>
    <n v="0"/>
    <n v="0"/>
    <n v="0"/>
    <n v="0"/>
    <n v="0"/>
    <n v="0"/>
    <n v="0"/>
    <n v="1"/>
    <n v="0"/>
    <n v="0"/>
    <n v="0"/>
    <n v="0"/>
  </r>
  <r>
    <n v="206340877"/>
    <x v="700"/>
    <d v="2024-01-01T00:00:00"/>
    <d v="2024-12-31T00:00:00"/>
    <n v="366"/>
    <s v="In Process"/>
    <x v="0"/>
    <x v="28"/>
    <x v="0"/>
    <x v="0"/>
    <s v="02 - Golden Empire"/>
    <x v="63"/>
    <s v="916-985-2363"/>
    <s v="510 MILL STREET"/>
    <s v="FOLSOM"/>
    <s v="95630"/>
    <s v="ZZR05173F"/>
    <s v="CALVIN CALLAWAY"/>
    <s v="No"/>
    <m/>
    <n v="99"/>
    <n v="99"/>
    <x v="2"/>
    <n v="36234"/>
    <n v="27541"/>
    <n v="163.63999999999999"/>
    <n v="329"/>
    <n v="328"/>
    <n v="4405"/>
    <m/>
    <n v="1443"/>
    <n v="17615"/>
    <m/>
    <n v="1123"/>
    <n v="988"/>
    <n v="1967"/>
    <x v="0"/>
    <n v="27541"/>
    <m/>
    <m/>
    <m/>
    <m/>
    <m/>
    <m/>
    <m/>
    <m/>
    <n v="9777055"/>
    <n v="2586035"/>
    <n v="-29388"/>
    <n v="5781"/>
    <n v="12398259"/>
    <n v="11646001"/>
    <n v="752258"/>
    <n v="-117459"/>
    <n v="70568"/>
    <m/>
    <n v="564231"/>
    <n v="1563775"/>
    <m/>
    <n v="512265"/>
    <n v="6253325"/>
    <m/>
    <n v="398665"/>
    <n v="350740"/>
    <n v="698285"/>
    <n v="9777055"/>
    <m/>
    <m/>
    <m/>
    <m/>
    <m/>
    <m/>
    <m/>
    <m/>
    <n v="1979401"/>
    <m/>
    <m/>
    <m/>
    <m/>
    <m/>
    <n v="28116"/>
    <m/>
    <m/>
    <m/>
    <n v="572124"/>
    <m/>
    <n v="6394"/>
    <m/>
    <m/>
    <m/>
    <n v="0"/>
    <n v="0"/>
    <n v="832491"/>
    <n v="0"/>
    <n v="728034"/>
    <n v="206194"/>
    <n v="736443"/>
    <n v="57506"/>
    <m/>
    <n v="25367"/>
    <m/>
    <m/>
    <m/>
    <m/>
    <m/>
    <m/>
    <m/>
    <m/>
    <m/>
    <m/>
    <m/>
    <m/>
    <m/>
    <m/>
    <m/>
    <m/>
    <m/>
    <m/>
    <m/>
    <m/>
    <m/>
    <m/>
    <m/>
    <m/>
    <m/>
    <m/>
    <m/>
    <m/>
    <n v="-22727"/>
    <m/>
    <m/>
    <m/>
    <n v="-1108737"/>
    <m/>
    <m/>
    <m/>
    <n v="-171914"/>
    <m/>
    <n v="764066"/>
    <m/>
    <m/>
    <m/>
    <n v="552387"/>
    <m/>
    <n v="-42463"/>
    <m/>
    <m/>
    <m/>
    <m/>
    <m/>
    <m/>
    <m/>
    <m/>
    <m/>
    <m/>
    <m/>
    <m/>
    <m/>
    <m/>
    <m/>
    <m/>
    <m/>
    <n v="6076699"/>
    <n v="1483256"/>
    <n v="4086046"/>
    <n v="130725"/>
    <n v="5122554"/>
    <m/>
    <m/>
    <m/>
    <m/>
    <m/>
    <m/>
    <m/>
    <m/>
    <n v="6806"/>
    <m/>
    <n v="282151"/>
    <m/>
    <n v="253678"/>
    <n v="43752"/>
    <n v="253668"/>
    <n v="36866"/>
    <m/>
    <n v="48002"/>
    <n v="492412"/>
    <n v="365376"/>
    <n v="212851"/>
    <n v="1107089"/>
    <n v="55053"/>
    <n v="266568"/>
    <n v="212198"/>
    <n v="1958989"/>
    <n v="29801"/>
    <n v="634654"/>
    <n v="25383"/>
    <n v="18471"/>
    <m/>
    <n v="6044"/>
    <n v="213635"/>
    <n v="4317441"/>
    <m/>
    <n v="38148"/>
    <m/>
    <m/>
    <m/>
    <n v="4355589"/>
    <n v="1132704"/>
    <m/>
    <m/>
    <n v="3222885"/>
    <n v="4355589"/>
    <m/>
    <m/>
    <m/>
    <m/>
    <n v="0"/>
    <m/>
    <n v="1343684"/>
    <n v="834671"/>
    <n v="2178355"/>
    <n v="-2140207"/>
    <m/>
    <m/>
    <m/>
    <m/>
    <m/>
    <s v="1.92"/>
    <n v="2174791.6799999997"/>
    <n v="1905"/>
    <n v="0"/>
    <n v="15185"/>
    <n v="21033"/>
    <n v="80239"/>
    <n v="0"/>
    <n v="0"/>
    <n v="4106"/>
    <n v="341"/>
    <n v="5255"/>
    <n v="11568"/>
    <n v="6084"/>
    <n v="23338"/>
    <n v="1774"/>
    <n v="9213"/>
    <n v="3797"/>
    <n v="14414"/>
    <n v="198252"/>
    <n v="0"/>
    <n v="0"/>
    <n v="8"/>
    <n v="91"/>
    <n v="0"/>
    <n v="0"/>
    <n v="99"/>
    <n v="142445"/>
    <n v="0"/>
    <n v="749987"/>
    <n v="848240"/>
    <n v="1915302"/>
    <n v="0"/>
    <n v="0"/>
    <n v="247993"/>
    <n v="7471"/>
    <n v="164623"/>
    <n v="243771"/>
    <n v="140773"/>
    <n v="552709"/>
    <n v="44084"/>
    <n v="209119"/>
    <n v="169874"/>
    <n v="640308"/>
    <n v="6076699"/>
    <n v="0"/>
    <n v="0"/>
    <n v="308"/>
    <n v="1856"/>
    <n v="0"/>
    <n v="0"/>
    <n v="2164"/>
    <m/>
    <x v="0"/>
    <x v="0"/>
    <m/>
    <m/>
    <n v="341"/>
    <m/>
    <x v="0"/>
    <x v="0"/>
    <m/>
    <m/>
    <n v="7471"/>
    <n v="134"/>
    <n v="193"/>
    <n v="104"/>
    <n v="90"/>
    <n v="146"/>
    <n v="61"/>
    <n v="58"/>
    <n v="101"/>
    <n v="36"/>
    <n v="1"/>
    <n v="0"/>
    <n v="0"/>
    <n v="0"/>
    <n v="1"/>
    <n v="0"/>
    <n v="1"/>
    <n v="0"/>
    <n v="0"/>
    <n v="0"/>
    <n v="0"/>
    <n v="0"/>
    <n v="0"/>
    <n v="0"/>
    <n v="0"/>
    <n v="1"/>
    <n v="0"/>
    <n v="0"/>
    <n v="0"/>
    <n v="0"/>
  </r>
  <r>
    <n v="206340890"/>
    <x v="701"/>
    <d v="2024-01-01T00:00:00"/>
    <d v="2024-12-31T00:00:00"/>
    <n v="366"/>
    <s v="In Process"/>
    <x v="0"/>
    <x v="28"/>
    <x v="0"/>
    <x v="0"/>
    <s v="02 - Golden Empire"/>
    <x v="70"/>
    <s v="916-922-8855"/>
    <s v="501 JESSIE AVENUE"/>
    <s v="SACRAMENTO"/>
    <s v="95838"/>
    <s v="1033437579"/>
    <s v="SUZANNE PECK"/>
    <s v="Yes"/>
    <s v="WINDSOR HAYSAC HOLDINGS, LLC"/>
    <n v="128"/>
    <n v="128"/>
    <x v="0"/>
    <n v="46848"/>
    <n v="44256"/>
    <n v="227.47"/>
    <n v="224"/>
    <n v="206"/>
    <n v="726"/>
    <n v="87"/>
    <n v="6339"/>
    <n v="32500"/>
    <m/>
    <n v="2199"/>
    <n v="171"/>
    <n v="2234"/>
    <x v="0"/>
    <n v="44256"/>
    <m/>
    <m/>
    <m/>
    <m/>
    <m/>
    <m/>
    <m/>
    <m/>
    <n v="14427456"/>
    <n v="740252"/>
    <n v="376679"/>
    <n v="18940"/>
    <n v="14809969"/>
    <n v="16998368"/>
    <n v="-2188399"/>
    <n v="1129147"/>
    <m/>
    <m/>
    <n v="-1059252"/>
    <n v="236676"/>
    <n v="28362"/>
    <n v="2066514"/>
    <n v="10595000"/>
    <m/>
    <n v="716874"/>
    <n v="55746"/>
    <n v="728284"/>
    <n v="14427456"/>
    <m/>
    <m/>
    <m/>
    <m/>
    <m/>
    <m/>
    <m/>
    <m/>
    <n v="185885"/>
    <m/>
    <m/>
    <m/>
    <n v="5101"/>
    <m/>
    <n v="37489"/>
    <m/>
    <m/>
    <m/>
    <n v="511096"/>
    <m/>
    <m/>
    <m/>
    <n v="681"/>
    <m/>
    <n v="0"/>
    <n v="438"/>
    <n v="266430"/>
    <n v="0"/>
    <n v="295980"/>
    <n v="57640"/>
    <n v="103757"/>
    <n v="9365"/>
    <m/>
    <n v="6642"/>
    <m/>
    <m/>
    <m/>
    <m/>
    <m/>
    <m/>
    <m/>
    <m/>
    <m/>
    <m/>
    <m/>
    <m/>
    <m/>
    <m/>
    <m/>
    <m/>
    <m/>
    <m/>
    <m/>
    <m/>
    <m/>
    <m/>
    <m/>
    <m/>
    <m/>
    <m/>
    <m/>
    <m/>
    <n v="4367"/>
    <m/>
    <m/>
    <m/>
    <n v="-404052"/>
    <m/>
    <m/>
    <m/>
    <n v="227243"/>
    <m/>
    <n v="1336616"/>
    <m/>
    <m/>
    <m/>
    <n v="-893763"/>
    <m/>
    <n v="106268"/>
    <m/>
    <m/>
    <m/>
    <m/>
    <m/>
    <m/>
    <m/>
    <m/>
    <m/>
    <m/>
    <m/>
    <m/>
    <m/>
    <m/>
    <m/>
    <m/>
    <m/>
    <n v="6862142"/>
    <n v="1234104"/>
    <n v="8902122"/>
    <n v="140520"/>
    <n v="6456093"/>
    <m/>
    <m/>
    <m/>
    <m/>
    <m/>
    <m/>
    <m/>
    <m/>
    <n v="108"/>
    <n v="357"/>
    <n v="150063"/>
    <m/>
    <n v="162028"/>
    <n v="25791"/>
    <n v="100169"/>
    <n v="8025"/>
    <m/>
    <n v="5691"/>
    <n v="635561"/>
    <n v="303603"/>
    <n v="175013"/>
    <n v="901434"/>
    <n v="163809"/>
    <n v="201859"/>
    <n v="97241"/>
    <n v="3634635"/>
    <n v="414865"/>
    <n v="2242668"/>
    <n v="62421"/>
    <n v="66318"/>
    <m/>
    <n v="108176"/>
    <n v="1082440"/>
    <n v="3676361"/>
    <m/>
    <n v="888341"/>
    <n v="101280"/>
    <n v="534332"/>
    <n v="19300298"/>
    <n v="24500612"/>
    <n v="9191008"/>
    <m/>
    <n v="17588473"/>
    <n v="-2278869"/>
    <n v="24500612"/>
    <m/>
    <n v="393532"/>
    <n v="2602260"/>
    <m/>
    <n v="41536"/>
    <m/>
    <n v="1154092"/>
    <n v="437108"/>
    <n v="1632736"/>
    <n v="-744395"/>
    <m/>
    <n v="17324505"/>
    <m/>
    <n v="17588473"/>
    <m/>
    <s v="0.17"/>
    <n v="1562471.36"/>
    <n v="1944"/>
    <n v="0"/>
    <n v="14606"/>
    <n v="35368"/>
    <n v="97382"/>
    <n v="0"/>
    <n v="0"/>
    <n v="5777"/>
    <m/>
    <n v="5918"/>
    <m/>
    <m/>
    <n v="23347"/>
    <n v="4482"/>
    <n v="7730"/>
    <n v="1827"/>
    <n v="14137"/>
    <n v="212518"/>
    <n v="0"/>
    <n v="0"/>
    <n v="0"/>
    <n v="0"/>
    <n v="0"/>
    <n v="0"/>
    <n v="0"/>
    <n v="160847"/>
    <n v="0"/>
    <n v="790203"/>
    <n v="1535934"/>
    <n v="2535049"/>
    <n v="0"/>
    <n v="0"/>
    <n v="225557"/>
    <m/>
    <n v="209516"/>
    <m/>
    <m/>
    <n v="487275"/>
    <n v="124782"/>
    <n v="157110"/>
    <n v="82217"/>
    <n v="553652"/>
    <n v="6862142"/>
    <n v="0"/>
    <n v="0"/>
    <n v="0"/>
    <n v="0"/>
    <n v="0"/>
    <n v="0"/>
    <n v="0"/>
    <m/>
    <x v="0"/>
    <x v="0"/>
    <m/>
    <m/>
    <m/>
    <m/>
    <x v="0"/>
    <x v="0"/>
    <m/>
    <m/>
    <m/>
    <n v="130"/>
    <n v="201"/>
    <n v="87"/>
    <n v="90"/>
    <n v="151"/>
    <n v="55"/>
    <n v="55"/>
    <n v="95"/>
    <n v="33"/>
    <n v="1"/>
    <n v="0"/>
    <n v="0"/>
    <n v="0"/>
    <n v="0"/>
    <n v="1"/>
    <n v="1"/>
    <n v="0"/>
    <n v="0"/>
    <n v="0"/>
    <n v="0"/>
    <n v="0"/>
    <n v="0"/>
    <n v="0"/>
    <n v="0"/>
    <n v="1"/>
    <n v="0"/>
    <n v="0"/>
    <n v="0"/>
    <n v="0"/>
  </r>
  <r>
    <n v="206340903"/>
    <x v="702"/>
    <d v="2024-01-01T00:00:00"/>
    <d v="2024-12-31T00:00:00"/>
    <n v="366"/>
    <s v="In Process"/>
    <x v="0"/>
    <x v="28"/>
    <x v="0"/>
    <x v="0"/>
    <s v="02 - Golden Empire"/>
    <x v="70"/>
    <s v="916-454-4700"/>
    <s v="4700 ELVAS AVE"/>
    <s v="SACRAMENTO"/>
    <s v="95819"/>
    <s v="ZZR05305I"/>
    <s v="DUSTIN MURRAY"/>
    <s v="Yes"/>
    <m/>
    <n v="62"/>
    <n v="62"/>
    <x v="2"/>
    <n v="22692"/>
    <n v="21040"/>
    <n v="208.19"/>
    <n v="420"/>
    <n v="424"/>
    <n v="4371"/>
    <m/>
    <n v="758"/>
    <n v="8494"/>
    <n v="1410"/>
    <n v="3855"/>
    <n v="169"/>
    <n v="1983"/>
    <x v="0"/>
    <n v="21040"/>
    <m/>
    <m/>
    <m/>
    <m/>
    <m/>
    <m/>
    <m/>
    <m/>
    <n v="11572000"/>
    <n v="5095072"/>
    <n v="4655623"/>
    <n v="4781"/>
    <n v="12016230"/>
    <n v="9859399"/>
    <n v="2156831"/>
    <n v="2644"/>
    <m/>
    <m/>
    <n v="2159475"/>
    <n v="2404050"/>
    <m/>
    <n v="416900"/>
    <n v="4671700"/>
    <n v="775500"/>
    <n v="2120250"/>
    <n v="92950"/>
    <n v="1090650"/>
    <n v="11572000"/>
    <m/>
    <m/>
    <m/>
    <m/>
    <m/>
    <m/>
    <m/>
    <m/>
    <n v="2188309"/>
    <m/>
    <m/>
    <m/>
    <n v="9461"/>
    <m/>
    <n v="106019"/>
    <m/>
    <n v="747037"/>
    <m/>
    <n v="2042432"/>
    <m/>
    <n v="1814"/>
    <m/>
    <m/>
    <m/>
    <n v="0"/>
    <n v="0"/>
    <n v="1990692"/>
    <n v="0"/>
    <n v="2210600"/>
    <n v="142500"/>
    <n v="620231"/>
    <n v="75713"/>
    <m/>
    <n v="55336"/>
    <m/>
    <m/>
    <m/>
    <m/>
    <m/>
    <m/>
    <m/>
    <m/>
    <m/>
    <m/>
    <m/>
    <m/>
    <m/>
    <m/>
    <m/>
    <m/>
    <m/>
    <m/>
    <m/>
    <m/>
    <m/>
    <m/>
    <m/>
    <m/>
    <m/>
    <m/>
    <m/>
    <m/>
    <n v="17450"/>
    <m/>
    <m/>
    <m/>
    <n v="147486"/>
    <m/>
    <m/>
    <m/>
    <n v="-18672"/>
    <m/>
    <n v="2114723"/>
    <m/>
    <n v="742082"/>
    <m/>
    <n v="1195016"/>
    <m/>
    <n v="457538"/>
    <m/>
    <m/>
    <m/>
    <m/>
    <m/>
    <m/>
    <m/>
    <m/>
    <m/>
    <m/>
    <m/>
    <m/>
    <m/>
    <m/>
    <m/>
    <m/>
    <m/>
    <n v="4800655"/>
    <n v="1153537"/>
    <n v="3905207"/>
    <n v="93119"/>
    <n v="3638903"/>
    <m/>
    <m/>
    <m/>
    <m/>
    <m/>
    <m/>
    <m/>
    <m/>
    <n v="21846"/>
    <m/>
    <n v="208313"/>
    <m/>
    <n v="176175"/>
    <n v="17791"/>
    <n v="366492"/>
    <n v="45728"/>
    <m/>
    <n v="65701"/>
    <n v="237693"/>
    <n v="243486"/>
    <n v="87895"/>
    <n v="728923"/>
    <n v="88645"/>
    <n v="70372"/>
    <n v="138327"/>
    <n v="2861451"/>
    <n v="136574"/>
    <n v="555858"/>
    <n v="23825"/>
    <n v="7649"/>
    <m/>
    <n v="7057"/>
    <n v="130695"/>
    <n v="5517750"/>
    <m/>
    <n v="966839"/>
    <n v="115948"/>
    <m/>
    <m/>
    <n v="6600537"/>
    <n v="818838"/>
    <m/>
    <m/>
    <n v="5781699"/>
    <n v="6600537"/>
    <n v="4225074"/>
    <m/>
    <m/>
    <m/>
    <n v="0"/>
    <n v="1141202"/>
    <m/>
    <n v="291394"/>
    <n v="1432596"/>
    <n v="-465757"/>
    <m/>
    <m/>
    <m/>
    <m/>
    <m/>
    <s v="0.02"/>
    <n v="16376.76"/>
    <n v="1992"/>
    <n v="0"/>
    <n v="2515"/>
    <n v="19910"/>
    <n v="55574"/>
    <n v="0"/>
    <n v="0"/>
    <n v="1896"/>
    <n v="6498"/>
    <n v="2378"/>
    <n v="8636"/>
    <n v="3820"/>
    <n v="15393"/>
    <n v="1772"/>
    <n v="1947"/>
    <n v="2016"/>
    <n v="11705"/>
    <n v="136052"/>
    <n v="0"/>
    <n v="0"/>
    <n v="436"/>
    <n v="2"/>
    <n v="0"/>
    <n v="0"/>
    <n v="438"/>
    <n v="203144"/>
    <n v="0"/>
    <n v="148055"/>
    <n v="960567"/>
    <n v="1364126"/>
    <n v="0"/>
    <n v="0"/>
    <n v="103967"/>
    <n v="336396"/>
    <n v="72956"/>
    <n v="169466"/>
    <n v="67915"/>
    <n v="350138"/>
    <n v="63583"/>
    <n v="48544"/>
    <n v="112304"/>
    <n v="799494"/>
    <n v="4800655"/>
    <n v="0"/>
    <n v="0"/>
    <n v="23998"/>
    <n v="66"/>
    <n v="0"/>
    <n v="0"/>
    <n v="24064"/>
    <m/>
    <x v="0"/>
    <x v="0"/>
    <m/>
    <m/>
    <n v="6498"/>
    <m/>
    <x v="0"/>
    <x v="0"/>
    <m/>
    <m/>
    <n v="336396"/>
    <n v="107"/>
    <n v="163"/>
    <n v="66"/>
    <n v="67"/>
    <n v="108"/>
    <n v="37"/>
    <n v="48"/>
    <n v="77"/>
    <n v="23"/>
    <n v="1"/>
    <n v="0"/>
    <n v="0"/>
    <n v="0"/>
    <n v="1"/>
    <n v="0"/>
    <n v="1"/>
    <n v="0"/>
    <n v="0"/>
    <n v="0"/>
    <n v="0"/>
    <n v="0"/>
    <n v="0"/>
    <n v="0"/>
    <n v="0"/>
    <n v="1"/>
    <n v="0"/>
    <n v="0"/>
    <n v="0"/>
    <n v="0"/>
  </r>
  <r>
    <n v="206340908"/>
    <x v="703"/>
    <d v="2024-01-01T00:00:00"/>
    <d v="2024-12-31T00:00:00"/>
    <n v="366"/>
    <s v="In Process"/>
    <x v="0"/>
    <x v="28"/>
    <x v="0"/>
    <x v="0"/>
    <s v="02 - Golden Empire"/>
    <x v="63"/>
    <s v="916-481-7434"/>
    <s v="4635 COLLEGE OAK DRIVE"/>
    <s v="SACRAMENTO"/>
    <s v="95841"/>
    <s v="ZZR06158H"/>
    <s v="CHRIS MCCONNELL"/>
    <s v="Yes"/>
    <m/>
    <n v="120"/>
    <n v="120"/>
    <x v="0"/>
    <n v="43920"/>
    <n v="40810"/>
    <n v="208.64"/>
    <n v="632"/>
    <n v="641"/>
    <n v="4916"/>
    <m/>
    <n v="1629"/>
    <n v="24103"/>
    <n v="661"/>
    <n v="7145"/>
    <n v="146"/>
    <n v="2210"/>
    <x v="0"/>
    <n v="40810"/>
    <m/>
    <m/>
    <m/>
    <m/>
    <m/>
    <m/>
    <m/>
    <m/>
    <n v="20405000"/>
    <n v="9123083"/>
    <n v="9854371"/>
    <n v="8931"/>
    <n v="19682643"/>
    <n v="17960967"/>
    <n v="1721676"/>
    <n v="36517"/>
    <m/>
    <m/>
    <n v="1758193"/>
    <n v="2458000"/>
    <m/>
    <n v="814500"/>
    <n v="12051500"/>
    <n v="330500"/>
    <n v="3572500"/>
    <n v="73000"/>
    <n v="1105000"/>
    <n v="20405000"/>
    <m/>
    <m/>
    <m/>
    <m/>
    <m/>
    <m/>
    <m/>
    <m/>
    <n v="3436938"/>
    <m/>
    <m/>
    <m/>
    <n v="9621"/>
    <m/>
    <n v="142355"/>
    <m/>
    <n v="468404"/>
    <m/>
    <n v="5063157"/>
    <m/>
    <n v="2281"/>
    <m/>
    <n v="327"/>
    <m/>
    <n v="0"/>
    <n v="0"/>
    <n v="3873409"/>
    <n v="0"/>
    <n v="3622700"/>
    <n v="402200"/>
    <n v="919301"/>
    <n v="276344"/>
    <m/>
    <n v="29129"/>
    <m/>
    <m/>
    <m/>
    <m/>
    <m/>
    <m/>
    <m/>
    <m/>
    <m/>
    <m/>
    <m/>
    <m/>
    <m/>
    <m/>
    <m/>
    <m/>
    <m/>
    <m/>
    <m/>
    <m/>
    <m/>
    <m/>
    <m/>
    <m/>
    <m/>
    <m/>
    <m/>
    <m/>
    <n v="-2000"/>
    <m/>
    <m/>
    <m/>
    <n v="787731"/>
    <m/>
    <m/>
    <m/>
    <n v="-78618"/>
    <m/>
    <n v="5006773"/>
    <m/>
    <n v="465942"/>
    <m/>
    <n v="3321413"/>
    <m/>
    <n v="353130"/>
    <m/>
    <m/>
    <m/>
    <m/>
    <m/>
    <m/>
    <m/>
    <m/>
    <m/>
    <m/>
    <m/>
    <m/>
    <m/>
    <m/>
    <m/>
    <m/>
    <m/>
    <n v="8946371"/>
    <n v="2056672"/>
    <n v="6957924"/>
    <n v="183015"/>
    <n v="7686790"/>
    <m/>
    <m/>
    <m/>
    <m/>
    <m/>
    <m/>
    <m/>
    <m/>
    <n v="75665"/>
    <m/>
    <n v="602446"/>
    <m/>
    <n v="376669"/>
    <n v="96325"/>
    <n v="580295"/>
    <n v="149579"/>
    <m/>
    <n v="25629"/>
    <n v="656274"/>
    <n v="193263"/>
    <n v="127645"/>
    <n v="1283619"/>
    <n v="136964"/>
    <n v="149265"/>
    <n v="116871"/>
    <n v="4200722"/>
    <n v="159076"/>
    <n v="1153573"/>
    <n v="88353"/>
    <n v="19695"/>
    <m/>
    <n v="14843"/>
    <n v="67406"/>
    <n v="6365894"/>
    <m/>
    <n v="1200564"/>
    <n v="206205"/>
    <m/>
    <m/>
    <n v="7772663"/>
    <n v="1131889"/>
    <m/>
    <m/>
    <n v="6640774"/>
    <n v="7772663"/>
    <n v="3115440"/>
    <m/>
    <m/>
    <m/>
    <n v="0"/>
    <n v="1371950"/>
    <m/>
    <n v="594832"/>
    <n v="1966782"/>
    <n v="-766218"/>
    <m/>
    <m/>
    <m/>
    <m/>
    <m/>
    <s v="0.00"/>
    <n v="0"/>
    <n v="1664"/>
    <n v="0"/>
    <n v="19605"/>
    <n v="35928"/>
    <n v="97568"/>
    <n v="0"/>
    <n v="0"/>
    <n v="6469"/>
    <n v="16250"/>
    <n v="10108"/>
    <n v="7272"/>
    <n v="5825"/>
    <n v="27225"/>
    <n v="3767"/>
    <n v="5488"/>
    <n v="1818"/>
    <n v="21823"/>
    <n v="260810"/>
    <n v="0"/>
    <n v="233"/>
    <n v="1256"/>
    <n v="6527"/>
    <n v="0"/>
    <n v="0"/>
    <n v="8016"/>
    <n v="125401"/>
    <n v="0"/>
    <n v="1128085"/>
    <n v="1516170"/>
    <n v="2589663"/>
    <n v="0"/>
    <n v="0"/>
    <n v="292705"/>
    <n v="924770"/>
    <n v="241019"/>
    <n v="123110"/>
    <n v="99465"/>
    <n v="585833"/>
    <n v="108161"/>
    <n v="113268"/>
    <n v="94457"/>
    <n v="1004264"/>
    <n v="8946371"/>
    <n v="0"/>
    <n v="17487"/>
    <n v="56525"/>
    <n v="195803"/>
    <n v="0"/>
    <n v="0"/>
    <n v="269815"/>
    <m/>
    <x v="0"/>
    <x v="0"/>
    <m/>
    <m/>
    <n v="16250"/>
    <m/>
    <x v="0"/>
    <x v="0"/>
    <m/>
    <m/>
    <n v="924770"/>
    <n v="259"/>
    <n v="383"/>
    <n v="162"/>
    <n v="200"/>
    <n v="295"/>
    <n v="127"/>
    <n v="125"/>
    <n v="189"/>
    <n v="76"/>
    <n v="1"/>
    <n v="0"/>
    <n v="0"/>
    <n v="0"/>
    <n v="0"/>
    <n v="1"/>
    <n v="1"/>
    <n v="0"/>
    <n v="0"/>
    <n v="0"/>
    <n v="0"/>
    <n v="0"/>
    <n v="0"/>
    <n v="0"/>
    <n v="0"/>
    <n v="1"/>
    <n v="0"/>
    <n v="0"/>
    <n v="0"/>
    <n v="0"/>
  </r>
  <r>
    <n v="206340953"/>
    <x v="704"/>
    <d v="2024-01-01T00:00:00"/>
    <d v="2024-12-31T00:00:00"/>
    <n v="366"/>
    <s v="In Process"/>
    <x v="0"/>
    <x v="28"/>
    <x v="0"/>
    <x v="0"/>
    <s v="02 - Golden Empire"/>
    <x v="63"/>
    <s v="916-488-1580"/>
    <s v="3630 MISSION AVENUE"/>
    <s v="CARMICHAEL"/>
    <s v="95608"/>
    <s v="1578133807"/>
    <s v="RUDOLPH BALECHA"/>
    <s v="Yes"/>
    <m/>
    <n v="135"/>
    <n v="135"/>
    <x v="0"/>
    <n v="49410"/>
    <n v="46346"/>
    <n v="213.23"/>
    <n v="551"/>
    <n v="598"/>
    <n v="4607"/>
    <n v="4754"/>
    <n v="2953"/>
    <n v="32400"/>
    <m/>
    <n v="32"/>
    <n v="73"/>
    <n v="1527"/>
    <x v="0"/>
    <n v="46346"/>
    <m/>
    <m/>
    <m/>
    <m/>
    <m/>
    <m/>
    <m/>
    <m/>
    <n v="19391981"/>
    <n v="6949245"/>
    <n v="7053089"/>
    <n v="45010"/>
    <n v="19333147"/>
    <n v="19177643"/>
    <n v="155504"/>
    <n v="720272"/>
    <m/>
    <m/>
    <n v="875776"/>
    <n v="1939458"/>
    <n v="1971437"/>
    <n v="1311599"/>
    <n v="13484372"/>
    <m/>
    <n v="13270"/>
    <n v="30505"/>
    <n v="641340"/>
    <n v="19391981"/>
    <m/>
    <m/>
    <m/>
    <m/>
    <m/>
    <m/>
    <m/>
    <m/>
    <n v="3201100"/>
    <m/>
    <n v="3263330"/>
    <m/>
    <n v="26825"/>
    <m/>
    <n v="431753"/>
    <m/>
    <m/>
    <m/>
    <n v="21967"/>
    <m/>
    <n v="1526"/>
    <m/>
    <n v="2744"/>
    <m/>
    <n v="0"/>
    <n v="0"/>
    <n v="3267950"/>
    <n v="0"/>
    <n v="3187750"/>
    <n v="148700"/>
    <n v="287312"/>
    <n v="25687"/>
    <m/>
    <n v="31846"/>
    <m/>
    <m/>
    <m/>
    <m/>
    <m/>
    <m/>
    <m/>
    <m/>
    <m/>
    <m/>
    <m/>
    <m/>
    <m/>
    <m/>
    <m/>
    <m/>
    <m/>
    <m/>
    <m/>
    <m/>
    <m/>
    <m/>
    <m/>
    <m/>
    <m/>
    <m/>
    <m/>
    <m/>
    <m/>
    <m/>
    <m/>
    <m/>
    <n v="298826"/>
    <m/>
    <n v="1286868"/>
    <m/>
    <n v="323675"/>
    <m/>
    <n v="4912385"/>
    <m/>
    <m/>
    <m/>
    <n v="8662"/>
    <m/>
    <n v="222673"/>
    <m/>
    <m/>
    <m/>
    <m/>
    <m/>
    <m/>
    <m/>
    <m/>
    <m/>
    <m/>
    <m/>
    <m/>
    <m/>
    <m/>
    <m/>
    <m/>
    <m/>
    <n v="9722978"/>
    <n v="1567441"/>
    <n v="7887224"/>
    <n v="137308"/>
    <n v="8126705"/>
    <m/>
    <m/>
    <m/>
    <m/>
    <m/>
    <m/>
    <m/>
    <m/>
    <n v="72999"/>
    <n v="5828"/>
    <n v="354356"/>
    <m/>
    <n v="251375"/>
    <n v="39051"/>
    <n v="367724"/>
    <n v="39972"/>
    <m/>
    <n v="58218"/>
    <n v="477365"/>
    <n v="411879"/>
    <n v="154950"/>
    <n v="1311680"/>
    <n v="154117"/>
    <n v="179226"/>
    <n v="117346"/>
    <n v="3966300"/>
    <n v="12744"/>
    <n v="1660483"/>
    <n v="60051"/>
    <m/>
    <m/>
    <n v="96071"/>
    <n v="1259203"/>
    <n v="2775366"/>
    <m/>
    <n v="562728"/>
    <m/>
    <n v="182252"/>
    <m/>
    <n v="3520346"/>
    <n v="1749732"/>
    <m/>
    <n v="3538988"/>
    <n v="-1768374"/>
    <n v="3520346"/>
    <m/>
    <m/>
    <m/>
    <m/>
    <n v="0"/>
    <m/>
    <n v="504201"/>
    <n v="143861"/>
    <n v="648062"/>
    <n v="-85334"/>
    <m/>
    <m/>
    <m/>
    <n v="3538988"/>
    <m/>
    <s v="0.00"/>
    <n v="0"/>
    <n v="4222"/>
    <n v="0"/>
    <n v="17643"/>
    <n v="47881"/>
    <n v="117045"/>
    <n v="0"/>
    <n v="0"/>
    <n v="8633"/>
    <n v="10306"/>
    <n v="4243"/>
    <n v="15830"/>
    <n v="4840"/>
    <n v="28916"/>
    <n v="4105"/>
    <n v="6085"/>
    <n v="2047"/>
    <n v="23097"/>
    <n v="294893"/>
    <n v="0"/>
    <n v="0"/>
    <n v="141"/>
    <n v="0"/>
    <n v="0"/>
    <n v="0"/>
    <n v="141"/>
    <n v="289855"/>
    <n v="0"/>
    <n v="949693"/>
    <n v="2101057"/>
    <n v="2942590"/>
    <n v="0"/>
    <n v="0"/>
    <n v="368730"/>
    <n v="551149"/>
    <n v="136967"/>
    <n v="311257"/>
    <n v="92319"/>
    <n v="619682"/>
    <n v="132346"/>
    <n v="144529"/>
    <n v="100958"/>
    <n v="981846"/>
    <n v="9722978"/>
    <n v="0"/>
    <n v="0"/>
    <n v="7422"/>
    <n v="0"/>
    <n v="0"/>
    <n v="0"/>
    <n v="7422"/>
    <m/>
    <x v="0"/>
    <x v="0"/>
    <m/>
    <m/>
    <n v="10306"/>
    <m/>
    <x v="0"/>
    <x v="0"/>
    <m/>
    <m/>
    <n v="551149"/>
    <n v="182"/>
    <n v="321"/>
    <n v="99"/>
    <n v="138"/>
    <n v="246"/>
    <n v="74"/>
    <n v="80"/>
    <n v="156"/>
    <n v="39"/>
    <n v="1"/>
    <n v="0"/>
    <n v="0"/>
    <n v="0"/>
    <n v="0"/>
    <n v="1"/>
    <n v="1"/>
    <n v="0"/>
    <n v="0"/>
    <n v="0"/>
    <n v="0"/>
    <n v="0"/>
    <n v="0"/>
    <n v="0"/>
    <n v="0"/>
    <n v="1"/>
    <n v="0"/>
    <n v="0"/>
    <n v="0"/>
    <n v="0"/>
  </r>
  <r>
    <n v="206340958"/>
    <x v="705"/>
    <d v="2024-01-01T00:00:00"/>
    <d v="2024-12-31T00:00:00"/>
    <n v="366"/>
    <s v="In Process"/>
    <x v="0"/>
    <x v="28"/>
    <x v="0"/>
    <x v="0"/>
    <s v="02 - Golden Empire"/>
    <x v="63"/>
    <s v="916-483-8103"/>
    <s v="6041 FAIR OAKS BLVD"/>
    <s v="CARMICHAEL"/>
    <s v="95608"/>
    <s v="1265934632"/>
    <s v="MARK OCAMPO"/>
    <s v="Yes"/>
    <m/>
    <n v="112"/>
    <n v="112"/>
    <x v="0"/>
    <n v="40992"/>
    <n v="38524"/>
    <n v="221.91"/>
    <n v="656"/>
    <n v="642"/>
    <n v="4088"/>
    <n v="1747"/>
    <n v="3036"/>
    <n v="20807"/>
    <m/>
    <n v="5964"/>
    <n v="96"/>
    <n v="2786"/>
    <x v="0"/>
    <n v="38524"/>
    <m/>
    <m/>
    <m/>
    <m/>
    <m/>
    <m/>
    <m/>
    <m/>
    <n v="14428292"/>
    <n v="5283625"/>
    <n v="-278703"/>
    <n v="34944"/>
    <n v="20025564"/>
    <n v="18380540"/>
    <n v="1645024"/>
    <n v="-23341"/>
    <n v="13390"/>
    <m/>
    <n v="1608293"/>
    <n v="1531068"/>
    <n v="654299"/>
    <n v="1137065"/>
    <n v="7792791"/>
    <m/>
    <n v="2233681"/>
    <n v="35955"/>
    <n v="1043433"/>
    <n v="14428292"/>
    <m/>
    <m/>
    <m/>
    <m/>
    <m/>
    <m/>
    <m/>
    <m/>
    <n v="560675"/>
    <m/>
    <n v="239604"/>
    <m/>
    <n v="416393"/>
    <m/>
    <n v="2853710"/>
    <m/>
    <m/>
    <m/>
    <n v="817972"/>
    <m/>
    <n v="13167"/>
    <m/>
    <n v="382104"/>
    <m/>
    <n v="39632"/>
    <n v="45284"/>
    <n v="1674600"/>
    <n v="721768"/>
    <n v="1559736"/>
    <n v="267455"/>
    <n v="909053"/>
    <n v="35404"/>
    <m/>
    <n v="30693"/>
    <m/>
    <m/>
    <m/>
    <m/>
    <m/>
    <m/>
    <m/>
    <m/>
    <m/>
    <m/>
    <m/>
    <m/>
    <m/>
    <m/>
    <m/>
    <m/>
    <m/>
    <m/>
    <m/>
    <m/>
    <m/>
    <m/>
    <m/>
    <m/>
    <m/>
    <m/>
    <m/>
    <m/>
    <m/>
    <m/>
    <m/>
    <m/>
    <n v="-13051213"/>
    <m/>
    <n v="654299"/>
    <m/>
    <n v="1048306"/>
    <m/>
    <n v="7792791"/>
    <m/>
    <m/>
    <m/>
    <n v="2233681"/>
    <m/>
    <n v="1043433"/>
    <m/>
    <m/>
    <m/>
    <m/>
    <m/>
    <m/>
    <m/>
    <m/>
    <m/>
    <m/>
    <m/>
    <m/>
    <m/>
    <m/>
    <m/>
    <m/>
    <m/>
    <n v="8677244"/>
    <n v="2093534"/>
    <n v="7609762"/>
    <n v="233193"/>
    <n v="7520696"/>
    <m/>
    <m/>
    <m/>
    <m/>
    <m/>
    <m/>
    <m/>
    <m/>
    <n v="17414"/>
    <n v="64181"/>
    <n v="702905"/>
    <n v="692"/>
    <n v="481321"/>
    <n v="95418"/>
    <n v="445677"/>
    <n v="19609"/>
    <m/>
    <n v="45236"/>
    <n v="552910"/>
    <n v="270627"/>
    <n v="106869"/>
    <n v="1073142"/>
    <n v="263362"/>
    <n v="159111"/>
    <n v="295348"/>
    <n v="4277638"/>
    <n v="241488"/>
    <n v="1167732"/>
    <n v="146446"/>
    <n v="49397"/>
    <m/>
    <m/>
    <n v="383321"/>
    <n v="5195361"/>
    <m/>
    <n v="518003"/>
    <n v="1127587"/>
    <n v="644135"/>
    <m/>
    <n v="7485086"/>
    <n v="3684683"/>
    <m/>
    <m/>
    <n v="3800403"/>
    <n v="7485086"/>
    <m/>
    <n v="406271"/>
    <m/>
    <m/>
    <n v="0"/>
    <m/>
    <n v="592799"/>
    <n v="906714"/>
    <n v="1499513"/>
    <n v="-981510"/>
    <m/>
    <m/>
    <m/>
    <m/>
    <m/>
    <s v="0.08"/>
    <n v="294774.64"/>
    <n v="1558"/>
    <n v="0"/>
    <n v="20697"/>
    <n v="33523"/>
    <n v="83048"/>
    <n v="0"/>
    <n v="0"/>
    <n v="5337"/>
    <n v="15379"/>
    <n v="5654"/>
    <n v="9930"/>
    <n v="3909"/>
    <n v="21982"/>
    <n v="3273"/>
    <n v="4927"/>
    <n v="5855"/>
    <n v="20670"/>
    <n v="235742"/>
    <n v="0"/>
    <n v="0"/>
    <n v="298"/>
    <n v="1051"/>
    <n v="0"/>
    <n v="0"/>
    <n v="1349"/>
    <n v="148319"/>
    <n v="0"/>
    <n v="1280529"/>
    <n v="1551008"/>
    <n v="2237702"/>
    <n v="0"/>
    <n v="0"/>
    <n v="229308"/>
    <n v="953419"/>
    <n v="152588"/>
    <n v="189756"/>
    <n v="72599"/>
    <n v="521267"/>
    <n v="114752"/>
    <n v="116892"/>
    <n v="225950"/>
    <n v="883155"/>
    <n v="8677244"/>
    <n v="0"/>
    <n v="0"/>
    <n v="20310"/>
    <n v="49104"/>
    <n v="0"/>
    <n v="0"/>
    <n v="69414"/>
    <m/>
    <x v="0"/>
    <x v="0"/>
    <m/>
    <m/>
    <n v="15379"/>
    <m/>
    <x v="0"/>
    <x v="0"/>
    <m/>
    <m/>
    <n v="953419"/>
    <n v="181"/>
    <n v="362"/>
    <n v="102"/>
    <n v="133"/>
    <n v="278"/>
    <n v="71"/>
    <n v="67"/>
    <n v="155"/>
    <n v="31"/>
    <n v="1"/>
    <n v="0"/>
    <n v="0"/>
    <n v="0"/>
    <n v="0"/>
    <n v="1"/>
    <n v="1"/>
    <n v="0"/>
    <n v="0"/>
    <n v="0"/>
    <n v="0"/>
    <n v="0"/>
    <n v="0"/>
    <n v="0"/>
    <n v="0"/>
    <n v="1"/>
    <n v="0"/>
    <n v="0"/>
    <n v="0"/>
    <n v="0"/>
  </r>
  <r>
    <n v="206340959"/>
    <x v="706"/>
    <d v="2024-01-01T00:00:00"/>
    <d v="2024-12-31T00:00:00"/>
    <n v="366"/>
    <s v="In Process"/>
    <x v="1"/>
    <x v="28"/>
    <x v="1"/>
    <x v="0"/>
    <s v="02 - Golden Empire"/>
    <x v="63"/>
    <s v="916-488-7211"/>
    <s v="6101 FAIR OAKS BOULEVARD"/>
    <s v="CARMICHAEL"/>
    <s v="95608-4818"/>
    <s v="ZZR18369F"/>
    <s v="JAMES JORDAN"/>
    <s v="No"/>
    <m/>
    <n v="47"/>
    <n v="47"/>
    <x v="1"/>
    <n v="17202"/>
    <n v="15521"/>
    <n v="90.23"/>
    <n v="529"/>
    <n v="522"/>
    <n v="5091"/>
    <m/>
    <n v="2730"/>
    <n v="1128"/>
    <m/>
    <n v="6376"/>
    <n v="157"/>
    <n v="39"/>
    <x v="0"/>
    <n v="15521"/>
    <m/>
    <m/>
    <m/>
    <m/>
    <m/>
    <m/>
    <m/>
    <m/>
    <n v="9006932"/>
    <n v="4622495"/>
    <n v="2324390"/>
    <n v="135"/>
    <n v="11305172"/>
    <n v="11141417"/>
    <n v="163755"/>
    <n v="-697813"/>
    <n v="-35155"/>
    <m/>
    <n v="-498903"/>
    <n v="2927325"/>
    <m/>
    <n v="1707750"/>
    <n v="648600"/>
    <m/>
    <n v="3638304"/>
    <n v="62528"/>
    <n v="22425"/>
    <n v="9006932"/>
    <m/>
    <m/>
    <m/>
    <m/>
    <m/>
    <m/>
    <m/>
    <m/>
    <n v="1920875"/>
    <m/>
    <m/>
    <m/>
    <n v="80985"/>
    <m/>
    <n v="30759"/>
    <m/>
    <m/>
    <m/>
    <n v="2569420"/>
    <m/>
    <n v="20456"/>
    <m/>
    <m/>
    <m/>
    <n v="0"/>
    <n v="0"/>
    <n v="1175664"/>
    <n v="0"/>
    <n v="1222924"/>
    <n v="120528"/>
    <n v="1929687"/>
    <n v="136316"/>
    <m/>
    <n v="37376"/>
    <m/>
    <m/>
    <m/>
    <m/>
    <m/>
    <m/>
    <m/>
    <m/>
    <m/>
    <m/>
    <m/>
    <m/>
    <m/>
    <m/>
    <m/>
    <m/>
    <m/>
    <m/>
    <m/>
    <m/>
    <m/>
    <m/>
    <m/>
    <m/>
    <m/>
    <m/>
    <m/>
    <m/>
    <m/>
    <m/>
    <m/>
    <m/>
    <n v="155235"/>
    <m/>
    <m/>
    <m/>
    <n v="790744"/>
    <m/>
    <n v="300323"/>
    <m/>
    <m/>
    <m/>
    <n v="1058598"/>
    <m/>
    <n v="19490"/>
    <m/>
    <m/>
    <m/>
    <m/>
    <m/>
    <m/>
    <m/>
    <m/>
    <m/>
    <m/>
    <m/>
    <m/>
    <m/>
    <m/>
    <m/>
    <m/>
    <m/>
    <n v="6995150"/>
    <n v="1611006"/>
    <n v="3651413"/>
    <n v="258896"/>
    <n v="4534074"/>
    <m/>
    <m/>
    <m/>
    <m/>
    <m/>
    <m/>
    <m/>
    <m/>
    <m/>
    <m/>
    <n v="801550"/>
    <m/>
    <n v="644062"/>
    <n v="28655"/>
    <n v="233359"/>
    <n v="82026"/>
    <m/>
    <n v="30877"/>
    <n v="249452"/>
    <n v="221677"/>
    <n v="98883"/>
    <n v="634430"/>
    <n v="203386"/>
    <n v="106226"/>
    <n v="200747"/>
    <n v="2754198"/>
    <n v="46779"/>
    <n v="197520"/>
    <n v="14482"/>
    <n v="28897"/>
    <m/>
    <n v="36926"/>
    <n v="-6789"/>
    <n v="6322072"/>
    <m/>
    <n v="226332"/>
    <m/>
    <m/>
    <n v="42690"/>
    <n v="6591094"/>
    <n v="1465627"/>
    <m/>
    <m/>
    <n v="5125467"/>
    <n v="6591094"/>
    <m/>
    <m/>
    <m/>
    <m/>
    <n v="0"/>
    <m/>
    <n v="454520"/>
    <n v="757515"/>
    <n v="1212035"/>
    <n v="-985703"/>
    <m/>
    <m/>
    <m/>
    <m/>
    <m/>
    <s v="0.86"/>
    <n v="1260439.22"/>
    <n v="1820"/>
    <n v="0"/>
    <n v="12688"/>
    <n v="19644"/>
    <n v="45378"/>
    <n v="0"/>
    <n v="0"/>
    <n v="0"/>
    <n v="21552"/>
    <n v="1567"/>
    <n v="6861"/>
    <n v="3255"/>
    <n v="11729"/>
    <n v="4087"/>
    <n v="3188"/>
    <n v="2304"/>
    <n v="22142"/>
    <n v="156215"/>
    <n v="0"/>
    <n v="0"/>
    <n v="48"/>
    <n v="0"/>
    <n v="0"/>
    <n v="0"/>
    <n v="48"/>
    <n v="152500"/>
    <n v="0"/>
    <n v="766813"/>
    <n v="948288"/>
    <n v="1201256"/>
    <n v="0"/>
    <n v="0"/>
    <n v="0"/>
    <n v="1114247"/>
    <n v="60165"/>
    <n v="160696"/>
    <n v="74963"/>
    <n v="336514"/>
    <n v="147026"/>
    <n v="77110"/>
    <n v="145963"/>
    <n v="1244551"/>
    <n v="6430092"/>
    <n v="0"/>
    <n v="0"/>
    <n v="3072"/>
    <n v="0"/>
    <n v="0"/>
    <n v="0"/>
    <n v="3072"/>
    <m/>
    <x v="0"/>
    <x v="0"/>
    <m/>
    <m/>
    <n v="21552"/>
    <m/>
    <x v="0"/>
    <x v="0"/>
    <m/>
    <m/>
    <n v="1114247"/>
    <n v="102"/>
    <n v="143"/>
    <n v="72"/>
    <n v="57"/>
    <n v="89"/>
    <n v="34"/>
    <n v="29"/>
    <n v="44"/>
    <n v="21"/>
    <n v="1"/>
    <n v="0"/>
    <n v="0"/>
    <n v="1"/>
    <n v="0"/>
    <n v="0"/>
    <n v="1"/>
    <n v="0"/>
    <n v="0"/>
    <n v="0"/>
    <n v="0"/>
    <n v="0"/>
    <n v="0"/>
    <n v="0"/>
    <n v="0"/>
    <n v="0"/>
    <n v="0"/>
    <n v="1"/>
    <n v="0"/>
    <n v="0"/>
  </r>
  <r>
    <n v="206340960"/>
    <x v="707"/>
    <d v="2024-01-01T00:00:00"/>
    <d v="2024-12-31T00:00:00"/>
    <n v="366"/>
    <s v="In Process"/>
    <x v="0"/>
    <x v="28"/>
    <x v="0"/>
    <x v="0"/>
    <s v="02 - Golden Empire"/>
    <x v="63"/>
    <s v="916-927-9300"/>
    <s v="2240 NORTHROP AVE"/>
    <s v="SACRAMENTO"/>
    <s v="95825"/>
    <s v="LTC55798G"/>
    <s v="ALICIA PORTELA"/>
    <s v="Yes"/>
    <m/>
    <n v="59"/>
    <n v="59"/>
    <x v="1"/>
    <n v="21594"/>
    <n v="20478"/>
    <n v="212.94"/>
    <n v="347"/>
    <n v="361"/>
    <n v="4405"/>
    <m/>
    <n v="1341"/>
    <n v="8326"/>
    <n v="1244"/>
    <n v="4129"/>
    <n v="105"/>
    <n v="928"/>
    <x v="0"/>
    <n v="20478"/>
    <m/>
    <m/>
    <m/>
    <m/>
    <m/>
    <m/>
    <m/>
    <m/>
    <n v="8191200"/>
    <n v="6105959"/>
    <n v="2410516"/>
    <n v="1953"/>
    <n v="11888596"/>
    <n v="10310938"/>
    <n v="1577658"/>
    <n v="1031"/>
    <m/>
    <m/>
    <n v="1578689"/>
    <n v="1762000"/>
    <m/>
    <n v="536400"/>
    <n v="3330400"/>
    <n v="497600"/>
    <n v="1651600"/>
    <n v="42000"/>
    <n v="371200"/>
    <n v="8191200"/>
    <m/>
    <m/>
    <m/>
    <m/>
    <m/>
    <m/>
    <m/>
    <m/>
    <n v="2737147"/>
    <m/>
    <m/>
    <m/>
    <n v="10641"/>
    <m/>
    <n v="66064"/>
    <m/>
    <n v="762120"/>
    <m/>
    <n v="2529577"/>
    <m/>
    <n v="410"/>
    <m/>
    <m/>
    <m/>
    <n v="0"/>
    <n v="0"/>
    <n v="2783136"/>
    <n v="0"/>
    <n v="2521825"/>
    <n v="113300"/>
    <n v="607840"/>
    <n v="67113"/>
    <m/>
    <n v="12745"/>
    <m/>
    <m/>
    <m/>
    <m/>
    <m/>
    <m/>
    <m/>
    <m/>
    <m/>
    <m/>
    <m/>
    <m/>
    <m/>
    <m/>
    <m/>
    <m/>
    <m/>
    <m/>
    <m/>
    <m/>
    <m/>
    <m/>
    <m/>
    <m/>
    <m/>
    <m/>
    <m/>
    <m/>
    <n v="400"/>
    <m/>
    <m/>
    <m/>
    <n v="934"/>
    <m/>
    <m/>
    <m/>
    <n v="-114277"/>
    <m/>
    <n v="793488"/>
    <m/>
    <n v="760913"/>
    <m/>
    <n v="898434"/>
    <m/>
    <n v="70624"/>
    <m/>
    <m/>
    <m/>
    <m/>
    <m/>
    <m/>
    <m/>
    <m/>
    <m/>
    <m/>
    <m/>
    <m/>
    <m/>
    <m/>
    <m/>
    <m/>
    <m/>
    <n v="5118556"/>
    <n v="1267291"/>
    <n v="3925091"/>
    <n v="85065"/>
    <n v="3947889"/>
    <m/>
    <m/>
    <m/>
    <m/>
    <m/>
    <m/>
    <m/>
    <m/>
    <n v="23265"/>
    <n v="3144"/>
    <n v="420521"/>
    <m/>
    <n v="229369"/>
    <n v="31256"/>
    <n v="327165"/>
    <n v="43905"/>
    <m/>
    <n v="18377"/>
    <n v="370826"/>
    <n v="223805"/>
    <n v="95211"/>
    <n v="720204"/>
    <n v="126071"/>
    <n v="78925"/>
    <n v="106725"/>
    <n v="2643391"/>
    <n v="85181"/>
    <n v="583311"/>
    <n v="24455"/>
    <n v="65000"/>
    <m/>
    <n v="8887"/>
    <n v="134055"/>
    <n v="4460572"/>
    <m/>
    <n v="674035"/>
    <m/>
    <m/>
    <m/>
    <n v="5134607"/>
    <n v="707333"/>
    <m/>
    <m/>
    <n v="4427274"/>
    <n v="5134607"/>
    <n v="2153032"/>
    <m/>
    <m/>
    <m/>
    <n v="0"/>
    <n v="846056"/>
    <m/>
    <n v="193827"/>
    <n v="1039883"/>
    <n v="-365848"/>
    <m/>
    <m/>
    <m/>
    <m/>
    <m/>
    <s v="0.00"/>
    <n v="0"/>
    <n v="1944"/>
    <n v="0"/>
    <n v="8129"/>
    <n v="21873"/>
    <n v="50652"/>
    <n v="0"/>
    <n v="0"/>
    <n v="1929"/>
    <n v="11164"/>
    <n v="3256"/>
    <n v="7685"/>
    <n v="4028"/>
    <n v="16143"/>
    <n v="2612"/>
    <n v="2507"/>
    <n v="1864"/>
    <n v="13078"/>
    <n v="146864"/>
    <n v="0"/>
    <n v="0"/>
    <n v="782"/>
    <n v="2351"/>
    <n v="0"/>
    <n v="0"/>
    <n v="3133"/>
    <n v="161948"/>
    <n v="0"/>
    <n v="431637"/>
    <n v="948120"/>
    <n v="1204090"/>
    <n v="0"/>
    <n v="0"/>
    <n v="103285"/>
    <n v="581283"/>
    <n v="79727"/>
    <n v="139935"/>
    <n v="70744"/>
    <n v="356528"/>
    <n v="105299"/>
    <n v="54595"/>
    <n v="84384"/>
    <n v="796981"/>
    <n v="5118556"/>
    <n v="0"/>
    <n v="0"/>
    <n v="39124"/>
    <n v="82294"/>
    <n v="0"/>
    <n v="0"/>
    <n v="121418"/>
    <m/>
    <x v="0"/>
    <x v="0"/>
    <m/>
    <m/>
    <n v="11164"/>
    <m/>
    <x v="0"/>
    <x v="0"/>
    <m/>
    <m/>
    <n v="581283"/>
    <n v="132"/>
    <n v="176"/>
    <n v="94"/>
    <n v="97"/>
    <n v="132"/>
    <n v="66"/>
    <n v="65"/>
    <n v="94"/>
    <n v="41"/>
    <n v="1"/>
    <n v="0"/>
    <n v="0"/>
    <n v="1"/>
    <n v="0"/>
    <n v="0"/>
    <n v="1"/>
    <n v="0"/>
    <n v="0"/>
    <n v="0"/>
    <n v="0"/>
    <n v="0"/>
    <n v="0"/>
    <n v="0"/>
    <n v="0"/>
    <n v="1"/>
    <n v="0"/>
    <n v="0"/>
    <n v="0"/>
    <n v="0"/>
  </r>
  <r>
    <n v="206340980"/>
    <x v="708"/>
    <d v="2024-01-01T00:00:00"/>
    <d v="2024-12-31T00:00:00"/>
    <n v="366"/>
    <s v="In Process"/>
    <x v="0"/>
    <x v="28"/>
    <x v="0"/>
    <x v="0"/>
    <s v="02 - Golden Empire"/>
    <x v="70"/>
    <s v="916-442-4906"/>
    <s v="415 P STREET"/>
    <s v="SACRAMENTO"/>
    <s v="95814-0000"/>
    <s v="ZZR18173F"/>
    <s v="RILEY CLARK"/>
    <s v="Yes"/>
    <m/>
    <n v="49"/>
    <n v="49"/>
    <x v="1"/>
    <n v="17934"/>
    <n v="16870"/>
    <n v="211.22"/>
    <n v="165"/>
    <n v="165"/>
    <n v="1239"/>
    <m/>
    <n v="1451"/>
    <n v="9150"/>
    <n v="278"/>
    <n v="1462"/>
    <n v="257"/>
    <n v="3033"/>
    <x v="0"/>
    <n v="16870"/>
    <m/>
    <m/>
    <m/>
    <m/>
    <m/>
    <m/>
    <m/>
    <m/>
    <n v="5904500"/>
    <n v="2794952"/>
    <n v="700131"/>
    <m/>
    <n v="7999321"/>
    <n v="7536554"/>
    <n v="462767"/>
    <n v="1795"/>
    <m/>
    <m/>
    <n v="464562"/>
    <n v="433650"/>
    <m/>
    <n v="507850"/>
    <n v="3202500"/>
    <n v="97300"/>
    <n v="511700"/>
    <n v="89950"/>
    <n v="1061550"/>
    <n v="5904500"/>
    <m/>
    <m/>
    <m/>
    <m/>
    <m/>
    <m/>
    <m/>
    <m/>
    <n v="1579092"/>
    <m/>
    <m/>
    <m/>
    <n v="10849"/>
    <m/>
    <n v="68411"/>
    <m/>
    <n v="181935"/>
    <m/>
    <n v="953831"/>
    <m/>
    <n v="834"/>
    <m/>
    <m/>
    <m/>
    <n v="1307"/>
    <n v="3898"/>
    <n v="1309412"/>
    <n v="0"/>
    <n v="1097350"/>
    <n v="115150"/>
    <n v="232166"/>
    <n v="17492"/>
    <m/>
    <n v="18177"/>
    <m/>
    <m/>
    <m/>
    <m/>
    <m/>
    <m/>
    <m/>
    <m/>
    <m/>
    <m/>
    <m/>
    <m/>
    <m/>
    <m/>
    <m/>
    <m/>
    <m/>
    <m/>
    <m/>
    <m/>
    <m/>
    <m/>
    <m/>
    <m/>
    <m/>
    <m/>
    <m/>
    <m/>
    <n v="-9706"/>
    <m/>
    <m/>
    <m/>
    <n v="587273"/>
    <m/>
    <m/>
    <m/>
    <n v="-323443"/>
    <m/>
    <n v="68282"/>
    <m/>
    <n v="177463"/>
    <m/>
    <n v="307401"/>
    <m/>
    <n v="-107139"/>
    <m/>
    <m/>
    <m/>
    <m/>
    <m/>
    <m/>
    <m/>
    <m/>
    <m/>
    <m/>
    <m/>
    <m/>
    <m/>
    <m/>
    <m/>
    <m/>
    <m/>
    <n v="3741029"/>
    <n v="968887"/>
    <n v="2826638"/>
    <n v="88702"/>
    <n v="3202287"/>
    <m/>
    <m/>
    <m/>
    <m/>
    <m/>
    <m/>
    <m/>
    <m/>
    <n v="7999"/>
    <m/>
    <n v="239511"/>
    <m/>
    <n v="122097"/>
    <n v="30379"/>
    <n v="156655"/>
    <n v="8221"/>
    <m/>
    <n v="10835"/>
    <n v="152297"/>
    <n v="232476"/>
    <n v="121179"/>
    <n v="695523"/>
    <n v="102125"/>
    <n v="87896"/>
    <n v="29686"/>
    <n v="1786023"/>
    <n v="10885"/>
    <n v="400794"/>
    <n v="9046"/>
    <n v="19982"/>
    <m/>
    <n v="1758"/>
    <n v="108900"/>
    <n v="1596596"/>
    <m/>
    <n v="76346"/>
    <m/>
    <m/>
    <m/>
    <n v="1672942"/>
    <n v="1008601"/>
    <m/>
    <m/>
    <n v="664341"/>
    <n v="1672942"/>
    <m/>
    <m/>
    <n v="427222"/>
    <m/>
    <n v="0"/>
    <n v="42551"/>
    <m/>
    <n v="46293"/>
    <n v="88844"/>
    <n v="-12498"/>
    <m/>
    <m/>
    <m/>
    <m/>
    <m/>
    <s v="0.00"/>
    <n v="0"/>
    <n v="1923"/>
    <n v="0"/>
    <n v="8118"/>
    <n v="15317"/>
    <n v="38348"/>
    <n v="0"/>
    <n v="0"/>
    <n v="1960"/>
    <n v="5888"/>
    <n v="1618"/>
    <n v="8149"/>
    <m/>
    <n v="15787"/>
    <n v="2115"/>
    <n v="3110"/>
    <n v="568"/>
    <n v="9984"/>
    <n v="112885"/>
    <n v="0"/>
    <n v="0"/>
    <n v="2482"/>
    <n v="3599"/>
    <n v="0"/>
    <n v="0"/>
    <n v="6081"/>
    <n v="141825"/>
    <n v="0"/>
    <n v="422599"/>
    <n v="632654"/>
    <n v="978905"/>
    <n v="0"/>
    <n v="0"/>
    <n v="101924"/>
    <n v="318488"/>
    <n v="52157"/>
    <n v="152246"/>
    <m/>
    <n v="350303"/>
    <n v="71641"/>
    <n v="57427"/>
    <n v="23811"/>
    <n v="437049"/>
    <n v="3741029"/>
    <n v="0"/>
    <n v="0"/>
    <n v="124119"/>
    <n v="125959"/>
    <n v="0"/>
    <n v="0"/>
    <n v="250078"/>
    <m/>
    <x v="0"/>
    <x v="0"/>
    <m/>
    <m/>
    <n v="5888"/>
    <m/>
    <x v="0"/>
    <x v="0"/>
    <m/>
    <m/>
    <n v="318488"/>
    <n v="80"/>
    <n v="158"/>
    <n v="39"/>
    <n v="56"/>
    <n v="112"/>
    <n v="26"/>
    <n v="33"/>
    <n v="66"/>
    <n v="15"/>
    <n v="1"/>
    <n v="0"/>
    <n v="0"/>
    <n v="1"/>
    <n v="0"/>
    <n v="0"/>
    <n v="1"/>
    <n v="0"/>
    <n v="0"/>
    <n v="0"/>
    <n v="0"/>
    <n v="0"/>
    <n v="0"/>
    <n v="0"/>
    <n v="0"/>
    <n v="1"/>
    <n v="0"/>
    <n v="0"/>
    <n v="0"/>
    <n v="0"/>
  </r>
  <r>
    <n v="206340998"/>
    <x v="709"/>
    <d v="2024-01-01T00:00:00"/>
    <d v="2024-12-31T00:00:00"/>
    <n v="366"/>
    <s v="In Process"/>
    <x v="0"/>
    <x v="28"/>
    <x v="0"/>
    <x v="0"/>
    <s v="02 - Golden Empire"/>
    <x v="70"/>
    <s v="916-446-2506"/>
    <s v="1090 RIO LANE"/>
    <s v="SACRAMENTO"/>
    <s v="95822"/>
    <s v="1639826803"/>
    <s v="BRENNAN MCCORMACK"/>
    <s v="Yes"/>
    <m/>
    <n v="51"/>
    <n v="51"/>
    <x v="1"/>
    <n v="18666"/>
    <n v="18071"/>
    <n v="222.85"/>
    <n v="265"/>
    <n v="287"/>
    <n v="2919"/>
    <m/>
    <n v="1186"/>
    <n v="9603"/>
    <m/>
    <n v="3653"/>
    <m/>
    <n v="710"/>
    <x v="0"/>
    <n v="18071"/>
    <m/>
    <m/>
    <m/>
    <m/>
    <m/>
    <m/>
    <m/>
    <m/>
    <n v="10842600"/>
    <n v="2823699"/>
    <n v="3686464"/>
    <n v="19129"/>
    <n v="9998964"/>
    <n v="9099205"/>
    <n v="899759"/>
    <n v="3"/>
    <m/>
    <m/>
    <n v="899762"/>
    <n v="1751400"/>
    <m/>
    <n v="711600"/>
    <n v="5761800"/>
    <m/>
    <n v="2191800"/>
    <m/>
    <n v="426000"/>
    <n v="10842600"/>
    <m/>
    <m/>
    <m/>
    <m/>
    <m/>
    <m/>
    <m/>
    <m/>
    <n v="1723374"/>
    <m/>
    <m/>
    <m/>
    <m/>
    <m/>
    <n v="91581"/>
    <m/>
    <m/>
    <m/>
    <n v="996490"/>
    <m/>
    <n v="9164"/>
    <m/>
    <n v="3090"/>
    <m/>
    <n v="0"/>
    <n v="32574"/>
    <n v="974350"/>
    <n v="387436"/>
    <n v="988600"/>
    <n v="44250"/>
    <n v="353872"/>
    <n v="26807"/>
    <m/>
    <n v="15810"/>
    <m/>
    <m/>
    <m/>
    <m/>
    <m/>
    <m/>
    <m/>
    <m/>
    <m/>
    <m/>
    <m/>
    <m/>
    <m/>
    <m/>
    <m/>
    <m/>
    <m/>
    <m/>
    <m/>
    <m/>
    <m/>
    <m/>
    <m/>
    <m/>
    <m/>
    <m/>
    <m/>
    <m/>
    <m/>
    <m/>
    <m/>
    <m/>
    <n v="181325"/>
    <m/>
    <m/>
    <m/>
    <n v="285352"/>
    <m/>
    <n v="2228949"/>
    <m/>
    <m/>
    <m/>
    <n v="816922"/>
    <m/>
    <n v="173916"/>
    <m/>
    <m/>
    <m/>
    <m/>
    <m/>
    <m/>
    <m/>
    <m/>
    <m/>
    <m/>
    <m/>
    <m/>
    <m/>
    <m/>
    <m/>
    <m/>
    <m/>
    <n v="4340320"/>
    <n v="946288"/>
    <n v="3812597"/>
    <n v="146687"/>
    <n v="3171644"/>
    <m/>
    <m/>
    <m/>
    <m/>
    <m/>
    <m/>
    <m/>
    <m/>
    <n v="26779"/>
    <n v="8032"/>
    <n v="240979"/>
    <n v="14688"/>
    <n v="198549"/>
    <n v="20849"/>
    <n v="172900"/>
    <n v="19530"/>
    <m/>
    <n v="17889"/>
    <n v="341087"/>
    <n v="167117"/>
    <n v="117405"/>
    <n v="596181"/>
    <n v="219703"/>
    <n v="79559"/>
    <n v="103888"/>
    <n v="2643015"/>
    <n v="116662"/>
    <n v="630691"/>
    <n v="26603"/>
    <n v="16816"/>
    <m/>
    <m/>
    <n v="148639"/>
    <n v="2848651"/>
    <m/>
    <n v="13005"/>
    <m/>
    <n v="139316"/>
    <n v="123108"/>
    <n v="3124080"/>
    <n v="2016426"/>
    <m/>
    <m/>
    <n v="1107654"/>
    <n v="3124080"/>
    <m/>
    <m/>
    <n v="104940"/>
    <m/>
    <n v="0"/>
    <m/>
    <n v="99785"/>
    <n v="16305"/>
    <n v="116090"/>
    <n v="-103085"/>
    <m/>
    <m/>
    <m/>
    <m/>
    <m/>
    <s v="0.10"/>
    <n v="201642.6"/>
    <n v="3002"/>
    <n v="0"/>
    <n v="6097"/>
    <n v="16648"/>
    <n v="43018"/>
    <n v="269"/>
    <n v="0"/>
    <n v="1461"/>
    <n v="7368"/>
    <n v="1057"/>
    <n v="6781"/>
    <n v="4632"/>
    <n v="12267"/>
    <n v="3507"/>
    <n v="2524"/>
    <n v="1772"/>
    <n v="10832"/>
    <n v="121235"/>
    <n v="0"/>
    <n v="0"/>
    <n v="0"/>
    <n v="0"/>
    <n v="0"/>
    <n v="0"/>
    <n v="0"/>
    <n v="210706"/>
    <n v="0"/>
    <n v="331943"/>
    <n v="749513"/>
    <n v="1067069"/>
    <n v="12516"/>
    <n v="0"/>
    <n v="99744"/>
    <n v="379438"/>
    <n v="39080"/>
    <n v="116205"/>
    <n v="79012"/>
    <n v="292672"/>
    <n v="162139"/>
    <n v="63087"/>
    <n v="83159"/>
    <n v="654037"/>
    <n v="4340320"/>
    <n v="0"/>
    <n v="0"/>
    <n v="0"/>
    <n v="0"/>
    <n v="0"/>
    <n v="0"/>
    <n v="0"/>
    <m/>
    <x v="0"/>
    <x v="0"/>
    <m/>
    <m/>
    <n v="7368"/>
    <m/>
    <x v="0"/>
    <x v="0"/>
    <m/>
    <m/>
    <n v="379438"/>
    <n v="106"/>
    <n v="190"/>
    <n v="55"/>
    <n v="76"/>
    <n v="141"/>
    <n v="40"/>
    <n v="39"/>
    <n v="80"/>
    <n v="17"/>
    <n v="1"/>
    <n v="0"/>
    <n v="0"/>
    <n v="1"/>
    <n v="0"/>
    <n v="0"/>
    <n v="1"/>
    <n v="0"/>
    <n v="0"/>
    <n v="0"/>
    <n v="0"/>
    <n v="0"/>
    <n v="0"/>
    <n v="0"/>
    <n v="0"/>
    <n v="1"/>
    <n v="0"/>
    <n v="0"/>
    <n v="0"/>
    <n v="0"/>
  </r>
  <r>
    <n v="206341002"/>
    <x v="710"/>
    <d v="2024-01-01T00:00:00"/>
    <d v="2024-12-31T00:00:00"/>
    <n v="366"/>
    <s v="In Process"/>
    <x v="0"/>
    <x v="28"/>
    <x v="0"/>
    <x v="0"/>
    <s v="02 - Golden Empire"/>
    <x v="70"/>
    <s v="916-383-2741"/>
    <s v="5901 LEMON HILLS AVE."/>
    <s v="SACRAMENTO"/>
    <s v="95824"/>
    <s v="1932856200"/>
    <s v="BRENNAN MCCORMACK"/>
    <s v="Yes"/>
    <m/>
    <n v="49"/>
    <n v="49"/>
    <x v="1"/>
    <n v="17934"/>
    <n v="17315"/>
    <n v="222.24"/>
    <n v="253"/>
    <n v="312"/>
    <n v="3547"/>
    <m/>
    <n v="991"/>
    <n v="8493"/>
    <m/>
    <n v="3316"/>
    <n v="25"/>
    <n v="943"/>
    <x v="0"/>
    <n v="17315"/>
    <m/>
    <m/>
    <m/>
    <m/>
    <m/>
    <m/>
    <m/>
    <m/>
    <n v="6926000"/>
    <n v="3290668"/>
    <n v="285910"/>
    <n v="9480"/>
    <n v="9940238"/>
    <n v="9192154"/>
    <n v="748084"/>
    <n v="4"/>
    <m/>
    <m/>
    <n v="748088"/>
    <n v="1418800"/>
    <m/>
    <n v="396400"/>
    <n v="3397200"/>
    <m/>
    <n v="1326400"/>
    <n v="10000"/>
    <n v="377200"/>
    <n v="6926000"/>
    <m/>
    <m/>
    <m/>
    <m/>
    <m/>
    <m/>
    <m/>
    <m/>
    <n v="2154396"/>
    <m/>
    <m/>
    <m/>
    <m/>
    <m/>
    <n v="226557"/>
    <m/>
    <m/>
    <m/>
    <n v="908323"/>
    <m/>
    <m/>
    <m/>
    <n v="1392"/>
    <m/>
    <n v="12795"/>
    <n v="5698"/>
    <n v="939666"/>
    <n v="584430"/>
    <n v="1282900"/>
    <n v="36500"/>
    <n v="393718"/>
    <n v="27438"/>
    <m/>
    <n v="7523"/>
    <m/>
    <m/>
    <m/>
    <m/>
    <m/>
    <m/>
    <m/>
    <m/>
    <m/>
    <m/>
    <m/>
    <m/>
    <m/>
    <m/>
    <m/>
    <m/>
    <m/>
    <m/>
    <m/>
    <m/>
    <m/>
    <m/>
    <m/>
    <m/>
    <m/>
    <m/>
    <m/>
    <m/>
    <m/>
    <m/>
    <m/>
    <m/>
    <n v="-351854"/>
    <m/>
    <m/>
    <m/>
    <n v="68151"/>
    <m/>
    <n v="502576"/>
    <m/>
    <m/>
    <m/>
    <n v="795"/>
    <m/>
    <n v="66242"/>
    <m/>
    <m/>
    <m/>
    <m/>
    <m/>
    <m/>
    <m/>
    <m/>
    <m/>
    <m/>
    <m/>
    <m/>
    <m/>
    <m/>
    <m/>
    <m/>
    <m/>
    <n v="4241911"/>
    <n v="986797"/>
    <n v="3963446"/>
    <n v="144178"/>
    <n v="3128935"/>
    <m/>
    <m/>
    <m/>
    <m/>
    <m/>
    <m/>
    <m/>
    <m/>
    <n v="11109"/>
    <n v="43363"/>
    <n v="225772"/>
    <n v="8844"/>
    <n v="192125"/>
    <n v="17148"/>
    <n v="190117"/>
    <n v="20053"/>
    <m/>
    <n v="17244"/>
    <n v="451147"/>
    <n v="207518"/>
    <n v="129102"/>
    <n v="612403"/>
    <n v="110042"/>
    <n v="93979"/>
    <n v="95051"/>
    <n v="2713149"/>
    <n v="120127"/>
    <n v="616160"/>
    <n v="20650"/>
    <n v="19001"/>
    <m/>
    <m/>
    <n v="149115"/>
    <n v="2468012"/>
    <m/>
    <n v="51790"/>
    <m/>
    <n v="132833"/>
    <n v="118281"/>
    <n v="2770916"/>
    <n v="1199060"/>
    <m/>
    <m/>
    <n v="1571856"/>
    <n v="2770916"/>
    <m/>
    <m/>
    <n v="210557"/>
    <m/>
    <n v="0"/>
    <m/>
    <n v="151822"/>
    <n v="23813"/>
    <n v="175635"/>
    <n v="-123845"/>
    <m/>
    <m/>
    <m/>
    <m/>
    <m/>
    <s v="0.17"/>
    <n v="203840.2"/>
    <n v="2589"/>
    <n v="0"/>
    <n v="7315"/>
    <n v="14409"/>
    <n v="45502"/>
    <n v="194"/>
    <n v="0"/>
    <n v="1994"/>
    <n v="7182"/>
    <n v="2605"/>
    <n v="8252"/>
    <n v="5250"/>
    <n v="14471"/>
    <n v="2300"/>
    <n v="3547"/>
    <n v="1711"/>
    <n v="11409"/>
    <n v="128730"/>
    <n v="0"/>
    <n v="0"/>
    <n v="0"/>
    <n v="0"/>
    <n v="0"/>
    <n v="0"/>
    <n v="0"/>
    <n v="192266"/>
    <n v="0"/>
    <n v="375032"/>
    <n v="635335"/>
    <n v="1060049"/>
    <n v="7111"/>
    <n v="0"/>
    <n v="103434"/>
    <n v="369642"/>
    <n v="91288"/>
    <n v="144420"/>
    <n v="85864"/>
    <n v="315206"/>
    <n v="89790"/>
    <n v="73596"/>
    <n v="73887"/>
    <n v="624991"/>
    <n v="4241911"/>
    <n v="0"/>
    <n v="0"/>
    <n v="0"/>
    <n v="0"/>
    <n v="0"/>
    <n v="0"/>
    <n v="0"/>
    <m/>
    <x v="0"/>
    <x v="0"/>
    <m/>
    <m/>
    <n v="7182"/>
    <m/>
    <x v="0"/>
    <x v="0"/>
    <m/>
    <m/>
    <n v="369642"/>
    <n v="95"/>
    <n v="165"/>
    <n v="52"/>
    <n v="64"/>
    <n v="113"/>
    <n v="35"/>
    <n v="35"/>
    <n v="58"/>
    <n v="22"/>
    <n v="1"/>
    <n v="0"/>
    <n v="0"/>
    <n v="1"/>
    <n v="0"/>
    <n v="0"/>
    <n v="1"/>
    <n v="0"/>
    <n v="0"/>
    <n v="0"/>
    <n v="0"/>
    <n v="0"/>
    <n v="0"/>
    <n v="0"/>
    <n v="0"/>
    <n v="1"/>
    <n v="0"/>
    <n v="0"/>
    <n v="0"/>
    <n v="0"/>
  </r>
  <r>
    <n v="206341003"/>
    <x v="711"/>
    <d v="2024-01-01T00:00:00"/>
    <d v="2024-12-31T00:00:00"/>
    <n v="366"/>
    <s v="In Process"/>
    <x v="0"/>
    <x v="28"/>
    <x v="0"/>
    <x v="0"/>
    <s v="02 - Golden Empire"/>
    <x v="70"/>
    <s v="209-745-1537"/>
    <s v="144 F STREET"/>
    <s v="GALT"/>
    <s v="95632"/>
    <s v="1780267948"/>
    <s v="CHELSEA MOTT"/>
    <s v="Yes"/>
    <m/>
    <n v="99"/>
    <n v="99"/>
    <x v="2"/>
    <n v="36234"/>
    <n v="34747"/>
    <n v="226.44"/>
    <n v="163"/>
    <n v="157"/>
    <n v="2800"/>
    <n v="211"/>
    <n v="22562"/>
    <n v="4777"/>
    <m/>
    <n v="1655"/>
    <n v="389"/>
    <n v="2353"/>
    <x v="0"/>
    <n v="34747"/>
    <m/>
    <m/>
    <m/>
    <m/>
    <m/>
    <m/>
    <m/>
    <m/>
    <n v="14677292"/>
    <n v="10635227"/>
    <n v="8599030"/>
    <n v="4713"/>
    <n v="16718202"/>
    <n v="16497621"/>
    <n v="220581"/>
    <m/>
    <m/>
    <m/>
    <n v="220581"/>
    <n v="1153387"/>
    <m/>
    <n v="3673809"/>
    <n v="8360155"/>
    <m/>
    <n v="1353035"/>
    <n v="74506"/>
    <n v="62400"/>
    <n v="14677292"/>
    <m/>
    <m/>
    <m/>
    <m/>
    <m/>
    <m/>
    <m/>
    <m/>
    <n v="9518952"/>
    <m/>
    <m/>
    <m/>
    <n v="7064"/>
    <m/>
    <n v="28329"/>
    <m/>
    <n v="735"/>
    <m/>
    <n v="1005596"/>
    <m/>
    <n v="77"/>
    <m/>
    <n v="74474"/>
    <m/>
    <n v="79496"/>
    <n v="0"/>
    <n v="1198429"/>
    <n v="6083702"/>
    <n v="1655277"/>
    <n v="254100"/>
    <n v="1253787"/>
    <n v="33463"/>
    <m/>
    <n v="76973"/>
    <m/>
    <m/>
    <m/>
    <m/>
    <m/>
    <m/>
    <m/>
    <m/>
    <m/>
    <m/>
    <m/>
    <m/>
    <m/>
    <m/>
    <m/>
    <m/>
    <m/>
    <m/>
    <m/>
    <m/>
    <m/>
    <m/>
    <m/>
    <m/>
    <m/>
    <m/>
    <m/>
    <m/>
    <n v="-9228"/>
    <m/>
    <m/>
    <m/>
    <n v="4167970"/>
    <m/>
    <m/>
    <m/>
    <n v="197575"/>
    <m/>
    <n v="3190518"/>
    <m/>
    <m/>
    <m/>
    <n v="1025744"/>
    <m/>
    <n v="26451"/>
    <m/>
    <m/>
    <m/>
    <m/>
    <m/>
    <m/>
    <m/>
    <m/>
    <m/>
    <m/>
    <m/>
    <m/>
    <m/>
    <m/>
    <m/>
    <m/>
    <m/>
    <n v="6699436"/>
    <n v="1568500"/>
    <n v="8229685"/>
    <n v="234754"/>
    <n v="6037377"/>
    <m/>
    <m/>
    <m/>
    <m/>
    <m/>
    <m/>
    <m/>
    <m/>
    <m/>
    <m/>
    <n v="220844"/>
    <n v="54228"/>
    <n v="347614"/>
    <n v="136066"/>
    <n v="177194"/>
    <n v="33555"/>
    <m/>
    <n v="2680"/>
    <n v="566643"/>
    <n v="246181"/>
    <n v="73856"/>
    <n v="912412"/>
    <n v="274474"/>
    <n v="62518"/>
    <n v="116602"/>
    <n v="3058013"/>
    <n v="105645"/>
    <n v="948472"/>
    <n v="20851"/>
    <m/>
    <n v="48575"/>
    <m/>
    <n v="3053821"/>
    <n v="3399215"/>
    <m/>
    <n v="205650"/>
    <m/>
    <n v="-165335"/>
    <n v="494759"/>
    <n v="3934289"/>
    <n v="1599668"/>
    <m/>
    <n v="-167649"/>
    <n v="2502270"/>
    <n v="3934289"/>
    <m/>
    <m/>
    <m/>
    <m/>
    <n v="0"/>
    <m/>
    <n v="46643"/>
    <n v="189859"/>
    <n v="236502"/>
    <n v="-30852"/>
    <m/>
    <m/>
    <m/>
    <n v="-167649"/>
    <m/>
    <s v="0.07"/>
    <n v="111976.76000000001"/>
    <n v="2057"/>
    <n v="0"/>
    <n v="9041"/>
    <n v="38290"/>
    <n v="86734"/>
    <n v="0"/>
    <n v="0"/>
    <n v="1189"/>
    <m/>
    <n v="1854"/>
    <n v="8568"/>
    <n v="3479"/>
    <n v="22479"/>
    <n v="3786"/>
    <n v="1702"/>
    <n v="2155"/>
    <n v="10975"/>
    <n v="192309"/>
    <n v="0"/>
    <n v="0"/>
    <n v="0"/>
    <n v="2777"/>
    <n v="0"/>
    <n v="0"/>
    <n v="2777"/>
    <n v="163713"/>
    <n v="0"/>
    <n v="505787"/>
    <n v="1393784"/>
    <n v="2177875"/>
    <n v="0"/>
    <n v="0"/>
    <n v="76186"/>
    <m/>
    <n v="72771"/>
    <n v="161174"/>
    <n v="43913"/>
    <n v="401260"/>
    <n v="227559"/>
    <n v="40688"/>
    <n v="76220"/>
    <n v="573458"/>
    <n v="5914388"/>
    <n v="0"/>
    <n v="0"/>
    <n v="0"/>
    <n v="175629"/>
    <n v="0"/>
    <n v="0"/>
    <n v="175629"/>
    <m/>
    <x v="0"/>
    <x v="0"/>
    <m/>
    <m/>
    <m/>
    <m/>
    <x v="0"/>
    <x v="0"/>
    <m/>
    <m/>
    <m/>
    <n v="130"/>
    <n v="215"/>
    <n v="75"/>
    <n v="84"/>
    <n v="150"/>
    <n v="45"/>
    <n v="48"/>
    <n v="89"/>
    <n v="25"/>
    <n v="1"/>
    <n v="0"/>
    <n v="0"/>
    <n v="0"/>
    <n v="1"/>
    <n v="0"/>
    <n v="1"/>
    <n v="0"/>
    <n v="0"/>
    <n v="0"/>
    <n v="0"/>
    <n v="0"/>
    <n v="0"/>
    <n v="0"/>
    <n v="0"/>
    <n v="1"/>
    <n v="0"/>
    <n v="0"/>
    <n v="0"/>
    <n v="0"/>
  </r>
  <r>
    <n v="206341014"/>
    <x v="712"/>
    <d v="2024-01-01T00:00:00"/>
    <d v="2024-12-31T00:00:00"/>
    <n v="366"/>
    <s v="In Process"/>
    <x v="0"/>
    <x v="28"/>
    <x v="0"/>
    <x v="0"/>
    <s v="02 - Golden Empire"/>
    <x v="70"/>
    <s v="916-457-3500"/>
    <s v="3500 FOLSOM BLVD"/>
    <s v="SACRAMENTO"/>
    <s v="95816"/>
    <s v="ZZR05417K"/>
    <s v="DUSTIN MURRAY"/>
    <s v="Yes"/>
    <m/>
    <n v="42"/>
    <n v="42"/>
    <x v="1"/>
    <n v="15372"/>
    <n v="14090"/>
    <n v="205.81"/>
    <n v="333"/>
    <n v="327"/>
    <n v="2448"/>
    <m/>
    <n v="776"/>
    <n v="5077"/>
    <n v="1870"/>
    <n v="3058"/>
    <n v="20"/>
    <n v="841"/>
    <x v="0"/>
    <n v="14090"/>
    <m/>
    <m/>
    <m/>
    <m/>
    <m/>
    <m/>
    <m/>
    <m/>
    <n v="8454000"/>
    <n v="4208751"/>
    <n v="4300539"/>
    <n v="4693"/>
    <n v="8366905"/>
    <n v="6909431"/>
    <n v="1457474"/>
    <n v="3482"/>
    <m/>
    <m/>
    <n v="1460956"/>
    <n v="1468800"/>
    <m/>
    <n v="465600"/>
    <n v="3046200"/>
    <n v="1122000"/>
    <n v="1834800"/>
    <n v="12000"/>
    <n v="504600"/>
    <n v="8454000"/>
    <m/>
    <m/>
    <m/>
    <m/>
    <m/>
    <m/>
    <m/>
    <m/>
    <n v="1462816"/>
    <m/>
    <m/>
    <m/>
    <n v="10042"/>
    <m/>
    <n v="65717"/>
    <m/>
    <n v="1013061"/>
    <m/>
    <n v="1656652"/>
    <m/>
    <n v="463"/>
    <m/>
    <m/>
    <m/>
    <n v="0"/>
    <n v="0"/>
    <n v="1659557"/>
    <n v="0"/>
    <n v="1808550"/>
    <n v="111100"/>
    <n v="535272"/>
    <n v="55756"/>
    <m/>
    <n v="38516"/>
    <m/>
    <m/>
    <m/>
    <m/>
    <m/>
    <m/>
    <m/>
    <m/>
    <m/>
    <m/>
    <m/>
    <m/>
    <m/>
    <m/>
    <m/>
    <m/>
    <m/>
    <m/>
    <m/>
    <m/>
    <m/>
    <m/>
    <m/>
    <m/>
    <m/>
    <m/>
    <m/>
    <m/>
    <n v="2600"/>
    <m/>
    <m/>
    <m/>
    <n v="479441"/>
    <m/>
    <m/>
    <m/>
    <n v="82731"/>
    <m/>
    <n v="1529103"/>
    <m/>
    <n v="998313"/>
    <m/>
    <n v="1011529"/>
    <m/>
    <n v="196822"/>
    <m/>
    <m/>
    <m/>
    <m/>
    <m/>
    <m/>
    <m/>
    <m/>
    <m/>
    <m/>
    <m/>
    <m/>
    <m/>
    <m/>
    <m/>
    <m/>
    <m/>
    <n v="3322753"/>
    <n v="786803"/>
    <n v="2799875"/>
    <n v="78833"/>
    <n v="2644052"/>
    <m/>
    <m/>
    <m/>
    <m/>
    <m/>
    <m/>
    <m/>
    <m/>
    <n v="23594"/>
    <m/>
    <n v="274568"/>
    <m/>
    <n v="143514"/>
    <n v="13066"/>
    <n v="280581"/>
    <n v="30864"/>
    <m/>
    <n v="18272"/>
    <n v="129152"/>
    <n v="175030"/>
    <n v="76647"/>
    <n v="506020"/>
    <n v="83099"/>
    <n v="55849"/>
    <n v="16025"/>
    <n v="1943676"/>
    <n v="86775"/>
    <n v="221323"/>
    <n v="12272"/>
    <n v="6024"/>
    <m/>
    <n v="4826"/>
    <n v="164202"/>
    <n v="4993044"/>
    <m/>
    <n v="640290"/>
    <n v="63408"/>
    <m/>
    <m/>
    <n v="5696742"/>
    <n v="541104"/>
    <m/>
    <m/>
    <n v="5155638"/>
    <n v="5696742"/>
    <n v="3869616"/>
    <m/>
    <m/>
    <m/>
    <n v="0"/>
    <n v="671986"/>
    <m/>
    <n v="282497"/>
    <n v="954483"/>
    <n v="-314193"/>
    <m/>
    <m/>
    <m/>
    <m/>
    <m/>
    <s v="0.02"/>
    <n v="10822.08"/>
    <n v="1948"/>
    <n v="0"/>
    <n v="3077"/>
    <n v="13940"/>
    <n v="36921"/>
    <n v="0"/>
    <n v="0"/>
    <n v="1745"/>
    <n v="6414"/>
    <n v="543"/>
    <n v="6999"/>
    <n v="3423"/>
    <n v="11517"/>
    <n v="2000"/>
    <n v="1881"/>
    <n v="546"/>
    <n v="5415"/>
    <n v="96369"/>
    <n v="0"/>
    <n v="0"/>
    <n v="305"/>
    <n v="0"/>
    <n v="0"/>
    <n v="0"/>
    <n v="305"/>
    <n v="144937"/>
    <n v="0"/>
    <n v="177749"/>
    <n v="643519"/>
    <n v="902817"/>
    <n v="0"/>
    <n v="0"/>
    <n v="83977"/>
    <n v="358195"/>
    <n v="16203"/>
    <n v="140221"/>
    <n v="59191"/>
    <n v="237686"/>
    <n v="66504"/>
    <n v="37964"/>
    <n v="14013"/>
    <n v="439777"/>
    <n v="3322753"/>
    <n v="0"/>
    <n v="0"/>
    <n v="16786"/>
    <n v="0"/>
    <n v="0"/>
    <n v="0"/>
    <n v="16786"/>
    <m/>
    <x v="0"/>
    <x v="0"/>
    <m/>
    <m/>
    <n v="6414"/>
    <m/>
    <x v="0"/>
    <x v="0"/>
    <m/>
    <m/>
    <n v="358195"/>
    <n v="93"/>
    <n v="155"/>
    <n v="48"/>
    <n v="68"/>
    <n v="119"/>
    <n v="30"/>
    <n v="39"/>
    <n v="65"/>
    <n v="17"/>
    <n v="1"/>
    <n v="0"/>
    <n v="0"/>
    <n v="1"/>
    <n v="0"/>
    <n v="0"/>
    <n v="1"/>
    <n v="0"/>
    <n v="0"/>
    <n v="0"/>
    <n v="0"/>
    <n v="0"/>
    <n v="0"/>
    <n v="0"/>
    <n v="0"/>
    <n v="1"/>
    <n v="0"/>
    <n v="0"/>
    <n v="0"/>
    <n v="0"/>
  </r>
  <r>
    <n v="206341069"/>
    <x v="713"/>
    <d v="2024-01-01T00:00:00"/>
    <d v="2024-12-31T00:00:00"/>
    <n v="366"/>
    <s v="In Process"/>
    <x v="0"/>
    <x v="28"/>
    <x v="0"/>
    <x v="0"/>
    <s v="02 - Golden Empire"/>
    <x v="70"/>
    <s v="916-452-6631"/>
    <s v="2120 STOCKTON BLVD"/>
    <s v="SACRAMENTO"/>
    <s v="95817"/>
    <s v="1396720892"/>
    <s v="JEREMY PANTOVICH"/>
    <s v="Yes"/>
    <m/>
    <n v="59"/>
    <n v="59"/>
    <x v="1"/>
    <n v="21594"/>
    <n v="20002"/>
    <n v="211.89"/>
    <n v="351"/>
    <n v="348"/>
    <n v="8883"/>
    <n v="1989"/>
    <n v="945"/>
    <n v="7563"/>
    <m/>
    <m/>
    <n v="63"/>
    <n v="559"/>
    <x v="0"/>
    <n v="20002"/>
    <m/>
    <m/>
    <m/>
    <m/>
    <m/>
    <m/>
    <m/>
    <m/>
    <n v="8936025"/>
    <n v="5579076"/>
    <n v="597397"/>
    <n v="6411"/>
    <n v="13924115"/>
    <n v="12807001"/>
    <n v="1117114"/>
    <n v="1428"/>
    <m/>
    <m/>
    <n v="1118542"/>
    <n v="3997350"/>
    <n v="867550"/>
    <n v="419050"/>
    <n v="3376950"/>
    <m/>
    <m/>
    <n v="29375"/>
    <n v="245750"/>
    <n v="8936025"/>
    <m/>
    <m/>
    <m/>
    <m/>
    <m/>
    <m/>
    <m/>
    <m/>
    <n v="4462656"/>
    <m/>
    <n v="1066188"/>
    <m/>
    <m/>
    <m/>
    <n v="49407"/>
    <m/>
    <m/>
    <m/>
    <m/>
    <m/>
    <m/>
    <m/>
    <n v="825"/>
    <m/>
    <n v="0"/>
    <n v="0"/>
    <n v="1550300"/>
    <n v="0"/>
    <n v="1589325"/>
    <n v="587450"/>
    <n v="1720958"/>
    <n v="71010"/>
    <m/>
    <n v="60033"/>
    <m/>
    <m/>
    <m/>
    <m/>
    <m/>
    <m/>
    <m/>
    <m/>
    <m/>
    <m/>
    <m/>
    <m/>
    <m/>
    <m/>
    <m/>
    <m/>
    <m/>
    <m/>
    <m/>
    <m/>
    <m/>
    <m/>
    <m/>
    <m/>
    <m/>
    <m/>
    <m/>
    <m/>
    <m/>
    <m/>
    <m/>
    <m/>
    <n v="-690011"/>
    <m/>
    <n v="638767"/>
    <m/>
    <n v="3297"/>
    <m/>
    <n v="605741"/>
    <m/>
    <m/>
    <m/>
    <m/>
    <m/>
    <n v="39603"/>
    <m/>
    <m/>
    <m/>
    <m/>
    <m/>
    <m/>
    <m/>
    <m/>
    <m/>
    <m/>
    <m/>
    <m/>
    <m/>
    <m/>
    <m/>
    <m/>
    <m/>
    <n v="5553767"/>
    <n v="1326266"/>
    <n v="5926968"/>
    <n v="182518"/>
    <n v="4184071"/>
    <m/>
    <m/>
    <m/>
    <m/>
    <m/>
    <m/>
    <m/>
    <m/>
    <n v="17598"/>
    <m/>
    <n v="454966"/>
    <m/>
    <n v="505328"/>
    <n v="110025"/>
    <n v="494166"/>
    <n v="50605"/>
    <m/>
    <n v="35293"/>
    <n v="372063"/>
    <n v="188618"/>
    <n v="168473"/>
    <n v="793296"/>
    <n v="241278"/>
    <n v="108812"/>
    <n v="118771"/>
    <n v="2706848"/>
    <n v="9923"/>
    <n v="2012508"/>
    <n v="78121"/>
    <n v="8886"/>
    <m/>
    <m/>
    <n v="147352"/>
    <n v="2091960"/>
    <m/>
    <n v="81064"/>
    <n v="70470"/>
    <n v="1131676"/>
    <n v="31208654"/>
    <n v="34583824"/>
    <n v="1244885"/>
    <m/>
    <n v="31990575"/>
    <n v="1348364"/>
    <n v="34583824"/>
    <m/>
    <n v="1131676"/>
    <m/>
    <m/>
    <n v="0"/>
    <m/>
    <n v="53388"/>
    <n v="40701"/>
    <n v="94089"/>
    <n v="-13025"/>
    <m/>
    <m/>
    <m/>
    <n v="31990575"/>
    <m/>
    <s v="0.00"/>
    <n v="0"/>
    <n v="2060"/>
    <n v="0"/>
    <n v="16089"/>
    <n v="18097"/>
    <n v="53177"/>
    <n v="0"/>
    <n v="0"/>
    <n v="2249"/>
    <n v="13317"/>
    <n v="1912"/>
    <n v="5924"/>
    <n v="5132"/>
    <n v="17164"/>
    <n v="3967"/>
    <n v="3478"/>
    <n v="1991"/>
    <n v="12553"/>
    <n v="157110"/>
    <n v="0"/>
    <n v="0"/>
    <n v="0"/>
    <n v="1385"/>
    <n v="0"/>
    <n v="0"/>
    <n v="1385"/>
    <n v="186255"/>
    <n v="0"/>
    <n v="819877"/>
    <n v="758366"/>
    <n v="1289892"/>
    <n v="0"/>
    <n v="0"/>
    <n v="133288"/>
    <n v="708716"/>
    <n v="109103"/>
    <n v="113237"/>
    <n v="94284"/>
    <n v="376171"/>
    <n v="129127"/>
    <n v="86013"/>
    <n v="99543"/>
    <n v="649895"/>
    <n v="5553767"/>
    <n v="0"/>
    <n v="0"/>
    <n v="0"/>
    <n v="48471"/>
    <n v="0"/>
    <n v="0"/>
    <n v="48471"/>
    <m/>
    <x v="0"/>
    <x v="0"/>
    <m/>
    <m/>
    <n v="13317"/>
    <m/>
    <x v="0"/>
    <x v="0"/>
    <m/>
    <m/>
    <n v="708716"/>
    <n v="130"/>
    <n v="208"/>
    <n v="87"/>
    <n v="97"/>
    <n v="164"/>
    <n v="62"/>
    <n v="42"/>
    <n v="82"/>
    <n v="26"/>
    <n v="1"/>
    <n v="0"/>
    <n v="0"/>
    <n v="1"/>
    <n v="0"/>
    <n v="0"/>
    <n v="1"/>
    <n v="0"/>
    <n v="0"/>
    <n v="0"/>
    <n v="0"/>
    <n v="0"/>
    <n v="0"/>
    <n v="0"/>
    <n v="0"/>
    <n v="1"/>
    <n v="0"/>
    <n v="0"/>
    <n v="0"/>
    <n v="0"/>
  </r>
  <r>
    <n v="206341076"/>
    <x v="714"/>
    <d v="2024-01-01T00:00:00"/>
    <d v="2024-12-31T00:00:00"/>
    <n v="366"/>
    <s v="In Process"/>
    <x v="0"/>
    <x v="28"/>
    <x v="0"/>
    <x v="0"/>
    <s v="02 - Golden Empire"/>
    <x v="63"/>
    <s v="916-488-8601"/>
    <s v="3529 WALNUT AVENUE"/>
    <s v="CARMICHAEL"/>
    <s v="95608-3049"/>
    <s v="ZZR06410G"/>
    <s v="ABE OLSON"/>
    <s v="Yes"/>
    <m/>
    <n v="126"/>
    <n v="126"/>
    <x v="0"/>
    <n v="46116"/>
    <n v="43704"/>
    <n v="222.34"/>
    <n v="675"/>
    <n v="676"/>
    <n v="4685"/>
    <n v="7556"/>
    <n v="4365"/>
    <n v="20140"/>
    <m/>
    <m/>
    <n v="534"/>
    <n v="6424"/>
    <x v="0"/>
    <n v="43704"/>
    <m/>
    <m/>
    <m/>
    <m/>
    <m/>
    <m/>
    <m/>
    <m/>
    <n v="30397760"/>
    <n v="4083187"/>
    <n v="10810381"/>
    <n v="12006"/>
    <n v="23682572"/>
    <n v="21062651"/>
    <n v="2619921"/>
    <n v="-2"/>
    <m/>
    <m/>
    <n v="2619919"/>
    <n v="5856250"/>
    <n v="9445000"/>
    <n v="1746000"/>
    <n v="8056000"/>
    <m/>
    <m/>
    <n v="213600"/>
    <n v="5080910"/>
    <n v="30397760"/>
    <m/>
    <m/>
    <m/>
    <m/>
    <m/>
    <m/>
    <m/>
    <m/>
    <n v="1416801"/>
    <m/>
    <n v="2386180"/>
    <m/>
    <n v="6699"/>
    <m/>
    <n v="6134"/>
    <m/>
    <m/>
    <m/>
    <m/>
    <m/>
    <n v="482"/>
    <m/>
    <n v="266891"/>
    <m/>
    <n v="0"/>
    <n v="0"/>
    <n v="1400575"/>
    <n v="0"/>
    <n v="1334700"/>
    <n v="248250"/>
    <n v="845391"/>
    <n v="226753"/>
    <m/>
    <n v="27518"/>
    <m/>
    <m/>
    <m/>
    <m/>
    <m/>
    <m/>
    <m/>
    <m/>
    <m/>
    <m/>
    <m/>
    <m/>
    <m/>
    <m/>
    <m/>
    <m/>
    <m/>
    <m/>
    <m/>
    <m/>
    <m/>
    <m/>
    <m/>
    <m/>
    <m/>
    <m/>
    <m/>
    <m/>
    <m/>
    <m/>
    <m/>
    <m/>
    <n v="2095032"/>
    <m/>
    <n v="6128888"/>
    <m/>
    <n v="-320202"/>
    <m/>
    <n v="1435363"/>
    <m/>
    <m/>
    <m/>
    <m/>
    <m/>
    <n v="1471300"/>
    <m/>
    <m/>
    <m/>
    <m/>
    <m/>
    <m/>
    <m/>
    <m/>
    <m/>
    <m/>
    <m/>
    <m/>
    <m/>
    <m/>
    <m/>
    <m/>
    <m/>
    <n v="10350289"/>
    <n v="2504010"/>
    <n v="8208352"/>
    <n v="305375"/>
    <n v="9262844"/>
    <m/>
    <m/>
    <m/>
    <m/>
    <m/>
    <m/>
    <m/>
    <m/>
    <n v="124"/>
    <m/>
    <n v="521545"/>
    <n v="10506"/>
    <n v="452165"/>
    <n v="198793"/>
    <n v="463794"/>
    <n v="113236"/>
    <m/>
    <n v="95782"/>
    <n v="545188"/>
    <n v="564784"/>
    <n v="122741"/>
    <n v="1364591"/>
    <n v="163940"/>
    <n v="234811"/>
    <n v="117863"/>
    <n v="5082582"/>
    <n v="16812"/>
    <n v="714345"/>
    <n v="40341"/>
    <n v="28856"/>
    <m/>
    <n v="17173"/>
    <n v="929835"/>
    <n v="4951442"/>
    <m/>
    <n v="195774"/>
    <m/>
    <m/>
    <n v="120000"/>
    <n v="5267216"/>
    <n v="1676877"/>
    <m/>
    <m/>
    <n v="3590339"/>
    <n v="5267216"/>
    <n v="943627"/>
    <m/>
    <m/>
    <m/>
    <n v="0"/>
    <m/>
    <n v="135919"/>
    <n v="100604"/>
    <n v="236523"/>
    <n v="-40749"/>
    <m/>
    <m/>
    <m/>
    <m/>
    <m/>
    <s v="0.00"/>
    <n v="0"/>
    <n v="1873"/>
    <n v="0"/>
    <n v="21190"/>
    <n v="48540"/>
    <n v="111735"/>
    <n v="0"/>
    <n v="0"/>
    <n v="0"/>
    <n v="15197"/>
    <n v="4281"/>
    <n v="21561"/>
    <n v="3304"/>
    <n v="29522"/>
    <n v="3814"/>
    <n v="7989"/>
    <n v="1783"/>
    <n v="20796"/>
    <n v="291585"/>
    <n v="0"/>
    <n v="90"/>
    <n v="1049"/>
    <n v="2092"/>
    <n v="0"/>
    <n v="0"/>
    <n v="3231"/>
    <n v="175573"/>
    <n v="0"/>
    <n v="1232427"/>
    <n v="2330383"/>
    <n v="2961287"/>
    <n v="0"/>
    <n v="0"/>
    <n v="0"/>
    <n v="874856"/>
    <n v="113505"/>
    <n v="391643"/>
    <n v="56991"/>
    <n v="642931"/>
    <n v="116673"/>
    <n v="169861"/>
    <n v="88200"/>
    <n v="1195959"/>
    <n v="10350289"/>
    <n v="0"/>
    <n v="6852"/>
    <n v="70621"/>
    <n v="102145"/>
    <n v="0"/>
    <n v="0"/>
    <n v="179618"/>
    <m/>
    <x v="0"/>
    <x v="0"/>
    <m/>
    <m/>
    <n v="15197"/>
    <m/>
    <x v="0"/>
    <x v="0"/>
    <m/>
    <m/>
    <n v="874856"/>
    <n v="174"/>
    <n v="362"/>
    <n v="80"/>
    <n v="120"/>
    <n v="286"/>
    <n v="43"/>
    <n v="66"/>
    <n v="145"/>
    <n v="28"/>
    <n v="1"/>
    <n v="0"/>
    <n v="0"/>
    <n v="0"/>
    <n v="0"/>
    <n v="1"/>
    <n v="1"/>
    <n v="0"/>
    <n v="0"/>
    <n v="0"/>
    <n v="0"/>
    <n v="0"/>
    <n v="0"/>
    <n v="0"/>
    <n v="0"/>
    <n v="1"/>
    <n v="0"/>
    <n v="0"/>
    <n v="0"/>
    <n v="0"/>
  </r>
  <r>
    <n v="206341119"/>
    <x v="715"/>
    <d v="2024-01-01T00:00:00"/>
    <d v="2024-12-31T00:00:00"/>
    <n v="366"/>
    <s v="In Process"/>
    <x v="0"/>
    <x v="28"/>
    <x v="0"/>
    <x v="0"/>
    <s v="02 - Golden Empire"/>
    <x v="70"/>
    <s v="916-321-9440"/>
    <s v="2600 L STREET"/>
    <s v="SACRAMENTO"/>
    <s v="95816-0000"/>
    <s v="1639503972"/>
    <s v="TROY WARNER"/>
    <s v="Yes"/>
    <m/>
    <n v="100"/>
    <n v="100"/>
    <x v="0"/>
    <n v="36600"/>
    <n v="34504"/>
    <n v="217.01"/>
    <n v="428"/>
    <n v="423"/>
    <n v="3728"/>
    <n v="5229"/>
    <n v="1334"/>
    <n v="23137"/>
    <m/>
    <m/>
    <m/>
    <n v="1076"/>
    <x v="0"/>
    <n v="34504"/>
    <m/>
    <m/>
    <m/>
    <m/>
    <m/>
    <m/>
    <m/>
    <m/>
    <n v="21735150"/>
    <n v="3691240"/>
    <n v="9457765"/>
    <n v="5508"/>
    <n v="15974133"/>
    <n v="16364445"/>
    <n v="-390312"/>
    <n v="-5"/>
    <m/>
    <m/>
    <n v="-390317"/>
    <n v="4660000"/>
    <n v="6536250"/>
    <n v="534125"/>
    <n v="9563100"/>
    <m/>
    <m/>
    <m/>
    <n v="441675"/>
    <n v="21735150"/>
    <m/>
    <m/>
    <m/>
    <m/>
    <m/>
    <m/>
    <m/>
    <m/>
    <n v="1740522"/>
    <m/>
    <n v="1918178"/>
    <m/>
    <n v="5275"/>
    <m/>
    <n v="27265"/>
    <m/>
    <m/>
    <m/>
    <m/>
    <m/>
    <m/>
    <m/>
    <m/>
    <m/>
    <n v="0"/>
    <n v="0"/>
    <n v="1235525"/>
    <n v="0"/>
    <n v="1227050"/>
    <n v="379050"/>
    <n v="699536"/>
    <n v="116458"/>
    <m/>
    <n v="33621"/>
    <m/>
    <m/>
    <m/>
    <m/>
    <m/>
    <m/>
    <m/>
    <m/>
    <m/>
    <m/>
    <m/>
    <m/>
    <m/>
    <m/>
    <m/>
    <m/>
    <m/>
    <m/>
    <m/>
    <m/>
    <m/>
    <m/>
    <m/>
    <m/>
    <m/>
    <m/>
    <m/>
    <m/>
    <m/>
    <m/>
    <m/>
    <m/>
    <n v="1916496"/>
    <m/>
    <n v="4735361"/>
    <m/>
    <n v="442168"/>
    <m/>
    <n v="2264478"/>
    <m/>
    <m/>
    <m/>
    <m/>
    <m/>
    <n v="99262"/>
    <m/>
    <m/>
    <m/>
    <m/>
    <m/>
    <m/>
    <m/>
    <m/>
    <m/>
    <m/>
    <m/>
    <m/>
    <m/>
    <m/>
    <m/>
    <m/>
    <m/>
    <n v="7357718"/>
    <n v="1766823"/>
    <n v="7239904"/>
    <n v="237181"/>
    <n v="6596817"/>
    <m/>
    <m/>
    <m/>
    <m/>
    <m/>
    <m/>
    <m/>
    <m/>
    <n v="11619"/>
    <m/>
    <n v="461281"/>
    <n v="184"/>
    <n v="270742"/>
    <n v="86081"/>
    <n v="358162"/>
    <n v="71036"/>
    <m/>
    <n v="83663"/>
    <n v="632894"/>
    <n v="455135"/>
    <n v="226571"/>
    <n v="1100873"/>
    <n v="124092"/>
    <n v="197951"/>
    <n v="158308"/>
    <n v="3757696"/>
    <n v="17540"/>
    <n v="1406881"/>
    <n v="67985"/>
    <n v="187026"/>
    <m/>
    <n v="13630"/>
    <n v="78278"/>
    <n v="4362465"/>
    <m/>
    <n v="88140"/>
    <n v="4821"/>
    <m/>
    <n v="100000"/>
    <n v="4555426"/>
    <n v="1785828"/>
    <m/>
    <m/>
    <n v="2769598"/>
    <n v="4555426"/>
    <n v="2484883"/>
    <m/>
    <m/>
    <m/>
    <n v="0"/>
    <m/>
    <n v="31962"/>
    <n v="97220"/>
    <n v="129182"/>
    <n v="-41042"/>
    <m/>
    <m/>
    <m/>
    <m/>
    <m/>
    <s v="0.00"/>
    <n v="0"/>
    <n v="2005"/>
    <n v="0"/>
    <n v="13397"/>
    <n v="45021"/>
    <n v="73698"/>
    <n v="0"/>
    <n v="0"/>
    <n v="0"/>
    <n v="10711"/>
    <n v="5106"/>
    <n v="17720"/>
    <n v="1643"/>
    <n v="22547"/>
    <n v="2585"/>
    <n v="6417"/>
    <n v="1982"/>
    <n v="16968"/>
    <n v="219800"/>
    <n v="0"/>
    <n v="62"/>
    <n v="621"/>
    <n v="3826"/>
    <n v="0"/>
    <n v="0"/>
    <n v="4509"/>
    <n v="130394"/>
    <n v="0"/>
    <n v="770002"/>
    <n v="2016123"/>
    <n v="1875500"/>
    <n v="0"/>
    <n v="0"/>
    <n v="0"/>
    <n v="521854"/>
    <n v="131607"/>
    <n v="317200"/>
    <n v="28813"/>
    <n v="531738"/>
    <n v="99152"/>
    <n v="140329"/>
    <n v="114752"/>
    <n v="680254"/>
    <n v="7357718"/>
    <n v="0"/>
    <n v="4792"/>
    <n v="37876"/>
    <n v="131536"/>
    <n v="0"/>
    <n v="0"/>
    <n v="174204"/>
    <m/>
    <x v="0"/>
    <x v="0"/>
    <m/>
    <m/>
    <n v="10711"/>
    <m/>
    <x v="0"/>
    <x v="0"/>
    <m/>
    <m/>
    <n v="521854"/>
    <n v="131"/>
    <n v="272"/>
    <n v="61"/>
    <n v="86"/>
    <n v="203"/>
    <n v="34"/>
    <n v="41"/>
    <n v="102"/>
    <n v="15"/>
    <n v="1"/>
    <n v="0"/>
    <n v="0"/>
    <n v="0"/>
    <n v="0"/>
    <n v="1"/>
    <n v="1"/>
    <n v="0"/>
    <n v="0"/>
    <n v="0"/>
    <n v="0"/>
    <n v="0"/>
    <n v="0"/>
    <n v="0"/>
    <n v="0"/>
    <n v="1"/>
    <n v="0"/>
    <n v="0"/>
    <n v="0"/>
    <n v="0"/>
  </r>
  <r>
    <n v="206341182"/>
    <x v="716"/>
    <d v="2024-01-01T00:00:00"/>
    <d v="2024-12-31T00:00:00"/>
    <n v="366"/>
    <s v="In Process"/>
    <x v="0"/>
    <x v="28"/>
    <x v="0"/>
    <x v="0"/>
    <s v="02 - Golden Empire"/>
    <x v="63"/>
    <s v="916-331-4590"/>
    <s v="5255 HEMLOCK STREET"/>
    <s v="SACRAMENTO"/>
    <s v="95841-0000"/>
    <s v="ZZR06073G"/>
    <s v="JEFFERY V BARBIERI"/>
    <s v="Yes"/>
    <m/>
    <n v="99"/>
    <n v="99"/>
    <x v="2"/>
    <n v="36234"/>
    <n v="32578"/>
    <n v="205.67"/>
    <n v="586"/>
    <n v="583"/>
    <n v="6847"/>
    <n v="5369"/>
    <n v="2059"/>
    <n v="14018"/>
    <n v="361"/>
    <n v="1232"/>
    <n v="93"/>
    <n v="2599"/>
    <x v="1"/>
    <n v="22894"/>
    <m/>
    <m/>
    <m/>
    <n v="9684"/>
    <m/>
    <m/>
    <m/>
    <m/>
    <n v="27938741"/>
    <n v="6695434"/>
    <n v="13108940"/>
    <n v="12109"/>
    <n v="21537344"/>
    <n v="19468442"/>
    <n v="2068902"/>
    <n v="-4"/>
    <m/>
    <m/>
    <n v="2068898"/>
    <n v="8558750"/>
    <n v="6711250"/>
    <n v="1214435"/>
    <n v="7974535"/>
    <n v="135375"/>
    <n v="1540000"/>
    <n v="42925"/>
    <n v="1761471"/>
    <n v="19301871"/>
    <m/>
    <m/>
    <m/>
    <n v="8636870"/>
    <m/>
    <m/>
    <m/>
    <m/>
    <n v="2633605"/>
    <m/>
    <n v="2066422"/>
    <m/>
    <n v="178575"/>
    <m/>
    <n v="1048191"/>
    <m/>
    <n v="100712"/>
    <m/>
    <n v="436100"/>
    <m/>
    <m/>
    <m/>
    <n v="231829"/>
    <m/>
    <n v="1472404"/>
    <n v="1898"/>
    <n v="1572600"/>
    <n v="202470"/>
    <n v="1435050"/>
    <n v="296400"/>
    <n v="1353774"/>
    <n v="232729"/>
    <m/>
    <n v="128109"/>
    <m/>
    <m/>
    <m/>
    <m/>
    <m/>
    <m/>
    <m/>
    <m/>
    <m/>
    <m/>
    <m/>
    <m/>
    <m/>
    <m/>
    <m/>
    <m/>
    <m/>
    <m/>
    <m/>
    <m/>
    <m/>
    <m/>
    <m/>
    <m/>
    <m/>
    <m/>
    <m/>
    <m/>
    <m/>
    <m/>
    <m/>
    <m/>
    <n v="3223175"/>
    <m/>
    <n v="4330290"/>
    <m/>
    <n v="1245894"/>
    <m/>
    <n v="2555340"/>
    <m/>
    <n v="-16288"/>
    <m/>
    <n v="1278790"/>
    <m/>
    <n v="491739"/>
    <m/>
    <m/>
    <m/>
    <m/>
    <m/>
    <m/>
    <m/>
    <m/>
    <m/>
    <m/>
    <m/>
    <m/>
    <m/>
    <m/>
    <m/>
    <m/>
    <m/>
    <n v="8952103"/>
    <n v="2589910"/>
    <n v="7926429"/>
    <n v="437743"/>
    <n v="5687208"/>
    <m/>
    <m/>
    <m/>
    <n v="2304228"/>
    <m/>
    <m/>
    <m/>
    <m/>
    <n v="381083"/>
    <n v="759"/>
    <n v="676993"/>
    <n v="478712"/>
    <n v="349621"/>
    <n v="93437"/>
    <n v="584997"/>
    <n v="109535"/>
    <m/>
    <n v="106038"/>
    <n v="459409"/>
    <n v="332959"/>
    <n v="240492"/>
    <n v="939360"/>
    <n v="199846"/>
    <n v="132803"/>
    <n v="119640"/>
    <n v="4336457"/>
    <n v="8457"/>
    <n v="1225674"/>
    <n v="45627"/>
    <n v="141395"/>
    <m/>
    <n v="17310"/>
    <n v="496402"/>
    <n v="10303846"/>
    <m/>
    <n v="41833"/>
    <n v="157118"/>
    <m/>
    <n v="100000"/>
    <n v="10602797"/>
    <n v="1594790"/>
    <m/>
    <m/>
    <n v="9008007"/>
    <n v="10602797"/>
    <n v="7078395"/>
    <m/>
    <m/>
    <m/>
    <n v="0"/>
    <m/>
    <m/>
    <n v="63082"/>
    <n v="63082"/>
    <n v="-21249"/>
    <m/>
    <m/>
    <m/>
    <m/>
    <m/>
    <s v="0.00"/>
    <n v="0"/>
    <n v="2031"/>
    <n v="0"/>
    <n v="13889"/>
    <n v="66857"/>
    <n v="83819"/>
    <n v="0"/>
    <n v="0"/>
    <n v="0"/>
    <n v="15867"/>
    <n v="2980"/>
    <n v="11065"/>
    <n v="7231"/>
    <n v="19618"/>
    <n v="5880"/>
    <n v="3877"/>
    <n v="2038"/>
    <n v="20420"/>
    <n v="255572"/>
    <n v="0"/>
    <n v="0"/>
    <n v="0"/>
    <n v="0"/>
    <n v="0"/>
    <n v="0"/>
    <n v="0"/>
    <n v="183299"/>
    <n v="0"/>
    <n v="761503"/>
    <n v="2712556"/>
    <n v="2000162"/>
    <n v="0"/>
    <n v="0"/>
    <n v="0"/>
    <n v="832427"/>
    <n v="103275"/>
    <n v="218869"/>
    <n v="141552"/>
    <n v="465092"/>
    <n v="156500"/>
    <n v="88072"/>
    <n v="91435"/>
    <n v="1197361"/>
    <n v="8952103"/>
    <n v="0"/>
    <n v="0"/>
    <n v="0"/>
    <n v="0"/>
    <n v="0"/>
    <n v="0"/>
    <n v="0"/>
    <m/>
    <x v="0"/>
    <x v="0"/>
    <m/>
    <m/>
    <n v="15867"/>
    <m/>
    <x v="0"/>
    <x v="0"/>
    <m/>
    <m/>
    <n v="832427"/>
    <n v="162"/>
    <n v="327"/>
    <n v="92"/>
    <n v="117"/>
    <n v="260"/>
    <n v="60"/>
    <n v="57"/>
    <n v="148"/>
    <n v="23"/>
    <n v="1"/>
    <n v="0"/>
    <n v="0"/>
    <n v="0"/>
    <n v="1"/>
    <n v="0"/>
    <n v="1"/>
    <n v="0"/>
    <n v="0"/>
    <n v="0"/>
    <n v="1"/>
    <n v="0"/>
    <n v="0"/>
    <n v="0"/>
    <n v="0"/>
    <n v="1"/>
    <n v="0"/>
    <n v="0"/>
    <n v="0"/>
    <n v="0"/>
  </r>
  <r>
    <n v="206341499"/>
    <x v="717"/>
    <d v="2024-01-01T00:00:00"/>
    <d v="2024-12-31T00:00:00"/>
    <n v="366"/>
    <s v="In Process"/>
    <x v="0"/>
    <x v="28"/>
    <x v="0"/>
    <x v="0"/>
    <s v="02 - Golden Empire"/>
    <x v="70"/>
    <s v="916-363-4843"/>
    <s v="10410 COLOMA ROAD"/>
    <s v="RANCHO CORDOVA"/>
    <s v="95670"/>
    <s v="1891310520"/>
    <s v="TANNER J WILSON"/>
    <s v="Yes"/>
    <m/>
    <n v="138"/>
    <n v="138"/>
    <x v="0"/>
    <n v="50508"/>
    <n v="45445"/>
    <n v="207.11"/>
    <n v="508"/>
    <n v="519"/>
    <n v="5739"/>
    <n v="5272"/>
    <n v="5935"/>
    <n v="27762"/>
    <m/>
    <n v="264"/>
    <n v="403"/>
    <n v="70"/>
    <x v="0"/>
    <n v="45445"/>
    <m/>
    <m/>
    <m/>
    <m/>
    <m/>
    <m/>
    <m/>
    <m/>
    <n v="15024145"/>
    <n v="5026372"/>
    <n v="-902562"/>
    <n v="52010"/>
    <n v="21005089"/>
    <n v="19895259"/>
    <n v="1109830"/>
    <n v="-11838"/>
    <m/>
    <m/>
    <n v="1097992"/>
    <n v="1897317"/>
    <n v="1742926"/>
    <n v="1962115"/>
    <n v="9178134"/>
    <m/>
    <n v="87279"/>
    <n v="133232"/>
    <n v="23142"/>
    <n v="15024145"/>
    <m/>
    <m/>
    <m/>
    <m/>
    <m/>
    <m/>
    <m/>
    <m/>
    <n v="2686967"/>
    <m/>
    <n v="2129846"/>
    <m/>
    <n v="14428"/>
    <m/>
    <n v="67498"/>
    <m/>
    <m/>
    <m/>
    <n v="106654"/>
    <m/>
    <n v="20979"/>
    <m/>
    <m/>
    <m/>
    <n v="0"/>
    <n v="0"/>
    <n v="1428450"/>
    <n v="1145897"/>
    <n v="1499220"/>
    <n v="205865"/>
    <n v="549989"/>
    <n v="134218"/>
    <m/>
    <n v="62733"/>
    <m/>
    <m/>
    <m/>
    <m/>
    <m/>
    <m/>
    <m/>
    <m/>
    <m/>
    <m/>
    <m/>
    <m/>
    <m/>
    <m/>
    <m/>
    <m/>
    <m/>
    <m/>
    <m/>
    <m/>
    <m/>
    <m/>
    <m/>
    <m/>
    <m/>
    <m/>
    <m/>
    <m/>
    <m/>
    <m/>
    <m/>
    <m/>
    <n v="-1414857"/>
    <m/>
    <n v="-69650"/>
    <m/>
    <n v="575476"/>
    <m/>
    <n v="104709"/>
    <m/>
    <m/>
    <m/>
    <n v="-121382"/>
    <m/>
    <n v="23142"/>
    <m/>
    <m/>
    <m/>
    <m/>
    <m/>
    <m/>
    <m/>
    <m/>
    <m/>
    <m/>
    <m/>
    <m/>
    <m/>
    <m/>
    <m/>
    <m/>
    <m/>
    <n v="10344995"/>
    <n v="1678502"/>
    <n v="7871762"/>
    <n v="335794"/>
    <n v="8958120"/>
    <m/>
    <m/>
    <m/>
    <m/>
    <m/>
    <m/>
    <m/>
    <m/>
    <m/>
    <m/>
    <n v="564762"/>
    <m/>
    <n v="459159"/>
    <n v="100505"/>
    <n v="412273"/>
    <n v="96228"/>
    <m/>
    <n v="42819"/>
    <n v="523994"/>
    <n v="410468"/>
    <n v="140052"/>
    <n v="1693195"/>
    <n v="195109"/>
    <n v="202800"/>
    <m/>
    <n v="4179297"/>
    <n v="12534"/>
    <n v="1300982"/>
    <n v="183914"/>
    <n v="60565"/>
    <m/>
    <m/>
    <n v="358483"/>
    <n v="9859325"/>
    <m/>
    <n v="266375"/>
    <m/>
    <m/>
    <m/>
    <n v="10125700"/>
    <n v="9791461"/>
    <m/>
    <m/>
    <n v="334239"/>
    <n v="10125700"/>
    <n v="5278974"/>
    <m/>
    <n v="6026444"/>
    <m/>
    <n v="0"/>
    <m/>
    <n v="248331"/>
    <n v="37971"/>
    <n v="286302"/>
    <n v="-19927"/>
    <m/>
    <m/>
    <m/>
    <m/>
    <m/>
    <s v="0.11"/>
    <n v="1077060.71"/>
    <n v="4155"/>
    <n v="0"/>
    <n v="17141"/>
    <n v="48223"/>
    <n v="123321"/>
    <n v="0"/>
    <n v="0"/>
    <n v="7914"/>
    <n v="14108"/>
    <n v="5693"/>
    <n v="16372"/>
    <n v="5599"/>
    <n v="38384"/>
    <n v="4033"/>
    <n v="6555"/>
    <m/>
    <n v="18088"/>
    <n v="309586"/>
    <n v="0"/>
    <n v="0"/>
    <n v="0"/>
    <n v="0"/>
    <n v="0"/>
    <n v="0"/>
    <n v="0"/>
    <n v="359738"/>
    <n v="0"/>
    <n v="915794"/>
    <n v="2081726"/>
    <n v="3191777"/>
    <n v="0"/>
    <n v="0"/>
    <n v="403540"/>
    <n v="761342"/>
    <n v="171321"/>
    <n v="349638"/>
    <n v="106343"/>
    <n v="836811"/>
    <n v="149712"/>
    <n v="144595"/>
    <m/>
    <n v="872658"/>
    <n v="10344995"/>
    <n v="0"/>
    <n v="0"/>
    <n v="0"/>
    <n v="0"/>
    <n v="0"/>
    <n v="0"/>
    <n v="0"/>
    <m/>
    <x v="0"/>
    <x v="0"/>
    <m/>
    <m/>
    <n v="14108"/>
    <m/>
    <x v="0"/>
    <x v="0"/>
    <m/>
    <m/>
    <n v="761342"/>
    <n v="174"/>
    <n v="276"/>
    <n v="98"/>
    <n v="122"/>
    <n v="199"/>
    <n v="64"/>
    <n v="75"/>
    <n v="131"/>
    <n v="37"/>
    <n v="1"/>
    <n v="0"/>
    <n v="0"/>
    <n v="0"/>
    <n v="0"/>
    <n v="1"/>
    <n v="1"/>
    <n v="0"/>
    <n v="0"/>
    <n v="0"/>
    <n v="0"/>
    <n v="0"/>
    <n v="0"/>
    <n v="0"/>
    <n v="0"/>
    <n v="1"/>
    <n v="0"/>
    <n v="0"/>
    <n v="0"/>
    <n v="0"/>
  </r>
  <r>
    <n v="206342201"/>
    <x v="718"/>
    <d v="2024-01-01T00:00:00"/>
    <d v="2024-12-31T00:00:00"/>
    <n v="366"/>
    <s v="In Process"/>
    <x v="0"/>
    <x v="28"/>
    <x v="0"/>
    <x v="0"/>
    <s v="02 - Golden Empire"/>
    <x v="70"/>
    <s v="916-422-4825"/>
    <s v="7400 24TH STREET"/>
    <s v="SACRAMENTO"/>
    <s v="95822"/>
    <s v="1528585338"/>
    <s v="JASON POLLOCK"/>
    <s v="Yes"/>
    <m/>
    <n v="122"/>
    <n v="122"/>
    <x v="0"/>
    <n v="44652"/>
    <n v="40712"/>
    <n v="209.88"/>
    <n v="175"/>
    <n v="183"/>
    <n v="2753"/>
    <m/>
    <n v="4063"/>
    <n v="27226"/>
    <m/>
    <n v="718"/>
    <n v="162"/>
    <n v="5790"/>
    <x v="0"/>
    <n v="40712"/>
    <m/>
    <m/>
    <m/>
    <m/>
    <m/>
    <m/>
    <m/>
    <m/>
    <n v="13493199"/>
    <n v="3374246"/>
    <n v="1086512"/>
    <n v="37410"/>
    <n v="15818343"/>
    <n v="15795739"/>
    <n v="22604"/>
    <n v="345697"/>
    <m/>
    <m/>
    <n v="368301"/>
    <n v="903386"/>
    <m/>
    <n v="1333257"/>
    <n v="9067822"/>
    <m/>
    <n v="235609"/>
    <n v="53160"/>
    <n v="1899965"/>
    <n v="13493199"/>
    <m/>
    <m/>
    <m/>
    <m/>
    <m/>
    <m/>
    <m/>
    <m/>
    <n v="2529948"/>
    <m/>
    <n v="9198"/>
    <m/>
    <n v="33340"/>
    <m/>
    <n v="512793"/>
    <m/>
    <m/>
    <m/>
    <n v="33232"/>
    <m/>
    <n v="255735"/>
    <m/>
    <m/>
    <m/>
    <n v="108"/>
    <n v="6207"/>
    <n v="509412"/>
    <n v="1496449"/>
    <n v="624095"/>
    <n v="190721"/>
    <n v="475961"/>
    <n v="41109"/>
    <m/>
    <n v="30184"/>
    <m/>
    <m/>
    <m/>
    <m/>
    <m/>
    <m/>
    <m/>
    <m/>
    <m/>
    <m/>
    <m/>
    <m/>
    <m/>
    <m/>
    <m/>
    <m/>
    <m/>
    <m/>
    <m/>
    <m/>
    <m/>
    <m/>
    <m/>
    <m/>
    <m/>
    <m/>
    <m/>
    <m/>
    <m/>
    <m/>
    <m/>
    <m/>
    <n v="-27204"/>
    <m/>
    <m/>
    <m/>
    <n v="1222319"/>
    <m/>
    <n v="-54823"/>
    <m/>
    <m/>
    <m/>
    <n v="296"/>
    <m/>
    <n v="-54076"/>
    <m/>
    <m/>
    <m/>
    <m/>
    <m/>
    <m/>
    <m/>
    <m/>
    <m/>
    <m/>
    <m/>
    <m/>
    <m/>
    <m/>
    <m/>
    <m/>
    <m/>
    <n v="8080049"/>
    <n v="1561700"/>
    <n v="6153990"/>
    <n v="343819"/>
    <n v="7522039"/>
    <m/>
    <m/>
    <m/>
    <m/>
    <m/>
    <m/>
    <m/>
    <m/>
    <m/>
    <m/>
    <n v="205398"/>
    <m/>
    <n v="191219"/>
    <n v="48963"/>
    <n v="287353"/>
    <n v="26959"/>
    <m/>
    <n v="23731"/>
    <n v="466286"/>
    <n v="341723"/>
    <n v="256393"/>
    <n v="1389335"/>
    <n v="189219"/>
    <n v="174695"/>
    <m/>
    <n v="3394816"/>
    <n v="2220"/>
    <n v="901167"/>
    <n v="35337"/>
    <n v="54906"/>
    <m/>
    <n v="26080"/>
    <n v="257900"/>
    <n v="11678849"/>
    <m/>
    <n v="45191"/>
    <m/>
    <m/>
    <m/>
    <n v="11724040"/>
    <n v="9905149"/>
    <m/>
    <n v="326000"/>
    <n v="1492891"/>
    <n v="11724040"/>
    <n v="8046672"/>
    <m/>
    <n v="4146330"/>
    <m/>
    <n v="0"/>
    <m/>
    <m/>
    <n v="53107"/>
    <n v="53107"/>
    <n v="-7916"/>
    <m/>
    <m/>
    <m/>
    <n v="326000"/>
    <m/>
    <s v="0.09"/>
    <n v="891463.40999999992"/>
    <n v="2215"/>
    <n v="0"/>
    <n v="23946"/>
    <n v="27693"/>
    <n v="120858"/>
    <n v="0"/>
    <n v="0"/>
    <n v="6108"/>
    <n v="5588"/>
    <n v="5643"/>
    <n v="14416"/>
    <n v="9618"/>
    <n v="28798"/>
    <n v="4138"/>
    <n v="5053"/>
    <m/>
    <n v="14429"/>
    <n v="268503"/>
    <n v="0"/>
    <n v="30"/>
    <n v="100"/>
    <n v="0"/>
    <n v="0"/>
    <n v="0"/>
    <n v="130"/>
    <n v="165033"/>
    <n v="0"/>
    <n v="1287902"/>
    <n v="1224389"/>
    <n v="2748610"/>
    <n v="0"/>
    <n v="0"/>
    <n v="263820"/>
    <n v="301913"/>
    <n v="141248"/>
    <n v="280711"/>
    <n v="189814"/>
    <n v="628052"/>
    <n v="144014"/>
    <n v="117459"/>
    <m/>
    <n v="619249"/>
    <n v="8112214"/>
    <n v="0"/>
    <n v="1920"/>
    <n v="5505"/>
    <n v="0"/>
    <n v="0"/>
    <n v="0"/>
    <n v="7425"/>
    <m/>
    <x v="0"/>
    <x v="0"/>
    <m/>
    <m/>
    <n v="5588"/>
    <m/>
    <x v="0"/>
    <x v="0"/>
    <m/>
    <m/>
    <n v="301913"/>
    <n v="181"/>
    <n v="293"/>
    <n v="94"/>
    <n v="127"/>
    <n v="208"/>
    <n v="67"/>
    <n v="85"/>
    <n v="135"/>
    <n v="46"/>
    <n v="1"/>
    <n v="0"/>
    <n v="0"/>
    <n v="0"/>
    <n v="0"/>
    <n v="1"/>
    <n v="1"/>
    <n v="0"/>
    <n v="0"/>
    <n v="0"/>
    <n v="0"/>
    <n v="0"/>
    <n v="0"/>
    <n v="0"/>
    <n v="0"/>
    <n v="1"/>
    <n v="0"/>
    <n v="0"/>
    <n v="0"/>
    <n v="0"/>
  </r>
  <r>
    <n v="206342204"/>
    <x v="719"/>
    <d v="2024-01-01T00:00:00"/>
    <d v="2024-12-31T00:00:00"/>
    <n v="366"/>
    <s v="In Process"/>
    <x v="0"/>
    <x v="28"/>
    <x v="0"/>
    <x v="0"/>
    <s v="02 - Golden Empire"/>
    <x v="70"/>
    <s v="916-391-6011"/>
    <s v="6821 24TH STREET"/>
    <s v="SACRAMENTO"/>
    <s v="95822"/>
    <s v="1437896081"/>
    <s v="ERIC LAWRENCE"/>
    <s v="Yes"/>
    <m/>
    <n v="121"/>
    <n v="121"/>
    <x v="0"/>
    <n v="44286"/>
    <n v="43386"/>
    <n v="225.51"/>
    <n v="330"/>
    <n v="420"/>
    <n v="3280"/>
    <m/>
    <n v="3000"/>
    <n v="27275"/>
    <m/>
    <n v="8684"/>
    <n v="158"/>
    <n v="989"/>
    <x v="1"/>
    <n v="38267"/>
    <m/>
    <m/>
    <m/>
    <n v="5119"/>
    <m/>
    <m/>
    <m/>
    <m/>
    <n v="21449600"/>
    <n v="6738680"/>
    <n v="4766867"/>
    <n v="36128"/>
    <n v="23457541"/>
    <n v="23551176"/>
    <n v="-93635"/>
    <n v="4"/>
    <m/>
    <m/>
    <n v="-93631"/>
    <n v="1580000"/>
    <m/>
    <n v="1758400"/>
    <n v="13998000"/>
    <m/>
    <n v="3654400"/>
    <n v="63200"/>
    <n v="395600"/>
    <n v="15306800"/>
    <m/>
    <m/>
    <m/>
    <n v="6142800"/>
    <m/>
    <m/>
    <m/>
    <m/>
    <n v="3145062"/>
    <m/>
    <m/>
    <m/>
    <m/>
    <m/>
    <n v="319788"/>
    <m/>
    <m/>
    <m/>
    <n v="3269718"/>
    <m/>
    <n v="4065"/>
    <m/>
    <n v="47"/>
    <m/>
    <n v="0"/>
    <n v="90562"/>
    <n v="2128763"/>
    <n v="1334483"/>
    <n v="2124332"/>
    <n v="166200"/>
    <n v="766083"/>
    <n v="112416"/>
    <m/>
    <n v="15841"/>
    <m/>
    <m/>
    <m/>
    <m/>
    <m/>
    <m/>
    <m/>
    <m/>
    <m/>
    <m/>
    <m/>
    <m/>
    <m/>
    <m/>
    <m/>
    <m/>
    <m/>
    <m/>
    <m/>
    <m/>
    <m/>
    <m/>
    <m/>
    <m/>
    <m/>
    <m/>
    <m/>
    <m/>
    <m/>
    <m/>
    <m/>
    <m/>
    <n v="376025"/>
    <m/>
    <m/>
    <m/>
    <n v="501281"/>
    <m/>
    <n v="3113070"/>
    <m/>
    <m/>
    <m/>
    <n v="726537"/>
    <m/>
    <n v="49954"/>
    <m/>
    <m/>
    <m/>
    <m/>
    <m/>
    <m/>
    <m/>
    <m/>
    <m/>
    <m/>
    <m/>
    <m/>
    <m/>
    <m/>
    <m/>
    <m/>
    <m/>
    <n v="11177763"/>
    <n v="2832905"/>
    <n v="9540508"/>
    <n v="393623"/>
    <n v="7104576"/>
    <m/>
    <m/>
    <m/>
    <n v="2892535"/>
    <m/>
    <m/>
    <m/>
    <m/>
    <n v="68653"/>
    <n v="344094"/>
    <n v="645384"/>
    <n v="14478"/>
    <n v="367949"/>
    <n v="76551"/>
    <n v="395864"/>
    <n v="36351"/>
    <m/>
    <n v="34718"/>
    <n v="712934"/>
    <n v="595580"/>
    <n v="190060"/>
    <n v="1134193"/>
    <n v="435284"/>
    <n v="138272"/>
    <n v="149038"/>
    <n v="5754007"/>
    <n v="327729"/>
    <n v="1624762"/>
    <n v="133067"/>
    <n v="23382"/>
    <m/>
    <m/>
    <n v="351715"/>
    <n v="6395837"/>
    <m/>
    <n v="54524"/>
    <m/>
    <n v="24726"/>
    <m/>
    <n v="6475087"/>
    <n v="5637241"/>
    <m/>
    <m/>
    <n v="837846"/>
    <n v="6475087"/>
    <m/>
    <m/>
    <n v="1374141"/>
    <m/>
    <n v="0"/>
    <m/>
    <n v="307580"/>
    <n v="78636"/>
    <n v="386216"/>
    <n v="-331692"/>
    <m/>
    <m/>
    <m/>
    <m/>
    <m/>
    <s v="0.10"/>
    <n v="563724.1"/>
    <n v="3996"/>
    <n v="0"/>
    <n v="19006"/>
    <n v="50365"/>
    <n v="111041"/>
    <n v="10320"/>
    <n v="0"/>
    <n v="4518"/>
    <n v="16617"/>
    <n v="4324"/>
    <n v="19379"/>
    <n v="7054"/>
    <n v="24998"/>
    <n v="5269"/>
    <n v="4129"/>
    <n v="1995"/>
    <n v="29127"/>
    <n v="312138"/>
    <n v="0"/>
    <n v="65"/>
    <n v="670"/>
    <n v="602"/>
    <n v="0"/>
    <n v="0"/>
    <n v="1337"/>
    <n v="362548"/>
    <n v="0"/>
    <n v="1087626"/>
    <n v="2264112"/>
    <n v="2921336"/>
    <n v="422951"/>
    <n v="0"/>
    <n v="235757"/>
    <n v="876982"/>
    <n v="129498"/>
    <n v="399755"/>
    <n v="129203"/>
    <n v="569162"/>
    <n v="243102"/>
    <n v="101180"/>
    <n v="120402"/>
    <n v="1314149"/>
    <n v="11177763"/>
    <n v="0"/>
    <n v="4905"/>
    <n v="43538"/>
    <n v="30109"/>
    <n v="0"/>
    <n v="0"/>
    <n v="78552"/>
    <m/>
    <x v="0"/>
    <x v="0"/>
    <m/>
    <m/>
    <n v="16617"/>
    <m/>
    <x v="0"/>
    <x v="0"/>
    <m/>
    <m/>
    <n v="876982"/>
    <n v="245"/>
    <n v="445"/>
    <n v="121"/>
    <n v="176"/>
    <n v="331"/>
    <n v="82"/>
    <n v="73"/>
    <n v="132"/>
    <n v="30"/>
    <n v="1"/>
    <n v="0"/>
    <n v="0"/>
    <n v="0"/>
    <n v="0"/>
    <n v="1"/>
    <n v="1"/>
    <n v="0"/>
    <n v="0"/>
    <n v="0"/>
    <n v="1"/>
    <n v="0"/>
    <n v="0"/>
    <n v="0"/>
    <n v="0"/>
    <n v="1"/>
    <n v="0"/>
    <n v="0"/>
    <n v="0"/>
    <n v="0"/>
  </r>
  <r>
    <n v="206342207"/>
    <x v="720"/>
    <d v="2024-01-01T00:00:00"/>
    <d v="2024-12-31T00:00:00"/>
    <n v="366"/>
    <s v="In Process"/>
    <x v="0"/>
    <x v="28"/>
    <x v="0"/>
    <x v="0"/>
    <s v="02 - Golden Empire"/>
    <x v="63"/>
    <s v="916-331-8513"/>
    <s v="5318 MANZANITA AVENUE"/>
    <s v="CARMICHAEL"/>
    <s v="95608"/>
    <s v="ZZR55083G"/>
    <s v="ZACH TYSON"/>
    <s v="Yes"/>
    <m/>
    <n v="99"/>
    <n v="99"/>
    <x v="2"/>
    <n v="36234"/>
    <n v="33781"/>
    <n v="209.34"/>
    <n v="825"/>
    <n v="827"/>
    <n v="3435"/>
    <m/>
    <n v="3189"/>
    <n v="13431"/>
    <n v="10699"/>
    <n v="896"/>
    <n v="178"/>
    <n v="1953"/>
    <x v="0"/>
    <n v="33781"/>
    <m/>
    <m/>
    <m/>
    <m/>
    <m/>
    <m/>
    <m/>
    <m/>
    <n v="23646700"/>
    <n v="10332477"/>
    <n v="13133123"/>
    <n v="3959"/>
    <n v="20850013"/>
    <n v="17730640"/>
    <n v="3119373"/>
    <n v="2849"/>
    <m/>
    <m/>
    <n v="3122222"/>
    <n v="2404500"/>
    <m/>
    <n v="2232300"/>
    <n v="9401700"/>
    <n v="7489300"/>
    <n v="627200"/>
    <n v="124600"/>
    <n v="1367100"/>
    <n v="23646700"/>
    <m/>
    <m/>
    <m/>
    <m/>
    <m/>
    <m/>
    <m/>
    <m/>
    <n v="2191525"/>
    <m/>
    <m/>
    <m/>
    <n v="41189"/>
    <m/>
    <n v="173473"/>
    <m/>
    <n v="7313900"/>
    <m/>
    <n v="612511"/>
    <m/>
    <n v="-121"/>
    <m/>
    <m/>
    <m/>
    <n v="997"/>
    <n v="3647"/>
    <n v="4065832"/>
    <n v="11175"/>
    <n v="4626900"/>
    <n v="333800"/>
    <n v="964485"/>
    <n v="284034"/>
    <m/>
    <n v="41607"/>
    <m/>
    <m/>
    <m/>
    <m/>
    <m/>
    <m/>
    <m/>
    <m/>
    <m/>
    <m/>
    <m/>
    <m/>
    <m/>
    <m/>
    <m/>
    <m/>
    <n v="66238"/>
    <m/>
    <m/>
    <m/>
    <m/>
    <m/>
    <m/>
    <m/>
    <m/>
    <m/>
    <m/>
    <m/>
    <m/>
    <m/>
    <m/>
    <m/>
    <n v="1145238"/>
    <m/>
    <m/>
    <m/>
    <n v="-43442"/>
    <m/>
    <n v="4224841"/>
    <m/>
    <n v="7227283"/>
    <m/>
    <n v="29885"/>
    <m/>
    <n v="483080"/>
    <m/>
    <m/>
    <m/>
    <m/>
    <m/>
    <m/>
    <m/>
    <m/>
    <m/>
    <m/>
    <m/>
    <m/>
    <m/>
    <m/>
    <m/>
    <m/>
    <m/>
    <n v="9063431"/>
    <n v="2174946"/>
    <n v="6492263"/>
    <n v="260854"/>
    <n v="6939413"/>
    <m/>
    <m/>
    <m/>
    <m/>
    <m/>
    <m/>
    <m/>
    <m/>
    <n v="42416"/>
    <n v="4953"/>
    <n v="753294"/>
    <m/>
    <n v="570622"/>
    <n v="116326"/>
    <n v="562563"/>
    <n v="160827"/>
    <m/>
    <n v="35290"/>
    <n v="537483"/>
    <n v="255767"/>
    <n v="240829"/>
    <n v="1090297"/>
    <n v="135349"/>
    <n v="166121"/>
    <n v="139000"/>
    <n v="4387002"/>
    <n v="22056"/>
    <n v="1143541"/>
    <n v="83965"/>
    <n v="11950"/>
    <m/>
    <n v="11432"/>
    <n v="320144"/>
    <n v="4799801"/>
    <m/>
    <n v="151151"/>
    <m/>
    <m/>
    <m/>
    <n v="4950952"/>
    <n v="1189248"/>
    <m/>
    <m/>
    <n v="3761704"/>
    <n v="4950952"/>
    <n v="166716"/>
    <m/>
    <m/>
    <m/>
    <n v="0"/>
    <n v="28871"/>
    <m/>
    <n v="146681"/>
    <n v="175552"/>
    <n v="-24401"/>
    <m/>
    <m/>
    <m/>
    <m/>
    <m/>
    <s v="0.00"/>
    <n v="0"/>
    <n v="2024"/>
    <n v="0"/>
    <n v="10601"/>
    <n v="39719"/>
    <n v="89287"/>
    <n v="0"/>
    <n v="0"/>
    <n v="7291"/>
    <n v="20834"/>
    <n v="4225"/>
    <n v="8215"/>
    <n v="8215"/>
    <n v="23155"/>
    <n v="3068"/>
    <n v="5712"/>
    <n v="1952"/>
    <n v="18780"/>
    <n v="243078"/>
    <n v="0"/>
    <n v="0"/>
    <n v="807"/>
    <n v="165"/>
    <n v="0"/>
    <n v="0"/>
    <n v="972"/>
    <n v="175693"/>
    <n v="0"/>
    <n v="781477"/>
    <n v="1856853"/>
    <n v="2274259"/>
    <n v="0"/>
    <n v="0"/>
    <n v="289865"/>
    <n v="1145320"/>
    <n v="127815"/>
    <n v="153278"/>
    <n v="153278"/>
    <n v="570935"/>
    <n v="102509"/>
    <n v="119508"/>
    <n v="115037"/>
    <n v="1197604"/>
    <n v="9063431"/>
    <n v="0"/>
    <n v="0"/>
    <n v="40349"/>
    <n v="4943"/>
    <n v="0"/>
    <n v="0"/>
    <n v="45292"/>
    <m/>
    <x v="0"/>
    <x v="0"/>
    <m/>
    <m/>
    <n v="20834"/>
    <m/>
    <x v="0"/>
    <x v="0"/>
    <m/>
    <m/>
    <n v="1145320"/>
    <n v="171"/>
    <n v="272"/>
    <n v="112"/>
    <n v="129"/>
    <n v="216"/>
    <n v="79"/>
    <n v="76"/>
    <n v="130"/>
    <n v="48"/>
    <n v="1"/>
    <n v="0"/>
    <n v="0"/>
    <n v="0"/>
    <n v="1"/>
    <n v="0"/>
    <n v="1"/>
    <n v="0"/>
    <n v="0"/>
    <n v="0"/>
    <n v="0"/>
    <n v="0"/>
    <n v="0"/>
    <n v="0"/>
    <n v="0"/>
    <n v="1"/>
    <n v="0"/>
    <n v="0"/>
    <n v="0"/>
    <n v="0"/>
  </r>
  <r>
    <n v="206342212"/>
    <x v="721"/>
    <d v="2024-01-01T00:00:00"/>
    <d v="2024-12-31T00:00:00"/>
    <n v="366"/>
    <s v="In Process"/>
    <x v="0"/>
    <x v="28"/>
    <x v="0"/>
    <x v="0"/>
    <s v="02 - Golden Empire"/>
    <x v="70"/>
    <s v="916-393-2550"/>
    <s v="455 FLORIN ROAD"/>
    <s v="SACRAMENTO"/>
    <s v="95831"/>
    <s v="1114922614"/>
    <s v="BENJAMIN TUIFUA"/>
    <s v="Yes"/>
    <m/>
    <n v="148"/>
    <n v="148"/>
    <x v="0"/>
    <n v="54168"/>
    <n v="51834"/>
    <n v="214.86"/>
    <n v="887"/>
    <n v="876"/>
    <n v="3312"/>
    <m/>
    <n v="2750"/>
    <n v="30629"/>
    <n v="11741"/>
    <n v="934"/>
    <n v="462"/>
    <n v="2006"/>
    <x v="0"/>
    <n v="51834"/>
    <m/>
    <m/>
    <m/>
    <m/>
    <m/>
    <m/>
    <m/>
    <m/>
    <n v="31100400"/>
    <n v="13012695"/>
    <n v="16541075"/>
    <n v="2401"/>
    <n v="27574421"/>
    <n v="24716127"/>
    <n v="2858294"/>
    <n v="8850"/>
    <m/>
    <m/>
    <n v="2867144"/>
    <n v="1987200"/>
    <m/>
    <n v="1650000"/>
    <n v="18377400"/>
    <n v="7044600"/>
    <n v="560400"/>
    <n v="277200"/>
    <n v="1203600"/>
    <n v="31100400"/>
    <m/>
    <m/>
    <m/>
    <m/>
    <m/>
    <m/>
    <m/>
    <m/>
    <n v="2359904"/>
    <m/>
    <m/>
    <m/>
    <n v="16126"/>
    <m/>
    <n v="179602"/>
    <m/>
    <n v="467050"/>
    <m/>
    <n v="9989693"/>
    <m/>
    <n v="320"/>
    <m/>
    <m/>
    <m/>
    <n v="21278"/>
    <n v="12886"/>
    <n v="5242529"/>
    <n v="7190"/>
    <n v="5282350"/>
    <n v="735650"/>
    <n v="1262060"/>
    <n v="389777"/>
    <m/>
    <n v="58975"/>
    <m/>
    <m/>
    <m/>
    <m/>
    <m/>
    <m/>
    <m/>
    <m/>
    <m/>
    <m/>
    <m/>
    <m/>
    <m/>
    <m/>
    <m/>
    <m/>
    <m/>
    <m/>
    <m/>
    <m/>
    <m/>
    <m/>
    <m/>
    <m/>
    <m/>
    <m/>
    <m/>
    <m/>
    <n v="408"/>
    <m/>
    <m/>
    <m/>
    <n v="1074392"/>
    <m/>
    <m/>
    <m/>
    <n v="-238298"/>
    <m/>
    <n v="6895198"/>
    <m/>
    <n v="-1105961"/>
    <m/>
    <n v="9569221"/>
    <m/>
    <n v="346115"/>
    <m/>
    <m/>
    <m/>
    <m/>
    <m/>
    <m/>
    <m/>
    <m/>
    <m/>
    <m/>
    <m/>
    <m/>
    <m/>
    <m/>
    <m/>
    <m/>
    <m/>
    <n v="12265630"/>
    <n v="3029858"/>
    <n v="9420639"/>
    <n v="392100"/>
    <n v="10895582"/>
    <m/>
    <m/>
    <m/>
    <m/>
    <m/>
    <m/>
    <m/>
    <m/>
    <n v="36633"/>
    <n v="14216"/>
    <n v="958908"/>
    <m/>
    <n v="739551"/>
    <n v="199692"/>
    <n v="732634"/>
    <n v="207742"/>
    <m/>
    <n v="30638"/>
    <n v="697804"/>
    <n v="755801"/>
    <n v="147761"/>
    <n v="1369087"/>
    <n v="137983"/>
    <n v="225004"/>
    <n v="116099"/>
    <n v="5518672"/>
    <n v="16207"/>
    <n v="1697477"/>
    <n v="108932"/>
    <n v="19375"/>
    <m/>
    <n v="18919"/>
    <n v="71410"/>
    <n v="5555523"/>
    <m/>
    <n v="101189"/>
    <n v="13685"/>
    <m/>
    <m/>
    <n v="5670397"/>
    <n v="3132839"/>
    <m/>
    <m/>
    <n v="2537558"/>
    <n v="5670397"/>
    <m/>
    <m/>
    <n v="1479345"/>
    <m/>
    <n v="0"/>
    <n v="21905"/>
    <m/>
    <n v="97946"/>
    <n v="119851"/>
    <n v="-18662"/>
    <m/>
    <m/>
    <m/>
    <m/>
    <m/>
    <s v="0.00"/>
    <n v="0"/>
    <n v="1968"/>
    <n v="0"/>
    <n v="17004"/>
    <n v="62065"/>
    <n v="133057"/>
    <n v="0"/>
    <n v="0"/>
    <n v="13037"/>
    <n v="26484"/>
    <n v="5425"/>
    <n v="25189"/>
    <n v="4332"/>
    <n v="27602"/>
    <n v="2024"/>
    <n v="6977"/>
    <n v="1976"/>
    <n v="19205"/>
    <n v="346345"/>
    <n v="0"/>
    <n v="986"/>
    <n v="4286"/>
    <n v="5603"/>
    <n v="0"/>
    <n v="0"/>
    <n v="10875"/>
    <n v="152000"/>
    <n v="0"/>
    <n v="995238"/>
    <n v="2782113"/>
    <n v="3400878"/>
    <n v="0"/>
    <n v="0"/>
    <n v="648671"/>
    <n v="1508682"/>
    <n v="192128"/>
    <n v="472043"/>
    <n v="77909"/>
    <n v="589095"/>
    <n v="115348"/>
    <n v="164052"/>
    <n v="91900"/>
    <n v="1075573"/>
    <n v="12265630"/>
    <n v="0"/>
    <n v="78843"/>
    <n v="235732"/>
    <n v="196101"/>
    <n v="0"/>
    <n v="0"/>
    <n v="510676"/>
    <m/>
    <x v="0"/>
    <x v="0"/>
    <m/>
    <m/>
    <n v="26484"/>
    <m/>
    <x v="0"/>
    <x v="0"/>
    <m/>
    <m/>
    <n v="1508682"/>
    <n v="242"/>
    <n v="425"/>
    <n v="146"/>
    <n v="188"/>
    <n v="340"/>
    <n v="109"/>
    <n v="109"/>
    <n v="197"/>
    <n v="65"/>
    <n v="1"/>
    <n v="0"/>
    <n v="0"/>
    <n v="0"/>
    <n v="0"/>
    <n v="1"/>
    <n v="1"/>
    <n v="0"/>
    <n v="0"/>
    <n v="0"/>
    <n v="0"/>
    <n v="0"/>
    <n v="0"/>
    <n v="0"/>
    <n v="0"/>
    <n v="1"/>
    <n v="0"/>
    <n v="0"/>
    <n v="0"/>
    <n v="0"/>
  </r>
  <r>
    <n v="206342225"/>
    <x v="722"/>
    <d v="2024-01-01T00:00:00"/>
    <d v="2024-12-31T00:00:00"/>
    <n v="366"/>
    <s v="In Process"/>
    <x v="0"/>
    <x v="28"/>
    <x v="0"/>
    <x v="0"/>
    <s v="02 - Golden Empire"/>
    <x v="70"/>
    <s v="916-392-4440"/>
    <s v="6248 66TH AVENUE"/>
    <s v="SACRAMENTO"/>
    <s v="95823"/>
    <s v="1508401423"/>
    <s v="NICK OEHLER"/>
    <s v="Yes"/>
    <m/>
    <n v="99"/>
    <n v="99"/>
    <x v="2"/>
    <n v="36234"/>
    <n v="31840"/>
    <n v="207.49"/>
    <n v="590"/>
    <n v="588"/>
    <n v="3621"/>
    <m/>
    <n v="3077"/>
    <n v="16265"/>
    <m/>
    <n v="7631"/>
    <n v="31"/>
    <n v="1215"/>
    <x v="0"/>
    <n v="31840"/>
    <m/>
    <m/>
    <m/>
    <m/>
    <m/>
    <m/>
    <m/>
    <m/>
    <n v="14038618"/>
    <n v="9257062"/>
    <n v="5428436"/>
    <n v="42418"/>
    <n v="17909662"/>
    <n v="16849912"/>
    <n v="1059750"/>
    <n v="512"/>
    <m/>
    <m/>
    <n v="1060262"/>
    <n v="1596540"/>
    <m/>
    <n v="1356684"/>
    <n v="7171423"/>
    <m/>
    <n v="3364594"/>
    <n v="13669"/>
    <n v="535708"/>
    <n v="14038618"/>
    <m/>
    <m/>
    <m/>
    <m/>
    <m/>
    <m/>
    <m/>
    <m/>
    <n v="5248617"/>
    <m/>
    <n v="331085"/>
    <m/>
    <n v="129532"/>
    <m/>
    <m/>
    <m/>
    <m/>
    <m/>
    <n v="3546457"/>
    <m/>
    <m/>
    <m/>
    <n v="1371"/>
    <m/>
    <n v="180181"/>
    <n v="0"/>
    <n v="2051250"/>
    <n v="3198761"/>
    <n v="2268325"/>
    <n v="440631"/>
    <n v="864902"/>
    <n v="175988"/>
    <m/>
    <n v="77024"/>
    <m/>
    <m/>
    <m/>
    <m/>
    <m/>
    <m/>
    <m/>
    <m/>
    <m/>
    <m/>
    <m/>
    <m/>
    <m/>
    <m/>
    <m/>
    <m/>
    <m/>
    <m/>
    <m/>
    <m/>
    <m/>
    <m/>
    <m/>
    <m/>
    <m/>
    <m/>
    <m/>
    <m/>
    <m/>
    <m/>
    <m/>
    <m/>
    <n v="2237897"/>
    <m/>
    <n v="232551"/>
    <m/>
    <n v="284333"/>
    <m/>
    <n v="2453943"/>
    <m/>
    <m/>
    <m/>
    <n v="48889"/>
    <m/>
    <n v="170823"/>
    <m/>
    <m/>
    <m/>
    <m/>
    <m/>
    <m/>
    <m/>
    <m/>
    <m/>
    <m/>
    <m/>
    <m/>
    <m/>
    <m/>
    <m/>
    <m/>
    <m/>
    <n v="8125405"/>
    <n v="1747874"/>
    <n v="6976633"/>
    <n v="215582"/>
    <n v="6176268"/>
    <m/>
    <m/>
    <m/>
    <m/>
    <m/>
    <m/>
    <m/>
    <m/>
    <n v="10325"/>
    <n v="25800"/>
    <n v="537387"/>
    <n v="90430"/>
    <n v="671926"/>
    <n v="170980"/>
    <n v="327277"/>
    <n v="80765"/>
    <m/>
    <n v="40377"/>
    <n v="424515"/>
    <n v="457510"/>
    <n v="76360"/>
    <n v="1054807"/>
    <n v="154366"/>
    <n v="205133"/>
    <n v="122836"/>
    <n v="4834467"/>
    <n v="36028"/>
    <n v="744057"/>
    <n v="47983"/>
    <m/>
    <m/>
    <n v="25696"/>
    <n v="534619"/>
    <n v="4297470"/>
    <m/>
    <n v="281692"/>
    <n v="554222"/>
    <n v="10833517"/>
    <m/>
    <n v="15966901"/>
    <n v="2943997"/>
    <m/>
    <n v="16433975"/>
    <n v="-3411071"/>
    <n v="15966901"/>
    <m/>
    <n v="10833517"/>
    <m/>
    <n v="16433975"/>
    <n v="66367"/>
    <m/>
    <n v="228347"/>
    <n v="88218"/>
    <n v="382932"/>
    <n v="-101240"/>
    <m/>
    <m/>
    <m/>
    <n v="16433975"/>
    <m/>
    <s v="-0.07"/>
    <n v="-206079.79"/>
    <n v="1950"/>
    <n v="0"/>
    <n v="16791"/>
    <n v="55300"/>
    <n v="76366"/>
    <n v="0"/>
    <n v="0"/>
    <n v="4942"/>
    <n v="20758"/>
    <n v="2121"/>
    <n v="17648"/>
    <n v="1933"/>
    <n v="21083"/>
    <n v="4266"/>
    <n v="8169"/>
    <n v="2293"/>
    <n v="19348"/>
    <n v="252968"/>
    <n v="0"/>
    <n v="137"/>
    <n v="622"/>
    <n v="0"/>
    <n v="0"/>
    <n v="0"/>
    <n v="759"/>
    <n v="187153"/>
    <n v="0"/>
    <n v="915558"/>
    <n v="1627264"/>
    <n v="1826915"/>
    <n v="0"/>
    <n v="0"/>
    <n v="211975"/>
    <n v="1181838"/>
    <n v="72417"/>
    <n v="338311"/>
    <n v="32375"/>
    <n v="450751"/>
    <n v="96022"/>
    <n v="154211"/>
    <n v="107773"/>
    <n v="922842"/>
    <n v="8125405"/>
    <n v="0"/>
    <n v="13182"/>
    <n v="41689"/>
    <n v="0"/>
    <n v="0"/>
    <n v="0"/>
    <n v="54871"/>
    <m/>
    <x v="0"/>
    <x v="0"/>
    <m/>
    <m/>
    <n v="20758"/>
    <m/>
    <x v="0"/>
    <x v="0"/>
    <m/>
    <m/>
    <n v="1181838"/>
    <n v="60"/>
    <n v="181"/>
    <n v="12"/>
    <n v="47"/>
    <n v="132"/>
    <n v="9"/>
    <n v="20"/>
    <n v="64"/>
    <n v="3"/>
    <n v="1"/>
    <n v="0"/>
    <n v="0"/>
    <n v="0"/>
    <n v="1"/>
    <n v="0"/>
    <n v="1"/>
    <n v="0"/>
    <n v="0"/>
    <n v="0"/>
    <n v="0"/>
    <n v="0"/>
    <n v="0"/>
    <n v="0"/>
    <n v="0"/>
    <n v="1"/>
    <n v="0"/>
    <n v="0"/>
    <n v="0"/>
    <n v="0"/>
  </r>
  <r>
    <n v="206342229"/>
    <x v="723"/>
    <d v="2024-01-01T00:00:00"/>
    <d v="2024-12-31T00:00:00"/>
    <n v="366"/>
    <s v="In Process"/>
    <x v="0"/>
    <x v="28"/>
    <x v="0"/>
    <x v="0"/>
    <s v="02 - Golden Empire"/>
    <x v="70"/>
    <s v="916-452-3592"/>
    <s v="3700 H STREET"/>
    <s v="SACRAMENTO"/>
    <s v="95816"/>
    <s v="ZZR55122J"/>
    <s v="KENNETH BLANKENFIELD"/>
    <s v="Yes"/>
    <m/>
    <n v="86"/>
    <n v="86"/>
    <x v="2"/>
    <n v="31476"/>
    <n v="28512"/>
    <n v="212.52"/>
    <n v="310"/>
    <n v="312"/>
    <n v="3078"/>
    <n v="4307"/>
    <n v="1608"/>
    <n v="17470"/>
    <n v="380"/>
    <n v="192"/>
    <n v="65"/>
    <n v="1412"/>
    <x v="0"/>
    <n v="28512"/>
    <m/>
    <m/>
    <m/>
    <m/>
    <m/>
    <m/>
    <m/>
    <m/>
    <n v="17544075"/>
    <n v="3183576"/>
    <n v="6815765"/>
    <n v="15145"/>
    <n v="13927031"/>
    <n v="14227210"/>
    <n v="-300179"/>
    <n v="-2"/>
    <m/>
    <m/>
    <n v="-300181"/>
    <n v="3847500"/>
    <n v="5383750"/>
    <n v="619350"/>
    <n v="6740800"/>
    <n v="146350"/>
    <n v="240000"/>
    <n v="26000"/>
    <n v="540325"/>
    <n v="17544075"/>
    <m/>
    <m/>
    <m/>
    <m/>
    <m/>
    <m/>
    <m/>
    <m/>
    <n v="1657970"/>
    <m/>
    <n v="1387425"/>
    <m/>
    <n v="6424"/>
    <m/>
    <n v="68257"/>
    <m/>
    <n v="3693"/>
    <m/>
    <n v="59807"/>
    <m/>
    <m/>
    <m/>
    <m/>
    <m/>
    <n v="0"/>
    <n v="0"/>
    <n v="1216875"/>
    <n v="0"/>
    <n v="1282075"/>
    <n v="128250"/>
    <n v="430912"/>
    <n v="105880"/>
    <m/>
    <n v="19584"/>
    <m/>
    <m/>
    <m/>
    <m/>
    <m/>
    <m/>
    <m/>
    <m/>
    <m/>
    <m/>
    <m/>
    <m/>
    <m/>
    <m/>
    <m/>
    <m/>
    <m/>
    <m/>
    <m/>
    <m/>
    <m/>
    <m/>
    <m/>
    <m/>
    <m/>
    <m/>
    <m/>
    <m/>
    <m/>
    <m/>
    <m/>
    <m/>
    <n v="1837237"/>
    <m/>
    <n v="3861156"/>
    <m/>
    <n v="-168638"/>
    <m/>
    <n v="1056650"/>
    <m/>
    <n v="3693"/>
    <m/>
    <n v="151947"/>
    <m/>
    <n v="73720"/>
    <m/>
    <m/>
    <m/>
    <m/>
    <m/>
    <m/>
    <m/>
    <m/>
    <m/>
    <m/>
    <m/>
    <m/>
    <m/>
    <m/>
    <m/>
    <m/>
    <m/>
    <n v="6101813"/>
    <n v="1748789"/>
    <n v="6376608"/>
    <n v="182292"/>
    <n v="5079512"/>
    <m/>
    <m/>
    <m/>
    <m/>
    <m/>
    <m/>
    <m/>
    <m/>
    <m/>
    <m/>
    <n v="626305"/>
    <n v="797"/>
    <n v="290744"/>
    <n v="29368"/>
    <n v="244317"/>
    <n v="64954"/>
    <m/>
    <n v="132341"/>
    <n v="433746"/>
    <n v="313144"/>
    <n v="175751"/>
    <n v="1065087"/>
    <n v="117561"/>
    <n v="169924"/>
    <n v="134223"/>
    <n v="3154304"/>
    <n v="10790"/>
    <n v="1269069"/>
    <n v="44448"/>
    <n v="146515"/>
    <m/>
    <n v="11721"/>
    <n v="712589"/>
    <n v="2495644"/>
    <m/>
    <n v="70575"/>
    <m/>
    <m/>
    <n v="90000"/>
    <n v="2656219"/>
    <n v="2614461"/>
    <m/>
    <m/>
    <n v="41758"/>
    <n v="2656219"/>
    <m/>
    <m/>
    <n v="1374073"/>
    <m/>
    <n v="0"/>
    <m/>
    <n v="1100"/>
    <n v="96323"/>
    <n v="97423"/>
    <n v="-26848"/>
    <m/>
    <m/>
    <m/>
    <m/>
    <m/>
    <s v="0.01"/>
    <n v="26144.61"/>
    <n v="2054"/>
    <n v="0"/>
    <n v="5315"/>
    <n v="31310"/>
    <n v="66509"/>
    <n v="0"/>
    <n v="0"/>
    <n v="0"/>
    <n v="11546"/>
    <n v="3666"/>
    <n v="10067"/>
    <n v="6201"/>
    <n v="21362"/>
    <n v="3178"/>
    <n v="4880"/>
    <n v="1978"/>
    <n v="17589"/>
    <n v="185655"/>
    <n v="0"/>
    <n v="280"/>
    <n v="1100"/>
    <n v="1356"/>
    <n v="0"/>
    <n v="0"/>
    <n v="2736"/>
    <n v="162287"/>
    <n v="0"/>
    <n v="291396"/>
    <n v="1373077"/>
    <n v="1718883"/>
    <n v="0"/>
    <n v="0"/>
    <n v="0"/>
    <n v="636588"/>
    <n v="110823"/>
    <n v="216573"/>
    <n v="125463"/>
    <n v="534492"/>
    <n v="89396"/>
    <n v="112531"/>
    <n v="96467"/>
    <n v="633837"/>
    <n v="6101813"/>
    <n v="0"/>
    <n v="4200"/>
    <n v="68665"/>
    <n v="71856"/>
    <n v="0"/>
    <n v="0"/>
    <n v="144721"/>
    <m/>
    <x v="0"/>
    <x v="0"/>
    <m/>
    <m/>
    <n v="11546"/>
    <m/>
    <x v="0"/>
    <x v="0"/>
    <m/>
    <m/>
    <n v="636588"/>
    <n v="112"/>
    <n v="213"/>
    <n v="56"/>
    <n v="76"/>
    <n v="151"/>
    <n v="37"/>
    <n v="42"/>
    <n v="73"/>
    <n v="22"/>
    <n v="1"/>
    <n v="0"/>
    <n v="0"/>
    <n v="0"/>
    <n v="1"/>
    <n v="0"/>
    <n v="1"/>
    <n v="0"/>
    <n v="0"/>
    <n v="0"/>
    <n v="0"/>
    <n v="0"/>
    <n v="0"/>
    <n v="0"/>
    <n v="0"/>
    <n v="1"/>
    <n v="0"/>
    <n v="0"/>
    <n v="0"/>
    <n v="0"/>
  </r>
  <r>
    <n v="206342258"/>
    <x v="724"/>
    <d v="2024-01-01T00:00:00"/>
    <d v="2024-12-31T00:00:00"/>
    <n v="366"/>
    <s v="In Process"/>
    <x v="0"/>
    <x v="28"/>
    <x v="0"/>
    <x v="0"/>
    <s v="02 - Golden Empire"/>
    <x v="63"/>
    <s v="916-961-4347"/>
    <s v="11300 FAIR OAKS BLVD"/>
    <s v="FAIR OAKS"/>
    <s v="95628"/>
    <s v="1841296282"/>
    <s v="ALEC JACKSON"/>
    <s v="Yes"/>
    <m/>
    <n v="149"/>
    <n v="149"/>
    <x v="0"/>
    <n v="54534"/>
    <n v="50677"/>
    <n v="208.66"/>
    <n v="587"/>
    <n v="575"/>
    <n v="4460"/>
    <m/>
    <n v="4700"/>
    <n v="28818"/>
    <n v="736"/>
    <n v="7879"/>
    <n v="1004"/>
    <n v="3080"/>
    <x v="0"/>
    <n v="50677"/>
    <m/>
    <m/>
    <m/>
    <m/>
    <m/>
    <m/>
    <m/>
    <m/>
    <n v="30406200"/>
    <n v="8808924"/>
    <n v="13721434"/>
    <n v="2409"/>
    <n v="25496099"/>
    <n v="23754230"/>
    <n v="1741869"/>
    <n v="6976"/>
    <m/>
    <m/>
    <n v="1748845"/>
    <n v="2676000"/>
    <m/>
    <n v="2820000"/>
    <n v="17290800"/>
    <n v="441600"/>
    <n v="4727400"/>
    <n v="602400"/>
    <n v="1848000"/>
    <n v="30406200"/>
    <m/>
    <m/>
    <m/>
    <m/>
    <m/>
    <m/>
    <m/>
    <m/>
    <n v="2820805"/>
    <m/>
    <m/>
    <m/>
    <n v="32089"/>
    <m/>
    <n v="196752"/>
    <m/>
    <n v="490272"/>
    <m/>
    <n v="5268263"/>
    <m/>
    <n v="743"/>
    <m/>
    <m/>
    <m/>
    <n v="23234"/>
    <n v="20171"/>
    <n v="3725928"/>
    <n v="22758"/>
    <n v="3559700"/>
    <n v="408401"/>
    <n v="737323"/>
    <n v="259045"/>
    <m/>
    <n v="52364"/>
    <m/>
    <m/>
    <m/>
    <m/>
    <m/>
    <m/>
    <m/>
    <m/>
    <m/>
    <m/>
    <m/>
    <m/>
    <m/>
    <m/>
    <m/>
    <m/>
    <m/>
    <m/>
    <m/>
    <m/>
    <m/>
    <m/>
    <m/>
    <m/>
    <m/>
    <m/>
    <m/>
    <m/>
    <n v="51806"/>
    <m/>
    <m/>
    <m/>
    <n v="1011629"/>
    <m/>
    <m/>
    <m/>
    <n v="-179680"/>
    <m/>
    <n v="7692395"/>
    <m/>
    <n v="489170"/>
    <m/>
    <n v="3962644"/>
    <m/>
    <n v="693470"/>
    <m/>
    <m/>
    <m/>
    <m/>
    <m/>
    <m/>
    <m/>
    <m/>
    <m/>
    <m/>
    <m/>
    <m/>
    <m/>
    <m/>
    <m/>
    <m/>
    <m/>
    <n v="12028118"/>
    <n v="3130349"/>
    <n v="8595763"/>
    <n v="413566"/>
    <n v="10996223"/>
    <m/>
    <m/>
    <m/>
    <m/>
    <m/>
    <m/>
    <m/>
    <m/>
    <n v="25346"/>
    <m/>
    <n v="717591"/>
    <m/>
    <n v="581796"/>
    <n v="120228"/>
    <n v="558823"/>
    <n v="136351"/>
    <m/>
    <n v="61910"/>
    <n v="702086"/>
    <n v="497486"/>
    <n v="171461"/>
    <n v="1542543"/>
    <n v="182959"/>
    <n v="159132"/>
    <n v="171528"/>
    <n v="5247961"/>
    <n v="12477"/>
    <n v="1703293"/>
    <n v="132333"/>
    <n v="16391"/>
    <m/>
    <n v="17870"/>
    <n v="-1558"/>
    <n v="6136678"/>
    <m/>
    <n v="68696"/>
    <m/>
    <m/>
    <m/>
    <n v="6205374"/>
    <n v="4737768"/>
    <m/>
    <m/>
    <n v="1467606"/>
    <n v="6205374"/>
    <n v="2624"/>
    <m/>
    <n v="3254441"/>
    <m/>
    <n v="0"/>
    <n v="35489"/>
    <m/>
    <n v="48023"/>
    <n v="83512"/>
    <n v="-14816"/>
    <m/>
    <m/>
    <m/>
    <m/>
    <m/>
    <s v="0.00"/>
    <n v="0"/>
    <n v="1993"/>
    <n v="0"/>
    <n v="24113"/>
    <n v="48069"/>
    <n v="131750"/>
    <n v="0"/>
    <n v="0"/>
    <n v="10513"/>
    <n v="19636"/>
    <n v="8503"/>
    <n v="15258"/>
    <n v="5423"/>
    <n v="27818"/>
    <n v="3890"/>
    <n v="5429"/>
    <n v="1749"/>
    <n v="22739"/>
    <n v="326883"/>
    <n v="0"/>
    <n v="1899"/>
    <n v="2236"/>
    <n v="1861"/>
    <n v="0"/>
    <n v="0"/>
    <n v="5996"/>
    <n v="199796"/>
    <n v="0"/>
    <n v="1606453"/>
    <n v="2311572"/>
    <n v="3675372"/>
    <n v="0"/>
    <n v="0"/>
    <n v="538243"/>
    <n v="1035777"/>
    <n v="213947"/>
    <n v="302337"/>
    <n v="100932"/>
    <n v="628750"/>
    <n v="137563"/>
    <n v="108645"/>
    <n v="140549"/>
    <n v="1028182"/>
    <n v="12028118"/>
    <n v="0"/>
    <n v="161401"/>
    <n v="134174"/>
    <n v="65130"/>
    <n v="0"/>
    <n v="0"/>
    <n v="360705"/>
    <m/>
    <x v="0"/>
    <x v="0"/>
    <m/>
    <m/>
    <n v="19636"/>
    <m/>
    <x v="0"/>
    <x v="0"/>
    <m/>
    <m/>
    <n v="1035777"/>
    <n v="224"/>
    <n v="332"/>
    <n v="140"/>
    <n v="161"/>
    <n v="238"/>
    <n v="99"/>
    <n v="99"/>
    <n v="135"/>
    <n v="73"/>
    <n v="1"/>
    <n v="0"/>
    <n v="0"/>
    <n v="0"/>
    <n v="0"/>
    <n v="1"/>
    <n v="1"/>
    <n v="0"/>
    <n v="0"/>
    <n v="0"/>
    <n v="0"/>
    <n v="0"/>
    <n v="0"/>
    <n v="0"/>
    <n v="0"/>
    <n v="1"/>
    <n v="0"/>
    <n v="0"/>
    <n v="0"/>
    <n v="0"/>
  </r>
  <r>
    <n v="206344001"/>
    <x v="725"/>
    <d v="2024-01-01T00:00:00"/>
    <d v="2024-12-31T00:00:00"/>
    <n v="366"/>
    <s v="In Process"/>
    <x v="0"/>
    <x v="28"/>
    <x v="0"/>
    <x v="1"/>
    <s v="02 - Golden Empire"/>
    <x v="70"/>
    <s v="916-393-9020"/>
    <s v="7801 RUSH RIVER DRIVE"/>
    <s v="SACRAMENTO"/>
    <s v="95831"/>
    <s v="LTC55261F"/>
    <s v="HEIDI WHEELER"/>
    <s v="No"/>
    <m/>
    <n v="99"/>
    <n v="99"/>
    <x v="2"/>
    <n v="36234"/>
    <n v="31630"/>
    <n v="87.29"/>
    <n v="587"/>
    <n v="575"/>
    <n v="3451"/>
    <m/>
    <n v="14553"/>
    <m/>
    <m/>
    <n v="7860"/>
    <m/>
    <n v="5766"/>
    <x v="0"/>
    <n v="31630"/>
    <m/>
    <m/>
    <m/>
    <m/>
    <m/>
    <m/>
    <m/>
    <m/>
    <n v="14390205"/>
    <n v="6226490"/>
    <n v="5211481"/>
    <n v="66671"/>
    <n v="15471885"/>
    <n v="16305594"/>
    <n v="-833709"/>
    <m/>
    <m/>
    <m/>
    <n v="-833709"/>
    <n v="2190934"/>
    <m/>
    <n v="5475743"/>
    <m/>
    <m/>
    <n v="4402156"/>
    <m/>
    <n v="2321372"/>
    <n v="14390205"/>
    <m/>
    <m/>
    <m/>
    <m/>
    <m/>
    <m/>
    <m/>
    <m/>
    <n v="2122624"/>
    <m/>
    <m/>
    <m/>
    <n v="93654"/>
    <m/>
    <m/>
    <m/>
    <m/>
    <m/>
    <n v="3709620"/>
    <m/>
    <m/>
    <m/>
    <n v="300592"/>
    <m/>
    <n v="175674"/>
    <n v="0"/>
    <n v="1390973"/>
    <n v="9681"/>
    <n v="1551923"/>
    <n v="330699"/>
    <n v="1745618"/>
    <n v="806105"/>
    <m/>
    <n v="215817"/>
    <m/>
    <m/>
    <m/>
    <m/>
    <m/>
    <m/>
    <m/>
    <m/>
    <m/>
    <m/>
    <m/>
    <m/>
    <m/>
    <m/>
    <m/>
    <m/>
    <m/>
    <m/>
    <m/>
    <m/>
    <m/>
    <m/>
    <m/>
    <m/>
    <m/>
    <m/>
    <m/>
    <m/>
    <m/>
    <m/>
    <m/>
    <m/>
    <n v="1078631"/>
    <m/>
    <m/>
    <m/>
    <n v="616834"/>
    <m/>
    <m/>
    <m/>
    <m/>
    <m/>
    <n v="3372489"/>
    <m/>
    <n v="143527"/>
    <m/>
    <m/>
    <m/>
    <m/>
    <m/>
    <m/>
    <m/>
    <m/>
    <m/>
    <m/>
    <m/>
    <m/>
    <m/>
    <m/>
    <m/>
    <m/>
    <m/>
    <n v="7403418"/>
    <n v="1299014"/>
    <n v="7603162"/>
    <n v="207306"/>
    <n v="6558603"/>
    <m/>
    <m/>
    <m/>
    <m/>
    <m/>
    <m/>
    <m/>
    <m/>
    <n v="68727"/>
    <m/>
    <n v="415164"/>
    <n v="84766"/>
    <n v="450408"/>
    <n v="238308"/>
    <n v="253128"/>
    <n v="125457"/>
    <m/>
    <n v="198266"/>
    <n v="663010"/>
    <n v="396183"/>
    <n v="145836"/>
    <n v="1165894"/>
    <n v="125795"/>
    <n v="144199"/>
    <n v="69489"/>
    <n v="4968556"/>
    <n v="225337"/>
    <m/>
    <n v="8468"/>
    <m/>
    <m/>
    <m/>
    <m/>
    <n v="2788356"/>
    <m/>
    <n v="2388707"/>
    <n v="79715"/>
    <n v="13087766"/>
    <m/>
    <n v="18344544"/>
    <n v="3348808"/>
    <m/>
    <m/>
    <n v="14995736"/>
    <n v="18344544"/>
    <m/>
    <n v="13019960"/>
    <m/>
    <m/>
    <n v="602817"/>
    <n v="4068151"/>
    <n v="3432693"/>
    <n v="2022845"/>
    <n v="10126506"/>
    <n v="-7737799"/>
    <m/>
    <m/>
    <m/>
    <m/>
    <m/>
    <s v="0.16"/>
    <n v="535809.28000000003"/>
    <n v="4296"/>
    <n v="0"/>
    <n v="20574"/>
    <n v="24160"/>
    <n v="69927"/>
    <n v="7511"/>
    <n v="0"/>
    <n v="0"/>
    <m/>
    <n v="5629"/>
    <n v="11408"/>
    <n v="5821"/>
    <n v="20342"/>
    <n v="2889"/>
    <n v="4461"/>
    <n v="1840"/>
    <n v="14334"/>
    <n v="193192"/>
    <n v="0"/>
    <n v="0"/>
    <n v="0"/>
    <n v="0"/>
    <n v="0"/>
    <n v="0"/>
    <n v="0"/>
    <n v="296196"/>
    <n v="0"/>
    <n v="1347736"/>
    <n v="1173866"/>
    <n v="2138713"/>
    <n v="490307"/>
    <n v="0"/>
    <n v="0"/>
    <m/>
    <n v="147640"/>
    <n v="261504"/>
    <n v="103889"/>
    <n v="518138"/>
    <n v="102271"/>
    <n v="119613"/>
    <n v="54585"/>
    <n v="648960"/>
    <n v="7403418"/>
    <n v="0"/>
    <n v="0"/>
    <n v="0"/>
    <n v="0"/>
    <n v="0"/>
    <n v="0"/>
    <n v="0"/>
    <m/>
    <x v="0"/>
    <x v="0"/>
    <m/>
    <m/>
    <m/>
    <m/>
    <x v="0"/>
    <x v="0"/>
    <m/>
    <m/>
    <m/>
    <n v="147"/>
    <n v="236"/>
    <n v="92"/>
    <n v="106"/>
    <n v="171"/>
    <n v="61"/>
    <n v="60"/>
    <n v="92"/>
    <n v="37"/>
    <n v="0"/>
    <n v="1"/>
    <n v="0"/>
    <n v="0"/>
    <n v="1"/>
    <n v="0"/>
    <n v="1"/>
    <n v="0"/>
    <n v="0"/>
    <n v="0"/>
    <n v="0"/>
    <n v="0"/>
    <n v="0"/>
    <n v="0"/>
    <n v="0"/>
    <n v="1"/>
    <n v="0"/>
    <n v="0"/>
    <n v="0"/>
    <n v="0"/>
  </r>
  <r>
    <n v="206344022"/>
    <x v="726"/>
    <d v="2024-02-01T00:00:00"/>
    <d v="2024-12-31T00:00:00"/>
    <n v="335"/>
    <s v="In Process"/>
    <x v="0"/>
    <x v="28"/>
    <x v="0"/>
    <x v="0"/>
    <s v="02 - Golden Empire"/>
    <x v="63"/>
    <s v="916-967-2929"/>
    <s v="7807 UPLANDS WAY"/>
    <s v="CITRUS HEIGHTS"/>
    <s v="95610"/>
    <s v="1831891613"/>
    <s v="TERRI BALLESTEROS"/>
    <s v="Yes"/>
    <m/>
    <n v="162"/>
    <n v="162"/>
    <x v="0"/>
    <n v="54270"/>
    <n v="51622"/>
    <n v="202.96"/>
    <n v="620"/>
    <n v="601"/>
    <n v="6524"/>
    <n v="6631"/>
    <n v="4573"/>
    <n v="28921"/>
    <m/>
    <n v="116"/>
    <n v="106"/>
    <n v="4751"/>
    <x v="0"/>
    <n v="51622"/>
    <m/>
    <m/>
    <m/>
    <m/>
    <m/>
    <m/>
    <m/>
    <m/>
    <n v="30936769"/>
    <n v="4919668"/>
    <n v="11227061"/>
    <n v="9954"/>
    <n v="24639330"/>
    <n v="22371616"/>
    <n v="2267714"/>
    <n v="-1"/>
    <m/>
    <m/>
    <n v="2267713"/>
    <n v="8155000"/>
    <n v="4680077"/>
    <n v="2138550"/>
    <n v="13556000"/>
    <m/>
    <n v="89100"/>
    <n v="53942"/>
    <n v="2264100"/>
    <n v="30936769"/>
    <m/>
    <m/>
    <m/>
    <m/>
    <m/>
    <m/>
    <m/>
    <m/>
    <n v="2547461"/>
    <m/>
    <n v="2216602"/>
    <m/>
    <n v="5337"/>
    <m/>
    <n v="89703"/>
    <m/>
    <m/>
    <m/>
    <n v="57376"/>
    <m/>
    <n v="3189"/>
    <m/>
    <m/>
    <m/>
    <n v="0"/>
    <n v="0"/>
    <n v="1664675"/>
    <n v="0"/>
    <n v="1515925"/>
    <n v="394350"/>
    <n v="1048095"/>
    <n v="223448"/>
    <m/>
    <n v="73175"/>
    <m/>
    <m/>
    <m/>
    <m/>
    <m/>
    <m/>
    <m/>
    <m/>
    <m/>
    <m/>
    <m/>
    <m/>
    <m/>
    <m/>
    <m/>
    <m/>
    <m/>
    <m/>
    <m/>
    <m/>
    <m/>
    <m/>
    <m/>
    <m/>
    <m/>
    <m/>
    <m/>
    <m/>
    <m/>
    <m/>
    <m/>
    <m/>
    <n v="3086747"/>
    <m/>
    <n v="2710526"/>
    <m/>
    <n v="555402"/>
    <m/>
    <n v="4121065"/>
    <m/>
    <m/>
    <m/>
    <n v="58476"/>
    <m/>
    <n v="694845"/>
    <m/>
    <m/>
    <m/>
    <m/>
    <m/>
    <m/>
    <m/>
    <m/>
    <m/>
    <m/>
    <m/>
    <m/>
    <m/>
    <m/>
    <m/>
    <m/>
    <m/>
    <n v="10809803"/>
    <n v="2448558"/>
    <n v="9113255"/>
    <n v="185840"/>
    <n v="9975330"/>
    <m/>
    <m/>
    <m/>
    <m/>
    <m/>
    <m/>
    <m/>
    <m/>
    <m/>
    <m/>
    <n v="737299"/>
    <m/>
    <n v="452180"/>
    <n v="102870"/>
    <n v="518364"/>
    <n v="117146"/>
    <m/>
    <n v="52099"/>
    <n v="484947"/>
    <n v="104305"/>
    <n v="461444"/>
    <n v="1425569"/>
    <n v="256113"/>
    <n v="134638"/>
    <n v="128043"/>
    <n v="4884403"/>
    <n v="38525"/>
    <n v="1825921"/>
    <n v="148919"/>
    <n v="36895"/>
    <m/>
    <n v="15773"/>
    <n v="470833"/>
    <n v="4557321"/>
    <m/>
    <n v="244317"/>
    <m/>
    <m/>
    <m/>
    <n v="4801638"/>
    <n v="2533925"/>
    <m/>
    <m/>
    <n v="2267713"/>
    <n v="4801638"/>
    <m/>
    <m/>
    <m/>
    <m/>
    <n v="0"/>
    <m/>
    <m/>
    <n v="282842"/>
    <n v="282842"/>
    <n v="-38525"/>
    <m/>
    <m/>
    <m/>
    <m/>
    <m/>
    <s v="0.00"/>
    <n v="0"/>
    <n v="1853"/>
    <n v="0"/>
    <n v="35312"/>
    <n v="42907"/>
    <n v="118966"/>
    <n v="0"/>
    <n v="0"/>
    <n v="0"/>
    <n v="19084"/>
    <n v="1813"/>
    <n v="3618"/>
    <n v="15592"/>
    <n v="26256"/>
    <n v="4948"/>
    <n v="3692"/>
    <n v="1682"/>
    <n v="19311"/>
    <n v="295034"/>
    <n v="0"/>
    <n v="575"/>
    <n v="5135"/>
    <n v="6"/>
    <n v="0"/>
    <n v="0"/>
    <n v="5716"/>
    <n v="140728"/>
    <n v="0"/>
    <n v="1894207"/>
    <n v="1895347"/>
    <n v="3191552"/>
    <n v="0"/>
    <n v="0"/>
    <n v="0"/>
    <n v="993093"/>
    <n v="65435"/>
    <n v="71229"/>
    <n v="324751"/>
    <n v="647679"/>
    <n v="204190"/>
    <n v="89589"/>
    <n v="95736"/>
    <n v="1196267"/>
    <n v="10809803"/>
    <n v="0"/>
    <n v="52377"/>
    <n v="397699"/>
    <n v="192"/>
    <n v="0"/>
    <n v="0"/>
    <n v="450268"/>
    <m/>
    <x v="0"/>
    <x v="0"/>
    <m/>
    <m/>
    <n v="19084"/>
    <m/>
    <x v="0"/>
    <x v="0"/>
    <m/>
    <m/>
    <n v="993093"/>
    <n v="172"/>
    <n v="297"/>
    <n v="103"/>
    <n v="129"/>
    <n v="234"/>
    <n v="71"/>
    <n v="70"/>
    <n v="117"/>
    <n v="45"/>
    <n v="1"/>
    <n v="0"/>
    <n v="0"/>
    <n v="0"/>
    <n v="0"/>
    <n v="1"/>
    <n v="1"/>
    <n v="0"/>
    <n v="0"/>
    <n v="0"/>
    <n v="0"/>
    <n v="0"/>
    <n v="0"/>
    <n v="0"/>
    <n v="0"/>
    <n v="1"/>
    <n v="0"/>
    <n v="0"/>
    <n v="0"/>
    <n v="0"/>
  </r>
  <r>
    <n v="206344051"/>
    <x v="727"/>
    <d v="2024-01-01T00:00:00"/>
    <d v="2024-12-31T00:00:00"/>
    <n v="366"/>
    <s v="In Process"/>
    <x v="0"/>
    <x v="28"/>
    <x v="0"/>
    <x v="0"/>
    <s v="02 - Golden Empire"/>
    <x v="70"/>
    <s v="916-482-2200"/>
    <s v="2200 GRAMERCY DRIVE"/>
    <s v="SACRAMENTO"/>
    <s v="95825-0000"/>
    <s v="LTC55459F"/>
    <s v="NIMA POURFATHI"/>
    <s v="Yes"/>
    <s v="LIFE GENERATIONS HEALTHCARE"/>
    <n v="120"/>
    <n v="120"/>
    <x v="0"/>
    <n v="43920"/>
    <n v="37485"/>
    <n v="197.71"/>
    <n v="712"/>
    <n v="706"/>
    <n v="2996"/>
    <n v="8808"/>
    <n v="1341"/>
    <n v="12882"/>
    <m/>
    <m/>
    <n v="114"/>
    <n v="11344"/>
    <x v="0"/>
    <n v="37485"/>
    <m/>
    <m/>
    <m/>
    <m/>
    <m/>
    <m/>
    <m/>
    <m/>
    <n v="14867630"/>
    <n v="5694129"/>
    <n v="-2698502"/>
    <n v="18762"/>
    <n v="23279023"/>
    <n v="20786516"/>
    <n v="2492507"/>
    <n v="-75350"/>
    <m/>
    <m/>
    <n v="2417157"/>
    <n v="1204145"/>
    <n v="3444890"/>
    <n v="593025"/>
    <n v="5122720"/>
    <m/>
    <m/>
    <n v="44560"/>
    <n v="4458290"/>
    <n v="14867630"/>
    <m/>
    <m/>
    <m/>
    <m/>
    <m/>
    <m/>
    <m/>
    <m/>
    <n v="1327115"/>
    <m/>
    <n v="3641649"/>
    <m/>
    <n v="25404"/>
    <m/>
    <n v="174248"/>
    <m/>
    <m/>
    <m/>
    <m/>
    <m/>
    <n v="5307"/>
    <m/>
    <n v="520406"/>
    <m/>
    <n v="133667"/>
    <n v="0"/>
    <n v="1726650"/>
    <n v="353940"/>
    <n v="2043460"/>
    <n v="323920"/>
    <n v="831610"/>
    <n v="191649"/>
    <m/>
    <n v="89233"/>
    <m/>
    <m/>
    <m/>
    <m/>
    <m/>
    <m/>
    <m/>
    <m/>
    <m/>
    <m/>
    <m/>
    <m/>
    <m/>
    <m/>
    <m/>
    <m/>
    <m/>
    <m/>
    <m/>
    <m/>
    <m/>
    <m/>
    <m/>
    <m/>
    <m/>
    <m/>
    <m/>
    <m/>
    <m/>
    <m/>
    <m/>
    <m/>
    <n v="-201599"/>
    <m/>
    <n v="635079"/>
    <m/>
    <n v="47705"/>
    <m/>
    <n v="301197"/>
    <m/>
    <m/>
    <m/>
    <m/>
    <m/>
    <n v="-3480884"/>
    <m/>
    <m/>
    <m/>
    <m/>
    <m/>
    <m/>
    <m/>
    <m/>
    <m/>
    <m/>
    <m/>
    <m/>
    <m/>
    <m/>
    <m/>
    <m/>
    <m/>
    <n v="8927694"/>
    <n v="2313945"/>
    <n v="9544877"/>
    <n v="33503"/>
    <n v="7895265"/>
    <m/>
    <m/>
    <m/>
    <m/>
    <m/>
    <m/>
    <m/>
    <m/>
    <n v="158676"/>
    <m/>
    <n v="627072"/>
    <n v="91469"/>
    <n v="601946"/>
    <n v="65338"/>
    <n v="340165"/>
    <n v="112987"/>
    <m/>
    <n v="60626"/>
    <n v="1082121"/>
    <n v="330831"/>
    <n v="262908"/>
    <n v="1292950"/>
    <n v="221875"/>
    <n v="199928"/>
    <n v="320459"/>
    <n v="3812068"/>
    <n v="696505"/>
    <n v="1590865"/>
    <n v="165295"/>
    <n v="49663"/>
    <m/>
    <m/>
    <n v="807504"/>
    <n v="7097298"/>
    <m/>
    <n v="1681856"/>
    <n v="556065"/>
    <n v="49556"/>
    <n v="21118"/>
    <n v="9405893"/>
    <n v="11244892"/>
    <n v="71284"/>
    <n v="231118"/>
    <n v="-2141401"/>
    <n v="9405893"/>
    <m/>
    <m/>
    <n v="9847016"/>
    <m/>
    <n v="169265"/>
    <m/>
    <n v="4875139"/>
    <n v="524922"/>
    <n v="5569326"/>
    <n v="-3887470"/>
    <m/>
    <m/>
    <m/>
    <n v="244794"/>
    <n v="-13676"/>
    <s v="0.11"/>
    <n v="1236938.1200000001"/>
    <n v="4899"/>
    <n v="0"/>
    <n v="22450"/>
    <n v="41592"/>
    <n v="86497"/>
    <n v="0"/>
    <n v="0"/>
    <n v="7902"/>
    <n v="3677"/>
    <n v="11404"/>
    <n v="11336"/>
    <n v="9609"/>
    <n v="30611"/>
    <n v="6401"/>
    <n v="6153"/>
    <n v="6604"/>
    <n v="24435"/>
    <n v="273570"/>
    <n v="0"/>
    <n v="162"/>
    <n v="2296"/>
    <n v="0"/>
    <n v="0"/>
    <n v="0"/>
    <n v="2458"/>
    <n v="380751"/>
    <n v="0"/>
    <n v="1204096"/>
    <n v="1846145"/>
    <n v="2266500"/>
    <n v="0"/>
    <n v="0"/>
    <n v="230645"/>
    <n v="115018"/>
    <n v="295652"/>
    <n v="193266"/>
    <n v="164946"/>
    <n v="648366"/>
    <n v="173179"/>
    <n v="135950"/>
    <n v="246451"/>
    <n v="1026729"/>
    <n v="8927694"/>
    <n v="0"/>
    <n v="12045"/>
    <n v="132636"/>
    <n v="0"/>
    <n v="0"/>
    <n v="0"/>
    <n v="144681"/>
    <m/>
    <x v="0"/>
    <x v="0"/>
    <m/>
    <n v="3677"/>
    <m/>
    <m/>
    <x v="0"/>
    <x v="0"/>
    <m/>
    <n v="115018"/>
    <m/>
    <n v="203"/>
    <n v="312"/>
    <n v="137"/>
    <n v="125"/>
    <n v="208"/>
    <n v="77"/>
    <n v="70"/>
    <n v="114"/>
    <n v="46"/>
    <n v="1"/>
    <n v="0"/>
    <n v="0"/>
    <n v="0"/>
    <n v="0"/>
    <n v="1"/>
    <n v="1"/>
    <n v="0"/>
    <n v="0"/>
    <n v="0"/>
    <n v="0"/>
    <n v="0"/>
    <n v="0"/>
    <n v="0"/>
    <n v="0"/>
    <n v="1"/>
    <n v="0"/>
    <n v="0"/>
    <n v="0"/>
    <n v="0"/>
  </r>
  <r>
    <n v="206344052"/>
    <x v="728"/>
    <d v="2024-01-01T00:00:00"/>
    <d v="2024-12-31T00:00:00"/>
    <n v="366"/>
    <s v="In Process"/>
    <x v="0"/>
    <x v="28"/>
    <x v="0"/>
    <x v="0"/>
    <s v="02 - Golden Empire"/>
    <x v="63"/>
    <s v="916-481-6455"/>
    <s v="3900 GARFIELD AVENUE"/>
    <s v="CARMICHAEL"/>
    <s v="95608"/>
    <s v="LTC55450F"/>
    <s v="STROUGHTER, BRANDON"/>
    <s v="Yes"/>
    <s v="BQ OPERATIONS HOLDINGS, LLC"/>
    <n v="99"/>
    <n v="99"/>
    <x v="2"/>
    <n v="36234"/>
    <n v="35829"/>
    <n v="233.49"/>
    <n v="408"/>
    <n v="472"/>
    <n v="6065"/>
    <n v="1173"/>
    <n v="1953"/>
    <n v="19233"/>
    <m/>
    <n v="5621"/>
    <n v="125"/>
    <n v="1659"/>
    <x v="0"/>
    <n v="35829"/>
    <m/>
    <m/>
    <m/>
    <m/>
    <m/>
    <m/>
    <m/>
    <m/>
    <n v="14331600"/>
    <n v="2171502"/>
    <n v="-1170634"/>
    <n v="47270"/>
    <n v="17721006"/>
    <n v="16871228"/>
    <n v="849778"/>
    <n v="584918"/>
    <n v="800"/>
    <m/>
    <n v="1433896"/>
    <n v="2426000"/>
    <n v="469200"/>
    <n v="781200"/>
    <n v="7693200"/>
    <m/>
    <n v="2248400"/>
    <n v="50000"/>
    <n v="663600"/>
    <n v="14331600"/>
    <m/>
    <m/>
    <m/>
    <m/>
    <m/>
    <m/>
    <m/>
    <m/>
    <n v="966792"/>
    <m/>
    <m/>
    <m/>
    <n v="8077"/>
    <m/>
    <n v="33260"/>
    <m/>
    <n v="1137373"/>
    <m/>
    <m/>
    <m/>
    <n v="4187"/>
    <m/>
    <n v="21813"/>
    <m/>
    <n v="7287"/>
    <n v="19888"/>
    <n v="834465"/>
    <n v="0"/>
    <n v="641340"/>
    <n v="123550"/>
    <n v="490041"/>
    <n v="35048"/>
    <m/>
    <n v="19883"/>
    <m/>
    <m/>
    <m/>
    <m/>
    <m/>
    <m/>
    <m/>
    <m/>
    <m/>
    <m/>
    <m/>
    <m/>
    <m/>
    <m/>
    <m/>
    <m/>
    <m/>
    <m/>
    <m/>
    <m/>
    <m/>
    <m/>
    <m/>
    <m/>
    <m/>
    <m/>
    <m/>
    <m/>
    <n v="5021"/>
    <m/>
    <m/>
    <m/>
    <n v="-2777315"/>
    <m/>
    <m/>
    <m/>
    <n v="1412"/>
    <m/>
    <n v="1833284"/>
    <m/>
    <m/>
    <m/>
    <n v="-455048"/>
    <m/>
    <n v="222012"/>
    <m/>
    <m/>
    <m/>
    <m/>
    <m/>
    <m/>
    <m/>
    <m/>
    <m/>
    <m/>
    <m/>
    <m/>
    <m/>
    <m/>
    <m/>
    <m/>
    <m/>
    <n v="7365216"/>
    <n v="1541581"/>
    <n v="7964431"/>
    <n v="348555"/>
    <n v="6572796"/>
    <m/>
    <m/>
    <m/>
    <m/>
    <m/>
    <m/>
    <m/>
    <m/>
    <n v="9758"/>
    <n v="21592"/>
    <n v="505904"/>
    <m/>
    <n v="385606"/>
    <n v="84320"/>
    <n v="534986"/>
    <n v="35133"/>
    <m/>
    <n v="32667"/>
    <n v="590015"/>
    <n v="370576"/>
    <n v="207932"/>
    <n v="953103"/>
    <n v="189021"/>
    <n v="137037"/>
    <n v="101217"/>
    <n v="4741884"/>
    <n v="74388"/>
    <n v="1073582"/>
    <n v="54116"/>
    <n v="1834"/>
    <m/>
    <n v="10407"/>
    <n v="183354"/>
    <n v="3086122"/>
    <m/>
    <n v="460675"/>
    <n v="58084"/>
    <n v="2513569"/>
    <n v="6282687"/>
    <n v="12401137"/>
    <n v="2709004"/>
    <m/>
    <n v="5975476"/>
    <n v="3716657"/>
    <n v="12401137"/>
    <m/>
    <n v="2439527"/>
    <n v="334468"/>
    <m/>
    <n v="35136"/>
    <m/>
    <n v="388639"/>
    <n v="729499"/>
    <n v="1153274"/>
    <n v="-692599"/>
    <m/>
    <n v="5975476"/>
    <m/>
    <n v="5975476"/>
    <m/>
    <s v="-0.03"/>
    <n v="-81270.12"/>
    <n v="2008"/>
    <n v="0"/>
    <n v="11349"/>
    <n v="32866"/>
    <n v="91639"/>
    <n v="0"/>
    <n v="0"/>
    <n v="11448"/>
    <m/>
    <n v="3623"/>
    <m/>
    <m/>
    <n v="1463"/>
    <n v="5042"/>
    <n v="4575"/>
    <n v="1932"/>
    <n v="27033"/>
    <n v="192978"/>
    <n v="0"/>
    <n v="0"/>
    <n v="0"/>
    <n v="0"/>
    <n v="0"/>
    <n v="0"/>
    <n v="0"/>
    <n v="198053"/>
    <n v="0"/>
    <n v="574454"/>
    <n v="1318859"/>
    <n v="2303919"/>
    <n v="0"/>
    <n v="0"/>
    <n v="713013"/>
    <m/>
    <n v="112935"/>
    <m/>
    <m/>
    <n v="79174"/>
    <n v="146664"/>
    <n v="100217"/>
    <n v="83121"/>
    <n v="1734807"/>
    <n v="7365216"/>
    <n v="0"/>
    <n v="0"/>
    <n v="0"/>
    <n v="0"/>
    <n v="0"/>
    <n v="0"/>
    <n v="0"/>
    <m/>
    <x v="0"/>
    <x v="0"/>
    <m/>
    <m/>
    <m/>
    <m/>
    <x v="0"/>
    <x v="0"/>
    <m/>
    <m/>
    <m/>
    <n v="182"/>
    <n v="248"/>
    <n v="131"/>
    <n v="147"/>
    <n v="202"/>
    <n v="104"/>
    <n v="89"/>
    <n v="121"/>
    <n v="62"/>
    <n v="1"/>
    <n v="0"/>
    <n v="0"/>
    <n v="0"/>
    <n v="1"/>
    <n v="0"/>
    <n v="1"/>
    <n v="0"/>
    <n v="0"/>
    <n v="0"/>
    <n v="0"/>
    <n v="0"/>
    <n v="0"/>
    <n v="0"/>
    <n v="0"/>
    <n v="1"/>
    <n v="0"/>
    <n v="0"/>
    <n v="0"/>
    <n v="0"/>
  </r>
  <r>
    <n v="206344077"/>
    <x v="729"/>
    <d v="2024-01-01T00:00:00"/>
    <d v="2024-12-31T00:00:00"/>
    <n v="366"/>
    <s v="In Process"/>
    <x v="0"/>
    <x v="28"/>
    <x v="0"/>
    <x v="1"/>
    <s v="02 - Golden Empire"/>
    <x v="63"/>
    <s v="916-974-2000"/>
    <s v="3939 WALNUT AVENUE"/>
    <s v="CARMICHAEL"/>
    <s v="95608"/>
    <s v="1780680025"/>
    <m/>
    <s v="Yes"/>
    <m/>
    <n v="35"/>
    <n v="35"/>
    <x v="1"/>
    <n v="12810"/>
    <n v="11213"/>
    <n v="206.69"/>
    <n v="514"/>
    <n v="512"/>
    <n v="1672"/>
    <m/>
    <n v="948"/>
    <m/>
    <n v="6853"/>
    <m/>
    <n v="1740"/>
    <m/>
    <x v="0"/>
    <n v="11213"/>
    <m/>
    <m/>
    <m/>
    <m/>
    <m/>
    <m/>
    <m/>
    <m/>
    <n v="5715028"/>
    <n v="2780602"/>
    <n v="684603"/>
    <n v="5996"/>
    <n v="7817023"/>
    <n v="8682740"/>
    <n v="-865717"/>
    <n v="7795086"/>
    <m/>
    <m/>
    <n v="6929369"/>
    <n v="867763"/>
    <m/>
    <n v="470974"/>
    <m/>
    <m/>
    <n v="3452329"/>
    <n v="907200"/>
    <n v="16762"/>
    <n v="5715028"/>
    <m/>
    <m/>
    <m/>
    <m/>
    <m/>
    <m/>
    <m/>
    <m/>
    <n v="554089"/>
    <m/>
    <m/>
    <m/>
    <n v="1289"/>
    <m/>
    <m/>
    <m/>
    <m/>
    <m/>
    <n v="2213771"/>
    <m/>
    <n v="7590"/>
    <m/>
    <n v="3863"/>
    <m/>
    <n v="32942"/>
    <n v="0"/>
    <n v="770171"/>
    <n v="0"/>
    <n v="788137"/>
    <n v="135566"/>
    <n v="690092"/>
    <n v="299789"/>
    <m/>
    <n v="63905"/>
    <m/>
    <m/>
    <m/>
    <m/>
    <m/>
    <m/>
    <m/>
    <m/>
    <m/>
    <m/>
    <m/>
    <m/>
    <m/>
    <m/>
    <m/>
    <m/>
    <n v="21748"/>
    <m/>
    <m/>
    <m/>
    <m/>
    <m/>
    <m/>
    <m/>
    <m/>
    <m/>
    <m/>
    <m/>
    <m/>
    <m/>
    <m/>
    <m/>
    <n v="-92779"/>
    <m/>
    <m/>
    <m/>
    <n v="106936"/>
    <m/>
    <m/>
    <m/>
    <m/>
    <m/>
    <n v="648698"/>
    <m/>
    <m/>
    <m/>
    <m/>
    <m/>
    <m/>
    <m/>
    <m/>
    <m/>
    <m/>
    <m/>
    <m/>
    <m/>
    <m/>
    <m/>
    <m/>
    <m/>
    <m/>
    <m/>
    <n v="4712388"/>
    <n v="1745129"/>
    <n v="2225223"/>
    <m/>
    <n v="4066475"/>
    <m/>
    <m/>
    <m/>
    <m/>
    <m/>
    <m/>
    <m/>
    <m/>
    <n v="35446"/>
    <m/>
    <n v="848622"/>
    <m/>
    <n v="550077"/>
    <n v="79784"/>
    <n v="379353"/>
    <n v="160874"/>
    <m/>
    <n v="40547"/>
    <n v="192359"/>
    <n v="139490"/>
    <n v="39095"/>
    <n v="463340"/>
    <n v="60117"/>
    <n v="78359"/>
    <n v="125561"/>
    <n v="1195053"/>
    <n v="102985"/>
    <n v="761"/>
    <n v="704"/>
    <n v="14035"/>
    <m/>
    <n v="65426"/>
    <n v="44277"/>
    <n v="7185820"/>
    <n v="77541"/>
    <n v="20219005"/>
    <n v="5371788"/>
    <n v="2392014"/>
    <m/>
    <n v="35246168"/>
    <n v="7343661"/>
    <n v="5127216"/>
    <n v="32176653"/>
    <n v="-9401362"/>
    <n v="35246168"/>
    <m/>
    <m/>
    <m/>
    <n v="143678"/>
    <n v="17416504"/>
    <n v="54914391"/>
    <n v="34963805"/>
    <n v="10112348"/>
    <n v="117407048"/>
    <n v="-97188043"/>
    <m/>
    <m/>
    <n v="32032975"/>
    <n v="32176653"/>
    <m/>
    <s v="0.00"/>
    <n v="0"/>
    <n v="1348"/>
    <n v="0"/>
    <n v="14187"/>
    <n v="30642"/>
    <n v="31674"/>
    <n v="0"/>
    <n v="0"/>
    <n v="1761"/>
    <n v="18685"/>
    <m/>
    <n v="4815"/>
    <n v="1256"/>
    <n v="13427"/>
    <n v="1311"/>
    <n v="1882"/>
    <n v="1963"/>
    <n v="6680"/>
    <n v="129631"/>
    <n v="0"/>
    <n v="44"/>
    <n v="45"/>
    <n v="80"/>
    <n v="0"/>
    <n v="0"/>
    <n v="169"/>
    <n v="179984"/>
    <n v="0"/>
    <n v="798829"/>
    <n v="957433"/>
    <n v="800232"/>
    <n v="0"/>
    <n v="0"/>
    <n v="94955"/>
    <n v="1078732"/>
    <m/>
    <n v="94613"/>
    <n v="24398"/>
    <n v="286686"/>
    <n v="43669"/>
    <n v="47248"/>
    <n v="91504"/>
    <n v="214105"/>
    <n v="4712388"/>
    <n v="0"/>
    <n v="1774"/>
    <n v="1349"/>
    <n v="1595"/>
    <n v="0"/>
    <n v="0"/>
    <n v="4718"/>
    <m/>
    <x v="0"/>
    <x v="0"/>
    <m/>
    <m/>
    <n v="18685"/>
    <m/>
    <x v="0"/>
    <x v="0"/>
    <m/>
    <m/>
    <n v="1078732"/>
    <m/>
    <m/>
    <m/>
    <m/>
    <m/>
    <m/>
    <m/>
    <m/>
    <m/>
    <n v="0"/>
    <n v="1"/>
    <n v="0"/>
    <n v="1"/>
    <n v="0"/>
    <n v="0"/>
    <n v="1"/>
    <n v="0"/>
    <n v="0"/>
    <n v="0"/>
    <n v="0"/>
    <n v="0"/>
    <n v="0"/>
    <n v="0"/>
    <n v="0"/>
    <n v="1"/>
    <n v="0"/>
    <n v="0"/>
    <n v="0"/>
    <n v="0"/>
  </r>
  <r>
    <n v="206344211"/>
    <x v="730"/>
    <d v="2024-01-01T00:00:00"/>
    <d v="2024-12-31T00:00:00"/>
    <n v="366"/>
    <s v="In Process"/>
    <x v="0"/>
    <x v="28"/>
    <x v="0"/>
    <x v="0"/>
    <s v="02 - Golden Empire"/>
    <x v="63"/>
    <s v="916-758-6300"/>
    <s v="1411 EXPO PARKWAY"/>
    <s v="SACRAMENTO"/>
    <s v="95815"/>
    <m/>
    <s v="JON WALKER"/>
    <s v="Yes"/>
    <s v="ADVANCED HEALTH CARE - LARRY H. MILLER C"/>
    <n v="40"/>
    <n v="40"/>
    <x v="1"/>
    <n v="14640"/>
    <n v="14276"/>
    <n v="97.51"/>
    <n v="574"/>
    <n v="573"/>
    <n v="13297"/>
    <m/>
    <m/>
    <m/>
    <m/>
    <n v="805"/>
    <n v="174"/>
    <m/>
    <x v="0"/>
    <n v="14276"/>
    <m/>
    <m/>
    <m/>
    <m/>
    <m/>
    <m/>
    <m/>
    <m/>
    <n v="12134600"/>
    <n v="4396373"/>
    <n v="1911811"/>
    <n v="2400"/>
    <n v="14621562"/>
    <n v="12056231"/>
    <n v="2565331"/>
    <m/>
    <m/>
    <m/>
    <n v="2565331"/>
    <n v="11302450"/>
    <m/>
    <m/>
    <m/>
    <n v="684250"/>
    <m/>
    <n v="147900"/>
    <m/>
    <n v="12134600"/>
    <m/>
    <m/>
    <m/>
    <m/>
    <m/>
    <m/>
    <m/>
    <m/>
    <n v="4101990"/>
    <m/>
    <m/>
    <m/>
    <m/>
    <m/>
    <m/>
    <m/>
    <n v="269737"/>
    <m/>
    <m/>
    <m/>
    <n v="24646"/>
    <m/>
    <m/>
    <m/>
    <n v="3612"/>
    <n v="0"/>
    <n v="2008175"/>
    <n v="0"/>
    <n v="1638000"/>
    <n v="125645"/>
    <n v="430611"/>
    <n v="81944"/>
    <m/>
    <n v="108386"/>
    <m/>
    <m/>
    <m/>
    <m/>
    <m/>
    <m/>
    <m/>
    <m/>
    <m/>
    <m/>
    <m/>
    <m/>
    <m/>
    <m/>
    <m/>
    <m/>
    <m/>
    <m/>
    <m/>
    <m/>
    <m/>
    <m/>
    <m/>
    <m/>
    <m/>
    <m/>
    <m/>
    <m/>
    <m/>
    <m/>
    <m/>
    <m/>
    <n v="1727657"/>
    <m/>
    <m/>
    <m/>
    <m/>
    <m/>
    <m/>
    <m/>
    <n v="177707"/>
    <m/>
    <m/>
    <m/>
    <m/>
    <m/>
    <m/>
    <m/>
    <m/>
    <m/>
    <m/>
    <m/>
    <m/>
    <m/>
    <m/>
    <m/>
    <m/>
    <m/>
    <n v="6447"/>
    <m/>
    <m/>
    <m/>
    <n v="5523555"/>
    <n v="971575"/>
    <n v="5561101"/>
    <n v="68262"/>
    <n v="3986170"/>
    <m/>
    <m/>
    <m/>
    <m/>
    <m/>
    <m/>
    <m/>
    <m/>
    <n v="191513"/>
    <m/>
    <n v="547514"/>
    <m/>
    <n v="421477"/>
    <n v="193764"/>
    <n v="499746"/>
    <n v="156321"/>
    <m/>
    <n v="93797"/>
    <n v="351330"/>
    <n v="192146"/>
    <n v="95806"/>
    <n v="697630"/>
    <n v="1514"/>
    <n v="66740"/>
    <m/>
    <n v="2708991"/>
    <n v="9399"/>
    <n v="1754739"/>
    <n v="8441"/>
    <m/>
    <m/>
    <m/>
    <n v="79193"/>
    <n v="7384654"/>
    <m/>
    <n v="40656"/>
    <m/>
    <n v="118176"/>
    <m/>
    <n v="7543486"/>
    <n v="926143"/>
    <m/>
    <n v="162092"/>
    <n v="6455251"/>
    <n v="7543486"/>
    <m/>
    <m/>
    <m/>
    <n v="162092"/>
    <n v="0"/>
    <m/>
    <n v="17145"/>
    <n v="153505"/>
    <n v="170650"/>
    <n v="-129994"/>
    <m/>
    <m/>
    <m/>
    <n v="162092"/>
    <m/>
    <s v="6.12"/>
    <n v="5667995.1600000001"/>
    <n v="10111"/>
    <n v="0"/>
    <n v="20502"/>
    <n v="16118"/>
    <n v="44260"/>
    <n v="0"/>
    <n v="0"/>
    <n v="685"/>
    <n v="18295"/>
    <n v="999"/>
    <n v="10612"/>
    <n v="4648"/>
    <n v="16251"/>
    <m/>
    <n v="2146"/>
    <m/>
    <n v="10111"/>
    <n v="154738"/>
    <n v="0"/>
    <n v="462"/>
    <n v="584"/>
    <n v="33"/>
    <n v="0"/>
    <n v="457"/>
    <n v="1536"/>
    <n v="757660"/>
    <n v="0"/>
    <n v="896519"/>
    <n v="543049"/>
    <n v="1109129"/>
    <n v="0"/>
    <n v="0"/>
    <n v="46244"/>
    <n v="990528"/>
    <n v="10229"/>
    <n v="127514"/>
    <n v="68519"/>
    <n v="366308"/>
    <m/>
    <n v="56572"/>
    <m/>
    <n v="551285"/>
    <n v="5523556"/>
    <n v="0"/>
    <n v="23569"/>
    <n v="21913"/>
    <n v="760"/>
    <n v="0"/>
    <n v="23944"/>
    <n v="70186"/>
    <m/>
    <x v="0"/>
    <x v="0"/>
    <m/>
    <m/>
    <n v="18295"/>
    <m/>
    <x v="0"/>
    <x v="0"/>
    <m/>
    <m/>
    <n v="990528"/>
    <n v="121"/>
    <n v="198"/>
    <n v="79"/>
    <n v="88"/>
    <n v="150"/>
    <n v="65"/>
    <n v="40"/>
    <n v="56"/>
    <n v="27"/>
    <n v="1"/>
    <n v="0"/>
    <n v="0"/>
    <n v="1"/>
    <n v="0"/>
    <n v="0"/>
    <n v="1"/>
    <n v="0"/>
    <n v="0"/>
    <n v="0"/>
    <n v="0"/>
    <n v="0"/>
    <n v="0"/>
    <n v="0"/>
    <n v="0"/>
    <n v="1"/>
    <n v="0"/>
    <n v="0"/>
    <n v="0"/>
    <n v="0"/>
  </r>
  <r>
    <n v="206360042"/>
    <x v="731"/>
    <d v="2024-01-01T00:00:00"/>
    <d v="2024-12-31T00:00:00"/>
    <n v="366"/>
    <s v="In Process"/>
    <x v="1"/>
    <x v="29"/>
    <x v="1"/>
    <x v="1"/>
    <s v="12 - Inland Counties"/>
    <x v="71"/>
    <s v="909-983-0084"/>
    <s v="1950 S. MOUNTAIN AVENUE"/>
    <s v="ONTARIO"/>
    <s v="91762-000"/>
    <s v="ZZT19208F"/>
    <s v="MARY WOLFF"/>
    <s v="No"/>
    <m/>
    <n v="59"/>
    <n v="59"/>
    <x v="1"/>
    <n v="21594"/>
    <n v="19873"/>
    <n v="180.12"/>
    <n v="193"/>
    <n v="188"/>
    <n v="2009"/>
    <m/>
    <n v="12656"/>
    <m/>
    <n v="3012"/>
    <m/>
    <n v="2196"/>
    <m/>
    <x v="0"/>
    <n v="19873"/>
    <m/>
    <m/>
    <m/>
    <m/>
    <m/>
    <m/>
    <m/>
    <m/>
    <n v="7512367"/>
    <n v="2140145"/>
    <n v="1848382"/>
    <n v="32588"/>
    <n v="7836718"/>
    <n v="8367277"/>
    <n v="-530559"/>
    <n v="1470721"/>
    <m/>
    <m/>
    <n v="940162"/>
    <n v="767120"/>
    <m/>
    <n v="5042883"/>
    <m/>
    <n v="1126524"/>
    <m/>
    <n v="575840"/>
    <m/>
    <n v="7512367"/>
    <m/>
    <m/>
    <m/>
    <m/>
    <m/>
    <m/>
    <m/>
    <m/>
    <n v="1019416"/>
    <m/>
    <m/>
    <m/>
    <n v="53164"/>
    <m/>
    <m/>
    <m/>
    <n v="1035673"/>
    <m/>
    <m/>
    <m/>
    <n v="31892"/>
    <m/>
    <m/>
    <m/>
    <n v="0"/>
    <n v="0"/>
    <n v="701766"/>
    <n v="0"/>
    <n v="602797"/>
    <n v="388896"/>
    <n v="344072"/>
    <n v="83935"/>
    <m/>
    <n v="18679"/>
    <m/>
    <m/>
    <m/>
    <m/>
    <m/>
    <m/>
    <m/>
    <m/>
    <m/>
    <m/>
    <m/>
    <m/>
    <m/>
    <m/>
    <m/>
    <m/>
    <n v="3348"/>
    <m/>
    <m/>
    <m/>
    <m/>
    <m/>
    <m/>
    <m/>
    <m/>
    <m/>
    <m/>
    <m/>
    <m/>
    <m/>
    <m/>
    <m/>
    <n v="117646"/>
    <m/>
    <m/>
    <m/>
    <n v="980990"/>
    <m/>
    <m/>
    <m/>
    <n v="746398"/>
    <m/>
    <m/>
    <m/>
    <m/>
    <m/>
    <m/>
    <m/>
    <m/>
    <m/>
    <m/>
    <m/>
    <m/>
    <m/>
    <m/>
    <m/>
    <m/>
    <m/>
    <m/>
    <m/>
    <m/>
    <m/>
    <n v="3495903"/>
    <n v="1108517"/>
    <n v="3762857"/>
    <n v="173878"/>
    <n v="3562997"/>
    <m/>
    <m/>
    <m/>
    <m/>
    <m/>
    <m/>
    <m/>
    <m/>
    <m/>
    <m/>
    <n v="245023"/>
    <m/>
    <n v="205078"/>
    <n v="89135"/>
    <n v="133451"/>
    <n v="47445"/>
    <m/>
    <n v="53904"/>
    <n v="401474"/>
    <n v="204166"/>
    <n v="114646"/>
    <n v="836386"/>
    <n v="89783"/>
    <n v="189697"/>
    <n v="116090"/>
    <n v="1606861"/>
    <n v="247911"/>
    <n v="777"/>
    <n v="150"/>
    <n v="11493"/>
    <n v="67339"/>
    <m/>
    <n v="143471"/>
    <n v="9483834"/>
    <m/>
    <n v="19814232"/>
    <n v="859695"/>
    <n v="156037"/>
    <m/>
    <n v="30313798"/>
    <n v="1280916"/>
    <n v="100793"/>
    <n v="17436299"/>
    <n v="11495790"/>
    <n v="30313798"/>
    <m/>
    <m/>
    <m/>
    <m/>
    <n v="3239595"/>
    <n v="26591874"/>
    <m/>
    <n v="11828875"/>
    <n v="41660344"/>
    <n v="-21846112"/>
    <m/>
    <m/>
    <n v="17379899"/>
    <n v="17436299"/>
    <m/>
    <s v="5.23"/>
    <n v="6699190.6800000006"/>
    <n v="0"/>
    <n v="0"/>
    <n v="6730"/>
    <n v="20881"/>
    <n v="54014"/>
    <n v="0"/>
    <n v="0"/>
    <n v="0"/>
    <m/>
    <n v="4275"/>
    <n v="6821"/>
    <n v="3411"/>
    <m/>
    <n v="2011"/>
    <n v="5851"/>
    <n v="2010"/>
    <n v="10111"/>
    <n v="116115"/>
    <n v="0"/>
    <n v="23"/>
    <n v="1510"/>
    <n v="3807"/>
    <n v="0"/>
    <n v="0"/>
    <n v="5340"/>
    <n v="0"/>
    <n v="0"/>
    <n v="409741"/>
    <n v="744092"/>
    <n v="1291004"/>
    <n v="0"/>
    <n v="0"/>
    <n v="0"/>
    <m/>
    <n v="127730"/>
    <n v="134592"/>
    <n v="63943"/>
    <m/>
    <n v="66980"/>
    <n v="134943"/>
    <n v="93215"/>
    <n v="429663"/>
    <n v="3495903"/>
    <n v="0"/>
    <n v="1516"/>
    <n v="57864"/>
    <n v="101379"/>
    <n v="0"/>
    <n v="0"/>
    <n v="160759"/>
    <m/>
    <x v="0"/>
    <x v="0"/>
    <m/>
    <m/>
    <m/>
    <m/>
    <x v="0"/>
    <x v="0"/>
    <m/>
    <m/>
    <m/>
    <n v="91"/>
    <n v="125"/>
    <n v="68"/>
    <n v="55"/>
    <n v="86"/>
    <n v="36"/>
    <n v="33"/>
    <n v="56"/>
    <n v="21"/>
    <n v="0"/>
    <n v="1"/>
    <n v="0"/>
    <n v="1"/>
    <n v="0"/>
    <n v="0"/>
    <n v="1"/>
    <n v="0"/>
    <n v="0"/>
    <n v="0"/>
    <n v="0"/>
    <n v="0"/>
    <n v="0"/>
    <n v="0"/>
    <n v="0"/>
    <n v="0"/>
    <n v="0"/>
    <n v="1"/>
    <n v="0"/>
    <n v="0"/>
  </r>
  <r>
    <n v="206360077"/>
    <x v="732"/>
    <d v="2024-01-01T00:00:00"/>
    <d v="2024-12-31T00:00:00"/>
    <n v="366"/>
    <s v="In Process"/>
    <x v="0"/>
    <x v="29"/>
    <x v="0"/>
    <x v="0"/>
    <s v="12 - Inland Counties"/>
    <x v="72"/>
    <s v="909-885-3261"/>
    <s v="2018 DEL ROSA AVENUE"/>
    <s v="SAN BERNARDINO"/>
    <s v="92404-0000"/>
    <s v="1134527500"/>
    <s v="NICOLETTA JENKINS"/>
    <s v="Yes"/>
    <m/>
    <n v="104"/>
    <n v="104"/>
    <x v="0"/>
    <n v="38064"/>
    <n v="35249"/>
    <n v="215.88"/>
    <n v="406"/>
    <n v="404"/>
    <n v="10481"/>
    <n v="12164"/>
    <n v="2333"/>
    <n v="9440"/>
    <m/>
    <n v="762"/>
    <n v="14"/>
    <n v="55"/>
    <x v="0"/>
    <n v="35249"/>
    <m/>
    <m/>
    <m/>
    <m/>
    <m/>
    <m/>
    <m/>
    <m/>
    <n v="33770534"/>
    <n v="6539480"/>
    <n v="21636895"/>
    <n v="1125"/>
    <n v="18674244"/>
    <n v="14817621"/>
    <n v="3856623"/>
    <n v="1"/>
    <m/>
    <m/>
    <n v="3856624"/>
    <n v="13101250"/>
    <n v="15205000"/>
    <n v="902700"/>
    <n v="3583734"/>
    <m/>
    <n v="952500"/>
    <n v="5600"/>
    <n v="19750"/>
    <n v="33770534"/>
    <m/>
    <m/>
    <m/>
    <m/>
    <m/>
    <m/>
    <m/>
    <m/>
    <n v="3733173"/>
    <m/>
    <n v="2666398"/>
    <m/>
    <n v="16257"/>
    <m/>
    <n v="86"/>
    <m/>
    <m/>
    <m/>
    <n v="123566"/>
    <m/>
    <m/>
    <m/>
    <m/>
    <m/>
    <n v="0"/>
    <n v="0"/>
    <n v="2606875"/>
    <n v="0"/>
    <n v="2611800"/>
    <n v="300450"/>
    <n v="623207"/>
    <n v="221032"/>
    <m/>
    <n v="176116"/>
    <m/>
    <m/>
    <m/>
    <m/>
    <m/>
    <m/>
    <m/>
    <m/>
    <m/>
    <m/>
    <m/>
    <m/>
    <m/>
    <m/>
    <m/>
    <m/>
    <m/>
    <m/>
    <m/>
    <m/>
    <m/>
    <m/>
    <m/>
    <m/>
    <m/>
    <m/>
    <m/>
    <m/>
    <m/>
    <m/>
    <m/>
    <m/>
    <n v="7553634"/>
    <m/>
    <n v="12363624"/>
    <m/>
    <n v="100852"/>
    <m/>
    <n v="942726"/>
    <m/>
    <m/>
    <m/>
    <n v="673436"/>
    <m/>
    <n v="2623"/>
    <m/>
    <m/>
    <m/>
    <m/>
    <m/>
    <m/>
    <m/>
    <m/>
    <m/>
    <m/>
    <m/>
    <m/>
    <m/>
    <m/>
    <m/>
    <m/>
    <m/>
    <n v="6909390"/>
    <n v="1691849"/>
    <n v="6216382"/>
    <n v="175037"/>
    <n v="4856100"/>
    <m/>
    <m/>
    <m/>
    <m/>
    <m/>
    <m/>
    <m/>
    <m/>
    <n v="3715"/>
    <m/>
    <n v="562158"/>
    <n v="2301"/>
    <n v="517093"/>
    <n v="59490"/>
    <n v="292305"/>
    <n v="122385"/>
    <m/>
    <n v="191415"/>
    <n v="377455"/>
    <n v="413603"/>
    <n v="138426"/>
    <n v="921765"/>
    <n v="124016"/>
    <n v="145949"/>
    <n v="70991"/>
    <n v="4645481"/>
    <n v="51318"/>
    <n v="984195"/>
    <n v="84047"/>
    <n v="21432"/>
    <m/>
    <n v="19763"/>
    <n v="212218"/>
    <n v="21192069"/>
    <m/>
    <n v="345074"/>
    <n v="32784"/>
    <m/>
    <m/>
    <n v="21569927"/>
    <n v="1602763"/>
    <m/>
    <m/>
    <n v="19967164"/>
    <n v="21569927"/>
    <n v="18952509"/>
    <m/>
    <m/>
    <m/>
    <n v="0"/>
    <m/>
    <n v="473906"/>
    <n v="128290"/>
    <n v="602196"/>
    <n v="-257122"/>
    <m/>
    <m/>
    <m/>
    <m/>
    <m/>
    <s v="0.00"/>
    <n v="0"/>
    <n v="1726"/>
    <n v="0"/>
    <n v="4386"/>
    <n v="38556"/>
    <n v="80891"/>
    <n v="0"/>
    <n v="0"/>
    <n v="0"/>
    <n v="20032"/>
    <n v="3649"/>
    <n v="15579"/>
    <n v="4848"/>
    <n v="19032"/>
    <n v="3675"/>
    <n v="3718"/>
    <n v="1503"/>
    <n v="19867"/>
    <n v="217462"/>
    <n v="0"/>
    <n v="0"/>
    <n v="0"/>
    <n v="0"/>
    <n v="0"/>
    <n v="0"/>
    <n v="0"/>
    <n v="150981"/>
    <n v="0"/>
    <n v="229545"/>
    <n v="1364755"/>
    <n v="1738171"/>
    <n v="0"/>
    <n v="0"/>
    <n v="0"/>
    <n v="932253"/>
    <n v="93779"/>
    <n v="291375"/>
    <n v="86635"/>
    <n v="418050"/>
    <n v="94544"/>
    <n v="82838"/>
    <n v="50625"/>
    <n v="1375839"/>
    <n v="6909390"/>
    <n v="0"/>
    <n v="0"/>
    <n v="0"/>
    <n v="0"/>
    <n v="0"/>
    <n v="0"/>
    <n v="0"/>
    <m/>
    <x v="0"/>
    <x v="0"/>
    <m/>
    <m/>
    <n v="20032"/>
    <m/>
    <x v="0"/>
    <x v="0"/>
    <m/>
    <m/>
    <n v="932253"/>
    <n v="142"/>
    <n v="272"/>
    <n v="79"/>
    <n v="101"/>
    <n v="208"/>
    <n v="52"/>
    <n v="55"/>
    <n v="131"/>
    <n v="22"/>
    <n v="1"/>
    <n v="0"/>
    <n v="0"/>
    <n v="0"/>
    <n v="0"/>
    <n v="1"/>
    <n v="1"/>
    <n v="0"/>
    <n v="0"/>
    <n v="0"/>
    <n v="0"/>
    <n v="0"/>
    <n v="0"/>
    <n v="0"/>
    <n v="0"/>
    <n v="1"/>
    <n v="0"/>
    <n v="0"/>
    <n v="0"/>
    <n v="0"/>
  </r>
  <r>
    <n v="206360188"/>
    <x v="733"/>
    <d v="2024-01-01T00:00:00"/>
    <d v="2024-12-31T00:00:00"/>
    <n v="366"/>
    <s v="In Process"/>
    <x v="0"/>
    <x v="29"/>
    <x v="0"/>
    <x v="0"/>
    <s v="12 - Inland Counties"/>
    <x v="73"/>
    <s v="760-365-0717"/>
    <s v="8515 CHOLLA AVE"/>
    <s v="YUCCA VALLEY"/>
    <s v="92284"/>
    <s v="1902372360"/>
    <s v="EDGAR FIGALAN"/>
    <s v="Yes"/>
    <s v="ROCKWELL HEALTHCARE LLC"/>
    <n v="58"/>
    <n v="58"/>
    <x v="1"/>
    <n v="21228"/>
    <n v="18626"/>
    <n v="207.19"/>
    <n v="50"/>
    <n v="26"/>
    <n v="1280"/>
    <m/>
    <n v="1257"/>
    <n v="15772"/>
    <n v="314"/>
    <m/>
    <n v="3"/>
    <m/>
    <x v="0"/>
    <n v="18626"/>
    <m/>
    <m/>
    <m/>
    <m/>
    <m/>
    <m/>
    <m/>
    <m/>
    <n v="5214897"/>
    <n v="1372739"/>
    <n v="400892"/>
    <m/>
    <n v="6186744"/>
    <n v="7023607"/>
    <n v="-836863"/>
    <m/>
    <m/>
    <m/>
    <n v="-836863"/>
    <n v="285677"/>
    <m/>
    <n v="698980"/>
    <n v="4154640"/>
    <n v="91560"/>
    <m/>
    <n v="-15680"/>
    <n v="-280"/>
    <n v="5214897"/>
    <m/>
    <m/>
    <m/>
    <m/>
    <m/>
    <m/>
    <m/>
    <m/>
    <n v="1319204"/>
    <m/>
    <m/>
    <m/>
    <m/>
    <m/>
    <m/>
    <m/>
    <m/>
    <m/>
    <m/>
    <m/>
    <n v="53535"/>
    <m/>
    <m/>
    <m/>
    <n v="255603"/>
    <n v="0"/>
    <n v="947819"/>
    <n v="0"/>
    <n v="155047"/>
    <n v="14270"/>
    <n v="0"/>
    <n v="0"/>
    <m/>
    <n v="0"/>
    <m/>
    <m/>
    <m/>
    <m/>
    <m/>
    <m/>
    <m/>
    <m/>
    <m/>
    <m/>
    <m/>
    <m/>
    <m/>
    <m/>
    <m/>
    <m/>
    <m/>
    <m/>
    <m/>
    <m/>
    <m/>
    <m/>
    <m/>
    <m/>
    <m/>
    <m/>
    <m/>
    <m/>
    <m/>
    <m/>
    <m/>
    <m/>
    <n v="-207701"/>
    <m/>
    <m/>
    <m/>
    <n v="108041"/>
    <m/>
    <n v="479940"/>
    <m/>
    <n v="22037"/>
    <m/>
    <m/>
    <m/>
    <n v="-1425"/>
    <m/>
    <m/>
    <m/>
    <m/>
    <m/>
    <m/>
    <m/>
    <m/>
    <m/>
    <m/>
    <m/>
    <m/>
    <m/>
    <m/>
    <m/>
    <m/>
    <m/>
    <n v="3008441"/>
    <n v="492168"/>
    <n v="3522998"/>
    <n v="69855"/>
    <n v="2784470"/>
    <m/>
    <m/>
    <m/>
    <m/>
    <m/>
    <m/>
    <m/>
    <m/>
    <n v="13401"/>
    <m/>
    <n v="41052"/>
    <n v="67441"/>
    <n v="55287"/>
    <n v="1032"/>
    <n v="45030"/>
    <m/>
    <m/>
    <n v="37330"/>
    <n v="192188"/>
    <n v="245027"/>
    <n v="71872"/>
    <n v="584177"/>
    <n v="74680"/>
    <n v="44754"/>
    <n v="182115"/>
    <n v="1848153"/>
    <n v="83028"/>
    <n v="398162"/>
    <n v="38691"/>
    <n v="9314"/>
    <m/>
    <n v="43711"/>
    <n v="162692"/>
    <n v="618423"/>
    <m/>
    <n v="249018"/>
    <n v="31942"/>
    <n v="8335"/>
    <n v="523368"/>
    <n v="1431086"/>
    <n v="1658199"/>
    <m/>
    <m/>
    <n v="-227113"/>
    <n v="1431086"/>
    <n v="-1735258"/>
    <m/>
    <n v="356740"/>
    <m/>
    <n v="0"/>
    <n v="1794"/>
    <n v="211041"/>
    <n v="118463"/>
    <n v="331298"/>
    <n v="-82280"/>
    <m/>
    <m/>
    <m/>
    <m/>
    <m/>
    <s v="0.47"/>
    <n v="779353.52999999991"/>
    <n v="2012"/>
    <n v="0"/>
    <n v="802"/>
    <n v="16299"/>
    <n v="42461"/>
    <n v="0"/>
    <n v="0"/>
    <n v="1716"/>
    <n v="3946"/>
    <n v="2113"/>
    <n v="12094"/>
    <n v="3107"/>
    <n v="13729"/>
    <n v="1966"/>
    <n v="1999"/>
    <n v="2080"/>
    <n v="6351"/>
    <n v="110675"/>
    <n v="0"/>
    <n v="28"/>
    <n v="3379"/>
    <n v="4276"/>
    <n v="0"/>
    <n v="0"/>
    <n v="7683"/>
    <n v="134058"/>
    <n v="0"/>
    <n v="46861"/>
    <n v="599322"/>
    <n v="1013433"/>
    <n v="0"/>
    <n v="0"/>
    <n v="76607"/>
    <n v="145915"/>
    <n v="49132"/>
    <n v="202504"/>
    <n v="51857"/>
    <n v="293891"/>
    <n v="60529"/>
    <n v="37026"/>
    <n v="150261"/>
    <n v="147045"/>
    <n v="3008441"/>
    <n v="0"/>
    <n v="1678"/>
    <n v="206148"/>
    <n v="173016"/>
    <n v="0"/>
    <n v="0"/>
    <n v="380842"/>
    <m/>
    <x v="0"/>
    <x v="0"/>
    <m/>
    <m/>
    <n v="3946"/>
    <m/>
    <x v="0"/>
    <x v="0"/>
    <m/>
    <m/>
    <n v="145915"/>
    <n v="45"/>
    <n v="540"/>
    <n v="37"/>
    <n v="31"/>
    <n v="373"/>
    <n v="26"/>
    <n v="22"/>
    <n v="265"/>
    <n v="22"/>
    <n v="1"/>
    <n v="0"/>
    <n v="0"/>
    <n v="1"/>
    <n v="0"/>
    <n v="0"/>
    <n v="1"/>
    <n v="0"/>
    <n v="0"/>
    <n v="0"/>
    <n v="0"/>
    <n v="0"/>
    <n v="0"/>
    <n v="0"/>
    <n v="0"/>
    <n v="1"/>
    <n v="0"/>
    <n v="0"/>
    <n v="0"/>
    <n v="0"/>
  </r>
  <r>
    <n v="206361090"/>
    <x v="734"/>
    <d v="2024-01-01T00:00:00"/>
    <d v="2024-12-31T00:00:00"/>
    <n v="366"/>
    <s v="In Process"/>
    <x v="0"/>
    <x v="29"/>
    <x v="0"/>
    <x v="0"/>
    <s v="12 - Inland Counties"/>
    <x v="71"/>
    <s v="909-987-2501"/>
    <s v="9333 LA MESA DRIVE"/>
    <s v="ALTA LOMA"/>
    <s v="91701"/>
    <s v="1487136479"/>
    <s v="MONICA CHAVEZ"/>
    <s v="Yes"/>
    <m/>
    <n v="59"/>
    <n v="59"/>
    <x v="1"/>
    <n v="21594"/>
    <n v="20715"/>
    <n v="225.07"/>
    <n v="142"/>
    <n v="143"/>
    <n v="3645"/>
    <n v="659"/>
    <n v="2333"/>
    <n v="12455"/>
    <m/>
    <n v="859"/>
    <n v="7"/>
    <n v="757"/>
    <x v="0"/>
    <n v="20715"/>
    <m/>
    <m/>
    <m/>
    <m/>
    <m/>
    <m/>
    <m/>
    <m/>
    <n v="8209943"/>
    <n v="996778"/>
    <n v="387768"/>
    <n v="7625"/>
    <n v="8826578"/>
    <n v="8296734"/>
    <n v="529844"/>
    <n v="-3303"/>
    <n v="12590"/>
    <m/>
    <n v="513951"/>
    <n v="1442837"/>
    <n v="234801"/>
    <n v="795361"/>
    <n v="5079370"/>
    <m/>
    <n v="347110"/>
    <n v="2772"/>
    <n v="307692"/>
    <n v="8209943"/>
    <m/>
    <m/>
    <m/>
    <m/>
    <m/>
    <m/>
    <m/>
    <m/>
    <n v="695310"/>
    <m/>
    <n v="108047"/>
    <m/>
    <n v="5352"/>
    <m/>
    <n v="32578"/>
    <m/>
    <m/>
    <m/>
    <n v="155491"/>
    <m/>
    <m/>
    <m/>
    <m/>
    <m/>
    <n v="5409"/>
    <n v="0"/>
    <n v="348796"/>
    <n v="0"/>
    <n v="352212"/>
    <n v="17940"/>
    <n v="247915"/>
    <n v="7222"/>
    <m/>
    <n v="17284"/>
    <m/>
    <m/>
    <m/>
    <m/>
    <m/>
    <m/>
    <m/>
    <m/>
    <m/>
    <m/>
    <m/>
    <m/>
    <m/>
    <m/>
    <m/>
    <m/>
    <m/>
    <m/>
    <m/>
    <m/>
    <m/>
    <m/>
    <m/>
    <m/>
    <m/>
    <m/>
    <m/>
    <m/>
    <m/>
    <m/>
    <m/>
    <m/>
    <n v="-1138193"/>
    <m/>
    <n v="27113"/>
    <m/>
    <n v="187940"/>
    <m/>
    <n v="1193345"/>
    <m/>
    <m/>
    <m/>
    <n v="45895"/>
    <m/>
    <n v="71668"/>
    <m/>
    <m/>
    <m/>
    <m/>
    <m/>
    <m/>
    <m/>
    <m/>
    <m/>
    <m/>
    <m/>
    <m/>
    <m/>
    <m/>
    <m/>
    <m/>
    <m/>
    <n v="3848560"/>
    <n v="907057"/>
    <n v="3541117"/>
    <n v="175797"/>
    <n v="3236007"/>
    <m/>
    <m/>
    <m/>
    <m/>
    <m/>
    <m/>
    <m/>
    <m/>
    <n v="7954"/>
    <n v="6837"/>
    <n v="155155"/>
    <m/>
    <n v="159112"/>
    <n v="8386"/>
    <n v="144801"/>
    <n v="8058"/>
    <m/>
    <n v="17335"/>
    <n v="237657"/>
    <n v="240124"/>
    <n v="70660"/>
    <n v="672570"/>
    <n v="152457"/>
    <n v="39669"/>
    <n v="75702"/>
    <n v="2393211"/>
    <n v="8711"/>
    <n v="463085"/>
    <n v="46549"/>
    <n v="17764"/>
    <m/>
    <n v="2707"/>
    <n v="132223"/>
    <n v="4553419"/>
    <m/>
    <n v="53724"/>
    <n v="8250"/>
    <n v="49994"/>
    <n v="1155761"/>
    <n v="5821148"/>
    <n v="5054700"/>
    <m/>
    <n v="1306547"/>
    <n v="-540099"/>
    <n v="5821148"/>
    <m/>
    <m/>
    <m/>
    <n v="1306547"/>
    <n v="0"/>
    <m/>
    <n v="11892"/>
    <n v="72082"/>
    <n v="83974"/>
    <n v="-30250"/>
    <m/>
    <m/>
    <m/>
    <n v="1306547"/>
    <m/>
    <s v="0.00"/>
    <n v="0"/>
    <n v="2366"/>
    <n v="0"/>
    <n v="1379"/>
    <n v="24189"/>
    <n v="54773"/>
    <n v="0"/>
    <n v="0"/>
    <n v="3536"/>
    <m/>
    <n v="1999"/>
    <n v="10616"/>
    <n v="3192"/>
    <n v="16256"/>
    <n v="3355"/>
    <n v="1341"/>
    <n v="1642"/>
    <n v="12477"/>
    <n v="137121"/>
    <n v="0"/>
    <n v="0"/>
    <n v="181"/>
    <n v="29"/>
    <n v="0"/>
    <n v="0"/>
    <n v="210"/>
    <n v="175689"/>
    <n v="0"/>
    <n v="64458"/>
    <n v="875124"/>
    <n v="1283419"/>
    <n v="0"/>
    <n v="0"/>
    <n v="120893"/>
    <m/>
    <n v="47865"/>
    <n v="184580"/>
    <n v="53095"/>
    <n v="363383"/>
    <n v="112342"/>
    <n v="31069"/>
    <n v="62640"/>
    <n v="474003"/>
    <n v="3848560"/>
    <n v="0"/>
    <n v="0"/>
    <n v="8169"/>
    <n v="855"/>
    <n v="0"/>
    <n v="0"/>
    <n v="9024"/>
    <m/>
    <x v="0"/>
    <x v="0"/>
    <m/>
    <m/>
    <m/>
    <m/>
    <x v="0"/>
    <x v="0"/>
    <m/>
    <m/>
    <m/>
    <n v="126"/>
    <n v="169"/>
    <n v="58"/>
    <n v="88"/>
    <n v="118"/>
    <n v="39"/>
    <n v="55"/>
    <n v="75"/>
    <n v="29"/>
    <n v="1"/>
    <n v="0"/>
    <n v="0"/>
    <n v="1"/>
    <n v="0"/>
    <n v="0"/>
    <n v="1"/>
    <n v="0"/>
    <n v="0"/>
    <n v="0"/>
    <n v="0"/>
    <n v="0"/>
    <n v="0"/>
    <n v="0"/>
    <n v="0"/>
    <n v="1"/>
    <n v="0"/>
    <n v="0"/>
    <n v="0"/>
    <n v="0"/>
  </r>
  <r>
    <n v="206361102"/>
    <x v="735"/>
    <d v="2024-01-01T00:00:00"/>
    <d v="2024-12-31T00:00:00"/>
    <n v="366"/>
    <s v="In Process"/>
    <x v="0"/>
    <x v="29"/>
    <x v="0"/>
    <x v="0"/>
    <s v="12 - Inland Counties"/>
    <x v="72"/>
    <s v="909-886-4731"/>
    <s v="4343 N SIERRA WAY"/>
    <s v="SAN BERNARDINO"/>
    <s v="92407"/>
    <s v="55-5896"/>
    <s v="ADRIENNE MARTINEZ"/>
    <s v="Yes"/>
    <m/>
    <n v="58"/>
    <n v="58"/>
    <x v="1"/>
    <n v="21228"/>
    <n v="20415"/>
    <n v="227.09"/>
    <n v="71"/>
    <n v="80"/>
    <n v="1128"/>
    <m/>
    <n v="427"/>
    <n v="17641"/>
    <m/>
    <n v="209"/>
    <m/>
    <n v="1010"/>
    <x v="0"/>
    <n v="20415"/>
    <m/>
    <m/>
    <m/>
    <m/>
    <m/>
    <m/>
    <m/>
    <m/>
    <n v="8292550"/>
    <n v="505292"/>
    <n v="1088588"/>
    <n v="53163"/>
    <n v="7762417"/>
    <n v="8780953"/>
    <n v="-1018536"/>
    <m/>
    <m/>
    <m/>
    <n v="-1018536"/>
    <n v="458192"/>
    <m/>
    <n v="173447"/>
    <n v="7165754"/>
    <m/>
    <n v="84896"/>
    <m/>
    <n v="410261"/>
    <n v="8292550"/>
    <m/>
    <m/>
    <m/>
    <m/>
    <m/>
    <m/>
    <m/>
    <m/>
    <n v="328372"/>
    <m/>
    <n v="21840"/>
    <m/>
    <n v="4707"/>
    <m/>
    <n v="150368"/>
    <m/>
    <m/>
    <m/>
    <m/>
    <m/>
    <n v="5"/>
    <m/>
    <m/>
    <m/>
    <n v="1432"/>
    <n v="0"/>
    <n v="205020"/>
    <n v="0"/>
    <n v="215112"/>
    <n v="25920"/>
    <n v="18004"/>
    <n v="11482"/>
    <m/>
    <n v="28322"/>
    <m/>
    <m/>
    <m/>
    <m/>
    <m/>
    <m/>
    <m/>
    <m/>
    <m/>
    <m/>
    <m/>
    <m/>
    <m/>
    <m/>
    <m/>
    <m/>
    <m/>
    <m/>
    <m/>
    <m/>
    <m/>
    <m/>
    <m/>
    <m/>
    <m/>
    <m/>
    <m/>
    <m/>
    <m/>
    <m/>
    <m/>
    <m/>
    <n v="-35576"/>
    <m/>
    <n v="-4583"/>
    <m/>
    <n v="59604"/>
    <m/>
    <n v="1058243"/>
    <m/>
    <m/>
    <m/>
    <m/>
    <m/>
    <n v="10900"/>
    <m/>
    <m/>
    <m/>
    <m/>
    <m/>
    <m/>
    <m/>
    <m/>
    <m/>
    <m/>
    <m/>
    <m/>
    <m/>
    <m/>
    <m/>
    <m/>
    <m/>
    <n v="4256123"/>
    <n v="1012392"/>
    <n v="3512438"/>
    <m/>
    <n v="3882747"/>
    <m/>
    <m/>
    <m/>
    <m/>
    <m/>
    <m/>
    <m/>
    <m/>
    <m/>
    <m/>
    <n v="95596"/>
    <m/>
    <n v="104558"/>
    <n v="8114"/>
    <n v="26985"/>
    <n v="9254"/>
    <m/>
    <n v="17882"/>
    <n v="382084"/>
    <n v="295112"/>
    <n v="172863"/>
    <n v="759799"/>
    <n v="18398"/>
    <n v="152131"/>
    <n v="62686"/>
    <n v="2098581"/>
    <m/>
    <n v="531864"/>
    <n v="32831"/>
    <n v="55939"/>
    <m/>
    <n v="10123"/>
    <n v="63406"/>
    <n v="720655"/>
    <m/>
    <n v="56994"/>
    <m/>
    <n v="508446"/>
    <m/>
    <n v="1286095"/>
    <n v="4070432"/>
    <m/>
    <m/>
    <n v="-2784337"/>
    <n v="1286095"/>
    <m/>
    <n v="508446"/>
    <m/>
    <m/>
    <n v="0"/>
    <m/>
    <m/>
    <n v="56994"/>
    <n v="56994"/>
    <n v="0"/>
    <m/>
    <m/>
    <m/>
    <m/>
    <m/>
    <s v="0.03"/>
    <n v="122112.95999999999"/>
    <n v="2507"/>
    <n v="0"/>
    <n v="5782"/>
    <n v="23136"/>
    <n v="70515"/>
    <n v="0"/>
    <n v="0"/>
    <n v="8692"/>
    <m/>
    <n v="3423"/>
    <n v="10708"/>
    <n v="4990"/>
    <n v="16938"/>
    <n v="534"/>
    <n v="4958"/>
    <n v="1384"/>
    <n v="7499"/>
    <n v="161066"/>
    <n v="0"/>
    <n v="232"/>
    <n v="0"/>
    <n v="0"/>
    <n v="0"/>
    <n v="4165"/>
    <n v="4397"/>
    <n v="166164"/>
    <n v="0"/>
    <n v="342478"/>
    <n v="826562"/>
    <n v="1463885"/>
    <n v="0"/>
    <n v="0"/>
    <n v="260137"/>
    <m/>
    <n v="86898"/>
    <n v="199935"/>
    <n v="91139"/>
    <n v="351585"/>
    <n v="15013"/>
    <n v="103734"/>
    <n v="47630"/>
    <n v="300963"/>
    <n v="4256123"/>
    <n v="0"/>
    <n v="9280"/>
    <n v="0"/>
    <n v="0"/>
    <n v="0"/>
    <n v="208269"/>
    <n v="217549"/>
    <m/>
    <x v="0"/>
    <x v="0"/>
    <m/>
    <m/>
    <m/>
    <m/>
    <x v="0"/>
    <x v="0"/>
    <m/>
    <m/>
    <m/>
    <n v="95"/>
    <n v="126"/>
    <n v="64"/>
    <n v="65"/>
    <n v="92"/>
    <n v="45"/>
    <n v="45"/>
    <n v="59"/>
    <n v="32"/>
    <n v="1"/>
    <n v="0"/>
    <n v="0"/>
    <n v="1"/>
    <n v="0"/>
    <n v="0"/>
    <n v="1"/>
    <n v="0"/>
    <n v="0"/>
    <n v="0"/>
    <n v="0"/>
    <n v="0"/>
    <n v="0"/>
    <n v="0"/>
    <n v="0"/>
    <n v="1"/>
    <n v="0"/>
    <n v="0"/>
    <n v="0"/>
    <n v="0"/>
  </r>
  <r>
    <n v="206361112"/>
    <x v="736"/>
    <d v="2023-10-11T00:00:00"/>
    <d v="2024-04-30T00:00:00"/>
    <n v="203"/>
    <s v="In Process"/>
    <x v="0"/>
    <x v="29"/>
    <x v="0"/>
    <x v="0"/>
    <s v="12 - Inland Counties"/>
    <x v="71"/>
    <s v="909-985-2731"/>
    <s v="933 EAST DEODAR STREET"/>
    <s v="ONTARIO"/>
    <s v="91764"/>
    <s v="1174822241"/>
    <s v="GERALDINE BOMBARD"/>
    <s v="Yes"/>
    <m/>
    <n v="59"/>
    <n v="59"/>
    <x v="1"/>
    <n v="11977"/>
    <n v="11254"/>
    <n v="93.96"/>
    <n v="90"/>
    <n v="84"/>
    <n v="1989"/>
    <m/>
    <n v="959"/>
    <n v="7475"/>
    <n v="691"/>
    <n v="14"/>
    <n v="98"/>
    <n v="28"/>
    <x v="0"/>
    <n v="11254"/>
    <m/>
    <m/>
    <m/>
    <m/>
    <m/>
    <m/>
    <m/>
    <m/>
    <n v="4873594"/>
    <n v="2535716"/>
    <n v="2797779"/>
    <n v="90"/>
    <n v="4611621"/>
    <n v="4700059"/>
    <n v="-88438"/>
    <n v="162016"/>
    <n v="800"/>
    <m/>
    <n v="72778"/>
    <n v="1557184"/>
    <m/>
    <n v="281299"/>
    <n v="2433097"/>
    <n v="556452"/>
    <n v="11019"/>
    <n v="26226"/>
    <n v="8317"/>
    <n v="4873594"/>
    <m/>
    <m/>
    <m/>
    <m/>
    <m/>
    <m/>
    <m/>
    <m/>
    <n v="1855731"/>
    <m/>
    <m/>
    <m/>
    <n v="13837"/>
    <m/>
    <n v="138332"/>
    <m/>
    <n v="517869"/>
    <m/>
    <n v="8508"/>
    <m/>
    <m/>
    <m/>
    <n v="1439"/>
    <m/>
    <n v="0"/>
    <n v="4540"/>
    <n v="951412"/>
    <n v="0"/>
    <n v="961303"/>
    <n v="303669"/>
    <n v="204388"/>
    <n v="59857"/>
    <m/>
    <n v="50547"/>
    <m/>
    <m/>
    <m/>
    <m/>
    <m/>
    <m/>
    <m/>
    <m/>
    <m/>
    <m/>
    <m/>
    <m/>
    <m/>
    <m/>
    <m/>
    <m/>
    <m/>
    <m/>
    <m/>
    <m/>
    <m/>
    <m/>
    <m/>
    <m/>
    <m/>
    <m/>
    <m/>
    <m/>
    <n v="-7827"/>
    <m/>
    <m/>
    <m/>
    <n v="1500213"/>
    <m/>
    <m/>
    <m/>
    <n v="-80127"/>
    <m/>
    <n v="725746"/>
    <m/>
    <n v="658335"/>
    <m/>
    <n v="12819"/>
    <m/>
    <n v="-11380"/>
    <m/>
    <m/>
    <m/>
    <m/>
    <m/>
    <m/>
    <m/>
    <m/>
    <m/>
    <m/>
    <m/>
    <m/>
    <m/>
    <m/>
    <m/>
    <m/>
    <m/>
    <n v="2408449"/>
    <n v="547413"/>
    <n v="1744197"/>
    <n v="124493"/>
    <n v="1846157"/>
    <m/>
    <m/>
    <m/>
    <m/>
    <m/>
    <m/>
    <m/>
    <m/>
    <m/>
    <n v="2270"/>
    <n v="147505"/>
    <m/>
    <n v="160097"/>
    <n v="41575"/>
    <n v="64086"/>
    <n v="10146"/>
    <m/>
    <n v="27933"/>
    <n v="198659"/>
    <n v="122628"/>
    <n v="32166"/>
    <n v="300463"/>
    <n v="34503"/>
    <n v="84300"/>
    <n v="59051"/>
    <n v="1219303"/>
    <n v="14073"/>
    <n v="205798"/>
    <n v="22970"/>
    <n v="5434"/>
    <m/>
    <n v="40621"/>
    <n v="60321"/>
    <n v="2704425"/>
    <m/>
    <n v="122998"/>
    <m/>
    <n v="774676"/>
    <n v="1184495"/>
    <n v="4786594"/>
    <n v="7518884"/>
    <m/>
    <m/>
    <n v="-2732290"/>
    <n v="4786594"/>
    <n v="32153"/>
    <m/>
    <n v="4726474"/>
    <m/>
    <n v="0"/>
    <m/>
    <n v="106589"/>
    <n v="187547"/>
    <n v="294136"/>
    <n v="-171138"/>
    <m/>
    <m/>
    <m/>
    <m/>
    <m/>
    <s v="0.04"/>
    <n v="300755.36"/>
    <n v="915"/>
    <n v="0"/>
    <n v="2266"/>
    <n v="13191"/>
    <n v="26010"/>
    <n v="0"/>
    <n v="0"/>
    <n v="1448"/>
    <n v="7019"/>
    <n v="1080"/>
    <n v="4655"/>
    <n v="881"/>
    <n v="7616"/>
    <n v="1065"/>
    <n v="3260"/>
    <n v="914"/>
    <n v="7618"/>
    <n v="77938"/>
    <n v="0"/>
    <n v="0"/>
    <n v="0"/>
    <n v="0"/>
    <n v="0"/>
    <n v="0"/>
    <n v="0"/>
    <n v="70853"/>
    <n v="0"/>
    <n v="127864"/>
    <n v="476318"/>
    <n v="618287"/>
    <n v="0"/>
    <n v="0"/>
    <n v="70036"/>
    <n v="291858"/>
    <n v="33542"/>
    <n v="85269"/>
    <n v="15436"/>
    <n v="157142"/>
    <n v="29209"/>
    <n v="67084"/>
    <n v="36941"/>
    <n v="328610"/>
    <n v="2408449"/>
    <n v="0"/>
    <n v="0"/>
    <n v="0"/>
    <n v="0"/>
    <n v="0"/>
    <n v="0"/>
    <n v="0"/>
    <m/>
    <x v="0"/>
    <x v="0"/>
    <m/>
    <m/>
    <n v="7019"/>
    <m/>
    <x v="0"/>
    <x v="0"/>
    <m/>
    <m/>
    <n v="291858"/>
    <n v="128"/>
    <n v="182"/>
    <n v="88"/>
    <n v="69"/>
    <n v="101"/>
    <n v="48"/>
    <n v="37"/>
    <n v="46"/>
    <n v="30"/>
    <n v="1"/>
    <n v="0"/>
    <n v="0"/>
    <n v="1"/>
    <n v="0"/>
    <n v="0"/>
    <n v="1"/>
    <n v="0"/>
    <n v="0"/>
    <n v="0"/>
    <n v="0"/>
    <n v="0"/>
    <n v="0"/>
    <n v="0"/>
    <n v="0"/>
    <n v="1"/>
    <n v="0"/>
    <n v="0"/>
    <n v="0"/>
    <n v="0"/>
  </r>
  <r>
    <n v="206361114"/>
    <x v="737"/>
    <d v="2024-01-01T00:00:00"/>
    <d v="2024-12-31T00:00:00"/>
    <n v="366"/>
    <s v="In Process"/>
    <x v="0"/>
    <x v="29"/>
    <x v="0"/>
    <x v="0"/>
    <s v="12 - Inland Counties"/>
    <x v="72"/>
    <s v="909-793-2678"/>
    <s v="700 EAST HIGHLAND AVENUE"/>
    <s v="REDLANDS"/>
    <s v="92374"/>
    <s v="1790779288"/>
    <s v="GWENDY HERNANDEZ"/>
    <s v="Yes"/>
    <m/>
    <n v="80"/>
    <n v="80"/>
    <x v="2"/>
    <n v="29280"/>
    <n v="26412"/>
    <n v="206.34"/>
    <n v="350"/>
    <n v="339"/>
    <n v="3170"/>
    <n v="1809"/>
    <n v="1498"/>
    <n v="17341"/>
    <m/>
    <n v="2162"/>
    <n v="171"/>
    <n v="261"/>
    <x v="0"/>
    <n v="26412"/>
    <m/>
    <m/>
    <m/>
    <m/>
    <m/>
    <m/>
    <m/>
    <m/>
    <n v="11145427"/>
    <n v="2817979"/>
    <n v="3712602"/>
    <n v="19016"/>
    <n v="10269820"/>
    <n v="10614537"/>
    <n v="-344717"/>
    <n v="2472"/>
    <n v="12590"/>
    <m/>
    <n v="-354835"/>
    <n v="1410706"/>
    <n v="1661240"/>
    <n v="614825"/>
    <n v="7223063"/>
    <m/>
    <n v="52336"/>
    <n v="74253"/>
    <n v="109004"/>
    <n v="11145427"/>
    <m/>
    <m/>
    <m/>
    <m/>
    <m/>
    <m/>
    <m/>
    <m/>
    <n v="1244964"/>
    <m/>
    <n v="1212000"/>
    <m/>
    <n v="1875"/>
    <m/>
    <n v="286486"/>
    <m/>
    <m/>
    <m/>
    <n v="68379"/>
    <m/>
    <n v="2568"/>
    <m/>
    <n v="1707"/>
    <m/>
    <n v="21649"/>
    <n v="38614"/>
    <n v="1202530"/>
    <n v="0"/>
    <n v="1183995"/>
    <n v="58250"/>
    <n v="248577"/>
    <n v="27985"/>
    <m/>
    <n v="36379"/>
    <m/>
    <m/>
    <m/>
    <m/>
    <m/>
    <m/>
    <m/>
    <m/>
    <m/>
    <m/>
    <m/>
    <m/>
    <m/>
    <m/>
    <m/>
    <m/>
    <m/>
    <m/>
    <m/>
    <m/>
    <m/>
    <m/>
    <m/>
    <m/>
    <m/>
    <m/>
    <m/>
    <m/>
    <n v="450"/>
    <m/>
    <m/>
    <m/>
    <n v="-140683"/>
    <m/>
    <n v="985660"/>
    <m/>
    <n v="130659"/>
    <m/>
    <n v="2650824"/>
    <m/>
    <m/>
    <m/>
    <n v="48486"/>
    <m/>
    <n v="37206"/>
    <m/>
    <m/>
    <m/>
    <m/>
    <m/>
    <m/>
    <m/>
    <m/>
    <m/>
    <m/>
    <m/>
    <m/>
    <m/>
    <m/>
    <m/>
    <m/>
    <m/>
    <n v="4771103"/>
    <n v="1085375"/>
    <n v="4758059"/>
    <n v="236105"/>
    <n v="4048081"/>
    <m/>
    <m/>
    <m/>
    <m/>
    <m/>
    <m/>
    <m/>
    <m/>
    <n v="14535"/>
    <n v="26741"/>
    <n v="442131"/>
    <m/>
    <n v="419337"/>
    <n v="16684"/>
    <n v="181424"/>
    <n v="20223"/>
    <m/>
    <n v="79947"/>
    <n v="426037"/>
    <n v="201678"/>
    <n v="147498"/>
    <n v="769604"/>
    <n v="61181"/>
    <n v="155189"/>
    <n v="181083"/>
    <n v="2553935"/>
    <n v="101839"/>
    <n v="593796"/>
    <n v="23200"/>
    <n v="22768"/>
    <m/>
    <n v="28879"/>
    <n v="98747"/>
    <n v="5017432"/>
    <m/>
    <n v="529368"/>
    <n v="688353"/>
    <n v="117804"/>
    <n v="8180067"/>
    <n v="14533024"/>
    <n v="1200026"/>
    <n v="9216048"/>
    <m/>
    <n v="4116950"/>
    <n v="14533024"/>
    <n v="3518435"/>
    <m/>
    <m/>
    <m/>
    <n v="26000"/>
    <n v="14285"/>
    <n v="684318"/>
    <n v="488664"/>
    <n v="1213267"/>
    <n v="-683899"/>
    <m/>
    <m/>
    <m/>
    <m/>
    <m/>
    <s v="0.50"/>
    <n v="600013"/>
    <n v="1827"/>
    <n v="0"/>
    <n v="6793"/>
    <n v="26790"/>
    <n v="61427"/>
    <n v="0"/>
    <n v="0"/>
    <n v="5361"/>
    <m/>
    <n v="3791"/>
    <n v="8054"/>
    <n v="5857"/>
    <n v="17514"/>
    <n v="1411"/>
    <n v="5496"/>
    <n v="3411"/>
    <n v="12843"/>
    <n v="160575"/>
    <n v="0"/>
    <n v="0"/>
    <n v="0"/>
    <n v="0"/>
    <n v="0"/>
    <n v="0"/>
    <n v="0"/>
    <n v="142410"/>
    <n v="0"/>
    <n v="340767"/>
    <n v="943484"/>
    <n v="1450202"/>
    <n v="0"/>
    <n v="0"/>
    <n v="233904"/>
    <m/>
    <n v="111749"/>
    <n v="145406"/>
    <n v="101668"/>
    <n v="397509"/>
    <n v="50270"/>
    <n v="120758"/>
    <n v="147884"/>
    <n v="585092"/>
    <n v="4771103"/>
    <n v="0"/>
    <n v="0"/>
    <n v="0"/>
    <n v="0"/>
    <n v="0"/>
    <n v="0"/>
    <n v="0"/>
    <m/>
    <x v="0"/>
    <x v="0"/>
    <m/>
    <m/>
    <m/>
    <m/>
    <x v="0"/>
    <x v="0"/>
    <m/>
    <m/>
    <m/>
    <n v="102"/>
    <n v="193"/>
    <n v="54"/>
    <n v="66"/>
    <n v="113"/>
    <n v="41"/>
    <n v="40"/>
    <n v="74"/>
    <n v="21"/>
    <n v="1"/>
    <n v="0"/>
    <n v="0"/>
    <n v="0"/>
    <n v="1"/>
    <n v="0"/>
    <n v="1"/>
    <n v="0"/>
    <n v="0"/>
    <n v="0"/>
    <n v="0"/>
    <n v="0"/>
    <n v="0"/>
    <n v="0"/>
    <n v="0"/>
    <n v="1"/>
    <n v="0"/>
    <n v="0"/>
    <n v="0"/>
    <n v="0"/>
  </r>
  <r>
    <n v="206361122"/>
    <x v="738"/>
    <d v="2024-01-01T00:00:00"/>
    <d v="2024-12-31T00:00:00"/>
    <n v="366"/>
    <s v="In Process"/>
    <x v="0"/>
    <x v="29"/>
    <x v="0"/>
    <x v="0"/>
    <s v="12 - Inland Counties"/>
    <x v="72"/>
    <s v="909-862-6454"/>
    <s v="3455 EAST HIGHLAND AVENUE"/>
    <s v="HIGHLAND"/>
    <s v="92346"/>
    <s v="ZZT18620H"/>
    <s v="JEANINE ALLSPAW"/>
    <s v="Yes"/>
    <s v="MESHUGA OPERATIONS HOLDINGS LLC"/>
    <n v="116"/>
    <n v="116"/>
    <x v="0"/>
    <n v="42456"/>
    <n v="42168"/>
    <n v="99.32"/>
    <n v="52"/>
    <n v="45"/>
    <m/>
    <m/>
    <n v="42168"/>
    <m/>
    <m/>
    <m/>
    <m/>
    <m/>
    <x v="3"/>
    <m/>
    <m/>
    <n v="42168"/>
    <m/>
    <m/>
    <m/>
    <m/>
    <m/>
    <m/>
    <n v="14331116"/>
    <n v="1481425"/>
    <n v="738289"/>
    <n v="4424"/>
    <n v="15078676"/>
    <n v="12135841"/>
    <n v="2942835"/>
    <n v="319435"/>
    <n v="800"/>
    <m/>
    <n v="3261470"/>
    <m/>
    <m/>
    <n v="14331116"/>
    <m/>
    <m/>
    <m/>
    <m/>
    <m/>
    <m/>
    <m/>
    <n v="14331116"/>
    <m/>
    <m/>
    <m/>
    <m/>
    <m/>
    <m/>
    <m/>
    <m/>
    <m/>
    <m/>
    <n v="1481425"/>
    <m/>
    <m/>
    <m/>
    <m/>
    <m/>
    <m/>
    <m/>
    <m/>
    <m/>
    <m/>
    <m/>
    <n v="1481425"/>
    <n v="0"/>
    <n v="0"/>
    <n v="0"/>
    <n v="0"/>
    <n v="0"/>
    <n v="0"/>
    <n v="0"/>
    <m/>
    <n v="0"/>
    <m/>
    <m/>
    <m/>
    <m/>
    <m/>
    <m/>
    <m/>
    <m/>
    <m/>
    <m/>
    <m/>
    <m/>
    <m/>
    <m/>
    <m/>
    <m/>
    <m/>
    <m/>
    <m/>
    <m/>
    <m/>
    <m/>
    <m/>
    <m/>
    <m/>
    <m/>
    <m/>
    <m/>
    <m/>
    <m/>
    <m/>
    <m/>
    <m/>
    <m/>
    <m/>
    <m/>
    <n v="738289"/>
    <m/>
    <m/>
    <m/>
    <m/>
    <m/>
    <m/>
    <m/>
    <m/>
    <m/>
    <m/>
    <m/>
    <m/>
    <m/>
    <m/>
    <m/>
    <m/>
    <m/>
    <m/>
    <m/>
    <m/>
    <m/>
    <m/>
    <m/>
    <m/>
    <m/>
    <n v="5201076"/>
    <n v="1216286"/>
    <n v="5718479"/>
    <n v="309893"/>
    <m/>
    <m/>
    <n v="5459689"/>
    <m/>
    <m/>
    <m/>
    <m/>
    <m/>
    <m/>
    <m/>
    <m/>
    <m/>
    <m/>
    <m/>
    <n v="619"/>
    <n v="30636"/>
    <m/>
    <m/>
    <n v="9758"/>
    <n v="512389"/>
    <n v="293151"/>
    <n v="129755"/>
    <n v="901636"/>
    <n v="65490"/>
    <n v="78064"/>
    <n v="91192"/>
    <n v="2215030"/>
    <n v="32005"/>
    <n v="2189707"/>
    <n v="88441"/>
    <n v="48094"/>
    <m/>
    <n v="13329"/>
    <n v="-23144"/>
    <n v="2664343"/>
    <m/>
    <n v="180074"/>
    <m/>
    <n v="10148322"/>
    <n v="3750"/>
    <n v="12996489"/>
    <n v="1001013"/>
    <m/>
    <m/>
    <n v="11995476"/>
    <n v="12996489"/>
    <m/>
    <n v="10115974"/>
    <n v="6326"/>
    <m/>
    <n v="117813"/>
    <m/>
    <m/>
    <n v="133685"/>
    <n v="251498"/>
    <n v="-71424"/>
    <m/>
    <m/>
    <m/>
    <m/>
    <m/>
    <s v="-0.01"/>
    <n v="-10010.130000000001"/>
    <n v="1856"/>
    <n v="0"/>
    <n v="14261"/>
    <n v="19218"/>
    <n v="71533"/>
    <n v="0"/>
    <n v="47165"/>
    <n v="1082"/>
    <m/>
    <n v="3602"/>
    <m/>
    <m/>
    <m/>
    <n v="2103"/>
    <n v="1551"/>
    <n v="1792"/>
    <n v="15838"/>
    <n v="180001"/>
    <n v="0"/>
    <n v="0"/>
    <n v="0"/>
    <n v="0"/>
    <n v="0"/>
    <n v="0"/>
    <n v="0"/>
    <n v="143500"/>
    <n v="0"/>
    <n v="727651"/>
    <n v="703733"/>
    <n v="1631342"/>
    <n v="0"/>
    <n v="1098156"/>
    <n v="27199"/>
    <m/>
    <n v="95304"/>
    <m/>
    <m/>
    <m/>
    <n v="57778"/>
    <n v="36419"/>
    <n v="72645"/>
    <n v="607349"/>
    <n v="5201076"/>
    <n v="0"/>
    <n v="0"/>
    <n v="0"/>
    <n v="0"/>
    <n v="0"/>
    <n v="0"/>
    <n v="0"/>
    <m/>
    <x v="0"/>
    <x v="0"/>
    <m/>
    <m/>
    <m/>
    <m/>
    <x v="0"/>
    <x v="0"/>
    <m/>
    <m/>
    <m/>
    <n v="139"/>
    <n v="192"/>
    <n v="99"/>
    <n v="123"/>
    <n v="174"/>
    <n v="86"/>
    <n v="52"/>
    <n v="77"/>
    <n v="34"/>
    <n v="1"/>
    <n v="0"/>
    <n v="0"/>
    <n v="0"/>
    <n v="0"/>
    <n v="1"/>
    <n v="0"/>
    <n v="0"/>
    <n v="1"/>
    <n v="0"/>
    <n v="0"/>
    <n v="0"/>
    <n v="0"/>
    <n v="0"/>
    <n v="0"/>
    <n v="1"/>
    <n v="0"/>
    <n v="0"/>
    <n v="0"/>
    <n v="0"/>
  </r>
  <r>
    <n v="206361129"/>
    <x v="739"/>
    <d v="2024-01-01T00:00:00"/>
    <d v="2024-12-31T00:00:00"/>
    <n v="366"/>
    <s v="In Process"/>
    <x v="0"/>
    <x v="29"/>
    <x v="0"/>
    <x v="0"/>
    <s v="12 - Inland Counties"/>
    <x v="72"/>
    <s v="909-793-2271"/>
    <s v="105 TERRACINA BLVD."/>
    <s v="REDLANDS"/>
    <s v="92373-0000"/>
    <s v="1396744918"/>
    <s v="BRIAN HAROLDSEN"/>
    <s v="Yes"/>
    <s v="FLAGSTONE HEALTHCARE CENTRAL LLC"/>
    <n v="97"/>
    <n v="97"/>
    <x v="2"/>
    <n v="35502"/>
    <n v="31119"/>
    <n v="201.77"/>
    <n v="708"/>
    <n v="695"/>
    <n v="7633"/>
    <n v="6260"/>
    <n v="1928"/>
    <n v="12509"/>
    <m/>
    <n v="332"/>
    <n v="109"/>
    <n v="2348"/>
    <x v="0"/>
    <n v="31119"/>
    <m/>
    <m/>
    <m/>
    <m/>
    <m/>
    <m/>
    <m/>
    <m/>
    <n v="10144740"/>
    <n v="5266031"/>
    <n v="220222"/>
    <n v="2684"/>
    <n v="15193233"/>
    <n v="13628205"/>
    <n v="1565028"/>
    <n v="2298"/>
    <n v="329138"/>
    <m/>
    <n v="1238188"/>
    <n v="2681785"/>
    <n v="2068173"/>
    <n v="592288"/>
    <n v="4084887"/>
    <m/>
    <n v="93887"/>
    <n v="34705"/>
    <n v="589015"/>
    <n v="10144740"/>
    <m/>
    <m/>
    <m/>
    <m/>
    <m/>
    <m/>
    <m/>
    <m/>
    <n v="2634127"/>
    <m/>
    <n v="1350898"/>
    <m/>
    <n v="1375"/>
    <m/>
    <n v="848412"/>
    <m/>
    <m/>
    <m/>
    <n v="68190"/>
    <m/>
    <n v="31"/>
    <m/>
    <n v="362998"/>
    <m/>
    <n v="5857"/>
    <n v="24"/>
    <n v="1813059"/>
    <n v="0"/>
    <n v="2145015"/>
    <n v="228240"/>
    <n v="901352"/>
    <n v="60349"/>
    <m/>
    <n v="112135"/>
    <m/>
    <m/>
    <m/>
    <m/>
    <m/>
    <m/>
    <m/>
    <m/>
    <m/>
    <m/>
    <m/>
    <m/>
    <m/>
    <m/>
    <m/>
    <m/>
    <m/>
    <m/>
    <n v="-16272"/>
    <m/>
    <m/>
    <m/>
    <m/>
    <m/>
    <m/>
    <m/>
    <n v="-643"/>
    <m/>
    <m/>
    <m/>
    <m/>
    <m/>
    <n v="-668203"/>
    <m/>
    <n v="330452"/>
    <m/>
    <n v="64361"/>
    <m/>
    <n v="845448"/>
    <m/>
    <m/>
    <m/>
    <n v="11734"/>
    <m/>
    <n v="-346655"/>
    <m/>
    <m/>
    <m/>
    <m/>
    <m/>
    <m/>
    <m/>
    <m/>
    <m/>
    <m/>
    <m/>
    <m/>
    <m/>
    <m/>
    <m/>
    <m/>
    <m/>
    <n v="6904202"/>
    <n v="1710490"/>
    <n v="5013513"/>
    <n v="420956"/>
    <n v="4869209"/>
    <m/>
    <m/>
    <m/>
    <m/>
    <m/>
    <m/>
    <m/>
    <m/>
    <n v="17655"/>
    <n v="10506"/>
    <n v="785029"/>
    <m/>
    <n v="571842"/>
    <n v="56874"/>
    <n v="379842"/>
    <n v="31231"/>
    <m/>
    <n v="95405"/>
    <n v="439861"/>
    <n v="291132"/>
    <n v="243513"/>
    <n v="893270"/>
    <n v="553548"/>
    <n v="122911"/>
    <n v="89740"/>
    <n v="2843636"/>
    <n v="86922"/>
    <n v="554153"/>
    <n v="44944"/>
    <n v="14997"/>
    <m/>
    <n v="8"/>
    <n v="631977"/>
    <n v="2859939"/>
    <m/>
    <n v="356714"/>
    <m/>
    <n v="11513294"/>
    <m/>
    <n v="14729947"/>
    <n v="1221760"/>
    <m/>
    <m/>
    <n v="13508187"/>
    <n v="14729947"/>
    <m/>
    <n v="11513294"/>
    <m/>
    <m/>
    <n v="104776"/>
    <n v="12000"/>
    <n v="1293166"/>
    <n v="939363"/>
    <n v="2349305"/>
    <n v="-1992591"/>
    <m/>
    <m/>
    <m/>
    <m/>
    <m/>
    <s v="0.00"/>
    <n v="0"/>
    <n v="3907"/>
    <n v="0"/>
    <n v="5973"/>
    <n v="39749"/>
    <n v="73357"/>
    <n v="0"/>
    <n v="0"/>
    <n v="0"/>
    <n v="25551"/>
    <n v="4292"/>
    <n v="10221"/>
    <n v="7605"/>
    <n v="21014"/>
    <n v="8529"/>
    <n v="4494"/>
    <n v="1823"/>
    <n v="16834"/>
    <n v="223349"/>
    <n v="0"/>
    <n v="0"/>
    <n v="0"/>
    <n v="0"/>
    <n v="0"/>
    <n v="0"/>
    <n v="0"/>
    <n v="250168"/>
    <n v="0"/>
    <n v="290394"/>
    <n v="1439138"/>
    <n v="1641014"/>
    <n v="0"/>
    <n v="0"/>
    <n v="0"/>
    <n v="1097795"/>
    <n v="121500"/>
    <n v="210888"/>
    <n v="144152"/>
    <n v="451816"/>
    <n v="311086"/>
    <n v="92268"/>
    <n v="74540"/>
    <n v="779443"/>
    <n v="6904202"/>
    <n v="0"/>
    <n v="0"/>
    <n v="0"/>
    <n v="0"/>
    <n v="0"/>
    <n v="0"/>
    <n v="0"/>
    <m/>
    <x v="0"/>
    <x v="0"/>
    <m/>
    <m/>
    <n v="25551"/>
    <m/>
    <x v="0"/>
    <x v="0"/>
    <m/>
    <m/>
    <n v="1097795"/>
    <n v="137"/>
    <n v="216"/>
    <n v="84"/>
    <n v="95"/>
    <n v="160"/>
    <n v="54"/>
    <n v="48"/>
    <n v="93"/>
    <n v="21"/>
    <n v="1"/>
    <n v="0"/>
    <n v="0"/>
    <n v="0"/>
    <n v="1"/>
    <n v="0"/>
    <n v="1"/>
    <n v="0"/>
    <n v="0"/>
    <n v="0"/>
    <n v="0"/>
    <n v="0"/>
    <n v="0"/>
    <n v="0"/>
    <n v="0"/>
    <n v="1"/>
    <n v="0"/>
    <n v="0"/>
    <n v="0"/>
    <n v="0"/>
  </r>
  <r>
    <n v="206361131"/>
    <x v="740"/>
    <d v="2024-01-01T00:00:00"/>
    <d v="2024-12-31T00:00:00"/>
    <n v="366"/>
    <s v="In Process"/>
    <x v="0"/>
    <x v="29"/>
    <x v="0"/>
    <x v="0"/>
    <s v="12 - Inland Counties"/>
    <x v="72"/>
    <s v="909-824-1530"/>
    <s v="1700 EAST WASHINGTON STREET"/>
    <s v="COLTON"/>
    <s v="92324"/>
    <s v="1487196655"/>
    <s v="BRADLEY FUNG"/>
    <s v="Yes"/>
    <m/>
    <n v="99"/>
    <n v="99"/>
    <x v="2"/>
    <n v="36234"/>
    <n v="33307"/>
    <n v="211.59"/>
    <n v="139"/>
    <n v="139"/>
    <n v="1640"/>
    <n v="3"/>
    <n v="1572"/>
    <n v="25419"/>
    <m/>
    <n v="2918"/>
    <n v="34"/>
    <n v="1721"/>
    <x v="0"/>
    <n v="33307"/>
    <m/>
    <m/>
    <m/>
    <m/>
    <m/>
    <m/>
    <m/>
    <m/>
    <n v="9825565"/>
    <n v="2592577"/>
    <n v="2832069"/>
    <n v="33164"/>
    <n v="9619237"/>
    <n v="11806020"/>
    <n v="-2186783"/>
    <n v="-1"/>
    <m/>
    <m/>
    <n v="-2186784"/>
    <n v="483800"/>
    <n v="885"/>
    <n v="463740"/>
    <n v="7498605"/>
    <m/>
    <n v="860810"/>
    <n v="10030"/>
    <n v="507695"/>
    <n v="9825565"/>
    <m/>
    <m/>
    <m/>
    <m/>
    <m/>
    <m/>
    <m/>
    <m/>
    <n v="1523134"/>
    <m/>
    <n v="1064"/>
    <m/>
    <n v="32687"/>
    <m/>
    <m/>
    <m/>
    <m/>
    <m/>
    <n v="1034829"/>
    <m/>
    <n v="863"/>
    <m/>
    <m/>
    <m/>
    <n v="4698"/>
    <n v="0"/>
    <n v="934502"/>
    <n v="0"/>
    <n v="946826"/>
    <n v="76887"/>
    <n v="496340"/>
    <n v="116470"/>
    <m/>
    <n v="16854"/>
    <m/>
    <m/>
    <m/>
    <m/>
    <m/>
    <m/>
    <m/>
    <m/>
    <m/>
    <m/>
    <m/>
    <m/>
    <m/>
    <m/>
    <m/>
    <m/>
    <m/>
    <m/>
    <m/>
    <m/>
    <m/>
    <m/>
    <m/>
    <m/>
    <m/>
    <m/>
    <m/>
    <m/>
    <m/>
    <m/>
    <m/>
    <m/>
    <n v="629517"/>
    <m/>
    <n v="739"/>
    <m/>
    <n v="51614"/>
    <m/>
    <n v="1342818"/>
    <m/>
    <m/>
    <m/>
    <n v="718818"/>
    <m/>
    <n v="88563"/>
    <m/>
    <m/>
    <m/>
    <m/>
    <m/>
    <m/>
    <m/>
    <m/>
    <m/>
    <m/>
    <m/>
    <m/>
    <m/>
    <m/>
    <m/>
    <m/>
    <m/>
    <n v="5647886"/>
    <n v="1309572"/>
    <n v="4848562"/>
    <n v="300228"/>
    <n v="4808632"/>
    <m/>
    <m/>
    <m/>
    <m/>
    <m/>
    <m/>
    <m/>
    <m/>
    <n v="6627"/>
    <m/>
    <n v="171999"/>
    <m/>
    <n v="173763"/>
    <n v="17943"/>
    <n v="66956"/>
    <n v="22785"/>
    <m/>
    <n v="21366"/>
    <n v="489496"/>
    <n v="410289"/>
    <n v="133667"/>
    <n v="931741"/>
    <n v="102724"/>
    <n v="152349"/>
    <n v="88546"/>
    <n v="2827638"/>
    <n v="36535"/>
    <n v="712800"/>
    <n v="102974"/>
    <n v="9990"/>
    <m/>
    <m/>
    <n v="517200"/>
    <n v="1863530"/>
    <m/>
    <n v="124932"/>
    <n v="1260191"/>
    <m/>
    <m/>
    <n v="3248653"/>
    <n v="2254494"/>
    <m/>
    <m/>
    <n v="994159"/>
    <n v="3248653"/>
    <m/>
    <m/>
    <n v="970534"/>
    <m/>
    <n v="0"/>
    <m/>
    <n v="429099"/>
    <n v="346500"/>
    <n v="775599"/>
    <n v="-650667"/>
    <m/>
    <m/>
    <m/>
    <m/>
    <m/>
    <s v="0.29"/>
    <n v="653803.26"/>
    <n v="2057"/>
    <n v="0"/>
    <n v="6625"/>
    <n v="32271"/>
    <n v="84440"/>
    <n v="0"/>
    <n v="0"/>
    <n v="5687"/>
    <m/>
    <n v="4047"/>
    <n v="15552"/>
    <n v="3758"/>
    <n v="19889"/>
    <n v="3051"/>
    <n v="5493"/>
    <n v="1784"/>
    <n v="20449"/>
    <n v="205103"/>
    <n v="0"/>
    <n v="0"/>
    <n v="0"/>
    <n v="0"/>
    <n v="0"/>
    <n v="0"/>
    <n v="0"/>
    <n v="152613"/>
    <n v="0"/>
    <n v="333359"/>
    <n v="1144633"/>
    <n v="1915193"/>
    <n v="0"/>
    <n v="0"/>
    <n v="232843"/>
    <m/>
    <n v="116514"/>
    <n v="300435"/>
    <n v="67163"/>
    <n v="423316"/>
    <n v="83389"/>
    <n v="121029"/>
    <n v="70739"/>
    <n v="686660"/>
    <n v="5647886"/>
    <n v="0"/>
    <n v="0"/>
    <n v="0"/>
    <n v="0"/>
    <n v="0"/>
    <n v="0"/>
    <n v="0"/>
    <m/>
    <x v="0"/>
    <x v="0"/>
    <m/>
    <m/>
    <m/>
    <m/>
    <x v="0"/>
    <x v="0"/>
    <m/>
    <m/>
    <m/>
    <n v="128"/>
    <n v="296"/>
    <n v="59"/>
    <n v="82"/>
    <n v="195"/>
    <n v="38"/>
    <n v="55"/>
    <n v="123"/>
    <n v="29"/>
    <n v="1"/>
    <n v="0"/>
    <n v="0"/>
    <n v="0"/>
    <n v="1"/>
    <n v="0"/>
    <n v="1"/>
    <n v="0"/>
    <n v="0"/>
    <n v="0"/>
    <n v="0"/>
    <n v="0"/>
    <n v="0"/>
    <n v="0"/>
    <n v="0"/>
    <n v="1"/>
    <n v="0"/>
    <n v="0"/>
    <n v="0"/>
    <n v="0"/>
  </r>
  <r>
    <n v="206361146"/>
    <x v="741"/>
    <d v="2024-01-01T00:00:00"/>
    <d v="2024-12-31T00:00:00"/>
    <n v="366"/>
    <s v="In Process"/>
    <x v="0"/>
    <x v="29"/>
    <x v="0"/>
    <x v="0"/>
    <s v="12 - Inland Counties"/>
    <x v="72"/>
    <s v="909-823-3481"/>
    <s v="9440 CITRUS AVE"/>
    <s v="FONTANA"/>
    <s v="92335"/>
    <s v="ZZT05872J"/>
    <s v="DE JESUS, WALTER"/>
    <s v="Yes"/>
    <m/>
    <n v="99"/>
    <n v="99"/>
    <x v="2"/>
    <n v="36234"/>
    <n v="33897"/>
    <n v="215.34"/>
    <n v="495"/>
    <n v="552"/>
    <n v="8454"/>
    <n v="2516"/>
    <n v="1715"/>
    <n v="18970"/>
    <m/>
    <n v="133"/>
    <n v="188"/>
    <n v="1921"/>
    <x v="0"/>
    <n v="33897"/>
    <m/>
    <m/>
    <m/>
    <m/>
    <m/>
    <m/>
    <m/>
    <m/>
    <n v="11863950"/>
    <n v="10588086"/>
    <n v="6704751"/>
    <n v="455441"/>
    <n v="16202726"/>
    <n v="15457198"/>
    <n v="745528"/>
    <n v="942650"/>
    <m/>
    <m/>
    <n v="1688178"/>
    <n v="2958900"/>
    <n v="880600"/>
    <n v="600250"/>
    <n v="6639500"/>
    <m/>
    <n v="46550"/>
    <n v="65800"/>
    <n v="672350"/>
    <n v="11863950"/>
    <m/>
    <m/>
    <m/>
    <m/>
    <m/>
    <m/>
    <m/>
    <m/>
    <n v="7351777"/>
    <m/>
    <n v="1924929"/>
    <m/>
    <n v="238"/>
    <m/>
    <n v="670739"/>
    <m/>
    <m/>
    <m/>
    <m/>
    <m/>
    <n v="33"/>
    <m/>
    <n v="640370"/>
    <m/>
    <n v="0"/>
    <n v="0"/>
    <n v="4931950"/>
    <n v="0"/>
    <n v="4717800"/>
    <n v="420200"/>
    <n v="396476"/>
    <n v="79758"/>
    <m/>
    <n v="41902"/>
    <m/>
    <m/>
    <m/>
    <m/>
    <m/>
    <m/>
    <m/>
    <m/>
    <m/>
    <m/>
    <m/>
    <m/>
    <m/>
    <m/>
    <m/>
    <m/>
    <m/>
    <m/>
    <m/>
    <m/>
    <m/>
    <m/>
    <m/>
    <m/>
    <m/>
    <m/>
    <m/>
    <m/>
    <n v="107431"/>
    <m/>
    <m/>
    <m/>
    <n v="2954845"/>
    <m/>
    <n v="1632672"/>
    <m/>
    <n v="-127648"/>
    <m/>
    <n v="1552174"/>
    <m/>
    <m/>
    <m/>
    <m/>
    <m/>
    <n v="585277"/>
    <m/>
    <m/>
    <m/>
    <m/>
    <m/>
    <m/>
    <m/>
    <m/>
    <m/>
    <m/>
    <m/>
    <m/>
    <m/>
    <m/>
    <m/>
    <m/>
    <m/>
    <n v="7121044"/>
    <n v="1694097"/>
    <n v="6642057"/>
    <n v="89032"/>
    <n v="5345461"/>
    <m/>
    <m/>
    <m/>
    <m/>
    <m/>
    <m/>
    <m/>
    <m/>
    <n v="10336"/>
    <m/>
    <n v="342817"/>
    <m/>
    <n v="352058"/>
    <n v="47692"/>
    <n v="449091"/>
    <n v="87148"/>
    <m/>
    <n v="149302"/>
    <n v="520234"/>
    <n v="225070"/>
    <n v="200734"/>
    <n v="1619666"/>
    <n v="139706"/>
    <n v="248783"/>
    <n v="111973"/>
    <n v="3964888"/>
    <n v="75670"/>
    <n v="752921"/>
    <n v="26926"/>
    <n v="31086"/>
    <m/>
    <n v="649525"/>
    <n v="106111"/>
    <n v="1225243"/>
    <m/>
    <n v="199221"/>
    <m/>
    <n v="6403726"/>
    <m/>
    <n v="7828190"/>
    <n v="14144698"/>
    <m/>
    <m/>
    <n v="-6316508"/>
    <n v="7828190"/>
    <m/>
    <m/>
    <n v="14074"/>
    <m/>
    <n v="0"/>
    <m/>
    <n v="1000167"/>
    <n v="595127"/>
    <n v="1595294"/>
    <n v="-1396073"/>
    <m/>
    <m/>
    <m/>
    <m/>
    <m/>
    <s v="-0.06"/>
    <n v="-848681.88"/>
    <n v="2054"/>
    <n v="0"/>
    <n v="11377"/>
    <n v="35755"/>
    <n v="84105"/>
    <n v="0"/>
    <n v="0"/>
    <n v="6008"/>
    <n v="13811"/>
    <n v="5851"/>
    <n v="9271"/>
    <n v="6634"/>
    <n v="25857"/>
    <n v="4234"/>
    <n v="7887"/>
    <n v="1966"/>
    <n v="25571"/>
    <n v="240381"/>
    <n v="0"/>
    <n v="0"/>
    <n v="0"/>
    <n v="0"/>
    <n v="0"/>
    <n v="0"/>
    <n v="0"/>
    <n v="176851"/>
    <n v="0"/>
    <n v="539727"/>
    <n v="1340753"/>
    <n v="1928962"/>
    <n v="0"/>
    <n v="0"/>
    <n v="221990"/>
    <n v="596502"/>
    <n v="160214"/>
    <n v="146588"/>
    <n v="127620"/>
    <n v="512085"/>
    <n v="119014"/>
    <n v="184036"/>
    <n v="87013"/>
    <n v="979689"/>
    <n v="7121044"/>
    <n v="0"/>
    <n v="0"/>
    <n v="0"/>
    <n v="0"/>
    <n v="0"/>
    <n v="0"/>
    <n v="0"/>
    <m/>
    <x v="0"/>
    <x v="0"/>
    <m/>
    <m/>
    <n v="13811"/>
    <m/>
    <x v="0"/>
    <x v="0"/>
    <m/>
    <m/>
    <n v="596502"/>
    <n v="195"/>
    <n v="273"/>
    <n v="133"/>
    <n v="133"/>
    <n v="192"/>
    <n v="86"/>
    <n v="69"/>
    <n v="97"/>
    <n v="47"/>
    <n v="1"/>
    <n v="0"/>
    <n v="0"/>
    <n v="0"/>
    <n v="1"/>
    <n v="0"/>
    <n v="1"/>
    <n v="0"/>
    <n v="0"/>
    <n v="0"/>
    <n v="0"/>
    <n v="0"/>
    <n v="0"/>
    <n v="0"/>
    <n v="0"/>
    <n v="1"/>
    <n v="0"/>
    <n v="0"/>
    <n v="0"/>
    <n v="0"/>
  </r>
  <r>
    <n v="206361150"/>
    <x v="742"/>
    <d v="2024-01-01T00:00:00"/>
    <d v="2024-12-31T00:00:00"/>
    <n v="366"/>
    <s v="In Process"/>
    <x v="0"/>
    <x v="29"/>
    <x v="0"/>
    <x v="0"/>
    <s v="12 - Inland Counties"/>
    <x v="72"/>
    <s v="909-795-2421"/>
    <s v="13542 2ND STREET"/>
    <s v="YUCAIPA,CA"/>
    <s v="92399"/>
    <s v="ZZT18152G"/>
    <s v="JILL ANNE N. LORA"/>
    <s v="Yes"/>
    <s v="ROCKWELL HEALTHCARE LLC"/>
    <n v="82"/>
    <n v="82"/>
    <x v="2"/>
    <n v="30012"/>
    <n v="28650"/>
    <n v="225.41"/>
    <n v="87"/>
    <n v="58"/>
    <n v="4136"/>
    <n v="570"/>
    <n v="3280"/>
    <n v="19604"/>
    <n v="1000"/>
    <m/>
    <n v="60"/>
    <m/>
    <x v="0"/>
    <n v="28650"/>
    <m/>
    <m/>
    <m/>
    <m/>
    <m/>
    <m/>
    <m/>
    <m/>
    <n v="10089676"/>
    <n v="4838811"/>
    <n v="2377542"/>
    <n v="79900"/>
    <n v="12630845"/>
    <n v="11971461"/>
    <n v="659384"/>
    <n v="-7646"/>
    <m/>
    <m/>
    <n v="651738"/>
    <n v="1403121"/>
    <m/>
    <n v="1488550"/>
    <n v="6580317"/>
    <n v="574988"/>
    <m/>
    <n v="16800"/>
    <n v="25900"/>
    <n v="10089676"/>
    <m/>
    <m/>
    <m/>
    <m/>
    <m/>
    <m/>
    <m/>
    <m/>
    <n v="4126274"/>
    <m/>
    <n v="15020"/>
    <m/>
    <n v="27989"/>
    <m/>
    <n v="147722"/>
    <m/>
    <n v="420146"/>
    <m/>
    <m/>
    <m/>
    <n v="101660"/>
    <m/>
    <m/>
    <m/>
    <n v="1487898"/>
    <n v="0"/>
    <n v="2783447"/>
    <n v="0"/>
    <n v="420635"/>
    <n v="68725"/>
    <n v="68906"/>
    <n v="5545"/>
    <m/>
    <n v="3655"/>
    <m/>
    <m/>
    <m/>
    <m/>
    <m/>
    <m/>
    <m/>
    <m/>
    <m/>
    <m/>
    <m/>
    <m/>
    <m/>
    <m/>
    <m/>
    <m/>
    <m/>
    <m/>
    <m/>
    <m/>
    <m/>
    <m/>
    <m/>
    <m/>
    <m/>
    <m/>
    <m/>
    <m/>
    <m/>
    <m/>
    <m/>
    <m/>
    <n v="-107925"/>
    <m/>
    <m/>
    <m/>
    <n v="404459"/>
    <m/>
    <n v="1890500"/>
    <m/>
    <n v="189242"/>
    <m/>
    <m/>
    <m/>
    <n v="1266"/>
    <m/>
    <m/>
    <m/>
    <m/>
    <m/>
    <m/>
    <m/>
    <m/>
    <m/>
    <m/>
    <m/>
    <m/>
    <m/>
    <m/>
    <m/>
    <m/>
    <m/>
    <n v="5111051"/>
    <n v="1281958"/>
    <n v="5578452"/>
    <n v="190096"/>
    <n v="4418664"/>
    <m/>
    <m/>
    <m/>
    <m/>
    <m/>
    <m/>
    <m/>
    <m/>
    <n v="13603"/>
    <m/>
    <n v="306099"/>
    <m/>
    <n v="194647"/>
    <n v="36896"/>
    <n v="49242"/>
    <n v="3961"/>
    <m/>
    <n v="5695"/>
    <n v="325121"/>
    <n v="225678"/>
    <n v="74356"/>
    <n v="707008"/>
    <n v="320254"/>
    <n v="128733"/>
    <n v="378"/>
    <n v="3519188"/>
    <n v="42967"/>
    <n v="1000877"/>
    <n v="76937"/>
    <n v="21976"/>
    <m/>
    <n v="64339"/>
    <n v="434842"/>
    <n v="7637352"/>
    <m/>
    <n v="198096"/>
    <n v="12240"/>
    <n v="256928"/>
    <m/>
    <n v="8104616"/>
    <n v="1643177"/>
    <m/>
    <m/>
    <n v="6461439"/>
    <n v="8104616"/>
    <n v="659258"/>
    <m/>
    <m/>
    <m/>
    <n v="0"/>
    <n v="45087"/>
    <n v="175268"/>
    <n v="84325"/>
    <n v="304680"/>
    <n v="-106584"/>
    <m/>
    <m/>
    <m/>
    <m/>
    <m/>
    <s v="3.06"/>
    <n v="5028121.62"/>
    <n v="1817"/>
    <n v="0"/>
    <n v="4220"/>
    <n v="23780"/>
    <n v="66595"/>
    <n v="0"/>
    <n v="0"/>
    <n v="1883"/>
    <n v="9110"/>
    <n v="4846"/>
    <n v="9790"/>
    <n v="3007"/>
    <n v="18150"/>
    <n v="3958"/>
    <n v="4844"/>
    <n v="5"/>
    <n v="12285"/>
    <n v="164290"/>
    <n v="0"/>
    <n v="8"/>
    <n v="2189"/>
    <n v="3260"/>
    <n v="0"/>
    <n v="0"/>
    <n v="5457"/>
    <n v="183754"/>
    <n v="0"/>
    <n v="204082"/>
    <n v="836219"/>
    <n v="1613780"/>
    <n v="0"/>
    <n v="0"/>
    <n v="115469"/>
    <n v="378416"/>
    <n v="118215"/>
    <n v="174429"/>
    <n v="50324"/>
    <n v="366652"/>
    <n v="250080"/>
    <n v="100525"/>
    <n v="295"/>
    <n v="718811"/>
    <n v="5111051"/>
    <n v="0"/>
    <n v="551"/>
    <n v="120560"/>
    <n v="110917"/>
    <n v="0"/>
    <n v="0"/>
    <n v="232028"/>
    <m/>
    <x v="0"/>
    <x v="0"/>
    <m/>
    <m/>
    <n v="9110"/>
    <m/>
    <x v="0"/>
    <x v="0"/>
    <m/>
    <m/>
    <n v="378416"/>
    <n v="95"/>
    <n v="1142"/>
    <n v="53"/>
    <n v="61"/>
    <n v="732"/>
    <n v="32"/>
    <n v="39"/>
    <n v="469"/>
    <n v="21"/>
    <n v="1"/>
    <n v="0"/>
    <n v="0"/>
    <n v="0"/>
    <n v="1"/>
    <n v="0"/>
    <n v="1"/>
    <n v="0"/>
    <n v="0"/>
    <n v="0"/>
    <n v="0"/>
    <n v="0"/>
    <n v="0"/>
    <n v="0"/>
    <n v="0"/>
    <n v="1"/>
    <n v="0"/>
    <n v="0"/>
    <n v="0"/>
    <n v="0"/>
  </r>
  <r>
    <n v="206361158"/>
    <x v="743"/>
    <d v="2024-01-01T00:00:00"/>
    <d v="2024-12-31T00:00:00"/>
    <n v="366"/>
    <s v="In Process"/>
    <x v="0"/>
    <x v="29"/>
    <x v="0"/>
    <x v="0"/>
    <s v="12 - Inland Counties"/>
    <x v="72"/>
    <s v="909-877-1361"/>
    <s v="1471 SOUTH RIVERSIDE AVENUE"/>
    <s v="RIALTO"/>
    <s v="92376"/>
    <s v="1700025863"/>
    <s v="MARK HANSEN"/>
    <s v="Yes"/>
    <m/>
    <n v="177"/>
    <n v="177"/>
    <x v="0"/>
    <n v="64782"/>
    <n v="62006"/>
    <n v="226.01"/>
    <n v="321"/>
    <n v="98"/>
    <n v="1454"/>
    <n v="4236"/>
    <n v="4018"/>
    <n v="46764"/>
    <m/>
    <n v="4021"/>
    <n v="107"/>
    <n v="1406"/>
    <x v="0"/>
    <n v="62006"/>
    <m/>
    <m/>
    <m/>
    <m/>
    <m/>
    <m/>
    <m/>
    <m/>
    <n v="19730091"/>
    <n v="4596274"/>
    <n v="2937246"/>
    <n v="9882"/>
    <n v="21399001"/>
    <n v="21061327"/>
    <n v="337674"/>
    <n v="447504"/>
    <m/>
    <m/>
    <n v="785178"/>
    <n v="456995"/>
    <n v="1304964"/>
    <n v="1330852"/>
    <n v="14880305"/>
    <m/>
    <n v="1251030"/>
    <n v="46448"/>
    <n v="459497"/>
    <n v="19730091"/>
    <m/>
    <m/>
    <m/>
    <m/>
    <m/>
    <m/>
    <m/>
    <m/>
    <n v="1681772"/>
    <m/>
    <n v="1791755"/>
    <m/>
    <m/>
    <m/>
    <n v="48598"/>
    <m/>
    <m/>
    <m/>
    <n v="1064401"/>
    <m/>
    <n v="9748"/>
    <m/>
    <m/>
    <m/>
    <n v="577"/>
    <n v="20772"/>
    <n v="1912115"/>
    <n v="123692"/>
    <n v="1891875"/>
    <n v="269757"/>
    <n v="257487"/>
    <n v="64064"/>
    <m/>
    <n v="55935"/>
    <m/>
    <m/>
    <m/>
    <m/>
    <m/>
    <m/>
    <m/>
    <m/>
    <m/>
    <m/>
    <m/>
    <m/>
    <m/>
    <m/>
    <m/>
    <m/>
    <m/>
    <m/>
    <m/>
    <m/>
    <m/>
    <m/>
    <m/>
    <m/>
    <m/>
    <m/>
    <m/>
    <m/>
    <m/>
    <m/>
    <m/>
    <m/>
    <n v="426409"/>
    <m/>
    <n v="1021148"/>
    <m/>
    <n v="159042"/>
    <m/>
    <n v="549356"/>
    <m/>
    <m/>
    <m/>
    <n v="737688"/>
    <m/>
    <n v="43603"/>
    <m/>
    <m/>
    <m/>
    <m/>
    <m/>
    <m/>
    <m/>
    <m/>
    <m/>
    <m/>
    <m/>
    <m/>
    <m/>
    <m/>
    <m/>
    <m/>
    <m/>
    <n v="10740764"/>
    <n v="2190098"/>
    <n v="8130465"/>
    <n v="276925"/>
    <n v="9283898"/>
    <m/>
    <m/>
    <m/>
    <m/>
    <m/>
    <m/>
    <m/>
    <m/>
    <n v="34028"/>
    <n v="25845"/>
    <n v="389007"/>
    <m/>
    <n v="428591"/>
    <n v="79091"/>
    <n v="222943"/>
    <n v="55382"/>
    <m/>
    <n v="129853"/>
    <n v="651774"/>
    <n v="659241"/>
    <n v="278934"/>
    <n v="1458438"/>
    <n v="405348"/>
    <n v="177645"/>
    <n v="115815"/>
    <n v="4630282"/>
    <n v="15193"/>
    <n v="1573243"/>
    <n v="186921"/>
    <n v="48554"/>
    <m/>
    <m/>
    <n v="211301"/>
    <n v="9090168"/>
    <m/>
    <n v="137050"/>
    <n v="35389"/>
    <n v="16046650"/>
    <m/>
    <n v="25309257"/>
    <n v="16572861"/>
    <m/>
    <m/>
    <n v="8736396"/>
    <n v="25309257"/>
    <m/>
    <m/>
    <m/>
    <m/>
    <n v="0"/>
    <m/>
    <n v="99526"/>
    <n v="69255"/>
    <n v="168781"/>
    <n v="-31731"/>
    <m/>
    <m/>
    <m/>
    <m/>
    <m/>
    <s v="-0.04"/>
    <n v="-662914.44000000006"/>
    <n v="1976"/>
    <n v="0"/>
    <n v="13980"/>
    <n v="66635"/>
    <n v="158383"/>
    <n v="574"/>
    <n v="0"/>
    <n v="6067"/>
    <n v="15389"/>
    <n v="6131"/>
    <n v="22667"/>
    <n v="12027"/>
    <n v="29346"/>
    <n v="10177"/>
    <n v="6715"/>
    <n v="4537"/>
    <n v="20254"/>
    <n v="374858"/>
    <n v="0"/>
    <n v="0"/>
    <n v="0"/>
    <n v="0"/>
    <n v="0"/>
    <n v="0"/>
    <n v="0"/>
    <n v="175260"/>
    <n v="0"/>
    <n v="663929"/>
    <n v="2289901"/>
    <n v="3793758"/>
    <n v="24362"/>
    <n v="0"/>
    <n v="337714"/>
    <n v="677983"/>
    <n v="159801"/>
    <n v="495454"/>
    <n v="202132"/>
    <n v="663730"/>
    <n v="336856"/>
    <n v="146107"/>
    <n v="93731"/>
    <n v="680046"/>
    <n v="10740764"/>
    <n v="0"/>
    <n v="0"/>
    <n v="0"/>
    <n v="0"/>
    <n v="0"/>
    <n v="0"/>
    <n v="0"/>
    <m/>
    <x v="0"/>
    <x v="0"/>
    <m/>
    <m/>
    <n v="15389"/>
    <m/>
    <x v="0"/>
    <x v="0"/>
    <m/>
    <m/>
    <n v="677983"/>
    <n v="234"/>
    <n v="346"/>
    <n v="171"/>
    <n v="163"/>
    <n v="251"/>
    <n v="113"/>
    <n v="94"/>
    <n v="148"/>
    <n v="60"/>
    <n v="1"/>
    <n v="0"/>
    <n v="0"/>
    <n v="0"/>
    <n v="0"/>
    <n v="1"/>
    <n v="1"/>
    <n v="0"/>
    <n v="0"/>
    <n v="0"/>
    <n v="0"/>
    <n v="0"/>
    <n v="0"/>
    <n v="0"/>
    <n v="0"/>
    <n v="1"/>
    <n v="0"/>
    <n v="0"/>
    <n v="0"/>
    <n v="0"/>
  </r>
  <r>
    <n v="206361161"/>
    <x v="744"/>
    <d v="2024-01-01T00:00:00"/>
    <d v="2024-12-31T00:00:00"/>
    <n v="366"/>
    <s v="In Process"/>
    <x v="0"/>
    <x v="29"/>
    <x v="0"/>
    <x v="0"/>
    <s v="12 - Inland Counties"/>
    <x v="72"/>
    <s v="909-882-3316"/>
    <s v="1311 E. DATE STREET"/>
    <s v="SAN BERNARDINO"/>
    <s v="92404-4298"/>
    <s v="1629653720"/>
    <s v="KYLE J DAHL"/>
    <s v="Yes"/>
    <m/>
    <n v="99"/>
    <n v="99"/>
    <x v="2"/>
    <n v="36234"/>
    <n v="34642"/>
    <n v="220.07"/>
    <n v="346"/>
    <n v="360"/>
    <n v="2796"/>
    <m/>
    <n v="3993"/>
    <n v="21522"/>
    <m/>
    <n v="4021"/>
    <n v="349"/>
    <n v="1961"/>
    <x v="0"/>
    <n v="34642"/>
    <m/>
    <m/>
    <m/>
    <m/>
    <m/>
    <m/>
    <m/>
    <m/>
    <n v="10243267"/>
    <n v="3846282"/>
    <n v="1882387"/>
    <n v="8894"/>
    <n v="12216056"/>
    <n v="13823178"/>
    <n v="-1607122"/>
    <n v="550650"/>
    <m/>
    <m/>
    <n v="-1056472"/>
    <n v="826747"/>
    <m/>
    <n v="1180687"/>
    <n v="6363823"/>
    <m/>
    <n v="1188967"/>
    <n v="103196"/>
    <n v="579847"/>
    <n v="10243267"/>
    <m/>
    <m/>
    <m/>
    <m/>
    <m/>
    <m/>
    <m/>
    <m/>
    <n v="1372490"/>
    <m/>
    <m/>
    <m/>
    <n v="165987"/>
    <m/>
    <n v="894656"/>
    <m/>
    <m/>
    <m/>
    <n v="1401533"/>
    <m/>
    <n v="11616"/>
    <m/>
    <m/>
    <m/>
    <n v="5063"/>
    <n v="0"/>
    <n v="1297630"/>
    <n v="373108"/>
    <n v="1199590"/>
    <n v="321620"/>
    <n v="438225"/>
    <n v="44003"/>
    <m/>
    <n v="167043"/>
    <m/>
    <m/>
    <m/>
    <m/>
    <m/>
    <m/>
    <m/>
    <m/>
    <m/>
    <m/>
    <m/>
    <m/>
    <m/>
    <m/>
    <m/>
    <m/>
    <m/>
    <m/>
    <m/>
    <m/>
    <m/>
    <m/>
    <m/>
    <m/>
    <m/>
    <m/>
    <m/>
    <m/>
    <m/>
    <m/>
    <m/>
    <m/>
    <n v="277198"/>
    <m/>
    <m/>
    <m/>
    <n v="1568544"/>
    <m/>
    <n v="-484977"/>
    <m/>
    <m/>
    <m/>
    <n v="-58225"/>
    <m/>
    <n v="579847"/>
    <m/>
    <m/>
    <m/>
    <m/>
    <m/>
    <m/>
    <m/>
    <m/>
    <m/>
    <m/>
    <m/>
    <m/>
    <m/>
    <m/>
    <m/>
    <m/>
    <m/>
    <n v="6932825"/>
    <n v="1084822"/>
    <n v="5805531"/>
    <n v="253186"/>
    <n v="5738576"/>
    <m/>
    <m/>
    <m/>
    <m/>
    <m/>
    <m/>
    <m/>
    <m/>
    <m/>
    <m/>
    <n v="371522"/>
    <m/>
    <n v="310004"/>
    <n v="82142"/>
    <n v="217427"/>
    <n v="38285"/>
    <m/>
    <n v="23629"/>
    <n v="478418"/>
    <n v="320254"/>
    <n v="157647"/>
    <n v="1023120"/>
    <n v="163360"/>
    <n v="133594"/>
    <m/>
    <n v="3314640"/>
    <n v="19144"/>
    <n v="942661"/>
    <n v="17784"/>
    <n v="104817"/>
    <m/>
    <m/>
    <n v="366154"/>
    <n v="4809351"/>
    <m/>
    <n v="239680"/>
    <m/>
    <n v="4316"/>
    <m/>
    <n v="5053347"/>
    <n v="8711874"/>
    <m/>
    <m/>
    <n v="-3658527"/>
    <n v="5053347"/>
    <n v="846389"/>
    <m/>
    <n v="6524850"/>
    <m/>
    <n v="0"/>
    <m/>
    <n v="231594"/>
    <n v="47819"/>
    <n v="279413"/>
    <n v="-39733"/>
    <m/>
    <m/>
    <m/>
    <m/>
    <m/>
    <s v="0.05"/>
    <n v="435593.7"/>
    <n v="2130"/>
    <n v="0"/>
    <n v="6301"/>
    <n v="35782"/>
    <n v="95878"/>
    <n v="0"/>
    <n v="0"/>
    <n v="7011"/>
    <n v="9663"/>
    <n v="6362"/>
    <n v="11964"/>
    <n v="5361"/>
    <n v="23737"/>
    <n v="4002"/>
    <n v="3363"/>
    <m/>
    <n v="18251"/>
    <n v="229805"/>
    <n v="0"/>
    <n v="340"/>
    <n v="1852"/>
    <n v="705"/>
    <n v="0"/>
    <n v="0"/>
    <n v="2897"/>
    <n v="179185"/>
    <n v="0"/>
    <n v="336953"/>
    <n v="1318290"/>
    <n v="2261285"/>
    <n v="0"/>
    <n v="0"/>
    <n v="313155"/>
    <n v="521640"/>
    <n v="149455"/>
    <n v="224985"/>
    <n v="102646"/>
    <n v="510734"/>
    <n v="108109"/>
    <n v="71934"/>
    <m/>
    <n v="834454"/>
    <n v="6932825"/>
    <n v="0"/>
    <n v="13600"/>
    <n v="55572"/>
    <n v="14100"/>
    <n v="0"/>
    <n v="0"/>
    <n v="83272"/>
    <m/>
    <x v="0"/>
    <x v="0"/>
    <m/>
    <m/>
    <n v="9663"/>
    <m/>
    <x v="0"/>
    <x v="0"/>
    <m/>
    <m/>
    <n v="521640"/>
    <n v="137"/>
    <n v="239"/>
    <n v="61"/>
    <n v="93"/>
    <n v="167"/>
    <n v="36"/>
    <n v="63"/>
    <n v="111"/>
    <n v="24"/>
    <n v="1"/>
    <n v="0"/>
    <n v="0"/>
    <n v="0"/>
    <n v="1"/>
    <n v="0"/>
    <n v="1"/>
    <n v="0"/>
    <n v="0"/>
    <n v="0"/>
    <n v="0"/>
    <n v="0"/>
    <n v="0"/>
    <n v="0"/>
    <n v="0"/>
    <n v="1"/>
    <n v="0"/>
    <n v="0"/>
    <n v="0"/>
    <n v="0"/>
  </r>
  <r>
    <n v="206361165"/>
    <x v="745"/>
    <d v="2024-01-01T00:00:00"/>
    <d v="2024-12-31T00:00:00"/>
    <n v="366"/>
    <s v="In Process"/>
    <x v="0"/>
    <x v="29"/>
    <x v="0"/>
    <x v="0"/>
    <s v="12 - Inland Counties"/>
    <x v="74"/>
    <s v="760-245-6477"/>
    <s v="14973 HESPERIA ROAD"/>
    <s v="VICTORVILLE"/>
    <s v="92395-0000"/>
    <s v="1053748830"/>
    <s v="PREYAS SONI"/>
    <s v="Yes"/>
    <m/>
    <n v="126"/>
    <n v="126"/>
    <x v="0"/>
    <n v="46116"/>
    <n v="40970"/>
    <n v="207.11"/>
    <n v="696"/>
    <n v="256"/>
    <n v="12465"/>
    <n v="6391"/>
    <n v="1645"/>
    <n v="19189"/>
    <m/>
    <m/>
    <n v="38"/>
    <n v="1242"/>
    <x v="0"/>
    <n v="40970"/>
    <m/>
    <m/>
    <m/>
    <m/>
    <m/>
    <m/>
    <m/>
    <m/>
    <n v="28679000"/>
    <n v="10703300"/>
    <n v="18659938"/>
    <n v="5437"/>
    <n v="20727799"/>
    <n v="21498340"/>
    <n v="-770541"/>
    <n v="-13849"/>
    <m/>
    <m/>
    <n v="-784390"/>
    <n v="8725500"/>
    <n v="4473700"/>
    <n v="1151500"/>
    <n v="13432300"/>
    <m/>
    <m/>
    <n v="26600"/>
    <n v="869400"/>
    <n v="28679000"/>
    <m/>
    <m/>
    <m/>
    <m/>
    <m/>
    <m/>
    <m/>
    <m/>
    <n v="6623038"/>
    <m/>
    <n v="3136315"/>
    <m/>
    <n v="562823"/>
    <m/>
    <n v="377224"/>
    <m/>
    <m/>
    <m/>
    <m/>
    <m/>
    <n v="450"/>
    <m/>
    <n v="3450"/>
    <m/>
    <n v="22580"/>
    <n v="0"/>
    <n v="5025588"/>
    <n v="0"/>
    <n v="4101500"/>
    <n v="575250"/>
    <n v="863033"/>
    <n v="79290"/>
    <m/>
    <n v="36059"/>
    <m/>
    <m/>
    <m/>
    <m/>
    <m/>
    <m/>
    <m/>
    <m/>
    <m/>
    <m/>
    <m/>
    <m/>
    <m/>
    <m/>
    <m/>
    <m/>
    <m/>
    <m/>
    <m/>
    <m/>
    <m/>
    <m/>
    <m/>
    <m/>
    <m/>
    <m/>
    <m/>
    <m/>
    <m/>
    <m/>
    <m/>
    <m/>
    <n v="6045086"/>
    <m/>
    <n v="2642164"/>
    <m/>
    <n v="-368079"/>
    <m/>
    <n v="9854106"/>
    <m/>
    <m/>
    <m/>
    <m/>
    <m/>
    <n v="486661"/>
    <m/>
    <m/>
    <m/>
    <m/>
    <m/>
    <m/>
    <m/>
    <m/>
    <m/>
    <m/>
    <m/>
    <m/>
    <m/>
    <m/>
    <m/>
    <m/>
    <m/>
    <n v="9566048"/>
    <n v="1542458"/>
    <n v="10389834"/>
    <n v="409356"/>
    <n v="6011087"/>
    <m/>
    <m/>
    <m/>
    <m/>
    <m/>
    <m/>
    <m/>
    <m/>
    <n v="115288"/>
    <m/>
    <n v="654677"/>
    <m/>
    <n v="536119"/>
    <n v="75193"/>
    <n v="883548"/>
    <n v="114867"/>
    <m/>
    <n v="87707"/>
    <n v="562190"/>
    <n v="858246"/>
    <n v="198132"/>
    <n v="1714014"/>
    <n v="161245"/>
    <n v="273453"/>
    <n v="223573"/>
    <n v="4462026"/>
    <n v="82476"/>
    <n v="4236066"/>
    <m/>
    <n v="66900"/>
    <m/>
    <n v="9936"/>
    <n v="171597"/>
    <n v="1426565"/>
    <m/>
    <n v="254687"/>
    <m/>
    <n v="13455250"/>
    <n v="1880000"/>
    <n v="17016502"/>
    <n v="7634847"/>
    <m/>
    <n v="8371927"/>
    <n v="1009728"/>
    <n v="17016502"/>
    <m/>
    <m/>
    <m/>
    <n v="8371927"/>
    <n v="0"/>
    <m/>
    <m/>
    <n v="805620"/>
    <n v="805620"/>
    <n v="-550933"/>
    <m/>
    <m/>
    <m/>
    <n v="8371927"/>
    <m/>
    <s v="0.00"/>
    <n v="0"/>
    <n v="2269"/>
    <n v="0"/>
    <n v="10921"/>
    <n v="55197"/>
    <n v="127202"/>
    <n v="0"/>
    <n v="0"/>
    <n v="2680"/>
    <n v="24024"/>
    <n v="8061"/>
    <n v="38044"/>
    <n v="5973"/>
    <n v="42936"/>
    <n v="4163"/>
    <n v="13529"/>
    <n v="4941"/>
    <n v="47045"/>
    <n v="386985"/>
    <n v="0"/>
    <n v="0"/>
    <n v="0"/>
    <n v="0"/>
    <n v="0"/>
    <n v="0"/>
    <n v="0"/>
    <n v="185163"/>
    <n v="0"/>
    <n v="593326"/>
    <n v="1692237"/>
    <n v="2363930"/>
    <n v="0"/>
    <n v="0"/>
    <n v="81004"/>
    <n v="1092152"/>
    <n v="158059"/>
    <n v="678690"/>
    <n v="97673"/>
    <n v="826573"/>
    <n v="139226"/>
    <n v="234570"/>
    <n v="188016"/>
    <n v="1235429"/>
    <n v="9566048"/>
    <n v="0"/>
    <n v="0"/>
    <n v="0"/>
    <n v="0"/>
    <n v="0"/>
    <n v="0"/>
    <n v="0"/>
    <m/>
    <x v="0"/>
    <x v="0"/>
    <m/>
    <m/>
    <n v="24024"/>
    <m/>
    <x v="0"/>
    <x v="0"/>
    <m/>
    <m/>
    <n v="1092152"/>
    <n v="247"/>
    <n v="339"/>
    <n v="186"/>
    <n v="152"/>
    <n v="226"/>
    <n v="105"/>
    <n v="85"/>
    <n v="137"/>
    <n v="55"/>
    <n v="1"/>
    <n v="0"/>
    <n v="0"/>
    <n v="0"/>
    <n v="0"/>
    <n v="1"/>
    <n v="1"/>
    <n v="0"/>
    <n v="0"/>
    <n v="0"/>
    <n v="0"/>
    <n v="0"/>
    <n v="0"/>
    <n v="0"/>
    <n v="0"/>
    <n v="1"/>
    <n v="0"/>
    <n v="0"/>
    <n v="0"/>
    <n v="0"/>
  </r>
  <r>
    <n v="206361191"/>
    <x v="746"/>
    <d v="2024-01-01T00:00:00"/>
    <d v="2024-12-31T00:00:00"/>
    <n v="366"/>
    <s v="In Process"/>
    <x v="0"/>
    <x v="29"/>
    <x v="0"/>
    <x v="0"/>
    <s v="12 - Inland Counties"/>
    <x v="72"/>
    <s v="909-825-5221"/>
    <s v="12000 MOUNT VERNON AVE"/>
    <s v="GRAND TERRACE"/>
    <s v="92313"/>
    <s v="1740993419"/>
    <s v="BRIAN HAROLDSEN"/>
    <s v="Yes"/>
    <s v="FLAGSTONE HEALTHCARE CENTRAL LLC"/>
    <n v="59"/>
    <n v="59"/>
    <x v="1"/>
    <n v="21594"/>
    <n v="20095"/>
    <n v="205.18"/>
    <n v="410"/>
    <n v="405"/>
    <n v="5537"/>
    <n v="4283"/>
    <n v="1034"/>
    <n v="8638"/>
    <m/>
    <n v="323"/>
    <n v="114"/>
    <n v="166"/>
    <x v="0"/>
    <n v="20095"/>
    <m/>
    <m/>
    <m/>
    <m/>
    <m/>
    <m/>
    <m/>
    <m/>
    <n v="7623075"/>
    <n v="3863640"/>
    <n v="856993"/>
    <n v="210"/>
    <n v="10629932"/>
    <n v="9804139"/>
    <n v="825793"/>
    <n v="2585"/>
    <n v="173959"/>
    <m/>
    <n v="654419"/>
    <n v="2316425"/>
    <n v="1624982"/>
    <n v="314627"/>
    <n v="3103633"/>
    <m/>
    <n v="120873"/>
    <n v="83460"/>
    <n v="59075"/>
    <n v="7623075"/>
    <m/>
    <m/>
    <m/>
    <m/>
    <m/>
    <m/>
    <m/>
    <m/>
    <n v="1888690"/>
    <m/>
    <n v="975007"/>
    <m/>
    <n v="27390"/>
    <m/>
    <n v="878128"/>
    <m/>
    <m/>
    <m/>
    <n v="81718"/>
    <m/>
    <n v="12707"/>
    <m/>
    <m/>
    <m/>
    <n v="30543"/>
    <n v="13758"/>
    <n v="1368720"/>
    <n v="0"/>
    <n v="1319625"/>
    <n v="341865"/>
    <n v="684379"/>
    <n v="40224"/>
    <m/>
    <n v="64526"/>
    <m/>
    <m/>
    <m/>
    <m/>
    <m/>
    <m/>
    <m/>
    <m/>
    <m/>
    <m/>
    <m/>
    <m/>
    <m/>
    <m/>
    <m/>
    <m/>
    <m/>
    <m/>
    <n v="3080"/>
    <m/>
    <m/>
    <m/>
    <m/>
    <m/>
    <m/>
    <m/>
    <m/>
    <m/>
    <n v="-675"/>
    <m/>
    <m/>
    <m/>
    <n v="-577979"/>
    <m/>
    <n v="246526"/>
    <m/>
    <n v="91363"/>
    <m/>
    <n v="1067529"/>
    <m/>
    <m/>
    <m/>
    <n v="19411"/>
    <m/>
    <n v="9055"/>
    <m/>
    <m/>
    <m/>
    <m/>
    <m/>
    <m/>
    <m/>
    <m/>
    <m/>
    <m/>
    <m/>
    <m/>
    <m/>
    <n v="-1317"/>
    <m/>
    <m/>
    <m/>
    <n v="4922974"/>
    <n v="1279262"/>
    <n v="3601903"/>
    <n v="212833"/>
    <n v="3477915"/>
    <m/>
    <m/>
    <m/>
    <m/>
    <m/>
    <m/>
    <m/>
    <m/>
    <n v="12933"/>
    <n v="2051"/>
    <n v="432572"/>
    <m/>
    <n v="436054"/>
    <n v="79075"/>
    <n v="257724"/>
    <n v="5370"/>
    <m/>
    <n v="21117"/>
    <n v="234973"/>
    <n v="236118"/>
    <n v="113457"/>
    <n v="630742"/>
    <n v="416543"/>
    <n v="94150"/>
    <n v="94"/>
    <n v="1994394"/>
    <n v="83934"/>
    <n v="933030"/>
    <n v="38338"/>
    <n v="10241"/>
    <m/>
    <m/>
    <n v="293314"/>
    <n v="1754274"/>
    <m/>
    <n v="387967"/>
    <n v="2725"/>
    <n v="9275219"/>
    <m/>
    <n v="11420185"/>
    <n v="556321"/>
    <n v="9664247"/>
    <m/>
    <n v="1199617"/>
    <n v="11420185"/>
    <m/>
    <n v="-414821"/>
    <m/>
    <m/>
    <n v="0"/>
    <m/>
    <n v="46396"/>
    <n v="489533"/>
    <n v="535929"/>
    <n v="-147962"/>
    <m/>
    <m/>
    <m/>
    <m/>
    <m/>
    <s v="0.00"/>
    <n v="0"/>
    <n v="2021"/>
    <n v="0"/>
    <n v="5975"/>
    <n v="26388"/>
    <n v="52405"/>
    <n v="0"/>
    <n v="0"/>
    <n v="0"/>
    <n v="18079"/>
    <n v="3471"/>
    <n v="8330"/>
    <n v="3308"/>
    <n v="15288"/>
    <n v="7251"/>
    <n v="3651"/>
    <m/>
    <n v="14416"/>
    <n v="160583"/>
    <n v="0"/>
    <n v="0"/>
    <n v="0"/>
    <n v="0"/>
    <n v="0"/>
    <n v="0"/>
    <n v="0"/>
    <n v="149445"/>
    <n v="0"/>
    <n v="299719"/>
    <n v="969324"/>
    <n v="1140862"/>
    <n v="0"/>
    <n v="0"/>
    <n v="0"/>
    <n v="758553"/>
    <n v="93108"/>
    <n v="158601"/>
    <n v="67613"/>
    <n v="337792"/>
    <n v="259136"/>
    <n v="74719"/>
    <m/>
    <n v="614102"/>
    <n v="4922974"/>
    <n v="0"/>
    <n v="0"/>
    <n v="0"/>
    <n v="0"/>
    <n v="0"/>
    <n v="0"/>
    <n v="0"/>
    <m/>
    <x v="0"/>
    <x v="0"/>
    <m/>
    <m/>
    <n v="18079"/>
    <m/>
    <x v="0"/>
    <x v="0"/>
    <m/>
    <m/>
    <n v="758553"/>
    <n v="102"/>
    <n v="139"/>
    <n v="77"/>
    <n v="65"/>
    <n v="92"/>
    <n v="50"/>
    <n v="36"/>
    <n v="51"/>
    <n v="26"/>
    <n v="1"/>
    <n v="0"/>
    <n v="0"/>
    <n v="1"/>
    <n v="0"/>
    <n v="0"/>
    <n v="1"/>
    <n v="0"/>
    <n v="0"/>
    <n v="0"/>
    <n v="0"/>
    <n v="0"/>
    <n v="0"/>
    <n v="0"/>
    <n v="0"/>
    <n v="1"/>
    <n v="0"/>
    <n v="0"/>
    <n v="0"/>
    <n v="0"/>
  </r>
  <r>
    <n v="206361195"/>
    <x v="747"/>
    <d v="2024-01-01T00:00:00"/>
    <d v="2024-12-31T00:00:00"/>
    <n v="366"/>
    <s v="In Process"/>
    <x v="1"/>
    <x v="29"/>
    <x v="1"/>
    <x v="0"/>
    <s v="12 - Inland Counties"/>
    <x v="72"/>
    <s v="909-796-0216"/>
    <s v="25271 BARTON ROAD"/>
    <s v="LOMA LINDA"/>
    <s v="92354"/>
    <s v="ZZT05183F"/>
    <s v="STEVE FLOOD"/>
    <s v="Yes"/>
    <m/>
    <n v="110"/>
    <n v="110"/>
    <x v="0"/>
    <n v="40260"/>
    <n v="36124"/>
    <n v="214.64"/>
    <n v="584"/>
    <n v="583"/>
    <n v="881"/>
    <n v="5324"/>
    <n v="3086"/>
    <n v="16956"/>
    <m/>
    <m/>
    <n v="422"/>
    <n v="9455"/>
    <x v="0"/>
    <n v="36124"/>
    <m/>
    <m/>
    <m/>
    <m/>
    <m/>
    <m/>
    <m/>
    <m/>
    <n v="11458120"/>
    <n v="2911948"/>
    <n v="129056"/>
    <n v="99"/>
    <n v="14241111"/>
    <n v="13687468"/>
    <n v="553643"/>
    <n v="292263"/>
    <n v="468871"/>
    <m/>
    <n v="377035"/>
    <n v="281880"/>
    <n v="1704020"/>
    <n v="980260"/>
    <n v="5377135"/>
    <m/>
    <m/>
    <n v="133260"/>
    <n v="2981565"/>
    <n v="11458120"/>
    <m/>
    <m/>
    <m/>
    <m/>
    <m/>
    <m/>
    <m/>
    <m/>
    <n v="485312"/>
    <m/>
    <n v="1634794"/>
    <m/>
    <n v="24546"/>
    <m/>
    <n v="186666"/>
    <m/>
    <m/>
    <m/>
    <m/>
    <m/>
    <n v="1324"/>
    <m/>
    <n v="579306"/>
    <m/>
    <n v="27054"/>
    <n v="5230"/>
    <n v="896597"/>
    <n v="0"/>
    <n v="905382"/>
    <n v="9541"/>
    <n v="828257"/>
    <n v="132325"/>
    <m/>
    <n v="107562"/>
    <m/>
    <m/>
    <m/>
    <m/>
    <m/>
    <m/>
    <m/>
    <m/>
    <m/>
    <m/>
    <m/>
    <m/>
    <m/>
    <m/>
    <m/>
    <m/>
    <m/>
    <m/>
    <m/>
    <m/>
    <m/>
    <m/>
    <m/>
    <m/>
    <m/>
    <m/>
    <m/>
    <m/>
    <m/>
    <m/>
    <m/>
    <m/>
    <n v="87808"/>
    <m/>
    <n v="614783"/>
    <m/>
    <n v="78280"/>
    <m/>
    <n v="430103"/>
    <m/>
    <m/>
    <m/>
    <m/>
    <m/>
    <n v="-1034701"/>
    <m/>
    <m/>
    <m/>
    <m/>
    <m/>
    <m/>
    <m/>
    <n v="-47217"/>
    <m/>
    <m/>
    <m/>
    <m/>
    <m/>
    <m/>
    <m/>
    <m/>
    <m/>
    <n v="5521298"/>
    <n v="1406538"/>
    <n v="6759632"/>
    <n v="259251"/>
    <n v="5644140"/>
    <m/>
    <m/>
    <m/>
    <m/>
    <m/>
    <m/>
    <m/>
    <m/>
    <n v="4043"/>
    <n v="2955"/>
    <n v="318237"/>
    <m/>
    <n v="303655"/>
    <n v="2870"/>
    <n v="263277"/>
    <n v="57762"/>
    <m/>
    <n v="53458"/>
    <n v="611792"/>
    <n v="338843"/>
    <n v="302252"/>
    <n v="974977"/>
    <n v="93686"/>
    <n v="201497"/>
    <n v="138685"/>
    <n v="3250635"/>
    <n v="96192"/>
    <n v="714000"/>
    <n v="61613"/>
    <n v="29213"/>
    <m/>
    <m/>
    <n v="223686"/>
    <n v="7181498"/>
    <m/>
    <n v="578812"/>
    <m/>
    <n v="3217979"/>
    <n v="1653"/>
    <n v="10979942"/>
    <n v="2818687"/>
    <m/>
    <n v="3070073"/>
    <n v="5091182"/>
    <n v="10979942"/>
    <n v="6223"/>
    <n v="132000"/>
    <n v="517510"/>
    <m/>
    <n v="43145"/>
    <m/>
    <n v="1566689"/>
    <n v="981182"/>
    <n v="2591016"/>
    <n v="-2012204"/>
    <m/>
    <n v="3070073"/>
    <m/>
    <n v="3070073"/>
    <m/>
    <s v="0.20"/>
    <n v="563737.4"/>
    <n v="6448"/>
    <n v="0"/>
    <n v="7287"/>
    <n v="29578"/>
    <n v="86151"/>
    <n v="3641"/>
    <n v="0"/>
    <n v="0"/>
    <m/>
    <n v="5867"/>
    <n v="11228"/>
    <n v="9153"/>
    <n v="16236"/>
    <n v="3208"/>
    <n v="7823"/>
    <n v="3318"/>
    <n v="8089"/>
    <n v="198027"/>
    <n v="0"/>
    <n v="2236"/>
    <n v="813"/>
    <n v="5820"/>
    <n v="0"/>
    <n v="0"/>
    <n v="8869"/>
    <n v="311078"/>
    <n v="0"/>
    <n v="347582"/>
    <n v="1049191"/>
    <n v="2041555"/>
    <n v="132097"/>
    <n v="0"/>
    <n v="0"/>
    <m/>
    <n v="136178"/>
    <n v="221054"/>
    <n v="172150"/>
    <n v="423589"/>
    <n v="71645"/>
    <n v="158035"/>
    <n v="105349"/>
    <n v="351795"/>
    <n v="5521298"/>
    <n v="0"/>
    <n v="159060"/>
    <n v="42328"/>
    <n v="198800"/>
    <n v="0"/>
    <n v="0"/>
    <n v="400188"/>
    <m/>
    <x v="0"/>
    <x v="0"/>
    <m/>
    <m/>
    <m/>
    <m/>
    <x v="0"/>
    <x v="0"/>
    <m/>
    <m/>
    <m/>
    <n v="148"/>
    <n v="261"/>
    <n v="103"/>
    <n v="100"/>
    <n v="190"/>
    <n v="66"/>
    <n v="65"/>
    <n v="135"/>
    <n v="50"/>
    <n v="1"/>
    <n v="0"/>
    <n v="0"/>
    <n v="0"/>
    <n v="0"/>
    <n v="1"/>
    <n v="1"/>
    <n v="0"/>
    <n v="0"/>
    <n v="0"/>
    <n v="0"/>
    <n v="0"/>
    <n v="0"/>
    <n v="0"/>
    <n v="0"/>
    <n v="0"/>
    <n v="0"/>
    <n v="1"/>
    <n v="0"/>
    <n v="0"/>
  </r>
  <r>
    <n v="206361198"/>
    <x v="748"/>
    <d v="2024-01-01T00:00:00"/>
    <d v="2024-12-31T00:00:00"/>
    <n v="366"/>
    <s v="In Process"/>
    <x v="0"/>
    <x v="29"/>
    <x v="0"/>
    <x v="0"/>
    <s v="12 - Inland Counties"/>
    <x v="72"/>
    <s v="909-862-0611"/>
    <s v="7534 PALM AVENUE"/>
    <s v="HIGHLAND"/>
    <s v="92346-0000"/>
    <s v="ZZT06024J"/>
    <s v="DANIEL DRIGGS"/>
    <s v="Yes"/>
    <m/>
    <n v="99"/>
    <n v="99"/>
    <x v="2"/>
    <n v="36234"/>
    <n v="33576"/>
    <n v="217.4"/>
    <n v="435"/>
    <n v="434"/>
    <n v="9600"/>
    <n v="11189"/>
    <n v="1089"/>
    <n v="5695"/>
    <m/>
    <n v="779"/>
    <n v="219"/>
    <n v="5005"/>
    <x v="0"/>
    <n v="33576"/>
    <m/>
    <m/>
    <m/>
    <m/>
    <m/>
    <m/>
    <m/>
    <m/>
    <n v="35110123"/>
    <n v="4809371"/>
    <n v="19966608"/>
    <n v="6228"/>
    <n v="19959114"/>
    <n v="15559455"/>
    <n v="4399659"/>
    <n v="1"/>
    <m/>
    <m/>
    <n v="4399660"/>
    <n v="12000000"/>
    <n v="13940808"/>
    <n v="548100"/>
    <n v="2847500"/>
    <m/>
    <n v="973750"/>
    <n v="108450"/>
    <n v="4691515"/>
    <n v="35110123"/>
    <m/>
    <m/>
    <m/>
    <m/>
    <m/>
    <m/>
    <m/>
    <m/>
    <n v="2399893"/>
    <m/>
    <n v="994748"/>
    <m/>
    <n v="9861"/>
    <m/>
    <n v="61097"/>
    <m/>
    <m/>
    <m/>
    <n v="145851"/>
    <m/>
    <m/>
    <m/>
    <n v="1197921"/>
    <m/>
    <n v="85845"/>
    <n v="0"/>
    <n v="2294500"/>
    <n v="0"/>
    <n v="1516800"/>
    <n v="17550"/>
    <n v="829963"/>
    <n v="26072"/>
    <m/>
    <n v="38641"/>
    <m/>
    <m/>
    <m/>
    <m/>
    <m/>
    <m/>
    <m/>
    <m/>
    <m/>
    <m/>
    <m/>
    <m/>
    <m/>
    <m/>
    <m/>
    <m/>
    <m/>
    <m/>
    <m/>
    <m/>
    <m/>
    <m/>
    <m/>
    <m/>
    <m/>
    <m/>
    <m/>
    <m/>
    <m/>
    <m/>
    <m/>
    <m/>
    <n v="5439160"/>
    <m/>
    <n v="9853810"/>
    <m/>
    <n v="348209"/>
    <m/>
    <n v="1161641"/>
    <m/>
    <m/>
    <m/>
    <n v="736390"/>
    <m/>
    <n v="2427398"/>
    <m/>
    <m/>
    <m/>
    <m/>
    <m/>
    <m/>
    <m/>
    <m/>
    <m/>
    <m/>
    <m/>
    <m/>
    <m/>
    <m/>
    <m/>
    <m/>
    <m/>
    <n v="7012609"/>
    <n v="1573965"/>
    <n v="6972881"/>
    <n v="172460"/>
    <n v="5171191"/>
    <m/>
    <m/>
    <m/>
    <m/>
    <m/>
    <m/>
    <m/>
    <m/>
    <n v="9948"/>
    <m/>
    <n v="488485"/>
    <n v="5038"/>
    <n v="243733"/>
    <n v="8224"/>
    <n v="222507"/>
    <n v="26496"/>
    <m/>
    <n v="182748"/>
    <n v="517480"/>
    <n v="310627"/>
    <n v="172870"/>
    <n v="1174493"/>
    <n v="120273"/>
    <n v="97555"/>
    <n v="105795"/>
    <n v="4985464"/>
    <n v="108594"/>
    <n v="1130668"/>
    <n v="102450"/>
    <n v="20565"/>
    <m/>
    <n v="13493"/>
    <n v="340758"/>
    <n v="16028451"/>
    <m/>
    <n v="538322"/>
    <m/>
    <m/>
    <n v="100000"/>
    <n v="16666773"/>
    <n v="953355"/>
    <m/>
    <m/>
    <n v="15713418"/>
    <n v="16666773"/>
    <n v="13502783"/>
    <m/>
    <m/>
    <m/>
    <n v="0"/>
    <m/>
    <n v="469988"/>
    <n v="512767"/>
    <n v="982755"/>
    <n v="-444433"/>
    <m/>
    <m/>
    <m/>
    <m/>
    <m/>
    <s v="0.00"/>
    <n v="0"/>
    <n v="2000"/>
    <n v="0"/>
    <n v="6426"/>
    <n v="39286"/>
    <n v="83877"/>
    <n v="0"/>
    <n v="0"/>
    <n v="0"/>
    <n v="13128"/>
    <n v="5414"/>
    <n v="12806"/>
    <n v="5924"/>
    <n v="25781"/>
    <n v="3732"/>
    <n v="2527"/>
    <n v="1981"/>
    <n v="18528"/>
    <n v="221410"/>
    <n v="0"/>
    <n v="0"/>
    <n v="0"/>
    <n v="0"/>
    <n v="0"/>
    <n v="0"/>
    <n v="0"/>
    <n v="228348"/>
    <n v="0"/>
    <n v="378075"/>
    <n v="1381147"/>
    <n v="1826689"/>
    <n v="0"/>
    <n v="0"/>
    <n v="0"/>
    <n v="598737"/>
    <n v="166039"/>
    <n v="217645"/>
    <n v="103639"/>
    <n v="517297"/>
    <n v="83753"/>
    <n v="45699"/>
    <n v="71221"/>
    <n v="1394320"/>
    <n v="7012609"/>
    <n v="0"/>
    <n v="0"/>
    <n v="0"/>
    <n v="0"/>
    <n v="0"/>
    <n v="0"/>
    <n v="0"/>
    <m/>
    <x v="0"/>
    <x v="0"/>
    <m/>
    <m/>
    <n v="13128"/>
    <m/>
    <x v="0"/>
    <x v="0"/>
    <m/>
    <m/>
    <n v="598737"/>
    <n v="152"/>
    <n v="297"/>
    <n v="91"/>
    <n v="107"/>
    <n v="224"/>
    <n v="60"/>
    <n v="63"/>
    <n v="132"/>
    <n v="35"/>
    <n v="1"/>
    <n v="0"/>
    <n v="0"/>
    <n v="0"/>
    <n v="1"/>
    <n v="0"/>
    <n v="1"/>
    <n v="0"/>
    <n v="0"/>
    <n v="0"/>
    <n v="0"/>
    <n v="0"/>
    <n v="0"/>
    <n v="0"/>
    <n v="0"/>
    <n v="1"/>
    <n v="0"/>
    <n v="0"/>
    <n v="0"/>
    <n v="0"/>
  </r>
  <r>
    <n v="206361199"/>
    <x v="749"/>
    <d v="2024-01-01T00:00:00"/>
    <d v="2024-12-31T00:00:00"/>
    <n v="366"/>
    <s v="In Process"/>
    <x v="0"/>
    <x v="29"/>
    <x v="0"/>
    <x v="0"/>
    <s v="12 - Inland Counties"/>
    <x v="72"/>
    <s v="909-882-2965"/>
    <s v="4280 CYPRESS DRIVE"/>
    <s v="SAN BERNARDINO"/>
    <s v="92407"/>
    <s v="1811306277"/>
    <s v="LEEANN SANDERS"/>
    <s v="No"/>
    <m/>
    <n v="59"/>
    <n v="59"/>
    <x v="1"/>
    <n v="21594"/>
    <n v="19025"/>
    <n v="208.04"/>
    <n v="27"/>
    <n v="28"/>
    <n v="6631"/>
    <m/>
    <n v="1307"/>
    <n v="10130"/>
    <m/>
    <n v="927"/>
    <n v="30"/>
    <m/>
    <x v="0"/>
    <n v="19025"/>
    <m/>
    <m/>
    <m/>
    <m/>
    <m/>
    <m/>
    <m/>
    <m/>
    <n v="4772256"/>
    <n v="2927631"/>
    <n v="242276"/>
    <m/>
    <n v="7457611"/>
    <n v="7168679"/>
    <n v="288932"/>
    <m/>
    <m/>
    <m/>
    <n v="288932"/>
    <n v="1853850"/>
    <m/>
    <n v="307401"/>
    <n v="2387036"/>
    <m/>
    <n v="214969"/>
    <n v="9000"/>
    <m/>
    <n v="4772256"/>
    <m/>
    <m/>
    <m/>
    <m/>
    <m/>
    <m/>
    <m/>
    <m/>
    <n v="1445277"/>
    <m/>
    <m/>
    <m/>
    <n v="1482354"/>
    <m/>
    <m/>
    <m/>
    <m/>
    <m/>
    <m/>
    <m/>
    <m/>
    <m/>
    <m/>
    <m/>
    <n v="0"/>
    <n v="0"/>
    <n v="862917"/>
    <n v="0"/>
    <n v="877522"/>
    <n v="1130"/>
    <n v="1142800"/>
    <n v="43262"/>
    <m/>
    <n v="0"/>
    <m/>
    <m/>
    <m/>
    <m/>
    <m/>
    <m/>
    <m/>
    <m/>
    <m/>
    <m/>
    <m/>
    <m/>
    <m/>
    <m/>
    <m/>
    <m/>
    <m/>
    <m/>
    <m/>
    <m/>
    <m/>
    <m/>
    <m/>
    <m/>
    <m/>
    <m/>
    <m/>
    <m/>
    <m/>
    <m/>
    <m/>
    <m/>
    <n v="2673491"/>
    <m/>
    <m/>
    <m/>
    <n v="-2430945"/>
    <m/>
    <m/>
    <m/>
    <m/>
    <m/>
    <n v="-270"/>
    <m/>
    <m/>
    <m/>
    <m/>
    <m/>
    <m/>
    <m/>
    <m/>
    <m/>
    <m/>
    <m/>
    <m/>
    <m/>
    <m/>
    <m/>
    <m/>
    <m/>
    <m/>
    <m/>
    <n v="3833978"/>
    <n v="696060"/>
    <n v="2638641"/>
    <n v="133023"/>
    <n v="2757104"/>
    <m/>
    <m/>
    <m/>
    <m/>
    <m/>
    <m/>
    <m/>
    <m/>
    <m/>
    <m/>
    <n v="230828"/>
    <m/>
    <n v="244966"/>
    <n v="228"/>
    <n v="258467"/>
    <n v="27748"/>
    <m/>
    <n v="14283"/>
    <n v="168674"/>
    <n v="386511"/>
    <n v="75124"/>
    <n v="512885"/>
    <n v="70301"/>
    <n v="17833"/>
    <m/>
    <n v="1822197"/>
    <m/>
    <n v="581530"/>
    <m/>
    <m/>
    <m/>
    <m/>
    <m/>
    <n v="2832943"/>
    <m/>
    <n v="610480"/>
    <m/>
    <m/>
    <n v="294435"/>
    <n v="3737858"/>
    <n v="2023381"/>
    <m/>
    <m/>
    <n v="1714477"/>
    <n v="3737858"/>
    <n v="952087"/>
    <m/>
    <m/>
    <m/>
    <n v="0"/>
    <n v="39895"/>
    <n v="882014"/>
    <n v="456088"/>
    <n v="1377997"/>
    <n v="-767517"/>
    <m/>
    <m/>
    <m/>
    <m/>
    <m/>
    <s v="0.29"/>
    <n v="586780.49"/>
    <n v="0"/>
    <n v="0"/>
    <n v="5528"/>
    <n v="14945"/>
    <n v="48217"/>
    <n v="0"/>
    <n v="0"/>
    <n v="1876"/>
    <m/>
    <m/>
    <n v="13000"/>
    <n v="2643"/>
    <n v="12751"/>
    <n v="1765"/>
    <n v="672"/>
    <m/>
    <n v="8386"/>
    <n v="109783"/>
    <n v="0"/>
    <n v="0"/>
    <n v="0"/>
    <n v="0"/>
    <n v="0"/>
    <n v="9520"/>
    <n v="9520"/>
    <n v="0"/>
    <n v="0"/>
    <n v="555655"/>
    <n v="519966"/>
    <n v="1067205"/>
    <n v="0"/>
    <n v="0"/>
    <n v="65178"/>
    <m/>
    <m/>
    <n v="275620"/>
    <n v="51854"/>
    <n v="276328"/>
    <n v="49046"/>
    <n v="13157"/>
    <m/>
    <n v="959969"/>
    <n v="3833978"/>
    <n v="0"/>
    <n v="0"/>
    <n v="0"/>
    <n v="0"/>
    <n v="0"/>
    <n v="476022"/>
    <n v="476022"/>
    <m/>
    <x v="0"/>
    <x v="0"/>
    <m/>
    <m/>
    <m/>
    <m/>
    <x v="0"/>
    <x v="0"/>
    <m/>
    <m/>
    <m/>
    <n v="76"/>
    <n v="175"/>
    <n v="36"/>
    <n v="49"/>
    <n v="143"/>
    <n v="17"/>
    <n v="36"/>
    <n v="112"/>
    <n v="10"/>
    <n v="1"/>
    <n v="0"/>
    <n v="0"/>
    <n v="1"/>
    <n v="0"/>
    <n v="0"/>
    <n v="1"/>
    <n v="0"/>
    <n v="0"/>
    <n v="0"/>
    <n v="0"/>
    <n v="0"/>
    <n v="0"/>
    <n v="0"/>
    <n v="0"/>
    <n v="1"/>
    <n v="0"/>
    <n v="0"/>
    <n v="0"/>
    <n v="0"/>
  </r>
  <r>
    <n v="206361221"/>
    <x v="750"/>
    <d v="2024-01-01T00:00:00"/>
    <d v="2024-12-31T00:00:00"/>
    <n v="366"/>
    <s v="In Process"/>
    <x v="0"/>
    <x v="29"/>
    <x v="0"/>
    <x v="2"/>
    <s v="12 - Inland Counties"/>
    <x v="72"/>
    <s v="909-794-1189"/>
    <s v="2278 NICE AVENUE"/>
    <s v="MENTONE, CA"/>
    <s v="40140"/>
    <s v="ZZT059B5I"/>
    <s v="JOSE PESONGCO"/>
    <s v="Yes"/>
    <s v="ROCKWELL HEALTHCARE LLC"/>
    <n v="50"/>
    <n v="50"/>
    <x v="1"/>
    <n v="18300"/>
    <n v="17484"/>
    <n v="225.6"/>
    <n v="17"/>
    <n v="4"/>
    <n v="1183"/>
    <n v="29"/>
    <n v="1016"/>
    <n v="14354"/>
    <n v="232"/>
    <m/>
    <n v="670"/>
    <m/>
    <x v="0"/>
    <n v="17484"/>
    <m/>
    <m/>
    <m/>
    <m/>
    <m/>
    <m/>
    <m/>
    <m/>
    <n v="3364740"/>
    <n v="2338147"/>
    <n v="-1002787"/>
    <n v="160312"/>
    <n v="6865986"/>
    <n v="6163634"/>
    <n v="702352"/>
    <m/>
    <m/>
    <m/>
    <n v="702352"/>
    <n v="199640"/>
    <m/>
    <n v="327370"/>
    <n v="2490520"/>
    <n v="47880"/>
    <m/>
    <n v="228460"/>
    <n v="70870"/>
    <n v="3364740"/>
    <m/>
    <m/>
    <m/>
    <m/>
    <m/>
    <m/>
    <m/>
    <m/>
    <n v="2281624"/>
    <m/>
    <m/>
    <m/>
    <n v="-520"/>
    <m/>
    <n v="5239"/>
    <m/>
    <n v="51804"/>
    <m/>
    <m/>
    <m/>
    <m/>
    <m/>
    <m/>
    <m/>
    <n v="1904887"/>
    <n v="0"/>
    <n v="221006"/>
    <n v="0"/>
    <n v="178900"/>
    <n v="2170"/>
    <n v="23911"/>
    <n v="6473"/>
    <m/>
    <n v="800"/>
    <m/>
    <m/>
    <m/>
    <m/>
    <m/>
    <m/>
    <m/>
    <m/>
    <m/>
    <m/>
    <m/>
    <m/>
    <m/>
    <m/>
    <m/>
    <m/>
    <m/>
    <m/>
    <m/>
    <m/>
    <m/>
    <m/>
    <m/>
    <m/>
    <m/>
    <m/>
    <m/>
    <m/>
    <m/>
    <m/>
    <m/>
    <m/>
    <n v="-97776"/>
    <m/>
    <m/>
    <m/>
    <n v="-101519"/>
    <m/>
    <n v="-762346"/>
    <m/>
    <n v="28141"/>
    <m/>
    <m/>
    <m/>
    <n v="-69287"/>
    <m/>
    <m/>
    <m/>
    <m/>
    <m/>
    <m/>
    <m/>
    <m/>
    <m/>
    <m/>
    <m/>
    <m/>
    <m/>
    <m/>
    <m/>
    <m/>
    <m/>
    <n v="2473099"/>
    <n v="696432"/>
    <n v="2994103"/>
    <n v="110993"/>
    <n v="2424644"/>
    <m/>
    <m/>
    <m/>
    <m/>
    <m/>
    <m/>
    <m/>
    <m/>
    <n v="6022"/>
    <m/>
    <n v="50264"/>
    <m/>
    <n v="35950"/>
    <n v="1650"/>
    <n v="17079"/>
    <n v="3721"/>
    <m/>
    <n v="5176"/>
    <n v="168290"/>
    <n v="139666"/>
    <n v="42748"/>
    <n v="423927"/>
    <m/>
    <m/>
    <n v="110029"/>
    <n v="1984572"/>
    <n v="20328"/>
    <n v="473688"/>
    <n v="54015"/>
    <n v="11510"/>
    <m/>
    <n v="45253"/>
    <n v="145102"/>
    <n v="3787767"/>
    <m/>
    <n v="192727"/>
    <m/>
    <n v="110300"/>
    <m/>
    <n v="4090794"/>
    <n v="1606576"/>
    <m/>
    <m/>
    <n v="2484218"/>
    <n v="4090794"/>
    <n v="-339550"/>
    <m/>
    <n v="479303"/>
    <m/>
    <n v="0"/>
    <n v="79600"/>
    <n v="117482"/>
    <n v="46489"/>
    <n v="243571"/>
    <n v="-50844"/>
    <m/>
    <m/>
    <m/>
    <m/>
    <m/>
    <s v="1.76"/>
    <n v="2827573.7600000002"/>
    <n v="1826"/>
    <n v="0"/>
    <n v="3598"/>
    <n v="15822"/>
    <n v="40894"/>
    <n v="0"/>
    <n v="0"/>
    <n v="0"/>
    <n v="1362"/>
    <n v="1711"/>
    <n v="6277"/>
    <n v="1965"/>
    <n v="11858"/>
    <m/>
    <m/>
    <n v="1791"/>
    <n v="3263"/>
    <n v="90367"/>
    <n v="0"/>
    <n v="0"/>
    <n v="0"/>
    <n v="1932"/>
    <n v="0"/>
    <n v="0"/>
    <n v="1932"/>
    <n v="119360"/>
    <n v="0"/>
    <n v="156336"/>
    <n v="507187"/>
    <n v="901014"/>
    <n v="0"/>
    <n v="0"/>
    <n v="0"/>
    <n v="56035"/>
    <n v="56430"/>
    <n v="104121"/>
    <n v="33416"/>
    <n v="226962"/>
    <m/>
    <m/>
    <n v="82027"/>
    <n v="230211"/>
    <n v="2473099"/>
    <n v="0"/>
    <n v="0"/>
    <n v="0"/>
    <n v="67966"/>
    <n v="0"/>
    <n v="0"/>
    <n v="67966"/>
    <m/>
    <x v="0"/>
    <x v="0"/>
    <m/>
    <m/>
    <n v="1362"/>
    <m/>
    <x v="0"/>
    <x v="0"/>
    <m/>
    <m/>
    <n v="56035"/>
    <n v="36"/>
    <n v="431"/>
    <n v="28"/>
    <n v="25"/>
    <n v="295"/>
    <n v="19"/>
    <n v="16"/>
    <n v="197"/>
    <n v="12"/>
    <n v="0"/>
    <n v="0"/>
    <n v="1"/>
    <n v="1"/>
    <n v="0"/>
    <n v="0"/>
    <n v="1"/>
    <n v="0"/>
    <n v="0"/>
    <n v="0"/>
    <n v="0"/>
    <n v="0"/>
    <n v="0"/>
    <n v="0"/>
    <n v="0"/>
    <n v="1"/>
    <n v="0"/>
    <n v="0"/>
    <n v="0"/>
    <n v="0"/>
  </r>
  <r>
    <n v="206361241"/>
    <x v="751"/>
    <d v="2024-01-01T00:00:00"/>
    <d v="2024-12-31T00:00:00"/>
    <n v="366"/>
    <s v="In Process"/>
    <x v="0"/>
    <x v="29"/>
    <x v="0"/>
    <x v="0"/>
    <s v="12 - Inland Counties"/>
    <x v="72"/>
    <s v="909-822-8066"/>
    <s v="7509 N LAUREL AVENUE"/>
    <s v="FONTANA"/>
    <s v="92355"/>
    <s v="1285874560"/>
    <s v="KYLE LATTERAL"/>
    <s v="Yes"/>
    <m/>
    <n v="99"/>
    <n v="99"/>
    <x v="2"/>
    <n v="36234"/>
    <n v="33462"/>
    <n v="212.58"/>
    <n v="250"/>
    <n v="252"/>
    <n v="4278"/>
    <n v="325"/>
    <n v="1962"/>
    <n v="22387"/>
    <m/>
    <n v="3921"/>
    <n v="61"/>
    <n v="528"/>
    <x v="0"/>
    <n v="33462"/>
    <m/>
    <m/>
    <m/>
    <m/>
    <m/>
    <m/>
    <m/>
    <m/>
    <n v="11209770"/>
    <n v="5781004"/>
    <n v="5544629"/>
    <n v="35652"/>
    <n v="11481797"/>
    <n v="12133231"/>
    <n v="-651434"/>
    <m/>
    <m/>
    <m/>
    <n v="-651434"/>
    <n v="1433130"/>
    <n v="108875"/>
    <n v="657270"/>
    <n v="7499645"/>
    <m/>
    <n v="1313535"/>
    <n v="20435"/>
    <n v="176880"/>
    <n v="11209770"/>
    <m/>
    <m/>
    <m/>
    <m/>
    <m/>
    <m/>
    <m/>
    <m/>
    <n v="3048527"/>
    <m/>
    <n v="206102"/>
    <m/>
    <n v="38868"/>
    <m/>
    <m/>
    <m/>
    <m/>
    <m/>
    <n v="2486530"/>
    <m/>
    <n v="977"/>
    <m/>
    <m/>
    <m/>
    <n v="7222"/>
    <n v="0"/>
    <n v="1726404"/>
    <n v="0"/>
    <n v="1691140"/>
    <n v="280661"/>
    <n v="1913350"/>
    <n v="132628"/>
    <m/>
    <n v="29599"/>
    <m/>
    <m/>
    <m/>
    <m/>
    <m/>
    <m/>
    <m/>
    <m/>
    <m/>
    <m/>
    <m/>
    <m/>
    <m/>
    <m/>
    <m/>
    <m/>
    <m/>
    <m/>
    <m/>
    <m/>
    <m/>
    <m/>
    <m/>
    <m/>
    <m/>
    <m/>
    <m/>
    <m/>
    <m/>
    <m/>
    <m/>
    <m/>
    <n v="1030238"/>
    <m/>
    <n v="181826"/>
    <m/>
    <n v="188372"/>
    <m/>
    <n v="1901489"/>
    <m/>
    <m/>
    <m/>
    <n v="2193660"/>
    <m/>
    <n v="49044"/>
    <m/>
    <m/>
    <m/>
    <m/>
    <m/>
    <m/>
    <m/>
    <m/>
    <m/>
    <m/>
    <m/>
    <m/>
    <m/>
    <m/>
    <m/>
    <m/>
    <m/>
    <n v="5599364"/>
    <n v="1313711"/>
    <n v="5220156"/>
    <n v="299121"/>
    <n v="5127855"/>
    <m/>
    <m/>
    <m/>
    <m/>
    <m/>
    <m/>
    <m/>
    <m/>
    <n v="74"/>
    <m/>
    <n v="354381"/>
    <m/>
    <n v="318521"/>
    <n v="43339"/>
    <n v="263149"/>
    <n v="44658"/>
    <m/>
    <n v="28749"/>
    <n v="526287"/>
    <n v="252387"/>
    <n v="174490"/>
    <n v="970363"/>
    <n v="149904"/>
    <n v="197368"/>
    <n v="119721"/>
    <n v="2901975"/>
    <n v="5362"/>
    <n v="594000"/>
    <n v="40223"/>
    <n v="12025"/>
    <m/>
    <m/>
    <n v="8400"/>
    <n v="2664983"/>
    <m/>
    <n v="133361"/>
    <m/>
    <m/>
    <m/>
    <n v="2798344"/>
    <n v="1378481"/>
    <m/>
    <m/>
    <n v="1419863"/>
    <n v="2798344"/>
    <m/>
    <m/>
    <n v="6963"/>
    <m/>
    <n v="0"/>
    <m/>
    <n v="220154"/>
    <n v="130875"/>
    <n v="351029"/>
    <n v="-217668"/>
    <m/>
    <m/>
    <m/>
    <m/>
    <m/>
    <s v="0.53"/>
    <n v="730594.93"/>
    <n v="2913"/>
    <n v="0"/>
    <n v="7673"/>
    <n v="37497"/>
    <n v="84821"/>
    <n v="0"/>
    <n v="0"/>
    <n v="5032"/>
    <m/>
    <n v="4008"/>
    <m/>
    <m/>
    <n v="22107"/>
    <n v="3679"/>
    <n v="6266"/>
    <n v="2791"/>
    <n v="18504"/>
    <n v="195291"/>
    <n v="0"/>
    <n v="0"/>
    <n v="77"/>
    <n v="0"/>
    <n v="0"/>
    <n v="0"/>
    <n v="77"/>
    <n v="188748"/>
    <n v="0"/>
    <n v="432658"/>
    <n v="1371118"/>
    <n v="1848262"/>
    <n v="0"/>
    <n v="0"/>
    <n v="179034"/>
    <m/>
    <n v="110242"/>
    <m/>
    <m/>
    <n v="462626"/>
    <n v="121417"/>
    <n v="153877"/>
    <n v="96970"/>
    <n v="634412"/>
    <n v="5599364"/>
    <n v="0"/>
    <n v="0"/>
    <n v="5421"/>
    <n v="0"/>
    <n v="0"/>
    <n v="0"/>
    <n v="5421"/>
    <m/>
    <x v="0"/>
    <x v="0"/>
    <m/>
    <m/>
    <m/>
    <m/>
    <x v="0"/>
    <x v="0"/>
    <m/>
    <m/>
    <m/>
    <n v="139"/>
    <n v="336"/>
    <n v="56"/>
    <n v="105"/>
    <n v="275"/>
    <n v="42"/>
    <n v="69"/>
    <n v="169"/>
    <n v="29"/>
    <n v="1"/>
    <n v="0"/>
    <n v="0"/>
    <n v="0"/>
    <n v="1"/>
    <n v="0"/>
    <n v="1"/>
    <n v="0"/>
    <n v="0"/>
    <n v="0"/>
    <n v="0"/>
    <n v="0"/>
    <n v="0"/>
    <n v="0"/>
    <n v="0"/>
    <n v="1"/>
    <n v="0"/>
    <n v="0"/>
    <n v="0"/>
    <n v="0"/>
  </r>
  <r>
    <n v="206361244"/>
    <x v="752"/>
    <d v="2024-01-01T00:00:00"/>
    <d v="2024-12-31T00:00:00"/>
    <n v="366"/>
    <s v="In Process"/>
    <x v="0"/>
    <x v="29"/>
    <x v="0"/>
    <x v="0"/>
    <s v="12 - Inland Counties"/>
    <x v="72"/>
    <s v="909796023"/>
    <s v="25383 COLE STREET"/>
    <s v="LOMA LINDA"/>
    <s v="92354"/>
    <s v="1649968900"/>
    <s v="KENNY JARDINE"/>
    <s v="Yes"/>
    <m/>
    <n v="83"/>
    <n v="83"/>
    <x v="2"/>
    <n v="30378"/>
    <n v="29196"/>
    <n v="222.63"/>
    <n v="255"/>
    <n v="252"/>
    <n v="9484"/>
    <n v="2747"/>
    <n v="2437"/>
    <n v="10476"/>
    <m/>
    <n v="43"/>
    <n v="133"/>
    <n v="3876"/>
    <x v="0"/>
    <n v="29196"/>
    <m/>
    <m/>
    <m/>
    <m/>
    <m/>
    <m/>
    <m/>
    <m/>
    <n v="24753195"/>
    <n v="3659112"/>
    <n v="12283378"/>
    <n v="5853"/>
    <n v="16134782"/>
    <n v="14564171"/>
    <n v="1570611"/>
    <m/>
    <m/>
    <m/>
    <n v="1570611"/>
    <n v="11855000"/>
    <n v="3433750"/>
    <n v="852950"/>
    <n v="3666600"/>
    <m/>
    <n v="53750"/>
    <n v="46550"/>
    <n v="4844595"/>
    <n v="24753195"/>
    <m/>
    <m/>
    <m/>
    <m/>
    <m/>
    <m/>
    <m/>
    <m/>
    <n v="2656467"/>
    <m/>
    <n v="808278"/>
    <m/>
    <n v="44879"/>
    <m/>
    <n v="33108"/>
    <m/>
    <m/>
    <m/>
    <n v="14082"/>
    <m/>
    <n v="104"/>
    <m/>
    <n v="102194"/>
    <m/>
    <n v="0"/>
    <n v="0"/>
    <n v="1440118"/>
    <n v="0"/>
    <n v="834080"/>
    <n v="27570"/>
    <n v="895718"/>
    <n v="317428"/>
    <m/>
    <n v="144198"/>
    <m/>
    <m/>
    <m/>
    <m/>
    <m/>
    <m/>
    <m/>
    <m/>
    <m/>
    <m/>
    <m/>
    <m/>
    <m/>
    <m/>
    <m/>
    <m/>
    <m/>
    <m/>
    <m/>
    <m/>
    <m/>
    <m/>
    <m/>
    <m/>
    <m/>
    <m/>
    <m/>
    <m/>
    <m/>
    <m/>
    <m/>
    <m/>
    <n v="6621005"/>
    <m/>
    <n v="2752900"/>
    <m/>
    <n v="45325"/>
    <m/>
    <n v="357798"/>
    <m/>
    <m/>
    <m/>
    <n v="45693"/>
    <m/>
    <n v="2460657"/>
    <m/>
    <m/>
    <m/>
    <m/>
    <m/>
    <m/>
    <m/>
    <m/>
    <m/>
    <m/>
    <m/>
    <m/>
    <m/>
    <m/>
    <m/>
    <m/>
    <m/>
    <n v="6740546"/>
    <n v="1540005"/>
    <n v="6283620"/>
    <n v="199763"/>
    <n v="5182261"/>
    <m/>
    <m/>
    <m/>
    <m/>
    <m/>
    <m/>
    <m/>
    <m/>
    <n v="22635"/>
    <m/>
    <n v="522750"/>
    <n v="315"/>
    <n v="247248"/>
    <n v="16790"/>
    <n v="326126"/>
    <n v="134089"/>
    <m/>
    <n v="156250"/>
    <n v="502297"/>
    <n v="428306"/>
    <n v="158593"/>
    <n v="897287"/>
    <n v="4603"/>
    <n v="143373"/>
    <n v="188838"/>
    <n v="3582650"/>
    <n v="35826"/>
    <n v="1044899"/>
    <n v="153837"/>
    <n v="15269"/>
    <m/>
    <n v="17582"/>
    <n v="782347"/>
    <n v="4424045"/>
    <m/>
    <n v="67181"/>
    <m/>
    <m/>
    <m/>
    <n v="4491226"/>
    <n v="2278984"/>
    <m/>
    <m/>
    <n v="2212242"/>
    <n v="4491226"/>
    <m/>
    <m/>
    <n v="1244873"/>
    <m/>
    <n v="0"/>
    <m/>
    <n v="10000"/>
    <n v="108502"/>
    <n v="118502"/>
    <n v="-51321"/>
    <m/>
    <m/>
    <m/>
    <m/>
    <m/>
    <s v="0.00"/>
    <n v="0"/>
    <n v="2055"/>
    <n v="0"/>
    <n v="7694"/>
    <n v="35682"/>
    <n v="81783"/>
    <n v="0"/>
    <n v="0"/>
    <n v="0"/>
    <n v="13804"/>
    <n v="2591"/>
    <n v="16581"/>
    <n v="4625"/>
    <n v="20200"/>
    <m/>
    <n v="5468"/>
    <n v="2736"/>
    <n v="16713"/>
    <n v="209932"/>
    <n v="0"/>
    <n v="0"/>
    <n v="0"/>
    <n v="0"/>
    <n v="0"/>
    <n v="0"/>
    <n v="0"/>
    <n v="211696"/>
    <n v="0"/>
    <n v="421264"/>
    <n v="1386724"/>
    <n v="1879865"/>
    <n v="0"/>
    <n v="0"/>
    <n v="0"/>
    <n v="652659"/>
    <n v="81357"/>
    <n v="297691"/>
    <n v="80423"/>
    <n v="408839"/>
    <m/>
    <n v="105791"/>
    <n v="141672"/>
    <n v="1072565"/>
    <n v="6740546"/>
    <n v="0"/>
    <n v="0"/>
    <n v="0"/>
    <n v="0"/>
    <n v="0"/>
    <n v="0"/>
    <n v="0"/>
    <m/>
    <x v="0"/>
    <x v="0"/>
    <m/>
    <m/>
    <n v="13804"/>
    <m/>
    <x v="0"/>
    <x v="0"/>
    <m/>
    <m/>
    <n v="652659"/>
    <n v="136"/>
    <n v="266"/>
    <n v="62"/>
    <n v="98"/>
    <n v="193"/>
    <n v="48"/>
    <n v="57"/>
    <n v="97"/>
    <n v="31"/>
    <n v="1"/>
    <n v="0"/>
    <n v="0"/>
    <n v="0"/>
    <n v="1"/>
    <n v="0"/>
    <n v="1"/>
    <n v="0"/>
    <n v="0"/>
    <n v="0"/>
    <n v="0"/>
    <n v="0"/>
    <n v="0"/>
    <n v="0"/>
    <n v="0"/>
    <n v="1"/>
    <n v="0"/>
    <n v="0"/>
    <n v="0"/>
    <n v="0"/>
  </r>
  <r>
    <n v="206361257"/>
    <x v="753"/>
    <d v="2024-01-01T00:00:00"/>
    <d v="2024-12-31T00:00:00"/>
    <n v="366"/>
    <s v="In Process"/>
    <x v="0"/>
    <x v="29"/>
    <x v="0"/>
    <x v="0"/>
    <s v="12 - Inland Counties"/>
    <x v="72"/>
    <s v="909-884-4781"/>
    <s v="467 E. GILBERT"/>
    <s v="SAN BERNARDINO"/>
    <s v="92404-0000"/>
    <s v="ZZT05149H"/>
    <s v="FRANCISCO DIOLOSA"/>
    <s v="Yes"/>
    <m/>
    <n v="99"/>
    <n v="99"/>
    <x v="2"/>
    <n v="36234"/>
    <n v="30152"/>
    <n v="195.23"/>
    <n v="213"/>
    <n v="227"/>
    <n v="1075"/>
    <n v="1374"/>
    <n v="1798"/>
    <n v="25343"/>
    <m/>
    <n v="46"/>
    <m/>
    <n v="516"/>
    <x v="0"/>
    <n v="30152"/>
    <m/>
    <m/>
    <m/>
    <m/>
    <m/>
    <m/>
    <m/>
    <m/>
    <n v="10330962"/>
    <n v="2216061"/>
    <n v="2352474"/>
    <m/>
    <n v="10194549"/>
    <n v="11371857"/>
    <n v="-1177308"/>
    <n v="21591"/>
    <m/>
    <m/>
    <n v="-1155717"/>
    <n v="371533"/>
    <n v="484808"/>
    <n v="548802"/>
    <n v="8636341"/>
    <m/>
    <n v="16606"/>
    <n v="87580"/>
    <n v="185292"/>
    <n v="10330962"/>
    <m/>
    <m/>
    <m/>
    <m/>
    <m/>
    <m/>
    <m/>
    <m/>
    <n v="505627"/>
    <m/>
    <n v="678035"/>
    <m/>
    <n v="2749"/>
    <m/>
    <n v="976571"/>
    <m/>
    <m/>
    <m/>
    <n v="53079"/>
    <m/>
    <m/>
    <m/>
    <m/>
    <m/>
    <n v="600598"/>
    <n v="0"/>
    <n v="603840"/>
    <n v="0"/>
    <n v="505060"/>
    <n v="2050"/>
    <n v="436300"/>
    <n v="57158"/>
    <m/>
    <n v="11055"/>
    <m/>
    <m/>
    <m/>
    <m/>
    <m/>
    <m/>
    <m/>
    <m/>
    <m/>
    <m/>
    <m/>
    <m/>
    <m/>
    <m/>
    <m/>
    <m/>
    <m/>
    <m/>
    <m/>
    <m/>
    <m/>
    <m/>
    <m/>
    <m/>
    <m/>
    <m/>
    <m/>
    <m/>
    <n v="126200"/>
    <m/>
    <m/>
    <m/>
    <n v="107963"/>
    <m/>
    <n v="351292"/>
    <m/>
    <n v="-334919"/>
    <m/>
    <n v="2036707"/>
    <m/>
    <m/>
    <m/>
    <n v="24224"/>
    <m/>
    <n v="41007"/>
    <m/>
    <m/>
    <m/>
    <m/>
    <m/>
    <m/>
    <m/>
    <m/>
    <m/>
    <m/>
    <m/>
    <m/>
    <m/>
    <m/>
    <m/>
    <m/>
    <m/>
    <n v="5152809"/>
    <n v="1144423"/>
    <n v="5074625"/>
    <n v="207365"/>
    <n v="4754965"/>
    <m/>
    <m/>
    <m/>
    <m/>
    <m/>
    <m/>
    <m/>
    <m/>
    <n v="82388"/>
    <m/>
    <n v="299247"/>
    <m/>
    <n v="249186"/>
    <n v="2655"/>
    <n v="182280"/>
    <n v="57986"/>
    <m/>
    <n v="21087"/>
    <n v="387065"/>
    <n v="339833"/>
    <n v="190547"/>
    <n v="805571"/>
    <n v="102629"/>
    <n v="147541"/>
    <n v="50551"/>
    <n v="2771698"/>
    <n v="75002"/>
    <n v="535454"/>
    <n v="84251"/>
    <n v="13777"/>
    <m/>
    <n v="135563"/>
    <n v="82581"/>
    <n v="8025183"/>
    <m/>
    <n v="544372"/>
    <n v="3250"/>
    <m/>
    <m/>
    <n v="8572805"/>
    <n v="6444014"/>
    <m/>
    <n v="2000000"/>
    <n v="128791"/>
    <n v="8572805"/>
    <n v="6966670"/>
    <m/>
    <m/>
    <m/>
    <n v="0"/>
    <m/>
    <n v="1578169"/>
    <n v="615231"/>
    <n v="2193400"/>
    <n v="-1649028"/>
    <m/>
    <m/>
    <m/>
    <n v="2000000"/>
    <m/>
    <s v="0.00"/>
    <n v="0"/>
    <n v="2323"/>
    <n v="0"/>
    <n v="12502"/>
    <n v="24998"/>
    <n v="80460"/>
    <n v="0"/>
    <n v="0"/>
    <n v="2096"/>
    <m/>
    <n v="3872"/>
    <n v="13249"/>
    <n v="7180"/>
    <n v="18459"/>
    <n v="2896"/>
    <n v="4978"/>
    <n v="782"/>
    <n v="13216"/>
    <n v="187011"/>
    <n v="0"/>
    <n v="1844"/>
    <n v="51"/>
    <n v="16"/>
    <n v="0"/>
    <n v="0"/>
    <n v="1911"/>
    <n v="163272"/>
    <n v="0"/>
    <n v="672459"/>
    <n v="918170"/>
    <n v="1765658"/>
    <n v="0"/>
    <n v="0"/>
    <n v="97146"/>
    <m/>
    <n v="102245"/>
    <n v="246212"/>
    <n v="131573"/>
    <n v="387886"/>
    <n v="83055"/>
    <n v="116738"/>
    <n v="34508"/>
    <n v="433887"/>
    <n v="5152809"/>
    <n v="0"/>
    <n v="142332"/>
    <n v="2880"/>
    <n v="356"/>
    <n v="0"/>
    <n v="0"/>
    <n v="145568"/>
    <m/>
    <x v="0"/>
    <x v="0"/>
    <m/>
    <m/>
    <m/>
    <m/>
    <x v="0"/>
    <x v="0"/>
    <m/>
    <m/>
    <m/>
    <n v="112"/>
    <n v="163"/>
    <n v="107"/>
    <n v="75"/>
    <n v="79"/>
    <n v="70"/>
    <n v="49"/>
    <n v="53"/>
    <n v="46"/>
    <n v="1"/>
    <n v="0"/>
    <n v="0"/>
    <n v="0"/>
    <n v="1"/>
    <n v="0"/>
    <n v="1"/>
    <n v="0"/>
    <n v="0"/>
    <n v="0"/>
    <n v="0"/>
    <n v="0"/>
    <n v="0"/>
    <n v="0"/>
    <n v="0"/>
    <n v="1"/>
    <n v="0"/>
    <n v="0"/>
    <n v="0"/>
    <n v="0"/>
  </r>
  <r>
    <n v="206361265"/>
    <x v="754"/>
    <d v="2024-01-01T00:00:00"/>
    <d v="2024-12-31T00:00:00"/>
    <n v="366"/>
    <s v="In Process"/>
    <x v="0"/>
    <x v="29"/>
    <x v="0"/>
    <x v="0"/>
    <s v="12 - Inland Counties"/>
    <x v="71"/>
    <s v="909-626-1294"/>
    <s v="5119 BANDERA STREET"/>
    <s v="MONTCLAIR"/>
    <s v="91763-0000"/>
    <s v="ZZT05718G"/>
    <s v="FRANCISCO DIOLOSA"/>
    <s v="Yes"/>
    <m/>
    <n v="59"/>
    <n v="59"/>
    <x v="1"/>
    <n v="21594"/>
    <n v="18568"/>
    <n v="186.22"/>
    <n v="78"/>
    <n v="76"/>
    <n v="1894"/>
    <n v="785"/>
    <n v="511"/>
    <n v="14341"/>
    <m/>
    <n v="79"/>
    <m/>
    <n v="958"/>
    <x v="0"/>
    <n v="18568"/>
    <m/>
    <m/>
    <m/>
    <m/>
    <m/>
    <m/>
    <m/>
    <m/>
    <n v="6397314"/>
    <n v="2429530"/>
    <n v="1575505"/>
    <m/>
    <n v="7251339"/>
    <n v="7155088"/>
    <n v="96251"/>
    <n v="11593"/>
    <n v="67290"/>
    <m/>
    <n v="40554"/>
    <n v="650612"/>
    <n v="270902"/>
    <n v="153621"/>
    <n v="4952540"/>
    <m/>
    <n v="41653"/>
    <m/>
    <n v="327986"/>
    <n v="6397314"/>
    <m/>
    <m/>
    <m/>
    <m/>
    <m/>
    <m/>
    <m/>
    <m/>
    <n v="1225802"/>
    <m/>
    <n v="474895"/>
    <m/>
    <n v="1113"/>
    <m/>
    <n v="638068"/>
    <m/>
    <m/>
    <m/>
    <n v="88982"/>
    <m/>
    <m/>
    <m/>
    <n v="670"/>
    <m/>
    <n v="961878"/>
    <n v="0"/>
    <n v="376670"/>
    <n v="0"/>
    <n v="370130"/>
    <n v="3280"/>
    <n v="700303"/>
    <n v="9983"/>
    <m/>
    <n v="7286"/>
    <m/>
    <m/>
    <m/>
    <m/>
    <m/>
    <m/>
    <m/>
    <m/>
    <m/>
    <m/>
    <m/>
    <m/>
    <m/>
    <m/>
    <m/>
    <m/>
    <m/>
    <m/>
    <m/>
    <m/>
    <m/>
    <m/>
    <m/>
    <m/>
    <m/>
    <m/>
    <m/>
    <m/>
    <m/>
    <m/>
    <m/>
    <m/>
    <n v="347069"/>
    <m/>
    <n v="326272"/>
    <m/>
    <n v="-217846"/>
    <m/>
    <n v="1055451"/>
    <m/>
    <m/>
    <m/>
    <n v="48951"/>
    <m/>
    <n v="15608"/>
    <m/>
    <m/>
    <m/>
    <m/>
    <m/>
    <m/>
    <m/>
    <m/>
    <m/>
    <m/>
    <m/>
    <m/>
    <m/>
    <m/>
    <m/>
    <m/>
    <m/>
    <n v="3364191"/>
    <n v="763009"/>
    <n v="3027888"/>
    <n v="133394"/>
    <n v="2810193"/>
    <m/>
    <m/>
    <m/>
    <m/>
    <m/>
    <m/>
    <m/>
    <m/>
    <n v="59223"/>
    <m/>
    <n v="190683"/>
    <m/>
    <n v="185819"/>
    <n v="3883"/>
    <n v="141574"/>
    <n v="15745"/>
    <m/>
    <n v="9938"/>
    <n v="319060"/>
    <n v="169450"/>
    <n v="151660"/>
    <n v="599874"/>
    <n v="54797"/>
    <n v="127829"/>
    <n v="47839"/>
    <n v="1710803"/>
    <n v="31509"/>
    <n v="422761"/>
    <n v="18455"/>
    <n v="27975"/>
    <m/>
    <n v="10372"/>
    <n v="45646"/>
    <n v="3711653"/>
    <m/>
    <n v="147990"/>
    <m/>
    <m/>
    <m/>
    <n v="3859643"/>
    <n v="3153106"/>
    <m/>
    <n v="500000"/>
    <n v="206537"/>
    <n v="3859643"/>
    <n v="2644480"/>
    <m/>
    <m/>
    <m/>
    <n v="0"/>
    <m/>
    <n v="473653"/>
    <n v="236492"/>
    <n v="710145"/>
    <n v="-562155"/>
    <m/>
    <m/>
    <m/>
    <n v="500000"/>
    <m/>
    <s v="0.00"/>
    <n v="0"/>
    <n v="2389"/>
    <n v="0"/>
    <n v="4176"/>
    <n v="15273"/>
    <n v="48159"/>
    <n v="0"/>
    <n v="0"/>
    <n v="3976"/>
    <m/>
    <n v="3937"/>
    <n v="6585"/>
    <n v="5722"/>
    <n v="14999"/>
    <n v="1208"/>
    <n v="5049"/>
    <n v="1048"/>
    <n v="8032"/>
    <n v="120553"/>
    <n v="0"/>
    <n v="128"/>
    <n v="0"/>
    <n v="23"/>
    <n v="0"/>
    <n v="0"/>
    <n v="151"/>
    <n v="155271"/>
    <n v="0"/>
    <n v="225878"/>
    <n v="555377"/>
    <n v="1080008"/>
    <n v="0"/>
    <n v="0"/>
    <n v="184817"/>
    <m/>
    <n v="101656"/>
    <n v="117334"/>
    <n v="104008"/>
    <n v="323891"/>
    <n v="38842"/>
    <n v="104840"/>
    <n v="38495"/>
    <n v="333774"/>
    <n v="3364191"/>
    <n v="0"/>
    <n v="9773"/>
    <n v="0"/>
    <n v="743"/>
    <n v="0"/>
    <n v="0"/>
    <n v="10516"/>
    <m/>
    <x v="0"/>
    <x v="0"/>
    <m/>
    <m/>
    <m/>
    <m/>
    <x v="0"/>
    <x v="0"/>
    <m/>
    <m/>
    <m/>
    <n v="76"/>
    <n v="111"/>
    <n v="62"/>
    <n v="53"/>
    <n v="62"/>
    <n v="47"/>
    <n v="31"/>
    <n v="37"/>
    <n v="27"/>
    <n v="1"/>
    <n v="0"/>
    <n v="0"/>
    <n v="1"/>
    <n v="0"/>
    <n v="0"/>
    <n v="1"/>
    <n v="0"/>
    <n v="0"/>
    <n v="0"/>
    <n v="0"/>
    <n v="0"/>
    <n v="0"/>
    <n v="0"/>
    <n v="0"/>
    <n v="1"/>
    <n v="0"/>
    <n v="0"/>
    <n v="0"/>
    <n v="0"/>
  </r>
  <r>
    <n v="206361276"/>
    <x v="755"/>
    <d v="2024-01-01T00:00:00"/>
    <d v="2024-12-31T00:00:00"/>
    <n v="366"/>
    <s v="In Process"/>
    <x v="0"/>
    <x v="29"/>
    <x v="0"/>
    <x v="0"/>
    <s v="12 - Inland Counties"/>
    <x v="71"/>
    <s v="909-984-6713"/>
    <s v="1661 SOUTH EUCLID AVENUE"/>
    <s v="ONTARIO"/>
    <s v="91762"/>
    <s v="1780900068"/>
    <s v="SONIA CARDENAS"/>
    <s v="Yes"/>
    <m/>
    <n v="59"/>
    <n v="59"/>
    <x v="1"/>
    <n v="21594"/>
    <n v="18405"/>
    <n v="194.97"/>
    <n v="205"/>
    <n v="203"/>
    <n v="389"/>
    <n v="1871"/>
    <n v="1419"/>
    <n v="12314"/>
    <m/>
    <n v="939"/>
    <n v="1"/>
    <n v="1472"/>
    <x v="0"/>
    <n v="18405"/>
    <m/>
    <m/>
    <m/>
    <m/>
    <m/>
    <m/>
    <m/>
    <m/>
    <n v="5832841"/>
    <n v="1341249"/>
    <n v="803429"/>
    <n v="14893"/>
    <n v="6385554"/>
    <n v="7698643"/>
    <n v="-1313089"/>
    <n v="1865"/>
    <n v="12590"/>
    <m/>
    <n v="-1323814"/>
    <n v="113701"/>
    <n v="616956"/>
    <n v="431421"/>
    <n v="3955676"/>
    <m/>
    <n v="241210"/>
    <n v="321"/>
    <n v="473556"/>
    <n v="5832841"/>
    <m/>
    <m/>
    <m/>
    <m/>
    <m/>
    <m/>
    <m/>
    <m/>
    <n v="337266"/>
    <m/>
    <n v="573658"/>
    <m/>
    <n v="7422"/>
    <m/>
    <n v="157291"/>
    <m/>
    <m/>
    <m/>
    <n v="263465"/>
    <m/>
    <n v="1080"/>
    <m/>
    <n v="1067"/>
    <m/>
    <n v="4866"/>
    <n v="8977"/>
    <n v="573595"/>
    <n v="0"/>
    <n v="465870"/>
    <n v="68375"/>
    <n v="166993"/>
    <n v="17603"/>
    <m/>
    <n v="34970"/>
    <m/>
    <m/>
    <m/>
    <m/>
    <m/>
    <m/>
    <m/>
    <m/>
    <m/>
    <m/>
    <m/>
    <m/>
    <m/>
    <m/>
    <m/>
    <m/>
    <m/>
    <m/>
    <m/>
    <m/>
    <m/>
    <m/>
    <m/>
    <m/>
    <m/>
    <m/>
    <m/>
    <m/>
    <n v="-122"/>
    <m/>
    <m/>
    <m/>
    <n v="44562"/>
    <m/>
    <n v="151668"/>
    <m/>
    <n v="-61604"/>
    <m/>
    <n v="551246"/>
    <m/>
    <m/>
    <m/>
    <n v="61483"/>
    <m/>
    <n v="56196"/>
    <m/>
    <m/>
    <m/>
    <m/>
    <m/>
    <m/>
    <m/>
    <m/>
    <m/>
    <m/>
    <m/>
    <m/>
    <m/>
    <m/>
    <m/>
    <m/>
    <m/>
    <n v="3448886"/>
    <n v="807618"/>
    <n v="3442139"/>
    <n v="176527"/>
    <n v="2822512"/>
    <m/>
    <m/>
    <m/>
    <m/>
    <m/>
    <m/>
    <m/>
    <m/>
    <n v="3263"/>
    <n v="7265"/>
    <n v="202638"/>
    <m/>
    <n v="151624"/>
    <n v="25540"/>
    <n v="107100"/>
    <n v="13161"/>
    <m/>
    <n v="30974"/>
    <n v="267222"/>
    <n v="135325"/>
    <n v="128175"/>
    <n v="501269"/>
    <n v="77807"/>
    <n v="109920"/>
    <n v="211949"/>
    <n v="1881282"/>
    <n v="107941"/>
    <n v="679375"/>
    <n v="26991"/>
    <n v="14323"/>
    <m/>
    <n v="1450"/>
    <n v="191537"/>
    <n v="764604"/>
    <m/>
    <n v="326448"/>
    <n v="695857"/>
    <n v="17700"/>
    <n v="10915667"/>
    <n v="12720276"/>
    <n v="5557865"/>
    <n v="11389752"/>
    <m/>
    <n v="-4227341"/>
    <n v="12720276"/>
    <m/>
    <m/>
    <n v="4949225"/>
    <m/>
    <n v="0"/>
    <m/>
    <n v="336136"/>
    <n v="246465"/>
    <n v="582601"/>
    <n v="-256153"/>
    <m/>
    <m/>
    <m/>
    <m/>
    <m/>
    <s v="0.00"/>
    <n v="0"/>
    <n v="1952"/>
    <n v="0"/>
    <n v="4998"/>
    <n v="17083"/>
    <n v="42375"/>
    <n v="0"/>
    <n v="0"/>
    <n v="2665"/>
    <m/>
    <n v="2000"/>
    <n v="5604"/>
    <n v="5612"/>
    <n v="12249"/>
    <n v="1984"/>
    <n v="4258"/>
    <n v="3944"/>
    <n v="10822"/>
    <n v="115546"/>
    <n v="0"/>
    <n v="0"/>
    <n v="0"/>
    <n v="0"/>
    <n v="0"/>
    <n v="0"/>
    <n v="0"/>
    <n v="135680"/>
    <n v="0"/>
    <n v="266965"/>
    <n v="623099"/>
    <n v="953470"/>
    <n v="0"/>
    <n v="0"/>
    <n v="127712"/>
    <m/>
    <n v="67346"/>
    <n v="95965"/>
    <n v="95377"/>
    <n v="263922"/>
    <n v="63940"/>
    <n v="86539"/>
    <n v="171617"/>
    <n v="497254"/>
    <n v="3448886"/>
    <n v="0"/>
    <n v="0"/>
    <n v="0"/>
    <n v="0"/>
    <n v="0"/>
    <n v="0"/>
    <n v="0"/>
    <m/>
    <x v="0"/>
    <x v="0"/>
    <m/>
    <m/>
    <m/>
    <m/>
    <x v="0"/>
    <x v="0"/>
    <m/>
    <m/>
    <m/>
    <n v="81"/>
    <n v="144"/>
    <n v="48"/>
    <n v="54"/>
    <n v="104"/>
    <n v="28"/>
    <n v="34"/>
    <n v="65"/>
    <n v="19"/>
    <n v="1"/>
    <n v="0"/>
    <n v="0"/>
    <n v="1"/>
    <n v="0"/>
    <n v="0"/>
    <n v="1"/>
    <n v="0"/>
    <n v="0"/>
    <n v="0"/>
    <n v="0"/>
    <n v="0"/>
    <n v="0"/>
    <n v="0"/>
    <n v="0"/>
    <n v="1"/>
    <n v="0"/>
    <n v="0"/>
    <n v="0"/>
    <n v="0"/>
  </r>
  <r>
    <n v="206361292"/>
    <x v="756"/>
    <d v="2024-01-01T00:00:00"/>
    <d v="2024-12-31T00:00:00"/>
    <n v="366"/>
    <s v="In Process"/>
    <x v="0"/>
    <x v="29"/>
    <x v="0"/>
    <x v="1"/>
    <s v="12 - Inland Counties"/>
    <x v="72"/>
    <s v="909-887-6481"/>
    <s v="1676 MEDICAL CENTER DRIVE"/>
    <s v="SAN BERNARDINO"/>
    <s v="92411-0000"/>
    <s v="1851395685"/>
    <s v="KEVIN BURKIN"/>
    <s v="Yes"/>
    <s v="COMMUNITY HOSPITAL OF SAN BERNARDINO"/>
    <n v="84"/>
    <n v="84"/>
    <x v="2"/>
    <n v="30744"/>
    <n v="6410"/>
    <n v="20.85"/>
    <n v="19"/>
    <n v="27"/>
    <m/>
    <m/>
    <n v="1764"/>
    <n v="4595"/>
    <m/>
    <m/>
    <n v="51"/>
    <m/>
    <x v="6"/>
    <m/>
    <m/>
    <m/>
    <m/>
    <m/>
    <n v="6410"/>
    <m/>
    <m/>
    <m/>
    <n v="13241933"/>
    <n v="62779358"/>
    <n v="68438235"/>
    <m/>
    <n v="7583056"/>
    <n v="9357036"/>
    <n v="-1773980"/>
    <m/>
    <m/>
    <m/>
    <n v="-1773980"/>
    <m/>
    <m/>
    <n v="3523848"/>
    <n v="9610032"/>
    <m/>
    <m/>
    <n v="108053"/>
    <m/>
    <m/>
    <m/>
    <m/>
    <m/>
    <m/>
    <n v="13241933"/>
    <m/>
    <m/>
    <m/>
    <m/>
    <m/>
    <m/>
    <m/>
    <n v="17660817"/>
    <m/>
    <n v="44413893"/>
    <m/>
    <m/>
    <m/>
    <m/>
    <m/>
    <n v="704648"/>
    <m/>
    <m/>
    <m/>
    <n v="0"/>
    <n v="0"/>
    <n v="1351166"/>
    <n v="50329296"/>
    <n v="1351744"/>
    <n v="256961"/>
    <n v="9184907"/>
    <n v="287460"/>
    <m/>
    <n v="17824"/>
    <m/>
    <m/>
    <m/>
    <m/>
    <m/>
    <m/>
    <m/>
    <m/>
    <m/>
    <m/>
    <m/>
    <m/>
    <m/>
    <m/>
    <m/>
    <m/>
    <m/>
    <m/>
    <m/>
    <m/>
    <m/>
    <m/>
    <n v="11627"/>
    <m/>
    <m/>
    <m/>
    <m/>
    <m/>
    <m/>
    <m/>
    <m/>
    <m/>
    <m/>
    <m/>
    <m/>
    <m/>
    <n v="18899139"/>
    <m/>
    <n v="49207829"/>
    <m/>
    <m/>
    <m/>
    <n v="-30828"/>
    <m/>
    <m/>
    <m/>
    <m/>
    <m/>
    <m/>
    <m/>
    <m/>
    <m/>
    <m/>
    <m/>
    <m/>
    <m/>
    <m/>
    <m/>
    <n v="350468"/>
    <m/>
    <m/>
    <m/>
    <n v="4598298"/>
    <n v="3135361"/>
    <n v="1623377"/>
    <m/>
    <m/>
    <m/>
    <m/>
    <m/>
    <m/>
    <n v="5523690"/>
    <m/>
    <m/>
    <m/>
    <m/>
    <m/>
    <n v="107893"/>
    <n v="2286849"/>
    <n v="102536"/>
    <n v="40755"/>
    <n v="382092"/>
    <n v="13252"/>
    <m/>
    <n v="4492"/>
    <n v="33802"/>
    <n v="34134"/>
    <n v="25198"/>
    <n v="144414"/>
    <n v="122703"/>
    <n v="49109"/>
    <n v="42372"/>
    <n v="443745"/>
    <m/>
    <m/>
    <m/>
    <m/>
    <m/>
    <m/>
    <m/>
    <m/>
    <m/>
    <m/>
    <m/>
    <m/>
    <m/>
    <m/>
    <m/>
    <m/>
    <m/>
    <m/>
    <m/>
    <m/>
    <m/>
    <m/>
    <m/>
    <n v="0"/>
    <m/>
    <m/>
    <m/>
    <n v="0"/>
    <n v="0"/>
    <m/>
    <m/>
    <m/>
    <m/>
    <m/>
    <n v="0"/>
    <n v="0"/>
    <n v="2797"/>
    <n v="0"/>
    <n v="9191"/>
    <n v="25281"/>
    <n v="25859"/>
    <n v="0"/>
    <n v="0"/>
    <n v="0"/>
    <n v="26660"/>
    <n v="489"/>
    <n v="1010"/>
    <n v="811"/>
    <n v="3082"/>
    <n v="1708"/>
    <n v="506"/>
    <n v="353"/>
    <n v="4830"/>
    <n v="102577"/>
    <n v="0"/>
    <n v="0"/>
    <n v="0"/>
    <n v="0"/>
    <n v="0"/>
    <n v="0"/>
    <n v="0"/>
    <n v="159392"/>
    <n v="0"/>
    <n v="752034"/>
    <n v="1017824"/>
    <n v="729352"/>
    <n v="0"/>
    <n v="0"/>
    <n v="0"/>
    <n v="1473741"/>
    <n v="20735"/>
    <n v="22409"/>
    <n v="17374"/>
    <n v="63249"/>
    <n v="75368"/>
    <n v="13901"/>
    <n v="26100"/>
    <n v="226819"/>
    <n v="4598298"/>
    <n v="0"/>
    <n v="0"/>
    <n v="0"/>
    <n v="0"/>
    <n v="0"/>
    <n v="0"/>
    <n v="0"/>
    <m/>
    <x v="0"/>
    <x v="0"/>
    <m/>
    <n v="26660"/>
    <m/>
    <m/>
    <x v="0"/>
    <x v="0"/>
    <m/>
    <n v="1473741"/>
    <m/>
    <n v="88"/>
    <n v="106"/>
    <n v="70"/>
    <n v="81"/>
    <n v="95"/>
    <n v="67"/>
    <n v="29"/>
    <n v="44"/>
    <n v="21"/>
    <n v="0"/>
    <n v="1"/>
    <n v="0"/>
    <n v="0"/>
    <n v="1"/>
    <n v="0"/>
    <n v="0"/>
    <n v="0"/>
    <n v="0"/>
    <n v="0"/>
    <n v="0"/>
    <n v="1"/>
    <n v="0"/>
    <n v="0"/>
    <n v="0"/>
    <n v="1"/>
    <n v="0"/>
    <n v="0"/>
    <n v="0"/>
    <n v="0"/>
  </r>
  <r>
    <n v="206361299"/>
    <x v="757"/>
    <d v="2024-01-01T00:00:00"/>
    <d v="2024-12-31T00:00:00"/>
    <n v="366"/>
    <s v="In Process"/>
    <x v="0"/>
    <x v="29"/>
    <x v="0"/>
    <x v="0"/>
    <s v="12 - Inland Counties"/>
    <x v="71"/>
    <s v="909-984-8629"/>
    <s v="800 EAST FIFTH STREET"/>
    <s v="ONTARIO"/>
    <s v="91764-0000"/>
    <s v="1063810349"/>
    <s v="TREVOR LORDS"/>
    <s v="Yes"/>
    <m/>
    <n v="216"/>
    <n v="216"/>
    <x v="0"/>
    <n v="79056"/>
    <n v="75705"/>
    <n v="224.67"/>
    <n v="548"/>
    <n v="536"/>
    <n v="13693"/>
    <n v="17351"/>
    <n v="5769"/>
    <n v="34035"/>
    <m/>
    <n v="559"/>
    <n v="15"/>
    <n v="4283"/>
    <x v="0"/>
    <n v="75705"/>
    <m/>
    <m/>
    <m/>
    <m/>
    <m/>
    <m/>
    <m/>
    <m/>
    <n v="59232700"/>
    <n v="10922672"/>
    <n v="35528881"/>
    <n v="29210"/>
    <n v="34655701"/>
    <n v="32191131"/>
    <n v="2464570"/>
    <n v="-5"/>
    <m/>
    <m/>
    <n v="2464565"/>
    <n v="17116250"/>
    <n v="21640850"/>
    <n v="2596050"/>
    <n v="15315750"/>
    <m/>
    <n v="629700"/>
    <n v="6750"/>
    <n v="1927350"/>
    <n v="59232700"/>
    <m/>
    <m/>
    <m/>
    <m/>
    <m/>
    <m/>
    <m/>
    <m/>
    <n v="6831797"/>
    <m/>
    <n v="3815196"/>
    <m/>
    <n v="90238"/>
    <m/>
    <n v="407"/>
    <m/>
    <m/>
    <m/>
    <n v="184235"/>
    <m/>
    <n v="799"/>
    <m/>
    <m/>
    <m/>
    <n v="0"/>
    <n v="0"/>
    <n v="4961150"/>
    <n v="0"/>
    <n v="4458375"/>
    <n v="234600"/>
    <n v="916142"/>
    <n v="150752"/>
    <m/>
    <n v="201653"/>
    <m/>
    <m/>
    <m/>
    <m/>
    <m/>
    <m/>
    <m/>
    <m/>
    <m/>
    <m/>
    <m/>
    <m/>
    <m/>
    <m/>
    <m/>
    <m/>
    <m/>
    <m/>
    <m/>
    <m/>
    <m/>
    <m/>
    <m/>
    <m/>
    <m/>
    <m/>
    <m/>
    <m/>
    <n v="2566"/>
    <m/>
    <m/>
    <m/>
    <n v="10563686"/>
    <m/>
    <n v="16209723"/>
    <m/>
    <n v="761169"/>
    <m/>
    <n v="6540267"/>
    <m/>
    <m/>
    <m/>
    <n v="647455"/>
    <m/>
    <n v="804015"/>
    <m/>
    <m/>
    <m/>
    <m/>
    <m/>
    <m/>
    <m/>
    <m/>
    <m/>
    <m/>
    <m/>
    <m/>
    <m/>
    <m/>
    <m/>
    <m/>
    <m/>
    <n v="14612003"/>
    <n v="4131188"/>
    <n v="13447940"/>
    <n v="660379"/>
    <n v="12442381"/>
    <m/>
    <m/>
    <m/>
    <m/>
    <m/>
    <m/>
    <m/>
    <m/>
    <n v="40126"/>
    <m/>
    <n v="1198115"/>
    <n v="48703"/>
    <n v="794358"/>
    <n v="77653"/>
    <n v="408021"/>
    <n v="72798"/>
    <m/>
    <n v="234273"/>
    <n v="742072"/>
    <n v="866966"/>
    <n v="376506"/>
    <n v="2229334"/>
    <n v="163796"/>
    <n v="266173"/>
    <n v="162918"/>
    <n v="7855254"/>
    <n v="52711"/>
    <n v="2488874"/>
    <n v="118803"/>
    <n v="44498"/>
    <m/>
    <n v="29440"/>
    <n v="1477358"/>
    <n v="34042710"/>
    <m/>
    <n v="355393"/>
    <m/>
    <n v="256161"/>
    <m/>
    <n v="34654264"/>
    <n v="4920363"/>
    <m/>
    <m/>
    <n v="29733901"/>
    <n v="34654264"/>
    <n v="28797978"/>
    <m/>
    <m/>
    <m/>
    <n v="0"/>
    <m/>
    <n v="124086"/>
    <n v="531329"/>
    <n v="655415"/>
    <n v="-300022"/>
    <m/>
    <m/>
    <m/>
    <m/>
    <m/>
    <s v="0.00"/>
    <n v="0"/>
    <n v="2043"/>
    <n v="0"/>
    <n v="13105"/>
    <n v="100336"/>
    <n v="178873"/>
    <n v="0"/>
    <n v="0"/>
    <n v="0"/>
    <n v="36460"/>
    <n v="7079"/>
    <n v="30010"/>
    <n v="11602"/>
    <n v="46377"/>
    <n v="3748"/>
    <n v="9926"/>
    <n v="2331"/>
    <n v="27222"/>
    <n v="469112"/>
    <n v="0"/>
    <n v="0"/>
    <n v="0"/>
    <n v="0"/>
    <n v="0"/>
    <n v="0"/>
    <n v="0"/>
    <n v="220501"/>
    <n v="0"/>
    <n v="762807"/>
    <n v="3587547"/>
    <n v="4184266"/>
    <n v="0"/>
    <n v="0"/>
    <n v="0"/>
    <n v="1610347"/>
    <n v="173006"/>
    <n v="571007"/>
    <n v="202243"/>
    <n v="1033584"/>
    <n v="112251"/>
    <n v="185028"/>
    <n v="116326"/>
    <n v="1853090"/>
    <n v="14612003"/>
    <n v="0"/>
    <n v="0"/>
    <n v="0"/>
    <n v="0"/>
    <n v="0"/>
    <n v="0"/>
    <n v="0"/>
    <m/>
    <x v="0"/>
    <x v="0"/>
    <m/>
    <m/>
    <n v="36460"/>
    <m/>
    <x v="0"/>
    <x v="0"/>
    <m/>
    <m/>
    <n v="1610347"/>
    <n v="289"/>
    <n v="466"/>
    <n v="195"/>
    <n v="213"/>
    <n v="339"/>
    <n v="143"/>
    <n v="112"/>
    <n v="181"/>
    <n v="77"/>
    <n v="1"/>
    <n v="0"/>
    <n v="0"/>
    <n v="0"/>
    <n v="0"/>
    <n v="1"/>
    <n v="1"/>
    <n v="0"/>
    <n v="0"/>
    <n v="0"/>
    <n v="0"/>
    <n v="0"/>
    <n v="0"/>
    <n v="0"/>
    <n v="0"/>
    <n v="1"/>
    <n v="0"/>
    <n v="0"/>
    <n v="0"/>
    <n v="0"/>
  </r>
  <r>
    <n v="206361301"/>
    <x v="758"/>
    <d v="2024-01-01T00:00:00"/>
    <d v="2024-12-31T00:00:00"/>
    <n v="366"/>
    <s v="In Process"/>
    <x v="1"/>
    <x v="29"/>
    <x v="1"/>
    <x v="1"/>
    <s v="12 - Inland Counties"/>
    <x v="72"/>
    <s v="909-793-1233"/>
    <s v="819 SALEM DRIVE"/>
    <s v="REDLANDS"/>
    <s v="92373-0000"/>
    <s v="1982789343"/>
    <s v="BRETT DRAKE"/>
    <s v="Yes"/>
    <s v="HUMANGOOD"/>
    <n v="48"/>
    <n v="48"/>
    <x v="1"/>
    <n v="17568"/>
    <n v="15824"/>
    <n v="207.34"/>
    <n v="108"/>
    <n v="104"/>
    <n v="1399"/>
    <n v="786"/>
    <n v="6111"/>
    <n v="3348"/>
    <n v="10"/>
    <m/>
    <n v="4170"/>
    <m/>
    <x v="0"/>
    <n v="15824"/>
    <m/>
    <m/>
    <m/>
    <m/>
    <m/>
    <m/>
    <m/>
    <m/>
    <n v="6267184"/>
    <n v="1120491"/>
    <n v="1135199"/>
    <n v="54219"/>
    <n v="6306695"/>
    <n v="7626319"/>
    <n v="-1319624"/>
    <n v="1926572"/>
    <m/>
    <m/>
    <n v="606948"/>
    <n v="554082"/>
    <n v="311300"/>
    <n v="2420296"/>
    <n v="1325994"/>
    <n v="3961"/>
    <m/>
    <n v="1651551"/>
    <m/>
    <n v="6267184"/>
    <m/>
    <m/>
    <m/>
    <m/>
    <m/>
    <m/>
    <m/>
    <m/>
    <n v="415664"/>
    <n v="253588"/>
    <n v="324625"/>
    <n v="30416"/>
    <n v="487"/>
    <m/>
    <n v="20"/>
    <m/>
    <m/>
    <m/>
    <m/>
    <m/>
    <n v="95691"/>
    <m/>
    <m/>
    <m/>
    <n v="0"/>
    <n v="0"/>
    <n v="552834"/>
    <n v="0"/>
    <n v="342801"/>
    <n v="24180"/>
    <n v="101094"/>
    <n v="9453"/>
    <m/>
    <n v="90129"/>
    <m/>
    <m/>
    <m/>
    <m/>
    <m/>
    <m/>
    <m/>
    <m/>
    <m/>
    <m/>
    <m/>
    <m/>
    <m/>
    <m/>
    <m/>
    <m/>
    <m/>
    <m/>
    <m/>
    <m/>
    <m/>
    <m/>
    <m/>
    <m/>
    <m/>
    <m/>
    <m/>
    <m/>
    <n v="87899"/>
    <m/>
    <m/>
    <m/>
    <n v="-128469"/>
    <n v="164258"/>
    <n v="347576"/>
    <n v="17798"/>
    <n v="411793"/>
    <m/>
    <n v="237144"/>
    <m/>
    <n v="-2800"/>
    <m/>
    <m/>
    <m/>
    <m/>
    <m/>
    <m/>
    <m/>
    <m/>
    <m/>
    <m/>
    <m/>
    <m/>
    <m/>
    <m/>
    <m/>
    <m/>
    <m/>
    <m/>
    <m/>
    <m/>
    <m/>
    <n v="7234226"/>
    <n v="2976064"/>
    <n v="12589795"/>
    <n v="257902"/>
    <n v="3483585"/>
    <m/>
    <m/>
    <m/>
    <m/>
    <m/>
    <m/>
    <m/>
    <m/>
    <n v="88786"/>
    <m/>
    <n v="171969"/>
    <n v="1740"/>
    <n v="91719"/>
    <n v="6261"/>
    <n v="57794"/>
    <n v="13732"/>
    <m/>
    <n v="108280"/>
    <n v="125986"/>
    <n v="32237"/>
    <n v="57475"/>
    <n v="497105"/>
    <n v="105947"/>
    <n v="184163"/>
    <n v="185205"/>
    <n v="1379467"/>
    <n v="127958"/>
    <n v="4109"/>
    <n v="6079"/>
    <n v="10027"/>
    <n v="15982"/>
    <m/>
    <n v="870713"/>
    <n v="1687159"/>
    <m/>
    <n v="16149887"/>
    <n v="2082890"/>
    <n v="16936645"/>
    <n v="164758"/>
    <n v="37021339"/>
    <n v="1450829"/>
    <n v="21186048"/>
    <n v="12074597"/>
    <n v="2309865"/>
    <n v="37021339"/>
    <m/>
    <n v="16936645"/>
    <m/>
    <m/>
    <n v="2560512"/>
    <n v="21193236"/>
    <m/>
    <n v="26869206"/>
    <n v="50622954"/>
    <n v="-34473067"/>
    <m/>
    <m/>
    <n v="12281611"/>
    <n v="12281611"/>
    <n v="-207014"/>
    <s v="0.00"/>
    <n v="0"/>
    <n v="1916"/>
    <n v="0"/>
    <n v="2543"/>
    <n v="19485"/>
    <n v="41915"/>
    <n v="0"/>
    <n v="0"/>
    <n v="1314"/>
    <n v="2306"/>
    <n v="1110"/>
    <n v="1063"/>
    <n v="1863"/>
    <n v="8833"/>
    <n v="2214"/>
    <n v="4982"/>
    <n v="3551"/>
    <n v="6200"/>
    <n v="99295"/>
    <n v="0"/>
    <n v="102"/>
    <n v="795"/>
    <n v="1830"/>
    <n v="0"/>
    <n v="250"/>
    <n v="2977"/>
    <n v="158146"/>
    <n v="0"/>
    <n v="126135"/>
    <n v="715016"/>
    <n v="1023439"/>
    <n v="0"/>
    <n v="0"/>
    <n v="43252"/>
    <n v="59677"/>
    <n v="26716"/>
    <n v="19278"/>
    <n v="35357"/>
    <n v="165213"/>
    <n v="75713"/>
    <n v="105830"/>
    <n v="136156"/>
    <n v="268928"/>
    <n v="2958856"/>
    <n v="0"/>
    <n v="7864"/>
    <n v="43018"/>
    <n v="67705"/>
    <n v="0"/>
    <n v="36502"/>
    <n v="155089"/>
    <m/>
    <x v="0"/>
    <x v="0"/>
    <m/>
    <m/>
    <n v="2306"/>
    <m/>
    <x v="0"/>
    <x v="0"/>
    <m/>
    <m/>
    <n v="59677"/>
    <n v="70"/>
    <n v="119"/>
    <n v="45"/>
    <n v="57"/>
    <n v="105"/>
    <n v="33"/>
    <n v="31"/>
    <n v="59"/>
    <n v="18"/>
    <n v="0"/>
    <n v="1"/>
    <n v="0"/>
    <n v="1"/>
    <n v="0"/>
    <n v="0"/>
    <n v="1"/>
    <n v="0"/>
    <n v="0"/>
    <n v="0"/>
    <n v="0"/>
    <n v="0"/>
    <n v="0"/>
    <n v="0"/>
    <n v="0"/>
    <n v="0"/>
    <n v="0"/>
    <n v="1"/>
    <n v="0"/>
    <n v="0"/>
  </r>
  <r>
    <n v="206361311"/>
    <x v="759"/>
    <d v="2024-01-01T00:00:00"/>
    <d v="2024-12-31T00:00:00"/>
    <n v="366"/>
    <s v="In Process"/>
    <x v="0"/>
    <x v="29"/>
    <x v="0"/>
    <x v="0"/>
    <s v="12 - Inland Counties"/>
    <x v="75"/>
    <s v="760-252-2515"/>
    <s v="27555 RIMROCK ROAD"/>
    <s v="BARSTOW"/>
    <s v="92311"/>
    <s v="1841925344"/>
    <s v="TREVOR RHEAD"/>
    <s v="Yes"/>
    <m/>
    <n v="59"/>
    <n v="59"/>
    <x v="1"/>
    <n v="21594"/>
    <n v="19182"/>
    <n v="201.94"/>
    <n v="325"/>
    <n v="346"/>
    <n v="7280"/>
    <n v="1842"/>
    <n v="1169"/>
    <n v="7668"/>
    <m/>
    <m/>
    <n v="176"/>
    <n v="1047"/>
    <x v="0"/>
    <n v="19182"/>
    <m/>
    <m/>
    <m/>
    <m/>
    <m/>
    <m/>
    <m/>
    <m/>
    <n v="7672800"/>
    <n v="7435090"/>
    <n v="4794926"/>
    <n v="34788"/>
    <n v="10347752"/>
    <n v="9680652"/>
    <n v="667100"/>
    <n v="59880"/>
    <m/>
    <m/>
    <n v="726980"/>
    <n v="2912000"/>
    <n v="736800"/>
    <n v="467600"/>
    <n v="3067200"/>
    <m/>
    <m/>
    <n v="70400"/>
    <n v="418800"/>
    <n v="7672800"/>
    <m/>
    <m/>
    <m/>
    <m/>
    <m/>
    <m/>
    <m/>
    <m/>
    <n v="5693583"/>
    <m/>
    <n v="1363585"/>
    <m/>
    <n v="19763"/>
    <m/>
    <n v="350511"/>
    <m/>
    <m/>
    <m/>
    <m/>
    <m/>
    <m/>
    <m/>
    <n v="7648"/>
    <m/>
    <n v="0"/>
    <n v="0"/>
    <n v="3635550"/>
    <n v="0"/>
    <n v="2632250"/>
    <n v="494600"/>
    <n v="637958"/>
    <n v="25928"/>
    <m/>
    <n v="8804"/>
    <m/>
    <m/>
    <m/>
    <m/>
    <m/>
    <m/>
    <m/>
    <m/>
    <m/>
    <m/>
    <m/>
    <m/>
    <m/>
    <m/>
    <m/>
    <m/>
    <m/>
    <m/>
    <m/>
    <m/>
    <m/>
    <m/>
    <m/>
    <m/>
    <m/>
    <m/>
    <m/>
    <m/>
    <m/>
    <m/>
    <m/>
    <m/>
    <n v="2364040"/>
    <m/>
    <n v="946472"/>
    <m/>
    <n v="-110306"/>
    <m/>
    <n v="1501216"/>
    <m/>
    <m/>
    <m/>
    <m/>
    <m/>
    <n v="93504"/>
    <m/>
    <m/>
    <m/>
    <m/>
    <m/>
    <m/>
    <m/>
    <m/>
    <m/>
    <m/>
    <m/>
    <m/>
    <m/>
    <m/>
    <m/>
    <m/>
    <m/>
    <n v="4452911"/>
    <n v="652061"/>
    <n v="4575680"/>
    <n v="48790"/>
    <n v="2972587"/>
    <m/>
    <m/>
    <m/>
    <m/>
    <m/>
    <m/>
    <m/>
    <m/>
    <n v="9730"/>
    <m/>
    <n v="329404"/>
    <m/>
    <n v="224525"/>
    <n v="85056"/>
    <n v="316147"/>
    <n v="72564"/>
    <m/>
    <n v="98916"/>
    <n v="267545"/>
    <n v="106528"/>
    <n v="193565"/>
    <n v="754485"/>
    <n v="61787"/>
    <n v="92794"/>
    <n v="90383"/>
    <n v="2193788"/>
    <m/>
    <n v="882879"/>
    <n v="39378"/>
    <m/>
    <m/>
    <n v="397514"/>
    <n v="491077"/>
    <n v="1553885"/>
    <m/>
    <n v="278291"/>
    <m/>
    <n v="155872"/>
    <m/>
    <n v="1988048"/>
    <n v="943674"/>
    <m/>
    <n v="2838116"/>
    <n v="-1793742"/>
    <n v="1988048"/>
    <m/>
    <m/>
    <m/>
    <m/>
    <n v="0"/>
    <m/>
    <n v="217025"/>
    <n v="64170"/>
    <n v="281195"/>
    <n v="-2904"/>
    <m/>
    <m/>
    <m/>
    <n v="2838116"/>
    <m/>
    <s v="0.00"/>
    <n v="0"/>
    <n v="2133"/>
    <n v="0"/>
    <n v="6142"/>
    <n v="25004"/>
    <n v="53071"/>
    <n v="0"/>
    <n v="0"/>
    <n v="2521"/>
    <n v="10703"/>
    <n v="3955"/>
    <n v="4897"/>
    <m/>
    <n v="20625"/>
    <n v="2104"/>
    <n v="4215"/>
    <n v="2106"/>
    <n v="18902"/>
    <n v="156378"/>
    <n v="0"/>
    <n v="0"/>
    <n v="61"/>
    <n v="0"/>
    <n v="0"/>
    <n v="0"/>
    <n v="61"/>
    <n v="172610"/>
    <n v="0"/>
    <n v="295692"/>
    <n v="827672"/>
    <n v="1075958"/>
    <n v="0"/>
    <n v="0"/>
    <n v="59327"/>
    <n v="558679"/>
    <n v="93240"/>
    <n v="82260"/>
    <m/>
    <n v="394114"/>
    <n v="55138"/>
    <n v="77452"/>
    <n v="78729"/>
    <n v="682040"/>
    <n v="4452911"/>
    <n v="0"/>
    <n v="0"/>
    <n v="2400"/>
    <n v="0"/>
    <n v="0"/>
    <n v="0"/>
    <n v="2400"/>
    <m/>
    <x v="0"/>
    <x v="0"/>
    <m/>
    <m/>
    <n v="10703"/>
    <m/>
    <x v="0"/>
    <x v="0"/>
    <m/>
    <m/>
    <n v="558679"/>
    <n v="121"/>
    <n v="209"/>
    <n v="59"/>
    <n v="91"/>
    <n v="156"/>
    <n v="44"/>
    <n v="57"/>
    <n v="104"/>
    <n v="23"/>
    <n v="1"/>
    <n v="0"/>
    <n v="0"/>
    <n v="1"/>
    <n v="0"/>
    <n v="0"/>
    <n v="1"/>
    <n v="0"/>
    <n v="0"/>
    <n v="0"/>
    <n v="0"/>
    <n v="0"/>
    <n v="0"/>
    <n v="0"/>
    <n v="0"/>
    <n v="1"/>
    <n v="0"/>
    <n v="0"/>
    <n v="0"/>
    <n v="0"/>
  </r>
  <r>
    <n v="206361331"/>
    <x v="760"/>
    <d v="2024-01-01T00:00:00"/>
    <d v="2024-12-31T00:00:00"/>
    <n v="366"/>
    <s v="In Process"/>
    <x v="0"/>
    <x v="29"/>
    <x v="0"/>
    <x v="0"/>
    <s v="12 - Inland Counties"/>
    <x v="72"/>
    <s v="909-886-6786"/>
    <s v="4164 NORTH 4TH STREET"/>
    <s v="SAN BERNADINO"/>
    <s v="92407"/>
    <s v="ZZT18562K"/>
    <s v="BRICE SINGER"/>
    <s v="Yes"/>
    <s v="MESHUGA OPERATIONS HOLDINGS LLC"/>
    <n v="78"/>
    <n v="78"/>
    <x v="2"/>
    <n v="28548"/>
    <n v="28532"/>
    <n v="99.94"/>
    <n v="38"/>
    <n v="40"/>
    <m/>
    <m/>
    <n v="28532"/>
    <m/>
    <m/>
    <m/>
    <m/>
    <m/>
    <x v="3"/>
    <m/>
    <m/>
    <n v="28532"/>
    <m/>
    <m/>
    <m/>
    <m/>
    <m/>
    <m/>
    <n v="9615284"/>
    <n v="826150"/>
    <n v="631287"/>
    <n v="3159"/>
    <n v="9813306"/>
    <n v="8757699"/>
    <n v="1055607"/>
    <n v="234533"/>
    <n v="800"/>
    <m/>
    <n v="1289340"/>
    <m/>
    <m/>
    <n v="9615284"/>
    <m/>
    <m/>
    <m/>
    <m/>
    <m/>
    <m/>
    <m/>
    <n v="9615284"/>
    <m/>
    <m/>
    <m/>
    <m/>
    <m/>
    <m/>
    <m/>
    <m/>
    <m/>
    <m/>
    <n v="826150"/>
    <m/>
    <m/>
    <m/>
    <m/>
    <m/>
    <m/>
    <m/>
    <m/>
    <m/>
    <m/>
    <m/>
    <n v="826150"/>
    <n v="0"/>
    <n v="0"/>
    <n v="0"/>
    <n v="0"/>
    <n v="0"/>
    <n v="0"/>
    <n v="0"/>
    <m/>
    <n v="0"/>
    <m/>
    <m/>
    <m/>
    <m/>
    <m/>
    <m/>
    <m/>
    <m/>
    <m/>
    <m/>
    <m/>
    <m/>
    <m/>
    <m/>
    <m/>
    <m/>
    <m/>
    <m/>
    <m/>
    <m/>
    <m/>
    <m/>
    <m/>
    <m/>
    <m/>
    <m/>
    <m/>
    <m/>
    <m/>
    <m/>
    <m/>
    <m/>
    <m/>
    <m/>
    <m/>
    <m/>
    <n v="631287"/>
    <m/>
    <m/>
    <m/>
    <m/>
    <m/>
    <m/>
    <m/>
    <m/>
    <m/>
    <m/>
    <m/>
    <m/>
    <m/>
    <m/>
    <m/>
    <m/>
    <m/>
    <m/>
    <m/>
    <m/>
    <m/>
    <m/>
    <m/>
    <m/>
    <m/>
    <n v="3390004"/>
    <n v="806645"/>
    <n v="4561050"/>
    <n v="213135"/>
    <m/>
    <m/>
    <n v="3503656"/>
    <m/>
    <m/>
    <m/>
    <m/>
    <m/>
    <m/>
    <m/>
    <m/>
    <n v="50"/>
    <m/>
    <m/>
    <m/>
    <n v="27338"/>
    <m/>
    <m/>
    <n v="5258"/>
    <n v="524050"/>
    <n v="288117"/>
    <n v="86854"/>
    <n v="660208"/>
    <n v="76386"/>
    <n v="76607"/>
    <n v="87247"/>
    <n v="1806577"/>
    <n v="48208"/>
    <n v="1468372"/>
    <n v="74969"/>
    <m/>
    <m/>
    <n v="14522"/>
    <n v="9280"/>
    <n v="1775957"/>
    <m/>
    <n v="288976"/>
    <n v="2118241"/>
    <n v="1718690"/>
    <n v="3750"/>
    <n v="5905614"/>
    <n v="1309900"/>
    <m/>
    <m/>
    <n v="4595714"/>
    <n v="5905614"/>
    <m/>
    <n v="1679984"/>
    <n v="-1"/>
    <m/>
    <n v="18590"/>
    <n v="187480"/>
    <m/>
    <n v="189916"/>
    <n v="395986"/>
    <n v="-107010"/>
    <m/>
    <m/>
    <m/>
    <m/>
    <m/>
    <s v="-0.03"/>
    <n v="-39297"/>
    <n v="1952"/>
    <n v="0"/>
    <n v="5934"/>
    <n v="20924"/>
    <n v="45772"/>
    <n v="0"/>
    <n v="30638"/>
    <n v="0"/>
    <m/>
    <n v="2856"/>
    <m/>
    <m/>
    <m/>
    <n v="1359"/>
    <n v="2241"/>
    <n v="1853"/>
    <n v="10245"/>
    <n v="123774"/>
    <n v="0"/>
    <n v="0"/>
    <n v="0"/>
    <n v="0"/>
    <n v="0"/>
    <n v="0"/>
    <n v="0"/>
    <n v="146733"/>
    <n v="0"/>
    <n v="268902"/>
    <n v="740940"/>
    <n v="956227"/>
    <n v="0"/>
    <n v="656428"/>
    <n v="0"/>
    <m/>
    <n v="86958"/>
    <m/>
    <m/>
    <m/>
    <n v="31493"/>
    <n v="49004"/>
    <n v="71156"/>
    <n v="382163"/>
    <n v="3390004"/>
    <n v="0"/>
    <n v="0"/>
    <n v="0"/>
    <n v="0"/>
    <n v="0"/>
    <n v="0"/>
    <n v="0"/>
    <m/>
    <x v="0"/>
    <x v="0"/>
    <m/>
    <m/>
    <m/>
    <m/>
    <x v="0"/>
    <x v="0"/>
    <m/>
    <m/>
    <m/>
    <n v="95"/>
    <n v="130"/>
    <n v="70"/>
    <n v="77"/>
    <n v="105"/>
    <n v="58"/>
    <n v="41"/>
    <n v="56"/>
    <n v="32"/>
    <n v="1"/>
    <n v="0"/>
    <n v="0"/>
    <n v="0"/>
    <n v="1"/>
    <n v="0"/>
    <n v="0"/>
    <n v="0"/>
    <n v="1"/>
    <n v="0"/>
    <n v="0"/>
    <n v="0"/>
    <n v="0"/>
    <n v="0"/>
    <n v="0"/>
    <n v="1"/>
    <n v="0"/>
    <n v="0"/>
    <n v="0"/>
    <n v="0"/>
  </r>
  <r>
    <n v="206361332"/>
    <x v="761"/>
    <d v="2024-01-01T00:00:00"/>
    <d v="2024-12-31T00:00:00"/>
    <n v="366"/>
    <s v="In Process"/>
    <x v="0"/>
    <x v="29"/>
    <x v="0"/>
    <x v="0"/>
    <s v="12 - Inland Counties"/>
    <x v="72"/>
    <s v="909-885-0268"/>
    <s v="1335 N WATERMAN AVE"/>
    <s v="SAN BERNARDINO"/>
    <s v="92404-5385"/>
    <s v="1831777564"/>
    <s v="JEFFREY BELTRAN"/>
    <s v="Yes"/>
    <s v="FLAGSTONE HEALTHCARE CENTRAL LLC"/>
    <n v="119"/>
    <n v="119"/>
    <x v="0"/>
    <n v="43554"/>
    <n v="41168"/>
    <n v="221.76"/>
    <n v="620"/>
    <n v="604"/>
    <n v="3875"/>
    <n v="8638"/>
    <n v="3112"/>
    <n v="22493"/>
    <m/>
    <n v="816"/>
    <n v="288"/>
    <n v="1946"/>
    <x v="0"/>
    <n v="41168"/>
    <m/>
    <m/>
    <m/>
    <m/>
    <m/>
    <m/>
    <m/>
    <m/>
    <n v="15569542"/>
    <n v="6853998"/>
    <n v="4906745"/>
    <n v="761"/>
    <n v="17517556"/>
    <n v="16391891"/>
    <n v="1125665"/>
    <n v="5973"/>
    <n v="237644"/>
    <m/>
    <n v="893994"/>
    <n v="1492380"/>
    <n v="3393420"/>
    <n v="1195431"/>
    <n v="8359689"/>
    <m/>
    <n v="310010"/>
    <n v="83340"/>
    <n v="735272"/>
    <n v="15569542"/>
    <m/>
    <m/>
    <m/>
    <m/>
    <m/>
    <m/>
    <m/>
    <m/>
    <n v="2099742"/>
    <m/>
    <n v="2976911"/>
    <m/>
    <n v="11973"/>
    <m/>
    <n v="1369510"/>
    <m/>
    <m/>
    <m/>
    <n v="290105"/>
    <m/>
    <n v="6591"/>
    <m/>
    <n v="99166"/>
    <m/>
    <n v="47740"/>
    <n v="21870"/>
    <n v="1826825"/>
    <n v="0"/>
    <n v="1827810"/>
    <n v="781875"/>
    <n v="2066183"/>
    <n v="57359"/>
    <m/>
    <n v="224336"/>
    <m/>
    <m/>
    <m/>
    <m/>
    <m/>
    <m/>
    <m/>
    <m/>
    <m/>
    <m/>
    <m/>
    <m/>
    <m/>
    <m/>
    <m/>
    <m/>
    <m/>
    <m/>
    <n v="-3432"/>
    <m/>
    <m/>
    <m/>
    <m/>
    <m/>
    <m/>
    <m/>
    <n v="-324"/>
    <m/>
    <n v="-7"/>
    <m/>
    <m/>
    <m/>
    <n v="499508"/>
    <m/>
    <n v="1070749"/>
    <m/>
    <n v="435283"/>
    <m/>
    <n v="2560527"/>
    <m/>
    <m/>
    <m/>
    <n v="134130"/>
    <m/>
    <n v="210268"/>
    <m/>
    <m/>
    <m/>
    <m/>
    <m/>
    <m/>
    <m/>
    <m/>
    <m/>
    <m/>
    <m/>
    <m/>
    <m/>
    <n v="43"/>
    <m/>
    <m/>
    <m/>
    <n v="8285152"/>
    <n v="1979511"/>
    <n v="6127228"/>
    <n v="364798"/>
    <n v="6694230"/>
    <m/>
    <m/>
    <m/>
    <m/>
    <m/>
    <m/>
    <m/>
    <m/>
    <n v="85093"/>
    <m/>
    <n v="553898"/>
    <n v="24"/>
    <n v="637808"/>
    <n v="186885"/>
    <n v="308044"/>
    <n v="38814"/>
    <m/>
    <n v="52147"/>
    <n v="494525"/>
    <n v="336272"/>
    <n v="208819"/>
    <n v="924110"/>
    <n v="606290"/>
    <n v="150207"/>
    <n v="93188"/>
    <n v="3045354"/>
    <n v="53561"/>
    <n v="1571559"/>
    <n v="146589"/>
    <n v="19753"/>
    <m/>
    <m/>
    <n v="184721"/>
    <n v="2931044"/>
    <m/>
    <n v="152959"/>
    <m/>
    <n v="-10078545"/>
    <n v="8200000"/>
    <n v="1205458"/>
    <n v="1233197"/>
    <m/>
    <m/>
    <n v="-27739"/>
    <n v="1205458"/>
    <m/>
    <n v="-10079953"/>
    <m/>
    <m/>
    <n v="0"/>
    <m/>
    <m/>
    <n v="292543"/>
    <n v="292543"/>
    <n v="-139584"/>
    <m/>
    <m/>
    <m/>
    <m/>
    <m/>
    <s v="0.00"/>
    <n v="0"/>
    <n v="1913"/>
    <n v="0"/>
    <n v="9571"/>
    <n v="54978"/>
    <n v="91518"/>
    <n v="0"/>
    <n v="0"/>
    <n v="0"/>
    <n v="23145"/>
    <n v="5220"/>
    <n v="11713"/>
    <n v="6700"/>
    <n v="20954"/>
    <n v="12610"/>
    <n v="4927"/>
    <n v="2032"/>
    <n v="8978"/>
    <n v="254259"/>
    <n v="0"/>
    <n v="0"/>
    <n v="0"/>
    <n v="726"/>
    <n v="0"/>
    <n v="0"/>
    <n v="726"/>
    <n v="207953"/>
    <n v="0"/>
    <n v="499382"/>
    <n v="2107927"/>
    <n v="2247010"/>
    <n v="0"/>
    <n v="0"/>
    <n v="0"/>
    <n v="1119646"/>
    <n v="113597"/>
    <n v="232330"/>
    <n v="127763"/>
    <n v="415227"/>
    <n v="461213"/>
    <n v="112497"/>
    <n v="78770"/>
    <n v="561837"/>
    <n v="8285152"/>
    <n v="0"/>
    <n v="0"/>
    <n v="0"/>
    <n v="25474"/>
    <n v="0"/>
    <n v="0"/>
    <n v="25474"/>
    <m/>
    <x v="0"/>
    <x v="0"/>
    <m/>
    <m/>
    <n v="23145"/>
    <m/>
    <x v="0"/>
    <x v="0"/>
    <m/>
    <m/>
    <n v="1119646"/>
    <n v="155"/>
    <n v="235"/>
    <n v="107"/>
    <n v="113"/>
    <n v="173"/>
    <n v="79"/>
    <n v="61"/>
    <n v="100"/>
    <n v="34"/>
    <n v="1"/>
    <n v="0"/>
    <n v="0"/>
    <n v="0"/>
    <n v="0"/>
    <n v="1"/>
    <n v="1"/>
    <n v="0"/>
    <n v="0"/>
    <n v="0"/>
    <n v="0"/>
    <n v="0"/>
    <n v="0"/>
    <n v="0"/>
    <n v="0"/>
    <n v="1"/>
    <n v="0"/>
    <n v="0"/>
    <n v="0"/>
    <n v="0"/>
  </r>
  <r>
    <n v="206361333"/>
    <x v="762"/>
    <d v="2024-01-01T00:00:00"/>
    <d v="2024-12-31T00:00:00"/>
    <n v="366"/>
    <s v="In Process"/>
    <x v="0"/>
    <x v="29"/>
    <x v="0"/>
    <x v="0"/>
    <s v="12 - Inland Counties"/>
    <x v="71"/>
    <s v="909-985-1981"/>
    <s v="867 EAST 11TH STREET"/>
    <s v="UPLAND"/>
    <s v="91786"/>
    <s v="1811479769"/>
    <s v="PATRIC GHARIBIAN"/>
    <s v="Yes"/>
    <m/>
    <n v="99"/>
    <n v="99"/>
    <x v="2"/>
    <n v="36234"/>
    <n v="34825"/>
    <n v="225.49"/>
    <n v="361"/>
    <n v="360"/>
    <n v="10007"/>
    <n v="350"/>
    <n v="3180"/>
    <n v="18331"/>
    <m/>
    <n v="1822"/>
    <n v="53"/>
    <n v="1082"/>
    <x v="0"/>
    <n v="34825"/>
    <m/>
    <m/>
    <m/>
    <m/>
    <m/>
    <m/>
    <m/>
    <m/>
    <n v="12505947"/>
    <n v="2425317"/>
    <n v="-1539519"/>
    <n v="649"/>
    <n v="16471432"/>
    <n v="13849246"/>
    <n v="2622186"/>
    <n v="-45603"/>
    <n v="12590"/>
    <m/>
    <n v="2563993"/>
    <n v="3606616"/>
    <n v="116695"/>
    <n v="1038132"/>
    <n v="6651651"/>
    <m/>
    <n v="685547"/>
    <n v="20616"/>
    <n v="386690"/>
    <n v="12505947"/>
    <m/>
    <m/>
    <m/>
    <m/>
    <m/>
    <m/>
    <m/>
    <m/>
    <n v="1887538"/>
    <m/>
    <n v="60504"/>
    <m/>
    <n v="9382"/>
    <m/>
    <n v="104199"/>
    <m/>
    <m/>
    <m/>
    <n v="361376"/>
    <m/>
    <n v="1588"/>
    <m/>
    <n v="730"/>
    <m/>
    <n v="1408"/>
    <n v="1256"/>
    <n v="755627"/>
    <n v="0"/>
    <n v="815029"/>
    <n v="112700"/>
    <n v="684456"/>
    <n v="17021"/>
    <m/>
    <n v="37820"/>
    <m/>
    <m/>
    <m/>
    <m/>
    <m/>
    <m/>
    <m/>
    <m/>
    <m/>
    <m/>
    <m/>
    <m/>
    <m/>
    <m/>
    <m/>
    <m/>
    <m/>
    <m/>
    <m/>
    <m/>
    <m/>
    <m/>
    <m/>
    <m/>
    <m/>
    <m/>
    <m/>
    <m/>
    <m/>
    <m/>
    <m/>
    <m/>
    <n v="-2480514"/>
    <m/>
    <n v="13117"/>
    <m/>
    <n v="79892"/>
    <m/>
    <n v="567668"/>
    <m/>
    <m/>
    <m/>
    <n v="254738"/>
    <m/>
    <n v="25580"/>
    <m/>
    <m/>
    <m/>
    <m/>
    <m/>
    <m/>
    <m/>
    <m/>
    <m/>
    <m/>
    <m/>
    <m/>
    <m/>
    <m/>
    <m/>
    <m/>
    <m/>
    <n v="5782832"/>
    <n v="1411882"/>
    <n v="6654532"/>
    <n v="284542"/>
    <n v="5448967"/>
    <m/>
    <m/>
    <m/>
    <m/>
    <m/>
    <m/>
    <m/>
    <m/>
    <n v="21314"/>
    <n v="9879"/>
    <n v="424488"/>
    <m/>
    <n v="418934"/>
    <n v="50262"/>
    <n v="309200"/>
    <n v="18530"/>
    <m/>
    <n v="39653"/>
    <n v="463438"/>
    <n v="222289"/>
    <n v="105823"/>
    <n v="831387"/>
    <n v="251215"/>
    <n v="120069"/>
    <n v="107356"/>
    <n v="3507014"/>
    <n v="38585"/>
    <n v="1151000"/>
    <n v="43210"/>
    <n v="18862"/>
    <m/>
    <m/>
    <n v="247771"/>
    <n v="8388772"/>
    <m/>
    <n v="277031"/>
    <n v="25792"/>
    <n v="118118"/>
    <n v="1553604"/>
    <n v="10363317"/>
    <n v="9767194"/>
    <m/>
    <n v="720329"/>
    <n v="-124206"/>
    <n v="10363317"/>
    <m/>
    <m/>
    <m/>
    <n v="720329"/>
    <n v="0"/>
    <m/>
    <n v="254905"/>
    <n v="137963"/>
    <n v="392868"/>
    <n v="-115837"/>
    <m/>
    <m/>
    <m/>
    <n v="720329"/>
    <m/>
    <s v="0.00"/>
    <n v="0"/>
    <n v="1618"/>
    <n v="0"/>
    <n v="4938"/>
    <n v="42037"/>
    <n v="90409"/>
    <n v="0"/>
    <n v="0"/>
    <n v="6797"/>
    <m/>
    <n v="3204"/>
    <n v="9602"/>
    <n v="3831"/>
    <n v="18258"/>
    <n v="9364"/>
    <n v="3809"/>
    <n v="2143"/>
    <n v="9970"/>
    <n v="205980"/>
    <n v="0"/>
    <n v="0"/>
    <n v="0"/>
    <n v="0"/>
    <n v="0"/>
    <n v="0"/>
    <n v="0"/>
    <n v="136091"/>
    <n v="0"/>
    <n v="248357"/>
    <n v="1538273"/>
    <n v="2094111"/>
    <n v="0"/>
    <n v="0"/>
    <n v="265232"/>
    <m/>
    <n v="91279"/>
    <n v="162533"/>
    <n v="64661"/>
    <n v="384283"/>
    <n v="209259"/>
    <n v="82544"/>
    <n v="85727"/>
    <n v="420482"/>
    <n v="5782832"/>
    <n v="0"/>
    <n v="0"/>
    <n v="0"/>
    <n v="0"/>
    <n v="0"/>
    <n v="0"/>
    <n v="0"/>
    <m/>
    <x v="0"/>
    <x v="0"/>
    <m/>
    <m/>
    <m/>
    <m/>
    <x v="0"/>
    <x v="0"/>
    <m/>
    <m/>
    <m/>
    <n v="151"/>
    <n v="205"/>
    <n v="78"/>
    <n v="110"/>
    <n v="156"/>
    <n v="49"/>
    <n v="70"/>
    <n v="95"/>
    <n v="37"/>
    <n v="1"/>
    <n v="0"/>
    <n v="0"/>
    <n v="0"/>
    <n v="1"/>
    <n v="0"/>
    <n v="1"/>
    <n v="0"/>
    <n v="0"/>
    <n v="0"/>
    <n v="0"/>
    <n v="0"/>
    <n v="0"/>
    <n v="0"/>
    <n v="0"/>
    <n v="1"/>
    <n v="0"/>
    <n v="0"/>
    <n v="0"/>
    <n v="0"/>
  </r>
  <r>
    <n v="206361350"/>
    <x v="763"/>
    <d v="2024-01-01T00:00:00"/>
    <d v="2024-12-31T00:00:00"/>
    <n v="366"/>
    <s v="In Process"/>
    <x v="0"/>
    <x v="29"/>
    <x v="0"/>
    <x v="0"/>
    <s v="12 - Inland Counties"/>
    <x v="71"/>
    <s v="909-621-4751"/>
    <s v="9620 FREMONT AVENUE"/>
    <s v="MONTCLAIR"/>
    <s v="91763"/>
    <s v="1851388458"/>
    <s v="RODOLFO COSME JR"/>
    <s v="Yes"/>
    <m/>
    <n v="140"/>
    <n v="140"/>
    <x v="0"/>
    <n v="51240"/>
    <n v="47375"/>
    <n v="218.32"/>
    <n v="392"/>
    <n v="387"/>
    <n v="6110"/>
    <n v="3983"/>
    <n v="3770"/>
    <n v="33102"/>
    <m/>
    <m/>
    <n v="51"/>
    <n v="359"/>
    <x v="1"/>
    <n v="32099"/>
    <m/>
    <m/>
    <m/>
    <n v="15276"/>
    <m/>
    <m/>
    <m/>
    <m/>
    <n v="20112528"/>
    <n v="4737592"/>
    <n v="127274"/>
    <n v="64909"/>
    <n v="24787755"/>
    <n v="23791740"/>
    <n v="996015"/>
    <n v="2484"/>
    <n v="80000"/>
    <m/>
    <n v="918499"/>
    <n v="1958927"/>
    <n v="1518221"/>
    <n v="1504297"/>
    <n v="15000033"/>
    <m/>
    <m/>
    <n v="16575"/>
    <n v="114475"/>
    <n v="10530105"/>
    <m/>
    <m/>
    <m/>
    <n v="9582423"/>
    <m/>
    <m/>
    <m/>
    <m/>
    <n v="2413250"/>
    <m/>
    <n v="1821428"/>
    <m/>
    <n v="30639"/>
    <m/>
    <n v="441061"/>
    <m/>
    <m/>
    <m/>
    <m/>
    <m/>
    <n v="30820"/>
    <m/>
    <n v="394"/>
    <m/>
    <n v="316640"/>
    <n v="136482"/>
    <n v="1732768"/>
    <n v="0"/>
    <n v="1399871"/>
    <n v="258514"/>
    <n v="478136"/>
    <n v="35902"/>
    <m/>
    <n v="379279"/>
    <m/>
    <m/>
    <m/>
    <m/>
    <m/>
    <m/>
    <m/>
    <m/>
    <m/>
    <m/>
    <m/>
    <m/>
    <m/>
    <m/>
    <m/>
    <m/>
    <m/>
    <m/>
    <m/>
    <m/>
    <m/>
    <m/>
    <m/>
    <m/>
    <m/>
    <m/>
    <m/>
    <m/>
    <m/>
    <m/>
    <m/>
    <m/>
    <n v="-1349799"/>
    <m/>
    <n v="850039"/>
    <m/>
    <n v="-379000"/>
    <m/>
    <n v="1002824"/>
    <m/>
    <m/>
    <m/>
    <m/>
    <m/>
    <n v="3210"/>
    <m/>
    <m/>
    <m/>
    <m/>
    <m/>
    <m/>
    <m/>
    <m/>
    <m/>
    <m/>
    <m/>
    <m/>
    <m/>
    <m/>
    <m/>
    <m/>
    <m/>
    <n v="12813792"/>
    <n v="2926713"/>
    <n v="8051235"/>
    <n v="537517"/>
    <n v="6771053"/>
    <m/>
    <m/>
    <m/>
    <n v="6171408"/>
    <m/>
    <m/>
    <m/>
    <m/>
    <n v="229477"/>
    <m/>
    <n v="367369"/>
    <m/>
    <n v="382354"/>
    <n v="108063"/>
    <n v="334698"/>
    <n v="55883"/>
    <m/>
    <n v="57855"/>
    <n v="689717"/>
    <n v="712354"/>
    <n v="250159"/>
    <n v="1178529"/>
    <n v="223393"/>
    <n v="388172"/>
    <n v="177252"/>
    <n v="4344109"/>
    <m/>
    <n v="1213173"/>
    <n v="49260"/>
    <n v="41095"/>
    <m/>
    <n v="46367"/>
    <m/>
    <n v="5421945"/>
    <m/>
    <n v="76186"/>
    <m/>
    <n v="100342"/>
    <n v="20682"/>
    <n v="5619155"/>
    <n v="2070173"/>
    <m/>
    <m/>
    <n v="3548982"/>
    <n v="5619155"/>
    <m/>
    <m/>
    <n v="470786"/>
    <m/>
    <n v="0"/>
    <m/>
    <n v="138542"/>
    <n v="41917"/>
    <n v="180459"/>
    <n v="-104273"/>
    <m/>
    <m/>
    <m/>
    <m/>
    <m/>
    <s v="0.26"/>
    <n v="538244.98"/>
    <n v="1833"/>
    <n v="0"/>
    <n v="28820"/>
    <n v="100723"/>
    <n v="136530"/>
    <n v="29310"/>
    <n v="0"/>
    <n v="8550"/>
    <m/>
    <n v="6152"/>
    <n v="28295"/>
    <n v="9815"/>
    <n v="29118"/>
    <n v="5693"/>
    <n v="14027"/>
    <n v="3055"/>
    <n v="27497"/>
    <n v="429418"/>
    <n v="0"/>
    <n v="449"/>
    <n v="236"/>
    <n v="808"/>
    <n v="0"/>
    <n v="0"/>
    <n v="1493"/>
    <n v="213544"/>
    <n v="0"/>
    <n v="1405162"/>
    <n v="3733354"/>
    <n v="3203086"/>
    <n v="1033428"/>
    <n v="0"/>
    <n v="259773"/>
    <m/>
    <n v="155165"/>
    <n v="508645"/>
    <n v="175504"/>
    <n v="572201"/>
    <n v="170256"/>
    <n v="302511"/>
    <n v="148582"/>
    <n v="932581"/>
    <n v="12813792"/>
    <n v="0"/>
    <n v="32343"/>
    <n v="11975"/>
    <n v="28306"/>
    <n v="0"/>
    <n v="0"/>
    <n v="72624"/>
    <m/>
    <x v="0"/>
    <x v="0"/>
    <m/>
    <m/>
    <m/>
    <m/>
    <x v="0"/>
    <x v="0"/>
    <m/>
    <m/>
    <m/>
    <n v="293"/>
    <n v="392"/>
    <n v="191"/>
    <n v="225"/>
    <n v="298"/>
    <n v="148"/>
    <n v="92"/>
    <n v="120"/>
    <n v="67"/>
    <n v="1"/>
    <n v="0"/>
    <n v="0"/>
    <n v="0"/>
    <n v="0"/>
    <n v="1"/>
    <n v="1"/>
    <n v="0"/>
    <n v="0"/>
    <n v="0"/>
    <n v="1"/>
    <n v="0"/>
    <n v="0"/>
    <n v="0"/>
    <n v="0"/>
    <n v="1"/>
    <n v="0"/>
    <n v="0"/>
    <n v="0"/>
    <n v="0"/>
  </r>
  <r>
    <n v="206361351"/>
    <x v="764"/>
    <d v="2024-01-08T00:00:00"/>
    <d v="2024-12-31T00:00:00"/>
    <n v="359"/>
    <s v="In Process"/>
    <x v="0"/>
    <x v="29"/>
    <x v="0"/>
    <x v="0"/>
    <s v="12 - Inland Counties"/>
    <x v="72"/>
    <s v="909-793-2609"/>
    <s v="1620 WEST FERN AVE"/>
    <s v="REDLANDS"/>
    <s v="92373-0000"/>
    <s v="1811926603"/>
    <s v="DANIEL DRIGGS"/>
    <s v="Yes"/>
    <m/>
    <n v="78"/>
    <n v="78"/>
    <x v="2"/>
    <n v="28002"/>
    <n v="27482"/>
    <n v="220.21"/>
    <n v="404"/>
    <n v="395"/>
    <n v="9478"/>
    <n v="1146"/>
    <n v="871"/>
    <n v="8957"/>
    <m/>
    <n v="23"/>
    <n v="126"/>
    <n v="6881"/>
    <x v="0"/>
    <n v="27482"/>
    <m/>
    <m/>
    <m/>
    <m/>
    <m/>
    <m/>
    <m/>
    <m/>
    <n v="24440393"/>
    <n v="4434942"/>
    <n v="11851650"/>
    <n v="6471"/>
    <n v="17030156"/>
    <n v="12802099"/>
    <n v="4228057"/>
    <m/>
    <m/>
    <m/>
    <n v="4228057"/>
    <n v="11847500"/>
    <n v="1369150"/>
    <n v="367104"/>
    <n v="3940620"/>
    <m/>
    <n v="28750"/>
    <n v="50440"/>
    <n v="6836829"/>
    <n v="24440393"/>
    <m/>
    <m/>
    <m/>
    <m/>
    <m/>
    <m/>
    <m/>
    <m/>
    <n v="2931168"/>
    <m/>
    <n v="272428"/>
    <m/>
    <n v="23160"/>
    <m/>
    <n v="5495"/>
    <m/>
    <m/>
    <m/>
    <n v="4618"/>
    <m/>
    <m/>
    <m/>
    <n v="1198073"/>
    <m/>
    <n v="0"/>
    <n v="0"/>
    <n v="2110321"/>
    <n v="0"/>
    <n v="1379025"/>
    <n v="29100"/>
    <n v="765719"/>
    <n v="106793"/>
    <m/>
    <n v="43984"/>
    <m/>
    <m/>
    <m/>
    <m/>
    <m/>
    <m/>
    <m/>
    <m/>
    <m/>
    <m/>
    <m/>
    <m/>
    <m/>
    <m/>
    <m/>
    <m/>
    <m/>
    <m/>
    <m/>
    <m/>
    <m/>
    <m/>
    <m/>
    <m/>
    <m/>
    <m/>
    <m/>
    <m/>
    <m/>
    <m/>
    <m/>
    <m/>
    <n v="5997209"/>
    <m/>
    <n v="1036064"/>
    <m/>
    <n v="6301"/>
    <m/>
    <n v="1498988"/>
    <m/>
    <m/>
    <m/>
    <n v="7088"/>
    <m/>
    <n v="3306000"/>
    <m/>
    <m/>
    <m/>
    <m/>
    <m/>
    <m/>
    <m/>
    <m/>
    <m/>
    <m/>
    <m/>
    <m/>
    <m/>
    <m/>
    <m/>
    <m/>
    <m/>
    <n v="6084178"/>
    <n v="1383578"/>
    <n v="5334343"/>
    <n v="138120"/>
    <n v="4359385"/>
    <m/>
    <m/>
    <m/>
    <m/>
    <m/>
    <m/>
    <m/>
    <m/>
    <n v="9272"/>
    <m/>
    <n v="521807"/>
    <n v="30287"/>
    <n v="182526"/>
    <n v="16384"/>
    <n v="316165"/>
    <n v="76922"/>
    <m/>
    <n v="188059"/>
    <n v="420540"/>
    <n v="224993"/>
    <n v="236578"/>
    <n v="888842"/>
    <n v="118893"/>
    <n v="125632"/>
    <n v="97615"/>
    <n v="3928841"/>
    <n v="86294"/>
    <n v="769776"/>
    <n v="19104"/>
    <n v="14546"/>
    <m/>
    <n v="10631"/>
    <n v="159007"/>
    <n v="14266083"/>
    <m/>
    <n v="298614"/>
    <m/>
    <m/>
    <n v="80000"/>
    <n v="14644697"/>
    <n v="1294733"/>
    <m/>
    <m/>
    <n v="13349964"/>
    <n v="14644697"/>
    <n v="11658640"/>
    <m/>
    <m/>
    <m/>
    <n v="18999"/>
    <m/>
    <n v="249240"/>
    <n v="395801"/>
    <n v="664040"/>
    <n v="-365426"/>
    <m/>
    <m/>
    <m/>
    <m/>
    <m/>
    <s v="0.00"/>
    <n v="0"/>
    <n v="2035"/>
    <n v="0"/>
    <n v="8552"/>
    <n v="31499"/>
    <n v="69932"/>
    <n v="0"/>
    <n v="0"/>
    <n v="0"/>
    <n v="12210"/>
    <n v="3795"/>
    <n v="7835"/>
    <n v="8962"/>
    <n v="18913"/>
    <n v="3854"/>
    <n v="3585"/>
    <n v="1982"/>
    <n v="15838"/>
    <n v="188992"/>
    <n v="0"/>
    <n v="0"/>
    <n v="0"/>
    <n v="0"/>
    <n v="0"/>
    <n v="0"/>
    <n v="0"/>
    <n v="180768"/>
    <n v="0"/>
    <n v="443934"/>
    <n v="1041841"/>
    <n v="1536486"/>
    <n v="0"/>
    <n v="0"/>
    <n v="0"/>
    <n v="596858"/>
    <n v="94637"/>
    <n v="136795"/>
    <n v="154283"/>
    <n v="400185"/>
    <n v="92232"/>
    <n v="72915"/>
    <n v="73768"/>
    <n v="1259476"/>
    <n v="6084178"/>
    <n v="0"/>
    <n v="0"/>
    <n v="0"/>
    <n v="0"/>
    <n v="0"/>
    <n v="0"/>
    <n v="0"/>
    <m/>
    <x v="0"/>
    <x v="0"/>
    <m/>
    <m/>
    <n v="12210"/>
    <m/>
    <x v="0"/>
    <x v="0"/>
    <m/>
    <m/>
    <n v="596858"/>
    <n v="123"/>
    <n v="265"/>
    <n v="59"/>
    <n v="84"/>
    <n v="209"/>
    <n v="31"/>
    <n v="46"/>
    <n v="121"/>
    <n v="18"/>
    <n v="1"/>
    <n v="0"/>
    <n v="0"/>
    <n v="0"/>
    <n v="1"/>
    <n v="0"/>
    <n v="1"/>
    <n v="0"/>
    <n v="0"/>
    <n v="0"/>
    <n v="0"/>
    <n v="0"/>
    <n v="0"/>
    <n v="0"/>
    <n v="0"/>
    <n v="1"/>
    <n v="0"/>
    <n v="0"/>
    <n v="0"/>
    <n v="0"/>
  </r>
  <r>
    <n v="206361365"/>
    <x v="765"/>
    <d v="2024-01-01T00:00:00"/>
    <d v="2024-12-31T00:00:00"/>
    <n v="366"/>
    <s v="In Process"/>
    <x v="0"/>
    <x v="29"/>
    <x v="0"/>
    <x v="0"/>
    <s v="12 - Inland Counties"/>
    <x v="71"/>
    <s v="909-985-1903"/>
    <s v="1221 E. ARROW HWY"/>
    <s v="UPLAND"/>
    <s v="91768-0000"/>
    <s v="1649351735"/>
    <s v="KIP MCMILLAN"/>
    <s v="Yes"/>
    <s v="FLAGSTONE HEALTHCARE CENTRAL LLC"/>
    <n v="206"/>
    <n v="206"/>
    <x v="0"/>
    <n v="75396"/>
    <n v="69561"/>
    <n v="216.46"/>
    <n v="938"/>
    <n v="925"/>
    <n v="6927"/>
    <n v="13481"/>
    <n v="3611"/>
    <n v="41126"/>
    <m/>
    <n v="1972"/>
    <n v="778"/>
    <n v="1666"/>
    <x v="1"/>
    <n v="57784"/>
    <m/>
    <m/>
    <m/>
    <n v="11777"/>
    <m/>
    <m/>
    <m/>
    <m/>
    <n v="24072757"/>
    <n v="9847684"/>
    <n v="-836511"/>
    <n v="1444"/>
    <n v="34758396"/>
    <n v="31956082"/>
    <n v="2802314"/>
    <n v="22671"/>
    <n v="623803"/>
    <m/>
    <n v="2201182"/>
    <n v="2385250"/>
    <n v="4478596"/>
    <n v="1113285"/>
    <n v="13975732"/>
    <m/>
    <n v="660454"/>
    <n v="279983"/>
    <n v="1179457"/>
    <n v="17911057"/>
    <m/>
    <m/>
    <m/>
    <n v="6161700"/>
    <m/>
    <m/>
    <m/>
    <m/>
    <n v="2285320"/>
    <m/>
    <n v="4084125"/>
    <m/>
    <n v="168933"/>
    <m/>
    <n v="2327333"/>
    <m/>
    <m/>
    <m/>
    <n v="605822"/>
    <m/>
    <n v="9797"/>
    <m/>
    <n v="366354"/>
    <m/>
    <n v="338570"/>
    <n v="5044"/>
    <n v="2640375"/>
    <n v="1594080"/>
    <n v="2671065"/>
    <n v="579870"/>
    <n v="1457523"/>
    <n v="157561"/>
    <m/>
    <n v="403596"/>
    <m/>
    <m/>
    <m/>
    <m/>
    <m/>
    <m/>
    <m/>
    <m/>
    <m/>
    <m/>
    <m/>
    <m/>
    <m/>
    <m/>
    <m/>
    <m/>
    <m/>
    <m/>
    <n v="1460"/>
    <m/>
    <m/>
    <m/>
    <m/>
    <m/>
    <m/>
    <m/>
    <n v="-43134"/>
    <m/>
    <n v="-2100"/>
    <m/>
    <m/>
    <m/>
    <n v="-1629534"/>
    <m/>
    <n v="-651202"/>
    <m/>
    <n v="151860"/>
    <m/>
    <n v="1191548"/>
    <m/>
    <m/>
    <m/>
    <n v="-58333"/>
    <m/>
    <n v="201617"/>
    <m/>
    <m/>
    <m/>
    <m/>
    <m/>
    <n v="1307"/>
    <m/>
    <m/>
    <m/>
    <m/>
    <m/>
    <m/>
    <m/>
    <m/>
    <m/>
    <m/>
    <m/>
    <n v="16053807"/>
    <n v="4473162"/>
    <n v="11429113"/>
    <n v="872501"/>
    <n v="10375900"/>
    <m/>
    <m/>
    <m/>
    <n v="3864419"/>
    <m/>
    <m/>
    <m/>
    <m/>
    <n v="207877"/>
    <n v="33344"/>
    <n v="1013516"/>
    <n v="922830"/>
    <n v="898405"/>
    <n v="223811"/>
    <n v="678989"/>
    <n v="77702"/>
    <m/>
    <n v="117966"/>
    <n v="738099"/>
    <n v="824443"/>
    <n v="327779"/>
    <n v="1638533"/>
    <n v="863078"/>
    <n v="357030"/>
    <n v="137185"/>
    <n v="5864841"/>
    <n v="350162"/>
    <n v="2019921"/>
    <n v="97931"/>
    <n v="32022"/>
    <m/>
    <m/>
    <n v="290299"/>
    <n v="3121677"/>
    <m/>
    <n v="1635826"/>
    <m/>
    <n v="40975538"/>
    <m/>
    <n v="45733041"/>
    <n v="3151239"/>
    <n v="15354611"/>
    <m/>
    <n v="27227191"/>
    <n v="45733041"/>
    <m/>
    <n v="25349835"/>
    <m/>
    <m/>
    <n v="0"/>
    <m/>
    <n v="1451699"/>
    <n v="1999855"/>
    <n v="3451554"/>
    <n v="-1815728"/>
    <m/>
    <m/>
    <m/>
    <m/>
    <m/>
    <n v="0"/>
    <n v="0"/>
    <n v="2167"/>
    <n v="0"/>
    <n v="24459"/>
    <n v="107855"/>
    <n v="167287"/>
    <n v="0"/>
    <n v="0"/>
    <n v="559"/>
    <n v="56999"/>
    <n v="6731"/>
    <n v="26084"/>
    <n v="11295"/>
    <n v="36395"/>
    <n v="15000"/>
    <n v="12277"/>
    <n v="1889"/>
    <n v="19972"/>
    <n v="488969"/>
    <n v="0"/>
    <n v="0"/>
    <n v="0"/>
    <n v="13005"/>
    <n v="0"/>
    <n v="0"/>
    <n v="13005"/>
    <n v="231377"/>
    <n v="0"/>
    <n v="1299388"/>
    <n v="4340756"/>
    <n v="4037853"/>
    <n v="0"/>
    <n v="0"/>
    <n v="9928"/>
    <n v="2269136"/>
    <n v="169252"/>
    <n v="533666"/>
    <n v="203266"/>
    <n v="770595"/>
    <n v="570359"/>
    <n v="256845"/>
    <n v="105388"/>
    <n v="1255998"/>
    <n v="16053807"/>
    <n v="0"/>
    <n v="0"/>
    <n v="0"/>
    <n v="456208"/>
    <n v="0"/>
    <n v="0"/>
    <n v="456208"/>
    <m/>
    <x v="0"/>
    <x v="0"/>
    <m/>
    <m/>
    <n v="56999"/>
    <m/>
    <x v="0"/>
    <x v="0"/>
    <m/>
    <m/>
    <n v="2269136"/>
    <n v="310"/>
    <n v="440"/>
    <n v="230"/>
    <n v="234"/>
    <n v="343"/>
    <n v="178"/>
    <n v="111"/>
    <n v="174"/>
    <n v="74"/>
    <n v="1"/>
    <n v="0"/>
    <n v="0"/>
    <n v="0"/>
    <n v="0"/>
    <n v="1"/>
    <n v="1"/>
    <n v="0"/>
    <n v="0"/>
    <n v="0"/>
    <n v="1"/>
    <n v="0"/>
    <n v="0"/>
    <n v="0"/>
    <n v="0"/>
    <n v="1"/>
    <n v="0"/>
    <n v="0"/>
    <n v="0"/>
    <n v="0"/>
  </r>
  <r>
    <n v="206361366"/>
    <x v="146"/>
    <d v="2024-01-01T00:00:00"/>
    <d v="2024-12-31T00:00:00"/>
    <n v="366"/>
    <s v="In Process"/>
    <x v="0"/>
    <x v="29"/>
    <x v="0"/>
    <x v="0"/>
    <s v="12 - Inland Counties"/>
    <x v="72"/>
    <s v="909-886-5291"/>
    <s v="1680 NORTH WATERMAN AVENUE"/>
    <s v="SAN BERNARDINO"/>
    <s v="92404"/>
    <s v="ZZT061833"/>
    <s v="BRADLEY STEEGE"/>
    <s v="Yes"/>
    <m/>
    <n v="109"/>
    <n v="109"/>
    <x v="0"/>
    <n v="39894"/>
    <n v="37361"/>
    <n v="224.03"/>
    <n v="358"/>
    <n v="350"/>
    <n v="1451"/>
    <n v="2956"/>
    <n v="2461"/>
    <n v="23434"/>
    <m/>
    <m/>
    <n v="67"/>
    <n v="6992"/>
    <x v="0"/>
    <n v="37361"/>
    <m/>
    <m/>
    <m/>
    <m/>
    <m/>
    <m/>
    <m/>
    <m/>
    <n v="11865185"/>
    <n v="2795312"/>
    <n v="174113"/>
    <n v="88"/>
    <n v="14486472"/>
    <n v="13261164"/>
    <n v="1225308"/>
    <n v="118997"/>
    <n v="591718"/>
    <m/>
    <n v="752587"/>
    <n v="453410"/>
    <n v="954925"/>
    <n v="694440"/>
    <n v="7503045"/>
    <m/>
    <m/>
    <n v="24865"/>
    <n v="2234500"/>
    <n v="11865185"/>
    <m/>
    <m/>
    <m/>
    <m/>
    <m/>
    <m/>
    <m/>
    <m/>
    <n v="775440"/>
    <m/>
    <n v="1137645"/>
    <m/>
    <n v="21078"/>
    <m/>
    <n v="125725"/>
    <m/>
    <m/>
    <m/>
    <m/>
    <m/>
    <n v="2170"/>
    <m/>
    <n v="733254"/>
    <m/>
    <n v="40480"/>
    <n v="0"/>
    <n v="1001429"/>
    <n v="0"/>
    <n v="944965"/>
    <n v="28644"/>
    <n v="685546"/>
    <n v="41748"/>
    <m/>
    <n v="52500"/>
    <m/>
    <m/>
    <m/>
    <m/>
    <m/>
    <m/>
    <m/>
    <m/>
    <m/>
    <m/>
    <m/>
    <m/>
    <m/>
    <m/>
    <m/>
    <m/>
    <m/>
    <m/>
    <m/>
    <m/>
    <m/>
    <m/>
    <m/>
    <m/>
    <m/>
    <m/>
    <m/>
    <m/>
    <n v="1"/>
    <m/>
    <m/>
    <m/>
    <n v="-77215"/>
    <m/>
    <n v="178138"/>
    <m/>
    <n v="120894"/>
    <m/>
    <n v="1140809"/>
    <m/>
    <m/>
    <m/>
    <m/>
    <m/>
    <n v="-975397"/>
    <m/>
    <m/>
    <m/>
    <m/>
    <m/>
    <m/>
    <m/>
    <n v="-213117"/>
    <m/>
    <m/>
    <m/>
    <m/>
    <m/>
    <m/>
    <m/>
    <m/>
    <m/>
    <n v="5860812"/>
    <n v="1468783"/>
    <n v="5931569"/>
    <n v="232000"/>
    <n v="5516236"/>
    <m/>
    <m/>
    <m/>
    <m/>
    <m/>
    <m/>
    <m/>
    <m/>
    <n v="4168"/>
    <m/>
    <n v="325135"/>
    <m/>
    <n v="309292"/>
    <n v="6587"/>
    <n v="252401"/>
    <n v="21476"/>
    <m/>
    <n v="28358"/>
    <n v="515121"/>
    <n v="401886"/>
    <n v="158672"/>
    <n v="988988"/>
    <n v="119365"/>
    <n v="138740"/>
    <n v="195550"/>
    <n v="3222794"/>
    <n v="84453"/>
    <n v="770400"/>
    <n v="58279"/>
    <n v="23597"/>
    <m/>
    <m/>
    <n v="119666"/>
    <n v="8916075"/>
    <m/>
    <n v="519657"/>
    <n v="12700"/>
    <n v="3345933"/>
    <m/>
    <n v="12794365"/>
    <n v="1468676"/>
    <n v="64262"/>
    <n v="3172267"/>
    <n v="8089160"/>
    <n v="12794365"/>
    <n v="243679"/>
    <n v="90144"/>
    <m/>
    <m/>
    <n v="39097"/>
    <m/>
    <n v="704521"/>
    <n v="921327"/>
    <n v="1664945"/>
    <n v="-1145288"/>
    <m/>
    <n v="3172268"/>
    <m/>
    <n v="3172268"/>
    <n v="-1"/>
    <s v="2.38"/>
    <n v="3495448.88"/>
    <n v="2080"/>
    <n v="0"/>
    <n v="8377"/>
    <n v="32080"/>
    <n v="88878"/>
    <n v="3618"/>
    <n v="0"/>
    <n v="3551"/>
    <m/>
    <n v="4599"/>
    <n v="15165"/>
    <n v="3722"/>
    <n v="21488"/>
    <n v="3428"/>
    <n v="4800"/>
    <n v="4025"/>
    <n v="12420"/>
    <n v="208231"/>
    <n v="0"/>
    <n v="0"/>
    <n v="0"/>
    <n v="0"/>
    <n v="0"/>
    <n v="0"/>
    <n v="0"/>
    <n v="138610"/>
    <n v="0"/>
    <n v="418707"/>
    <n v="1169678"/>
    <n v="2109023"/>
    <n v="144477"/>
    <n v="0"/>
    <n v="146483"/>
    <m/>
    <n v="103539"/>
    <n v="293479"/>
    <n v="70594"/>
    <n v="468099"/>
    <n v="89592"/>
    <n v="102132"/>
    <n v="162341"/>
    <n v="444058"/>
    <n v="5860812"/>
    <n v="0"/>
    <n v="0"/>
    <n v="0"/>
    <n v="0"/>
    <n v="0"/>
    <n v="0"/>
    <n v="0"/>
    <m/>
    <x v="0"/>
    <x v="0"/>
    <m/>
    <m/>
    <m/>
    <m/>
    <x v="0"/>
    <x v="0"/>
    <m/>
    <m/>
    <m/>
    <n v="140"/>
    <n v="182"/>
    <n v="100"/>
    <n v="100"/>
    <n v="129"/>
    <n v="70"/>
    <n v="69"/>
    <n v="92"/>
    <n v="43"/>
    <n v="1"/>
    <n v="0"/>
    <n v="0"/>
    <n v="0"/>
    <n v="0"/>
    <n v="1"/>
    <n v="1"/>
    <n v="0"/>
    <n v="0"/>
    <n v="0"/>
    <n v="0"/>
    <n v="0"/>
    <n v="0"/>
    <n v="0"/>
    <n v="0"/>
    <n v="1"/>
    <n v="0"/>
    <n v="0"/>
    <n v="0"/>
    <n v="0"/>
  </r>
  <r>
    <n v="206361378"/>
    <x v="766"/>
    <d v="2024-01-01T00:00:00"/>
    <d v="2024-12-31T00:00:00"/>
    <n v="366"/>
    <s v="In Process"/>
    <x v="0"/>
    <x v="29"/>
    <x v="0"/>
    <x v="0"/>
    <s v="12 - Inland Counties"/>
    <x v="72"/>
    <s v="909-882-1215"/>
    <s v="1850 N. WATERMAN AVENUE"/>
    <s v="SAN BERNADINO"/>
    <s v="92404-0000"/>
    <s v="1750789046"/>
    <s v="NICOLETTA JENKINS"/>
    <s v="Yes"/>
    <m/>
    <n v="166"/>
    <n v="166"/>
    <x v="0"/>
    <n v="60756"/>
    <n v="59086"/>
    <n v="229.64"/>
    <n v="440"/>
    <n v="432"/>
    <n v="15859"/>
    <n v="20949"/>
    <n v="3472"/>
    <n v="16687"/>
    <m/>
    <n v="1392"/>
    <n v="29"/>
    <n v="698"/>
    <x v="0"/>
    <n v="59086"/>
    <m/>
    <m/>
    <m/>
    <m/>
    <m/>
    <m/>
    <m/>
    <m/>
    <n v="53795800"/>
    <n v="8773057"/>
    <n v="32544111"/>
    <n v="8386"/>
    <n v="30033132"/>
    <n v="24595969"/>
    <n v="5437163"/>
    <n v="-1"/>
    <m/>
    <m/>
    <n v="5437162"/>
    <n v="19823750"/>
    <n v="26186250"/>
    <n v="898500"/>
    <n v="4960485"/>
    <m/>
    <n v="1740000"/>
    <n v="8825"/>
    <n v="177990"/>
    <n v="53795800"/>
    <m/>
    <m/>
    <m/>
    <m/>
    <m/>
    <m/>
    <m/>
    <m/>
    <n v="5726013"/>
    <m/>
    <n v="2797649"/>
    <m/>
    <n v="83284"/>
    <m/>
    <m/>
    <m/>
    <m/>
    <m/>
    <n v="166036"/>
    <m/>
    <n v="75"/>
    <m/>
    <m/>
    <m/>
    <n v="0"/>
    <n v="0"/>
    <n v="3259500"/>
    <n v="75"/>
    <n v="3413375"/>
    <n v="705000"/>
    <n v="907736"/>
    <n v="201122"/>
    <m/>
    <n v="286249"/>
    <m/>
    <m/>
    <m/>
    <m/>
    <m/>
    <m/>
    <m/>
    <m/>
    <m/>
    <m/>
    <m/>
    <m/>
    <m/>
    <m/>
    <m/>
    <m/>
    <m/>
    <m/>
    <m/>
    <m/>
    <m/>
    <m/>
    <m/>
    <m/>
    <m/>
    <m/>
    <m/>
    <m/>
    <m/>
    <m/>
    <m/>
    <m/>
    <n v="11560554"/>
    <m/>
    <n v="19519246"/>
    <m/>
    <n v="-303375"/>
    <m/>
    <n v="557618"/>
    <m/>
    <m/>
    <m/>
    <n v="1212588"/>
    <m/>
    <n v="-2520"/>
    <m/>
    <m/>
    <m/>
    <m/>
    <m/>
    <m/>
    <m/>
    <m/>
    <m/>
    <m/>
    <m/>
    <m/>
    <m/>
    <m/>
    <m/>
    <m/>
    <m/>
    <n v="11495434"/>
    <n v="2784587"/>
    <n v="10315948"/>
    <n v="326505"/>
    <n v="8988973"/>
    <m/>
    <m/>
    <m/>
    <m/>
    <m/>
    <m/>
    <m/>
    <m/>
    <n v="9985"/>
    <m/>
    <n v="578376"/>
    <n v="2733"/>
    <n v="760347"/>
    <n v="206725"/>
    <n v="309382"/>
    <n v="87177"/>
    <m/>
    <n v="268395"/>
    <n v="500228"/>
    <n v="560220"/>
    <n v="63154"/>
    <n v="1337935"/>
    <n v="159576"/>
    <n v="272725"/>
    <n v="345522"/>
    <n v="7229749"/>
    <n v="122199"/>
    <n v="1775272"/>
    <n v="-72496"/>
    <n v="44166"/>
    <m/>
    <n v="22625"/>
    <n v="1023001"/>
    <n v="27452694"/>
    <m/>
    <n v="702802"/>
    <m/>
    <n v="195485"/>
    <m/>
    <n v="28350981"/>
    <n v="2520771"/>
    <m/>
    <m/>
    <n v="25830210"/>
    <n v="28350981"/>
    <n v="24155430"/>
    <m/>
    <m/>
    <m/>
    <n v="0"/>
    <m/>
    <n v="367133"/>
    <n v="721091"/>
    <n v="1088224"/>
    <n v="-385422"/>
    <m/>
    <m/>
    <m/>
    <m/>
    <m/>
    <s v="0.00"/>
    <n v="0"/>
    <n v="2112"/>
    <n v="0"/>
    <n v="11049"/>
    <n v="64811"/>
    <n v="149594"/>
    <n v="0"/>
    <n v="0"/>
    <n v="0"/>
    <n v="28282"/>
    <n v="2417"/>
    <n v="23575"/>
    <n v="2295"/>
    <n v="29833"/>
    <n v="4022"/>
    <n v="8964"/>
    <n v="4223"/>
    <n v="29780"/>
    <n v="360957"/>
    <n v="0"/>
    <n v="13"/>
    <n v="484"/>
    <n v="0"/>
    <n v="0"/>
    <n v="0"/>
    <n v="497"/>
    <n v="246096"/>
    <n v="0"/>
    <n v="689929"/>
    <n v="2481814"/>
    <n v="3163789"/>
    <n v="0"/>
    <n v="0"/>
    <n v="0"/>
    <n v="1219151"/>
    <n v="72222"/>
    <n v="415578"/>
    <n v="43290"/>
    <n v="623074"/>
    <n v="117184"/>
    <n v="185207"/>
    <n v="267283"/>
    <n v="1970817"/>
    <n v="11495434"/>
    <n v="0"/>
    <n v="780"/>
    <n v="23916"/>
    <n v="0"/>
    <n v="0"/>
    <n v="0"/>
    <n v="24696"/>
    <m/>
    <x v="0"/>
    <x v="0"/>
    <m/>
    <m/>
    <n v="28282"/>
    <m/>
    <x v="0"/>
    <x v="0"/>
    <m/>
    <m/>
    <n v="1219151"/>
    <n v="218"/>
    <n v="403"/>
    <n v="121"/>
    <n v="158"/>
    <n v="292"/>
    <n v="88"/>
    <n v="95"/>
    <n v="197"/>
    <n v="47"/>
    <n v="1"/>
    <n v="0"/>
    <n v="0"/>
    <n v="0"/>
    <n v="0"/>
    <n v="1"/>
    <n v="1"/>
    <n v="0"/>
    <n v="0"/>
    <n v="0"/>
    <n v="0"/>
    <n v="0"/>
    <n v="0"/>
    <n v="0"/>
    <n v="0"/>
    <n v="1"/>
    <n v="0"/>
    <n v="0"/>
    <n v="0"/>
    <n v="0"/>
  </r>
  <r>
    <n v="206361383"/>
    <x v="767"/>
    <d v="2024-01-01T00:00:00"/>
    <d v="2024-12-31T00:00:00"/>
    <n v="366"/>
    <s v="In Process"/>
    <x v="0"/>
    <x v="29"/>
    <x v="0"/>
    <x v="0"/>
    <s v="12 - Inland Counties"/>
    <x v="72"/>
    <s v="909-795-2476"/>
    <s v="35253 AVENUE H"/>
    <s v="YUCAIPA, CA"/>
    <s v="92399-0000"/>
    <s v="ZZT05557G"/>
    <s v="RACHELLE SIRON"/>
    <s v="Yes"/>
    <s v="ROCKWELL HEALTHCARE LLC"/>
    <n v="59"/>
    <n v="59"/>
    <x v="1"/>
    <n v="21594"/>
    <n v="19530"/>
    <n v="213.56"/>
    <n v="136"/>
    <n v="135"/>
    <n v="601"/>
    <m/>
    <n v="1506"/>
    <n v="5987"/>
    <n v="11383"/>
    <m/>
    <m/>
    <n v="53"/>
    <x v="0"/>
    <n v="19530"/>
    <m/>
    <m/>
    <m/>
    <m/>
    <m/>
    <m/>
    <m/>
    <m/>
    <n v="6288646"/>
    <n v="6548020"/>
    <n v="-1017712"/>
    <n v="68009"/>
    <n v="13922387"/>
    <n v="11476229"/>
    <n v="2446158"/>
    <n v="-152494"/>
    <m/>
    <m/>
    <n v="2293664"/>
    <n v="103994"/>
    <m/>
    <n v="540475"/>
    <n v="1962025"/>
    <n v="3674677"/>
    <m/>
    <m/>
    <n v="7475"/>
    <n v="6288646"/>
    <m/>
    <m/>
    <m/>
    <m/>
    <m/>
    <m/>
    <m/>
    <m/>
    <n v="5528402"/>
    <m/>
    <m/>
    <m/>
    <m/>
    <m/>
    <n v="32899"/>
    <m/>
    <n v="986719"/>
    <m/>
    <m/>
    <m/>
    <m/>
    <m/>
    <m/>
    <m/>
    <n v="4758621"/>
    <n v="0"/>
    <n v="986396"/>
    <n v="0"/>
    <n v="644899"/>
    <n v="118084"/>
    <n v="27599"/>
    <n v="2637"/>
    <m/>
    <n v="9784"/>
    <m/>
    <m/>
    <m/>
    <m/>
    <m/>
    <m/>
    <m/>
    <m/>
    <m/>
    <m/>
    <m/>
    <m/>
    <m/>
    <m/>
    <m/>
    <m/>
    <m/>
    <m/>
    <m/>
    <m/>
    <m/>
    <m/>
    <m/>
    <m/>
    <m/>
    <m/>
    <m/>
    <m/>
    <m/>
    <m/>
    <m/>
    <m/>
    <n v="358594"/>
    <m/>
    <m/>
    <m/>
    <n v="168260"/>
    <m/>
    <n v="484304"/>
    <m/>
    <n v="-2041016"/>
    <m/>
    <m/>
    <m/>
    <n v="12146"/>
    <m/>
    <m/>
    <m/>
    <m/>
    <m/>
    <m/>
    <m/>
    <m/>
    <m/>
    <m/>
    <m/>
    <m/>
    <m/>
    <m/>
    <m/>
    <m/>
    <m/>
    <n v="5519556"/>
    <n v="1218228"/>
    <n v="4738445"/>
    <n v="153160"/>
    <n v="4431159"/>
    <m/>
    <m/>
    <m/>
    <m/>
    <m/>
    <m/>
    <m/>
    <m/>
    <n v="35002"/>
    <m/>
    <n v="253151"/>
    <n v="844798"/>
    <n v="215379"/>
    <n v="60948"/>
    <n v="22582"/>
    <n v="1884"/>
    <m/>
    <n v="6502"/>
    <n v="359354"/>
    <n v="198172"/>
    <n v="72471"/>
    <n v="463946"/>
    <n v="92137"/>
    <n v="76744"/>
    <n v="234355"/>
    <n v="3141782"/>
    <n v="23237"/>
    <n v="465562"/>
    <n v="63722"/>
    <n v="15159"/>
    <m/>
    <n v="53399"/>
    <n v="344784"/>
    <n v="8096537"/>
    <m/>
    <n v="122623"/>
    <n v="534613"/>
    <n v="116550"/>
    <m/>
    <n v="8870323"/>
    <n v="4073527"/>
    <m/>
    <m/>
    <n v="4796796"/>
    <n v="8870323"/>
    <m/>
    <m/>
    <n v="2606704"/>
    <m/>
    <n v="0"/>
    <n v="44350"/>
    <n v="65641"/>
    <n v="56686"/>
    <n v="166677"/>
    <n v="-44054"/>
    <m/>
    <m/>
    <m/>
    <m/>
    <m/>
    <s v="1.57"/>
    <n v="6395437.3900000006"/>
    <n v="1824"/>
    <n v="0"/>
    <n v="10076"/>
    <n v="22206"/>
    <n v="49859"/>
    <n v="0"/>
    <n v="0"/>
    <n v="2859"/>
    <n v="27640"/>
    <n v="4148"/>
    <n v="9764"/>
    <n v="3263"/>
    <n v="14881"/>
    <n v="2182"/>
    <n v="3338"/>
    <n v="3251"/>
    <n v="13221"/>
    <n v="168512"/>
    <n v="0"/>
    <n v="187"/>
    <n v="1931"/>
    <n v="350"/>
    <n v="0"/>
    <n v="0"/>
    <n v="2468"/>
    <n v="169957"/>
    <n v="0"/>
    <n v="565330"/>
    <n v="805562"/>
    <n v="1145392"/>
    <n v="0"/>
    <n v="0"/>
    <n v="101708"/>
    <n v="960809"/>
    <n v="120672"/>
    <n v="160838"/>
    <n v="52790"/>
    <n v="307857"/>
    <n v="72993"/>
    <n v="63022"/>
    <n v="195415"/>
    <n v="797211"/>
    <n v="5519556"/>
    <n v="0"/>
    <n v="12965"/>
    <n v="115033"/>
    <n v="12551"/>
    <n v="0"/>
    <n v="0"/>
    <n v="140549"/>
    <m/>
    <x v="0"/>
    <x v="0"/>
    <m/>
    <m/>
    <n v="27640"/>
    <m/>
    <x v="0"/>
    <x v="0"/>
    <m/>
    <m/>
    <n v="960809"/>
    <n v="103"/>
    <n v="1236"/>
    <n v="80"/>
    <n v="57"/>
    <n v="682"/>
    <n v="36"/>
    <n v="33"/>
    <n v="398"/>
    <n v="17"/>
    <n v="1"/>
    <n v="0"/>
    <n v="0"/>
    <n v="1"/>
    <n v="0"/>
    <n v="0"/>
    <n v="1"/>
    <n v="0"/>
    <n v="0"/>
    <n v="0"/>
    <n v="0"/>
    <n v="0"/>
    <n v="0"/>
    <n v="0"/>
    <n v="0"/>
    <n v="1"/>
    <n v="0"/>
    <n v="0"/>
    <n v="0"/>
    <n v="0"/>
  </r>
  <r>
    <n v="206364001"/>
    <x v="768"/>
    <d v="2024-01-01T00:00:00"/>
    <d v="2024-12-31T00:00:00"/>
    <n v="366"/>
    <s v="In Process"/>
    <x v="0"/>
    <x v="29"/>
    <x v="0"/>
    <x v="0"/>
    <s v="12 - Inland Counties"/>
    <x v="74"/>
    <s v="619-245-5361"/>
    <s v="16890 GREEN TREE BLVD"/>
    <s v="VICTORVILLE"/>
    <s v="92395-0000"/>
    <s v="1588091383"/>
    <s v="WILLIAM BELANGER"/>
    <s v="Yes"/>
    <m/>
    <n v="118"/>
    <n v="118"/>
    <x v="0"/>
    <n v="43188"/>
    <n v="40029"/>
    <n v="216.07"/>
    <n v="604"/>
    <n v="193"/>
    <n v="19516"/>
    <n v="2538"/>
    <n v="2474"/>
    <n v="14820"/>
    <m/>
    <m/>
    <n v="25"/>
    <n v="656"/>
    <x v="0"/>
    <n v="40029"/>
    <m/>
    <m/>
    <m/>
    <m/>
    <m/>
    <m/>
    <m/>
    <m/>
    <n v="28020300"/>
    <n v="14596526"/>
    <n v="18872570"/>
    <n v="3574"/>
    <n v="23747830"/>
    <n v="22674675"/>
    <n v="1073155"/>
    <n v="167073"/>
    <m/>
    <m/>
    <n v="1240228"/>
    <n v="13661200"/>
    <n v="1776600"/>
    <n v="1731800"/>
    <n v="10374000"/>
    <m/>
    <m/>
    <n v="17500"/>
    <n v="459200"/>
    <n v="28020300"/>
    <m/>
    <m/>
    <m/>
    <m/>
    <m/>
    <m/>
    <m/>
    <m/>
    <n v="12053181"/>
    <m/>
    <n v="1877712"/>
    <m/>
    <n v="380215"/>
    <m/>
    <n v="281202"/>
    <m/>
    <m/>
    <m/>
    <m/>
    <m/>
    <n v="3966"/>
    <m/>
    <n v="250"/>
    <m/>
    <n v="21169"/>
    <n v="0"/>
    <n v="7626792"/>
    <n v="0"/>
    <n v="5036550"/>
    <n v="342550"/>
    <n v="1321365"/>
    <n v="79930"/>
    <m/>
    <n v="168170"/>
    <m/>
    <m/>
    <m/>
    <m/>
    <m/>
    <m/>
    <m/>
    <m/>
    <m/>
    <m/>
    <m/>
    <m/>
    <m/>
    <m/>
    <m/>
    <m/>
    <m/>
    <m/>
    <m/>
    <m/>
    <m/>
    <m/>
    <m/>
    <m/>
    <m/>
    <m/>
    <m/>
    <m/>
    <m/>
    <m/>
    <m/>
    <m/>
    <n v="8871526"/>
    <m/>
    <n v="1205726"/>
    <m/>
    <n v="1005115"/>
    <m/>
    <n v="7518906"/>
    <m/>
    <m/>
    <m/>
    <m/>
    <m/>
    <n v="271297"/>
    <m/>
    <m/>
    <m/>
    <m/>
    <m/>
    <m/>
    <m/>
    <m/>
    <m/>
    <m/>
    <m/>
    <m/>
    <m/>
    <m/>
    <m/>
    <m/>
    <m/>
    <n v="9917193"/>
    <n v="1543376"/>
    <n v="11214106"/>
    <n v="413772"/>
    <n v="6041178"/>
    <m/>
    <m/>
    <m/>
    <m/>
    <m/>
    <m/>
    <m/>
    <m/>
    <n v="106542"/>
    <n v="356"/>
    <n v="884903"/>
    <m/>
    <n v="593666"/>
    <n v="40376"/>
    <n v="805132"/>
    <n v="86711"/>
    <m/>
    <n v="176567"/>
    <n v="732346"/>
    <n v="608025"/>
    <n v="285344"/>
    <n v="1626292"/>
    <n v="102104"/>
    <n v="209646"/>
    <n v="201217"/>
    <n v="5573560"/>
    <n v="93660"/>
    <n v="4165379"/>
    <n v="7677"/>
    <n v="78518"/>
    <m/>
    <n v="6930"/>
    <n v="248546"/>
    <n v="2208472"/>
    <m/>
    <n v="215904"/>
    <m/>
    <n v="53189156"/>
    <n v="1"/>
    <n v="55613533"/>
    <n v="7592971"/>
    <m/>
    <n v="14731363"/>
    <n v="33289199"/>
    <n v="55613533"/>
    <m/>
    <n v="2317876"/>
    <m/>
    <n v="14731363"/>
    <n v="0"/>
    <m/>
    <m/>
    <n v="738849"/>
    <n v="738849"/>
    <n v="-522945"/>
    <m/>
    <m/>
    <m/>
    <n v="14731363"/>
    <m/>
    <s v="0.00"/>
    <n v="0"/>
    <n v="4102"/>
    <n v="0"/>
    <n v="15955"/>
    <n v="46642"/>
    <n v="115405"/>
    <n v="0"/>
    <n v="0"/>
    <n v="3933"/>
    <n v="28094"/>
    <n v="8894"/>
    <n v="29065"/>
    <n v="8170"/>
    <n v="44449"/>
    <n v="4371"/>
    <n v="9995"/>
    <n v="4338"/>
    <n v="51403"/>
    <n v="374816"/>
    <n v="0"/>
    <n v="0"/>
    <n v="0"/>
    <n v="0"/>
    <n v="0"/>
    <n v="0"/>
    <n v="0"/>
    <n v="452558"/>
    <n v="0"/>
    <n v="850651"/>
    <n v="1488800"/>
    <n v="1975009"/>
    <n v="0"/>
    <n v="0"/>
    <n v="131443"/>
    <n v="1315366"/>
    <n v="207125"/>
    <n v="486850"/>
    <n v="132930"/>
    <n v="785124"/>
    <n v="88251"/>
    <n v="179268"/>
    <n v="169153"/>
    <n v="1654665"/>
    <n v="9917193"/>
    <n v="0"/>
    <n v="0"/>
    <n v="0"/>
    <n v="0"/>
    <n v="0"/>
    <n v="0"/>
    <n v="0"/>
    <m/>
    <x v="0"/>
    <x v="0"/>
    <m/>
    <m/>
    <n v="28094"/>
    <m/>
    <x v="0"/>
    <x v="0"/>
    <m/>
    <m/>
    <n v="1315366"/>
    <n v="273"/>
    <n v="402"/>
    <n v="195"/>
    <n v="186"/>
    <n v="292"/>
    <n v="127"/>
    <n v="90"/>
    <n v="163"/>
    <n v="56"/>
    <n v="1"/>
    <n v="0"/>
    <n v="0"/>
    <n v="0"/>
    <n v="0"/>
    <n v="1"/>
    <n v="1"/>
    <n v="0"/>
    <n v="0"/>
    <n v="0"/>
    <n v="0"/>
    <n v="0"/>
    <n v="0"/>
    <n v="0"/>
    <n v="0"/>
    <n v="1"/>
    <n v="0"/>
    <n v="0"/>
    <n v="0"/>
    <n v="0"/>
  </r>
  <r>
    <n v="206364035"/>
    <x v="769"/>
    <d v="2024-01-01T00:00:00"/>
    <d v="2024-12-31T00:00:00"/>
    <n v="366"/>
    <s v="In Process"/>
    <x v="0"/>
    <x v="29"/>
    <x v="0"/>
    <x v="0"/>
    <s v="12 - Inland Counties"/>
    <x v="73"/>
    <s v="760-853-4750"/>
    <s v="57333 JOSHUA LANE"/>
    <s v="YUCCA VALLEY"/>
    <s v="92284"/>
    <s v="1437625894"/>
    <s v="JILL ANNE N. LORA"/>
    <s v="Yes"/>
    <s v="ROCKWELL HEALTHCARE"/>
    <n v="99"/>
    <n v="99"/>
    <x v="2"/>
    <n v="36234"/>
    <n v="33168"/>
    <n v="216.15"/>
    <n v="164"/>
    <n v="130"/>
    <n v="2743"/>
    <n v="80"/>
    <n v="2038"/>
    <n v="25072"/>
    <n v="3138"/>
    <m/>
    <n v="97"/>
    <m/>
    <x v="0"/>
    <n v="33168"/>
    <m/>
    <m/>
    <m/>
    <m/>
    <m/>
    <m/>
    <m/>
    <m/>
    <n v="9286150"/>
    <n v="3195115"/>
    <n v="254998"/>
    <n v="3535"/>
    <n v="12229802"/>
    <n v="11999531"/>
    <n v="230271"/>
    <n v="-8362"/>
    <m/>
    <m/>
    <n v="221909"/>
    <n v="773857"/>
    <m/>
    <n v="618780"/>
    <n v="6825960"/>
    <n v="868733"/>
    <m/>
    <n v="27160"/>
    <n v="171660"/>
    <n v="9286150"/>
    <m/>
    <m/>
    <m/>
    <m/>
    <m/>
    <m/>
    <m/>
    <m/>
    <n v="2757403"/>
    <m/>
    <m/>
    <m/>
    <m/>
    <m/>
    <m/>
    <m/>
    <m/>
    <m/>
    <m/>
    <m/>
    <m/>
    <m/>
    <n v="437712"/>
    <m/>
    <n v="227871"/>
    <n v="0"/>
    <n v="2678577"/>
    <n v="0"/>
    <n v="206807"/>
    <n v="39922"/>
    <n v="40199"/>
    <n v="1490"/>
    <m/>
    <n v="249"/>
    <m/>
    <m/>
    <m/>
    <m/>
    <m/>
    <m/>
    <m/>
    <m/>
    <m/>
    <m/>
    <m/>
    <m/>
    <m/>
    <m/>
    <m/>
    <m/>
    <m/>
    <m/>
    <m/>
    <m/>
    <m/>
    <m/>
    <m/>
    <m/>
    <m/>
    <m/>
    <m/>
    <m/>
    <m/>
    <m/>
    <m/>
    <m/>
    <n v="-471820"/>
    <m/>
    <m/>
    <m/>
    <n v="59132"/>
    <m/>
    <n v="520090"/>
    <m/>
    <n v="83451"/>
    <m/>
    <m/>
    <m/>
    <n v="64145"/>
    <m/>
    <m/>
    <m/>
    <m/>
    <m/>
    <m/>
    <m/>
    <m/>
    <m/>
    <m/>
    <m/>
    <m/>
    <m/>
    <m/>
    <m/>
    <m/>
    <m/>
    <n v="4965979"/>
    <n v="1143931"/>
    <n v="5889621"/>
    <n v="117005"/>
    <n v="4529810"/>
    <m/>
    <m/>
    <m/>
    <m/>
    <m/>
    <m/>
    <m/>
    <m/>
    <n v="27634"/>
    <m/>
    <n v="245613"/>
    <n v="339274"/>
    <n v="144665"/>
    <n v="2986"/>
    <n v="194255"/>
    <m/>
    <m/>
    <n v="42683"/>
    <n v="401609"/>
    <n v="247144"/>
    <n v="84646"/>
    <n v="893288"/>
    <n v="201395"/>
    <n v="75320"/>
    <n v="189066"/>
    <n v="3152525"/>
    <n v="91047"/>
    <n v="679610"/>
    <n v="73210"/>
    <n v="22358"/>
    <m/>
    <n v="74723"/>
    <n v="286670"/>
    <n v="5614220"/>
    <m/>
    <n v="432450"/>
    <n v="28027"/>
    <n v="8821"/>
    <n v="893336"/>
    <n v="6976854"/>
    <n v="3939740"/>
    <m/>
    <m/>
    <n v="3037114"/>
    <n v="6976854"/>
    <m/>
    <m/>
    <n v="1641505"/>
    <m/>
    <n v="0"/>
    <n v="274460"/>
    <n v="80251"/>
    <n v="148597"/>
    <n v="503308"/>
    <n v="-70858"/>
    <m/>
    <m/>
    <m/>
    <m/>
    <m/>
    <s v="0.83"/>
    <n v="3269984.1999999997"/>
    <n v="1742"/>
    <n v="0"/>
    <n v="5406"/>
    <n v="23359"/>
    <n v="60123"/>
    <n v="0"/>
    <n v="0"/>
    <n v="4088"/>
    <n v="13594"/>
    <n v="6828"/>
    <n v="12377"/>
    <n v="3522"/>
    <n v="20128"/>
    <n v="4947"/>
    <n v="2910"/>
    <n v="5470"/>
    <n v="12924"/>
    <n v="177418"/>
    <n v="0"/>
    <n v="0"/>
    <n v="5292"/>
    <n v="5696"/>
    <n v="0"/>
    <n v="0"/>
    <n v="10988"/>
    <n v="127884"/>
    <n v="0"/>
    <n v="248337"/>
    <n v="821098"/>
    <n v="1421117"/>
    <n v="0"/>
    <n v="0"/>
    <n v="154501"/>
    <n v="569221"/>
    <n v="165396"/>
    <n v="205966"/>
    <n v="56957"/>
    <n v="399099"/>
    <n v="165512"/>
    <n v="61321"/>
    <n v="159786"/>
    <n v="409784"/>
    <n v="4965979"/>
    <n v="0"/>
    <n v="0"/>
    <n v="362845"/>
    <n v="274774"/>
    <n v="0"/>
    <n v="0"/>
    <n v="637619"/>
    <m/>
    <x v="0"/>
    <x v="0"/>
    <m/>
    <m/>
    <n v="13594"/>
    <m/>
    <x v="0"/>
    <x v="0"/>
    <m/>
    <m/>
    <n v="569221"/>
    <n v="89"/>
    <n v="1072"/>
    <n v="73"/>
    <n v="49"/>
    <n v="592"/>
    <n v="43"/>
    <n v="34"/>
    <n v="407"/>
    <n v="30"/>
    <n v="1"/>
    <n v="0"/>
    <n v="0"/>
    <n v="0"/>
    <n v="1"/>
    <n v="0"/>
    <n v="1"/>
    <n v="0"/>
    <n v="0"/>
    <n v="0"/>
    <n v="0"/>
    <n v="0"/>
    <n v="0"/>
    <n v="0"/>
    <n v="0"/>
    <n v="1"/>
    <n v="0"/>
    <n v="0"/>
    <n v="0"/>
    <n v="0"/>
  </r>
  <r>
    <n v="206364036"/>
    <x v="770"/>
    <d v="2024-01-01T00:00:00"/>
    <d v="2024-12-31T00:00:00"/>
    <n v="366"/>
    <s v="In Process"/>
    <x v="0"/>
    <x v="29"/>
    <x v="0"/>
    <x v="0"/>
    <s v="12 - Inland Counties"/>
    <x v="72"/>
    <s v="909-792-6050"/>
    <s v="1618 LAUREL AVE"/>
    <s v="REDLANDS"/>
    <s v="92373-4838"/>
    <s v="1871980722"/>
    <s v="GARY LITTLE"/>
    <s v="Yes"/>
    <s v="MADISON CREEK PARTNERS, LLC"/>
    <n v="243"/>
    <n v="243"/>
    <x v="0"/>
    <n v="88938"/>
    <n v="86004"/>
    <n v="217.13"/>
    <n v="285"/>
    <n v="273"/>
    <n v="4271"/>
    <n v="362"/>
    <n v="3489"/>
    <n v="75929"/>
    <m/>
    <m/>
    <n v="118"/>
    <n v="1835"/>
    <x v="0"/>
    <n v="86004"/>
    <m/>
    <m/>
    <m/>
    <m/>
    <m/>
    <m/>
    <m/>
    <m/>
    <n v="42984782"/>
    <n v="24682233"/>
    <n v="19076451"/>
    <n v="452794"/>
    <n v="49043358"/>
    <n v="40099546"/>
    <n v="8943812"/>
    <n v="-1585"/>
    <m/>
    <m/>
    <n v="8942227"/>
    <n v="2109583"/>
    <n v="160580"/>
    <n v="1757100"/>
    <n v="37974795"/>
    <m/>
    <m/>
    <n v="53100"/>
    <n v="929624"/>
    <n v="42984782"/>
    <m/>
    <m/>
    <m/>
    <m/>
    <m/>
    <m/>
    <m/>
    <m/>
    <n v="19018849"/>
    <m/>
    <n v="78239"/>
    <m/>
    <n v="93168"/>
    <m/>
    <n v="5480834"/>
    <m/>
    <m/>
    <m/>
    <m/>
    <m/>
    <n v="1622"/>
    <m/>
    <n v="9521"/>
    <m/>
    <n v="2073364"/>
    <n v="722664"/>
    <n v="3220120"/>
    <n v="14497676"/>
    <n v="3115660"/>
    <n v="240520"/>
    <n v="645474"/>
    <n v="40615"/>
    <m/>
    <n v="126140"/>
    <m/>
    <m/>
    <m/>
    <m/>
    <m/>
    <m/>
    <m/>
    <m/>
    <m/>
    <m/>
    <m/>
    <m/>
    <m/>
    <m/>
    <m/>
    <m/>
    <m/>
    <m/>
    <m/>
    <m/>
    <m/>
    <m/>
    <m/>
    <m/>
    <m/>
    <m/>
    <m/>
    <m/>
    <m/>
    <m/>
    <m/>
    <m/>
    <n v="4610607"/>
    <m/>
    <n v="36432"/>
    <m/>
    <n v="1162623"/>
    <m/>
    <n v="12844881"/>
    <m/>
    <m/>
    <m/>
    <m/>
    <m/>
    <n v="421908"/>
    <m/>
    <m/>
    <m/>
    <m/>
    <m/>
    <m/>
    <m/>
    <m/>
    <m/>
    <m/>
    <m/>
    <m/>
    <m/>
    <m/>
    <m/>
    <m/>
    <m/>
    <n v="17621538"/>
    <n v="4183945"/>
    <n v="18294063"/>
    <n v="467415"/>
    <n v="16363081"/>
    <m/>
    <m/>
    <m/>
    <m/>
    <m/>
    <m/>
    <m/>
    <m/>
    <n v="945814"/>
    <n v="3161"/>
    <n v="842089"/>
    <n v="1588285"/>
    <n v="807490"/>
    <n v="91738"/>
    <n v="417878"/>
    <n v="93048"/>
    <m/>
    <n v="72957"/>
    <n v="1150150"/>
    <n v="1005807"/>
    <n v="247961"/>
    <n v="1921367"/>
    <n v="330837"/>
    <n v="340763"/>
    <n v="220327"/>
    <n v="10804699"/>
    <n v="300392"/>
    <n v="2030206"/>
    <n v="244478"/>
    <n v="115301"/>
    <m/>
    <n v="24"/>
    <n v="161693"/>
    <n v="8705008"/>
    <m/>
    <n v="2007614"/>
    <n v="10986"/>
    <n v="21579563"/>
    <n v="20144991"/>
    <n v="52448162"/>
    <n v="5831698"/>
    <n v="1194100"/>
    <n v="21208049"/>
    <n v="24214315"/>
    <n v="52448162"/>
    <m/>
    <n v="21579563"/>
    <m/>
    <m/>
    <n v="0"/>
    <n v="1681449"/>
    <n v="702346"/>
    <n v="733777"/>
    <n v="3117572"/>
    <n v="-1109958"/>
    <m/>
    <n v="21208049"/>
    <m/>
    <n v="21208049"/>
    <m/>
    <s v="0.00"/>
    <n v="0"/>
    <n v="1466"/>
    <n v="0"/>
    <n v="15676"/>
    <n v="108805"/>
    <n v="200066"/>
    <n v="0"/>
    <n v="0"/>
    <n v="9236"/>
    <n v="63716"/>
    <n v="12600"/>
    <n v="37823"/>
    <n v="4753"/>
    <n v="44712"/>
    <n v="7331"/>
    <n v="13631"/>
    <n v="3862"/>
    <n v="23518"/>
    <n v="547195"/>
    <n v="0"/>
    <n v="3737"/>
    <n v="5364"/>
    <n v="18464"/>
    <n v="0"/>
    <n v="0"/>
    <n v="27565"/>
    <n v="128428"/>
    <n v="0"/>
    <n v="947150"/>
    <n v="4421705"/>
    <n v="4975450"/>
    <n v="0"/>
    <n v="0"/>
    <n v="370416"/>
    <n v="2579306"/>
    <n v="290058"/>
    <n v="700989"/>
    <n v="83746"/>
    <n v="879951"/>
    <n v="244655"/>
    <n v="277163"/>
    <n v="189021"/>
    <n v="1533500"/>
    <n v="17621538"/>
    <n v="0"/>
    <n v="270970"/>
    <n v="261586"/>
    <n v="551017"/>
    <n v="0"/>
    <n v="0"/>
    <n v="1083573"/>
    <m/>
    <x v="0"/>
    <x v="0"/>
    <m/>
    <m/>
    <n v="63716"/>
    <m/>
    <x v="0"/>
    <x v="0"/>
    <m/>
    <m/>
    <n v="2579306"/>
    <n v="384"/>
    <n v="552"/>
    <n v="276"/>
    <n v="263"/>
    <n v="384"/>
    <n v="184"/>
    <n v="145"/>
    <n v="207"/>
    <n v="111"/>
    <n v="1"/>
    <n v="0"/>
    <n v="0"/>
    <n v="0"/>
    <n v="0"/>
    <n v="1"/>
    <n v="1"/>
    <n v="0"/>
    <n v="0"/>
    <n v="0"/>
    <n v="0"/>
    <n v="0"/>
    <n v="0"/>
    <n v="0"/>
    <n v="0"/>
    <n v="1"/>
    <n v="0"/>
    <n v="0"/>
    <n v="0"/>
    <n v="0"/>
  </r>
  <r>
    <n v="206364042"/>
    <x v="771"/>
    <d v="2024-01-01T00:00:00"/>
    <d v="2024-12-31T00:00:00"/>
    <n v="366"/>
    <s v="In Process"/>
    <x v="0"/>
    <x v="29"/>
    <x v="0"/>
    <x v="0"/>
    <s v="12 - Inland Counties"/>
    <x v="72"/>
    <s v="909-793-1382"/>
    <s v="1875 BARTON RD"/>
    <s v="REDLANDS"/>
    <s v="92373"/>
    <s v="1457833444"/>
    <s v="MARK HANSEN"/>
    <s v="Yes"/>
    <m/>
    <n v="99"/>
    <n v="99"/>
    <x v="2"/>
    <n v="36234"/>
    <n v="34478"/>
    <n v="223.25"/>
    <n v="577"/>
    <n v="586"/>
    <n v="3811"/>
    <n v="5198"/>
    <n v="2413"/>
    <n v="18472"/>
    <m/>
    <n v="3816"/>
    <n v="227"/>
    <n v="541"/>
    <x v="1"/>
    <n v="22899"/>
    <m/>
    <m/>
    <m/>
    <n v="11579"/>
    <m/>
    <m/>
    <m/>
    <m/>
    <n v="18680484"/>
    <n v="2810133"/>
    <n v="2938262"/>
    <n v="784"/>
    <n v="18553139"/>
    <n v="19499138"/>
    <n v="-945999"/>
    <n v="-7527"/>
    <n v="12590"/>
    <m/>
    <n v="-966116"/>
    <n v="1708029"/>
    <n v="1943941"/>
    <n v="1494129"/>
    <n v="11606273"/>
    <m/>
    <n v="1582462"/>
    <n v="165733"/>
    <n v="179917"/>
    <n v="7471096"/>
    <m/>
    <m/>
    <m/>
    <n v="11209388"/>
    <m/>
    <m/>
    <m/>
    <m/>
    <n v="593424"/>
    <m/>
    <n v="1090856"/>
    <m/>
    <n v="11553"/>
    <m/>
    <n v="155903"/>
    <m/>
    <m/>
    <m/>
    <n v="953942"/>
    <m/>
    <n v="4327"/>
    <m/>
    <n v="128"/>
    <m/>
    <n v="104270"/>
    <n v="0"/>
    <n v="1088419"/>
    <n v="0"/>
    <n v="1066321"/>
    <n v="119222"/>
    <n v="361050"/>
    <n v="21576"/>
    <m/>
    <n v="49275"/>
    <m/>
    <m/>
    <m/>
    <m/>
    <m/>
    <m/>
    <m/>
    <m/>
    <m/>
    <m/>
    <m/>
    <m/>
    <m/>
    <m/>
    <m/>
    <m/>
    <m/>
    <m/>
    <m/>
    <m/>
    <m/>
    <m/>
    <m/>
    <m/>
    <m/>
    <m/>
    <m/>
    <m/>
    <m/>
    <m/>
    <m/>
    <m/>
    <n v="-1113904"/>
    <m/>
    <n v="73437"/>
    <m/>
    <n v="469660"/>
    <m/>
    <n v="3689651"/>
    <m/>
    <m/>
    <m/>
    <n v="-159711"/>
    <m/>
    <n v="-20871"/>
    <m/>
    <m/>
    <m/>
    <m/>
    <m/>
    <m/>
    <m/>
    <m/>
    <m/>
    <m/>
    <m/>
    <m/>
    <m/>
    <m/>
    <m/>
    <m/>
    <m/>
    <n v="8080563"/>
    <n v="1968348"/>
    <n v="9450227"/>
    <n v="368283"/>
    <n v="4097417"/>
    <m/>
    <m/>
    <m/>
    <n v="3964802"/>
    <m/>
    <m/>
    <m/>
    <m/>
    <n v="104651"/>
    <m/>
    <n v="514148"/>
    <m/>
    <n v="492808"/>
    <n v="47276"/>
    <n v="374578"/>
    <n v="21462"/>
    <m/>
    <n v="51950"/>
    <n v="561440"/>
    <n v="271156"/>
    <n v="145604"/>
    <n v="812822"/>
    <n v="223974"/>
    <n v="139654"/>
    <n v="110767"/>
    <n v="5724242"/>
    <n v="52388"/>
    <n v="1079521"/>
    <n v="86353"/>
    <n v="26543"/>
    <m/>
    <n v="318833"/>
    <n v="276749"/>
    <n v="8674792"/>
    <m/>
    <n v="251011"/>
    <n v="8250"/>
    <n v="68715"/>
    <n v="1022053"/>
    <n v="10024821"/>
    <n v="7063245"/>
    <m/>
    <n v="2640346"/>
    <n v="321230"/>
    <n v="10024821"/>
    <m/>
    <m/>
    <m/>
    <n v="2640346"/>
    <n v="0"/>
    <m/>
    <n v="77790"/>
    <n v="309162"/>
    <n v="386952"/>
    <n v="-135941"/>
    <m/>
    <m/>
    <m/>
    <n v="2640346"/>
    <m/>
    <s v="0.08"/>
    <n v="565059.6"/>
    <n v="1752"/>
    <n v="0"/>
    <n v="17109"/>
    <n v="61098"/>
    <n v="82373"/>
    <n v="15885"/>
    <n v="0"/>
    <n v="6967"/>
    <m/>
    <n v="4182"/>
    <n v="10244"/>
    <n v="5329"/>
    <n v="18890"/>
    <n v="7610"/>
    <n v="4950"/>
    <n v="2081"/>
    <n v="19475"/>
    <n v="257945"/>
    <n v="0"/>
    <n v="13"/>
    <n v="0"/>
    <n v="-8"/>
    <n v="0"/>
    <n v="0"/>
    <n v="5"/>
    <n v="127629"/>
    <n v="0"/>
    <n v="1086670"/>
    <n v="2243969"/>
    <n v="1858049"/>
    <n v="547928"/>
    <n v="0"/>
    <n v="267497"/>
    <m/>
    <n v="118184"/>
    <n v="192060"/>
    <n v="88973"/>
    <n v="386813"/>
    <n v="175289"/>
    <n v="105675"/>
    <n v="87391"/>
    <n v="794436"/>
    <n v="8080563"/>
    <n v="0"/>
    <n v="1178"/>
    <n v="0"/>
    <n v="-216"/>
    <n v="0"/>
    <n v="0"/>
    <n v="962"/>
    <m/>
    <x v="0"/>
    <x v="0"/>
    <m/>
    <m/>
    <m/>
    <m/>
    <x v="0"/>
    <x v="0"/>
    <m/>
    <m/>
    <m/>
    <n v="205"/>
    <n v="291"/>
    <n v="111"/>
    <n v="136"/>
    <n v="196"/>
    <n v="65"/>
    <n v="73"/>
    <n v="116"/>
    <n v="28"/>
    <n v="1"/>
    <n v="0"/>
    <n v="0"/>
    <n v="0"/>
    <n v="1"/>
    <n v="0"/>
    <n v="1"/>
    <n v="0"/>
    <n v="0"/>
    <n v="0"/>
    <n v="1"/>
    <n v="0"/>
    <n v="0"/>
    <n v="0"/>
    <n v="0"/>
    <n v="1"/>
    <n v="0"/>
    <n v="0"/>
    <n v="0"/>
    <n v="0"/>
  </r>
  <r>
    <n v="206364064"/>
    <x v="772"/>
    <d v="2024-01-01T00:00:00"/>
    <d v="2024-12-31T00:00:00"/>
    <n v="366"/>
    <s v="In Process"/>
    <x v="0"/>
    <x v="29"/>
    <x v="0"/>
    <x v="0"/>
    <s v="12 - Inland Counties"/>
    <x v="72"/>
    <s v="909-370-4411"/>
    <s v="1350 RECHE CANYON ROAD"/>
    <s v="COLTON"/>
    <s v="92324"/>
    <s v="1316220247"/>
    <m/>
    <s v="Yes"/>
    <m/>
    <n v="156"/>
    <n v="156"/>
    <x v="0"/>
    <n v="57096"/>
    <n v="50620"/>
    <n v="208"/>
    <n v="833"/>
    <n v="907"/>
    <n v="853"/>
    <m/>
    <n v="10369"/>
    <n v="22359"/>
    <m/>
    <n v="15407"/>
    <n v="93"/>
    <n v="1539"/>
    <x v="1"/>
    <n v="37356"/>
    <m/>
    <m/>
    <m/>
    <n v="13264"/>
    <m/>
    <m/>
    <m/>
    <m/>
    <n v="24145934"/>
    <n v="13449725"/>
    <n v="11719695"/>
    <n v="11660"/>
    <n v="25887624"/>
    <n v="27120740"/>
    <n v="-1233116"/>
    <n v="236680"/>
    <m/>
    <m/>
    <n v="-996436"/>
    <n v="431365"/>
    <m/>
    <n v="4464691"/>
    <n v="10929589"/>
    <m/>
    <n v="7676625"/>
    <n v="39599"/>
    <n v="604065"/>
    <n v="15830760"/>
    <m/>
    <m/>
    <m/>
    <n v="8315174"/>
    <m/>
    <m/>
    <m/>
    <m/>
    <n v="444567"/>
    <m/>
    <n v="542"/>
    <m/>
    <n v="1925871"/>
    <m/>
    <n v="4152811"/>
    <m/>
    <m/>
    <m/>
    <n v="6879309"/>
    <m/>
    <n v="19470"/>
    <m/>
    <n v="27155"/>
    <m/>
    <n v="3971621"/>
    <n v="91742"/>
    <n v="1895040"/>
    <n v="1878750"/>
    <n v="2262050"/>
    <n v="347450"/>
    <n v="1566795"/>
    <n v="73299"/>
    <m/>
    <n v="1362978"/>
    <m/>
    <m/>
    <m/>
    <m/>
    <m/>
    <m/>
    <m/>
    <m/>
    <m/>
    <m/>
    <m/>
    <m/>
    <m/>
    <m/>
    <m/>
    <m/>
    <m/>
    <m/>
    <m/>
    <m/>
    <m/>
    <m/>
    <m/>
    <m/>
    <m/>
    <m/>
    <m/>
    <m/>
    <m/>
    <m/>
    <m/>
    <m/>
    <n v="69672"/>
    <m/>
    <m/>
    <m/>
    <n v="2267807"/>
    <m/>
    <n v="4890143"/>
    <m/>
    <m/>
    <m/>
    <n v="4364223"/>
    <m/>
    <n v="127850"/>
    <m/>
    <m/>
    <m/>
    <m/>
    <m/>
    <m/>
    <m/>
    <m/>
    <m/>
    <m/>
    <m/>
    <m/>
    <m/>
    <m/>
    <m/>
    <m/>
    <m/>
    <n v="11504940"/>
    <n v="2251554"/>
    <n v="13364246"/>
    <n v="385831"/>
    <n v="6248618"/>
    <m/>
    <m/>
    <m/>
    <n v="4038335"/>
    <m/>
    <m/>
    <m/>
    <m/>
    <n v="414423"/>
    <n v="44391"/>
    <n v="758979"/>
    <n v="1015704"/>
    <n v="659745"/>
    <n v="127653"/>
    <n v="684469"/>
    <n v="128995"/>
    <m/>
    <n v="372384"/>
    <n v="655908"/>
    <n v="808398"/>
    <n v="198832"/>
    <n v="968937"/>
    <n v="254862"/>
    <n v="190294"/>
    <n v="83624"/>
    <n v="5413631"/>
    <n v="148946"/>
    <n v="2201088"/>
    <n v="271386"/>
    <n v="545808"/>
    <m/>
    <n v="124133"/>
    <n v="761197"/>
    <n v="7700499"/>
    <n v="8955"/>
    <n v="611381"/>
    <m/>
    <n v="18353862"/>
    <n v="5280"/>
    <n v="26679977"/>
    <n v="11878583"/>
    <m/>
    <n v="17158045"/>
    <n v="-2356651"/>
    <n v="26679977"/>
    <m/>
    <n v="1050653"/>
    <n v="1870746"/>
    <m/>
    <n v="0"/>
    <n v="895063"/>
    <m/>
    <n v="638624"/>
    <n v="1533687"/>
    <n v="-922306"/>
    <m/>
    <m/>
    <m/>
    <n v="17158045"/>
    <m/>
    <s v="0.00"/>
    <n v="0"/>
    <n v="2025"/>
    <n v="0"/>
    <n v="18546"/>
    <n v="119043"/>
    <n v="125763"/>
    <n v="0"/>
    <n v="0"/>
    <n v="12680"/>
    <n v="43820"/>
    <n v="3753"/>
    <m/>
    <m/>
    <n v="20872"/>
    <n v="6082"/>
    <n v="8285"/>
    <n v="4364"/>
    <n v="19714"/>
    <n v="384947"/>
    <n v="0"/>
    <n v="0"/>
    <n v="0"/>
    <n v="962"/>
    <n v="0"/>
    <n v="0"/>
    <n v="962"/>
    <n v="166871"/>
    <n v="0"/>
    <n v="942300"/>
    <n v="3478365"/>
    <n v="3021370"/>
    <n v="0"/>
    <n v="0"/>
    <n v="490297"/>
    <n v="1789729"/>
    <n v="118472"/>
    <m/>
    <m/>
    <n v="406475"/>
    <n v="212405"/>
    <n v="150012"/>
    <n v="72676"/>
    <n v="655968"/>
    <n v="11504940"/>
    <n v="0"/>
    <n v="0"/>
    <n v="0"/>
    <n v="19231"/>
    <n v="0"/>
    <n v="0"/>
    <n v="19231"/>
    <m/>
    <x v="0"/>
    <x v="0"/>
    <m/>
    <m/>
    <n v="43820"/>
    <m/>
    <x v="0"/>
    <x v="0"/>
    <m/>
    <m/>
    <n v="1789729"/>
    <n v="287"/>
    <n v="485"/>
    <n v="173"/>
    <n v="237"/>
    <n v="412"/>
    <n v="139"/>
    <n v="117"/>
    <n v="220"/>
    <n v="57"/>
    <n v="1"/>
    <n v="0"/>
    <n v="0"/>
    <n v="0"/>
    <n v="0"/>
    <n v="1"/>
    <n v="1"/>
    <n v="0"/>
    <n v="0"/>
    <n v="0"/>
    <n v="1"/>
    <n v="0"/>
    <n v="0"/>
    <n v="0"/>
    <n v="0"/>
    <n v="1"/>
    <n v="0"/>
    <n v="0"/>
    <n v="0"/>
    <n v="0"/>
  </r>
  <r>
    <n v="206364080"/>
    <x v="773"/>
    <d v="2024-01-01T00:00:00"/>
    <d v="2024-12-31T00:00:00"/>
    <n v="366"/>
    <s v="In Process"/>
    <x v="0"/>
    <x v="29"/>
    <x v="0"/>
    <x v="0"/>
    <s v="12 - Inland Counties"/>
    <x v="74"/>
    <s v="760-240-5051"/>
    <s v="11959 APPLE VALLEY ROAD"/>
    <s v="APPLEY VALLEY"/>
    <s v="92308-7507"/>
    <s v="1366091233"/>
    <s v="JAYANNE ESCOBAR"/>
    <s v="No"/>
    <m/>
    <n v="99"/>
    <n v="99"/>
    <x v="2"/>
    <n v="36234"/>
    <n v="33594"/>
    <n v="210.77"/>
    <n v="696"/>
    <n v="693"/>
    <n v="10800"/>
    <n v="6008"/>
    <n v="276"/>
    <n v="15651"/>
    <m/>
    <m/>
    <n v="42"/>
    <n v="817"/>
    <x v="0"/>
    <n v="33594"/>
    <m/>
    <m/>
    <m/>
    <m/>
    <m/>
    <m/>
    <m/>
    <m/>
    <n v="16797000"/>
    <n v="5374390"/>
    <n v="4040870"/>
    <n v="3830"/>
    <n v="18134350"/>
    <n v="15347147"/>
    <n v="2787203"/>
    <n v="-1184642"/>
    <m/>
    <m/>
    <n v="1602561"/>
    <n v="5400000"/>
    <n v="3004000"/>
    <n v="138000"/>
    <n v="7825500"/>
    <m/>
    <m/>
    <n v="21000"/>
    <n v="408500"/>
    <n v="16797000"/>
    <m/>
    <m/>
    <m/>
    <m/>
    <m/>
    <m/>
    <m/>
    <m/>
    <n v="3601077"/>
    <m/>
    <n v="1554095"/>
    <m/>
    <m/>
    <m/>
    <n v="215226"/>
    <m/>
    <m/>
    <m/>
    <m/>
    <m/>
    <n v="3220"/>
    <m/>
    <n v="772"/>
    <m/>
    <n v="3637"/>
    <n v="0"/>
    <n v="1901920"/>
    <n v="0"/>
    <n v="1640027"/>
    <n v="38036"/>
    <n v="1309375"/>
    <n v="424874"/>
    <m/>
    <n v="56521"/>
    <m/>
    <m/>
    <m/>
    <m/>
    <m/>
    <m/>
    <m/>
    <m/>
    <m/>
    <m/>
    <m/>
    <m/>
    <m/>
    <m/>
    <m/>
    <m/>
    <m/>
    <m/>
    <m/>
    <m/>
    <m/>
    <m/>
    <m/>
    <m/>
    <m/>
    <m/>
    <m/>
    <m/>
    <n v="14588"/>
    <m/>
    <m/>
    <m/>
    <n v="-598463"/>
    <m/>
    <n v="1303297"/>
    <m/>
    <n v="-2061"/>
    <m/>
    <n v="3322737"/>
    <m/>
    <m/>
    <m/>
    <m/>
    <m/>
    <n v="772"/>
    <m/>
    <m/>
    <m/>
    <m/>
    <m/>
    <m/>
    <m/>
    <m/>
    <m/>
    <m/>
    <m/>
    <m/>
    <m/>
    <m/>
    <m/>
    <m/>
    <m/>
    <n v="7271529"/>
    <n v="1713151"/>
    <n v="6362467"/>
    <n v="338493"/>
    <n v="5869408"/>
    <m/>
    <m/>
    <m/>
    <m/>
    <m/>
    <m/>
    <m/>
    <m/>
    <n v="12776"/>
    <m/>
    <n v="537069"/>
    <m/>
    <n v="463114"/>
    <n v="10741"/>
    <n v="879715"/>
    <n v="80602"/>
    <m/>
    <n v="42799"/>
    <n v="761745"/>
    <n v="349206"/>
    <n v="246649"/>
    <n v="837701"/>
    <n v="113066"/>
    <n v="204654"/>
    <n v="36271"/>
    <n v="3238851"/>
    <n v="14634"/>
    <n v="1178039"/>
    <n v="115926"/>
    <n v="53157"/>
    <m/>
    <n v="29036"/>
    <n v="271988"/>
    <n v="2579930"/>
    <m/>
    <n v="118919"/>
    <m/>
    <n v="16358"/>
    <n v="2438496"/>
    <n v="5153703"/>
    <n v="1684024"/>
    <m/>
    <m/>
    <n v="3469679"/>
    <n v="5153703"/>
    <m/>
    <m/>
    <m/>
    <m/>
    <n v="0"/>
    <m/>
    <n v="128870"/>
    <n v="283351"/>
    <n v="412221"/>
    <n v="-293302"/>
    <m/>
    <m/>
    <m/>
    <m/>
    <m/>
    <s v="-0.24"/>
    <n v="-404165.76"/>
    <n v="1912"/>
    <n v="0"/>
    <n v="10501"/>
    <n v="46956"/>
    <n v="88324"/>
    <n v="0"/>
    <n v="0"/>
    <n v="6619"/>
    <n v="17728"/>
    <n v="4448"/>
    <n v="15693"/>
    <n v="1858"/>
    <n v="19881"/>
    <n v="4337"/>
    <n v="8990"/>
    <n v="699"/>
    <n v="32048"/>
    <n v="259994"/>
    <n v="0"/>
    <n v="0"/>
    <n v="0"/>
    <n v="0"/>
    <n v="0"/>
    <n v="0"/>
    <n v="0"/>
    <n v="123926"/>
    <n v="0"/>
    <n v="565275"/>
    <n v="1801711"/>
    <n v="1690969"/>
    <n v="0"/>
    <n v="0"/>
    <n v="392655"/>
    <n v="803102"/>
    <n v="92263"/>
    <n v="269404"/>
    <n v="31458"/>
    <n v="371990"/>
    <n v="89853"/>
    <n v="159327"/>
    <n v="29338"/>
    <n v="850258"/>
    <n v="7271529"/>
    <n v="0"/>
    <n v="0"/>
    <n v="0"/>
    <n v="0"/>
    <n v="0"/>
    <n v="0"/>
    <n v="0"/>
    <m/>
    <x v="0"/>
    <x v="0"/>
    <m/>
    <m/>
    <n v="17728"/>
    <m/>
    <x v="0"/>
    <x v="0"/>
    <m/>
    <m/>
    <n v="803102"/>
    <n v="186"/>
    <n v="258"/>
    <n v="145"/>
    <n v="126"/>
    <n v="184"/>
    <n v="95"/>
    <n v="69"/>
    <n v="104"/>
    <n v="51"/>
    <n v="1"/>
    <n v="0"/>
    <n v="0"/>
    <n v="0"/>
    <n v="1"/>
    <n v="0"/>
    <n v="1"/>
    <n v="0"/>
    <n v="0"/>
    <n v="0"/>
    <n v="0"/>
    <n v="0"/>
    <n v="0"/>
    <n v="0"/>
    <n v="0"/>
    <n v="1"/>
    <n v="0"/>
    <n v="0"/>
    <n v="0"/>
    <n v="0"/>
  </r>
  <r>
    <n v="206364083"/>
    <x v="774"/>
    <d v="2024-01-01T00:00:00"/>
    <d v="2024-12-31T00:00:00"/>
    <n v="366"/>
    <s v="In Process"/>
    <x v="0"/>
    <x v="29"/>
    <x v="0"/>
    <x v="0"/>
    <s v="12 - Inland Counties"/>
    <x v="72"/>
    <s v="909-790-2273"/>
    <s v="11970 4TH STREET"/>
    <s v="YUCAIPA"/>
    <s v="92399-5396"/>
    <s v="1467847996"/>
    <s v="JULIENE BUBECK-REESE"/>
    <s v="Yes"/>
    <s v="MADISON CREEK PARTNERS, LLC"/>
    <n v="99"/>
    <n v="99"/>
    <x v="2"/>
    <n v="36234"/>
    <n v="34786"/>
    <n v="215.57"/>
    <n v="255"/>
    <n v="247"/>
    <n v="2908"/>
    <n v="1371"/>
    <n v="1262"/>
    <n v="28292"/>
    <m/>
    <n v="575"/>
    <m/>
    <n v="378"/>
    <x v="0"/>
    <n v="34786"/>
    <m/>
    <m/>
    <m/>
    <m/>
    <m/>
    <m/>
    <m/>
    <m/>
    <n v="27541810"/>
    <n v="12767423"/>
    <n v="17274192"/>
    <n v="82491"/>
    <n v="23117532"/>
    <n v="18766850"/>
    <n v="4350682"/>
    <n v="-82088"/>
    <m/>
    <m/>
    <n v="4268594"/>
    <n v="2276276"/>
    <n v="1049703"/>
    <n v="956881"/>
    <n v="22527643"/>
    <m/>
    <n v="440247"/>
    <m/>
    <n v="291060"/>
    <n v="27541810"/>
    <m/>
    <m/>
    <m/>
    <m/>
    <m/>
    <m/>
    <m/>
    <m/>
    <n v="9535907"/>
    <m/>
    <n v="319982"/>
    <m/>
    <n v="17704"/>
    <m/>
    <n v="2759630"/>
    <m/>
    <m/>
    <m/>
    <n v="134200"/>
    <m/>
    <m/>
    <m/>
    <m/>
    <m/>
    <n v="884369"/>
    <n v="1964"/>
    <n v="2199450"/>
    <n v="7097960"/>
    <n v="2100319"/>
    <n v="139229"/>
    <n v="312356"/>
    <n v="9382"/>
    <m/>
    <n v="22394"/>
    <m/>
    <m/>
    <m/>
    <m/>
    <m/>
    <m/>
    <m/>
    <m/>
    <m/>
    <m/>
    <m/>
    <m/>
    <m/>
    <m/>
    <m/>
    <m/>
    <m/>
    <m/>
    <m/>
    <m/>
    <m/>
    <m/>
    <m/>
    <m/>
    <m/>
    <m/>
    <m/>
    <m/>
    <m/>
    <m/>
    <m/>
    <m/>
    <n v="2708203"/>
    <m/>
    <n v="559374"/>
    <m/>
    <n v="752518"/>
    <m/>
    <n v="12839087"/>
    <m/>
    <m/>
    <m/>
    <n v="233862"/>
    <m/>
    <n v="181148"/>
    <m/>
    <m/>
    <m/>
    <m/>
    <m/>
    <m/>
    <m/>
    <m/>
    <m/>
    <m/>
    <m/>
    <m/>
    <m/>
    <m/>
    <m/>
    <m/>
    <m/>
    <n v="8195028"/>
    <n v="1882069"/>
    <n v="8689753"/>
    <n v="208320"/>
    <n v="6784984"/>
    <m/>
    <m/>
    <m/>
    <m/>
    <m/>
    <m/>
    <m/>
    <m/>
    <n v="116063"/>
    <n v="235584"/>
    <n v="571109"/>
    <n v="959613"/>
    <n v="570223"/>
    <n v="59832"/>
    <n v="219192"/>
    <n v="27469"/>
    <m/>
    <n v="52324"/>
    <n v="464611"/>
    <n v="393218"/>
    <n v="121790"/>
    <n v="809682"/>
    <n v="134442"/>
    <n v="182262"/>
    <n v="208908"/>
    <n v="5594578"/>
    <n v="18880"/>
    <n v="775701"/>
    <n v="97182"/>
    <n v="85142"/>
    <m/>
    <n v="224"/>
    <n v="283837"/>
    <n v="3609415"/>
    <m/>
    <n v="204578"/>
    <n v="288303"/>
    <n v="14192701"/>
    <m/>
    <n v="18294997"/>
    <n v="3288294"/>
    <n v="620079"/>
    <m/>
    <n v="14386624"/>
    <n v="18294997"/>
    <m/>
    <n v="14192701"/>
    <m/>
    <m/>
    <n v="0"/>
    <n v="163572"/>
    <n v="908"/>
    <n v="206191"/>
    <n v="370671"/>
    <n v="-166093"/>
    <m/>
    <m/>
    <m/>
    <m/>
    <m/>
    <s v="0.00"/>
    <n v="0"/>
    <n v="2310"/>
    <n v="0"/>
    <n v="9394"/>
    <n v="46082"/>
    <n v="81451"/>
    <n v="0"/>
    <n v="0"/>
    <n v="1969"/>
    <n v="43819"/>
    <n v="3918"/>
    <n v="15119"/>
    <n v="4210"/>
    <n v="20459"/>
    <n v="2241"/>
    <n v="6621"/>
    <n v="3879"/>
    <n v="12601"/>
    <n v="254073"/>
    <n v="0"/>
    <n v="264"/>
    <n v="5195"/>
    <n v="11368"/>
    <n v="0"/>
    <n v="0"/>
    <n v="16827"/>
    <n v="248082"/>
    <n v="0"/>
    <n v="527920"/>
    <n v="1755440"/>
    <n v="1933055"/>
    <n v="0"/>
    <n v="0"/>
    <n v="90887"/>
    <n v="1741572"/>
    <n v="98938"/>
    <n v="257161"/>
    <n v="72369"/>
    <n v="397268"/>
    <n v="102227"/>
    <n v="139698"/>
    <n v="181744"/>
    <n v="648667"/>
    <n v="8195028"/>
    <n v="0"/>
    <n v="17796"/>
    <n v="237495"/>
    <n v="323744"/>
    <n v="0"/>
    <n v="0"/>
    <n v="579035"/>
    <m/>
    <x v="0"/>
    <x v="0"/>
    <m/>
    <m/>
    <n v="43819"/>
    <m/>
    <x v="0"/>
    <x v="0"/>
    <m/>
    <m/>
    <n v="1741572"/>
    <n v="233"/>
    <n v="403"/>
    <n v="139"/>
    <n v="190"/>
    <n v="335"/>
    <n v="108"/>
    <n v="99"/>
    <n v="200"/>
    <n v="43"/>
    <n v="1"/>
    <n v="0"/>
    <n v="0"/>
    <n v="0"/>
    <n v="1"/>
    <n v="0"/>
    <n v="1"/>
    <n v="0"/>
    <n v="0"/>
    <n v="0"/>
    <n v="0"/>
    <n v="0"/>
    <n v="0"/>
    <n v="0"/>
    <n v="0"/>
    <n v="1"/>
    <n v="0"/>
    <n v="0"/>
    <n v="0"/>
    <n v="0"/>
  </r>
  <r>
    <n v="206364097"/>
    <x v="775"/>
    <d v="2024-01-01T00:00:00"/>
    <d v="2024-12-31T00:00:00"/>
    <n v="366"/>
    <s v="In Process"/>
    <x v="0"/>
    <x v="29"/>
    <x v="0"/>
    <x v="0"/>
    <s v="12 - Inland Counties"/>
    <x v="71"/>
    <s v="909-949-4887"/>
    <s v="275 GARNET WAY (B)"/>
    <s v="UPLAND"/>
    <s v="91786-0000"/>
    <s v="LTC55514F"/>
    <s v="MICHAEL AGUIRRE"/>
    <s v="Yes"/>
    <s v="LIFE GENERATIONS HEALTHCARE"/>
    <n v="70"/>
    <n v="70"/>
    <x v="2"/>
    <n v="25620"/>
    <n v="24667"/>
    <n v="223.03"/>
    <n v="177"/>
    <n v="172"/>
    <n v="4375"/>
    <n v="801"/>
    <n v="1204"/>
    <n v="6624"/>
    <m/>
    <m/>
    <m/>
    <n v="11663"/>
    <x v="0"/>
    <n v="24667"/>
    <m/>
    <m/>
    <m/>
    <m/>
    <m/>
    <m/>
    <m/>
    <m/>
    <n v="11005436"/>
    <n v="4465481"/>
    <n v="-291303"/>
    <n v="6098"/>
    <n v="15768318"/>
    <n v="14494811"/>
    <n v="1273507"/>
    <n v="-19976"/>
    <m/>
    <m/>
    <n v="1253531"/>
    <n v="1933128"/>
    <n v="348756"/>
    <n v="671515"/>
    <n v="2839987"/>
    <m/>
    <m/>
    <m/>
    <n v="5212050"/>
    <n v="11005436"/>
    <m/>
    <m/>
    <m/>
    <m/>
    <m/>
    <m/>
    <m/>
    <m/>
    <n v="3448415"/>
    <m/>
    <n v="391580"/>
    <m/>
    <n v="87817"/>
    <m/>
    <n v="196991"/>
    <m/>
    <m/>
    <m/>
    <m/>
    <m/>
    <m/>
    <m/>
    <n v="340678"/>
    <m/>
    <n v="29459"/>
    <n v="0"/>
    <n v="1621410"/>
    <n v="262150"/>
    <n v="1460650"/>
    <n v="364320"/>
    <n v="603137"/>
    <n v="76601"/>
    <m/>
    <n v="47754"/>
    <m/>
    <m/>
    <m/>
    <m/>
    <m/>
    <m/>
    <m/>
    <m/>
    <m/>
    <m/>
    <m/>
    <m/>
    <m/>
    <m/>
    <m/>
    <m/>
    <m/>
    <m/>
    <m/>
    <m/>
    <m/>
    <m/>
    <m/>
    <m/>
    <m/>
    <m/>
    <m/>
    <m/>
    <m/>
    <m/>
    <m/>
    <m/>
    <n v="1577255"/>
    <m/>
    <n v="219323"/>
    <m/>
    <n v="161045"/>
    <m/>
    <n v="607677"/>
    <m/>
    <m/>
    <m/>
    <m/>
    <m/>
    <n v="-2856603"/>
    <m/>
    <m/>
    <m/>
    <m/>
    <m/>
    <m/>
    <m/>
    <m/>
    <m/>
    <m/>
    <m/>
    <m/>
    <m/>
    <m/>
    <m/>
    <m/>
    <m/>
    <n v="5797679"/>
    <n v="1796309"/>
    <n v="6900823"/>
    <n v="22326"/>
    <n v="4721885"/>
    <m/>
    <m/>
    <m/>
    <m/>
    <m/>
    <m/>
    <m/>
    <m/>
    <n v="32413"/>
    <m/>
    <n v="558784"/>
    <n v="54526"/>
    <n v="275539"/>
    <n v="49044"/>
    <n v="132943"/>
    <n v="41192"/>
    <m/>
    <n v="146315"/>
    <n v="681207"/>
    <n v="236695"/>
    <n v="158097"/>
    <n v="785883"/>
    <n v="115147"/>
    <n v="217104"/>
    <n v="345456"/>
    <n v="3114670"/>
    <n v="153144"/>
    <n v="2155402"/>
    <n v="153430"/>
    <n v="32091"/>
    <m/>
    <m/>
    <n v="333844"/>
    <n v="6281243"/>
    <m/>
    <n v="882201"/>
    <n v="244909"/>
    <n v="30048039"/>
    <m/>
    <n v="37456392"/>
    <n v="10711222"/>
    <n v="19878"/>
    <n v="32316779"/>
    <n v="-5591487"/>
    <n v="37456392"/>
    <m/>
    <m/>
    <n v="9512695"/>
    <m/>
    <n v="23632"/>
    <m/>
    <n v="952692"/>
    <n v="337581"/>
    <n v="1313905"/>
    <n v="-431704"/>
    <m/>
    <m/>
    <m/>
    <n v="32156900"/>
    <n v="159879"/>
    <s v="0.24"/>
    <n v="2570693.2799999998"/>
    <n v="4137"/>
    <n v="0"/>
    <n v="9223"/>
    <n v="30157"/>
    <n v="60697"/>
    <n v="0"/>
    <n v="0"/>
    <n v="0"/>
    <n v="3026"/>
    <n v="7769"/>
    <n v="7741"/>
    <n v="5453"/>
    <n v="16591"/>
    <n v="1774"/>
    <n v="7091"/>
    <n v="7430"/>
    <n v="24503"/>
    <n v="185592"/>
    <n v="0"/>
    <n v="0"/>
    <n v="0"/>
    <n v="0"/>
    <n v="0"/>
    <n v="0"/>
    <n v="0"/>
    <n v="349790"/>
    <n v="0"/>
    <n v="489021"/>
    <n v="1193202"/>
    <n v="1399606"/>
    <n v="0"/>
    <n v="0"/>
    <n v="0"/>
    <n v="95486"/>
    <n v="191718"/>
    <n v="150546"/>
    <n v="101109"/>
    <n v="372848"/>
    <n v="58835"/>
    <n v="160400"/>
    <n v="273143"/>
    <n v="961975"/>
    <n v="5797679"/>
    <n v="0"/>
    <n v="0"/>
    <n v="0"/>
    <n v="0"/>
    <n v="0"/>
    <n v="0"/>
    <n v="0"/>
    <m/>
    <x v="0"/>
    <x v="0"/>
    <m/>
    <n v="3026"/>
    <m/>
    <m/>
    <x v="0"/>
    <x v="0"/>
    <m/>
    <n v="95486"/>
    <m/>
    <n v="142"/>
    <n v="215"/>
    <n v="104"/>
    <n v="87"/>
    <n v="144"/>
    <n v="56"/>
    <n v="47"/>
    <n v="69"/>
    <n v="35"/>
    <n v="1"/>
    <n v="0"/>
    <n v="0"/>
    <n v="0"/>
    <n v="1"/>
    <n v="0"/>
    <n v="1"/>
    <n v="0"/>
    <n v="0"/>
    <n v="0"/>
    <n v="0"/>
    <n v="0"/>
    <n v="0"/>
    <n v="0"/>
    <n v="0"/>
    <n v="1"/>
    <n v="0"/>
    <n v="0"/>
    <n v="0"/>
    <n v="0"/>
  </r>
  <r>
    <n v="206364539"/>
    <x v="776"/>
    <d v="2024-01-01T00:00:00"/>
    <d v="2024-12-31T00:00:00"/>
    <n v="366"/>
    <s v="In Process"/>
    <x v="0"/>
    <x v="29"/>
    <x v="0"/>
    <x v="0"/>
    <s v="12 - Inland Counties"/>
    <x v="71"/>
    <s v="909465024"/>
    <s v="5454 WALNUT AVENUE"/>
    <s v="CHINO"/>
    <s v="91710"/>
    <s v="118414096"/>
    <s v="NOVIE SITANGGAANG"/>
    <s v="Yes"/>
    <m/>
    <n v="59"/>
    <n v="59"/>
    <x v="1"/>
    <n v="21594"/>
    <n v="20401"/>
    <n v="221.65"/>
    <n v="469"/>
    <n v="463"/>
    <n v="19113"/>
    <n v="975"/>
    <m/>
    <m/>
    <m/>
    <n v="75"/>
    <n v="238"/>
    <m/>
    <x v="0"/>
    <n v="20401"/>
    <m/>
    <m/>
    <m/>
    <m/>
    <m/>
    <m/>
    <m/>
    <m/>
    <n v="25334050"/>
    <n v="7282562"/>
    <n v="14380916"/>
    <n v="6403"/>
    <n v="18242099"/>
    <n v="14214880"/>
    <n v="4027219"/>
    <n v="2"/>
    <m/>
    <m/>
    <n v="4027221"/>
    <n v="23860450"/>
    <n v="1218750"/>
    <m/>
    <m/>
    <m/>
    <n v="93750"/>
    <n v="161100"/>
    <m/>
    <n v="25334050"/>
    <m/>
    <m/>
    <m/>
    <m/>
    <m/>
    <m/>
    <m/>
    <m/>
    <n v="6923753"/>
    <m/>
    <n v="305435"/>
    <m/>
    <m/>
    <m/>
    <m/>
    <m/>
    <m/>
    <m/>
    <n v="53374"/>
    <m/>
    <m/>
    <m/>
    <m/>
    <m/>
    <n v="0"/>
    <n v="0"/>
    <n v="3135325"/>
    <n v="0"/>
    <n v="3085890"/>
    <n v="357300"/>
    <n v="589141"/>
    <n v="46652"/>
    <m/>
    <n v="68254"/>
    <m/>
    <m/>
    <m/>
    <m/>
    <m/>
    <m/>
    <m/>
    <m/>
    <m/>
    <m/>
    <m/>
    <m/>
    <m/>
    <m/>
    <m/>
    <m/>
    <m/>
    <m/>
    <m/>
    <m/>
    <m/>
    <m/>
    <m/>
    <m/>
    <m/>
    <m/>
    <m/>
    <m/>
    <m/>
    <m/>
    <m/>
    <m/>
    <n v="13538172"/>
    <m/>
    <n v="665498"/>
    <m/>
    <m/>
    <m/>
    <n v="-1078"/>
    <m/>
    <m/>
    <m/>
    <n v="178324"/>
    <m/>
    <m/>
    <m/>
    <m/>
    <m/>
    <m/>
    <m/>
    <m/>
    <m/>
    <m/>
    <m/>
    <m/>
    <m/>
    <m/>
    <m/>
    <m/>
    <m/>
    <m/>
    <m/>
    <n v="6288782"/>
    <n v="1688361"/>
    <n v="6237737"/>
    <n v="243304"/>
    <n v="4299450"/>
    <m/>
    <m/>
    <m/>
    <m/>
    <m/>
    <m/>
    <m/>
    <m/>
    <n v="50"/>
    <m/>
    <n v="718543"/>
    <m/>
    <n v="616830"/>
    <n v="95474"/>
    <n v="551447"/>
    <n v="40767"/>
    <m/>
    <n v="253520"/>
    <n v="502531"/>
    <n v="401153"/>
    <n v="48808"/>
    <n v="809780"/>
    <n v="87881"/>
    <n v="87710"/>
    <n v="228934"/>
    <n v="3835381"/>
    <n v="42447"/>
    <n v="1106009"/>
    <n v="132088"/>
    <n v="17433"/>
    <n v="5214"/>
    <n v="8041"/>
    <n v="325389"/>
    <n v="11572015"/>
    <m/>
    <n v="153448"/>
    <m/>
    <m/>
    <n v="60000"/>
    <n v="11785463"/>
    <n v="920941"/>
    <m/>
    <m/>
    <n v="10864522"/>
    <n v="11785463"/>
    <n v="9209219"/>
    <m/>
    <m/>
    <m/>
    <n v="0"/>
    <m/>
    <n v="16433"/>
    <n v="241043"/>
    <n v="257476"/>
    <n v="-104028"/>
    <m/>
    <m/>
    <m/>
    <m/>
    <m/>
    <s v="0.00"/>
    <n v="0"/>
    <n v="2019"/>
    <n v="0"/>
    <n v="8606"/>
    <n v="26601"/>
    <n v="50431"/>
    <n v="0"/>
    <n v="0"/>
    <n v="0"/>
    <n v="25090"/>
    <n v="2000"/>
    <n v="14688"/>
    <n v="1417"/>
    <n v="17374"/>
    <n v="1714"/>
    <n v="2660"/>
    <n v="3009"/>
    <n v="15007"/>
    <n v="170616"/>
    <n v="0"/>
    <n v="0"/>
    <n v="0"/>
    <n v="245"/>
    <n v="0"/>
    <n v="0"/>
    <n v="245"/>
    <n v="214618"/>
    <n v="0"/>
    <n v="506176"/>
    <n v="1017402"/>
    <n v="1146917"/>
    <n v="0"/>
    <n v="0"/>
    <n v="0"/>
    <n v="1112082"/>
    <n v="75225"/>
    <n v="273908"/>
    <n v="24716"/>
    <n v="388119"/>
    <n v="64901"/>
    <n v="53435"/>
    <n v="165354"/>
    <n v="1245929"/>
    <n v="6288782"/>
    <n v="0"/>
    <n v="0"/>
    <n v="0"/>
    <n v="5526"/>
    <n v="0"/>
    <n v="0"/>
    <n v="5526"/>
    <m/>
    <x v="0"/>
    <x v="0"/>
    <m/>
    <m/>
    <n v="25090"/>
    <m/>
    <x v="0"/>
    <x v="0"/>
    <m/>
    <m/>
    <n v="1112082"/>
    <n v="111"/>
    <n v="190"/>
    <n v="71"/>
    <n v="77"/>
    <n v="139"/>
    <n v="47"/>
    <n v="35"/>
    <n v="56"/>
    <n v="23"/>
    <n v="1"/>
    <n v="0"/>
    <n v="0"/>
    <n v="1"/>
    <n v="0"/>
    <n v="0"/>
    <n v="1"/>
    <n v="0"/>
    <n v="0"/>
    <n v="0"/>
    <n v="0"/>
    <n v="0"/>
    <n v="0"/>
    <n v="0"/>
    <n v="0"/>
    <n v="1"/>
    <n v="0"/>
    <n v="0"/>
    <n v="0"/>
    <n v="0"/>
  </r>
  <r>
    <n v="206370655"/>
    <x v="777"/>
    <d v="2024-01-01T00:00:00"/>
    <d v="2024-12-31T00:00:00"/>
    <n v="366"/>
    <s v="In Process"/>
    <x v="0"/>
    <x v="30"/>
    <x v="0"/>
    <x v="0"/>
    <s v="14 - San Diego/Imperial"/>
    <x v="76"/>
    <s v="619-283-5855"/>
    <s v="3022 45TH STREET"/>
    <s v="SAN DIEGO"/>
    <s v="92105-0000"/>
    <s v="1487640066"/>
    <s v="SALMA MOORE"/>
    <s v="Yes"/>
    <s v="FLAGSTONE HEALTHCARE SOUTH LLC"/>
    <n v="53"/>
    <n v="53"/>
    <x v="1"/>
    <n v="19398"/>
    <n v="17444"/>
    <n v="198.27"/>
    <n v="379"/>
    <n v="376"/>
    <n v="3268"/>
    <n v="4542"/>
    <n v="294"/>
    <n v="7249"/>
    <m/>
    <n v="102"/>
    <n v="44"/>
    <n v="1945"/>
    <x v="0"/>
    <n v="17444"/>
    <m/>
    <m/>
    <m/>
    <m/>
    <m/>
    <m/>
    <m/>
    <m/>
    <n v="6256825"/>
    <n v="3735731"/>
    <n v="-1068757"/>
    <n v="202"/>
    <n v="11061515"/>
    <n v="8663337"/>
    <n v="2398178"/>
    <n v="1974"/>
    <n v="504032"/>
    <m/>
    <n v="1896120"/>
    <n v="1216500"/>
    <n v="1610750"/>
    <n v="101219"/>
    <n v="2546101"/>
    <m/>
    <n v="33300"/>
    <n v="12018"/>
    <n v="736937"/>
    <n v="6256825"/>
    <m/>
    <m/>
    <m/>
    <m/>
    <m/>
    <m/>
    <m/>
    <m/>
    <n v="1113607"/>
    <m/>
    <n v="1333656"/>
    <m/>
    <n v="3816"/>
    <m/>
    <n v="983220"/>
    <m/>
    <m/>
    <m/>
    <n v="27574"/>
    <m/>
    <m/>
    <m/>
    <n v="273858"/>
    <m/>
    <n v="84178"/>
    <n v="10721"/>
    <n v="1194390"/>
    <n v="0"/>
    <n v="1177605"/>
    <n v="376065"/>
    <n v="784094"/>
    <n v="59622"/>
    <m/>
    <n v="49056"/>
    <m/>
    <m/>
    <m/>
    <m/>
    <m/>
    <m/>
    <m/>
    <m/>
    <m/>
    <m/>
    <m/>
    <m/>
    <m/>
    <m/>
    <m/>
    <m/>
    <m/>
    <m/>
    <m/>
    <m/>
    <m/>
    <m/>
    <m/>
    <m/>
    <m/>
    <m/>
    <n v="-4025"/>
    <m/>
    <n v="4025"/>
    <m/>
    <m/>
    <m/>
    <n v="-443369"/>
    <m/>
    <n v="-317106"/>
    <m/>
    <n v="15253"/>
    <m/>
    <n v="-42542"/>
    <m/>
    <m/>
    <m/>
    <n v="-2786"/>
    <m/>
    <n v="-278031"/>
    <m/>
    <m/>
    <m/>
    <m/>
    <m/>
    <m/>
    <m/>
    <m/>
    <m/>
    <m/>
    <m/>
    <m/>
    <m/>
    <n v="-176"/>
    <m/>
    <m/>
    <m/>
    <n v="4608697"/>
    <n v="1177962"/>
    <n v="2876678"/>
    <n v="233752"/>
    <n v="2831657"/>
    <m/>
    <m/>
    <m/>
    <m/>
    <m/>
    <m/>
    <m/>
    <m/>
    <n v="31435"/>
    <n v="1042"/>
    <n v="547056"/>
    <n v="468"/>
    <n v="392166"/>
    <n v="103646"/>
    <n v="245981"/>
    <n v="41344"/>
    <m/>
    <n v="26373"/>
    <n v="249567"/>
    <n v="186536"/>
    <n v="77463"/>
    <n v="536053"/>
    <n v="456190"/>
    <n v="76010"/>
    <n v="103478"/>
    <n v="2056894"/>
    <n v="124849"/>
    <n v="250199"/>
    <n v="23932"/>
    <n v="8444"/>
    <m/>
    <n v="174"/>
    <n v="292380"/>
    <n v="1406929"/>
    <m/>
    <n v="424368"/>
    <m/>
    <n v="17345472"/>
    <m/>
    <n v="19176769"/>
    <n v="958516"/>
    <n v="1611749"/>
    <m/>
    <n v="16606504"/>
    <n v="19176769"/>
    <m/>
    <n v="15732294"/>
    <m/>
    <m/>
    <n v="192984"/>
    <m/>
    <n v="381696"/>
    <n v="821269"/>
    <n v="1395949"/>
    <n v="-971581"/>
    <m/>
    <m/>
    <m/>
    <m/>
    <m/>
    <s v="0.00"/>
    <n v="0"/>
    <n v="2151"/>
    <n v="0"/>
    <n v="3360"/>
    <n v="16862"/>
    <n v="40428"/>
    <n v="0"/>
    <n v="0"/>
    <n v="0"/>
    <n v="18413"/>
    <n v="1795"/>
    <n v="6399"/>
    <n v="2333"/>
    <n v="13129"/>
    <n v="9042"/>
    <n v="2310"/>
    <n v="1433"/>
    <n v="7604"/>
    <n v="125259"/>
    <n v="0"/>
    <n v="0"/>
    <n v="27"/>
    <n v="299"/>
    <n v="0"/>
    <n v="0"/>
    <n v="326"/>
    <n v="148315"/>
    <n v="0"/>
    <n v="192323"/>
    <n v="839264"/>
    <n v="934702"/>
    <n v="0"/>
    <n v="0"/>
    <n v="0"/>
    <n v="804242"/>
    <n v="54418"/>
    <n v="122879"/>
    <n v="42261"/>
    <n v="286562"/>
    <n v="339651"/>
    <n v="55462"/>
    <n v="83379"/>
    <n v="705239"/>
    <n v="4608697"/>
    <n v="0"/>
    <n v="0"/>
    <n v="1560"/>
    <n v="10488"/>
    <n v="0"/>
    <n v="0"/>
    <n v="12048"/>
    <m/>
    <x v="0"/>
    <x v="0"/>
    <m/>
    <m/>
    <n v="18413"/>
    <m/>
    <x v="0"/>
    <x v="0"/>
    <m/>
    <m/>
    <n v="804242"/>
    <n v="77"/>
    <n v="107"/>
    <n v="50"/>
    <n v="52"/>
    <n v="75"/>
    <n v="31"/>
    <n v="25"/>
    <n v="35"/>
    <n v="16"/>
    <n v="1"/>
    <n v="0"/>
    <n v="0"/>
    <n v="1"/>
    <n v="0"/>
    <n v="0"/>
    <n v="1"/>
    <n v="0"/>
    <n v="0"/>
    <n v="0"/>
    <n v="0"/>
    <n v="0"/>
    <n v="0"/>
    <n v="0"/>
    <n v="0"/>
    <n v="1"/>
    <n v="0"/>
    <n v="0"/>
    <n v="0"/>
    <n v="0"/>
  </r>
  <r>
    <n v="206370659"/>
    <x v="778"/>
    <d v="2024-01-01T00:00:00"/>
    <d v="2024-12-31T00:00:00"/>
    <n v="366"/>
    <s v="In Process"/>
    <x v="0"/>
    <x v="30"/>
    <x v="0"/>
    <x v="0"/>
    <s v="14 - San Diego/Imperial"/>
    <x v="77"/>
    <s v="760-747-0430"/>
    <s v="421 E. MISSION AVE."/>
    <s v="ESCONDIDO"/>
    <s v="92025"/>
    <s v="1588660765"/>
    <s v="DAN DUERDEN"/>
    <s v="Yes"/>
    <m/>
    <n v="180"/>
    <n v="180"/>
    <x v="0"/>
    <n v="65880"/>
    <n v="63508"/>
    <n v="220.51"/>
    <n v="663"/>
    <n v="660"/>
    <n v="5129"/>
    <n v="9255"/>
    <n v="3981"/>
    <n v="38349"/>
    <m/>
    <m/>
    <n v="154"/>
    <n v="6640"/>
    <x v="0"/>
    <n v="63508"/>
    <m/>
    <m/>
    <m/>
    <m/>
    <m/>
    <m/>
    <m/>
    <m/>
    <n v="35363810"/>
    <n v="6294660"/>
    <n v="15882969"/>
    <n v="23069"/>
    <n v="25798570"/>
    <n v="24587489"/>
    <n v="1211081"/>
    <n v="-2"/>
    <m/>
    <m/>
    <n v="1211079"/>
    <n v="6411250"/>
    <n v="11568750"/>
    <n v="1313730"/>
    <n v="12655170"/>
    <m/>
    <m/>
    <n v="50820"/>
    <n v="3364090"/>
    <n v="35363810"/>
    <m/>
    <m/>
    <m/>
    <m/>
    <m/>
    <m/>
    <m/>
    <m/>
    <n v="2374575"/>
    <m/>
    <n v="3565978"/>
    <m/>
    <n v="45695"/>
    <m/>
    <n v="36911"/>
    <m/>
    <m/>
    <m/>
    <m/>
    <m/>
    <n v="8274"/>
    <m/>
    <n v="263227"/>
    <m/>
    <n v="0"/>
    <n v="0"/>
    <n v="2376700"/>
    <n v="0"/>
    <n v="1735100"/>
    <n v="428950"/>
    <n v="1563978"/>
    <n v="117538"/>
    <m/>
    <n v="72394"/>
    <m/>
    <m/>
    <m/>
    <m/>
    <m/>
    <m/>
    <m/>
    <m/>
    <m/>
    <m/>
    <m/>
    <m/>
    <m/>
    <m/>
    <m/>
    <m/>
    <m/>
    <m/>
    <m/>
    <m/>
    <m/>
    <m/>
    <m/>
    <m/>
    <m/>
    <m/>
    <m/>
    <m/>
    <m/>
    <m/>
    <m/>
    <m/>
    <n v="4038214"/>
    <m/>
    <n v="7542536"/>
    <m/>
    <n v="-494709"/>
    <m/>
    <n v="2393167"/>
    <m/>
    <m/>
    <m/>
    <m/>
    <m/>
    <n v="2403761"/>
    <m/>
    <m/>
    <m/>
    <m/>
    <m/>
    <m/>
    <m/>
    <m/>
    <m/>
    <m/>
    <m/>
    <m/>
    <m/>
    <m/>
    <m/>
    <m/>
    <m/>
    <n v="11255625"/>
    <n v="3131728"/>
    <n v="10200136"/>
    <n v="656841"/>
    <n v="10809008"/>
    <m/>
    <m/>
    <m/>
    <m/>
    <m/>
    <m/>
    <m/>
    <m/>
    <m/>
    <m/>
    <n v="598189"/>
    <n v="97612"/>
    <n v="512826"/>
    <n v="89608"/>
    <n v="542720"/>
    <n v="50127"/>
    <m/>
    <n v="107384"/>
    <n v="657519"/>
    <n v="620669"/>
    <n v="153016"/>
    <n v="1575508"/>
    <n v="123191"/>
    <n v="162576"/>
    <n v="166341"/>
    <n v="5663746"/>
    <n v="7639"/>
    <n v="1793340"/>
    <n v="32944"/>
    <n v="49713"/>
    <m/>
    <n v="24533"/>
    <n v="749280"/>
    <n v="4551876"/>
    <m/>
    <n v="73660"/>
    <n v="680469"/>
    <m/>
    <m/>
    <n v="5306005"/>
    <n v="1815096"/>
    <m/>
    <m/>
    <n v="3490909"/>
    <n v="5306005"/>
    <n v="305812"/>
    <m/>
    <m/>
    <m/>
    <n v="0"/>
    <m/>
    <n v="7285"/>
    <n v="78518"/>
    <n v="85803"/>
    <n v="-12143"/>
    <m/>
    <m/>
    <m/>
    <m/>
    <m/>
    <s v="0.00"/>
    <n v="0"/>
    <n v="2035"/>
    <n v="0"/>
    <n v="12098"/>
    <n v="66081"/>
    <n v="139866"/>
    <n v="0"/>
    <n v="0"/>
    <n v="0"/>
    <n v="19861"/>
    <n v="2741"/>
    <n v="21679"/>
    <n v="5407"/>
    <n v="32800"/>
    <n v="1999"/>
    <n v="4862"/>
    <n v="2162"/>
    <n v="25207"/>
    <n v="336798"/>
    <n v="0"/>
    <n v="283"/>
    <n v="2451"/>
    <n v="15952"/>
    <n v="0"/>
    <n v="0"/>
    <n v="18686"/>
    <n v="197910"/>
    <n v="0"/>
    <n v="699179"/>
    <n v="2937888"/>
    <n v="3621832"/>
    <n v="0"/>
    <n v="0"/>
    <n v="0"/>
    <n v="965768"/>
    <n v="82562"/>
    <n v="427225"/>
    <n v="100035"/>
    <n v="730108"/>
    <n v="85850"/>
    <n v="113615"/>
    <n v="116014"/>
    <n v="1177639"/>
    <n v="11255625"/>
    <n v="0"/>
    <n v="19850"/>
    <n v="115135"/>
    <n v="463784"/>
    <n v="0"/>
    <n v="0"/>
    <n v="598769"/>
    <m/>
    <x v="0"/>
    <x v="0"/>
    <m/>
    <m/>
    <n v="19861"/>
    <m/>
    <x v="0"/>
    <x v="0"/>
    <m/>
    <m/>
    <n v="965768"/>
    <n v="205"/>
    <n v="357"/>
    <n v="127"/>
    <n v="150"/>
    <n v="270"/>
    <n v="87"/>
    <n v="87"/>
    <n v="161"/>
    <n v="54"/>
    <n v="1"/>
    <n v="0"/>
    <n v="0"/>
    <n v="0"/>
    <n v="0"/>
    <n v="1"/>
    <n v="1"/>
    <n v="0"/>
    <n v="0"/>
    <n v="0"/>
    <n v="0"/>
    <n v="0"/>
    <n v="0"/>
    <n v="0"/>
    <n v="0"/>
    <n v="1"/>
    <n v="0"/>
    <n v="0"/>
    <n v="0"/>
    <n v="0"/>
  </r>
  <r>
    <n v="206370660"/>
    <x v="779"/>
    <d v="2024-01-01T00:00:00"/>
    <d v="2024-12-31T00:00:00"/>
    <n v="366"/>
    <s v="In Process"/>
    <x v="0"/>
    <x v="30"/>
    <x v="0"/>
    <x v="0"/>
    <s v="14 - San Diego/Imperial"/>
    <x v="78"/>
    <s v="619-460-7871"/>
    <s v="5696 LAKE MURRAY BLVD"/>
    <s v="LA MESA"/>
    <s v="91942"/>
    <s v="1457345001"/>
    <s v="SOMRUTAI MAY"/>
    <s v="Yes"/>
    <m/>
    <n v="99"/>
    <n v="99"/>
    <x v="2"/>
    <n v="36234"/>
    <n v="33181"/>
    <n v="206.89"/>
    <n v="292"/>
    <n v="287"/>
    <n v="6246"/>
    <n v="980"/>
    <n v="2260"/>
    <n v="12859"/>
    <m/>
    <n v="294"/>
    <n v="1769"/>
    <n v="8773"/>
    <x v="0"/>
    <n v="33181"/>
    <m/>
    <m/>
    <m/>
    <m/>
    <m/>
    <m/>
    <m/>
    <m/>
    <n v="12043658"/>
    <n v="3113371"/>
    <n v="-599648"/>
    <n v="43854"/>
    <n v="15800531"/>
    <n v="14107993"/>
    <n v="1692538"/>
    <n v="4833"/>
    <n v="12590"/>
    <m/>
    <n v="1684781"/>
    <n v="2195781"/>
    <n v="437988"/>
    <n v="827591"/>
    <n v="4716619"/>
    <m/>
    <n v="15750"/>
    <n v="652868"/>
    <n v="3197061"/>
    <n v="12043658"/>
    <m/>
    <m/>
    <m/>
    <m/>
    <m/>
    <m/>
    <m/>
    <m/>
    <n v="2351348"/>
    <m/>
    <n v="220558"/>
    <m/>
    <n v="5382"/>
    <m/>
    <n v="20244"/>
    <m/>
    <m/>
    <m/>
    <n v="80679"/>
    <m/>
    <n v="14483"/>
    <m/>
    <n v="420677"/>
    <m/>
    <n v="15567"/>
    <n v="7650"/>
    <n v="1048585"/>
    <n v="0"/>
    <n v="1155575"/>
    <n v="222875"/>
    <n v="575537"/>
    <n v="38654"/>
    <m/>
    <n v="48928"/>
    <m/>
    <m/>
    <m/>
    <m/>
    <m/>
    <m/>
    <m/>
    <m/>
    <m/>
    <m/>
    <m/>
    <m/>
    <m/>
    <m/>
    <m/>
    <m/>
    <m/>
    <m/>
    <m/>
    <m/>
    <m/>
    <m/>
    <m/>
    <m/>
    <m/>
    <m/>
    <m/>
    <m/>
    <n v="-49769"/>
    <m/>
    <m/>
    <m/>
    <n v="-766236"/>
    <m/>
    <n v="-124209"/>
    <m/>
    <n v="40301"/>
    <m/>
    <n v="1040241"/>
    <m/>
    <m/>
    <m/>
    <n v="72353"/>
    <m/>
    <n v="-812329"/>
    <m/>
    <m/>
    <m/>
    <m/>
    <m/>
    <m/>
    <m/>
    <m/>
    <m/>
    <m/>
    <m/>
    <m/>
    <m/>
    <m/>
    <m/>
    <m/>
    <m/>
    <n v="6351118"/>
    <n v="1511831"/>
    <n v="6245044"/>
    <n v="305230"/>
    <n v="5601344"/>
    <m/>
    <m/>
    <m/>
    <m/>
    <m/>
    <m/>
    <m/>
    <m/>
    <n v="10327"/>
    <n v="8348"/>
    <n v="399201"/>
    <m/>
    <n v="398695"/>
    <n v="77105"/>
    <n v="377644"/>
    <n v="27103"/>
    <m/>
    <n v="58017"/>
    <n v="523557"/>
    <n v="312465"/>
    <n v="139142"/>
    <n v="922935"/>
    <n v="106045"/>
    <n v="133524"/>
    <n v="239230"/>
    <n v="3392068"/>
    <n v="108550"/>
    <n v="853003"/>
    <n v="48716"/>
    <n v="31013"/>
    <m/>
    <n v="35345"/>
    <n v="304616"/>
    <n v="7816412"/>
    <m/>
    <n v="641797"/>
    <n v="688648"/>
    <n v="1387275"/>
    <n v="8842717"/>
    <n v="19376849"/>
    <n v="1601743"/>
    <n v="9200091"/>
    <m/>
    <n v="8575015"/>
    <n v="19376849"/>
    <n v="5477240"/>
    <m/>
    <m/>
    <m/>
    <n v="45317"/>
    <n v="14285"/>
    <n v="829806"/>
    <n v="690468"/>
    <n v="1579876"/>
    <n v="-938079"/>
    <m/>
    <m/>
    <m/>
    <m/>
    <m/>
    <s v="0.86"/>
    <n v="1377498.98"/>
    <n v="3965"/>
    <n v="0"/>
    <n v="12847"/>
    <n v="29430"/>
    <n v="76485"/>
    <n v="0"/>
    <n v="0"/>
    <n v="5729"/>
    <m/>
    <n v="3525"/>
    <n v="11443"/>
    <n v="4450"/>
    <n v="22671"/>
    <n v="3129"/>
    <n v="4391"/>
    <n v="3946"/>
    <n v="15276"/>
    <n v="197287"/>
    <n v="0"/>
    <n v="0"/>
    <n v="0"/>
    <n v="0"/>
    <n v="0"/>
    <n v="0"/>
    <n v="0"/>
    <n v="304163"/>
    <n v="0"/>
    <n v="703480"/>
    <n v="1217710"/>
    <n v="1876205"/>
    <n v="0"/>
    <n v="0"/>
    <n v="282030"/>
    <m/>
    <n v="95313"/>
    <n v="202168"/>
    <n v="81369"/>
    <n v="470708"/>
    <n v="85542"/>
    <n v="96166"/>
    <n v="193180"/>
    <n v="743084"/>
    <n v="6351118"/>
    <n v="0"/>
    <n v="0"/>
    <n v="0"/>
    <n v="0"/>
    <n v="0"/>
    <n v="0"/>
    <n v="0"/>
    <m/>
    <x v="0"/>
    <x v="0"/>
    <m/>
    <m/>
    <m/>
    <m/>
    <x v="0"/>
    <x v="0"/>
    <m/>
    <m/>
    <m/>
    <n v="132"/>
    <n v="192"/>
    <n v="108"/>
    <n v="88"/>
    <n v="140"/>
    <n v="68"/>
    <n v="54"/>
    <n v="90"/>
    <n v="39"/>
    <n v="1"/>
    <n v="0"/>
    <n v="0"/>
    <n v="0"/>
    <n v="1"/>
    <n v="0"/>
    <n v="1"/>
    <n v="0"/>
    <n v="0"/>
    <n v="0"/>
    <n v="0"/>
    <n v="0"/>
    <n v="0"/>
    <n v="0"/>
    <n v="0"/>
    <n v="1"/>
    <n v="0"/>
    <n v="0"/>
    <n v="0"/>
    <n v="0"/>
  </r>
  <r>
    <n v="206370667"/>
    <x v="780"/>
    <d v="2024-01-01T00:00:00"/>
    <d v="2024-12-31T00:00:00"/>
    <n v="366"/>
    <s v="In Process"/>
    <x v="0"/>
    <x v="30"/>
    <x v="0"/>
    <x v="0"/>
    <s v="14 - San Diego/Imperial"/>
    <x v="78"/>
    <s v="619-460-4444"/>
    <s v="8787 CENTER DRIVE"/>
    <s v="LA MESA"/>
    <s v="91942-0000"/>
    <s v="1689077588"/>
    <s v="KATHERINE H."/>
    <s v="Yes"/>
    <s v="FLAGSTONE HEALTHCARE SOUTH LLC"/>
    <n v="90"/>
    <n v="90"/>
    <x v="2"/>
    <n v="32940"/>
    <n v="29083"/>
    <n v="194.67"/>
    <n v="1487"/>
    <n v="1479"/>
    <n v="7866"/>
    <n v="14851"/>
    <n v="1071"/>
    <n v="3700"/>
    <m/>
    <n v="1171"/>
    <n v="213"/>
    <n v="211"/>
    <x v="0"/>
    <n v="29083"/>
    <m/>
    <m/>
    <m/>
    <m/>
    <m/>
    <m/>
    <m/>
    <m/>
    <n v="13091670"/>
    <n v="9311924"/>
    <n v="2427009"/>
    <n v="1139"/>
    <n v="19977724"/>
    <n v="16647453"/>
    <n v="3330271"/>
    <n v="8149"/>
    <n v="662318"/>
    <m/>
    <n v="2676102"/>
    <n v="3521700"/>
    <n v="6712359"/>
    <n v="453190"/>
    <n v="1687106"/>
    <m/>
    <n v="514641"/>
    <n v="102774"/>
    <n v="99900"/>
    <n v="13091670"/>
    <m/>
    <m/>
    <m/>
    <m/>
    <m/>
    <m/>
    <m/>
    <m/>
    <n v="3461084"/>
    <n v="102735"/>
    <n v="5278942"/>
    <m/>
    <n v="6563"/>
    <m/>
    <n v="53060"/>
    <m/>
    <m/>
    <m/>
    <n v="404861"/>
    <m/>
    <n v="644"/>
    <n v="2565"/>
    <n v="1470"/>
    <m/>
    <n v="172645"/>
    <n v="0"/>
    <n v="2776275"/>
    <n v="0"/>
    <n v="2952045"/>
    <n v="1282680"/>
    <n v="1913571"/>
    <n v="0"/>
    <m/>
    <n v="214708"/>
    <m/>
    <m/>
    <m/>
    <m/>
    <m/>
    <m/>
    <m/>
    <m/>
    <m/>
    <m/>
    <m/>
    <m/>
    <m/>
    <m/>
    <m/>
    <m/>
    <m/>
    <m/>
    <n v="-7776"/>
    <m/>
    <m/>
    <m/>
    <m/>
    <m/>
    <m/>
    <m/>
    <n v="-654"/>
    <m/>
    <n v="-11266"/>
    <m/>
    <m/>
    <m/>
    <n v="344882"/>
    <n v="49452"/>
    <n v="1399169"/>
    <m/>
    <n v="139516"/>
    <m/>
    <n v="394082"/>
    <m/>
    <m/>
    <m/>
    <n v="94100"/>
    <m/>
    <n v="22328"/>
    <m/>
    <m/>
    <n v="3176"/>
    <m/>
    <m/>
    <m/>
    <m/>
    <m/>
    <m/>
    <m/>
    <m/>
    <m/>
    <m/>
    <m/>
    <m/>
    <m/>
    <m/>
    <n v="8988069"/>
    <n v="2067474"/>
    <n v="5591910"/>
    <n v="349345"/>
    <n v="6154481"/>
    <m/>
    <m/>
    <m/>
    <m/>
    <m/>
    <m/>
    <m/>
    <m/>
    <n v="28394"/>
    <n v="9573"/>
    <n v="1021546"/>
    <n v="225"/>
    <n v="968346"/>
    <n v="270347"/>
    <n v="650696"/>
    <n v="107270"/>
    <m/>
    <n v="100312"/>
    <n v="781848"/>
    <n v="418824"/>
    <n v="68848"/>
    <n v="808522"/>
    <n v="544214"/>
    <n v="160427"/>
    <n v="132069"/>
    <n v="3274528"/>
    <n v="19794"/>
    <n v="768456"/>
    <n v="146528"/>
    <n v="13930"/>
    <m/>
    <n v="46"/>
    <n v="198229"/>
    <n v="2609642"/>
    <m/>
    <n v="92423"/>
    <m/>
    <n v="18682744"/>
    <m/>
    <n v="21384809"/>
    <n v="1937894"/>
    <n v="-11673"/>
    <m/>
    <n v="19458588"/>
    <n v="21384809"/>
    <m/>
    <n v="18682744"/>
    <m/>
    <m/>
    <n v="0"/>
    <m/>
    <n v="458795"/>
    <n v="818405"/>
    <n v="1277200"/>
    <n v="-1184777"/>
    <m/>
    <m/>
    <m/>
    <m/>
    <m/>
    <s v="0.00"/>
    <n v="0"/>
    <n v="1952"/>
    <n v="0"/>
    <n v="21028"/>
    <n v="28761"/>
    <n v="82446"/>
    <n v="0"/>
    <n v="0"/>
    <n v="6"/>
    <n v="41250"/>
    <n v="3115"/>
    <n v="14854"/>
    <n v="1233"/>
    <n v="18195"/>
    <n v="12544"/>
    <n v="5065"/>
    <n v="2036"/>
    <n v="101840"/>
    <n v="334325"/>
    <n v="0"/>
    <n v="0"/>
    <n v="0"/>
    <n v="0"/>
    <n v="0"/>
    <n v="0"/>
    <n v="0"/>
    <n v="156537"/>
    <n v="0"/>
    <n v="1188599"/>
    <n v="1394614"/>
    <n v="1997189"/>
    <n v="0"/>
    <n v="0"/>
    <n v="272"/>
    <n v="1793250"/>
    <n v="92618"/>
    <n v="270201"/>
    <n v="23483"/>
    <n v="411511"/>
    <n v="415861"/>
    <n v="117911"/>
    <n v="107883"/>
    <n v="1018140"/>
    <n v="8988069"/>
    <n v="0"/>
    <n v="0"/>
    <n v="0"/>
    <n v="0"/>
    <n v="0"/>
    <n v="0"/>
    <n v="0"/>
    <m/>
    <x v="0"/>
    <x v="0"/>
    <m/>
    <m/>
    <n v="41250"/>
    <m/>
    <x v="0"/>
    <x v="0"/>
    <m/>
    <m/>
    <n v="1793250"/>
    <n v="152"/>
    <n v="246"/>
    <n v="98"/>
    <n v="111"/>
    <n v="195"/>
    <n v="66"/>
    <n v="55"/>
    <n v="111"/>
    <n v="27"/>
    <n v="1"/>
    <n v="0"/>
    <n v="0"/>
    <n v="0"/>
    <n v="1"/>
    <n v="0"/>
    <n v="1"/>
    <n v="0"/>
    <n v="0"/>
    <n v="0"/>
    <n v="0"/>
    <n v="0"/>
    <n v="0"/>
    <n v="0"/>
    <n v="0"/>
    <n v="1"/>
    <n v="0"/>
    <n v="0"/>
    <n v="0"/>
    <n v="0"/>
  </r>
  <r>
    <n v="206370669"/>
    <x v="781"/>
    <d v="2024-01-01T00:00:00"/>
    <d v="2024-12-31T00:00:00"/>
    <n v="366"/>
    <s v="In Process"/>
    <x v="0"/>
    <x v="30"/>
    <x v="0"/>
    <x v="0"/>
    <s v="14 - San Diego/Imperial"/>
    <x v="78"/>
    <s v="619-440-5005"/>
    <s v="654 SOUTH ANZA STREET"/>
    <s v="EL CAJON"/>
    <s v="92020-6602"/>
    <s v="1326441239"/>
    <s v="COLTON LEVAR"/>
    <s v="Yes"/>
    <s v="FLAGSTONE HEALTHCARE SOUTH LLC"/>
    <n v="120"/>
    <n v="120"/>
    <x v="0"/>
    <n v="43920"/>
    <n v="40884"/>
    <n v="205.24"/>
    <n v="796"/>
    <n v="780"/>
    <n v="2688"/>
    <n v="8033"/>
    <n v="2449"/>
    <n v="22654"/>
    <m/>
    <n v="1140"/>
    <n v="286"/>
    <n v="3634"/>
    <x v="0"/>
    <n v="40884"/>
    <m/>
    <m/>
    <m/>
    <m/>
    <m/>
    <m/>
    <m/>
    <m/>
    <n v="14309400"/>
    <n v="5426460"/>
    <n v="208687"/>
    <n v="5638"/>
    <n v="19532811"/>
    <n v="17646955"/>
    <n v="1885856"/>
    <n v="22230"/>
    <n v="358537"/>
    <m/>
    <n v="1549549"/>
    <n v="950250"/>
    <n v="2819891"/>
    <n v="787803"/>
    <n v="7992297"/>
    <m/>
    <n v="387159"/>
    <n v="100100"/>
    <n v="1271900"/>
    <n v="14309400"/>
    <m/>
    <m/>
    <m/>
    <m/>
    <m/>
    <m/>
    <m/>
    <m/>
    <n v="1031071"/>
    <m/>
    <n v="2533505"/>
    <m/>
    <n v="16283"/>
    <m/>
    <n v="1519136"/>
    <m/>
    <m/>
    <m/>
    <n v="307725"/>
    <m/>
    <n v="2568"/>
    <m/>
    <n v="16172"/>
    <m/>
    <n v="150871"/>
    <n v="0"/>
    <n v="1650060"/>
    <n v="0"/>
    <n v="1468890"/>
    <n v="867780"/>
    <n v="1108918"/>
    <n v="29250"/>
    <m/>
    <n v="150691"/>
    <m/>
    <m/>
    <m/>
    <m/>
    <m/>
    <m/>
    <m/>
    <m/>
    <m/>
    <m/>
    <m/>
    <m/>
    <m/>
    <m/>
    <m/>
    <m/>
    <m/>
    <m/>
    <n v="6923"/>
    <m/>
    <m/>
    <m/>
    <m/>
    <m/>
    <m/>
    <m/>
    <n v="-198"/>
    <m/>
    <n v="-10850"/>
    <m/>
    <m/>
    <m/>
    <n v="-309505"/>
    <m/>
    <n v="-516049"/>
    <m/>
    <n v="115720"/>
    <m/>
    <n v="877026"/>
    <m/>
    <m/>
    <m/>
    <n v="-103917"/>
    <m/>
    <n v="149537"/>
    <m/>
    <m/>
    <m/>
    <m/>
    <m/>
    <m/>
    <m/>
    <m/>
    <m/>
    <m/>
    <m/>
    <m/>
    <m/>
    <m/>
    <m/>
    <m/>
    <m/>
    <n v="9434819"/>
    <n v="2315463"/>
    <n v="5896673"/>
    <n v="405502"/>
    <n v="7493597"/>
    <m/>
    <m/>
    <m/>
    <m/>
    <m/>
    <m/>
    <m/>
    <m/>
    <n v="29056"/>
    <n v="6913"/>
    <n v="643864"/>
    <n v="3443"/>
    <n v="623594"/>
    <n v="232220"/>
    <n v="447024"/>
    <n v="69234"/>
    <m/>
    <n v="60036"/>
    <n v="541133"/>
    <n v="365007"/>
    <n v="141757"/>
    <n v="1107291"/>
    <n v="577475"/>
    <n v="235102"/>
    <n v="127261"/>
    <n v="3506879"/>
    <n v="874361"/>
    <n v="303087"/>
    <n v="73662"/>
    <n v="19004"/>
    <m/>
    <n v="20"/>
    <n v="165935"/>
    <n v="2220010"/>
    <m/>
    <n v="722171"/>
    <m/>
    <n v="12611083"/>
    <m/>
    <n v="15553264"/>
    <n v="1588009"/>
    <n v="377358"/>
    <m/>
    <n v="13587897"/>
    <n v="15553264"/>
    <m/>
    <n v="7389951"/>
    <m/>
    <m/>
    <n v="47852"/>
    <m/>
    <n v="783848"/>
    <n v="1592401"/>
    <n v="2424101"/>
    <n v="-1701930"/>
    <m/>
    <m/>
    <m/>
    <m/>
    <m/>
    <s v="0.00"/>
    <n v="0"/>
    <n v="1865"/>
    <n v="0"/>
    <n v="16759"/>
    <n v="37834"/>
    <n v="87568"/>
    <n v="0"/>
    <n v="0"/>
    <n v="483"/>
    <n v="25636"/>
    <n v="7827"/>
    <n v="13553"/>
    <n v="4105"/>
    <n v="26255"/>
    <n v="11619"/>
    <n v="8873"/>
    <n v="1976"/>
    <n v="18530"/>
    <n v="262883"/>
    <n v="0"/>
    <n v="107"/>
    <n v="482"/>
    <n v="160"/>
    <n v="0"/>
    <n v="0"/>
    <n v="749"/>
    <n v="156782"/>
    <n v="0"/>
    <n v="997188"/>
    <n v="2014852"/>
    <n v="2455981"/>
    <n v="0"/>
    <n v="0"/>
    <n v="19150"/>
    <n v="1175244"/>
    <n v="182115"/>
    <n v="241121"/>
    <n v="80566"/>
    <n v="565004"/>
    <n v="448543"/>
    <n v="180994"/>
    <n v="103103"/>
    <n v="814176"/>
    <n v="9434819"/>
    <n v="0"/>
    <n v="6275"/>
    <n v="27761"/>
    <n v="5616"/>
    <n v="0"/>
    <n v="0"/>
    <n v="39652"/>
    <m/>
    <x v="0"/>
    <x v="0"/>
    <m/>
    <m/>
    <n v="25636"/>
    <m/>
    <x v="0"/>
    <x v="0"/>
    <m/>
    <m/>
    <n v="1175244"/>
    <n v="160"/>
    <n v="242"/>
    <n v="95"/>
    <n v="105"/>
    <n v="170"/>
    <n v="56"/>
    <n v="53"/>
    <n v="97"/>
    <n v="22"/>
    <n v="1"/>
    <n v="0"/>
    <n v="0"/>
    <n v="0"/>
    <n v="0"/>
    <n v="1"/>
    <n v="1"/>
    <n v="0"/>
    <n v="0"/>
    <n v="0"/>
    <n v="0"/>
    <n v="0"/>
    <n v="0"/>
    <n v="0"/>
    <n v="0"/>
    <n v="1"/>
    <n v="0"/>
    <n v="0"/>
    <n v="0"/>
    <n v="0"/>
  </r>
  <r>
    <n v="206370670"/>
    <x v="782"/>
    <d v="2024-01-01T00:00:00"/>
    <d v="2024-12-31T00:00:00"/>
    <n v="366"/>
    <s v="In Process"/>
    <x v="0"/>
    <x v="30"/>
    <x v="0"/>
    <x v="0"/>
    <s v="14 - San Diego/Imperial"/>
    <x v="78"/>
    <s v="619-442-0544"/>
    <s v="622 SOUTH ANZA STREET"/>
    <s v="EL CAJON"/>
    <s v="92020-0000"/>
    <s v="ZZT05806I"/>
    <s v="SALVADOR ADAME"/>
    <s v="Yes"/>
    <m/>
    <n v="151"/>
    <n v="151"/>
    <x v="0"/>
    <n v="55266"/>
    <n v="53334"/>
    <n v="227.87"/>
    <n v="423"/>
    <n v="418"/>
    <n v="10804"/>
    <n v="4951"/>
    <n v="4320"/>
    <n v="29812"/>
    <m/>
    <m/>
    <n v="55"/>
    <n v="3392"/>
    <x v="0"/>
    <n v="53334"/>
    <m/>
    <m/>
    <m/>
    <m/>
    <m/>
    <m/>
    <m/>
    <m/>
    <n v="40447125"/>
    <n v="9055118"/>
    <n v="24251652"/>
    <n v="12579"/>
    <n v="25263170"/>
    <n v="25220326"/>
    <n v="42844"/>
    <m/>
    <m/>
    <m/>
    <n v="42844"/>
    <n v="13505000"/>
    <n v="6188750"/>
    <n v="2160000"/>
    <n v="14906000"/>
    <m/>
    <m/>
    <n v="27500"/>
    <n v="3659875"/>
    <n v="40447125"/>
    <m/>
    <m/>
    <m/>
    <m/>
    <m/>
    <m/>
    <m/>
    <m/>
    <n v="6302267"/>
    <m/>
    <n v="2250649"/>
    <m/>
    <n v="30305"/>
    <m/>
    <n v="98066"/>
    <m/>
    <m/>
    <m/>
    <m/>
    <m/>
    <n v="2946"/>
    <m/>
    <n v="370885"/>
    <m/>
    <n v="16059"/>
    <n v="0"/>
    <n v="3595925"/>
    <n v="0"/>
    <n v="2969475"/>
    <n v="669000"/>
    <n v="1569757"/>
    <n v="135496"/>
    <m/>
    <n v="99406"/>
    <m/>
    <m/>
    <m/>
    <m/>
    <m/>
    <m/>
    <m/>
    <m/>
    <m/>
    <m/>
    <m/>
    <m/>
    <m/>
    <m/>
    <m/>
    <m/>
    <m/>
    <m/>
    <m/>
    <m/>
    <m/>
    <m/>
    <m/>
    <m/>
    <m/>
    <m/>
    <m/>
    <m/>
    <m/>
    <m/>
    <m/>
    <m/>
    <n v="9655355"/>
    <m/>
    <n v="4941524"/>
    <m/>
    <n v="1120513"/>
    <m/>
    <n v="6851664"/>
    <m/>
    <m/>
    <m/>
    <m/>
    <m/>
    <n v="1682596"/>
    <m/>
    <m/>
    <m/>
    <m/>
    <m/>
    <m/>
    <m/>
    <m/>
    <m/>
    <m/>
    <m/>
    <m/>
    <m/>
    <m/>
    <m/>
    <m/>
    <m/>
    <n v="12479370"/>
    <n v="3144995"/>
    <n v="9595961"/>
    <n v="338412"/>
    <n v="10301705"/>
    <m/>
    <m/>
    <m/>
    <m/>
    <m/>
    <m/>
    <m/>
    <m/>
    <n v="26765"/>
    <m/>
    <n v="951467"/>
    <n v="420477"/>
    <n v="663723"/>
    <n v="126556"/>
    <n v="492806"/>
    <n v="76528"/>
    <m/>
    <n v="233467"/>
    <n v="827247"/>
    <n v="599473"/>
    <n v="255002"/>
    <n v="1243277"/>
    <n v="263053"/>
    <n v="258177"/>
    <n v="191317"/>
    <n v="6317106"/>
    <n v="161763"/>
    <n v="1265115"/>
    <n v="55397"/>
    <n v="22832"/>
    <m/>
    <n v="22625"/>
    <n v="444448"/>
    <n v="6016189"/>
    <m/>
    <n v="783305"/>
    <n v="232084"/>
    <m/>
    <n v="150000"/>
    <n v="7181578"/>
    <n v="4332143"/>
    <m/>
    <m/>
    <n v="2849435"/>
    <n v="7181578"/>
    <n v="2962274"/>
    <m/>
    <m/>
    <m/>
    <n v="0"/>
    <m/>
    <n v="1265302"/>
    <n v="211865"/>
    <n v="1477167"/>
    <n v="-693862"/>
    <m/>
    <m/>
    <m/>
    <m/>
    <m/>
    <s v="0.00"/>
    <n v="0"/>
    <n v="1973"/>
    <n v="0"/>
    <n v="25162"/>
    <n v="50203"/>
    <n v="147502"/>
    <n v="0"/>
    <n v="0"/>
    <n v="0"/>
    <n v="35817"/>
    <n v="9626"/>
    <n v="19421"/>
    <n v="8275"/>
    <n v="27187"/>
    <n v="6568"/>
    <n v="8789"/>
    <n v="2005"/>
    <n v="25365"/>
    <n v="367893"/>
    <n v="0"/>
    <n v="0"/>
    <n v="37"/>
    <n v="0"/>
    <n v="0"/>
    <n v="0"/>
    <n v="37"/>
    <n v="175880"/>
    <n v="0"/>
    <n v="1438966"/>
    <n v="2355513"/>
    <n v="3729193"/>
    <n v="0"/>
    <n v="0"/>
    <n v="0"/>
    <n v="1699695"/>
    <n v="230294"/>
    <n v="385933"/>
    <n v="150910"/>
    <n v="577488"/>
    <n v="194427"/>
    <n v="182223"/>
    <n v="145692"/>
    <n v="1213156"/>
    <n v="12479370"/>
    <n v="0"/>
    <n v="0"/>
    <n v="2127"/>
    <n v="0"/>
    <n v="0"/>
    <n v="0"/>
    <n v="2127"/>
    <m/>
    <x v="0"/>
    <x v="0"/>
    <m/>
    <m/>
    <n v="35817"/>
    <m/>
    <x v="0"/>
    <x v="0"/>
    <m/>
    <m/>
    <n v="1699695"/>
    <n v="228"/>
    <n v="410"/>
    <n v="134"/>
    <n v="168"/>
    <n v="301"/>
    <n v="104"/>
    <n v="93"/>
    <n v="159"/>
    <n v="61"/>
    <n v="1"/>
    <n v="0"/>
    <n v="0"/>
    <n v="0"/>
    <n v="0"/>
    <n v="1"/>
    <n v="1"/>
    <n v="0"/>
    <n v="0"/>
    <n v="0"/>
    <n v="0"/>
    <n v="0"/>
    <n v="0"/>
    <n v="0"/>
    <n v="0"/>
    <n v="1"/>
    <n v="0"/>
    <n v="0"/>
    <n v="0"/>
    <n v="0"/>
  </r>
  <r>
    <n v="206370671"/>
    <x v="783"/>
    <d v="2024-01-01T00:00:00"/>
    <d v="2024-12-31T00:00:00"/>
    <n v="366"/>
    <s v="In Process"/>
    <x v="0"/>
    <x v="30"/>
    <x v="0"/>
    <x v="0"/>
    <s v="14 - San Diego/Imperial"/>
    <x v="78"/>
    <s v="619-442-0245"/>
    <s v="151 CLAYDELLE AVENUE"/>
    <s v="EL CAJON"/>
    <s v="92020-0000"/>
    <s v="1073916987"/>
    <s v="MATT OLDROYD"/>
    <s v="Yes"/>
    <s v="FLAGSTONE HEALTHCARE SOUTH LLC"/>
    <n v="65"/>
    <n v="65"/>
    <x v="2"/>
    <n v="23790"/>
    <n v="13931"/>
    <n v="138.27000000000001"/>
    <n v="72"/>
    <n v="72"/>
    <n v="683"/>
    <n v="592"/>
    <n v="742"/>
    <n v="11378"/>
    <m/>
    <n v="536"/>
    <m/>
    <m/>
    <x v="1"/>
    <n v="3506"/>
    <m/>
    <m/>
    <m/>
    <n v="10425"/>
    <m/>
    <m/>
    <m/>
    <m/>
    <n v="9349990"/>
    <n v="4817500"/>
    <n v="4635747"/>
    <n v="383"/>
    <n v="9532126"/>
    <n v="11078968"/>
    <n v="-1546842"/>
    <n v="2073"/>
    <n v="-324401"/>
    <m/>
    <n v="-1220368"/>
    <n v="384590"/>
    <n v="456258"/>
    <n v="288325"/>
    <n v="7886822"/>
    <m/>
    <n v="333995"/>
    <m/>
    <m/>
    <n v="4074645"/>
    <m/>
    <m/>
    <m/>
    <n v="5275345"/>
    <m/>
    <m/>
    <m/>
    <m/>
    <n v="555625"/>
    <m/>
    <n v="423260"/>
    <m/>
    <n v="267691"/>
    <m/>
    <n v="3309650"/>
    <m/>
    <m/>
    <m/>
    <n v="257408"/>
    <m/>
    <n v="3866"/>
    <m/>
    <m/>
    <m/>
    <n v="278554"/>
    <n v="0"/>
    <n v="204165"/>
    <n v="3616020"/>
    <n v="201150"/>
    <n v="275355"/>
    <n v="71484"/>
    <n v="24975"/>
    <m/>
    <n v="145797"/>
    <m/>
    <m/>
    <m/>
    <m/>
    <m/>
    <m/>
    <m/>
    <m/>
    <m/>
    <m/>
    <m/>
    <m/>
    <m/>
    <m/>
    <m/>
    <m/>
    <m/>
    <m/>
    <m/>
    <m/>
    <m/>
    <m/>
    <m/>
    <m/>
    <m/>
    <m/>
    <m/>
    <m/>
    <n v="3866"/>
    <m/>
    <m/>
    <m/>
    <n v="153318"/>
    <m/>
    <n v="72552"/>
    <m/>
    <n v="574081"/>
    <m/>
    <n v="3854222"/>
    <m/>
    <m/>
    <m/>
    <n v="-22292"/>
    <m/>
    <m/>
    <m/>
    <m/>
    <m/>
    <m/>
    <m/>
    <m/>
    <m/>
    <m/>
    <m/>
    <m/>
    <m/>
    <m/>
    <m/>
    <m/>
    <m/>
    <m/>
    <m/>
    <n v="6097306"/>
    <n v="1527197"/>
    <n v="3454465"/>
    <n v="260392"/>
    <n v="1323460"/>
    <m/>
    <m/>
    <m/>
    <n v="4193670"/>
    <m/>
    <m/>
    <m/>
    <m/>
    <n v="135138"/>
    <n v="6416"/>
    <n v="130223"/>
    <n v="878799"/>
    <n v="101224"/>
    <n v="90845"/>
    <n v="132922"/>
    <n v="40344"/>
    <m/>
    <n v="24782"/>
    <n v="332473"/>
    <n v="177595"/>
    <n v="281559"/>
    <n v="353832"/>
    <n v="300580"/>
    <n v="115918"/>
    <n v="105103"/>
    <n v="1704856"/>
    <n v="56961"/>
    <n v="509479"/>
    <n v="44870"/>
    <n v="8862"/>
    <m/>
    <n v="54"/>
    <n v="29003"/>
    <n v="1776291"/>
    <m/>
    <n v="161967"/>
    <m/>
    <n v="6361664"/>
    <m/>
    <n v="8299922"/>
    <n v="1995440"/>
    <m/>
    <m/>
    <n v="6304482"/>
    <n v="8299922"/>
    <m/>
    <n v="6361664"/>
    <m/>
    <m/>
    <n v="0"/>
    <m/>
    <m/>
    <n v="674810"/>
    <n v="674810"/>
    <n v="-512843"/>
    <m/>
    <m/>
    <m/>
    <m/>
    <m/>
    <s v="0.00"/>
    <n v="0"/>
    <n v="2689"/>
    <n v="0"/>
    <n v="19337"/>
    <n v="34559"/>
    <n v="35892"/>
    <n v="0"/>
    <n v="0"/>
    <n v="700"/>
    <n v="21398"/>
    <n v="3502"/>
    <n v="4793"/>
    <n v="2121"/>
    <n v="8941"/>
    <n v="3998"/>
    <n v="4254"/>
    <n v="1702"/>
    <n v="9981"/>
    <n v="153867"/>
    <n v="0"/>
    <n v="1904"/>
    <n v="184"/>
    <n v="890"/>
    <n v="0"/>
    <n v="0"/>
    <n v="2978"/>
    <n v="150263"/>
    <n v="0"/>
    <n v="1148130"/>
    <n v="1648163"/>
    <n v="967199"/>
    <n v="0"/>
    <n v="0"/>
    <n v="13659"/>
    <n v="926766"/>
    <n v="97197"/>
    <n v="95933"/>
    <n v="42821"/>
    <n v="200979"/>
    <n v="233625"/>
    <n v="88789"/>
    <n v="87700"/>
    <n v="396082"/>
    <n v="6097306"/>
    <n v="0"/>
    <n v="111511"/>
    <n v="10605"/>
    <n v="31211"/>
    <n v="0"/>
    <n v="0"/>
    <n v="153327"/>
    <m/>
    <x v="0"/>
    <x v="0"/>
    <m/>
    <m/>
    <n v="21398"/>
    <m/>
    <x v="0"/>
    <x v="0"/>
    <m/>
    <m/>
    <n v="926766"/>
    <n v="114"/>
    <n v="184"/>
    <n v="50"/>
    <n v="91"/>
    <n v="156"/>
    <n v="33"/>
    <n v="28"/>
    <n v="57"/>
    <n v="9"/>
    <n v="1"/>
    <n v="0"/>
    <n v="0"/>
    <n v="0"/>
    <n v="1"/>
    <n v="0"/>
    <n v="1"/>
    <n v="0"/>
    <n v="0"/>
    <n v="0"/>
    <n v="1"/>
    <n v="0"/>
    <n v="0"/>
    <n v="0"/>
    <n v="0"/>
    <n v="1"/>
    <n v="0"/>
    <n v="0"/>
    <n v="0"/>
    <n v="0"/>
  </r>
  <r>
    <n v="206370677"/>
    <x v="784"/>
    <d v="2024-01-01T00:00:00"/>
    <d v="2024-12-31T00:00:00"/>
    <n v="366"/>
    <s v="In Process"/>
    <x v="0"/>
    <x v="30"/>
    <x v="0"/>
    <x v="0"/>
    <s v="14 - San Diego/Imperial"/>
    <x v="79"/>
    <s v="858-459-4361"/>
    <s v="7160 FAY AVENUE"/>
    <s v="LA JOLLA"/>
    <s v="92037-0000"/>
    <s v="1588067482"/>
    <s v="JENNIFER KNOX"/>
    <s v="Yes"/>
    <s v="FLAGSTONE HEALTHCARE SOUTH LLC"/>
    <n v="59"/>
    <n v="59"/>
    <x v="1"/>
    <n v="21594"/>
    <n v="19331"/>
    <n v="196.19"/>
    <n v="572"/>
    <n v="564"/>
    <n v="7663"/>
    <n v="4511"/>
    <n v="804"/>
    <n v="4777"/>
    <m/>
    <n v="607"/>
    <n v="939"/>
    <n v="30"/>
    <x v="0"/>
    <n v="19331"/>
    <m/>
    <m/>
    <m/>
    <m/>
    <m/>
    <m/>
    <m/>
    <m/>
    <n v="8283825"/>
    <n v="4834182"/>
    <n v="575689"/>
    <n v="263"/>
    <n v="12542581"/>
    <n v="11031457"/>
    <n v="1511124"/>
    <n v="1716"/>
    <n v="290425"/>
    <m/>
    <n v="1222415"/>
    <n v="3268450"/>
    <n v="1946043"/>
    <n v="344803"/>
    <n v="2028947"/>
    <m/>
    <n v="266362"/>
    <n v="416470"/>
    <n v="12750"/>
    <n v="8283825"/>
    <m/>
    <m/>
    <m/>
    <m/>
    <m/>
    <m/>
    <m/>
    <m/>
    <n v="2691230"/>
    <m/>
    <n v="1181038"/>
    <m/>
    <n v="9860"/>
    <m/>
    <n v="759768"/>
    <m/>
    <m/>
    <m/>
    <n v="171883"/>
    <m/>
    <n v="20403"/>
    <m/>
    <m/>
    <m/>
    <n v="110548"/>
    <n v="1757"/>
    <n v="1518173"/>
    <n v="0"/>
    <n v="1624185"/>
    <n v="582615"/>
    <n v="827590"/>
    <n v="50218"/>
    <m/>
    <n v="119096"/>
    <m/>
    <m/>
    <m/>
    <m/>
    <m/>
    <m/>
    <m/>
    <m/>
    <m/>
    <m/>
    <m/>
    <m/>
    <m/>
    <m/>
    <m/>
    <m/>
    <m/>
    <m/>
    <m/>
    <m/>
    <m/>
    <m/>
    <m/>
    <m/>
    <m/>
    <m/>
    <n v="-15114"/>
    <m/>
    <n v="-27970"/>
    <m/>
    <m/>
    <m/>
    <n v="-722527"/>
    <m/>
    <n v="501349"/>
    <m/>
    <n v="63568"/>
    <m/>
    <n v="726913"/>
    <m/>
    <m/>
    <m/>
    <n v="47605"/>
    <m/>
    <n v="1865"/>
    <m/>
    <m/>
    <m/>
    <m/>
    <m/>
    <m/>
    <m/>
    <m/>
    <m/>
    <m/>
    <m/>
    <m/>
    <m/>
    <m/>
    <m/>
    <m/>
    <m/>
    <n v="5858526"/>
    <n v="1362915"/>
    <n v="3810016"/>
    <n v="174578"/>
    <n v="4131070"/>
    <m/>
    <m/>
    <m/>
    <m/>
    <m/>
    <m/>
    <m/>
    <m/>
    <n v="21856"/>
    <n v="5429"/>
    <n v="615116"/>
    <m/>
    <n v="461667"/>
    <n v="126597"/>
    <n v="439833"/>
    <n v="59294"/>
    <m/>
    <n v="59470"/>
    <n v="291110"/>
    <n v="133797"/>
    <n v="143578"/>
    <n v="663658"/>
    <n v="411830"/>
    <n v="128042"/>
    <n v="126564"/>
    <n v="2204255"/>
    <n v="282107"/>
    <n v="535652"/>
    <n v="47526"/>
    <n v="9491"/>
    <m/>
    <m/>
    <n v="133515"/>
    <n v="1535390"/>
    <m/>
    <n v="371749"/>
    <m/>
    <n v="10218625"/>
    <m/>
    <n v="12125764"/>
    <n v="671363"/>
    <n v="2643968"/>
    <m/>
    <n v="8810433"/>
    <n v="12125764"/>
    <m/>
    <n v="2334658"/>
    <m/>
    <m/>
    <n v="42948"/>
    <m/>
    <n v="442762"/>
    <n v="1428817"/>
    <n v="1914527"/>
    <n v="-1542778"/>
    <m/>
    <m/>
    <m/>
    <m/>
    <m/>
    <s v="0.00"/>
    <n v="0"/>
    <n v="2008"/>
    <n v="0"/>
    <n v="12752"/>
    <n v="21413"/>
    <n v="42867"/>
    <n v="0"/>
    <n v="0"/>
    <n v="432"/>
    <n v="19762"/>
    <n v="2308"/>
    <n v="4314"/>
    <n v="5683"/>
    <n v="15053"/>
    <n v="7392"/>
    <n v="3928"/>
    <n v="1871"/>
    <n v="12143"/>
    <n v="151926"/>
    <n v="0"/>
    <n v="32"/>
    <n v="23"/>
    <n v="942"/>
    <n v="0"/>
    <n v="0"/>
    <n v="997"/>
    <n v="170222"/>
    <n v="0"/>
    <n v="748701"/>
    <n v="1039418"/>
    <n v="1136280"/>
    <n v="0"/>
    <n v="0"/>
    <n v="10588"/>
    <n v="975380"/>
    <n v="76938"/>
    <n v="81384"/>
    <n v="102003"/>
    <n v="367284"/>
    <n v="327855"/>
    <n v="89785"/>
    <n v="98747"/>
    <n v="633941"/>
    <n v="5858526"/>
    <n v="0"/>
    <n v="1895"/>
    <n v="1340"/>
    <n v="33063"/>
    <n v="0"/>
    <n v="0"/>
    <n v="36298"/>
    <m/>
    <x v="0"/>
    <x v="0"/>
    <m/>
    <m/>
    <n v="19762"/>
    <m/>
    <x v="0"/>
    <x v="0"/>
    <m/>
    <m/>
    <n v="975380"/>
    <n v="88"/>
    <n v="146"/>
    <n v="44"/>
    <n v="60"/>
    <n v="109"/>
    <n v="26"/>
    <n v="24"/>
    <n v="47"/>
    <n v="6"/>
    <n v="1"/>
    <n v="0"/>
    <n v="0"/>
    <n v="1"/>
    <n v="0"/>
    <n v="0"/>
    <n v="1"/>
    <n v="0"/>
    <n v="0"/>
    <n v="0"/>
    <n v="0"/>
    <n v="0"/>
    <n v="0"/>
    <n v="0"/>
    <n v="0"/>
    <n v="1"/>
    <n v="0"/>
    <n v="0"/>
    <n v="0"/>
    <n v="0"/>
  </r>
  <r>
    <n v="206370678"/>
    <x v="785"/>
    <d v="2024-01-01T00:00:00"/>
    <d v="2024-12-31T00:00:00"/>
    <n v="366"/>
    <s v="In Process"/>
    <x v="0"/>
    <x v="30"/>
    <x v="0"/>
    <x v="0"/>
    <s v="14 - San Diego/Imperial"/>
    <x v="76"/>
    <s v="619-297-4484"/>
    <s v="3680 REYNARD WAY"/>
    <s v="SAN DIEGO"/>
    <s v="92103-0000"/>
    <s v="1669875563"/>
    <s v="STEWART MONTGOMERY"/>
    <s v="Yes"/>
    <s v="FLAGSTONE HEALTHCARE SOUTH LLC"/>
    <n v="75"/>
    <n v="75"/>
    <x v="2"/>
    <n v="27450"/>
    <n v="26193"/>
    <n v="209.13"/>
    <n v="622"/>
    <n v="615"/>
    <n v="3674"/>
    <n v="6258"/>
    <n v="583"/>
    <n v="12450"/>
    <m/>
    <n v="2057"/>
    <n v="176"/>
    <n v="995"/>
    <x v="0"/>
    <n v="26193"/>
    <m/>
    <m/>
    <m/>
    <m/>
    <m/>
    <m/>
    <m/>
    <m/>
    <n v="10269280"/>
    <n v="5018095"/>
    <n v="2168550"/>
    <n v="2025"/>
    <n v="13120850"/>
    <n v="12556586"/>
    <n v="564264"/>
    <n v="6503"/>
    <n v="105203"/>
    <m/>
    <n v="465564"/>
    <n v="1387620"/>
    <n v="2464565"/>
    <n v="154484"/>
    <n v="3299016"/>
    <m/>
    <n v="2566795"/>
    <n v="78940"/>
    <n v="317860"/>
    <n v="10269280"/>
    <m/>
    <m/>
    <m/>
    <m/>
    <m/>
    <m/>
    <m/>
    <m/>
    <n v="1140328"/>
    <m/>
    <n v="1468103"/>
    <m/>
    <n v="58595"/>
    <m/>
    <n v="1251285"/>
    <m/>
    <m/>
    <m/>
    <n v="1094989"/>
    <m/>
    <n v="4275"/>
    <m/>
    <n v="520"/>
    <m/>
    <n v="56645"/>
    <n v="0"/>
    <n v="1953765"/>
    <n v="0"/>
    <n v="1806030"/>
    <n v="780435"/>
    <n v="268932"/>
    <n v="61129"/>
    <m/>
    <n v="91159"/>
    <m/>
    <m/>
    <m/>
    <m/>
    <m/>
    <m/>
    <m/>
    <m/>
    <m/>
    <m/>
    <m/>
    <m/>
    <m/>
    <m/>
    <m/>
    <m/>
    <m/>
    <m/>
    <m/>
    <m/>
    <m/>
    <m/>
    <m/>
    <m/>
    <m/>
    <m/>
    <m/>
    <m/>
    <n v="46670"/>
    <m/>
    <m/>
    <m/>
    <n v="-363138"/>
    <m/>
    <n v="2909880"/>
    <m/>
    <n v="34311"/>
    <m/>
    <n v="732710"/>
    <m/>
    <m/>
    <m/>
    <n v="-1249599"/>
    <m/>
    <n v="57716"/>
    <m/>
    <m/>
    <m/>
    <m/>
    <m/>
    <m/>
    <m/>
    <m/>
    <m/>
    <m/>
    <m/>
    <m/>
    <m/>
    <m/>
    <m/>
    <m/>
    <m/>
    <n v="6843374"/>
    <n v="1683688"/>
    <n v="4029524"/>
    <n v="262587"/>
    <n v="4613290"/>
    <m/>
    <m/>
    <m/>
    <m/>
    <m/>
    <m/>
    <m/>
    <m/>
    <n v="40912"/>
    <n v="7775"/>
    <n v="676198"/>
    <n v="613"/>
    <n v="717184"/>
    <n v="216629"/>
    <n v="274845"/>
    <n v="50907"/>
    <m/>
    <n v="32977"/>
    <n v="366605"/>
    <n v="223476"/>
    <n v="138671"/>
    <n v="833142"/>
    <n v="436384"/>
    <n v="182941"/>
    <n v="107777"/>
    <n v="2688361"/>
    <n v="304703"/>
    <n v="490182"/>
    <n v="32901"/>
    <n v="10097"/>
    <m/>
    <n v="38"/>
    <n v="109978"/>
    <n v="1690776"/>
    <m/>
    <n v="823286"/>
    <m/>
    <n v="15438556"/>
    <m/>
    <n v="17952618"/>
    <n v="1545239"/>
    <n v="2917448"/>
    <m/>
    <n v="13489931"/>
    <n v="17952618"/>
    <m/>
    <n v="7656204"/>
    <m/>
    <m/>
    <n v="82297"/>
    <m/>
    <n v="283280"/>
    <n v="1252650"/>
    <n v="1618227"/>
    <n v="-794941"/>
    <m/>
    <m/>
    <m/>
    <m/>
    <m/>
    <s v="0.00"/>
    <n v="0"/>
    <n v="1631"/>
    <n v="0"/>
    <n v="8695"/>
    <n v="27367"/>
    <n v="59166"/>
    <n v="0"/>
    <n v="0"/>
    <n v="0"/>
    <n v="29069"/>
    <n v="3910"/>
    <n v="7400"/>
    <n v="4339"/>
    <n v="17760"/>
    <n v="9901"/>
    <n v="6064"/>
    <n v="2000"/>
    <n v="15537"/>
    <n v="192839"/>
    <n v="0"/>
    <n v="199"/>
    <n v="440"/>
    <n v="1763"/>
    <n v="0"/>
    <n v="0"/>
    <n v="2402"/>
    <n v="116348"/>
    <n v="0"/>
    <n v="509707"/>
    <n v="1232589"/>
    <n v="1528564"/>
    <n v="0"/>
    <n v="0"/>
    <n v="0"/>
    <n v="1261240"/>
    <n v="115565"/>
    <n v="137868"/>
    <n v="80317"/>
    <n v="427909"/>
    <n v="339887"/>
    <n v="142202"/>
    <n v="84624"/>
    <n v="866554"/>
    <n v="6843374"/>
    <n v="0"/>
    <n v="11644"/>
    <n v="25325"/>
    <n v="61863"/>
    <n v="0"/>
    <n v="0"/>
    <n v="98832"/>
    <m/>
    <x v="0"/>
    <x v="0"/>
    <m/>
    <m/>
    <n v="29069"/>
    <m/>
    <x v="0"/>
    <x v="0"/>
    <m/>
    <m/>
    <n v="1261240"/>
    <n v="111"/>
    <n v="160"/>
    <n v="77"/>
    <n v="75"/>
    <n v="116"/>
    <n v="46"/>
    <n v="29"/>
    <n v="55"/>
    <n v="12"/>
    <n v="1"/>
    <n v="0"/>
    <n v="0"/>
    <n v="0"/>
    <n v="1"/>
    <n v="0"/>
    <n v="1"/>
    <n v="0"/>
    <n v="0"/>
    <n v="0"/>
    <n v="0"/>
    <n v="0"/>
    <n v="0"/>
    <n v="0"/>
    <n v="0"/>
    <n v="1"/>
    <n v="0"/>
    <n v="0"/>
    <n v="0"/>
    <n v="0"/>
  </r>
  <r>
    <n v="206370684"/>
    <x v="786"/>
    <d v="2024-01-01T00:00:00"/>
    <d v="2024-12-31T00:00:00"/>
    <n v="366"/>
    <s v="In Process"/>
    <x v="0"/>
    <x v="30"/>
    <x v="0"/>
    <x v="0"/>
    <s v="14 - San Diego/Imperial"/>
    <x v="78"/>
    <s v="619-465-0702"/>
    <s v="8665 LA MESA BLVD"/>
    <s v="LA MESA"/>
    <s v="91941"/>
    <s v="1225028327"/>
    <s v="CURITS WHITE"/>
    <s v="Yes"/>
    <m/>
    <n v="119"/>
    <n v="119"/>
    <x v="0"/>
    <n v="43554"/>
    <n v="37719"/>
    <n v="204.49"/>
    <n v="331"/>
    <n v="360"/>
    <n v="6830"/>
    <n v="2539"/>
    <n v="2544"/>
    <n v="22905"/>
    <m/>
    <n v="1722"/>
    <n v="413"/>
    <n v="766"/>
    <x v="1"/>
    <n v="28340"/>
    <m/>
    <m/>
    <m/>
    <n v="9379"/>
    <m/>
    <m/>
    <m/>
    <m/>
    <n v="15762168"/>
    <n v="3282801"/>
    <n v="-2791177"/>
    <n v="22764"/>
    <n v="21858910"/>
    <n v="21356650"/>
    <n v="502260"/>
    <n v="4"/>
    <n v="24380"/>
    <m/>
    <n v="477884"/>
    <n v="2552614"/>
    <n v="961179"/>
    <n v="1081425"/>
    <n v="9945801"/>
    <m/>
    <n v="760167"/>
    <n v="194244"/>
    <n v="266738"/>
    <n v="9868616"/>
    <m/>
    <m/>
    <m/>
    <n v="5893552"/>
    <m/>
    <m/>
    <m/>
    <m/>
    <n v="490877"/>
    <m/>
    <n v="198491"/>
    <m/>
    <n v="223038"/>
    <m/>
    <n v="2008133"/>
    <m/>
    <m/>
    <m/>
    <n v="150972"/>
    <m/>
    <n v="144133"/>
    <m/>
    <n v="67157"/>
    <m/>
    <n v="251380"/>
    <n v="36978"/>
    <n v="953172"/>
    <n v="0"/>
    <n v="1017623"/>
    <n v="202165"/>
    <n v="680487"/>
    <n v="77371"/>
    <m/>
    <n v="63625"/>
    <m/>
    <m/>
    <m/>
    <m/>
    <m/>
    <m/>
    <m/>
    <m/>
    <m/>
    <m/>
    <m/>
    <m/>
    <m/>
    <m/>
    <m/>
    <m/>
    <m/>
    <m/>
    <m/>
    <m/>
    <m/>
    <m/>
    <m/>
    <m/>
    <m/>
    <m/>
    <m/>
    <m/>
    <m/>
    <m/>
    <m/>
    <m/>
    <n v="-14858794"/>
    <m/>
    <n v="890136"/>
    <m/>
    <n v="1001596"/>
    <m/>
    <n v="9227052"/>
    <m/>
    <m/>
    <m/>
    <n v="706132"/>
    <m/>
    <n v="242701"/>
    <m/>
    <m/>
    <m/>
    <m/>
    <m/>
    <m/>
    <m/>
    <m/>
    <m/>
    <m/>
    <m/>
    <m/>
    <m/>
    <m/>
    <m/>
    <m/>
    <m/>
    <n v="10246036"/>
    <n v="2179623"/>
    <n v="8930991"/>
    <n v="195213"/>
    <n v="5505425"/>
    <m/>
    <m/>
    <m/>
    <n v="3747732"/>
    <m/>
    <m/>
    <m/>
    <m/>
    <n v="157920"/>
    <n v="49637"/>
    <n v="447590"/>
    <m/>
    <n v="325410"/>
    <n v="96018"/>
    <n v="361118"/>
    <n v="41713"/>
    <m/>
    <n v="40889"/>
    <n v="668752"/>
    <n v="376357"/>
    <n v="135007"/>
    <n v="1010728"/>
    <n v="232228"/>
    <n v="314679"/>
    <n v="269587"/>
    <n v="4242209"/>
    <n v="308833"/>
    <n v="2447070"/>
    <n v="321931"/>
    <n v="36299"/>
    <m/>
    <m/>
    <n v="219518"/>
    <n v="6900706"/>
    <m/>
    <n v="221282"/>
    <m/>
    <n v="16997107"/>
    <m/>
    <n v="24119095"/>
    <n v="1526399"/>
    <m/>
    <n v="22883103"/>
    <n v="-290407"/>
    <n v="24119095"/>
    <m/>
    <m/>
    <m/>
    <n v="1738133"/>
    <n v="0"/>
    <m/>
    <n v="101454"/>
    <n v="131070"/>
    <n v="232524"/>
    <n v="-11242"/>
    <n v="18144970"/>
    <m/>
    <m/>
    <n v="22883103"/>
    <m/>
    <s v="0.87"/>
    <n v="1327967.1299999999"/>
    <n v="1901"/>
    <n v="0"/>
    <n v="22098"/>
    <n v="62131"/>
    <n v="79446"/>
    <n v="0"/>
    <n v="0"/>
    <n v="4688"/>
    <n v="13853"/>
    <n v="5963"/>
    <n v="13029"/>
    <n v="3986"/>
    <n v="21811"/>
    <n v="3481"/>
    <n v="11147"/>
    <n v="5933"/>
    <n v="21589"/>
    <n v="271056"/>
    <n v="0"/>
    <n v="0"/>
    <n v="0"/>
    <n v="0"/>
    <n v="0"/>
    <n v="0"/>
    <n v="0"/>
    <n v="164906"/>
    <n v="0"/>
    <n v="1308607"/>
    <n v="3219718"/>
    <n v="2106737"/>
    <n v="0"/>
    <n v="0"/>
    <n v="165783"/>
    <n v="707868"/>
    <n v="157656"/>
    <n v="258062"/>
    <n v="68236"/>
    <n v="541909"/>
    <n v="133190"/>
    <n v="244308"/>
    <n v="224285"/>
    <n v="944771"/>
    <n v="10246036"/>
    <n v="0"/>
    <n v="0"/>
    <n v="0"/>
    <n v="0"/>
    <n v="0"/>
    <n v="0"/>
    <n v="0"/>
    <m/>
    <x v="0"/>
    <x v="0"/>
    <m/>
    <m/>
    <n v="13853"/>
    <m/>
    <x v="0"/>
    <x v="0"/>
    <m/>
    <m/>
    <n v="707868"/>
    <n v="216"/>
    <n v="330"/>
    <n v="144"/>
    <n v="160"/>
    <n v="255"/>
    <n v="102"/>
    <n v="72"/>
    <n v="128"/>
    <n v="35"/>
    <n v="1"/>
    <n v="0"/>
    <n v="0"/>
    <n v="0"/>
    <n v="0"/>
    <n v="1"/>
    <n v="1"/>
    <n v="0"/>
    <n v="0"/>
    <n v="0"/>
    <n v="1"/>
    <n v="0"/>
    <n v="0"/>
    <n v="0"/>
    <n v="0"/>
    <n v="1"/>
    <n v="0"/>
    <n v="0"/>
    <n v="0"/>
    <n v="0"/>
  </r>
  <r>
    <n v="206370687"/>
    <x v="787"/>
    <d v="2024-01-01T00:00:00"/>
    <d v="2024-12-31T00:00:00"/>
    <n v="366"/>
    <s v="In Process"/>
    <x v="0"/>
    <x v="30"/>
    <x v="0"/>
    <x v="0"/>
    <s v="14 - San Diego/Imperial"/>
    <x v="80"/>
    <s v="619-474-6741"/>
    <s v="220 EAST 24TH STREET"/>
    <s v="NATIONAL CITY"/>
    <s v="91950"/>
    <s v="1730176538"/>
    <s v="EDDIE HERNANDEZ"/>
    <s v="Yes"/>
    <s v="ANTELOPE HOLDINGS II, LLC; ANTELOPE HOLD"/>
    <n v="98"/>
    <n v="98"/>
    <x v="2"/>
    <n v="35868"/>
    <n v="32841"/>
    <n v="220.47"/>
    <n v="203"/>
    <n v="215"/>
    <n v="3859"/>
    <n v="4348"/>
    <n v="1179"/>
    <n v="19936"/>
    <m/>
    <n v="1678"/>
    <n v="459"/>
    <n v="1382"/>
    <x v="0"/>
    <n v="32841"/>
    <m/>
    <m/>
    <m/>
    <m/>
    <m/>
    <m/>
    <m/>
    <m/>
    <n v="10344915"/>
    <n v="2369556"/>
    <n v="-1469790"/>
    <n v="15536"/>
    <n v="14199797"/>
    <n v="15482657"/>
    <n v="-1282860"/>
    <n v="2385912"/>
    <m/>
    <m/>
    <n v="1103052"/>
    <n v="1215585"/>
    <n v="1369620"/>
    <n v="371385"/>
    <n v="6279840"/>
    <m/>
    <n v="528570"/>
    <n v="144585"/>
    <n v="435330"/>
    <n v="10344915"/>
    <m/>
    <m/>
    <m/>
    <m/>
    <m/>
    <m/>
    <m/>
    <m/>
    <n v="1094761"/>
    <m/>
    <m/>
    <m/>
    <n v="4065"/>
    <m/>
    <n v="47379"/>
    <m/>
    <m/>
    <m/>
    <n v="1220674"/>
    <m/>
    <n v="2665"/>
    <m/>
    <n v="12"/>
    <m/>
    <n v="19942"/>
    <n v="0"/>
    <n v="1017825"/>
    <n v="0"/>
    <n v="848985"/>
    <n v="86815"/>
    <n v="337080"/>
    <n v="32294"/>
    <m/>
    <n v="26615"/>
    <m/>
    <m/>
    <m/>
    <m/>
    <m/>
    <m/>
    <m/>
    <m/>
    <m/>
    <m/>
    <m/>
    <m/>
    <m/>
    <m/>
    <m/>
    <m/>
    <m/>
    <m/>
    <m/>
    <m/>
    <m/>
    <m/>
    <m/>
    <m/>
    <m/>
    <m/>
    <m/>
    <m/>
    <n v="-22486"/>
    <m/>
    <m/>
    <m/>
    <n v="-1234971"/>
    <m/>
    <m/>
    <m/>
    <n v="-186120"/>
    <m/>
    <n v="814489"/>
    <m/>
    <m/>
    <m/>
    <n v="-927371"/>
    <m/>
    <n v="86669"/>
    <m/>
    <m/>
    <m/>
    <m/>
    <m/>
    <m/>
    <m/>
    <m/>
    <m/>
    <m/>
    <m/>
    <m/>
    <m/>
    <m/>
    <m/>
    <m/>
    <m/>
    <n v="6010119"/>
    <n v="1067875"/>
    <n v="8404663"/>
    <n v="158524"/>
    <n v="5585629"/>
    <m/>
    <m/>
    <m/>
    <m/>
    <m/>
    <m/>
    <m/>
    <m/>
    <n v="11902"/>
    <m/>
    <n v="511945"/>
    <m/>
    <n v="449177"/>
    <n v="47911"/>
    <n v="349436"/>
    <n v="35287"/>
    <m/>
    <n v="29835"/>
    <n v="441507"/>
    <n v="240314"/>
    <n v="145928"/>
    <n v="755492"/>
    <n v="199963"/>
    <n v="119842"/>
    <n v="42943"/>
    <n v="3475396"/>
    <n v="454183"/>
    <n v="1199775"/>
    <n v="118496"/>
    <n v="46378"/>
    <m/>
    <n v="156398"/>
    <n v="1064920"/>
    <n v="2114632"/>
    <m/>
    <n v="513159"/>
    <n v="426367"/>
    <n v="3129264"/>
    <n v="3301406"/>
    <n v="9484828"/>
    <n v="7884940"/>
    <m/>
    <n v="810995"/>
    <n v="788893"/>
    <n v="9484828"/>
    <m/>
    <n v="3128364"/>
    <n v="4888350"/>
    <m/>
    <n v="15300"/>
    <m/>
    <n v="1222788"/>
    <n v="798761"/>
    <n v="2036849"/>
    <n v="-1523690"/>
    <m/>
    <m/>
    <m/>
    <n v="810995"/>
    <m/>
    <s v="0.05"/>
    <n v="394247"/>
    <n v="2016"/>
    <n v="0"/>
    <n v="18197"/>
    <n v="17999"/>
    <n v="79818"/>
    <n v="0"/>
    <n v="0"/>
    <n v="8260"/>
    <m/>
    <n v="4020"/>
    <m/>
    <m/>
    <n v="18706"/>
    <n v="5584"/>
    <n v="4333"/>
    <n v="694"/>
    <n v="21190"/>
    <n v="180817"/>
    <n v="0"/>
    <n v="0"/>
    <n v="0"/>
    <n v="0"/>
    <n v="0"/>
    <n v="0"/>
    <n v="0"/>
    <n v="172234"/>
    <n v="0"/>
    <n v="1045966"/>
    <n v="862675"/>
    <n v="2043929"/>
    <n v="0"/>
    <n v="0"/>
    <n v="370440"/>
    <m/>
    <n v="107519"/>
    <m/>
    <m/>
    <n v="349365"/>
    <n v="163528"/>
    <n v="93029"/>
    <n v="36031"/>
    <n v="765403"/>
    <n v="6010119"/>
    <n v="0"/>
    <n v="0"/>
    <n v="0"/>
    <n v="0"/>
    <n v="0"/>
    <n v="0"/>
    <n v="0"/>
    <m/>
    <x v="0"/>
    <x v="0"/>
    <m/>
    <m/>
    <m/>
    <m/>
    <x v="0"/>
    <x v="0"/>
    <m/>
    <m/>
    <m/>
    <n v="114"/>
    <n v="176"/>
    <n v="77"/>
    <n v="78"/>
    <n v="125"/>
    <n v="53"/>
    <n v="51"/>
    <n v="80"/>
    <n v="36"/>
    <n v="1"/>
    <n v="0"/>
    <n v="0"/>
    <n v="0"/>
    <n v="1"/>
    <n v="0"/>
    <n v="1"/>
    <n v="0"/>
    <n v="0"/>
    <n v="0"/>
    <n v="0"/>
    <n v="0"/>
    <n v="0"/>
    <n v="0"/>
    <n v="0"/>
    <n v="1"/>
    <n v="0"/>
    <n v="0"/>
    <n v="0"/>
    <n v="0"/>
  </r>
  <r>
    <n v="206370692"/>
    <x v="788"/>
    <d v="2024-01-01T00:00:00"/>
    <d v="2024-12-31T00:00:00"/>
    <n v="366"/>
    <s v="In Process"/>
    <x v="0"/>
    <x v="30"/>
    <x v="0"/>
    <x v="0"/>
    <s v="14 - San Diego/Imperial"/>
    <x v="76"/>
    <s v="619-583-1993"/>
    <s v="5602 UNIVERSITY AVE"/>
    <s v="SAN DIEGO"/>
    <s v="92105-0000"/>
    <s v="ZZT05328H"/>
    <s v="MATHEW DAY"/>
    <s v="Yes"/>
    <m/>
    <n v="87"/>
    <n v="87"/>
    <x v="2"/>
    <n v="31842"/>
    <n v="30026"/>
    <n v="221.23"/>
    <n v="498"/>
    <n v="497"/>
    <n v="7961"/>
    <n v="7697"/>
    <n v="1276"/>
    <n v="12439"/>
    <m/>
    <m/>
    <n v="107"/>
    <n v="546"/>
    <x v="0"/>
    <n v="30026"/>
    <m/>
    <m/>
    <m/>
    <m/>
    <m/>
    <m/>
    <m/>
    <m/>
    <n v="24532159"/>
    <n v="8121515"/>
    <n v="15824940"/>
    <n v="7796"/>
    <n v="16836530"/>
    <n v="15546274"/>
    <n v="1290256"/>
    <n v="1"/>
    <m/>
    <m/>
    <n v="1290257"/>
    <n v="9951250"/>
    <n v="9552246"/>
    <n v="446463"/>
    <n v="4353650"/>
    <m/>
    <m/>
    <n v="37450"/>
    <n v="191100"/>
    <n v="24532159"/>
    <m/>
    <m/>
    <m/>
    <m/>
    <m/>
    <m/>
    <m/>
    <m/>
    <n v="4521094"/>
    <m/>
    <n v="3575948"/>
    <m/>
    <n v="1342"/>
    <m/>
    <n v="18916"/>
    <m/>
    <m/>
    <m/>
    <m/>
    <m/>
    <n v="4215"/>
    <m/>
    <m/>
    <m/>
    <n v="0"/>
    <n v="0"/>
    <n v="3121125"/>
    <n v="0"/>
    <n v="3054425"/>
    <n v="350400"/>
    <n v="1378928"/>
    <n v="84368"/>
    <m/>
    <n v="132269"/>
    <m/>
    <m/>
    <m/>
    <m/>
    <m/>
    <m/>
    <m/>
    <m/>
    <m/>
    <m/>
    <m/>
    <m/>
    <m/>
    <m/>
    <m/>
    <m/>
    <m/>
    <m/>
    <m/>
    <m/>
    <m/>
    <m/>
    <m/>
    <m/>
    <m/>
    <m/>
    <m/>
    <m/>
    <m/>
    <m/>
    <m/>
    <m/>
    <n v="6928342"/>
    <m/>
    <n v="8296413"/>
    <m/>
    <n v="-88285"/>
    <m/>
    <n v="661183"/>
    <m/>
    <m/>
    <m/>
    <m/>
    <m/>
    <n v="27287"/>
    <m/>
    <m/>
    <m/>
    <m/>
    <m/>
    <m/>
    <m/>
    <m/>
    <m/>
    <m/>
    <m/>
    <m/>
    <m/>
    <m/>
    <m/>
    <m/>
    <m/>
    <n v="7103821"/>
    <n v="1841827"/>
    <n v="6600626"/>
    <n v="190867"/>
    <n v="5278646"/>
    <m/>
    <m/>
    <m/>
    <m/>
    <m/>
    <m/>
    <m/>
    <m/>
    <n v="117234"/>
    <m/>
    <n v="760796"/>
    <n v="123744"/>
    <n v="572842"/>
    <n v="95135"/>
    <n v="412672"/>
    <n v="41599"/>
    <m/>
    <n v="152876"/>
    <n v="503199"/>
    <n v="269618"/>
    <n v="281685"/>
    <n v="944175"/>
    <n v="215778"/>
    <n v="164458"/>
    <n v="114577"/>
    <n v="4226279"/>
    <n v="162066"/>
    <n v="689272"/>
    <n v="107117"/>
    <n v="19076"/>
    <m/>
    <n v="11858"/>
    <n v="281572"/>
    <n v="5986512"/>
    <m/>
    <n v="978739"/>
    <n v="73507"/>
    <m/>
    <n v="90000"/>
    <n v="7128758"/>
    <n v="1729226"/>
    <m/>
    <m/>
    <n v="5399532"/>
    <n v="7128758"/>
    <n v="3295793"/>
    <m/>
    <m/>
    <m/>
    <n v="0"/>
    <m/>
    <n v="1024331"/>
    <n v="467225"/>
    <n v="1491556"/>
    <n v="-512817"/>
    <m/>
    <m/>
    <m/>
    <m/>
    <m/>
    <s v="0.00"/>
    <n v="0"/>
    <n v="2134"/>
    <n v="0"/>
    <n v="12591"/>
    <n v="24780"/>
    <n v="75378"/>
    <n v="0"/>
    <n v="0"/>
    <n v="0"/>
    <n v="27928"/>
    <n v="5350"/>
    <n v="8941"/>
    <n v="1862"/>
    <n v="20962"/>
    <n v="5156"/>
    <n v="4622"/>
    <n v="1975"/>
    <n v="23110"/>
    <n v="214789"/>
    <n v="0"/>
    <n v="695"/>
    <n v="2222"/>
    <n v="1814"/>
    <n v="0"/>
    <n v="0"/>
    <n v="4731"/>
    <n v="189646"/>
    <n v="0"/>
    <n v="747166"/>
    <n v="1059857"/>
    <n v="1755412"/>
    <n v="0"/>
    <n v="0"/>
    <n v="0"/>
    <n v="1215342"/>
    <n v="135081"/>
    <n v="161133"/>
    <n v="51079"/>
    <n v="390467"/>
    <n v="173863"/>
    <n v="100133"/>
    <n v="87725"/>
    <n v="1036917"/>
    <n v="7103821"/>
    <n v="0"/>
    <n v="40366"/>
    <n v="102429"/>
    <n v="46150"/>
    <n v="0"/>
    <n v="0"/>
    <n v="188945"/>
    <m/>
    <x v="0"/>
    <x v="0"/>
    <m/>
    <m/>
    <n v="27928"/>
    <m/>
    <x v="0"/>
    <x v="0"/>
    <m/>
    <m/>
    <n v="1215342"/>
    <n v="149"/>
    <n v="273"/>
    <n v="73"/>
    <n v="107"/>
    <n v="203"/>
    <n v="49"/>
    <n v="58"/>
    <n v="114"/>
    <n v="22"/>
    <n v="1"/>
    <n v="0"/>
    <n v="0"/>
    <n v="0"/>
    <n v="1"/>
    <n v="0"/>
    <n v="1"/>
    <n v="0"/>
    <n v="0"/>
    <n v="0"/>
    <n v="0"/>
    <n v="0"/>
    <n v="0"/>
    <n v="0"/>
    <n v="0"/>
    <n v="1"/>
    <n v="0"/>
    <n v="0"/>
    <n v="0"/>
    <n v="0"/>
  </r>
  <r>
    <n v="206370702"/>
    <x v="789"/>
    <d v="2024-01-01T00:00:00"/>
    <d v="2024-12-31T00:00:00"/>
    <n v="366"/>
    <s v="In Process"/>
    <x v="0"/>
    <x v="30"/>
    <x v="0"/>
    <x v="0"/>
    <s v="14 - San Diego/Imperial"/>
    <x v="77"/>
    <s v="760-746-0303"/>
    <s v="201 NORTH FIG STREET"/>
    <s v="ESCONDIDO"/>
    <s v="92025-0000"/>
    <s v="1861491490"/>
    <s v="JASON VARLEY"/>
    <s v="Yes"/>
    <s v="FLAGSTONE HEALTHCARE SOUTH LLC"/>
    <n v="74"/>
    <n v="74"/>
    <x v="2"/>
    <n v="27084"/>
    <n v="25735"/>
    <n v="209.5"/>
    <n v="411"/>
    <n v="407"/>
    <n v="2184"/>
    <n v="4721"/>
    <n v="599"/>
    <n v="15804"/>
    <m/>
    <n v="145"/>
    <n v="346"/>
    <n v="1936"/>
    <x v="0"/>
    <n v="25735"/>
    <m/>
    <m/>
    <m/>
    <m/>
    <m/>
    <m/>
    <m/>
    <m/>
    <n v="8212257"/>
    <n v="3859784"/>
    <n v="-234545"/>
    <n v="1085"/>
    <n v="12307671"/>
    <n v="11208266"/>
    <n v="1099405"/>
    <n v="4687"/>
    <n v="208003"/>
    <m/>
    <n v="896089"/>
    <n v="690400"/>
    <n v="1491127"/>
    <n v="173574"/>
    <n v="4930426"/>
    <m/>
    <n v="43248"/>
    <n v="109475"/>
    <n v="774007"/>
    <n v="8212257"/>
    <m/>
    <m/>
    <m/>
    <m/>
    <m/>
    <m/>
    <m/>
    <m/>
    <n v="749837"/>
    <m/>
    <n v="1124598"/>
    <m/>
    <n v="2612"/>
    <m/>
    <n v="1759750"/>
    <m/>
    <m/>
    <m/>
    <n v="64791"/>
    <m/>
    <n v="16871"/>
    <m/>
    <n v="141325"/>
    <m/>
    <n v="37270"/>
    <n v="0"/>
    <n v="1436490"/>
    <n v="0"/>
    <n v="1463895"/>
    <n v="376155"/>
    <n v="483962"/>
    <n v="9191"/>
    <m/>
    <n v="52821"/>
    <m/>
    <m/>
    <m/>
    <m/>
    <m/>
    <m/>
    <m/>
    <m/>
    <m/>
    <m/>
    <m/>
    <m/>
    <m/>
    <m/>
    <m/>
    <m/>
    <m/>
    <m/>
    <m/>
    <m/>
    <m/>
    <m/>
    <m/>
    <m/>
    <m/>
    <m/>
    <m/>
    <m/>
    <m/>
    <m/>
    <m/>
    <m/>
    <n v="-333645"/>
    <m/>
    <n v="-283637"/>
    <m/>
    <n v="2465"/>
    <m/>
    <n v="465942"/>
    <m/>
    <m/>
    <m/>
    <n v="-12791"/>
    <m/>
    <n v="-72879"/>
    <m/>
    <m/>
    <m/>
    <m/>
    <m/>
    <m/>
    <m/>
    <m/>
    <m/>
    <m/>
    <m/>
    <m/>
    <m/>
    <m/>
    <m/>
    <m/>
    <m/>
    <n v="5759792"/>
    <n v="1521406"/>
    <n v="3927068"/>
    <n v="264904"/>
    <n v="4524023"/>
    <m/>
    <m/>
    <m/>
    <m/>
    <m/>
    <m/>
    <m/>
    <m/>
    <n v="33178"/>
    <n v="3154"/>
    <n v="596883"/>
    <n v="156"/>
    <n v="491065"/>
    <n v="135010"/>
    <n v="200804"/>
    <n v="32696"/>
    <m/>
    <n v="30709"/>
    <n v="314254"/>
    <n v="197508"/>
    <n v="127692"/>
    <n v="814625"/>
    <n v="486453"/>
    <n v="143983"/>
    <n v="82778"/>
    <n v="2245794"/>
    <n v="167536"/>
    <n v="340715"/>
    <n v="48434"/>
    <n v="12942"/>
    <m/>
    <m/>
    <n v="177874"/>
    <n v="2018553"/>
    <m/>
    <n v="939825"/>
    <n v="50000"/>
    <n v="7033125"/>
    <m/>
    <n v="10041503"/>
    <n v="1107923"/>
    <n v="3175976"/>
    <m/>
    <n v="5757604"/>
    <n v="10041503"/>
    <m/>
    <n v="3857149"/>
    <m/>
    <m/>
    <n v="201990"/>
    <m/>
    <n v="715399"/>
    <n v="1031427"/>
    <n v="1948816"/>
    <n v="-1008991"/>
    <m/>
    <m/>
    <m/>
    <m/>
    <m/>
    <s v="0.00"/>
    <n v="0"/>
    <n v="2167"/>
    <n v="0"/>
    <n v="5537"/>
    <n v="25609"/>
    <n v="50875"/>
    <n v="0"/>
    <n v="0"/>
    <n v="178"/>
    <n v="19716"/>
    <n v="1970"/>
    <m/>
    <m/>
    <n v="16643"/>
    <n v="8861"/>
    <n v="4751"/>
    <n v="1653"/>
    <n v="12902"/>
    <n v="150862"/>
    <n v="0"/>
    <n v="37"/>
    <n v="2316"/>
    <n v="4022"/>
    <n v="0"/>
    <n v="0"/>
    <n v="6375"/>
    <n v="142732"/>
    <n v="0"/>
    <n v="325028"/>
    <n v="1253583"/>
    <n v="1464357"/>
    <n v="0"/>
    <n v="0"/>
    <n v="8606"/>
    <n v="930010"/>
    <n v="79104"/>
    <m/>
    <m/>
    <n v="453616"/>
    <n v="386674"/>
    <n v="103420"/>
    <n v="69799"/>
    <n v="542863"/>
    <n v="5759792"/>
    <n v="0"/>
    <n v="2154"/>
    <n v="133422"/>
    <n v="141082"/>
    <n v="0"/>
    <n v="0"/>
    <n v="276658"/>
    <m/>
    <x v="0"/>
    <x v="0"/>
    <m/>
    <m/>
    <n v="19716"/>
    <m/>
    <x v="0"/>
    <x v="0"/>
    <m/>
    <m/>
    <n v="930010"/>
    <n v="92"/>
    <n v="131"/>
    <n v="63"/>
    <n v="65"/>
    <n v="95"/>
    <n v="44"/>
    <n v="35"/>
    <n v="48"/>
    <n v="25"/>
    <n v="1"/>
    <n v="0"/>
    <n v="0"/>
    <n v="0"/>
    <n v="1"/>
    <n v="0"/>
    <n v="1"/>
    <n v="0"/>
    <n v="0"/>
    <n v="0"/>
    <n v="0"/>
    <n v="0"/>
    <n v="0"/>
    <n v="0"/>
    <n v="0"/>
    <n v="1"/>
    <n v="0"/>
    <n v="0"/>
    <n v="0"/>
    <n v="0"/>
  </r>
  <r>
    <n v="206370703"/>
    <x v="790"/>
    <d v="2024-01-01T00:00:00"/>
    <d v="2024-12-31T00:00:00"/>
    <n v="366"/>
    <s v="In Process"/>
    <x v="0"/>
    <x v="30"/>
    <x v="0"/>
    <x v="0"/>
    <s v="14 - San Diego/Imperial"/>
    <x v="76"/>
    <s v="619-263-2166"/>
    <s v="1350 N EUCLID AVENUE"/>
    <s v="SAN DIEGO"/>
    <s v="92105"/>
    <s v="1346258274"/>
    <s v="ALLISON CLARK"/>
    <s v="Yes"/>
    <m/>
    <n v="99"/>
    <n v="99"/>
    <x v="2"/>
    <n v="36234"/>
    <n v="35093"/>
    <n v="227.23"/>
    <n v="315"/>
    <n v="274"/>
    <n v="5253"/>
    <m/>
    <n v="1630"/>
    <n v="25105"/>
    <m/>
    <n v="2497"/>
    <n v="5"/>
    <n v="603"/>
    <x v="0"/>
    <n v="35093"/>
    <m/>
    <m/>
    <m/>
    <m/>
    <m/>
    <m/>
    <m/>
    <m/>
    <n v="15674143"/>
    <n v="5533129"/>
    <n v="5901761"/>
    <n v="1207"/>
    <n v="15306718"/>
    <n v="14079186"/>
    <n v="1227532"/>
    <n v="-191219"/>
    <n v="12590"/>
    <m/>
    <n v="1023723"/>
    <n v="4202400"/>
    <m/>
    <n v="499437"/>
    <n v="8791084"/>
    <m/>
    <n v="1997600"/>
    <n v="1545"/>
    <n v="182077"/>
    <n v="15674143"/>
    <m/>
    <m/>
    <m/>
    <m/>
    <m/>
    <m/>
    <m/>
    <m/>
    <n v="3065676"/>
    <m/>
    <m/>
    <m/>
    <n v="45116"/>
    <m/>
    <n v="1081866"/>
    <m/>
    <m/>
    <m/>
    <n v="1338971"/>
    <m/>
    <n v="800"/>
    <m/>
    <n v="700"/>
    <m/>
    <n v="7572"/>
    <n v="28035"/>
    <n v="2124843"/>
    <n v="0"/>
    <n v="1957396"/>
    <n v="405163"/>
    <n v="871489"/>
    <n v="94011"/>
    <m/>
    <n v="44620"/>
    <m/>
    <m/>
    <m/>
    <m/>
    <m/>
    <m/>
    <m/>
    <m/>
    <m/>
    <m/>
    <m/>
    <m/>
    <m/>
    <m/>
    <m/>
    <m/>
    <m/>
    <m/>
    <m/>
    <m/>
    <m/>
    <m/>
    <m/>
    <m/>
    <m/>
    <m/>
    <m/>
    <m/>
    <m/>
    <m/>
    <m/>
    <m/>
    <n v="2246050"/>
    <m/>
    <m/>
    <m/>
    <n v="-33682"/>
    <m/>
    <n v="2222605"/>
    <m/>
    <m/>
    <m/>
    <n v="1453570"/>
    <m/>
    <n v="13218"/>
    <m/>
    <m/>
    <m/>
    <m/>
    <m/>
    <m/>
    <m/>
    <m/>
    <m/>
    <m/>
    <m/>
    <m/>
    <m/>
    <m/>
    <m/>
    <m/>
    <m/>
    <n v="6883338"/>
    <n v="1507944"/>
    <n v="5687904"/>
    <n v="60188"/>
    <n v="6018937"/>
    <m/>
    <m/>
    <m/>
    <m/>
    <m/>
    <m/>
    <m/>
    <m/>
    <n v="4408"/>
    <n v="12716"/>
    <n v="388415"/>
    <m/>
    <n v="280181"/>
    <n v="90051"/>
    <n v="329535"/>
    <n v="51229"/>
    <m/>
    <n v="31356"/>
    <n v="612020"/>
    <n v="321190"/>
    <n v="140152"/>
    <n v="883035"/>
    <n v="155605"/>
    <n v="105927"/>
    <n v="144353"/>
    <n v="2854664"/>
    <n v="55220"/>
    <n v="1302617"/>
    <n v="55172"/>
    <n v="24662"/>
    <m/>
    <n v="5160"/>
    <n v="212581"/>
    <n v="6059456"/>
    <m/>
    <n v="202852"/>
    <m/>
    <n v="3667389"/>
    <m/>
    <n v="9929697"/>
    <n v="7750015"/>
    <m/>
    <m/>
    <n v="2179682"/>
    <n v="9929697"/>
    <n v="2510783"/>
    <m/>
    <n v="169185"/>
    <m/>
    <n v="0"/>
    <m/>
    <n v="667520"/>
    <n v="1053616"/>
    <n v="1721136"/>
    <n v="-1518284"/>
    <m/>
    <m/>
    <m/>
    <m/>
    <m/>
    <s v="0.06"/>
    <n v="465000.89999999997"/>
    <n v="1985"/>
    <n v="0"/>
    <n v="10093"/>
    <n v="32297"/>
    <n v="78860"/>
    <n v="0"/>
    <n v="0"/>
    <n v="4041"/>
    <n v="13088"/>
    <n v="3631"/>
    <n v="10750"/>
    <n v="5329"/>
    <n v="20646"/>
    <n v="4577"/>
    <n v="3731"/>
    <n v="2256"/>
    <n v="17895"/>
    <n v="209179"/>
    <n v="0"/>
    <n v="8"/>
    <n v="2780"/>
    <n v="7175"/>
    <n v="0"/>
    <n v="0"/>
    <n v="9963"/>
    <n v="197972"/>
    <n v="0"/>
    <n v="577832"/>
    <n v="1473730"/>
    <n v="1855333"/>
    <n v="0"/>
    <n v="0"/>
    <n v="163708"/>
    <n v="622264"/>
    <n v="106546"/>
    <n v="218106"/>
    <n v="91939"/>
    <n v="478190"/>
    <n v="124910"/>
    <n v="83217"/>
    <n v="112660"/>
    <n v="776931"/>
    <n v="6883338"/>
    <n v="0"/>
    <n v="456"/>
    <n v="126861"/>
    <n v="169477"/>
    <n v="0"/>
    <n v="0"/>
    <n v="296794"/>
    <m/>
    <x v="0"/>
    <x v="0"/>
    <m/>
    <m/>
    <n v="13088"/>
    <m/>
    <x v="0"/>
    <x v="0"/>
    <m/>
    <m/>
    <n v="622264"/>
    <n v="269"/>
    <n v="451"/>
    <n v="126"/>
    <n v="172"/>
    <n v="293"/>
    <n v="71"/>
    <n v="112"/>
    <n v="189"/>
    <n v="51"/>
    <n v="1"/>
    <n v="0"/>
    <n v="0"/>
    <n v="0"/>
    <n v="1"/>
    <n v="0"/>
    <n v="1"/>
    <n v="0"/>
    <n v="0"/>
    <n v="0"/>
    <n v="0"/>
    <n v="0"/>
    <n v="0"/>
    <n v="0"/>
    <n v="0"/>
    <n v="1"/>
    <n v="0"/>
    <n v="0"/>
    <n v="0"/>
    <n v="0"/>
  </r>
  <r>
    <n v="206370704"/>
    <x v="791"/>
    <d v="2024-01-01T00:00:00"/>
    <d v="2024-12-31T00:00:00"/>
    <n v="366"/>
    <s v="In Process"/>
    <x v="0"/>
    <x v="30"/>
    <x v="0"/>
    <x v="0"/>
    <s v="14 - San Diego/Imperial"/>
    <x v="81"/>
    <s v="760-728-2330"/>
    <s v="325 POTTER STREET"/>
    <s v="FALLBROOK"/>
    <s v="92028-3068"/>
    <s v="1265823264"/>
    <s v="ROBERT PAUL DURBIN"/>
    <s v="Yes"/>
    <m/>
    <n v="93"/>
    <n v="93"/>
    <x v="2"/>
    <n v="34038"/>
    <n v="26902"/>
    <n v="189.06"/>
    <n v="279"/>
    <n v="269"/>
    <n v="1767"/>
    <n v="2609"/>
    <n v="2777"/>
    <n v="17674"/>
    <m/>
    <m/>
    <n v="6"/>
    <n v="2069"/>
    <x v="0"/>
    <n v="26902"/>
    <m/>
    <m/>
    <m/>
    <m/>
    <m/>
    <m/>
    <m/>
    <m/>
    <n v="8517735"/>
    <n v="2920811"/>
    <n v="1395695"/>
    <m/>
    <n v="10042851"/>
    <n v="10192251"/>
    <n v="-149400"/>
    <n v="56650"/>
    <n v="12590"/>
    <n v="-36135"/>
    <n v="-69205"/>
    <n v="565430"/>
    <n v="836400"/>
    <n v="878910"/>
    <n v="5578490"/>
    <m/>
    <m/>
    <n v="1890"/>
    <n v="656615"/>
    <n v="8517735"/>
    <m/>
    <m/>
    <m/>
    <m/>
    <m/>
    <m/>
    <m/>
    <m/>
    <n v="1439970"/>
    <m/>
    <n v="1413101"/>
    <m/>
    <n v="17773"/>
    <m/>
    <n v="40809"/>
    <m/>
    <m/>
    <m/>
    <m/>
    <m/>
    <n v="70"/>
    <m/>
    <n v="9088"/>
    <m/>
    <n v="5321"/>
    <n v="655"/>
    <n v="1119002"/>
    <n v="0"/>
    <n v="1086948"/>
    <n v="147008"/>
    <n v="470957"/>
    <n v="38845"/>
    <m/>
    <n v="52075"/>
    <m/>
    <m/>
    <m/>
    <m/>
    <m/>
    <m/>
    <m/>
    <m/>
    <m/>
    <m/>
    <m/>
    <m/>
    <m/>
    <m/>
    <m/>
    <m/>
    <m/>
    <m/>
    <m/>
    <m/>
    <m/>
    <m/>
    <m/>
    <m/>
    <m/>
    <m/>
    <m/>
    <m/>
    <m/>
    <m/>
    <m/>
    <m/>
    <n v="415984"/>
    <n v="952880"/>
    <m/>
    <m/>
    <n v="33784"/>
    <m/>
    <n v="132194"/>
    <m/>
    <m/>
    <m/>
    <m/>
    <m/>
    <n v="-6365"/>
    <m/>
    <m/>
    <m/>
    <m/>
    <m/>
    <m/>
    <m/>
    <n v="-132782"/>
    <m/>
    <m/>
    <m/>
    <m/>
    <m/>
    <m/>
    <m/>
    <m/>
    <m/>
    <n v="4342834"/>
    <n v="1011254"/>
    <n v="4838163"/>
    <n v="96917"/>
    <n v="4107070"/>
    <m/>
    <m/>
    <m/>
    <m/>
    <m/>
    <m/>
    <m/>
    <m/>
    <n v="1982"/>
    <n v="546"/>
    <n v="321387"/>
    <m/>
    <n v="298810"/>
    <n v="38834"/>
    <n v="156361"/>
    <n v="35835"/>
    <m/>
    <n v="25726"/>
    <n v="448281"/>
    <n v="182799"/>
    <n v="196722"/>
    <n v="832842"/>
    <n v="82863"/>
    <n v="110937"/>
    <n v="83624"/>
    <n v="2697243"/>
    <n v="36664"/>
    <n v="420000"/>
    <n v="18541"/>
    <n v="16723"/>
    <m/>
    <m/>
    <n v="78461"/>
    <n v="3405644"/>
    <m/>
    <n v="196715"/>
    <m/>
    <n v="2554280"/>
    <m/>
    <n v="6156639"/>
    <n v="1960627"/>
    <m/>
    <n v="2719340"/>
    <n v="1476672"/>
    <n v="6156639"/>
    <m/>
    <m/>
    <n v="352000"/>
    <n v="218622"/>
    <n v="0"/>
    <m/>
    <n v="81551"/>
    <n v="341748"/>
    <n v="423299"/>
    <n v="-226584"/>
    <m/>
    <n v="2554280"/>
    <m/>
    <n v="2772902"/>
    <n v="-53562"/>
    <s v="0.36"/>
    <n v="705825.72"/>
    <n v="2080"/>
    <n v="0"/>
    <n v="3529"/>
    <n v="26517"/>
    <n v="62093"/>
    <n v="2187"/>
    <n v="0"/>
    <n v="2222"/>
    <m/>
    <n v="4751"/>
    <n v="5624"/>
    <n v="5207"/>
    <n v="18915"/>
    <n v="2234"/>
    <n v="4201"/>
    <n v="1574"/>
    <n v="14251"/>
    <n v="155385"/>
    <n v="0"/>
    <n v="57"/>
    <n v="1330"/>
    <n v="1154"/>
    <n v="0"/>
    <n v="0"/>
    <n v="2541"/>
    <n v="119167"/>
    <n v="0"/>
    <n v="154917"/>
    <n v="1020254"/>
    <n v="1497964"/>
    <n v="92645"/>
    <n v="0"/>
    <n v="100927"/>
    <m/>
    <n v="110737"/>
    <n v="107219"/>
    <n v="95743"/>
    <n v="425778"/>
    <n v="59966"/>
    <n v="86158"/>
    <n v="65052"/>
    <n v="406307"/>
    <n v="4342834"/>
    <n v="0"/>
    <n v="6245"/>
    <n v="98615"/>
    <n v="44898"/>
    <n v="0"/>
    <n v="0"/>
    <n v="149758"/>
    <m/>
    <x v="0"/>
    <x v="0"/>
    <m/>
    <m/>
    <m/>
    <m/>
    <x v="0"/>
    <x v="0"/>
    <m/>
    <m/>
    <m/>
    <n v="98"/>
    <n v="144"/>
    <n v="68"/>
    <n v="66"/>
    <n v="98"/>
    <n v="46"/>
    <n v="45"/>
    <n v="60"/>
    <n v="31"/>
    <n v="1"/>
    <n v="0"/>
    <n v="0"/>
    <n v="0"/>
    <n v="1"/>
    <n v="0"/>
    <n v="1"/>
    <n v="0"/>
    <n v="0"/>
    <n v="0"/>
    <n v="0"/>
    <n v="0"/>
    <n v="0"/>
    <n v="0"/>
    <n v="0"/>
    <n v="1"/>
    <n v="0"/>
    <n v="0"/>
    <n v="0"/>
    <n v="0"/>
  </r>
  <r>
    <n v="206370710"/>
    <x v="792"/>
    <d v="2024-01-01T00:00:00"/>
    <d v="2024-12-31T00:00:00"/>
    <n v="366"/>
    <s v="In Process"/>
    <x v="0"/>
    <x v="30"/>
    <x v="0"/>
    <x v="0"/>
    <s v="14 - San Diego/Imperial"/>
    <x v="80"/>
    <s v="619-267-9220"/>
    <s v="902 SOUTH EUCLID AVE"/>
    <s v="NATIONAL CITY"/>
    <s v="91950-0000"/>
    <s v="ZZT05964G"/>
    <s v="KHRISTINA MACATANGAY"/>
    <s v="Yes"/>
    <s v="LIFE GENERATIONS HEALTHCARE"/>
    <n v="104"/>
    <n v="104"/>
    <x v="0"/>
    <n v="38064"/>
    <n v="32909"/>
    <n v="200.27"/>
    <n v="859"/>
    <n v="890"/>
    <n v="4241"/>
    <n v="11612"/>
    <n v="1234"/>
    <n v="13992"/>
    <m/>
    <m/>
    <n v="326"/>
    <n v="1504"/>
    <x v="0"/>
    <n v="32909"/>
    <m/>
    <m/>
    <m/>
    <m/>
    <m/>
    <m/>
    <m/>
    <m/>
    <n v="12698421"/>
    <n v="8706016"/>
    <n v="3540003"/>
    <n v="19077"/>
    <n v="17883511"/>
    <n v="18549900"/>
    <n v="-666389"/>
    <n v="-40621"/>
    <m/>
    <m/>
    <n v="-707010"/>
    <n v="1669273"/>
    <n v="4525493"/>
    <n v="635942"/>
    <n v="5203229"/>
    <m/>
    <m/>
    <n v="128100"/>
    <n v="536384"/>
    <n v="12698421"/>
    <m/>
    <m/>
    <m/>
    <m/>
    <m/>
    <m/>
    <m/>
    <m/>
    <n v="2207207"/>
    <m/>
    <n v="5124980"/>
    <m/>
    <n v="12303"/>
    <m/>
    <n v="755907"/>
    <m/>
    <m/>
    <m/>
    <m/>
    <m/>
    <n v="3650"/>
    <m/>
    <n v="601969"/>
    <m/>
    <n v="200575"/>
    <n v="0"/>
    <n v="2773948"/>
    <n v="599440"/>
    <n v="2477350"/>
    <n v="1002560"/>
    <n v="1442550"/>
    <n v="52501"/>
    <m/>
    <n v="157092"/>
    <m/>
    <m/>
    <m/>
    <m/>
    <m/>
    <m/>
    <m/>
    <m/>
    <m/>
    <m/>
    <m/>
    <m/>
    <m/>
    <m/>
    <m/>
    <m/>
    <m/>
    <m/>
    <m/>
    <m/>
    <m/>
    <m/>
    <m/>
    <m/>
    <m/>
    <m/>
    <m/>
    <m/>
    <m/>
    <m/>
    <m/>
    <m/>
    <n v="925030"/>
    <m/>
    <n v="1578921"/>
    <m/>
    <n v="59890"/>
    <m/>
    <n v="920667"/>
    <m/>
    <m/>
    <m/>
    <m/>
    <m/>
    <n v="55495"/>
    <m/>
    <m/>
    <m/>
    <m/>
    <m/>
    <m/>
    <m/>
    <m/>
    <m/>
    <m/>
    <m/>
    <m/>
    <m/>
    <m/>
    <m/>
    <m/>
    <m/>
    <n v="7659285"/>
    <n v="1483857"/>
    <n v="9406758"/>
    <n v="27137"/>
    <n v="6704102"/>
    <m/>
    <m/>
    <m/>
    <m/>
    <m/>
    <m/>
    <m/>
    <m/>
    <n v="238681"/>
    <m/>
    <n v="808044"/>
    <n v="174486"/>
    <n v="609225"/>
    <n v="175776"/>
    <n v="606473"/>
    <n v="59582"/>
    <m/>
    <n v="96049"/>
    <n v="624643"/>
    <n v="249497"/>
    <n v="165079"/>
    <n v="978056"/>
    <n v="169395"/>
    <n v="173297"/>
    <n v="210753"/>
    <n v="3193164"/>
    <n v="112213"/>
    <n v="2878031"/>
    <n v="103043"/>
    <n v="34514"/>
    <m/>
    <m/>
    <n v="185797"/>
    <n v="12466971"/>
    <m/>
    <n v="746800"/>
    <n v="1087357"/>
    <n v="31953276"/>
    <m/>
    <n v="46254404"/>
    <n v="-10692527"/>
    <n v="12131"/>
    <n v="34684622"/>
    <n v="22250178"/>
    <n v="46254404"/>
    <m/>
    <m/>
    <n v="-11495317"/>
    <m/>
    <n v="0"/>
    <m/>
    <n v="896170"/>
    <n v="311560"/>
    <n v="1207730"/>
    <n v="-460930"/>
    <m/>
    <m/>
    <m/>
    <n v="34420781"/>
    <n v="263841"/>
    <s v="-0.95"/>
    <n v="10157900.65"/>
    <n v="4793"/>
    <n v="0"/>
    <n v="23484"/>
    <n v="40949"/>
    <n v="84470"/>
    <n v="0"/>
    <n v="0"/>
    <n v="1281"/>
    <n v="4452"/>
    <n v="9991"/>
    <n v="8865"/>
    <n v="5644"/>
    <n v="13712"/>
    <n v="5105"/>
    <n v="7306"/>
    <n v="4391"/>
    <n v="24988"/>
    <n v="239431"/>
    <n v="0"/>
    <n v="0"/>
    <n v="0"/>
    <n v="0"/>
    <n v="0"/>
    <n v="0"/>
    <n v="0"/>
    <n v="409406"/>
    <n v="0"/>
    <n v="1280622"/>
    <n v="1768847"/>
    <n v="1877991"/>
    <n v="0"/>
    <n v="0"/>
    <n v="24247"/>
    <n v="172738"/>
    <n v="213206"/>
    <n v="151213"/>
    <n v="97529"/>
    <n v="453758"/>
    <n v="131546"/>
    <n v="134341"/>
    <n v="168747"/>
    <n v="775094"/>
    <n v="7659285"/>
    <n v="0"/>
    <n v="0"/>
    <n v="0"/>
    <n v="0"/>
    <n v="0"/>
    <n v="0"/>
    <n v="0"/>
    <m/>
    <x v="0"/>
    <x v="0"/>
    <m/>
    <n v="4452"/>
    <m/>
    <m/>
    <x v="0"/>
    <x v="0"/>
    <m/>
    <n v="172738"/>
    <m/>
    <n v="169"/>
    <n v="233"/>
    <n v="125"/>
    <n v="128"/>
    <n v="184"/>
    <n v="91"/>
    <n v="68"/>
    <n v="98"/>
    <n v="54"/>
    <n v="1"/>
    <n v="0"/>
    <n v="0"/>
    <n v="0"/>
    <n v="0"/>
    <n v="1"/>
    <n v="1"/>
    <n v="0"/>
    <n v="0"/>
    <n v="0"/>
    <n v="0"/>
    <n v="0"/>
    <n v="0"/>
    <n v="0"/>
    <n v="0"/>
    <n v="1"/>
    <n v="0"/>
    <n v="0"/>
    <n v="0"/>
    <n v="0"/>
  </r>
  <r>
    <n v="206370712"/>
    <x v="793"/>
    <d v="2024-01-01T00:00:00"/>
    <d v="2024-12-31T00:00:00"/>
    <n v="366"/>
    <s v="In Process"/>
    <x v="0"/>
    <x v="30"/>
    <x v="0"/>
    <x v="0"/>
    <s v="14 - San Diego/Imperial"/>
    <x v="79"/>
    <s v="858-277-6460"/>
    <s v="2828 MEADOW LARK DRIVE"/>
    <s v="SAN DIEGO"/>
    <s v="92123"/>
    <s v="1003098906"/>
    <s v="MARRIONE MATUSALEM"/>
    <s v="Yes"/>
    <m/>
    <n v="305"/>
    <n v="305"/>
    <x v="0"/>
    <n v="111630"/>
    <n v="109667"/>
    <n v="231.98"/>
    <n v="317"/>
    <n v="288"/>
    <n v="8050"/>
    <n v="15471"/>
    <n v="6434"/>
    <n v="75914"/>
    <m/>
    <m/>
    <n v="288"/>
    <n v="3510"/>
    <x v="0"/>
    <n v="109667"/>
    <m/>
    <m/>
    <m/>
    <m/>
    <m/>
    <m/>
    <m/>
    <m/>
    <n v="47678149"/>
    <n v="6740130"/>
    <n v="15884265"/>
    <n v="98473"/>
    <n v="38632487"/>
    <n v="36097273"/>
    <n v="2535214"/>
    <n v="-8227"/>
    <n v="24764"/>
    <m/>
    <n v="2502223"/>
    <n v="3499768"/>
    <n v="6726077"/>
    <n v="2797206"/>
    <n v="33003903"/>
    <m/>
    <m/>
    <n v="125209"/>
    <n v="1525986"/>
    <n v="47678149"/>
    <m/>
    <m/>
    <m/>
    <m/>
    <m/>
    <m/>
    <m/>
    <m/>
    <n v="494752"/>
    <m/>
    <n v="950848"/>
    <m/>
    <n v="395434"/>
    <m/>
    <n v="4665671"/>
    <m/>
    <m/>
    <m/>
    <m/>
    <m/>
    <n v="17700"/>
    <m/>
    <n v="215725"/>
    <m/>
    <n v="81539"/>
    <n v="15271"/>
    <n v="1533198"/>
    <n v="2826710"/>
    <n v="1224311"/>
    <n v="253462"/>
    <n v="707108"/>
    <n v="28817"/>
    <m/>
    <n v="69714"/>
    <m/>
    <m/>
    <m/>
    <m/>
    <m/>
    <m/>
    <m/>
    <m/>
    <m/>
    <m/>
    <m/>
    <m/>
    <m/>
    <m/>
    <m/>
    <m/>
    <m/>
    <m/>
    <m/>
    <m/>
    <m/>
    <m/>
    <m/>
    <m/>
    <m/>
    <m/>
    <m/>
    <m/>
    <n v="-1"/>
    <m/>
    <m/>
    <m/>
    <n v="-27824085"/>
    <m/>
    <n v="6726077"/>
    <m/>
    <n v="2452385"/>
    <m/>
    <n v="33003903"/>
    <m/>
    <m/>
    <m/>
    <m/>
    <m/>
    <n v="1525986"/>
    <m/>
    <m/>
    <m/>
    <m/>
    <m/>
    <m/>
    <m/>
    <m/>
    <m/>
    <m/>
    <m/>
    <m/>
    <m/>
    <m/>
    <m/>
    <m/>
    <m/>
    <n v="18108239"/>
    <n v="3775606"/>
    <n v="14213428"/>
    <n v="459404"/>
    <n v="15910110"/>
    <m/>
    <m/>
    <m/>
    <m/>
    <m/>
    <m/>
    <m/>
    <m/>
    <n v="33247"/>
    <n v="14552"/>
    <n v="557754"/>
    <n v="280259"/>
    <n v="335120"/>
    <n v="108316"/>
    <n v="372911"/>
    <n v="60916"/>
    <m/>
    <n v="55580"/>
    <n v="1285922"/>
    <n v="772460"/>
    <n v="204502"/>
    <n v="2666751"/>
    <n v="300058"/>
    <n v="436596"/>
    <n v="239210"/>
    <n v="7797398"/>
    <n v="1003098"/>
    <n v="2566614"/>
    <n v="115891"/>
    <n v="58091"/>
    <m/>
    <m/>
    <n v="921917"/>
    <n v="5960422"/>
    <m/>
    <n v="969016"/>
    <n v="2350"/>
    <n v="20420275"/>
    <m/>
    <n v="27352063"/>
    <n v="6162764"/>
    <m/>
    <n v="13908063"/>
    <n v="7281236"/>
    <n v="27352063"/>
    <m/>
    <n v="1393154"/>
    <m/>
    <m/>
    <n v="0"/>
    <m/>
    <n v="919749"/>
    <n v="196841"/>
    <n v="1116590"/>
    <n v="-147574"/>
    <m/>
    <n v="13769646"/>
    <m/>
    <n v="13908063"/>
    <m/>
    <s v="0.05"/>
    <n v="308138.2"/>
    <n v="2712"/>
    <n v="0"/>
    <n v="23937"/>
    <n v="50714"/>
    <n v="275626"/>
    <n v="0"/>
    <n v="0"/>
    <n v="20387"/>
    <n v="21863"/>
    <n v="13651"/>
    <n v="26606"/>
    <n v="5402"/>
    <n v="54493"/>
    <n v="8159"/>
    <n v="16526"/>
    <n v="4550"/>
    <n v="29178"/>
    <n v="553804"/>
    <n v="0"/>
    <n v="0"/>
    <n v="0"/>
    <n v="0"/>
    <n v="0"/>
    <n v="0"/>
    <n v="0"/>
    <n v="241451"/>
    <n v="0"/>
    <n v="1622770"/>
    <n v="2614708"/>
    <n v="7190332"/>
    <n v="0"/>
    <n v="0"/>
    <n v="1087713"/>
    <n v="1053003"/>
    <n v="328679"/>
    <n v="561318"/>
    <n v="106014"/>
    <n v="1244545"/>
    <n v="196056"/>
    <n v="341233"/>
    <n v="201486"/>
    <n v="1318930"/>
    <n v="18108238"/>
    <n v="0"/>
    <n v="0"/>
    <n v="0"/>
    <n v="0"/>
    <n v="0"/>
    <n v="0"/>
    <n v="0"/>
    <m/>
    <x v="0"/>
    <x v="0"/>
    <m/>
    <m/>
    <n v="21863"/>
    <m/>
    <x v="0"/>
    <x v="0"/>
    <m/>
    <m/>
    <n v="1053003"/>
    <n v="379"/>
    <n v="491"/>
    <n v="305"/>
    <n v="267"/>
    <n v="349"/>
    <n v="211"/>
    <n v="181"/>
    <n v="233"/>
    <n v="146"/>
    <n v="1"/>
    <n v="0"/>
    <n v="0"/>
    <n v="0"/>
    <n v="0"/>
    <n v="1"/>
    <n v="1"/>
    <n v="0"/>
    <n v="0"/>
    <n v="0"/>
    <n v="0"/>
    <n v="0"/>
    <n v="0"/>
    <n v="0"/>
    <n v="0"/>
    <n v="1"/>
    <n v="0"/>
    <n v="0"/>
    <n v="0"/>
    <n v="0"/>
  </r>
  <r>
    <n v="206370713"/>
    <x v="794"/>
    <d v="2024-01-01T00:00:00"/>
    <d v="2024-12-31T00:00:00"/>
    <n v="366"/>
    <s v="In Process"/>
    <x v="0"/>
    <x v="30"/>
    <x v="0"/>
    <x v="0"/>
    <s v="14 - San Diego/Imperial"/>
    <x v="76"/>
    <s v="619-232-2946"/>
    <s v="1201 34TH STREET"/>
    <s v="SAN DIEGO"/>
    <s v="92102-0000"/>
    <s v="1811963028"/>
    <s v="SHAUN ALKEMA"/>
    <s v="Yes"/>
    <s v="FLAGSTONE HEALTHCARE SOUTH LLC"/>
    <n v="99"/>
    <n v="99"/>
    <x v="2"/>
    <n v="36234"/>
    <n v="2057"/>
    <n v="13.32"/>
    <n v="25"/>
    <n v="96"/>
    <n v="56"/>
    <n v="172"/>
    <n v="304"/>
    <n v="1405"/>
    <m/>
    <n v="50"/>
    <m/>
    <n v="70"/>
    <x v="1"/>
    <n v="1359"/>
    <m/>
    <m/>
    <m/>
    <n v="698"/>
    <m/>
    <m/>
    <m/>
    <m/>
    <n v="1018694"/>
    <n v="322981"/>
    <n v="-101721"/>
    <n v="29"/>
    <n v="1443425"/>
    <n v="4643076"/>
    <n v="-3199651"/>
    <n v="25451"/>
    <n v="-666710"/>
    <m/>
    <n v="-2507490"/>
    <n v="20884"/>
    <n v="92489"/>
    <n v="188119"/>
    <n v="663495"/>
    <m/>
    <n v="29207"/>
    <m/>
    <n v="24500"/>
    <n v="474872"/>
    <m/>
    <m/>
    <m/>
    <n v="543822"/>
    <m/>
    <m/>
    <m/>
    <m/>
    <n v="14296"/>
    <m/>
    <n v="77524"/>
    <m/>
    <n v="6523"/>
    <m/>
    <n v="215418"/>
    <m/>
    <m/>
    <m/>
    <n v="9211"/>
    <m/>
    <m/>
    <m/>
    <n v="9"/>
    <m/>
    <n v="26972"/>
    <n v="4277"/>
    <n v="89505"/>
    <n v="4455"/>
    <n v="80820"/>
    <n v="30195"/>
    <n v="34367"/>
    <n v="5921"/>
    <m/>
    <n v="46469"/>
    <m/>
    <m/>
    <m/>
    <m/>
    <m/>
    <m/>
    <m/>
    <m/>
    <m/>
    <m/>
    <m/>
    <m/>
    <m/>
    <m/>
    <m/>
    <m/>
    <m/>
    <m/>
    <n v="-1337"/>
    <m/>
    <m/>
    <m/>
    <n v="-301"/>
    <m/>
    <m/>
    <m/>
    <n v="-645"/>
    <m/>
    <n v="-826"/>
    <m/>
    <m/>
    <m/>
    <n v="2524"/>
    <m/>
    <n v="-46790"/>
    <m/>
    <n v="-8619"/>
    <m/>
    <n v="-108566"/>
    <m/>
    <m/>
    <m/>
    <n v="52831"/>
    <m/>
    <n v="4033"/>
    <m/>
    <m/>
    <m/>
    <m/>
    <m/>
    <m/>
    <m/>
    <m/>
    <m/>
    <m/>
    <m/>
    <m/>
    <m/>
    <n v="5975"/>
    <m/>
    <m/>
    <m/>
    <n v="1986256"/>
    <n v="659593"/>
    <n v="1997227"/>
    <n v="146056"/>
    <n v="747120"/>
    <m/>
    <m/>
    <m/>
    <n v="264999"/>
    <m/>
    <m/>
    <m/>
    <m/>
    <n v="16191"/>
    <n v="5398"/>
    <n v="39536"/>
    <n v="69252"/>
    <n v="174259"/>
    <n v="12012"/>
    <n v="16950"/>
    <n v="10151"/>
    <m/>
    <n v="2587"/>
    <n v="217784"/>
    <n v="129741"/>
    <n v="51399"/>
    <n v="100936"/>
    <n v="477223"/>
    <n v="5650"/>
    <n v="14515"/>
    <n v="1118051"/>
    <n v="178331"/>
    <n v="1066864"/>
    <n v="84608"/>
    <n v="14345"/>
    <m/>
    <n v="3"/>
    <n v="-174829"/>
    <n v="2226636"/>
    <m/>
    <n v="1216105"/>
    <n v="463376"/>
    <n v="1827687"/>
    <m/>
    <n v="5733804"/>
    <n v="-147031"/>
    <n v="7738715"/>
    <m/>
    <n v="-1857880"/>
    <n v="5733804"/>
    <m/>
    <n v="-5918199"/>
    <m/>
    <m/>
    <n v="0"/>
    <m/>
    <n v="942181"/>
    <n v="886454"/>
    <n v="1828635"/>
    <n v="-612530"/>
    <m/>
    <m/>
    <m/>
    <m/>
    <m/>
    <s v="-0.01"/>
    <n v="1470.31"/>
    <n v="1968"/>
    <n v="0"/>
    <n v="1415"/>
    <n v="6043"/>
    <n v="6179"/>
    <n v="0"/>
    <n v="0"/>
    <n v="0"/>
    <n v="4337"/>
    <n v="2313"/>
    <n v="5153"/>
    <n v="2262"/>
    <n v="2038"/>
    <n v="7238"/>
    <n v="153"/>
    <n v="221"/>
    <n v="8333"/>
    <n v="47653"/>
    <n v="0"/>
    <n v="20"/>
    <n v="72"/>
    <n v="126"/>
    <n v="0"/>
    <n v="0"/>
    <n v="218"/>
    <n v="157066"/>
    <n v="0"/>
    <n v="68726"/>
    <n v="290269"/>
    <n v="156348"/>
    <n v="0"/>
    <n v="0"/>
    <n v="0"/>
    <n v="218469"/>
    <n v="75027"/>
    <n v="92830"/>
    <n v="35223"/>
    <n v="47480"/>
    <n v="340429"/>
    <n v="2661"/>
    <n v="11078"/>
    <n v="490650"/>
    <n v="1986256"/>
    <n v="0"/>
    <n v="1190"/>
    <n v="4140"/>
    <n v="4419"/>
    <n v="0"/>
    <n v="0"/>
    <n v="9749"/>
    <m/>
    <x v="0"/>
    <x v="0"/>
    <m/>
    <m/>
    <n v="4337"/>
    <m/>
    <x v="0"/>
    <x v="0"/>
    <m/>
    <m/>
    <n v="218469"/>
    <n v="90"/>
    <n v="158"/>
    <n v="16"/>
    <n v="61"/>
    <n v="113"/>
    <n v="4"/>
    <n v="28"/>
    <n v="50"/>
    <m/>
    <n v="1"/>
    <n v="0"/>
    <n v="0"/>
    <n v="0"/>
    <n v="1"/>
    <n v="0"/>
    <n v="1"/>
    <n v="0"/>
    <n v="0"/>
    <n v="0"/>
    <n v="1"/>
    <n v="0"/>
    <n v="0"/>
    <n v="0"/>
    <n v="0"/>
    <n v="1"/>
    <n v="0"/>
    <n v="0"/>
    <n v="0"/>
    <n v="0"/>
  </r>
  <r>
    <n v="206370715"/>
    <x v="795"/>
    <d v="2024-01-01T00:00:00"/>
    <d v="2024-12-31T00:00:00"/>
    <n v="366"/>
    <s v="In Process"/>
    <x v="0"/>
    <x v="30"/>
    <x v="0"/>
    <x v="0"/>
    <s v="14 - San Diego/Imperial"/>
    <x v="78"/>
    <s v="314-480-1259"/>
    <s v="7760 PARKWAY DR"/>
    <s v="LA MESA"/>
    <s v="91942-2028"/>
    <s v="1174926448"/>
    <s v="BRITTANY MURRAY"/>
    <s v="Yes"/>
    <s v="MADISON CREEK PARTNERS, LLC"/>
    <n v="60"/>
    <n v="60"/>
    <x v="2"/>
    <n v="21960"/>
    <n v="20121"/>
    <n v="205.74"/>
    <n v="103"/>
    <n v="103"/>
    <n v="2117"/>
    <n v="560"/>
    <n v="1018"/>
    <n v="16158"/>
    <m/>
    <n v="17"/>
    <n v="65"/>
    <n v="186"/>
    <x v="0"/>
    <n v="20121"/>
    <m/>
    <m/>
    <m/>
    <m/>
    <m/>
    <m/>
    <m/>
    <m/>
    <n v="7857680"/>
    <n v="5658229"/>
    <n v="2162090"/>
    <n v="1278"/>
    <n v="11355097"/>
    <n v="8743528"/>
    <n v="2611569"/>
    <n v="-2"/>
    <m/>
    <m/>
    <n v="2611567"/>
    <n v="835226"/>
    <n v="211095"/>
    <n v="378500"/>
    <n v="6333768"/>
    <m/>
    <n v="6408"/>
    <n v="22308"/>
    <n v="70375"/>
    <n v="7857680"/>
    <m/>
    <m/>
    <m/>
    <m/>
    <m/>
    <m/>
    <m/>
    <m/>
    <n v="5287092"/>
    <m/>
    <n v="192644"/>
    <m/>
    <n v="3453"/>
    <m/>
    <n v="168216"/>
    <m/>
    <m/>
    <m/>
    <n v="5848"/>
    <m/>
    <n v="104"/>
    <m/>
    <n v="872"/>
    <m/>
    <n v="345309"/>
    <n v="10129"/>
    <n v="806000"/>
    <n v="2971797"/>
    <n v="1114405"/>
    <n v="119880"/>
    <n v="243120"/>
    <n v="32372"/>
    <m/>
    <n v="15217"/>
    <m/>
    <m/>
    <m/>
    <m/>
    <m/>
    <m/>
    <m/>
    <m/>
    <m/>
    <m/>
    <m/>
    <m/>
    <m/>
    <m/>
    <m/>
    <m/>
    <m/>
    <m/>
    <m/>
    <m/>
    <m/>
    <m/>
    <m/>
    <m/>
    <m/>
    <m/>
    <m/>
    <m/>
    <m/>
    <m/>
    <m/>
    <m/>
    <n v="493961"/>
    <m/>
    <n v="13041"/>
    <m/>
    <n v="151636"/>
    <m/>
    <n v="1483130"/>
    <m/>
    <m/>
    <m/>
    <n v="396"/>
    <m/>
    <n v="19926"/>
    <m/>
    <m/>
    <m/>
    <m/>
    <m/>
    <m/>
    <m/>
    <m/>
    <m/>
    <m/>
    <m/>
    <m/>
    <m/>
    <m/>
    <m/>
    <m/>
    <m/>
    <n v="4261981"/>
    <n v="917990"/>
    <n v="3563557"/>
    <n v="110420"/>
    <n v="3244004"/>
    <m/>
    <m/>
    <m/>
    <m/>
    <m/>
    <m/>
    <m/>
    <m/>
    <n v="6092"/>
    <n v="4832"/>
    <n v="255427"/>
    <n v="112895"/>
    <n v="263775"/>
    <n v="38640"/>
    <n v="126846"/>
    <n v="22726"/>
    <m/>
    <n v="11807"/>
    <n v="312075"/>
    <n v="208435"/>
    <n v="63141"/>
    <n v="556615"/>
    <n v="111852"/>
    <n v="104368"/>
    <n v="115119"/>
    <n v="2546621"/>
    <n v="43423"/>
    <n v="448800"/>
    <n v="103054"/>
    <n v="49928"/>
    <m/>
    <m/>
    <n v="-6947"/>
    <n v="1317668"/>
    <m/>
    <n v="370058"/>
    <n v="19163"/>
    <n v="3999453"/>
    <m/>
    <n v="5706342"/>
    <n v="1540926"/>
    <n v="377420"/>
    <m/>
    <n v="3787996"/>
    <n v="5706342"/>
    <m/>
    <n v="3999453"/>
    <m/>
    <m/>
    <n v="0"/>
    <n v="393834"/>
    <n v="37151"/>
    <n v="124893"/>
    <n v="555878"/>
    <n v="-185820"/>
    <m/>
    <m/>
    <m/>
    <m/>
    <m/>
    <s v="0.00"/>
    <n v="0"/>
    <n v="1913"/>
    <n v="0"/>
    <n v="2331"/>
    <n v="18542"/>
    <n v="48584"/>
    <n v="0"/>
    <n v="0"/>
    <n v="2050"/>
    <n v="12262"/>
    <n v="2506"/>
    <n v="7942"/>
    <n v="1559"/>
    <n v="13542"/>
    <n v="2200"/>
    <n v="4022"/>
    <n v="1929"/>
    <n v="8705"/>
    <n v="128087"/>
    <n v="0"/>
    <n v="125"/>
    <n v="2065"/>
    <n v="1900"/>
    <n v="0"/>
    <n v="0"/>
    <n v="4090"/>
    <n v="216196"/>
    <n v="0"/>
    <n v="122867"/>
    <n v="821517"/>
    <n v="1147857"/>
    <n v="0"/>
    <n v="0"/>
    <n v="95752"/>
    <n v="548520"/>
    <n v="79272"/>
    <n v="148042"/>
    <n v="25852"/>
    <n v="287092"/>
    <n v="69811"/>
    <n v="80981"/>
    <n v="91207"/>
    <n v="527015"/>
    <n v="4261981"/>
    <n v="0"/>
    <n v="7937"/>
    <n v="109792"/>
    <n v="53880"/>
    <n v="0"/>
    <n v="0"/>
    <n v="171609"/>
    <m/>
    <x v="0"/>
    <x v="0"/>
    <m/>
    <m/>
    <n v="12262"/>
    <m/>
    <x v="0"/>
    <x v="0"/>
    <m/>
    <m/>
    <n v="548520"/>
    <n v="110"/>
    <n v="183"/>
    <n v="70"/>
    <n v="81"/>
    <n v="131"/>
    <n v="51"/>
    <n v="48"/>
    <n v="72"/>
    <n v="33"/>
    <n v="1"/>
    <n v="0"/>
    <n v="0"/>
    <n v="0"/>
    <n v="1"/>
    <n v="0"/>
    <n v="1"/>
    <n v="0"/>
    <n v="0"/>
    <n v="0"/>
    <n v="0"/>
    <n v="0"/>
    <n v="0"/>
    <n v="0"/>
    <n v="0"/>
    <n v="1"/>
    <n v="0"/>
    <n v="0"/>
    <n v="0"/>
    <n v="0"/>
  </r>
  <r>
    <n v="206370717"/>
    <x v="796"/>
    <d v="2024-01-01T00:00:00"/>
    <d v="2024-12-31T00:00:00"/>
    <n v="366"/>
    <s v="In Process"/>
    <x v="0"/>
    <x v="30"/>
    <x v="0"/>
    <x v="0"/>
    <s v="14 - San Diego/Imperial"/>
    <x v="78"/>
    <s v="619-441-1988"/>
    <s v="1201 S. ORANGE AVE"/>
    <s v="EL CAJON"/>
    <s v="92020-7521"/>
    <s v="1285061085"/>
    <s v="WILLIAM JENKINS"/>
    <s v="Yes"/>
    <m/>
    <n v="240"/>
    <n v="240"/>
    <x v="0"/>
    <n v="87840"/>
    <n v="87152"/>
    <n v="226.96"/>
    <n v="512"/>
    <n v="508"/>
    <n v="25408"/>
    <n v="764"/>
    <n v="6794"/>
    <n v="51203"/>
    <m/>
    <m/>
    <n v="69"/>
    <n v="2914"/>
    <x v="1"/>
    <n v="78477"/>
    <m/>
    <m/>
    <m/>
    <n v="8675"/>
    <m/>
    <m/>
    <m/>
    <m/>
    <n v="55820950"/>
    <n v="10415001"/>
    <n v="23876956"/>
    <n v="40934"/>
    <n v="42399929"/>
    <n v="41138120"/>
    <n v="1261809"/>
    <n v="2"/>
    <m/>
    <m/>
    <n v="1261811"/>
    <n v="31508800"/>
    <n v="955000"/>
    <n v="2599800"/>
    <n v="19612000"/>
    <m/>
    <m/>
    <n v="27600"/>
    <n v="1117750"/>
    <n v="51556200"/>
    <m/>
    <m/>
    <m/>
    <n v="4264750"/>
    <m/>
    <m/>
    <m/>
    <m/>
    <n v="9900539"/>
    <m/>
    <n v="325132"/>
    <m/>
    <n v="25924"/>
    <m/>
    <n v="156845"/>
    <m/>
    <m/>
    <m/>
    <m/>
    <m/>
    <m/>
    <m/>
    <n v="6561"/>
    <m/>
    <n v="361352"/>
    <n v="3139"/>
    <n v="3687450"/>
    <n v="53321"/>
    <n v="3510950"/>
    <n v="321900"/>
    <n v="2191602"/>
    <n v="138979"/>
    <m/>
    <n v="146308"/>
    <m/>
    <m/>
    <m/>
    <m/>
    <m/>
    <m/>
    <m/>
    <m/>
    <m/>
    <m/>
    <m/>
    <m/>
    <m/>
    <m/>
    <m/>
    <m/>
    <m/>
    <m/>
    <m/>
    <m/>
    <m/>
    <m/>
    <m/>
    <m/>
    <m/>
    <m/>
    <m/>
    <m/>
    <m/>
    <m/>
    <m/>
    <m/>
    <n v="17876650"/>
    <m/>
    <n v="713712"/>
    <m/>
    <n v="427216"/>
    <m/>
    <n v="4534398"/>
    <m/>
    <m/>
    <m/>
    <m/>
    <m/>
    <n v="324980"/>
    <m/>
    <m/>
    <m/>
    <m/>
    <m/>
    <m/>
    <m/>
    <m/>
    <m/>
    <m/>
    <m/>
    <m/>
    <m/>
    <m/>
    <m/>
    <m/>
    <m/>
    <n v="20326259"/>
    <n v="5021453"/>
    <n v="15790408"/>
    <n v="849408"/>
    <n v="15342035"/>
    <m/>
    <m/>
    <m/>
    <n v="1667007"/>
    <m/>
    <m/>
    <m/>
    <m/>
    <n v="146057"/>
    <n v="1255"/>
    <n v="1023865"/>
    <n v="1031163"/>
    <n v="755521"/>
    <n v="180615"/>
    <n v="635700"/>
    <n v="73199"/>
    <m/>
    <n v="165740"/>
    <n v="1526519"/>
    <n v="763187"/>
    <n v="366882"/>
    <n v="1970282"/>
    <n v="283484"/>
    <n v="452586"/>
    <n v="269276"/>
    <n v="12040500"/>
    <n v="417569"/>
    <n v="1295433"/>
    <n v="247913"/>
    <n v="42978"/>
    <m/>
    <n v="40753"/>
    <n v="398601"/>
    <n v="11672892"/>
    <m/>
    <n v="828237"/>
    <n v="1881229"/>
    <n v="200000"/>
    <n v="230000"/>
    <n v="14812358"/>
    <n v="9812128"/>
    <m/>
    <m/>
    <n v="5000230"/>
    <n v="14812358"/>
    <n v="5020659"/>
    <m/>
    <m/>
    <m/>
    <n v="0"/>
    <m/>
    <n v="1386316"/>
    <n v="813492"/>
    <n v="2199808"/>
    <n v="-1371571"/>
    <m/>
    <m/>
    <m/>
    <m/>
    <m/>
    <s v="0.00"/>
    <n v="0"/>
    <n v="1335"/>
    <n v="0"/>
    <n v="33584"/>
    <n v="108758"/>
    <n v="207597"/>
    <n v="0"/>
    <n v="0"/>
    <n v="0"/>
    <n v="53708"/>
    <n v="14779"/>
    <n v="30679"/>
    <n v="12087"/>
    <n v="39821"/>
    <n v="6880"/>
    <n v="13737"/>
    <n v="3591"/>
    <n v="31308"/>
    <n v="557864"/>
    <n v="0"/>
    <n v="0"/>
    <n v="0"/>
    <n v="0"/>
    <n v="0"/>
    <n v="0"/>
    <n v="0"/>
    <n v="176621"/>
    <n v="0"/>
    <n v="1768697"/>
    <n v="5314074"/>
    <n v="5368042"/>
    <n v="0"/>
    <n v="0"/>
    <n v="0"/>
    <n v="2352361"/>
    <n v="364726"/>
    <n v="544989"/>
    <n v="219200"/>
    <n v="816659"/>
    <n v="202510"/>
    <n v="280982"/>
    <n v="204104"/>
    <n v="2713294"/>
    <n v="20326259"/>
    <n v="0"/>
    <n v="0"/>
    <n v="0"/>
    <n v="0"/>
    <n v="0"/>
    <n v="0"/>
    <n v="0"/>
    <m/>
    <x v="0"/>
    <x v="0"/>
    <m/>
    <m/>
    <n v="53708"/>
    <m/>
    <x v="0"/>
    <x v="0"/>
    <m/>
    <m/>
    <n v="2352361"/>
    <n v="328"/>
    <n v="583"/>
    <n v="175"/>
    <n v="238"/>
    <n v="439"/>
    <n v="123"/>
    <n v="121"/>
    <n v="214"/>
    <n v="70"/>
    <n v="1"/>
    <n v="0"/>
    <n v="0"/>
    <n v="0"/>
    <n v="0"/>
    <n v="1"/>
    <n v="1"/>
    <n v="0"/>
    <n v="0"/>
    <n v="0"/>
    <n v="1"/>
    <n v="0"/>
    <n v="0"/>
    <n v="0"/>
    <n v="0"/>
    <n v="1"/>
    <n v="0"/>
    <n v="0"/>
    <n v="0"/>
    <n v="0"/>
  </r>
  <r>
    <n v="206370718"/>
    <x v="797"/>
    <d v="2023-10-01T00:00:00"/>
    <d v="2024-09-30T00:00:00"/>
    <n v="366"/>
    <s v="In Process"/>
    <x v="0"/>
    <x v="30"/>
    <x v="0"/>
    <x v="0"/>
    <s v="14 - San Diego/Imperial"/>
    <x v="80"/>
    <s v="619-477-1176"/>
    <s v="1889 NATIONAL CITY BLVD"/>
    <s v="NATIONAL CITY"/>
    <s v="91950"/>
    <s v="ZZT05975G"/>
    <s v="CARMINA ESTACIO"/>
    <s v="No"/>
    <m/>
    <n v="60"/>
    <n v="60"/>
    <x v="2"/>
    <n v="21960"/>
    <n v="20478"/>
    <n v="93.25"/>
    <n v="11"/>
    <n v="13"/>
    <m/>
    <m/>
    <n v="1629"/>
    <n v="18649"/>
    <m/>
    <m/>
    <m/>
    <n v="200"/>
    <x v="0"/>
    <n v="20478"/>
    <m/>
    <m/>
    <m/>
    <m/>
    <m/>
    <m/>
    <m/>
    <m/>
    <n v="8191200"/>
    <m/>
    <n v="1925293"/>
    <m/>
    <n v="6265907"/>
    <n v="5867551"/>
    <n v="398356"/>
    <n v="-50985"/>
    <m/>
    <m/>
    <n v="347371"/>
    <m/>
    <m/>
    <n v="651600"/>
    <n v="7459600"/>
    <m/>
    <m/>
    <m/>
    <n v="80000"/>
    <n v="8191200"/>
    <m/>
    <m/>
    <m/>
    <m/>
    <m/>
    <m/>
    <m/>
    <m/>
    <m/>
    <m/>
    <m/>
    <m/>
    <m/>
    <m/>
    <m/>
    <m/>
    <m/>
    <m/>
    <m/>
    <m/>
    <m/>
    <m/>
    <m/>
    <m/>
    <n v="0"/>
    <n v="0"/>
    <n v="0"/>
    <n v="0"/>
    <n v="0"/>
    <n v="0"/>
    <n v="0"/>
    <n v="0"/>
    <m/>
    <n v="0"/>
    <m/>
    <m/>
    <m/>
    <m/>
    <m/>
    <m/>
    <m/>
    <m/>
    <m/>
    <m/>
    <m/>
    <m/>
    <m/>
    <m/>
    <m/>
    <m/>
    <n v="-168"/>
    <m/>
    <m/>
    <m/>
    <m/>
    <m/>
    <m/>
    <m/>
    <m/>
    <m/>
    <m/>
    <m/>
    <m/>
    <m/>
    <m/>
    <m/>
    <m/>
    <m/>
    <m/>
    <m/>
    <n v="1896608"/>
    <m/>
    <m/>
    <m/>
    <m/>
    <m/>
    <m/>
    <m/>
    <n v="28853"/>
    <m/>
    <m/>
    <m/>
    <m/>
    <m/>
    <m/>
    <m/>
    <m/>
    <m/>
    <m/>
    <m/>
    <m/>
    <m/>
    <m/>
    <m/>
    <m/>
    <m/>
    <n v="3479206"/>
    <n v="793432"/>
    <n v="1594913"/>
    <n v="105190"/>
    <n v="2835034"/>
    <m/>
    <m/>
    <m/>
    <m/>
    <m/>
    <m/>
    <m/>
    <m/>
    <m/>
    <m/>
    <n v="128"/>
    <m/>
    <m/>
    <m/>
    <n v="7765"/>
    <m/>
    <m/>
    <n v="8089"/>
    <n v="471794"/>
    <n v="139274"/>
    <n v="55440"/>
    <n v="617244"/>
    <n v="92528"/>
    <n v="168439"/>
    <n v="91653"/>
    <n v="1200228"/>
    <m/>
    <n v="600"/>
    <n v="47326"/>
    <n v="31427"/>
    <m/>
    <n v="100582"/>
    <m/>
    <n v="1595291"/>
    <m/>
    <n v="24713"/>
    <m/>
    <m/>
    <m/>
    <n v="1620004"/>
    <n v="1176919"/>
    <m/>
    <m/>
    <n v="443085"/>
    <n v="1620004"/>
    <n v="6473"/>
    <m/>
    <m/>
    <m/>
    <n v="0"/>
    <m/>
    <n v="39088"/>
    <n v="413269"/>
    <n v="452357"/>
    <n v="-427644"/>
    <m/>
    <m/>
    <m/>
    <m/>
    <m/>
    <s v="-0.03"/>
    <n v="-35307.57"/>
    <n v="1867"/>
    <n v="0"/>
    <n v="2850"/>
    <n v="15331"/>
    <n v="61317"/>
    <n v="0"/>
    <n v="0"/>
    <n v="1984"/>
    <n v="2"/>
    <n v="8719"/>
    <n v="6973"/>
    <n v="1923"/>
    <n v="16880"/>
    <n v="3452"/>
    <n v="7733"/>
    <n v="1723"/>
    <n v="8282"/>
    <n v="139036"/>
    <n v="0"/>
    <n v="0"/>
    <n v="119"/>
    <n v="29"/>
    <n v="0"/>
    <n v="0"/>
    <n v="148"/>
    <n v="112223"/>
    <n v="0"/>
    <n v="157432"/>
    <n v="637376"/>
    <n v="1296457"/>
    <n v="0"/>
    <n v="0"/>
    <n v="39958"/>
    <n v="110"/>
    <n v="169607"/>
    <n v="114289"/>
    <n v="37384"/>
    <n v="320399"/>
    <n v="74922"/>
    <n v="132911"/>
    <n v="74358"/>
    <n v="311780"/>
    <n v="3479206"/>
    <n v="0"/>
    <n v="0"/>
    <n v="5341"/>
    <n v="725"/>
    <n v="0"/>
    <n v="0"/>
    <n v="6066"/>
    <m/>
    <x v="0"/>
    <x v="0"/>
    <m/>
    <m/>
    <n v="2"/>
    <m/>
    <x v="0"/>
    <x v="0"/>
    <m/>
    <m/>
    <n v="110"/>
    <n v="76"/>
    <n v="111"/>
    <n v="55"/>
    <n v="45"/>
    <n v="70"/>
    <n v="32"/>
    <n v="33"/>
    <n v="46"/>
    <n v="23"/>
    <n v="1"/>
    <n v="0"/>
    <n v="0"/>
    <n v="0"/>
    <n v="1"/>
    <n v="0"/>
    <n v="1"/>
    <n v="0"/>
    <n v="0"/>
    <n v="0"/>
    <n v="0"/>
    <n v="0"/>
    <n v="0"/>
    <n v="0"/>
    <n v="0"/>
    <n v="1"/>
    <n v="0"/>
    <n v="0"/>
    <n v="0"/>
    <n v="0"/>
  </r>
  <r>
    <n v="206370719"/>
    <x v="798"/>
    <d v="2024-01-01T00:00:00"/>
    <d v="2024-12-31T00:00:00"/>
    <n v="366"/>
    <s v="In Process"/>
    <x v="0"/>
    <x v="30"/>
    <x v="0"/>
    <x v="0"/>
    <s v="14 - San Diego/Imperial"/>
    <x v="76"/>
    <s v="619-291-5270"/>
    <s v="3520 4TH AVENUE"/>
    <s v="SAN DIEGO"/>
    <s v="92103-0000"/>
    <s v="1578521274"/>
    <s v="PHILLIP WRIGHT"/>
    <s v="Yes"/>
    <m/>
    <n v="194"/>
    <n v="194"/>
    <x v="0"/>
    <n v="71004"/>
    <n v="65694"/>
    <n v="214.32"/>
    <n v="667"/>
    <n v="644"/>
    <n v="12520"/>
    <n v="7153"/>
    <n v="3433"/>
    <n v="40491"/>
    <n v="117"/>
    <m/>
    <n v="258"/>
    <n v="1722"/>
    <x v="0"/>
    <n v="65694"/>
    <m/>
    <m/>
    <m/>
    <m/>
    <m/>
    <m/>
    <m/>
    <m/>
    <n v="36337388"/>
    <n v="11659713"/>
    <n v="16634993"/>
    <n v="2994"/>
    <n v="31365102"/>
    <n v="29974394"/>
    <n v="1390708"/>
    <m/>
    <m/>
    <m/>
    <n v="1390708"/>
    <n v="15650000"/>
    <n v="8941250"/>
    <n v="882350"/>
    <n v="10291273"/>
    <n v="82250"/>
    <m/>
    <n v="69615"/>
    <n v="420650"/>
    <n v="36337388"/>
    <m/>
    <m/>
    <m/>
    <m/>
    <m/>
    <m/>
    <m/>
    <m/>
    <n v="8373238"/>
    <m/>
    <n v="3202337"/>
    <m/>
    <n v="2050"/>
    <m/>
    <n v="30633"/>
    <m/>
    <n v="48880"/>
    <m/>
    <m/>
    <m/>
    <n v="2575"/>
    <m/>
    <m/>
    <m/>
    <n v="1152750"/>
    <n v="0"/>
    <n v="5233800"/>
    <n v="0"/>
    <n v="3488600"/>
    <n v="500463"/>
    <n v="887456"/>
    <n v="218468"/>
    <m/>
    <n v="178176"/>
    <m/>
    <m/>
    <m/>
    <m/>
    <m/>
    <m/>
    <m/>
    <m/>
    <m/>
    <m/>
    <m/>
    <m/>
    <m/>
    <m/>
    <m/>
    <m/>
    <m/>
    <m/>
    <m/>
    <m/>
    <m/>
    <m/>
    <m/>
    <m/>
    <m/>
    <m/>
    <m/>
    <m/>
    <m/>
    <m/>
    <m/>
    <m/>
    <n v="10741034"/>
    <m/>
    <n v="7821773"/>
    <m/>
    <n v="-961775"/>
    <m/>
    <n v="-952484"/>
    <m/>
    <n v="30083"/>
    <m/>
    <m/>
    <m/>
    <n v="-43638"/>
    <m/>
    <m/>
    <m/>
    <m/>
    <m/>
    <m/>
    <m/>
    <m/>
    <m/>
    <m/>
    <m/>
    <m/>
    <m/>
    <m/>
    <m/>
    <m/>
    <m/>
    <n v="15245653"/>
    <n v="3509937"/>
    <n v="11218804"/>
    <n v="339110"/>
    <n v="11802277"/>
    <m/>
    <m/>
    <m/>
    <m/>
    <m/>
    <m/>
    <m/>
    <m/>
    <n v="111861"/>
    <m/>
    <n v="1502511"/>
    <n v="239558"/>
    <n v="842170"/>
    <n v="209576"/>
    <n v="498191"/>
    <n v="107260"/>
    <m/>
    <n v="410757"/>
    <n v="1116502"/>
    <n v="1097286"/>
    <n v="263374"/>
    <n v="1811159"/>
    <n v="204493"/>
    <n v="343885"/>
    <n v="126652"/>
    <n v="7137302"/>
    <n v="79952"/>
    <n v="1444891"/>
    <n v="45580"/>
    <n v="33217"/>
    <m/>
    <n v="26441"/>
    <n v="519499"/>
    <n v="33019819"/>
    <m/>
    <n v="346340"/>
    <n v="901351"/>
    <n v="1466956"/>
    <m/>
    <n v="35734466"/>
    <n v="6458861"/>
    <m/>
    <m/>
    <n v="29275605"/>
    <n v="35734466"/>
    <n v="28849823"/>
    <m/>
    <m/>
    <m/>
    <n v="0"/>
    <m/>
    <n v="1333013"/>
    <n v="1756043"/>
    <n v="3089056"/>
    <n v="-2742716"/>
    <m/>
    <m/>
    <m/>
    <m/>
    <m/>
    <s v="0.00"/>
    <n v="0"/>
    <n v="2000"/>
    <n v="0"/>
    <n v="27846"/>
    <n v="60145"/>
    <n v="166193"/>
    <n v="0"/>
    <n v="0"/>
    <n v="0"/>
    <n v="42015"/>
    <n v="15221"/>
    <n v="33923"/>
    <n v="7411"/>
    <n v="33613"/>
    <n v="5885"/>
    <n v="10913"/>
    <n v="2027"/>
    <n v="29071"/>
    <n v="436263"/>
    <n v="0"/>
    <n v="0"/>
    <n v="478"/>
    <n v="0"/>
    <n v="0"/>
    <n v="0"/>
    <n v="478"/>
    <n v="205754"/>
    <n v="0"/>
    <n v="1548105"/>
    <n v="2994426"/>
    <n v="4321296"/>
    <n v="0"/>
    <n v="0"/>
    <n v="0"/>
    <n v="2065743"/>
    <n v="348500"/>
    <n v="636998"/>
    <n v="137402"/>
    <n v="729631"/>
    <n v="159484"/>
    <n v="204262"/>
    <n v="100054"/>
    <n v="1793998"/>
    <n v="15245653"/>
    <n v="0"/>
    <n v="0"/>
    <n v="21291"/>
    <n v="0"/>
    <n v="0"/>
    <n v="0"/>
    <n v="21291"/>
    <m/>
    <x v="0"/>
    <x v="0"/>
    <m/>
    <m/>
    <n v="42015"/>
    <m/>
    <x v="0"/>
    <x v="0"/>
    <m/>
    <m/>
    <n v="2065743"/>
    <n v="241"/>
    <n v="372"/>
    <n v="167"/>
    <n v="166"/>
    <n v="257"/>
    <n v="112"/>
    <n v="87"/>
    <n v="129"/>
    <n v="60"/>
    <n v="1"/>
    <n v="0"/>
    <n v="0"/>
    <n v="0"/>
    <n v="0"/>
    <n v="1"/>
    <n v="1"/>
    <n v="0"/>
    <n v="0"/>
    <n v="0"/>
    <n v="0"/>
    <n v="0"/>
    <n v="0"/>
    <n v="0"/>
    <n v="0"/>
    <n v="1"/>
    <n v="0"/>
    <n v="0"/>
    <n v="0"/>
    <n v="0"/>
  </r>
  <r>
    <n v="206370720"/>
    <x v="799"/>
    <d v="2024-01-01T00:00:00"/>
    <d v="2024-12-31T00:00:00"/>
    <n v="366"/>
    <s v="In Process"/>
    <x v="0"/>
    <x v="30"/>
    <x v="2"/>
    <x v="0"/>
    <s v="14 - San Diego/Imperial"/>
    <x v="78"/>
    <s v="619-465-8010"/>
    <s v="7979 LA MESA BLVD"/>
    <s v="LA MESA"/>
    <s v="91942"/>
    <s v="ZZT05090H"/>
    <s v="DARIUSH RAZAVI"/>
    <s v="Yes"/>
    <m/>
    <n v="57"/>
    <n v="57"/>
    <x v="1"/>
    <n v="20862"/>
    <n v="18261"/>
    <n v="87.53"/>
    <n v="5"/>
    <n v="5"/>
    <m/>
    <m/>
    <n v="18261"/>
    <m/>
    <m/>
    <m/>
    <m/>
    <m/>
    <x v="5"/>
    <m/>
    <m/>
    <m/>
    <n v="18261"/>
    <m/>
    <m/>
    <m/>
    <m/>
    <m/>
    <n v="6620123"/>
    <n v="59990"/>
    <m/>
    <n v="25000"/>
    <n v="6705113"/>
    <n v="4857682"/>
    <n v="1847431"/>
    <n v="360439"/>
    <m/>
    <m/>
    <n v="2207870"/>
    <m/>
    <m/>
    <n v="6620123"/>
    <m/>
    <m/>
    <m/>
    <m/>
    <m/>
    <m/>
    <m/>
    <m/>
    <n v="6620123"/>
    <m/>
    <m/>
    <m/>
    <m/>
    <m/>
    <m/>
    <m/>
    <m/>
    <m/>
    <n v="59990"/>
    <m/>
    <m/>
    <m/>
    <m/>
    <m/>
    <m/>
    <m/>
    <m/>
    <m/>
    <m/>
    <m/>
    <n v="0"/>
    <n v="0"/>
    <n v="15600"/>
    <n v="0"/>
    <n v="31200"/>
    <n v="9000"/>
    <n v="2750"/>
    <n v="0"/>
    <m/>
    <n v="1440"/>
    <m/>
    <m/>
    <m/>
    <m/>
    <m/>
    <m/>
    <m/>
    <m/>
    <m/>
    <m/>
    <m/>
    <m/>
    <m/>
    <m/>
    <m/>
    <m/>
    <m/>
    <m/>
    <m/>
    <m/>
    <m/>
    <m/>
    <m/>
    <m/>
    <m/>
    <m/>
    <m/>
    <m/>
    <m/>
    <m/>
    <m/>
    <m/>
    <m/>
    <m/>
    <m/>
    <m/>
    <m/>
    <m/>
    <m/>
    <m/>
    <m/>
    <m/>
    <m/>
    <m/>
    <m/>
    <m/>
    <m/>
    <m/>
    <m/>
    <m/>
    <m/>
    <m/>
    <m/>
    <m/>
    <m/>
    <m/>
    <m/>
    <m/>
    <m/>
    <m/>
    <m/>
    <m/>
    <n v="2531943"/>
    <n v="547416"/>
    <n v="1778323"/>
    <n v="62787"/>
    <m/>
    <m/>
    <m/>
    <n v="2441365"/>
    <m/>
    <m/>
    <m/>
    <m/>
    <m/>
    <m/>
    <m/>
    <n v="15600"/>
    <m/>
    <n v="31200"/>
    <n v="9000"/>
    <n v="2750"/>
    <m/>
    <m/>
    <n v="1440"/>
    <n v="242811"/>
    <n v="174054"/>
    <n v="60773"/>
    <n v="369306"/>
    <n v="20149"/>
    <n v="72147"/>
    <n v="33487"/>
    <n v="918718"/>
    <n v="168808"/>
    <n v="252000"/>
    <n v="44074"/>
    <m/>
    <m/>
    <m/>
    <m/>
    <n v="773158"/>
    <m/>
    <n v="83038"/>
    <m/>
    <n v="846"/>
    <m/>
    <n v="857042"/>
    <n v="375457"/>
    <m/>
    <m/>
    <n v="481585"/>
    <n v="857042"/>
    <m/>
    <n v="846"/>
    <m/>
    <m/>
    <n v="0"/>
    <m/>
    <n v="405805"/>
    <n v="359023"/>
    <n v="764828"/>
    <n v="-681790"/>
    <m/>
    <m/>
    <m/>
    <m/>
    <m/>
    <s v="2.05"/>
    <n v="769686.85"/>
    <n v="2000"/>
    <n v="0"/>
    <n v="0"/>
    <n v="13641"/>
    <n v="45094"/>
    <n v="0"/>
    <n v="0"/>
    <n v="3479"/>
    <m/>
    <n v="4132"/>
    <n v="5261"/>
    <n v="2521"/>
    <n v="6974"/>
    <n v="688"/>
    <n v="853"/>
    <n v="1154"/>
    <n v="9237"/>
    <n v="95034"/>
    <n v="0"/>
    <n v="0"/>
    <n v="0"/>
    <n v="0"/>
    <n v="0"/>
    <n v="0"/>
    <n v="0"/>
    <n v="128960"/>
    <n v="0"/>
    <n v="0"/>
    <n v="634936"/>
    <n v="980068"/>
    <n v="0"/>
    <n v="0"/>
    <n v="104071"/>
    <m/>
    <n v="89433"/>
    <n v="95787"/>
    <n v="49618"/>
    <n v="167164"/>
    <n v="16501"/>
    <n v="16332"/>
    <n v="27656"/>
    <n v="221417"/>
    <n v="2531943"/>
    <n v="0"/>
    <n v="0"/>
    <n v="0"/>
    <n v="0"/>
    <n v="0"/>
    <n v="0"/>
    <n v="0"/>
    <m/>
    <x v="0"/>
    <x v="0"/>
    <m/>
    <m/>
    <m/>
    <m/>
    <x v="0"/>
    <x v="0"/>
    <m/>
    <m/>
    <m/>
    <n v="68"/>
    <n v="95"/>
    <n v="55"/>
    <n v="43"/>
    <n v="59"/>
    <n v="36"/>
    <n v="32"/>
    <n v="45"/>
    <n v="27"/>
    <n v="1"/>
    <n v="0"/>
    <n v="0"/>
    <n v="1"/>
    <n v="0"/>
    <n v="0"/>
    <n v="0"/>
    <n v="0"/>
    <n v="0"/>
    <n v="1"/>
    <n v="0"/>
    <n v="0"/>
    <n v="0"/>
    <n v="0"/>
    <n v="0"/>
    <n v="0"/>
    <n v="1"/>
    <n v="0"/>
    <n v="0"/>
    <n v="0"/>
  </r>
  <r>
    <n v="206370723"/>
    <x v="800"/>
    <d v="2024-01-01T00:00:00"/>
    <d v="2024-12-31T00:00:00"/>
    <n v="366"/>
    <s v="In Process"/>
    <x v="0"/>
    <x v="30"/>
    <x v="0"/>
    <x v="0"/>
    <s v="14 - San Diego/Imperial"/>
    <x v="77"/>
    <s v="760-746-1100"/>
    <s v="1260 EAST OHIO AVENUE"/>
    <s v="ESCONDIDO"/>
    <s v="92027"/>
    <s v="1255337440"/>
    <s v="SKYLER CONLEY"/>
    <s v="Yes"/>
    <m/>
    <n v="98"/>
    <n v="98"/>
    <x v="2"/>
    <n v="35868"/>
    <n v="33906"/>
    <n v="217.6"/>
    <n v="354"/>
    <n v="348"/>
    <n v="3295"/>
    <n v="4392"/>
    <n v="2745"/>
    <n v="19131"/>
    <m/>
    <m/>
    <n v="229"/>
    <n v="4114"/>
    <x v="0"/>
    <n v="33906"/>
    <m/>
    <m/>
    <m/>
    <m/>
    <m/>
    <m/>
    <m/>
    <m/>
    <n v="19974432"/>
    <n v="2938406"/>
    <n v="8101052"/>
    <n v="9177"/>
    <n v="14820963"/>
    <n v="15514670"/>
    <n v="-693707"/>
    <n v="-5"/>
    <m/>
    <m/>
    <n v="-693712"/>
    <n v="4118750"/>
    <n v="4850215"/>
    <n v="960750"/>
    <n v="6695850"/>
    <m/>
    <m/>
    <n v="80150"/>
    <n v="3268717"/>
    <n v="19974432"/>
    <m/>
    <m/>
    <m/>
    <m/>
    <m/>
    <m/>
    <m/>
    <m/>
    <n v="1389665"/>
    <m/>
    <n v="1380176"/>
    <m/>
    <n v="10167"/>
    <m/>
    <n v="40870"/>
    <m/>
    <m/>
    <m/>
    <m/>
    <m/>
    <n v="3811"/>
    <m/>
    <n v="113717"/>
    <m/>
    <n v="0"/>
    <n v="0"/>
    <n v="1548681"/>
    <n v="0"/>
    <n v="733477"/>
    <n v="352350"/>
    <n v="264275"/>
    <n v="16099"/>
    <m/>
    <n v="23524"/>
    <m/>
    <m/>
    <m/>
    <m/>
    <m/>
    <m/>
    <m/>
    <m/>
    <m/>
    <m/>
    <m/>
    <m/>
    <m/>
    <m/>
    <m/>
    <m/>
    <m/>
    <m/>
    <m/>
    <m/>
    <m/>
    <m/>
    <m/>
    <m/>
    <m/>
    <m/>
    <m/>
    <m/>
    <m/>
    <m/>
    <m/>
    <m/>
    <n v="2305233"/>
    <m/>
    <n v="2997223"/>
    <m/>
    <n v="-149323"/>
    <m/>
    <n v="1559076"/>
    <m/>
    <m/>
    <m/>
    <m/>
    <m/>
    <n v="1388843"/>
    <m/>
    <m/>
    <m/>
    <m/>
    <m/>
    <m/>
    <m/>
    <m/>
    <m/>
    <m/>
    <m/>
    <m/>
    <m/>
    <m/>
    <m/>
    <m/>
    <m/>
    <n v="6733145"/>
    <n v="1906171"/>
    <n v="6875354"/>
    <n v="436221"/>
    <n v="6418353"/>
    <m/>
    <m/>
    <m/>
    <m/>
    <m/>
    <m/>
    <m/>
    <m/>
    <n v="1452"/>
    <m/>
    <n v="436434"/>
    <n v="108456"/>
    <n v="255798"/>
    <n v="89546"/>
    <n v="231899"/>
    <n v="33653"/>
    <m/>
    <n v="80844"/>
    <n v="479705"/>
    <n v="263004"/>
    <n v="167441"/>
    <n v="1188483"/>
    <n v="98319"/>
    <n v="129461"/>
    <n v="124198"/>
    <n v="3686652"/>
    <n v="5606"/>
    <n v="1282546"/>
    <n v="143627"/>
    <n v="21138"/>
    <m/>
    <n v="13357"/>
    <n v="254698"/>
    <n v="2364477"/>
    <m/>
    <n v="44376"/>
    <n v="122009"/>
    <m/>
    <m/>
    <n v="2530862"/>
    <n v="4435160"/>
    <m/>
    <m/>
    <n v="-1904298"/>
    <n v="2530862"/>
    <m/>
    <m/>
    <n v="2913980"/>
    <m/>
    <n v="0"/>
    <m/>
    <n v="11000"/>
    <n v="43692"/>
    <n v="54692"/>
    <n v="-10316"/>
    <m/>
    <m/>
    <m/>
    <m/>
    <m/>
    <s v="0.00"/>
    <n v="0"/>
    <n v="2004"/>
    <n v="0"/>
    <n v="8660"/>
    <n v="36822"/>
    <n v="63031"/>
    <n v="0"/>
    <n v="0"/>
    <n v="0"/>
    <n v="14459"/>
    <n v="3539"/>
    <n v="8629"/>
    <n v="4313"/>
    <n v="26054"/>
    <n v="2020"/>
    <n v="3028"/>
    <n v="1969"/>
    <n v="18191"/>
    <n v="192719"/>
    <n v="0"/>
    <n v="0"/>
    <n v="8"/>
    <n v="23352"/>
    <n v="0"/>
    <n v="0"/>
    <n v="23360"/>
    <n v="192526"/>
    <n v="0"/>
    <n v="529422"/>
    <n v="1759718"/>
    <n v="1697481"/>
    <n v="0"/>
    <n v="0"/>
    <n v="0"/>
    <n v="662074"/>
    <n v="104309"/>
    <n v="163077"/>
    <n v="83073"/>
    <n v="566666"/>
    <n v="68311"/>
    <n v="73891"/>
    <n v="89821"/>
    <n v="742776"/>
    <n v="6733145"/>
    <n v="0"/>
    <n v="0"/>
    <n v="352"/>
    <n v="736351"/>
    <n v="0"/>
    <n v="0"/>
    <n v="736703"/>
    <m/>
    <x v="0"/>
    <x v="0"/>
    <m/>
    <m/>
    <n v="14459"/>
    <m/>
    <x v="0"/>
    <x v="0"/>
    <m/>
    <m/>
    <n v="662074"/>
    <n v="109"/>
    <n v="190"/>
    <n v="67"/>
    <n v="72"/>
    <n v="127"/>
    <n v="46"/>
    <n v="38"/>
    <n v="73"/>
    <n v="25"/>
    <n v="1"/>
    <n v="0"/>
    <n v="0"/>
    <n v="0"/>
    <n v="1"/>
    <n v="0"/>
    <n v="1"/>
    <n v="0"/>
    <n v="0"/>
    <n v="0"/>
    <n v="0"/>
    <n v="0"/>
    <n v="0"/>
    <n v="0"/>
    <n v="0"/>
    <n v="1"/>
    <n v="0"/>
    <n v="0"/>
    <n v="0"/>
    <n v="0"/>
  </r>
  <r>
    <n v="206370732"/>
    <x v="801"/>
    <d v="2024-01-01T00:00:00"/>
    <d v="2024-12-31T00:00:00"/>
    <n v="366"/>
    <s v="In Process"/>
    <x v="0"/>
    <x v="30"/>
    <x v="0"/>
    <x v="0"/>
    <s v="14 - San Diego/Imperial"/>
    <x v="79"/>
    <s v="858-278-8121"/>
    <s v="7675 FAMILY CIRCLE DRIVE"/>
    <s v="SAN DIEGO"/>
    <s v="92111-0000"/>
    <s v="ZZT05286F"/>
    <s v="JEREMIAH PRUDENCIO"/>
    <s v="Yes"/>
    <s v="LIFE GENERATIONS HEALTHCARE"/>
    <n v="98"/>
    <n v="98"/>
    <x v="2"/>
    <n v="35868"/>
    <n v="29068"/>
    <n v="187.73"/>
    <n v="1058"/>
    <n v="1063"/>
    <n v="10327"/>
    <n v="11665"/>
    <n v="1110"/>
    <n v="5511"/>
    <m/>
    <m/>
    <n v="113"/>
    <n v="342"/>
    <x v="0"/>
    <n v="29068"/>
    <m/>
    <m/>
    <m/>
    <m/>
    <m/>
    <m/>
    <m/>
    <m/>
    <n v="10558554"/>
    <n v="7865809"/>
    <n v="-495035"/>
    <n v="34690"/>
    <n v="18954088"/>
    <n v="18615474"/>
    <n v="338614"/>
    <n v="-13861"/>
    <m/>
    <m/>
    <n v="324753"/>
    <n v="3834306"/>
    <n v="4236062"/>
    <n v="383492"/>
    <n v="1913844"/>
    <m/>
    <m/>
    <n v="74490"/>
    <n v="116360"/>
    <n v="10558554"/>
    <m/>
    <m/>
    <m/>
    <m/>
    <m/>
    <m/>
    <m/>
    <m/>
    <n v="3647557"/>
    <m/>
    <n v="3926733"/>
    <m/>
    <n v="17609"/>
    <m/>
    <n v="197399"/>
    <m/>
    <m/>
    <m/>
    <m/>
    <m/>
    <n v="9219"/>
    <m/>
    <n v="67292"/>
    <m/>
    <n v="112366"/>
    <n v="0"/>
    <n v="2536612"/>
    <n v="63330"/>
    <n v="2395724"/>
    <n v="704000"/>
    <n v="1643362"/>
    <n v="94722"/>
    <m/>
    <n v="315693"/>
    <m/>
    <m/>
    <m/>
    <m/>
    <m/>
    <m/>
    <m/>
    <m/>
    <m/>
    <m/>
    <m/>
    <m/>
    <m/>
    <m/>
    <m/>
    <m/>
    <m/>
    <m/>
    <m/>
    <m/>
    <m/>
    <m/>
    <m/>
    <m/>
    <m/>
    <m/>
    <m/>
    <m/>
    <m/>
    <m/>
    <m/>
    <m/>
    <n v="-769956"/>
    <m/>
    <n v="337041"/>
    <m/>
    <n v="-2688"/>
    <m/>
    <n v="-50623"/>
    <m/>
    <m/>
    <m/>
    <m/>
    <m/>
    <n v="-8809"/>
    <m/>
    <m/>
    <m/>
    <m/>
    <m/>
    <m/>
    <m/>
    <m/>
    <m/>
    <m/>
    <m/>
    <m/>
    <m/>
    <m/>
    <m/>
    <m/>
    <m/>
    <n v="6733136"/>
    <n v="1969319"/>
    <n v="9913019"/>
    <n v="26302"/>
    <n v="6197565"/>
    <m/>
    <m/>
    <m/>
    <m/>
    <m/>
    <m/>
    <m/>
    <m/>
    <n v="110075"/>
    <m/>
    <n v="755189"/>
    <n v="20540"/>
    <n v="602411"/>
    <n v="117487"/>
    <n v="673721"/>
    <n v="87910"/>
    <m/>
    <n v="73275"/>
    <n v="681215"/>
    <n v="313390"/>
    <n v="562099"/>
    <n v="921773"/>
    <n v="248779"/>
    <n v="147884"/>
    <n v="238685"/>
    <n v="3494581"/>
    <n v="114895"/>
    <n v="2680878"/>
    <n v="210814"/>
    <n v="31647"/>
    <m/>
    <m/>
    <n v="330661"/>
    <n v="12626286"/>
    <m/>
    <n v="516110"/>
    <n v="1628022"/>
    <n v="28865330"/>
    <n v="3489000"/>
    <n v="47124748"/>
    <n v="15966152"/>
    <n v="15021"/>
    <n v="31015613"/>
    <n v="127962"/>
    <n v="47124748"/>
    <m/>
    <m/>
    <n v="15151110"/>
    <m/>
    <n v="164634"/>
    <m/>
    <n v="1716008"/>
    <n v="327599"/>
    <n v="2208241"/>
    <n v="-1692131"/>
    <m/>
    <m/>
    <m/>
    <n v="30768688"/>
    <n v="246925"/>
    <s v="0.54"/>
    <n v="8621722.0800000001"/>
    <n v="3294"/>
    <n v="0"/>
    <n v="15556"/>
    <n v="40679"/>
    <n v="66068"/>
    <n v="0"/>
    <n v="0"/>
    <n v="22"/>
    <n v="770"/>
    <n v="9123"/>
    <n v="11232"/>
    <n v="1522"/>
    <n v="20759"/>
    <n v="8319"/>
    <n v="5144"/>
    <n v="4226"/>
    <n v="25290"/>
    <n v="212004"/>
    <n v="0"/>
    <n v="8"/>
    <n v="3419"/>
    <n v="3898"/>
    <n v="0"/>
    <n v="0"/>
    <n v="7325"/>
    <n v="288502"/>
    <n v="0"/>
    <n v="862619"/>
    <n v="1807651"/>
    <n v="1516040"/>
    <n v="0"/>
    <n v="0"/>
    <n v="446"/>
    <n v="26430"/>
    <n v="205033"/>
    <n v="194520"/>
    <n v="26743"/>
    <n v="413367"/>
    <n v="185769"/>
    <n v="107132"/>
    <n v="184652"/>
    <n v="914232"/>
    <n v="6733136"/>
    <n v="0"/>
    <n v="600"/>
    <n v="83029"/>
    <n v="63911"/>
    <n v="0"/>
    <n v="0"/>
    <n v="147540"/>
    <m/>
    <x v="0"/>
    <x v="0"/>
    <m/>
    <n v="770"/>
    <m/>
    <m/>
    <x v="0"/>
    <x v="0"/>
    <m/>
    <n v="26430"/>
    <m/>
    <n v="170"/>
    <n v="281"/>
    <n v="100"/>
    <n v="102"/>
    <n v="190"/>
    <n v="52"/>
    <n v="49"/>
    <n v="97"/>
    <n v="21"/>
    <n v="1"/>
    <n v="0"/>
    <n v="0"/>
    <n v="0"/>
    <n v="1"/>
    <n v="0"/>
    <n v="1"/>
    <n v="0"/>
    <n v="0"/>
    <n v="0"/>
    <n v="0"/>
    <n v="0"/>
    <n v="0"/>
    <n v="0"/>
    <n v="0"/>
    <n v="1"/>
    <n v="0"/>
    <n v="0"/>
    <n v="0"/>
    <n v="0"/>
  </r>
  <r>
    <n v="206370735"/>
    <x v="802"/>
    <d v="2024-01-01T00:00:00"/>
    <d v="2024-12-31T00:00:00"/>
    <n v="366"/>
    <s v="In Process"/>
    <x v="0"/>
    <x v="30"/>
    <x v="0"/>
    <x v="0"/>
    <s v="14 - San Diego/Imperial"/>
    <x v="78"/>
    <s v="619-460-2330"/>
    <s v="7800 PARKWAY DRIVE"/>
    <s v="LA MESA"/>
    <s v="91942-0000"/>
    <s v="ZZT05511L"/>
    <s v="CALEB SCHULTZ"/>
    <s v="Yes"/>
    <s v="LIFE GENERATIONS HEALTHCARE"/>
    <n v="100"/>
    <n v="100"/>
    <x v="0"/>
    <n v="36600"/>
    <n v="33538"/>
    <n v="212.27"/>
    <n v="721"/>
    <n v="717"/>
    <n v="8138"/>
    <n v="7354"/>
    <n v="2860"/>
    <n v="12855"/>
    <m/>
    <m/>
    <n v="472"/>
    <n v="1859"/>
    <x v="0"/>
    <n v="33538"/>
    <m/>
    <m/>
    <m/>
    <m/>
    <m/>
    <m/>
    <m/>
    <m/>
    <n v="12652587"/>
    <n v="5686641"/>
    <n v="1019482"/>
    <n v="6678"/>
    <n v="17326424"/>
    <n v="18355487"/>
    <n v="-1029063"/>
    <n v="55272"/>
    <m/>
    <m/>
    <n v="-973791"/>
    <n v="3055473"/>
    <n v="2760636"/>
    <n v="1084351"/>
    <n v="4863715"/>
    <m/>
    <m/>
    <n v="191317"/>
    <n v="697095"/>
    <n v="12652587"/>
    <m/>
    <m/>
    <m/>
    <m/>
    <m/>
    <m/>
    <m/>
    <m/>
    <n v="2818132"/>
    <m/>
    <n v="2361651"/>
    <m/>
    <n v="22092"/>
    <m/>
    <n v="155927"/>
    <m/>
    <m/>
    <m/>
    <m/>
    <m/>
    <n v="28463"/>
    <m/>
    <n v="300376"/>
    <m/>
    <n v="159954"/>
    <n v="0"/>
    <n v="1844240"/>
    <n v="293160"/>
    <n v="1809620"/>
    <n v="338640"/>
    <n v="926713"/>
    <n v="105483"/>
    <m/>
    <n v="208831"/>
    <m/>
    <m/>
    <m/>
    <m/>
    <m/>
    <m/>
    <m/>
    <m/>
    <m/>
    <m/>
    <m/>
    <m/>
    <m/>
    <m/>
    <m/>
    <m/>
    <m/>
    <m/>
    <m/>
    <m/>
    <m/>
    <m/>
    <m/>
    <m/>
    <m/>
    <m/>
    <m/>
    <m/>
    <m/>
    <m/>
    <m/>
    <m/>
    <n v="-322548"/>
    <m/>
    <n v="126597"/>
    <m/>
    <n v="200978"/>
    <m/>
    <n v="894358"/>
    <m/>
    <m/>
    <m/>
    <m/>
    <m/>
    <n v="120097"/>
    <m/>
    <m/>
    <m/>
    <m/>
    <m/>
    <m/>
    <m/>
    <m/>
    <m/>
    <m/>
    <m/>
    <m/>
    <m/>
    <m/>
    <m/>
    <m/>
    <m/>
    <n v="7153184"/>
    <n v="1909202"/>
    <n v="9293101"/>
    <n v="26773"/>
    <n v="6396178"/>
    <m/>
    <m/>
    <m/>
    <m/>
    <m/>
    <m/>
    <m/>
    <m/>
    <n v="76098"/>
    <m/>
    <n v="590094"/>
    <n v="72924"/>
    <n v="461806"/>
    <n v="48406"/>
    <n v="402607"/>
    <n v="174598"/>
    <m/>
    <n v="95181"/>
    <n v="600298"/>
    <n v="223332"/>
    <n v="193218"/>
    <n v="1097859"/>
    <n v="225099"/>
    <n v="190854"/>
    <n v="263319"/>
    <n v="3274119"/>
    <n v="71570"/>
    <n v="3355834"/>
    <n v="-27618"/>
    <n v="31101"/>
    <m/>
    <m/>
    <n v="538610"/>
    <n v="15982436"/>
    <m/>
    <n v="298124"/>
    <m/>
    <n v="53657073"/>
    <n v="816531"/>
    <n v="70754164"/>
    <n v="736705"/>
    <n v="52943"/>
    <n v="57488618"/>
    <n v="12475898"/>
    <n v="70754164"/>
    <m/>
    <m/>
    <n v="-154998"/>
    <m/>
    <n v="0"/>
    <m/>
    <n v="382657"/>
    <n v="226069"/>
    <n v="608726"/>
    <n v="-310602"/>
    <m/>
    <m/>
    <m/>
    <n v="57237701"/>
    <n v="250917"/>
    <s v="17.97"/>
    <n v="13238588.85"/>
    <n v="3488"/>
    <n v="0"/>
    <n v="13321"/>
    <n v="35645"/>
    <n v="84409"/>
    <n v="0"/>
    <n v="0"/>
    <n v="60"/>
    <n v="1401"/>
    <n v="6554"/>
    <n v="7592"/>
    <n v="5741"/>
    <n v="25021"/>
    <n v="5296"/>
    <n v="6951"/>
    <n v="4374"/>
    <n v="24878"/>
    <n v="224731"/>
    <n v="0"/>
    <n v="0"/>
    <n v="0"/>
    <n v="0"/>
    <n v="0"/>
    <n v="0"/>
    <n v="0"/>
    <n v="305126"/>
    <n v="0"/>
    <n v="788168"/>
    <n v="1698597"/>
    <n v="2036865"/>
    <n v="0"/>
    <n v="0"/>
    <n v="2683"/>
    <n v="63077"/>
    <n v="166686"/>
    <n v="137490"/>
    <n v="102803"/>
    <n v="499004"/>
    <n v="141360"/>
    <n v="141855"/>
    <n v="204354"/>
    <n v="865116"/>
    <n v="7153184"/>
    <n v="0"/>
    <n v="0"/>
    <n v="0"/>
    <n v="0"/>
    <n v="0"/>
    <n v="0"/>
    <n v="0"/>
    <m/>
    <x v="0"/>
    <x v="0"/>
    <m/>
    <n v="1401"/>
    <m/>
    <m/>
    <x v="0"/>
    <x v="0"/>
    <m/>
    <n v="63077"/>
    <m/>
    <n v="162"/>
    <n v="249"/>
    <n v="106"/>
    <n v="99"/>
    <n v="152"/>
    <n v="65"/>
    <n v="65"/>
    <n v="99"/>
    <n v="43"/>
    <n v="1"/>
    <n v="0"/>
    <n v="0"/>
    <n v="0"/>
    <n v="0"/>
    <n v="1"/>
    <n v="1"/>
    <n v="0"/>
    <n v="0"/>
    <n v="0"/>
    <n v="0"/>
    <n v="0"/>
    <n v="0"/>
    <n v="0"/>
    <n v="0"/>
    <n v="1"/>
    <n v="0"/>
    <n v="0"/>
    <n v="0"/>
    <n v="0"/>
  </r>
  <r>
    <n v="206370736"/>
    <x v="803"/>
    <d v="2024-01-01T00:00:00"/>
    <d v="2024-12-31T00:00:00"/>
    <n v="366"/>
    <s v="In Process"/>
    <x v="0"/>
    <x v="30"/>
    <x v="0"/>
    <x v="0"/>
    <s v="14 - San Diego/Imperial"/>
    <x v="78"/>
    <s v="619-463-0294"/>
    <s v="8351 BROADWAY"/>
    <s v="LEMON GROVE"/>
    <s v="91945-0000"/>
    <s v="1336134204"/>
    <s v="AMANPREET KAMBO"/>
    <s v="Yes"/>
    <s v="FLAGSTONE HEALTHCARE SOUTH LLC"/>
    <n v="158"/>
    <n v="158"/>
    <x v="0"/>
    <n v="57828"/>
    <n v="54896"/>
    <n v="218.52"/>
    <n v="393"/>
    <n v="400"/>
    <n v="5847"/>
    <n v="2596"/>
    <n v="3305"/>
    <n v="37713"/>
    <m/>
    <n v="3097"/>
    <n v="17"/>
    <n v="2321"/>
    <x v="0"/>
    <n v="54896"/>
    <m/>
    <m/>
    <m/>
    <m/>
    <m/>
    <m/>
    <m/>
    <m/>
    <n v="17638147"/>
    <n v="6363131"/>
    <n v="-456150"/>
    <n v="1642"/>
    <n v="24459070"/>
    <n v="20499137"/>
    <n v="3959933"/>
    <n v="13511"/>
    <n v="834423"/>
    <m/>
    <n v="3139021"/>
    <n v="1877100"/>
    <n v="2361041"/>
    <n v="849947"/>
    <n v="10936578"/>
    <m/>
    <n v="931625"/>
    <n v="5900"/>
    <n v="675956"/>
    <n v="17638147"/>
    <m/>
    <m/>
    <m/>
    <m/>
    <m/>
    <m/>
    <m/>
    <m/>
    <n v="1877575"/>
    <n v="18540"/>
    <n v="747295"/>
    <m/>
    <n v="21098"/>
    <m/>
    <n v="3453295"/>
    <m/>
    <m/>
    <m/>
    <n v="242731"/>
    <m/>
    <n v="90"/>
    <m/>
    <n v="2507"/>
    <m/>
    <n v="96226"/>
    <n v="0"/>
    <n v="2040705"/>
    <n v="0"/>
    <n v="2333565"/>
    <n v="1068030"/>
    <n v="662348"/>
    <n v="64116"/>
    <m/>
    <n v="98141"/>
    <m/>
    <m/>
    <m/>
    <m/>
    <m/>
    <m/>
    <m/>
    <m/>
    <m/>
    <m/>
    <m/>
    <m/>
    <m/>
    <m/>
    <m/>
    <m/>
    <m/>
    <m/>
    <n v="2181556"/>
    <m/>
    <m/>
    <m/>
    <m/>
    <m/>
    <m/>
    <m/>
    <n v="-2250594"/>
    <m/>
    <n v="15295"/>
    <m/>
    <m/>
    <m/>
    <n v="-851325"/>
    <n v="9615"/>
    <n v="-68478"/>
    <m/>
    <n v="213574"/>
    <m/>
    <n v="674589"/>
    <m/>
    <m/>
    <m/>
    <n v="-555313"/>
    <m/>
    <n v="174931"/>
    <m/>
    <m/>
    <m/>
    <m/>
    <m/>
    <m/>
    <m/>
    <m/>
    <m/>
    <m/>
    <m/>
    <m/>
    <m/>
    <m/>
    <m/>
    <m/>
    <m/>
    <n v="11196168"/>
    <n v="2809452"/>
    <n v="6493517"/>
    <n v="639304"/>
    <n v="9014113"/>
    <m/>
    <m/>
    <m/>
    <m/>
    <m/>
    <m/>
    <m/>
    <m/>
    <n v="41597"/>
    <n v="6077"/>
    <n v="740076"/>
    <n v="34314"/>
    <n v="552635"/>
    <n v="250221"/>
    <n v="233068"/>
    <n v="37846"/>
    <m/>
    <n v="30500"/>
    <n v="443787"/>
    <n v="417503"/>
    <n v="316368"/>
    <n v="1338016"/>
    <n v="492663"/>
    <n v="164847"/>
    <n v="113178"/>
    <n v="4669069"/>
    <n v="94712"/>
    <n v="1117284"/>
    <n v="107345"/>
    <n v="27207"/>
    <m/>
    <n v="10"/>
    <n v="256701"/>
    <n v="4237720"/>
    <m/>
    <n v="387855"/>
    <m/>
    <n v="20690116"/>
    <m/>
    <n v="25315691"/>
    <n v="2945527"/>
    <n v="2936121"/>
    <m/>
    <n v="19434043"/>
    <n v="25315691"/>
    <m/>
    <n v="17693995"/>
    <m/>
    <m/>
    <n v="247350"/>
    <m/>
    <n v="2072307"/>
    <n v="1934654"/>
    <n v="4254311"/>
    <n v="-3866456"/>
    <m/>
    <m/>
    <m/>
    <m/>
    <m/>
    <s v="0.00"/>
    <n v="0"/>
    <n v="2080"/>
    <n v="0"/>
    <n v="13733"/>
    <n v="62243"/>
    <n v="125125"/>
    <n v="0"/>
    <n v="0"/>
    <n v="47"/>
    <n v="28879"/>
    <n v="1832"/>
    <n v="13743"/>
    <n v="11258"/>
    <n v="28932"/>
    <n v="8796"/>
    <n v="6273"/>
    <n v="1795"/>
    <n v="14587"/>
    <n v="319323"/>
    <n v="0"/>
    <n v="0"/>
    <n v="0"/>
    <n v="0"/>
    <n v="0"/>
    <n v="0"/>
    <n v="0"/>
    <n v="214442"/>
    <n v="0"/>
    <n v="751420"/>
    <n v="2756965"/>
    <n v="3104116"/>
    <n v="0"/>
    <n v="0"/>
    <n v="4749"/>
    <n v="1224866"/>
    <n v="65269"/>
    <n v="253896"/>
    <n v="211543"/>
    <n v="646218"/>
    <n v="384781"/>
    <n v="126187"/>
    <n v="86570"/>
    <n v="1365146"/>
    <n v="11196168"/>
    <n v="0"/>
    <n v="0"/>
    <n v="0"/>
    <n v="0"/>
    <n v="0"/>
    <n v="0"/>
    <n v="0"/>
    <m/>
    <x v="0"/>
    <x v="0"/>
    <m/>
    <m/>
    <n v="28879"/>
    <m/>
    <x v="0"/>
    <x v="0"/>
    <m/>
    <m/>
    <n v="1224866"/>
    <n v="207"/>
    <n v="304"/>
    <n v="117"/>
    <n v="157"/>
    <n v="232"/>
    <n v="87"/>
    <n v="83"/>
    <n v="125"/>
    <n v="46"/>
    <n v="1"/>
    <n v="0"/>
    <n v="0"/>
    <n v="0"/>
    <n v="0"/>
    <n v="1"/>
    <n v="1"/>
    <n v="0"/>
    <n v="0"/>
    <n v="0"/>
    <n v="0"/>
    <n v="0"/>
    <n v="0"/>
    <n v="0"/>
    <n v="0"/>
    <n v="1"/>
    <n v="0"/>
    <n v="0"/>
    <n v="0"/>
    <n v="0"/>
  </r>
  <r>
    <n v="206370737"/>
    <x v="804"/>
    <d v="2024-01-01T00:00:00"/>
    <d v="2024-12-31T00:00:00"/>
    <n v="366"/>
    <s v="In Process"/>
    <x v="0"/>
    <x v="30"/>
    <x v="0"/>
    <x v="0"/>
    <s v="14 - San Diego/Imperial"/>
    <x v="78"/>
    <s v="619-442-7744"/>
    <s v="444 WEST LEXINGTON AVENUE"/>
    <s v="EL CAJON"/>
    <s v="92020-0000"/>
    <s v="1447653340"/>
    <s v="MATTHEW OLDROYD"/>
    <s v="Yes"/>
    <s v="FLAGSTONE HEALTHCARE SOUTH LLC"/>
    <n v="52"/>
    <n v="52"/>
    <x v="1"/>
    <n v="19032"/>
    <n v="18910"/>
    <n v="219.07"/>
    <n v="20"/>
    <n v="20"/>
    <n v="274"/>
    <m/>
    <n v="4636"/>
    <n v="14000"/>
    <m/>
    <m/>
    <m/>
    <m/>
    <x v="0"/>
    <n v="18910"/>
    <m/>
    <m/>
    <m/>
    <m/>
    <m/>
    <m/>
    <m/>
    <m/>
    <n v="9552363"/>
    <n v="1406025"/>
    <n v="958200"/>
    <m/>
    <n v="10000188"/>
    <n v="7984773"/>
    <n v="2015415"/>
    <n v="3488"/>
    <n v="410278"/>
    <m/>
    <n v="1608625"/>
    <n v="91790"/>
    <n v="3212488"/>
    <n v="1548896"/>
    <n v="4699189"/>
    <m/>
    <m/>
    <m/>
    <m/>
    <n v="9552363"/>
    <m/>
    <m/>
    <m/>
    <m/>
    <m/>
    <m/>
    <m/>
    <m/>
    <n v="69040"/>
    <m/>
    <n v="2364"/>
    <m/>
    <n v="1039"/>
    <m/>
    <n v="1333582"/>
    <m/>
    <m/>
    <m/>
    <m/>
    <m/>
    <m/>
    <m/>
    <m/>
    <m/>
    <n v="71508"/>
    <n v="0"/>
    <n v="566190"/>
    <n v="0"/>
    <n v="624285"/>
    <n v="137700"/>
    <n v="5591"/>
    <n v="269"/>
    <m/>
    <n v="482"/>
    <m/>
    <m/>
    <m/>
    <m/>
    <m/>
    <m/>
    <m/>
    <m/>
    <m/>
    <m/>
    <m/>
    <m/>
    <m/>
    <m/>
    <m/>
    <m/>
    <m/>
    <m/>
    <m/>
    <m/>
    <m/>
    <m/>
    <m/>
    <m/>
    <m/>
    <m/>
    <m/>
    <m/>
    <m/>
    <m/>
    <m/>
    <m/>
    <n v="-95119"/>
    <m/>
    <n v="-1"/>
    <m/>
    <n v="125975"/>
    <m/>
    <n v="927345"/>
    <m/>
    <m/>
    <m/>
    <m/>
    <m/>
    <m/>
    <m/>
    <m/>
    <m/>
    <m/>
    <m/>
    <m/>
    <m/>
    <m/>
    <m/>
    <m/>
    <m/>
    <m/>
    <m/>
    <m/>
    <m/>
    <m/>
    <m/>
    <n v="4501252"/>
    <n v="1102304"/>
    <n v="2381217"/>
    <n v="205636"/>
    <n v="3307870"/>
    <m/>
    <m/>
    <m/>
    <m/>
    <m/>
    <m/>
    <m/>
    <m/>
    <n v="3777"/>
    <n v="409"/>
    <n v="171943"/>
    <m/>
    <n v="147896"/>
    <n v="45826"/>
    <n v="14981"/>
    <n v="12700"/>
    <m/>
    <n v="7707"/>
    <n v="370538"/>
    <n v="122051"/>
    <n v="92366"/>
    <n v="607513"/>
    <n v="124222"/>
    <n v="236867"/>
    <n v="66397"/>
    <n v="2179243"/>
    <n v="202488"/>
    <n v="129878"/>
    <n v="28413"/>
    <n v="10063"/>
    <m/>
    <n v="13"/>
    <n v="101612"/>
    <n v="1560718"/>
    <m/>
    <n v="234138"/>
    <m/>
    <n v="8668159"/>
    <m/>
    <n v="10463015"/>
    <n v="817147"/>
    <n v="175185"/>
    <m/>
    <n v="9470683"/>
    <n v="10463015"/>
    <m/>
    <n v="8313860"/>
    <m/>
    <m/>
    <n v="47276"/>
    <n v="325"/>
    <n v="274263"/>
    <n v="625822"/>
    <n v="947686"/>
    <n v="-713548"/>
    <m/>
    <m/>
    <m/>
    <m/>
    <m/>
    <s v="0.00"/>
    <n v="0"/>
    <n v="1801"/>
    <n v="0"/>
    <n v="7594"/>
    <n v="15911"/>
    <n v="47930"/>
    <n v="0"/>
    <n v="0"/>
    <n v="41"/>
    <n v="5234"/>
    <n v="4143"/>
    <n v="3764"/>
    <n v="3289"/>
    <n v="11870"/>
    <n v="1912"/>
    <n v="8209"/>
    <n v="1143"/>
    <n v="15832"/>
    <n v="128673"/>
    <n v="0"/>
    <n v="0"/>
    <n v="0"/>
    <n v="0"/>
    <n v="0"/>
    <n v="0"/>
    <n v="0"/>
    <n v="206455"/>
    <n v="0"/>
    <n v="378008"/>
    <n v="715642"/>
    <n v="1173854"/>
    <n v="0"/>
    <n v="0"/>
    <n v="3362"/>
    <n v="299746"/>
    <n v="122620"/>
    <n v="71446"/>
    <n v="64701"/>
    <n v="286205"/>
    <n v="95214"/>
    <n v="176081"/>
    <n v="54514"/>
    <n v="853404"/>
    <n v="4501252"/>
    <n v="0"/>
    <n v="0"/>
    <n v="0"/>
    <n v="0"/>
    <n v="0"/>
    <n v="0"/>
    <n v="0"/>
    <m/>
    <x v="0"/>
    <x v="0"/>
    <m/>
    <m/>
    <n v="5234"/>
    <m/>
    <x v="0"/>
    <x v="0"/>
    <m/>
    <m/>
    <n v="299746"/>
    <n v="72"/>
    <n v="89"/>
    <n v="60"/>
    <n v="45"/>
    <n v="54"/>
    <n v="40"/>
    <n v="29"/>
    <n v="34"/>
    <n v="24"/>
    <n v="1"/>
    <n v="0"/>
    <n v="0"/>
    <n v="1"/>
    <n v="0"/>
    <n v="0"/>
    <n v="1"/>
    <n v="0"/>
    <n v="0"/>
    <n v="0"/>
    <n v="0"/>
    <n v="0"/>
    <n v="0"/>
    <n v="0"/>
    <n v="0"/>
    <n v="1"/>
    <n v="0"/>
    <n v="0"/>
    <n v="0"/>
    <n v="0"/>
  </r>
  <r>
    <n v="206370740"/>
    <x v="805"/>
    <d v="2024-01-01T00:00:00"/>
    <d v="2024-12-31T00:00:00"/>
    <n v="366"/>
    <s v="In Process"/>
    <x v="0"/>
    <x v="30"/>
    <x v="0"/>
    <x v="0"/>
    <s v="14 - San Diego/Imperial"/>
    <x v="78"/>
    <s v="619-444-1107"/>
    <s v="1391 MADISON AVENUE"/>
    <s v="EL CAJON"/>
    <s v="92021-0000"/>
    <s v="ZZT050641I"/>
    <s v="HUNTER MOORE"/>
    <s v="Yes"/>
    <m/>
    <n v="96"/>
    <n v="96"/>
    <x v="2"/>
    <n v="35136"/>
    <n v="33398"/>
    <n v="221.59"/>
    <n v="311"/>
    <n v="309"/>
    <n v="4499"/>
    <n v="6196"/>
    <n v="1135"/>
    <n v="20643"/>
    <m/>
    <m/>
    <n v="25"/>
    <n v="900"/>
    <x v="0"/>
    <n v="33398"/>
    <m/>
    <m/>
    <m/>
    <m/>
    <m/>
    <m/>
    <m/>
    <m/>
    <n v="21551100"/>
    <n v="4906806"/>
    <n v="10265416"/>
    <n v="7573"/>
    <n v="16200063"/>
    <n v="14860557"/>
    <n v="1339506"/>
    <n v="-4"/>
    <m/>
    <m/>
    <n v="1339502"/>
    <n v="5623750"/>
    <n v="7745000"/>
    <n v="472600"/>
    <n v="7385800"/>
    <m/>
    <m/>
    <n v="8750"/>
    <n v="315200"/>
    <n v="21551100"/>
    <m/>
    <m/>
    <m/>
    <m/>
    <m/>
    <m/>
    <m/>
    <m/>
    <n v="2538889"/>
    <m/>
    <n v="2337754"/>
    <m/>
    <n v="568"/>
    <m/>
    <n v="29132"/>
    <m/>
    <m/>
    <m/>
    <m/>
    <m/>
    <n v="163"/>
    <m/>
    <n v="300"/>
    <m/>
    <n v="0"/>
    <n v="0"/>
    <n v="1921075"/>
    <n v="0"/>
    <n v="2104150"/>
    <n v="279600"/>
    <n v="485380"/>
    <n v="63788"/>
    <m/>
    <n v="52813"/>
    <m/>
    <m/>
    <m/>
    <m/>
    <m/>
    <m/>
    <m/>
    <m/>
    <m/>
    <m/>
    <m/>
    <m/>
    <m/>
    <m/>
    <m/>
    <m/>
    <m/>
    <m/>
    <m/>
    <m/>
    <m/>
    <m/>
    <m/>
    <m/>
    <m/>
    <m/>
    <m/>
    <m/>
    <m/>
    <m/>
    <m/>
    <m/>
    <n v="3790478"/>
    <m/>
    <n v="5355469"/>
    <m/>
    <n v="-249003"/>
    <m/>
    <n v="1322526"/>
    <m/>
    <m/>
    <m/>
    <m/>
    <m/>
    <n v="45946"/>
    <m/>
    <m/>
    <m/>
    <m/>
    <m/>
    <m/>
    <m/>
    <m/>
    <m/>
    <m/>
    <m/>
    <m/>
    <m/>
    <m/>
    <m/>
    <m/>
    <m/>
    <n v="7153218"/>
    <n v="1939050"/>
    <n v="5768289"/>
    <n v="281422"/>
    <n v="5928306"/>
    <m/>
    <m/>
    <m/>
    <m/>
    <m/>
    <m/>
    <m/>
    <m/>
    <n v="15570"/>
    <m/>
    <n v="519087"/>
    <n v="116668"/>
    <n v="446686"/>
    <n v="55666"/>
    <n v="255326"/>
    <n v="47212"/>
    <m/>
    <n v="56763"/>
    <n v="496776"/>
    <n v="306009"/>
    <n v="132917"/>
    <n v="1029159"/>
    <n v="151234"/>
    <n v="186974"/>
    <n v="141819"/>
    <n v="4043788"/>
    <n v="96753"/>
    <n v="607682"/>
    <n v="61563"/>
    <n v="18025"/>
    <m/>
    <n v="13084"/>
    <n v="133490"/>
    <n v="3319180"/>
    <m/>
    <n v="341274"/>
    <m/>
    <m/>
    <n v="100000"/>
    <n v="3760454"/>
    <n v="1610686"/>
    <m/>
    <m/>
    <n v="2149768"/>
    <n v="3760454"/>
    <n v="835331"/>
    <m/>
    <m/>
    <m/>
    <n v="0"/>
    <m/>
    <n v="239145"/>
    <n v="448546"/>
    <n v="687691"/>
    <n v="-346417"/>
    <m/>
    <m/>
    <m/>
    <m/>
    <m/>
    <s v="0.00"/>
    <n v="0"/>
    <n v="1946"/>
    <n v="0"/>
    <n v="8787"/>
    <n v="27514"/>
    <n v="78007"/>
    <n v="0"/>
    <n v="0"/>
    <n v="0"/>
    <n v="19490"/>
    <n v="4004"/>
    <n v="12886"/>
    <n v="3593"/>
    <n v="23493"/>
    <n v="3854"/>
    <n v="5510"/>
    <n v="2011"/>
    <n v="21480"/>
    <n v="212575"/>
    <n v="0"/>
    <n v="350"/>
    <n v="5372"/>
    <n v="10685"/>
    <n v="0"/>
    <n v="0"/>
    <n v="16407"/>
    <n v="137439"/>
    <n v="0"/>
    <n v="513473"/>
    <n v="1370294"/>
    <n v="1922136"/>
    <n v="0"/>
    <n v="0"/>
    <n v="0"/>
    <n v="883105"/>
    <n v="117097"/>
    <n v="223474"/>
    <n v="62794"/>
    <n v="502042"/>
    <n v="124979"/>
    <n v="123012"/>
    <n v="104443"/>
    <n v="1068930"/>
    <n v="7153218"/>
    <n v="0"/>
    <n v="22822"/>
    <n v="270605"/>
    <n v="326818"/>
    <n v="0"/>
    <n v="0"/>
    <n v="620245"/>
    <m/>
    <x v="0"/>
    <x v="0"/>
    <m/>
    <m/>
    <n v="19490"/>
    <m/>
    <x v="0"/>
    <x v="0"/>
    <m/>
    <m/>
    <n v="883105"/>
    <n v="140"/>
    <n v="260"/>
    <n v="84"/>
    <n v="96"/>
    <n v="198"/>
    <n v="54"/>
    <n v="49"/>
    <n v="105"/>
    <n v="31"/>
    <n v="1"/>
    <n v="0"/>
    <n v="0"/>
    <n v="0"/>
    <n v="1"/>
    <n v="0"/>
    <n v="1"/>
    <n v="0"/>
    <n v="0"/>
    <n v="0"/>
    <n v="0"/>
    <n v="0"/>
    <n v="0"/>
    <n v="0"/>
    <n v="0"/>
    <n v="1"/>
    <n v="0"/>
    <n v="0"/>
    <n v="0"/>
    <n v="0"/>
  </r>
  <r>
    <n v="206370741"/>
    <x v="806"/>
    <d v="2024-01-01T00:00:00"/>
    <d v="2024-12-31T00:00:00"/>
    <n v="366"/>
    <s v="In Process"/>
    <x v="0"/>
    <x v="30"/>
    <x v="0"/>
    <x v="0"/>
    <s v="14 - San Diego/Imperial"/>
    <x v="78"/>
    <s v="619-442-8826"/>
    <s v="635 SOUTH MAGNOLIA AVENUE"/>
    <s v="EL CAJON"/>
    <s v="92020-0000"/>
    <s v="1316340227"/>
    <s v="BRYAN JAMES SQUIRES"/>
    <s v="Yes"/>
    <s v="FLAGSTONE HEALTHCARE SOUTH LLC"/>
    <n v="99"/>
    <n v="99"/>
    <x v="2"/>
    <n v="36234"/>
    <n v="33994"/>
    <n v="206.85"/>
    <n v="523"/>
    <n v="526"/>
    <n v="4045"/>
    <n v="3166"/>
    <n v="711"/>
    <n v="22514"/>
    <m/>
    <n v="376"/>
    <n v="49"/>
    <n v="3133"/>
    <x v="0"/>
    <n v="33994"/>
    <m/>
    <m/>
    <m/>
    <m/>
    <m/>
    <m/>
    <m/>
    <m/>
    <n v="13242769"/>
    <n v="4292610"/>
    <n v="1801124"/>
    <n v="609"/>
    <n v="15734864"/>
    <n v="14732037"/>
    <n v="1002827"/>
    <n v="5393"/>
    <n v="211726"/>
    <m/>
    <n v="796494"/>
    <n v="1656500"/>
    <n v="1280069"/>
    <n v="271553"/>
    <n v="8598466"/>
    <m/>
    <n v="153331"/>
    <n v="16750"/>
    <n v="1266100"/>
    <n v="13242769"/>
    <m/>
    <m/>
    <m/>
    <m/>
    <m/>
    <m/>
    <m/>
    <m/>
    <n v="1499088"/>
    <n v="5130"/>
    <n v="815001"/>
    <m/>
    <n v="1347"/>
    <m/>
    <n v="1884207"/>
    <m/>
    <m/>
    <m/>
    <n v="83068"/>
    <m/>
    <m/>
    <m/>
    <n v="4769"/>
    <m/>
    <n v="12903"/>
    <n v="0"/>
    <n v="1473092"/>
    <n v="0"/>
    <n v="1539990"/>
    <n v="903890"/>
    <n v="261936"/>
    <n v="43845"/>
    <m/>
    <n v="56954"/>
    <m/>
    <m/>
    <m/>
    <m/>
    <m/>
    <m/>
    <m/>
    <m/>
    <m/>
    <m/>
    <m/>
    <m/>
    <m/>
    <m/>
    <m/>
    <m/>
    <m/>
    <m/>
    <n v="-1275"/>
    <m/>
    <m/>
    <m/>
    <m/>
    <m/>
    <m/>
    <m/>
    <n v="-767"/>
    <m/>
    <n v="645"/>
    <m/>
    <m/>
    <m/>
    <n v="-556348"/>
    <n v="2277"/>
    <n v="-212088"/>
    <m/>
    <n v="94173"/>
    <m/>
    <n v="2184611"/>
    <m/>
    <m/>
    <m/>
    <n v="-28789"/>
    <m/>
    <n v="317811"/>
    <m/>
    <m/>
    <m/>
    <m/>
    <m/>
    <m/>
    <m/>
    <m/>
    <m/>
    <m/>
    <m/>
    <m/>
    <m/>
    <n v="874"/>
    <m/>
    <m/>
    <m/>
    <n v="7730248"/>
    <n v="1972799"/>
    <n v="5028990"/>
    <n v="304661"/>
    <n v="6055277"/>
    <m/>
    <m/>
    <m/>
    <m/>
    <m/>
    <m/>
    <m/>
    <m/>
    <n v="48627"/>
    <n v="4515"/>
    <n v="612933"/>
    <n v="4039"/>
    <n v="445694"/>
    <n v="270563"/>
    <n v="253082"/>
    <n v="55459"/>
    <m/>
    <n v="30089"/>
    <n v="493857"/>
    <n v="269452"/>
    <n v="144552"/>
    <n v="926398"/>
    <n v="536167"/>
    <n v="252040"/>
    <n v="119870"/>
    <n v="2809366"/>
    <n v="38926"/>
    <n v="1076171"/>
    <n v="113067"/>
    <n v="15012"/>
    <m/>
    <n v="36"/>
    <n v="156845"/>
    <n v="1973641"/>
    <m/>
    <n v="108226"/>
    <m/>
    <n v="1519181"/>
    <n v="882746"/>
    <n v="4483794"/>
    <n v="1294756"/>
    <m/>
    <m/>
    <n v="3189038"/>
    <n v="4483794"/>
    <m/>
    <n v="1519181"/>
    <m/>
    <m/>
    <n v="0"/>
    <m/>
    <m/>
    <n v="228179"/>
    <n v="228179"/>
    <n v="-119953"/>
    <m/>
    <m/>
    <m/>
    <m/>
    <m/>
    <s v="0.00"/>
    <n v="0"/>
    <n v="1952"/>
    <n v="0"/>
    <n v="4087"/>
    <n v="42954"/>
    <n v="72496"/>
    <n v="0"/>
    <n v="0"/>
    <n v="473"/>
    <n v="21949"/>
    <n v="5352"/>
    <n v="9806"/>
    <n v="4938"/>
    <n v="20140"/>
    <n v="9435"/>
    <n v="9290"/>
    <n v="2032"/>
    <n v="18268"/>
    <n v="223172"/>
    <n v="0"/>
    <n v="0"/>
    <n v="79"/>
    <n v="626"/>
    <n v="0"/>
    <n v="0"/>
    <n v="705"/>
    <n v="148891"/>
    <n v="0"/>
    <n v="379123"/>
    <n v="2127101"/>
    <n v="1918290"/>
    <n v="0"/>
    <n v="0"/>
    <n v="13111"/>
    <n v="1031983"/>
    <n v="129849"/>
    <n v="180093"/>
    <n v="85659"/>
    <n v="458234"/>
    <n v="399582"/>
    <n v="199828"/>
    <n v="95846"/>
    <n v="562658"/>
    <n v="7730248"/>
    <n v="0"/>
    <n v="0"/>
    <n v="4543"/>
    <n v="21957"/>
    <n v="0"/>
    <n v="0"/>
    <n v="26500"/>
    <m/>
    <x v="0"/>
    <x v="0"/>
    <m/>
    <m/>
    <n v="21949"/>
    <m/>
    <x v="0"/>
    <x v="0"/>
    <m/>
    <m/>
    <n v="1031983"/>
    <n v="134"/>
    <n v="182"/>
    <n v="106"/>
    <n v="91"/>
    <n v="132"/>
    <n v="68"/>
    <n v="45"/>
    <n v="73"/>
    <n v="32"/>
    <n v="1"/>
    <n v="0"/>
    <n v="0"/>
    <n v="0"/>
    <n v="1"/>
    <n v="0"/>
    <n v="1"/>
    <n v="0"/>
    <n v="0"/>
    <n v="0"/>
    <n v="0"/>
    <n v="0"/>
    <n v="0"/>
    <n v="0"/>
    <n v="0"/>
    <n v="1"/>
    <n v="0"/>
    <n v="0"/>
    <n v="0"/>
    <n v="0"/>
  </r>
  <r>
    <n v="206370747"/>
    <x v="807"/>
    <d v="2024-01-01T00:00:00"/>
    <d v="2024-12-31T00:00:00"/>
    <n v="366"/>
    <s v="In Process"/>
    <x v="0"/>
    <x v="30"/>
    <x v="0"/>
    <x v="0"/>
    <s v="14 - San Diego/Imperial"/>
    <x v="76"/>
    <s v="619-297-4086"/>
    <s v="4033 SIXTH AVENUE"/>
    <s v="SAN DIEGO"/>
    <s v="92103"/>
    <s v="1558825067"/>
    <s v="DINA MOOKINI"/>
    <s v="Yes"/>
    <m/>
    <n v="96"/>
    <n v="96"/>
    <x v="2"/>
    <n v="35136"/>
    <n v="33642"/>
    <n v="219.02"/>
    <n v="329"/>
    <n v="327"/>
    <n v="4766"/>
    <n v="4424"/>
    <n v="1027"/>
    <n v="22806"/>
    <m/>
    <m/>
    <n v="63"/>
    <n v="556"/>
    <x v="0"/>
    <n v="33642"/>
    <m/>
    <m/>
    <m/>
    <m/>
    <m/>
    <m/>
    <m/>
    <m/>
    <n v="13472025"/>
    <n v="6868248"/>
    <n v="5445156"/>
    <n v="31204"/>
    <n v="14926321"/>
    <n v="14991746"/>
    <n v="-65425"/>
    <n v="1"/>
    <m/>
    <m/>
    <n v="-65424"/>
    <n v="2086850"/>
    <n v="2003125"/>
    <n v="392150"/>
    <n v="8729550"/>
    <m/>
    <m/>
    <n v="32375"/>
    <n v="227975"/>
    <n v="13472025"/>
    <m/>
    <m/>
    <m/>
    <m/>
    <m/>
    <m/>
    <m/>
    <m/>
    <n v="4347149"/>
    <m/>
    <n v="2298686"/>
    <m/>
    <n v="7103"/>
    <m/>
    <n v="208336"/>
    <m/>
    <m/>
    <m/>
    <n v="3403"/>
    <m/>
    <m/>
    <m/>
    <n v="3571"/>
    <m/>
    <n v="44157"/>
    <n v="18778"/>
    <n v="2456975"/>
    <n v="0"/>
    <n v="2464250"/>
    <n v="647450"/>
    <n v="1125628"/>
    <n v="66357"/>
    <m/>
    <n v="44653"/>
    <m/>
    <m/>
    <m/>
    <m/>
    <m/>
    <m/>
    <m/>
    <m/>
    <m/>
    <m/>
    <m/>
    <m/>
    <m/>
    <m/>
    <m/>
    <m/>
    <m/>
    <m/>
    <m/>
    <m/>
    <m/>
    <m/>
    <m/>
    <m/>
    <m/>
    <m/>
    <m/>
    <m/>
    <m/>
    <m/>
    <m/>
    <m/>
    <n v="1551379"/>
    <m/>
    <n v="1399402"/>
    <m/>
    <n v="-47306"/>
    <m/>
    <n v="2464515"/>
    <m/>
    <m/>
    <m/>
    <m/>
    <m/>
    <n v="77166"/>
    <m/>
    <m/>
    <m/>
    <m/>
    <m/>
    <m/>
    <m/>
    <m/>
    <m/>
    <m/>
    <m/>
    <m/>
    <m/>
    <m/>
    <m/>
    <m/>
    <m/>
    <n v="7524300"/>
    <n v="1625299"/>
    <n v="5842147"/>
    <n v="227757"/>
    <n v="5864844"/>
    <m/>
    <m/>
    <m/>
    <m/>
    <m/>
    <m/>
    <m/>
    <m/>
    <n v="47746"/>
    <m/>
    <n v="577256"/>
    <m/>
    <n v="367626"/>
    <n v="193616"/>
    <n v="348701"/>
    <n v="38683"/>
    <m/>
    <n v="66474"/>
    <n v="512251"/>
    <n v="177385"/>
    <n v="223964"/>
    <n v="1028500"/>
    <n v="181436"/>
    <n v="176783"/>
    <n v="118508"/>
    <n v="3047994"/>
    <n v="223288"/>
    <n v="1429837"/>
    <n v="98360"/>
    <n v="59136"/>
    <m/>
    <n v="2"/>
    <n v="209356"/>
    <n v="2197347"/>
    <m/>
    <n v="1292100"/>
    <n v="1604"/>
    <m/>
    <n v="26722743"/>
    <n v="30213794"/>
    <n v="1952760"/>
    <n v="27455758"/>
    <n v="6099989"/>
    <n v="-5294713"/>
    <n v="30213794"/>
    <m/>
    <m/>
    <m/>
    <n v="6099989"/>
    <n v="0"/>
    <m/>
    <n v="792380"/>
    <n v="1113895"/>
    <n v="1906275"/>
    <n v="-614175"/>
    <m/>
    <m/>
    <m/>
    <n v="6099989"/>
    <m/>
    <s v="0.01"/>
    <n v="19527.600000000002"/>
    <n v="4008"/>
    <n v="0"/>
    <n v="10598"/>
    <n v="31764"/>
    <n v="85581"/>
    <n v="0"/>
    <n v="0"/>
    <n v="3358"/>
    <n v="18608"/>
    <n v="4244"/>
    <n v="6917"/>
    <n v="7836"/>
    <n v="21863"/>
    <n v="3472"/>
    <n v="6403"/>
    <n v="1829"/>
    <n v="19229"/>
    <n v="225710"/>
    <n v="0"/>
    <n v="0"/>
    <n v="77"/>
    <n v="291"/>
    <n v="0"/>
    <n v="0"/>
    <n v="368"/>
    <n v="304795"/>
    <n v="0"/>
    <n v="532407"/>
    <n v="1480122"/>
    <n v="2105882"/>
    <n v="0"/>
    <n v="0"/>
    <n v="170594"/>
    <n v="912906"/>
    <n v="130207"/>
    <n v="125926"/>
    <n v="147103"/>
    <n v="519617"/>
    <n v="112562"/>
    <n v="132410"/>
    <n v="97978"/>
    <n v="751791"/>
    <n v="7524300"/>
    <n v="0"/>
    <n v="0"/>
    <n v="3463"/>
    <n v="10172"/>
    <n v="0"/>
    <n v="0"/>
    <n v="13635"/>
    <m/>
    <x v="0"/>
    <x v="0"/>
    <m/>
    <m/>
    <n v="18608"/>
    <m/>
    <x v="0"/>
    <x v="0"/>
    <m/>
    <m/>
    <n v="912906"/>
    <n v="202"/>
    <n v="274"/>
    <n v="142"/>
    <n v="156"/>
    <n v="210"/>
    <n v="110"/>
    <n v="76"/>
    <n v="108"/>
    <n v="52"/>
    <n v="1"/>
    <n v="0"/>
    <n v="0"/>
    <n v="0"/>
    <n v="1"/>
    <n v="0"/>
    <n v="1"/>
    <n v="0"/>
    <n v="0"/>
    <n v="0"/>
    <n v="0"/>
    <n v="0"/>
    <n v="0"/>
    <n v="0"/>
    <n v="0"/>
    <n v="1"/>
    <n v="0"/>
    <n v="0"/>
    <n v="0"/>
    <n v="0"/>
  </r>
  <r>
    <n v="206370750"/>
    <x v="808"/>
    <d v="2023-10-01T00:00:00"/>
    <d v="2024-09-30T00:00:00"/>
    <n v="366"/>
    <s v="In Process"/>
    <x v="0"/>
    <x v="30"/>
    <x v="0"/>
    <x v="1"/>
    <s v="14 - San Diego/Imperial"/>
    <x v="78"/>
    <s v="619-476-4790"/>
    <s v="325 KEMPTON STREET"/>
    <s v="SPRING VALLEY"/>
    <s v="91977-0000"/>
    <s v="LTC55134G"/>
    <s v="CRISTIN WHITTAKER"/>
    <s v="Yes"/>
    <s v="COVENANT LIVING COMMUNITIES &amp; SERVICES"/>
    <n v="88"/>
    <n v="88"/>
    <x v="2"/>
    <n v="32208"/>
    <n v="27043"/>
    <n v="83.96"/>
    <n v="249"/>
    <n v="273"/>
    <n v="2851"/>
    <n v="3267"/>
    <n v="2368"/>
    <n v="16502"/>
    <m/>
    <m/>
    <n v="1369"/>
    <n v="686"/>
    <x v="0"/>
    <n v="27043"/>
    <m/>
    <m/>
    <m/>
    <m/>
    <m/>
    <m/>
    <m/>
    <m/>
    <n v="14759938"/>
    <n v="2157305"/>
    <n v="5945308"/>
    <n v="155866"/>
    <n v="11127801"/>
    <n v="12612670"/>
    <n v="-1484869"/>
    <n v="19155"/>
    <m/>
    <m/>
    <n v="-1465714"/>
    <n v="2072107"/>
    <n v="2339232"/>
    <n v="1170758"/>
    <n v="8156266"/>
    <m/>
    <m/>
    <n v="679673"/>
    <n v="341902"/>
    <n v="14759938"/>
    <m/>
    <m/>
    <m/>
    <m/>
    <m/>
    <m/>
    <m/>
    <m/>
    <n v="648933"/>
    <n v="106107"/>
    <n v="746914"/>
    <n v="5582"/>
    <n v="66659"/>
    <m/>
    <n v="511373"/>
    <m/>
    <m/>
    <m/>
    <m/>
    <m/>
    <n v="60078"/>
    <m/>
    <n v="11659"/>
    <m/>
    <n v="550610"/>
    <n v="0"/>
    <n v="518841"/>
    <n v="0"/>
    <n v="479500"/>
    <n v="282519"/>
    <n v="214229"/>
    <n v="111606"/>
    <m/>
    <n v="0"/>
    <m/>
    <m/>
    <m/>
    <m/>
    <m/>
    <m/>
    <m/>
    <m/>
    <m/>
    <m/>
    <m/>
    <m/>
    <m/>
    <m/>
    <m/>
    <m/>
    <m/>
    <m/>
    <m/>
    <m/>
    <m/>
    <m/>
    <m/>
    <m/>
    <m/>
    <m/>
    <m/>
    <m/>
    <n v="18892"/>
    <m/>
    <m/>
    <m/>
    <n v="423481"/>
    <n v="31024"/>
    <n v="1288862"/>
    <n v="1632"/>
    <n v="474525"/>
    <m/>
    <n v="3390907"/>
    <m/>
    <m/>
    <m/>
    <m/>
    <m/>
    <n v="135452"/>
    <m/>
    <m/>
    <m/>
    <m/>
    <m/>
    <m/>
    <m/>
    <m/>
    <m/>
    <m/>
    <m/>
    <m/>
    <m/>
    <n v="180533"/>
    <m/>
    <m/>
    <m/>
    <n v="5388010"/>
    <n v="1717875"/>
    <n v="5506785"/>
    <m/>
    <n v="5563963"/>
    <m/>
    <m/>
    <m/>
    <m/>
    <m/>
    <m/>
    <m/>
    <m/>
    <n v="239875"/>
    <m/>
    <n v="369207"/>
    <m/>
    <n v="335955"/>
    <n v="128250"/>
    <n v="224471"/>
    <n v="122791"/>
    <m/>
    <n v="3848"/>
    <n v="421144"/>
    <n v="366453"/>
    <n v="50431"/>
    <n v="1156129"/>
    <n v="152476"/>
    <n v="206307"/>
    <n v="143890"/>
    <n v="2198158"/>
    <n v="365575"/>
    <n v="54451"/>
    <m/>
    <n v="20057"/>
    <n v="104579"/>
    <m/>
    <n v="384660"/>
    <n v="1287600"/>
    <n v="284146"/>
    <n v="3715823"/>
    <n v="80524"/>
    <n v="8153020"/>
    <n v="43659"/>
    <n v="13564772"/>
    <n v="324875"/>
    <n v="106897"/>
    <n v="2006965"/>
    <n v="11126035"/>
    <n v="13564772"/>
    <m/>
    <n v="8153020"/>
    <m/>
    <m/>
    <n v="26557"/>
    <n v="8595325"/>
    <m/>
    <n v="2070153"/>
    <n v="10692035"/>
    <n v="-6976212"/>
    <m/>
    <m/>
    <n v="2006965"/>
    <n v="2006965"/>
    <m/>
    <s v="0.00"/>
    <n v="0"/>
    <n v="3904"/>
    <n v="0"/>
    <n v="9556"/>
    <n v="23444"/>
    <n v="65811"/>
    <n v="0"/>
    <n v="0"/>
    <n v="3561"/>
    <m/>
    <n v="4185"/>
    <n v="12925"/>
    <n v="1338"/>
    <n v="19899"/>
    <n v="2129"/>
    <n v="6803"/>
    <n v="1864"/>
    <n v="11061"/>
    <n v="166480"/>
    <n v="0"/>
    <n v="0"/>
    <n v="4428"/>
    <n v="7405"/>
    <n v="0"/>
    <n v="0"/>
    <n v="11833"/>
    <n v="271697"/>
    <n v="0"/>
    <n v="501875"/>
    <n v="1050165"/>
    <n v="1617692"/>
    <n v="0"/>
    <n v="0"/>
    <n v="200908"/>
    <m/>
    <n v="110061"/>
    <n v="245073"/>
    <n v="22572"/>
    <n v="422981"/>
    <n v="82540"/>
    <n v="139303"/>
    <n v="107414"/>
    <n v="615729"/>
    <n v="5388010"/>
    <n v="0"/>
    <n v="0"/>
    <n v="294973"/>
    <n v="312564"/>
    <n v="0"/>
    <n v="0"/>
    <n v="607537"/>
    <m/>
    <x v="0"/>
    <x v="0"/>
    <m/>
    <m/>
    <m/>
    <m/>
    <x v="0"/>
    <x v="0"/>
    <m/>
    <m/>
    <m/>
    <n v="148"/>
    <n v="204"/>
    <n v="94"/>
    <n v="62"/>
    <n v="99"/>
    <n v="34"/>
    <n v="41"/>
    <n v="65"/>
    <n v="24"/>
    <n v="0"/>
    <n v="1"/>
    <n v="0"/>
    <n v="0"/>
    <n v="1"/>
    <n v="0"/>
    <n v="1"/>
    <n v="0"/>
    <n v="0"/>
    <n v="0"/>
    <n v="0"/>
    <n v="0"/>
    <n v="0"/>
    <n v="0"/>
    <n v="0"/>
    <n v="1"/>
    <n v="0"/>
    <n v="0"/>
    <n v="0"/>
    <n v="0"/>
  </r>
  <r>
    <n v="206370752"/>
    <x v="809"/>
    <d v="2024-01-01T00:00:00"/>
    <d v="2024-12-31T00:00:00"/>
    <n v="366"/>
    <s v="In Process"/>
    <x v="0"/>
    <x v="30"/>
    <x v="0"/>
    <x v="0"/>
    <s v="14 - San Diego/Imperial"/>
    <x v="79"/>
    <s v="760-753-6423"/>
    <s v="900 SANTA FE DRIVE"/>
    <s v="ENCINITAS"/>
    <s v="92024-0000"/>
    <s v="1265415749"/>
    <s v="WILLIAM ADAMS"/>
    <s v="Yes"/>
    <s v="COVENANT CARE CALIFORNIA LLC"/>
    <n v="99"/>
    <n v="99"/>
    <x v="2"/>
    <n v="36234"/>
    <n v="34857"/>
    <n v="227.16"/>
    <n v="677"/>
    <n v="710"/>
    <n v="6257"/>
    <n v="8106"/>
    <n v="1963"/>
    <n v="13941"/>
    <n v="147"/>
    <m/>
    <n v="379"/>
    <n v="4064"/>
    <x v="0"/>
    <n v="34857"/>
    <m/>
    <m/>
    <m/>
    <m/>
    <m/>
    <m/>
    <m/>
    <m/>
    <n v="11256659"/>
    <n v="4016041"/>
    <n v="-1938036"/>
    <m/>
    <n v="17210736"/>
    <n v="16335196"/>
    <n v="875540"/>
    <n v="2502"/>
    <m/>
    <m/>
    <n v="878042"/>
    <n v="2161277"/>
    <n v="2682046"/>
    <n v="616592"/>
    <n v="4374767"/>
    <n v="49014"/>
    <m/>
    <n v="118763"/>
    <n v="1254200"/>
    <n v="11256659"/>
    <m/>
    <m/>
    <m/>
    <m/>
    <m/>
    <m/>
    <m/>
    <m/>
    <n v="1799262"/>
    <m/>
    <n v="2148332"/>
    <m/>
    <n v="1388"/>
    <m/>
    <n v="9242"/>
    <m/>
    <n v="10049"/>
    <m/>
    <m/>
    <m/>
    <n v="37183"/>
    <m/>
    <n v="10585"/>
    <m/>
    <n v="1302"/>
    <n v="0"/>
    <n v="1339818"/>
    <n v="0"/>
    <n v="1447881"/>
    <n v="635068"/>
    <n v="499463"/>
    <n v="30777"/>
    <m/>
    <n v="61732"/>
    <m/>
    <m/>
    <m/>
    <m/>
    <m/>
    <m/>
    <m/>
    <m/>
    <m/>
    <m/>
    <m/>
    <m/>
    <m/>
    <m/>
    <m/>
    <m/>
    <m/>
    <m/>
    <m/>
    <m/>
    <m/>
    <m/>
    <m/>
    <m/>
    <m/>
    <m/>
    <m/>
    <m/>
    <m/>
    <m/>
    <m/>
    <m/>
    <n v="-1179258"/>
    <m/>
    <n v="-161175"/>
    <m/>
    <n v="-67431"/>
    <m/>
    <n v="-479769"/>
    <m/>
    <n v="13027"/>
    <m/>
    <m/>
    <m/>
    <n v="-63430"/>
    <m/>
    <m/>
    <m/>
    <m/>
    <m/>
    <m/>
    <m/>
    <m/>
    <m/>
    <m/>
    <m/>
    <m/>
    <m/>
    <m/>
    <m/>
    <m/>
    <m/>
    <n v="7038893"/>
    <n v="1513491"/>
    <n v="7782812"/>
    <n v="281256"/>
    <n v="7034313"/>
    <m/>
    <m/>
    <m/>
    <m/>
    <m/>
    <m/>
    <m/>
    <m/>
    <n v="83822"/>
    <m/>
    <n v="475073"/>
    <m/>
    <n v="458137"/>
    <n v="181072"/>
    <n v="516875"/>
    <n v="39256"/>
    <m/>
    <n v="62549"/>
    <n v="387820"/>
    <n v="374588"/>
    <n v="211281"/>
    <n v="948694"/>
    <n v="314670"/>
    <n v="165582"/>
    <n v="97913"/>
    <n v="3419346"/>
    <n v="32508"/>
    <n v="846074"/>
    <n v="100329"/>
    <n v="51185"/>
    <m/>
    <m/>
    <n v="534109"/>
    <n v="3399305"/>
    <m/>
    <n v="215125"/>
    <m/>
    <n v="16389474"/>
    <m/>
    <n v="20003904"/>
    <n v="876945"/>
    <n v="8962310"/>
    <m/>
    <n v="10164649"/>
    <n v="20003904"/>
    <m/>
    <n v="7969056"/>
    <m/>
    <m/>
    <n v="0"/>
    <m/>
    <n v="1551661"/>
    <n v="589614"/>
    <n v="2141275"/>
    <n v="-1926150"/>
    <m/>
    <m/>
    <m/>
    <m/>
    <m/>
    <s v="0.00"/>
    <n v="0"/>
    <n v="5575"/>
    <n v="0"/>
    <n v="19189"/>
    <n v="31075"/>
    <n v="68631"/>
    <n v="0"/>
    <n v="0"/>
    <n v="0"/>
    <m/>
    <n v="4008"/>
    <n v="12211"/>
    <n v="6466"/>
    <n v="20370"/>
    <n v="6912"/>
    <n v="5299"/>
    <n v="280"/>
    <n v="18865"/>
    <n v="198881"/>
    <n v="0"/>
    <n v="934"/>
    <n v="1695"/>
    <n v="15641"/>
    <n v="0"/>
    <n v="0"/>
    <n v="18270"/>
    <n v="370768"/>
    <n v="0"/>
    <n v="1046949"/>
    <n v="1580767"/>
    <n v="1816055"/>
    <n v="0"/>
    <n v="0"/>
    <n v="0"/>
    <m/>
    <n v="108546"/>
    <n v="252081"/>
    <n v="132250"/>
    <n v="487161"/>
    <n v="236565"/>
    <n v="129008"/>
    <n v="80715"/>
    <n v="798028"/>
    <n v="7038893"/>
    <n v="0"/>
    <n v="92069"/>
    <n v="112129"/>
    <n v="807119"/>
    <n v="0"/>
    <n v="0"/>
    <n v="1011317"/>
    <m/>
    <x v="0"/>
    <x v="0"/>
    <m/>
    <m/>
    <m/>
    <m/>
    <x v="0"/>
    <x v="0"/>
    <m/>
    <m/>
    <m/>
    <n v="136"/>
    <n v="205"/>
    <n v="85"/>
    <n v="88"/>
    <n v="143"/>
    <n v="51"/>
    <n v="43"/>
    <n v="77"/>
    <n v="26"/>
    <n v="1"/>
    <n v="0"/>
    <n v="0"/>
    <n v="0"/>
    <n v="1"/>
    <n v="0"/>
    <n v="1"/>
    <n v="0"/>
    <n v="0"/>
    <n v="0"/>
    <n v="0"/>
    <n v="0"/>
    <n v="0"/>
    <n v="0"/>
    <n v="0"/>
    <n v="1"/>
    <n v="0"/>
    <n v="0"/>
    <n v="0"/>
    <n v="0"/>
  </r>
  <r>
    <n v="206370756"/>
    <x v="810"/>
    <d v="2024-01-01T00:00:00"/>
    <d v="2024-12-31T00:00:00"/>
    <n v="366"/>
    <s v="In Process"/>
    <x v="0"/>
    <x v="30"/>
    <x v="0"/>
    <x v="0"/>
    <s v="14 - San Diego/Imperial"/>
    <x v="76"/>
    <s v="619-475-2211"/>
    <s v="6061 BANBURY STREET"/>
    <s v="SAN DIEGO"/>
    <s v="92139-0000"/>
    <s v="ZZT18684F"/>
    <s v="LANDON BURRUP"/>
    <s v="Yes"/>
    <m/>
    <n v="162"/>
    <n v="162"/>
    <x v="0"/>
    <n v="59292"/>
    <n v="54859"/>
    <n v="214.33"/>
    <n v="694"/>
    <n v="689"/>
    <n v="13742"/>
    <n v="12464"/>
    <n v="2285"/>
    <n v="25879"/>
    <m/>
    <n v="3"/>
    <n v="4"/>
    <n v="482"/>
    <x v="0"/>
    <n v="54859"/>
    <m/>
    <m/>
    <m/>
    <m/>
    <m/>
    <m/>
    <m/>
    <m/>
    <n v="44809491"/>
    <n v="11880568"/>
    <n v="25732137"/>
    <n v="7283"/>
    <n v="30965205"/>
    <n v="28228043"/>
    <n v="2737162"/>
    <n v="1"/>
    <m/>
    <m/>
    <n v="2737163"/>
    <n v="17136625"/>
    <n v="15484966"/>
    <n v="971300"/>
    <n v="11006150"/>
    <m/>
    <n v="3750"/>
    <n v="1700"/>
    <n v="205000"/>
    <n v="44809491"/>
    <m/>
    <m/>
    <m/>
    <m/>
    <m/>
    <m/>
    <m/>
    <m/>
    <n v="6491244"/>
    <m/>
    <n v="5275211"/>
    <m/>
    <n v="14156"/>
    <m/>
    <n v="96764"/>
    <m/>
    <m/>
    <m/>
    <n v="1917"/>
    <m/>
    <n v="1276"/>
    <m/>
    <m/>
    <m/>
    <n v="0"/>
    <n v="0"/>
    <n v="4991278"/>
    <n v="10203"/>
    <n v="4486550"/>
    <n v="647725"/>
    <n v="1419776"/>
    <n v="184055"/>
    <m/>
    <n v="140981"/>
    <m/>
    <m/>
    <m/>
    <m/>
    <m/>
    <m/>
    <m/>
    <m/>
    <m/>
    <m/>
    <m/>
    <m/>
    <m/>
    <m/>
    <m/>
    <m/>
    <m/>
    <m/>
    <m/>
    <m/>
    <m/>
    <m/>
    <m/>
    <m/>
    <m/>
    <m/>
    <m/>
    <m/>
    <m/>
    <m/>
    <m/>
    <m/>
    <n v="10113661"/>
    <m/>
    <n v="11805629"/>
    <m/>
    <n v="96301"/>
    <m/>
    <n v="3647000"/>
    <m/>
    <m/>
    <m/>
    <n v="3507"/>
    <m/>
    <n v="66039"/>
    <m/>
    <m/>
    <m/>
    <m/>
    <m/>
    <m/>
    <m/>
    <m/>
    <m/>
    <m/>
    <m/>
    <m/>
    <m/>
    <m/>
    <m/>
    <m/>
    <m/>
    <n v="13993949"/>
    <n v="3364623"/>
    <n v="10869471"/>
    <n v="355411"/>
    <n v="11105322"/>
    <m/>
    <m/>
    <m/>
    <m/>
    <m/>
    <m/>
    <m/>
    <m/>
    <m/>
    <m/>
    <n v="1419174"/>
    <n v="339565"/>
    <n v="1020280"/>
    <n v="263103"/>
    <n v="675537"/>
    <n v="103433"/>
    <m/>
    <n v="201318"/>
    <n v="1191079"/>
    <n v="528220"/>
    <n v="250951"/>
    <n v="1869586"/>
    <n v="167729"/>
    <n v="306836"/>
    <n v="123551"/>
    <n v="6750531"/>
    <n v="52703"/>
    <n v="1215545"/>
    <n v="133750"/>
    <n v="144405"/>
    <m/>
    <n v="22080"/>
    <n v="343345"/>
    <n v="4692491"/>
    <m/>
    <n v="363081"/>
    <n v="914384"/>
    <m/>
    <n v="160000"/>
    <n v="6129956"/>
    <n v="2756557"/>
    <m/>
    <m/>
    <n v="3373399"/>
    <n v="6129956"/>
    <m/>
    <m/>
    <m/>
    <m/>
    <n v="8000"/>
    <m/>
    <n v="312019"/>
    <n v="170792"/>
    <n v="490811"/>
    <n v="-127730"/>
    <m/>
    <m/>
    <m/>
    <m/>
    <m/>
    <s v="0.01"/>
    <n v="27565.57"/>
    <n v="2048"/>
    <n v="0"/>
    <n v="24392"/>
    <n v="65586"/>
    <n v="130545"/>
    <n v="0"/>
    <n v="0"/>
    <n v="0"/>
    <n v="52686"/>
    <n v="12679"/>
    <n v="18965"/>
    <n v="8231"/>
    <n v="45680"/>
    <n v="4912"/>
    <n v="10457"/>
    <n v="1847"/>
    <n v="27120"/>
    <n v="405148"/>
    <n v="0"/>
    <n v="26"/>
    <n v="2537"/>
    <n v="10899"/>
    <n v="0"/>
    <n v="0"/>
    <n v="13462"/>
    <n v="292657"/>
    <n v="0"/>
    <n v="1322520"/>
    <n v="3197969"/>
    <n v="3102899"/>
    <n v="0"/>
    <n v="0"/>
    <n v="0"/>
    <n v="2365737"/>
    <n v="363921"/>
    <n v="338903"/>
    <n v="145113"/>
    <n v="984211"/>
    <n v="131151"/>
    <n v="206281"/>
    <n v="94163"/>
    <n v="1448424"/>
    <n v="13993949"/>
    <n v="0"/>
    <n v="2033"/>
    <n v="161274"/>
    <n v="381502"/>
    <n v="0"/>
    <n v="0"/>
    <n v="544809"/>
    <m/>
    <x v="0"/>
    <x v="0"/>
    <m/>
    <m/>
    <n v="52686"/>
    <m/>
    <x v="0"/>
    <x v="0"/>
    <m/>
    <m/>
    <n v="2365737"/>
    <n v="243"/>
    <n v="408"/>
    <n v="155"/>
    <n v="164"/>
    <n v="298"/>
    <n v="91"/>
    <n v="81"/>
    <n v="160"/>
    <n v="40"/>
    <n v="1"/>
    <n v="0"/>
    <n v="0"/>
    <n v="0"/>
    <n v="0"/>
    <n v="1"/>
    <n v="1"/>
    <n v="0"/>
    <n v="0"/>
    <n v="0"/>
    <n v="0"/>
    <n v="0"/>
    <n v="0"/>
    <n v="0"/>
    <n v="0"/>
    <n v="1"/>
    <n v="0"/>
    <n v="0"/>
    <n v="0"/>
    <n v="0"/>
  </r>
  <r>
    <n v="206370763"/>
    <x v="811"/>
    <d v="2024-01-01T00:00:00"/>
    <d v="2024-12-31T00:00:00"/>
    <n v="366"/>
    <s v="In Process"/>
    <x v="0"/>
    <x v="30"/>
    <x v="0"/>
    <x v="0"/>
    <s v="14 - San Diego/Imperial"/>
    <x v="76"/>
    <s v="619-224-4141"/>
    <s v="3202 DUKE STREET"/>
    <s v="SAN DIEGO"/>
    <s v="92110"/>
    <s v="1538174990"/>
    <s v="MICHELLE LYNN SAVELKOUL"/>
    <s v="Yes"/>
    <m/>
    <n v="133"/>
    <n v="133"/>
    <x v="0"/>
    <n v="48678"/>
    <n v="46862"/>
    <n v="227.32"/>
    <n v="335"/>
    <n v="292"/>
    <n v="4784"/>
    <m/>
    <n v="4959"/>
    <n v="31690"/>
    <m/>
    <n v="2481"/>
    <n v="65"/>
    <n v="2883"/>
    <x v="0"/>
    <n v="46862"/>
    <m/>
    <m/>
    <m/>
    <m/>
    <m/>
    <m/>
    <m/>
    <m/>
    <n v="19394961"/>
    <n v="9093118"/>
    <n v="7659908"/>
    <m/>
    <n v="20828171"/>
    <n v="19929892"/>
    <n v="898279"/>
    <n v="7915"/>
    <n v="11590"/>
    <m/>
    <n v="894604"/>
    <n v="3802185"/>
    <m/>
    <n v="1559149"/>
    <n v="11046125"/>
    <m/>
    <n v="1981830"/>
    <n v="20956"/>
    <n v="984716"/>
    <n v="19394961"/>
    <m/>
    <m/>
    <m/>
    <m/>
    <m/>
    <m/>
    <m/>
    <m/>
    <n v="5913532"/>
    <m/>
    <m/>
    <m/>
    <n v="213648"/>
    <m/>
    <n v="1232052"/>
    <m/>
    <m/>
    <m/>
    <n v="1620599"/>
    <m/>
    <n v="2585"/>
    <m/>
    <n v="110702"/>
    <m/>
    <n v="7424"/>
    <n v="80401"/>
    <n v="3627509"/>
    <n v="0"/>
    <n v="3314821"/>
    <n v="818059"/>
    <n v="1004293"/>
    <n v="160199"/>
    <m/>
    <n v="80412"/>
    <m/>
    <m/>
    <m/>
    <m/>
    <m/>
    <m/>
    <m/>
    <m/>
    <m/>
    <m/>
    <m/>
    <m/>
    <m/>
    <m/>
    <m/>
    <m/>
    <m/>
    <m/>
    <m/>
    <m/>
    <m/>
    <m/>
    <m/>
    <m/>
    <m/>
    <m/>
    <m/>
    <m/>
    <m/>
    <m/>
    <m/>
    <m/>
    <n v="4233843"/>
    <m/>
    <m/>
    <m/>
    <n v="39318"/>
    <m/>
    <n v="1801924"/>
    <m/>
    <m/>
    <m/>
    <n v="1557696"/>
    <m/>
    <n v="27127"/>
    <m/>
    <m/>
    <m/>
    <m/>
    <m/>
    <m/>
    <m/>
    <m/>
    <m/>
    <m/>
    <m/>
    <m/>
    <m/>
    <m/>
    <m/>
    <m/>
    <m/>
    <n v="8409288"/>
    <n v="1769292"/>
    <n v="9751312"/>
    <n v="355953"/>
    <n v="8404394"/>
    <m/>
    <m/>
    <m/>
    <m/>
    <m/>
    <m/>
    <m/>
    <m/>
    <n v="3711"/>
    <n v="53138"/>
    <n v="601876"/>
    <m/>
    <n v="514622"/>
    <n v="129004"/>
    <n v="403091"/>
    <n v="46681"/>
    <m/>
    <n v="57516"/>
    <n v="948712"/>
    <n v="446172"/>
    <n v="142956"/>
    <n v="1167448"/>
    <n v="140831"/>
    <n v="184991"/>
    <n v="129295"/>
    <n v="3924488"/>
    <n v="97876"/>
    <n v="2023897"/>
    <n v="176508"/>
    <n v="35028"/>
    <m/>
    <n v="4054"/>
    <n v="293603"/>
    <n v="4055853"/>
    <m/>
    <n v="359234"/>
    <n v="33449"/>
    <n v="13082296"/>
    <m/>
    <n v="17530832"/>
    <n v="16989902"/>
    <m/>
    <m/>
    <n v="540930"/>
    <n v="17530832"/>
    <n v="1055731"/>
    <m/>
    <n v="709924"/>
    <m/>
    <n v="0"/>
    <m/>
    <n v="1821020"/>
    <n v="965466"/>
    <n v="2786486"/>
    <n v="-2427252"/>
    <m/>
    <m/>
    <m/>
    <m/>
    <m/>
    <s v="0.01"/>
    <n v="169899.02"/>
    <n v="3128"/>
    <n v="0"/>
    <n v="12239"/>
    <n v="36372"/>
    <n v="86351"/>
    <n v="0"/>
    <n v="0"/>
    <n v="6282"/>
    <n v="21469"/>
    <n v="4750"/>
    <n v="16322"/>
    <n v="4530"/>
    <n v="22747"/>
    <n v="3177"/>
    <n v="6712"/>
    <n v="1961"/>
    <n v="22007"/>
    <n v="248047"/>
    <n v="0"/>
    <n v="2277"/>
    <n v="9915"/>
    <n v="30241"/>
    <n v="0"/>
    <n v="0"/>
    <n v="42433"/>
    <n v="228538"/>
    <n v="0"/>
    <n v="721691"/>
    <n v="1757043"/>
    <n v="2184153"/>
    <n v="0"/>
    <n v="0"/>
    <n v="227028"/>
    <n v="1024741"/>
    <n v="125249"/>
    <n v="304298"/>
    <n v="85934"/>
    <n v="494752"/>
    <n v="117167"/>
    <n v="149063"/>
    <n v="99359"/>
    <n v="890272"/>
    <n v="8409288"/>
    <n v="0"/>
    <n v="134262"/>
    <n v="478968"/>
    <n v="764917"/>
    <n v="0"/>
    <n v="0"/>
    <n v="1378147"/>
    <m/>
    <x v="0"/>
    <x v="0"/>
    <m/>
    <m/>
    <n v="21469"/>
    <m/>
    <x v="0"/>
    <x v="0"/>
    <m/>
    <m/>
    <n v="1024741"/>
    <n v="276"/>
    <n v="427"/>
    <n v="176"/>
    <n v="187"/>
    <n v="299"/>
    <n v="114"/>
    <n v="119"/>
    <n v="193"/>
    <n v="73"/>
    <n v="1"/>
    <n v="0"/>
    <n v="0"/>
    <n v="0"/>
    <n v="0"/>
    <n v="1"/>
    <n v="1"/>
    <n v="0"/>
    <n v="0"/>
    <n v="0"/>
    <n v="0"/>
    <n v="0"/>
    <n v="0"/>
    <n v="0"/>
    <n v="0"/>
    <n v="1"/>
    <n v="0"/>
    <n v="0"/>
    <n v="0"/>
    <n v="0"/>
  </r>
  <r>
    <n v="206370765"/>
    <x v="812"/>
    <d v="2024-01-01T00:00:00"/>
    <d v="2024-12-31T00:00:00"/>
    <n v="366"/>
    <s v="In Process"/>
    <x v="0"/>
    <x v="30"/>
    <x v="0"/>
    <x v="0"/>
    <s v="14 - San Diego/Imperial"/>
    <x v="78"/>
    <s v="619-443-3886"/>
    <s v="12436 ROYAL ROAD"/>
    <s v="EL CAJON"/>
    <s v="92021-0427"/>
    <s v="1427129253"/>
    <s v="STEPHEN R. CARTER"/>
    <s v="No"/>
    <m/>
    <n v="19"/>
    <n v="19"/>
    <x v="1"/>
    <n v="6954"/>
    <n v="6950"/>
    <n v="99.94"/>
    <n v="1"/>
    <n v="1"/>
    <m/>
    <m/>
    <m/>
    <n v="6950"/>
    <m/>
    <m/>
    <m/>
    <m/>
    <x v="0"/>
    <n v="6950"/>
    <m/>
    <m/>
    <m/>
    <m/>
    <m/>
    <m/>
    <m/>
    <m/>
    <n v="2622098"/>
    <m/>
    <m/>
    <m/>
    <n v="2622098"/>
    <n v="1922464"/>
    <n v="699634"/>
    <n v="14"/>
    <m/>
    <m/>
    <n v="699648"/>
    <m/>
    <m/>
    <m/>
    <n v="2622098"/>
    <m/>
    <m/>
    <m/>
    <m/>
    <n v="2622098"/>
    <m/>
    <m/>
    <m/>
    <m/>
    <m/>
    <m/>
    <m/>
    <m/>
    <m/>
    <m/>
    <m/>
    <m/>
    <m/>
    <m/>
    <m/>
    <m/>
    <m/>
    <m/>
    <m/>
    <m/>
    <m/>
    <m/>
    <m/>
    <m/>
    <n v="0"/>
    <n v="0"/>
    <n v="0"/>
    <n v="0"/>
    <n v="0"/>
    <n v="0"/>
    <n v="0"/>
    <n v="0"/>
    <m/>
    <n v="0"/>
    <m/>
    <m/>
    <m/>
    <m/>
    <m/>
    <m/>
    <m/>
    <m/>
    <m/>
    <m/>
    <m/>
    <m/>
    <m/>
    <m/>
    <m/>
    <m/>
    <m/>
    <m/>
    <m/>
    <m/>
    <m/>
    <m/>
    <m/>
    <m/>
    <m/>
    <m/>
    <m/>
    <m/>
    <m/>
    <m/>
    <m/>
    <m/>
    <m/>
    <m/>
    <m/>
    <m/>
    <m/>
    <m/>
    <m/>
    <m/>
    <m/>
    <m/>
    <m/>
    <m/>
    <m/>
    <m/>
    <m/>
    <m/>
    <m/>
    <m/>
    <m/>
    <m/>
    <m/>
    <m/>
    <m/>
    <m/>
    <m/>
    <m/>
    <m/>
    <m/>
    <m/>
    <m/>
    <n v="1182156"/>
    <n v="177252"/>
    <n v="563056"/>
    <n v="32794"/>
    <n v="847959"/>
    <m/>
    <m/>
    <m/>
    <m/>
    <m/>
    <m/>
    <m/>
    <m/>
    <m/>
    <m/>
    <m/>
    <m/>
    <m/>
    <m/>
    <m/>
    <m/>
    <m/>
    <m/>
    <n v="68769"/>
    <n v="26263"/>
    <n v="4771"/>
    <n v="200078"/>
    <n v="107744"/>
    <n v="14046"/>
    <n v="62833"/>
    <n v="562253"/>
    <n v="12835"/>
    <m/>
    <n v="10007"/>
    <n v="4906"/>
    <m/>
    <m/>
    <m/>
    <n v="756401"/>
    <m/>
    <n v="1369681"/>
    <m/>
    <m/>
    <m/>
    <n v="2126082"/>
    <n v="67483"/>
    <m/>
    <m/>
    <n v="2058599"/>
    <n v="2126082"/>
    <m/>
    <m/>
    <n v="60000"/>
    <m/>
    <n v="452612"/>
    <n v="1070250"/>
    <m/>
    <n v="209173"/>
    <n v="1732035"/>
    <n v="-362354"/>
    <m/>
    <m/>
    <m/>
    <m/>
    <m/>
    <s v="9.34"/>
    <n v="630291.22"/>
    <n v="1914"/>
    <n v="0"/>
    <n v="678"/>
    <n v="6463"/>
    <n v="14783"/>
    <n v="0"/>
    <n v="0"/>
    <n v="0"/>
    <m/>
    <n v="97"/>
    <n v="975"/>
    <m/>
    <n v="5828"/>
    <n v="2726"/>
    <n v="62"/>
    <n v="1456"/>
    <n v="4478"/>
    <n v="39460"/>
    <n v="0"/>
    <n v="31"/>
    <n v="0"/>
    <n v="34"/>
    <n v="0"/>
    <n v="0"/>
    <n v="65"/>
    <n v="100701"/>
    <n v="0"/>
    <n v="26667"/>
    <n v="244262"/>
    <n v="324971"/>
    <n v="0"/>
    <n v="0"/>
    <n v="0"/>
    <m/>
    <n v="6045"/>
    <n v="20041"/>
    <m/>
    <n v="111711"/>
    <n v="93695"/>
    <n v="3864"/>
    <n v="54640"/>
    <n v="195559"/>
    <n v="1182156"/>
    <n v="0"/>
    <n v="1235"/>
    <n v="0"/>
    <n v="741"/>
    <n v="0"/>
    <n v="0"/>
    <n v="1976"/>
    <m/>
    <x v="0"/>
    <x v="0"/>
    <m/>
    <m/>
    <m/>
    <m/>
    <x v="0"/>
    <x v="0"/>
    <m/>
    <m/>
    <m/>
    <n v="47"/>
    <n v="69"/>
    <n v="24"/>
    <n v="37"/>
    <n v="56"/>
    <n v="17"/>
    <n v="21"/>
    <n v="30"/>
    <n v="11"/>
    <n v="1"/>
    <n v="0"/>
    <n v="0"/>
    <n v="1"/>
    <n v="0"/>
    <n v="0"/>
    <n v="1"/>
    <n v="0"/>
    <n v="0"/>
    <n v="0"/>
    <n v="0"/>
    <n v="0"/>
    <n v="0"/>
    <n v="0"/>
    <n v="0"/>
    <n v="1"/>
    <n v="0"/>
    <n v="0"/>
    <n v="0"/>
    <n v="0"/>
  </r>
  <r>
    <n v="206370769"/>
    <x v="813"/>
    <d v="2024-01-01T00:00:00"/>
    <d v="2024-12-31T00:00:00"/>
    <n v="366"/>
    <s v="In Process"/>
    <x v="0"/>
    <x v="30"/>
    <x v="0"/>
    <x v="0"/>
    <s v="14 - San Diego/Imperial"/>
    <x v="78"/>
    <s v="619-465-1313"/>
    <s v="3780 MASSACHUSETTS AVE."/>
    <s v="LA MESA"/>
    <s v="91941-0000"/>
    <s v="ZZT05488J"/>
    <s v="CONNOR WILCOX"/>
    <s v="Yes"/>
    <m/>
    <n v="94"/>
    <n v="94"/>
    <x v="2"/>
    <n v="34404"/>
    <n v="32839"/>
    <n v="221.11"/>
    <n v="427"/>
    <n v="406"/>
    <n v="7326"/>
    <n v="5968"/>
    <n v="1432"/>
    <n v="16017"/>
    <m/>
    <m/>
    <n v="399"/>
    <n v="1697"/>
    <x v="0"/>
    <n v="32839"/>
    <m/>
    <m/>
    <m/>
    <m/>
    <m/>
    <m/>
    <m/>
    <m/>
    <n v="24911550"/>
    <n v="7809194"/>
    <n v="16325829"/>
    <n v="4216"/>
    <n v="16399131"/>
    <n v="16724007"/>
    <n v="-324876"/>
    <n v="1"/>
    <m/>
    <m/>
    <n v="-324875"/>
    <n v="9157500"/>
    <n v="7460000"/>
    <n v="588450"/>
    <n v="6820000"/>
    <m/>
    <m/>
    <n v="175550"/>
    <n v="710050"/>
    <n v="24911550"/>
    <m/>
    <m/>
    <m/>
    <m/>
    <m/>
    <m/>
    <m/>
    <m/>
    <n v="4878558"/>
    <m/>
    <n v="2899376"/>
    <m/>
    <n v="1690"/>
    <m/>
    <n v="27539"/>
    <m/>
    <m/>
    <m/>
    <m/>
    <m/>
    <n v="2031"/>
    <m/>
    <m/>
    <m/>
    <n v="0"/>
    <n v="0"/>
    <n v="2783450"/>
    <n v="0"/>
    <n v="2928800"/>
    <n v="547350"/>
    <n v="1326034"/>
    <n v="94949"/>
    <m/>
    <n v="128611"/>
    <m/>
    <m/>
    <m/>
    <m/>
    <m/>
    <m/>
    <m/>
    <m/>
    <m/>
    <m/>
    <m/>
    <m/>
    <m/>
    <m/>
    <m/>
    <m/>
    <m/>
    <m/>
    <m/>
    <m/>
    <m/>
    <m/>
    <m/>
    <m/>
    <m/>
    <m/>
    <m/>
    <m/>
    <m/>
    <m/>
    <m/>
    <m/>
    <n v="7065924"/>
    <m/>
    <n v="6775386"/>
    <m/>
    <n v="138374"/>
    <m/>
    <n v="2109627"/>
    <m/>
    <m/>
    <m/>
    <m/>
    <m/>
    <n v="236518"/>
    <m/>
    <m/>
    <m/>
    <m/>
    <m/>
    <m/>
    <m/>
    <m/>
    <m/>
    <m/>
    <m/>
    <m/>
    <m/>
    <m/>
    <m/>
    <m/>
    <m/>
    <n v="8098410"/>
    <n v="2392687"/>
    <n v="6232910"/>
    <n v="498697"/>
    <n v="6576752"/>
    <m/>
    <m/>
    <m/>
    <m/>
    <m/>
    <m/>
    <m/>
    <m/>
    <n v="27173"/>
    <m/>
    <n v="732173"/>
    <n v="208475"/>
    <n v="605751"/>
    <n v="189568"/>
    <n v="362129"/>
    <n v="39371"/>
    <m/>
    <n v="133332"/>
    <n v="451612"/>
    <n v="320433"/>
    <n v="203872"/>
    <n v="1142856"/>
    <n v="256485"/>
    <n v="118651"/>
    <n v="146029"/>
    <n v="4243321"/>
    <n v="113681"/>
    <n v="642882"/>
    <n v="60908"/>
    <n v="14407"/>
    <m/>
    <n v="12676"/>
    <n v="121470"/>
    <n v="4236551"/>
    <m/>
    <n v="727771"/>
    <m/>
    <m/>
    <n v="90000"/>
    <n v="5054322"/>
    <n v="2371768"/>
    <m/>
    <m/>
    <n v="2682554"/>
    <n v="5054322"/>
    <n v="2151918"/>
    <m/>
    <m/>
    <m/>
    <n v="0"/>
    <m/>
    <n v="464992"/>
    <n v="688510"/>
    <n v="1153502"/>
    <n v="-425731"/>
    <m/>
    <m/>
    <m/>
    <m/>
    <m/>
    <s v="0.00"/>
    <n v="0"/>
    <n v="2408"/>
    <n v="0"/>
    <n v="10983"/>
    <n v="34771"/>
    <n v="84496"/>
    <n v="0"/>
    <n v="0"/>
    <n v="0"/>
    <n v="29329"/>
    <n v="5564"/>
    <n v="10364"/>
    <n v="2232"/>
    <n v="23783"/>
    <n v="5469"/>
    <n v="3752"/>
    <n v="2483"/>
    <n v="26899"/>
    <n v="242533"/>
    <n v="0"/>
    <n v="41"/>
    <n v="2055"/>
    <n v="2380"/>
    <n v="0"/>
    <n v="0"/>
    <n v="4476"/>
    <n v="190512"/>
    <n v="0"/>
    <n v="614026"/>
    <n v="1606845"/>
    <n v="2064298"/>
    <n v="0"/>
    <n v="0"/>
    <n v="0"/>
    <n v="1318476"/>
    <n v="116690"/>
    <n v="195085"/>
    <n v="38762"/>
    <n v="561197"/>
    <n v="164952"/>
    <n v="64562"/>
    <n v="108126"/>
    <n v="1054879"/>
    <n v="8098410"/>
    <n v="0"/>
    <n v="3960"/>
    <n v="121037"/>
    <n v="93521"/>
    <n v="0"/>
    <n v="0"/>
    <n v="218518"/>
    <m/>
    <x v="0"/>
    <x v="0"/>
    <m/>
    <m/>
    <n v="29329"/>
    <m/>
    <x v="0"/>
    <x v="0"/>
    <m/>
    <m/>
    <n v="1318476"/>
    <n v="152"/>
    <n v="253"/>
    <n v="99"/>
    <n v="106"/>
    <n v="183"/>
    <n v="67"/>
    <n v="55"/>
    <n v="87"/>
    <n v="36"/>
    <n v="1"/>
    <n v="0"/>
    <n v="0"/>
    <n v="0"/>
    <n v="1"/>
    <n v="0"/>
    <n v="1"/>
    <n v="0"/>
    <n v="0"/>
    <n v="0"/>
    <n v="0"/>
    <n v="0"/>
    <n v="0"/>
    <n v="0"/>
    <n v="0"/>
    <n v="1"/>
    <n v="0"/>
    <n v="0"/>
    <n v="0"/>
    <n v="0"/>
  </r>
  <r>
    <n v="206370770"/>
    <x v="814"/>
    <d v="2024-01-01T00:00:00"/>
    <d v="2024-12-31T00:00:00"/>
    <n v="366"/>
    <s v="In Process"/>
    <x v="1"/>
    <x v="30"/>
    <x v="1"/>
    <x v="0"/>
    <s v="14 - San Diego/Imperial"/>
    <x v="76"/>
    <s v="510-534-8848"/>
    <s v="4075 54TH ST"/>
    <s v="SAN DIEGO"/>
    <s v="92105"/>
    <s v="1881684900"/>
    <s v="JOSEPH CRUZ"/>
    <s v="Yes"/>
    <m/>
    <n v="128"/>
    <n v="128"/>
    <x v="0"/>
    <n v="46848"/>
    <n v="44292"/>
    <n v="223.25"/>
    <n v="377"/>
    <n v="366"/>
    <n v="6385"/>
    <n v="4897"/>
    <n v="3957"/>
    <n v="27152"/>
    <m/>
    <n v="742"/>
    <n v="142"/>
    <n v="1017"/>
    <x v="1"/>
    <n v="32718"/>
    <m/>
    <m/>
    <m/>
    <n v="11574"/>
    <m/>
    <m/>
    <m/>
    <m/>
    <n v="22955307"/>
    <n v="3571956"/>
    <n v="187764"/>
    <n v="110516"/>
    <n v="26450015"/>
    <n v="24931827"/>
    <n v="1518188"/>
    <n v="-1866471"/>
    <n v="24380"/>
    <m/>
    <n v="-372663"/>
    <n v="3134647"/>
    <n v="2389621"/>
    <n v="1992922"/>
    <n v="14517996"/>
    <m/>
    <n v="356767"/>
    <n v="79236"/>
    <n v="484118"/>
    <n v="15574598"/>
    <m/>
    <m/>
    <m/>
    <n v="7380709"/>
    <m/>
    <m/>
    <m/>
    <m/>
    <n v="514922"/>
    <m/>
    <n v="394922"/>
    <m/>
    <n v="319115"/>
    <m/>
    <n v="2189689"/>
    <m/>
    <m/>
    <m/>
    <n v="59839"/>
    <m/>
    <n v="11451"/>
    <m/>
    <n v="82018"/>
    <m/>
    <n v="379754"/>
    <n v="73934"/>
    <n v="1002255"/>
    <n v="0"/>
    <n v="860958"/>
    <n v="117022"/>
    <n v="935953"/>
    <n v="88770"/>
    <m/>
    <n v="113310"/>
    <m/>
    <m/>
    <m/>
    <m/>
    <m/>
    <m/>
    <m/>
    <m/>
    <m/>
    <m/>
    <m/>
    <m/>
    <m/>
    <m/>
    <m/>
    <m/>
    <m/>
    <m/>
    <m/>
    <m/>
    <m/>
    <m/>
    <m/>
    <m/>
    <m/>
    <m/>
    <m/>
    <m/>
    <m/>
    <m/>
    <m/>
    <m/>
    <n v="-18810549"/>
    <m/>
    <n v="2293262"/>
    <m/>
    <n v="1915060"/>
    <m/>
    <n v="13983718"/>
    <m/>
    <m/>
    <m/>
    <n v="342167"/>
    <m/>
    <n v="464106"/>
    <m/>
    <m/>
    <m/>
    <m/>
    <m/>
    <m/>
    <m/>
    <m/>
    <m/>
    <m/>
    <m/>
    <m/>
    <m/>
    <m/>
    <m/>
    <m/>
    <m/>
    <n v="13043713"/>
    <n v="3029760"/>
    <n v="11265922"/>
    <n v="285920"/>
    <n v="7067935"/>
    <m/>
    <m/>
    <m/>
    <n v="4918478"/>
    <m/>
    <m/>
    <m/>
    <m/>
    <n v="174737"/>
    <n v="47398"/>
    <n v="543170"/>
    <m/>
    <n v="314862"/>
    <n v="102491"/>
    <n v="489273"/>
    <n v="45496"/>
    <m/>
    <n v="58978"/>
    <n v="745706"/>
    <n v="437983"/>
    <n v="144838"/>
    <n v="978818"/>
    <n v="217006"/>
    <n v="259959"/>
    <n v="362129"/>
    <n v="4534090"/>
    <n v="276314"/>
    <n v="2569512"/>
    <n v="335421"/>
    <n v="36235"/>
    <m/>
    <m/>
    <n v="270998"/>
    <n v="5566161"/>
    <m/>
    <n v="286697"/>
    <m/>
    <n v="23980943"/>
    <m/>
    <n v="29833801"/>
    <n v="2179753"/>
    <m/>
    <n v="29976892"/>
    <n v="-2322844"/>
    <n v="29833801"/>
    <m/>
    <m/>
    <m/>
    <n v="4360452"/>
    <n v="0"/>
    <m/>
    <n v="40566"/>
    <n v="299411"/>
    <n v="339977"/>
    <n v="-53280"/>
    <m/>
    <n v="24664724"/>
    <m/>
    <n v="29976892"/>
    <m/>
    <s v="0.01"/>
    <n v="21797.53"/>
    <n v="1819"/>
    <n v="0"/>
    <n v="31337"/>
    <n v="53009"/>
    <n v="116697"/>
    <n v="13806"/>
    <n v="0"/>
    <n v="12730"/>
    <n v="15394"/>
    <n v="7587"/>
    <n v="14561"/>
    <n v="4153"/>
    <n v="20804"/>
    <n v="5111"/>
    <n v="8604"/>
    <n v="6326"/>
    <n v="24905"/>
    <n v="336843"/>
    <n v="0"/>
    <n v="0"/>
    <n v="0"/>
    <n v="907"/>
    <n v="0"/>
    <n v="0"/>
    <n v="907"/>
    <n v="199676"/>
    <n v="0"/>
    <n v="1893355"/>
    <n v="2665672"/>
    <n v="2591081"/>
    <n v="658844"/>
    <n v="0"/>
    <n v="926356"/>
    <n v="758643"/>
    <n v="218058"/>
    <n v="295396"/>
    <n v="79872"/>
    <n v="517073"/>
    <n v="129580"/>
    <n v="205367"/>
    <n v="296169"/>
    <n v="1062761"/>
    <n v="12497903"/>
    <n v="0"/>
    <n v="0"/>
    <n v="0"/>
    <n v="37893"/>
    <n v="0"/>
    <n v="0"/>
    <n v="37893"/>
    <m/>
    <x v="0"/>
    <x v="0"/>
    <m/>
    <m/>
    <n v="15394"/>
    <m/>
    <x v="0"/>
    <x v="0"/>
    <m/>
    <m/>
    <n v="758643"/>
    <n v="293"/>
    <n v="418"/>
    <n v="202"/>
    <n v="202"/>
    <n v="300"/>
    <n v="130"/>
    <n v="84"/>
    <n v="134"/>
    <n v="52"/>
    <n v="1"/>
    <n v="0"/>
    <n v="0"/>
    <n v="0"/>
    <n v="0"/>
    <n v="1"/>
    <n v="1"/>
    <n v="0"/>
    <n v="0"/>
    <n v="0"/>
    <n v="1"/>
    <n v="0"/>
    <n v="0"/>
    <n v="0"/>
    <n v="0"/>
    <n v="0"/>
    <n v="0"/>
    <n v="1"/>
    <n v="0"/>
    <n v="0"/>
  </r>
  <r>
    <n v="206370776"/>
    <x v="815"/>
    <d v="2024-01-01T00:00:00"/>
    <d v="2024-12-31T00:00:00"/>
    <n v="366"/>
    <s v="In Process"/>
    <x v="0"/>
    <x v="30"/>
    <x v="0"/>
    <x v="0"/>
    <s v="14 - San Diego/Imperial"/>
    <x v="78"/>
    <s v="619-460-2711"/>
    <s v="9009 CAMPO ROAD"/>
    <s v="SPRING VALLEY"/>
    <s v="91977"/>
    <s v="1780682021"/>
    <s v="TREVOR BRUCE"/>
    <s v="Yes"/>
    <m/>
    <n v="75"/>
    <n v="75"/>
    <x v="2"/>
    <n v="27450"/>
    <n v="24992"/>
    <n v="213.61"/>
    <n v="313"/>
    <n v="273"/>
    <n v="7096"/>
    <m/>
    <n v="2503"/>
    <n v="11635"/>
    <m/>
    <n v="2013"/>
    <n v="16"/>
    <n v="1729"/>
    <x v="0"/>
    <n v="24992"/>
    <m/>
    <m/>
    <m/>
    <m/>
    <m/>
    <m/>
    <m/>
    <m/>
    <n v="12532384"/>
    <n v="4972945"/>
    <n v="4290293"/>
    <m/>
    <n v="13215036"/>
    <n v="11817673"/>
    <n v="1397363"/>
    <n v="544200"/>
    <n v="12590"/>
    <m/>
    <n v="1928973"/>
    <n v="5652002"/>
    <m/>
    <n v="768036"/>
    <n v="3922580"/>
    <m/>
    <n v="1607400"/>
    <n v="5241"/>
    <n v="577125"/>
    <n v="12532384"/>
    <m/>
    <m/>
    <m/>
    <m/>
    <m/>
    <m/>
    <m/>
    <m/>
    <n v="3297945"/>
    <m/>
    <m/>
    <m/>
    <n v="80568"/>
    <m/>
    <n v="404113"/>
    <m/>
    <m/>
    <m/>
    <n v="1089933"/>
    <m/>
    <n v="907"/>
    <m/>
    <n v="99479"/>
    <m/>
    <n v="1637"/>
    <n v="31822"/>
    <n v="1973374"/>
    <n v="0"/>
    <n v="1535612"/>
    <n v="282007"/>
    <n v="818657"/>
    <n v="169509"/>
    <m/>
    <n v="160327"/>
    <m/>
    <m/>
    <m/>
    <m/>
    <m/>
    <m/>
    <m/>
    <m/>
    <m/>
    <m/>
    <m/>
    <m/>
    <m/>
    <m/>
    <m/>
    <m/>
    <m/>
    <m/>
    <m/>
    <m/>
    <m/>
    <m/>
    <m/>
    <m/>
    <m/>
    <m/>
    <m/>
    <m/>
    <n v="-3542"/>
    <m/>
    <m/>
    <m/>
    <n v="2537234"/>
    <m/>
    <m/>
    <m/>
    <n v="-33943"/>
    <m/>
    <n v="525996"/>
    <m/>
    <m/>
    <m/>
    <n v="1207852"/>
    <m/>
    <n v="56696"/>
    <m/>
    <m/>
    <m/>
    <m/>
    <m/>
    <m/>
    <m/>
    <m/>
    <m/>
    <m/>
    <m/>
    <m/>
    <m/>
    <m/>
    <m/>
    <m/>
    <m/>
    <n v="5808176"/>
    <n v="1311525"/>
    <n v="4697972"/>
    <n v="271977"/>
    <n v="4803752"/>
    <m/>
    <m/>
    <m/>
    <m/>
    <m/>
    <m/>
    <m/>
    <m/>
    <n v="1151"/>
    <n v="15801"/>
    <n v="356540"/>
    <m/>
    <n v="239080"/>
    <n v="69758"/>
    <n v="343570"/>
    <n v="35842"/>
    <m/>
    <n v="86189"/>
    <n v="647387"/>
    <n v="191803"/>
    <n v="123605"/>
    <n v="722275"/>
    <n v="83609"/>
    <n v="111322"/>
    <n v="150518"/>
    <n v="2542937"/>
    <n v="99768"/>
    <n v="914425"/>
    <n v="56048"/>
    <n v="19075"/>
    <m/>
    <n v="14965"/>
    <n v="188253"/>
    <n v="2541791"/>
    <m/>
    <n v="678208"/>
    <n v="49657"/>
    <n v="2592704"/>
    <m/>
    <n v="5862360"/>
    <n v="6262625"/>
    <m/>
    <m/>
    <n v="-400265"/>
    <n v="5862360"/>
    <n v="247453"/>
    <m/>
    <n v="1621280"/>
    <m/>
    <n v="0"/>
    <m/>
    <n v="1067980"/>
    <n v="1112535"/>
    <n v="2180515"/>
    <n v="-1502307"/>
    <m/>
    <m/>
    <m/>
    <m/>
    <m/>
    <s v="0.05"/>
    <n v="313131.25"/>
    <n v="1701"/>
    <n v="0"/>
    <n v="8667"/>
    <n v="25775"/>
    <n v="58634"/>
    <n v="0"/>
    <n v="0"/>
    <n v="4298"/>
    <n v="11048"/>
    <n v="3421"/>
    <n v="7634"/>
    <n v="4755"/>
    <n v="16682"/>
    <n v="1981"/>
    <n v="4380"/>
    <n v="1888"/>
    <n v="13348"/>
    <n v="164212"/>
    <n v="0"/>
    <n v="0"/>
    <n v="1008"/>
    <n v="480"/>
    <n v="0"/>
    <n v="0"/>
    <n v="1488"/>
    <n v="194712"/>
    <n v="0"/>
    <n v="463622"/>
    <n v="1226941"/>
    <n v="1418433"/>
    <n v="0"/>
    <n v="0"/>
    <n v="206273"/>
    <n v="544255"/>
    <n v="89471"/>
    <n v="138894"/>
    <n v="81454"/>
    <n v="362170"/>
    <n v="67314"/>
    <n v="85681"/>
    <n v="116898"/>
    <n v="812058"/>
    <n v="5808176"/>
    <n v="0"/>
    <n v="0"/>
    <n v="47989"/>
    <n v="11623"/>
    <n v="0"/>
    <n v="0"/>
    <n v="59612"/>
    <m/>
    <x v="0"/>
    <x v="0"/>
    <m/>
    <m/>
    <n v="11048"/>
    <m/>
    <x v="0"/>
    <x v="0"/>
    <m/>
    <m/>
    <n v="544255"/>
    <n v="130"/>
    <n v="237"/>
    <n v="87"/>
    <n v="78"/>
    <n v="141"/>
    <n v="54"/>
    <n v="45"/>
    <n v="76"/>
    <n v="31"/>
    <n v="1"/>
    <n v="0"/>
    <n v="0"/>
    <n v="0"/>
    <n v="1"/>
    <n v="0"/>
    <n v="1"/>
    <n v="0"/>
    <n v="0"/>
    <n v="0"/>
    <n v="0"/>
    <n v="0"/>
    <n v="0"/>
    <n v="0"/>
    <n v="0"/>
    <n v="1"/>
    <n v="0"/>
    <n v="0"/>
    <n v="0"/>
    <n v="0"/>
  </r>
  <r>
    <n v="206370778"/>
    <x v="816"/>
    <d v="2023-10-01T00:00:00"/>
    <d v="2024-09-30T00:00:00"/>
    <n v="366"/>
    <s v="In Process"/>
    <x v="0"/>
    <x v="30"/>
    <x v="0"/>
    <x v="0"/>
    <s v="14 - San Diego/Imperial"/>
    <x v="78"/>
    <s v="619-447-1020"/>
    <s v="1340 E MADISON AVENUE"/>
    <s v="EL CAJON"/>
    <s v="92021"/>
    <s v="1346516937"/>
    <s v="GLENN ALBERT BROOKS"/>
    <s v="Yes"/>
    <m/>
    <n v="99"/>
    <n v="99"/>
    <x v="2"/>
    <n v="36234"/>
    <n v="34492"/>
    <n v="95.19"/>
    <n v="282"/>
    <n v="253"/>
    <n v="3974"/>
    <m/>
    <n v="3957"/>
    <n v="22053"/>
    <n v="2611"/>
    <m/>
    <n v="217"/>
    <n v="1680"/>
    <x v="0"/>
    <n v="34492"/>
    <m/>
    <m/>
    <m/>
    <m/>
    <m/>
    <m/>
    <m/>
    <m/>
    <n v="14259275"/>
    <n v="5535187"/>
    <n v="6763187"/>
    <n v="800"/>
    <n v="13032075"/>
    <n v="14118972"/>
    <n v="-1086897"/>
    <n v="193385"/>
    <n v="12590"/>
    <m/>
    <n v="-906102"/>
    <n v="3154505"/>
    <m/>
    <n v="1181125"/>
    <n v="7283720"/>
    <n v="2079300"/>
    <m/>
    <n v="64110"/>
    <n v="496515"/>
    <n v="14259275"/>
    <m/>
    <m/>
    <m/>
    <m/>
    <m/>
    <m/>
    <m/>
    <m/>
    <n v="3487243"/>
    <m/>
    <m/>
    <m/>
    <n v="98286"/>
    <m/>
    <n v="630260"/>
    <m/>
    <n v="1308264"/>
    <m/>
    <m/>
    <m/>
    <n v="3277"/>
    <m/>
    <n v="7857"/>
    <m/>
    <n v="1208"/>
    <n v="100891"/>
    <n v="2456174"/>
    <n v="0"/>
    <n v="1516335"/>
    <n v="556996"/>
    <n v="781193"/>
    <n v="65607"/>
    <m/>
    <n v="56783"/>
    <m/>
    <m/>
    <m/>
    <m/>
    <m/>
    <m/>
    <m/>
    <m/>
    <m/>
    <m/>
    <m/>
    <m/>
    <m/>
    <m/>
    <m/>
    <m/>
    <m/>
    <m/>
    <m/>
    <m/>
    <m/>
    <m/>
    <m/>
    <m/>
    <m/>
    <m/>
    <m/>
    <m/>
    <n v="-62480"/>
    <m/>
    <m/>
    <m/>
    <n v="2187546"/>
    <m/>
    <m/>
    <m/>
    <n v="448479"/>
    <m/>
    <n v="2276514"/>
    <m/>
    <n v="1805657"/>
    <m/>
    <m/>
    <m/>
    <n v="107471"/>
    <m/>
    <m/>
    <m/>
    <m/>
    <m/>
    <m/>
    <m/>
    <m/>
    <m/>
    <m/>
    <m/>
    <m/>
    <m/>
    <m/>
    <m/>
    <m/>
    <m/>
    <n v="6714671"/>
    <n v="1365769"/>
    <n v="6038532"/>
    <n v="316125"/>
    <n v="6370919"/>
    <m/>
    <m/>
    <m/>
    <m/>
    <m/>
    <m/>
    <m/>
    <m/>
    <n v="580"/>
    <n v="36808"/>
    <n v="345012"/>
    <m/>
    <n v="257045"/>
    <n v="128328"/>
    <n v="300108"/>
    <n v="56543"/>
    <m/>
    <n v="36748"/>
    <n v="670914"/>
    <n v="240151"/>
    <n v="121492"/>
    <n v="979397"/>
    <n v="76888"/>
    <n v="127591"/>
    <n v="122108"/>
    <n v="2867658"/>
    <n v="101504"/>
    <n v="927725"/>
    <n v="106260"/>
    <n v="29999"/>
    <m/>
    <n v="1511"/>
    <n v="213683"/>
    <n v="5719686"/>
    <m/>
    <n v="493623"/>
    <n v="57490"/>
    <n v="7074657"/>
    <m/>
    <n v="13345456"/>
    <n v="12138684"/>
    <m/>
    <m/>
    <n v="1206772"/>
    <n v="13345456"/>
    <n v="4124642"/>
    <m/>
    <n v="2141080"/>
    <m/>
    <n v="0"/>
    <m/>
    <n v="841449"/>
    <n v="521013"/>
    <n v="1362462"/>
    <n v="-868839"/>
    <m/>
    <m/>
    <m/>
    <m/>
    <m/>
    <s v="0.01"/>
    <n v="121386.84"/>
    <n v="1991"/>
    <n v="0"/>
    <n v="9138"/>
    <n v="27668"/>
    <n v="81404"/>
    <n v="0"/>
    <n v="0"/>
    <n v="7818"/>
    <n v="14697"/>
    <n v="3522"/>
    <n v="8842"/>
    <n v="3908"/>
    <n v="23812"/>
    <n v="1915"/>
    <n v="4597"/>
    <n v="1928"/>
    <n v="18998"/>
    <n v="210238"/>
    <n v="0"/>
    <n v="507"/>
    <n v="4946"/>
    <n v="12635"/>
    <n v="0"/>
    <n v="0"/>
    <n v="18088"/>
    <n v="210045"/>
    <n v="0"/>
    <n v="535283"/>
    <n v="1358633"/>
    <n v="1907785"/>
    <n v="0"/>
    <n v="0"/>
    <n v="274066"/>
    <n v="607247"/>
    <n v="78910"/>
    <n v="149427"/>
    <n v="76465"/>
    <n v="486926"/>
    <n v="61046"/>
    <n v="97032"/>
    <n v="91990"/>
    <n v="779816"/>
    <n v="6714671"/>
    <n v="0"/>
    <n v="34864"/>
    <n v="266329"/>
    <n v="420036"/>
    <n v="0"/>
    <n v="0"/>
    <n v="721229"/>
    <m/>
    <x v="0"/>
    <x v="0"/>
    <m/>
    <m/>
    <n v="14697"/>
    <m/>
    <x v="0"/>
    <x v="0"/>
    <m/>
    <m/>
    <n v="607247"/>
    <n v="210"/>
    <n v="330"/>
    <n v="121"/>
    <n v="135"/>
    <n v="217"/>
    <n v="74"/>
    <n v="83"/>
    <n v="132"/>
    <n v="51"/>
    <n v="1"/>
    <n v="0"/>
    <n v="0"/>
    <n v="0"/>
    <n v="1"/>
    <n v="0"/>
    <n v="1"/>
    <n v="0"/>
    <n v="0"/>
    <n v="0"/>
    <n v="0"/>
    <n v="0"/>
    <n v="0"/>
    <n v="0"/>
    <n v="0"/>
    <n v="1"/>
    <n v="0"/>
    <n v="0"/>
    <n v="0"/>
    <n v="0"/>
  </r>
  <r>
    <n v="206370779"/>
    <x v="817"/>
    <d v="2024-01-01T00:00:00"/>
    <d v="2024-12-31T00:00:00"/>
    <n v="366"/>
    <s v="In Process"/>
    <x v="0"/>
    <x v="30"/>
    <x v="0"/>
    <x v="0"/>
    <s v="14 - San Diego/Imperial"/>
    <x v="79"/>
    <s v="858-453-5810"/>
    <s v="2552 TORREY PINES ROAD"/>
    <s v="LA JOLLA"/>
    <s v="92037-0000"/>
    <s v="1457486078"/>
    <s v="CRAIG FOWLER JR"/>
    <s v="Yes"/>
    <s v="COVENANT CARE CALIFORNIA LLC"/>
    <n v="161"/>
    <n v="161"/>
    <x v="0"/>
    <n v="58926"/>
    <n v="52430"/>
    <n v="210.1"/>
    <n v="590"/>
    <n v="580"/>
    <n v="5732"/>
    <n v="7601"/>
    <n v="2507"/>
    <n v="31485"/>
    <n v="1643"/>
    <m/>
    <n v="376"/>
    <n v="3086"/>
    <x v="0"/>
    <n v="52430"/>
    <m/>
    <m/>
    <m/>
    <m/>
    <m/>
    <m/>
    <m/>
    <m/>
    <n v="20342408"/>
    <n v="4396355"/>
    <n v="633257"/>
    <n v="4017"/>
    <n v="24109523"/>
    <n v="22242602"/>
    <n v="1866921"/>
    <n v="24110"/>
    <m/>
    <m/>
    <n v="1891031"/>
    <n v="2317626"/>
    <n v="2928008"/>
    <n v="969477"/>
    <n v="12174643"/>
    <n v="621492"/>
    <m/>
    <n v="144218"/>
    <n v="1186944"/>
    <n v="20342408"/>
    <m/>
    <m/>
    <m/>
    <m/>
    <m/>
    <m/>
    <m/>
    <m/>
    <n v="2112875"/>
    <m/>
    <n v="2089147"/>
    <m/>
    <n v="9345"/>
    <m/>
    <n v="77506"/>
    <m/>
    <n v="96045"/>
    <m/>
    <m/>
    <m/>
    <n v="7595"/>
    <m/>
    <n v="3842"/>
    <m/>
    <n v="426907"/>
    <n v="0"/>
    <n v="1428428"/>
    <n v="0"/>
    <n v="1451530"/>
    <n v="378805"/>
    <n v="605538"/>
    <n v="60136"/>
    <m/>
    <n v="45011"/>
    <m/>
    <m/>
    <m/>
    <m/>
    <m/>
    <m/>
    <m/>
    <m/>
    <m/>
    <m/>
    <m/>
    <m/>
    <m/>
    <m/>
    <m/>
    <m/>
    <m/>
    <m/>
    <m/>
    <m/>
    <m/>
    <m/>
    <m/>
    <m/>
    <m/>
    <m/>
    <m/>
    <m/>
    <m/>
    <m/>
    <m/>
    <m/>
    <n v="-1240976"/>
    <m/>
    <n v="292759"/>
    <m/>
    <n v="116343"/>
    <m/>
    <n v="1466812"/>
    <m/>
    <n v="-185655"/>
    <m/>
    <m/>
    <m/>
    <n v="183974"/>
    <m/>
    <m/>
    <m/>
    <m/>
    <m/>
    <m/>
    <m/>
    <m/>
    <m/>
    <m/>
    <m/>
    <m/>
    <m/>
    <m/>
    <m/>
    <m/>
    <m/>
    <n v="9925367"/>
    <n v="2159770"/>
    <n v="10157465"/>
    <n v="402645"/>
    <n v="9236681"/>
    <m/>
    <m/>
    <m/>
    <m/>
    <m/>
    <m/>
    <m/>
    <m/>
    <n v="105562"/>
    <m/>
    <n v="488928"/>
    <n v="237556"/>
    <n v="451950"/>
    <n v="159100"/>
    <n v="573786"/>
    <n v="68263"/>
    <m/>
    <n v="57052"/>
    <n v="408021"/>
    <n v="475378"/>
    <n v="161566"/>
    <n v="1381732"/>
    <n v="468691"/>
    <n v="213485"/>
    <n v="165703"/>
    <n v="5219394"/>
    <n v="35004"/>
    <n v="1369714"/>
    <n v="138774"/>
    <n v="83242"/>
    <m/>
    <m/>
    <n v="743020"/>
    <n v="4755748"/>
    <m/>
    <n v="110971"/>
    <m/>
    <n v="13681210"/>
    <m/>
    <n v="18547929"/>
    <n v="9414291"/>
    <n v="14575539"/>
    <m/>
    <n v="-5441901"/>
    <n v="18547929"/>
    <m/>
    <m/>
    <n v="8484130"/>
    <m/>
    <n v="0"/>
    <m/>
    <n v="2122931"/>
    <n v="726201"/>
    <n v="2849132"/>
    <n v="-2738161"/>
    <m/>
    <m/>
    <m/>
    <m/>
    <m/>
    <s v="0.00"/>
    <n v="0"/>
    <n v="3508"/>
    <n v="0"/>
    <n v="32760"/>
    <n v="35469"/>
    <n v="113402"/>
    <n v="0"/>
    <n v="0"/>
    <n v="0"/>
    <m/>
    <n v="3577"/>
    <n v="15413"/>
    <n v="5648"/>
    <n v="28760"/>
    <n v="11106"/>
    <n v="6377"/>
    <n v="1887"/>
    <n v="22347"/>
    <n v="280254"/>
    <n v="0"/>
    <n v="0"/>
    <n v="2319"/>
    <n v="7514"/>
    <n v="0"/>
    <n v="0"/>
    <n v="9833"/>
    <n v="300932"/>
    <n v="0"/>
    <n v="1897314"/>
    <n v="1811227"/>
    <n v="2953475"/>
    <n v="0"/>
    <n v="0"/>
    <n v="0"/>
    <m/>
    <n v="72567"/>
    <n v="319381"/>
    <n v="103230"/>
    <n v="602884"/>
    <n v="380699"/>
    <n v="158140"/>
    <n v="135968"/>
    <n v="1189550"/>
    <n v="9925367"/>
    <n v="0"/>
    <n v="0"/>
    <n v="113633"/>
    <n v="259814"/>
    <n v="0"/>
    <n v="0"/>
    <n v="373447"/>
    <m/>
    <x v="0"/>
    <x v="0"/>
    <m/>
    <m/>
    <m/>
    <m/>
    <x v="0"/>
    <x v="0"/>
    <m/>
    <m/>
    <m/>
    <n v="191"/>
    <n v="331"/>
    <n v="101"/>
    <n v="130"/>
    <n v="236"/>
    <n v="66"/>
    <n v="89"/>
    <n v="157"/>
    <n v="43"/>
    <n v="1"/>
    <n v="0"/>
    <n v="0"/>
    <n v="0"/>
    <n v="0"/>
    <n v="1"/>
    <n v="1"/>
    <n v="0"/>
    <n v="0"/>
    <n v="0"/>
    <n v="0"/>
    <n v="0"/>
    <n v="0"/>
    <n v="0"/>
    <n v="0"/>
    <n v="1"/>
    <n v="0"/>
    <n v="0"/>
    <n v="0"/>
    <n v="0"/>
  </r>
  <r>
    <n v="206370781"/>
    <x v="818"/>
    <d v="2024-01-01T00:00:00"/>
    <d v="2024-12-31T00:00:00"/>
    <n v="366"/>
    <s v="In Process"/>
    <x v="0"/>
    <x v="30"/>
    <x v="0"/>
    <x v="0"/>
    <s v="14 - San Diego/Imperial"/>
    <x v="81"/>
    <s v="760-724-2193"/>
    <s v="3232 THUNDER DRIVE"/>
    <s v="OCEANSIDE, CA"/>
    <s v="92056-0000"/>
    <s v="ZZT05335H"/>
    <s v="KAYVON AUSSEF"/>
    <s v="Yes"/>
    <m/>
    <n v="93"/>
    <n v="93"/>
    <x v="2"/>
    <n v="34038"/>
    <n v="32506"/>
    <n v="219.83"/>
    <n v="550"/>
    <n v="527"/>
    <n v="5766"/>
    <n v="8689"/>
    <n v="2330"/>
    <n v="14634"/>
    <m/>
    <m/>
    <n v="646"/>
    <n v="441"/>
    <x v="0"/>
    <n v="32506"/>
    <m/>
    <m/>
    <m/>
    <m/>
    <m/>
    <m/>
    <m/>
    <m/>
    <n v="23733000"/>
    <n v="5555788"/>
    <n v="11734743"/>
    <n v="10157"/>
    <n v="17564202"/>
    <n v="16186473"/>
    <n v="1377729"/>
    <n v="2"/>
    <m/>
    <m/>
    <n v="1377731"/>
    <n v="7207500"/>
    <n v="10694100"/>
    <n v="757250"/>
    <n v="4713150"/>
    <m/>
    <m/>
    <n v="219075"/>
    <n v="141925"/>
    <n v="23733000"/>
    <m/>
    <m/>
    <m/>
    <m/>
    <m/>
    <m/>
    <m/>
    <m/>
    <n v="2160204"/>
    <m/>
    <n v="3275571"/>
    <m/>
    <n v="37555"/>
    <m/>
    <n v="54197"/>
    <m/>
    <m/>
    <m/>
    <m/>
    <m/>
    <n v="28261"/>
    <m/>
    <m/>
    <m/>
    <n v="0"/>
    <n v="0"/>
    <n v="2533450"/>
    <n v="0"/>
    <n v="2056250"/>
    <n v="150750"/>
    <n v="688054"/>
    <n v="47450"/>
    <m/>
    <n v="79834"/>
    <m/>
    <m/>
    <m/>
    <m/>
    <m/>
    <m/>
    <m/>
    <m/>
    <m/>
    <m/>
    <m/>
    <m/>
    <m/>
    <m/>
    <m/>
    <m/>
    <m/>
    <m/>
    <m/>
    <m/>
    <m/>
    <m/>
    <m/>
    <m/>
    <m/>
    <m/>
    <m/>
    <m/>
    <m/>
    <m/>
    <m/>
    <m/>
    <n v="3778604"/>
    <m/>
    <n v="8004196"/>
    <m/>
    <n v="-138700"/>
    <m/>
    <n v="86623"/>
    <m/>
    <m/>
    <m/>
    <m/>
    <m/>
    <n v="4020"/>
    <m/>
    <m/>
    <m/>
    <m/>
    <m/>
    <m/>
    <m/>
    <m/>
    <m/>
    <m/>
    <m/>
    <m/>
    <m/>
    <m/>
    <m/>
    <m/>
    <m/>
    <n v="7168200"/>
    <n v="2104564"/>
    <n v="6913709"/>
    <n v="425553"/>
    <n v="6088440"/>
    <m/>
    <m/>
    <m/>
    <m/>
    <m/>
    <m/>
    <m/>
    <m/>
    <n v="6287"/>
    <m/>
    <n v="731113"/>
    <n v="79131"/>
    <n v="513809"/>
    <n v="51039"/>
    <n v="336394"/>
    <n v="47040"/>
    <m/>
    <n v="100575"/>
    <n v="394867"/>
    <n v="341590"/>
    <n v="151449"/>
    <n v="988193"/>
    <n v="105912"/>
    <n v="205691"/>
    <n v="121773"/>
    <n v="3996101"/>
    <n v="445462"/>
    <n v="552508"/>
    <n v="47792"/>
    <n v="13744"/>
    <m/>
    <n v="13493"/>
    <n v="854070"/>
    <n v="6231784"/>
    <m/>
    <n v="1129764"/>
    <m/>
    <m/>
    <n v="90000"/>
    <n v="7451548"/>
    <n v="1243124"/>
    <m/>
    <m/>
    <n v="6208424"/>
    <n v="7451548"/>
    <n v="3459678"/>
    <m/>
    <m/>
    <m/>
    <n v="0"/>
    <m/>
    <n v="812568"/>
    <n v="1911519"/>
    <n v="2724087"/>
    <n v="-1594323"/>
    <m/>
    <m/>
    <m/>
    <m/>
    <m/>
    <s v="0.00"/>
    <n v="0"/>
    <n v="2358"/>
    <n v="0"/>
    <n v="9330"/>
    <n v="32491"/>
    <n v="70509"/>
    <n v="0"/>
    <n v="0"/>
    <n v="0"/>
    <n v="21871"/>
    <n v="909"/>
    <n v="11207"/>
    <n v="4135"/>
    <n v="21351"/>
    <n v="1984"/>
    <n v="6101"/>
    <n v="1879"/>
    <n v="14308"/>
    <n v="198433"/>
    <n v="0"/>
    <n v="0"/>
    <n v="2776"/>
    <n v="9188"/>
    <n v="0"/>
    <n v="0"/>
    <n v="11964"/>
    <n v="200380"/>
    <n v="0"/>
    <n v="529020"/>
    <n v="1445775"/>
    <n v="1932787"/>
    <n v="0"/>
    <n v="0"/>
    <n v="0"/>
    <n v="1021814"/>
    <n v="39530"/>
    <n v="214788"/>
    <n v="79367"/>
    <n v="480236"/>
    <n v="74345"/>
    <n v="130227"/>
    <n v="89208"/>
    <n v="930723"/>
    <n v="7168200"/>
    <n v="0"/>
    <n v="0"/>
    <n v="126088"/>
    <n v="268709"/>
    <n v="0"/>
    <n v="0"/>
    <n v="394797"/>
    <m/>
    <x v="0"/>
    <x v="0"/>
    <m/>
    <m/>
    <n v="21871"/>
    <m/>
    <x v="0"/>
    <x v="0"/>
    <m/>
    <m/>
    <n v="1021814"/>
    <n v="121"/>
    <n v="228"/>
    <n v="70"/>
    <n v="81"/>
    <n v="164"/>
    <n v="46"/>
    <n v="41"/>
    <n v="79"/>
    <n v="23"/>
    <n v="1"/>
    <n v="0"/>
    <n v="0"/>
    <n v="0"/>
    <n v="1"/>
    <n v="0"/>
    <n v="1"/>
    <n v="0"/>
    <n v="0"/>
    <n v="0"/>
    <n v="0"/>
    <n v="0"/>
    <n v="0"/>
    <n v="0"/>
    <n v="0"/>
    <n v="1"/>
    <n v="0"/>
    <n v="0"/>
    <n v="0"/>
    <n v="0"/>
  </r>
  <r>
    <n v="206370784"/>
    <x v="819"/>
    <d v="2024-01-01T00:00:00"/>
    <d v="2024-12-31T00:00:00"/>
    <n v="366"/>
    <s v="In Process"/>
    <x v="0"/>
    <x v="30"/>
    <x v="0"/>
    <x v="0"/>
    <s v="14 - San Diego/Imperial"/>
    <x v="77"/>
    <s v="760-745-1842"/>
    <s v="1025 WEST 2ND AVENUE"/>
    <s v="ESCONDIDO"/>
    <s v="92025-0000"/>
    <s v="1659369262"/>
    <s v="JOANNE GORGUIS"/>
    <s v="Yes"/>
    <s v="COVENANT CARE CALIFORNIA LLC"/>
    <n v="59"/>
    <n v="59"/>
    <x v="1"/>
    <n v="21594"/>
    <n v="20346"/>
    <n v="222.48"/>
    <n v="359"/>
    <n v="357"/>
    <n v="2680"/>
    <n v="5980"/>
    <n v="2611"/>
    <n v="8215"/>
    <n v="90"/>
    <m/>
    <n v="78"/>
    <n v="692"/>
    <x v="0"/>
    <n v="20346"/>
    <m/>
    <m/>
    <m/>
    <m/>
    <m/>
    <m/>
    <m/>
    <m/>
    <n v="6587070"/>
    <n v="2302231"/>
    <n v="-936563"/>
    <n v="150"/>
    <n v="9826014"/>
    <n v="9264759"/>
    <n v="561255"/>
    <n v="2238"/>
    <m/>
    <m/>
    <n v="563493"/>
    <n v="874900"/>
    <n v="1960016"/>
    <n v="836473"/>
    <n v="2632537"/>
    <n v="35873"/>
    <m/>
    <n v="27583"/>
    <n v="219688"/>
    <n v="6587070"/>
    <m/>
    <m/>
    <m/>
    <m/>
    <m/>
    <m/>
    <m/>
    <m/>
    <n v="720322"/>
    <m/>
    <n v="1503301"/>
    <m/>
    <n v="8598"/>
    <m/>
    <n v="41129"/>
    <m/>
    <n v="19420"/>
    <m/>
    <m/>
    <m/>
    <n v="7261"/>
    <m/>
    <n v="2200"/>
    <m/>
    <n v="2839"/>
    <n v="0"/>
    <n v="866690"/>
    <n v="0"/>
    <n v="684459"/>
    <n v="354689"/>
    <n v="322442"/>
    <n v="31712"/>
    <m/>
    <n v="39400"/>
    <m/>
    <m/>
    <m/>
    <m/>
    <m/>
    <m/>
    <m/>
    <m/>
    <m/>
    <m/>
    <m/>
    <m/>
    <m/>
    <m/>
    <m/>
    <m/>
    <m/>
    <m/>
    <m/>
    <m/>
    <m/>
    <m/>
    <m/>
    <m/>
    <m/>
    <m/>
    <m/>
    <m/>
    <m/>
    <m/>
    <m/>
    <m/>
    <n v="-597569"/>
    <m/>
    <n v="-215857"/>
    <m/>
    <n v="-31391"/>
    <m/>
    <n v="-89076"/>
    <m/>
    <n v="10309"/>
    <m/>
    <m/>
    <m/>
    <n v="-12979"/>
    <m/>
    <m/>
    <m/>
    <m/>
    <m/>
    <m/>
    <m/>
    <m/>
    <m/>
    <m/>
    <m/>
    <m/>
    <m/>
    <m/>
    <m/>
    <m/>
    <m/>
    <n v="4140750"/>
    <n v="961001"/>
    <n v="4163008"/>
    <n v="174672"/>
    <n v="3652517"/>
    <m/>
    <m/>
    <m/>
    <m/>
    <m/>
    <m/>
    <m/>
    <m/>
    <n v="13850"/>
    <m/>
    <n v="280998"/>
    <m/>
    <n v="225127"/>
    <n v="105897"/>
    <n v="310364"/>
    <n v="34280"/>
    <m/>
    <n v="43598"/>
    <n v="249829"/>
    <n v="238277"/>
    <n v="116250"/>
    <n v="633485"/>
    <n v="121654"/>
    <n v="94713"/>
    <n v="80769"/>
    <n v="2101529"/>
    <n v="21372"/>
    <n v="537414"/>
    <n v="88875"/>
    <n v="30505"/>
    <m/>
    <m/>
    <n v="283456"/>
    <n v="2097498"/>
    <m/>
    <n v="263387"/>
    <m/>
    <n v="4885269"/>
    <m/>
    <n v="7246154"/>
    <n v="3274401"/>
    <n v="4855752"/>
    <m/>
    <n v="-883999"/>
    <n v="7246154"/>
    <m/>
    <m/>
    <n v="2628920"/>
    <m/>
    <n v="0"/>
    <m/>
    <n v="910596"/>
    <n v="583051"/>
    <n v="1493647"/>
    <n v="-1230260"/>
    <m/>
    <m/>
    <m/>
    <m/>
    <m/>
    <s v="0.00"/>
    <n v="0"/>
    <n v="3765"/>
    <n v="0"/>
    <n v="12097"/>
    <n v="14361"/>
    <n v="46302"/>
    <n v="0"/>
    <n v="0"/>
    <n v="0"/>
    <m/>
    <m/>
    <n v="7291"/>
    <n v="5120"/>
    <n v="14086"/>
    <n v="3702"/>
    <n v="2849"/>
    <n v="1214"/>
    <n v="10485"/>
    <n v="121272"/>
    <n v="0"/>
    <n v="0"/>
    <n v="0"/>
    <n v="0"/>
    <n v="0"/>
    <n v="0"/>
    <n v="0"/>
    <n v="282605"/>
    <n v="0"/>
    <n v="693371"/>
    <n v="702703"/>
    <n v="1160753"/>
    <n v="0"/>
    <n v="0"/>
    <n v="0"/>
    <m/>
    <m/>
    <n v="159807"/>
    <n v="85222"/>
    <n v="311727"/>
    <n v="97013"/>
    <n v="70370"/>
    <n v="65653"/>
    <n v="511526"/>
    <n v="4140750"/>
    <n v="0"/>
    <n v="0"/>
    <n v="0"/>
    <n v="0"/>
    <n v="0"/>
    <n v="0"/>
    <n v="0"/>
    <m/>
    <x v="0"/>
    <x v="0"/>
    <m/>
    <m/>
    <m/>
    <m/>
    <x v="0"/>
    <x v="0"/>
    <m/>
    <m/>
    <m/>
    <n v="88"/>
    <n v="145"/>
    <n v="50"/>
    <n v="61"/>
    <n v="104"/>
    <n v="32"/>
    <n v="40"/>
    <n v="69"/>
    <n v="18"/>
    <n v="1"/>
    <n v="0"/>
    <n v="0"/>
    <n v="1"/>
    <n v="0"/>
    <n v="0"/>
    <n v="1"/>
    <n v="0"/>
    <n v="0"/>
    <n v="0"/>
    <n v="0"/>
    <n v="0"/>
    <n v="0"/>
    <n v="0"/>
    <n v="0"/>
    <n v="1"/>
    <n v="0"/>
    <n v="0"/>
    <n v="0"/>
    <n v="0"/>
  </r>
  <r>
    <n v="206370790"/>
    <x v="820"/>
    <d v="2024-01-01T00:00:00"/>
    <d v="2024-12-31T00:00:00"/>
    <n v="366"/>
    <s v="In Process"/>
    <x v="0"/>
    <x v="30"/>
    <x v="0"/>
    <x v="0"/>
    <s v="14 - San Diego/Imperial"/>
    <x v="81"/>
    <s v="760-724-8222"/>
    <s v="304 NORTH MELROSE DRIVE"/>
    <s v="VISTA"/>
    <s v="92083"/>
    <s v="1730814237"/>
    <s v="ROGER HUNTE"/>
    <s v="Yes"/>
    <m/>
    <n v="176"/>
    <n v="176"/>
    <x v="0"/>
    <n v="64416"/>
    <n v="46032"/>
    <n v="162.44999999999999"/>
    <n v="607"/>
    <n v="631"/>
    <n v="6939"/>
    <n v="5010"/>
    <n v="2112"/>
    <n v="29042"/>
    <m/>
    <n v="263"/>
    <n v="514"/>
    <n v="2152"/>
    <x v="0"/>
    <n v="46032"/>
    <m/>
    <m/>
    <m/>
    <m/>
    <m/>
    <m/>
    <m/>
    <m/>
    <n v="16183798"/>
    <n v="11200224"/>
    <n v="5594550"/>
    <n v="98803"/>
    <n v="21888275"/>
    <n v="21046479"/>
    <n v="841796"/>
    <n v="149821"/>
    <m/>
    <m/>
    <n v="991617"/>
    <n v="2875900"/>
    <n v="1840840"/>
    <n v="1090492"/>
    <n v="9334764"/>
    <m/>
    <n v="96635"/>
    <n v="157642"/>
    <n v="787525"/>
    <n v="16183798"/>
    <m/>
    <m/>
    <m/>
    <m/>
    <m/>
    <m/>
    <m/>
    <m/>
    <n v="6271371"/>
    <m/>
    <n v="4402784"/>
    <m/>
    <n v="37766"/>
    <m/>
    <n v="246477"/>
    <m/>
    <m/>
    <m/>
    <n v="231124"/>
    <m/>
    <n v="8609"/>
    <m/>
    <n v="2093"/>
    <m/>
    <n v="141"/>
    <n v="3204"/>
    <n v="5304850"/>
    <n v="0"/>
    <n v="4841500"/>
    <n v="498700"/>
    <n v="482112"/>
    <n v="25119"/>
    <m/>
    <n v="44598"/>
    <m/>
    <m/>
    <m/>
    <m/>
    <m/>
    <m/>
    <m/>
    <m/>
    <m/>
    <m/>
    <m/>
    <m/>
    <m/>
    <m/>
    <m/>
    <m/>
    <m/>
    <m/>
    <m/>
    <m/>
    <m/>
    <m/>
    <m/>
    <m/>
    <m/>
    <m/>
    <m/>
    <m/>
    <m/>
    <m/>
    <m/>
    <m/>
    <n v="3231609"/>
    <m/>
    <n v="2684892"/>
    <m/>
    <n v="-115341"/>
    <m/>
    <n v="-290112"/>
    <m/>
    <m/>
    <m/>
    <n v="140943"/>
    <m/>
    <n v="-57441"/>
    <m/>
    <m/>
    <m/>
    <m/>
    <m/>
    <m/>
    <m/>
    <m/>
    <m/>
    <m/>
    <m/>
    <m/>
    <m/>
    <m/>
    <m/>
    <m/>
    <m/>
    <n v="10707609"/>
    <n v="1774248"/>
    <n v="8564622"/>
    <n v="81082"/>
    <n v="8724415"/>
    <m/>
    <m/>
    <m/>
    <m/>
    <m/>
    <m/>
    <m/>
    <m/>
    <n v="19461"/>
    <n v="527"/>
    <n v="447534"/>
    <m/>
    <n v="502228"/>
    <n v="129239"/>
    <n v="355023"/>
    <n v="32841"/>
    <m/>
    <n v="72574"/>
    <n v="644253"/>
    <n v="546171"/>
    <n v="138009"/>
    <n v="1173265"/>
    <n v="132483"/>
    <n v="191483"/>
    <n v="135117"/>
    <n v="4358452"/>
    <m/>
    <n v="1880181"/>
    <n v="201984"/>
    <m/>
    <m/>
    <n v="345995"/>
    <n v="1015244"/>
    <n v="3640359"/>
    <m/>
    <n v="718096"/>
    <m/>
    <n v="366227"/>
    <m/>
    <n v="4724682"/>
    <n v="2116701"/>
    <m/>
    <n v="4519418"/>
    <n v="-1911437"/>
    <n v="4724682"/>
    <m/>
    <m/>
    <m/>
    <m/>
    <n v="0"/>
    <m/>
    <n v="580877"/>
    <n v="142793"/>
    <n v="723670"/>
    <n v="-5574"/>
    <m/>
    <m/>
    <m/>
    <n v="4519418"/>
    <m/>
    <s v="0.00"/>
    <n v="0"/>
    <n v="4093"/>
    <n v="0"/>
    <n v="23270"/>
    <n v="51828"/>
    <n v="114816"/>
    <n v="0"/>
    <n v="0"/>
    <n v="6836"/>
    <n v="18485"/>
    <n v="4030"/>
    <n v="22419"/>
    <n v="4879"/>
    <n v="27246"/>
    <n v="4439"/>
    <n v="6558"/>
    <n v="2231"/>
    <n v="27201"/>
    <n v="318331"/>
    <n v="0"/>
    <n v="0"/>
    <n v="38"/>
    <n v="0"/>
    <n v="0"/>
    <n v="0"/>
    <n v="38"/>
    <n v="299918"/>
    <n v="0"/>
    <n v="1264749"/>
    <n v="2311843"/>
    <n v="3020351"/>
    <n v="0"/>
    <n v="0"/>
    <n v="291177"/>
    <n v="895964"/>
    <n v="115875"/>
    <n v="423401"/>
    <n v="84319"/>
    <n v="589897"/>
    <n v="116701"/>
    <n v="143911"/>
    <n v="114460"/>
    <n v="1035043"/>
    <n v="10707609"/>
    <n v="0"/>
    <n v="0"/>
    <n v="2000"/>
    <n v="0"/>
    <n v="0"/>
    <n v="0"/>
    <n v="2000"/>
    <m/>
    <x v="0"/>
    <x v="0"/>
    <m/>
    <m/>
    <n v="18485"/>
    <m/>
    <x v="0"/>
    <x v="0"/>
    <m/>
    <m/>
    <n v="895964"/>
    <n v="194"/>
    <n v="295"/>
    <n v="132"/>
    <n v="137"/>
    <n v="207"/>
    <n v="93"/>
    <n v="80"/>
    <n v="128"/>
    <n v="51"/>
    <n v="1"/>
    <n v="0"/>
    <n v="0"/>
    <n v="0"/>
    <n v="0"/>
    <n v="1"/>
    <n v="1"/>
    <n v="0"/>
    <n v="0"/>
    <n v="0"/>
    <n v="0"/>
    <n v="0"/>
    <n v="0"/>
    <n v="0"/>
    <n v="0"/>
    <n v="1"/>
    <n v="0"/>
    <n v="0"/>
    <n v="0"/>
    <n v="0"/>
  </r>
  <r>
    <n v="206370792"/>
    <x v="821"/>
    <d v="2024-01-01T00:00:00"/>
    <d v="2024-12-31T00:00:00"/>
    <n v="366"/>
    <s v="In Process"/>
    <x v="1"/>
    <x v="30"/>
    <x v="1"/>
    <x v="1"/>
    <s v="14 - San Diego/Imperial"/>
    <x v="79"/>
    <s v="619-454-4201"/>
    <s v="7450 OLIVETAS AVENUE"/>
    <s v="LA JOLLA"/>
    <s v="92037-0000"/>
    <s v="1851568596"/>
    <s v="SHELLY SMART"/>
    <s v="Yes"/>
    <s v="HUMANGOOD"/>
    <n v="38"/>
    <n v="38"/>
    <x v="1"/>
    <n v="13908"/>
    <n v="8398"/>
    <n v="60.38"/>
    <n v="34"/>
    <n v="39"/>
    <m/>
    <m/>
    <m/>
    <m/>
    <m/>
    <m/>
    <n v="8398"/>
    <m/>
    <x v="0"/>
    <n v="8398"/>
    <m/>
    <m/>
    <m/>
    <m/>
    <m/>
    <m/>
    <m/>
    <m/>
    <n v="4280822"/>
    <n v="31498"/>
    <n v="-293612"/>
    <m/>
    <n v="4605932"/>
    <n v="4953505"/>
    <n v="-347573"/>
    <n v="98692"/>
    <m/>
    <m/>
    <n v="-248881"/>
    <m/>
    <m/>
    <m/>
    <m/>
    <m/>
    <m/>
    <n v="4280822"/>
    <m/>
    <n v="4280822"/>
    <m/>
    <m/>
    <m/>
    <m/>
    <m/>
    <m/>
    <m/>
    <m/>
    <m/>
    <m/>
    <m/>
    <m/>
    <m/>
    <m/>
    <m/>
    <m/>
    <m/>
    <m/>
    <m/>
    <m/>
    <n v="31498"/>
    <m/>
    <m/>
    <m/>
    <n v="31498"/>
    <n v="0"/>
    <n v="0"/>
    <n v="0"/>
    <n v="0"/>
    <n v="0"/>
    <n v="0"/>
    <n v="0"/>
    <m/>
    <n v="0"/>
    <m/>
    <m/>
    <m/>
    <m/>
    <m/>
    <m/>
    <m/>
    <m/>
    <m/>
    <m/>
    <m/>
    <m/>
    <m/>
    <m/>
    <m/>
    <m/>
    <m/>
    <m/>
    <m/>
    <m/>
    <m/>
    <m/>
    <m/>
    <m/>
    <m/>
    <m/>
    <m/>
    <m/>
    <n v="-293612"/>
    <m/>
    <m/>
    <m/>
    <m/>
    <m/>
    <m/>
    <m/>
    <m/>
    <m/>
    <m/>
    <m/>
    <m/>
    <m/>
    <m/>
    <m/>
    <m/>
    <m/>
    <m/>
    <m/>
    <m/>
    <m/>
    <m/>
    <m/>
    <m/>
    <m/>
    <m/>
    <m/>
    <m/>
    <m/>
    <m/>
    <m/>
    <m/>
    <m/>
    <n v="9546209"/>
    <n v="4324736"/>
    <n v="20170098"/>
    <n v="591206"/>
    <n v="2295582"/>
    <m/>
    <m/>
    <m/>
    <m/>
    <m/>
    <m/>
    <m/>
    <m/>
    <n v="32936"/>
    <m/>
    <m/>
    <n v="1509"/>
    <m/>
    <m/>
    <m/>
    <m/>
    <m/>
    <m/>
    <n v="206730"/>
    <n v="55310"/>
    <n v="11424"/>
    <n v="492547"/>
    <n v="20278"/>
    <n v="355093"/>
    <n v="158876"/>
    <n v="733251"/>
    <n v="286347"/>
    <n v="5395"/>
    <n v="28"/>
    <n v="31494"/>
    <n v="138514"/>
    <m/>
    <n v="128191"/>
    <n v="37464625"/>
    <n v="4995896"/>
    <n v="67326189"/>
    <n v="2017275"/>
    <m/>
    <n v="603799"/>
    <n v="112407784"/>
    <n v="2745603"/>
    <n v="65009725"/>
    <n v="68230923"/>
    <n v="-23578467"/>
    <n v="112407784"/>
    <n v="35228028"/>
    <m/>
    <m/>
    <m/>
    <n v="4474412"/>
    <n v="111961207"/>
    <m/>
    <n v="25190471"/>
    <n v="141626090"/>
    <n v="-74299901"/>
    <m/>
    <m/>
    <n v="34081147"/>
    <n v="69324587"/>
    <n v="-1093664"/>
    <s v="0.00"/>
    <n v="0"/>
    <n v="2051"/>
    <n v="0"/>
    <n v="3508"/>
    <n v="11634"/>
    <n v="26629"/>
    <n v="0"/>
    <n v="0"/>
    <n v="111"/>
    <m/>
    <n v="1269"/>
    <n v="1549"/>
    <m/>
    <n v="9117"/>
    <n v="384"/>
    <n v="7948"/>
    <n v="2024"/>
    <n v="4570"/>
    <n v="70794"/>
    <n v="0"/>
    <n v="0"/>
    <n v="0"/>
    <n v="0"/>
    <n v="0"/>
    <n v="0"/>
    <n v="0"/>
    <n v="146775"/>
    <n v="0"/>
    <n v="163780"/>
    <n v="481692"/>
    <n v="676591"/>
    <n v="0"/>
    <n v="0"/>
    <n v="4709"/>
    <m/>
    <n v="37233"/>
    <n v="31230"/>
    <m/>
    <n v="196657"/>
    <n v="15359"/>
    <n v="214603"/>
    <n v="108618"/>
    <n v="186333"/>
    <n v="2263580"/>
    <n v="0"/>
    <n v="0"/>
    <n v="0"/>
    <n v="0"/>
    <n v="0"/>
    <n v="0"/>
    <n v="0"/>
    <m/>
    <x v="0"/>
    <x v="0"/>
    <m/>
    <m/>
    <m/>
    <m/>
    <x v="0"/>
    <x v="0"/>
    <m/>
    <m/>
    <m/>
    <n v="47"/>
    <n v="65"/>
    <n v="33"/>
    <n v="30"/>
    <n v="41"/>
    <n v="25"/>
    <n v="17"/>
    <n v="23"/>
    <n v="12"/>
    <n v="0"/>
    <n v="1"/>
    <n v="0"/>
    <n v="1"/>
    <n v="0"/>
    <n v="0"/>
    <n v="1"/>
    <n v="0"/>
    <n v="0"/>
    <n v="0"/>
    <n v="0"/>
    <n v="0"/>
    <n v="0"/>
    <n v="0"/>
    <n v="0"/>
    <n v="0"/>
    <n v="0"/>
    <n v="1"/>
    <n v="0"/>
    <n v="0"/>
  </r>
  <r>
    <n v="206370793"/>
    <x v="822"/>
    <d v="2024-01-01T00:00:00"/>
    <d v="2024-12-31T00:00:00"/>
    <n v="366"/>
    <s v="In Process"/>
    <x v="0"/>
    <x v="30"/>
    <x v="0"/>
    <x v="0"/>
    <s v="14 - San Diego/Imperial"/>
    <x v="78"/>
    <s v="619-461-3222"/>
    <s v="8625 LAMAR STREET"/>
    <s v="SPRING VALLEY"/>
    <s v="91977"/>
    <s v="1518974542"/>
    <s v="TREVOR BRUCE"/>
    <s v="Yes"/>
    <m/>
    <n v="50"/>
    <n v="50"/>
    <x v="1"/>
    <n v="18300"/>
    <n v="17144"/>
    <n v="219.79"/>
    <n v="245"/>
    <n v="209"/>
    <n v="2471"/>
    <m/>
    <n v="1626"/>
    <n v="9501"/>
    <m/>
    <n v="2518"/>
    <m/>
    <n v="1028"/>
    <x v="0"/>
    <n v="17144"/>
    <m/>
    <m/>
    <m/>
    <m/>
    <m/>
    <m/>
    <m/>
    <m/>
    <n v="9181631"/>
    <n v="3585022"/>
    <n v="4817930"/>
    <m/>
    <n v="7948723"/>
    <n v="8660970"/>
    <n v="-712247"/>
    <n v="306040"/>
    <n v="12590"/>
    <m/>
    <n v="-418797"/>
    <n v="1976800"/>
    <m/>
    <n v="564381"/>
    <n v="4239282"/>
    <m/>
    <n v="2014400"/>
    <m/>
    <n v="386768"/>
    <n v="9181631"/>
    <m/>
    <m/>
    <m/>
    <m/>
    <m/>
    <m/>
    <m/>
    <m/>
    <n v="1522324"/>
    <m/>
    <m/>
    <m/>
    <n v="43123"/>
    <m/>
    <n v="849375"/>
    <m/>
    <m/>
    <m/>
    <n v="1166286"/>
    <m/>
    <m/>
    <m/>
    <n v="3914"/>
    <m/>
    <n v="12569"/>
    <n v="31074"/>
    <n v="1348300"/>
    <n v="0"/>
    <n v="1183808"/>
    <n v="271524"/>
    <n v="590015"/>
    <n v="70213"/>
    <m/>
    <n v="77519"/>
    <m/>
    <m/>
    <m/>
    <m/>
    <m/>
    <m/>
    <m/>
    <m/>
    <m/>
    <m/>
    <m/>
    <m/>
    <m/>
    <m/>
    <m/>
    <m/>
    <m/>
    <m/>
    <m/>
    <m/>
    <m/>
    <m/>
    <m/>
    <m/>
    <m/>
    <m/>
    <m/>
    <m/>
    <n v="-3740"/>
    <m/>
    <m/>
    <m/>
    <n v="1306143"/>
    <m/>
    <m/>
    <m/>
    <n v="105294"/>
    <m/>
    <n v="1753590"/>
    <m/>
    <m/>
    <m/>
    <n v="1563065"/>
    <m/>
    <n v="93578"/>
    <m/>
    <m/>
    <m/>
    <m/>
    <m/>
    <m/>
    <m/>
    <m/>
    <m/>
    <m/>
    <m/>
    <m/>
    <m/>
    <m/>
    <m/>
    <m/>
    <m/>
    <n v="4126634"/>
    <n v="892248"/>
    <n v="3642088"/>
    <n v="184745"/>
    <n v="3268198"/>
    <m/>
    <m/>
    <m/>
    <m/>
    <m/>
    <m/>
    <m/>
    <m/>
    <n v="7832"/>
    <n v="15295"/>
    <n v="195910"/>
    <m/>
    <n v="235348"/>
    <n v="36121"/>
    <n v="226439"/>
    <n v="33234"/>
    <m/>
    <n v="40451"/>
    <n v="444468"/>
    <n v="184076"/>
    <n v="66575"/>
    <n v="524197"/>
    <n v="86190"/>
    <n v="138305"/>
    <n v="93360"/>
    <n v="1859117"/>
    <n v="99499"/>
    <n v="880807"/>
    <n v="44643"/>
    <n v="13008"/>
    <m/>
    <n v="37930"/>
    <n v="129967"/>
    <n v="2429439"/>
    <m/>
    <n v="516220"/>
    <n v="11639"/>
    <n v="2600528"/>
    <m/>
    <n v="5557826"/>
    <n v="7691525"/>
    <m/>
    <m/>
    <n v="-2133699"/>
    <n v="5557826"/>
    <n v="177555"/>
    <m/>
    <n v="3484449"/>
    <m/>
    <n v="0"/>
    <m/>
    <n v="1365622"/>
    <n v="636271"/>
    <n v="2001893"/>
    <n v="-1485673"/>
    <m/>
    <m/>
    <m/>
    <m/>
    <m/>
    <s v="0.02"/>
    <n v="153830.5"/>
    <n v="1512"/>
    <n v="0"/>
    <n v="3926"/>
    <n v="17506"/>
    <n v="38942"/>
    <n v="0"/>
    <n v="0"/>
    <n v="3167"/>
    <n v="7615"/>
    <n v="2127"/>
    <n v="6968"/>
    <n v="2008"/>
    <n v="12384"/>
    <n v="1997"/>
    <n v="4212"/>
    <n v="1136"/>
    <n v="12222"/>
    <n v="115722"/>
    <n v="0"/>
    <n v="37"/>
    <n v="1513"/>
    <n v="2585"/>
    <n v="0"/>
    <n v="0"/>
    <n v="4135"/>
    <n v="120284"/>
    <n v="0"/>
    <n v="229536"/>
    <n v="866156"/>
    <n v="947159"/>
    <n v="0"/>
    <n v="0"/>
    <n v="134338"/>
    <n v="374719"/>
    <n v="91316"/>
    <n v="126880"/>
    <n v="36353"/>
    <n v="282873"/>
    <n v="68983"/>
    <n v="113729"/>
    <n v="79945"/>
    <n v="654363"/>
    <n v="4126634"/>
    <n v="0"/>
    <n v="6522"/>
    <n v="74336"/>
    <n v="89425"/>
    <n v="0"/>
    <n v="0"/>
    <n v="170283"/>
    <m/>
    <x v="0"/>
    <x v="0"/>
    <m/>
    <m/>
    <n v="7615"/>
    <m/>
    <x v="0"/>
    <x v="0"/>
    <m/>
    <m/>
    <n v="374719"/>
    <n v="108"/>
    <n v="171"/>
    <n v="64"/>
    <n v="62"/>
    <n v="103"/>
    <n v="33"/>
    <n v="35"/>
    <n v="57"/>
    <n v="20"/>
    <n v="1"/>
    <n v="0"/>
    <n v="0"/>
    <n v="1"/>
    <n v="0"/>
    <n v="0"/>
    <n v="1"/>
    <n v="0"/>
    <n v="0"/>
    <n v="0"/>
    <n v="0"/>
    <n v="0"/>
    <n v="0"/>
    <n v="0"/>
    <n v="0"/>
    <n v="1"/>
    <n v="0"/>
    <n v="0"/>
    <n v="0"/>
    <n v="0"/>
  </r>
  <r>
    <n v="206370794"/>
    <x v="823"/>
    <d v="2024-01-01T00:00:00"/>
    <d v="2024-12-31T00:00:00"/>
    <n v="366"/>
    <s v="In Process"/>
    <x v="0"/>
    <x v="30"/>
    <x v="0"/>
    <x v="0"/>
    <s v="14 - San Diego/Imperial"/>
    <x v="78"/>
    <s v="619-561-1222"/>
    <s v="11962 WOODSIDE AVE"/>
    <s v="LAKESIDE"/>
    <s v="92040-0000"/>
    <s v="ZZT18594H"/>
    <s v="JAIME BOEHS"/>
    <s v="Yes"/>
    <s v="LIFE GENERATIONS HEALTHCARE"/>
    <n v="94"/>
    <n v="94"/>
    <x v="2"/>
    <n v="34404"/>
    <n v="34321"/>
    <n v="231.09"/>
    <n v="64"/>
    <n v="64"/>
    <n v="86"/>
    <n v="15"/>
    <n v="346"/>
    <n v="6554"/>
    <m/>
    <m/>
    <n v="2"/>
    <n v="27318"/>
    <x v="0"/>
    <n v="34321"/>
    <m/>
    <m/>
    <m/>
    <m/>
    <m/>
    <m/>
    <m/>
    <m/>
    <n v="11306852"/>
    <n v="2578149"/>
    <n v="-3265945"/>
    <n v="11938"/>
    <n v="17162884"/>
    <n v="12628330"/>
    <n v="4534554"/>
    <n v="-75921"/>
    <m/>
    <m/>
    <n v="4458633"/>
    <n v="26660"/>
    <n v="4650"/>
    <n v="163587"/>
    <n v="2031740"/>
    <m/>
    <m/>
    <n v="620"/>
    <n v="9079595"/>
    <n v="11306852"/>
    <m/>
    <m/>
    <m/>
    <m/>
    <m/>
    <m/>
    <m/>
    <m/>
    <n v="1591756"/>
    <m/>
    <n v="81040"/>
    <m/>
    <n v="145441"/>
    <m/>
    <n v="47857"/>
    <m/>
    <m/>
    <m/>
    <m/>
    <m/>
    <m/>
    <m/>
    <n v="712055"/>
    <m/>
    <n v="1897"/>
    <n v="0"/>
    <n v="867360"/>
    <n v="423420"/>
    <n v="1024630"/>
    <n v="4560"/>
    <n v="144033"/>
    <n v="17001"/>
    <m/>
    <n v="95248"/>
    <m/>
    <m/>
    <m/>
    <m/>
    <m/>
    <m/>
    <m/>
    <m/>
    <m/>
    <m/>
    <m/>
    <m/>
    <m/>
    <m/>
    <m/>
    <m/>
    <m/>
    <m/>
    <m/>
    <m/>
    <m/>
    <m/>
    <m/>
    <m/>
    <m/>
    <m/>
    <m/>
    <m/>
    <n v="-1920"/>
    <m/>
    <m/>
    <m/>
    <n v="1211687"/>
    <m/>
    <n v="43488"/>
    <m/>
    <n v="68982"/>
    <m/>
    <n v="130107"/>
    <m/>
    <m/>
    <m/>
    <m/>
    <m/>
    <n v="-4718289"/>
    <m/>
    <m/>
    <m/>
    <m/>
    <m/>
    <m/>
    <m/>
    <m/>
    <m/>
    <m/>
    <m/>
    <m/>
    <m/>
    <m/>
    <m/>
    <m/>
    <m/>
    <n v="7577810"/>
    <n v="2114816"/>
    <n v="2935704"/>
    <n v="25987"/>
    <n v="6696317"/>
    <m/>
    <m/>
    <m/>
    <m/>
    <m/>
    <m/>
    <m/>
    <m/>
    <n v="8424"/>
    <m/>
    <n v="319390"/>
    <n v="107250"/>
    <n v="138850"/>
    <n v="824"/>
    <n v="51676"/>
    <n v="13720"/>
    <m/>
    <n v="90911"/>
    <n v="758018"/>
    <n v="322906"/>
    <n v="96438"/>
    <n v="1115984"/>
    <n v="159618"/>
    <n v="250045"/>
    <n v="282745"/>
    <n v="2591095"/>
    <n v="101919"/>
    <n v="-690918"/>
    <n v="69052"/>
    <n v="50243"/>
    <m/>
    <m/>
    <n v="93823"/>
    <n v="3970359"/>
    <m/>
    <n v="247540"/>
    <n v="106827"/>
    <n v="418104"/>
    <m/>
    <n v="4742830"/>
    <n v="-23741504"/>
    <n v="37276"/>
    <n v="362665"/>
    <n v="28084393"/>
    <n v="4742830"/>
    <m/>
    <m/>
    <n v="-24826411"/>
    <m/>
    <n v="79821"/>
    <n v="32762"/>
    <n v="620784"/>
    <n v="317837"/>
    <n v="1051204"/>
    <n v="-803664"/>
    <m/>
    <m/>
    <m/>
    <n v="412174"/>
    <n v="-49509"/>
    <s v="-0.03"/>
    <n v="712245.12"/>
    <n v="5591"/>
    <n v="0"/>
    <n v="12901"/>
    <n v="32870"/>
    <n v="98756"/>
    <n v="0"/>
    <n v="0"/>
    <n v="15715"/>
    <n v="2242"/>
    <n v="10064"/>
    <n v="10833"/>
    <n v="1570"/>
    <n v="23255"/>
    <n v="4160"/>
    <n v="9028"/>
    <n v="4611"/>
    <n v="16599"/>
    <n v="248195"/>
    <n v="0"/>
    <n v="0"/>
    <n v="0"/>
    <n v="0"/>
    <n v="0"/>
    <n v="0"/>
    <n v="0"/>
    <n v="483871"/>
    <n v="0"/>
    <n v="659941"/>
    <n v="1456783"/>
    <n v="2186201"/>
    <n v="0"/>
    <n v="0"/>
    <n v="377240"/>
    <n v="93186"/>
    <n v="248191"/>
    <n v="199477"/>
    <n v="28254"/>
    <n v="543631"/>
    <n v="120395"/>
    <n v="188584"/>
    <n v="212574"/>
    <n v="779482"/>
    <n v="7577810"/>
    <n v="0"/>
    <n v="0"/>
    <n v="0"/>
    <n v="0"/>
    <n v="0"/>
    <n v="0"/>
    <n v="0"/>
    <m/>
    <x v="0"/>
    <x v="0"/>
    <m/>
    <n v="2242"/>
    <m/>
    <m/>
    <x v="0"/>
    <x v="0"/>
    <m/>
    <n v="93186"/>
    <m/>
    <n v="171"/>
    <n v="243"/>
    <n v="114"/>
    <n v="120"/>
    <n v="176"/>
    <n v="72"/>
    <n v="71"/>
    <n v="98"/>
    <n v="38"/>
    <n v="1"/>
    <n v="0"/>
    <n v="0"/>
    <n v="0"/>
    <n v="1"/>
    <n v="0"/>
    <n v="1"/>
    <n v="0"/>
    <n v="0"/>
    <n v="0"/>
    <n v="0"/>
    <n v="0"/>
    <n v="0"/>
    <n v="0"/>
    <n v="0"/>
    <n v="1"/>
    <n v="0"/>
    <n v="0"/>
    <n v="0"/>
    <n v="0"/>
  </r>
  <r>
    <n v="206370853"/>
    <x v="824"/>
    <d v="2024-02-01T00:00:00"/>
    <d v="2024-12-31T00:00:00"/>
    <n v="335"/>
    <s v="In Process"/>
    <x v="0"/>
    <x v="30"/>
    <x v="0"/>
    <x v="0"/>
    <s v="14 - San Diego/Imperial"/>
    <x v="78"/>
    <s v="530-622-6842"/>
    <s v="510 E WASHINGTON AVE"/>
    <s v="EL CAJON"/>
    <s v="92020"/>
    <s v="1568484517"/>
    <s v="MARY COMRIE"/>
    <s v="Yes"/>
    <m/>
    <n v="256"/>
    <n v="256"/>
    <x v="0"/>
    <n v="85760"/>
    <n v="80934"/>
    <n v="203.97"/>
    <n v="432"/>
    <n v="377"/>
    <n v="7339"/>
    <n v="5107"/>
    <n v="9482"/>
    <n v="55100"/>
    <m/>
    <m/>
    <n v="114"/>
    <n v="3792"/>
    <x v="1"/>
    <n v="67776"/>
    <m/>
    <m/>
    <m/>
    <n v="13158"/>
    <m/>
    <m/>
    <m/>
    <m/>
    <n v="32654015"/>
    <n v="3994841"/>
    <n v="-2028183"/>
    <n v="26314"/>
    <n v="38703353"/>
    <n v="35408859"/>
    <n v="3294494"/>
    <n v="-5"/>
    <n v="12590"/>
    <m/>
    <n v="3281899"/>
    <n v="2833328"/>
    <n v="1802965"/>
    <n v="4262243"/>
    <n v="22293116"/>
    <m/>
    <m/>
    <n v="42557"/>
    <n v="1419806"/>
    <n v="25301422"/>
    <m/>
    <m/>
    <m/>
    <n v="7352593"/>
    <m/>
    <m/>
    <m/>
    <m/>
    <n v="315287"/>
    <m/>
    <n v="194869"/>
    <m/>
    <n v="407349"/>
    <m/>
    <n v="2367109"/>
    <m/>
    <m/>
    <m/>
    <m/>
    <m/>
    <n v="547322"/>
    <m/>
    <n v="162905"/>
    <m/>
    <n v="216661"/>
    <n v="24157"/>
    <n v="1072847"/>
    <n v="0"/>
    <n v="1068523"/>
    <n v="231689"/>
    <n v="681170"/>
    <n v="89568"/>
    <m/>
    <n v="610226"/>
    <m/>
    <m/>
    <m/>
    <m/>
    <m/>
    <m/>
    <m/>
    <m/>
    <m/>
    <m/>
    <m/>
    <m/>
    <m/>
    <m/>
    <m/>
    <m/>
    <m/>
    <m/>
    <m/>
    <m/>
    <m/>
    <m/>
    <m/>
    <m/>
    <m/>
    <m/>
    <m/>
    <m/>
    <m/>
    <m/>
    <m/>
    <m/>
    <n v="-30885595"/>
    <m/>
    <n v="1745683"/>
    <m/>
    <n v="4142503"/>
    <m/>
    <n v="21597306"/>
    <m/>
    <m/>
    <m/>
    <m/>
    <m/>
    <n v="1371920"/>
    <m/>
    <m/>
    <m/>
    <m/>
    <m/>
    <m/>
    <m/>
    <m/>
    <m/>
    <m/>
    <m/>
    <m/>
    <m/>
    <m/>
    <m/>
    <m/>
    <m/>
    <n v="17274683"/>
    <n v="3704383"/>
    <n v="14429793"/>
    <n v="465499"/>
    <n v="12872052"/>
    <m/>
    <m/>
    <m/>
    <n v="3364093"/>
    <m/>
    <m/>
    <m/>
    <m/>
    <n v="403378"/>
    <n v="48313"/>
    <n v="598549"/>
    <m/>
    <n v="382293"/>
    <n v="132796"/>
    <n v="327714"/>
    <n v="50420"/>
    <m/>
    <n v="160517"/>
    <n v="1007646"/>
    <n v="521172"/>
    <n v="390145"/>
    <n v="1988704"/>
    <n v="307682"/>
    <n v="364516"/>
    <n v="426058"/>
    <n v="6877606"/>
    <n v="663764"/>
    <n v="3801600"/>
    <n v="255598"/>
    <n v="76013"/>
    <m/>
    <m/>
    <n v="388230"/>
    <n v="13418489"/>
    <m/>
    <n v="242043"/>
    <m/>
    <n v="1707133"/>
    <m/>
    <n v="15367665"/>
    <n v="9400147"/>
    <m/>
    <n v="2685620"/>
    <n v="3281898"/>
    <n v="15367665"/>
    <m/>
    <m/>
    <m/>
    <n v="1405880"/>
    <n v="0"/>
    <m/>
    <n v="165265"/>
    <n v="84431"/>
    <n v="249696"/>
    <n v="-7653"/>
    <m/>
    <m/>
    <m/>
    <n v="2685620"/>
    <m/>
    <s v="0.34"/>
    <n v="3196049.9800000004"/>
    <n v="1723"/>
    <n v="0"/>
    <n v="35696"/>
    <n v="77577"/>
    <n v="162844"/>
    <n v="15150"/>
    <n v="0"/>
    <n v="10332"/>
    <n v="17002"/>
    <n v="7731"/>
    <n v="19392"/>
    <n v="14172"/>
    <n v="39880"/>
    <n v="7744"/>
    <n v="14510"/>
    <n v="7326"/>
    <n v="35676"/>
    <n v="466755"/>
    <n v="0"/>
    <n v="167"/>
    <n v="1358"/>
    <n v="7631"/>
    <n v="0"/>
    <n v="0"/>
    <n v="9156"/>
    <n v="274729"/>
    <n v="0"/>
    <n v="2133377"/>
    <n v="4075588"/>
    <n v="4511237"/>
    <n v="733890"/>
    <n v="0"/>
    <n v="639407"/>
    <n v="921758"/>
    <n v="200502"/>
    <n v="344052"/>
    <n v="250174"/>
    <n v="916761"/>
    <n v="222437"/>
    <n v="285606"/>
    <n v="352634"/>
    <n v="1412531"/>
    <n v="17274683"/>
    <n v="0"/>
    <n v="14620"/>
    <n v="89745"/>
    <n v="296156"/>
    <n v="0"/>
    <n v="0"/>
    <n v="400521"/>
    <m/>
    <x v="0"/>
    <x v="0"/>
    <m/>
    <m/>
    <n v="17002"/>
    <m/>
    <x v="0"/>
    <x v="0"/>
    <m/>
    <m/>
    <n v="921758"/>
    <n v="396"/>
    <n v="565"/>
    <n v="298"/>
    <n v="289"/>
    <n v="410"/>
    <n v="225"/>
    <n v="140"/>
    <n v="209"/>
    <n v="106"/>
    <n v="1"/>
    <n v="0"/>
    <n v="0"/>
    <n v="0"/>
    <n v="0"/>
    <n v="1"/>
    <n v="1"/>
    <n v="0"/>
    <n v="0"/>
    <n v="0"/>
    <n v="1"/>
    <n v="0"/>
    <n v="0"/>
    <n v="0"/>
    <n v="0"/>
    <n v="1"/>
    <n v="0"/>
    <n v="0"/>
    <n v="0"/>
    <n v="0"/>
  </r>
  <r>
    <n v="206370904"/>
    <x v="825"/>
    <d v="2024-01-01T00:00:00"/>
    <d v="2024-12-31T00:00:00"/>
    <n v="366"/>
    <s v="In Process"/>
    <x v="0"/>
    <x v="30"/>
    <x v="0"/>
    <x v="0"/>
    <s v="14 - San Diego/Imperial"/>
    <x v="80"/>
    <s v="619-426-8611"/>
    <s v="553 F. STREET"/>
    <s v="CHULA VISTA"/>
    <s v="91910-0000"/>
    <s v="1376946277"/>
    <s v="LISA SIMMONS"/>
    <s v="Yes"/>
    <s v="FLAGSTONE HEALTHCARE SOUTH LLC"/>
    <n v="99"/>
    <n v="99"/>
    <x v="2"/>
    <n v="36234"/>
    <n v="34224"/>
    <n v="207"/>
    <n v="750"/>
    <n v="736"/>
    <n v="3576"/>
    <n v="4446"/>
    <n v="1705"/>
    <n v="21074"/>
    <m/>
    <n v="953"/>
    <n v="318"/>
    <n v="2152"/>
    <x v="0"/>
    <n v="34224"/>
    <m/>
    <m/>
    <m/>
    <m/>
    <m/>
    <m/>
    <m/>
    <m/>
    <n v="15851552"/>
    <n v="4568822"/>
    <n v="5148709"/>
    <n v="3293"/>
    <n v="15274958"/>
    <n v="14846840"/>
    <n v="428118"/>
    <n v="4262"/>
    <n v="74473"/>
    <m/>
    <n v="357907"/>
    <n v="1918100"/>
    <n v="2103221"/>
    <n v="352709"/>
    <n v="8835784"/>
    <m/>
    <n v="1592583"/>
    <n v="200821"/>
    <n v="848334"/>
    <n v="15851552"/>
    <m/>
    <m/>
    <m/>
    <m/>
    <m/>
    <m/>
    <m/>
    <m/>
    <n v="1202673"/>
    <m/>
    <n v="1164396"/>
    <m/>
    <n v="1860"/>
    <m/>
    <n v="1989791"/>
    <m/>
    <m/>
    <m/>
    <n v="204867"/>
    <m/>
    <n v="2295"/>
    <m/>
    <n v="2940"/>
    <m/>
    <n v="63009"/>
    <n v="0"/>
    <n v="1719736"/>
    <n v="0"/>
    <n v="1413630"/>
    <n v="480105"/>
    <n v="826150"/>
    <n v="3842"/>
    <m/>
    <n v="62350"/>
    <m/>
    <m/>
    <m/>
    <m/>
    <m/>
    <m/>
    <m/>
    <m/>
    <m/>
    <m/>
    <m/>
    <m/>
    <m/>
    <m/>
    <m/>
    <m/>
    <m/>
    <m/>
    <n v="2400"/>
    <m/>
    <m/>
    <m/>
    <m/>
    <m/>
    <m/>
    <m/>
    <n v="1500"/>
    <m/>
    <n v="18256"/>
    <m/>
    <m/>
    <m/>
    <n v="105837"/>
    <m/>
    <n v="1646779"/>
    <m/>
    <n v="138997"/>
    <m/>
    <n v="3299603"/>
    <m/>
    <m/>
    <m/>
    <n v="-345862"/>
    <m/>
    <n v="281199"/>
    <m/>
    <m/>
    <m/>
    <m/>
    <m/>
    <m/>
    <m/>
    <m/>
    <m/>
    <m/>
    <m/>
    <m/>
    <m/>
    <m/>
    <m/>
    <m/>
    <m/>
    <n v="7830370"/>
    <n v="1938521"/>
    <n v="5077949"/>
    <n v="388727"/>
    <n v="6076091"/>
    <m/>
    <m/>
    <m/>
    <m/>
    <m/>
    <m/>
    <m/>
    <m/>
    <n v="35403"/>
    <n v="6388"/>
    <n v="636867"/>
    <m/>
    <n v="552035"/>
    <n v="159114"/>
    <n v="319130"/>
    <n v="41182"/>
    <m/>
    <n v="28857"/>
    <n v="405353"/>
    <n v="371208"/>
    <n v="72077"/>
    <n v="955396"/>
    <n v="491978"/>
    <n v="176354"/>
    <n v="105772"/>
    <n v="2739924"/>
    <n v="226963"/>
    <n v="1272789"/>
    <n v="38600"/>
    <n v="15065"/>
    <m/>
    <n v="36"/>
    <n v="120258"/>
    <n v="2152457"/>
    <m/>
    <n v="919108"/>
    <m/>
    <n v="13559951"/>
    <m/>
    <n v="16631516"/>
    <n v="1428081"/>
    <n v="8380995"/>
    <m/>
    <n v="6822440"/>
    <n v="16631516"/>
    <m/>
    <n v="5467753"/>
    <m/>
    <m/>
    <n v="71635"/>
    <m/>
    <n v="1066227"/>
    <n v="1544930"/>
    <n v="2682792"/>
    <n v="-1763684"/>
    <m/>
    <m/>
    <m/>
    <m/>
    <m/>
    <s v="0.00"/>
    <n v="0"/>
    <n v="4040"/>
    <n v="0"/>
    <n v="17691"/>
    <n v="28708"/>
    <n v="76647"/>
    <n v="0"/>
    <n v="0"/>
    <n v="0"/>
    <n v="20242"/>
    <n v="4140"/>
    <n v="13780"/>
    <n v="918"/>
    <n v="23141"/>
    <n v="12821"/>
    <n v="6506"/>
    <n v="1960"/>
    <n v="11361"/>
    <n v="221955"/>
    <n v="0"/>
    <n v="0"/>
    <n v="31"/>
    <n v="14"/>
    <n v="0"/>
    <n v="0"/>
    <n v="45"/>
    <n v="274279"/>
    <n v="0"/>
    <n v="1055317"/>
    <n v="1348882"/>
    <n v="1985037"/>
    <n v="0"/>
    <n v="0"/>
    <n v="0"/>
    <n v="1049367"/>
    <n v="114083"/>
    <n v="250365"/>
    <n v="17085"/>
    <n v="501390"/>
    <n v="382044"/>
    <n v="130718"/>
    <n v="82821"/>
    <n v="638982"/>
    <n v="7830370"/>
    <n v="0"/>
    <n v="0"/>
    <n v="1770"/>
    <n v="486"/>
    <n v="0"/>
    <n v="0"/>
    <n v="2256"/>
    <m/>
    <x v="0"/>
    <x v="0"/>
    <m/>
    <m/>
    <n v="20242"/>
    <m/>
    <x v="0"/>
    <x v="0"/>
    <m/>
    <m/>
    <n v="1049367"/>
    <n v="122"/>
    <n v="182"/>
    <n v="86"/>
    <n v="85"/>
    <n v="131"/>
    <n v="59"/>
    <n v="44"/>
    <n v="71"/>
    <n v="27"/>
    <n v="1"/>
    <n v="0"/>
    <n v="0"/>
    <n v="0"/>
    <n v="1"/>
    <n v="0"/>
    <n v="1"/>
    <n v="0"/>
    <n v="0"/>
    <n v="0"/>
    <n v="0"/>
    <n v="0"/>
    <n v="0"/>
    <n v="0"/>
    <n v="0"/>
    <n v="1"/>
    <n v="0"/>
    <n v="0"/>
    <n v="0"/>
    <n v="0"/>
  </r>
  <r>
    <n v="206371261"/>
    <x v="826"/>
    <d v="2024-01-01T00:00:00"/>
    <d v="2024-12-31T00:00:00"/>
    <n v="366"/>
    <s v="In Process"/>
    <x v="0"/>
    <x v="30"/>
    <x v="0"/>
    <x v="0"/>
    <s v="14 - San Diego/Imperial"/>
    <x v="80"/>
    <s v="619-470-6700"/>
    <s v="2575 EAST EIGHT STREET"/>
    <s v="NATIONAL CITY"/>
    <s v="91950-0000"/>
    <s v="1275513293"/>
    <s v="LANDON BURRUP"/>
    <s v="Yes"/>
    <m/>
    <n v="86"/>
    <n v="86"/>
    <x v="2"/>
    <n v="31476"/>
    <n v="30427"/>
    <n v="226.8"/>
    <n v="790"/>
    <n v="789"/>
    <n v="25601"/>
    <n v="2184"/>
    <n v="377"/>
    <n v="2182"/>
    <n v="8"/>
    <m/>
    <n v="30"/>
    <n v="45"/>
    <x v="0"/>
    <n v="30427"/>
    <m/>
    <m/>
    <m/>
    <m/>
    <m/>
    <m/>
    <m/>
    <m/>
    <n v="36133313"/>
    <n v="11013387"/>
    <n v="20730588"/>
    <n v="21159"/>
    <n v="26437271"/>
    <n v="23312280"/>
    <n v="3124991"/>
    <n v="1382059"/>
    <m/>
    <m/>
    <n v="4507050"/>
    <n v="31929513"/>
    <n v="2730000"/>
    <n v="210850"/>
    <n v="1156600"/>
    <n v="10000"/>
    <m/>
    <n v="72725"/>
    <n v="23625"/>
    <n v="36133313"/>
    <m/>
    <m/>
    <m/>
    <m/>
    <m/>
    <m/>
    <m/>
    <m/>
    <n v="10068402"/>
    <m/>
    <n v="908249"/>
    <m/>
    <n v="130"/>
    <m/>
    <n v="30447"/>
    <m/>
    <n v="3500"/>
    <m/>
    <m/>
    <m/>
    <n v="2659"/>
    <m/>
    <m/>
    <m/>
    <n v="0"/>
    <n v="0"/>
    <n v="4469225"/>
    <n v="0"/>
    <n v="4363725"/>
    <n v="751650"/>
    <n v="905909"/>
    <n v="300225"/>
    <m/>
    <n v="222653"/>
    <m/>
    <m/>
    <m/>
    <m/>
    <m/>
    <m/>
    <m/>
    <m/>
    <m/>
    <m/>
    <m/>
    <m/>
    <m/>
    <m/>
    <m/>
    <m/>
    <m/>
    <m/>
    <m/>
    <m/>
    <m/>
    <m/>
    <m/>
    <m/>
    <m/>
    <m/>
    <m/>
    <m/>
    <m/>
    <m/>
    <m/>
    <m/>
    <n v="18444106"/>
    <m/>
    <n v="1831907"/>
    <m/>
    <n v="-25110"/>
    <m/>
    <n v="462453"/>
    <m/>
    <n v="8556"/>
    <m/>
    <m/>
    <m/>
    <n v="8676"/>
    <m/>
    <m/>
    <m/>
    <m/>
    <m/>
    <m/>
    <m/>
    <m/>
    <m/>
    <m/>
    <m/>
    <m/>
    <m/>
    <m/>
    <m/>
    <m/>
    <m/>
    <n v="11997327"/>
    <n v="3421641"/>
    <n v="7893312"/>
    <n v="628182"/>
    <n v="7924083"/>
    <m/>
    <m/>
    <m/>
    <m/>
    <m/>
    <m/>
    <m/>
    <m/>
    <n v="257"/>
    <m/>
    <n v="1336622"/>
    <n v="5310"/>
    <n v="966664"/>
    <n v="329187"/>
    <n v="702131"/>
    <n v="142581"/>
    <m/>
    <n v="411904"/>
    <n v="735133"/>
    <n v="628150"/>
    <n v="219030"/>
    <n v="1689724"/>
    <n v="438301"/>
    <n v="301995"/>
    <n v="156632"/>
    <n v="6059940"/>
    <n v="164466"/>
    <n v="566740"/>
    <n v="142171"/>
    <n v="91312"/>
    <m/>
    <n v="11721"/>
    <n v="288226"/>
    <n v="35936806"/>
    <m/>
    <n v="1068175"/>
    <n v="56021"/>
    <n v="1452170"/>
    <m/>
    <n v="38513172"/>
    <n v="3510291"/>
    <m/>
    <m/>
    <n v="35002881"/>
    <n v="38513172"/>
    <n v="32785729"/>
    <m/>
    <m/>
    <m/>
    <n v="46725"/>
    <m/>
    <n v="2715490"/>
    <n v="1108860"/>
    <n v="3871075"/>
    <n v="-2802900"/>
    <m/>
    <m/>
    <m/>
    <m/>
    <m/>
    <s v="0.06"/>
    <n v="210617.46"/>
    <n v="2169"/>
    <n v="0"/>
    <n v="22086"/>
    <n v="44567"/>
    <n v="109649"/>
    <n v="0"/>
    <n v="0"/>
    <n v="25191"/>
    <n v="41896"/>
    <n v="10772"/>
    <n v="20111"/>
    <n v="8983"/>
    <n v="38976"/>
    <n v="5883"/>
    <n v="8536"/>
    <n v="1984"/>
    <n v="29182"/>
    <n v="369985"/>
    <n v="0"/>
    <n v="0"/>
    <n v="0"/>
    <n v="0"/>
    <n v="0"/>
    <n v="0"/>
    <n v="0"/>
    <n v="213121"/>
    <n v="0"/>
    <n v="1210328"/>
    <n v="1928133"/>
    <n v="1904693"/>
    <n v="0"/>
    <n v="0"/>
    <n v="456874"/>
    <n v="2031465"/>
    <n v="238365"/>
    <n v="410992"/>
    <n v="147369"/>
    <n v="847528"/>
    <n v="324764"/>
    <n v="182380"/>
    <n v="114395"/>
    <n v="1986920"/>
    <n v="11997327"/>
    <n v="0"/>
    <n v="0"/>
    <n v="0"/>
    <n v="0"/>
    <n v="0"/>
    <n v="0"/>
    <n v="0"/>
    <m/>
    <x v="0"/>
    <x v="0"/>
    <m/>
    <m/>
    <n v="41896"/>
    <m/>
    <x v="0"/>
    <x v="0"/>
    <m/>
    <m/>
    <n v="2031465"/>
    <n v="193"/>
    <n v="250"/>
    <n v="161"/>
    <n v="118"/>
    <n v="154"/>
    <n v="100"/>
    <n v="56"/>
    <n v="72"/>
    <n v="49"/>
    <n v="1"/>
    <n v="0"/>
    <n v="0"/>
    <n v="0"/>
    <n v="1"/>
    <n v="0"/>
    <n v="1"/>
    <n v="0"/>
    <n v="0"/>
    <n v="0"/>
    <n v="0"/>
    <n v="0"/>
    <n v="0"/>
    <n v="0"/>
    <n v="0"/>
    <n v="1"/>
    <n v="0"/>
    <n v="0"/>
    <n v="0"/>
    <n v="0"/>
  </r>
  <r>
    <n v="206371270"/>
    <x v="827"/>
    <d v="2024-01-01T00:00:00"/>
    <d v="2024-12-31T00:00:00"/>
    <n v="366"/>
    <s v="In Process"/>
    <x v="0"/>
    <x v="30"/>
    <x v="0"/>
    <x v="0"/>
    <s v="14 - San Diego/Imperial"/>
    <x v="78"/>
    <s v="619-644-1000"/>
    <s v="7922 PALM ST"/>
    <s v="LEMON GROVE"/>
    <s v="91945-2956"/>
    <s v="1760709687"/>
    <s v="SUSAN FLOYD"/>
    <s v="No"/>
    <m/>
    <n v="99"/>
    <n v="99"/>
    <x v="2"/>
    <n v="36234"/>
    <n v="32358"/>
    <n v="209.52"/>
    <n v="519"/>
    <n v="522"/>
    <n v="13235"/>
    <n v="6602"/>
    <n v="694"/>
    <n v="11409"/>
    <m/>
    <m/>
    <n v="283"/>
    <n v="135"/>
    <x v="0"/>
    <n v="32358"/>
    <m/>
    <m/>
    <m/>
    <m/>
    <m/>
    <m/>
    <m/>
    <m/>
    <n v="12323553"/>
    <n v="8763900"/>
    <n v="-5167790"/>
    <n v="20499"/>
    <n v="26275742"/>
    <n v="21198193"/>
    <n v="5077549"/>
    <n v="-37186"/>
    <m/>
    <m/>
    <n v="5040363"/>
    <n v="5293234"/>
    <n v="2580229"/>
    <n v="198510"/>
    <n v="4019320"/>
    <m/>
    <m/>
    <n v="180302"/>
    <n v="51958"/>
    <n v="12323553"/>
    <m/>
    <m/>
    <m/>
    <m/>
    <m/>
    <m/>
    <m/>
    <m/>
    <n v="6881277"/>
    <m/>
    <n v="1807073"/>
    <m/>
    <n v="13479"/>
    <m/>
    <n v="22534"/>
    <m/>
    <m/>
    <m/>
    <m/>
    <m/>
    <n v="38982"/>
    <m/>
    <n v="555"/>
    <m/>
    <n v="109449"/>
    <n v="46429"/>
    <n v="2883657"/>
    <n v="0"/>
    <n v="2758276"/>
    <n v="566757"/>
    <n v="712282"/>
    <n v="156674"/>
    <m/>
    <n v="1530376"/>
    <m/>
    <m/>
    <m/>
    <m/>
    <m/>
    <m/>
    <m/>
    <m/>
    <m/>
    <m/>
    <m/>
    <m/>
    <m/>
    <m/>
    <m/>
    <m/>
    <m/>
    <m/>
    <m/>
    <m/>
    <m/>
    <m/>
    <m/>
    <m/>
    <m/>
    <m/>
    <m/>
    <m/>
    <m/>
    <m/>
    <m/>
    <m/>
    <n v="-3224861"/>
    <m/>
    <n v="-2340811"/>
    <m/>
    <n v="59116"/>
    <m/>
    <n v="331158"/>
    <m/>
    <m/>
    <m/>
    <m/>
    <m/>
    <n v="7608"/>
    <m/>
    <m/>
    <m/>
    <m/>
    <m/>
    <m/>
    <m/>
    <m/>
    <m/>
    <m/>
    <m/>
    <m/>
    <m/>
    <m/>
    <m/>
    <m/>
    <m/>
    <n v="9320901"/>
    <n v="1755440"/>
    <n v="10121852"/>
    <n v="205772"/>
    <n v="7382314"/>
    <m/>
    <m/>
    <m/>
    <m/>
    <m/>
    <m/>
    <m/>
    <m/>
    <n v="6934"/>
    <m/>
    <n v="962411"/>
    <n v="52878"/>
    <n v="645546"/>
    <n v="129251"/>
    <n v="666358"/>
    <n v="202996"/>
    <m/>
    <n v="92274"/>
    <n v="770429"/>
    <n v="289219"/>
    <n v="18440"/>
    <n v="1340409"/>
    <n v="410245"/>
    <n v="179761"/>
    <n v="176435"/>
    <n v="5865249"/>
    <n v="22402"/>
    <n v="1543348"/>
    <n v="168990"/>
    <n v="24150"/>
    <m/>
    <m/>
    <n v="248154"/>
    <n v="2916040"/>
    <m/>
    <n v="347478"/>
    <m/>
    <n v="840848"/>
    <n v="237612"/>
    <n v="4341978"/>
    <n v="1462623"/>
    <m/>
    <m/>
    <n v="2879355"/>
    <n v="4341978"/>
    <m/>
    <m/>
    <m/>
    <m/>
    <n v="0"/>
    <m/>
    <n v="492064"/>
    <m/>
    <n v="492064"/>
    <n v="-144586"/>
    <m/>
    <m/>
    <m/>
    <m/>
    <m/>
    <s v="-0.17"/>
    <n v="-248645.91"/>
    <n v="1977"/>
    <n v="0"/>
    <n v="19189"/>
    <n v="39669"/>
    <n v="86409"/>
    <n v="0"/>
    <n v="0"/>
    <n v="1391"/>
    <n v="33561"/>
    <n v="8043"/>
    <n v="13376"/>
    <n v="88"/>
    <n v="31207"/>
    <n v="3789"/>
    <n v="5555"/>
    <n v="2080"/>
    <n v="30177"/>
    <n v="276511"/>
    <n v="0"/>
    <n v="0"/>
    <n v="0"/>
    <n v="6623"/>
    <n v="0"/>
    <n v="0"/>
    <n v="6623"/>
    <n v="176852"/>
    <n v="0"/>
    <n v="1063062"/>
    <n v="1661696"/>
    <n v="2018056"/>
    <n v="0"/>
    <n v="0"/>
    <n v="63245"/>
    <n v="1525294"/>
    <n v="214450"/>
    <n v="235436"/>
    <n v="1489"/>
    <n v="717909"/>
    <n v="153028"/>
    <n v="142670"/>
    <n v="151806"/>
    <n v="1195908"/>
    <n v="9320901"/>
    <n v="0"/>
    <n v="0"/>
    <n v="0"/>
    <n v="132455"/>
    <n v="0"/>
    <n v="0"/>
    <n v="132455"/>
    <m/>
    <x v="0"/>
    <x v="0"/>
    <m/>
    <m/>
    <n v="33561"/>
    <m/>
    <x v="0"/>
    <x v="0"/>
    <m/>
    <m/>
    <n v="1525294"/>
    <n v="149"/>
    <n v="249"/>
    <n v="86"/>
    <n v="77"/>
    <n v="140"/>
    <n v="40"/>
    <n v="38"/>
    <n v="80"/>
    <n v="16"/>
    <n v="1"/>
    <n v="0"/>
    <n v="0"/>
    <n v="0"/>
    <n v="1"/>
    <n v="0"/>
    <n v="1"/>
    <n v="0"/>
    <n v="0"/>
    <n v="0"/>
    <n v="0"/>
    <n v="0"/>
    <n v="0"/>
    <n v="0"/>
    <n v="0"/>
    <n v="1"/>
    <n v="0"/>
    <n v="0"/>
    <n v="0"/>
    <n v="0"/>
  </r>
  <r>
    <n v="206371321"/>
    <x v="828"/>
    <d v="2024-01-01T00:00:00"/>
    <d v="2024-12-31T00:00:00"/>
    <n v="366"/>
    <s v="In Process"/>
    <x v="1"/>
    <x v="30"/>
    <x v="1"/>
    <x v="1"/>
    <s v="14 - San Diego/Imperial"/>
    <x v="77"/>
    <s v="760-747-4306"/>
    <s v="710 W 13TH AVENUE"/>
    <s v="ESCONDIDO"/>
    <s v="92025-0000"/>
    <s v="1477055630"/>
    <s v="LISA ALHAMBRA"/>
    <s v="Yes"/>
    <s v="HUMANGOOD"/>
    <n v="59"/>
    <n v="59"/>
    <x v="1"/>
    <n v="21594"/>
    <n v="17949"/>
    <n v="191.33"/>
    <n v="376"/>
    <n v="380"/>
    <n v="6011"/>
    <n v="828"/>
    <n v="2812"/>
    <n v="4670"/>
    <n v="1281"/>
    <m/>
    <n v="2347"/>
    <m/>
    <x v="0"/>
    <n v="17949"/>
    <m/>
    <m/>
    <m/>
    <m/>
    <m/>
    <m/>
    <m/>
    <m/>
    <n v="8455761"/>
    <n v="2683615"/>
    <n v="1454662"/>
    <n v="5629"/>
    <n v="9690343"/>
    <n v="10622762"/>
    <n v="-932419"/>
    <n v="-93173"/>
    <m/>
    <m/>
    <n v="-1025592"/>
    <n v="2831778"/>
    <n v="390070"/>
    <n v="1324731"/>
    <n v="2200034"/>
    <n v="603478"/>
    <m/>
    <n v="1105670"/>
    <m/>
    <n v="8455761"/>
    <m/>
    <m/>
    <m/>
    <m/>
    <m/>
    <m/>
    <m/>
    <m/>
    <n v="1636476"/>
    <n v="463781"/>
    <n v="511809"/>
    <n v="17578"/>
    <m/>
    <m/>
    <n v="968"/>
    <m/>
    <n v="14459"/>
    <m/>
    <m/>
    <m/>
    <n v="38544"/>
    <m/>
    <m/>
    <m/>
    <n v="0"/>
    <n v="0"/>
    <n v="1308282"/>
    <n v="0"/>
    <n v="623996"/>
    <n v="297222"/>
    <n v="289860"/>
    <n v="90451"/>
    <m/>
    <n v="73804"/>
    <m/>
    <m/>
    <m/>
    <m/>
    <m/>
    <m/>
    <m/>
    <m/>
    <m/>
    <m/>
    <m/>
    <m/>
    <m/>
    <m/>
    <m/>
    <m/>
    <m/>
    <m/>
    <m/>
    <m/>
    <m/>
    <m/>
    <m/>
    <m/>
    <m/>
    <m/>
    <m/>
    <m/>
    <n v="65"/>
    <m/>
    <m/>
    <m/>
    <n v="-404801"/>
    <n v="233026"/>
    <n v="589678"/>
    <n v="14726"/>
    <n v="409335"/>
    <m/>
    <n v="611528"/>
    <m/>
    <n v="1105"/>
    <m/>
    <m/>
    <m/>
    <m/>
    <m/>
    <m/>
    <m/>
    <m/>
    <m/>
    <m/>
    <m/>
    <m/>
    <m/>
    <m/>
    <m/>
    <m/>
    <m/>
    <m/>
    <m/>
    <m/>
    <m/>
    <n v="8950785"/>
    <n v="3818866"/>
    <n v="11440929"/>
    <n v="547538"/>
    <n v="5219668"/>
    <m/>
    <m/>
    <m/>
    <m/>
    <m/>
    <m/>
    <m/>
    <m/>
    <n v="30697"/>
    <m/>
    <n v="401180"/>
    <n v="9672"/>
    <n v="306105"/>
    <n v="85367"/>
    <n v="228113"/>
    <n v="78569"/>
    <m/>
    <n v="63103"/>
    <n v="263550"/>
    <n v="111285"/>
    <n v="56238"/>
    <n v="937650"/>
    <n v="33722"/>
    <n v="305087"/>
    <n v="110521"/>
    <n v="1901391"/>
    <n v="285139"/>
    <n v="16012"/>
    <n v="995"/>
    <n v="14428"/>
    <n v="20110"/>
    <m/>
    <n v="144160"/>
    <n v="1727249"/>
    <m/>
    <n v="17986955"/>
    <n v="2011113"/>
    <m/>
    <n v="319789"/>
    <n v="22045106"/>
    <n v="24225535"/>
    <n v="12686713"/>
    <n v="7900280"/>
    <n v="-22767422"/>
    <n v="22045106"/>
    <m/>
    <m/>
    <n v="23221623"/>
    <m/>
    <n v="1845057"/>
    <n v="27932623"/>
    <m/>
    <n v="13998690"/>
    <n v="43776370"/>
    <n v="-25789415"/>
    <m/>
    <m/>
    <n v="7900280"/>
    <n v="7900280"/>
    <m/>
    <s v="0.00"/>
    <n v="0"/>
    <n v="3454"/>
    <n v="0"/>
    <n v="15236"/>
    <n v="18997"/>
    <n v="42860"/>
    <n v="0"/>
    <n v="0"/>
    <n v="6351"/>
    <m/>
    <n v="1344"/>
    <n v="3648"/>
    <m/>
    <n v="16858"/>
    <n v="683"/>
    <n v="7926"/>
    <n v="1760"/>
    <n v="9105"/>
    <n v="128222"/>
    <n v="0"/>
    <n v="0"/>
    <n v="0"/>
    <n v="2160"/>
    <n v="0"/>
    <n v="0"/>
    <n v="2160"/>
    <n v="234405"/>
    <n v="0"/>
    <n v="877689"/>
    <n v="863759"/>
    <n v="1208218"/>
    <n v="0"/>
    <n v="0"/>
    <n v="178457"/>
    <m/>
    <n v="42280"/>
    <n v="68531"/>
    <m/>
    <n v="324665"/>
    <n v="25079"/>
    <n v="198913"/>
    <n v="74046"/>
    <n v="414143"/>
    <n v="4510185"/>
    <n v="0"/>
    <n v="0"/>
    <n v="0"/>
    <n v="71964"/>
    <n v="0"/>
    <n v="0"/>
    <n v="71964"/>
    <m/>
    <x v="0"/>
    <x v="0"/>
    <m/>
    <m/>
    <m/>
    <m/>
    <x v="0"/>
    <x v="0"/>
    <m/>
    <m/>
    <m/>
    <n v="76"/>
    <n v="101"/>
    <n v="57"/>
    <n v="52"/>
    <n v="72"/>
    <n v="40"/>
    <n v="25"/>
    <n v="37"/>
    <n v="18"/>
    <n v="0"/>
    <n v="1"/>
    <n v="0"/>
    <n v="1"/>
    <n v="0"/>
    <n v="0"/>
    <n v="1"/>
    <n v="0"/>
    <n v="0"/>
    <n v="0"/>
    <n v="0"/>
    <n v="0"/>
    <n v="0"/>
    <n v="0"/>
    <n v="0"/>
    <n v="0"/>
    <n v="0"/>
    <n v="1"/>
    <n v="0"/>
    <n v="0"/>
  </r>
  <r>
    <n v="206371458"/>
    <x v="829"/>
    <d v="2024-01-01T00:00:00"/>
    <d v="2024-12-31T00:00:00"/>
    <n v="366"/>
    <s v="In Process"/>
    <x v="0"/>
    <x v="30"/>
    <x v="0"/>
    <x v="0"/>
    <s v="14 - San Diego/Imperial"/>
    <x v="78"/>
    <s v="619-448-6636"/>
    <s v="675 E BRADLEY AVE"/>
    <s v="EL CAJON"/>
    <s v="92021"/>
    <s v="1356975684"/>
    <s v="JACOB SCHLOTTMAN"/>
    <s v="Yes"/>
    <s v="LIFE GENERATIONS HEALTHCARE"/>
    <n v="56"/>
    <n v="56"/>
    <x v="1"/>
    <n v="20496"/>
    <n v="20425"/>
    <n v="230.84"/>
    <n v="52"/>
    <n v="56"/>
    <m/>
    <m/>
    <m/>
    <m/>
    <m/>
    <m/>
    <m/>
    <n v="20425"/>
    <x v="0"/>
    <n v="20425"/>
    <m/>
    <m/>
    <m/>
    <m/>
    <m/>
    <m/>
    <m/>
    <m/>
    <n v="7688325"/>
    <n v="1592682"/>
    <n v="-1211847"/>
    <n v="7255"/>
    <n v="10500109"/>
    <n v="8320442"/>
    <n v="2179667"/>
    <n v="-21020"/>
    <m/>
    <m/>
    <n v="2158647"/>
    <m/>
    <m/>
    <m/>
    <m/>
    <m/>
    <m/>
    <m/>
    <n v="7688325"/>
    <n v="7688325"/>
    <m/>
    <m/>
    <m/>
    <m/>
    <m/>
    <m/>
    <m/>
    <m/>
    <m/>
    <m/>
    <m/>
    <m/>
    <m/>
    <m/>
    <m/>
    <m/>
    <m/>
    <m/>
    <m/>
    <m/>
    <m/>
    <m/>
    <n v="1592682"/>
    <m/>
    <n v="0"/>
    <n v="0"/>
    <n v="618560"/>
    <n v="343320"/>
    <n v="627260"/>
    <n v="1040"/>
    <n v="0"/>
    <n v="630"/>
    <m/>
    <n v="1872"/>
    <m/>
    <m/>
    <m/>
    <m/>
    <m/>
    <m/>
    <m/>
    <m/>
    <m/>
    <m/>
    <m/>
    <m/>
    <m/>
    <m/>
    <m/>
    <m/>
    <m/>
    <m/>
    <m/>
    <m/>
    <m/>
    <m/>
    <m/>
    <m/>
    <m/>
    <m/>
    <m/>
    <m/>
    <m/>
    <m/>
    <m/>
    <m/>
    <m/>
    <m/>
    <m/>
    <m/>
    <m/>
    <m/>
    <m/>
    <m/>
    <m/>
    <m/>
    <m/>
    <m/>
    <n v="-1211847"/>
    <m/>
    <m/>
    <m/>
    <m/>
    <m/>
    <m/>
    <m/>
    <m/>
    <m/>
    <m/>
    <m/>
    <m/>
    <m/>
    <m/>
    <m/>
    <m/>
    <m/>
    <n v="4260739"/>
    <n v="1173096"/>
    <n v="2886607"/>
    <n v="17862"/>
    <n v="3574137"/>
    <m/>
    <m/>
    <m/>
    <m/>
    <m/>
    <m/>
    <m/>
    <m/>
    <m/>
    <m/>
    <n v="181397"/>
    <n v="72063"/>
    <n v="151694"/>
    <n v="94"/>
    <m/>
    <n v="2364"/>
    <m/>
    <n v="63913"/>
    <n v="422994"/>
    <n v="164215"/>
    <n v="150658"/>
    <n v="749471"/>
    <n v="99206"/>
    <n v="95483"/>
    <n v="131484"/>
    <n v="1487324"/>
    <n v="74335"/>
    <n v="689338"/>
    <n v="93111"/>
    <n v="22621"/>
    <m/>
    <m/>
    <n v="94540"/>
    <n v="4936212"/>
    <m/>
    <n v="108349"/>
    <m/>
    <n v="67430"/>
    <n v="1350000"/>
    <n v="6461991"/>
    <n v="4491271"/>
    <n v="24262"/>
    <n v="35017"/>
    <n v="1911441"/>
    <n v="6461991"/>
    <m/>
    <m/>
    <n v="4021845"/>
    <m/>
    <n v="0"/>
    <m/>
    <m/>
    <n v="345760"/>
    <n v="345760"/>
    <n v="-237411"/>
    <m/>
    <m/>
    <m/>
    <n v="49097"/>
    <n v="-14080"/>
    <s v="0.57"/>
    <n v="2560024.4699999997"/>
    <n v="4503"/>
    <n v="0"/>
    <n v="10618"/>
    <n v="14047"/>
    <n v="41399"/>
    <n v="0"/>
    <n v="0"/>
    <n v="9790"/>
    <n v="1286"/>
    <n v="4216"/>
    <n v="6594"/>
    <n v="5930"/>
    <n v="19026"/>
    <n v="1928"/>
    <n v="2419"/>
    <n v="2173"/>
    <n v="8128"/>
    <n v="132057"/>
    <n v="0"/>
    <n v="0"/>
    <n v="0"/>
    <n v="0"/>
    <n v="0"/>
    <n v="0"/>
    <n v="0"/>
    <n v="394948"/>
    <n v="0"/>
    <n v="607277"/>
    <n v="668844"/>
    <n v="835857"/>
    <n v="0"/>
    <n v="0"/>
    <n v="261640"/>
    <n v="61476"/>
    <n v="112197"/>
    <n v="115922"/>
    <n v="101417"/>
    <n v="374129"/>
    <n v="74154"/>
    <n v="65253"/>
    <n v="100153"/>
    <n v="487472"/>
    <n v="4260739"/>
    <n v="0"/>
    <n v="0"/>
    <n v="0"/>
    <n v="0"/>
    <n v="0"/>
    <n v="0"/>
    <n v="0"/>
    <m/>
    <x v="0"/>
    <x v="0"/>
    <m/>
    <n v="1286"/>
    <m/>
    <m/>
    <x v="0"/>
    <x v="0"/>
    <m/>
    <n v="61476"/>
    <m/>
    <n v="77"/>
    <n v="93"/>
    <n v="63"/>
    <n v="46"/>
    <n v="58"/>
    <n v="29"/>
    <n v="21"/>
    <n v="25"/>
    <n v="19"/>
    <n v="1"/>
    <n v="0"/>
    <n v="0"/>
    <n v="1"/>
    <n v="0"/>
    <n v="0"/>
    <n v="1"/>
    <n v="0"/>
    <n v="0"/>
    <n v="0"/>
    <n v="0"/>
    <n v="0"/>
    <n v="0"/>
    <n v="0"/>
    <n v="0"/>
    <n v="1"/>
    <n v="0"/>
    <n v="0"/>
    <n v="0"/>
    <n v="0"/>
  </r>
  <r>
    <n v="206371593"/>
    <x v="830"/>
    <d v="2024-01-01T00:00:00"/>
    <d v="2024-12-31T00:00:00"/>
    <n v="366"/>
    <s v="In Process"/>
    <x v="0"/>
    <x v="30"/>
    <x v="0"/>
    <x v="0"/>
    <s v="14 - San Diego/Imperial"/>
    <x v="77"/>
    <s v="858-485-5153"/>
    <s v="15632 POMERADO ROAD"/>
    <s v="POWAY"/>
    <s v="92064-0000"/>
    <s v="1407035512"/>
    <s v="AUSTIN PEPIN"/>
    <s v="Yes"/>
    <m/>
    <n v="99"/>
    <n v="99"/>
    <x v="2"/>
    <n v="36234"/>
    <n v="34671"/>
    <n v="221.65"/>
    <n v="511"/>
    <n v="509"/>
    <n v="5813"/>
    <n v="7973"/>
    <n v="3498"/>
    <n v="15573"/>
    <m/>
    <m/>
    <n v="555"/>
    <n v="1259"/>
    <x v="0"/>
    <n v="34671"/>
    <m/>
    <m/>
    <m/>
    <m/>
    <m/>
    <m/>
    <m/>
    <m/>
    <n v="24573280"/>
    <n v="5723532"/>
    <n v="13467631"/>
    <n v="36583"/>
    <n v="16865764"/>
    <n v="16340379"/>
    <n v="525385"/>
    <n v="-4"/>
    <m/>
    <m/>
    <n v="525381"/>
    <n v="7266250"/>
    <n v="8950540"/>
    <n v="1399200"/>
    <n v="6231450"/>
    <m/>
    <m/>
    <n v="222240"/>
    <n v="503600"/>
    <n v="24573280"/>
    <m/>
    <m/>
    <m/>
    <m/>
    <m/>
    <m/>
    <m/>
    <m/>
    <n v="2579318"/>
    <m/>
    <n v="3110653"/>
    <m/>
    <n v="10003"/>
    <m/>
    <n v="5519"/>
    <m/>
    <m/>
    <m/>
    <n v="2414"/>
    <m/>
    <n v="15355"/>
    <m/>
    <n v="270"/>
    <m/>
    <n v="0"/>
    <n v="11939"/>
    <n v="1454910"/>
    <n v="0"/>
    <n v="2183075"/>
    <n v="390750"/>
    <n v="1481509"/>
    <n v="64735"/>
    <m/>
    <n v="136614"/>
    <m/>
    <m/>
    <m/>
    <m/>
    <m/>
    <m/>
    <m/>
    <m/>
    <m/>
    <m/>
    <m/>
    <m/>
    <m/>
    <m/>
    <m/>
    <m/>
    <m/>
    <m/>
    <m/>
    <m/>
    <m/>
    <m/>
    <m/>
    <m/>
    <m/>
    <m/>
    <m/>
    <m/>
    <m/>
    <m/>
    <m/>
    <m/>
    <n v="4309921"/>
    <m/>
    <n v="7105431"/>
    <m/>
    <n v="416380"/>
    <m/>
    <n v="1516547"/>
    <m/>
    <m/>
    <m/>
    <m/>
    <m/>
    <n v="119352"/>
    <m/>
    <m/>
    <m/>
    <m/>
    <m/>
    <m/>
    <m/>
    <m/>
    <m/>
    <m/>
    <m/>
    <m/>
    <m/>
    <m/>
    <m/>
    <m/>
    <m/>
    <n v="7160948"/>
    <n v="1882946"/>
    <n v="7296485"/>
    <n v="294611"/>
    <n v="6307342"/>
    <m/>
    <m/>
    <m/>
    <m/>
    <m/>
    <m/>
    <m/>
    <m/>
    <n v="28164"/>
    <n v="4775"/>
    <n v="577564"/>
    <n v="49283"/>
    <n v="430710"/>
    <n v="122229"/>
    <n v="366148"/>
    <n v="71553"/>
    <m/>
    <n v="170189"/>
    <n v="560879"/>
    <n v="400475"/>
    <n v="98596"/>
    <n v="1067675"/>
    <n v="122937"/>
    <n v="141383"/>
    <n v="141272"/>
    <n v="4032546"/>
    <n v="26603"/>
    <n v="990444"/>
    <n v="80682"/>
    <n v="101443"/>
    <m/>
    <n v="13493"/>
    <n v="433994"/>
    <n v="4104904"/>
    <m/>
    <n v="195631"/>
    <m/>
    <m/>
    <n v="100000"/>
    <n v="4400535"/>
    <n v="1620632"/>
    <m/>
    <m/>
    <n v="2779903"/>
    <n v="4400535"/>
    <n v="1243198"/>
    <m/>
    <m/>
    <m/>
    <n v="0"/>
    <m/>
    <n v="127416"/>
    <n v="130847"/>
    <n v="258263"/>
    <n v="-62632"/>
    <m/>
    <m/>
    <m/>
    <m/>
    <m/>
    <s v="0.00"/>
    <n v="0"/>
    <n v="2022"/>
    <n v="0"/>
    <n v="12852"/>
    <n v="32400"/>
    <n v="68029"/>
    <n v="0"/>
    <n v="0"/>
    <n v="0"/>
    <n v="20323"/>
    <n v="4032"/>
    <n v="15199"/>
    <n v="3573"/>
    <n v="23282"/>
    <n v="3081"/>
    <n v="3454"/>
    <n v="1916"/>
    <n v="19527"/>
    <n v="209690"/>
    <n v="0"/>
    <n v="73"/>
    <n v="3314"/>
    <n v="12875"/>
    <n v="0"/>
    <n v="0"/>
    <n v="16262"/>
    <n v="213598"/>
    <n v="0"/>
    <n v="748846"/>
    <n v="1459174"/>
    <n v="1715986"/>
    <n v="0"/>
    <n v="0"/>
    <n v="0"/>
    <n v="944422"/>
    <n v="96538"/>
    <n v="267288"/>
    <n v="61436"/>
    <n v="535941"/>
    <n v="94266"/>
    <n v="85456"/>
    <n v="106161"/>
    <n v="831836"/>
    <n v="7160948"/>
    <n v="0"/>
    <n v="5112"/>
    <n v="152661"/>
    <n v="369441"/>
    <n v="0"/>
    <n v="0"/>
    <n v="527214"/>
    <m/>
    <x v="0"/>
    <x v="0"/>
    <m/>
    <m/>
    <n v="20323"/>
    <m/>
    <x v="0"/>
    <x v="0"/>
    <m/>
    <m/>
    <n v="944422"/>
    <n v="135"/>
    <n v="250"/>
    <n v="73"/>
    <n v="91"/>
    <n v="178"/>
    <n v="48"/>
    <n v="45"/>
    <n v="86"/>
    <n v="27"/>
    <n v="1"/>
    <n v="0"/>
    <n v="0"/>
    <n v="0"/>
    <n v="1"/>
    <n v="0"/>
    <n v="1"/>
    <n v="0"/>
    <n v="0"/>
    <n v="0"/>
    <n v="0"/>
    <n v="0"/>
    <n v="0"/>
    <n v="0"/>
    <n v="0"/>
    <n v="1"/>
    <n v="0"/>
    <n v="0"/>
    <n v="0"/>
    <n v="0"/>
  </r>
  <r>
    <n v="206371598"/>
    <x v="831"/>
    <d v="2024-01-01T00:00:00"/>
    <d v="2024-12-31T00:00:00"/>
    <n v="366"/>
    <s v="In Process"/>
    <x v="0"/>
    <x v="30"/>
    <x v="0"/>
    <x v="1"/>
    <s v="14 - San Diego/Imperial"/>
    <x v="76"/>
    <s v="619-239-6900"/>
    <s v="235 NUTMEG ST"/>
    <s v="SAN DIEGO"/>
    <s v="92103"/>
    <s v="LTC55144F"/>
    <s v="TIM JEFFERS"/>
    <s v="No"/>
    <m/>
    <n v="59"/>
    <n v="59"/>
    <x v="1"/>
    <n v="21594"/>
    <n v="18564"/>
    <n v="200.41"/>
    <n v="175"/>
    <n v="181"/>
    <n v="1091"/>
    <n v="2777"/>
    <n v="1237"/>
    <n v="10134"/>
    <m/>
    <m/>
    <n v="873"/>
    <n v="2452"/>
    <x v="0"/>
    <n v="18564"/>
    <m/>
    <m/>
    <m/>
    <m/>
    <m/>
    <m/>
    <m/>
    <m/>
    <n v="7258524"/>
    <n v="2981784"/>
    <n v="1174941"/>
    <n v="66603"/>
    <n v="9131970"/>
    <n v="9118313"/>
    <n v="13657"/>
    <n v="1342"/>
    <m/>
    <m/>
    <n v="14999"/>
    <n v="426581"/>
    <n v="1085807"/>
    <n v="483667"/>
    <n v="3962394"/>
    <m/>
    <m/>
    <n v="341343"/>
    <n v="958732"/>
    <n v="7258524"/>
    <m/>
    <m/>
    <m/>
    <m/>
    <m/>
    <m/>
    <m/>
    <m/>
    <n v="2476055"/>
    <m/>
    <n v="399347"/>
    <m/>
    <n v="164"/>
    <m/>
    <n v="96844"/>
    <m/>
    <m/>
    <m/>
    <m/>
    <m/>
    <n v="9049"/>
    <m/>
    <n v="325"/>
    <m/>
    <n v="0"/>
    <n v="0"/>
    <n v="1110637"/>
    <n v="0"/>
    <n v="1026400"/>
    <n v="655442"/>
    <n v="166598"/>
    <n v="9597"/>
    <m/>
    <n v="13110"/>
    <m/>
    <m/>
    <m/>
    <m/>
    <m/>
    <m/>
    <m/>
    <m/>
    <m/>
    <m/>
    <m/>
    <m/>
    <m/>
    <m/>
    <m/>
    <m/>
    <m/>
    <m/>
    <m/>
    <m/>
    <m/>
    <m/>
    <m/>
    <m/>
    <m/>
    <m/>
    <m/>
    <m/>
    <n v="-37093"/>
    <m/>
    <m/>
    <m/>
    <n v="1192730"/>
    <m/>
    <n v="212653"/>
    <m/>
    <n v="136840"/>
    <m/>
    <n v="-281540"/>
    <m/>
    <m/>
    <m/>
    <m/>
    <m/>
    <n v="-48649"/>
    <m/>
    <m/>
    <m/>
    <m/>
    <m/>
    <m/>
    <m/>
    <m/>
    <m/>
    <m/>
    <m/>
    <m/>
    <m/>
    <m/>
    <m/>
    <m/>
    <m/>
    <n v="3175628"/>
    <n v="1287010"/>
    <n v="4655675"/>
    <n v="149285"/>
    <n v="4471428"/>
    <m/>
    <m/>
    <m/>
    <m/>
    <m/>
    <m/>
    <m/>
    <m/>
    <m/>
    <m/>
    <n v="295511"/>
    <m/>
    <n v="269768"/>
    <n v="120381"/>
    <n v="149753"/>
    <n v="10173"/>
    <m/>
    <n v="55606"/>
    <n v="389002"/>
    <n v="241389"/>
    <n v="106231"/>
    <n v="712628"/>
    <n v="88772"/>
    <n v="148376"/>
    <n v="110208"/>
    <n v="1331081"/>
    <n v="176643"/>
    <n v="2105"/>
    <m/>
    <n v="12353"/>
    <m/>
    <m/>
    <n v="426905"/>
    <n v="3089411"/>
    <m/>
    <n v="1853967"/>
    <m/>
    <m/>
    <m/>
    <n v="4943378"/>
    <n v="598823"/>
    <n v="60344"/>
    <m/>
    <n v="4284211"/>
    <n v="4943378"/>
    <n v="1023900"/>
    <m/>
    <m/>
    <m/>
    <n v="157279"/>
    <n v="5595718"/>
    <m/>
    <n v="1010221"/>
    <n v="6763218"/>
    <n v="-4909251"/>
    <m/>
    <m/>
    <m/>
    <m/>
    <m/>
    <s v="-0.03"/>
    <n v="-17964.689999999999"/>
    <n v="1589"/>
    <n v="0"/>
    <n v="8967"/>
    <n v="10268"/>
    <n v="40685"/>
    <n v="0"/>
    <n v="0"/>
    <n v="4132"/>
    <n v="309"/>
    <n v="2770"/>
    <n v="6887"/>
    <n v="3540"/>
    <m/>
    <n v="1851"/>
    <n v="2735"/>
    <n v="1747"/>
    <n v="7318"/>
    <n v="92798"/>
    <n v="0"/>
    <n v="2349"/>
    <n v="3897"/>
    <n v="12515"/>
    <n v="0"/>
    <n v="0"/>
    <n v="18761"/>
    <n v="122880"/>
    <n v="0"/>
    <n v="530223"/>
    <n v="458733"/>
    <n v="1087917"/>
    <n v="0"/>
    <n v="0"/>
    <n v="166050"/>
    <n v="6696"/>
    <n v="68615"/>
    <n v="139978"/>
    <n v="71225"/>
    <m/>
    <n v="61262"/>
    <n v="76411"/>
    <n v="84011"/>
    <n v="301627"/>
    <n v="3175628"/>
    <n v="0"/>
    <n v="149882"/>
    <n v="204600"/>
    <n v="487957"/>
    <n v="0"/>
    <n v="0"/>
    <n v="842439"/>
    <m/>
    <x v="0"/>
    <x v="0"/>
    <m/>
    <m/>
    <n v="309"/>
    <m/>
    <x v="0"/>
    <x v="0"/>
    <m/>
    <m/>
    <n v="6696"/>
    <n v="79"/>
    <n v="119"/>
    <n v="53"/>
    <n v="53"/>
    <n v="87"/>
    <n v="33"/>
    <n v="34"/>
    <n v="55"/>
    <n v="20"/>
    <n v="0"/>
    <n v="1"/>
    <n v="0"/>
    <n v="1"/>
    <n v="0"/>
    <n v="0"/>
    <n v="1"/>
    <n v="0"/>
    <n v="0"/>
    <n v="0"/>
    <n v="0"/>
    <n v="0"/>
    <n v="0"/>
    <n v="0"/>
    <n v="0"/>
    <n v="1"/>
    <n v="0"/>
    <n v="0"/>
    <n v="0"/>
    <n v="0"/>
  </r>
  <r>
    <n v="206371658"/>
    <x v="832"/>
    <d v="2024-01-01T00:00:00"/>
    <d v="2024-12-31T00:00:00"/>
    <n v="366"/>
    <s v="In Process"/>
    <x v="0"/>
    <x v="30"/>
    <x v="0"/>
    <x v="0"/>
    <s v="14 - San Diego/Imperial"/>
    <x v="79"/>
    <s v="760-944-0331"/>
    <s v="944 REGAL ROAD"/>
    <s v="ENCINITAS"/>
    <s v="92024"/>
    <s v="1518146620"/>
    <s v="AUSTIN PEPIN"/>
    <s v="Yes"/>
    <m/>
    <n v="120"/>
    <n v="120"/>
    <x v="0"/>
    <n v="43920"/>
    <n v="42431"/>
    <n v="220.99"/>
    <n v="752"/>
    <n v="750"/>
    <n v="6792"/>
    <n v="11367"/>
    <n v="2038"/>
    <n v="19373"/>
    <n v="14"/>
    <n v="273"/>
    <n v="246"/>
    <n v="2328"/>
    <x v="0"/>
    <n v="42431"/>
    <m/>
    <m/>
    <m/>
    <m/>
    <m/>
    <m/>
    <m/>
    <m/>
    <n v="32485190"/>
    <n v="8675514"/>
    <n v="19918920"/>
    <n v="5916"/>
    <n v="21247700"/>
    <n v="20522000"/>
    <n v="725700"/>
    <n v="-1"/>
    <m/>
    <m/>
    <n v="725699"/>
    <n v="8490000"/>
    <n v="14164990"/>
    <n v="874740"/>
    <n v="7578000"/>
    <n v="17500"/>
    <n v="341250"/>
    <n v="110700"/>
    <n v="908010"/>
    <n v="32485190"/>
    <m/>
    <m/>
    <m/>
    <m/>
    <m/>
    <m/>
    <m/>
    <m/>
    <n v="3740380"/>
    <m/>
    <n v="4769731"/>
    <m/>
    <n v="20976"/>
    <m/>
    <n v="613"/>
    <m/>
    <n v="5708"/>
    <m/>
    <n v="122541"/>
    <m/>
    <n v="15565"/>
    <m/>
    <m/>
    <m/>
    <n v="0"/>
    <n v="0"/>
    <n v="3532750"/>
    <n v="0"/>
    <n v="3357725"/>
    <n v="722550"/>
    <n v="923835"/>
    <n v="45073"/>
    <m/>
    <n v="93581"/>
    <m/>
    <m/>
    <m/>
    <m/>
    <m/>
    <m/>
    <m/>
    <m/>
    <m/>
    <m/>
    <m/>
    <m/>
    <m/>
    <m/>
    <m/>
    <m/>
    <m/>
    <m/>
    <m/>
    <m/>
    <m/>
    <m/>
    <m/>
    <m/>
    <m/>
    <m/>
    <m/>
    <m/>
    <m/>
    <m/>
    <m/>
    <m/>
    <n v="5754703"/>
    <m/>
    <n v="11652623"/>
    <m/>
    <n v="58518"/>
    <m/>
    <n v="1947792"/>
    <m/>
    <n v="5708"/>
    <m/>
    <n v="268566"/>
    <m/>
    <n v="231010"/>
    <m/>
    <m/>
    <m/>
    <m/>
    <m/>
    <m/>
    <m/>
    <m/>
    <m/>
    <m/>
    <m/>
    <m/>
    <m/>
    <m/>
    <m/>
    <m/>
    <m/>
    <n v="8854212"/>
    <n v="2332473"/>
    <n v="9335315"/>
    <n v="315239"/>
    <n v="8220081"/>
    <m/>
    <m/>
    <m/>
    <m/>
    <m/>
    <m/>
    <m/>
    <m/>
    <m/>
    <m/>
    <n v="725644"/>
    <n v="124191"/>
    <n v="973351"/>
    <n v="159046"/>
    <n v="413595"/>
    <n v="55683"/>
    <m/>
    <n v="212304"/>
    <n v="733138"/>
    <n v="336392"/>
    <n v="125239"/>
    <n v="1191504"/>
    <n v="134302"/>
    <n v="166021"/>
    <n v="146862"/>
    <n v="5247795"/>
    <n v="71379"/>
    <n v="1050471"/>
    <n v="115758"/>
    <n v="126313"/>
    <m/>
    <n v="16356"/>
    <n v="176575"/>
    <n v="3253517"/>
    <m/>
    <n v="622058"/>
    <m/>
    <m/>
    <n v="120000"/>
    <n v="3995575"/>
    <n v="5804135"/>
    <m/>
    <m/>
    <n v="-1808560"/>
    <n v="3995575"/>
    <m/>
    <m/>
    <n v="4192550"/>
    <m/>
    <n v="0"/>
    <m/>
    <n v="544602"/>
    <n v="221209"/>
    <n v="765811"/>
    <n v="-143753"/>
    <m/>
    <m/>
    <m/>
    <m/>
    <m/>
    <s v="0.00"/>
    <n v="0"/>
    <n v="2042"/>
    <n v="0"/>
    <n v="10181"/>
    <n v="44964"/>
    <n v="72606"/>
    <n v="0"/>
    <n v="0"/>
    <n v="0"/>
    <n v="31530"/>
    <n v="7600"/>
    <n v="9213"/>
    <n v="4438"/>
    <n v="22200"/>
    <n v="3003"/>
    <n v="4268"/>
    <n v="1705"/>
    <n v="24387"/>
    <n v="238137"/>
    <n v="0"/>
    <n v="4860"/>
    <n v="5821"/>
    <n v="38594"/>
    <n v="0"/>
    <n v="0"/>
    <n v="49275"/>
    <n v="186802"/>
    <n v="0"/>
    <n v="533781"/>
    <n v="2157159"/>
    <n v="1859286"/>
    <n v="0"/>
    <n v="0"/>
    <n v="0"/>
    <n v="1506905"/>
    <n v="207430"/>
    <n v="210256"/>
    <n v="90095"/>
    <n v="576522"/>
    <n v="103335"/>
    <n v="95610"/>
    <n v="105546"/>
    <n v="1221485"/>
    <n v="8854212"/>
    <n v="0"/>
    <n v="306690"/>
    <n v="271199"/>
    <n v="1163950"/>
    <n v="0"/>
    <n v="0"/>
    <n v="1741839"/>
    <m/>
    <x v="0"/>
    <x v="0"/>
    <m/>
    <m/>
    <n v="31530"/>
    <m/>
    <x v="0"/>
    <x v="0"/>
    <m/>
    <m/>
    <n v="1506905"/>
    <n v="159"/>
    <n v="330"/>
    <n v="69"/>
    <n v="117"/>
    <n v="252"/>
    <n v="48"/>
    <n v="52"/>
    <n v="124"/>
    <n v="19"/>
    <n v="1"/>
    <n v="0"/>
    <n v="0"/>
    <n v="0"/>
    <n v="0"/>
    <n v="1"/>
    <n v="1"/>
    <n v="0"/>
    <n v="0"/>
    <n v="0"/>
    <n v="0"/>
    <n v="0"/>
    <n v="0"/>
    <n v="0"/>
    <n v="0"/>
    <n v="1"/>
    <n v="0"/>
    <n v="0"/>
    <n v="0"/>
    <n v="0"/>
  </r>
  <r>
    <n v="206371703"/>
    <x v="833"/>
    <d v="2024-01-01T00:00:00"/>
    <d v="2024-12-31T00:00:00"/>
    <n v="366"/>
    <s v="In Process"/>
    <x v="0"/>
    <x v="30"/>
    <x v="0"/>
    <x v="0"/>
    <s v="14 - San Diego/Imperial"/>
    <x v="77"/>
    <s v="858-487-6242"/>
    <s v="12696 MONTE VISTA RD"/>
    <s v="POWAY"/>
    <s v="92064-2500"/>
    <s v="1073902672"/>
    <s v="TIMOTHY MASON"/>
    <s v="Yes"/>
    <s v="MADISON CREEK PARTNERS, LLC"/>
    <n v="149"/>
    <n v="149"/>
    <x v="0"/>
    <n v="54534"/>
    <n v="51729"/>
    <n v="212.99"/>
    <n v="276"/>
    <n v="268"/>
    <n v="2411"/>
    <n v="1080"/>
    <n v="3062"/>
    <n v="40513"/>
    <m/>
    <n v="512"/>
    <n v="190"/>
    <n v="3961"/>
    <x v="0"/>
    <n v="51729"/>
    <m/>
    <m/>
    <m/>
    <m/>
    <m/>
    <m/>
    <m/>
    <m/>
    <n v="20055269"/>
    <n v="13507257"/>
    <n v="7905546"/>
    <n v="14393"/>
    <n v="25671373"/>
    <n v="21754575"/>
    <n v="3916798"/>
    <n v="1"/>
    <m/>
    <m/>
    <n v="3916799"/>
    <n v="884452"/>
    <n v="396637"/>
    <n v="1134109"/>
    <n v="15914581"/>
    <m/>
    <n v="188035"/>
    <n v="70373"/>
    <n v="1467082"/>
    <n v="20055269"/>
    <m/>
    <m/>
    <m/>
    <m/>
    <m/>
    <m/>
    <m/>
    <m/>
    <n v="11800657"/>
    <m/>
    <n v="425717"/>
    <m/>
    <n v="1230"/>
    <m/>
    <n v="1076859"/>
    <m/>
    <m/>
    <m/>
    <n v="201822"/>
    <m/>
    <m/>
    <m/>
    <n v="972"/>
    <m/>
    <n v="735340"/>
    <n v="0"/>
    <n v="2407891"/>
    <n v="7122185"/>
    <n v="2392855"/>
    <n v="589401"/>
    <n v="210529"/>
    <n v="15055"/>
    <m/>
    <n v="34001"/>
    <m/>
    <m/>
    <m/>
    <m/>
    <m/>
    <m/>
    <m/>
    <m/>
    <m/>
    <m/>
    <m/>
    <m/>
    <m/>
    <m/>
    <m/>
    <m/>
    <m/>
    <m/>
    <m/>
    <m/>
    <m/>
    <m/>
    <m/>
    <m/>
    <m/>
    <m/>
    <m/>
    <m/>
    <m/>
    <m/>
    <m/>
    <m/>
    <n v="2090183"/>
    <m/>
    <n v="236390"/>
    <m/>
    <n v="364972"/>
    <m/>
    <n v="4683745"/>
    <m/>
    <m/>
    <m/>
    <n v="112067"/>
    <m/>
    <n v="418189"/>
    <m/>
    <m/>
    <m/>
    <m/>
    <m/>
    <m/>
    <m/>
    <m/>
    <m/>
    <m/>
    <m/>
    <m/>
    <m/>
    <m/>
    <m/>
    <m/>
    <m/>
    <n v="10255544"/>
    <n v="2418519"/>
    <n v="9080512"/>
    <n v="267377"/>
    <n v="8876298"/>
    <m/>
    <m/>
    <m/>
    <m/>
    <m/>
    <m/>
    <m/>
    <m/>
    <n v="22730"/>
    <n v="48027"/>
    <n v="492714"/>
    <n v="345240"/>
    <n v="537309"/>
    <n v="188911"/>
    <n v="280347"/>
    <n v="24337"/>
    <m/>
    <n v="26147"/>
    <n v="741419"/>
    <n v="446626"/>
    <n v="235738"/>
    <n v="1357394"/>
    <n v="202458"/>
    <n v="233787"/>
    <n v="151003"/>
    <n v="5571850"/>
    <n v="214679"/>
    <n v="1298214"/>
    <n v="198367"/>
    <n v="67167"/>
    <m/>
    <n v="8"/>
    <n v="193805"/>
    <n v="3597629"/>
    <m/>
    <n v="1043675"/>
    <n v="431725"/>
    <n v="8234554"/>
    <n v="12627019"/>
    <n v="25934602"/>
    <n v="3510747"/>
    <n v="749030"/>
    <n v="12831311"/>
    <n v="8843514"/>
    <n v="25934602"/>
    <m/>
    <n v="8234554"/>
    <m/>
    <m/>
    <n v="0"/>
    <n v="989979"/>
    <n v="410853"/>
    <n v="151715"/>
    <n v="1552547"/>
    <n v="-508872"/>
    <m/>
    <n v="12831311"/>
    <m/>
    <n v="12831311"/>
    <m/>
    <s v="0.00"/>
    <n v="0"/>
    <n v="4188"/>
    <n v="0"/>
    <n v="18428"/>
    <n v="34000"/>
    <n v="134115"/>
    <n v="0"/>
    <n v="0"/>
    <n v="2910"/>
    <n v="26400"/>
    <n v="6169"/>
    <n v="15443"/>
    <n v="6701"/>
    <n v="27921"/>
    <n v="2223"/>
    <n v="8140"/>
    <n v="2043"/>
    <n v="17194"/>
    <n v="305875"/>
    <n v="0"/>
    <n v="649"/>
    <n v="3122"/>
    <n v="3268"/>
    <n v="0"/>
    <n v="0"/>
    <n v="7039"/>
    <n v="471117"/>
    <n v="0"/>
    <n v="1007546"/>
    <n v="1445199"/>
    <n v="3424504"/>
    <n v="0"/>
    <n v="0"/>
    <n v="177147"/>
    <n v="1227160"/>
    <n v="164680"/>
    <n v="300399"/>
    <n v="151137"/>
    <n v="605265"/>
    <n v="104555"/>
    <n v="182971"/>
    <n v="124544"/>
    <n v="869320"/>
    <n v="10255544"/>
    <n v="0"/>
    <n v="42570"/>
    <n v="159239"/>
    <n v="100122"/>
    <n v="0"/>
    <n v="0"/>
    <n v="301931"/>
    <m/>
    <x v="0"/>
    <x v="0"/>
    <m/>
    <m/>
    <n v="26400"/>
    <m/>
    <x v="0"/>
    <x v="0"/>
    <m/>
    <m/>
    <n v="1227160"/>
    <n v="214"/>
    <n v="314"/>
    <n v="155"/>
    <n v="156"/>
    <n v="234"/>
    <n v="112"/>
    <n v="101"/>
    <n v="151"/>
    <n v="74"/>
    <n v="1"/>
    <n v="0"/>
    <n v="0"/>
    <n v="0"/>
    <n v="0"/>
    <n v="1"/>
    <n v="1"/>
    <n v="0"/>
    <n v="0"/>
    <n v="0"/>
    <n v="0"/>
    <n v="0"/>
    <n v="0"/>
    <n v="0"/>
    <n v="0"/>
    <n v="1"/>
    <n v="0"/>
    <n v="0"/>
    <n v="0"/>
    <n v="0"/>
  </r>
  <r>
    <n v="206371716"/>
    <x v="834"/>
    <d v="2024-01-01T00:00:00"/>
    <d v="2024-12-31T00:00:00"/>
    <n v="366"/>
    <s v="In Process"/>
    <x v="0"/>
    <x v="30"/>
    <x v="0"/>
    <x v="0"/>
    <s v="14 - San Diego/Imperial"/>
    <x v="77"/>
    <s v="760-741-6109"/>
    <s v="1980 FELICITA ROAD"/>
    <s v="ESCONDIDO"/>
    <s v="92025"/>
    <s v="1366177867"/>
    <s v="JASON COLLIER"/>
    <s v="Yes"/>
    <m/>
    <n v="120"/>
    <n v="120"/>
    <x v="0"/>
    <n v="43920"/>
    <n v="41184"/>
    <n v="213.17"/>
    <n v="570"/>
    <n v="601"/>
    <n v="12899"/>
    <n v="3207"/>
    <n v="2315"/>
    <n v="19615"/>
    <m/>
    <n v="47"/>
    <n v="295"/>
    <n v="2806"/>
    <x v="0"/>
    <n v="41184"/>
    <m/>
    <m/>
    <m/>
    <m/>
    <m/>
    <m/>
    <m/>
    <m/>
    <n v="12843475"/>
    <n v="12993471"/>
    <n v="4408789"/>
    <n v="103159"/>
    <n v="21531316"/>
    <n v="18949727"/>
    <n v="2581589"/>
    <n v="141194"/>
    <m/>
    <m/>
    <n v="2722783"/>
    <n v="4381896"/>
    <n v="1017437"/>
    <n v="719941"/>
    <n v="5769976"/>
    <m/>
    <n v="14911"/>
    <n v="91742"/>
    <n v="847572"/>
    <n v="12843475"/>
    <m/>
    <m/>
    <m/>
    <m/>
    <m/>
    <m/>
    <m/>
    <m/>
    <n v="10116414"/>
    <m/>
    <n v="2652050"/>
    <m/>
    <n v="15090"/>
    <m/>
    <n v="165312"/>
    <m/>
    <m/>
    <m/>
    <n v="38867"/>
    <m/>
    <n v="1789"/>
    <m/>
    <n v="3949"/>
    <m/>
    <n v="0"/>
    <n v="0"/>
    <n v="5239950"/>
    <n v="0"/>
    <n v="6041550"/>
    <n v="961350"/>
    <n v="676412"/>
    <n v="34737"/>
    <m/>
    <n v="39472"/>
    <m/>
    <m/>
    <m/>
    <m/>
    <m/>
    <m/>
    <m/>
    <m/>
    <m/>
    <m/>
    <m/>
    <m/>
    <m/>
    <m/>
    <m/>
    <m/>
    <m/>
    <m/>
    <m/>
    <m/>
    <m/>
    <m/>
    <m/>
    <m/>
    <m/>
    <m/>
    <m/>
    <m/>
    <m/>
    <m/>
    <m/>
    <m/>
    <n v="3572413"/>
    <m/>
    <n v="1366971"/>
    <m/>
    <n v="-152742"/>
    <m/>
    <n v="-337904"/>
    <m/>
    <m/>
    <m/>
    <n v="20034"/>
    <m/>
    <n v="-59983"/>
    <m/>
    <m/>
    <m/>
    <m/>
    <m/>
    <m/>
    <m/>
    <m/>
    <m/>
    <m/>
    <m/>
    <m/>
    <m/>
    <m/>
    <m/>
    <m/>
    <m/>
    <n v="10253330"/>
    <n v="1510203"/>
    <n v="7186194"/>
    <n v="94277"/>
    <n v="8225927"/>
    <m/>
    <m/>
    <m/>
    <m/>
    <m/>
    <m/>
    <m/>
    <m/>
    <n v="21296"/>
    <m/>
    <n v="505680"/>
    <m/>
    <n v="508387"/>
    <n v="108536"/>
    <n v="422904"/>
    <n v="51727"/>
    <m/>
    <n v="127696"/>
    <n v="619596"/>
    <n v="282343"/>
    <n v="139913"/>
    <n v="1046680"/>
    <n v="148409"/>
    <n v="164499"/>
    <n v="86387"/>
    <n v="4230780"/>
    <m/>
    <n v="1248663"/>
    <n v="140359"/>
    <m/>
    <m/>
    <n v="120960"/>
    <n v="748985"/>
    <n v="2629100"/>
    <m/>
    <n v="721956"/>
    <m/>
    <n v="185822"/>
    <m/>
    <n v="3536878"/>
    <n v="1812568"/>
    <m/>
    <n v="1157512"/>
    <n v="566798"/>
    <n v="3536878"/>
    <m/>
    <m/>
    <m/>
    <m/>
    <n v="0"/>
    <m/>
    <n v="621366"/>
    <n v="105305"/>
    <n v="726671"/>
    <n v="-4715"/>
    <m/>
    <m/>
    <m/>
    <n v="1157512"/>
    <m/>
    <s v="0.00"/>
    <n v="0"/>
    <n v="4295"/>
    <n v="0"/>
    <n v="17324"/>
    <n v="44645"/>
    <n v="110025"/>
    <n v="0"/>
    <n v="0"/>
    <n v="6911"/>
    <n v="20780"/>
    <n v="4287"/>
    <n v="12628"/>
    <n v="5645"/>
    <n v="25064"/>
    <n v="4666"/>
    <n v="5570"/>
    <n v="1612"/>
    <n v="25801"/>
    <n v="289253"/>
    <n v="0"/>
    <n v="0"/>
    <n v="450"/>
    <n v="0"/>
    <n v="0"/>
    <n v="0"/>
    <n v="450"/>
    <n v="344257"/>
    <n v="0"/>
    <n v="960675"/>
    <n v="2147547"/>
    <n v="3008883"/>
    <n v="0"/>
    <n v="0"/>
    <n v="313946"/>
    <n v="950884"/>
    <n v="121931"/>
    <n v="215438"/>
    <n v="96530"/>
    <n v="508671"/>
    <n v="130050"/>
    <n v="122668"/>
    <n v="75005"/>
    <n v="1256845"/>
    <n v="10253330"/>
    <n v="0"/>
    <n v="0"/>
    <n v="25820"/>
    <n v="0"/>
    <n v="0"/>
    <n v="0"/>
    <n v="25820"/>
    <m/>
    <x v="0"/>
    <x v="0"/>
    <m/>
    <m/>
    <n v="20780"/>
    <m/>
    <x v="0"/>
    <x v="0"/>
    <m/>
    <m/>
    <n v="950884"/>
    <n v="185"/>
    <n v="308"/>
    <n v="113"/>
    <n v="143"/>
    <n v="236"/>
    <n v="84"/>
    <n v="82"/>
    <n v="135"/>
    <n v="50"/>
    <n v="1"/>
    <n v="0"/>
    <n v="0"/>
    <n v="0"/>
    <n v="0"/>
    <n v="1"/>
    <n v="1"/>
    <n v="0"/>
    <n v="0"/>
    <n v="0"/>
    <n v="0"/>
    <n v="0"/>
    <n v="0"/>
    <n v="0"/>
    <n v="0"/>
    <n v="1"/>
    <n v="0"/>
    <n v="0"/>
    <n v="0"/>
    <n v="0"/>
  </r>
  <r>
    <n v="206374014"/>
    <x v="835"/>
    <d v="2024-01-01T00:00:00"/>
    <d v="2024-12-31T00:00:00"/>
    <n v="366"/>
    <s v="In Process"/>
    <x v="0"/>
    <x v="30"/>
    <x v="0"/>
    <x v="0"/>
    <s v="14 - San Diego/Imperial"/>
    <x v="80"/>
    <s v="619-267-8800"/>
    <s v="541 V AVENUE"/>
    <s v="NATIONAL CITY"/>
    <s v="91950-0000"/>
    <s v="LTC55263G"/>
    <s v="MARISSA PADILLA"/>
    <s v="Yes"/>
    <s v="LIFE GENERATIONS HEALTHCARE"/>
    <n v="99"/>
    <n v="99"/>
    <x v="2"/>
    <n v="36234"/>
    <n v="33628"/>
    <n v="214.99"/>
    <n v="784"/>
    <n v="784"/>
    <n v="5152"/>
    <n v="8752"/>
    <n v="2227"/>
    <n v="15529"/>
    <m/>
    <m/>
    <m/>
    <n v="1968"/>
    <x v="0"/>
    <n v="33628"/>
    <m/>
    <m/>
    <m/>
    <m/>
    <m/>
    <m/>
    <m/>
    <m/>
    <n v="13806960"/>
    <n v="5958046"/>
    <n v="1847072"/>
    <n v="19108"/>
    <n v="17937042"/>
    <n v="18878707"/>
    <n v="-941665"/>
    <n v="-54665"/>
    <m/>
    <m/>
    <n v="-996330"/>
    <n v="2090022"/>
    <n v="3526822"/>
    <n v="1166335"/>
    <n v="6233801"/>
    <m/>
    <m/>
    <m/>
    <n v="789980"/>
    <n v="13806960"/>
    <m/>
    <m/>
    <m/>
    <m/>
    <m/>
    <m/>
    <m/>
    <m/>
    <n v="2008454"/>
    <m/>
    <n v="3211801"/>
    <m/>
    <n v="27406"/>
    <m/>
    <n v="435449"/>
    <m/>
    <m/>
    <m/>
    <m/>
    <m/>
    <m/>
    <m/>
    <n v="274936"/>
    <m/>
    <n v="175137"/>
    <n v="0"/>
    <n v="1921240"/>
    <n v="259620"/>
    <n v="1804560"/>
    <n v="463280"/>
    <n v="1080102"/>
    <n v="132925"/>
    <m/>
    <n v="121182"/>
    <m/>
    <m/>
    <m/>
    <m/>
    <m/>
    <m/>
    <m/>
    <m/>
    <m/>
    <m/>
    <m/>
    <m/>
    <m/>
    <m/>
    <m/>
    <m/>
    <m/>
    <m/>
    <m/>
    <m/>
    <m/>
    <m/>
    <m/>
    <m/>
    <m/>
    <m/>
    <m/>
    <m/>
    <m/>
    <m/>
    <m/>
    <m/>
    <n v="47054"/>
    <m/>
    <n v="557989"/>
    <m/>
    <n v="153104"/>
    <m/>
    <n v="973218"/>
    <m/>
    <m/>
    <m/>
    <m/>
    <m/>
    <n v="115707"/>
    <m/>
    <m/>
    <m/>
    <m/>
    <m/>
    <m/>
    <m/>
    <m/>
    <m/>
    <m/>
    <m/>
    <m/>
    <m/>
    <m/>
    <m/>
    <m/>
    <m/>
    <n v="7596931"/>
    <n v="1908811"/>
    <n v="9372965"/>
    <n v="29560"/>
    <n v="6812110"/>
    <m/>
    <m/>
    <m/>
    <m/>
    <m/>
    <m/>
    <m/>
    <m/>
    <n v="148022"/>
    <m/>
    <n v="640242"/>
    <n v="63384"/>
    <n v="437172"/>
    <n v="76278"/>
    <n v="493921"/>
    <n v="78110"/>
    <m/>
    <n v="69253"/>
    <n v="654989"/>
    <n v="317100"/>
    <n v="186981"/>
    <n v="1055657"/>
    <n v="283000"/>
    <n v="216470"/>
    <n v="319332"/>
    <n v="3680971"/>
    <n v="93692"/>
    <n v="2781256"/>
    <n v="83852"/>
    <n v="33672"/>
    <m/>
    <m/>
    <n v="353243"/>
    <n v="7790005"/>
    <m/>
    <n v="625803"/>
    <n v="69800"/>
    <n v="32099585"/>
    <m/>
    <n v="40585193"/>
    <n v="-9189584"/>
    <n v="15484"/>
    <n v="34768071"/>
    <n v="14991222"/>
    <n v="40585193"/>
    <m/>
    <m/>
    <n v="-10249851"/>
    <m/>
    <n v="0"/>
    <m/>
    <n v="1029393"/>
    <n v="309541"/>
    <n v="1338934"/>
    <n v="-713131"/>
    <m/>
    <m/>
    <m/>
    <n v="34533833"/>
    <n v="234238"/>
    <s v="-0.48"/>
    <n v="4411000.32"/>
    <n v="4824"/>
    <n v="0"/>
    <n v="20362"/>
    <n v="36460"/>
    <n v="86845"/>
    <n v="0"/>
    <n v="0"/>
    <n v="0"/>
    <n v="2857"/>
    <n v="9374"/>
    <n v="9137"/>
    <n v="6140"/>
    <n v="25206"/>
    <n v="5624"/>
    <n v="7637"/>
    <n v="4949"/>
    <n v="24145"/>
    <n v="243560"/>
    <n v="0"/>
    <n v="0"/>
    <n v="2479"/>
    <n v="0"/>
    <n v="0"/>
    <n v="0"/>
    <n v="2479"/>
    <n v="377900"/>
    <n v="0"/>
    <n v="1100656"/>
    <n v="1607391"/>
    <n v="1993838"/>
    <n v="0"/>
    <n v="0"/>
    <n v="0"/>
    <n v="84986"/>
    <n v="201312"/>
    <n v="186355"/>
    <n v="103829"/>
    <n v="485933"/>
    <n v="172960"/>
    <n v="155268"/>
    <n v="265580"/>
    <n v="860923"/>
    <n v="7596931"/>
    <n v="0"/>
    <n v="0"/>
    <n v="137957"/>
    <n v="0"/>
    <n v="0"/>
    <n v="0"/>
    <n v="137957"/>
    <m/>
    <x v="0"/>
    <x v="0"/>
    <m/>
    <n v="2857"/>
    <m/>
    <m/>
    <x v="0"/>
    <x v="0"/>
    <m/>
    <n v="84986"/>
    <m/>
    <n v="185"/>
    <n v="248"/>
    <n v="142"/>
    <n v="112"/>
    <n v="155"/>
    <n v="86"/>
    <n v="74"/>
    <n v="95"/>
    <n v="61"/>
    <n v="1"/>
    <n v="0"/>
    <n v="0"/>
    <n v="0"/>
    <n v="1"/>
    <n v="0"/>
    <n v="1"/>
    <n v="0"/>
    <n v="0"/>
    <n v="0"/>
    <n v="0"/>
    <n v="0"/>
    <n v="0"/>
    <n v="0"/>
    <n v="0"/>
    <n v="1"/>
    <n v="0"/>
    <n v="0"/>
    <n v="0"/>
    <n v="0"/>
  </r>
  <r>
    <n v="206374019"/>
    <x v="836"/>
    <d v="2024-01-01T00:00:00"/>
    <d v="2024-12-31T00:00:00"/>
    <n v="366"/>
    <s v="In Process"/>
    <x v="0"/>
    <x v="30"/>
    <x v="0"/>
    <x v="0"/>
    <s v="14 - San Diego/Imperial"/>
    <x v="78"/>
    <s v="619-449-5555"/>
    <s v="8778 CUYAMACA ST"/>
    <s v="SANTEE"/>
    <s v="92071-0000"/>
    <s v="LTC55290I"/>
    <s v="JONAH EGBERT"/>
    <s v="Yes"/>
    <s v="LIFE GENERATIONS HEALTHCARE"/>
    <n v="105"/>
    <n v="105"/>
    <x v="0"/>
    <n v="38430"/>
    <n v="34734"/>
    <n v="209.37"/>
    <n v="780"/>
    <n v="785"/>
    <n v="5645"/>
    <n v="11219"/>
    <n v="3157"/>
    <n v="13168"/>
    <m/>
    <m/>
    <n v="551"/>
    <n v="994"/>
    <x v="0"/>
    <n v="34734"/>
    <m/>
    <m/>
    <m/>
    <m/>
    <m/>
    <m/>
    <m/>
    <m/>
    <n v="12554259"/>
    <n v="7488165"/>
    <n v="1560957"/>
    <n v="26812"/>
    <n v="18508279"/>
    <n v="17686780"/>
    <n v="821499"/>
    <n v="-53867"/>
    <m/>
    <m/>
    <n v="767632"/>
    <n v="2040157"/>
    <n v="4051673"/>
    <n v="1156879"/>
    <n v="4749440"/>
    <m/>
    <m/>
    <n v="199610"/>
    <n v="356500"/>
    <n v="12554259"/>
    <m/>
    <m/>
    <m/>
    <m/>
    <m/>
    <m/>
    <m/>
    <m/>
    <n v="2112921"/>
    <m/>
    <n v="4854857"/>
    <m/>
    <n v="70331"/>
    <m/>
    <n v="210110"/>
    <m/>
    <m/>
    <m/>
    <m/>
    <m/>
    <n v="1920"/>
    <m/>
    <n v="238026"/>
    <m/>
    <n v="435615"/>
    <n v="0"/>
    <n v="2380720"/>
    <n v="231030"/>
    <n v="2293350"/>
    <n v="519200"/>
    <n v="1446055"/>
    <n v="90090"/>
    <m/>
    <n v="92105"/>
    <m/>
    <m/>
    <m/>
    <m/>
    <m/>
    <m/>
    <m/>
    <m/>
    <m/>
    <m/>
    <m/>
    <m/>
    <m/>
    <m/>
    <m/>
    <m/>
    <m/>
    <m/>
    <m/>
    <m/>
    <m/>
    <m/>
    <m/>
    <m/>
    <m/>
    <m/>
    <m/>
    <m/>
    <m/>
    <m/>
    <m/>
    <m/>
    <n v="34371"/>
    <m/>
    <n v="1008753"/>
    <m/>
    <n v="131734"/>
    <m/>
    <n v="361449"/>
    <m/>
    <m/>
    <m/>
    <m/>
    <m/>
    <n v="24650"/>
    <m/>
    <m/>
    <m/>
    <m/>
    <m/>
    <m/>
    <m/>
    <m/>
    <m/>
    <m/>
    <m/>
    <m/>
    <m/>
    <m/>
    <m/>
    <m/>
    <m/>
    <n v="8494322"/>
    <n v="2074940"/>
    <n v="7117518"/>
    <n v="29178"/>
    <n v="7722338"/>
    <m/>
    <m/>
    <m/>
    <m/>
    <m/>
    <m/>
    <m/>
    <m/>
    <n v="136005"/>
    <m/>
    <n v="915850"/>
    <n v="80885"/>
    <n v="524754"/>
    <n v="89704"/>
    <n v="620518"/>
    <n v="62381"/>
    <m/>
    <n v="79939"/>
    <n v="805517"/>
    <n v="243824"/>
    <n v="148593"/>
    <n v="949499"/>
    <n v="183440"/>
    <n v="169877"/>
    <n v="249080"/>
    <n v="3439445"/>
    <n v="85186"/>
    <n v="776333"/>
    <n v="88154"/>
    <n v="34001"/>
    <m/>
    <m/>
    <n v="281457"/>
    <n v="31267286"/>
    <m/>
    <n v="559853"/>
    <n v="28868"/>
    <n v="2048435"/>
    <n v="815665"/>
    <n v="34720107"/>
    <n v="12274355"/>
    <n v="62640"/>
    <n v="1435720"/>
    <n v="20947392"/>
    <n v="34720107"/>
    <m/>
    <m/>
    <n v="10121098"/>
    <m/>
    <n v="18680"/>
    <m/>
    <n v="1500616"/>
    <n v="619566"/>
    <n v="2138862"/>
    <n v="-1579009"/>
    <m/>
    <m/>
    <m/>
    <n v="2085236"/>
    <n v="-649516"/>
    <s v="2.22"/>
    <n v="27249068.100000001"/>
    <n v="2815"/>
    <n v="0"/>
    <n v="24564"/>
    <n v="41184"/>
    <n v="86461"/>
    <n v="0"/>
    <n v="0"/>
    <n v="0"/>
    <n v="3119"/>
    <n v="13003"/>
    <n v="7907"/>
    <n v="4982"/>
    <n v="21457"/>
    <n v="4501"/>
    <n v="5655"/>
    <n v="3853"/>
    <n v="25093"/>
    <n v="244594"/>
    <n v="0"/>
    <n v="0"/>
    <n v="0"/>
    <n v="0"/>
    <n v="0"/>
    <n v="0"/>
    <n v="0"/>
    <n v="279399"/>
    <n v="0"/>
    <n v="1449234"/>
    <n v="2105760"/>
    <n v="2232189"/>
    <n v="0"/>
    <n v="0"/>
    <n v="0"/>
    <n v="142041"/>
    <n v="277037"/>
    <n v="138386"/>
    <n v="85365"/>
    <n v="432716"/>
    <n v="124369"/>
    <n v="119076"/>
    <n v="199673"/>
    <n v="909077"/>
    <n v="8494322"/>
    <n v="0"/>
    <n v="0"/>
    <n v="0"/>
    <n v="0"/>
    <n v="0"/>
    <n v="0"/>
    <n v="0"/>
    <m/>
    <x v="0"/>
    <x v="0"/>
    <m/>
    <n v="3119"/>
    <m/>
    <m/>
    <x v="0"/>
    <x v="0"/>
    <m/>
    <n v="142041"/>
    <m/>
    <n v="154"/>
    <n v="216"/>
    <n v="121"/>
    <n v="106"/>
    <n v="157"/>
    <n v="85"/>
    <n v="61"/>
    <n v="92"/>
    <n v="47"/>
    <n v="1"/>
    <n v="0"/>
    <n v="0"/>
    <n v="0"/>
    <n v="0"/>
    <n v="1"/>
    <n v="1"/>
    <n v="0"/>
    <n v="0"/>
    <n v="0"/>
    <n v="0"/>
    <n v="0"/>
    <n v="0"/>
    <n v="0"/>
    <n v="0"/>
    <n v="1"/>
    <n v="0"/>
    <n v="0"/>
    <n v="0"/>
    <n v="0"/>
  </r>
  <r>
    <n v="206374028"/>
    <x v="837"/>
    <d v="2024-01-01T00:00:00"/>
    <d v="2024-12-31T00:00:00"/>
    <n v="366"/>
    <s v="In Process"/>
    <x v="0"/>
    <x v="30"/>
    <x v="0"/>
    <x v="0"/>
    <s v="14 - San Diego/Imperial"/>
    <x v="77"/>
    <s v="858-673-0101"/>
    <s v="11895 AVENUE OF INDUSTRY"/>
    <s v="SAN DIEGO"/>
    <s v="92128-0000"/>
    <s v="1083727093"/>
    <s v="MATTHEW RUTTER"/>
    <s v="Yes"/>
    <s v="FLAGSTONE HEALTHCARE SOUTH LLC"/>
    <n v="120"/>
    <n v="120"/>
    <x v="0"/>
    <n v="43920"/>
    <n v="41943"/>
    <n v="224.05"/>
    <n v="1017"/>
    <n v="1009"/>
    <n v="5479"/>
    <n v="11078"/>
    <n v="1701"/>
    <n v="20719"/>
    <m/>
    <n v="1265"/>
    <n v="267"/>
    <n v="1434"/>
    <x v="1"/>
    <n v="32323"/>
    <m/>
    <m/>
    <m/>
    <n v="9620"/>
    <m/>
    <m/>
    <m/>
    <m/>
    <n v="20574730"/>
    <n v="7003683"/>
    <n v="2424778"/>
    <n v="585"/>
    <n v="25154220"/>
    <n v="22721581"/>
    <n v="2432639"/>
    <n v="10694"/>
    <n v="612438"/>
    <m/>
    <n v="1830895"/>
    <n v="2529525"/>
    <n v="5029390"/>
    <n v="759092"/>
    <n v="10838704"/>
    <m/>
    <n v="656964"/>
    <n v="120575"/>
    <n v="640480"/>
    <n v="13864155"/>
    <m/>
    <m/>
    <m/>
    <n v="6710575"/>
    <m/>
    <m/>
    <m/>
    <m/>
    <n v="1576096"/>
    <n v="288735"/>
    <n v="3017514"/>
    <m/>
    <n v="40786"/>
    <m/>
    <n v="1717726"/>
    <m/>
    <m/>
    <m/>
    <n v="282975"/>
    <m/>
    <n v="5973"/>
    <n v="4790"/>
    <n v="69088"/>
    <m/>
    <n v="665267"/>
    <n v="199260"/>
    <n v="1934264"/>
    <n v="705690"/>
    <n v="1891395"/>
    <n v="866180"/>
    <n v="497117"/>
    <n v="5898"/>
    <m/>
    <n v="238612"/>
    <m/>
    <m/>
    <m/>
    <m/>
    <m/>
    <m/>
    <m/>
    <m/>
    <m/>
    <m/>
    <m/>
    <m/>
    <m/>
    <m/>
    <m/>
    <m/>
    <m/>
    <m/>
    <n v="-6938"/>
    <m/>
    <m/>
    <m/>
    <m/>
    <m/>
    <m/>
    <m/>
    <n v="-4557"/>
    <m/>
    <n v="-8690"/>
    <m/>
    <m/>
    <m/>
    <n v="-595698"/>
    <n v="137971"/>
    <n v="209525"/>
    <m/>
    <n v="194328"/>
    <m/>
    <n v="2488807"/>
    <m/>
    <m/>
    <m/>
    <n v="-90374"/>
    <m/>
    <n v="99970"/>
    <m/>
    <m/>
    <n v="434"/>
    <m/>
    <m/>
    <m/>
    <m/>
    <m/>
    <m/>
    <m/>
    <m/>
    <m/>
    <m/>
    <m/>
    <m/>
    <m/>
    <m/>
    <n v="12246453"/>
    <n v="2956784"/>
    <n v="7518344"/>
    <n v="377623"/>
    <n v="6563589"/>
    <m/>
    <m/>
    <m/>
    <n v="3393043"/>
    <m/>
    <m/>
    <m/>
    <m/>
    <n v="158616"/>
    <n v="8177"/>
    <n v="952202"/>
    <n v="933131"/>
    <n v="628108"/>
    <n v="271587"/>
    <n v="501104"/>
    <n v="26258"/>
    <m/>
    <n v="61560"/>
    <n v="581164"/>
    <n v="209826"/>
    <n v="285476"/>
    <n v="912467"/>
    <n v="602442"/>
    <n v="191703"/>
    <n v="107209"/>
    <n v="4232816"/>
    <n v="255574"/>
    <n v="1516889"/>
    <n v="109384"/>
    <n v="23673"/>
    <m/>
    <n v="3"/>
    <n v="195580"/>
    <n v="2310844"/>
    <m/>
    <n v="1058233"/>
    <m/>
    <n v="32880396"/>
    <m/>
    <n v="36249473"/>
    <n v="1879581"/>
    <n v="15454448"/>
    <m/>
    <n v="18915444"/>
    <n v="36249473"/>
    <m/>
    <n v="17425948"/>
    <m/>
    <m/>
    <n v="249519"/>
    <m/>
    <n v="645834"/>
    <n v="2347610"/>
    <n v="3242963"/>
    <n v="-2184730"/>
    <m/>
    <m/>
    <m/>
    <m/>
    <m/>
    <s v="0.00"/>
    <n v="0"/>
    <n v="3295"/>
    <n v="0"/>
    <n v="29258"/>
    <n v="57986"/>
    <n v="90782"/>
    <n v="0"/>
    <n v="0"/>
    <n v="2037"/>
    <n v="49114"/>
    <n v="3655"/>
    <n v="5747"/>
    <n v="10831"/>
    <n v="21211"/>
    <n v="11217"/>
    <n v="7242"/>
    <n v="1871"/>
    <n v="18491"/>
    <n v="312737"/>
    <n v="0"/>
    <n v="0"/>
    <n v="1699"/>
    <n v="2874"/>
    <n v="0"/>
    <n v="0"/>
    <n v="4573"/>
    <n v="403887"/>
    <n v="0"/>
    <n v="1705553"/>
    <n v="2790464"/>
    <n v="2467979"/>
    <n v="0"/>
    <n v="0"/>
    <n v="74522"/>
    <n v="2137611"/>
    <n v="97473"/>
    <n v="108999"/>
    <n v="197365"/>
    <n v="457702"/>
    <n v="474311"/>
    <n v="152409"/>
    <n v="84330"/>
    <n v="1093848"/>
    <n v="12246453"/>
    <n v="0"/>
    <n v="0"/>
    <n v="97859"/>
    <n v="100823"/>
    <n v="0"/>
    <n v="0"/>
    <n v="198682"/>
    <m/>
    <x v="0"/>
    <x v="0"/>
    <m/>
    <m/>
    <n v="49114"/>
    <m/>
    <x v="0"/>
    <x v="0"/>
    <m/>
    <m/>
    <n v="2137611"/>
    <n v="181"/>
    <n v="291"/>
    <n v="143"/>
    <n v="141"/>
    <n v="228"/>
    <n v="107"/>
    <n v="60"/>
    <n v="114"/>
    <n v="39"/>
    <n v="1"/>
    <n v="0"/>
    <n v="0"/>
    <n v="0"/>
    <n v="0"/>
    <n v="1"/>
    <n v="1"/>
    <n v="0"/>
    <n v="0"/>
    <n v="0"/>
    <n v="1"/>
    <n v="0"/>
    <n v="0"/>
    <n v="0"/>
    <n v="0"/>
    <n v="1"/>
    <n v="0"/>
    <n v="0"/>
    <n v="0"/>
    <n v="0"/>
  </r>
  <r>
    <n v="206374029"/>
    <x v="838"/>
    <d v="2024-01-01T00:00:00"/>
    <d v="2024-12-31T00:00:00"/>
    <n v="366"/>
    <s v="In Process"/>
    <x v="0"/>
    <x v="30"/>
    <x v="0"/>
    <x v="0"/>
    <s v="14 - San Diego/Imperial"/>
    <x v="77"/>
    <s v="858-672-3900"/>
    <s v="15720 BERNARDO CTR DRIVE"/>
    <s v="SAN DIEGO"/>
    <s v="92127"/>
    <s v="LTC55318J"/>
    <s v="KYLE DAWSON"/>
    <s v="Yes"/>
    <m/>
    <n v="299"/>
    <n v="299"/>
    <x v="0"/>
    <n v="109434"/>
    <n v="106312"/>
    <n v="226.47"/>
    <n v="806"/>
    <n v="879"/>
    <n v="19788"/>
    <n v="4140"/>
    <n v="8345"/>
    <n v="62411"/>
    <m/>
    <n v="422"/>
    <n v="487"/>
    <n v="10719"/>
    <x v="0"/>
    <n v="106312"/>
    <m/>
    <m/>
    <m/>
    <m/>
    <m/>
    <m/>
    <m/>
    <m/>
    <n v="35295584"/>
    <n v="25648515"/>
    <n v="15060253"/>
    <n v="695850"/>
    <n v="46579696"/>
    <n v="45428985"/>
    <n v="1150711"/>
    <n v="2482404"/>
    <m/>
    <m/>
    <n v="3633115"/>
    <n v="6569616"/>
    <n v="1374480"/>
    <n v="2770540"/>
    <n v="20720452"/>
    <m/>
    <n v="140104"/>
    <n v="161684"/>
    <n v="3558708"/>
    <n v="35295584"/>
    <m/>
    <m/>
    <m/>
    <m/>
    <m/>
    <m/>
    <m/>
    <m/>
    <n v="21264891"/>
    <m/>
    <n v="3790259"/>
    <m/>
    <n v="21411"/>
    <m/>
    <n v="113858"/>
    <m/>
    <m/>
    <m/>
    <m/>
    <m/>
    <m/>
    <m/>
    <n v="458096"/>
    <m/>
    <n v="0"/>
    <n v="0"/>
    <n v="11994550"/>
    <n v="0"/>
    <n v="11137800"/>
    <n v="844450"/>
    <n v="1539370"/>
    <n v="65175"/>
    <m/>
    <n v="67170"/>
    <m/>
    <m/>
    <m/>
    <m/>
    <m/>
    <m/>
    <m/>
    <m/>
    <m/>
    <m/>
    <m/>
    <m/>
    <m/>
    <m/>
    <m/>
    <m/>
    <m/>
    <m/>
    <m/>
    <m/>
    <m/>
    <m/>
    <m/>
    <m/>
    <m/>
    <m/>
    <m/>
    <m/>
    <n v="-112797"/>
    <m/>
    <m/>
    <m/>
    <n v="10566833"/>
    <m/>
    <n v="2598438"/>
    <m/>
    <n v="-2140854"/>
    <m/>
    <n v="3900824"/>
    <m/>
    <m/>
    <m/>
    <m/>
    <m/>
    <n v="247809"/>
    <m/>
    <m/>
    <m/>
    <m/>
    <m/>
    <m/>
    <m/>
    <m/>
    <m/>
    <m/>
    <m/>
    <m/>
    <m/>
    <m/>
    <m/>
    <m/>
    <m/>
    <n v="21435215"/>
    <n v="5047879"/>
    <n v="18945891"/>
    <n v="502518"/>
    <n v="18769657"/>
    <m/>
    <m/>
    <m/>
    <m/>
    <m/>
    <m/>
    <m/>
    <m/>
    <n v="21518"/>
    <m/>
    <n v="1092357"/>
    <m/>
    <n v="758336"/>
    <n v="144740"/>
    <n v="1178325"/>
    <n v="99937"/>
    <m/>
    <n v="909887"/>
    <n v="1628261"/>
    <n v="830816"/>
    <n v="323090"/>
    <n v="3329062"/>
    <n v="334835"/>
    <n v="359605"/>
    <n v="232556"/>
    <n v="10766612"/>
    <n v="238667"/>
    <n v="2314280"/>
    <n v="411156"/>
    <n v="138458"/>
    <m/>
    <n v="414035"/>
    <n v="1132795"/>
    <n v="6623950"/>
    <m/>
    <n v="866869"/>
    <m/>
    <n v="7054832"/>
    <m/>
    <n v="14545651"/>
    <n v="17366625"/>
    <m/>
    <m/>
    <n v="-2820974"/>
    <n v="14545651"/>
    <n v="1351560"/>
    <m/>
    <n v="57299"/>
    <m/>
    <n v="0"/>
    <m/>
    <n v="3075632"/>
    <n v="1422711"/>
    <n v="4498343"/>
    <n v="-3631474"/>
    <m/>
    <m/>
    <m/>
    <m/>
    <m/>
    <s v="-0.01"/>
    <n v="-173666.25"/>
    <n v="3776"/>
    <n v="0"/>
    <n v="65531"/>
    <n v="68286"/>
    <n v="272767"/>
    <n v="0"/>
    <n v="0"/>
    <n v="8651"/>
    <n v="35017"/>
    <n v="13407"/>
    <n v="34031"/>
    <n v="10981"/>
    <n v="53837"/>
    <n v="6478"/>
    <n v="10904"/>
    <n v="3744"/>
    <n v="45942"/>
    <n v="633352"/>
    <n v="0"/>
    <n v="0"/>
    <n v="0"/>
    <n v="0"/>
    <n v="0"/>
    <n v="0"/>
    <n v="0"/>
    <n v="338427"/>
    <n v="0"/>
    <n v="3814449"/>
    <n v="3198863"/>
    <n v="7062028"/>
    <n v="0"/>
    <n v="0"/>
    <n v="318112"/>
    <n v="1604164"/>
    <n v="382408"/>
    <n v="598030"/>
    <n v="188211"/>
    <n v="1169033"/>
    <n v="269627"/>
    <n v="269556"/>
    <n v="184849"/>
    <n v="2037458"/>
    <n v="21435215"/>
    <n v="0"/>
    <n v="0"/>
    <n v="0"/>
    <n v="0"/>
    <n v="0"/>
    <n v="0"/>
    <n v="0"/>
    <m/>
    <x v="0"/>
    <x v="0"/>
    <m/>
    <m/>
    <n v="35017"/>
    <m/>
    <x v="0"/>
    <x v="0"/>
    <m/>
    <m/>
    <n v="1604164"/>
    <n v="456"/>
    <n v="607"/>
    <n v="357"/>
    <n v="348"/>
    <n v="479"/>
    <n v="264"/>
    <n v="198"/>
    <n v="287"/>
    <n v="144"/>
    <n v="1"/>
    <n v="0"/>
    <n v="0"/>
    <n v="0"/>
    <n v="0"/>
    <n v="1"/>
    <n v="1"/>
    <n v="0"/>
    <n v="0"/>
    <n v="0"/>
    <n v="0"/>
    <n v="0"/>
    <n v="0"/>
    <n v="0"/>
    <n v="0"/>
    <n v="1"/>
    <n v="0"/>
    <n v="0"/>
    <n v="0"/>
    <n v="0"/>
  </r>
  <r>
    <n v="206374038"/>
    <x v="839"/>
    <d v="2023-08-01T00:00:00"/>
    <d v="2024-07-31T00:00:00"/>
    <n v="366"/>
    <s v="In Process"/>
    <x v="1"/>
    <x v="30"/>
    <x v="1"/>
    <x v="1"/>
    <s v="14 - San Diego/Imperial"/>
    <x v="77"/>
    <s v="858-451-9152"/>
    <s v="18685 WEST BERNARDO DRIVE"/>
    <s v="SAN DIEGO"/>
    <s v="92127"/>
    <s v="N/A"/>
    <s v="KIM DOMINY"/>
    <s v="No"/>
    <m/>
    <n v="99"/>
    <n v="99"/>
    <x v="2"/>
    <n v="36234"/>
    <n v="19094"/>
    <n v="52.7"/>
    <n v="395"/>
    <n v="396"/>
    <n v="4295"/>
    <n v="1216"/>
    <m/>
    <m/>
    <m/>
    <n v="1927"/>
    <n v="1544"/>
    <n v="10112"/>
    <x v="0"/>
    <n v="19094"/>
    <m/>
    <m/>
    <m/>
    <m/>
    <m/>
    <m/>
    <m/>
    <m/>
    <n v="6745772"/>
    <n v="1873122"/>
    <n v="1557817"/>
    <n v="318230"/>
    <n v="7379307"/>
    <n v="11318358"/>
    <n v="-3939051"/>
    <n v="9280479"/>
    <m/>
    <m/>
    <n v="5341428"/>
    <n v="1540830"/>
    <n v="411341"/>
    <m/>
    <m/>
    <m/>
    <n v="651854"/>
    <n v="635707"/>
    <n v="3506040"/>
    <n v="6745772"/>
    <m/>
    <m/>
    <m/>
    <m/>
    <m/>
    <m/>
    <m/>
    <m/>
    <n v="1082361"/>
    <m/>
    <n v="278194"/>
    <m/>
    <m/>
    <m/>
    <m/>
    <m/>
    <m/>
    <m/>
    <n v="440852"/>
    <m/>
    <n v="62612"/>
    <m/>
    <n v="9103"/>
    <m/>
    <n v="14837"/>
    <n v="7002"/>
    <n v="695710"/>
    <n v="0"/>
    <n v="565360"/>
    <n v="194230"/>
    <n v="304767"/>
    <n v="46360"/>
    <m/>
    <n v="44856"/>
    <m/>
    <m/>
    <m/>
    <m/>
    <m/>
    <m/>
    <m/>
    <m/>
    <m/>
    <m/>
    <m/>
    <m/>
    <m/>
    <m/>
    <m/>
    <m/>
    <m/>
    <m/>
    <m/>
    <m/>
    <m/>
    <m/>
    <m/>
    <m/>
    <m/>
    <m/>
    <m/>
    <m/>
    <m/>
    <m/>
    <m/>
    <m/>
    <n v="-691824"/>
    <m/>
    <n v="83596"/>
    <m/>
    <m/>
    <m/>
    <m/>
    <m/>
    <m/>
    <m/>
    <n v="132475"/>
    <m/>
    <n v="2033570"/>
    <m/>
    <m/>
    <m/>
    <m/>
    <m/>
    <m/>
    <m/>
    <m/>
    <m/>
    <m/>
    <m/>
    <m/>
    <m/>
    <m/>
    <m/>
    <m/>
    <m/>
    <n v="10924007"/>
    <n v="2623543"/>
    <n v="26532444"/>
    <n v="356760"/>
    <n v="5242467"/>
    <m/>
    <m/>
    <m/>
    <m/>
    <m/>
    <m/>
    <m/>
    <m/>
    <n v="62383"/>
    <m/>
    <n v="348707"/>
    <m/>
    <n v="288314"/>
    <n v="109020"/>
    <n v="229522"/>
    <n v="61752"/>
    <m/>
    <n v="131183"/>
    <n v="389268"/>
    <n v="109462"/>
    <n v="140061"/>
    <n v="1186771"/>
    <n v="87624"/>
    <n v="239143"/>
    <n v="109008"/>
    <n v="1612578"/>
    <n v="564172"/>
    <n v="12730"/>
    <n v="1291"/>
    <n v="142600"/>
    <m/>
    <n v="83069"/>
    <n v="167233"/>
    <n v="9248891"/>
    <n v="29598765"/>
    <n v="107653181"/>
    <n v="2418743"/>
    <n v="110098606"/>
    <m/>
    <n v="259018186"/>
    <n v="9527047"/>
    <n v="98260225"/>
    <n v="67428224"/>
    <n v="83802690"/>
    <n v="259018186"/>
    <m/>
    <n v="13844526"/>
    <m/>
    <m/>
    <n v="18788181"/>
    <n v="163635085"/>
    <n v="3266"/>
    <n v="17627864"/>
    <n v="200054396"/>
    <n v="-92401215"/>
    <m/>
    <n v="35586"/>
    <m/>
    <n v="69363810"/>
    <n v="-1935586"/>
    <s v="0.65"/>
    <n v="6192580.5499999998"/>
    <n v="1728"/>
    <n v="0"/>
    <n v="19877"/>
    <n v="29544"/>
    <n v="81847"/>
    <n v="0"/>
    <n v="0"/>
    <n v="4846"/>
    <m/>
    <n v="4119"/>
    <n v="3873"/>
    <n v="6235"/>
    <n v="23293"/>
    <n v="2138"/>
    <n v="6847"/>
    <n v="1816"/>
    <n v="12982"/>
    <n v="199145"/>
    <n v="0"/>
    <n v="0"/>
    <n v="0"/>
    <n v="28746"/>
    <n v="0"/>
    <n v="0"/>
    <n v="28746"/>
    <n v="144601"/>
    <n v="0"/>
    <n v="712983"/>
    <n v="866157"/>
    <n v="1411433"/>
    <n v="0"/>
    <n v="0"/>
    <n v="241169"/>
    <m/>
    <n v="84973"/>
    <n v="75441"/>
    <n v="110501"/>
    <n v="513526"/>
    <n v="72592"/>
    <n v="157714"/>
    <n v="83007"/>
    <n v="397616"/>
    <n v="4871713"/>
    <n v="0"/>
    <n v="0"/>
    <n v="0"/>
    <n v="594862"/>
    <n v="0"/>
    <n v="0"/>
    <n v="594862"/>
    <m/>
    <x v="0"/>
    <x v="0"/>
    <m/>
    <m/>
    <m/>
    <m/>
    <x v="0"/>
    <x v="0"/>
    <m/>
    <m/>
    <m/>
    <n v="344"/>
    <n v="494"/>
    <n v="227"/>
    <n v="63"/>
    <n v="98"/>
    <n v="38"/>
    <n v="34"/>
    <n v="50"/>
    <n v="24"/>
    <n v="0"/>
    <n v="1"/>
    <n v="0"/>
    <n v="0"/>
    <n v="1"/>
    <n v="0"/>
    <n v="1"/>
    <n v="0"/>
    <n v="0"/>
    <n v="0"/>
    <n v="0"/>
    <n v="0"/>
    <n v="0"/>
    <n v="0"/>
    <n v="0"/>
    <n v="0"/>
    <n v="0"/>
    <n v="1"/>
    <n v="0"/>
    <n v="0"/>
  </r>
  <r>
    <n v="206374041"/>
    <x v="840"/>
    <d v="2024-01-01T00:00:00"/>
    <d v="2024-12-31T00:00:00"/>
    <n v="366"/>
    <s v="In Process"/>
    <x v="0"/>
    <x v="30"/>
    <x v="0"/>
    <x v="0"/>
    <s v="14 - San Diego/Imperial"/>
    <x v="78"/>
    <s v="619463028"/>
    <s v="5480 MARENGO AVE"/>
    <s v="LA MESA"/>
    <s v="91942"/>
    <s v="1386196517"/>
    <s v="LANE HERMOSILLO"/>
    <s v="No"/>
    <m/>
    <n v="39"/>
    <n v="39"/>
    <x v="1"/>
    <n v="14274"/>
    <n v="8205"/>
    <n v="57.48"/>
    <n v="43"/>
    <n v="43"/>
    <m/>
    <m/>
    <m/>
    <m/>
    <m/>
    <m/>
    <n v="8205"/>
    <m/>
    <x v="0"/>
    <n v="8205"/>
    <m/>
    <m/>
    <m/>
    <m/>
    <m/>
    <m/>
    <m/>
    <m/>
    <n v="2656347"/>
    <m/>
    <m/>
    <n v="901"/>
    <n v="2657248"/>
    <n v="2761559"/>
    <n v="-104311"/>
    <n v="-1"/>
    <n v="800"/>
    <m/>
    <n v="-105112"/>
    <m/>
    <m/>
    <m/>
    <m/>
    <m/>
    <m/>
    <n v="2656347"/>
    <m/>
    <n v="2656347"/>
    <m/>
    <m/>
    <m/>
    <m/>
    <m/>
    <m/>
    <m/>
    <m/>
    <m/>
    <m/>
    <m/>
    <m/>
    <m/>
    <m/>
    <m/>
    <m/>
    <m/>
    <m/>
    <m/>
    <m/>
    <m/>
    <m/>
    <m/>
    <m/>
    <n v="0"/>
    <n v="0"/>
    <n v="0"/>
    <n v="0"/>
    <n v="0"/>
    <n v="0"/>
    <n v="0"/>
    <n v="0"/>
    <m/>
    <n v="0"/>
    <m/>
    <m/>
    <m/>
    <m/>
    <m/>
    <m/>
    <m/>
    <m/>
    <m/>
    <m/>
    <m/>
    <m/>
    <m/>
    <m/>
    <m/>
    <m/>
    <m/>
    <m/>
    <m/>
    <m/>
    <m/>
    <m/>
    <m/>
    <m/>
    <m/>
    <m/>
    <m/>
    <m/>
    <m/>
    <m/>
    <m/>
    <m/>
    <m/>
    <m/>
    <m/>
    <m/>
    <m/>
    <m/>
    <m/>
    <m/>
    <m/>
    <m/>
    <m/>
    <m/>
    <m/>
    <m/>
    <m/>
    <m/>
    <m/>
    <m/>
    <m/>
    <m/>
    <m/>
    <m/>
    <m/>
    <m/>
    <m/>
    <m/>
    <m/>
    <m/>
    <m/>
    <m/>
    <n v="1701625"/>
    <n v="316976"/>
    <n v="742958"/>
    <n v="32424"/>
    <n v="1643163"/>
    <m/>
    <m/>
    <m/>
    <m/>
    <m/>
    <m/>
    <m/>
    <m/>
    <m/>
    <m/>
    <m/>
    <m/>
    <m/>
    <m/>
    <m/>
    <m/>
    <m/>
    <m/>
    <n v="81644"/>
    <n v="77915"/>
    <m/>
    <n v="138337"/>
    <m/>
    <n v="53722"/>
    <n v="128852"/>
    <n v="637926"/>
    <m/>
    <m/>
    <m/>
    <m/>
    <m/>
    <m/>
    <m/>
    <n v="103890"/>
    <m/>
    <m/>
    <m/>
    <m/>
    <m/>
    <n v="103890"/>
    <n v="375944"/>
    <m/>
    <m/>
    <n v="-272054"/>
    <n v="103890"/>
    <m/>
    <m/>
    <n v="350000"/>
    <m/>
    <n v="0"/>
    <m/>
    <m/>
    <m/>
    <n v="0"/>
    <n v="0"/>
    <m/>
    <m/>
    <m/>
    <m/>
    <m/>
    <s v="0.26"/>
    <n v="97745.44"/>
    <n v="1887"/>
    <n v="0"/>
    <n v="1942"/>
    <n v="8083"/>
    <n v="26691"/>
    <n v="0"/>
    <n v="0"/>
    <n v="0"/>
    <m/>
    <m/>
    <n v="3906"/>
    <m/>
    <n v="2114"/>
    <m/>
    <n v="1761"/>
    <n v="2196"/>
    <n v="3188"/>
    <n v="51768"/>
    <n v="0"/>
    <n v="0"/>
    <n v="0"/>
    <n v="0"/>
    <n v="0"/>
    <n v="0"/>
    <n v="0"/>
    <n v="124105"/>
    <n v="0"/>
    <n v="94062"/>
    <n v="347390"/>
    <n v="662198"/>
    <n v="0"/>
    <n v="0"/>
    <n v="0"/>
    <m/>
    <m/>
    <n v="65342"/>
    <m/>
    <n v="36012"/>
    <m/>
    <n v="44094"/>
    <n v="108619"/>
    <n v="219803"/>
    <n v="1701625"/>
    <n v="0"/>
    <n v="0"/>
    <n v="0"/>
    <n v="0"/>
    <n v="0"/>
    <n v="0"/>
    <n v="0"/>
    <m/>
    <x v="0"/>
    <x v="0"/>
    <m/>
    <m/>
    <m/>
    <m/>
    <x v="0"/>
    <x v="0"/>
    <m/>
    <m/>
    <m/>
    <n v="30"/>
    <n v="65"/>
    <n v="20"/>
    <n v="25"/>
    <n v="56"/>
    <n v="16"/>
    <n v="19"/>
    <n v="32"/>
    <n v="13"/>
    <n v="1"/>
    <n v="0"/>
    <n v="0"/>
    <n v="1"/>
    <n v="0"/>
    <n v="0"/>
    <n v="1"/>
    <n v="0"/>
    <n v="0"/>
    <n v="0"/>
    <n v="0"/>
    <n v="0"/>
    <n v="0"/>
    <n v="0"/>
    <n v="0"/>
    <n v="1"/>
    <n v="0"/>
    <n v="0"/>
    <n v="0"/>
    <n v="0"/>
  </r>
  <r>
    <n v="206374043"/>
    <x v="841"/>
    <d v="2024-04-01T00:00:00"/>
    <d v="2024-12-31T00:00:00"/>
    <n v="275"/>
    <s v="In Process"/>
    <x v="0"/>
    <x v="30"/>
    <x v="0"/>
    <x v="0"/>
    <s v="14 - San Diego/Imperial"/>
    <x v="81"/>
    <s v="760-352-8471"/>
    <s v="247 E BOBIER DRIVE"/>
    <s v="VISTA"/>
    <s v="92084"/>
    <s v="1366802696"/>
    <s v="ADMINISTRATOR"/>
    <s v="Yes"/>
    <s v="BAYSHIRE SENIOR LIVING"/>
    <n v="187"/>
    <n v="187"/>
    <x v="0"/>
    <n v="51425"/>
    <n v="49817"/>
    <n v="169.68"/>
    <n v="226"/>
    <n v="200"/>
    <n v="2256"/>
    <n v="1027"/>
    <n v="2335"/>
    <n v="38127"/>
    <n v="2168"/>
    <n v="1685"/>
    <n v="31"/>
    <n v="2188"/>
    <x v="0"/>
    <n v="49817"/>
    <m/>
    <m/>
    <m/>
    <m/>
    <m/>
    <m/>
    <m/>
    <m/>
    <n v="18226202"/>
    <n v="3460004"/>
    <n v="3056901"/>
    <n v="19800"/>
    <n v="18649105"/>
    <n v="19489590"/>
    <n v="-840485"/>
    <n v="974799"/>
    <n v="1715"/>
    <m/>
    <n v="132599"/>
    <n v="1625896"/>
    <n v="1785412"/>
    <m/>
    <n v="14803552"/>
    <m/>
    <m/>
    <n v="11342"/>
    <m/>
    <n v="18226202"/>
    <m/>
    <m/>
    <m/>
    <m/>
    <m/>
    <m/>
    <m/>
    <m/>
    <n v="308655"/>
    <m/>
    <n v="338936"/>
    <m/>
    <m/>
    <m/>
    <n v="2810260"/>
    <m/>
    <m/>
    <m/>
    <m/>
    <m/>
    <n v="2153"/>
    <m/>
    <m/>
    <m/>
    <n v="602759"/>
    <n v="0"/>
    <n v="780590"/>
    <n v="0"/>
    <n v="745816"/>
    <n v="150681"/>
    <n v="173472"/>
    <n v="27376"/>
    <m/>
    <n v="979310"/>
    <m/>
    <m/>
    <m/>
    <m/>
    <m/>
    <m/>
    <m/>
    <m/>
    <m/>
    <m/>
    <m/>
    <m/>
    <m/>
    <m/>
    <m/>
    <m/>
    <m/>
    <m/>
    <m/>
    <m/>
    <m/>
    <m/>
    <m/>
    <m/>
    <m/>
    <m/>
    <m/>
    <m/>
    <n v="292"/>
    <m/>
    <m/>
    <m/>
    <n v="-778788"/>
    <m/>
    <n v="66783"/>
    <m/>
    <m/>
    <m/>
    <n v="3768614"/>
    <m/>
    <m/>
    <m/>
    <m/>
    <m/>
    <m/>
    <m/>
    <m/>
    <m/>
    <m/>
    <m/>
    <m/>
    <m/>
    <m/>
    <m/>
    <m/>
    <m/>
    <m/>
    <m/>
    <m/>
    <m/>
    <m/>
    <m/>
    <n v="9471132"/>
    <n v="1668025"/>
    <n v="8350433"/>
    <n v="180343"/>
    <n v="8757614"/>
    <m/>
    <m/>
    <m/>
    <m/>
    <m/>
    <m/>
    <m/>
    <m/>
    <n v="62256"/>
    <m/>
    <n v="317145"/>
    <m/>
    <n v="219060"/>
    <n v="40961"/>
    <n v="147731"/>
    <n v="66256"/>
    <m/>
    <n v="314082"/>
    <n v="459447"/>
    <n v="491261"/>
    <n v="121502"/>
    <n v="1206190"/>
    <n v="515053"/>
    <n v="158568"/>
    <m/>
    <n v="3753231"/>
    <n v="3798"/>
    <n v="1977525"/>
    <n v="289722"/>
    <n v="32068"/>
    <m/>
    <m/>
    <n v="556120"/>
    <n v="6052399"/>
    <m/>
    <n v="68191"/>
    <m/>
    <m/>
    <m/>
    <n v="6120590"/>
    <n v="5987878"/>
    <m/>
    <n v="113"/>
    <n v="132599"/>
    <n v="6120590"/>
    <m/>
    <m/>
    <n v="3502328"/>
    <m/>
    <n v="0"/>
    <m/>
    <n v="28000"/>
    <n v="43988"/>
    <n v="71988"/>
    <n v="-3797"/>
    <m/>
    <m/>
    <m/>
    <n v="113"/>
    <m/>
    <s v="0.00"/>
    <n v="0"/>
    <n v="1553"/>
    <n v="0"/>
    <n v="15114"/>
    <n v="48076"/>
    <n v="98457"/>
    <n v="0"/>
    <n v="0"/>
    <n v="3306"/>
    <n v="15064"/>
    <n v="4138"/>
    <n v="18684"/>
    <n v="4356"/>
    <n v="22110"/>
    <n v="12378"/>
    <n v="6542"/>
    <m/>
    <n v="18447"/>
    <n v="268225"/>
    <n v="0"/>
    <n v="0"/>
    <n v="0"/>
    <n v="0"/>
    <n v="0"/>
    <n v="0"/>
    <n v="0"/>
    <n v="149431"/>
    <n v="0"/>
    <n v="867988"/>
    <n v="2518916"/>
    <n v="2956282"/>
    <n v="0"/>
    <n v="0"/>
    <n v="164576"/>
    <n v="533019"/>
    <n v="114642"/>
    <n v="362872"/>
    <n v="85338"/>
    <n v="493521"/>
    <n v="435216"/>
    <n v="134823"/>
    <m/>
    <n v="654508"/>
    <n v="9471132"/>
    <n v="0"/>
    <n v="0"/>
    <n v="0"/>
    <n v="0"/>
    <n v="0"/>
    <n v="0"/>
    <n v="0"/>
    <m/>
    <x v="0"/>
    <x v="0"/>
    <m/>
    <m/>
    <n v="15064"/>
    <m/>
    <x v="0"/>
    <x v="0"/>
    <m/>
    <m/>
    <n v="533019"/>
    <n v="209"/>
    <n v="350"/>
    <n v="90"/>
    <n v="139"/>
    <n v="250"/>
    <n v="70"/>
    <n v="75"/>
    <n v="145"/>
    <n v="20"/>
    <n v="1"/>
    <n v="0"/>
    <n v="0"/>
    <n v="0"/>
    <n v="0"/>
    <n v="1"/>
    <n v="1"/>
    <n v="0"/>
    <n v="0"/>
    <n v="0"/>
    <n v="0"/>
    <n v="0"/>
    <n v="0"/>
    <n v="0"/>
    <n v="0"/>
    <n v="1"/>
    <n v="0"/>
    <n v="0"/>
    <n v="0"/>
    <n v="0"/>
  </r>
  <r>
    <n v="206374058"/>
    <x v="842"/>
    <d v="2024-01-01T00:00:00"/>
    <d v="2024-12-31T00:00:00"/>
    <n v="366"/>
    <s v="In Process"/>
    <x v="0"/>
    <x v="30"/>
    <x v="0"/>
    <x v="0"/>
    <s v="14 - San Diego/Imperial"/>
    <x v="81"/>
    <s v="760-630-2273"/>
    <s v="2000 WESTWOOD ROAD"/>
    <s v="VISTA"/>
    <s v="92083-0000"/>
    <s v="1275533929"/>
    <s v="CLAYTON D GARDNER"/>
    <s v="Yes"/>
    <s v="FLAGSTONE HEALTHCARE SOUTH LLC"/>
    <n v="119"/>
    <n v="119"/>
    <x v="0"/>
    <n v="43554"/>
    <n v="42378"/>
    <n v="214.53"/>
    <n v="584"/>
    <n v="576"/>
    <n v="6636"/>
    <n v="5297"/>
    <n v="2457"/>
    <n v="24652"/>
    <m/>
    <n v="437"/>
    <n v="449"/>
    <n v="2450"/>
    <x v="0"/>
    <n v="42378"/>
    <m/>
    <m/>
    <m/>
    <m/>
    <m/>
    <m/>
    <m/>
    <m/>
    <n v="17475124"/>
    <n v="6639176"/>
    <n v="-279517"/>
    <n v="1536"/>
    <n v="24395353"/>
    <n v="19526235"/>
    <n v="4869118"/>
    <n v="10610"/>
    <n v="1024742"/>
    <m/>
    <n v="3854986"/>
    <n v="2187330"/>
    <n v="5321947"/>
    <n v="720327"/>
    <n v="8397863"/>
    <m/>
    <n v="153379"/>
    <n v="155760"/>
    <n v="538518"/>
    <n v="17475124"/>
    <m/>
    <m/>
    <m/>
    <m/>
    <m/>
    <m/>
    <m/>
    <m/>
    <n v="1981730"/>
    <n v="621360"/>
    <n v="1462501"/>
    <m/>
    <n v="7401"/>
    <m/>
    <n v="2343385"/>
    <m/>
    <m/>
    <m/>
    <n v="118883"/>
    <m/>
    <n v="1615"/>
    <n v="3285"/>
    <n v="99016"/>
    <m/>
    <n v="180599"/>
    <n v="0"/>
    <n v="2556090"/>
    <n v="0"/>
    <n v="2077830"/>
    <n v="1353600"/>
    <n v="366589"/>
    <n v="16555"/>
    <m/>
    <n v="87913"/>
    <m/>
    <m/>
    <m/>
    <m/>
    <m/>
    <m/>
    <m/>
    <m/>
    <m/>
    <m/>
    <m/>
    <m/>
    <m/>
    <m/>
    <m/>
    <m/>
    <m/>
    <m/>
    <n v="9821"/>
    <m/>
    <m/>
    <m/>
    <m/>
    <m/>
    <m/>
    <m/>
    <n v="750"/>
    <m/>
    <n v="-870"/>
    <m/>
    <m/>
    <m/>
    <n v="-1517412"/>
    <n v="307443"/>
    <n v="-276074"/>
    <m/>
    <n v="161225"/>
    <m/>
    <n v="1743325"/>
    <m/>
    <m/>
    <m/>
    <n v="-43202"/>
    <m/>
    <n v="-664523"/>
    <m/>
    <m/>
    <m/>
    <m/>
    <m/>
    <m/>
    <m/>
    <m/>
    <m/>
    <m/>
    <m/>
    <m/>
    <m/>
    <m/>
    <m/>
    <m/>
    <m/>
    <n v="10327317"/>
    <n v="2428301"/>
    <n v="6770617"/>
    <n v="363016"/>
    <n v="6679620"/>
    <m/>
    <m/>
    <m/>
    <m/>
    <m/>
    <m/>
    <m/>
    <m/>
    <n v="56754"/>
    <n v="1696"/>
    <n v="1118098"/>
    <m/>
    <n v="654868"/>
    <n v="380684"/>
    <n v="361215"/>
    <n v="61990"/>
    <m/>
    <n v="61131"/>
    <n v="618610"/>
    <n v="593743"/>
    <n v="157605"/>
    <n v="1194932"/>
    <n v="550766"/>
    <n v="547943"/>
    <n v="112153"/>
    <n v="4583552"/>
    <n v="280048"/>
    <n v="1025437"/>
    <n v="156541"/>
    <n v="20632"/>
    <m/>
    <n v="28"/>
    <n v="308189"/>
    <n v="10191640"/>
    <m/>
    <n v="958454"/>
    <n v="2540470"/>
    <n v="36155743"/>
    <m/>
    <n v="49846307"/>
    <n v="2669668"/>
    <n v="7237640"/>
    <m/>
    <n v="39938999"/>
    <n v="49846307"/>
    <m/>
    <n v="28918071"/>
    <m/>
    <m/>
    <n v="476258"/>
    <m/>
    <n v="1350192"/>
    <n v="2384621"/>
    <n v="4211071"/>
    <n v="-3252617"/>
    <m/>
    <m/>
    <m/>
    <m/>
    <m/>
    <s v="0.00"/>
    <n v="0"/>
    <n v="1061"/>
    <n v="0"/>
    <n v="17707"/>
    <n v="37101"/>
    <n v="84855"/>
    <n v="0"/>
    <n v="0"/>
    <n v="422"/>
    <n v="36843"/>
    <n v="3885"/>
    <n v="21808"/>
    <n v="4710"/>
    <n v="27455"/>
    <n v="10632"/>
    <n v="20515"/>
    <n v="2010"/>
    <n v="18328"/>
    <n v="287332"/>
    <n v="0"/>
    <n v="0"/>
    <n v="0"/>
    <n v="1264"/>
    <n v="0"/>
    <n v="0"/>
    <n v="1264"/>
    <n v="83728"/>
    <n v="0"/>
    <n v="877191"/>
    <n v="1588544"/>
    <n v="2483533"/>
    <n v="0"/>
    <n v="0"/>
    <n v="9263"/>
    <n v="1674244"/>
    <n v="124249"/>
    <n v="418168"/>
    <n v="88444"/>
    <n v="642802"/>
    <n v="414515"/>
    <n v="428773"/>
    <n v="89663"/>
    <n v="1404200"/>
    <n v="10327317"/>
    <n v="0"/>
    <n v="0"/>
    <n v="0"/>
    <n v="44325"/>
    <n v="0"/>
    <n v="0"/>
    <n v="44325"/>
    <m/>
    <x v="0"/>
    <x v="0"/>
    <m/>
    <m/>
    <n v="36843"/>
    <m/>
    <x v="0"/>
    <x v="0"/>
    <m/>
    <m/>
    <n v="1674244"/>
    <n v="175"/>
    <n v="259"/>
    <n v="142"/>
    <n v="115"/>
    <n v="185"/>
    <n v="95"/>
    <n v="54"/>
    <n v="94"/>
    <n v="44"/>
    <n v="1"/>
    <n v="0"/>
    <n v="0"/>
    <n v="0"/>
    <n v="0"/>
    <n v="1"/>
    <n v="1"/>
    <n v="0"/>
    <n v="0"/>
    <n v="0"/>
    <n v="0"/>
    <n v="0"/>
    <n v="0"/>
    <n v="0"/>
    <n v="0"/>
    <n v="1"/>
    <n v="0"/>
    <n v="0"/>
    <n v="0"/>
    <n v="0"/>
  </r>
  <r>
    <n v="206374060"/>
    <x v="843"/>
    <d v="2024-01-01T00:00:00"/>
    <d v="2024-12-31T00:00:00"/>
    <n v="366"/>
    <s v="In Process"/>
    <x v="0"/>
    <x v="30"/>
    <x v="0"/>
    <x v="0"/>
    <s v="14 - San Diego/Imperial"/>
    <x v="77"/>
    <s v="760-471-2986"/>
    <s v="1586 WEST SAN MARCOS BLVD."/>
    <s v="SAN MARCOS"/>
    <s v="92078"/>
    <s v="1518980697"/>
    <s v="PHIL MATA PADILLA"/>
    <s v="Yes"/>
    <s v="NATIONAL SENIOR CARE, INC."/>
    <n v="118"/>
    <n v="118"/>
    <x v="0"/>
    <n v="43188"/>
    <n v="41416"/>
    <n v="161.74"/>
    <n v="339"/>
    <n v="336"/>
    <n v="2988"/>
    <n v="5713"/>
    <n v="5403"/>
    <n v="26365"/>
    <m/>
    <m/>
    <n v="5"/>
    <n v="942"/>
    <x v="0"/>
    <n v="41416"/>
    <m/>
    <m/>
    <m/>
    <m/>
    <m/>
    <m/>
    <m/>
    <m/>
    <n v="17475511"/>
    <n v="6257019"/>
    <n v="7833351"/>
    <m/>
    <n v="15899179"/>
    <n v="16539961"/>
    <n v="-640782"/>
    <n v="7455"/>
    <m/>
    <m/>
    <n v="-633327"/>
    <n v="1384592"/>
    <n v="2458586"/>
    <n v="2206510"/>
    <n v="11032640"/>
    <m/>
    <m/>
    <n v="2093"/>
    <n v="391090"/>
    <n v="17475511"/>
    <m/>
    <m/>
    <m/>
    <m/>
    <m/>
    <m/>
    <m/>
    <m/>
    <n v="3016543"/>
    <m/>
    <n v="3171783"/>
    <m/>
    <n v="14268"/>
    <m/>
    <n v="54224"/>
    <m/>
    <m/>
    <m/>
    <m/>
    <m/>
    <n v="92"/>
    <m/>
    <n v="109"/>
    <m/>
    <n v="0"/>
    <n v="0"/>
    <n v="2508463"/>
    <n v="0"/>
    <n v="2478120"/>
    <n v="634920"/>
    <n v="539098"/>
    <n v="84316"/>
    <m/>
    <n v="12102"/>
    <m/>
    <m/>
    <m/>
    <m/>
    <m/>
    <m/>
    <m/>
    <m/>
    <m/>
    <m/>
    <m/>
    <m/>
    <m/>
    <m/>
    <m/>
    <m/>
    <m/>
    <m/>
    <m/>
    <m/>
    <m/>
    <m/>
    <m/>
    <m/>
    <m/>
    <m/>
    <m/>
    <m/>
    <m/>
    <m/>
    <m/>
    <m/>
    <n v="1599696"/>
    <m/>
    <n v="2830380"/>
    <m/>
    <n v="464926"/>
    <m/>
    <n v="2873260"/>
    <m/>
    <m/>
    <m/>
    <m/>
    <m/>
    <n v="65087"/>
    <m/>
    <m/>
    <m/>
    <m/>
    <m/>
    <m/>
    <m/>
    <m/>
    <m/>
    <m/>
    <m/>
    <m/>
    <m/>
    <m/>
    <m/>
    <n v="2"/>
    <m/>
    <n v="6308909"/>
    <n v="2033920"/>
    <n v="8197132"/>
    <n v="180091"/>
    <n v="7571522"/>
    <m/>
    <m/>
    <m/>
    <m/>
    <m/>
    <m/>
    <m/>
    <m/>
    <n v="41753"/>
    <m/>
    <n v="454214"/>
    <n v="1543"/>
    <n v="437508"/>
    <n v="86899"/>
    <n v="218623"/>
    <n v="54483"/>
    <m/>
    <n v="31539"/>
    <n v="611448"/>
    <n v="461114"/>
    <n v="159188"/>
    <n v="1034340"/>
    <n v="134004"/>
    <n v="136897"/>
    <m/>
    <n v="3633090"/>
    <n v="45186"/>
    <n v="1100663"/>
    <n v="107115"/>
    <n v="56614"/>
    <n v="2480"/>
    <m/>
    <n v="159738"/>
    <n v="3588928"/>
    <m/>
    <n v="1484490"/>
    <n v="12411"/>
    <n v="641677"/>
    <n v="99251"/>
    <n v="5826757"/>
    <n v="8645887"/>
    <n v="328483"/>
    <n v="272707"/>
    <n v="-3420320"/>
    <n v="5826757"/>
    <m/>
    <m/>
    <n v="5724001"/>
    <m/>
    <n v="0"/>
    <n v="3192499"/>
    <n v="61756"/>
    <n v="367969"/>
    <n v="3622224"/>
    <n v="-2137734"/>
    <m/>
    <m/>
    <m/>
    <n v="272707"/>
    <m/>
    <s v="0.00"/>
    <n v="0"/>
    <n v="8032"/>
    <n v="0"/>
    <n v="4422"/>
    <n v="30311"/>
    <n v="87251"/>
    <n v="0"/>
    <n v="0"/>
    <n v="4120"/>
    <m/>
    <n v="2204"/>
    <n v="15398"/>
    <n v="5252"/>
    <n v="20104"/>
    <n v="3607"/>
    <n v="4512"/>
    <m/>
    <n v="16505"/>
    <n v="201718"/>
    <n v="0"/>
    <n v="0"/>
    <n v="10547"/>
    <n v="22376"/>
    <n v="0"/>
    <n v="0"/>
    <n v="32923"/>
    <n v="488823"/>
    <n v="0"/>
    <n v="254140"/>
    <n v="1353155"/>
    <n v="2358252"/>
    <n v="0"/>
    <n v="0"/>
    <n v="159870"/>
    <m/>
    <n v="79688"/>
    <n v="300699"/>
    <n v="101528"/>
    <n v="451992"/>
    <n v="103262"/>
    <n v="98919"/>
    <m/>
    <n v="558581"/>
    <n v="6308909"/>
    <n v="0"/>
    <n v="0"/>
    <n v="542899"/>
    <n v="690941"/>
    <n v="0"/>
    <n v="0"/>
    <n v="1233840"/>
    <m/>
    <x v="0"/>
    <x v="0"/>
    <m/>
    <m/>
    <m/>
    <m/>
    <x v="0"/>
    <x v="0"/>
    <m/>
    <m/>
    <m/>
    <n v="180"/>
    <n v="244"/>
    <n v="125"/>
    <n v="122"/>
    <n v="164"/>
    <n v="82"/>
    <n v="75"/>
    <n v="90"/>
    <n v="53"/>
    <n v="1"/>
    <n v="0"/>
    <n v="0"/>
    <n v="0"/>
    <n v="0"/>
    <n v="1"/>
    <n v="1"/>
    <n v="0"/>
    <n v="0"/>
    <n v="0"/>
    <n v="0"/>
    <n v="0"/>
    <n v="0"/>
    <n v="0"/>
    <n v="0"/>
    <n v="1"/>
    <n v="0"/>
    <n v="0"/>
    <n v="0"/>
    <n v="0"/>
  </r>
  <r>
    <n v="206374064"/>
    <x v="844"/>
    <d v="2023-07-01T00:00:00"/>
    <d v="2024-06-30T00:00:00"/>
    <n v="366"/>
    <s v="In Process"/>
    <x v="1"/>
    <x v="30"/>
    <x v="1"/>
    <x v="1"/>
    <s v="14 - San Diego/Imperial"/>
    <x v="79"/>
    <s v="760-632-0081"/>
    <s v="211 SAXONY ROAD"/>
    <s v="ENCINITAS"/>
    <s v="92024-0000"/>
    <s v="LTC55324F"/>
    <s v="CARL MEASER"/>
    <s v="No"/>
    <m/>
    <n v="58"/>
    <n v="58"/>
    <x v="1"/>
    <n v="21228"/>
    <n v="16765"/>
    <n v="78.98"/>
    <n v="242"/>
    <n v="244"/>
    <n v="3289"/>
    <m/>
    <n v="8757"/>
    <m/>
    <m/>
    <m/>
    <n v="4719"/>
    <m/>
    <x v="0"/>
    <n v="16765"/>
    <m/>
    <m/>
    <m/>
    <m/>
    <m/>
    <m/>
    <m/>
    <m/>
    <n v="8022375"/>
    <n v="1372243"/>
    <n v="1166971"/>
    <n v="9744"/>
    <n v="8237391"/>
    <n v="10876031"/>
    <n v="-2638640"/>
    <n v="2673582"/>
    <m/>
    <m/>
    <n v="34942"/>
    <n v="1638611"/>
    <m/>
    <n v="4088048"/>
    <m/>
    <m/>
    <m/>
    <n v="1664976"/>
    <n v="630740"/>
    <n v="8022375"/>
    <m/>
    <m/>
    <m/>
    <m/>
    <m/>
    <m/>
    <m/>
    <m/>
    <n v="1026085"/>
    <m/>
    <m/>
    <m/>
    <n v="60000"/>
    <m/>
    <m/>
    <m/>
    <m/>
    <m/>
    <m/>
    <m/>
    <n v="36173"/>
    <m/>
    <n v="249985"/>
    <m/>
    <n v="63705"/>
    <n v="0"/>
    <n v="548723"/>
    <n v="0"/>
    <n v="501636"/>
    <n v="70965"/>
    <n v="156567"/>
    <n v="9497"/>
    <m/>
    <n v="21150"/>
    <m/>
    <m/>
    <m/>
    <m/>
    <m/>
    <m/>
    <m/>
    <m/>
    <m/>
    <m/>
    <m/>
    <m/>
    <m/>
    <m/>
    <m/>
    <m/>
    <m/>
    <m/>
    <m/>
    <m/>
    <m/>
    <m/>
    <m/>
    <m/>
    <m/>
    <m/>
    <m/>
    <m/>
    <n v="191600"/>
    <m/>
    <m/>
    <m/>
    <n v="141302"/>
    <m/>
    <m/>
    <m/>
    <n v="615072"/>
    <m/>
    <m/>
    <m/>
    <m/>
    <m/>
    <m/>
    <m/>
    <n v="218997"/>
    <m/>
    <m/>
    <m/>
    <m/>
    <m/>
    <m/>
    <m/>
    <m/>
    <m/>
    <m/>
    <m/>
    <m/>
    <m/>
    <m/>
    <m/>
    <m/>
    <m/>
    <n v="10665183"/>
    <n v="3382433"/>
    <n v="10938443"/>
    <n v="124163"/>
    <n v="4455110"/>
    <m/>
    <m/>
    <m/>
    <m/>
    <m/>
    <m/>
    <m/>
    <m/>
    <n v="47070"/>
    <m/>
    <n v="381143"/>
    <m/>
    <n v="282340"/>
    <n v="60249"/>
    <n v="140537"/>
    <n v="7914"/>
    <m/>
    <n v="121907"/>
    <n v="268827"/>
    <n v="387527"/>
    <n v="102510"/>
    <n v="1056182"/>
    <n v="79633"/>
    <n v="249073"/>
    <n v="116755"/>
    <n v="2697985"/>
    <n v="389691"/>
    <m/>
    <n v="31578"/>
    <m/>
    <m/>
    <m/>
    <m/>
    <n v="8226479"/>
    <n v="8415"/>
    <n v="25892491"/>
    <n v="1191588"/>
    <n v="7707761"/>
    <m/>
    <n v="43026734"/>
    <n v="4215377"/>
    <n v="344776"/>
    <n v="6720509"/>
    <n v="31746072"/>
    <n v="43026734"/>
    <m/>
    <m/>
    <m/>
    <m/>
    <n v="187525"/>
    <m/>
    <n v="45941045"/>
    <n v="3943753"/>
    <n v="50072323"/>
    <n v="-24179832"/>
    <m/>
    <m/>
    <m/>
    <n v="6720509"/>
    <m/>
    <s v="1.03"/>
    <n v="4341838.3100000005"/>
    <n v="1880"/>
    <n v="0"/>
    <n v="9750"/>
    <n v="20317"/>
    <n v="44240"/>
    <n v="0"/>
    <n v="0"/>
    <n v="3990"/>
    <m/>
    <n v="1483"/>
    <n v="12203"/>
    <n v="2652"/>
    <n v="20761"/>
    <n v="2004"/>
    <n v="5565"/>
    <n v="1904"/>
    <n v="4705"/>
    <n v="131454"/>
    <n v="0"/>
    <n v="0"/>
    <n v="2793"/>
    <n v="8113"/>
    <n v="0"/>
    <n v="0"/>
    <n v="10906"/>
    <n v="131943"/>
    <n v="0"/>
    <n v="535227"/>
    <n v="950628"/>
    <n v="1198018"/>
    <n v="0"/>
    <n v="0"/>
    <n v="166961"/>
    <m/>
    <n v="33665"/>
    <n v="241484"/>
    <n v="47842"/>
    <n v="506271"/>
    <n v="52868"/>
    <n v="110603"/>
    <n v="85670"/>
    <n v="249980"/>
    <n v="4311160"/>
    <n v="0"/>
    <n v="0"/>
    <n v="141047"/>
    <n v="262971"/>
    <n v="0"/>
    <n v="0"/>
    <n v="404018"/>
    <m/>
    <x v="0"/>
    <x v="0"/>
    <m/>
    <m/>
    <m/>
    <m/>
    <x v="0"/>
    <x v="0"/>
    <m/>
    <m/>
    <m/>
    <n v="157"/>
    <n v="215"/>
    <n v="153"/>
    <n v="66"/>
    <n v="100"/>
    <n v="65"/>
    <n v="39"/>
    <n v="64"/>
    <n v="38"/>
    <n v="0"/>
    <n v="1"/>
    <n v="0"/>
    <n v="1"/>
    <n v="0"/>
    <n v="0"/>
    <n v="1"/>
    <n v="0"/>
    <n v="0"/>
    <n v="0"/>
    <n v="0"/>
    <n v="0"/>
    <n v="0"/>
    <n v="0"/>
    <n v="0"/>
    <n v="0"/>
    <n v="0"/>
    <n v="1"/>
    <n v="0"/>
    <n v="0"/>
  </r>
  <r>
    <n v="206374066"/>
    <x v="845"/>
    <d v="2024-01-01T00:00:00"/>
    <d v="2024-12-31T00:00:00"/>
    <n v="366"/>
    <s v="In Process"/>
    <x v="0"/>
    <x v="30"/>
    <x v="0"/>
    <x v="0"/>
    <s v="14 - San Diego/Imperial"/>
    <x v="78"/>
    <s v="619-441-8745"/>
    <s v="1580 BROADWAY"/>
    <s v="EL CAJON"/>
    <s v="92021-0000"/>
    <s v="1063974285"/>
    <s v="ZACHARY GRAF"/>
    <s v="Yes"/>
    <m/>
    <n v="305"/>
    <n v="305"/>
    <x v="0"/>
    <n v="111630"/>
    <n v="110370"/>
    <n v="230.49"/>
    <n v="609"/>
    <n v="606"/>
    <n v="14320"/>
    <n v="9227"/>
    <n v="5308"/>
    <n v="79634"/>
    <m/>
    <m/>
    <n v="93"/>
    <n v="1788"/>
    <x v="0"/>
    <n v="110370"/>
    <m/>
    <m/>
    <m/>
    <m/>
    <m/>
    <m/>
    <m/>
    <m/>
    <n v="80462064"/>
    <n v="13777809"/>
    <n v="49010032"/>
    <n v="57550"/>
    <n v="45287391"/>
    <n v="47774115"/>
    <n v="-2486724"/>
    <m/>
    <m/>
    <m/>
    <n v="-2486724"/>
    <n v="17900000"/>
    <n v="11533750"/>
    <n v="3097765"/>
    <n v="47233115"/>
    <m/>
    <m/>
    <n v="38940"/>
    <n v="658494"/>
    <n v="80462064"/>
    <m/>
    <m/>
    <m/>
    <m/>
    <m/>
    <m/>
    <m/>
    <m/>
    <n v="9493627"/>
    <m/>
    <n v="4281657"/>
    <m/>
    <m/>
    <m/>
    <n v="877"/>
    <m/>
    <m/>
    <m/>
    <m/>
    <m/>
    <n v="1648"/>
    <m/>
    <m/>
    <m/>
    <n v="1169522"/>
    <n v="0"/>
    <n v="4924325"/>
    <n v="0"/>
    <n v="4633525"/>
    <n v="956208"/>
    <n v="1807182"/>
    <n v="167487"/>
    <m/>
    <n v="119560"/>
    <m/>
    <m/>
    <m/>
    <m/>
    <m/>
    <m/>
    <m/>
    <m/>
    <m/>
    <m/>
    <m/>
    <m/>
    <m/>
    <m/>
    <m/>
    <m/>
    <m/>
    <m/>
    <m/>
    <m/>
    <m/>
    <m/>
    <m/>
    <m/>
    <m/>
    <m/>
    <m/>
    <m/>
    <m/>
    <m/>
    <m/>
    <m/>
    <n v="12387333"/>
    <m/>
    <n v="9781928"/>
    <m/>
    <n v="446394"/>
    <m/>
    <n v="26211342"/>
    <m/>
    <m/>
    <m/>
    <m/>
    <m/>
    <n v="183035"/>
    <m/>
    <m/>
    <m/>
    <m/>
    <m/>
    <m/>
    <m/>
    <m/>
    <m/>
    <m/>
    <m/>
    <m/>
    <m/>
    <m/>
    <m/>
    <m/>
    <m/>
    <n v="22565016"/>
    <n v="5604348"/>
    <n v="19604751"/>
    <n v="746367"/>
    <n v="20379538"/>
    <m/>
    <m/>
    <m/>
    <m/>
    <m/>
    <m/>
    <m/>
    <m/>
    <n v="13"/>
    <m/>
    <n v="1264032"/>
    <n v="768997"/>
    <n v="1130644"/>
    <n v="357184"/>
    <n v="696375"/>
    <n v="85253"/>
    <m/>
    <n v="160906"/>
    <n v="1822086"/>
    <n v="982586"/>
    <n v="779466"/>
    <n v="2996513"/>
    <n v="409505"/>
    <n v="615167"/>
    <n v="350779"/>
    <n v="10304754"/>
    <n v="221807"/>
    <n v="3256189"/>
    <n v="149158"/>
    <n v="106624"/>
    <m/>
    <n v="41570"/>
    <n v="894969"/>
    <n v="10796211"/>
    <m/>
    <n v="1844148"/>
    <m/>
    <m/>
    <n v="1430115"/>
    <n v="14070474"/>
    <n v="11661734"/>
    <m/>
    <m/>
    <n v="2408740"/>
    <n v="14070474"/>
    <n v="4758574"/>
    <m/>
    <m/>
    <m/>
    <n v="28000"/>
    <m/>
    <n v="1349856"/>
    <n v="1211291"/>
    <n v="2589147"/>
    <n v="-744999"/>
    <m/>
    <m/>
    <m/>
    <m/>
    <m/>
    <s v="0.00"/>
    <n v="0"/>
    <n v="2042"/>
    <n v="0"/>
    <n v="26358"/>
    <n v="106383"/>
    <n v="246769"/>
    <n v="0"/>
    <n v="0"/>
    <n v="0"/>
    <n v="51801"/>
    <n v="21702"/>
    <n v="30002"/>
    <n v="29928"/>
    <n v="64096"/>
    <n v="9858"/>
    <n v="22359"/>
    <n v="4047"/>
    <n v="39628"/>
    <n v="654973"/>
    <n v="0"/>
    <n v="232"/>
    <n v="17343"/>
    <n v="22141"/>
    <n v="0"/>
    <n v="0"/>
    <n v="39716"/>
    <n v="219194"/>
    <n v="0"/>
    <n v="1491165"/>
    <n v="5575742"/>
    <n v="6564907"/>
    <n v="0"/>
    <n v="0"/>
    <n v="0"/>
    <n v="2515073"/>
    <n v="536365"/>
    <n v="519232"/>
    <n v="512550"/>
    <n v="1337053"/>
    <n v="303846"/>
    <n v="420382"/>
    <n v="240160"/>
    <n v="2329347"/>
    <n v="22565016"/>
    <n v="0"/>
    <n v="16242"/>
    <n v="1083594"/>
    <n v="927112"/>
    <n v="0"/>
    <n v="0"/>
    <n v="2026948"/>
    <m/>
    <x v="0"/>
    <x v="0"/>
    <m/>
    <m/>
    <n v="51801"/>
    <m/>
    <x v="0"/>
    <x v="0"/>
    <m/>
    <m/>
    <n v="2515073"/>
    <n v="361"/>
    <n v="567"/>
    <n v="227"/>
    <n v="241"/>
    <n v="388"/>
    <n v="145"/>
    <n v="131"/>
    <n v="211"/>
    <n v="79"/>
    <n v="1"/>
    <n v="0"/>
    <n v="0"/>
    <n v="0"/>
    <n v="0"/>
    <n v="1"/>
    <n v="1"/>
    <n v="0"/>
    <n v="0"/>
    <n v="0"/>
    <n v="0"/>
    <n v="0"/>
    <n v="0"/>
    <n v="0"/>
    <n v="0"/>
    <n v="1"/>
    <n v="0"/>
    <n v="0"/>
    <n v="0"/>
    <n v="0"/>
  </r>
  <r>
    <n v="206374091"/>
    <x v="846"/>
    <d v="2024-01-01T00:00:00"/>
    <d v="2024-12-31T00:00:00"/>
    <n v="366"/>
    <s v="In Process"/>
    <x v="0"/>
    <x v="30"/>
    <x v="0"/>
    <x v="0"/>
    <s v="14 - San Diego/Imperial"/>
    <x v="79"/>
    <s v="858-625-8700"/>
    <s v="3884 NOBEL DRIVE"/>
    <s v="SAN DIEGO"/>
    <s v="92122-5700"/>
    <s v="1003198342"/>
    <s v="EMPEY, MICHAEL D"/>
    <s v="Yes"/>
    <s v="FLAGSTONE HEALTHCARE SOUTH LLC"/>
    <n v="59"/>
    <n v="59"/>
    <x v="1"/>
    <n v="21594"/>
    <n v="20250"/>
    <n v="215.86"/>
    <n v="863"/>
    <n v="862"/>
    <n v="13383"/>
    <n v="5159"/>
    <m/>
    <n v="717"/>
    <m/>
    <n v="629"/>
    <n v="337"/>
    <n v="25"/>
    <x v="0"/>
    <n v="20250"/>
    <m/>
    <m/>
    <m/>
    <m/>
    <m/>
    <m/>
    <m/>
    <m/>
    <n v="12162418"/>
    <n v="7890281"/>
    <n v="4154869"/>
    <n v="293"/>
    <n v="15898123"/>
    <n v="13804135"/>
    <n v="2093988"/>
    <n v="1261"/>
    <n v="440002"/>
    <m/>
    <n v="1655247"/>
    <n v="8112600"/>
    <n v="3143191"/>
    <m/>
    <n v="327648"/>
    <m/>
    <n v="341949"/>
    <n v="222030"/>
    <n v="15000"/>
    <n v="12162418"/>
    <m/>
    <m/>
    <m/>
    <m/>
    <m/>
    <m/>
    <m/>
    <m/>
    <n v="5387050"/>
    <n v="426019"/>
    <n v="1740097"/>
    <m/>
    <m/>
    <m/>
    <n v="78106"/>
    <m/>
    <m/>
    <m/>
    <n v="250344"/>
    <m/>
    <n v="8529"/>
    <m/>
    <n v="136"/>
    <m/>
    <n v="137849"/>
    <n v="26461"/>
    <n v="2143162"/>
    <n v="0"/>
    <n v="2255040"/>
    <n v="569250"/>
    <n v="2506506"/>
    <n v="86503"/>
    <m/>
    <n v="165510"/>
    <m/>
    <m/>
    <m/>
    <m/>
    <m/>
    <m/>
    <m/>
    <m/>
    <m/>
    <m/>
    <m/>
    <m/>
    <m/>
    <m/>
    <m/>
    <m/>
    <m/>
    <m/>
    <n v="-3361"/>
    <m/>
    <m/>
    <m/>
    <m/>
    <m/>
    <m/>
    <m/>
    <m/>
    <m/>
    <n v="-43389"/>
    <m/>
    <m/>
    <m/>
    <n v="2391606"/>
    <n v="201128"/>
    <n v="1366831"/>
    <m/>
    <m/>
    <m/>
    <n v="101427"/>
    <m/>
    <m/>
    <m/>
    <m/>
    <m/>
    <n v="-5317"/>
    <m/>
    <m/>
    <n v="14708"/>
    <m/>
    <m/>
    <m/>
    <m/>
    <m/>
    <m/>
    <m/>
    <m/>
    <n v="131236"/>
    <m/>
    <m/>
    <m/>
    <m/>
    <m/>
    <n v="6995832"/>
    <n v="1645050"/>
    <n v="5163253"/>
    <n v="273688"/>
    <n v="4495392"/>
    <m/>
    <m/>
    <m/>
    <m/>
    <m/>
    <m/>
    <m/>
    <m/>
    <n v="23547"/>
    <n v="7260"/>
    <n v="980452"/>
    <m/>
    <n v="616775"/>
    <n v="122137"/>
    <n v="602292"/>
    <n v="130060"/>
    <m/>
    <n v="103525"/>
    <n v="599612"/>
    <n v="209618"/>
    <n v="126029"/>
    <n v="893308"/>
    <n v="501105"/>
    <n v="139880"/>
    <n v="118388"/>
    <n v="2673425"/>
    <n v="44180"/>
    <n v="1145783"/>
    <n v="146818"/>
    <n v="7205"/>
    <m/>
    <m/>
    <n v="117344"/>
    <n v="1966013"/>
    <m/>
    <m/>
    <m/>
    <n v="9906378"/>
    <m/>
    <n v="11872391"/>
    <n v="1241236"/>
    <m/>
    <m/>
    <n v="10631155"/>
    <n v="11872391"/>
    <m/>
    <n v="9906378"/>
    <m/>
    <m/>
    <n v="0"/>
    <m/>
    <m/>
    <m/>
    <n v="0"/>
    <n v="0"/>
    <m/>
    <m/>
    <m/>
    <m/>
    <m/>
    <s v="0.00"/>
    <n v="0"/>
    <n v="2040"/>
    <n v="0"/>
    <n v="11422"/>
    <n v="33358"/>
    <n v="46438"/>
    <n v="0"/>
    <n v="0"/>
    <n v="0"/>
    <n v="30832"/>
    <n v="3952"/>
    <n v="6087"/>
    <m/>
    <n v="22026"/>
    <n v="9490"/>
    <n v="3779"/>
    <n v="2015"/>
    <n v="18329"/>
    <n v="189768"/>
    <n v="0"/>
    <n v="0"/>
    <n v="-1"/>
    <n v="1531"/>
    <n v="0"/>
    <n v="0"/>
    <n v="1530"/>
    <n v="159016"/>
    <n v="0"/>
    <n v="635123"/>
    <n v="1474333"/>
    <n v="1140515"/>
    <n v="0"/>
    <n v="0"/>
    <n v="0"/>
    <n v="1361014"/>
    <n v="117783"/>
    <n v="108045"/>
    <m/>
    <n v="508252"/>
    <n v="411160"/>
    <n v="101241"/>
    <n v="97953"/>
    <n v="881397"/>
    <n v="6995832"/>
    <n v="0"/>
    <n v="0"/>
    <n v="-43"/>
    <n v="53695"/>
    <n v="0"/>
    <n v="0"/>
    <n v="53652"/>
    <m/>
    <x v="0"/>
    <x v="0"/>
    <m/>
    <m/>
    <n v="30832"/>
    <m/>
    <x v="0"/>
    <x v="0"/>
    <m/>
    <m/>
    <n v="1361014"/>
    <n v="114"/>
    <n v="162"/>
    <n v="74"/>
    <n v="76"/>
    <n v="117"/>
    <n v="45"/>
    <n v="37"/>
    <n v="57"/>
    <n v="17"/>
    <n v="1"/>
    <n v="0"/>
    <n v="0"/>
    <n v="1"/>
    <n v="0"/>
    <n v="0"/>
    <n v="1"/>
    <n v="0"/>
    <n v="0"/>
    <n v="0"/>
    <n v="0"/>
    <n v="0"/>
    <n v="0"/>
    <n v="0"/>
    <n v="0"/>
    <n v="1"/>
    <n v="0"/>
    <n v="0"/>
    <n v="0"/>
    <n v="0"/>
  </r>
  <r>
    <n v="206374248"/>
    <x v="847"/>
    <d v="2023-04-01T00:00:00"/>
    <d v="2024-03-31T00:00:00"/>
    <n v="366"/>
    <s v="In Process"/>
    <x v="1"/>
    <x v="30"/>
    <x v="1"/>
    <x v="1"/>
    <s v="14 - San Diego/Imperial"/>
    <x v="81"/>
    <s v="760-720-4580"/>
    <s v="2855 CARLSBAD BLVD"/>
    <s v="CARLSBAD"/>
    <s v="92008-0000"/>
    <s v="ZZT06496F"/>
    <s v="JOAN JOHNSON"/>
    <s v="Yes"/>
    <s v="FRONT PORCH"/>
    <n v="33"/>
    <n v="33"/>
    <x v="1"/>
    <n v="12078"/>
    <n v="9737"/>
    <n v="80.62"/>
    <n v="314"/>
    <n v="314"/>
    <n v="6425"/>
    <n v="1135"/>
    <n v="382"/>
    <n v="915"/>
    <n v="149"/>
    <m/>
    <n v="731"/>
    <m/>
    <x v="0"/>
    <n v="9737"/>
    <m/>
    <m/>
    <m/>
    <m/>
    <m/>
    <m/>
    <m/>
    <m/>
    <n v="6057240"/>
    <n v="2194589"/>
    <n v="1920493"/>
    <n v="5804"/>
    <n v="6337140"/>
    <n v="6328648"/>
    <n v="8492"/>
    <n v="3579377"/>
    <m/>
    <m/>
    <n v="3587869"/>
    <n v="3876566"/>
    <n v="635600"/>
    <n v="237353"/>
    <n v="635010"/>
    <n v="101397"/>
    <m/>
    <n v="571314"/>
    <m/>
    <n v="6057240"/>
    <m/>
    <m/>
    <m/>
    <m/>
    <m/>
    <m/>
    <m/>
    <m/>
    <n v="1881856"/>
    <m/>
    <n v="260058"/>
    <m/>
    <n v="431"/>
    <m/>
    <n v="1073"/>
    <m/>
    <n v="34139"/>
    <m/>
    <m/>
    <m/>
    <n v="17032"/>
    <m/>
    <m/>
    <m/>
    <n v="1504"/>
    <n v="0"/>
    <n v="961821"/>
    <n v="0"/>
    <n v="797317"/>
    <n v="30780"/>
    <n v="270098"/>
    <n v="31912"/>
    <m/>
    <n v="101157"/>
    <m/>
    <m/>
    <m/>
    <m/>
    <m/>
    <m/>
    <m/>
    <m/>
    <m/>
    <m/>
    <m/>
    <m/>
    <m/>
    <m/>
    <m/>
    <m/>
    <m/>
    <m/>
    <m/>
    <m/>
    <m/>
    <m/>
    <m/>
    <m/>
    <m/>
    <m/>
    <m/>
    <m/>
    <n v="79553"/>
    <m/>
    <m/>
    <m/>
    <n v="1016911"/>
    <m/>
    <n v="342811"/>
    <m/>
    <n v="191224"/>
    <m/>
    <n v="156635"/>
    <m/>
    <n v="133359"/>
    <m/>
    <m/>
    <m/>
    <m/>
    <m/>
    <m/>
    <m/>
    <m/>
    <m/>
    <m/>
    <m/>
    <m/>
    <m/>
    <m/>
    <m/>
    <m/>
    <m/>
    <m/>
    <m/>
    <m/>
    <m/>
    <n v="2952966"/>
    <n v="991477"/>
    <n v="2384205"/>
    <n v="52338"/>
    <n v="2504310"/>
    <m/>
    <m/>
    <m/>
    <m/>
    <m/>
    <m/>
    <m/>
    <m/>
    <n v="399"/>
    <m/>
    <n v="430030"/>
    <m/>
    <n v="381430"/>
    <n v="15931"/>
    <n v="206181"/>
    <n v="26183"/>
    <m/>
    <n v="68878"/>
    <n v="170691"/>
    <n v="166964"/>
    <n v="56969"/>
    <n v="804951"/>
    <n v="217135"/>
    <n v="87262"/>
    <n v="19783"/>
    <n v="1153562"/>
    <m/>
    <n v="6712"/>
    <n v="4703"/>
    <n v="4762"/>
    <n v="1812"/>
    <m/>
    <m/>
    <n v="260010036"/>
    <m/>
    <n v="47235795"/>
    <n v="1852787"/>
    <m/>
    <m/>
    <n v="309098618"/>
    <n v="217439015"/>
    <n v="29585106"/>
    <m/>
    <n v="62074497"/>
    <n v="309098618"/>
    <m/>
    <m/>
    <m/>
    <m/>
    <n v="17131802"/>
    <n v="59354032"/>
    <m/>
    <n v="17404821"/>
    <n v="93890655"/>
    <n v="-46654860"/>
    <m/>
    <m/>
    <m/>
    <m/>
    <m/>
    <s v="0.00"/>
    <n v="0"/>
    <n v="1697"/>
    <n v="0"/>
    <n v="4751"/>
    <n v="23685"/>
    <n v="43063"/>
    <n v="0"/>
    <n v="0"/>
    <n v="1703"/>
    <m/>
    <n v="2180"/>
    <n v="5497"/>
    <n v="2101"/>
    <n v="15999"/>
    <n v="3910"/>
    <n v="2490"/>
    <n v="338"/>
    <n v="9734"/>
    <n v="117148"/>
    <n v="0"/>
    <n v="103"/>
    <n v="300"/>
    <n v="1035"/>
    <n v="0"/>
    <n v="0"/>
    <n v="1438"/>
    <n v="120876"/>
    <n v="0"/>
    <n v="199885"/>
    <n v="591978"/>
    <n v="734212"/>
    <n v="0"/>
    <n v="0"/>
    <n v="84716"/>
    <m/>
    <n v="34638"/>
    <n v="104192"/>
    <n v="39812"/>
    <n v="353370"/>
    <n v="164796"/>
    <n v="52803"/>
    <n v="17200"/>
    <n v="454488"/>
    <n v="2952966"/>
    <n v="0"/>
    <n v="7268"/>
    <n v="25472"/>
    <n v="58811"/>
    <n v="0"/>
    <n v="0"/>
    <n v="91551"/>
    <m/>
    <x v="0"/>
    <x v="0"/>
    <m/>
    <m/>
    <m/>
    <m/>
    <x v="0"/>
    <x v="0"/>
    <m/>
    <m/>
    <m/>
    <n v="116"/>
    <n v="310"/>
    <n v="91"/>
    <n v="74"/>
    <n v="199"/>
    <n v="59"/>
    <n v="41"/>
    <n v="109"/>
    <n v="32"/>
    <n v="0"/>
    <n v="1"/>
    <n v="0"/>
    <n v="1"/>
    <n v="0"/>
    <n v="0"/>
    <n v="1"/>
    <n v="0"/>
    <n v="0"/>
    <n v="0"/>
    <n v="0"/>
    <n v="0"/>
    <n v="0"/>
    <n v="0"/>
    <n v="0"/>
    <n v="0"/>
    <n v="0"/>
    <n v="1"/>
    <n v="0"/>
    <n v="0"/>
  </r>
  <r>
    <n v="206374271"/>
    <x v="848"/>
    <d v="2024-01-01T00:00:00"/>
    <d v="2024-12-31T00:00:00"/>
    <n v="366"/>
    <s v="In Process"/>
    <x v="1"/>
    <x v="30"/>
    <x v="1"/>
    <x v="0"/>
    <s v="14 - San Diego/Imperial"/>
    <x v="77"/>
    <s v="941-756-0700"/>
    <s v="13101 HARTFIELD AVENUE"/>
    <s v="SAN DIEGO"/>
    <s v="92130-1511"/>
    <s v="1972918456"/>
    <s v="JEREMY DANENHAUER?"/>
    <s v="Yes"/>
    <s v="BAYSHIRE SENIOR LIVING"/>
    <n v="45"/>
    <n v="45"/>
    <x v="1"/>
    <n v="16470"/>
    <n v="13857"/>
    <n v="196.14"/>
    <n v="554"/>
    <n v="551"/>
    <n v="7123"/>
    <n v="5142"/>
    <m/>
    <m/>
    <m/>
    <m/>
    <n v="1563"/>
    <n v="29"/>
    <x v="0"/>
    <n v="13857"/>
    <m/>
    <m/>
    <m/>
    <m/>
    <m/>
    <m/>
    <m/>
    <m/>
    <n v="8510590"/>
    <n v="4648644"/>
    <n v="3456375"/>
    <n v="18397"/>
    <n v="9721256"/>
    <n v="10075632"/>
    <n v="-354376"/>
    <n v="3719"/>
    <n v="800"/>
    <m/>
    <n v="-351457"/>
    <n v="4374752"/>
    <n v="3158075"/>
    <m/>
    <m/>
    <m/>
    <m/>
    <n v="959952"/>
    <n v="17811"/>
    <n v="8510590"/>
    <m/>
    <m/>
    <m/>
    <m/>
    <m/>
    <m/>
    <m/>
    <m/>
    <n v="2389572"/>
    <m/>
    <n v="1725000"/>
    <m/>
    <m/>
    <m/>
    <m/>
    <m/>
    <m/>
    <m/>
    <m/>
    <m/>
    <n v="524343"/>
    <m/>
    <n v="9729"/>
    <m/>
    <n v="0"/>
    <n v="0"/>
    <n v="1681679"/>
    <n v="0"/>
    <n v="1543690"/>
    <n v="423950"/>
    <n v="888167"/>
    <n v="37540"/>
    <m/>
    <n v="73618"/>
    <m/>
    <m/>
    <m/>
    <m/>
    <m/>
    <m/>
    <m/>
    <m/>
    <m/>
    <m/>
    <m/>
    <m/>
    <m/>
    <m/>
    <m/>
    <m/>
    <m/>
    <m/>
    <m/>
    <m/>
    <m/>
    <m/>
    <m/>
    <m/>
    <m/>
    <m/>
    <m/>
    <m/>
    <n v="480641"/>
    <m/>
    <m/>
    <m/>
    <n v="498349"/>
    <m/>
    <n v="2449845"/>
    <m/>
    <m/>
    <m/>
    <m/>
    <m/>
    <m/>
    <m/>
    <m/>
    <m/>
    <n v="27540"/>
    <m/>
    <m/>
    <m/>
    <m/>
    <m/>
    <m/>
    <m/>
    <m/>
    <m/>
    <m/>
    <m/>
    <m/>
    <m/>
    <m/>
    <m/>
    <m/>
    <m/>
    <n v="5047918"/>
    <n v="1147485"/>
    <n v="3880229"/>
    <n v="85417"/>
    <n v="3477154"/>
    <m/>
    <m/>
    <m/>
    <m/>
    <m/>
    <m/>
    <m/>
    <m/>
    <n v="96144"/>
    <m/>
    <n v="709234"/>
    <m/>
    <n v="402442"/>
    <n v="132825"/>
    <n v="554032"/>
    <n v="83318"/>
    <m/>
    <n v="65980"/>
    <n v="338676"/>
    <n v="140260"/>
    <n v="13285"/>
    <n v="551784"/>
    <n v="205402"/>
    <n v="107398"/>
    <m/>
    <n v="2038710"/>
    <n v="12286"/>
    <n v="687000"/>
    <n v="106765"/>
    <n v="11506"/>
    <m/>
    <m/>
    <n v="341431"/>
    <n v="1965338"/>
    <m/>
    <n v="240262"/>
    <m/>
    <n v="17757"/>
    <m/>
    <n v="2223357"/>
    <n v="1022924"/>
    <m/>
    <n v="1813556"/>
    <n v="-613123"/>
    <n v="2223357"/>
    <m/>
    <m/>
    <n v="76402"/>
    <n v="1784965"/>
    <n v="0"/>
    <m/>
    <n v="211536"/>
    <n v="34188"/>
    <n v="245724"/>
    <n v="-5462"/>
    <m/>
    <m/>
    <m/>
    <n v="1813556"/>
    <m/>
    <s v="0.31"/>
    <n v="317106.44"/>
    <n v="1790"/>
    <n v="0"/>
    <n v="8016"/>
    <n v="17593"/>
    <n v="37839"/>
    <n v="0"/>
    <n v="0"/>
    <n v="3034"/>
    <n v="21566"/>
    <n v="2110"/>
    <n v="4580"/>
    <n v="326"/>
    <n v="11532"/>
    <n v="4671"/>
    <n v="3839"/>
    <m/>
    <n v="17113"/>
    <n v="134009"/>
    <n v="0"/>
    <n v="0"/>
    <n v="0"/>
    <n v="0"/>
    <n v="0"/>
    <n v="0"/>
    <n v="0"/>
    <n v="148585"/>
    <n v="0"/>
    <n v="442800"/>
    <n v="874819"/>
    <n v="961529"/>
    <n v="0"/>
    <n v="0"/>
    <n v="141962"/>
    <n v="1072106"/>
    <n v="70783"/>
    <n v="88197"/>
    <n v="6144"/>
    <n v="289373"/>
    <n v="151806"/>
    <n v="87506"/>
    <m/>
    <n v="712308"/>
    <n v="5047918"/>
    <n v="0"/>
    <n v="0"/>
    <n v="0"/>
    <n v="0"/>
    <n v="0"/>
    <n v="0"/>
    <n v="0"/>
    <m/>
    <x v="0"/>
    <x v="0"/>
    <m/>
    <m/>
    <n v="21566"/>
    <m/>
    <x v="0"/>
    <x v="0"/>
    <m/>
    <m/>
    <n v="1072106"/>
    <n v="111"/>
    <n v="184"/>
    <n v="61"/>
    <n v="55"/>
    <n v="100"/>
    <n v="24"/>
    <n v="26"/>
    <n v="54"/>
    <n v="12"/>
    <n v="1"/>
    <n v="0"/>
    <n v="0"/>
    <n v="1"/>
    <n v="0"/>
    <n v="0"/>
    <n v="1"/>
    <n v="0"/>
    <n v="0"/>
    <n v="0"/>
    <n v="0"/>
    <n v="0"/>
    <n v="0"/>
    <n v="0"/>
    <n v="0"/>
    <n v="0"/>
    <n v="0"/>
    <n v="1"/>
    <n v="0"/>
    <n v="0"/>
  </r>
  <r>
    <n v="206374272"/>
    <x v="849"/>
    <d v="2024-01-01T00:00:00"/>
    <d v="2024-12-31T00:00:00"/>
    <n v="366"/>
    <s v="In Process"/>
    <x v="0"/>
    <x v="30"/>
    <x v="0"/>
    <x v="0"/>
    <s v="14 - San Diego/Imperial"/>
    <x v="81"/>
    <s v="760-720-9898"/>
    <s v="3140 EL CAMINO REAL"/>
    <s v="CARLSBAD"/>
    <s v="92008"/>
    <s v="55-5745"/>
    <s v="OZZ DAYNES"/>
    <s v="Yes"/>
    <s v="BAYSHIRE SENIOR LIVING"/>
    <n v="45"/>
    <n v="45"/>
    <x v="1"/>
    <n v="16470"/>
    <n v="14928"/>
    <n v="211.3"/>
    <n v="617"/>
    <n v="621"/>
    <n v="12448"/>
    <n v="2365"/>
    <m/>
    <m/>
    <m/>
    <m/>
    <n v="115"/>
    <m/>
    <x v="0"/>
    <n v="14928"/>
    <m/>
    <m/>
    <m/>
    <m/>
    <m/>
    <m/>
    <m/>
    <m/>
    <n v="7892821"/>
    <n v="4252721"/>
    <n v="-530739"/>
    <n v="156313"/>
    <n v="12832594"/>
    <n v="9916752"/>
    <n v="2915842"/>
    <n v="2403"/>
    <n v="1600"/>
    <m/>
    <n v="2916645"/>
    <n v="6581581"/>
    <n v="1250437"/>
    <m/>
    <m/>
    <m/>
    <m/>
    <n v="60803"/>
    <m/>
    <n v="7892821"/>
    <m/>
    <m/>
    <m/>
    <m/>
    <m/>
    <m/>
    <m/>
    <m/>
    <n v="3546213"/>
    <m/>
    <n v="673746"/>
    <m/>
    <m/>
    <m/>
    <m/>
    <m/>
    <m/>
    <m/>
    <m/>
    <m/>
    <n v="32762"/>
    <m/>
    <m/>
    <m/>
    <n v="54108"/>
    <n v="0"/>
    <n v="1441710"/>
    <n v="0"/>
    <n v="1723090"/>
    <n v="328751"/>
    <n v="630504"/>
    <n v="32261"/>
    <m/>
    <n v="42297"/>
    <m/>
    <m/>
    <m/>
    <m/>
    <m/>
    <m/>
    <m/>
    <m/>
    <m/>
    <m/>
    <m/>
    <m/>
    <m/>
    <m/>
    <m/>
    <m/>
    <m/>
    <m/>
    <m/>
    <m/>
    <m/>
    <m/>
    <m/>
    <m/>
    <m/>
    <m/>
    <m/>
    <m/>
    <n v="32959"/>
    <m/>
    <m/>
    <m/>
    <n v="-1152982"/>
    <m/>
    <n v="589284"/>
    <m/>
    <m/>
    <m/>
    <m/>
    <m/>
    <m/>
    <m/>
    <m/>
    <m/>
    <m/>
    <m/>
    <m/>
    <m/>
    <m/>
    <m/>
    <m/>
    <m/>
    <m/>
    <m/>
    <m/>
    <m/>
    <m/>
    <m/>
    <m/>
    <m/>
    <m/>
    <m/>
    <n v="4647325"/>
    <n v="1347504"/>
    <n v="3921923"/>
    <n v="116282"/>
    <n v="3425661"/>
    <m/>
    <m/>
    <m/>
    <m/>
    <m/>
    <m/>
    <m/>
    <m/>
    <n v="49581"/>
    <m/>
    <n v="741105"/>
    <m/>
    <n v="507652"/>
    <n v="117907"/>
    <n v="477272"/>
    <n v="65168"/>
    <m/>
    <n v="52098"/>
    <n v="341963"/>
    <n v="190782"/>
    <n v="28351"/>
    <n v="503508"/>
    <n v="188039"/>
    <n v="76867"/>
    <m/>
    <n v="2160817"/>
    <m/>
    <n v="714700"/>
    <n v="74716"/>
    <n v="10136"/>
    <m/>
    <m/>
    <n v="190429"/>
    <n v="2192653"/>
    <m/>
    <n v="393551"/>
    <m/>
    <n v="4278965"/>
    <m/>
    <n v="6865169"/>
    <n v="428012"/>
    <m/>
    <n v="569501"/>
    <n v="5867656"/>
    <n v="6865169"/>
    <m/>
    <n v="3720714"/>
    <m/>
    <m/>
    <n v="0"/>
    <m/>
    <n v="387050"/>
    <n v="115791"/>
    <n v="502841"/>
    <n v="-109290"/>
    <m/>
    <m/>
    <m/>
    <n v="569501"/>
    <m/>
    <s v="0.99"/>
    <n v="423731.88"/>
    <n v="1936"/>
    <n v="0"/>
    <n v="8493"/>
    <n v="18422"/>
    <n v="37987"/>
    <n v="0"/>
    <n v="0"/>
    <n v="2679"/>
    <n v="21595"/>
    <n v="2497"/>
    <n v="7498"/>
    <n v="867"/>
    <n v="10675"/>
    <n v="4088"/>
    <n v="2503"/>
    <m/>
    <n v="5792"/>
    <n v="125032"/>
    <n v="0"/>
    <n v="0"/>
    <n v="0"/>
    <n v="0"/>
    <n v="0"/>
    <n v="0"/>
    <n v="0"/>
    <n v="145155"/>
    <n v="0"/>
    <n v="439411"/>
    <n v="753897"/>
    <n v="866770"/>
    <n v="0"/>
    <n v="0"/>
    <n v="122686"/>
    <n v="1083696"/>
    <n v="58675"/>
    <n v="127739"/>
    <n v="19240"/>
    <n v="248314"/>
    <n v="138418"/>
    <n v="59589"/>
    <m/>
    <n v="583735"/>
    <n v="4647325"/>
    <n v="0"/>
    <n v="0"/>
    <n v="0"/>
    <n v="0"/>
    <n v="0"/>
    <n v="0"/>
    <n v="0"/>
    <m/>
    <x v="0"/>
    <x v="0"/>
    <m/>
    <m/>
    <n v="21595"/>
    <m/>
    <x v="0"/>
    <x v="0"/>
    <m/>
    <m/>
    <n v="1083696"/>
    <n v="123"/>
    <n v="181"/>
    <n v="85"/>
    <n v="60"/>
    <n v="102"/>
    <n v="33"/>
    <n v="36"/>
    <n v="67"/>
    <n v="18"/>
    <n v="1"/>
    <n v="0"/>
    <n v="0"/>
    <n v="1"/>
    <n v="0"/>
    <n v="0"/>
    <n v="1"/>
    <n v="0"/>
    <n v="0"/>
    <n v="0"/>
    <n v="0"/>
    <n v="0"/>
    <n v="0"/>
    <n v="0"/>
    <n v="0"/>
    <n v="1"/>
    <n v="0"/>
    <n v="0"/>
    <n v="0"/>
    <n v="0"/>
  </r>
  <r>
    <n v="206374300"/>
    <x v="850"/>
    <d v="2024-01-01T00:00:00"/>
    <d v="2024-12-31T00:00:00"/>
    <n v="366"/>
    <s v="In Process"/>
    <x v="1"/>
    <x v="30"/>
    <x v="1"/>
    <x v="0"/>
    <s v="14 - San Diego/Imperial"/>
    <x v="76"/>
    <s v="858-646-7700"/>
    <s v="4171 LAS PALMAS SQUARE"/>
    <s v="SAN DIEGO"/>
    <s v="92122"/>
    <m/>
    <s v="ELLEN BLYS"/>
    <s v="Yes"/>
    <s v="CC DEVELOPMENT GROUP INC"/>
    <n v="60"/>
    <n v="60"/>
    <x v="2"/>
    <n v="21960"/>
    <n v="18536"/>
    <n v="157.62"/>
    <n v="35"/>
    <n v="33"/>
    <n v="6155"/>
    <n v="382"/>
    <m/>
    <m/>
    <n v="44"/>
    <m/>
    <n v="1140"/>
    <n v="10815"/>
    <x v="0"/>
    <n v="18536"/>
    <m/>
    <m/>
    <m/>
    <m/>
    <m/>
    <m/>
    <m/>
    <m/>
    <n v="12396409"/>
    <n v="2266200"/>
    <n v="5982896"/>
    <n v="152380"/>
    <n v="8832093"/>
    <n v="13161659"/>
    <n v="-4329566"/>
    <n v="4905039"/>
    <m/>
    <m/>
    <n v="575473"/>
    <n v="3791167"/>
    <n v="240993"/>
    <m/>
    <m/>
    <n v="37022"/>
    <m/>
    <n v="751705"/>
    <n v="7575522"/>
    <n v="12396409"/>
    <m/>
    <m/>
    <m/>
    <m/>
    <m/>
    <m/>
    <m/>
    <m/>
    <n v="1676732"/>
    <n v="380654"/>
    <n v="16474"/>
    <m/>
    <m/>
    <m/>
    <m/>
    <m/>
    <n v="146098"/>
    <n v="10432"/>
    <m/>
    <m/>
    <n v="5487"/>
    <m/>
    <n v="30323"/>
    <m/>
    <n v="30094"/>
    <n v="0"/>
    <n v="851366"/>
    <n v="0"/>
    <n v="784175"/>
    <n v="125495"/>
    <n v="412062"/>
    <n v="20296"/>
    <m/>
    <n v="42712"/>
    <m/>
    <m/>
    <m/>
    <m/>
    <m/>
    <m/>
    <m/>
    <m/>
    <m/>
    <m/>
    <m/>
    <m/>
    <m/>
    <m/>
    <m/>
    <m/>
    <m/>
    <m/>
    <m/>
    <m/>
    <m/>
    <m/>
    <m/>
    <m/>
    <m/>
    <m/>
    <m/>
    <m/>
    <n v="-3900"/>
    <m/>
    <m/>
    <m/>
    <n v="573110"/>
    <n v="153784"/>
    <n v="15637"/>
    <m/>
    <m/>
    <m/>
    <m/>
    <m/>
    <m/>
    <m/>
    <m/>
    <m/>
    <n v="5174777"/>
    <m/>
    <m/>
    <m/>
    <m/>
    <m/>
    <m/>
    <m/>
    <m/>
    <m/>
    <n v="69488"/>
    <m/>
    <m/>
    <m/>
    <m/>
    <m/>
    <m/>
    <m/>
    <n v="6936479"/>
    <n v="2649455"/>
    <n v="6249398"/>
    <n v="264551"/>
    <n v="5827444"/>
    <m/>
    <m/>
    <m/>
    <m/>
    <m/>
    <m/>
    <m/>
    <m/>
    <n v="40880"/>
    <m/>
    <n v="330905"/>
    <m/>
    <n v="298175"/>
    <n v="67773"/>
    <n v="146705"/>
    <n v="23583"/>
    <m/>
    <n v="29516"/>
    <n v="864064"/>
    <n v="469268"/>
    <n v="126989"/>
    <n v="1090537"/>
    <n v="78634"/>
    <n v="255741"/>
    <n v="123640"/>
    <n v="3014266"/>
    <n v="172566"/>
    <m/>
    <n v="63503"/>
    <n v="137470"/>
    <m/>
    <m/>
    <m/>
    <n v="14977287"/>
    <m/>
    <n v="106427035"/>
    <n v="795503"/>
    <n v="2929448"/>
    <n v="3590500"/>
    <n v="128719773"/>
    <n v="12062386"/>
    <m/>
    <n v="211086002"/>
    <n v="-94428615"/>
    <n v="128719773"/>
    <m/>
    <m/>
    <n v="1087532"/>
    <m/>
    <n v="8288908"/>
    <n v="217564849"/>
    <m/>
    <n v="88454599"/>
    <n v="314308356"/>
    <n v="-207881321"/>
    <m/>
    <m/>
    <m/>
    <n v="216732150"/>
    <n v="-5646148"/>
    <s v="0.71"/>
    <n v="8564294.0599999987"/>
    <n v="2604"/>
    <n v="0"/>
    <n v="15904"/>
    <n v="16943"/>
    <n v="62850"/>
    <n v="0"/>
    <n v="0"/>
    <n v="0"/>
    <m/>
    <n v="1422"/>
    <n v="10582"/>
    <n v="3264"/>
    <n v="19475"/>
    <n v="1405"/>
    <n v="4300"/>
    <n v="1598"/>
    <n v="17009"/>
    <n v="157356"/>
    <n v="0"/>
    <n v="0"/>
    <n v="0"/>
    <n v="36"/>
    <n v="0"/>
    <n v="0"/>
    <n v="36"/>
    <n v="194035"/>
    <n v="0"/>
    <n v="1031215"/>
    <n v="840582"/>
    <n v="1823819"/>
    <n v="0"/>
    <n v="0"/>
    <n v="0"/>
    <m/>
    <n v="63024"/>
    <n v="277226"/>
    <n v="79114"/>
    <n v="527342"/>
    <n v="54393"/>
    <n v="124267"/>
    <n v="90157"/>
    <n v="873594"/>
    <n v="5978768"/>
    <n v="0"/>
    <n v="0"/>
    <n v="0"/>
    <n v="1342"/>
    <n v="0"/>
    <n v="0"/>
    <n v="1342"/>
    <m/>
    <x v="0"/>
    <x v="0"/>
    <m/>
    <m/>
    <m/>
    <m/>
    <x v="0"/>
    <x v="0"/>
    <m/>
    <m/>
    <m/>
    <n v="120"/>
    <n v="192"/>
    <n v="109"/>
    <n v="71"/>
    <n v="113"/>
    <n v="62"/>
    <n v="44"/>
    <n v="64"/>
    <n v="37"/>
    <n v="1"/>
    <n v="0"/>
    <n v="0"/>
    <n v="0"/>
    <n v="1"/>
    <n v="0"/>
    <n v="1"/>
    <n v="0"/>
    <n v="0"/>
    <n v="0"/>
    <n v="0"/>
    <n v="0"/>
    <n v="0"/>
    <n v="0"/>
    <n v="0"/>
    <n v="0"/>
    <n v="0"/>
    <n v="1"/>
    <n v="0"/>
    <n v="0"/>
  </r>
  <r>
    <n v="206374336"/>
    <x v="851"/>
    <d v="2024-01-01T00:00:00"/>
    <d v="2024-12-31T00:00:00"/>
    <n v="366"/>
    <s v="In Process"/>
    <x v="1"/>
    <x v="30"/>
    <x v="1"/>
    <x v="0"/>
    <s v="14 - San Diego/Imperial"/>
    <x v="81"/>
    <s v="760-704-6500"/>
    <s v="1950 CALLE BARCELONA"/>
    <s v="CARLSBAD"/>
    <s v="92009-0000"/>
    <s v="NONE"/>
    <s v="SADIE HARNESS"/>
    <s v="No"/>
    <m/>
    <n v="80"/>
    <n v="80"/>
    <x v="2"/>
    <n v="29280"/>
    <n v="22096"/>
    <n v="75.459999999999994"/>
    <n v="442"/>
    <n v="442"/>
    <n v="7538"/>
    <n v="701"/>
    <m/>
    <m/>
    <m/>
    <m/>
    <n v="13857"/>
    <m/>
    <x v="0"/>
    <n v="22096"/>
    <m/>
    <m/>
    <m/>
    <m/>
    <m/>
    <m/>
    <m/>
    <m/>
    <n v="12345827"/>
    <n v="4122618"/>
    <n v="598594"/>
    <n v="88549"/>
    <n v="15958400"/>
    <n v="13819722"/>
    <n v="2138678"/>
    <n v="1765019"/>
    <m/>
    <m/>
    <n v="3903697"/>
    <n v="4235107"/>
    <n v="365815"/>
    <m/>
    <m/>
    <m/>
    <m/>
    <n v="7744905"/>
    <m/>
    <n v="12345827"/>
    <m/>
    <m/>
    <m/>
    <m/>
    <m/>
    <m/>
    <m/>
    <m/>
    <n v="3846704"/>
    <m/>
    <n v="179892"/>
    <m/>
    <m/>
    <m/>
    <m/>
    <m/>
    <m/>
    <m/>
    <m/>
    <m/>
    <n v="96022"/>
    <m/>
    <m/>
    <m/>
    <n v="60108"/>
    <n v="0"/>
    <n v="2257068"/>
    <n v="6458"/>
    <n v="1028786"/>
    <n v="284850"/>
    <n v="336913"/>
    <n v="31379"/>
    <m/>
    <n v="117056"/>
    <m/>
    <m/>
    <m/>
    <m/>
    <m/>
    <m/>
    <m/>
    <m/>
    <m/>
    <m/>
    <m/>
    <m/>
    <m/>
    <m/>
    <m/>
    <m/>
    <m/>
    <m/>
    <m/>
    <m/>
    <m/>
    <m/>
    <m/>
    <m/>
    <m/>
    <m/>
    <m/>
    <m/>
    <n v="-68230"/>
    <m/>
    <m/>
    <m/>
    <n v="619799"/>
    <m/>
    <n v="47025"/>
    <m/>
    <m/>
    <m/>
    <m/>
    <m/>
    <m/>
    <m/>
    <m/>
    <m/>
    <m/>
    <m/>
    <m/>
    <m/>
    <m/>
    <m/>
    <m/>
    <m/>
    <m/>
    <m/>
    <m/>
    <m/>
    <m/>
    <m/>
    <m/>
    <m/>
    <m/>
    <m/>
    <n v="7306875"/>
    <n v="2355077"/>
    <n v="9329898"/>
    <n v="438421"/>
    <n v="5719538"/>
    <m/>
    <m/>
    <m/>
    <m/>
    <m/>
    <m/>
    <m/>
    <m/>
    <n v="171101"/>
    <m/>
    <n v="1322902"/>
    <n v="7535"/>
    <n v="668899"/>
    <n v="123970"/>
    <n v="290922"/>
    <n v="52971"/>
    <m/>
    <n v="86554"/>
    <n v="481500"/>
    <n v="276375"/>
    <n v="39498"/>
    <n v="1326806"/>
    <n v="199322"/>
    <n v="401284"/>
    <n v="140520"/>
    <n v="2080139"/>
    <n v="320508"/>
    <n v="10307"/>
    <n v="85525"/>
    <n v="19563"/>
    <m/>
    <m/>
    <n v="-6017"/>
    <n v="4489926"/>
    <m/>
    <n v="13768396"/>
    <n v="2414993"/>
    <m/>
    <m/>
    <n v="20673315"/>
    <n v="1156494"/>
    <m/>
    <m/>
    <n v="19516821"/>
    <n v="20673315"/>
    <m/>
    <m/>
    <n v="11665"/>
    <m/>
    <n v="3723675"/>
    <n v="18621251"/>
    <m/>
    <n v="8542796"/>
    <n v="30887722"/>
    <n v="-17119326"/>
    <m/>
    <m/>
    <m/>
    <m/>
    <m/>
    <s v="2.07"/>
    <n v="2393942.5799999996"/>
    <n v="2082"/>
    <n v="0"/>
    <n v="15386"/>
    <n v="22390"/>
    <n v="62726"/>
    <n v="0"/>
    <n v="0"/>
    <n v="2642"/>
    <m/>
    <n v="606"/>
    <n v="7119"/>
    <n v="1101"/>
    <n v="24932"/>
    <n v="2755"/>
    <n v="11312"/>
    <n v="1932"/>
    <n v="11471"/>
    <n v="166454"/>
    <n v="0"/>
    <n v="0"/>
    <n v="1788"/>
    <n v="8803"/>
    <n v="0"/>
    <n v="0"/>
    <n v="10591"/>
    <n v="180128"/>
    <n v="0"/>
    <n v="857618"/>
    <n v="1014016"/>
    <n v="1723787"/>
    <n v="0"/>
    <n v="0"/>
    <n v="146535"/>
    <m/>
    <n v="42429"/>
    <n v="159107"/>
    <n v="28193"/>
    <n v="599745"/>
    <n v="153273"/>
    <n v="264271"/>
    <n v="104892"/>
    <n v="535164"/>
    <n v="5809158"/>
    <n v="0"/>
    <n v="0"/>
    <n v="89130"/>
    <n v="306759"/>
    <n v="0"/>
    <n v="0"/>
    <n v="395889"/>
    <m/>
    <x v="0"/>
    <x v="0"/>
    <m/>
    <m/>
    <m/>
    <m/>
    <x v="0"/>
    <x v="0"/>
    <m/>
    <m/>
    <m/>
    <n v="166"/>
    <n v="233"/>
    <n v="124"/>
    <n v="76"/>
    <n v="105"/>
    <n v="59"/>
    <n v="45"/>
    <n v="62"/>
    <n v="33"/>
    <n v="1"/>
    <n v="0"/>
    <n v="0"/>
    <n v="0"/>
    <n v="1"/>
    <n v="0"/>
    <n v="1"/>
    <n v="0"/>
    <n v="0"/>
    <n v="0"/>
    <n v="0"/>
    <n v="0"/>
    <n v="0"/>
    <n v="0"/>
    <n v="0"/>
    <n v="0"/>
    <n v="0"/>
    <n v="1"/>
    <n v="0"/>
    <n v="0"/>
  </r>
  <r>
    <n v="206374458"/>
    <x v="852"/>
    <d v="2024-01-01T00:00:00"/>
    <d v="2024-12-31T00:00:00"/>
    <n v="366"/>
    <s v="In Process"/>
    <x v="1"/>
    <x v="30"/>
    <x v="1"/>
    <x v="1"/>
    <s v="14 - San Diego/Imperial"/>
    <x v="77"/>
    <s v="760-746-2500"/>
    <s v="100 HOLLAND GLEN"/>
    <s v="ESCONDIDO"/>
    <s v="92026-1354"/>
    <s v="N/A"/>
    <s v="MARK MEMMELAAR"/>
    <s v="No"/>
    <m/>
    <n v="19"/>
    <n v="19"/>
    <x v="1"/>
    <n v="6954"/>
    <n v="5045"/>
    <n v="151.72999999999999"/>
    <n v="68"/>
    <n v="69"/>
    <n v="994"/>
    <m/>
    <m/>
    <m/>
    <n v="106"/>
    <m/>
    <n v="3945"/>
    <m/>
    <x v="0"/>
    <n v="5045"/>
    <m/>
    <m/>
    <m/>
    <m/>
    <m/>
    <m/>
    <m/>
    <m/>
    <n v="2243457"/>
    <n v="365466"/>
    <m/>
    <m/>
    <n v="2608923"/>
    <n v="2527122"/>
    <n v="81801"/>
    <n v="3106583"/>
    <m/>
    <m/>
    <n v="3188384"/>
    <n v="491766"/>
    <m/>
    <m/>
    <m/>
    <n v="46462"/>
    <m/>
    <n v="1705229"/>
    <m/>
    <n v="2243457"/>
    <m/>
    <m/>
    <m/>
    <m/>
    <m/>
    <m/>
    <m/>
    <m/>
    <n v="270863"/>
    <m/>
    <m/>
    <m/>
    <m/>
    <m/>
    <m/>
    <m/>
    <m/>
    <m/>
    <m/>
    <m/>
    <n v="94603"/>
    <m/>
    <m/>
    <m/>
    <n v="0"/>
    <n v="0"/>
    <n v="189431"/>
    <n v="0"/>
    <n v="77698"/>
    <n v="30922"/>
    <n v="59453"/>
    <n v="4110"/>
    <m/>
    <n v="3852"/>
    <m/>
    <m/>
    <m/>
    <m/>
    <m/>
    <m/>
    <m/>
    <m/>
    <m/>
    <m/>
    <m/>
    <m/>
    <m/>
    <m/>
    <m/>
    <m/>
    <m/>
    <m/>
    <m/>
    <m/>
    <m/>
    <m/>
    <m/>
    <m/>
    <m/>
    <m/>
    <m/>
    <m/>
    <m/>
    <m/>
    <m/>
    <m/>
    <m/>
    <m/>
    <m/>
    <m/>
    <m/>
    <m/>
    <m/>
    <m/>
    <m/>
    <m/>
    <m/>
    <m/>
    <m/>
    <m/>
    <m/>
    <m/>
    <m/>
    <m/>
    <m/>
    <m/>
    <m/>
    <m/>
    <m/>
    <m/>
    <m/>
    <m/>
    <m/>
    <m/>
    <m/>
    <m/>
    <n v="2688492"/>
    <n v="510327"/>
    <n v="6088222"/>
    <n v="216400"/>
    <n v="1605151"/>
    <m/>
    <m/>
    <m/>
    <m/>
    <m/>
    <m/>
    <m/>
    <m/>
    <m/>
    <m/>
    <n v="93574"/>
    <m/>
    <n v="72313"/>
    <n v="22209"/>
    <n v="39153"/>
    <n v="17446"/>
    <m/>
    <n v="3852"/>
    <n v="48659"/>
    <n v="8663"/>
    <n v="27920"/>
    <n v="279088"/>
    <n v="10484"/>
    <n v="42361"/>
    <m/>
    <n v="156400"/>
    <n v="95348"/>
    <n v="4028"/>
    <n v="13"/>
    <m/>
    <m/>
    <n v="460"/>
    <m/>
    <n v="7598483"/>
    <n v="114259"/>
    <n v="61437896"/>
    <m/>
    <m/>
    <m/>
    <n v="69150638"/>
    <n v="6174108"/>
    <n v="40073401"/>
    <n v="15966064"/>
    <n v="6937065"/>
    <n v="69150638"/>
    <m/>
    <m/>
    <m/>
    <n v="21466064"/>
    <n v="13441183"/>
    <n v="80067269"/>
    <m/>
    <n v="3034485"/>
    <n v="96542937"/>
    <n v="-35105041"/>
    <m/>
    <m/>
    <m/>
    <n v="21466064"/>
    <n v="-5500000"/>
    <s v="1.12"/>
    <n v="6915000.9600000009"/>
    <n v="2287"/>
    <n v="0"/>
    <n v="2730"/>
    <n v="11609"/>
    <n v="23854"/>
    <n v="0"/>
    <n v="0"/>
    <n v="2050"/>
    <m/>
    <n v="308"/>
    <n v="401"/>
    <n v="1454"/>
    <n v="4027"/>
    <n v="292"/>
    <n v="1437"/>
    <m/>
    <n v="1471"/>
    <n v="51920"/>
    <n v="0"/>
    <n v="0"/>
    <n v="0"/>
    <n v="1329"/>
    <n v="0"/>
    <n v="0"/>
    <n v="1329"/>
    <n v="160458"/>
    <n v="0"/>
    <n v="131227"/>
    <n v="396815"/>
    <n v="513375"/>
    <n v="0"/>
    <n v="0"/>
    <n v="84027"/>
    <m/>
    <n v="5763"/>
    <n v="6956"/>
    <n v="20926"/>
    <n v="98078"/>
    <n v="9419"/>
    <n v="30126"/>
    <m/>
    <n v="37657"/>
    <n v="1494827"/>
    <n v="0"/>
    <n v="0"/>
    <n v="0"/>
    <n v="37646"/>
    <n v="0"/>
    <n v="0"/>
    <n v="37646"/>
    <m/>
    <x v="0"/>
    <x v="0"/>
    <m/>
    <m/>
    <m/>
    <m/>
    <x v="0"/>
    <x v="0"/>
    <m/>
    <m/>
    <m/>
    <n v="48"/>
    <n v="74"/>
    <n v="33"/>
    <n v="28"/>
    <n v="50"/>
    <n v="17"/>
    <n v="18"/>
    <n v="38"/>
    <n v="8"/>
    <n v="0"/>
    <n v="1"/>
    <n v="0"/>
    <n v="1"/>
    <n v="0"/>
    <n v="0"/>
    <n v="1"/>
    <n v="0"/>
    <n v="0"/>
    <n v="0"/>
    <n v="0"/>
    <n v="0"/>
    <n v="0"/>
    <n v="0"/>
    <n v="0"/>
    <n v="0"/>
    <n v="0"/>
    <n v="1"/>
    <n v="0"/>
    <n v="0"/>
  </r>
  <r>
    <n v="206374574"/>
    <x v="853"/>
    <d v="2024-01-01T00:00:00"/>
    <d v="2024-12-31T00:00:00"/>
    <n v="366"/>
    <s v="In Process"/>
    <x v="1"/>
    <x v="30"/>
    <x v="1"/>
    <x v="0"/>
    <s v="14 - San Diego/Imperial"/>
    <x v="82"/>
    <s v="858-293-3900"/>
    <s v="9825 GLEN CENTER DRIVE"/>
    <s v="SAN DIEGO"/>
    <s v="92131-1689"/>
    <m/>
    <s v="PRABHJOT KAUR"/>
    <s v="No"/>
    <m/>
    <n v="45"/>
    <n v="45"/>
    <x v="1"/>
    <n v="16470"/>
    <n v="7699"/>
    <n v="100.64"/>
    <n v="218"/>
    <n v="211"/>
    <n v="4466"/>
    <m/>
    <m/>
    <m/>
    <n v="266"/>
    <m/>
    <n v="2186"/>
    <n v="781"/>
    <x v="0"/>
    <n v="7699"/>
    <m/>
    <m/>
    <m/>
    <m/>
    <m/>
    <m/>
    <m/>
    <m/>
    <n v="4005307"/>
    <n v="1189882"/>
    <n v="-333280"/>
    <n v="12817"/>
    <n v="5541286"/>
    <n v="11187694"/>
    <n v="-5646408"/>
    <n v="2040101"/>
    <n v="12590"/>
    <m/>
    <n v="-3618897"/>
    <n v="2251909"/>
    <m/>
    <m/>
    <m/>
    <n v="134274"/>
    <m/>
    <n v="1243005"/>
    <n v="376119"/>
    <n v="4005307"/>
    <m/>
    <m/>
    <m/>
    <m/>
    <m/>
    <m/>
    <m/>
    <m/>
    <n v="1150106"/>
    <m/>
    <m/>
    <m/>
    <m/>
    <m/>
    <m/>
    <m/>
    <n v="15929"/>
    <m/>
    <m/>
    <m/>
    <n v="18982"/>
    <m/>
    <n v="4865"/>
    <m/>
    <n v="28209"/>
    <n v="0"/>
    <n v="414120"/>
    <n v="0"/>
    <n v="436675"/>
    <n v="98900"/>
    <n v="176475"/>
    <n v="9800"/>
    <m/>
    <n v="25703"/>
    <m/>
    <m/>
    <m/>
    <m/>
    <m/>
    <m/>
    <m/>
    <m/>
    <m/>
    <m/>
    <m/>
    <m/>
    <m/>
    <m/>
    <m/>
    <m/>
    <m/>
    <m/>
    <m/>
    <m/>
    <m/>
    <m/>
    <m/>
    <m/>
    <m/>
    <m/>
    <m/>
    <m/>
    <m/>
    <m/>
    <m/>
    <m/>
    <n v="-281893"/>
    <m/>
    <m/>
    <m/>
    <m/>
    <m/>
    <m/>
    <m/>
    <n v="-51387"/>
    <m/>
    <m/>
    <m/>
    <m/>
    <m/>
    <m/>
    <m/>
    <m/>
    <m/>
    <m/>
    <m/>
    <m/>
    <m/>
    <m/>
    <m/>
    <m/>
    <m/>
    <m/>
    <m/>
    <m/>
    <m/>
    <n v="4372766"/>
    <n v="994822"/>
    <n v="7963424"/>
    <n v="212429"/>
    <n v="2840534"/>
    <m/>
    <m/>
    <m/>
    <m/>
    <m/>
    <m/>
    <m/>
    <m/>
    <n v="45225"/>
    <m/>
    <n v="251092"/>
    <m/>
    <n v="265819"/>
    <n v="58564"/>
    <n v="151767"/>
    <n v="20538"/>
    <m/>
    <n v="25572"/>
    <n v="1310852"/>
    <n v="451885"/>
    <n v="17595"/>
    <n v="592849"/>
    <n v="85983"/>
    <n v="300073"/>
    <n v="91541"/>
    <n v="1965728"/>
    <n v="1911215"/>
    <m/>
    <n v="549861"/>
    <n v="141256"/>
    <m/>
    <m/>
    <n v="109745"/>
    <n v="2230795"/>
    <n v="44613"/>
    <n v="40968066"/>
    <n v="24716"/>
    <m/>
    <m/>
    <n v="43268190"/>
    <n v="1295208"/>
    <m/>
    <m/>
    <n v="41972982"/>
    <n v="43268190"/>
    <m/>
    <m/>
    <m/>
    <m/>
    <n v="5686174"/>
    <n v="30986650"/>
    <m/>
    <n v="10487852"/>
    <n v="47160676"/>
    <n v="-6192610"/>
    <m/>
    <m/>
    <m/>
    <m/>
    <m/>
    <s v="0.87"/>
    <n v="1126830.96"/>
    <n v="2241"/>
    <n v="0"/>
    <n v="11257"/>
    <n v="3999"/>
    <n v="27452"/>
    <n v="0"/>
    <n v="0"/>
    <n v="3177"/>
    <m/>
    <n v="5166"/>
    <n v="11955"/>
    <n v="114"/>
    <n v="13257"/>
    <n v="1752"/>
    <n v="7544"/>
    <n v="1406"/>
    <n v="10270"/>
    <n v="99590"/>
    <n v="0"/>
    <n v="0"/>
    <n v="5988"/>
    <n v="1696"/>
    <n v="0"/>
    <n v="0"/>
    <n v="7684"/>
    <n v="184335"/>
    <n v="0"/>
    <n v="812922"/>
    <n v="151122"/>
    <n v="668008"/>
    <n v="0"/>
    <n v="0"/>
    <n v="111372"/>
    <m/>
    <n v="156517"/>
    <n v="271474"/>
    <n v="2043"/>
    <n v="315589"/>
    <n v="71284"/>
    <n v="180082"/>
    <n v="75892"/>
    <n v="434619"/>
    <n v="3435259"/>
    <n v="0"/>
    <n v="0"/>
    <n v="240783"/>
    <n v="67820"/>
    <n v="0"/>
    <n v="0"/>
    <n v="308603"/>
    <m/>
    <x v="0"/>
    <x v="0"/>
    <m/>
    <m/>
    <m/>
    <m/>
    <x v="0"/>
    <x v="0"/>
    <m/>
    <m/>
    <m/>
    <n v="80"/>
    <n v="131"/>
    <n v="44"/>
    <n v="32"/>
    <n v="57"/>
    <n v="18"/>
    <n v="18"/>
    <n v="31"/>
    <n v="12"/>
    <n v="1"/>
    <n v="0"/>
    <n v="0"/>
    <n v="1"/>
    <n v="0"/>
    <n v="0"/>
    <n v="1"/>
    <n v="0"/>
    <n v="0"/>
    <n v="0"/>
    <n v="0"/>
    <n v="0"/>
    <n v="0"/>
    <n v="0"/>
    <n v="0"/>
    <n v="0"/>
    <n v="0"/>
    <n v="1"/>
    <n v="0"/>
    <n v="0"/>
  </r>
  <r>
    <n v="206380762"/>
    <x v="854"/>
    <d v="2024-01-01T00:00:00"/>
    <d v="2024-12-31T00:00:00"/>
    <n v="366"/>
    <s v="In Process"/>
    <x v="0"/>
    <x v="31"/>
    <x v="0"/>
    <x v="0"/>
    <s v="04 - West Bay"/>
    <x v="83"/>
    <s v="415-563-0565"/>
    <s v="1477 GROVE STREET"/>
    <s v="SAN FRANCISCO"/>
    <s v="94117"/>
    <s v="1588974570"/>
    <s v="SAMUEL STUKOV"/>
    <s v="No"/>
    <m/>
    <n v="168"/>
    <n v="168"/>
    <x v="0"/>
    <n v="61488"/>
    <n v="37500"/>
    <n v="134.47"/>
    <n v="238"/>
    <n v="240"/>
    <n v="4188"/>
    <n v="1007"/>
    <n v="1144"/>
    <n v="23056"/>
    <m/>
    <n v="6"/>
    <n v="191"/>
    <n v="7908"/>
    <x v="0"/>
    <n v="37500"/>
    <m/>
    <m/>
    <m/>
    <m/>
    <m/>
    <m/>
    <m/>
    <m/>
    <n v="14062500"/>
    <n v="2417916"/>
    <n v="1180579"/>
    <n v="2529"/>
    <n v="15302366"/>
    <n v="15938396"/>
    <n v="-636030"/>
    <n v="-17724"/>
    <m/>
    <m/>
    <n v="-653754"/>
    <n v="1570500"/>
    <n v="377625"/>
    <n v="429000"/>
    <n v="8646000"/>
    <m/>
    <n v="2250"/>
    <n v="71625"/>
    <n v="2965500"/>
    <n v="14062500"/>
    <m/>
    <m/>
    <m/>
    <m/>
    <m/>
    <m/>
    <m/>
    <m/>
    <n v="2417916"/>
    <m/>
    <m/>
    <m/>
    <m/>
    <m/>
    <m/>
    <m/>
    <m/>
    <m/>
    <m/>
    <m/>
    <m/>
    <m/>
    <m/>
    <m/>
    <n v="0"/>
    <n v="0"/>
    <n v="1033437"/>
    <n v="0"/>
    <n v="1054117"/>
    <n v="251388"/>
    <n v="59811"/>
    <n v="15283"/>
    <m/>
    <n v="3880"/>
    <m/>
    <m/>
    <m/>
    <m/>
    <m/>
    <m/>
    <m/>
    <m/>
    <m/>
    <m/>
    <m/>
    <m/>
    <m/>
    <m/>
    <m/>
    <m/>
    <m/>
    <m/>
    <m/>
    <m/>
    <m/>
    <m/>
    <m/>
    <m/>
    <m/>
    <m/>
    <m/>
    <m/>
    <m/>
    <m/>
    <m/>
    <m/>
    <n v="-510027"/>
    <m/>
    <m/>
    <m/>
    <m/>
    <m/>
    <n v="1696711"/>
    <m/>
    <m/>
    <m/>
    <m/>
    <m/>
    <n v="-6105"/>
    <m/>
    <m/>
    <m/>
    <m/>
    <m/>
    <m/>
    <m/>
    <m/>
    <m/>
    <m/>
    <m/>
    <m/>
    <m/>
    <m/>
    <m/>
    <m/>
    <m/>
    <n v="5121941"/>
    <n v="1473944"/>
    <n v="9342511"/>
    <n v="66313"/>
    <n v="5993485"/>
    <m/>
    <m/>
    <m/>
    <m/>
    <m/>
    <m/>
    <m/>
    <m/>
    <n v="771"/>
    <m/>
    <n v="223567"/>
    <m/>
    <n v="271977"/>
    <n v="74776"/>
    <n v="62297"/>
    <n v="23166"/>
    <m/>
    <n v="4955"/>
    <n v="733554"/>
    <n v="520774"/>
    <n v="137857"/>
    <n v="1598592"/>
    <n v="421758"/>
    <n v="285600"/>
    <n v="92009"/>
    <n v="3557330"/>
    <n v="1563"/>
    <n v="1874238"/>
    <n v="20946"/>
    <n v="39181"/>
    <m/>
    <m/>
    <m/>
    <n v="16639105"/>
    <m/>
    <n v="8262"/>
    <m/>
    <n v="3218900"/>
    <n v="16962"/>
    <n v="19883229"/>
    <n v="1228288"/>
    <m/>
    <m/>
    <n v="18654941"/>
    <n v="19883229"/>
    <m/>
    <m/>
    <m/>
    <m/>
    <n v="0"/>
    <m/>
    <m/>
    <n v="464056"/>
    <n v="464056"/>
    <n v="-455794"/>
    <m/>
    <m/>
    <m/>
    <m/>
    <m/>
    <s v="9.85"/>
    <n v="12098636.799999999"/>
    <n v="292"/>
    <n v="0"/>
    <n v="23714"/>
    <n v="13733"/>
    <n v="67512"/>
    <n v="0"/>
    <n v="0"/>
    <n v="0"/>
    <n v="3014"/>
    <n v="159"/>
    <n v="13299"/>
    <n v="5271"/>
    <n v="16525"/>
    <n v="8450"/>
    <n v="10192"/>
    <n v="1902"/>
    <n v="10547"/>
    <n v="174610"/>
    <n v="0"/>
    <n v="11546"/>
    <n v="1281"/>
    <n v="34009"/>
    <n v="0"/>
    <n v="0"/>
    <n v="46836"/>
    <n v="23823"/>
    <n v="0"/>
    <n v="1115963"/>
    <n v="513544"/>
    <n v="1463768"/>
    <n v="0"/>
    <n v="0"/>
    <n v="0"/>
    <n v="156355"/>
    <n v="6059"/>
    <n v="247294"/>
    <n v="101537"/>
    <n v="309665"/>
    <n v="317767"/>
    <n v="206145"/>
    <n v="80909"/>
    <n v="579112"/>
    <n v="5121941"/>
    <n v="0"/>
    <n v="710373"/>
    <n v="56192"/>
    <n v="948241"/>
    <n v="0"/>
    <n v="0"/>
    <n v="1714806"/>
    <m/>
    <x v="0"/>
    <x v="0"/>
    <m/>
    <m/>
    <n v="3014"/>
    <m/>
    <x v="0"/>
    <x v="0"/>
    <m/>
    <m/>
    <n v="156355"/>
    <n v="103"/>
    <n v="130"/>
    <n v="91"/>
    <n v="72"/>
    <n v="99"/>
    <n v="60"/>
    <n v="38"/>
    <n v="45"/>
    <n v="31"/>
    <n v="1"/>
    <n v="0"/>
    <n v="0"/>
    <n v="0"/>
    <n v="0"/>
    <n v="1"/>
    <n v="1"/>
    <n v="0"/>
    <n v="0"/>
    <n v="0"/>
    <n v="0"/>
    <n v="0"/>
    <n v="0"/>
    <n v="0"/>
    <n v="0"/>
    <n v="1"/>
    <n v="0"/>
    <n v="0"/>
    <n v="0"/>
    <n v="0"/>
  </r>
  <r>
    <n v="206380772"/>
    <x v="855"/>
    <d v="2024-01-01T00:00:00"/>
    <d v="2024-12-31T00:00:00"/>
    <n v="366"/>
    <s v="In Process"/>
    <x v="0"/>
    <x v="31"/>
    <x v="0"/>
    <x v="0"/>
    <s v="04 - West Bay"/>
    <x v="83"/>
    <s v="415-567-2967"/>
    <s v="1355 ELLIS STREET"/>
    <s v="SAN FRANCISCO"/>
    <s v="94115-0000"/>
    <s v="1235602954"/>
    <s v="MATT RUSSELL"/>
    <s v="Yes"/>
    <m/>
    <n v="92"/>
    <n v="92"/>
    <x v="2"/>
    <n v="33672"/>
    <n v="30741"/>
    <n v="212.83"/>
    <n v="499"/>
    <n v="494"/>
    <n v="7795"/>
    <n v="5191"/>
    <n v="1114"/>
    <n v="14451"/>
    <n v="38"/>
    <m/>
    <n v="396"/>
    <n v="1756"/>
    <x v="0"/>
    <n v="30741"/>
    <m/>
    <m/>
    <m/>
    <m/>
    <m/>
    <m/>
    <m/>
    <m/>
    <n v="23901085"/>
    <n v="4267408"/>
    <n v="7689045"/>
    <n v="10465"/>
    <n v="20489913"/>
    <n v="18243714"/>
    <n v="2246199"/>
    <n v="1"/>
    <m/>
    <m/>
    <n v="2246200"/>
    <n v="9743750"/>
    <n v="6433910"/>
    <n v="484590"/>
    <n v="6286185"/>
    <n v="16530"/>
    <m/>
    <n v="172260"/>
    <n v="763860"/>
    <n v="23901085"/>
    <m/>
    <m/>
    <m/>
    <m/>
    <m/>
    <m/>
    <m/>
    <m/>
    <n v="2473449"/>
    <m/>
    <n v="1779332"/>
    <m/>
    <n v="760"/>
    <m/>
    <n v="1638"/>
    <m/>
    <n v="12074"/>
    <m/>
    <m/>
    <m/>
    <n v="155"/>
    <m/>
    <m/>
    <m/>
    <n v="0"/>
    <n v="0"/>
    <n v="1676145"/>
    <n v="0"/>
    <n v="1491820"/>
    <n v="322200"/>
    <n v="618345"/>
    <n v="103687"/>
    <m/>
    <n v="55211"/>
    <m/>
    <m/>
    <m/>
    <m/>
    <m/>
    <m/>
    <m/>
    <m/>
    <m/>
    <m/>
    <m/>
    <m/>
    <m/>
    <m/>
    <m/>
    <m/>
    <m/>
    <m/>
    <m/>
    <m/>
    <m/>
    <m/>
    <m/>
    <m/>
    <m/>
    <m/>
    <m/>
    <m/>
    <m/>
    <m/>
    <m/>
    <m/>
    <n v="2098723"/>
    <m/>
    <n v="3724291"/>
    <m/>
    <n v="170490"/>
    <m/>
    <n v="1488691"/>
    <m/>
    <n v="15676"/>
    <m/>
    <m/>
    <m/>
    <n v="191174"/>
    <m/>
    <m/>
    <m/>
    <m/>
    <m/>
    <m/>
    <m/>
    <m/>
    <m/>
    <m/>
    <m/>
    <m/>
    <m/>
    <m/>
    <m/>
    <m/>
    <m/>
    <n v="7881621"/>
    <n v="2442135"/>
    <n v="7919958"/>
    <n v="157231"/>
    <n v="6879114"/>
    <m/>
    <m/>
    <m/>
    <m/>
    <m/>
    <m/>
    <m/>
    <m/>
    <n v="3229"/>
    <m/>
    <n v="704435"/>
    <m/>
    <n v="482578"/>
    <n v="97288"/>
    <n v="302938"/>
    <n v="48495"/>
    <m/>
    <n v="185903"/>
    <n v="600116"/>
    <n v="683830"/>
    <n v="160667"/>
    <n v="1173158"/>
    <n v="131485"/>
    <n v="225814"/>
    <n v="117148"/>
    <n v="4803985"/>
    <n v="76020"/>
    <n v="1131600"/>
    <n v="161031"/>
    <n v="46140"/>
    <m/>
    <n v="12539"/>
    <n v="216201"/>
    <n v="17397723"/>
    <m/>
    <n v="1049985"/>
    <m/>
    <m/>
    <m/>
    <n v="18447708"/>
    <n v="2354559"/>
    <m/>
    <m/>
    <n v="16093149"/>
    <n v="18447708"/>
    <n v="14882720"/>
    <m/>
    <m/>
    <m/>
    <n v="0"/>
    <m/>
    <n v="1048715"/>
    <n v="243437"/>
    <n v="1292152"/>
    <n v="-242167"/>
    <m/>
    <m/>
    <m/>
    <m/>
    <m/>
    <s v="0.00"/>
    <n v="0"/>
    <n v="1989"/>
    <n v="0"/>
    <n v="23771"/>
    <n v="15580"/>
    <n v="61393"/>
    <n v="0"/>
    <n v="0"/>
    <n v="0"/>
    <n v="5948"/>
    <n v="1684"/>
    <n v="16886"/>
    <n v="5271"/>
    <n v="21385"/>
    <n v="2108"/>
    <n v="7234"/>
    <n v="1572"/>
    <n v="20310"/>
    <n v="185131"/>
    <n v="0"/>
    <n v="70"/>
    <n v="2627"/>
    <n v="8364"/>
    <n v="0"/>
    <n v="0"/>
    <n v="11061"/>
    <n v="284112"/>
    <n v="0"/>
    <n v="1486648"/>
    <n v="977236"/>
    <n v="1782976"/>
    <n v="0"/>
    <n v="0"/>
    <n v="0"/>
    <n v="329355"/>
    <n v="114880"/>
    <n v="404256"/>
    <n v="111033"/>
    <n v="506436"/>
    <n v="96268"/>
    <n v="166841"/>
    <n v="85215"/>
    <n v="1536365"/>
    <n v="7881621"/>
    <n v="0"/>
    <n v="6164"/>
    <n v="158870"/>
    <n v="329732"/>
    <n v="0"/>
    <n v="0"/>
    <n v="494766"/>
    <m/>
    <x v="0"/>
    <x v="0"/>
    <m/>
    <m/>
    <n v="5948"/>
    <m/>
    <x v="0"/>
    <x v="0"/>
    <m/>
    <m/>
    <n v="329355"/>
    <n v="103"/>
    <n v="158"/>
    <n v="68"/>
    <n v="62"/>
    <n v="102"/>
    <n v="37"/>
    <n v="32"/>
    <n v="46"/>
    <n v="22"/>
    <n v="1"/>
    <n v="0"/>
    <n v="0"/>
    <n v="0"/>
    <n v="1"/>
    <n v="0"/>
    <n v="1"/>
    <n v="0"/>
    <n v="0"/>
    <n v="0"/>
    <n v="0"/>
    <n v="0"/>
    <n v="0"/>
    <n v="0"/>
    <n v="0"/>
    <n v="1"/>
    <n v="0"/>
    <n v="0"/>
    <n v="0"/>
    <n v="0"/>
  </r>
  <r>
    <n v="206380814"/>
    <x v="856"/>
    <d v="2024-01-01T00:00:00"/>
    <d v="2024-12-31T00:00:00"/>
    <n v="366"/>
    <s v="In Process"/>
    <x v="0"/>
    <x v="31"/>
    <x v="0"/>
    <x v="0"/>
    <s v="04 - West Bay"/>
    <x v="83"/>
    <s v="415-661-8787"/>
    <s v="2043 19TH AVENUE"/>
    <s v="SAN FRANCISCO"/>
    <s v="94116"/>
    <s v="1427072016"/>
    <s v="EDIL BASA"/>
    <s v="Yes"/>
    <m/>
    <n v="140"/>
    <n v="140"/>
    <x v="0"/>
    <n v="51240"/>
    <n v="49524"/>
    <n v="221.09"/>
    <n v="362"/>
    <n v="366"/>
    <n v="7156"/>
    <n v="3612"/>
    <n v="1007"/>
    <n v="34364"/>
    <n v="66"/>
    <m/>
    <n v="783"/>
    <n v="2536"/>
    <x v="0"/>
    <n v="49524"/>
    <m/>
    <m/>
    <m/>
    <m/>
    <m/>
    <m/>
    <m/>
    <m/>
    <n v="21174575"/>
    <n v="6932612"/>
    <n v="2570965"/>
    <n v="45727"/>
    <n v="25581949"/>
    <n v="23782609"/>
    <n v="1799340"/>
    <n v="4"/>
    <m/>
    <m/>
    <n v="1799344"/>
    <n v="3051125"/>
    <n v="1535100"/>
    <n v="427975"/>
    <n v="14667825"/>
    <m/>
    <n v="30125"/>
    <n v="383350"/>
    <n v="1079075"/>
    <n v="21174575"/>
    <m/>
    <m/>
    <m/>
    <m/>
    <m/>
    <m/>
    <m/>
    <m/>
    <n v="4644860"/>
    <m/>
    <n v="2105508"/>
    <m/>
    <n v="10042"/>
    <m/>
    <n v="89883"/>
    <m/>
    <m/>
    <m/>
    <m/>
    <m/>
    <n v="19415"/>
    <m/>
    <n v="62904"/>
    <m/>
    <n v="19134"/>
    <n v="6781"/>
    <n v="2597925"/>
    <n v="0"/>
    <n v="2634250"/>
    <n v="396100"/>
    <n v="1133225"/>
    <n v="106117"/>
    <m/>
    <n v="39080"/>
    <m/>
    <m/>
    <m/>
    <m/>
    <m/>
    <m/>
    <m/>
    <m/>
    <m/>
    <m/>
    <m/>
    <m/>
    <m/>
    <m/>
    <m/>
    <m/>
    <m/>
    <m/>
    <m/>
    <m/>
    <m/>
    <m/>
    <m/>
    <m/>
    <m/>
    <m/>
    <m/>
    <m/>
    <m/>
    <m/>
    <m/>
    <m/>
    <n v="-163162"/>
    <m/>
    <n v="615915"/>
    <m/>
    <n v="-397200"/>
    <m/>
    <n v="2481382"/>
    <m/>
    <m/>
    <m/>
    <n v="-175713"/>
    <m/>
    <n v="209743"/>
    <m/>
    <m/>
    <m/>
    <m/>
    <m/>
    <m/>
    <m/>
    <m/>
    <m/>
    <m/>
    <m/>
    <m/>
    <m/>
    <m/>
    <m/>
    <m/>
    <m/>
    <n v="10387533"/>
    <n v="2896140"/>
    <n v="10498936"/>
    <n v="218296"/>
    <n v="10339354"/>
    <m/>
    <m/>
    <m/>
    <m/>
    <m/>
    <m/>
    <m/>
    <m/>
    <n v="62820"/>
    <m/>
    <n v="867794"/>
    <m/>
    <n v="638541"/>
    <n v="223940"/>
    <n v="355935"/>
    <n v="68339"/>
    <m/>
    <n v="32216"/>
    <n v="756244"/>
    <n v="499391"/>
    <n v="311106"/>
    <n v="1682604"/>
    <n v="221302"/>
    <n v="191477"/>
    <n v="70112"/>
    <n v="4887806"/>
    <n v="149161"/>
    <n v="2032995"/>
    <n v="193660"/>
    <n v="145984"/>
    <m/>
    <m/>
    <n v="51828"/>
    <n v="5449318"/>
    <m/>
    <n v="965428"/>
    <n v="3269"/>
    <n v="43527"/>
    <n v="34914110"/>
    <n v="41375652"/>
    <n v="2685705"/>
    <n v="38044018"/>
    <m/>
    <n v="645929"/>
    <n v="41375652"/>
    <m/>
    <n v="29134"/>
    <m/>
    <m/>
    <n v="0"/>
    <m/>
    <n v="1031034"/>
    <n v="418780"/>
    <n v="1449814"/>
    <n v="-484386"/>
    <m/>
    <m/>
    <m/>
    <m/>
    <m/>
    <s v="0.00"/>
    <n v="0"/>
    <n v="2618"/>
    <n v="0"/>
    <n v="28459"/>
    <n v="33342"/>
    <n v="95285"/>
    <n v="0"/>
    <n v="0"/>
    <n v="8133"/>
    <n v="21122"/>
    <n v="5266"/>
    <n v="15225"/>
    <n v="9938"/>
    <n v="32746"/>
    <n v="5153"/>
    <n v="6080"/>
    <n v="900"/>
    <n v="17486"/>
    <n v="281753"/>
    <n v="0"/>
    <n v="69"/>
    <n v="6345"/>
    <n v="32713"/>
    <n v="0"/>
    <n v="0"/>
    <n v="39127"/>
    <n v="226122"/>
    <n v="0"/>
    <n v="1602697"/>
    <n v="1561121"/>
    <n v="2746646"/>
    <n v="0"/>
    <n v="0"/>
    <n v="404217"/>
    <n v="1212558"/>
    <n v="133015"/>
    <n v="336856"/>
    <n v="207009"/>
    <n v="736443"/>
    <n v="170744"/>
    <n v="150522"/>
    <n v="51471"/>
    <n v="848112"/>
    <n v="10387533"/>
    <n v="0"/>
    <n v="3790"/>
    <n v="285538"/>
    <n v="1144959"/>
    <n v="0"/>
    <n v="0"/>
    <n v="1434287"/>
    <m/>
    <x v="0"/>
    <x v="0"/>
    <m/>
    <m/>
    <n v="21122"/>
    <m/>
    <x v="0"/>
    <x v="0"/>
    <m/>
    <m/>
    <n v="1212558"/>
    <n v="183"/>
    <n v="242"/>
    <n v="136"/>
    <n v="125"/>
    <n v="170"/>
    <n v="91"/>
    <n v="54"/>
    <n v="82"/>
    <n v="36"/>
    <n v="1"/>
    <n v="0"/>
    <n v="0"/>
    <n v="0"/>
    <n v="0"/>
    <n v="1"/>
    <n v="1"/>
    <n v="0"/>
    <n v="0"/>
    <n v="0"/>
    <n v="0"/>
    <n v="0"/>
    <n v="0"/>
    <n v="0"/>
    <n v="0"/>
    <n v="1"/>
    <n v="0"/>
    <n v="0"/>
    <n v="0"/>
    <n v="0"/>
  </r>
  <r>
    <n v="206380830"/>
    <x v="857"/>
    <d v="2024-01-01T00:00:00"/>
    <d v="2024-12-31T00:00:00"/>
    <n v="366"/>
    <s v="In Process"/>
    <x v="0"/>
    <x v="31"/>
    <x v="0"/>
    <x v="0"/>
    <s v="04 - West Bay"/>
    <x v="83"/>
    <s v="415-931-8806"/>
    <s v="1250 HAYES STREET"/>
    <s v="SAN FRANCISCO"/>
    <s v="94117-0000"/>
    <s v="ZZR18519I"/>
    <s v="JOHN CHALICH"/>
    <s v="No"/>
    <m/>
    <n v="34"/>
    <n v="34"/>
    <x v="1"/>
    <n v="12444"/>
    <n v="10953"/>
    <n v="88.02"/>
    <n v="15"/>
    <n v="13"/>
    <m/>
    <m/>
    <n v="1733"/>
    <m/>
    <m/>
    <n v="7224"/>
    <n v="1996"/>
    <m/>
    <x v="0"/>
    <n v="10953"/>
    <m/>
    <m/>
    <m/>
    <m/>
    <m/>
    <m/>
    <m/>
    <m/>
    <n v="4185441"/>
    <n v="108796"/>
    <n v="6432"/>
    <n v="1"/>
    <n v="4287806"/>
    <n v="3773071"/>
    <n v="514735"/>
    <n v="24"/>
    <n v="20633"/>
    <m/>
    <n v="494126"/>
    <m/>
    <m/>
    <n v="602302"/>
    <m/>
    <m/>
    <n v="2717433"/>
    <n v="865706"/>
    <m/>
    <n v="4185441"/>
    <m/>
    <m/>
    <m/>
    <m/>
    <m/>
    <m/>
    <m/>
    <m/>
    <m/>
    <m/>
    <m/>
    <m/>
    <m/>
    <m/>
    <m/>
    <m/>
    <m/>
    <m/>
    <m/>
    <m/>
    <n v="108796"/>
    <m/>
    <m/>
    <m/>
    <n v="36853"/>
    <n v="0"/>
    <n v="0"/>
    <n v="0"/>
    <n v="34729"/>
    <n v="833"/>
    <n v="1180"/>
    <n v="0"/>
    <m/>
    <n v="35201"/>
    <m/>
    <m/>
    <m/>
    <m/>
    <m/>
    <m/>
    <m/>
    <m/>
    <m/>
    <m/>
    <m/>
    <m/>
    <m/>
    <m/>
    <m/>
    <m/>
    <m/>
    <m/>
    <m/>
    <m/>
    <m/>
    <m/>
    <m/>
    <m/>
    <m/>
    <m/>
    <m/>
    <m/>
    <m/>
    <m/>
    <m/>
    <m/>
    <m/>
    <m/>
    <m/>
    <m/>
    <n v="3795"/>
    <m/>
    <m/>
    <m/>
    <m/>
    <m/>
    <n v="2637"/>
    <m/>
    <m/>
    <m/>
    <m/>
    <m/>
    <m/>
    <m/>
    <m/>
    <m/>
    <m/>
    <m/>
    <m/>
    <m/>
    <m/>
    <m/>
    <m/>
    <m/>
    <m/>
    <m/>
    <n v="1980956"/>
    <n v="430531"/>
    <n v="1361584"/>
    <n v="29127"/>
    <n v="1863195"/>
    <m/>
    <m/>
    <m/>
    <m/>
    <m/>
    <m/>
    <m/>
    <m/>
    <n v="36853"/>
    <m/>
    <m/>
    <m/>
    <n v="34729"/>
    <n v="833"/>
    <n v="1180"/>
    <m/>
    <m/>
    <n v="2400"/>
    <n v="175343"/>
    <n v="123574"/>
    <n v="101470"/>
    <n v="343575"/>
    <n v="14443"/>
    <n v="30968"/>
    <n v="2739"/>
    <n v="780068"/>
    <n v="7270"/>
    <n v="216000"/>
    <n v="27065"/>
    <n v="11366"/>
    <m/>
    <m/>
    <m/>
    <n v="801042"/>
    <n v="300300"/>
    <n v="123934"/>
    <m/>
    <n v="160000"/>
    <m/>
    <n v="1385276"/>
    <n v="141604"/>
    <m/>
    <m/>
    <n v="1243672"/>
    <n v="1385276"/>
    <m/>
    <n v="160000"/>
    <m/>
    <m/>
    <n v="0"/>
    <m/>
    <n v="128187"/>
    <n v="391889"/>
    <n v="520076"/>
    <n v="-396142"/>
    <m/>
    <m/>
    <m/>
    <m/>
    <m/>
    <s v="2.75"/>
    <n v="389411"/>
    <n v="2139"/>
    <n v="0"/>
    <n v="4171"/>
    <n v="7002"/>
    <n v="26757"/>
    <n v="0"/>
    <n v="0"/>
    <n v="0"/>
    <m/>
    <n v="901"/>
    <n v="3999"/>
    <n v="2137"/>
    <n v="7567"/>
    <n v="408"/>
    <n v="890"/>
    <m/>
    <n v="4333"/>
    <n v="60304"/>
    <n v="0"/>
    <n v="0"/>
    <n v="685"/>
    <n v="2172"/>
    <n v="0"/>
    <n v="0"/>
    <n v="2857"/>
    <n v="160674"/>
    <n v="0"/>
    <n v="198603"/>
    <n v="296864"/>
    <n v="660892"/>
    <n v="0"/>
    <n v="0"/>
    <n v="0"/>
    <m/>
    <n v="26085"/>
    <n v="95530"/>
    <n v="53063"/>
    <n v="189753"/>
    <n v="11016"/>
    <n v="20620"/>
    <m/>
    <n v="267856"/>
    <n v="1980956"/>
    <n v="0"/>
    <n v="0"/>
    <n v="44242"/>
    <n v="82232"/>
    <n v="0"/>
    <n v="0"/>
    <n v="126474"/>
    <m/>
    <x v="0"/>
    <x v="0"/>
    <m/>
    <m/>
    <m/>
    <m/>
    <x v="0"/>
    <x v="0"/>
    <m/>
    <m/>
    <m/>
    <n v="45"/>
    <n v="61"/>
    <n v="34"/>
    <n v="33"/>
    <n v="43"/>
    <n v="25"/>
    <n v="23"/>
    <n v="30"/>
    <n v="19"/>
    <n v="1"/>
    <n v="0"/>
    <n v="0"/>
    <n v="1"/>
    <n v="0"/>
    <n v="0"/>
    <n v="1"/>
    <n v="0"/>
    <n v="0"/>
    <n v="0"/>
    <n v="0"/>
    <n v="0"/>
    <n v="0"/>
    <n v="0"/>
    <n v="0"/>
    <n v="1"/>
    <n v="0"/>
    <n v="0"/>
    <n v="0"/>
    <n v="0"/>
  </r>
  <r>
    <n v="206380849"/>
    <x v="858"/>
    <d v="2024-01-01T00:00:00"/>
    <d v="2024-12-31T00:00:00"/>
    <n v="366"/>
    <s v="In Process"/>
    <x v="0"/>
    <x v="31"/>
    <x v="0"/>
    <x v="0"/>
    <s v="04 - West Bay"/>
    <x v="83"/>
    <s v="415-566-1200"/>
    <s v="1575 7TH AVE"/>
    <s v="SAN FRANCISCO"/>
    <s v="94122-0000"/>
    <s v="1538685946"/>
    <s v="DANIEL DALY"/>
    <s v="Yes"/>
    <s v="LIFE GENERATIONS HEALTHCARE"/>
    <n v="68"/>
    <n v="68"/>
    <x v="2"/>
    <n v="24888"/>
    <n v="20586"/>
    <n v="191.6"/>
    <n v="270"/>
    <n v="267"/>
    <n v="7952"/>
    <n v="952"/>
    <n v="982"/>
    <n v="9766"/>
    <m/>
    <m/>
    <n v="825"/>
    <n v="109"/>
    <x v="0"/>
    <n v="20586"/>
    <m/>
    <m/>
    <m/>
    <m/>
    <m/>
    <m/>
    <m/>
    <m/>
    <n v="11563600"/>
    <n v="3446550"/>
    <n v="137136"/>
    <n v="29438"/>
    <n v="14902452"/>
    <n v="14555551"/>
    <n v="346901"/>
    <n v="-4795"/>
    <m/>
    <m/>
    <n v="342106"/>
    <n v="4717548"/>
    <n v="512558"/>
    <n v="525241"/>
    <n v="5333484"/>
    <m/>
    <m/>
    <n v="417099"/>
    <n v="57670"/>
    <n v="11563600"/>
    <m/>
    <m/>
    <m/>
    <m/>
    <m/>
    <m/>
    <m/>
    <m/>
    <n v="2482714"/>
    <m/>
    <n v="342356"/>
    <m/>
    <n v="17740"/>
    <m/>
    <n v="29256"/>
    <m/>
    <m/>
    <m/>
    <m/>
    <m/>
    <n v="4801"/>
    <m/>
    <n v="569683"/>
    <m/>
    <n v="55005"/>
    <n v="0"/>
    <n v="873300"/>
    <n v="569665"/>
    <n v="902850"/>
    <n v="330080"/>
    <n v="631349"/>
    <n v="52136"/>
    <m/>
    <n v="32165"/>
    <m/>
    <m/>
    <m/>
    <m/>
    <m/>
    <m/>
    <m/>
    <m/>
    <m/>
    <m/>
    <m/>
    <m/>
    <m/>
    <m/>
    <m/>
    <m/>
    <m/>
    <m/>
    <m/>
    <m/>
    <m/>
    <m/>
    <m/>
    <m/>
    <m/>
    <m/>
    <m/>
    <m/>
    <n v="270"/>
    <m/>
    <m/>
    <m/>
    <n v="-1009578"/>
    <m/>
    <n v="-54560"/>
    <m/>
    <n v="101076"/>
    <m/>
    <n v="1090274"/>
    <m/>
    <m/>
    <m/>
    <m/>
    <m/>
    <n v="9654"/>
    <m/>
    <m/>
    <m/>
    <m/>
    <m/>
    <m/>
    <m/>
    <m/>
    <m/>
    <m/>
    <m/>
    <m/>
    <m/>
    <m/>
    <m/>
    <m/>
    <m/>
    <n v="5580133"/>
    <n v="1914193"/>
    <n v="7061225"/>
    <n v="22202"/>
    <n v="5381108"/>
    <m/>
    <m/>
    <m/>
    <m/>
    <m/>
    <m/>
    <m/>
    <m/>
    <n v="64714"/>
    <m/>
    <n v="552016"/>
    <n v="131568"/>
    <n v="195132"/>
    <n v="62402"/>
    <n v="251998"/>
    <n v="32489"/>
    <m/>
    <n v="18693"/>
    <n v="553678"/>
    <n v="291533"/>
    <n v="193461"/>
    <n v="843016"/>
    <n v="261264"/>
    <n v="149084"/>
    <n v="259368"/>
    <n v="2800022"/>
    <n v="43244"/>
    <n v="1508727"/>
    <n v="114748"/>
    <n v="68259"/>
    <m/>
    <m/>
    <n v="779027"/>
    <n v="11646738"/>
    <m/>
    <n v="151650"/>
    <n v="5900"/>
    <n v="36561"/>
    <n v="11967"/>
    <n v="11852816"/>
    <n v="12082955"/>
    <n v="31322"/>
    <n v="27905"/>
    <n v="-289366"/>
    <n v="11852816"/>
    <m/>
    <m/>
    <n v="11222013"/>
    <m/>
    <n v="13989"/>
    <m/>
    <n v="276967"/>
    <n v="119960"/>
    <n v="410916"/>
    <n v="-259266"/>
    <m/>
    <m/>
    <m/>
    <n v="36561"/>
    <n v="-8656"/>
    <s v="0.75"/>
    <n v="9062216.25"/>
    <n v="4664"/>
    <n v="0"/>
    <n v="20127"/>
    <n v="16406"/>
    <n v="43503"/>
    <n v="0"/>
    <n v="0"/>
    <n v="0"/>
    <n v="3535"/>
    <n v="2117"/>
    <m/>
    <m/>
    <n v="17773"/>
    <n v="4259"/>
    <n v="3752"/>
    <n v="3242"/>
    <n v="19927"/>
    <n v="139305"/>
    <n v="0"/>
    <n v="0"/>
    <n v="21"/>
    <n v="6281"/>
    <n v="0"/>
    <n v="0"/>
    <n v="6302"/>
    <n v="349643"/>
    <n v="0"/>
    <n v="1231898"/>
    <n v="770826"/>
    <n v="1337519"/>
    <n v="0"/>
    <n v="0"/>
    <n v="0"/>
    <n v="151754"/>
    <n v="75594"/>
    <m/>
    <m/>
    <n v="447045"/>
    <n v="164896"/>
    <n v="101650"/>
    <n v="178317"/>
    <n v="770991"/>
    <n v="5580133"/>
    <n v="0"/>
    <n v="0"/>
    <n v="1403"/>
    <n v="226901"/>
    <n v="0"/>
    <n v="0"/>
    <n v="228304"/>
    <m/>
    <x v="0"/>
    <x v="0"/>
    <m/>
    <n v="3535"/>
    <m/>
    <m/>
    <x v="0"/>
    <x v="0"/>
    <m/>
    <n v="151754"/>
    <m/>
    <n v="81"/>
    <n v="114"/>
    <n v="59"/>
    <n v="50"/>
    <n v="79"/>
    <n v="31"/>
    <n v="25"/>
    <n v="41"/>
    <n v="17"/>
    <n v="1"/>
    <n v="0"/>
    <n v="0"/>
    <n v="0"/>
    <n v="1"/>
    <n v="0"/>
    <n v="1"/>
    <n v="0"/>
    <n v="0"/>
    <n v="0"/>
    <n v="0"/>
    <n v="0"/>
    <n v="0"/>
    <n v="0"/>
    <n v="0"/>
    <n v="1"/>
    <n v="0"/>
    <n v="0"/>
    <n v="0"/>
    <n v="0"/>
  </r>
  <r>
    <n v="206380921"/>
    <x v="859"/>
    <d v="2024-01-01T00:00:00"/>
    <d v="2024-12-31T00:00:00"/>
    <n v="366"/>
    <s v="In Process"/>
    <x v="0"/>
    <x v="31"/>
    <x v="0"/>
    <x v="0"/>
    <s v="04 - West Bay"/>
    <x v="83"/>
    <s v="415-563-7600"/>
    <s v="2707 PINE STREET"/>
    <s v="SAN FRANCISCO"/>
    <s v="94115"/>
    <s v="1992882278"/>
    <s v="GEOFFREY GERDING"/>
    <s v="Yes"/>
    <m/>
    <n v="120"/>
    <n v="120"/>
    <x v="0"/>
    <n v="43920"/>
    <n v="40985"/>
    <n v="213.46"/>
    <n v="453"/>
    <n v="450"/>
    <n v="6081"/>
    <n v="5112"/>
    <n v="1768"/>
    <n v="26100"/>
    <m/>
    <m/>
    <n v="501"/>
    <n v="1423"/>
    <x v="0"/>
    <n v="40985"/>
    <m/>
    <m/>
    <m/>
    <m/>
    <m/>
    <m/>
    <m/>
    <m/>
    <n v="18815043"/>
    <n v="6188064"/>
    <n v="2750102"/>
    <n v="38035"/>
    <n v="22291040"/>
    <n v="21361868"/>
    <n v="929172"/>
    <n v="4"/>
    <m/>
    <m/>
    <n v="929176"/>
    <n v="2797300"/>
    <n v="2324850"/>
    <n v="802728"/>
    <n v="12007800"/>
    <m/>
    <m/>
    <n v="230985"/>
    <n v="651380"/>
    <n v="18815043"/>
    <m/>
    <m/>
    <m/>
    <m/>
    <m/>
    <m/>
    <m/>
    <m/>
    <n v="3656729"/>
    <m/>
    <n v="2490721"/>
    <m/>
    <n v="217"/>
    <m/>
    <n v="18323"/>
    <m/>
    <m/>
    <m/>
    <m/>
    <m/>
    <n v="20564"/>
    <m/>
    <n v="1510"/>
    <m/>
    <n v="22496"/>
    <n v="11425"/>
    <n v="2537700"/>
    <n v="0"/>
    <n v="2266017"/>
    <n v="257100"/>
    <n v="1004791"/>
    <n v="42029"/>
    <m/>
    <n v="46506"/>
    <m/>
    <m/>
    <m/>
    <m/>
    <m/>
    <m/>
    <m/>
    <m/>
    <m/>
    <m/>
    <m/>
    <m/>
    <m/>
    <m/>
    <m/>
    <m/>
    <m/>
    <m/>
    <m/>
    <m/>
    <m/>
    <m/>
    <m/>
    <m/>
    <m/>
    <m/>
    <m/>
    <m/>
    <m/>
    <m/>
    <m/>
    <m/>
    <n v="-491694"/>
    <m/>
    <n v="440405"/>
    <m/>
    <n v="-59690"/>
    <m/>
    <n v="2683966"/>
    <m/>
    <m/>
    <m/>
    <m/>
    <m/>
    <n v="177115"/>
    <m/>
    <m/>
    <m/>
    <m/>
    <m/>
    <m/>
    <m/>
    <m/>
    <m/>
    <m/>
    <m/>
    <m/>
    <m/>
    <m/>
    <m/>
    <m/>
    <m/>
    <n v="9160162"/>
    <n v="2526692"/>
    <n v="9675014"/>
    <n v="236228"/>
    <n v="8822424"/>
    <m/>
    <m/>
    <m/>
    <m/>
    <m/>
    <m/>
    <m/>
    <m/>
    <n v="101944"/>
    <m/>
    <n v="894619"/>
    <m/>
    <n v="615769"/>
    <n v="104776"/>
    <n v="360248"/>
    <n v="35563"/>
    <m/>
    <n v="25641"/>
    <n v="825053"/>
    <n v="403805"/>
    <n v="110041"/>
    <n v="1252549"/>
    <n v="202551"/>
    <n v="307244"/>
    <n v="80142"/>
    <n v="4284232"/>
    <n v="202025"/>
    <n v="2064726"/>
    <n v="194920"/>
    <n v="147977"/>
    <m/>
    <m/>
    <n v="325619"/>
    <n v="4231755"/>
    <m/>
    <n v="1182934"/>
    <n v="5350"/>
    <n v="14955"/>
    <n v="35441763"/>
    <n v="40876757"/>
    <n v="1993633"/>
    <n v="37269091"/>
    <n v="691935"/>
    <n v="922098"/>
    <n v="40876757"/>
    <m/>
    <m/>
    <m/>
    <n v="691935"/>
    <n v="0"/>
    <m/>
    <n v="1285553"/>
    <n v="531074"/>
    <n v="1816627"/>
    <n v="-633693"/>
    <m/>
    <m/>
    <m/>
    <n v="691935"/>
    <m/>
    <s v="0.00"/>
    <n v="0"/>
    <n v="3811"/>
    <n v="0"/>
    <n v="25705"/>
    <n v="24169"/>
    <n v="80269"/>
    <n v="0"/>
    <n v="0"/>
    <n v="4550"/>
    <n v="17542"/>
    <n v="8679"/>
    <n v="13402"/>
    <n v="2585"/>
    <n v="26316"/>
    <n v="4620"/>
    <n v="9820"/>
    <n v="1203"/>
    <n v="18889"/>
    <n v="241560"/>
    <n v="0"/>
    <n v="0"/>
    <n v="4639"/>
    <n v="24553"/>
    <n v="0"/>
    <n v="0"/>
    <n v="29192"/>
    <n v="252043"/>
    <n v="0"/>
    <n v="1508479"/>
    <n v="1157642"/>
    <n v="2481103"/>
    <n v="0"/>
    <n v="0"/>
    <n v="309551"/>
    <n v="996138"/>
    <n v="200960"/>
    <n v="259781"/>
    <n v="51457"/>
    <n v="583681"/>
    <n v="165434"/>
    <n v="229044"/>
    <n v="66333"/>
    <n v="898516"/>
    <n v="9160162"/>
    <n v="0"/>
    <n v="0"/>
    <n v="208736"/>
    <n v="859356"/>
    <n v="0"/>
    <n v="0"/>
    <n v="1068092"/>
    <m/>
    <x v="0"/>
    <x v="0"/>
    <m/>
    <m/>
    <n v="17542"/>
    <m/>
    <x v="0"/>
    <x v="0"/>
    <m/>
    <m/>
    <n v="996138"/>
    <n v="170"/>
    <n v="265"/>
    <n v="118"/>
    <n v="117"/>
    <n v="191"/>
    <n v="74"/>
    <n v="57"/>
    <n v="115"/>
    <n v="30"/>
    <n v="1"/>
    <n v="0"/>
    <n v="0"/>
    <n v="0"/>
    <n v="0"/>
    <n v="1"/>
    <n v="1"/>
    <n v="0"/>
    <n v="0"/>
    <n v="0"/>
    <n v="0"/>
    <n v="0"/>
    <n v="0"/>
    <n v="0"/>
    <n v="0"/>
    <n v="1"/>
    <n v="0"/>
    <n v="0"/>
    <n v="0"/>
    <n v="0"/>
  </r>
  <r>
    <n v="206380938"/>
    <x v="860"/>
    <d v="2024-01-01T00:00:00"/>
    <d v="2024-12-31T00:00:00"/>
    <n v="366"/>
    <s v="In Process"/>
    <x v="0"/>
    <x v="31"/>
    <x v="0"/>
    <x v="0"/>
    <s v="04 - West Bay"/>
    <x v="83"/>
    <s v="415673840"/>
    <s v="1359 PINE STREET"/>
    <s v="SAN FRANCISCO"/>
    <s v="94109-0000"/>
    <s v="1972201598"/>
    <s v="MATT RUSSELL"/>
    <s v="Yes"/>
    <m/>
    <n v="180"/>
    <n v="180"/>
    <x v="0"/>
    <n v="65880"/>
    <n v="62990"/>
    <n v="224.32"/>
    <n v="601"/>
    <n v="589"/>
    <n v="7959"/>
    <n v="5696"/>
    <n v="5988"/>
    <n v="40855"/>
    <m/>
    <n v="23"/>
    <n v="109"/>
    <n v="2360"/>
    <x v="0"/>
    <n v="62990"/>
    <m/>
    <m/>
    <m/>
    <m/>
    <m/>
    <m/>
    <m/>
    <m/>
    <n v="43705455"/>
    <n v="4494618"/>
    <n v="11235861"/>
    <n v="50194"/>
    <n v="37014406"/>
    <n v="36461134"/>
    <n v="553272"/>
    <n v="-4"/>
    <m/>
    <m/>
    <n v="553268"/>
    <n v="9948750"/>
    <n v="7120000"/>
    <n v="3127930"/>
    <n v="22122795"/>
    <m/>
    <n v="28750"/>
    <n v="59150"/>
    <n v="1298080"/>
    <n v="43705455"/>
    <m/>
    <m/>
    <m/>
    <m/>
    <m/>
    <m/>
    <m/>
    <m/>
    <n v="2554698"/>
    <m/>
    <n v="1894456"/>
    <m/>
    <n v="1590"/>
    <m/>
    <n v="22133"/>
    <m/>
    <m/>
    <m/>
    <n v="14650"/>
    <m/>
    <n v="6825"/>
    <m/>
    <n v="266"/>
    <m/>
    <n v="0"/>
    <n v="0"/>
    <n v="2041475"/>
    <n v="6825"/>
    <n v="1609250"/>
    <n v="275775"/>
    <n v="363248"/>
    <n v="152491"/>
    <m/>
    <n v="45554"/>
    <m/>
    <m/>
    <m/>
    <m/>
    <m/>
    <m/>
    <m/>
    <m/>
    <m/>
    <m/>
    <m/>
    <m/>
    <m/>
    <m/>
    <m/>
    <m/>
    <m/>
    <m/>
    <m/>
    <m/>
    <m/>
    <m/>
    <m/>
    <m/>
    <m/>
    <m/>
    <m/>
    <m/>
    <m/>
    <m/>
    <m/>
    <m/>
    <n v="1877780"/>
    <m/>
    <n v="4166281"/>
    <m/>
    <n v="-24227"/>
    <m/>
    <n v="4887076"/>
    <m/>
    <m/>
    <m/>
    <n v="35200"/>
    <m/>
    <n v="293751"/>
    <m/>
    <m/>
    <m/>
    <m/>
    <m/>
    <m/>
    <m/>
    <m/>
    <m/>
    <m/>
    <m/>
    <m/>
    <m/>
    <m/>
    <m/>
    <m/>
    <m/>
    <n v="14245161"/>
    <n v="4321710"/>
    <n v="17894263"/>
    <n v="299972"/>
    <n v="14383658"/>
    <m/>
    <m/>
    <m/>
    <m/>
    <m/>
    <m/>
    <m/>
    <m/>
    <n v="125"/>
    <m/>
    <n v="827721"/>
    <m/>
    <n v="624953"/>
    <n v="77865"/>
    <n v="364358"/>
    <n v="97621"/>
    <m/>
    <n v="238091"/>
    <n v="1320665"/>
    <n v="692222"/>
    <n v="195247"/>
    <n v="2543371"/>
    <n v="439280"/>
    <n v="277534"/>
    <n v="285547"/>
    <n v="9715175"/>
    <n v="34197"/>
    <n v="3321367"/>
    <n v="298672"/>
    <n v="49322"/>
    <m/>
    <n v="24533"/>
    <n v="649610"/>
    <n v="5515876"/>
    <m/>
    <n v="170909"/>
    <m/>
    <m/>
    <m/>
    <n v="5686785"/>
    <n v="4229713"/>
    <m/>
    <m/>
    <n v="1457072"/>
    <n v="5686785"/>
    <m/>
    <m/>
    <n v="831104"/>
    <m/>
    <n v="0"/>
    <m/>
    <n v="117842"/>
    <n v="98172"/>
    <n v="216014"/>
    <n v="-45105"/>
    <m/>
    <m/>
    <m/>
    <m/>
    <m/>
    <s v="0.00"/>
    <n v="0"/>
    <n v="2019"/>
    <n v="0"/>
    <n v="32017"/>
    <n v="61661"/>
    <n v="136803"/>
    <n v="0"/>
    <n v="0"/>
    <n v="0"/>
    <n v="8595"/>
    <n v="5794"/>
    <n v="23113"/>
    <n v="5977"/>
    <n v="49200"/>
    <n v="7929"/>
    <n v="7931"/>
    <n v="4174"/>
    <n v="25587"/>
    <n v="370800"/>
    <n v="0"/>
    <n v="0"/>
    <n v="539"/>
    <n v="21552"/>
    <n v="0"/>
    <n v="0"/>
    <n v="22091"/>
    <n v="232660"/>
    <n v="0"/>
    <n v="1870064"/>
    <n v="2991176"/>
    <n v="4370985"/>
    <n v="0"/>
    <n v="0"/>
    <n v="0"/>
    <n v="502396"/>
    <n v="193864"/>
    <n v="485676"/>
    <n v="124853"/>
    <n v="1068597"/>
    <n v="347909"/>
    <n v="166682"/>
    <n v="215009"/>
    <n v="1675290"/>
    <n v="14245161"/>
    <n v="0"/>
    <n v="0"/>
    <n v="31973"/>
    <n v="867667"/>
    <n v="0"/>
    <n v="0"/>
    <n v="899640"/>
    <m/>
    <x v="0"/>
    <x v="0"/>
    <m/>
    <m/>
    <n v="8595"/>
    <m/>
    <x v="0"/>
    <x v="0"/>
    <m/>
    <m/>
    <n v="502396"/>
    <n v="196"/>
    <n v="347"/>
    <n v="114"/>
    <n v="129"/>
    <n v="258"/>
    <n v="66"/>
    <n v="72"/>
    <n v="134"/>
    <n v="40"/>
    <n v="1"/>
    <n v="0"/>
    <n v="0"/>
    <n v="0"/>
    <n v="0"/>
    <n v="1"/>
    <n v="1"/>
    <n v="0"/>
    <n v="0"/>
    <n v="0"/>
    <n v="0"/>
    <n v="0"/>
    <n v="0"/>
    <n v="0"/>
    <n v="0"/>
    <n v="1"/>
    <n v="0"/>
    <n v="0"/>
    <n v="0"/>
    <n v="0"/>
  </r>
  <r>
    <n v="206380948"/>
    <x v="861"/>
    <d v="2024-01-01T00:00:00"/>
    <d v="2024-12-31T00:00:00"/>
    <n v="366"/>
    <s v="In Process"/>
    <x v="1"/>
    <x v="31"/>
    <x v="1"/>
    <x v="1"/>
    <s v="04 - West Bay"/>
    <x v="83"/>
    <s v="415-922-9700"/>
    <s v="1400 GEARY BLVD"/>
    <s v="SAN FRANCISCO"/>
    <s v="94109-0000"/>
    <m/>
    <s v="TERENCE TUMBALE"/>
    <s v="Yes"/>
    <s v="SEQUOIA LIVING INC"/>
    <n v="50"/>
    <n v="50"/>
    <x v="1"/>
    <n v="18300"/>
    <n v="13742"/>
    <n v="161.66999999999999"/>
    <n v="67"/>
    <n v="64"/>
    <n v="667"/>
    <m/>
    <m/>
    <m/>
    <m/>
    <n v="439"/>
    <n v="12636"/>
    <m/>
    <x v="0"/>
    <n v="13742"/>
    <m/>
    <m/>
    <m/>
    <m/>
    <m/>
    <m/>
    <m/>
    <m/>
    <n v="3846821"/>
    <n v="662564"/>
    <n v="160863"/>
    <m/>
    <n v="4348522"/>
    <n v="10196692"/>
    <n v="-5848170"/>
    <n v="6311630"/>
    <m/>
    <m/>
    <n v="463460"/>
    <n v="365537"/>
    <m/>
    <m/>
    <m/>
    <m/>
    <n v="220661"/>
    <n v="3260623"/>
    <m/>
    <n v="3846821"/>
    <m/>
    <m/>
    <m/>
    <m/>
    <m/>
    <m/>
    <m/>
    <m/>
    <n v="528273"/>
    <m/>
    <m/>
    <m/>
    <m/>
    <m/>
    <m/>
    <m/>
    <m/>
    <m/>
    <n v="101093"/>
    <m/>
    <n v="33198"/>
    <m/>
    <m/>
    <m/>
    <n v="33198"/>
    <n v="0"/>
    <n v="318066"/>
    <n v="0"/>
    <n v="195067"/>
    <n v="82078"/>
    <n v="30447"/>
    <n v="3173"/>
    <m/>
    <n v="535"/>
    <m/>
    <m/>
    <m/>
    <m/>
    <m/>
    <m/>
    <m/>
    <m/>
    <m/>
    <m/>
    <m/>
    <m/>
    <m/>
    <m/>
    <m/>
    <m/>
    <m/>
    <m/>
    <m/>
    <m/>
    <m/>
    <m/>
    <m/>
    <m/>
    <m/>
    <m/>
    <m/>
    <m/>
    <n v="65754"/>
    <m/>
    <m/>
    <m/>
    <n v="82804"/>
    <m/>
    <m/>
    <m/>
    <m/>
    <m/>
    <m/>
    <m/>
    <m/>
    <m/>
    <n v="12305"/>
    <m/>
    <m/>
    <m/>
    <m/>
    <m/>
    <m/>
    <m/>
    <m/>
    <m/>
    <m/>
    <m/>
    <m/>
    <m/>
    <m/>
    <m/>
    <m/>
    <m/>
    <m/>
    <m/>
    <n v="9992431"/>
    <n v="3690174"/>
    <n v="18651102"/>
    <n v="335798"/>
    <n v="5180306"/>
    <m/>
    <m/>
    <m/>
    <m/>
    <m/>
    <m/>
    <m/>
    <m/>
    <n v="54352"/>
    <m/>
    <n v="212582"/>
    <m/>
    <n v="8644"/>
    <n v="47255"/>
    <n v="27287"/>
    <n v="9955"/>
    <m/>
    <n v="6368"/>
    <n v="175992"/>
    <n v="70244"/>
    <n v="85646"/>
    <n v="888299"/>
    <n v="45400"/>
    <n v="211611"/>
    <n v="151822"/>
    <n v="2253116"/>
    <n v="490847"/>
    <m/>
    <n v="258"/>
    <m/>
    <m/>
    <n v="32181"/>
    <n v="244527"/>
    <n v="10136998"/>
    <m/>
    <n v="24055826"/>
    <n v="6897556"/>
    <m/>
    <m/>
    <n v="41090380"/>
    <n v="26979028"/>
    <m/>
    <n v="46020468"/>
    <n v="-31909116"/>
    <n v="41090380"/>
    <n v="187713"/>
    <m/>
    <n v="11074"/>
    <m/>
    <n v="660795"/>
    <n v="101711547"/>
    <m/>
    <n v="10473500"/>
    <n v="112845842"/>
    <n v="-88790016"/>
    <m/>
    <m/>
    <m/>
    <n v="46020468"/>
    <m/>
    <s v="0.01"/>
    <n v="269790.28000000003"/>
    <n v="1889"/>
    <n v="0"/>
    <n v="12324"/>
    <n v="5600"/>
    <n v="33283"/>
    <n v="0"/>
    <n v="0"/>
    <n v="7846"/>
    <m/>
    <n v="592"/>
    <n v="1169"/>
    <n v="1295"/>
    <n v="18966"/>
    <n v="535"/>
    <n v="3698"/>
    <n v="2080"/>
    <n v="7460"/>
    <n v="96737"/>
    <n v="0"/>
    <n v="1143"/>
    <n v="698"/>
    <n v="1795"/>
    <n v="0"/>
    <n v="0"/>
    <n v="3636"/>
    <n v="199844"/>
    <n v="0"/>
    <n v="925593"/>
    <n v="337726"/>
    <n v="1255572"/>
    <n v="0"/>
    <n v="0"/>
    <n v="350282"/>
    <m/>
    <n v="23377"/>
    <n v="31710"/>
    <n v="42606"/>
    <n v="492361"/>
    <n v="27133"/>
    <n v="120092"/>
    <n v="143541"/>
    <n v="390937"/>
    <n v="4340774"/>
    <n v="0"/>
    <n v="114894"/>
    <n v="46441"/>
    <n v="92882"/>
    <n v="0"/>
    <n v="0"/>
    <n v="254217"/>
    <m/>
    <x v="0"/>
    <x v="0"/>
    <m/>
    <m/>
    <m/>
    <m/>
    <x v="0"/>
    <x v="0"/>
    <m/>
    <m/>
    <m/>
    <n v="99"/>
    <n v="117"/>
    <n v="87"/>
    <n v="43"/>
    <n v="60"/>
    <n v="39"/>
    <n v="24"/>
    <n v="35"/>
    <n v="20"/>
    <n v="0"/>
    <n v="1"/>
    <n v="0"/>
    <n v="1"/>
    <n v="0"/>
    <n v="0"/>
    <n v="1"/>
    <n v="0"/>
    <n v="0"/>
    <n v="0"/>
    <n v="0"/>
    <n v="0"/>
    <n v="0"/>
    <n v="0"/>
    <n v="0"/>
    <n v="0"/>
    <n v="0"/>
    <n v="1"/>
    <n v="0"/>
    <n v="0"/>
  </r>
  <r>
    <n v="206380958"/>
    <x v="862"/>
    <d v="2024-01-01T00:00:00"/>
    <d v="2024-12-31T00:00:00"/>
    <n v="366"/>
    <s v="In Process"/>
    <x v="1"/>
    <x v="31"/>
    <x v="1"/>
    <x v="1"/>
    <s v="04 - West Bay"/>
    <x v="83"/>
    <s v="847-219-2430"/>
    <s v="300 LAKE STREET"/>
    <s v="SAN FRANCISCO"/>
    <s v="94118-1397"/>
    <s v="ZZR18125F"/>
    <s v="SR DIANE SHELBY"/>
    <s v="No"/>
    <m/>
    <n v="46"/>
    <n v="46"/>
    <x v="1"/>
    <n v="16836"/>
    <n v="13175"/>
    <n v="78.25"/>
    <n v="9"/>
    <n v="10"/>
    <m/>
    <m/>
    <n v="1592"/>
    <n v="11217"/>
    <m/>
    <m/>
    <n v="366"/>
    <m/>
    <x v="0"/>
    <n v="13175"/>
    <m/>
    <m/>
    <m/>
    <m/>
    <m/>
    <m/>
    <m/>
    <m/>
    <n v="5204125"/>
    <m/>
    <n v="171734"/>
    <n v="3121"/>
    <n v="5035512"/>
    <n v="8832084"/>
    <n v="-3796572"/>
    <n v="2248143"/>
    <m/>
    <m/>
    <n v="-1548429"/>
    <m/>
    <m/>
    <n v="628840"/>
    <n v="4430715"/>
    <m/>
    <m/>
    <n v="144570"/>
    <m/>
    <n v="5204125"/>
    <m/>
    <m/>
    <m/>
    <m/>
    <m/>
    <m/>
    <m/>
    <m/>
    <m/>
    <m/>
    <m/>
    <m/>
    <m/>
    <m/>
    <m/>
    <m/>
    <m/>
    <m/>
    <m/>
    <m/>
    <m/>
    <m/>
    <m/>
    <m/>
    <n v="0"/>
    <n v="0"/>
    <n v="0"/>
    <n v="0"/>
    <n v="0"/>
    <n v="0"/>
    <n v="0"/>
    <n v="0"/>
    <m/>
    <n v="0"/>
    <m/>
    <m/>
    <m/>
    <m/>
    <m/>
    <m/>
    <m/>
    <m/>
    <m/>
    <m/>
    <m/>
    <m/>
    <m/>
    <m/>
    <m/>
    <m/>
    <m/>
    <m/>
    <m/>
    <m/>
    <m/>
    <m/>
    <m/>
    <m/>
    <m/>
    <m/>
    <m/>
    <m/>
    <m/>
    <m/>
    <m/>
    <m/>
    <m/>
    <m/>
    <m/>
    <m/>
    <n v="40435"/>
    <m/>
    <n v="107804"/>
    <m/>
    <m/>
    <m/>
    <m/>
    <m/>
    <m/>
    <m/>
    <m/>
    <m/>
    <m/>
    <m/>
    <m/>
    <m/>
    <m/>
    <m/>
    <m/>
    <m/>
    <m/>
    <m/>
    <n v="23495"/>
    <m/>
    <m/>
    <m/>
    <n v="2821959"/>
    <n v="1162467"/>
    <n v="7426230"/>
    <n v="62405"/>
    <n v="3788445"/>
    <m/>
    <m/>
    <m/>
    <m/>
    <m/>
    <m/>
    <m/>
    <m/>
    <m/>
    <m/>
    <m/>
    <m/>
    <m/>
    <m/>
    <m/>
    <m/>
    <m/>
    <m/>
    <n v="935218"/>
    <n v="272878"/>
    <n v="173955"/>
    <n v="986401"/>
    <n v="90911"/>
    <n v="187242"/>
    <n v="24987"/>
    <n v="2081439"/>
    <n v="264546"/>
    <m/>
    <m/>
    <n v="26062"/>
    <m/>
    <m/>
    <m/>
    <n v="7809400"/>
    <m/>
    <n v="5505273"/>
    <m/>
    <n v="126952"/>
    <m/>
    <n v="13441625"/>
    <n v="695945"/>
    <m/>
    <m/>
    <n v="12745680"/>
    <n v="13441625"/>
    <m/>
    <m/>
    <m/>
    <m/>
    <n v="779428"/>
    <n v="21857823"/>
    <m/>
    <n v="1475461"/>
    <n v="24112712"/>
    <n v="-18607439"/>
    <m/>
    <m/>
    <m/>
    <m/>
    <m/>
    <s v="5.31"/>
    <n v="3695467.9499999997"/>
    <n v="0"/>
    <n v="0"/>
    <n v="2846"/>
    <n v="7387"/>
    <n v="30983"/>
    <n v="0"/>
    <n v="0"/>
    <n v="1336"/>
    <m/>
    <n v="3155"/>
    <n v="7606"/>
    <n v="5030"/>
    <n v="917"/>
    <n v="2096"/>
    <n v="3597"/>
    <n v="405"/>
    <n v="10722"/>
    <n v="76080"/>
    <n v="0"/>
    <n v="2540"/>
    <n v="5304"/>
    <n v="10475"/>
    <n v="0"/>
    <n v="0"/>
    <n v="18319"/>
    <n v="0"/>
    <n v="0"/>
    <n v="138517"/>
    <n v="378571"/>
    <n v="874846"/>
    <n v="0"/>
    <n v="0"/>
    <n v="35872"/>
    <m/>
    <n v="103934"/>
    <n v="171781"/>
    <n v="117528"/>
    <n v="18323"/>
    <n v="77123"/>
    <n v="125344"/>
    <n v="19388"/>
    <n v="351599"/>
    <n v="2412826"/>
    <n v="0"/>
    <n v="245185"/>
    <n v="363261"/>
    <n v="461066"/>
    <n v="0"/>
    <n v="0"/>
    <n v="1069512"/>
    <m/>
    <x v="0"/>
    <x v="0"/>
    <m/>
    <m/>
    <m/>
    <m/>
    <x v="0"/>
    <x v="0"/>
    <m/>
    <m/>
    <m/>
    <n v="57"/>
    <n v="77"/>
    <n v="52"/>
    <n v="28"/>
    <n v="35"/>
    <n v="23"/>
    <n v="22"/>
    <n v="28"/>
    <n v="19"/>
    <n v="0"/>
    <n v="1"/>
    <n v="0"/>
    <n v="1"/>
    <n v="0"/>
    <n v="0"/>
    <n v="1"/>
    <n v="0"/>
    <n v="0"/>
    <n v="0"/>
    <n v="0"/>
    <n v="0"/>
    <n v="0"/>
    <n v="0"/>
    <n v="0"/>
    <n v="0"/>
    <n v="0"/>
    <n v="1"/>
    <n v="0"/>
    <n v="0"/>
  </r>
  <r>
    <n v="206380984"/>
    <x v="863"/>
    <d v="2024-01-01T00:00:00"/>
    <d v="2024-12-31T00:00:00"/>
    <n v="366"/>
    <s v="In Process"/>
    <x v="0"/>
    <x v="31"/>
    <x v="0"/>
    <x v="0"/>
    <s v="04 - West Bay"/>
    <x v="83"/>
    <s v="415-922-5085"/>
    <s v="2121 PINE STREET"/>
    <s v="SAN FRANCISCO"/>
    <s v="94115-0000"/>
    <s v="1639692080"/>
    <s v="NEIL SAMIA"/>
    <s v="Yes"/>
    <m/>
    <n v="90"/>
    <n v="90"/>
    <x v="2"/>
    <n v="32940"/>
    <n v="31471"/>
    <n v="218.55"/>
    <n v="356"/>
    <n v="350"/>
    <n v="9053"/>
    <n v="2700"/>
    <n v="1354"/>
    <n v="17238"/>
    <n v="13"/>
    <m/>
    <n v="170"/>
    <n v="943"/>
    <x v="0"/>
    <n v="31471"/>
    <m/>
    <m/>
    <m/>
    <m/>
    <m/>
    <m/>
    <m/>
    <m/>
    <n v="22112150"/>
    <n v="3991764"/>
    <n v="5335341"/>
    <n v="9153"/>
    <n v="20777726"/>
    <n v="17623051"/>
    <n v="3154675"/>
    <m/>
    <m/>
    <m/>
    <n v="3154675"/>
    <n v="11316250"/>
    <n v="3375000"/>
    <n v="501130"/>
    <n v="6486170"/>
    <n v="7150"/>
    <m/>
    <n v="63520"/>
    <n v="362930"/>
    <n v="22112150"/>
    <m/>
    <m/>
    <m/>
    <m/>
    <m/>
    <m/>
    <m/>
    <m/>
    <n v="3101955"/>
    <m/>
    <n v="836779"/>
    <m/>
    <n v="4125"/>
    <m/>
    <n v="45455"/>
    <m/>
    <m/>
    <m/>
    <m/>
    <m/>
    <n v="2475"/>
    <m/>
    <n v="975"/>
    <m/>
    <n v="0"/>
    <n v="0"/>
    <n v="1475570"/>
    <n v="0"/>
    <n v="1301680"/>
    <n v="516300"/>
    <n v="556282"/>
    <n v="99603"/>
    <m/>
    <n v="42329"/>
    <m/>
    <m/>
    <m/>
    <m/>
    <m/>
    <m/>
    <m/>
    <m/>
    <m/>
    <m/>
    <m/>
    <m/>
    <m/>
    <m/>
    <m/>
    <m/>
    <m/>
    <m/>
    <m/>
    <m/>
    <m/>
    <m/>
    <m/>
    <m/>
    <m/>
    <m/>
    <m/>
    <m/>
    <m/>
    <m/>
    <m/>
    <m/>
    <n v="2243561"/>
    <m/>
    <n v="1951959"/>
    <m/>
    <n v="322918"/>
    <m/>
    <n v="772894"/>
    <m/>
    <n v="-2877"/>
    <m/>
    <m/>
    <m/>
    <n v="46886"/>
    <m/>
    <m/>
    <m/>
    <m/>
    <m/>
    <m/>
    <m/>
    <m/>
    <m/>
    <m/>
    <m/>
    <m/>
    <m/>
    <m/>
    <m/>
    <m/>
    <m/>
    <n v="7220646"/>
    <n v="2152654"/>
    <n v="8249751"/>
    <n v="134685"/>
    <n v="6414104"/>
    <m/>
    <m/>
    <m/>
    <m/>
    <m/>
    <m/>
    <m/>
    <m/>
    <n v="6606"/>
    <m/>
    <n v="691807"/>
    <m/>
    <n v="509794"/>
    <n v="149376"/>
    <n v="240452"/>
    <n v="47883"/>
    <m/>
    <n v="112998"/>
    <n v="882177"/>
    <n v="471756"/>
    <n v="80470"/>
    <n v="1043603"/>
    <n v="119278"/>
    <n v="244210"/>
    <n v="72903"/>
    <n v="4831943"/>
    <n v="30077"/>
    <n v="1294277"/>
    <n v="154941"/>
    <n v="23680"/>
    <m/>
    <n v="12267"/>
    <n v="188449"/>
    <n v="19377443"/>
    <m/>
    <n v="318432"/>
    <m/>
    <m/>
    <m/>
    <n v="19695875"/>
    <n v="2422933"/>
    <m/>
    <m/>
    <n v="17272942"/>
    <n v="19695875"/>
    <n v="16792254"/>
    <m/>
    <m/>
    <m/>
    <n v="0"/>
    <m/>
    <n v="266609"/>
    <n v="196737"/>
    <n v="463346"/>
    <n v="-144914"/>
    <m/>
    <m/>
    <m/>
    <m/>
    <m/>
    <s v="0.00"/>
    <n v="0"/>
    <n v="2000"/>
    <n v="0"/>
    <n v="21100"/>
    <n v="18139"/>
    <n v="59292"/>
    <n v="0"/>
    <n v="0"/>
    <n v="0"/>
    <n v="6288"/>
    <n v="5670"/>
    <n v="10342"/>
    <n v="5317"/>
    <n v="19354"/>
    <n v="2150"/>
    <n v="5095"/>
    <n v="1088"/>
    <n v="17219"/>
    <n v="173054"/>
    <n v="0"/>
    <n v="0"/>
    <n v="1847"/>
    <n v="11336"/>
    <n v="0"/>
    <n v="0"/>
    <n v="13183"/>
    <n v="267897"/>
    <n v="0"/>
    <n v="1239701"/>
    <n v="810446"/>
    <n v="1765757"/>
    <n v="0"/>
    <n v="0"/>
    <n v="0"/>
    <n v="349858"/>
    <n v="210298"/>
    <n v="278709"/>
    <n v="63942"/>
    <n v="435003"/>
    <n v="89159"/>
    <n v="145915"/>
    <n v="58683"/>
    <n v="1505278"/>
    <n v="7220646"/>
    <n v="0"/>
    <n v="0"/>
    <n v="111969"/>
    <n v="465453"/>
    <n v="0"/>
    <n v="0"/>
    <n v="577422"/>
    <m/>
    <x v="0"/>
    <x v="0"/>
    <m/>
    <m/>
    <n v="6288"/>
    <m/>
    <x v="0"/>
    <x v="0"/>
    <m/>
    <m/>
    <n v="349858"/>
    <n v="93"/>
    <n v="165"/>
    <n v="61"/>
    <n v="56"/>
    <n v="111"/>
    <n v="38"/>
    <n v="32"/>
    <n v="53"/>
    <n v="25"/>
    <n v="1"/>
    <n v="0"/>
    <n v="0"/>
    <n v="0"/>
    <n v="1"/>
    <n v="0"/>
    <n v="1"/>
    <n v="0"/>
    <n v="0"/>
    <n v="0"/>
    <n v="0"/>
    <n v="0"/>
    <n v="0"/>
    <n v="0"/>
    <n v="0"/>
    <n v="1"/>
    <n v="0"/>
    <n v="0"/>
    <n v="0"/>
    <n v="0"/>
  </r>
  <r>
    <n v="206382626"/>
    <x v="864"/>
    <d v="2024-01-01T00:00:00"/>
    <d v="2024-12-31T00:00:00"/>
    <n v="366"/>
    <s v="In Process"/>
    <x v="0"/>
    <x v="31"/>
    <x v="0"/>
    <x v="0"/>
    <s v="04 - West Bay"/>
    <x v="83"/>
    <s v="415-567-3133"/>
    <s v="2740 CALIFORNIA STREET"/>
    <s v="SAN FRANCISCO"/>
    <s v="94115-0000"/>
    <s v="NONE"/>
    <s v="JOHN CHALICH"/>
    <s v="No"/>
    <m/>
    <n v="32"/>
    <n v="32"/>
    <x v="1"/>
    <n v="11712"/>
    <n v="11146"/>
    <n v="216.34"/>
    <n v="16"/>
    <n v="14"/>
    <m/>
    <m/>
    <m/>
    <m/>
    <m/>
    <n v="10461"/>
    <n v="685"/>
    <m/>
    <x v="0"/>
    <n v="11146"/>
    <m/>
    <m/>
    <m/>
    <m/>
    <m/>
    <m/>
    <m/>
    <m/>
    <n v="4191422"/>
    <n v="40709"/>
    <n v="140"/>
    <n v="8500"/>
    <n v="4240491"/>
    <n v="3584722"/>
    <n v="655769"/>
    <n v="-55159"/>
    <m/>
    <m/>
    <n v="600610"/>
    <m/>
    <m/>
    <m/>
    <m/>
    <m/>
    <n v="3905841"/>
    <n v="285581"/>
    <m/>
    <n v="4191422"/>
    <m/>
    <m/>
    <m/>
    <m/>
    <m/>
    <m/>
    <m/>
    <m/>
    <m/>
    <m/>
    <m/>
    <m/>
    <m/>
    <m/>
    <m/>
    <m/>
    <m/>
    <m/>
    <n v="40709"/>
    <m/>
    <m/>
    <m/>
    <m/>
    <m/>
    <n v="16016"/>
    <n v="0"/>
    <n v="0"/>
    <n v="0"/>
    <n v="9990"/>
    <n v="0"/>
    <n v="11897"/>
    <n v="2744"/>
    <m/>
    <n v="62"/>
    <m/>
    <m/>
    <m/>
    <m/>
    <m/>
    <m/>
    <m/>
    <m/>
    <m/>
    <m/>
    <m/>
    <m/>
    <m/>
    <m/>
    <m/>
    <m/>
    <m/>
    <m/>
    <m/>
    <m/>
    <m/>
    <m/>
    <m/>
    <m/>
    <m/>
    <m/>
    <m/>
    <m/>
    <m/>
    <m/>
    <m/>
    <m/>
    <m/>
    <m/>
    <m/>
    <m/>
    <m/>
    <m/>
    <m/>
    <m/>
    <m/>
    <m/>
    <n v="140"/>
    <m/>
    <m/>
    <m/>
    <m/>
    <m/>
    <m/>
    <m/>
    <m/>
    <m/>
    <m/>
    <m/>
    <m/>
    <m/>
    <m/>
    <m/>
    <m/>
    <m/>
    <m/>
    <m/>
    <n v="1901084"/>
    <n v="592657"/>
    <n v="1090981"/>
    <n v="38448"/>
    <n v="1817002"/>
    <m/>
    <m/>
    <m/>
    <m/>
    <m/>
    <m/>
    <m/>
    <m/>
    <n v="279"/>
    <m/>
    <m/>
    <m/>
    <n v="10495"/>
    <n v="740"/>
    <n v="18712"/>
    <n v="2007"/>
    <m/>
    <n v="62"/>
    <n v="128020"/>
    <n v="123293"/>
    <n v="58026"/>
    <n v="371165"/>
    <m/>
    <n v="6069"/>
    <n v="26064"/>
    <n v="793534"/>
    <n v="678"/>
    <n v="204000"/>
    <n v="15678"/>
    <n v="8898"/>
    <m/>
    <m/>
    <m/>
    <n v="782525"/>
    <m/>
    <n v="1694"/>
    <m/>
    <m/>
    <m/>
    <n v="784219"/>
    <n v="173520"/>
    <m/>
    <n v="186400"/>
    <n v="424299"/>
    <n v="784219"/>
    <m/>
    <m/>
    <m/>
    <m/>
    <n v="0"/>
    <m/>
    <m/>
    <n v="57250"/>
    <n v="57250"/>
    <n v="-55556"/>
    <m/>
    <m/>
    <m/>
    <n v="186400"/>
    <m/>
    <s v="3.57"/>
    <n v="619466.4"/>
    <n v="1767"/>
    <n v="0"/>
    <n v="2331"/>
    <n v="8394"/>
    <n v="28357"/>
    <n v="0"/>
    <n v="0"/>
    <n v="0"/>
    <m/>
    <n v="743"/>
    <n v="3665"/>
    <n v="1449"/>
    <n v="8044"/>
    <m/>
    <n v="83"/>
    <n v="348"/>
    <n v="4021"/>
    <n v="59202"/>
    <n v="0"/>
    <n v="8"/>
    <n v="412"/>
    <n v="817"/>
    <n v="0"/>
    <n v="0"/>
    <n v="1237"/>
    <n v="119812"/>
    <n v="0"/>
    <n v="112686"/>
    <n v="354797"/>
    <n v="694844"/>
    <n v="0"/>
    <n v="0"/>
    <n v="0"/>
    <m/>
    <n v="21581"/>
    <n v="85384"/>
    <n v="35541"/>
    <n v="199071"/>
    <m/>
    <n v="2187"/>
    <n v="19322"/>
    <n v="255859"/>
    <n v="1901084"/>
    <n v="0"/>
    <n v="707"/>
    <n v="21512"/>
    <n v="25357"/>
    <n v="0"/>
    <n v="0"/>
    <n v="47576"/>
    <m/>
    <x v="0"/>
    <x v="0"/>
    <m/>
    <m/>
    <m/>
    <m/>
    <x v="0"/>
    <x v="0"/>
    <m/>
    <m/>
    <m/>
    <n v="41"/>
    <n v="64"/>
    <n v="30"/>
    <n v="27"/>
    <n v="43"/>
    <n v="20"/>
    <n v="17"/>
    <n v="24"/>
    <n v="16"/>
    <n v="1"/>
    <n v="0"/>
    <n v="0"/>
    <n v="1"/>
    <n v="0"/>
    <n v="0"/>
    <n v="1"/>
    <n v="0"/>
    <n v="0"/>
    <n v="0"/>
    <n v="0"/>
    <n v="0"/>
    <n v="0"/>
    <n v="0"/>
    <n v="0"/>
    <n v="1"/>
    <n v="0"/>
    <n v="0"/>
    <n v="0"/>
    <n v="0"/>
  </r>
  <r>
    <n v="206382635"/>
    <x v="865"/>
    <d v="2024-01-01T00:00:00"/>
    <d v="2024-12-31T00:00:00"/>
    <n v="366"/>
    <s v="In Process"/>
    <x v="0"/>
    <x v="31"/>
    <x v="0"/>
    <x v="0"/>
    <s v="04 - West Bay"/>
    <x v="83"/>
    <s v="415-584-3294"/>
    <s v="5767 MISSION ST."/>
    <s v="SAN FRANCISCO"/>
    <s v="94112-0000"/>
    <s v="1124405121"/>
    <s v="NEIL SAMIA"/>
    <s v="Yes"/>
    <m/>
    <n v="53"/>
    <n v="53"/>
    <x v="1"/>
    <n v="19398"/>
    <n v="18380"/>
    <n v="223.74"/>
    <n v="269"/>
    <n v="271"/>
    <n v="7851"/>
    <n v="2214"/>
    <n v="704"/>
    <n v="7155"/>
    <m/>
    <m/>
    <n v="63"/>
    <n v="393"/>
    <x v="0"/>
    <n v="18380"/>
    <m/>
    <m/>
    <m/>
    <m/>
    <m/>
    <m/>
    <m/>
    <m/>
    <n v="16178650"/>
    <n v="3474812"/>
    <n v="4420251"/>
    <n v="6363"/>
    <n v="15239574"/>
    <n v="12189659"/>
    <n v="3049915"/>
    <n v="-1"/>
    <m/>
    <m/>
    <n v="3049914"/>
    <n v="9813750"/>
    <n v="2767500"/>
    <n v="299200"/>
    <n v="3104400"/>
    <m/>
    <m/>
    <n v="26775"/>
    <n v="167025"/>
    <n v="16178650"/>
    <m/>
    <m/>
    <m/>
    <m/>
    <m/>
    <m/>
    <m/>
    <m/>
    <n v="2765888"/>
    <m/>
    <n v="684254"/>
    <m/>
    <m/>
    <m/>
    <n v="725"/>
    <m/>
    <m/>
    <m/>
    <m/>
    <m/>
    <n v="23945"/>
    <m/>
    <m/>
    <m/>
    <n v="0"/>
    <n v="46131"/>
    <n v="1563445"/>
    <n v="0"/>
    <n v="1266345"/>
    <n v="101850"/>
    <n v="380816"/>
    <n v="78637"/>
    <m/>
    <n v="37588"/>
    <m/>
    <m/>
    <m/>
    <m/>
    <m/>
    <m/>
    <m/>
    <m/>
    <m/>
    <m/>
    <m/>
    <m/>
    <m/>
    <m/>
    <m/>
    <m/>
    <m/>
    <m/>
    <m/>
    <m/>
    <m/>
    <m/>
    <m/>
    <m/>
    <m/>
    <m/>
    <m/>
    <m/>
    <m/>
    <m/>
    <m/>
    <m/>
    <n v="2047916"/>
    <m/>
    <n v="1798391"/>
    <m/>
    <n v="61911"/>
    <m/>
    <n v="488901"/>
    <m/>
    <m/>
    <m/>
    <m/>
    <m/>
    <n v="23132"/>
    <m/>
    <m/>
    <m/>
    <m/>
    <m/>
    <m/>
    <m/>
    <m/>
    <m/>
    <m/>
    <m/>
    <m/>
    <m/>
    <m/>
    <m/>
    <m/>
    <m/>
    <n v="5418662"/>
    <n v="1699398"/>
    <n v="5071599"/>
    <n v="270463"/>
    <n v="4234823"/>
    <m/>
    <m/>
    <m/>
    <m/>
    <m/>
    <m/>
    <m/>
    <m/>
    <n v="364"/>
    <n v="18452"/>
    <n v="549061"/>
    <m/>
    <n v="417376"/>
    <n v="45273"/>
    <n v="152179"/>
    <n v="37642"/>
    <m/>
    <n v="153854"/>
    <n v="378227"/>
    <n v="304879"/>
    <n v="143549"/>
    <n v="677634"/>
    <n v="105147"/>
    <n v="144909"/>
    <n v="55427"/>
    <n v="3789447"/>
    <n v="55547"/>
    <n v="737612"/>
    <n v="93175"/>
    <n v="38167"/>
    <m/>
    <n v="7224"/>
    <n v="49691"/>
    <n v="22536916"/>
    <m/>
    <n v="530855"/>
    <m/>
    <m/>
    <m/>
    <n v="23067771"/>
    <n v="2090908"/>
    <m/>
    <m/>
    <n v="20976863"/>
    <n v="23067771"/>
    <n v="20717101"/>
    <m/>
    <m/>
    <m/>
    <n v="0"/>
    <m/>
    <n v="615031"/>
    <n v="145755"/>
    <n v="760786"/>
    <n v="-229931"/>
    <m/>
    <m/>
    <m/>
    <m/>
    <m/>
    <s v="0.00"/>
    <n v="0"/>
    <n v="2087"/>
    <n v="0"/>
    <n v="8042"/>
    <n v="20018"/>
    <n v="43260"/>
    <n v="0"/>
    <n v="0"/>
    <n v="0"/>
    <n v="7523"/>
    <n v="3441"/>
    <n v="7726"/>
    <n v="5549"/>
    <n v="14441"/>
    <n v="2262"/>
    <n v="3379"/>
    <n v="732"/>
    <n v="14983"/>
    <n v="133443"/>
    <n v="0"/>
    <n v="296"/>
    <n v="2214"/>
    <n v="3784"/>
    <n v="0"/>
    <n v="0"/>
    <n v="6294"/>
    <n v="165609"/>
    <n v="0"/>
    <n v="434905"/>
    <n v="914499"/>
    <n v="1148864"/>
    <n v="0"/>
    <n v="0"/>
    <n v="0"/>
    <n v="405472"/>
    <n v="72963"/>
    <n v="191021"/>
    <n v="113684"/>
    <n v="362249"/>
    <n v="83829"/>
    <n v="92185"/>
    <n v="37646"/>
    <n v="1395736"/>
    <n v="5418662"/>
    <n v="0"/>
    <n v="20452"/>
    <n v="155936"/>
    <n v="160714"/>
    <n v="0"/>
    <n v="0"/>
    <n v="337102"/>
    <m/>
    <x v="0"/>
    <x v="0"/>
    <m/>
    <m/>
    <n v="7523"/>
    <m/>
    <x v="0"/>
    <x v="0"/>
    <m/>
    <m/>
    <n v="405472"/>
    <n v="84"/>
    <n v="140"/>
    <n v="52"/>
    <n v="54"/>
    <n v="102"/>
    <n v="28"/>
    <n v="29"/>
    <n v="39"/>
    <n v="23"/>
    <n v="1"/>
    <n v="0"/>
    <n v="0"/>
    <n v="1"/>
    <n v="0"/>
    <n v="0"/>
    <n v="1"/>
    <n v="0"/>
    <n v="0"/>
    <n v="0"/>
    <n v="0"/>
    <n v="0"/>
    <n v="0"/>
    <n v="0"/>
    <n v="0"/>
    <n v="1"/>
    <n v="0"/>
    <n v="0"/>
    <n v="0"/>
    <n v="0"/>
  </r>
  <r>
    <n v="206384050"/>
    <x v="866"/>
    <d v="2023-04-01T00:00:00"/>
    <d v="2024-03-31T00:00:00"/>
    <n v="366"/>
    <s v="In Process"/>
    <x v="1"/>
    <x v="31"/>
    <x v="1"/>
    <x v="1"/>
    <s v="04 - West Bay"/>
    <x v="83"/>
    <s v="415-776-0500"/>
    <s v="1661 PINE STREET"/>
    <s v="SAN FRANCISCO"/>
    <s v="94109-0000"/>
    <m/>
    <s v="MARK NITSCHE"/>
    <s v="Yes"/>
    <s v="FRONT PORCH COMMUNITIES AND SERVICES"/>
    <n v="27"/>
    <n v="27"/>
    <x v="1"/>
    <n v="9882"/>
    <n v="6204"/>
    <n v="62.78"/>
    <n v="111"/>
    <n v="114"/>
    <n v="1692"/>
    <m/>
    <m/>
    <m/>
    <m/>
    <n v="535"/>
    <n v="3977"/>
    <m/>
    <x v="0"/>
    <n v="6204"/>
    <m/>
    <m/>
    <m/>
    <m/>
    <m/>
    <m/>
    <m/>
    <m/>
    <n v="3323922"/>
    <n v="1778345"/>
    <n v="1747112"/>
    <n v="3297"/>
    <n v="3358452"/>
    <n v="6171267"/>
    <n v="-2812815"/>
    <n v="9150415"/>
    <m/>
    <m/>
    <n v="6337600"/>
    <n v="1013887"/>
    <m/>
    <m/>
    <m/>
    <m/>
    <n v="321535"/>
    <n v="1988500"/>
    <m/>
    <n v="3323922"/>
    <m/>
    <m/>
    <m/>
    <m/>
    <m/>
    <m/>
    <m/>
    <m/>
    <n v="1154954"/>
    <n v="296427"/>
    <m/>
    <m/>
    <m/>
    <m/>
    <m/>
    <m/>
    <m/>
    <m/>
    <n v="266399"/>
    <n v="39835"/>
    <n v="14881"/>
    <n v="5849"/>
    <m/>
    <m/>
    <n v="11475"/>
    <n v="0"/>
    <n v="852842"/>
    <n v="0"/>
    <n v="585569"/>
    <n v="227192"/>
    <n v="75721"/>
    <n v="13646"/>
    <m/>
    <n v="11900"/>
    <m/>
    <m/>
    <m/>
    <m/>
    <m/>
    <m/>
    <m/>
    <m/>
    <m/>
    <m/>
    <m/>
    <m/>
    <m/>
    <m/>
    <m/>
    <m/>
    <n v="185620"/>
    <m/>
    <m/>
    <m/>
    <m/>
    <m/>
    <m/>
    <m/>
    <m/>
    <m/>
    <m/>
    <m/>
    <n v="890690"/>
    <m/>
    <m/>
    <m/>
    <n v="436299"/>
    <n v="100119"/>
    <m/>
    <m/>
    <m/>
    <m/>
    <m/>
    <m/>
    <m/>
    <m/>
    <n v="123272"/>
    <m/>
    <m/>
    <m/>
    <m/>
    <m/>
    <m/>
    <m/>
    <m/>
    <m/>
    <m/>
    <m/>
    <m/>
    <m/>
    <m/>
    <m/>
    <n v="11112"/>
    <m/>
    <m/>
    <m/>
    <n v="2322876"/>
    <n v="940799"/>
    <n v="2907592"/>
    <n v="52638"/>
    <n v="2339890"/>
    <m/>
    <m/>
    <m/>
    <m/>
    <m/>
    <m/>
    <m/>
    <m/>
    <n v="3633"/>
    <m/>
    <n v="302266"/>
    <m/>
    <n v="152103"/>
    <n v="61351"/>
    <n v="59645"/>
    <n v="18926"/>
    <m/>
    <n v="77362"/>
    <n v="650378"/>
    <n v="77452"/>
    <n v="56563"/>
    <n v="496791"/>
    <n v="58628"/>
    <n v="87596"/>
    <n v="3876"/>
    <n v="1231554"/>
    <n v="316806"/>
    <n v="3834"/>
    <m/>
    <n v="172613"/>
    <m/>
    <m/>
    <m/>
    <n v="77119057"/>
    <m/>
    <n v="150977893"/>
    <n v="7953675"/>
    <m/>
    <n v="14506329"/>
    <n v="250556954"/>
    <n v="14634344"/>
    <n v="65689346"/>
    <n v="51684639"/>
    <n v="118548625"/>
    <n v="250556954"/>
    <m/>
    <m/>
    <m/>
    <n v="15243471"/>
    <n v="33507750"/>
    <n v="134019377"/>
    <m/>
    <n v="5066029"/>
    <n v="172593156"/>
    <n v="-21615263"/>
    <m/>
    <m/>
    <m/>
    <n v="51684639"/>
    <m/>
    <s v="0.00"/>
    <n v="0"/>
    <n v="1716"/>
    <n v="0"/>
    <n v="20209"/>
    <n v="5431"/>
    <n v="25959"/>
    <n v="0"/>
    <n v="0"/>
    <n v="926"/>
    <m/>
    <n v="4393"/>
    <n v="1936"/>
    <n v="302"/>
    <n v="7794"/>
    <n v="1392"/>
    <n v="418"/>
    <m/>
    <n v="6867"/>
    <n v="77343"/>
    <n v="0"/>
    <n v="0"/>
    <n v="0"/>
    <n v="1857"/>
    <n v="0"/>
    <n v="0"/>
    <n v="1857"/>
    <n v="134576"/>
    <n v="0"/>
    <n v="673727"/>
    <n v="171887"/>
    <n v="452809"/>
    <n v="0"/>
    <n v="0"/>
    <n v="52208"/>
    <m/>
    <n v="120934"/>
    <n v="40149"/>
    <n v="6258"/>
    <n v="177701"/>
    <n v="42406"/>
    <n v="10152"/>
    <m/>
    <n v="440069"/>
    <n v="2322876"/>
    <n v="0"/>
    <n v="0"/>
    <n v="0"/>
    <n v="143268"/>
    <n v="0"/>
    <n v="0"/>
    <n v="143268"/>
    <m/>
    <x v="0"/>
    <x v="0"/>
    <m/>
    <m/>
    <m/>
    <m/>
    <x v="0"/>
    <x v="0"/>
    <m/>
    <m/>
    <m/>
    <n v="63"/>
    <n v="159"/>
    <n v="46"/>
    <n v="50"/>
    <n v="124"/>
    <n v="37"/>
    <n v="20"/>
    <n v="46"/>
    <n v="14"/>
    <n v="0"/>
    <n v="1"/>
    <n v="0"/>
    <n v="1"/>
    <n v="0"/>
    <n v="0"/>
    <n v="1"/>
    <n v="0"/>
    <n v="0"/>
    <n v="0"/>
    <n v="0"/>
    <n v="0"/>
    <n v="0"/>
    <n v="0"/>
    <n v="0"/>
    <n v="0"/>
    <n v="0"/>
    <n v="1"/>
    <n v="0"/>
    <n v="0"/>
  </r>
  <r>
    <n v="206390796"/>
    <x v="867"/>
    <d v="2023-11-01T00:00:00"/>
    <d v="2024-10-31T00:00:00"/>
    <n v="366"/>
    <s v="In Process"/>
    <x v="1"/>
    <x v="32"/>
    <x v="1"/>
    <x v="1"/>
    <s v="06 - North San Joaquin"/>
    <x v="84"/>
    <s v="209-599-4221"/>
    <s v="930 WEST MAIN STREET"/>
    <s v="RIPON"/>
    <s v="95366-0000"/>
    <s v="ZZR05662F"/>
    <s v="CINDY SCHEUBLEIN"/>
    <s v="No"/>
    <m/>
    <n v="92"/>
    <n v="92"/>
    <x v="2"/>
    <n v="33672"/>
    <n v="23937"/>
    <n v="71.09"/>
    <n v="157"/>
    <n v="140"/>
    <n v="1459"/>
    <m/>
    <n v="16343"/>
    <m/>
    <m/>
    <n v="886"/>
    <n v="5249"/>
    <m/>
    <x v="0"/>
    <n v="23937"/>
    <m/>
    <m/>
    <m/>
    <m/>
    <m/>
    <m/>
    <m/>
    <m/>
    <n v="9963984"/>
    <n v="935370"/>
    <n v="1439987"/>
    <n v="735"/>
    <n v="9460102"/>
    <n v="11427243"/>
    <n v="-1967141"/>
    <n v="2414228"/>
    <m/>
    <m/>
    <n v="447087"/>
    <n v="544788"/>
    <m/>
    <n v="7110277"/>
    <m/>
    <m/>
    <n v="344383"/>
    <n v="1964536"/>
    <m/>
    <n v="9963984"/>
    <m/>
    <m/>
    <m/>
    <m/>
    <m/>
    <m/>
    <m/>
    <m/>
    <n v="370699"/>
    <m/>
    <m/>
    <m/>
    <n v="161541"/>
    <m/>
    <m/>
    <m/>
    <m/>
    <m/>
    <n v="268424"/>
    <m/>
    <n v="134706"/>
    <m/>
    <m/>
    <m/>
    <n v="59986"/>
    <n v="0"/>
    <n v="309648"/>
    <n v="76068"/>
    <n v="202779"/>
    <n v="0"/>
    <n v="92625"/>
    <n v="1851"/>
    <m/>
    <n v="192413"/>
    <m/>
    <m/>
    <m/>
    <m/>
    <m/>
    <m/>
    <m/>
    <m/>
    <m/>
    <m/>
    <m/>
    <m/>
    <m/>
    <m/>
    <m/>
    <m/>
    <m/>
    <m/>
    <m/>
    <m/>
    <m/>
    <m/>
    <m/>
    <m/>
    <m/>
    <m/>
    <m/>
    <m/>
    <n v="1951"/>
    <m/>
    <m/>
    <m/>
    <n v="-353105"/>
    <m/>
    <m/>
    <m/>
    <n v="1632150"/>
    <m/>
    <m/>
    <m/>
    <m/>
    <m/>
    <n v="158991"/>
    <m/>
    <m/>
    <m/>
    <m/>
    <m/>
    <m/>
    <m/>
    <m/>
    <m/>
    <m/>
    <m/>
    <m/>
    <m/>
    <m/>
    <m/>
    <m/>
    <m/>
    <m/>
    <m/>
    <n v="4881258"/>
    <n v="1343717"/>
    <n v="6970526"/>
    <n v="241359"/>
    <n v="4494533"/>
    <m/>
    <m/>
    <m/>
    <m/>
    <m/>
    <m/>
    <m/>
    <m/>
    <n v="89663"/>
    <m/>
    <n v="129681"/>
    <n v="3637"/>
    <n v="36499"/>
    <m/>
    <n v="93923"/>
    <n v="2271"/>
    <m/>
    <n v="99158"/>
    <n v="437008"/>
    <n v="283700"/>
    <n v="204689"/>
    <n v="1082596"/>
    <n v="126199"/>
    <n v="160584"/>
    <n v="98400"/>
    <n v="3899666"/>
    <n v="126899"/>
    <n v="3493"/>
    <n v="5815"/>
    <n v="26642"/>
    <m/>
    <m/>
    <n v="22187"/>
    <n v="40064065"/>
    <m/>
    <n v="15383797"/>
    <n v="25977589"/>
    <n v="6213"/>
    <m/>
    <n v="81431664"/>
    <n v="5473862"/>
    <m/>
    <n v="51927542"/>
    <n v="24030260"/>
    <n v="81431664"/>
    <m/>
    <n v="6213"/>
    <m/>
    <m/>
    <n v="5148666"/>
    <n v="28740179"/>
    <n v="142695"/>
    <n v="1060839"/>
    <n v="35092379"/>
    <n v="-19708582"/>
    <m/>
    <m/>
    <n v="50586458"/>
    <n v="51927542"/>
    <m/>
    <s v="6.93"/>
    <n v="37933863.659999996"/>
    <n v="1865"/>
    <n v="0"/>
    <n v="4413"/>
    <n v="27544"/>
    <n v="70084"/>
    <n v="0"/>
    <n v="0"/>
    <n v="2203"/>
    <n v="2850"/>
    <m/>
    <n v="8951"/>
    <n v="8398"/>
    <n v="23183"/>
    <n v="3475"/>
    <n v="6478"/>
    <n v="1929"/>
    <n v="5530"/>
    <n v="166903"/>
    <n v="0"/>
    <n v="0"/>
    <n v="0"/>
    <n v="2561"/>
    <n v="0"/>
    <n v="0"/>
    <n v="2561"/>
    <n v="114981"/>
    <n v="0"/>
    <n v="220046"/>
    <n v="1047878"/>
    <n v="1830831"/>
    <n v="0"/>
    <n v="0"/>
    <n v="80140"/>
    <n v="68384"/>
    <m/>
    <n v="198148"/>
    <n v="155405"/>
    <n v="489102"/>
    <n v="99958"/>
    <n v="124329"/>
    <n v="81278"/>
    <n v="187348"/>
    <n v="4697828"/>
    <n v="0"/>
    <n v="0"/>
    <n v="0"/>
    <n v="106992"/>
    <n v="0"/>
    <n v="0"/>
    <n v="106992"/>
    <m/>
    <x v="0"/>
    <x v="0"/>
    <m/>
    <m/>
    <n v="2850"/>
    <m/>
    <x v="0"/>
    <x v="0"/>
    <m/>
    <m/>
    <n v="68384"/>
    <n v="124"/>
    <n v="173"/>
    <n v="91"/>
    <n v="73"/>
    <n v="103"/>
    <n v="52"/>
    <n v="52"/>
    <n v="70"/>
    <n v="38"/>
    <n v="0"/>
    <n v="1"/>
    <n v="0"/>
    <n v="0"/>
    <n v="1"/>
    <n v="0"/>
    <n v="1"/>
    <n v="0"/>
    <n v="0"/>
    <n v="0"/>
    <n v="0"/>
    <n v="0"/>
    <n v="0"/>
    <n v="0"/>
    <n v="0"/>
    <n v="0"/>
    <n v="0"/>
    <n v="1"/>
    <n v="0"/>
    <n v="0"/>
  </r>
  <r>
    <n v="206390826"/>
    <x v="868"/>
    <d v="2024-01-01T00:00:00"/>
    <d v="2024-12-31T00:00:00"/>
    <n v="366"/>
    <s v="In Process"/>
    <x v="0"/>
    <x v="32"/>
    <x v="0"/>
    <x v="0"/>
    <s v="06 - North San Joaquin"/>
    <x v="85"/>
    <s v="209-477-2664"/>
    <s v="1221 ROSEMARIE LANE"/>
    <s v="STROCKTON"/>
    <s v="95207"/>
    <s v="1164881538"/>
    <s v="ETHAN JACKSON"/>
    <s v="Yes"/>
    <m/>
    <n v="99"/>
    <n v="99"/>
    <x v="2"/>
    <n v="36234"/>
    <n v="33705"/>
    <n v="219.65"/>
    <n v="230"/>
    <n v="221"/>
    <n v="1935"/>
    <n v="68"/>
    <n v="7559"/>
    <n v="20939"/>
    <m/>
    <n v="187"/>
    <m/>
    <n v="3017"/>
    <x v="0"/>
    <n v="33705"/>
    <m/>
    <m/>
    <m/>
    <m/>
    <m/>
    <m/>
    <m/>
    <m/>
    <n v="14429871"/>
    <n v="7810509"/>
    <n v="8483362"/>
    <n v="44565"/>
    <n v="13801583"/>
    <n v="13239006"/>
    <n v="562577"/>
    <m/>
    <m/>
    <m/>
    <n v="562577"/>
    <n v="790146"/>
    <m/>
    <n v="2191724"/>
    <n v="9275428"/>
    <m/>
    <n v="2115937"/>
    <n v="56636"/>
    <m/>
    <n v="14429871"/>
    <m/>
    <m/>
    <m/>
    <m/>
    <m/>
    <m/>
    <m/>
    <m/>
    <n v="6289777"/>
    <m/>
    <m/>
    <m/>
    <n v="7713"/>
    <m/>
    <n v="74368"/>
    <m/>
    <m/>
    <m/>
    <n v="1384017"/>
    <m/>
    <m/>
    <m/>
    <n v="54634"/>
    <m/>
    <n v="48652"/>
    <n v="0"/>
    <n v="1512100"/>
    <n v="3611435"/>
    <n v="1297900"/>
    <n v="164800"/>
    <n v="1099748"/>
    <n v="57444"/>
    <m/>
    <n v="18430"/>
    <m/>
    <m/>
    <m/>
    <m/>
    <m/>
    <m/>
    <m/>
    <m/>
    <m/>
    <m/>
    <m/>
    <m/>
    <m/>
    <m/>
    <m/>
    <m/>
    <m/>
    <m/>
    <m/>
    <m/>
    <m/>
    <m/>
    <m/>
    <m/>
    <m/>
    <m/>
    <m/>
    <m/>
    <m/>
    <m/>
    <m/>
    <m/>
    <n v="2438347"/>
    <m/>
    <m/>
    <m/>
    <n v="84827"/>
    <m/>
    <n v="3556050"/>
    <m/>
    <m/>
    <m/>
    <n v="1908430"/>
    <m/>
    <n v="495708"/>
    <m/>
    <m/>
    <m/>
    <m/>
    <m/>
    <m/>
    <m/>
    <m/>
    <m/>
    <m/>
    <m/>
    <m/>
    <m/>
    <m/>
    <m/>
    <m/>
    <m/>
    <n v="6480152"/>
    <n v="1574309"/>
    <n v="5184545"/>
    <n v="187286"/>
    <n v="5800967"/>
    <m/>
    <m/>
    <m/>
    <m/>
    <m/>
    <m/>
    <m/>
    <m/>
    <m/>
    <m/>
    <n v="294793"/>
    <n v="128755"/>
    <n v="304265"/>
    <n v="74177"/>
    <n v="174753"/>
    <n v="21920"/>
    <m/>
    <m/>
    <n v="671853"/>
    <n v="311637"/>
    <n v="176522"/>
    <n v="933535"/>
    <n v="232977"/>
    <n v="106107"/>
    <n v="97284"/>
    <n v="2484635"/>
    <n v="112279"/>
    <n v="948472"/>
    <n v="17008"/>
    <m/>
    <n v="48575"/>
    <m/>
    <n v="298492"/>
    <n v="2231343"/>
    <m/>
    <n v="211024"/>
    <m/>
    <n v="-150686"/>
    <n v="498469"/>
    <n v="2790150"/>
    <n v="2293194"/>
    <m/>
    <n v="-440350"/>
    <n v="937306"/>
    <n v="2790150"/>
    <m/>
    <m/>
    <m/>
    <m/>
    <n v="0"/>
    <m/>
    <n v="31830"/>
    <n v="226559"/>
    <n v="258389"/>
    <n v="-47365"/>
    <m/>
    <m/>
    <m/>
    <n v="-440350"/>
    <m/>
    <s v="0.11"/>
    <n v="252251.34"/>
    <n v="2155"/>
    <n v="0"/>
    <n v="7734"/>
    <n v="7753"/>
    <n v="92407"/>
    <n v="0"/>
    <n v="0"/>
    <n v="1851"/>
    <m/>
    <n v="1013"/>
    <n v="13620"/>
    <n v="5511"/>
    <n v="22353"/>
    <n v="757"/>
    <n v="3660"/>
    <n v="428"/>
    <n v="8686"/>
    <n v="167928"/>
    <n v="0"/>
    <n v="0"/>
    <n v="0"/>
    <n v="0"/>
    <n v="0"/>
    <n v="0"/>
    <n v="0"/>
    <n v="189881"/>
    <n v="0"/>
    <n v="449636"/>
    <n v="1363802"/>
    <n v="2062491"/>
    <n v="0"/>
    <n v="0"/>
    <n v="95413"/>
    <m/>
    <n v="73450"/>
    <n v="222987"/>
    <n v="131658"/>
    <n v="454090"/>
    <n v="194253"/>
    <n v="82275"/>
    <n v="71677"/>
    <n v="391967"/>
    <n v="5783580"/>
    <n v="0"/>
    <n v="0"/>
    <n v="0"/>
    <n v="0"/>
    <n v="0"/>
    <n v="0"/>
    <n v="0"/>
    <m/>
    <x v="0"/>
    <x v="0"/>
    <m/>
    <m/>
    <m/>
    <m/>
    <x v="0"/>
    <x v="0"/>
    <m/>
    <m/>
    <m/>
    <n v="153"/>
    <n v="240"/>
    <n v="92"/>
    <n v="108"/>
    <n v="167"/>
    <n v="68"/>
    <n v="67"/>
    <n v="88"/>
    <n v="51"/>
    <n v="1"/>
    <n v="0"/>
    <n v="0"/>
    <n v="0"/>
    <n v="1"/>
    <n v="0"/>
    <n v="1"/>
    <n v="0"/>
    <n v="0"/>
    <n v="0"/>
    <n v="0"/>
    <n v="0"/>
    <n v="0"/>
    <n v="0"/>
    <n v="0"/>
    <n v="1"/>
    <n v="0"/>
    <n v="0"/>
    <n v="0"/>
    <n v="0"/>
  </r>
  <r>
    <n v="206390865"/>
    <x v="869"/>
    <d v="2024-01-01T00:00:00"/>
    <d v="2024-12-31T00:00:00"/>
    <n v="366"/>
    <s v="In Process"/>
    <x v="0"/>
    <x v="32"/>
    <x v="0"/>
    <x v="0"/>
    <s v="06 - North San Joaquin"/>
    <x v="85"/>
    <s v="509-477-4817"/>
    <s v="6940 PACIFIC AVE"/>
    <s v="STOCKTON"/>
    <s v="95207"/>
    <s v="1396881033"/>
    <s v="KAROL POOLE-FORD"/>
    <s v="Yes"/>
    <s v="WINDSOR NORCAL 13 HOLDINGS, LLC"/>
    <n v="128"/>
    <n v="128"/>
    <x v="0"/>
    <n v="46848"/>
    <n v="42361"/>
    <n v="217.73"/>
    <n v="158"/>
    <n v="159"/>
    <n v="2347"/>
    <n v="301"/>
    <n v="4367"/>
    <n v="31237"/>
    <m/>
    <n v="3151"/>
    <n v="244"/>
    <n v="714"/>
    <x v="1"/>
    <n v="32877"/>
    <m/>
    <m/>
    <m/>
    <n v="9484"/>
    <m/>
    <m/>
    <m/>
    <m/>
    <n v="20795590"/>
    <n v="1253838"/>
    <n v="3135233"/>
    <n v="22289"/>
    <n v="18936484"/>
    <n v="20094528"/>
    <n v="-1158044"/>
    <n v="3241932"/>
    <m/>
    <m/>
    <n v="2083888"/>
    <n v="793286"/>
    <n v="129741"/>
    <n v="2255349"/>
    <n v="15615721"/>
    <m/>
    <n v="1662663"/>
    <n v="97498"/>
    <n v="241332"/>
    <n v="11112426"/>
    <m/>
    <m/>
    <m/>
    <n v="9683164"/>
    <m/>
    <m/>
    <m/>
    <m/>
    <n v="584237"/>
    <m/>
    <m/>
    <m/>
    <n v="45419"/>
    <m/>
    <n v="90522"/>
    <m/>
    <m/>
    <m/>
    <n v="532223"/>
    <m/>
    <n v="585"/>
    <m/>
    <n v="852"/>
    <m/>
    <n v="2643"/>
    <n v="891"/>
    <n v="360750"/>
    <n v="0"/>
    <n v="388605"/>
    <n v="166420"/>
    <n v="265671"/>
    <n v="21274"/>
    <m/>
    <n v="47584"/>
    <m/>
    <m/>
    <m/>
    <m/>
    <m/>
    <m/>
    <m/>
    <m/>
    <m/>
    <m/>
    <m/>
    <m/>
    <m/>
    <m/>
    <m/>
    <m/>
    <m/>
    <m/>
    <m/>
    <m/>
    <m/>
    <m/>
    <m/>
    <m/>
    <m/>
    <m/>
    <m/>
    <m/>
    <n v="16797"/>
    <m/>
    <m/>
    <m/>
    <n v="-1071161"/>
    <m/>
    <m/>
    <m/>
    <n v="371764"/>
    <m/>
    <n v="3767515"/>
    <m/>
    <m/>
    <m/>
    <n v="35062"/>
    <m/>
    <n v="15256"/>
    <m/>
    <m/>
    <m/>
    <m/>
    <m/>
    <m/>
    <m/>
    <m/>
    <m/>
    <m/>
    <m/>
    <m/>
    <m/>
    <m/>
    <m/>
    <m/>
    <m/>
    <n v="8912556"/>
    <n v="1671093"/>
    <n v="9510879"/>
    <n v="226527"/>
    <n v="5195823"/>
    <m/>
    <m/>
    <m/>
    <n v="3555770"/>
    <m/>
    <m/>
    <m/>
    <m/>
    <n v="5172"/>
    <n v="6913"/>
    <n v="221075"/>
    <m/>
    <n v="221825"/>
    <n v="101618"/>
    <n v="271633"/>
    <n v="19102"/>
    <m/>
    <n v="46146"/>
    <n v="702024"/>
    <n v="421270"/>
    <n v="246919"/>
    <n v="1087521"/>
    <n v="134947"/>
    <n v="144479"/>
    <n v="99502"/>
    <n v="4730953"/>
    <n v="724318"/>
    <n v="912793"/>
    <n v="40500"/>
    <n v="55956"/>
    <m/>
    <n v="199460"/>
    <n v="948809"/>
    <n v="4169577"/>
    <m/>
    <n v="1414055"/>
    <n v="34297"/>
    <n v="3161082"/>
    <n v="9010868"/>
    <n v="17789879"/>
    <n v="11744522"/>
    <m/>
    <n v="4784009"/>
    <n v="1261348"/>
    <n v="17789879"/>
    <m/>
    <n v="3122324"/>
    <n v="6783695"/>
    <m/>
    <n v="0"/>
    <m/>
    <n v="2403879"/>
    <n v="1206440"/>
    <n v="3610319"/>
    <n v="-2196264"/>
    <m/>
    <n v="4095867"/>
    <m/>
    <n v="5197766"/>
    <n v="-413757"/>
    <s v="0.04"/>
    <n v="469780.88"/>
    <n v="1246"/>
    <n v="0"/>
    <n v="16774"/>
    <n v="63763"/>
    <n v="95283"/>
    <n v="11497"/>
    <n v="0"/>
    <n v="8543"/>
    <m/>
    <n v="3305"/>
    <m/>
    <m/>
    <n v="26800"/>
    <n v="3040"/>
    <n v="6208"/>
    <n v="1983"/>
    <n v="28099"/>
    <n v="266541"/>
    <n v="0"/>
    <n v="0"/>
    <n v="0"/>
    <n v="0"/>
    <n v="0"/>
    <n v="0"/>
    <n v="0"/>
    <n v="119747"/>
    <n v="0"/>
    <n v="861597"/>
    <n v="2570885"/>
    <n v="2262155"/>
    <n v="460897"/>
    <n v="0"/>
    <n v="457770"/>
    <m/>
    <n v="112622"/>
    <m/>
    <m/>
    <n v="585727"/>
    <n v="99178"/>
    <n v="115611"/>
    <n v="82865"/>
    <n v="1183502"/>
    <n v="8912556"/>
    <n v="0"/>
    <n v="0"/>
    <n v="0"/>
    <n v="0"/>
    <n v="0"/>
    <n v="0"/>
    <n v="0"/>
    <m/>
    <x v="0"/>
    <x v="0"/>
    <m/>
    <m/>
    <m/>
    <m/>
    <x v="0"/>
    <x v="0"/>
    <m/>
    <m/>
    <m/>
    <n v="206"/>
    <n v="340"/>
    <n v="123"/>
    <n v="164"/>
    <n v="262"/>
    <n v="99"/>
    <n v="79"/>
    <n v="121"/>
    <n v="50"/>
    <n v="1"/>
    <n v="0"/>
    <n v="0"/>
    <n v="0"/>
    <n v="0"/>
    <n v="1"/>
    <n v="1"/>
    <n v="0"/>
    <n v="0"/>
    <n v="0"/>
    <n v="1"/>
    <n v="0"/>
    <n v="0"/>
    <n v="0"/>
    <n v="0"/>
    <n v="1"/>
    <n v="0"/>
    <n v="0"/>
    <n v="0"/>
    <n v="0"/>
  </r>
  <r>
    <n v="206390873"/>
    <x v="870"/>
    <d v="2024-01-01T00:00:00"/>
    <d v="2024-12-31T00:00:00"/>
    <n v="366"/>
    <s v="In Process"/>
    <x v="0"/>
    <x v="32"/>
    <x v="0"/>
    <x v="0"/>
    <s v="06 - North San Joaquin"/>
    <x v="86"/>
    <s v="209-368-0693"/>
    <s v="950 S. FAIRMONT AVENUE"/>
    <s v="LODI"/>
    <s v="95240"/>
    <s v="1295448967"/>
    <s v="TU, RANDY"/>
    <s v="Yes"/>
    <s v="FLAGSTONE HEALTHCARE NORTH LLC"/>
    <n v="59"/>
    <n v="59"/>
    <x v="1"/>
    <n v="21594"/>
    <n v="20271"/>
    <n v="206.97"/>
    <n v="338"/>
    <n v="336"/>
    <n v="7768"/>
    <n v="1467"/>
    <n v="1928"/>
    <n v="7073"/>
    <m/>
    <n v="226"/>
    <n v="879"/>
    <n v="930"/>
    <x v="0"/>
    <n v="20271"/>
    <m/>
    <m/>
    <m/>
    <m/>
    <m/>
    <m/>
    <m/>
    <m/>
    <n v="9132150"/>
    <n v="3519476"/>
    <n v="154439"/>
    <n v="1021"/>
    <n v="12498208"/>
    <n v="11317660"/>
    <n v="1180548"/>
    <n v="754"/>
    <n v="248073"/>
    <m/>
    <n v="933229"/>
    <n v="3496050"/>
    <n v="649850"/>
    <n v="793036"/>
    <n v="3247341"/>
    <m/>
    <n v="101700"/>
    <n v="425673"/>
    <n v="418500"/>
    <n v="9132150"/>
    <m/>
    <m/>
    <m/>
    <m/>
    <m/>
    <m/>
    <m/>
    <m/>
    <n v="2460906"/>
    <m/>
    <n v="359725"/>
    <m/>
    <n v="17500"/>
    <m/>
    <n v="610005"/>
    <m/>
    <m/>
    <m/>
    <n v="49791"/>
    <m/>
    <n v="18990"/>
    <m/>
    <n v="2559"/>
    <m/>
    <n v="8809"/>
    <n v="33355"/>
    <n v="1260315"/>
    <n v="0"/>
    <n v="1306125"/>
    <n v="499185"/>
    <n v="341598"/>
    <n v="21754"/>
    <m/>
    <n v="48335"/>
    <m/>
    <m/>
    <m/>
    <m/>
    <m/>
    <m/>
    <m/>
    <m/>
    <m/>
    <m/>
    <m/>
    <m/>
    <m/>
    <m/>
    <m/>
    <m/>
    <m/>
    <m/>
    <n v="-11048"/>
    <m/>
    <m/>
    <m/>
    <m/>
    <m/>
    <m/>
    <m/>
    <n v="10604"/>
    <m/>
    <n v="-3413"/>
    <m/>
    <m/>
    <m/>
    <n v="-1560118"/>
    <m/>
    <n v="76029"/>
    <m/>
    <n v="279377"/>
    <m/>
    <n v="1294118"/>
    <m/>
    <m/>
    <m/>
    <n v="-51075"/>
    <m/>
    <n v="119965"/>
    <m/>
    <m/>
    <m/>
    <m/>
    <m/>
    <m/>
    <m/>
    <m/>
    <m/>
    <m/>
    <m/>
    <m/>
    <m/>
    <m/>
    <m/>
    <m/>
    <m/>
    <n v="5715430"/>
    <n v="1526721"/>
    <n v="4075509"/>
    <n v="229195"/>
    <n v="4093245"/>
    <m/>
    <m/>
    <m/>
    <m/>
    <m/>
    <m/>
    <m/>
    <m/>
    <n v="28431"/>
    <n v="10214"/>
    <n v="742004"/>
    <m/>
    <n v="384124"/>
    <n v="135443"/>
    <n v="183842"/>
    <n v="28151"/>
    <m/>
    <n v="42688"/>
    <n v="378943"/>
    <n v="159659"/>
    <n v="137405"/>
    <n v="674958"/>
    <n v="495955"/>
    <n v="135060"/>
    <n v="131104"/>
    <n v="2246520"/>
    <n v="50750"/>
    <n v="1025102"/>
    <n v="52488"/>
    <n v="8991"/>
    <m/>
    <m/>
    <n v="172583"/>
    <n v="1614316"/>
    <m/>
    <n v="154133"/>
    <n v="4004"/>
    <n v="11550215"/>
    <m/>
    <n v="13322668"/>
    <n v="797716"/>
    <n v="10695273"/>
    <m/>
    <n v="1829679"/>
    <n v="13322668"/>
    <m/>
    <n v="854942"/>
    <m/>
    <m/>
    <n v="0"/>
    <m/>
    <m/>
    <n v="246902"/>
    <n v="246902"/>
    <n v="-92769"/>
    <m/>
    <m/>
    <m/>
    <m/>
    <m/>
    <s v="0.00"/>
    <n v="0"/>
    <n v="2751"/>
    <n v="0"/>
    <n v="7596"/>
    <n v="26397"/>
    <n v="52375"/>
    <n v="0"/>
    <n v="0"/>
    <n v="0"/>
    <n v="18536"/>
    <n v="3949"/>
    <n v="5577"/>
    <m/>
    <n v="14962"/>
    <n v="12002"/>
    <n v="4627"/>
    <n v="2141"/>
    <n v="10091"/>
    <n v="161004"/>
    <n v="0"/>
    <n v="0"/>
    <n v="0"/>
    <n v="0"/>
    <n v="0"/>
    <n v="0"/>
    <n v="0"/>
    <n v="257980"/>
    <n v="0"/>
    <n v="441170"/>
    <n v="1046961"/>
    <n v="1247010"/>
    <n v="0"/>
    <n v="0"/>
    <n v="0"/>
    <n v="981678"/>
    <n v="92883"/>
    <n v="104754"/>
    <m/>
    <n v="341768"/>
    <n v="349995"/>
    <n v="95897"/>
    <n v="104341"/>
    <n v="650993"/>
    <n v="5715430"/>
    <n v="0"/>
    <n v="0"/>
    <n v="0"/>
    <n v="0"/>
    <n v="0"/>
    <n v="0"/>
    <n v="0"/>
    <m/>
    <x v="0"/>
    <x v="0"/>
    <m/>
    <m/>
    <n v="18536"/>
    <m/>
    <x v="0"/>
    <x v="0"/>
    <m/>
    <m/>
    <n v="981678"/>
    <n v="94"/>
    <n v="132"/>
    <n v="78"/>
    <n v="65"/>
    <n v="95"/>
    <n v="54"/>
    <n v="33"/>
    <n v="51"/>
    <n v="30"/>
    <n v="1"/>
    <n v="0"/>
    <n v="0"/>
    <n v="1"/>
    <n v="0"/>
    <n v="0"/>
    <n v="1"/>
    <n v="0"/>
    <n v="0"/>
    <n v="0"/>
    <n v="0"/>
    <n v="0"/>
    <n v="0"/>
    <n v="0"/>
    <n v="0"/>
    <n v="1"/>
    <n v="0"/>
    <n v="0"/>
    <n v="0"/>
    <n v="0"/>
  </r>
  <r>
    <n v="206390894"/>
    <x v="871"/>
    <d v="2024-01-01T00:00:00"/>
    <d v="2024-12-31T00:00:00"/>
    <n v="366"/>
    <s v="In Process"/>
    <x v="0"/>
    <x v="32"/>
    <x v="0"/>
    <x v="0"/>
    <s v="06 - North San Joaquin"/>
    <x v="86"/>
    <s v="209-334-3760"/>
    <s v="321 WEST TURNER ROAD"/>
    <s v="LODI"/>
    <s v="95240"/>
    <s v="1619531258"/>
    <s v="CHRISTIAN  MARCHESECHI"/>
    <s v="Yes"/>
    <m/>
    <n v="86"/>
    <n v="86"/>
    <x v="2"/>
    <n v="31476"/>
    <n v="29631"/>
    <n v="222.29"/>
    <n v="536"/>
    <n v="540"/>
    <n v="4555"/>
    <m/>
    <n v="1654"/>
    <n v="16103"/>
    <m/>
    <n v="4879"/>
    <n v="54"/>
    <n v="2386"/>
    <x v="0"/>
    <n v="29631"/>
    <m/>
    <m/>
    <m/>
    <m/>
    <m/>
    <m/>
    <m/>
    <m/>
    <n v="12407407"/>
    <n v="4750816"/>
    <n v="2075187"/>
    <n v="29314"/>
    <n v="15112350"/>
    <n v="13844909"/>
    <n v="1267441"/>
    <n v="-19461"/>
    <n v="12590"/>
    <m/>
    <n v="1235390"/>
    <n v="1907318"/>
    <m/>
    <n v="692580"/>
    <n v="6742819"/>
    <m/>
    <n v="2042987"/>
    <n v="22612"/>
    <n v="999091"/>
    <n v="12407407"/>
    <m/>
    <m/>
    <m/>
    <m/>
    <m/>
    <m/>
    <m/>
    <m/>
    <n v="730316"/>
    <m/>
    <m/>
    <m/>
    <n v="265190"/>
    <m/>
    <n v="2581837"/>
    <m/>
    <m/>
    <m/>
    <n v="782262"/>
    <m/>
    <n v="8657"/>
    <m/>
    <n v="382554"/>
    <m/>
    <n v="11812"/>
    <n v="13625"/>
    <n v="1695854"/>
    <n v="276174"/>
    <n v="1551921"/>
    <n v="403920"/>
    <n v="626034"/>
    <n v="50664"/>
    <m/>
    <n v="120812"/>
    <m/>
    <m/>
    <m/>
    <m/>
    <m/>
    <m/>
    <m/>
    <m/>
    <m/>
    <m/>
    <m/>
    <m/>
    <m/>
    <m/>
    <m/>
    <m/>
    <m/>
    <m/>
    <m/>
    <m/>
    <m/>
    <m/>
    <m/>
    <m/>
    <m/>
    <m/>
    <m/>
    <m/>
    <m/>
    <m/>
    <m/>
    <m/>
    <n v="-8201617"/>
    <m/>
    <m/>
    <m/>
    <n v="491907"/>
    <m/>
    <n v="6742819"/>
    <m/>
    <m/>
    <m/>
    <n v="2042987"/>
    <m/>
    <n v="999091"/>
    <m/>
    <m/>
    <m/>
    <m/>
    <m/>
    <m/>
    <m/>
    <m/>
    <m/>
    <m/>
    <m/>
    <m/>
    <m/>
    <m/>
    <m/>
    <m/>
    <m/>
    <n v="6855231"/>
    <n v="1970634"/>
    <n v="5019044"/>
    <n v="216274"/>
    <n v="5444402"/>
    <m/>
    <m/>
    <m/>
    <m/>
    <m/>
    <m/>
    <m/>
    <m/>
    <n v="5954"/>
    <n v="7276"/>
    <n v="662332"/>
    <n v="13703"/>
    <n v="466610"/>
    <n v="177995"/>
    <n v="320101"/>
    <n v="27916"/>
    <m/>
    <n v="66776"/>
    <n v="371159"/>
    <n v="412738"/>
    <n v="13064"/>
    <n v="918134"/>
    <n v="80591"/>
    <n v="143267"/>
    <n v="214034"/>
    <n v="3231963"/>
    <n v="394793"/>
    <n v="659427"/>
    <n v="88769"/>
    <n v="25114"/>
    <m/>
    <m/>
    <n v="98791"/>
    <n v="2572934"/>
    <m/>
    <n v="993428"/>
    <n v="297038"/>
    <n v="2695908"/>
    <m/>
    <n v="6559308"/>
    <n v="1601953"/>
    <m/>
    <n v="3576269"/>
    <n v="1381086"/>
    <n v="6559308"/>
    <m/>
    <m/>
    <m/>
    <n v="1028472"/>
    <n v="0"/>
    <m/>
    <n v="1064020"/>
    <n v="388535"/>
    <n v="1452555"/>
    <n v="-459127"/>
    <m/>
    <n v="2547797"/>
    <m/>
    <n v="3576269"/>
    <m/>
    <s v="0.10"/>
    <n v="160195.30000000002"/>
    <n v="2352"/>
    <n v="0"/>
    <n v="11992"/>
    <n v="25082"/>
    <n v="70688"/>
    <n v="0"/>
    <n v="0"/>
    <n v="1978"/>
    <n v="18055"/>
    <n v="1952"/>
    <n v="14271"/>
    <m/>
    <n v="19416"/>
    <n v="3703"/>
    <n v="5620"/>
    <n v="3970"/>
    <n v="20169"/>
    <n v="199248"/>
    <n v="0"/>
    <n v="9"/>
    <n v="1027"/>
    <n v="67"/>
    <n v="0"/>
    <n v="0"/>
    <n v="1103"/>
    <n v="163791"/>
    <n v="0"/>
    <n v="687266"/>
    <n v="1039845"/>
    <n v="1836703"/>
    <n v="0"/>
    <n v="0"/>
    <n v="153863"/>
    <n v="1023542"/>
    <n v="68064"/>
    <n v="281918"/>
    <m/>
    <n v="429021"/>
    <n v="59575"/>
    <n v="109565"/>
    <n v="163123"/>
    <n v="838955"/>
    <n v="6855231"/>
    <n v="0"/>
    <n v="736"/>
    <n v="43381"/>
    <n v="3390"/>
    <n v="0"/>
    <n v="0"/>
    <n v="47507"/>
    <m/>
    <x v="0"/>
    <x v="0"/>
    <m/>
    <m/>
    <n v="18055"/>
    <m/>
    <x v="0"/>
    <x v="0"/>
    <m/>
    <m/>
    <n v="1023542"/>
    <n v="161"/>
    <n v="255"/>
    <n v="111"/>
    <n v="118"/>
    <n v="203"/>
    <n v="74"/>
    <n v="56"/>
    <n v="93"/>
    <n v="39"/>
    <n v="1"/>
    <n v="0"/>
    <n v="0"/>
    <n v="0"/>
    <n v="1"/>
    <n v="0"/>
    <n v="1"/>
    <n v="0"/>
    <n v="0"/>
    <n v="0"/>
    <n v="0"/>
    <n v="0"/>
    <n v="0"/>
    <n v="0"/>
    <n v="0"/>
    <n v="1"/>
    <n v="0"/>
    <n v="0"/>
    <n v="0"/>
    <n v="0"/>
  </r>
  <r>
    <n v="206390902"/>
    <x v="872"/>
    <d v="2023-10-01T00:00:00"/>
    <d v="2024-09-30T00:00:00"/>
    <n v="366"/>
    <s v="In Process"/>
    <x v="0"/>
    <x v="32"/>
    <x v="0"/>
    <x v="0"/>
    <s v="06 - North San Joaquin"/>
    <x v="85"/>
    <s v="209-948-8762"/>
    <s v="1630 N. EDISON STREET"/>
    <s v="STOCKTON"/>
    <s v="95204"/>
    <s v="ZZR05039J"/>
    <s v="DEBBIE ZARILLA"/>
    <s v="Yes"/>
    <m/>
    <n v="98"/>
    <n v="98"/>
    <x v="2"/>
    <n v="35868"/>
    <n v="29627"/>
    <n v="82.6"/>
    <n v="112"/>
    <n v="133"/>
    <n v="2452"/>
    <n v="209"/>
    <n v="2301"/>
    <n v="23887"/>
    <n v="34"/>
    <n v="191"/>
    <n v="553"/>
    <m/>
    <x v="0"/>
    <n v="29627"/>
    <m/>
    <m/>
    <m/>
    <m/>
    <m/>
    <m/>
    <m/>
    <m/>
    <n v="7501064"/>
    <n v="3323879"/>
    <n v="-143425"/>
    <n v="122"/>
    <n v="10968490"/>
    <n v="10686705"/>
    <n v="281785"/>
    <m/>
    <m/>
    <m/>
    <n v="281785"/>
    <n v="625306"/>
    <n v="53290"/>
    <n v="575250"/>
    <n v="6050626"/>
    <n v="8560"/>
    <n v="48132"/>
    <n v="139900"/>
    <m/>
    <n v="7501064"/>
    <m/>
    <m/>
    <m/>
    <m/>
    <m/>
    <m/>
    <m/>
    <m/>
    <n v="1792095"/>
    <m/>
    <n v="86459"/>
    <m/>
    <n v="34076"/>
    <m/>
    <n v="1411249"/>
    <m/>
    <m/>
    <m/>
    <m/>
    <m/>
    <m/>
    <m/>
    <m/>
    <m/>
    <n v="273"/>
    <n v="0"/>
    <n v="605743"/>
    <n v="1833837"/>
    <n v="575668"/>
    <n v="82900"/>
    <n v="208362"/>
    <n v="9816"/>
    <m/>
    <n v="7280"/>
    <m/>
    <m/>
    <m/>
    <m/>
    <m/>
    <m/>
    <m/>
    <m/>
    <m/>
    <m/>
    <m/>
    <m/>
    <m/>
    <m/>
    <m/>
    <m/>
    <m/>
    <m/>
    <m/>
    <m/>
    <m/>
    <m/>
    <m/>
    <m/>
    <m/>
    <m/>
    <m/>
    <m/>
    <n v="110"/>
    <m/>
    <m/>
    <m/>
    <n v="-621837"/>
    <m/>
    <n v="-4057"/>
    <m/>
    <n v="84547"/>
    <m/>
    <n v="395937"/>
    <m/>
    <m/>
    <m/>
    <n v="1875"/>
    <m/>
    <m/>
    <m/>
    <m/>
    <m/>
    <m/>
    <m/>
    <m/>
    <m/>
    <m/>
    <m/>
    <m/>
    <m/>
    <m/>
    <m/>
    <m/>
    <m/>
    <m/>
    <m/>
    <n v="5184739"/>
    <n v="917083"/>
    <n v="4584883"/>
    <n v="91517"/>
    <n v="4219820"/>
    <m/>
    <m/>
    <m/>
    <m/>
    <m/>
    <m/>
    <m/>
    <m/>
    <n v="485"/>
    <m/>
    <n v="394884"/>
    <n v="32337"/>
    <n v="369625"/>
    <n v="61280"/>
    <n v="183156"/>
    <n v="9117"/>
    <m/>
    <n v="50746"/>
    <n v="619695"/>
    <n v="288247"/>
    <n v="126801"/>
    <n v="830694"/>
    <n v="67827"/>
    <n v="372026"/>
    <n v="39918"/>
    <n v="1996838"/>
    <n v="25646"/>
    <n v="881653"/>
    <n v="72037"/>
    <n v="43873"/>
    <m/>
    <m/>
    <m/>
    <n v="2304745"/>
    <m/>
    <n v="183410"/>
    <m/>
    <n v="3321075"/>
    <m/>
    <n v="5809230"/>
    <n v="5107821"/>
    <m/>
    <m/>
    <n v="701409"/>
    <n v="5809230"/>
    <m/>
    <n v="3321075"/>
    <m/>
    <m/>
    <n v="0"/>
    <m/>
    <n v="459436"/>
    <n v="476243"/>
    <n v="935679"/>
    <n v="-752269"/>
    <m/>
    <m/>
    <m/>
    <m/>
    <m/>
    <s v="0.02"/>
    <n v="102156.42"/>
    <n v="2434"/>
    <n v="0"/>
    <n v="8819"/>
    <n v="27443"/>
    <n v="71949"/>
    <n v="0"/>
    <n v="0"/>
    <n v="4162"/>
    <n v="405"/>
    <n v="9095"/>
    <n v="14821"/>
    <n v="5849"/>
    <n v="29940"/>
    <n v="2897"/>
    <n v="16985"/>
    <n v="1196"/>
    <n v="4593"/>
    <n v="200588"/>
    <n v="0"/>
    <n v="30"/>
    <n v="0"/>
    <n v="0"/>
    <n v="0"/>
    <n v="0"/>
    <n v="30"/>
    <n v="174563"/>
    <n v="0"/>
    <n v="418382"/>
    <n v="925096"/>
    <n v="1526031"/>
    <n v="0"/>
    <n v="0"/>
    <n v="278902"/>
    <n v="29070"/>
    <n v="238015"/>
    <n v="245146"/>
    <n v="95449"/>
    <n v="620349"/>
    <n v="59411"/>
    <n v="326275"/>
    <n v="35672"/>
    <n v="212378"/>
    <n v="5184739"/>
    <n v="0"/>
    <n v="2760"/>
    <n v="0"/>
    <n v="0"/>
    <n v="0"/>
    <n v="0"/>
    <n v="2760"/>
    <m/>
    <x v="0"/>
    <x v="0"/>
    <m/>
    <m/>
    <n v="405"/>
    <m/>
    <x v="0"/>
    <x v="0"/>
    <m/>
    <m/>
    <n v="29070"/>
    <n v="116"/>
    <n v="172"/>
    <n v="100"/>
    <n v="66"/>
    <n v="103"/>
    <n v="62"/>
    <n v="44"/>
    <n v="70"/>
    <n v="35"/>
    <n v="1"/>
    <n v="0"/>
    <n v="0"/>
    <n v="0"/>
    <n v="1"/>
    <n v="0"/>
    <n v="1"/>
    <n v="0"/>
    <n v="0"/>
    <n v="0"/>
    <n v="0"/>
    <n v="0"/>
    <n v="0"/>
    <n v="0"/>
    <n v="0"/>
    <n v="1"/>
    <n v="0"/>
    <n v="0"/>
    <n v="0"/>
    <n v="0"/>
  </r>
  <r>
    <n v="206390910"/>
    <x v="873"/>
    <d v="2024-01-01T00:00:00"/>
    <d v="2024-12-31T00:00:00"/>
    <n v="366"/>
    <s v="In Process"/>
    <x v="0"/>
    <x v="32"/>
    <x v="0"/>
    <x v="0"/>
    <s v="06 - North San Joaquin"/>
    <x v="85"/>
    <s v="209-477-0271"/>
    <s v="4545 SHELLEY COURT"/>
    <s v="STOCKTON"/>
    <s v="95207"/>
    <s v="ZZR05201H"/>
    <s v="LIANA KATZ SAVELL"/>
    <s v="Yes"/>
    <s v="SAPPHIRE OPERATIOINS HOLDINGS, LLC"/>
    <n v="119"/>
    <n v="119"/>
    <x v="0"/>
    <n v="43554"/>
    <n v="39984"/>
    <n v="216.77"/>
    <n v="147"/>
    <n v="140"/>
    <n v="780"/>
    <m/>
    <n v="4558"/>
    <n v="33211"/>
    <n v="1430"/>
    <m/>
    <n v="5"/>
    <m/>
    <x v="0"/>
    <n v="39984"/>
    <m/>
    <m/>
    <m/>
    <m/>
    <m/>
    <m/>
    <m/>
    <m/>
    <n v="12566283"/>
    <n v="728230"/>
    <n v="1656713"/>
    <n v="200413"/>
    <n v="11838213"/>
    <n v="14364206"/>
    <n v="-2525993"/>
    <m/>
    <m/>
    <m/>
    <n v="-2525993"/>
    <n v="251035"/>
    <m/>
    <n v="7975033"/>
    <n v="3733156"/>
    <n v="605394"/>
    <m/>
    <n v="1665"/>
    <m/>
    <n v="12566283"/>
    <m/>
    <m/>
    <m/>
    <m/>
    <m/>
    <m/>
    <m/>
    <m/>
    <n v="479941"/>
    <m/>
    <m/>
    <m/>
    <n v="10856"/>
    <m/>
    <n v="10252"/>
    <m/>
    <n v="226122"/>
    <m/>
    <m/>
    <m/>
    <n v="1059"/>
    <m/>
    <m/>
    <m/>
    <n v="0"/>
    <n v="0"/>
    <n v="248955"/>
    <n v="0"/>
    <n v="204180"/>
    <n v="108224"/>
    <n v="51693"/>
    <n v="6129"/>
    <m/>
    <n v="109049"/>
    <m/>
    <m/>
    <m/>
    <m/>
    <m/>
    <m/>
    <m/>
    <m/>
    <m/>
    <m/>
    <m/>
    <m/>
    <m/>
    <m/>
    <m/>
    <m/>
    <m/>
    <m/>
    <m/>
    <m/>
    <m/>
    <m/>
    <m/>
    <m/>
    <m/>
    <m/>
    <m/>
    <m/>
    <n v="14531"/>
    <m/>
    <m/>
    <m/>
    <n v="-295750"/>
    <m/>
    <m/>
    <m/>
    <n v="1456975"/>
    <m/>
    <n v="945572"/>
    <m/>
    <n v="-464615"/>
    <m/>
    <m/>
    <m/>
    <m/>
    <m/>
    <m/>
    <m/>
    <m/>
    <m/>
    <m/>
    <m/>
    <m/>
    <m/>
    <m/>
    <m/>
    <m/>
    <m/>
    <m/>
    <m/>
    <m/>
    <m/>
    <n v="6316537"/>
    <n v="1436393"/>
    <n v="6611276"/>
    <n v="110300"/>
    <n v="5762510"/>
    <m/>
    <m/>
    <m/>
    <m/>
    <m/>
    <m/>
    <m/>
    <m/>
    <m/>
    <m/>
    <n v="177119"/>
    <m/>
    <n v="118966"/>
    <n v="63622"/>
    <n v="60073"/>
    <n v="9830"/>
    <m/>
    <n v="5330"/>
    <n v="665065"/>
    <n v="315441"/>
    <n v="129011"/>
    <n v="1032204"/>
    <n v="200108"/>
    <n v="213983"/>
    <n v="80150"/>
    <n v="2987181"/>
    <n v="731985"/>
    <n v="1400824"/>
    <n v="40729"/>
    <n v="33347"/>
    <m/>
    <n v="65433"/>
    <n v="271295"/>
    <n v="3189518"/>
    <m/>
    <n v="58082"/>
    <m/>
    <n v="99844"/>
    <n v="11784958"/>
    <n v="15132402"/>
    <n v="3789367"/>
    <m/>
    <n v="11842457"/>
    <n v="-499422"/>
    <n v="15132402"/>
    <m/>
    <m/>
    <n v="2789777"/>
    <m/>
    <n v="0"/>
    <m/>
    <m/>
    <n v="60217"/>
    <n v="60217"/>
    <n v="-2135"/>
    <m/>
    <n v="11842457"/>
    <m/>
    <n v="11842457"/>
    <m/>
    <s v="0.20"/>
    <n v="757873.4"/>
    <n v="1879"/>
    <n v="0"/>
    <n v="15913"/>
    <n v="37791"/>
    <n v="95594"/>
    <n v="0"/>
    <n v="0"/>
    <n v="4991"/>
    <n v="3442"/>
    <n v="4916"/>
    <n v="13985"/>
    <n v="4539"/>
    <n v="27129"/>
    <n v="6450"/>
    <n v="8757"/>
    <n v="1772"/>
    <n v="13961"/>
    <n v="241119"/>
    <n v="0"/>
    <n v="0"/>
    <n v="49"/>
    <n v="695"/>
    <n v="0"/>
    <n v="0"/>
    <n v="744"/>
    <n v="153691"/>
    <n v="0"/>
    <n v="682026"/>
    <n v="1366308"/>
    <n v="1915416"/>
    <n v="0"/>
    <n v="0"/>
    <n v="208002"/>
    <n v="155872"/>
    <n v="121947"/>
    <n v="240194"/>
    <n v="74689"/>
    <n v="489037"/>
    <n v="162024"/>
    <n v="169763"/>
    <n v="67225"/>
    <n v="510343"/>
    <n v="6316537"/>
    <n v="0"/>
    <n v="0"/>
    <n v="2601"/>
    <n v="22246"/>
    <n v="0"/>
    <n v="0"/>
    <n v="24847"/>
    <m/>
    <x v="0"/>
    <x v="0"/>
    <m/>
    <m/>
    <n v="3442"/>
    <m/>
    <x v="0"/>
    <x v="0"/>
    <m/>
    <m/>
    <n v="155872"/>
    <n v="142"/>
    <n v="153"/>
    <n v="128"/>
    <n v="86"/>
    <n v="92"/>
    <n v="77"/>
    <n v="56"/>
    <n v="61"/>
    <n v="50"/>
    <n v="1"/>
    <n v="0"/>
    <n v="0"/>
    <n v="0"/>
    <n v="0"/>
    <n v="1"/>
    <n v="1"/>
    <n v="0"/>
    <n v="0"/>
    <n v="0"/>
    <n v="0"/>
    <n v="0"/>
    <n v="0"/>
    <n v="0"/>
    <n v="0"/>
    <n v="1"/>
    <n v="0"/>
    <n v="0"/>
    <n v="0"/>
    <n v="0"/>
  </r>
  <r>
    <n v="206390916"/>
    <x v="874"/>
    <d v="2024-01-01T00:00:00"/>
    <d v="2024-12-31T00:00:00"/>
    <n v="366"/>
    <s v="In Process"/>
    <x v="0"/>
    <x v="32"/>
    <x v="0"/>
    <x v="0"/>
    <s v="06 - North San Joaquin"/>
    <x v="85"/>
    <s v="209-466-2066"/>
    <s v="537 E. FULTON STREET"/>
    <s v="STOCKTON"/>
    <s v="95204"/>
    <s v="1679528988"/>
    <s v="ELIZABETH MILLAN"/>
    <s v="Yes"/>
    <m/>
    <n v="116"/>
    <n v="116"/>
    <x v="0"/>
    <n v="42456"/>
    <n v="37642"/>
    <n v="204.09"/>
    <n v="330"/>
    <n v="332"/>
    <n v="1239"/>
    <m/>
    <n v="1519"/>
    <n v="29792"/>
    <n v="3123"/>
    <m/>
    <n v="44"/>
    <n v="1925"/>
    <x v="0"/>
    <n v="37642"/>
    <m/>
    <m/>
    <m/>
    <m/>
    <m/>
    <m/>
    <m/>
    <m/>
    <n v="12655852"/>
    <n v="1844616"/>
    <n v="-902598"/>
    <n v="12471"/>
    <n v="15415537"/>
    <n v="15902910"/>
    <n v="-487373"/>
    <n v="7009"/>
    <n v="3007"/>
    <m/>
    <n v="-483371"/>
    <n v="416572"/>
    <m/>
    <n v="510712"/>
    <n v="10016554"/>
    <n v="1050004"/>
    <m/>
    <n v="14794"/>
    <n v="647216"/>
    <n v="12655852"/>
    <m/>
    <m/>
    <m/>
    <m/>
    <m/>
    <m/>
    <m/>
    <m/>
    <n v="709742"/>
    <m/>
    <m/>
    <m/>
    <n v="219087"/>
    <m/>
    <m/>
    <m/>
    <n v="914440"/>
    <m/>
    <m/>
    <m/>
    <m/>
    <m/>
    <n v="1347"/>
    <m/>
    <n v="35988"/>
    <n v="50552"/>
    <n v="624052"/>
    <n v="88519"/>
    <n v="390318"/>
    <n v="249131"/>
    <n v="372539"/>
    <n v="22774"/>
    <m/>
    <n v="10743"/>
    <m/>
    <m/>
    <m/>
    <m/>
    <m/>
    <m/>
    <m/>
    <m/>
    <m/>
    <m/>
    <m/>
    <m/>
    <m/>
    <m/>
    <m/>
    <m/>
    <m/>
    <m/>
    <m/>
    <m/>
    <m/>
    <m/>
    <m/>
    <m/>
    <m/>
    <m/>
    <m/>
    <m/>
    <n v="-564"/>
    <m/>
    <m/>
    <m/>
    <n v="-217322"/>
    <m/>
    <m/>
    <m/>
    <n v="201641"/>
    <m/>
    <n v="-342163"/>
    <m/>
    <n v="-510519"/>
    <m/>
    <m/>
    <m/>
    <n v="-33671"/>
    <m/>
    <m/>
    <m/>
    <m/>
    <m/>
    <m/>
    <m/>
    <m/>
    <m/>
    <m/>
    <m/>
    <m/>
    <m/>
    <m/>
    <m/>
    <m/>
    <m/>
    <n v="7060094"/>
    <n v="1714264"/>
    <n v="7128552"/>
    <n v="290982"/>
    <n v="6491371"/>
    <m/>
    <m/>
    <m/>
    <m/>
    <m/>
    <m/>
    <m/>
    <m/>
    <n v="39960"/>
    <n v="44391"/>
    <n v="261890"/>
    <m/>
    <n v="159487"/>
    <n v="83220"/>
    <n v="165774"/>
    <n v="21044"/>
    <m/>
    <n v="54557"/>
    <n v="593710"/>
    <n v="322215"/>
    <n v="161753"/>
    <n v="1013893"/>
    <n v="147159"/>
    <n v="187208"/>
    <n v="88178"/>
    <n v="3551251"/>
    <n v="189688"/>
    <n v="1556217"/>
    <n v="77673"/>
    <n v="21898"/>
    <m/>
    <n v="310154"/>
    <n v="360219"/>
    <n v="2994017"/>
    <m/>
    <n v="572792"/>
    <m/>
    <n v="4946890"/>
    <n v="301600"/>
    <n v="8815299"/>
    <n v="14814687"/>
    <m/>
    <m/>
    <n v="-5999388"/>
    <n v="8815299"/>
    <m/>
    <m/>
    <n v="6696421"/>
    <m/>
    <n v="0"/>
    <m/>
    <n v="844102"/>
    <n v="245084"/>
    <n v="1089186"/>
    <n v="-516394"/>
    <m/>
    <m/>
    <m/>
    <m/>
    <m/>
    <s v="0.02"/>
    <n v="296293.74"/>
    <n v="1749"/>
    <n v="0"/>
    <n v="18493"/>
    <n v="27416"/>
    <n v="92992"/>
    <n v="866"/>
    <n v="0"/>
    <n v="5888"/>
    <m/>
    <n v="4000"/>
    <n v="13529"/>
    <n v="6016"/>
    <n v="20813"/>
    <n v="3115"/>
    <n v="6512"/>
    <n v="1597"/>
    <n v="17380"/>
    <n v="220366"/>
    <n v="0"/>
    <n v="0"/>
    <n v="273"/>
    <n v="90"/>
    <n v="0"/>
    <n v="0"/>
    <n v="363"/>
    <n v="165852"/>
    <n v="0"/>
    <n v="1067518"/>
    <n v="1120807"/>
    <n v="2390380"/>
    <n v="43886"/>
    <n v="0"/>
    <n v="279093"/>
    <m/>
    <n v="132974"/>
    <n v="239713"/>
    <n v="106691"/>
    <n v="444676"/>
    <n v="119974"/>
    <n v="137075"/>
    <n v="72116"/>
    <n v="739339"/>
    <n v="7060094"/>
    <n v="0"/>
    <n v="0"/>
    <n v="15892"/>
    <n v="3294"/>
    <n v="0"/>
    <n v="0"/>
    <n v="19186"/>
    <m/>
    <x v="0"/>
    <x v="0"/>
    <m/>
    <m/>
    <m/>
    <m/>
    <x v="0"/>
    <x v="0"/>
    <m/>
    <m/>
    <m/>
    <n v="153"/>
    <n v="209"/>
    <n v="117"/>
    <n v="105"/>
    <n v="151"/>
    <n v="76"/>
    <n v="66"/>
    <n v="93"/>
    <n v="50"/>
    <n v="1"/>
    <n v="0"/>
    <n v="0"/>
    <n v="0"/>
    <n v="0"/>
    <n v="1"/>
    <n v="1"/>
    <n v="0"/>
    <n v="0"/>
    <n v="0"/>
    <n v="0"/>
    <n v="0"/>
    <n v="0"/>
    <n v="0"/>
    <n v="0"/>
    <n v="1"/>
    <n v="0"/>
    <n v="0"/>
    <n v="0"/>
    <n v="0"/>
  </r>
  <r>
    <n v="206390929"/>
    <x v="875"/>
    <d v="2024-01-01T00:00:00"/>
    <d v="2024-12-31T00:00:00"/>
    <n v="366"/>
    <s v="In Process"/>
    <x v="0"/>
    <x v="32"/>
    <x v="0"/>
    <x v="0"/>
    <s v="06 - North San Joaquin"/>
    <x v="85"/>
    <s v="209-239-1222"/>
    <s v="410 EASTWOOD AVE"/>
    <s v="MANTECA"/>
    <s v="95336"/>
    <s v="1821082637"/>
    <s v="PAUL GROSS"/>
    <s v="No"/>
    <m/>
    <n v="176"/>
    <n v="176"/>
    <x v="0"/>
    <n v="64416"/>
    <n v="35213"/>
    <n v="129.08000000000001"/>
    <n v="143"/>
    <n v="112"/>
    <n v="2680"/>
    <m/>
    <n v="11656"/>
    <n v="20097"/>
    <n v="717"/>
    <m/>
    <n v="63"/>
    <m/>
    <x v="0"/>
    <n v="35213"/>
    <m/>
    <m/>
    <m/>
    <m/>
    <m/>
    <m/>
    <m/>
    <m/>
    <n v="16178426"/>
    <n v="682456"/>
    <n v="4534842"/>
    <n v="194352"/>
    <n v="12520392"/>
    <n v="13284750"/>
    <n v="-764358"/>
    <m/>
    <m/>
    <m/>
    <n v="-764358"/>
    <n v="1249500"/>
    <m/>
    <n v="5356579"/>
    <n v="9235687"/>
    <n v="307365"/>
    <m/>
    <n v="29295"/>
    <m/>
    <n v="16178426"/>
    <m/>
    <m/>
    <m/>
    <m/>
    <m/>
    <m/>
    <m/>
    <m/>
    <n v="423167"/>
    <m/>
    <m/>
    <m/>
    <n v="84179"/>
    <m/>
    <n v="145139"/>
    <m/>
    <n v="4380"/>
    <m/>
    <m/>
    <m/>
    <n v="25591"/>
    <m/>
    <m/>
    <m/>
    <n v="0"/>
    <n v="0"/>
    <n v="239865"/>
    <n v="0"/>
    <n v="188850"/>
    <n v="61266"/>
    <n v="155396"/>
    <n v="26281"/>
    <m/>
    <n v="10798"/>
    <m/>
    <m/>
    <m/>
    <m/>
    <m/>
    <m/>
    <m/>
    <m/>
    <m/>
    <m/>
    <m/>
    <m/>
    <m/>
    <m/>
    <m/>
    <m/>
    <m/>
    <m/>
    <m/>
    <m/>
    <m/>
    <m/>
    <m/>
    <m/>
    <m/>
    <m/>
    <m/>
    <m/>
    <m/>
    <m/>
    <m/>
    <m/>
    <n v="-1114791"/>
    <m/>
    <m/>
    <m/>
    <n v="1994350"/>
    <m/>
    <n v="3438611"/>
    <m/>
    <n v="216672"/>
    <m/>
    <m/>
    <m/>
    <m/>
    <m/>
    <m/>
    <m/>
    <m/>
    <m/>
    <m/>
    <m/>
    <m/>
    <m/>
    <m/>
    <m/>
    <m/>
    <m/>
    <m/>
    <m/>
    <m/>
    <m/>
    <n v="6742510"/>
    <n v="1191946"/>
    <n v="5350294"/>
    <n v="232063"/>
    <n v="5829347"/>
    <m/>
    <m/>
    <m/>
    <m/>
    <m/>
    <m/>
    <m/>
    <m/>
    <m/>
    <m/>
    <n v="239865"/>
    <m/>
    <n v="188850"/>
    <n v="61266"/>
    <n v="154899"/>
    <n v="26281"/>
    <m/>
    <n v="12251"/>
    <n v="733989"/>
    <n v="369920"/>
    <n v="277306"/>
    <n v="1240923"/>
    <n v="145453"/>
    <n v="136787"/>
    <n v="140705"/>
    <n v="2769098"/>
    <n v="2112"/>
    <n v="870220"/>
    <m/>
    <m/>
    <m/>
    <n v="12859"/>
    <n v="72619"/>
    <n v="5120467"/>
    <m/>
    <n v="94794"/>
    <n v="5800"/>
    <m/>
    <m/>
    <n v="5221061"/>
    <n v="6905200"/>
    <m/>
    <m/>
    <n v="-1684139"/>
    <n v="5221061"/>
    <n v="1303663"/>
    <m/>
    <m/>
    <m/>
    <n v="0"/>
    <m/>
    <n v="31858"/>
    <n v="65933"/>
    <n v="97791"/>
    <n v="-2997"/>
    <m/>
    <m/>
    <m/>
    <m/>
    <m/>
    <s v="0.06"/>
    <n v="414312"/>
    <n v="6505"/>
    <n v="0"/>
    <n v="13525"/>
    <n v="39647"/>
    <n v="101978"/>
    <n v="0"/>
    <n v="0"/>
    <n v="0"/>
    <m/>
    <n v="6646"/>
    <n v="15023"/>
    <n v="11517"/>
    <n v="32284"/>
    <n v="4270"/>
    <n v="5851"/>
    <n v="2167"/>
    <n v="24778"/>
    <n v="264191"/>
    <n v="0"/>
    <n v="0"/>
    <n v="0"/>
    <n v="0"/>
    <n v="0"/>
    <n v="1671"/>
    <n v="1671"/>
    <n v="416347"/>
    <n v="0"/>
    <n v="595140"/>
    <n v="1189423"/>
    <n v="2039557"/>
    <n v="0"/>
    <n v="0"/>
    <n v="0"/>
    <m/>
    <n v="177412"/>
    <n v="277640"/>
    <n v="190530"/>
    <n v="617886"/>
    <n v="122722"/>
    <n v="107452"/>
    <n v="117533"/>
    <n v="890868"/>
    <n v="6742510"/>
    <n v="0"/>
    <n v="0"/>
    <n v="0"/>
    <n v="0"/>
    <n v="0"/>
    <n v="66841"/>
    <n v="66841"/>
    <m/>
    <x v="0"/>
    <x v="0"/>
    <m/>
    <m/>
    <m/>
    <m/>
    <x v="0"/>
    <x v="0"/>
    <m/>
    <m/>
    <m/>
    <n v="146"/>
    <n v="232"/>
    <n v="122"/>
    <n v="84"/>
    <n v="128"/>
    <n v="65"/>
    <n v="47"/>
    <n v="65"/>
    <n v="33"/>
    <n v="1"/>
    <n v="0"/>
    <n v="0"/>
    <n v="0"/>
    <n v="0"/>
    <n v="1"/>
    <n v="1"/>
    <n v="0"/>
    <n v="0"/>
    <n v="0"/>
    <n v="0"/>
    <n v="0"/>
    <n v="0"/>
    <n v="0"/>
    <n v="0"/>
    <n v="1"/>
    <n v="0"/>
    <n v="0"/>
    <n v="0"/>
    <n v="0"/>
  </r>
  <r>
    <n v="206390973"/>
    <x v="876"/>
    <d v="2024-01-01T00:00:00"/>
    <d v="2024-12-31T00:00:00"/>
    <n v="366"/>
    <s v="In Process"/>
    <x v="0"/>
    <x v="32"/>
    <x v="0"/>
    <x v="1"/>
    <s v="06 - North San Joaquin"/>
    <x v="85"/>
    <s v="209-823-1788"/>
    <s v="469 E NORTH ST"/>
    <s v="MANTECA"/>
    <s v="95336"/>
    <s v="1053063685"/>
    <s v="STEVEN BUSH"/>
    <s v="Yes"/>
    <m/>
    <n v="99"/>
    <n v="99"/>
    <x v="2"/>
    <n v="36234"/>
    <n v="33205"/>
    <n v="216.39"/>
    <n v="255"/>
    <n v="258"/>
    <n v="4921"/>
    <n v="580"/>
    <n v="4373"/>
    <n v="17616"/>
    <m/>
    <n v="2208"/>
    <n v="351"/>
    <n v="3156"/>
    <x v="0"/>
    <n v="33205"/>
    <m/>
    <m/>
    <m/>
    <m/>
    <m/>
    <m/>
    <m/>
    <m/>
    <n v="12742849"/>
    <n v="4539578"/>
    <n v="2846233"/>
    <n v="1866"/>
    <n v="14438060"/>
    <n v="13454688"/>
    <n v="983372"/>
    <n v="2"/>
    <m/>
    <m/>
    <n v="983374"/>
    <n v="1888498"/>
    <n v="222582"/>
    <n v="1678195"/>
    <n v="6760368"/>
    <m/>
    <n v="847349"/>
    <n v="134701"/>
    <n v="1211156"/>
    <n v="12742849"/>
    <m/>
    <m/>
    <m/>
    <m/>
    <m/>
    <m/>
    <m/>
    <m/>
    <n v="3675117"/>
    <m/>
    <n v="15775"/>
    <m/>
    <n v="152478"/>
    <m/>
    <m/>
    <m/>
    <m/>
    <m/>
    <n v="690626"/>
    <m/>
    <n v="504"/>
    <m/>
    <n v="5078"/>
    <m/>
    <n v="65514"/>
    <n v="504"/>
    <n v="1509675"/>
    <n v="904609"/>
    <n v="1178650"/>
    <n v="201850"/>
    <n v="483449"/>
    <n v="143512"/>
    <m/>
    <n v="51815"/>
    <m/>
    <m/>
    <m/>
    <m/>
    <m/>
    <m/>
    <m/>
    <m/>
    <m/>
    <m/>
    <m/>
    <m/>
    <m/>
    <m/>
    <m/>
    <m/>
    <m/>
    <m/>
    <m/>
    <m/>
    <m/>
    <m/>
    <m/>
    <m/>
    <m/>
    <m/>
    <m/>
    <m/>
    <m/>
    <m/>
    <m/>
    <m/>
    <n v="-93500"/>
    <m/>
    <n v="232315"/>
    <m/>
    <n v="478344"/>
    <m/>
    <n v="1642719"/>
    <m/>
    <m/>
    <m/>
    <n v="253088"/>
    <m/>
    <n v="333267"/>
    <m/>
    <m/>
    <m/>
    <m/>
    <m/>
    <m/>
    <m/>
    <m/>
    <m/>
    <m/>
    <m/>
    <m/>
    <m/>
    <m/>
    <m/>
    <m/>
    <m/>
    <n v="6436017"/>
    <n v="1431441"/>
    <n v="5587230"/>
    <n v="153970"/>
    <n v="5249916"/>
    <m/>
    <m/>
    <m/>
    <m/>
    <m/>
    <m/>
    <m/>
    <m/>
    <n v="17188"/>
    <n v="34539"/>
    <n v="401046"/>
    <n v="56829"/>
    <n v="317044"/>
    <n v="79376"/>
    <n v="243252"/>
    <n v="56485"/>
    <m/>
    <n v="40854"/>
    <n v="417557"/>
    <n v="353269"/>
    <n v="153947"/>
    <n v="827085"/>
    <n v="189807"/>
    <n v="164567"/>
    <n v="125444"/>
    <n v="3301607"/>
    <n v="3223"/>
    <n v="919523"/>
    <n v="16022"/>
    <m/>
    <m/>
    <n v="25696"/>
    <n v="460412"/>
    <n v="2826843"/>
    <m/>
    <n v="158452"/>
    <n v="88490"/>
    <n v="258913"/>
    <m/>
    <n v="3332698"/>
    <n v="1672183"/>
    <m/>
    <n v="1782975"/>
    <n v="-122460"/>
    <n v="3332698"/>
    <m/>
    <n v="250609"/>
    <m/>
    <n v="1782975"/>
    <n v="0"/>
    <m/>
    <n v="135643"/>
    <n v="27644"/>
    <n v="163287"/>
    <n v="-4835"/>
    <m/>
    <m/>
    <m/>
    <n v="1782975"/>
    <m/>
    <s v="-0.07"/>
    <n v="-117052.81000000001"/>
    <n v="1127"/>
    <n v="0"/>
    <n v="6890"/>
    <n v="22964"/>
    <n v="55914"/>
    <n v="0"/>
    <n v="0"/>
    <n v="58295"/>
    <n v="11363"/>
    <n v="3837"/>
    <n v="12990"/>
    <n v="5168"/>
    <n v="19585"/>
    <n v="3633"/>
    <n v="5940"/>
    <n v="2684"/>
    <n v="12470"/>
    <n v="222860"/>
    <n v="0"/>
    <n v="134"/>
    <n v="1628"/>
    <n v="7128"/>
    <n v="0"/>
    <n v="0"/>
    <n v="8890"/>
    <n v="100242"/>
    <n v="0"/>
    <n v="361962"/>
    <n v="839040"/>
    <n v="1219641"/>
    <n v="0"/>
    <n v="0"/>
    <n v="1367222"/>
    <n v="682887"/>
    <n v="106320"/>
    <n v="244404"/>
    <n v="96937"/>
    <n v="383400"/>
    <n v="104370"/>
    <n v="123773"/>
    <n v="108948"/>
    <n v="696871"/>
    <n v="6436017"/>
    <n v="0"/>
    <n v="5347"/>
    <n v="48831"/>
    <n v="142564"/>
    <n v="0"/>
    <n v="0"/>
    <n v="196742"/>
    <m/>
    <x v="0"/>
    <x v="0"/>
    <m/>
    <m/>
    <n v="11363"/>
    <m/>
    <x v="0"/>
    <x v="0"/>
    <m/>
    <m/>
    <n v="682887"/>
    <n v="55"/>
    <n v="154"/>
    <n v="13"/>
    <n v="41"/>
    <n v="124"/>
    <n v="10"/>
    <n v="21"/>
    <n v="77"/>
    <n v="4"/>
    <n v="0"/>
    <n v="1"/>
    <n v="0"/>
    <n v="0"/>
    <n v="1"/>
    <n v="0"/>
    <n v="1"/>
    <n v="0"/>
    <n v="0"/>
    <n v="0"/>
    <n v="0"/>
    <n v="0"/>
    <n v="0"/>
    <n v="0"/>
    <n v="0"/>
    <n v="1"/>
    <n v="0"/>
    <n v="0"/>
    <n v="0"/>
    <n v="0"/>
  </r>
  <r>
    <n v="206391045"/>
    <x v="877"/>
    <d v="2024-01-01T00:00:00"/>
    <d v="2024-12-31T00:00:00"/>
    <n v="366"/>
    <s v="In Process"/>
    <x v="0"/>
    <x v="32"/>
    <x v="0"/>
    <x v="0"/>
    <s v="06 - North San Joaquin"/>
    <x v="85"/>
    <s v="209-466-3522"/>
    <s v="2740 N. CALIFORNIA STREET"/>
    <s v="STOCKTON"/>
    <s v="95204"/>
    <s v="1548843899"/>
    <s v="STEPHEN CASHARA"/>
    <s v="Yes"/>
    <m/>
    <n v="99"/>
    <n v="99"/>
    <x v="2"/>
    <n v="36234"/>
    <n v="34216"/>
    <n v="222.98"/>
    <n v="217"/>
    <n v="219"/>
    <n v="2250"/>
    <n v="5"/>
    <n v="9653"/>
    <n v="19494"/>
    <m/>
    <n v="199"/>
    <n v="483"/>
    <n v="2132"/>
    <x v="0"/>
    <n v="34216"/>
    <m/>
    <m/>
    <m/>
    <m/>
    <m/>
    <m/>
    <m/>
    <m/>
    <n v="13300565"/>
    <n v="7641220"/>
    <n v="7310574"/>
    <n v="23360"/>
    <n v="13654571"/>
    <n v="13833860"/>
    <n v="-179289"/>
    <m/>
    <m/>
    <m/>
    <n v="-179289"/>
    <n v="829154"/>
    <m/>
    <n v="2348510"/>
    <n v="8361053"/>
    <m/>
    <n v="1534660"/>
    <n v="54384"/>
    <n v="172804"/>
    <n v="13300565"/>
    <m/>
    <m/>
    <m/>
    <m/>
    <m/>
    <m/>
    <m/>
    <m/>
    <n v="6456972"/>
    <m/>
    <m/>
    <m/>
    <n v="72635"/>
    <m/>
    <n v="-170230"/>
    <m/>
    <m/>
    <m/>
    <n v="1204132"/>
    <m/>
    <n v="-7706"/>
    <m/>
    <n v="85417"/>
    <m/>
    <n v="176212"/>
    <n v="0"/>
    <n v="1396270"/>
    <n v="3877853"/>
    <n v="903149"/>
    <n v="185400"/>
    <n v="976708"/>
    <n v="41758"/>
    <m/>
    <n v="83870"/>
    <m/>
    <m/>
    <m/>
    <m/>
    <m/>
    <m/>
    <m/>
    <m/>
    <m/>
    <m/>
    <m/>
    <m/>
    <m/>
    <m/>
    <m/>
    <m/>
    <m/>
    <m/>
    <m/>
    <m/>
    <m/>
    <m/>
    <m/>
    <m/>
    <m/>
    <m/>
    <m/>
    <m/>
    <n v="-1948"/>
    <m/>
    <m/>
    <m/>
    <n v="2457591"/>
    <m/>
    <m/>
    <m/>
    <n v="230205"/>
    <m/>
    <n v="2834911"/>
    <m/>
    <m/>
    <m/>
    <n v="1513180"/>
    <m/>
    <n v="276635"/>
    <m/>
    <m/>
    <m/>
    <m/>
    <m/>
    <m/>
    <m/>
    <m/>
    <m/>
    <m/>
    <m/>
    <m/>
    <m/>
    <m/>
    <m/>
    <m/>
    <m/>
    <n v="6222280"/>
    <n v="1465050"/>
    <n v="6146530"/>
    <n v="130111"/>
    <n v="5543657"/>
    <m/>
    <m/>
    <m/>
    <m/>
    <m/>
    <m/>
    <m/>
    <m/>
    <m/>
    <m/>
    <n v="263748"/>
    <n v="64171"/>
    <n v="172911"/>
    <n v="117707"/>
    <n v="176591"/>
    <n v="35540"/>
    <m/>
    <m/>
    <n v="463275"/>
    <n v="357641"/>
    <n v="136857"/>
    <n v="871265"/>
    <n v="217178"/>
    <n v="187680"/>
    <n v="118104"/>
    <n v="2705379"/>
    <n v="113317"/>
    <n v="948472"/>
    <n v="15348"/>
    <m/>
    <n v="48575"/>
    <m/>
    <n v="1276444"/>
    <n v="2324994"/>
    <m/>
    <n v="145149"/>
    <m/>
    <n v="-165315"/>
    <n v="526173"/>
    <n v="2831001"/>
    <n v="1443641"/>
    <m/>
    <n v="-411168"/>
    <n v="1798528"/>
    <n v="2831001"/>
    <m/>
    <m/>
    <m/>
    <m/>
    <n v="0"/>
    <m/>
    <n v="30509"/>
    <n v="153162"/>
    <n v="183671"/>
    <n v="-38522"/>
    <m/>
    <m/>
    <m/>
    <n v="-411168"/>
    <m/>
    <s v="0.09"/>
    <n v="129927.69"/>
    <n v="1672"/>
    <n v="0"/>
    <n v="5285"/>
    <n v="38841"/>
    <n v="89991"/>
    <n v="0"/>
    <n v="0"/>
    <n v="2975"/>
    <m/>
    <n v="294"/>
    <n v="14700"/>
    <n v="5512"/>
    <n v="19945"/>
    <n v="3091"/>
    <n v="7865"/>
    <n v="2307"/>
    <n v="7182"/>
    <n v="199660"/>
    <n v="0"/>
    <n v="0"/>
    <n v="382"/>
    <n v="14"/>
    <n v="0"/>
    <n v="0"/>
    <n v="396"/>
    <n v="132927"/>
    <n v="0"/>
    <n v="324159"/>
    <n v="1457251"/>
    <n v="2041765"/>
    <n v="0"/>
    <n v="0"/>
    <n v="123454"/>
    <m/>
    <n v="83511"/>
    <n v="264335"/>
    <n v="98237"/>
    <n v="416097"/>
    <n v="174087"/>
    <n v="148748"/>
    <n v="88772"/>
    <n v="355475"/>
    <n v="5708818"/>
    <n v="0"/>
    <n v="0"/>
    <n v="16019"/>
    <n v="402"/>
    <n v="0"/>
    <n v="0"/>
    <n v="16421"/>
    <m/>
    <x v="0"/>
    <x v="0"/>
    <m/>
    <m/>
    <m/>
    <m/>
    <x v="0"/>
    <x v="0"/>
    <m/>
    <m/>
    <m/>
    <n v="149"/>
    <n v="241"/>
    <n v="86"/>
    <n v="98"/>
    <n v="148"/>
    <n v="61"/>
    <n v="56"/>
    <n v="82"/>
    <n v="41"/>
    <n v="1"/>
    <n v="0"/>
    <n v="0"/>
    <n v="0"/>
    <n v="1"/>
    <n v="0"/>
    <n v="1"/>
    <n v="0"/>
    <n v="0"/>
    <n v="0"/>
    <n v="0"/>
    <n v="0"/>
    <n v="0"/>
    <n v="0"/>
    <n v="0"/>
    <n v="1"/>
    <n v="0"/>
    <n v="0"/>
    <n v="0"/>
    <n v="0"/>
  </r>
  <r>
    <n v="206391070"/>
    <x v="878"/>
    <d v="2023-06-01T00:00:00"/>
    <d v="2024-05-31T00:00:00"/>
    <n v="366"/>
    <s v="In Process"/>
    <x v="0"/>
    <x v="32"/>
    <x v="0"/>
    <x v="0"/>
    <s v="06 - North San Joaquin"/>
    <x v="86"/>
    <s v="209-368-7141"/>
    <s v="800 SOUTH HAM LANE"/>
    <s v="LODI"/>
    <s v="95242"/>
    <s v="1972501823"/>
    <s v="COREY WRIGHT"/>
    <s v="No"/>
    <m/>
    <n v="150"/>
    <n v="150"/>
    <x v="0"/>
    <n v="54900"/>
    <n v="46374"/>
    <n v="84.47"/>
    <n v="406"/>
    <n v="398"/>
    <n v="4125"/>
    <m/>
    <n v="4701"/>
    <n v="27118"/>
    <m/>
    <n v="2010"/>
    <n v="8415"/>
    <n v="5"/>
    <x v="0"/>
    <n v="46374"/>
    <m/>
    <m/>
    <m/>
    <m/>
    <m/>
    <m/>
    <m/>
    <m/>
    <n v="13525226"/>
    <n v="1251091"/>
    <n v="-1778736"/>
    <n v="56418"/>
    <n v="16611471"/>
    <n v="18158286"/>
    <n v="-1546815"/>
    <n v="542644"/>
    <n v="800"/>
    <m/>
    <n v="-1004971"/>
    <n v="1232885"/>
    <m/>
    <n v="1647594"/>
    <n v="8321731"/>
    <m/>
    <n v="616173"/>
    <n v="1705287"/>
    <n v="1556"/>
    <n v="13525226"/>
    <m/>
    <m/>
    <m/>
    <m/>
    <m/>
    <m/>
    <m/>
    <m/>
    <n v="849132"/>
    <m/>
    <m/>
    <m/>
    <n v="8957"/>
    <m/>
    <m/>
    <m/>
    <m/>
    <m/>
    <n v="389897"/>
    <m/>
    <n v="3105"/>
    <m/>
    <m/>
    <m/>
    <n v="0"/>
    <n v="0"/>
    <n v="427795"/>
    <n v="0"/>
    <n v="361171"/>
    <n v="43483"/>
    <n v="348174"/>
    <n v="33709"/>
    <m/>
    <n v="36759"/>
    <m/>
    <m/>
    <m/>
    <m/>
    <m/>
    <m/>
    <m/>
    <m/>
    <m/>
    <m/>
    <m/>
    <m/>
    <m/>
    <m/>
    <m/>
    <m/>
    <m/>
    <m/>
    <m/>
    <m/>
    <m/>
    <m/>
    <m/>
    <m/>
    <m/>
    <m/>
    <m/>
    <m/>
    <m/>
    <m/>
    <m/>
    <m/>
    <n v="-1337635"/>
    <m/>
    <m/>
    <m/>
    <n v="-459460"/>
    <m/>
    <n v="310760"/>
    <m/>
    <m/>
    <m/>
    <n v="-292401"/>
    <m/>
    <m/>
    <m/>
    <m/>
    <m/>
    <m/>
    <m/>
    <m/>
    <m/>
    <m/>
    <m/>
    <m/>
    <m/>
    <m/>
    <m/>
    <m/>
    <m/>
    <m/>
    <m/>
    <n v="9068551"/>
    <n v="2491991"/>
    <n v="6597744"/>
    <n v="252719"/>
    <n v="8960403"/>
    <m/>
    <m/>
    <m/>
    <m/>
    <m/>
    <m/>
    <m/>
    <m/>
    <n v="875"/>
    <m/>
    <n v="342592"/>
    <m/>
    <n v="268025"/>
    <n v="17479"/>
    <n v="344744"/>
    <n v="34840"/>
    <m/>
    <n v="125009"/>
    <n v="870500"/>
    <n v="519682"/>
    <n v="406485"/>
    <n v="1471974"/>
    <n v="163846"/>
    <n v="246716"/>
    <n v="101352"/>
    <n v="3129061"/>
    <n v="46498"/>
    <n v="1025044"/>
    <n v="62796"/>
    <m/>
    <m/>
    <n v="2536"/>
    <n v="17829"/>
    <n v="3253419"/>
    <m/>
    <n v="449160"/>
    <m/>
    <m/>
    <m/>
    <n v="3702579"/>
    <n v="1730570"/>
    <m/>
    <m/>
    <n v="1972009"/>
    <n v="3702579"/>
    <m/>
    <m/>
    <m/>
    <m/>
    <n v="0"/>
    <m/>
    <n v="2418533"/>
    <n v="1698527"/>
    <n v="4117060"/>
    <n v="-3667900"/>
    <m/>
    <m/>
    <m/>
    <m/>
    <m/>
    <s v="0.64"/>
    <n v="1107564.8"/>
    <n v="1776"/>
    <n v="0"/>
    <n v="24174"/>
    <n v="43409"/>
    <n v="139520"/>
    <n v="0"/>
    <n v="0"/>
    <n v="4970"/>
    <n v="1544"/>
    <n v="4030"/>
    <n v="18793"/>
    <n v="15782"/>
    <n v="30932"/>
    <n v="4085"/>
    <n v="7491"/>
    <n v="1450"/>
    <n v="17371"/>
    <n v="315327"/>
    <n v="0"/>
    <n v="0"/>
    <n v="0"/>
    <n v="0"/>
    <n v="0"/>
    <n v="0"/>
    <n v="0"/>
    <n v="165379"/>
    <n v="0"/>
    <n v="957830"/>
    <n v="1766489"/>
    <n v="3521493"/>
    <n v="0"/>
    <n v="0"/>
    <n v="249517"/>
    <n v="32897"/>
    <n v="101731"/>
    <n v="337480"/>
    <n v="287318"/>
    <n v="645411"/>
    <n v="120827"/>
    <n v="157301"/>
    <n v="67045"/>
    <n v="657833"/>
    <n v="9068551"/>
    <n v="0"/>
    <n v="0"/>
    <n v="0"/>
    <n v="0"/>
    <n v="0"/>
    <n v="0"/>
    <n v="0"/>
    <m/>
    <x v="0"/>
    <x v="0"/>
    <m/>
    <m/>
    <n v="1544"/>
    <m/>
    <x v="0"/>
    <x v="0"/>
    <m/>
    <m/>
    <n v="32897"/>
    <n v="192"/>
    <n v="255"/>
    <n v="153"/>
    <n v="120"/>
    <n v="161"/>
    <n v="93"/>
    <n v="84"/>
    <n v="111"/>
    <n v="64"/>
    <n v="1"/>
    <n v="0"/>
    <n v="0"/>
    <n v="0"/>
    <n v="0"/>
    <n v="1"/>
    <n v="1"/>
    <n v="0"/>
    <n v="0"/>
    <n v="0"/>
    <n v="0"/>
    <n v="0"/>
    <n v="0"/>
    <n v="0"/>
    <n v="0"/>
    <n v="1"/>
    <n v="0"/>
    <n v="0"/>
    <n v="0"/>
    <n v="0"/>
  </r>
  <r>
    <n v="206391887"/>
    <x v="879"/>
    <d v="2024-01-01T00:00:00"/>
    <d v="2024-12-31T00:00:00"/>
    <n v="366"/>
    <s v="In Process"/>
    <x v="0"/>
    <x v="32"/>
    <x v="0"/>
    <x v="0"/>
    <s v="06 - North San Joaquin"/>
    <x v="86"/>
    <s v="209-334-3825"/>
    <s v="1334 SOUTH HAM LANE"/>
    <s v="LODI"/>
    <s v="95242"/>
    <s v="1861868721"/>
    <s v="DOUGLAS BAILEY"/>
    <s v="Yes"/>
    <m/>
    <n v="74"/>
    <n v="74"/>
    <x v="2"/>
    <n v="27084"/>
    <n v="24233"/>
    <n v="204.67"/>
    <n v="410"/>
    <n v="408"/>
    <n v="4920"/>
    <n v="3821"/>
    <n v="1751"/>
    <n v="10792"/>
    <m/>
    <m/>
    <n v="258"/>
    <n v="2691"/>
    <x v="0"/>
    <n v="24233"/>
    <m/>
    <m/>
    <m/>
    <m/>
    <m/>
    <m/>
    <m/>
    <m/>
    <n v="8912625"/>
    <n v="5197849"/>
    <n v="1443866"/>
    <n v="25380"/>
    <n v="12691988"/>
    <n v="11694303"/>
    <n v="997685"/>
    <n v="-5"/>
    <m/>
    <m/>
    <n v="997680"/>
    <n v="1840350"/>
    <n v="1389325"/>
    <n v="671525"/>
    <n v="3943375"/>
    <m/>
    <m/>
    <n v="97375"/>
    <n v="970675"/>
    <n v="8912625"/>
    <m/>
    <m/>
    <m/>
    <m/>
    <m/>
    <m/>
    <m/>
    <m/>
    <n v="3103136"/>
    <m/>
    <n v="1998423"/>
    <m/>
    <n v="6292"/>
    <m/>
    <n v="75399"/>
    <m/>
    <m/>
    <m/>
    <m/>
    <m/>
    <n v="10545"/>
    <m/>
    <n v="4054"/>
    <m/>
    <n v="2923"/>
    <n v="0"/>
    <n v="1908450"/>
    <n v="0"/>
    <n v="1383525"/>
    <n v="232050"/>
    <n v="1344252"/>
    <n v="224674"/>
    <m/>
    <n v="101975"/>
    <m/>
    <m/>
    <m/>
    <m/>
    <m/>
    <m/>
    <m/>
    <m/>
    <m/>
    <m/>
    <m/>
    <m/>
    <m/>
    <m/>
    <m/>
    <m/>
    <m/>
    <m/>
    <m/>
    <m/>
    <m/>
    <m/>
    <m/>
    <m/>
    <m/>
    <m/>
    <m/>
    <m/>
    <m/>
    <m/>
    <m/>
    <m/>
    <n v="96866"/>
    <m/>
    <n v="515195"/>
    <m/>
    <n v="1416"/>
    <m/>
    <n v="674019"/>
    <m/>
    <m/>
    <m/>
    <m/>
    <m/>
    <n v="156370"/>
    <m/>
    <m/>
    <m/>
    <m/>
    <m/>
    <m/>
    <m/>
    <m/>
    <m/>
    <m/>
    <m/>
    <m/>
    <m/>
    <m/>
    <m/>
    <m/>
    <m/>
    <n v="4469917"/>
    <n v="1122847"/>
    <n v="6101539"/>
    <n v="104556"/>
    <n v="4110678"/>
    <m/>
    <m/>
    <m/>
    <m/>
    <m/>
    <m/>
    <m/>
    <m/>
    <n v="34462"/>
    <m/>
    <n v="543744"/>
    <m/>
    <n v="385888"/>
    <n v="117203"/>
    <n v="384595"/>
    <n v="118825"/>
    <m/>
    <n v="54913"/>
    <n v="358924"/>
    <n v="211113"/>
    <n v="107869"/>
    <n v="783183"/>
    <n v="133545"/>
    <n v="104822"/>
    <n v="24228"/>
    <n v="2790577"/>
    <n v="137885"/>
    <n v="785350"/>
    <n v="38730"/>
    <n v="17436"/>
    <m/>
    <m/>
    <n v="450333"/>
    <n v="1849360"/>
    <m/>
    <n v="744924"/>
    <n v="16550"/>
    <n v="6272938"/>
    <n v="9558924"/>
    <n v="18442696"/>
    <n v="1532437"/>
    <n v="9510029"/>
    <m/>
    <n v="7400230"/>
    <n v="18442696"/>
    <m/>
    <n v="6222938"/>
    <m/>
    <m/>
    <n v="0"/>
    <m/>
    <n v="1145738"/>
    <n v="179623"/>
    <n v="1325361"/>
    <n v="-580437"/>
    <m/>
    <m/>
    <m/>
    <m/>
    <m/>
    <s v="0.00"/>
    <n v="0"/>
    <n v="2078"/>
    <n v="0"/>
    <n v="3821"/>
    <n v="29439"/>
    <n v="60509"/>
    <n v="0"/>
    <n v="0"/>
    <n v="2088"/>
    <m/>
    <n v="1834"/>
    <n v="7528"/>
    <n v="4628"/>
    <n v="17417"/>
    <n v="2000"/>
    <n v="3637"/>
    <n v="466"/>
    <n v="14557"/>
    <n v="150002"/>
    <n v="0"/>
    <n v="89"/>
    <n v="2438"/>
    <n v="1543"/>
    <n v="0"/>
    <n v="0"/>
    <n v="4070"/>
    <n v="173009"/>
    <n v="0"/>
    <n v="180838"/>
    <n v="1034287"/>
    <n v="1456279"/>
    <n v="0"/>
    <n v="0"/>
    <n v="76857"/>
    <m/>
    <n v="60851"/>
    <n v="141034"/>
    <n v="77830"/>
    <n v="379287"/>
    <n v="81263"/>
    <n v="76444"/>
    <n v="20281"/>
    <n v="711657"/>
    <n v="4469917"/>
    <n v="0"/>
    <n v="4876"/>
    <n v="109706"/>
    <n v="53993"/>
    <n v="0"/>
    <n v="0"/>
    <n v="168575"/>
    <m/>
    <x v="0"/>
    <x v="0"/>
    <m/>
    <m/>
    <m/>
    <m/>
    <x v="0"/>
    <x v="0"/>
    <m/>
    <m/>
    <m/>
    <n v="112"/>
    <n v="145"/>
    <n v="90"/>
    <n v="81"/>
    <n v="109"/>
    <n v="62"/>
    <n v="44"/>
    <n v="59"/>
    <n v="33"/>
    <n v="1"/>
    <n v="0"/>
    <n v="0"/>
    <n v="0"/>
    <n v="1"/>
    <n v="0"/>
    <n v="1"/>
    <n v="0"/>
    <n v="0"/>
    <n v="0"/>
    <n v="0"/>
    <n v="0"/>
    <n v="0"/>
    <n v="0"/>
    <n v="0"/>
    <n v="1"/>
    <n v="0"/>
    <n v="0"/>
    <n v="0"/>
    <n v="0"/>
  </r>
  <r>
    <n v="206392202"/>
    <x v="880"/>
    <d v="2024-01-01T00:00:00"/>
    <d v="2024-12-31T00:00:00"/>
    <n v="366"/>
    <s v="In Process"/>
    <x v="0"/>
    <x v="32"/>
    <x v="0"/>
    <x v="0"/>
    <s v="06 - North San Joaquin"/>
    <x v="85"/>
    <s v="209-466-0456"/>
    <s v="442 E. HAMPTON ST"/>
    <s v="STOCKTON"/>
    <s v="95204"/>
    <s v="1629114178"/>
    <s v="PHENG THAO"/>
    <s v="Yes"/>
    <s v="WINDSOR NORCAL 13 HOLDINGS, LLC"/>
    <n v="120"/>
    <n v="120"/>
    <x v="0"/>
    <n v="43920"/>
    <n v="41336"/>
    <n v="223.68"/>
    <n v="376"/>
    <n v="339"/>
    <n v="2005"/>
    <n v="225"/>
    <n v="2548"/>
    <n v="27055"/>
    <m/>
    <n v="5282"/>
    <n v="943"/>
    <n v="3278"/>
    <x v="0"/>
    <n v="41336"/>
    <m/>
    <m/>
    <m/>
    <m/>
    <m/>
    <m/>
    <m/>
    <m/>
    <n v="13558208"/>
    <n v="1747218"/>
    <n v="-1978116"/>
    <n v="14910"/>
    <n v="17298452"/>
    <n v="16569365"/>
    <n v="729087"/>
    <n v="2601125"/>
    <m/>
    <m/>
    <n v="3330212"/>
    <n v="657640"/>
    <n v="73800"/>
    <n v="835744"/>
    <n v="8874040"/>
    <m/>
    <n v="1732496"/>
    <n v="309304"/>
    <n v="1075184"/>
    <n v="13558208"/>
    <m/>
    <m/>
    <m/>
    <m/>
    <m/>
    <m/>
    <m/>
    <m/>
    <n v="400808"/>
    <m/>
    <m/>
    <m/>
    <n v="20020"/>
    <m/>
    <n v="80089"/>
    <m/>
    <m/>
    <m/>
    <n v="1239402"/>
    <m/>
    <n v="6283"/>
    <m/>
    <n v="616"/>
    <m/>
    <n v="2653"/>
    <n v="574"/>
    <n v="591615"/>
    <n v="0"/>
    <n v="579740"/>
    <n v="112500"/>
    <n v="301932"/>
    <n v="33351"/>
    <m/>
    <n v="124853"/>
    <m/>
    <m/>
    <m/>
    <m/>
    <m/>
    <m/>
    <m/>
    <m/>
    <m/>
    <m/>
    <m/>
    <m/>
    <m/>
    <m/>
    <m/>
    <m/>
    <m/>
    <m/>
    <m/>
    <m/>
    <m/>
    <m/>
    <m/>
    <m/>
    <m/>
    <m/>
    <m/>
    <m/>
    <n v="-11201"/>
    <m/>
    <m/>
    <m/>
    <n v="-846479"/>
    <m/>
    <m/>
    <m/>
    <n v="-242956"/>
    <m/>
    <n v="-310741"/>
    <m/>
    <m/>
    <m/>
    <n v="-520144"/>
    <m/>
    <n v="-46595"/>
    <m/>
    <m/>
    <m/>
    <m/>
    <m/>
    <m/>
    <m/>
    <m/>
    <m/>
    <m/>
    <m/>
    <m/>
    <m/>
    <m/>
    <m/>
    <m/>
    <m/>
    <n v="7095128"/>
    <n v="1409252"/>
    <n v="8064985"/>
    <n v="212440"/>
    <n v="6544195"/>
    <m/>
    <m/>
    <m/>
    <m/>
    <m/>
    <m/>
    <m/>
    <m/>
    <n v="9405"/>
    <n v="6479"/>
    <n v="304322"/>
    <m/>
    <n v="326812"/>
    <n v="51199"/>
    <n v="320178"/>
    <n v="35722"/>
    <m/>
    <n v="45866"/>
    <n v="750017"/>
    <n v="360851"/>
    <n v="218008"/>
    <n v="1056486"/>
    <n v="364311"/>
    <n v="152643"/>
    <n v="88915"/>
    <n v="4137687"/>
    <n v="494784"/>
    <n v="727932"/>
    <n v="22289"/>
    <n v="53307"/>
    <m/>
    <n v="112704"/>
    <n v="385253"/>
    <n v="3170914"/>
    <m/>
    <n v="635970"/>
    <n v="128140"/>
    <n v="3213363"/>
    <n v="7409367"/>
    <n v="14557754"/>
    <n v="6542210"/>
    <m/>
    <n v="4771674"/>
    <n v="3243870"/>
    <n v="14557754"/>
    <m/>
    <n v="2946543"/>
    <n v="2953924"/>
    <m/>
    <n v="0"/>
    <m/>
    <n v="1034790"/>
    <n v="762163"/>
    <n v="1796953"/>
    <n v="-1160983"/>
    <m/>
    <n v="4170133"/>
    <m/>
    <n v="4771674"/>
    <m/>
    <s v="0.09"/>
    <n v="588798.9"/>
    <n v="1170"/>
    <n v="0"/>
    <n v="12888"/>
    <n v="42888"/>
    <n v="92675"/>
    <n v="0"/>
    <n v="0"/>
    <n v="9646"/>
    <m/>
    <n v="3548"/>
    <m/>
    <m/>
    <n v="24824"/>
    <n v="5461"/>
    <n v="6334"/>
    <n v="1851"/>
    <n v="24438"/>
    <n v="225723"/>
    <n v="0"/>
    <n v="0"/>
    <n v="0"/>
    <n v="0"/>
    <n v="0"/>
    <n v="0"/>
    <n v="0"/>
    <n v="131884"/>
    <n v="0"/>
    <n v="665855"/>
    <n v="1704392"/>
    <n v="2198186"/>
    <n v="0"/>
    <n v="0"/>
    <n v="385459"/>
    <m/>
    <n v="102658"/>
    <m/>
    <m/>
    <n v="536235"/>
    <n v="291025"/>
    <n v="123741"/>
    <n v="77958"/>
    <n v="877735"/>
    <n v="7095128"/>
    <n v="0"/>
    <n v="0"/>
    <n v="0"/>
    <n v="0"/>
    <n v="0"/>
    <n v="0"/>
    <n v="0"/>
    <m/>
    <x v="0"/>
    <x v="0"/>
    <m/>
    <m/>
    <m/>
    <m/>
    <x v="0"/>
    <x v="0"/>
    <m/>
    <m/>
    <m/>
    <n v="169"/>
    <n v="242"/>
    <n v="115"/>
    <n v="122"/>
    <n v="171"/>
    <n v="86"/>
    <n v="68"/>
    <n v="99"/>
    <n v="45"/>
    <n v="1"/>
    <n v="0"/>
    <n v="0"/>
    <n v="0"/>
    <n v="0"/>
    <n v="1"/>
    <n v="1"/>
    <n v="0"/>
    <n v="0"/>
    <n v="0"/>
    <n v="0"/>
    <n v="0"/>
    <n v="0"/>
    <n v="0"/>
    <n v="0"/>
    <n v="1"/>
    <n v="0"/>
    <n v="0"/>
    <n v="0"/>
    <n v="0"/>
  </r>
  <r>
    <n v="206392288"/>
    <x v="881"/>
    <d v="2024-01-01T00:00:00"/>
    <d v="2024-12-31T00:00:00"/>
    <n v="366"/>
    <s v="In Process"/>
    <x v="0"/>
    <x v="32"/>
    <x v="0"/>
    <x v="0"/>
    <s v="06 - North San Joaquin"/>
    <x v="87"/>
    <s v="209-835-6634"/>
    <s v="545 WEST BEVERLY PLACE"/>
    <s v="TRACY"/>
    <s v="95378"/>
    <s v="1972865301"/>
    <s v="BRYAN FISHER"/>
    <s v="Yes"/>
    <m/>
    <n v="62"/>
    <n v="62"/>
    <x v="2"/>
    <n v="22692"/>
    <n v="20735"/>
    <n v="209.02"/>
    <n v="306"/>
    <n v="311"/>
    <n v="4224"/>
    <n v="1608"/>
    <n v="2166"/>
    <n v="10963"/>
    <m/>
    <m/>
    <n v="63"/>
    <n v="1711"/>
    <x v="0"/>
    <n v="20735"/>
    <m/>
    <m/>
    <m/>
    <m/>
    <m/>
    <m/>
    <m/>
    <m/>
    <n v="9871750"/>
    <n v="3564064"/>
    <n v="3056880"/>
    <n v="7886"/>
    <n v="10386820"/>
    <n v="9374401"/>
    <n v="1012419"/>
    <n v="-2"/>
    <m/>
    <m/>
    <n v="1012417"/>
    <n v="2157450"/>
    <n v="807300"/>
    <n v="1018950"/>
    <n v="5052750"/>
    <m/>
    <m/>
    <n v="31500"/>
    <n v="803800"/>
    <n v="9871750"/>
    <m/>
    <m/>
    <m/>
    <m/>
    <m/>
    <m/>
    <m/>
    <m/>
    <n v="2581287"/>
    <m/>
    <n v="947820"/>
    <m/>
    <n v="900"/>
    <m/>
    <n v="10556"/>
    <m/>
    <m/>
    <m/>
    <m/>
    <m/>
    <n v="6150"/>
    <m/>
    <n v="17351"/>
    <m/>
    <n v="820"/>
    <n v="3312"/>
    <n v="1043625"/>
    <n v="0"/>
    <n v="830025"/>
    <n v="111600"/>
    <n v="1371194"/>
    <n v="125746"/>
    <m/>
    <n v="77742"/>
    <m/>
    <m/>
    <m/>
    <m/>
    <m/>
    <m/>
    <m/>
    <m/>
    <m/>
    <m/>
    <m/>
    <m/>
    <m/>
    <m/>
    <m/>
    <m/>
    <m/>
    <m/>
    <m/>
    <m/>
    <m/>
    <m/>
    <m/>
    <m/>
    <m/>
    <m/>
    <m/>
    <m/>
    <m/>
    <m/>
    <m/>
    <m/>
    <n v="612533"/>
    <m/>
    <n v="515559"/>
    <m/>
    <n v="89260"/>
    <m/>
    <n v="1557175"/>
    <m/>
    <m/>
    <m/>
    <m/>
    <m/>
    <n v="282353"/>
    <m/>
    <m/>
    <m/>
    <m/>
    <m/>
    <m/>
    <m/>
    <m/>
    <m/>
    <m/>
    <m/>
    <m/>
    <m/>
    <m/>
    <m/>
    <m/>
    <m/>
    <n v="4052037"/>
    <n v="982793"/>
    <n v="4339571"/>
    <n v="125725"/>
    <n v="3549057"/>
    <m/>
    <m/>
    <m/>
    <m/>
    <m/>
    <m/>
    <m/>
    <m/>
    <n v="85838"/>
    <m/>
    <n v="402517"/>
    <m/>
    <n v="267495"/>
    <n v="18752"/>
    <n v="342100"/>
    <n v="66105"/>
    <m/>
    <n v="42527"/>
    <n v="251176"/>
    <n v="241298"/>
    <n v="66383"/>
    <n v="641443"/>
    <n v="82092"/>
    <n v="91802"/>
    <n v="99785"/>
    <n v="2447717"/>
    <n v="109718"/>
    <n v="423758"/>
    <n v="39207"/>
    <n v="15037"/>
    <m/>
    <n v="2738"/>
    <n v="87856"/>
    <n v="949657"/>
    <m/>
    <n v="764999"/>
    <n v="2000"/>
    <n v="8019114"/>
    <m/>
    <n v="9735770"/>
    <n v="683717"/>
    <n v="172584"/>
    <m/>
    <n v="8879469"/>
    <n v="9735770"/>
    <m/>
    <n v="8011183"/>
    <m/>
    <m/>
    <n v="0"/>
    <m/>
    <n v="1400735"/>
    <n v="364588"/>
    <n v="1765323"/>
    <n v="-1000324"/>
    <m/>
    <m/>
    <m/>
    <m/>
    <m/>
    <s v="0.00"/>
    <n v="0"/>
    <n v="2010"/>
    <n v="0"/>
    <n v="6620"/>
    <n v="24981"/>
    <n v="54572"/>
    <n v="0"/>
    <n v="0"/>
    <n v="4012"/>
    <m/>
    <n v="1969"/>
    <n v="6853"/>
    <n v="2049"/>
    <n v="14406"/>
    <n v="1900"/>
    <n v="3075"/>
    <n v="1904"/>
    <n v="13006"/>
    <n v="137357"/>
    <n v="0"/>
    <n v="0"/>
    <n v="54"/>
    <n v="1161"/>
    <n v="0"/>
    <n v="0"/>
    <n v="1215"/>
    <n v="170212"/>
    <n v="0"/>
    <n v="349003"/>
    <n v="842471"/>
    <n v="1134056"/>
    <n v="0"/>
    <n v="0"/>
    <n v="194160"/>
    <m/>
    <n v="52341"/>
    <n v="133289"/>
    <n v="42090"/>
    <n v="318173"/>
    <n v="60800"/>
    <n v="64221"/>
    <n v="79451"/>
    <n v="611770"/>
    <n v="4052037"/>
    <n v="0"/>
    <n v="0"/>
    <n v="2420"/>
    <n v="40646"/>
    <n v="0"/>
    <n v="0"/>
    <n v="43066"/>
    <m/>
    <x v="0"/>
    <x v="0"/>
    <m/>
    <m/>
    <m/>
    <m/>
    <x v="0"/>
    <x v="0"/>
    <m/>
    <m/>
    <m/>
    <n v="122"/>
    <n v="194"/>
    <n v="83"/>
    <n v="93"/>
    <n v="159"/>
    <n v="60"/>
    <n v="54"/>
    <n v="99"/>
    <n v="34"/>
    <n v="1"/>
    <n v="0"/>
    <n v="0"/>
    <n v="0"/>
    <n v="1"/>
    <n v="0"/>
    <n v="1"/>
    <n v="0"/>
    <n v="0"/>
    <n v="0"/>
    <n v="0"/>
    <n v="0"/>
    <n v="0"/>
    <n v="0"/>
    <n v="0"/>
    <n v="1"/>
    <n v="0"/>
    <n v="0"/>
    <n v="0"/>
    <n v="0"/>
  </r>
  <r>
    <n v="206392310"/>
    <x v="882"/>
    <d v="2024-01-01T00:00:00"/>
    <d v="2024-12-31T00:00:00"/>
    <n v="366"/>
    <s v="In Process"/>
    <x v="0"/>
    <x v="32"/>
    <x v="0"/>
    <x v="0"/>
    <s v="06 - North San Joaquin"/>
    <x v="85"/>
    <s v="209-466-5341"/>
    <s v="1032 NORTH LINCOLN STREET"/>
    <s v="STOCKTON"/>
    <s v="95203-0000"/>
    <s v="LTC55186G"/>
    <s v="TAYLOR ELLIS-SHERINIAN"/>
    <s v="No"/>
    <m/>
    <n v="68"/>
    <n v="68"/>
    <x v="2"/>
    <n v="24888"/>
    <n v="22086"/>
    <n v="208.2"/>
    <n v="435"/>
    <n v="447"/>
    <n v="6028"/>
    <m/>
    <n v="487"/>
    <n v="9752"/>
    <n v="3557"/>
    <m/>
    <n v="347"/>
    <n v="1915"/>
    <x v="0"/>
    <n v="22086"/>
    <m/>
    <m/>
    <m/>
    <m/>
    <m/>
    <m/>
    <m/>
    <m/>
    <n v="9469902"/>
    <n v="5603979"/>
    <n v="2450221"/>
    <n v="56794"/>
    <n v="12680454"/>
    <n v="11235474"/>
    <n v="1444980"/>
    <m/>
    <m/>
    <m/>
    <n v="1444980"/>
    <n v="2832891"/>
    <m/>
    <n v="124580"/>
    <n v="3969400"/>
    <n v="1615182"/>
    <m/>
    <n v="156230"/>
    <n v="771619"/>
    <n v="9469902"/>
    <m/>
    <m/>
    <m/>
    <m/>
    <m/>
    <m/>
    <m/>
    <m/>
    <n v="3708044"/>
    <m/>
    <m/>
    <m/>
    <n v="4111"/>
    <m/>
    <n v="15008"/>
    <m/>
    <n v="1871646"/>
    <m/>
    <m/>
    <m/>
    <n v="5170"/>
    <m/>
    <m/>
    <m/>
    <n v="77000"/>
    <n v="70972"/>
    <n v="2573163"/>
    <n v="0"/>
    <n v="2501132"/>
    <n v="45056"/>
    <n v="253123"/>
    <n v="27461"/>
    <m/>
    <n v="56072"/>
    <m/>
    <m/>
    <m/>
    <m/>
    <m/>
    <m/>
    <m/>
    <m/>
    <m/>
    <m/>
    <m/>
    <m/>
    <m/>
    <m/>
    <m/>
    <m/>
    <m/>
    <m/>
    <m/>
    <m/>
    <m/>
    <m/>
    <m/>
    <m/>
    <m/>
    <m/>
    <m/>
    <m/>
    <m/>
    <m/>
    <m/>
    <m/>
    <n v="170427"/>
    <m/>
    <m/>
    <m/>
    <n v="37534"/>
    <m/>
    <n v="540171"/>
    <m/>
    <n v="1590472"/>
    <m/>
    <m/>
    <m/>
    <n v="111617"/>
    <m/>
    <m/>
    <m/>
    <m/>
    <m/>
    <m/>
    <m/>
    <m/>
    <m/>
    <m/>
    <m/>
    <m/>
    <m/>
    <m/>
    <m/>
    <m/>
    <m/>
    <n v="5830408"/>
    <n v="1685871"/>
    <n v="3719195"/>
    <n v="120719"/>
    <n v="4145599"/>
    <m/>
    <m/>
    <m/>
    <m/>
    <m/>
    <m/>
    <m/>
    <m/>
    <n v="25504"/>
    <n v="38900"/>
    <n v="565788"/>
    <m/>
    <n v="470756"/>
    <n v="20942"/>
    <n v="241736"/>
    <n v="-497"/>
    <m/>
    <n v="18046"/>
    <n v="371815"/>
    <n v="250452"/>
    <n v="113261"/>
    <n v="870350"/>
    <n v="108989"/>
    <n v="116460"/>
    <n v="84721"/>
    <n v="3109715"/>
    <n v="90169"/>
    <n v="665584"/>
    <n v="28545"/>
    <n v="11207"/>
    <m/>
    <m/>
    <n v="-112568"/>
    <n v="1779993"/>
    <m/>
    <n v="315142"/>
    <m/>
    <n v="9491906"/>
    <m/>
    <n v="11587041"/>
    <n v="6064425"/>
    <m/>
    <m/>
    <n v="5522616"/>
    <n v="11587041"/>
    <m/>
    <m/>
    <m/>
    <m/>
    <n v="0"/>
    <m/>
    <n v="2522029"/>
    <n v="796215"/>
    <n v="3318244"/>
    <n v="-3003102"/>
    <m/>
    <m/>
    <m/>
    <m/>
    <m/>
    <s v="0.02"/>
    <n v="121288.5"/>
    <n v="2749"/>
    <n v="0"/>
    <n v="8682"/>
    <n v="27222"/>
    <n v="47869"/>
    <n v="0"/>
    <n v="0"/>
    <n v="0"/>
    <n v="16107"/>
    <n v="2157"/>
    <n v="9760"/>
    <n v="3892"/>
    <n v="18006"/>
    <n v="3498"/>
    <n v="3660"/>
    <n v="1497"/>
    <n v="23638"/>
    <n v="168737"/>
    <n v="0"/>
    <n v="0"/>
    <n v="0"/>
    <n v="0"/>
    <n v="0"/>
    <n v="0"/>
    <n v="0"/>
    <n v="169551"/>
    <n v="0"/>
    <n v="472828"/>
    <n v="1180891"/>
    <n v="1360918"/>
    <n v="0"/>
    <n v="0"/>
    <n v="0"/>
    <n v="834630"/>
    <n v="85272"/>
    <n v="173333"/>
    <n v="65549"/>
    <n v="452486"/>
    <n v="89301"/>
    <n v="77549"/>
    <n v="62449"/>
    <n v="805651"/>
    <n v="5830408"/>
    <n v="0"/>
    <n v="0"/>
    <n v="0"/>
    <n v="0"/>
    <n v="0"/>
    <n v="0"/>
    <n v="0"/>
    <m/>
    <x v="0"/>
    <x v="0"/>
    <m/>
    <m/>
    <n v="16107"/>
    <m/>
    <x v="0"/>
    <x v="0"/>
    <m/>
    <m/>
    <n v="834630"/>
    <n v="115"/>
    <n v="133"/>
    <n v="88"/>
    <n v="57"/>
    <n v="64"/>
    <n v="42"/>
    <n v="27"/>
    <n v="31"/>
    <n v="21"/>
    <n v="1"/>
    <n v="0"/>
    <n v="0"/>
    <n v="0"/>
    <n v="1"/>
    <n v="0"/>
    <n v="1"/>
    <n v="0"/>
    <n v="0"/>
    <n v="0"/>
    <n v="0"/>
    <n v="0"/>
    <n v="0"/>
    <n v="0"/>
    <n v="0"/>
    <n v="1"/>
    <n v="0"/>
    <n v="0"/>
    <n v="0"/>
    <n v="0"/>
  </r>
  <r>
    <n v="206392330"/>
    <x v="802"/>
    <d v="2024-01-01T00:00:00"/>
    <d v="2024-12-31T00:00:00"/>
    <n v="366"/>
    <s v="In Process"/>
    <x v="0"/>
    <x v="32"/>
    <x v="0"/>
    <x v="0"/>
    <s v="06 - North San Joaquin"/>
    <x v="86"/>
    <s v="209-333-1222"/>
    <s v="900 NORTH CHURCH STREET"/>
    <s v="LODI"/>
    <s v="95240-0000"/>
    <s v="1396986436"/>
    <s v="MICHAEL SMITH"/>
    <s v="Yes"/>
    <s v="COVENANT CARE CALIFORNIA LLC"/>
    <n v="149"/>
    <n v="149"/>
    <x v="0"/>
    <n v="54534"/>
    <n v="48255"/>
    <n v="208.94"/>
    <n v="493"/>
    <n v="503"/>
    <n v="4149"/>
    <n v="4594"/>
    <n v="3752"/>
    <n v="29459"/>
    <n v="687"/>
    <m/>
    <n v="1005"/>
    <n v="4609"/>
    <x v="0"/>
    <n v="48255"/>
    <m/>
    <m/>
    <m/>
    <m/>
    <m/>
    <m/>
    <m/>
    <m/>
    <n v="14155919"/>
    <n v="2403581"/>
    <n v="-6502278"/>
    <n v="105"/>
    <n v="23061883"/>
    <n v="19508050"/>
    <n v="3553833"/>
    <n v="7478"/>
    <m/>
    <m/>
    <n v="3561311"/>
    <n v="1472090"/>
    <n v="1509541"/>
    <n v="8760865"/>
    <n v="644187"/>
    <n v="202764"/>
    <m/>
    <n v="264720"/>
    <n v="1301752"/>
    <n v="14155919"/>
    <m/>
    <m/>
    <m/>
    <m/>
    <m/>
    <m/>
    <m/>
    <m/>
    <n v="981370"/>
    <m/>
    <n v="968029"/>
    <m/>
    <n v="61396"/>
    <m/>
    <n v="307881"/>
    <m/>
    <n v="77745"/>
    <m/>
    <m/>
    <m/>
    <n v="4513"/>
    <m/>
    <n v="2647"/>
    <m/>
    <n v="36360"/>
    <n v="0"/>
    <n v="814200"/>
    <n v="0"/>
    <n v="618642"/>
    <n v="355712"/>
    <n v="418322"/>
    <n v="124875"/>
    <m/>
    <n v="35470"/>
    <m/>
    <m/>
    <m/>
    <m/>
    <m/>
    <m/>
    <m/>
    <m/>
    <m/>
    <m/>
    <m/>
    <m/>
    <m/>
    <m/>
    <m/>
    <m/>
    <m/>
    <m/>
    <m/>
    <m/>
    <m/>
    <m/>
    <m/>
    <m/>
    <m/>
    <m/>
    <m/>
    <m/>
    <m/>
    <m/>
    <m/>
    <m/>
    <n v="-1644046"/>
    <m/>
    <n v="-1094123"/>
    <m/>
    <n v="-329698"/>
    <m/>
    <n v="-2764467"/>
    <m/>
    <n v="-328899"/>
    <m/>
    <m/>
    <m/>
    <n v="-341045"/>
    <m/>
    <m/>
    <m/>
    <m/>
    <m/>
    <m/>
    <m/>
    <m/>
    <m/>
    <m/>
    <m/>
    <m/>
    <m/>
    <m/>
    <m/>
    <m/>
    <m/>
    <n v="9324423"/>
    <n v="2204047"/>
    <n v="7979580"/>
    <n v="415521"/>
    <n v="8013603"/>
    <m/>
    <m/>
    <m/>
    <m/>
    <m/>
    <m/>
    <m/>
    <m/>
    <n v="93976"/>
    <m/>
    <n v="344775"/>
    <m/>
    <n v="268893"/>
    <n v="124456"/>
    <n v="418380"/>
    <n v="134394"/>
    <m/>
    <n v="42792"/>
    <n v="359046"/>
    <n v="662246"/>
    <n v="184481"/>
    <n v="1225725"/>
    <n v="437173"/>
    <n v="165154"/>
    <n v="267715"/>
    <n v="4832708"/>
    <n v="70884"/>
    <n v="1345544"/>
    <n v="76290"/>
    <n v="77039"/>
    <m/>
    <m/>
    <n v="362776"/>
    <n v="5600412"/>
    <m/>
    <n v="321742"/>
    <m/>
    <n v="15424111"/>
    <m/>
    <n v="21346265"/>
    <n v="3051057"/>
    <n v="15319405"/>
    <m/>
    <n v="2975803"/>
    <n v="21346265"/>
    <m/>
    <m/>
    <n v="1645398"/>
    <m/>
    <n v="0"/>
    <m/>
    <n v="913435"/>
    <n v="695662"/>
    <n v="1609097"/>
    <n v="-1287355"/>
    <m/>
    <m/>
    <m/>
    <m/>
    <m/>
    <s v="0.00"/>
    <n v="0"/>
    <n v="3597"/>
    <n v="0"/>
    <n v="24888"/>
    <n v="43006"/>
    <n v="117372"/>
    <n v="0"/>
    <n v="0"/>
    <n v="0"/>
    <m/>
    <n v="1950"/>
    <n v="19073"/>
    <n v="6953"/>
    <n v="27190"/>
    <n v="10742"/>
    <n v="5699"/>
    <n v="3506"/>
    <n v="20597"/>
    <n v="284573"/>
    <n v="0"/>
    <n v="0"/>
    <n v="0"/>
    <n v="0"/>
    <n v="0"/>
    <n v="0"/>
    <n v="0"/>
    <n v="271147"/>
    <n v="0"/>
    <n v="1356567"/>
    <n v="1654825"/>
    <n v="2910602"/>
    <n v="0"/>
    <n v="0"/>
    <n v="0"/>
    <m/>
    <n v="39357"/>
    <n v="401306"/>
    <n v="125521"/>
    <n v="626660"/>
    <n v="348932"/>
    <n v="124830"/>
    <n v="215144"/>
    <n v="1249532"/>
    <n v="9324423"/>
    <n v="0"/>
    <n v="0"/>
    <n v="0"/>
    <n v="0"/>
    <n v="0"/>
    <n v="0"/>
    <n v="0"/>
    <m/>
    <x v="0"/>
    <x v="0"/>
    <m/>
    <m/>
    <m/>
    <m/>
    <x v="0"/>
    <x v="0"/>
    <m/>
    <m/>
    <m/>
    <n v="237"/>
    <n v="362"/>
    <n v="110"/>
    <n v="179"/>
    <n v="272"/>
    <n v="69"/>
    <n v="113"/>
    <n v="169"/>
    <n v="39"/>
    <n v="1"/>
    <n v="0"/>
    <n v="0"/>
    <n v="0"/>
    <n v="0"/>
    <n v="1"/>
    <n v="1"/>
    <n v="0"/>
    <n v="0"/>
    <n v="0"/>
    <n v="0"/>
    <n v="0"/>
    <n v="0"/>
    <n v="0"/>
    <n v="0"/>
    <n v="1"/>
    <n v="0"/>
    <n v="0"/>
    <n v="0"/>
    <n v="0"/>
  </r>
  <r>
    <n v="206392343"/>
    <x v="883"/>
    <d v="2024-01-01T00:00:00"/>
    <d v="2024-12-31T00:00:00"/>
    <n v="366"/>
    <s v="In Process"/>
    <x v="0"/>
    <x v="32"/>
    <x v="0"/>
    <x v="0"/>
    <s v="06 - North San Joaquin"/>
    <x v="85"/>
    <s v="209-478-2060"/>
    <s v="1130 MONACO COURT"/>
    <s v="STOCKTON"/>
    <s v="95207-0000"/>
    <s v="1730128174"/>
    <s v="MARY CARRICK"/>
    <s v="Yes"/>
    <s v="CRESTWOOD BEHAVIORAL HEALTH, INC."/>
    <n v="190"/>
    <n v="190"/>
    <x v="0"/>
    <n v="69540"/>
    <n v="66093"/>
    <n v="95.04"/>
    <n v="58"/>
    <n v="54"/>
    <m/>
    <m/>
    <n v="25384"/>
    <n v="36245"/>
    <m/>
    <m/>
    <n v="60"/>
    <n v="4404"/>
    <x v="1"/>
    <n v="40779"/>
    <m/>
    <n v="25314"/>
    <m/>
    <m/>
    <m/>
    <m/>
    <m/>
    <m/>
    <n v="25753555"/>
    <n v="262559"/>
    <n v="-5432414"/>
    <n v="24969"/>
    <n v="31473497"/>
    <n v="28548192"/>
    <n v="2925305"/>
    <n v="760394"/>
    <m/>
    <m/>
    <n v="3685699"/>
    <m/>
    <m/>
    <n v="9878375"/>
    <n v="14134220"/>
    <m/>
    <m/>
    <n v="23400"/>
    <n v="1717560"/>
    <n v="15896390"/>
    <m/>
    <n v="9857165"/>
    <m/>
    <m/>
    <m/>
    <m/>
    <m/>
    <m/>
    <m/>
    <m/>
    <m/>
    <m/>
    <n v="44607"/>
    <m/>
    <n v="17638"/>
    <m/>
    <m/>
    <m/>
    <m/>
    <m/>
    <n v="33436"/>
    <m/>
    <n v="166878"/>
    <m/>
    <n v="0"/>
    <n v="0"/>
    <n v="0"/>
    <n v="0"/>
    <n v="0"/>
    <n v="0"/>
    <n v="155635"/>
    <n v="33070"/>
    <m/>
    <n v="73854"/>
    <m/>
    <m/>
    <m/>
    <m/>
    <m/>
    <m/>
    <m/>
    <m/>
    <m/>
    <m/>
    <m/>
    <m/>
    <m/>
    <m/>
    <m/>
    <m/>
    <m/>
    <m/>
    <m/>
    <m/>
    <m/>
    <m/>
    <m/>
    <m/>
    <m/>
    <m/>
    <m/>
    <m/>
    <m/>
    <m/>
    <m/>
    <m/>
    <m/>
    <m/>
    <m/>
    <m/>
    <n v="-5650089"/>
    <m/>
    <n v="362155"/>
    <m/>
    <m/>
    <m/>
    <m/>
    <m/>
    <n v="-144480"/>
    <m/>
    <m/>
    <m/>
    <m/>
    <m/>
    <m/>
    <m/>
    <m/>
    <m/>
    <m/>
    <m/>
    <m/>
    <m/>
    <m/>
    <m/>
    <m/>
    <m/>
    <n v="14673124"/>
    <n v="6088783"/>
    <n v="7786285"/>
    <n v="403141"/>
    <n v="11804984"/>
    <m/>
    <n v="4374214"/>
    <m/>
    <m/>
    <m/>
    <m/>
    <m/>
    <m/>
    <m/>
    <m/>
    <m/>
    <m/>
    <m/>
    <m/>
    <n v="189737"/>
    <n v="33267"/>
    <m/>
    <n v="69934"/>
    <n v="908631"/>
    <n v="1062299"/>
    <n v="330951"/>
    <n v="2437272"/>
    <n v="230808"/>
    <n v="641658"/>
    <n v="139086"/>
    <n v="5002686"/>
    <n v="326254"/>
    <n v="852211"/>
    <n v="40755"/>
    <n v="40046"/>
    <n v="7549"/>
    <n v="53095"/>
    <n v="2755"/>
    <n v="6316356"/>
    <m/>
    <n v="1580313"/>
    <m/>
    <m/>
    <m/>
    <n v="7896669"/>
    <n v="3445122"/>
    <m/>
    <n v="99013"/>
    <n v="4352534"/>
    <n v="7896669"/>
    <m/>
    <m/>
    <n v="709470"/>
    <n v="111647"/>
    <n v="0"/>
    <m/>
    <n v="4394308"/>
    <n v="1342041"/>
    <n v="5736349"/>
    <n v="-4156036"/>
    <m/>
    <m/>
    <m/>
    <n v="111647"/>
    <n v="-12634"/>
    <n v="0"/>
    <n v="0"/>
    <n v="3798"/>
    <n v="0"/>
    <n v="29904"/>
    <n v="73096"/>
    <n v="231938"/>
    <n v="0"/>
    <n v="23892"/>
    <n v="0"/>
    <m/>
    <n v="5282"/>
    <n v="29071"/>
    <n v="10155"/>
    <n v="47721"/>
    <n v="5471"/>
    <n v="20543"/>
    <n v="1754"/>
    <n v="20449"/>
    <n v="503074"/>
    <n v="0"/>
    <n v="0"/>
    <n v="0"/>
    <n v="0"/>
    <n v="0"/>
    <n v="0"/>
    <n v="0"/>
    <n v="310889"/>
    <n v="0"/>
    <n v="1612199"/>
    <n v="2832940"/>
    <n v="5790344"/>
    <n v="0"/>
    <n v="508297"/>
    <n v="0"/>
    <m/>
    <n v="181460"/>
    <n v="603106"/>
    <n v="215593"/>
    <n v="1078451"/>
    <n v="163223"/>
    <n v="437054"/>
    <n v="97177"/>
    <n v="842391"/>
    <n v="14673124"/>
    <n v="0"/>
    <n v="0"/>
    <n v="0"/>
    <n v="0"/>
    <n v="0"/>
    <n v="0"/>
    <n v="0"/>
    <m/>
    <x v="0"/>
    <x v="0"/>
    <m/>
    <m/>
    <m/>
    <m/>
    <x v="0"/>
    <x v="0"/>
    <m/>
    <m/>
    <m/>
    <n v="291"/>
    <n v="331"/>
    <n v="247"/>
    <n v="215"/>
    <n v="249"/>
    <n v="177"/>
    <n v="138"/>
    <n v="168"/>
    <n v="112"/>
    <n v="1"/>
    <n v="0"/>
    <n v="0"/>
    <n v="0"/>
    <n v="0"/>
    <n v="1"/>
    <n v="1"/>
    <n v="0"/>
    <n v="1"/>
    <n v="0"/>
    <n v="0"/>
    <n v="0"/>
    <n v="0"/>
    <n v="0"/>
    <n v="0"/>
    <n v="1"/>
    <n v="0"/>
    <n v="0"/>
    <n v="0"/>
    <n v="0"/>
  </r>
  <r>
    <n v="206392394"/>
    <x v="884"/>
    <d v="2024-01-01T00:00:00"/>
    <d v="2024-12-31T00:00:00"/>
    <n v="366"/>
    <s v="In Process"/>
    <x v="0"/>
    <x v="32"/>
    <x v="0"/>
    <x v="0"/>
    <s v="06 - North San Joaquin"/>
    <x v="85"/>
    <s v="209-473-3004"/>
    <s v="5320 CARRINGTON CIRCLE"/>
    <s v="STOCKTON"/>
    <s v="95210"/>
    <s v="1639519986"/>
    <s v="REGINALD GORING"/>
    <s v="Yes"/>
    <m/>
    <n v="99"/>
    <n v="99"/>
    <x v="2"/>
    <n v="36234"/>
    <n v="33082"/>
    <n v="208.85"/>
    <n v="551"/>
    <n v="556"/>
    <n v="4723"/>
    <n v="4921"/>
    <n v="2878"/>
    <n v="19083"/>
    <m/>
    <m/>
    <n v="117"/>
    <n v="1360"/>
    <x v="0"/>
    <n v="33082"/>
    <m/>
    <m/>
    <m/>
    <m/>
    <m/>
    <m/>
    <m/>
    <m/>
    <n v="11108498"/>
    <n v="5155577"/>
    <n v="327121"/>
    <n v="29505"/>
    <n v="15966459"/>
    <n v="14771281"/>
    <n v="1195178"/>
    <n v="1"/>
    <m/>
    <m/>
    <n v="1195179"/>
    <n v="2036117"/>
    <n v="1937933"/>
    <n v="898027"/>
    <n v="5767978"/>
    <m/>
    <m/>
    <n v="43385"/>
    <n v="425058"/>
    <n v="11108498"/>
    <m/>
    <m/>
    <m/>
    <m/>
    <m/>
    <m/>
    <m/>
    <m/>
    <n v="2672707"/>
    <m/>
    <n v="2377885"/>
    <m/>
    <n v="6378"/>
    <m/>
    <n v="3724"/>
    <m/>
    <m/>
    <m/>
    <m/>
    <m/>
    <n v="4257"/>
    <m/>
    <n v="90626"/>
    <m/>
    <n v="270"/>
    <n v="0"/>
    <n v="1998825"/>
    <n v="0"/>
    <n v="1600125"/>
    <n v="246100"/>
    <n v="1145677"/>
    <n v="71301"/>
    <m/>
    <n v="93279"/>
    <m/>
    <m/>
    <m/>
    <m/>
    <m/>
    <m/>
    <m/>
    <m/>
    <m/>
    <m/>
    <m/>
    <m/>
    <m/>
    <m/>
    <m/>
    <m/>
    <m/>
    <m/>
    <m/>
    <m/>
    <m/>
    <m/>
    <m/>
    <m/>
    <m/>
    <m/>
    <m/>
    <m/>
    <m/>
    <m/>
    <m/>
    <m/>
    <n v="50973"/>
    <m/>
    <n v="460162"/>
    <m/>
    <n v="-258377"/>
    <m/>
    <n v="114770"/>
    <m/>
    <m/>
    <m/>
    <m/>
    <m/>
    <n v="-40407"/>
    <m/>
    <m/>
    <m/>
    <m/>
    <m/>
    <m/>
    <m/>
    <m/>
    <m/>
    <m/>
    <m/>
    <m/>
    <m/>
    <m/>
    <m/>
    <m/>
    <m/>
    <n v="6526492"/>
    <n v="1620760"/>
    <n v="6624029"/>
    <n v="205344"/>
    <n v="6003991"/>
    <m/>
    <m/>
    <m/>
    <m/>
    <m/>
    <m/>
    <m/>
    <m/>
    <n v="90304"/>
    <n v="23"/>
    <n v="691577"/>
    <m/>
    <n v="422903"/>
    <n v="62211"/>
    <n v="352634"/>
    <n v="44910"/>
    <m/>
    <n v="72296"/>
    <n v="421859"/>
    <n v="350514"/>
    <n v="164661"/>
    <n v="1014775"/>
    <n v="145177"/>
    <n v="106317"/>
    <n v="162603"/>
    <n v="3445081"/>
    <n v="86711"/>
    <n v="499964"/>
    <n v="53560"/>
    <n v="22433"/>
    <m/>
    <m/>
    <n v="556777"/>
    <n v="1769263"/>
    <m/>
    <n v="527679"/>
    <n v="2505"/>
    <n v="7837805"/>
    <n v="2023490"/>
    <n v="12160742"/>
    <n v="1549670"/>
    <n v="1869304"/>
    <m/>
    <n v="8741768"/>
    <n v="12160742"/>
    <m/>
    <n v="7737805"/>
    <m/>
    <m/>
    <n v="0"/>
    <m/>
    <n v="887761"/>
    <n v="504394"/>
    <n v="1392155"/>
    <n v="-864476"/>
    <m/>
    <m/>
    <m/>
    <m/>
    <m/>
    <s v="0.00"/>
    <n v="0"/>
    <n v="5256"/>
    <n v="0"/>
    <n v="8317"/>
    <n v="37802"/>
    <n v="81710"/>
    <n v="0"/>
    <n v="0"/>
    <n v="1825"/>
    <m/>
    <n v="4160"/>
    <n v="13901"/>
    <n v="6210"/>
    <n v="24115"/>
    <n v="2961"/>
    <n v="4053"/>
    <n v="3161"/>
    <n v="16977"/>
    <n v="210448"/>
    <n v="0"/>
    <n v="0"/>
    <n v="555"/>
    <n v="0"/>
    <n v="0"/>
    <n v="0"/>
    <n v="555"/>
    <n v="283027"/>
    <n v="0"/>
    <n v="426752"/>
    <n v="1468534"/>
    <n v="2332378"/>
    <n v="0"/>
    <n v="0"/>
    <n v="76238"/>
    <m/>
    <n v="90627"/>
    <n v="235451"/>
    <n v="103601"/>
    <n v="498919"/>
    <n v="98185"/>
    <n v="84755"/>
    <n v="127382"/>
    <n v="700643"/>
    <n v="6526492"/>
    <n v="0"/>
    <n v="0"/>
    <n v="24974"/>
    <n v="0"/>
    <n v="0"/>
    <n v="0"/>
    <n v="24974"/>
    <m/>
    <x v="0"/>
    <x v="0"/>
    <m/>
    <m/>
    <m/>
    <m/>
    <x v="0"/>
    <x v="0"/>
    <m/>
    <m/>
    <m/>
    <n v="184"/>
    <n v="269"/>
    <n v="125"/>
    <n v="132"/>
    <n v="193"/>
    <n v="90"/>
    <n v="81"/>
    <n v="116"/>
    <n v="54"/>
    <n v="1"/>
    <n v="0"/>
    <n v="0"/>
    <n v="0"/>
    <n v="1"/>
    <n v="0"/>
    <n v="1"/>
    <n v="0"/>
    <n v="0"/>
    <n v="0"/>
    <n v="0"/>
    <n v="0"/>
    <n v="0"/>
    <n v="0"/>
    <n v="0"/>
    <n v="1"/>
    <n v="0"/>
    <n v="0"/>
    <n v="0"/>
    <n v="0"/>
  </r>
  <r>
    <n v="206394001"/>
    <x v="885"/>
    <d v="2024-01-01T00:00:00"/>
    <d v="2024-12-31T00:00:00"/>
    <n v="366"/>
    <s v="In Process"/>
    <x v="0"/>
    <x v="32"/>
    <x v="0"/>
    <x v="0"/>
    <s v="06 - North San Joaquin"/>
    <x v="87"/>
    <s v="209-832-2273"/>
    <s v="2586 BUTHMANN AVE"/>
    <s v="TRACY"/>
    <s v="95378"/>
    <s v="1649876541"/>
    <s v="TANNER HOWARD"/>
    <s v="Yes"/>
    <m/>
    <n v="99"/>
    <n v="99"/>
    <x v="2"/>
    <n v="36234"/>
    <n v="33448"/>
    <n v="211.16"/>
    <n v="523"/>
    <n v="530"/>
    <n v="3252"/>
    <n v="5906"/>
    <n v="1834"/>
    <n v="17693"/>
    <m/>
    <m/>
    <n v="441"/>
    <n v="4322"/>
    <x v="0"/>
    <n v="33448"/>
    <m/>
    <m/>
    <m/>
    <m/>
    <m/>
    <m/>
    <m/>
    <m/>
    <n v="16664373"/>
    <n v="4711433"/>
    <n v="5914456"/>
    <n v="10676"/>
    <n v="15472026"/>
    <n v="14554577"/>
    <n v="917449"/>
    <n v="-75"/>
    <m/>
    <m/>
    <n v="917374"/>
    <n v="1682450"/>
    <n v="2940450"/>
    <n v="916900"/>
    <n v="8762000"/>
    <m/>
    <m/>
    <n v="217450"/>
    <n v="2145123"/>
    <n v="16664373"/>
    <m/>
    <m/>
    <m/>
    <m/>
    <m/>
    <m/>
    <m/>
    <m/>
    <n v="1753703"/>
    <m/>
    <n v="2884629"/>
    <m/>
    <n v="5900"/>
    <m/>
    <n v="49678"/>
    <m/>
    <m/>
    <m/>
    <m/>
    <m/>
    <n v="9395"/>
    <m/>
    <n v="8128"/>
    <m/>
    <n v="31211"/>
    <n v="86987"/>
    <n v="1399050"/>
    <n v="0"/>
    <n v="1371900"/>
    <n v="322650"/>
    <n v="1314030"/>
    <n v="116430"/>
    <m/>
    <n v="69175"/>
    <m/>
    <m/>
    <m/>
    <m/>
    <m/>
    <m/>
    <m/>
    <m/>
    <m/>
    <m/>
    <m/>
    <m/>
    <m/>
    <m/>
    <m/>
    <m/>
    <m/>
    <m/>
    <m/>
    <m/>
    <m/>
    <m/>
    <m/>
    <m/>
    <m/>
    <m/>
    <m/>
    <m/>
    <m/>
    <m/>
    <m/>
    <m/>
    <n v="219389"/>
    <m/>
    <n v="1754934"/>
    <m/>
    <n v="345279"/>
    <m/>
    <n v="2872119"/>
    <m/>
    <m/>
    <m/>
    <n v="-60900"/>
    <m/>
    <n v="783635"/>
    <m/>
    <m/>
    <m/>
    <m/>
    <m/>
    <m/>
    <m/>
    <m/>
    <m/>
    <m/>
    <m/>
    <m/>
    <m/>
    <m/>
    <m/>
    <m/>
    <m/>
    <n v="6707475"/>
    <n v="1725568"/>
    <n v="6121534"/>
    <n v="229475"/>
    <n v="5665316"/>
    <m/>
    <m/>
    <m/>
    <m/>
    <m/>
    <m/>
    <m/>
    <m/>
    <n v="81330"/>
    <m/>
    <n v="333584"/>
    <m/>
    <n v="505668"/>
    <n v="63075"/>
    <n v="335540"/>
    <n v="69725"/>
    <m/>
    <n v="136511"/>
    <n v="568982"/>
    <n v="385654"/>
    <n v="101228"/>
    <n v="1168915"/>
    <n v="148391"/>
    <n v="70125"/>
    <n v="96639"/>
    <n v="3237842"/>
    <n v="76742"/>
    <n v="1124233"/>
    <n v="93256"/>
    <n v="50633"/>
    <m/>
    <n v="233"/>
    <n v="240955"/>
    <n v="1721713"/>
    <m/>
    <n v="355889"/>
    <n v="17283"/>
    <n v="2896549"/>
    <n v="22153411"/>
    <n v="27144845"/>
    <n v="1823440"/>
    <n v="68057"/>
    <n v="22631035"/>
    <n v="2622313"/>
    <n v="27144845"/>
    <m/>
    <n v="2896549"/>
    <m/>
    <m/>
    <n v="0"/>
    <m/>
    <n v="50044"/>
    <n v="435597"/>
    <n v="485641"/>
    <n v="-129752"/>
    <m/>
    <m/>
    <m/>
    <n v="22631035"/>
    <m/>
    <s v="0.00"/>
    <n v="0"/>
    <n v="3776"/>
    <n v="0"/>
    <n v="21204"/>
    <n v="25851"/>
    <n v="84184"/>
    <n v="0"/>
    <n v="0"/>
    <n v="5249"/>
    <n v="11988"/>
    <n v="3090"/>
    <n v="14360"/>
    <n v="4096"/>
    <n v="24880"/>
    <n v="3758"/>
    <n v="1922"/>
    <n v="1981"/>
    <n v="16799"/>
    <n v="223138"/>
    <n v="0"/>
    <n v="0"/>
    <n v="0"/>
    <n v="0"/>
    <n v="0"/>
    <n v="2806"/>
    <n v="2806"/>
    <n v="304717"/>
    <n v="0"/>
    <n v="1053169"/>
    <n v="960821"/>
    <n v="1801160"/>
    <n v="0"/>
    <n v="0"/>
    <n v="189801"/>
    <n v="608067"/>
    <n v="83353"/>
    <n v="263733"/>
    <n v="74719"/>
    <n v="520607"/>
    <n v="96015"/>
    <n v="50148"/>
    <n v="76224"/>
    <n v="624941"/>
    <n v="6707475"/>
    <n v="0"/>
    <n v="0"/>
    <n v="0"/>
    <n v="0"/>
    <n v="0"/>
    <n v="140314"/>
    <n v="140314"/>
    <m/>
    <x v="0"/>
    <x v="0"/>
    <m/>
    <m/>
    <n v="11988"/>
    <m/>
    <x v="0"/>
    <x v="0"/>
    <m/>
    <m/>
    <n v="608067"/>
    <n v="173"/>
    <n v="251"/>
    <n v="124"/>
    <n v="128"/>
    <n v="196"/>
    <n v="86"/>
    <n v="63"/>
    <n v="106"/>
    <n v="44"/>
    <n v="1"/>
    <n v="0"/>
    <n v="0"/>
    <n v="0"/>
    <n v="1"/>
    <n v="0"/>
    <n v="1"/>
    <n v="0"/>
    <n v="0"/>
    <n v="0"/>
    <n v="0"/>
    <n v="0"/>
    <n v="0"/>
    <n v="0"/>
    <n v="0"/>
    <n v="1"/>
    <n v="0"/>
    <n v="0"/>
    <n v="0"/>
    <n v="0"/>
  </r>
  <r>
    <n v="206394003"/>
    <x v="886"/>
    <d v="2024-01-01T00:00:00"/>
    <d v="2024-12-31T00:00:00"/>
    <n v="366"/>
    <s v="In Process"/>
    <x v="0"/>
    <x v="32"/>
    <x v="0"/>
    <x v="0"/>
    <s v="06 - North San Joaquin"/>
    <x v="85"/>
    <s v="209-957-4539"/>
    <s v="1517 E. KNICKERBOCKER DR"/>
    <s v="STOCKTON"/>
    <s v="95210"/>
    <s v="1538683974"/>
    <s v="ALEXANDER PALMER"/>
    <s v="Yes"/>
    <m/>
    <n v="120"/>
    <n v="120"/>
    <x v="0"/>
    <n v="43920"/>
    <n v="41794"/>
    <n v="224.7"/>
    <n v="906"/>
    <n v="833"/>
    <n v="4195"/>
    <n v="406"/>
    <n v="3383"/>
    <n v="21636"/>
    <m/>
    <n v="10130"/>
    <n v="198"/>
    <n v="1846"/>
    <x v="0"/>
    <n v="41794"/>
    <m/>
    <m/>
    <m/>
    <m/>
    <m/>
    <m/>
    <m/>
    <m/>
    <n v="14723674"/>
    <n v="6014701"/>
    <n v="-292343"/>
    <n v="37937"/>
    <n v="21068655"/>
    <n v="20485215"/>
    <n v="583440"/>
    <n v="-5105"/>
    <n v="12590"/>
    <m/>
    <n v="565745"/>
    <n v="1477863"/>
    <n v="143030"/>
    <n v="1191802"/>
    <n v="7622181"/>
    <m/>
    <n v="3568714"/>
    <n v="69754"/>
    <n v="650330"/>
    <n v="14723674"/>
    <m/>
    <m/>
    <m/>
    <m/>
    <m/>
    <m/>
    <m/>
    <m/>
    <n v="603715"/>
    <m/>
    <n v="58429"/>
    <m/>
    <n v="486859"/>
    <m/>
    <n v="3113701"/>
    <m/>
    <m/>
    <m/>
    <n v="1457838"/>
    <m/>
    <n v="28495"/>
    <m/>
    <n v="265664"/>
    <m/>
    <n v="86777"/>
    <n v="56168"/>
    <n v="2003799"/>
    <n v="453687"/>
    <n v="1454445"/>
    <n v="166276"/>
    <n v="1364162"/>
    <n v="275801"/>
    <m/>
    <n v="153586"/>
    <m/>
    <m/>
    <m/>
    <m/>
    <m/>
    <m/>
    <m/>
    <m/>
    <m/>
    <m/>
    <m/>
    <m/>
    <m/>
    <m/>
    <m/>
    <m/>
    <m/>
    <m/>
    <m/>
    <m/>
    <m/>
    <m/>
    <m/>
    <m/>
    <m/>
    <m/>
    <m/>
    <m/>
    <n v="1"/>
    <m/>
    <m/>
    <m/>
    <n v="-13199500"/>
    <m/>
    <n v="143030"/>
    <m/>
    <n v="969535"/>
    <m/>
    <n v="7575547"/>
    <m/>
    <m/>
    <m/>
    <n v="3568714"/>
    <m/>
    <n v="650330"/>
    <m/>
    <m/>
    <m/>
    <m/>
    <m/>
    <m/>
    <m/>
    <m/>
    <m/>
    <m/>
    <m/>
    <m/>
    <m/>
    <m/>
    <m/>
    <m/>
    <m/>
    <n v="9501872"/>
    <n v="2928809"/>
    <n v="8054534"/>
    <n v="258275"/>
    <n v="7955213"/>
    <m/>
    <m/>
    <m/>
    <m/>
    <m/>
    <m/>
    <m/>
    <m/>
    <n v="14168"/>
    <m/>
    <n v="893258"/>
    <n v="98997"/>
    <n v="510877"/>
    <n v="97378"/>
    <n v="582560"/>
    <n v="155001"/>
    <m/>
    <n v="38732"/>
    <n v="748471"/>
    <n v="580954"/>
    <n v="137614"/>
    <n v="1279863"/>
    <n v="325816"/>
    <n v="216757"/>
    <n v="177677"/>
    <n v="4741845"/>
    <n v="255583"/>
    <n v="1282219"/>
    <n v="113366"/>
    <n v="71196"/>
    <m/>
    <m/>
    <n v="207670"/>
    <n v="3877598"/>
    <m/>
    <n v="1102299"/>
    <m/>
    <n v="11203451"/>
    <m/>
    <n v="16183348"/>
    <n v="2432944"/>
    <m/>
    <n v="9943708"/>
    <n v="3806696"/>
    <n v="16183348"/>
    <m/>
    <n v="1384071"/>
    <m/>
    <m/>
    <n v="0"/>
    <m/>
    <n v="1362117"/>
    <n v="153614"/>
    <n v="1515731"/>
    <n v="-413432"/>
    <n v="9943708"/>
    <m/>
    <m/>
    <n v="9943708"/>
    <m/>
    <s v="0.00"/>
    <n v="0"/>
    <n v="1924"/>
    <n v="0"/>
    <n v="13103"/>
    <n v="38905"/>
    <n v="94741"/>
    <n v="0"/>
    <n v="0"/>
    <n v="9263"/>
    <n v="21405"/>
    <n v="3128"/>
    <n v="20092"/>
    <n v="3863"/>
    <n v="24123"/>
    <n v="7536"/>
    <n v="7608"/>
    <n v="3947"/>
    <n v="29717"/>
    <n v="279355"/>
    <n v="0"/>
    <n v="0"/>
    <n v="0"/>
    <n v="127"/>
    <n v="0"/>
    <n v="0"/>
    <n v="127"/>
    <n v="182493"/>
    <n v="0"/>
    <n v="797880"/>
    <n v="1536226"/>
    <n v="2469627"/>
    <n v="0"/>
    <n v="0"/>
    <n v="609049"/>
    <n v="1259445"/>
    <n v="91311"/>
    <n v="427116"/>
    <n v="78501"/>
    <n v="593949"/>
    <n v="165563"/>
    <n v="154317"/>
    <n v="130300"/>
    <n v="1006095"/>
    <n v="9501872"/>
    <n v="0"/>
    <n v="0"/>
    <n v="0"/>
    <n v="6336"/>
    <n v="0"/>
    <n v="0"/>
    <n v="6336"/>
    <m/>
    <x v="0"/>
    <x v="0"/>
    <m/>
    <m/>
    <n v="21405"/>
    <m/>
    <x v="0"/>
    <x v="0"/>
    <m/>
    <m/>
    <n v="1259445"/>
    <n v="215"/>
    <n v="300"/>
    <n v="163"/>
    <n v="151"/>
    <n v="220"/>
    <n v="108"/>
    <n v="80"/>
    <n v="123"/>
    <n v="56"/>
    <n v="1"/>
    <n v="0"/>
    <n v="0"/>
    <n v="0"/>
    <n v="0"/>
    <n v="1"/>
    <n v="1"/>
    <n v="0"/>
    <n v="0"/>
    <n v="0"/>
    <n v="0"/>
    <n v="0"/>
    <n v="0"/>
    <n v="0"/>
    <n v="0"/>
    <n v="1"/>
    <n v="0"/>
    <n v="0"/>
    <n v="0"/>
    <n v="0"/>
  </r>
  <r>
    <n v="206394006"/>
    <x v="887"/>
    <d v="2024-01-01T00:00:00"/>
    <d v="2024-12-31T00:00:00"/>
    <n v="366"/>
    <s v="In Process"/>
    <x v="0"/>
    <x v="32"/>
    <x v="0"/>
    <x v="0"/>
    <s v="06 - North San Joaquin"/>
    <x v="85"/>
    <s v="209-477-5252"/>
    <s v="9289 BRANSTETTER PLACE"/>
    <s v="STOCKTON"/>
    <s v="95209-0000"/>
    <s v="1801938816"/>
    <s v="ARMAND HOLLAND"/>
    <s v="Yes"/>
    <s v="COVENANT CARE CALIFORNIA LLC"/>
    <n v="152"/>
    <n v="152"/>
    <x v="0"/>
    <n v="55632"/>
    <n v="51968"/>
    <n v="220.58"/>
    <n v="397"/>
    <n v="389"/>
    <n v="3406"/>
    <n v="4831"/>
    <n v="3428"/>
    <n v="35170"/>
    <m/>
    <n v="55"/>
    <n v="52"/>
    <n v="5026"/>
    <x v="0"/>
    <n v="51968"/>
    <m/>
    <m/>
    <m/>
    <m/>
    <m/>
    <m/>
    <m/>
    <m/>
    <n v="18108669"/>
    <n v="2228511"/>
    <n v="-2547192"/>
    <n v="5195"/>
    <n v="22889567"/>
    <n v="22001082"/>
    <n v="888485"/>
    <n v="7211"/>
    <m/>
    <m/>
    <n v="895696"/>
    <n v="1222970"/>
    <n v="1817111"/>
    <n v="1195471"/>
    <n v="12276798"/>
    <n v="23100"/>
    <m/>
    <n v="29674"/>
    <n v="1543545"/>
    <n v="18108669"/>
    <m/>
    <m/>
    <m/>
    <m/>
    <m/>
    <m/>
    <m/>
    <m/>
    <n v="788318"/>
    <m/>
    <n v="1119717"/>
    <m/>
    <n v="6813"/>
    <m/>
    <n v="300709"/>
    <m/>
    <n v="11204"/>
    <m/>
    <m/>
    <m/>
    <n v="189"/>
    <m/>
    <n v="1561"/>
    <m/>
    <n v="16211"/>
    <n v="0"/>
    <n v="754432"/>
    <n v="0"/>
    <n v="722800"/>
    <n v="401799"/>
    <n v="281736"/>
    <n v="30640"/>
    <m/>
    <n v="20893"/>
    <m/>
    <m/>
    <m/>
    <m/>
    <m/>
    <m/>
    <m/>
    <m/>
    <m/>
    <m/>
    <m/>
    <m/>
    <m/>
    <m/>
    <m/>
    <m/>
    <m/>
    <m/>
    <m/>
    <m/>
    <m/>
    <m/>
    <m/>
    <m/>
    <m/>
    <m/>
    <m/>
    <m/>
    <m/>
    <m/>
    <m/>
    <m/>
    <n v="-1351483"/>
    <m/>
    <n v="-968281"/>
    <m/>
    <n v="-12460"/>
    <m/>
    <n v="-159067"/>
    <m/>
    <n v="-24582"/>
    <m/>
    <m/>
    <m/>
    <n v="-31319"/>
    <m/>
    <m/>
    <m/>
    <m/>
    <m/>
    <m/>
    <m/>
    <m/>
    <m/>
    <m/>
    <m/>
    <m/>
    <m/>
    <m/>
    <m/>
    <m/>
    <m/>
    <n v="10479674"/>
    <n v="2549646"/>
    <n v="8971762"/>
    <n v="450014"/>
    <n v="9366797"/>
    <m/>
    <m/>
    <m/>
    <m/>
    <m/>
    <m/>
    <m/>
    <m/>
    <n v="57621"/>
    <m/>
    <n v="319270"/>
    <m/>
    <n v="293017"/>
    <n v="132768"/>
    <n v="291117"/>
    <n v="48821"/>
    <m/>
    <n v="53626"/>
    <n v="643385"/>
    <n v="1138156"/>
    <n v="193192"/>
    <n v="1335779"/>
    <n v="488912"/>
    <n v="198381"/>
    <n v="212437"/>
    <n v="4920758"/>
    <n v="34332"/>
    <n v="1903442"/>
    <n v="87385"/>
    <n v="78589"/>
    <m/>
    <m/>
    <n v="203297"/>
    <n v="4936341"/>
    <m/>
    <n v="56675"/>
    <m/>
    <n v="34306200"/>
    <m/>
    <n v="39299216"/>
    <n v="1117110"/>
    <n v="13349766"/>
    <m/>
    <n v="24832340"/>
    <n v="39299216"/>
    <n v="3231"/>
    <n v="21972925"/>
    <m/>
    <m/>
    <n v="0"/>
    <m/>
    <n v="445977"/>
    <n v="163757"/>
    <n v="609734"/>
    <n v="-553059"/>
    <m/>
    <m/>
    <m/>
    <m/>
    <m/>
    <s v="0.00"/>
    <n v="0"/>
    <n v="5851"/>
    <n v="0"/>
    <n v="27663"/>
    <n v="47382"/>
    <n v="134811"/>
    <n v="0"/>
    <n v="0"/>
    <n v="0"/>
    <m/>
    <n v="3593"/>
    <n v="43162"/>
    <n v="6267"/>
    <n v="28202"/>
    <n v="11477"/>
    <n v="7108"/>
    <n v="1980"/>
    <n v="23382"/>
    <n v="340878"/>
    <n v="0"/>
    <n v="0"/>
    <n v="0"/>
    <n v="0"/>
    <n v="0"/>
    <n v="0"/>
    <n v="0"/>
    <n v="451060"/>
    <n v="0"/>
    <n v="1625391"/>
    <n v="1938858"/>
    <n v="3210797"/>
    <n v="0"/>
    <n v="0"/>
    <n v="0"/>
    <m/>
    <n v="98204"/>
    <n v="798302"/>
    <n v="114680"/>
    <n v="571813"/>
    <n v="367221"/>
    <n v="152513"/>
    <n v="170755"/>
    <n v="980080"/>
    <n v="10479674"/>
    <n v="0"/>
    <n v="0"/>
    <n v="0"/>
    <n v="0"/>
    <n v="0"/>
    <n v="0"/>
    <n v="0"/>
    <m/>
    <x v="0"/>
    <x v="0"/>
    <m/>
    <m/>
    <m/>
    <m/>
    <x v="0"/>
    <x v="0"/>
    <m/>
    <m/>
    <m/>
    <n v="258"/>
    <n v="434"/>
    <n v="103"/>
    <n v="162"/>
    <n v="278"/>
    <n v="64"/>
    <n v="98"/>
    <n v="173"/>
    <n v="35"/>
    <n v="1"/>
    <n v="0"/>
    <n v="0"/>
    <n v="0"/>
    <n v="0"/>
    <n v="1"/>
    <n v="1"/>
    <n v="0"/>
    <n v="0"/>
    <n v="0"/>
    <n v="0"/>
    <n v="0"/>
    <n v="0"/>
    <n v="0"/>
    <n v="0"/>
    <n v="1"/>
    <n v="0"/>
    <n v="0"/>
    <n v="0"/>
    <n v="0"/>
  </r>
  <r>
    <n v="206394007"/>
    <x v="888"/>
    <d v="2024-01-01T00:00:00"/>
    <d v="2024-12-31T00:00:00"/>
    <n v="366"/>
    <s v="In Process"/>
    <x v="0"/>
    <x v="32"/>
    <x v="0"/>
    <x v="0"/>
    <s v="06 - North San Joaquin"/>
    <x v="85"/>
    <s v="209-478-6488"/>
    <s v="9107 N. DAVIS ROAD"/>
    <s v="STOCKTON, CA"/>
    <s v="95209"/>
    <s v="LTC55387F"/>
    <s v="ALEXANDER, ANTHONY L."/>
    <s v="Yes"/>
    <s v="BQ OPERATIONS HOLDINGS LLC"/>
    <n v="75"/>
    <n v="75"/>
    <x v="2"/>
    <n v="27450"/>
    <n v="26414"/>
    <n v="227.22"/>
    <n v="334"/>
    <n v="320"/>
    <n v="8236"/>
    <n v="694"/>
    <n v="1813"/>
    <n v="13617"/>
    <m/>
    <n v="1219"/>
    <n v="24"/>
    <n v="811"/>
    <x v="0"/>
    <n v="26414"/>
    <m/>
    <m/>
    <m/>
    <m/>
    <m/>
    <m/>
    <m/>
    <m/>
    <n v="11490090"/>
    <n v="2785509"/>
    <n v="-93096"/>
    <n v="11469"/>
    <n v="14380164"/>
    <n v="12767835"/>
    <n v="1612329"/>
    <n v="455323"/>
    <m/>
    <m/>
    <n v="2067652"/>
    <n v="3582660"/>
    <n v="301890"/>
    <n v="788655"/>
    <n v="5923395"/>
    <m/>
    <n v="530265"/>
    <n v="10440"/>
    <n v="352785"/>
    <n v="11490090"/>
    <m/>
    <m/>
    <m/>
    <m/>
    <m/>
    <m/>
    <m/>
    <m/>
    <n v="2351863"/>
    <m/>
    <m/>
    <m/>
    <n v="4597"/>
    <m/>
    <n v="30005"/>
    <m/>
    <m/>
    <m/>
    <n v="360732"/>
    <m/>
    <n v="164"/>
    <m/>
    <n v="38148"/>
    <m/>
    <n v="10008"/>
    <n v="0"/>
    <n v="1179345"/>
    <n v="0"/>
    <n v="1014825"/>
    <n v="272390"/>
    <n v="272866"/>
    <n v="16102"/>
    <m/>
    <n v="19973"/>
    <m/>
    <m/>
    <m/>
    <m/>
    <m/>
    <m/>
    <m/>
    <m/>
    <m/>
    <m/>
    <m/>
    <m/>
    <m/>
    <m/>
    <m/>
    <m/>
    <m/>
    <m/>
    <m/>
    <m/>
    <m/>
    <m/>
    <m/>
    <m/>
    <m/>
    <m/>
    <m/>
    <m/>
    <n v="-1863"/>
    <m/>
    <m/>
    <m/>
    <n v="-1727893"/>
    <m/>
    <m/>
    <m/>
    <n v="60605"/>
    <m/>
    <n v="1876516"/>
    <m/>
    <m/>
    <m/>
    <n v="163602"/>
    <m/>
    <n v="-464063"/>
    <m/>
    <m/>
    <m/>
    <m/>
    <m/>
    <m/>
    <m/>
    <m/>
    <m/>
    <m/>
    <m/>
    <m/>
    <m/>
    <m/>
    <m/>
    <m/>
    <m/>
    <n v="4760312"/>
    <n v="941728"/>
    <n v="7065795"/>
    <n v="244133"/>
    <n v="4020255"/>
    <m/>
    <m/>
    <m/>
    <m/>
    <m/>
    <m/>
    <m/>
    <m/>
    <n v="9214"/>
    <m/>
    <n v="589667"/>
    <m/>
    <n v="477476"/>
    <n v="143075"/>
    <n v="299530"/>
    <n v="12582"/>
    <m/>
    <n v="14116"/>
    <n v="452001"/>
    <n v="233480"/>
    <n v="117892"/>
    <n v="835278"/>
    <n v="96316"/>
    <n v="159842"/>
    <n v="143248"/>
    <n v="3645681"/>
    <n v="55691"/>
    <n v="1157028"/>
    <n v="101949"/>
    <n v="18215"/>
    <m/>
    <n v="831"/>
    <n v="184468"/>
    <n v="2422379"/>
    <m/>
    <n v="520178"/>
    <n v="-6507"/>
    <n v="6992436"/>
    <n v="19549"/>
    <n v="9948035"/>
    <n v="2514819"/>
    <m/>
    <m/>
    <n v="7433216"/>
    <n v="9948035"/>
    <m/>
    <n v="6949325"/>
    <n v="226523"/>
    <m/>
    <n v="24130"/>
    <m/>
    <n v="500628"/>
    <n v="126456"/>
    <n v="651214"/>
    <n v="-131036"/>
    <m/>
    <m/>
    <m/>
    <m/>
    <m/>
    <s v="-0.03"/>
    <n v="-75444.569999999992"/>
    <n v="1515"/>
    <n v="0"/>
    <n v="4488"/>
    <n v="27534"/>
    <n v="68138"/>
    <n v="0"/>
    <n v="0"/>
    <n v="3584"/>
    <m/>
    <n v="3058"/>
    <m/>
    <m/>
    <n v="900"/>
    <n v="3056"/>
    <n v="5779"/>
    <n v="2928"/>
    <n v="23006"/>
    <n v="143986"/>
    <n v="0"/>
    <n v="0"/>
    <n v="0"/>
    <n v="0"/>
    <n v="0"/>
    <n v="0"/>
    <n v="0"/>
    <n v="156391"/>
    <n v="0"/>
    <n v="219980"/>
    <n v="1050502"/>
    <n v="1571115"/>
    <n v="0"/>
    <n v="0"/>
    <n v="128024"/>
    <m/>
    <n v="82075"/>
    <m/>
    <m/>
    <n v="40958"/>
    <n v="75063"/>
    <n v="128326"/>
    <n v="118247"/>
    <n v="1189631"/>
    <n v="4760312"/>
    <n v="0"/>
    <n v="0"/>
    <n v="0"/>
    <n v="0"/>
    <n v="0"/>
    <n v="0"/>
    <n v="0"/>
    <m/>
    <x v="0"/>
    <x v="0"/>
    <m/>
    <m/>
    <m/>
    <m/>
    <x v="0"/>
    <x v="0"/>
    <m/>
    <m/>
    <m/>
    <n v="123"/>
    <n v="227"/>
    <n v="66"/>
    <n v="95"/>
    <n v="175"/>
    <n v="51"/>
    <n v="58"/>
    <n v="113"/>
    <n v="32"/>
    <n v="1"/>
    <n v="0"/>
    <n v="0"/>
    <n v="0"/>
    <n v="1"/>
    <n v="0"/>
    <n v="1"/>
    <n v="0"/>
    <n v="0"/>
    <n v="0"/>
    <n v="0"/>
    <n v="0"/>
    <n v="0"/>
    <n v="0"/>
    <n v="0"/>
    <n v="1"/>
    <n v="0"/>
    <n v="0"/>
    <n v="0"/>
    <n v="0"/>
  </r>
  <r>
    <n v="206394041"/>
    <x v="889"/>
    <d v="2024-01-01T00:00:00"/>
    <d v="2024-12-31T00:00:00"/>
    <n v="366"/>
    <s v="In Process"/>
    <x v="0"/>
    <x v="32"/>
    <x v="0"/>
    <x v="0"/>
    <s v="06 - North San Joaquin"/>
    <x v="85"/>
    <s v="916-334-0810"/>
    <s v="3110 WAGNER HEIGHTS ROAD"/>
    <s v="STOCKTON"/>
    <s v="95209"/>
    <s v="55-5713"/>
    <m/>
    <s v="No"/>
    <m/>
    <n v="100"/>
    <n v="100"/>
    <x v="0"/>
    <n v="36600"/>
    <n v="23794"/>
    <n v="153.51"/>
    <n v="403"/>
    <n v="462"/>
    <n v="3856"/>
    <m/>
    <n v="11996"/>
    <m/>
    <m/>
    <n v="5607"/>
    <n v="2335"/>
    <m/>
    <x v="0"/>
    <n v="23794"/>
    <m/>
    <m/>
    <m/>
    <m/>
    <m/>
    <m/>
    <m/>
    <m/>
    <n v="10845551"/>
    <n v="2738356"/>
    <n v="1048311"/>
    <n v="4408"/>
    <n v="12540004"/>
    <n v="13250002"/>
    <n v="-709998"/>
    <n v="-1362341"/>
    <m/>
    <m/>
    <n v="-2072339"/>
    <n v="1868168"/>
    <m/>
    <n v="5616016"/>
    <m/>
    <m/>
    <n v="2514104"/>
    <n v="847263"/>
    <m/>
    <n v="10845551"/>
    <m/>
    <m/>
    <m/>
    <m/>
    <m/>
    <m/>
    <m/>
    <m/>
    <n v="1139817"/>
    <m/>
    <m/>
    <m/>
    <n v="86177"/>
    <m/>
    <m/>
    <m/>
    <m/>
    <m/>
    <n v="1505893"/>
    <m/>
    <n v="6469"/>
    <m/>
    <m/>
    <m/>
    <n v="109957"/>
    <n v="0"/>
    <n v="675668"/>
    <n v="0"/>
    <n v="545315"/>
    <n v="92044"/>
    <n v="898983"/>
    <n v="232957"/>
    <m/>
    <n v="183432"/>
    <m/>
    <m/>
    <m/>
    <m/>
    <m/>
    <m/>
    <m/>
    <m/>
    <m/>
    <m/>
    <m/>
    <m/>
    <m/>
    <m/>
    <m/>
    <m/>
    <n v="34977"/>
    <m/>
    <m/>
    <m/>
    <m/>
    <m/>
    <m/>
    <m/>
    <m/>
    <m/>
    <m/>
    <m/>
    <m/>
    <m/>
    <m/>
    <m/>
    <n v="-573792"/>
    <m/>
    <m/>
    <m/>
    <n v="1126031"/>
    <m/>
    <m/>
    <m/>
    <m/>
    <m/>
    <n v="461095"/>
    <m/>
    <m/>
    <m/>
    <m/>
    <m/>
    <m/>
    <m/>
    <m/>
    <m/>
    <m/>
    <m/>
    <m/>
    <m/>
    <m/>
    <m/>
    <m/>
    <m/>
    <m/>
    <m/>
    <n v="5684463"/>
    <n v="2134472"/>
    <n v="5431067"/>
    <m/>
    <n v="6097670"/>
    <m/>
    <m/>
    <m/>
    <m/>
    <m/>
    <m/>
    <m/>
    <m/>
    <n v="136301"/>
    <m/>
    <n v="464222"/>
    <m/>
    <n v="421462"/>
    <n v="60247"/>
    <n v="456270"/>
    <n v="115529"/>
    <m/>
    <n v="99844"/>
    <n v="979690"/>
    <n v="498781"/>
    <m/>
    <n v="1289094"/>
    <n v="40807"/>
    <n v="229523"/>
    <m/>
    <n v="2069218"/>
    <m/>
    <m/>
    <n v="1537"/>
    <n v="28283"/>
    <m/>
    <m/>
    <n v="261524"/>
    <n v="9284433"/>
    <n v="22036079"/>
    <n v="41853142"/>
    <n v="669871"/>
    <n v="1522885"/>
    <m/>
    <n v="75366410"/>
    <n v="8074854"/>
    <n v="1359411"/>
    <n v="52211102"/>
    <n v="13721043"/>
    <n v="75366410"/>
    <m/>
    <m/>
    <n v="1413033"/>
    <m/>
    <n v="8529244"/>
    <n v="96155197"/>
    <m/>
    <n v="10982312"/>
    <n v="115666753"/>
    <n v="-73813611"/>
    <m/>
    <m/>
    <n v="52211102"/>
    <n v="52211102"/>
    <m/>
    <s v="0.75"/>
    <n v="6056140.5"/>
    <n v="1366"/>
    <n v="0"/>
    <n v="9723"/>
    <n v="37204"/>
    <n v="73897"/>
    <n v="0"/>
    <n v="0"/>
    <n v="2921"/>
    <m/>
    <n v="8538"/>
    <n v="16357"/>
    <m/>
    <n v="17720"/>
    <n v="1077"/>
    <n v="6599"/>
    <m/>
    <n v="9913"/>
    <n v="185315"/>
    <n v="0"/>
    <n v="354"/>
    <n v="917"/>
    <n v="1453"/>
    <n v="0"/>
    <n v="18919"/>
    <n v="21643"/>
    <n v="111188"/>
    <n v="0"/>
    <n v="587519"/>
    <n v="1511647"/>
    <n v="1812891"/>
    <n v="0"/>
    <n v="0"/>
    <n v="147475"/>
    <m/>
    <n v="173938"/>
    <n v="309556"/>
    <m/>
    <n v="344154"/>
    <n v="31564"/>
    <n v="158821"/>
    <m/>
    <n v="495710"/>
    <n v="5684463"/>
    <n v="0"/>
    <n v="14155"/>
    <n v="27522"/>
    <n v="29065"/>
    <n v="0"/>
    <n v="945931"/>
    <n v="1016673"/>
    <m/>
    <x v="0"/>
    <x v="0"/>
    <m/>
    <m/>
    <m/>
    <m/>
    <x v="0"/>
    <x v="0"/>
    <m/>
    <m/>
    <m/>
    <m/>
    <m/>
    <m/>
    <m/>
    <m/>
    <m/>
    <m/>
    <m/>
    <m/>
    <n v="1"/>
    <n v="0"/>
    <n v="0"/>
    <n v="0"/>
    <n v="0"/>
    <n v="1"/>
    <n v="1"/>
    <n v="0"/>
    <n v="0"/>
    <n v="0"/>
    <n v="0"/>
    <n v="0"/>
    <n v="0"/>
    <n v="0"/>
    <n v="0"/>
    <n v="1"/>
    <n v="0"/>
    <n v="0"/>
    <n v="0"/>
    <n v="0"/>
  </r>
  <r>
    <n v="206400477"/>
    <x v="890"/>
    <d v="2024-01-01T00:00:00"/>
    <d v="2024-12-31T00:00:00"/>
    <n v="366"/>
    <s v="In Process"/>
    <x v="0"/>
    <x v="33"/>
    <x v="0"/>
    <x v="0"/>
    <s v="08 - Mid-Coast"/>
    <x v="88"/>
    <s v="805-466-9254"/>
    <s v="10805 EL CAMINO REAL"/>
    <s v="ATASCADERO"/>
    <s v="93433"/>
    <s v="1063688984"/>
    <s v="MATT MAXWELL"/>
    <s v="Yes"/>
    <s v="COMPASS HEALTH, INC."/>
    <n v="65"/>
    <n v="65"/>
    <x v="2"/>
    <n v="23790"/>
    <n v="18645"/>
    <n v="178.17"/>
    <n v="140"/>
    <n v="132"/>
    <n v="3287"/>
    <n v="917"/>
    <n v="1299"/>
    <n v="12340"/>
    <m/>
    <n v="21"/>
    <n v="290"/>
    <n v="491"/>
    <x v="0"/>
    <n v="18645"/>
    <m/>
    <m/>
    <m/>
    <m/>
    <m/>
    <m/>
    <m/>
    <m/>
    <n v="7469526"/>
    <n v="1143431"/>
    <n v="583861"/>
    <n v="20000"/>
    <n v="8049096"/>
    <n v="8120814"/>
    <n v="-71718"/>
    <n v="36"/>
    <m/>
    <m/>
    <n v="-71682"/>
    <n v="1384400"/>
    <n v="387076"/>
    <n v="536547"/>
    <n v="4828928"/>
    <m/>
    <n v="7900"/>
    <n v="127200"/>
    <n v="197475"/>
    <n v="7469526"/>
    <m/>
    <m/>
    <m/>
    <m/>
    <m/>
    <m/>
    <m/>
    <m/>
    <n v="862425"/>
    <m/>
    <n v="255217"/>
    <m/>
    <n v="92"/>
    <m/>
    <n v="11835"/>
    <m/>
    <m/>
    <m/>
    <n v="6222"/>
    <m/>
    <n v="7640"/>
    <m/>
    <m/>
    <m/>
    <n v="11927"/>
    <n v="0"/>
    <n v="588775"/>
    <n v="0"/>
    <n v="290552"/>
    <n v="33872"/>
    <n v="190008"/>
    <n v="9879"/>
    <m/>
    <n v="18418"/>
    <m/>
    <m/>
    <m/>
    <m/>
    <m/>
    <m/>
    <m/>
    <m/>
    <m/>
    <m/>
    <m/>
    <m/>
    <m/>
    <m/>
    <m/>
    <m/>
    <m/>
    <m/>
    <m/>
    <m/>
    <m/>
    <m/>
    <m/>
    <m/>
    <m/>
    <m/>
    <m/>
    <m/>
    <m/>
    <m/>
    <m/>
    <m/>
    <n v="-257014"/>
    <m/>
    <n v="40874"/>
    <m/>
    <n v="75085"/>
    <m/>
    <n v="675762"/>
    <m/>
    <m/>
    <m/>
    <n v="834"/>
    <m/>
    <n v="48320"/>
    <m/>
    <m/>
    <m/>
    <m/>
    <m/>
    <m/>
    <m/>
    <m/>
    <m/>
    <m/>
    <m/>
    <m/>
    <m/>
    <m/>
    <m/>
    <m/>
    <m/>
    <n v="3832024"/>
    <n v="1045416"/>
    <n v="3243374"/>
    <n v="36437"/>
    <n v="3617632"/>
    <m/>
    <m/>
    <m/>
    <m/>
    <m/>
    <m/>
    <m/>
    <m/>
    <n v="18932"/>
    <m/>
    <n v="472277"/>
    <m/>
    <n v="234820"/>
    <n v="25237"/>
    <n v="108290"/>
    <n v="9059"/>
    <m/>
    <n v="11095"/>
    <n v="409247"/>
    <n v="198982"/>
    <n v="126552"/>
    <n v="661397"/>
    <n v="77963"/>
    <n v="96593"/>
    <n v="129049"/>
    <n v="1771173"/>
    <n v="83888"/>
    <n v="1299"/>
    <n v="50736"/>
    <m/>
    <m/>
    <m/>
    <n v="16593"/>
    <n v="1234175"/>
    <m/>
    <n v="885498"/>
    <m/>
    <m/>
    <m/>
    <n v="2119673"/>
    <n v="532864"/>
    <m/>
    <m/>
    <n v="1586809"/>
    <n v="2119673"/>
    <m/>
    <m/>
    <m/>
    <m/>
    <n v="434452"/>
    <n v="2125748"/>
    <n v="148914"/>
    <n v="305735"/>
    <n v="3014849"/>
    <n v="-2129351"/>
    <m/>
    <m/>
    <m/>
    <m/>
    <m/>
    <s v="-0.01"/>
    <n v="-5328.64"/>
    <n v="2754"/>
    <n v="0"/>
    <n v="6238"/>
    <n v="20111"/>
    <n v="60289"/>
    <n v="0"/>
    <n v="0"/>
    <n v="8638"/>
    <m/>
    <n v="2108"/>
    <m/>
    <m/>
    <n v="17211"/>
    <n v="2116"/>
    <n v="1676"/>
    <n v="1874"/>
    <n v="12819"/>
    <n v="135834"/>
    <n v="0"/>
    <n v="425"/>
    <n v="0"/>
    <n v="0"/>
    <n v="0"/>
    <n v="0"/>
    <n v="425"/>
    <n v="144685"/>
    <n v="0"/>
    <n v="300767"/>
    <n v="750953"/>
    <n v="1362817"/>
    <n v="0"/>
    <n v="0"/>
    <n v="191550"/>
    <m/>
    <n v="68903"/>
    <m/>
    <m/>
    <n v="384951"/>
    <n v="58660"/>
    <n v="50740"/>
    <n v="86285"/>
    <n v="431713"/>
    <n v="3832024"/>
    <n v="0"/>
    <n v="17861"/>
    <n v="0"/>
    <n v="0"/>
    <n v="0"/>
    <n v="0"/>
    <n v="17861"/>
    <m/>
    <x v="0"/>
    <x v="0"/>
    <m/>
    <m/>
    <m/>
    <m/>
    <x v="0"/>
    <x v="0"/>
    <m/>
    <m/>
    <m/>
    <n v="86"/>
    <n v="128"/>
    <n v="62"/>
    <n v="61"/>
    <n v="96"/>
    <n v="40"/>
    <n v="46"/>
    <n v="70"/>
    <n v="29"/>
    <n v="1"/>
    <n v="0"/>
    <n v="0"/>
    <n v="0"/>
    <n v="1"/>
    <n v="0"/>
    <n v="1"/>
    <n v="0"/>
    <n v="0"/>
    <n v="0"/>
    <n v="0"/>
    <n v="0"/>
    <n v="0"/>
    <n v="0"/>
    <n v="0"/>
    <n v="1"/>
    <n v="0"/>
    <n v="0"/>
    <n v="0"/>
    <n v="0"/>
  </r>
  <r>
    <n v="206400484"/>
    <x v="891"/>
    <d v="2024-01-01T00:00:00"/>
    <d v="2024-12-31T00:00:00"/>
    <n v="366"/>
    <s v="In Process"/>
    <x v="0"/>
    <x v="33"/>
    <x v="0"/>
    <x v="0"/>
    <s v="08 - Mid-Coast"/>
    <x v="88"/>
    <s v="805-474-7010"/>
    <s v="1425 WOODSIDE DRIVE"/>
    <s v="SAN LUIS OBISPO"/>
    <s v="93401"/>
    <s v="1811918279"/>
    <s v="JACK DORIA"/>
    <s v="Yes"/>
    <s v="COMPASS HEALTH, INC."/>
    <n v="162"/>
    <n v="162"/>
    <x v="0"/>
    <n v="59292"/>
    <n v="37983"/>
    <n v="145.63"/>
    <n v="345"/>
    <n v="347"/>
    <n v="7618"/>
    <n v="2286"/>
    <n v="635"/>
    <n v="23209"/>
    <m/>
    <n v="167"/>
    <n v="1118"/>
    <n v="2950"/>
    <x v="0"/>
    <n v="37983"/>
    <m/>
    <m/>
    <m/>
    <m/>
    <m/>
    <m/>
    <m/>
    <m/>
    <n v="15952450"/>
    <n v="3021886"/>
    <n v="894239"/>
    <n v="55932"/>
    <n v="18136029"/>
    <n v="18194109"/>
    <n v="-58080"/>
    <n v="435"/>
    <m/>
    <m/>
    <n v="-57645"/>
    <n v="3272825"/>
    <n v="979034"/>
    <n v="296563"/>
    <n v="9588862"/>
    <m/>
    <n v="73691"/>
    <n v="500050"/>
    <n v="1241425"/>
    <n v="15952450"/>
    <m/>
    <m/>
    <m/>
    <m/>
    <m/>
    <m/>
    <m/>
    <m/>
    <n v="2029285"/>
    <m/>
    <n v="666320"/>
    <m/>
    <n v="3351"/>
    <m/>
    <n v="36317"/>
    <m/>
    <m/>
    <m/>
    <n v="68673"/>
    <m/>
    <n v="83"/>
    <m/>
    <n v="217857"/>
    <m/>
    <n v="97065"/>
    <n v="0"/>
    <n v="1025995"/>
    <n v="0"/>
    <n v="796577"/>
    <n v="187698"/>
    <n v="791193"/>
    <n v="54500"/>
    <m/>
    <n v="68858"/>
    <m/>
    <m/>
    <m/>
    <m/>
    <m/>
    <m/>
    <m/>
    <m/>
    <m/>
    <m/>
    <m/>
    <m/>
    <m/>
    <m/>
    <m/>
    <m/>
    <m/>
    <m/>
    <m/>
    <m/>
    <m/>
    <m/>
    <m/>
    <m/>
    <m/>
    <m/>
    <m/>
    <m/>
    <m/>
    <m/>
    <m/>
    <m/>
    <n v="-1071363"/>
    <m/>
    <n v="132683"/>
    <m/>
    <n v="48710"/>
    <m/>
    <n v="1574962"/>
    <m/>
    <m/>
    <m/>
    <n v="9987"/>
    <m/>
    <n v="199260"/>
    <m/>
    <m/>
    <m/>
    <m/>
    <m/>
    <m/>
    <m/>
    <m/>
    <m/>
    <m/>
    <m/>
    <m/>
    <m/>
    <m/>
    <m/>
    <m/>
    <m/>
    <n v="8268857"/>
    <n v="2728297"/>
    <n v="7196955"/>
    <n v="82516"/>
    <n v="8832085"/>
    <m/>
    <m/>
    <m/>
    <m/>
    <m/>
    <m/>
    <m/>
    <m/>
    <n v="54780"/>
    <m/>
    <n v="827880"/>
    <m/>
    <n v="642267"/>
    <n v="152137"/>
    <n v="413282"/>
    <n v="38313"/>
    <m/>
    <n v="41534"/>
    <n v="646309"/>
    <n v="350203"/>
    <n v="228627"/>
    <n v="1231466"/>
    <n v="164388"/>
    <n v="167336"/>
    <n v="117638"/>
    <n v="3464059"/>
    <m/>
    <n v="797934"/>
    <m/>
    <m/>
    <m/>
    <m/>
    <n v="23871"/>
    <n v="2382099"/>
    <m/>
    <m/>
    <m/>
    <n v="37595"/>
    <m/>
    <n v="2419694"/>
    <n v="1327767"/>
    <m/>
    <m/>
    <n v="1091927"/>
    <n v="2419694"/>
    <m/>
    <n v="3595"/>
    <m/>
    <m/>
    <n v="0"/>
    <m/>
    <m/>
    <m/>
    <n v="0"/>
    <n v="0"/>
    <m/>
    <m/>
    <m/>
    <m/>
    <m/>
    <s v="-0.05"/>
    <n v="-66388.350000000006"/>
    <n v="2836"/>
    <n v="0"/>
    <n v="24359"/>
    <n v="33432"/>
    <n v="137704"/>
    <n v="0"/>
    <n v="0"/>
    <n v="20567"/>
    <m/>
    <n v="3683"/>
    <n v="70"/>
    <m/>
    <n v="28167"/>
    <n v="4360"/>
    <n v="4114"/>
    <n v="1936"/>
    <n v="21469"/>
    <n v="282697"/>
    <n v="0"/>
    <n v="0"/>
    <n v="0"/>
    <n v="0"/>
    <n v="0"/>
    <n v="0"/>
    <n v="0"/>
    <n v="161269"/>
    <n v="0"/>
    <n v="1269306"/>
    <n v="1290265"/>
    <n v="3144852"/>
    <n v="0"/>
    <n v="0"/>
    <n v="521111"/>
    <m/>
    <n v="125678"/>
    <n v="1648"/>
    <m/>
    <n v="622649"/>
    <n v="119781"/>
    <n v="111106"/>
    <n v="76914"/>
    <n v="824278"/>
    <n v="8268857"/>
    <n v="0"/>
    <n v="0"/>
    <n v="0"/>
    <n v="0"/>
    <n v="0"/>
    <n v="0"/>
    <n v="0"/>
    <m/>
    <x v="0"/>
    <x v="0"/>
    <m/>
    <m/>
    <m/>
    <m/>
    <x v="0"/>
    <x v="0"/>
    <m/>
    <m/>
    <m/>
    <n v="194"/>
    <n v="270"/>
    <n v="147"/>
    <n v="153"/>
    <n v="212"/>
    <n v="112"/>
    <n v="105"/>
    <n v="148"/>
    <n v="73"/>
    <n v="1"/>
    <n v="0"/>
    <n v="0"/>
    <n v="0"/>
    <n v="0"/>
    <n v="1"/>
    <n v="1"/>
    <n v="0"/>
    <n v="0"/>
    <n v="0"/>
    <n v="0"/>
    <n v="0"/>
    <n v="0"/>
    <n v="0"/>
    <n v="0"/>
    <n v="1"/>
    <n v="0"/>
    <n v="0"/>
    <n v="0"/>
    <n v="0"/>
  </r>
  <r>
    <n v="206400497"/>
    <x v="892"/>
    <d v="2024-01-01T00:00:00"/>
    <d v="2024-12-31T00:00:00"/>
    <n v="366"/>
    <s v="In Process"/>
    <x v="0"/>
    <x v="33"/>
    <x v="0"/>
    <x v="0"/>
    <s v="08 - Mid-Coast"/>
    <x v="88"/>
    <s v="805-474-7010"/>
    <s v="1405 TERESA DRIVE"/>
    <s v="MORRO BAY"/>
    <s v="93442"/>
    <s v="1174511612"/>
    <s v="MARISSA PICKENS"/>
    <s v="Yes"/>
    <s v="COMPASS HEALTH, INC."/>
    <n v="145"/>
    <n v="145"/>
    <x v="0"/>
    <n v="53070"/>
    <n v="29908"/>
    <n v="128.11000000000001"/>
    <n v="287"/>
    <n v="284"/>
    <n v="4816"/>
    <n v="1314"/>
    <n v="426"/>
    <n v="19958"/>
    <m/>
    <n v="205"/>
    <n v="1575"/>
    <n v="1614"/>
    <x v="0"/>
    <n v="29908"/>
    <m/>
    <m/>
    <m/>
    <m/>
    <m/>
    <m/>
    <m/>
    <m/>
    <n v="11924890"/>
    <n v="1620149"/>
    <n v="1304292"/>
    <n v="42000"/>
    <n v="12282747"/>
    <n v="12839097"/>
    <n v="-556350"/>
    <n v="-6374"/>
    <m/>
    <m/>
    <n v="-562724"/>
    <n v="2023855"/>
    <n v="564173"/>
    <n v="159461"/>
    <n v="7813599"/>
    <m/>
    <n v="84302"/>
    <n v="618175"/>
    <n v="661325"/>
    <n v="11924890"/>
    <m/>
    <m/>
    <m/>
    <m/>
    <m/>
    <m/>
    <m/>
    <m/>
    <n v="1152429"/>
    <m/>
    <n v="333219"/>
    <m/>
    <n v="752"/>
    <m/>
    <n v="7633"/>
    <m/>
    <m/>
    <m/>
    <n v="76156"/>
    <m/>
    <m/>
    <m/>
    <n v="49960"/>
    <m/>
    <n v="14102"/>
    <n v="0"/>
    <n v="648363"/>
    <n v="0"/>
    <n v="452262"/>
    <n v="100455"/>
    <n v="340974"/>
    <n v="23223"/>
    <m/>
    <n v="40770"/>
    <m/>
    <m/>
    <m/>
    <m/>
    <m/>
    <m/>
    <m/>
    <m/>
    <m/>
    <m/>
    <m/>
    <m/>
    <m/>
    <m/>
    <m/>
    <m/>
    <m/>
    <m/>
    <m/>
    <m/>
    <m/>
    <m/>
    <m/>
    <m/>
    <m/>
    <m/>
    <m/>
    <m/>
    <m/>
    <m/>
    <m/>
    <m/>
    <n v="-774014"/>
    <m/>
    <n v="48667"/>
    <m/>
    <n v="38446"/>
    <m/>
    <n v="1883845"/>
    <m/>
    <m/>
    <m/>
    <n v="7272"/>
    <m/>
    <n v="100076"/>
    <m/>
    <m/>
    <m/>
    <m/>
    <m/>
    <m/>
    <m/>
    <m/>
    <m/>
    <m/>
    <m/>
    <m/>
    <m/>
    <m/>
    <m/>
    <m/>
    <m/>
    <n v="5560262"/>
    <n v="1658496"/>
    <n v="5620339"/>
    <n v="73697"/>
    <n v="5631394"/>
    <m/>
    <m/>
    <m/>
    <m/>
    <m/>
    <m/>
    <m/>
    <m/>
    <n v="21934"/>
    <m/>
    <n v="519099"/>
    <m/>
    <n v="361552"/>
    <n v="78337"/>
    <n v="170775"/>
    <n v="18968"/>
    <m/>
    <n v="22640"/>
    <n v="719873"/>
    <n v="292722"/>
    <n v="284238"/>
    <n v="1212351"/>
    <n v="118429"/>
    <n v="167048"/>
    <n v="120800"/>
    <n v="1880221"/>
    <n v="81828"/>
    <n v="1081161"/>
    <m/>
    <m/>
    <m/>
    <m/>
    <n v="55727"/>
    <n v="1425727"/>
    <m/>
    <n v="374076"/>
    <m/>
    <n v="36793460"/>
    <m/>
    <n v="38593263"/>
    <n v="1009490"/>
    <m/>
    <m/>
    <n v="37583773"/>
    <n v="38593263"/>
    <m/>
    <n v="36793460"/>
    <m/>
    <m/>
    <n v="137802"/>
    <m/>
    <n v="646009"/>
    <n v="210476"/>
    <n v="994287"/>
    <n v="-620211"/>
    <m/>
    <m/>
    <m/>
    <m/>
    <m/>
    <s v="0.01"/>
    <n v="10094.9"/>
    <n v="2267"/>
    <n v="0"/>
    <n v="12625"/>
    <n v="30842"/>
    <n v="80857"/>
    <n v="0"/>
    <n v="0"/>
    <n v="12708"/>
    <m/>
    <n v="3029"/>
    <m/>
    <m/>
    <n v="27903"/>
    <n v="3552"/>
    <n v="5176"/>
    <n v="2016"/>
    <n v="11108"/>
    <n v="192083"/>
    <n v="0"/>
    <n v="0"/>
    <n v="0"/>
    <n v="0"/>
    <n v="0"/>
    <n v="0"/>
    <n v="0"/>
    <n v="147811"/>
    <n v="0"/>
    <n v="573952"/>
    <n v="1192466"/>
    <n v="1909310"/>
    <n v="0"/>
    <n v="0"/>
    <n v="317814"/>
    <m/>
    <n v="75450"/>
    <m/>
    <m/>
    <n v="657862"/>
    <n v="94580"/>
    <n v="118448"/>
    <n v="91464"/>
    <n v="381105"/>
    <n v="5560262"/>
    <n v="0"/>
    <n v="0"/>
    <n v="0"/>
    <n v="0"/>
    <n v="0"/>
    <n v="0"/>
    <n v="0"/>
    <m/>
    <x v="0"/>
    <x v="0"/>
    <m/>
    <m/>
    <m/>
    <m/>
    <x v="0"/>
    <x v="0"/>
    <m/>
    <m/>
    <m/>
    <n v="172"/>
    <n v="244"/>
    <n v="116"/>
    <n v="93"/>
    <n v="134"/>
    <n v="62"/>
    <n v="64"/>
    <n v="98"/>
    <n v="38"/>
    <n v="1"/>
    <n v="0"/>
    <n v="0"/>
    <n v="0"/>
    <n v="0"/>
    <n v="1"/>
    <n v="1"/>
    <n v="0"/>
    <n v="0"/>
    <n v="0"/>
    <n v="0"/>
    <n v="0"/>
    <n v="0"/>
    <n v="0"/>
    <n v="0"/>
    <n v="1"/>
    <n v="0"/>
    <n v="0"/>
    <n v="0"/>
    <n v="0"/>
  </r>
  <r>
    <n v="206400527"/>
    <x v="893"/>
    <d v="2024-01-01T00:00:00"/>
    <d v="2024-12-31T00:00:00"/>
    <n v="366"/>
    <s v="In Process"/>
    <x v="0"/>
    <x v="33"/>
    <x v="0"/>
    <x v="0"/>
    <s v="08 - Mid-Coast"/>
    <x v="88"/>
    <s v="805-489-8137"/>
    <s v="1212 FARROLL AVE"/>
    <s v="ARROYO GRANDE"/>
    <s v="93420"/>
    <s v="1780850222"/>
    <s v="HAROLD CARDER"/>
    <s v="Yes"/>
    <s v="COMPASS HEALTH, INC."/>
    <n v="99"/>
    <n v="99"/>
    <x v="2"/>
    <n v="36234"/>
    <n v="30244"/>
    <n v="189.75"/>
    <n v="298"/>
    <n v="293"/>
    <n v="5294"/>
    <n v="2437"/>
    <n v="965"/>
    <n v="19493"/>
    <m/>
    <n v="221"/>
    <n v="878"/>
    <n v="956"/>
    <x v="0"/>
    <n v="30244"/>
    <m/>
    <m/>
    <m/>
    <m/>
    <m/>
    <m/>
    <m/>
    <m/>
    <n v="11758560"/>
    <n v="2213886"/>
    <n v="776257"/>
    <n v="14036"/>
    <n v="13210225"/>
    <n v="12308841"/>
    <n v="901384"/>
    <n v="5071"/>
    <m/>
    <m/>
    <n v="906455"/>
    <n v="2081300"/>
    <n v="989455"/>
    <n v="381975"/>
    <n v="7419105"/>
    <m/>
    <n v="94175"/>
    <n v="427500"/>
    <n v="365050"/>
    <n v="11758560"/>
    <m/>
    <m/>
    <m/>
    <m/>
    <m/>
    <m/>
    <m/>
    <m/>
    <n v="1430209"/>
    <m/>
    <n v="686229"/>
    <m/>
    <n v="1638"/>
    <m/>
    <n v="19523"/>
    <m/>
    <m/>
    <m/>
    <n v="52504"/>
    <m/>
    <n v="417"/>
    <m/>
    <n v="23366"/>
    <m/>
    <n v="22450"/>
    <n v="810"/>
    <n v="912670"/>
    <n v="0"/>
    <n v="621133"/>
    <n v="100389"/>
    <n v="452490"/>
    <n v="40990"/>
    <m/>
    <n v="62954"/>
    <m/>
    <m/>
    <m/>
    <m/>
    <m/>
    <m/>
    <m/>
    <m/>
    <m/>
    <m/>
    <m/>
    <m/>
    <m/>
    <m/>
    <m/>
    <m/>
    <m/>
    <m/>
    <m/>
    <m/>
    <m/>
    <m/>
    <m/>
    <m/>
    <m/>
    <m/>
    <m/>
    <m/>
    <m/>
    <m/>
    <m/>
    <m/>
    <n v="-748002"/>
    <m/>
    <n v="32846"/>
    <m/>
    <n v="73477"/>
    <m/>
    <n v="1396060"/>
    <m/>
    <m/>
    <m/>
    <n v="3756"/>
    <m/>
    <n v="18120"/>
    <m/>
    <m/>
    <m/>
    <m/>
    <m/>
    <m/>
    <m/>
    <m/>
    <m/>
    <m/>
    <m/>
    <m/>
    <m/>
    <m/>
    <m/>
    <m/>
    <m/>
    <n v="5353252"/>
    <n v="1940176"/>
    <n v="5015413"/>
    <n v="322201"/>
    <n v="5211201"/>
    <m/>
    <m/>
    <m/>
    <m/>
    <m/>
    <m/>
    <m/>
    <m/>
    <n v="32337"/>
    <m/>
    <n v="722552"/>
    <m/>
    <n v="492431"/>
    <n v="81835"/>
    <n v="239109"/>
    <n v="29405"/>
    <m/>
    <n v="36542"/>
    <n v="385300"/>
    <n v="267744"/>
    <n v="176769"/>
    <n v="1143476"/>
    <n v="156103"/>
    <n v="368799"/>
    <n v="71628"/>
    <n v="2123749"/>
    <n v="36354"/>
    <n v="660877"/>
    <n v="48038"/>
    <m/>
    <m/>
    <m/>
    <n v="24592"/>
    <n v="1721429"/>
    <m/>
    <n v="91466"/>
    <m/>
    <n v="18000"/>
    <m/>
    <n v="1830895"/>
    <n v="1401590"/>
    <m/>
    <m/>
    <n v="429305"/>
    <n v="1830895"/>
    <m/>
    <m/>
    <m/>
    <m/>
    <n v="30873"/>
    <n v="85066"/>
    <n v="129512"/>
    <n v="223018"/>
    <n v="468469"/>
    <n v="-377003"/>
    <m/>
    <m/>
    <m/>
    <m/>
    <m/>
    <s v="-0.02"/>
    <n v="-28031.8"/>
    <n v="2028"/>
    <n v="0"/>
    <n v="10805"/>
    <n v="25209"/>
    <n v="86407"/>
    <n v="0"/>
    <n v="0"/>
    <n v="6612"/>
    <m/>
    <n v="1949"/>
    <m/>
    <m/>
    <n v="22907"/>
    <n v="4365"/>
    <n v="11192"/>
    <n v="943"/>
    <n v="16308"/>
    <n v="188725"/>
    <n v="0"/>
    <n v="0"/>
    <n v="0"/>
    <n v="0"/>
    <n v="0"/>
    <n v="0"/>
    <n v="0"/>
    <n v="137259"/>
    <n v="0"/>
    <n v="510227"/>
    <n v="907269"/>
    <n v="1971747"/>
    <n v="0"/>
    <n v="0"/>
    <n v="187933"/>
    <m/>
    <n v="64647"/>
    <m/>
    <m/>
    <n v="543780"/>
    <n v="113386"/>
    <n v="238725"/>
    <n v="40831"/>
    <n v="637448"/>
    <n v="5353252"/>
    <n v="0"/>
    <n v="0"/>
    <n v="0"/>
    <n v="0"/>
    <n v="0"/>
    <n v="0"/>
    <n v="0"/>
    <m/>
    <x v="0"/>
    <x v="0"/>
    <m/>
    <m/>
    <m/>
    <m/>
    <x v="0"/>
    <x v="0"/>
    <m/>
    <m/>
    <m/>
    <n v="128"/>
    <n v="165"/>
    <n v="103"/>
    <n v="94"/>
    <n v="125"/>
    <n v="73"/>
    <n v="68"/>
    <n v="88"/>
    <n v="50"/>
    <n v="1"/>
    <n v="0"/>
    <n v="0"/>
    <n v="0"/>
    <n v="1"/>
    <n v="0"/>
    <n v="1"/>
    <n v="0"/>
    <n v="0"/>
    <n v="0"/>
    <n v="0"/>
    <n v="0"/>
    <n v="0"/>
    <n v="0"/>
    <n v="0"/>
    <n v="1"/>
    <n v="0"/>
    <n v="0"/>
    <n v="0"/>
    <n v="0"/>
  </r>
  <r>
    <n v="206400699"/>
    <x v="894"/>
    <d v="2024-01-01T00:00:00"/>
    <d v="2024-12-31T00:00:00"/>
    <n v="366"/>
    <s v="In Process"/>
    <x v="0"/>
    <x v="33"/>
    <x v="0"/>
    <x v="0"/>
    <s v="08 - Mid-Coast"/>
    <x v="88"/>
    <s v="805-544-5100"/>
    <s v="3033 AUGUSTA STREET"/>
    <s v="SAN LUIS OBISPO"/>
    <s v="93401"/>
    <s v="1295379931"/>
    <s v="CARLY CASTILLO"/>
    <s v="Yes"/>
    <s v="COMPASS HEALTH, INC."/>
    <n v="162"/>
    <n v="162"/>
    <x v="0"/>
    <n v="59292"/>
    <n v="25470"/>
    <n v="97.65"/>
    <n v="245"/>
    <n v="239"/>
    <n v="3890"/>
    <n v="1675"/>
    <n v="790"/>
    <n v="17366"/>
    <m/>
    <n v="181"/>
    <n v="393"/>
    <n v="1175"/>
    <x v="0"/>
    <n v="25470"/>
    <m/>
    <m/>
    <m/>
    <m/>
    <m/>
    <m/>
    <m/>
    <m/>
    <n v="10120861"/>
    <n v="1843085"/>
    <n v="456791"/>
    <n v="42368"/>
    <n v="11549523"/>
    <n v="11398593"/>
    <n v="150930"/>
    <n v="132"/>
    <m/>
    <m/>
    <n v="151062"/>
    <n v="1591818"/>
    <n v="674965"/>
    <n v="284297"/>
    <n v="6823128"/>
    <m/>
    <n v="74996"/>
    <n v="176407"/>
    <n v="495250"/>
    <n v="10120861"/>
    <m/>
    <m/>
    <m/>
    <m/>
    <m/>
    <m/>
    <m/>
    <m/>
    <n v="1212501"/>
    <m/>
    <n v="540946"/>
    <m/>
    <n v="678"/>
    <m/>
    <n v="16521"/>
    <m/>
    <m/>
    <m/>
    <n v="58606"/>
    <m/>
    <n v="13833"/>
    <m/>
    <m/>
    <m/>
    <n v="22519"/>
    <n v="0"/>
    <n v="673395"/>
    <n v="0"/>
    <n v="625954"/>
    <n v="136532"/>
    <n v="314754"/>
    <n v="22922"/>
    <m/>
    <n v="47009"/>
    <m/>
    <m/>
    <m/>
    <m/>
    <m/>
    <m/>
    <m/>
    <m/>
    <m/>
    <m/>
    <m/>
    <m/>
    <m/>
    <m/>
    <m/>
    <m/>
    <m/>
    <m/>
    <m/>
    <m/>
    <m/>
    <m/>
    <m/>
    <m/>
    <m/>
    <m/>
    <m/>
    <m/>
    <m/>
    <m/>
    <m/>
    <m/>
    <n v="-480605"/>
    <m/>
    <n v="167294"/>
    <m/>
    <n v="62872"/>
    <m/>
    <n v="565842"/>
    <m/>
    <m/>
    <m/>
    <n v="18589"/>
    <m/>
    <n v="122799"/>
    <m/>
    <m/>
    <m/>
    <m/>
    <m/>
    <m/>
    <m/>
    <m/>
    <m/>
    <m/>
    <m/>
    <m/>
    <m/>
    <m/>
    <m/>
    <m/>
    <m/>
    <n v="5216533"/>
    <n v="1486848"/>
    <n v="4695212"/>
    <n v="14828"/>
    <n v="4735446"/>
    <m/>
    <m/>
    <m/>
    <m/>
    <m/>
    <m/>
    <m/>
    <m/>
    <n v="18096"/>
    <m/>
    <n v="529004"/>
    <m/>
    <n v="485740"/>
    <n v="105895"/>
    <n v="167509"/>
    <n v="17857"/>
    <m/>
    <n v="23492"/>
    <n v="615468"/>
    <n v="394637"/>
    <n v="164371"/>
    <n v="917135"/>
    <n v="99430"/>
    <n v="106194"/>
    <n v="87577"/>
    <n v="2302269"/>
    <n v="70042"/>
    <n v="506148"/>
    <n v="48840"/>
    <m/>
    <m/>
    <m/>
    <n v="3443"/>
    <n v="1774381"/>
    <m/>
    <n v="198588"/>
    <m/>
    <m/>
    <n v="32778"/>
    <n v="2005747"/>
    <n v="721523"/>
    <m/>
    <m/>
    <n v="1284224"/>
    <n v="2005747"/>
    <m/>
    <m/>
    <n v="3064"/>
    <m/>
    <n v="47868"/>
    <n v="5964"/>
    <n v="52804"/>
    <n v="404147"/>
    <n v="510783"/>
    <n v="-312195"/>
    <m/>
    <m/>
    <m/>
    <m/>
    <m/>
    <s v="-0.07"/>
    <n v="-50506.610000000008"/>
    <n v="2083"/>
    <n v="0"/>
    <n v="4524"/>
    <n v="26450"/>
    <n v="80589"/>
    <n v="0"/>
    <n v="0"/>
    <n v="6185"/>
    <m/>
    <n v="3169"/>
    <n v="12636"/>
    <n v="5923"/>
    <n v="21321"/>
    <n v="2189"/>
    <n v="2899"/>
    <n v="1506"/>
    <n v="12083"/>
    <n v="181557"/>
    <n v="0"/>
    <n v="60"/>
    <n v="0"/>
    <n v="0"/>
    <n v="0"/>
    <n v="0"/>
    <n v="60"/>
    <n v="137022"/>
    <n v="0"/>
    <n v="221552"/>
    <n v="1048833"/>
    <n v="1941317"/>
    <n v="0"/>
    <n v="0"/>
    <n v="230974"/>
    <m/>
    <n v="84920"/>
    <n v="267299"/>
    <n v="116659"/>
    <n v="522435"/>
    <n v="74239"/>
    <n v="71030"/>
    <n v="68013"/>
    <n v="432240"/>
    <n v="5216533"/>
    <n v="0"/>
    <n v="2510"/>
    <n v="0"/>
    <n v="0"/>
    <n v="0"/>
    <n v="0"/>
    <n v="2510"/>
    <m/>
    <x v="0"/>
    <x v="0"/>
    <m/>
    <m/>
    <m/>
    <m/>
    <x v="0"/>
    <x v="0"/>
    <m/>
    <m/>
    <m/>
    <n v="105"/>
    <n v="167"/>
    <n v="74"/>
    <n v="74"/>
    <n v="119"/>
    <n v="48"/>
    <n v="50"/>
    <n v="81"/>
    <n v="27"/>
    <n v="1"/>
    <n v="0"/>
    <n v="0"/>
    <n v="0"/>
    <n v="0"/>
    <n v="1"/>
    <n v="1"/>
    <n v="0"/>
    <n v="0"/>
    <n v="0"/>
    <n v="0"/>
    <n v="0"/>
    <n v="0"/>
    <n v="0"/>
    <n v="0"/>
    <n v="1"/>
    <n v="0"/>
    <n v="0"/>
    <n v="0"/>
    <n v="0"/>
  </r>
  <r>
    <n v="206400792"/>
    <x v="895"/>
    <d v="2024-01-01T00:00:00"/>
    <d v="2024-12-31T00:00:00"/>
    <n v="366"/>
    <s v="In Process"/>
    <x v="0"/>
    <x v="33"/>
    <x v="2"/>
    <x v="0"/>
    <s v="08 - Mid-Coast"/>
    <x v="88"/>
    <s v="805-544-5332"/>
    <s v="879 MEINECKE STREET"/>
    <s v="SAN LUIS OBISPO"/>
    <s v="93405-1793"/>
    <s v="ZZT18672I"/>
    <s v="MICHELLE PAYNE"/>
    <s v="Yes"/>
    <s v="RESCARE, INC."/>
    <n v="59"/>
    <n v="59"/>
    <x v="1"/>
    <n v="21594"/>
    <n v="16862"/>
    <n v="78.09"/>
    <n v="25"/>
    <n v="30"/>
    <m/>
    <m/>
    <n v="243"/>
    <n v="16605"/>
    <m/>
    <m/>
    <m/>
    <n v="14"/>
    <x v="5"/>
    <m/>
    <m/>
    <m/>
    <n v="16862"/>
    <m/>
    <m/>
    <m/>
    <m/>
    <m/>
    <n v="6744800"/>
    <m/>
    <n v="517935"/>
    <m/>
    <n v="6226865"/>
    <n v="5628138"/>
    <n v="598727"/>
    <n v="763107"/>
    <m/>
    <m/>
    <n v="1361834"/>
    <m/>
    <m/>
    <n v="97200"/>
    <n v="6642000"/>
    <m/>
    <m/>
    <m/>
    <n v="5600"/>
    <m/>
    <m/>
    <m/>
    <n v="6744800"/>
    <m/>
    <m/>
    <m/>
    <m/>
    <m/>
    <m/>
    <m/>
    <m/>
    <m/>
    <m/>
    <m/>
    <m/>
    <m/>
    <m/>
    <m/>
    <m/>
    <m/>
    <m/>
    <m/>
    <m/>
    <m/>
    <n v="0"/>
    <n v="0"/>
    <n v="0"/>
    <n v="0"/>
    <n v="0"/>
    <n v="0"/>
    <n v="0"/>
    <n v="0"/>
    <m/>
    <n v="0"/>
    <m/>
    <m/>
    <m/>
    <m/>
    <m/>
    <m/>
    <m/>
    <m/>
    <m/>
    <m/>
    <m/>
    <m/>
    <m/>
    <m/>
    <m/>
    <m/>
    <m/>
    <m/>
    <m/>
    <m/>
    <m/>
    <m/>
    <m/>
    <m/>
    <m/>
    <m/>
    <m/>
    <m/>
    <m/>
    <m/>
    <m/>
    <m/>
    <m/>
    <m/>
    <m/>
    <m/>
    <n v="10055"/>
    <m/>
    <n v="507646"/>
    <m/>
    <m/>
    <m/>
    <m/>
    <m/>
    <n v="234"/>
    <m/>
    <m/>
    <m/>
    <m/>
    <m/>
    <m/>
    <m/>
    <m/>
    <m/>
    <m/>
    <m/>
    <m/>
    <m/>
    <m/>
    <m/>
    <m/>
    <m/>
    <n v="2828175"/>
    <n v="638204"/>
    <n v="2161759"/>
    <n v="68507"/>
    <m/>
    <m/>
    <m/>
    <n v="3053568"/>
    <m/>
    <m/>
    <m/>
    <m/>
    <m/>
    <m/>
    <m/>
    <m/>
    <m/>
    <m/>
    <m/>
    <m/>
    <m/>
    <m/>
    <m/>
    <n v="295877"/>
    <n v="236784"/>
    <n v="102404"/>
    <n v="442237"/>
    <m/>
    <n v="42100"/>
    <n v="23648"/>
    <n v="1277207"/>
    <n v="54258"/>
    <n v="12327"/>
    <n v="48963"/>
    <n v="38022"/>
    <m/>
    <n v="743"/>
    <m/>
    <n v="30020046"/>
    <m/>
    <n v="1636864"/>
    <m/>
    <n v="576542"/>
    <m/>
    <n v="32233452"/>
    <n v="1542480"/>
    <m/>
    <m/>
    <n v="30690972"/>
    <n v="32233452"/>
    <n v="28959243"/>
    <m/>
    <m/>
    <m/>
    <n v="1050000"/>
    <n v="819225"/>
    <m/>
    <n v="212236"/>
    <n v="2081461"/>
    <n v="-444597"/>
    <m/>
    <m/>
    <m/>
    <m/>
    <m/>
    <s v="0.00"/>
    <n v="0"/>
    <n v="11406"/>
    <n v="0"/>
    <n v="1575"/>
    <n v="9538"/>
    <n v="46635"/>
    <n v="0"/>
    <n v="7106"/>
    <n v="4747"/>
    <m/>
    <n v="2229"/>
    <n v="9655"/>
    <n v="3722"/>
    <n v="10989"/>
    <m/>
    <n v="1227"/>
    <n v="521"/>
    <n v="5578"/>
    <n v="114928"/>
    <n v="0"/>
    <n v="0"/>
    <n v="0"/>
    <n v="5496"/>
    <n v="0"/>
    <n v="0"/>
    <n v="5496"/>
    <n v="336192"/>
    <n v="0"/>
    <n v="72109"/>
    <n v="354684"/>
    <n v="951451"/>
    <n v="0"/>
    <n v="260332"/>
    <n v="170732"/>
    <m/>
    <n v="52527"/>
    <n v="177270"/>
    <n v="63201"/>
    <n v="200021"/>
    <m/>
    <n v="21824"/>
    <n v="17903"/>
    <n v="149929"/>
    <n v="2828175"/>
    <n v="0"/>
    <n v="0"/>
    <n v="0"/>
    <n v="137392"/>
    <n v="0"/>
    <n v="0"/>
    <n v="137392"/>
    <m/>
    <x v="0"/>
    <x v="0"/>
    <m/>
    <m/>
    <m/>
    <m/>
    <x v="0"/>
    <x v="0"/>
    <m/>
    <m/>
    <m/>
    <n v="64"/>
    <n v="84"/>
    <n v="43"/>
    <n v="41"/>
    <n v="54"/>
    <n v="30"/>
    <n v="31"/>
    <n v="43"/>
    <n v="19"/>
    <n v="1"/>
    <n v="0"/>
    <n v="0"/>
    <n v="1"/>
    <n v="0"/>
    <n v="0"/>
    <n v="0"/>
    <n v="0"/>
    <n v="0"/>
    <n v="1"/>
    <n v="0"/>
    <n v="0"/>
    <n v="0"/>
    <n v="0"/>
    <n v="0"/>
    <n v="0"/>
    <n v="1"/>
    <n v="0"/>
    <n v="0"/>
    <n v="0"/>
  </r>
  <r>
    <n v="206401892"/>
    <x v="896"/>
    <d v="2024-01-01T00:00:00"/>
    <d v="2024-12-31T00:00:00"/>
    <n v="366"/>
    <s v="In Process"/>
    <x v="0"/>
    <x v="33"/>
    <x v="0"/>
    <x v="0"/>
    <s v="08 - Mid-Coast"/>
    <x v="88"/>
    <s v="805-434-3035"/>
    <s v="290 HEATHER COURT"/>
    <s v="TEMPLETON"/>
    <s v="93465"/>
    <s v="1629066071"/>
    <s v="DEAN GOSSELIN"/>
    <s v="Yes"/>
    <s v="COMPASS HEALTH, INC."/>
    <n v="99"/>
    <n v="99"/>
    <x v="2"/>
    <n v="36234"/>
    <n v="24740"/>
    <n v="155.22"/>
    <n v="303"/>
    <n v="295"/>
    <n v="5553"/>
    <n v="1996"/>
    <n v="1520"/>
    <n v="14922"/>
    <m/>
    <n v="108"/>
    <n v="65"/>
    <n v="576"/>
    <x v="0"/>
    <n v="24740"/>
    <m/>
    <m/>
    <m/>
    <m/>
    <m/>
    <m/>
    <m/>
    <m/>
    <n v="10514500"/>
    <n v="2059416"/>
    <n v="1009092"/>
    <n v="24000"/>
    <n v="11588824"/>
    <n v="10692525"/>
    <n v="896299"/>
    <n v="23467"/>
    <n v="12590"/>
    <m/>
    <n v="907176"/>
    <n v="2360025"/>
    <n v="849490"/>
    <n v="628906"/>
    <n v="6358944"/>
    <m/>
    <n v="44710"/>
    <n v="27625"/>
    <n v="244800"/>
    <n v="10514500"/>
    <m/>
    <m/>
    <m/>
    <m/>
    <m/>
    <m/>
    <m/>
    <m/>
    <n v="1413452"/>
    <m/>
    <n v="595560"/>
    <m/>
    <n v="1818"/>
    <m/>
    <n v="18084"/>
    <m/>
    <m/>
    <m/>
    <n v="28182"/>
    <m/>
    <n v="2320"/>
    <m/>
    <m/>
    <m/>
    <n v="11325"/>
    <n v="0"/>
    <n v="929234"/>
    <n v="0"/>
    <n v="635533"/>
    <n v="76126"/>
    <n v="345532"/>
    <n v="20156"/>
    <m/>
    <n v="41510"/>
    <m/>
    <m/>
    <m/>
    <m/>
    <m/>
    <m/>
    <m/>
    <m/>
    <m/>
    <m/>
    <m/>
    <m/>
    <m/>
    <m/>
    <m/>
    <m/>
    <m/>
    <m/>
    <m/>
    <m/>
    <m/>
    <m/>
    <m/>
    <m/>
    <m/>
    <m/>
    <m/>
    <m/>
    <m/>
    <m/>
    <m/>
    <m/>
    <n v="-349214"/>
    <m/>
    <n v="124556"/>
    <m/>
    <n v="104722"/>
    <m/>
    <n v="1058848"/>
    <m/>
    <m/>
    <m/>
    <n v="6555"/>
    <m/>
    <n v="63625"/>
    <m/>
    <m/>
    <m/>
    <m/>
    <m/>
    <m/>
    <m/>
    <m/>
    <m/>
    <m/>
    <m/>
    <m/>
    <m/>
    <m/>
    <m/>
    <m/>
    <m/>
    <n v="4757036"/>
    <n v="1311450"/>
    <n v="4624039"/>
    <m/>
    <n v="4723038"/>
    <m/>
    <m/>
    <m/>
    <m/>
    <m/>
    <m/>
    <m/>
    <m/>
    <n v="46338"/>
    <m/>
    <n v="739015"/>
    <m/>
    <n v="505696"/>
    <n v="60519"/>
    <n v="172078"/>
    <n v="15594"/>
    <m/>
    <n v="23561"/>
    <n v="509190"/>
    <n v="196272"/>
    <n v="126457"/>
    <n v="847227"/>
    <n v="88470"/>
    <n v="7790"/>
    <n v="97792"/>
    <n v="2348633"/>
    <n v="112316"/>
    <n v="3515"/>
    <n v="57940"/>
    <m/>
    <n v="562"/>
    <m/>
    <n v="10522"/>
    <n v="1739325"/>
    <m/>
    <n v="1748650"/>
    <m/>
    <m/>
    <m/>
    <n v="3487975"/>
    <n v="854433"/>
    <m/>
    <m/>
    <n v="2633542"/>
    <n v="3487975"/>
    <m/>
    <m/>
    <m/>
    <m/>
    <n v="787869"/>
    <n v="3190440"/>
    <n v="172430"/>
    <n v="301712"/>
    <n v="4452451"/>
    <n v="-2703801"/>
    <m/>
    <m/>
    <m/>
    <m/>
    <m/>
    <s v="-0.06"/>
    <n v="-51265.979999999996"/>
    <n v="1782"/>
    <n v="0"/>
    <n v="8049"/>
    <n v="25270"/>
    <n v="78186"/>
    <n v="0"/>
    <n v="0"/>
    <n v="14592"/>
    <m/>
    <n v="1934"/>
    <m/>
    <m/>
    <n v="18885"/>
    <n v="2095"/>
    <m/>
    <n v="1817"/>
    <n v="15391"/>
    <n v="168001"/>
    <n v="0"/>
    <n v="201"/>
    <n v="0"/>
    <n v="0"/>
    <n v="0"/>
    <n v="0"/>
    <n v="201"/>
    <n v="103044"/>
    <n v="0"/>
    <n v="425413"/>
    <n v="948038"/>
    <n v="1755130"/>
    <n v="0"/>
    <n v="0"/>
    <n v="347374"/>
    <m/>
    <n v="63606"/>
    <m/>
    <m/>
    <n v="433264"/>
    <n v="64476"/>
    <m/>
    <n v="71374"/>
    <n v="545317"/>
    <n v="4757036"/>
    <n v="0"/>
    <n v="8453"/>
    <n v="0"/>
    <n v="0"/>
    <n v="0"/>
    <n v="0"/>
    <n v="8453"/>
    <m/>
    <x v="0"/>
    <x v="0"/>
    <m/>
    <m/>
    <m/>
    <m/>
    <x v="0"/>
    <x v="0"/>
    <m/>
    <m/>
    <m/>
    <n v="103"/>
    <n v="161"/>
    <n v="68"/>
    <n v="79"/>
    <n v="131"/>
    <n v="47"/>
    <n v="56"/>
    <n v="97"/>
    <n v="29"/>
    <n v="1"/>
    <n v="0"/>
    <n v="0"/>
    <n v="0"/>
    <n v="1"/>
    <n v="0"/>
    <n v="1"/>
    <n v="0"/>
    <n v="0"/>
    <n v="0"/>
    <n v="0"/>
    <n v="0"/>
    <n v="0"/>
    <n v="0"/>
    <n v="0"/>
    <n v="1"/>
    <n v="0"/>
    <n v="0"/>
    <n v="0"/>
    <n v="0"/>
  </r>
  <r>
    <n v="206404041"/>
    <x v="897"/>
    <d v="2024-01-01T00:00:00"/>
    <d v="2024-12-31T00:00:00"/>
    <n v="366"/>
    <s v="In Process"/>
    <x v="0"/>
    <x v="33"/>
    <x v="0"/>
    <x v="0"/>
    <s v="08 - Mid-Coast"/>
    <x v="88"/>
    <s v="805-545-7575"/>
    <s v="1575 BISHOP"/>
    <s v="SAN LUIS OBISPO"/>
    <s v="93401"/>
    <s v="1497921936"/>
    <s v="JACK DORIA"/>
    <s v="Yes"/>
    <s v="COMPASS HEALTH, INC."/>
    <n v="23"/>
    <n v="23"/>
    <x v="1"/>
    <n v="8418"/>
    <n v="4258"/>
    <n v="114.99"/>
    <n v="171"/>
    <n v="171"/>
    <n v="3252"/>
    <n v="848"/>
    <m/>
    <m/>
    <m/>
    <n v="48"/>
    <n v="110"/>
    <m/>
    <x v="0"/>
    <n v="4258"/>
    <m/>
    <m/>
    <m/>
    <m/>
    <m/>
    <m/>
    <m/>
    <m/>
    <n v="2740900"/>
    <n v="1353458"/>
    <n v="765453"/>
    <m/>
    <n v="3328905"/>
    <n v="3529381"/>
    <n v="-200476"/>
    <n v="1"/>
    <m/>
    <m/>
    <n v="-200475"/>
    <n v="2105400"/>
    <n v="511800"/>
    <m/>
    <m/>
    <m/>
    <n v="28800"/>
    <n v="94900"/>
    <m/>
    <n v="2740900"/>
    <m/>
    <m/>
    <m/>
    <m/>
    <m/>
    <m/>
    <m/>
    <m/>
    <n v="1062695"/>
    <m/>
    <n v="269542"/>
    <m/>
    <m/>
    <m/>
    <m/>
    <m/>
    <m/>
    <m/>
    <n v="16476"/>
    <m/>
    <n v="4745"/>
    <m/>
    <m/>
    <m/>
    <n v="1790"/>
    <n v="0"/>
    <n v="540023"/>
    <n v="0"/>
    <n v="477040"/>
    <n v="68795"/>
    <n v="215724"/>
    <n v="15725"/>
    <m/>
    <n v="34361"/>
    <m/>
    <m/>
    <m/>
    <m/>
    <m/>
    <m/>
    <m/>
    <m/>
    <m/>
    <m/>
    <m/>
    <m/>
    <m/>
    <m/>
    <m/>
    <m/>
    <m/>
    <m/>
    <m/>
    <m/>
    <m/>
    <m/>
    <m/>
    <m/>
    <m/>
    <m/>
    <m/>
    <m/>
    <m/>
    <m/>
    <m/>
    <m/>
    <n v="508080"/>
    <m/>
    <n v="244504"/>
    <m/>
    <m/>
    <m/>
    <m/>
    <m/>
    <m/>
    <m/>
    <n v="12869"/>
    <m/>
    <m/>
    <m/>
    <m/>
    <m/>
    <m/>
    <m/>
    <m/>
    <m/>
    <m/>
    <m/>
    <m/>
    <m/>
    <m/>
    <m/>
    <m/>
    <m/>
    <m/>
    <m/>
    <n v="1330977"/>
    <n v="173427"/>
    <n v="2024977"/>
    <n v="22162"/>
    <n v="1190860"/>
    <m/>
    <m/>
    <m/>
    <m/>
    <m/>
    <m/>
    <m/>
    <m/>
    <n v="895"/>
    <m/>
    <n v="439149"/>
    <m/>
    <n v="388662"/>
    <n v="52397"/>
    <n v="95605"/>
    <n v="10751"/>
    <m/>
    <n v="17180"/>
    <n v="131185"/>
    <n v="48586"/>
    <n v="1512"/>
    <n v="151265"/>
    <m/>
    <m/>
    <n v="942"/>
    <n v="594521"/>
    <n v="47223"/>
    <n v="321121"/>
    <n v="37486"/>
    <m/>
    <m/>
    <m/>
    <n v="41"/>
    <n v="315981"/>
    <m/>
    <n v="450651"/>
    <m/>
    <m/>
    <m/>
    <n v="766632"/>
    <n v="79870"/>
    <m/>
    <m/>
    <n v="686762"/>
    <n v="766632"/>
    <m/>
    <m/>
    <n v="531"/>
    <m/>
    <n v="36461"/>
    <m/>
    <n v="421078"/>
    <n v="190305"/>
    <n v="647844"/>
    <n v="-197193"/>
    <m/>
    <m/>
    <m/>
    <m/>
    <m/>
    <s v="-0.03"/>
    <n v="-2396.1"/>
    <n v="1395"/>
    <n v="0"/>
    <n v="5711"/>
    <n v="5398"/>
    <n v="16817"/>
    <n v="0"/>
    <n v="0"/>
    <n v="70"/>
    <m/>
    <n v="98"/>
    <n v="2236"/>
    <m/>
    <n v="4318"/>
    <m/>
    <m/>
    <m/>
    <n v="4104"/>
    <n v="40147"/>
    <n v="0"/>
    <n v="40"/>
    <n v="0"/>
    <n v="0"/>
    <n v="0"/>
    <n v="0"/>
    <n v="40"/>
    <n v="96165"/>
    <n v="0"/>
    <n v="320941"/>
    <n v="229791"/>
    <n v="383516"/>
    <n v="0"/>
    <n v="0"/>
    <n v="3925"/>
    <m/>
    <n v="2425"/>
    <n v="42215"/>
    <m/>
    <n v="102227"/>
    <m/>
    <m/>
    <m/>
    <n v="149772"/>
    <n v="1330977"/>
    <n v="0"/>
    <n v="1691"/>
    <n v="0"/>
    <n v="0"/>
    <n v="0"/>
    <n v="0"/>
    <n v="1691"/>
    <m/>
    <x v="0"/>
    <x v="0"/>
    <m/>
    <m/>
    <m/>
    <m/>
    <x v="0"/>
    <x v="0"/>
    <m/>
    <m/>
    <m/>
    <m/>
    <m/>
    <m/>
    <m/>
    <m/>
    <m/>
    <m/>
    <m/>
    <m/>
    <n v="1"/>
    <n v="0"/>
    <n v="0"/>
    <n v="1"/>
    <n v="0"/>
    <n v="0"/>
    <n v="1"/>
    <n v="0"/>
    <n v="0"/>
    <n v="0"/>
    <n v="0"/>
    <n v="0"/>
    <n v="0"/>
    <n v="0"/>
    <n v="0"/>
    <n v="1"/>
    <n v="0"/>
    <n v="0"/>
    <n v="0"/>
    <n v="0"/>
  </r>
  <r>
    <n v="206410734"/>
    <x v="898"/>
    <d v="2024-01-01T00:00:00"/>
    <d v="2024-08-15T00:00:00"/>
    <n v="228"/>
    <s v="In Process"/>
    <x v="0"/>
    <x v="34"/>
    <x v="0"/>
    <x v="0"/>
    <s v="04 - West Bay"/>
    <x v="89"/>
    <s v="650-591-9601"/>
    <s v="2140 CARLMONT DRIVE"/>
    <s v="BELMONT"/>
    <s v="94002"/>
    <s v="1386732006"/>
    <s v="SHAROLYN KRIGER"/>
    <s v="No"/>
    <m/>
    <n v="74"/>
    <n v="74"/>
    <x v="2"/>
    <n v="16872"/>
    <n v="14280"/>
    <n v="84.64"/>
    <n v="147"/>
    <n v="146"/>
    <n v="1006"/>
    <m/>
    <n v="11118"/>
    <m/>
    <n v="751"/>
    <m/>
    <n v="558"/>
    <n v="847"/>
    <x v="0"/>
    <n v="14280"/>
    <m/>
    <m/>
    <m/>
    <m/>
    <m/>
    <m/>
    <m/>
    <m/>
    <n v="8358827"/>
    <n v="618447"/>
    <n v="2594405"/>
    <n v="2864"/>
    <n v="6385733"/>
    <n v="7818248"/>
    <n v="-1432515"/>
    <n v="-11790"/>
    <n v="-1448"/>
    <m/>
    <n v="-1442857"/>
    <n v="596280"/>
    <m/>
    <n v="6407660"/>
    <m/>
    <n v="460346"/>
    <m/>
    <n v="363035"/>
    <n v="531506"/>
    <n v="8358827"/>
    <m/>
    <m/>
    <m/>
    <m/>
    <m/>
    <m/>
    <m/>
    <m/>
    <n v="356056"/>
    <m/>
    <m/>
    <m/>
    <n v="20706"/>
    <m/>
    <m/>
    <m/>
    <n v="241685"/>
    <m/>
    <m/>
    <m/>
    <m/>
    <m/>
    <m/>
    <m/>
    <n v="3079"/>
    <n v="0"/>
    <n v="243750"/>
    <n v="0"/>
    <n v="223600"/>
    <n v="11020"/>
    <n v="114522"/>
    <n v="12555"/>
    <m/>
    <n v="9921"/>
    <m/>
    <m/>
    <m/>
    <m/>
    <m/>
    <m/>
    <m/>
    <m/>
    <m/>
    <m/>
    <m/>
    <m/>
    <m/>
    <m/>
    <m/>
    <m/>
    <m/>
    <m/>
    <m/>
    <m/>
    <m/>
    <m/>
    <m/>
    <m/>
    <m/>
    <m/>
    <m/>
    <m/>
    <n v="-2635"/>
    <m/>
    <m/>
    <m/>
    <n v="-102611"/>
    <m/>
    <m/>
    <m/>
    <n v="2399134"/>
    <m/>
    <m/>
    <m/>
    <n v="42820"/>
    <m/>
    <m/>
    <m/>
    <n v="257697"/>
    <m/>
    <m/>
    <m/>
    <m/>
    <m/>
    <m/>
    <m/>
    <m/>
    <m/>
    <m/>
    <m/>
    <m/>
    <m/>
    <m/>
    <m/>
    <m/>
    <m/>
    <n v="3230875"/>
    <n v="1041924"/>
    <n v="3545449"/>
    <n v="81686"/>
    <n v="2617408"/>
    <m/>
    <m/>
    <m/>
    <m/>
    <m/>
    <m/>
    <m/>
    <m/>
    <n v="347"/>
    <n v="2031"/>
    <n v="259396"/>
    <m/>
    <n v="178651"/>
    <n v="8873"/>
    <n v="124647"/>
    <n v="12236"/>
    <m/>
    <n v="14596"/>
    <n v="386232"/>
    <n v="312658"/>
    <n v="98881"/>
    <n v="535408"/>
    <n v="95614"/>
    <n v="199685"/>
    <n v="177258"/>
    <n v="1755692"/>
    <n v="8040"/>
    <n v="383402"/>
    <n v="36098"/>
    <n v="15755"/>
    <m/>
    <n v="595335"/>
    <n v="5"/>
    <n v="761286"/>
    <m/>
    <n v="64530"/>
    <m/>
    <n v="258494"/>
    <n v="92655"/>
    <n v="1176965"/>
    <n v="3776986"/>
    <m/>
    <m/>
    <n v="-2600021"/>
    <n v="1176965"/>
    <m/>
    <m/>
    <n v="205669"/>
    <m/>
    <n v="0"/>
    <m/>
    <n v="261421"/>
    <n v="497100"/>
    <n v="758521"/>
    <n v="-693991"/>
    <m/>
    <m/>
    <m/>
    <m/>
    <m/>
    <s v="-0.44"/>
    <n v="-1661873.84"/>
    <n v="1237"/>
    <n v="0"/>
    <n v="4610"/>
    <n v="9552"/>
    <n v="31793"/>
    <n v="0"/>
    <n v="0"/>
    <n v="3640"/>
    <m/>
    <n v="1650"/>
    <n v="10708"/>
    <n v="1650"/>
    <n v="10782"/>
    <n v="1455"/>
    <n v="4663"/>
    <n v="1188"/>
    <n v="11553"/>
    <n v="94481"/>
    <n v="0"/>
    <n v="0"/>
    <n v="0"/>
    <n v="4293"/>
    <n v="0"/>
    <n v="0"/>
    <n v="4293"/>
    <n v="79482"/>
    <n v="0"/>
    <n v="261907"/>
    <n v="440895"/>
    <n v="895468"/>
    <n v="0"/>
    <n v="0"/>
    <n v="142357"/>
    <m/>
    <n v="60054"/>
    <n v="214586"/>
    <n v="60054"/>
    <n v="254343"/>
    <n v="54373"/>
    <n v="130228"/>
    <n v="133190"/>
    <n v="503938"/>
    <n v="3230875"/>
    <n v="0"/>
    <n v="0"/>
    <n v="0"/>
    <n v="85860"/>
    <n v="0"/>
    <n v="0"/>
    <n v="85860"/>
    <m/>
    <x v="0"/>
    <x v="0"/>
    <m/>
    <m/>
    <m/>
    <m/>
    <x v="0"/>
    <x v="0"/>
    <m/>
    <m/>
    <m/>
    <m/>
    <m/>
    <m/>
    <m/>
    <m/>
    <m/>
    <m/>
    <m/>
    <m/>
    <n v="1"/>
    <n v="0"/>
    <n v="0"/>
    <n v="0"/>
    <n v="1"/>
    <n v="0"/>
    <n v="1"/>
    <n v="0"/>
    <n v="0"/>
    <n v="0"/>
    <n v="0"/>
    <n v="0"/>
    <n v="0"/>
    <n v="0"/>
    <n v="0"/>
    <n v="1"/>
    <n v="0"/>
    <n v="0"/>
    <n v="0"/>
    <n v="0"/>
  </r>
  <r>
    <n v="206410787"/>
    <x v="899"/>
    <d v="2024-01-01T00:00:00"/>
    <d v="2024-12-31T00:00:00"/>
    <n v="366"/>
    <s v="In Process"/>
    <x v="0"/>
    <x v="34"/>
    <x v="0"/>
    <x v="0"/>
    <s v="04 - West Bay"/>
    <x v="90"/>
    <s v="650-652-3969"/>
    <s v="1609 TROUSDALE DRIVE"/>
    <s v="BURLINGAME"/>
    <s v="94010"/>
    <s v="1396143962"/>
    <s v="JOHN BENNETT"/>
    <s v="Yes"/>
    <m/>
    <n v="62"/>
    <n v="62"/>
    <x v="2"/>
    <n v="22692"/>
    <n v="22021"/>
    <n v="227.68"/>
    <n v="977"/>
    <n v="976"/>
    <n v="10931"/>
    <n v="10677"/>
    <m/>
    <m/>
    <m/>
    <n v="39"/>
    <n v="374"/>
    <m/>
    <x v="0"/>
    <n v="22021"/>
    <m/>
    <m/>
    <m/>
    <m/>
    <m/>
    <m/>
    <m/>
    <m/>
    <n v="27101112"/>
    <n v="10012306"/>
    <n v="12490358"/>
    <n v="11925"/>
    <n v="24634985"/>
    <n v="19252144"/>
    <n v="5382841"/>
    <n v="-4"/>
    <m/>
    <m/>
    <n v="5382837"/>
    <n v="13663750"/>
    <n v="13185161"/>
    <m/>
    <m/>
    <m/>
    <n v="23400"/>
    <n v="228801"/>
    <m/>
    <n v="27101112"/>
    <m/>
    <m/>
    <m/>
    <m/>
    <m/>
    <m/>
    <m/>
    <m/>
    <n v="4873397"/>
    <m/>
    <n v="5111322"/>
    <m/>
    <m/>
    <m/>
    <m/>
    <m/>
    <m/>
    <m/>
    <n v="18858"/>
    <m/>
    <n v="8729"/>
    <m/>
    <m/>
    <m/>
    <n v="0"/>
    <n v="66281"/>
    <n v="3723385"/>
    <n v="0"/>
    <n v="3311900"/>
    <n v="943050"/>
    <n v="1520922"/>
    <n v="361750"/>
    <m/>
    <n v="85018"/>
    <m/>
    <m/>
    <m/>
    <m/>
    <m/>
    <m/>
    <m/>
    <m/>
    <m/>
    <m/>
    <m/>
    <m/>
    <m/>
    <m/>
    <m/>
    <m/>
    <m/>
    <m/>
    <m/>
    <m/>
    <m/>
    <m/>
    <m/>
    <m/>
    <m/>
    <m/>
    <m/>
    <m/>
    <m/>
    <m/>
    <m/>
    <m/>
    <n v="4072623"/>
    <m/>
    <n v="8487891"/>
    <m/>
    <n v="-83816"/>
    <m/>
    <m/>
    <m/>
    <m/>
    <m/>
    <n v="13660"/>
    <m/>
    <m/>
    <m/>
    <m/>
    <m/>
    <m/>
    <m/>
    <m/>
    <m/>
    <m/>
    <m/>
    <m/>
    <m/>
    <m/>
    <m/>
    <m/>
    <m/>
    <m/>
    <m/>
    <n v="9310104"/>
    <n v="2276735"/>
    <n v="7665305"/>
    <n v="206965"/>
    <n v="6363315"/>
    <m/>
    <m/>
    <m/>
    <m/>
    <m/>
    <m/>
    <m/>
    <m/>
    <m/>
    <n v="44187"/>
    <n v="1153637"/>
    <m/>
    <n v="1097268"/>
    <n v="269298"/>
    <n v="494661"/>
    <n v="155170"/>
    <m/>
    <n v="362798"/>
    <n v="554485"/>
    <n v="491084"/>
    <n v="128477"/>
    <n v="1007607"/>
    <n v="286701"/>
    <n v="185139"/>
    <n v="96757"/>
    <n v="5388911"/>
    <n v="53451"/>
    <n v="437902"/>
    <n v="79057"/>
    <n v="17714"/>
    <m/>
    <n v="8450"/>
    <n v="576075"/>
    <n v="17669341"/>
    <m/>
    <n v="86206"/>
    <n v="957399"/>
    <n v="27900"/>
    <n v="60000"/>
    <n v="18800846"/>
    <n v="1150896"/>
    <m/>
    <m/>
    <n v="17649950"/>
    <n v="18800846"/>
    <n v="13979556"/>
    <m/>
    <m/>
    <m/>
    <n v="0"/>
    <m/>
    <n v="155752"/>
    <n v="121553"/>
    <n v="277305"/>
    <n v="-191099"/>
    <m/>
    <m/>
    <m/>
    <m/>
    <m/>
    <s v="0.00"/>
    <n v="0"/>
    <n v="1878"/>
    <n v="0"/>
    <n v="13089"/>
    <n v="36482"/>
    <n v="51182"/>
    <n v="0"/>
    <n v="0"/>
    <n v="0"/>
    <n v="35388"/>
    <n v="3361"/>
    <n v="13504"/>
    <m/>
    <n v="22011"/>
    <n v="6010"/>
    <n v="3734"/>
    <n v="1796"/>
    <n v="19627"/>
    <n v="208062"/>
    <n v="0"/>
    <n v="0"/>
    <n v="2682"/>
    <n v="7380"/>
    <n v="0"/>
    <n v="0"/>
    <n v="10062"/>
    <n v="233224"/>
    <n v="0"/>
    <n v="752001"/>
    <n v="1728403"/>
    <n v="1516492"/>
    <n v="0"/>
    <n v="0"/>
    <n v="0"/>
    <n v="1987674"/>
    <n v="104521"/>
    <n v="343564"/>
    <m/>
    <n v="577271"/>
    <n v="215373"/>
    <n v="110982"/>
    <n v="77024"/>
    <n v="1663575"/>
    <n v="9310104"/>
    <n v="0"/>
    <n v="0"/>
    <n v="171932"/>
    <n v="331102"/>
    <n v="0"/>
    <n v="0"/>
    <n v="503034"/>
    <m/>
    <x v="0"/>
    <x v="0"/>
    <m/>
    <m/>
    <n v="35388"/>
    <m/>
    <x v="0"/>
    <x v="0"/>
    <m/>
    <m/>
    <n v="1987674"/>
    <n v="131"/>
    <n v="229"/>
    <n v="75"/>
    <n v="92"/>
    <n v="175"/>
    <n v="47"/>
    <n v="34"/>
    <n v="68"/>
    <n v="20"/>
    <n v="1"/>
    <n v="0"/>
    <n v="0"/>
    <n v="0"/>
    <n v="1"/>
    <n v="0"/>
    <n v="1"/>
    <n v="0"/>
    <n v="0"/>
    <n v="0"/>
    <n v="0"/>
    <n v="0"/>
    <n v="0"/>
    <n v="0"/>
    <n v="0"/>
    <n v="1"/>
    <n v="0"/>
    <n v="0"/>
    <n v="0"/>
    <n v="0"/>
  </r>
  <r>
    <n v="206410820"/>
    <x v="900"/>
    <d v="2024-01-01T00:00:00"/>
    <d v="2024-12-31T00:00:00"/>
    <n v="366"/>
    <s v="In Process"/>
    <x v="0"/>
    <x v="34"/>
    <x v="0"/>
    <x v="0"/>
    <s v="04 - West Bay"/>
    <x v="89"/>
    <s v="650-325-8600"/>
    <s v="1275 CRANE ST"/>
    <s v="MENLO PARK"/>
    <s v="94025"/>
    <s v="1003451915"/>
    <s v="JOSH NABROTZKY"/>
    <s v="Yes"/>
    <m/>
    <n v="160"/>
    <n v="160"/>
    <x v="0"/>
    <n v="58560"/>
    <n v="56498"/>
    <n v="227.81"/>
    <n v="509"/>
    <n v="512"/>
    <n v="4375"/>
    <n v="2338"/>
    <n v="4862"/>
    <n v="39401"/>
    <m/>
    <n v="2408"/>
    <n v="621"/>
    <n v="2493"/>
    <x v="0"/>
    <n v="56498"/>
    <m/>
    <m/>
    <m/>
    <m/>
    <m/>
    <m/>
    <m/>
    <m/>
    <n v="24011650"/>
    <n v="6515292"/>
    <n v="-294940"/>
    <n v="9203"/>
    <n v="30831085"/>
    <n v="27912994"/>
    <n v="2918091"/>
    <n v="370799"/>
    <m/>
    <m/>
    <n v="3288890"/>
    <n v="1859375"/>
    <n v="993650"/>
    <n v="2066350"/>
    <n v="16745425"/>
    <m/>
    <n v="1023400"/>
    <n v="263925"/>
    <n v="1059525"/>
    <n v="24011650"/>
    <m/>
    <m/>
    <m/>
    <m/>
    <m/>
    <m/>
    <m/>
    <m/>
    <n v="3213707"/>
    <m/>
    <n v="198850"/>
    <m/>
    <n v="1011773"/>
    <m/>
    <m/>
    <m/>
    <m/>
    <m/>
    <n v="2033300"/>
    <m/>
    <n v="56912"/>
    <m/>
    <n v="750"/>
    <m/>
    <n v="42314"/>
    <n v="0"/>
    <n v="2098775"/>
    <n v="828428"/>
    <n v="1794500"/>
    <n v="416625"/>
    <n v="883192"/>
    <n v="370488"/>
    <m/>
    <n v="80970"/>
    <m/>
    <m/>
    <m/>
    <m/>
    <m/>
    <m/>
    <m/>
    <m/>
    <m/>
    <m/>
    <m/>
    <m/>
    <m/>
    <m/>
    <m/>
    <m/>
    <m/>
    <m/>
    <m/>
    <m/>
    <m/>
    <m/>
    <m/>
    <m/>
    <m/>
    <m/>
    <m/>
    <m/>
    <m/>
    <m/>
    <m/>
    <m/>
    <n v="-674612"/>
    <m/>
    <n v="1086656"/>
    <m/>
    <n v="780580"/>
    <m/>
    <n v="-205821"/>
    <m/>
    <m/>
    <m/>
    <n v="-1428937"/>
    <m/>
    <n v="147194"/>
    <m/>
    <m/>
    <m/>
    <m/>
    <m/>
    <m/>
    <m/>
    <m/>
    <m/>
    <m/>
    <m/>
    <m/>
    <m/>
    <m/>
    <m/>
    <m/>
    <m/>
    <n v="12862463"/>
    <n v="2901272"/>
    <n v="12149259"/>
    <n v="293083"/>
    <n v="10638417"/>
    <m/>
    <m/>
    <m/>
    <m/>
    <m/>
    <m/>
    <m/>
    <m/>
    <n v="26547"/>
    <n v="2009"/>
    <n v="755338"/>
    <n v="32128"/>
    <n v="484150"/>
    <n v="97524"/>
    <n v="309467"/>
    <n v="114332"/>
    <m/>
    <n v="34019"/>
    <n v="757274"/>
    <n v="775791"/>
    <n v="157056"/>
    <n v="1784364"/>
    <n v="570936"/>
    <n v="263117"/>
    <n v="233333"/>
    <n v="7160641"/>
    <n v="120385"/>
    <n v="2333658"/>
    <n v="348741"/>
    <m/>
    <m/>
    <n v="41529"/>
    <n v="872238"/>
    <n v="5093802"/>
    <m/>
    <n v="1433705"/>
    <m/>
    <n v="7523432"/>
    <n v="2870000"/>
    <n v="16920939"/>
    <n v="5811520"/>
    <m/>
    <n v="7329266"/>
    <n v="3780153"/>
    <n v="16920939"/>
    <m/>
    <n v="7523432"/>
    <m/>
    <n v="4489988"/>
    <n v="0"/>
    <m/>
    <n v="1426259"/>
    <n v="236191"/>
    <n v="1662450"/>
    <n v="-228745"/>
    <m/>
    <m/>
    <m/>
    <n v="7329266"/>
    <m/>
    <s v="-0.09"/>
    <n v="-523036.8"/>
    <n v="2266"/>
    <n v="0"/>
    <n v="19709"/>
    <n v="44364"/>
    <n v="153156"/>
    <n v="0"/>
    <n v="0"/>
    <n v="12648"/>
    <n v="19296"/>
    <n v="4865"/>
    <n v="27579"/>
    <n v="5237"/>
    <n v="37519"/>
    <n v="7469"/>
    <n v="8128"/>
    <n v="3259"/>
    <n v="21604"/>
    <n v="367099"/>
    <n v="0"/>
    <n v="0"/>
    <n v="0"/>
    <n v="0"/>
    <n v="0"/>
    <n v="0"/>
    <n v="0"/>
    <n v="178617"/>
    <n v="0"/>
    <n v="1071636"/>
    <n v="1964525"/>
    <n v="4430336"/>
    <n v="0"/>
    <n v="0"/>
    <n v="533409"/>
    <n v="1124018"/>
    <n v="138549"/>
    <n v="560332"/>
    <n v="97881"/>
    <n v="853256"/>
    <n v="300777"/>
    <n v="195715"/>
    <n v="201507"/>
    <n v="1211905"/>
    <n v="12862463"/>
    <n v="0"/>
    <n v="0"/>
    <n v="0"/>
    <n v="0"/>
    <n v="0"/>
    <n v="0"/>
    <n v="0"/>
    <m/>
    <x v="0"/>
    <x v="0"/>
    <m/>
    <m/>
    <n v="19296"/>
    <m/>
    <x v="0"/>
    <x v="0"/>
    <m/>
    <m/>
    <n v="1124018"/>
    <n v="55"/>
    <n v="154"/>
    <n v="13"/>
    <n v="41"/>
    <n v="124"/>
    <n v="10"/>
    <n v="21"/>
    <n v="77"/>
    <n v="4"/>
    <n v="1"/>
    <n v="0"/>
    <n v="0"/>
    <n v="0"/>
    <n v="0"/>
    <n v="1"/>
    <n v="1"/>
    <n v="0"/>
    <n v="0"/>
    <n v="0"/>
    <n v="0"/>
    <n v="0"/>
    <n v="0"/>
    <n v="0"/>
    <n v="0"/>
    <n v="1"/>
    <n v="0"/>
    <n v="0"/>
    <n v="0"/>
    <n v="0"/>
  </r>
  <r>
    <n v="206410844"/>
    <x v="901"/>
    <d v="2024-01-01T00:00:00"/>
    <d v="2024-12-31T00:00:00"/>
    <n v="366"/>
    <s v="In Process"/>
    <x v="0"/>
    <x v="34"/>
    <x v="0"/>
    <x v="0"/>
    <s v="04 - West Bay"/>
    <x v="91"/>
    <s v="650-993-5576"/>
    <s v="385 ESPLANADE AVENUE"/>
    <s v="PACIFICA"/>
    <s v="94044"/>
    <s v="1104539873"/>
    <s v="BEAMAN, JACOB"/>
    <s v="Yes"/>
    <s v="FLAGSTONE HEALTHCARE NORTH LLC"/>
    <n v="68"/>
    <n v="68"/>
    <x v="2"/>
    <n v="24888"/>
    <n v="21687"/>
    <n v="192.12"/>
    <n v="1017"/>
    <n v="1017"/>
    <n v="9741"/>
    <n v="11098"/>
    <n v="17"/>
    <m/>
    <m/>
    <n v="111"/>
    <n v="720"/>
    <m/>
    <x v="0"/>
    <n v="21687"/>
    <m/>
    <m/>
    <m/>
    <m/>
    <m/>
    <m/>
    <m/>
    <m/>
    <n v="14117775"/>
    <n v="6644618"/>
    <n v="-1491657"/>
    <n v="1805"/>
    <n v="22255855"/>
    <n v="19348304"/>
    <n v="2907551"/>
    <n v="2776"/>
    <n v="611170"/>
    <m/>
    <n v="2299157"/>
    <n v="6789475"/>
    <n v="6753692"/>
    <n v="8500"/>
    <m/>
    <m/>
    <n v="74925"/>
    <n v="491183"/>
    <m/>
    <n v="14117775"/>
    <m/>
    <m/>
    <m/>
    <m/>
    <m/>
    <m/>
    <m/>
    <m/>
    <n v="3334953"/>
    <n v="11790"/>
    <n v="3130079"/>
    <m/>
    <n v="248"/>
    <m/>
    <n v="4778"/>
    <m/>
    <m/>
    <m/>
    <n v="31907"/>
    <m/>
    <n v="130863"/>
    <m/>
    <m/>
    <m/>
    <n v="121396"/>
    <n v="48952"/>
    <n v="2212208"/>
    <n v="0"/>
    <n v="2286090"/>
    <n v="519315"/>
    <n v="1177536"/>
    <n v="139361"/>
    <m/>
    <n v="139760"/>
    <m/>
    <m/>
    <m/>
    <m/>
    <m/>
    <m/>
    <m/>
    <m/>
    <m/>
    <m/>
    <m/>
    <m/>
    <m/>
    <m/>
    <m/>
    <m/>
    <m/>
    <m/>
    <n v="-24514"/>
    <m/>
    <m/>
    <m/>
    <m/>
    <m/>
    <m/>
    <m/>
    <m/>
    <m/>
    <n v="-218638"/>
    <m/>
    <m/>
    <m/>
    <n v="-1498559"/>
    <n v="4657"/>
    <n v="256757"/>
    <m/>
    <n v="-513"/>
    <m/>
    <n v="314"/>
    <m/>
    <m/>
    <m/>
    <n v="-10405"/>
    <m/>
    <n v="144"/>
    <m/>
    <m/>
    <m/>
    <m/>
    <m/>
    <m/>
    <m/>
    <m/>
    <m/>
    <m/>
    <m/>
    <m/>
    <m/>
    <n v="-900"/>
    <m/>
    <m/>
    <m/>
    <n v="10547348"/>
    <n v="2467694"/>
    <n v="6333262"/>
    <n v="397850"/>
    <n v="6348173"/>
    <m/>
    <m/>
    <m/>
    <m/>
    <m/>
    <m/>
    <m/>
    <m/>
    <n v="39639"/>
    <n v="3240"/>
    <n v="1489286"/>
    <m/>
    <n v="1034168"/>
    <n v="1009"/>
    <n v="515327"/>
    <n v="58377"/>
    <m/>
    <n v="47172"/>
    <n v="562528"/>
    <n v="449053"/>
    <n v="152824"/>
    <n v="1123601"/>
    <n v="1188610"/>
    <n v="421338"/>
    <n v="150216"/>
    <n v="3896064"/>
    <n v="103416"/>
    <n v="1429528"/>
    <n v="259600"/>
    <n v="19810"/>
    <m/>
    <m/>
    <n v="55325"/>
    <n v="2943433"/>
    <m/>
    <n v="583011"/>
    <n v="3750"/>
    <n v="16881726"/>
    <m/>
    <n v="20411920"/>
    <n v="1604566"/>
    <n v="14905134"/>
    <m/>
    <n v="3902220"/>
    <n v="20411920"/>
    <m/>
    <n v="1975810"/>
    <m/>
    <m/>
    <n v="11700"/>
    <m/>
    <n v="133616"/>
    <n v="601015"/>
    <n v="746331"/>
    <n v="-163320"/>
    <m/>
    <m/>
    <m/>
    <m/>
    <m/>
    <s v="0.00"/>
    <n v="0"/>
    <n v="2080"/>
    <n v="0"/>
    <n v="17903"/>
    <n v="31142"/>
    <n v="59818"/>
    <n v="0"/>
    <n v="0"/>
    <n v="1960"/>
    <n v="31698"/>
    <n v="3476"/>
    <n v="12288"/>
    <n v="3215"/>
    <n v="22547"/>
    <n v="14509"/>
    <n v="12614"/>
    <n v="1975"/>
    <n v="27051"/>
    <n v="242276"/>
    <n v="0"/>
    <n v="0"/>
    <n v="0"/>
    <n v="0"/>
    <n v="0"/>
    <n v="0"/>
    <n v="0"/>
    <n v="356486"/>
    <n v="0"/>
    <n v="1212509"/>
    <n v="1491376"/>
    <n v="1700973"/>
    <n v="0"/>
    <n v="0"/>
    <n v="39057"/>
    <n v="1769470"/>
    <n v="147715"/>
    <n v="275026"/>
    <n v="68733"/>
    <n v="676056"/>
    <n v="875112"/>
    <n v="303204"/>
    <n v="123898"/>
    <n v="1507733"/>
    <n v="10547348"/>
    <n v="0"/>
    <n v="0"/>
    <n v="0"/>
    <n v="0"/>
    <n v="0"/>
    <n v="0"/>
    <n v="0"/>
    <m/>
    <x v="0"/>
    <x v="0"/>
    <m/>
    <m/>
    <n v="31698"/>
    <m/>
    <x v="0"/>
    <x v="0"/>
    <m/>
    <m/>
    <n v="1769470"/>
    <n v="143"/>
    <n v="189"/>
    <n v="112"/>
    <n v="94"/>
    <n v="124"/>
    <n v="72"/>
    <n v="40"/>
    <n v="53"/>
    <n v="30"/>
    <n v="1"/>
    <n v="0"/>
    <n v="0"/>
    <n v="0"/>
    <n v="1"/>
    <n v="0"/>
    <n v="1"/>
    <n v="0"/>
    <n v="0"/>
    <n v="0"/>
    <n v="0"/>
    <n v="0"/>
    <n v="0"/>
    <n v="0"/>
    <n v="0"/>
    <n v="1"/>
    <n v="0"/>
    <n v="0"/>
    <n v="0"/>
    <n v="0"/>
  </r>
  <r>
    <n v="206410877"/>
    <x v="902"/>
    <d v="2024-01-01T00:00:00"/>
    <d v="2024-12-31T00:00:00"/>
    <n v="366"/>
    <s v="In Process"/>
    <x v="0"/>
    <x v="34"/>
    <x v="0"/>
    <x v="0"/>
    <s v="04 - West Bay"/>
    <x v="90"/>
    <s v="650-583-7768"/>
    <s v="890 EL CAMINO REAL"/>
    <s v="SAN BRUNO"/>
    <s v="94066-3137"/>
    <s v="1205213105"/>
    <s v="CHARLIE TREANOR"/>
    <s v="Yes"/>
    <m/>
    <n v="45"/>
    <n v="45"/>
    <x v="1"/>
    <n v="16470"/>
    <n v="15517"/>
    <n v="216.87"/>
    <n v="305"/>
    <n v="295"/>
    <n v="2764"/>
    <n v="5419"/>
    <n v="785"/>
    <n v="6065"/>
    <n v="17"/>
    <m/>
    <n v="91"/>
    <n v="376"/>
    <x v="0"/>
    <n v="15517"/>
    <m/>
    <m/>
    <m/>
    <m/>
    <m/>
    <m/>
    <m/>
    <m/>
    <n v="13994664"/>
    <n v="2656045"/>
    <n v="5510462"/>
    <n v="8307"/>
    <n v="11148554"/>
    <n v="10462662"/>
    <n v="685892"/>
    <n v="1"/>
    <m/>
    <m/>
    <n v="685893"/>
    <n v="3455000"/>
    <n v="6773750"/>
    <n v="420689"/>
    <n v="3064550"/>
    <n v="21250"/>
    <m/>
    <n v="53775"/>
    <n v="205650"/>
    <n v="13994664"/>
    <m/>
    <m/>
    <m/>
    <m/>
    <m/>
    <m/>
    <m/>
    <m/>
    <n v="857078"/>
    <m/>
    <n v="1773798"/>
    <m/>
    <n v="9429"/>
    <m/>
    <n v="12216"/>
    <m/>
    <n v="3524"/>
    <m/>
    <m/>
    <m/>
    <m/>
    <m/>
    <m/>
    <m/>
    <n v="450"/>
    <n v="18260"/>
    <n v="1017925"/>
    <n v="4575"/>
    <n v="995080"/>
    <n v="79350"/>
    <n v="443874"/>
    <n v="51625"/>
    <m/>
    <n v="44906"/>
    <m/>
    <m/>
    <m/>
    <m/>
    <m/>
    <m/>
    <m/>
    <m/>
    <m/>
    <m/>
    <m/>
    <m/>
    <m/>
    <m/>
    <m/>
    <m/>
    <m/>
    <m/>
    <m/>
    <m/>
    <m/>
    <m/>
    <m/>
    <m/>
    <m/>
    <m/>
    <m/>
    <m/>
    <n v="-70"/>
    <m/>
    <m/>
    <m/>
    <n v="659058"/>
    <m/>
    <n v="3693580"/>
    <m/>
    <n v="-52864"/>
    <m/>
    <n v="1107412"/>
    <m/>
    <n v="7774"/>
    <m/>
    <m/>
    <m/>
    <n v="95572"/>
    <m/>
    <m/>
    <m/>
    <m/>
    <m/>
    <m/>
    <m/>
    <m/>
    <m/>
    <m/>
    <m/>
    <m/>
    <m/>
    <m/>
    <m/>
    <m/>
    <m/>
    <n v="4779189"/>
    <n v="1070424"/>
    <n v="4613049"/>
    <n v="103972"/>
    <n v="4014243"/>
    <m/>
    <m/>
    <m/>
    <m/>
    <m/>
    <m/>
    <m/>
    <m/>
    <n v="91"/>
    <n v="7304"/>
    <n v="405413"/>
    <n v="345"/>
    <n v="431223"/>
    <n v="21416"/>
    <n v="191216"/>
    <n v="20199"/>
    <m/>
    <n v="229509"/>
    <n v="406030"/>
    <n v="209562"/>
    <n v="60618"/>
    <n v="558678"/>
    <n v="109948"/>
    <n v="124717"/>
    <n v="120699"/>
    <n v="2386622"/>
    <n v="20031"/>
    <n v="626274"/>
    <n v="70054"/>
    <n v="8446"/>
    <m/>
    <n v="6133"/>
    <n v="433891"/>
    <n v="10831029"/>
    <m/>
    <n v="118903"/>
    <m/>
    <m/>
    <m/>
    <n v="10949932"/>
    <n v="1076729"/>
    <m/>
    <m/>
    <n v="9873203"/>
    <n v="10949932"/>
    <n v="9271131"/>
    <m/>
    <m/>
    <m/>
    <n v="0"/>
    <m/>
    <n v="59091"/>
    <n v="143236"/>
    <n v="202327"/>
    <n v="-83424"/>
    <m/>
    <m/>
    <m/>
    <m/>
    <m/>
    <s v="0.00"/>
    <n v="0"/>
    <n v="2069"/>
    <n v="0"/>
    <n v="8481"/>
    <n v="20901"/>
    <n v="37572"/>
    <n v="0"/>
    <n v="0"/>
    <n v="0"/>
    <n v="6083"/>
    <n v="1090"/>
    <n v="7075"/>
    <n v="1945"/>
    <n v="13936"/>
    <n v="2035"/>
    <n v="3379"/>
    <n v="2000"/>
    <n v="16262"/>
    <n v="122828"/>
    <n v="0"/>
    <n v="76"/>
    <n v="1049"/>
    <n v="1903"/>
    <n v="0"/>
    <n v="0"/>
    <n v="3028"/>
    <n v="166882"/>
    <n v="0"/>
    <n v="498473"/>
    <n v="1009324"/>
    <n v="1144477"/>
    <n v="0"/>
    <n v="0"/>
    <n v="0"/>
    <n v="359772"/>
    <n v="74481"/>
    <n v="142699"/>
    <n v="39392"/>
    <n v="330590"/>
    <n v="84661"/>
    <n v="82502"/>
    <n v="102995"/>
    <n v="742941"/>
    <n v="4779189"/>
    <n v="0"/>
    <n v="6760"/>
    <n v="94586"/>
    <n v="82240"/>
    <n v="0"/>
    <n v="0"/>
    <n v="183586"/>
    <m/>
    <x v="0"/>
    <x v="0"/>
    <m/>
    <m/>
    <n v="6083"/>
    <m/>
    <x v="0"/>
    <x v="0"/>
    <m/>
    <m/>
    <n v="359772"/>
    <n v="75"/>
    <n v="131"/>
    <n v="44"/>
    <n v="49"/>
    <n v="86"/>
    <n v="26"/>
    <n v="23"/>
    <n v="38"/>
    <n v="14"/>
    <n v="1"/>
    <n v="0"/>
    <n v="0"/>
    <n v="1"/>
    <n v="0"/>
    <n v="0"/>
    <n v="1"/>
    <n v="0"/>
    <n v="0"/>
    <n v="0"/>
    <n v="0"/>
    <n v="0"/>
    <n v="0"/>
    <n v="0"/>
    <n v="0"/>
    <n v="1"/>
    <n v="0"/>
    <n v="0"/>
    <n v="0"/>
    <n v="0"/>
  </r>
  <r>
    <n v="206410893"/>
    <x v="903"/>
    <d v="2024-01-01T00:00:00"/>
    <d v="2024-12-31T00:00:00"/>
    <n v="366"/>
    <s v="In Process"/>
    <x v="1"/>
    <x v="34"/>
    <x v="1"/>
    <x v="1"/>
    <s v="04 - West Bay"/>
    <x v="89"/>
    <s v="415-851-1501"/>
    <s v="501 PORTOLA ROAD"/>
    <s v="PORTOLA VALLEY"/>
    <s v="94028-0000"/>
    <m/>
    <s v="GLORIA HEIMLICH"/>
    <s v="Yes"/>
    <s v="SEQUOIA LIVING INC"/>
    <n v="43"/>
    <n v="43"/>
    <x v="1"/>
    <n v="15738"/>
    <n v="10524"/>
    <n v="143.97"/>
    <n v="145"/>
    <n v="145"/>
    <n v="2730"/>
    <m/>
    <m/>
    <m/>
    <m/>
    <n v="627"/>
    <n v="7167"/>
    <m/>
    <x v="0"/>
    <n v="10524"/>
    <m/>
    <m/>
    <m/>
    <m/>
    <m/>
    <m/>
    <m/>
    <m/>
    <n v="4009732"/>
    <n v="486683"/>
    <n v="-103404"/>
    <m/>
    <n v="4599819"/>
    <n v="9572546"/>
    <n v="-4972727"/>
    <n v="3199767"/>
    <m/>
    <m/>
    <n v="-1772960"/>
    <n v="2029988"/>
    <m/>
    <m/>
    <m/>
    <m/>
    <n v="507546"/>
    <n v="1472198"/>
    <m/>
    <n v="4009732"/>
    <m/>
    <m/>
    <m/>
    <m/>
    <m/>
    <m/>
    <m/>
    <m/>
    <n v="429389"/>
    <m/>
    <m/>
    <m/>
    <m/>
    <m/>
    <m/>
    <m/>
    <m/>
    <m/>
    <n v="11090"/>
    <m/>
    <n v="46204"/>
    <m/>
    <m/>
    <m/>
    <n v="46204"/>
    <n v="0"/>
    <n v="200120"/>
    <n v="0"/>
    <n v="203535"/>
    <n v="14975"/>
    <n v="497"/>
    <n v="16109"/>
    <m/>
    <n v="5243"/>
    <m/>
    <m/>
    <m/>
    <m/>
    <m/>
    <m/>
    <m/>
    <m/>
    <m/>
    <m/>
    <m/>
    <m/>
    <m/>
    <m/>
    <m/>
    <m/>
    <m/>
    <m/>
    <m/>
    <m/>
    <m/>
    <m/>
    <m/>
    <m/>
    <m/>
    <m/>
    <m/>
    <m/>
    <m/>
    <m/>
    <m/>
    <m/>
    <n v="-257643"/>
    <m/>
    <m/>
    <m/>
    <m/>
    <m/>
    <m/>
    <m/>
    <m/>
    <m/>
    <n v="154239"/>
    <m/>
    <m/>
    <m/>
    <m/>
    <m/>
    <m/>
    <m/>
    <m/>
    <m/>
    <m/>
    <m/>
    <m/>
    <m/>
    <m/>
    <m/>
    <m/>
    <m/>
    <m/>
    <m/>
    <n v="11365937"/>
    <n v="3143567"/>
    <n v="18894905"/>
    <n v="129540"/>
    <n v="4315241"/>
    <m/>
    <m/>
    <m/>
    <m/>
    <m/>
    <m/>
    <m/>
    <m/>
    <m/>
    <m/>
    <n v="259468"/>
    <m/>
    <n v="207101"/>
    <n v="8318"/>
    <n v="181146"/>
    <n v="18487"/>
    <m/>
    <n v="8979"/>
    <n v="251482"/>
    <n v="85786"/>
    <n v="1689"/>
    <n v="1426672"/>
    <n v="82790"/>
    <n v="290898"/>
    <n v="42417"/>
    <n v="1842098"/>
    <n v="180160"/>
    <m/>
    <n v="67"/>
    <m/>
    <m/>
    <n v="27130"/>
    <n v="342617"/>
    <n v="3781667"/>
    <m/>
    <n v="48353396"/>
    <n v="15270386"/>
    <m/>
    <m/>
    <n v="67405449"/>
    <n v="35035449"/>
    <m/>
    <n v="47080974"/>
    <n v="-14710974"/>
    <n v="67405449"/>
    <n v="137737"/>
    <m/>
    <n v="74239"/>
    <m/>
    <n v="302500"/>
    <n v="100846071"/>
    <m/>
    <n v="9447375"/>
    <n v="110595946"/>
    <n v="-62242550"/>
    <m/>
    <m/>
    <m/>
    <n v="47080974"/>
    <m/>
    <s v="0.00"/>
    <n v="0"/>
    <n v="1016"/>
    <n v="0"/>
    <n v="5087"/>
    <n v="15971"/>
    <n v="27953"/>
    <n v="0"/>
    <n v="0"/>
    <n v="3816"/>
    <m/>
    <n v="2248"/>
    <n v="2695"/>
    <m/>
    <n v="27861"/>
    <n v="1316"/>
    <n v="4968"/>
    <n v="643"/>
    <n v="5500"/>
    <n v="99074"/>
    <n v="0"/>
    <n v="0"/>
    <n v="2416"/>
    <n v="6777"/>
    <n v="0"/>
    <n v="0"/>
    <n v="9193"/>
    <n v="86148"/>
    <n v="0"/>
    <n v="371096"/>
    <n v="918048"/>
    <n v="1042771"/>
    <n v="0"/>
    <n v="0"/>
    <n v="195007"/>
    <m/>
    <n v="84245"/>
    <n v="71464"/>
    <m/>
    <n v="801003"/>
    <n v="52847"/>
    <n v="186117"/>
    <n v="42416"/>
    <n v="292630"/>
    <n v="4143792"/>
    <n v="0"/>
    <n v="0"/>
    <n v="146826"/>
    <n v="220240"/>
    <n v="0"/>
    <n v="0"/>
    <n v="367066"/>
    <m/>
    <x v="0"/>
    <x v="0"/>
    <m/>
    <m/>
    <m/>
    <m/>
    <x v="0"/>
    <x v="0"/>
    <m/>
    <m/>
    <m/>
    <n v="72"/>
    <n v="81"/>
    <n v="65"/>
    <n v="48"/>
    <n v="52"/>
    <n v="44"/>
    <n v="35"/>
    <n v="37"/>
    <n v="32"/>
    <n v="0"/>
    <n v="1"/>
    <n v="0"/>
    <n v="1"/>
    <n v="0"/>
    <n v="0"/>
    <n v="1"/>
    <n v="0"/>
    <n v="0"/>
    <n v="0"/>
    <n v="0"/>
    <n v="0"/>
    <n v="0"/>
    <n v="0"/>
    <n v="0"/>
    <n v="0"/>
    <n v="0"/>
    <n v="1"/>
    <n v="0"/>
    <n v="0"/>
  </r>
  <r>
    <n v="206410896"/>
    <x v="904"/>
    <d v="2024-01-01T00:00:00"/>
    <d v="2024-12-31T00:00:00"/>
    <n v="366"/>
    <s v="In Process"/>
    <x v="0"/>
    <x v="34"/>
    <x v="0"/>
    <x v="0"/>
    <s v="04 - West Bay"/>
    <x v="90"/>
    <s v="650-689-5784"/>
    <s v="33 MATEO AVENUE"/>
    <s v="MILLBRAE"/>
    <s v="94030-2037"/>
    <s v="1609429638"/>
    <s v="ABBY MA"/>
    <s v="No"/>
    <m/>
    <n v="140"/>
    <n v="140"/>
    <x v="0"/>
    <n v="51240"/>
    <n v="45333"/>
    <n v="199.88"/>
    <n v="387"/>
    <n v="408"/>
    <n v="1578"/>
    <m/>
    <n v="1935"/>
    <n v="33021"/>
    <m/>
    <n v="4899"/>
    <n v="1465"/>
    <n v="2435"/>
    <x v="0"/>
    <n v="45333"/>
    <m/>
    <m/>
    <m/>
    <m/>
    <m/>
    <m/>
    <m/>
    <m/>
    <n v="10760421"/>
    <n v="1484633"/>
    <n v="-4381536"/>
    <n v="716496"/>
    <n v="17343086"/>
    <n v="16680394"/>
    <n v="662692"/>
    <m/>
    <m/>
    <m/>
    <n v="662692"/>
    <n v="326523"/>
    <m/>
    <n v="1369829"/>
    <n v="6719144"/>
    <m/>
    <n v="1574373"/>
    <n v="330610"/>
    <n v="439942"/>
    <n v="10760421"/>
    <m/>
    <m/>
    <m/>
    <m/>
    <m/>
    <m/>
    <m/>
    <m/>
    <n v="319335"/>
    <m/>
    <m/>
    <m/>
    <n v="18437"/>
    <m/>
    <n v="17923"/>
    <m/>
    <m/>
    <m/>
    <n v="1127473"/>
    <m/>
    <n v="870"/>
    <m/>
    <n v="595"/>
    <m/>
    <n v="17470"/>
    <n v="0"/>
    <n v="470688"/>
    <n v="0"/>
    <n v="459900"/>
    <n v="137842"/>
    <n v="311059"/>
    <n v="71152"/>
    <m/>
    <n v="16522"/>
    <m/>
    <m/>
    <m/>
    <m/>
    <m/>
    <m/>
    <m/>
    <m/>
    <m/>
    <m/>
    <m/>
    <m/>
    <m/>
    <m/>
    <m/>
    <m/>
    <m/>
    <m/>
    <m/>
    <m/>
    <m/>
    <m/>
    <m/>
    <m/>
    <m/>
    <m/>
    <m/>
    <m/>
    <n v="38130"/>
    <m/>
    <m/>
    <m/>
    <n v="-583094"/>
    <m/>
    <m/>
    <m/>
    <n v="279238"/>
    <m/>
    <n v="-2127372"/>
    <m/>
    <m/>
    <m/>
    <n v="-1886862"/>
    <m/>
    <m/>
    <m/>
    <m/>
    <m/>
    <m/>
    <m/>
    <m/>
    <m/>
    <m/>
    <m/>
    <m/>
    <m/>
    <m/>
    <m/>
    <m/>
    <m/>
    <n v="-101576"/>
    <m/>
    <n v="8170433"/>
    <n v="1615575"/>
    <n v="6894386"/>
    <n v="234686"/>
    <n v="8026317"/>
    <m/>
    <m/>
    <m/>
    <m/>
    <m/>
    <m/>
    <m/>
    <m/>
    <n v="5925"/>
    <m/>
    <n v="258156"/>
    <m/>
    <n v="243916"/>
    <n v="62765"/>
    <n v="262168"/>
    <n v="26425"/>
    <m/>
    <n v="43015"/>
    <n v="757433"/>
    <n v="540287"/>
    <n v="82003"/>
    <n v="1436071"/>
    <n v="162715"/>
    <n v="139100"/>
    <n v="94430"/>
    <n v="3050695"/>
    <n v="138687"/>
    <n v="1005710"/>
    <n v="42985"/>
    <n v="33688"/>
    <m/>
    <m/>
    <n v="267903"/>
    <n v="9650350"/>
    <m/>
    <n v="90284"/>
    <n v="30000"/>
    <m/>
    <n v="1077692"/>
    <n v="10848326"/>
    <n v="6322188"/>
    <m/>
    <m/>
    <n v="4526138"/>
    <n v="10848326"/>
    <m/>
    <m/>
    <m/>
    <m/>
    <n v="0"/>
    <m/>
    <n v="17199"/>
    <n v="145074"/>
    <n v="162273"/>
    <n v="-71989"/>
    <m/>
    <m/>
    <m/>
    <m/>
    <m/>
    <s v="0.82"/>
    <n v="5184194.16"/>
    <n v="1937"/>
    <n v="0"/>
    <n v="16851"/>
    <n v="33603"/>
    <n v="92283"/>
    <n v="0"/>
    <n v="0"/>
    <n v="7144"/>
    <m/>
    <n v="144"/>
    <n v="18680"/>
    <n v="3475"/>
    <n v="30226"/>
    <n v="3145"/>
    <n v="4423"/>
    <n v="1214"/>
    <n v="14159"/>
    <n v="227284"/>
    <n v="0"/>
    <n v="1675"/>
    <n v="313"/>
    <n v="3129"/>
    <n v="0"/>
    <n v="0"/>
    <n v="5117"/>
    <n v="160320"/>
    <n v="0"/>
    <n v="1006175"/>
    <n v="1588404"/>
    <n v="2946611"/>
    <n v="0"/>
    <n v="0"/>
    <n v="390132"/>
    <m/>
    <n v="4906"/>
    <n v="352486"/>
    <n v="63981"/>
    <n v="710316"/>
    <n v="132043"/>
    <n v="113939"/>
    <n v="74032"/>
    <n v="627088"/>
    <n v="8170433"/>
    <n v="0"/>
    <n v="195165"/>
    <n v="33604"/>
    <n v="191583"/>
    <n v="0"/>
    <n v="0"/>
    <n v="420352"/>
    <m/>
    <x v="0"/>
    <x v="0"/>
    <m/>
    <m/>
    <m/>
    <m/>
    <x v="0"/>
    <x v="0"/>
    <m/>
    <m/>
    <m/>
    <n v="133"/>
    <n v="197"/>
    <n v="101"/>
    <n v="75"/>
    <n v="111"/>
    <n v="55"/>
    <n v="43"/>
    <n v="64"/>
    <n v="25"/>
    <n v="1"/>
    <n v="0"/>
    <n v="0"/>
    <n v="0"/>
    <n v="0"/>
    <n v="1"/>
    <n v="1"/>
    <n v="0"/>
    <n v="0"/>
    <n v="0"/>
    <n v="0"/>
    <n v="0"/>
    <n v="0"/>
    <n v="0"/>
    <n v="0"/>
    <n v="1"/>
    <n v="0"/>
    <n v="0"/>
    <n v="0"/>
    <n v="0"/>
  </r>
  <r>
    <n v="206410903"/>
    <x v="905"/>
    <d v="2024-01-01T00:00:00"/>
    <d v="2024-12-31T00:00:00"/>
    <n v="366"/>
    <s v="In Process"/>
    <x v="0"/>
    <x v="34"/>
    <x v="0"/>
    <x v="0"/>
    <s v="04 - West Bay"/>
    <x v="91"/>
    <s v="650-994-3200"/>
    <s v="99 ESCUELA DRIVE"/>
    <s v="DALY CITY"/>
    <s v="94015"/>
    <s v="1568647121"/>
    <s v="BE R PONGBANDITH"/>
    <s v="Yes"/>
    <m/>
    <n v="239"/>
    <n v="239"/>
    <x v="0"/>
    <n v="87474"/>
    <n v="83945"/>
    <n v="215.48"/>
    <n v="764"/>
    <n v="874"/>
    <n v="5374"/>
    <n v="3885"/>
    <n v="6888"/>
    <n v="60716"/>
    <m/>
    <n v="3111"/>
    <n v="1498"/>
    <n v="2473"/>
    <x v="0"/>
    <n v="83945"/>
    <m/>
    <m/>
    <m/>
    <m/>
    <m/>
    <m/>
    <m/>
    <m/>
    <n v="36483827"/>
    <n v="2436250"/>
    <n v="1950612"/>
    <m/>
    <n v="36969465"/>
    <n v="37822366"/>
    <n v="-852901"/>
    <n v="3480785"/>
    <m/>
    <m/>
    <n v="2627884"/>
    <n v="2335626"/>
    <n v="1688483"/>
    <n v="2993634"/>
    <n v="26388135"/>
    <m/>
    <n v="1352089"/>
    <n v="651055"/>
    <n v="1074805"/>
    <n v="36483827"/>
    <m/>
    <m/>
    <m/>
    <m/>
    <m/>
    <m/>
    <m/>
    <m/>
    <n v="1687176"/>
    <m/>
    <n v="528841"/>
    <m/>
    <n v="37546"/>
    <m/>
    <m/>
    <m/>
    <m/>
    <m/>
    <n v="154419"/>
    <m/>
    <n v="25897"/>
    <m/>
    <n v="2371"/>
    <m/>
    <n v="0"/>
    <n v="0"/>
    <n v="687283"/>
    <n v="0"/>
    <n v="755736"/>
    <n v="530569"/>
    <n v="358208"/>
    <n v="49955"/>
    <m/>
    <n v="54499"/>
    <m/>
    <m/>
    <m/>
    <m/>
    <m/>
    <m/>
    <m/>
    <m/>
    <m/>
    <m/>
    <m/>
    <m/>
    <m/>
    <m/>
    <m/>
    <m/>
    <m/>
    <m/>
    <m/>
    <m/>
    <m/>
    <m/>
    <m/>
    <m/>
    <m/>
    <m/>
    <m/>
    <m/>
    <m/>
    <m/>
    <m/>
    <m/>
    <n v="993610"/>
    <m/>
    <n v="864105"/>
    <m/>
    <n v="31937"/>
    <m/>
    <m/>
    <m/>
    <m/>
    <m/>
    <n v="73033"/>
    <m/>
    <n v="-12073"/>
    <m/>
    <m/>
    <m/>
    <m/>
    <m/>
    <m/>
    <m/>
    <m/>
    <m/>
    <m/>
    <m/>
    <m/>
    <m/>
    <m/>
    <m/>
    <m/>
    <m/>
    <n v="14528568"/>
    <n v="4315948"/>
    <n v="18977850"/>
    <n v="498982"/>
    <n v="16826672"/>
    <m/>
    <m/>
    <m/>
    <m/>
    <m/>
    <m/>
    <m/>
    <m/>
    <m/>
    <m/>
    <n v="664989"/>
    <n v="238677"/>
    <n v="590650"/>
    <n v="100656"/>
    <n v="418099"/>
    <n v="39198"/>
    <m/>
    <n v="55646"/>
    <n v="1104965"/>
    <n v="628445"/>
    <n v="481072"/>
    <n v="2303143"/>
    <n v="144130"/>
    <n v="543323"/>
    <n v="290413"/>
    <n v="8958272"/>
    <n v="88757"/>
    <n v="2983085"/>
    <m/>
    <n v="353646"/>
    <m/>
    <n v="265858"/>
    <n v="742670"/>
    <n v="10860839"/>
    <m/>
    <n v="344870"/>
    <n v="15990"/>
    <n v="44503945"/>
    <n v="28694"/>
    <n v="55754338"/>
    <n v="53659055"/>
    <m/>
    <m/>
    <n v="2095283"/>
    <n v="55754338"/>
    <m/>
    <m/>
    <n v="29027401"/>
    <m/>
    <n v="0"/>
    <m/>
    <n v="182690"/>
    <n v="473403"/>
    <n v="656093"/>
    <n v="-311223"/>
    <m/>
    <m/>
    <m/>
    <m/>
    <m/>
    <s v="0.04"/>
    <n v="2146362.2000000002"/>
    <n v="2079"/>
    <n v="0"/>
    <n v="37490"/>
    <n v="60512"/>
    <n v="144861"/>
    <n v="0"/>
    <n v="0"/>
    <n v="10825"/>
    <n v="1758"/>
    <n v="7095"/>
    <n v="22721"/>
    <n v="18620"/>
    <n v="67815"/>
    <n v="3574"/>
    <n v="9523"/>
    <n v="5130"/>
    <n v="29315"/>
    <n v="421318"/>
    <n v="0"/>
    <n v="4357"/>
    <n v="7510"/>
    <n v="81070"/>
    <n v="0"/>
    <n v="0"/>
    <n v="92937"/>
    <n v="213399"/>
    <n v="0"/>
    <n v="2321562"/>
    <n v="3112359"/>
    <n v="4190637"/>
    <n v="0"/>
    <n v="0"/>
    <n v="504376"/>
    <n v="43374"/>
    <n v="199983"/>
    <n v="533421"/>
    <n v="355578"/>
    <n v="1499584"/>
    <n v="111822"/>
    <n v="196817"/>
    <n v="230577"/>
    <n v="1015079"/>
    <n v="14528568"/>
    <n v="0"/>
    <n v="269824"/>
    <n v="386283"/>
    <n v="2345238"/>
    <n v="0"/>
    <n v="0"/>
    <n v="3001345"/>
    <m/>
    <x v="0"/>
    <x v="0"/>
    <m/>
    <m/>
    <n v="1758"/>
    <m/>
    <x v="0"/>
    <x v="0"/>
    <m/>
    <m/>
    <n v="43374"/>
    <n v="265"/>
    <n v="392"/>
    <n v="180"/>
    <n v="152"/>
    <n v="249"/>
    <n v="89"/>
    <n v="88"/>
    <n v="128"/>
    <n v="66"/>
    <n v="1"/>
    <n v="0"/>
    <n v="0"/>
    <n v="0"/>
    <n v="0"/>
    <n v="1"/>
    <n v="1"/>
    <n v="0"/>
    <n v="0"/>
    <n v="0"/>
    <n v="0"/>
    <n v="0"/>
    <n v="0"/>
    <n v="0"/>
    <n v="0"/>
    <n v="1"/>
    <n v="0"/>
    <n v="0"/>
    <n v="0"/>
    <n v="0"/>
  </r>
  <r>
    <n v="206410904"/>
    <x v="906"/>
    <d v="2024-01-01T00:00:00"/>
    <d v="2024-12-31T00:00:00"/>
    <n v="366"/>
    <s v="In Process"/>
    <x v="0"/>
    <x v="34"/>
    <x v="0"/>
    <x v="0"/>
    <s v="04 - West Bay"/>
    <x v="91"/>
    <s v="650-755-9515"/>
    <s v="35 ESCUELA DRIVE"/>
    <s v="DALY CITY"/>
    <s v="94015"/>
    <s v="1366627929"/>
    <s v="MICHAEL FLEMING"/>
    <s v="Yes"/>
    <m/>
    <n v="102"/>
    <n v="102"/>
    <x v="0"/>
    <n v="37332"/>
    <n v="35151"/>
    <n v="211.42"/>
    <n v="571"/>
    <n v="589"/>
    <n v="1932"/>
    <n v="770"/>
    <n v="3245"/>
    <n v="19608"/>
    <m/>
    <n v="6821"/>
    <n v="1158"/>
    <n v="1617"/>
    <x v="0"/>
    <n v="35151"/>
    <m/>
    <m/>
    <m/>
    <m/>
    <m/>
    <m/>
    <m/>
    <m/>
    <n v="18050974"/>
    <n v="1339470"/>
    <n v="1157099"/>
    <m/>
    <n v="18233345"/>
    <n v="15475532"/>
    <n v="2757813"/>
    <n v="1330214"/>
    <m/>
    <m/>
    <n v="4088027"/>
    <n v="992134"/>
    <n v="395416"/>
    <n v="1666393"/>
    <n v="10069229"/>
    <m/>
    <n v="3502765"/>
    <n v="594664"/>
    <n v="830373"/>
    <n v="18050974"/>
    <m/>
    <m/>
    <m/>
    <m/>
    <m/>
    <m/>
    <m/>
    <m/>
    <n v="434187"/>
    <m/>
    <n v="746334"/>
    <m/>
    <n v="55562"/>
    <m/>
    <m/>
    <m/>
    <m/>
    <m/>
    <n v="95344"/>
    <m/>
    <n v="7133"/>
    <m/>
    <n v="910"/>
    <m/>
    <n v="0"/>
    <n v="0"/>
    <n v="369698"/>
    <n v="0"/>
    <n v="453230"/>
    <n v="58260"/>
    <n v="340403"/>
    <n v="92406"/>
    <m/>
    <n v="25473"/>
    <m/>
    <m/>
    <m/>
    <m/>
    <m/>
    <m/>
    <m/>
    <m/>
    <m/>
    <m/>
    <m/>
    <m/>
    <m/>
    <m/>
    <m/>
    <m/>
    <m/>
    <m/>
    <m/>
    <m/>
    <m/>
    <m/>
    <m/>
    <m/>
    <m/>
    <m/>
    <m/>
    <m/>
    <m/>
    <m/>
    <m/>
    <m/>
    <n v="453357"/>
    <m/>
    <n v="746334"/>
    <m/>
    <n v="51022"/>
    <m/>
    <m/>
    <m/>
    <m/>
    <m/>
    <n v="-92601"/>
    <m/>
    <n v="-1013"/>
    <m/>
    <m/>
    <m/>
    <m/>
    <m/>
    <m/>
    <m/>
    <m/>
    <m/>
    <m/>
    <m/>
    <m/>
    <m/>
    <m/>
    <m/>
    <m/>
    <m/>
    <n v="7720144"/>
    <n v="2169737"/>
    <n v="5585651"/>
    <n v="296844"/>
    <n v="7651430"/>
    <m/>
    <m/>
    <m/>
    <m/>
    <m/>
    <m/>
    <m/>
    <m/>
    <m/>
    <m/>
    <n v="379136"/>
    <m/>
    <n v="404985"/>
    <n v="38055"/>
    <n v="340403"/>
    <n v="92406"/>
    <m/>
    <n v="26193"/>
    <n v="415221"/>
    <n v="411622"/>
    <n v="116137"/>
    <n v="1036642"/>
    <n v="162412"/>
    <n v="322890"/>
    <n v="295052"/>
    <n v="1726287"/>
    <n v="64134"/>
    <n v="1258010"/>
    <m/>
    <n v="258627"/>
    <m/>
    <n v="113902"/>
    <n v="361988"/>
    <n v="40517140"/>
    <m/>
    <n v="195720"/>
    <m/>
    <n v="6633062"/>
    <n v="12297"/>
    <n v="47358219"/>
    <n v="43411457"/>
    <m/>
    <m/>
    <n v="3946762"/>
    <n v="47358219"/>
    <n v="29920124"/>
    <m/>
    <n v="244117"/>
    <m/>
    <n v="0"/>
    <m/>
    <n v="77543"/>
    <n v="337521"/>
    <n v="415064"/>
    <n v="-219344"/>
    <m/>
    <m/>
    <m/>
    <m/>
    <m/>
    <s v="0.03"/>
    <n v="1302343.71"/>
    <n v="1935"/>
    <n v="0"/>
    <n v="16421"/>
    <n v="31041"/>
    <n v="87196"/>
    <n v="0"/>
    <n v="0"/>
    <n v="16989"/>
    <n v="1737"/>
    <n v="2596"/>
    <n v="11389"/>
    <n v="884"/>
    <n v="3235"/>
    <n v="3934"/>
    <n v="7335"/>
    <n v="5390"/>
    <n v="31674"/>
    <n v="221756"/>
    <n v="0"/>
    <n v="13"/>
    <n v="2169"/>
    <n v="3680"/>
    <n v="0"/>
    <n v="0"/>
    <n v="5862"/>
    <n v="147303"/>
    <n v="0"/>
    <n v="979194"/>
    <n v="1515822"/>
    <n v="2297365"/>
    <n v="0"/>
    <n v="0"/>
    <n v="632061"/>
    <n v="46827"/>
    <n v="87425"/>
    <n v="292235"/>
    <n v="22675"/>
    <n v="138784"/>
    <n v="126985"/>
    <n v="189307"/>
    <n v="225702"/>
    <n v="1018459"/>
    <n v="7720144"/>
    <n v="0"/>
    <n v="798"/>
    <n v="105910"/>
    <n v="96963"/>
    <n v="0"/>
    <n v="0"/>
    <n v="203671"/>
    <m/>
    <x v="0"/>
    <x v="0"/>
    <m/>
    <m/>
    <n v="1737"/>
    <m/>
    <x v="0"/>
    <x v="0"/>
    <m/>
    <m/>
    <n v="46827"/>
    <n v="153"/>
    <n v="236"/>
    <n v="100"/>
    <n v="97"/>
    <n v="143"/>
    <n v="60"/>
    <n v="65"/>
    <n v="91"/>
    <n v="42"/>
    <n v="1"/>
    <n v="0"/>
    <n v="0"/>
    <n v="0"/>
    <n v="0"/>
    <n v="1"/>
    <n v="1"/>
    <n v="0"/>
    <n v="0"/>
    <n v="0"/>
    <n v="0"/>
    <n v="0"/>
    <n v="0"/>
    <n v="0"/>
    <n v="0"/>
    <n v="1"/>
    <n v="0"/>
    <n v="0"/>
    <n v="0"/>
    <n v="0"/>
  </r>
  <r>
    <n v="206411305"/>
    <x v="907"/>
    <d v="2024-01-01T00:00:00"/>
    <d v="2024-12-31T00:00:00"/>
    <n v="366"/>
    <s v="In Process"/>
    <x v="0"/>
    <x v="34"/>
    <x v="0"/>
    <x v="0"/>
    <s v="04 - West Bay"/>
    <x v="91"/>
    <s v="650-359-4800"/>
    <s v="751 SAN PEDRO TERR RD"/>
    <s v="PACIFICA"/>
    <s v="94044-0000"/>
    <s v="ZZR05116J"/>
    <s v="JOANNE LANE"/>
    <s v="No"/>
    <m/>
    <n v="59"/>
    <n v="59"/>
    <x v="1"/>
    <n v="21594"/>
    <n v="16646"/>
    <n v="180.86"/>
    <n v="267"/>
    <n v="271"/>
    <n v="5484"/>
    <m/>
    <n v="5247"/>
    <n v="1097"/>
    <n v="3201"/>
    <m/>
    <n v="120"/>
    <n v="1497"/>
    <x v="0"/>
    <n v="16646"/>
    <m/>
    <m/>
    <m/>
    <m/>
    <m/>
    <m/>
    <m/>
    <m/>
    <n v="10816830"/>
    <n v="5684366"/>
    <n v="3368692"/>
    <n v="396664"/>
    <n v="13529168"/>
    <n v="11499866"/>
    <n v="2029302"/>
    <m/>
    <n v="-56"/>
    <m/>
    <n v="2029358"/>
    <n v="3627100"/>
    <m/>
    <n v="3468142"/>
    <n v="612350"/>
    <n v="2053493"/>
    <m/>
    <n v="75302"/>
    <n v="980443"/>
    <n v="10816830"/>
    <m/>
    <m/>
    <m/>
    <m/>
    <m/>
    <m/>
    <m/>
    <m/>
    <n v="3465215"/>
    <m/>
    <m/>
    <m/>
    <n v="21402"/>
    <m/>
    <n v="1404"/>
    <m/>
    <n v="1764138"/>
    <m/>
    <m/>
    <m/>
    <n v="7048"/>
    <m/>
    <n v="425159"/>
    <m/>
    <n v="110504"/>
    <n v="47765"/>
    <n v="2737035"/>
    <n v="0"/>
    <n v="2054077"/>
    <n v="138771"/>
    <n v="517543"/>
    <n v="61412"/>
    <m/>
    <n v="17259"/>
    <m/>
    <m/>
    <m/>
    <m/>
    <m/>
    <m/>
    <m/>
    <m/>
    <m/>
    <m/>
    <m/>
    <m/>
    <m/>
    <m/>
    <m/>
    <m/>
    <m/>
    <m/>
    <m/>
    <m/>
    <m/>
    <m/>
    <m/>
    <m/>
    <m/>
    <m/>
    <m/>
    <m/>
    <n v="2496"/>
    <m/>
    <m/>
    <m/>
    <n v="611815"/>
    <m/>
    <m/>
    <m/>
    <n v="1137754"/>
    <m/>
    <n v="229511"/>
    <m/>
    <n v="929533"/>
    <m/>
    <m/>
    <m/>
    <n v="457583"/>
    <m/>
    <m/>
    <m/>
    <m/>
    <m/>
    <m/>
    <m/>
    <m/>
    <m/>
    <m/>
    <m/>
    <m/>
    <m/>
    <m/>
    <m/>
    <m/>
    <m/>
    <n v="5647078"/>
    <n v="1536356"/>
    <n v="4316432"/>
    <n v="283135"/>
    <n v="4337780"/>
    <m/>
    <m/>
    <m/>
    <m/>
    <m/>
    <m/>
    <m/>
    <m/>
    <n v="3496"/>
    <n v="22022"/>
    <n v="639294"/>
    <m/>
    <n v="256941"/>
    <n v="69427"/>
    <n v="313978"/>
    <n v="13834"/>
    <m/>
    <n v="12513"/>
    <n v="383961"/>
    <n v="212014"/>
    <n v="147359"/>
    <n v="775327"/>
    <n v="96305"/>
    <n v="154715"/>
    <n v="88101"/>
    <n v="2888536"/>
    <n v="30702"/>
    <n v="801742"/>
    <n v="44676"/>
    <n v="16098"/>
    <m/>
    <m/>
    <n v="191045"/>
    <n v="2307660"/>
    <m/>
    <n v="125099"/>
    <m/>
    <n v="7123873"/>
    <m/>
    <n v="9556632"/>
    <n v="5740992"/>
    <m/>
    <m/>
    <n v="3815640"/>
    <n v="9556632"/>
    <m/>
    <m/>
    <m/>
    <m/>
    <n v="0"/>
    <m/>
    <n v="769558"/>
    <n v="772814"/>
    <n v="1542372"/>
    <n v="-1417273"/>
    <m/>
    <m/>
    <m/>
    <m/>
    <m/>
    <s v="-0.01"/>
    <n v="-57409.919999999998"/>
    <n v="2532"/>
    <n v="0"/>
    <n v="19828"/>
    <n v="34821"/>
    <n v="50241"/>
    <n v="0"/>
    <n v="0"/>
    <n v="0"/>
    <n v="14148"/>
    <n v="1997"/>
    <n v="8612"/>
    <n v="4177"/>
    <n v="14254"/>
    <n v="2399"/>
    <n v="3784"/>
    <n v="1507"/>
    <n v="18630"/>
    <n v="176930"/>
    <n v="0"/>
    <n v="0"/>
    <n v="0"/>
    <n v="0"/>
    <n v="0"/>
    <n v="0"/>
    <n v="0"/>
    <n v="264523"/>
    <n v="0"/>
    <n v="785201"/>
    <n v="1059946"/>
    <n v="1028439"/>
    <n v="0"/>
    <n v="0"/>
    <n v="0"/>
    <n v="694084"/>
    <n v="87869"/>
    <n v="172665"/>
    <n v="96645"/>
    <n v="360206"/>
    <n v="76945"/>
    <n v="102854"/>
    <n v="66699"/>
    <n v="851003"/>
    <n v="5647079"/>
    <n v="0"/>
    <n v="0"/>
    <n v="0"/>
    <n v="0"/>
    <n v="0"/>
    <n v="0"/>
    <n v="0"/>
    <m/>
    <x v="0"/>
    <x v="0"/>
    <m/>
    <m/>
    <n v="14148"/>
    <m/>
    <x v="0"/>
    <x v="0"/>
    <m/>
    <m/>
    <n v="694084"/>
    <n v="94"/>
    <n v="147"/>
    <n v="51"/>
    <n v="54"/>
    <n v="83"/>
    <n v="21"/>
    <n v="29"/>
    <n v="41"/>
    <n v="14"/>
    <n v="1"/>
    <n v="0"/>
    <n v="0"/>
    <n v="1"/>
    <n v="0"/>
    <n v="0"/>
    <n v="1"/>
    <n v="0"/>
    <n v="0"/>
    <n v="0"/>
    <n v="0"/>
    <n v="0"/>
    <n v="0"/>
    <n v="0"/>
    <n v="0"/>
    <n v="1"/>
    <n v="0"/>
    <n v="0"/>
    <n v="0"/>
    <n v="0"/>
  </r>
  <r>
    <n v="206413502"/>
    <x v="908"/>
    <d v="2024-01-01T00:00:00"/>
    <d v="2024-12-31T00:00:00"/>
    <n v="366"/>
    <s v="In Process"/>
    <x v="0"/>
    <x v="34"/>
    <x v="0"/>
    <x v="1"/>
    <s v="04 - West Bay"/>
    <x v="90"/>
    <s v="650-349-2161"/>
    <s v="2620 FLORES STREET"/>
    <s v="SAN MATEO"/>
    <s v="94403"/>
    <s v="1952393076"/>
    <s v="ELSA RODRIGUEZ"/>
    <s v="No"/>
    <m/>
    <n v="96"/>
    <n v="96"/>
    <x v="2"/>
    <n v="35136"/>
    <n v="25524"/>
    <n v="139.93"/>
    <n v="317"/>
    <n v="336"/>
    <n v="3235"/>
    <n v="4025"/>
    <n v="1222"/>
    <n v="15086"/>
    <m/>
    <m/>
    <n v="1956"/>
    <m/>
    <x v="0"/>
    <n v="25524"/>
    <m/>
    <m/>
    <m/>
    <m/>
    <m/>
    <m/>
    <m/>
    <m/>
    <n v="10246981"/>
    <n v="1781363"/>
    <n v="-1850020"/>
    <n v="328228"/>
    <n v="14206592"/>
    <n v="12735004"/>
    <n v="1471588"/>
    <n v="-45206"/>
    <m/>
    <m/>
    <n v="1426382"/>
    <n v="1282300"/>
    <n v="1776055"/>
    <n v="576120"/>
    <n v="5487416"/>
    <m/>
    <n v="351180"/>
    <n v="773910"/>
    <m/>
    <n v="10246981"/>
    <m/>
    <m/>
    <m/>
    <m/>
    <m/>
    <m/>
    <m/>
    <m/>
    <n v="778893"/>
    <m/>
    <m/>
    <m/>
    <n v="1219"/>
    <m/>
    <m/>
    <m/>
    <m/>
    <m/>
    <n v="990937"/>
    <m/>
    <n v="383"/>
    <m/>
    <n v="9931"/>
    <m/>
    <n v="4965"/>
    <n v="0"/>
    <n v="735831"/>
    <n v="0"/>
    <n v="544252"/>
    <n v="43604"/>
    <n v="332494"/>
    <n v="79717"/>
    <m/>
    <n v="40500"/>
    <m/>
    <m/>
    <m/>
    <m/>
    <m/>
    <m/>
    <m/>
    <m/>
    <m/>
    <m/>
    <m/>
    <m/>
    <m/>
    <m/>
    <m/>
    <m/>
    <n v="-31534"/>
    <m/>
    <m/>
    <m/>
    <m/>
    <m/>
    <m/>
    <m/>
    <m/>
    <m/>
    <m/>
    <m/>
    <m/>
    <m/>
    <m/>
    <m/>
    <n v="-1108042"/>
    <m/>
    <m/>
    <m/>
    <n v="-9705"/>
    <m/>
    <m/>
    <m/>
    <n v="-3112397"/>
    <m/>
    <n v="2411658"/>
    <m/>
    <m/>
    <m/>
    <m/>
    <m/>
    <m/>
    <m/>
    <m/>
    <m/>
    <m/>
    <m/>
    <m/>
    <m/>
    <m/>
    <m/>
    <m/>
    <m/>
    <m/>
    <m/>
    <n v="6055801"/>
    <n v="2748011"/>
    <n v="3931192"/>
    <n v="184350"/>
    <n v="5849298"/>
    <m/>
    <m/>
    <m/>
    <m/>
    <m/>
    <m/>
    <m/>
    <m/>
    <n v="64977"/>
    <m/>
    <n v="616699"/>
    <m/>
    <n v="183881"/>
    <n v="26586"/>
    <n v="261021"/>
    <n v="74829"/>
    <m/>
    <n v="33364"/>
    <n v="497446"/>
    <n v="431343"/>
    <n v="269673"/>
    <n v="1057583"/>
    <n v="126673"/>
    <n v="324983"/>
    <n v="93236"/>
    <n v="2319698"/>
    <n v="209515"/>
    <n v="56271"/>
    <n v="91247"/>
    <n v="54584"/>
    <m/>
    <m/>
    <n v="92097"/>
    <n v="9646343"/>
    <n v="19910"/>
    <n v="2364021"/>
    <m/>
    <m/>
    <m/>
    <n v="12030274"/>
    <n v="822619"/>
    <m/>
    <m/>
    <n v="11207655"/>
    <n v="12030274"/>
    <m/>
    <m/>
    <m/>
    <m/>
    <n v="299000"/>
    <n v="3829825"/>
    <m/>
    <n v="1196094"/>
    <n v="5324919"/>
    <n v="-2960898"/>
    <m/>
    <m/>
    <m/>
    <m/>
    <m/>
    <s v="9.03"/>
    <n v="7428249.5699999994"/>
    <n v="1927"/>
    <n v="0"/>
    <n v="12961"/>
    <n v="18682"/>
    <n v="75581"/>
    <n v="0"/>
    <n v="0"/>
    <n v="2031"/>
    <n v="9621"/>
    <n v="1926"/>
    <n v="11068"/>
    <n v="6919"/>
    <n v="19213"/>
    <n v="2849"/>
    <n v="8551"/>
    <n v="1318"/>
    <n v="7762"/>
    <n v="180409"/>
    <n v="0"/>
    <n v="0"/>
    <n v="0"/>
    <n v="0"/>
    <n v="0"/>
    <n v="0"/>
    <n v="0"/>
    <n v="144523"/>
    <n v="0"/>
    <n v="655051"/>
    <n v="813305"/>
    <n v="2110221"/>
    <n v="0"/>
    <n v="0"/>
    <n v="105038"/>
    <n v="542229"/>
    <n v="64655"/>
    <n v="272117"/>
    <n v="156816"/>
    <n v="469640"/>
    <n v="86513"/>
    <n v="219045"/>
    <n v="64917"/>
    <n v="351731"/>
    <n v="6055801"/>
    <n v="0"/>
    <n v="0"/>
    <n v="0"/>
    <n v="0"/>
    <n v="0"/>
    <n v="0"/>
    <n v="0"/>
    <m/>
    <x v="0"/>
    <x v="0"/>
    <m/>
    <m/>
    <n v="9621"/>
    <m/>
    <x v="0"/>
    <x v="0"/>
    <m/>
    <m/>
    <n v="542229"/>
    <n v="103"/>
    <n v="151"/>
    <n v="77"/>
    <n v="60"/>
    <n v="98"/>
    <n v="44"/>
    <n v="41"/>
    <n v="65"/>
    <n v="31"/>
    <n v="0"/>
    <n v="1"/>
    <n v="0"/>
    <n v="0"/>
    <n v="1"/>
    <n v="0"/>
    <n v="1"/>
    <n v="0"/>
    <n v="0"/>
    <n v="0"/>
    <n v="0"/>
    <n v="0"/>
    <n v="0"/>
    <n v="0"/>
    <n v="0"/>
    <n v="1"/>
    <n v="0"/>
    <n v="0"/>
    <n v="0"/>
    <n v="0"/>
  </r>
  <r>
    <n v="206413509"/>
    <x v="909"/>
    <d v="2024-01-01T00:00:00"/>
    <d v="2024-12-31T00:00:00"/>
    <n v="366"/>
    <s v="In Process"/>
    <x v="0"/>
    <x v="34"/>
    <x v="0"/>
    <x v="0"/>
    <s v="04 - West Bay"/>
    <x v="89"/>
    <s v="650-365-9503"/>
    <s v="3635 JEFFERSON AVENUE"/>
    <s v="REDWOOD CITY"/>
    <s v="94062"/>
    <s v="LTC5881"/>
    <s v="BRIAN GILLIGAN"/>
    <s v="No"/>
    <m/>
    <n v="38"/>
    <n v="38"/>
    <x v="1"/>
    <n v="13908"/>
    <n v="10497"/>
    <m/>
    <m/>
    <m/>
    <n v="1898"/>
    <m/>
    <n v="6937"/>
    <m/>
    <m/>
    <m/>
    <n v="122"/>
    <n v="1540"/>
    <x v="0"/>
    <n v="10497"/>
    <m/>
    <m/>
    <m/>
    <m/>
    <m/>
    <m/>
    <m/>
    <m/>
    <n v="4723650"/>
    <n v="786561"/>
    <n v="-250139"/>
    <n v="34"/>
    <n v="5760384"/>
    <n v="5498489"/>
    <n v="261895"/>
    <n v="-35294"/>
    <m/>
    <m/>
    <n v="226601"/>
    <n v="854100"/>
    <m/>
    <n v="3121650"/>
    <m/>
    <m/>
    <m/>
    <n v="54900"/>
    <n v="693000"/>
    <n v="4723650"/>
    <m/>
    <m/>
    <m/>
    <m/>
    <m/>
    <m/>
    <m/>
    <m/>
    <n v="373914"/>
    <m/>
    <m/>
    <m/>
    <n v="412187"/>
    <m/>
    <m/>
    <m/>
    <m/>
    <m/>
    <m/>
    <m/>
    <n v="314"/>
    <m/>
    <n v="146"/>
    <m/>
    <n v="0"/>
    <n v="0"/>
    <n v="226969"/>
    <n v="0"/>
    <n v="162763"/>
    <n v="35646"/>
    <n v="241470"/>
    <n v="60779"/>
    <m/>
    <n v="58934"/>
    <m/>
    <m/>
    <m/>
    <m/>
    <m/>
    <m/>
    <m/>
    <m/>
    <m/>
    <m/>
    <m/>
    <m/>
    <m/>
    <m/>
    <m/>
    <m/>
    <m/>
    <m/>
    <m/>
    <m/>
    <m/>
    <m/>
    <m/>
    <m/>
    <m/>
    <m/>
    <m/>
    <m/>
    <m/>
    <m/>
    <m/>
    <m/>
    <n v="-240288"/>
    <m/>
    <m/>
    <m/>
    <n v="-14212"/>
    <m/>
    <m/>
    <m/>
    <m/>
    <m/>
    <m/>
    <m/>
    <n v="4361"/>
    <m/>
    <m/>
    <m/>
    <m/>
    <m/>
    <m/>
    <m/>
    <m/>
    <m/>
    <m/>
    <m/>
    <m/>
    <m/>
    <m/>
    <m/>
    <m/>
    <m/>
    <n v="3198877"/>
    <n v="378729"/>
    <n v="1920883"/>
    <n v="94353"/>
    <n v="2266289"/>
    <m/>
    <m/>
    <m/>
    <m/>
    <m/>
    <m/>
    <m/>
    <m/>
    <m/>
    <m/>
    <n v="279226"/>
    <m/>
    <n v="132448"/>
    <n v="24730"/>
    <n v="117097"/>
    <n v="48750"/>
    <m/>
    <n v="22034"/>
    <n v="282529"/>
    <n v="77873"/>
    <n v="109053"/>
    <n v="535575"/>
    <n v="85509"/>
    <n v="69780"/>
    <m/>
    <n v="1399501"/>
    <m/>
    <m/>
    <n v="46405"/>
    <n v="1690"/>
    <m/>
    <m/>
    <m/>
    <n v="2494205"/>
    <m/>
    <n v="850068"/>
    <m/>
    <n v="1235209"/>
    <n v="3157"/>
    <n v="4582639"/>
    <n v="740896"/>
    <m/>
    <m/>
    <n v="3841743"/>
    <n v="4582639"/>
    <n v="105939"/>
    <m/>
    <m/>
    <m/>
    <n v="275550"/>
    <n v="1343832"/>
    <m/>
    <n v="204561"/>
    <n v="1823943"/>
    <n v="-973875"/>
    <m/>
    <m/>
    <m/>
    <m/>
    <m/>
    <s v="0.34"/>
    <n v="251904.64000000001"/>
    <n v="2727"/>
    <n v="0"/>
    <n v="10112"/>
    <n v="4945"/>
    <n v="30348"/>
    <n v="0"/>
    <n v="0"/>
    <n v="0"/>
    <n v="9765"/>
    <n v="1734"/>
    <n v="2690"/>
    <m/>
    <n v="16894"/>
    <n v="3541"/>
    <n v="2362"/>
    <m/>
    <n v="11776"/>
    <n v="96894"/>
    <n v="0"/>
    <n v="0"/>
    <n v="4175"/>
    <n v="6569"/>
    <n v="0"/>
    <n v="0"/>
    <n v="10744"/>
    <n v="169095"/>
    <n v="0"/>
    <n v="404462"/>
    <n v="173068"/>
    <n v="758714"/>
    <n v="0"/>
    <n v="0"/>
    <n v="0"/>
    <n v="390576"/>
    <n v="48547"/>
    <n v="47565"/>
    <m/>
    <n v="373863"/>
    <n v="76127"/>
    <n v="59057"/>
    <m/>
    <n v="697803"/>
    <n v="3198877"/>
    <n v="0"/>
    <n v="0"/>
    <n v="187873"/>
    <n v="262722"/>
    <n v="0"/>
    <n v="0"/>
    <n v="450595"/>
    <m/>
    <x v="0"/>
    <x v="0"/>
    <m/>
    <n v="9765"/>
    <m/>
    <m/>
    <x v="0"/>
    <x v="0"/>
    <m/>
    <n v="390576"/>
    <m/>
    <n v="55"/>
    <n v="91"/>
    <n v="25"/>
    <n v="31"/>
    <n v="59"/>
    <n v="18"/>
    <n v="18"/>
    <n v="34"/>
    <n v="9"/>
    <n v="1"/>
    <n v="0"/>
    <n v="0"/>
    <n v="1"/>
    <n v="0"/>
    <n v="0"/>
    <n v="1"/>
    <n v="0"/>
    <n v="0"/>
    <n v="0"/>
    <n v="0"/>
    <n v="0"/>
    <n v="0"/>
    <n v="0"/>
    <n v="0"/>
    <n v="1"/>
    <n v="0"/>
    <n v="0"/>
    <n v="0"/>
    <n v="0"/>
  </r>
  <r>
    <n v="206420469"/>
    <x v="910"/>
    <d v="2024-01-01T00:00:00"/>
    <d v="2024-12-31T00:00:00"/>
    <n v="366"/>
    <s v="In Process"/>
    <x v="0"/>
    <x v="35"/>
    <x v="0"/>
    <x v="0"/>
    <s v="10 - Santa Barbara/Ventura"/>
    <x v="92"/>
    <s v="805-682-1355"/>
    <s v="2225 DE LA VINA STREET"/>
    <s v="SANTA BARBARA"/>
    <s v="93105-0000"/>
    <s v="ZZT18614F"/>
    <s v="EDGAR LOPEZ"/>
    <s v="No"/>
    <m/>
    <n v="68"/>
    <n v="68"/>
    <x v="2"/>
    <n v="24888"/>
    <n v="17961"/>
    <n v="156.29"/>
    <n v="190"/>
    <n v="185"/>
    <n v="4820"/>
    <n v="843"/>
    <n v="1593"/>
    <n v="8778"/>
    <m/>
    <m/>
    <n v="1329"/>
    <n v="598"/>
    <x v="0"/>
    <n v="17961"/>
    <m/>
    <m/>
    <m/>
    <m/>
    <m/>
    <m/>
    <m/>
    <m/>
    <n v="7254301"/>
    <n v="3385930"/>
    <n v="1396110"/>
    <n v="26777"/>
    <n v="9270898"/>
    <n v="9274861"/>
    <n v="-3963"/>
    <n v="6079"/>
    <n v="800"/>
    <m/>
    <n v="1316"/>
    <n v="1927315"/>
    <n v="326462"/>
    <n v="643723"/>
    <n v="3511267"/>
    <m/>
    <m/>
    <n v="604150"/>
    <n v="241384"/>
    <n v="7254301"/>
    <m/>
    <m/>
    <m/>
    <m/>
    <m/>
    <m/>
    <m/>
    <m/>
    <n v="2766557"/>
    <m/>
    <n v="444540"/>
    <m/>
    <n v="24643"/>
    <m/>
    <n v="137007"/>
    <m/>
    <m/>
    <m/>
    <m/>
    <m/>
    <n v="10800"/>
    <m/>
    <n v="2383"/>
    <m/>
    <n v="104902"/>
    <n v="0"/>
    <n v="1278145"/>
    <n v="12036"/>
    <n v="1316592"/>
    <n v="183578"/>
    <n v="394978"/>
    <n v="58206"/>
    <m/>
    <n v="37493"/>
    <m/>
    <m/>
    <m/>
    <m/>
    <m/>
    <m/>
    <m/>
    <m/>
    <m/>
    <m/>
    <m/>
    <m/>
    <m/>
    <m/>
    <m/>
    <m/>
    <m/>
    <m/>
    <m/>
    <m/>
    <m/>
    <m/>
    <m/>
    <m/>
    <m/>
    <m/>
    <m/>
    <m/>
    <m/>
    <m/>
    <m/>
    <m/>
    <n v="583184"/>
    <m/>
    <n v="236354"/>
    <m/>
    <n v="83625"/>
    <m/>
    <n v="464897"/>
    <m/>
    <m/>
    <m/>
    <m/>
    <m/>
    <n v="28050"/>
    <m/>
    <m/>
    <m/>
    <m/>
    <m/>
    <m/>
    <m/>
    <m/>
    <m/>
    <m/>
    <m/>
    <m/>
    <m/>
    <m/>
    <m/>
    <m/>
    <m/>
    <n v="4379133"/>
    <n v="1074823"/>
    <n v="3820905"/>
    <n v="125612"/>
    <n v="3388698"/>
    <m/>
    <m/>
    <m/>
    <m/>
    <m/>
    <m/>
    <m/>
    <m/>
    <n v="17984"/>
    <m/>
    <n v="470795"/>
    <n v="6197"/>
    <n v="507549"/>
    <n v="105001"/>
    <n v="146088"/>
    <n v="21407"/>
    <m/>
    <n v="16351"/>
    <n v="500854"/>
    <n v="262749"/>
    <n v="80067"/>
    <n v="553507"/>
    <n v="108377"/>
    <n v="206221"/>
    <n v="139421"/>
    <n v="2001986"/>
    <n v="25101"/>
    <n v="408756"/>
    <n v="18824"/>
    <n v="32067"/>
    <m/>
    <n v="17860"/>
    <n v="239001"/>
    <n v="2619984"/>
    <m/>
    <n v="87446"/>
    <m/>
    <m/>
    <m/>
    <n v="2707430"/>
    <n v="2077826"/>
    <m/>
    <m/>
    <n v="629604"/>
    <n v="2707430"/>
    <m/>
    <m/>
    <n v="10164"/>
    <m/>
    <n v="0"/>
    <m/>
    <n v="52826"/>
    <n v="752156"/>
    <n v="804982"/>
    <n v="-717536"/>
    <m/>
    <m/>
    <m/>
    <m/>
    <m/>
    <s v="0.02"/>
    <n v="41556.520000000004"/>
    <n v="1903"/>
    <n v="0"/>
    <n v="5966"/>
    <n v="16415"/>
    <n v="47611"/>
    <n v="0"/>
    <n v="0"/>
    <n v="2072"/>
    <m/>
    <n v="5867"/>
    <n v="10192"/>
    <n v="2700"/>
    <n v="11432"/>
    <n v="1992"/>
    <n v="6474"/>
    <n v="1904"/>
    <n v="20041"/>
    <n v="134569"/>
    <n v="0"/>
    <n v="0"/>
    <n v="730"/>
    <n v="3735"/>
    <n v="0"/>
    <n v="0"/>
    <n v="4465"/>
    <n v="122831"/>
    <n v="0"/>
    <n v="344247"/>
    <n v="728767"/>
    <n v="1252996"/>
    <n v="0"/>
    <n v="0"/>
    <n v="93609"/>
    <m/>
    <n v="160938"/>
    <n v="179681"/>
    <n v="48890"/>
    <n v="282508"/>
    <n v="63237"/>
    <n v="145239"/>
    <n v="86809"/>
    <n v="869381"/>
    <n v="4379133"/>
    <n v="0"/>
    <n v="0"/>
    <n v="35040"/>
    <n v="123255"/>
    <n v="0"/>
    <n v="0"/>
    <n v="158295"/>
    <m/>
    <x v="0"/>
    <x v="0"/>
    <m/>
    <m/>
    <m/>
    <m/>
    <x v="0"/>
    <x v="0"/>
    <m/>
    <m/>
    <m/>
    <n v="93"/>
    <n v="109"/>
    <n v="83"/>
    <n v="54"/>
    <n v="70"/>
    <n v="45"/>
    <n v="33"/>
    <n v="40"/>
    <n v="28"/>
    <n v="1"/>
    <n v="0"/>
    <n v="0"/>
    <n v="0"/>
    <n v="1"/>
    <n v="0"/>
    <n v="1"/>
    <n v="0"/>
    <n v="0"/>
    <n v="0"/>
    <n v="0"/>
    <n v="0"/>
    <n v="0"/>
    <n v="0"/>
    <n v="0"/>
    <n v="1"/>
    <n v="0"/>
    <n v="0"/>
    <n v="0"/>
    <n v="0"/>
  </r>
  <r>
    <n v="206420474"/>
    <x v="911"/>
    <d v="2024-01-01T00:00:00"/>
    <d v="2024-12-31T00:00:00"/>
    <n v="366"/>
    <s v="In Process"/>
    <x v="0"/>
    <x v="35"/>
    <x v="0"/>
    <x v="0"/>
    <s v="10 - Santa Barbara/Ventura"/>
    <x v="93"/>
    <s v="805-922-6657"/>
    <s v="830 E CHAPEL STREET"/>
    <s v="SANTA MARIA"/>
    <s v="93454"/>
    <s v="1801563077"/>
    <s v="JACE PADILLA"/>
    <s v="Yes"/>
    <m/>
    <n v="59"/>
    <n v="59"/>
    <x v="1"/>
    <n v="21594"/>
    <n v="17709"/>
    <n v="191.18"/>
    <n v="253"/>
    <n v="249"/>
    <n v="4261"/>
    <m/>
    <n v="1412"/>
    <n v="8923"/>
    <m/>
    <n v="1727"/>
    <n v="536"/>
    <n v="850"/>
    <x v="0"/>
    <n v="17709"/>
    <m/>
    <m/>
    <m/>
    <m/>
    <m/>
    <m/>
    <m/>
    <m/>
    <n v="8204025"/>
    <n v="900280"/>
    <n v="795498"/>
    <n v="585"/>
    <n v="8309392"/>
    <n v="8289839"/>
    <n v="19553"/>
    <n v="5"/>
    <m/>
    <m/>
    <n v="19558"/>
    <n v="3857572"/>
    <m/>
    <n v="433099"/>
    <n v="3202887"/>
    <m/>
    <n v="208354"/>
    <n v="241350"/>
    <n v="260763"/>
    <n v="8204025"/>
    <m/>
    <m/>
    <m/>
    <m/>
    <m/>
    <m/>
    <m/>
    <m/>
    <n v="723741"/>
    <m/>
    <m/>
    <m/>
    <n v="32804"/>
    <m/>
    <m/>
    <m/>
    <m/>
    <m/>
    <n v="143735"/>
    <m/>
    <m/>
    <m/>
    <m/>
    <m/>
    <n v="0"/>
    <n v="0"/>
    <n v="268548"/>
    <n v="0"/>
    <n v="317758"/>
    <n v="195142"/>
    <n v="108591"/>
    <n v="1633"/>
    <m/>
    <n v="8608"/>
    <m/>
    <m/>
    <m/>
    <m/>
    <m/>
    <m/>
    <m/>
    <m/>
    <m/>
    <m/>
    <m/>
    <m/>
    <m/>
    <m/>
    <m/>
    <m/>
    <m/>
    <m/>
    <m/>
    <m/>
    <m/>
    <m/>
    <m/>
    <m/>
    <m/>
    <m/>
    <m/>
    <m/>
    <m/>
    <m/>
    <m/>
    <m/>
    <n v="635054"/>
    <m/>
    <m/>
    <m/>
    <n v="31248"/>
    <m/>
    <m/>
    <m/>
    <m/>
    <m/>
    <n v="129196"/>
    <m/>
    <m/>
    <m/>
    <m/>
    <m/>
    <m/>
    <m/>
    <m/>
    <m/>
    <m/>
    <m/>
    <m/>
    <m/>
    <m/>
    <m/>
    <m/>
    <m/>
    <m/>
    <m/>
    <n v="4098113"/>
    <n v="793503"/>
    <n v="3398223"/>
    <n v="101321"/>
    <n v="3601920"/>
    <m/>
    <m/>
    <m/>
    <m/>
    <m/>
    <m/>
    <m/>
    <m/>
    <n v="7441"/>
    <m/>
    <n v="310615"/>
    <m/>
    <n v="191025"/>
    <n v="82568"/>
    <n v="139402"/>
    <n v="6967"/>
    <m/>
    <n v="45077"/>
    <n v="217281"/>
    <n v="181192"/>
    <n v="154162"/>
    <n v="570274"/>
    <n v="59130"/>
    <n v="84462"/>
    <n v="144904"/>
    <n v="1905575"/>
    <n v="29021"/>
    <n v="385548"/>
    <n v="61198"/>
    <n v="17777"/>
    <m/>
    <m/>
    <n v="94300"/>
    <n v="1804761"/>
    <m/>
    <n v="155080"/>
    <m/>
    <n v="1301927"/>
    <n v="43518"/>
    <n v="3305286"/>
    <n v="1500992"/>
    <m/>
    <m/>
    <n v="1804294"/>
    <n v="3305286"/>
    <m/>
    <n v="1294477"/>
    <m/>
    <m/>
    <n v="0"/>
    <m/>
    <n v="133561"/>
    <n v="89358"/>
    <n v="222919"/>
    <n v="-67839"/>
    <m/>
    <m/>
    <m/>
    <m/>
    <m/>
    <s v="0.36"/>
    <n v="540357.12"/>
    <n v="1801"/>
    <n v="0"/>
    <n v="7337"/>
    <n v="16954"/>
    <n v="46753"/>
    <n v="0"/>
    <n v="0"/>
    <n v="1555"/>
    <n v="8084"/>
    <n v="1571"/>
    <n v="6785"/>
    <n v="5480"/>
    <n v="14888"/>
    <n v="1990"/>
    <n v="3389"/>
    <n v="2609"/>
    <n v="12990"/>
    <n v="132186"/>
    <n v="0"/>
    <n v="1724"/>
    <n v="1378"/>
    <n v="6829"/>
    <n v="0"/>
    <n v="0"/>
    <n v="9931"/>
    <n v="174768"/>
    <n v="0"/>
    <n v="395212"/>
    <n v="690546"/>
    <n v="1100309"/>
    <n v="0"/>
    <n v="0"/>
    <n v="75770"/>
    <n v="456108"/>
    <n v="44094"/>
    <n v="128838"/>
    <n v="95583"/>
    <n v="310657"/>
    <n v="48847"/>
    <n v="61167"/>
    <n v="121398"/>
    <n v="394816"/>
    <n v="4098113"/>
    <n v="0"/>
    <n v="137243"/>
    <n v="74467"/>
    <n v="261153"/>
    <n v="0"/>
    <n v="0"/>
    <n v="472863"/>
    <m/>
    <x v="0"/>
    <x v="0"/>
    <m/>
    <m/>
    <n v="8084"/>
    <m/>
    <x v="0"/>
    <x v="0"/>
    <m/>
    <m/>
    <n v="456108"/>
    <n v="125"/>
    <n v="190"/>
    <n v="93"/>
    <n v="85"/>
    <n v="135"/>
    <n v="60"/>
    <n v="34"/>
    <n v="58"/>
    <n v="23"/>
    <n v="1"/>
    <n v="0"/>
    <n v="0"/>
    <n v="1"/>
    <n v="0"/>
    <n v="0"/>
    <n v="1"/>
    <n v="0"/>
    <n v="0"/>
    <n v="0"/>
    <n v="0"/>
    <n v="0"/>
    <n v="0"/>
    <n v="0"/>
    <n v="0"/>
    <n v="1"/>
    <n v="0"/>
    <n v="0"/>
    <n v="0"/>
    <n v="0"/>
  </r>
  <r>
    <n v="206420486"/>
    <x v="912"/>
    <d v="2024-01-01T00:00:00"/>
    <d v="2024-12-31T00:00:00"/>
    <n v="366"/>
    <s v="In Process"/>
    <x v="0"/>
    <x v="35"/>
    <x v="0"/>
    <x v="1"/>
    <s v="10 - Santa Barbara/Ventura"/>
    <x v="92"/>
    <s v="805-687-0788"/>
    <s v="1235 VERONICA SPRINGS ROAD"/>
    <s v="SANTA BARBARA"/>
    <s v="93105"/>
    <s v="ZZT05881G"/>
    <s v="MICHAEL S. RASSLER"/>
    <s v="No"/>
    <m/>
    <n v="59"/>
    <n v="59"/>
    <x v="1"/>
    <n v="21594"/>
    <n v="20077"/>
    <n v="92.97"/>
    <n v="2"/>
    <n v="4"/>
    <m/>
    <m/>
    <n v="31"/>
    <n v="19969"/>
    <m/>
    <m/>
    <m/>
    <n v="77"/>
    <x v="5"/>
    <m/>
    <m/>
    <m/>
    <n v="20077"/>
    <m/>
    <m/>
    <m/>
    <m/>
    <m/>
    <n v="7426503"/>
    <m/>
    <m/>
    <n v="34141"/>
    <n v="7460644"/>
    <n v="8303571"/>
    <n v="-842927"/>
    <n v="1161233"/>
    <m/>
    <m/>
    <n v="318306"/>
    <m/>
    <m/>
    <n v="11462"/>
    <n v="7386572"/>
    <m/>
    <m/>
    <m/>
    <n v="28469"/>
    <m/>
    <m/>
    <m/>
    <n v="7426503"/>
    <m/>
    <m/>
    <m/>
    <m/>
    <m/>
    <m/>
    <m/>
    <m/>
    <m/>
    <m/>
    <m/>
    <m/>
    <m/>
    <m/>
    <m/>
    <m/>
    <m/>
    <m/>
    <m/>
    <m/>
    <m/>
    <n v="0"/>
    <n v="0"/>
    <n v="0"/>
    <n v="0"/>
    <n v="0"/>
    <n v="0"/>
    <n v="0"/>
    <n v="0"/>
    <m/>
    <n v="0"/>
    <m/>
    <m/>
    <m/>
    <m/>
    <m/>
    <m/>
    <m/>
    <m/>
    <m/>
    <m/>
    <m/>
    <m/>
    <m/>
    <m/>
    <m/>
    <m/>
    <m/>
    <m/>
    <m/>
    <m/>
    <m/>
    <m/>
    <m/>
    <m/>
    <m/>
    <m/>
    <m/>
    <m/>
    <m/>
    <m/>
    <m/>
    <m/>
    <m/>
    <m/>
    <m/>
    <m/>
    <m/>
    <m/>
    <m/>
    <m/>
    <m/>
    <m/>
    <m/>
    <m/>
    <m/>
    <m/>
    <m/>
    <m/>
    <m/>
    <m/>
    <m/>
    <m/>
    <m/>
    <m/>
    <m/>
    <m/>
    <m/>
    <m/>
    <m/>
    <m/>
    <m/>
    <m/>
    <n v="3809269"/>
    <n v="1489884"/>
    <n v="3004418"/>
    <n v="312423"/>
    <m/>
    <m/>
    <m/>
    <n v="4221318"/>
    <m/>
    <m/>
    <m/>
    <m/>
    <m/>
    <m/>
    <m/>
    <m/>
    <m/>
    <m/>
    <m/>
    <m/>
    <m/>
    <m/>
    <m/>
    <n v="491102"/>
    <n v="464688"/>
    <n v="206905"/>
    <n v="783302"/>
    <n v="134939"/>
    <n v="216189"/>
    <n v="72982"/>
    <n v="1550471"/>
    <n v="94359"/>
    <n v="1351"/>
    <n v="1791"/>
    <n v="64174"/>
    <m/>
    <m/>
    <m/>
    <n v="6330840"/>
    <m/>
    <n v="620946"/>
    <n v="1175439"/>
    <m/>
    <m/>
    <n v="8127225"/>
    <n v="593194"/>
    <m/>
    <m/>
    <n v="7534031"/>
    <n v="8127225"/>
    <m/>
    <m/>
    <m/>
    <m/>
    <n v="390123"/>
    <n v="1295703"/>
    <m/>
    <n v="1240099"/>
    <n v="2925925"/>
    <n v="-2304979"/>
    <m/>
    <m/>
    <m/>
    <m/>
    <m/>
    <s v="8.92"/>
    <n v="5291290.4799999995"/>
    <n v="1929"/>
    <n v="0"/>
    <n v="1402"/>
    <n v="8227"/>
    <n v="46362"/>
    <n v="1781"/>
    <n v="0"/>
    <n v="13966"/>
    <m/>
    <n v="1962"/>
    <n v="13085"/>
    <n v="5446"/>
    <n v="14152"/>
    <n v="3590"/>
    <n v="1946"/>
    <n v="811"/>
    <n v="13128"/>
    <n v="127787"/>
    <n v="0"/>
    <n v="0"/>
    <n v="8491"/>
    <n v="13511"/>
    <n v="0"/>
    <n v="0"/>
    <n v="22002"/>
    <n v="121788"/>
    <n v="0"/>
    <n v="65525"/>
    <n v="365770"/>
    <n v="1217478"/>
    <n v="83004"/>
    <n v="0"/>
    <n v="290311"/>
    <m/>
    <n v="90229"/>
    <n v="280141"/>
    <n v="114812"/>
    <n v="380118"/>
    <n v="101209"/>
    <n v="85869"/>
    <n v="41090"/>
    <n v="571925"/>
    <n v="3809269"/>
    <n v="0"/>
    <n v="0"/>
    <n v="517082"/>
    <n v="569358"/>
    <n v="0"/>
    <n v="0"/>
    <n v="1086440"/>
    <m/>
    <x v="0"/>
    <x v="0"/>
    <m/>
    <m/>
    <m/>
    <m/>
    <x v="0"/>
    <x v="0"/>
    <m/>
    <m/>
    <m/>
    <n v="84"/>
    <n v="121"/>
    <n v="70"/>
    <n v="51"/>
    <n v="77"/>
    <n v="47"/>
    <n v="41"/>
    <n v="59"/>
    <n v="39"/>
    <n v="0"/>
    <n v="1"/>
    <n v="0"/>
    <n v="1"/>
    <n v="0"/>
    <n v="0"/>
    <n v="0"/>
    <n v="0"/>
    <n v="0"/>
    <n v="1"/>
    <n v="0"/>
    <n v="0"/>
    <n v="0"/>
    <n v="0"/>
    <n v="0"/>
    <n v="1"/>
    <n v="0"/>
    <n v="0"/>
    <n v="0"/>
    <n v="0"/>
  </r>
  <r>
    <n v="206420488"/>
    <x v="913"/>
    <d v="2024-01-01T00:00:00"/>
    <d v="2024-12-31T00:00:00"/>
    <n v="366"/>
    <s v="In Process"/>
    <x v="0"/>
    <x v="35"/>
    <x v="0"/>
    <x v="0"/>
    <s v="10 - Santa Barbara/Ventura"/>
    <x v="93"/>
    <s v="805-925-8877"/>
    <s v="820 WEST COOK STREET"/>
    <s v="SANTA MARIA"/>
    <s v="93458"/>
    <s v="1326670910"/>
    <s v="LANCE BAILEY"/>
    <s v="Yes"/>
    <m/>
    <n v="55"/>
    <n v="55"/>
    <x v="1"/>
    <n v="20130"/>
    <n v="17489"/>
    <n v="202.54"/>
    <n v="251"/>
    <n v="243"/>
    <n v="4447"/>
    <m/>
    <n v="548"/>
    <n v="10917"/>
    <m/>
    <n v="957"/>
    <n v="46"/>
    <n v="574"/>
    <x v="0"/>
    <n v="17489"/>
    <m/>
    <m/>
    <m/>
    <m/>
    <m/>
    <m/>
    <m/>
    <m/>
    <n v="7692374"/>
    <n v="794756"/>
    <n v="809344"/>
    <n v="462"/>
    <n v="7678248"/>
    <n v="8166048"/>
    <n v="-487800"/>
    <n v="-1"/>
    <m/>
    <m/>
    <n v="-487801"/>
    <n v="4217616"/>
    <m/>
    <n v="135681"/>
    <n v="2821093"/>
    <m/>
    <n v="350897"/>
    <n v="23000"/>
    <n v="144087"/>
    <n v="7692374"/>
    <m/>
    <m/>
    <m/>
    <m/>
    <m/>
    <m/>
    <m/>
    <m/>
    <n v="697270"/>
    <m/>
    <m/>
    <m/>
    <m/>
    <m/>
    <m/>
    <m/>
    <m/>
    <m/>
    <n v="96577"/>
    <m/>
    <n v="909"/>
    <m/>
    <m/>
    <m/>
    <n v="885"/>
    <n v="0"/>
    <n v="292818"/>
    <n v="0"/>
    <n v="292204"/>
    <n v="78317"/>
    <n v="118105"/>
    <n v="1713"/>
    <m/>
    <n v="10714"/>
    <m/>
    <m/>
    <m/>
    <m/>
    <m/>
    <m/>
    <m/>
    <m/>
    <m/>
    <m/>
    <m/>
    <m/>
    <m/>
    <m/>
    <m/>
    <m/>
    <m/>
    <m/>
    <m/>
    <m/>
    <m/>
    <m/>
    <m/>
    <m/>
    <m/>
    <m/>
    <m/>
    <m/>
    <m/>
    <m/>
    <m/>
    <m/>
    <n v="662831"/>
    <m/>
    <m/>
    <m/>
    <n v="642"/>
    <m/>
    <n v="46900"/>
    <m/>
    <m/>
    <m/>
    <n v="98971"/>
    <m/>
    <m/>
    <m/>
    <m/>
    <m/>
    <m/>
    <m/>
    <m/>
    <m/>
    <m/>
    <m/>
    <m/>
    <m/>
    <m/>
    <m/>
    <m/>
    <m/>
    <m/>
    <m/>
    <n v="4086269"/>
    <n v="807530"/>
    <n v="3272249"/>
    <n v="202282"/>
    <n v="3407740"/>
    <m/>
    <m/>
    <m/>
    <m/>
    <m/>
    <m/>
    <m/>
    <m/>
    <n v="23174"/>
    <m/>
    <n v="300484"/>
    <m/>
    <n v="170650"/>
    <n v="47572"/>
    <n v="134104"/>
    <n v="5047"/>
    <m/>
    <n v="33988"/>
    <n v="156810"/>
    <n v="272579"/>
    <n v="54959"/>
    <n v="583345"/>
    <n v="61047"/>
    <n v="101529"/>
    <n v="116272"/>
    <n v="2134198"/>
    <n v="34999"/>
    <n v="384100"/>
    <n v="36739"/>
    <n v="7412"/>
    <m/>
    <m/>
    <n v="99300"/>
    <n v="794780"/>
    <m/>
    <n v="188439"/>
    <m/>
    <n v="168263"/>
    <n v="2421"/>
    <n v="1153903"/>
    <n v="1285401"/>
    <m/>
    <m/>
    <n v="-131498"/>
    <n v="1153903"/>
    <m/>
    <n v="158548"/>
    <m/>
    <m/>
    <n v="0"/>
    <m/>
    <n v="203299"/>
    <n v="84141"/>
    <n v="287440"/>
    <n v="-99001"/>
    <m/>
    <m/>
    <m/>
    <m/>
    <m/>
    <s v="-0.06"/>
    <n v="-77124.06"/>
    <n v="2089"/>
    <n v="0"/>
    <n v="3461"/>
    <n v="18254"/>
    <n v="48161"/>
    <n v="0"/>
    <n v="0"/>
    <n v="2078"/>
    <n v="7972"/>
    <n v="597"/>
    <n v="11207"/>
    <n v="467"/>
    <n v="14492"/>
    <n v="2265"/>
    <n v="3318"/>
    <n v="2028"/>
    <n v="11940"/>
    <n v="128329"/>
    <n v="0"/>
    <n v="1045"/>
    <n v="2133"/>
    <n v="1098"/>
    <n v="0"/>
    <n v="0"/>
    <n v="4276"/>
    <n v="183738"/>
    <n v="0"/>
    <n v="192513"/>
    <n v="818621"/>
    <n v="1140175"/>
    <n v="0"/>
    <n v="0"/>
    <n v="105785"/>
    <n v="399735"/>
    <n v="17001"/>
    <n v="197172"/>
    <n v="7667"/>
    <n v="321217"/>
    <n v="50410"/>
    <n v="72993"/>
    <n v="97086"/>
    <n v="482156"/>
    <n v="4086269"/>
    <n v="0"/>
    <n v="74543"/>
    <n v="126718"/>
    <n v="41353"/>
    <n v="0"/>
    <n v="0"/>
    <n v="242614"/>
    <m/>
    <x v="0"/>
    <x v="0"/>
    <m/>
    <m/>
    <n v="7972"/>
    <m/>
    <x v="0"/>
    <x v="0"/>
    <m/>
    <m/>
    <n v="399735"/>
    <n v="125"/>
    <n v="184"/>
    <n v="93"/>
    <n v="80"/>
    <n v="120"/>
    <n v="59"/>
    <n v="39"/>
    <n v="56"/>
    <n v="31"/>
    <n v="1"/>
    <n v="0"/>
    <n v="0"/>
    <n v="1"/>
    <n v="0"/>
    <n v="0"/>
    <n v="1"/>
    <n v="0"/>
    <n v="0"/>
    <n v="0"/>
    <n v="0"/>
    <n v="0"/>
    <n v="0"/>
    <n v="0"/>
    <n v="0"/>
    <n v="1"/>
    <n v="0"/>
    <n v="0"/>
    <n v="0"/>
    <n v="0"/>
  </r>
  <r>
    <n v="206420499"/>
    <x v="914"/>
    <d v="2024-01-01T00:00:00"/>
    <d v="2024-12-31T00:00:00"/>
    <n v="366"/>
    <s v="In Process"/>
    <x v="0"/>
    <x v="35"/>
    <x v="0"/>
    <x v="0"/>
    <s v="10 - Santa Barbara/Ventura"/>
    <x v="92"/>
    <s v="805-682-7443"/>
    <s v="623 WEST JUNIPERO STREET"/>
    <s v="SANTA BARBARA"/>
    <s v="93015"/>
    <s v="1144982281"/>
    <s v="MICHAEL SMILOW"/>
    <s v="Yes"/>
    <m/>
    <n v="138"/>
    <n v="138"/>
    <x v="0"/>
    <n v="50508"/>
    <n v="40975"/>
    <n v="185.58"/>
    <n v="746"/>
    <n v="727"/>
    <n v="12234"/>
    <n v="4235"/>
    <n v="3495"/>
    <n v="17673"/>
    <m/>
    <n v="226"/>
    <n v="1995"/>
    <n v="1117"/>
    <x v="0"/>
    <n v="40975"/>
    <m/>
    <m/>
    <m/>
    <m/>
    <m/>
    <m/>
    <m/>
    <m/>
    <n v="24252935"/>
    <n v="6361017"/>
    <n v="4290495"/>
    <n v="54603"/>
    <n v="26378060"/>
    <n v="23435432"/>
    <n v="2942628"/>
    <n v="-12591"/>
    <m/>
    <m/>
    <n v="2930037"/>
    <n v="7241255"/>
    <n v="2506679"/>
    <n v="2068676"/>
    <n v="10460577"/>
    <m/>
    <n v="133768"/>
    <n v="1180832"/>
    <n v="661148"/>
    <n v="24252935"/>
    <m/>
    <m/>
    <m/>
    <m/>
    <m/>
    <m/>
    <m/>
    <m/>
    <n v="4640226"/>
    <m/>
    <n v="785188"/>
    <m/>
    <n v="315631"/>
    <m/>
    <n v="349383"/>
    <m/>
    <m/>
    <m/>
    <n v="49254"/>
    <m/>
    <n v="221335"/>
    <m/>
    <m/>
    <m/>
    <n v="221335"/>
    <n v="0"/>
    <n v="1758715"/>
    <n v="740740"/>
    <n v="1802577"/>
    <n v="799721"/>
    <n v="867746"/>
    <n v="79209"/>
    <m/>
    <n v="90974"/>
    <m/>
    <m/>
    <m/>
    <m/>
    <m/>
    <m/>
    <m/>
    <m/>
    <m/>
    <m/>
    <m/>
    <m/>
    <m/>
    <m/>
    <m/>
    <m/>
    <m/>
    <m/>
    <m/>
    <m/>
    <m/>
    <m/>
    <m/>
    <m/>
    <m/>
    <m/>
    <m/>
    <m/>
    <m/>
    <m/>
    <m/>
    <m/>
    <n v="-623378"/>
    <m/>
    <n v="100719"/>
    <m/>
    <n v="786480"/>
    <m/>
    <n v="3719551"/>
    <m/>
    <m/>
    <m/>
    <n v="26782"/>
    <m/>
    <n v="280341"/>
    <m/>
    <m/>
    <m/>
    <m/>
    <m/>
    <m/>
    <m/>
    <m/>
    <m/>
    <m/>
    <m/>
    <m/>
    <m/>
    <m/>
    <m/>
    <m/>
    <m/>
    <n v="10169654"/>
    <n v="2531054"/>
    <n v="10734724"/>
    <n v="149076"/>
    <n v="8992063"/>
    <m/>
    <m/>
    <m/>
    <m/>
    <m/>
    <m/>
    <m/>
    <m/>
    <n v="27957"/>
    <m/>
    <n v="1073654"/>
    <n v="171061"/>
    <n v="798473"/>
    <n v="368510"/>
    <n v="445941"/>
    <n v="81041"/>
    <m/>
    <n v="41299"/>
    <n v="687657"/>
    <n v="383363"/>
    <n v="254967"/>
    <n v="1751255"/>
    <n v="147961"/>
    <n v="185536"/>
    <n v="107855"/>
    <n v="4626964"/>
    <n v="275201"/>
    <n v="1747084"/>
    <n v="231875"/>
    <n v="74989"/>
    <n v="98229"/>
    <m/>
    <n v="862497"/>
    <n v="5382743"/>
    <m/>
    <n v="995634"/>
    <n v="9698"/>
    <n v="203953"/>
    <n v="783333"/>
    <n v="7375361"/>
    <n v="4942889"/>
    <m/>
    <m/>
    <n v="2432472"/>
    <n v="7375361"/>
    <n v="-376242"/>
    <m/>
    <n v="52491"/>
    <m/>
    <n v="0"/>
    <m/>
    <n v="290970"/>
    <n v="1312027"/>
    <n v="1602997"/>
    <n v="-607363"/>
    <m/>
    <m/>
    <m/>
    <m/>
    <m/>
    <s v="0.35"/>
    <n v="1730011.15"/>
    <n v="2818"/>
    <n v="0"/>
    <n v="14432"/>
    <n v="45215"/>
    <n v="112297"/>
    <n v="0"/>
    <n v="0"/>
    <n v="5178"/>
    <n v="30334"/>
    <n v="6975"/>
    <n v="13591"/>
    <n v="9942"/>
    <n v="32207"/>
    <n v="2331"/>
    <n v="2281"/>
    <n v="1722"/>
    <n v="18410"/>
    <n v="297733"/>
    <n v="0"/>
    <n v="5404"/>
    <n v="4859"/>
    <n v="9821"/>
    <n v="0"/>
    <n v="3033"/>
    <n v="23117"/>
    <n v="266266"/>
    <n v="0"/>
    <n v="653177"/>
    <n v="2313496"/>
    <n v="2825003"/>
    <n v="0"/>
    <n v="0"/>
    <n v="259655"/>
    <n v="1708330"/>
    <n v="148648"/>
    <n v="234430"/>
    <n v="170898"/>
    <n v="750957"/>
    <n v="103734"/>
    <n v="57465"/>
    <n v="93610"/>
    <n v="583985"/>
    <n v="10169654"/>
    <n v="0"/>
    <n v="297209"/>
    <n v="218652"/>
    <n v="343742"/>
    <n v="0"/>
    <n v="151659"/>
    <n v="1011262"/>
    <m/>
    <x v="0"/>
    <x v="0"/>
    <m/>
    <m/>
    <n v="30334"/>
    <m/>
    <x v="0"/>
    <x v="0"/>
    <m/>
    <m/>
    <n v="1708330"/>
    <n v="184"/>
    <n v="231"/>
    <n v="137"/>
    <n v="143"/>
    <n v="187"/>
    <n v="98"/>
    <n v="71"/>
    <n v="91"/>
    <n v="51"/>
    <n v="1"/>
    <n v="0"/>
    <n v="0"/>
    <n v="0"/>
    <n v="0"/>
    <n v="1"/>
    <n v="1"/>
    <n v="0"/>
    <n v="0"/>
    <n v="0"/>
    <n v="0"/>
    <n v="0"/>
    <n v="0"/>
    <n v="0"/>
    <n v="0"/>
    <n v="1"/>
    <n v="0"/>
    <n v="0"/>
    <n v="0"/>
    <n v="0"/>
  </r>
  <r>
    <n v="206420510"/>
    <x v="915"/>
    <d v="2023-10-01T00:00:00"/>
    <d v="2024-09-30T00:00:00"/>
    <n v="366"/>
    <s v="In Process"/>
    <x v="0"/>
    <x v="35"/>
    <x v="0"/>
    <x v="1"/>
    <s v="10 - Santa Barbara/Ventura"/>
    <x v="92"/>
    <s v="805-687-0701"/>
    <s v="2566 TREASURE DRIVE"/>
    <s v="SANTA BARBARA"/>
    <s v="93105"/>
    <s v="LTC88F"/>
    <s v="ANNA LEILA ANTONIO"/>
    <s v="Yes"/>
    <s v="COVENANT LIVING COMMUNITIES &amp; SERVICES"/>
    <n v="63"/>
    <n v="63"/>
    <x v="2"/>
    <n v="23058"/>
    <n v="20367"/>
    <n v="88.33"/>
    <n v="263"/>
    <n v="264"/>
    <n v="6023"/>
    <n v="1517"/>
    <n v="1130"/>
    <n v="6097"/>
    <m/>
    <m/>
    <n v="5451"/>
    <n v="149"/>
    <x v="0"/>
    <n v="20367"/>
    <m/>
    <m/>
    <m/>
    <m/>
    <m/>
    <m/>
    <m/>
    <m/>
    <n v="14025000"/>
    <n v="2433316"/>
    <n v="4636319"/>
    <n v="170525"/>
    <n v="11992522"/>
    <n v="12041285"/>
    <n v="-48763"/>
    <n v="476886"/>
    <m/>
    <m/>
    <n v="428123"/>
    <n v="5084014"/>
    <n v="1280500"/>
    <n v="683628"/>
    <n v="3685725"/>
    <m/>
    <m/>
    <n v="3202061"/>
    <n v="89072"/>
    <n v="14025000"/>
    <m/>
    <m/>
    <m/>
    <m/>
    <m/>
    <m/>
    <m/>
    <m/>
    <n v="1204878"/>
    <n v="345107"/>
    <n v="376854"/>
    <n v="107772"/>
    <n v="47558"/>
    <m/>
    <n v="135605"/>
    <m/>
    <m/>
    <m/>
    <m/>
    <m/>
    <n v="215072"/>
    <m/>
    <n v="470"/>
    <m/>
    <n v="95793"/>
    <n v="0"/>
    <n v="951498"/>
    <n v="0"/>
    <n v="767188"/>
    <n v="307145"/>
    <n v="209318"/>
    <n v="102374"/>
    <m/>
    <n v="0"/>
    <m/>
    <m/>
    <m/>
    <m/>
    <m/>
    <m/>
    <m/>
    <m/>
    <m/>
    <m/>
    <m/>
    <m/>
    <m/>
    <m/>
    <m/>
    <m/>
    <m/>
    <m/>
    <m/>
    <m/>
    <m/>
    <m/>
    <m/>
    <m/>
    <m/>
    <m/>
    <m/>
    <m/>
    <n v="2180"/>
    <m/>
    <m/>
    <m/>
    <n v="1491424"/>
    <n v="76163"/>
    <n v="668629"/>
    <n v="71060"/>
    <n v="292943"/>
    <m/>
    <n v="1493270"/>
    <m/>
    <m/>
    <m/>
    <m/>
    <m/>
    <n v="33939"/>
    <m/>
    <m/>
    <m/>
    <m/>
    <m/>
    <m/>
    <m/>
    <m/>
    <m/>
    <m/>
    <m/>
    <m/>
    <m/>
    <n v="506711"/>
    <m/>
    <m/>
    <m/>
    <n v="4434029"/>
    <n v="1539391"/>
    <n v="6067865"/>
    <m/>
    <n v="4617748"/>
    <m/>
    <m/>
    <m/>
    <m/>
    <m/>
    <m/>
    <m/>
    <m/>
    <n v="151630"/>
    <m/>
    <n v="614008"/>
    <m/>
    <n v="465953"/>
    <n v="172446"/>
    <n v="224289"/>
    <n v="60798"/>
    <m/>
    <n v="10596"/>
    <n v="521570"/>
    <n v="399047"/>
    <n v="80963"/>
    <n v="1128096"/>
    <n v="218940"/>
    <n v="229952"/>
    <n v="123634"/>
    <n v="2046882"/>
    <n v="667181"/>
    <n v="33158"/>
    <m/>
    <n v="74424"/>
    <n v="192738"/>
    <m/>
    <n v="7232"/>
    <n v="1065619"/>
    <n v="12022876"/>
    <n v="7802246"/>
    <n v="642364"/>
    <m/>
    <n v="75646"/>
    <n v="21608751"/>
    <n v="216695"/>
    <n v="185638"/>
    <n v="21029099"/>
    <n v="177319"/>
    <n v="21608751"/>
    <m/>
    <m/>
    <m/>
    <n v="17459998"/>
    <n v="142374"/>
    <n v="11828747"/>
    <m/>
    <n v="2268179"/>
    <n v="14239300"/>
    <n v="-6437054"/>
    <m/>
    <m/>
    <n v="3569101"/>
    <n v="21029099"/>
    <m/>
    <s v="0.01"/>
    <n v="2166.9499999999998"/>
    <n v="1960"/>
    <n v="0"/>
    <n v="8142"/>
    <n v="18765"/>
    <n v="38364"/>
    <n v="0"/>
    <n v="0"/>
    <n v="4131"/>
    <m/>
    <n v="1622"/>
    <n v="12181"/>
    <n v="2532"/>
    <n v="24312"/>
    <n v="5312"/>
    <n v="6079"/>
    <n v="1912"/>
    <n v="9870"/>
    <n v="135182"/>
    <n v="0"/>
    <n v="145"/>
    <n v="3236"/>
    <n v="15998"/>
    <n v="0"/>
    <n v="0"/>
    <n v="19379"/>
    <n v="124139"/>
    <n v="0"/>
    <n v="460984"/>
    <n v="955276"/>
    <n v="1045853"/>
    <n v="0"/>
    <n v="0"/>
    <n v="178049"/>
    <m/>
    <n v="60307"/>
    <n v="234916"/>
    <n v="46161"/>
    <n v="473195"/>
    <n v="129154"/>
    <n v="139270"/>
    <n v="91000"/>
    <n v="495725"/>
    <n v="4434029"/>
    <n v="0"/>
    <n v="10777"/>
    <n v="197748"/>
    <n v="630846"/>
    <n v="0"/>
    <n v="0"/>
    <n v="839371"/>
    <m/>
    <x v="0"/>
    <x v="0"/>
    <m/>
    <m/>
    <m/>
    <m/>
    <x v="0"/>
    <x v="0"/>
    <m/>
    <m/>
    <m/>
    <n v="155"/>
    <n v="206"/>
    <n v="95"/>
    <n v="48"/>
    <n v="79"/>
    <n v="29"/>
    <n v="29"/>
    <n v="51"/>
    <n v="18"/>
    <n v="0"/>
    <n v="1"/>
    <n v="0"/>
    <n v="0"/>
    <n v="1"/>
    <n v="0"/>
    <n v="1"/>
    <n v="0"/>
    <n v="0"/>
    <n v="0"/>
    <n v="0"/>
    <n v="0"/>
    <n v="0"/>
    <n v="0"/>
    <n v="0"/>
    <n v="1"/>
    <n v="0"/>
    <n v="0"/>
    <n v="0"/>
    <n v="0"/>
  </r>
  <r>
    <n v="206420523"/>
    <x v="916"/>
    <d v="2024-01-01T00:00:00"/>
    <d v="2024-12-31T00:00:00"/>
    <n v="366"/>
    <s v="In Process"/>
    <x v="1"/>
    <x v="35"/>
    <x v="1"/>
    <x v="1"/>
    <s v="10 - Santa Barbara/Ventura"/>
    <x v="94"/>
    <s v="805-688-3263"/>
    <s v="636 ATTERDAG ROAD"/>
    <s v="SOLVANG"/>
    <s v="93463-0000"/>
    <s v="ZZT06353F"/>
    <s v="CHRISTOPHER PARKER"/>
    <s v="No"/>
    <s v="SOLVANG LUTHERAN HOME, INC."/>
    <n v="54"/>
    <n v="54"/>
    <x v="1"/>
    <n v="19764"/>
    <n v="16279"/>
    <n v="82.37"/>
    <n v="120"/>
    <n v="123"/>
    <n v="2464"/>
    <n v="27"/>
    <n v="893"/>
    <n v="7055"/>
    <m/>
    <m/>
    <n v="5840"/>
    <m/>
    <x v="0"/>
    <n v="16279"/>
    <m/>
    <m/>
    <m/>
    <m/>
    <m/>
    <m/>
    <m/>
    <m/>
    <n v="6914796"/>
    <n v="956822"/>
    <n v="979397"/>
    <n v="26184"/>
    <n v="6918405"/>
    <n v="7478475"/>
    <n v="-560070"/>
    <n v="1359279"/>
    <m/>
    <m/>
    <n v="799209"/>
    <n v="1042446"/>
    <n v="11782"/>
    <n v="379047"/>
    <n v="2994597"/>
    <m/>
    <m/>
    <n v="2486924"/>
    <m/>
    <n v="6914796"/>
    <m/>
    <m/>
    <m/>
    <m/>
    <m/>
    <m/>
    <m/>
    <m/>
    <n v="902080"/>
    <m/>
    <n v="29984"/>
    <m/>
    <m/>
    <m/>
    <m/>
    <m/>
    <m/>
    <m/>
    <m/>
    <m/>
    <n v="24758"/>
    <m/>
    <m/>
    <m/>
    <n v="15243"/>
    <n v="0"/>
    <n v="425830"/>
    <n v="0"/>
    <n v="360925"/>
    <n v="49000"/>
    <n v="70138"/>
    <n v="18296"/>
    <m/>
    <n v="17390"/>
    <m/>
    <m/>
    <m/>
    <m/>
    <m/>
    <m/>
    <m/>
    <m/>
    <m/>
    <m/>
    <m/>
    <m/>
    <m/>
    <m/>
    <m/>
    <m/>
    <m/>
    <m/>
    <m/>
    <m/>
    <m/>
    <m/>
    <m/>
    <m/>
    <m/>
    <m/>
    <m/>
    <m/>
    <n v="88373"/>
    <m/>
    <m/>
    <m/>
    <n v="-26312"/>
    <m/>
    <n v="13693"/>
    <m/>
    <n v="101530"/>
    <m/>
    <n v="802113"/>
    <m/>
    <m/>
    <m/>
    <m/>
    <m/>
    <m/>
    <m/>
    <m/>
    <m/>
    <m/>
    <m/>
    <m/>
    <m/>
    <m/>
    <m/>
    <m/>
    <m/>
    <m/>
    <m/>
    <m/>
    <m/>
    <m/>
    <m/>
    <n v="7888142"/>
    <n v="2889331"/>
    <n v="5984139"/>
    <n v="302872"/>
    <n v="3293807"/>
    <m/>
    <m/>
    <m/>
    <m/>
    <m/>
    <m/>
    <m/>
    <m/>
    <n v="6737"/>
    <m/>
    <n v="202915"/>
    <m/>
    <n v="170437"/>
    <n v="12333"/>
    <n v="67368"/>
    <n v="18048"/>
    <m/>
    <n v="18815"/>
    <n v="69882"/>
    <n v="34516"/>
    <n v="68798"/>
    <n v="1101743"/>
    <n v="66128"/>
    <n v="406022"/>
    <n v="40035"/>
    <n v="1817057"/>
    <n v="61919"/>
    <m/>
    <n v="66"/>
    <n v="2851"/>
    <n v="15790"/>
    <m/>
    <n v="3208"/>
    <n v="5445551"/>
    <m/>
    <n v="29269382"/>
    <n v="648355"/>
    <n v="224823"/>
    <m/>
    <n v="35588111"/>
    <n v="2005311"/>
    <m/>
    <n v="13108917"/>
    <n v="20473883"/>
    <n v="35588111"/>
    <m/>
    <m/>
    <m/>
    <m/>
    <n v="873290"/>
    <n v="45108012"/>
    <m/>
    <n v="5787823"/>
    <n v="51769125"/>
    <n v="-22499743"/>
    <m/>
    <m/>
    <n v="5196832"/>
    <n v="13432924"/>
    <n v="-324007"/>
    <s v="2.29"/>
    <n v="4592162.1900000004"/>
    <n v="1826"/>
    <n v="0"/>
    <n v="4683"/>
    <n v="13610"/>
    <n v="48416"/>
    <n v="0"/>
    <n v="0"/>
    <n v="5418"/>
    <m/>
    <n v="441"/>
    <n v="1204"/>
    <n v="1939"/>
    <n v="23090"/>
    <n v="1548"/>
    <n v="9942"/>
    <n v="649"/>
    <n v="17944"/>
    <n v="130710"/>
    <n v="0"/>
    <n v="236"/>
    <n v="950"/>
    <n v="2019"/>
    <n v="0"/>
    <n v="0"/>
    <n v="3205"/>
    <n v="121527"/>
    <n v="0"/>
    <n v="256595"/>
    <n v="552942"/>
    <n v="1172498"/>
    <n v="0"/>
    <n v="0"/>
    <n v="190923"/>
    <m/>
    <n v="19547"/>
    <n v="23067"/>
    <n v="37574"/>
    <n v="471915"/>
    <n v="46861"/>
    <n v="237105"/>
    <n v="29268"/>
    <n v="1008706"/>
    <n v="4168528"/>
    <n v="0"/>
    <n v="18792"/>
    <n v="66396"/>
    <n v="87755"/>
    <n v="0"/>
    <n v="0"/>
    <n v="172943"/>
    <m/>
    <x v="0"/>
    <x v="0"/>
    <m/>
    <m/>
    <m/>
    <m/>
    <x v="0"/>
    <x v="0"/>
    <m/>
    <m/>
    <m/>
    <n v="119"/>
    <n v="155"/>
    <n v="97"/>
    <n v="50"/>
    <n v="71"/>
    <n v="36"/>
    <n v="35"/>
    <n v="50"/>
    <n v="26"/>
    <n v="0"/>
    <n v="1"/>
    <n v="0"/>
    <n v="1"/>
    <n v="0"/>
    <n v="0"/>
    <n v="1"/>
    <n v="0"/>
    <n v="0"/>
    <n v="0"/>
    <n v="0"/>
    <n v="0"/>
    <n v="0"/>
    <n v="0"/>
    <n v="0"/>
    <n v="0"/>
    <n v="0"/>
    <n v="1"/>
    <n v="0"/>
    <n v="0"/>
  </r>
  <r>
    <n v="206420534"/>
    <x v="917"/>
    <d v="2024-01-01T00:00:00"/>
    <d v="2024-12-31T00:00:00"/>
    <n v="366"/>
    <s v="In Process"/>
    <x v="1"/>
    <x v="35"/>
    <x v="1"/>
    <x v="1"/>
    <s v="10 - Santa Barbara/Ventura"/>
    <x v="92"/>
    <s v="805-687-1571"/>
    <s v="900 CALLE DE LOS AMIGOS"/>
    <s v="SANTA BARBARA"/>
    <s v="93105-0000"/>
    <s v="1255412763"/>
    <s v="JEREMIAH HOVSEPIAN BEARCE"/>
    <s v="Yes"/>
    <s v="HUMANGOOD"/>
    <n v="80"/>
    <n v="80"/>
    <x v="2"/>
    <n v="29280"/>
    <n v="20401"/>
    <n v="160.38999999999999"/>
    <n v="473"/>
    <n v="473"/>
    <n v="6286"/>
    <n v="2324"/>
    <n v="2307"/>
    <n v="6344"/>
    <n v="38"/>
    <m/>
    <n v="3102"/>
    <m/>
    <x v="0"/>
    <n v="20401"/>
    <m/>
    <m/>
    <m/>
    <m/>
    <m/>
    <m/>
    <m/>
    <m/>
    <n v="10369529"/>
    <n v="3251175"/>
    <n v="1597642"/>
    <n v="4673"/>
    <n v="12027735"/>
    <n v="14138442"/>
    <n v="-2110707"/>
    <n v="6104337"/>
    <m/>
    <m/>
    <n v="3993630"/>
    <n v="3195082"/>
    <n v="1181255"/>
    <n v="1172614"/>
    <n v="3224562"/>
    <n v="19315"/>
    <m/>
    <n v="1576701"/>
    <m/>
    <n v="10369529"/>
    <m/>
    <m/>
    <m/>
    <m/>
    <m/>
    <m/>
    <m/>
    <m/>
    <n v="2299846"/>
    <n v="62375"/>
    <n v="795372"/>
    <n v="9425"/>
    <n v="1617"/>
    <m/>
    <n v="10134"/>
    <m/>
    <n v="7360"/>
    <m/>
    <m/>
    <m/>
    <n v="65046"/>
    <m/>
    <m/>
    <m/>
    <n v="15495"/>
    <n v="0"/>
    <n v="1264358"/>
    <n v="0"/>
    <n v="1218317"/>
    <n v="68470"/>
    <n v="441094"/>
    <n v="144405"/>
    <m/>
    <n v="99036"/>
    <m/>
    <m/>
    <m/>
    <m/>
    <m/>
    <m/>
    <m/>
    <m/>
    <m/>
    <m/>
    <m/>
    <m/>
    <m/>
    <m/>
    <m/>
    <m/>
    <m/>
    <m/>
    <m/>
    <m/>
    <m/>
    <m/>
    <m/>
    <m/>
    <m/>
    <m/>
    <m/>
    <m/>
    <n v="-78573"/>
    <m/>
    <m/>
    <m/>
    <n v="206390"/>
    <n v="39712"/>
    <n v="407144"/>
    <n v="6337"/>
    <n v="262146"/>
    <m/>
    <n v="742678"/>
    <m/>
    <n v="11808"/>
    <m/>
    <m/>
    <m/>
    <m/>
    <m/>
    <m/>
    <m/>
    <m/>
    <m/>
    <m/>
    <m/>
    <m/>
    <m/>
    <m/>
    <m/>
    <m/>
    <m/>
    <m/>
    <m/>
    <m/>
    <m/>
    <n v="13793027"/>
    <n v="5739247"/>
    <n v="20198106"/>
    <n v="553303"/>
    <n v="6972270"/>
    <m/>
    <m/>
    <m/>
    <m/>
    <m/>
    <m/>
    <m/>
    <m/>
    <n v="21541"/>
    <m/>
    <n v="404762"/>
    <n v="31382"/>
    <n v="371316"/>
    <n v="15171"/>
    <n v="341652"/>
    <n v="79575"/>
    <m/>
    <n v="134754"/>
    <n v="475410"/>
    <n v="162261"/>
    <n v="88003"/>
    <n v="850052"/>
    <n v="203037"/>
    <n v="392348"/>
    <n v="312028"/>
    <n v="2112435"/>
    <n v="589797"/>
    <n v="16384"/>
    <m/>
    <n v="48384"/>
    <n v="165653"/>
    <m/>
    <n v="350227"/>
    <n v="2050410"/>
    <m/>
    <n v="40580201"/>
    <n v="4753518"/>
    <n v="153979468"/>
    <n v="233876"/>
    <n v="201597473"/>
    <n v="6212103"/>
    <n v="70599181"/>
    <n v="39857542"/>
    <n v="84928647"/>
    <n v="201597473"/>
    <m/>
    <n v="142288239"/>
    <m/>
    <m/>
    <n v="3878662"/>
    <n v="50015740"/>
    <m/>
    <n v="43705928"/>
    <n v="97600330"/>
    <n v="-57020129"/>
    <m/>
    <m/>
    <n v="40604185"/>
    <n v="40604185"/>
    <n v="-746643"/>
    <s v="0.00"/>
    <n v="0"/>
    <n v="2537"/>
    <n v="0"/>
    <n v="13943"/>
    <n v="29997"/>
    <n v="54066"/>
    <n v="0"/>
    <n v="0"/>
    <n v="4726"/>
    <n v="2490"/>
    <n v="3594"/>
    <n v="4642"/>
    <n v="2442"/>
    <n v="13734"/>
    <n v="3843"/>
    <n v="9784"/>
    <n v="3592"/>
    <n v="9250"/>
    <n v="158640"/>
    <n v="0"/>
    <n v="2217"/>
    <n v="633"/>
    <n v="98"/>
    <n v="0"/>
    <n v="17"/>
    <n v="2965"/>
    <n v="156219"/>
    <n v="0"/>
    <n v="858500"/>
    <n v="1495360"/>
    <n v="1521382"/>
    <n v="0"/>
    <n v="0"/>
    <n v="228085"/>
    <n v="71269"/>
    <n v="104175"/>
    <n v="99199"/>
    <n v="47145"/>
    <n v="292393"/>
    <n v="140171"/>
    <n v="237201"/>
    <n v="218081"/>
    <n v="439609"/>
    <n v="5908789"/>
    <n v="0"/>
    <n v="126517"/>
    <n v="56079"/>
    <n v="5621"/>
    <n v="0"/>
    <n v="1312"/>
    <n v="189529"/>
    <m/>
    <x v="0"/>
    <x v="0"/>
    <m/>
    <m/>
    <n v="2490"/>
    <m/>
    <x v="0"/>
    <x v="0"/>
    <m/>
    <m/>
    <n v="71269"/>
    <n v="109"/>
    <n v="150"/>
    <n v="78"/>
    <n v="87"/>
    <n v="126"/>
    <n v="61"/>
    <n v="40"/>
    <n v="54"/>
    <n v="34"/>
    <n v="0"/>
    <n v="1"/>
    <n v="0"/>
    <n v="0"/>
    <n v="1"/>
    <n v="0"/>
    <n v="1"/>
    <n v="0"/>
    <n v="0"/>
    <n v="0"/>
    <n v="0"/>
    <n v="0"/>
    <n v="0"/>
    <n v="0"/>
    <n v="0"/>
    <n v="0"/>
    <n v="0"/>
    <n v="1"/>
    <n v="0"/>
    <n v="0"/>
  </r>
  <r>
    <n v="206420607"/>
    <x v="918"/>
    <d v="2024-01-01T00:00:00"/>
    <d v="2024-12-31T00:00:00"/>
    <n v="366"/>
    <s v="In Process"/>
    <x v="1"/>
    <x v="35"/>
    <x v="1"/>
    <x v="1"/>
    <s v="10 - Santa Barbara/Ventura"/>
    <x v="92"/>
    <s v="805-969-8011"/>
    <s v="300 HOT SPRINGS ROAD"/>
    <s v="SANTA BARBARA"/>
    <s v="93108-0000"/>
    <s v="NONE"/>
    <s v="DAVID DUARTE"/>
    <s v="No"/>
    <m/>
    <n v="52"/>
    <n v="52"/>
    <x v="1"/>
    <n v="19032"/>
    <n v="12406"/>
    <n v="65.180000000000007"/>
    <n v="101"/>
    <n v="93"/>
    <n v="1292"/>
    <m/>
    <m/>
    <m/>
    <m/>
    <m/>
    <m/>
    <n v="11114"/>
    <x v="0"/>
    <n v="12406"/>
    <m/>
    <m/>
    <m/>
    <m/>
    <m/>
    <m/>
    <m/>
    <m/>
    <n v="2428194"/>
    <n v="699194"/>
    <n v="110869"/>
    <n v="1166"/>
    <n v="3017685"/>
    <n v="15941096"/>
    <n v="-12923411"/>
    <n v="15930060"/>
    <m/>
    <m/>
    <n v="3006649"/>
    <n v="708724"/>
    <m/>
    <m/>
    <m/>
    <m/>
    <m/>
    <m/>
    <n v="1719470"/>
    <n v="2428194"/>
    <m/>
    <m/>
    <m/>
    <m/>
    <m/>
    <m/>
    <m/>
    <m/>
    <n v="566980"/>
    <m/>
    <m/>
    <m/>
    <m/>
    <m/>
    <m/>
    <m/>
    <m/>
    <m/>
    <m/>
    <m/>
    <m/>
    <m/>
    <n v="132214"/>
    <m/>
    <n v="0"/>
    <n v="0"/>
    <n v="447988"/>
    <n v="0"/>
    <n v="184521"/>
    <n v="25882"/>
    <n v="38334"/>
    <n v="1942"/>
    <m/>
    <n v="527"/>
    <m/>
    <m/>
    <m/>
    <m/>
    <m/>
    <m/>
    <m/>
    <m/>
    <m/>
    <m/>
    <m/>
    <m/>
    <m/>
    <m/>
    <m/>
    <m/>
    <m/>
    <m/>
    <m/>
    <m/>
    <m/>
    <m/>
    <m/>
    <m/>
    <m/>
    <m/>
    <m/>
    <m/>
    <m/>
    <m/>
    <m/>
    <m/>
    <n v="110869"/>
    <m/>
    <m/>
    <m/>
    <m/>
    <m/>
    <m/>
    <m/>
    <m/>
    <m/>
    <m/>
    <m/>
    <m/>
    <m/>
    <m/>
    <m/>
    <m/>
    <m/>
    <m/>
    <m/>
    <m/>
    <m/>
    <m/>
    <m/>
    <m/>
    <m/>
    <m/>
    <m/>
    <m/>
    <m/>
    <n v="12451741"/>
    <n v="6232774"/>
    <n v="17465121"/>
    <n v="354773"/>
    <n v="4075821"/>
    <m/>
    <m/>
    <m/>
    <m/>
    <m/>
    <m/>
    <m/>
    <m/>
    <n v="527"/>
    <m/>
    <n v="356121"/>
    <m/>
    <n v="131037"/>
    <n v="44072"/>
    <n v="38328"/>
    <n v="1942"/>
    <m/>
    <m/>
    <n v="1823383"/>
    <n v="832766"/>
    <n v="16469"/>
    <n v="1829780"/>
    <n v="122776"/>
    <n v="315218"/>
    <n v="51920"/>
    <n v="2917729"/>
    <n v="2815961"/>
    <n v="25283"/>
    <n v="62451"/>
    <n v="257476"/>
    <m/>
    <n v="222036"/>
    <m/>
    <n v="12262940"/>
    <n v="37179777"/>
    <n v="111407949"/>
    <n v="1120823"/>
    <n v="231411"/>
    <n v="230949"/>
    <n v="162433849"/>
    <n v="6983489"/>
    <n v="97982671"/>
    <n v="16857431"/>
    <n v="40610258"/>
    <n v="162433849"/>
    <m/>
    <m/>
    <m/>
    <m/>
    <n v="25087652"/>
    <n v="143466462"/>
    <m/>
    <n v="6690940"/>
    <n v="175245054"/>
    <n v="-63837105"/>
    <m/>
    <m/>
    <m/>
    <n v="16857431"/>
    <m/>
    <s v="0.89"/>
    <n v="6215305.21"/>
    <n v="1966"/>
    <n v="0"/>
    <n v="9593"/>
    <n v="12563"/>
    <n v="40848"/>
    <n v="0"/>
    <n v="0"/>
    <n v="5793"/>
    <m/>
    <n v="15846"/>
    <n v="20969"/>
    <m/>
    <n v="32360"/>
    <n v="1376"/>
    <n v="5248"/>
    <n v="1260"/>
    <n v="17252"/>
    <n v="165074"/>
    <n v="0"/>
    <n v="162"/>
    <n v="0"/>
    <n v="0"/>
    <n v="0"/>
    <n v="0"/>
    <n v="162"/>
    <n v="128321"/>
    <n v="0"/>
    <n v="493182"/>
    <n v="539889"/>
    <n v="1123010"/>
    <n v="0"/>
    <n v="0"/>
    <n v="236023"/>
    <m/>
    <n v="568247"/>
    <n v="500335"/>
    <m/>
    <n v="863443"/>
    <n v="71672"/>
    <n v="169460"/>
    <n v="35017"/>
    <n v="1057351"/>
    <n v="5785950"/>
    <n v="0"/>
    <n v="17233"/>
    <n v="0"/>
    <n v="0"/>
    <n v="0"/>
    <n v="0"/>
    <n v="17233"/>
    <m/>
    <x v="0"/>
    <x v="0"/>
    <m/>
    <m/>
    <m/>
    <m/>
    <x v="0"/>
    <x v="0"/>
    <m/>
    <m/>
    <m/>
    <n v="107"/>
    <n v="173"/>
    <n v="59"/>
    <n v="56"/>
    <n v="81"/>
    <n v="48"/>
    <n v="38"/>
    <n v="50"/>
    <n v="33"/>
    <n v="0"/>
    <n v="1"/>
    <n v="0"/>
    <n v="1"/>
    <n v="0"/>
    <n v="0"/>
    <n v="1"/>
    <n v="0"/>
    <n v="0"/>
    <n v="0"/>
    <n v="0"/>
    <n v="0"/>
    <n v="0"/>
    <n v="0"/>
    <n v="0"/>
    <n v="0"/>
    <n v="0"/>
    <n v="1"/>
    <n v="0"/>
    <n v="0"/>
  </r>
  <r>
    <n v="206420901"/>
    <x v="919"/>
    <d v="2024-01-01T00:00:00"/>
    <d v="2024-12-31T00:00:00"/>
    <n v="366"/>
    <s v="In Process"/>
    <x v="0"/>
    <x v="35"/>
    <x v="0"/>
    <x v="0"/>
    <s v="10 - Santa Barbara/Ventura"/>
    <x v="92"/>
    <s v="805-964-4871"/>
    <s v="160 SOUTH PATTERSON AVENUE"/>
    <s v="SANTA BARBARA"/>
    <s v="93111-0000"/>
    <s v="1205977311"/>
    <s v="CYNTHIA JORDAN"/>
    <s v="Yes"/>
    <s v="COVENANT CARE CALIFORNIA LLC"/>
    <n v="150"/>
    <n v="150"/>
    <x v="0"/>
    <n v="54900"/>
    <n v="41011"/>
    <n v="176.39"/>
    <n v="302"/>
    <n v="293"/>
    <n v="5268"/>
    <n v="947"/>
    <n v="5041"/>
    <n v="26979"/>
    <n v="23"/>
    <m/>
    <n v="464"/>
    <n v="2289"/>
    <x v="0"/>
    <n v="41011"/>
    <m/>
    <m/>
    <m/>
    <m/>
    <m/>
    <m/>
    <m/>
    <m/>
    <n v="12756274"/>
    <n v="1956941"/>
    <n v="-2617547"/>
    <n v="5437"/>
    <n v="17336199"/>
    <n v="18640813"/>
    <n v="-1304614"/>
    <n v="340"/>
    <m/>
    <m/>
    <n v="-1304274"/>
    <n v="1676570"/>
    <n v="308181"/>
    <n v="1564051"/>
    <n v="8361837"/>
    <n v="7015"/>
    <m/>
    <n v="136153"/>
    <n v="702467"/>
    <n v="12756274"/>
    <m/>
    <m/>
    <m/>
    <m/>
    <m/>
    <m/>
    <m/>
    <m/>
    <n v="1200470"/>
    <m/>
    <n v="595629"/>
    <m/>
    <n v="59222"/>
    <m/>
    <n v="69748"/>
    <m/>
    <n v="4109"/>
    <m/>
    <m/>
    <m/>
    <n v="25670"/>
    <m/>
    <n v="2093"/>
    <m/>
    <n v="31318"/>
    <n v="0"/>
    <n v="713799"/>
    <n v="0"/>
    <n v="663461"/>
    <n v="189716"/>
    <n v="305609"/>
    <n v="19431"/>
    <m/>
    <n v="33607"/>
    <m/>
    <m/>
    <m/>
    <m/>
    <m/>
    <m/>
    <m/>
    <m/>
    <m/>
    <m/>
    <m/>
    <m/>
    <m/>
    <m/>
    <m/>
    <m/>
    <m/>
    <m/>
    <m/>
    <m/>
    <m/>
    <m/>
    <m/>
    <m/>
    <m/>
    <m/>
    <m/>
    <m/>
    <m/>
    <m/>
    <m/>
    <m/>
    <n v="-1740751"/>
    <m/>
    <n v="234909"/>
    <m/>
    <n v="-145953"/>
    <m/>
    <n v="-925464"/>
    <m/>
    <n v="-10513"/>
    <m/>
    <m/>
    <m/>
    <n v="-29775"/>
    <m/>
    <m/>
    <m/>
    <m/>
    <m/>
    <m/>
    <m/>
    <m/>
    <m/>
    <m/>
    <m/>
    <m/>
    <m/>
    <m/>
    <m/>
    <m/>
    <m/>
    <n v="7354468"/>
    <n v="2040075"/>
    <n v="9246270"/>
    <n v="444100"/>
    <n v="7907127"/>
    <m/>
    <m/>
    <m/>
    <m/>
    <m/>
    <m/>
    <m/>
    <m/>
    <n v="48283"/>
    <m/>
    <n v="307458"/>
    <m/>
    <n v="285286"/>
    <n v="100891"/>
    <n v="300507"/>
    <n v="19407"/>
    <m/>
    <n v="13718"/>
    <n v="411537"/>
    <n v="439276"/>
    <n v="228700"/>
    <n v="1142228"/>
    <n v="339308"/>
    <n v="224234"/>
    <n v="146337"/>
    <n v="3894662"/>
    <n v="94128"/>
    <n v="1630496"/>
    <n v="199851"/>
    <n v="77554"/>
    <m/>
    <m/>
    <n v="829825"/>
    <n v="3930574"/>
    <m/>
    <n v="69786"/>
    <m/>
    <n v="5954109"/>
    <m/>
    <n v="9954469"/>
    <n v="1023193"/>
    <n v="6645815"/>
    <n v="9402640"/>
    <n v="-7117179"/>
    <n v="9954469"/>
    <n v="1532"/>
    <m/>
    <m/>
    <n v="9402640"/>
    <n v="0"/>
    <m/>
    <n v="570550"/>
    <n v="179400"/>
    <n v="749950"/>
    <n v="-680164"/>
    <m/>
    <m/>
    <m/>
    <n v="9402640"/>
    <m/>
    <s v="0.01"/>
    <n v="10231.93"/>
    <n v="2594"/>
    <n v="0"/>
    <n v="12858"/>
    <n v="26811"/>
    <n v="102276"/>
    <n v="0"/>
    <n v="0"/>
    <n v="0"/>
    <m/>
    <n v="4514"/>
    <n v="14191"/>
    <n v="7208"/>
    <n v="24114"/>
    <n v="8465"/>
    <n v="7098"/>
    <n v="1372"/>
    <n v="18511"/>
    <n v="230012"/>
    <n v="0"/>
    <n v="3114"/>
    <n v="6668"/>
    <n v="3266"/>
    <n v="0"/>
    <n v="0"/>
    <n v="13048"/>
    <n v="158996"/>
    <n v="0"/>
    <n v="830574"/>
    <n v="1253263"/>
    <n v="2831164"/>
    <n v="0"/>
    <n v="0"/>
    <n v="0"/>
    <m/>
    <n v="112820"/>
    <n v="271959"/>
    <n v="153386"/>
    <n v="604477"/>
    <n v="240137"/>
    <n v="165701"/>
    <n v="114881"/>
    <n v="617110"/>
    <n v="7354468"/>
    <n v="0"/>
    <n v="374479"/>
    <n v="527439"/>
    <n v="222855"/>
    <n v="0"/>
    <n v="0"/>
    <n v="1124773"/>
    <m/>
    <x v="0"/>
    <x v="0"/>
    <m/>
    <m/>
    <m/>
    <m/>
    <x v="0"/>
    <x v="0"/>
    <m/>
    <m/>
    <m/>
    <n v="142"/>
    <n v="214"/>
    <n v="96"/>
    <n v="86"/>
    <n v="131"/>
    <n v="59"/>
    <n v="63"/>
    <n v="92"/>
    <n v="43"/>
    <n v="1"/>
    <n v="0"/>
    <n v="0"/>
    <n v="0"/>
    <n v="0"/>
    <n v="1"/>
    <n v="1"/>
    <n v="0"/>
    <n v="0"/>
    <n v="0"/>
    <n v="0"/>
    <n v="0"/>
    <n v="0"/>
    <n v="0"/>
    <n v="0"/>
    <n v="1"/>
    <n v="0"/>
    <n v="0"/>
    <n v="0"/>
    <n v="0"/>
  </r>
  <r>
    <n v="206421102"/>
    <x v="920"/>
    <d v="2024-01-01T00:00:00"/>
    <d v="2024-12-31T00:00:00"/>
    <n v="366"/>
    <s v="In Process"/>
    <x v="0"/>
    <x v="35"/>
    <x v="0"/>
    <x v="0"/>
    <s v="10 - Santa Barbara/Ventura"/>
    <x v="92"/>
    <s v="805-687-6651"/>
    <s v="3880 VIA LUCERO"/>
    <s v="SANTA BARBARA"/>
    <s v="93110-1605"/>
    <s v="1558915256"/>
    <s v="JACQUELINE CABRERA"/>
    <s v="Yes"/>
    <s v="FLAGSTONE HEALTHCARE CENTRAL LLC"/>
    <n v="156"/>
    <n v="156"/>
    <x v="0"/>
    <n v="57096"/>
    <n v="54411"/>
    <n v="210.11"/>
    <n v="242"/>
    <n v="230"/>
    <n v="7522"/>
    <n v="372"/>
    <n v="3518"/>
    <n v="38320"/>
    <m/>
    <m/>
    <n v="724"/>
    <n v="3955"/>
    <x v="0"/>
    <n v="54411"/>
    <m/>
    <m/>
    <m/>
    <m/>
    <m/>
    <m/>
    <m/>
    <m/>
    <n v="23425247"/>
    <n v="5298670"/>
    <n v="3781927"/>
    <n v="3391"/>
    <n v="24945381"/>
    <n v="21728831"/>
    <n v="3216550"/>
    <n v="483"/>
    <n v="644964"/>
    <m/>
    <n v="2572069"/>
    <n v="3231040"/>
    <n v="156240"/>
    <n v="1331796"/>
    <n v="16578068"/>
    <m/>
    <m/>
    <n v="306656"/>
    <n v="1821447"/>
    <n v="23425247"/>
    <m/>
    <m/>
    <m/>
    <m/>
    <m/>
    <m/>
    <m/>
    <m/>
    <n v="1942755"/>
    <n v="26505"/>
    <n v="95161"/>
    <m/>
    <n v="5680"/>
    <m/>
    <n v="2961429"/>
    <m/>
    <m/>
    <m/>
    <m/>
    <m/>
    <n v="1185"/>
    <m/>
    <n v="265955"/>
    <m/>
    <n v="16155"/>
    <n v="0"/>
    <n v="1912500"/>
    <n v="0"/>
    <n v="2038410"/>
    <n v="745020"/>
    <n v="409334"/>
    <n v="65398"/>
    <m/>
    <n v="111853"/>
    <m/>
    <m/>
    <m/>
    <m/>
    <m/>
    <m/>
    <m/>
    <m/>
    <m/>
    <m/>
    <m/>
    <m/>
    <m/>
    <m/>
    <m/>
    <m/>
    <m/>
    <m/>
    <m/>
    <m/>
    <m/>
    <m/>
    <m/>
    <m/>
    <m/>
    <m/>
    <m/>
    <m/>
    <n v="137272"/>
    <m/>
    <m/>
    <m/>
    <n v="-1757044"/>
    <n v="14664"/>
    <n v="-478"/>
    <m/>
    <n v="327268"/>
    <m/>
    <n v="4940782"/>
    <m/>
    <m/>
    <m/>
    <m/>
    <m/>
    <n v="135211"/>
    <m/>
    <m/>
    <m/>
    <m/>
    <m/>
    <m/>
    <m/>
    <m/>
    <m/>
    <m/>
    <m/>
    <m/>
    <m/>
    <n v="-15748"/>
    <m/>
    <m/>
    <m/>
    <n v="11151367"/>
    <n v="2948773"/>
    <n v="7628691"/>
    <n v="540078"/>
    <n v="9644260"/>
    <m/>
    <m/>
    <m/>
    <m/>
    <m/>
    <m/>
    <m/>
    <m/>
    <n v="46883"/>
    <n v="4645"/>
    <n v="1041962"/>
    <m/>
    <n v="862517"/>
    <n v="230259"/>
    <n v="233425"/>
    <n v="28704"/>
    <m/>
    <n v="19616"/>
    <n v="664801"/>
    <n v="377381"/>
    <n v="247341"/>
    <n v="1200684"/>
    <n v="722476"/>
    <n v="354660"/>
    <n v="152257"/>
    <n v="4444685"/>
    <n v="330130"/>
    <n v="822638"/>
    <n v="53313"/>
    <n v="19858"/>
    <m/>
    <n v="122"/>
    <n v="226214"/>
    <n v="2976419"/>
    <m/>
    <n v="2681095"/>
    <m/>
    <n v="12990673"/>
    <m/>
    <n v="18648187"/>
    <n v="1932670"/>
    <n v="4923910"/>
    <m/>
    <n v="11791607"/>
    <n v="18648187"/>
    <m/>
    <n v="8021763"/>
    <m/>
    <m/>
    <n v="168447"/>
    <m/>
    <n v="1922511"/>
    <n v="1610536"/>
    <n v="3701494"/>
    <n v="-1020399"/>
    <m/>
    <m/>
    <m/>
    <m/>
    <m/>
    <s v="0.00"/>
    <n v="0"/>
    <n v="2117"/>
    <n v="0"/>
    <n v="19532"/>
    <n v="54081"/>
    <n v="97981"/>
    <n v="0"/>
    <n v="0"/>
    <n v="0"/>
    <n v="26522"/>
    <n v="4692"/>
    <m/>
    <n v="8"/>
    <n v="24202"/>
    <n v="21902"/>
    <n v="11970"/>
    <n v="2032"/>
    <n v="18505"/>
    <n v="283544"/>
    <n v="0"/>
    <n v="0"/>
    <n v="0"/>
    <n v="0"/>
    <n v="0"/>
    <n v="0"/>
    <n v="0"/>
    <n v="217742"/>
    <n v="0"/>
    <n v="1281476"/>
    <n v="2347239"/>
    <n v="3365074"/>
    <n v="0"/>
    <n v="0"/>
    <n v="0"/>
    <n v="1242982"/>
    <n v="132578"/>
    <m/>
    <n v="140"/>
    <n v="505188"/>
    <n v="529370"/>
    <n v="265728"/>
    <n v="101538"/>
    <n v="1162312"/>
    <n v="11151367"/>
    <n v="0"/>
    <n v="0"/>
    <n v="0"/>
    <n v="0"/>
    <n v="0"/>
    <n v="0"/>
    <n v="0"/>
    <m/>
    <x v="0"/>
    <x v="0"/>
    <m/>
    <m/>
    <n v="26522"/>
    <m/>
    <x v="0"/>
    <x v="0"/>
    <m/>
    <m/>
    <n v="1242982"/>
    <n v="170"/>
    <n v="236"/>
    <n v="118"/>
    <n v="120"/>
    <n v="161"/>
    <n v="89"/>
    <n v="62"/>
    <n v="80"/>
    <n v="48"/>
    <n v="1"/>
    <n v="0"/>
    <n v="0"/>
    <n v="0"/>
    <n v="0"/>
    <n v="1"/>
    <n v="1"/>
    <n v="0"/>
    <n v="0"/>
    <n v="0"/>
    <n v="0"/>
    <n v="0"/>
    <n v="0"/>
    <n v="0"/>
    <n v="0"/>
    <n v="1"/>
    <n v="0"/>
    <n v="0"/>
    <n v="0"/>
    <n v="0"/>
  </r>
  <r>
    <n v="206421162"/>
    <x v="921"/>
    <d v="2024-01-01T00:00:00"/>
    <d v="2024-12-31T00:00:00"/>
    <n v="366"/>
    <s v="In Process"/>
    <x v="0"/>
    <x v="35"/>
    <x v="0"/>
    <x v="0"/>
    <s v="10 - Santa Barbara/Ventura"/>
    <x v="93"/>
    <s v="805-922-3558"/>
    <s v="425 BARCELLUS AVE"/>
    <s v="SANTA MARIA"/>
    <s v="93454-6901"/>
    <s v="1730643669"/>
    <s v="LANCE MILLER"/>
    <s v="Yes"/>
    <s v="FLAGSTONE HEALTHCARE CENTRAL LLC"/>
    <n v="81"/>
    <n v="81"/>
    <x v="2"/>
    <n v="29646"/>
    <n v="27970"/>
    <n v="208.02"/>
    <n v="250"/>
    <n v="244"/>
    <n v="8048"/>
    <n v="1755"/>
    <n v="1446"/>
    <n v="16116"/>
    <m/>
    <n v="46"/>
    <n v="91"/>
    <n v="468"/>
    <x v="0"/>
    <n v="27970"/>
    <m/>
    <m/>
    <m/>
    <m/>
    <m/>
    <m/>
    <m/>
    <m/>
    <n v="10775735"/>
    <n v="4669833"/>
    <n v="-123336"/>
    <n v="257"/>
    <n v="15569161"/>
    <n v="13185509"/>
    <n v="2383652"/>
    <n v="12"/>
    <n v="500570"/>
    <m/>
    <n v="1883094"/>
    <n v="3156680"/>
    <n v="688246"/>
    <n v="368592"/>
    <n v="6180892"/>
    <m/>
    <n v="17980"/>
    <n v="179150"/>
    <n v="184195"/>
    <n v="10775735"/>
    <m/>
    <m/>
    <m/>
    <m/>
    <m/>
    <m/>
    <m/>
    <m/>
    <n v="2438690"/>
    <n v="416700"/>
    <n v="441244"/>
    <m/>
    <m/>
    <m/>
    <n v="1362502"/>
    <m/>
    <m/>
    <m/>
    <n v="10697"/>
    <m/>
    <m/>
    <m/>
    <m/>
    <m/>
    <n v="1814"/>
    <n v="0"/>
    <n v="1468441"/>
    <n v="0"/>
    <n v="1676880"/>
    <n v="1008135"/>
    <n v="461117"/>
    <n v="11857"/>
    <m/>
    <n v="41589"/>
    <m/>
    <m/>
    <m/>
    <m/>
    <m/>
    <m/>
    <m/>
    <m/>
    <m/>
    <m/>
    <m/>
    <m/>
    <m/>
    <m/>
    <m/>
    <m/>
    <m/>
    <m/>
    <n v="1936"/>
    <m/>
    <m/>
    <m/>
    <m/>
    <m/>
    <m/>
    <m/>
    <m/>
    <m/>
    <n v="3780"/>
    <m/>
    <m/>
    <m/>
    <n v="-1755643"/>
    <n v="225552"/>
    <n v="18479"/>
    <m/>
    <n v="79590"/>
    <m/>
    <n v="1250079"/>
    <m/>
    <m/>
    <m/>
    <n v="9027"/>
    <m/>
    <n v="45725"/>
    <m/>
    <m/>
    <m/>
    <m/>
    <m/>
    <m/>
    <m/>
    <m/>
    <m/>
    <m/>
    <m/>
    <m/>
    <m/>
    <n v="-1861"/>
    <m/>
    <m/>
    <m/>
    <n v="6637995"/>
    <n v="1873669"/>
    <n v="4673845"/>
    <n v="384733"/>
    <n v="5031748"/>
    <m/>
    <m/>
    <m/>
    <m/>
    <m/>
    <m/>
    <m/>
    <m/>
    <n v="29829"/>
    <n v="300"/>
    <n v="733293"/>
    <m/>
    <n v="604927"/>
    <n v="242207"/>
    <n v="241549"/>
    <n v="5721"/>
    <m/>
    <n v="13828"/>
    <n v="360444"/>
    <n v="371976"/>
    <n v="33138"/>
    <n v="733596"/>
    <n v="199295"/>
    <n v="104646"/>
    <n v="144608"/>
    <n v="2791965"/>
    <n v="178668"/>
    <n v="1173916"/>
    <n v="113570"/>
    <n v="12901"/>
    <m/>
    <n v="31"/>
    <n v="63353"/>
    <n v="1673911"/>
    <m/>
    <n v="1305552"/>
    <m/>
    <n v="16658532"/>
    <m/>
    <n v="19637995"/>
    <n v="1019093"/>
    <n v="8166392"/>
    <m/>
    <n v="10452510"/>
    <n v="19637995"/>
    <m/>
    <n v="7928908"/>
    <m/>
    <m/>
    <n v="10500"/>
    <m/>
    <n v="932116"/>
    <n v="1011339"/>
    <n v="1953955"/>
    <n v="-648403"/>
    <m/>
    <m/>
    <m/>
    <m/>
    <m/>
    <s v="0.00"/>
    <n v="0"/>
    <n v="2080"/>
    <n v="0"/>
    <n v="8889"/>
    <n v="31831"/>
    <n v="72589"/>
    <n v="0"/>
    <n v="0"/>
    <n v="1557"/>
    <n v="27372"/>
    <n v="3534"/>
    <n v="14008"/>
    <m/>
    <n v="17905"/>
    <n v="5844"/>
    <n v="3361"/>
    <n v="2663"/>
    <n v="8857"/>
    <n v="200490"/>
    <n v="0"/>
    <n v="0"/>
    <n v="0"/>
    <n v="0"/>
    <n v="0"/>
    <n v="0"/>
    <n v="0"/>
    <n v="202564"/>
    <n v="0"/>
    <n v="480264"/>
    <n v="1301077"/>
    <n v="1591852"/>
    <n v="0"/>
    <n v="0"/>
    <n v="32621"/>
    <n v="1204838"/>
    <n v="93614"/>
    <n v="251844"/>
    <m/>
    <n v="372805"/>
    <n v="142792"/>
    <n v="76991"/>
    <n v="117518"/>
    <n v="769215"/>
    <n v="6637995"/>
    <n v="0"/>
    <n v="0"/>
    <n v="0"/>
    <n v="0"/>
    <n v="0"/>
    <n v="0"/>
    <n v="0"/>
    <m/>
    <x v="0"/>
    <x v="0"/>
    <m/>
    <m/>
    <n v="27372"/>
    <m/>
    <x v="0"/>
    <x v="0"/>
    <m/>
    <m/>
    <n v="1204838"/>
    <n v="131"/>
    <n v="181"/>
    <n v="105"/>
    <n v="100"/>
    <n v="139"/>
    <n v="83"/>
    <n v="55"/>
    <n v="76"/>
    <n v="44"/>
    <n v="1"/>
    <n v="0"/>
    <n v="0"/>
    <n v="0"/>
    <n v="1"/>
    <n v="0"/>
    <n v="1"/>
    <n v="0"/>
    <n v="0"/>
    <n v="0"/>
    <n v="0"/>
    <n v="0"/>
    <n v="0"/>
    <n v="0"/>
    <n v="0"/>
    <n v="1"/>
    <n v="0"/>
    <n v="0"/>
    <n v="0"/>
    <n v="0"/>
  </r>
  <r>
    <n v="206424054"/>
    <x v="922"/>
    <d v="2024-01-01T00:00:00"/>
    <d v="2024-12-31T00:00:00"/>
    <n v="366"/>
    <s v="In Process"/>
    <x v="0"/>
    <x v="35"/>
    <x v="0"/>
    <x v="0"/>
    <s v="10 - Santa Barbara/Ventura"/>
    <x v="94"/>
    <s v="805-735-4010"/>
    <s v="1428 WEST NORTH AVENUE"/>
    <s v="LOMPOC"/>
    <s v="93436-0000"/>
    <s v="LTC55788F"/>
    <s v="KIRK KLOTTHOR"/>
    <s v="Yes"/>
    <s v="LIFE GENERATIONS HEALTHCARE"/>
    <n v="120"/>
    <n v="120"/>
    <x v="0"/>
    <n v="43920"/>
    <n v="40506"/>
    <n v="213.64"/>
    <n v="333"/>
    <n v="331"/>
    <n v="8297"/>
    <n v="2344"/>
    <n v="4814"/>
    <n v="23863"/>
    <m/>
    <m/>
    <n v="159"/>
    <n v="1029"/>
    <x v="0"/>
    <n v="40506"/>
    <m/>
    <m/>
    <m/>
    <m/>
    <m/>
    <m/>
    <m/>
    <m/>
    <n v="16986382"/>
    <n v="5104951"/>
    <n v="2292525"/>
    <n v="15457"/>
    <n v="19814265"/>
    <n v="19059255"/>
    <n v="755010"/>
    <n v="-1736"/>
    <m/>
    <m/>
    <n v="753274"/>
    <n v="3416832"/>
    <n v="963860"/>
    <n v="2137076"/>
    <n v="10027815"/>
    <m/>
    <m/>
    <n v="50185"/>
    <n v="390614"/>
    <n v="16986382"/>
    <m/>
    <m/>
    <m/>
    <m/>
    <m/>
    <m/>
    <m/>
    <m/>
    <n v="3448324"/>
    <m/>
    <n v="892891"/>
    <m/>
    <n v="24997"/>
    <m/>
    <n v="313059"/>
    <m/>
    <m/>
    <m/>
    <m/>
    <m/>
    <n v="27826"/>
    <m/>
    <n v="397854"/>
    <m/>
    <n v="146642"/>
    <n v="0"/>
    <n v="1535220"/>
    <n v="386160"/>
    <n v="1410980"/>
    <n v="1010897"/>
    <n v="549652"/>
    <n v="10910"/>
    <m/>
    <n v="54490"/>
    <m/>
    <m/>
    <m/>
    <m/>
    <m/>
    <m/>
    <m/>
    <m/>
    <m/>
    <m/>
    <m/>
    <m/>
    <m/>
    <m/>
    <m/>
    <m/>
    <m/>
    <m/>
    <m/>
    <m/>
    <m/>
    <m/>
    <m/>
    <m/>
    <m/>
    <m/>
    <m/>
    <m/>
    <n v="637"/>
    <m/>
    <m/>
    <m/>
    <n v="-119239"/>
    <m/>
    <n v="69167"/>
    <m/>
    <n v="352847"/>
    <m/>
    <n v="1929414"/>
    <m/>
    <m/>
    <m/>
    <m/>
    <m/>
    <n v="59699"/>
    <m/>
    <m/>
    <m/>
    <m/>
    <m/>
    <m/>
    <m/>
    <m/>
    <m/>
    <m/>
    <m/>
    <m/>
    <m/>
    <m/>
    <m/>
    <m/>
    <m/>
    <n v="8590880"/>
    <n v="2211856"/>
    <n v="8256519"/>
    <n v="29563"/>
    <n v="7477202"/>
    <m/>
    <m/>
    <m/>
    <m/>
    <m/>
    <m/>
    <m/>
    <m/>
    <n v="89237"/>
    <m/>
    <n v="620479"/>
    <n v="84877"/>
    <n v="456994"/>
    <n v="152868"/>
    <n v="233850"/>
    <n v="6893"/>
    <m/>
    <n v="27542"/>
    <n v="806975"/>
    <n v="663630"/>
    <n v="268828"/>
    <n v="1333917"/>
    <n v="400400"/>
    <n v="358626"/>
    <n v="214719"/>
    <n v="3610382"/>
    <n v="73150"/>
    <n v="1317737"/>
    <n v="140507"/>
    <n v="42445"/>
    <m/>
    <m/>
    <n v="677997"/>
    <n v="8803180"/>
    <m/>
    <n v="230731"/>
    <n v="25000"/>
    <n v="8125887"/>
    <m/>
    <n v="17184798"/>
    <n v="3187916"/>
    <n v="121289"/>
    <n v="8978244"/>
    <n v="4897349"/>
    <n v="17184798"/>
    <m/>
    <m/>
    <n v="1189117"/>
    <m/>
    <n v="42749"/>
    <m/>
    <n v="741697"/>
    <n v="534011"/>
    <n v="1318457"/>
    <n v="-1087726"/>
    <m/>
    <m/>
    <m/>
    <n v="9846885"/>
    <n v="-868641"/>
    <s v="1.23"/>
    <n v="3921136.68"/>
    <n v="5155"/>
    <n v="0"/>
    <n v="16191"/>
    <n v="48378"/>
    <n v="104178"/>
    <n v="0"/>
    <n v="0"/>
    <n v="4645"/>
    <n v="2626"/>
    <n v="9245"/>
    <n v="23090"/>
    <n v="7794"/>
    <n v="27398"/>
    <n v="6752"/>
    <n v="11362"/>
    <n v="4488"/>
    <n v="27021"/>
    <n v="298323"/>
    <n v="0"/>
    <n v="0"/>
    <n v="0"/>
    <n v="0"/>
    <n v="0"/>
    <n v="0"/>
    <n v="0"/>
    <n v="356437"/>
    <n v="0"/>
    <n v="857203"/>
    <n v="2080678"/>
    <n v="2274061"/>
    <n v="0"/>
    <n v="0"/>
    <n v="83361"/>
    <n v="93872"/>
    <n v="227324"/>
    <n v="441766"/>
    <n v="145916"/>
    <n v="649392"/>
    <n v="147253"/>
    <n v="231536"/>
    <n v="158170"/>
    <n v="843911"/>
    <n v="8590880"/>
    <n v="0"/>
    <n v="0"/>
    <n v="0"/>
    <n v="0"/>
    <n v="0"/>
    <n v="0"/>
    <n v="0"/>
    <m/>
    <x v="0"/>
    <x v="0"/>
    <m/>
    <n v="2626"/>
    <m/>
    <m/>
    <x v="0"/>
    <x v="0"/>
    <m/>
    <n v="93872"/>
    <m/>
    <n v="170"/>
    <n v="231"/>
    <n v="143"/>
    <n v="107"/>
    <n v="144"/>
    <n v="91"/>
    <n v="59"/>
    <n v="80"/>
    <n v="53"/>
    <n v="1"/>
    <n v="0"/>
    <n v="0"/>
    <n v="0"/>
    <n v="0"/>
    <n v="1"/>
    <n v="1"/>
    <n v="0"/>
    <n v="0"/>
    <n v="0"/>
    <n v="0"/>
    <n v="0"/>
    <n v="0"/>
    <n v="0"/>
    <n v="0"/>
    <n v="1"/>
    <n v="0"/>
    <n v="0"/>
    <n v="0"/>
    <n v="0"/>
  </r>
  <r>
    <n v="206430716"/>
    <x v="923"/>
    <d v="2024-01-01T00:00:00"/>
    <d v="2024-12-31T00:00:00"/>
    <n v="366"/>
    <s v="In Process"/>
    <x v="0"/>
    <x v="36"/>
    <x v="0"/>
    <x v="0"/>
    <s v="07 - Santa Clara"/>
    <x v="95"/>
    <s v="408-259-8700"/>
    <s v="180 N JACKSON AVENUE"/>
    <s v="SAN JOSE"/>
    <s v="95116-1907"/>
    <s v="1639548308"/>
    <s v="JON BENNETT"/>
    <s v="Yes"/>
    <m/>
    <n v="199"/>
    <n v="199"/>
    <x v="0"/>
    <n v="72834"/>
    <n v="69601"/>
    <n v="221.36"/>
    <n v="383"/>
    <n v="366"/>
    <n v="10263"/>
    <n v="4266"/>
    <n v="3465"/>
    <n v="50302"/>
    <m/>
    <m/>
    <n v="112"/>
    <n v="1193"/>
    <x v="0"/>
    <n v="69601"/>
    <m/>
    <m/>
    <m/>
    <m/>
    <m/>
    <m/>
    <m/>
    <m/>
    <n v="37082400"/>
    <n v="8112195"/>
    <n v="11343366"/>
    <n v="24761"/>
    <n v="33875990"/>
    <n v="30145849"/>
    <n v="3730141"/>
    <n v="2"/>
    <m/>
    <m/>
    <n v="3730143"/>
    <n v="12828750"/>
    <n v="4057350"/>
    <n v="1248300"/>
    <n v="18474080"/>
    <m/>
    <m/>
    <n v="40320"/>
    <n v="433600"/>
    <n v="37082400"/>
    <m/>
    <m/>
    <m/>
    <m/>
    <m/>
    <m/>
    <m/>
    <m/>
    <n v="6173926"/>
    <m/>
    <n v="1933521"/>
    <m/>
    <n v="3000"/>
    <m/>
    <n v="1748"/>
    <m/>
    <m/>
    <m/>
    <m/>
    <m/>
    <m/>
    <m/>
    <m/>
    <m/>
    <n v="27895"/>
    <n v="0"/>
    <n v="2990850"/>
    <n v="0"/>
    <n v="3449260"/>
    <n v="532050"/>
    <n v="1007917"/>
    <n v="58589"/>
    <m/>
    <n v="45634"/>
    <m/>
    <m/>
    <m/>
    <m/>
    <m/>
    <m/>
    <m/>
    <m/>
    <m/>
    <m/>
    <m/>
    <m/>
    <m/>
    <m/>
    <m/>
    <m/>
    <m/>
    <m/>
    <m/>
    <m/>
    <m/>
    <m/>
    <m/>
    <m/>
    <m/>
    <m/>
    <m/>
    <m/>
    <m/>
    <m/>
    <m/>
    <m/>
    <n v="4645020"/>
    <m/>
    <n v="3267071"/>
    <m/>
    <n v="1185781"/>
    <m/>
    <n v="2195242"/>
    <m/>
    <m/>
    <m/>
    <m/>
    <m/>
    <n v="50252"/>
    <m/>
    <m/>
    <m/>
    <m/>
    <m/>
    <m/>
    <m/>
    <m/>
    <m/>
    <m/>
    <m/>
    <m/>
    <m/>
    <m/>
    <m/>
    <m/>
    <m/>
    <n v="15252444"/>
    <n v="3825544"/>
    <n v="11067861"/>
    <n v="319155"/>
    <n v="12203810"/>
    <m/>
    <m/>
    <m/>
    <m/>
    <m/>
    <m/>
    <m/>
    <m/>
    <n v="49545"/>
    <m/>
    <n v="760994"/>
    <n v="1443"/>
    <n v="1038288"/>
    <n v="179929"/>
    <n v="385675"/>
    <n v="36447"/>
    <m/>
    <n v="104568"/>
    <n v="976822"/>
    <n v="556772"/>
    <n v="264967"/>
    <n v="1942137"/>
    <n v="269794"/>
    <n v="553774"/>
    <n v="98492"/>
    <n v="7841118"/>
    <n v="55545"/>
    <n v="2239755"/>
    <n v="245578"/>
    <n v="209427"/>
    <m/>
    <n v="27123"/>
    <n v="103846"/>
    <n v="18744419"/>
    <m/>
    <n v="315390"/>
    <n v="13229"/>
    <m/>
    <n v="190000"/>
    <n v="19263038"/>
    <n v="3969292"/>
    <m/>
    <m/>
    <n v="15293746"/>
    <n v="19263038"/>
    <n v="14830503"/>
    <m/>
    <m/>
    <m/>
    <n v="0"/>
    <m/>
    <n v="155915"/>
    <n v="282051"/>
    <n v="437966"/>
    <n v="-122576"/>
    <m/>
    <m/>
    <m/>
    <m/>
    <m/>
    <s v="0.00"/>
    <n v="0"/>
    <n v="2004"/>
    <n v="0"/>
    <n v="23797"/>
    <n v="69999"/>
    <n v="165981"/>
    <n v="0"/>
    <n v="0"/>
    <n v="0"/>
    <n v="26680"/>
    <n v="6049"/>
    <n v="21090"/>
    <n v="9619"/>
    <n v="36157"/>
    <n v="6910"/>
    <n v="16907"/>
    <n v="1645"/>
    <n v="32327"/>
    <n v="419165"/>
    <n v="0"/>
    <n v="0"/>
    <n v="0"/>
    <n v="0"/>
    <n v="0"/>
    <n v="0"/>
    <n v="0"/>
    <n v="342658"/>
    <n v="0"/>
    <n v="1347597"/>
    <n v="3204429"/>
    <n v="4342985"/>
    <n v="0"/>
    <n v="0"/>
    <n v="0"/>
    <n v="1577686"/>
    <n v="174177"/>
    <n v="401880"/>
    <n v="185755"/>
    <n v="825072"/>
    <n v="201269"/>
    <n v="371265"/>
    <n v="75392"/>
    <n v="2202279"/>
    <n v="15252444"/>
    <n v="0"/>
    <n v="0"/>
    <n v="0"/>
    <n v="0"/>
    <n v="0"/>
    <n v="0"/>
    <n v="0"/>
    <m/>
    <x v="0"/>
    <x v="0"/>
    <m/>
    <m/>
    <n v="26680"/>
    <m/>
    <x v="0"/>
    <x v="0"/>
    <m/>
    <m/>
    <n v="1577686"/>
    <n v="229"/>
    <n v="376"/>
    <n v="155"/>
    <n v="162"/>
    <n v="274"/>
    <n v="104"/>
    <n v="89"/>
    <n v="158"/>
    <n v="57"/>
    <n v="1"/>
    <n v="0"/>
    <n v="0"/>
    <n v="0"/>
    <n v="0"/>
    <n v="1"/>
    <n v="1"/>
    <n v="0"/>
    <n v="0"/>
    <n v="0"/>
    <n v="0"/>
    <n v="0"/>
    <n v="0"/>
    <n v="0"/>
    <n v="0"/>
    <n v="1"/>
    <n v="0"/>
    <n v="0"/>
    <n v="0"/>
    <n v="0"/>
  </r>
  <r>
    <n v="206430720"/>
    <x v="924"/>
    <d v="2024-01-01T00:00:00"/>
    <d v="2024-12-31T00:00:00"/>
    <n v="366"/>
    <s v="In Process"/>
    <x v="0"/>
    <x v="36"/>
    <x v="0"/>
    <x v="0"/>
    <s v="07 - Santa Clara"/>
    <x v="95"/>
    <s v="408-356-9151"/>
    <s v="350 DE SOTO DRIVE"/>
    <s v="LOS GATOS"/>
    <s v="95032"/>
    <s v="1487987772"/>
    <s v="CONNOR RAWE"/>
    <s v="Yes"/>
    <m/>
    <n v="73"/>
    <n v="73"/>
    <x v="2"/>
    <n v="26718"/>
    <n v="23815"/>
    <n v="203.9"/>
    <n v="623"/>
    <n v="618"/>
    <n v="10120"/>
    <n v="6178"/>
    <n v="759"/>
    <n v="6194"/>
    <m/>
    <m/>
    <n v="233"/>
    <n v="331"/>
    <x v="0"/>
    <n v="23815"/>
    <m/>
    <m/>
    <m/>
    <m/>
    <m/>
    <m/>
    <m/>
    <m/>
    <n v="17014950"/>
    <n v="7544696"/>
    <n v="5942773"/>
    <n v="29297"/>
    <n v="18646170"/>
    <n v="15832469"/>
    <n v="2813701"/>
    <n v="-3569"/>
    <m/>
    <m/>
    <n v="2810132"/>
    <n v="7497250"/>
    <n v="4339850"/>
    <n v="523550"/>
    <n v="4259000"/>
    <m/>
    <m/>
    <n v="163750"/>
    <n v="231550"/>
    <n v="17014950"/>
    <m/>
    <m/>
    <m/>
    <m/>
    <m/>
    <m/>
    <m/>
    <m/>
    <n v="4668459"/>
    <m/>
    <n v="2835680"/>
    <m/>
    <n v="648"/>
    <m/>
    <n v="30850"/>
    <m/>
    <m/>
    <m/>
    <m/>
    <m/>
    <n v="8759"/>
    <m/>
    <n v="300"/>
    <m/>
    <n v="601114"/>
    <n v="19357"/>
    <n v="2647725"/>
    <n v="0"/>
    <n v="2728800"/>
    <n v="162150"/>
    <n v="1110483"/>
    <n v="101616"/>
    <m/>
    <n v="173451"/>
    <m/>
    <m/>
    <m/>
    <m/>
    <m/>
    <m/>
    <m/>
    <m/>
    <m/>
    <m/>
    <m/>
    <m/>
    <m/>
    <m/>
    <m/>
    <m/>
    <m/>
    <m/>
    <m/>
    <m/>
    <m/>
    <m/>
    <m/>
    <m/>
    <m/>
    <m/>
    <m/>
    <m/>
    <m/>
    <m/>
    <m/>
    <m/>
    <n v="1408048"/>
    <m/>
    <n v="2436362"/>
    <m/>
    <n v="145040"/>
    <m/>
    <n v="1848181"/>
    <m/>
    <m/>
    <m/>
    <m/>
    <m/>
    <n v="105142"/>
    <m/>
    <m/>
    <m/>
    <m/>
    <m/>
    <m/>
    <m/>
    <m/>
    <m/>
    <m/>
    <m/>
    <m/>
    <m/>
    <m/>
    <m/>
    <m/>
    <m/>
    <n v="8218904"/>
    <n v="1793975"/>
    <n v="5819590"/>
    <n v="170610"/>
    <n v="5925010"/>
    <m/>
    <m/>
    <m/>
    <m/>
    <m/>
    <m/>
    <m/>
    <m/>
    <n v="79335"/>
    <n v="27990"/>
    <n v="861614"/>
    <m/>
    <n v="680762"/>
    <n v="50728"/>
    <n v="535019"/>
    <n v="103544"/>
    <m/>
    <n v="132462"/>
    <n v="566779"/>
    <n v="313143"/>
    <n v="150328"/>
    <n v="977359"/>
    <n v="353328"/>
    <n v="147004"/>
    <n v="122650"/>
    <n v="3922144"/>
    <n v="148960"/>
    <n v="497699"/>
    <n v="60175"/>
    <n v="17236"/>
    <m/>
    <n v="297"/>
    <n v="158903"/>
    <n v="2534979"/>
    <m/>
    <n v="461733"/>
    <n v="11502"/>
    <n v="22010245"/>
    <n v="2070961"/>
    <n v="27089420"/>
    <n v="1879683"/>
    <n v="2170448"/>
    <m/>
    <n v="23039289"/>
    <n v="27089420"/>
    <m/>
    <n v="21997685"/>
    <m/>
    <m/>
    <n v="0"/>
    <m/>
    <n v="1180775"/>
    <n v="429929"/>
    <n v="1610704"/>
    <n v="-1148971"/>
    <m/>
    <m/>
    <m/>
    <m/>
    <m/>
    <s v="0.00"/>
    <n v="0"/>
    <n v="4879"/>
    <n v="0"/>
    <n v="22663"/>
    <n v="17553"/>
    <n v="60089"/>
    <n v="0"/>
    <n v="0"/>
    <n v="7416"/>
    <n v="23146"/>
    <n v="3915"/>
    <n v="10830"/>
    <n v="4797"/>
    <n v="19322"/>
    <n v="1960"/>
    <n v="3457"/>
    <n v="1873"/>
    <n v="12195"/>
    <n v="194095"/>
    <n v="0"/>
    <n v="0"/>
    <n v="0"/>
    <n v="0"/>
    <n v="0"/>
    <n v="0"/>
    <n v="0"/>
    <n v="466443"/>
    <n v="0"/>
    <n v="1336827"/>
    <n v="839182"/>
    <n v="1629793"/>
    <n v="0"/>
    <n v="0"/>
    <n v="410488"/>
    <n v="1311359"/>
    <n v="138812"/>
    <n v="212306"/>
    <n v="94705"/>
    <n v="468362"/>
    <n v="85486"/>
    <n v="112301"/>
    <n v="94083"/>
    <n v="1018757"/>
    <n v="8218904"/>
    <n v="0"/>
    <n v="0"/>
    <n v="0"/>
    <n v="0"/>
    <n v="0"/>
    <n v="0"/>
    <n v="0"/>
    <m/>
    <x v="0"/>
    <x v="0"/>
    <m/>
    <m/>
    <n v="23146"/>
    <m/>
    <x v="0"/>
    <x v="0"/>
    <m/>
    <m/>
    <n v="1311359"/>
    <n v="159"/>
    <n v="210"/>
    <n v="127"/>
    <n v="123"/>
    <n v="162"/>
    <n v="98"/>
    <n v="58"/>
    <n v="71"/>
    <n v="45"/>
    <n v="1"/>
    <n v="0"/>
    <n v="0"/>
    <n v="0"/>
    <n v="1"/>
    <n v="0"/>
    <n v="1"/>
    <n v="0"/>
    <n v="0"/>
    <n v="0"/>
    <n v="0"/>
    <n v="0"/>
    <n v="0"/>
    <n v="0"/>
    <n v="0"/>
    <n v="1"/>
    <n v="0"/>
    <n v="0"/>
    <n v="0"/>
    <n v="0"/>
  </r>
  <r>
    <n v="206430721"/>
    <x v="925"/>
    <d v="2024-01-01T00:00:00"/>
    <d v="2024-12-31T00:00:00"/>
    <n v="366"/>
    <s v="In Process"/>
    <x v="0"/>
    <x v="36"/>
    <x v="0"/>
    <x v="0"/>
    <s v="07 - Santa Clara"/>
    <x v="96"/>
    <s v="650-941-5255"/>
    <s v="809 FREMONT AVENUE"/>
    <s v="LOS ALTOS"/>
    <s v="94024-0000"/>
    <s v="1043345812"/>
    <s v="SCOTT,AARON J"/>
    <s v="Yes"/>
    <s v="COVENANT CARE CALIFORNIA LLC"/>
    <n v="152"/>
    <n v="152"/>
    <x v="0"/>
    <n v="55632"/>
    <n v="49158"/>
    <n v="208.65"/>
    <n v="763"/>
    <n v="757"/>
    <n v="4733"/>
    <n v="8138"/>
    <n v="5686"/>
    <n v="28464"/>
    <m/>
    <m/>
    <n v="648"/>
    <n v="1489"/>
    <x v="0"/>
    <n v="49158"/>
    <m/>
    <m/>
    <m/>
    <m/>
    <m/>
    <m/>
    <m/>
    <m/>
    <n v="23207804"/>
    <n v="4352909"/>
    <n v="914700"/>
    <n v="4552"/>
    <n v="26650565"/>
    <n v="25931958"/>
    <n v="718607"/>
    <n v="10120"/>
    <m/>
    <m/>
    <n v="728727"/>
    <n v="2233610"/>
    <n v="3410911"/>
    <n v="2628700"/>
    <n v="13980331"/>
    <m/>
    <m/>
    <n v="260256"/>
    <n v="693996"/>
    <n v="23207804"/>
    <m/>
    <m/>
    <m/>
    <m/>
    <m/>
    <m/>
    <m/>
    <m/>
    <n v="1360854"/>
    <m/>
    <n v="2450421"/>
    <m/>
    <n v="137284"/>
    <m/>
    <n v="341290"/>
    <m/>
    <n v="36237"/>
    <m/>
    <m/>
    <m/>
    <n v="22505"/>
    <m/>
    <n v="4318"/>
    <m/>
    <n v="122060"/>
    <n v="9094"/>
    <n v="1506525"/>
    <n v="0"/>
    <n v="1640590"/>
    <n v="266548"/>
    <n v="448776"/>
    <n v="219656"/>
    <m/>
    <n v="139660"/>
    <m/>
    <m/>
    <m/>
    <m/>
    <m/>
    <m/>
    <m/>
    <m/>
    <m/>
    <m/>
    <m/>
    <m/>
    <m/>
    <m/>
    <m/>
    <m/>
    <m/>
    <m/>
    <m/>
    <m/>
    <m/>
    <m/>
    <m/>
    <m/>
    <m/>
    <m/>
    <m/>
    <m/>
    <m/>
    <m/>
    <m/>
    <m/>
    <n v="-1489946"/>
    <m/>
    <n v="267299"/>
    <m/>
    <n v="302592"/>
    <m/>
    <n v="1667978"/>
    <m/>
    <n v="20056"/>
    <m/>
    <m/>
    <m/>
    <n v="146721"/>
    <m/>
    <m/>
    <m/>
    <m/>
    <m/>
    <m/>
    <m/>
    <m/>
    <m/>
    <m/>
    <m/>
    <m/>
    <m/>
    <m/>
    <m/>
    <m/>
    <m/>
    <n v="11487499"/>
    <n v="2711934"/>
    <n v="11732525"/>
    <n v="450014"/>
    <n v="10613158"/>
    <m/>
    <m/>
    <m/>
    <m/>
    <m/>
    <m/>
    <m/>
    <m/>
    <n v="178863"/>
    <n v="42721"/>
    <n v="579350"/>
    <m/>
    <n v="564763"/>
    <n v="152185"/>
    <n v="495317"/>
    <n v="224180"/>
    <m/>
    <n v="60095"/>
    <n v="756523"/>
    <n v="677854"/>
    <n v="186998"/>
    <n v="1364481"/>
    <n v="633006"/>
    <n v="241980"/>
    <n v="324363"/>
    <n v="5398032"/>
    <n v="170592"/>
    <n v="2168619"/>
    <n v="114855"/>
    <n v="78589"/>
    <m/>
    <m/>
    <n v="905434"/>
    <n v="4666779"/>
    <m/>
    <n v="482488"/>
    <m/>
    <n v="46156691"/>
    <m/>
    <n v="51305958"/>
    <n v="1199565"/>
    <n v="15720807"/>
    <m/>
    <n v="34385586"/>
    <n v="51305958"/>
    <m/>
    <n v="30904786"/>
    <m/>
    <m/>
    <n v="0"/>
    <m/>
    <n v="2326201"/>
    <n v="1519255"/>
    <n v="3845456"/>
    <n v="-3362968"/>
    <m/>
    <m/>
    <m/>
    <m/>
    <m/>
    <s v="0.00"/>
    <n v="0"/>
    <n v="1594"/>
    <n v="0"/>
    <n v="46008"/>
    <n v="45939"/>
    <n v="121358"/>
    <n v="0"/>
    <n v="0"/>
    <n v="0"/>
    <m/>
    <n v="4461"/>
    <n v="20949"/>
    <n v="5988"/>
    <n v="27387"/>
    <n v="13401"/>
    <n v="7337"/>
    <n v="1920"/>
    <n v="28571"/>
    <n v="324913"/>
    <n v="0"/>
    <n v="0"/>
    <n v="0"/>
    <n v="0"/>
    <n v="0"/>
    <n v="0"/>
    <n v="0"/>
    <n v="162259"/>
    <n v="0"/>
    <n v="2623483"/>
    <n v="2097096"/>
    <n v="3151538"/>
    <n v="0"/>
    <n v="0"/>
    <n v="0"/>
    <m/>
    <n v="138728"/>
    <n v="411953"/>
    <n v="108985"/>
    <n v="675496"/>
    <n v="422302"/>
    <n v="187100"/>
    <n v="262187"/>
    <n v="1246372"/>
    <n v="11487499"/>
    <n v="0"/>
    <n v="0"/>
    <n v="0"/>
    <n v="0"/>
    <n v="0"/>
    <n v="0"/>
    <n v="0"/>
    <m/>
    <x v="0"/>
    <x v="0"/>
    <m/>
    <m/>
    <m/>
    <m/>
    <x v="0"/>
    <x v="0"/>
    <m/>
    <m/>
    <m/>
    <n v="225"/>
    <n v="364"/>
    <n v="119"/>
    <n v="157"/>
    <n v="254"/>
    <n v="75"/>
    <n v="93"/>
    <n v="144"/>
    <n v="41"/>
    <n v="1"/>
    <n v="0"/>
    <n v="0"/>
    <n v="0"/>
    <n v="0"/>
    <n v="1"/>
    <n v="1"/>
    <n v="0"/>
    <n v="0"/>
    <n v="0"/>
    <n v="0"/>
    <n v="0"/>
    <n v="0"/>
    <n v="0"/>
    <n v="0"/>
    <n v="1"/>
    <n v="0"/>
    <n v="0"/>
    <n v="0"/>
    <n v="0"/>
  </r>
  <r>
    <n v="206430723"/>
    <x v="926"/>
    <d v="2024-01-01T00:00:00"/>
    <d v="2024-12-31T00:00:00"/>
    <n v="366"/>
    <s v="In Process"/>
    <x v="0"/>
    <x v="36"/>
    <x v="0"/>
    <x v="0"/>
    <s v="07 - Santa Clara"/>
    <x v="95"/>
    <s v="408-356-8136"/>
    <s v="14966 TERRENO DE FLORES LANE"/>
    <s v="LOS GATOS"/>
    <s v="95032"/>
    <s v="1265765556"/>
    <s v="MATTHEW WEBSTER"/>
    <s v="Yes"/>
    <m/>
    <n v="65"/>
    <n v="65"/>
    <x v="2"/>
    <n v="23790"/>
    <n v="22323"/>
    <n v="214.64"/>
    <n v="357"/>
    <n v="350"/>
    <n v="4521"/>
    <n v="3757"/>
    <n v="1592"/>
    <n v="10586"/>
    <m/>
    <m/>
    <n v="479"/>
    <n v="1388"/>
    <x v="0"/>
    <n v="22323"/>
    <m/>
    <m/>
    <m/>
    <m/>
    <m/>
    <m/>
    <m/>
    <m/>
    <n v="11187425"/>
    <n v="3788782"/>
    <n v="2111060"/>
    <n v="3882"/>
    <n v="12869029"/>
    <n v="10886955"/>
    <n v="1982074"/>
    <n v="1"/>
    <m/>
    <m/>
    <n v="1982075"/>
    <n v="2407675"/>
    <n v="1920175"/>
    <n v="801550"/>
    <n v="5128600"/>
    <m/>
    <n v="7875"/>
    <n v="245075"/>
    <n v="676475"/>
    <n v="11187425"/>
    <m/>
    <m/>
    <m/>
    <m/>
    <m/>
    <m/>
    <m/>
    <m/>
    <n v="2043952"/>
    <m/>
    <n v="1699394"/>
    <m/>
    <n v="676"/>
    <m/>
    <n v="9462"/>
    <m/>
    <m/>
    <m/>
    <n v="5163"/>
    <m/>
    <n v="30135"/>
    <m/>
    <m/>
    <m/>
    <n v="16959"/>
    <n v="5462"/>
    <n v="1242700"/>
    <n v="0"/>
    <n v="1159950"/>
    <n v="195150"/>
    <n v="1016751"/>
    <n v="75643"/>
    <m/>
    <n v="76167"/>
    <m/>
    <m/>
    <m/>
    <m/>
    <m/>
    <m/>
    <m/>
    <m/>
    <m/>
    <m/>
    <m/>
    <m/>
    <m/>
    <m/>
    <m/>
    <m/>
    <m/>
    <m/>
    <m/>
    <m/>
    <m/>
    <m/>
    <m/>
    <m/>
    <m/>
    <m/>
    <m/>
    <m/>
    <m/>
    <m/>
    <m/>
    <m/>
    <n v="-548480"/>
    <m/>
    <n v="869938"/>
    <m/>
    <n v="75734"/>
    <m/>
    <n v="1517240"/>
    <m/>
    <m/>
    <m/>
    <n v="5013"/>
    <m/>
    <n v="191615"/>
    <m/>
    <m/>
    <m/>
    <m/>
    <m/>
    <m/>
    <m/>
    <m/>
    <m/>
    <m/>
    <m/>
    <m/>
    <m/>
    <m/>
    <m/>
    <m/>
    <m/>
    <n v="4968005"/>
    <n v="1281627"/>
    <n v="4637323"/>
    <n v="156065"/>
    <n v="4616990"/>
    <m/>
    <m/>
    <m/>
    <m/>
    <m/>
    <m/>
    <m/>
    <m/>
    <n v="48900"/>
    <n v="40686"/>
    <n v="370308"/>
    <m/>
    <n v="333845"/>
    <n v="47908"/>
    <n v="261779"/>
    <n v="44124"/>
    <m/>
    <n v="72543"/>
    <n v="416443"/>
    <n v="241638"/>
    <n v="148135"/>
    <n v="784822"/>
    <n v="71533"/>
    <n v="134183"/>
    <n v="123350"/>
    <n v="2425086"/>
    <n v="108363"/>
    <n v="440426"/>
    <n v="48250"/>
    <n v="15637"/>
    <m/>
    <m/>
    <n v="92006"/>
    <n v="938096"/>
    <m/>
    <n v="408821"/>
    <n v="2250"/>
    <n v="14414027"/>
    <n v="1781771"/>
    <n v="17544965"/>
    <n v="1297172"/>
    <n v="1839125"/>
    <m/>
    <n v="14408668"/>
    <n v="17544965"/>
    <m/>
    <n v="14399527"/>
    <m/>
    <m/>
    <n v="4864"/>
    <m/>
    <n v="1061302"/>
    <n v="384515"/>
    <n v="1450681"/>
    <n v="-1041860"/>
    <m/>
    <m/>
    <m/>
    <m/>
    <m/>
    <s v="0.00"/>
    <n v="0"/>
    <n v="1955"/>
    <n v="0"/>
    <n v="7502"/>
    <n v="26697"/>
    <n v="57287"/>
    <n v="0"/>
    <n v="0"/>
    <n v="4786"/>
    <m/>
    <n v="2020"/>
    <n v="8514"/>
    <n v="5897"/>
    <n v="16831"/>
    <n v="1301"/>
    <n v="4209"/>
    <n v="1542"/>
    <n v="9636"/>
    <n v="148177"/>
    <n v="0"/>
    <n v="0"/>
    <n v="96"/>
    <n v="166"/>
    <n v="0"/>
    <n v="0"/>
    <n v="262"/>
    <n v="178091"/>
    <n v="0"/>
    <n v="399430"/>
    <n v="1205395"/>
    <n v="1496428"/>
    <n v="0"/>
    <n v="0"/>
    <n v="206174"/>
    <m/>
    <n v="67536"/>
    <n v="162056"/>
    <n v="102063"/>
    <n v="388425"/>
    <n v="38288"/>
    <n v="94467"/>
    <n v="94349"/>
    <n v="535303"/>
    <n v="4968005"/>
    <n v="0"/>
    <n v="0"/>
    <n v="4301"/>
    <n v="5810"/>
    <n v="0"/>
    <n v="0"/>
    <n v="10111"/>
    <m/>
    <x v="0"/>
    <x v="0"/>
    <m/>
    <m/>
    <m/>
    <m/>
    <x v="0"/>
    <x v="0"/>
    <m/>
    <m/>
    <m/>
    <n v="145"/>
    <n v="188"/>
    <n v="103"/>
    <n v="108"/>
    <n v="137"/>
    <n v="79"/>
    <n v="53"/>
    <n v="63"/>
    <n v="45"/>
    <n v="1"/>
    <n v="0"/>
    <n v="0"/>
    <n v="0"/>
    <n v="1"/>
    <n v="0"/>
    <n v="1"/>
    <n v="0"/>
    <n v="0"/>
    <n v="0"/>
    <n v="0"/>
    <n v="0"/>
    <n v="0"/>
    <n v="0"/>
    <n v="0"/>
    <n v="1"/>
    <n v="0"/>
    <n v="0"/>
    <n v="0"/>
    <n v="0"/>
  </r>
  <r>
    <n v="206430730"/>
    <x v="927"/>
    <d v="2024-01-01T00:00:00"/>
    <d v="2024-12-31T00:00:00"/>
    <n v="366"/>
    <s v="In Process"/>
    <x v="0"/>
    <x v="36"/>
    <x v="0"/>
    <x v="0"/>
    <s v="07 - Santa Clara"/>
    <x v="95"/>
    <s v="408-377-4030"/>
    <s v="1331 CAMDEN AVENUE"/>
    <s v="CAMPBELL"/>
    <s v="95008"/>
    <s v="1013327543"/>
    <s v="GURPAL BRAR"/>
    <s v="Yes"/>
    <s v="RMG CAPITAL PARTNERS LLC"/>
    <n v="60"/>
    <n v="60"/>
    <x v="2"/>
    <n v="21960"/>
    <n v="19288"/>
    <n v="202.18"/>
    <n v="95"/>
    <n v="64"/>
    <n v="2006"/>
    <n v="234"/>
    <n v="1394"/>
    <n v="13485"/>
    <m/>
    <n v="237"/>
    <m/>
    <n v="1932"/>
    <x v="0"/>
    <n v="19288"/>
    <m/>
    <m/>
    <m/>
    <m/>
    <m/>
    <m/>
    <m/>
    <m/>
    <n v="9644000"/>
    <n v="1786123"/>
    <n v="2991074"/>
    <n v="9479"/>
    <n v="8448528"/>
    <n v="7607716"/>
    <n v="840812"/>
    <n v="-1"/>
    <m/>
    <m/>
    <n v="840811"/>
    <n v="1003000"/>
    <n v="117000"/>
    <n v="697000"/>
    <n v="6742500"/>
    <m/>
    <n v="118500"/>
    <m/>
    <n v="966000"/>
    <n v="9644000"/>
    <m/>
    <m/>
    <m/>
    <m/>
    <m/>
    <m/>
    <m/>
    <m/>
    <n v="1442849"/>
    <m/>
    <n v="89043"/>
    <m/>
    <m/>
    <m/>
    <n v="164045"/>
    <m/>
    <m/>
    <m/>
    <n v="90186"/>
    <m/>
    <m/>
    <m/>
    <m/>
    <m/>
    <n v="7974"/>
    <n v="0"/>
    <n v="618020"/>
    <n v="0"/>
    <n v="734400"/>
    <n v="318360"/>
    <n v="76630"/>
    <n v="19109"/>
    <m/>
    <n v="11630"/>
    <m/>
    <m/>
    <m/>
    <m/>
    <m/>
    <m/>
    <m/>
    <m/>
    <m/>
    <m/>
    <m/>
    <m/>
    <m/>
    <m/>
    <m/>
    <m/>
    <m/>
    <m/>
    <m/>
    <m/>
    <m/>
    <m/>
    <m/>
    <m/>
    <m/>
    <m/>
    <m/>
    <m/>
    <m/>
    <m/>
    <m/>
    <m/>
    <n v="97041"/>
    <m/>
    <n v="9404"/>
    <m/>
    <n v="24654"/>
    <m/>
    <n v="2518979"/>
    <m/>
    <m/>
    <m/>
    <n v="9525"/>
    <m/>
    <m/>
    <m/>
    <m/>
    <m/>
    <m/>
    <m/>
    <m/>
    <m/>
    <m/>
    <m/>
    <m/>
    <m/>
    <m/>
    <m/>
    <m/>
    <m/>
    <n v="331471"/>
    <m/>
    <n v="3823541"/>
    <n v="1026024"/>
    <n v="2758151"/>
    <n v="358150"/>
    <n v="3510024"/>
    <m/>
    <m/>
    <m/>
    <m/>
    <m/>
    <m/>
    <m/>
    <m/>
    <n v="30"/>
    <n v="25346"/>
    <n v="134390"/>
    <m/>
    <n v="140113"/>
    <n v="72657"/>
    <n v="71412"/>
    <n v="10063"/>
    <m/>
    <n v="16822"/>
    <n v="290502"/>
    <n v="271098"/>
    <n v="103292"/>
    <n v="565948"/>
    <n v="89388"/>
    <n v="117036"/>
    <n v="77211"/>
    <n v="1565436"/>
    <n v="33333"/>
    <n v="378390"/>
    <n v="58940"/>
    <n v="18433"/>
    <m/>
    <m/>
    <n v="57852"/>
    <n v="2034929"/>
    <m/>
    <m/>
    <m/>
    <n v="2868970"/>
    <n v="136112"/>
    <n v="5040011"/>
    <n v="5269360"/>
    <m/>
    <n v="763237"/>
    <n v="-992586"/>
    <n v="5040011"/>
    <m/>
    <n v="2750000"/>
    <n v="1382774"/>
    <n v="763237"/>
    <n v="0"/>
    <m/>
    <m/>
    <n v="562763"/>
    <n v="562763"/>
    <n v="-562763"/>
    <m/>
    <m/>
    <m/>
    <n v="763237"/>
    <m/>
    <s v="0.09"/>
    <n v="474242.39999999997"/>
    <n v="1719"/>
    <n v="0"/>
    <n v="11751"/>
    <n v="13356"/>
    <n v="47628"/>
    <n v="0"/>
    <n v="0"/>
    <n v="503"/>
    <m/>
    <n v="2503"/>
    <n v="8926"/>
    <n v="3131"/>
    <n v="14184"/>
    <n v="1844"/>
    <n v="4832"/>
    <n v="1359"/>
    <n v="8011"/>
    <n v="119747"/>
    <n v="0"/>
    <n v="0"/>
    <n v="0"/>
    <n v="0"/>
    <n v="0"/>
    <n v="0"/>
    <n v="0"/>
    <n v="119375"/>
    <n v="0"/>
    <n v="660694"/>
    <n v="601724"/>
    <n v="1285228"/>
    <n v="0"/>
    <n v="0"/>
    <n v="23744"/>
    <m/>
    <n v="75776"/>
    <n v="199715"/>
    <n v="51080"/>
    <n v="291157"/>
    <n v="71209"/>
    <n v="90178"/>
    <n v="57999"/>
    <n v="295662"/>
    <n v="3823541"/>
    <n v="0"/>
    <n v="0"/>
    <n v="0"/>
    <n v="0"/>
    <n v="0"/>
    <n v="0"/>
    <n v="0"/>
    <m/>
    <x v="0"/>
    <x v="0"/>
    <m/>
    <m/>
    <m/>
    <m/>
    <x v="0"/>
    <x v="0"/>
    <m/>
    <m/>
    <m/>
    <n v="89"/>
    <n v="116"/>
    <n v="65"/>
    <n v="52"/>
    <n v="69"/>
    <n v="37"/>
    <n v="33"/>
    <n v="42"/>
    <n v="24"/>
    <n v="1"/>
    <n v="0"/>
    <n v="0"/>
    <n v="0"/>
    <n v="1"/>
    <n v="0"/>
    <n v="1"/>
    <n v="0"/>
    <n v="0"/>
    <n v="0"/>
    <n v="0"/>
    <n v="0"/>
    <n v="0"/>
    <n v="0"/>
    <n v="0"/>
    <n v="1"/>
    <n v="0"/>
    <n v="0"/>
    <n v="0"/>
    <n v="0"/>
  </r>
  <r>
    <n v="206430739"/>
    <x v="928"/>
    <d v="2023-03-01T00:00:00"/>
    <d v="2024-02-29T00:00:00"/>
    <n v="366"/>
    <s v="In Process"/>
    <x v="1"/>
    <x v="36"/>
    <x v="1"/>
    <x v="1"/>
    <s v="07 - Santa Clara"/>
    <x v="96"/>
    <s v="650-327-0950"/>
    <s v="850 WEBSTER STREET"/>
    <s v="PALO ALTO"/>
    <s v="94301-0000"/>
    <m/>
    <s v="RHONDA BEKKEDAHL"/>
    <s v="No"/>
    <m/>
    <n v="26"/>
    <n v="26"/>
    <x v="1"/>
    <n v="9516"/>
    <n v="5430"/>
    <n v="57.06"/>
    <n v="39"/>
    <n v="37"/>
    <m/>
    <m/>
    <m/>
    <m/>
    <m/>
    <m/>
    <m/>
    <n v="5430"/>
    <x v="0"/>
    <n v="5430"/>
    <m/>
    <m/>
    <m/>
    <m/>
    <m/>
    <m/>
    <m/>
    <m/>
    <n v="3082129"/>
    <m/>
    <m/>
    <n v="9330"/>
    <n v="3091459"/>
    <n v="6393880"/>
    <n v="-3302421"/>
    <n v="153284"/>
    <m/>
    <m/>
    <n v="-3149137"/>
    <m/>
    <m/>
    <m/>
    <m/>
    <m/>
    <m/>
    <m/>
    <n v="3082129"/>
    <n v="3082129"/>
    <m/>
    <m/>
    <m/>
    <m/>
    <m/>
    <m/>
    <m/>
    <m/>
    <m/>
    <m/>
    <m/>
    <m/>
    <m/>
    <m/>
    <m/>
    <m/>
    <m/>
    <m/>
    <m/>
    <m/>
    <m/>
    <m/>
    <m/>
    <m/>
    <n v="0"/>
    <n v="0"/>
    <n v="0"/>
    <n v="0"/>
    <n v="0"/>
    <n v="0"/>
    <n v="0"/>
    <n v="0"/>
    <m/>
    <n v="0"/>
    <m/>
    <m/>
    <m/>
    <m/>
    <m/>
    <m/>
    <m/>
    <m/>
    <m/>
    <m/>
    <m/>
    <m/>
    <m/>
    <m/>
    <m/>
    <m/>
    <m/>
    <m/>
    <m/>
    <m/>
    <m/>
    <m/>
    <m/>
    <m/>
    <m/>
    <m/>
    <m/>
    <m/>
    <m/>
    <m/>
    <m/>
    <m/>
    <m/>
    <m/>
    <m/>
    <m/>
    <m/>
    <m/>
    <m/>
    <m/>
    <m/>
    <m/>
    <m/>
    <m/>
    <m/>
    <m/>
    <m/>
    <m/>
    <m/>
    <m/>
    <m/>
    <m/>
    <m/>
    <m/>
    <m/>
    <m/>
    <m/>
    <m/>
    <m/>
    <m/>
    <m/>
    <m/>
    <n v="10701656"/>
    <n v="2767557"/>
    <n v="18342605"/>
    <n v="217512"/>
    <n v="4065745"/>
    <m/>
    <m/>
    <m/>
    <m/>
    <m/>
    <m/>
    <m/>
    <m/>
    <m/>
    <m/>
    <m/>
    <m/>
    <m/>
    <m/>
    <m/>
    <m/>
    <m/>
    <m/>
    <n v="112962"/>
    <n v="69131"/>
    <m/>
    <n v="322448"/>
    <n v="62358"/>
    <n v="29775"/>
    <m/>
    <n v="1218574"/>
    <n v="304877"/>
    <m/>
    <n v="3208"/>
    <n v="22413"/>
    <n v="182389"/>
    <m/>
    <m/>
    <n v="39553572"/>
    <n v="225827"/>
    <n v="114979176"/>
    <n v="1837360"/>
    <m/>
    <m/>
    <n v="156595935"/>
    <n v="15235587"/>
    <n v="55075639"/>
    <n v="92763291"/>
    <n v="-6478582"/>
    <n v="156595935"/>
    <m/>
    <m/>
    <m/>
    <m/>
    <n v="987829"/>
    <n v="172395894"/>
    <m/>
    <n v="10757466"/>
    <n v="184141189"/>
    <n v="-69162013"/>
    <m/>
    <m/>
    <n v="94938291"/>
    <n v="94938291"/>
    <n v="-2175000"/>
    <s v="2.54"/>
    <n v="38698390.980000004"/>
    <n v="10400"/>
    <n v="0"/>
    <n v="2410"/>
    <n v="24912"/>
    <n v="54155"/>
    <n v="0"/>
    <n v="0"/>
    <n v="0"/>
    <m/>
    <n v="609"/>
    <n v="1450"/>
    <m/>
    <n v="5868"/>
    <n v="1305"/>
    <n v="138"/>
    <m/>
    <n v="9757"/>
    <n v="111004"/>
    <n v="0"/>
    <n v="0"/>
    <n v="0"/>
    <n v="0"/>
    <n v="0"/>
    <n v="0"/>
    <n v="0"/>
    <n v="639479"/>
    <n v="0"/>
    <n v="119647"/>
    <n v="992848"/>
    <n v="1306125"/>
    <n v="0"/>
    <n v="0"/>
    <n v="0"/>
    <m/>
    <n v="27562"/>
    <n v="39861"/>
    <m/>
    <n v="177861"/>
    <n v="46742"/>
    <n v="3572"/>
    <m/>
    <n v="636348"/>
    <n v="3990045"/>
    <n v="0"/>
    <n v="0"/>
    <n v="0"/>
    <n v="0"/>
    <n v="0"/>
    <n v="0"/>
    <n v="0"/>
    <m/>
    <x v="0"/>
    <x v="0"/>
    <m/>
    <m/>
    <m/>
    <m/>
    <x v="0"/>
    <x v="0"/>
    <m/>
    <m/>
    <m/>
    <n v="38"/>
    <n v="46"/>
    <n v="29"/>
    <n v="24"/>
    <n v="36"/>
    <n v="20"/>
    <n v="18"/>
    <n v="23"/>
    <n v="15"/>
    <n v="0"/>
    <n v="1"/>
    <n v="0"/>
    <n v="1"/>
    <n v="0"/>
    <n v="0"/>
    <n v="1"/>
    <n v="0"/>
    <n v="0"/>
    <n v="0"/>
    <n v="0"/>
    <n v="0"/>
    <n v="0"/>
    <n v="0"/>
    <n v="0"/>
    <n v="0"/>
    <n v="0"/>
    <n v="1"/>
    <n v="0"/>
    <n v="0"/>
  </r>
  <r>
    <n v="206430759"/>
    <x v="929"/>
    <d v="2024-01-01T00:00:00"/>
    <d v="2024-12-31T00:00:00"/>
    <n v="366"/>
    <s v="In Process"/>
    <x v="0"/>
    <x v="36"/>
    <x v="0"/>
    <x v="0"/>
    <s v="07 - Santa Clara"/>
    <x v="95"/>
    <s v="408-377-9275"/>
    <s v="2065 LOS GATOS-ALMADEN ROAD"/>
    <s v="SAN JOSE"/>
    <s v="95124"/>
    <s v="1548558521"/>
    <s v="PHILLIP GREENE"/>
    <s v="Yes"/>
    <s v="NATIONAL SENIOR CARE, INC."/>
    <n v="77"/>
    <n v="77"/>
    <x v="2"/>
    <n v="28182"/>
    <n v="26589"/>
    <n v="159.13"/>
    <n v="141"/>
    <n v="147"/>
    <n v="2428"/>
    <n v="1176"/>
    <n v="3523"/>
    <n v="17188"/>
    <n v="1092"/>
    <m/>
    <n v="253"/>
    <n v="929"/>
    <x v="0"/>
    <n v="26589"/>
    <m/>
    <m/>
    <m/>
    <m/>
    <m/>
    <m/>
    <m/>
    <m/>
    <n v="13780733"/>
    <n v="3469021"/>
    <n v="5164960"/>
    <m/>
    <n v="12084794"/>
    <n v="13052393"/>
    <n v="-967599"/>
    <n v="1607"/>
    <m/>
    <m/>
    <n v="-965992"/>
    <n v="1333951"/>
    <n v="636416"/>
    <n v="1778782"/>
    <n v="8834528"/>
    <n v="578863"/>
    <m/>
    <n v="136930"/>
    <n v="481263"/>
    <n v="13780733"/>
    <m/>
    <m/>
    <m/>
    <m/>
    <m/>
    <m/>
    <m/>
    <m/>
    <n v="1941430"/>
    <m/>
    <n v="889832"/>
    <m/>
    <n v="-3760"/>
    <m/>
    <n v="52099"/>
    <m/>
    <n v="575024"/>
    <m/>
    <m/>
    <m/>
    <n v="14384"/>
    <m/>
    <n v="12"/>
    <m/>
    <n v="0"/>
    <n v="0"/>
    <n v="1154719"/>
    <n v="10845"/>
    <n v="1153160"/>
    <n v="589080"/>
    <n v="448868"/>
    <n v="105412"/>
    <m/>
    <n v="6937"/>
    <m/>
    <m/>
    <m/>
    <m/>
    <m/>
    <m/>
    <m/>
    <m/>
    <m/>
    <m/>
    <m/>
    <m/>
    <m/>
    <m/>
    <m/>
    <m/>
    <m/>
    <m/>
    <m/>
    <m/>
    <m/>
    <m/>
    <m/>
    <m/>
    <m/>
    <m/>
    <m/>
    <m/>
    <m/>
    <m/>
    <m/>
    <m/>
    <n v="628556"/>
    <m/>
    <n v="448512"/>
    <m/>
    <n v="376194"/>
    <m/>
    <n v="2919593"/>
    <m/>
    <n v="697636"/>
    <m/>
    <m/>
    <m/>
    <n v="94466"/>
    <m/>
    <m/>
    <m/>
    <m/>
    <m/>
    <m/>
    <m/>
    <m/>
    <m/>
    <m/>
    <m/>
    <m/>
    <m/>
    <m/>
    <m/>
    <n v="3"/>
    <m/>
    <n v="4427407"/>
    <n v="1533711"/>
    <n v="7091275"/>
    <n v="135731"/>
    <n v="5437908"/>
    <m/>
    <m/>
    <m/>
    <m/>
    <m/>
    <m/>
    <m/>
    <m/>
    <n v="51513"/>
    <n v="64383"/>
    <n v="214354"/>
    <n v="6709"/>
    <n v="217169"/>
    <n v="89840"/>
    <n v="121592"/>
    <n v="60051"/>
    <m/>
    <n v="55588"/>
    <n v="370751"/>
    <n v="431943"/>
    <n v="167161"/>
    <n v="908094"/>
    <n v="88818"/>
    <n v="142919"/>
    <m/>
    <n v="2686721"/>
    <n v="83217"/>
    <n v="1210113"/>
    <n v="194511"/>
    <n v="136046"/>
    <n v="70445"/>
    <m/>
    <n v="242547"/>
    <n v="2034529"/>
    <m/>
    <n v="935066"/>
    <m/>
    <n v="9306"/>
    <m/>
    <n v="2978901"/>
    <n v="2361583"/>
    <n v="321259"/>
    <m/>
    <n v="296059"/>
    <n v="2978901"/>
    <m/>
    <m/>
    <n v="-284343"/>
    <m/>
    <n v="0"/>
    <n v="3182150"/>
    <n v="783551"/>
    <n v="707882"/>
    <n v="4673583"/>
    <n v="-3738517"/>
    <m/>
    <m/>
    <m/>
    <m/>
    <m/>
    <s v="0.00"/>
    <n v="0"/>
    <n v="2847"/>
    <n v="0"/>
    <n v="9050"/>
    <n v="19850"/>
    <n v="40069"/>
    <n v="0"/>
    <n v="0"/>
    <n v="3530"/>
    <m/>
    <n v="326"/>
    <n v="13153"/>
    <n v="5233"/>
    <n v="16788"/>
    <n v="2042"/>
    <n v="3877"/>
    <m/>
    <n v="13549"/>
    <n v="130314"/>
    <n v="0"/>
    <n v="233"/>
    <n v="3787"/>
    <n v="27601"/>
    <n v="0"/>
    <n v="0"/>
    <n v="31621"/>
    <n v="278471"/>
    <n v="0"/>
    <n v="478553"/>
    <n v="963799"/>
    <n v="1070962"/>
    <n v="0"/>
    <n v="0"/>
    <n v="134162"/>
    <m/>
    <n v="10685"/>
    <n v="289640"/>
    <n v="106731"/>
    <n v="395997"/>
    <n v="67718"/>
    <n v="98565"/>
    <m/>
    <n v="532124"/>
    <n v="4427407"/>
    <n v="0"/>
    <n v="19811"/>
    <n v="235722"/>
    <n v="1041924"/>
    <n v="0"/>
    <n v="0"/>
    <n v="1297457"/>
    <m/>
    <x v="0"/>
    <x v="0"/>
    <m/>
    <m/>
    <m/>
    <m/>
    <x v="0"/>
    <x v="0"/>
    <m/>
    <m/>
    <m/>
    <n v="92"/>
    <n v="136"/>
    <n v="60"/>
    <n v="49"/>
    <n v="73"/>
    <n v="29"/>
    <n v="31"/>
    <n v="48"/>
    <n v="17"/>
    <n v="1"/>
    <n v="0"/>
    <n v="0"/>
    <n v="0"/>
    <n v="1"/>
    <n v="0"/>
    <n v="1"/>
    <n v="0"/>
    <n v="0"/>
    <n v="0"/>
    <n v="0"/>
    <n v="0"/>
    <n v="0"/>
    <n v="0"/>
    <n v="0"/>
    <n v="1"/>
    <n v="0"/>
    <n v="0"/>
    <n v="0"/>
    <n v="0"/>
  </r>
  <r>
    <n v="206430760"/>
    <x v="930"/>
    <d v="2024-01-01T00:00:00"/>
    <d v="2024-12-31T00:00:00"/>
    <n v="366"/>
    <s v="In Process"/>
    <x v="0"/>
    <x v="36"/>
    <x v="0"/>
    <x v="0"/>
    <s v="07 - Santa Clara"/>
    <x v="97"/>
    <s v="408-842-9311"/>
    <s v="8170 MURRAY AVENUE"/>
    <s v="GILROY"/>
    <s v="95020-0000"/>
    <s v="1831231877"/>
    <s v="NELSON RUBIO ARGEUTA"/>
    <s v="Yes"/>
    <s v="COVENANT CARE CALIFORNIA, LLC"/>
    <n v="134"/>
    <n v="134"/>
    <x v="0"/>
    <n v="49044"/>
    <n v="41440"/>
    <n v="199.52"/>
    <n v="403"/>
    <n v="403"/>
    <n v="7042"/>
    <n v="4330"/>
    <n v="3608"/>
    <n v="24025"/>
    <n v="70"/>
    <m/>
    <n v="300"/>
    <n v="2065"/>
    <x v="0"/>
    <n v="41440"/>
    <m/>
    <m/>
    <m/>
    <m/>
    <m/>
    <m/>
    <m/>
    <m/>
    <n v="19137955"/>
    <n v="3417120"/>
    <n v="487224"/>
    <n v="789"/>
    <n v="22068640"/>
    <n v="20323762"/>
    <n v="1744878"/>
    <n v="4653"/>
    <m/>
    <m/>
    <n v="1749531"/>
    <n v="3298418"/>
    <n v="2003800"/>
    <n v="1659863"/>
    <n v="11049461"/>
    <n v="32550"/>
    <m/>
    <n v="137551"/>
    <n v="956312"/>
    <n v="19137955"/>
    <m/>
    <m/>
    <m/>
    <m/>
    <m/>
    <m/>
    <m/>
    <m/>
    <n v="1818456"/>
    <m/>
    <n v="1467667"/>
    <m/>
    <n v="11900"/>
    <m/>
    <n v="95701"/>
    <m/>
    <m/>
    <m/>
    <m/>
    <m/>
    <n v="22835"/>
    <m/>
    <n v="561"/>
    <m/>
    <n v="21159"/>
    <n v="0"/>
    <n v="1228018"/>
    <n v="0"/>
    <n v="1455480"/>
    <n v="282987"/>
    <n v="359899"/>
    <n v="30355"/>
    <m/>
    <n v="39222"/>
    <m/>
    <m/>
    <m/>
    <m/>
    <m/>
    <m/>
    <m/>
    <m/>
    <m/>
    <m/>
    <m/>
    <m/>
    <m/>
    <m/>
    <m/>
    <m/>
    <m/>
    <m/>
    <m/>
    <m/>
    <m/>
    <m/>
    <m/>
    <m/>
    <m/>
    <m/>
    <m/>
    <m/>
    <n v="-1600"/>
    <m/>
    <m/>
    <m/>
    <n v="-2768666"/>
    <m/>
    <n v="-274877"/>
    <m/>
    <n v="419807"/>
    <m/>
    <n v="2811816"/>
    <m/>
    <n v="-6860"/>
    <m/>
    <m/>
    <m/>
    <n v="307604"/>
    <m/>
    <m/>
    <m/>
    <m/>
    <m/>
    <m/>
    <m/>
    <m/>
    <m/>
    <m/>
    <m/>
    <m/>
    <m/>
    <m/>
    <m/>
    <m/>
    <m/>
    <n v="9614018"/>
    <n v="2634358"/>
    <n v="8075386"/>
    <n v="396731"/>
    <n v="8714980"/>
    <m/>
    <m/>
    <m/>
    <m/>
    <m/>
    <m/>
    <m/>
    <m/>
    <n v="51591"/>
    <m/>
    <n v="508787"/>
    <m/>
    <n v="581402"/>
    <n v="179785"/>
    <n v="337706"/>
    <n v="59471"/>
    <m/>
    <n v="42286"/>
    <n v="311077"/>
    <n v="758718"/>
    <n v="237365"/>
    <n v="1193469"/>
    <n v="616622"/>
    <n v="435930"/>
    <n v="284774"/>
    <n v="4488733"/>
    <n v="82008"/>
    <n v="876402"/>
    <n v="236349"/>
    <n v="69280"/>
    <m/>
    <m/>
    <n v="257027"/>
    <n v="3668371"/>
    <m/>
    <n v="119298"/>
    <m/>
    <n v="28408683"/>
    <m/>
    <n v="32196352"/>
    <n v="1333948"/>
    <n v="1081740"/>
    <m/>
    <n v="29780664"/>
    <n v="32196352"/>
    <m/>
    <n v="26459110"/>
    <n v="771"/>
    <m/>
    <n v="0"/>
    <m/>
    <n v="1220887"/>
    <n v="848490"/>
    <n v="2069377"/>
    <n v="-1950079"/>
    <m/>
    <m/>
    <m/>
    <m/>
    <m/>
    <s v="0.00"/>
    <n v="0"/>
    <n v="2565"/>
    <n v="0"/>
    <n v="30418"/>
    <n v="27322"/>
    <n v="110727"/>
    <n v="0"/>
    <n v="0"/>
    <n v="0"/>
    <m/>
    <m/>
    <n v="20864"/>
    <n v="8174"/>
    <n v="24265"/>
    <n v="11929"/>
    <n v="13924"/>
    <n v="2891"/>
    <n v="24959"/>
    <n v="278038"/>
    <n v="0"/>
    <n v="0"/>
    <n v="0"/>
    <n v="0"/>
    <n v="0"/>
    <n v="0"/>
    <n v="0"/>
    <n v="308427"/>
    <n v="0"/>
    <n v="1838258"/>
    <n v="1198374"/>
    <n v="2966312"/>
    <n v="0"/>
    <n v="0"/>
    <n v="0"/>
    <m/>
    <m/>
    <n v="501624"/>
    <n v="159118"/>
    <n v="663851"/>
    <n v="389784"/>
    <n v="329094"/>
    <n v="222433"/>
    <n v="1036743"/>
    <n v="9614018"/>
    <n v="0"/>
    <n v="0"/>
    <n v="0"/>
    <n v="0"/>
    <n v="0"/>
    <n v="0"/>
    <n v="0"/>
    <m/>
    <x v="0"/>
    <x v="0"/>
    <m/>
    <m/>
    <m/>
    <m/>
    <x v="0"/>
    <x v="0"/>
    <m/>
    <m/>
    <m/>
    <n v="182"/>
    <n v="255"/>
    <n v="117"/>
    <n v="122"/>
    <n v="171"/>
    <n v="81"/>
    <n v="84"/>
    <n v="122"/>
    <n v="56"/>
    <n v="1"/>
    <n v="0"/>
    <n v="0"/>
    <n v="0"/>
    <n v="0"/>
    <n v="1"/>
    <n v="1"/>
    <n v="0"/>
    <n v="0"/>
    <n v="0"/>
    <n v="0"/>
    <n v="0"/>
    <n v="0"/>
    <n v="0"/>
    <n v="0"/>
    <n v="1"/>
    <n v="0"/>
    <n v="0"/>
    <n v="0"/>
    <n v="0"/>
  </r>
  <r>
    <n v="206430766"/>
    <x v="931"/>
    <d v="2024-01-01T00:00:00"/>
    <d v="2024-12-31T00:00:00"/>
    <n v="366"/>
    <s v="In Process"/>
    <x v="0"/>
    <x v="36"/>
    <x v="0"/>
    <x v="0"/>
    <s v="07 - Santa Clara"/>
    <x v="95"/>
    <s v="408-262-0217"/>
    <s v="120 CORNING AVENUE"/>
    <s v="MILPITAS"/>
    <s v="95035"/>
    <s v="LTC55757G"/>
    <s v="BRIAN GILLIGAN"/>
    <s v="No"/>
    <m/>
    <n v="35"/>
    <n v="35"/>
    <x v="1"/>
    <n v="12810"/>
    <n v="9945"/>
    <n v="227.31"/>
    <n v="34"/>
    <n v="12"/>
    <n v="764"/>
    <m/>
    <n v="1932"/>
    <n v="7055"/>
    <n v="191"/>
    <m/>
    <n v="3"/>
    <m/>
    <x v="0"/>
    <n v="9945"/>
    <m/>
    <m/>
    <m/>
    <m/>
    <m/>
    <m/>
    <m/>
    <m/>
    <n v="4279349"/>
    <n v="368761"/>
    <n v="1177072"/>
    <m/>
    <n v="3471038"/>
    <n v="4319616"/>
    <n v="-848578"/>
    <m/>
    <m/>
    <m/>
    <n v="-848578"/>
    <n v="340700"/>
    <m/>
    <n v="828828"/>
    <n v="3026595"/>
    <n v="81939"/>
    <m/>
    <n v="1287"/>
    <m/>
    <n v="4279349"/>
    <m/>
    <m/>
    <m/>
    <m/>
    <m/>
    <m/>
    <m/>
    <m/>
    <n v="355058"/>
    <m/>
    <m/>
    <m/>
    <n v="1700"/>
    <m/>
    <n v="7265"/>
    <m/>
    <n v="4738"/>
    <m/>
    <m/>
    <m/>
    <m/>
    <m/>
    <m/>
    <m/>
    <n v="0"/>
    <n v="0"/>
    <n v="211900"/>
    <n v="0"/>
    <n v="52800"/>
    <n v="53400"/>
    <n v="35100"/>
    <n v="10233"/>
    <m/>
    <n v="5328"/>
    <m/>
    <m/>
    <m/>
    <m/>
    <m/>
    <m/>
    <m/>
    <m/>
    <m/>
    <m/>
    <m/>
    <m/>
    <m/>
    <m/>
    <m/>
    <m/>
    <m/>
    <m/>
    <m/>
    <m/>
    <m/>
    <m/>
    <m/>
    <m/>
    <m/>
    <m/>
    <m/>
    <m/>
    <m/>
    <m/>
    <m/>
    <m/>
    <n v="20113"/>
    <m/>
    <m/>
    <m/>
    <n v="367607"/>
    <m/>
    <n v="729546"/>
    <m/>
    <n v="59806"/>
    <m/>
    <m/>
    <m/>
    <m/>
    <m/>
    <m/>
    <m/>
    <m/>
    <m/>
    <m/>
    <m/>
    <m/>
    <m/>
    <m/>
    <m/>
    <m/>
    <m/>
    <m/>
    <m/>
    <m/>
    <m/>
    <n v="2548325"/>
    <n v="288048"/>
    <n v="1483243"/>
    <m/>
    <n v="1866067"/>
    <m/>
    <m/>
    <m/>
    <m/>
    <m/>
    <m/>
    <m/>
    <m/>
    <m/>
    <m/>
    <n v="154434"/>
    <m/>
    <n v="24161"/>
    <n v="27334"/>
    <n v="44749"/>
    <n v="8425"/>
    <m/>
    <n v="3379"/>
    <n v="160302"/>
    <n v="57685"/>
    <n v="154519"/>
    <n v="373231"/>
    <n v="59075"/>
    <n v="68091"/>
    <n v="110637"/>
    <n v="956726"/>
    <m/>
    <n v="216000"/>
    <m/>
    <m/>
    <m/>
    <m/>
    <n v="34801"/>
    <n v="2375499"/>
    <m/>
    <n v="1224"/>
    <m/>
    <m/>
    <m/>
    <n v="2376723"/>
    <n v="1644005"/>
    <m/>
    <m/>
    <n v="732718"/>
    <n v="2376723"/>
    <m/>
    <m/>
    <n v="166210"/>
    <m/>
    <n v="0"/>
    <m/>
    <m/>
    <n v="1750"/>
    <n v="1750"/>
    <n v="-526"/>
    <m/>
    <m/>
    <m/>
    <m/>
    <m/>
    <s v="0.31"/>
    <n v="509641.55"/>
    <n v="4454"/>
    <n v="0"/>
    <n v="2658"/>
    <n v="10110"/>
    <n v="23645"/>
    <n v="0"/>
    <n v="0"/>
    <n v="0"/>
    <m/>
    <n v="1240"/>
    <n v="2874"/>
    <n v="6035"/>
    <n v="9629"/>
    <n v="2080"/>
    <n v="2515"/>
    <n v="2080"/>
    <n v="7841"/>
    <n v="75161"/>
    <n v="0"/>
    <n v="0"/>
    <n v="91"/>
    <n v="3308"/>
    <n v="0"/>
    <n v="0"/>
    <n v="3399"/>
    <n v="267415"/>
    <n v="0"/>
    <n v="132922"/>
    <n v="454969"/>
    <n v="638409"/>
    <n v="0"/>
    <n v="0"/>
    <n v="0"/>
    <m/>
    <n v="46500"/>
    <n v="43136"/>
    <n v="128482"/>
    <n v="218692"/>
    <n v="50890"/>
    <n v="56003"/>
    <n v="99401"/>
    <n v="411506"/>
    <n v="2548325"/>
    <n v="0"/>
    <n v="0"/>
    <n v="6225"/>
    <n v="132323"/>
    <n v="0"/>
    <n v="0"/>
    <n v="138548"/>
    <m/>
    <x v="0"/>
    <x v="0"/>
    <m/>
    <m/>
    <m/>
    <m/>
    <x v="0"/>
    <x v="0"/>
    <m/>
    <m/>
    <m/>
    <n v="41"/>
    <n v="68"/>
    <n v="26"/>
    <n v="23"/>
    <n v="42"/>
    <n v="14"/>
    <n v="15"/>
    <n v="23"/>
    <n v="8"/>
    <n v="1"/>
    <n v="0"/>
    <n v="0"/>
    <n v="1"/>
    <n v="0"/>
    <n v="0"/>
    <n v="1"/>
    <n v="0"/>
    <n v="0"/>
    <n v="0"/>
    <n v="0"/>
    <n v="0"/>
    <n v="0"/>
    <n v="0"/>
    <n v="0"/>
    <n v="1"/>
    <n v="0"/>
    <n v="0"/>
    <n v="0"/>
    <n v="0"/>
  </r>
  <r>
    <n v="206430767"/>
    <x v="932"/>
    <d v="2024-01-01T00:00:00"/>
    <d v="2024-12-31T00:00:00"/>
    <n v="366"/>
    <s v="In Process"/>
    <x v="0"/>
    <x v="36"/>
    <x v="0"/>
    <x v="0"/>
    <s v="07 - Santa Clara"/>
    <x v="95"/>
    <s v="408-379-8114"/>
    <s v="238 VIRGINIA AVENUE"/>
    <s v="CAMPBELL"/>
    <s v="95008"/>
    <s v="ZZR06049J"/>
    <s v="JUDITH MORALES"/>
    <s v="No"/>
    <m/>
    <n v="45"/>
    <n v="45"/>
    <x v="1"/>
    <n v="16470"/>
    <n v="10762"/>
    <n v="65.34"/>
    <n v="46"/>
    <n v="19"/>
    <n v="1608"/>
    <m/>
    <n v="582"/>
    <n v="7402"/>
    <m/>
    <m/>
    <n v="189"/>
    <n v="981"/>
    <x v="0"/>
    <n v="10762"/>
    <m/>
    <m/>
    <m/>
    <m/>
    <m/>
    <m/>
    <m/>
    <m/>
    <n v="4053525"/>
    <n v="455135"/>
    <n v="122136"/>
    <n v="104392"/>
    <n v="4490916"/>
    <n v="4464489"/>
    <n v="26427"/>
    <m/>
    <n v="800"/>
    <m/>
    <n v="25627"/>
    <n v="659100"/>
    <m/>
    <n v="205700"/>
    <n v="2765000"/>
    <m/>
    <n v="53900"/>
    <n v="75275"/>
    <n v="294550"/>
    <n v="4053525"/>
    <m/>
    <m/>
    <m/>
    <m/>
    <m/>
    <m/>
    <m/>
    <m/>
    <n v="369642"/>
    <m/>
    <m/>
    <m/>
    <n v="300"/>
    <m/>
    <n v="46622"/>
    <m/>
    <m/>
    <m/>
    <n v="16309"/>
    <m/>
    <n v="193"/>
    <m/>
    <n v="22069"/>
    <m/>
    <n v="0"/>
    <n v="0"/>
    <n v="138132"/>
    <n v="46622"/>
    <n v="138132"/>
    <n v="1026"/>
    <n v="124793"/>
    <n v="5698"/>
    <m/>
    <n v="732"/>
    <m/>
    <m/>
    <m/>
    <m/>
    <m/>
    <m/>
    <m/>
    <m/>
    <m/>
    <m/>
    <m/>
    <m/>
    <m/>
    <m/>
    <m/>
    <m/>
    <m/>
    <m/>
    <m/>
    <m/>
    <m/>
    <m/>
    <m/>
    <m/>
    <m/>
    <m/>
    <m/>
    <m/>
    <m/>
    <m/>
    <m/>
    <m/>
    <m/>
    <n v="-595401"/>
    <m/>
    <m/>
    <n v="52722"/>
    <m/>
    <n v="615770"/>
    <m/>
    <m/>
    <m/>
    <n v="-11808"/>
    <m/>
    <n v="60853"/>
    <m/>
    <m/>
    <m/>
    <m/>
    <m/>
    <m/>
    <m/>
    <m/>
    <m/>
    <m/>
    <m/>
    <m/>
    <m/>
    <m/>
    <m/>
    <m/>
    <m/>
    <n v="2166016"/>
    <n v="452479"/>
    <n v="1845994"/>
    <n v="46808"/>
    <n v="2255556"/>
    <m/>
    <m/>
    <m/>
    <m/>
    <m/>
    <m/>
    <m/>
    <m/>
    <m/>
    <m/>
    <n v="103047"/>
    <n v="17875"/>
    <n v="101628"/>
    <n v="905"/>
    <n v="57624"/>
    <n v="10062"/>
    <m/>
    <n v="6350"/>
    <n v="219836"/>
    <n v="97470"/>
    <n v="51762"/>
    <n v="395176"/>
    <n v="35848"/>
    <n v="50626"/>
    <n v="27003"/>
    <n v="758613"/>
    <n v="6896"/>
    <n v="199500"/>
    <n v="58813"/>
    <n v="6084"/>
    <m/>
    <n v="3415"/>
    <n v="400"/>
    <n v="1740789"/>
    <m/>
    <n v="91246"/>
    <m/>
    <m/>
    <m/>
    <n v="1832035"/>
    <n v="1429305"/>
    <m/>
    <m/>
    <n v="402730"/>
    <n v="1832035"/>
    <m/>
    <m/>
    <n v="585591"/>
    <m/>
    <n v="0"/>
    <n v="206807"/>
    <m/>
    <n v="260144"/>
    <n v="466951"/>
    <n v="-375705"/>
    <m/>
    <m/>
    <m/>
    <m/>
    <m/>
    <s v="0.09"/>
    <n v="128637.45"/>
    <n v="2080"/>
    <n v="0"/>
    <n v="5884"/>
    <n v="9359"/>
    <n v="30151"/>
    <n v="0"/>
    <n v="0"/>
    <n v="0"/>
    <n v="346"/>
    <n v="1754"/>
    <n v="3440"/>
    <n v="2076"/>
    <n v="10405"/>
    <n v="1216"/>
    <n v="2487"/>
    <n v="418"/>
    <n v="5807"/>
    <n v="75423"/>
    <n v="0"/>
    <n v="1157"/>
    <n v="1942"/>
    <n v="1966"/>
    <n v="0"/>
    <n v="0"/>
    <n v="5065"/>
    <n v="124800"/>
    <n v="0"/>
    <n v="279175"/>
    <n v="402703"/>
    <n v="714330"/>
    <n v="0"/>
    <n v="0"/>
    <n v="0"/>
    <n v="15568"/>
    <n v="39690"/>
    <n v="59893"/>
    <n v="37289"/>
    <n v="198670"/>
    <n v="32677"/>
    <n v="38735"/>
    <n v="22133"/>
    <n v="200353"/>
    <n v="2166016"/>
    <n v="0"/>
    <n v="63990"/>
    <n v="113193"/>
    <n v="61664"/>
    <n v="0"/>
    <n v="0"/>
    <n v="238847"/>
    <m/>
    <x v="0"/>
    <x v="0"/>
    <m/>
    <n v="346"/>
    <m/>
    <m/>
    <x v="0"/>
    <x v="0"/>
    <m/>
    <n v="15568"/>
    <m/>
    <n v="68"/>
    <n v="82"/>
    <n v="54"/>
    <n v="37"/>
    <n v="44"/>
    <n v="30"/>
    <n v="20"/>
    <n v="22"/>
    <n v="17"/>
    <n v="1"/>
    <n v="0"/>
    <n v="0"/>
    <n v="1"/>
    <n v="0"/>
    <n v="0"/>
    <n v="1"/>
    <n v="0"/>
    <n v="0"/>
    <n v="0"/>
    <n v="0"/>
    <n v="0"/>
    <n v="0"/>
    <n v="0"/>
    <n v="0"/>
    <n v="1"/>
    <n v="0"/>
    <n v="0"/>
    <n v="0"/>
    <n v="0"/>
  </r>
  <r>
    <n v="206430768"/>
    <x v="933"/>
    <d v="2024-01-01T00:00:00"/>
    <d v="2024-12-31T00:00:00"/>
    <n v="366"/>
    <s v="In Process"/>
    <x v="0"/>
    <x v="36"/>
    <x v="0"/>
    <x v="0"/>
    <s v="07 - Santa Clara"/>
    <x v="95"/>
    <s v="408-287-0616"/>
    <s v="1299 SOUTH BASCOM AVENUE"/>
    <s v="SAN JOSE"/>
    <s v="95128-0000"/>
    <s v="ZZR06026G"/>
    <s v="CORY DIEBOLD"/>
    <s v="Yes"/>
    <m/>
    <n v="67"/>
    <n v="67"/>
    <x v="2"/>
    <n v="24522"/>
    <n v="18781"/>
    <n v="165.87"/>
    <n v="143"/>
    <n v="141"/>
    <n v="1253"/>
    <n v="854"/>
    <n v="538"/>
    <n v="15301"/>
    <m/>
    <n v="76"/>
    <n v="41"/>
    <n v="718"/>
    <x v="0"/>
    <n v="18781"/>
    <m/>
    <m/>
    <m/>
    <m/>
    <m/>
    <m/>
    <m/>
    <m/>
    <n v="6800858"/>
    <n v="1193457"/>
    <n v="-561720"/>
    <m/>
    <n v="8556035"/>
    <n v="8282669"/>
    <n v="273366"/>
    <n v="5609"/>
    <n v="-5776"/>
    <m/>
    <n v="284751"/>
    <n v="465977"/>
    <n v="332038"/>
    <n v="174010"/>
    <n v="5523288"/>
    <m/>
    <n v="29314"/>
    <n v="17033"/>
    <n v="259198"/>
    <n v="6800858"/>
    <m/>
    <m/>
    <m/>
    <m/>
    <m/>
    <m/>
    <m/>
    <m/>
    <n v="491229"/>
    <m/>
    <n v="275684"/>
    <m/>
    <m/>
    <m/>
    <n v="384893"/>
    <m/>
    <m/>
    <m/>
    <n v="38641"/>
    <m/>
    <n v="3010"/>
    <m/>
    <m/>
    <m/>
    <n v="324099"/>
    <n v="0"/>
    <n v="398580"/>
    <n v="0"/>
    <n v="326340"/>
    <n v="1800"/>
    <n v="114053"/>
    <n v="16189"/>
    <m/>
    <n v="12396"/>
    <m/>
    <m/>
    <m/>
    <m/>
    <m/>
    <m/>
    <m/>
    <m/>
    <m/>
    <m/>
    <m/>
    <m/>
    <m/>
    <m/>
    <m/>
    <m/>
    <m/>
    <m/>
    <m/>
    <m/>
    <m/>
    <m/>
    <m/>
    <m/>
    <m/>
    <m/>
    <m/>
    <m/>
    <n v="68273"/>
    <m/>
    <m/>
    <m/>
    <n v="-424846"/>
    <m/>
    <n v="-60833"/>
    <m/>
    <n v="-267372"/>
    <m/>
    <n v="106828"/>
    <m/>
    <m/>
    <m/>
    <n v="16582"/>
    <m/>
    <n v="-352"/>
    <m/>
    <m/>
    <m/>
    <m/>
    <m/>
    <m/>
    <m/>
    <m/>
    <m/>
    <m/>
    <m/>
    <m/>
    <m/>
    <m/>
    <m/>
    <m/>
    <m/>
    <n v="3272326"/>
    <n v="784588"/>
    <n v="4225755"/>
    <n v="128576"/>
    <n v="3411412"/>
    <m/>
    <m/>
    <m/>
    <m/>
    <m/>
    <m/>
    <m/>
    <m/>
    <n v="59600"/>
    <m/>
    <n v="231220"/>
    <m/>
    <n v="196951"/>
    <n v="3818"/>
    <n v="88322"/>
    <n v="13683"/>
    <m/>
    <n v="6130"/>
    <n v="384808"/>
    <n v="376621"/>
    <n v="164839"/>
    <n v="612466"/>
    <n v="95454"/>
    <n v="109978"/>
    <n v="91268"/>
    <n v="1714690"/>
    <n v="54897"/>
    <n v="550130"/>
    <n v="38375"/>
    <n v="28397"/>
    <m/>
    <n v="2439"/>
    <n v="47171"/>
    <n v="3171571"/>
    <m/>
    <n v="753967"/>
    <m/>
    <m/>
    <m/>
    <n v="3925538"/>
    <n v="3705415"/>
    <m/>
    <m/>
    <n v="220123"/>
    <n v="3925538"/>
    <n v="1519362"/>
    <m/>
    <m/>
    <m/>
    <n v="0"/>
    <m/>
    <n v="1991633"/>
    <n v="429559"/>
    <n v="2421192"/>
    <n v="-1667225"/>
    <m/>
    <m/>
    <m/>
    <m/>
    <m/>
    <s v="0.00"/>
    <n v="0"/>
    <n v="1715"/>
    <n v="0"/>
    <n v="3611"/>
    <n v="10552"/>
    <n v="42103"/>
    <n v="0"/>
    <n v="0"/>
    <n v="2036"/>
    <m/>
    <n v="3905"/>
    <n v="13049"/>
    <n v="5957"/>
    <n v="14693"/>
    <n v="2037"/>
    <n v="3527"/>
    <n v="1610"/>
    <n v="6230"/>
    <n v="111025"/>
    <n v="0"/>
    <n v="6474"/>
    <n v="295"/>
    <n v="6814"/>
    <n v="0"/>
    <n v="0"/>
    <n v="13583"/>
    <n v="119561"/>
    <n v="0"/>
    <n v="192024"/>
    <n v="496047"/>
    <n v="1146972"/>
    <n v="0"/>
    <n v="0"/>
    <n v="97503"/>
    <m/>
    <n v="102920"/>
    <n v="266087"/>
    <n v="112698"/>
    <n v="298682"/>
    <n v="76360"/>
    <n v="87157"/>
    <n v="75761"/>
    <n v="200554"/>
    <n v="3272326"/>
    <n v="0"/>
    <n v="495080"/>
    <n v="14010"/>
    <n v="256378"/>
    <n v="0"/>
    <n v="0"/>
    <n v="765468"/>
    <m/>
    <x v="0"/>
    <x v="0"/>
    <m/>
    <m/>
    <m/>
    <m/>
    <x v="0"/>
    <x v="0"/>
    <m/>
    <m/>
    <m/>
    <n v="74"/>
    <n v="109"/>
    <n v="64"/>
    <n v="44"/>
    <n v="53"/>
    <n v="35"/>
    <n v="32"/>
    <n v="39"/>
    <n v="25"/>
    <n v="1"/>
    <n v="0"/>
    <n v="0"/>
    <n v="0"/>
    <n v="1"/>
    <n v="0"/>
    <n v="1"/>
    <n v="0"/>
    <n v="0"/>
    <n v="0"/>
    <n v="0"/>
    <n v="0"/>
    <n v="0"/>
    <n v="0"/>
    <n v="0"/>
    <n v="1"/>
    <n v="0"/>
    <n v="0"/>
    <n v="0"/>
    <n v="0"/>
  </r>
  <r>
    <n v="206430785"/>
    <x v="934"/>
    <d v="2024-01-01T00:00:00"/>
    <d v="2024-12-31T00:00:00"/>
    <n v="366"/>
    <s v="In Process"/>
    <x v="0"/>
    <x v="36"/>
    <x v="0"/>
    <x v="0"/>
    <s v="07 - Santa Clara"/>
    <x v="95"/>
    <s v="408-269-0701"/>
    <s v="2295 PLUMMER AVENUE"/>
    <s v="SAN JOSE"/>
    <s v="95125"/>
    <s v="1730667775"/>
    <s v="JULIAN SYLVE"/>
    <s v="Yes"/>
    <m/>
    <n v="99"/>
    <n v="99"/>
    <x v="2"/>
    <n v="36234"/>
    <n v="35402"/>
    <n v="229.23"/>
    <n v="147"/>
    <n v="146"/>
    <n v="4744"/>
    <n v="348"/>
    <n v="5073"/>
    <n v="23543"/>
    <m/>
    <n v="336"/>
    <n v="2"/>
    <n v="1356"/>
    <x v="0"/>
    <n v="35402"/>
    <m/>
    <m/>
    <m/>
    <m/>
    <m/>
    <m/>
    <m/>
    <m/>
    <n v="17603304"/>
    <n v="892241"/>
    <n v="2660362"/>
    <n v="7600"/>
    <n v="15842783"/>
    <n v="14661586"/>
    <n v="1181197"/>
    <n v="-1477"/>
    <n v="12590"/>
    <m/>
    <n v="1167130"/>
    <n v="2301103"/>
    <n v="163055"/>
    <n v="2569423"/>
    <n v="11760976"/>
    <m/>
    <n v="157433"/>
    <n v="1030"/>
    <n v="650284"/>
    <n v="17603304"/>
    <m/>
    <m/>
    <m/>
    <m/>
    <m/>
    <m/>
    <m/>
    <m/>
    <n v="763991"/>
    <m/>
    <n v="44883"/>
    <m/>
    <n v="9223"/>
    <m/>
    <n v="30345"/>
    <m/>
    <m/>
    <m/>
    <n v="43799"/>
    <m/>
    <m/>
    <m/>
    <m/>
    <m/>
    <n v="105"/>
    <n v="0"/>
    <n v="247764"/>
    <n v="0"/>
    <n v="223540"/>
    <n v="223943"/>
    <n v="174311"/>
    <n v="14033"/>
    <m/>
    <n v="8545"/>
    <m/>
    <m/>
    <m/>
    <m/>
    <m/>
    <m/>
    <m/>
    <m/>
    <m/>
    <m/>
    <m/>
    <m/>
    <m/>
    <m/>
    <m/>
    <m/>
    <m/>
    <m/>
    <m/>
    <m/>
    <m/>
    <m/>
    <m/>
    <m/>
    <m/>
    <m/>
    <m/>
    <m/>
    <m/>
    <m/>
    <m/>
    <m/>
    <n v="-1659333"/>
    <m/>
    <n v="44085"/>
    <m/>
    <n v="772347"/>
    <m/>
    <n v="3246951"/>
    <m/>
    <m/>
    <m/>
    <n v="42565"/>
    <m/>
    <n v="213747"/>
    <m/>
    <m/>
    <m/>
    <m/>
    <m/>
    <m/>
    <m/>
    <m/>
    <m/>
    <m/>
    <m/>
    <m/>
    <m/>
    <m/>
    <m/>
    <m/>
    <m/>
    <n v="6696938"/>
    <n v="1494449"/>
    <n v="6470199"/>
    <n v="307566"/>
    <n v="6633008"/>
    <m/>
    <m/>
    <m/>
    <m/>
    <m/>
    <m/>
    <m/>
    <m/>
    <n v="7370"/>
    <n v="10625"/>
    <n v="170036"/>
    <m/>
    <n v="176642"/>
    <n v="126809"/>
    <n v="279946"/>
    <n v="15909"/>
    <m/>
    <n v="11683"/>
    <n v="407954"/>
    <n v="275241"/>
    <n v="184774"/>
    <n v="956442"/>
    <n v="146344"/>
    <n v="250555"/>
    <n v="115225"/>
    <n v="3632957"/>
    <n v="26912"/>
    <n v="952420"/>
    <n v="39364"/>
    <n v="22624"/>
    <m/>
    <m/>
    <n v="218746"/>
    <n v="4514591"/>
    <m/>
    <n v="56414"/>
    <n v="8250"/>
    <n v="8999148"/>
    <n v="1005546"/>
    <n v="14583949"/>
    <n v="6455162"/>
    <m/>
    <m/>
    <n v="8128787"/>
    <n v="14583949"/>
    <m/>
    <n v="8924224"/>
    <m/>
    <m/>
    <n v="0"/>
    <m/>
    <n v="88863"/>
    <n v="63700"/>
    <n v="152563"/>
    <n v="-96149"/>
    <m/>
    <m/>
    <m/>
    <m/>
    <m/>
    <s v="0.00"/>
    <n v="0"/>
    <n v="1641"/>
    <n v="0"/>
    <n v="9133"/>
    <n v="28685"/>
    <n v="93804"/>
    <n v="0"/>
    <n v="0"/>
    <n v="3973"/>
    <m/>
    <n v="3664"/>
    <m/>
    <m/>
    <n v="20186"/>
    <n v="2985"/>
    <n v="9569"/>
    <n v="2126"/>
    <n v="13760"/>
    <n v="189526"/>
    <n v="0"/>
    <n v="442"/>
    <n v="2893"/>
    <n v="3636"/>
    <n v="0"/>
    <n v="0"/>
    <n v="6971"/>
    <n v="137280"/>
    <n v="0"/>
    <n v="574077"/>
    <n v="1437161"/>
    <n v="2533182"/>
    <n v="0"/>
    <n v="0"/>
    <n v="255150"/>
    <m/>
    <n v="96736"/>
    <m/>
    <m/>
    <n v="460043"/>
    <n v="121758"/>
    <n v="205002"/>
    <n v="95655"/>
    <n v="780894"/>
    <n v="6696938"/>
    <n v="0"/>
    <n v="34461"/>
    <n v="181866"/>
    <n v="124075"/>
    <n v="0"/>
    <n v="0"/>
    <n v="340402"/>
    <m/>
    <x v="0"/>
    <x v="0"/>
    <m/>
    <m/>
    <m/>
    <m/>
    <x v="0"/>
    <x v="0"/>
    <m/>
    <m/>
    <m/>
    <n v="136"/>
    <n v="197"/>
    <n v="63"/>
    <n v="98"/>
    <n v="140"/>
    <n v="45"/>
    <n v="62"/>
    <n v="83"/>
    <n v="43"/>
    <n v="1"/>
    <n v="0"/>
    <n v="0"/>
    <n v="0"/>
    <n v="1"/>
    <n v="0"/>
    <n v="1"/>
    <n v="0"/>
    <n v="0"/>
    <n v="0"/>
    <n v="0"/>
    <n v="0"/>
    <n v="0"/>
    <n v="0"/>
    <n v="0"/>
    <n v="1"/>
    <n v="0"/>
    <n v="0"/>
    <n v="0"/>
    <n v="0"/>
  </r>
  <r>
    <n v="206430788"/>
    <x v="935"/>
    <d v="2024-01-01T00:00:00"/>
    <d v="2024-12-31T00:00:00"/>
    <n v="366"/>
    <s v="In Process"/>
    <x v="0"/>
    <x v="36"/>
    <x v="0"/>
    <x v="0"/>
    <s v="07 - Santa Clara"/>
    <x v="96"/>
    <s v="206430788"/>
    <s v="2530 SOLACE PLACE"/>
    <s v="MOUNTAIN VIEW"/>
    <s v="94040-0000"/>
    <s v="1427770692"/>
    <s v="SHANE MCCORMACK"/>
    <s v="No"/>
    <m/>
    <n v="131"/>
    <n v="131"/>
    <x v="0"/>
    <n v="47946"/>
    <n v="46235"/>
    <n v="224.8"/>
    <n v="723"/>
    <n v="880"/>
    <n v="11888"/>
    <m/>
    <n v="2810"/>
    <n v="21818"/>
    <m/>
    <n v="8299"/>
    <n v="345"/>
    <n v="1075"/>
    <x v="0"/>
    <n v="46235"/>
    <m/>
    <m/>
    <m/>
    <m/>
    <m/>
    <m/>
    <m/>
    <m/>
    <n v="27741000"/>
    <n v="9623660"/>
    <n v="2834197"/>
    <n v="22975"/>
    <n v="34553438"/>
    <n v="25175824"/>
    <n v="9377614"/>
    <n v="-1748196"/>
    <m/>
    <m/>
    <n v="7629418"/>
    <n v="7132800"/>
    <m/>
    <n v="1686000"/>
    <n v="13090800"/>
    <m/>
    <n v="4979400"/>
    <n v="207000"/>
    <n v="645000"/>
    <n v="27741000"/>
    <m/>
    <m/>
    <m/>
    <m/>
    <m/>
    <m/>
    <m/>
    <m/>
    <n v="5101688"/>
    <m/>
    <m/>
    <m/>
    <m/>
    <m/>
    <n v="74502"/>
    <m/>
    <m/>
    <m/>
    <n v="4417193"/>
    <m/>
    <n v="30277"/>
    <m/>
    <m/>
    <m/>
    <n v="498836"/>
    <n v="0"/>
    <n v="3882924"/>
    <n v="55976"/>
    <n v="3553150"/>
    <n v="297358"/>
    <n v="1070067"/>
    <n v="226058"/>
    <m/>
    <n v="39291"/>
    <m/>
    <m/>
    <m/>
    <m/>
    <m/>
    <m/>
    <m/>
    <m/>
    <m/>
    <m/>
    <m/>
    <m/>
    <m/>
    <m/>
    <m/>
    <m/>
    <m/>
    <m/>
    <m/>
    <m/>
    <m/>
    <m/>
    <m/>
    <m/>
    <m/>
    <m/>
    <m/>
    <m/>
    <n v="71641"/>
    <m/>
    <m/>
    <m/>
    <n v="-2343310"/>
    <m/>
    <m/>
    <m/>
    <n v="88400"/>
    <m/>
    <n v="3423824"/>
    <m/>
    <m/>
    <m/>
    <n v="1593642"/>
    <m/>
    <m/>
    <m/>
    <m/>
    <m/>
    <m/>
    <m/>
    <m/>
    <m/>
    <m/>
    <m/>
    <m/>
    <m/>
    <m/>
    <m/>
    <m/>
    <m/>
    <m/>
    <m/>
    <n v="14036417"/>
    <n v="2679419"/>
    <n v="8459988"/>
    <n v="160636"/>
    <n v="9340087"/>
    <m/>
    <m/>
    <m/>
    <m/>
    <m/>
    <m/>
    <m/>
    <m/>
    <n v="4778"/>
    <m/>
    <n v="721386"/>
    <n v="26"/>
    <n v="804190"/>
    <n v="155006"/>
    <n v="628054"/>
    <n v="96837"/>
    <m/>
    <n v="43771"/>
    <n v="794340"/>
    <n v="497825"/>
    <n v="266861"/>
    <n v="1594537"/>
    <n v="447070"/>
    <n v="214502"/>
    <n v="183314"/>
    <n v="7509578"/>
    <n v="5298"/>
    <n v="1584847"/>
    <n v="119745"/>
    <n v="17959"/>
    <m/>
    <n v="15389"/>
    <n v="130424"/>
    <n v="9572850"/>
    <m/>
    <n v="62202"/>
    <m/>
    <n v="1507575"/>
    <m/>
    <n v="11142627"/>
    <n v="3268362"/>
    <m/>
    <m/>
    <n v="7874265"/>
    <n v="11142627"/>
    <m/>
    <m/>
    <m/>
    <m/>
    <n v="0"/>
    <m/>
    <n v="46707"/>
    <n v="22368"/>
    <n v="69075"/>
    <n v="-6873"/>
    <m/>
    <m/>
    <m/>
    <m/>
    <m/>
    <s v="0.46"/>
    <n v="1503446.52"/>
    <n v="1072"/>
    <n v="0"/>
    <n v="25869"/>
    <n v="34143"/>
    <n v="99176"/>
    <n v="0"/>
    <n v="0"/>
    <n v="15356"/>
    <n v="24229"/>
    <n v="5452"/>
    <n v="17680"/>
    <n v="8700"/>
    <n v="32667"/>
    <n v="8385"/>
    <n v="6138"/>
    <n v="2637"/>
    <n v="34616"/>
    <n v="316120"/>
    <n v="0"/>
    <n v="0"/>
    <n v="899"/>
    <n v="295"/>
    <n v="0"/>
    <n v="0"/>
    <n v="1194"/>
    <n v="105186"/>
    <n v="0"/>
    <n v="1541735"/>
    <n v="1840366"/>
    <n v="2885785"/>
    <n v="0"/>
    <n v="0"/>
    <n v="932877"/>
    <n v="1403121"/>
    <n v="143931"/>
    <n v="397899"/>
    <n v="186220"/>
    <n v="866133"/>
    <n v="371552"/>
    <n v="167960"/>
    <n v="141342"/>
    <n v="3052310"/>
    <n v="14036417"/>
    <n v="0"/>
    <n v="0"/>
    <n v="50355"/>
    <n v="15392"/>
    <n v="0"/>
    <n v="0"/>
    <n v="65747"/>
    <m/>
    <x v="0"/>
    <x v="0"/>
    <m/>
    <m/>
    <n v="24229"/>
    <m/>
    <x v="0"/>
    <x v="0"/>
    <m/>
    <m/>
    <n v="1403121"/>
    <n v="1"/>
    <n v="1"/>
    <n v="1"/>
    <n v="1"/>
    <n v="1"/>
    <n v="1"/>
    <n v="1"/>
    <n v="1"/>
    <n v="1"/>
    <n v="1"/>
    <n v="0"/>
    <n v="0"/>
    <n v="0"/>
    <n v="0"/>
    <n v="1"/>
    <n v="1"/>
    <n v="0"/>
    <n v="0"/>
    <n v="0"/>
    <n v="0"/>
    <n v="0"/>
    <n v="0"/>
    <n v="0"/>
    <n v="0"/>
    <n v="1"/>
    <n v="0"/>
    <n v="0"/>
    <n v="0"/>
    <n v="0"/>
  </r>
  <r>
    <n v="206430789"/>
    <x v="936"/>
    <d v="2024-01-01T00:00:00"/>
    <d v="2024-12-31T00:00:00"/>
    <n v="366"/>
    <s v="In Process"/>
    <x v="0"/>
    <x v="36"/>
    <x v="0"/>
    <x v="0"/>
    <s v="07 - Santa Clara"/>
    <x v="95"/>
    <s v="408-241-3844"/>
    <s v="1250 SOUTH WINCHESTER BLVD"/>
    <s v="SAN JOSE"/>
    <s v="95128-0000"/>
    <s v="ZZR063763"/>
    <s v="LITA JAVIER"/>
    <s v="No"/>
    <m/>
    <n v="166"/>
    <n v="166"/>
    <x v="0"/>
    <n v="60756"/>
    <n v="38138"/>
    <n v="147.27000000000001"/>
    <n v="159"/>
    <n v="139"/>
    <n v="1718"/>
    <m/>
    <n v="27021"/>
    <n v="6171"/>
    <m/>
    <n v="1777"/>
    <n v="200"/>
    <n v="1251"/>
    <x v="1"/>
    <n v="22186"/>
    <m/>
    <m/>
    <m/>
    <n v="15952"/>
    <m/>
    <m/>
    <m/>
    <m/>
    <n v="21956467"/>
    <n v="1087368"/>
    <n v="6494346"/>
    <n v="299652"/>
    <n v="16849141"/>
    <n v="18788895"/>
    <n v="-1939754"/>
    <m/>
    <n v="21352"/>
    <m/>
    <n v="-1961106"/>
    <n v="1204900"/>
    <m/>
    <n v="14009692"/>
    <n v="5154125"/>
    <m/>
    <n v="934800"/>
    <n v="141600"/>
    <n v="511350"/>
    <n v="8662522"/>
    <m/>
    <m/>
    <m/>
    <n v="13293945"/>
    <m/>
    <m/>
    <m/>
    <m/>
    <n v="425786"/>
    <m/>
    <m/>
    <m/>
    <n v="253031"/>
    <m/>
    <n v="147000"/>
    <m/>
    <m/>
    <m/>
    <n v="258970"/>
    <m/>
    <n v="2581"/>
    <m/>
    <m/>
    <m/>
    <n v="149482"/>
    <n v="0"/>
    <n v="424043"/>
    <n v="52753"/>
    <n v="174487"/>
    <n v="38500"/>
    <n v="112170"/>
    <n v="60118"/>
    <m/>
    <n v="75815"/>
    <m/>
    <m/>
    <m/>
    <m/>
    <m/>
    <m/>
    <m/>
    <m/>
    <m/>
    <m/>
    <m/>
    <m/>
    <m/>
    <m/>
    <m/>
    <m/>
    <m/>
    <m/>
    <m/>
    <m/>
    <m/>
    <m/>
    <m/>
    <m/>
    <m/>
    <m/>
    <m/>
    <m/>
    <m/>
    <m/>
    <m/>
    <m/>
    <n v="84479"/>
    <m/>
    <m/>
    <m/>
    <n v="4220955"/>
    <m/>
    <n v="1568832"/>
    <m/>
    <m/>
    <m/>
    <n v="417389"/>
    <m/>
    <n v="202691"/>
    <m/>
    <m/>
    <m/>
    <m/>
    <m/>
    <m/>
    <m/>
    <m/>
    <m/>
    <m/>
    <m/>
    <m/>
    <m/>
    <m/>
    <m/>
    <m/>
    <m/>
    <n v="9928979"/>
    <n v="1870176"/>
    <n v="6989740"/>
    <n v="123290"/>
    <n v="3467215"/>
    <m/>
    <m/>
    <m/>
    <n v="5691770"/>
    <m/>
    <m/>
    <m/>
    <m/>
    <n v="242559"/>
    <m/>
    <n v="236580"/>
    <n v="791503"/>
    <n v="180896"/>
    <n v="36695"/>
    <n v="189084"/>
    <n v="34517"/>
    <m/>
    <n v="36239"/>
    <n v="665744"/>
    <n v="410918"/>
    <n v="313653"/>
    <n v="925625"/>
    <n v="127836"/>
    <n v="142844"/>
    <n v="111796"/>
    <n v="2959010"/>
    <n v="18283"/>
    <n v="1111968"/>
    <n v="68852"/>
    <n v="126249"/>
    <m/>
    <n v="89325"/>
    <n v="809734"/>
    <n v="5320585"/>
    <m/>
    <n v="39882"/>
    <m/>
    <n v="166636"/>
    <n v="27"/>
    <n v="5527130"/>
    <n v="4364043"/>
    <n v="78896"/>
    <m/>
    <n v="1084191"/>
    <n v="5527130"/>
    <m/>
    <m/>
    <m/>
    <m/>
    <n v="0"/>
    <m/>
    <m/>
    <n v="791512"/>
    <n v="791512"/>
    <n v="-751630"/>
    <m/>
    <m/>
    <m/>
    <m/>
    <m/>
    <s v="0.00"/>
    <n v="0"/>
    <n v="2267"/>
    <n v="0"/>
    <n v="59203"/>
    <n v="55180"/>
    <n v="96013"/>
    <n v="0"/>
    <n v="0"/>
    <n v="0"/>
    <n v="22128"/>
    <n v="5314"/>
    <n v="14315"/>
    <n v="10523"/>
    <n v="22676"/>
    <n v="4868"/>
    <n v="5856"/>
    <n v="3055"/>
    <n v="21743"/>
    <n v="323141"/>
    <n v="0"/>
    <n v="0"/>
    <n v="0"/>
    <n v="0"/>
    <n v="0"/>
    <n v="0"/>
    <n v="0"/>
    <n v="147211"/>
    <n v="0"/>
    <n v="2249758"/>
    <n v="1765774"/>
    <n v="2688386"/>
    <n v="0"/>
    <n v="0"/>
    <n v="0"/>
    <n v="710436"/>
    <n v="118704"/>
    <n v="286290"/>
    <n v="210464"/>
    <n v="498880"/>
    <n v="107096"/>
    <n v="117125"/>
    <n v="97760"/>
    <n v="931095"/>
    <n v="9928979"/>
    <n v="0"/>
    <n v="0"/>
    <n v="0"/>
    <n v="0"/>
    <n v="0"/>
    <n v="0"/>
    <n v="0"/>
    <m/>
    <x v="0"/>
    <x v="0"/>
    <m/>
    <n v="20767"/>
    <n v="1361"/>
    <m/>
    <x v="0"/>
    <x v="0"/>
    <m/>
    <n v="683203"/>
    <n v="27233"/>
    <n v="222"/>
    <n v="286"/>
    <n v="179"/>
    <n v="151"/>
    <n v="211"/>
    <n v="109"/>
    <n v="68"/>
    <n v="100"/>
    <n v="51"/>
    <n v="1"/>
    <n v="0"/>
    <n v="0"/>
    <n v="0"/>
    <n v="0"/>
    <n v="1"/>
    <n v="1"/>
    <n v="0"/>
    <n v="0"/>
    <n v="0"/>
    <n v="1"/>
    <n v="0"/>
    <n v="0"/>
    <n v="0"/>
    <n v="0"/>
    <n v="1"/>
    <n v="0"/>
    <n v="0"/>
    <n v="0"/>
    <n v="0"/>
  </r>
  <r>
    <n v="206430792"/>
    <x v="937"/>
    <d v="2024-04-10T00:00:00"/>
    <d v="2024-12-31T00:00:00"/>
    <n v="266"/>
    <s v="In Process"/>
    <x v="0"/>
    <x v="36"/>
    <x v="0"/>
    <x v="0"/>
    <s v="07 - Santa Clara"/>
    <x v="97"/>
    <s v="408-779-3633"/>
    <s v="530 WEST DUNNE AVENUE"/>
    <s v="MORGAN HILL"/>
    <s v="95037"/>
    <s v="55-5712"/>
    <s v="RYAN MCCORMACK"/>
    <s v="Yes"/>
    <m/>
    <n v="52"/>
    <n v="52"/>
    <x v="1"/>
    <n v="13832"/>
    <n v="18021"/>
    <n v="223.59"/>
    <n v="124"/>
    <n v="183"/>
    <n v="2564"/>
    <m/>
    <n v="14125"/>
    <m/>
    <m/>
    <n v="1181"/>
    <n v="140"/>
    <n v="11"/>
    <x v="0"/>
    <n v="18021"/>
    <m/>
    <m/>
    <m/>
    <m/>
    <m/>
    <m/>
    <m/>
    <m/>
    <n v="10471950"/>
    <n v="5333474"/>
    <n v="6690073"/>
    <n v="9254"/>
    <n v="9124605"/>
    <n v="8025248"/>
    <n v="1099357"/>
    <m/>
    <m/>
    <m/>
    <n v="1099357"/>
    <n v="1511000"/>
    <m/>
    <n v="8189134"/>
    <m/>
    <m/>
    <n v="739123"/>
    <n v="26093"/>
    <n v="6600"/>
    <n v="10471950"/>
    <m/>
    <m/>
    <m/>
    <m/>
    <m/>
    <m/>
    <m/>
    <m/>
    <n v="4426108"/>
    <m/>
    <m/>
    <m/>
    <n v="34970"/>
    <m/>
    <m/>
    <m/>
    <m/>
    <m/>
    <n v="788413"/>
    <m/>
    <n v="83070"/>
    <m/>
    <n v="913"/>
    <m/>
    <n v="1319"/>
    <n v="1411"/>
    <n v="3585335"/>
    <n v="0"/>
    <n v="1638950"/>
    <n v="28000"/>
    <n v="62869"/>
    <n v="5524"/>
    <m/>
    <n v="10066"/>
    <m/>
    <m/>
    <m/>
    <m/>
    <m/>
    <m/>
    <m/>
    <m/>
    <m/>
    <m/>
    <m/>
    <m/>
    <m/>
    <m/>
    <m/>
    <m/>
    <m/>
    <m/>
    <m/>
    <m/>
    <m/>
    <m/>
    <m/>
    <m/>
    <m/>
    <m/>
    <m/>
    <m/>
    <m/>
    <m/>
    <m/>
    <m/>
    <n v="2684849"/>
    <m/>
    <m/>
    <m/>
    <n v="3284320"/>
    <m/>
    <m/>
    <m/>
    <m/>
    <m/>
    <n v="721244"/>
    <m/>
    <n v="-340"/>
    <m/>
    <m/>
    <m/>
    <m/>
    <m/>
    <m/>
    <m/>
    <m/>
    <m/>
    <m/>
    <m/>
    <m/>
    <m/>
    <m/>
    <m/>
    <m/>
    <m/>
    <n v="3569339"/>
    <n v="957264"/>
    <n v="3498645"/>
    <n v="131046"/>
    <n v="2928821"/>
    <m/>
    <m/>
    <m/>
    <m/>
    <m/>
    <m/>
    <m/>
    <m/>
    <n v="2234"/>
    <n v="189"/>
    <n v="310529"/>
    <n v="1394"/>
    <n v="243056"/>
    <n v="7088"/>
    <n v="54902"/>
    <n v="10628"/>
    <m/>
    <n v="12627"/>
    <n v="412310"/>
    <n v="96547"/>
    <n v="117532"/>
    <n v="571759"/>
    <n v="1120"/>
    <n v="105039"/>
    <n v="3121"/>
    <n v="2393187"/>
    <m/>
    <n v="531726"/>
    <n v="62264"/>
    <n v="20411"/>
    <m/>
    <n v="6529"/>
    <n v="132235"/>
    <n v="2737012"/>
    <m/>
    <m/>
    <m/>
    <m/>
    <m/>
    <n v="2737012"/>
    <n v="875939"/>
    <m/>
    <m/>
    <n v="1861073"/>
    <n v="2737012"/>
    <m/>
    <m/>
    <n v="131607"/>
    <m/>
    <n v="0"/>
    <m/>
    <m/>
    <m/>
    <n v="0"/>
    <n v="0"/>
    <m/>
    <m/>
    <m/>
    <m/>
    <m/>
    <s v="0.35"/>
    <n v="306578.64999999997"/>
    <n v="2150"/>
    <n v="0"/>
    <n v="3510"/>
    <n v="17295"/>
    <n v="43950"/>
    <n v="0"/>
    <n v="0"/>
    <n v="2162"/>
    <n v="6827"/>
    <n v="3787"/>
    <n v="3505"/>
    <n v="4470"/>
    <n v="10347"/>
    <n v="1"/>
    <n v="3496"/>
    <m/>
    <n v="7925"/>
    <n v="109425"/>
    <n v="0"/>
    <n v="0"/>
    <n v="1343"/>
    <n v="378"/>
    <n v="0"/>
    <n v="0"/>
    <n v="1721"/>
    <n v="174000"/>
    <n v="0"/>
    <n v="167343"/>
    <n v="636535"/>
    <n v="1076487"/>
    <n v="0"/>
    <n v="0"/>
    <n v="121881"/>
    <n v="448246"/>
    <n v="86867"/>
    <n v="59122"/>
    <n v="82386"/>
    <n v="213746"/>
    <n v="60"/>
    <n v="83923"/>
    <m/>
    <n v="418743"/>
    <n v="3569339"/>
    <n v="0"/>
    <n v="0"/>
    <n v="40294"/>
    <n v="7568"/>
    <n v="0"/>
    <n v="0"/>
    <n v="47862"/>
    <m/>
    <x v="0"/>
    <x v="0"/>
    <m/>
    <m/>
    <n v="6827"/>
    <m/>
    <x v="0"/>
    <x v="0"/>
    <m/>
    <m/>
    <n v="448246"/>
    <m/>
    <m/>
    <m/>
    <m/>
    <m/>
    <m/>
    <m/>
    <m/>
    <m/>
    <n v="1"/>
    <n v="0"/>
    <n v="0"/>
    <n v="1"/>
    <n v="0"/>
    <n v="0"/>
    <n v="1"/>
    <n v="0"/>
    <n v="0"/>
    <n v="0"/>
    <n v="0"/>
    <n v="0"/>
    <n v="0"/>
    <n v="0"/>
    <n v="0"/>
    <n v="1"/>
    <n v="0"/>
    <n v="0"/>
    <n v="0"/>
    <n v="0"/>
  </r>
  <r>
    <n v="206430797"/>
    <x v="938"/>
    <d v="2023-09-01T00:00:00"/>
    <d v="2024-08-31T00:00:00"/>
    <n v="366"/>
    <s v="In Process"/>
    <x v="0"/>
    <x v="36"/>
    <x v="0"/>
    <x v="0"/>
    <s v="07 - Santa Clara"/>
    <x v="95"/>
    <s v="408-295-2665"/>
    <s v="75 NORTH 13TH STREET"/>
    <s v="SAN JOSE"/>
    <s v="95112"/>
    <s v="1710219308"/>
    <s v="DAVIS, ALEXANDRIA CAROL"/>
    <s v="Yes"/>
    <m/>
    <n v="58"/>
    <n v="58"/>
    <x v="1"/>
    <n v="21228"/>
    <n v="19110"/>
    <n v="90.02"/>
    <n v="311"/>
    <n v="271"/>
    <n v="2401"/>
    <m/>
    <n v="1477"/>
    <n v="13044"/>
    <n v="1432"/>
    <m/>
    <m/>
    <n v="756"/>
    <x v="0"/>
    <n v="19110"/>
    <m/>
    <m/>
    <m/>
    <m/>
    <m/>
    <m/>
    <m/>
    <m/>
    <n v="10751012"/>
    <n v="3566810"/>
    <n v="4345323"/>
    <m/>
    <n v="9972499"/>
    <n v="9266186"/>
    <n v="706313"/>
    <n v="19892"/>
    <n v="12590"/>
    <m/>
    <n v="713615"/>
    <n v="2154636"/>
    <m/>
    <n v="578210"/>
    <n v="6476886"/>
    <n v="1277264"/>
    <m/>
    <m/>
    <n v="264016"/>
    <n v="10751012"/>
    <m/>
    <m/>
    <m/>
    <m/>
    <m/>
    <m/>
    <m/>
    <m/>
    <n v="1569675"/>
    <m/>
    <m/>
    <m/>
    <n v="37288"/>
    <m/>
    <n v="1259737"/>
    <m/>
    <n v="698331"/>
    <m/>
    <m/>
    <m/>
    <m/>
    <m/>
    <n v="1779"/>
    <m/>
    <n v="4706"/>
    <n v="14235"/>
    <n v="1455387"/>
    <n v="300"/>
    <n v="924262"/>
    <n v="496661"/>
    <n v="620764"/>
    <n v="32883"/>
    <m/>
    <n v="17612"/>
    <m/>
    <m/>
    <m/>
    <m/>
    <m/>
    <m/>
    <m/>
    <m/>
    <m/>
    <m/>
    <m/>
    <m/>
    <m/>
    <m/>
    <m/>
    <m/>
    <m/>
    <m/>
    <m/>
    <m/>
    <m/>
    <m/>
    <m/>
    <m/>
    <m/>
    <m/>
    <m/>
    <m/>
    <n v="315"/>
    <m/>
    <m/>
    <m/>
    <n v="629674"/>
    <m/>
    <m/>
    <m/>
    <n v="169326"/>
    <m/>
    <n v="2691595"/>
    <m/>
    <n v="833806"/>
    <m/>
    <m/>
    <m/>
    <n v="20607"/>
    <m/>
    <m/>
    <m/>
    <m/>
    <m/>
    <m/>
    <m/>
    <m/>
    <m/>
    <m/>
    <m/>
    <m/>
    <m/>
    <m/>
    <m/>
    <m/>
    <m/>
    <n v="4922918"/>
    <n v="955155"/>
    <n v="3388113"/>
    <n v="194834"/>
    <n v="3989215"/>
    <m/>
    <m/>
    <m/>
    <m/>
    <m/>
    <m/>
    <m/>
    <m/>
    <n v="2353"/>
    <n v="7117"/>
    <n v="364068"/>
    <m/>
    <n v="177807"/>
    <n v="98132"/>
    <n v="226345"/>
    <n v="21306"/>
    <m/>
    <n v="20432"/>
    <n v="479573"/>
    <n v="207351"/>
    <n v="122027"/>
    <n v="584714"/>
    <n v="100774"/>
    <n v="90766"/>
    <n v="67401"/>
    <n v="1964978"/>
    <n v="59621"/>
    <n v="521357"/>
    <n v="26225"/>
    <n v="9275"/>
    <m/>
    <n v="474"/>
    <n v="124875"/>
    <n v="12004030"/>
    <m/>
    <n v="198271"/>
    <n v="297871"/>
    <n v="724927"/>
    <m/>
    <n v="13225099"/>
    <n v="4178095"/>
    <m/>
    <m/>
    <n v="9047004"/>
    <n v="13225099"/>
    <n v="10331650"/>
    <m/>
    <n v="1780169"/>
    <m/>
    <n v="0"/>
    <m/>
    <n v="404747"/>
    <n v="585397"/>
    <n v="990144"/>
    <n v="-791873"/>
    <m/>
    <m/>
    <m/>
    <m/>
    <m/>
    <s v="-0.03"/>
    <n v="-125342.84999999999"/>
    <n v="1820"/>
    <n v="0"/>
    <n v="7130"/>
    <n v="18718"/>
    <n v="45305"/>
    <n v="0"/>
    <n v="0"/>
    <n v="1169"/>
    <n v="8974"/>
    <n v="2040"/>
    <n v="7470"/>
    <n v="5137"/>
    <n v="14422"/>
    <n v="2027"/>
    <n v="3340"/>
    <n v="981"/>
    <n v="12095"/>
    <n v="130628"/>
    <n v="0"/>
    <n v="1111"/>
    <n v="784"/>
    <n v="0"/>
    <n v="0"/>
    <n v="0"/>
    <n v="1895"/>
    <n v="167375"/>
    <n v="0"/>
    <n v="429343"/>
    <n v="912839"/>
    <n v="1378196"/>
    <n v="0"/>
    <n v="0"/>
    <n v="58868"/>
    <n v="453145"/>
    <n v="90808"/>
    <n v="156467"/>
    <n v="90614"/>
    <n v="348134"/>
    <n v="83654"/>
    <n v="77977"/>
    <n v="52505"/>
    <n v="622993"/>
    <n v="4922918"/>
    <n v="0"/>
    <n v="75681"/>
    <n v="38984"/>
    <n v="0"/>
    <n v="0"/>
    <n v="0"/>
    <n v="114665"/>
    <m/>
    <x v="0"/>
    <x v="0"/>
    <m/>
    <m/>
    <n v="8974"/>
    <m/>
    <x v="0"/>
    <x v="0"/>
    <m/>
    <m/>
    <n v="453145"/>
    <n v="113"/>
    <n v="160"/>
    <n v="74"/>
    <n v="58"/>
    <n v="90"/>
    <n v="38"/>
    <n v="32"/>
    <n v="46"/>
    <n v="26"/>
    <n v="1"/>
    <n v="0"/>
    <n v="0"/>
    <n v="1"/>
    <n v="0"/>
    <n v="0"/>
    <n v="1"/>
    <n v="0"/>
    <n v="0"/>
    <n v="0"/>
    <n v="0"/>
    <n v="0"/>
    <n v="0"/>
    <n v="0"/>
    <n v="0"/>
    <n v="1"/>
    <n v="0"/>
    <n v="0"/>
    <n v="0"/>
    <n v="0"/>
  </r>
  <r>
    <n v="206430798"/>
    <x v="939"/>
    <d v="2024-01-01T00:00:00"/>
    <d v="2024-12-31T00:00:00"/>
    <n v="366"/>
    <s v="In Process"/>
    <x v="0"/>
    <x v="36"/>
    <x v="0"/>
    <x v="0"/>
    <s v="07 - Santa Clara"/>
    <x v="95"/>
    <s v="562-531-0990"/>
    <s v="991 CLYDE AVENUE"/>
    <s v="SANTA CLARA"/>
    <s v="95054"/>
    <s v="1063157626"/>
    <s v="MEENAKSHI AGGARWAL"/>
    <s v="Yes"/>
    <s v="SAPPHIRE OPERATIONS, LLC"/>
    <n v="201"/>
    <n v="201"/>
    <x v="0"/>
    <n v="73566"/>
    <n v="65436"/>
    <n v="214.18"/>
    <n v="490"/>
    <n v="440"/>
    <n v="3739"/>
    <n v="826"/>
    <n v="7178"/>
    <n v="40231"/>
    <m/>
    <n v="6548"/>
    <n v="241"/>
    <n v="6673"/>
    <x v="0"/>
    <n v="65436"/>
    <m/>
    <m/>
    <m/>
    <m/>
    <m/>
    <m/>
    <m/>
    <m/>
    <n v="29446200"/>
    <n v="2880966"/>
    <n v="2510859"/>
    <n v="51491"/>
    <n v="29867798"/>
    <n v="27288391"/>
    <n v="2579407"/>
    <n v="99957"/>
    <n v="800"/>
    <m/>
    <n v="2678564"/>
    <n v="1682550"/>
    <n v="371700"/>
    <n v="3230100"/>
    <n v="18103950"/>
    <m/>
    <n v="2946600"/>
    <n v="108450"/>
    <n v="3002850"/>
    <n v="29446200"/>
    <m/>
    <m/>
    <m/>
    <m/>
    <m/>
    <m/>
    <m/>
    <m/>
    <n v="833770"/>
    <m/>
    <m/>
    <m/>
    <n v="8209"/>
    <m/>
    <n v="37086"/>
    <m/>
    <m/>
    <m/>
    <n v="1548458"/>
    <m/>
    <n v="1046"/>
    <m/>
    <n v="452397"/>
    <m/>
    <n v="0"/>
    <n v="0"/>
    <n v="1283940"/>
    <n v="0"/>
    <n v="1068705"/>
    <n v="127810"/>
    <n v="350374"/>
    <n v="39846"/>
    <m/>
    <n v="10291"/>
    <m/>
    <m/>
    <m/>
    <m/>
    <m/>
    <m/>
    <m/>
    <m/>
    <m/>
    <m/>
    <m/>
    <m/>
    <m/>
    <m/>
    <m/>
    <m/>
    <m/>
    <m/>
    <m/>
    <m/>
    <m/>
    <m/>
    <m/>
    <m/>
    <m/>
    <m/>
    <m/>
    <m/>
    <n v="806"/>
    <m/>
    <m/>
    <m/>
    <n v="-1235665"/>
    <m/>
    <m/>
    <m/>
    <n v="436775"/>
    <m/>
    <n v="4988034"/>
    <m/>
    <m/>
    <m/>
    <n v="-763118"/>
    <m/>
    <n v="-915973"/>
    <m/>
    <m/>
    <m/>
    <m/>
    <m/>
    <m/>
    <m/>
    <m/>
    <m/>
    <m/>
    <m/>
    <m/>
    <m/>
    <m/>
    <m/>
    <m/>
    <m/>
    <n v="11938661"/>
    <n v="1752922"/>
    <n v="13596808"/>
    <n v="155398"/>
    <n v="11693912"/>
    <m/>
    <m/>
    <m/>
    <m/>
    <m/>
    <m/>
    <m/>
    <m/>
    <n v="20157"/>
    <m/>
    <n v="594648"/>
    <m/>
    <n v="474431"/>
    <n v="46906"/>
    <n v="397367"/>
    <n v="40137"/>
    <m/>
    <n v="19548"/>
    <n v="813376"/>
    <n v="600025"/>
    <n v="237475"/>
    <n v="1700805"/>
    <n v="235865"/>
    <n v="278462"/>
    <n v="52325"/>
    <n v="6479296"/>
    <n v="581631"/>
    <n v="1733818"/>
    <n v="133694"/>
    <n v="42447"/>
    <m/>
    <n v="12910"/>
    <n v="1099156"/>
    <n v="6045300"/>
    <m/>
    <n v="99551"/>
    <n v="278750"/>
    <n v="8177256"/>
    <n v="11269671"/>
    <n v="25870528"/>
    <n v="17506791"/>
    <m/>
    <n v="5945268"/>
    <n v="2418469"/>
    <n v="25870528"/>
    <m/>
    <n v="7494559"/>
    <n v="13020673"/>
    <m/>
    <n v="0"/>
    <m/>
    <n v="47920"/>
    <n v="72454"/>
    <n v="120374"/>
    <n v="-20823"/>
    <m/>
    <n v="7252348"/>
    <m/>
    <n v="7252348"/>
    <n v="-1307080"/>
    <s v="-0.01"/>
    <n v="-175067.91"/>
    <n v="1983"/>
    <n v="0"/>
    <n v="23934"/>
    <n v="60656"/>
    <n v="150912"/>
    <n v="0"/>
    <n v="0"/>
    <n v="10586"/>
    <m/>
    <n v="7166"/>
    <m/>
    <m/>
    <n v="1708"/>
    <n v="6175"/>
    <n v="10179"/>
    <n v="914"/>
    <n v="24366"/>
    <n v="298579"/>
    <n v="0"/>
    <n v="0"/>
    <n v="0"/>
    <n v="55"/>
    <n v="0"/>
    <n v="0"/>
    <n v="55"/>
    <n v="336759"/>
    <n v="0"/>
    <n v="1579897"/>
    <n v="2899513"/>
    <n v="4535789"/>
    <n v="0"/>
    <n v="0"/>
    <n v="468945"/>
    <m/>
    <n v="198017"/>
    <m/>
    <m/>
    <n v="86809"/>
    <n v="186685"/>
    <n v="213505"/>
    <n v="45646"/>
    <n v="1387096"/>
    <n v="11938661"/>
    <n v="0"/>
    <n v="0"/>
    <n v="0"/>
    <n v="2896"/>
    <n v="0"/>
    <n v="0"/>
    <n v="2896"/>
    <m/>
    <x v="0"/>
    <x v="0"/>
    <m/>
    <m/>
    <m/>
    <m/>
    <x v="0"/>
    <x v="0"/>
    <m/>
    <m/>
    <m/>
    <n v="198"/>
    <n v="303"/>
    <n v="124"/>
    <n v="158"/>
    <n v="239"/>
    <n v="100"/>
    <n v="97"/>
    <n v="141"/>
    <n v="64"/>
    <n v="1"/>
    <n v="0"/>
    <n v="0"/>
    <n v="0"/>
    <n v="0"/>
    <n v="1"/>
    <n v="1"/>
    <n v="0"/>
    <n v="0"/>
    <n v="0"/>
    <n v="0"/>
    <n v="0"/>
    <n v="0"/>
    <n v="0"/>
    <n v="0"/>
    <n v="1"/>
    <n v="0"/>
    <n v="0"/>
    <n v="0"/>
    <n v="0"/>
  </r>
  <r>
    <n v="206430801"/>
    <x v="940"/>
    <d v="2024-01-01T00:00:00"/>
    <d v="2024-12-31T00:00:00"/>
    <n v="366"/>
    <s v="In Process"/>
    <x v="0"/>
    <x v="36"/>
    <x v="0"/>
    <x v="0"/>
    <s v="07 - Santa Clara"/>
    <x v="96"/>
    <s v="408-739-2383"/>
    <s v="1002 W. FREMONT AVENUE"/>
    <s v="SUNNYVALE"/>
    <s v="94087-0000"/>
    <s v="1770501744"/>
    <s v="SHAKIRA ASGAR DALAL"/>
    <s v="Yes"/>
    <m/>
    <n v="185"/>
    <n v="185"/>
    <x v="0"/>
    <n v="67710"/>
    <n v="55871"/>
    <n v="82.52"/>
    <n v="124"/>
    <n v="119"/>
    <n v="522"/>
    <m/>
    <n v="2380"/>
    <n v="46397"/>
    <m/>
    <m/>
    <m/>
    <n v="6572"/>
    <x v="0"/>
    <n v="55871"/>
    <m/>
    <m/>
    <m/>
    <m/>
    <m/>
    <m/>
    <m/>
    <m/>
    <n v="29273740"/>
    <n v="1909463"/>
    <n v="-3686179"/>
    <n v="35549"/>
    <n v="34904931"/>
    <n v="33121571"/>
    <n v="1783360"/>
    <n v="901767"/>
    <m/>
    <m/>
    <n v="2685127"/>
    <n v="245842"/>
    <m/>
    <n v="1308355"/>
    <n v="24515377"/>
    <m/>
    <m/>
    <m/>
    <n v="3204166"/>
    <n v="29273740"/>
    <m/>
    <m/>
    <m/>
    <m/>
    <m/>
    <m/>
    <m/>
    <m/>
    <n v="736166"/>
    <m/>
    <m/>
    <m/>
    <n v="92758"/>
    <m/>
    <n v="480161"/>
    <m/>
    <m/>
    <m/>
    <m/>
    <m/>
    <m/>
    <m/>
    <n v="600378"/>
    <m/>
    <n v="357999"/>
    <n v="0"/>
    <n v="476300"/>
    <n v="0"/>
    <n v="391948"/>
    <n v="193127"/>
    <n v="220550"/>
    <n v="64774"/>
    <m/>
    <n v="204765"/>
    <m/>
    <m/>
    <m/>
    <m/>
    <m/>
    <m/>
    <m/>
    <m/>
    <m/>
    <m/>
    <m/>
    <m/>
    <m/>
    <m/>
    <m/>
    <m/>
    <m/>
    <m/>
    <m/>
    <m/>
    <m/>
    <m/>
    <m/>
    <m/>
    <m/>
    <m/>
    <m/>
    <m/>
    <m/>
    <m/>
    <m/>
    <m/>
    <n v="178115"/>
    <m/>
    <m/>
    <m/>
    <n v="-8254169"/>
    <m/>
    <n v="4349344"/>
    <m/>
    <m/>
    <m/>
    <m/>
    <m/>
    <n v="40531"/>
    <m/>
    <m/>
    <m/>
    <m/>
    <m/>
    <m/>
    <m/>
    <m/>
    <m/>
    <m/>
    <m/>
    <m/>
    <m/>
    <m/>
    <m/>
    <m/>
    <m/>
    <n v="16877622"/>
    <n v="5151568"/>
    <n v="11092381"/>
    <n v="420437"/>
    <n v="14589817"/>
    <m/>
    <m/>
    <m/>
    <m/>
    <m/>
    <m/>
    <m/>
    <m/>
    <n v="513468"/>
    <m/>
    <n v="124464"/>
    <m/>
    <n v="113868"/>
    <n v="70072"/>
    <n v="275349"/>
    <n v="68548"/>
    <m/>
    <n v="2487977"/>
    <n v="1284275"/>
    <n v="1203940"/>
    <n v="340905"/>
    <n v="2625224"/>
    <n v="268089"/>
    <n v="693685"/>
    <n v="356976"/>
    <n v="5661194"/>
    <n v="209947"/>
    <n v="1834348"/>
    <n v="194245"/>
    <n v="37881"/>
    <n v="79577"/>
    <n v="49373"/>
    <n v="38349"/>
    <n v="6830912"/>
    <m/>
    <n v="1061146"/>
    <m/>
    <m/>
    <m/>
    <n v="7892058"/>
    <n v="2672307"/>
    <m/>
    <m/>
    <n v="5219751"/>
    <n v="7892058"/>
    <m/>
    <m/>
    <n v="580713"/>
    <m/>
    <n v="0"/>
    <m/>
    <n v="3820835"/>
    <n v="1670483"/>
    <n v="5491318"/>
    <n v="-4430172"/>
    <m/>
    <m/>
    <m/>
    <m/>
    <m/>
    <s v="0.05"/>
    <n v="133615.35"/>
    <n v="4793"/>
    <n v="0"/>
    <n v="34021"/>
    <n v="70792"/>
    <n v="129043"/>
    <n v="0"/>
    <n v="0"/>
    <n v="0"/>
    <n v="50339"/>
    <n v="8535"/>
    <n v="35568"/>
    <n v="8834"/>
    <n v="45261"/>
    <n v="5297"/>
    <n v="20890"/>
    <n v="4603"/>
    <n v="27870"/>
    <n v="445846"/>
    <n v="0"/>
    <n v="1401"/>
    <n v="2162"/>
    <n v="0"/>
    <n v="0"/>
    <n v="0"/>
    <n v="3563"/>
    <n v="341014"/>
    <n v="0"/>
    <n v="2173155"/>
    <n v="3615275"/>
    <n v="4081953"/>
    <n v="0"/>
    <n v="0"/>
    <n v="0"/>
    <n v="1869234"/>
    <n v="306036"/>
    <n v="813578"/>
    <n v="202691"/>
    <n v="1332739"/>
    <n v="205240"/>
    <n v="525421"/>
    <n v="268440"/>
    <n v="1142846"/>
    <n v="16877622"/>
    <n v="0"/>
    <n v="142280"/>
    <n v="179662"/>
    <n v="0"/>
    <n v="0"/>
    <n v="0"/>
    <n v="321942"/>
    <m/>
    <x v="0"/>
    <x v="0"/>
    <m/>
    <m/>
    <n v="50339"/>
    <m/>
    <x v="0"/>
    <x v="0"/>
    <m/>
    <m/>
    <n v="1869234"/>
    <n v="225"/>
    <n v="329"/>
    <n v="157"/>
    <n v="147"/>
    <n v="214"/>
    <n v="91"/>
    <n v="78"/>
    <n v="122"/>
    <n v="51"/>
    <n v="1"/>
    <n v="0"/>
    <n v="0"/>
    <n v="0"/>
    <n v="0"/>
    <n v="1"/>
    <n v="1"/>
    <n v="0"/>
    <n v="0"/>
    <n v="0"/>
    <n v="0"/>
    <n v="0"/>
    <n v="0"/>
    <n v="0"/>
    <n v="0"/>
    <n v="1"/>
    <n v="0"/>
    <n v="0"/>
    <n v="0"/>
    <n v="0"/>
  </r>
  <r>
    <n v="206430823"/>
    <x v="941"/>
    <d v="2024-01-01T00:00:00"/>
    <d v="2024-12-31T00:00:00"/>
    <n v="366"/>
    <s v="In Process"/>
    <x v="0"/>
    <x v="36"/>
    <x v="0"/>
    <x v="0"/>
    <s v="07 - Santa Clara"/>
    <x v="95"/>
    <s v="408-248-3736"/>
    <s v="410 NORTH WINCHESTER BLVD"/>
    <s v="SANTA CLARA"/>
    <s v="95050-0000"/>
    <s v="1679615611"/>
    <s v="BRAD KIKUTA"/>
    <s v="Yes"/>
    <s v="COVENANT CARE CALIFORNIA LLC"/>
    <n v="133"/>
    <n v="133"/>
    <x v="0"/>
    <n v="48678"/>
    <n v="43397"/>
    <n v="210.51"/>
    <n v="693"/>
    <n v="686"/>
    <n v="8017"/>
    <n v="6387"/>
    <n v="3484"/>
    <n v="24692"/>
    <m/>
    <m/>
    <n v="64"/>
    <n v="753"/>
    <x v="0"/>
    <n v="43397"/>
    <m/>
    <m/>
    <m/>
    <m/>
    <m/>
    <m/>
    <m/>
    <m/>
    <n v="33521864"/>
    <n v="3931296"/>
    <n v="11523694"/>
    <n v="2289"/>
    <n v="25931755"/>
    <n v="23984034"/>
    <n v="1947721"/>
    <n v="12487"/>
    <m/>
    <m/>
    <n v="1960208"/>
    <n v="7182760"/>
    <n v="5854981"/>
    <n v="2459255"/>
    <n v="17362396"/>
    <m/>
    <m/>
    <n v="63172"/>
    <n v="599300"/>
    <n v="33521864"/>
    <m/>
    <m/>
    <m/>
    <m/>
    <m/>
    <m/>
    <m/>
    <m/>
    <n v="2055089"/>
    <m/>
    <n v="1789970"/>
    <m/>
    <n v="8973"/>
    <m/>
    <n v="70408"/>
    <m/>
    <m/>
    <m/>
    <m/>
    <m/>
    <n v="5026"/>
    <m/>
    <n v="1830"/>
    <m/>
    <n v="29427"/>
    <n v="0"/>
    <n v="1445643"/>
    <n v="0"/>
    <n v="1501959"/>
    <n v="252769"/>
    <n v="569690"/>
    <n v="79968"/>
    <m/>
    <n v="51840"/>
    <m/>
    <m/>
    <m/>
    <m/>
    <m/>
    <m/>
    <m/>
    <m/>
    <m/>
    <m/>
    <m/>
    <m/>
    <m/>
    <m/>
    <m/>
    <m/>
    <m/>
    <m/>
    <m/>
    <m/>
    <m/>
    <m/>
    <m/>
    <m/>
    <m/>
    <m/>
    <m/>
    <m/>
    <m/>
    <m/>
    <m/>
    <m/>
    <n v="164067"/>
    <m/>
    <n v="1931304"/>
    <m/>
    <n v="1126386"/>
    <m/>
    <n v="7945359"/>
    <m/>
    <m/>
    <m/>
    <m/>
    <m/>
    <n v="356578"/>
    <m/>
    <m/>
    <m/>
    <m/>
    <m/>
    <m/>
    <m/>
    <m/>
    <m/>
    <m/>
    <m/>
    <m/>
    <m/>
    <m/>
    <m/>
    <m/>
    <m/>
    <n v="10779938"/>
    <n v="2671207"/>
    <n v="10532889"/>
    <n v="393774"/>
    <n v="10043323"/>
    <m/>
    <m/>
    <m/>
    <m/>
    <m/>
    <m/>
    <m/>
    <m/>
    <n v="82165"/>
    <m/>
    <n v="621339"/>
    <m/>
    <n v="590832"/>
    <n v="214501"/>
    <n v="559608"/>
    <n v="105052"/>
    <m/>
    <n v="76871"/>
    <n v="477846"/>
    <n v="598280"/>
    <n v="274298"/>
    <n v="1365377"/>
    <n v="690279"/>
    <n v="305882"/>
    <n v="203119"/>
    <n v="4935063"/>
    <n v="112440"/>
    <n v="2358714"/>
    <n v="48764"/>
    <n v="68766"/>
    <m/>
    <m/>
    <n v="251515"/>
    <n v="3545891"/>
    <m/>
    <n v="367981"/>
    <m/>
    <n v="46443433"/>
    <m/>
    <n v="50357305"/>
    <n v="1388797"/>
    <n v="14620624"/>
    <m/>
    <n v="34347884"/>
    <n v="50357305"/>
    <m/>
    <n v="31922317"/>
    <m/>
    <m/>
    <n v="0"/>
    <m/>
    <n v="1070638"/>
    <n v="240889"/>
    <n v="1311527"/>
    <n v="-943546"/>
    <m/>
    <m/>
    <m/>
    <m/>
    <m/>
    <s v="0.00"/>
    <n v="0"/>
    <n v="1992"/>
    <n v="0"/>
    <n v="48142"/>
    <n v="28837"/>
    <n v="106541"/>
    <n v="0"/>
    <n v="0"/>
    <n v="0"/>
    <m/>
    <n v="3087"/>
    <n v="15681"/>
    <n v="8956"/>
    <n v="25558"/>
    <n v="12131"/>
    <n v="7757"/>
    <n v="1472"/>
    <n v="29694"/>
    <n v="289848"/>
    <n v="0"/>
    <n v="0"/>
    <n v="0"/>
    <n v="0"/>
    <n v="0"/>
    <n v="0"/>
    <n v="0"/>
    <n v="323156"/>
    <n v="0"/>
    <n v="2861595"/>
    <n v="1320787"/>
    <n v="2972398"/>
    <n v="0"/>
    <n v="0"/>
    <n v="0"/>
    <m/>
    <n v="72044"/>
    <n v="343021"/>
    <n v="174673"/>
    <n v="697307"/>
    <n v="415678"/>
    <n v="195498"/>
    <n v="163807"/>
    <n v="1239974"/>
    <n v="10779938"/>
    <n v="0"/>
    <n v="0"/>
    <n v="0"/>
    <n v="0"/>
    <n v="0"/>
    <n v="0"/>
    <n v="0"/>
    <m/>
    <x v="0"/>
    <x v="0"/>
    <m/>
    <m/>
    <m/>
    <m/>
    <x v="0"/>
    <x v="0"/>
    <m/>
    <m/>
    <m/>
    <n v="198"/>
    <n v="268"/>
    <n v="126"/>
    <n v="130"/>
    <n v="183"/>
    <n v="76"/>
    <n v="78"/>
    <n v="101"/>
    <n v="50"/>
    <n v="1"/>
    <n v="0"/>
    <n v="0"/>
    <n v="0"/>
    <n v="0"/>
    <n v="1"/>
    <n v="1"/>
    <n v="0"/>
    <n v="0"/>
    <n v="0"/>
    <n v="0"/>
    <n v="0"/>
    <n v="0"/>
    <n v="0"/>
    <n v="0"/>
    <n v="1"/>
    <n v="0"/>
    <n v="0"/>
    <n v="0"/>
    <n v="0"/>
  </r>
  <r>
    <n v="206430829"/>
    <x v="942"/>
    <d v="2024-01-01T00:00:00"/>
    <d v="2024-12-31T00:00:00"/>
    <n v="366"/>
    <s v="In Process"/>
    <x v="0"/>
    <x v="36"/>
    <x v="0"/>
    <x v="0"/>
    <s v="07 - Santa Clara"/>
    <x v="95"/>
    <s v="408-251-3070"/>
    <s v="1355 CLAYTON RD"/>
    <s v="SAN JOSE"/>
    <s v="95127"/>
    <s v="1255980835"/>
    <s v="KOLBY HEATON"/>
    <s v="Yes"/>
    <m/>
    <n v="54"/>
    <n v="54"/>
    <x v="1"/>
    <n v="19764"/>
    <n v="17178"/>
    <n v="205.23"/>
    <n v="209"/>
    <n v="207"/>
    <n v="2780"/>
    <n v="2150"/>
    <n v="927"/>
    <n v="9797"/>
    <m/>
    <n v="622"/>
    <n v="5"/>
    <n v="897"/>
    <x v="0"/>
    <n v="17178"/>
    <m/>
    <m/>
    <m/>
    <m/>
    <m/>
    <m/>
    <m/>
    <m/>
    <n v="8553480"/>
    <n v="1629475"/>
    <n v="967432"/>
    <n v="35402"/>
    <n v="9250925"/>
    <n v="8322534"/>
    <n v="928391"/>
    <n v="-24199"/>
    <n v="13390"/>
    <m/>
    <n v="890802"/>
    <n v="1384252"/>
    <n v="1070554"/>
    <n v="461583"/>
    <n v="4878242"/>
    <m/>
    <n v="309714"/>
    <n v="2490"/>
    <n v="446645"/>
    <n v="8553480"/>
    <m/>
    <m/>
    <m/>
    <m/>
    <m/>
    <m/>
    <m/>
    <m/>
    <n v="263705"/>
    <m/>
    <n v="203944"/>
    <m/>
    <n v="87933"/>
    <m/>
    <n v="929326"/>
    <m/>
    <m/>
    <m/>
    <n v="59002"/>
    <m/>
    <n v="476"/>
    <m/>
    <n v="85089"/>
    <m/>
    <n v="10818"/>
    <n v="0"/>
    <n v="591150"/>
    <n v="4170"/>
    <n v="436587"/>
    <n v="63249"/>
    <n v="437288"/>
    <n v="61547"/>
    <m/>
    <n v="24666"/>
    <m/>
    <m/>
    <m/>
    <m/>
    <m/>
    <m/>
    <m/>
    <m/>
    <m/>
    <m/>
    <m/>
    <m/>
    <m/>
    <m/>
    <m/>
    <m/>
    <m/>
    <m/>
    <m/>
    <m/>
    <m/>
    <m/>
    <m/>
    <m/>
    <m/>
    <m/>
    <m/>
    <m/>
    <m/>
    <m/>
    <m/>
    <m/>
    <n v="-6122046"/>
    <m/>
    <n v="1070554"/>
    <m/>
    <n v="384323"/>
    <m/>
    <n v="4878242"/>
    <m/>
    <m/>
    <m/>
    <n v="309714"/>
    <m/>
    <n v="446645"/>
    <m/>
    <m/>
    <m/>
    <m/>
    <m/>
    <m/>
    <m/>
    <m/>
    <m/>
    <m/>
    <m/>
    <m/>
    <m/>
    <m/>
    <m/>
    <m/>
    <m/>
    <n v="4056656"/>
    <n v="919639"/>
    <n v="3346239"/>
    <n v="100632"/>
    <n v="2917705"/>
    <m/>
    <m/>
    <m/>
    <m/>
    <m/>
    <m/>
    <m/>
    <m/>
    <n v="9394"/>
    <n v="14107"/>
    <n v="437414"/>
    <m/>
    <n v="176894"/>
    <n v="47795"/>
    <n v="192525"/>
    <n v="32434"/>
    <m/>
    <n v="15366"/>
    <n v="270262"/>
    <n v="194388"/>
    <n v="79064"/>
    <n v="679458"/>
    <n v="95650"/>
    <n v="87761"/>
    <n v="150687"/>
    <n v="2026976"/>
    <n v="74553"/>
    <n v="490723"/>
    <n v="108099"/>
    <n v="41443"/>
    <m/>
    <m/>
    <n v="179836"/>
    <n v="1130364"/>
    <m/>
    <n v="172025"/>
    <m/>
    <n v="4037647"/>
    <m/>
    <n v="5340036"/>
    <n v="1295695"/>
    <m/>
    <m/>
    <n v="4044341"/>
    <n v="5340036"/>
    <m/>
    <n v="4037647"/>
    <m/>
    <m/>
    <n v="7000"/>
    <m/>
    <n v="210441"/>
    <n v="32139"/>
    <n v="249580"/>
    <n v="-77555"/>
    <m/>
    <m/>
    <m/>
    <m/>
    <m/>
    <s v="0.00"/>
    <n v="0"/>
    <n v="2710"/>
    <n v="0"/>
    <n v="1444"/>
    <n v="18162"/>
    <n v="39823"/>
    <n v="0"/>
    <n v="0"/>
    <n v="155"/>
    <n v="5254"/>
    <n v="2166"/>
    <n v="8555"/>
    <n v="1528"/>
    <n v="13619"/>
    <n v="1719"/>
    <n v="2856"/>
    <n v="497"/>
    <n v="11285"/>
    <n v="109773"/>
    <n v="0"/>
    <n v="0"/>
    <n v="0"/>
    <n v="0"/>
    <n v="0"/>
    <n v="0"/>
    <n v="0"/>
    <n v="150077"/>
    <n v="0"/>
    <n v="136206"/>
    <n v="767604"/>
    <n v="1128473"/>
    <n v="0"/>
    <n v="0"/>
    <n v="64691"/>
    <n v="473728"/>
    <n v="68083"/>
    <n v="136379"/>
    <n v="55753"/>
    <n v="395113"/>
    <n v="71431"/>
    <n v="67039"/>
    <n v="119936"/>
    <n v="422143"/>
    <n v="4056656"/>
    <n v="0"/>
    <n v="0"/>
    <n v="0"/>
    <n v="0"/>
    <n v="0"/>
    <n v="0"/>
    <n v="0"/>
    <m/>
    <x v="0"/>
    <x v="0"/>
    <m/>
    <m/>
    <n v="5254"/>
    <m/>
    <x v="0"/>
    <x v="0"/>
    <m/>
    <m/>
    <n v="473728"/>
    <n v="71"/>
    <n v="102"/>
    <n v="51"/>
    <n v="42"/>
    <n v="64"/>
    <n v="29"/>
    <n v="26"/>
    <n v="32"/>
    <n v="21"/>
    <n v="1"/>
    <n v="0"/>
    <n v="0"/>
    <n v="1"/>
    <n v="0"/>
    <n v="0"/>
    <n v="1"/>
    <n v="0"/>
    <n v="0"/>
    <n v="0"/>
    <n v="0"/>
    <n v="0"/>
    <n v="0"/>
    <n v="0"/>
    <n v="0"/>
    <n v="1"/>
    <n v="0"/>
    <n v="0"/>
    <n v="0"/>
    <n v="0"/>
  </r>
  <r>
    <n v="206430833"/>
    <x v="943"/>
    <d v="2024-01-01T00:00:00"/>
    <d v="2024-12-31T00:00:00"/>
    <n v="366"/>
    <s v="In Process"/>
    <x v="0"/>
    <x v="36"/>
    <x v="0"/>
    <x v="0"/>
    <s v="07 - Santa Clara"/>
    <x v="95"/>
    <s v="408-249-0344"/>
    <s v="340 NORTHLAKE DRIVE"/>
    <s v="SAN JOSE"/>
    <s v="95117"/>
    <s v="1588234868"/>
    <s v="YOUSUF SALAMA"/>
    <s v="Yes"/>
    <m/>
    <n v="76"/>
    <n v="76"/>
    <x v="2"/>
    <n v="27816"/>
    <n v="26530"/>
    <n v="216.82"/>
    <n v="204"/>
    <n v="229"/>
    <n v="2996"/>
    <n v="595"/>
    <n v="2154"/>
    <n v="19325"/>
    <m/>
    <n v="54"/>
    <n v="445"/>
    <n v="961"/>
    <x v="0"/>
    <n v="26530"/>
    <m/>
    <m/>
    <m/>
    <m/>
    <m/>
    <m/>
    <m/>
    <m/>
    <n v="11611600"/>
    <n v="3007366"/>
    <n v="2034895"/>
    <n v="13136"/>
    <n v="12597207"/>
    <n v="11547448"/>
    <n v="1049759"/>
    <n v="529555"/>
    <m/>
    <m/>
    <n v="1579314"/>
    <n v="1364700"/>
    <n v="268208"/>
    <n v="943300"/>
    <n v="8398400"/>
    <m/>
    <n v="24342"/>
    <n v="190200"/>
    <n v="422450"/>
    <n v="11611600"/>
    <m/>
    <m/>
    <m/>
    <m/>
    <m/>
    <m/>
    <m/>
    <m/>
    <n v="2238258"/>
    <m/>
    <n v="478194"/>
    <m/>
    <n v="4402"/>
    <m/>
    <n v="239394"/>
    <m/>
    <m/>
    <m/>
    <n v="43399"/>
    <m/>
    <n v="1969"/>
    <m/>
    <n v="1750"/>
    <m/>
    <n v="0"/>
    <n v="0"/>
    <n v="1446900"/>
    <n v="0"/>
    <n v="1290200"/>
    <n v="75250"/>
    <n v="156976"/>
    <n v="22178"/>
    <m/>
    <n v="15862"/>
    <m/>
    <m/>
    <m/>
    <m/>
    <m/>
    <m/>
    <m/>
    <m/>
    <m/>
    <m/>
    <m/>
    <m/>
    <m/>
    <m/>
    <m/>
    <m/>
    <m/>
    <m/>
    <m/>
    <m/>
    <m/>
    <m/>
    <m/>
    <m/>
    <m/>
    <m/>
    <m/>
    <m/>
    <m/>
    <m/>
    <m/>
    <m/>
    <n v="-92688"/>
    <m/>
    <n v="167226"/>
    <m/>
    <n v="48105"/>
    <m/>
    <n v="1810484"/>
    <m/>
    <m/>
    <m/>
    <n v="15177"/>
    <m/>
    <n v="86591"/>
    <m/>
    <m/>
    <m/>
    <m/>
    <m/>
    <m/>
    <m/>
    <m/>
    <m/>
    <m/>
    <m/>
    <m/>
    <m/>
    <m/>
    <m/>
    <m/>
    <m/>
    <n v="6531362"/>
    <n v="912450"/>
    <n v="4103636"/>
    <n v="46744"/>
    <n v="5103673"/>
    <m/>
    <m/>
    <m/>
    <m/>
    <m/>
    <m/>
    <m/>
    <m/>
    <n v="24009"/>
    <m/>
    <n v="195219"/>
    <m/>
    <n v="124764"/>
    <n v="19017"/>
    <n v="225474"/>
    <n v="26014"/>
    <m/>
    <n v="36797"/>
    <n v="435347"/>
    <n v="244325"/>
    <n v="149704"/>
    <n v="972155"/>
    <n v="142859"/>
    <n v="126909"/>
    <n v="120588"/>
    <n v="2484158"/>
    <n v="11432"/>
    <n v="929008"/>
    <n v="136901"/>
    <m/>
    <m/>
    <n v="27814"/>
    <n v="11281"/>
    <n v="2361190"/>
    <m/>
    <n v="351635"/>
    <m/>
    <n v="150217"/>
    <m/>
    <n v="2863042"/>
    <n v="1331516"/>
    <m/>
    <n v="1038964"/>
    <n v="492562"/>
    <n v="2863042"/>
    <m/>
    <m/>
    <m/>
    <m/>
    <n v="0"/>
    <m/>
    <n v="350852"/>
    <n v="73649"/>
    <n v="424501"/>
    <n v="-72866"/>
    <m/>
    <m/>
    <m/>
    <n v="1038964"/>
    <m/>
    <s v="0.00"/>
    <n v="0"/>
    <n v="2003"/>
    <n v="0"/>
    <n v="12510"/>
    <n v="28262"/>
    <n v="73954"/>
    <n v="0"/>
    <n v="0"/>
    <n v="141"/>
    <n v="4822"/>
    <n v="4514"/>
    <n v="10129"/>
    <n v="5627"/>
    <n v="21998"/>
    <n v="2434"/>
    <n v="3528"/>
    <n v="2080"/>
    <n v="15077"/>
    <n v="187079"/>
    <n v="0"/>
    <n v="0"/>
    <n v="63"/>
    <n v="0"/>
    <n v="0"/>
    <n v="0"/>
    <n v="63"/>
    <n v="172994"/>
    <n v="0"/>
    <n v="675397"/>
    <n v="1440402"/>
    <n v="1936777"/>
    <n v="0"/>
    <n v="0"/>
    <n v="8488"/>
    <n v="301544"/>
    <n v="142801"/>
    <n v="191790"/>
    <n v="102730"/>
    <n v="538105"/>
    <n v="125256"/>
    <n v="103233"/>
    <n v="106000"/>
    <n v="685845"/>
    <n v="6531362"/>
    <n v="0"/>
    <n v="0"/>
    <n v="3791"/>
    <n v="0"/>
    <n v="0"/>
    <n v="0"/>
    <n v="3791"/>
    <m/>
    <x v="0"/>
    <x v="0"/>
    <m/>
    <m/>
    <n v="4822"/>
    <m/>
    <x v="0"/>
    <x v="0"/>
    <m/>
    <m/>
    <n v="301544"/>
    <n v="112"/>
    <n v="161"/>
    <n v="73"/>
    <n v="77"/>
    <n v="110"/>
    <n v="51"/>
    <n v="48"/>
    <n v="70"/>
    <n v="29"/>
    <n v="1"/>
    <n v="0"/>
    <n v="0"/>
    <n v="0"/>
    <n v="1"/>
    <n v="0"/>
    <n v="1"/>
    <n v="0"/>
    <n v="0"/>
    <n v="0"/>
    <n v="0"/>
    <n v="0"/>
    <n v="0"/>
    <n v="0"/>
    <n v="0"/>
    <n v="1"/>
    <n v="0"/>
    <n v="0"/>
    <n v="0"/>
    <n v="0"/>
  </r>
  <r>
    <n v="206430838"/>
    <x v="944"/>
    <d v="2023-04-01T00:00:00"/>
    <d v="2024-03-31T00:00:00"/>
    <n v="366"/>
    <s v="In Process"/>
    <x v="1"/>
    <x v="36"/>
    <x v="1"/>
    <x v="1"/>
    <s v="07 - Santa Clara"/>
    <x v="95"/>
    <s v="408-741-7000"/>
    <s v="14500 FRUITVALE AVENUE"/>
    <s v="SARATOGA"/>
    <s v="95070-0000"/>
    <s v="ZZR06481F"/>
    <s v="SANGEETHA NARASIMHAN"/>
    <s v="Yes"/>
    <s v="ODD FELLOWS HOME OF CALIFORNIA"/>
    <n v="94"/>
    <n v="94"/>
    <x v="2"/>
    <n v="34404"/>
    <n v="24768"/>
    <n v="71.989999999999995"/>
    <n v="220"/>
    <n v="218"/>
    <n v="4585"/>
    <n v="718"/>
    <n v="1200"/>
    <n v="6688"/>
    <n v="13"/>
    <m/>
    <n v="9203"/>
    <n v="2361"/>
    <x v="0"/>
    <n v="24768"/>
    <m/>
    <m/>
    <m/>
    <m/>
    <m/>
    <m/>
    <m/>
    <m/>
    <n v="13238286"/>
    <n v="1719735"/>
    <n v="224998"/>
    <n v="32787"/>
    <n v="14765810"/>
    <n v="14764743"/>
    <n v="1067"/>
    <n v="7570492"/>
    <m/>
    <n v="-4"/>
    <n v="7571563"/>
    <n v="3278275"/>
    <n v="513370"/>
    <n v="503765"/>
    <n v="2849088"/>
    <n v="5538"/>
    <m/>
    <n v="5082464"/>
    <n v="1005786"/>
    <n v="13238286"/>
    <m/>
    <m/>
    <m/>
    <m/>
    <m/>
    <m/>
    <m/>
    <m/>
    <n v="1100499"/>
    <m/>
    <n v="172600"/>
    <m/>
    <n v="30663"/>
    <m/>
    <n v="113403"/>
    <m/>
    <n v="5601"/>
    <m/>
    <m/>
    <m/>
    <n v="261526"/>
    <m/>
    <n v="35443"/>
    <m/>
    <n v="279372"/>
    <n v="0"/>
    <n v="519543"/>
    <n v="11348"/>
    <n v="403247"/>
    <n v="65957"/>
    <n v="387383"/>
    <n v="38005"/>
    <m/>
    <n v="14880"/>
    <m/>
    <m/>
    <m/>
    <m/>
    <m/>
    <m/>
    <m/>
    <m/>
    <m/>
    <m/>
    <m/>
    <m/>
    <m/>
    <m/>
    <m/>
    <m/>
    <m/>
    <m/>
    <m/>
    <m/>
    <m/>
    <m/>
    <m/>
    <m/>
    <m/>
    <m/>
    <m/>
    <m/>
    <m/>
    <m/>
    <m/>
    <m/>
    <n v="-449947"/>
    <m/>
    <n v="97849"/>
    <m/>
    <n v="22429"/>
    <m/>
    <n v="456287"/>
    <m/>
    <n v="4239"/>
    <m/>
    <m/>
    <m/>
    <n v="94141"/>
    <m/>
    <m/>
    <m/>
    <m/>
    <m/>
    <m/>
    <m/>
    <m/>
    <m/>
    <m/>
    <m/>
    <m/>
    <m/>
    <m/>
    <m/>
    <m/>
    <m/>
    <n v="12658110"/>
    <n v="4727367"/>
    <n v="21858283"/>
    <n v="718962"/>
    <n v="7139635"/>
    <m/>
    <m/>
    <m/>
    <m/>
    <m/>
    <m/>
    <m/>
    <m/>
    <n v="152284"/>
    <m/>
    <n v="306927"/>
    <n v="15318"/>
    <n v="271399"/>
    <n v="34521"/>
    <n v="318899"/>
    <n v="29974"/>
    <m/>
    <n v="19964"/>
    <n v="484883"/>
    <n v="142795"/>
    <n v="80994"/>
    <n v="2558257"/>
    <n v="62242"/>
    <n v="208379"/>
    <n v="124269"/>
    <n v="2135209"/>
    <n v="402076"/>
    <n v="9877"/>
    <n v="13464"/>
    <m/>
    <m/>
    <n v="223167"/>
    <n v="30210"/>
    <n v="79170210"/>
    <n v="50463721"/>
    <n v="64924555"/>
    <n v="6343660"/>
    <n v="2531735"/>
    <m/>
    <n v="203433881"/>
    <n v="17509362"/>
    <n v="41571718"/>
    <n v="133444659"/>
    <n v="10908142"/>
    <n v="203433881"/>
    <n v="12459256"/>
    <m/>
    <n v="12459256"/>
    <n v="5198940"/>
    <n v="2766502"/>
    <n v="137734588"/>
    <m/>
    <n v="10252740"/>
    <n v="150753830"/>
    <n v="-85829275"/>
    <m/>
    <m/>
    <m/>
    <n v="133444659"/>
    <m/>
    <s v="0.10"/>
    <n v="1750936.2000000002"/>
    <n v="3764"/>
    <n v="0"/>
    <n v="14971"/>
    <n v="24042"/>
    <n v="82555"/>
    <n v="0"/>
    <n v="0"/>
    <n v="11692"/>
    <m/>
    <n v="2186"/>
    <n v="3407"/>
    <n v="2514"/>
    <n v="48769"/>
    <n v="1068"/>
    <n v="4269"/>
    <n v="2454"/>
    <n v="7250"/>
    <n v="208941"/>
    <n v="0"/>
    <n v="0"/>
    <n v="38"/>
    <n v="0"/>
    <n v="0"/>
    <n v="0"/>
    <n v="38"/>
    <n v="264332"/>
    <n v="0"/>
    <n v="861447"/>
    <n v="1028159"/>
    <n v="2177819"/>
    <n v="0"/>
    <n v="0"/>
    <n v="402951"/>
    <m/>
    <n v="80193"/>
    <n v="79373"/>
    <n v="55877"/>
    <n v="1227991"/>
    <n v="49836"/>
    <n v="140313"/>
    <n v="100621"/>
    <n v="413480"/>
    <n v="6882392"/>
    <n v="0"/>
    <n v="0"/>
    <n v="3884"/>
    <n v="0"/>
    <n v="0"/>
    <n v="0"/>
    <n v="3884"/>
    <m/>
    <x v="0"/>
    <x v="0"/>
    <m/>
    <m/>
    <m/>
    <m/>
    <x v="0"/>
    <x v="0"/>
    <m/>
    <m/>
    <m/>
    <n v="110"/>
    <n v="165"/>
    <n v="55"/>
    <n v="73"/>
    <n v="97"/>
    <n v="49"/>
    <n v="45"/>
    <n v="61"/>
    <n v="34"/>
    <n v="0"/>
    <n v="1"/>
    <n v="0"/>
    <n v="0"/>
    <n v="1"/>
    <n v="0"/>
    <n v="1"/>
    <n v="0"/>
    <n v="0"/>
    <n v="0"/>
    <n v="0"/>
    <n v="0"/>
    <n v="0"/>
    <n v="0"/>
    <n v="0"/>
    <n v="0"/>
    <n v="0"/>
    <n v="1"/>
    <n v="0"/>
    <n v="0"/>
  </r>
  <r>
    <n v="206430840"/>
    <x v="945"/>
    <d v="2024-01-01T00:00:00"/>
    <d v="2024-12-31T00:00:00"/>
    <n v="366"/>
    <s v="In Process"/>
    <x v="0"/>
    <x v="36"/>
    <x v="0"/>
    <x v="0"/>
    <s v="07 - Santa Clara"/>
    <x v="95"/>
    <s v="408-741-2950"/>
    <s v="20400 SARATOGA LOS GATOS ROAD"/>
    <s v="SARATOGA"/>
    <s v="95070"/>
    <s v="1235604646"/>
    <s v="RILEY TUCKER"/>
    <s v="Yes"/>
    <m/>
    <n v="99"/>
    <n v="99"/>
    <x v="2"/>
    <n v="36234"/>
    <n v="30546"/>
    <n v="199.06"/>
    <n v="424"/>
    <n v="425"/>
    <n v="9781"/>
    <n v="205"/>
    <n v="2710"/>
    <n v="13922"/>
    <m/>
    <n v="1150"/>
    <n v="1165"/>
    <n v="1613"/>
    <x v="0"/>
    <n v="30546"/>
    <m/>
    <m/>
    <m/>
    <m/>
    <m/>
    <m/>
    <m/>
    <m/>
    <n v="15273000"/>
    <n v="3440037"/>
    <n v="-2050771"/>
    <n v="11889"/>
    <n v="20775697"/>
    <n v="18438009"/>
    <n v="2337688"/>
    <n v="-16105"/>
    <m/>
    <m/>
    <n v="2321583"/>
    <n v="4890500"/>
    <n v="102500"/>
    <n v="1355000"/>
    <n v="6961000"/>
    <m/>
    <n v="575000"/>
    <n v="582500"/>
    <n v="806500"/>
    <n v="15273000"/>
    <m/>
    <m/>
    <m/>
    <m/>
    <m/>
    <m/>
    <m/>
    <m/>
    <n v="2806658"/>
    <m/>
    <n v="7511"/>
    <m/>
    <n v="137419"/>
    <m/>
    <m/>
    <m/>
    <m/>
    <m/>
    <n v="450857"/>
    <m/>
    <n v="35199"/>
    <m/>
    <n v="2393"/>
    <m/>
    <n v="152910"/>
    <n v="-11701"/>
    <n v="975505"/>
    <n v="0"/>
    <n v="1144402"/>
    <n v="326442"/>
    <n v="723264"/>
    <n v="65518"/>
    <m/>
    <n v="63697"/>
    <m/>
    <m/>
    <m/>
    <m/>
    <m/>
    <m/>
    <m/>
    <m/>
    <m/>
    <m/>
    <m/>
    <m/>
    <m/>
    <m/>
    <m/>
    <m/>
    <m/>
    <m/>
    <m/>
    <m/>
    <m/>
    <m/>
    <m/>
    <m/>
    <m/>
    <m/>
    <m/>
    <m/>
    <m/>
    <m/>
    <m/>
    <m/>
    <n v="-3947731"/>
    <m/>
    <n v="103575"/>
    <m/>
    <n v="268440"/>
    <m/>
    <n v="2067364"/>
    <m/>
    <m/>
    <m/>
    <n v="-762427"/>
    <m/>
    <n v="220008"/>
    <m/>
    <m/>
    <m/>
    <m/>
    <m/>
    <m/>
    <m/>
    <m/>
    <m/>
    <m/>
    <m/>
    <m/>
    <m/>
    <m/>
    <m/>
    <m/>
    <m/>
    <n v="8960945"/>
    <n v="2090025"/>
    <n v="7387039"/>
    <n v="227628"/>
    <n v="6676629"/>
    <m/>
    <m/>
    <m/>
    <m/>
    <m/>
    <m/>
    <m/>
    <m/>
    <n v="50927"/>
    <n v="48563"/>
    <n v="422432"/>
    <m/>
    <n v="445614"/>
    <n v="129663"/>
    <n v="257945"/>
    <n v="28209"/>
    <m/>
    <n v="40885"/>
    <n v="946946"/>
    <n v="514091"/>
    <n v="258150"/>
    <n v="1428465"/>
    <n v="343377"/>
    <n v="140100"/>
    <n v="242425"/>
    <n v="4417668"/>
    <n v="36856"/>
    <n v="1643815"/>
    <n v="163012"/>
    <m/>
    <m/>
    <n v="22062"/>
    <n v="180175"/>
    <n v="8263139"/>
    <m/>
    <n v="214804"/>
    <m/>
    <n v="8719346"/>
    <n v="29999"/>
    <n v="17227288"/>
    <n v="3740071"/>
    <m/>
    <m/>
    <n v="13487217"/>
    <n v="17227288"/>
    <n v="2666083"/>
    <n v="8719346"/>
    <n v="1310113"/>
    <m/>
    <n v="0"/>
    <m/>
    <n v="72324"/>
    <n v="234087"/>
    <n v="306411"/>
    <n v="-91607"/>
    <m/>
    <m/>
    <m/>
    <m/>
    <m/>
    <s v="-0.06"/>
    <n v="-224404.25999999998"/>
    <n v="2013"/>
    <n v="0"/>
    <n v="15855"/>
    <n v="33172"/>
    <n v="85050"/>
    <n v="0"/>
    <n v="0"/>
    <n v="5368"/>
    <n v="14367"/>
    <n v="8627"/>
    <n v="18268"/>
    <n v="3436"/>
    <n v="28284"/>
    <n v="4263"/>
    <n v="5170"/>
    <n v="2746"/>
    <n v="14614"/>
    <n v="241233"/>
    <n v="0"/>
    <n v="0"/>
    <n v="0"/>
    <n v="0"/>
    <n v="0"/>
    <n v="0"/>
    <n v="0"/>
    <n v="150405"/>
    <n v="0"/>
    <n v="919392"/>
    <n v="1547558"/>
    <n v="2251808"/>
    <n v="0"/>
    <n v="0"/>
    <n v="237046"/>
    <n v="808270"/>
    <n v="251541"/>
    <n v="349487"/>
    <n v="63155"/>
    <n v="744621"/>
    <n v="172854"/>
    <n v="103895"/>
    <n v="201305"/>
    <n v="1159608"/>
    <n v="8960945"/>
    <n v="0"/>
    <n v="0"/>
    <n v="0"/>
    <n v="0"/>
    <n v="0"/>
    <n v="0"/>
    <n v="0"/>
    <m/>
    <x v="0"/>
    <x v="0"/>
    <m/>
    <m/>
    <n v="14367"/>
    <m/>
    <x v="0"/>
    <x v="0"/>
    <m/>
    <m/>
    <n v="808270"/>
    <n v="45"/>
    <n v="83"/>
    <n v="15"/>
    <n v="34"/>
    <n v="64"/>
    <n v="11"/>
    <n v="14"/>
    <n v="24"/>
    <n v="6"/>
    <n v="1"/>
    <n v="0"/>
    <n v="0"/>
    <n v="0"/>
    <n v="1"/>
    <n v="0"/>
    <n v="1"/>
    <n v="0"/>
    <n v="0"/>
    <n v="0"/>
    <n v="0"/>
    <n v="0"/>
    <n v="0"/>
    <n v="0"/>
    <n v="0"/>
    <n v="1"/>
    <n v="0"/>
    <n v="0"/>
    <n v="0"/>
    <n v="0"/>
  </r>
  <r>
    <n v="206430854"/>
    <x v="946"/>
    <d v="2024-01-01T00:00:00"/>
    <d v="2024-12-31T00:00:00"/>
    <n v="366"/>
    <s v="In Process"/>
    <x v="1"/>
    <x v="36"/>
    <x v="1"/>
    <x v="1"/>
    <s v="07 - Santa Clara"/>
    <x v="96"/>
    <s v="650-948-8291"/>
    <s v="373 PINE LANE"/>
    <s v="LOS ALTOS"/>
    <s v="94022-0000"/>
    <s v="1083795595"/>
    <s v="SAMANTHA NUTTALL"/>
    <s v="Yes"/>
    <s v="HUMANGOOD"/>
    <n v="30"/>
    <n v="30"/>
    <x v="1"/>
    <n v="10980"/>
    <n v="10018"/>
    <n v="210.02"/>
    <n v="369"/>
    <n v="362"/>
    <n v="5500"/>
    <n v="1320"/>
    <m/>
    <m/>
    <n v="218"/>
    <m/>
    <n v="2980"/>
    <m/>
    <x v="0"/>
    <n v="10018"/>
    <m/>
    <m/>
    <m/>
    <m/>
    <m/>
    <m/>
    <m/>
    <m/>
    <n v="6634631"/>
    <n v="2056204"/>
    <n v="-1544"/>
    <n v="91"/>
    <n v="8692470"/>
    <n v="8687655"/>
    <n v="4815"/>
    <n v="1052200"/>
    <m/>
    <m/>
    <n v="1057015"/>
    <n v="3642491"/>
    <n v="874198"/>
    <m/>
    <m/>
    <n v="144375"/>
    <m/>
    <n v="1973567"/>
    <m/>
    <n v="6634631"/>
    <m/>
    <m/>
    <m/>
    <m/>
    <m/>
    <m/>
    <m/>
    <m/>
    <n v="1572893"/>
    <n v="7775"/>
    <n v="387595"/>
    <m/>
    <m/>
    <m/>
    <m/>
    <m/>
    <n v="60354"/>
    <m/>
    <m/>
    <m/>
    <n v="27587"/>
    <m/>
    <m/>
    <m/>
    <n v="0"/>
    <n v="0"/>
    <n v="619621"/>
    <n v="0"/>
    <n v="760607"/>
    <n v="133776"/>
    <n v="388208"/>
    <n v="124470"/>
    <m/>
    <n v="29522"/>
    <m/>
    <m/>
    <m/>
    <m/>
    <m/>
    <m/>
    <m/>
    <m/>
    <m/>
    <m/>
    <m/>
    <m/>
    <m/>
    <m/>
    <m/>
    <m/>
    <m/>
    <m/>
    <m/>
    <m/>
    <m/>
    <m/>
    <m/>
    <m/>
    <m/>
    <m/>
    <m/>
    <m/>
    <n v="-7731"/>
    <m/>
    <m/>
    <m/>
    <n v="3721"/>
    <n v="3266"/>
    <n v="-68691"/>
    <m/>
    <m/>
    <m/>
    <m/>
    <m/>
    <n v="67891"/>
    <m/>
    <m/>
    <m/>
    <m/>
    <m/>
    <m/>
    <m/>
    <m/>
    <m/>
    <m/>
    <m/>
    <m/>
    <m/>
    <m/>
    <m/>
    <m/>
    <m/>
    <m/>
    <m/>
    <m/>
    <m/>
    <n v="8141106"/>
    <n v="3353275"/>
    <n v="16241319"/>
    <n v="237317"/>
    <n v="4313745"/>
    <m/>
    <m/>
    <m/>
    <m/>
    <m/>
    <m/>
    <m/>
    <m/>
    <n v="8918"/>
    <m/>
    <n v="302035"/>
    <n v="5606"/>
    <n v="364430"/>
    <n v="39038"/>
    <n v="223504"/>
    <n v="100865"/>
    <m/>
    <n v="35856"/>
    <n v="221834"/>
    <n v="76179"/>
    <n v="43997"/>
    <n v="581472"/>
    <n v="59359"/>
    <n v="163118"/>
    <n v="140138"/>
    <n v="1321754"/>
    <n v="404121"/>
    <n v="8716"/>
    <m/>
    <n v="49625"/>
    <n v="182236"/>
    <m/>
    <n v="41109"/>
    <n v="4018187"/>
    <m/>
    <n v="86863739"/>
    <n v="283836"/>
    <n v="65755212"/>
    <n v="273032"/>
    <n v="157194006"/>
    <n v="3418827"/>
    <n v="102511860"/>
    <n v="44048965"/>
    <n v="7214354"/>
    <n v="157194006"/>
    <m/>
    <n v="65755212"/>
    <m/>
    <m/>
    <n v="3743735"/>
    <n v="106779854"/>
    <m/>
    <n v="13914433"/>
    <n v="124438022"/>
    <n v="-37574283"/>
    <m/>
    <m/>
    <n v="46062762"/>
    <n v="46062762"/>
    <n v="-2013797"/>
    <s v="0.00"/>
    <n v="0"/>
    <n v="1961"/>
    <n v="0"/>
    <n v="11480"/>
    <n v="7651"/>
    <n v="24646"/>
    <n v="0"/>
    <n v="0"/>
    <n v="4036"/>
    <n v="538"/>
    <n v="1086"/>
    <n v="2260"/>
    <n v="61"/>
    <n v="8152"/>
    <n v="1261"/>
    <n v="2968"/>
    <n v="1984"/>
    <n v="4356"/>
    <n v="72440"/>
    <n v="0"/>
    <n v="1144"/>
    <n v="1467"/>
    <n v="4780"/>
    <n v="0"/>
    <n v="3407"/>
    <n v="10798"/>
    <n v="190173"/>
    <n v="0"/>
    <n v="662176"/>
    <n v="404228"/>
    <n v="721721"/>
    <n v="0"/>
    <n v="0"/>
    <n v="166650"/>
    <n v="18825"/>
    <n v="39030"/>
    <n v="49519"/>
    <n v="1207"/>
    <n v="195335"/>
    <n v="41935"/>
    <n v="91972"/>
    <n v="106479"/>
    <n v="262027"/>
    <n v="2951277"/>
    <n v="0"/>
    <n v="84621"/>
    <n v="127898"/>
    <n v="238381"/>
    <n v="0"/>
    <n v="300486"/>
    <n v="751386"/>
    <m/>
    <x v="0"/>
    <x v="0"/>
    <m/>
    <m/>
    <n v="538"/>
    <m/>
    <x v="0"/>
    <x v="0"/>
    <m/>
    <m/>
    <n v="18825"/>
    <n v="69"/>
    <n v="93"/>
    <n v="34"/>
    <n v="30"/>
    <n v="41"/>
    <n v="25"/>
    <n v="17"/>
    <n v="22"/>
    <n v="12"/>
    <n v="0"/>
    <n v="1"/>
    <n v="0"/>
    <n v="1"/>
    <n v="0"/>
    <n v="0"/>
    <n v="1"/>
    <n v="0"/>
    <n v="0"/>
    <n v="0"/>
    <n v="0"/>
    <n v="0"/>
    <n v="0"/>
    <n v="0"/>
    <n v="0"/>
    <n v="0"/>
    <n v="0"/>
    <n v="1"/>
    <n v="0"/>
    <n v="0"/>
  </r>
  <r>
    <n v="206430862"/>
    <x v="947"/>
    <d v="2023-09-01T00:00:00"/>
    <d v="2024-08-31T00:00:00"/>
    <n v="366"/>
    <s v="In Process"/>
    <x v="0"/>
    <x v="36"/>
    <x v="0"/>
    <x v="0"/>
    <s v="07 - Santa Clara"/>
    <x v="96"/>
    <s v="408-253-9034"/>
    <s v="22590 VOSS AVENUE"/>
    <s v="CUPERTINO"/>
    <s v="95014"/>
    <s v="1477875672"/>
    <s v="SCOTT, AARON JOSEPH"/>
    <s v="Yes"/>
    <m/>
    <n v="170"/>
    <n v="170"/>
    <x v="0"/>
    <n v="62220"/>
    <n v="57818"/>
    <n v="92.93"/>
    <n v="343"/>
    <n v="293"/>
    <n v="4594"/>
    <m/>
    <n v="3970"/>
    <n v="44944"/>
    <n v="1733"/>
    <m/>
    <n v="21"/>
    <n v="2556"/>
    <x v="0"/>
    <n v="57818"/>
    <m/>
    <m/>
    <m/>
    <m/>
    <m/>
    <m/>
    <m/>
    <m/>
    <n v="38961305"/>
    <n v="6598965"/>
    <n v="22532098"/>
    <m/>
    <n v="23028172"/>
    <n v="24059761"/>
    <n v="-1031589"/>
    <n v="617162"/>
    <n v="12590"/>
    <m/>
    <n v="-427017"/>
    <n v="5245120"/>
    <m/>
    <n v="2289580"/>
    <n v="27876585"/>
    <n v="2022030"/>
    <m/>
    <n v="76445"/>
    <n v="1451545"/>
    <n v="38961305"/>
    <m/>
    <m/>
    <m/>
    <m/>
    <m/>
    <m/>
    <m/>
    <m/>
    <n v="4173241"/>
    <m/>
    <m/>
    <m/>
    <n v="56905"/>
    <m/>
    <n v="1375812"/>
    <m/>
    <n v="981777"/>
    <m/>
    <m/>
    <m/>
    <m/>
    <m/>
    <n v="11230"/>
    <m/>
    <n v="8073"/>
    <n v="100686"/>
    <n v="1530751"/>
    <n v="0"/>
    <n v="1655122"/>
    <n v="2022475"/>
    <n v="967325"/>
    <n v="246078"/>
    <m/>
    <n v="68455"/>
    <m/>
    <m/>
    <m/>
    <m/>
    <m/>
    <m/>
    <m/>
    <m/>
    <m/>
    <m/>
    <m/>
    <m/>
    <m/>
    <m/>
    <m/>
    <m/>
    <m/>
    <m/>
    <m/>
    <m/>
    <m/>
    <m/>
    <m/>
    <m/>
    <m/>
    <m/>
    <m/>
    <m/>
    <n v="450"/>
    <m/>
    <m/>
    <m/>
    <n v="2842786"/>
    <m/>
    <m/>
    <m/>
    <n v="1523343"/>
    <m/>
    <n v="15841373"/>
    <m/>
    <n v="1559421"/>
    <m/>
    <m/>
    <m/>
    <n v="764725"/>
    <m/>
    <m/>
    <m/>
    <m/>
    <m/>
    <m/>
    <m/>
    <m/>
    <m/>
    <m/>
    <m/>
    <m/>
    <m/>
    <m/>
    <m/>
    <m/>
    <m/>
    <n v="12322884"/>
    <n v="2515097"/>
    <n v="9221780"/>
    <n v="493019"/>
    <n v="11454838"/>
    <m/>
    <m/>
    <m/>
    <m/>
    <m/>
    <m/>
    <m/>
    <m/>
    <n v="4396"/>
    <n v="51557"/>
    <n v="286450"/>
    <m/>
    <n v="404598"/>
    <n v="247948"/>
    <n v="286899"/>
    <n v="44423"/>
    <m/>
    <n v="48350"/>
    <n v="1069659"/>
    <n v="553553"/>
    <n v="270566"/>
    <n v="1506649"/>
    <n v="165513"/>
    <n v="237329"/>
    <n v="195825"/>
    <n v="4563260"/>
    <n v="127713"/>
    <n v="2084190"/>
    <n v="151918"/>
    <n v="25061"/>
    <m/>
    <n v="1199"/>
    <n v="277867"/>
    <n v="3880230"/>
    <m/>
    <n v="547298"/>
    <n v="30712"/>
    <n v="10340716"/>
    <m/>
    <n v="14798956"/>
    <n v="16602834"/>
    <m/>
    <m/>
    <n v="-1803878"/>
    <n v="14798956"/>
    <n v="109546"/>
    <m/>
    <n v="1278876"/>
    <m/>
    <n v="0"/>
    <m/>
    <n v="1189178"/>
    <n v="674511"/>
    <n v="1863689"/>
    <n v="-1316391"/>
    <m/>
    <m/>
    <m/>
    <m/>
    <m/>
    <s v="0.03"/>
    <n v="498085.01999999996"/>
    <n v="1952"/>
    <n v="0"/>
    <n v="16486"/>
    <n v="46404"/>
    <n v="139373"/>
    <n v="0"/>
    <n v="0"/>
    <n v="9262"/>
    <n v="10295"/>
    <n v="5282"/>
    <n v="19008"/>
    <n v="9328"/>
    <n v="32547"/>
    <n v="4587"/>
    <n v="7889"/>
    <n v="2172"/>
    <n v="22625"/>
    <n v="327210"/>
    <n v="0"/>
    <n v="711"/>
    <n v="1847"/>
    <n v="397"/>
    <n v="0"/>
    <n v="0"/>
    <n v="2955"/>
    <n v="385158"/>
    <n v="0"/>
    <n v="1090911"/>
    <n v="2324045"/>
    <n v="4394421"/>
    <n v="0"/>
    <n v="0"/>
    <n v="425486"/>
    <n v="530351"/>
    <n v="179565"/>
    <n v="386357"/>
    <n v="193725"/>
    <n v="807552"/>
    <n v="140341"/>
    <n v="190411"/>
    <n v="147814"/>
    <n v="1126747"/>
    <n v="12322884"/>
    <n v="0"/>
    <n v="49386"/>
    <n v="92558"/>
    <n v="13970"/>
    <n v="0"/>
    <n v="0"/>
    <n v="155914"/>
    <m/>
    <x v="0"/>
    <x v="0"/>
    <m/>
    <m/>
    <n v="10295"/>
    <m/>
    <x v="0"/>
    <x v="0"/>
    <m/>
    <m/>
    <n v="530351"/>
    <n v="244"/>
    <n v="338"/>
    <n v="174"/>
    <n v="156"/>
    <n v="210"/>
    <n v="121"/>
    <n v="102"/>
    <n v="129"/>
    <n v="84"/>
    <n v="1"/>
    <n v="0"/>
    <n v="0"/>
    <n v="0"/>
    <n v="0"/>
    <n v="1"/>
    <n v="1"/>
    <n v="0"/>
    <n v="0"/>
    <n v="0"/>
    <n v="0"/>
    <n v="0"/>
    <n v="0"/>
    <n v="0"/>
    <n v="0"/>
    <n v="1"/>
    <n v="0"/>
    <n v="0"/>
    <n v="0"/>
    <n v="0"/>
  </r>
  <r>
    <n v="206430863"/>
    <x v="948"/>
    <d v="2024-01-01T00:00:00"/>
    <d v="2024-12-31T00:00:00"/>
    <n v="366"/>
    <s v="In Process"/>
    <x v="0"/>
    <x v="36"/>
    <x v="0"/>
    <x v="0"/>
    <s v="07 - Santa Clara"/>
    <x v="95"/>
    <s v="408-356-8181"/>
    <s v="2580 SAMARITAN DRIVE"/>
    <s v="SAN JOSE"/>
    <s v="95124-0000"/>
    <s v="LTC05866F"/>
    <s v="ANNE BUERHAUS"/>
    <s v="Yes"/>
    <s v="GENERATIONS HEALTHCARE, INC"/>
    <n v="76"/>
    <n v="76"/>
    <x v="2"/>
    <n v="27816"/>
    <n v="23045"/>
    <n v="191.91"/>
    <n v="471"/>
    <n v="463"/>
    <n v="6120"/>
    <n v="3598"/>
    <n v="1242"/>
    <n v="9441"/>
    <m/>
    <m/>
    <n v="1114"/>
    <n v="1530"/>
    <x v="0"/>
    <n v="23045"/>
    <m/>
    <m/>
    <m/>
    <m/>
    <m/>
    <m/>
    <m/>
    <m/>
    <n v="10682380"/>
    <n v="4356185"/>
    <n v="-546690"/>
    <n v="5220"/>
    <n v="15590475"/>
    <n v="14283020"/>
    <n v="1307455"/>
    <n v="-23252"/>
    <m/>
    <m/>
    <n v="1284203"/>
    <n v="2822410"/>
    <n v="1657074"/>
    <n v="614117"/>
    <n v="4371938"/>
    <m/>
    <m/>
    <n v="512822"/>
    <n v="704019"/>
    <n v="10682380"/>
    <m/>
    <m/>
    <m/>
    <m/>
    <m/>
    <m/>
    <m/>
    <m/>
    <n v="2437069"/>
    <m/>
    <n v="1351279"/>
    <m/>
    <n v="7042"/>
    <m/>
    <n v="367247"/>
    <m/>
    <m/>
    <m/>
    <m/>
    <m/>
    <n v="30367"/>
    <m/>
    <n v="163181"/>
    <m/>
    <n v="52175"/>
    <n v="0"/>
    <n v="1331960"/>
    <n v="160820"/>
    <n v="1398250"/>
    <n v="289760"/>
    <n v="816893"/>
    <n v="183367"/>
    <m/>
    <n v="122960"/>
    <m/>
    <m/>
    <m/>
    <m/>
    <m/>
    <m/>
    <m/>
    <m/>
    <m/>
    <m/>
    <m/>
    <m/>
    <m/>
    <m/>
    <m/>
    <m/>
    <m/>
    <m/>
    <m/>
    <m/>
    <m/>
    <m/>
    <m/>
    <m/>
    <m/>
    <m/>
    <m/>
    <m/>
    <m/>
    <m/>
    <m/>
    <m/>
    <n v="-1638288"/>
    <m/>
    <n v="276673"/>
    <m/>
    <n v="74122"/>
    <m/>
    <n v="670107"/>
    <m/>
    <m/>
    <m/>
    <m/>
    <m/>
    <n v="70696"/>
    <m/>
    <m/>
    <m/>
    <m/>
    <m/>
    <m/>
    <m/>
    <m/>
    <m/>
    <m/>
    <m/>
    <m/>
    <m/>
    <m/>
    <m/>
    <m/>
    <m/>
    <n v="6343365"/>
    <n v="1714950"/>
    <n v="6224705"/>
    <n v="23932"/>
    <n v="5665566"/>
    <m/>
    <m/>
    <m/>
    <m/>
    <m/>
    <m/>
    <m/>
    <m/>
    <n v="164648"/>
    <m/>
    <n v="767496"/>
    <n v="45291"/>
    <n v="421978"/>
    <n v="58531"/>
    <n v="324167"/>
    <n v="105105"/>
    <m/>
    <n v="73820"/>
    <n v="584199"/>
    <n v="409053"/>
    <n v="125643"/>
    <n v="945541"/>
    <n v="174268"/>
    <n v="138971"/>
    <n v="247955"/>
    <n v="2953322"/>
    <n v="105845"/>
    <n v="586370"/>
    <n v="59447"/>
    <n v="26879"/>
    <m/>
    <m/>
    <n v="298925"/>
    <n v="38835091"/>
    <m/>
    <n v="678198"/>
    <n v="3385"/>
    <n v="4259940"/>
    <n v="70168"/>
    <n v="43846782"/>
    <n v="-5128560"/>
    <n v="56703"/>
    <n v="4122355"/>
    <n v="44796284"/>
    <n v="43846782"/>
    <m/>
    <m/>
    <n v="-6505523"/>
    <m/>
    <n v="0"/>
    <m/>
    <n v="1270503"/>
    <n v="372284"/>
    <n v="1642787"/>
    <n v="-964589"/>
    <m/>
    <m/>
    <m/>
    <n v="4408856"/>
    <n v="-286501"/>
    <s v="-6.87"/>
    <n v="35233207.200000003"/>
    <n v="2662"/>
    <n v="0"/>
    <n v="20891"/>
    <n v="24631"/>
    <n v="51890"/>
    <n v="0"/>
    <n v="0"/>
    <n v="84"/>
    <n v="3733"/>
    <n v="2480"/>
    <n v="11965"/>
    <n v="3576"/>
    <n v="20113"/>
    <n v="3275"/>
    <n v="4090"/>
    <n v="5281"/>
    <n v="19822"/>
    <n v="174493"/>
    <n v="0"/>
    <n v="0"/>
    <n v="0"/>
    <n v="3697"/>
    <n v="0"/>
    <n v="0"/>
    <n v="3697"/>
    <n v="213040"/>
    <n v="0"/>
    <n v="1223378"/>
    <n v="1117288"/>
    <n v="1493538"/>
    <n v="0"/>
    <n v="0"/>
    <n v="2419"/>
    <n v="116312"/>
    <n v="75082"/>
    <n v="275219"/>
    <n v="70527"/>
    <n v="495986"/>
    <n v="137905"/>
    <n v="104861"/>
    <n v="199069"/>
    <n v="818741"/>
    <n v="6343365"/>
    <n v="0"/>
    <n v="0"/>
    <n v="0"/>
    <n v="186622"/>
    <n v="0"/>
    <n v="0"/>
    <n v="186622"/>
    <m/>
    <x v="0"/>
    <x v="0"/>
    <m/>
    <n v="3733"/>
    <m/>
    <m/>
    <x v="0"/>
    <x v="0"/>
    <m/>
    <n v="116312"/>
    <m/>
    <n v="124"/>
    <n v="222"/>
    <n v="71"/>
    <n v="81"/>
    <n v="151"/>
    <n v="41"/>
    <n v="50"/>
    <n v="100"/>
    <n v="23"/>
    <n v="1"/>
    <n v="0"/>
    <n v="0"/>
    <n v="0"/>
    <n v="1"/>
    <n v="0"/>
    <n v="1"/>
    <n v="0"/>
    <n v="0"/>
    <n v="0"/>
    <n v="0"/>
    <n v="0"/>
    <n v="0"/>
    <n v="0"/>
    <n v="0"/>
    <n v="1"/>
    <n v="0"/>
    <n v="0"/>
    <n v="0"/>
    <n v="0"/>
  </r>
  <r>
    <n v="206430908"/>
    <x v="949"/>
    <d v="2023-04-01T00:00:00"/>
    <d v="2024-03-31T00:00:00"/>
    <n v="366"/>
    <s v="In Process"/>
    <x v="1"/>
    <x v="36"/>
    <x v="1"/>
    <x v="1"/>
    <s v="07 - Santa Clara"/>
    <x v="96"/>
    <s v="408-253-4300"/>
    <s v="22445 CUPERTINO ROAD"/>
    <s v="CUPERTINO"/>
    <s v="95014-0000"/>
    <s v="ZZT18361F"/>
    <s v="RYAN GOLZE"/>
    <s v="Yes"/>
    <s v="FRONT PORCH"/>
    <n v="48"/>
    <n v="48"/>
    <x v="1"/>
    <n v="17568"/>
    <n v="11247"/>
    <n v="64.02"/>
    <n v="170"/>
    <n v="167"/>
    <n v="2185"/>
    <n v="139"/>
    <n v="361"/>
    <n v="5432"/>
    <n v="423"/>
    <m/>
    <n v="2707"/>
    <m/>
    <x v="0"/>
    <n v="11247"/>
    <m/>
    <m/>
    <m/>
    <m/>
    <m/>
    <m/>
    <m/>
    <m/>
    <n v="7610849"/>
    <n v="1040152"/>
    <n v="2268462"/>
    <n v="8445"/>
    <n v="6390984"/>
    <n v="6302149"/>
    <n v="88835"/>
    <n v="513085"/>
    <m/>
    <m/>
    <n v="601920"/>
    <n v="1562753"/>
    <n v="89933"/>
    <n v="274360"/>
    <n v="3514504"/>
    <n v="303318"/>
    <m/>
    <n v="1865981"/>
    <m/>
    <n v="7610849"/>
    <m/>
    <m/>
    <m/>
    <m/>
    <m/>
    <m/>
    <m/>
    <m/>
    <n v="832274"/>
    <m/>
    <n v="121615"/>
    <m/>
    <n v="67"/>
    <m/>
    <n v="1005"/>
    <m/>
    <n v="41847"/>
    <m/>
    <m/>
    <m/>
    <n v="43344"/>
    <m/>
    <m/>
    <m/>
    <n v="25701"/>
    <n v="0"/>
    <n v="418949"/>
    <n v="0"/>
    <n v="413969"/>
    <n v="30128"/>
    <n v="109657"/>
    <n v="26048"/>
    <m/>
    <n v="15700"/>
    <m/>
    <m/>
    <m/>
    <m/>
    <m/>
    <m/>
    <m/>
    <m/>
    <m/>
    <m/>
    <m/>
    <m/>
    <m/>
    <m/>
    <m/>
    <m/>
    <m/>
    <m/>
    <m/>
    <m/>
    <m/>
    <m/>
    <m/>
    <m/>
    <m/>
    <m/>
    <m/>
    <m/>
    <n v="397978"/>
    <m/>
    <m/>
    <m/>
    <n v="119424"/>
    <m/>
    <n v="67498"/>
    <m/>
    <n v="99579"/>
    <m/>
    <n v="1561803"/>
    <m/>
    <n v="22180"/>
    <m/>
    <m/>
    <m/>
    <m/>
    <m/>
    <m/>
    <m/>
    <m/>
    <m/>
    <m/>
    <m/>
    <m/>
    <m/>
    <m/>
    <m/>
    <m/>
    <m/>
    <m/>
    <m/>
    <m/>
    <m/>
    <n v="3299145"/>
    <n v="1122441"/>
    <n v="1880563"/>
    <n v="48898"/>
    <n v="3024509"/>
    <m/>
    <m/>
    <m/>
    <m/>
    <m/>
    <m/>
    <m/>
    <m/>
    <n v="34869"/>
    <m/>
    <n v="223744"/>
    <m/>
    <n v="229664"/>
    <n v="23102"/>
    <n v="99946"/>
    <n v="26198"/>
    <m/>
    <n v="37975"/>
    <n v="235554"/>
    <n v="148851"/>
    <n v="79399"/>
    <n v="496863"/>
    <n v="4888"/>
    <n v="196747"/>
    <n v="265931"/>
    <n v="1145447"/>
    <m/>
    <n v="345"/>
    <n v="12509"/>
    <n v="5936"/>
    <n v="9672"/>
    <m/>
    <m/>
    <n v="193005210"/>
    <n v="63"/>
    <n v="13004244"/>
    <n v="3245191"/>
    <m/>
    <m/>
    <n v="209254708"/>
    <n v="168493756"/>
    <n v="4865865"/>
    <m/>
    <n v="35895087"/>
    <n v="209254708"/>
    <m/>
    <m/>
    <m/>
    <m/>
    <n v="2976437"/>
    <n v="30963961"/>
    <m/>
    <n v="9703169"/>
    <n v="43643567"/>
    <n v="-30639323"/>
    <m/>
    <m/>
    <m/>
    <m/>
    <m/>
    <s v="0.00"/>
    <n v="0"/>
    <n v="1972"/>
    <n v="0"/>
    <n v="8241"/>
    <n v="25826"/>
    <n v="46347"/>
    <n v="0"/>
    <n v="0"/>
    <n v="1791"/>
    <m/>
    <n v="1408"/>
    <n v="3905"/>
    <n v="2129"/>
    <n v="6785"/>
    <n v="51"/>
    <n v="4854"/>
    <n v="3241"/>
    <n v="10726"/>
    <n v="117276"/>
    <n v="0"/>
    <n v="0"/>
    <n v="0"/>
    <n v="0"/>
    <n v="0"/>
    <n v="0"/>
    <n v="0"/>
    <n v="143645"/>
    <n v="0"/>
    <n v="317250"/>
    <n v="683598"/>
    <n v="935622"/>
    <n v="0"/>
    <n v="0"/>
    <n v="102827"/>
    <m/>
    <n v="46392"/>
    <n v="91535"/>
    <n v="50484"/>
    <n v="214277"/>
    <n v="3386"/>
    <n v="130378"/>
    <n v="193084"/>
    <n v="386667"/>
    <n v="3299145"/>
    <n v="0"/>
    <n v="0"/>
    <n v="0"/>
    <n v="0"/>
    <n v="0"/>
    <n v="0"/>
    <n v="0"/>
    <m/>
    <x v="0"/>
    <x v="0"/>
    <m/>
    <m/>
    <m/>
    <m/>
    <x v="0"/>
    <x v="0"/>
    <m/>
    <m/>
    <m/>
    <n v="116"/>
    <n v="162"/>
    <n v="85"/>
    <n v="90"/>
    <n v="130"/>
    <n v="66"/>
    <n v="54"/>
    <n v="80"/>
    <n v="37"/>
    <n v="0"/>
    <n v="1"/>
    <n v="0"/>
    <n v="1"/>
    <n v="0"/>
    <n v="0"/>
    <n v="1"/>
    <n v="0"/>
    <n v="0"/>
    <n v="0"/>
    <n v="0"/>
    <n v="0"/>
    <n v="0"/>
    <n v="0"/>
    <n v="0"/>
    <n v="0"/>
    <n v="0"/>
    <n v="1"/>
    <n v="0"/>
    <n v="0"/>
  </r>
  <r>
    <n v="206430909"/>
    <x v="950"/>
    <d v="2024-01-01T00:00:00"/>
    <d v="2024-12-31T00:00:00"/>
    <n v="366"/>
    <s v="In Process"/>
    <x v="0"/>
    <x v="36"/>
    <x v="0"/>
    <x v="0"/>
    <s v="07 - Santa Clara"/>
    <x v="96"/>
    <s v="408-245-8070"/>
    <s v="1291 S. BERNARDO AVE"/>
    <s v="SUNNYVALE"/>
    <s v="94087"/>
    <s v="1679953004"/>
    <s v="ROBERT PIERCE"/>
    <s v="Yes"/>
    <m/>
    <n v="99"/>
    <n v="99"/>
    <x v="2"/>
    <n v="36234"/>
    <n v="35280"/>
    <n v="228.44"/>
    <n v="471"/>
    <n v="470"/>
    <n v="5898"/>
    <n v="6032"/>
    <n v="1493"/>
    <n v="20812"/>
    <n v="25"/>
    <n v="58"/>
    <n v="82"/>
    <n v="880"/>
    <x v="0"/>
    <n v="35280"/>
    <m/>
    <m/>
    <m/>
    <m/>
    <m/>
    <m/>
    <m/>
    <m/>
    <n v="28766350"/>
    <n v="5276223"/>
    <n v="13050903"/>
    <n v="11109"/>
    <n v="21002779"/>
    <n v="18094261"/>
    <n v="2908518"/>
    <n v="-3"/>
    <m/>
    <m/>
    <n v="2908515"/>
    <n v="7372500"/>
    <n v="7540000"/>
    <n v="905925"/>
    <n v="12269425"/>
    <n v="31250"/>
    <n v="72500"/>
    <n v="52450"/>
    <n v="522300"/>
    <n v="28766350"/>
    <m/>
    <m/>
    <m/>
    <m/>
    <m/>
    <m/>
    <m/>
    <m/>
    <n v="2758353"/>
    <m/>
    <n v="2457235"/>
    <m/>
    <n v="847"/>
    <m/>
    <n v="7172"/>
    <m/>
    <m/>
    <m/>
    <n v="25614"/>
    <m/>
    <n v="26900"/>
    <m/>
    <n v="102"/>
    <m/>
    <n v="0"/>
    <n v="0"/>
    <n v="1838305"/>
    <n v="15467"/>
    <n v="2020825"/>
    <n v="284250"/>
    <n v="880652"/>
    <n v="161921"/>
    <m/>
    <n v="74803"/>
    <m/>
    <m/>
    <m/>
    <m/>
    <m/>
    <m/>
    <m/>
    <m/>
    <m/>
    <m/>
    <m/>
    <m/>
    <m/>
    <m/>
    <m/>
    <m/>
    <m/>
    <m/>
    <m/>
    <m/>
    <m/>
    <m/>
    <m/>
    <m/>
    <m/>
    <m/>
    <m/>
    <m/>
    <m/>
    <m/>
    <m/>
    <m/>
    <n v="2179831"/>
    <m/>
    <n v="5485384"/>
    <m/>
    <n v="343673"/>
    <m/>
    <n v="4760043"/>
    <m/>
    <n v="16250"/>
    <m/>
    <n v="53523"/>
    <m/>
    <n v="212199"/>
    <m/>
    <m/>
    <m/>
    <m/>
    <m/>
    <m/>
    <m/>
    <m/>
    <m/>
    <m/>
    <m/>
    <m/>
    <m/>
    <m/>
    <m/>
    <m/>
    <m/>
    <n v="8635983"/>
    <n v="1916250"/>
    <n v="7542028"/>
    <n v="164345"/>
    <n v="7115104"/>
    <m/>
    <m/>
    <m/>
    <m/>
    <m/>
    <m/>
    <m/>
    <m/>
    <m/>
    <m/>
    <n v="481123"/>
    <m/>
    <n v="594680"/>
    <n v="65393"/>
    <n v="251282"/>
    <n v="74465"/>
    <m/>
    <n v="135594"/>
    <n v="559822"/>
    <n v="302361"/>
    <n v="197547"/>
    <n v="1051553"/>
    <n v="181301"/>
    <n v="291028"/>
    <n v="122180"/>
    <n v="5021175"/>
    <n v="100202"/>
    <n v="909760"/>
    <n v="85518"/>
    <n v="20812"/>
    <m/>
    <n v="13493"/>
    <n v="519868"/>
    <n v="12099406"/>
    <m/>
    <n v="1206293"/>
    <m/>
    <n v="500000"/>
    <n v="100000"/>
    <n v="13905699"/>
    <n v="1641936"/>
    <m/>
    <m/>
    <n v="12263763"/>
    <n v="13905699"/>
    <n v="8903605"/>
    <m/>
    <m/>
    <m/>
    <n v="0"/>
    <m/>
    <n v="1297838"/>
    <n v="222415"/>
    <n v="1520253"/>
    <n v="-313960"/>
    <m/>
    <m/>
    <m/>
    <m/>
    <m/>
    <s v="0.00"/>
    <n v="0"/>
    <n v="1994"/>
    <n v="0"/>
    <n v="15084"/>
    <n v="38805"/>
    <n v="84580"/>
    <n v="0"/>
    <n v="0"/>
    <n v="0"/>
    <n v="7275"/>
    <n v="3009"/>
    <n v="11686"/>
    <n v="7147"/>
    <n v="19652"/>
    <n v="3633"/>
    <n v="9135"/>
    <n v="1984"/>
    <n v="21739"/>
    <n v="225723"/>
    <n v="0"/>
    <n v="63"/>
    <n v="522"/>
    <n v="983"/>
    <n v="0"/>
    <n v="0"/>
    <n v="1568"/>
    <n v="217139"/>
    <n v="0"/>
    <n v="910040"/>
    <n v="1872606"/>
    <n v="2384769"/>
    <n v="0"/>
    <n v="0"/>
    <n v="0"/>
    <n v="393231"/>
    <n v="115958"/>
    <n v="234780"/>
    <n v="141587"/>
    <n v="487909"/>
    <n v="143251"/>
    <n v="209832"/>
    <n v="94587"/>
    <n v="1430294"/>
    <n v="8635983"/>
    <n v="0"/>
    <n v="5112"/>
    <n v="33993"/>
    <n v="42270"/>
    <n v="0"/>
    <n v="0"/>
    <n v="81375"/>
    <m/>
    <x v="0"/>
    <x v="0"/>
    <m/>
    <m/>
    <n v="7275"/>
    <m/>
    <x v="0"/>
    <x v="0"/>
    <m/>
    <m/>
    <n v="393231"/>
    <n v="138"/>
    <n v="268"/>
    <n v="71"/>
    <n v="90"/>
    <n v="189"/>
    <n v="42"/>
    <n v="51"/>
    <n v="99"/>
    <n v="26"/>
    <n v="1"/>
    <n v="0"/>
    <n v="0"/>
    <n v="0"/>
    <n v="1"/>
    <n v="0"/>
    <n v="1"/>
    <n v="0"/>
    <n v="0"/>
    <n v="0"/>
    <n v="0"/>
    <n v="0"/>
    <n v="0"/>
    <n v="0"/>
    <n v="0"/>
    <n v="1"/>
    <n v="0"/>
    <n v="0"/>
    <n v="0"/>
    <n v="0"/>
  </r>
  <r>
    <n v="206430926"/>
    <x v="951"/>
    <d v="2024-01-01T00:00:00"/>
    <d v="2024-12-31T00:00:00"/>
    <n v="366"/>
    <s v="In Process"/>
    <x v="0"/>
    <x v="36"/>
    <x v="0"/>
    <x v="0"/>
    <s v="07 - Santa Clara"/>
    <x v="95"/>
    <s v="408-265-4211"/>
    <s v="1267 MERIDIAN AVE,"/>
    <s v="SAN JOSE"/>
    <s v="95125"/>
    <s v="1083788079"/>
    <s v="JOSH HOUSE"/>
    <s v="Yes"/>
    <m/>
    <n v="152"/>
    <n v="152"/>
    <x v="0"/>
    <n v="55632"/>
    <n v="54511"/>
    <n v="231.37"/>
    <n v="392"/>
    <n v="386"/>
    <n v="6594"/>
    <n v="3291"/>
    <n v="3001"/>
    <n v="38713"/>
    <m/>
    <n v="455"/>
    <n v="265"/>
    <n v="2192"/>
    <x v="0"/>
    <n v="54511"/>
    <m/>
    <m/>
    <m/>
    <m/>
    <m/>
    <m/>
    <m/>
    <m/>
    <n v="26441628"/>
    <n v="6780811"/>
    <n v="6619123"/>
    <n v="57676"/>
    <n v="26660992"/>
    <n v="24728024"/>
    <n v="1932968"/>
    <n v="-13922"/>
    <n v="800"/>
    <m/>
    <n v="1918246"/>
    <n v="3198549"/>
    <n v="1596364"/>
    <n v="1455694"/>
    <n v="18778498"/>
    <m/>
    <n v="220707"/>
    <n v="128544"/>
    <n v="1063272"/>
    <n v="26441628"/>
    <m/>
    <m/>
    <m/>
    <m/>
    <m/>
    <m/>
    <m/>
    <m/>
    <n v="820250"/>
    <m/>
    <n v="409379"/>
    <m/>
    <n v="373305"/>
    <m/>
    <n v="4815642"/>
    <m/>
    <m/>
    <m/>
    <n v="56600"/>
    <m/>
    <n v="32963"/>
    <m/>
    <n v="272672"/>
    <m/>
    <n v="221565"/>
    <n v="221839"/>
    <n v="1510692"/>
    <n v="1855516"/>
    <n v="1753891"/>
    <n v="239495"/>
    <n v="789437"/>
    <n v="95583"/>
    <m/>
    <n v="92793"/>
    <m/>
    <m/>
    <m/>
    <m/>
    <m/>
    <m/>
    <m/>
    <m/>
    <m/>
    <m/>
    <m/>
    <m/>
    <m/>
    <m/>
    <m/>
    <m/>
    <m/>
    <m/>
    <m/>
    <m/>
    <m/>
    <m/>
    <m/>
    <m/>
    <m/>
    <m/>
    <m/>
    <m/>
    <n v="-1"/>
    <m/>
    <m/>
    <m/>
    <n v="-16364593"/>
    <m/>
    <n v="1596364"/>
    <m/>
    <n v="1324876"/>
    <m/>
    <n v="18778498"/>
    <m/>
    <m/>
    <m/>
    <n v="220707"/>
    <m/>
    <n v="1063272"/>
    <m/>
    <m/>
    <m/>
    <m/>
    <m/>
    <m/>
    <m/>
    <m/>
    <m/>
    <m/>
    <m/>
    <m/>
    <m/>
    <m/>
    <m/>
    <m/>
    <m/>
    <n v="12499006"/>
    <n v="2821228"/>
    <n v="9407790"/>
    <n v="337212"/>
    <n v="10869962"/>
    <m/>
    <m/>
    <m/>
    <m/>
    <m/>
    <m/>
    <m/>
    <m/>
    <n v="27157"/>
    <n v="106827"/>
    <n v="681817"/>
    <n v="75680"/>
    <n v="561467"/>
    <n v="91960"/>
    <n v="322819"/>
    <n v="47791"/>
    <m/>
    <n v="49641"/>
    <n v="681904"/>
    <n v="401075"/>
    <n v="165514"/>
    <n v="1477508"/>
    <n v="329141"/>
    <n v="262219"/>
    <n v="350672"/>
    <n v="5674789"/>
    <n v="587434"/>
    <n v="1558970"/>
    <n v="60009"/>
    <n v="67365"/>
    <m/>
    <m/>
    <n v="276303"/>
    <n v="11314805"/>
    <m/>
    <n v="714541"/>
    <m/>
    <n v="22451363"/>
    <m/>
    <n v="34480709"/>
    <n v="24395065"/>
    <m/>
    <n v="6397036"/>
    <n v="3688608"/>
    <n v="34480709"/>
    <m/>
    <n v="14894453"/>
    <m/>
    <m/>
    <n v="0"/>
    <m/>
    <n v="953418"/>
    <n v="398208"/>
    <n v="1351626"/>
    <n v="-637085"/>
    <m/>
    <n v="6397036"/>
    <m/>
    <n v="6397036"/>
    <m/>
    <s v="0.23"/>
    <n v="5610864.9500000002"/>
    <n v="1792"/>
    <n v="0"/>
    <n v="17032"/>
    <n v="38722"/>
    <n v="120642"/>
    <n v="0"/>
    <n v="0"/>
    <n v="15198"/>
    <n v="16816"/>
    <n v="5836"/>
    <n v="12378"/>
    <n v="5601"/>
    <n v="27435"/>
    <n v="6836"/>
    <n v="6796"/>
    <n v="5977"/>
    <n v="28774"/>
    <n v="309835"/>
    <n v="0"/>
    <n v="0"/>
    <n v="0"/>
    <n v="5606"/>
    <n v="0"/>
    <n v="0"/>
    <n v="5606"/>
    <n v="216025"/>
    <n v="0"/>
    <n v="1042598"/>
    <n v="2072580"/>
    <n v="3840027"/>
    <n v="0"/>
    <n v="0"/>
    <n v="1018437"/>
    <n v="1136102"/>
    <n v="172454"/>
    <n v="259408"/>
    <n v="95320"/>
    <n v="696898"/>
    <n v="184741"/>
    <n v="201066"/>
    <n v="287828"/>
    <n v="1275522"/>
    <n v="12499006"/>
    <n v="0"/>
    <n v="0"/>
    <n v="0"/>
    <n v="218222"/>
    <n v="0"/>
    <n v="0"/>
    <n v="218222"/>
    <m/>
    <x v="0"/>
    <x v="0"/>
    <m/>
    <m/>
    <n v="16816"/>
    <m/>
    <x v="0"/>
    <x v="0"/>
    <m/>
    <m/>
    <n v="1136102"/>
    <n v="210"/>
    <n v="294"/>
    <n v="156"/>
    <n v="146"/>
    <n v="209"/>
    <n v="104"/>
    <n v="81"/>
    <n v="121"/>
    <n v="57"/>
    <n v="1"/>
    <n v="0"/>
    <n v="0"/>
    <n v="0"/>
    <n v="0"/>
    <n v="1"/>
    <n v="1"/>
    <n v="0"/>
    <n v="0"/>
    <n v="0"/>
    <n v="0"/>
    <n v="0"/>
    <n v="0"/>
    <n v="0"/>
    <n v="0"/>
    <n v="1"/>
    <n v="0"/>
    <n v="0"/>
    <n v="0"/>
    <n v="0"/>
  </r>
  <r>
    <n v="206431059"/>
    <x v="952"/>
    <d v="2024-01-01T00:00:00"/>
    <d v="2024-12-31T00:00:00"/>
    <n v="366"/>
    <s v="In Process"/>
    <x v="0"/>
    <x v="36"/>
    <x v="0"/>
    <x v="0"/>
    <s v="07 - Santa Clara"/>
    <x v="96"/>
    <s v="650-327-0511"/>
    <s v="911 BRYANT STREET"/>
    <s v="PALO ALTO"/>
    <s v="94301-0000"/>
    <s v="1780719278"/>
    <s v="BE PONGBANDITH"/>
    <s v="Yes"/>
    <s v="COVENANT CARE CALIFORNIA, LLC"/>
    <n v="66"/>
    <n v="66"/>
    <x v="2"/>
    <n v="24156"/>
    <n v="20931"/>
    <n v="204.6"/>
    <n v="681"/>
    <n v="683"/>
    <n v="6644"/>
    <n v="4846"/>
    <n v="926"/>
    <n v="7946"/>
    <m/>
    <m/>
    <n v="61"/>
    <n v="508"/>
    <x v="0"/>
    <n v="20931"/>
    <m/>
    <m/>
    <m/>
    <m/>
    <m/>
    <m/>
    <m/>
    <m/>
    <n v="14561381"/>
    <n v="4893654"/>
    <n v="3499052"/>
    <n v="1039"/>
    <n v="15957022"/>
    <n v="15490573"/>
    <n v="466449"/>
    <n v="1130"/>
    <m/>
    <m/>
    <n v="467579"/>
    <n v="4603312"/>
    <n v="3321202"/>
    <n v="645158"/>
    <n v="5587604"/>
    <m/>
    <m/>
    <n v="55705"/>
    <n v="348400"/>
    <n v="14561381"/>
    <m/>
    <m/>
    <m/>
    <m/>
    <m/>
    <m/>
    <m/>
    <m/>
    <n v="2420147"/>
    <m/>
    <n v="1862331"/>
    <m/>
    <n v="61890"/>
    <m/>
    <n v="542589"/>
    <m/>
    <m/>
    <m/>
    <m/>
    <m/>
    <n v="5980"/>
    <m/>
    <n v="717"/>
    <m/>
    <n v="3838"/>
    <n v="0"/>
    <n v="1606849"/>
    <n v="0"/>
    <n v="1557381"/>
    <n v="315362"/>
    <n v="660683"/>
    <n v="681658"/>
    <m/>
    <n v="67883"/>
    <m/>
    <m/>
    <m/>
    <m/>
    <m/>
    <m/>
    <m/>
    <m/>
    <m/>
    <m/>
    <m/>
    <m/>
    <m/>
    <m/>
    <m/>
    <m/>
    <m/>
    <m/>
    <m/>
    <m/>
    <m/>
    <m/>
    <m/>
    <m/>
    <m/>
    <m/>
    <m/>
    <m/>
    <m/>
    <m/>
    <m/>
    <m/>
    <n v="-142280"/>
    <m/>
    <n v="1315433"/>
    <m/>
    <n v="237312"/>
    <m/>
    <n v="1931554"/>
    <m/>
    <m/>
    <m/>
    <m/>
    <m/>
    <m/>
    <m/>
    <m/>
    <m/>
    <m/>
    <m/>
    <m/>
    <m/>
    <m/>
    <m/>
    <m/>
    <m/>
    <m/>
    <m/>
    <m/>
    <m/>
    <n v="157033"/>
    <m/>
    <n v="5843407"/>
    <n v="1555575"/>
    <n v="8091591"/>
    <n v="189475"/>
    <n v="5191443"/>
    <m/>
    <m/>
    <m/>
    <m/>
    <m/>
    <m/>
    <m/>
    <m/>
    <n v="80123"/>
    <n v="28826"/>
    <n v="596618"/>
    <m/>
    <n v="542254"/>
    <n v="142117"/>
    <n v="655885"/>
    <n v="283736"/>
    <m/>
    <n v="60965"/>
    <n v="344751"/>
    <n v="385305"/>
    <n v="170447"/>
    <n v="741978"/>
    <n v="650051"/>
    <n v="88123"/>
    <n v="112830"/>
    <n v="3309206"/>
    <n v="44652"/>
    <n v="1604912"/>
    <n v="32399"/>
    <n v="34124"/>
    <m/>
    <m/>
    <n v="389828"/>
    <n v="2824384"/>
    <m/>
    <n v="163800"/>
    <m/>
    <n v="23619389"/>
    <m/>
    <n v="26607573"/>
    <n v="1504419"/>
    <n v="18121316"/>
    <m/>
    <n v="6981838"/>
    <n v="26607573"/>
    <n v="5854"/>
    <n v="5474277"/>
    <m/>
    <m/>
    <n v="0"/>
    <m/>
    <n v="634872"/>
    <n v="525786"/>
    <n v="1160658"/>
    <n v="-996858"/>
    <m/>
    <m/>
    <m/>
    <m/>
    <m/>
    <s v="0.00"/>
    <n v="0"/>
    <n v="1976"/>
    <n v="0"/>
    <n v="27133"/>
    <n v="16409"/>
    <n v="44632"/>
    <n v="0"/>
    <n v="0"/>
    <n v="0"/>
    <m/>
    <n v="4208"/>
    <n v="9882"/>
    <n v="5670"/>
    <n v="13691"/>
    <n v="5339"/>
    <n v="2840"/>
    <n v="1853"/>
    <n v="21077"/>
    <n v="154710"/>
    <n v="0"/>
    <n v="56"/>
    <n v="208"/>
    <n v="24"/>
    <n v="0"/>
    <n v="0"/>
    <n v="288"/>
    <n v="228493"/>
    <n v="0"/>
    <n v="1583446"/>
    <n v="850249"/>
    <n v="1232270"/>
    <n v="0"/>
    <n v="0"/>
    <n v="0"/>
    <m/>
    <n v="96782"/>
    <n v="231219"/>
    <n v="116534"/>
    <n v="343883"/>
    <n v="193970"/>
    <n v="68884"/>
    <n v="88934"/>
    <n v="808743"/>
    <n v="5843407"/>
    <n v="0"/>
    <n v="4329"/>
    <n v="13396"/>
    <n v="930"/>
    <n v="0"/>
    <n v="0"/>
    <n v="18655"/>
    <m/>
    <x v="0"/>
    <x v="0"/>
    <m/>
    <m/>
    <m/>
    <m/>
    <x v="0"/>
    <x v="0"/>
    <m/>
    <m/>
    <m/>
    <n v="103"/>
    <n v="148"/>
    <n v="68"/>
    <n v="59"/>
    <n v="89"/>
    <n v="39"/>
    <n v="30"/>
    <n v="37"/>
    <n v="29"/>
    <n v="1"/>
    <n v="0"/>
    <n v="0"/>
    <n v="0"/>
    <n v="1"/>
    <n v="0"/>
    <n v="1"/>
    <n v="0"/>
    <n v="0"/>
    <n v="0"/>
    <n v="0"/>
    <n v="0"/>
    <n v="0"/>
    <n v="0"/>
    <n v="0"/>
    <n v="1"/>
    <n v="0"/>
    <n v="0"/>
    <n v="0"/>
    <n v="0"/>
  </r>
  <r>
    <n v="206431104"/>
    <x v="953"/>
    <d v="2024-01-01T00:00:00"/>
    <d v="2024-12-31T00:00:00"/>
    <n v="366"/>
    <s v="In Process"/>
    <x v="0"/>
    <x v="36"/>
    <x v="0"/>
    <x v="0"/>
    <s v="07 - Santa Clara"/>
    <x v="95"/>
    <s v="408-923-7232"/>
    <s v="401 RIDGE VISTA AVENUE"/>
    <s v="SAN JOSE"/>
    <s v="95127"/>
    <s v="206431104"/>
    <s v="AMANJEET DHILLON"/>
    <s v="Yes"/>
    <m/>
    <n v="116"/>
    <n v="116"/>
    <x v="0"/>
    <n v="42456"/>
    <n v="42362"/>
    <n v="99.78"/>
    <n v="454"/>
    <n v="454"/>
    <m/>
    <m/>
    <n v="617"/>
    <n v="14050"/>
    <m/>
    <m/>
    <n v="187"/>
    <n v="27508"/>
    <x v="3"/>
    <m/>
    <m/>
    <n v="42362"/>
    <m/>
    <m/>
    <m/>
    <m/>
    <m/>
    <m/>
    <n v="14943640"/>
    <m/>
    <n v="207166"/>
    <n v="1889"/>
    <n v="14738363"/>
    <n v="12300758"/>
    <n v="2437605"/>
    <m/>
    <m/>
    <m/>
    <n v="2437605"/>
    <m/>
    <m/>
    <n v="191862"/>
    <n v="5187091"/>
    <m/>
    <m/>
    <n v="59580"/>
    <n v="9505107"/>
    <m/>
    <m/>
    <n v="14943640"/>
    <m/>
    <m/>
    <m/>
    <m/>
    <m/>
    <m/>
    <m/>
    <m/>
    <m/>
    <m/>
    <m/>
    <m/>
    <m/>
    <m/>
    <m/>
    <m/>
    <m/>
    <m/>
    <m/>
    <m/>
    <m/>
    <m/>
    <n v="0"/>
    <n v="0"/>
    <n v="0"/>
    <n v="0"/>
    <n v="0"/>
    <n v="0"/>
    <n v="0"/>
    <n v="0"/>
    <m/>
    <n v="0"/>
    <m/>
    <m/>
    <m/>
    <m/>
    <m/>
    <m/>
    <m/>
    <m/>
    <m/>
    <m/>
    <m/>
    <m/>
    <m/>
    <m/>
    <m/>
    <m/>
    <m/>
    <m/>
    <m/>
    <m/>
    <m/>
    <m/>
    <m/>
    <m/>
    <m/>
    <m/>
    <m/>
    <m/>
    <m/>
    <m/>
    <m/>
    <m/>
    <m/>
    <m/>
    <m/>
    <m/>
    <n v="53451"/>
    <m/>
    <n v="138164"/>
    <m/>
    <m/>
    <m/>
    <m/>
    <m/>
    <n v="15551"/>
    <m/>
    <m/>
    <m/>
    <m/>
    <m/>
    <m/>
    <m/>
    <m/>
    <m/>
    <m/>
    <m/>
    <m/>
    <m/>
    <m/>
    <m/>
    <m/>
    <m/>
    <n v="5808226"/>
    <n v="1430769"/>
    <n v="5061763"/>
    <n v="183257"/>
    <m/>
    <m/>
    <n v="6095413"/>
    <m/>
    <m/>
    <m/>
    <m/>
    <m/>
    <m/>
    <n v="5479"/>
    <m/>
    <m/>
    <m/>
    <n v="90"/>
    <m/>
    <n v="22635"/>
    <m/>
    <m/>
    <n v="7116"/>
    <n v="562954"/>
    <n v="306059"/>
    <n v="180791"/>
    <n v="1019972"/>
    <n v="104849"/>
    <n v="155856"/>
    <n v="145755"/>
    <n v="2357707"/>
    <n v="1192"/>
    <n v="1079940"/>
    <n v="73543"/>
    <n v="34025"/>
    <m/>
    <m/>
    <n v="147382"/>
    <n v="1788926"/>
    <m/>
    <n v="7150"/>
    <n v="12040"/>
    <n v="4922320"/>
    <m/>
    <n v="6730436"/>
    <n v="1311537"/>
    <m/>
    <m/>
    <n v="5418899"/>
    <n v="6730436"/>
    <n v="132626"/>
    <n v="1576"/>
    <m/>
    <m/>
    <n v="0"/>
    <m/>
    <m/>
    <n v="11000"/>
    <n v="11000"/>
    <n v="-3850"/>
    <m/>
    <m/>
    <m/>
    <m/>
    <m/>
    <s v="0.45"/>
    <n v="590191.65"/>
    <n v="1942"/>
    <n v="0"/>
    <n v="18636"/>
    <n v="13852"/>
    <n v="81594"/>
    <n v="0"/>
    <n v="0"/>
    <n v="36660"/>
    <n v="1"/>
    <n v="1926"/>
    <m/>
    <m/>
    <n v="21585"/>
    <n v="1947"/>
    <n v="5155"/>
    <n v="2697"/>
    <n v="7718"/>
    <n v="193713"/>
    <n v="0"/>
    <n v="0"/>
    <n v="816"/>
    <n v="313"/>
    <n v="0"/>
    <n v="0"/>
    <n v="1129"/>
    <n v="145027"/>
    <n v="0"/>
    <n v="908232"/>
    <n v="581200"/>
    <n v="1965042"/>
    <n v="0"/>
    <n v="0"/>
    <n v="940154"/>
    <n v="85"/>
    <n v="68820"/>
    <m/>
    <m/>
    <n v="480513"/>
    <n v="83873"/>
    <n v="118140"/>
    <n v="117924"/>
    <n v="399216"/>
    <n v="5808226"/>
    <n v="0"/>
    <n v="0"/>
    <n v="24477"/>
    <n v="6259"/>
    <n v="0"/>
    <n v="0"/>
    <n v="30736"/>
    <m/>
    <x v="0"/>
    <x v="0"/>
    <m/>
    <m/>
    <n v="1"/>
    <m/>
    <x v="0"/>
    <x v="0"/>
    <m/>
    <m/>
    <n v="85"/>
    <n v="150"/>
    <n v="171"/>
    <n v="128"/>
    <n v="125"/>
    <n v="144"/>
    <n v="106"/>
    <n v="62"/>
    <n v="71"/>
    <n v="52"/>
    <n v="1"/>
    <n v="0"/>
    <n v="0"/>
    <n v="0"/>
    <n v="0"/>
    <n v="1"/>
    <n v="0"/>
    <n v="0"/>
    <n v="1"/>
    <n v="0"/>
    <n v="0"/>
    <n v="0"/>
    <n v="0"/>
    <n v="0"/>
    <n v="0"/>
    <n v="1"/>
    <n v="0"/>
    <n v="0"/>
    <n v="0"/>
    <n v="0"/>
  </r>
  <r>
    <n v="206431124"/>
    <x v="954"/>
    <d v="2024-01-01T00:00:00"/>
    <d v="2024-12-31T00:00:00"/>
    <n v="366"/>
    <s v="In Process"/>
    <x v="0"/>
    <x v="36"/>
    <x v="0"/>
    <x v="0"/>
    <s v="07 - Santa Clara"/>
    <x v="95"/>
    <s v="408-378-8875"/>
    <s v="13425 SOUSA LANE"/>
    <s v="SARATOGA"/>
    <s v="95070-0000"/>
    <s v="ZZR18253H"/>
    <s v="SAM STUKOV"/>
    <s v="Yes"/>
    <s v="INNOVATION HEATLH SYSTEMS"/>
    <n v="37"/>
    <n v="37"/>
    <x v="1"/>
    <n v="13542"/>
    <n v="10317"/>
    <n v="76.19"/>
    <n v="24"/>
    <n v="21"/>
    <m/>
    <m/>
    <n v="5008"/>
    <n v="5309"/>
    <m/>
    <m/>
    <m/>
    <m/>
    <x v="6"/>
    <m/>
    <m/>
    <m/>
    <m/>
    <m/>
    <n v="10317"/>
    <m/>
    <m/>
    <m/>
    <n v="17116946"/>
    <n v="14232816"/>
    <n v="14856951"/>
    <m/>
    <n v="16492811"/>
    <n v="13782972"/>
    <n v="2709839"/>
    <n v="16409"/>
    <m/>
    <m/>
    <n v="2726248"/>
    <m/>
    <m/>
    <n v="8308778"/>
    <n v="8808168"/>
    <m/>
    <m/>
    <m/>
    <m/>
    <m/>
    <m/>
    <m/>
    <m/>
    <m/>
    <n v="17116946"/>
    <m/>
    <m/>
    <m/>
    <m/>
    <m/>
    <m/>
    <m/>
    <n v="6908786"/>
    <m/>
    <n v="7324030"/>
    <m/>
    <m/>
    <m/>
    <m/>
    <m/>
    <m/>
    <m/>
    <m/>
    <m/>
    <n v="1002508"/>
    <n v="0"/>
    <n v="243055"/>
    <n v="12803693"/>
    <n v="93925"/>
    <n v="89635"/>
    <n v="0"/>
    <n v="0"/>
    <m/>
    <n v="0"/>
    <m/>
    <m/>
    <m/>
    <m/>
    <m/>
    <m/>
    <m/>
    <m/>
    <m/>
    <m/>
    <m/>
    <m/>
    <m/>
    <m/>
    <m/>
    <m/>
    <m/>
    <m/>
    <m/>
    <m/>
    <m/>
    <m/>
    <m/>
    <m/>
    <m/>
    <m/>
    <m/>
    <m/>
    <m/>
    <m/>
    <m/>
    <m/>
    <m/>
    <m/>
    <m/>
    <m/>
    <n v="7211749"/>
    <m/>
    <n v="7645202"/>
    <m/>
    <m/>
    <m/>
    <m/>
    <m/>
    <m/>
    <m/>
    <m/>
    <m/>
    <m/>
    <m/>
    <m/>
    <m/>
    <m/>
    <m/>
    <m/>
    <m/>
    <m/>
    <m/>
    <m/>
    <m/>
    <m/>
    <m/>
    <n v="7940378"/>
    <n v="2172855"/>
    <n v="3669739"/>
    <n v="200290"/>
    <m/>
    <m/>
    <m/>
    <m/>
    <m/>
    <n v="6295254"/>
    <m/>
    <m/>
    <m/>
    <n v="830425"/>
    <m/>
    <n v="82388"/>
    <n v="2147571"/>
    <n v="105632"/>
    <n v="109060"/>
    <m/>
    <m/>
    <m/>
    <m/>
    <n v="401622"/>
    <n v="394013"/>
    <n v="35275"/>
    <n v="344650"/>
    <n v="350737"/>
    <n v="121410"/>
    <n v="117024"/>
    <n v="1743577"/>
    <n v="144810"/>
    <n v="486089"/>
    <n v="17816"/>
    <m/>
    <m/>
    <n v="54608"/>
    <n v="1011"/>
    <n v="3192883"/>
    <m/>
    <m/>
    <m/>
    <n v="5497119"/>
    <n v="41899"/>
    <n v="8731901"/>
    <n v="293980"/>
    <m/>
    <n v="68243"/>
    <n v="8369678"/>
    <n v="8731901"/>
    <m/>
    <n v="5497119"/>
    <n v="250"/>
    <m/>
    <n v="0"/>
    <m/>
    <n v="486422"/>
    <n v="1823557"/>
    <n v="2309979"/>
    <n v="-2309979"/>
    <m/>
    <m/>
    <m/>
    <n v="68243"/>
    <m/>
    <s v="2.31"/>
    <n v="679093.8"/>
    <n v="1440"/>
    <n v="0"/>
    <n v="36808"/>
    <n v="33064"/>
    <n v="48594"/>
    <n v="0"/>
    <n v="0"/>
    <n v="4333"/>
    <n v="43600"/>
    <n v="1947"/>
    <n v="12515"/>
    <n v="1111"/>
    <n v="8162"/>
    <n v="5316"/>
    <n v="3855"/>
    <n v="1763"/>
    <n v="10499"/>
    <n v="213007"/>
    <n v="0"/>
    <n v="136"/>
    <n v="614"/>
    <n v="3909"/>
    <n v="0"/>
    <n v="0"/>
    <n v="4659"/>
    <n v="123450"/>
    <n v="0"/>
    <n v="1896940"/>
    <n v="1295865"/>
    <n v="1210032"/>
    <n v="0"/>
    <n v="0"/>
    <n v="173430"/>
    <n v="1752464"/>
    <n v="65756"/>
    <n v="275527"/>
    <n v="23430"/>
    <n v="226778"/>
    <n v="279449"/>
    <n v="92454"/>
    <n v="95213"/>
    <n v="429590"/>
    <n v="7940378"/>
    <n v="0"/>
    <n v="10040"/>
    <n v="35519"/>
    <n v="109793"/>
    <n v="0"/>
    <n v="0"/>
    <n v="155352"/>
    <m/>
    <x v="0"/>
    <x v="0"/>
    <m/>
    <m/>
    <n v="43600"/>
    <m/>
    <x v="0"/>
    <x v="0"/>
    <m/>
    <m/>
    <n v="1752464"/>
    <n v="156"/>
    <n v="281"/>
    <n v="139"/>
    <n v="78"/>
    <n v="91"/>
    <n v="68"/>
    <n v="42"/>
    <n v="43"/>
    <n v="35"/>
    <n v="1"/>
    <n v="0"/>
    <n v="0"/>
    <n v="1"/>
    <n v="0"/>
    <n v="0"/>
    <n v="0"/>
    <n v="0"/>
    <n v="0"/>
    <n v="0"/>
    <n v="0"/>
    <n v="1"/>
    <n v="0"/>
    <n v="0"/>
    <n v="0"/>
    <n v="1"/>
    <n v="0"/>
    <n v="0"/>
    <n v="0"/>
    <n v="0"/>
  </r>
  <r>
    <n v="206431125"/>
    <x v="955"/>
    <d v="2024-01-01T00:00:00"/>
    <d v="2024-12-31T00:00:00"/>
    <n v="366"/>
    <s v="In Process"/>
    <x v="0"/>
    <x v="36"/>
    <x v="0"/>
    <x v="0"/>
    <s v="07 - Santa Clara"/>
    <x v="95"/>
    <s v="408-280-2500"/>
    <s v="2065 FOREST AVENUE"/>
    <s v="SAN JOSE"/>
    <s v="95128"/>
    <s v="1780972463"/>
    <s v="MARK PENYACSEK"/>
    <s v="Yes"/>
    <s v="NATIONAL SENIOR CARE, INC."/>
    <n v="253"/>
    <n v="253"/>
    <x v="0"/>
    <n v="92598"/>
    <n v="89481"/>
    <n v="162.99"/>
    <n v="299"/>
    <n v="286"/>
    <n v="4722"/>
    <n v="1890"/>
    <n v="5816"/>
    <n v="72178"/>
    <n v="2380"/>
    <m/>
    <n v="754"/>
    <n v="1741"/>
    <x v="0"/>
    <n v="89481"/>
    <m/>
    <m/>
    <m/>
    <m/>
    <m/>
    <m/>
    <m/>
    <m/>
    <n v="38724127"/>
    <n v="8102825"/>
    <n v="11300755"/>
    <m/>
    <n v="35526197"/>
    <n v="37575927"/>
    <n v="-2049730"/>
    <n v="18954"/>
    <m/>
    <m/>
    <n v="-2030776"/>
    <n v="2077737"/>
    <n v="823919"/>
    <n v="2547420"/>
    <n v="30915264"/>
    <n v="1238750"/>
    <m/>
    <n v="346374"/>
    <n v="774663"/>
    <n v="38724127"/>
    <m/>
    <m/>
    <m/>
    <m/>
    <m/>
    <m/>
    <m/>
    <m/>
    <n v="4588969"/>
    <m/>
    <n v="1420817"/>
    <m/>
    <n v="547827"/>
    <m/>
    <n v="381754"/>
    <m/>
    <n v="1140918"/>
    <m/>
    <m/>
    <m/>
    <n v="21171"/>
    <m/>
    <n v="1369"/>
    <m/>
    <n v="0"/>
    <n v="0"/>
    <n v="3333810"/>
    <n v="2437"/>
    <n v="3358245"/>
    <n v="554920"/>
    <n v="691699"/>
    <n v="118401"/>
    <m/>
    <n v="43313"/>
    <m/>
    <m/>
    <m/>
    <m/>
    <m/>
    <m/>
    <m/>
    <m/>
    <m/>
    <m/>
    <m/>
    <m/>
    <m/>
    <m/>
    <m/>
    <m/>
    <m/>
    <m/>
    <m/>
    <m/>
    <m/>
    <m/>
    <m/>
    <m/>
    <m/>
    <m/>
    <m/>
    <m/>
    <m/>
    <m/>
    <m/>
    <m/>
    <n v="1459266"/>
    <m/>
    <n v="818346"/>
    <m/>
    <n v="344142"/>
    <m/>
    <n v="8011982"/>
    <m/>
    <n v="1157584"/>
    <m/>
    <m/>
    <m/>
    <n v="-490559"/>
    <m/>
    <m/>
    <m/>
    <m/>
    <m/>
    <m/>
    <m/>
    <m/>
    <m/>
    <m/>
    <m/>
    <m/>
    <m/>
    <m/>
    <m/>
    <n v="-6"/>
    <m/>
    <n v="12849802"/>
    <n v="4825835"/>
    <n v="19900290"/>
    <n v="342681"/>
    <n v="17487988"/>
    <m/>
    <m/>
    <m/>
    <m/>
    <m/>
    <m/>
    <m/>
    <m/>
    <n v="168958"/>
    <m/>
    <n v="709832"/>
    <n v="9905"/>
    <n v="720169"/>
    <n v="91124"/>
    <n v="251749"/>
    <n v="123673"/>
    <m/>
    <n v="110166"/>
    <n v="1080895"/>
    <n v="988498"/>
    <n v="503688"/>
    <n v="2581922"/>
    <n v="267364"/>
    <n v="390274"/>
    <m/>
    <n v="7268613"/>
    <n v="208914"/>
    <n v="3186920"/>
    <n v="409181"/>
    <n v="236998"/>
    <n v="68196"/>
    <m/>
    <n v="710900"/>
    <n v="3094561"/>
    <m/>
    <n v="2387129"/>
    <n v="221135"/>
    <n v="837150"/>
    <m/>
    <n v="6539975"/>
    <n v="3929609"/>
    <n v="615381"/>
    <m/>
    <n v="1994985"/>
    <n v="6539975"/>
    <m/>
    <m/>
    <n v="-2664034"/>
    <m/>
    <n v="14459"/>
    <n v="8696316"/>
    <n v="2369939"/>
    <n v="2069151"/>
    <n v="13149865"/>
    <n v="-10762736"/>
    <m/>
    <m/>
    <m/>
    <m/>
    <m/>
    <s v="0.00"/>
    <n v="0"/>
    <n v="9869"/>
    <n v="0"/>
    <n v="22361"/>
    <n v="41185"/>
    <n v="192259"/>
    <n v="0"/>
    <n v="0"/>
    <n v="9183"/>
    <m/>
    <n v="6015"/>
    <n v="29257"/>
    <n v="13572"/>
    <n v="42230"/>
    <n v="5872"/>
    <n v="11914"/>
    <m/>
    <n v="25812"/>
    <n v="409529"/>
    <n v="0"/>
    <n v="1962"/>
    <n v="26179"/>
    <n v="50348"/>
    <n v="0"/>
    <n v="0"/>
    <n v="78489"/>
    <n v="642711"/>
    <n v="0"/>
    <n v="1254004"/>
    <n v="1953981"/>
    <n v="5271065"/>
    <n v="0"/>
    <n v="0"/>
    <n v="368206"/>
    <m/>
    <n v="152471"/>
    <n v="633694"/>
    <n v="296466"/>
    <n v="1002898"/>
    <n v="195694"/>
    <n v="252461"/>
    <m/>
    <n v="826151"/>
    <n v="12849802"/>
    <n v="0"/>
    <n v="159583"/>
    <n v="1896498"/>
    <n v="2045822"/>
    <n v="0"/>
    <n v="0"/>
    <n v="4101903"/>
    <m/>
    <x v="0"/>
    <x v="0"/>
    <m/>
    <m/>
    <m/>
    <m/>
    <x v="0"/>
    <x v="0"/>
    <m/>
    <m/>
    <m/>
    <n v="266"/>
    <n v="343"/>
    <n v="219"/>
    <n v="168"/>
    <n v="224"/>
    <n v="138"/>
    <n v="114"/>
    <n v="149"/>
    <n v="97"/>
    <n v="1"/>
    <n v="0"/>
    <n v="0"/>
    <n v="0"/>
    <n v="0"/>
    <n v="1"/>
    <n v="1"/>
    <n v="0"/>
    <n v="0"/>
    <n v="0"/>
    <n v="0"/>
    <n v="0"/>
    <n v="0"/>
    <n v="0"/>
    <n v="0"/>
    <n v="1"/>
    <n v="0"/>
    <n v="0"/>
    <n v="0"/>
    <n v="0"/>
  </r>
  <r>
    <n v="206431468"/>
    <x v="956"/>
    <d v="2024-01-01T00:00:00"/>
    <d v="2024-12-31T00:00:00"/>
    <n v="366"/>
    <s v="In Process"/>
    <x v="0"/>
    <x v="36"/>
    <x v="0"/>
    <x v="0"/>
    <s v="07 - Santa Clara"/>
    <x v="95"/>
    <s v="408-272-1400"/>
    <s v="120 JOSE FIGUERES AVENUE"/>
    <s v="SAN JOSE"/>
    <s v="95116-0000"/>
    <s v="LTC55483G"/>
    <s v="AMY SANTO"/>
    <s v="Yes"/>
    <s v="LIFE GENERATIONS HEALTHCARE"/>
    <n v="99"/>
    <n v="99"/>
    <x v="2"/>
    <n v="36234"/>
    <n v="33049"/>
    <n v="211.28"/>
    <n v="573"/>
    <n v="572"/>
    <n v="6479"/>
    <n v="5818"/>
    <n v="1462"/>
    <n v="17232"/>
    <m/>
    <m/>
    <n v="80"/>
    <n v="1978"/>
    <x v="0"/>
    <n v="33049"/>
    <m/>
    <m/>
    <m/>
    <m/>
    <m/>
    <m/>
    <m/>
    <m/>
    <n v="13750961"/>
    <n v="5685448"/>
    <n v="-582244"/>
    <n v="16753"/>
    <n v="20035406"/>
    <n v="17638628"/>
    <n v="2396778"/>
    <n v="56907"/>
    <m/>
    <m/>
    <n v="2453685"/>
    <n v="2660171"/>
    <n v="2389094"/>
    <n v="766659"/>
    <n v="7083650"/>
    <m/>
    <m/>
    <n v="37000"/>
    <n v="814387"/>
    <n v="13750961"/>
    <m/>
    <m/>
    <m/>
    <m/>
    <m/>
    <m/>
    <m/>
    <m/>
    <n v="2443543"/>
    <m/>
    <n v="2004583"/>
    <m/>
    <n v="27505"/>
    <m/>
    <n v="592234"/>
    <m/>
    <m/>
    <m/>
    <m/>
    <m/>
    <n v="2823"/>
    <m/>
    <n v="614760"/>
    <m/>
    <n v="57334"/>
    <n v="0"/>
    <n v="1792160"/>
    <n v="614522"/>
    <n v="1592910"/>
    <n v="477120"/>
    <n v="987198"/>
    <n v="101837"/>
    <m/>
    <n v="62367"/>
    <m/>
    <m/>
    <m/>
    <m/>
    <m/>
    <m/>
    <m/>
    <m/>
    <m/>
    <m/>
    <m/>
    <m/>
    <m/>
    <m/>
    <m/>
    <m/>
    <m/>
    <m/>
    <m/>
    <m/>
    <m/>
    <m/>
    <m/>
    <m/>
    <m/>
    <m/>
    <m/>
    <m/>
    <m/>
    <m/>
    <m/>
    <m/>
    <n v="-1559005"/>
    <m/>
    <n v="268197"/>
    <m/>
    <n v="75047"/>
    <m/>
    <n v="565973"/>
    <m/>
    <m/>
    <m/>
    <m/>
    <m/>
    <n v="67544"/>
    <m/>
    <m/>
    <m/>
    <m/>
    <m/>
    <m/>
    <m/>
    <m/>
    <m/>
    <m/>
    <m/>
    <m/>
    <m/>
    <m/>
    <m/>
    <m/>
    <m/>
    <n v="7582209"/>
    <n v="2767124"/>
    <n v="7289295"/>
    <n v="26480"/>
    <n v="7136561"/>
    <m/>
    <m/>
    <m/>
    <m/>
    <m/>
    <m/>
    <m/>
    <m/>
    <n v="108806"/>
    <m/>
    <n v="821999"/>
    <n v="151502"/>
    <n v="597356"/>
    <n v="83715"/>
    <n v="376865"/>
    <n v="52121"/>
    <m/>
    <n v="36048"/>
    <n v="526041"/>
    <n v="446124"/>
    <n v="361773"/>
    <n v="1058845"/>
    <n v="209878"/>
    <n v="193378"/>
    <n v="256839"/>
    <n v="3535861"/>
    <n v="135446"/>
    <n v="859058"/>
    <n v="93145"/>
    <n v="40218"/>
    <m/>
    <m/>
    <n v="557049"/>
    <n v="38765580"/>
    <m/>
    <n v="904560"/>
    <n v="2962"/>
    <n v="10882"/>
    <m/>
    <n v="39683984"/>
    <n v="-2480499"/>
    <n v="15135"/>
    <n v="1783"/>
    <n v="42147565"/>
    <n v="39683984"/>
    <m/>
    <m/>
    <n v="-3746031"/>
    <m/>
    <n v="0"/>
    <m/>
    <n v="1861573"/>
    <n v="472533"/>
    <n v="2334106"/>
    <n v="-1429546"/>
    <m/>
    <m/>
    <m/>
    <n v="10882"/>
    <n v="-9099"/>
    <s v="-14.08"/>
    <n v="34925425.920000002"/>
    <n v="2931"/>
    <n v="0"/>
    <n v="13261"/>
    <n v="37730"/>
    <n v="78192"/>
    <n v="0"/>
    <n v="0"/>
    <n v="0"/>
    <n v="5508"/>
    <n v="2771"/>
    <n v="12329"/>
    <n v="11728"/>
    <n v="24109"/>
    <n v="4395"/>
    <n v="5582"/>
    <n v="4695"/>
    <n v="23361"/>
    <n v="226592"/>
    <n v="0"/>
    <n v="0"/>
    <n v="0"/>
    <n v="950"/>
    <n v="0"/>
    <n v="0"/>
    <n v="950"/>
    <n v="256885"/>
    <n v="0"/>
    <n v="729310"/>
    <n v="1731834"/>
    <n v="2306268"/>
    <n v="0"/>
    <n v="0"/>
    <n v="0"/>
    <n v="192408"/>
    <n v="103425"/>
    <n v="249234"/>
    <n v="234589"/>
    <n v="541779"/>
    <n v="134095"/>
    <n v="136677"/>
    <n v="193999"/>
    <n v="771706"/>
    <n v="7582209"/>
    <n v="0"/>
    <n v="0"/>
    <n v="0"/>
    <n v="36695"/>
    <n v="0"/>
    <n v="0"/>
    <n v="36695"/>
    <m/>
    <x v="0"/>
    <x v="0"/>
    <m/>
    <n v="5508"/>
    <m/>
    <m/>
    <x v="0"/>
    <x v="0"/>
    <m/>
    <n v="192408"/>
    <m/>
    <n v="168"/>
    <n v="234"/>
    <n v="126"/>
    <n v="109"/>
    <n v="162"/>
    <n v="77"/>
    <n v="61"/>
    <n v="90"/>
    <n v="42"/>
    <n v="1"/>
    <n v="0"/>
    <n v="0"/>
    <n v="0"/>
    <n v="1"/>
    <n v="0"/>
    <n v="1"/>
    <n v="0"/>
    <n v="0"/>
    <n v="0"/>
    <n v="0"/>
    <n v="0"/>
    <n v="0"/>
    <n v="0"/>
    <n v="0"/>
    <n v="1"/>
    <n v="0"/>
    <n v="0"/>
    <n v="0"/>
    <n v="0"/>
  </r>
  <r>
    <n v="206431530"/>
    <x v="957"/>
    <d v="2023-10-01T00:00:00"/>
    <d v="2024-09-30T00:00:00"/>
    <n v="366"/>
    <s v="In Process"/>
    <x v="0"/>
    <x v="36"/>
    <x v="0"/>
    <x v="1"/>
    <s v="07 - Santa Clara"/>
    <x v="95"/>
    <s v="408-265-3222"/>
    <s v="2671 PLUMMER AVENUE"/>
    <s v="SAN JOSE"/>
    <s v="95125-4867"/>
    <s v="LTC90001F"/>
    <s v="LOREN JAYKROEKER"/>
    <s v="No"/>
    <m/>
    <n v="59"/>
    <n v="59"/>
    <x v="1"/>
    <n v="21594"/>
    <n v="18231"/>
    <n v="84.43"/>
    <n v="35"/>
    <n v="38"/>
    <n v="462"/>
    <m/>
    <n v="11875"/>
    <m/>
    <m/>
    <m/>
    <n v="5894"/>
    <m/>
    <x v="0"/>
    <n v="18231"/>
    <m/>
    <m/>
    <m/>
    <m/>
    <m/>
    <m/>
    <m/>
    <m/>
    <n v="9832262"/>
    <n v="477787"/>
    <n v="1827540"/>
    <n v="187243"/>
    <n v="8669752"/>
    <n v="8247757"/>
    <n v="421995"/>
    <n v="988527"/>
    <m/>
    <m/>
    <n v="1410522"/>
    <n v="268887"/>
    <m/>
    <n v="6131194"/>
    <n v="81231"/>
    <m/>
    <m/>
    <n v="3265068"/>
    <n v="85882"/>
    <n v="9832262"/>
    <m/>
    <m/>
    <m/>
    <m/>
    <m/>
    <m/>
    <m/>
    <m/>
    <n v="321879"/>
    <m/>
    <n v="3039"/>
    <m/>
    <n v="86761"/>
    <m/>
    <n v="898"/>
    <m/>
    <m/>
    <m/>
    <m/>
    <m/>
    <n v="41246"/>
    <m/>
    <m/>
    <n v="23964"/>
    <n v="97979"/>
    <n v="3300"/>
    <n v="214674"/>
    <n v="0"/>
    <n v="127377"/>
    <n v="2805"/>
    <n v="20929"/>
    <n v="0"/>
    <m/>
    <n v="10723"/>
    <m/>
    <m/>
    <m/>
    <m/>
    <m/>
    <m/>
    <m/>
    <m/>
    <m/>
    <m/>
    <m/>
    <m/>
    <m/>
    <m/>
    <m/>
    <m/>
    <m/>
    <m/>
    <m/>
    <m/>
    <m/>
    <m/>
    <m/>
    <m/>
    <m/>
    <m/>
    <m/>
    <m/>
    <n v="-72320"/>
    <m/>
    <m/>
    <m/>
    <n v="25537"/>
    <m/>
    <m/>
    <m/>
    <n v="1835040"/>
    <m/>
    <n v="22849"/>
    <m/>
    <m/>
    <m/>
    <m/>
    <m/>
    <m/>
    <n v="16434"/>
    <m/>
    <m/>
    <m/>
    <m/>
    <m/>
    <m/>
    <m/>
    <m/>
    <m/>
    <m/>
    <m/>
    <m/>
    <m/>
    <m/>
    <m/>
    <m/>
    <n v="4487127"/>
    <n v="1469587"/>
    <n v="2291043"/>
    <n v="102079"/>
    <n v="4340096"/>
    <m/>
    <m/>
    <m/>
    <m/>
    <m/>
    <m/>
    <m/>
    <m/>
    <n v="231518"/>
    <m/>
    <m/>
    <m/>
    <n v="82916"/>
    <m/>
    <n v="5738"/>
    <m/>
    <m/>
    <n v="14877"/>
    <n v="444113"/>
    <n v="374057"/>
    <n v="171127"/>
    <n v="833572"/>
    <n v="125914"/>
    <n v="382995"/>
    <m/>
    <n v="1208866"/>
    <n v="151384"/>
    <m/>
    <n v="2459"/>
    <n v="53724"/>
    <m/>
    <m/>
    <n v="-175599"/>
    <n v="6493979"/>
    <n v="5125"/>
    <n v="11651371"/>
    <n v="99457"/>
    <n v="5012028"/>
    <m/>
    <n v="23261960"/>
    <n v="1010831"/>
    <n v="56531"/>
    <n v="15422938"/>
    <n v="6771660"/>
    <n v="23261960"/>
    <n v="-722"/>
    <m/>
    <m/>
    <m/>
    <n v="1516195"/>
    <n v="20713352"/>
    <m/>
    <n v="5392021"/>
    <n v="27621568"/>
    <n v="-15970197"/>
    <m/>
    <m/>
    <m/>
    <n v="15422938"/>
    <m/>
    <s v="2.57"/>
    <n v="2597835.67"/>
    <n v="4113"/>
    <n v="0"/>
    <n v="14807"/>
    <n v="21763"/>
    <n v="62667"/>
    <n v="0"/>
    <n v="0"/>
    <n v="0"/>
    <m/>
    <n v="3796"/>
    <n v="15456"/>
    <n v="6706"/>
    <n v="19660"/>
    <n v="2577"/>
    <n v="4169"/>
    <m/>
    <n v="11280"/>
    <n v="166994"/>
    <n v="0"/>
    <n v="0"/>
    <n v="71"/>
    <n v="19695"/>
    <n v="0"/>
    <n v="0"/>
    <n v="19766"/>
    <n v="239682"/>
    <n v="0"/>
    <n v="593408"/>
    <n v="725110"/>
    <n v="1203916"/>
    <n v="0"/>
    <n v="0"/>
    <n v="0"/>
    <m/>
    <n v="80106"/>
    <n v="274724"/>
    <n v="114686"/>
    <n v="427054"/>
    <n v="98384"/>
    <n v="250573"/>
    <m/>
    <n v="479484"/>
    <n v="4487127"/>
    <n v="0"/>
    <n v="0"/>
    <n v="4213"/>
    <n v="333953"/>
    <n v="0"/>
    <n v="0"/>
    <n v="338166"/>
    <m/>
    <x v="0"/>
    <x v="0"/>
    <m/>
    <m/>
    <m/>
    <m/>
    <x v="0"/>
    <x v="0"/>
    <m/>
    <m/>
    <m/>
    <n v="91"/>
    <n v="116"/>
    <n v="66"/>
    <n v="59"/>
    <n v="76"/>
    <n v="40"/>
    <n v="39"/>
    <n v="51"/>
    <n v="27"/>
    <n v="0"/>
    <n v="1"/>
    <n v="0"/>
    <n v="1"/>
    <n v="0"/>
    <n v="0"/>
    <n v="1"/>
    <n v="0"/>
    <n v="0"/>
    <n v="0"/>
    <n v="0"/>
    <n v="0"/>
    <n v="0"/>
    <n v="0"/>
    <n v="0"/>
    <n v="1"/>
    <n v="0"/>
    <n v="0"/>
    <n v="0"/>
    <n v="0"/>
  </r>
  <r>
    <n v="206431532"/>
    <x v="958"/>
    <d v="2024-01-01T00:00:00"/>
    <d v="2024-12-31T00:00:00"/>
    <n v="366"/>
    <s v="In Process"/>
    <x v="0"/>
    <x v="36"/>
    <x v="0"/>
    <x v="0"/>
    <s v="07 - Santa Clara"/>
    <x v="95"/>
    <s v="408-998-8447"/>
    <s v="1990 FRUITDALE AVENUE"/>
    <s v="SAN JOSE"/>
    <s v="95128-0000"/>
    <s v="ZZR55068I"/>
    <s v="NATHAN FERNSTEN"/>
    <s v="Yes"/>
    <m/>
    <n v="153"/>
    <n v="153"/>
    <x v="0"/>
    <n v="55998"/>
    <n v="54597"/>
    <n v="223.03"/>
    <n v="759"/>
    <n v="761"/>
    <n v="7268"/>
    <n v="11444"/>
    <n v="3035"/>
    <n v="30817"/>
    <n v="252"/>
    <m/>
    <n v="131"/>
    <n v="1650"/>
    <x v="0"/>
    <n v="54597"/>
    <m/>
    <m/>
    <m/>
    <m/>
    <m/>
    <m/>
    <m/>
    <m/>
    <n v="41674950"/>
    <n v="7360455"/>
    <n v="19045937"/>
    <n v="46733"/>
    <n v="30036201"/>
    <n v="27511987"/>
    <n v="2524214"/>
    <n v="-3"/>
    <m/>
    <m/>
    <n v="2524211"/>
    <n v="9085000"/>
    <n v="14305000"/>
    <n v="1586800"/>
    <n v="15456890"/>
    <n v="315000"/>
    <m/>
    <n v="69110"/>
    <n v="857150"/>
    <n v="41674950"/>
    <m/>
    <m/>
    <m/>
    <m/>
    <m/>
    <m/>
    <m/>
    <m/>
    <n v="3070966"/>
    <m/>
    <n v="4170947"/>
    <m/>
    <n v="22789"/>
    <m/>
    <n v="22052"/>
    <m/>
    <n v="59059"/>
    <m/>
    <m/>
    <m/>
    <n v="13667"/>
    <m/>
    <n v="975"/>
    <m/>
    <n v="0"/>
    <n v="0"/>
    <n v="2529752"/>
    <n v="0"/>
    <n v="2905600"/>
    <n v="385650"/>
    <n v="1166617"/>
    <n v="262452"/>
    <m/>
    <n v="110384"/>
    <m/>
    <m/>
    <m/>
    <m/>
    <m/>
    <m/>
    <m/>
    <m/>
    <m/>
    <m/>
    <m/>
    <m/>
    <m/>
    <m/>
    <m/>
    <m/>
    <m/>
    <m/>
    <m/>
    <m/>
    <m/>
    <m/>
    <m/>
    <m/>
    <m/>
    <m/>
    <m/>
    <m/>
    <m/>
    <m/>
    <m/>
    <m/>
    <n v="2082543"/>
    <m/>
    <n v="9534315"/>
    <m/>
    <n v="1262088"/>
    <m/>
    <n v="5747584"/>
    <m/>
    <n v="85938"/>
    <m/>
    <m/>
    <m/>
    <n v="333469"/>
    <m/>
    <m/>
    <m/>
    <m/>
    <m/>
    <m/>
    <m/>
    <m/>
    <m/>
    <m/>
    <m/>
    <m/>
    <m/>
    <m/>
    <m/>
    <m/>
    <m/>
    <n v="12146026"/>
    <n v="3045144"/>
    <n v="12320817"/>
    <n v="328931"/>
    <n v="11005163"/>
    <m/>
    <m/>
    <m/>
    <m/>
    <m/>
    <m/>
    <m/>
    <m/>
    <m/>
    <m/>
    <n v="767507"/>
    <m/>
    <n v="712793"/>
    <n v="108206"/>
    <n v="358248"/>
    <n v="117501"/>
    <m/>
    <n v="56196"/>
    <n v="818404"/>
    <n v="615238"/>
    <n v="139853"/>
    <n v="1424841"/>
    <n v="274330"/>
    <n v="264440"/>
    <n v="153321"/>
    <n v="6285491"/>
    <n v="54934"/>
    <n v="3161007"/>
    <n v="166365"/>
    <n v="322828"/>
    <m/>
    <n v="20853"/>
    <n v="684468"/>
    <n v="16749387"/>
    <m/>
    <n v="235804"/>
    <n v="568393"/>
    <m/>
    <n v="150000"/>
    <n v="17703584"/>
    <n v="3190862"/>
    <m/>
    <m/>
    <n v="14512722"/>
    <n v="17703584"/>
    <n v="13052803"/>
    <m/>
    <m/>
    <m/>
    <n v="6900"/>
    <m/>
    <n v="70136"/>
    <n v="262635"/>
    <n v="339671"/>
    <n v="-103867"/>
    <m/>
    <m/>
    <m/>
    <m/>
    <m/>
    <s v="0.02"/>
    <n v="63817.24"/>
    <n v="1969"/>
    <n v="0"/>
    <n v="15473"/>
    <n v="64494"/>
    <n v="128630"/>
    <n v="0"/>
    <n v="0"/>
    <n v="0"/>
    <n v="13120"/>
    <n v="5883"/>
    <n v="22880"/>
    <n v="3882"/>
    <n v="27252"/>
    <n v="6596"/>
    <n v="7642"/>
    <n v="2013"/>
    <n v="25287"/>
    <n v="325121"/>
    <n v="0"/>
    <n v="0"/>
    <n v="3630"/>
    <n v="3848"/>
    <n v="0"/>
    <n v="0"/>
    <n v="7478"/>
    <n v="334274"/>
    <n v="0"/>
    <n v="979032"/>
    <n v="3143670"/>
    <n v="3399735"/>
    <n v="0"/>
    <n v="0"/>
    <n v="0"/>
    <n v="725879"/>
    <n v="167862"/>
    <n v="444517"/>
    <n v="72283"/>
    <n v="730995"/>
    <n v="207047"/>
    <n v="183764"/>
    <n v="115955"/>
    <n v="1641013"/>
    <n v="12146026"/>
    <n v="0"/>
    <n v="0"/>
    <n v="209258"/>
    <n v="143730"/>
    <n v="0"/>
    <n v="0"/>
    <n v="352988"/>
    <m/>
    <x v="0"/>
    <x v="0"/>
    <m/>
    <m/>
    <n v="13120"/>
    <m/>
    <x v="0"/>
    <x v="0"/>
    <m/>
    <m/>
    <n v="725879"/>
    <n v="198"/>
    <n v="349"/>
    <n v="118"/>
    <n v="139"/>
    <n v="248"/>
    <n v="78"/>
    <n v="84"/>
    <n v="141"/>
    <n v="51"/>
    <n v="1"/>
    <n v="0"/>
    <n v="0"/>
    <n v="0"/>
    <n v="0"/>
    <n v="1"/>
    <n v="1"/>
    <n v="0"/>
    <n v="0"/>
    <n v="0"/>
    <n v="0"/>
    <n v="0"/>
    <n v="0"/>
    <n v="0"/>
    <n v="0"/>
    <n v="1"/>
    <n v="0"/>
    <n v="0"/>
    <n v="0"/>
    <n v="0"/>
  </r>
  <r>
    <n v="206431585"/>
    <x v="959"/>
    <d v="2024-01-01T00:00:00"/>
    <d v="2024-12-31T00:00:00"/>
    <n v="366"/>
    <s v="In Process"/>
    <x v="0"/>
    <x v="36"/>
    <x v="0"/>
    <x v="0"/>
    <s v="07 - Santa Clara"/>
    <x v="95"/>
    <s v="408-356-2191"/>
    <s v="16412 LOS GATOS BOULEVARD"/>
    <s v="LOS GATOS"/>
    <s v="95030-0000"/>
    <s v="ZZR05798J"/>
    <s v="JEFF EDWARDS"/>
    <s v="Yes"/>
    <m/>
    <n v="148"/>
    <n v="148"/>
    <x v="0"/>
    <n v="54168"/>
    <n v="52565"/>
    <n v="224.79"/>
    <n v="1067"/>
    <n v="1064"/>
    <n v="8480"/>
    <n v="13563"/>
    <n v="3160"/>
    <n v="24098"/>
    <n v="337"/>
    <n v="101"/>
    <n v="702"/>
    <n v="2124"/>
    <x v="0"/>
    <n v="52565"/>
    <m/>
    <m/>
    <m/>
    <m/>
    <m/>
    <m/>
    <m/>
    <m/>
    <n v="45208050"/>
    <n v="10438445"/>
    <n v="21390135"/>
    <m/>
    <n v="34256360"/>
    <n v="30493370"/>
    <n v="3762990"/>
    <n v="-1"/>
    <m/>
    <m/>
    <n v="3762989"/>
    <n v="10561800"/>
    <n v="16712100"/>
    <n v="1874300"/>
    <n v="13831950"/>
    <n v="421250"/>
    <n v="126250"/>
    <n v="463950"/>
    <n v="1216450"/>
    <n v="45208050"/>
    <m/>
    <m/>
    <m/>
    <m/>
    <m/>
    <m/>
    <m/>
    <m/>
    <n v="4074729"/>
    <m/>
    <n v="6145132"/>
    <m/>
    <n v="10012"/>
    <m/>
    <n v="28750"/>
    <m/>
    <n v="115937"/>
    <m/>
    <n v="50986"/>
    <m/>
    <n v="12711"/>
    <m/>
    <n v="188"/>
    <m/>
    <n v="29904"/>
    <n v="0"/>
    <n v="3634105"/>
    <n v="0"/>
    <n v="3934170"/>
    <n v="280600"/>
    <n v="2017440"/>
    <n v="406053"/>
    <m/>
    <n v="136173"/>
    <m/>
    <m/>
    <m/>
    <m/>
    <m/>
    <m/>
    <m/>
    <m/>
    <m/>
    <m/>
    <m/>
    <m/>
    <m/>
    <m/>
    <m/>
    <m/>
    <m/>
    <m/>
    <m/>
    <m/>
    <m/>
    <m/>
    <m/>
    <m/>
    <m/>
    <m/>
    <m/>
    <m/>
    <m/>
    <m/>
    <m/>
    <m/>
    <n v="3009236"/>
    <m/>
    <n v="12072184"/>
    <m/>
    <n v="1133588"/>
    <m/>
    <n v="4574849"/>
    <m/>
    <n v="46181"/>
    <m/>
    <n v="109993"/>
    <m/>
    <n v="444104"/>
    <m/>
    <m/>
    <m/>
    <m/>
    <m/>
    <m/>
    <m/>
    <m/>
    <m/>
    <m/>
    <m/>
    <m/>
    <m/>
    <m/>
    <m/>
    <m/>
    <m/>
    <n v="13178081"/>
    <n v="3040239"/>
    <n v="14275050"/>
    <n v="402632"/>
    <n v="11262117"/>
    <m/>
    <m/>
    <m/>
    <m/>
    <m/>
    <m/>
    <m/>
    <m/>
    <n v="373"/>
    <m/>
    <n v="1276364"/>
    <n v="24952"/>
    <n v="1022949"/>
    <n v="95030"/>
    <n v="551100"/>
    <n v="113272"/>
    <m/>
    <n v="127756"/>
    <n v="979787"/>
    <n v="684140"/>
    <n v="241567"/>
    <n v="1441163"/>
    <n v="162790"/>
    <n v="219383"/>
    <n v="186209"/>
    <n v="7669197"/>
    <n v="70894"/>
    <n v="3057207"/>
    <n v="103183"/>
    <n v="349931"/>
    <m/>
    <n v="20172"/>
    <n v="833834"/>
    <n v="17138246"/>
    <m/>
    <n v="356700"/>
    <n v="37760"/>
    <m/>
    <n v="140000"/>
    <n v="17672706"/>
    <n v="3012950"/>
    <m/>
    <m/>
    <n v="14659756"/>
    <n v="17672706"/>
    <n v="11380067"/>
    <m/>
    <m/>
    <m/>
    <n v="0"/>
    <m/>
    <n v="164988"/>
    <n v="309682"/>
    <n v="474670"/>
    <n v="-117970"/>
    <m/>
    <m/>
    <m/>
    <m/>
    <m/>
    <s v="0.00"/>
    <n v="0"/>
    <n v="2865"/>
    <n v="0"/>
    <n v="22693"/>
    <n v="63365"/>
    <n v="115803"/>
    <n v="0"/>
    <n v="0"/>
    <n v="0"/>
    <n v="9986"/>
    <n v="6043"/>
    <n v="23374"/>
    <n v="9008"/>
    <n v="27879"/>
    <n v="3437"/>
    <n v="5660"/>
    <n v="1633"/>
    <n v="39364"/>
    <n v="331110"/>
    <n v="0"/>
    <n v="556"/>
    <n v="1763"/>
    <n v="997"/>
    <n v="0"/>
    <n v="0"/>
    <n v="3316"/>
    <n v="261010"/>
    <n v="0"/>
    <n v="1408599"/>
    <n v="3299179"/>
    <n v="3366965"/>
    <n v="0"/>
    <n v="0"/>
    <n v="0"/>
    <n v="514219"/>
    <n v="177122"/>
    <n v="453262"/>
    <n v="176383"/>
    <n v="700842"/>
    <n v="127298"/>
    <n v="130606"/>
    <n v="151643"/>
    <n v="2410953"/>
    <n v="13178081"/>
    <n v="0"/>
    <n v="43985"/>
    <n v="119405"/>
    <n v="39821"/>
    <n v="0"/>
    <n v="0"/>
    <n v="203211"/>
    <m/>
    <x v="0"/>
    <x v="0"/>
    <m/>
    <m/>
    <n v="9986"/>
    <m/>
    <x v="0"/>
    <x v="0"/>
    <m/>
    <m/>
    <n v="514219"/>
    <n v="194"/>
    <n v="367"/>
    <n v="104"/>
    <n v="130"/>
    <n v="264"/>
    <n v="67"/>
    <n v="75"/>
    <n v="137"/>
    <n v="45"/>
    <n v="1"/>
    <n v="0"/>
    <n v="0"/>
    <n v="0"/>
    <n v="0"/>
    <n v="1"/>
    <n v="1"/>
    <n v="0"/>
    <n v="0"/>
    <n v="0"/>
    <n v="0"/>
    <n v="0"/>
    <n v="0"/>
    <n v="0"/>
    <n v="0"/>
    <n v="1"/>
    <n v="0"/>
    <n v="0"/>
    <n v="0"/>
    <n v="0"/>
  </r>
  <r>
    <n v="206431686"/>
    <x v="960"/>
    <d v="2024-01-01T00:00:00"/>
    <d v="2024-12-31T00:00:00"/>
    <n v="366"/>
    <s v="In Process"/>
    <x v="0"/>
    <x v="36"/>
    <x v="0"/>
    <x v="0"/>
    <s v="07 - Santa Clara"/>
    <x v="96"/>
    <s v="408-738-4880"/>
    <s v="797 EAST FREEMONT AVENUE"/>
    <s v="SUNNYVALE"/>
    <s v="94087-0000"/>
    <s v="LTC55790F"/>
    <s v="TRACIE MURRAY"/>
    <s v="Yes"/>
    <s v="GENERATIONS HEALTHCARE, INC"/>
    <n v="99"/>
    <n v="99"/>
    <x v="2"/>
    <n v="36234"/>
    <n v="31114"/>
    <n v="198.91"/>
    <n v="546"/>
    <n v="545"/>
    <n v="9081"/>
    <n v="4582"/>
    <n v="2050"/>
    <n v="12727"/>
    <m/>
    <m/>
    <n v="2350"/>
    <n v="324"/>
    <x v="0"/>
    <n v="31114"/>
    <m/>
    <m/>
    <m/>
    <m/>
    <m/>
    <m/>
    <m/>
    <m/>
    <n v="13799432"/>
    <n v="5963081"/>
    <n v="-876463"/>
    <n v="8502"/>
    <n v="20647478"/>
    <n v="17298711"/>
    <n v="3348767"/>
    <n v="-375"/>
    <m/>
    <m/>
    <n v="3348392"/>
    <n v="4116481"/>
    <n v="2090012"/>
    <n v="1127659"/>
    <n v="5313580"/>
    <m/>
    <m/>
    <n v="1014750"/>
    <n v="136950"/>
    <n v="13799432"/>
    <m/>
    <m/>
    <m/>
    <m/>
    <m/>
    <m/>
    <m/>
    <m/>
    <n v="3937364"/>
    <m/>
    <n v="1635970"/>
    <m/>
    <n v="40480"/>
    <m/>
    <n v="92841"/>
    <m/>
    <m/>
    <m/>
    <m/>
    <m/>
    <n v="35001"/>
    <m/>
    <n v="221425"/>
    <m/>
    <n v="52387"/>
    <n v="0"/>
    <n v="1889650"/>
    <n v="221100"/>
    <n v="1718360"/>
    <n v="784480"/>
    <n v="825550"/>
    <n v="346921"/>
    <m/>
    <n v="124633"/>
    <m/>
    <m/>
    <m/>
    <m/>
    <m/>
    <m/>
    <m/>
    <m/>
    <m/>
    <m/>
    <m/>
    <m/>
    <m/>
    <m/>
    <m/>
    <m/>
    <m/>
    <m/>
    <m/>
    <m/>
    <m/>
    <m/>
    <m/>
    <m/>
    <m/>
    <m/>
    <m/>
    <m/>
    <m/>
    <m/>
    <m/>
    <m/>
    <n v="-2001405"/>
    <m/>
    <n v="314579"/>
    <m/>
    <n v="158326"/>
    <m/>
    <n v="651656"/>
    <m/>
    <m/>
    <m/>
    <m/>
    <m/>
    <n v="381"/>
    <m/>
    <m/>
    <m/>
    <m/>
    <m/>
    <m/>
    <m/>
    <m/>
    <m/>
    <m/>
    <m/>
    <m/>
    <m/>
    <m/>
    <m/>
    <m/>
    <m/>
    <n v="7844798"/>
    <n v="2146684"/>
    <n v="7307229"/>
    <n v="27731"/>
    <n v="6789144"/>
    <m/>
    <m/>
    <m/>
    <m/>
    <m/>
    <m/>
    <m/>
    <m/>
    <n v="87850"/>
    <m/>
    <n v="848853"/>
    <n v="52855"/>
    <n v="471955"/>
    <n v="125897"/>
    <n v="347411"/>
    <n v="161353"/>
    <m/>
    <n v="61738"/>
    <n v="666071"/>
    <n v="259073"/>
    <n v="173336"/>
    <n v="1121674"/>
    <n v="352106"/>
    <n v="216355"/>
    <n v="161064"/>
    <n v="3778115"/>
    <n v="143933"/>
    <n v="1013477"/>
    <n v="86500"/>
    <n v="44901"/>
    <m/>
    <m/>
    <n v="335050"/>
    <n v="39313166"/>
    <m/>
    <n v="574097"/>
    <n v="31883"/>
    <n v="5367502"/>
    <m/>
    <n v="45286648"/>
    <n v="-5595585"/>
    <n v="146077"/>
    <n v="4807247"/>
    <n v="45928909"/>
    <n v="45286648"/>
    <m/>
    <m/>
    <n v="-7320499"/>
    <m/>
    <n v="9600"/>
    <m/>
    <n v="1689109"/>
    <n v="763061"/>
    <n v="2461770"/>
    <n v="-1887673"/>
    <m/>
    <m/>
    <m/>
    <n v="5479142"/>
    <n v="-671895"/>
    <s v="-6.43"/>
    <n v="35979611.549999997"/>
    <n v="3863"/>
    <n v="0"/>
    <n v="18397"/>
    <n v="32909"/>
    <n v="89431"/>
    <n v="0"/>
    <n v="0"/>
    <n v="3539"/>
    <n v="4374"/>
    <n v="7658"/>
    <n v="8475"/>
    <n v="5624"/>
    <n v="24575"/>
    <n v="6761"/>
    <n v="6747"/>
    <n v="2206"/>
    <n v="24692"/>
    <n v="239251"/>
    <n v="0"/>
    <n v="0"/>
    <n v="0"/>
    <n v="0"/>
    <n v="0"/>
    <n v="0"/>
    <n v="0"/>
    <n v="290992"/>
    <n v="0"/>
    <n v="1010287"/>
    <n v="1547519"/>
    <n v="2281448"/>
    <n v="0"/>
    <n v="0"/>
    <n v="68961"/>
    <n v="116390"/>
    <n v="176298"/>
    <n v="157852"/>
    <n v="107525"/>
    <n v="582783"/>
    <n v="230798"/>
    <n v="156343"/>
    <n v="121880"/>
    <n v="995722"/>
    <n v="7844798"/>
    <n v="0"/>
    <n v="0"/>
    <n v="0"/>
    <n v="0"/>
    <n v="0"/>
    <n v="0"/>
    <n v="0"/>
    <m/>
    <x v="0"/>
    <x v="0"/>
    <m/>
    <n v="4374"/>
    <m/>
    <m/>
    <x v="0"/>
    <x v="0"/>
    <m/>
    <n v="116390"/>
    <m/>
    <n v="162"/>
    <n v="209"/>
    <n v="130"/>
    <n v="103"/>
    <n v="130"/>
    <n v="87"/>
    <n v="64"/>
    <n v="79"/>
    <n v="57"/>
    <n v="1"/>
    <n v="0"/>
    <n v="0"/>
    <n v="0"/>
    <n v="1"/>
    <n v="0"/>
    <n v="1"/>
    <n v="0"/>
    <n v="0"/>
    <n v="0"/>
    <n v="0"/>
    <n v="0"/>
    <n v="0"/>
    <n v="0"/>
    <n v="0"/>
    <n v="1"/>
    <n v="0"/>
    <n v="0"/>
    <n v="0"/>
    <n v="0"/>
  </r>
  <r>
    <n v="206431808"/>
    <x v="961"/>
    <d v="2024-01-01T00:00:00"/>
    <d v="2024-12-31T00:00:00"/>
    <n v="366"/>
    <s v="In Process"/>
    <x v="0"/>
    <x v="36"/>
    <x v="0"/>
    <x v="1"/>
    <s v="07 - Santa Clara"/>
    <x v="95"/>
    <s v="408-253-7502"/>
    <s v="1601 PETERSEN AVE"/>
    <s v="SAN JOSE"/>
    <s v="95129"/>
    <s v="1801445481"/>
    <s v="BRETT HILL"/>
    <s v="Yes"/>
    <m/>
    <n v="258"/>
    <n v="258"/>
    <x v="0"/>
    <n v="94428"/>
    <n v="92157"/>
    <n v="230.45"/>
    <n v="934"/>
    <n v="905"/>
    <n v="13183"/>
    <n v="13119"/>
    <n v="6467"/>
    <n v="55608"/>
    <m/>
    <m/>
    <n v="1070"/>
    <n v="2710"/>
    <x v="1"/>
    <n v="79979"/>
    <m/>
    <m/>
    <m/>
    <n v="12178"/>
    <m/>
    <m/>
    <m/>
    <m/>
    <n v="45420454"/>
    <n v="10193109"/>
    <n v="1726128"/>
    <n v="174403"/>
    <n v="54061838"/>
    <n v="46199673"/>
    <n v="7862165"/>
    <n v="-132958"/>
    <n v="13390"/>
    <m/>
    <n v="7715817"/>
    <n v="6132554"/>
    <n v="6518248"/>
    <n v="2963305"/>
    <n v="27964849"/>
    <m/>
    <m/>
    <n v="663067"/>
    <n v="1178431"/>
    <n v="33356640"/>
    <m/>
    <m/>
    <m/>
    <n v="12063814"/>
    <m/>
    <m/>
    <m/>
    <m/>
    <n v="1300492"/>
    <m/>
    <n v="1451038"/>
    <m/>
    <n v="715289"/>
    <m/>
    <n v="6150575"/>
    <m/>
    <m/>
    <m/>
    <m/>
    <m/>
    <n v="275973"/>
    <m/>
    <n v="299742"/>
    <m/>
    <n v="829984"/>
    <n v="69260"/>
    <n v="3139486"/>
    <n v="0"/>
    <n v="3651197"/>
    <n v="306195"/>
    <n v="1708139"/>
    <n v="315455"/>
    <m/>
    <n v="173393"/>
    <m/>
    <m/>
    <m/>
    <m/>
    <m/>
    <m/>
    <m/>
    <m/>
    <m/>
    <m/>
    <m/>
    <m/>
    <m/>
    <m/>
    <m/>
    <m/>
    <m/>
    <m/>
    <m/>
    <m/>
    <m/>
    <m/>
    <m/>
    <m/>
    <m/>
    <m/>
    <m/>
    <m/>
    <m/>
    <m/>
    <m/>
    <m/>
    <n v="-34604933"/>
    <m/>
    <n v="6160385"/>
    <m/>
    <n v="2618210"/>
    <m/>
    <n v="26447959"/>
    <m/>
    <m/>
    <m/>
    <m/>
    <m/>
    <n v="1104507"/>
    <m/>
    <m/>
    <m/>
    <m/>
    <m/>
    <m/>
    <m/>
    <m/>
    <m/>
    <m/>
    <m/>
    <m/>
    <m/>
    <m/>
    <m/>
    <m/>
    <m/>
    <n v="23252659"/>
    <n v="5039993"/>
    <n v="17907021"/>
    <n v="595341"/>
    <n v="14516506"/>
    <m/>
    <m/>
    <m/>
    <n v="7785895"/>
    <m/>
    <m/>
    <m/>
    <m/>
    <n v="159146"/>
    <n v="180969"/>
    <n v="1126073"/>
    <m/>
    <n v="1299690"/>
    <n v="116707"/>
    <n v="789070"/>
    <n v="157536"/>
    <m/>
    <n v="96768"/>
    <n v="1091352"/>
    <n v="821971"/>
    <n v="430382"/>
    <n v="2336056"/>
    <n v="518331"/>
    <n v="439753"/>
    <n v="486691"/>
    <n v="9856130"/>
    <n v="377800"/>
    <n v="2808567"/>
    <n v="461833"/>
    <n v="72794"/>
    <m/>
    <m/>
    <n v="269653"/>
    <n v="13555963"/>
    <m/>
    <n v="1450349"/>
    <n v="86000"/>
    <n v="1226699"/>
    <m/>
    <n v="16319011"/>
    <n v="4295570"/>
    <m/>
    <n v="4721198"/>
    <n v="7302243"/>
    <n v="16319011"/>
    <m/>
    <m/>
    <m/>
    <n v="4721198"/>
    <n v="18352"/>
    <m/>
    <n v="1286966"/>
    <n v="596834"/>
    <n v="1902152"/>
    <n v="-451803"/>
    <m/>
    <m/>
    <m/>
    <n v="4721198"/>
    <m/>
    <s v="1.34"/>
    <n v="5756063.8000000007"/>
    <n v="1948"/>
    <n v="0"/>
    <n v="46091"/>
    <n v="98088"/>
    <n v="202977"/>
    <n v="7440"/>
    <n v="0"/>
    <n v="23960"/>
    <n v="32732"/>
    <n v="6772"/>
    <n v="26437"/>
    <n v="14003"/>
    <n v="32970"/>
    <n v="9213"/>
    <n v="12964"/>
    <n v="7824"/>
    <n v="38541"/>
    <n v="561960"/>
    <n v="0"/>
    <n v="2182"/>
    <n v="3821"/>
    <n v="14723"/>
    <n v="0"/>
    <n v="0"/>
    <n v="20726"/>
    <n v="267464"/>
    <n v="0"/>
    <n v="2843766"/>
    <n v="4991999"/>
    <n v="6240535"/>
    <n v="397651"/>
    <n v="0"/>
    <n v="1557977"/>
    <n v="2045088"/>
    <n v="209507"/>
    <n v="535282"/>
    <n v="255520"/>
    <n v="841567"/>
    <n v="374709"/>
    <n v="310928"/>
    <n v="396520"/>
    <n v="1984146"/>
    <n v="23252659"/>
    <n v="0"/>
    <n v="194009"/>
    <n v="285672"/>
    <n v="746113"/>
    <n v="0"/>
    <n v="0"/>
    <n v="1225794"/>
    <m/>
    <x v="0"/>
    <x v="0"/>
    <m/>
    <m/>
    <n v="32732"/>
    <m/>
    <x v="0"/>
    <x v="0"/>
    <m/>
    <m/>
    <n v="2045088"/>
    <n v="361"/>
    <n v="560"/>
    <n v="258"/>
    <n v="265"/>
    <n v="414"/>
    <n v="189"/>
    <n v="130"/>
    <n v="216"/>
    <n v="93"/>
    <n v="0"/>
    <n v="1"/>
    <n v="0"/>
    <n v="0"/>
    <n v="0"/>
    <n v="1"/>
    <n v="1"/>
    <n v="0"/>
    <n v="0"/>
    <n v="0"/>
    <n v="1"/>
    <n v="0"/>
    <n v="0"/>
    <n v="0"/>
    <n v="0"/>
    <n v="1"/>
    <n v="0"/>
    <n v="0"/>
    <n v="0"/>
    <n v="0"/>
  </r>
  <r>
    <n v="206431815"/>
    <x v="962"/>
    <d v="2024-01-01T00:00:00"/>
    <d v="2024-12-31T00:00:00"/>
    <n v="366"/>
    <s v="In Process"/>
    <x v="0"/>
    <x v="36"/>
    <x v="0"/>
    <x v="0"/>
    <s v="07 - Santa Clara"/>
    <x v="96"/>
    <s v="650-968-2990"/>
    <s v="1949 GRANT ROAD"/>
    <s v="MOUNTAIN VIEW"/>
    <s v="94040-0000"/>
    <s v="1750378519"/>
    <s v="RYAN DANCO"/>
    <s v="Yes"/>
    <s v="COVENANT CARE CALIFORNIA, LLC"/>
    <n v="102"/>
    <n v="102"/>
    <x v="0"/>
    <n v="37332"/>
    <n v="33823"/>
    <n v="213.93"/>
    <n v="613"/>
    <n v="608"/>
    <n v="5147"/>
    <n v="7286"/>
    <n v="3396"/>
    <n v="15403"/>
    <m/>
    <m/>
    <n v="964"/>
    <n v="1627"/>
    <x v="0"/>
    <n v="33823"/>
    <m/>
    <m/>
    <m/>
    <m/>
    <m/>
    <m/>
    <m/>
    <m/>
    <n v="16329510"/>
    <n v="4454143"/>
    <n v="-524156"/>
    <n v="32"/>
    <n v="21307841"/>
    <n v="20295424"/>
    <n v="1012417"/>
    <n v="16534"/>
    <m/>
    <m/>
    <n v="1028951"/>
    <n v="2533280"/>
    <n v="3543135"/>
    <n v="1625052"/>
    <n v="7412917"/>
    <m/>
    <m/>
    <n v="443180"/>
    <n v="771946"/>
    <n v="16329510"/>
    <m/>
    <m/>
    <m/>
    <m/>
    <m/>
    <m/>
    <m/>
    <m/>
    <n v="1724753"/>
    <m/>
    <n v="2393389"/>
    <m/>
    <n v="42185"/>
    <m/>
    <n v="267116"/>
    <m/>
    <m/>
    <m/>
    <m/>
    <m/>
    <n v="24623"/>
    <m/>
    <n v="2077"/>
    <m/>
    <n v="44116"/>
    <n v="0"/>
    <n v="1759409"/>
    <n v="0"/>
    <n v="1385130"/>
    <n v="297238"/>
    <n v="456645"/>
    <n v="457248"/>
    <m/>
    <n v="54357"/>
    <m/>
    <m/>
    <m/>
    <m/>
    <m/>
    <m/>
    <m/>
    <m/>
    <m/>
    <m/>
    <m/>
    <m/>
    <m/>
    <m/>
    <m/>
    <m/>
    <m/>
    <m/>
    <m/>
    <m/>
    <m/>
    <m/>
    <m/>
    <m/>
    <m/>
    <m/>
    <m/>
    <m/>
    <m/>
    <m/>
    <m/>
    <m/>
    <n v="-1728961"/>
    <m/>
    <n v="445245"/>
    <m/>
    <n v="105754"/>
    <m/>
    <n v="542375"/>
    <m/>
    <m/>
    <m/>
    <m/>
    <m/>
    <n v="111431"/>
    <m/>
    <m/>
    <m/>
    <m/>
    <m/>
    <m/>
    <m/>
    <m/>
    <m/>
    <m/>
    <m/>
    <m/>
    <m/>
    <m/>
    <m/>
    <m/>
    <m/>
    <n v="8771142"/>
    <n v="2535995"/>
    <n v="8988287"/>
    <n v="301993"/>
    <n v="7868885"/>
    <m/>
    <m/>
    <m/>
    <m/>
    <m/>
    <m/>
    <m/>
    <m/>
    <n v="116073"/>
    <n v="11430"/>
    <n v="652449"/>
    <m/>
    <n v="493995"/>
    <n v="168195"/>
    <n v="460385"/>
    <n v="287704"/>
    <m/>
    <n v="69621"/>
    <n v="474237"/>
    <n v="706750"/>
    <n v="205624"/>
    <n v="1168395"/>
    <n v="599246"/>
    <n v="253818"/>
    <n v="153224"/>
    <n v="4261627"/>
    <n v="48024"/>
    <n v="1029408"/>
    <n v="133317"/>
    <n v="52738"/>
    <m/>
    <m/>
    <n v="1080279"/>
    <n v="5446081"/>
    <m/>
    <n v="3624599"/>
    <m/>
    <n v="29875021"/>
    <m/>
    <n v="38945701"/>
    <n v="984839"/>
    <n v="14226273"/>
    <m/>
    <n v="23734589"/>
    <n v="38945701"/>
    <n v="17737"/>
    <n v="15356222"/>
    <n v="668"/>
    <m/>
    <n v="0"/>
    <m/>
    <n v="5222039"/>
    <n v="873582"/>
    <n v="6095621"/>
    <n v="-2471022"/>
    <m/>
    <m/>
    <m/>
    <m/>
    <m/>
    <s v="0.00"/>
    <n v="0"/>
    <n v="3234"/>
    <n v="0"/>
    <n v="39511"/>
    <n v="22522"/>
    <n v="81374"/>
    <n v="0"/>
    <n v="0"/>
    <n v="0"/>
    <m/>
    <n v="2430"/>
    <n v="19981"/>
    <n v="5870"/>
    <n v="23512"/>
    <n v="10979"/>
    <n v="6206"/>
    <n v="1454"/>
    <n v="22998"/>
    <n v="240071"/>
    <n v="0"/>
    <n v="0"/>
    <n v="0"/>
    <n v="0"/>
    <n v="0"/>
    <n v="0"/>
    <n v="0"/>
    <n v="239529"/>
    <n v="0"/>
    <n v="2263641"/>
    <n v="1054892"/>
    <n v="2274522"/>
    <n v="0"/>
    <n v="0"/>
    <n v="0"/>
    <m/>
    <n v="62272"/>
    <n v="445152"/>
    <n v="122935"/>
    <n v="609920"/>
    <n v="356458"/>
    <n v="181859"/>
    <n v="118230"/>
    <n v="1041732"/>
    <n v="8771142"/>
    <n v="0"/>
    <n v="0"/>
    <n v="0"/>
    <n v="0"/>
    <n v="0"/>
    <n v="0"/>
    <n v="0"/>
    <m/>
    <x v="0"/>
    <x v="0"/>
    <m/>
    <m/>
    <m/>
    <m/>
    <x v="0"/>
    <x v="0"/>
    <m/>
    <m/>
    <m/>
    <n v="146"/>
    <n v="223"/>
    <n v="96"/>
    <n v="90"/>
    <n v="122"/>
    <n v="61"/>
    <n v="48"/>
    <n v="55"/>
    <n v="40"/>
    <n v="1"/>
    <n v="0"/>
    <n v="0"/>
    <n v="0"/>
    <n v="0"/>
    <n v="1"/>
    <n v="1"/>
    <n v="0"/>
    <n v="0"/>
    <n v="0"/>
    <n v="0"/>
    <n v="0"/>
    <n v="0"/>
    <n v="0"/>
    <n v="0"/>
    <n v="1"/>
    <n v="0"/>
    <n v="0"/>
    <n v="0"/>
    <n v="0"/>
  </r>
  <r>
    <n v="206431820"/>
    <x v="767"/>
    <d v="2024-01-01T00:00:00"/>
    <d v="2024-12-31T00:00:00"/>
    <n v="366"/>
    <s v="In Process"/>
    <x v="0"/>
    <x v="36"/>
    <x v="0"/>
    <x v="0"/>
    <s v="07 - Santa Clara"/>
    <x v="95"/>
    <s v="408-248-7100"/>
    <s v="3580 PAYNE AVE"/>
    <s v="SAN JOSE"/>
    <s v="95117-0000"/>
    <s v="1174252928"/>
    <s v="GUNNER ROMNEY"/>
    <s v="Yes"/>
    <m/>
    <n v="130"/>
    <n v="130"/>
    <x v="0"/>
    <n v="47580"/>
    <n v="44850"/>
    <n v="222.58"/>
    <n v="634"/>
    <n v="557"/>
    <n v="4579"/>
    <n v="806"/>
    <n v="3092"/>
    <n v="26759"/>
    <m/>
    <n v="7260"/>
    <n v="851"/>
    <n v="1503"/>
    <x v="0"/>
    <n v="44850"/>
    <m/>
    <m/>
    <m/>
    <m/>
    <m/>
    <m/>
    <m/>
    <m/>
    <n v="17757822"/>
    <n v="4149548"/>
    <n v="59999"/>
    <n v="43650"/>
    <n v="21891021"/>
    <n v="20271419"/>
    <n v="1619602"/>
    <n v="-16437"/>
    <n v="12590"/>
    <m/>
    <n v="1590575"/>
    <n v="1813000"/>
    <n v="319126"/>
    <n v="1224240"/>
    <n v="10594907"/>
    <m/>
    <n v="2874510"/>
    <n v="336944"/>
    <n v="595095"/>
    <n v="17757822"/>
    <m/>
    <m/>
    <m/>
    <m/>
    <m/>
    <m/>
    <m/>
    <m/>
    <n v="225522"/>
    <m/>
    <n v="39696"/>
    <m/>
    <n v="152284"/>
    <m/>
    <n v="1317914"/>
    <m/>
    <m/>
    <m/>
    <n v="357564"/>
    <m/>
    <n v="1982543"/>
    <m/>
    <n v="74025"/>
    <m/>
    <n v="0"/>
    <n v="0"/>
    <n v="1582459"/>
    <n v="126201"/>
    <n v="1477425"/>
    <n v="337004"/>
    <n v="436510"/>
    <n v="150214"/>
    <m/>
    <n v="39735"/>
    <m/>
    <m/>
    <m/>
    <m/>
    <m/>
    <m/>
    <m/>
    <m/>
    <m/>
    <m/>
    <m/>
    <m/>
    <m/>
    <m/>
    <m/>
    <m/>
    <m/>
    <m/>
    <m/>
    <m/>
    <m/>
    <m/>
    <m/>
    <m/>
    <m/>
    <m/>
    <m/>
    <m/>
    <n v="1"/>
    <m/>
    <m/>
    <m/>
    <n v="-15468811"/>
    <m/>
    <n v="319126"/>
    <m/>
    <n v="1145171"/>
    <m/>
    <n v="10594907"/>
    <m/>
    <m/>
    <m/>
    <n v="2874510"/>
    <m/>
    <n v="595095"/>
    <m/>
    <m/>
    <m/>
    <m/>
    <m/>
    <m/>
    <m/>
    <m/>
    <m/>
    <m/>
    <m/>
    <m/>
    <m/>
    <m/>
    <m/>
    <m/>
    <m/>
    <n v="9926317"/>
    <n v="2293402"/>
    <n v="8051700"/>
    <n v="262266"/>
    <n v="8195651"/>
    <m/>
    <m/>
    <m/>
    <m/>
    <m/>
    <m/>
    <m/>
    <m/>
    <n v="28352"/>
    <n v="28304"/>
    <n v="707190"/>
    <n v="28713"/>
    <n v="536740"/>
    <n v="33152"/>
    <n v="436033"/>
    <n v="161528"/>
    <m/>
    <n v="49294"/>
    <n v="570157"/>
    <n v="548316"/>
    <n v="259039"/>
    <n v="1123394"/>
    <n v="259604"/>
    <n v="153852"/>
    <n v="414167"/>
    <n v="4217022"/>
    <n v="321841"/>
    <n v="1857984"/>
    <n v="41739"/>
    <n v="62019"/>
    <m/>
    <m/>
    <n v="237328"/>
    <n v="3620490"/>
    <m/>
    <n v="224861"/>
    <n v="9475"/>
    <n v="15733685"/>
    <m/>
    <n v="19588511"/>
    <n v="1931939"/>
    <m/>
    <n v="17052244"/>
    <n v="604328"/>
    <n v="19588511"/>
    <m/>
    <n v="158995"/>
    <m/>
    <m/>
    <n v="0"/>
    <m/>
    <n v="143692"/>
    <n v="142779"/>
    <n v="286471"/>
    <n v="-61610"/>
    <m/>
    <m/>
    <m/>
    <n v="17052244"/>
    <m/>
    <s v="0.14"/>
    <n v="270471.46000000002"/>
    <n v="1960"/>
    <n v="0"/>
    <n v="20391"/>
    <n v="30546"/>
    <n v="103911"/>
    <n v="0"/>
    <n v="0"/>
    <n v="6064"/>
    <n v="14992"/>
    <n v="4549"/>
    <n v="18765"/>
    <n v="8608"/>
    <n v="21811"/>
    <n v="6442"/>
    <n v="5451"/>
    <n v="5923"/>
    <n v="19784"/>
    <n v="269197"/>
    <n v="0"/>
    <n v="35"/>
    <n v="203"/>
    <n v="79"/>
    <n v="0"/>
    <n v="0"/>
    <n v="317"/>
    <n v="216003"/>
    <n v="0"/>
    <n v="1228593"/>
    <n v="1352274"/>
    <n v="3057799"/>
    <n v="0"/>
    <n v="0"/>
    <n v="434855"/>
    <n v="1048119"/>
    <n v="122533"/>
    <n v="388980"/>
    <n v="165166"/>
    <n v="532088"/>
    <n v="166128"/>
    <n v="125834"/>
    <n v="334565"/>
    <n v="753380"/>
    <n v="9926317"/>
    <n v="0"/>
    <n v="2881"/>
    <n v="12678"/>
    <n v="3582"/>
    <n v="0"/>
    <n v="0"/>
    <n v="19141"/>
    <m/>
    <x v="0"/>
    <x v="0"/>
    <m/>
    <m/>
    <n v="14992"/>
    <m/>
    <x v="0"/>
    <x v="0"/>
    <m/>
    <m/>
    <n v="1048119"/>
    <n v="213"/>
    <n v="298"/>
    <n v="153"/>
    <n v="151"/>
    <n v="207"/>
    <n v="110"/>
    <n v="87"/>
    <n v="115"/>
    <n v="67"/>
    <n v="1"/>
    <n v="0"/>
    <n v="0"/>
    <n v="0"/>
    <n v="0"/>
    <n v="1"/>
    <n v="1"/>
    <n v="0"/>
    <n v="0"/>
    <n v="0"/>
    <n v="0"/>
    <n v="0"/>
    <n v="0"/>
    <n v="0"/>
    <n v="0"/>
    <n v="1"/>
    <n v="0"/>
    <n v="0"/>
    <n v="0"/>
    <n v="0"/>
  </r>
  <r>
    <n v="206431833"/>
    <x v="963"/>
    <d v="2023-07-01T00:00:00"/>
    <d v="2024-06-30T00:00:00"/>
    <n v="366"/>
    <s v="In Process"/>
    <x v="1"/>
    <x v="36"/>
    <x v="1"/>
    <x v="1"/>
    <s v="07 - Santa Clara"/>
    <x v="96"/>
    <s v="650-961-6484"/>
    <s v="1855 MIRAMONTE AVENUE"/>
    <s v="MOUNTAIN VIEW"/>
    <s v="94040-0000"/>
    <s v="LTC90003G"/>
    <s v="CORINE BERNARD"/>
    <s v="No"/>
    <m/>
    <n v="30"/>
    <n v="30"/>
    <x v="1"/>
    <n v="10980"/>
    <n v="10587"/>
    <n v="96.42"/>
    <n v="12"/>
    <n v="11"/>
    <m/>
    <m/>
    <m/>
    <n v="6925"/>
    <m/>
    <m/>
    <n v="3662"/>
    <m/>
    <x v="0"/>
    <n v="10587"/>
    <m/>
    <m/>
    <m/>
    <m/>
    <m/>
    <m/>
    <m/>
    <m/>
    <n v="5187383"/>
    <m/>
    <n v="788713"/>
    <n v="72354"/>
    <n v="4471024"/>
    <n v="5310744"/>
    <n v="-839720"/>
    <n v="-702941"/>
    <m/>
    <m/>
    <n v="-1542661"/>
    <m/>
    <m/>
    <m/>
    <n v="3538586"/>
    <m/>
    <m/>
    <n v="1648797"/>
    <m/>
    <n v="5187383"/>
    <m/>
    <m/>
    <m/>
    <m/>
    <m/>
    <m/>
    <m/>
    <m/>
    <m/>
    <m/>
    <m/>
    <m/>
    <m/>
    <m/>
    <m/>
    <m/>
    <m/>
    <m/>
    <m/>
    <m/>
    <m/>
    <m/>
    <m/>
    <m/>
    <n v="0"/>
    <n v="0"/>
    <n v="0"/>
    <n v="0"/>
    <n v="0"/>
    <n v="0"/>
    <n v="0"/>
    <n v="0"/>
    <m/>
    <n v="0"/>
    <m/>
    <m/>
    <m/>
    <m/>
    <m/>
    <m/>
    <m/>
    <m/>
    <m/>
    <m/>
    <m/>
    <m/>
    <m/>
    <m/>
    <m/>
    <m/>
    <m/>
    <m/>
    <m/>
    <m/>
    <m/>
    <m/>
    <m/>
    <m/>
    <m/>
    <m/>
    <m/>
    <m/>
    <n v="378093"/>
    <m/>
    <m/>
    <m/>
    <m/>
    <m/>
    <m/>
    <m/>
    <m/>
    <m/>
    <n v="410620"/>
    <m/>
    <m/>
    <m/>
    <m/>
    <m/>
    <m/>
    <m/>
    <m/>
    <m/>
    <m/>
    <m/>
    <m/>
    <m/>
    <m/>
    <m/>
    <m/>
    <m/>
    <m/>
    <m/>
    <m/>
    <m/>
    <m/>
    <m/>
    <n v="4522189"/>
    <n v="1935540"/>
    <n v="4191165"/>
    <n v="379107"/>
    <n v="2740180"/>
    <m/>
    <m/>
    <m/>
    <m/>
    <m/>
    <m/>
    <m/>
    <m/>
    <n v="55507"/>
    <m/>
    <m/>
    <m/>
    <m/>
    <m/>
    <m/>
    <m/>
    <m/>
    <m/>
    <n v="146057"/>
    <n v="111054"/>
    <n v="182257"/>
    <n v="570693"/>
    <n v="88276"/>
    <n v="217285"/>
    <n v="84713"/>
    <n v="845858"/>
    <n v="151487"/>
    <n v="15927"/>
    <n v="825"/>
    <m/>
    <n v="100625"/>
    <m/>
    <m/>
    <n v="4251302"/>
    <n v="1631668"/>
    <n v="32870829"/>
    <m/>
    <n v="22000"/>
    <m/>
    <n v="38775799"/>
    <n v="747906"/>
    <n v="29644"/>
    <n v="23314091"/>
    <n v="14684158"/>
    <n v="38775799"/>
    <m/>
    <m/>
    <m/>
    <m/>
    <n v="0"/>
    <n v="43555151"/>
    <n v="84919"/>
    <n v="1157347"/>
    <n v="44797417"/>
    <n v="-11926588"/>
    <m/>
    <n v="1687367"/>
    <m/>
    <n v="23314091"/>
    <m/>
    <s v="0.75"/>
    <n v="560929.5"/>
    <n v="1779"/>
    <n v="0"/>
    <n v="1476"/>
    <n v="13371"/>
    <n v="33821"/>
    <n v="0"/>
    <n v="0"/>
    <n v="0"/>
    <m/>
    <n v="664"/>
    <n v="2613"/>
    <n v="2953"/>
    <n v="11012"/>
    <n v="574"/>
    <n v="5211"/>
    <n v="980"/>
    <n v="5509"/>
    <n v="79963"/>
    <n v="0"/>
    <n v="0"/>
    <n v="989"/>
    <n v="734"/>
    <n v="0"/>
    <n v="0"/>
    <n v="1723"/>
    <n v="141682"/>
    <n v="0"/>
    <n v="78648"/>
    <n v="675093"/>
    <n v="963165"/>
    <n v="0"/>
    <n v="0"/>
    <n v="0"/>
    <m/>
    <n v="23320"/>
    <n v="60120"/>
    <n v="64725"/>
    <n v="254647"/>
    <n v="23505"/>
    <n v="142260"/>
    <n v="63700"/>
    <n v="240934"/>
    <n v="2731799"/>
    <n v="0"/>
    <n v="0"/>
    <n v="61902"/>
    <n v="29589"/>
    <n v="0"/>
    <n v="0"/>
    <n v="91491"/>
    <m/>
    <x v="0"/>
    <x v="0"/>
    <m/>
    <m/>
    <m/>
    <m/>
    <x v="0"/>
    <x v="0"/>
    <m/>
    <m/>
    <m/>
    <n v="58"/>
    <n v="78"/>
    <n v="38"/>
    <n v="41"/>
    <n v="46"/>
    <n v="36"/>
    <n v="28"/>
    <n v="29"/>
    <n v="26"/>
    <n v="0"/>
    <n v="1"/>
    <n v="0"/>
    <n v="1"/>
    <n v="0"/>
    <n v="0"/>
    <n v="1"/>
    <n v="0"/>
    <n v="0"/>
    <n v="0"/>
    <n v="0"/>
    <n v="0"/>
    <n v="0"/>
    <n v="0"/>
    <n v="0"/>
    <n v="0"/>
    <n v="0"/>
    <n v="1"/>
    <n v="0"/>
    <n v="0"/>
  </r>
  <r>
    <n v="206431865"/>
    <x v="964"/>
    <d v="2023-04-01T00:00:00"/>
    <d v="2024-03-31T00:00:00"/>
    <n v="366"/>
    <s v="In Process"/>
    <x v="1"/>
    <x v="36"/>
    <x v="1"/>
    <x v="1"/>
    <s v="07 - Santa Clara"/>
    <x v="96"/>
    <s v="650-328-3300"/>
    <s v="437 WEBSTER STREET"/>
    <s v="PALO ALTO"/>
    <s v="94301-0000"/>
    <s v="ZZR55156G"/>
    <s v="TIM SELLECK"/>
    <s v="Yes"/>
    <s v="FRONT PORCH COMMUNITIES AND SERVICES"/>
    <n v="145"/>
    <n v="145"/>
    <x v="0"/>
    <n v="53070"/>
    <n v="21437"/>
    <n v="40.39"/>
    <n v="135"/>
    <n v="136"/>
    <n v="2834"/>
    <m/>
    <n v="15237"/>
    <m/>
    <m/>
    <n v="378"/>
    <n v="1851"/>
    <n v="1137"/>
    <x v="0"/>
    <n v="21437"/>
    <m/>
    <m/>
    <m/>
    <m/>
    <m/>
    <m/>
    <m/>
    <m/>
    <n v="9931711"/>
    <n v="2182614"/>
    <n v="1979722"/>
    <n v="22533"/>
    <n v="10157136"/>
    <n v="12682907"/>
    <n v="-2525771"/>
    <n v="-324582"/>
    <m/>
    <m/>
    <n v="-2850353"/>
    <n v="1819428"/>
    <m/>
    <n v="7042210"/>
    <m/>
    <m/>
    <n v="242676"/>
    <n v="827397"/>
    <m/>
    <n v="9931711"/>
    <m/>
    <m/>
    <m/>
    <m/>
    <m/>
    <m/>
    <m/>
    <m/>
    <n v="1720100"/>
    <n v="12487"/>
    <m/>
    <m/>
    <n v="209791"/>
    <m/>
    <m/>
    <m/>
    <m/>
    <m/>
    <n v="201150"/>
    <n v="7851"/>
    <n v="27071"/>
    <n v="4164"/>
    <m/>
    <m/>
    <n v="231896"/>
    <n v="0"/>
    <n v="838665"/>
    <n v="0"/>
    <n v="749403"/>
    <n v="185114"/>
    <n v="104232"/>
    <n v="39029"/>
    <m/>
    <n v="34275"/>
    <m/>
    <m/>
    <m/>
    <m/>
    <m/>
    <m/>
    <m/>
    <m/>
    <m/>
    <m/>
    <m/>
    <m/>
    <m/>
    <m/>
    <m/>
    <m/>
    <n v="106595"/>
    <m/>
    <m/>
    <m/>
    <m/>
    <m/>
    <m/>
    <m/>
    <m/>
    <m/>
    <m/>
    <m/>
    <n v="123554"/>
    <m/>
    <m/>
    <m/>
    <n v="681209"/>
    <n v="4213"/>
    <m/>
    <m/>
    <n v="953370"/>
    <m/>
    <m/>
    <m/>
    <m/>
    <m/>
    <n v="110781"/>
    <m/>
    <m/>
    <m/>
    <m/>
    <m/>
    <m/>
    <m/>
    <m/>
    <m/>
    <m/>
    <m/>
    <m/>
    <m/>
    <m/>
    <m/>
    <m/>
    <m/>
    <m/>
    <m/>
    <n v="4886104"/>
    <n v="1788977"/>
    <n v="6007826"/>
    <n v="-151057"/>
    <n v="5654022"/>
    <m/>
    <m/>
    <m/>
    <m/>
    <m/>
    <m/>
    <m/>
    <m/>
    <n v="36409"/>
    <m/>
    <n v="252181"/>
    <m/>
    <n v="207920"/>
    <n v="13144"/>
    <n v="130361"/>
    <n v="42416"/>
    <m/>
    <n v="77724"/>
    <n v="702980"/>
    <n v="353647"/>
    <n v="93015"/>
    <n v="1660896"/>
    <n v="111296"/>
    <n v="144035"/>
    <m/>
    <n v="2588890"/>
    <n v="456486"/>
    <n v="103913"/>
    <m/>
    <n v="53572"/>
    <m/>
    <m/>
    <m/>
    <n v="23715518"/>
    <m/>
    <n v="25682005"/>
    <n v="832677"/>
    <m/>
    <n v="4800000"/>
    <n v="55030200"/>
    <n v="5968170"/>
    <n v="6078509"/>
    <n v="46826209"/>
    <n v="-3842688"/>
    <n v="55030200"/>
    <m/>
    <m/>
    <m/>
    <n v="43975856"/>
    <n v="17038598"/>
    <n v="9139965"/>
    <m/>
    <n v="1407867"/>
    <n v="27586430"/>
    <n v="-1904425"/>
    <m/>
    <m/>
    <m/>
    <n v="46826209"/>
    <m/>
    <s v="0.00"/>
    <n v="0"/>
    <n v="1995"/>
    <n v="0"/>
    <n v="17864"/>
    <n v="17362"/>
    <n v="66391"/>
    <n v="0"/>
    <n v="0"/>
    <n v="4768"/>
    <m/>
    <n v="2051"/>
    <n v="9887"/>
    <n v="1969"/>
    <n v="559"/>
    <n v="1880"/>
    <n v="2790"/>
    <m/>
    <n v="16640"/>
    <n v="144156"/>
    <n v="0"/>
    <n v="0"/>
    <n v="2573"/>
    <n v="5672"/>
    <n v="0"/>
    <n v="0"/>
    <n v="8245"/>
    <n v="155062"/>
    <n v="0"/>
    <n v="953843"/>
    <n v="636668"/>
    <n v="1610910"/>
    <n v="0"/>
    <n v="0"/>
    <n v="217093"/>
    <m/>
    <n v="75413"/>
    <n v="213377"/>
    <n v="51415"/>
    <n v="13968"/>
    <n v="81327"/>
    <n v="81897"/>
    <m/>
    <n v="795131"/>
    <n v="4886104"/>
    <n v="0"/>
    <n v="0"/>
    <n v="180674"/>
    <n v="268627"/>
    <n v="0"/>
    <n v="0"/>
    <n v="449301"/>
    <m/>
    <x v="0"/>
    <x v="0"/>
    <m/>
    <m/>
    <m/>
    <m/>
    <x v="0"/>
    <x v="0"/>
    <m/>
    <m/>
    <m/>
    <n v="111"/>
    <n v="262"/>
    <n v="88"/>
    <n v="80"/>
    <n v="241"/>
    <n v="80"/>
    <n v="50"/>
    <n v="150"/>
    <n v="50"/>
    <n v="0"/>
    <n v="1"/>
    <n v="0"/>
    <n v="0"/>
    <n v="0"/>
    <n v="1"/>
    <n v="1"/>
    <n v="0"/>
    <n v="0"/>
    <n v="0"/>
    <n v="0"/>
    <n v="0"/>
    <n v="0"/>
    <n v="0"/>
    <n v="0"/>
    <n v="0"/>
    <n v="0"/>
    <n v="1"/>
    <n v="0"/>
    <n v="0"/>
  </r>
  <r>
    <n v="206434001"/>
    <x v="965"/>
    <d v="2024-01-01T00:00:00"/>
    <d v="2024-12-31T00:00:00"/>
    <n v="366"/>
    <s v="In Process"/>
    <x v="0"/>
    <x v="36"/>
    <x v="0"/>
    <x v="0"/>
    <s v="07 - Santa Clara"/>
    <x v="97"/>
    <s v="408-779-7346"/>
    <s v="370 NOBLE COURT"/>
    <s v="MORGAN HILL"/>
    <s v="95037"/>
    <s v="1124154422"/>
    <s v="JILL AICHELE"/>
    <s v="Yes"/>
    <s v="COVENANT CARE CALIFORNIA LLC"/>
    <n v="99"/>
    <n v="99"/>
    <x v="2"/>
    <n v="36234"/>
    <n v="32817"/>
    <n v="213.86"/>
    <n v="595"/>
    <n v="585"/>
    <n v="5730"/>
    <n v="6489"/>
    <n v="2772"/>
    <n v="14948"/>
    <n v="26"/>
    <m/>
    <n v="631"/>
    <n v="2221"/>
    <x v="0"/>
    <n v="32817"/>
    <m/>
    <m/>
    <m/>
    <m/>
    <m/>
    <m/>
    <m/>
    <m/>
    <n v="15402273"/>
    <n v="3721314"/>
    <n v="-160500"/>
    <n v="17702"/>
    <n v="19301789"/>
    <n v="18334313"/>
    <n v="967476"/>
    <n v="5782"/>
    <m/>
    <m/>
    <n v="973258"/>
    <n v="2896750"/>
    <n v="3289391"/>
    <n v="1229262"/>
    <n v="6671805"/>
    <n v="16603"/>
    <m/>
    <n v="321229"/>
    <n v="977233"/>
    <n v="15402273"/>
    <m/>
    <m/>
    <m/>
    <m/>
    <m/>
    <m/>
    <m/>
    <m/>
    <n v="1452193"/>
    <m/>
    <n v="2086483"/>
    <m/>
    <n v="53451"/>
    <m/>
    <n v="110198"/>
    <m/>
    <n v="4254"/>
    <m/>
    <m/>
    <m/>
    <n v="8463"/>
    <m/>
    <n v="6272"/>
    <m/>
    <n v="98010"/>
    <n v="0"/>
    <n v="1344018"/>
    <n v="0"/>
    <n v="1303904"/>
    <n v="261258"/>
    <n v="491730"/>
    <n v="138022"/>
    <m/>
    <n v="84372"/>
    <m/>
    <m/>
    <m/>
    <m/>
    <m/>
    <m/>
    <m/>
    <m/>
    <m/>
    <m/>
    <m/>
    <m/>
    <m/>
    <m/>
    <m/>
    <m/>
    <m/>
    <m/>
    <m/>
    <m/>
    <m/>
    <m/>
    <m/>
    <m/>
    <m/>
    <m/>
    <m/>
    <m/>
    <m/>
    <m/>
    <m/>
    <m/>
    <n v="-1964197"/>
    <m/>
    <n v="395961"/>
    <m/>
    <n v="177608"/>
    <m/>
    <n v="1036318"/>
    <m/>
    <n v="-2454"/>
    <m/>
    <m/>
    <m/>
    <n v="196264"/>
    <m/>
    <m/>
    <m/>
    <m/>
    <m/>
    <m/>
    <m/>
    <m/>
    <m/>
    <m/>
    <m/>
    <m/>
    <m/>
    <m/>
    <m/>
    <m/>
    <m/>
    <n v="8012928"/>
    <n v="1977512"/>
    <n v="8343873"/>
    <n v="293103"/>
    <n v="7246538"/>
    <m/>
    <m/>
    <m/>
    <m/>
    <m/>
    <m/>
    <m/>
    <m/>
    <n v="152968"/>
    <m/>
    <n v="516453"/>
    <m/>
    <n v="488976"/>
    <n v="149709"/>
    <n v="484796"/>
    <n v="161157"/>
    <m/>
    <n v="87829"/>
    <n v="329602"/>
    <n v="631266"/>
    <n v="149569"/>
    <n v="882835"/>
    <n v="536270"/>
    <n v="233403"/>
    <n v="159212"/>
    <n v="3826402"/>
    <n v="101640"/>
    <n v="1076203"/>
    <n v="225636"/>
    <n v="51185"/>
    <m/>
    <m/>
    <n v="842664"/>
    <n v="3421461"/>
    <m/>
    <n v="118655"/>
    <m/>
    <n v="42810655"/>
    <m/>
    <n v="46350771"/>
    <n v="1016034"/>
    <n v="10302002"/>
    <m/>
    <n v="35032735"/>
    <n v="46350771"/>
    <m/>
    <n v="33151429"/>
    <m/>
    <m/>
    <n v="0"/>
    <m/>
    <n v="673351"/>
    <n v="469431"/>
    <n v="1142782"/>
    <n v="-1024127"/>
    <m/>
    <m/>
    <m/>
    <m/>
    <m/>
    <s v="0.00"/>
    <n v="0"/>
    <n v="3479"/>
    <n v="0"/>
    <n v="19633"/>
    <n v="34185"/>
    <n v="88476"/>
    <n v="0"/>
    <n v="0"/>
    <n v="0"/>
    <m/>
    <n v="1344"/>
    <n v="18396"/>
    <n v="5050"/>
    <n v="21094"/>
    <n v="10563"/>
    <n v="6725"/>
    <n v="1880"/>
    <n v="21700"/>
    <n v="232525"/>
    <n v="0"/>
    <n v="0"/>
    <n v="0"/>
    <n v="0"/>
    <n v="0"/>
    <n v="0"/>
    <n v="0"/>
    <n v="273869"/>
    <n v="0"/>
    <n v="1105217"/>
    <n v="1607514"/>
    <n v="2489339"/>
    <n v="0"/>
    <n v="0"/>
    <n v="0"/>
    <m/>
    <n v="26280"/>
    <n v="428957"/>
    <n v="86178"/>
    <n v="491760"/>
    <n v="319811"/>
    <n v="166690"/>
    <n v="128012"/>
    <n v="889301"/>
    <n v="8012928"/>
    <n v="0"/>
    <n v="0"/>
    <n v="0"/>
    <n v="0"/>
    <n v="0"/>
    <n v="0"/>
    <n v="0"/>
    <m/>
    <x v="0"/>
    <x v="0"/>
    <m/>
    <m/>
    <m/>
    <m/>
    <x v="0"/>
    <x v="0"/>
    <m/>
    <m/>
    <m/>
    <n v="171"/>
    <n v="230"/>
    <n v="109"/>
    <n v="110"/>
    <n v="151"/>
    <n v="65"/>
    <n v="73"/>
    <n v="107"/>
    <n v="36"/>
    <n v="1"/>
    <n v="0"/>
    <n v="0"/>
    <n v="0"/>
    <n v="1"/>
    <n v="0"/>
    <n v="1"/>
    <n v="0"/>
    <n v="0"/>
    <n v="0"/>
    <n v="0"/>
    <n v="0"/>
    <n v="0"/>
    <n v="0"/>
    <n v="0"/>
    <n v="1"/>
    <n v="0"/>
    <n v="0"/>
    <n v="0"/>
    <n v="0"/>
  </r>
  <r>
    <n v="206434018"/>
    <x v="966"/>
    <d v="2024-01-01T00:00:00"/>
    <d v="2024-12-31T00:00:00"/>
    <n v="366"/>
    <s v="In Process"/>
    <x v="0"/>
    <x v="36"/>
    <x v="0"/>
    <x v="0"/>
    <s v="07 - Santa Clara"/>
    <x v="95"/>
    <s v="408-238-9751"/>
    <s v="2501 ALVIN AVENUE"/>
    <s v="SAN JOSE"/>
    <s v="95121"/>
    <s v="1720032329"/>
    <s v="JOSHUA HEDGER"/>
    <s v="No"/>
    <m/>
    <n v="163"/>
    <n v="163"/>
    <x v="0"/>
    <n v="59658"/>
    <n v="54437"/>
    <n v="197.61"/>
    <n v="202"/>
    <n v="199"/>
    <n v="5427"/>
    <m/>
    <n v="686"/>
    <n v="45304"/>
    <m/>
    <n v="1109"/>
    <m/>
    <n v="1911"/>
    <x v="0"/>
    <n v="54437"/>
    <m/>
    <m/>
    <m/>
    <m/>
    <m/>
    <m/>
    <m/>
    <m/>
    <n v="14970175"/>
    <n v="2399060"/>
    <n v="-6191959"/>
    <n v="23581"/>
    <n v="23584775"/>
    <n v="22682829"/>
    <n v="901946"/>
    <n v="-3"/>
    <n v="206000"/>
    <m/>
    <n v="695943"/>
    <n v="1492425"/>
    <m/>
    <n v="188650"/>
    <n v="12458600"/>
    <m/>
    <n v="304975"/>
    <m/>
    <n v="525525"/>
    <n v="14970175"/>
    <m/>
    <m/>
    <m/>
    <m/>
    <m/>
    <m/>
    <m/>
    <m/>
    <n v="2046036"/>
    <m/>
    <m/>
    <m/>
    <n v="21938"/>
    <m/>
    <n v="79601"/>
    <m/>
    <m/>
    <m/>
    <n v="250693"/>
    <m/>
    <m/>
    <m/>
    <n v="792"/>
    <m/>
    <n v="0"/>
    <n v="0"/>
    <n v="907006"/>
    <n v="0"/>
    <n v="810292"/>
    <n v="229094"/>
    <n v="277780"/>
    <n v="106320"/>
    <m/>
    <n v="68568"/>
    <m/>
    <m/>
    <m/>
    <m/>
    <m/>
    <m/>
    <m/>
    <m/>
    <m/>
    <m/>
    <m/>
    <m/>
    <m/>
    <m/>
    <m/>
    <m/>
    <m/>
    <m/>
    <m/>
    <m/>
    <m/>
    <m/>
    <m/>
    <m/>
    <m/>
    <m/>
    <m/>
    <m/>
    <m/>
    <m/>
    <m/>
    <m/>
    <n v="-2380913"/>
    <m/>
    <m/>
    <m/>
    <n v="1577"/>
    <m/>
    <n v="-3316764"/>
    <m/>
    <m/>
    <m/>
    <n v="-392287"/>
    <m/>
    <n v="-103572"/>
    <m/>
    <m/>
    <m/>
    <m/>
    <m/>
    <m/>
    <m/>
    <m/>
    <m/>
    <m/>
    <m/>
    <m/>
    <m/>
    <m/>
    <m/>
    <m/>
    <m/>
    <n v="12616558"/>
    <n v="3912146"/>
    <n v="6154125"/>
    <n v="365262"/>
    <n v="11836223"/>
    <m/>
    <m/>
    <m/>
    <m/>
    <m/>
    <m/>
    <m/>
    <m/>
    <m/>
    <m/>
    <n v="640392"/>
    <m/>
    <n v="454395"/>
    <n v="121931"/>
    <n v="281429"/>
    <n v="44776"/>
    <m/>
    <n v="64415"/>
    <n v="744055"/>
    <n v="755286"/>
    <n v="287205"/>
    <n v="1656878"/>
    <n v="200321"/>
    <n v="407275"/>
    <n v="166144"/>
    <n v="3717627"/>
    <n v="32839"/>
    <n v="1184761"/>
    <n v="4986"/>
    <n v="81870"/>
    <m/>
    <n v="20"/>
    <n v="1"/>
    <n v="10137141"/>
    <m/>
    <n v="375393"/>
    <m/>
    <m/>
    <m/>
    <n v="10512534"/>
    <n v="2037214"/>
    <m/>
    <n v="2076348"/>
    <n v="6398972"/>
    <n v="10512534"/>
    <m/>
    <m/>
    <n v="264880"/>
    <n v="2076348"/>
    <n v="0"/>
    <m/>
    <m/>
    <n v="1010487"/>
    <n v="1010487"/>
    <n v="-635094"/>
    <m/>
    <m/>
    <m/>
    <n v="2076348"/>
    <m/>
    <s v="3.86"/>
    <n v="7863646.04"/>
    <n v="1740"/>
    <n v="0"/>
    <n v="24492"/>
    <n v="35058"/>
    <n v="158673"/>
    <n v="0"/>
    <n v="0"/>
    <n v="3355"/>
    <n v="13191"/>
    <n v="4679"/>
    <n v="25939"/>
    <n v="11852"/>
    <n v="32865"/>
    <n v="4438"/>
    <n v="12564"/>
    <n v="2032"/>
    <n v="24104"/>
    <n v="354982"/>
    <n v="0"/>
    <n v="0"/>
    <n v="0"/>
    <n v="0"/>
    <n v="0"/>
    <n v="0"/>
    <n v="0"/>
    <n v="173928"/>
    <n v="0"/>
    <n v="1507970"/>
    <n v="1697326"/>
    <n v="5022623"/>
    <n v="0"/>
    <n v="0"/>
    <n v="156304"/>
    <n v="773177"/>
    <n v="163677"/>
    <n v="530972"/>
    <n v="225203"/>
    <n v="765428"/>
    <n v="155481"/>
    <n v="307409"/>
    <n v="123997"/>
    <n v="1013063"/>
    <n v="12616558"/>
    <n v="0"/>
    <n v="0"/>
    <n v="0"/>
    <n v="0"/>
    <n v="0"/>
    <n v="0"/>
    <n v="0"/>
    <m/>
    <x v="0"/>
    <x v="0"/>
    <m/>
    <m/>
    <n v="13191"/>
    <m/>
    <x v="0"/>
    <x v="0"/>
    <m/>
    <m/>
    <n v="773177"/>
    <n v="226"/>
    <n v="282"/>
    <n v="172"/>
    <n v="163"/>
    <n v="203"/>
    <n v="121"/>
    <n v="92"/>
    <n v="116"/>
    <n v="73"/>
    <n v="1"/>
    <n v="0"/>
    <n v="0"/>
    <n v="0"/>
    <n v="0"/>
    <n v="1"/>
    <n v="1"/>
    <n v="0"/>
    <n v="0"/>
    <n v="0"/>
    <n v="0"/>
    <n v="0"/>
    <n v="0"/>
    <n v="0"/>
    <n v="0"/>
    <n v="1"/>
    <n v="0"/>
    <n v="0"/>
    <n v="0"/>
    <n v="0"/>
  </r>
  <r>
    <n v="206434026"/>
    <x v="967"/>
    <d v="2024-02-01T00:00:00"/>
    <d v="2024-12-31T00:00:00"/>
    <n v="335"/>
    <s v="In Process"/>
    <x v="0"/>
    <x v="36"/>
    <x v="0"/>
    <x v="0"/>
    <s v="07 - Santa Clara"/>
    <x v="96"/>
    <s v="408735720"/>
    <s v="1150 TILTON DR"/>
    <s v="SUNNYVALE"/>
    <s v="94087"/>
    <s v="1326740119"/>
    <s v="ROBERT PIERCE"/>
    <s v="Yes"/>
    <m/>
    <n v="140"/>
    <n v="140"/>
    <x v="0"/>
    <n v="46900"/>
    <n v="43533"/>
    <n v="199.33"/>
    <n v="395"/>
    <n v="356"/>
    <n v="9506"/>
    <n v="6010"/>
    <n v="1253"/>
    <n v="22704"/>
    <m/>
    <n v="21"/>
    <n v="1269"/>
    <n v="2770"/>
    <x v="0"/>
    <n v="43533"/>
    <m/>
    <m/>
    <m/>
    <m/>
    <m/>
    <m/>
    <m/>
    <m/>
    <n v="34900450"/>
    <n v="6627158"/>
    <n v="13932883"/>
    <n v="701"/>
    <n v="27595426"/>
    <n v="23159416"/>
    <n v="4436010"/>
    <n v="-4"/>
    <m/>
    <m/>
    <n v="4436006"/>
    <n v="11882500"/>
    <n v="7512500"/>
    <n v="676000"/>
    <n v="12498000"/>
    <m/>
    <n v="26250"/>
    <n v="814800"/>
    <n v="1490400"/>
    <n v="34900450"/>
    <m/>
    <m/>
    <m/>
    <m/>
    <m/>
    <m/>
    <m/>
    <m/>
    <n v="4534303"/>
    <m/>
    <n v="1998667"/>
    <m/>
    <n v="17368"/>
    <m/>
    <n v="37244"/>
    <m/>
    <m/>
    <m/>
    <n v="7639"/>
    <m/>
    <n v="30952"/>
    <m/>
    <n v="985"/>
    <m/>
    <n v="0"/>
    <n v="0"/>
    <n v="2406725"/>
    <n v="750"/>
    <n v="2681690"/>
    <n v="274650"/>
    <n v="978055"/>
    <n v="220774"/>
    <m/>
    <n v="64514"/>
    <m/>
    <m/>
    <m/>
    <m/>
    <m/>
    <m/>
    <m/>
    <m/>
    <m/>
    <m/>
    <m/>
    <m/>
    <m/>
    <m/>
    <m/>
    <m/>
    <m/>
    <m/>
    <m/>
    <m/>
    <m/>
    <m/>
    <m/>
    <m/>
    <m/>
    <m/>
    <m/>
    <m/>
    <m/>
    <m/>
    <m/>
    <m/>
    <n v="3382298"/>
    <m/>
    <n v="4969946"/>
    <m/>
    <n v="95405"/>
    <m/>
    <n v="4980744"/>
    <m/>
    <m/>
    <m/>
    <n v="23662"/>
    <m/>
    <n v="480828"/>
    <m/>
    <m/>
    <m/>
    <m/>
    <m/>
    <m/>
    <m/>
    <m/>
    <m/>
    <m/>
    <m/>
    <m/>
    <m/>
    <m/>
    <m/>
    <m/>
    <m/>
    <n v="10632999"/>
    <n v="2232867"/>
    <n v="10293550"/>
    <n v="175958"/>
    <n v="8874982"/>
    <m/>
    <m/>
    <m/>
    <m/>
    <m/>
    <m/>
    <m/>
    <m/>
    <n v="2069"/>
    <m/>
    <n v="576763"/>
    <m/>
    <n v="739359"/>
    <n v="193817"/>
    <n v="411927"/>
    <n v="111291"/>
    <m/>
    <n v="120336"/>
    <n v="840174"/>
    <n v="335681"/>
    <n v="318264"/>
    <n v="1322626"/>
    <n v="315736"/>
    <n v="171604"/>
    <n v="29371"/>
    <n v="5584684"/>
    <n v="18435"/>
    <n v="2440242"/>
    <n v="163965"/>
    <n v="34373"/>
    <m/>
    <n v="13631"/>
    <n v="540086"/>
    <n v="6896470"/>
    <m/>
    <n v="462482"/>
    <n v="54087"/>
    <m/>
    <m/>
    <n v="7413039"/>
    <n v="2977033"/>
    <m/>
    <m/>
    <n v="4436006"/>
    <n v="7413039"/>
    <n v="2168697"/>
    <m/>
    <m/>
    <m/>
    <n v="0"/>
    <m/>
    <n v="263337"/>
    <n v="217580"/>
    <n v="480917"/>
    <n v="-18435"/>
    <m/>
    <m/>
    <m/>
    <m/>
    <m/>
    <s v="0.00"/>
    <n v="0"/>
    <n v="1821"/>
    <n v="0"/>
    <n v="26914"/>
    <n v="34866"/>
    <n v="90887"/>
    <n v="0"/>
    <n v="0"/>
    <n v="0"/>
    <n v="15713"/>
    <n v="3362"/>
    <n v="12495"/>
    <n v="8516"/>
    <n v="25447"/>
    <n v="4807"/>
    <n v="5127"/>
    <n v="296"/>
    <n v="22131"/>
    <n v="252382"/>
    <n v="0"/>
    <n v="486"/>
    <n v="3746"/>
    <n v="13959"/>
    <n v="0"/>
    <n v="0"/>
    <n v="18191"/>
    <n v="369516"/>
    <n v="0"/>
    <n v="1589084"/>
    <n v="1715307"/>
    <n v="2612276"/>
    <n v="0"/>
    <n v="0"/>
    <n v="0"/>
    <n v="898947"/>
    <n v="115119"/>
    <n v="245128"/>
    <n v="192012"/>
    <n v="676992"/>
    <n v="253147"/>
    <n v="113448"/>
    <n v="16365"/>
    <n v="1835658"/>
    <n v="10632999"/>
    <n v="0"/>
    <n v="46138"/>
    <n v="223149"/>
    <n v="524579"/>
    <n v="0"/>
    <n v="0"/>
    <n v="793866"/>
    <m/>
    <x v="0"/>
    <x v="0"/>
    <m/>
    <m/>
    <n v="15713"/>
    <m/>
    <x v="0"/>
    <x v="0"/>
    <m/>
    <m/>
    <n v="898947"/>
    <n v="156"/>
    <n v="290"/>
    <n v="87"/>
    <n v="110"/>
    <n v="219"/>
    <n v="58"/>
    <n v="59"/>
    <n v="113"/>
    <n v="33"/>
    <n v="1"/>
    <n v="0"/>
    <n v="0"/>
    <n v="0"/>
    <n v="0"/>
    <n v="1"/>
    <n v="1"/>
    <n v="0"/>
    <n v="0"/>
    <n v="0"/>
    <n v="0"/>
    <n v="0"/>
    <n v="0"/>
    <n v="0"/>
    <n v="0"/>
    <n v="1"/>
    <n v="0"/>
    <n v="0"/>
    <n v="0"/>
    <n v="0"/>
  </r>
  <r>
    <n v="206434056"/>
    <x v="968"/>
    <d v="2024-01-01T00:00:00"/>
    <d v="2024-12-31T00:00:00"/>
    <n v="366"/>
    <s v="In Process"/>
    <x v="1"/>
    <x v="36"/>
    <x v="1"/>
    <x v="0"/>
    <s v="07 - Santa Clara"/>
    <x v="96"/>
    <s v="650-944-0200"/>
    <s v="23600 VIA ESPLENDOR"/>
    <s v="CUPERTINO"/>
    <s v="95014-6571"/>
    <s v="NONE"/>
    <s v="MARK NELSON"/>
    <s v="No"/>
    <m/>
    <n v="48"/>
    <n v="48"/>
    <x v="1"/>
    <n v="17568"/>
    <n v="12727"/>
    <n v="72.44"/>
    <n v="236"/>
    <n v="228"/>
    <n v="4554"/>
    <n v="217"/>
    <m/>
    <m/>
    <m/>
    <m/>
    <n v="7956"/>
    <m/>
    <x v="0"/>
    <n v="12727"/>
    <m/>
    <m/>
    <m/>
    <m/>
    <m/>
    <m/>
    <m/>
    <m/>
    <n v="13411285"/>
    <n v="2551072"/>
    <n v="1824257"/>
    <n v="570485"/>
    <n v="14708585"/>
    <n v="10766538"/>
    <n v="3942047"/>
    <n v="-5171645"/>
    <m/>
    <m/>
    <n v="-1229598"/>
    <n v="2614342"/>
    <n v="120626"/>
    <m/>
    <m/>
    <m/>
    <m/>
    <n v="10676317"/>
    <m/>
    <n v="13411285"/>
    <m/>
    <m/>
    <m/>
    <m/>
    <m/>
    <m/>
    <m/>
    <m/>
    <n v="2321691"/>
    <m/>
    <n v="195624"/>
    <m/>
    <m/>
    <m/>
    <m/>
    <m/>
    <m/>
    <m/>
    <m/>
    <m/>
    <n v="33757"/>
    <m/>
    <m/>
    <m/>
    <n v="38998"/>
    <n v="0"/>
    <n v="1024495"/>
    <n v="109"/>
    <n v="758560"/>
    <n v="205260"/>
    <n v="343802"/>
    <n v="126527"/>
    <m/>
    <n v="53321"/>
    <m/>
    <m/>
    <m/>
    <m/>
    <m/>
    <m/>
    <m/>
    <m/>
    <m/>
    <m/>
    <m/>
    <m/>
    <m/>
    <m/>
    <m/>
    <m/>
    <n v="1651766"/>
    <m/>
    <m/>
    <m/>
    <m/>
    <m/>
    <m/>
    <m/>
    <m/>
    <m/>
    <m/>
    <m/>
    <m/>
    <m/>
    <m/>
    <m/>
    <n v="121098"/>
    <m/>
    <n v="51393"/>
    <m/>
    <m/>
    <m/>
    <m/>
    <m/>
    <m/>
    <m/>
    <m/>
    <m/>
    <m/>
    <m/>
    <m/>
    <m/>
    <m/>
    <m/>
    <m/>
    <m/>
    <m/>
    <m/>
    <m/>
    <m/>
    <m/>
    <m/>
    <m/>
    <m/>
    <m/>
    <m/>
    <n v="6895809"/>
    <n v="1739143"/>
    <n v="10900848"/>
    <n v="177944"/>
    <n v="3829373"/>
    <m/>
    <m/>
    <m/>
    <m/>
    <m/>
    <m/>
    <m/>
    <m/>
    <n v="160138"/>
    <m/>
    <n v="855058"/>
    <n v="128"/>
    <n v="117219"/>
    <n v="20576"/>
    <n v="173358"/>
    <n v="62938"/>
    <m/>
    <n v="33406"/>
    <n v="613728"/>
    <n v="305514"/>
    <n v="166045"/>
    <n v="1116934"/>
    <n v="126846"/>
    <n v="96634"/>
    <n v="2833"/>
    <n v="2298917"/>
    <m/>
    <n v="664408"/>
    <m/>
    <n v="122485"/>
    <m/>
    <m/>
    <m/>
    <n v="6993535"/>
    <m/>
    <m/>
    <m/>
    <n v="9329926"/>
    <m/>
    <n v="16323461"/>
    <n v="23188329"/>
    <m/>
    <m/>
    <n v="-6864868"/>
    <n v="16323461"/>
    <n v="26854"/>
    <m/>
    <n v="9202839"/>
    <m/>
    <n v="0"/>
    <m/>
    <m/>
    <m/>
    <n v="0"/>
    <n v="0"/>
    <m/>
    <m/>
    <m/>
    <m/>
    <m/>
    <s v="0.22"/>
    <n v="5101432.38"/>
    <n v="1623"/>
    <n v="0"/>
    <n v="11324"/>
    <n v="16523"/>
    <n v="42758"/>
    <n v="0"/>
    <n v="0"/>
    <n v="1825"/>
    <m/>
    <n v="2417"/>
    <n v="7988"/>
    <n v="5151"/>
    <n v="21791"/>
    <n v="1000"/>
    <n v="3243"/>
    <m/>
    <n v="10762"/>
    <n v="126405"/>
    <n v="0"/>
    <n v="410"/>
    <n v="0"/>
    <n v="120"/>
    <n v="0"/>
    <n v="0"/>
    <n v="530"/>
    <n v="130936"/>
    <n v="0"/>
    <n v="716417"/>
    <n v="777149"/>
    <n v="1262339"/>
    <n v="0"/>
    <n v="0"/>
    <n v="107146"/>
    <m/>
    <n v="111520"/>
    <n v="193919"/>
    <n v="129943"/>
    <n v="601400"/>
    <n v="41534"/>
    <n v="79664"/>
    <m/>
    <n v="337758"/>
    <n v="4489725"/>
    <n v="0"/>
    <n v="39089"/>
    <n v="0"/>
    <n v="5320"/>
    <n v="0"/>
    <n v="0"/>
    <n v="44409"/>
    <m/>
    <x v="0"/>
    <x v="0"/>
    <m/>
    <m/>
    <m/>
    <m/>
    <x v="0"/>
    <x v="0"/>
    <m/>
    <m/>
    <m/>
    <n v="192"/>
    <n v="253"/>
    <n v="130"/>
    <n v="96"/>
    <n v="141"/>
    <n v="56"/>
    <n v="69"/>
    <n v="97"/>
    <n v="45"/>
    <n v="1"/>
    <n v="0"/>
    <n v="0"/>
    <n v="1"/>
    <n v="0"/>
    <n v="0"/>
    <n v="1"/>
    <n v="0"/>
    <n v="0"/>
    <n v="0"/>
    <n v="0"/>
    <n v="0"/>
    <n v="0"/>
    <n v="0"/>
    <n v="0"/>
    <n v="0"/>
    <n v="0"/>
    <n v="1"/>
    <n v="0"/>
    <n v="0"/>
  </r>
  <r>
    <n v="206434058"/>
    <x v="969"/>
    <d v="2024-01-01T00:00:00"/>
    <d v="2024-12-31T00:00:00"/>
    <n v="366"/>
    <s v="In Process"/>
    <x v="1"/>
    <x v="36"/>
    <x v="1"/>
    <x v="1"/>
    <s v="07 - Santa Clara"/>
    <x v="95"/>
    <s v="408-356-1006"/>
    <s v="800 BLOSSOM HILL ROAD"/>
    <s v="LOS GATOS"/>
    <s v="95032-0000"/>
    <s v="1659356111"/>
    <s v="WILLIAM PENROD"/>
    <s v="Yes"/>
    <s v="HUMANGOOD"/>
    <n v="59"/>
    <n v="59"/>
    <x v="1"/>
    <n v="21594"/>
    <n v="16810"/>
    <n v="179.19"/>
    <n v="504"/>
    <n v="498"/>
    <n v="7032"/>
    <n v="2025"/>
    <n v="672"/>
    <n v="2351"/>
    <n v="173"/>
    <m/>
    <n v="4557"/>
    <m/>
    <x v="0"/>
    <n v="16810"/>
    <m/>
    <m/>
    <m/>
    <m/>
    <m/>
    <m/>
    <m/>
    <m/>
    <n v="9569692"/>
    <n v="4792270"/>
    <n v="1017183"/>
    <n v="7710"/>
    <n v="13352489"/>
    <n v="12595186"/>
    <n v="757303"/>
    <n v="4118683"/>
    <m/>
    <m/>
    <n v="4875986"/>
    <n v="4003217"/>
    <n v="1152803"/>
    <n v="382560"/>
    <n v="1338391"/>
    <n v="98486"/>
    <m/>
    <n v="2594235"/>
    <m/>
    <n v="9569692"/>
    <m/>
    <m/>
    <m/>
    <m/>
    <m/>
    <m/>
    <m/>
    <m/>
    <n v="3001825"/>
    <n v="523035"/>
    <n v="948667"/>
    <n v="96280"/>
    <n v="3178"/>
    <m/>
    <n v="3716"/>
    <m/>
    <n v="76863"/>
    <m/>
    <m/>
    <m/>
    <n v="138706"/>
    <m/>
    <m/>
    <m/>
    <n v="16231"/>
    <n v="0"/>
    <n v="1990185"/>
    <n v="0"/>
    <n v="1443230"/>
    <n v="372538"/>
    <n v="673383"/>
    <n v="166369"/>
    <m/>
    <n v="130334"/>
    <m/>
    <m/>
    <m/>
    <m/>
    <m/>
    <m/>
    <m/>
    <m/>
    <m/>
    <m/>
    <m/>
    <m/>
    <m/>
    <m/>
    <m/>
    <m/>
    <m/>
    <m/>
    <m/>
    <m/>
    <m/>
    <m/>
    <m/>
    <m/>
    <m/>
    <m/>
    <m/>
    <m/>
    <n v="209557"/>
    <m/>
    <m/>
    <m/>
    <n v="-673882"/>
    <n v="297789"/>
    <n v="655324"/>
    <n v="59744"/>
    <n v="86626"/>
    <m/>
    <n v="368311"/>
    <m/>
    <n v="13714"/>
    <m/>
    <m/>
    <m/>
    <m/>
    <m/>
    <m/>
    <m/>
    <m/>
    <m/>
    <m/>
    <m/>
    <m/>
    <m/>
    <m/>
    <m/>
    <m/>
    <m/>
    <m/>
    <m/>
    <m/>
    <m/>
    <n v="12344413"/>
    <n v="5088740"/>
    <n v="20709693"/>
    <n v="332506"/>
    <n v="5931893"/>
    <m/>
    <m/>
    <m/>
    <m/>
    <m/>
    <m/>
    <m/>
    <m/>
    <n v="43672"/>
    <m/>
    <n v="749076"/>
    <m/>
    <n v="573000"/>
    <n v="142617"/>
    <n v="359780"/>
    <n v="94600"/>
    <m/>
    <n v="108170"/>
    <n v="202823"/>
    <n v="80690"/>
    <n v="30549"/>
    <n v="790071"/>
    <n v="196213"/>
    <n v="237373"/>
    <n v="153834"/>
    <n v="2318705"/>
    <n v="243070"/>
    <n v="6296"/>
    <n v="6760"/>
    <n v="15385"/>
    <n v="87672"/>
    <m/>
    <n v="222937"/>
    <n v="3597292"/>
    <m/>
    <n v="34613415"/>
    <n v="4743298"/>
    <n v="143826953"/>
    <n v="362467"/>
    <n v="187143425"/>
    <n v="2853250"/>
    <n v="65141891"/>
    <n v="47184956"/>
    <n v="71963328"/>
    <n v="187143425"/>
    <m/>
    <n v="143826953"/>
    <m/>
    <m/>
    <n v="6264067"/>
    <n v="70218965"/>
    <m/>
    <n v="26027964"/>
    <n v="102510996"/>
    <n v="-67897581"/>
    <m/>
    <m/>
    <n v="47252081"/>
    <n v="47252081"/>
    <n v="-67125"/>
    <s v="0.00"/>
    <n v="0"/>
    <n v="6841"/>
    <n v="0"/>
    <n v="14088"/>
    <n v="16987"/>
    <n v="37501"/>
    <n v="0"/>
    <n v="0"/>
    <n v="3358"/>
    <n v="1586"/>
    <n v="823"/>
    <n v="2053"/>
    <m/>
    <n v="11747"/>
    <n v="3596"/>
    <n v="5448"/>
    <n v="1768"/>
    <n v="8819"/>
    <n v="114615"/>
    <n v="0"/>
    <n v="0"/>
    <n v="0"/>
    <n v="7225"/>
    <n v="0"/>
    <n v="0"/>
    <n v="7225"/>
    <n v="464953"/>
    <n v="0"/>
    <n v="938383"/>
    <n v="877850"/>
    <n v="1121127"/>
    <n v="0"/>
    <n v="0"/>
    <n v="120958"/>
    <n v="45311"/>
    <n v="30892"/>
    <n v="50198"/>
    <m/>
    <n v="274077"/>
    <n v="135685"/>
    <n v="147554"/>
    <n v="101275"/>
    <n v="483051"/>
    <n v="4791314"/>
    <n v="0"/>
    <n v="0"/>
    <n v="0"/>
    <n v="340541"/>
    <n v="0"/>
    <n v="0"/>
    <n v="340541"/>
    <m/>
    <x v="0"/>
    <x v="0"/>
    <m/>
    <m/>
    <n v="1586"/>
    <m/>
    <x v="0"/>
    <x v="0"/>
    <m/>
    <m/>
    <n v="45311"/>
    <n v="69"/>
    <n v="98"/>
    <n v="56"/>
    <n v="57"/>
    <n v="84"/>
    <n v="44"/>
    <n v="24"/>
    <n v="39"/>
    <n v="18"/>
    <n v="0"/>
    <n v="1"/>
    <n v="0"/>
    <n v="1"/>
    <n v="0"/>
    <n v="0"/>
    <n v="1"/>
    <n v="0"/>
    <n v="0"/>
    <n v="0"/>
    <n v="0"/>
    <n v="0"/>
    <n v="0"/>
    <n v="0"/>
    <n v="0"/>
    <n v="0"/>
    <n v="0"/>
    <n v="1"/>
    <n v="0"/>
    <n v="0"/>
  </r>
  <r>
    <n v="206434151"/>
    <x v="970"/>
    <d v="2024-01-01T00:00:00"/>
    <d v="2024-12-31T00:00:00"/>
    <n v="366"/>
    <s v="In Process"/>
    <x v="1"/>
    <x v="36"/>
    <x v="1"/>
    <x v="0"/>
    <s v="07 - Santa Clara"/>
    <x v="96"/>
    <s v="650-853-5002"/>
    <s v="600 SAND HILL ROAD"/>
    <s v="PALO ALTO"/>
    <s v="94304"/>
    <m/>
    <s v="VALERIE CHASTAIN ALVES"/>
    <s v="Yes"/>
    <s v="CC DEVELOPMENT GROUP INC"/>
    <n v="44"/>
    <n v="44"/>
    <x v="1"/>
    <n v="16104"/>
    <n v="13666"/>
    <n v="158.46"/>
    <n v="22"/>
    <n v="14"/>
    <n v="6499"/>
    <n v="369"/>
    <m/>
    <m/>
    <n v="75"/>
    <m/>
    <n v="346"/>
    <n v="6377"/>
    <x v="0"/>
    <n v="13666"/>
    <m/>
    <m/>
    <m/>
    <m/>
    <m/>
    <m/>
    <m/>
    <m/>
    <n v="10002850"/>
    <n v="3024190"/>
    <n v="3081577"/>
    <n v="201895"/>
    <n v="10147358"/>
    <n v="11969060"/>
    <n v="-1821702"/>
    <n v="7341758"/>
    <n v="1554170"/>
    <m/>
    <n v="3965886"/>
    <n v="4662136"/>
    <n v="171107"/>
    <m/>
    <m/>
    <n v="64742"/>
    <m/>
    <n v="303472"/>
    <n v="4801393"/>
    <n v="10002850"/>
    <m/>
    <m/>
    <m/>
    <m/>
    <m/>
    <m/>
    <m/>
    <m/>
    <n v="2322559"/>
    <n v="434854"/>
    <m/>
    <m/>
    <m/>
    <m/>
    <m/>
    <m/>
    <n v="113461"/>
    <n v="70261"/>
    <m/>
    <m/>
    <n v="47056"/>
    <m/>
    <n v="35999"/>
    <m/>
    <n v="77071"/>
    <n v="0"/>
    <n v="926238"/>
    <n v="0"/>
    <n v="947724"/>
    <n v="210969"/>
    <n v="686799"/>
    <n v="68274"/>
    <m/>
    <n v="107115"/>
    <m/>
    <m/>
    <m/>
    <m/>
    <m/>
    <m/>
    <m/>
    <m/>
    <m/>
    <m/>
    <m/>
    <m/>
    <m/>
    <m/>
    <m/>
    <m/>
    <m/>
    <m/>
    <m/>
    <m/>
    <m/>
    <m/>
    <m/>
    <m/>
    <m/>
    <m/>
    <m/>
    <m/>
    <n v="20506"/>
    <m/>
    <m/>
    <m/>
    <n v="-417443"/>
    <n v="172099"/>
    <m/>
    <m/>
    <m/>
    <m/>
    <m/>
    <m/>
    <n v="64498"/>
    <m/>
    <m/>
    <m/>
    <n v="3241917"/>
    <m/>
    <m/>
    <m/>
    <m/>
    <m/>
    <m/>
    <m/>
    <m/>
    <m/>
    <m/>
    <m/>
    <m/>
    <m/>
    <m/>
    <m/>
    <m/>
    <m/>
    <n v="6337422"/>
    <n v="2279327"/>
    <n v="8561836"/>
    <n v="151051"/>
    <n v="5076607"/>
    <m/>
    <m/>
    <m/>
    <m/>
    <m/>
    <m/>
    <m/>
    <m/>
    <n v="30213"/>
    <m/>
    <n v="532415"/>
    <m/>
    <n v="509218"/>
    <n v="110859"/>
    <n v="385404"/>
    <n v="68520"/>
    <m/>
    <n v="53091"/>
    <n v="355373"/>
    <n v="252974"/>
    <n v="165239"/>
    <n v="826299"/>
    <n v="88575"/>
    <n v="234446"/>
    <n v="95304"/>
    <n v="2617088"/>
    <n v="304252"/>
    <m/>
    <n v="204101"/>
    <n v="59082"/>
    <m/>
    <m/>
    <m/>
    <n v="63143473"/>
    <m/>
    <n v="124288548"/>
    <n v="74332"/>
    <n v="82181609"/>
    <m/>
    <n v="269687962"/>
    <n v="80386476"/>
    <m/>
    <n v="688692833"/>
    <n v="-499391347"/>
    <n v="269687962"/>
    <m/>
    <m/>
    <n v="7926580"/>
    <m/>
    <n v="17966122"/>
    <n v="209678154"/>
    <m/>
    <n v="48010964"/>
    <n v="275655240"/>
    <n v="-151366692"/>
    <m/>
    <m/>
    <m/>
    <n v="688692833"/>
    <m/>
    <s v="0.24"/>
    <n v="19292754.239999998"/>
    <n v="1856"/>
    <n v="0"/>
    <n v="21518"/>
    <n v="11935"/>
    <n v="39223"/>
    <n v="3828"/>
    <n v="0"/>
    <n v="0"/>
    <m/>
    <n v="1258"/>
    <n v="5271"/>
    <n v="2032"/>
    <n v="11270"/>
    <n v="1520"/>
    <n v="3902"/>
    <n v="1701"/>
    <n v="12935"/>
    <n v="118249"/>
    <n v="0"/>
    <n v="0"/>
    <n v="385"/>
    <n v="3900"/>
    <n v="0"/>
    <n v="0"/>
    <n v="4285"/>
    <n v="194435"/>
    <n v="0"/>
    <n v="1273774"/>
    <n v="613445"/>
    <n v="1281748"/>
    <n v="121552"/>
    <n v="0"/>
    <n v="0"/>
    <m/>
    <n v="45337"/>
    <n v="148900"/>
    <n v="50964"/>
    <n v="333240"/>
    <n v="68242"/>
    <n v="136543"/>
    <n v="70410"/>
    <n v="654768"/>
    <n v="4993358"/>
    <n v="0"/>
    <n v="0"/>
    <n v="26507"/>
    <n v="143762"/>
    <n v="0"/>
    <n v="0"/>
    <n v="170269"/>
    <m/>
    <x v="0"/>
    <x v="0"/>
    <m/>
    <m/>
    <m/>
    <m/>
    <x v="0"/>
    <x v="0"/>
    <m/>
    <m/>
    <m/>
    <n v="91"/>
    <n v="118"/>
    <n v="79"/>
    <n v="47"/>
    <n v="65"/>
    <n v="39"/>
    <n v="28"/>
    <n v="36"/>
    <n v="22"/>
    <n v="1"/>
    <n v="0"/>
    <n v="0"/>
    <n v="1"/>
    <n v="0"/>
    <n v="0"/>
    <n v="1"/>
    <n v="0"/>
    <n v="0"/>
    <n v="0"/>
    <n v="0"/>
    <n v="0"/>
    <n v="0"/>
    <n v="0"/>
    <n v="0"/>
    <n v="0"/>
    <n v="0"/>
    <n v="1"/>
    <n v="0"/>
    <n v="0"/>
  </r>
  <r>
    <n v="206440727"/>
    <x v="971"/>
    <d v="2024-01-01T00:00:00"/>
    <d v="2024-09-30T00:00:00"/>
    <n v="274"/>
    <s v="In Process"/>
    <x v="0"/>
    <x v="37"/>
    <x v="0"/>
    <x v="0"/>
    <s v="08 - Mid-Coast"/>
    <x v="98"/>
    <s v="831-479-9000"/>
    <s v="2990 SOQUEL AVENUE"/>
    <s v="SANTA CRUZ"/>
    <s v="95062-0000"/>
    <s v="ZZR05017N"/>
    <s v="MATTHEW PENYACSEK"/>
    <s v="No"/>
    <m/>
    <n v="144"/>
    <n v="144"/>
    <x v="0"/>
    <n v="39456"/>
    <n v="27699"/>
    <n v="70.2"/>
    <n v="180"/>
    <n v="187"/>
    <n v="1684"/>
    <m/>
    <n v="1029"/>
    <n v="22666"/>
    <n v="1196"/>
    <m/>
    <n v="222"/>
    <n v="902"/>
    <x v="0"/>
    <n v="27699"/>
    <m/>
    <m/>
    <m/>
    <m/>
    <m/>
    <m/>
    <m/>
    <m/>
    <n v="8882091"/>
    <n v="1311892"/>
    <n v="560595"/>
    <m/>
    <n v="9633388"/>
    <n v="12855204"/>
    <n v="-3221816"/>
    <n v="22478"/>
    <n v="2514"/>
    <m/>
    <n v="-3201852"/>
    <n v="668450"/>
    <m/>
    <n v="308700"/>
    <n v="7002154"/>
    <n v="510220"/>
    <m/>
    <n v="122100"/>
    <n v="270467"/>
    <n v="8882091"/>
    <m/>
    <m/>
    <m/>
    <m/>
    <m/>
    <m/>
    <m/>
    <m/>
    <n v="1311892"/>
    <m/>
    <m/>
    <m/>
    <m/>
    <m/>
    <m/>
    <m/>
    <m/>
    <m/>
    <m/>
    <m/>
    <m/>
    <m/>
    <m/>
    <m/>
    <n v="5680"/>
    <n v="0"/>
    <n v="567000"/>
    <n v="0"/>
    <n v="557550"/>
    <n v="15600"/>
    <n v="107436"/>
    <n v="41396"/>
    <m/>
    <n v="17230"/>
    <m/>
    <m/>
    <m/>
    <m/>
    <m/>
    <m/>
    <m/>
    <m/>
    <m/>
    <m/>
    <m/>
    <m/>
    <m/>
    <m/>
    <m/>
    <m/>
    <m/>
    <m/>
    <m/>
    <m/>
    <m/>
    <m/>
    <m/>
    <m/>
    <m/>
    <m/>
    <m/>
    <m/>
    <m/>
    <m/>
    <m/>
    <m/>
    <n v="560595"/>
    <m/>
    <m/>
    <m/>
    <m/>
    <m/>
    <m/>
    <m/>
    <m/>
    <m/>
    <m/>
    <m/>
    <m/>
    <m/>
    <m/>
    <m/>
    <m/>
    <m/>
    <m/>
    <m/>
    <m/>
    <m/>
    <m/>
    <m/>
    <m/>
    <m/>
    <m/>
    <m/>
    <m/>
    <m/>
    <n v="5179290"/>
    <n v="1966639"/>
    <n v="5709275"/>
    <n v="179443"/>
    <n v="6570974"/>
    <m/>
    <m/>
    <m/>
    <m/>
    <m/>
    <m/>
    <m/>
    <m/>
    <n v="1711"/>
    <m/>
    <n v="88737"/>
    <m/>
    <n v="124845"/>
    <n v="6554"/>
    <n v="112264"/>
    <n v="44688"/>
    <m/>
    <n v="18266"/>
    <n v="380940"/>
    <n v="320338"/>
    <n v="87693"/>
    <n v="823578"/>
    <n v="80313"/>
    <n v="151250"/>
    <n v="64134"/>
    <n v="2546053"/>
    <n v="25190"/>
    <n v="1129793"/>
    <n v="277883"/>
    <m/>
    <m/>
    <m/>
    <m/>
    <n v="1721216"/>
    <m/>
    <n v="800689"/>
    <m/>
    <n v="151506"/>
    <m/>
    <n v="2673411"/>
    <n v="5960430"/>
    <m/>
    <n v="2114829"/>
    <n v="-5401848"/>
    <n v="2673411"/>
    <m/>
    <m/>
    <m/>
    <n v="2114829"/>
    <n v="0"/>
    <m/>
    <n v="1285895"/>
    <n v="771797"/>
    <n v="2057692"/>
    <n v="-1257003"/>
    <m/>
    <m/>
    <m/>
    <n v="2114829"/>
    <m/>
    <s v="0.02"/>
    <n v="119208.6"/>
    <n v="1235"/>
    <n v="0"/>
    <n v="20288"/>
    <n v="17739"/>
    <n v="57202"/>
    <n v="0"/>
    <n v="0"/>
    <n v="3253"/>
    <n v="2987"/>
    <n v="1982"/>
    <n v="11874"/>
    <n v="2509"/>
    <n v="15172"/>
    <n v="1901"/>
    <n v="5794"/>
    <n v="918"/>
    <n v="17388"/>
    <n v="160242"/>
    <n v="0"/>
    <n v="53"/>
    <n v="786"/>
    <n v="35687"/>
    <n v="0"/>
    <n v="0"/>
    <n v="36526"/>
    <n v="80979"/>
    <n v="0"/>
    <n v="1141351"/>
    <n v="802296"/>
    <n v="1492464"/>
    <n v="0"/>
    <n v="0"/>
    <n v="139465"/>
    <n v="137460"/>
    <n v="57638"/>
    <n v="224053"/>
    <n v="43155"/>
    <n v="335373"/>
    <n v="58186"/>
    <n v="113943"/>
    <n v="45870"/>
    <n v="507057"/>
    <n v="5179290"/>
    <n v="0"/>
    <n v="4533"/>
    <n v="64833"/>
    <n v="1119514"/>
    <n v="0"/>
    <n v="0"/>
    <n v="1188880"/>
    <m/>
    <x v="0"/>
    <x v="0"/>
    <m/>
    <m/>
    <n v="2987"/>
    <m/>
    <x v="0"/>
    <x v="0"/>
    <m/>
    <m/>
    <n v="137460"/>
    <n v="161"/>
    <n v="261"/>
    <n v="90"/>
    <n v="71"/>
    <n v="127"/>
    <n v="50"/>
    <n v="43"/>
    <n v="73"/>
    <n v="32"/>
    <n v="1"/>
    <n v="0"/>
    <n v="0"/>
    <n v="0"/>
    <n v="0"/>
    <n v="1"/>
    <n v="1"/>
    <n v="0"/>
    <n v="0"/>
    <n v="0"/>
    <n v="0"/>
    <n v="0"/>
    <n v="0"/>
    <n v="0"/>
    <n v="0"/>
    <n v="1"/>
    <n v="0"/>
    <n v="0"/>
    <n v="0"/>
    <n v="0"/>
  </r>
  <r>
    <n v="206440758"/>
    <x v="972"/>
    <d v="2024-01-01T00:00:00"/>
    <d v="2024-12-31T00:00:00"/>
    <n v="366"/>
    <s v="In Process"/>
    <x v="0"/>
    <x v="37"/>
    <x v="0"/>
    <x v="0"/>
    <s v="08 - Mid-Coast"/>
    <x v="98"/>
    <s v="831-475-6323"/>
    <s v="675 24TH AVENUE"/>
    <s v="SANTA CRUZ"/>
    <s v="95062"/>
    <s v="1457649436"/>
    <s v="FITZGERALD GAINES"/>
    <s v="Yes"/>
    <s v="NATIONAL SENIOR CARE, INC."/>
    <n v="92"/>
    <n v="92"/>
    <x v="2"/>
    <n v="33672"/>
    <n v="29792"/>
    <n v="149.22999999999999"/>
    <n v="178"/>
    <n v="166"/>
    <n v="2641"/>
    <n v="1669"/>
    <n v="3241"/>
    <n v="19274"/>
    <m/>
    <m/>
    <n v="139"/>
    <n v="2828"/>
    <x v="0"/>
    <n v="29792"/>
    <m/>
    <m/>
    <m/>
    <m/>
    <m/>
    <m/>
    <m/>
    <m/>
    <n v="11886816"/>
    <n v="3366081"/>
    <n v="1801231"/>
    <n v="2"/>
    <n v="13451668"/>
    <n v="13993108"/>
    <n v="-541440"/>
    <n v="583"/>
    <m/>
    <m/>
    <n v="-540857"/>
    <n v="1089604"/>
    <n v="687574"/>
    <n v="1273234"/>
    <n v="7650793"/>
    <m/>
    <m/>
    <n v="55658"/>
    <n v="1129953"/>
    <n v="11886816"/>
    <m/>
    <m/>
    <m/>
    <m/>
    <m/>
    <m/>
    <m/>
    <m/>
    <n v="2396567"/>
    <m/>
    <n v="919907"/>
    <m/>
    <n v="12120"/>
    <m/>
    <n v="35001"/>
    <m/>
    <m/>
    <m/>
    <m/>
    <m/>
    <m/>
    <m/>
    <n v="2486"/>
    <m/>
    <n v="0"/>
    <n v="0"/>
    <n v="1098614"/>
    <n v="0"/>
    <n v="1387080"/>
    <n v="577200"/>
    <n v="264439"/>
    <n v="30779"/>
    <m/>
    <n v="7969"/>
    <m/>
    <m/>
    <m/>
    <m/>
    <m/>
    <m/>
    <m/>
    <m/>
    <m/>
    <m/>
    <m/>
    <m/>
    <m/>
    <m/>
    <m/>
    <m/>
    <m/>
    <m/>
    <m/>
    <m/>
    <m/>
    <m/>
    <m/>
    <m/>
    <m/>
    <m/>
    <m/>
    <m/>
    <m/>
    <m/>
    <m/>
    <m/>
    <n v="592335"/>
    <m/>
    <n v="534816"/>
    <m/>
    <n v="-89018"/>
    <m/>
    <n v="652088"/>
    <m/>
    <m/>
    <m/>
    <m/>
    <m/>
    <n v="111008"/>
    <m/>
    <m/>
    <m/>
    <m/>
    <m/>
    <m/>
    <m/>
    <m/>
    <m/>
    <m/>
    <m/>
    <m/>
    <m/>
    <m/>
    <m/>
    <n v="2"/>
    <m/>
    <n v="4469175"/>
    <n v="1278948"/>
    <n v="8244985"/>
    <n v="119187"/>
    <n v="6338150"/>
    <m/>
    <m/>
    <m/>
    <m/>
    <m/>
    <m/>
    <m/>
    <m/>
    <n v="36015"/>
    <n v="2289"/>
    <n v="214487"/>
    <n v="5965"/>
    <n v="276714"/>
    <n v="109612"/>
    <n v="110451"/>
    <n v="31000"/>
    <m/>
    <n v="22990"/>
    <n v="470447"/>
    <n v="366976"/>
    <n v="207104"/>
    <n v="887102"/>
    <n v="80459"/>
    <n v="128596"/>
    <m/>
    <n v="2980159"/>
    <n v="92920"/>
    <n v="1127760"/>
    <n v="121269"/>
    <n v="97151"/>
    <n v="16447"/>
    <m/>
    <n v="269045"/>
    <n v="2592552"/>
    <m/>
    <n v="1092534"/>
    <n v="266330"/>
    <n v="334792"/>
    <m/>
    <n v="4286208"/>
    <n v="3318265"/>
    <n v="219071"/>
    <m/>
    <n v="748872"/>
    <n v="4286208"/>
    <m/>
    <m/>
    <n v="301126"/>
    <m/>
    <n v="0"/>
    <n v="3177225"/>
    <n v="737227"/>
    <n v="1059174"/>
    <n v="4973626"/>
    <n v="-3881092"/>
    <m/>
    <m/>
    <m/>
    <m/>
    <m/>
    <s v="0.00"/>
    <n v="0"/>
    <n v="2370"/>
    <n v="0"/>
    <n v="11172"/>
    <n v="16324"/>
    <n v="45860"/>
    <n v="0"/>
    <n v="0"/>
    <n v="2963"/>
    <m/>
    <n v="1849"/>
    <n v="13069"/>
    <n v="7110"/>
    <n v="15549"/>
    <n v="1475"/>
    <n v="4251"/>
    <m/>
    <n v="15259"/>
    <n v="137251"/>
    <n v="0"/>
    <n v="526"/>
    <n v="7869"/>
    <n v="38938"/>
    <n v="0"/>
    <n v="0"/>
    <n v="47333"/>
    <n v="175206"/>
    <n v="0"/>
    <n v="660674"/>
    <n v="801778"/>
    <n v="1207183"/>
    <n v="0"/>
    <n v="0"/>
    <n v="150713"/>
    <m/>
    <n v="58556"/>
    <n v="256735"/>
    <n v="141130"/>
    <n v="351795"/>
    <n v="54001"/>
    <n v="97855"/>
    <m/>
    <n v="513549"/>
    <n v="4469175"/>
    <n v="0"/>
    <n v="52096"/>
    <n v="540305"/>
    <n v="1616490"/>
    <n v="0"/>
    <n v="0"/>
    <n v="2208891"/>
    <m/>
    <x v="0"/>
    <x v="0"/>
    <m/>
    <m/>
    <m/>
    <m/>
    <x v="0"/>
    <x v="0"/>
    <m/>
    <m/>
    <m/>
    <n v="86"/>
    <n v="124"/>
    <n v="59"/>
    <n v="45"/>
    <n v="62"/>
    <n v="31"/>
    <n v="26"/>
    <n v="35"/>
    <n v="20"/>
    <n v="1"/>
    <n v="0"/>
    <n v="0"/>
    <n v="0"/>
    <n v="1"/>
    <n v="0"/>
    <n v="1"/>
    <n v="0"/>
    <n v="0"/>
    <n v="0"/>
    <n v="0"/>
    <n v="0"/>
    <n v="0"/>
    <n v="0"/>
    <n v="0"/>
    <n v="1"/>
    <n v="0"/>
    <n v="0"/>
    <n v="0"/>
    <n v="0"/>
  </r>
  <r>
    <n v="206440764"/>
    <x v="973"/>
    <d v="2024-01-01T00:00:00"/>
    <d v="2024-12-31T00:00:00"/>
    <n v="366"/>
    <s v="In Process"/>
    <x v="0"/>
    <x v="37"/>
    <x v="0"/>
    <x v="0"/>
    <s v="08 - Mid-Coast"/>
    <x v="98"/>
    <s v="831-476-0770"/>
    <s v="1935 WHARF ROAD"/>
    <s v="CAPITOLA"/>
    <s v="95010-0000"/>
    <s v="1609874163"/>
    <s v="ALESSANDRA HOVEY"/>
    <s v="Yes"/>
    <s v="COVENANT CARE CALIFORNIA LLC"/>
    <n v="99"/>
    <n v="99"/>
    <x v="2"/>
    <n v="36234"/>
    <n v="35379"/>
    <n v="230.56"/>
    <n v="711"/>
    <n v="708"/>
    <n v="14633"/>
    <n v="2897"/>
    <n v="2015"/>
    <n v="13576"/>
    <m/>
    <m/>
    <n v="1287"/>
    <n v="971"/>
    <x v="0"/>
    <n v="35379"/>
    <m/>
    <m/>
    <m/>
    <m/>
    <m/>
    <m/>
    <m/>
    <m/>
    <n v="14543648"/>
    <n v="4929016"/>
    <n v="-5095498"/>
    <n v="567"/>
    <n v="24568729"/>
    <n v="21521721"/>
    <n v="3047008"/>
    <n v="340"/>
    <m/>
    <m/>
    <n v="3047348"/>
    <n v="6629160"/>
    <n v="1327909"/>
    <n v="736004"/>
    <n v="4993767"/>
    <m/>
    <m/>
    <n v="479880"/>
    <n v="376928"/>
    <n v="14543648"/>
    <m/>
    <m/>
    <m/>
    <m/>
    <m/>
    <m/>
    <m/>
    <m/>
    <n v="3975672"/>
    <m/>
    <n v="920409"/>
    <m/>
    <n v="2936"/>
    <m/>
    <n v="25128"/>
    <m/>
    <m/>
    <m/>
    <m/>
    <m/>
    <n v="3390"/>
    <m/>
    <n v="1481"/>
    <m/>
    <n v="28444"/>
    <n v="3174"/>
    <n v="1996993"/>
    <n v="0"/>
    <n v="1821729"/>
    <n v="240871"/>
    <n v="561869"/>
    <n v="224440"/>
    <m/>
    <n v="51496"/>
    <m/>
    <m/>
    <m/>
    <m/>
    <m/>
    <m/>
    <m/>
    <m/>
    <m/>
    <m/>
    <m/>
    <m/>
    <m/>
    <m/>
    <m/>
    <m/>
    <m/>
    <m/>
    <m/>
    <m/>
    <m/>
    <m/>
    <m/>
    <m/>
    <m/>
    <m/>
    <m/>
    <m/>
    <n v="492"/>
    <m/>
    <m/>
    <m/>
    <n v="-4981355"/>
    <m/>
    <n v="-61363"/>
    <m/>
    <n v="-8090"/>
    <m/>
    <n v="-104921"/>
    <m/>
    <m/>
    <m/>
    <m/>
    <m/>
    <n v="59739"/>
    <m/>
    <m/>
    <m/>
    <m/>
    <m/>
    <m/>
    <m/>
    <m/>
    <m/>
    <m/>
    <m/>
    <m/>
    <m/>
    <m/>
    <m/>
    <m/>
    <m/>
    <n v="10070585"/>
    <n v="2094761"/>
    <n v="9356375"/>
    <n v="293103"/>
    <n v="8553965"/>
    <m/>
    <m/>
    <m/>
    <m/>
    <m/>
    <m/>
    <m/>
    <m/>
    <n v="86149"/>
    <n v="5555"/>
    <n v="818739"/>
    <m/>
    <n v="726010"/>
    <n v="271814"/>
    <n v="543403"/>
    <n v="57025"/>
    <m/>
    <n v="61817"/>
    <n v="336996"/>
    <n v="739040"/>
    <n v="171704"/>
    <n v="1168707"/>
    <n v="460043"/>
    <n v="243780"/>
    <n v="247921"/>
    <n v="4463381"/>
    <n v="242856"/>
    <n v="1123075"/>
    <n v="320971"/>
    <n v="51185"/>
    <m/>
    <m/>
    <n v="827585"/>
    <n v="3517855"/>
    <m/>
    <n v="1085059"/>
    <m/>
    <n v="56934955"/>
    <m/>
    <n v="61537869"/>
    <n v="1463321"/>
    <n v="10777167"/>
    <m/>
    <n v="49297381"/>
    <n v="61537869"/>
    <m/>
    <n v="46892274"/>
    <m/>
    <m/>
    <n v="0"/>
    <m/>
    <n v="2149523"/>
    <n v="433855"/>
    <n v="2583378"/>
    <n v="-1498319"/>
    <m/>
    <m/>
    <m/>
    <m/>
    <m/>
    <s v="0.00"/>
    <n v="0"/>
    <n v="1936"/>
    <n v="0"/>
    <n v="31649"/>
    <n v="36934"/>
    <n v="93720"/>
    <n v="0"/>
    <n v="0"/>
    <n v="0"/>
    <m/>
    <n v="337"/>
    <n v="23635"/>
    <n v="4975"/>
    <n v="24808"/>
    <n v="9574"/>
    <n v="8000"/>
    <n v="2064"/>
    <n v="22868"/>
    <n v="260500"/>
    <n v="0"/>
    <n v="0"/>
    <n v="0"/>
    <n v="0"/>
    <n v="0"/>
    <n v="0"/>
    <n v="0"/>
    <n v="187968"/>
    <n v="0"/>
    <n v="1900592"/>
    <n v="1889990"/>
    <n v="2724966"/>
    <n v="0"/>
    <n v="0"/>
    <n v="0"/>
    <m/>
    <n v="8905"/>
    <n v="531193"/>
    <n v="106938"/>
    <n v="630450"/>
    <n v="323353"/>
    <n v="189575"/>
    <n v="204449"/>
    <n v="1372206"/>
    <n v="10070585"/>
    <n v="0"/>
    <n v="0"/>
    <n v="0"/>
    <n v="0"/>
    <n v="0"/>
    <n v="0"/>
    <n v="0"/>
    <m/>
    <x v="0"/>
    <x v="0"/>
    <m/>
    <m/>
    <m/>
    <m/>
    <x v="0"/>
    <x v="0"/>
    <m/>
    <m/>
    <m/>
    <n v="176"/>
    <n v="303"/>
    <n v="88"/>
    <n v="112"/>
    <n v="200"/>
    <n v="50"/>
    <n v="68"/>
    <n v="111"/>
    <n v="27"/>
    <n v="1"/>
    <n v="0"/>
    <n v="0"/>
    <n v="0"/>
    <n v="1"/>
    <n v="0"/>
    <n v="1"/>
    <n v="0"/>
    <n v="0"/>
    <n v="0"/>
    <n v="0"/>
    <n v="0"/>
    <n v="0"/>
    <n v="0"/>
    <n v="0"/>
    <n v="1"/>
    <n v="0"/>
    <n v="0"/>
    <n v="0"/>
    <n v="0"/>
  </r>
  <r>
    <n v="206440809"/>
    <x v="974"/>
    <d v="2024-01-01T00:00:00"/>
    <d v="2024-12-31T00:00:00"/>
    <n v="366"/>
    <s v="In Process"/>
    <x v="0"/>
    <x v="37"/>
    <x v="0"/>
    <x v="0"/>
    <s v="08 - Mid-Coast"/>
    <x v="98"/>
    <s v="831-475-4055"/>
    <s v="1115 CAPITOLA ROAD"/>
    <s v="SANTA CRUZ"/>
    <s v="95062-0000"/>
    <s v="1306369871"/>
    <s v="NICK CHRONISTER"/>
    <s v="Yes"/>
    <m/>
    <n v="149"/>
    <n v="149"/>
    <x v="0"/>
    <n v="54534"/>
    <n v="49268"/>
    <n v="207.96"/>
    <n v="524"/>
    <n v="506"/>
    <n v="9150"/>
    <n v="4522"/>
    <n v="4098"/>
    <n v="28817"/>
    <m/>
    <m/>
    <n v="970"/>
    <n v="1711"/>
    <x v="0"/>
    <n v="49268"/>
    <m/>
    <m/>
    <m/>
    <m/>
    <m/>
    <m/>
    <m/>
    <m/>
    <n v="34829490"/>
    <n v="6106002"/>
    <n v="15148044"/>
    <n v="7302"/>
    <n v="25794750"/>
    <n v="23554534"/>
    <n v="2240216"/>
    <n v="-2"/>
    <m/>
    <m/>
    <n v="2240214"/>
    <n v="11437500"/>
    <n v="5652500"/>
    <n v="2209894"/>
    <n v="14415450"/>
    <m/>
    <m/>
    <n v="499460"/>
    <n v="614686"/>
    <n v="34829490"/>
    <m/>
    <m/>
    <m/>
    <m/>
    <m/>
    <m/>
    <m/>
    <m/>
    <n v="4361834"/>
    <m/>
    <n v="1622658"/>
    <m/>
    <n v="52514"/>
    <m/>
    <n v="64843"/>
    <m/>
    <m/>
    <m/>
    <m/>
    <m/>
    <n v="3928"/>
    <m/>
    <n v="225"/>
    <m/>
    <n v="977"/>
    <n v="16028"/>
    <n v="2240445"/>
    <n v="1975"/>
    <n v="2346125"/>
    <n v="385800"/>
    <n v="745253"/>
    <n v="286965"/>
    <m/>
    <n v="82434"/>
    <m/>
    <m/>
    <m/>
    <m/>
    <m/>
    <m/>
    <m/>
    <m/>
    <m/>
    <m/>
    <m/>
    <m/>
    <m/>
    <m/>
    <m/>
    <m/>
    <m/>
    <m/>
    <m/>
    <m/>
    <m/>
    <m/>
    <m/>
    <m/>
    <m/>
    <m/>
    <m/>
    <m/>
    <n v="6669"/>
    <m/>
    <m/>
    <m/>
    <n v="4055152"/>
    <m/>
    <n v="4455061"/>
    <m/>
    <n v="970186"/>
    <m/>
    <n v="5439917"/>
    <m/>
    <m/>
    <m/>
    <m/>
    <m/>
    <n v="221059"/>
    <m/>
    <m/>
    <m/>
    <m/>
    <m/>
    <m/>
    <m/>
    <m/>
    <m/>
    <m/>
    <m/>
    <m/>
    <m/>
    <m/>
    <m/>
    <m/>
    <m/>
    <n v="9697360"/>
    <n v="2496571"/>
    <n v="11360603"/>
    <n v="224243"/>
    <n v="9527746"/>
    <m/>
    <m/>
    <m/>
    <m/>
    <m/>
    <m/>
    <m/>
    <m/>
    <n v="258"/>
    <n v="6411"/>
    <n v="720402"/>
    <n v="63304"/>
    <n v="560201"/>
    <n v="131343"/>
    <n v="315996"/>
    <n v="136785"/>
    <m/>
    <n v="163353"/>
    <n v="781956"/>
    <n v="284866"/>
    <n v="445697"/>
    <n v="1329021"/>
    <n v="207065"/>
    <n v="166114"/>
    <n v="108436"/>
    <n v="5663111"/>
    <n v="201542"/>
    <n v="2263179"/>
    <n v="35749"/>
    <n v="31146"/>
    <m/>
    <n v="19627"/>
    <n v="391226"/>
    <n v="23408956"/>
    <m/>
    <n v="1686682"/>
    <m/>
    <m/>
    <m/>
    <n v="25095638"/>
    <n v="1961554"/>
    <m/>
    <m/>
    <n v="23134084"/>
    <n v="25095638"/>
    <n v="20305286"/>
    <m/>
    <m/>
    <m/>
    <n v="43790"/>
    <m/>
    <n v="1292536"/>
    <n v="927164"/>
    <n v="2263490"/>
    <n v="-576808"/>
    <m/>
    <m/>
    <m/>
    <m/>
    <m/>
    <s v="0.00"/>
    <n v="0"/>
    <n v="1945"/>
    <n v="0"/>
    <n v="18169"/>
    <n v="45957"/>
    <n v="100771"/>
    <n v="0"/>
    <n v="0"/>
    <n v="0"/>
    <n v="13568"/>
    <n v="3662"/>
    <n v="10361"/>
    <n v="12933"/>
    <n v="24413"/>
    <n v="4883"/>
    <n v="6216"/>
    <n v="1450"/>
    <n v="22214"/>
    <n v="266542"/>
    <n v="0"/>
    <n v="1722"/>
    <n v="6067"/>
    <n v="19453"/>
    <n v="0"/>
    <n v="0"/>
    <n v="27242"/>
    <n v="217655"/>
    <n v="0"/>
    <n v="1032604"/>
    <n v="2214978"/>
    <n v="2677484"/>
    <n v="0"/>
    <n v="0"/>
    <n v="0"/>
    <n v="689014"/>
    <n v="158944"/>
    <n v="200035"/>
    <n v="290543"/>
    <n v="575265"/>
    <n v="159624"/>
    <n v="121233"/>
    <n v="75687"/>
    <n v="1284294"/>
    <n v="9697360"/>
    <n v="0"/>
    <n v="124897"/>
    <n v="350046"/>
    <n v="865090"/>
    <n v="0"/>
    <n v="0"/>
    <n v="1340033"/>
    <m/>
    <x v="0"/>
    <x v="0"/>
    <m/>
    <m/>
    <n v="13568"/>
    <m/>
    <x v="0"/>
    <x v="0"/>
    <m/>
    <m/>
    <n v="689014"/>
    <n v="153"/>
    <n v="308"/>
    <n v="80"/>
    <n v="105"/>
    <n v="225"/>
    <n v="51"/>
    <n v="60"/>
    <n v="109"/>
    <n v="39"/>
    <n v="1"/>
    <n v="0"/>
    <n v="0"/>
    <n v="0"/>
    <n v="0"/>
    <n v="1"/>
    <n v="1"/>
    <n v="0"/>
    <n v="0"/>
    <n v="0"/>
    <n v="0"/>
    <n v="0"/>
    <n v="0"/>
    <n v="0"/>
    <n v="0"/>
    <n v="1"/>
    <n v="0"/>
    <n v="0"/>
    <n v="0"/>
    <n v="0"/>
  </r>
  <r>
    <n v="206440914"/>
    <x v="975"/>
    <d v="2024-01-01T00:00:00"/>
    <d v="2024-12-31T00:00:00"/>
    <n v="366"/>
    <s v="In Process"/>
    <x v="0"/>
    <x v="37"/>
    <x v="0"/>
    <x v="0"/>
    <s v="08 - Mid-Coast"/>
    <x v="99"/>
    <s v="831-722-3581"/>
    <s v="919 FREEDOM BLVD"/>
    <s v="WATSONVILLE"/>
    <s v="95076"/>
    <s v="1346241460"/>
    <s v="ROBERT DITLEVSEN"/>
    <s v="No"/>
    <m/>
    <n v="59"/>
    <n v="59"/>
    <x v="1"/>
    <n v="21594"/>
    <n v="20186"/>
    <n v="206.11"/>
    <n v="150"/>
    <n v="203"/>
    <n v="5885"/>
    <n v="276"/>
    <n v="678"/>
    <n v="11432"/>
    <m/>
    <m/>
    <n v="1915"/>
    <m/>
    <x v="0"/>
    <n v="20186"/>
    <m/>
    <m/>
    <m/>
    <m/>
    <m/>
    <m/>
    <m/>
    <m/>
    <n v="7814419"/>
    <n v="1028056"/>
    <n v="-2161024"/>
    <n v="57411"/>
    <n v="11060910"/>
    <n v="10712132"/>
    <n v="348778"/>
    <n v="39998"/>
    <m/>
    <m/>
    <n v="388776"/>
    <n v="1899180"/>
    <n v="107129"/>
    <n v="201516"/>
    <n v="4973183"/>
    <m/>
    <m/>
    <n v="633411"/>
    <m/>
    <n v="7814419"/>
    <m/>
    <m/>
    <m/>
    <m/>
    <m/>
    <m/>
    <m/>
    <m/>
    <n v="836753"/>
    <m/>
    <n v="27165"/>
    <m/>
    <n v="7614"/>
    <m/>
    <n v="136495"/>
    <m/>
    <m/>
    <m/>
    <m/>
    <m/>
    <n v="20029"/>
    <m/>
    <m/>
    <m/>
    <n v="267246"/>
    <n v="0"/>
    <n v="332091"/>
    <n v="0"/>
    <n v="287574"/>
    <n v="134890"/>
    <n v="6255"/>
    <n v="0"/>
    <m/>
    <n v="0"/>
    <m/>
    <m/>
    <m/>
    <m/>
    <m/>
    <m/>
    <m/>
    <m/>
    <m/>
    <m/>
    <m/>
    <m/>
    <m/>
    <m/>
    <m/>
    <m/>
    <m/>
    <m/>
    <m/>
    <m/>
    <m/>
    <m/>
    <m/>
    <m/>
    <m/>
    <m/>
    <m/>
    <m/>
    <m/>
    <m/>
    <m/>
    <m/>
    <n v="-2285461"/>
    <m/>
    <n v="-63636"/>
    <m/>
    <n v="6051"/>
    <m/>
    <n v="182022"/>
    <m/>
    <m/>
    <m/>
    <m/>
    <m/>
    <m/>
    <m/>
    <m/>
    <m/>
    <m/>
    <m/>
    <m/>
    <m/>
    <m/>
    <m/>
    <m/>
    <m/>
    <m/>
    <m/>
    <m/>
    <m/>
    <m/>
    <m/>
    <n v="4954304"/>
    <n v="1111910"/>
    <n v="4645918"/>
    <n v="160357"/>
    <n v="4268475"/>
    <m/>
    <m/>
    <m/>
    <m/>
    <m/>
    <m/>
    <m/>
    <m/>
    <n v="37382"/>
    <m/>
    <n v="406364"/>
    <m/>
    <n v="399107"/>
    <n v="135161"/>
    <n v="188606"/>
    <n v="24589"/>
    <m/>
    <n v="13355"/>
    <n v="686814"/>
    <n v="317971"/>
    <n v="81747"/>
    <n v="1043182"/>
    <n v="76599"/>
    <n v="315517"/>
    <n v="107229"/>
    <n v="1918171"/>
    <m/>
    <n v="674291"/>
    <n v="11552"/>
    <n v="6020"/>
    <m/>
    <m/>
    <m/>
    <n v="2756970"/>
    <m/>
    <n v="180528"/>
    <m/>
    <n v="5104992"/>
    <m/>
    <n v="8042490"/>
    <n v="650611"/>
    <m/>
    <m/>
    <n v="7391879"/>
    <n v="8042490"/>
    <m/>
    <n v="5072891"/>
    <m/>
    <m/>
    <n v="0"/>
    <m/>
    <m/>
    <n v="596652"/>
    <n v="596652"/>
    <n v="-416124"/>
    <m/>
    <m/>
    <m/>
    <m/>
    <m/>
    <s v="3.00"/>
    <n v="1951833"/>
    <n v="2050"/>
    <n v="0"/>
    <n v="6595"/>
    <n v="19360"/>
    <n v="56669"/>
    <n v="0"/>
    <n v="0"/>
    <n v="1968"/>
    <m/>
    <n v="10975"/>
    <n v="11986"/>
    <m/>
    <n v="22457"/>
    <n v="1955"/>
    <n v="12379"/>
    <n v="1635"/>
    <n v="16477"/>
    <n v="164506"/>
    <n v="0"/>
    <n v="0"/>
    <n v="0"/>
    <n v="0"/>
    <n v="0"/>
    <n v="0"/>
    <n v="0"/>
    <n v="173214"/>
    <n v="0"/>
    <n v="371858"/>
    <n v="945848"/>
    <n v="1605604"/>
    <n v="0"/>
    <n v="0"/>
    <n v="105436"/>
    <m/>
    <n v="273588"/>
    <n v="240242"/>
    <m/>
    <n v="495979"/>
    <n v="61123"/>
    <n v="248380"/>
    <n v="86755"/>
    <n v="346277"/>
    <n v="4954304"/>
    <n v="0"/>
    <n v="0"/>
    <n v="0"/>
    <n v="0"/>
    <n v="0"/>
    <n v="0"/>
    <n v="0"/>
    <m/>
    <x v="0"/>
    <x v="0"/>
    <m/>
    <m/>
    <m/>
    <m/>
    <x v="0"/>
    <x v="0"/>
    <m/>
    <m/>
    <m/>
    <n v="101"/>
    <n v="133"/>
    <n v="90"/>
    <n v="57"/>
    <n v="86"/>
    <n v="50"/>
    <n v="37"/>
    <n v="65"/>
    <n v="32"/>
    <n v="1"/>
    <n v="0"/>
    <n v="0"/>
    <n v="1"/>
    <n v="0"/>
    <n v="0"/>
    <n v="1"/>
    <n v="0"/>
    <n v="0"/>
    <n v="0"/>
    <n v="0"/>
    <n v="0"/>
    <n v="0"/>
    <n v="0"/>
    <n v="0"/>
    <n v="1"/>
    <n v="0"/>
    <n v="0"/>
    <n v="0"/>
    <n v="0"/>
  </r>
  <r>
    <n v="206441702"/>
    <x v="976"/>
    <d v="2024-01-01T00:00:00"/>
    <d v="2024-12-31T00:00:00"/>
    <n v="366"/>
    <s v="In Process"/>
    <x v="0"/>
    <x v="37"/>
    <x v="0"/>
    <x v="0"/>
    <s v="08 - Mid-Coast"/>
    <x v="99"/>
    <s v="831-724-7505"/>
    <s v="525 AUTO CENTER DRIVE"/>
    <s v="WATSONVILLE"/>
    <s v="95076"/>
    <s v="134692321"/>
    <s v="RAE RADFORD"/>
    <s v="Yes"/>
    <m/>
    <n v="95"/>
    <n v="95"/>
    <x v="2"/>
    <n v="34770"/>
    <n v="32594"/>
    <n v="214.43"/>
    <n v="273"/>
    <n v="254"/>
    <n v="3705"/>
    <n v="1162"/>
    <n v="1528"/>
    <n v="23360"/>
    <m/>
    <n v="99"/>
    <n v="139"/>
    <n v="2601"/>
    <x v="0"/>
    <n v="32594"/>
    <m/>
    <m/>
    <m/>
    <m/>
    <m/>
    <m/>
    <m/>
    <m/>
    <n v="11188882"/>
    <n v="1902411"/>
    <n v="-730962"/>
    <n v="22667"/>
    <n v="13844922"/>
    <n v="13161093"/>
    <n v="683829"/>
    <n v="1775"/>
    <n v="12590"/>
    <m/>
    <n v="673014"/>
    <n v="1304511"/>
    <n v="413947"/>
    <n v="502791"/>
    <n v="7985448"/>
    <m/>
    <n v="45227"/>
    <n v="48451"/>
    <n v="888507"/>
    <n v="11188882"/>
    <m/>
    <m/>
    <m/>
    <m/>
    <m/>
    <m/>
    <m/>
    <m/>
    <n v="1215542"/>
    <m/>
    <n v="191921"/>
    <m/>
    <n v="12349"/>
    <m/>
    <n v="235347"/>
    <m/>
    <m/>
    <m/>
    <n v="154192"/>
    <m/>
    <n v="1750"/>
    <m/>
    <n v="91310"/>
    <m/>
    <n v="27105"/>
    <n v="23284"/>
    <n v="605785"/>
    <n v="0"/>
    <n v="717330"/>
    <n v="173500"/>
    <n v="294906"/>
    <n v="39980"/>
    <m/>
    <n v="20521"/>
    <m/>
    <m/>
    <m/>
    <m/>
    <m/>
    <m/>
    <m/>
    <m/>
    <m/>
    <m/>
    <m/>
    <m/>
    <m/>
    <m/>
    <m/>
    <m/>
    <m/>
    <m/>
    <m/>
    <m/>
    <m/>
    <m/>
    <m/>
    <m/>
    <m/>
    <m/>
    <m/>
    <m/>
    <n v="24720"/>
    <m/>
    <m/>
    <m/>
    <n v="-1246542"/>
    <m/>
    <n v="-59651"/>
    <m/>
    <n v="-175479"/>
    <m/>
    <n v="860893"/>
    <m/>
    <m/>
    <m/>
    <n v="-24411"/>
    <m/>
    <n v="-110492"/>
    <m/>
    <m/>
    <m/>
    <m/>
    <m/>
    <m/>
    <m/>
    <m/>
    <m/>
    <m/>
    <m/>
    <m/>
    <m/>
    <m/>
    <m/>
    <m/>
    <m/>
    <n v="6191175"/>
    <n v="1335949"/>
    <n v="5633969"/>
    <n v="213238"/>
    <n v="5667950"/>
    <m/>
    <m/>
    <m/>
    <m/>
    <m/>
    <m/>
    <m/>
    <m/>
    <n v="18694"/>
    <n v="16699"/>
    <n v="237920"/>
    <m/>
    <n v="266104"/>
    <n v="72030"/>
    <n v="196243"/>
    <n v="28484"/>
    <m/>
    <n v="35664"/>
    <n v="535708"/>
    <n v="267516"/>
    <n v="169813"/>
    <n v="901176"/>
    <n v="96804"/>
    <n v="150580"/>
    <n v="216527"/>
    <n v="3285029"/>
    <n v="127650"/>
    <n v="715585"/>
    <n v="61171"/>
    <n v="29395"/>
    <m/>
    <n v="643"/>
    <n v="63708"/>
    <n v="8189881"/>
    <m/>
    <n v="575547"/>
    <n v="658925"/>
    <n v="63739"/>
    <n v="4381198"/>
    <n v="13869290"/>
    <n v="1232174"/>
    <n v="4521396"/>
    <m/>
    <n v="8115720"/>
    <n v="13869290"/>
    <n v="6963363"/>
    <m/>
    <m/>
    <m/>
    <n v="0"/>
    <m/>
    <n v="1028770"/>
    <n v="566875"/>
    <n v="1595645"/>
    <n v="-1020098"/>
    <m/>
    <m/>
    <m/>
    <m/>
    <m/>
    <s v="-0.08"/>
    <n v="-98573.92"/>
    <n v="1920"/>
    <n v="0"/>
    <n v="13069"/>
    <n v="23865"/>
    <n v="79265"/>
    <n v="0"/>
    <n v="0"/>
    <n v="3137"/>
    <m/>
    <n v="4774"/>
    <m/>
    <m/>
    <n v="20178"/>
    <n v="2572"/>
    <n v="5544"/>
    <n v="3907"/>
    <n v="20654"/>
    <n v="178885"/>
    <n v="0"/>
    <n v="0"/>
    <n v="0"/>
    <n v="0"/>
    <n v="0"/>
    <n v="0"/>
    <n v="0"/>
    <n v="170659"/>
    <n v="0"/>
    <n v="908161"/>
    <n v="1097420"/>
    <n v="2104691"/>
    <n v="0"/>
    <n v="0"/>
    <n v="157824"/>
    <m/>
    <n v="154462"/>
    <m/>
    <m/>
    <n v="450612"/>
    <n v="80873"/>
    <n v="116239"/>
    <n v="180744"/>
    <n v="769490"/>
    <n v="6191175"/>
    <n v="0"/>
    <n v="0"/>
    <n v="0"/>
    <n v="0"/>
    <n v="0"/>
    <n v="0"/>
    <n v="0"/>
    <m/>
    <x v="0"/>
    <x v="0"/>
    <m/>
    <m/>
    <m/>
    <m/>
    <x v="0"/>
    <x v="0"/>
    <m/>
    <m/>
    <m/>
    <n v="114"/>
    <n v="183"/>
    <n v="75"/>
    <n v="83"/>
    <n v="140"/>
    <n v="54"/>
    <n v="53"/>
    <n v="93"/>
    <n v="34"/>
    <n v="1"/>
    <n v="0"/>
    <n v="0"/>
    <n v="0"/>
    <n v="1"/>
    <n v="0"/>
    <n v="1"/>
    <n v="0"/>
    <n v="0"/>
    <n v="0"/>
    <n v="0"/>
    <n v="0"/>
    <n v="0"/>
    <n v="0"/>
    <n v="0"/>
    <n v="1"/>
    <n v="0"/>
    <n v="0"/>
    <n v="0"/>
    <n v="0"/>
  </r>
  <r>
    <n v="206441703"/>
    <x v="977"/>
    <d v="2024-01-01T00:00:00"/>
    <d v="2024-12-31T00:00:00"/>
    <n v="366"/>
    <s v="In Process"/>
    <x v="0"/>
    <x v="37"/>
    <x v="0"/>
    <x v="0"/>
    <s v="08 - Mid-Coast"/>
    <x v="99"/>
    <s v="831-724-7505"/>
    <s v="535 AUTO CENTER DRIVE"/>
    <s v="WATSONVILLE"/>
    <s v="95076"/>
    <s v="1578615464"/>
    <s v="RAE RADFORD"/>
    <s v="Yes"/>
    <m/>
    <n v="87"/>
    <n v="87"/>
    <x v="2"/>
    <n v="31842"/>
    <n v="30503"/>
    <n v="219.13"/>
    <n v="214"/>
    <n v="264"/>
    <n v="2820"/>
    <n v="571"/>
    <n v="763"/>
    <n v="23825"/>
    <m/>
    <n v="42"/>
    <n v="235"/>
    <n v="2247"/>
    <x v="0"/>
    <n v="30503"/>
    <m/>
    <m/>
    <m/>
    <m/>
    <m/>
    <m/>
    <m/>
    <m/>
    <n v="9847808"/>
    <n v="1657685"/>
    <n v="-1254110"/>
    <n v="22163"/>
    <n v="12781766"/>
    <n v="12151429"/>
    <n v="630337"/>
    <n v="299"/>
    <n v="12590"/>
    <m/>
    <n v="618046"/>
    <n v="854404"/>
    <n v="183055"/>
    <n v="246427"/>
    <n v="7747171"/>
    <m/>
    <n v="13421"/>
    <n v="83502"/>
    <n v="719828"/>
    <n v="9847808"/>
    <m/>
    <m/>
    <m/>
    <m/>
    <m/>
    <m/>
    <m/>
    <m/>
    <n v="1060862"/>
    <m/>
    <n v="108710"/>
    <m/>
    <n v="8956"/>
    <m/>
    <n v="289621"/>
    <m/>
    <m/>
    <m/>
    <n v="83968"/>
    <m/>
    <n v="588"/>
    <m/>
    <n v="104980"/>
    <m/>
    <n v="12531"/>
    <n v="39420"/>
    <n v="440695"/>
    <n v="0"/>
    <n v="659355"/>
    <n v="142375"/>
    <n v="309186"/>
    <n v="35985"/>
    <m/>
    <n v="18138"/>
    <m/>
    <m/>
    <m/>
    <m/>
    <m/>
    <m/>
    <m/>
    <m/>
    <m/>
    <m/>
    <m/>
    <m/>
    <m/>
    <m/>
    <m/>
    <m/>
    <m/>
    <m/>
    <m/>
    <m/>
    <m/>
    <m/>
    <m/>
    <m/>
    <m/>
    <m/>
    <m/>
    <m/>
    <n v="-59706"/>
    <m/>
    <m/>
    <m/>
    <n v="-1179460"/>
    <m/>
    <n v="-96108"/>
    <m/>
    <n v="-51543"/>
    <m/>
    <n v="562164"/>
    <m/>
    <m/>
    <m/>
    <n v="-1301"/>
    <m/>
    <n v="-428156"/>
    <m/>
    <m/>
    <m/>
    <m/>
    <m/>
    <m/>
    <m/>
    <m/>
    <m/>
    <m/>
    <m/>
    <m/>
    <m/>
    <m/>
    <m/>
    <m/>
    <m/>
    <n v="5676058"/>
    <n v="1265033"/>
    <n v="5210338"/>
    <n v="201998"/>
    <n v="5236280"/>
    <m/>
    <m/>
    <m/>
    <m/>
    <m/>
    <m/>
    <m/>
    <m/>
    <n v="9209"/>
    <n v="28640"/>
    <n v="182821"/>
    <m/>
    <n v="231750"/>
    <n v="60610"/>
    <n v="193270"/>
    <n v="26891"/>
    <m/>
    <n v="23792"/>
    <n v="419445"/>
    <n v="250306"/>
    <n v="158140"/>
    <n v="822215"/>
    <n v="109531"/>
    <n v="134616"/>
    <n v="261165"/>
    <n v="3072117"/>
    <n v="125807"/>
    <n v="653497"/>
    <n v="60631"/>
    <n v="22513"/>
    <m/>
    <n v="433"/>
    <n v="67750"/>
    <n v="5998240"/>
    <m/>
    <n v="539294"/>
    <n v="658868"/>
    <n v="35859"/>
    <n v="4012250"/>
    <n v="11244511"/>
    <n v="1113921"/>
    <n v="4140641"/>
    <m/>
    <n v="5989949"/>
    <n v="11244511"/>
    <n v="4734662"/>
    <m/>
    <m/>
    <m/>
    <n v="0"/>
    <m/>
    <n v="1270543"/>
    <n v="703429"/>
    <n v="1973972"/>
    <n v="-1434678"/>
    <m/>
    <m/>
    <m/>
    <m/>
    <m/>
    <s v="-0.09"/>
    <n v="-100252.89"/>
    <n v="1788"/>
    <n v="0"/>
    <n v="12487"/>
    <n v="21084"/>
    <n v="76928"/>
    <n v="0"/>
    <n v="0"/>
    <n v="2954"/>
    <m/>
    <n v="3519"/>
    <m/>
    <m/>
    <n v="18149"/>
    <n v="2975"/>
    <n v="5058"/>
    <n v="3742"/>
    <n v="18839"/>
    <n v="167523"/>
    <n v="0"/>
    <n v="0"/>
    <n v="0"/>
    <n v="941"/>
    <n v="0"/>
    <n v="0"/>
    <n v="941"/>
    <n v="157418"/>
    <n v="0"/>
    <n v="796853"/>
    <n v="940488"/>
    <n v="1977572"/>
    <n v="0"/>
    <n v="0"/>
    <n v="152758"/>
    <m/>
    <n v="120246"/>
    <m/>
    <m/>
    <n v="412382"/>
    <n v="87332"/>
    <n v="102881"/>
    <n v="209229"/>
    <n v="718899"/>
    <n v="5676058"/>
    <n v="0"/>
    <n v="0"/>
    <n v="0"/>
    <n v="24192"/>
    <n v="0"/>
    <n v="0"/>
    <n v="24192"/>
    <m/>
    <x v="0"/>
    <x v="0"/>
    <m/>
    <m/>
    <m/>
    <m/>
    <x v="0"/>
    <x v="0"/>
    <m/>
    <m/>
    <m/>
    <n v="108"/>
    <n v="161"/>
    <n v="69"/>
    <n v="76"/>
    <n v="111"/>
    <n v="56"/>
    <n v="52"/>
    <n v="71"/>
    <n v="39"/>
    <n v="1"/>
    <n v="0"/>
    <n v="0"/>
    <n v="0"/>
    <n v="1"/>
    <n v="0"/>
    <n v="1"/>
    <n v="0"/>
    <n v="0"/>
    <n v="0"/>
    <n v="0"/>
    <n v="0"/>
    <n v="0"/>
    <n v="0"/>
    <n v="0"/>
    <n v="1"/>
    <n v="0"/>
    <n v="0"/>
    <n v="0"/>
    <n v="0"/>
  </r>
  <r>
    <n v="206450798"/>
    <x v="978"/>
    <d v="2024-01-01T00:00:00"/>
    <d v="2024-12-31T00:00:00"/>
    <n v="366"/>
    <s v="In Process"/>
    <x v="0"/>
    <x v="38"/>
    <x v="0"/>
    <x v="0"/>
    <s v="01 - Northern California"/>
    <x v="100"/>
    <s v="530-241-6756"/>
    <s v="1836 GOLD STREET"/>
    <s v="REDDING"/>
    <s v="96001"/>
    <s v="1184167991"/>
    <s v="WES FRANKS"/>
    <s v="Yes"/>
    <s v="WEST HARBOR HEALTHCARE"/>
    <n v="89"/>
    <n v="89"/>
    <x v="2"/>
    <n v="32574"/>
    <n v="27013"/>
    <n v="187.36"/>
    <n v="307"/>
    <n v="295"/>
    <n v="6466"/>
    <n v="925"/>
    <n v="850"/>
    <n v="16311"/>
    <m/>
    <n v="1913"/>
    <n v="57"/>
    <n v="491"/>
    <x v="0"/>
    <n v="27013"/>
    <m/>
    <m/>
    <m/>
    <m/>
    <m/>
    <m/>
    <m/>
    <m/>
    <n v="11444380"/>
    <n v="2690211"/>
    <n v="869831"/>
    <n v="918"/>
    <n v="13265678"/>
    <n v="12483456"/>
    <n v="782222"/>
    <n v="-1131"/>
    <m/>
    <m/>
    <n v="781091"/>
    <n v="3826923"/>
    <n v="370000"/>
    <n v="262650"/>
    <n v="5995729"/>
    <m/>
    <n v="765200"/>
    <n v="31780"/>
    <n v="192098"/>
    <n v="11444380"/>
    <m/>
    <m/>
    <m/>
    <m/>
    <m/>
    <m/>
    <m/>
    <m/>
    <n v="2062208"/>
    <m/>
    <n v="86735"/>
    <m/>
    <n v="1262"/>
    <m/>
    <n v="306168"/>
    <m/>
    <m/>
    <m/>
    <n v="179378"/>
    <m/>
    <n v="3979"/>
    <m/>
    <n v="50481"/>
    <m/>
    <n v="6384"/>
    <n v="12006"/>
    <n v="794307"/>
    <n v="528690"/>
    <n v="638063"/>
    <n v="315407"/>
    <n v="333698"/>
    <n v="22201"/>
    <m/>
    <n v="39455"/>
    <m/>
    <m/>
    <m/>
    <m/>
    <m/>
    <m/>
    <m/>
    <m/>
    <m/>
    <m/>
    <m/>
    <m/>
    <m/>
    <m/>
    <m/>
    <m/>
    <m/>
    <m/>
    <m/>
    <m/>
    <m/>
    <m/>
    <m/>
    <m/>
    <m/>
    <m/>
    <m/>
    <m/>
    <m/>
    <m/>
    <m/>
    <m/>
    <n v="92578"/>
    <m/>
    <n v="239698"/>
    <m/>
    <n v="15810"/>
    <m/>
    <n v="112723"/>
    <m/>
    <m/>
    <m/>
    <n v="499659"/>
    <m/>
    <n v="-90637"/>
    <m/>
    <m/>
    <m/>
    <m/>
    <m/>
    <m/>
    <m/>
    <m/>
    <m/>
    <m/>
    <m/>
    <m/>
    <m/>
    <m/>
    <m/>
    <m/>
    <m/>
    <n v="4338849"/>
    <n v="1106175"/>
    <n v="7038432"/>
    <n v="14842"/>
    <n v="4846858"/>
    <m/>
    <m/>
    <m/>
    <m/>
    <m/>
    <m/>
    <m/>
    <m/>
    <n v="2132"/>
    <n v="16534"/>
    <n v="591438"/>
    <m/>
    <n v="466777"/>
    <n v="173619"/>
    <n v="253369"/>
    <n v="12768"/>
    <m/>
    <n v="44973"/>
    <n v="323559"/>
    <n v="188477"/>
    <n v="115441"/>
    <n v="916345"/>
    <n v="69095"/>
    <n v="198951"/>
    <n v="103060"/>
    <n v="3122114"/>
    <n v="106990"/>
    <n v="797102"/>
    <n v="28419"/>
    <n v="30228"/>
    <m/>
    <n v="8845"/>
    <n v="66362"/>
    <n v="2622341"/>
    <m/>
    <n v="768932"/>
    <n v="84516"/>
    <n v="3659333"/>
    <m/>
    <n v="7135122"/>
    <n v="2286878"/>
    <m/>
    <m/>
    <n v="4848244"/>
    <n v="7135122"/>
    <m/>
    <n v="3454259"/>
    <n v="463066"/>
    <m/>
    <n v="0"/>
    <m/>
    <n v="783929"/>
    <n v="506822"/>
    <n v="1290751"/>
    <n v="-521819"/>
    <m/>
    <m/>
    <m/>
    <m/>
    <m/>
    <s v="0.47"/>
    <n v="1074832.6599999999"/>
    <n v="2284"/>
    <n v="0"/>
    <n v="4194"/>
    <n v="29478"/>
    <n v="63894"/>
    <n v="502"/>
    <n v="0"/>
    <n v="2038"/>
    <m/>
    <n v="2069"/>
    <m/>
    <m/>
    <n v="20766"/>
    <n v="1607"/>
    <n v="7448"/>
    <n v="2029"/>
    <n v="10419"/>
    <n v="146728"/>
    <n v="0"/>
    <n v="119"/>
    <n v="4512"/>
    <n v="11599"/>
    <n v="0"/>
    <n v="0"/>
    <n v="16230"/>
    <n v="197683"/>
    <n v="0"/>
    <n v="202674"/>
    <n v="1046754"/>
    <n v="1387287"/>
    <n v="27950"/>
    <n v="0"/>
    <n v="78469"/>
    <m/>
    <n v="57041"/>
    <m/>
    <m/>
    <n v="400262"/>
    <n v="57545"/>
    <n v="155647"/>
    <n v="84095"/>
    <n v="643442"/>
    <n v="4338849"/>
    <n v="0"/>
    <n v="9413"/>
    <n v="304619"/>
    <n v="517094"/>
    <n v="0"/>
    <n v="0"/>
    <n v="831126"/>
    <m/>
    <x v="0"/>
    <x v="0"/>
    <m/>
    <m/>
    <m/>
    <m/>
    <x v="0"/>
    <x v="0"/>
    <m/>
    <m/>
    <m/>
    <n v="102"/>
    <n v="231"/>
    <n v="50"/>
    <n v="74"/>
    <n v="172"/>
    <n v="39"/>
    <n v="47"/>
    <n v="113"/>
    <n v="22"/>
    <n v="1"/>
    <n v="0"/>
    <n v="0"/>
    <n v="0"/>
    <n v="1"/>
    <n v="0"/>
    <n v="1"/>
    <n v="0"/>
    <n v="0"/>
    <n v="0"/>
    <n v="0"/>
    <n v="0"/>
    <n v="0"/>
    <n v="0"/>
    <n v="0"/>
    <n v="1"/>
    <n v="0"/>
    <n v="0"/>
    <n v="0"/>
    <n v="0"/>
  </r>
  <r>
    <n v="206450841"/>
    <x v="979"/>
    <d v="2023-10-11T00:00:00"/>
    <d v="2024-05-31T00:00:00"/>
    <n v="234"/>
    <s v="In Process"/>
    <x v="0"/>
    <x v="38"/>
    <x v="0"/>
    <x v="0"/>
    <s v="01 - Northern California"/>
    <x v="100"/>
    <s v="530-246-0600"/>
    <s v="2490 COURT STREET"/>
    <s v="REDDING"/>
    <s v="96001"/>
    <s v="1487790937"/>
    <s v="JACOB STEVENS"/>
    <s v="Yes"/>
    <m/>
    <n v="113"/>
    <n v="113"/>
    <x v="0"/>
    <n v="26442"/>
    <n v="18865"/>
    <n v="71.34"/>
    <n v="191"/>
    <n v="170"/>
    <n v="4359"/>
    <m/>
    <n v="404"/>
    <n v="13734"/>
    <n v="101"/>
    <m/>
    <n v="33"/>
    <n v="234"/>
    <x v="0"/>
    <n v="18865"/>
    <m/>
    <m/>
    <m/>
    <m/>
    <m/>
    <m/>
    <m/>
    <m/>
    <n v="9563930"/>
    <n v="3106568"/>
    <n v="3801428"/>
    <m/>
    <n v="8869070"/>
    <n v="9387114"/>
    <n v="-518044"/>
    <n v="114676"/>
    <n v="800"/>
    <m/>
    <n v="-404168"/>
    <n v="3923274"/>
    <m/>
    <n v="143709"/>
    <n v="5311098"/>
    <n v="90900"/>
    <m/>
    <n v="11645"/>
    <n v="83304"/>
    <n v="9563930"/>
    <m/>
    <m/>
    <m/>
    <m/>
    <m/>
    <m/>
    <m/>
    <m/>
    <n v="2784624"/>
    <m/>
    <m/>
    <m/>
    <n v="9897"/>
    <m/>
    <n v="207041"/>
    <m/>
    <n v="69743"/>
    <m/>
    <m/>
    <m/>
    <n v="458"/>
    <m/>
    <n v="34805"/>
    <m/>
    <n v="1492"/>
    <n v="42541"/>
    <n v="1002060"/>
    <n v="0"/>
    <n v="794161"/>
    <n v="492204"/>
    <n v="462840"/>
    <n v="143224"/>
    <m/>
    <n v="168046"/>
    <m/>
    <m/>
    <m/>
    <m/>
    <m/>
    <m/>
    <m/>
    <m/>
    <m/>
    <m/>
    <m/>
    <m/>
    <m/>
    <m/>
    <m/>
    <m/>
    <m/>
    <m/>
    <m/>
    <m/>
    <m/>
    <m/>
    <m/>
    <m/>
    <m/>
    <m/>
    <m/>
    <m/>
    <m/>
    <m/>
    <m/>
    <m/>
    <n v="2420340"/>
    <m/>
    <m/>
    <m/>
    <n v="23299"/>
    <m/>
    <n v="1296937"/>
    <m/>
    <n v="60727"/>
    <m/>
    <m/>
    <m/>
    <n v="125"/>
    <m/>
    <m/>
    <m/>
    <m/>
    <m/>
    <m/>
    <m/>
    <m/>
    <m/>
    <m/>
    <m/>
    <m/>
    <m/>
    <m/>
    <m/>
    <m/>
    <m/>
    <n v="3393282"/>
    <n v="1022543"/>
    <n v="4971289"/>
    <n v="160686"/>
    <n v="4579368"/>
    <m/>
    <m/>
    <m/>
    <m/>
    <m/>
    <m/>
    <m/>
    <m/>
    <n v="546"/>
    <n v="22906"/>
    <n v="169918"/>
    <m/>
    <n v="187171"/>
    <n v="91820"/>
    <n v="198962"/>
    <n v="14490"/>
    <m/>
    <n v="89059"/>
    <n v="435424"/>
    <n v="143556"/>
    <n v="70336"/>
    <n v="596155"/>
    <n v="54737"/>
    <n v="61208"/>
    <n v="102294"/>
    <n v="1705157"/>
    <n v="50017"/>
    <n v="626822"/>
    <n v="18127"/>
    <n v="19501"/>
    <m/>
    <n v="2562"/>
    <n v="146978"/>
    <n v="5639556"/>
    <m/>
    <n v="651086"/>
    <n v="24082"/>
    <n v="5915899"/>
    <m/>
    <n v="12230623"/>
    <n v="9168025"/>
    <m/>
    <m/>
    <n v="3062598"/>
    <n v="12230623"/>
    <n v="37978"/>
    <m/>
    <n v="1875356"/>
    <m/>
    <n v="0"/>
    <m/>
    <n v="704259"/>
    <n v="429354"/>
    <n v="1133613"/>
    <n v="-482527"/>
    <m/>
    <m/>
    <m/>
    <m/>
    <m/>
    <s v="0.04"/>
    <n v="366721"/>
    <n v="1283"/>
    <n v="0"/>
    <n v="7075"/>
    <n v="19332"/>
    <n v="27460"/>
    <n v="0"/>
    <n v="0"/>
    <n v="2722"/>
    <n v="5785"/>
    <n v="2347"/>
    <n v="4891"/>
    <n v="2514"/>
    <n v="13945"/>
    <n v="1562"/>
    <n v="2331"/>
    <n v="1678"/>
    <n v="8270"/>
    <n v="101195"/>
    <n v="0"/>
    <n v="0"/>
    <n v="3889"/>
    <n v="21089"/>
    <n v="0"/>
    <n v="0"/>
    <n v="24978"/>
    <n v="94145"/>
    <n v="0"/>
    <n v="443407"/>
    <n v="775602"/>
    <n v="676111"/>
    <n v="0"/>
    <n v="0"/>
    <n v="141179"/>
    <n v="293959"/>
    <n v="71256"/>
    <n v="88282"/>
    <n v="46920"/>
    <n v="312349"/>
    <n v="40525"/>
    <n v="45735"/>
    <n v="68509"/>
    <n v="295303"/>
    <n v="3393282"/>
    <n v="0"/>
    <n v="0"/>
    <n v="275509"/>
    <n v="1000123"/>
    <n v="0"/>
    <n v="0"/>
    <n v="1275632"/>
    <m/>
    <x v="0"/>
    <x v="0"/>
    <m/>
    <m/>
    <n v="5785"/>
    <m/>
    <x v="0"/>
    <x v="0"/>
    <m/>
    <m/>
    <n v="293959"/>
    <n v="146"/>
    <n v="214"/>
    <n v="104"/>
    <n v="87"/>
    <n v="134"/>
    <n v="62"/>
    <n v="49"/>
    <n v="74"/>
    <n v="35"/>
    <n v="1"/>
    <n v="0"/>
    <n v="0"/>
    <n v="0"/>
    <n v="0"/>
    <n v="1"/>
    <n v="1"/>
    <n v="0"/>
    <n v="0"/>
    <n v="0"/>
    <n v="0"/>
    <n v="0"/>
    <n v="0"/>
    <n v="0"/>
    <n v="0"/>
    <n v="1"/>
    <n v="0"/>
    <n v="0"/>
    <n v="0"/>
    <n v="0"/>
  </r>
  <r>
    <n v="206451017"/>
    <x v="980"/>
    <d v="2024-01-01T00:00:00"/>
    <d v="2024-12-31T00:00:00"/>
    <n v="366"/>
    <s v="In Process"/>
    <x v="0"/>
    <x v="38"/>
    <x v="0"/>
    <x v="0"/>
    <s v="01 - Northern California"/>
    <x v="100"/>
    <s v="530-222-3630"/>
    <s v="3550 CHURN CREEK ROAD"/>
    <s v="REDDING"/>
    <s v="96002"/>
    <s v="ZZR06222F"/>
    <s v="ROSE HERVAGAULT"/>
    <s v="Yes"/>
    <s v="MARQUIS COMPANIES 1, INC."/>
    <n v="180"/>
    <n v="180"/>
    <x v="0"/>
    <n v="65880"/>
    <n v="41456"/>
    <n v="141.30000000000001"/>
    <n v="576"/>
    <n v="546"/>
    <n v="12380"/>
    <m/>
    <n v="955"/>
    <n v="25128"/>
    <m/>
    <m/>
    <n v="1049"/>
    <n v="1944"/>
    <x v="0"/>
    <n v="41456"/>
    <m/>
    <m/>
    <m/>
    <m/>
    <m/>
    <m/>
    <m/>
    <m/>
    <n v="21277165"/>
    <n v="11201199"/>
    <n v="10827158"/>
    <n v="182916"/>
    <n v="21834122"/>
    <n v="21610044"/>
    <n v="224078"/>
    <n v="359"/>
    <m/>
    <m/>
    <n v="224437"/>
    <n v="10052749"/>
    <m/>
    <n v="460506"/>
    <n v="9328267"/>
    <m/>
    <m/>
    <n v="411351"/>
    <n v="1024292"/>
    <n v="21277165"/>
    <m/>
    <m/>
    <m/>
    <m/>
    <m/>
    <m/>
    <m/>
    <m/>
    <n v="10150865"/>
    <m/>
    <m/>
    <m/>
    <n v="139766"/>
    <m/>
    <m/>
    <m/>
    <m/>
    <m/>
    <m/>
    <m/>
    <n v="6229"/>
    <m/>
    <n v="891464"/>
    <n v="12875"/>
    <n v="164883"/>
    <n v="150855"/>
    <n v="3625375"/>
    <n v="0"/>
    <n v="1442875"/>
    <n v="342250"/>
    <n v="4948631"/>
    <n v="181901"/>
    <m/>
    <n v="344429"/>
    <m/>
    <m/>
    <m/>
    <m/>
    <m/>
    <m/>
    <m/>
    <m/>
    <m/>
    <m/>
    <m/>
    <m/>
    <m/>
    <m/>
    <m/>
    <m/>
    <n v="-1"/>
    <m/>
    <m/>
    <m/>
    <m/>
    <m/>
    <m/>
    <m/>
    <m/>
    <m/>
    <m/>
    <m/>
    <m/>
    <m/>
    <m/>
    <m/>
    <n v="9748880"/>
    <n v="482213"/>
    <m/>
    <m/>
    <n v="-312809"/>
    <m/>
    <m/>
    <m/>
    <m/>
    <m/>
    <m/>
    <m/>
    <n v="900240"/>
    <n v="8635"/>
    <m/>
    <m/>
    <m/>
    <m/>
    <m/>
    <m/>
    <m/>
    <m/>
    <m/>
    <m/>
    <m/>
    <m/>
    <m/>
    <m/>
    <m/>
    <m/>
    <n v="7992413"/>
    <n v="2624996"/>
    <n v="10992635"/>
    <n v="357937"/>
    <n v="9937435"/>
    <m/>
    <m/>
    <m/>
    <m/>
    <m/>
    <m/>
    <m/>
    <m/>
    <n v="228197"/>
    <n v="94887"/>
    <n v="766125"/>
    <m/>
    <n v="302780"/>
    <n v="48774"/>
    <n v="1027789"/>
    <n v="41181"/>
    <m/>
    <n v="134547"/>
    <n v="619689"/>
    <n v="540551"/>
    <n v="176833"/>
    <n v="1469463"/>
    <n v="303098"/>
    <n v="164947"/>
    <n v="44143"/>
    <n v="3793101"/>
    <n v="325635"/>
    <n v="1399981"/>
    <n v="69001"/>
    <n v="53459"/>
    <n v="295"/>
    <m/>
    <n v="68133"/>
    <n v="14544415"/>
    <m/>
    <n v="1616567"/>
    <m/>
    <n v="226423"/>
    <m/>
    <n v="16387405"/>
    <n v="3891736"/>
    <m/>
    <m/>
    <n v="12495669"/>
    <n v="16387405"/>
    <m/>
    <m/>
    <m/>
    <m/>
    <n v="5072"/>
    <m/>
    <n v="4095623"/>
    <n v="1357037"/>
    <n v="5457732"/>
    <n v="-3841165"/>
    <m/>
    <m/>
    <m/>
    <m/>
    <m/>
    <s v="2.93"/>
    <n v="11402786.48"/>
    <n v="2081"/>
    <n v="0"/>
    <n v="20355"/>
    <n v="48985"/>
    <n v="94653"/>
    <n v="0"/>
    <n v="0"/>
    <n v="0"/>
    <m/>
    <n v="5179"/>
    <n v="18302"/>
    <n v="5784"/>
    <n v="29773"/>
    <n v="5982"/>
    <n v="5506"/>
    <n v="1156"/>
    <n v="20108"/>
    <n v="257864"/>
    <n v="0"/>
    <n v="897"/>
    <n v="10770"/>
    <n v="27866"/>
    <n v="0"/>
    <n v="0"/>
    <n v="39533"/>
    <n v="199521"/>
    <n v="0"/>
    <n v="1068185"/>
    <n v="1920718"/>
    <n v="2366379"/>
    <n v="0"/>
    <n v="0"/>
    <n v="0"/>
    <m/>
    <n v="129059"/>
    <n v="371364"/>
    <n v="111673"/>
    <n v="720867"/>
    <n v="193335"/>
    <n v="117408"/>
    <n v="35905"/>
    <n v="757999"/>
    <n v="7992413"/>
    <n v="0"/>
    <n v="79760"/>
    <n v="781716"/>
    <n v="1448301"/>
    <n v="0"/>
    <n v="0"/>
    <n v="2309777"/>
    <m/>
    <x v="0"/>
    <x v="0"/>
    <m/>
    <m/>
    <m/>
    <m/>
    <x v="0"/>
    <x v="0"/>
    <m/>
    <m/>
    <m/>
    <n v="151"/>
    <n v="221"/>
    <n v="130"/>
    <n v="96"/>
    <n v="157"/>
    <n v="80"/>
    <n v="53"/>
    <n v="89"/>
    <n v="39"/>
    <n v="1"/>
    <n v="0"/>
    <n v="0"/>
    <n v="0"/>
    <n v="0"/>
    <n v="1"/>
    <n v="1"/>
    <n v="0"/>
    <n v="0"/>
    <n v="0"/>
    <n v="0"/>
    <n v="0"/>
    <n v="0"/>
    <n v="0"/>
    <n v="0"/>
    <n v="1"/>
    <n v="0"/>
    <n v="0"/>
    <n v="0"/>
    <n v="0"/>
  </r>
  <r>
    <n v="206452301"/>
    <x v="981"/>
    <d v="2024-01-01T00:00:00"/>
    <d v="2024-12-31T00:00:00"/>
    <n v="366"/>
    <s v="In Process"/>
    <x v="0"/>
    <x v="38"/>
    <x v="0"/>
    <x v="0"/>
    <s v="01 - Northern California"/>
    <x v="100"/>
    <s v="530-365-0025"/>
    <s v="3300 FRANKLIN STREET"/>
    <s v="ANDERSON"/>
    <s v="96007-0000"/>
    <s v="LTC55147G"/>
    <s v="GREG HOLLINGSWORTH"/>
    <s v="Yes"/>
    <m/>
    <n v="143"/>
    <n v="143"/>
    <x v="0"/>
    <n v="52338"/>
    <n v="41864"/>
    <n v="187.66"/>
    <n v="660"/>
    <n v="658"/>
    <n v="13243"/>
    <n v="4569"/>
    <n v="1243"/>
    <n v="21990"/>
    <n v="192"/>
    <n v="136"/>
    <n v="118"/>
    <n v="373"/>
    <x v="0"/>
    <n v="41864"/>
    <m/>
    <m/>
    <m/>
    <m/>
    <m/>
    <m/>
    <m/>
    <m/>
    <n v="37089995"/>
    <n v="6830523"/>
    <n v="16405741"/>
    <n v="1993"/>
    <n v="27516770"/>
    <n v="24825659"/>
    <n v="2691111"/>
    <n v="2"/>
    <m/>
    <m/>
    <n v="2691113"/>
    <n v="16553750"/>
    <n v="5711250"/>
    <n v="745800"/>
    <n v="13194000"/>
    <n v="240000"/>
    <n v="170000"/>
    <n v="70800"/>
    <n v="404395"/>
    <n v="37089995"/>
    <m/>
    <m/>
    <m/>
    <m/>
    <m/>
    <m/>
    <m/>
    <m/>
    <n v="5113124"/>
    <m/>
    <n v="1544644"/>
    <m/>
    <n v="15086"/>
    <m/>
    <n v="32178"/>
    <m/>
    <n v="59841"/>
    <m/>
    <n v="46694"/>
    <m/>
    <n v="2025"/>
    <m/>
    <n v="16931"/>
    <m/>
    <n v="23644"/>
    <n v="0"/>
    <n v="3083750"/>
    <n v="0"/>
    <n v="1462900"/>
    <n v="463050"/>
    <n v="1423668"/>
    <n v="98911"/>
    <m/>
    <n v="274600"/>
    <m/>
    <m/>
    <m/>
    <m/>
    <m/>
    <m/>
    <m/>
    <m/>
    <m/>
    <m/>
    <m/>
    <m/>
    <m/>
    <m/>
    <m/>
    <m/>
    <m/>
    <m/>
    <m/>
    <m/>
    <m/>
    <m/>
    <m/>
    <m/>
    <m/>
    <m/>
    <m/>
    <m/>
    <n v="1263"/>
    <m/>
    <m/>
    <m/>
    <n v="8785493"/>
    <m/>
    <n v="3038499"/>
    <m/>
    <n v="-111955"/>
    <m/>
    <n v="4289847"/>
    <m/>
    <n v="103423"/>
    <m/>
    <n v="117050"/>
    <m/>
    <n v="182121"/>
    <m/>
    <m/>
    <m/>
    <m/>
    <m/>
    <m/>
    <m/>
    <m/>
    <m/>
    <m/>
    <m/>
    <m/>
    <m/>
    <m/>
    <m/>
    <m/>
    <m/>
    <n v="10056521"/>
    <n v="2778574"/>
    <n v="11990564"/>
    <n v="244264"/>
    <n v="9478747"/>
    <m/>
    <m/>
    <m/>
    <m/>
    <m/>
    <m/>
    <m/>
    <m/>
    <n v="199"/>
    <m/>
    <n v="1401161"/>
    <n v="131244"/>
    <n v="655018"/>
    <n v="206333"/>
    <n v="830465"/>
    <n v="48351"/>
    <m/>
    <n v="404222"/>
    <n v="846465"/>
    <n v="631875"/>
    <n v="275204"/>
    <n v="1613658"/>
    <n v="208333"/>
    <n v="215480"/>
    <n v="146465"/>
    <n v="5921843"/>
    <n v="121665"/>
    <n v="1368051"/>
    <n v="62414"/>
    <n v="177928"/>
    <m/>
    <n v="19490"/>
    <n v="61048"/>
    <n v="11313458"/>
    <m/>
    <n v="948767"/>
    <n v="19844"/>
    <m/>
    <n v="140000"/>
    <n v="12422069"/>
    <n v="2432118"/>
    <m/>
    <m/>
    <n v="9989951"/>
    <n v="12422069"/>
    <n v="6892912"/>
    <m/>
    <m/>
    <m/>
    <n v="0"/>
    <m/>
    <n v="591732"/>
    <n v="606563"/>
    <n v="1198295"/>
    <n v="-249528"/>
    <m/>
    <m/>
    <m/>
    <m/>
    <m/>
    <s v="0.00"/>
    <n v="0"/>
    <n v="2014"/>
    <n v="0"/>
    <n v="17801"/>
    <n v="68652"/>
    <n v="107695"/>
    <n v="0"/>
    <n v="0"/>
    <n v="0"/>
    <n v="1544"/>
    <n v="5977"/>
    <n v="23708"/>
    <n v="9223"/>
    <n v="36907"/>
    <n v="5634"/>
    <n v="5748"/>
    <n v="1990"/>
    <n v="24608"/>
    <n v="311501"/>
    <n v="0"/>
    <n v="32"/>
    <n v="949"/>
    <n v="521"/>
    <n v="0"/>
    <n v="0"/>
    <n v="1502"/>
    <n v="205623"/>
    <n v="0"/>
    <n v="1038961"/>
    <n v="2722143"/>
    <n v="2563449"/>
    <n v="0"/>
    <n v="0"/>
    <n v="0"/>
    <n v="108516"/>
    <n v="157309"/>
    <n v="426391"/>
    <n v="159171"/>
    <n v="840474"/>
    <n v="159204"/>
    <n v="119893"/>
    <n v="108864"/>
    <n v="1446523"/>
    <n v="10056521"/>
    <n v="0"/>
    <n v="2953"/>
    <n v="66801"/>
    <n v="22224"/>
    <n v="0"/>
    <n v="0"/>
    <n v="91978"/>
    <m/>
    <x v="0"/>
    <x v="0"/>
    <m/>
    <m/>
    <n v="1544"/>
    <m/>
    <x v="0"/>
    <x v="0"/>
    <m/>
    <m/>
    <n v="108516"/>
    <n v="183"/>
    <n v="326"/>
    <n v="110"/>
    <n v="121"/>
    <n v="231"/>
    <n v="61"/>
    <n v="73"/>
    <n v="151"/>
    <n v="31"/>
    <n v="1"/>
    <n v="0"/>
    <n v="0"/>
    <n v="0"/>
    <n v="0"/>
    <n v="1"/>
    <n v="1"/>
    <n v="0"/>
    <n v="0"/>
    <n v="0"/>
    <n v="0"/>
    <n v="0"/>
    <n v="0"/>
    <n v="0"/>
    <n v="0"/>
    <n v="1"/>
    <n v="0"/>
    <n v="0"/>
    <n v="0"/>
    <n v="0"/>
  </r>
  <r>
    <n v="206454001"/>
    <x v="982"/>
    <d v="2024-01-01T00:00:00"/>
    <d v="2024-12-31T00:00:00"/>
    <n v="366"/>
    <s v="In Process"/>
    <x v="0"/>
    <x v="38"/>
    <x v="0"/>
    <x v="0"/>
    <s v="01 - Northern California"/>
    <x v="100"/>
    <s v="530-221-0976"/>
    <s v="3062 CHURN CREEK ROAD"/>
    <s v="REDDING"/>
    <s v="96002-0000"/>
    <s v="1194743088"/>
    <s v="MATT YARWOOD"/>
    <s v="Yes"/>
    <s v="CRESTWOOD BEHAVIORAL HEALTH, INC."/>
    <n v="99"/>
    <n v="99"/>
    <x v="2"/>
    <n v="36234"/>
    <n v="33828"/>
    <n v="93.36"/>
    <n v="42"/>
    <n v="39"/>
    <m/>
    <m/>
    <n v="13032"/>
    <m/>
    <m/>
    <m/>
    <m/>
    <n v="20796"/>
    <x v="3"/>
    <m/>
    <m/>
    <n v="33828"/>
    <m/>
    <m/>
    <m/>
    <m/>
    <m/>
    <m/>
    <n v="9560672"/>
    <n v="5837"/>
    <n v="-1455848"/>
    <n v="22913"/>
    <n v="11045270"/>
    <n v="10379633"/>
    <n v="665637"/>
    <n v="45"/>
    <m/>
    <m/>
    <n v="665682"/>
    <m/>
    <m/>
    <n v="3680940"/>
    <m/>
    <m/>
    <m/>
    <m/>
    <n v="5879732"/>
    <m/>
    <m/>
    <n v="9560672"/>
    <m/>
    <m/>
    <m/>
    <m/>
    <m/>
    <m/>
    <m/>
    <m/>
    <m/>
    <m/>
    <n v="2261"/>
    <m/>
    <m/>
    <m/>
    <m/>
    <m/>
    <m/>
    <m/>
    <m/>
    <m/>
    <n v="3576"/>
    <m/>
    <n v="786"/>
    <n v="0"/>
    <n v="0"/>
    <n v="0"/>
    <n v="0"/>
    <n v="0"/>
    <n v="3106"/>
    <n v="1345"/>
    <m/>
    <n v="600"/>
    <m/>
    <m/>
    <m/>
    <m/>
    <m/>
    <m/>
    <m/>
    <m/>
    <m/>
    <m/>
    <m/>
    <m/>
    <m/>
    <m/>
    <m/>
    <m/>
    <m/>
    <m/>
    <m/>
    <m/>
    <m/>
    <m/>
    <m/>
    <m/>
    <m/>
    <m/>
    <m/>
    <m/>
    <m/>
    <m/>
    <m/>
    <m/>
    <m/>
    <m/>
    <m/>
    <m/>
    <n v="-1719825"/>
    <m/>
    <m/>
    <m/>
    <m/>
    <m/>
    <m/>
    <m/>
    <n v="263977"/>
    <m/>
    <m/>
    <m/>
    <m/>
    <m/>
    <m/>
    <m/>
    <m/>
    <m/>
    <m/>
    <m/>
    <m/>
    <m/>
    <m/>
    <m/>
    <m/>
    <m/>
    <n v="4609202"/>
    <n v="2550224"/>
    <n v="3220207"/>
    <n v="124900"/>
    <m/>
    <m/>
    <n v="5194099"/>
    <m/>
    <m/>
    <m/>
    <m/>
    <m/>
    <m/>
    <n v="2424"/>
    <m/>
    <m/>
    <m/>
    <m/>
    <m/>
    <n v="26554"/>
    <n v="1085"/>
    <m/>
    <n v="9206"/>
    <n v="563191"/>
    <n v="588129"/>
    <n v="34998"/>
    <n v="1193254"/>
    <m/>
    <n v="58662"/>
    <n v="33924"/>
    <n v="1735269"/>
    <n v="197186"/>
    <n v="637114"/>
    <n v="47825"/>
    <n v="20668"/>
    <m/>
    <n v="36045"/>
    <m/>
    <n v="1287522"/>
    <m/>
    <n v="1311177"/>
    <m/>
    <m/>
    <m/>
    <n v="2598699"/>
    <n v="2729899"/>
    <m/>
    <m/>
    <n v="-131200"/>
    <n v="2598699"/>
    <m/>
    <m/>
    <n v="519710"/>
    <m/>
    <n v="0"/>
    <m/>
    <n v="2047774"/>
    <n v="938365"/>
    <n v="2986139"/>
    <n v="-1674962"/>
    <m/>
    <m/>
    <m/>
    <m/>
    <m/>
    <n v="0"/>
    <n v="0"/>
    <n v="1028"/>
    <n v="0"/>
    <n v="36865"/>
    <n v="33839"/>
    <n v="36239"/>
    <n v="0"/>
    <n v="13192"/>
    <n v="0"/>
    <m/>
    <n v="5445"/>
    <n v="17094"/>
    <m/>
    <n v="20975"/>
    <m/>
    <n v="1529"/>
    <n v="464"/>
    <n v="10406"/>
    <n v="177076"/>
    <n v="0"/>
    <n v="0"/>
    <n v="0"/>
    <n v="0"/>
    <n v="0"/>
    <n v="0"/>
    <n v="0"/>
    <n v="67775"/>
    <n v="0"/>
    <n v="1023924"/>
    <n v="1082855"/>
    <n v="802383"/>
    <n v="0"/>
    <n v="245556"/>
    <n v="0"/>
    <m/>
    <n v="145523"/>
    <n v="354954"/>
    <m/>
    <n v="471525"/>
    <m/>
    <n v="35553"/>
    <n v="17140"/>
    <n v="362014"/>
    <n v="4609202"/>
    <n v="0"/>
    <n v="0"/>
    <n v="0"/>
    <n v="0"/>
    <n v="0"/>
    <n v="0"/>
    <n v="0"/>
    <m/>
    <x v="0"/>
    <x v="0"/>
    <m/>
    <m/>
    <m/>
    <m/>
    <x v="0"/>
    <x v="0"/>
    <m/>
    <m/>
    <m/>
    <n v="99"/>
    <n v="149"/>
    <n v="75"/>
    <n v="60"/>
    <n v="93"/>
    <n v="46"/>
    <n v="28"/>
    <n v="39"/>
    <n v="14"/>
    <n v="1"/>
    <n v="0"/>
    <n v="0"/>
    <n v="0"/>
    <n v="1"/>
    <n v="0"/>
    <n v="0"/>
    <n v="0"/>
    <n v="1"/>
    <n v="0"/>
    <n v="0"/>
    <n v="0"/>
    <n v="0"/>
    <n v="0"/>
    <n v="0"/>
    <n v="1"/>
    <n v="0"/>
    <n v="0"/>
    <n v="0"/>
    <n v="0"/>
  </r>
  <r>
    <n v="206454002"/>
    <x v="983"/>
    <d v="2024-01-01T00:00:00"/>
    <d v="2024-12-31T00:00:00"/>
    <n v="366"/>
    <s v="In Process"/>
    <x v="0"/>
    <x v="38"/>
    <x v="0"/>
    <x v="0"/>
    <s v="01 - Northern California"/>
    <x v="100"/>
    <s v="530-222-2273"/>
    <s v="201 HARTNELL AVENUE"/>
    <s v="REDDING"/>
    <s v="96002-0000"/>
    <s v="LTC55316G"/>
    <s v="DARRELL THOMPSON"/>
    <s v="Yes"/>
    <m/>
    <n v="125"/>
    <n v="125"/>
    <x v="0"/>
    <n v="45750"/>
    <n v="43254"/>
    <n v="220.4"/>
    <n v="606"/>
    <n v="602"/>
    <n v="17129"/>
    <n v="1612"/>
    <n v="846"/>
    <n v="22929"/>
    <n v="55"/>
    <n v="331"/>
    <n v="339"/>
    <n v="13"/>
    <x v="0"/>
    <n v="43254"/>
    <m/>
    <m/>
    <m/>
    <m/>
    <m/>
    <m/>
    <m/>
    <m/>
    <n v="33747173"/>
    <n v="7226628"/>
    <n v="14909639"/>
    <n v="4991"/>
    <n v="26069153"/>
    <n v="23900363"/>
    <n v="2168790"/>
    <n v="-4"/>
    <m/>
    <m/>
    <n v="2168786"/>
    <n v="21411250"/>
    <n v="2015000"/>
    <n v="338400"/>
    <n v="9359223"/>
    <n v="68750"/>
    <n v="413750"/>
    <n v="135600"/>
    <n v="5200"/>
    <n v="33747173"/>
    <m/>
    <m/>
    <m/>
    <m/>
    <m/>
    <m/>
    <m/>
    <m/>
    <n v="6395793"/>
    <m/>
    <n v="686285"/>
    <m/>
    <m/>
    <m/>
    <n v="2196"/>
    <m/>
    <n v="16993"/>
    <m/>
    <n v="125361"/>
    <m/>
    <m/>
    <m/>
    <m/>
    <m/>
    <n v="0"/>
    <n v="0"/>
    <n v="3724975"/>
    <n v="0"/>
    <n v="1474650"/>
    <n v="313650"/>
    <n v="1479513"/>
    <n v="188805"/>
    <m/>
    <n v="45035"/>
    <m/>
    <m/>
    <m/>
    <m/>
    <m/>
    <m/>
    <m/>
    <m/>
    <m/>
    <m/>
    <m/>
    <m/>
    <m/>
    <m/>
    <m/>
    <m/>
    <m/>
    <m/>
    <m/>
    <m/>
    <m/>
    <m/>
    <m/>
    <m/>
    <m/>
    <m/>
    <m/>
    <m/>
    <m/>
    <m/>
    <m/>
    <m/>
    <n v="11982554"/>
    <m/>
    <n v="1461568"/>
    <m/>
    <n v="-311091"/>
    <m/>
    <n v="1406487"/>
    <m/>
    <n v="41525"/>
    <m/>
    <n v="327899"/>
    <m/>
    <n v="697"/>
    <m/>
    <m/>
    <m/>
    <m/>
    <m/>
    <m/>
    <m/>
    <m/>
    <m/>
    <m/>
    <m/>
    <m/>
    <m/>
    <m/>
    <m/>
    <m/>
    <m/>
    <n v="8959319"/>
    <n v="2534696"/>
    <n v="12406348"/>
    <n v="182301"/>
    <n v="9207205"/>
    <m/>
    <m/>
    <m/>
    <m/>
    <m/>
    <m/>
    <m/>
    <m/>
    <n v="8412"/>
    <m/>
    <n v="1750931"/>
    <n v="128907"/>
    <n v="671229"/>
    <n v="86938"/>
    <n v="792013"/>
    <n v="119520"/>
    <m/>
    <n v="283304"/>
    <n v="668778"/>
    <n v="594752"/>
    <n v="101708"/>
    <n v="1416974"/>
    <n v="289198"/>
    <n v="296960"/>
    <n v="115247"/>
    <n v="5143456"/>
    <n v="300881"/>
    <n v="1563201"/>
    <n v="89073"/>
    <n v="170806"/>
    <m/>
    <n v="17037"/>
    <n v="83833"/>
    <n v="7254661"/>
    <m/>
    <n v="2720920"/>
    <n v="12946"/>
    <m/>
    <n v="120000"/>
    <n v="10108527"/>
    <n v="1983146"/>
    <m/>
    <m/>
    <n v="8125381"/>
    <n v="10108527"/>
    <n v="3483059"/>
    <m/>
    <m/>
    <m/>
    <n v="0"/>
    <m/>
    <n v="2755567"/>
    <n v="802727"/>
    <n v="3558294"/>
    <n v="-837374"/>
    <m/>
    <m/>
    <m/>
    <m/>
    <m/>
    <s v="0.01"/>
    <n v="19831.46"/>
    <n v="2017"/>
    <n v="0"/>
    <n v="11397"/>
    <n v="74962"/>
    <n v="97118"/>
    <n v="0"/>
    <n v="0"/>
    <n v="0"/>
    <n v="1991"/>
    <n v="2149"/>
    <n v="18283"/>
    <n v="2824"/>
    <n v="28338"/>
    <n v="6721"/>
    <n v="8929"/>
    <n v="1879"/>
    <n v="25427"/>
    <n v="282035"/>
    <n v="0"/>
    <n v="1081"/>
    <n v="730"/>
    <n v="7127"/>
    <n v="0"/>
    <n v="0"/>
    <n v="8938"/>
    <n v="298539"/>
    <n v="0"/>
    <n v="694001"/>
    <n v="2784287"/>
    <n v="2203847"/>
    <n v="0"/>
    <n v="0"/>
    <n v="0"/>
    <n v="101588"/>
    <n v="61814"/>
    <n v="362393"/>
    <n v="52362"/>
    <n v="652447"/>
    <n v="212130"/>
    <n v="202669"/>
    <n v="79898"/>
    <n v="1253344"/>
    <n v="8959319"/>
    <n v="0"/>
    <n v="96786"/>
    <n v="51888"/>
    <n v="359298"/>
    <n v="0"/>
    <n v="0"/>
    <n v="507972"/>
    <m/>
    <x v="0"/>
    <x v="0"/>
    <m/>
    <m/>
    <n v="1991"/>
    <m/>
    <x v="0"/>
    <x v="0"/>
    <m/>
    <m/>
    <n v="101588"/>
    <n v="159"/>
    <n v="246"/>
    <n v="103"/>
    <n v="109"/>
    <n v="182"/>
    <n v="61"/>
    <n v="61"/>
    <n v="112"/>
    <n v="33"/>
    <n v="1"/>
    <n v="0"/>
    <n v="0"/>
    <n v="0"/>
    <n v="0"/>
    <n v="1"/>
    <n v="1"/>
    <n v="0"/>
    <n v="0"/>
    <n v="0"/>
    <n v="0"/>
    <n v="0"/>
    <n v="0"/>
    <n v="0"/>
    <n v="0"/>
    <n v="1"/>
    <n v="0"/>
    <n v="0"/>
    <n v="0"/>
    <n v="0"/>
  </r>
  <r>
    <n v="206454003"/>
    <x v="984"/>
    <d v="2024-01-01T00:00:00"/>
    <d v="2024-12-31T00:00:00"/>
    <n v="366"/>
    <s v="In Process"/>
    <x v="0"/>
    <x v="38"/>
    <x v="0"/>
    <x v="0"/>
    <s v="01 - Northern California"/>
    <x v="100"/>
    <s v="530-243-6317"/>
    <s v="2120 BENTON DRIVE"/>
    <s v="REDDING"/>
    <s v="96003-2151"/>
    <s v="1942722202"/>
    <s v="STEVE CHURCH"/>
    <s v="Yes"/>
    <s v="WEST HARBOR HEALTHCARE"/>
    <n v="115"/>
    <n v="115"/>
    <x v="0"/>
    <n v="42090"/>
    <n v="38001"/>
    <n v="203.98"/>
    <n v="525"/>
    <n v="512"/>
    <n v="15281"/>
    <n v="249"/>
    <n v="678"/>
    <n v="19322"/>
    <m/>
    <n v="255"/>
    <n v="71"/>
    <n v="2145"/>
    <x v="0"/>
    <n v="38001"/>
    <m/>
    <m/>
    <m/>
    <m/>
    <m/>
    <m/>
    <m/>
    <m/>
    <n v="15477021"/>
    <n v="4235261"/>
    <n v="-2877076"/>
    <n v="8093"/>
    <n v="22597451"/>
    <n v="19986688"/>
    <n v="2610763"/>
    <n v="94994"/>
    <m/>
    <m/>
    <n v="2705757"/>
    <n v="6162783"/>
    <n v="99600"/>
    <n v="290750"/>
    <n v="7930002"/>
    <m/>
    <n v="102000"/>
    <n v="29200"/>
    <n v="862686"/>
    <n v="15477021"/>
    <m/>
    <m/>
    <m/>
    <m/>
    <m/>
    <m/>
    <m/>
    <m/>
    <n v="4025560"/>
    <m/>
    <n v="31506"/>
    <m/>
    <m/>
    <m/>
    <n v="55985"/>
    <m/>
    <m/>
    <m/>
    <n v="32265"/>
    <m/>
    <n v="1984"/>
    <m/>
    <n v="87961"/>
    <m/>
    <n v="2610"/>
    <n v="7534"/>
    <n v="1349531"/>
    <n v="501982"/>
    <n v="908153"/>
    <n v="374199"/>
    <n v="804824"/>
    <n v="92353"/>
    <m/>
    <n v="194075"/>
    <m/>
    <m/>
    <m/>
    <m/>
    <m/>
    <m/>
    <m/>
    <m/>
    <m/>
    <m/>
    <m/>
    <m/>
    <m/>
    <m/>
    <m/>
    <m/>
    <m/>
    <m/>
    <m/>
    <m/>
    <m/>
    <m/>
    <m/>
    <m/>
    <m/>
    <m/>
    <m/>
    <m/>
    <m/>
    <m/>
    <m/>
    <m/>
    <n v="-3442787"/>
    <m/>
    <n v="59131"/>
    <m/>
    <n v="29710"/>
    <m/>
    <n v="641272"/>
    <m/>
    <m/>
    <m/>
    <n v="60282"/>
    <m/>
    <n v="-224684"/>
    <m/>
    <m/>
    <m/>
    <m/>
    <m/>
    <m/>
    <m/>
    <m/>
    <m/>
    <m/>
    <m/>
    <m/>
    <m/>
    <m/>
    <m/>
    <m/>
    <m/>
    <n v="7486738"/>
    <n v="1952292"/>
    <n v="10547658"/>
    <n v="238753"/>
    <n v="7155465"/>
    <m/>
    <m/>
    <m/>
    <m/>
    <m/>
    <m/>
    <m/>
    <m/>
    <n v="4730"/>
    <n v="24244"/>
    <n v="1086549"/>
    <m/>
    <n v="711921"/>
    <n v="241791"/>
    <n v="634636"/>
    <n v="56722"/>
    <m/>
    <n v="191133"/>
    <n v="542206"/>
    <n v="290497"/>
    <n v="200443"/>
    <n v="1150589"/>
    <n v="338207"/>
    <n v="158232"/>
    <n v="97558"/>
    <n v="5395881"/>
    <n v="124973"/>
    <n v="1031006"/>
    <n v="97764"/>
    <n v="200761"/>
    <m/>
    <n v="23983"/>
    <n v="227397"/>
    <n v="4589271"/>
    <m/>
    <n v="966990"/>
    <n v="170378"/>
    <n v="9157705"/>
    <m/>
    <n v="14884344"/>
    <n v="3033650"/>
    <m/>
    <m/>
    <n v="11850694"/>
    <n v="14884344"/>
    <m/>
    <n v="8650738"/>
    <n v="491804"/>
    <m/>
    <n v="0"/>
    <m/>
    <n v="1177569"/>
    <n v="248896"/>
    <n v="1426465"/>
    <n v="-459475"/>
    <m/>
    <m/>
    <m/>
    <m/>
    <m/>
    <s v="0.53"/>
    <n v="1607834.5"/>
    <n v="4152"/>
    <n v="0"/>
    <n v="12110"/>
    <n v="47279"/>
    <n v="101518"/>
    <n v="509"/>
    <n v="0"/>
    <n v="3799"/>
    <m/>
    <n v="3831"/>
    <m/>
    <m/>
    <n v="22865"/>
    <n v="5427"/>
    <n v="5326"/>
    <n v="1892"/>
    <n v="22404"/>
    <n v="231112"/>
    <n v="0"/>
    <n v="76"/>
    <n v="1590"/>
    <n v="577"/>
    <n v="0"/>
    <n v="0"/>
    <n v="2243"/>
    <n v="338592"/>
    <n v="0"/>
    <n v="678063"/>
    <n v="1786461"/>
    <n v="2217527"/>
    <n v="28305"/>
    <n v="0"/>
    <n v="164700"/>
    <m/>
    <n v="96750"/>
    <m/>
    <m/>
    <n v="483742"/>
    <n v="270097"/>
    <n v="108719"/>
    <n v="81044"/>
    <n v="1232738"/>
    <n v="7486738"/>
    <n v="0"/>
    <n v="6276"/>
    <n v="103235"/>
    <n v="22484"/>
    <n v="0"/>
    <n v="0"/>
    <n v="131995"/>
    <m/>
    <x v="0"/>
    <x v="0"/>
    <m/>
    <m/>
    <m/>
    <m/>
    <x v="0"/>
    <x v="0"/>
    <m/>
    <m/>
    <m/>
    <n v="146"/>
    <n v="228"/>
    <n v="99"/>
    <n v="111"/>
    <n v="185"/>
    <n v="77"/>
    <n v="70"/>
    <n v="108"/>
    <n v="41"/>
    <n v="1"/>
    <n v="0"/>
    <n v="0"/>
    <n v="0"/>
    <n v="0"/>
    <n v="1"/>
    <n v="1"/>
    <n v="0"/>
    <n v="0"/>
    <n v="0"/>
    <n v="0"/>
    <n v="0"/>
    <n v="0"/>
    <n v="0"/>
    <n v="0"/>
    <n v="1"/>
    <n v="0"/>
    <n v="0"/>
    <n v="0"/>
    <n v="0"/>
  </r>
  <r>
    <n v="206471079"/>
    <x v="985"/>
    <d v="2024-01-01T00:00:00"/>
    <d v="2024-12-31T00:00:00"/>
    <n v="366"/>
    <s v="In Process"/>
    <x v="0"/>
    <x v="39"/>
    <x v="0"/>
    <x v="0"/>
    <s v="01 - Northern California"/>
    <x v="101"/>
    <s v="530-938-4429"/>
    <s v="445 PARK STREET"/>
    <s v="WEED"/>
    <s v="96094-2332"/>
    <s v="ZZR05807H"/>
    <s v="JOE MAYS"/>
    <s v="Yes"/>
    <s v="DAKAVIA MANAGEMENT CORP."/>
    <n v="59"/>
    <n v="59"/>
    <x v="1"/>
    <n v="21594"/>
    <n v="14546"/>
    <n v="145.02000000000001"/>
    <n v="127"/>
    <n v="125"/>
    <n v="5433"/>
    <n v="20"/>
    <n v="136"/>
    <n v="8926"/>
    <m/>
    <m/>
    <n v="31"/>
    <m/>
    <x v="0"/>
    <n v="14546"/>
    <m/>
    <m/>
    <m/>
    <m/>
    <m/>
    <m/>
    <m/>
    <m/>
    <n v="6460320"/>
    <n v="782426"/>
    <n v="2947"/>
    <m/>
    <n v="7239799"/>
    <n v="7382382"/>
    <n v="-142583"/>
    <n v="99883"/>
    <n v="1620"/>
    <m/>
    <n v="-44320"/>
    <n v="3255104"/>
    <n v="12400"/>
    <n v="44556"/>
    <n v="3124100"/>
    <m/>
    <m/>
    <n v="24160"/>
    <m/>
    <n v="6460320"/>
    <m/>
    <m/>
    <m/>
    <m/>
    <m/>
    <m/>
    <m/>
    <m/>
    <n v="782426"/>
    <m/>
    <m/>
    <m/>
    <m/>
    <m/>
    <m/>
    <m/>
    <m/>
    <m/>
    <m/>
    <m/>
    <m/>
    <m/>
    <m/>
    <m/>
    <n v="0"/>
    <n v="0"/>
    <n v="298053"/>
    <n v="0"/>
    <n v="238760"/>
    <n v="29691"/>
    <n v="215922"/>
    <n v="0"/>
    <m/>
    <n v="0"/>
    <m/>
    <m/>
    <m/>
    <m/>
    <m/>
    <m/>
    <m/>
    <m/>
    <m/>
    <m/>
    <m/>
    <m/>
    <m/>
    <m/>
    <m/>
    <m/>
    <m/>
    <m/>
    <m/>
    <m/>
    <m/>
    <m/>
    <m/>
    <m/>
    <m/>
    <m/>
    <m/>
    <m/>
    <n v="-400"/>
    <m/>
    <m/>
    <m/>
    <n v="6158"/>
    <m/>
    <m/>
    <m/>
    <n v="-2811"/>
    <m/>
    <m/>
    <m/>
    <m/>
    <m/>
    <m/>
    <m/>
    <m/>
    <m/>
    <m/>
    <m/>
    <m/>
    <m/>
    <m/>
    <m/>
    <m/>
    <m/>
    <m/>
    <m/>
    <m/>
    <m/>
    <m/>
    <m/>
    <m/>
    <m/>
    <n v="2781329"/>
    <n v="727896"/>
    <n v="3873157"/>
    <n v="128598"/>
    <n v="3358396"/>
    <m/>
    <m/>
    <m/>
    <m/>
    <m/>
    <m/>
    <m/>
    <m/>
    <m/>
    <m/>
    <n v="320762"/>
    <m/>
    <n v="291299"/>
    <n v="22318"/>
    <n v="136019"/>
    <m/>
    <m/>
    <n v="28912"/>
    <n v="248108"/>
    <n v="104641"/>
    <n v="164588"/>
    <n v="534266"/>
    <n v="73366"/>
    <n v="55159"/>
    <n v="67416"/>
    <n v="1236467"/>
    <n v="18604"/>
    <n v="631099"/>
    <n v="55194"/>
    <n v="13298"/>
    <m/>
    <n v="1963"/>
    <n v="20507"/>
    <n v="1564094"/>
    <m/>
    <n v="144810"/>
    <m/>
    <m/>
    <n v="15859"/>
    <n v="1724763"/>
    <n v="4557639"/>
    <m/>
    <m/>
    <n v="-2832876"/>
    <n v="1724763"/>
    <n v="21759"/>
    <m/>
    <n v="656517"/>
    <m/>
    <n v="39779"/>
    <n v="79558"/>
    <n v="59229"/>
    <n v="195899"/>
    <n v="374465"/>
    <n v="-229655"/>
    <m/>
    <m/>
    <m/>
    <m/>
    <m/>
    <s v="0.05"/>
    <n v="227881.95"/>
    <n v="1911"/>
    <n v="0"/>
    <n v="8744"/>
    <n v="7671"/>
    <n v="38302"/>
    <n v="0"/>
    <n v="0"/>
    <n v="2293"/>
    <m/>
    <n v="2058"/>
    <n v="2970"/>
    <n v="5430"/>
    <n v="10028"/>
    <n v="1799"/>
    <n v="1919"/>
    <n v="1230"/>
    <n v="4018"/>
    <n v="88373"/>
    <n v="0"/>
    <n v="1075"/>
    <n v="5636"/>
    <n v="2698"/>
    <n v="0"/>
    <n v="0"/>
    <n v="9409"/>
    <n v="100300"/>
    <n v="0"/>
    <n v="450480"/>
    <n v="323320"/>
    <n v="962194"/>
    <n v="0"/>
    <n v="0"/>
    <n v="106172"/>
    <m/>
    <n v="57585"/>
    <n v="66427"/>
    <n v="131676"/>
    <n v="264468"/>
    <n v="51700"/>
    <n v="42685"/>
    <n v="56431"/>
    <n v="167891"/>
    <n v="2781329"/>
    <n v="0"/>
    <n v="133647"/>
    <n v="423943"/>
    <n v="169213"/>
    <n v="0"/>
    <n v="0"/>
    <n v="726803"/>
    <m/>
    <x v="0"/>
    <x v="0"/>
    <m/>
    <m/>
    <m/>
    <m/>
    <x v="0"/>
    <x v="0"/>
    <m/>
    <m/>
    <m/>
    <n v="66"/>
    <n v="85"/>
    <n v="43"/>
    <n v="45"/>
    <n v="58"/>
    <n v="29"/>
    <n v="27"/>
    <n v="38"/>
    <n v="13"/>
    <n v="1"/>
    <n v="0"/>
    <n v="0"/>
    <n v="1"/>
    <n v="0"/>
    <n v="0"/>
    <n v="1"/>
    <n v="0"/>
    <n v="0"/>
    <n v="0"/>
    <n v="0"/>
    <n v="0"/>
    <n v="0"/>
    <n v="0"/>
    <n v="0"/>
    <n v="1"/>
    <n v="0"/>
    <n v="0"/>
    <n v="0"/>
    <n v="0"/>
  </r>
  <r>
    <n v="206480917"/>
    <x v="986"/>
    <d v="2024-01-01T00:00:00"/>
    <d v="2024-12-31T00:00:00"/>
    <n v="366"/>
    <s v="In Process"/>
    <x v="0"/>
    <x v="40"/>
    <x v="0"/>
    <x v="0"/>
    <s v="03 - North Bay"/>
    <x v="102"/>
    <s v="707-643-2793"/>
    <s v="1527 SPRINGS ROAD"/>
    <s v="VALLEJO"/>
    <s v="94591"/>
    <s v="1831811207"/>
    <s v="CONNOR AIREY"/>
    <s v="Yes"/>
    <m/>
    <n v="65"/>
    <n v="65"/>
    <x v="2"/>
    <n v="23790"/>
    <n v="22169"/>
    <n v="214.5"/>
    <n v="290"/>
    <n v="275"/>
    <n v="2196"/>
    <m/>
    <n v="3227"/>
    <n v="13131"/>
    <m/>
    <n v="3604"/>
    <n v="11"/>
    <m/>
    <x v="0"/>
    <n v="22169"/>
    <m/>
    <m/>
    <m/>
    <m/>
    <m/>
    <m/>
    <m/>
    <m/>
    <n v="7888237"/>
    <n v="2398098"/>
    <n v="288882"/>
    <n v="1018"/>
    <n v="9998471"/>
    <n v="9421420"/>
    <n v="577051"/>
    <n v="100"/>
    <m/>
    <m/>
    <n v="577151"/>
    <n v="781387"/>
    <m/>
    <n v="1148240"/>
    <n v="4672310"/>
    <m/>
    <n v="1282386"/>
    <n v="3914"/>
    <m/>
    <n v="7888237"/>
    <m/>
    <m/>
    <m/>
    <m/>
    <m/>
    <m/>
    <m/>
    <m/>
    <n v="1194379"/>
    <m/>
    <n v="725"/>
    <m/>
    <n v="12365"/>
    <m/>
    <n v="50309"/>
    <m/>
    <m/>
    <m/>
    <n v="1134476"/>
    <m/>
    <n v="5844"/>
    <m/>
    <m/>
    <m/>
    <n v="0"/>
    <n v="0"/>
    <n v="790055"/>
    <n v="629477"/>
    <n v="495945"/>
    <n v="94450"/>
    <n v="258137"/>
    <n v="107319"/>
    <m/>
    <n v="22715"/>
    <m/>
    <m/>
    <m/>
    <m/>
    <m/>
    <m/>
    <m/>
    <m/>
    <m/>
    <m/>
    <m/>
    <m/>
    <m/>
    <m/>
    <m/>
    <m/>
    <m/>
    <m/>
    <m/>
    <m/>
    <m/>
    <m/>
    <m/>
    <m/>
    <m/>
    <m/>
    <m/>
    <m/>
    <m/>
    <m/>
    <m/>
    <m/>
    <n v="-677363"/>
    <m/>
    <m/>
    <m/>
    <n v="1203672"/>
    <m/>
    <n v="-39360"/>
    <m/>
    <m/>
    <m/>
    <n v="-198067"/>
    <m/>
    <m/>
    <m/>
    <m/>
    <m/>
    <m/>
    <m/>
    <m/>
    <m/>
    <m/>
    <m/>
    <m/>
    <m/>
    <m/>
    <m/>
    <m/>
    <m/>
    <m/>
    <m/>
    <n v="4267878"/>
    <n v="765457"/>
    <n v="4388085"/>
    <n v="161871"/>
    <n v="3989619"/>
    <m/>
    <m/>
    <m/>
    <m/>
    <m/>
    <m/>
    <m/>
    <m/>
    <m/>
    <m/>
    <n v="218866"/>
    <m/>
    <n v="165947"/>
    <n v="35682"/>
    <n v="150639"/>
    <n v="54429"/>
    <m/>
    <n v="17862"/>
    <n v="421544"/>
    <n v="206286"/>
    <n v="150414"/>
    <n v="661986"/>
    <n v="74848"/>
    <n v="97260"/>
    <m/>
    <n v="2109695"/>
    <n v="4431"/>
    <n v="758639"/>
    <n v="47302"/>
    <n v="116346"/>
    <m/>
    <m/>
    <n v="139625"/>
    <n v="8571254"/>
    <m/>
    <n v="17798"/>
    <m/>
    <m/>
    <m/>
    <n v="8589052"/>
    <n v="7698955"/>
    <m/>
    <m/>
    <n v="890097"/>
    <n v="8589052"/>
    <n v="4950309"/>
    <m/>
    <n v="5786585"/>
    <m/>
    <n v="0"/>
    <m/>
    <m/>
    <n v="24663"/>
    <n v="24663"/>
    <n v="-6865"/>
    <m/>
    <m/>
    <m/>
    <m/>
    <m/>
    <s v="0.09"/>
    <n v="692905.95"/>
    <n v="2165"/>
    <n v="0"/>
    <n v="9880"/>
    <n v="16593"/>
    <n v="58242"/>
    <n v="0"/>
    <n v="0"/>
    <n v="4448"/>
    <n v="4897"/>
    <n v="2235"/>
    <m/>
    <m/>
    <n v="14409"/>
    <n v="1925"/>
    <n v="2520"/>
    <m/>
    <n v="9706"/>
    <n v="127020"/>
    <n v="0"/>
    <n v="0"/>
    <n v="138"/>
    <n v="955"/>
    <n v="0"/>
    <n v="0"/>
    <n v="1093"/>
    <n v="168604"/>
    <n v="0"/>
    <n v="544974"/>
    <n v="693556"/>
    <n v="1451905"/>
    <n v="0"/>
    <n v="0"/>
    <n v="180685"/>
    <n v="264363"/>
    <n v="83673"/>
    <m/>
    <m/>
    <n v="293781"/>
    <n v="52967"/>
    <n v="56404"/>
    <m/>
    <n v="476966"/>
    <n v="4267878"/>
    <n v="0"/>
    <n v="0"/>
    <n v="4152"/>
    <n v="19107"/>
    <n v="0"/>
    <n v="0"/>
    <n v="23259"/>
    <m/>
    <x v="0"/>
    <x v="0"/>
    <m/>
    <m/>
    <n v="4897"/>
    <m/>
    <x v="0"/>
    <x v="0"/>
    <m/>
    <m/>
    <n v="264363"/>
    <n v="75"/>
    <n v="126"/>
    <n v="45"/>
    <n v="46"/>
    <n v="75"/>
    <n v="28"/>
    <n v="29"/>
    <n v="48"/>
    <n v="16"/>
    <n v="1"/>
    <n v="0"/>
    <n v="0"/>
    <n v="0"/>
    <n v="1"/>
    <n v="0"/>
    <n v="1"/>
    <n v="0"/>
    <n v="0"/>
    <n v="0"/>
    <n v="0"/>
    <n v="0"/>
    <n v="0"/>
    <n v="0"/>
    <n v="0"/>
    <n v="1"/>
    <n v="0"/>
    <n v="0"/>
    <n v="0"/>
    <n v="0"/>
  </r>
  <r>
    <n v="206480965"/>
    <x v="987"/>
    <d v="2024-01-01T00:00:00"/>
    <d v="2024-12-31T00:00:00"/>
    <n v="366"/>
    <s v="In Process"/>
    <x v="0"/>
    <x v="40"/>
    <x v="0"/>
    <x v="0"/>
    <s v="03 - North Bay"/>
    <x v="102"/>
    <s v="707-643-2267"/>
    <s v="1044 HEARTWOOD AVENUE"/>
    <s v="VALLEJO"/>
    <s v="94591"/>
    <s v="1003538471"/>
    <s v="CONNOR AIREY"/>
    <s v="Yes"/>
    <m/>
    <n v="60"/>
    <n v="60"/>
    <x v="2"/>
    <n v="21960"/>
    <n v="20288"/>
    <n v="212.66"/>
    <n v="136"/>
    <n v="126"/>
    <n v="2979"/>
    <n v="27"/>
    <n v="3269"/>
    <n v="13586"/>
    <m/>
    <n v="413"/>
    <n v="9"/>
    <n v="5"/>
    <x v="0"/>
    <n v="20288"/>
    <m/>
    <m/>
    <m/>
    <m/>
    <m/>
    <m/>
    <m/>
    <m/>
    <n v="7409020"/>
    <n v="1949682"/>
    <n v="402842"/>
    <n v="713"/>
    <n v="8956573"/>
    <n v="7946616"/>
    <n v="1009957"/>
    <n v="-3600"/>
    <m/>
    <m/>
    <n v="1006357"/>
    <n v="1087908"/>
    <n v="9860"/>
    <n v="1193813"/>
    <n v="4961501"/>
    <m/>
    <n v="150825"/>
    <n v="3287"/>
    <n v="1826"/>
    <n v="7409020"/>
    <m/>
    <m/>
    <m/>
    <m/>
    <m/>
    <m/>
    <m/>
    <m/>
    <n v="1698315"/>
    <m/>
    <n v="15393"/>
    <m/>
    <n v="22382"/>
    <m/>
    <n v="93016"/>
    <m/>
    <m/>
    <m/>
    <n v="111737"/>
    <m/>
    <n v="8839"/>
    <m/>
    <m/>
    <m/>
    <n v="0"/>
    <n v="0"/>
    <n v="414765"/>
    <n v="949476"/>
    <n v="303485"/>
    <n v="62205"/>
    <n v="153394"/>
    <n v="46174"/>
    <m/>
    <n v="20183"/>
    <m/>
    <m/>
    <m/>
    <m/>
    <m/>
    <m/>
    <m/>
    <m/>
    <m/>
    <m/>
    <m/>
    <m/>
    <m/>
    <m/>
    <m/>
    <m/>
    <m/>
    <m/>
    <m/>
    <m/>
    <m/>
    <m/>
    <m/>
    <m/>
    <m/>
    <m/>
    <m/>
    <m/>
    <m/>
    <m/>
    <m/>
    <m/>
    <n v="-878366"/>
    <m/>
    <n v="-41057"/>
    <m/>
    <n v="1403813"/>
    <m/>
    <n v="78049"/>
    <m/>
    <m/>
    <m/>
    <n v="-161423"/>
    <m/>
    <n v="1826"/>
    <m/>
    <m/>
    <m/>
    <m/>
    <m/>
    <m/>
    <m/>
    <m/>
    <m/>
    <m/>
    <m/>
    <m/>
    <m/>
    <m/>
    <m/>
    <m/>
    <m/>
    <n v="3838099"/>
    <n v="563714"/>
    <n v="3544803"/>
    <n v="159531"/>
    <n v="3616070"/>
    <m/>
    <m/>
    <m/>
    <m/>
    <m/>
    <m/>
    <m/>
    <m/>
    <m/>
    <m/>
    <n v="131538"/>
    <m/>
    <n v="100423"/>
    <n v="21544"/>
    <n v="105024"/>
    <n v="13876"/>
    <m/>
    <n v="15591"/>
    <n v="208132"/>
    <n v="64693"/>
    <n v="44862"/>
    <n v="575417"/>
    <n v="58995"/>
    <n v="136054"/>
    <m/>
    <n v="1876903"/>
    <n v="2499"/>
    <n v="692102"/>
    <n v="43688"/>
    <n v="113466"/>
    <m/>
    <m/>
    <n v="125739"/>
    <n v="12143778"/>
    <m/>
    <n v="12347"/>
    <m/>
    <n v="21917"/>
    <m/>
    <n v="12178042"/>
    <n v="11661372"/>
    <m/>
    <m/>
    <n v="516670"/>
    <n v="12178042"/>
    <n v="8160399"/>
    <m/>
    <n v="10263689"/>
    <m/>
    <n v="0"/>
    <m/>
    <n v="5641"/>
    <n v="11578"/>
    <n v="17219"/>
    <n v="-4872"/>
    <m/>
    <m/>
    <m/>
    <m/>
    <m/>
    <s v="0.12"/>
    <n v="1399364.64"/>
    <n v="2344"/>
    <n v="0"/>
    <n v="7363"/>
    <n v="16680"/>
    <n v="56655"/>
    <n v="0"/>
    <n v="0"/>
    <n v="2020"/>
    <n v="3048"/>
    <n v="1225"/>
    <m/>
    <m/>
    <n v="13300"/>
    <n v="1726"/>
    <n v="4181"/>
    <m/>
    <n v="8967"/>
    <n v="117509"/>
    <n v="0"/>
    <n v="0"/>
    <n v="174"/>
    <n v="724"/>
    <n v="0"/>
    <n v="0"/>
    <n v="898"/>
    <n v="172157"/>
    <n v="0"/>
    <n v="390958"/>
    <n v="693770"/>
    <n v="1421691"/>
    <n v="0"/>
    <n v="0"/>
    <n v="98540"/>
    <n v="164530"/>
    <n v="42237"/>
    <m/>
    <m/>
    <n v="271182"/>
    <n v="46777"/>
    <n v="95711"/>
    <m/>
    <n v="440546"/>
    <n v="3838099"/>
    <n v="0"/>
    <n v="0"/>
    <n v="7827"/>
    <n v="25274"/>
    <n v="0"/>
    <n v="0"/>
    <n v="33101"/>
    <m/>
    <x v="0"/>
    <x v="0"/>
    <m/>
    <m/>
    <n v="3048"/>
    <m/>
    <x v="0"/>
    <x v="0"/>
    <m/>
    <m/>
    <n v="164530"/>
    <n v="83"/>
    <n v="164"/>
    <n v="35"/>
    <n v="53"/>
    <n v="111"/>
    <n v="19"/>
    <n v="36"/>
    <n v="77"/>
    <n v="11"/>
    <n v="1"/>
    <n v="0"/>
    <n v="0"/>
    <n v="0"/>
    <n v="1"/>
    <n v="0"/>
    <n v="1"/>
    <n v="0"/>
    <n v="0"/>
    <n v="0"/>
    <n v="0"/>
    <n v="0"/>
    <n v="0"/>
    <n v="0"/>
    <n v="0"/>
    <n v="1"/>
    <n v="0"/>
    <n v="0"/>
    <n v="0"/>
    <n v="0"/>
  </r>
  <r>
    <n v="206481011"/>
    <x v="988"/>
    <d v="2024-01-01T00:00:00"/>
    <d v="2024-12-31T00:00:00"/>
    <n v="366"/>
    <s v="In Process"/>
    <x v="0"/>
    <x v="40"/>
    <x v="0"/>
    <x v="0"/>
    <s v="03 - North Bay"/>
    <x v="102"/>
    <s v="707-644-7401"/>
    <s v="2200 TUOLUMNE STREET"/>
    <s v="VALLEJO"/>
    <s v="94589"/>
    <s v="1285770669"/>
    <s v="OKEY ONYEAGUCHA"/>
    <s v="Yes"/>
    <s v="WINDSOR NORCAL 13 HOLDINGS, LLC"/>
    <n v="166"/>
    <n v="166"/>
    <x v="0"/>
    <n v="60756"/>
    <n v="54941"/>
    <n v="217.74"/>
    <n v="507"/>
    <n v="439"/>
    <n v="4515"/>
    <n v="120"/>
    <n v="3244"/>
    <n v="35672"/>
    <m/>
    <n v="7826"/>
    <n v="55"/>
    <n v="3509"/>
    <x v="0"/>
    <n v="54941"/>
    <m/>
    <m/>
    <m/>
    <m/>
    <m/>
    <m/>
    <m/>
    <m/>
    <n v="18240412"/>
    <n v="2563383"/>
    <n v="-3702288"/>
    <n v="28685"/>
    <n v="24534768"/>
    <n v="22685448"/>
    <n v="1849320"/>
    <n v="3496122"/>
    <m/>
    <m/>
    <n v="5345442"/>
    <n v="1498980"/>
    <n v="39840"/>
    <n v="1077008"/>
    <n v="11843104"/>
    <m/>
    <n v="2598232"/>
    <n v="18260"/>
    <n v="1164988"/>
    <n v="18240412"/>
    <m/>
    <m/>
    <m/>
    <m/>
    <m/>
    <m/>
    <m/>
    <m/>
    <n v="820808"/>
    <m/>
    <m/>
    <m/>
    <n v="17008"/>
    <m/>
    <n v="31538"/>
    <m/>
    <m/>
    <m/>
    <n v="1693419"/>
    <m/>
    <m/>
    <m/>
    <n v="610"/>
    <m/>
    <n v="7034"/>
    <n v="36251"/>
    <n v="934785"/>
    <n v="0"/>
    <n v="1047735"/>
    <n v="95260"/>
    <n v="359503"/>
    <n v="51114"/>
    <m/>
    <n v="31701"/>
    <m/>
    <m/>
    <m/>
    <m/>
    <m/>
    <m/>
    <m/>
    <m/>
    <m/>
    <m/>
    <m/>
    <m/>
    <m/>
    <m/>
    <m/>
    <m/>
    <m/>
    <m/>
    <m/>
    <m/>
    <m/>
    <m/>
    <m/>
    <m/>
    <m/>
    <m/>
    <m/>
    <m/>
    <n v="5415"/>
    <m/>
    <m/>
    <m/>
    <n v="-2789903"/>
    <m/>
    <m/>
    <m/>
    <n v="-531701"/>
    <m/>
    <n v="283558"/>
    <m/>
    <m/>
    <m/>
    <n v="-753920"/>
    <m/>
    <n v="84263"/>
    <m/>
    <m/>
    <m/>
    <m/>
    <m/>
    <m/>
    <m/>
    <m/>
    <m/>
    <m/>
    <m/>
    <m/>
    <m/>
    <m/>
    <m/>
    <m/>
    <m/>
    <n v="10242988"/>
    <n v="1990347"/>
    <n v="10452113"/>
    <n v="272886"/>
    <n v="9878691"/>
    <m/>
    <m/>
    <m/>
    <m/>
    <m/>
    <m/>
    <m/>
    <m/>
    <n v="5044"/>
    <n v="34242"/>
    <n v="553744"/>
    <m/>
    <n v="765073"/>
    <n v="52739"/>
    <n v="366522"/>
    <n v="51930"/>
    <m/>
    <n v="41152"/>
    <n v="751348"/>
    <n v="402510"/>
    <n v="269512"/>
    <n v="1258527"/>
    <n v="182718"/>
    <n v="212030"/>
    <n v="140800"/>
    <n v="5376060"/>
    <n v="598879"/>
    <n v="816469"/>
    <n v="45734"/>
    <n v="68424"/>
    <m/>
    <n v="155635"/>
    <n v="657665"/>
    <n v="4037699"/>
    <m/>
    <n v="474269"/>
    <n v="450000"/>
    <n v="3050460"/>
    <n v="9003598"/>
    <n v="17016026"/>
    <n v="5552823"/>
    <m/>
    <n v="5456410"/>
    <n v="6006793"/>
    <n v="17016026"/>
    <m/>
    <n v="2407750"/>
    <n v="34865"/>
    <m/>
    <n v="0"/>
    <m/>
    <n v="896260"/>
    <n v="1008732"/>
    <n v="1904992"/>
    <n v="-1430723"/>
    <m/>
    <n v="4852977"/>
    <m/>
    <n v="5696963"/>
    <n v="-240553"/>
    <s v="0.25"/>
    <n v="1388205.75"/>
    <n v="1631"/>
    <n v="0"/>
    <n v="18318"/>
    <n v="54462"/>
    <n v="126005"/>
    <n v="0"/>
    <n v="0"/>
    <n v="11111"/>
    <m/>
    <n v="5513"/>
    <m/>
    <m/>
    <n v="29970"/>
    <n v="4489"/>
    <n v="8840"/>
    <n v="2682"/>
    <n v="27491"/>
    <n v="290512"/>
    <n v="0"/>
    <n v="0"/>
    <n v="49"/>
    <n v="0"/>
    <n v="0"/>
    <n v="0"/>
    <n v="49"/>
    <n v="216545"/>
    <n v="0"/>
    <n v="1114256"/>
    <n v="2432964"/>
    <n v="3478041"/>
    <n v="0"/>
    <n v="0"/>
    <n v="579048"/>
    <m/>
    <n v="139669"/>
    <m/>
    <m/>
    <n v="660825"/>
    <n v="128004"/>
    <n v="175314"/>
    <n v="122029"/>
    <n v="1196293"/>
    <n v="10242988"/>
    <n v="0"/>
    <n v="0"/>
    <n v="2458"/>
    <n v="0"/>
    <n v="0"/>
    <n v="0"/>
    <n v="2458"/>
    <m/>
    <x v="0"/>
    <x v="0"/>
    <m/>
    <m/>
    <m/>
    <m/>
    <x v="0"/>
    <x v="0"/>
    <m/>
    <m/>
    <m/>
    <n v="214"/>
    <n v="317"/>
    <n v="141"/>
    <n v="159"/>
    <n v="240"/>
    <n v="103"/>
    <n v="94"/>
    <n v="137"/>
    <n v="64"/>
    <n v="1"/>
    <n v="0"/>
    <n v="0"/>
    <n v="0"/>
    <n v="0"/>
    <n v="1"/>
    <n v="1"/>
    <n v="0"/>
    <n v="0"/>
    <n v="0"/>
    <n v="0"/>
    <n v="0"/>
    <n v="0"/>
    <n v="0"/>
    <n v="0"/>
    <n v="1"/>
    <n v="0"/>
    <n v="0"/>
    <n v="0"/>
    <n v="0"/>
  </r>
  <r>
    <n v="206481084"/>
    <x v="989"/>
    <d v="2024-01-01T00:00:00"/>
    <d v="2024-12-31T00:00:00"/>
    <n v="366"/>
    <s v="In Process"/>
    <x v="0"/>
    <x v="40"/>
    <x v="0"/>
    <x v="0"/>
    <s v="03 - North Bay"/>
    <x v="103"/>
    <s v="707-425-0623"/>
    <s v="1255 TRAVIS BOULEVARD"/>
    <s v="FAIRFIELD"/>
    <s v="94533"/>
    <s v="1750094421"/>
    <s v="SHOMNAL NALINI DATT"/>
    <s v="Yes"/>
    <s v="FLAGSTONE HEALTHCARE NORTH LLC"/>
    <n v="99"/>
    <n v="99"/>
    <x v="2"/>
    <n v="36234"/>
    <n v="33178"/>
    <n v="201.89"/>
    <n v="513"/>
    <n v="508"/>
    <n v="7882"/>
    <n v="2139"/>
    <n v="1887"/>
    <n v="14521"/>
    <m/>
    <n v="342"/>
    <n v="686"/>
    <n v="5721"/>
    <x v="0"/>
    <n v="33178"/>
    <m/>
    <m/>
    <m/>
    <m/>
    <m/>
    <m/>
    <m/>
    <m/>
    <n v="12683734"/>
    <n v="3897589"/>
    <n v="-4107584"/>
    <n v="108"/>
    <n v="20689015"/>
    <n v="17843823"/>
    <n v="2845192"/>
    <n v="2230"/>
    <n v="597959"/>
    <m/>
    <n v="2249463"/>
    <n v="3351975"/>
    <n v="763903"/>
    <n v="559064"/>
    <n v="5202961"/>
    <m/>
    <n v="121650"/>
    <n v="244447"/>
    <n v="2439734"/>
    <n v="12683734"/>
    <m/>
    <m/>
    <m/>
    <m/>
    <m/>
    <m/>
    <m/>
    <m/>
    <n v="2602788"/>
    <m/>
    <n v="535228"/>
    <m/>
    <n v="15216"/>
    <m/>
    <n v="566878"/>
    <m/>
    <m/>
    <m/>
    <n v="58810"/>
    <m/>
    <n v="11612"/>
    <m/>
    <n v="107057"/>
    <m/>
    <n v="47785"/>
    <n v="45643"/>
    <n v="1355040"/>
    <n v="0"/>
    <n v="983250"/>
    <n v="816615"/>
    <n v="349742"/>
    <n v="191642"/>
    <m/>
    <n v="107872"/>
    <m/>
    <m/>
    <m/>
    <m/>
    <m/>
    <m/>
    <m/>
    <m/>
    <m/>
    <m/>
    <m/>
    <m/>
    <m/>
    <m/>
    <m/>
    <m/>
    <m/>
    <m/>
    <n v="66407"/>
    <m/>
    <m/>
    <m/>
    <m/>
    <m/>
    <m/>
    <m/>
    <n v="12348"/>
    <m/>
    <n v="8415"/>
    <m/>
    <m/>
    <m/>
    <n v="-3527249"/>
    <m/>
    <n v="-696608"/>
    <m/>
    <n v="82870"/>
    <m/>
    <n v="328088"/>
    <m/>
    <m/>
    <m/>
    <n v="-158270"/>
    <m/>
    <n v="-225040"/>
    <m/>
    <m/>
    <m/>
    <m/>
    <m/>
    <m/>
    <m/>
    <m/>
    <m/>
    <m/>
    <m/>
    <n v="-435"/>
    <m/>
    <n v="1890"/>
    <m/>
    <m/>
    <m/>
    <n v="8575648"/>
    <n v="2166915"/>
    <n v="7101260"/>
    <n v="395849"/>
    <n v="6652919"/>
    <m/>
    <m/>
    <m/>
    <m/>
    <m/>
    <m/>
    <m/>
    <m/>
    <n v="39359"/>
    <n v="11137"/>
    <n v="786734"/>
    <m/>
    <n v="418413"/>
    <n v="238408"/>
    <n v="349805"/>
    <n v="132281"/>
    <m/>
    <n v="56635"/>
    <n v="548740"/>
    <n v="449884"/>
    <n v="243483"/>
    <n v="1064556"/>
    <n v="370676"/>
    <n v="193239"/>
    <n v="110393"/>
    <n v="3445138"/>
    <n v="70414"/>
    <n v="1953250"/>
    <n v="114892"/>
    <n v="16015"/>
    <m/>
    <m/>
    <n v="577452"/>
    <n v="3098625"/>
    <m/>
    <n v="365529"/>
    <m/>
    <n v="20647669"/>
    <m/>
    <n v="24111823"/>
    <n v="1032836"/>
    <n v="19338392"/>
    <m/>
    <n v="3740595"/>
    <n v="24111823"/>
    <m/>
    <n v="1302734"/>
    <m/>
    <m/>
    <n v="0"/>
    <m/>
    <n v="29102"/>
    <n v="464137"/>
    <n v="493239"/>
    <n v="-127710"/>
    <m/>
    <m/>
    <m/>
    <m/>
    <m/>
    <s v="0.00"/>
    <n v="0"/>
    <n v="2906"/>
    <n v="0"/>
    <n v="26661"/>
    <n v="30402"/>
    <n v="78322"/>
    <n v="0"/>
    <n v="0"/>
    <n v="0"/>
    <n v="16880"/>
    <n v="5652"/>
    <n v="12800"/>
    <n v="7791"/>
    <n v="21574"/>
    <n v="7423"/>
    <n v="5086"/>
    <n v="2042"/>
    <n v="18106"/>
    <n v="235645"/>
    <n v="0"/>
    <n v="0"/>
    <n v="0"/>
    <n v="108"/>
    <n v="0"/>
    <n v="0"/>
    <n v="108"/>
    <n v="274247"/>
    <n v="0"/>
    <n v="1324324"/>
    <n v="1302547"/>
    <n v="2042839"/>
    <n v="0"/>
    <n v="0"/>
    <n v="0"/>
    <n v="893302"/>
    <n v="166424"/>
    <n v="270840"/>
    <n v="146345"/>
    <n v="571014"/>
    <n v="286098"/>
    <n v="144260"/>
    <n v="88927"/>
    <n v="1064481"/>
    <n v="8575648"/>
    <n v="0"/>
    <n v="0"/>
    <n v="0"/>
    <n v="3806"/>
    <n v="0"/>
    <n v="0"/>
    <n v="3806"/>
    <m/>
    <x v="0"/>
    <x v="0"/>
    <m/>
    <m/>
    <n v="16880"/>
    <m/>
    <x v="0"/>
    <x v="0"/>
    <m/>
    <m/>
    <n v="893302"/>
    <n v="132"/>
    <n v="195"/>
    <n v="91"/>
    <n v="89"/>
    <n v="139"/>
    <n v="57"/>
    <n v="43"/>
    <n v="69"/>
    <n v="26"/>
    <n v="1"/>
    <n v="0"/>
    <n v="0"/>
    <n v="0"/>
    <n v="1"/>
    <n v="0"/>
    <n v="1"/>
    <n v="0"/>
    <n v="0"/>
    <n v="0"/>
    <n v="0"/>
    <n v="0"/>
    <n v="0"/>
    <n v="0"/>
    <n v="0"/>
    <n v="1"/>
    <n v="0"/>
    <n v="0"/>
    <n v="0"/>
    <n v="0"/>
  </r>
  <r>
    <n v="206481086"/>
    <x v="990"/>
    <d v="2024-01-01T00:00:00"/>
    <d v="2024-12-31T00:00:00"/>
    <n v="366"/>
    <s v="In Process"/>
    <x v="0"/>
    <x v="40"/>
    <x v="0"/>
    <x v="0"/>
    <s v="03 - North Bay"/>
    <x v="103"/>
    <s v="707-425-0669"/>
    <s v="1260 TRAVIS BLVD"/>
    <s v="FAIRFIELD"/>
    <s v="94533-0000"/>
    <s v="ZZR05189G"/>
    <s v="WILLIAM LYLES"/>
    <s v="Yes"/>
    <m/>
    <n v="90"/>
    <n v="90"/>
    <x v="2"/>
    <n v="32940"/>
    <n v="21488"/>
    <n v="153.05000000000001"/>
    <n v="94"/>
    <n v="99"/>
    <n v="1039"/>
    <n v="381"/>
    <n v="1343"/>
    <n v="17129"/>
    <m/>
    <n v="213"/>
    <m/>
    <n v="1383"/>
    <x v="0"/>
    <n v="21488"/>
    <m/>
    <m/>
    <m/>
    <m/>
    <m/>
    <m/>
    <m/>
    <m/>
    <n v="7298051"/>
    <n v="578929"/>
    <n v="-457570"/>
    <m/>
    <n v="8334550"/>
    <n v="10058708"/>
    <n v="-1724158"/>
    <n v="17069"/>
    <n v="800"/>
    <m/>
    <n v="-1707889"/>
    <n v="357007"/>
    <n v="128789"/>
    <n v="431284"/>
    <n v="5850767"/>
    <m/>
    <n v="71025"/>
    <m/>
    <n v="459179"/>
    <n v="7298051"/>
    <m/>
    <m/>
    <m/>
    <m/>
    <m/>
    <m/>
    <m/>
    <m/>
    <n v="337637"/>
    <m/>
    <n v="102106"/>
    <m/>
    <n v="50"/>
    <m/>
    <n v="93750"/>
    <m/>
    <m/>
    <m/>
    <n v="37910"/>
    <m/>
    <m/>
    <m/>
    <n v="7476"/>
    <m/>
    <n v="130300"/>
    <n v="0"/>
    <n v="137268"/>
    <n v="0"/>
    <n v="130140"/>
    <n v="46309"/>
    <n v="91815"/>
    <n v="36108"/>
    <m/>
    <n v="6989"/>
    <m/>
    <m/>
    <m/>
    <m/>
    <m/>
    <m/>
    <m/>
    <m/>
    <m/>
    <m/>
    <m/>
    <m/>
    <m/>
    <m/>
    <m/>
    <m/>
    <m/>
    <m/>
    <m/>
    <m/>
    <m/>
    <m/>
    <m/>
    <m/>
    <m/>
    <m/>
    <m/>
    <m/>
    <m/>
    <m/>
    <m/>
    <m/>
    <n v="-493866"/>
    <m/>
    <n v="46932"/>
    <m/>
    <n v="-391461"/>
    <m/>
    <n v="387012"/>
    <m/>
    <m/>
    <m/>
    <n v="-5081"/>
    <m/>
    <n v="-1106"/>
    <m/>
    <m/>
    <m/>
    <m/>
    <m/>
    <m/>
    <m/>
    <m/>
    <m/>
    <m/>
    <m/>
    <m/>
    <m/>
    <m/>
    <m/>
    <m/>
    <m/>
    <n v="3057514"/>
    <n v="893677"/>
    <n v="6107517"/>
    <n v="123740"/>
    <n v="4179337"/>
    <m/>
    <m/>
    <m/>
    <m/>
    <m/>
    <m/>
    <m/>
    <m/>
    <n v="104530"/>
    <m/>
    <n v="86928"/>
    <m/>
    <n v="83809"/>
    <n v="48670"/>
    <n v="79891"/>
    <n v="39926"/>
    <m/>
    <n v="13697"/>
    <n v="381225"/>
    <n v="335353"/>
    <n v="196044"/>
    <n v="809425"/>
    <n v="66440"/>
    <n v="143552"/>
    <n v="100676"/>
    <n v="2474075"/>
    <n v="41372"/>
    <n v="695777"/>
    <n v="43488"/>
    <n v="44649"/>
    <m/>
    <n v="51455"/>
    <n v="38389"/>
    <n v="6096944"/>
    <m/>
    <n v="112765"/>
    <n v="3790"/>
    <m/>
    <m/>
    <n v="6213499"/>
    <n v="5773992"/>
    <m/>
    <n v="2000000"/>
    <n v="-1560493"/>
    <n v="6213499"/>
    <n v="4585813"/>
    <m/>
    <m/>
    <m/>
    <n v="0"/>
    <m/>
    <n v="415782"/>
    <n v="280887"/>
    <n v="696669"/>
    <n v="-583904"/>
    <m/>
    <m/>
    <m/>
    <n v="2000000"/>
    <m/>
    <s v="0.00"/>
    <n v="0"/>
    <n v="2007"/>
    <n v="0"/>
    <n v="14939"/>
    <n v="4073"/>
    <n v="24737"/>
    <n v="0"/>
    <n v="0"/>
    <n v="2812"/>
    <m/>
    <n v="5410"/>
    <n v="11073"/>
    <n v="6093"/>
    <n v="19137"/>
    <n v="1891"/>
    <n v="5189"/>
    <n v="1897"/>
    <n v="9278"/>
    <n v="108536"/>
    <n v="0"/>
    <n v="5021"/>
    <n v="8324"/>
    <n v="30687"/>
    <n v="0"/>
    <n v="0"/>
    <n v="44032"/>
    <n v="116385"/>
    <n v="0"/>
    <n v="728819"/>
    <n v="153868"/>
    <n v="561033"/>
    <n v="0"/>
    <n v="0"/>
    <n v="105157"/>
    <m/>
    <n v="129497"/>
    <n v="217500"/>
    <n v="117237"/>
    <n v="389998"/>
    <n v="54247"/>
    <n v="112537"/>
    <n v="85343"/>
    <n v="285893"/>
    <n v="3057514"/>
    <n v="0"/>
    <n v="278989"/>
    <n v="444586"/>
    <n v="1081905"/>
    <n v="0"/>
    <n v="0"/>
    <n v="1805480"/>
    <m/>
    <x v="0"/>
    <x v="0"/>
    <m/>
    <m/>
    <m/>
    <m/>
    <x v="0"/>
    <x v="0"/>
    <m/>
    <m/>
    <m/>
    <n v="69"/>
    <n v="101"/>
    <n v="60"/>
    <n v="34"/>
    <n v="43"/>
    <n v="28"/>
    <n v="16"/>
    <n v="19"/>
    <n v="14"/>
    <n v="1"/>
    <n v="0"/>
    <n v="0"/>
    <n v="0"/>
    <n v="1"/>
    <n v="0"/>
    <n v="1"/>
    <n v="0"/>
    <n v="0"/>
    <n v="0"/>
    <n v="0"/>
    <n v="0"/>
    <n v="0"/>
    <n v="0"/>
    <n v="0"/>
    <n v="1"/>
    <n v="0"/>
    <n v="0"/>
    <n v="0"/>
    <n v="0"/>
  </r>
  <r>
    <n v="206481105"/>
    <x v="991"/>
    <d v="2024-01-01T00:00:00"/>
    <d v="2024-12-31T00:00:00"/>
    <n v="366"/>
    <s v="In Process"/>
    <x v="0"/>
    <x v="40"/>
    <x v="0"/>
    <x v="0"/>
    <s v="03 - North Bay"/>
    <x v="103"/>
    <s v="707-448-0458"/>
    <s v="101 S. ORCHARD AVENUE"/>
    <s v="VACAVILLE"/>
    <s v="95688-3635"/>
    <s v="1336162775"/>
    <s v="AARON EDMONDS"/>
    <s v="No"/>
    <m/>
    <n v="87"/>
    <n v="87"/>
    <x v="2"/>
    <n v="31842"/>
    <n v="16074"/>
    <n v="118.44"/>
    <n v="411"/>
    <n v="403"/>
    <n v="3697"/>
    <m/>
    <n v="418"/>
    <n v="8430"/>
    <n v="2773"/>
    <n v="337"/>
    <n v="419"/>
    <m/>
    <x v="0"/>
    <n v="16074"/>
    <m/>
    <m/>
    <m/>
    <m/>
    <m/>
    <m/>
    <m/>
    <m/>
    <n v="5183503"/>
    <n v="4288314"/>
    <n v="-483150"/>
    <n v="2730"/>
    <n v="9957697"/>
    <n v="9601208"/>
    <n v="356489"/>
    <m/>
    <n v="1142"/>
    <m/>
    <n v="355347"/>
    <n v="1152393"/>
    <m/>
    <n v="129998"/>
    <n v="2760063"/>
    <n v="883846"/>
    <n v="104807"/>
    <n v="152396"/>
    <m/>
    <n v="5183503"/>
    <m/>
    <m/>
    <m/>
    <m/>
    <m/>
    <m/>
    <m/>
    <m/>
    <n v="2157044"/>
    <m/>
    <m/>
    <m/>
    <n v="2383"/>
    <m/>
    <n v="50598"/>
    <m/>
    <n v="1851069"/>
    <m/>
    <n v="226559"/>
    <m/>
    <n v="661"/>
    <m/>
    <m/>
    <m/>
    <n v="3230"/>
    <n v="0"/>
    <n v="1675354"/>
    <n v="0"/>
    <n v="1247500"/>
    <n v="94700"/>
    <n v="1028484"/>
    <n v="193534"/>
    <m/>
    <n v="45512"/>
    <m/>
    <m/>
    <m/>
    <m/>
    <m/>
    <m/>
    <m/>
    <m/>
    <m/>
    <m/>
    <m/>
    <m/>
    <m/>
    <m/>
    <m/>
    <m/>
    <m/>
    <m/>
    <m/>
    <m/>
    <n v="-23696"/>
    <m/>
    <m/>
    <m/>
    <m/>
    <m/>
    <m/>
    <m/>
    <m/>
    <m/>
    <m/>
    <m/>
    <n v="-921061"/>
    <m/>
    <m/>
    <m/>
    <n v="-5459"/>
    <m/>
    <n v="-115896"/>
    <m/>
    <n v="519392"/>
    <m/>
    <n v="63570"/>
    <m/>
    <m/>
    <m/>
    <m/>
    <m/>
    <m/>
    <m/>
    <m/>
    <m/>
    <m/>
    <m/>
    <m/>
    <m/>
    <m/>
    <m/>
    <m/>
    <m/>
    <m/>
    <m/>
    <n v="4565496"/>
    <n v="1126734"/>
    <n v="3908978"/>
    <n v="168319"/>
    <n v="3671302"/>
    <m/>
    <m/>
    <m/>
    <m/>
    <m/>
    <m/>
    <m/>
    <m/>
    <n v="28336"/>
    <m/>
    <n v="411145"/>
    <m/>
    <n v="262158"/>
    <n v="26634"/>
    <n v="235175"/>
    <n v="140040"/>
    <m/>
    <n v="34356"/>
    <n v="451884"/>
    <n v="335991"/>
    <n v="61434"/>
    <n v="713144"/>
    <n v="68429"/>
    <n v="121575"/>
    <n v="232128"/>
    <n v="1623360"/>
    <n v="198938"/>
    <n v="710000"/>
    <n v="20610"/>
    <m/>
    <m/>
    <n v="155044"/>
    <n v="99525"/>
    <n v="2103884"/>
    <m/>
    <n v="414936"/>
    <m/>
    <m/>
    <n v="1597621"/>
    <n v="4116441"/>
    <n v="3151934"/>
    <m/>
    <m/>
    <n v="964507"/>
    <n v="4116441"/>
    <m/>
    <m/>
    <m/>
    <m/>
    <n v="0"/>
    <m/>
    <n v="322858"/>
    <n v="223242"/>
    <n v="546100"/>
    <n v="-131164"/>
    <m/>
    <m/>
    <m/>
    <m/>
    <m/>
    <s v="0.08"/>
    <n v="252154.72"/>
    <n v="1604"/>
    <n v="0"/>
    <n v="10844"/>
    <n v="21657"/>
    <n v="39630"/>
    <n v="0"/>
    <n v="0"/>
    <n v="2144"/>
    <n v="7368"/>
    <n v="3119"/>
    <n v="15062"/>
    <n v="2657"/>
    <n v="19655"/>
    <n v="2080"/>
    <n v="4142"/>
    <n v="4203"/>
    <n v="12909"/>
    <n v="147074"/>
    <n v="0"/>
    <n v="0"/>
    <n v="0"/>
    <n v="6191"/>
    <n v="0"/>
    <n v="0"/>
    <n v="6191"/>
    <n v="93834"/>
    <n v="0"/>
    <n v="500881"/>
    <n v="853816"/>
    <n v="841538"/>
    <n v="0"/>
    <n v="0"/>
    <n v="106871"/>
    <n v="368590"/>
    <n v="81994"/>
    <n v="252754"/>
    <n v="47506"/>
    <n v="381095"/>
    <n v="57679"/>
    <n v="89804"/>
    <n v="204370"/>
    <n v="684764"/>
    <n v="4565496"/>
    <n v="0"/>
    <n v="0"/>
    <n v="0"/>
    <n v="273521"/>
    <n v="0"/>
    <n v="0"/>
    <n v="273521"/>
    <m/>
    <x v="0"/>
    <x v="0"/>
    <m/>
    <m/>
    <n v="7368"/>
    <m/>
    <x v="0"/>
    <x v="0"/>
    <m/>
    <m/>
    <n v="368590"/>
    <n v="123"/>
    <n v="225"/>
    <n v="25"/>
    <n v="68"/>
    <n v="125"/>
    <n v="18"/>
    <n v="44"/>
    <n v="80"/>
    <n v="10"/>
    <n v="1"/>
    <n v="0"/>
    <n v="0"/>
    <n v="0"/>
    <n v="1"/>
    <n v="0"/>
    <n v="1"/>
    <n v="0"/>
    <n v="0"/>
    <n v="0"/>
    <n v="0"/>
    <n v="0"/>
    <n v="0"/>
    <n v="0"/>
    <n v="0"/>
    <n v="1"/>
    <n v="0"/>
    <n v="0"/>
    <n v="0"/>
    <n v="0"/>
  </r>
  <r>
    <n v="206484004"/>
    <x v="992"/>
    <d v="2024-01-01T00:00:00"/>
    <d v="2024-12-31T00:00:00"/>
    <n v="366"/>
    <s v="In Process"/>
    <x v="0"/>
    <x v="40"/>
    <x v="0"/>
    <x v="0"/>
    <s v="03 - North Bay"/>
    <x v="103"/>
    <s v="707-449-8000"/>
    <s v="585 NUT TREE COURT"/>
    <s v="VACAVILLE"/>
    <s v="95687-0000"/>
    <s v="LTC55349I"/>
    <s v="JOE NICCOLI"/>
    <s v="No"/>
    <m/>
    <n v="120"/>
    <n v="120"/>
    <x v="0"/>
    <n v="43920"/>
    <n v="32280"/>
    <n v="168.13"/>
    <n v="685"/>
    <n v="686"/>
    <n v="7026"/>
    <m/>
    <n v="1327"/>
    <n v="15207"/>
    <n v="6537"/>
    <n v="725"/>
    <n v="1458"/>
    <m/>
    <x v="0"/>
    <n v="32280"/>
    <m/>
    <m/>
    <m/>
    <m/>
    <m/>
    <m/>
    <m/>
    <m/>
    <n v="11237280"/>
    <n v="7854484"/>
    <n v="-802309"/>
    <n v="23457"/>
    <n v="19917530"/>
    <n v="17647385"/>
    <n v="2270145"/>
    <n v="171599"/>
    <n v="20663"/>
    <m/>
    <n v="2421081"/>
    <n v="2413700"/>
    <m/>
    <n v="281126"/>
    <n v="5503240"/>
    <n v="2213924"/>
    <n v="270970"/>
    <n v="554320"/>
    <m/>
    <n v="11237280"/>
    <m/>
    <m/>
    <m/>
    <m/>
    <m/>
    <m/>
    <m/>
    <m/>
    <n v="3565238"/>
    <m/>
    <m/>
    <m/>
    <n v="3612"/>
    <m/>
    <n v="70728"/>
    <m/>
    <n v="3752471"/>
    <m/>
    <n v="458485"/>
    <m/>
    <n v="3950"/>
    <m/>
    <m/>
    <m/>
    <n v="16060"/>
    <n v="0"/>
    <n v="2740745"/>
    <n v="0"/>
    <n v="2185544"/>
    <n v="283500"/>
    <n v="2322468"/>
    <n v="222093"/>
    <m/>
    <n v="84074"/>
    <m/>
    <m/>
    <m/>
    <m/>
    <m/>
    <m/>
    <m/>
    <m/>
    <m/>
    <m/>
    <m/>
    <m/>
    <m/>
    <m/>
    <m/>
    <m/>
    <m/>
    <m/>
    <m/>
    <m/>
    <m/>
    <m/>
    <m/>
    <m/>
    <m/>
    <m/>
    <m/>
    <m/>
    <m/>
    <m/>
    <m/>
    <m/>
    <n v="-1868305"/>
    <m/>
    <m/>
    <m/>
    <n v="-242505"/>
    <m/>
    <n v="-34447"/>
    <m/>
    <n v="1196504"/>
    <m/>
    <n v="146444"/>
    <m/>
    <m/>
    <m/>
    <m/>
    <m/>
    <m/>
    <m/>
    <m/>
    <m/>
    <m/>
    <m/>
    <m/>
    <m/>
    <m/>
    <m/>
    <m/>
    <m/>
    <m/>
    <m/>
    <n v="8083315"/>
    <n v="2279580"/>
    <n v="7284490"/>
    <n v="210632"/>
    <n v="7473086"/>
    <m/>
    <m/>
    <m/>
    <m/>
    <m/>
    <m/>
    <m/>
    <m/>
    <n v="32484"/>
    <m/>
    <n v="723970"/>
    <m/>
    <n v="610912"/>
    <n v="72837"/>
    <n v="553006"/>
    <n v="152972"/>
    <m/>
    <n v="59858"/>
    <n v="611430"/>
    <n v="774768"/>
    <n v="77154"/>
    <n v="1416985"/>
    <n v="104221"/>
    <n v="183737"/>
    <n v="151700"/>
    <n v="2689893"/>
    <n v="184877"/>
    <n v="1471191"/>
    <n v="140547"/>
    <n v="39597"/>
    <m/>
    <n v="2160"/>
    <n v="120000"/>
    <n v="7601562"/>
    <m/>
    <n v="1534208"/>
    <m/>
    <m/>
    <m/>
    <n v="9135770"/>
    <n v="942985"/>
    <m/>
    <n v="46713"/>
    <n v="8146072"/>
    <n v="9135770"/>
    <m/>
    <m/>
    <m/>
    <m/>
    <n v="0"/>
    <m/>
    <n v="2267352"/>
    <n v="1257727"/>
    <n v="3525079"/>
    <n v="-1990871"/>
    <m/>
    <m/>
    <m/>
    <n v="46713"/>
    <m/>
    <s v="2.80"/>
    <n v="2640358"/>
    <n v="2080"/>
    <n v="0"/>
    <n v="19074"/>
    <n v="36780"/>
    <n v="110162"/>
    <n v="0"/>
    <n v="0"/>
    <n v="3476"/>
    <m/>
    <n v="4024"/>
    <n v="30164"/>
    <n v="2402"/>
    <n v="25114"/>
    <n v="2032"/>
    <n v="5822"/>
    <n v="2441"/>
    <n v="28659"/>
    <n v="272230"/>
    <n v="0"/>
    <n v="0"/>
    <n v="0"/>
    <n v="5862"/>
    <n v="0"/>
    <n v="0"/>
    <n v="5862"/>
    <n v="163869"/>
    <n v="0"/>
    <n v="854427"/>
    <n v="1476036"/>
    <n v="2664694"/>
    <n v="0"/>
    <n v="0"/>
    <n v="181994"/>
    <m/>
    <n v="130346"/>
    <n v="594296"/>
    <n v="44755"/>
    <n v="621242"/>
    <n v="75554"/>
    <n v="133112"/>
    <n v="115727"/>
    <n v="1027263"/>
    <n v="8083315"/>
    <n v="0"/>
    <n v="0"/>
    <n v="0"/>
    <n v="235531"/>
    <n v="0"/>
    <n v="0"/>
    <n v="235531"/>
    <m/>
    <x v="0"/>
    <x v="0"/>
    <m/>
    <m/>
    <m/>
    <m/>
    <x v="0"/>
    <x v="0"/>
    <m/>
    <m/>
    <m/>
    <n v="168"/>
    <n v="239"/>
    <n v="104"/>
    <n v="117"/>
    <n v="182"/>
    <n v="59"/>
    <n v="81"/>
    <n v="128"/>
    <n v="36"/>
    <n v="1"/>
    <n v="0"/>
    <n v="0"/>
    <n v="0"/>
    <n v="0"/>
    <n v="1"/>
    <n v="1"/>
    <n v="0"/>
    <n v="0"/>
    <n v="0"/>
    <n v="0"/>
    <n v="0"/>
    <n v="0"/>
    <n v="0"/>
    <n v="0"/>
    <n v="1"/>
    <n v="0"/>
    <n v="0"/>
    <n v="0"/>
    <n v="0"/>
  </r>
  <r>
    <n v="206484032"/>
    <x v="993"/>
    <d v="2024-01-01T00:00:00"/>
    <d v="2024-12-31T00:00:00"/>
    <n v="366"/>
    <s v="In Process"/>
    <x v="1"/>
    <x v="40"/>
    <x v="1"/>
    <x v="1"/>
    <s v="03 - North Bay"/>
    <x v="103"/>
    <s v="707-432-1100"/>
    <s v="2600 ESTATES DRIVE"/>
    <s v="FAIRFIELD"/>
    <s v="94533-9711"/>
    <s v="1679508162"/>
    <s v="KEVIN HOGAN"/>
    <s v="No"/>
    <m/>
    <n v="60"/>
    <n v="60"/>
    <x v="2"/>
    <n v="21960"/>
    <n v="13308"/>
    <n v="119.25"/>
    <n v="225"/>
    <n v="216"/>
    <n v="4286"/>
    <n v="816"/>
    <m/>
    <m/>
    <m/>
    <m/>
    <n v="1185"/>
    <n v="7021"/>
    <x v="0"/>
    <n v="13308"/>
    <m/>
    <m/>
    <m/>
    <m/>
    <m/>
    <m/>
    <m/>
    <m/>
    <n v="7773132"/>
    <n v="1363551"/>
    <n v="1331952"/>
    <n v="208267"/>
    <n v="8012998"/>
    <n v="9730282"/>
    <n v="-1717284"/>
    <n v="-2604926"/>
    <m/>
    <m/>
    <n v="-4322210"/>
    <n v="2195922"/>
    <n v="450438"/>
    <m/>
    <m/>
    <m/>
    <m/>
    <n v="609178"/>
    <n v="4517594"/>
    <n v="7773132"/>
    <m/>
    <m/>
    <m/>
    <m/>
    <m/>
    <m/>
    <m/>
    <m/>
    <n v="963096"/>
    <m/>
    <n v="182149"/>
    <n v="170443"/>
    <m/>
    <m/>
    <m/>
    <m/>
    <m/>
    <m/>
    <m/>
    <m/>
    <n v="17105"/>
    <m/>
    <n v="30758"/>
    <m/>
    <n v="49600"/>
    <n v="0"/>
    <n v="335453"/>
    <n v="0"/>
    <n v="312230"/>
    <n v="256143"/>
    <n v="209222"/>
    <n v="2221"/>
    <n v="170443"/>
    <n v="28239"/>
    <m/>
    <m/>
    <m/>
    <m/>
    <m/>
    <m/>
    <m/>
    <m/>
    <m/>
    <m/>
    <m/>
    <m/>
    <m/>
    <m/>
    <m/>
    <m/>
    <m/>
    <m/>
    <m/>
    <m/>
    <m/>
    <m/>
    <m/>
    <m/>
    <m/>
    <m/>
    <m/>
    <m/>
    <m/>
    <m/>
    <m/>
    <m/>
    <n v="-1454830"/>
    <m/>
    <n v="-192880"/>
    <m/>
    <m/>
    <m/>
    <m/>
    <m/>
    <m/>
    <m/>
    <m/>
    <m/>
    <n v="2979662"/>
    <m/>
    <m/>
    <m/>
    <m/>
    <m/>
    <m/>
    <m/>
    <m/>
    <m/>
    <m/>
    <m/>
    <m/>
    <m/>
    <m/>
    <m/>
    <m/>
    <m/>
    <n v="13046637"/>
    <n v="5533847"/>
    <n v="28254785"/>
    <n v="226774"/>
    <n v="4604155"/>
    <m/>
    <m/>
    <m/>
    <m/>
    <m/>
    <m/>
    <m/>
    <m/>
    <n v="93825"/>
    <m/>
    <n v="238944"/>
    <m/>
    <n v="172792"/>
    <n v="70154"/>
    <n v="271499"/>
    <n v="19377"/>
    <n v="258037"/>
    <n v="16347"/>
    <n v="292185"/>
    <n v="76396"/>
    <n v="74482"/>
    <n v="1114949"/>
    <n v="24088"/>
    <n v="244240"/>
    <n v="41198"/>
    <n v="1702620"/>
    <n v="277076"/>
    <m/>
    <m/>
    <m/>
    <n v="137918"/>
    <m/>
    <m/>
    <n v="13596633"/>
    <n v="43172654"/>
    <n v="163720930"/>
    <n v="3093316"/>
    <n v="5132508"/>
    <m/>
    <n v="228716041"/>
    <n v="12441364"/>
    <n v="102059407"/>
    <n v="95734222"/>
    <n v="18481048"/>
    <n v="228716041"/>
    <m/>
    <m/>
    <m/>
    <m/>
    <n v="31207102"/>
    <n v="199224806"/>
    <m/>
    <n v="28878696"/>
    <n v="259310604"/>
    <n v="-95589674"/>
    <m/>
    <m/>
    <n v="99364222"/>
    <n v="99364222"/>
    <n v="-3630000"/>
    <s v="0.74"/>
    <n v="9206609.3599999994"/>
    <n v="7232"/>
    <n v="0"/>
    <n v="19668"/>
    <n v="8527"/>
    <n v="42358"/>
    <n v="0"/>
    <n v="0"/>
    <n v="0"/>
    <n v="8261"/>
    <n v="2441"/>
    <n v="1915"/>
    <n v="3019"/>
    <n v="21018"/>
    <n v="424"/>
    <n v="4550"/>
    <n v="964"/>
    <n v="12608"/>
    <n v="132985"/>
    <n v="0"/>
    <n v="0"/>
    <n v="0"/>
    <n v="0"/>
    <n v="0"/>
    <n v="0"/>
    <n v="0"/>
    <n v="473457"/>
    <n v="0"/>
    <n v="997732"/>
    <n v="322948"/>
    <n v="940783"/>
    <n v="0"/>
    <n v="0"/>
    <n v="0"/>
    <n v="189124"/>
    <n v="67018"/>
    <n v="44542"/>
    <n v="58504"/>
    <n v="485773"/>
    <n v="20350"/>
    <n v="145148"/>
    <n v="34804"/>
    <n v="566918"/>
    <n v="4347101"/>
    <n v="0"/>
    <n v="0"/>
    <n v="0"/>
    <n v="0"/>
    <n v="0"/>
    <n v="0"/>
    <n v="0"/>
    <m/>
    <x v="0"/>
    <x v="0"/>
    <m/>
    <m/>
    <n v="8261"/>
    <m/>
    <x v="0"/>
    <x v="0"/>
    <m/>
    <m/>
    <n v="189124"/>
    <n v="88"/>
    <n v="117"/>
    <n v="59"/>
    <n v="53"/>
    <n v="70"/>
    <n v="35"/>
    <n v="27"/>
    <n v="39"/>
    <n v="19"/>
    <n v="0"/>
    <n v="1"/>
    <n v="0"/>
    <n v="0"/>
    <n v="1"/>
    <n v="0"/>
    <n v="1"/>
    <n v="0"/>
    <n v="0"/>
    <n v="0"/>
    <n v="0"/>
    <n v="0"/>
    <n v="0"/>
    <n v="0"/>
    <n v="0"/>
    <n v="0"/>
    <n v="0"/>
    <n v="1"/>
    <n v="0"/>
    <n v="0"/>
  </r>
  <r>
    <n v="206490931"/>
    <x v="994"/>
    <d v="2024-01-01T00:00:00"/>
    <d v="2024-12-31T00:00:00"/>
    <n v="366"/>
    <s v="In Process"/>
    <x v="0"/>
    <x v="41"/>
    <x v="0"/>
    <x v="0"/>
    <s v="03 - North Bay"/>
    <x v="104"/>
    <s v="707763245"/>
    <s v="523 HAYES LANE"/>
    <s v="PETALUMA"/>
    <s v="94952"/>
    <s v="1669188363"/>
    <s v="RJ HUBERT"/>
    <s v="Yes"/>
    <m/>
    <n v="79"/>
    <n v="79"/>
    <x v="2"/>
    <n v="28914"/>
    <n v="27153"/>
    <n v="220.33"/>
    <n v="209"/>
    <n v="204"/>
    <n v="3325"/>
    <n v="4561"/>
    <n v="656"/>
    <n v="17596"/>
    <m/>
    <m/>
    <n v="335"/>
    <n v="680"/>
    <x v="0"/>
    <n v="27153"/>
    <m/>
    <m/>
    <m/>
    <m/>
    <m/>
    <m/>
    <m/>
    <m/>
    <n v="14848077"/>
    <n v="2573488"/>
    <n v="3080302"/>
    <n v="490"/>
    <n v="14341753"/>
    <n v="13180442"/>
    <n v="1161311"/>
    <n v="3"/>
    <m/>
    <m/>
    <n v="1161314"/>
    <n v="2283704"/>
    <n v="3682376"/>
    <n v="309510"/>
    <n v="8099363"/>
    <m/>
    <m/>
    <n v="158018"/>
    <n v="315106"/>
    <n v="14848077"/>
    <m/>
    <m/>
    <m/>
    <m/>
    <m/>
    <m/>
    <m/>
    <m/>
    <n v="1362772"/>
    <m/>
    <n v="1142325"/>
    <m/>
    <n v="17501"/>
    <m/>
    <n v="50890"/>
    <m/>
    <m/>
    <m/>
    <m/>
    <m/>
    <m/>
    <m/>
    <m/>
    <m/>
    <n v="0"/>
    <n v="0"/>
    <n v="765000"/>
    <n v="0"/>
    <n v="827550"/>
    <n v="82050"/>
    <n v="650375"/>
    <n v="217351"/>
    <m/>
    <n v="31162"/>
    <m/>
    <m/>
    <m/>
    <m/>
    <m/>
    <m/>
    <m/>
    <m/>
    <m/>
    <m/>
    <m/>
    <m/>
    <m/>
    <m/>
    <m/>
    <m/>
    <m/>
    <m/>
    <m/>
    <m/>
    <m/>
    <m/>
    <m/>
    <m/>
    <m/>
    <m/>
    <m/>
    <m/>
    <m/>
    <m/>
    <m/>
    <m/>
    <n v="-572608"/>
    <m/>
    <n v="1881019"/>
    <m/>
    <n v="-148360"/>
    <m/>
    <n v="1852586"/>
    <m/>
    <m/>
    <m/>
    <m/>
    <m/>
    <n v="67665"/>
    <m/>
    <m/>
    <m/>
    <m/>
    <m/>
    <m/>
    <m/>
    <m/>
    <m/>
    <m/>
    <m/>
    <m/>
    <m/>
    <m/>
    <m/>
    <m/>
    <m/>
    <n v="5890227"/>
    <n v="1657510"/>
    <n v="5632705"/>
    <n v="120076"/>
    <n v="5539394"/>
    <m/>
    <m/>
    <m/>
    <m/>
    <m/>
    <m/>
    <m/>
    <m/>
    <n v="2935"/>
    <m/>
    <n v="326643"/>
    <n v="30119"/>
    <n v="390535"/>
    <n v="21739"/>
    <n v="189439"/>
    <n v="101700"/>
    <m/>
    <n v="34190"/>
    <n v="429095"/>
    <n v="248765"/>
    <n v="132346"/>
    <n v="930731"/>
    <n v="98860"/>
    <n v="159088"/>
    <n v="130013"/>
    <n v="3049409"/>
    <n v="19151"/>
    <n v="1060180"/>
    <n v="81804"/>
    <n v="22730"/>
    <m/>
    <n v="10767"/>
    <n v="170809"/>
    <n v="3983944"/>
    <m/>
    <n v="69404"/>
    <n v="323430"/>
    <m/>
    <m/>
    <n v="4376778"/>
    <n v="1930660"/>
    <m/>
    <m/>
    <n v="2446118"/>
    <n v="4376778"/>
    <n v="2008401"/>
    <m/>
    <m/>
    <m/>
    <n v="0"/>
    <m/>
    <n v="39627"/>
    <n v="59696"/>
    <n v="99323"/>
    <n v="-29919"/>
    <m/>
    <m/>
    <m/>
    <m/>
    <m/>
    <s v="0.00"/>
    <n v="0"/>
    <n v="2045"/>
    <n v="0"/>
    <n v="8220"/>
    <n v="29020"/>
    <n v="67203"/>
    <n v="0"/>
    <n v="0"/>
    <n v="0"/>
    <n v="5000"/>
    <n v="2067"/>
    <n v="8483"/>
    <n v="4103"/>
    <n v="16590"/>
    <n v="2248"/>
    <n v="3896"/>
    <n v="2011"/>
    <n v="13699"/>
    <n v="164585"/>
    <n v="0"/>
    <n v="33"/>
    <n v="1979"/>
    <n v="597"/>
    <n v="0"/>
    <n v="0"/>
    <n v="2609"/>
    <n v="179567"/>
    <n v="0"/>
    <n v="433506"/>
    <n v="1405498"/>
    <n v="1788419"/>
    <n v="0"/>
    <n v="0"/>
    <n v="0"/>
    <n v="274912"/>
    <n v="84741"/>
    <n v="175849"/>
    <n v="86389"/>
    <n v="433884"/>
    <n v="71430"/>
    <n v="94059"/>
    <n v="103281"/>
    <n v="758692"/>
    <n v="5890227"/>
    <n v="0"/>
    <n v="2531"/>
    <n v="113358"/>
    <n v="20412"/>
    <n v="0"/>
    <n v="0"/>
    <n v="136301"/>
    <m/>
    <x v="0"/>
    <x v="0"/>
    <m/>
    <m/>
    <n v="5000"/>
    <m/>
    <x v="0"/>
    <x v="0"/>
    <m/>
    <m/>
    <n v="274912"/>
    <n v="99"/>
    <n v="203"/>
    <n v="58"/>
    <n v="70"/>
    <n v="136"/>
    <n v="41"/>
    <n v="42"/>
    <n v="74"/>
    <n v="28"/>
    <n v="1"/>
    <n v="0"/>
    <n v="0"/>
    <n v="0"/>
    <n v="1"/>
    <n v="0"/>
    <n v="1"/>
    <n v="0"/>
    <n v="0"/>
    <n v="0"/>
    <n v="0"/>
    <n v="0"/>
    <n v="0"/>
    <n v="0"/>
    <n v="0"/>
    <n v="1"/>
    <n v="0"/>
    <n v="0"/>
    <n v="0"/>
    <n v="0"/>
  </r>
  <r>
    <n v="206490940"/>
    <x v="995"/>
    <d v="2024-01-01T00:00:00"/>
    <d v="2024-12-31T00:00:00"/>
    <n v="366"/>
    <s v="In Process"/>
    <x v="0"/>
    <x v="41"/>
    <x v="0"/>
    <x v="0"/>
    <s v="03 - North Bay"/>
    <x v="105"/>
    <s v="707-544-7750"/>
    <s v="850 SONOMA AVENUE"/>
    <s v="SANTA ROSA"/>
    <s v="95404-4715"/>
    <s v="1760496566"/>
    <s v="RAUL SURATOS"/>
    <s v="No"/>
    <m/>
    <n v="181"/>
    <n v="181"/>
    <x v="0"/>
    <n v="66246"/>
    <n v="53234"/>
    <n v="189.75"/>
    <n v="142"/>
    <n v="125"/>
    <n v="3682"/>
    <m/>
    <n v="22449"/>
    <n v="26645"/>
    <n v="18"/>
    <m/>
    <n v="440"/>
    <m/>
    <x v="1"/>
    <n v="34816"/>
    <m/>
    <n v="18418"/>
    <m/>
    <m/>
    <m/>
    <m/>
    <m/>
    <m/>
    <n v="27617445"/>
    <n v="1322070"/>
    <n v="-183863"/>
    <n v="37846"/>
    <n v="29161224"/>
    <n v="24862134"/>
    <n v="4299090"/>
    <m/>
    <m/>
    <m/>
    <n v="4299090"/>
    <n v="1634250"/>
    <m/>
    <n v="14081715"/>
    <n v="11697155"/>
    <n v="8100"/>
    <m/>
    <n v="196225"/>
    <m/>
    <n v="15322231"/>
    <m/>
    <n v="12295214"/>
    <m/>
    <m/>
    <m/>
    <m/>
    <m/>
    <m/>
    <n v="817816"/>
    <m/>
    <m/>
    <m/>
    <n v="185309"/>
    <m/>
    <n v="312101"/>
    <m/>
    <n v="3740"/>
    <m/>
    <m/>
    <m/>
    <n v="3104"/>
    <m/>
    <m/>
    <m/>
    <n v="87495"/>
    <n v="0"/>
    <n v="463801"/>
    <n v="0"/>
    <n v="304450"/>
    <n v="155943"/>
    <n v="0"/>
    <n v="30364"/>
    <m/>
    <n v="280017"/>
    <m/>
    <m/>
    <m/>
    <m/>
    <m/>
    <m/>
    <m/>
    <m/>
    <m/>
    <m/>
    <m/>
    <m/>
    <m/>
    <m/>
    <m/>
    <m/>
    <m/>
    <m/>
    <m/>
    <m/>
    <m/>
    <m/>
    <m/>
    <m/>
    <m/>
    <m/>
    <m/>
    <m/>
    <m/>
    <m/>
    <m/>
    <m/>
    <n v="-1088889"/>
    <m/>
    <m/>
    <m/>
    <n v="243303"/>
    <m/>
    <n v="655624"/>
    <m/>
    <n v="6099"/>
    <m/>
    <m/>
    <m/>
    <m/>
    <m/>
    <m/>
    <m/>
    <m/>
    <m/>
    <m/>
    <m/>
    <m/>
    <m/>
    <m/>
    <m/>
    <m/>
    <m/>
    <m/>
    <m/>
    <m/>
    <m/>
    <n v="13464695"/>
    <n v="2804750"/>
    <n v="8592689"/>
    <n v="541856"/>
    <n v="8341773"/>
    <m/>
    <n v="4325656"/>
    <m/>
    <m/>
    <m/>
    <m/>
    <m/>
    <m/>
    <n v="85774"/>
    <m/>
    <n v="477976"/>
    <m/>
    <n v="308146"/>
    <n v="218936"/>
    <m/>
    <n v="100502"/>
    <m/>
    <n v="357838"/>
    <n v="798586"/>
    <n v="961954"/>
    <n v="379668"/>
    <n v="1684058"/>
    <n v="353419"/>
    <n v="250718"/>
    <m/>
    <n v="3865384"/>
    <m/>
    <n v="2309122"/>
    <m/>
    <m/>
    <m/>
    <n v="73"/>
    <n v="42551"/>
    <n v="9135798"/>
    <m/>
    <m/>
    <m/>
    <n v="5976700"/>
    <m/>
    <n v="15112498"/>
    <n v="8069170"/>
    <m/>
    <m/>
    <n v="7043328"/>
    <n v="15112498"/>
    <m/>
    <n v="5976700"/>
    <n v="63253"/>
    <m/>
    <n v="0"/>
    <m/>
    <m/>
    <m/>
    <n v="0"/>
    <n v="0"/>
    <m/>
    <m/>
    <m/>
    <m/>
    <m/>
    <s v="0.12"/>
    <n v="968300.39999999991"/>
    <n v="14528"/>
    <n v="0"/>
    <n v="27930"/>
    <n v="47861"/>
    <n v="149676"/>
    <n v="0"/>
    <n v="0"/>
    <n v="0"/>
    <n v="2864"/>
    <n v="7052"/>
    <n v="40060"/>
    <n v="86"/>
    <n v="37951"/>
    <n v="14770"/>
    <n v="8381"/>
    <m/>
    <n v="25317"/>
    <n v="376476"/>
    <n v="0"/>
    <n v="0"/>
    <n v="0"/>
    <n v="0"/>
    <n v="0"/>
    <n v="0"/>
    <n v="0"/>
    <n v="1278434"/>
    <n v="0"/>
    <n v="1781158"/>
    <n v="2378250"/>
    <n v="4553165"/>
    <n v="0"/>
    <n v="0"/>
    <n v="0"/>
    <n v="79662"/>
    <n v="161972"/>
    <n v="733422"/>
    <n v="1537"/>
    <n v="800409"/>
    <n v="290376"/>
    <n v="191434"/>
    <m/>
    <n v="1214876"/>
    <n v="13464695"/>
    <n v="0"/>
    <n v="0"/>
    <n v="0"/>
    <n v="0"/>
    <n v="0"/>
    <n v="0"/>
    <n v="0"/>
    <m/>
    <x v="0"/>
    <x v="0"/>
    <m/>
    <m/>
    <n v="2864"/>
    <m/>
    <x v="0"/>
    <x v="0"/>
    <m/>
    <m/>
    <n v="79662"/>
    <n v="135"/>
    <n v="173"/>
    <n v="130"/>
    <n v="66"/>
    <n v="92"/>
    <n v="65"/>
    <n v="45"/>
    <n v="65"/>
    <n v="45"/>
    <n v="1"/>
    <n v="0"/>
    <n v="0"/>
    <n v="0"/>
    <n v="0"/>
    <n v="1"/>
    <n v="1"/>
    <n v="0"/>
    <n v="1"/>
    <n v="0"/>
    <n v="0"/>
    <n v="0"/>
    <n v="0"/>
    <n v="0"/>
    <n v="0"/>
    <n v="1"/>
    <n v="0"/>
    <n v="0"/>
    <n v="0"/>
    <n v="0"/>
  </r>
  <r>
    <n v="206490956"/>
    <x v="996"/>
    <d v="2024-01-01T00:00:00"/>
    <d v="2024-12-31T00:00:00"/>
    <n v="366"/>
    <s v="In Process"/>
    <x v="0"/>
    <x v="41"/>
    <x v="0"/>
    <x v="0"/>
    <s v="03 - North Bay"/>
    <x v="105"/>
    <s v="707-823-7675"/>
    <s v="1035 GRAVENSTEIN HIGHWAY SOUTH"/>
    <s v="SEBASTOPOL"/>
    <s v="95472"/>
    <s v="ZZR05919G"/>
    <s v="MICHAEL ANDRASZCZYK"/>
    <s v="No"/>
    <m/>
    <n v="66"/>
    <n v="66"/>
    <x v="2"/>
    <n v="24156"/>
    <n v="31315"/>
    <n v="304.14999999999998"/>
    <n v="644"/>
    <n v="608"/>
    <n v="4637"/>
    <m/>
    <n v="17474"/>
    <m/>
    <n v="7700"/>
    <m/>
    <n v="127"/>
    <n v="1377"/>
    <x v="0"/>
    <n v="31315"/>
    <m/>
    <m/>
    <m/>
    <m/>
    <m/>
    <m/>
    <m/>
    <m/>
    <n v="13128720"/>
    <n v="7442644"/>
    <n v="2125641"/>
    <n v="278139"/>
    <n v="18723862"/>
    <n v="17771221"/>
    <n v="952641"/>
    <n v="1290"/>
    <m/>
    <m/>
    <n v="953931"/>
    <n v="1867450"/>
    <m/>
    <n v="7407474"/>
    <m/>
    <n v="3217668"/>
    <m/>
    <n v="49535"/>
    <n v="586593"/>
    <n v="13128720"/>
    <m/>
    <m/>
    <m/>
    <m/>
    <m/>
    <m/>
    <m/>
    <m/>
    <n v="2520626"/>
    <m/>
    <m/>
    <m/>
    <n v="67328"/>
    <m/>
    <m/>
    <m/>
    <n v="4848456"/>
    <m/>
    <m/>
    <m/>
    <n v="2250"/>
    <m/>
    <n v="3984"/>
    <m/>
    <n v="54204"/>
    <n v="94121"/>
    <n v="3335599"/>
    <n v="0"/>
    <n v="2664935"/>
    <n v="79911"/>
    <n v="849705"/>
    <n v="211882"/>
    <m/>
    <n v="152287"/>
    <m/>
    <m/>
    <m/>
    <m/>
    <m/>
    <m/>
    <m/>
    <m/>
    <m/>
    <m/>
    <m/>
    <m/>
    <m/>
    <m/>
    <m/>
    <m/>
    <m/>
    <m/>
    <m/>
    <m/>
    <m/>
    <m/>
    <m/>
    <m/>
    <m/>
    <m/>
    <m/>
    <m/>
    <n v="-6"/>
    <m/>
    <m/>
    <m/>
    <n v="-936467"/>
    <m/>
    <m/>
    <m/>
    <n v="785136"/>
    <m/>
    <m/>
    <m/>
    <n v="2214943"/>
    <m/>
    <m/>
    <m/>
    <n v="62035"/>
    <m/>
    <m/>
    <m/>
    <m/>
    <m/>
    <m/>
    <m/>
    <m/>
    <m/>
    <m/>
    <m/>
    <m/>
    <m/>
    <m/>
    <m/>
    <m/>
    <m/>
    <n v="9204720"/>
    <n v="2544727"/>
    <n v="6021774"/>
    <n v="277267"/>
    <n v="7276284"/>
    <m/>
    <m/>
    <m/>
    <m/>
    <m/>
    <m/>
    <m/>
    <m/>
    <n v="5105"/>
    <n v="51363"/>
    <n v="858103"/>
    <n v="3978"/>
    <n v="488558"/>
    <n v="110477"/>
    <n v="430696"/>
    <n v="63867"/>
    <m/>
    <n v="66208"/>
    <n v="563637"/>
    <n v="417518"/>
    <n v="178348"/>
    <n v="1385972"/>
    <n v="231900"/>
    <n v="204858"/>
    <n v="217803"/>
    <n v="3738021"/>
    <n v="342212"/>
    <n v="819071"/>
    <n v="23630"/>
    <n v="15656"/>
    <m/>
    <m/>
    <n v="277956"/>
    <n v="3476586"/>
    <m/>
    <n v="1268849"/>
    <m/>
    <n v="4208357"/>
    <m/>
    <n v="8953792"/>
    <n v="4545192"/>
    <m/>
    <m/>
    <n v="4408600"/>
    <n v="8953792"/>
    <m/>
    <m/>
    <m/>
    <m/>
    <n v="0"/>
    <m/>
    <n v="4280887"/>
    <n v="1632809"/>
    <n v="5913696"/>
    <n v="-4644847"/>
    <m/>
    <m/>
    <m/>
    <m/>
    <m/>
    <s v="0.04"/>
    <n v="181807.68"/>
    <n v="2334"/>
    <n v="0"/>
    <n v="16312"/>
    <n v="37461"/>
    <n v="94265"/>
    <n v="0"/>
    <n v="0"/>
    <n v="0"/>
    <n v="21782"/>
    <n v="3233"/>
    <n v="10860"/>
    <n v="5176"/>
    <n v="24904"/>
    <n v="5787"/>
    <n v="5747"/>
    <n v="4022"/>
    <n v="19281"/>
    <n v="251164"/>
    <n v="0"/>
    <n v="0"/>
    <n v="0"/>
    <n v="144"/>
    <n v="0"/>
    <n v="0"/>
    <n v="144"/>
    <n v="268193"/>
    <n v="0"/>
    <n v="998781"/>
    <n v="1994052"/>
    <n v="2351919"/>
    <n v="0"/>
    <n v="0"/>
    <n v="0"/>
    <n v="1151604"/>
    <n v="81516"/>
    <n v="288887"/>
    <n v="107761"/>
    <n v="660946"/>
    <n v="189300"/>
    <n v="148604"/>
    <n v="175620"/>
    <n v="787538"/>
    <n v="9204721"/>
    <n v="0"/>
    <n v="0"/>
    <n v="0"/>
    <n v="7919"/>
    <n v="0"/>
    <n v="0"/>
    <n v="7919"/>
    <m/>
    <x v="0"/>
    <x v="0"/>
    <m/>
    <m/>
    <n v="21782"/>
    <m/>
    <x v="0"/>
    <x v="0"/>
    <m/>
    <m/>
    <n v="1151604"/>
    <n v="172"/>
    <n v="221"/>
    <n v="116"/>
    <n v="108"/>
    <n v="135"/>
    <n v="71"/>
    <n v="64"/>
    <n v="83"/>
    <n v="44"/>
    <n v="1"/>
    <n v="0"/>
    <n v="0"/>
    <n v="0"/>
    <n v="1"/>
    <n v="0"/>
    <n v="1"/>
    <n v="0"/>
    <n v="0"/>
    <n v="0"/>
    <n v="0"/>
    <n v="0"/>
    <n v="0"/>
    <n v="0"/>
    <n v="0"/>
    <n v="1"/>
    <n v="0"/>
    <n v="0"/>
    <n v="0"/>
    <n v="0"/>
  </r>
  <r>
    <n v="206490961"/>
    <x v="997"/>
    <d v="2024-01-01T00:00:00"/>
    <d v="2024-12-31T00:00:00"/>
    <n v="366"/>
    <s v="In Process"/>
    <x v="0"/>
    <x v="41"/>
    <x v="0"/>
    <x v="0"/>
    <s v="03 - North Bay"/>
    <x v="104"/>
    <s v="707-763-6887"/>
    <s v="300 DOUGLAS STREET"/>
    <s v="PETALUMA"/>
    <s v="94952"/>
    <s v="1104413517"/>
    <s v="NATHAN NOE"/>
    <s v="Yes"/>
    <m/>
    <n v="98"/>
    <n v="98"/>
    <x v="2"/>
    <n v="35868"/>
    <n v="32401"/>
    <n v="210.59"/>
    <n v="268"/>
    <n v="270"/>
    <n v="2739"/>
    <m/>
    <n v="3443"/>
    <n v="21397"/>
    <m/>
    <n v="2283"/>
    <n v="356"/>
    <n v="2183"/>
    <x v="0"/>
    <n v="32401"/>
    <m/>
    <m/>
    <m/>
    <m/>
    <m/>
    <m/>
    <m/>
    <m/>
    <n v="13287125"/>
    <n v="949420"/>
    <n v="607650"/>
    <n v="1065"/>
    <n v="13629960"/>
    <n v="14877743"/>
    <n v="-1247783"/>
    <n v="-5"/>
    <m/>
    <m/>
    <n v="-1247788"/>
    <n v="2992821"/>
    <m/>
    <n v="1084769"/>
    <n v="7342151"/>
    <m/>
    <n v="861777"/>
    <n v="131100"/>
    <n v="874507"/>
    <n v="13287125"/>
    <m/>
    <m/>
    <m/>
    <m/>
    <m/>
    <m/>
    <m/>
    <m/>
    <n v="709243"/>
    <m/>
    <m/>
    <m/>
    <m/>
    <m/>
    <m/>
    <m/>
    <m/>
    <m/>
    <n v="208630"/>
    <m/>
    <n v="3780"/>
    <m/>
    <n v="27767"/>
    <m/>
    <n v="360"/>
    <n v="0"/>
    <n v="232058"/>
    <n v="309166"/>
    <n v="260660"/>
    <n v="23989"/>
    <n v="114979"/>
    <n v="6133"/>
    <m/>
    <n v="2075"/>
    <m/>
    <m/>
    <m/>
    <m/>
    <m/>
    <m/>
    <m/>
    <m/>
    <m/>
    <m/>
    <m/>
    <m/>
    <m/>
    <m/>
    <m/>
    <m/>
    <m/>
    <m/>
    <m/>
    <m/>
    <m/>
    <m/>
    <m/>
    <m/>
    <m/>
    <m/>
    <m/>
    <m/>
    <m/>
    <m/>
    <m/>
    <m/>
    <m/>
    <n v="365991"/>
    <m/>
    <m/>
    <n v="-73"/>
    <m/>
    <n v="-253"/>
    <m/>
    <m/>
    <m/>
    <n v="209712"/>
    <m/>
    <n v="32273"/>
    <m/>
    <m/>
    <m/>
    <m/>
    <m/>
    <m/>
    <m/>
    <m/>
    <m/>
    <m/>
    <m/>
    <m/>
    <m/>
    <m/>
    <m/>
    <m/>
    <m/>
    <n v="7243518"/>
    <n v="1340816"/>
    <n v="6293409"/>
    <n v="186128"/>
    <n v="6553331"/>
    <m/>
    <m/>
    <m/>
    <m/>
    <m/>
    <m/>
    <m/>
    <m/>
    <n v="6923"/>
    <m/>
    <n v="269984"/>
    <m/>
    <n v="214859"/>
    <n v="14772"/>
    <n v="138803"/>
    <n v="32178"/>
    <m/>
    <n v="33582"/>
    <n v="602547"/>
    <n v="308104"/>
    <n v="128613"/>
    <n v="1474891"/>
    <n v="142439"/>
    <n v="103050"/>
    <n v="272023"/>
    <n v="3326624"/>
    <n v="80409"/>
    <n v="881399"/>
    <n v="95219"/>
    <n v="10966"/>
    <m/>
    <m/>
    <n v="187027"/>
    <n v="4619486"/>
    <m/>
    <n v="647453"/>
    <m/>
    <n v="2833"/>
    <m/>
    <n v="5269772"/>
    <n v="4181462"/>
    <n v="326988"/>
    <m/>
    <n v="761322"/>
    <n v="5269772"/>
    <m/>
    <m/>
    <m/>
    <m/>
    <n v="0"/>
    <m/>
    <n v="657689"/>
    <n v="146009"/>
    <n v="803698"/>
    <n v="-156245"/>
    <m/>
    <m/>
    <m/>
    <m/>
    <m/>
    <s v="0.18"/>
    <n v="752663.15999999992"/>
    <n v="1747"/>
    <n v="0"/>
    <n v="19085"/>
    <n v="46508"/>
    <n v="144908"/>
    <n v="0"/>
    <n v="0"/>
    <n v="2089"/>
    <n v="6110"/>
    <n v="4618"/>
    <n v="10658"/>
    <n v="1516"/>
    <n v="18750"/>
    <n v="5012"/>
    <n v="3458"/>
    <n v="3956"/>
    <n v="10993"/>
    <n v="279408"/>
    <n v="0"/>
    <n v="16"/>
    <n v="2784"/>
    <n v="3026"/>
    <n v="0"/>
    <n v="0"/>
    <n v="5826"/>
    <n v="159581"/>
    <n v="0"/>
    <n v="733825"/>
    <n v="1505345"/>
    <n v="2509863"/>
    <n v="0"/>
    <n v="0"/>
    <n v="116682"/>
    <n v="370777"/>
    <n v="124969"/>
    <n v="224164"/>
    <n v="28694"/>
    <n v="444301"/>
    <n v="119811"/>
    <n v="70595"/>
    <n v="229535"/>
    <n v="605376"/>
    <n v="7243518"/>
    <n v="0"/>
    <n v="1016"/>
    <n v="177996"/>
    <n v="134787"/>
    <n v="0"/>
    <n v="0"/>
    <n v="313799"/>
    <m/>
    <x v="0"/>
    <x v="0"/>
    <m/>
    <m/>
    <n v="6110"/>
    <m/>
    <x v="0"/>
    <x v="0"/>
    <m/>
    <m/>
    <n v="370777"/>
    <n v="161"/>
    <n v="295"/>
    <n v="92"/>
    <n v="119"/>
    <n v="241"/>
    <n v="57"/>
    <n v="60"/>
    <n v="103"/>
    <n v="33"/>
    <n v="1"/>
    <n v="0"/>
    <n v="0"/>
    <n v="0"/>
    <n v="1"/>
    <n v="0"/>
    <n v="1"/>
    <n v="0"/>
    <n v="0"/>
    <n v="0"/>
    <n v="0"/>
    <n v="0"/>
    <n v="0"/>
    <n v="0"/>
    <n v="0"/>
    <n v="1"/>
    <n v="0"/>
    <n v="0"/>
    <n v="0"/>
    <n v="0"/>
  </r>
  <r>
    <n v="206491000"/>
    <x v="998"/>
    <d v="2024-01-01T00:00:00"/>
    <d v="2024-12-31T00:00:00"/>
    <n v="366"/>
    <s v="In Process"/>
    <x v="0"/>
    <x v="41"/>
    <x v="0"/>
    <x v="0"/>
    <s v="03 - North Bay"/>
    <x v="105"/>
    <s v="707-546-0471"/>
    <s v="4650 HOEN AVE"/>
    <s v="SANTA ROSA"/>
    <s v="95405-0000"/>
    <s v="1720520273"/>
    <s v="MICHAEL ANDRASZCYK"/>
    <s v="Yes"/>
    <m/>
    <n v="99"/>
    <n v="99"/>
    <x v="2"/>
    <n v="36234"/>
    <n v="34803"/>
    <n v="225.35"/>
    <n v="436"/>
    <n v="436"/>
    <n v="7280"/>
    <n v="1872"/>
    <n v="3664"/>
    <n v="19617"/>
    <m/>
    <m/>
    <n v="196"/>
    <n v="2174"/>
    <x v="0"/>
    <n v="34803"/>
    <m/>
    <m/>
    <m/>
    <m/>
    <m/>
    <m/>
    <m/>
    <m/>
    <n v="32582881"/>
    <n v="3508267"/>
    <n v="17206042"/>
    <n v="2341"/>
    <n v="18887447"/>
    <n v="17204269"/>
    <n v="1683178"/>
    <n v="1"/>
    <m/>
    <m/>
    <n v="1683179"/>
    <n v="9100000"/>
    <n v="2340000"/>
    <n v="3097200"/>
    <n v="15897696"/>
    <m/>
    <m/>
    <n v="169300"/>
    <n v="1978685"/>
    <n v="32582881"/>
    <m/>
    <m/>
    <m/>
    <m/>
    <m/>
    <m/>
    <m/>
    <m/>
    <n v="2590142"/>
    <m/>
    <n v="816672"/>
    <m/>
    <n v="11511"/>
    <m/>
    <n v="9399"/>
    <m/>
    <m/>
    <m/>
    <m/>
    <m/>
    <n v="5368"/>
    <m/>
    <n v="75175"/>
    <m/>
    <n v="2998"/>
    <n v="29134"/>
    <n v="1245725"/>
    <n v="24800"/>
    <n v="827519"/>
    <n v="394665"/>
    <n v="739992"/>
    <n v="171981"/>
    <m/>
    <n v="71453"/>
    <m/>
    <m/>
    <m/>
    <m/>
    <m/>
    <m/>
    <m/>
    <m/>
    <m/>
    <m/>
    <m/>
    <m/>
    <m/>
    <m/>
    <m/>
    <m/>
    <m/>
    <m/>
    <m/>
    <m/>
    <m/>
    <m/>
    <m/>
    <m/>
    <m/>
    <m/>
    <m/>
    <m/>
    <m/>
    <m/>
    <m/>
    <m/>
    <n v="2830813"/>
    <m/>
    <n v="1670894"/>
    <m/>
    <n v="1771390"/>
    <m/>
    <n v="9890893"/>
    <m/>
    <m/>
    <m/>
    <m/>
    <m/>
    <n v="1042052"/>
    <m/>
    <m/>
    <m/>
    <m/>
    <m/>
    <m/>
    <m/>
    <m/>
    <m/>
    <m/>
    <m/>
    <m/>
    <m/>
    <m/>
    <m/>
    <m/>
    <m/>
    <n v="7798522"/>
    <n v="2130260"/>
    <n v="7275487"/>
    <n v="399005"/>
    <n v="7370212"/>
    <m/>
    <m/>
    <m/>
    <m/>
    <m/>
    <m/>
    <m/>
    <m/>
    <n v="3852"/>
    <n v="11654"/>
    <n v="519127"/>
    <n v="3000"/>
    <n v="312674"/>
    <n v="113291"/>
    <n v="309573"/>
    <n v="84536"/>
    <m/>
    <n v="121809"/>
    <n v="633441"/>
    <n v="277011"/>
    <n v="177451"/>
    <n v="1107754"/>
    <n v="139407"/>
    <n v="178942"/>
    <n v="93788"/>
    <n v="3988352"/>
    <n v="87233"/>
    <n v="990581"/>
    <n v="26497"/>
    <n v="22655"/>
    <m/>
    <n v="13493"/>
    <n v="617936"/>
    <n v="12952210"/>
    <m/>
    <n v="1074738"/>
    <m/>
    <m/>
    <m/>
    <n v="14026948"/>
    <n v="2000244"/>
    <m/>
    <m/>
    <n v="12026704"/>
    <n v="14026948"/>
    <n v="10486051"/>
    <m/>
    <m/>
    <m/>
    <n v="0"/>
    <m/>
    <n v="1133566"/>
    <n v="284620"/>
    <n v="1418186"/>
    <n v="-343448"/>
    <m/>
    <m/>
    <m/>
    <m/>
    <m/>
    <s v="0.00"/>
    <n v="0"/>
    <n v="2005"/>
    <n v="0"/>
    <n v="11224"/>
    <n v="35879"/>
    <n v="81521"/>
    <n v="0"/>
    <n v="0"/>
    <n v="0"/>
    <n v="11605"/>
    <n v="2910"/>
    <n v="6130"/>
    <n v="6690"/>
    <n v="20550"/>
    <n v="2788"/>
    <n v="5661"/>
    <n v="1216"/>
    <n v="17848"/>
    <n v="206027"/>
    <n v="0"/>
    <n v="241"/>
    <n v="1698"/>
    <n v="0"/>
    <n v="0"/>
    <n v="0"/>
    <n v="1939"/>
    <n v="227769"/>
    <n v="0"/>
    <n v="719593"/>
    <n v="1879788"/>
    <n v="2222178"/>
    <n v="0"/>
    <n v="0"/>
    <n v="0"/>
    <n v="677916"/>
    <n v="94844"/>
    <n v="137117"/>
    <n v="128980"/>
    <n v="457701"/>
    <n v="85043"/>
    <n v="114331"/>
    <n v="66436"/>
    <n v="986826"/>
    <n v="7798522"/>
    <n v="0"/>
    <n v="19429"/>
    <n v="107858"/>
    <n v="0"/>
    <n v="0"/>
    <n v="0"/>
    <n v="127287"/>
    <m/>
    <x v="0"/>
    <x v="0"/>
    <m/>
    <m/>
    <n v="11605"/>
    <m/>
    <x v="0"/>
    <x v="0"/>
    <m/>
    <m/>
    <n v="677916"/>
    <n v="118"/>
    <n v="212"/>
    <n v="71"/>
    <n v="85"/>
    <n v="162"/>
    <n v="47"/>
    <n v="48"/>
    <n v="90"/>
    <n v="27"/>
    <n v="1"/>
    <n v="0"/>
    <n v="0"/>
    <n v="0"/>
    <n v="1"/>
    <n v="0"/>
    <n v="1"/>
    <n v="0"/>
    <n v="0"/>
    <n v="0"/>
    <n v="0"/>
    <n v="0"/>
    <n v="0"/>
    <n v="0"/>
    <n v="0"/>
    <n v="1"/>
    <n v="0"/>
    <n v="0"/>
    <n v="0"/>
    <n v="0"/>
  </r>
  <r>
    <n v="206491001"/>
    <x v="999"/>
    <d v="2024-01-01T00:00:00"/>
    <d v="2024-12-31T00:00:00"/>
    <n v="366"/>
    <s v="In Process"/>
    <x v="0"/>
    <x v="41"/>
    <x v="0"/>
    <x v="0"/>
    <s v="03 - North Bay"/>
    <x v="104"/>
    <s v="707-983-1096"/>
    <s v="678 SECOND STREET WEST"/>
    <s v="SONOMA"/>
    <s v="95476-0000"/>
    <s v="1154863603"/>
    <s v="JON OLSON"/>
    <s v="Yes"/>
    <m/>
    <n v="83"/>
    <n v="83"/>
    <x v="2"/>
    <n v="30378"/>
    <n v="28917"/>
    <n v="219.12"/>
    <n v="231"/>
    <n v="238"/>
    <n v="7809"/>
    <n v="2002"/>
    <n v="3651"/>
    <n v="12433"/>
    <m/>
    <m/>
    <n v="133"/>
    <n v="2889"/>
    <x v="0"/>
    <n v="28917"/>
    <m/>
    <m/>
    <m/>
    <m/>
    <m/>
    <m/>
    <m/>
    <m/>
    <n v="19560010"/>
    <n v="3503619"/>
    <n v="5355403"/>
    <n v="3948"/>
    <n v="17712174"/>
    <n v="14261910"/>
    <n v="3450264"/>
    <n v="-3"/>
    <m/>
    <m/>
    <n v="3450261"/>
    <n v="9761250"/>
    <n v="2502500"/>
    <n v="1382010"/>
    <n v="4680190"/>
    <m/>
    <m/>
    <n v="51520"/>
    <n v="1182540"/>
    <n v="19560010"/>
    <m/>
    <m/>
    <m/>
    <m/>
    <m/>
    <m/>
    <m/>
    <m/>
    <n v="2893848"/>
    <m/>
    <n v="422279"/>
    <m/>
    <n v="834"/>
    <m/>
    <n v="14319"/>
    <m/>
    <m/>
    <m/>
    <m/>
    <m/>
    <m/>
    <m/>
    <n v="172339"/>
    <m/>
    <n v="0"/>
    <n v="15681"/>
    <n v="1431475"/>
    <n v="0"/>
    <n v="818575"/>
    <n v="296490"/>
    <n v="817392"/>
    <n v="88505"/>
    <m/>
    <n v="35501"/>
    <m/>
    <m/>
    <m/>
    <m/>
    <m/>
    <m/>
    <m/>
    <m/>
    <m/>
    <m/>
    <m/>
    <m/>
    <m/>
    <m/>
    <m/>
    <m/>
    <m/>
    <m/>
    <m/>
    <m/>
    <m/>
    <m/>
    <m/>
    <m/>
    <m/>
    <m/>
    <m/>
    <m/>
    <m/>
    <m/>
    <m/>
    <m/>
    <n v="2847577"/>
    <m/>
    <n v="454303"/>
    <m/>
    <n v="337120"/>
    <m/>
    <n v="1123938"/>
    <m/>
    <m/>
    <m/>
    <m/>
    <m/>
    <n v="592465"/>
    <m/>
    <m/>
    <m/>
    <m/>
    <m/>
    <m/>
    <m/>
    <m/>
    <m/>
    <m/>
    <m/>
    <m/>
    <m/>
    <m/>
    <m/>
    <m/>
    <m/>
    <n v="6525019"/>
    <n v="1681202"/>
    <n v="6055689"/>
    <n v="289937"/>
    <n v="5457618"/>
    <m/>
    <m/>
    <m/>
    <m/>
    <m/>
    <m/>
    <m/>
    <m/>
    <m/>
    <n v="6272"/>
    <n v="531058"/>
    <m/>
    <n v="283539"/>
    <n v="77879"/>
    <n v="286182"/>
    <n v="68147"/>
    <m/>
    <n v="318465"/>
    <n v="469551"/>
    <n v="268760"/>
    <n v="155316"/>
    <n v="943328"/>
    <n v="80566"/>
    <n v="202258"/>
    <n v="135672"/>
    <n v="3571917"/>
    <n v="47222"/>
    <n v="830492"/>
    <n v="23531"/>
    <n v="24522"/>
    <m/>
    <n v="7633"/>
    <n v="471982"/>
    <n v="12883843"/>
    <m/>
    <n v="408633"/>
    <m/>
    <m/>
    <m/>
    <n v="13292476"/>
    <n v="1794735"/>
    <m/>
    <m/>
    <n v="11497741"/>
    <n v="13292476"/>
    <n v="10855860"/>
    <m/>
    <m/>
    <m/>
    <n v="0"/>
    <m/>
    <n v="500557"/>
    <n v="44707"/>
    <n v="545264"/>
    <n v="-136631"/>
    <m/>
    <m/>
    <m/>
    <m/>
    <m/>
    <s v="0.00"/>
    <n v="0"/>
    <n v="1747"/>
    <n v="0"/>
    <n v="8546"/>
    <n v="30183"/>
    <n v="58452"/>
    <n v="0"/>
    <n v="0"/>
    <n v="0"/>
    <n v="8878"/>
    <n v="1890"/>
    <n v="7997"/>
    <n v="5623"/>
    <n v="20018"/>
    <n v="1965"/>
    <n v="6561"/>
    <n v="2012"/>
    <n v="14432"/>
    <n v="168304"/>
    <n v="0"/>
    <n v="89"/>
    <n v="171"/>
    <n v="1808"/>
    <n v="0"/>
    <n v="0"/>
    <n v="2068"/>
    <n v="198437"/>
    <n v="0"/>
    <n v="551599"/>
    <n v="1442702"/>
    <n v="1582573"/>
    <n v="0"/>
    <n v="0"/>
    <n v="0"/>
    <n v="526064"/>
    <n v="61210"/>
    <n v="173798"/>
    <n v="113544"/>
    <n v="448035"/>
    <n v="64724"/>
    <n v="132888"/>
    <n v="101935"/>
    <n v="1127510"/>
    <n v="6525019"/>
    <n v="0"/>
    <n v="6327"/>
    <n v="9160"/>
    <n v="59892"/>
    <n v="0"/>
    <n v="0"/>
    <n v="75379"/>
    <m/>
    <x v="0"/>
    <x v="0"/>
    <m/>
    <m/>
    <n v="8878"/>
    <m/>
    <x v="0"/>
    <x v="0"/>
    <m/>
    <m/>
    <n v="526064"/>
    <n v="102"/>
    <n v="197"/>
    <n v="55"/>
    <n v="65"/>
    <n v="135"/>
    <n v="33"/>
    <n v="34"/>
    <n v="73"/>
    <n v="17"/>
    <n v="1"/>
    <n v="0"/>
    <n v="0"/>
    <n v="0"/>
    <n v="1"/>
    <n v="0"/>
    <n v="1"/>
    <n v="0"/>
    <n v="0"/>
    <n v="0"/>
    <n v="0"/>
    <n v="0"/>
    <n v="0"/>
    <n v="0"/>
    <n v="0"/>
    <n v="1"/>
    <n v="0"/>
    <n v="0"/>
    <n v="0"/>
    <n v="0"/>
  </r>
  <r>
    <n v="206491003"/>
    <x v="1000"/>
    <d v="2024-01-01T00:00:00"/>
    <d v="2024-12-31T00:00:00"/>
    <n v="366"/>
    <s v="In Process"/>
    <x v="0"/>
    <x v="41"/>
    <x v="0"/>
    <x v="0"/>
    <s v="03 - North Bay"/>
    <x v="105"/>
    <s v="707-894-5201"/>
    <s v="300 CHERRY CREEK ROAD"/>
    <s v="CLOVERDALE"/>
    <s v="95425-0000"/>
    <s v="1245225176"/>
    <s v="FERNANDO VAZQUEZ"/>
    <s v="Yes"/>
    <s v="FLAGSTONE HEALTHCARE NORTH LLC"/>
    <n v="72"/>
    <n v="72"/>
    <x v="2"/>
    <n v="26352"/>
    <n v="17393"/>
    <n v="151.93"/>
    <n v="199"/>
    <n v="190"/>
    <n v="4031"/>
    <n v="1139"/>
    <n v="1087"/>
    <n v="9723"/>
    <m/>
    <n v="73"/>
    <n v="112"/>
    <n v="1228"/>
    <x v="0"/>
    <n v="17393"/>
    <m/>
    <m/>
    <m/>
    <m/>
    <m/>
    <m/>
    <m/>
    <m/>
    <n v="8042680"/>
    <n v="2831244"/>
    <n v="244007"/>
    <n v="703"/>
    <n v="10630620"/>
    <n v="9133846"/>
    <n v="1496774"/>
    <n v="5328"/>
    <n v="315441"/>
    <m/>
    <n v="1186661"/>
    <n v="1933900"/>
    <n v="594800"/>
    <n v="380364"/>
    <n v="4476840"/>
    <m/>
    <n v="19550"/>
    <n v="66826"/>
    <n v="570400"/>
    <n v="8042680"/>
    <m/>
    <m/>
    <m/>
    <m/>
    <m/>
    <m/>
    <m/>
    <m/>
    <n v="1212869"/>
    <m/>
    <n v="250500"/>
    <m/>
    <n v="4926"/>
    <m/>
    <n v="1343829"/>
    <m/>
    <m/>
    <m/>
    <n v="10777"/>
    <m/>
    <n v="6872"/>
    <m/>
    <n v="1471"/>
    <m/>
    <n v="4212"/>
    <n v="2988"/>
    <n v="1171194"/>
    <n v="0"/>
    <n v="987615"/>
    <n v="421065"/>
    <n v="155303"/>
    <n v="60283"/>
    <m/>
    <n v="28584"/>
    <m/>
    <m/>
    <m/>
    <m/>
    <m/>
    <m/>
    <m/>
    <m/>
    <m/>
    <m/>
    <m/>
    <m/>
    <m/>
    <m/>
    <m/>
    <m/>
    <m/>
    <m/>
    <m/>
    <m/>
    <m/>
    <m/>
    <m/>
    <m/>
    <m/>
    <m/>
    <m/>
    <m/>
    <m/>
    <m/>
    <m/>
    <m/>
    <n v="-1152016"/>
    <m/>
    <n v="-139623"/>
    <m/>
    <n v="79344"/>
    <m/>
    <n v="1298520"/>
    <m/>
    <m/>
    <m/>
    <n v="7324"/>
    <m/>
    <n v="150458"/>
    <m/>
    <m/>
    <m/>
    <m/>
    <m/>
    <m/>
    <m/>
    <m/>
    <m/>
    <m/>
    <m/>
    <m/>
    <m/>
    <m/>
    <m/>
    <m/>
    <m/>
    <n v="4812044"/>
    <n v="1230327"/>
    <n v="3091475"/>
    <n v="247016"/>
    <n v="3377640"/>
    <m/>
    <m/>
    <m/>
    <m/>
    <m/>
    <m/>
    <m/>
    <m/>
    <n v="14033"/>
    <n v="7005"/>
    <n v="476938"/>
    <m/>
    <n v="461262"/>
    <n v="87446"/>
    <n v="84067"/>
    <n v="48759"/>
    <m/>
    <n v="12174"/>
    <n v="399871"/>
    <n v="178315"/>
    <n v="88592"/>
    <n v="620352"/>
    <n v="155519"/>
    <n v="293892"/>
    <n v="103517"/>
    <n v="2010109"/>
    <n v="193810"/>
    <n v="403522"/>
    <n v="45041"/>
    <n v="10866"/>
    <m/>
    <m/>
    <n v="61116"/>
    <n v="1698631"/>
    <m/>
    <n v="1118041"/>
    <n v="497998"/>
    <n v="6049818"/>
    <m/>
    <n v="9364488"/>
    <n v="659196"/>
    <n v="1811867"/>
    <m/>
    <n v="6893425"/>
    <n v="9364488"/>
    <m/>
    <n v="4218151"/>
    <m/>
    <m/>
    <n v="214963"/>
    <m/>
    <n v="1186382"/>
    <n v="1808396"/>
    <n v="3209741"/>
    <n v="-2091700"/>
    <m/>
    <m/>
    <m/>
    <m/>
    <m/>
    <s v="0.00"/>
    <n v="0"/>
    <n v="2028"/>
    <n v="0"/>
    <n v="1528"/>
    <n v="15283"/>
    <n v="42233"/>
    <n v="0"/>
    <n v="0"/>
    <n v="783"/>
    <n v="14989"/>
    <n v="3201"/>
    <n v="5750"/>
    <n v="2642"/>
    <n v="12613"/>
    <n v="3104"/>
    <n v="8967"/>
    <n v="1555"/>
    <n v="9930"/>
    <n v="124606"/>
    <n v="0"/>
    <n v="9"/>
    <n v="3043"/>
    <n v="575"/>
    <n v="0"/>
    <n v="0"/>
    <n v="3627"/>
    <n v="229228"/>
    <n v="0"/>
    <n v="94860"/>
    <n v="811033"/>
    <n v="1141860"/>
    <n v="0"/>
    <n v="0"/>
    <n v="19935"/>
    <n v="807747"/>
    <n v="110010"/>
    <n v="115709"/>
    <n v="57495"/>
    <n v="323036"/>
    <n v="111939"/>
    <n v="221561"/>
    <n v="81886"/>
    <n v="685745"/>
    <n v="4812044"/>
    <n v="0"/>
    <n v="548"/>
    <n v="175294"/>
    <n v="20173"/>
    <n v="0"/>
    <n v="0"/>
    <n v="196015"/>
    <m/>
    <x v="0"/>
    <x v="0"/>
    <m/>
    <m/>
    <n v="14989"/>
    <m/>
    <x v="0"/>
    <x v="0"/>
    <m/>
    <m/>
    <n v="807747"/>
    <n v="74"/>
    <n v="106"/>
    <n v="51"/>
    <n v="42"/>
    <n v="64"/>
    <n v="29"/>
    <n v="22"/>
    <n v="34"/>
    <n v="13"/>
    <n v="1"/>
    <n v="0"/>
    <n v="0"/>
    <n v="0"/>
    <n v="1"/>
    <n v="0"/>
    <n v="1"/>
    <n v="0"/>
    <n v="0"/>
    <n v="0"/>
    <n v="0"/>
    <n v="0"/>
    <n v="0"/>
    <n v="0"/>
    <n v="0"/>
    <n v="1"/>
    <n v="0"/>
    <n v="0"/>
    <n v="0"/>
    <n v="0"/>
  </r>
  <r>
    <n v="206491017"/>
    <x v="1001"/>
    <d v="2024-01-01T00:00:00"/>
    <d v="2024-12-31T00:00:00"/>
    <n v="366"/>
    <s v="In Process"/>
    <x v="0"/>
    <x v="41"/>
    <x v="0"/>
    <x v="0"/>
    <s v="03 - North Bay"/>
    <x v="104"/>
    <s v="707-938-8406"/>
    <s v="1250 BROADWAY"/>
    <s v="SONOMA"/>
    <s v="95476-0000"/>
    <s v="1871594614"/>
    <s v="RYAN GOLDBARG"/>
    <s v="Yes"/>
    <s v="FLAGSTONE HEALTHCARE NORTH LLC"/>
    <n v="144"/>
    <n v="144"/>
    <x v="0"/>
    <n v="52704"/>
    <n v="48144"/>
    <n v="201.41"/>
    <n v="306"/>
    <n v="295"/>
    <n v="4130"/>
    <n v="3145"/>
    <n v="3736"/>
    <n v="29395"/>
    <m/>
    <n v="558"/>
    <n v="164"/>
    <n v="7016"/>
    <x v="0"/>
    <n v="48144"/>
    <m/>
    <m/>
    <m/>
    <m/>
    <m/>
    <m/>
    <m/>
    <m/>
    <n v="20862657"/>
    <n v="3853688"/>
    <n v="1578443"/>
    <n v="1728"/>
    <n v="23139630"/>
    <n v="20129857"/>
    <n v="3009773"/>
    <n v="3126"/>
    <n v="632709"/>
    <m/>
    <n v="2380190"/>
    <n v="1929200"/>
    <n v="1466684"/>
    <n v="1485159"/>
    <n v="13540991"/>
    <m/>
    <n v="252077"/>
    <n v="76838"/>
    <n v="2111708"/>
    <n v="20862657"/>
    <m/>
    <m/>
    <m/>
    <m/>
    <m/>
    <m/>
    <m/>
    <m/>
    <n v="1131610"/>
    <m/>
    <n v="1167283"/>
    <m/>
    <n v="41013"/>
    <m/>
    <n v="1023977"/>
    <m/>
    <m/>
    <m/>
    <n v="164593"/>
    <m/>
    <n v="32"/>
    <m/>
    <n v="325180"/>
    <m/>
    <n v="5218"/>
    <n v="0"/>
    <n v="1378080"/>
    <n v="0"/>
    <n v="1207170"/>
    <n v="302265"/>
    <n v="528347"/>
    <n v="288521"/>
    <m/>
    <n v="144087"/>
    <m/>
    <m/>
    <m/>
    <m/>
    <m/>
    <m/>
    <m/>
    <m/>
    <m/>
    <m/>
    <m/>
    <m/>
    <m/>
    <m/>
    <m/>
    <m/>
    <m/>
    <m/>
    <n v="-10557"/>
    <m/>
    <m/>
    <m/>
    <m/>
    <m/>
    <m/>
    <m/>
    <n v="58870"/>
    <m/>
    <n v="1485"/>
    <m/>
    <m/>
    <m/>
    <n v="-1289333"/>
    <m/>
    <n v="-345783"/>
    <m/>
    <n v="710189"/>
    <m/>
    <n v="4078428"/>
    <m/>
    <m/>
    <m/>
    <n v="31422"/>
    <m/>
    <n v="-1656108"/>
    <m/>
    <m/>
    <m/>
    <m/>
    <m/>
    <m/>
    <m/>
    <m/>
    <m/>
    <m/>
    <m/>
    <m/>
    <m/>
    <n v="-170"/>
    <m/>
    <m/>
    <m/>
    <n v="10950282"/>
    <n v="2770040"/>
    <n v="6409535"/>
    <n v="522736"/>
    <n v="8707062"/>
    <m/>
    <m/>
    <m/>
    <m/>
    <m/>
    <m/>
    <m/>
    <m/>
    <n v="34882"/>
    <n v="13148"/>
    <n v="716164"/>
    <m/>
    <n v="452355"/>
    <n v="122828"/>
    <n v="316522"/>
    <n v="160228"/>
    <m/>
    <n v="61102"/>
    <n v="721359"/>
    <n v="586004"/>
    <n v="66662"/>
    <n v="1244866"/>
    <n v="688039"/>
    <n v="294768"/>
    <n v="146433"/>
    <n v="4300987"/>
    <n v="67160"/>
    <n v="854975"/>
    <n v="174002"/>
    <n v="21694"/>
    <m/>
    <m/>
    <n v="378617"/>
    <n v="2581503"/>
    <m/>
    <n v="291096"/>
    <n v="858747"/>
    <n v="7796260"/>
    <m/>
    <n v="11527606"/>
    <n v="1568892"/>
    <m/>
    <m/>
    <n v="9958714"/>
    <n v="11527606"/>
    <m/>
    <n v="7796260"/>
    <m/>
    <m/>
    <n v="129898"/>
    <n v="9860"/>
    <n v="2545966"/>
    <n v="2282256"/>
    <n v="4967980"/>
    <n v="-4676884"/>
    <m/>
    <m/>
    <m/>
    <m/>
    <m/>
    <s v="0.00"/>
    <n v="0"/>
    <n v="2917"/>
    <n v="0"/>
    <n v="14585"/>
    <n v="45552"/>
    <n v="108803"/>
    <n v="0"/>
    <n v="0"/>
    <n v="0"/>
    <n v="19185"/>
    <n v="6453"/>
    <n v="22190"/>
    <n v="1803"/>
    <n v="25134"/>
    <n v="10328"/>
    <n v="8497"/>
    <n v="2020"/>
    <n v="19954"/>
    <n v="287421"/>
    <n v="0"/>
    <n v="0"/>
    <n v="0"/>
    <n v="0"/>
    <n v="0"/>
    <n v="0"/>
    <n v="0"/>
    <n v="391342"/>
    <n v="0"/>
    <n v="857788"/>
    <n v="2281310"/>
    <n v="2922134"/>
    <n v="0"/>
    <n v="0"/>
    <n v="0"/>
    <n v="989006"/>
    <n v="228514"/>
    <n v="428356"/>
    <n v="49040"/>
    <n v="685246"/>
    <n v="445447"/>
    <n v="216762"/>
    <n v="115624"/>
    <n v="1339713"/>
    <n v="10950282"/>
    <n v="0"/>
    <n v="0"/>
    <n v="0"/>
    <n v="0"/>
    <n v="0"/>
    <n v="0"/>
    <n v="0"/>
    <m/>
    <x v="0"/>
    <x v="0"/>
    <m/>
    <m/>
    <n v="19185"/>
    <m/>
    <x v="0"/>
    <x v="0"/>
    <m/>
    <m/>
    <n v="989006"/>
    <n v="149"/>
    <n v="194"/>
    <n v="123"/>
    <n v="101"/>
    <n v="135"/>
    <n v="83"/>
    <n v="58"/>
    <n v="76"/>
    <n v="51"/>
    <n v="1"/>
    <n v="0"/>
    <n v="0"/>
    <n v="0"/>
    <n v="0"/>
    <n v="1"/>
    <n v="1"/>
    <n v="0"/>
    <n v="0"/>
    <n v="0"/>
    <n v="0"/>
    <n v="0"/>
    <n v="0"/>
    <n v="0"/>
    <n v="0"/>
    <n v="1"/>
    <n v="0"/>
    <n v="0"/>
    <n v="0"/>
    <n v="0"/>
  </r>
  <r>
    <n v="206491032"/>
    <x v="1002"/>
    <d v="2024-01-01T00:00:00"/>
    <d v="2024-12-31T00:00:00"/>
    <n v="366"/>
    <s v="In Process"/>
    <x v="0"/>
    <x v="41"/>
    <x v="0"/>
    <x v="0"/>
    <s v="03 - North Bay"/>
    <x v="104"/>
    <s v="707-778-8686"/>
    <s v="450 HAYES LANE"/>
    <s v="PETALUMA"/>
    <s v="94952"/>
    <s v="1861845836"/>
    <s v="CHANTAL WILBUR"/>
    <s v="Yes"/>
    <s v="WEST HARBOR HEALTHCARE"/>
    <n v="59"/>
    <n v="59"/>
    <x v="1"/>
    <n v="21594"/>
    <n v="20106"/>
    <n v="210.36"/>
    <n v="182"/>
    <n v="177"/>
    <n v="2550"/>
    <n v="1496"/>
    <n v="1201"/>
    <n v="12124"/>
    <m/>
    <n v="636"/>
    <n v="562"/>
    <n v="1537"/>
    <x v="0"/>
    <n v="20106"/>
    <m/>
    <m/>
    <m/>
    <m/>
    <m/>
    <m/>
    <m/>
    <m/>
    <n v="7411484"/>
    <n v="1641680"/>
    <n v="-1310603"/>
    <n v="90862"/>
    <n v="10454629"/>
    <n v="10068195"/>
    <n v="386434"/>
    <n v="85308"/>
    <m/>
    <m/>
    <n v="471742"/>
    <n v="959557"/>
    <n v="407979"/>
    <n v="450920"/>
    <n v="4665625"/>
    <m/>
    <n v="173446"/>
    <n v="198707"/>
    <n v="555250"/>
    <n v="7411484"/>
    <m/>
    <m/>
    <m/>
    <m/>
    <m/>
    <m/>
    <m/>
    <m/>
    <n v="1144024"/>
    <m/>
    <n v="283878"/>
    <m/>
    <n v="278"/>
    <m/>
    <n v="89231"/>
    <m/>
    <m/>
    <m/>
    <n v="120686"/>
    <m/>
    <n v="2466"/>
    <m/>
    <n v="1117"/>
    <m/>
    <n v="3575"/>
    <n v="25177"/>
    <n v="354690"/>
    <n v="427570"/>
    <n v="420714"/>
    <n v="108616"/>
    <n v="225541"/>
    <n v="61163"/>
    <m/>
    <n v="14634"/>
    <m/>
    <m/>
    <m/>
    <m/>
    <m/>
    <m/>
    <m/>
    <m/>
    <m/>
    <m/>
    <m/>
    <m/>
    <m/>
    <m/>
    <m/>
    <m/>
    <m/>
    <m/>
    <m/>
    <m/>
    <m/>
    <m/>
    <m/>
    <m/>
    <m/>
    <m/>
    <m/>
    <m/>
    <m/>
    <m/>
    <m/>
    <m/>
    <n v="-1115468"/>
    <m/>
    <n v="-278291"/>
    <m/>
    <n v="35025"/>
    <m/>
    <n v="136445"/>
    <m/>
    <m/>
    <m/>
    <n v="-118159"/>
    <m/>
    <n v="29845"/>
    <m/>
    <m/>
    <m/>
    <m/>
    <m/>
    <m/>
    <m/>
    <m/>
    <m/>
    <m/>
    <m/>
    <m/>
    <m/>
    <m/>
    <m/>
    <m/>
    <m/>
    <n v="4294771"/>
    <n v="1268464"/>
    <n v="4504960"/>
    <n v="152721"/>
    <n v="3835237"/>
    <m/>
    <m/>
    <m/>
    <m/>
    <m/>
    <m/>
    <m/>
    <m/>
    <n v="2376"/>
    <n v="22343"/>
    <n v="256150"/>
    <m/>
    <n v="293094"/>
    <n v="67263"/>
    <n v="168579"/>
    <n v="44069"/>
    <m/>
    <n v="17836"/>
    <n v="473757"/>
    <n v="255555"/>
    <n v="106305"/>
    <n v="713472"/>
    <n v="86868"/>
    <n v="164490"/>
    <n v="102336"/>
    <n v="2475127"/>
    <n v="64308"/>
    <n v="798617"/>
    <n v="65690"/>
    <n v="20039"/>
    <m/>
    <n v="5746"/>
    <n v="28938"/>
    <n v="2373663"/>
    <m/>
    <n v="346811"/>
    <n v="291577"/>
    <n v="3007622"/>
    <m/>
    <n v="6019673"/>
    <n v="1516932"/>
    <m/>
    <m/>
    <n v="4502741"/>
    <n v="6019673"/>
    <m/>
    <n v="2990346"/>
    <n v="131975"/>
    <m/>
    <n v="0"/>
    <m/>
    <n v="445125"/>
    <n v="245950"/>
    <n v="691075"/>
    <n v="-344264"/>
    <m/>
    <m/>
    <m/>
    <m/>
    <m/>
    <s v="0.72"/>
    <n v="1092191.04"/>
    <n v="2102"/>
    <n v="0"/>
    <n v="4619"/>
    <n v="20124"/>
    <n v="52144"/>
    <n v="994"/>
    <n v="0"/>
    <n v="1924"/>
    <m/>
    <n v="3733"/>
    <n v="8058"/>
    <n v="3852"/>
    <n v="16352"/>
    <n v="1973"/>
    <n v="6015"/>
    <n v="1789"/>
    <n v="9751"/>
    <n v="133430"/>
    <n v="0"/>
    <n v="33"/>
    <n v="247"/>
    <n v="48"/>
    <n v="0"/>
    <n v="0"/>
    <n v="328"/>
    <n v="176824"/>
    <n v="0"/>
    <n v="271380"/>
    <n v="942209"/>
    <n v="1274531"/>
    <n v="40469"/>
    <n v="0"/>
    <n v="98688"/>
    <m/>
    <n v="117439"/>
    <n v="169328"/>
    <n v="70061"/>
    <n v="348241"/>
    <n v="67620"/>
    <n v="119917"/>
    <n v="84766"/>
    <n v="513298"/>
    <n v="4294771"/>
    <n v="0"/>
    <n v="4200"/>
    <n v="17206"/>
    <n v="2970"/>
    <n v="0"/>
    <n v="0"/>
    <n v="24376"/>
    <m/>
    <x v="0"/>
    <x v="0"/>
    <m/>
    <m/>
    <m/>
    <m/>
    <x v="0"/>
    <x v="0"/>
    <m/>
    <m/>
    <m/>
    <n v="90"/>
    <n v="125"/>
    <n v="59"/>
    <n v="56"/>
    <n v="87"/>
    <n v="37"/>
    <n v="36"/>
    <n v="48"/>
    <n v="24"/>
    <n v="1"/>
    <n v="0"/>
    <n v="0"/>
    <n v="1"/>
    <n v="0"/>
    <n v="0"/>
    <n v="1"/>
    <n v="0"/>
    <n v="0"/>
    <n v="0"/>
    <n v="0"/>
    <n v="0"/>
    <n v="0"/>
    <n v="0"/>
    <n v="0"/>
    <n v="1"/>
    <n v="0"/>
    <n v="0"/>
    <n v="0"/>
    <n v="0"/>
  </r>
  <r>
    <n v="206491035"/>
    <x v="1003"/>
    <d v="2024-01-01T00:00:00"/>
    <d v="2024-12-31T00:00:00"/>
    <n v="366"/>
    <s v="In Process"/>
    <x v="0"/>
    <x v="41"/>
    <x v="0"/>
    <x v="0"/>
    <s v="03 - North Bay"/>
    <x v="104"/>
    <s v="707-765-3030"/>
    <s v="1115 B STREET"/>
    <s v="PETALUMA"/>
    <s v="94952"/>
    <s v="1205316833"/>
    <s v="HALEY MCLAUGHLIN"/>
    <s v="Yes"/>
    <m/>
    <n v="90"/>
    <n v="90"/>
    <x v="2"/>
    <n v="32940"/>
    <n v="27940"/>
    <n v="194.03"/>
    <n v="422"/>
    <n v="423"/>
    <n v="5733"/>
    <n v="4873"/>
    <n v="1562"/>
    <n v="13498"/>
    <m/>
    <m/>
    <n v="574"/>
    <n v="1700"/>
    <x v="0"/>
    <n v="27940"/>
    <m/>
    <m/>
    <m/>
    <m/>
    <m/>
    <m/>
    <m/>
    <m/>
    <n v="13496570"/>
    <n v="4003805"/>
    <n v="1344662"/>
    <n v="81171"/>
    <n v="16236884"/>
    <n v="14420807"/>
    <n v="1816077"/>
    <n v="2"/>
    <m/>
    <m/>
    <n v="1816079"/>
    <n v="2884855"/>
    <n v="2456870"/>
    <n v="714225"/>
    <n v="6401225"/>
    <m/>
    <m/>
    <n v="251895"/>
    <n v="787500"/>
    <n v="13496570"/>
    <m/>
    <m/>
    <m/>
    <m/>
    <m/>
    <m/>
    <m/>
    <m/>
    <n v="1958627"/>
    <m/>
    <n v="2000283"/>
    <m/>
    <n v="4472"/>
    <m/>
    <n v="20381"/>
    <m/>
    <m/>
    <m/>
    <m/>
    <m/>
    <n v="19342"/>
    <m/>
    <n v="700"/>
    <m/>
    <n v="2750"/>
    <n v="19080"/>
    <n v="1551825"/>
    <n v="0"/>
    <n v="1327425"/>
    <n v="161850"/>
    <n v="806523"/>
    <n v="64779"/>
    <m/>
    <n v="69573"/>
    <m/>
    <m/>
    <m/>
    <m/>
    <m/>
    <m/>
    <m/>
    <m/>
    <m/>
    <m/>
    <m/>
    <m/>
    <m/>
    <m/>
    <m/>
    <m/>
    <n v="9078"/>
    <m/>
    <m/>
    <m/>
    <m/>
    <m/>
    <m/>
    <m/>
    <m/>
    <m/>
    <m/>
    <m/>
    <n v="9900"/>
    <m/>
    <m/>
    <m/>
    <n v="-1126313"/>
    <m/>
    <n v="726749"/>
    <m/>
    <n v="-107630"/>
    <m/>
    <n v="1636274"/>
    <m/>
    <m/>
    <m/>
    <m/>
    <m/>
    <n v="196604"/>
    <m/>
    <m/>
    <m/>
    <m/>
    <m/>
    <m/>
    <m/>
    <m/>
    <m/>
    <m/>
    <m/>
    <m/>
    <m/>
    <m/>
    <m/>
    <m/>
    <m/>
    <n v="6271141"/>
    <n v="1638449"/>
    <n v="6511217"/>
    <n v="189732"/>
    <n v="5746568"/>
    <m/>
    <m/>
    <m/>
    <m/>
    <m/>
    <m/>
    <m/>
    <m/>
    <n v="25988"/>
    <n v="9198"/>
    <n v="606328"/>
    <m/>
    <n v="516831"/>
    <n v="61381"/>
    <n v="339888"/>
    <n v="34415"/>
    <m/>
    <n v="42543"/>
    <n v="356221"/>
    <n v="162459"/>
    <n v="176667"/>
    <n v="903770"/>
    <n v="249926"/>
    <n v="139887"/>
    <n v="241469"/>
    <n v="3276759"/>
    <n v="88893"/>
    <n v="1310804"/>
    <n v="39877"/>
    <n v="17787"/>
    <m/>
    <n v="3"/>
    <n v="73145"/>
    <n v="1559128"/>
    <m/>
    <n v="311710"/>
    <n v="594"/>
    <n v="6662332"/>
    <n v="26572668"/>
    <n v="35106432"/>
    <n v="1378645"/>
    <n v="27677809"/>
    <m/>
    <n v="6049978"/>
    <n v="35106432"/>
    <m/>
    <n v="6434245"/>
    <m/>
    <m/>
    <n v="0"/>
    <m/>
    <n v="66164"/>
    <n v="374462"/>
    <n v="440626"/>
    <n v="-128916"/>
    <m/>
    <m/>
    <m/>
    <m/>
    <m/>
    <s v="0.11"/>
    <n v="151650.95000000001"/>
    <n v="1824"/>
    <n v="0"/>
    <n v="19284"/>
    <n v="15448"/>
    <n v="76390"/>
    <n v="0"/>
    <n v="0"/>
    <n v="4944"/>
    <m/>
    <n v="2735"/>
    <n v="5384"/>
    <n v="6003"/>
    <n v="20141"/>
    <n v="3522"/>
    <n v="3935"/>
    <n v="3068"/>
    <n v="11779"/>
    <n v="174457"/>
    <n v="0"/>
    <n v="0"/>
    <n v="0"/>
    <n v="0"/>
    <n v="0"/>
    <n v="23664"/>
    <n v="23664"/>
    <n v="234142"/>
    <n v="0"/>
    <n v="1121353"/>
    <n v="763088"/>
    <n v="1975910"/>
    <n v="0"/>
    <n v="0"/>
    <n v="256279"/>
    <m/>
    <n v="102789"/>
    <n v="106283"/>
    <n v="122282"/>
    <n v="469293"/>
    <n v="131294"/>
    <n v="106733"/>
    <n v="195562"/>
    <n v="686133"/>
    <n v="6271141"/>
    <n v="0"/>
    <n v="0"/>
    <n v="0"/>
    <n v="0"/>
    <n v="0"/>
    <n v="1183214"/>
    <n v="1183214"/>
    <m/>
    <x v="0"/>
    <x v="0"/>
    <m/>
    <m/>
    <m/>
    <m/>
    <x v="0"/>
    <x v="0"/>
    <m/>
    <m/>
    <m/>
    <n v="148"/>
    <n v="214"/>
    <n v="108"/>
    <n v="115"/>
    <n v="163"/>
    <n v="81"/>
    <n v="80"/>
    <n v="116"/>
    <n v="55"/>
    <n v="1"/>
    <n v="0"/>
    <n v="0"/>
    <n v="0"/>
    <n v="1"/>
    <n v="0"/>
    <n v="1"/>
    <n v="0"/>
    <n v="0"/>
    <n v="0"/>
    <n v="0"/>
    <n v="0"/>
    <n v="0"/>
    <n v="0"/>
    <n v="0"/>
    <n v="1"/>
    <n v="0"/>
    <n v="0"/>
    <n v="0"/>
    <n v="0"/>
  </r>
  <r>
    <n v="206491058"/>
    <x v="1004"/>
    <d v="2024-01-01T00:00:00"/>
    <d v="2024-12-31T00:00:00"/>
    <n v="366"/>
    <s v="In Process"/>
    <x v="0"/>
    <x v="41"/>
    <x v="0"/>
    <x v="0"/>
    <s v="03 - North Bay"/>
    <x v="105"/>
    <s v="707-525-1250"/>
    <s v="3751 MONTGOMERY DRIVE"/>
    <s v="SANTA ROSA"/>
    <s v="95405-0000"/>
    <s v="1104825520"/>
    <s v="JONATHAN ENSIGN"/>
    <s v="Yes"/>
    <s v="FLAGSTONE HEALTHCARE NORTH LLC"/>
    <n v="116"/>
    <n v="116"/>
    <x v="0"/>
    <n v="42456"/>
    <n v="40041"/>
    <n v="207.94"/>
    <n v="931"/>
    <n v="940"/>
    <n v="9179"/>
    <n v="8843"/>
    <n v="633"/>
    <n v="18791"/>
    <m/>
    <n v="477"/>
    <n v="475"/>
    <n v="1643"/>
    <x v="0"/>
    <n v="40041"/>
    <m/>
    <m/>
    <m/>
    <m/>
    <m/>
    <m/>
    <m/>
    <m/>
    <n v="14627960"/>
    <n v="6418417"/>
    <n v="-5907256"/>
    <n v="11176"/>
    <n v="26964809"/>
    <n v="23205704"/>
    <n v="3759105"/>
    <n v="584"/>
    <n v="1001207"/>
    <m/>
    <n v="2758482"/>
    <n v="3454560"/>
    <n v="3289480"/>
    <n v="201355"/>
    <n v="6741650"/>
    <m/>
    <n v="180855"/>
    <n v="173765"/>
    <n v="586295"/>
    <n v="14627960"/>
    <m/>
    <m/>
    <m/>
    <m/>
    <m/>
    <m/>
    <m/>
    <m/>
    <n v="2939739"/>
    <m/>
    <n v="2667151"/>
    <m/>
    <n v="4217"/>
    <m/>
    <n v="684557"/>
    <m/>
    <m/>
    <m/>
    <n v="122405"/>
    <m/>
    <n v="348"/>
    <m/>
    <m/>
    <m/>
    <n v="259891"/>
    <n v="0"/>
    <n v="2071305"/>
    <n v="0"/>
    <n v="2129490"/>
    <n v="544095"/>
    <n v="1156767"/>
    <n v="81052"/>
    <m/>
    <n v="175817"/>
    <m/>
    <m/>
    <m/>
    <m/>
    <m/>
    <m/>
    <m/>
    <m/>
    <m/>
    <m/>
    <m/>
    <m/>
    <m/>
    <m/>
    <m/>
    <m/>
    <m/>
    <m/>
    <m/>
    <m/>
    <m/>
    <m/>
    <m/>
    <m/>
    <m/>
    <m/>
    <m/>
    <m/>
    <n v="-4748"/>
    <m/>
    <m/>
    <m/>
    <n v="-4167248"/>
    <m/>
    <n v="-1499038"/>
    <m/>
    <n v="-8228"/>
    <m/>
    <n v="-171973"/>
    <m/>
    <m/>
    <m/>
    <n v="-84765"/>
    <m/>
    <n v="28744"/>
    <m/>
    <m/>
    <m/>
    <m/>
    <m/>
    <m/>
    <m/>
    <m/>
    <m/>
    <m/>
    <m/>
    <m/>
    <m/>
    <m/>
    <m/>
    <m/>
    <m/>
    <n v="12219318"/>
    <n v="3069088"/>
    <n v="7917298"/>
    <n v="526528"/>
    <n v="9321634"/>
    <m/>
    <m/>
    <m/>
    <m/>
    <m/>
    <m/>
    <m/>
    <m/>
    <n v="32028"/>
    <n v="7358"/>
    <n v="1289796"/>
    <m/>
    <n v="1072066"/>
    <n v="181912"/>
    <n v="563707"/>
    <n v="60102"/>
    <m/>
    <n v="69915"/>
    <n v="681349"/>
    <n v="232517"/>
    <n v="216925"/>
    <n v="1199183"/>
    <n v="765060"/>
    <n v="212525"/>
    <n v="136405"/>
    <n v="4543819"/>
    <n v="209190"/>
    <n v="2226780"/>
    <n v="67642"/>
    <n v="19976"/>
    <m/>
    <n v="5"/>
    <n v="95810"/>
    <n v="3140341"/>
    <m/>
    <n v="1883734"/>
    <m/>
    <n v="44237452"/>
    <m/>
    <n v="49261527"/>
    <n v="1543130"/>
    <n v="16665298"/>
    <m/>
    <n v="31053099"/>
    <n v="49261527"/>
    <m/>
    <n v="27572154"/>
    <m/>
    <m/>
    <n v="8168"/>
    <n v="2017"/>
    <n v="1716823"/>
    <n v="1735678"/>
    <n v="3462686"/>
    <n v="-1578952"/>
    <m/>
    <m/>
    <m/>
    <m/>
    <m/>
    <s v="0.00"/>
    <n v="0"/>
    <n v="2777"/>
    <n v="0"/>
    <n v="11564"/>
    <n v="54824"/>
    <n v="109221"/>
    <n v="0"/>
    <n v="0"/>
    <n v="673"/>
    <n v="35420"/>
    <n v="7612"/>
    <n v="6653"/>
    <n v="7591"/>
    <n v="27169"/>
    <n v="12356"/>
    <n v="5971"/>
    <n v="1880"/>
    <n v="20559"/>
    <n v="304270"/>
    <n v="0"/>
    <n v="0"/>
    <n v="0"/>
    <n v="0"/>
    <n v="0"/>
    <n v="0"/>
    <n v="0"/>
    <n v="312523"/>
    <n v="0"/>
    <n v="699658"/>
    <n v="2995505"/>
    <n v="2891282"/>
    <n v="0"/>
    <n v="0"/>
    <n v="20078"/>
    <n v="1804407"/>
    <n v="210765"/>
    <n v="131275"/>
    <n v="144839"/>
    <n v="634706"/>
    <n v="622023"/>
    <n v="158209"/>
    <n v="104206"/>
    <n v="1489842"/>
    <n v="12219318"/>
    <n v="0"/>
    <n v="0"/>
    <n v="0"/>
    <n v="0"/>
    <n v="0"/>
    <n v="0"/>
    <n v="0"/>
    <m/>
    <x v="0"/>
    <x v="0"/>
    <m/>
    <m/>
    <n v="35420"/>
    <m/>
    <x v="0"/>
    <x v="0"/>
    <m/>
    <m/>
    <n v="1804407"/>
    <n v="168"/>
    <n v="237"/>
    <n v="123"/>
    <n v="119"/>
    <n v="176"/>
    <n v="83"/>
    <n v="55"/>
    <n v="83"/>
    <n v="42"/>
    <n v="1"/>
    <n v="0"/>
    <n v="0"/>
    <n v="0"/>
    <n v="0"/>
    <n v="1"/>
    <n v="1"/>
    <n v="0"/>
    <n v="0"/>
    <n v="0"/>
    <n v="0"/>
    <n v="0"/>
    <n v="0"/>
    <n v="0"/>
    <n v="0"/>
    <n v="1"/>
    <n v="0"/>
    <n v="0"/>
    <n v="0"/>
    <n v="0"/>
  </r>
  <r>
    <n v="206491062"/>
    <x v="1005"/>
    <d v="2024-01-01T00:00:00"/>
    <d v="2024-12-31T00:00:00"/>
    <n v="366"/>
    <s v="In Process"/>
    <x v="0"/>
    <x v="41"/>
    <x v="0"/>
    <x v="0"/>
    <s v="03 - North Bay"/>
    <x v="105"/>
    <s v="707-528-2100"/>
    <s v="446 ARROWOOD DRIVE"/>
    <s v="SANTA ROSA"/>
    <s v="95407"/>
    <s v="1487641049"/>
    <s v="DANE REEVES"/>
    <s v="Yes"/>
    <s v="RMG CAPITAL PARTNERS LLC"/>
    <n v="62"/>
    <n v="62"/>
    <x v="2"/>
    <n v="22692"/>
    <n v="18613"/>
    <n v="188.81"/>
    <n v="135"/>
    <n v="88"/>
    <n v="1489"/>
    <n v="128"/>
    <n v="1318"/>
    <n v="12350"/>
    <m/>
    <n v="2166"/>
    <n v="120"/>
    <n v="1042"/>
    <x v="0"/>
    <n v="18613"/>
    <m/>
    <m/>
    <m/>
    <m/>
    <m/>
    <m/>
    <m/>
    <m/>
    <n v="9771825"/>
    <n v="1172452"/>
    <n v="3425874"/>
    <n v="263"/>
    <n v="7518666"/>
    <n v="7995680"/>
    <n v="-477014"/>
    <n v="395293"/>
    <m/>
    <m/>
    <n v="-81721"/>
    <n v="781725"/>
    <n v="67200"/>
    <n v="691950"/>
    <n v="6483750"/>
    <m/>
    <n v="1137150"/>
    <n v="63000"/>
    <n v="547050"/>
    <n v="9771825"/>
    <m/>
    <m/>
    <m/>
    <m/>
    <m/>
    <m/>
    <m/>
    <m/>
    <n v="582822"/>
    <m/>
    <n v="28578"/>
    <m/>
    <m/>
    <m/>
    <n v="69633"/>
    <m/>
    <m/>
    <m/>
    <n v="483605"/>
    <m/>
    <n v="7814"/>
    <m/>
    <m/>
    <m/>
    <n v="951"/>
    <n v="760"/>
    <n v="430865"/>
    <n v="0"/>
    <n v="612305"/>
    <n v="73950"/>
    <n v="43230"/>
    <n v="8668"/>
    <m/>
    <n v="1723"/>
    <m/>
    <m/>
    <m/>
    <m/>
    <m/>
    <m/>
    <m/>
    <m/>
    <m/>
    <m/>
    <m/>
    <m/>
    <m/>
    <m/>
    <m/>
    <m/>
    <m/>
    <m/>
    <m/>
    <m/>
    <m/>
    <m/>
    <m/>
    <m/>
    <m/>
    <m/>
    <m/>
    <m/>
    <m/>
    <m/>
    <m/>
    <m/>
    <n v="-122602"/>
    <m/>
    <n v="23832"/>
    <m/>
    <n v="221121"/>
    <m/>
    <n v="2690143"/>
    <m/>
    <m/>
    <m/>
    <n v="403285"/>
    <m/>
    <m/>
    <m/>
    <m/>
    <m/>
    <m/>
    <m/>
    <m/>
    <m/>
    <m/>
    <m/>
    <m/>
    <m/>
    <m/>
    <m/>
    <m/>
    <m/>
    <n v="210095"/>
    <m/>
    <n v="3804042"/>
    <n v="888063"/>
    <n v="3303575"/>
    <n v="356502"/>
    <n v="3565611"/>
    <m/>
    <m/>
    <m/>
    <m/>
    <m/>
    <m/>
    <m/>
    <m/>
    <n v="652"/>
    <n v="18713"/>
    <n v="112427"/>
    <m/>
    <n v="119737"/>
    <n v="41008"/>
    <n v="28572"/>
    <n v="16322"/>
    <m/>
    <n v="7407"/>
    <n v="208197"/>
    <n v="333375"/>
    <n v="88222"/>
    <n v="614769"/>
    <n v="32123"/>
    <n v="145891"/>
    <n v="18700"/>
    <n v="1569084"/>
    <m/>
    <n v="577226"/>
    <n v="55672"/>
    <n v="48769"/>
    <m/>
    <m/>
    <n v="393203"/>
    <n v="2797211"/>
    <m/>
    <n v="142"/>
    <m/>
    <n v="4109"/>
    <n v="283333"/>
    <n v="3084795"/>
    <n v="3342697"/>
    <m/>
    <n v="1450000"/>
    <n v="-1707902"/>
    <n v="3084795"/>
    <m/>
    <m/>
    <n v="943030"/>
    <n v="136000"/>
    <n v="0"/>
    <m/>
    <m/>
    <n v="960887"/>
    <n v="960887"/>
    <n v="-960745"/>
    <m/>
    <m/>
    <m/>
    <n v="1450000"/>
    <m/>
    <s v="0.12"/>
    <n v="401123.64"/>
    <n v="1319"/>
    <n v="0"/>
    <n v="2261"/>
    <n v="17030"/>
    <n v="48277"/>
    <n v="0"/>
    <n v="0"/>
    <n v="2300"/>
    <m/>
    <n v="88"/>
    <n v="13665"/>
    <n v="2292"/>
    <n v="13375"/>
    <n v="929"/>
    <n v="5968"/>
    <n v="476"/>
    <n v="8904"/>
    <n v="116884"/>
    <n v="0"/>
    <n v="688"/>
    <n v="0"/>
    <n v="0"/>
    <n v="0"/>
    <n v="0"/>
    <n v="688"/>
    <n v="84669"/>
    <n v="0"/>
    <n v="141654"/>
    <n v="947741"/>
    <n v="1395740"/>
    <n v="0"/>
    <n v="0"/>
    <n v="110714"/>
    <m/>
    <n v="2818"/>
    <n v="258707"/>
    <n v="42167"/>
    <n v="295405"/>
    <n v="25882"/>
    <n v="114555"/>
    <n v="15660"/>
    <n v="368330"/>
    <n v="3804042"/>
    <n v="0"/>
    <n v="44712"/>
    <n v="0"/>
    <n v="0"/>
    <n v="0"/>
    <n v="0"/>
    <n v="44712"/>
    <m/>
    <x v="0"/>
    <x v="0"/>
    <m/>
    <m/>
    <m/>
    <m/>
    <x v="0"/>
    <x v="0"/>
    <m/>
    <m/>
    <m/>
    <n v="72"/>
    <n v="127"/>
    <n v="42"/>
    <n v="47"/>
    <n v="87"/>
    <n v="23"/>
    <n v="30"/>
    <n v="50"/>
    <n v="16"/>
    <n v="1"/>
    <n v="0"/>
    <n v="0"/>
    <n v="0"/>
    <n v="1"/>
    <n v="0"/>
    <n v="1"/>
    <n v="0"/>
    <n v="0"/>
    <n v="0"/>
    <n v="0"/>
    <n v="0"/>
    <n v="0"/>
    <n v="0"/>
    <n v="0"/>
    <n v="1"/>
    <n v="0"/>
    <n v="0"/>
    <n v="0"/>
    <n v="0"/>
  </r>
  <r>
    <n v="206491085"/>
    <x v="1006"/>
    <d v="2024-01-01T00:00:00"/>
    <d v="2024-12-31T00:00:00"/>
    <n v="366"/>
    <s v="In Process"/>
    <x v="0"/>
    <x v="41"/>
    <x v="0"/>
    <x v="0"/>
    <s v="03 - North Bay"/>
    <x v="105"/>
    <s v="707-539-1515"/>
    <s v="1280 SUMMERFIELD ROAD"/>
    <s v="SANTA ROSA"/>
    <s v="95405-0000"/>
    <s v="1619976552"/>
    <s v="CASON BUSH"/>
    <s v="Yes"/>
    <s v="FLAGSTONE HEALTHCARE NORTH LLC"/>
    <n v="70"/>
    <n v="70"/>
    <x v="2"/>
    <n v="25620"/>
    <n v="18010"/>
    <n v="154.06"/>
    <n v="603"/>
    <n v="606"/>
    <n v="11099"/>
    <n v="1609"/>
    <n v="34"/>
    <n v="4884"/>
    <m/>
    <n v="185"/>
    <n v="93"/>
    <n v="106"/>
    <x v="0"/>
    <n v="18010"/>
    <m/>
    <m/>
    <m/>
    <m/>
    <m/>
    <m/>
    <m/>
    <m/>
    <n v="7302091"/>
    <n v="3545803"/>
    <n v="-5979814"/>
    <n v="1087"/>
    <n v="16828795"/>
    <n v="12413634"/>
    <n v="4415161"/>
    <n v="-507"/>
    <n v="927076"/>
    <m/>
    <n v="3487578"/>
    <n v="4510251"/>
    <n v="677779"/>
    <n v="16074"/>
    <n v="1968171"/>
    <m/>
    <n v="42661"/>
    <n v="45040"/>
    <n v="42115"/>
    <n v="7302091"/>
    <m/>
    <m/>
    <m/>
    <m/>
    <m/>
    <m/>
    <m/>
    <m/>
    <n v="2937667"/>
    <m/>
    <n v="460020"/>
    <m/>
    <n v="608"/>
    <m/>
    <n v="117381"/>
    <m/>
    <m/>
    <m/>
    <n v="20652"/>
    <m/>
    <n v="9475"/>
    <m/>
    <m/>
    <m/>
    <n v="10982"/>
    <n v="0"/>
    <n v="1170540"/>
    <n v="0"/>
    <n v="1330335"/>
    <n v="225720"/>
    <n v="675622"/>
    <n v="38312"/>
    <m/>
    <n v="94292"/>
    <m/>
    <m/>
    <m/>
    <m/>
    <m/>
    <m/>
    <m/>
    <m/>
    <m/>
    <m/>
    <m/>
    <m/>
    <m/>
    <m/>
    <m/>
    <m/>
    <m/>
    <m/>
    <m/>
    <m/>
    <m/>
    <m/>
    <m/>
    <m/>
    <m/>
    <m/>
    <m/>
    <m/>
    <m/>
    <m/>
    <m/>
    <m/>
    <n v="-5531529"/>
    <m/>
    <n v="-434054"/>
    <m/>
    <n v="1256"/>
    <m/>
    <n v="-11817"/>
    <m/>
    <m/>
    <m/>
    <n v="-6319"/>
    <m/>
    <n v="2649"/>
    <m/>
    <m/>
    <m/>
    <m/>
    <m/>
    <m/>
    <m/>
    <m/>
    <m/>
    <m/>
    <m/>
    <m/>
    <m/>
    <m/>
    <m/>
    <m/>
    <m/>
    <n v="7059958"/>
    <n v="1581221"/>
    <n v="3772455"/>
    <n v="250687"/>
    <n v="4374067"/>
    <m/>
    <m/>
    <m/>
    <m/>
    <m/>
    <m/>
    <m/>
    <m/>
    <n v="18221"/>
    <n v="5529"/>
    <n v="798196"/>
    <m/>
    <n v="578888"/>
    <n v="81308"/>
    <n v="314601"/>
    <n v="21530"/>
    <m/>
    <n v="43115"/>
    <n v="395280"/>
    <n v="159757"/>
    <n v="150885"/>
    <n v="639021"/>
    <n v="471410"/>
    <n v="118398"/>
    <n v="99537"/>
    <n v="3323544"/>
    <n v="136528"/>
    <n v="521207"/>
    <n v="34044"/>
    <n v="20020"/>
    <m/>
    <m/>
    <n v="108548"/>
    <n v="1938849"/>
    <m/>
    <n v="877678"/>
    <m/>
    <n v="22639474"/>
    <m/>
    <n v="25456001"/>
    <n v="945936"/>
    <n v="4668101"/>
    <m/>
    <n v="19841964"/>
    <n v="25456001"/>
    <m/>
    <n v="18013493"/>
    <m/>
    <m/>
    <n v="175031"/>
    <m/>
    <n v="1108863"/>
    <n v="1715115"/>
    <n v="2999009"/>
    <n v="-2121331"/>
    <m/>
    <m/>
    <m/>
    <m/>
    <m/>
    <s v="0.00"/>
    <n v="0"/>
    <n v="2072"/>
    <n v="0"/>
    <n v="13978"/>
    <n v="14974"/>
    <n v="51643"/>
    <n v="0"/>
    <n v="0"/>
    <n v="0"/>
    <n v="17913"/>
    <n v="3822"/>
    <n v="5616"/>
    <n v="5454"/>
    <n v="13804"/>
    <n v="8388"/>
    <n v="3458"/>
    <n v="1540"/>
    <n v="14057"/>
    <n v="156719"/>
    <n v="0"/>
    <n v="0"/>
    <n v="0"/>
    <n v="81"/>
    <n v="0"/>
    <n v="0"/>
    <n v="81"/>
    <n v="319544"/>
    <n v="0"/>
    <n v="789677"/>
    <n v="779349"/>
    <n v="1358416"/>
    <n v="0"/>
    <n v="0"/>
    <n v="0"/>
    <n v="1142141"/>
    <n v="116674"/>
    <n v="101675"/>
    <n v="104259"/>
    <n v="351113"/>
    <n v="375933"/>
    <n v="81875"/>
    <n v="78514"/>
    <n v="1460788"/>
    <n v="7059958"/>
    <n v="0"/>
    <n v="0"/>
    <n v="0"/>
    <n v="2850"/>
    <n v="0"/>
    <n v="0"/>
    <n v="2850"/>
    <m/>
    <x v="0"/>
    <x v="0"/>
    <m/>
    <m/>
    <n v="17913"/>
    <m/>
    <x v="0"/>
    <x v="0"/>
    <m/>
    <m/>
    <n v="1142141"/>
    <n v="87"/>
    <n v="121"/>
    <n v="64"/>
    <n v="58"/>
    <n v="85"/>
    <n v="38"/>
    <n v="28"/>
    <n v="45"/>
    <n v="18"/>
    <n v="1"/>
    <n v="0"/>
    <n v="0"/>
    <n v="0"/>
    <n v="1"/>
    <n v="0"/>
    <n v="1"/>
    <n v="0"/>
    <n v="0"/>
    <n v="0"/>
    <n v="0"/>
    <n v="0"/>
    <n v="0"/>
    <n v="0"/>
    <n v="0"/>
    <n v="1"/>
    <n v="0"/>
    <n v="0"/>
    <n v="0"/>
    <n v="0"/>
  </r>
  <r>
    <n v="206492251"/>
    <x v="1007"/>
    <d v="2024-01-01T00:00:00"/>
    <d v="2024-12-31T00:00:00"/>
    <n v="366"/>
    <s v="In Process"/>
    <x v="0"/>
    <x v="41"/>
    <x v="0"/>
    <x v="0"/>
    <s v="03 - North Bay"/>
    <x v="104"/>
    <s v="707-763-4109"/>
    <s v="101 MONROE STREET"/>
    <s v="PETELUMA"/>
    <s v="94954-0000"/>
    <s v="1356883805"/>
    <s v="KEVAN BILLS"/>
    <s v="Yes"/>
    <m/>
    <n v="99"/>
    <n v="99"/>
    <x v="2"/>
    <n v="36234"/>
    <n v="34351"/>
    <n v="219.61"/>
    <n v="375"/>
    <n v="373"/>
    <n v="5329"/>
    <n v="4202"/>
    <n v="1821"/>
    <n v="19288"/>
    <m/>
    <m/>
    <n v="1"/>
    <n v="3710"/>
    <x v="0"/>
    <n v="34351"/>
    <m/>
    <m/>
    <m/>
    <m/>
    <m/>
    <m/>
    <m/>
    <m/>
    <n v="22857954"/>
    <n v="3646800"/>
    <n v="8148646"/>
    <n v="8053"/>
    <n v="18364161"/>
    <n v="16687421"/>
    <n v="1676740"/>
    <n v="-1"/>
    <m/>
    <m/>
    <n v="1676739"/>
    <n v="6661250"/>
    <n v="5252500"/>
    <n v="711130"/>
    <n v="8100960"/>
    <m/>
    <m/>
    <n v="800"/>
    <n v="2131314"/>
    <n v="22857954"/>
    <m/>
    <m/>
    <m/>
    <m/>
    <m/>
    <m/>
    <m/>
    <m/>
    <n v="1678508"/>
    <m/>
    <n v="1745808"/>
    <m/>
    <n v="3895"/>
    <m/>
    <n v="16926"/>
    <m/>
    <m/>
    <m/>
    <m/>
    <m/>
    <n v="32616"/>
    <m/>
    <n v="169047"/>
    <m/>
    <n v="0"/>
    <n v="0"/>
    <n v="1390700"/>
    <n v="0"/>
    <n v="1055350"/>
    <n v="287550"/>
    <n v="699713"/>
    <n v="120927"/>
    <m/>
    <n v="92560"/>
    <m/>
    <m/>
    <m/>
    <m/>
    <m/>
    <m/>
    <m/>
    <m/>
    <m/>
    <m/>
    <m/>
    <m/>
    <m/>
    <m/>
    <m/>
    <m/>
    <m/>
    <m/>
    <m/>
    <m/>
    <m/>
    <m/>
    <m/>
    <m/>
    <m/>
    <m/>
    <m/>
    <m/>
    <m/>
    <m/>
    <m/>
    <m/>
    <n v="1686018"/>
    <m/>
    <n v="3450871"/>
    <m/>
    <n v="566944"/>
    <m/>
    <n v="2015058"/>
    <m/>
    <m/>
    <m/>
    <m/>
    <m/>
    <n v="429755"/>
    <m/>
    <m/>
    <m/>
    <m/>
    <m/>
    <m/>
    <m/>
    <m/>
    <m/>
    <m/>
    <m/>
    <m/>
    <m/>
    <m/>
    <m/>
    <m/>
    <m/>
    <n v="7802813"/>
    <n v="1975853"/>
    <n v="6908755"/>
    <n v="369793"/>
    <n v="7406517"/>
    <m/>
    <m/>
    <m/>
    <m/>
    <m/>
    <m/>
    <m/>
    <m/>
    <n v="510"/>
    <m/>
    <n v="527159"/>
    <n v="4408"/>
    <n v="377178"/>
    <n v="116909"/>
    <n v="288555"/>
    <n v="80339"/>
    <m/>
    <n v="99743"/>
    <n v="489528"/>
    <n v="290222"/>
    <n v="167104"/>
    <n v="1154194"/>
    <n v="155153"/>
    <n v="198326"/>
    <n v="140811"/>
    <n v="4192057"/>
    <n v="64920"/>
    <n v="990582"/>
    <n v="25396"/>
    <n v="24117"/>
    <m/>
    <n v="13493"/>
    <n v="-119800"/>
    <n v="10107159"/>
    <m/>
    <n v="416572"/>
    <m/>
    <m/>
    <m/>
    <n v="10523731"/>
    <n v="2116579"/>
    <m/>
    <m/>
    <n v="8407152"/>
    <n v="10523731"/>
    <n v="8401370"/>
    <m/>
    <m/>
    <m/>
    <n v="0"/>
    <m/>
    <n v="1156750"/>
    <n v="101806"/>
    <n v="1258556"/>
    <n v="-841984"/>
    <m/>
    <m/>
    <m/>
    <m/>
    <m/>
    <s v="0.00"/>
    <n v="0"/>
    <n v="1860"/>
    <n v="0"/>
    <n v="9205"/>
    <n v="39097"/>
    <n v="71437"/>
    <n v="0"/>
    <n v="0"/>
    <n v="0"/>
    <n v="10393"/>
    <n v="1149"/>
    <n v="9980"/>
    <n v="5469"/>
    <n v="20933"/>
    <n v="4243"/>
    <n v="5712"/>
    <n v="2009"/>
    <n v="15605"/>
    <n v="197092"/>
    <n v="0"/>
    <n v="82"/>
    <n v="3235"/>
    <n v="2802"/>
    <n v="0"/>
    <n v="0"/>
    <n v="6119"/>
    <n v="215246"/>
    <n v="0"/>
    <n v="613088"/>
    <n v="2187248"/>
    <n v="2054595"/>
    <n v="0"/>
    <n v="0"/>
    <n v="0"/>
    <n v="615005"/>
    <n v="60335"/>
    <n v="204175"/>
    <n v="101266"/>
    <n v="455496"/>
    <n v="115247"/>
    <n v="121194"/>
    <n v="103034"/>
    <n v="956884"/>
    <n v="7802813"/>
    <n v="0"/>
    <n v="6236"/>
    <n v="202595"/>
    <n v="112493"/>
    <n v="0"/>
    <n v="0"/>
    <n v="321324"/>
    <m/>
    <x v="0"/>
    <x v="0"/>
    <m/>
    <m/>
    <n v="10393"/>
    <m/>
    <x v="0"/>
    <x v="0"/>
    <m/>
    <m/>
    <n v="615005"/>
    <n v="116"/>
    <n v="207"/>
    <n v="63"/>
    <n v="80"/>
    <n v="144"/>
    <n v="38"/>
    <n v="43"/>
    <n v="72"/>
    <n v="19"/>
    <n v="1"/>
    <n v="0"/>
    <n v="0"/>
    <n v="0"/>
    <n v="1"/>
    <n v="0"/>
    <n v="1"/>
    <n v="0"/>
    <n v="0"/>
    <n v="0"/>
    <n v="0"/>
    <n v="0"/>
    <n v="0"/>
    <n v="0"/>
    <n v="0"/>
    <n v="1"/>
    <n v="0"/>
    <n v="0"/>
    <n v="0"/>
    <n v="0"/>
  </r>
  <r>
    <n v="206494001"/>
    <x v="1008"/>
    <d v="2023-04-01T00:00:00"/>
    <d v="2024-03-31T00:00:00"/>
    <n v="366"/>
    <s v="In Process"/>
    <x v="1"/>
    <x v="41"/>
    <x v="1"/>
    <x v="1"/>
    <s v="03 - North Bay"/>
    <x v="105"/>
    <s v="707-538-8400"/>
    <s v="5555 MONTGOMERY DRIVE"/>
    <s v="SANTA ROSA"/>
    <s v="95409-0000"/>
    <m/>
    <s v="DANIEL SKILLMAN"/>
    <s v="Yes"/>
    <s v="FRONT PORCH COMMUNITIES AND SERVICES"/>
    <n v="70"/>
    <n v="70"/>
    <x v="2"/>
    <n v="25620"/>
    <n v="15363"/>
    <n v="59.96"/>
    <n v="127"/>
    <n v="135"/>
    <n v="2252"/>
    <m/>
    <m/>
    <m/>
    <m/>
    <n v="397"/>
    <n v="12714"/>
    <m/>
    <x v="0"/>
    <n v="15363"/>
    <m/>
    <m/>
    <m/>
    <m/>
    <m/>
    <m/>
    <m/>
    <m/>
    <n v="6349197"/>
    <n v="1941901"/>
    <n v="1866874"/>
    <n v="70813"/>
    <n v="6495037"/>
    <n v="9749796"/>
    <n v="-3254759"/>
    <n v="4472804"/>
    <m/>
    <m/>
    <n v="1218045"/>
    <n v="1290396"/>
    <m/>
    <m/>
    <m/>
    <m/>
    <n v="227481"/>
    <n v="4831320"/>
    <m/>
    <n v="6349197"/>
    <m/>
    <m/>
    <m/>
    <m/>
    <m/>
    <m/>
    <m/>
    <m/>
    <n v="1522856"/>
    <n v="190981"/>
    <m/>
    <m/>
    <m/>
    <m/>
    <m/>
    <m/>
    <m/>
    <m/>
    <n v="158743"/>
    <n v="37847"/>
    <n v="25493"/>
    <n v="4962"/>
    <n v="1019"/>
    <m/>
    <n v="26741"/>
    <n v="0"/>
    <n v="918262"/>
    <n v="0"/>
    <n v="750218"/>
    <n v="151212"/>
    <n v="65582"/>
    <n v="7603"/>
    <m/>
    <n v="22283"/>
    <m/>
    <m/>
    <m/>
    <m/>
    <m/>
    <m/>
    <m/>
    <m/>
    <m/>
    <m/>
    <m/>
    <m/>
    <m/>
    <m/>
    <m/>
    <m/>
    <n v="134759"/>
    <m/>
    <m/>
    <m/>
    <m/>
    <m/>
    <m/>
    <m/>
    <m/>
    <m/>
    <m/>
    <m/>
    <n v="301556"/>
    <m/>
    <m/>
    <m/>
    <n v="1222065"/>
    <n v="65102"/>
    <m/>
    <m/>
    <m/>
    <m/>
    <m/>
    <m/>
    <m/>
    <m/>
    <n v="130506"/>
    <m/>
    <m/>
    <m/>
    <m/>
    <m/>
    <m/>
    <m/>
    <m/>
    <m/>
    <m/>
    <m/>
    <m/>
    <m/>
    <m/>
    <m/>
    <n v="12886"/>
    <m/>
    <m/>
    <m/>
    <n v="4616705"/>
    <n v="1531559"/>
    <n v="3601532"/>
    <n v="35775"/>
    <n v="4301232"/>
    <m/>
    <m/>
    <m/>
    <m/>
    <m/>
    <m/>
    <m/>
    <m/>
    <n v="16691"/>
    <m/>
    <n v="330173"/>
    <m/>
    <n v="250895"/>
    <n v="29598"/>
    <n v="73686"/>
    <n v="7894"/>
    <m/>
    <n v="115510"/>
    <n v="291838"/>
    <n v="117729"/>
    <n v="203131"/>
    <n v="1142444"/>
    <n v="58052"/>
    <n v="116113"/>
    <n v="170246"/>
    <n v="1875062"/>
    <n v="642863"/>
    <n v="6639"/>
    <m/>
    <m/>
    <m/>
    <m/>
    <m/>
    <n v="73178481"/>
    <m/>
    <n v="133639712"/>
    <n v="1863256"/>
    <n v="96251"/>
    <n v="12780000"/>
    <n v="221557700"/>
    <n v="31740403"/>
    <n v="63018383"/>
    <n v="83300022"/>
    <n v="43498892"/>
    <n v="221557700"/>
    <m/>
    <m/>
    <m/>
    <n v="83300022"/>
    <n v="20418671"/>
    <n v="129847105"/>
    <m/>
    <n v="6877969"/>
    <n v="157143745"/>
    <n v="-23504033"/>
    <m/>
    <m/>
    <m/>
    <n v="83300022"/>
    <m/>
    <s v="0.00"/>
    <n v="0"/>
    <n v="2105"/>
    <n v="0"/>
    <n v="8662"/>
    <n v="32988"/>
    <n v="80050"/>
    <n v="0"/>
    <n v="0"/>
    <n v="5630"/>
    <m/>
    <n v="726"/>
    <n v="2946"/>
    <n v="3942"/>
    <n v="13094"/>
    <n v="963"/>
    <n v="2567"/>
    <n v="1744"/>
    <n v="16681"/>
    <n v="172098"/>
    <n v="0"/>
    <n v="33"/>
    <n v="271"/>
    <n v="397"/>
    <n v="0"/>
    <n v="0"/>
    <n v="701"/>
    <n v="185709"/>
    <n v="0"/>
    <n v="382395"/>
    <n v="1047265"/>
    <n v="1234259"/>
    <n v="0"/>
    <n v="0"/>
    <n v="311616"/>
    <m/>
    <n v="23809"/>
    <n v="67579"/>
    <n v="90423"/>
    <n v="321595"/>
    <n v="43151"/>
    <n v="64340"/>
    <n v="123305"/>
    <n v="721259"/>
    <n v="4616705"/>
    <n v="0"/>
    <n v="2162"/>
    <n v="24907"/>
    <n v="12219"/>
    <n v="0"/>
    <n v="0"/>
    <n v="39288"/>
    <m/>
    <x v="0"/>
    <x v="0"/>
    <m/>
    <m/>
    <m/>
    <m/>
    <x v="0"/>
    <x v="0"/>
    <m/>
    <m/>
    <m/>
    <n v="136"/>
    <n v="363"/>
    <n v="107"/>
    <n v="106"/>
    <n v="283"/>
    <n v="81"/>
    <n v="64"/>
    <n v="162"/>
    <n v="52"/>
    <n v="0"/>
    <n v="1"/>
    <n v="0"/>
    <n v="0"/>
    <n v="1"/>
    <n v="0"/>
    <n v="1"/>
    <n v="0"/>
    <n v="0"/>
    <n v="0"/>
    <n v="0"/>
    <n v="0"/>
    <n v="0"/>
    <n v="0"/>
    <n v="0"/>
    <n v="0"/>
    <n v="0"/>
    <n v="1"/>
    <n v="0"/>
    <n v="0"/>
  </r>
  <r>
    <n v="206494078"/>
    <x v="1009"/>
    <d v="2024-01-01T00:00:00"/>
    <d v="2024-12-31T00:00:00"/>
    <n v="366"/>
    <s v="In Process"/>
    <x v="1"/>
    <x v="41"/>
    <x v="1"/>
    <x v="0"/>
    <s v="03 - North Bay"/>
    <x v="105"/>
    <s v="707-566-8600"/>
    <s v="300 FOUNTAINGROVE PARKWAY"/>
    <s v="SANTA ROSA"/>
    <s v="95403-0000"/>
    <m/>
    <s v="KARINA TAPIA"/>
    <s v="No"/>
    <m/>
    <n v="45"/>
    <n v="45"/>
    <x v="1"/>
    <n v="16470"/>
    <n v="11560"/>
    <n v="164.67"/>
    <n v="297"/>
    <n v="305"/>
    <n v="4719"/>
    <n v="1960"/>
    <m/>
    <m/>
    <m/>
    <m/>
    <n v="4745"/>
    <n v="136"/>
    <x v="0"/>
    <n v="11560"/>
    <m/>
    <m/>
    <m/>
    <m/>
    <m/>
    <m/>
    <m/>
    <m/>
    <n v="5486012"/>
    <n v="1920382"/>
    <n v="-919902"/>
    <n v="2098"/>
    <n v="8328394"/>
    <n v="8315522"/>
    <n v="12872"/>
    <n v="-1798922"/>
    <m/>
    <m/>
    <n v="-1786050"/>
    <n v="2229294"/>
    <n v="974326"/>
    <m/>
    <m/>
    <m/>
    <m/>
    <n v="2217489"/>
    <n v="64903"/>
    <n v="5486012"/>
    <m/>
    <m/>
    <m/>
    <m/>
    <m/>
    <m/>
    <m/>
    <m/>
    <n v="1383599"/>
    <m/>
    <n v="492826"/>
    <m/>
    <m/>
    <m/>
    <m/>
    <m/>
    <m/>
    <m/>
    <m/>
    <m/>
    <n v="43957"/>
    <m/>
    <m/>
    <m/>
    <n v="61434"/>
    <n v="0"/>
    <n v="528670"/>
    <n v="0"/>
    <n v="646590"/>
    <n v="340350"/>
    <n v="258518"/>
    <n v="56578"/>
    <m/>
    <n v="28242"/>
    <m/>
    <m/>
    <m/>
    <m/>
    <m/>
    <m/>
    <m/>
    <m/>
    <m/>
    <m/>
    <m/>
    <m/>
    <m/>
    <m/>
    <m/>
    <m/>
    <m/>
    <m/>
    <m/>
    <m/>
    <m/>
    <m/>
    <m/>
    <m/>
    <m/>
    <m/>
    <m/>
    <m/>
    <n v="15718"/>
    <m/>
    <m/>
    <m/>
    <n v="-972390"/>
    <m/>
    <n v="61603"/>
    <m/>
    <m/>
    <m/>
    <m/>
    <m/>
    <m/>
    <m/>
    <m/>
    <m/>
    <n v="-24833"/>
    <m/>
    <m/>
    <m/>
    <m/>
    <m/>
    <m/>
    <m/>
    <m/>
    <m/>
    <m/>
    <m/>
    <m/>
    <m/>
    <m/>
    <m/>
    <m/>
    <m/>
    <n v="5611541"/>
    <n v="1085811"/>
    <n v="7609149"/>
    <n v="394086"/>
    <n v="3506654"/>
    <m/>
    <m/>
    <m/>
    <m/>
    <m/>
    <m/>
    <m/>
    <m/>
    <n v="87154"/>
    <m/>
    <n v="283651"/>
    <m/>
    <n v="551262"/>
    <n v="183915"/>
    <n v="275600"/>
    <n v="59775"/>
    <m/>
    <n v="78797"/>
    <n v="143128"/>
    <n v="49332"/>
    <n v="21625"/>
    <n v="571855"/>
    <n v="105859"/>
    <n v="112548"/>
    <n v="96291"/>
    <n v="1792276"/>
    <n v="3435"/>
    <n v="95979"/>
    <n v="22814"/>
    <m/>
    <m/>
    <m/>
    <n v="273572"/>
    <n v="1860965"/>
    <m/>
    <n v="325846"/>
    <m/>
    <n v="9449491"/>
    <n v="1877"/>
    <n v="11638179"/>
    <n v="1730161"/>
    <m/>
    <n v="8559911"/>
    <n v="1348107"/>
    <n v="11638179"/>
    <m/>
    <m/>
    <m/>
    <m/>
    <n v="0"/>
    <n v="284677"/>
    <m/>
    <n v="77670"/>
    <n v="362347"/>
    <n v="-36501"/>
    <m/>
    <m/>
    <m/>
    <n v="8559911"/>
    <m/>
    <s v="0.21"/>
    <n v="363333.81"/>
    <n v="4240"/>
    <n v="0"/>
    <n v="6270"/>
    <n v="17375"/>
    <n v="25576"/>
    <n v="0"/>
    <n v="0"/>
    <n v="27623"/>
    <m/>
    <n v="824"/>
    <n v="1771"/>
    <n v="811"/>
    <n v="12083"/>
    <n v="2254"/>
    <n v="3331"/>
    <n v="1405"/>
    <n v="11308"/>
    <n v="114871"/>
    <n v="0"/>
    <n v="144"/>
    <n v="0"/>
    <n v="8582"/>
    <n v="0"/>
    <n v="0"/>
    <n v="8726"/>
    <n v="273700"/>
    <n v="0"/>
    <n v="325546"/>
    <n v="810975"/>
    <n v="633479"/>
    <n v="0"/>
    <n v="0"/>
    <n v="556404"/>
    <m/>
    <n v="22693"/>
    <n v="34442"/>
    <n v="16803"/>
    <n v="317522"/>
    <n v="86271"/>
    <n v="92737"/>
    <n v="76258"/>
    <n v="466416"/>
    <n v="3713246"/>
    <n v="0"/>
    <n v="8628"/>
    <n v="0"/>
    <n v="257459"/>
    <n v="0"/>
    <n v="0"/>
    <n v="266087"/>
    <m/>
    <x v="0"/>
    <x v="0"/>
    <m/>
    <m/>
    <m/>
    <m/>
    <x v="0"/>
    <x v="0"/>
    <m/>
    <m/>
    <m/>
    <n v="78"/>
    <n v="320"/>
    <n v="34"/>
    <n v="57"/>
    <n v="108"/>
    <n v="18"/>
    <n v="26"/>
    <n v="58"/>
    <n v="7"/>
    <n v="1"/>
    <n v="0"/>
    <n v="0"/>
    <n v="1"/>
    <n v="0"/>
    <n v="0"/>
    <n v="1"/>
    <n v="0"/>
    <n v="0"/>
    <n v="0"/>
    <n v="0"/>
    <n v="0"/>
    <n v="0"/>
    <n v="0"/>
    <n v="0"/>
    <n v="0"/>
    <n v="0"/>
    <n v="1"/>
    <n v="0"/>
    <n v="0"/>
  </r>
  <r>
    <n v="206500806"/>
    <x v="1010"/>
    <d v="2023-10-01T00:00:00"/>
    <d v="2024-04-15T00:00:00"/>
    <n v="198"/>
    <s v="In Process"/>
    <x v="0"/>
    <x v="42"/>
    <x v="0"/>
    <x v="1"/>
    <s v="06 - North San Joaquin"/>
    <x v="84"/>
    <s v="209-667-5600"/>
    <s v="1801 NORTH OLIVE AVENUE"/>
    <s v="TURLOCK"/>
    <s v="95382"/>
    <s v="1306281688"/>
    <s v="CRISTIN WHITTAKER"/>
    <s v="Yes"/>
    <s v="COVENANT LIVING COMMUNITIES AND SERVICES"/>
    <n v="145"/>
    <n v="145"/>
    <x v="0"/>
    <n v="28710"/>
    <n v="15109"/>
    <n v="52.63"/>
    <n v="44"/>
    <n v="144"/>
    <n v="1105"/>
    <n v="170"/>
    <n v="2241"/>
    <n v="11061"/>
    <m/>
    <m/>
    <n v="532"/>
    <m/>
    <x v="0"/>
    <n v="15109"/>
    <m/>
    <m/>
    <m/>
    <m/>
    <m/>
    <m/>
    <m/>
    <m/>
    <n v="7176775"/>
    <n v="351746"/>
    <n v="2551716"/>
    <n v="34564"/>
    <n v="5011369"/>
    <n v="8560815"/>
    <n v="-3549446"/>
    <n v="68"/>
    <m/>
    <m/>
    <n v="-3549378"/>
    <n v="524875"/>
    <n v="80750"/>
    <n v="1064475"/>
    <n v="5253975"/>
    <m/>
    <m/>
    <n v="252700"/>
    <m/>
    <n v="7176775"/>
    <m/>
    <m/>
    <m/>
    <m/>
    <m/>
    <m/>
    <m/>
    <m/>
    <n v="202129"/>
    <n v="21066"/>
    <n v="9429"/>
    <m/>
    <n v="19614"/>
    <m/>
    <n v="96810"/>
    <m/>
    <m/>
    <m/>
    <m/>
    <m/>
    <n v="2698"/>
    <m/>
    <m/>
    <m/>
    <n v="40812"/>
    <n v="0"/>
    <n v="74238"/>
    <n v="0"/>
    <n v="75861"/>
    <n v="12017"/>
    <n v="47469"/>
    <n v="24447"/>
    <m/>
    <n v="76902"/>
    <m/>
    <m/>
    <m/>
    <m/>
    <m/>
    <m/>
    <m/>
    <m/>
    <m/>
    <m/>
    <m/>
    <m/>
    <m/>
    <m/>
    <m/>
    <m/>
    <m/>
    <m/>
    <m/>
    <m/>
    <m/>
    <m/>
    <m/>
    <m/>
    <m/>
    <m/>
    <m/>
    <m/>
    <m/>
    <m/>
    <m/>
    <m/>
    <n v="-86052"/>
    <n v="6599"/>
    <n v="3630"/>
    <m/>
    <n v="438899"/>
    <m/>
    <n v="2166291"/>
    <m/>
    <m/>
    <m/>
    <m/>
    <m/>
    <m/>
    <m/>
    <m/>
    <m/>
    <m/>
    <m/>
    <m/>
    <m/>
    <m/>
    <m/>
    <m/>
    <m/>
    <m/>
    <m/>
    <n v="22349"/>
    <m/>
    <m/>
    <m/>
    <n v="3238966"/>
    <n v="1757682"/>
    <n v="3564167"/>
    <n v="164580"/>
    <n v="3559909"/>
    <m/>
    <m/>
    <m/>
    <m/>
    <m/>
    <m/>
    <m/>
    <m/>
    <n v="60673"/>
    <m/>
    <n v="63067"/>
    <m/>
    <n v="57430"/>
    <n v="7816"/>
    <n v="34538"/>
    <n v="41655"/>
    <m/>
    <n v="2933"/>
    <n v="339650"/>
    <n v="243081"/>
    <n v="171949"/>
    <n v="870214"/>
    <n v="173729"/>
    <n v="170123"/>
    <n v="82756"/>
    <n v="2139126"/>
    <n v="132555"/>
    <n v="30496"/>
    <n v="391"/>
    <n v="56831"/>
    <m/>
    <n v="275637"/>
    <n v="46256"/>
    <n v="327832"/>
    <m/>
    <n v="1902942"/>
    <n v="6200"/>
    <m/>
    <m/>
    <n v="2236974"/>
    <n v="10374904"/>
    <m/>
    <m/>
    <n v="-8137930"/>
    <n v="2236974"/>
    <m/>
    <m/>
    <m/>
    <n v="9872854"/>
    <n v="18998"/>
    <n v="1713439"/>
    <m/>
    <n v="1627912"/>
    <n v="3360349"/>
    <n v="-1457407"/>
    <m/>
    <m/>
    <m/>
    <n v="9872854"/>
    <n v="-9872854"/>
    <s v="0.00"/>
    <n v="0"/>
    <n v="2059"/>
    <n v="0"/>
    <n v="547"/>
    <n v="16615"/>
    <n v="33931"/>
    <n v="0"/>
    <n v="0"/>
    <n v="3784"/>
    <m/>
    <n v="4704"/>
    <n v="6775"/>
    <n v="1876"/>
    <n v="15545"/>
    <n v="2946"/>
    <n v="5045"/>
    <n v="1004"/>
    <n v="10859"/>
    <n v="105690"/>
    <n v="0"/>
    <n v="2262"/>
    <n v="1818"/>
    <n v="4899"/>
    <n v="0"/>
    <n v="0"/>
    <n v="8979"/>
    <n v="160506"/>
    <n v="0"/>
    <n v="40276"/>
    <n v="664245"/>
    <n v="806120"/>
    <n v="0"/>
    <n v="0"/>
    <n v="147744"/>
    <m/>
    <n v="116093"/>
    <n v="126664"/>
    <n v="34816"/>
    <n v="316496"/>
    <n v="116512"/>
    <n v="107926"/>
    <n v="58687"/>
    <n v="542881"/>
    <n v="3238966"/>
    <n v="0"/>
    <n v="182338"/>
    <n v="85881"/>
    <n v="191161"/>
    <n v="0"/>
    <n v="0"/>
    <n v="459380"/>
    <m/>
    <x v="0"/>
    <x v="0"/>
    <m/>
    <m/>
    <m/>
    <m/>
    <x v="0"/>
    <x v="0"/>
    <m/>
    <m/>
    <m/>
    <n v="145"/>
    <n v="195"/>
    <n v="50"/>
    <n v="69"/>
    <n v="95"/>
    <n v="20"/>
    <n v="46"/>
    <n v="60"/>
    <n v="14"/>
    <n v="0"/>
    <n v="1"/>
    <n v="0"/>
    <n v="0"/>
    <n v="0"/>
    <n v="1"/>
    <n v="1"/>
    <n v="0"/>
    <n v="0"/>
    <n v="0"/>
    <n v="0"/>
    <n v="0"/>
    <n v="0"/>
    <n v="0"/>
    <n v="0"/>
    <n v="1"/>
    <n v="0"/>
    <n v="0"/>
    <n v="0"/>
    <n v="0"/>
  </r>
  <r>
    <n v="206500820"/>
    <x v="1011"/>
    <d v="2024-01-01T00:00:00"/>
    <d v="2024-12-31T00:00:00"/>
    <n v="366"/>
    <s v="In Process"/>
    <x v="0"/>
    <x v="42"/>
    <x v="0"/>
    <x v="0"/>
    <s v="06 - North San Joaquin"/>
    <x v="84"/>
    <s v="209-526-1775"/>
    <s v="1900 COFFEE ROAD"/>
    <s v="MODESTO"/>
    <s v="95355"/>
    <s v="1851385843"/>
    <s v="RYAN DICKERSON"/>
    <s v="Yes"/>
    <m/>
    <n v="120"/>
    <n v="120"/>
    <x v="0"/>
    <n v="43920"/>
    <n v="37838"/>
    <n v="193.45"/>
    <n v="415"/>
    <n v="413"/>
    <n v="1540"/>
    <n v="3104"/>
    <n v="26521"/>
    <n v="845"/>
    <m/>
    <n v="178"/>
    <n v="520"/>
    <n v="5130"/>
    <x v="0"/>
    <n v="37838"/>
    <m/>
    <m/>
    <m/>
    <m/>
    <m/>
    <m/>
    <m/>
    <m/>
    <n v="12916998"/>
    <n v="671043"/>
    <n v="576503"/>
    <m/>
    <n v="13011538"/>
    <n v="16234657"/>
    <n v="-3223119"/>
    <n v="208542"/>
    <m/>
    <m/>
    <n v="-3014577"/>
    <n v="525720"/>
    <n v="1059632"/>
    <n v="9053642"/>
    <n v="288463"/>
    <m/>
    <n v="60765"/>
    <n v="177516"/>
    <n v="1751260"/>
    <n v="12916998"/>
    <m/>
    <m/>
    <m/>
    <m/>
    <m/>
    <m/>
    <m/>
    <m/>
    <n v="263956"/>
    <m/>
    <m/>
    <m/>
    <n v="8397"/>
    <m/>
    <m/>
    <m/>
    <m/>
    <m/>
    <n v="398690"/>
    <m/>
    <m/>
    <m/>
    <m/>
    <m/>
    <n v="0"/>
    <n v="0"/>
    <n v="275737"/>
    <n v="0"/>
    <n v="316390"/>
    <n v="73380"/>
    <n v="0"/>
    <n v="4457"/>
    <m/>
    <n v="1079"/>
    <m/>
    <m/>
    <m/>
    <m/>
    <m/>
    <m/>
    <m/>
    <m/>
    <m/>
    <m/>
    <m/>
    <m/>
    <m/>
    <m/>
    <m/>
    <m/>
    <m/>
    <m/>
    <m/>
    <m/>
    <m/>
    <m/>
    <m/>
    <m/>
    <m/>
    <m/>
    <m/>
    <m/>
    <m/>
    <m/>
    <m/>
    <m/>
    <n v="196152"/>
    <m/>
    <m/>
    <m/>
    <n v="8499"/>
    <m/>
    <m/>
    <m/>
    <m/>
    <m/>
    <n v="370183"/>
    <m/>
    <n v="1669"/>
    <m/>
    <m/>
    <m/>
    <m/>
    <m/>
    <m/>
    <m/>
    <m/>
    <m/>
    <m/>
    <m/>
    <m/>
    <m/>
    <m/>
    <m/>
    <m/>
    <m/>
    <n v="5902762"/>
    <n v="1423788"/>
    <n v="8908107"/>
    <n v="165271"/>
    <n v="6558605"/>
    <m/>
    <m/>
    <m/>
    <m/>
    <m/>
    <m/>
    <m/>
    <m/>
    <m/>
    <m/>
    <n v="225890"/>
    <m/>
    <n v="238757"/>
    <n v="80184"/>
    <n v="284037"/>
    <n v="45061"/>
    <m/>
    <n v="31322"/>
    <n v="518534"/>
    <n v="214682"/>
    <n v="198747"/>
    <n v="955151"/>
    <n v="114335"/>
    <n v="234833"/>
    <n v="214610"/>
    <n v="3382780"/>
    <n v="55642"/>
    <n v="2337899"/>
    <m/>
    <n v="74365"/>
    <m/>
    <n v="337573"/>
    <n v="131650"/>
    <n v="3902758"/>
    <m/>
    <n v="142393"/>
    <n v="290695"/>
    <n v="19995909"/>
    <n v="30127"/>
    <n v="24361882"/>
    <n v="31444884"/>
    <m/>
    <m/>
    <n v="-7083002"/>
    <n v="24361882"/>
    <m/>
    <m/>
    <n v="9469706"/>
    <m/>
    <n v="0"/>
    <m/>
    <n v="37396"/>
    <n v="146012"/>
    <n v="183408"/>
    <n v="-41015"/>
    <m/>
    <m/>
    <m/>
    <m/>
    <m/>
    <s v="0.01"/>
    <n v="314448.84000000003"/>
    <n v="2037"/>
    <n v="0"/>
    <n v="16503"/>
    <n v="34887"/>
    <n v="92393"/>
    <n v="0"/>
    <n v="0"/>
    <n v="4284"/>
    <m/>
    <n v="4355"/>
    <m/>
    <m/>
    <m/>
    <n v="3272"/>
    <n v="6676"/>
    <n v="4889"/>
    <n v="19117"/>
    <n v="188413"/>
    <n v="0"/>
    <n v="894"/>
    <n v="2480"/>
    <n v="9628"/>
    <n v="0"/>
    <n v="0"/>
    <n v="13002"/>
    <n v="151835"/>
    <n v="0"/>
    <n v="832016"/>
    <n v="1438725"/>
    <n v="2107778"/>
    <n v="0"/>
    <n v="0"/>
    <n v="235530"/>
    <m/>
    <n v="139927"/>
    <m/>
    <m/>
    <m/>
    <n v="91373"/>
    <n v="167449"/>
    <n v="174502"/>
    <n v="563627"/>
    <n v="5902762"/>
    <n v="0"/>
    <n v="45072"/>
    <n v="102261"/>
    <n v="219650"/>
    <n v="0"/>
    <n v="0"/>
    <n v="366983"/>
    <m/>
    <x v="0"/>
    <x v="0"/>
    <m/>
    <m/>
    <m/>
    <m/>
    <x v="0"/>
    <x v="0"/>
    <m/>
    <m/>
    <m/>
    <n v="141"/>
    <n v="240"/>
    <n v="58"/>
    <n v="110"/>
    <n v="194"/>
    <n v="40"/>
    <n v="72"/>
    <n v="139"/>
    <n v="27"/>
    <n v="1"/>
    <n v="0"/>
    <n v="0"/>
    <n v="0"/>
    <n v="0"/>
    <n v="1"/>
    <n v="1"/>
    <n v="0"/>
    <n v="0"/>
    <n v="0"/>
    <n v="0"/>
    <n v="0"/>
    <n v="0"/>
    <n v="0"/>
    <n v="0"/>
    <n v="1"/>
    <n v="0"/>
    <n v="0"/>
    <n v="0"/>
    <n v="0"/>
  </r>
  <r>
    <n v="206500827"/>
    <x v="1012"/>
    <d v="2024-01-01T00:00:00"/>
    <d v="2024-12-31T00:00:00"/>
    <n v="366"/>
    <s v="In Process"/>
    <x v="0"/>
    <x v="42"/>
    <x v="0"/>
    <x v="0"/>
    <s v="06 - North San Joaquin"/>
    <x v="84"/>
    <s v="209-524-4817"/>
    <s v="1310 WEST GRANGER AVE"/>
    <s v="MODESTO"/>
    <s v="95350-0000"/>
    <s v="ZZR05185J"/>
    <s v="LAWRENCE MORADKHANI"/>
    <s v="Yes"/>
    <m/>
    <n v="104"/>
    <n v="104"/>
    <x v="0"/>
    <n v="38064"/>
    <n v="36190"/>
    <n v="217.49"/>
    <n v="778"/>
    <n v="770"/>
    <n v="4828"/>
    <n v="10196"/>
    <n v="1346"/>
    <n v="16091"/>
    <m/>
    <n v="152"/>
    <n v="34"/>
    <n v="3543"/>
    <x v="0"/>
    <n v="36190"/>
    <m/>
    <m/>
    <m/>
    <m/>
    <m/>
    <m/>
    <m/>
    <m/>
    <n v="26324900"/>
    <n v="7773723"/>
    <n v="15693309"/>
    <n v="27357"/>
    <n v="18432671"/>
    <n v="17287701"/>
    <n v="1144970"/>
    <n v="3"/>
    <m/>
    <m/>
    <n v="1144973"/>
    <n v="6035000"/>
    <n v="12745000"/>
    <n v="471100"/>
    <n v="5631850"/>
    <m/>
    <n v="190000"/>
    <n v="11900"/>
    <n v="1240050"/>
    <n v="26324900"/>
    <m/>
    <m/>
    <m/>
    <m/>
    <m/>
    <m/>
    <m/>
    <m/>
    <n v="2564404"/>
    <m/>
    <n v="5136706"/>
    <m/>
    <n v="6173"/>
    <m/>
    <n v="2447"/>
    <m/>
    <m/>
    <m/>
    <n v="63993"/>
    <m/>
    <m/>
    <m/>
    <m/>
    <m/>
    <n v="0"/>
    <n v="0"/>
    <n v="2268650"/>
    <n v="0"/>
    <n v="2351425"/>
    <n v="620400"/>
    <n v="1616823"/>
    <n v="591131"/>
    <m/>
    <n v="325294"/>
    <m/>
    <m/>
    <m/>
    <m/>
    <m/>
    <m/>
    <m/>
    <m/>
    <m/>
    <m/>
    <m/>
    <m/>
    <m/>
    <m/>
    <m/>
    <m/>
    <m/>
    <m/>
    <m/>
    <m/>
    <m/>
    <m/>
    <m/>
    <m/>
    <m/>
    <m/>
    <m/>
    <m/>
    <m/>
    <m/>
    <m/>
    <m/>
    <n v="4072131"/>
    <m/>
    <n v="10948651"/>
    <m/>
    <n v="-92090"/>
    <m/>
    <n v="464702"/>
    <m/>
    <m/>
    <m/>
    <n v="173445"/>
    <m/>
    <n v="126470"/>
    <m/>
    <m/>
    <m/>
    <m/>
    <m/>
    <m/>
    <m/>
    <m/>
    <m/>
    <m/>
    <m/>
    <m/>
    <m/>
    <m/>
    <m/>
    <m/>
    <m/>
    <n v="7796321"/>
    <n v="1843428"/>
    <n v="7647952"/>
    <n v="172100"/>
    <n v="6461332"/>
    <m/>
    <m/>
    <m/>
    <m/>
    <m/>
    <m/>
    <m/>
    <m/>
    <n v="2343"/>
    <m/>
    <n v="606229"/>
    <n v="8413"/>
    <n v="720231"/>
    <n v="181243"/>
    <n v="623720"/>
    <n v="236714"/>
    <m/>
    <n v="214997"/>
    <n v="652645"/>
    <n v="344522"/>
    <n v="89646"/>
    <n v="1139446"/>
    <n v="154689"/>
    <n v="162722"/>
    <n v="109748"/>
    <n v="4122242"/>
    <n v="12409"/>
    <n v="1040467"/>
    <n v="60476"/>
    <n v="117483"/>
    <m/>
    <n v="14175"/>
    <n v="211809"/>
    <n v="2932170"/>
    <m/>
    <n v="61310"/>
    <m/>
    <m/>
    <n v="100000"/>
    <n v="3093480"/>
    <n v="1264176"/>
    <m/>
    <m/>
    <n v="1829304"/>
    <n v="3093480"/>
    <n v="549704"/>
    <m/>
    <m/>
    <m/>
    <n v="0"/>
    <m/>
    <n v="5629"/>
    <n v="89425"/>
    <n v="95054"/>
    <n v="-33744"/>
    <m/>
    <m/>
    <m/>
    <m/>
    <m/>
    <s v="0.00"/>
    <n v="0"/>
    <n v="1900"/>
    <n v="0"/>
    <n v="18090"/>
    <n v="40471"/>
    <n v="78120"/>
    <n v="0"/>
    <n v="0"/>
    <n v="0"/>
    <n v="21751"/>
    <n v="5479"/>
    <n v="11878"/>
    <n v="3028"/>
    <n v="25355"/>
    <n v="3693"/>
    <n v="5435"/>
    <n v="2008"/>
    <n v="16698"/>
    <n v="233906"/>
    <n v="0"/>
    <n v="448"/>
    <n v="3321"/>
    <n v="4458"/>
    <n v="0"/>
    <n v="0"/>
    <n v="8227"/>
    <n v="188136"/>
    <n v="0"/>
    <n v="1071832"/>
    <n v="1505051"/>
    <n v="1793947"/>
    <n v="0"/>
    <n v="0"/>
    <n v="0"/>
    <n v="1071676"/>
    <n v="145735"/>
    <n v="214656"/>
    <n v="52655"/>
    <n v="571448"/>
    <n v="111493"/>
    <n v="106410"/>
    <n v="73463"/>
    <n v="889819"/>
    <n v="7796321"/>
    <n v="0"/>
    <n v="34710"/>
    <n v="202531"/>
    <n v="173472"/>
    <n v="0"/>
    <n v="0"/>
    <n v="410713"/>
    <m/>
    <x v="0"/>
    <x v="0"/>
    <m/>
    <m/>
    <n v="21751"/>
    <m/>
    <x v="0"/>
    <x v="0"/>
    <m/>
    <m/>
    <n v="1071676"/>
    <n v="146"/>
    <n v="259"/>
    <n v="82"/>
    <n v="106"/>
    <n v="208"/>
    <n v="51"/>
    <n v="52"/>
    <n v="112"/>
    <n v="19"/>
    <n v="1"/>
    <n v="0"/>
    <n v="0"/>
    <n v="0"/>
    <n v="0"/>
    <n v="1"/>
    <n v="1"/>
    <n v="0"/>
    <n v="0"/>
    <n v="0"/>
    <n v="0"/>
    <n v="0"/>
    <n v="0"/>
    <n v="0"/>
    <n v="0"/>
    <n v="1"/>
    <n v="0"/>
    <n v="0"/>
    <n v="0"/>
    <n v="0"/>
  </r>
  <r>
    <n v="206500855"/>
    <x v="1013"/>
    <d v="2024-01-01T00:00:00"/>
    <d v="2024-12-31T00:00:00"/>
    <n v="366"/>
    <s v="In Process"/>
    <x v="0"/>
    <x v="42"/>
    <x v="0"/>
    <x v="0"/>
    <s v="06 - North San Joaquin"/>
    <x v="84"/>
    <s v="209-523-5667"/>
    <s v="1611 SCENIC DRIVE"/>
    <s v="MODESTO"/>
    <s v="95355"/>
    <s v="1508401423"/>
    <s v="BRIAN PAPKE"/>
    <s v="Yes"/>
    <m/>
    <n v="99"/>
    <n v="99"/>
    <x v="2"/>
    <n v="36234"/>
    <n v="33481"/>
    <n v="218.19"/>
    <n v="193"/>
    <n v="187"/>
    <n v="4222"/>
    <n v="29"/>
    <n v="1768"/>
    <n v="24042"/>
    <m/>
    <n v="160"/>
    <n v="190"/>
    <n v="3070"/>
    <x v="0"/>
    <n v="33481"/>
    <m/>
    <m/>
    <m/>
    <m/>
    <m/>
    <m/>
    <m/>
    <m/>
    <n v="12606041"/>
    <n v="5474162"/>
    <n v="4072144"/>
    <n v="3554"/>
    <n v="14011613"/>
    <n v="13313760"/>
    <n v="697853"/>
    <n v="-5"/>
    <m/>
    <m/>
    <n v="697848"/>
    <n v="1589639"/>
    <n v="10919"/>
    <n v="665676"/>
    <n v="9052131"/>
    <m/>
    <n v="60242"/>
    <n v="71538"/>
    <n v="1155896"/>
    <n v="12606041"/>
    <m/>
    <m/>
    <m/>
    <m/>
    <m/>
    <m/>
    <m/>
    <m/>
    <n v="5074301"/>
    <m/>
    <n v="18900"/>
    <m/>
    <n v="285451"/>
    <m/>
    <m/>
    <m/>
    <m/>
    <m/>
    <n v="93321"/>
    <m/>
    <m/>
    <m/>
    <n v="2189"/>
    <m/>
    <n v="10125"/>
    <n v="330"/>
    <n v="1002025"/>
    <n v="2854337"/>
    <n v="950125"/>
    <n v="40625"/>
    <n v="449207"/>
    <n v="120932"/>
    <m/>
    <n v="46456"/>
    <m/>
    <m/>
    <m/>
    <m/>
    <m/>
    <m/>
    <m/>
    <m/>
    <m/>
    <m/>
    <m/>
    <m/>
    <m/>
    <m/>
    <m/>
    <m/>
    <m/>
    <m/>
    <m/>
    <m/>
    <m/>
    <m/>
    <m/>
    <m/>
    <m/>
    <m/>
    <m/>
    <m/>
    <m/>
    <m/>
    <m/>
    <m/>
    <n v="1986433"/>
    <m/>
    <n v="21434"/>
    <m/>
    <n v="337803"/>
    <m/>
    <n v="1530194"/>
    <m/>
    <m/>
    <m/>
    <n v="69177"/>
    <m/>
    <n v="127103"/>
    <m/>
    <m/>
    <m/>
    <m/>
    <m/>
    <m/>
    <m/>
    <m/>
    <m/>
    <m/>
    <m/>
    <m/>
    <m/>
    <m/>
    <m/>
    <m/>
    <m/>
    <n v="6368937"/>
    <n v="1539491"/>
    <n v="5405332"/>
    <n v="214208"/>
    <n v="5354078"/>
    <m/>
    <m/>
    <m/>
    <m/>
    <m/>
    <m/>
    <m/>
    <m/>
    <n v="2005"/>
    <m/>
    <n v="255088"/>
    <n v="110685"/>
    <n v="248316"/>
    <n v="9843"/>
    <n v="261731"/>
    <n v="67422"/>
    <m/>
    <n v="37603"/>
    <n v="404695"/>
    <n v="345214"/>
    <n v="89958"/>
    <n v="891217"/>
    <n v="125990"/>
    <n v="200248"/>
    <n v="166826"/>
    <n v="3368703"/>
    <n v="11140"/>
    <n v="893176"/>
    <n v="50725"/>
    <m/>
    <m/>
    <n v="25696"/>
    <n v="393401"/>
    <n v="3395789"/>
    <m/>
    <n v="72196"/>
    <n v="39950"/>
    <m/>
    <m/>
    <n v="3507935"/>
    <n v="5691050"/>
    <m/>
    <m/>
    <n v="-2183115"/>
    <n v="3507935"/>
    <m/>
    <m/>
    <n v="3765926"/>
    <m/>
    <n v="6336"/>
    <m/>
    <n v="38566"/>
    <n v="48998"/>
    <n v="93900"/>
    <n v="-21704"/>
    <m/>
    <m/>
    <m/>
    <m/>
    <m/>
    <s v="0.03"/>
    <n v="170731.5"/>
    <n v="2054"/>
    <n v="0"/>
    <n v="11631"/>
    <n v="25372"/>
    <n v="87197"/>
    <n v="0"/>
    <n v="0"/>
    <n v="7263"/>
    <n v="8144"/>
    <n v="4231"/>
    <n v="13225"/>
    <n v="3700"/>
    <n v="21068"/>
    <n v="2900"/>
    <n v="6639"/>
    <n v="3749"/>
    <n v="13176"/>
    <n v="210349"/>
    <n v="0"/>
    <n v="0"/>
    <n v="458"/>
    <n v="106"/>
    <n v="0"/>
    <n v="0"/>
    <n v="564"/>
    <n v="134011"/>
    <n v="0"/>
    <n v="605324"/>
    <n v="919267"/>
    <n v="2048023"/>
    <n v="0"/>
    <n v="0"/>
    <n v="280116"/>
    <n v="493918"/>
    <n v="119846"/>
    <n v="230311"/>
    <n v="63135"/>
    <n v="437468"/>
    <n v="85811"/>
    <n v="140082"/>
    <n v="141258"/>
    <n v="670367"/>
    <n v="6368937"/>
    <n v="0"/>
    <n v="0"/>
    <n v="13740"/>
    <n v="2119"/>
    <n v="0"/>
    <n v="0"/>
    <n v="15859"/>
    <m/>
    <x v="0"/>
    <x v="0"/>
    <m/>
    <m/>
    <n v="8144"/>
    <m/>
    <x v="0"/>
    <x v="0"/>
    <m/>
    <m/>
    <n v="493918"/>
    <n v="43"/>
    <n v="104"/>
    <n v="11"/>
    <n v="29"/>
    <n v="78"/>
    <n v="6"/>
    <n v="17"/>
    <n v="50"/>
    <n v="6"/>
    <n v="1"/>
    <n v="0"/>
    <n v="0"/>
    <n v="0"/>
    <n v="1"/>
    <n v="0"/>
    <n v="1"/>
    <n v="0"/>
    <n v="0"/>
    <n v="0"/>
    <n v="0"/>
    <n v="0"/>
    <n v="0"/>
    <n v="0"/>
    <n v="0"/>
    <n v="1"/>
    <n v="0"/>
    <n v="0"/>
    <n v="0"/>
    <n v="0"/>
  </r>
  <r>
    <n v="206500872"/>
    <x v="1014"/>
    <d v="2024-01-01T00:00:00"/>
    <d v="2024-12-31T00:00:00"/>
    <n v="366"/>
    <s v="In Process"/>
    <x v="0"/>
    <x v="42"/>
    <x v="0"/>
    <x v="0"/>
    <s v="06 - North San Joaquin"/>
    <x v="84"/>
    <s v="209-577-1055"/>
    <s v="2030 EVERGREEN AVENUE"/>
    <s v="MODESTO"/>
    <s v="95350"/>
    <s v="1255938015"/>
    <s v="AMMON RASMUSSEN"/>
    <s v="Yes"/>
    <m/>
    <n v="175"/>
    <n v="175"/>
    <x v="0"/>
    <n v="64050"/>
    <n v="61137"/>
    <n v="225.39"/>
    <n v="1117"/>
    <n v="1106"/>
    <n v="4885"/>
    <n v="1763"/>
    <n v="2304"/>
    <n v="37607"/>
    <m/>
    <n v="9140"/>
    <n v="87"/>
    <n v="5351"/>
    <x v="0"/>
    <n v="61137"/>
    <m/>
    <m/>
    <m/>
    <m/>
    <m/>
    <m/>
    <m/>
    <m/>
    <n v="25983225"/>
    <n v="12199958"/>
    <n v="11594039"/>
    <n v="18893"/>
    <n v="26608037"/>
    <n v="27361065"/>
    <n v="-753028"/>
    <n v="-1"/>
    <m/>
    <m/>
    <n v="-753029"/>
    <n v="2076125"/>
    <n v="749275"/>
    <n v="979200"/>
    <n v="15982975"/>
    <m/>
    <n v="3884500"/>
    <n v="36975"/>
    <n v="2274175"/>
    <n v="25983225"/>
    <m/>
    <m/>
    <m/>
    <m/>
    <m/>
    <m/>
    <m/>
    <m/>
    <n v="6158431"/>
    <m/>
    <n v="25675"/>
    <m/>
    <n v="324898"/>
    <m/>
    <n v="226050"/>
    <m/>
    <m/>
    <m/>
    <n v="5449715"/>
    <m/>
    <n v="3275"/>
    <m/>
    <n v="11914"/>
    <m/>
    <n v="202401"/>
    <n v="1112"/>
    <n v="2921325"/>
    <n v="3862143"/>
    <n v="3079650"/>
    <n v="316325"/>
    <n v="1158099"/>
    <n v="423135"/>
    <m/>
    <n v="235768"/>
    <m/>
    <m/>
    <m/>
    <m/>
    <m/>
    <m/>
    <m/>
    <m/>
    <m/>
    <m/>
    <m/>
    <m/>
    <m/>
    <m/>
    <m/>
    <m/>
    <m/>
    <m/>
    <m/>
    <m/>
    <m/>
    <m/>
    <m/>
    <m/>
    <m/>
    <m/>
    <m/>
    <m/>
    <m/>
    <m/>
    <m/>
    <m/>
    <n v="2500027"/>
    <m/>
    <n v="766544"/>
    <m/>
    <n v="723440"/>
    <m/>
    <n v="1753813"/>
    <m/>
    <m/>
    <m/>
    <n v="5009202"/>
    <m/>
    <n v="841013"/>
    <m/>
    <m/>
    <m/>
    <m/>
    <m/>
    <m/>
    <m/>
    <m/>
    <m/>
    <m/>
    <m/>
    <m/>
    <m/>
    <m/>
    <m/>
    <m/>
    <m/>
    <n v="12931852"/>
    <n v="2895988"/>
    <n v="11533225"/>
    <n v="324366"/>
    <n v="11451584"/>
    <m/>
    <m/>
    <m/>
    <m/>
    <m/>
    <m/>
    <m/>
    <m/>
    <n v="67534"/>
    <n v="58329"/>
    <n v="897925"/>
    <n v="81459"/>
    <n v="566770"/>
    <n v="93924"/>
    <n v="509829"/>
    <n v="200139"/>
    <m/>
    <n v="118858"/>
    <n v="795812"/>
    <n v="595173"/>
    <n v="197396"/>
    <n v="1576009"/>
    <n v="268261"/>
    <n v="240444"/>
    <n v="144485"/>
    <n v="6698569"/>
    <n v="149405"/>
    <n v="1766924"/>
    <n v="129303"/>
    <m/>
    <m/>
    <n v="45423"/>
    <n v="707510"/>
    <n v="5040718"/>
    <m/>
    <n v="1197305"/>
    <m/>
    <m/>
    <m/>
    <n v="6238023"/>
    <n v="5241636"/>
    <m/>
    <n v="5367447"/>
    <n v="-4371060"/>
    <n v="6238023"/>
    <m/>
    <m/>
    <m/>
    <n v="5367447"/>
    <n v="0"/>
    <m/>
    <n v="849181"/>
    <n v="571260"/>
    <n v="1420441"/>
    <n v="-223136"/>
    <m/>
    <m/>
    <m/>
    <n v="5367447"/>
    <m/>
    <s v="0.11"/>
    <n v="576579.96"/>
    <n v="2334"/>
    <n v="0"/>
    <n v="15632"/>
    <n v="83299"/>
    <n v="157802"/>
    <n v="0"/>
    <n v="0"/>
    <n v="9552"/>
    <n v="20015"/>
    <n v="4380"/>
    <n v="23209"/>
    <n v="6913"/>
    <n v="38785"/>
    <n v="4735"/>
    <n v="8610"/>
    <n v="2739"/>
    <n v="30380"/>
    <n v="408385"/>
    <n v="0"/>
    <n v="627"/>
    <n v="911"/>
    <n v="6414"/>
    <n v="0"/>
    <n v="0"/>
    <n v="7952"/>
    <n v="203994"/>
    <n v="0"/>
    <n v="868573"/>
    <n v="3121336"/>
    <n v="3810470"/>
    <n v="0"/>
    <n v="0"/>
    <n v="445145"/>
    <n v="1295437"/>
    <n v="133049"/>
    <n v="414883"/>
    <n v="122821"/>
    <n v="743371"/>
    <n v="190434"/>
    <n v="178569"/>
    <n v="111457"/>
    <n v="1292313"/>
    <n v="12931852"/>
    <n v="0"/>
    <n v="25093"/>
    <n v="27339"/>
    <n v="128271"/>
    <n v="0"/>
    <n v="0"/>
    <n v="180703"/>
    <m/>
    <x v="0"/>
    <x v="0"/>
    <m/>
    <m/>
    <n v="20015"/>
    <m/>
    <x v="0"/>
    <x v="0"/>
    <m/>
    <m/>
    <n v="1295437"/>
    <n v="102"/>
    <n v="266"/>
    <n v="24"/>
    <n v="86"/>
    <n v="224"/>
    <n v="18"/>
    <n v="45"/>
    <n v="133"/>
    <n v="11"/>
    <n v="1"/>
    <n v="0"/>
    <n v="0"/>
    <n v="0"/>
    <n v="0"/>
    <n v="1"/>
    <n v="1"/>
    <n v="0"/>
    <n v="0"/>
    <n v="0"/>
    <n v="0"/>
    <n v="0"/>
    <n v="0"/>
    <n v="0"/>
    <n v="0"/>
    <n v="1"/>
    <n v="0"/>
    <n v="0"/>
    <n v="0"/>
    <n v="0"/>
  </r>
  <r>
    <n v="206500997"/>
    <x v="1015"/>
    <d v="2024-01-01T00:00:00"/>
    <d v="2024-12-31T00:00:00"/>
    <n v="366"/>
    <s v="In Process"/>
    <x v="0"/>
    <x v="42"/>
    <x v="0"/>
    <x v="0"/>
    <s v="06 - North San Joaquin"/>
    <x v="84"/>
    <s v="510-534-8848"/>
    <s v="2649 TOPEKA ST"/>
    <s v="RIVEBANK"/>
    <s v="95367"/>
    <s v="1750816534"/>
    <s v="MATTHEW DAHL"/>
    <s v="Yes"/>
    <m/>
    <n v="99"/>
    <n v="99"/>
    <x v="2"/>
    <n v="36234"/>
    <n v="33236"/>
    <n v="216.59"/>
    <n v="264"/>
    <n v="269"/>
    <n v="3097"/>
    <n v="166"/>
    <n v="3151"/>
    <n v="21194"/>
    <m/>
    <n v="2212"/>
    <n v="5"/>
    <n v="3411"/>
    <x v="0"/>
    <n v="33236"/>
    <m/>
    <m/>
    <m/>
    <m/>
    <m/>
    <m/>
    <m/>
    <m/>
    <n v="13029928"/>
    <n v="3514721"/>
    <n v="4111295"/>
    <n v="14490"/>
    <n v="12447844"/>
    <n v="13927452"/>
    <n v="-1479608"/>
    <n v="6"/>
    <n v="13390"/>
    <m/>
    <n v="-1492992"/>
    <n v="1214156"/>
    <n v="65079"/>
    <n v="1235326"/>
    <n v="8308952"/>
    <m/>
    <n v="867198"/>
    <n v="1960"/>
    <n v="1337257"/>
    <n v="13029928"/>
    <m/>
    <m/>
    <m/>
    <m/>
    <m/>
    <m/>
    <m/>
    <m/>
    <n v="327416"/>
    <m/>
    <n v="17550"/>
    <m/>
    <n v="333125"/>
    <m/>
    <n v="2240642"/>
    <m/>
    <m/>
    <m/>
    <n v="233855"/>
    <m/>
    <n v="1522"/>
    <m/>
    <n v="360611"/>
    <m/>
    <n v="128518"/>
    <n v="14706"/>
    <n v="1109399"/>
    <n v="466486"/>
    <n v="1054440"/>
    <n v="82416"/>
    <n v="544426"/>
    <n v="42351"/>
    <m/>
    <n v="71979"/>
    <m/>
    <m/>
    <m/>
    <m/>
    <m/>
    <m/>
    <m/>
    <m/>
    <m/>
    <m/>
    <m/>
    <m/>
    <m/>
    <m/>
    <m/>
    <m/>
    <m/>
    <m/>
    <m/>
    <m/>
    <m/>
    <m/>
    <m/>
    <m/>
    <m/>
    <m/>
    <m/>
    <m/>
    <m/>
    <m/>
    <m/>
    <m/>
    <n v="-7636197"/>
    <m/>
    <n v="65079"/>
    <m/>
    <n v="1169006"/>
    <m/>
    <n v="8308952"/>
    <m/>
    <m/>
    <m/>
    <n v="867198"/>
    <m/>
    <n v="1337257"/>
    <m/>
    <m/>
    <m/>
    <m/>
    <m/>
    <m/>
    <m/>
    <m/>
    <m/>
    <m/>
    <m/>
    <m/>
    <m/>
    <m/>
    <m/>
    <m/>
    <m/>
    <n v="6187838"/>
    <n v="1478276"/>
    <n v="6261338"/>
    <n v="118434"/>
    <n v="5024560"/>
    <m/>
    <m/>
    <m/>
    <m/>
    <m/>
    <m/>
    <m/>
    <m/>
    <n v="44819"/>
    <n v="31789"/>
    <n v="434215"/>
    <n v="306"/>
    <n v="345821"/>
    <n v="36690"/>
    <n v="251564"/>
    <n v="23444"/>
    <m/>
    <n v="43383"/>
    <n v="450661"/>
    <n v="401131"/>
    <n v="32702"/>
    <n v="977253"/>
    <n v="174248"/>
    <n v="151715"/>
    <n v="227914"/>
    <n v="2800173"/>
    <n v="180541"/>
    <n v="1996081"/>
    <n v="45238"/>
    <n v="24039"/>
    <m/>
    <m/>
    <n v="229165"/>
    <n v="5091804"/>
    <m/>
    <n v="131278"/>
    <n v="809161"/>
    <n v="2075097"/>
    <m/>
    <n v="8107340"/>
    <n v="1032456"/>
    <m/>
    <n v="9508000"/>
    <n v="-2433116"/>
    <n v="8107340"/>
    <m/>
    <m/>
    <m/>
    <n v="8605114"/>
    <n v="22700"/>
    <m/>
    <n v="8475"/>
    <n v="130196"/>
    <n v="161371"/>
    <n v="-30093"/>
    <m/>
    <m/>
    <m/>
    <n v="9508000"/>
    <m/>
    <s v="0.30"/>
    <n v="309736.8"/>
    <n v="1641"/>
    <n v="0"/>
    <n v="5461"/>
    <n v="30806"/>
    <n v="75708"/>
    <n v="0"/>
    <n v="0"/>
    <n v="7337"/>
    <n v="13149"/>
    <n v="2662"/>
    <n v="15659"/>
    <m/>
    <n v="20766"/>
    <n v="2188"/>
    <n v="5397"/>
    <n v="5346"/>
    <n v="16107"/>
    <n v="202227"/>
    <n v="0"/>
    <n v="0"/>
    <n v="0"/>
    <n v="0"/>
    <n v="0"/>
    <n v="0"/>
    <n v="0"/>
    <n v="134971"/>
    <n v="0"/>
    <n v="294655"/>
    <n v="1186527"/>
    <n v="1756463"/>
    <n v="0"/>
    <n v="0"/>
    <n v="341097"/>
    <n v="659350"/>
    <n v="95756"/>
    <n v="293531"/>
    <m/>
    <n v="449502"/>
    <n v="112218"/>
    <n v="121008"/>
    <n v="185245"/>
    <n v="557515"/>
    <n v="6187838"/>
    <n v="0"/>
    <n v="0"/>
    <n v="0"/>
    <n v="0"/>
    <n v="0"/>
    <n v="0"/>
    <n v="0"/>
    <m/>
    <x v="0"/>
    <x v="0"/>
    <m/>
    <m/>
    <n v="13149"/>
    <m/>
    <x v="0"/>
    <x v="0"/>
    <m/>
    <m/>
    <n v="659350"/>
    <n v="150"/>
    <n v="227"/>
    <n v="102"/>
    <n v="110"/>
    <n v="173"/>
    <n v="72"/>
    <n v="57"/>
    <n v="98"/>
    <n v="34"/>
    <n v="1"/>
    <n v="0"/>
    <n v="0"/>
    <n v="0"/>
    <n v="1"/>
    <n v="0"/>
    <n v="1"/>
    <n v="0"/>
    <n v="0"/>
    <n v="0"/>
    <n v="0"/>
    <n v="0"/>
    <n v="0"/>
    <n v="0"/>
    <n v="0"/>
    <n v="1"/>
    <n v="0"/>
    <n v="0"/>
    <n v="0"/>
    <n v="0"/>
  </r>
  <r>
    <n v="206501094"/>
    <x v="1016"/>
    <d v="2024-01-01T00:00:00"/>
    <d v="2024-12-31T00:00:00"/>
    <n v="366"/>
    <s v="In Process"/>
    <x v="0"/>
    <x v="42"/>
    <x v="0"/>
    <x v="0"/>
    <s v="06 - North San Joaquin"/>
    <x v="84"/>
    <s v="209-526-2811"/>
    <s v="159 EAST ORANGEBURG AVENUE"/>
    <s v="MODESTO"/>
    <s v="95350"/>
    <s v="1932251808"/>
    <s v="MAXINE ANN NIEL"/>
    <s v="Yes"/>
    <m/>
    <n v="99"/>
    <n v="99"/>
    <x v="2"/>
    <n v="36234"/>
    <n v="34573"/>
    <n v="218.26"/>
    <n v="311"/>
    <n v="302"/>
    <n v="3318"/>
    <n v="2234"/>
    <n v="2169"/>
    <n v="24254"/>
    <m/>
    <n v="530"/>
    <n v="65"/>
    <n v="2003"/>
    <x v="0"/>
    <n v="34573"/>
    <m/>
    <m/>
    <m/>
    <m/>
    <m/>
    <m/>
    <m/>
    <m/>
    <n v="10242207"/>
    <n v="2458855"/>
    <n v="188816"/>
    <n v="52880"/>
    <n v="12565126"/>
    <n v="12701530"/>
    <n v="-136404"/>
    <n v="2460"/>
    <n v="12590"/>
    <m/>
    <n v="-146534"/>
    <n v="973390"/>
    <n v="710238"/>
    <n v="638205"/>
    <n v="7198492"/>
    <m/>
    <n v="104262"/>
    <n v="23520"/>
    <n v="594100"/>
    <n v="10242207"/>
    <m/>
    <m/>
    <m/>
    <m/>
    <m/>
    <m/>
    <m/>
    <m/>
    <n v="1391199"/>
    <m/>
    <n v="797735"/>
    <m/>
    <n v="5910"/>
    <m/>
    <n v="134391"/>
    <m/>
    <m/>
    <m/>
    <n v="129370"/>
    <m/>
    <n v="125"/>
    <m/>
    <n v="125"/>
    <m/>
    <n v="8802"/>
    <n v="22417"/>
    <n v="1044305"/>
    <n v="0"/>
    <n v="821525"/>
    <n v="79780"/>
    <n v="380835"/>
    <n v="42258"/>
    <m/>
    <n v="58933"/>
    <m/>
    <m/>
    <m/>
    <m/>
    <m/>
    <m/>
    <m/>
    <m/>
    <m/>
    <m/>
    <m/>
    <m/>
    <m/>
    <m/>
    <m/>
    <m/>
    <m/>
    <m/>
    <m/>
    <m/>
    <m/>
    <m/>
    <m/>
    <m/>
    <m/>
    <m/>
    <m/>
    <m/>
    <m/>
    <m/>
    <m/>
    <m/>
    <n v="-448372"/>
    <m/>
    <n v="-20576"/>
    <m/>
    <n v="-50331"/>
    <m/>
    <n v="708124"/>
    <m/>
    <m/>
    <m/>
    <n v="-43983"/>
    <m/>
    <n v="43954"/>
    <m/>
    <m/>
    <m/>
    <m/>
    <m/>
    <m/>
    <m/>
    <m/>
    <m/>
    <m/>
    <m/>
    <m/>
    <m/>
    <m/>
    <m/>
    <m/>
    <m/>
    <n v="5536384"/>
    <n v="1427010"/>
    <n v="5738136"/>
    <n v="178816"/>
    <n v="5082039"/>
    <m/>
    <m/>
    <m/>
    <m/>
    <m/>
    <m/>
    <m/>
    <m/>
    <n v="6184"/>
    <n v="16906"/>
    <n v="365533"/>
    <m/>
    <n v="276624"/>
    <n v="17928"/>
    <n v="210215"/>
    <n v="25301"/>
    <m/>
    <n v="98339"/>
    <n v="509885"/>
    <n v="230421"/>
    <n v="153228"/>
    <n v="916674"/>
    <n v="132701"/>
    <n v="130631"/>
    <n v="194844"/>
    <n v="3302796"/>
    <n v="285398"/>
    <n v="754257"/>
    <n v="42546"/>
    <n v="30823"/>
    <m/>
    <n v="498"/>
    <n v="-82241"/>
    <n v="5403291"/>
    <m/>
    <n v="1536560"/>
    <n v="673428"/>
    <n v="37416"/>
    <n v="4677421"/>
    <n v="12328116"/>
    <n v="6894677"/>
    <n v="4827098"/>
    <m/>
    <n v="606341"/>
    <n v="12328116"/>
    <n v="4082293"/>
    <m/>
    <n v="5798955"/>
    <m/>
    <n v="0"/>
    <m/>
    <n v="2615168"/>
    <n v="696209"/>
    <n v="3311377"/>
    <n v="-1774817"/>
    <m/>
    <m/>
    <m/>
    <m/>
    <m/>
    <s v="-0.01"/>
    <n v="-68946.77"/>
    <n v="2763"/>
    <n v="0"/>
    <n v="16641"/>
    <n v="23280"/>
    <n v="84454"/>
    <n v="0"/>
    <n v="0"/>
    <n v="3453"/>
    <m/>
    <n v="3355"/>
    <m/>
    <m/>
    <n v="22646"/>
    <n v="3189"/>
    <n v="4916"/>
    <n v="4102"/>
    <n v="19070"/>
    <n v="187869"/>
    <n v="0"/>
    <n v="0"/>
    <n v="0"/>
    <n v="0"/>
    <n v="0"/>
    <n v="0"/>
    <n v="0"/>
    <n v="218566"/>
    <n v="0"/>
    <n v="862244"/>
    <n v="821088"/>
    <n v="1797912"/>
    <n v="0"/>
    <n v="0"/>
    <n v="168339"/>
    <m/>
    <n v="105546"/>
    <m/>
    <m/>
    <n v="467120"/>
    <n v="103703"/>
    <n v="94834"/>
    <n v="153532"/>
    <n v="743500"/>
    <n v="5536384"/>
    <n v="0"/>
    <n v="0"/>
    <n v="0"/>
    <n v="0"/>
    <n v="0"/>
    <n v="0"/>
    <n v="0"/>
    <m/>
    <x v="0"/>
    <x v="0"/>
    <m/>
    <m/>
    <m/>
    <m/>
    <x v="0"/>
    <x v="0"/>
    <m/>
    <m/>
    <m/>
    <n v="123"/>
    <n v="181"/>
    <n v="74"/>
    <n v="88"/>
    <n v="135"/>
    <n v="52"/>
    <n v="56"/>
    <n v="89"/>
    <n v="32"/>
    <n v="1"/>
    <n v="0"/>
    <n v="0"/>
    <n v="0"/>
    <n v="1"/>
    <n v="0"/>
    <n v="1"/>
    <n v="0"/>
    <n v="0"/>
    <n v="0"/>
    <n v="0"/>
    <n v="0"/>
    <n v="0"/>
    <n v="0"/>
    <n v="0"/>
    <n v="1"/>
    <n v="0"/>
    <n v="0"/>
    <n v="0"/>
    <n v="0"/>
  </r>
  <r>
    <n v="206501354"/>
    <x v="1017"/>
    <d v="2024-01-01T00:00:00"/>
    <d v="2024-12-31T00:00:00"/>
    <n v="366"/>
    <s v="In Process"/>
    <x v="0"/>
    <x v="42"/>
    <x v="0"/>
    <x v="0"/>
    <s v="06 - North San Joaquin"/>
    <x v="84"/>
    <s v="209-529-0516"/>
    <s v="515 E ORANGEBURG AVE"/>
    <s v="MODESTO"/>
    <s v="95350"/>
    <s v="1124663034"/>
    <s v="BRADEN SWEENEY"/>
    <s v="Yes"/>
    <m/>
    <n v="70"/>
    <n v="70"/>
    <x v="2"/>
    <n v="25620"/>
    <n v="16257"/>
    <n v="149.83000000000001"/>
    <n v="306"/>
    <n v="293"/>
    <n v="9332"/>
    <n v="43"/>
    <n v="1011"/>
    <n v="4549"/>
    <m/>
    <n v="627"/>
    <n v="141"/>
    <n v="554"/>
    <x v="0"/>
    <n v="16257"/>
    <m/>
    <m/>
    <m/>
    <m/>
    <m/>
    <m/>
    <m/>
    <m/>
    <n v="6558174"/>
    <n v="6199466"/>
    <n v="2004955"/>
    <n v="13982"/>
    <n v="10766667"/>
    <n v="10570824"/>
    <n v="195843"/>
    <m/>
    <m/>
    <m/>
    <n v="195843"/>
    <n v="3764587"/>
    <n v="17346"/>
    <n v="407844"/>
    <n v="1835094"/>
    <m/>
    <n v="252936"/>
    <n v="56880"/>
    <n v="223487"/>
    <n v="6558174"/>
    <m/>
    <m/>
    <m/>
    <m/>
    <m/>
    <m/>
    <m/>
    <m/>
    <n v="5596694"/>
    <m/>
    <m/>
    <m/>
    <n v="214278"/>
    <m/>
    <m/>
    <m/>
    <m/>
    <m/>
    <n v="384235"/>
    <m/>
    <n v="100"/>
    <m/>
    <n v="4159"/>
    <m/>
    <n v="17605"/>
    <n v="0"/>
    <n v="2031825"/>
    <n v="0"/>
    <n v="2740000"/>
    <n v="94050"/>
    <n v="893112"/>
    <n v="309564"/>
    <m/>
    <n v="113310"/>
    <m/>
    <m/>
    <m/>
    <m/>
    <m/>
    <m/>
    <m/>
    <m/>
    <m/>
    <m/>
    <m/>
    <m/>
    <m/>
    <m/>
    <m/>
    <m/>
    <m/>
    <m/>
    <m/>
    <m/>
    <m/>
    <m/>
    <m/>
    <m/>
    <m/>
    <m/>
    <m/>
    <m/>
    <m/>
    <m/>
    <m/>
    <m/>
    <n v="818714"/>
    <m/>
    <n v="17346"/>
    <m/>
    <n v="285559"/>
    <m/>
    <n v="592418"/>
    <m/>
    <m/>
    <m/>
    <n v="210104"/>
    <m/>
    <n v="80814"/>
    <m/>
    <m/>
    <m/>
    <m/>
    <m/>
    <m/>
    <m/>
    <m/>
    <m/>
    <m/>
    <m/>
    <m/>
    <m/>
    <m/>
    <m/>
    <m/>
    <m/>
    <n v="4929157"/>
    <n v="1232199"/>
    <n v="4409468"/>
    <n v="129815"/>
    <n v="3086647"/>
    <m/>
    <m/>
    <m/>
    <m/>
    <m/>
    <m/>
    <m/>
    <m/>
    <n v="57784"/>
    <n v="4738"/>
    <n v="478214"/>
    <m/>
    <n v="585204"/>
    <n v="20362"/>
    <n v="347529"/>
    <n v="106478"/>
    <m/>
    <n v="78365"/>
    <n v="445317"/>
    <n v="311764"/>
    <n v="51158"/>
    <n v="673167"/>
    <n v="152858"/>
    <n v="147475"/>
    <n v="112272"/>
    <n v="2740382"/>
    <n v="5523"/>
    <n v="890694"/>
    <n v="28421"/>
    <m/>
    <m/>
    <n v="18169"/>
    <n v="228303"/>
    <n v="2191213"/>
    <m/>
    <n v="62290"/>
    <n v="6680"/>
    <n v="2795449"/>
    <m/>
    <n v="5055632"/>
    <n v="1856141"/>
    <m/>
    <n v="1075110"/>
    <n v="2124381"/>
    <n v="5055632"/>
    <n v="14596"/>
    <n v="2795449"/>
    <m/>
    <n v="958037"/>
    <n v="27613"/>
    <m/>
    <m/>
    <n v="46622"/>
    <n v="74235"/>
    <n v="-11945"/>
    <m/>
    <m/>
    <m/>
    <n v="1075110"/>
    <m/>
    <s v="-0.14"/>
    <n v="-259859.74000000002"/>
    <n v="408"/>
    <n v="0"/>
    <n v="5437"/>
    <n v="19356"/>
    <n v="46360"/>
    <n v="0"/>
    <n v="0"/>
    <n v="2182"/>
    <n v="15462"/>
    <n v="2993"/>
    <n v="9636"/>
    <n v="1915"/>
    <n v="17450"/>
    <n v="1904"/>
    <n v="4774"/>
    <n v="2088"/>
    <n v="4442"/>
    <n v="134407"/>
    <n v="0"/>
    <n v="0"/>
    <n v="0"/>
    <n v="0"/>
    <n v="0"/>
    <n v="0"/>
    <n v="0"/>
    <n v="25512"/>
    <n v="0"/>
    <n v="318665"/>
    <n v="685832"/>
    <n v="1095658"/>
    <n v="0"/>
    <n v="0"/>
    <n v="145254"/>
    <n v="856204"/>
    <n v="121671"/>
    <n v="197613"/>
    <n v="31830"/>
    <n v="379946"/>
    <n v="60642"/>
    <n v="113152"/>
    <n v="95376"/>
    <n v="801802"/>
    <n v="4929157"/>
    <n v="0"/>
    <n v="0"/>
    <n v="0"/>
    <n v="0"/>
    <n v="0"/>
    <n v="0"/>
    <n v="0"/>
    <m/>
    <x v="0"/>
    <x v="0"/>
    <m/>
    <m/>
    <n v="15462"/>
    <m/>
    <x v="0"/>
    <x v="0"/>
    <m/>
    <m/>
    <n v="856204"/>
    <n v="16"/>
    <n v="32"/>
    <n v="3"/>
    <n v="12"/>
    <n v="25"/>
    <n v="1"/>
    <n v="5"/>
    <n v="10"/>
    <n v="1"/>
    <n v="1"/>
    <n v="0"/>
    <n v="0"/>
    <n v="0"/>
    <n v="1"/>
    <n v="0"/>
    <n v="1"/>
    <n v="0"/>
    <n v="0"/>
    <n v="0"/>
    <n v="0"/>
    <n v="0"/>
    <n v="0"/>
    <n v="0"/>
    <n v="0"/>
    <n v="1"/>
    <n v="0"/>
    <n v="0"/>
    <n v="0"/>
    <n v="0"/>
  </r>
  <r>
    <n v="206501355"/>
    <x v="1018"/>
    <d v="2024-01-01T00:00:00"/>
    <d v="2024-12-31T00:00:00"/>
    <n v="366"/>
    <s v="In Process"/>
    <x v="0"/>
    <x v="42"/>
    <x v="0"/>
    <x v="0"/>
    <s v="06 - North San Joaquin"/>
    <x v="84"/>
    <s v="209-862-2862"/>
    <s v="709 N STREET"/>
    <s v="NEWMAN"/>
    <s v="95360-0000"/>
    <s v="30000128"/>
    <s v="RAJBIR KAUR"/>
    <s v="Yes"/>
    <m/>
    <n v="71"/>
    <n v="71"/>
    <x v="2"/>
    <n v="25986"/>
    <n v="21735"/>
    <n v="197.5"/>
    <n v="164"/>
    <n v="160"/>
    <n v="2331"/>
    <m/>
    <n v="2475"/>
    <n v="15865"/>
    <n v="204"/>
    <m/>
    <n v="43"/>
    <n v="817"/>
    <x v="0"/>
    <n v="21735"/>
    <m/>
    <m/>
    <m/>
    <m/>
    <m/>
    <m/>
    <m/>
    <m/>
    <n v="8997279"/>
    <n v="1850425"/>
    <n v="1478007"/>
    <n v="13021"/>
    <n v="9382718"/>
    <n v="8147985"/>
    <n v="1234733"/>
    <n v="30449"/>
    <m/>
    <m/>
    <n v="1265182"/>
    <n v="964926"/>
    <m/>
    <n v="1024535"/>
    <n v="6567372"/>
    <n v="84447"/>
    <m/>
    <n v="17800"/>
    <n v="338199"/>
    <n v="8997279"/>
    <m/>
    <m/>
    <m/>
    <m/>
    <m/>
    <m/>
    <m/>
    <m/>
    <n v="836251"/>
    <m/>
    <m/>
    <m/>
    <n v="26701"/>
    <m/>
    <n v="906633"/>
    <m/>
    <n v="76541"/>
    <m/>
    <m/>
    <m/>
    <n v="3983"/>
    <m/>
    <n v="316"/>
    <m/>
    <n v="17708"/>
    <n v="5143"/>
    <n v="563363"/>
    <n v="920"/>
    <n v="729185"/>
    <n v="57687"/>
    <n v="235716"/>
    <n v="70310"/>
    <m/>
    <n v="170393"/>
    <m/>
    <m/>
    <m/>
    <m/>
    <m/>
    <m/>
    <m/>
    <m/>
    <m/>
    <m/>
    <m/>
    <m/>
    <m/>
    <m/>
    <m/>
    <m/>
    <m/>
    <m/>
    <m/>
    <m/>
    <m/>
    <m/>
    <m/>
    <m/>
    <m/>
    <m/>
    <m/>
    <m/>
    <n v="1678"/>
    <m/>
    <m/>
    <m/>
    <n v="310098"/>
    <m/>
    <m/>
    <m/>
    <n v="-1683326"/>
    <m/>
    <n v="3048431"/>
    <m/>
    <m/>
    <m/>
    <m/>
    <m/>
    <n v="106522"/>
    <m/>
    <m/>
    <m/>
    <m/>
    <m/>
    <m/>
    <m/>
    <m/>
    <m/>
    <m/>
    <m/>
    <m/>
    <m/>
    <m/>
    <m/>
    <n v="-305396"/>
    <m/>
    <n v="3941471"/>
    <n v="958465"/>
    <n v="3248049"/>
    <n v="83685"/>
    <n v="3564093"/>
    <m/>
    <m/>
    <m/>
    <m/>
    <m/>
    <m/>
    <m/>
    <m/>
    <n v="97334"/>
    <n v="16859"/>
    <n v="184390"/>
    <n v="12684"/>
    <n v="249808"/>
    <n v="19745"/>
    <n v="115806"/>
    <n v="38026"/>
    <m/>
    <n v="43570"/>
    <n v="356001"/>
    <n v="206671"/>
    <n v="88614"/>
    <n v="646509"/>
    <n v="59648"/>
    <n v="157846"/>
    <n v="113364"/>
    <n v="1776685"/>
    <n v="71591"/>
    <n v="347998"/>
    <n v="21991"/>
    <n v="25769"/>
    <m/>
    <n v="9807"/>
    <n v="-76824"/>
    <n v="1884954"/>
    <n v="29823"/>
    <n v="1214331"/>
    <m/>
    <m/>
    <m/>
    <n v="3129108"/>
    <n v="1972252"/>
    <m/>
    <n v="-130691"/>
    <n v="1287547"/>
    <n v="3129108"/>
    <m/>
    <m/>
    <n v="1269908"/>
    <m/>
    <n v="0"/>
    <m/>
    <n v="1183082"/>
    <n v="1392294"/>
    <n v="2575376"/>
    <n v="-1361045"/>
    <m/>
    <n v="200282"/>
    <m/>
    <n v="200282"/>
    <n v="-330973"/>
    <s v="0.00"/>
    <n v="0"/>
    <n v="2226"/>
    <n v="0"/>
    <n v="7705"/>
    <n v="18811"/>
    <n v="62544"/>
    <n v="0"/>
    <n v="0"/>
    <n v="0"/>
    <n v="1092"/>
    <n v="2004"/>
    <n v="7038"/>
    <n v="2486"/>
    <n v="13533"/>
    <n v="1872"/>
    <n v="4822"/>
    <n v="1708"/>
    <n v="7733"/>
    <n v="133574"/>
    <n v="0"/>
    <n v="195"/>
    <n v="0"/>
    <n v="831"/>
    <n v="0"/>
    <n v="0"/>
    <n v="1026"/>
    <n v="195917"/>
    <n v="0"/>
    <n v="443309"/>
    <n v="757525"/>
    <n v="1436739"/>
    <n v="0"/>
    <n v="0"/>
    <n v="0"/>
    <n v="23727"/>
    <n v="63770"/>
    <n v="131949"/>
    <n v="43239"/>
    <n v="299781"/>
    <n v="39453"/>
    <n v="103676"/>
    <n v="93111"/>
    <n v="309275"/>
    <n v="3941471"/>
    <n v="0"/>
    <n v="11200"/>
    <n v="0"/>
    <n v="19092"/>
    <n v="0"/>
    <n v="0"/>
    <n v="30292"/>
    <m/>
    <x v="0"/>
    <x v="0"/>
    <m/>
    <m/>
    <n v="1092"/>
    <m/>
    <x v="0"/>
    <x v="0"/>
    <m/>
    <m/>
    <n v="23727"/>
    <n v="125"/>
    <n v="174"/>
    <n v="85"/>
    <n v="93"/>
    <n v="117"/>
    <n v="67"/>
    <n v="59"/>
    <n v="68"/>
    <n v="43"/>
    <n v="1"/>
    <n v="0"/>
    <n v="0"/>
    <n v="0"/>
    <n v="1"/>
    <n v="0"/>
    <n v="1"/>
    <n v="0"/>
    <n v="0"/>
    <n v="0"/>
    <n v="0"/>
    <n v="0"/>
    <n v="0"/>
    <n v="0"/>
    <n v="0"/>
    <n v="1"/>
    <n v="0"/>
    <n v="0"/>
    <n v="0"/>
    <n v="0"/>
  </r>
  <r>
    <n v="206501989"/>
    <x v="1019"/>
    <d v="2024-01-01T00:00:00"/>
    <d v="2024-12-31T00:00:00"/>
    <n v="366"/>
    <s v="In Process"/>
    <x v="0"/>
    <x v="42"/>
    <x v="0"/>
    <x v="0"/>
    <s v="06 - North San Joaquin"/>
    <x v="84"/>
    <s v="209-632-1075"/>
    <s v="180 STARR AVENUE"/>
    <s v="TURLOCK"/>
    <s v="95380"/>
    <s v="1699759803"/>
    <s v="SUKHVIR SINGH"/>
    <s v="Yes"/>
    <s v="RMG CAPITAL PARTNERS LLC"/>
    <n v="31"/>
    <n v="31"/>
    <x v="1"/>
    <n v="11346"/>
    <n v="9770"/>
    <n v="198.21"/>
    <n v="70"/>
    <n v="60"/>
    <n v="3113"/>
    <m/>
    <n v="412"/>
    <n v="5033"/>
    <m/>
    <m/>
    <n v="400"/>
    <n v="812"/>
    <x v="0"/>
    <n v="9770"/>
    <m/>
    <m/>
    <m/>
    <m/>
    <m/>
    <m/>
    <m/>
    <m/>
    <n v="4152250"/>
    <n v="699139"/>
    <n v="345095"/>
    <n v="2078"/>
    <n v="4508372"/>
    <n v="3224104"/>
    <n v="1284268"/>
    <n v="1"/>
    <m/>
    <m/>
    <n v="1284269"/>
    <n v="1323025"/>
    <m/>
    <n v="175100"/>
    <n v="2139025"/>
    <m/>
    <m/>
    <n v="170000"/>
    <n v="345100"/>
    <n v="4152250"/>
    <m/>
    <m/>
    <m/>
    <m/>
    <m/>
    <m/>
    <m/>
    <m/>
    <n v="696797"/>
    <m/>
    <m/>
    <m/>
    <m/>
    <m/>
    <n v="2342"/>
    <m/>
    <m/>
    <m/>
    <m/>
    <m/>
    <m/>
    <m/>
    <m/>
    <m/>
    <n v="4682"/>
    <n v="0"/>
    <n v="280035"/>
    <n v="0"/>
    <n v="307445"/>
    <n v="36200"/>
    <n v="64024"/>
    <n v="6432"/>
    <m/>
    <n v="321"/>
    <m/>
    <m/>
    <m/>
    <m/>
    <m/>
    <m/>
    <m/>
    <m/>
    <m/>
    <m/>
    <m/>
    <m/>
    <m/>
    <m/>
    <m/>
    <m/>
    <m/>
    <m/>
    <m/>
    <m/>
    <m/>
    <m/>
    <m/>
    <m/>
    <m/>
    <m/>
    <m/>
    <m/>
    <m/>
    <m/>
    <m/>
    <m/>
    <n v="-636429"/>
    <m/>
    <m/>
    <m/>
    <n v="50808"/>
    <m/>
    <n v="810020"/>
    <m/>
    <m/>
    <m/>
    <m/>
    <m/>
    <m/>
    <m/>
    <m/>
    <m/>
    <m/>
    <m/>
    <m/>
    <m/>
    <m/>
    <m/>
    <m/>
    <m/>
    <m/>
    <m/>
    <m/>
    <m/>
    <n v="120696"/>
    <m/>
    <n v="1222291"/>
    <n v="340225"/>
    <n v="1661588"/>
    <n v="121089"/>
    <n v="1229777"/>
    <m/>
    <m/>
    <m/>
    <m/>
    <m/>
    <m/>
    <m/>
    <m/>
    <n v="226"/>
    <n v="9537"/>
    <n v="110039"/>
    <m/>
    <n v="118414"/>
    <n v="8002"/>
    <n v="55370"/>
    <n v="10189"/>
    <m/>
    <n v="10534"/>
    <n v="166896"/>
    <n v="54840"/>
    <n v="6023"/>
    <n v="336166"/>
    <n v="38845"/>
    <n v="30515"/>
    <n v="5307"/>
    <n v="626165"/>
    <m/>
    <n v="244308"/>
    <n v="12484"/>
    <n v="9113"/>
    <m/>
    <m/>
    <n v="141354"/>
    <n v="1153538"/>
    <m/>
    <m/>
    <m/>
    <n v="1727242"/>
    <n v="37674"/>
    <n v="2918454"/>
    <n v="1041911"/>
    <m/>
    <n v="78068"/>
    <n v="1798475"/>
    <n v="2918454"/>
    <m/>
    <n v="1719917"/>
    <n v="22000"/>
    <n v="78068"/>
    <n v="0"/>
    <m/>
    <m/>
    <n v="343119"/>
    <n v="343119"/>
    <n v="-343119"/>
    <m/>
    <m/>
    <m/>
    <n v="78068"/>
    <m/>
    <s v="0.45"/>
    <n v="468859.95"/>
    <n v="2173"/>
    <n v="0"/>
    <n v="881"/>
    <n v="9421"/>
    <n v="23151"/>
    <n v="0"/>
    <n v="0"/>
    <n v="1730"/>
    <m/>
    <n v="2143"/>
    <n v="1853"/>
    <m/>
    <n v="10047"/>
    <n v="1176"/>
    <n v="1342"/>
    <n v="107"/>
    <n v="1667"/>
    <n v="55691"/>
    <n v="0"/>
    <n v="0"/>
    <n v="0"/>
    <n v="0"/>
    <n v="0"/>
    <n v="0"/>
    <n v="0"/>
    <n v="118002"/>
    <n v="0"/>
    <n v="31302"/>
    <n v="278422"/>
    <n v="430841"/>
    <n v="0"/>
    <n v="0"/>
    <n v="45867"/>
    <m/>
    <n v="40971"/>
    <n v="27941"/>
    <m/>
    <n v="156194"/>
    <n v="29848"/>
    <n v="23657"/>
    <n v="4241"/>
    <n v="35005"/>
    <n v="1222291"/>
    <n v="0"/>
    <n v="0"/>
    <n v="0"/>
    <n v="0"/>
    <n v="0"/>
    <n v="0"/>
    <n v="0"/>
    <m/>
    <x v="0"/>
    <x v="0"/>
    <m/>
    <m/>
    <m/>
    <m/>
    <x v="0"/>
    <x v="0"/>
    <m/>
    <m/>
    <m/>
    <n v="37"/>
    <n v="56"/>
    <n v="23"/>
    <n v="25"/>
    <n v="32"/>
    <n v="18"/>
    <n v="15"/>
    <n v="18"/>
    <n v="13"/>
    <n v="1"/>
    <n v="0"/>
    <n v="0"/>
    <n v="1"/>
    <n v="0"/>
    <n v="0"/>
    <n v="1"/>
    <n v="0"/>
    <n v="0"/>
    <n v="0"/>
    <n v="0"/>
    <n v="0"/>
    <n v="0"/>
    <n v="0"/>
    <n v="0"/>
    <n v="1"/>
    <n v="0"/>
    <n v="0"/>
    <n v="0"/>
    <n v="0"/>
  </r>
  <r>
    <n v="206501990"/>
    <x v="1020"/>
    <d v="2024-01-01T00:00:00"/>
    <d v="2024-12-31T00:00:00"/>
    <n v="366"/>
    <s v="In Process"/>
    <x v="0"/>
    <x v="42"/>
    <x v="0"/>
    <x v="0"/>
    <s v="06 - North San Joaquin"/>
    <x v="84"/>
    <s v="209-667-2828"/>
    <s v="812 WEST MAIN STREET"/>
    <s v="TURLOCK"/>
    <s v="95830"/>
    <s v="1801870019"/>
    <s v="SUKHVIR SINGH"/>
    <s v="Yes"/>
    <s v="RMG CAPITAL PARTNERS LLC"/>
    <n v="99"/>
    <n v="99"/>
    <x v="2"/>
    <n v="36234"/>
    <n v="34346"/>
    <n v="218.19"/>
    <n v="111"/>
    <n v="81"/>
    <n v="4018"/>
    <n v="94"/>
    <n v="2109"/>
    <n v="26746"/>
    <m/>
    <m/>
    <n v="13"/>
    <n v="1366"/>
    <x v="0"/>
    <n v="34346"/>
    <m/>
    <m/>
    <m/>
    <m/>
    <m/>
    <m/>
    <m/>
    <m/>
    <n v="14597050"/>
    <n v="1166428"/>
    <n v="3554180"/>
    <n v="12458"/>
    <n v="12221756"/>
    <n v="11820001"/>
    <n v="401755"/>
    <m/>
    <m/>
    <m/>
    <n v="401755"/>
    <n v="1707650"/>
    <n v="39950"/>
    <n v="896325"/>
    <n v="11367050"/>
    <m/>
    <m/>
    <n v="5525"/>
    <n v="580550"/>
    <n v="14597050"/>
    <m/>
    <m/>
    <m/>
    <m/>
    <m/>
    <m/>
    <m/>
    <m/>
    <n v="1127438"/>
    <m/>
    <n v="23887"/>
    <m/>
    <m/>
    <m/>
    <n v="14968"/>
    <m/>
    <m/>
    <m/>
    <m/>
    <m/>
    <n v="135"/>
    <m/>
    <m/>
    <m/>
    <n v="30256"/>
    <n v="0"/>
    <n v="461465"/>
    <n v="0"/>
    <n v="481665"/>
    <n v="108250"/>
    <n v="70314"/>
    <n v="14021"/>
    <m/>
    <n v="457"/>
    <m/>
    <m/>
    <m/>
    <m/>
    <m/>
    <m/>
    <m/>
    <m/>
    <m/>
    <m/>
    <m/>
    <m/>
    <m/>
    <m/>
    <m/>
    <m/>
    <m/>
    <m/>
    <m/>
    <m/>
    <m/>
    <m/>
    <m/>
    <m/>
    <m/>
    <m/>
    <m/>
    <m/>
    <m/>
    <m/>
    <m/>
    <m/>
    <n v="-749980"/>
    <m/>
    <n v="-28521"/>
    <m/>
    <n v="237178"/>
    <m/>
    <n v="3908707"/>
    <m/>
    <m/>
    <m/>
    <m/>
    <m/>
    <m/>
    <m/>
    <m/>
    <m/>
    <m/>
    <m/>
    <m/>
    <m/>
    <m/>
    <m/>
    <m/>
    <m/>
    <m/>
    <m/>
    <m/>
    <m/>
    <n v="186796"/>
    <m/>
    <n v="5924587"/>
    <n v="1444776"/>
    <n v="4450638"/>
    <n v="550648"/>
    <n v="5260502"/>
    <m/>
    <m/>
    <m/>
    <m/>
    <m/>
    <m/>
    <m/>
    <m/>
    <n v="5874"/>
    <n v="32031"/>
    <n v="180073"/>
    <m/>
    <n v="189044"/>
    <n v="23791"/>
    <n v="70361"/>
    <n v="27074"/>
    <m/>
    <n v="12396"/>
    <n v="665423"/>
    <n v="363275"/>
    <n v="250338"/>
    <n v="854620"/>
    <n v="70524"/>
    <n v="189131"/>
    <n v="140450"/>
    <n v="2352024"/>
    <n v="1068"/>
    <n v="780204"/>
    <n v="47772"/>
    <n v="29460"/>
    <m/>
    <m/>
    <n v="274566"/>
    <n v="2946155"/>
    <m/>
    <n v="20632"/>
    <m/>
    <n v="3657776"/>
    <n v="120312"/>
    <n v="6744875"/>
    <n v="3578985"/>
    <m/>
    <n v="171250"/>
    <n v="2994640"/>
    <n v="6744875"/>
    <m/>
    <n v="3621124"/>
    <m/>
    <n v="171250"/>
    <n v="0"/>
    <m/>
    <m/>
    <n v="1063834"/>
    <n v="1063834"/>
    <n v="-1043202"/>
    <m/>
    <m/>
    <m/>
    <n v="171250"/>
    <m/>
    <s v="0.21"/>
    <n v="751586.85"/>
    <n v="2213"/>
    <n v="0"/>
    <n v="16596"/>
    <n v="32275"/>
    <n v="96694"/>
    <n v="0"/>
    <n v="0"/>
    <n v="2702"/>
    <m/>
    <n v="9952"/>
    <n v="16169"/>
    <n v="11049"/>
    <n v="22563"/>
    <n v="2227"/>
    <n v="8709"/>
    <n v="2797"/>
    <n v="16443"/>
    <n v="240389"/>
    <n v="0"/>
    <n v="35"/>
    <n v="0"/>
    <n v="0"/>
    <n v="0"/>
    <n v="0"/>
    <n v="35"/>
    <n v="142530"/>
    <n v="0"/>
    <n v="886303"/>
    <n v="964290"/>
    <n v="2009802"/>
    <n v="0"/>
    <n v="0"/>
    <n v="85210"/>
    <m/>
    <n v="314884"/>
    <n v="256238"/>
    <n v="165057"/>
    <n v="362567"/>
    <n v="56637"/>
    <n v="149262"/>
    <n v="105193"/>
    <n v="426614"/>
    <n v="5924587"/>
    <n v="0"/>
    <n v="1900"/>
    <n v="0"/>
    <n v="0"/>
    <n v="0"/>
    <n v="0"/>
    <n v="1900"/>
    <m/>
    <x v="0"/>
    <x v="0"/>
    <m/>
    <m/>
    <m/>
    <m/>
    <x v="0"/>
    <x v="0"/>
    <m/>
    <m/>
    <m/>
    <n v="140"/>
    <n v="198"/>
    <n v="107"/>
    <n v="84"/>
    <n v="124"/>
    <n v="64"/>
    <n v="57"/>
    <n v="88"/>
    <n v="42"/>
    <n v="1"/>
    <n v="0"/>
    <n v="0"/>
    <n v="0"/>
    <n v="1"/>
    <n v="0"/>
    <n v="1"/>
    <n v="0"/>
    <n v="0"/>
    <n v="0"/>
    <n v="0"/>
    <n v="0"/>
    <n v="0"/>
    <n v="0"/>
    <n v="0"/>
    <n v="1"/>
    <n v="0"/>
    <n v="0"/>
    <n v="0"/>
    <n v="0"/>
  </r>
  <r>
    <n v="206502207"/>
    <x v="1021"/>
    <d v="2024-01-01T00:00:00"/>
    <d v="2024-12-31T00:00:00"/>
    <n v="366"/>
    <s v="In Process"/>
    <x v="0"/>
    <x v="42"/>
    <x v="0"/>
    <x v="0"/>
    <s v="06 - North San Joaquin"/>
    <x v="84"/>
    <s v="209-526-8050"/>
    <s v="1400 CELESTE DRIVE"/>
    <s v="MODESTO"/>
    <s v="95355-0000"/>
    <s v="1508884487"/>
    <s v="SOUZA, BRANDI M."/>
    <s v="Yes"/>
    <s v="CRESTWOOD BEHAVIORAL HEALTH, INC."/>
    <n v="194"/>
    <n v="194"/>
    <x v="0"/>
    <n v="71004"/>
    <n v="57147"/>
    <n v="80.48"/>
    <n v="41"/>
    <n v="39"/>
    <m/>
    <m/>
    <n v="25128"/>
    <n v="29006"/>
    <m/>
    <m/>
    <n v="366"/>
    <n v="2647"/>
    <x v="1"/>
    <n v="32236"/>
    <m/>
    <n v="24911"/>
    <m/>
    <m/>
    <m/>
    <m/>
    <m/>
    <m/>
    <n v="23711625"/>
    <n v="381400"/>
    <n v="-6762885"/>
    <n v="114993"/>
    <n v="30970903"/>
    <n v="25065078"/>
    <n v="5905825"/>
    <n v="383218"/>
    <m/>
    <m/>
    <n v="6289043"/>
    <m/>
    <m/>
    <n v="10426020"/>
    <n v="12037490"/>
    <m/>
    <m/>
    <n v="149610"/>
    <n v="1098505"/>
    <n v="13375660"/>
    <m/>
    <n v="10335965"/>
    <m/>
    <m/>
    <m/>
    <m/>
    <m/>
    <m/>
    <m/>
    <m/>
    <m/>
    <m/>
    <n v="60759"/>
    <m/>
    <n v="54986"/>
    <m/>
    <m/>
    <m/>
    <m/>
    <m/>
    <n v="4693"/>
    <m/>
    <n v="260962"/>
    <m/>
    <n v="6936"/>
    <n v="0"/>
    <n v="29240"/>
    <n v="0"/>
    <n v="0"/>
    <n v="7175"/>
    <n v="268612"/>
    <n v="41660"/>
    <m/>
    <n v="27777"/>
    <m/>
    <m/>
    <m/>
    <m/>
    <m/>
    <m/>
    <m/>
    <m/>
    <m/>
    <m/>
    <m/>
    <m/>
    <m/>
    <m/>
    <m/>
    <m/>
    <m/>
    <m/>
    <m/>
    <m/>
    <m/>
    <m/>
    <m/>
    <m/>
    <m/>
    <m/>
    <m/>
    <m/>
    <m/>
    <m/>
    <m/>
    <m/>
    <m/>
    <m/>
    <m/>
    <m/>
    <n v="-7043894"/>
    <m/>
    <n v="417989"/>
    <m/>
    <m/>
    <m/>
    <m/>
    <m/>
    <n v="-136980"/>
    <m/>
    <m/>
    <m/>
    <m/>
    <m/>
    <m/>
    <m/>
    <m/>
    <m/>
    <m/>
    <m/>
    <m/>
    <m/>
    <m/>
    <m/>
    <m/>
    <m/>
    <n v="12108274"/>
    <n v="4988507"/>
    <n v="7968297"/>
    <n v="340811"/>
    <n v="8539406"/>
    <m/>
    <n v="3316856"/>
    <m/>
    <m/>
    <m/>
    <m/>
    <m/>
    <m/>
    <n v="32933"/>
    <m/>
    <n v="28160"/>
    <m/>
    <m/>
    <n v="7000"/>
    <n v="281474"/>
    <n v="39835"/>
    <m/>
    <n v="370735"/>
    <n v="939332"/>
    <n v="1339542"/>
    <n v="242759"/>
    <n v="2422725"/>
    <n v="311884"/>
    <n v="996742"/>
    <n v="140764"/>
    <n v="4822528"/>
    <n v="253248"/>
    <n v="796032"/>
    <n v="62426"/>
    <n v="36562"/>
    <n v="30647"/>
    <n v="31002"/>
    <n v="22486"/>
    <n v="5385156"/>
    <m/>
    <n v="1516523"/>
    <m/>
    <m/>
    <m/>
    <n v="6901679"/>
    <n v="2444319"/>
    <m/>
    <n v="306196"/>
    <n v="4151164"/>
    <n v="6901679"/>
    <m/>
    <m/>
    <n v="382197"/>
    <n v="345263"/>
    <n v="0"/>
    <m/>
    <n v="3391864"/>
    <n v="1680008"/>
    <n v="5071872"/>
    <n v="-3555349"/>
    <m/>
    <m/>
    <m/>
    <n v="345263"/>
    <n v="-39067"/>
    <n v="0"/>
    <n v="0"/>
    <n v="5238"/>
    <n v="0"/>
    <n v="11502"/>
    <n v="70280"/>
    <n v="152993"/>
    <n v="0"/>
    <n v="17932"/>
    <n v="0"/>
    <n v="8267"/>
    <n v="6974"/>
    <n v="36944"/>
    <n v="5184"/>
    <n v="48157"/>
    <n v="7001"/>
    <n v="29733"/>
    <n v="1831"/>
    <n v="19443"/>
    <n v="421479"/>
    <n v="0"/>
    <n v="0"/>
    <n v="0"/>
    <n v="0"/>
    <n v="0"/>
    <n v="0"/>
    <n v="0"/>
    <n v="362477"/>
    <n v="0"/>
    <n v="697797"/>
    <n v="2756555"/>
    <n v="3553511"/>
    <n v="0"/>
    <n v="456456"/>
    <n v="0"/>
    <n v="240584"/>
    <n v="189915"/>
    <n v="836788"/>
    <n v="128111"/>
    <n v="1090123"/>
    <n v="219013"/>
    <n v="685438"/>
    <n v="96243"/>
    <n v="795263"/>
    <n v="12108274"/>
    <n v="0"/>
    <n v="0"/>
    <n v="0"/>
    <n v="0"/>
    <n v="0"/>
    <n v="0"/>
    <n v="0"/>
    <m/>
    <x v="0"/>
    <x v="0"/>
    <m/>
    <m/>
    <n v="8267"/>
    <m/>
    <x v="0"/>
    <x v="0"/>
    <m/>
    <m/>
    <n v="240584"/>
    <n v="220"/>
    <n v="250"/>
    <n v="185"/>
    <n v="139"/>
    <n v="165"/>
    <n v="113"/>
    <n v="84"/>
    <n v="97"/>
    <n v="66"/>
    <n v="1"/>
    <n v="0"/>
    <n v="0"/>
    <n v="0"/>
    <n v="0"/>
    <n v="1"/>
    <n v="1"/>
    <n v="0"/>
    <n v="1"/>
    <n v="0"/>
    <n v="0"/>
    <n v="0"/>
    <n v="0"/>
    <n v="0"/>
    <n v="0"/>
    <n v="1"/>
    <n v="0"/>
    <n v="0"/>
    <n v="0"/>
    <n v="0"/>
  </r>
  <r>
    <n v="206502269"/>
    <x v="1022"/>
    <d v="2024-01-01T00:00:00"/>
    <d v="2024-12-31T00:00:00"/>
    <n v="366"/>
    <s v="In Process"/>
    <x v="0"/>
    <x v="42"/>
    <x v="0"/>
    <x v="0"/>
    <s v="06 - North San Joaquin"/>
    <x v="84"/>
    <s v="209-537-4581"/>
    <s v="1711 RICHLAND AVENUE"/>
    <s v="CERES"/>
    <s v="95307"/>
    <s v="1568818367"/>
    <s v="SUKHVIR SINGH"/>
    <s v="Yes"/>
    <s v="RMG CAPITAL PARTNERS LLC"/>
    <n v="46"/>
    <n v="46"/>
    <x v="1"/>
    <n v="16836"/>
    <n v="14475"/>
    <n v="197.91"/>
    <n v="49"/>
    <n v="31"/>
    <n v="786"/>
    <n v="93"/>
    <n v="391"/>
    <n v="11034"/>
    <m/>
    <n v="16"/>
    <m/>
    <n v="2155"/>
    <x v="0"/>
    <n v="14475"/>
    <m/>
    <m/>
    <m/>
    <m/>
    <m/>
    <m/>
    <m/>
    <m/>
    <n v="6151875"/>
    <n v="301090"/>
    <n v="2192874"/>
    <n v="17007"/>
    <n v="4277098"/>
    <n v="4751810"/>
    <n v="-474712"/>
    <m/>
    <m/>
    <m/>
    <n v="-474712"/>
    <n v="334050"/>
    <n v="39525"/>
    <n v="166175"/>
    <n v="4689450"/>
    <m/>
    <n v="6800"/>
    <m/>
    <n v="915875"/>
    <n v="6151875"/>
    <m/>
    <m/>
    <m/>
    <m/>
    <m/>
    <m/>
    <m/>
    <m/>
    <n v="272796"/>
    <m/>
    <n v="18334"/>
    <m/>
    <m/>
    <m/>
    <n v="6806"/>
    <m/>
    <m/>
    <m/>
    <n v="3154"/>
    <m/>
    <m/>
    <m/>
    <m/>
    <m/>
    <n v="4872"/>
    <n v="0"/>
    <n v="122472"/>
    <n v="0"/>
    <n v="133153"/>
    <n v="21200"/>
    <n v="16494"/>
    <n v="2849"/>
    <m/>
    <n v="50"/>
    <m/>
    <m/>
    <m/>
    <m/>
    <m/>
    <m/>
    <m/>
    <m/>
    <m/>
    <m/>
    <m/>
    <m/>
    <m/>
    <m/>
    <m/>
    <m/>
    <m/>
    <m/>
    <m/>
    <m/>
    <m/>
    <m/>
    <m/>
    <m/>
    <m/>
    <m/>
    <m/>
    <m/>
    <m/>
    <m/>
    <m/>
    <m/>
    <n v="-99270"/>
    <m/>
    <n v="-14715"/>
    <m/>
    <n v="63940"/>
    <m/>
    <n v="1890801"/>
    <m/>
    <m/>
    <m/>
    <n v="-2532"/>
    <m/>
    <m/>
    <m/>
    <m/>
    <m/>
    <m/>
    <m/>
    <m/>
    <m/>
    <m/>
    <m/>
    <m/>
    <m/>
    <m/>
    <m/>
    <m/>
    <m/>
    <n v="354650"/>
    <m/>
    <n v="2420883"/>
    <n v="614415"/>
    <n v="1716512"/>
    <n v="230215"/>
    <n v="2214881"/>
    <m/>
    <m/>
    <m/>
    <m/>
    <m/>
    <m/>
    <m/>
    <m/>
    <n v="24"/>
    <n v="13891"/>
    <n v="49045"/>
    <m/>
    <n v="52158"/>
    <n v="5054"/>
    <n v="17395"/>
    <n v="2746"/>
    <m/>
    <n v="6264"/>
    <n v="114093"/>
    <n v="126979"/>
    <n v="8820"/>
    <n v="471086"/>
    <n v="15755"/>
    <n v="95409"/>
    <n v="49915"/>
    <n v="1092702"/>
    <n v="8712"/>
    <n v="362508"/>
    <n v="17327"/>
    <n v="14155"/>
    <m/>
    <m/>
    <n v="12891"/>
    <n v="980590"/>
    <m/>
    <m/>
    <m/>
    <n v="217367"/>
    <n v="47191"/>
    <n v="1245148"/>
    <n v="2271460"/>
    <m/>
    <n v="420682"/>
    <n v="-1446994"/>
    <n v="1245148"/>
    <m/>
    <n v="200000"/>
    <n v="575716"/>
    <n v="420682"/>
    <n v="0"/>
    <m/>
    <m/>
    <n v="1160940"/>
    <n v="1160940"/>
    <n v="-1160940"/>
    <m/>
    <m/>
    <m/>
    <n v="420682"/>
    <m/>
    <s v="0.11"/>
    <n v="249860.6"/>
    <n v="2292"/>
    <n v="0"/>
    <n v="3010"/>
    <n v="17407"/>
    <n v="46762"/>
    <n v="0"/>
    <n v="0"/>
    <n v="2800"/>
    <m/>
    <m/>
    <n v="5658"/>
    <m/>
    <n v="14097"/>
    <n v="457"/>
    <n v="4410"/>
    <n v="1399"/>
    <n v="13020"/>
    <n v="111312"/>
    <n v="0"/>
    <n v="15"/>
    <n v="0"/>
    <n v="0"/>
    <n v="0"/>
    <n v="0"/>
    <n v="15"/>
    <n v="123467"/>
    <n v="0"/>
    <n v="116714"/>
    <n v="485982"/>
    <n v="887901"/>
    <n v="0"/>
    <n v="0"/>
    <n v="75032"/>
    <m/>
    <m/>
    <n v="83448"/>
    <m/>
    <n v="240117"/>
    <n v="11625"/>
    <n v="75519"/>
    <n v="38489"/>
    <n v="282589"/>
    <n v="2420883"/>
    <n v="0"/>
    <n v="825"/>
    <n v="0"/>
    <n v="0"/>
    <n v="0"/>
    <n v="0"/>
    <n v="825"/>
    <m/>
    <x v="0"/>
    <x v="0"/>
    <m/>
    <m/>
    <m/>
    <m/>
    <x v="0"/>
    <x v="0"/>
    <m/>
    <m/>
    <m/>
    <n v="65"/>
    <n v="79"/>
    <n v="58"/>
    <n v="40"/>
    <n v="50"/>
    <n v="35"/>
    <n v="24"/>
    <n v="30"/>
    <n v="21"/>
    <n v="1"/>
    <n v="0"/>
    <n v="0"/>
    <n v="1"/>
    <n v="0"/>
    <n v="0"/>
    <n v="1"/>
    <n v="0"/>
    <n v="0"/>
    <n v="0"/>
    <n v="0"/>
    <n v="0"/>
    <n v="0"/>
    <n v="0"/>
    <n v="0"/>
    <n v="1"/>
    <n v="0"/>
    <n v="0"/>
    <n v="0"/>
    <n v="0"/>
  </r>
  <r>
    <n v="206502364"/>
    <x v="1023"/>
    <d v="2024-01-01T00:00:00"/>
    <d v="2024-12-31T00:00:00"/>
    <n v="366"/>
    <s v="In Process"/>
    <x v="0"/>
    <x v="42"/>
    <x v="0"/>
    <x v="0"/>
    <s v="06 - North San Joaquin"/>
    <x v="84"/>
    <s v="209-577-1001"/>
    <s v="2633 WEST RUMBLE ROAD"/>
    <s v="MODESTO"/>
    <s v="95350-0000"/>
    <s v="LTC55190F"/>
    <s v="DEANNA HILL"/>
    <s v="Yes"/>
    <s v="LIFE GENERATIONS HEALTHCARE"/>
    <n v="180"/>
    <n v="180"/>
    <x v="0"/>
    <n v="65880"/>
    <n v="58985"/>
    <n v="207.4"/>
    <n v="1040"/>
    <n v="1037"/>
    <n v="5031"/>
    <n v="12862"/>
    <n v="5429"/>
    <n v="30973"/>
    <m/>
    <m/>
    <n v="16"/>
    <n v="4674"/>
    <x v="0"/>
    <n v="58985"/>
    <m/>
    <m/>
    <m/>
    <m/>
    <m/>
    <m/>
    <m/>
    <m/>
    <n v="22306714"/>
    <n v="8276400"/>
    <n v="2486625"/>
    <n v="15363"/>
    <n v="28111852"/>
    <n v="26957847"/>
    <n v="1154005"/>
    <n v="-536"/>
    <m/>
    <m/>
    <n v="1153469"/>
    <n v="1966223"/>
    <n v="5055039"/>
    <n v="2243478"/>
    <n v="11335996"/>
    <m/>
    <m/>
    <n v="6835"/>
    <n v="1699143"/>
    <n v="22306714"/>
    <m/>
    <m/>
    <m/>
    <m/>
    <m/>
    <m/>
    <m/>
    <m/>
    <n v="2070750"/>
    <m/>
    <n v="5126711"/>
    <m/>
    <n v="55485"/>
    <m/>
    <n v="299213"/>
    <m/>
    <m/>
    <m/>
    <m/>
    <m/>
    <m/>
    <m/>
    <n v="724241"/>
    <m/>
    <n v="324617"/>
    <n v="0"/>
    <n v="2354870"/>
    <n v="698580"/>
    <n v="2221820"/>
    <n v="902160"/>
    <n v="1094738"/>
    <n v="512967"/>
    <m/>
    <n v="166648"/>
    <m/>
    <m/>
    <m/>
    <m/>
    <m/>
    <m/>
    <m/>
    <m/>
    <m/>
    <m/>
    <m/>
    <m/>
    <m/>
    <m/>
    <m/>
    <m/>
    <m/>
    <m/>
    <m/>
    <m/>
    <m/>
    <m/>
    <m/>
    <m/>
    <m/>
    <m/>
    <m/>
    <m/>
    <m/>
    <m/>
    <m/>
    <m/>
    <n v="319599"/>
    <m/>
    <n v="1505621"/>
    <m/>
    <n v="20378"/>
    <m/>
    <n v="599986"/>
    <m/>
    <m/>
    <m/>
    <m/>
    <m/>
    <n v="41041"/>
    <m/>
    <m/>
    <m/>
    <m/>
    <m/>
    <m/>
    <m/>
    <m/>
    <m/>
    <m/>
    <m/>
    <m/>
    <m/>
    <m/>
    <m/>
    <m/>
    <m/>
    <n v="12992385"/>
    <n v="3152842"/>
    <n v="10812620"/>
    <n v="41515"/>
    <n v="12144804"/>
    <m/>
    <m/>
    <m/>
    <m/>
    <m/>
    <m/>
    <m/>
    <m/>
    <n v="156419"/>
    <m/>
    <n v="915244"/>
    <n v="175767"/>
    <n v="619079"/>
    <n v="137188"/>
    <n v="558674"/>
    <n v="246928"/>
    <m/>
    <n v="79848"/>
    <n v="936373"/>
    <n v="802768"/>
    <n v="322445"/>
    <n v="1926802"/>
    <n v="203719"/>
    <n v="340776"/>
    <n v="274048"/>
    <n v="4891094"/>
    <n v="31808"/>
    <n v="1701562"/>
    <n v="160096"/>
    <n v="57273"/>
    <m/>
    <m/>
    <n v="275132"/>
    <n v="15234780"/>
    <m/>
    <n v="54859"/>
    <m/>
    <n v="475060"/>
    <n v="31678"/>
    <n v="15796377"/>
    <n v="-22832304"/>
    <n v="123994"/>
    <n v="457199"/>
    <n v="38047488"/>
    <n v="15796377"/>
    <m/>
    <m/>
    <n v="-24373157"/>
    <m/>
    <n v="0"/>
    <m/>
    <n v="17836"/>
    <n v="386688"/>
    <n v="404524"/>
    <n v="-349665"/>
    <m/>
    <m/>
    <m/>
    <n v="476751"/>
    <n v="-19552"/>
    <s v="-0.44"/>
    <n v="10046213.76"/>
    <n v="5555"/>
    <n v="0"/>
    <n v="16777"/>
    <n v="91901"/>
    <n v="168001"/>
    <n v="0"/>
    <n v="0"/>
    <n v="6734"/>
    <n v="5940"/>
    <n v="9793"/>
    <n v="26736"/>
    <n v="10998"/>
    <n v="45089"/>
    <n v="7241"/>
    <n v="12884"/>
    <n v="7012"/>
    <n v="29020"/>
    <n v="443681"/>
    <n v="0"/>
    <n v="55"/>
    <n v="1657"/>
    <n v="76"/>
    <n v="0"/>
    <n v="0"/>
    <n v="1788"/>
    <n v="429506"/>
    <n v="0"/>
    <n v="1026498"/>
    <n v="3368642"/>
    <n v="4140234"/>
    <n v="0"/>
    <n v="0"/>
    <n v="164358"/>
    <n v="216573"/>
    <n v="278021"/>
    <n v="532914"/>
    <n v="202685"/>
    <n v="1015992"/>
    <n v="165604"/>
    <n v="260135"/>
    <n v="215526"/>
    <n v="975697"/>
    <n v="12992385"/>
    <n v="0"/>
    <n v="4566"/>
    <n v="93898"/>
    <n v="2751"/>
    <n v="0"/>
    <n v="0"/>
    <n v="101215"/>
    <m/>
    <x v="0"/>
    <x v="0"/>
    <m/>
    <n v="5940"/>
    <m/>
    <m/>
    <x v="0"/>
    <x v="0"/>
    <m/>
    <n v="216573"/>
    <m/>
    <n v="263"/>
    <n v="405"/>
    <n v="182"/>
    <n v="171"/>
    <n v="249"/>
    <n v="118"/>
    <n v="102"/>
    <n v="149"/>
    <n v="66"/>
    <n v="1"/>
    <n v="0"/>
    <n v="0"/>
    <n v="0"/>
    <n v="0"/>
    <n v="1"/>
    <n v="1"/>
    <n v="0"/>
    <n v="0"/>
    <n v="0"/>
    <n v="0"/>
    <n v="0"/>
    <n v="0"/>
    <n v="0"/>
    <n v="0"/>
    <n v="1"/>
    <n v="0"/>
    <n v="0"/>
    <n v="0"/>
    <n v="0"/>
  </r>
  <r>
    <n v="206504002"/>
    <x v="1024"/>
    <d v="2024-01-01T00:00:00"/>
    <d v="2024-12-31T00:00:00"/>
    <n v="366"/>
    <s v="In Process"/>
    <x v="0"/>
    <x v="42"/>
    <x v="0"/>
    <x v="0"/>
    <s v="06 - North San Joaquin"/>
    <x v="84"/>
    <s v="209-632-7577"/>
    <s v="1111 EAST TUOLUMNE ROAD"/>
    <s v="TURLOCK"/>
    <s v="95382-0000"/>
    <s v="1164563276"/>
    <s v="CHERYL RICE"/>
    <s v="Yes"/>
    <s v="COVENANT CARE CALIFORNIA LLC"/>
    <n v="144"/>
    <n v="144"/>
    <x v="0"/>
    <n v="52704"/>
    <n v="47849"/>
    <n v="214.38"/>
    <n v="791"/>
    <n v="792"/>
    <n v="7589"/>
    <n v="8064"/>
    <n v="3292"/>
    <n v="25214"/>
    <n v="12"/>
    <m/>
    <n v="269"/>
    <n v="3409"/>
    <x v="0"/>
    <n v="47849"/>
    <m/>
    <m/>
    <m/>
    <m/>
    <m/>
    <m/>
    <m/>
    <m/>
    <n v="15614859"/>
    <n v="3446975"/>
    <n v="-2534015"/>
    <n v="3002"/>
    <n v="21598851"/>
    <n v="20192258"/>
    <n v="1406593"/>
    <n v="2192"/>
    <m/>
    <m/>
    <n v="1408785"/>
    <n v="2409355"/>
    <n v="3141794"/>
    <n v="1032436"/>
    <n v="7901781"/>
    <n v="3840"/>
    <m/>
    <n v="64198"/>
    <n v="1061455"/>
    <n v="15614859"/>
    <m/>
    <m/>
    <m/>
    <m/>
    <m/>
    <m/>
    <m/>
    <m/>
    <n v="1392213"/>
    <m/>
    <n v="1616277"/>
    <m/>
    <n v="87278"/>
    <m/>
    <n v="339786"/>
    <m/>
    <n v="3065"/>
    <m/>
    <m/>
    <m/>
    <n v="5393"/>
    <m/>
    <n v="2963"/>
    <m/>
    <n v="42505"/>
    <n v="0"/>
    <n v="1054522"/>
    <n v="0"/>
    <n v="1078642"/>
    <n v="269764"/>
    <n v="571653"/>
    <n v="256936"/>
    <m/>
    <n v="172953"/>
    <m/>
    <m/>
    <m/>
    <m/>
    <m/>
    <m/>
    <m/>
    <m/>
    <m/>
    <m/>
    <m/>
    <m/>
    <m/>
    <m/>
    <m/>
    <m/>
    <m/>
    <m/>
    <m/>
    <m/>
    <m/>
    <m/>
    <m/>
    <m/>
    <m/>
    <m/>
    <m/>
    <m/>
    <m/>
    <m/>
    <m/>
    <m/>
    <n v="-2474807"/>
    <m/>
    <n v="-306195"/>
    <m/>
    <n v="37598"/>
    <m/>
    <n v="84909"/>
    <m/>
    <n v="3365"/>
    <m/>
    <m/>
    <m/>
    <n v="121115"/>
    <m/>
    <m/>
    <m/>
    <m/>
    <m/>
    <m/>
    <m/>
    <m/>
    <m/>
    <m/>
    <m/>
    <m/>
    <m/>
    <m/>
    <m/>
    <m/>
    <m/>
    <n v="8810704"/>
    <n v="2086831"/>
    <n v="9294723"/>
    <n v="426339"/>
    <n v="7835989"/>
    <m/>
    <m/>
    <m/>
    <m/>
    <m/>
    <m/>
    <m/>
    <m/>
    <n v="108073"/>
    <m/>
    <n v="514206"/>
    <m/>
    <n v="439157"/>
    <n v="154472"/>
    <n v="565236"/>
    <n v="283274"/>
    <m/>
    <n v="205360"/>
    <n v="362574"/>
    <n v="646681"/>
    <n v="175520"/>
    <n v="1579655"/>
    <n v="516537"/>
    <n v="247255"/>
    <n v="131113"/>
    <n v="4398054"/>
    <n v="33624"/>
    <n v="1561393"/>
    <n v="90183"/>
    <n v="74453"/>
    <m/>
    <m/>
    <n v="269449"/>
    <n v="3440834"/>
    <m/>
    <n v="97255"/>
    <m/>
    <n v="57993179"/>
    <m/>
    <n v="61531268"/>
    <n v="1080161"/>
    <n v="17740774"/>
    <m/>
    <n v="42710333"/>
    <n v="61531268"/>
    <n v="43070"/>
    <n v="40303961"/>
    <m/>
    <m/>
    <n v="0"/>
    <m/>
    <n v="246347"/>
    <n v="235535"/>
    <n v="481882"/>
    <n v="-384627"/>
    <m/>
    <m/>
    <m/>
    <m/>
    <m/>
    <s v="0.00"/>
    <n v="0"/>
    <n v="3536"/>
    <n v="0"/>
    <n v="31200"/>
    <n v="45805"/>
    <n v="108691"/>
    <n v="0"/>
    <n v="0"/>
    <n v="0"/>
    <m/>
    <n v="3400"/>
    <n v="20389"/>
    <n v="5660"/>
    <n v="34601"/>
    <n v="14362"/>
    <n v="9399"/>
    <n v="1705"/>
    <n v="23180"/>
    <n v="301928"/>
    <n v="0"/>
    <n v="0"/>
    <n v="0"/>
    <n v="0"/>
    <n v="0"/>
    <n v="0"/>
    <n v="0"/>
    <n v="310730"/>
    <n v="0"/>
    <n v="1543677"/>
    <n v="1583326"/>
    <n v="2537007"/>
    <n v="0"/>
    <n v="0"/>
    <n v="0"/>
    <m/>
    <n v="72602"/>
    <n v="442884"/>
    <n v="103752"/>
    <n v="772283"/>
    <n v="381128"/>
    <n v="193471"/>
    <n v="106030"/>
    <n v="763814"/>
    <n v="8810704"/>
    <n v="0"/>
    <n v="0"/>
    <n v="0"/>
    <n v="0"/>
    <n v="0"/>
    <n v="0"/>
    <n v="0"/>
    <m/>
    <x v="0"/>
    <x v="0"/>
    <m/>
    <m/>
    <m/>
    <m/>
    <x v="0"/>
    <x v="0"/>
    <m/>
    <m/>
    <m/>
    <n v="203"/>
    <n v="313"/>
    <n v="114"/>
    <n v="126"/>
    <n v="205"/>
    <n v="70"/>
    <n v="75"/>
    <n v="127"/>
    <n v="41"/>
    <n v="1"/>
    <n v="0"/>
    <n v="0"/>
    <n v="0"/>
    <n v="0"/>
    <n v="1"/>
    <n v="1"/>
    <n v="0"/>
    <n v="0"/>
    <n v="0"/>
    <n v="0"/>
    <n v="0"/>
    <n v="0"/>
    <n v="0"/>
    <n v="0"/>
    <n v="1"/>
    <n v="0"/>
    <n v="0"/>
    <n v="0"/>
    <n v="0"/>
  </r>
  <r>
    <n v="206504004"/>
    <x v="1025"/>
    <d v="2024-01-01T00:00:00"/>
    <d v="2024-12-31T00:00:00"/>
    <n v="366"/>
    <s v="In Process"/>
    <x v="0"/>
    <x v="42"/>
    <x v="0"/>
    <x v="0"/>
    <s v="06 - North San Joaquin"/>
    <x v="84"/>
    <s v="209-521-2094"/>
    <s v="3620 DALE ROAD, SUITE B."/>
    <s v="MODESTO"/>
    <s v="95356-0000"/>
    <s v="1437291929"/>
    <s v="NAVDEEP SINGH"/>
    <s v="Yes"/>
    <s v="COVENANT CARE CALIFORNIA LLC"/>
    <n v="99"/>
    <n v="99"/>
    <x v="2"/>
    <n v="36234"/>
    <n v="33615"/>
    <n v="219.06"/>
    <n v="547"/>
    <n v="544"/>
    <n v="4326"/>
    <n v="5784"/>
    <n v="4709"/>
    <n v="17097"/>
    <m/>
    <m/>
    <n v="29"/>
    <n v="1670"/>
    <x v="0"/>
    <n v="33615"/>
    <m/>
    <m/>
    <m/>
    <m/>
    <m/>
    <m/>
    <m/>
    <m/>
    <n v="13445248"/>
    <n v="2259357"/>
    <n v="-232574"/>
    <n v="3371"/>
    <n v="15940550"/>
    <n v="14582546"/>
    <n v="1358004"/>
    <n v="2414"/>
    <m/>
    <m/>
    <n v="1360418"/>
    <n v="1735600"/>
    <n v="2311910"/>
    <n v="1881908"/>
    <n v="6833033"/>
    <m/>
    <m/>
    <n v="14797"/>
    <n v="668000"/>
    <n v="13445248"/>
    <m/>
    <m/>
    <m/>
    <m/>
    <m/>
    <m/>
    <m/>
    <m/>
    <n v="893796"/>
    <m/>
    <n v="1174812"/>
    <m/>
    <n v="10638"/>
    <m/>
    <n v="178828"/>
    <m/>
    <m/>
    <m/>
    <m/>
    <m/>
    <m/>
    <m/>
    <n v="1283"/>
    <m/>
    <n v="22422"/>
    <n v="0"/>
    <n v="738026"/>
    <n v="0"/>
    <n v="727568"/>
    <n v="150724"/>
    <n v="407580"/>
    <n v="140534"/>
    <m/>
    <n v="72503"/>
    <m/>
    <m/>
    <m/>
    <m/>
    <m/>
    <m/>
    <m/>
    <m/>
    <m/>
    <m/>
    <m/>
    <m/>
    <m/>
    <m/>
    <m/>
    <m/>
    <m/>
    <m/>
    <m/>
    <m/>
    <m/>
    <m/>
    <m/>
    <m/>
    <m/>
    <m/>
    <m/>
    <m/>
    <m/>
    <m/>
    <m/>
    <m/>
    <n v="-1111306"/>
    <m/>
    <n v="-352036"/>
    <m/>
    <n v="285954"/>
    <m/>
    <n v="744168"/>
    <m/>
    <m/>
    <m/>
    <m/>
    <m/>
    <n v="200646"/>
    <m/>
    <m/>
    <m/>
    <m/>
    <m/>
    <m/>
    <m/>
    <m/>
    <m/>
    <m/>
    <m/>
    <m/>
    <m/>
    <m/>
    <m/>
    <m/>
    <m/>
    <n v="6232691"/>
    <n v="1468527"/>
    <n v="6881328"/>
    <n v="293103"/>
    <n v="5269341"/>
    <m/>
    <m/>
    <m/>
    <m/>
    <m/>
    <m/>
    <m/>
    <m/>
    <n v="61932"/>
    <m/>
    <n v="284935"/>
    <m/>
    <n v="260082"/>
    <n v="88750"/>
    <n v="421698"/>
    <n v="162681"/>
    <m/>
    <n v="93152"/>
    <n v="335159"/>
    <n v="503480"/>
    <n v="170493"/>
    <n v="972552"/>
    <n v="385758"/>
    <n v="135415"/>
    <n v="117359"/>
    <n v="3563720"/>
    <n v="33684"/>
    <n v="1245326"/>
    <n v="62400"/>
    <n v="51185"/>
    <m/>
    <m/>
    <n v="363444"/>
    <n v="3341226"/>
    <m/>
    <n v="127196"/>
    <m/>
    <n v="26682089"/>
    <m/>
    <n v="30150511"/>
    <n v="897544"/>
    <n v="11316298"/>
    <m/>
    <n v="17936669"/>
    <n v="30150511"/>
    <n v="41181"/>
    <n v="16296174"/>
    <n v="174"/>
    <m/>
    <n v="0"/>
    <m/>
    <n v="450982"/>
    <n v="173796"/>
    <n v="624778"/>
    <n v="-497582"/>
    <m/>
    <m/>
    <m/>
    <m/>
    <m/>
    <s v="0.00"/>
    <n v="0"/>
    <n v="2670"/>
    <n v="0"/>
    <n v="13866"/>
    <n v="36990"/>
    <n v="81314"/>
    <n v="0"/>
    <n v="0"/>
    <n v="0"/>
    <m/>
    <n v="997"/>
    <n v="17388"/>
    <n v="5520"/>
    <n v="23482"/>
    <n v="9859"/>
    <n v="5463"/>
    <n v="1923"/>
    <n v="19332"/>
    <n v="218804"/>
    <n v="0"/>
    <n v="0"/>
    <n v="629"/>
    <n v="0"/>
    <n v="0"/>
    <n v="0"/>
    <n v="629"/>
    <n v="165960"/>
    <n v="0"/>
    <n v="659408"/>
    <n v="1256853"/>
    <n v="1877814"/>
    <n v="0"/>
    <n v="0"/>
    <n v="0"/>
    <m/>
    <n v="26353"/>
    <n v="328331"/>
    <n v="100203"/>
    <n v="534352"/>
    <n v="265465"/>
    <n v="105522"/>
    <n v="94628"/>
    <n v="817802"/>
    <n v="6232691"/>
    <n v="0"/>
    <n v="0"/>
    <n v="40226"/>
    <n v="0"/>
    <n v="0"/>
    <n v="0"/>
    <n v="40226"/>
    <m/>
    <x v="0"/>
    <x v="0"/>
    <m/>
    <m/>
    <m/>
    <m/>
    <x v="0"/>
    <x v="0"/>
    <m/>
    <m/>
    <m/>
    <n v="155"/>
    <n v="276"/>
    <n v="81"/>
    <n v="102"/>
    <n v="193"/>
    <n v="56"/>
    <n v="65"/>
    <n v="125"/>
    <n v="37"/>
    <n v="1"/>
    <n v="0"/>
    <n v="0"/>
    <n v="0"/>
    <n v="1"/>
    <n v="0"/>
    <n v="1"/>
    <n v="0"/>
    <n v="0"/>
    <n v="0"/>
    <n v="0"/>
    <n v="0"/>
    <n v="0"/>
    <n v="0"/>
    <n v="0"/>
    <n v="1"/>
    <n v="0"/>
    <n v="0"/>
    <n v="0"/>
    <n v="0"/>
  </r>
  <r>
    <n v="206504035"/>
    <x v="1026"/>
    <d v="2023-10-01T00:00:00"/>
    <d v="2024-09-30T00:00:00"/>
    <n v="366"/>
    <s v="In Process"/>
    <x v="0"/>
    <x v="42"/>
    <x v="0"/>
    <x v="1"/>
    <s v="06 - North San Joaquin"/>
    <x v="84"/>
    <s v="209-664-5300"/>
    <s v="2125 NORTH OLIVE AVENUE"/>
    <s v="TURLOCK"/>
    <s v="95382-0000"/>
    <s v="LTC55749F"/>
    <s v="DARLA LORENZEN"/>
    <s v="Yes"/>
    <s v="COVENANT LIVING COMMUNITIES &amp; SERVICES"/>
    <n v="50"/>
    <n v="50"/>
    <x v="1"/>
    <n v="18300"/>
    <n v="17215"/>
    <n v="94.07"/>
    <n v="137"/>
    <n v="126"/>
    <n v="1589"/>
    <n v="646"/>
    <n v="1537"/>
    <n v="7821"/>
    <m/>
    <m/>
    <n v="4884"/>
    <n v="738"/>
    <x v="0"/>
    <n v="17215"/>
    <m/>
    <m/>
    <m/>
    <m/>
    <m/>
    <m/>
    <m/>
    <m/>
    <n v="9317274"/>
    <n v="932531"/>
    <n v="2763297"/>
    <n v="120364"/>
    <n v="7606872"/>
    <n v="7961057"/>
    <n v="-354185"/>
    <n v="18648"/>
    <m/>
    <m/>
    <n v="-335537"/>
    <n v="1257217"/>
    <n v="511115"/>
    <n v="751535"/>
    <n v="3816327"/>
    <m/>
    <m/>
    <n v="2619577"/>
    <n v="361503"/>
    <n v="9317274"/>
    <m/>
    <m/>
    <m/>
    <m/>
    <m/>
    <m/>
    <m/>
    <m/>
    <n v="263369"/>
    <n v="129982"/>
    <n v="105555"/>
    <n v="15573"/>
    <n v="47914"/>
    <m/>
    <n v="223941"/>
    <m/>
    <m/>
    <m/>
    <m/>
    <m/>
    <n v="143286"/>
    <m/>
    <n v="2911"/>
    <m/>
    <n v="160359"/>
    <n v="0"/>
    <n v="444206"/>
    <n v="0"/>
    <n v="226522"/>
    <n v="12017"/>
    <n v="51727"/>
    <n v="37700"/>
    <m/>
    <n v="0"/>
    <m/>
    <m/>
    <m/>
    <m/>
    <m/>
    <m/>
    <m/>
    <m/>
    <m/>
    <m/>
    <m/>
    <m/>
    <m/>
    <m/>
    <m/>
    <m/>
    <m/>
    <m/>
    <m/>
    <m/>
    <m/>
    <m/>
    <m/>
    <m/>
    <m/>
    <m/>
    <m/>
    <m/>
    <n v="3095"/>
    <m/>
    <m/>
    <m/>
    <n v="306460"/>
    <n v="34177"/>
    <n v="274602"/>
    <n v="8592"/>
    <n v="248592"/>
    <m/>
    <n v="1414154"/>
    <m/>
    <m/>
    <m/>
    <m/>
    <m/>
    <n v="126045"/>
    <m/>
    <m/>
    <m/>
    <m/>
    <m/>
    <m/>
    <m/>
    <m/>
    <m/>
    <m/>
    <m/>
    <m/>
    <m/>
    <n v="347580"/>
    <m/>
    <m/>
    <m/>
    <n v="3610120"/>
    <n v="1258489"/>
    <n v="3092448"/>
    <m/>
    <n v="3235136"/>
    <m/>
    <m/>
    <m/>
    <m/>
    <m/>
    <m/>
    <m/>
    <m/>
    <n v="120278"/>
    <m/>
    <n v="327742"/>
    <m/>
    <n v="166822"/>
    <n v="9160"/>
    <n v="59956"/>
    <n v="54662"/>
    <m/>
    <n v="9469"/>
    <n v="404010"/>
    <n v="238398"/>
    <n v="79509"/>
    <n v="765050"/>
    <n v="146323"/>
    <n v="190516"/>
    <n v="80057"/>
    <n v="1530594"/>
    <n v="353453"/>
    <n v="40144"/>
    <m/>
    <n v="35370"/>
    <n v="85791"/>
    <m/>
    <n v="28617"/>
    <n v="602332"/>
    <n v="409192"/>
    <n v="4459853"/>
    <n v="336376"/>
    <m/>
    <n v="43232"/>
    <n v="5850985"/>
    <n v="82386"/>
    <n v="81447"/>
    <n v="7735625"/>
    <n v="-2048473"/>
    <n v="5850985"/>
    <m/>
    <m/>
    <m/>
    <n v="6139500"/>
    <n v="423140"/>
    <n v="6046057"/>
    <m/>
    <n v="1874811"/>
    <n v="8344008"/>
    <n v="-3884155"/>
    <m/>
    <m/>
    <n v="1596125"/>
    <n v="7735625"/>
    <m/>
    <s v="0.01"/>
    <n v="823.86"/>
    <n v="1799"/>
    <n v="0"/>
    <n v="5376"/>
    <n v="16189"/>
    <n v="44627"/>
    <n v="0"/>
    <n v="0"/>
    <n v="3647"/>
    <m/>
    <n v="6070"/>
    <n v="7815"/>
    <n v="2039"/>
    <n v="16242"/>
    <n v="2576"/>
    <n v="6114"/>
    <n v="1403"/>
    <n v="8908"/>
    <n v="122805"/>
    <n v="0"/>
    <n v="106"/>
    <n v="495"/>
    <n v="1147"/>
    <n v="0"/>
    <n v="0"/>
    <n v="1748"/>
    <n v="115624"/>
    <n v="0"/>
    <n v="268688"/>
    <n v="708290"/>
    <n v="1076635"/>
    <n v="0"/>
    <n v="0"/>
    <n v="105961"/>
    <m/>
    <n v="133680"/>
    <n v="150686"/>
    <n v="38509"/>
    <n v="299687"/>
    <n v="88028"/>
    <n v="135278"/>
    <n v="62973"/>
    <n v="426081"/>
    <n v="3610120"/>
    <n v="0"/>
    <n v="4630"/>
    <n v="12685"/>
    <n v="64746"/>
    <n v="0"/>
    <n v="0"/>
    <n v="82061"/>
    <m/>
    <x v="0"/>
    <x v="0"/>
    <m/>
    <m/>
    <m/>
    <m/>
    <x v="0"/>
    <x v="0"/>
    <m/>
    <m/>
    <m/>
    <n v="142"/>
    <n v="195"/>
    <n v="79"/>
    <n v="53"/>
    <n v="74"/>
    <n v="25"/>
    <n v="35"/>
    <n v="48"/>
    <n v="16"/>
    <n v="0"/>
    <n v="1"/>
    <n v="0"/>
    <n v="1"/>
    <n v="0"/>
    <n v="0"/>
    <n v="1"/>
    <n v="0"/>
    <n v="0"/>
    <n v="0"/>
    <n v="0"/>
    <n v="0"/>
    <n v="0"/>
    <n v="0"/>
    <n v="0"/>
    <n v="1"/>
    <n v="0"/>
    <n v="0"/>
    <n v="0"/>
    <n v="0"/>
  </r>
  <r>
    <n v="206510856"/>
    <x v="1027"/>
    <d v="2024-01-01T00:00:00"/>
    <d v="2024-12-31T00:00:00"/>
    <n v="366"/>
    <s v="In Process"/>
    <x v="0"/>
    <x v="43"/>
    <x v="0"/>
    <x v="0"/>
    <s v="02 - Golden Empire"/>
    <x v="106"/>
    <s v="530-671-0550"/>
    <s v="1220 PLUMAS STREET"/>
    <s v="YUBA CITY"/>
    <s v="95991-0000"/>
    <s v="1275923773"/>
    <s v="JORIN LARSEN"/>
    <s v="Yes"/>
    <m/>
    <n v="59"/>
    <n v="59"/>
    <x v="1"/>
    <n v="21594"/>
    <n v="20221"/>
    <n v="212.88"/>
    <n v="276"/>
    <n v="277"/>
    <n v="6447"/>
    <n v="1374"/>
    <n v="875"/>
    <n v="9509"/>
    <m/>
    <n v="68"/>
    <n v="272"/>
    <n v="1676"/>
    <x v="0"/>
    <n v="20221"/>
    <m/>
    <m/>
    <m/>
    <m/>
    <m/>
    <m/>
    <m/>
    <m/>
    <n v="15456293"/>
    <n v="2596036"/>
    <n v="6655353"/>
    <n v="13328"/>
    <n v="11410304"/>
    <n v="9780689"/>
    <n v="1629615"/>
    <n v="-5001"/>
    <m/>
    <m/>
    <n v="1624614"/>
    <n v="8058750"/>
    <n v="1717500"/>
    <n v="393750"/>
    <n v="4279050"/>
    <m/>
    <n v="85000"/>
    <n v="122400"/>
    <n v="799843"/>
    <n v="15456293"/>
    <m/>
    <m/>
    <m/>
    <m/>
    <m/>
    <m/>
    <m/>
    <m/>
    <n v="2160317"/>
    <m/>
    <n v="409519"/>
    <m/>
    <n v="375"/>
    <m/>
    <n v="5543"/>
    <m/>
    <m/>
    <m/>
    <n v="19907"/>
    <m/>
    <n v="375"/>
    <m/>
    <m/>
    <m/>
    <n v="0"/>
    <n v="0"/>
    <n v="1067475"/>
    <n v="0"/>
    <n v="851875"/>
    <n v="150000"/>
    <n v="411572"/>
    <n v="71154"/>
    <m/>
    <n v="43960"/>
    <m/>
    <m/>
    <m/>
    <m/>
    <m/>
    <m/>
    <m/>
    <m/>
    <m/>
    <m/>
    <m/>
    <m/>
    <m/>
    <m/>
    <m/>
    <m/>
    <m/>
    <m/>
    <m/>
    <m/>
    <m/>
    <m/>
    <m/>
    <m/>
    <m/>
    <m/>
    <m/>
    <m/>
    <m/>
    <m/>
    <m/>
    <m/>
    <n v="3640250"/>
    <m/>
    <n v="1382557"/>
    <m/>
    <n v="167046"/>
    <m/>
    <n v="1189899"/>
    <m/>
    <m/>
    <m/>
    <n v="59407"/>
    <m/>
    <n v="216194"/>
    <m/>
    <m/>
    <m/>
    <m/>
    <m/>
    <m/>
    <m/>
    <m/>
    <m/>
    <m/>
    <m/>
    <m/>
    <m/>
    <m/>
    <m/>
    <m/>
    <m/>
    <n v="4025144"/>
    <n v="1102316"/>
    <n v="4653229"/>
    <n v="142215"/>
    <n v="3316032"/>
    <m/>
    <m/>
    <m/>
    <m/>
    <m/>
    <m/>
    <m/>
    <m/>
    <n v="919"/>
    <m/>
    <n v="515594"/>
    <n v="4204"/>
    <n v="393817"/>
    <n v="67582"/>
    <n v="218942"/>
    <n v="46210"/>
    <m/>
    <n v="43337"/>
    <n v="406672"/>
    <n v="237383"/>
    <n v="173537"/>
    <n v="747182"/>
    <n v="72974"/>
    <n v="123266"/>
    <n v="172512"/>
    <n v="2448345"/>
    <n v="30584"/>
    <n v="453766"/>
    <n v="42161"/>
    <n v="62124"/>
    <m/>
    <n v="8041"/>
    <n v="195505"/>
    <n v="5277100"/>
    <m/>
    <n v="154627"/>
    <m/>
    <m/>
    <n v="60000"/>
    <n v="5491727"/>
    <n v="788411"/>
    <m/>
    <m/>
    <n v="4703316"/>
    <n v="5491727"/>
    <n v="2974309"/>
    <m/>
    <m/>
    <m/>
    <n v="0"/>
    <m/>
    <n v="87598"/>
    <n v="127702"/>
    <n v="215300"/>
    <n v="-60673"/>
    <m/>
    <m/>
    <m/>
    <m/>
    <m/>
    <s v="0.03"/>
    <n v="23652.329999999998"/>
    <n v="1983"/>
    <n v="0"/>
    <n v="6412"/>
    <n v="17744"/>
    <n v="56013"/>
    <n v="0"/>
    <n v="0"/>
    <n v="0"/>
    <n v="100"/>
    <n v="3378"/>
    <n v="7296"/>
    <n v="6030"/>
    <n v="17494"/>
    <n v="1461"/>
    <n v="4780"/>
    <n v="2001"/>
    <n v="9526"/>
    <n v="134218"/>
    <n v="0"/>
    <n v="0"/>
    <n v="0"/>
    <n v="0"/>
    <n v="0"/>
    <n v="0"/>
    <n v="0"/>
    <n v="154728"/>
    <n v="0"/>
    <n v="340619"/>
    <n v="691292"/>
    <n v="1107528"/>
    <n v="0"/>
    <n v="0"/>
    <n v="0"/>
    <n v="3490"/>
    <n v="85630"/>
    <n v="140168"/>
    <n v="113410"/>
    <n v="368406"/>
    <n v="51747"/>
    <n v="87649"/>
    <n v="133205"/>
    <n v="747272"/>
    <n v="4025144"/>
    <n v="0"/>
    <n v="0"/>
    <n v="0"/>
    <n v="0"/>
    <n v="0"/>
    <n v="0"/>
    <n v="0"/>
    <m/>
    <x v="0"/>
    <x v="0"/>
    <m/>
    <m/>
    <n v="100"/>
    <m/>
    <x v="0"/>
    <x v="0"/>
    <m/>
    <m/>
    <n v="3490"/>
    <n v="91"/>
    <n v="166"/>
    <n v="56"/>
    <n v="57"/>
    <n v="113"/>
    <n v="28"/>
    <n v="41"/>
    <n v="76"/>
    <n v="21"/>
    <n v="1"/>
    <n v="0"/>
    <n v="0"/>
    <n v="1"/>
    <n v="0"/>
    <n v="0"/>
    <n v="1"/>
    <n v="0"/>
    <n v="0"/>
    <n v="0"/>
    <n v="0"/>
    <n v="0"/>
    <n v="0"/>
    <n v="0"/>
    <n v="0"/>
    <n v="1"/>
    <n v="0"/>
    <n v="0"/>
    <n v="0"/>
    <n v="0"/>
  </r>
  <r>
    <n v="206511095"/>
    <x v="1028"/>
    <d v="2024-01-01T00:00:00"/>
    <d v="2024-12-31T00:00:00"/>
    <n v="366"/>
    <s v="In Process"/>
    <x v="0"/>
    <x v="43"/>
    <x v="0"/>
    <x v="0"/>
    <s v="02 - Golden Empire"/>
    <x v="106"/>
    <s v="530-674-9140"/>
    <s v="521 LOREL WAY"/>
    <s v="YUBA CITY"/>
    <s v="95991"/>
    <s v="1497223226"/>
    <s v="LESLIE CARSON"/>
    <s v="Yes"/>
    <s v="WEST HARBOR HEALTHCARE, LLC"/>
    <n v="130"/>
    <n v="130"/>
    <x v="0"/>
    <n v="47580"/>
    <n v="40704"/>
    <n v="193.28"/>
    <n v="400"/>
    <n v="379"/>
    <n v="6505"/>
    <n v="950"/>
    <n v="2791"/>
    <n v="24323"/>
    <m/>
    <n v="1855"/>
    <n v="364"/>
    <n v="3916"/>
    <x v="0"/>
    <n v="40704"/>
    <m/>
    <m/>
    <m/>
    <m/>
    <m/>
    <m/>
    <m/>
    <m/>
    <n v="13423573"/>
    <n v="3291540"/>
    <n v="-783231"/>
    <n v="18548"/>
    <n v="17516892"/>
    <n v="16303788"/>
    <n v="1213104"/>
    <n v="98281"/>
    <m/>
    <m/>
    <n v="1311385"/>
    <n v="2025385"/>
    <n v="299250"/>
    <n v="904550"/>
    <n v="8290669"/>
    <m/>
    <n v="584325"/>
    <n v="95638"/>
    <n v="1223756"/>
    <n v="13423573"/>
    <m/>
    <m/>
    <m/>
    <m/>
    <m/>
    <m/>
    <m/>
    <m/>
    <n v="2640470"/>
    <m/>
    <n v="86395"/>
    <m/>
    <n v="16140"/>
    <m/>
    <n v="211462"/>
    <m/>
    <m/>
    <m/>
    <n v="168696"/>
    <m/>
    <n v="724"/>
    <m/>
    <n v="167653"/>
    <m/>
    <n v="3572"/>
    <n v="6562"/>
    <n v="609206"/>
    <n v="1197114"/>
    <n v="565742"/>
    <n v="276737"/>
    <n v="553584"/>
    <n v="46672"/>
    <m/>
    <n v="32351"/>
    <m/>
    <m/>
    <m/>
    <m/>
    <m/>
    <m/>
    <m/>
    <m/>
    <m/>
    <m/>
    <m/>
    <m/>
    <m/>
    <m/>
    <m/>
    <m/>
    <m/>
    <m/>
    <m/>
    <m/>
    <m/>
    <m/>
    <m/>
    <m/>
    <m/>
    <m/>
    <m/>
    <m/>
    <m/>
    <m/>
    <m/>
    <m/>
    <n v="-1727506"/>
    <m/>
    <n v="117211"/>
    <m/>
    <n v="121470"/>
    <m/>
    <n v="660409"/>
    <m/>
    <m/>
    <m/>
    <n v="228870"/>
    <m/>
    <n v="-183685"/>
    <m/>
    <m/>
    <m/>
    <m/>
    <m/>
    <m/>
    <m/>
    <m/>
    <m/>
    <m/>
    <m/>
    <m/>
    <m/>
    <m/>
    <m/>
    <m/>
    <m/>
    <n v="6109990"/>
    <n v="1269609"/>
    <n v="8924189"/>
    <n v="54861"/>
    <n v="6563379"/>
    <m/>
    <m/>
    <m/>
    <m/>
    <m/>
    <m/>
    <m/>
    <m/>
    <n v="2205"/>
    <n v="25648"/>
    <n v="472812"/>
    <m/>
    <n v="419550"/>
    <n v="146909"/>
    <n v="423240"/>
    <n v="67171"/>
    <m/>
    <n v="50767"/>
    <n v="590034"/>
    <n v="386877"/>
    <n v="214106"/>
    <n v="1163477"/>
    <n v="129120"/>
    <n v="201420"/>
    <n v="82898"/>
    <n v="4104792"/>
    <n v="129430"/>
    <n v="940064"/>
    <n v="141193"/>
    <n v="44153"/>
    <m/>
    <n v="4543"/>
    <m/>
    <n v="2700176"/>
    <m/>
    <n v="1134278"/>
    <n v="324835"/>
    <n v="2587690"/>
    <m/>
    <n v="6746979"/>
    <n v="3517531"/>
    <m/>
    <m/>
    <n v="3229448"/>
    <n v="6746979"/>
    <m/>
    <n v="2486196"/>
    <n v="1771457"/>
    <m/>
    <n v="0"/>
    <m/>
    <n v="1157392"/>
    <n v="391681"/>
    <n v="1549073"/>
    <n v="-414795"/>
    <m/>
    <m/>
    <m/>
    <m/>
    <m/>
    <s v="0.27"/>
    <n v="949733.37000000011"/>
    <n v="4079"/>
    <n v="0"/>
    <n v="23610"/>
    <n v="20004"/>
    <n v="92904"/>
    <n v="1913"/>
    <n v="0"/>
    <n v="4187"/>
    <m/>
    <n v="4210"/>
    <m/>
    <m/>
    <m/>
    <n v="3864"/>
    <n v="7782"/>
    <n v="1575"/>
    <n v="24440"/>
    <n v="188568"/>
    <n v="0"/>
    <n v="0"/>
    <n v="0"/>
    <n v="10623"/>
    <n v="0"/>
    <n v="0"/>
    <n v="10623"/>
    <n v="298312"/>
    <n v="0"/>
    <n v="1112297"/>
    <n v="815583"/>
    <n v="2158298"/>
    <n v="91364"/>
    <n v="0"/>
    <n v="235366"/>
    <m/>
    <n v="113683"/>
    <m/>
    <m/>
    <m/>
    <n v="107982"/>
    <n v="155460"/>
    <n v="74406"/>
    <n v="947239"/>
    <n v="6109990"/>
    <n v="0"/>
    <n v="0"/>
    <n v="0"/>
    <n v="409522"/>
    <n v="0"/>
    <n v="0"/>
    <n v="409522"/>
    <m/>
    <x v="0"/>
    <x v="0"/>
    <m/>
    <m/>
    <m/>
    <m/>
    <x v="0"/>
    <x v="0"/>
    <m/>
    <m/>
    <m/>
    <n v="108"/>
    <n v="184"/>
    <n v="70"/>
    <n v="77"/>
    <n v="155"/>
    <n v="54"/>
    <n v="51"/>
    <n v="98"/>
    <n v="29"/>
    <n v="1"/>
    <n v="0"/>
    <n v="0"/>
    <n v="0"/>
    <n v="0"/>
    <n v="1"/>
    <n v="1"/>
    <n v="0"/>
    <n v="0"/>
    <n v="0"/>
    <n v="0"/>
    <n v="0"/>
    <n v="0"/>
    <n v="0"/>
    <n v="0"/>
    <n v="1"/>
    <n v="0"/>
    <n v="0"/>
    <n v="0"/>
    <n v="0"/>
  </r>
  <r>
    <n v="206514003"/>
    <x v="1029"/>
    <d v="2024-01-01T00:00:00"/>
    <d v="2024-12-31T00:00:00"/>
    <n v="366"/>
    <s v="In Process"/>
    <x v="0"/>
    <x v="43"/>
    <x v="0"/>
    <x v="1"/>
    <s v="02 - Golden Empire"/>
    <x v="106"/>
    <s v="530-790-3000"/>
    <s v="1260 WILLIAMS WAY"/>
    <s v="YUBA CITY, CA"/>
    <s v="95991-0000"/>
    <s v="LTC55430F"/>
    <s v="JOSEPH MICELI"/>
    <s v="Yes"/>
    <s v="ADVENTIST HEALTH"/>
    <n v="145"/>
    <n v="145"/>
    <x v="0"/>
    <n v="53070"/>
    <n v="48026"/>
    <n v="188.19"/>
    <n v="414"/>
    <n v="458"/>
    <n v="9823"/>
    <n v="774"/>
    <n v="3772"/>
    <n v="29254"/>
    <m/>
    <m/>
    <n v="2158"/>
    <n v="2245"/>
    <x v="0"/>
    <n v="48026"/>
    <m/>
    <m/>
    <m/>
    <m/>
    <m/>
    <m/>
    <m/>
    <m/>
    <n v="16282051"/>
    <n v="2919578"/>
    <n v="-1901542"/>
    <n v="28361"/>
    <n v="21131532"/>
    <n v="24882185"/>
    <n v="-3750653"/>
    <n v="3812100"/>
    <m/>
    <m/>
    <n v="61447"/>
    <n v="3745169"/>
    <n v="211613"/>
    <n v="1261427"/>
    <n v="9251505"/>
    <m/>
    <m/>
    <n v="958465"/>
    <n v="853872"/>
    <n v="16282051"/>
    <m/>
    <m/>
    <m/>
    <m/>
    <m/>
    <m/>
    <m/>
    <m/>
    <n v="2396020"/>
    <m/>
    <n v="342007"/>
    <m/>
    <n v="9895"/>
    <m/>
    <n v="17926"/>
    <m/>
    <m/>
    <m/>
    <m/>
    <m/>
    <n v="5544"/>
    <m/>
    <n v="148186"/>
    <m/>
    <n v="0"/>
    <n v="0"/>
    <n v="862739"/>
    <n v="0"/>
    <n v="537461"/>
    <n v="287990"/>
    <n v="1043029"/>
    <n v="164993"/>
    <m/>
    <n v="23366"/>
    <m/>
    <m/>
    <m/>
    <m/>
    <m/>
    <m/>
    <m/>
    <m/>
    <m/>
    <m/>
    <m/>
    <m/>
    <m/>
    <m/>
    <m/>
    <m/>
    <m/>
    <m/>
    <m/>
    <m/>
    <m/>
    <m/>
    <m/>
    <m/>
    <m/>
    <m/>
    <m/>
    <m/>
    <m/>
    <m/>
    <m/>
    <m/>
    <n v="-2391433"/>
    <m/>
    <m/>
    <m/>
    <n v="34882"/>
    <m/>
    <n v="254334"/>
    <m/>
    <m/>
    <m/>
    <m/>
    <m/>
    <m/>
    <m/>
    <m/>
    <m/>
    <m/>
    <m/>
    <m/>
    <m/>
    <m/>
    <m/>
    <m/>
    <m/>
    <m/>
    <m/>
    <m/>
    <m/>
    <n v="200675"/>
    <m/>
    <n v="8640988"/>
    <n v="4526262"/>
    <n v="11714935"/>
    <n v="310640"/>
    <n v="11310910"/>
    <m/>
    <m/>
    <m/>
    <m/>
    <m/>
    <m/>
    <m/>
    <m/>
    <n v="382652"/>
    <m/>
    <n v="783056"/>
    <m/>
    <n v="503361"/>
    <n v="212717"/>
    <n v="463206"/>
    <n v="121594"/>
    <m/>
    <n v="22826"/>
    <n v="574970"/>
    <n v="552604"/>
    <n v="135086"/>
    <n v="2020895"/>
    <n v="192801"/>
    <m/>
    <n v="136034"/>
    <n v="6260491"/>
    <n v="469470"/>
    <n v="58837"/>
    <n v="14694"/>
    <n v="42604"/>
    <m/>
    <n v="623377"/>
    <m/>
    <n v="65000166"/>
    <n v="109258"/>
    <n v="9017033"/>
    <m/>
    <m/>
    <m/>
    <n v="74126457"/>
    <n v="3940378"/>
    <m/>
    <n v="20694115"/>
    <n v="49491964"/>
    <n v="74126457"/>
    <n v="279962"/>
    <m/>
    <n v="1692856"/>
    <m/>
    <n v="2543587"/>
    <n v="29911841"/>
    <m/>
    <n v="1724137"/>
    <n v="34179565"/>
    <n v="-25162532"/>
    <m/>
    <m/>
    <n v="20430000"/>
    <n v="20694115"/>
    <m/>
    <s v="15.64"/>
    <n v="61627511.920000002"/>
    <n v="17190"/>
    <n v="0"/>
    <n v="31190"/>
    <n v="35190"/>
    <n v="127756"/>
    <n v="0"/>
    <n v="0"/>
    <n v="45448"/>
    <m/>
    <n v="1852"/>
    <m/>
    <m/>
    <m/>
    <n v="4649"/>
    <m/>
    <n v="1855"/>
    <n v="34988"/>
    <n v="300118"/>
    <n v="0"/>
    <n v="0"/>
    <n v="0"/>
    <n v="0"/>
    <n v="0"/>
    <n v="0"/>
    <n v="0"/>
    <n v="809675"/>
    <n v="0"/>
    <n v="2363696"/>
    <n v="1483238"/>
    <n v="3713863"/>
    <n v="0"/>
    <n v="0"/>
    <n v="1288389"/>
    <m/>
    <n v="53712"/>
    <m/>
    <m/>
    <m/>
    <n v="171886"/>
    <m/>
    <n v="84326"/>
    <n v="1250484"/>
    <n v="11219269"/>
    <n v="0"/>
    <n v="0"/>
    <n v="0"/>
    <n v="0"/>
    <n v="0"/>
    <n v="0"/>
    <n v="0"/>
    <m/>
    <x v="0"/>
    <x v="0"/>
    <m/>
    <m/>
    <m/>
    <m/>
    <x v="0"/>
    <x v="0"/>
    <m/>
    <m/>
    <m/>
    <n v="142"/>
    <n v="184"/>
    <n v="132"/>
    <n v="109"/>
    <n v="117"/>
    <n v="101"/>
    <n v="72"/>
    <n v="102"/>
    <n v="64"/>
    <n v="0"/>
    <n v="1"/>
    <n v="0"/>
    <n v="0"/>
    <n v="0"/>
    <n v="1"/>
    <n v="1"/>
    <n v="0"/>
    <n v="0"/>
    <n v="0"/>
    <n v="0"/>
    <n v="0"/>
    <n v="0"/>
    <n v="0"/>
    <n v="0"/>
    <n v="1"/>
    <n v="0"/>
    <n v="0"/>
    <n v="0"/>
    <n v="0"/>
  </r>
  <r>
    <n v="206514008"/>
    <x v="1030"/>
    <d v="2024-01-01T00:00:00"/>
    <d v="2024-12-31T00:00:00"/>
    <n v="366"/>
    <s v="In Process"/>
    <x v="0"/>
    <x v="43"/>
    <x v="0"/>
    <x v="0"/>
    <s v="02 - Golden Empire"/>
    <x v="106"/>
    <s v="530-695-8020"/>
    <s v="9000 LARKIN ROAD"/>
    <s v="LIVE OAK"/>
    <s v="95953"/>
    <s v="LTC55535G"/>
    <s v="HOWARD LOHF"/>
    <s v="Yes"/>
    <m/>
    <n v="99"/>
    <n v="99"/>
    <x v="2"/>
    <n v="36234"/>
    <n v="35421"/>
    <n v="230.83"/>
    <n v="229"/>
    <n v="219"/>
    <n v="5107"/>
    <n v="2082"/>
    <n v="3141"/>
    <n v="22200"/>
    <m/>
    <n v="102"/>
    <n v="79"/>
    <n v="2710"/>
    <x v="0"/>
    <n v="35421"/>
    <m/>
    <m/>
    <m/>
    <m/>
    <m/>
    <m/>
    <m/>
    <m/>
    <n v="22164700"/>
    <n v="2343640"/>
    <n v="9062644"/>
    <n v="109808"/>
    <n v="15555504"/>
    <n v="14346552"/>
    <n v="1208952"/>
    <n v="-4998"/>
    <m/>
    <m/>
    <n v="1203954"/>
    <n v="6383750"/>
    <n v="2602500"/>
    <n v="1439925"/>
    <n v="10328675"/>
    <m/>
    <n v="127500"/>
    <n v="35475"/>
    <n v="1246875"/>
    <n v="22164700"/>
    <m/>
    <m/>
    <m/>
    <m/>
    <m/>
    <m/>
    <m/>
    <m/>
    <n v="1730968"/>
    <m/>
    <n v="557368"/>
    <m/>
    <n v="2950"/>
    <m/>
    <n v="19707"/>
    <m/>
    <m/>
    <m/>
    <n v="32355"/>
    <m/>
    <n v="150"/>
    <m/>
    <n v="142"/>
    <m/>
    <n v="0"/>
    <n v="0"/>
    <n v="898600"/>
    <n v="0"/>
    <n v="759300"/>
    <n v="186900"/>
    <n v="378809"/>
    <n v="44474"/>
    <m/>
    <n v="75557"/>
    <m/>
    <m/>
    <m/>
    <m/>
    <m/>
    <m/>
    <m/>
    <m/>
    <m/>
    <m/>
    <m/>
    <m/>
    <m/>
    <m/>
    <m/>
    <m/>
    <m/>
    <m/>
    <m/>
    <m/>
    <m/>
    <m/>
    <m/>
    <m/>
    <m/>
    <m/>
    <m/>
    <m/>
    <n v="43"/>
    <m/>
    <m/>
    <m/>
    <n v="2997995"/>
    <m/>
    <n v="1928966"/>
    <m/>
    <n v="-78242"/>
    <m/>
    <n v="3674821"/>
    <m/>
    <m/>
    <m/>
    <n v="95233"/>
    <m/>
    <n v="443828"/>
    <m/>
    <m/>
    <m/>
    <m/>
    <m/>
    <m/>
    <m/>
    <m/>
    <m/>
    <m/>
    <m/>
    <m/>
    <m/>
    <m/>
    <m/>
    <m/>
    <m/>
    <n v="6756584"/>
    <n v="1742421"/>
    <n v="5847547"/>
    <n v="182000"/>
    <n v="6399792"/>
    <m/>
    <m/>
    <m/>
    <m/>
    <m/>
    <m/>
    <m/>
    <m/>
    <n v="3028"/>
    <m/>
    <n v="408609"/>
    <m/>
    <n v="339907"/>
    <n v="68924"/>
    <n v="194057"/>
    <n v="22400"/>
    <m/>
    <n v="65413"/>
    <n v="699673"/>
    <n v="418096"/>
    <n v="112182"/>
    <n v="1078693"/>
    <n v="135274"/>
    <n v="209288"/>
    <n v="113893"/>
    <n v="3438335"/>
    <n v="126297"/>
    <n v="626672"/>
    <n v="470257"/>
    <n v="22591"/>
    <m/>
    <n v="13493"/>
    <n v="-620322"/>
    <n v="2939172"/>
    <m/>
    <n v="830564"/>
    <n v="10242"/>
    <m/>
    <n v="100000"/>
    <n v="3879978"/>
    <n v="2110712"/>
    <m/>
    <m/>
    <n v="1769266"/>
    <n v="3879978"/>
    <m/>
    <m/>
    <n v="379567"/>
    <m/>
    <n v="0"/>
    <m/>
    <n v="509289"/>
    <n v="676567"/>
    <n v="1185856"/>
    <n v="-355292"/>
    <m/>
    <m/>
    <m/>
    <m/>
    <m/>
    <s v="0.00"/>
    <n v="0"/>
    <n v="2079"/>
    <n v="0"/>
    <n v="11724"/>
    <n v="35475"/>
    <n v="102369"/>
    <n v="0"/>
    <n v="0"/>
    <n v="0"/>
    <m/>
    <n v="9931"/>
    <n v="11275"/>
    <n v="1762"/>
    <n v="26106"/>
    <n v="3593"/>
    <n v="7264"/>
    <n v="1916"/>
    <n v="16224"/>
    <n v="229718"/>
    <n v="0"/>
    <n v="0"/>
    <n v="239"/>
    <n v="0"/>
    <n v="0"/>
    <n v="0"/>
    <n v="239"/>
    <n v="140508"/>
    <n v="0"/>
    <n v="680040"/>
    <n v="1557500"/>
    <n v="2272731"/>
    <n v="0"/>
    <n v="0"/>
    <n v="0"/>
    <m/>
    <n v="196496"/>
    <n v="202624"/>
    <n v="31991"/>
    <n v="518227"/>
    <n v="97194"/>
    <n v="134647"/>
    <n v="86040"/>
    <n v="838586"/>
    <n v="6756584"/>
    <n v="0"/>
    <n v="0"/>
    <n v="12893"/>
    <n v="0"/>
    <n v="0"/>
    <n v="0"/>
    <n v="12893"/>
    <m/>
    <x v="0"/>
    <x v="0"/>
    <m/>
    <m/>
    <m/>
    <m/>
    <x v="0"/>
    <x v="0"/>
    <m/>
    <m/>
    <m/>
    <n v="133"/>
    <n v="231"/>
    <n v="69"/>
    <n v="90"/>
    <n v="157"/>
    <n v="46"/>
    <n v="61"/>
    <n v="95"/>
    <n v="32"/>
    <n v="1"/>
    <n v="0"/>
    <n v="0"/>
    <n v="0"/>
    <n v="1"/>
    <n v="0"/>
    <n v="1"/>
    <n v="0"/>
    <n v="0"/>
    <n v="0"/>
    <n v="0"/>
    <n v="0"/>
    <n v="0"/>
    <n v="0"/>
    <n v="0"/>
    <n v="1"/>
    <n v="0"/>
    <n v="0"/>
    <n v="0"/>
    <n v="0"/>
  </r>
  <r>
    <n v="206522099"/>
    <x v="1031"/>
    <d v="2024-01-01T00:00:00"/>
    <d v="2024-12-31T00:00:00"/>
    <n v="366"/>
    <s v="In Process"/>
    <x v="0"/>
    <x v="44"/>
    <x v="0"/>
    <x v="0"/>
    <s v="01 - Northern California"/>
    <x v="107"/>
    <s v="530-527-2046"/>
    <s v="1795 WALNUT STREET"/>
    <s v="RED BLUFF"/>
    <s v="96080"/>
    <s v="1760840284"/>
    <s v="FLORA AZINGE"/>
    <s v="Yes"/>
    <m/>
    <n v="55"/>
    <n v="55"/>
    <x v="1"/>
    <n v="20130"/>
    <n v="18481"/>
    <n v="216.79"/>
    <n v="141"/>
    <n v="124"/>
    <n v="4744"/>
    <m/>
    <n v="1862"/>
    <n v="10745"/>
    <m/>
    <n v="636"/>
    <n v="75"/>
    <n v="419"/>
    <x v="0"/>
    <n v="18481"/>
    <m/>
    <m/>
    <m/>
    <m/>
    <m/>
    <m/>
    <m/>
    <m/>
    <n v="14677292"/>
    <n v="10635227"/>
    <n v="8599030"/>
    <n v="4713"/>
    <n v="16718202"/>
    <n v="10869987"/>
    <n v="5848215"/>
    <m/>
    <m/>
    <m/>
    <n v="5848215"/>
    <n v="1153387"/>
    <m/>
    <n v="3673809"/>
    <n v="8360155"/>
    <m/>
    <n v="1353035"/>
    <n v="74506"/>
    <n v="62400"/>
    <n v="14677292"/>
    <m/>
    <m/>
    <m/>
    <m/>
    <m/>
    <m/>
    <m/>
    <m/>
    <n v="9518952"/>
    <m/>
    <m/>
    <m/>
    <n v="7064"/>
    <m/>
    <n v="28329"/>
    <m/>
    <n v="735"/>
    <m/>
    <n v="1005596"/>
    <m/>
    <n v="77"/>
    <m/>
    <n v="74474"/>
    <m/>
    <n v="79496"/>
    <n v="0"/>
    <n v="1198429"/>
    <n v="6083702"/>
    <n v="1655277"/>
    <n v="254100"/>
    <n v="1253787"/>
    <n v="33463"/>
    <m/>
    <n v="76973"/>
    <m/>
    <m/>
    <m/>
    <m/>
    <m/>
    <m/>
    <m/>
    <m/>
    <m/>
    <m/>
    <m/>
    <m/>
    <m/>
    <m/>
    <m/>
    <m/>
    <m/>
    <m/>
    <m/>
    <m/>
    <m/>
    <m/>
    <m/>
    <m/>
    <m/>
    <m/>
    <m/>
    <m/>
    <n v="-9228"/>
    <m/>
    <m/>
    <m/>
    <n v="4167970"/>
    <m/>
    <m/>
    <m/>
    <n v="197575"/>
    <m/>
    <n v="3190518"/>
    <m/>
    <m/>
    <m/>
    <n v="1025744"/>
    <m/>
    <n v="26451"/>
    <m/>
    <m/>
    <m/>
    <m/>
    <m/>
    <m/>
    <m/>
    <m/>
    <m/>
    <m/>
    <m/>
    <m/>
    <m/>
    <m/>
    <m/>
    <m/>
    <m/>
    <n v="6302936"/>
    <n v="2824268"/>
    <n v="1742783"/>
    <n v="212225"/>
    <n v="6037377"/>
    <m/>
    <m/>
    <m/>
    <m/>
    <m/>
    <m/>
    <m/>
    <m/>
    <m/>
    <m/>
    <n v="202109"/>
    <m/>
    <m/>
    <n v="1479414"/>
    <n v="22387"/>
    <n v="143617"/>
    <m/>
    <n v="2680"/>
    <n v="566643"/>
    <n v="246181"/>
    <n v="73856"/>
    <n v="912412"/>
    <n v="274474"/>
    <n v="62518"/>
    <n v="116602"/>
    <n v="729717"/>
    <m/>
    <m/>
    <m/>
    <m/>
    <m/>
    <m/>
    <m/>
    <n v="3399215"/>
    <m/>
    <n v="205650"/>
    <m/>
    <n v="-165335"/>
    <n v="494759"/>
    <n v="3934289"/>
    <n v="1599668"/>
    <m/>
    <n v="-167649"/>
    <n v="2502270"/>
    <n v="3934289"/>
    <m/>
    <m/>
    <m/>
    <m/>
    <n v="0"/>
    <m/>
    <n v="46643"/>
    <n v="189859"/>
    <n v="236502"/>
    <n v="-30852"/>
    <m/>
    <m/>
    <m/>
    <n v="-167649"/>
    <m/>
    <s v="0.07"/>
    <n v="111976.76000000001"/>
    <n v="1836"/>
    <n v="0"/>
    <n v="2150"/>
    <n v="21013"/>
    <n v="35734"/>
    <n v="0"/>
    <n v="0"/>
    <n v="3081"/>
    <m/>
    <n v="2308"/>
    <n v="10903"/>
    <n v="1137"/>
    <n v="14067"/>
    <n v="1482"/>
    <n v="3781"/>
    <n v="1750"/>
    <n v="5357"/>
    <n v="104599"/>
    <n v="0"/>
    <n v="0"/>
    <n v="0"/>
    <n v="5313"/>
    <n v="0"/>
    <n v="0"/>
    <n v="5313"/>
    <n v="163713"/>
    <n v="0"/>
    <n v="505787"/>
    <n v="1393784"/>
    <n v="2177875"/>
    <n v="0"/>
    <n v="0"/>
    <n v="76186"/>
    <m/>
    <n v="72771"/>
    <n v="161174"/>
    <n v="43913"/>
    <n v="401260"/>
    <n v="227559"/>
    <n v="40688"/>
    <n v="76220"/>
    <n v="573458"/>
    <n v="5914388"/>
    <n v="0"/>
    <n v="0"/>
    <n v="0"/>
    <n v="175629"/>
    <n v="0"/>
    <n v="0"/>
    <n v="175629"/>
    <m/>
    <x v="0"/>
    <x v="0"/>
    <m/>
    <m/>
    <m/>
    <m/>
    <x v="0"/>
    <x v="0"/>
    <m/>
    <m/>
    <m/>
    <n v="79"/>
    <n v="202"/>
    <n v="24"/>
    <n v="45"/>
    <n v="130"/>
    <n v="10"/>
    <n v="24"/>
    <n v="66"/>
    <n v="7"/>
    <n v="1"/>
    <n v="0"/>
    <n v="0"/>
    <n v="1"/>
    <n v="0"/>
    <n v="0"/>
    <n v="1"/>
    <n v="0"/>
    <n v="0"/>
    <n v="0"/>
    <n v="0"/>
    <n v="0"/>
    <n v="0"/>
    <n v="0"/>
    <n v="0"/>
    <n v="1"/>
    <n v="0"/>
    <n v="0"/>
    <n v="0"/>
    <n v="0"/>
  </r>
  <r>
    <n v="206522221"/>
    <x v="1032"/>
    <d v="2024-01-01T00:00:00"/>
    <d v="2024-12-31T00:00:00"/>
    <n v="366"/>
    <s v="In Process"/>
    <x v="0"/>
    <x v="44"/>
    <x v="0"/>
    <x v="0"/>
    <s v="01 - Northern California"/>
    <x v="107"/>
    <s v="530-527-6232"/>
    <s v="555 LUTHER ROAD"/>
    <s v="RED BLUFF"/>
    <s v="96080"/>
    <s v="1518032150"/>
    <s v="RUSSELL COBB"/>
    <s v="Yes"/>
    <m/>
    <n v="58"/>
    <n v="58"/>
    <x v="1"/>
    <n v="21228"/>
    <n v="18681"/>
    <n v="202.57"/>
    <n v="209"/>
    <n v="211"/>
    <n v="4385"/>
    <n v="3"/>
    <n v="2019"/>
    <n v="11235"/>
    <m/>
    <n v="903"/>
    <n v="110"/>
    <n v="26"/>
    <x v="0"/>
    <n v="18681"/>
    <m/>
    <m/>
    <m/>
    <m/>
    <m/>
    <m/>
    <m/>
    <m/>
    <n v="5652496"/>
    <n v="947004"/>
    <n v="-983385"/>
    <n v="756"/>
    <n v="7583641"/>
    <n v="6952879"/>
    <n v="630762"/>
    <n v="375053"/>
    <n v="27968"/>
    <m/>
    <n v="977847"/>
    <n v="1326813"/>
    <n v="907"/>
    <n v="610909"/>
    <n v="3399486"/>
    <m/>
    <n v="273230"/>
    <n v="33284"/>
    <n v="7867"/>
    <n v="5652496"/>
    <m/>
    <m/>
    <m/>
    <m/>
    <m/>
    <m/>
    <m/>
    <m/>
    <n v="744922"/>
    <m/>
    <n v="520"/>
    <m/>
    <n v="3060"/>
    <m/>
    <n v="18737"/>
    <m/>
    <m/>
    <m/>
    <n v="156754"/>
    <m/>
    <n v="22922"/>
    <m/>
    <n v="89"/>
    <m/>
    <n v="0"/>
    <n v="0"/>
    <n v="390881"/>
    <n v="0"/>
    <n v="227742"/>
    <n v="93383"/>
    <n v="188874"/>
    <n v="19394"/>
    <m/>
    <n v="26730"/>
    <m/>
    <m/>
    <m/>
    <m/>
    <m/>
    <m/>
    <m/>
    <m/>
    <m/>
    <m/>
    <m/>
    <m/>
    <m/>
    <m/>
    <m/>
    <m/>
    <m/>
    <m/>
    <m/>
    <m/>
    <m/>
    <m/>
    <m/>
    <m/>
    <m/>
    <m/>
    <m/>
    <m/>
    <m/>
    <m/>
    <m/>
    <m/>
    <n v="-1181356"/>
    <m/>
    <n v="-42"/>
    <m/>
    <n v="-132903"/>
    <m/>
    <n v="658299"/>
    <m/>
    <m/>
    <m/>
    <n v="-12562"/>
    <m/>
    <n v="-314821"/>
    <m/>
    <m/>
    <m/>
    <m/>
    <m/>
    <m/>
    <m/>
    <m/>
    <m/>
    <m/>
    <m/>
    <m/>
    <m/>
    <m/>
    <m/>
    <m/>
    <m/>
    <n v="2986992"/>
    <n v="640198"/>
    <n v="3325689"/>
    <n v="78070"/>
    <n v="2806307"/>
    <m/>
    <m/>
    <m/>
    <m/>
    <m/>
    <m/>
    <m/>
    <m/>
    <n v="679"/>
    <m/>
    <n v="392390"/>
    <m/>
    <n v="171629"/>
    <n v="56330"/>
    <n v="132029"/>
    <n v="12867"/>
    <m/>
    <n v="17614"/>
    <n v="252707"/>
    <n v="162565"/>
    <n v="67550"/>
    <n v="486708"/>
    <n v="83786"/>
    <n v="68080"/>
    <n v="31086"/>
    <n v="1619853"/>
    <n v="10065"/>
    <n v="417600"/>
    <n v="17977"/>
    <n v="12322"/>
    <m/>
    <m/>
    <n v="132735"/>
    <n v="6984074"/>
    <m/>
    <n v="23849"/>
    <m/>
    <m/>
    <m/>
    <n v="7007923"/>
    <n v="719915"/>
    <m/>
    <m/>
    <n v="6288008"/>
    <n v="7007923"/>
    <m/>
    <m/>
    <m/>
    <m/>
    <n v="0"/>
    <m/>
    <n v="22987"/>
    <n v="136398"/>
    <n v="159385"/>
    <n v="-135536"/>
    <m/>
    <m/>
    <m/>
    <m/>
    <m/>
    <s v="8.04"/>
    <n v="5788116.5999999996"/>
    <n v="1978"/>
    <n v="0"/>
    <n v="2999"/>
    <n v="19563"/>
    <n v="43669"/>
    <n v="0"/>
    <n v="0"/>
    <n v="1127"/>
    <m/>
    <n v="3578"/>
    <n v="6225"/>
    <n v="2891"/>
    <n v="12340"/>
    <n v="1760"/>
    <n v="2625"/>
    <n v="802"/>
    <n v="7747"/>
    <n v="107304"/>
    <n v="0"/>
    <n v="53"/>
    <n v="137"/>
    <n v="3663"/>
    <n v="0"/>
    <n v="0"/>
    <n v="3853"/>
    <n v="146157"/>
    <n v="0"/>
    <n v="167392"/>
    <n v="691064"/>
    <n v="1017843"/>
    <n v="0"/>
    <n v="0"/>
    <n v="40238"/>
    <m/>
    <n v="71214"/>
    <n v="108712"/>
    <n v="50470"/>
    <n v="253196"/>
    <n v="64237"/>
    <n v="47131"/>
    <n v="28841"/>
    <n v="300497"/>
    <n v="2986992"/>
    <n v="0"/>
    <n v="4670"/>
    <n v="11335"/>
    <n v="143121"/>
    <n v="0"/>
    <n v="0"/>
    <n v="159126"/>
    <m/>
    <x v="0"/>
    <x v="0"/>
    <m/>
    <m/>
    <m/>
    <m/>
    <x v="0"/>
    <x v="0"/>
    <m/>
    <m/>
    <m/>
    <n v="76"/>
    <n v="127"/>
    <n v="49"/>
    <n v="51"/>
    <n v="94"/>
    <n v="29"/>
    <n v="34"/>
    <n v="70"/>
    <n v="17"/>
    <n v="1"/>
    <n v="0"/>
    <n v="0"/>
    <n v="1"/>
    <n v="0"/>
    <n v="0"/>
    <n v="1"/>
    <n v="0"/>
    <n v="0"/>
    <n v="0"/>
    <n v="0"/>
    <n v="0"/>
    <n v="0"/>
    <n v="0"/>
    <n v="0"/>
    <n v="1"/>
    <n v="0"/>
    <n v="0"/>
    <n v="0"/>
    <n v="0"/>
  </r>
  <r>
    <n v="206540075"/>
    <x v="1033"/>
    <d v="2024-01-01T00:00:00"/>
    <d v="2024-12-31T00:00:00"/>
    <n v="366"/>
    <s v="In Process"/>
    <x v="0"/>
    <x v="45"/>
    <x v="0"/>
    <x v="0"/>
    <s v="09 - Central"/>
    <x v="108"/>
    <s v="559-773-0901"/>
    <s v="4525 WEST TULARE AVE"/>
    <s v="VISALIA"/>
    <s v="93277-1560"/>
    <s v="LTC55208G"/>
    <s v="JONATHAN WALKER"/>
    <s v="Yes"/>
    <m/>
    <n v="140"/>
    <n v="140"/>
    <x v="0"/>
    <n v="51240"/>
    <n v="48899"/>
    <n v="223.9"/>
    <n v="558"/>
    <n v="548"/>
    <n v="11736"/>
    <n v="5416"/>
    <n v="3322"/>
    <n v="23451"/>
    <m/>
    <m/>
    <n v="961"/>
    <n v="4013"/>
    <x v="0"/>
    <n v="48899"/>
    <m/>
    <m/>
    <m/>
    <m/>
    <m/>
    <m/>
    <m/>
    <m/>
    <n v="35530677"/>
    <n v="8636871"/>
    <n v="21830436"/>
    <n v="20045"/>
    <n v="22357157"/>
    <n v="21117874"/>
    <n v="1239283"/>
    <n v="-2"/>
    <m/>
    <m/>
    <n v="1239281"/>
    <n v="14670000"/>
    <n v="6770000"/>
    <n v="1399592"/>
    <n v="9919205"/>
    <m/>
    <m/>
    <n v="402270"/>
    <n v="2369610"/>
    <n v="35530677"/>
    <m/>
    <m/>
    <m/>
    <m/>
    <m/>
    <m/>
    <m/>
    <m/>
    <n v="5771172"/>
    <m/>
    <n v="2580160"/>
    <m/>
    <n v="17163"/>
    <m/>
    <n v="75877"/>
    <m/>
    <m/>
    <m/>
    <m/>
    <m/>
    <n v="3675"/>
    <m/>
    <n v="188824"/>
    <m/>
    <n v="10190"/>
    <n v="109035"/>
    <n v="3223775"/>
    <n v="91725"/>
    <n v="3154175"/>
    <n v="565650"/>
    <n v="1097366"/>
    <n v="292506"/>
    <m/>
    <n v="92449"/>
    <m/>
    <m/>
    <m/>
    <m/>
    <m/>
    <m/>
    <m/>
    <m/>
    <m/>
    <m/>
    <m/>
    <m/>
    <m/>
    <m/>
    <m/>
    <m/>
    <m/>
    <m/>
    <m/>
    <m/>
    <m/>
    <m/>
    <m/>
    <m/>
    <m/>
    <m/>
    <m/>
    <m/>
    <m/>
    <m/>
    <m/>
    <m/>
    <n v="10181421"/>
    <m/>
    <n v="5827001"/>
    <m/>
    <n v="366184"/>
    <m/>
    <n v="4248345"/>
    <m/>
    <m/>
    <m/>
    <m/>
    <m/>
    <n v="1207485"/>
    <m/>
    <m/>
    <m/>
    <m/>
    <m/>
    <m/>
    <m/>
    <m/>
    <m/>
    <m/>
    <m/>
    <m/>
    <m/>
    <m/>
    <m/>
    <m/>
    <m/>
    <n v="9751330"/>
    <n v="2555773"/>
    <n v="8810771"/>
    <n v="245560"/>
    <n v="7550383"/>
    <m/>
    <m/>
    <m/>
    <m/>
    <m/>
    <m/>
    <m/>
    <m/>
    <n v="3945"/>
    <n v="43614"/>
    <n v="865032"/>
    <n v="302202"/>
    <n v="1081961"/>
    <n v="185047"/>
    <n v="471323"/>
    <n v="73862"/>
    <m/>
    <n v="50085"/>
    <n v="632015"/>
    <n v="474202"/>
    <n v="115917"/>
    <n v="1535821"/>
    <n v="165478"/>
    <n v="177134"/>
    <n v="105915"/>
    <n v="5680455"/>
    <n v="80892"/>
    <n v="940147"/>
    <n v="54507"/>
    <n v="28106"/>
    <m/>
    <n v="19081"/>
    <n v="480750"/>
    <n v="8701746"/>
    <m/>
    <n v="713359"/>
    <n v="80000"/>
    <m/>
    <n v="140000"/>
    <n v="9635105"/>
    <n v="3207841"/>
    <m/>
    <m/>
    <n v="6427264"/>
    <n v="9635105"/>
    <n v="4808846"/>
    <m/>
    <m/>
    <m/>
    <n v="11900"/>
    <m/>
    <n v="184826"/>
    <n v="639447"/>
    <n v="836173"/>
    <n v="-122814"/>
    <m/>
    <m/>
    <m/>
    <m/>
    <m/>
    <s v="0.00"/>
    <n v="0"/>
    <n v="2040"/>
    <n v="0"/>
    <n v="8064"/>
    <n v="58313"/>
    <n v="136564"/>
    <n v="0"/>
    <n v="0"/>
    <n v="0"/>
    <n v="32886"/>
    <n v="5652"/>
    <n v="18065"/>
    <n v="4498"/>
    <n v="31049"/>
    <n v="3996"/>
    <n v="5792"/>
    <n v="2054"/>
    <n v="22972"/>
    <n v="331945"/>
    <n v="0"/>
    <n v="0"/>
    <n v="259"/>
    <n v="0"/>
    <n v="0"/>
    <n v="0"/>
    <n v="259"/>
    <n v="140908"/>
    <n v="0"/>
    <n v="442814"/>
    <n v="2153564"/>
    <n v="2634963"/>
    <n v="0"/>
    <n v="0"/>
    <n v="0"/>
    <n v="1544058"/>
    <n v="128817"/>
    <n v="335299"/>
    <n v="80868"/>
    <n v="686503"/>
    <n v="126178"/>
    <n v="119747"/>
    <n v="76186"/>
    <n v="1281425"/>
    <n v="9751330"/>
    <n v="0"/>
    <n v="0"/>
    <n v="15765"/>
    <n v="0"/>
    <n v="0"/>
    <n v="0"/>
    <n v="15765"/>
    <m/>
    <x v="0"/>
    <x v="0"/>
    <m/>
    <m/>
    <n v="32886"/>
    <m/>
    <x v="0"/>
    <x v="0"/>
    <m/>
    <m/>
    <n v="1544058"/>
    <n v="225"/>
    <n v="422"/>
    <n v="130"/>
    <n v="165"/>
    <n v="327"/>
    <n v="89"/>
    <n v="106"/>
    <n v="201"/>
    <n v="56"/>
    <n v="1"/>
    <n v="0"/>
    <n v="0"/>
    <n v="0"/>
    <n v="0"/>
    <n v="1"/>
    <n v="1"/>
    <n v="0"/>
    <n v="0"/>
    <n v="0"/>
    <n v="0"/>
    <n v="0"/>
    <n v="0"/>
    <n v="0"/>
    <n v="0"/>
    <n v="1"/>
    <n v="0"/>
    <n v="0"/>
    <n v="0"/>
    <n v="0"/>
  </r>
  <r>
    <n v="206540707"/>
    <x v="1034"/>
    <d v="2024-01-01T00:00:00"/>
    <d v="2024-12-31T00:00:00"/>
    <n v="366"/>
    <s v="In Process"/>
    <x v="0"/>
    <x v="45"/>
    <x v="0"/>
    <x v="0"/>
    <s v="09 - Central"/>
    <x v="108"/>
    <s v="559-732-8614"/>
    <s v="514 NORTH BRIDGE STREET"/>
    <s v="VISALIA"/>
    <s v="93291"/>
    <s v="1942301627"/>
    <s v="RUBY LYNN NUNEZ PADUA"/>
    <s v="Yes"/>
    <m/>
    <n v="44"/>
    <n v="44"/>
    <x v="1"/>
    <n v="16104"/>
    <n v="15031"/>
    <n v="220.4"/>
    <n v="270"/>
    <n v="251"/>
    <n v="3453"/>
    <m/>
    <n v="638"/>
    <n v="6432"/>
    <m/>
    <n v="2132"/>
    <n v="340"/>
    <n v="2036"/>
    <x v="0"/>
    <n v="15031"/>
    <m/>
    <m/>
    <m/>
    <m/>
    <m/>
    <m/>
    <m/>
    <m/>
    <n v="8890935"/>
    <n v="3889686"/>
    <n v="5948072"/>
    <m/>
    <n v="6832549"/>
    <n v="6268096"/>
    <n v="564453"/>
    <n v="78470"/>
    <n v="800"/>
    <m/>
    <n v="642123"/>
    <n v="3107700"/>
    <m/>
    <n v="244354"/>
    <n v="2590121"/>
    <m/>
    <n v="1907426"/>
    <n v="130220"/>
    <n v="911114"/>
    <n v="8890935"/>
    <m/>
    <m/>
    <m/>
    <m/>
    <m/>
    <m/>
    <m/>
    <m/>
    <n v="2256453"/>
    <m/>
    <m/>
    <m/>
    <n v="8089"/>
    <m/>
    <n v="294058"/>
    <m/>
    <m/>
    <m/>
    <n v="1260545"/>
    <m/>
    <n v="4670"/>
    <m/>
    <n v="65871"/>
    <m/>
    <n v="0"/>
    <n v="0"/>
    <n v="1215440"/>
    <n v="0"/>
    <n v="1041762"/>
    <n v="166386"/>
    <n v="430090"/>
    <n v="1012023"/>
    <m/>
    <n v="23985"/>
    <m/>
    <m/>
    <m/>
    <m/>
    <m/>
    <m/>
    <m/>
    <m/>
    <m/>
    <m/>
    <m/>
    <m/>
    <m/>
    <m/>
    <m/>
    <m/>
    <m/>
    <m/>
    <m/>
    <m/>
    <m/>
    <m/>
    <m/>
    <m/>
    <m/>
    <m/>
    <m/>
    <m/>
    <n v="11873"/>
    <m/>
    <m/>
    <m/>
    <n v="2858432"/>
    <m/>
    <m/>
    <m/>
    <n v="-8176"/>
    <m/>
    <n v="1000757"/>
    <m/>
    <m/>
    <m/>
    <n v="1811087"/>
    <m/>
    <n v="274099"/>
    <m/>
    <m/>
    <m/>
    <m/>
    <m/>
    <m/>
    <m/>
    <m/>
    <m/>
    <m/>
    <m/>
    <m/>
    <m/>
    <m/>
    <m/>
    <m/>
    <m/>
    <n v="2966957"/>
    <n v="729208"/>
    <n v="2571931"/>
    <n v="140809"/>
    <n v="2258588"/>
    <m/>
    <m/>
    <m/>
    <m/>
    <m/>
    <m/>
    <m/>
    <m/>
    <m/>
    <m/>
    <n v="215549"/>
    <m/>
    <n v="255883"/>
    <n v="32560"/>
    <n v="201907"/>
    <n v="38808"/>
    <m/>
    <n v="13605"/>
    <n v="395339"/>
    <n v="93877"/>
    <n v="70483"/>
    <n v="485625"/>
    <n v="51962"/>
    <n v="56471"/>
    <n v="79499"/>
    <n v="1459076"/>
    <n v="6321"/>
    <n v="407451"/>
    <n v="24622"/>
    <n v="23233"/>
    <m/>
    <n v="11623"/>
    <n v="85614"/>
    <n v="1583506"/>
    <m/>
    <n v="45262"/>
    <n v="33224"/>
    <n v="745799"/>
    <n v="300000"/>
    <n v="2707791"/>
    <n v="1663630"/>
    <m/>
    <m/>
    <n v="1044161"/>
    <n v="2707791"/>
    <n v="368"/>
    <m/>
    <n v="810120"/>
    <m/>
    <n v="0"/>
    <m/>
    <m/>
    <n v="63213"/>
    <n v="63213"/>
    <n v="-17951"/>
    <m/>
    <m/>
    <m/>
    <m/>
    <m/>
    <s v="0.15"/>
    <n v="249544.5"/>
    <n v="2016"/>
    <n v="0"/>
    <n v="260"/>
    <n v="18180"/>
    <n v="39078"/>
    <n v="0"/>
    <n v="0"/>
    <n v="1944"/>
    <n v="7039"/>
    <n v="4216"/>
    <n v="3340"/>
    <n v="2907"/>
    <n v="12914"/>
    <n v="1767"/>
    <n v="1893"/>
    <n v="1726"/>
    <n v="8869"/>
    <n v="106149"/>
    <n v="0"/>
    <n v="0"/>
    <n v="0"/>
    <n v="0"/>
    <n v="0"/>
    <n v="0"/>
    <n v="0"/>
    <n v="142598"/>
    <n v="0"/>
    <n v="12596"/>
    <n v="609712"/>
    <n v="769965"/>
    <n v="0"/>
    <n v="0"/>
    <n v="81639"/>
    <n v="409626"/>
    <n v="93017"/>
    <n v="56328"/>
    <n v="49422"/>
    <n v="255902"/>
    <n v="40425"/>
    <n v="41842"/>
    <n v="60725"/>
    <n v="343160"/>
    <n v="2966957"/>
    <n v="0"/>
    <n v="0"/>
    <n v="0"/>
    <n v="0"/>
    <n v="0"/>
    <n v="0"/>
    <n v="0"/>
    <m/>
    <x v="0"/>
    <x v="0"/>
    <m/>
    <m/>
    <n v="7039"/>
    <m/>
    <x v="0"/>
    <x v="0"/>
    <m/>
    <m/>
    <n v="409626"/>
    <n v="100"/>
    <n v="136"/>
    <n v="74"/>
    <n v="60"/>
    <n v="82"/>
    <n v="44"/>
    <n v="39"/>
    <n v="55"/>
    <n v="26"/>
    <n v="1"/>
    <n v="0"/>
    <n v="0"/>
    <n v="1"/>
    <n v="0"/>
    <n v="0"/>
    <n v="1"/>
    <n v="0"/>
    <n v="0"/>
    <n v="0"/>
    <n v="0"/>
    <n v="0"/>
    <n v="0"/>
    <n v="0"/>
    <n v="0"/>
    <n v="1"/>
    <n v="0"/>
    <n v="0"/>
    <n v="0"/>
    <n v="0"/>
  </r>
  <r>
    <n v="206540709"/>
    <x v="1035"/>
    <d v="2024-01-01T00:00:00"/>
    <d v="2024-12-31T00:00:00"/>
    <n v="366"/>
    <s v="In Process"/>
    <x v="0"/>
    <x v="45"/>
    <x v="0"/>
    <x v="0"/>
    <s v="09 - Central"/>
    <x v="109"/>
    <s v="559-591-3300"/>
    <s v="1730 S COLLEGE AVE"/>
    <s v="DINUBA"/>
    <s v="93618-2812"/>
    <s v="1356746606"/>
    <s v="BRANDON BIGELOW"/>
    <s v="Yes"/>
    <s v="MADISON CREEK PARTNERS, LLC"/>
    <n v="94"/>
    <n v="94"/>
    <x v="2"/>
    <n v="34404"/>
    <n v="32567"/>
    <n v="212.55"/>
    <n v="146"/>
    <n v="140"/>
    <n v="1973"/>
    <n v="795"/>
    <n v="2195"/>
    <n v="21704"/>
    <m/>
    <n v="91"/>
    <n v="3"/>
    <n v="5806"/>
    <x v="0"/>
    <n v="32567"/>
    <m/>
    <m/>
    <m/>
    <m/>
    <m/>
    <m/>
    <m/>
    <m/>
    <n v="12239420"/>
    <n v="5803174"/>
    <n v="4378855"/>
    <n v="8307"/>
    <n v="13672046"/>
    <n v="12361241"/>
    <n v="1310805"/>
    <n v="14681"/>
    <m/>
    <m/>
    <n v="1325486"/>
    <n v="687001"/>
    <n v="264826"/>
    <n v="778869"/>
    <n v="8302786"/>
    <m/>
    <n v="30313"/>
    <n v="1853"/>
    <n v="2173772"/>
    <n v="12239420"/>
    <m/>
    <m/>
    <m/>
    <m/>
    <m/>
    <m/>
    <m/>
    <m/>
    <n v="5047187"/>
    <m/>
    <n v="203830"/>
    <m/>
    <n v="7610"/>
    <m/>
    <n v="464381"/>
    <m/>
    <m/>
    <m/>
    <n v="23332"/>
    <m/>
    <m/>
    <m/>
    <n v="56834"/>
    <m/>
    <n v="432500"/>
    <n v="31343"/>
    <n v="773120"/>
    <n v="3015777"/>
    <n v="1063550"/>
    <n v="94520"/>
    <n v="337503"/>
    <n v="18051"/>
    <m/>
    <n v="36810"/>
    <m/>
    <m/>
    <m/>
    <m/>
    <m/>
    <m/>
    <m/>
    <m/>
    <m/>
    <m/>
    <m/>
    <m/>
    <m/>
    <m/>
    <m/>
    <m/>
    <m/>
    <m/>
    <m/>
    <m/>
    <m/>
    <m/>
    <m/>
    <m/>
    <m/>
    <m/>
    <m/>
    <m/>
    <m/>
    <m/>
    <m/>
    <m/>
    <n v="721830"/>
    <m/>
    <n v="33917"/>
    <m/>
    <n v="160981"/>
    <m/>
    <n v="2730251"/>
    <m/>
    <m/>
    <m/>
    <n v="3879"/>
    <m/>
    <n v="727997"/>
    <m/>
    <m/>
    <m/>
    <m/>
    <m/>
    <m/>
    <m/>
    <m/>
    <m/>
    <m/>
    <m/>
    <m/>
    <m/>
    <m/>
    <m/>
    <m/>
    <m/>
    <n v="5970453"/>
    <n v="1456515"/>
    <n v="4934273"/>
    <n v="156418"/>
    <n v="4716722"/>
    <m/>
    <m/>
    <m/>
    <m/>
    <m/>
    <m/>
    <m/>
    <m/>
    <n v="6184"/>
    <n v="12922"/>
    <n v="295497"/>
    <m/>
    <n v="296270"/>
    <n v="46974"/>
    <n v="168258"/>
    <n v="9701"/>
    <m/>
    <n v="23341"/>
    <n v="626502"/>
    <n v="297407"/>
    <n v="140758"/>
    <n v="824104"/>
    <n v="120285"/>
    <n v="159976"/>
    <n v="167344"/>
    <n v="3489775"/>
    <n v="69941"/>
    <n v="644710"/>
    <n v="64258"/>
    <n v="18354"/>
    <m/>
    <m/>
    <n v="161958"/>
    <n v="3165498"/>
    <m/>
    <n v="498187"/>
    <n v="16600"/>
    <n v="3843034"/>
    <n v="6081668"/>
    <n v="13604987"/>
    <n v="1702088"/>
    <n v="530997"/>
    <n v="6423686"/>
    <n v="4948216"/>
    <n v="13604987"/>
    <m/>
    <n v="3843034"/>
    <m/>
    <m/>
    <n v="0"/>
    <n v="182378"/>
    <n v="337187"/>
    <n v="204067"/>
    <n v="723632"/>
    <n v="-225445"/>
    <m/>
    <n v="6423686"/>
    <m/>
    <n v="6423686"/>
    <m/>
    <s v="0.00"/>
    <n v="0"/>
    <n v="2173"/>
    <n v="0"/>
    <n v="4236"/>
    <n v="29129"/>
    <n v="90354"/>
    <n v="0"/>
    <n v="0"/>
    <n v="3692"/>
    <n v="9343"/>
    <n v="3637"/>
    <n v="11977"/>
    <n v="5722"/>
    <n v="20885"/>
    <n v="2329"/>
    <n v="7149"/>
    <n v="1985"/>
    <n v="13530"/>
    <n v="206141"/>
    <n v="0"/>
    <n v="0"/>
    <n v="0"/>
    <n v="0"/>
    <n v="0"/>
    <n v="0"/>
    <n v="0"/>
    <n v="176791"/>
    <n v="0"/>
    <n v="206263"/>
    <n v="1152568"/>
    <n v="1827667"/>
    <n v="0"/>
    <n v="0"/>
    <n v="130808"/>
    <n v="525527"/>
    <n v="106762"/>
    <n v="209899"/>
    <n v="94779"/>
    <n v="361871"/>
    <n v="92978"/>
    <n v="127023"/>
    <n v="137884"/>
    <n v="819633"/>
    <n v="5970453"/>
    <n v="0"/>
    <n v="0"/>
    <n v="0"/>
    <n v="0"/>
    <n v="0"/>
    <n v="0"/>
    <n v="0"/>
    <m/>
    <x v="0"/>
    <x v="0"/>
    <m/>
    <m/>
    <n v="9343"/>
    <m/>
    <x v="0"/>
    <x v="0"/>
    <m/>
    <m/>
    <n v="525527"/>
    <n v="150"/>
    <n v="224"/>
    <n v="104"/>
    <n v="114"/>
    <n v="176"/>
    <n v="74"/>
    <n v="82"/>
    <n v="124"/>
    <n v="53"/>
    <n v="1"/>
    <n v="0"/>
    <n v="0"/>
    <n v="0"/>
    <n v="1"/>
    <n v="0"/>
    <n v="1"/>
    <n v="0"/>
    <n v="0"/>
    <n v="0"/>
    <n v="0"/>
    <n v="0"/>
    <n v="0"/>
    <n v="0"/>
    <n v="0"/>
    <n v="1"/>
    <n v="0"/>
    <n v="0"/>
    <n v="0"/>
    <n v="0"/>
  </r>
  <r>
    <n v="206540723"/>
    <x v="1036"/>
    <d v="2024-01-01T00:00:00"/>
    <d v="2024-12-31T00:00:00"/>
    <n v="366"/>
    <s v="In Process"/>
    <x v="0"/>
    <x v="45"/>
    <x v="0"/>
    <x v="0"/>
    <s v="09 - Central"/>
    <x v="110"/>
    <s v="559784737"/>
    <s v="301 WEST PUTNAM AVENUE"/>
    <s v="PORTERVILLE"/>
    <s v="93257"/>
    <s v="1356030001"/>
    <s v="MASON RASMUSSEN"/>
    <s v="Yes"/>
    <m/>
    <n v="139"/>
    <n v="139"/>
    <x v="0"/>
    <n v="50874"/>
    <n v="46203"/>
    <n v="214.45"/>
    <n v="270"/>
    <n v="260"/>
    <n v="5474"/>
    <n v="3066"/>
    <n v="1860"/>
    <n v="33603"/>
    <m/>
    <n v="180"/>
    <n v="51"/>
    <n v="1969"/>
    <x v="0"/>
    <n v="46203"/>
    <m/>
    <m/>
    <m/>
    <m/>
    <m/>
    <m/>
    <m/>
    <m/>
    <n v="22131950"/>
    <n v="3068131"/>
    <n v="8594085"/>
    <n v="10136"/>
    <n v="16616132"/>
    <n v="16444617"/>
    <n v="171515"/>
    <m/>
    <m/>
    <m/>
    <n v="171515"/>
    <n v="6842500"/>
    <n v="3819550"/>
    <n v="558000"/>
    <n v="10080900"/>
    <m/>
    <n v="225000"/>
    <n v="15300"/>
    <n v="590700"/>
    <n v="22131950"/>
    <m/>
    <m/>
    <m/>
    <m/>
    <m/>
    <m/>
    <m/>
    <m/>
    <n v="2163060"/>
    <m/>
    <n v="781730"/>
    <m/>
    <m/>
    <m/>
    <n v="61548"/>
    <m/>
    <m/>
    <m/>
    <n v="59910"/>
    <m/>
    <n v="1883"/>
    <m/>
    <m/>
    <m/>
    <n v="5250"/>
    <n v="8428"/>
    <n v="1148380"/>
    <n v="0"/>
    <n v="1112205"/>
    <n v="162450"/>
    <n v="557812"/>
    <n v="38873"/>
    <m/>
    <n v="34733"/>
    <m/>
    <m/>
    <m/>
    <m/>
    <m/>
    <m/>
    <m/>
    <m/>
    <m/>
    <m/>
    <m/>
    <m/>
    <m/>
    <m/>
    <m/>
    <m/>
    <m/>
    <m/>
    <m/>
    <m/>
    <m/>
    <m/>
    <m/>
    <m/>
    <m/>
    <m/>
    <m/>
    <m/>
    <m/>
    <m/>
    <m/>
    <m/>
    <n v="4828176"/>
    <m/>
    <n v="2913924"/>
    <m/>
    <n v="-549437"/>
    <m/>
    <n v="1163860"/>
    <m/>
    <n v="1500"/>
    <m/>
    <n v="178801"/>
    <m/>
    <n v="57261"/>
    <m/>
    <m/>
    <m/>
    <m/>
    <m/>
    <m/>
    <m/>
    <m/>
    <m/>
    <m/>
    <m/>
    <m/>
    <m/>
    <m/>
    <m/>
    <m/>
    <m/>
    <n v="7647955"/>
    <n v="1640183"/>
    <n v="7156479"/>
    <n v="213698"/>
    <n v="7106826"/>
    <m/>
    <m/>
    <m/>
    <m/>
    <m/>
    <m/>
    <m/>
    <m/>
    <n v="761"/>
    <n v="3371"/>
    <n v="672870"/>
    <n v="141326"/>
    <n v="466063"/>
    <n v="52824"/>
    <n v="257221"/>
    <n v="21931"/>
    <m/>
    <n v="26369"/>
    <n v="603688"/>
    <n v="310656"/>
    <n v="80987"/>
    <n v="1192539"/>
    <n v="185279"/>
    <n v="194530"/>
    <n v="62845"/>
    <n v="3782328"/>
    <n v="49700"/>
    <n v="981803"/>
    <n v="69851"/>
    <n v="26858"/>
    <m/>
    <n v="9473"/>
    <n v="144518"/>
    <n v="2699387"/>
    <m/>
    <n v="128020"/>
    <n v="905119"/>
    <n v="239775"/>
    <m/>
    <n v="3972301"/>
    <n v="3452339"/>
    <m/>
    <m/>
    <n v="519962"/>
    <n v="3972301"/>
    <n v="415626"/>
    <m/>
    <m/>
    <m/>
    <n v="0"/>
    <m/>
    <n v="16310"/>
    <n v="178502"/>
    <n v="194812"/>
    <n v="-66792"/>
    <m/>
    <m/>
    <m/>
    <m/>
    <m/>
    <s v="0.00"/>
    <n v="0"/>
    <n v="1794"/>
    <n v="0"/>
    <n v="13191"/>
    <n v="41350"/>
    <n v="111089"/>
    <n v="0"/>
    <n v="0"/>
    <n v="0"/>
    <n v="11968"/>
    <n v="8624"/>
    <n v="13170"/>
    <n v="3429"/>
    <n v="25692"/>
    <n v="5582"/>
    <n v="6576"/>
    <n v="1032"/>
    <n v="12235"/>
    <n v="255732"/>
    <n v="0"/>
    <n v="0"/>
    <n v="3675"/>
    <n v="13295"/>
    <n v="0"/>
    <n v="0"/>
    <n v="16970"/>
    <n v="146357"/>
    <n v="0"/>
    <n v="718643"/>
    <n v="1702439"/>
    <n v="2413368"/>
    <n v="0"/>
    <n v="0"/>
    <n v="0"/>
    <n v="595992"/>
    <n v="181006"/>
    <n v="225763"/>
    <n v="59695"/>
    <n v="580574"/>
    <n v="145022"/>
    <n v="146348"/>
    <n v="44111"/>
    <n v="688637"/>
    <n v="7647955"/>
    <n v="0"/>
    <n v="0"/>
    <n v="178851"/>
    <n v="457127"/>
    <n v="0"/>
    <n v="0"/>
    <n v="635978"/>
    <m/>
    <x v="0"/>
    <x v="0"/>
    <m/>
    <m/>
    <n v="11968"/>
    <m/>
    <x v="0"/>
    <x v="0"/>
    <m/>
    <m/>
    <n v="595992"/>
    <n v="153"/>
    <n v="272"/>
    <n v="104"/>
    <n v="107"/>
    <n v="214"/>
    <n v="65"/>
    <n v="68"/>
    <n v="120"/>
    <n v="44"/>
    <n v="1"/>
    <n v="0"/>
    <n v="0"/>
    <n v="0"/>
    <n v="0"/>
    <n v="1"/>
    <n v="1"/>
    <n v="0"/>
    <n v="0"/>
    <n v="0"/>
    <n v="0"/>
    <n v="0"/>
    <n v="0"/>
    <n v="0"/>
    <n v="0"/>
    <n v="1"/>
    <n v="0"/>
    <n v="0"/>
    <n v="0"/>
    <n v="0"/>
  </r>
  <r>
    <n v="206540762"/>
    <x v="1037"/>
    <d v="2024-01-01T00:00:00"/>
    <d v="2024-12-31T00:00:00"/>
    <n v="366"/>
    <s v="In Process"/>
    <x v="0"/>
    <x v="45"/>
    <x v="0"/>
    <x v="0"/>
    <s v="09 - Central"/>
    <x v="108"/>
    <s v="559-868-1601"/>
    <s v="604 EAST MERRITT AVENUE"/>
    <s v="TULARE"/>
    <s v="93274"/>
    <s v="1316011851"/>
    <s v="LUCILL EPPERSON"/>
    <s v="Yes"/>
    <m/>
    <n v="99"/>
    <n v="99"/>
    <x v="2"/>
    <n v="36234"/>
    <n v="33884"/>
    <n v="220.81"/>
    <n v="179"/>
    <n v="171"/>
    <n v="2086"/>
    <n v="26"/>
    <n v="26846"/>
    <m/>
    <m/>
    <n v="3127"/>
    <n v="243"/>
    <n v="1556"/>
    <x v="0"/>
    <n v="33884"/>
    <m/>
    <m/>
    <m/>
    <m/>
    <m/>
    <m/>
    <m/>
    <m/>
    <n v="11621385"/>
    <n v="10571622"/>
    <n v="5858060"/>
    <n v="132104"/>
    <n v="16467051"/>
    <n v="13434188"/>
    <n v="3032863"/>
    <m/>
    <m/>
    <m/>
    <n v="3032863"/>
    <n v="698375"/>
    <m/>
    <n v="4381158"/>
    <n v="5920547"/>
    <m/>
    <n v="527078"/>
    <n v="36512"/>
    <n v="57715"/>
    <n v="11621385"/>
    <m/>
    <m/>
    <m/>
    <m/>
    <m/>
    <m/>
    <m/>
    <m/>
    <n v="9336875"/>
    <m/>
    <m/>
    <m/>
    <n v="730"/>
    <m/>
    <n v="152782"/>
    <m/>
    <n v="22485"/>
    <m/>
    <n v="920531"/>
    <m/>
    <n v="-5446"/>
    <m/>
    <n v="143665"/>
    <m/>
    <n v="519135"/>
    <n v="0"/>
    <n v="1610615"/>
    <n v="5071526"/>
    <n v="1841199"/>
    <n v="44500"/>
    <n v="1267974"/>
    <n v="46769"/>
    <m/>
    <n v="169904"/>
    <m/>
    <m/>
    <m/>
    <m/>
    <m/>
    <m/>
    <m/>
    <m/>
    <m/>
    <m/>
    <m/>
    <m/>
    <m/>
    <m/>
    <m/>
    <m/>
    <m/>
    <m/>
    <m/>
    <m/>
    <m/>
    <m/>
    <m/>
    <m/>
    <m/>
    <m/>
    <m/>
    <m/>
    <n v="-1212"/>
    <m/>
    <m/>
    <m/>
    <n v="4139043"/>
    <m/>
    <m/>
    <m/>
    <n v="29568"/>
    <m/>
    <n v="1181827"/>
    <m/>
    <m/>
    <m/>
    <n v="227254"/>
    <m/>
    <n v="281580"/>
    <m/>
    <m/>
    <m/>
    <m/>
    <m/>
    <m/>
    <m/>
    <m/>
    <m/>
    <m/>
    <m/>
    <m/>
    <m/>
    <m/>
    <m/>
    <m/>
    <m/>
    <n v="6444414"/>
    <n v="4873876"/>
    <n v="2115898"/>
    <n v="218488"/>
    <n v="6258192"/>
    <m/>
    <m/>
    <m/>
    <m/>
    <m/>
    <m/>
    <m/>
    <m/>
    <m/>
    <m/>
    <n v="432350"/>
    <m/>
    <m/>
    <n v="3392036"/>
    <n v="94508"/>
    <n v="123121"/>
    <m/>
    <n v="4762"/>
    <n v="459259"/>
    <n v="296684"/>
    <n v="206300"/>
    <n v="950178"/>
    <n v="181657"/>
    <n v="214005"/>
    <n v="10145"/>
    <n v="810991"/>
    <m/>
    <m/>
    <m/>
    <m/>
    <m/>
    <m/>
    <m/>
    <n v="4025081"/>
    <m/>
    <n v="96557"/>
    <m/>
    <n v="-22086"/>
    <n v="212971"/>
    <n v="4312523"/>
    <n v="3546553"/>
    <m/>
    <n v="-134430"/>
    <n v="900400"/>
    <n v="4312523"/>
    <m/>
    <m/>
    <m/>
    <m/>
    <n v="0"/>
    <m/>
    <n v="29917"/>
    <n v="100723"/>
    <n v="130640"/>
    <n v="-34083"/>
    <m/>
    <m/>
    <m/>
    <n v="-134430"/>
    <m/>
    <s v="0.02"/>
    <n v="70931.06"/>
    <n v="2128"/>
    <n v="0"/>
    <n v="4685"/>
    <n v="35821"/>
    <n v="99701"/>
    <n v="0"/>
    <n v="0"/>
    <n v="25865"/>
    <m/>
    <n v="1978"/>
    <n v="11799"/>
    <n v="5048"/>
    <n v="18590"/>
    <n v="3289"/>
    <n v="9784"/>
    <m/>
    <n v="6662"/>
    <n v="225350"/>
    <n v="0"/>
    <n v="0"/>
    <n v="0"/>
    <n v="0"/>
    <n v="0"/>
    <n v="0"/>
    <n v="0"/>
    <n v="189244"/>
    <n v="0"/>
    <n v="596505"/>
    <n v="1221573"/>
    <n v="2010815"/>
    <n v="0"/>
    <n v="0"/>
    <n v="522029"/>
    <m/>
    <n v="71989"/>
    <n v="208283"/>
    <n v="126480"/>
    <n v="451967"/>
    <n v="133802"/>
    <n v="156227"/>
    <m/>
    <n v="677249"/>
    <n v="6366163"/>
    <n v="0"/>
    <n v="0"/>
    <n v="0"/>
    <n v="0"/>
    <n v="0"/>
    <n v="0"/>
    <n v="0"/>
    <m/>
    <x v="0"/>
    <x v="0"/>
    <m/>
    <m/>
    <m/>
    <m/>
    <x v="0"/>
    <x v="0"/>
    <m/>
    <m/>
    <m/>
    <n v="161"/>
    <n v="279"/>
    <n v="82"/>
    <n v="116"/>
    <n v="202"/>
    <n v="56"/>
    <n v="65"/>
    <n v="104"/>
    <n v="36"/>
    <n v="1"/>
    <n v="0"/>
    <n v="0"/>
    <n v="0"/>
    <n v="1"/>
    <n v="0"/>
    <n v="1"/>
    <n v="0"/>
    <n v="0"/>
    <n v="0"/>
    <n v="0"/>
    <n v="0"/>
    <n v="0"/>
    <n v="0"/>
    <n v="0"/>
    <n v="1"/>
    <n v="0"/>
    <n v="0"/>
    <n v="0"/>
    <n v="0"/>
  </r>
  <r>
    <n v="206540809"/>
    <x v="1038"/>
    <d v="2024-01-01T00:00:00"/>
    <d v="2024-12-31T00:00:00"/>
    <n v="366"/>
    <s v="In Process"/>
    <x v="0"/>
    <x v="45"/>
    <x v="0"/>
    <x v="0"/>
    <s v="09 - Central"/>
    <x v="108"/>
    <s v="559-972-0752"/>
    <s v="680 EAST MERRITT AVENUE"/>
    <s v="TULARE"/>
    <s v="93274"/>
    <s v="1780282418"/>
    <s v="AMANDA COOKE"/>
    <s v="Yes"/>
    <m/>
    <n v="97"/>
    <n v="97"/>
    <x v="2"/>
    <n v="35502"/>
    <n v="30391"/>
    <n v="202.14"/>
    <n v="302"/>
    <n v="260"/>
    <n v="3696"/>
    <m/>
    <n v="2040"/>
    <n v="18856"/>
    <m/>
    <n v="1454"/>
    <n v="161"/>
    <n v="4184"/>
    <x v="0"/>
    <n v="30391"/>
    <m/>
    <m/>
    <m/>
    <m/>
    <m/>
    <m/>
    <m/>
    <m/>
    <n v="14696304"/>
    <n v="4597205"/>
    <n v="7591858"/>
    <n v="675"/>
    <n v="11702326"/>
    <n v="11513864"/>
    <n v="188462"/>
    <n v="114885"/>
    <n v="800"/>
    <m/>
    <n v="302547"/>
    <n v="3184934"/>
    <m/>
    <n v="781509"/>
    <n v="7599748"/>
    <m/>
    <n v="1195426"/>
    <n v="61663"/>
    <n v="1873024"/>
    <n v="14696304"/>
    <m/>
    <m/>
    <m/>
    <m/>
    <m/>
    <m/>
    <m/>
    <m/>
    <n v="3269791"/>
    <m/>
    <m/>
    <m/>
    <n v="18667"/>
    <m/>
    <n v="367786"/>
    <m/>
    <m/>
    <m/>
    <n v="642958"/>
    <m/>
    <n v="3300"/>
    <m/>
    <n v="294703"/>
    <m/>
    <n v="5894"/>
    <n v="22924"/>
    <n v="2132321"/>
    <n v="0"/>
    <n v="1628459"/>
    <n v="364804"/>
    <n v="396542"/>
    <n v="23392"/>
    <m/>
    <n v="22869"/>
    <m/>
    <m/>
    <m/>
    <m/>
    <m/>
    <m/>
    <m/>
    <m/>
    <m/>
    <m/>
    <m/>
    <m/>
    <m/>
    <m/>
    <m/>
    <m/>
    <m/>
    <m/>
    <m/>
    <m/>
    <m/>
    <m/>
    <m/>
    <m/>
    <m/>
    <m/>
    <m/>
    <m/>
    <n v="78"/>
    <m/>
    <m/>
    <m/>
    <n v="3729153"/>
    <m/>
    <m/>
    <m/>
    <n v="-268905"/>
    <m/>
    <n v="2412027"/>
    <m/>
    <m/>
    <m/>
    <n v="1065709"/>
    <m/>
    <n v="653796"/>
    <m/>
    <m/>
    <m/>
    <m/>
    <m/>
    <m/>
    <m/>
    <m/>
    <m/>
    <m/>
    <m/>
    <m/>
    <m/>
    <m/>
    <m/>
    <m/>
    <m/>
    <n v="5009377"/>
    <n v="1060165"/>
    <n v="5444322"/>
    <n v="243149"/>
    <n v="4510545"/>
    <m/>
    <m/>
    <m/>
    <m/>
    <m/>
    <m/>
    <m/>
    <m/>
    <n v="3142"/>
    <n v="9070"/>
    <n v="353363"/>
    <m/>
    <n v="501766"/>
    <n v="77515"/>
    <n v="200513"/>
    <n v="11914"/>
    <m/>
    <n v="14557"/>
    <n v="596444"/>
    <n v="227149"/>
    <n v="119217"/>
    <n v="842006"/>
    <n v="64508"/>
    <n v="79118"/>
    <n v="81092"/>
    <n v="2324897"/>
    <n v="8193"/>
    <n v="1115785"/>
    <n v="81517"/>
    <n v="34672"/>
    <m/>
    <n v="109274"/>
    <n v="147607"/>
    <n v="3772852"/>
    <m/>
    <n v="39797"/>
    <n v="57500"/>
    <n v="2104108"/>
    <n v="200000"/>
    <n v="6174257"/>
    <n v="9035566"/>
    <m/>
    <m/>
    <n v="-2861309"/>
    <n v="6174257"/>
    <m/>
    <m/>
    <n v="5877385"/>
    <m/>
    <n v="0"/>
    <m/>
    <m/>
    <n v="53392"/>
    <n v="53392"/>
    <n v="-13595"/>
    <m/>
    <m/>
    <m/>
    <m/>
    <m/>
    <s v="0.04"/>
    <n v="361422.64"/>
    <n v="2724"/>
    <n v="0"/>
    <n v="1797"/>
    <n v="29666"/>
    <n v="78754"/>
    <n v="0"/>
    <n v="0"/>
    <n v="3710"/>
    <n v="9403"/>
    <n v="4365"/>
    <n v="8781"/>
    <n v="4288"/>
    <n v="19369"/>
    <n v="2050"/>
    <n v="2662"/>
    <n v="1719"/>
    <n v="6792"/>
    <n v="176080"/>
    <n v="0"/>
    <n v="0"/>
    <n v="1972"/>
    <n v="0"/>
    <n v="0"/>
    <n v="0"/>
    <n v="1972"/>
    <n v="217310"/>
    <n v="0"/>
    <n v="100784"/>
    <n v="1087829"/>
    <n v="1723928"/>
    <n v="0"/>
    <n v="0"/>
    <n v="130226"/>
    <n v="534023"/>
    <n v="107673"/>
    <n v="161424"/>
    <n v="78451"/>
    <n v="391148"/>
    <n v="53014"/>
    <n v="61846"/>
    <n v="64677"/>
    <n v="297044"/>
    <n v="5009377"/>
    <n v="0"/>
    <n v="0"/>
    <n v="97362"/>
    <n v="0"/>
    <n v="0"/>
    <n v="0"/>
    <n v="97362"/>
    <m/>
    <x v="0"/>
    <x v="0"/>
    <m/>
    <m/>
    <n v="9403"/>
    <m/>
    <x v="0"/>
    <x v="0"/>
    <m/>
    <m/>
    <n v="534023"/>
    <n v="211"/>
    <n v="333"/>
    <n v="112"/>
    <n v="138"/>
    <n v="224"/>
    <n v="71"/>
    <n v="88"/>
    <n v="136"/>
    <n v="47"/>
    <n v="1"/>
    <n v="0"/>
    <n v="0"/>
    <n v="0"/>
    <n v="1"/>
    <n v="0"/>
    <n v="1"/>
    <n v="0"/>
    <n v="0"/>
    <n v="0"/>
    <n v="0"/>
    <n v="0"/>
    <n v="0"/>
    <n v="0"/>
    <n v="0"/>
    <n v="1"/>
    <n v="0"/>
    <n v="0"/>
    <n v="0"/>
    <n v="0"/>
  </r>
  <r>
    <n v="206540823"/>
    <x v="1039"/>
    <d v="2024-01-01T00:00:00"/>
    <d v="2024-12-31T00:00:00"/>
    <n v="366"/>
    <s v="In Process"/>
    <x v="0"/>
    <x v="45"/>
    <x v="0"/>
    <x v="0"/>
    <s v="09 - Central"/>
    <x v="110"/>
    <s v="559-784-8371"/>
    <s v="661 W POPLAR AVE"/>
    <s v="PORTVILLE, CA"/>
    <s v="93257-0000"/>
    <s v="1235546300"/>
    <s v="MASON RASMUSSEN"/>
    <s v="Yes"/>
    <m/>
    <n v="62"/>
    <n v="62"/>
    <x v="2"/>
    <n v="22692"/>
    <n v="21497"/>
    <n v="216.7"/>
    <n v="169"/>
    <n v="169"/>
    <n v="4623"/>
    <n v="1710"/>
    <n v="831"/>
    <n v="13596"/>
    <n v="107"/>
    <m/>
    <n v="14"/>
    <n v="616"/>
    <x v="0"/>
    <n v="21497"/>
    <m/>
    <m/>
    <m/>
    <m/>
    <m/>
    <m/>
    <m/>
    <m/>
    <n v="11901345"/>
    <n v="3108648"/>
    <n v="6559408"/>
    <n v="6120"/>
    <n v="8456705"/>
    <n v="7915381"/>
    <n v="541324"/>
    <n v="1"/>
    <m/>
    <m/>
    <n v="541325"/>
    <n v="5778750"/>
    <n v="2012585"/>
    <n v="238470"/>
    <n v="3673175"/>
    <n v="28355"/>
    <m/>
    <n v="3785"/>
    <n v="166225"/>
    <n v="11901345"/>
    <m/>
    <m/>
    <m/>
    <m/>
    <m/>
    <m/>
    <m/>
    <m/>
    <n v="2470455"/>
    <m/>
    <n v="622793"/>
    <m/>
    <n v="225"/>
    <m/>
    <m/>
    <m/>
    <m/>
    <m/>
    <m/>
    <m/>
    <n v="15175"/>
    <m/>
    <m/>
    <m/>
    <n v="0"/>
    <n v="0"/>
    <n v="1393425"/>
    <n v="0"/>
    <n v="1103650"/>
    <n v="165900"/>
    <n v="353464"/>
    <n v="66451"/>
    <m/>
    <n v="25758"/>
    <m/>
    <m/>
    <m/>
    <m/>
    <m/>
    <m/>
    <m/>
    <m/>
    <m/>
    <m/>
    <m/>
    <m/>
    <m/>
    <m/>
    <m/>
    <m/>
    <m/>
    <m/>
    <m/>
    <m/>
    <m/>
    <m/>
    <m/>
    <m/>
    <m/>
    <m/>
    <m/>
    <m/>
    <m/>
    <m/>
    <m/>
    <m/>
    <n v="4719677"/>
    <m/>
    <n v="1605497"/>
    <m/>
    <n v="-67526"/>
    <m/>
    <n v="288346"/>
    <m/>
    <m/>
    <m/>
    <m/>
    <m/>
    <n v="13414"/>
    <m/>
    <m/>
    <m/>
    <m/>
    <m/>
    <m/>
    <m/>
    <m/>
    <m/>
    <m/>
    <m/>
    <m/>
    <m/>
    <m/>
    <m/>
    <m/>
    <m/>
    <n v="3733270"/>
    <n v="803704"/>
    <n v="3378407"/>
    <n v="91543"/>
    <n v="2708672"/>
    <m/>
    <m/>
    <m/>
    <m/>
    <m/>
    <m/>
    <m/>
    <m/>
    <n v="6"/>
    <m/>
    <n v="297391"/>
    <n v="5365"/>
    <n v="268785"/>
    <n v="58252"/>
    <n v="159039"/>
    <n v="31462"/>
    <m/>
    <n v="13715"/>
    <n v="324259"/>
    <n v="246917"/>
    <n v="93840"/>
    <n v="670682"/>
    <n v="75694"/>
    <n v="133197"/>
    <n v="147284"/>
    <n v="2012265"/>
    <n v="62454"/>
    <n v="428988"/>
    <n v="39377"/>
    <n v="24929"/>
    <m/>
    <n v="8450"/>
    <n v="104358"/>
    <n v="7290477"/>
    <m/>
    <n v="489352"/>
    <m/>
    <n v="79151"/>
    <m/>
    <n v="7858980"/>
    <n v="1705266"/>
    <m/>
    <m/>
    <n v="6153714"/>
    <n v="7858980"/>
    <n v="6209978"/>
    <m/>
    <m/>
    <m/>
    <n v="0"/>
    <m/>
    <n v="570409"/>
    <n v="199399"/>
    <n v="769808"/>
    <n v="-280456"/>
    <m/>
    <m/>
    <m/>
    <m/>
    <m/>
    <s v="0.00"/>
    <n v="0"/>
    <n v="1884"/>
    <n v="0"/>
    <n v="3712"/>
    <n v="20670"/>
    <n v="53651"/>
    <n v="0"/>
    <n v="0"/>
    <n v="0"/>
    <n v="5148"/>
    <n v="2892"/>
    <n v="9901"/>
    <n v="3289"/>
    <n v="16797"/>
    <n v="2009"/>
    <n v="5464"/>
    <n v="2124"/>
    <n v="8165"/>
    <n v="135706"/>
    <n v="0"/>
    <n v="0"/>
    <n v="0"/>
    <n v="0"/>
    <n v="0"/>
    <n v="0"/>
    <n v="0"/>
    <n v="100229"/>
    <n v="0"/>
    <n v="181936"/>
    <n v="695457"/>
    <n v="1070781"/>
    <n v="0"/>
    <n v="0"/>
    <n v="0"/>
    <n v="235511"/>
    <n v="77928"/>
    <n v="173700"/>
    <n v="57629"/>
    <n v="335778"/>
    <n v="63504"/>
    <n v="102652"/>
    <n v="124914"/>
    <n v="513251"/>
    <n v="3733270"/>
    <n v="0"/>
    <n v="0"/>
    <n v="0"/>
    <n v="0"/>
    <n v="0"/>
    <n v="0"/>
    <n v="0"/>
    <m/>
    <x v="0"/>
    <x v="0"/>
    <m/>
    <m/>
    <n v="5148"/>
    <m/>
    <x v="0"/>
    <x v="0"/>
    <m/>
    <m/>
    <n v="235511"/>
    <n v="82"/>
    <n v="155"/>
    <n v="44"/>
    <n v="52"/>
    <n v="108"/>
    <n v="22"/>
    <n v="30"/>
    <n v="54"/>
    <n v="16"/>
    <n v="1"/>
    <n v="0"/>
    <n v="0"/>
    <n v="0"/>
    <n v="1"/>
    <n v="0"/>
    <n v="1"/>
    <n v="0"/>
    <n v="0"/>
    <n v="0"/>
    <n v="0"/>
    <n v="0"/>
    <n v="0"/>
    <n v="0"/>
    <n v="0"/>
    <n v="1"/>
    <n v="0"/>
    <n v="0"/>
    <n v="0"/>
    <n v="0"/>
  </r>
  <r>
    <n v="206540828"/>
    <x v="1040"/>
    <d v="2024-01-01T00:00:00"/>
    <d v="2024-12-31T00:00:00"/>
    <n v="366"/>
    <s v="In Process"/>
    <x v="0"/>
    <x v="45"/>
    <x v="0"/>
    <x v="0"/>
    <s v="09 - Central"/>
    <x v="108"/>
    <s v="559-732-1020"/>
    <s v="1925 E. HOUSTON AVENUE"/>
    <s v="VISALIA , CA"/>
    <s v="93292-0000"/>
    <s v="ZZTO5604F"/>
    <s v="ANITA HUBBARD"/>
    <s v="Yes"/>
    <m/>
    <n v="176"/>
    <n v="176"/>
    <x v="0"/>
    <n v="64416"/>
    <n v="59043"/>
    <n v="215.05"/>
    <n v="335"/>
    <n v="338"/>
    <n v="6690"/>
    <n v="2766"/>
    <n v="3969"/>
    <n v="40189"/>
    <m/>
    <m/>
    <n v="474"/>
    <n v="4955"/>
    <x v="0"/>
    <n v="59043"/>
    <m/>
    <m/>
    <m/>
    <m/>
    <m/>
    <m/>
    <m/>
    <m/>
    <n v="26793859"/>
    <n v="4131455"/>
    <n v="9715620"/>
    <n v="11608"/>
    <n v="21221302"/>
    <n v="19752845"/>
    <n v="1468457"/>
    <n v="1"/>
    <m/>
    <m/>
    <n v="1468458"/>
    <n v="8362500"/>
    <n v="3457500"/>
    <n v="1208375"/>
    <n v="12112459"/>
    <m/>
    <m/>
    <n v="143675"/>
    <n v="1509350"/>
    <n v="26793859"/>
    <m/>
    <m/>
    <m/>
    <m/>
    <m/>
    <m/>
    <m/>
    <m/>
    <n v="3022853"/>
    <m/>
    <n v="1079984"/>
    <m/>
    <n v="9975"/>
    <m/>
    <n v="14393"/>
    <m/>
    <m/>
    <m/>
    <m/>
    <m/>
    <n v="1700"/>
    <m/>
    <n v="2550"/>
    <m/>
    <n v="0"/>
    <n v="0"/>
    <n v="1503275"/>
    <n v="0"/>
    <n v="1138800"/>
    <n v="465900"/>
    <n v="737961"/>
    <n v="258051"/>
    <m/>
    <n v="27468"/>
    <m/>
    <m/>
    <m/>
    <m/>
    <m/>
    <m/>
    <m/>
    <m/>
    <m/>
    <m/>
    <m/>
    <m/>
    <m/>
    <m/>
    <m/>
    <m/>
    <m/>
    <m/>
    <m/>
    <m/>
    <m/>
    <m/>
    <m/>
    <m/>
    <m/>
    <m/>
    <m/>
    <m/>
    <m/>
    <m/>
    <m/>
    <m/>
    <n v="5355771"/>
    <m/>
    <n v="2269553"/>
    <m/>
    <n v="-615994"/>
    <m/>
    <n v="2405882"/>
    <m/>
    <m/>
    <m/>
    <m/>
    <m/>
    <n v="300408"/>
    <m/>
    <m/>
    <m/>
    <m/>
    <m/>
    <m/>
    <m/>
    <m/>
    <m/>
    <m/>
    <m/>
    <m/>
    <m/>
    <m/>
    <m/>
    <m/>
    <m/>
    <n v="9469229"/>
    <n v="2369931"/>
    <n v="7913685"/>
    <n v="324878"/>
    <n v="8733387"/>
    <m/>
    <m/>
    <m/>
    <m/>
    <m/>
    <m/>
    <m/>
    <m/>
    <n v="11481"/>
    <m/>
    <n v="529652"/>
    <n v="117600"/>
    <n v="296513"/>
    <n v="173584"/>
    <n v="309513"/>
    <n v="47480"/>
    <m/>
    <n v="60991"/>
    <n v="674345"/>
    <n v="392783"/>
    <n v="288217"/>
    <n v="1384921"/>
    <n v="135718"/>
    <n v="214922"/>
    <n v="134222"/>
    <n v="4567153"/>
    <n v="62697"/>
    <n v="1100494"/>
    <n v="80092"/>
    <n v="89721"/>
    <m/>
    <n v="23988"/>
    <n v="323371"/>
    <n v="6160424"/>
    <m/>
    <n v="622966"/>
    <m/>
    <m/>
    <n v="160000"/>
    <n v="6943390"/>
    <n v="2154173"/>
    <m/>
    <m/>
    <n v="4789217"/>
    <n v="6943390"/>
    <n v="1939168"/>
    <m/>
    <m/>
    <m/>
    <n v="0"/>
    <m/>
    <n v="561845"/>
    <n v="170903"/>
    <n v="732748"/>
    <n v="-109782"/>
    <m/>
    <m/>
    <m/>
    <m/>
    <m/>
    <s v="0.00"/>
    <n v="0"/>
    <n v="2025"/>
    <n v="0"/>
    <n v="10535"/>
    <n v="62558"/>
    <n v="167937"/>
    <n v="0"/>
    <n v="0"/>
    <n v="0"/>
    <n v="13570"/>
    <n v="3885"/>
    <n v="13351"/>
    <n v="13157"/>
    <n v="31041"/>
    <n v="3648"/>
    <n v="8580"/>
    <n v="3070"/>
    <n v="12812"/>
    <n v="346169"/>
    <n v="0"/>
    <n v="0"/>
    <n v="0"/>
    <n v="0"/>
    <n v="0"/>
    <n v="0"/>
    <n v="0"/>
    <n v="206266"/>
    <n v="0"/>
    <n v="574082"/>
    <n v="2229020"/>
    <n v="3516013"/>
    <n v="0"/>
    <n v="0"/>
    <n v="0"/>
    <n v="672565"/>
    <n v="91231"/>
    <n v="247427"/>
    <n v="221084"/>
    <n v="602399"/>
    <n v="98106"/>
    <n v="149622"/>
    <n v="94675"/>
    <n v="766739"/>
    <n v="9469229"/>
    <n v="0"/>
    <n v="0"/>
    <n v="0"/>
    <n v="0"/>
    <n v="0"/>
    <n v="0"/>
    <n v="0"/>
    <m/>
    <x v="0"/>
    <x v="0"/>
    <m/>
    <m/>
    <n v="13570"/>
    <m/>
    <x v="0"/>
    <x v="0"/>
    <m/>
    <m/>
    <n v="672565"/>
    <n v="205"/>
    <n v="370"/>
    <n v="120"/>
    <n v="149"/>
    <n v="281"/>
    <n v="82"/>
    <n v="101"/>
    <n v="186"/>
    <n v="59"/>
    <n v="1"/>
    <n v="0"/>
    <n v="0"/>
    <n v="0"/>
    <n v="0"/>
    <n v="1"/>
    <n v="1"/>
    <n v="0"/>
    <n v="0"/>
    <n v="0"/>
    <n v="0"/>
    <n v="0"/>
    <n v="0"/>
    <n v="0"/>
    <n v="0"/>
    <n v="1"/>
    <n v="0"/>
    <n v="0"/>
    <n v="0"/>
    <n v="0"/>
  </r>
  <r>
    <n v="206541695"/>
    <x v="1041"/>
    <d v="2024-01-01T00:00:00"/>
    <d v="2024-12-31T00:00:00"/>
    <n v="366"/>
    <s v="In Process"/>
    <x v="0"/>
    <x v="45"/>
    <x v="0"/>
    <x v="0"/>
    <s v="09 - Central"/>
    <x v="108"/>
    <s v="559-732-2244"/>
    <s v="3710 WEST TULARE AVENUE"/>
    <s v="VISALIA"/>
    <s v="93277"/>
    <s v="1871674358"/>
    <s v="JOHNNY TORRES"/>
    <s v="Yes"/>
    <m/>
    <n v="99"/>
    <n v="99"/>
    <x v="2"/>
    <n v="36234"/>
    <n v="33334"/>
    <n v="217.23"/>
    <n v="234"/>
    <n v="233"/>
    <n v="4133"/>
    <n v="56"/>
    <n v="23644"/>
    <m/>
    <m/>
    <n v="3410"/>
    <n v="772"/>
    <n v="1319"/>
    <x v="0"/>
    <n v="33334"/>
    <m/>
    <m/>
    <m/>
    <m/>
    <m/>
    <m/>
    <m/>
    <m/>
    <n v="8641516"/>
    <n v="10222102"/>
    <n v="3692740"/>
    <n v="169346"/>
    <n v="15340224"/>
    <n v="13761322"/>
    <n v="1578902"/>
    <m/>
    <m/>
    <m/>
    <n v="1578902"/>
    <n v="972320"/>
    <m/>
    <n v="1704885"/>
    <n v="4896528"/>
    <m/>
    <n v="806652"/>
    <n v="138865"/>
    <n v="122266"/>
    <n v="8641516"/>
    <m/>
    <m/>
    <m/>
    <m/>
    <m/>
    <m/>
    <m/>
    <m/>
    <n v="8494890"/>
    <m/>
    <m/>
    <m/>
    <n v="5394"/>
    <m/>
    <n v="120645"/>
    <m/>
    <n v="6232"/>
    <m/>
    <n v="1414722"/>
    <m/>
    <n v="500"/>
    <m/>
    <n v="179719"/>
    <m/>
    <n v="52462"/>
    <n v="0"/>
    <n v="2728787"/>
    <n v="4023486"/>
    <n v="1708862"/>
    <n v="71500"/>
    <n v="1321384"/>
    <n v="100847"/>
    <m/>
    <n v="214774"/>
    <m/>
    <m/>
    <m/>
    <m/>
    <m/>
    <m/>
    <m/>
    <m/>
    <m/>
    <m/>
    <m/>
    <m/>
    <m/>
    <m/>
    <m/>
    <m/>
    <m/>
    <m/>
    <m/>
    <m/>
    <m/>
    <m/>
    <m/>
    <m/>
    <m/>
    <m/>
    <m/>
    <m/>
    <n v="226"/>
    <m/>
    <m/>
    <m/>
    <n v="3355346"/>
    <m/>
    <m/>
    <m/>
    <n v="2808"/>
    <m/>
    <n v="62855"/>
    <m/>
    <m/>
    <m/>
    <n v="267214"/>
    <m/>
    <n v="4291"/>
    <m/>
    <m/>
    <m/>
    <m/>
    <m/>
    <m/>
    <m/>
    <m/>
    <m/>
    <m/>
    <m/>
    <m/>
    <m/>
    <m/>
    <m/>
    <m/>
    <m/>
    <n v="6259411"/>
    <n v="1351346"/>
    <n v="6150565"/>
    <n v="186258"/>
    <n v="5295080"/>
    <m/>
    <m/>
    <m/>
    <m/>
    <m/>
    <m/>
    <m/>
    <m/>
    <m/>
    <m/>
    <n v="384965"/>
    <n v="88902"/>
    <n v="397277"/>
    <n v="28606"/>
    <n v="159666"/>
    <n v="85932"/>
    <m/>
    <n v="3485"/>
    <n v="476268"/>
    <n v="295873"/>
    <n v="151136"/>
    <n v="854170"/>
    <n v="229099"/>
    <n v="194257"/>
    <n v="95105"/>
    <n v="3480122"/>
    <n v="49017"/>
    <n v="889126"/>
    <n v="15546"/>
    <m/>
    <n v="48575"/>
    <m/>
    <n v="539115"/>
    <n v="2918120"/>
    <m/>
    <n v="330255"/>
    <m/>
    <n v="-23739"/>
    <n v="146485"/>
    <n v="3371121"/>
    <n v="2458602"/>
    <m/>
    <n v="-129872"/>
    <n v="1042391"/>
    <n v="3371121"/>
    <m/>
    <m/>
    <m/>
    <m/>
    <n v="0"/>
    <m/>
    <n v="60500"/>
    <n v="306795"/>
    <n v="367295"/>
    <n v="-37040"/>
    <m/>
    <m/>
    <m/>
    <n v="-129872"/>
    <m/>
    <s v="0.20"/>
    <n v="491720.4"/>
    <n v="1816"/>
    <n v="0"/>
    <n v="4330"/>
    <n v="30786"/>
    <n v="102193"/>
    <n v="0"/>
    <n v="0"/>
    <n v="1670"/>
    <m/>
    <n v="4390"/>
    <n v="13053"/>
    <n v="6101"/>
    <n v="20328"/>
    <n v="2078"/>
    <n v="8924"/>
    <n v="1705"/>
    <n v="4358"/>
    <n v="201732"/>
    <n v="0"/>
    <n v="0"/>
    <n v="0"/>
    <n v="0"/>
    <n v="0"/>
    <n v="0"/>
    <n v="0"/>
    <n v="175884"/>
    <n v="0"/>
    <n v="300165"/>
    <n v="1219249"/>
    <n v="1976768"/>
    <n v="0"/>
    <n v="0"/>
    <n v="95347"/>
    <m/>
    <n v="133738"/>
    <n v="230223"/>
    <n v="113727"/>
    <n v="415088"/>
    <n v="187944"/>
    <n v="162632"/>
    <n v="65816"/>
    <n v="435419"/>
    <n v="5512000"/>
    <n v="0"/>
    <n v="0"/>
    <n v="0"/>
    <n v="0"/>
    <n v="0"/>
    <n v="0"/>
    <n v="0"/>
    <m/>
    <x v="0"/>
    <x v="0"/>
    <m/>
    <m/>
    <m/>
    <m/>
    <x v="0"/>
    <x v="0"/>
    <m/>
    <m/>
    <m/>
    <n v="170"/>
    <n v="296"/>
    <n v="95"/>
    <n v="112"/>
    <n v="199"/>
    <n v="59"/>
    <n v="66"/>
    <n v="117"/>
    <n v="36"/>
    <n v="1"/>
    <n v="0"/>
    <n v="0"/>
    <n v="0"/>
    <n v="1"/>
    <n v="0"/>
    <n v="1"/>
    <n v="0"/>
    <n v="0"/>
    <n v="0"/>
    <n v="0"/>
    <n v="0"/>
    <n v="0"/>
    <n v="0"/>
    <n v="0"/>
    <n v="1"/>
    <n v="0"/>
    <n v="0"/>
    <n v="0"/>
    <n v="0"/>
  </r>
  <r>
    <n v="206541740"/>
    <x v="1042"/>
    <d v="2024-01-01T00:00:00"/>
    <d v="2024-12-31T00:00:00"/>
    <n v="366"/>
    <s v="In Process"/>
    <x v="0"/>
    <x v="45"/>
    <x v="0"/>
    <x v="0"/>
    <s v="09 - Central"/>
    <x v="110"/>
    <s v="559-784-6644"/>
    <s v="350 N. VILLA STREET"/>
    <s v="PORTVILLE, CA"/>
    <s v="93257-0000"/>
    <s v="1174730105"/>
    <s v="CORY MURPHY"/>
    <s v="Yes"/>
    <m/>
    <n v="99"/>
    <n v="99"/>
    <x v="2"/>
    <n v="36234"/>
    <n v="33325"/>
    <n v="215.78"/>
    <n v="185"/>
    <n v="188"/>
    <n v="3612"/>
    <n v="2249"/>
    <n v="1613"/>
    <n v="23043"/>
    <n v="19"/>
    <m/>
    <n v="200"/>
    <n v="2589"/>
    <x v="0"/>
    <n v="33325"/>
    <m/>
    <m/>
    <m/>
    <m/>
    <m/>
    <m/>
    <m/>
    <m/>
    <n v="14865784"/>
    <n v="2552713"/>
    <n v="6037989"/>
    <n v="5960"/>
    <n v="11386468"/>
    <n v="11768059"/>
    <n v="-381591"/>
    <n v="-8"/>
    <m/>
    <m/>
    <n v="-381599"/>
    <n v="4515000"/>
    <n v="2056285"/>
    <n v="427445"/>
    <n v="6106395"/>
    <n v="5035"/>
    <m/>
    <n v="56000"/>
    <n v="1699624"/>
    <n v="14865784"/>
    <m/>
    <m/>
    <m/>
    <m/>
    <m/>
    <m/>
    <m/>
    <m/>
    <n v="1751778"/>
    <m/>
    <n v="678057"/>
    <m/>
    <n v="225"/>
    <m/>
    <n v="22238"/>
    <m/>
    <m/>
    <m/>
    <m/>
    <m/>
    <n v="1733"/>
    <m/>
    <n v="98682"/>
    <m/>
    <n v="0"/>
    <n v="2630"/>
    <n v="1034600"/>
    <n v="280"/>
    <n v="1028475"/>
    <n v="117000"/>
    <n v="325036"/>
    <n v="27635"/>
    <m/>
    <n v="17057"/>
    <m/>
    <m/>
    <m/>
    <m/>
    <m/>
    <m/>
    <m/>
    <m/>
    <m/>
    <m/>
    <m/>
    <m/>
    <m/>
    <m/>
    <m/>
    <m/>
    <m/>
    <m/>
    <m/>
    <m/>
    <m/>
    <m/>
    <m/>
    <m/>
    <m/>
    <m/>
    <m/>
    <m/>
    <m/>
    <m/>
    <m/>
    <m/>
    <n v="3246477"/>
    <m/>
    <n v="1436952"/>
    <m/>
    <n v="-19672"/>
    <m/>
    <n v="833829"/>
    <m/>
    <n v="-121175"/>
    <m/>
    <m/>
    <m/>
    <n v="661578"/>
    <m/>
    <m/>
    <m/>
    <m/>
    <m/>
    <m/>
    <m/>
    <m/>
    <m/>
    <m/>
    <m/>
    <m/>
    <m/>
    <m/>
    <m/>
    <m/>
    <m/>
    <n v="5224244"/>
    <n v="1443104"/>
    <n v="5100711"/>
    <n v="209335"/>
    <n v="4328818"/>
    <m/>
    <m/>
    <m/>
    <m/>
    <m/>
    <m/>
    <m/>
    <m/>
    <m/>
    <n v="1052"/>
    <n v="351074"/>
    <n v="150982"/>
    <n v="293765"/>
    <n v="43763"/>
    <n v="117083"/>
    <n v="12909"/>
    <m/>
    <n v="11644"/>
    <n v="399426"/>
    <n v="372023"/>
    <n v="95313"/>
    <n v="1112272"/>
    <n v="55366"/>
    <n v="129873"/>
    <n v="117070"/>
    <n v="2965222"/>
    <n v="102256"/>
    <n v="704608"/>
    <n v="72847"/>
    <n v="54456"/>
    <m/>
    <n v="13493"/>
    <n v="262744"/>
    <n v="6534527"/>
    <m/>
    <n v="479455"/>
    <n v="64507"/>
    <n v="130130"/>
    <m/>
    <n v="7208619"/>
    <n v="1929962"/>
    <m/>
    <m/>
    <n v="5278657"/>
    <n v="7208619"/>
    <n v="5347676"/>
    <m/>
    <m/>
    <m/>
    <n v="11400"/>
    <m/>
    <n v="450744"/>
    <n v="432367"/>
    <n v="894511"/>
    <n v="-415056"/>
    <m/>
    <m/>
    <m/>
    <m/>
    <m/>
    <s v="0.00"/>
    <n v="0"/>
    <n v="1675"/>
    <n v="0"/>
    <n v="1322"/>
    <n v="31971"/>
    <n v="94864"/>
    <n v="0"/>
    <n v="0"/>
    <n v="0"/>
    <n v="10287"/>
    <n v="2254"/>
    <n v="12842"/>
    <n v="4381"/>
    <n v="25159"/>
    <n v="1939"/>
    <n v="5070"/>
    <n v="2035"/>
    <n v="15573"/>
    <n v="209372"/>
    <n v="0"/>
    <n v="0"/>
    <n v="1673"/>
    <n v="0"/>
    <n v="0"/>
    <n v="0"/>
    <n v="1673"/>
    <n v="91017"/>
    <n v="0"/>
    <n v="65592"/>
    <n v="1118250"/>
    <n v="1828410"/>
    <n v="0"/>
    <n v="0"/>
    <n v="0"/>
    <n v="476434"/>
    <n v="52695"/>
    <n v="228109"/>
    <n v="74288"/>
    <n v="485108"/>
    <n v="35046"/>
    <n v="95356"/>
    <n v="83926"/>
    <n v="590013"/>
    <n v="5224244"/>
    <n v="0"/>
    <n v="0"/>
    <n v="87588"/>
    <n v="0"/>
    <n v="0"/>
    <n v="0"/>
    <n v="87588"/>
    <m/>
    <x v="0"/>
    <x v="0"/>
    <m/>
    <m/>
    <n v="10287"/>
    <m/>
    <x v="0"/>
    <x v="0"/>
    <m/>
    <m/>
    <n v="476434"/>
    <n v="131"/>
    <n v="252"/>
    <n v="72"/>
    <n v="86"/>
    <n v="181"/>
    <n v="43"/>
    <n v="60"/>
    <n v="109"/>
    <n v="35"/>
    <n v="1"/>
    <n v="0"/>
    <n v="0"/>
    <n v="0"/>
    <n v="1"/>
    <n v="0"/>
    <n v="1"/>
    <n v="0"/>
    <n v="0"/>
    <n v="0"/>
    <n v="0"/>
    <n v="0"/>
    <n v="0"/>
    <n v="0"/>
    <n v="0"/>
    <n v="1"/>
    <n v="0"/>
    <n v="0"/>
    <n v="0"/>
    <n v="0"/>
  </r>
  <r>
    <n v="206542063"/>
    <x v="1043"/>
    <d v="2024-01-01T00:00:00"/>
    <d v="2024-12-31T00:00:00"/>
    <n v="366"/>
    <s v="In Process"/>
    <x v="0"/>
    <x v="45"/>
    <x v="0"/>
    <x v="0"/>
    <s v="09 - Central"/>
    <x v="108"/>
    <s v="559-627-1241"/>
    <s v="4444 WEST MEADOW LANE"/>
    <s v="VISALIA"/>
    <s v="93277-0000"/>
    <s v="LTC90011G"/>
    <s v="DANIEL RICHARDSON"/>
    <s v="Yes"/>
    <m/>
    <n v="98"/>
    <n v="98"/>
    <x v="2"/>
    <n v="35868"/>
    <n v="33596"/>
    <n v="215.61"/>
    <n v="229"/>
    <n v="219"/>
    <n v="5092"/>
    <n v="3137"/>
    <n v="1590"/>
    <n v="23507"/>
    <m/>
    <m/>
    <n v="116"/>
    <n v="154"/>
    <x v="0"/>
    <n v="33596"/>
    <m/>
    <m/>
    <m/>
    <m/>
    <m/>
    <m/>
    <m/>
    <m/>
    <n v="20308535"/>
    <n v="4370004"/>
    <n v="11242542"/>
    <n v="18456"/>
    <n v="13454453"/>
    <n v="12731774"/>
    <n v="722679"/>
    <n v="-1"/>
    <m/>
    <m/>
    <n v="722678"/>
    <n v="6365000"/>
    <n v="3921250"/>
    <n v="628050"/>
    <n v="9286730"/>
    <m/>
    <m/>
    <n v="45820"/>
    <n v="61685"/>
    <n v="20308535"/>
    <m/>
    <m/>
    <m/>
    <m/>
    <m/>
    <m/>
    <m/>
    <m/>
    <n v="2394232"/>
    <m/>
    <n v="1950425"/>
    <m/>
    <n v="176"/>
    <m/>
    <n v="22996"/>
    <m/>
    <m/>
    <m/>
    <m/>
    <m/>
    <n v="2175"/>
    <m/>
    <m/>
    <m/>
    <n v="12006"/>
    <n v="0"/>
    <n v="1462958"/>
    <n v="45375"/>
    <n v="1411425"/>
    <n v="726600"/>
    <n v="550448"/>
    <n v="75286"/>
    <m/>
    <n v="85906"/>
    <m/>
    <m/>
    <m/>
    <m/>
    <m/>
    <m/>
    <m/>
    <m/>
    <m/>
    <m/>
    <m/>
    <m/>
    <m/>
    <m/>
    <m/>
    <m/>
    <m/>
    <m/>
    <m/>
    <m/>
    <m/>
    <m/>
    <m/>
    <m/>
    <m/>
    <m/>
    <m/>
    <m/>
    <m/>
    <m/>
    <m/>
    <m/>
    <n v="4734675"/>
    <m/>
    <n v="3421976"/>
    <m/>
    <n v="-495666"/>
    <m/>
    <n v="3558499"/>
    <m/>
    <m/>
    <m/>
    <m/>
    <m/>
    <n v="23058"/>
    <m/>
    <m/>
    <m/>
    <m/>
    <m/>
    <m/>
    <m/>
    <m/>
    <m/>
    <m/>
    <m/>
    <m/>
    <m/>
    <m/>
    <m/>
    <m/>
    <m/>
    <n v="6001610"/>
    <n v="1623332"/>
    <n v="5106832"/>
    <n v="157065"/>
    <n v="4933188"/>
    <m/>
    <m/>
    <m/>
    <m/>
    <m/>
    <m/>
    <m/>
    <m/>
    <n v="20395"/>
    <m/>
    <n v="378792"/>
    <n v="151176"/>
    <n v="345787"/>
    <n v="199648"/>
    <n v="213957"/>
    <n v="37012"/>
    <m/>
    <n v="49027"/>
    <n v="425538"/>
    <n v="352448"/>
    <n v="59310"/>
    <n v="961845"/>
    <n v="118661"/>
    <n v="170370"/>
    <n v="154261"/>
    <n v="3262148"/>
    <n v="28560"/>
    <n v="639737"/>
    <n v="38059"/>
    <n v="17603"/>
    <m/>
    <n v="13357"/>
    <n v="160895"/>
    <n v="3100172"/>
    <m/>
    <n v="144594"/>
    <n v="59025"/>
    <m/>
    <n v="100000"/>
    <n v="3403791"/>
    <n v="1279572"/>
    <m/>
    <m/>
    <n v="2124219"/>
    <n v="3403791"/>
    <n v="737070"/>
    <m/>
    <m/>
    <m/>
    <n v="0"/>
    <m/>
    <n v="96578"/>
    <n v="127118"/>
    <n v="223696"/>
    <n v="-79102"/>
    <m/>
    <m/>
    <m/>
    <m/>
    <m/>
    <s v="0.00"/>
    <n v="0"/>
    <n v="2001"/>
    <n v="0"/>
    <n v="3785"/>
    <n v="39353"/>
    <n v="91771"/>
    <n v="0"/>
    <n v="0"/>
    <n v="0"/>
    <n v="16042"/>
    <n v="3712"/>
    <n v="13549"/>
    <n v="1717"/>
    <n v="22301"/>
    <n v="3866"/>
    <n v="5758"/>
    <n v="3610"/>
    <n v="15360"/>
    <n v="222825"/>
    <n v="0"/>
    <n v="0"/>
    <n v="37"/>
    <n v="409"/>
    <n v="0"/>
    <n v="0"/>
    <n v="446"/>
    <n v="148972"/>
    <n v="0"/>
    <n v="167878"/>
    <n v="1426328"/>
    <n v="1818841"/>
    <n v="0"/>
    <n v="0"/>
    <n v="0"/>
    <n v="705353"/>
    <n v="88971"/>
    <n v="235667"/>
    <n v="31655"/>
    <n v="425897"/>
    <n v="91063"/>
    <n v="113176"/>
    <n v="112132"/>
    <n v="635677"/>
    <n v="6001610"/>
    <n v="0"/>
    <n v="0"/>
    <n v="2942"/>
    <n v="14750"/>
    <n v="0"/>
    <n v="0"/>
    <n v="17692"/>
    <m/>
    <x v="0"/>
    <x v="0"/>
    <m/>
    <m/>
    <n v="16042"/>
    <m/>
    <x v="0"/>
    <x v="0"/>
    <m/>
    <m/>
    <n v="705353"/>
    <n v="143"/>
    <n v="274"/>
    <n v="74"/>
    <n v="98"/>
    <n v="206"/>
    <n v="48"/>
    <n v="62"/>
    <n v="137"/>
    <n v="29"/>
    <n v="1"/>
    <n v="0"/>
    <n v="0"/>
    <n v="0"/>
    <n v="1"/>
    <n v="0"/>
    <n v="1"/>
    <n v="0"/>
    <n v="0"/>
    <n v="0"/>
    <n v="0"/>
    <n v="0"/>
    <n v="0"/>
    <n v="0"/>
    <n v="0"/>
    <n v="1"/>
    <n v="0"/>
    <n v="0"/>
    <n v="0"/>
    <n v="0"/>
  </r>
  <r>
    <n v="206544041"/>
    <x v="1044"/>
    <d v="2024-01-01T00:00:00"/>
    <d v="2024-12-31T00:00:00"/>
    <n v="366"/>
    <s v="In Process"/>
    <x v="0"/>
    <x v="45"/>
    <x v="0"/>
    <x v="0"/>
    <s v="09 - Central"/>
    <x v="110"/>
    <s v="559-782-1509"/>
    <s v="1100 W MORTON AVENUE"/>
    <s v="PORTERVILLE"/>
    <s v="93257"/>
    <s v="1215001763"/>
    <s v="KATHERINE ALI"/>
    <s v="Yes"/>
    <m/>
    <n v="99"/>
    <n v="99"/>
    <x v="2"/>
    <n v="36234"/>
    <n v="33203"/>
    <n v="216.38"/>
    <n v="152"/>
    <n v="143"/>
    <n v="3760"/>
    <m/>
    <n v="144"/>
    <n v="24299"/>
    <m/>
    <n v="1489"/>
    <n v="513"/>
    <n v="2998"/>
    <x v="0"/>
    <n v="33203"/>
    <m/>
    <m/>
    <m/>
    <m/>
    <m/>
    <m/>
    <m/>
    <m/>
    <n v="11621385"/>
    <n v="10571622"/>
    <n v="5858060"/>
    <n v="132104"/>
    <n v="16467051"/>
    <n v="13379047"/>
    <n v="3088004"/>
    <m/>
    <m/>
    <m/>
    <n v="3088004"/>
    <n v="698375"/>
    <m/>
    <n v="4381158"/>
    <n v="5920547"/>
    <m/>
    <n v="527078"/>
    <n v="36512"/>
    <n v="57715"/>
    <n v="11621385"/>
    <m/>
    <m/>
    <m/>
    <m/>
    <m/>
    <m/>
    <m/>
    <m/>
    <n v="9336875"/>
    <m/>
    <m/>
    <m/>
    <n v="730"/>
    <m/>
    <n v="152782"/>
    <m/>
    <n v="22485"/>
    <m/>
    <n v="920531"/>
    <m/>
    <n v="-5446"/>
    <m/>
    <n v="143665"/>
    <m/>
    <n v="519135"/>
    <n v="0"/>
    <n v="1610615"/>
    <n v="5071526"/>
    <n v="1841199"/>
    <n v="44500"/>
    <n v="1267974"/>
    <n v="46769"/>
    <m/>
    <n v="169904"/>
    <m/>
    <m/>
    <m/>
    <m/>
    <m/>
    <m/>
    <m/>
    <m/>
    <m/>
    <m/>
    <m/>
    <m/>
    <m/>
    <m/>
    <m/>
    <m/>
    <m/>
    <m/>
    <m/>
    <m/>
    <m/>
    <m/>
    <m/>
    <m/>
    <m/>
    <m/>
    <m/>
    <m/>
    <n v="-1212"/>
    <m/>
    <m/>
    <m/>
    <n v="4139043"/>
    <m/>
    <m/>
    <m/>
    <n v="29568"/>
    <m/>
    <n v="1181827"/>
    <m/>
    <m/>
    <m/>
    <n v="227254"/>
    <m/>
    <n v="281580"/>
    <m/>
    <m/>
    <m/>
    <m/>
    <m/>
    <m/>
    <m/>
    <m/>
    <m/>
    <m/>
    <m/>
    <m/>
    <m/>
    <m/>
    <m/>
    <m/>
    <m/>
    <n v="6444414"/>
    <n v="4873876"/>
    <n v="2060757"/>
    <n v="218488"/>
    <n v="6258192"/>
    <m/>
    <m/>
    <m/>
    <m/>
    <m/>
    <m/>
    <m/>
    <m/>
    <m/>
    <m/>
    <n v="432350"/>
    <m/>
    <m/>
    <n v="3392036"/>
    <n v="94508"/>
    <n v="123121"/>
    <m/>
    <n v="4762"/>
    <n v="459259"/>
    <n v="296684"/>
    <n v="206300"/>
    <n v="950178"/>
    <n v="181657"/>
    <n v="214005"/>
    <n v="10145"/>
    <n v="755850"/>
    <m/>
    <m/>
    <m/>
    <m/>
    <m/>
    <m/>
    <m/>
    <n v="4025081"/>
    <m/>
    <n v="96557"/>
    <m/>
    <n v="-22086"/>
    <n v="212971"/>
    <n v="4312523"/>
    <n v="3546553"/>
    <m/>
    <n v="-134430"/>
    <n v="900400"/>
    <n v="4312523"/>
    <m/>
    <m/>
    <m/>
    <m/>
    <n v="0"/>
    <m/>
    <n v="29917"/>
    <n v="100723"/>
    <n v="130640"/>
    <n v="-34083"/>
    <m/>
    <m/>
    <m/>
    <n v="-134430"/>
    <m/>
    <s v="0.02"/>
    <n v="70931.06"/>
    <n v="1867"/>
    <n v="0"/>
    <n v="6933"/>
    <n v="4557"/>
    <n v="100371"/>
    <n v="0"/>
    <n v="0"/>
    <n v="1607"/>
    <m/>
    <n v="2769"/>
    <n v="10940"/>
    <n v="5900"/>
    <n v="23262"/>
    <n v="6485"/>
    <n v="5640"/>
    <m/>
    <n v="6684"/>
    <n v="177015"/>
    <n v="0"/>
    <n v="0"/>
    <n v="0"/>
    <n v="0"/>
    <n v="0"/>
    <n v="0"/>
    <n v="0"/>
    <n v="189244"/>
    <n v="0"/>
    <n v="596505"/>
    <n v="1221573"/>
    <n v="2010815"/>
    <n v="0"/>
    <n v="0"/>
    <n v="522029"/>
    <m/>
    <n v="71989"/>
    <n v="208283"/>
    <n v="126480"/>
    <n v="451967"/>
    <n v="133802"/>
    <n v="156227"/>
    <m/>
    <n v="677249"/>
    <n v="6366163"/>
    <n v="0"/>
    <n v="0"/>
    <n v="0"/>
    <n v="0"/>
    <n v="0"/>
    <n v="0"/>
    <n v="0"/>
    <m/>
    <x v="0"/>
    <x v="0"/>
    <m/>
    <m/>
    <m/>
    <m/>
    <x v="0"/>
    <x v="0"/>
    <m/>
    <m/>
    <m/>
    <n v="145"/>
    <n v="235"/>
    <n v="88"/>
    <n v="98"/>
    <n v="168"/>
    <n v="59"/>
    <n v="63"/>
    <n v="100"/>
    <n v="42"/>
    <n v="1"/>
    <n v="0"/>
    <n v="0"/>
    <n v="0"/>
    <n v="1"/>
    <n v="0"/>
    <n v="1"/>
    <n v="0"/>
    <n v="0"/>
    <n v="0"/>
    <n v="0"/>
    <n v="0"/>
    <n v="0"/>
    <n v="0"/>
    <n v="0"/>
    <n v="1"/>
    <n v="0"/>
    <n v="0"/>
    <n v="0"/>
    <n v="0"/>
  </r>
  <r>
    <n v="206544043"/>
    <x v="1045"/>
    <d v="2024-01-01T00:00:00"/>
    <d v="2024-12-31T00:00:00"/>
    <n v="366"/>
    <s v="In Process"/>
    <x v="0"/>
    <x v="45"/>
    <x v="0"/>
    <x v="0"/>
    <s v="09 - Central"/>
    <x v="110"/>
    <s v="559-562-0055"/>
    <s v="1011 W. TULARE ROAD"/>
    <s v="LINDSAY, CA"/>
    <s v="93247-0000"/>
    <s v="1770644262"/>
    <s v="RILEY BENNETT"/>
    <s v="Yes"/>
    <m/>
    <n v="99"/>
    <n v="99"/>
    <x v="2"/>
    <n v="36234"/>
    <n v="33999"/>
    <n v="220.14"/>
    <n v="172"/>
    <n v="159"/>
    <n v="5283"/>
    <n v="1202"/>
    <n v="1713"/>
    <n v="22106"/>
    <m/>
    <m/>
    <n v="1451"/>
    <n v="2244"/>
    <x v="0"/>
    <n v="33999"/>
    <m/>
    <m/>
    <m/>
    <m/>
    <m/>
    <m/>
    <m/>
    <m/>
    <n v="15154790"/>
    <n v="3506860"/>
    <n v="6870223"/>
    <n v="18850"/>
    <n v="11810277"/>
    <n v="11401566"/>
    <n v="408711"/>
    <m/>
    <m/>
    <m/>
    <n v="408711"/>
    <n v="6603750"/>
    <n v="1502500"/>
    <n v="440655"/>
    <n v="5670590"/>
    <m/>
    <m/>
    <n v="369845"/>
    <n v="567450"/>
    <n v="15154790"/>
    <m/>
    <m/>
    <m/>
    <m/>
    <m/>
    <m/>
    <m/>
    <m/>
    <n v="2838032"/>
    <m/>
    <n v="587854"/>
    <m/>
    <n v="5025"/>
    <m/>
    <n v="74727"/>
    <m/>
    <m/>
    <m/>
    <m/>
    <m/>
    <n v="1222"/>
    <m/>
    <m/>
    <m/>
    <n v="124"/>
    <n v="14307"/>
    <n v="1614400"/>
    <n v="645"/>
    <n v="1258425"/>
    <n v="202200"/>
    <n v="343961"/>
    <n v="36142"/>
    <m/>
    <n v="36656"/>
    <m/>
    <m/>
    <m/>
    <m/>
    <m/>
    <m/>
    <m/>
    <m/>
    <m/>
    <m/>
    <m/>
    <m/>
    <m/>
    <m/>
    <m/>
    <m/>
    <m/>
    <m/>
    <m/>
    <m/>
    <m/>
    <m/>
    <m/>
    <m/>
    <m/>
    <m/>
    <m/>
    <m/>
    <m/>
    <m/>
    <m/>
    <m/>
    <n v="5119214"/>
    <m/>
    <n v="1089749"/>
    <m/>
    <n v="104654"/>
    <m/>
    <n v="525315"/>
    <m/>
    <m/>
    <m/>
    <m/>
    <m/>
    <n v="31291"/>
    <m/>
    <m/>
    <m/>
    <m/>
    <m/>
    <m/>
    <m/>
    <m/>
    <m/>
    <m/>
    <m/>
    <m/>
    <m/>
    <m/>
    <m/>
    <m/>
    <m/>
    <n v="5390380"/>
    <n v="1354612"/>
    <n v="4656574"/>
    <n v="134374"/>
    <n v="3884131"/>
    <m/>
    <m/>
    <m/>
    <m/>
    <m/>
    <m/>
    <m/>
    <m/>
    <n v="6868"/>
    <n v="5723"/>
    <n v="362377"/>
    <n v="203091"/>
    <n v="454052"/>
    <n v="53750"/>
    <n v="128485"/>
    <n v="16232"/>
    <m/>
    <n v="24008"/>
    <n v="338866"/>
    <n v="368895"/>
    <n v="118432"/>
    <n v="920261"/>
    <n v="69312"/>
    <n v="143963"/>
    <n v="109681"/>
    <n v="3137763"/>
    <n v="71303"/>
    <n v="708059"/>
    <n v="69764"/>
    <n v="32483"/>
    <m/>
    <n v="13493"/>
    <n v="160574"/>
    <n v="11941384"/>
    <m/>
    <n v="411659"/>
    <n v="37018"/>
    <n v="132813"/>
    <m/>
    <n v="12522874"/>
    <n v="2495782"/>
    <m/>
    <m/>
    <n v="10027092"/>
    <n v="12522874"/>
    <n v="11126939"/>
    <m/>
    <m/>
    <m/>
    <n v="15246"/>
    <m/>
    <n v="505243"/>
    <n v="275037"/>
    <n v="795526"/>
    <n v="-383867"/>
    <m/>
    <m/>
    <m/>
    <m/>
    <m/>
    <s v="0.00"/>
    <n v="0"/>
    <n v="2030"/>
    <n v="0"/>
    <n v="3694"/>
    <n v="30677"/>
    <n v="85460"/>
    <n v="0"/>
    <n v="0"/>
    <n v="0"/>
    <n v="13737"/>
    <n v="2591"/>
    <n v="15204"/>
    <n v="5198"/>
    <n v="21625"/>
    <n v="1757"/>
    <n v="5496"/>
    <n v="1990"/>
    <n v="15012"/>
    <n v="204471"/>
    <n v="0"/>
    <n v="0"/>
    <n v="0"/>
    <n v="0"/>
    <n v="0"/>
    <n v="0"/>
    <n v="0"/>
    <n v="122317"/>
    <n v="0"/>
    <n v="148685"/>
    <n v="981188"/>
    <n v="1634000"/>
    <n v="0"/>
    <n v="0"/>
    <n v="0"/>
    <n v="670670"/>
    <n v="59479"/>
    <n v="260035"/>
    <n v="86219"/>
    <n v="421387"/>
    <n v="45522"/>
    <n v="99033"/>
    <n v="70965"/>
    <n v="790880"/>
    <n v="5390380"/>
    <n v="0"/>
    <n v="0"/>
    <n v="0"/>
    <n v="0"/>
    <n v="0"/>
    <n v="0"/>
    <n v="0"/>
    <m/>
    <x v="0"/>
    <x v="0"/>
    <m/>
    <m/>
    <n v="13737"/>
    <m/>
    <x v="0"/>
    <x v="0"/>
    <m/>
    <m/>
    <n v="670670"/>
    <n v="123"/>
    <n v="188"/>
    <n v="85"/>
    <n v="81"/>
    <n v="132"/>
    <n v="50"/>
    <n v="53"/>
    <n v="86"/>
    <n v="31"/>
    <n v="1"/>
    <n v="0"/>
    <n v="0"/>
    <n v="0"/>
    <n v="1"/>
    <n v="0"/>
    <n v="1"/>
    <n v="0"/>
    <n v="0"/>
    <n v="0"/>
    <n v="0"/>
    <n v="0"/>
    <n v="0"/>
    <n v="0"/>
    <n v="0"/>
    <n v="1"/>
    <n v="0"/>
    <n v="0"/>
    <n v="0"/>
    <n v="0"/>
  </r>
  <r>
    <n v="206544081"/>
    <x v="1046"/>
    <d v="2024-01-01T00:00:00"/>
    <d v="2024-12-31T00:00:00"/>
    <n v="366"/>
    <s v="In Process"/>
    <x v="0"/>
    <x v="45"/>
    <x v="0"/>
    <x v="0"/>
    <s v="09 - Central"/>
    <x v="108"/>
    <s v="559-687-1340"/>
    <s v="897 NORTH M STREET"/>
    <s v="TULARE"/>
    <s v="93274"/>
    <s v="167971071"/>
    <s v="MICHELLE LAWRENCE"/>
    <s v="Yes"/>
    <m/>
    <n v="99"/>
    <n v="99"/>
    <x v="2"/>
    <n v="36234"/>
    <n v="33740"/>
    <n v="219.88"/>
    <n v="186"/>
    <n v="188"/>
    <n v="2489"/>
    <n v="391"/>
    <n v="22835"/>
    <n v="33"/>
    <m/>
    <n v="1519"/>
    <n v="633"/>
    <n v="5840"/>
    <x v="0"/>
    <n v="33740"/>
    <m/>
    <m/>
    <m/>
    <m/>
    <m/>
    <m/>
    <m/>
    <m/>
    <n v="11621385"/>
    <n v="10571622"/>
    <n v="5858060"/>
    <n v="132104"/>
    <n v="16467051"/>
    <n v="14593943"/>
    <n v="1873108"/>
    <m/>
    <m/>
    <m/>
    <n v="1873108"/>
    <n v="698375"/>
    <m/>
    <n v="4381158"/>
    <n v="5920547"/>
    <m/>
    <n v="527078"/>
    <n v="36512"/>
    <n v="57715"/>
    <n v="11621385"/>
    <m/>
    <m/>
    <m/>
    <m/>
    <m/>
    <m/>
    <m/>
    <m/>
    <n v="9336875"/>
    <m/>
    <m/>
    <m/>
    <n v="730"/>
    <m/>
    <n v="152782"/>
    <m/>
    <n v="22485"/>
    <m/>
    <n v="920531"/>
    <m/>
    <n v="-5446"/>
    <m/>
    <n v="143665"/>
    <m/>
    <n v="519135"/>
    <n v="0"/>
    <n v="1610615"/>
    <n v="5071526"/>
    <n v="1841199"/>
    <n v="44500"/>
    <n v="1267974"/>
    <n v="46769"/>
    <m/>
    <n v="169904"/>
    <m/>
    <m/>
    <m/>
    <m/>
    <m/>
    <m/>
    <m/>
    <m/>
    <m/>
    <m/>
    <m/>
    <m/>
    <m/>
    <m/>
    <m/>
    <m/>
    <m/>
    <m/>
    <m/>
    <m/>
    <m/>
    <m/>
    <m/>
    <m/>
    <m/>
    <m/>
    <m/>
    <m/>
    <n v="-1212"/>
    <m/>
    <m/>
    <m/>
    <n v="4139043"/>
    <m/>
    <m/>
    <m/>
    <n v="29568"/>
    <m/>
    <n v="1181827"/>
    <m/>
    <m/>
    <m/>
    <n v="227254"/>
    <m/>
    <n v="281580"/>
    <m/>
    <m/>
    <m/>
    <m/>
    <m/>
    <m/>
    <m/>
    <m/>
    <m/>
    <m/>
    <m/>
    <m/>
    <m/>
    <m/>
    <m/>
    <m/>
    <m/>
    <n v="7061273"/>
    <n v="1653724"/>
    <n v="5878946"/>
    <n v="244017"/>
    <n v="6258192"/>
    <m/>
    <m/>
    <m/>
    <m/>
    <m/>
    <m/>
    <m/>
    <m/>
    <m/>
    <m/>
    <n v="294717"/>
    <n v="205824"/>
    <n v="368083"/>
    <n v="14922"/>
    <n v="139781"/>
    <n v="38445"/>
    <m/>
    <n v="4762"/>
    <n v="459259"/>
    <n v="296684"/>
    <n v="206300"/>
    <n v="950178"/>
    <n v="181657"/>
    <n v="214005"/>
    <n v="10145"/>
    <n v="3045497"/>
    <n v="53849"/>
    <n v="889126"/>
    <n v="87132"/>
    <m/>
    <n v="48575"/>
    <m/>
    <n v="826810"/>
    <n v="4025081"/>
    <m/>
    <n v="96557"/>
    <m/>
    <n v="-22086"/>
    <n v="212971"/>
    <n v="4312523"/>
    <n v="3546553"/>
    <m/>
    <n v="-134430"/>
    <n v="900400"/>
    <n v="4312523"/>
    <m/>
    <m/>
    <m/>
    <m/>
    <n v="0"/>
    <m/>
    <n v="29917"/>
    <n v="100723"/>
    <n v="130640"/>
    <n v="-34083"/>
    <m/>
    <m/>
    <m/>
    <n v="-134430"/>
    <m/>
    <s v="0.02"/>
    <n v="70931.06"/>
    <n v="2089"/>
    <n v="0"/>
    <n v="9694"/>
    <n v="36963"/>
    <n v="95269"/>
    <n v="0"/>
    <n v="0"/>
    <n v="32713"/>
    <m/>
    <n v="4264"/>
    <n v="11251"/>
    <n v="7647"/>
    <n v="22171"/>
    <n v="4078"/>
    <n v="7919"/>
    <m/>
    <n v="6321"/>
    <n v="240379"/>
    <n v="0"/>
    <n v="0"/>
    <n v="0"/>
    <n v="0"/>
    <n v="0"/>
    <n v="0"/>
    <n v="0"/>
    <n v="189244"/>
    <n v="0"/>
    <n v="596505"/>
    <n v="1221573"/>
    <n v="2010815"/>
    <n v="0"/>
    <n v="0"/>
    <n v="522029"/>
    <m/>
    <n v="71989"/>
    <n v="208283"/>
    <n v="126480"/>
    <n v="451967"/>
    <n v="133802"/>
    <n v="156227"/>
    <m/>
    <n v="677249"/>
    <n v="6366163"/>
    <n v="0"/>
    <n v="0"/>
    <n v="0"/>
    <n v="0"/>
    <n v="0"/>
    <n v="0"/>
    <n v="0"/>
    <m/>
    <x v="0"/>
    <x v="0"/>
    <m/>
    <m/>
    <m/>
    <m/>
    <x v="0"/>
    <x v="0"/>
    <m/>
    <m/>
    <m/>
    <n v="249"/>
    <n v="384"/>
    <n v="147"/>
    <n v="198"/>
    <n v="296"/>
    <n v="107"/>
    <n v="100"/>
    <n v="148"/>
    <n v="55"/>
    <n v="1"/>
    <n v="0"/>
    <n v="0"/>
    <n v="0"/>
    <n v="1"/>
    <n v="0"/>
    <n v="1"/>
    <n v="0"/>
    <n v="0"/>
    <n v="0"/>
    <n v="0"/>
    <n v="0"/>
    <n v="0"/>
    <n v="0"/>
    <n v="0"/>
    <n v="1"/>
    <n v="0"/>
    <n v="0"/>
    <n v="0"/>
    <n v="0"/>
  </r>
  <r>
    <n v="206554007"/>
    <x v="1047"/>
    <d v="2024-01-01T00:00:00"/>
    <d v="2024-12-31T00:00:00"/>
    <n v="366"/>
    <s v="In Process"/>
    <x v="0"/>
    <x v="46"/>
    <x v="0"/>
    <x v="0"/>
    <s v="06 - North San Joaquin"/>
    <x v="111"/>
    <s v="209-533-2500"/>
    <s v="19929 GREENLEY ROAD"/>
    <s v="SONORA"/>
    <s v="95370"/>
    <s v="1851004170"/>
    <s v="GENESIS LEININGER"/>
    <s v="Yes"/>
    <m/>
    <n v="210"/>
    <n v="210"/>
    <x v="0"/>
    <n v="76860"/>
    <n v="64617"/>
    <n v="188.77"/>
    <n v="717"/>
    <n v="704"/>
    <n v="11535"/>
    <n v="1271"/>
    <n v="45247"/>
    <n v="929"/>
    <m/>
    <n v="77"/>
    <n v="1272"/>
    <n v="4286"/>
    <x v="0"/>
    <n v="64617"/>
    <m/>
    <m/>
    <m/>
    <m/>
    <m/>
    <m/>
    <m/>
    <m/>
    <n v="26454238"/>
    <n v="1147027"/>
    <n v="1122000"/>
    <m/>
    <n v="26479265"/>
    <n v="27572616"/>
    <n v="-1093351"/>
    <n v="147468"/>
    <m/>
    <m/>
    <n v="-945883"/>
    <n v="4722436"/>
    <n v="520348"/>
    <n v="18524148"/>
    <n v="380333"/>
    <m/>
    <n v="31524"/>
    <n v="520758"/>
    <n v="1754691"/>
    <n v="26454238"/>
    <m/>
    <m/>
    <m/>
    <m/>
    <m/>
    <m/>
    <m/>
    <m/>
    <n v="960120"/>
    <m/>
    <m/>
    <m/>
    <n v="6532"/>
    <m/>
    <m/>
    <m/>
    <m/>
    <m/>
    <n v="180375"/>
    <m/>
    <m/>
    <m/>
    <m/>
    <m/>
    <n v="0"/>
    <n v="0"/>
    <n v="485822"/>
    <n v="0"/>
    <n v="570343"/>
    <n v="74294"/>
    <n v="0"/>
    <n v="16568"/>
    <m/>
    <n v="0"/>
    <m/>
    <m/>
    <m/>
    <m/>
    <m/>
    <m/>
    <m/>
    <m/>
    <m/>
    <m/>
    <m/>
    <m/>
    <m/>
    <m/>
    <m/>
    <m/>
    <m/>
    <m/>
    <m/>
    <m/>
    <m/>
    <m/>
    <m/>
    <m/>
    <m/>
    <m/>
    <m/>
    <m/>
    <m/>
    <m/>
    <m/>
    <m/>
    <n v="954781"/>
    <m/>
    <m/>
    <m/>
    <n v="6531"/>
    <m/>
    <m/>
    <m/>
    <m/>
    <m/>
    <n v="161110"/>
    <m/>
    <n v="-422"/>
    <m/>
    <m/>
    <m/>
    <m/>
    <m/>
    <m/>
    <m/>
    <m/>
    <m/>
    <m/>
    <m/>
    <m/>
    <m/>
    <m/>
    <m/>
    <m/>
    <m/>
    <n v="7137404"/>
    <n v="1539661"/>
    <n v="18895551"/>
    <n v="170548"/>
    <n v="11597849"/>
    <m/>
    <m/>
    <m/>
    <m/>
    <m/>
    <m/>
    <m/>
    <m/>
    <m/>
    <m/>
    <n v="568599"/>
    <m/>
    <n v="537953"/>
    <n v="203195"/>
    <n v="549527"/>
    <n v="4638"/>
    <m/>
    <n v="72802"/>
    <n v="953762"/>
    <n v="321869"/>
    <n v="298002"/>
    <n v="1450468"/>
    <n v="246768"/>
    <n v="288827"/>
    <n v="311279"/>
    <n v="5692540"/>
    <n v="41141"/>
    <n v="3646237"/>
    <m/>
    <n v="232932"/>
    <m/>
    <n v="286006"/>
    <n v="268222"/>
    <n v="11420777"/>
    <m/>
    <n v="113838"/>
    <n v="315695"/>
    <n v="31378191"/>
    <n v="19368"/>
    <n v="43247869"/>
    <n v="47467723"/>
    <m/>
    <m/>
    <n v="-4219854"/>
    <n v="43247869"/>
    <n v="6595823"/>
    <m/>
    <n v="4490022"/>
    <m/>
    <n v="0"/>
    <m/>
    <n v="31224"/>
    <n v="117209"/>
    <n v="148433"/>
    <n v="-34595"/>
    <m/>
    <m/>
    <m/>
    <m/>
    <m/>
    <s v="0.00"/>
    <n v="0"/>
    <n v="1710"/>
    <n v="0"/>
    <n v="15974"/>
    <n v="41165"/>
    <n v="74372"/>
    <n v="0"/>
    <n v="0"/>
    <n v="9820"/>
    <m/>
    <n v="3396"/>
    <m/>
    <m/>
    <m/>
    <n v="6635"/>
    <n v="6503"/>
    <n v="5068"/>
    <n v="26894"/>
    <n v="191537"/>
    <n v="0"/>
    <n v="2502"/>
    <n v="25373"/>
    <n v="101281"/>
    <n v="0"/>
    <n v="0"/>
    <n v="129156"/>
    <n v="144268"/>
    <n v="0"/>
    <n v="853472"/>
    <n v="1989424"/>
    <n v="2247592"/>
    <n v="0"/>
    <n v="0"/>
    <n v="420697"/>
    <m/>
    <n v="89437"/>
    <m/>
    <m/>
    <m/>
    <n v="196101"/>
    <n v="219542"/>
    <n v="254278"/>
    <n v="722593"/>
    <n v="7137404"/>
    <n v="0"/>
    <n v="133659"/>
    <n v="1226213"/>
    <n v="3060787"/>
    <n v="0"/>
    <n v="0"/>
    <n v="4420659"/>
    <m/>
    <x v="0"/>
    <x v="0"/>
    <m/>
    <m/>
    <m/>
    <m/>
    <x v="0"/>
    <x v="0"/>
    <m/>
    <m/>
    <m/>
    <n v="131"/>
    <n v="212"/>
    <n v="69"/>
    <n v="91"/>
    <n v="160"/>
    <n v="37"/>
    <n v="49"/>
    <n v="83"/>
    <n v="17"/>
    <n v="1"/>
    <n v="0"/>
    <n v="0"/>
    <n v="0"/>
    <n v="0"/>
    <n v="1"/>
    <n v="1"/>
    <n v="0"/>
    <n v="0"/>
    <n v="0"/>
    <n v="0"/>
    <n v="0"/>
    <n v="0"/>
    <n v="0"/>
    <n v="0"/>
    <n v="1"/>
    <n v="0"/>
    <n v="0"/>
    <n v="0"/>
    <n v="0"/>
  </r>
  <r>
    <n v="206560465"/>
    <x v="1048"/>
    <d v="2024-01-01T00:00:00"/>
    <d v="2024-12-31T00:00:00"/>
    <n v="366"/>
    <s v="In Process"/>
    <x v="0"/>
    <x v="47"/>
    <x v="0"/>
    <x v="0"/>
    <s v="10 - Santa Barbara/Ventura"/>
    <x v="112"/>
    <s v="805-646-8124"/>
    <s v="601 NORTH MONTGOMERY ST"/>
    <s v="OJAI"/>
    <s v="93023-2751"/>
    <s v="1851787550"/>
    <s v="KEVIN RILEY"/>
    <s v="Yes"/>
    <m/>
    <n v="74"/>
    <n v="74"/>
    <x v="2"/>
    <n v="27084"/>
    <n v="24996"/>
    <n v="216.53"/>
    <n v="212"/>
    <n v="209"/>
    <n v="5734"/>
    <n v="2242"/>
    <n v="1791"/>
    <n v="14766"/>
    <m/>
    <m/>
    <n v="5"/>
    <n v="458"/>
    <x v="0"/>
    <n v="24996"/>
    <m/>
    <m/>
    <m/>
    <m/>
    <m/>
    <m/>
    <m/>
    <m/>
    <n v="15842578"/>
    <n v="3286690"/>
    <n v="6725833"/>
    <n v="4979"/>
    <n v="12408414"/>
    <n v="11974827"/>
    <n v="433587"/>
    <n v="-1"/>
    <m/>
    <m/>
    <n v="433586"/>
    <n v="7168750"/>
    <n v="2802500"/>
    <n v="632468"/>
    <n v="5068560"/>
    <m/>
    <m/>
    <n v="1850"/>
    <n v="168450"/>
    <n v="15842578"/>
    <m/>
    <m/>
    <m/>
    <m/>
    <m/>
    <m/>
    <m/>
    <m/>
    <n v="2421709"/>
    <m/>
    <n v="733784"/>
    <m/>
    <n v="49562"/>
    <m/>
    <n v="70310"/>
    <m/>
    <m/>
    <m/>
    <m/>
    <m/>
    <n v="11325"/>
    <m/>
    <m/>
    <m/>
    <n v="0"/>
    <n v="0"/>
    <n v="1239840"/>
    <n v="0"/>
    <n v="1213200"/>
    <n v="189050"/>
    <n v="480474"/>
    <n v="126253"/>
    <m/>
    <n v="37873"/>
    <m/>
    <m/>
    <m/>
    <m/>
    <m/>
    <m/>
    <m/>
    <m/>
    <m/>
    <m/>
    <m/>
    <m/>
    <m/>
    <m/>
    <m/>
    <m/>
    <m/>
    <m/>
    <m/>
    <m/>
    <m/>
    <m/>
    <m/>
    <m/>
    <m/>
    <m/>
    <m/>
    <m/>
    <n v="-279"/>
    <m/>
    <m/>
    <m/>
    <n v="3696577"/>
    <m/>
    <n v="2375896"/>
    <m/>
    <n v="244214"/>
    <m/>
    <n v="391660"/>
    <m/>
    <m/>
    <m/>
    <m/>
    <m/>
    <n v="17765"/>
    <m/>
    <m/>
    <m/>
    <m/>
    <m/>
    <m/>
    <m/>
    <m/>
    <m/>
    <m/>
    <m/>
    <m/>
    <m/>
    <m/>
    <m/>
    <m/>
    <m/>
    <n v="5305882"/>
    <n v="1344324"/>
    <n v="5324621"/>
    <n v="183563"/>
    <n v="4521986"/>
    <m/>
    <m/>
    <m/>
    <m/>
    <m/>
    <m/>
    <m/>
    <m/>
    <n v="868"/>
    <m/>
    <n v="314776"/>
    <n v="26837"/>
    <n v="395428"/>
    <n v="71298"/>
    <n v="155268"/>
    <n v="56621"/>
    <m/>
    <n v="199067"/>
    <n v="604817"/>
    <n v="320071"/>
    <n v="44996"/>
    <n v="828832"/>
    <n v="90027"/>
    <n v="210523"/>
    <n v="115899"/>
    <n v="2916556"/>
    <n v="71697"/>
    <n v="752120"/>
    <n v="61719"/>
    <n v="14429"/>
    <m/>
    <n v="10086"/>
    <n v="190906"/>
    <n v="6213573"/>
    <m/>
    <n v="630377"/>
    <m/>
    <n v="4500"/>
    <m/>
    <n v="6848450"/>
    <n v="1774403"/>
    <m/>
    <m/>
    <n v="5074047"/>
    <n v="6848450"/>
    <n v="4703295"/>
    <m/>
    <m/>
    <m/>
    <n v="34330"/>
    <m/>
    <n v="539429"/>
    <n v="295073"/>
    <n v="868832"/>
    <n v="-238455"/>
    <m/>
    <m/>
    <m/>
    <m/>
    <m/>
    <s v="0.00"/>
    <n v="0"/>
    <n v="1859"/>
    <n v="0"/>
    <n v="7760"/>
    <n v="22901"/>
    <n v="43676"/>
    <n v="0"/>
    <n v="0"/>
    <n v="0"/>
    <n v="11377"/>
    <n v="7647"/>
    <n v="11217"/>
    <n v="1369"/>
    <n v="17585"/>
    <n v="2029"/>
    <n v="5126"/>
    <n v="1928"/>
    <n v="19423"/>
    <n v="153897"/>
    <n v="0"/>
    <n v="556"/>
    <n v="6196"/>
    <n v="11890"/>
    <n v="0"/>
    <n v="0"/>
    <n v="18642"/>
    <n v="190510"/>
    <n v="0"/>
    <n v="438493"/>
    <n v="934511"/>
    <n v="1054458"/>
    <n v="0"/>
    <n v="0"/>
    <n v="0"/>
    <n v="653168"/>
    <n v="199777"/>
    <n v="231494"/>
    <n v="25142"/>
    <n v="398277"/>
    <n v="74270"/>
    <n v="138220"/>
    <n v="93649"/>
    <n v="873913"/>
    <n v="5305882"/>
    <n v="0"/>
    <n v="43191"/>
    <n v="337711"/>
    <n v="536763"/>
    <n v="0"/>
    <n v="0"/>
    <n v="917665"/>
    <m/>
    <x v="0"/>
    <x v="0"/>
    <m/>
    <m/>
    <n v="11377"/>
    <m/>
    <x v="0"/>
    <x v="0"/>
    <m/>
    <m/>
    <n v="653168"/>
    <n v="100"/>
    <n v="208"/>
    <n v="53"/>
    <n v="61"/>
    <n v="137"/>
    <n v="31"/>
    <n v="30"/>
    <n v="66"/>
    <n v="16"/>
    <n v="1"/>
    <n v="0"/>
    <n v="0"/>
    <n v="0"/>
    <n v="1"/>
    <n v="0"/>
    <n v="1"/>
    <n v="0"/>
    <n v="0"/>
    <n v="0"/>
    <n v="0"/>
    <n v="0"/>
    <n v="0"/>
    <n v="0"/>
    <n v="0"/>
    <n v="1"/>
    <n v="0"/>
    <n v="0"/>
    <n v="0"/>
    <n v="0"/>
  </r>
  <r>
    <n v="206560471"/>
    <x v="1049"/>
    <d v="2024-01-01T00:00:00"/>
    <d v="2024-12-31T00:00:00"/>
    <n v="366"/>
    <s v="In Process"/>
    <x v="0"/>
    <x v="47"/>
    <x v="0"/>
    <x v="0"/>
    <s v="10 - Santa Barbara/Ventura"/>
    <x v="112"/>
    <s v="805-642-4196"/>
    <s v="4020 LOMA VISTA ROAD"/>
    <s v="VENTURA"/>
    <s v="93003"/>
    <s v="1619339306"/>
    <s v="RENEE JONES"/>
    <s v="Yes"/>
    <m/>
    <n v="71"/>
    <n v="71"/>
    <x v="2"/>
    <n v="25986"/>
    <n v="24256"/>
    <n v="213.52"/>
    <n v="316"/>
    <n v="311"/>
    <n v="4069"/>
    <n v="2300"/>
    <n v="1442"/>
    <n v="15279"/>
    <m/>
    <m/>
    <n v="1057"/>
    <n v="109"/>
    <x v="0"/>
    <n v="24256"/>
    <m/>
    <m/>
    <m/>
    <m/>
    <m/>
    <m/>
    <m/>
    <m/>
    <n v="8300188"/>
    <n v="2815523"/>
    <n v="-806373"/>
    <n v="96563"/>
    <n v="12018647"/>
    <n v="11963443"/>
    <n v="55204"/>
    <n v="-3277"/>
    <n v="800"/>
    <m/>
    <n v="51127"/>
    <n v="1449393"/>
    <n v="885500"/>
    <n v="479592"/>
    <n v="5081613"/>
    <m/>
    <m/>
    <n v="364665"/>
    <n v="39425"/>
    <n v="8300188"/>
    <m/>
    <m/>
    <m/>
    <m/>
    <m/>
    <m/>
    <m/>
    <m/>
    <n v="1689917"/>
    <m/>
    <n v="1119754"/>
    <m/>
    <n v="337"/>
    <m/>
    <n v="3579"/>
    <m/>
    <m/>
    <m/>
    <m/>
    <m/>
    <n v="1936"/>
    <m/>
    <m/>
    <m/>
    <n v="180663"/>
    <n v="0"/>
    <n v="1235734"/>
    <n v="0"/>
    <n v="822020"/>
    <n v="57900"/>
    <n v="438208"/>
    <n v="32912"/>
    <m/>
    <n v="48086"/>
    <m/>
    <m/>
    <m/>
    <m/>
    <m/>
    <m/>
    <m/>
    <m/>
    <m/>
    <m/>
    <m/>
    <m/>
    <m/>
    <m/>
    <m/>
    <m/>
    <m/>
    <m/>
    <m/>
    <m/>
    <m/>
    <m/>
    <m/>
    <m/>
    <m/>
    <m/>
    <m/>
    <m/>
    <m/>
    <m/>
    <m/>
    <m/>
    <n v="-476738"/>
    <m/>
    <n v="-126192"/>
    <m/>
    <n v="-242941"/>
    <m/>
    <n v="39043"/>
    <m/>
    <m/>
    <m/>
    <m/>
    <m/>
    <n v="455"/>
    <m/>
    <m/>
    <m/>
    <m/>
    <m/>
    <m/>
    <m/>
    <m/>
    <m/>
    <m/>
    <m/>
    <m/>
    <m/>
    <m/>
    <m/>
    <m/>
    <m/>
    <n v="5795192"/>
    <n v="1536604"/>
    <n v="4631647"/>
    <n v="232244"/>
    <n v="4871106"/>
    <m/>
    <m/>
    <m/>
    <m/>
    <m/>
    <m/>
    <m/>
    <m/>
    <n v="12069"/>
    <m/>
    <n v="397826"/>
    <m/>
    <n v="279003"/>
    <n v="12822"/>
    <n v="266419"/>
    <n v="34079"/>
    <m/>
    <n v="22718"/>
    <n v="570608"/>
    <n v="249285"/>
    <n v="189090"/>
    <n v="853788"/>
    <n v="137338"/>
    <n v="239722"/>
    <n v="192701"/>
    <n v="2753687"/>
    <n v="64250"/>
    <n v="576316"/>
    <n v="70881"/>
    <n v="39467"/>
    <m/>
    <n v="18464"/>
    <n v="111804"/>
    <n v="2641710"/>
    <m/>
    <n v="12661"/>
    <n v="10000"/>
    <n v="9285"/>
    <n v="331958"/>
    <n v="3005614"/>
    <n v="570491"/>
    <m/>
    <m/>
    <n v="2435123"/>
    <n v="3005614"/>
    <m/>
    <m/>
    <m/>
    <m/>
    <n v="0"/>
    <m/>
    <m/>
    <n v="12661"/>
    <n v="12661"/>
    <n v="0"/>
    <m/>
    <m/>
    <m/>
    <m/>
    <m/>
    <s v="1.65"/>
    <n v="941310.14999999991"/>
    <n v="1757"/>
    <n v="0"/>
    <n v="11279"/>
    <n v="29363"/>
    <n v="69215"/>
    <n v="0"/>
    <n v="0"/>
    <n v="7912"/>
    <m/>
    <n v="9856"/>
    <n v="8928"/>
    <n v="7461"/>
    <n v="19854"/>
    <n v="3824"/>
    <n v="7692"/>
    <n v="2889"/>
    <n v="17376"/>
    <n v="197406"/>
    <n v="0"/>
    <n v="0"/>
    <n v="0"/>
    <n v="0"/>
    <n v="0"/>
    <n v="0"/>
    <n v="0"/>
    <n v="150369"/>
    <n v="0"/>
    <n v="548461"/>
    <n v="1151097"/>
    <n v="1540866"/>
    <n v="0"/>
    <n v="0"/>
    <n v="358596"/>
    <m/>
    <n v="242468"/>
    <n v="165564"/>
    <n v="138049"/>
    <n v="420392"/>
    <n v="104146"/>
    <n v="174861"/>
    <n v="150853"/>
    <n v="649470"/>
    <n v="5795192"/>
    <n v="0"/>
    <n v="0"/>
    <n v="0"/>
    <n v="0"/>
    <n v="0"/>
    <n v="0"/>
    <n v="0"/>
    <m/>
    <x v="0"/>
    <x v="0"/>
    <m/>
    <m/>
    <m/>
    <m/>
    <x v="0"/>
    <x v="0"/>
    <m/>
    <m/>
    <m/>
    <n v="138"/>
    <n v="158"/>
    <n v="111"/>
    <n v="93"/>
    <n v="108"/>
    <n v="73"/>
    <n v="56"/>
    <n v="67"/>
    <n v="46"/>
    <n v="1"/>
    <n v="0"/>
    <n v="0"/>
    <n v="0"/>
    <n v="1"/>
    <n v="0"/>
    <n v="1"/>
    <n v="0"/>
    <n v="0"/>
    <n v="0"/>
    <n v="0"/>
    <n v="0"/>
    <n v="0"/>
    <n v="0"/>
    <n v="0"/>
    <n v="1"/>
    <n v="0"/>
    <n v="0"/>
    <n v="0"/>
    <n v="0"/>
  </r>
  <r>
    <n v="206560482"/>
    <x v="1050"/>
    <d v="2024-01-01T00:00:00"/>
    <d v="2024-12-31T00:00:00"/>
    <n v="366"/>
    <s v="In Process"/>
    <x v="0"/>
    <x v="47"/>
    <x v="0"/>
    <x v="0"/>
    <s v="10 - Santa Barbara/Ventura"/>
    <x v="113"/>
    <s v="805-983-0305"/>
    <s v="1300 N. C STREET"/>
    <s v="OXNARD"/>
    <s v="93030-0000"/>
    <s v="1619976131"/>
    <s v="NAJIB BASSAM YAMAK"/>
    <s v="Yes"/>
    <s v="FLAGSTONE HEALTHCARE CENTRAL LLC"/>
    <n v="99"/>
    <n v="99"/>
    <x v="2"/>
    <n v="36234"/>
    <n v="33575"/>
    <n v="204.3"/>
    <n v="510"/>
    <n v="512"/>
    <n v="11246"/>
    <n v="5132"/>
    <n v="862"/>
    <n v="15129"/>
    <m/>
    <n v="226"/>
    <n v="610"/>
    <n v="370"/>
    <x v="0"/>
    <n v="33575"/>
    <m/>
    <m/>
    <m/>
    <m/>
    <m/>
    <m/>
    <m/>
    <m/>
    <n v="12093429"/>
    <n v="7038427"/>
    <n v="-728527"/>
    <n v="901"/>
    <n v="19861284"/>
    <n v="16958584"/>
    <n v="2902700"/>
    <n v="733"/>
    <n v="609721"/>
    <m/>
    <n v="2293712"/>
    <n v="4079880"/>
    <n v="1851130"/>
    <n v="213721"/>
    <n v="5504108"/>
    <m/>
    <n v="85260"/>
    <n v="226130"/>
    <n v="133200"/>
    <n v="12093429"/>
    <m/>
    <m/>
    <m/>
    <m/>
    <m/>
    <m/>
    <m/>
    <m/>
    <n v="3545606"/>
    <n v="658395"/>
    <n v="1364595"/>
    <m/>
    <n v="2385"/>
    <m/>
    <n v="1351732"/>
    <m/>
    <m/>
    <m/>
    <n v="114763"/>
    <m/>
    <n v="951"/>
    <m/>
    <m/>
    <m/>
    <n v="94175"/>
    <n v="0"/>
    <n v="2721375"/>
    <n v="0"/>
    <n v="2438685"/>
    <n v="738000"/>
    <n v="785537"/>
    <n v="135318"/>
    <m/>
    <n v="125337"/>
    <m/>
    <m/>
    <m/>
    <m/>
    <m/>
    <m/>
    <m/>
    <m/>
    <m/>
    <m/>
    <m/>
    <m/>
    <m/>
    <m/>
    <m/>
    <m/>
    <m/>
    <m/>
    <n v="4550"/>
    <m/>
    <m/>
    <m/>
    <m/>
    <m/>
    <m/>
    <m/>
    <m/>
    <m/>
    <n v="34085"/>
    <m/>
    <m/>
    <m/>
    <n v="-2070088"/>
    <n v="357696"/>
    <n v="-408623"/>
    <m/>
    <n v="45190"/>
    <m/>
    <n v="1258975"/>
    <m/>
    <m/>
    <m/>
    <n v="31473"/>
    <m/>
    <n v="18215"/>
    <m/>
    <m/>
    <m/>
    <m/>
    <m/>
    <m/>
    <m/>
    <m/>
    <m/>
    <m/>
    <m/>
    <m/>
    <m/>
    <m/>
    <m/>
    <m/>
    <m/>
    <n v="8400998"/>
    <n v="2221662"/>
    <n v="6335924"/>
    <n v="298602"/>
    <n v="6018558"/>
    <m/>
    <m/>
    <m/>
    <m/>
    <m/>
    <m/>
    <m/>
    <m/>
    <n v="28866"/>
    <n v="8029"/>
    <n v="1205917"/>
    <m/>
    <n v="1008485"/>
    <n v="164017"/>
    <n v="358018"/>
    <n v="101798"/>
    <m/>
    <n v="55500"/>
    <n v="497607"/>
    <n v="267640"/>
    <n v="171028"/>
    <n v="856488"/>
    <n v="465802"/>
    <n v="187397"/>
    <n v="9145"/>
    <n v="3349335"/>
    <n v="303906"/>
    <n v="1532063"/>
    <n v="86738"/>
    <n v="15746"/>
    <m/>
    <m/>
    <n v="266501"/>
    <n v="2387465"/>
    <m/>
    <n v="1540036"/>
    <n v="2379859"/>
    <n v="35529048"/>
    <m/>
    <n v="41836408"/>
    <n v="1693655"/>
    <n v="8331743"/>
    <m/>
    <n v="31811010"/>
    <n v="41836408"/>
    <m/>
    <n v="26931975"/>
    <m/>
    <m/>
    <n v="76719"/>
    <m/>
    <n v="2811117"/>
    <n v="815744"/>
    <n v="3703580"/>
    <n v="-2163544"/>
    <m/>
    <m/>
    <m/>
    <m/>
    <m/>
    <s v="0.00"/>
    <n v="0"/>
    <n v="3726"/>
    <n v="0"/>
    <n v="19105"/>
    <n v="33019"/>
    <n v="79969"/>
    <n v="0"/>
    <n v="0"/>
    <n v="0"/>
    <n v="36913"/>
    <n v="3908"/>
    <n v="8765"/>
    <n v="5947"/>
    <n v="18040"/>
    <n v="10955"/>
    <n v="4661"/>
    <n v="173"/>
    <n v="18711"/>
    <n v="243892"/>
    <n v="0"/>
    <n v="0"/>
    <n v="0"/>
    <n v="0"/>
    <n v="0"/>
    <n v="0"/>
    <n v="0"/>
    <n v="260824"/>
    <n v="0"/>
    <n v="1006628"/>
    <n v="1368407"/>
    <n v="1793654"/>
    <n v="0"/>
    <n v="0"/>
    <n v="0"/>
    <n v="1741354"/>
    <n v="116881"/>
    <n v="160319"/>
    <n v="118676"/>
    <n v="383494"/>
    <n v="358576"/>
    <n v="116020"/>
    <n v="7651"/>
    <n v="968514"/>
    <n v="8400998"/>
    <n v="0"/>
    <n v="0"/>
    <n v="0"/>
    <n v="0"/>
    <n v="0"/>
    <n v="0"/>
    <n v="0"/>
    <m/>
    <x v="0"/>
    <x v="0"/>
    <m/>
    <m/>
    <n v="36913"/>
    <m/>
    <x v="0"/>
    <x v="0"/>
    <m/>
    <m/>
    <n v="1741354"/>
    <n v="172"/>
    <n v="239"/>
    <n v="132"/>
    <n v="133"/>
    <n v="190"/>
    <n v="103"/>
    <n v="65"/>
    <n v="99"/>
    <n v="49"/>
    <n v="1"/>
    <n v="0"/>
    <n v="0"/>
    <n v="0"/>
    <n v="1"/>
    <n v="0"/>
    <n v="1"/>
    <n v="0"/>
    <n v="0"/>
    <n v="0"/>
    <n v="0"/>
    <n v="0"/>
    <n v="0"/>
    <n v="0"/>
    <n v="0"/>
    <n v="1"/>
    <n v="0"/>
    <n v="0"/>
    <n v="0"/>
    <n v="0"/>
  </r>
  <r>
    <n v="206560495"/>
    <x v="1051"/>
    <d v="2024-01-01T00:00:00"/>
    <d v="2024-12-31T00:00:00"/>
    <n v="366"/>
    <s v="In Process"/>
    <x v="0"/>
    <x v="47"/>
    <x v="0"/>
    <x v="1"/>
    <s v="10 - Santa Barbara/Ventura"/>
    <x v="114"/>
    <s v="805-498-3644"/>
    <s v="2929 THERESA DRIVE"/>
    <s v="NEWBURY PARK"/>
    <s v="91320"/>
    <s v="1821096066"/>
    <s v="SHIDEH AFSHAR"/>
    <s v="No"/>
    <m/>
    <n v="61"/>
    <n v="61"/>
    <x v="2"/>
    <n v="22326"/>
    <n v="19291"/>
    <n v="204.03"/>
    <n v="150"/>
    <n v="146"/>
    <n v="3937"/>
    <n v="117"/>
    <n v="9639"/>
    <n v="339"/>
    <m/>
    <m/>
    <n v="5259"/>
    <m/>
    <x v="0"/>
    <n v="19291"/>
    <m/>
    <m/>
    <m/>
    <m/>
    <m/>
    <m/>
    <m/>
    <m/>
    <n v="8157533"/>
    <n v="1335676"/>
    <n v="14972"/>
    <n v="3860"/>
    <n v="9482097"/>
    <n v="10154558"/>
    <n v="-672461"/>
    <n v="2955118"/>
    <m/>
    <m/>
    <n v="2282657"/>
    <n v="1705334"/>
    <n v="50679"/>
    <n v="3966651"/>
    <n v="139506"/>
    <m/>
    <m/>
    <n v="2295363"/>
    <m/>
    <n v="8157533"/>
    <m/>
    <m/>
    <m/>
    <m/>
    <m/>
    <m/>
    <m/>
    <m/>
    <n v="1256815"/>
    <m/>
    <n v="37349"/>
    <m/>
    <n v="3430"/>
    <m/>
    <n v="120"/>
    <m/>
    <m/>
    <m/>
    <m/>
    <m/>
    <n v="37962"/>
    <m/>
    <m/>
    <m/>
    <n v="61047"/>
    <n v="0"/>
    <n v="534700"/>
    <n v="0"/>
    <n v="326700"/>
    <n v="113300"/>
    <n v="249250"/>
    <n v="25734"/>
    <m/>
    <n v="24945"/>
    <m/>
    <m/>
    <m/>
    <m/>
    <m/>
    <m/>
    <m/>
    <m/>
    <m/>
    <m/>
    <m/>
    <m/>
    <m/>
    <m/>
    <m/>
    <m/>
    <m/>
    <m/>
    <m/>
    <m/>
    <m/>
    <m/>
    <m/>
    <m/>
    <m/>
    <m/>
    <m/>
    <m/>
    <m/>
    <m/>
    <m/>
    <m/>
    <n v="-152929"/>
    <m/>
    <n v="-4545"/>
    <m/>
    <n v="166587"/>
    <m/>
    <n v="5859"/>
    <m/>
    <m/>
    <m/>
    <m/>
    <m/>
    <m/>
    <m/>
    <m/>
    <m/>
    <m/>
    <m/>
    <m/>
    <m/>
    <m/>
    <m/>
    <m/>
    <m/>
    <m/>
    <m/>
    <m/>
    <m/>
    <m/>
    <m/>
    <n v="5236398"/>
    <n v="1287844"/>
    <n v="3630316"/>
    <n v="141950"/>
    <n v="3675340"/>
    <m/>
    <m/>
    <m/>
    <m/>
    <m/>
    <m/>
    <m/>
    <m/>
    <n v="95688"/>
    <m/>
    <n v="305498"/>
    <m/>
    <n v="193084"/>
    <n v="59490"/>
    <n v="305980"/>
    <n v="21433"/>
    <m/>
    <n v="18217"/>
    <n v="1025736"/>
    <n v="334670"/>
    <n v="281353"/>
    <n v="878495"/>
    <n v="78101"/>
    <n v="234971"/>
    <m/>
    <n v="2334855"/>
    <n v="258179"/>
    <n v="11993"/>
    <m/>
    <n v="41475"/>
    <m/>
    <m/>
    <m/>
    <n v="17339212"/>
    <m/>
    <n v="5235124"/>
    <m/>
    <m/>
    <m/>
    <n v="22574336"/>
    <n v="876219"/>
    <n v="12017"/>
    <m/>
    <n v="21686100"/>
    <n v="22574336"/>
    <m/>
    <m/>
    <m/>
    <m/>
    <n v="657577"/>
    <n v="12625212"/>
    <m/>
    <n v="1021624"/>
    <n v="14304413"/>
    <n v="-9069289"/>
    <m/>
    <m/>
    <m/>
    <m/>
    <m/>
    <s v="5.41"/>
    <n v="4740344.79"/>
    <n v="2124"/>
    <n v="0"/>
    <n v="5284"/>
    <n v="14674"/>
    <n v="61934"/>
    <n v="0"/>
    <n v="0"/>
    <n v="2094"/>
    <m/>
    <n v="12189"/>
    <n v="11710"/>
    <n v="8102"/>
    <n v="19394"/>
    <n v="1924"/>
    <n v="6871"/>
    <m/>
    <n v="25679"/>
    <n v="171979"/>
    <n v="0"/>
    <n v="0"/>
    <n v="0"/>
    <n v="0"/>
    <n v="0"/>
    <n v="0"/>
    <n v="0"/>
    <n v="167293"/>
    <n v="0"/>
    <n v="267819"/>
    <n v="563623"/>
    <n v="1811734"/>
    <n v="0"/>
    <n v="0"/>
    <n v="128945"/>
    <m/>
    <n v="307091"/>
    <n v="213466"/>
    <n v="161129"/>
    <n v="494115"/>
    <n v="51478"/>
    <n v="172255"/>
    <m/>
    <n v="897450"/>
    <n v="5236398"/>
    <n v="0"/>
    <n v="0"/>
    <n v="0"/>
    <n v="0"/>
    <n v="0"/>
    <n v="0"/>
    <n v="0"/>
    <m/>
    <x v="0"/>
    <x v="0"/>
    <m/>
    <m/>
    <m/>
    <m/>
    <x v="0"/>
    <x v="0"/>
    <m/>
    <m/>
    <m/>
    <n v="90"/>
    <n v="122"/>
    <n v="72"/>
    <n v="48"/>
    <n v="67"/>
    <n v="36"/>
    <n v="35"/>
    <n v="46"/>
    <n v="26"/>
    <n v="0"/>
    <n v="1"/>
    <n v="0"/>
    <n v="0"/>
    <n v="1"/>
    <n v="0"/>
    <n v="1"/>
    <n v="0"/>
    <n v="0"/>
    <n v="0"/>
    <n v="0"/>
    <n v="0"/>
    <n v="0"/>
    <n v="0"/>
    <n v="0"/>
    <n v="1"/>
    <n v="0"/>
    <n v="0"/>
    <n v="0"/>
    <n v="0"/>
  </r>
  <r>
    <n v="206560496"/>
    <x v="1052"/>
    <d v="2023-10-01T00:00:00"/>
    <d v="2024-09-30T00:00:00"/>
    <n v="366"/>
    <s v="In Process"/>
    <x v="0"/>
    <x v="47"/>
    <x v="0"/>
    <x v="0"/>
    <s v="10 - Santa Barbara/Ventura"/>
    <x v="113"/>
    <s v="805-487-7840"/>
    <s v="2641 SOUTH C STREET"/>
    <s v="OXNARD"/>
    <s v="93033"/>
    <s v="1497941595"/>
    <s v="CARLO OLETA"/>
    <s v="Yes"/>
    <m/>
    <n v="98"/>
    <n v="98"/>
    <x v="2"/>
    <n v="35868"/>
    <n v="33515"/>
    <n v="93.44"/>
    <n v="284"/>
    <n v="261"/>
    <n v="3380"/>
    <m/>
    <n v="1492"/>
    <n v="21200"/>
    <m/>
    <n v="3606"/>
    <n v="397"/>
    <n v="3440"/>
    <x v="0"/>
    <n v="33515"/>
    <m/>
    <m/>
    <m/>
    <m/>
    <m/>
    <m/>
    <m/>
    <m/>
    <n v="8647025"/>
    <n v="2482741"/>
    <n v="-1945613"/>
    <n v="23186"/>
    <n v="13098565"/>
    <n v="12966531"/>
    <n v="132034"/>
    <n v="-1"/>
    <n v="-109572"/>
    <m/>
    <n v="241605"/>
    <n v="877470"/>
    <m/>
    <n v="324120"/>
    <n v="5520925"/>
    <m/>
    <n v="928720"/>
    <n v="113140"/>
    <n v="882650"/>
    <n v="8647025"/>
    <m/>
    <m/>
    <m/>
    <m/>
    <m/>
    <m/>
    <m/>
    <m/>
    <n v="873539"/>
    <m/>
    <m/>
    <m/>
    <n v="30348"/>
    <m/>
    <n v="333241"/>
    <m/>
    <m/>
    <m/>
    <n v="993518"/>
    <m/>
    <n v="5186"/>
    <m/>
    <n v="246909"/>
    <m/>
    <n v="680783"/>
    <n v="900"/>
    <n v="592971"/>
    <n v="0"/>
    <n v="512075"/>
    <n v="27554"/>
    <n v="585669"/>
    <n v="39654"/>
    <m/>
    <n v="43135"/>
    <m/>
    <m/>
    <m/>
    <m/>
    <m/>
    <m/>
    <m/>
    <m/>
    <m/>
    <m/>
    <m/>
    <m/>
    <m/>
    <m/>
    <m/>
    <m/>
    <m/>
    <m/>
    <m/>
    <m/>
    <m/>
    <m/>
    <m/>
    <m/>
    <m/>
    <m/>
    <m/>
    <m/>
    <m/>
    <m/>
    <m/>
    <m/>
    <n v="-1178868"/>
    <m/>
    <m/>
    <m/>
    <n v="-32784"/>
    <m/>
    <n v="-683186"/>
    <m/>
    <m/>
    <m/>
    <n v="330547"/>
    <m/>
    <n v="-381322"/>
    <m/>
    <m/>
    <m/>
    <m/>
    <m/>
    <m/>
    <m/>
    <m/>
    <m/>
    <m/>
    <m/>
    <m/>
    <m/>
    <m/>
    <m/>
    <m/>
    <m/>
    <n v="6356472"/>
    <n v="1507894"/>
    <n v="5102165"/>
    <n v="122619"/>
    <n v="5702188"/>
    <m/>
    <m/>
    <m/>
    <m/>
    <m/>
    <m/>
    <m/>
    <m/>
    <n v="64399"/>
    <m/>
    <n v="346110"/>
    <m/>
    <n v="291365"/>
    <n v="18883"/>
    <n v="227119"/>
    <n v="21187"/>
    <m/>
    <n v="15842"/>
    <n v="345845"/>
    <n v="292310"/>
    <n v="221855"/>
    <n v="917884"/>
    <n v="289233"/>
    <n v="120906"/>
    <n v="124341"/>
    <n v="2860692"/>
    <n v="5428"/>
    <n v="956909"/>
    <n v="53307"/>
    <n v="47810"/>
    <m/>
    <m/>
    <n v="42918"/>
    <n v="3814808"/>
    <m/>
    <n v="136504"/>
    <n v="74781"/>
    <n v="123550"/>
    <m/>
    <n v="4149643"/>
    <n v="1790829"/>
    <m/>
    <m/>
    <n v="2358814"/>
    <n v="4149643"/>
    <m/>
    <n v="61350"/>
    <m/>
    <m/>
    <n v="0"/>
    <m/>
    <n v="90260"/>
    <n v="222680"/>
    <n v="312940"/>
    <n v="-176436"/>
    <m/>
    <m/>
    <m/>
    <m/>
    <m/>
    <s v="1.32"/>
    <n v="2363894.2800000003"/>
    <n v="1957"/>
    <n v="0"/>
    <n v="9150"/>
    <n v="28198"/>
    <n v="88253"/>
    <n v="0"/>
    <n v="0"/>
    <n v="2056"/>
    <m/>
    <n v="2061"/>
    <n v="10249"/>
    <n v="9055"/>
    <n v="22793"/>
    <n v="5656"/>
    <n v="3509"/>
    <n v="1856"/>
    <n v="19369"/>
    <n v="204162"/>
    <n v="0"/>
    <n v="164"/>
    <n v="0"/>
    <n v="673"/>
    <n v="0"/>
    <n v="0"/>
    <n v="837"/>
    <n v="182701"/>
    <n v="0"/>
    <n v="522756"/>
    <n v="1221991"/>
    <n v="2298714"/>
    <n v="0"/>
    <n v="0"/>
    <n v="178540"/>
    <m/>
    <n v="61053"/>
    <n v="205616"/>
    <n v="162901"/>
    <n v="453065"/>
    <n v="221739"/>
    <n v="90829"/>
    <n v="95537"/>
    <n v="661030"/>
    <n v="6356472"/>
    <n v="0"/>
    <n v="9840"/>
    <n v="0"/>
    <n v="15074"/>
    <n v="0"/>
    <n v="0"/>
    <n v="24914"/>
    <m/>
    <x v="0"/>
    <x v="0"/>
    <m/>
    <m/>
    <m/>
    <m/>
    <x v="0"/>
    <x v="0"/>
    <m/>
    <m/>
    <m/>
    <n v="112"/>
    <n v="128"/>
    <n v="98"/>
    <n v="82"/>
    <n v="93"/>
    <n v="72"/>
    <n v="58"/>
    <n v="69"/>
    <n v="48"/>
    <n v="1"/>
    <n v="0"/>
    <n v="0"/>
    <n v="0"/>
    <n v="1"/>
    <n v="0"/>
    <n v="1"/>
    <n v="0"/>
    <n v="0"/>
    <n v="0"/>
    <n v="0"/>
    <n v="0"/>
    <n v="0"/>
    <n v="0"/>
    <n v="0"/>
    <n v="1"/>
    <n v="0"/>
    <n v="0"/>
    <n v="0"/>
    <n v="0"/>
  </r>
  <r>
    <n v="206560503"/>
    <x v="1053"/>
    <d v="2024-01-01T00:00:00"/>
    <d v="2024-12-31T00:00:00"/>
    <n v="366"/>
    <s v="In Process"/>
    <x v="0"/>
    <x v="47"/>
    <x v="0"/>
    <x v="0"/>
    <s v="10 - Santa Barbara/Ventura"/>
    <x v="113"/>
    <s v="805-983-0324"/>
    <s v="1400 WEST GONZALES ROAD"/>
    <s v="OXNARD"/>
    <s v="93030"/>
    <s v="1912992264"/>
    <s v="ANTHONY HIEN PHAM"/>
    <s v="Yes"/>
    <m/>
    <n v="82"/>
    <n v="82"/>
    <x v="2"/>
    <n v="30012"/>
    <n v="28585"/>
    <n v="224.9"/>
    <n v="372"/>
    <n v="338"/>
    <n v="8233"/>
    <m/>
    <n v="1083"/>
    <n v="13638"/>
    <m/>
    <n v="3618"/>
    <n v="204"/>
    <n v="1809"/>
    <x v="0"/>
    <n v="28585"/>
    <m/>
    <m/>
    <m/>
    <m/>
    <m/>
    <m/>
    <m/>
    <m/>
    <n v="15559110"/>
    <n v="7130889"/>
    <n v="7191771"/>
    <m/>
    <n v="15498228"/>
    <n v="12303283"/>
    <n v="3194945"/>
    <n v="267490"/>
    <n v="800"/>
    <m/>
    <n v="3461635"/>
    <n v="6586400"/>
    <m/>
    <n v="383315"/>
    <n v="4999305"/>
    <m/>
    <n v="2896150"/>
    <n v="76125"/>
    <n v="617815"/>
    <n v="15559110"/>
    <m/>
    <m/>
    <m/>
    <m/>
    <m/>
    <m/>
    <m/>
    <m/>
    <n v="4939102"/>
    <m/>
    <m/>
    <m/>
    <n v="54447"/>
    <m/>
    <n v="89162"/>
    <m/>
    <m/>
    <m/>
    <n v="2039988"/>
    <m/>
    <n v="4873"/>
    <m/>
    <n v="3317"/>
    <m/>
    <n v="12767"/>
    <n v="420"/>
    <n v="2224353"/>
    <n v="0"/>
    <n v="3139757"/>
    <n v="493075"/>
    <n v="1180765"/>
    <n v="30719"/>
    <m/>
    <n v="49033"/>
    <m/>
    <m/>
    <m/>
    <m/>
    <m/>
    <m/>
    <m/>
    <m/>
    <m/>
    <m/>
    <m/>
    <m/>
    <m/>
    <m/>
    <m/>
    <m/>
    <m/>
    <m/>
    <m/>
    <m/>
    <m/>
    <m/>
    <m/>
    <m/>
    <m/>
    <m/>
    <m/>
    <m/>
    <n v="-4485"/>
    <m/>
    <m/>
    <m/>
    <n v="3570051"/>
    <m/>
    <m/>
    <m/>
    <n v="-78061"/>
    <m/>
    <n v="737449"/>
    <m/>
    <m/>
    <m/>
    <n v="2925909"/>
    <m/>
    <n v="40908"/>
    <m/>
    <m/>
    <m/>
    <m/>
    <m/>
    <m/>
    <m/>
    <m/>
    <m/>
    <m/>
    <m/>
    <m/>
    <m/>
    <m/>
    <m/>
    <m/>
    <m/>
    <n v="6635712"/>
    <n v="1584634"/>
    <n v="4082937"/>
    <n v="320875"/>
    <n v="5241029"/>
    <m/>
    <m/>
    <m/>
    <m/>
    <m/>
    <m/>
    <m/>
    <m/>
    <n v="7294"/>
    <n v="370"/>
    <n v="424430"/>
    <m/>
    <n v="522272"/>
    <n v="183946"/>
    <n v="325405"/>
    <n v="12951"/>
    <m/>
    <n v="35332"/>
    <n v="568387"/>
    <n v="237643"/>
    <n v="156147"/>
    <n v="803480"/>
    <n v="94918"/>
    <n v="130926"/>
    <n v="149192"/>
    <n v="1850619"/>
    <n v="91442"/>
    <n v="1123691"/>
    <n v="67329"/>
    <n v="44338"/>
    <m/>
    <n v="3249"/>
    <n v="228893"/>
    <n v="2358576"/>
    <m/>
    <n v="712399"/>
    <m/>
    <n v="5215029"/>
    <m/>
    <n v="8286004"/>
    <n v="7281474"/>
    <m/>
    <m/>
    <n v="1004530"/>
    <n v="8286004"/>
    <m/>
    <m/>
    <n v="582720"/>
    <m/>
    <n v="0"/>
    <m/>
    <n v="1096455"/>
    <n v="1054031"/>
    <n v="2150486"/>
    <n v="-1438087"/>
    <m/>
    <m/>
    <m/>
    <m/>
    <m/>
    <s v="0.02"/>
    <n v="145629.48000000001"/>
    <n v="2016"/>
    <n v="0"/>
    <n v="10086"/>
    <n v="29088"/>
    <n v="65745"/>
    <n v="0"/>
    <n v="0"/>
    <n v="7437"/>
    <n v="16075"/>
    <n v="2120"/>
    <n v="8561"/>
    <n v="5228"/>
    <n v="18919"/>
    <n v="1940"/>
    <n v="4905"/>
    <n v="2077"/>
    <n v="19810"/>
    <n v="194007"/>
    <n v="0"/>
    <n v="0"/>
    <n v="0"/>
    <n v="0"/>
    <n v="0"/>
    <n v="0"/>
    <n v="0"/>
    <n v="196413"/>
    <n v="0"/>
    <n v="583290"/>
    <n v="1188719"/>
    <n v="1561097"/>
    <n v="0"/>
    <n v="0"/>
    <n v="298632"/>
    <n v="886683"/>
    <n v="72158"/>
    <n v="157319"/>
    <n v="88720"/>
    <n v="424222"/>
    <n v="75738"/>
    <n v="105106"/>
    <n v="123432"/>
    <n v="874183"/>
    <n v="6635712"/>
    <n v="0"/>
    <n v="0"/>
    <n v="0"/>
    <n v="0"/>
    <n v="0"/>
    <n v="0"/>
    <n v="0"/>
    <m/>
    <x v="0"/>
    <x v="0"/>
    <m/>
    <m/>
    <n v="16075"/>
    <m/>
    <x v="0"/>
    <x v="0"/>
    <m/>
    <m/>
    <n v="886683"/>
    <n v="183"/>
    <n v="275"/>
    <n v="120"/>
    <n v="113"/>
    <n v="176"/>
    <n v="70"/>
    <n v="64"/>
    <n v="99"/>
    <n v="43"/>
    <n v="1"/>
    <n v="0"/>
    <n v="0"/>
    <n v="0"/>
    <n v="1"/>
    <n v="0"/>
    <n v="1"/>
    <n v="0"/>
    <n v="0"/>
    <n v="0"/>
    <n v="0"/>
    <n v="0"/>
    <n v="0"/>
    <n v="0"/>
    <n v="0"/>
    <n v="1"/>
    <n v="0"/>
    <n v="0"/>
    <n v="0"/>
    <n v="0"/>
  </r>
  <r>
    <n v="206560509"/>
    <x v="1054"/>
    <d v="2024-01-01T00:00:00"/>
    <d v="2024-12-31T00:00:00"/>
    <n v="366"/>
    <s v="In Process"/>
    <x v="0"/>
    <x v="47"/>
    <x v="0"/>
    <x v="0"/>
    <s v="10 - Santa Barbara/Ventura"/>
    <x v="113"/>
    <s v="805-488-3696"/>
    <s v="5225 SOUTH J STREET"/>
    <s v="OXNARD"/>
    <s v="93033-0000"/>
    <s v="1891783577"/>
    <s v="BRENNAN LOWERY"/>
    <s v="Yes"/>
    <s v="COVENANT CARE CALIFORNIA LLC"/>
    <n v="193"/>
    <n v="193"/>
    <x v="0"/>
    <n v="70638"/>
    <n v="61963"/>
    <n v="207.13"/>
    <n v="500"/>
    <n v="479"/>
    <n v="4386"/>
    <n v="3326"/>
    <n v="2657"/>
    <n v="41203"/>
    <n v="4744"/>
    <m/>
    <n v="623"/>
    <n v="5024"/>
    <x v="0"/>
    <n v="61963"/>
    <m/>
    <m/>
    <m/>
    <m/>
    <m/>
    <m/>
    <m/>
    <m/>
    <n v="19000565"/>
    <n v="2195379"/>
    <n v="-3096336"/>
    <m/>
    <n v="24292280"/>
    <n v="22635866"/>
    <n v="1656414"/>
    <n v="8663"/>
    <m/>
    <m/>
    <n v="1665077"/>
    <n v="1362695"/>
    <n v="1007533"/>
    <n v="816659"/>
    <n v="12633243"/>
    <n v="1457980"/>
    <m/>
    <n v="186115"/>
    <n v="1536340"/>
    <n v="19000565"/>
    <m/>
    <m/>
    <m/>
    <m/>
    <m/>
    <m/>
    <m/>
    <m/>
    <n v="877461"/>
    <m/>
    <n v="978687"/>
    <m/>
    <n v="15630"/>
    <m/>
    <n v="101451"/>
    <m/>
    <n v="207360"/>
    <m/>
    <m/>
    <m/>
    <n v="9073"/>
    <m/>
    <n v="5717"/>
    <m/>
    <n v="65255"/>
    <n v="0"/>
    <n v="858323"/>
    <n v="0"/>
    <n v="623634"/>
    <n v="142440"/>
    <n v="452741"/>
    <n v="26041"/>
    <m/>
    <n v="26945"/>
    <m/>
    <m/>
    <m/>
    <m/>
    <m/>
    <m/>
    <m/>
    <m/>
    <m/>
    <m/>
    <m/>
    <m/>
    <m/>
    <m/>
    <m/>
    <m/>
    <m/>
    <m/>
    <m/>
    <m/>
    <m/>
    <m/>
    <m/>
    <m/>
    <m/>
    <m/>
    <m/>
    <m/>
    <m/>
    <m/>
    <m/>
    <m/>
    <n v="-1448213"/>
    <m/>
    <n v="372927"/>
    <m/>
    <n v="-2683"/>
    <m/>
    <n v="-723121"/>
    <m/>
    <n v="-1499942"/>
    <m/>
    <m/>
    <m/>
    <m/>
    <m/>
    <m/>
    <m/>
    <m/>
    <m/>
    <m/>
    <m/>
    <m/>
    <m/>
    <m/>
    <m/>
    <m/>
    <m/>
    <n v="204696"/>
    <m/>
    <m/>
    <m/>
    <n v="10716462"/>
    <n v="2705572"/>
    <n v="9213832"/>
    <n v="571402"/>
    <n v="10017009"/>
    <m/>
    <m/>
    <m/>
    <m/>
    <m/>
    <m/>
    <m/>
    <m/>
    <n v="111279"/>
    <m/>
    <n v="381159"/>
    <m/>
    <n v="270137"/>
    <n v="85005"/>
    <n v="456226"/>
    <n v="34030"/>
    <m/>
    <n v="41398"/>
    <n v="487225"/>
    <n v="716146"/>
    <n v="225585"/>
    <n v="1510005"/>
    <n v="508756"/>
    <n v="193225"/>
    <n v="186534"/>
    <n v="5016023"/>
    <n v="106212"/>
    <n v="1774156"/>
    <n v="102858"/>
    <n v="99787"/>
    <m/>
    <m/>
    <n v="313111"/>
    <n v="5308170"/>
    <m/>
    <n v="825618"/>
    <m/>
    <n v="44340985"/>
    <m/>
    <n v="50474773"/>
    <n v="1923239"/>
    <n v="20397004"/>
    <m/>
    <n v="28154530"/>
    <n v="50474773"/>
    <m/>
    <n v="23710910"/>
    <n v="1714"/>
    <m/>
    <n v="0"/>
    <n v="135118"/>
    <n v="1112165"/>
    <n v="200788"/>
    <n v="1448071"/>
    <n v="-622453"/>
    <m/>
    <m/>
    <m/>
    <m/>
    <m/>
    <s v="0.00"/>
    <n v="0"/>
    <n v="3697"/>
    <n v="0"/>
    <n v="35477"/>
    <n v="48302"/>
    <n v="143034"/>
    <n v="0"/>
    <n v="0"/>
    <n v="0"/>
    <m/>
    <n v="3205"/>
    <n v="23565"/>
    <n v="8434"/>
    <n v="29603"/>
    <n v="16215"/>
    <n v="7857"/>
    <n v="1972"/>
    <n v="21491"/>
    <n v="342852"/>
    <n v="0"/>
    <n v="0"/>
    <n v="0"/>
    <n v="0"/>
    <n v="0"/>
    <n v="0"/>
    <n v="0"/>
    <n v="268703"/>
    <n v="0"/>
    <n v="1908602"/>
    <n v="1982251"/>
    <n v="3561698"/>
    <n v="0"/>
    <n v="0"/>
    <n v="0"/>
    <m/>
    <n v="63768"/>
    <n v="475065"/>
    <n v="143324"/>
    <n v="634115"/>
    <n v="387715"/>
    <n v="147713"/>
    <n v="148487"/>
    <n v="995021"/>
    <n v="10716462"/>
    <n v="0"/>
    <n v="0"/>
    <n v="0"/>
    <n v="0"/>
    <n v="0"/>
    <n v="0"/>
    <n v="0"/>
    <m/>
    <x v="0"/>
    <x v="0"/>
    <m/>
    <m/>
    <m/>
    <m/>
    <x v="0"/>
    <x v="0"/>
    <m/>
    <m/>
    <m/>
    <n v="238"/>
    <n v="356"/>
    <n v="137"/>
    <n v="161"/>
    <n v="241"/>
    <n v="87"/>
    <n v="100"/>
    <n v="154"/>
    <n v="54"/>
    <n v="1"/>
    <n v="0"/>
    <n v="0"/>
    <n v="0"/>
    <n v="0"/>
    <n v="1"/>
    <n v="1"/>
    <n v="0"/>
    <n v="0"/>
    <n v="0"/>
    <n v="0"/>
    <n v="0"/>
    <n v="0"/>
    <n v="0"/>
    <n v="0"/>
    <n v="1"/>
    <n v="0"/>
    <n v="0"/>
    <n v="0"/>
    <n v="0"/>
  </r>
  <r>
    <n v="206560531"/>
    <x v="1055"/>
    <d v="2024-01-01T00:00:00"/>
    <d v="2024-12-31T00:00:00"/>
    <n v="366"/>
    <s v="In Process"/>
    <x v="0"/>
    <x v="47"/>
    <x v="0"/>
    <x v="0"/>
    <s v="10 - Santa Barbara/Ventura"/>
    <x v="114"/>
    <s v="805-492-2444"/>
    <s v="93 W AVENIDA DE LOS ARBOLES"/>
    <s v="THOUSAND OAKS"/>
    <s v="91360"/>
    <s v="1134174501"/>
    <s v="CHAD CARLSON"/>
    <s v="Yes"/>
    <m/>
    <n v="123"/>
    <n v="123"/>
    <x v="0"/>
    <n v="45018"/>
    <n v="38501"/>
    <n v="196.87"/>
    <n v="526"/>
    <n v="512"/>
    <n v="9370"/>
    <m/>
    <n v="3406"/>
    <n v="19295"/>
    <n v="3589"/>
    <m/>
    <n v="593"/>
    <n v="2248"/>
    <x v="0"/>
    <n v="38501"/>
    <m/>
    <m/>
    <m/>
    <m/>
    <m/>
    <m/>
    <m/>
    <m/>
    <n v="13776475"/>
    <n v="5034946"/>
    <n v="-312850"/>
    <n v="27015"/>
    <n v="19151286"/>
    <n v="18157567"/>
    <n v="993719"/>
    <n v="3108"/>
    <n v="4020"/>
    <m/>
    <n v="992807"/>
    <n v="3352785"/>
    <m/>
    <n v="1204608"/>
    <n v="6904161"/>
    <n v="1284220"/>
    <m/>
    <n v="212188"/>
    <n v="818513"/>
    <n v="13776475"/>
    <m/>
    <m/>
    <m/>
    <m/>
    <m/>
    <m/>
    <m/>
    <m/>
    <n v="3446951"/>
    <m/>
    <m/>
    <m/>
    <m/>
    <m/>
    <n v="145272"/>
    <m/>
    <n v="1427424"/>
    <m/>
    <m/>
    <m/>
    <n v="13520"/>
    <m/>
    <n v="1779"/>
    <m/>
    <n v="40021"/>
    <n v="121407"/>
    <n v="1810338"/>
    <n v="0"/>
    <n v="1679262"/>
    <n v="413044"/>
    <n v="824284"/>
    <n v="37147"/>
    <m/>
    <n v="109443"/>
    <m/>
    <m/>
    <m/>
    <m/>
    <m/>
    <m/>
    <m/>
    <m/>
    <m/>
    <m/>
    <m/>
    <m/>
    <m/>
    <m/>
    <m/>
    <m/>
    <m/>
    <m/>
    <m/>
    <m/>
    <m/>
    <m/>
    <m/>
    <m/>
    <m/>
    <m/>
    <m/>
    <m/>
    <n v="-6417"/>
    <m/>
    <m/>
    <m/>
    <n v="-963450"/>
    <m/>
    <m/>
    <m/>
    <m/>
    <m/>
    <n v="-78597"/>
    <m/>
    <n v="727423"/>
    <m/>
    <m/>
    <m/>
    <n v="8191"/>
    <m/>
    <m/>
    <m/>
    <m/>
    <m/>
    <m/>
    <m/>
    <m/>
    <m/>
    <m/>
    <m/>
    <m/>
    <m/>
    <m/>
    <m/>
    <m/>
    <m/>
    <n v="7625471"/>
    <n v="1623676"/>
    <n v="8908420"/>
    <n v="288810"/>
    <n v="7166422"/>
    <m/>
    <m/>
    <m/>
    <m/>
    <m/>
    <m/>
    <m/>
    <m/>
    <n v="51597"/>
    <n v="123240"/>
    <n v="658269"/>
    <m/>
    <n v="597926"/>
    <n v="114464"/>
    <n v="320636"/>
    <n v="29745"/>
    <m/>
    <n v="106224"/>
    <n v="446808"/>
    <n v="388582"/>
    <n v="153370"/>
    <n v="962148"/>
    <n v="194686"/>
    <n v="153566"/>
    <n v="99706"/>
    <n v="4340676"/>
    <n v="224961"/>
    <n v="1654768"/>
    <n v="106827"/>
    <n v="23838"/>
    <m/>
    <m/>
    <n v="239108"/>
    <n v="4560847"/>
    <m/>
    <n v="666313"/>
    <m/>
    <n v="5200117"/>
    <n v="319800"/>
    <n v="10747077"/>
    <n v="8066905"/>
    <m/>
    <m/>
    <n v="2680172"/>
    <n v="10747077"/>
    <n v="382"/>
    <m/>
    <m/>
    <m/>
    <n v="0"/>
    <m/>
    <n v="740737"/>
    <n v="470194"/>
    <n v="1210931"/>
    <n v="-544618"/>
    <m/>
    <m/>
    <m/>
    <m/>
    <m/>
    <s v="0.10"/>
    <n v="806690.5"/>
    <n v="1970"/>
    <n v="0"/>
    <n v="13953"/>
    <n v="34447"/>
    <n v="91553"/>
    <n v="0"/>
    <n v="0"/>
    <n v="8349"/>
    <m/>
    <n v="3584"/>
    <n v="14419"/>
    <n v="6036"/>
    <n v="21469"/>
    <n v="5577"/>
    <n v="5367"/>
    <n v="1599"/>
    <n v="19936"/>
    <n v="228259"/>
    <n v="0"/>
    <n v="1033"/>
    <n v="1130"/>
    <n v="5756"/>
    <n v="0"/>
    <n v="0"/>
    <n v="7919"/>
    <n v="246813"/>
    <n v="0"/>
    <n v="869052"/>
    <n v="1494539"/>
    <n v="2440147"/>
    <n v="0"/>
    <n v="0"/>
    <n v="308207"/>
    <m/>
    <n v="96227"/>
    <n v="279348"/>
    <n v="104794"/>
    <n v="489542"/>
    <n v="153397"/>
    <n v="115273"/>
    <n v="77868"/>
    <n v="950264"/>
    <n v="7625471"/>
    <n v="0"/>
    <n v="88474"/>
    <n v="70523"/>
    <n v="282698"/>
    <n v="0"/>
    <n v="0"/>
    <n v="441695"/>
    <m/>
    <x v="0"/>
    <x v="0"/>
    <m/>
    <m/>
    <m/>
    <m/>
    <x v="0"/>
    <x v="0"/>
    <m/>
    <m/>
    <m/>
    <n v="152"/>
    <n v="230"/>
    <n v="107"/>
    <n v="104"/>
    <n v="169"/>
    <n v="69"/>
    <n v="70"/>
    <n v="110"/>
    <n v="51"/>
    <n v="1"/>
    <n v="0"/>
    <n v="0"/>
    <n v="0"/>
    <n v="0"/>
    <n v="1"/>
    <n v="1"/>
    <n v="0"/>
    <n v="0"/>
    <n v="0"/>
    <n v="0"/>
    <n v="0"/>
    <n v="0"/>
    <n v="0"/>
    <n v="0"/>
    <n v="1"/>
    <n v="0"/>
    <n v="0"/>
    <n v="0"/>
    <n v="0"/>
  </r>
  <r>
    <n v="206560532"/>
    <x v="1056"/>
    <d v="2024-01-01T00:00:00"/>
    <d v="2024-12-31T00:00:00"/>
    <n v="366"/>
    <s v="In Process"/>
    <x v="0"/>
    <x v="47"/>
    <x v="0"/>
    <x v="0"/>
    <s v="10 - Santa Barbara/Ventura"/>
    <x v="112"/>
    <s v="805-525-7134"/>
    <s v="250 MARCH STREET"/>
    <s v="SANTA PAULA"/>
    <s v="93060"/>
    <s v="1275040362"/>
    <s v="DOV JACOBS"/>
    <s v="Yes"/>
    <m/>
    <n v="99"/>
    <n v="99"/>
    <x v="2"/>
    <n v="36234"/>
    <n v="30722"/>
    <n v="197.66"/>
    <n v="238"/>
    <n v="225"/>
    <n v="5483"/>
    <m/>
    <n v="1073"/>
    <n v="19296"/>
    <n v="3138"/>
    <m/>
    <n v="334"/>
    <n v="1398"/>
    <x v="0"/>
    <n v="30722"/>
    <m/>
    <m/>
    <m/>
    <m/>
    <m/>
    <m/>
    <m/>
    <m/>
    <n v="8849081"/>
    <n v="2781690"/>
    <n v="-2177420"/>
    <n v="8631"/>
    <n v="13816822"/>
    <n v="14554266"/>
    <n v="-737444"/>
    <n v="50746"/>
    <m/>
    <m/>
    <n v="-686698"/>
    <n v="2530369"/>
    <m/>
    <n v="241794"/>
    <n v="4365830"/>
    <m/>
    <n v="1319172"/>
    <n v="75150"/>
    <n v="316766"/>
    <n v="8849081"/>
    <m/>
    <m/>
    <m/>
    <m/>
    <m/>
    <m/>
    <m/>
    <m/>
    <n v="1860103"/>
    <m/>
    <m/>
    <m/>
    <n v="30900"/>
    <m/>
    <n v="51162"/>
    <m/>
    <m/>
    <m/>
    <n v="839225"/>
    <m/>
    <n v="300"/>
    <m/>
    <m/>
    <m/>
    <n v="0"/>
    <n v="0"/>
    <n v="1448451"/>
    <n v="0"/>
    <n v="1100325"/>
    <n v="191650"/>
    <n v="39589"/>
    <n v="0"/>
    <m/>
    <n v="1675"/>
    <m/>
    <m/>
    <m/>
    <m/>
    <m/>
    <m/>
    <m/>
    <m/>
    <m/>
    <m/>
    <m/>
    <m/>
    <m/>
    <m/>
    <m/>
    <m/>
    <m/>
    <m/>
    <m/>
    <m/>
    <m/>
    <m/>
    <m/>
    <m/>
    <m/>
    <m/>
    <m/>
    <m/>
    <m/>
    <m/>
    <m/>
    <m/>
    <n v="-289282"/>
    <m/>
    <m/>
    <m/>
    <n v="-31738"/>
    <m/>
    <n v="-2084440"/>
    <m/>
    <m/>
    <m/>
    <n v="345527"/>
    <m/>
    <n v="-117487"/>
    <m/>
    <m/>
    <m/>
    <m/>
    <m/>
    <m/>
    <m/>
    <m/>
    <m/>
    <m/>
    <m/>
    <m/>
    <m/>
    <m/>
    <m/>
    <m/>
    <m/>
    <n v="7259434"/>
    <n v="1634943"/>
    <n v="5659889"/>
    <n v="273357"/>
    <n v="5977232"/>
    <m/>
    <m/>
    <m/>
    <m/>
    <m/>
    <m/>
    <m/>
    <m/>
    <n v="11615"/>
    <m/>
    <n v="498761"/>
    <m/>
    <n v="299686"/>
    <n v="93100"/>
    <n v="235499"/>
    <n v="14915"/>
    <m/>
    <n v="23430"/>
    <n v="708771"/>
    <n v="310201"/>
    <n v="199840"/>
    <n v="870824"/>
    <n v="90355"/>
    <n v="263669"/>
    <n v="132463"/>
    <n v="3894432"/>
    <m/>
    <n v="743577"/>
    <n v="1613"/>
    <n v="46115"/>
    <m/>
    <m/>
    <n v="138168"/>
    <n v="721409"/>
    <m/>
    <m/>
    <m/>
    <n v="3920137"/>
    <n v="1593375"/>
    <n v="6234921"/>
    <n v="9793997"/>
    <m/>
    <m/>
    <n v="-3559076"/>
    <n v="6234921"/>
    <m/>
    <n v="550563"/>
    <m/>
    <m/>
    <n v="0"/>
    <m/>
    <m/>
    <m/>
    <n v="0"/>
    <n v="0"/>
    <m/>
    <m/>
    <m/>
    <m/>
    <m/>
    <s v="-0.02"/>
    <n v="-195879.94"/>
    <n v="6112"/>
    <n v="0"/>
    <n v="10384"/>
    <n v="34831"/>
    <n v="80481"/>
    <n v="0"/>
    <n v="0"/>
    <n v="3309"/>
    <n v="14497"/>
    <n v="8187"/>
    <n v="10618"/>
    <n v="7986"/>
    <n v="19384"/>
    <n v="2471"/>
    <n v="9868"/>
    <n v="2032"/>
    <n v="20906"/>
    <n v="231066"/>
    <n v="0"/>
    <n v="0"/>
    <n v="0"/>
    <n v="0"/>
    <n v="0"/>
    <n v="0"/>
    <n v="0"/>
    <n v="380089"/>
    <n v="0"/>
    <n v="568135"/>
    <n v="1408808"/>
    <n v="1981190"/>
    <n v="0"/>
    <n v="0"/>
    <n v="181820"/>
    <n v="721948"/>
    <n v="193402"/>
    <n v="211198"/>
    <n v="137386"/>
    <n v="405729"/>
    <n v="72250"/>
    <n v="205857"/>
    <n v="105668"/>
    <n v="685954"/>
    <n v="7259434"/>
    <n v="0"/>
    <n v="0"/>
    <n v="0"/>
    <n v="0"/>
    <n v="0"/>
    <n v="0"/>
    <n v="0"/>
    <m/>
    <x v="0"/>
    <x v="0"/>
    <m/>
    <m/>
    <n v="14497"/>
    <m/>
    <x v="0"/>
    <x v="0"/>
    <m/>
    <m/>
    <n v="721948"/>
    <n v="174"/>
    <n v="245"/>
    <n v="166"/>
    <n v="115"/>
    <n v="166"/>
    <n v="109"/>
    <n v="54"/>
    <n v="79"/>
    <n v="51"/>
    <n v="1"/>
    <n v="0"/>
    <n v="0"/>
    <n v="0"/>
    <n v="1"/>
    <n v="0"/>
    <n v="1"/>
    <n v="0"/>
    <n v="0"/>
    <n v="0"/>
    <n v="0"/>
    <n v="0"/>
    <n v="0"/>
    <n v="0"/>
    <n v="0"/>
    <n v="1"/>
    <n v="0"/>
    <n v="0"/>
    <n v="0"/>
    <n v="0"/>
  </r>
  <r>
    <n v="206560536"/>
    <x v="1057"/>
    <d v="2024-01-01T00:00:00"/>
    <d v="2024-12-31T00:00:00"/>
    <n v="366"/>
    <s v="In Process"/>
    <x v="0"/>
    <x v="47"/>
    <x v="0"/>
    <x v="0"/>
    <s v="10 - Santa Barbara/Ventura"/>
    <x v="114"/>
    <s v="805-522-9155"/>
    <s v="5270 E. LOS ANGELES AVE"/>
    <s v="SIMI VALLEY"/>
    <s v="93063"/>
    <s v="1760424394"/>
    <s v="IVAN LAURITZEN"/>
    <s v="Yes"/>
    <m/>
    <n v="99"/>
    <n v="99"/>
    <x v="2"/>
    <n v="36234"/>
    <n v="33182"/>
    <n v="214.85"/>
    <n v="356"/>
    <n v="355"/>
    <n v="9890"/>
    <n v="507"/>
    <n v="2062"/>
    <n v="18823"/>
    <m/>
    <n v="370"/>
    <n v="776"/>
    <n v="754"/>
    <x v="1"/>
    <n v="27041"/>
    <m/>
    <m/>
    <m/>
    <n v="6141"/>
    <m/>
    <m/>
    <m/>
    <m/>
    <n v="15090344"/>
    <n v="4936711"/>
    <n v="1020374"/>
    <n v="83"/>
    <n v="19006764"/>
    <n v="19922326"/>
    <n v="-915562"/>
    <n v="-22561"/>
    <n v="12590"/>
    <m/>
    <n v="-950713"/>
    <n v="3610068"/>
    <n v="179247"/>
    <n v="821900"/>
    <n v="9798340"/>
    <m/>
    <n v="166453"/>
    <n v="267644"/>
    <n v="246692"/>
    <n v="9644548"/>
    <m/>
    <m/>
    <m/>
    <n v="5445796"/>
    <m/>
    <m/>
    <m/>
    <m/>
    <n v="3118688"/>
    <m/>
    <n v="123821"/>
    <m/>
    <n v="80248"/>
    <m/>
    <n v="1492536"/>
    <m/>
    <m/>
    <m/>
    <n v="107493"/>
    <m/>
    <n v="11121"/>
    <m/>
    <n v="2804"/>
    <m/>
    <n v="1576211"/>
    <n v="0"/>
    <n v="1033096"/>
    <n v="0"/>
    <n v="945870"/>
    <n v="379563"/>
    <n v="933763"/>
    <n v="31835"/>
    <m/>
    <n v="36373"/>
    <m/>
    <m/>
    <m/>
    <m/>
    <m/>
    <m/>
    <m/>
    <m/>
    <m/>
    <m/>
    <m/>
    <m/>
    <m/>
    <m/>
    <m/>
    <m/>
    <m/>
    <m/>
    <m/>
    <m/>
    <m/>
    <m/>
    <m/>
    <m/>
    <m/>
    <m/>
    <m/>
    <m/>
    <m/>
    <m/>
    <m/>
    <m/>
    <n v="-1851703"/>
    <m/>
    <n v="37733"/>
    <m/>
    <n v="175679"/>
    <m/>
    <n v="2584498"/>
    <m/>
    <m/>
    <m/>
    <n v="62860"/>
    <m/>
    <n v="11307"/>
    <m/>
    <m/>
    <m/>
    <m/>
    <m/>
    <m/>
    <m/>
    <m/>
    <m/>
    <m/>
    <m/>
    <m/>
    <m/>
    <m/>
    <m/>
    <m/>
    <m/>
    <n v="7613361"/>
    <n v="1963352"/>
    <n v="10345613"/>
    <n v="319302"/>
    <n v="5224847"/>
    <m/>
    <m/>
    <m/>
    <n v="2611467"/>
    <m/>
    <m/>
    <m/>
    <m/>
    <n v="30151"/>
    <m/>
    <n v="463504"/>
    <m/>
    <n v="403002"/>
    <n v="172705"/>
    <n v="357596"/>
    <n v="98301"/>
    <m/>
    <n v="42579"/>
    <n v="608698"/>
    <n v="268668"/>
    <n v="203982"/>
    <n v="857673"/>
    <n v="170824"/>
    <n v="216385"/>
    <n v="199484"/>
    <n v="4372531"/>
    <n v="290543"/>
    <n v="2697874"/>
    <n v="301960"/>
    <n v="34929"/>
    <m/>
    <n v="8213"/>
    <n v="286410"/>
    <n v="5639226"/>
    <m/>
    <n v="300452"/>
    <n v="42042"/>
    <n v="206490"/>
    <n v="1967912"/>
    <n v="8156122"/>
    <n v="8077024"/>
    <m/>
    <n v="208582"/>
    <n v="-129484"/>
    <n v="8156122"/>
    <m/>
    <m/>
    <m/>
    <n v="208582"/>
    <n v="0"/>
    <m/>
    <n v="282693"/>
    <n v="157385"/>
    <n v="440078"/>
    <n v="-139626"/>
    <m/>
    <m/>
    <m/>
    <n v="208582"/>
    <m/>
    <s v="0.10"/>
    <n v="807702.4"/>
    <n v="1735"/>
    <n v="0"/>
    <n v="17326"/>
    <n v="45442"/>
    <n v="88481"/>
    <n v="11912"/>
    <n v="0"/>
    <n v="6040"/>
    <m/>
    <n v="4653"/>
    <m/>
    <m/>
    <n v="21911"/>
    <n v="4125"/>
    <n v="6839"/>
    <n v="3446"/>
    <n v="20503"/>
    <n v="232413"/>
    <n v="0"/>
    <n v="288"/>
    <n v="498"/>
    <n v="21"/>
    <n v="0"/>
    <n v="0"/>
    <n v="807"/>
    <n v="148353"/>
    <n v="0"/>
    <n v="1124335"/>
    <n v="1777219"/>
    <n v="2013526"/>
    <n v="491249"/>
    <n v="0"/>
    <n v="258775"/>
    <m/>
    <n v="141930"/>
    <m/>
    <m/>
    <n v="436884"/>
    <n v="135471"/>
    <n v="156994"/>
    <n v="161078"/>
    <n v="767547"/>
    <n v="7613361"/>
    <n v="0"/>
    <n v="31570"/>
    <n v="24880"/>
    <n v="588"/>
    <n v="0"/>
    <n v="0"/>
    <n v="57038"/>
    <m/>
    <x v="0"/>
    <x v="0"/>
    <m/>
    <m/>
    <m/>
    <m/>
    <x v="0"/>
    <x v="0"/>
    <m/>
    <m/>
    <m/>
    <n v="210"/>
    <n v="306"/>
    <n v="116"/>
    <n v="156"/>
    <n v="305"/>
    <n v="95"/>
    <n v="83"/>
    <n v="116"/>
    <n v="46"/>
    <n v="1"/>
    <n v="0"/>
    <n v="0"/>
    <n v="0"/>
    <n v="1"/>
    <n v="0"/>
    <n v="1"/>
    <n v="0"/>
    <n v="0"/>
    <n v="0"/>
    <n v="1"/>
    <n v="0"/>
    <n v="0"/>
    <n v="0"/>
    <n v="0"/>
    <n v="1"/>
    <n v="0"/>
    <n v="0"/>
    <n v="0"/>
    <n v="0"/>
  </r>
  <r>
    <n v="206560539"/>
    <x v="1058"/>
    <d v="2024-01-01T00:00:00"/>
    <d v="2024-12-31T00:00:00"/>
    <n v="366"/>
    <s v="In Process"/>
    <x v="0"/>
    <x v="47"/>
    <x v="0"/>
    <x v="0"/>
    <s v="10 - Santa Barbara/Ventura"/>
    <x v="112"/>
    <s v="800-649-4838"/>
    <s v="4904 TELEGRAPH ROAD"/>
    <s v="VENTURA"/>
    <s v="93003"/>
    <s v="1497011282"/>
    <s v="RENEE JONES"/>
    <s v="Yes"/>
    <m/>
    <n v="96"/>
    <n v="96"/>
    <x v="2"/>
    <n v="35136"/>
    <n v="31696"/>
    <n v="213.01"/>
    <n v="483"/>
    <n v="478"/>
    <n v="5018"/>
    <n v="5674"/>
    <n v="4806"/>
    <n v="13127"/>
    <m/>
    <n v="187"/>
    <n v="328"/>
    <n v="2556"/>
    <x v="1"/>
    <n v="23993"/>
    <m/>
    <m/>
    <m/>
    <n v="7703"/>
    <m/>
    <m/>
    <m/>
    <m/>
    <n v="13919015"/>
    <n v="3668918"/>
    <n v="631439"/>
    <n v="16260"/>
    <n v="16972754"/>
    <n v="17151788"/>
    <n v="-179034"/>
    <n v="178891"/>
    <n v="-18410"/>
    <m/>
    <n v="18267"/>
    <n v="1879280"/>
    <n v="2070119"/>
    <n v="2844884"/>
    <n v="6009952"/>
    <m/>
    <n v="61710"/>
    <n v="108240"/>
    <n v="944830"/>
    <n v="8007256"/>
    <m/>
    <m/>
    <m/>
    <n v="5911759"/>
    <m/>
    <m/>
    <m/>
    <m/>
    <n v="1737606"/>
    <m/>
    <n v="1883911"/>
    <m/>
    <n v="6564"/>
    <m/>
    <n v="8990"/>
    <m/>
    <m/>
    <m/>
    <n v="144"/>
    <m/>
    <n v="252"/>
    <m/>
    <n v="31451"/>
    <m/>
    <n v="195491"/>
    <n v="0"/>
    <n v="1549559"/>
    <n v="0"/>
    <n v="1058394"/>
    <n v="90086"/>
    <n v="660360"/>
    <n v="33330"/>
    <m/>
    <n v="81698"/>
    <m/>
    <m/>
    <m/>
    <m/>
    <m/>
    <m/>
    <m/>
    <m/>
    <m/>
    <m/>
    <m/>
    <m/>
    <m/>
    <m/>
    <m/>
    <m/>
    <m/>
    <m/>
    <m/>
    <m/>
    <m/>
    <m/>
    <m/>
    <m/>
    <m/>
    <m/>
    <m/>
    <m/>
    <m/>
    <m/>
    <m/>
    <m/>
    <n v="-736557"/>
    <m/>
    <n v="810906"/>
    <m/>
    <n v="197849"/>
    <m/>
    <n v="536588"/>
    <m/>
    <m/>
    <m/>
    <n v="2462"/>
    <m/>
    <n v="-179809"/>
    <m/>
    <m/>
    <m/>
    <m/>
    <m/>
    <m/>
    <m/>
    <m/>
    <m/>
    <m/>
    <m/>
    <m/>
    <m/>
    <m/>
    <m/>
    <m/>
    <m/>
    <n v="9018385"/>
    <n v="1952315"/>
    <n v="6181088"/>
    <n v="348981"/>
    <n v="4522452"/>
    <m/>
    <m/>
    <m/>
    <n v="3898689"/>
    <m/>
    <m/>
    <m/>
    <m/>
    <n v="97109"/>
    <n v="4646"/>
    <n v="433386"/>
    <m/>
    <n v="343611"/>
    <n v="33321"/>
    <n v="428507"/>
    <n v="42675"/>
    <m/>
    <n v="34179"/>
    <n v="492022"/>
    <n v="333957"/>
    <n v="274335"/>
    <n v="975903"/>
    <n v="178436"/>
    <n v="349453"/>
    <n v="76095"/>
    <n v="3865035"/>
    <m/>
    <n v="493621"/>
    <n v="22849"/>
    <n v="28975"/>
    <m/>
    <n v="9785"/>
    <n v="212747"/>
    <n v="3936988"/>
    <m/>
    <n v="38566"/>
    <m/>
    <n v="1679"/>
    <m/>
    <n v="3977233"/>
    <n v="1438433"/>
    <m/>
    <m/>
    <n v="2538800"/>
    <n v="3977233"/>
    <n v="65933"/>
    <m/>
    <m/>
    <m/>
    <n v="0"/>
    <m/>
    <n v="443018"/>
    <n v="386041"/>
    <n v="829059"/>
    <n v="-790493"/>
    <m/>
    <m/>
    <m/>
    <m/>
    <m/>
    <s v="0.75"/>
    <n v="1078824.75"/>
    <n v="1734"/>
    <n v="0"/>
    <n v="24172"/>
    <n v="55422"/>
    <n v="83127"/>
    <n v="16862"/>
    <n v="0"/>
    <n v="9832"/>
    <m/>
    <n v="6133"/>
    <n v="11631"/>
    <n v="10507"/>
    <n v="21400"/>
    <n v="5336"/>
    <n v="13383"/>
    <n v="1300"/>
    <n v="23093"/>
    <n v="283932"/>
    <n v="0"/>
    <n v="0"/>
    <n v="0"/>
    <n v="0"/>
    <n v="0"/>
    <n v="0"/>
    <n v="0"/>
    <n v="141642"/>
    <n v="0"/>
    <n v="1309001"/>
    <n v="2199954"/>
    <n v="1989827"/>
    <n v="675366"/>
    <n v="0"/>
    <n v="353691"/>
    <m/>
    <n v="147950"/>
    <n v="229176"/>
    <n v="192578"/>
    <n v="432120"/>
    <n v="143619"/>
    <n v="273927"/>
    <n v="62913"/>
    <n v="866621"/>
    <n v="9018385"/>
    <n v="0"/>
    <n v="0"/>
    <n v="0"/>
    <n v="0"/>
    <n v="0"/>
    <n v="0"/>
    <n v="0"/>
    <m/>
    <x v="0"/>
    <x v="0"/>
    <m/>
    <m/>
    <m/>
    <m/>
    <x v="0"/>
    <x v="0"/>
    <m/>
    <m/>
    <m/>
    <n v="188"/>
    <n v="232"/>
    <n v="139"/>
    <n v="135"/>
    <n v="176"/>
    <n v="89"/>
    <n v="63"/>
    <n v="84"/>
    <n v="44"/>
    <n v="1"/>
    <n v="0"/>
    <n v="0"/>
    <n v="0"/>
    <n v="1"/>
    <n v="0"/>
    <n v="1"/>
    <n v="0"/>
    <n v="0"/>
    <n v="0"/>
    <n v="1"/>
    <n v="0"/>
    <n v="0"/>
    <n v="0"/>
    <n v="0"/>
    <n v="1"/>
    <n v="0"/>
    <n v="0"/>
    <n v="0"/>
    <n v="0"/>
  </r>
  <r>
    <n v="206560547"/>
    <x v="1059"/>
    <d v="2024-01-01T00:00:00"/>
    <d v="2024-12-31T00:00:00"/>
    <n v="366"/>
    <s v="In Process"/>
    <x v="0"/>
    <x v="47"/>
    <x v="0"/>
    <x v="0"/>
    <s v="10 - Santa Barbara/Ventura"/>
    <x v="112"/>
    <s v="805-524-0083"/>
    <s v="118 B STREET"/>
    <s v="FILLMORE"/>
    <s v="93015-0000"/>
    <s v="ZZT18866H"/>
    <s v="ANTHONY PHAM"/>
    <s v="Yes"/>
    <m/>
    <n v="99"/>
    <n v="99"/>
    <x v="2"/>
    <n v="36234"/>
    <n v="23715"/>
    <n v="153.55000000000001"/>
    <n v="129"/>
    <n v="132"/>
    <n v="1777"/>
    <n v="498"/>
    <n v="2571"/>
    <n v="17438"/>
    <m/>
    <n v="289"/>
    <n v="432"/>
    <n v="710"/>
    <x v="1"/>
    <n v="18976"/>
    <m/>
    <m/>
    <m/>
    <n v="4739"/>
    <m/>
    <m/>
    <m/>
    <m/>
    <n v="10031368"/>
    <n v="2202913"/>
    <n v="1436533"/>
    <m/>
    <n v="10797748"/>
    <n v="11891605"/>
    <n v="-1093857"/>
    <n v="8229"/>
    <n v="800"/>
    <m/>
    <n v="-1086428"/>
    <n v="836969"/>
    <n v="168435"/>
    <n v="1202692"/>
    <n v="7178599"/>
    <m/>
    <n v="163951"/>
    <n v="240923"/>
    <n v="239799"/>
    <n v="6412570"/>
    <m/>
    <m/>
    <m/>
    <n v="3618798"/>
    <m/>
    <m/>
    <m/>
    <m/>
    <n v="1309225"/>
    <m/>
    <n v="248243"/>
    <m/>
    <n v="5015"/>
    <m/>
    <n v="462827"/>
    <m/>
    <m/>
    <m/>
    <n v="172327"/>
    <m/>
    <n v="5276"/>
    <m/>
    <m/>
    <m/>
    <n v="892056"/>
    <n v="0"/>
    <n v="279460"/>
    <n v="0"/>
    <n v="255330"/>
    <n v="23920"/>
    <n v="604089"/>
    <n v="51657"/>
    <m/>
    <n v="96401"/>
    <m/>
    <m/>
    <m/>
    <m/>
    <m/>
    <m/>
    <m/>
    <m/>
    <m/>
    <m/>
    <m/>
    <m/>
    <m/>
    <m/>
    <m/>
    <m/>
    <m/>
    <m/>
    <m/>
    <m/>
    <m/>
    <m/>
    <m/>
    <m/>
    <m/>
    <m/>
    <m/>
    <m/>
    <n v="126754"/>
    <m/>
    <m/>
    <m/>
    <n v="508782"/>
    <m/>
    <n v="119691"/>
    <m/>
    <n v="-791463"/>
    <m/>
    <n v="1363587"/>
    <m/>
    <m/>
    <m/>
    <n v="103131"/>
    <m/>
    <n v="6051"/>
    <m/>
    <m/>
    <m/>
    <m/>
    <m/>
    <m/>
    <m/>
    <m/>
    <m/>
    <m/>
    <m/>
    <m/>
    <m/>
    <m/>
    <m/>
    <m/>
    <m/>
    <n v="5435689"/>
    <n v="1121062"/>
    <n v="5334854"/>
    <n v="160324"/>
    <n v="3357425"/>
    <m/>
    <m/>
    <m/>
    <n v="2299360"/>
    <m/>
    <m/>
    <m/>
    <m/>
    <n v="110551"/>
    <m/>
    <n v="142344"/>
    <m/>
    <n v="123896"/>
    <n v="23278"/>
    <n v="214816"/>
    <n v="36222"/>
    <m/>
    <n v="22995"/>
    <n v="577118"/>
    <n v="202452"/>
    <n v="211260"/>
    <n v="821817"/>
    <n v="69630"/>
    <n v="215610"/>
    <n v="124010"/>
    <n v="2529746"/>
    <n v="232168"/>
    <n v="369727"/>
    <n v="62399"/>
    <n v="11065"/>
    <m/>
    <n v="84095"/>
    <n v="49621"/>
    <n v="2798841"/>
    <m/>
    <n v="2065491"/>
    <n v="1592535"/>
    <m/>
    <m/>
    <n v="6456867"/>
    <n v="7444222"/>
    <m/>
    <m/>
    <n v="-987355"/>
    <n v="6456867"/>
    <n v="100000"/>
    <m/>
    <m/>
    <m/>
    <n v="0"/>
    <m/>
    <n v="3103180"/>
    <n v="495324"/>
    <n v="3598504"/>
    <n v="-1533013"/>
    <m/>
    <m/>
    <m/>
    <m/>
    <m/>
    <s v="0.00"/>
    <n v="0"/>
    <n v="1355"/>
    <n v="0"/>
    <n v="20407"/>
    <n v="17328"/>
    <n v="62607"/>
    <n v="0"/>
    <n v="0"/>
    <n v="1013"/>
    <m/>
    <n v="9020"/>
    <n v="6826"/>
    <n v="8151"/>
    <n v="20170"/>
    <n v="1827"/>
    <n v="7723"/>
    <n v="2972"/>
    <n v="15772"/>
    <n v="175171"/>
    <n v="0"/>
    <n v="4966"/>
    <n v="111"/>
    <n v="386"/>
    <n v="0"/>
    <n v="0"/>
    <n v="5463"/>
    <n v="90265"/>
    <n v="0"/>
    <n v="1255131"/>
    <n v="854696"/>
    <n v="1435235"/>
    <n v="0"/>
    <n v="0"/>
    <n v="42744"/>
    <m/>
    <n v="200640"/>
    <n v="128438"/>
    <n v="150145"/>
    <n v="437333"/>
    <n v="54081"/>
    <n v="165600"/>
    <n v="114147"/>
    <n v="507234"/>
    <n v="5435689"/>
    <n v="0"/>
    <n v="403890"/>
    <n v="5853"/>
    <n v="18999"/>
    <n v="0"/>
    <n v="0"/>
    <n v="428742"/>
    <m/>
    <x v="0"/>
    <x v="0"/>
    <m/>
    <m/>
    <m/>
    <m/>
    <x v="0"/>
    <x v="0"/>
    <m/>
    <m/>
    <m/>
    <n v="107"/>
    <n v="139"/>
    <n v="95"/>
    <n v="53"/>
    <n v="59"/>
    <n v="41"/>
    <n v="32"/>
    <n v="37"/>
    <n v="27"/>
    <n v="1"/>
    <n v="0"/>
    <n v="0"/>
    <n v="0"/>
    <n v="1"/>
    <n v="0"/>
    <n v="1"/>
    <n v="0"/>
    <n v="0"/>
    <n v="0"/>
    <n v="1"/>
    <n v="0"/>
    <n v="0"/>
    <n v="0"/>
    <n v="0"/>
    <n v="1"/>
    <n v="0"/>
    <n v="0"/>
    <n v="0"/>
    <n v="0"/>
  </r>
  <r>
    <n v="206560823"/>
    <x v="1060"/>
    <d v="2024-01-01T00:00:00"/>
    <d v="2024-12-31T00:00:00"/>
    <n v="366"/>
    <s v="In Process"/>
    <x v="0"/>
    <x v="47"/>
    <x v="0"/>
    <x v="0"/>
    <s v="10 - Santa Barbara/Ventura"/>
    <x v="113"/>
    <s v="805-482-9805"/>
    <s v="205 GRANADA STREET"/>
    <s v="CAMARILLO"/>
    <s v="93010-0000"/>
    <s v="1215924725"/>
    <s v="WILLITS, BRADLEY JAMES"/>
    <s v="Yes"/>
    <s v="FLAGSTONE HEALTHCARE CENTRAL LLC"/>
    <n v="114"/>
    <n v="114"/>
    <x v="0"/>
    <n v="41724"/>
    <n v="38862"/>
    <n v="205.36"/>
    <n v="526"/>
    <n v="528"/>
    <n v="9862"/>
    <n v="4391"/>
    <n v="2249"/>
    <n v="20959"/>
    <m/>
    <n v="74"/>
    <n v="592"/>
    <n v="735"/>
    <x v="0"/>
    <n v="38862"/>
    <m/>
    <m/>
    <m/>
    <m/>
    <m/>
    <m/>
    <m/>
    <m/>
    <n v="14229845"/>
    <n v="5341934"/>
    <n v="-625727"/>
    <n v="12828"/>
    <n v="20210334"/>
    <n v="16678710"/>
    <n v="3531624"/>
    <n v="8533"/>
    <n v="748711"/>
    <m/>
    <n v="2791446"/>
    <n v="3632220"/>
    <n v="1599167"/>
    <n v="685016"/>
    <n v="7811954"/>
    <m/>
    <n v="26865"/>
    <n v="238333"/>
    <n v="236290"/>
    <n v="14229845"/>
    <m/>
    <m/>
    <m/>
    <m/>
    <m/>
    <m/>
    <m/>
    <m/>
    <n v="2336807"/>
    <n v="147600"/>
    <n v="907061"/>
    <m/>
    <n v="5187"/>
    <m/>
    <n v="1910376"/>
    <m/>
    <m/>
    <m/>
    <n v="14023"/>
    <m/>
    <n v="20880"/>
    <m/>
    <m/>
    <m/>
    <n v="10103"/>
    <n v="1808"/>
    <n v="2697570"/>
    <n v="0"/>
    <n v="1668060"/>
    <n v="521460"/>
    <n v="259632"/>
    <n v="81917"/>
    <m/>
    <n v="101384"/>
    <m/>
    <m/>
    <m/>
    <m/>
    <m/>
    <m/>
    <m/>
    <m/>
    <m/>
    <m/>
    <m/>
    <m/>
    <m/>
    <m/>
    <m/>
    <m/>
    <m/>
    <m/>
    <n v="-1219"/>
    <m/>
    <m/>
    <m/>
    <m/>
    <m/>
    <m/>
    <m/>
    <m/>
    <m/>
    <n v="-6728"/>
    <m/>
    <m/>
    <m/>
    <n v="-2468123"/>
    <n v="79993"/>
    <n v="-492367"/>
    <m/>
    <n v="151670"/>
    <m/>
    <n v="2118430"/>
    <m/>
    <m/>
    <m/>
    <n v="-46091"/>
    <m/>
    <n v="40472"/>
    <m/>
    <m/>
    <m/>
    <m/>
    <m/>
    <m/>
    <m/>
    <m/>
    <m/>
    <m/>
    <m/>
    <m/>
    <m/>
    <n v="-1764"/>
    <m/>
    <m/>
    <m/>
    <n v="8816508"/>
    <n v="2222246"/>
    <n v="5639956"/>
    <n v="244866"/>
    <n v="6416497"/>
    <m/>
    <m/>
    <m/>
    <m/>
    <m/>
    <m/>
    <m/>
    <m/>
    <n v="31135"/>
    <n v="4036"/>
    <n v="1216425"/>
    <m/>
    <n v="608947"/>
    <n v="117021"/>
    <n v="288528"/>
    <n v="74501"/>
    <m/>
    <n v="52388"/>
    <n v="400275"/>
    <n v="377521"/>
    <n v="180768"/>
    <n v="989703"/>
    <n v="416449"/>
    <n v="236453"/>
    <n v="98705"/>
    <n v="3449544"/>
    <n v="220693"/>
    <n v="1283796"/>
    <n v="73978"/>
    <n v="16337"/>
    <m/>
    <n v="27"/>
    <n v="124983"/>
    <n v="2305017"/>
    <m/>
    <n v="1057568"/>
    <m/>
    <n v="34106986"/>
    <m/>
    <n v="37469571"/>
    <n v="1469715"/>
    <n v="9447170"/>
    <m/>
    <n v="26552686"/>
    <n v="37469571"/>
    <m/>
    <n v="24659816"/>
    <m/>
    <m/>
    <n v="8700"/>
    <m/>
    <n v="1649845"/>
    <n v="972462"/>
    <n v="2631007"/>
    <n v="-1573439"/>
    <m/>
    <m/>
    <m/>
    <m/>
    <m/>
    <s v="0.00"/>
    <n v="0"/>
    <n v="1889"/>
    <n v="0"/>
    <n v="12244"/>
    <n v="30247"/>
    <n v="98961"/>
    <n v="0"/>
    <n v="0"/>
    <n v="357"/>
    <n v="32153"/>
    <n v="4682"/>
    <n v="12086"/>
    <n v="4689"/>
    <n v="17490"/>
    <n v="11426"/>
    <n v="6482"/>
    <n v="1579"/>
    <n v="11508"/>
    <n v="245793"/>
    <n v="0"/>
    <n v="0"/>
    <n v="0"/>
    <n v="139"/>
    <n v="0"/>
    <n v="0"/>
    <n v="139"/>
    <n v="426262"/>
    <n v="0"/>
    <n v="700553"/>
    <n v="1392460"/>
    <n v="2340929"/>
    <n v="0"/>
    <n v="0"/>
    <n v="14368"/>
    <n v="1518368"/>
    <n v="102617"/>
    <n v="240247"/>
    <n v="107579"/>
    <n v="433432"/>
    <n v="321787"/>
    <n v="159320"/>
    <n v="78580"/>
    <n v="980006"/>
    <n v="8816508"/>
    <n v="0"/>
    <n v="0"/>
    <n v="0"/>
    <n v="4876"/>
    <n v="0"/>
    <n v="0"/>
    <n v="4876"/>
    <m/>
    <x v="0"/>
    <x v="0"/>
    <m/>
    <m/>
    <n v="32153"/>
    <m/>
    <x v="0"/>
    <x v="0"/>
    <m/>
    <m/>
    <n v="1518368"/>
    <n v="158"/>
    <n v="231"/>
    <n v="110"/>
    <n v="118"/>
    <n v="180"/>
    <n v="77"/>
    <n v="66"/>
    <n v="101"/>
    <n v="43"/>
    <n v="1"/>
    <n v="0"/>
    <n v="0"/>
    <n v="0"/>
    <n v="0"/>
    <n v="1"/>
    <n v="1"/>
    <n v="0"/>
    <n v="0"/>
    <n v="0"/>
    <n v="0"/>
    <n v="0"/>
    <n v="0"/>
    <n v="0"/>
    <n v="0"/>
    <n v="1"/>
    <n v="0"/>
    <n v="0"/>
    <n v="0"/>
    <n v="0"/>
  </r>
  <r>
    <n v="206564024"/>
    <x v="383"/>
    <d v="2024-01-01T00:00:00"/>
    <d v="2024-12-31T00:00:00"/>
    <n v="366"/>
    <s v="In Process"/>
    <x v="0"/>
    <x v="47"/>
    <x v="0"/>
    <x v="0"/>
    <s v="10 - Santa Barbara/Ventura"/>
    <x v="112"/>
    <s v="805-642-1736"/>
    <s v="5445 EVERGLADES STREET"/>
    <s v="VENTURA"/>
    <s v="93003-0000"/>
    <s v="1427057645"/>
    <s v="FRANCISCO MENDOZA"/>
    <s v="Yes"/>
    <s v="FLAGSTONE HEALTHCARE CENTRAL LLC"/>
    <n v="188"/>
    <n v="188"/>
    <x v="0"/>
    <n v="68808"/>
    <n v="65708"/>
    <n v="219.82"/>
    <n v="695"/>
    <n v="691"/>
    <n v="11788"/>
    <n v="7308"/>
    <n v="2675"/>
    <n v="41025"/>
    <m/>
    <n v="114"/>
    <n v="553"/>
    <n v="2245"/>
    <x v="0"/>
    <n v="65708"/>
    <m/>
    <m/>
    <m/>
    <m/>
    <m/>
    <m/>
    <m/>
    <m/>
    <n v="26866700"/>
    <n v="7307995"/>
    <n v="2972829"/>
    <n v="883"/>
    <n v="31202749"/>
    <n v="26721630"/>
    <n v="4481119"/>
    <n v="2229"/>
    <n v="958452"/>
    <m/>
    <n v="3524896"/>
    <n v="5079100"/>
    <n v="2923352"/>
    <n v="949756"/>
    <n v="16713555"/>
    <m/>
    <n v="44263"/>
    <n v="256749"/>
    <n v="899925"/>
    <n v="26866700"/>
    <m/>
    <m/>
    <m/>
    <m/>
    <m/>
    <m/>
    <m/>
    <m/>
    <n v="3550554"/>
    <n v="169020"/>
    <n v="1719516"/>
    <m/>
    <n v="18627"/>
    <m/>
    <n v="1808943"/>
    <m/>
    <m/>
    <m/>
    <n v="39504"/>
    <m/>
    <n v="510"/>
    <m/>
    <n v="1321"/>
    <m/>
    <n v="46672"/>
    <n v="0"/>
    <n v="2310075"/>
    <n v="0"/>
    <n v="2926215"/>
    <n v="947970"/>
    <n v="784772"/>
    <n v="225423"/>
    <m/>
    <n v="66868"/>
    <m/>
    <m/>
    <m/>
    <m/>
    <m/>
    <m/>
    <m/>
    <m/>
    <m/>
    <m/>
    <m/>
    <m/>
    <m/>
    <m/>
    <m/>
    <m/>
    <m/>
    <m/>
    <n v="5820"/>
    <m/>
    <m/>
    <m/>
    <m/>
    <m/>
    <m/>
    <m/>
    <m/>
    <m/>
    <n v="39127"/>
    <m/>
    <m/>
    <m/>
    <n v="-1627153"/>
    <n v="97146"/>
    <n v="-303170"/>
    <m/>
    <n v="278284"/>
    <m/>
    <n v="4260493"/>
    <m/>
    <m/>
    <m/>
    <n v="6169"/>
    <m/>
    <n v="212278"/>
    <m/>
    <m/>
    <n v="3835"/>
    <m/>
    <m/>
    <m/>
    <m/>
    <m/>
    <m/>
    <m/>
    <m/>
    <m/>
    <m/>
    <m/>
    <m/>
    <m/>
    <m/>
    <n v="14435348"/>
    <n v="3536385"/>
    <n v="8749897"/>
    <n v="592691"/>
    <n v="11736113"/>
    <m/>
    <m/>
    <m/>
    <m/>
    <m/>
    <m/>
    <m/>
    <m/>
    <n v="49493"/>
    <n v="1030"/>
    <n v="1190276"/>
    <m/>
    <n v="862063"/>
    <n v="241639"/>
    <n v="554121"/>
    <n v="168010"/>
    <m/>
    <n v="68933"/>
    <n v="883070"/>
    <n v="692147"/>
    <n v="170712"/>
    <n v="1480822"/>
    <n v="514501"/>
    <n v="238678"/>
    <n v="137034"/>
    <n v="5488291"/>
    <n v="467459"/>
    <n v="1302097"/>
    <n v="149982"/>
    <n v="40899"/>
    <m/>
    <n v="46"/>
    <n v="284214"/>
    <n v="2887837"/>
    <m/>
    <n v="2387253"/>
    <n v="203987"/>
    <n v="29337916"/>
    <m/>
    <n v="34816993"/>
    <n v="2468095"/>
    <n v="8925053"/>
    <m/>
    <n v="23423845"/>
    <n v="34816993"/>
    <m/>
    <n v="20412863"/>
    <m/>
    <m/>
    <n v="182647"/>
    <m/>
    <n v="2435191"/>
    <n v="2709696"/>
    <n v="5327534"/>
    <n v="-2940281"/>
    <m/>
    <m/>
    <m/>
    <m/>
    <m/>
    <s v="0.00"/>
    <n v="0"/>
    <n v="2016"/>
    <n v="0"/>
    <n v="18239"/>
    <n v="67655"/>
    <n v="165762"/>
    <n v="0"/>
    <n v="0"/>
    <n v="352"/>
    <n v="35652"/>
    <n v="8286"/>
    <n v="24464"/>
    <n v="4566"/>
    <n v="36344"/>
    <n v="10249"/>
    <n v="7670"/>
    <n v="1976"/>
    <n v="23318"/>
    <n v="406549"/>
    <n v="0"/>
    <n v="0"/>
    <n v="0"/>
    <n v="0"/>
    <n v="0"/>
    <n v="0"/>
    <n v="0"/>
    <n v="248666"/>
    <n v="0"/>
    <n v="1200618"/>
    <n v="3181842"/>
    <n v="4361538"/>
    <n v="0"/>
    <n v="0"/>
    <n v="10911"/>
    <n v="1790287"/>
    <n v="231234"/>
    <n v="467672"/>
    <n v="83726"/>
    <n v="676309"/>
    <n v="387321"/>
    <n v="175985"/>
    <n v="110957"/>
    <n v="1508282"/>
    <n v="14435348"/>
    <n v="0"/>
    <n v="0"/>
    <n v="0"/>
    <n v="0"/>
    <n v="0"/>
    <n v="0"/>
    <n v="0"/>
    <m/>
    <x v="0"/>
    <x v="0"/>
    <m/>
    <m/>
    <n v="35652"/>
    <m/>
    <x v="0"/>
    <x v="0"/>
    <m/>
    <m/>
    <n v="1790287"/>
    <n v="265"/>
    <n v="378"/>
    <n v="205"/>
    <n v="204"/>
    <n v="298"/>
    <n v="156"/>
    <n v="111"/>
    <n v="163"/>
    <n v="77"/>
    <n v="1"/>
    <n v="0"/>
    <n v="0"/>
    <n v="0"/>
    <n v="0"/>
    <n v="1"/>
    <n v="1"/>
    <n v="0"/>
    <n v="0"/>
    <n v="0"/>
    <n v="0"/>
    <n v="0"/>
    <n v="0"/>
    <n v="0"/>
    <n v="0"/>
    <n v="1"/>
    <n v="0"/>
    <n v="0"/>
    <n v="0"/>
    <n v="0"/>
  </r>
  <r>
    <n v="206564113"/>
    <x v="1061"/>
    <d v="2024-01-01T00:00:00"/>
    <d v="2024-12-31T00:00:00"/>
    <n v="366"/>
    <s v="In Process"/>
    <x v="0"/>
    <x v="47"/>
    <x v="0"/>
    <x v="0"/>
    <s v="10 - Santa Barbara/Ventura"/>
    <x v="113"/>
    <s v="805-388-8086"/>
    <s v="6000 SANTA ROSA ROAD"/>
    <s v="CAMARILLO"/>
    <s v="93012"/>
    <s v="1952716375"/>
    <s v="SCOTT KEAWEKANE"/>
    <s v="Yes"/>
    <m/>
    <n v="45"/>
    <n v="45"/>
    <x v="1"/>
    <n v="16470"/>
    <n v="15507"/>
    <n v="215.38"/>
    <n v="592"/>
    <n v="592"/>
    <n v="12096"/>
    <n v="3007"/>
    <m/>
    <m/>
    <m/>
    <m/>
    <n v="404"/>
    <m/>
    <x v="0"/>
    <n v="15507"/>
    <m/>
    <m/>
    <m/>
    <m/>
    <m/>
    <m/>
    <m/>
    <m/>
    <n v="6357089"/>
    <n v="7656427"/>
    <n v="1614341"/>
    <n v="916"/>
    <n v="12400091"/>
    <n v="12372941"/>
    <n v="27150"/>
    <n v="-1918902"/>
    <m/>
    <m/>
    <n v="-1891752"/>
    <n v="4847454"/>
    <n v="1207933"/>
    <m/>
    <m/>
    <m/>
    <m/>
    <n v="301702"/>
    <m/>
    <n v="6357089"/>
    <m/>
    <m/>
    <m/>
    <m/>
    <m/>
    <m/>
    <m/>
    <m/>
    <n v="6102120"/>
    <m/>
    <n v="1524757"/>
    <m/>
    <m/>
    <m/>
    <m/>
    <m/>
    <m/>
    <m/>
    <m/>
    <m/>
    <n v="29550"/>
    <m/>
    <m/>
    <m/>
    <n v="25"/>
    <n v="0"/>
    <n v="2360900"/>
    <n v="0"/>
    <n v="2398525"/>
    <n v="545100"/>
    <n v="1913246"/>
    <n v="266976"/>
    <m/>
    <n v="171655"/>
    <m/>
    <m/>
    <m/>
    <m/>
    <m/>
    <m/>
    <m/>
    <m/>
    <m/>
    <m/>
    <m/>
    <m/>
    <m/>
    <m/>
    <m/>
    <m/>
    <m/>
    <m/>
    <m/>
    <m/>
    <m/>
    <m/>
    <m/>
    <m/>
    <m/>
    <m/>
    <m/>
    <m/>
    <m/>
    <m/>
    <m/>
    <m/>
    <n v="1019962"/>
    <m/>
    <n v="594379"/>
    <m/>
    <m/>
    <m/>
    <m/>
    <m/>
    <m/>
    <m/>
    <m/>
    <m/>
    <m/>
    <m/>
    <m/>
    <m/>
    <m/>
    <m/>
    <m/>
    <m/>
    <m/>
    <m/>
    <m/>
    <m/>
    <m/>
    <m/>
    <m/>
    <m/>
    <m/>
    <m/>
    <n v="5879998"/>
    <n v="1297215"/>
    <n v="5195728"/>
    <n v="173995"/>
    <n v="4197036"/>
    <m/>
    <m/>
    <m/>
    <m/>
    <m/>
    <m/>
    <m/>
    <m/>
    <n v="41325"/>
    <m/>
    <n v="705872"/>
    <n v="1749"/>
    <n v="570837"/>
    <n v="149398"/>
    <n v="534978"/>
    <n v="149129"/>
    <m/>
    <n v="96435"/>
    <n v="401363"/>
    <n v="173927"/>
    <n v="29808"/>
    <n v="808312"/>
    <n v="76340"/>
    <n v="142942"/>
    <m/>
    <n v="2285541"/>
    <n v="18268"/>
    <n v="1730542"/>
    <n v="135166"/>
    <n v="39551"/>
    <m/>
    <n v="258"/>
    <n v="84164"/>
    <n v="7054129"/>
    <m/>
    <n v="573227"/>
    <n v="6766"/>
    <n v="757567"/>
    <n v="64674326"/>
    <n v="73066015"/>
    <n v="4183175"/>
    <n v="28983"/>
    <n v="69843945"/>
    <n v="-990088"/>
    <n v="73066015"/>
    <m/>
    <m/>
    <m/>
    <n v="3424459"/>
    <n v="0"/>
    <m/>
    <n v="418707"/>
    <n v="294387"/>
    <n v="713094"/>
    <n v="-139867"/>
    <m/>
    <m/>
    <m/>
    <n v="69843945"/>
    <m/>
    <s v="1.32"/>
    <n v="5521791"/>
    <n v="2077"/>
    <n v="0"/>
    <n v="10902"/>
    <n v="25268"/>
    <n v="44141"/>
    <n v="0"/>
    <n v="0"/>
    <n v="4804"/>
    <n v="23468"/>
    <n v="3362"/>
    <n v="5979"/>
    <n v="67"/>
    <n v="21256"/>
    <n v="1780"/>
    <n v="5070"/>
    <m/>
    <n v="15714"/>
    <n v="163888"/>
    <n v="0"/>
    <n v="34"/>
    <n v="0"/>
    <n v="1012"/>
    <n v="0"/>
    <n v="0"/>
    <n v="1046"/>
    <n v="157334"/>
    <n v="0"/>
    <n v="644653"/>
    <n v="1070007"/>
    <n v="1105754"/>
    <n v="0"/>
    <n v="0"/>
    <n v="179010"/>
    <n v="1169735"/>
    <n v="103148"/>
    <n v="114641"/>
    <n v="1214"/>
    <n v="500604"/>
    <n v="54073"/>
    <n v="108005"/>
    <m/>
    <n v="671820"/>
    <n v="5879998"/>
    <n v="0"/>
    <n v="1844"/>
    <n v="0"/>
    <n v="35414"/>
    <n v="0"/>
    <n v="0"/>
    <n v="37258"/>
    <m/>
    <x v="0"/>
    <x v="0"/>
    <m/>
    <m/>
    <n v="23468"/>
    <m/>
    <x v="0"/>
    <x v="0"/>
    <m/>
    <m/>
    <n v="1169735"/>
    <n v="191"/>
    <n v="309"/>
    <n v="121"/>
    <n v="135"/>
    <n v="223"/>
    <n v="79"/>
    <n v="43"/>
    <n v="76"/>
    <n v="20"/>
    <n v="1"/>
    <n v="0"/>
    <n v="0"/>
    <n v="1"/>
    <n v="0"/>
    <n v="0"/>
    <n v="1"/>
    <n v="0"/>
    <n v="0"/>
    <n v="0"/>
    <n v="0"/>
    <n v="0"/>
    <n v="0"/>
    <n v="0"/>
    <n v="0"/>
    <n v="1"/>
    <n v="0"/>
    <n v="0"/>
    <n v="0"/>
    <n v="0"/>
  </r>
  <r>
    <n v="206564120"/>
    <x v="1062"/>
    <d v="2024-01-01T00:00:00"/>
    <d v="2024-12-31T00:00:00"/>
    <n v="366"/>
    <s v="In Process"/>
    <x v="0"/>
    <x v="47"/>
    <x v="0"/>
    <x v="0"/>
    <s v="10 - Santa Barbara/Ventura"/>
    <x v="114"/>
    <s v="805-494-1233"/>
    <s v="250 FAIRVIEW ROAD"/>
    <s v="THOUSNAD OAKS"/>
    <s v="91361-2456"/>
    <s v="1508466210"/>
    <s v="TEI VANDERFORD"/>
    <s v="Yes"/>
    <m/>
    <n v="99"/>
    <n v="99"/>
    <x v="2"/>
    <n v="36234"/>
    <n v="34709"/>
    <n v="226.19"/>
    <n v="514"/>
    <n v="513"/>
    <n v="13419"/>
    <n v="1625"/>
    <n v="955"/>
    <n v="16741"/>
    <m/>
    <m/>
    <n v="915"/>
    <n v="1054"/>
    <x v="0"/>
    <n v="34709"/>
    <m/>
    <m/>
    <m/>
    <m/>
    <m/>
    <m/>
    <m/>
    <m/>
    <n v="26602041"/>
    <n v="6388222"/>
    <n v="9794034"/>
    <n v="8046"/>
    <n v="23204275"/>
    <n v="20439887"/>
    <n v="2764388"/>
    <n v="151"/>
    <m/>
    <m/>
    <n v="2764539"/>
    <n v="16773750"/>
    <n v="2031250"/>
    <n v="391617"/>
    <n v="6589365"/>
    <m/>
    <m/>
    <n v="375369"/>
    <n v="440690"/>
    <n v="26602041"/>
    <m/>
    <m/>
    <m/>
    <m/>
    <m/>
    <m/>
    <m/>
    <m/>
    <n v="5591008"/>
    <m/>
    <n v="732729"/>
    <m/>
    <n v="57353"/>
    <m/>
    <m/>
    <m/>
    <m/>
    <m/>
    <m/>
    <m/>
    <n v="6992"/>
    <m/>
    <n v="140"/>
    <m/>
    <n v="0"/>
    <n v="0"/>
    <n v="1862809"/>
    <n v="0"/>
    <n v="1939218"/>
    <n v="286175"/>
    <n v="2110436"/>
    <n v="80481"/>
    <m/>
    <n v="109103"/>
    <m/>
    <m/>
    <m/>
    <m/>
    <m/>
    <m/>
    <m/>
    <m/>
    <m/>
    <m/>
    <m/>
    <m/>
    <m/>
    <m/>
    <m/>
    <m/>
    <m/>
    <m/>
    <m/>
    <m/>
    <m/>
    <m/>
    <m/>
    <m/>
    <m/>
    <m/>
    <m/>
    <m/>
    <n v="23"/>
    <m/>
    <m/>
    <m/>
    <n v="7774425"/>
    <m/>
    <n v="1183104"/>
    <m/>
    <n v="-231638"/>
    <m/>
    <n v="982038"/>
    <m/>
    <m/>
    <m/>
    <m/>
    <m/>
    <n v="86082"/>
    <m/>
    <m/>
    <m/>
    <m/>
    <m/>
    <m/>
    <m/>
    <m/>
    <m/>
    <m/>
    <m/>
    <m/>
    <m/>
    <m/>
    <m/>
    <m/>
    <m/>
    <n v="9647793"/>
    <n v="2925946"/>
    <n v="7866148"/>
    <n v="746971"/>
    <n v="7655851"/>
    <m/>
    <m/>
    <m/>
    <m/>
    <m/>
    <m/>
    <m/>
    <m/>
    <n v="3479"/>
    <m/>
    <n v="1002165"/>
    <n v="38476"/>
    <n v="700331"/>
    <n v="126127"/>
    <n v="228500"/>
    <n v="83966"/>
    <m/>
    <n v="148371"/>
    <n v="725711"/>
    <n v="405888"/>
    <n v="164650"/>
    <n v="990626"/>
    <n v="173805"/>
    <n v="210308"/>
    <n v="161312"/>
    <n v="5348927"/>
    <n v="74407"/>
    <n v="1685226"/>
    <n v="193057"/>
    <n v="29963"/>
    <m/>
    <n v="13493"/>
    <n v="275248"/>
    <n v="9130722"/>
    <m/>
    <n v="863098"/>
    <m/>
    <n v="362548"/>
    <m/>
    <n v="10356368"/>
    <n v="2765924"/>
    <m/>
    <m/>
    <n v="7590444"/>
    <n v="10356368"/>
    <n v="4724583"/>
    <m/>
    <m/>
    <m/>
    <n v="0"/>
    <m/>
    <n v="757317"/>
    <n v="298822"/>
    <n v="1056139"/>
    <n v="-193041"/>
    <m/>
    <m/>
    <m/>
    <m/>
    <m/>
    <s v="0.00"/>
    <n v="0"/>
    <n v="1973"/>
    <n v="0"/>
    <n v="10662"/>
    <n v="44082"/>
    <n v="92676"/>
    <n v="0"/>
    <n v="0"/>
    <n v="0"/>
    <n v="30333"/>
    <n v="5496"/>
    <n v="13944"/>
    <n v="6535"/>
    <n v="20180"/>
    <n v="3730"/>
    <n v="5539"/>
    <n v="2101"/>
    <n v="26572"/>
    <n v="263823"/>
    <n v="0"/>
    <n v="0"/>
    <n v="0"/>
    <n v="16"/>
    <n v="0"/>
    <n v="0"/>
    <n v="16"/>
    <n v="193943"/>
    <n v="0"/>
    <n v="570712"/>
    <n v="2102338"/>
    <n v="2399531"/>
    <n v="0"/>
    <n v="0"/>
    <n v="0"/>
    <n v="1420592"/>
    <n v="158490"/>
    <n v="270456"/>
    <n v="113162"/>
    <n v="447415"/>
    <n v="131464"/>
    <n v="135817"/>
    <n v="115723"/>
    <n v="1588150"/>
    <n v="9647793"/>
    <n v="0"/>
    <n v="0"/>
    <n v="0"/>
    <n v="621"/>
    <n v="0"/>
    <n v="0"/>
    <n v="621"/>
    <m/>
    <x v="0"/>
    <x v="0"/>
    <m/>
    <m/>
    <n v="30333"/>
    <m/>
    <x v="0"/>
    <x v="0"/>
    <m/>
    <m/>
    <n v="1420592"/>
    <n v="158"/>
    <n v="254"/>
    <n v="88"/>
    <n v="113"/>
    <n v="188"/>
    <n v="56"/>
    <n v="57"/>
    <n v="90"/>
    <n v="26"/>
    <n v="1"/>
    <n v="0"/>
    <n v="0"/>
    <n v="0"/>
    <n v="1"/>
    <n v="0"/>
    <n v="1"/>
    <n v="0"/>
    <n v="0"/>
    <n v="0"/>
    <n v="0"/>
    <n v="0"/>
    <n v="0"/>
    <n v="0"/>
    <n v="0"/>
    <n v="1"/>
    <n v="0"/>
    <n v="0"/>
    <n v="0"/>
    <n v="0"/>
  </r>
  <r>
    <n v="206564129"/>
    <x v="1063"/>
    <d v="2024-01-01T00:00:00"/>
    <d v="2024-12-31T00:00:00"/>
    <n v="366"/>
    <s v="In Process"/>
    <x v="1"/>
    <x v="47"/>
    <x v="1"/>
    <x v="0"/>
    <s v="10 - Santa Barbara/Ventura"/>
    <x v="114"/>
    <s v="805-241-2000"/>
    <s v="3557 CAMPUS DRIVE"/>
    <s v="THOUSAND OAKS"/>
    <s v="91360"/>
    <s v="NONE"/>
    <s v="JEANNETTE RUGGIERO"/>
    <s v="No"/>
    <m/>
    <n v="48"/>
    <n v="48"/>
    <x v="1"/>
    <n v="17568"/>
    <n v="16323"/>
    <n v="92.91"/>
    <n v="125"/>
    <n v="121"/>
    <n v="1434"/>
    <n v="353"/>
    <m/>
    <m/>
    <m/>
    <m/>
    <n v="724"/>
    <n v="13812"/>
    <x v="0"/>
    <n v="16323"/>
    <m/>
    <m/>
    <m/>
    <m/>
    <m/>
    <m/>
    <m/>
    <m/>
    <n v="7852437"/>
    <n v="619717"/>
    <n v="-31266"/>
    <n v="54644"/>
    <n v="8558064"/>
    <n v="8364891"/>
    <n v="193173"/>
    <n v="904304"/>
    <n v="18065"/>
    <m/>
    <n v="1079412"/>
    <n v="669144"/>
    <n v="164498"/>
    <m/>
    <m/>
    <m/>
    <m/>
    <n v="372613"/>
    <n v="6646182"/>
    <n v="7852437"/>
    <m/>
    <m/>
    <m/>
    <m/>
    <m/>
    <m/>
    <m/>
    <m/>
    <n v="451784"/>
    <m/>
    <n v="90432"/>
    <m/>
    <m/>
    <m/>
    <m/>
    <m/>
    <m/>
    <m/>
    <m/>
    <m/>
    <n v="77501"/>
    <m/>
    <m/>
    <m/>
    <n v="82679"/>
    <n v="0"/>
    <n v="199823"/>
    <n v="7410"/>
    <n v="158627"/>
    <n v="19019"/>
    <n v="103498"/>
    <n v="25486"/>
    <m/>
    <n v="23175"/>
    <m/>
    <m/>
    <m/>
    <m/>
    <m/>
    <m/>
    <m/>
    <m/>
    <m/>
    <m/>
    <m/>
    <m/>
    <m/>
    <m/>
    <m/>
    <m/>
    <m/>
    <m/>
    <m/>
    <m/>
    <m/>
    <m/>
    <m/>
    <m/>
    <m/>
    <m/>
    <m/>
    <m/>
    <n v="-49423"/>
    <m/>
    <m/>
    <m/>
    <n v="-17887"/>
    <m/>
    <n v="36044"/>
    <m/>
    <m/>
    <m/>
    <m/>
    <m/>
    <m/>
    <m/>
    <m/>
    <m/>
    <m/>
    <m/>
    <m/>
    <m/>
    <m/>
    <m/>
    <m/>
    <m/>
    <m/>
    <m/>
    <m/>
    <m/>
    <m/>
    <m/>
    <m/>
    <m/>
    <m/>
    <m/>
    <n v="5457796"/>
    <n v="1455682"/>
    <n v="5275215"/>
    <n v="366100"/>
    <n v="3655593"/>
    <m/>
    <m/>
    <m/>
    <m/>
    <m/>
    <m/>
    <m/>
    <m/>
    <n v="51170"/>
    <m/>
    <n v="107483"/>
    <n v="8079"/>
    <n v="72532"/>
    <n v="10132"/>
    <n v="77948"/>
    <n v="21827"/>
    <m/>
    <n v="18681"/>
    <n v="564245"/>
    <n v="265177"/>
    <n v="257696"/>
    <n v="846327"/>
    <n v="66638"/>
    <n v="289055"/>
    <n v="91361"/>
    <n v="1438352"/>
    <n v="333606"/>
    <m/>
    <n v="136783"/>
    <n v="37563"/>
    <m/>
    <m/>
    <n v="14643"/>
    <n v="1885268"/>
    <n v="171294"/>
    <n v="15201975"/>
    <m/>
    <m/>
    <m/>
    <n v="17258537"/>
    <n v="659042"/>
    <m/>
    <m/>
    <n v="16599495"/>
    <n v="17258537"/>
    <m/>
    <m/>
    <m/>
    <m/>
    <n v="3151874"/>
    <n v="23083940"/>
    <m/>
    <n v="7488508"/>
    <n v="33724322"/>
    <n v="-18522347"/>
    <m/>
    <m/>
    <m/>
    <m/>
    <m/>
    <s v="1.02"/>
    <n v="672222.84"/>
    <n v="2009"/>
    <n v="0"/>
    <n v="3799"/>
    <n v="20789"/>
    <n v="52655"/>
    <n v="0"/>
    <n v="0"/>
    <n v="4095"/>
    <m/>
    <n v="860"/>
    <n v="7658"/>
    <n v="3979"/>
    <n v="22143"/>
    <n v="1096"/>
    <n v="7011"/>
    <n v="1287"/>
    <n v="12895"/>
    <n v="140276"/>
    <n v="0"/>
    <n v="0"/>
    <n v="0"/>
    <n v="1013"/>
    <n v="0"/>
    <n v="0"/>
    <n v="1013"/>
    <n v="170361"/>
    <n v="0"/>
    <n v="225915"/>
    <n v="809474"/>
    <n v="1338556"/>
    <n v="0"/>
    <n v="0"/>
    <n v="167736"/>
    <m/>
    <n v="21238"/>
    <n v="165181"/>
    <n v="100761"/>
    <n v="500001"/>
    <n v="47446"/>
    <n v="196847"/>
    <n v="65048"/>
    <n v="453758"/>
    <n v="4262322"/>
    <n v="0"/>
    <n v="0"/>
    <n v="0"/>
    <n v="31413"/>
    <n v="0"/>
    <n v="0"/>
    <n v="31413"/>
    <m/>
    <x v="0"/>
    <x v="0"/>
    <m/>
    <m/>
    <m/>
    <m/>
    <x v="0"/>
    <x v="0"/>
    <m/>
    <m/>
    <m/>
    <n v="107"/>
    <n v="172"/>
    <n v="94"/>
    <n v="50"/>
    <n v="91"/>
    <n v="44"/>
    <n v="31"/>
    <n v="64"/>
    <n v="29"/>
    <n v="1"/>
    <n v="0"/>
    <n v="0"/>
    <n v="1"/>
    <n v="0"/>
    <n v="0"/>
    <n v="1"/>
    <n v="0"/>
    <n v="0"/>
    <n v="0"/>
    <n v="0"/>
    <n v="0"/>
    <n v="0"/>
    <n v="0"/>
    <n v="0"/>
    <n v="0"/>
    <n v="0"/>
    <n v="1"/>
    <n v="0"/>
    <n v="0"/>
  </r>
  <r>
    <n v="206570854"/>
    <x v="1064"/>
    <d v="2024-01-01T00:00:00"/>
    <d v="2024-12-31T00:00:00"/>
    <n v="366"/>
    <s v="In Process"/>
    <x v="0"/>
    <x v="48"/>
    <x v="0"/>
    <x v="0"/>
    <s v="02 - Golden Empire"/>
    <x v="115"/>
    <s v="530-756-1800"/>
    <s v="1850 EAST EIGHTH STREET"/>
    <s v="DAVIS"/>
    <s v="95616-0000"/>
    <s v="1235367913"/>
    <s v="KIMBERLY TAYLOR"/>
    <s v="Yes"/>
    <s v="COVENANT CARE CALIFORNIA LLC"/>
    <n v="112"/>
    <n v="112"/>
    <x v="0"/>
    <n v="40992"/>
    <n v="39321"/>
    <n v="226.5"/>
    <n v="389"/>
    <n v="385"/>
    <n v="4173"/>
    <n v="2500"/>
    <n v="3716"/>
    <n v="25868"/>
    <n v="288"/>
    <m/>
    <n v="168"/>
    <n v="2608"/>
    <x v="0"/>
    <n v="39321"/>
    <m/>
    <m/>
    <m/>
    <m/>
    <m/>
    <m/>
    <m/>
    <m/>
    <n v="14317794"/>
    <n v="2145790"/>
    <n v="-2301788"/>
    <m/>
    <n v="18765372"/>
    <n v="18123566"/>
    <n v="641806"/>
    <n v="4135"/>
    <m/>
    <m/>
    <n v="645941"/>
    <n v="1514217"/>
    <n v="909219"/>
    <n v="1353396"/>
    <n v="9418806"/>
    <n v="107637"/>
    <m/>
    <n v="86361"/>
    <n v="928158"/>
    <n v="14317794"/>
    <m/>
    <m/>
    <m/>
    <m/>
    <m/>
    <m/>
    <m/>
    <m/>
    <n v="1085551"/>
    <m/>
    <n v="600740"/>
    <m/>
    <n v="4948"/>
    <m/>
    <n v="415292"/>
    <m/>
    <n v="35260"/>
    <m/>
    <m/>
    <m/>
    <n v="166"/>
    <m/>
    <n v="3833"/>
    <m/>
    <n v="23497"/>
    <n v="0"/>
    <n v="756720"/>
    <n v="0"/>
    <n v="748712"/>
    <n v="189119"/>
    <n v="318537"/>
    <n v="90838"/>
    <m/>
    <n v="18367"/>
    <m/>
    <m/>
    <m/>
    <m/>
    <m/>
    <m/>
    <m/>
    <m/>
    <m/>
    <m/>
    <m/>
    <m/>
    <m/>
    <m/>
    <m/>
    <m/>
    <m/>
    <m/>
    <m/>
    <m/>
    <m/>
    <m/>
    <m/>
    <m/>
    <m/>
    <m/>
    <m/>
    <m/>
    <n v="9597"/>
    <m/>
    <m/>
    <m/>
    <n v="-1898902"/>
    <m/>
    <n v="-238653"/>
    <m/>
    <n v="-9311"/>
    <m/>
    <n v="13487"/>
    <m/>
    <n v="-206751"/>
    <m/>
    <m/>
    <m/>
    <n v="28745"/>
    <m/>
    <m/>
    <m/>
    <m/>
    <m/>
    <m/>
    <m/>
    <m/>
    <m/>
    <m/>
    <m/>
    <m/>
    <m/>
    <m/>
    <m/>
    <m/>
    <m/>
    <n v="8231898"/>
    <n v="1893758"/>
    <n v="7997910"/>
    <m/>
    <n v="7842110"/>
    <m/>
    <m/>
    <m/>
    <m/>
    <m/>
    <m/>
    <m/>
    <m/>
    <n v="46180"/>
    <m/>
    <n v="348121"/>
    <m/>
    <n v="305320"/>
    <n v="109199"/>
    <n v="327377"/>
    <n v="97492"/>
    <m/>
    <n v="20349"/>
    <n v="540125"/>
    <n v="697064"/>
    <n v="187960"/>
    <n v="1291628"/>
    <n v="350830"/>
    <n v="270015"/>
    <n v="221588"/>
    <n v="3788344"/>
    <n v="142608"/>
    <n v="1054664"/>
    <n v="158994"/>
    <n v="57908"/>
    <m/>
    <m/>
    <n v="265690"/>
    <n v="4282374"/>
    <m/>
    <n v="235174"/>
    <m/>
    <n v="16130216"/>
    <m/>
    <n v="20647764"/>
    <n v="1313262"/>
    <n v="11806652"/>
    <m/>
    <n v="7527850"/>
    <n v="20647764"/>
    <m/>
    <n v="4162257"/>
    <m/>
    <m/>
    <n v="0"/>
    <m/>
    <n v="1498779"/>
    <n v="600296"/>
    <n v="2099075"/>
    <n v="-1863901"/>
    <m/>
    <m/>
    <m/>
    <m/>
    <m/>
    <s v="0.00"/>
    <n v="0"/>
    <n v="3428"/>
    <n v="0"/>
    <n v="26454"/>
    <n v="26507"/>
    <n v="100770"/>
    <n v="0"/>
    <n v="0"/>
    <n v="0"/>
    <m/>
    <n v="3094"/>
    <n v="20061"/>
    <n v="6548"/>
    <n v="27595"/>
    <n v="7714"/>
    <n v="9053"/>
    <n v="1973"/>
    <n v="18935"/>
    <n v="252132"/>
    <n v="0"/>
    <n v="48"/>
    <n v="3372"/>
    <n v="10224"/>
    <n v="0"/>
    <n v="0"/>
    <n v="13644"/>
    <n v="264154"/>
    <n v="0"/>
    <n v="1420657"/>
    <n v="1140149"/>
    <n v="2619537"/>
    <n v="0"/>
    <n v="0"/>
    <n v="0"/>
    <m/>
    <n v="59034"/>
    <n v="464281"/>
    <n v="120140"/>
    <n v="704408"/>
    <n v="242632"/>
    <n v="200135"/>
    <n v="180110"/>
    <n v="816661"/>
    <n v="8231898"/>
    <n v="0"/>
    <n v="5232"/>
    <n v="275546"/>
    <n v="419719"/>
    <n v="0"/>
    <n v="0"/>
    <n v="700497"/>
    <m/>
    <x v="0"/>
    <x v="0"/>
    <m/>
    <m/>
    <m/>
    <m/>
    <x v="0"/>
    <x v="0"/>
    <m/>
    <m/>
    <m/>
    <n v="183"/>
    <n v="320"/>
    <n v="81"/>
    <n v="115"/>
    <n v="213"/>
    <n v="46"/>
    <n v="78"/>
    <n v="135"/>
    <n v="32"/>
    <n v="1"/>
    <n v="0"/>
    <n v="0"/>
    <n v="0"/>
    <n v="0"/>
    <n v="1"/>
    <n v="1"/>
    <n v="0"/>
    <n v="0"/>
    <n v="0"/>
    <n v="0"/>
    <n v="0"/>
    <n v="0"/>
    <n v="0"/>
    <n v="0"/>
    <n v="1"/>
    <n v="0"/>
    <n v="0"/>
    <n v="0"/>
    <n v="0"/>
  </r>
  <r>
    <n v="206570896"/>
    <x v="1065"/>
    <d v="2024-01-01T00:00:00"/>
    <d v="2024-12-31T00:00:00"/>
    <n v="366"/>
    <s v="In Process"/>
    <x v="0"/>
    <x v="48"/>
    <x v="0"/>
    <x v="0"/>
    <s v="02 - Golden Empire"/>
    <x v="115"/>
    <s v="530-662-9193"/>
    <s v="625 COTTONWOOD ST"/>
    <s v="WOODLAND"/>
    <s v="95695-0000"/>
    <s v="1780381939"/>
    <s v="ERIC VAN WALLEGHEM"/>
    <s v="Yes"/>
    <m/>
    <n v="98"/>
    <n v="98"/>
    <x v="2"/>
    <n v="35868"/>
    <n v="33554"/>
    <n v="213.99"/>
    <n v="212"/>
    <n v="215"/>
    <n v="3128"/>
    <n v="3956"/>
    <n v="3314"/>
    <n v="18533"/>
    <m/>
    <m/>
    <n v="69"/>
    <n v="4554"/>
    <x v="0"/>
    <n v="33554"/>
    <m/>
    <m/>
    <m/>
    <m/>
    <m/>
    <m/>
    <m/>
    <m/>
    <n v="10265857"/>
    <n v="4445816"/>
    <n v="-160687"/>
    <n v="59884"/>
    <n v="14932244"/>
    <n v="16219991"/>
    <n v="-1287747"/>
    <m/>
    <m/>
    <m/>
    <n v="-1287747"/>
    <n v="962925"/>
    <n v="1224782"/>
    <n v="1091150"/>
    <n v="5591150"/>
    <m/>
    <m/>
    <n v="21100"/>
    <n v="1374750"/>
    <n v="10265857"/>
    <m/>
    <m/>
    <m/>
    <m/>
    <m/>
    <m/>
    <m/>
    <m/>
    <n v="1813689"/>
    <m/>
    <n v="1777113"/>
    <m/>
    <n v="40465"/>
    <m/>
    <n v="154943"/>
    <m/>
    <m/>
    <m/>
    <m/>
    <m/>
    <n v="5325"/>
    <m/>
    <n v="654281"/>
    <m/>
    <n v="10479"/>
    <n v="55767"/>
    <n v="1486200"/>
    <n v="0"/>
    <n v="1253175"/>
    <n v="269250"/>
    <n v="1287576"/>
    <n v="58107"/>
    <m/>
    <n v="25262"/>
    <m/>
    <m/>
    <m/>
    <m/>
    <m/>
    <m/>
    <m/>
    <m/>
    <m/>
    <m/>
    <m/>
    <m/>
    <m/>
    <m/>
    <m/>
    <m/>
    <m/>
    <m/>
    <m/>
    <m/>
    <m/>
    <m/>
    <m/>
    <m/>
    <m/>
    <m/>
    <m/>
    <m/>
    <m/>
    <m/>
    <m/>
    <m/>
    <n v="-545763"/>
    <m/>
    <n v="796984"/>
    <m/>
    <n v="-35581"/>
    <m/>
    <n v="-227578"/>
    <m/>
    <m/>
    <m/>
    <m/>
    <m/>
    <n v="-148749"/>
    <m/>
    <m/>
    <m/>
    <m/>
    <m/>
    <m/>
    <m/>
    <m/>
    <m/>
    <m/>
    <m/>
    <m/>
    <m/>
    <m/>
    <m/>
    <m/>
    <m/>
    <n v="7120235"/>
    <n v="1682786"/>
    <n v="7416970"/>
    <n v="196379"/>
    <n v="7153197"/>
    <m/>
    <m/>
    <m/>
    <m/>
    <m/>
    <m/>
    <m/>
    <m/>
    <n v="34319"/>
    <m/>
    <n v="409253"/>
    <m/>
    <n v="488986"/>
    <n v="77195"/>
    <n v="409169"/>
    <n v="35140"/>
    <m/>
    <n v="36260"/>
    <n v="347006"/>
    <n v="354727"/>
    <n v="162195"/>
    <n v="976390"/>
    <n v="231057"/>
    <n v="163661"/>
    <n v="131134"/>
    <n v="2637855"/>
    <n v="12088"/>
    <n v="2113167"/>
    <n v="85833"/>
    <n v="13246"/>
    <m/>
    <m/>
    <n v="348113"/>
    <n v="4337821"/>
    <m/>
    <n v="78853"/>
    <n v="12504"/>
    <m/>
    <n v="32850248"/>
    <n v="37279426"/>
    <n v="1621874"/>
    <m/>
    <n v="38910471"/>
    <n v="-3252919"/>
    <n v="37279426"/>
    <m/>
    <m/>
    <m/>
    <n v="5237173"/>
    <n v="0"/>
    <m/>
    <m/>
    <n v="98808"/>
    <n v="98808"/>
    <n v="-19955"/>
    <m/>
    <m/>
    <m/>
    <n v="38910471"/>
    <m/>
    <s v="0.02"/>
    <n v="32437.48"/>
    <n v="3978"/>
    <n v="0"/>
    <n v="14730"/>
    <n v="29260"/>
    <n v="67756"/>
    <n v="0"/>
    <n v="0"/>
    <n v="5181"/>
    <n v="11529"/>
    <n v="1974"/>
    <n v="11062"/>
    <n v="5361"/>
    <n v="18927"/>
    <n v="3807"/>
    <n v="5817"/>
    <n v="2024"/>
    <n v="11981"/>
    <n v="193387"/>
    <n v="0"/>
    <n v="0"/>
    <n v="5552"/>
    <n v="15510"/>
    <n v="0"/>
    <n v="0"/>
    <n v="21062"/>
    <n v="279585"/>
    <n v="0"/>
    <n v="865165"/>
    <n v="1309126"/>
    <n v="2229919"/>
    <n v="0"/>
    <n v="0"/>
    <n v="229333"/>
    <n v="638514"/>
    <n v="45343"/>
    <n v="237806"/>
    <n v="98816"/>
    <n v="434175"/>
    <n v="123487"/>
    <n v="123330"/>
    <n v="107104"/>
    <n v="398532"/>
    <n v="7120235"/>
    <n v="0"/>
    <n v="0"/>
    <n v="249859"/>
    <n v="496308"/>
    <n v="0"/>
    <n v="0"/>
    <n v="746167"/>
    <m/>
    <x v="0"/>
    <x v="0"/>
    <m/>
    <m/>
    <n v="11529"/>
    <m/>
    <x v="0"/>
    <x v="0"/>
    <m/>
    <m/>
    <n v="638514"/>
    <n v="130"/>
    <n v="184"/>
    <n v="95"/>
    <n v="93"/>
    <n v="140"/>
    <n v="64"/>
    <n v="43"/>
    <n v="69"/>
    <n v="28"/>
    <n v="1"/>
    <n v="0"/>
    <n v="0"/>
    <n v="0"/>
    <n v="1"/>
    <n v="0"/>
    <n v="1"/>
    <n v="0"/>
    <n v="0"/>
    <n v="0"/>
    <n v="0"/>
    <n v="0"/>
    <n v="0"/>
    <n v="0"/>
    <n v="0"/>
    <n v="1"/>
    <n v="0"/>
    <n v="0"/>
    <n v="0"/>
    <n v="0"/>
  </r>
  <r>
    <n v="206571033"/>
    <x v="1066"/>
    <d v="2024-01-01T00:00:00"/>
    <d v="2024-12-31T00:00:00"/>
    <n v="366"/>
    <s v="In Process"/>
    <x v="0"/>
    <x v="48"/>
    <x v="0"/>
    <x v="0"/>
    <s v="02 - Golden Empire"/>
    <x v="70"/>
    <s v="916-371-1890"/>
    <s v="2215 OAKMONT WAY"/>
    <s v="WEST SACRAMENTO"/>
    <s v="95691"/>
    <s v="1497228266"/>
    <s v="SEAN VAN WAGENEN"/>
    <s v="Yes"/>
    <m/>
    <n v="99"/>
    <n v="99"/>
    <x v="2"/>
    <n v="36234"/>
    <n v="33933"/>
    <n v="221.13"/>
    <n v="118"/>
    <n v="136"/>
    <n v="2175"/>
    <m/>
    <n v="2706"/>
    <n v="26020"/>
    <m/>
    <n v="2714"/>
    <n v="157"/>
    <n v="161"/>
    <x v="1"/>
    <n v="27100"/>
    <m/>
    <m/>
    <m/>
    <n v="6833"/>
    <m/>
    <m/>
    <m/>
    <m/>
    <n v="21560852"/>
    <n v="2168579"/>
    <n v="4883275"/>
    <n v="12286"/>
    <n v="18858442"/>
    <n v="19467142"/>
    <n v="-608700"/>
    <n v="11252"/>
    <m/>
    <m/>
    <n v="-597448"/>
    <n v="2909027"/>
    <m/>
    <n v="1122851"/>
    <n v="14573360"/>
    <m/>
    <n v="2593696"/>
    <n v="315369"/>
    <n v="46549"/>
    <n v="7835282"/>
    <m/>
    <m/>
    <m/>
    <n v="13725570"/>
    <m/>
    <m/>
    <m/>
    <m/>
    <n v="1477647"/>
    <m/>
    <m/>
    <m/>
    <n v="5018"/>
    <m/>
    <n v="43867"/>
    <m/>
    <m/>
    <m/>
    <n v="642047"/>
    <m/>
    <m/>
    <m/>
    <m/>
    <m/>
    <n v="4483"/>
    <n v="38763"/>
    <n v="661766"/>
    <n v="338791"/>
    <n v="557256"/>
    <n v="216858"/>
    <n v="240717"/>
    <n v="83076"/>
    <m/>
    <n v="26869"/>
    <m/>
    <m/>
    <m/>
    <m/>
    <m/>
    <m/>
    <m/>
    <m/>
    <m/>
    <m/>
    <m/>
    <m/>
    <m/>
    <m/>
    <m/>
    <m/>
    <m/>
    <m/>
    <m/>
    <m/>
    <m/>
    <m/>
    <m/>
    <m/>
    <m/>
    <m/>
    <m/>
    <m/>
    <m/>
    <m/>
    <m/>
    <m/>
    <n v="1671214"/>
    <m/>
    <m/>
    <m/>
    <n v="4793375"/>
    <m/>
    <n v="-2057261"/>
    <m/>
    <m/>
    <m/>
    <n v="429398"/>
    <m/>
    <n v="46549"/>
    <m/>
    <m/>
    <m/>
    <m/>
    <m/>
    <m/>
    <m/>
    <m/>
    <m/>
    <m/>
    <m/>
    <m/>
    <m/>
    <m/>
    <m/>
    <m/>
    <m/>
    <n v="8185385"/>
    <n v="1265894"/>
    <n v="10015863"/>
    <n v="330137"/>
    <n v="5943836"/>
    <m/>
    <m/>
    <m/>
    <n v="4758134"/>
    <m/>
    <m/>
    <m/>
    <m/>
    <m/>
    <m/>
    <n v="204510"/>
    <m/>
    <n v="170846"/>
    <n v="39103"/>
    <n v="179136"/>
    <n v="59715"/>
    <m/>
    <n v="29267"/>
    <n v="427941"/>
    <n v="284237"/>
    <n v="299725"/>
    <n v="889043"/>
    <n v="151026"/>
    <n v="195741"/>
    <m/>
    <n v="3103538"/>
    <n v="7098"/>
    <n v="1758555"/>
    <n v="190261"/>
    <n v="81242"/>
    <m/>
    <n v="73549"/>
    <n v="620639"/>
    <n v="9470166"/>
    <m/>
    <n v="41689"/>
    <m/>
    <m/>
    <m/>
    <n v="9511855"/>
    <n v="14193353"/>
    <m/>
    <n v="478370"/>
    <n v="-5159868"/>
    <n v="9511855"/>
    <n v="4686603"/>
    <m/>
    <n v="9972321"/>
    <m/>
    <n v="0"/>
    <m/>
    <n v="23306"/>
    <n v="49763"/>
    <n v="73069"/>
    <n v="-31380"/>
    <m/>
    <m/>
    <m/>
    <n v="611675"/>
    <n v="-133305"/>
    <s v="0.04"/>
    <n v="567734.12"/>
    <n v="2157"/>
    <n v="0"/>
    <n v="27738"/>
    <n v="56236"/>
    <n v="90887"/>
    <n v="0"/>
    <n v="0"/>
    <n v="2482"/>
    <n v="26476"/>
    <n v="2185"/>
    <m/>
    <m/>
    <m/>
    <n v="2801"/>
    <n v="7685"/>
    <m/>
    <n v="16295"/>
    <n v="234942"/>
    <n v="0"/>
    <n v="0"/>
    <n v="716"/>
    <n v="1780"/>
    <n v="0"/>
    <n v="0"/>
    <n v="2496"/>
    <n v="192448"/>
    <n v="0"/>
    <n v="1735868"/>
    <n v="2574108"/>
    <n v="2318080"/>
    <n v="0"/>
    <n v="0"/>
    <n v="137661"/>
    <n v="1429611"/>
    <n v="58885"/>
    <m/>
    <m/>
    <m/>
    <n v="111547"/>
    <n v="145580"/>
    <m/>
    <n v="647544"/>
    <n v="9351332"/>
    <n v="0"/>
    <n v="0"/>
    <n v="32209"/>
    <n v="62290"/>
    <n v="0"/>
    <n v="0"/>
    <n v="94499"/>
    <m/>
    <x v="0"/>
    <x v="0"/>
    <m/>
    <m/>
    <n v="26476"/>
    <m/>
    <x v="0"/>
    <x v="0"/>
    <m/>
    <m/>
    <n v="1429611"/>
    <n v="123"/>
    <n v="228"/>
    <n v="64"/>
    <n v="107"/>
    <n v="200"/>
    <n v="56"/>
    <n v="55"/>
    <n v="115"/>
    <n v="25"/>
    <n v="1"/>
    <n v="0"/>
    <n v="0"/>
    <n v="0"/>
    <n v="1"/>
    <n v="0"/>
    <n v="1"/>
    <n v="0"/>
    <n v="0"/>
    <n v="0"/>
    <n v="1"/>
    <n v="0"/>
    <n v="0"/>
    <n v="0"/>
    <n v="0"/>
    <n v="1"/>
    <n v="0"/>
    <n v="0"/>
    <n v="0"/>
    <n v="0"/>
  </r>
  <r>
    <n v="206571087"/>
    <x v="1067"/>
    <d v="2024-01-01T00:00:00"/>
    <d v="2024-12-31T00:00:00"/>
    <n v="366"/>
    <s v="In Process"/>
    <x v="0"/>
    <x v="48"/>
    <x v="0"/>
    <x v="0"/>
    <s v="02 - Golden Empire"/>
    <x v="115"/>
    <s v="530-662-9643"/>
    <s v="678 THIRD STREET"/>
    <s v="WOODLAND"/>
    <s v="95695-0000"/>
    <s v="1841275344"/>
    <s v="GLEN MCCALL"/>
    <s v="Yes"/>
    <m/>
    <n v="91"/>
    <n v="91"/>
    <x v="2"/>
    <n v="33306"/>
    <n v="30178"/>
    <n v="207.27"/>
    <n v="239"/>
    <n v="243"/>
    <n v="3845"/>
    <n v="4074"/>
    <n v="1983"/>
    <n v="17839"/>
    <m/>
    <m/>
    <n v="184"/>
    <n v="2253"/>
    <x v="0"/>
    <n v="30178"/>
    <m/>
    <m/>
    <m/>
    <m/>
    <m/>
    <m/>
    <m/>
    <m/>
    <n v="12071200"/>
    <n v="3658916"/>
    <n v="2644345"/>
    <n v="73016"/>
    <n v="13158787"/>
    <n v="14183658"/>
    <n v="-1024871"/>
    <n v="-3648"/>
    <m/>
    <m/>
    <n v="-1028519"/>
    <n v="1538000"/>
    <n v="1597200"/>
    <n v="793200"/>
    <n v="7136400"/>
    <m/>
    <m/>
    <n v="73600"/>
    <n v="932800"/>
    <n v="12071200"/>
    <m/>
    <m/>
    <m/>
    <m/>
    <m/>
    <m/>
    <m/>
    <m/>
    <n v="2002394"/>
    <m/>
    <n v="1614786"/>
    <m/>
    <n v="2612"/>
    <m/>
    <n v="37673"/>
    <m/>
    <m/>
    <m/>
    <m/>
    <m/>
    <n v="70"/>
    <m/>
    <n v="1381"/>
    <m/>
    <n v="1757"/>
    <n v="0"/>
    <n v="1485450"/>
    <n v="0"/>
    <n v="964025"/>
    <n v="394850"/>
    <n v="756976"/>
    <n v="39944"/>
    <m/>
    <n v="15914"/>
    <m/>
    <m/>
    <m/>
    <m/>
    <m/>
    <m/>
    <m/>
    <m/>
    <m/>
    <m/>
    <m/>
    <m/>
    <m/>
    <m/>
    <m/>
    <m/>
    <m/>
    <m/>
    <m/>
    <m/>
    <m/>
    <m/>
    <m/>
    <m/>
    <m/>
    <m/>
    <m/>
    <m/>
    <m/>
    <m/>
    <m/>
    <m/>
    <n v="-405158"/>
    <m/>
    <n v="1129980"/>
    <m/>
    <n v="212580"/>
    <m/>
    <n v="1455917"/>
    <m/>
    <m/>
    <m/>
    <m/>
    <m/>
    <n v="251026"/>
    <m/>
    <m/>
    <m/>
    <m/>
    <m/>
    <m/>
    <m/>
    <m/>
    <m/>
    <m/>
    <m/>
    <m/>
    <m/>
    <m/>
    <m/>
    <m/>
    <m/>
    <n v="6145248"/>
    <n v="1454980"/>
    <n v="6583430"/>
    <n v="173090"/>
    <n v="5621955"/>
    <m/>
    <m/>
    <m/>
    <m/>
    <m/>
    <m/>
    <m/>
    <m/>
    <n v="50103"/>
    <m/>
    <n v="466860"/>
    <m/>
    <n v="387144"/>
    <n v="106811"/>
    <n v="243411"/>
    <n v="19825"/>
    <m/>
    <n v="10250"/>
    <n v="464676"/>
    <n v="252837"/>
    <n v="146385"/>
    <n v="945141"/>
    <n v="155863"/>
    <n v="110609"/>
    <n v="111262"/>
    <n v="2541924"/>
    <n v="23456"/>
    <n v="2102921"/>
    <n v="105956"/>
    <n v="12489"/>
    <m/>
    <m/>
    <n v="303780"/>
    <n v="2954510"/>
    <m/>
    <n v="304117"/>
    <n v="60750"/>
    <m/>
    <n v="32849974"/>
    <n v="36169351"/>
    <n v="1131859"/>
    <m/>
    <n v="37969931"/>
    <n v="-2932439"/>
    <n v="36169351"/>
    <m/>
    <m/>
    <m/>
    <n v="4296913"/>
    <n v="0"/>
    <m/>
    <n v="241427"/>
    <n v="94523"/>
    <n v="335950"/>
    <n v="-31833"/>
    <m/>
    <m/>
    <m/>
    <n v="37969931"/>
    <m/>
    <s v="0.00"/>
    <n v="0"/>
    <n v="3723"/>
    <n v="0"/>
    <n v="8501"/>
    <n v="24487"/>
    <n v="68775"/>
    <n v="0"/>
    <n v="0"/>
    <n v="1969"/>
    <n v="13020"/>
    <n v="4082"/>
    <n v="9979"/>
    <n v="5152"/>
    <n v="19313"/>
    <n v="3565"/>
    <n v="3583"/>
    <n v="1914"/>
    <n v="11227"/>
    <n v="179290"/>
    <n v="0"/>
    <n v="0"/>
    <n v="5895"/>
    <n v="12023"/>
    <n v="0"/>
    <n v="0"/>
    <n v="17918"/>
    <n v="289136"/>
    <n v="0"/>
    <n v="491155"/>
    <n v="1047600"/>
    <n v="1868464"/>
    <n v="0"/>
    <n v="0"/>
    <n v="98264"/>
    <n v="769516"/>
    <n v="108333"/>
    <n v="179430"/>
    <n v="91922"/>
    <n v="429862"/>
    <n v="109047"/>
    <n v="77659"/>
    <n v="86931"/>
    <n v="497929"/>
    <n v="6145248"/>
    <n v="0"/>
    <n v="0"/>
    <n v="265281"/>
    <n v="420814"/>
    <n v="0"/>
    <n v="0"/>
    <n v="686095"/>
    <m/>
    <x v="0"/>
    <x v="0"/>
    <m/>
    <m/>
    <n v="13020"/>
    <m/>
    <x v="0"/>
    <x v="0"/>
    <m/>
    <m/>
    <n v="769516"/>
    <n v="116"/>
    <n v="177"/>
    <n v="78"/>
    <n v="82"/>
    <n v="129"/>
    <n v="54"/>
    <n v="42"/>
    <n v="71"/>
    <n v="28"/>
    <n v="1"/>
    <n v="0"/>
    <n v="0"/>
    <n v="0"/>
    <n v="1"/>
    <n v="0"/>
    <n v="1"/>
    <n v="0"/>
    <n v="0"/>
    <n v="0"/>
    <n v="0"/>
    <n v="0"/>
    <n v="0"/>
    <n v="0"/>
    <n v="0"/>
    <n v="1"/>
    <n v="0"/>
    <n v="0"/>
    <n v="0"/>
    <n v="0"/>
  </r>
  <r>
    <n v="206572209"/>
    <x v="1068"/>
    <d v="2024-01-01T00:00:00"/>
    <d v="2024-12-31T00:00:00"/>
    <n v="366"/>
    <s v="In Process"/>
    <x v="0"/>
    <x v="48"/>
    <x v="0"/>
    <x v="0"/>
    <s v="02 - Golden Empire"/>
    <x v="115"/>
    <s v="530-662-9161"/>
    <s v="124 WALNUT ST"/>
    <s v="WOODLAND"/>
    <s v="95695"/>
    <s v="1750816534"/>
    <s v="NIMA POURFATHI"/>
    <s v="Yes"/>
    <m/>
    <n v="138"/>
    <n v="138"/>
    <x v="0"/>
    <n v="50508"/>
    <n v="46091"/>
    <n v="215.48"/>
    <n v="292"/>
    <n v="290"/>
    <n v="3437"/>
    <m/>
    <n v="4080"/>
    <n v="31970"/>
    <m/>
    <n v="3357"/>
    <n v="1564"/>
    <n v="1683"/>
    <x v="0"/>
    <n v="46091"/>
    <m/>
    <m/>
    <m/>
    <m/>
    <m/>
    <m/>
    <m/>
    <m/>
    <n v="16520603"/>
    <n v="2395792"/>
    <n v="-1394477"/>
    <n v="7380"/>
    <n v="20318252"/>
    <n v="19099454"/>
    <n v="1218798"/>
    <n v="1"/>
    <n v="24380"/>
    <m/>
    <n v="1194419"/>
    <n v="1231939"/>
    <m/>
    <n v="1462413"/>
    <n v="11459150"/>
    <m/>
    <n v="1203265"/>
    <n v="560591"/>
    <n v="603245"/>
    <n v="16520603"/>
    <m/>
    <m/>
    <m/>
    <m/>
    <m/>
    <m/>
    <m/>
    <m/>
    <n v="178653"/>
    <m/>
    <m/>
    <m/>
    <n v="212076"/>
    <m/>
    <n v="1661788"/>
    <m/>
    <m/>
    <m/>
    <n v="174495"/>
    <m/>
    <n v="81298"/>
    <m/>
    <n v="87482"/>
    <m/>
    <n v="11658"/>
    <n v="26672"/>
    <n v="624308"/>
    <n v="755873"/>
    <n v="657466"/>
    <n v="36441"/>
    <n v="231008"/>
    <n v="38784"/>
    <m/>
    <n v="13582"/>
    <m/>
    <m/>
    <m/>
    <m/>
    <m/>
    <m/>
    <m/>
    <m/>
    <m/>
    <m/>
    <m/>
    <m/>
    <m/>
    <m/>
    <m/>
    <m/>
    <m/>
    <m/>
    <m/>
    <m/>
    <m/>
    <m/>
    <m/>
    <m/>
    <m/>
    <m/>
    <m/>
    <m/>
    <m/>
    <m/>
    <m/>
    <m/>
    <n v="-15952152"/>
    <m/>
    <m/>
    <m/>
    <n v="1292015"/>
    <m/>
    <n v="11459150"/>
    <m/>
    <m/>
    <m/>
    <n v="1203265"/>
    <m/>
    <n v="603245"/>
    <m/>
    <m/>
    <m/>
    <m/>
    <m/>
    <m/>
    <m/>
    <m/>
    <m/>
    <m/>
    <m/>
    <m/>
    <m/>
    <m/>
    <m/>
    <m/>
    <m/>
    <n v="8706168"/>
    <n v="1874797"/>
    <n v="8518489"/>
    <n v="208757"/>
    <n v="8140429"/>
    <m/>
    <m/>
    <m/>
    <m/>
    <m/>
    <m/>
    <m/>
    <m/>
    <n v="3269"/>
    <n v="64013"/>
    <n v="235977"/>
    <n v="35557"/>
    <n v="235406"/>
    <n v="24812"/>
    <n v="267183"/>
    <n v="45743"/>
    <m/>
    <n v="36278"/>
    <n v="697846"/>
    <n v="610300"/>
    <n v="314571"/>
    <n v="1423087"/>
    <n v="157818"/>
    <n v="186674"/>
    <n v="279619"/>
    <n v="3881513"/>
    <n v="211403"/>
    <n v="1767042"/>
    <n v="136212"/>
    <n v="49757"/>
    <m/>
    <m/>
    <n v="294945"/>
    <n v="4322034"/>
    <m/>
    <n v="156811"/>
    <n v="8865"/>
    <n v="12472571"/>
    <m/>
    <n v="16960281"/>
    <n v="2253716"/>
    <m/>
    <n v="14849563"/>
    <n v="-142998"/>
    <n v="16960281"/>
    <m/>
    <m/>
    <m/>
    <n v="2114171"/>
    <n v="0"/>
    <m/>
    <n v="132790"/>
    <n v="30601"/>
    <n v="163391"/>
    <n v="-6580"/>
    <m/>
    <n v="12417770"/>
    <m/>
    <n v="14849563"/>
    <m/>
    <s v="0.00"/>
    <n v="0"/>
    <n v="1945"/>
    <n v="0"/>
    <n v="20536"/>
    <n v="27886"/>
    <n v="105060"/>
    <n v="0"/>
    <n v="0"/>
    <n v="7288"/>
    <n v="5480"/>
    <n v="5527"/>
    <n v="20556"/>
    <n v="9084"/>
    <n v="27995"/>
    <n v="4718"/>
    <n v="6576"/>
    <n v="5656"/>
    <n v="18946"/>
    <n v="267253"/>
    <n v="0"/>
    <n v="164"/>
    <n v="1205"/>
    <n v="13405"/>
    <n v="0"/>
    <n v="81"/>
    <n v="14855"/>
    <n v="158451"/>
    <n v="0"/>
    <n v="1271387"/>
    <n v="1168626"/>
    <n v="2833059"/>
    <n v="0"/>
    <n v="0"/>
    <n v="365164"/>
    <n v="398611"/>
    <n v="173666"/>
    <n v="437339"/>
    <n v="168792"/>
    <n v="600643"/>
    <n v="128818"/>
    <n v="143449"/>
    <n v="222763"/>
    <n v="635399"/>
    <n v="8706167"/>
    <n v="0"/>
    <n v="13417"/>
    <n v="75694"/>
    <n v="472911"/>
    <n v="0"/>
    <n v="4027"/>
    <n v="566049"/>
    <m/>
    <x v="0"/>
    <x v="0"/>
    <m/>
    <m/>
    <n v="5480"/>
    <m/>
    <x v="0"/>
    <x v="0"/>
    <m/>
    <m/>
    <n v="398611"/>
    <n v="199"/>
    <n v="310"/>
    <n v="140"/>
    <n v="141"/>
    <n v="224"/>
    <n v="98"/>
    <n v="88"/>
    <n v="146"/>
    <n v="61"/>
    <n v="1"/>
    <n v="0"/>
    <n v="0"/>
    <n v="0"/>
    <n v="0"/>
    <n v="1"/>
    <n v="1"/>
    <n v="0"/>
    <n v="0"/>
    <n v="0"/>
    <n v="0"/>
    <n v="0"/>
    <n v="0"/>
    <n v="0"/>
    <n v="0"/>
    <n v="1"/>
    <n v="0"/>
    <n v="0"/>
    <n v="0"/>
    <n v="0"/>
  </r>
  <r>
    <n v="206574013"/>
    <x v="1069"/>
    <d v="2023-10-01T00:00:00"/>
    <d v="2024-09-30T00:00:00"/>
    <n v="366"/>
    <s v="In Process"/>
    <x v="1"/>
    <x v="48"/>
    <x v="1"/>
    <x v="1"/>
    <s v="02 - Golden Empire"/>
    <x v="115"/>
    <s v="530-747-7000"/>
    <s v="1515 SHASTA DRIVE"/>
    <s v="DAVIS"/>
    <s v="95616-0000"/>
    <s v="NONE"/>
    <s v="ALIKA CASTILLO"/>
    <s v="Yes"/>
    <s v="PACIFIC RETIREMENT SERVICES"/>
    <n v="37"/>
    <n v="37"/>
    <x v="1"/>
    <n v="13542"/>
    <n v="12678"/>
    <n v="93.62"/>
    <n v="145"/>
    <n v="138"/>
    <n v="2900"/>
    <n v="752"/>
    <m/>
    <m/>
    <m/>
    <m/>
    <n v="9026"/>
    <m/>
    <x v="0"/>
    <n v="12678"/>
    <m/>
    <m/>
    <m/>
    <m/>
    <m/>
    <m/>
    <m/>
    <m/>
    <n v="7078779"/>
    <n v="1347013"/>
    <n v="946565"/>
    <n v="33118"/>
    <n v="7512345"/>
    <n v="14144737"/>
    <n v="-6632392"/>
    <n v="14831635"/>
    <m/>
    <m/>
    <n v="8199243"/>
    <n v="2625398"/>
    <n v="536068"/>
    <m/>
    <m/>
    <m/>
    <m/>
    <n v="3917313"/>
    <m/>
    <n v="7078779"/>
    <m/>
    <m/>
    <m/>
    <m/>
    <m/>
    <m/>
    <m/>
    <m/>
    <n v="997066"/>
    <m/>
    <n v="206450"/>
    <m/>
    <m/>
    <m/>
    <m/>
    <m/>
    <m/>
    <m/>
    <m/>
    <m/>
    <n v="143497"/>
    <m/>
    <m/>
    <m/>
    <n v="101704"/>
    <n v="0"/>
    <n v="553928"/>
    <n v="2802"/>
    <n v="276019"/>
    <n v="134663"/>
    <n v="203747"/>
    <n v="25922"/>
    <m/>
    <n v="48228"/>
    <m/>
    <m/>
    <m/>
    <m/>
    <m/>
    <m/>
    <m/>
    <m/>
    <m/>
    <m/>
    <m/>
    <m/>
    <m/>
    <m/>
    <m/>
    <m/>
    <m/>
    <m/>
    <m/>
    <m/>
    <m/>
    <m/>
    <m/>
    <m/>
    <m/>
    <m/>
    <m/>
    <m/>
    <m/>
    <m/>
    <m/>
    <m/>
    <n v="775965"/>
    <m/>
    <n v="170600"/>
    <m/>
    <m/>
    <m/>
    <m/>
    <m/>
    <m/>
    <m/>
    <m/>
    <m/>
    <m/>
    <m/>
    <m/>
    <m/>
    <m/>
    <m/>
    <m/>
    <m/>
    <m/>
    <m/>
    <m/>
    <m/>
    <m/>
    <m/>
    <m/>
    <m/>
    <m/>
    <m/>
    <n v="8330421"/>
    <n v="3346279"/>
    <n v="16588361"/>
    <n v="555015"/>
    <n v="4007005"/>
    <m/>
    <m/>
    <m/>
    <m/>
    <m/>
    <m/>
    <m/>
    <m/>
    <n v="13458"/>
    <m/>
    <n v="380406"/>
    <n v="4017"/>
    <n v="188556"/>
    <n v="85764"/>
    <n v="192185"/>
    <n v="23925"/>
    <m/>
    <n v="13712"/>
    <n v="434426"/>
    <n v="118688"/>
    <n v="179903"/>
    <n v="5359062"/>
    <n v="40736"/>
    <n v="336948"/>
    <n v="35349"/>
    <n v="2128604"/>
    <n v="477687"/>
    <n v="9895"/>
    <n v="20422"/>
    <m/>
    <m/>
    <n v="105534"/>
    <n v="-11545"/>
    <n v="10756367"/>
    <n v="34140694"/>
    <n v="67149666"/>
    <n v="6507962"/>
    <n v="8701709"/>
    <m/>
    <n v="127256398"/>
    <n v="12854177"/>
    <n v="45035074"/>
    <n v="19613743"/>
    <n v="49753404"/>
    <n v="127256398"/>
    <n v="6452513"/>
    <m/>
    <n v="6452513"/>
    <n v="379743"/>
    <n v="5552860"/>
    <n v="111603443"/>
    <m/>
    <n v="15036658"/>
    <n v="132192961"/>
    <n v="-65043295"/>
    <m/>
    <m/>
    <m/>
    <n v="19613743"/>
    <m/>
    <s v="0.21"/>
    <n v="2699377.17"/>
    <n v="2281"/>
    <n v="0"/>
    <n v="15176"/>
    <n v="5250"/>
    <n v="41182"/>
    <n v="0"/>
    <n v="0"/>
    <n v="2136"/>
    <m/>
    <n v="1500"/>
    <n v="3635"/>
    <n v="5571"/>
    <n v="121503"/>
    <n v="867"/>
    <n v="4310"/>
    <n v="512"/>
    <n v="15686"/>
    <n v="219609"/>
    <n v="0"/>
    <n v="158"/>
    <n v="331"/>
    <n v="1768"/>
    <n v="0"/>
    <n v="0"/>
    <n v="2257"/>
    <n v="151308"/>
    <n v="0"/>
    <n v="922315"/>
    <n v="205471"/>
    <n v="1155261"/>
    <n v="0"/>
    <n v="0"/>
    <n v="46060"/>
    <m/>
    <n v="55665"/>
    <n v="74302"/>
    <n v="110002"/>
    <n v="2820319"/>
    <n v="26798"/>
    <n v="131213"/>
    <n v="22974"/>
    <n v="569333"/>
    <n v="6291021"/>
    <n v="0"/>
    <n v="13800"/>
    <n v="19476"/>
    <n v="65976"/>
    <n v="0"/>
    <n v="0"/>
    <n v="99252"/>
    <m/>
    <x v="0"/>
    <x v="0"/>
    <m/>
    <m/>
    <m/>
    <m/>
    <x v="0"/>
    <x v="0"/>
    <m/>
    <m/>
    <m/>
    <n v="55"/>
    <n v="79"/>
    <n v="40"/>
    <n v="41"/>
    <n v="60"/>
    <n v="29"/>
    <n v="25"/>
    <n v="33"/>
    <n v="21"/>
    <n v="0"/>
    <n v="1"/>
    <n v="0"/>
    <n v="1"/>
    <n v="0"/>
    <n v="0"/>
    <n v="1"/>
    <n v="0"/>
    <n v="0"/>
    <n v="0"/>
    <n v="0"/>
    <n v="0"/>
    <n v="0"/>
    <n v="0"/>
    <n v="0"/>
    <n v="0"/>
    <n v="0"/>
    <n v="1"/>
    <n v="0"/>
    <n v="0"/>
  </r>
  <r>
    <n v="206580934"/>
    <x v="1070"/>
    <d v="2024-01-01T00:00:00"/>
    <d v="2024-12-31T00:00:00"/>
    <n v="366"/>
    <s v="In Process"/>
    <x v="0"/>
    <x v="49"/>
    <x v="0"/>
    <x v="0"/>
    <s v="02 - Golden Empire"/>
    <x v="106"/>
    <s v="530-742-7311"/>
    <s v="1617 RAMIREZ STREET"/>
    <s v="MARYSVILLE"/>
    <s v="95901"/>
    <s v="1184014680"/>
    <s v="CAMERON COMER"/>
    <s v="Yes"/>
    <m/>
    <n v="86"/>
    <n v="86"/>
    <x v="2"/>
    <n v="31476"/>
    <n v="30482"/>
    <n v="227.21"/>
    <n v="271"/>
    <n v="270"/>
    <n v="5169"/>
    <n v="1547"/>
    <n v="1668"/>
    <n v="17118"/>
    <m/>
    <n v="12"/>
    <n v="83"/>
    <n v="4885"/>
    <x v="0"/>
    <n v="30482"/>
    <m/>
    <m/>
    <m/>
    <m/>
    <m/>
    <m/>
    <m/>
    <m/>
    <n v="20708000"/>
    <n v="2735939"/>
    <n v="7344423"/>
    <n v="42852"/>
    <n v="16142368"/>
    <n v="14727353"/>
    <n v="1415015"/>
    <n v="-5002"/>
    <m/>
    <m/>
    <n v="1410013"/>
    <n v="6461250"/>
    <n v="1933750"/>
    <n v="750600"/>
    <n v="7703100"/>
    <m/>
    <n v="15000"/>
    <n v="37350"/>
    <n v="3806950"/>
    <n v="20708000"/>
    <m/>
    <m/>
    <m/>
    <m/>
    <m/>
    <m/>
    <m/>
    <m/>
    <n v="2016930"/>
    <m/>
    <n v="433526"/>
    <m/>
    <n v="3090"/>
    <m/>
    <n v="3378"/>
    <m/>
    <m/>
    <m/>
    <m/>
    <m/>
    <m/>
    <m/>
    <n v="279015"/>
    <m/>
    <n v="0"/>
    <n v="0"/>
    <n v="1050550"/>
    <n v="0"/>
    <n v="880830"/>
    <n v="295500"/>
    <n v="402407"/>
    <n v="42935"/>
    <m/>
    <n v="63717"/>
    <m/>
    <m/>
    <m/>
    <m/>
    <m/>
    <m/>
    <m/>
    <m/>
    <m/>
    <m/>
    <m/>
    <m/>
    <m/>
    <m/>
    <m/>
    <m/>
    <m/>
    <m/>
    <m/>
    <m/>
    <m/>
    <m/>
    <m/>
    <m/>
    <m/>
    <m/>
    <m/>
    <m/>
    <m/>
    <m/>
    <m/>
    <m/>
    <n v="2917785"/>
    <m/>
    <n v="771553"/>
    <m/>
    <n v="-190016"/>
    <m/>
    <n v="2500865"/>
    <m/>
    <m/>
    <m/>
    <n v="7570"/>
    <m/>
    <n v="1336666"/>
    <m/>
    <m/>
    <m/>
    <m/>
    <m/>
    <m/>
    <m/>
    <m/>
    <m/>
    <m/>
    <m/>
    <m/>
    <m/>
    <m/>
    <m/>
    <m/>
    <m/>
    <n v="6093560"/>
    <n v="1518918"/>
    <n v="7114875"/>
    <n v="179451"/>
    <n v="6056148"/>
    <m/>
    <m/>
    <m/>
    <m/>
    <m/>
    <m/>
    <m/>
    <m/>
    <n v="3981"/>
    <m/>
    <n v="412628"/>
    <n v="73384"/>
    <n v="291780"/>
    <n v="177373"/>
    <n v="298457"/>
    <n v="29943"/>
    <m/>
    <n v="216062"/>
    <n v="480896"/>
    <n v="532866"/>
    <n v="151870"/>
    <n v="1056366"/>
    <n v="140362"/>
    <n v="213982"/>
    <n v="138895"/>
    <n v="3580465"/>
    <n v="165278"/>
    <n v="544381"/>
    <n v="61658"/>
    <n v="18962"/>
    <m/>
    <n v="11721"/>
    <n v="69895"/>
    <n v="5412067"/>
    <m/>
    <n v="713246"/>
    <n v="37496"/>
    <m/>
    <n v="90000"/>
    <n v="6252809"/>
    <n v="1050949"/>
    <m/>
    <m/>
    <n v="5201860"/>
    <n v="6252809"/>
    <n v="2924235"/>
    <m/>
    <m/>
    <m/>
    <n v="0"/>
    <m/>
    <n v="437889"/>
    <n v="713672"/>
    <n v="1151561"/>
    <n v="-438315"/>
    <m/>
    <m/>
    <m/>
    <m/>
    <m/>
    <s v="0.00"/>
    <n v="0"/>
    <n v="2027"/>
    <n v="0"/>
    <n v="12347"/>
    <n v="31608"/>
    <n v="64543"/>
    <n v="0"/>
    <n v="0"/>
    <n v="0"/>
    <n v="5384"/>
    <n v="4143"/>
    <n v="18481"/>
    <n v="4630"/>
    <n v="24017"/>
    <n v="3713"/>
    <n v="7060"/>
    <n v="2083"/>
    <n v="14639"/>
    <n v="194675"/>
    <n v="0"/>
    <n v="0"/>
    <n v="1428"/>
    <n v="18152"/>
    <n v="0"/>
    <n v="0"/>
    <n v="19580"/>
    <n v="178817"/>
    <n v="0"/>
    <n v="651998"/>
    <n v="1359054"/>
    <n v="1399081"/>
    <n v="0"/>
    <n v="0"/>
    <n v="0"/>
    <n v="277294"/>
    <n v="90968"/>
    <n v="343381"/>
    <n v="95403"/>
    <n v="535249"/>
    <n v="105075"/>
    <n v="147281"/>
    <n v="94902"/>
    <n v="815057"/>
    <n v="6093560"/>
    <n v="0"/>
    <n v="0"/>
    <n v="88430"/>
    <n v="749272"/>
    <n v="0"/>
    <n v="0"/>
    <n v="837702"/>
    <m/>
    <x v="0"/>
    <x v="0"/>
    <m/>
    <m/>
    <n v="5384"/>
    <m/>
    <x v="0"/>
    <x v="0"/>
    <m/>
    <m/>
    <n v="277294"/>
    <n v="112"/>
    <n v="250"/>
    <n v="46"/>
    <n v="66"/>
    <n v="165"/>
    <n v="27"/>
    <n v="41"/>
    <n v="109"/>
    <n v="15"/>
    <n v="1"/>
    <n v="0"/>
    <n v="0"/>
    <n v="0"/>
    <n v="1"/>
    <n v="0"/>
    <n v="1"/>
    <n v="0"/>
    <n v="0"/>
    <n v="0"/>
    <n v="0"/>
    <n v="0"/>
    <n v="0"/>
    <n v="0"/>
    <n v="0"/>
    <n v="1"/>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7B5600-8B87-405A-A5EF-6914D9ABC6F2}" name="PivotTable1" cacheId="1" dataOnRows="1" applyNumberFormats="0" applyBorderFormats="0" applyFontFormats="0" applyPatternFormats="0" applyAlignmentFormats="0" applyWidthHeightFormats="1" dataCaption="Data" updatedVersion="8" showItems="0" showMultipleLabel="0" showMemberPropertyTips="0" preserveFormatting="0" rowGrandTotals="0" colGrandTotals="0" itemPrintTitles="1" indent="0" compact="0" compactData="0" gridDropZones="1" customListSort="0">
  <location ref="A10:B232" firstHeaderRow="1" firstDataRow="1" firstDataCol="1" rowPageCount="8" colPageCount="1"/>
  <pivotFields count="320">
    <pivotField dataField="1" compact="0" outline="0" subtotalTop="0" showAll="0" includeNewItemsInFilter="1"/>
    <pivotField name="Facility Name" axis="axisPage" compact="0" outline="0" subtotalTop="0" showAll="0" includeNewItemsInFilter="1" defaultSubtotal="0">
      <items count="1071">
        <item x="936"/>
        <item x="725"/>
        <item x="730"/>
        <item x="598"/>
        <item x="209"/>
        <item x="43"/>
        <item x="170"/>
        <item x="573"/>
        <item x="171"/>
        <item x="172"/>
        <item x="174"/>
        <item x="175"/>
        <item x="78"/>
        <item x="176"/>
        <item x="65"/>
        <item x="21"/>
        <item x="929"/>
        <item x="77"/>
        <item x="1014"/>
        <item x="609"/>
        <item x="1061"/>
        <item x="351"/>
        <item x="647"/>
        <item x="222"/>
        <item x="822"/>
        <item x="728"/>
        <item x="580"/>
        <item x="574"/>
        <item x="589"/>
        <item x="605"/>
        <item x="545"/>
        <item x="547"/>
        <item x="181"/>
        <item x="505"/>
        <item x="773"/>
        <item x="996"/>
        <item x="271"/>
        <item x="507"/>
        <item x="493"/>
        <item x="1009"/>
        <item x="424"/>
        <item x="73"/>
        <item x="802"/>
        <item x="183"/>
        <item x="695"/>
        <item x="691"/>
        <item x="735"/>
        <item x="761"/>
        <item x="893"/>
        <item x="777"/>
        <item x="404"/>
        <item x="469"/>
        <item x="147"/>
        <item x="697"/>
        <item x="1"/>
        <item x="771"/>
        <item x="185"/>
        <item x="484"/>
        <item x="900"/>
        <item x="169"/>
        <item x="916"/>
        <item x="641"/>
        <item x="640"/>
        <item x="306"/>
        <item x="303"/>
        <item x="832"/>
        <item x="25"/>
        <item x="156"/>
        <item x="798"/>
        <item x="290"/>
        <item x="2"/>
        <item x="12"/>
        <item x="190"/>
        <item x="32"/>
        <item x="42"/>
        <item x="80"/>
        <item x="849"/>
        <item x="690"/>
        <item x="510"/>
        <item x="848"/>
        <item x="634"/>
        <item x="892"/>
        <item x="63"/>
        <item x="629"/>
        <item x="591"/>
        <item x="422"/>
        <item x="206"/>
        <item x="244"/>
        <item x="192"/>
        <item x="193"/>
        <item x="827"/>
        <item x="20"/>
        <item x="195"/>
        <item x="5"/>
        <item x="198"/>
        <item x="199"/>
        <item x="197"/>
        <item x="867"/>
        <item x="112"/>
        <item x="509"/>
        <item x="145"/>
        <item x="214"/>
        <item x="365"/>
        <item x="653"/>
        <item x="604"/>
        <item x="215"/>
        <item x="833"/>
        <item x="829"/>
        <item x="656"/>
        <item x="1010"/>
        <item x="432"/>
        <item x="194"/>
        <item x="1028"/>
        <item x="710"/>
        <item x="216"/>
        <item x="443"/>
        <item x="790"/>
        <item x="815"/>
        <item x="160"/>
        <item x="324"/>
        <item x="218"/>
        <item x="439"/>
        <item x="1001"/>
        <item x="158"/>
        <item x="402"/>
        <item x="868"/>
        <item x="739"/>
        <item x="908"/>
        <item x="587"/>
        <item x="581"/>
        <item x="919"/>
        <item x="202"/>
        <item x="221"/>
        <item x="201"/>
        <item x="113"/>
        <item x="676"/>
        <item x="74"/>
        <item x="225"/>
        <item x="364"/>
        <item x="1060"/>
        <item x="927"/>
        <item x="277"/>
        <item x="449"/>
        <item x="549"/>
        <item x="40"/>
        <item x="227"/>
        <item x="923"/>
        <item x="578"/>
        <item x="719"/>
        <item x="898"/>
        <item x="847"/>
        <item x="548"/>
        <item x="837"/>
        <item x="550"/>
        <item x="437"/>
        <item x="717"/>
        <item x="839"/>
        <item x="895"/>
        <item x="918"/>
        <item x="450"/>
        <item x="835"/>
        <item x="255"/>
        <item x="960"/>
        <item x="774"/>
        <item x="709"/>
        <item x="680"/>
        <item x="300"/>
        <item x="855"/>
        <item x="217"/>
        <item x="1022"/>
        <item x="494"/>
        <item x="920"/>
        <item x="928"/>
        <item x="54"/>
        <item x="585"/>
        <item x="238"/>
        <item x="235"/>
        <item x="70"/>
        <item x="68"/>
        <item x="954"/>
        <item x="467"/>
        <item x="521"/>
        <item x="516"/>
        <item x="726"/>
        <item x="741"/>
        <item x="722"/>
        <item x="860"/>
        <item x="456"/>
        <item x="229"/>
        <item x="512"/>
        <item x="241"/>
        <item x="886"/>
        <item x="1000"/>
        <item x="188"/>
        <item x="1058"/>
        <item x="703"/>
        <item x="242"/>
        <item x="245"/>
        <item x="243"/>
        <item x="657"/>
        <item x="786"/>
        <item x="314"/>
        <item x="649"/>
        <item x="756"/>
        <item x="763"/>
        <item x="98"/>
        <item x="100"/>
        <item x="983"/>
        <item x="129"/>
        <item x="658"/>
        <item x="646"/>
        <item x="219"/>
        <item x="212"/>
        <item x="805"/>
        <item x="1065"/>
        <item x="75"/>
        <item x="845"/>
        <item x="257"/>
        <item x="779"/>
        <item x="407"/>
        <item x="191"/>
        <item x="115"/>
        <item x="943"/>
        <item x="451"/>
        <item x="1064"/>
        <item x="119"/>
        <item x="1026"/>
        <item x="595"/>
        <item x="309"/>
        <item x="888"/>
        <item x="82"/>
        <item x="767"/>
        <item x="995"/>
        <item x="66"/>
        <item x="258"/>
        <item x="108"/>
        <item x="52"/>
        <item x="1021"/>
        <item x="883"/>
        <item x="13"/>
        <item x="982"/>
        <item x="0"/>
        <item x="611"/>
        <item x="568"/>
        <item x="263"/>
        <item x="947"/>
        <item x="557"/>
        <item x="890"/>
        <item x="84"/>
        <item x="264"/>
        <item x="265"/>
        <item x="732"/>
        <item x="157"/>
        <item x="1034"/>
        <item x="79"/>
        <item x="352"/>
        <item x="688"/>
        <item x="664"/>
        <item x="684"/>
        <item x="660"/>
        <item x="909"/>
        <item x="93"/>
        <item x="102"/>
        <item x="1035"/>
        <item x="844"/>
        <item x="718"/>
        <item x="499"/>
        <item x="488"/>
        <item x="269"/>
        <item x="286"/>
        <item x="9"/>
        <item x="972"/>
        <item x="7"/>
        <item x="395"/>
        <item x="368"/>
        <item x="37"/>
        <item x="559"/>
        <item x="275"/>
        <item x="346"/>
        <item x="144"/>
        <item x="278"/>
        <item x="180"/>
        <item x="11"/>
        <item x="58"/>
        <item x="933"/>
        <item x="809"/>
        <item x="1023"/>
        <item x="778"/>
        <item x="729"/>
        <item x="140"/>
        <item x="126"/>
        <item x="33"/>
        <item x="667"/>
        <item x="571"/>
        <item x="724"/>
        <item x="989"/>
        <item x="870"/>
        <item x="791"/>
        <item x="72"/>
        <item x="490"/>
        <item x="294"/>
        <item x="423"/>
        <item x="700"/>
        <item x="335"/>
        <item x="560"/>
        <item x="142"/>
        <item x="626"/>
        <item x="298"/>
        <item x="236"/>
        <item x="121"/>
        <item x="116"/>
        <item x="542"/>
        <item x="628"/>
        <item x="8"/>
        <item x="569"/>
        <item x="123"/>
        <item x="792"/>
        <item x="30"/>
        <item x="874"/>
        <item x="1012"/>
        <item x="301"/>
        <item x="590"/>
        <item x="603"/>
        <item x="468"/>
        <item x="304"/>
        <item x="330"/>
        <item x="31"/>
        <item x="1039"/>
        <item x="251"/>
        <item x="930"/>
        <item x="168"/>
        <item x="851"/>
        <item x="231"/>
        <item x="421"/>
        <item x="503"/>
        <item x="388"/>
        <item x="285"/>
        <item x="307"/>
        <item x="416"/>
        <item x="1050"/>
        <item x="111"/>
        <item x="565"/>
        <item x="906"/>
        <item x="794"/>
        <item x="296"/>
        <item x="519"/>
        <item x="539"/>
        <item x="1011"/>
        <item x="905"/>
        <item x="282"/>
        <item x="76"/>
        <item x="1047"/>
        <item x="313"/>
        <item x="49"/>
        <item x="872"/>
        <item x="318"/>
        <item x="594"/>
        <item x="538"/>
        <item x="727"/>
        <item x="319"/>
        <item x="233"/>
        <item x="139"/>
        <item x="226"/>
        <item x="320"/>
        <item x="1046"/>
        <item x="234"/>
        <item x="746"/>
        <item x="442"/>
        <item x="816"/>
        <item x="962"/>
        <item x="321"/>
        <item x="990"/>
        <item x="1059"/>
        <item x="620"/>
        <item x="455"/>
        <item x="721"/>
        <item x="932"/>
        <item x="85"/>
        <item x="71"/>
        <item x="308"/>
        <item x="840"/>
        <item x="780"/>
        <item x="875"/>
        <item x="323"/>
        <item x="161"/>
        <item x="253"/>
        <item x="584"/>
        <item x="187"/>
        <item x="876"/>
        <item x="744"/>
        <item x="326"/>
        <item x="857"/>
        <item x="27"/>
        <item x="10"/>
        <item x="17"/>
        <item x="968"/>
        <item x="607"/>
        <item x="134"/>
        <item x="971"/>
        <item x="987"/>
        <item x="151"/>
        <item x="289"/>
        <item x="682"/>
        <item x="747"/>
        <item x="305"/>
        <item x="775"/>
        <item x="471"/>
        <item x="934"/>
        <item x="328"/>
        <item x="737"/>
        <item x="748"/>
        <item x="399"/>
        <item x="648"/>
        <item x="807"/>
        <item x="797"/>
        <item x="749"/>
        <item x="1002"/>
        <item x="799"/>
        <item x="912"/>
        <item x="332"/>
        <item x="333"/>
        <item x="434"/>
        <item x="137"/>
        <item x="336"/>
        <item x="281"/>
        <item x="337"/>
        <item x="601"/>
        <item x="338"/>
        <item x="940"/>
        <item x="341"/>
        <item x="340"/>
        <item x="316"/>
        <item x="143"/>
        <item x="769"/>
        <item x="273"/>
        <item x="342"/>
        <item x="731"/>
        <item x="240"/>
        <item x="953"/>
        <item x="344"/>
        <item x="343"/>
        <item x="173"/>
        <item x="814"/>
        <item x="22"/>
        <item x="733"/>
        <item x="669"/>
        <item x="35"/>
        <item x="553"/>
        <item x="801"/>
        <item x="504"/>
        <item x="470"/>
        <item x="348"/>
        <item x="159"/>
        <item x="118"/>
        <item x="162"/>
        <item x="135"/>
        <item x="67"/>
        <item x="768"/>
        <item x="23"/>
        <item x="325"/>
        <item x="95"/>
        <item x="474"/>
        <item x="841"/>
        <item x="817"/>
        <item x="813"/>
        <item x="597"/>
        <item x="818"/>
        <item x="462"/>
        <item x="544"/>
        <item x="577"/>
        <item x="189"/>
        <item x="26"/>
        <item x="24"/>
        <item x="164"/>
        <item x="823"/>
        <item x="302"/>
        <item x="353"/>
        <item x="757"/>
        <item x="354"/>
        <item x="166"/>
        <item x="751"/>
        <item x="993"/>
        <item x="864"/>
        <item x="355"/>
        <item x="397"/>
        <item x="858"/>
        <item x="400"/>
        <item x="96"/>
        <item x="596"/>
        <item x="177"/>
        <item x="803"/>
        <item x="297"/>
        <item x="957"/>
        <item x="642"/>
        <item x="882"/>
        <item x="907"/>
        <item x="1045"/>
        <item x="1043"/>
        <item x="248"/>
        <item x="871"/>
        <item x="879"/>
        <item x="752"/>
        <item x="356"/>
        <item x="922"/>
        <item x="491"/>
        <item x="329"/>
        <item x="481"/>
        <item x="357"/>
        <item x="925"/>
        <item x="543"/>
        <item x="230"/>
        <item x="358"/>
        <item x="270"/>
        <item x="249"/>
        <item x="497"/>
        <item x="518"/>
        <item x="770"/>
        <item x="359"/>
        <item x="806"/>
        <item x="1020"/>
        <item x="588"/>
        <item x="520"/>
        <item x="360"/>
        <item x="122"/>
        <item x="720"/>
        <item x="361"/>
        <item x="362"/>
        <item x="528"/>
        <item x="59"/>
        <item x="345"/>
        <item x="367"/>
        <item x="980"/>
        <item x="1051"/>
        <item x="369"/>
        <item x="1070"/>
        <item x="28"/>
        <item x="501"/>
        <item x="370"/>
        <item x="1052"/>
        <item x="371"/>
        <item x="29"/>
        <item x="723"/>
        <item x="213"/>
        <item x="372"/>
        <item x="668"/>
        <item x="852"/>
        <item x="889"/>
        <item x="165"/>
        <item x="740"/>
        <item x="753"/>
        <item x="48"/>
        <item x="674"/>
        <item x="541"/>
        <item x="540"/>
        <item x="60"/>
        <item x="247"/>
        <item x="606"/>
        <item x="715"/>
        <item x="374"/>
        <item x="904"/>
        <item x="931"/>
        <item x="327"/>
        <item x="182"/>
        <item x="224"/>
        <item x="704"/>
        <item x="966"/>
        <item x="785"/>
        <item x="602"/>
        <item x="914"/>
        <item x="941"/>
        <item x="36"/>
        <item x="891"/>
        <item x="1016"/>
        <item x="203"/>
        <item x="378"/>
        <item x="754"/>
        <item x="220"/>
        <item x="379"/>
        <item x="463"/>
        <item x="381"/>
        <item x="685"/>
        <item x="380"/>
        <item x="382"/>
        <item x="350"/>
        <item x="83"/>
        <item x="937"/>
        <item x="114"/>
        <item x="61"/>
        <item x="808"/>
        <item x="384"/>
        <item x="706"/>
        <item x="385"/>
        <item x="935"/>
        <item x="689"/>
        <item x="561"/>
        <item x="563"/>
        <item x="546"/>
        <item x="627"/>
        <item x="267"/>
        <item x="210"/>
        <item x="593"/>
        <item x="613"/>
        <item x="55"/>
        <item x="877"/>
        <item x="997"/>
        <item x="885"/>
        <item x="132"/>
        <item x="696"/>
        <item x="1019"/>
        <item x="246"/>
        <item x="536"/>
        <item x="530"/>
        <item x="411"/>
        <item x="1005"/>
        <item x="310"/>
        <item x="408"/>
        <item x="525"/>
        <item x="675"/>
        <item x="639"/>
        <item x="981"/>
        <item x="19"/>
        <item x="62"/>
        <item x="387"/>
        <item x="1063"/>
        <item x="120"/>
        <item x="430"/>
        <item x="184"/>
        <item x="288"/>
        <item x="834"/>
        <item x="1048"/>
        <item x="389"/>
        <item x="390"/>
        <item x="736"/>
        <item x="755"/>
        <item x="599"/>
        <item x="133"/>
        <item x="1037"/>
        <item x="572"/>
        <item x="88"/>
        <item x="299"/>
        <item x="487"/>
        <item x="1053"/>
        <item x="392"/>
        <item x="973"/>
        <item x="558"/>
        <item x="124"/>
        <item x="554"/>
        <item x="617"/>
        <item x="859"/>
        <item x="965"/>
        <item x="287"/>
        <item x="391"/>
        <item x="393"/>
        <item x="901"/>
        <item x="167"/>
        <item x="663"/>
        <item x="670"/>
        <item x="671"/>
        <item x="624"/>
        <item x="125"/>
        <item x="517"/>
        <item x="952"/>
        <item x="800"/>
        <item x="789"/>
        <item x="394"/>
        <item x="826"/>
        <item x="396"/>
        <item x="583"/>
        <item x="347"/>
        <item x="630"/>
        <item x="1004"/>
        <item x="632"/>
        <item x="804"/>
        <item x="612"/>
        <item x="152"/>
        <item x="795"/>
        <item x="413"/>
        <item x="276"/>
        <item x="398"/>
        <item x="295"/>
        <item x="610"/>
        <item x="899"/>
        <item x="261"/>
        <item x="1003"/>
        <item x="454"/>
        <item x="38"/>
        <item x="403"/>
        <item x="643"/>
        <item x="293"/>
        <item x="526"/>
        <item x="562"/>
        <item x="708"/>
        <item x="89"/>
        <item x="405"/>
        <item x="87"/>
        <item x="39"/>
        <item x="948"/>
        <item x="758"/>
        <item x="406"/>
        <item x="1044"/>
        <item x="830"/>
        <item x="655"/>
        <item x="232"/>
        <item x="53"/>
        <item x="529"/>
        <item x="452"/>
        <item x="984"/>
        <item x="280"/>
        <item x="673"/>
        <item x="692"/>
        <item x="734"/>
        <item x="681"/>
        <item x="711"/>
        <item x="772"/>
        <item x="1032"/>
        <item x="978"/>
        <item x="764"/>
        <item x="534"/>
        <item x="18"/>
        <item x="828"/>
        <item x="570"/>
        <item x="810"/>
        <item x="743"/>
        <item x="94"/>
        <item x="853"/>
        <item x="994"/>
        <item x="759"/>
        <item x="414"/>
        <item x="415"/>
        <item x="1066"/>
        <item x="705"/>
        <item x="1030"/>
        <item x="979"/>
        <item x="1013"/>
        <item x="1015"/>
        <item x="652"/>
        <item x="677"/>
        <item x="69"/>
        <item x="665"/>
        <item x="686"/>
        <item x="678"/>
        <item x="884"/>
        <item x="418"/>
        <item x="635"/>
        <item x="163"/>
        <item x="130"/>
        <item x="196"/>
        <item x="178"/>
        <item x="279"/>
        <item x="638"/>
        <item x="636"/>
        <item x="154"/>
        <item x="103"/>
        <item x="614"/>
        <item x="420"/>
        <item x="472"/>
        <item x="506"/>
        <item x="410"/>
        <item x="284"/>
        <item x="377"/>
        <item x="716"/>
        <item x="16"/>
        <item x="555"/>
        <item x="915"/>
        <item x="902"/>
        <item x="796"/>
        <item x="854"/>
        <item x="865"/>
        <item x="866"/>
        <item x="425"/>
        <item x="661"/>
        <item x="149"/>
        <item x="938"/>
        <item x="633"/>
        <item x="41"/>
        <item x="1018"/>
        <item x="894"/>
        <item x="897"/>
        <item x="426"/>
        <item x="81"/>
        <item x="523"/>
        <item x="616"/>
        <item x="427"/>
        <item x="939"/>
        <item x="386"/>
        <item x="974"/>
        <item x="428"/>
        <item x="250"/>
        <item x="239"/>
        <item x="913"/>
        <item x="429"/>
        <item x="1056"/>
        <item x="998"/>
        <item x="944"/>
        <item x="712"/>
        <item x="600"/>
        <item x="433"/>
        <item x="576"/>
        <item x="141"/>
        <item x="1042"/>
        <item x="1041"/>
        <item x="861"/>
        <item x="44"/>
        <item x="107"/>
        <item x="153"/>
        <item x="760"/>
        <item x="436"/>
        <item x="1031"/>
        <item x="985"/>
        <item x="441"/>
        <item x="417"/>
        <item x="702"/>
        <item x="1062"/>
        <item x="535"/>
        <item x="99"/>
        <item x="92"/>
        <item x="1054"/>
        <item x="274"/>
        <item x="644"/>
        <item x="1036"/>
        <item x="376"/>
        <item x="131"/>
        <item x="117"/>
        <item x="738"/>
        <item x="1057"/>
        <item x="955"/>
        <item x="322"/>
        <item x="533"/>
        <item x="445"/>
        <item x="444"/>
        <item x="783"/>
        <item x="999"/>
        <item x="825"/>
        <item x="615"/>
        <item x="524"/>
        <item x="447"/>
        <item x="448"/>
        <item x="566"/>
        <item x="1008"/>
        <item x="745"/>
        <item x="986"/>
        <item x="482"/>
        <item x="862"/>
        <item x="56"/>
        <item x="622"/>
        <item x="586"/>
        <item x="592"/>
        <item x="3"/>
        <item x="45"/>
        <item x="453"/>
        <item x="831"/>
        <item x="46"/>
        <item x="292"/>
        <item x="836"/>
        <item x="618"/>
        <item x="824"/>
        <item x="873"/>
        <item x="924"/>
        <item x="104"/>
        <item x="237"/>
        <item x="64"/>
        <item x="478"/>
        <item x="457"/>
        <item x="1006"/>
        <item x="608"/>
        <item x="683"/>
        <item x="375"/>
        <item x="949"/>
        <item x="334"/>
        <item x="446"/>
        <item x="967"/>
        <item x="950"/>
        <item x="317"/>
        <item x="459"/>
        <item x="662"/>
        <item x="461"/>
        <item x="431"/>
        <item x="291"/>
        <item x="508"/>
        <item x="91"/>
        <item x="464"/>
        <item x="694"/>
        <item x="465"/>
        <item x="498"/>
        <item x="619"/>
        <item x="856"/>
        <item x="366"/>
        <item x="910"/>
        <item x="223"/>
        <item x="500"/>
        <item x="784"/>
        <item x="272"/>
        <item x="515"/>
        <item x="1029"/>
        <item x="513"/>
        <item x="339"/>
        <item x="672"/>
        <item x="256"/>
        <item x="621"/>
        <item x="1068"/>
        <item x="435"/>
        <item x="582"/>
        <item x="564"/>
        <item x="458"/>
        <item x="208"/>
        <item x="148"/>
        <item x="811"/>
        <item x="575"/>
        <item x="110"/>
        <item x="951"/>
        <item x="522"/>
        <item x="155"/>
        <item x="331"/>
        <item x="440"/>
        <item x="51"/>
        <item x="401"/>
        <item x="460"/>
        <item x="106"/>
        <item x="942"/>
        <item x="419"/>
        <item x="812"/>
        <item x="903"/>
        <item x="793"/>
        <item x="846"/>
        <item x="645"/>
        <item x="693"/>
        <item x="531"/>
        <item x="946"/>
        <item x="128"/>
        <item x="969"/>
        <item x="945"/>
        <item x="687"/>
        <item x="15"/>
        <item x="1055"/>
        <item x="527"/>
        <item x="105"/>
        <item x="466"/>
        <item x="485"/>
        <item x="514"/>
        <item x="623"/>
        <item x="625"/>
        <item x="881"/>
        <item x="776"/>
        <item x="1038"/>
        <item x="1024"/>
        <item x="363"/>
        <item x="537"/>
        <item x="788"/>
        <item x="252"/>
        <item x="713"/>
        <item x="750"/>
        <item x="1069"/>
        <item x="765"/>
        <item x="992"/>
        <item x="991"/>
        <item x="101"/>
        <item x="654"/>
        <item x="917"/>
        <item x="819"/>
        <item x="975"/>
        <item x="146"/>
        <item x="911"/>
        <item x="473"/>
        <item x="6"/>
        <item x="1017"/>
        <item x="150"/>
        <item x="283"/>
        <item x="476"/>
        <item x="479"/>
        <item x="959"/>
        <item x="1049"/>
        <item x="200"/>
        <item x="475"/>
        <item x="850"/>
        <item x="970"/>
        <item x="383"/>
        <item x="579"/>
        <item x="781"/>
        <item x="863"/>
        <item x="878"/>
        <item x="477"/>
        <item x="259"/>
        <item x="266"/>
        <item x="211"/>
        <item x="373"/>
        <item x="679"/>
        <item x="782"/>
        <item x="921"/>
        <item x="532"/>
        <item x="762"/>
        <item x="838"/>
        <item x="502"/>
        <item x="228"/>
        <item x="963"/>
        <item x="631"/>
        <item x="843"/>
        <item x="312"/>
        <item x="127"/>
        <item x="896"/>
        <item x="1007"/>
        <item x="1025"/>
        <item x="480"/>
        <item x="1040"/>
        <item x="262"/>
        <item x="842"/>
        <item x="956"/>
        <item x="651"/>
        <item x="650"/>
        <item x="4"/>
        <item x="820"/>
        <item x="887"/>
        <item x="97"/>
        <item x="50"/>
        <item x="766"/>
        <item x="977"/>
        <item x="976"/>
        <item x="34"/>
        <item x="47"/>
        <item x="964"/>
        <item x="204"/>
        <item x="186"/>
        <item x="179"/>
        <item x="205"/>
        <item x="349"/>
        <item x="260"/>
        <item x="315"/>
        <item x="412"/>
        <item x="483"/>
        <item x="109"/>
        <item x="1033"/>
        <item x="486"/>
        <item x="637"/>
        <item x="961"/>
        <item x="489"/>
        <item x="958"/>
        <item x="821"/>
        <item x="714"/>
        <item x="207"/>
        <item x="268"/>
        <item x="438"/>
        <item x="136"/>
        <item x="86"/>
        <item x="138"/>
        <item x="701"/>
        <item x="311"/>
        <item x="57"/>
        <item x="659"/>
        <item x="698"/>
        <item x="699"/>
        <item x="869"/>
        <item x="787"/>
        <item x="492"/>
        <item x="409"/>
        <item x="880"/>
        <item x="551"/>
        <item x="14"/>
        <item x="90"/>
        <item x="556"/>
        <item x="511"/>
        <item x="552"/>
        <item x="988"/>
        <item x="567"/>
        <item x="666"/>
        <item x="254"/>
        <item x="1067"/>
        <item x="926"/>
        <item x="495"/>
        <item x="707"/>
        <item x="496"/>
        <item x="1027"/>
        <item x="742"/>
      </items>
    </pivotField>
    <pivotField compact="0" numFmtId="14" outline="0" subtotalTop="0" showAll="0" includeNewItemsInFilter="1"/>
    <pivotField compact="0" numFmtId="14" outline="0" subtotalTop="0" showAll="0" includeNewItemsInFilter="1"/>
    <pivotField compact="0" outline="0" subtotalTop="0" showAll="0" includeNewItemsInFilter="1"/>
    <pivotField compact="0" outline="0" subtotalTop="0" showAll="0" includeNewItemsInFilter="1"/>
    <pivotField name="Residential Care" axis="axisPage" compact="0" outline="0" subtotalTop="0" showAll="0" includeNewItemsInFilter="1">
      <items count="3">
        <item x="0"/>
        <item x="1"/>
        <item t="default"/>
      </items>
    </pivotField>
    <pivotField axis="axisPage" compact="0" outline="0" subtotalTop="0" showAll="0" includeNewItemsInFilter="1" sortType="ascending" rankBy="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Page" compact="0" outline="0" subtotalTop="0" showAll="0" includeNewItemsInFilter="1" sortType="ascending" rankBy="0">
      <items count="4">
        <item x="2"/>
        <item x="0"/>
        <item x="1"/>
        <item t="default"/>
      </items>
    </pivotField>
    <pivotField name="Type of Control" axis="axisPage" compact="0" outline="0" subtotalTop="0" showAll="0" includeNewItemsInFilter="1" defaultSubtotal="0">
      <items count="3">
        <item x="2"/>
        <item x="0"/>
        <item x="1"/>
      </items>
    </pivotField>
    <pivotField compact="0" outline="0" subtotalTop="0" showAll="0" includeNewItemsInFilter="1"/>
    <pivotField name="Health Facility Planning Area (HFPA)" axis="axisPage" compact="0" outline="0" subtotalTop="0" showAll="0" includeNewItemsInFilter="1" sortType="ascending" rankBy="0">
      <items count="117">
        <item x="11"/>
        <item x="17"/>
        <item x="18"/>
        <item x="46"/>
        <item x="47"/>
        <item x="45"/>
        <item x="23"/>
        <item x="101"/>
        <item x="100"/>
        <item x="107"/>
        <item x="24"/>
        <item x="5"/>
        <item x="6"/>
        <item x="16"/>
        <item x="8"/>
        <item x="106"/>
        <item x="54"/>
        <item x="12"/>
        <item x="62"/>
        <item x="63"/>
        <item x="70"/>
        <item x="115"/>
        <item x="105"/>
        <item x="104"/>
        <item x="44"/>
        <item x="53"/>
        <item x="103"/>
        <item x="102"/>
        <item x="9"/>
        <item x="10"/>
        <item x="1"/>
        <item x="0"/>
        <item x="3"/>
        <item x="2"/>
        <item x="83"/>
        <item x="91"/>
        <item x="90"/>
        <item x="89"/>
        <item x="96"/>
        <item x="95"/>
        <item x="97"/>
        <item x="4"/>
        <item x="7"/>
        <item x="86"/>
        <item x="85"/>
        <item x="87"/>
        <item x="84"/>
        <item x="111"/>
        <item x="48"/>
        <item x="49"/>
        <item x="43"/>
        <item x="14"/>
        <item x="13"/>
        <item x="109"/>
        <item x="108"/>
        <item x="110"/>
        <item x="22"/>
        <item x="21"/>
        <item x="98"/>
        <item x="51"/>
        <item x="50"/>
        <item x="52"/>
        <item x="99"/>
        <item x="88"/>
        <item x="93"/>
        <item x="94"/>
        <item x="92"/>
        <item x="112"/>
        <item x="113"/>
        <item x="114"/>
        <item x="33"/>
        <item x="35"/>
        <item x="15"/>
        <item x="29"/>
        <item x="30"/>
        <item x="40"/>
        <item x="28"/>
        <item x="26"/>
        <item x="41"/>
        <item x="32"/>
        <item x="39"/>
        <item x="38"/>
        <item x="25"/>
        <item x="34"/>
        <item x="31"/>
        <item x="37"/>
        <item x="27"/>
        <item x="36"/>
        <item x="42"/>
        <item x="60"/>
        <item x="59"/>
        <item x="58"/>
        <item x="57"/>
        <item x="55"/>
        <item x="56"/>
        <item x="61"/>
        <item x="67"/>
        <item x="69"/>
        <item x="64"/>
        <item x="66"/>
        <item x="68"/>
        <item x="65"/>
        <item x="20"/>
        <item x="71"/>
        <item x="72"/>
        <item x="74"/>
        <item x="75"/>
        <item x="73"/>
        <item x="77"/>
        <item x="81"/>
        <item x="79"/>
        <item x="76"/>
        <item x="80"/>
        <item x="78"/>
        <item x="19"/>
        <item x="8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dataField="1" compact="0" outline="0" subtotalTop="0" showAll="0" includeNewItemsInFilter="1"/>
    <pivotField axis="axisPage" compact="0" outline="0" subtotalTop="0" showAll="0" includeNewItemsInFilter="1" defaultSubtotal="0">
      <items count="3">
        <item x="0"/>
        <item x="1"/>
        <item x="2"/>
      </items>
    </pivotField>
    <pivotField dataField="1" compact="0" outline="0" subtotalTop="0" showAll="0" includeNewItemsInFilter="1"/>
    <pivotField dataField="1" compact="0" outline="0" subtotalTop="0" showAll="0" includeNewItemsInFilter="1"/>
    <pivotField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pivotField dataField="1" compact="0" outline="0" subtotalTop="0" showAll="0" includeNewItemsInFilter="1"/>
    <pivotField axis="axisPage" compact="0" outline="0" subtotalTop="0" showAll="0" includeNewItemsInFilter="1" sortType="ascending" rankBy="0">
      <items count="8">
        <item x="5"/>
        <item x="4"/>
        <item x="3"/>
        <item x="1"/>
        <item x="0"/>
        <item x="2"/>
        <item x="6"/>
        <item t="default"/>
      </items>
    </pivotField>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pivotField dataField="1" compact="0" outline="0" subtotalTop="0" showAll="0" includeNewItemsInFilter="1"/>
    <pivotField dataField="1" compact="0" outline="0" subtotalTop="0" showAll="0" includeNewItemsInFilter="1"/>
    <pivotField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dataField="1" compact="0" outline="0" subtotalTop="0" showAll="0" includeNewItemsInFilter="1"/>
    <pivotField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items count="1">
        <item x="0"/>
      </items>
    </pivotField>
    <pivotField dataField="1" compact="0" outline="0" subtotalTop="0" showAll="0" includeNewItemsInFilter="1" defaultSubtotal="0">
      <items count="1">
        <item x="0"/>
      </items>
    </pivotField>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items count="1">
        <item x="0"/>
      </items>
    </pivotField>
    <pivotField dataField="1" compact="0" outline="0" subtotalTop="0" showAll="0" includeNewItemsInFilter="1" defaultSubtotal="0">
      <items count="1">
        <item x="0"/>
      </items>
    </pivotField>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s>
  <rowFields count="1">
    <field x="-2"/>
  </rowFields>
  <rowItems count="22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i i="65">
      <x v="65"/>
    </i>
    <i i="66">
      <x v="66"/>
    </i>
    <i i="67">
      <x v="67"/>
    </i>
    <i i="68">
      <x v="68"/>
    </i>
    <i i="69">
      <x v="69"/>
    </i>
    <i i="70">
      <x v="70"/>
    </i>
    <i i="71">
      <x v="71"/>
    </i>
    <i i="72">
      <x v="72"/>
    </i>
    <i i="73">
      <x v="73"/>
    </i>
    <i i="74">
      <x v="74"/>
    </i>
    <i i="75">
      <x v="75"/>
    </i>
    <i i="76">
      <x v="76"/>
    </i>
    <i i="77">
      <x v="77"/>
    </i>
    <i i="78">
      <x v="78"/>
    </i>
    <i i="79">
      <x v="79"/>
    </i>
    <i i="80">
      <x v="80"/>
    </i>
    <i i="81">
      <x v="81"/>
    </i>
    <i i="82">
      <x v="82"/>
    </i>
    <i i="83">
      <x v="83"/>
    </i>
    <i i="84">
      <x v="84"/>
    </i>
    <i i="85">
      <x v="85"/>
    </i>
    <i i="86">
      <x v="86"/>
    </i>
    <i i="87">
      <x v="87"/>
    </i>
    <i i="88">
      <x v="88"/>
    </i>
    <i i="89">
      <x v="89"/>
    </i>
    <i i="90">
      <x v="90"/>
    </i>
    <i i="91">
      <x v="91"/>
    </i>
    <i i="92">
      <x v="92"/>
    </i>
    <i i="93">
      <x v="93"/>
    </i>
    <i i="94">
      <x v="94"/>
    </i>
    <i i="95">
      <x v="95"/>
    </i>
    <i i="96">
      <x v="96"/>
    </i>
    <i i="97">
      <x v="97"/>
    </i>
    <i i="98">
      <x v="98"/>
    </i>
    <i i="99">
      <x v="99"/>
    </i>
    <i i="100">
      <x v="100"/>
    </i>
    <i i="101">
      <x v="101"/>
    </i>
    <i i="102">
      <x v="102"/>
    </i>
    <i i="103">
      <x v="103"/>
    </i>
    <i i="104">
      <x v="104"/>
    </i>
    <i i="105">
      <x v="105"/>
    </i>
    <i i="106">
      <x v="106"/>
    </i>
    <i i="107">
      <x v="107"/>
    </i>
    <i i="108">
      <x v="108"/>
    </i>
    <i i="109">
      <x v="109"/>
    </i>
    <i i="110">
      <x v="110"/>
    </i>
    <i i="111">
      <x v="111"/>
    </i>
    <i i="112">
      <x v="112"/>
    </i>
    <i i="113">
      <x v="113"/>
    </i>
    <i i="114">
      <x v="114"/>
    </i>
    <i i="115">
      <x v="115"/>
    </i>
    <i i="116">
      <x v="116"/>
    </i>
    <i i="117">
      <x v="117"/>
    </i>
    <i i="118">
      <x v="118"/>
    </i>
    <i i="119">
      <x v="119"/>
    </i>
    <i i="120">
      <x v="120"/>
    </i>
    <i i="121">
      <x v="121"/>
    </i>
    <i i="122">
      <x v="122"/>
    </i>
    <i i="123">
      <x v="123"/>
    </i>
    <i i="124">
      <x v="124"/>
    </i>
    <i i="125">
      <x v="125"/>
    </i>
    <i i="126">
      <x v="126"/>
    </i>
    <i i="127">
      <x v="127"/>
    </i>
    <i i="128">
      <x v="128"/>
    </i>
    <i i="129">
      <x v="129"/>
    </i>
    <i i="130">
      <x v="130"/>
    </i>
    <i i="131">
      <x v="131"/>
    </i>
    <i i="132">
      <x v="132"/>
    </i>
    <i i="133">
      <x v="133"/>
    </i>
    <i i="134">
      <x v="134"/>
    </i>
    <i i="135">
      <x v="135"/>
    </i>
    <i i="136">
      <x v="136"/>
    </i>
    <i i="137">
      <x v="137"/>
    </i>
    <i i="138">
      <x v="138"/>
    </i>
    <i i="139">
      <x v="139"/>
    </i>
    <i i="140">
      <x v="140"/>
    </i>
    <i i="141">
      <x v="141"/>
    </i>
    <i i="142">
      <x v="142"/>
    </i>
    <i i="143">
      <x v="143"/>
    </i>
    <i i="144">
      <x v="144"/>
    </i>
    <i i="145">
      <x v="145"/>
    </i>
    <i i="146">
      <x v="146"/>
    </i>
    <i i="147">
      <x v="147"/>
    </i>
    <i i="148">
      <x v="148"/>
    </i>
    <i i="149">
      <x v="149"/>
    </i>
    <i i="150">
      <x v="150"/>
    </i>
    <i i="151">
      <x v="151"/>
    </i>
    <i i="152">
      <x v="152"/>
    </i>
    <i i="153">
      <x v="153"/>
    </i>
    <i i="154">
      <x v="154"/>
    </i>
    <i i="155">
      <x v="155"/>
    </i>
    <i i="156">
      <x v="156"/>
    </i>
    <i i="157">
      <x v="157"/>
    </i>
    <i i="158">
      <x v="158"/>
    </i>
    <i i="159">
      <x v="159"/>
    </i>
    <i i="160">
      <x v="160"/>
    </i>
    <i i="161">
      <x v="161"/>
    </i>
    <i i="162">
      <x v="162"/>
    </i>
    <i i="163">
      <x v="163"/>
    </i>
    <i i="164">
      <x v="164"/>
    </i>
    <i i="165">
      <x v="165"/>
    </i>
    <i i="166">
      <x v="166"/>
    </i>
    <i i="167">
      <x v="167"/>
    </i>
    <i i="168">
      <x v="168"/>
    </i>
    <i i="169">
      <x v="169"/>
    </i>
    <i i="170">
      <x v="170"/>
    </i>
    <i i="171">
      <x v="171"/>
    </i>
    <i i="172">
      <x v="172"/>
    </i>
    <i i="173">
      <x v="173"/>
    </i>
    <i i="174">
      <x v="174"/>
    </i>
    <i i="175">
      <x v="175"/>
    </i>
    <i i="176">
      <x v="176"/>
    </i>
    <i i="177">
      <x v="177"/>
    </i>
    <i i="178">
      <x v="178"/>
    </i>
    <i i="179">
      <x v="179"/>
    </i>
    <i i="180">
      <x v="180"/>
    </i>
    <i i="181">
      <x v="181"/>
    </i>
    <i i="182">
      <x v="182"/>
    </i>
    <i i="183">
      <x v="183"/>
    </i>
    <i i="184">
      <x v="184"/>
    </i>
    <i i="185">
      <x v="185"/>
    </i>
    <i i="186">
      <x v="186"/>
    </i>
    <i i="187">
      <x v="187"/>
    </i>
    <i i="188">
      <x v="188"/>
    </i>
    <i i="189">
      <x v="189"/>
    </i>
    <i i="190">
      <x v="190"/>
    </i>
    <i i="191">
      <x v="191"/>
    </i>
    <i i="192">
      <x v="192"/>
    </i>
    <i i="193">
      <x v="193"/>
    </i>
    <i i="194">
      <x v="194"/>
    </i>
    <i i="195">
      <x v="195"/>
    </i>
    <i i="196">
      <x v="196"/>
    </i>
    <i i="197">
      <x v="197"/>
    </i>
    <i i="198">
      <x v="198"/>
    </i>
    <i i="199">
      <x v="199"/>
    </i>
    <i i="200">
      <x v="200"/>
    </i>
    <i i="201">
      <x v="201"/>
    </i>
    <i i="202">
      <x v="202"/>
    </i>
    <i i="203">
      <x v="203"/>
    </i>
    <i i="204">
      <x v="204"/>
    </i>
    <i i="205">
      <x v="205"/>
    </i>
    <i i="206">
      <x v="206"/>
    </i>
    <i i="207">
      <x v="207"/>
    </i>
    <i i="208">
      <x v="208"/>
    </i>
    <i i="209">
      <x v="209"/>
    </i>
    <i i="210">
      <x v="210"/>
    </i>
    <i i="211">
      <x v="211"/>
    </i>
    <i i="212">
      <x v="212"/>
    </i>
    <i i="213">
      <x v="213"/>
    </i>
    <i i="214">
      <x v="214"/>
    </i>
    <i i="215">
      <x v="215"/>
    </i>
    <i i="216">
      <x v="216"/>
    </i>
    <i i="217">
      <x v="217"/>
    </i>
    <i i="218">
      <x v="218"/>
    </i>
    <i i="219">
      <x v="219"/>
    </i>
    <i i="220">
      <x v="220"/>
    </i>
    <i i="221">
      <x v="221"/>
    </i>
  </rowItems>
  <colItems count="1">
    <i/>
  </colItems>
  <pageFields count="8">
    <pageField fld="1" hier="-1"/>
    <pageField fld="7" hier="0"/>
    <pageField fld="11" hier="0"/>
    <pageField fld="36" hier="0"/>
    <pageField fld="8" hier="0"/>
    <pageField fld="9" hier="-1"/>
    <pageField fld="22" hier="-1"/>
    <pageField fld="6" hier="0"/>
  </pageFields>
  <dataFields count="222">
    <dataField name="Sum of FAC_NO" fld="0" baseField="0" baseItem="0"/>
    <dataField name="Count of FAC_NO" fld="0" subtotal="count" baseField="0" baseItem="0"/>
    <dataField name="Sum of BED_AVG" fld="21" baseField="0" baseItem="0"/>
    <dataField name="Sum of BED_END" fld="20" baseField="0" baseItem="0"/>
    <dataField name="Sum of DAY_TOTL" fld="24" baseField="0" baseItem="0"/>
    <dataField name="Sum of Licensed Bed Days" fld="23" baseField="0" baseItem="0"/>
    <dataField name="Sum of ADMITS" fld="26" baseField="0" baseItem="0"/>
    <dataField name="Sum of DISCHS" fld="27" baseField="0" baseItem="0"/>
    <dataField name="Sum of DAYS_MCARE_FFS2" fld="28" baseField="0" baseItem="0"/>
    <dataField name="Sum of DAYS_MCARE_MGD2" fld="29" baseField="0" baseItem="0"/>
    <dataField name="Sum of DAYS_MCAL_FFS2" fld="30" baseField="0" baseItem="0"/>
    <dataField name="Sum of DAYS_MCAL_MGD2" fld="31" baseField="0" baseItem="0"/>
    <dataField name="Sum of DAYS_CC_FFS2" fld="32" baseField="0" baseItem="0"/>
    <dataField name="Sum of DAYS_CC_MGD2" fld="33" baseField="0" baseItem="0"/>
    <dataField name="Sum of DAY_SELF" fld="34" baseField="0" baseItem="0"/>
    <dataField name="Sum of DAY_OTH" fld="35" baseField="0" baseItem="0"/>
    <dataField name="Sum of GR_RT_MCARE_FFS2" fld="57" baseField="0" baseItem="0"/>
    <dataField name="Sum of GR_RT_MCARE_MGD2" fld="58" baseField="0" baseItem="0"/>
    <dataField name="Sum of GR_RT_MCAL_FFS2" fld="59" baseField="0" baseItem="0"/>
    <dataField name="Sum of GR_RT_MCAL_MGD2" fld="60" baseField="0" baseItem="0"/>
    <dataField name="Sum of GR_RT_CC_FFS2" fld="61" baseField="0" baseItem="0"/>
    <dataField name="Sum of GR_RT_CC_MGD2" fld="62" baseField="0" baseItem="0"/>
    <dataField name="Sum of GR_RT_SELF" fld="63" baseField="0" baseItem="0"/>
    <dataField name="Sum of GR_RT_OTH" fld="64" baseField="0" baseItem="0"/>
    <dataField name="Sum of GR_AN_MCARE_FFS_IP" fld="74" baseField="0" baseItem="0"/>
    <dataField name="Sum of GR_AN_MCARE_FFS_OP2" fld="75" baseField="0" baseItem="0"/>
    <dataField name="Sum of GR_AN_MCARE_MGD_IP2" fld="76" baseField="0" baseItem="0"/>
    <dataField name="Sum of GR_AN_MCARE_MGD_OP2" fld="77" baseField="0" baseItem="0"/>
    <dataField name="Sum of GR_AN_MCAL_FFS_IP2" fld="78" baseField="0" baseItem="0"/>
    <dataField name="Sum of GR_AN_MCAL_FFS_OP" fld="79" baseField="0" baseItem="0"/>
    <dataField name="Sum of GR_AN_MCAL_MGD_IP" fld="80" baseField="0" baseItem="0"/>
    <dataField name="Sum of GR_AN_MCAL_MGD_OP" fld="81" baseField="0" baseItem="0"/>
    <dataField name="Sum of GR_AN_CC_FFS_IP" fld="82" baseField="0" baseItem="0"/>
    <dataField name="Sum of GR_AN_CC_FFS_OP" fld="83" baseField="0" baseItem="0"/>
    <dataField name="Sum of GR_AN_CC_MGD_IP" fld="84" baseField="0" baseItem="0"/>
    <dataField name="Sum of GR_AN_CC_MGD_OP2" fld="85" baseField="0" baseItem="0"/>
    <dataField name="Sum of GR_AN_SELF_IP" fld="86" baseField="0" baseItem="0"/>
    <dataField name="Sum of GR_AN_OTH_IP" fld="88" baseField="0" baseItem="0"/>
    <dataField name="Sum of GR_AN_SELF_OP" fld="87" baseField="0" baseItem="0"/>
    <dataField name="Sum of GR_AN_OTH_OP" fld="89" baseField="0" baseItem="0"/>
    <dataField name="Sum of DAY_SN" fld="37" baseField="0" baseItem="0"/>
    <dataField name="Sum of DAY_IC" fld="38" baseField="0" baseItem="0"/>
    <dataField name="Sum of DAY_MD" fld="39" baseField="0" baseItem="0"/>
    <dataField name="Sum of DAY_DD" fld="40" baseField="0" baseItem="0"/>
    <dataField name="Sum of DAY_SUBACU" fld="41" baseField="0" baseItem="0"/>
    <dataField name="Sum of DAY_SUBPED" fld="42" baseField="0" baseItem="0"/>
    <dataField name="Sum of DAY_TIC" fld="43" baseField="0" baseItem="0"/>
    <dataField name="Sum of DAY_HOSPIC" fld="44" baseField="0" baseItem="0"/>
    <dataField name="Sum of DAY_OTH_RT" fld="45" baseField="0" baseItem="0"/>
    <dataField name="Sum of GR_SN" fld="65" baseField="0" baseItem="0"/>
    <dataField name="Sum of GR_IC" fld="66" baseField="0" baseItem="0"/>
    <dataField name="Sum of GR_MD" fld="67" baseField="0" baseItem="0"/>
    <dataField name="Sum of GR_DD" fld="68" baseField="0" baseItem="0"/>
    <dataField name="Sum of GR_SUBACU" fld="69" baseField="0" baseItem="0"/>
    <dataField name="Sum of GR_SUBPED" fld="70" baseField="0" baseItem="0"/>
    <dataField name="Sum of GR_TIC" fld="71" baseField="0" baseItem="0"/>
    <dataField name="Sum of GR_HOSPIC" fld="72" baseField="0" baseItem="0"/>
    <dataField name="Sum of GR_OTH_RT" fld="73" baseField="0" baseItem="0"/>
    <dataField name="Sum of EXP_SN" fld="166" baseField="0" baseItem="0"/>
    <dataField name="Sum of EXP_IC" fld="167" baseField="0" baseItem="0"/>
    <dataField name="Sum of EXP_MD" fld="168" baseField="0" baseItem="0"/>
    <dataField name="Sum of EXP_DD" fld="169" baseField="0" baseItem="0"/>
    <dataField name="Sum of EXP_SUBACU" fld="170" baseField="0" baseItem="0"/>
    <dataField name="Sum of EXP_SUBPED" fld="171" baseField="0" baseItem="0"/>
    <dataField name="Sum of EXP_TIC" fld="172" baseField="0" baseItem="0"/>
    <dataField name="Sum of EXP_HOSPIC" fld="173" baseField="0" baseItem="0"/>
    <dataField name="Sum of EXP_OTH_RT" fld="174" baseField="0" baseItem="0"/>
    <dataField name="Sum of EXP_PSUPPL" fld="175" baseField="0" baseItem="0"/>
    <dataField name="Sum of EXP_SPSURF" fld="176" baseField="0" baseItem="0"/>
    <dataField name="Sum of EXP_PT" fld="177" baseField="0" baseItem="0"/>
    <dataField name="Sum of EXP_RT" fld="178" baseField="0" baseItem="0"/>
    <dataField name="Sum of EXP_OT" fld="179" baseField="0" baseItem="0"/>
    <dataField name="Sum of EXP_SP" fld="180" baseField="0" baseItem="0"/>
    <dataField name="Sum of EXP_PHARM" fld="181" baseField="0" baseItem="0"/>
    <dataField name="Sum of EXP_LAB" fld="182" baseField="0" baseItem="0"/>
    <dataField name="Sum of EXP_HMHLTH" fld="183" baseField="0" baseItem="0"/>
    <dataField name="Sum of EXP_OTH_AN" fld="184" baseField="0" baseItem="0"/>
    <dataField name="Sum of EXP_POM" fld="185" baseField="0" baseItem="0"/>
    <dataField name="Sum of EXP_HKP" fld="186" baseField="0" baseItem="0"/>
    <dataField name="Sum of EXP_LL" fld="187" baseField="0" baseItem="0"/>
    <dataField name="Sum of EXP_DIET" fld="188" baseField="0" baseItem="0"/>
    <dataField name="Sum of EXP_SS" fld="189" baseField="0" baseItem="0"/>
    <dataField name="Sum of EXP_ACTV" fld="190" baseField="0" baseItem="0"/>
    <dataField name="Sum of EXP_INSV" fld="191" baseField="0" baseItem="0"/>
    <dataField name="Sum of EXP_ADMN" fld="192" baseField="0" baseItem="0"/>
    <dataField name="Sum of EXP_DPREC" fld="193" baseField="0" baseItem="0"/>
    <dataField name="Sum of EXP_LEASE" fld="194" baseField="0" baseItem="0"/>
    <dataField name="Sum of EXP_PRPTAX" fld="195" baseField="0" baseItem="0"/>
    <dataField name="Sum of EXP_PRPINS" fld="196" baseField="0" baseItem="0"/>
    <dataField name="Sum of EXP_INTPPE" fld="197" baseField="0" baseItem="0"/>
    <dataField name="Sum of EXP_INTOTH" fld="198" baseField="0" baseItem="0"/>
    <dataField name="Sum of EXP_BDEBT" fld="199" baseField="0" baseItem="0"/>
    <dataField name="Sum of OTH_OP_REV" fld="49" baseField="0" baseItem="0"/>
    <dataField name="Sum of NONHC_NET" fld="53" baseField="0" baseItem="0"/>
    <dataField name="Sum of INC_TAX" fld="54" baseField="0" baseItem="0"/>
    <dataField name="Sum of EXT_ITEM" fld="55" baseField="0" baseItem="0"/>
    <dataField name="Sum of NET_INCOME" fld="56" baseField="0" baseItem="0"/>
    <dataField name="Sum of CUR_ASST" fld="200" baseField="0" baseItem="0"/>
    <dataField name="Sum of ASST_LIMTD" fld="201" baseField="0" baseItem="0"/>
    <dataField name="Sum of NET_PPE" fld="202" baseField="0" baseItem="0"/>
    <dataField name="Sum of CONST_PROG" fld="203" baseField="0" baseItem="0"/>
    <dataField name="Sum of INV_OTH" fld="204" baseField="0" baseItem="0"/>
    <dataField name="Sum of INTAN_ASST" fld="205" baseField="0" baseItem="0"/>
    <dataField name="Sum of TOT_ASST" fld="206" baseField="0" baseItem="0"/>
    <dataField name="Sum of CUR_LIAB" fld="207" baseField="0" baseItem="0"/>
    <dataField name="Sum of DEF_CRED" fld="208" baseField="0" baseItem="0"/>
    <dataField name="Sum of NET_LTDEBT" fld="209" baseField="0" baseItem="0"/>
    <dataField name="Sum of EQUITY" fld="210" baseField="0" baseItem="0"/>
    <dataField name="Sum of LIAB_EQ" fld="211" baseField="0" baseItem="0"/>
    <dataField name="Sum of REL_REC_CR" fld="212" baseField="0" baseItem="0"/>
    <dataField name="Sum of REL_REC_LT" fld="213" baseField="0" baseItem="0"/>
    <dataField name="Sum of REL_PAY_CR" fld="214" baseField="0" baseItem="0"/>
    <dataField name="Sum of REL_PAY_LT" fld="215" baseField="0" baseItem="0"/>
    <dataField name="Sum of Cash &amp; Securities" fld="228" baseField="0" baseItem="0"/>
    <dataField name="Sum of TOT_LTDEBT" fld="225" baseField="0" baseItem="0"/>
    <dataField name="Sum of CUR_MAT" fld="226" baseField="0" baseItem="0"/>
    <dataField name="Sum of PRDHR_MGT" fld="229" baseField="0" baseItem="0"/>
    <dataField name="Sum of PRDHR_GNP" fld="230" baseField="0" baseItem="0"/>
    <dataField name="Sum of PRDHR_RN" fld="231" baseField="0" baseItem="0"/>
    <dataField name="Sum of PRDHR_LVN" fld="232" baseField="0" baseItem="0"/>
    <dataField name="Sum of PRDHR_NA" fld="233" baseField="0" baseItem="0"/>
    <dataField name="Sum of PRDHR_TSP" fld="234" baseField="0" baseItem="0"/>
    <dataField name="Sum of PRDHR_PSY" fld="235" baseField="0" baseItem="0"/>
    <dataField name="Sum of PRDHR_OTH" fld="236" baseField="0" baseItem="0"/>
    <dataField name="Sum of PRDHR_POM" fld="238" baseField="0" baseItem="0"/>
    <dataField name="Sum of PRDHR_HKP" fld="239" baseField="0" baseItem="0"/>
    <dataField name="Sum of PRDHR_LL" fld="240" baseField="0" baseItem="0"/>
    <dataField name="Sum of PRDHR_DIET" fld="241" baseField="0" baseItem="0"/>
    <dataField name="Sum of PRDHR_SS" fld="242" baseField="0" baseItem="0"/>
    <dataField name="Sum of PRDHR_ACTV" fld="243" baseField="0" baseItem="0"/>
    <dataField name="Sum of PRDHR_INSV" fld="244" baseField="0" baseItem="0"/>
    <dataField name="Sum of PRDHR_ADMN" fld="245" baseField="0" baseItem="0"/>
    <dataField name="Sum of EXP_SAL" fld="162" baseField="0" baseItem="0"/>
    <dataField name="Sum of EXP_BEN" fld="163" baseField="0" baseItem="0"/>
    <dataField name="Sum of EXP_OTHER" fld="164" baseField="0" baseItem="0"/>
    <dataField name="Sum of DFR_IP_SELF_PAY_CHARITY" fld="112" baseField="0" baseItem="0"/>
    <dataField name="Sum of DFR_OP_SELF_PAY_CHARITY" fld="113" baseField="0" baseItem="0"/>
    <dataField name="Sum of DFR_IP_OTHER_PAYERS_CHARITY" fld="114" baseField="0" baseItem="0"/>
    <dataField name="Sum of DFR_OP_OTHER_PAYERS_CHARITY" fld="115" baseField="0" baseItem="0"/>
    <dataField name="Sum of DFR_IP_SELF_PAY_ADM_ADJ" fld="128" baseField="0" baseItem="0"/>
    <dataField name="Sum of DFR_OP_SELF_PAY_ADM_ADJ" fld="129" baseField="0" baseItem="0"/>
    <dataField name="Sum of DFR_IP_OTHER_PAYERS_ADM_ADJ" fld="130" baseField="0" baseItem="0"/>
    <dataField name="Sum of DFR_OP_OTHER_PAYERS_ADM_ADJ" fld="131" baseField="0" baseItem="0"/>
    <dataField name="Sum of DFR_IP_MCARE_FFS_CONT_ADJ" fld="132" baseField="0" baseItem="0"/>
    <dataField name="Sum of DFR_OP_MCARE_FFS_CONT_ADJ" fld="133" baseField="0" baseItem="0"/>
    <dataField name="Sum of DFR_IP_MCARE_MGD_CONT_ADJ" fld="134" baseField="0" baseItem="0"/>
    <dataField name="Sum of DFR_OP_MCARE_MGD_CONT_ADJ" fld="135" baseField="0" baseItem="0"/>
    <dataField name="Sum of DFR_IP_MCAL_FFS_CONT_ADJ" fld="136" baseField="0" baseItem="0"/>
    <dataField name="Sum of DFR_OP_MCAL_FFS_CONT_ADJ" fld="137" baseField="0" baseItem="0"/>
    <dataField name="Sum of DFR_IP_MCAL_MGD_CONT_ADJ" fld="138" baseField="0" baseItem="0"/>
    <dataField name="Sum of DFR_OP_MCAL_MGD_CONT_ADJ" fld="139" baseField="0" baseItem="0"/>
    <dataField name="Sum of DFR_IP_CC_FFS_CONT_ADJ" fld="140" baseField="0" baseItem="0"/>
    <dataField name="Sum of DFR_OP_CC_FFS_CONT_ADJ" fld="141" baseField="0" baseItem="0"/>
    <dataField name="Sum of DFR_IP_CC_MGD_CONT_ADJ" fld="142" baseField="0" baseItem="0"/>
    <dataField name="Sum of DFR_OP_CC_MGD_CONT_ADJ" fld="143" baseField="0" baseItem="0"/>
    <dataField name="Sum of DFR_IP_OTHER_PAYERS_CONT_ADJ" fld="144" baseField="0" baseItem="0"/>
    <dataField name="Sum of DFR_OP_OTHER_PAYERS_CONT_ADJ" fld="145" baseField="0" baseItem="0"/>
    <dataField name="Sum of DFR_IP_SELF_PAY_OTH_DFR" fld="158" baseField="0" baseItem="0"/>
    <dataField name="Sum of DFR_OP_SELF_PAY_OTH_DFR" fld="159" baseField="0" baseItem="0"/>
    <dataField name="Sum of DFR_IP_OTHER_PAYERS_OTH_DFR" fld="160" baseField="0" baseItem="0"/>
    <dataField name="Sum of DFR_OP_OTHER_PAYERS_OTH_DFR" fld="161" baseField="0" baseItem="0"/>
    <dataField name="Sum of Investor" fld="300" baseField="0" baseItem="0"/>
    <dataField name="Sum of Not-for-profit" fld="301" baseField="0" baseItem="0"/>
    <dataField name="Sum of Governmental" fld="302" baseField="0" baseItem="0"/>
    <dataField name="Sum of 1-59 Beds" fld="303" baseField="0" baseItem="0"/>
    <dataField name="Sum of 60-99 Beds" fld="304" baseField="0" baseItem="0"/>
    <dataField name="Sum of 100+ Beds" fld="305" baseField="0" baseItem="0"/>
    <dataField name="Sum of SN Care" fld="306" baseField="0" baseItem="0"/>
    <dataField name="Sum of IC Care" fld="307" baseField="0" baseItem="0"/>
    <dataField name="Sum of MD Care" fld="308" baseField="0" baseItem="0"/>
    <dataField name="Sum of DD Care" fld="309" baseField="0" baseItem="0"/>
    <dataField name="Sum of SA Care" fld="310" baseField="0" baseItem="0"/>
    <dataField name="Sum of SAP Care" fld="311" baseField="0" baseItem="0"/>
    <dataField name="Sum of TI Care" fld="312" baseField="0" baseItem="0"/>
    <dataField name="Sum of Hosp Care" fld="313" baseField="0" baseItem="0"/>
    <dataField name="Sum of Other Care" fld="314" baseField="0" baseItem="0"/>
    <dataField name="Sum of SNF Lic" fld="315" baseField="0" baseItem="0"/>
    <dataField name="Sum of ICF Lic" fld="316" baseField="0" baseItem="0"/>
    <dataField name="Sum of SNF/Res Lic" fld="317" baseField="0" baseItem="0"/>
    <dataField name="Sum of ICF/Res Lic" fld="318" baseField="0" baseItem="0"/>
    <dataField name="Sum of Other Lic" fld="319" baseField="0" baseItem="0"/>
    <dataField name="Sum of S&amp;W_MGT" fld="254" baseField="0" baseItem="0"/>
    <dataField name="Sum of S&amp;W_GNP" fld="255" baseField="0" baseItem="0"/>
    <dataField name="Sum of S&amp;W_RN" fld="256" baseField="0" baseItem="0"/>
    <dataField name="Sum of S&amp;W_LVN" fld="257" baseField="0" baseItem="0"/>
    <dataField name="Sum of S&amp;W_NA" fld="258" baseField="0" baseItem="0"/>
    <dataField name="Sum of S&amp;W_TSP" fld="259" baseField="0" baseItem="0"/>
    <dataField name="Sum of S&amp;W_PSY" fld="260" baseField="0" baseItem="0"/>
    <dataField name="Sum of S&amp;W_OTH" fld="261" baseField="0" baseItem="0"/>
    <dataField name="Sum of S&amp;W_ANC" fld="262" baseField="0" baseItem="0"/>
    <dataField name="Sum of S&amp;W_POM" fld="263" baseField="0" baseItem="0"/>
    <dataField name="Sum of S&amp;W_HKP" fld="264" baseField="0" baseItem="0"/>
    <dataField name="Sum of S&amp;W_LL" fld="265" baseField="0" baseItem="0"/>
    <dataField name="Sum of S&amp;W_DIET" fld="266" baseField="0" baseItem="0"/>
    <dataField name="Sum of S&amp;W_SS" fld="267" baseField="0" baseItem="0"/>
    <dataField name="Sum of S&amp;W_ACTV" fld="268" baseField="0" baseItem="0"/>
    <dataField name="Sum of S&amp;W_INSV" fld="269" baseField="0" baseItem="0"/>
    <dataField name="Sum of S&amp;W_ADMN" fld="270" baseField="0" baseItem="0"/>
    <dataField name="Sum of S&amp;W_TOTL" fld="271" baseField="0" baseItem="0"/>
    <dataField name="Sum of TMP_PD_TOT" fld="278" baseField="0" baseItem="0"/>
    <dataField name="Sum of HRS_SUP&amp;MGMT_ANCILLARY" fld="279" baseField="0" baseItem="0"/>
    <dataField name="Sum of HRS_RN_ANCILLARY" fld="280" baseField="0" baseItem="0"/>
    <dataField name="Sum of HRS_LVN_ANCILLARY" fld="281" baseField="0" baseItem="0"/>
    <dataField name="Sum of HRS_NA_ANCILLARY" fld="282" baseField="0" baseItem="0"/>
    <dataField name="Sum of HRS_TECH/SPEC_ANCILLARY" fld="283" baseField="0" baseItem="0"/>
    <dataField name="Sum of HRS_OTHER_ANCILLARY" fld="284" baseField="0" baseItem="0"/>
    <dataField name="Sum of S&amp;W_SUP&amp;MGMT_ANCILLARY" fld="285" baseField="0" baseItem="0"/>
    <dataField name="Sum of S&amp;W_RN_ANCILLARY" fld="286" baseField="0" baseItem="0"/>
    <dataField name="Sum of S&amp;W_LVN_ANCILLARY" fld="287" baseField="0" baseItem="0"/>
    <dataField name="Sum of S&amp;W_NA_ANCILLARY" fld="288" baseField="0" baseItem="0"/>
    <dataField name="Sum of S&amp;W_TECH/SPEC_ANCILLARY" fld="289" baseField="0" baseItem="0"/>
    <dataField name="Sum of S&amp;W_OTHER_ANCILLARY" fld="290" baseField="0" baseItem="0"/>
    <dataField name="Sum of EMP_TOTAL_AVG" fld="291" baseField="0" baseItem="0"/>
    <dataField name="Sum of EMP_TOTAL_TOTAL" fld="292" baseField="0" baseItem="0"/>
    <dataField name="Sum of EMP_TOTAL_CONT" fld="293" baseField="0" baseItem="0"/>
    <dataField name="Sum of EMP_NRSG_AVG" fld="294" baseField="0" baseItem="0"/>
    <dataField name="Sum of EMP_NRSG_TOTAL" fld="295" baseField="0" baseItem="0"/>
    <dataField name="Sum of EMP_NRSG_CONT" fld="296" baseField="0" baseItem="0"/>
    <dataField name="Sum of EMP_NA_AVG" fld="297" baseField="0" baseItem="0"/>
    <dataField name="Sum of EMP_NA_TOTAL" fld="298" baseField="0" baseItem="0"/>
    <dataField name="Sum of EMP_NA_CONT" fld="299" baseField="0" baseItem="0"/>
    <dataField name="Sum of TMP_HR_TOT" fld="253"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E6819-B2D8-4CB7-8404-7777F92F7BF1}">
  <sheetPr codeName="Sheet2">
    <pageSetUpPr fitToPage="1"/>
  </sheetPr>
  <dimension ref="A1:D238"/>
  <sheetViews>
    <sheetView tabSelected="1" zoomScale="142" zoomScaleNormal="142" workbookViewId="0">
      <selection activeCell="C233" sqref="C233"/>
    </sheetView>
  </sheetViews>
  <sheetFormatPr defaultRowHeight="13.2" x14ac:dyDescent="0.25"/>
  <cols>
    <col min="1" max="1" width="34.6640625" bestFit="1" customWidth="1"/>
    <col min="2" max="2" width="53.5546875" customWidth="1"/>
  </cols>
  <sheetData>
    <row r="1" spans="1:4" x14ac:dyDescent="0.25">
      <c r="A1" s="55" t="s">
        <v>21</v>
      </c>
      <c r="B1" s="56" t="s">
        <v>19</v>
      </c>
    </row>
    <row r="2" spans="1:4" x14ac:dyDescent="0.25">
      <c r="A2" s="55" t="s">
        <v>507</v>
      </c>
      <c r="B2" s="56" t="s">
        <v>19</v>
      </c>
    </row>
    <row r="3" spans="1:4" x14ac:dyDescent="0.25">
      <c r="A3" s="55" t="s">
        <v>295</v>
      </c>
      <c r="B3" s="56" t="s">
        <v>19</v>
      </c>
    </row>
    <row r="4" spans="1:4" x14ac:dyDescent="0.25">
      <c r="A4" s="55" t="s">
        <v>510</v>
      </c>
      <c r="B4" s="56" t="s">
        <v>19</v>
      </c>
    </row>
    <row r="5" spans="1:4" x14ac:dyDescent="0.25">
      <c r="A5" s="55" t="s">
        <v>22</v>
      </c>
      <c r="B5" s="56" t="s">
        <v>19</v>
      </c>
      <c r="D5" s="33"/>
    </row>
    <row r="6" spans="1:4" x14ac:dyDescent="0.25">
      <c r="A6" s="55" t="s">
        <v>509</v>
      </c>
      <c r="B6" s="56" t="s">
        <v>19</v>
      </c>
    </row>
    <row r="7" spans="1:4" x14ac:dyDescent="0.25">
      <c r="A7" s="55" t="s">
        <v>352</v>
      </c>
      <c r="B7" s="56" t="s">
        <v>19</v>
      </c>
    </row>
    <row r="8" spans="1:4" x14ac:dyDescent="0.25">
      <c r="A8" s="55" t="s">
        <v>443</v>
      </c>
      <c r="B8" s="56" t="s">
        <v>19</v>
      </c>
    </row>
    <row r="10" spans="1:4" hidden="1" x14ac:dyDescent="0.25">
      <c r="A10" s="50" t="s">
        <v>116</v>
      </c>
      <c r="B10" s="51" t="s">
        <v>115</v>
      </c>
    </row>
    <row r="11" spans="1:4" hidden="1" x14ac:dyDescent="0.25">
      <c r="A11" s="52" t="s">
        <v>117</v>
      </c>
      <c r="B11" s="117">
        <v>221944919376</v>
      </c>
    </row>
    <row r="12" spans="1:4" hidden="1" x14ac:dyDescent="0.25">
      <c r="A12" s="53" t="s">
        <v>118</v>
      </c>
      <c r="B12" s="118">
        <v>1076</v>
      </c>
    </row>
    <row r="13" spans="1:4" hidden="1" x14ac:dyDescent="0.25">
      <c r="A13" s="53" t="s">
        <v>119</v>
      </c>
      <c r="B13" s="118">
        <v>108060</v>
      </c>
    </row>
    <row r="14" spans="1:4" hidden="1" x14ac:dyDescent="0.25">
      <c r="A14" s="53" t="s">
        <v>120</v>
      </c>
      <c r="B14" s="118">
        <v>108060</v>
      </c>
    </row>
    <row r="15" spans="1:4" hidden="1" x14ac:dyDescent="0.25">
      <c r="A15" s="53" t="s">
        <v>121</v>
      </c>
      <c r="B15" s="118">
        <v>34576964</v>
      </c>
    </row>
    <row r="16" spans="1:4" hidden="1" x14ac:dyDescent="0.25">
      <c r="A16" s="53" t="s">
        <v>181</v>
      </c>
      <c r="B16" s="118">
        <v>39061329</v>
      </c>
    </row>
    <row r="17" spans="1:2" hidden="1" x14ac:dyDescent="0.25">
      <c r="A17" s="53" t="s">
        <v>182</v>
      </c>
      <c r="B17" s="118">
        <v>348227</v>
      </c>
    </row>
    <row r="18" spans="1:2" hidden="1" x14ac:dyDescent="0.25">
      <c r="A18" s="53" t="s">
        <v>183</v>
      </c>
      <c r="B18" s="118">
        <v>346685</v>
      </c>
    </row>
    <row r="19" spans="1:2" hidden="1" x14ac:dyDescent="0.25">
      <c r="A19" s="53" t="s">
        <v>1665</v>
      </c>
      <c r="B19" s="118">
        <v>5656431</v>
      </c>
    </row>
    <row r="20" spans="1:2" hidden="1" x14ac:dyDescent="0.25">
      <c r="A20" s="53" t="s">
        <v>1666</v>
      </c>
      <c r="B20" s="118">
        <v>2216758</v>
      </c>
    </row>
    <row r="21" spans="1:2" hidden="1" x14ac:dyDescent="0.25">
      <c r="A21" s="53" t="s">
        <v>1667</v>
      </c>
      <c r="B21" s="118">
        <v>3266548</v>
      </c>
    </row>
    <row r="22" spans="1:2" hidden="1" x14ac:dyDescent="0.25">
      <c r="A22" s="53" t="s">
        <v>1668</v>
      </c>
      <c r="B22" s="118">
        <v>19260667</v>
      </c>
    </row>
    <row r="23" spans="1:2" hidden="1" x14ac:dyDescent="0.25">
      <c r="A23" s="53" t="s">
        <v>1669</v>
      </c>
      <c r="B23" s="118">
        <v>370809</v>
      </c>
    </row>
    <row r="24" spans="1:2" hidden="1" x14ac:dyDescent="0.25">
      <c r="A24" s="53" t="s">
        <v>1670</v>
      </c>
      <c r="B24" s="118">
        <v>904327</v>
      </c>
    </row>
    <row r="25" spans="1:2" hidden="1" x14ac:dyDescent="0.25">
      <c r="A25" s="53" t="s">
        <v>184</v>
      </c>
      <c r="B25" s="118">
        <v>774017</v>
      </c>
    </row>
    <row r="26" spans="1:2" hidden="1" x14ac:dyDescent="0.25">
      <c r="A26" s="53" t="s">
        <v>185</v>
      </c>
      <c r="B26" s="118">
        <v>2127407</v>
      </c>
    </row>
    <row r="27" spans="1:2" hidden="1" x14ac:dyDescent="0.25">
      <c r="A27" s="53" t="s">
        <v>1677</v>
      </c>
      <c r="B27" s="118">
        <v>3432419642</v>
      </c>
    </row>
    <row r="28" spans="1:2" hidden="1" x14ac:dyDescent="0.25">
      <c r="A28" s="53" t="s">
        <v>1678</v>
      </c>
      <c r="B28" s="118">
        <v>1463761135</v>
      </c>
    </row>
    <row r="29" spans="1:2" hidden="1" x14ac:dyDescent="0.25">
      <c r="A29" s="53" t="s">
        <v>1679</v>
      </c>
      <c r="B29" s="118">
        <v>1345700735</v>
      </c>
    </row>
    <row r="30" spans="1:2" hidden="1" x14ac:dyDescent="0.25">
      <c r="A30" s="53" t="s">
        <v>1680</v>
      </c>
      <c r="B30" s="118">
        <v>7747475616</v>
      </c>
    </row>
    <row r="31" spans="1:2" hidden="1" x14ac:dyDescent="0.25">
      <c r="A31" s="53" t="s">
        <v>1681</v>
      </c>
      <c r="B31" s="118">
        <v>189505695</v>
      </c>
    </row>
    <row r="32" spans="1:2" hidden="1" x14ac:dyDescent="0.25">
      <c r="A32" s="53" t="s">
        <v>1682</v>
      </c>
      <c r="B32" s="118">
        <v>422184905</v>
      </c>
    </row>
    <row r="33" spans="1:2" hidden="1" x14ac:dyDescent="0.25">
      <c r="A33" s="53" t="s">
        <v>186</v>
      </c>
      <c r="B33" s="118">
        <v>328302460</v>
      </c>
    </row>
    <row r="34" spans="1:2" hidden="1" x14ac:dyDescent="0.25">
      <c r="A34" s="53" t="s">
        <v>187</v>
      </c>
      <c r="B34" s="118">
        <v>836145515</v>
      </c>
    </row>
    <row r="35" spans="1:2" hidden="1" x14ac:dyDescent="0.25">
      <c r="A35" s="53" t="s">
        <v>1683</v>
      </c>
      <c r="B35" s="118">
        <v>2996612048</v>
      </c>
    </row>
    <row r="36" spans="1:2" hidden="1" x14ac:dyDescent="0.25">
      <c r="A36" s="53" t="s">
        <v>1684</v>
      </c>
      <c r="B36" s="118">
        <v>15496751</v>
      </c>
    </row>
    <row r="37" spans="1:2" hidden="1" x14ac:dyDescent="0.25">
      <c r="A37" s="53" t="s">
        <v>1685</v>
      </c>
      <c r="B37" s="118">
        <v>773650540</v>
      </c>
    </row>
    <row r="38" spans="1:2" hidden="1" x14ac:dyDescent="0.25">
      <c r="A38" s="53" t="s">
        <v>1686</v>
      </c>
      <c r="B38" s="118">
        <v>1196555</v>
      </c>
    </row>
    <row r="39" spans="1:2" hidden="1" x14ac:dyDescent="0.25">
      <c r="A39" s="53" t="s">
        <v>1687</v>
      </c>
      <c r="B39" s="118">
        <v>90681588</v>
      </c>
    </row>
    <row r="40" spans="1:2" hidden="1" x14ac:dyDescent="0.25">
      <c r="A40" s="53" t="s">
        <v>1690</v>
      </c>
      <c r="B40" s="118"/>
    </row>
    <row r="41" spans="1:2" hidden="1" x14ac:dyDescent="0.25">
      <c r="A41" s="53" t="s">
        <v>1688</v>
      </c>
      <c r="B41" s="118">
        <v>416072176</v>
      </c>
    </row>
    <row r="42" spans="1:2" hidden="1" x14ac:dyDescent="0.25">
      <c r="A42" s="53" t="s">
        <v>1689</v>
      </c>
      <c r="B42" s="118"/>
    </row>
    <row r="43" spans="1:2" hidden="1" x14ac:dyDescent="0.25">
      <c r="A43" s="53" t="s">
        <v>1691</v>
      </c>
      <c r="B43" s="118">
        <v>165372780</v>
      </c>
    </row>
    <row r="44" spans="1:2" hidden="1" x14ac:dyDescent="0.25">
      <c r="A44" s="53" t="s">
        <v>1692</v>
      </c>
      <c r="B44" s="118">
        <v>80693</v>
      </c>
    </row>
    <row r="45" spans="1:2" hidden="1" x14ac:dyDescent="0.25">
      <c r="A45" s="53" t="s">
        <v>1693</v>
      </c>
      <c r="B45" s="118">
        <v>328764116</v>
      </c>
    </row>
    <row r="46" spans="1:2" hidden="1" x14ac:dyDescent="0.25">
      <c r="A46" s="53" t="s">
        <v>1694</v>
      </c>
      <c r="B46" s="118">
        <v>115064</v>
      </c>
    </row>
    <row r="47" spans="1:2" hidden="1" x14ac:dyDescent="0.25">
      <c r="A47" s="53" t="s">
        <v>188</v>
      </c>
      <c r="B47" s="118">
        <v>26125257</v>
      </c>
    </row>
    <row r="48" spans="1:2" hidden="1" x14ac:dyDescent="0.25">
      <c r="A48" s="53" t="s">
        <v>189</v>
      </c>
      <c r="B48" s="118">
        <v>69426448</v>
      </c>
    </row>
    <row r="49" spans="1:2" hidden="1" x14ac:dyDescent="0.25">
      <c r="A49" s="53" t="s">
        <v>190</v>
      </c>
      <c r="B49" s="118">
        <v>64598</v>
      </c>
    </row>
    <row r="50" spans="1:2" hidden="1" x14ac:dyDescent="0.25">
      <c r="A50" s="53" t="s">
        <v>191</v>
      </c>
      <c r="B50" s="118">
        <v>36839</v>
      </c>
    </row>
    <row r="51" spans="1:2" hidden="1" x14ac:dyDescent="0.25">
      <c r="A51" s="53" t="s">
        <v>192</v>
      </c>
      <c r="B51" s="118">
        <v>32708093</v>
      </c>
    </row>
    <row r="52" spans="1:2" hidden="1" x14ac:dyDescent="0.25">
      <c r="A52" s="53" t="s">
        <v>193</v>
      </c>
      <c r="B52" s="118">
        <v>11531</v>
      </c>
    </row>
    <row r="53" spans="1:2" hidden="1" x14ac:dyDescent="0.25">
      <c r="A53" s="53" t="s">
        <v>194</v>
      </c>
      <c r="B53" s="118">
        <v>769034</v>
      </c>
    </row>
    <row r="54" spans="1:2" hidden="1" x14ac:dyDescent="0.25">
      <c r="A54" s="53" t="s">
        <v>195</v>
      </c>
      <c r="B54" s="118">
        <v>138892</v>
      </c>
    </row>
    <row r="55" spans="1:2" hidden="1" x14ac:dyDescent="0.25">
      <c r="A55" s="53" t="s">
        <v>196</v>
      </c>
      <c r="B55" s="118">
        <v>904781</v>
      </c>
    </row>
    <row r="56" spans="1:2" hidden="1" x14ac:dyDescent="0.25">
      <c r="A56" s="53" t="s">
        <v>197</v>
      </c>
      <c r="B56" s="118">
        <v>44633</v>
      </c>
    </row>
    <row r="57" spans="1:2" hidden="1" x14ac:dyDescent="0.25">
      <c r="A57" s="53" t="s">
        <v>198</v>
      </c>
      <c r="B57" s="118"/>
    </row>
    <row r="58" spans="1:2" hidden="1" x14ac:dyDescent="0.25">
      <c r="A58" s="53" t="s">
        <v>199</v>
      </c>
      <c r="B58" s="118"/>
    </row>
    <row r="59" spans="1:2" hidden="1" x14ac:dyDescent="0.25">
      <c r="A59" s="53" t="s">
        <v>200</v>
      </c>
      <c r="B59" s="118"/>
    </row>
    <row r="60" spans="1:2" hidden="1" x14ac:dyDescent="0.25">
      <c r="A60" s="53" t="s">
        <v>201</v>
      </c>
      <c r="B60" s="118">
        <v>14640053186</v>
      </c>
    </row>
    <row r="61" spans="1:2" hidden="1" x14ac:dyDescent="0.25">
      <c r="A61" s="53" t="s">
        <v>202</v>
      </c>
      <c r="B61" s="118">
        <v>1639841</v>
      </c>
    </row>
    <row r="62" spans="1:2" hidden="1" x14ac:dyDescent="0.25">
      <c r="A62" s="53" t="s">
        <v>203</v>
      </c>
      <c r="B62" s="118">
        <v>257002219</v>
      </c>
    </row>
    <row r="63" spans="1:2" hidden="1" x14ac:dyDescent="0.25">
      <c r="A63" s="53" t="s">
        <v>204</v>
      </c>
      <c r="B63" s="118">
        <v>46442806</v>
      </c>
    </row>
    <row r="64" spans="1:2" hidden="1" x14ac:dyDescent="0.25">
      <c r="A64" s="53" t="s">
        <v>205</v>
      </c>
      <c r="B64" s="118">
        <v>749382412</v>
      </c>
    </row>
    <row r="65" spans="1:2" hidden="1" x14ac:dyDescent="0.25">
      <c r="A65" s="53" t="s">
        <v>206</v>
      </c>
      <c r="B65" s="118">
        <v>70974239</v>
      </c>
    </row>
    <row r="66" spans="1:2" hidden="1" x14ac:dyDescent="0.25">
      <c r="A66" s="53" t="s">
        <v>207</v>
      </c>
      <c r="B66" s="118"/>
    </row>
    <row r="67" spans="1:2" hidden="1" x14ac:dyDescent="0.25">
      <c r="A67" s="53" t="s">
        <v>208</v>
      </c>
      <c r="B67" s="118"/>
    </row>
    <row r="68" spans="1:2" hidden="1" x14ac:dyDescent="0.25">
      <c r="A68" s="53" t="s">
        <v>209</v>
      </c>
      <c r="B68" s="118">
        <v>1000</v>
      </c>
    </row>
    <row r="69" spans="1:2" hidden="1" x14ac:dyDescent="0.25">
      <c r="A69" s="53" t="s">
        <v>210</v>
      </c>
      <c r="B69" s="118">
        <v>6111106482</v>
      </c>
    </row>
    <row r="70" spans="1:2" hidden="1" x14ac:dyDescent="0.25">
      <c r="A70" s="53" t="s">
        <v>211</v>
      </c>
      <c r="B70" s="118">
        <v>821880</v>
      </c>
    </row>
    <row r="71" spans="1:2" hidden="1" x14ac:dyDescent="0.25">
      <c r="A71" s="53" t="s">
        <v>212</v>
      </c>
      <c r="B71" s="118">
        <v>113350522</v>
      </c>
    </row>
    <row r="72" spans="1:2" hidden="1" x14ac:dyDescent="0.25">
      <c r="A72" s="53" t="s">
        <v>213</v>
      </c>
      <c r="B72" s="118">
        <v>21887937</v>
      </c>
    </row>
    <row r="73" spans="1:2" hidden="1" x14ac:dyDescent="0.25">
      <c r="A73" s="53" t="s">
        <v>214</v>
      </c>
      <c r="B73" s="118">
        <v>354956468</v>
      </c>
    </row>
    <row r="74" spans="1:2" hidden="1" x14ac:dyDescent="0.25">
      <c r="A74" s="53" t="s">
        <v>264</v>
      </c>
      <c r="B74" s="118">
        <v>33736842</v>
      </c>
    </row>
    <row r="75" spans="1:2" hidden="1" x14ac:dyDescent="0.25">
      <c r="A75" s="53" t="s">
        <v>265</v>
      </c>
      <c r="B75" s="118"/>
    </row>
    <row r="76" spans="1:2" hidden="1" x14ac:dyDescent="0.25">
      <c r="A76" s="53" t="s">
        <v>266</v>
      </c>
      <c r="B76" s="118"/>
    </row>
    <row r="77" spans="1:2" hidden="1" x14ac:dyDescent="0.25">
      <c r="A77" s="53" t="s">
        <v>267</v>
      </c>
      <c r="B77" s="118">
        <v>244879</v>
      </c>
    </row>
    <row r="78" spans="1:2" hidden="1" x14ac:dyDescent="0.25">
      <c r="A78" s="53" t="s">
        <v>122</v>
      </c>
      <c r="B78" s="118">
        <v>42469566</v>
      </c>
    </row>
    <row r="79" spans="1:2" hidden="1" x14ac:dyDescent="0.25">
      <c r="A79" s="53" t="s">
        <v>123</v>
      </c>
      <c r="B79" s="118">
        <v>8859015</v>
      </c>
    </row>
    <row r="80" spans="1:2" hidden="1" x14ac:dyDescent="0.25">
      <c r="A80" s="53" t="s">
        <v>124</v>
      </c>
      <c r="B80" s="118">
        <v>495788064</v>
      </c>
    </row>
    <row r="81" spans="1:2" hidden="1" x14ac:dyDescent="0.25">
      <c r="A81" s="53" t="s">
        <v>125</v>
      </c>
      <c r="B81" s="118">
        <v>46938397</v>
      </c>
    </row>
    <row r="82" spans="1:2" hidden="1" x14ac:dyDescent="0.25">
      <c r="A82" s="53" t="s">
        <v>126</v>
      </c>
      <c r="B82" s="118">
        <v>402398152</v>
      </c>
    </row>
    <row r="83" spans="1:2" hidden="1" x14ac:dyDescent="0.25">
      <c r="A83" s="53" t="s">
        <v>127</v>
      </c>
      <c r="B83" s="118">
        <v>103201501</v>
      </c>
    </row>
    <row r="84" spans="1:2" hidden="1" x14ac:dyDescent="0.25">
      <c r="A84" s="53" t="s">
        <v>128</v>
      </c>
      <c r="B84" s="118">
        <v>285716416</v>
      </c>
    </row>
    <row r="85" spans="1:2" hidden="1" x14ac:dyDescent="0.25">
      <c r="A85" s="53" t="s">
        <v>129</v>
      </c>
      <c r="B85" s="118">
        <v>51398140</v>
      </c>
    </row>
    <row r="86" spans="1:2" hidden="1" x14ac:dyDescent="0.25">
      <c r="A86" s="53" t="s">
        <v>130</v>
      </c>
      <c r="B86" s="118">
        <v>258037</v>
      </c>
    </row>
    <row r="87" spans="1:2" hidden="1" x14ac:dyDescent="0.25">
      <c r="A87" s="53" t="s">
        <v>131</v>
      </c>
      <c r="B87" s="118">
        <v>71732617</v>
      </c>
    </row>
    <row r="88" spans="1:2" hidden="1" x14ac:dyDescent="0.25">
      <c r="A88" s="53" t="s">
        <v>132</v>
      </c>
      <c r="B88" s="118">
        <v>561815648</v>
      </c>
    </row>
    <row r="89" spans="1:2" hidden="1" x14ac:dyDescent="0.25">
      <c r="A89" s="53" t="s">
        <v>133</v>
      </c>
      <c r="B89" s="118">
        <v>375825693</v>
      </c>
    </row>
    <row r="90" spans="1:2" hidden="1" x14ac:dyDescent="0.25">
      <c r="A90" s="53" t="s">
        <v>134</v>
      </c>
      <c r="B90" s="118">
        <v>181754100</v>
      </c>
    </row>
    <row r="91" spans="1:2" hidden="1" x14ac:dyDescent="0.25">
      <c r="A91" s="53" t="s">
        <v>135</v>
      </c>
      <c r="B91" s="118">
        <v>1064053122</v>
      </c>
    </row>
    <row r="92" spans="1:2" hidden="1" x14ac:dyDescent="0.25">
      <c r="A92" s="53" t="s">
        <v>136</v>
      </c>
      <c r="B92" s="118">
        <v>191077732</v>
      </c>
    </row>
    <row r="93" spans="1:2" hidden="1" x14ac:dyDescent="0.25">
      <c r="A93" s="53" t="s">
        <v>137</v>
      </c>
      <c r="B93" s="118">
        <v>209634013</v>
      </c>
    </row>
    <row r="94" spans="1:2" hidden="1" x14ac:dyDescent="0.25">
      <c r="A94" s="53" t="s">
        <v>138</v>
      </c>
      <c r="B94" s="118">
        <v>129039601</v>
      </c>
    </row>
    <row r="95" spans="1:2" hidden="1" x14ac:dyDescent="0.25">
      <c r="A95" s="53" t="s">
        <v>139</v>
      </c>
      <c r="B95" s="118">
        <v>3589927857</v>
      </c>
    </row>
    <row r="96" spans="1:2" hidden="1" x14ac:dyDescent="0.25">
      <c r="A96" s="53" t="s">
        <v>140</v>
      </c>
      <c r="B96" s="118">
        <v>135726758</v>
      </c>
    </row>
    <row r="97" spans="1:2" hidden="1" x14ac:dyDescent="0.25">
      <c r="A97" s="53" t="s">
        <v>141</v>
      </c>
      <c r="B97" s="118">
        <v>1033800633</v>
      </c>
    </row>
    <row r="98" spans="1:2" hidden="1" x14ac:dyDescent="0.25">
      <c r="A98" s="53" t="s">
        <v>235</v>
      </c>
      <c r="B98" s="118">
        <v>82503230</v>
      </c>
    </row>
    <row r="99" spans="1:2" hidden="1" x14ac:dyDescent="0.25">
      <c r="A99" s="53" t="s">
        <v>236</v>
      </c>
      <c r="B99" s="118">
        <v>40820697</v>
      </c>
    </row>
    <row r="100" spans="1:2" hidden="1" x14ac:dyDescent="0.25">
      <c r="A100" s="53" t="s">
        <v>237</v>
      </c>
      <c r="B100" s="118">
        <v>8578304</v>
      </c>
    </row>
    <row r="101" spans="1:2" hidden="1" x14ac:dyDescent="0.25">
      <c r="A101" s="53" t="s">
        <v>238</v>
      </c>
      <c r="B101" s="118">
        <v>31086583</v>
      </c>
    </row>
    <row r="102" spans="1:2" hidden="1" x14ac:dyDescent="0.25">
      <c r="A102" s="53" t="s">
        <v>239</v>
      </c>
      <c r="B102" s="118">
        <v>246314541</v>
      </c>
    </row>
    <row r="103" spans="1:2" hidden="1" x14ac:dyDescent="0.25">
      <c r="A103" s="53" t="s">
        <v>240</v>
      </c>
      <c r="B103" s="118">
        <v>51145299</v>
      </c>
    </row>
    <row r="104" spans="1:2" hidden="1" x14ac:dyDescent="0.25">
      <c r="A104" s="53" t="s">
        <v>241</v>
      </c>
      <c r="B104" s="118">
        <v>440598221</v>
      </c>
    </row>
    <row r="105" spans="1:2" hidden="1" x14ac:dyDescent="0.25">
      <c r="A105" s="53" t="s">
        <v>242</v>
      </c>
      <c r="B105" s="118">
        <v>37125319</v>
      </c>
    </row>
    <row r="106" spans="1:2" hidden="1" x14ac:dyDescent="0.25">
      <c r="A106" s="53" t="s">
        <v>243</v>
      </c>
      <c r="B106" s="118">
        <v>-27853</v>
      </c>
    </row>
    <row r="107" spans="1:2" hidden="1" x14ac:dyDescent="0.25">
      <c r="A107" s="53" t="s">
        <v>244</v>
      </c>
      <c r="B107" s="118">
        <v>1037414767</v>
      </c>
    </row>
    <row r="108" spans="1:2" hidden="1" x14ac:dyDescent="0.25">
      <c r="A108" s="53" t="s">
        <v>245</v>
      </c>
      <c r="B108" s="118">
        <v>7484195310</v>
      </c>
    </row>
    <row r="109" spans="1:2" hidden="1" x14ac:dyDescent="0.25">
      <c r="A109" s="53" t="s">
        <v>246</v>
      </c>
      <c r="B109" s="118">
        <v>1457881408</v>
      </c>
    </row>
    <row r="110" spans="1:2" hidden="1" x14ac:dyDescent="0.25">
      <c r="A110" s="53" t="s">
        <v>247</v>
      </c>
      <c r="B110" s="118">
        <v>4049983564</v>
      </c>
    </row>
    <row r="111" spans="1:2" hidden="1" x14ac:dyDescent="0.25">
      <c r="A111" s="53" t="s">
        <v>248</v>
      </c>
      <c r="B111" s="118">
        <v>333976335</v>
      </c>
    </row>
    <row r="112" spans="1:2" hidden="1" x14ac:dyDescent="0.25">
      <c r="A112" s="53" t="s">
        <v>249</v>
      </c>
      <c r="B112" s="118">
        <v>5174294990</v>
      </c>
    </row>
    <row r="113" spans="1:2" hidden="1" x14ac:dyDescent="0.25">
      <c r="A113" s="53" t="s">
        <v>250</v>
      </c>
      <c r="B113" s="118">
        <v>1392938827</v>
      </c>
    </row>
    <row r="114" spans="1:2" hidden="1" x14ac:dyDescent="0.25">
      <c r="A114" s="53" t="s">
        <v>251</v>
      </c>
      <c r="B114" s="118">
        <v>19893270434</v>
      </c>
    </row>
    <row r="115" spans="1:2" hidden="1" x14ac:dyDescent="0.25">
      <c r="A115" s="53" t="s">
        <v>252</v>
      </c>
      <c r="B115" s="118">
        <v>6014763140</v>
      </c>
    </row>
    <row r="116" spans="1:2" hidden="1" x14ac:dyDescent="0.25">
      <c r="A116" s="53" t="s">
        <v>253</v>
      </c>
      <c r="B116" s="118">
        <v>2739002610</v>
      </c>
    </row>
    <row r="117" spans="1:2" hidden="1" x14ac:dyDescent="0.25">
      <c r="A117" s="53" t="s">
        <v>254</v>
      </c>
      <c r="B117" s="118">
        <v>4490015321</v>
      </c>
    </row>
    <row r="118" spans="1:2" hidden="1" x14ac:dyDescent="0.25">
      <c r="A118" s="53" t="s">
        <v>255</v>
      </c>
      <c r="B118" s="118">
        <v>6651245357</v>
      </c>
    </row>
    <row r="119" spans="1:2" hidden="1" x14ac:dyDescent="0.25">
      <c r="A119" s="53" t="s">
        <v>256</v>
      </c>
      <c r="B119" s="118">
        <v>19895026428</v>
      </c>
    </row>
    <row r="120" spans="1:2" hidden="1" x14ac:dyDescent="0.25">
      <c r="A120" s="53" t="s">
        <v>257</v>
      </c>
      <c r="B120" s="118">
        <v>1755876658</v>
      </c>
    </row>
    <row r="121" spans="1:2" hidden="1" x14ac:dyDescent="0.25">
      <c r="A121" s="53" t="s">
        <v>258</v>
      </c>
      <c r="B121" s="118">
        <v>2464282863</v>
      </c>
    </row>
    <row r="122" spans="1:2" hidden="1" x14ac:dyDescent="0.25">
      <c r="A122" s="53" t="s">
        <v>259</v>
      </c>
      <c r="B122" s="118">
        <v>1189826422</v>
      </c>
    </row>
    <row r="123" spans="1:2" hidden="1" x14ac:dyDescent="0.25">
      <c r="A123" s="53" t="s">
        <v>260</v>
      </c>
      <c r="B123" s="118">
        <v>574588018</v>
      </c>
    </row>
    <row r="124" spans="1:2" hidden="1" x14ac:dyDescent="0.25">
      <c r="A124" s="53" t="s">
        <v>261</v>
      </c>
      <c r="B124" s="118">
        <v>1186949860.2300005</v>
      </c>
    </row>
    <row r="125" spans="1:2" hidden="1" x14ac:dyDescent="0.25">
      <c r="A125" s="53" t="s">
        <v>262</v>
      </c>
      <c r="B125" s="118">
        <v>4557922850</v>
      </c>
    </row>
    <row r="126" spans="1:2" hidden="1" x14ac:dyDescent="0.25">
      <c r="A126" s="53" t="s">
        <v>263</v>
      </c>
      <c r="B126" s="118">
        <v>-67907529</v>
      </c>
    </row>
    <row r="127" spans="1:2" hidden="1" x14ac:dyDescent="0.25">
      <c r="A127" s="53" t="s">
        <v>446</v>
      </c>
      <c r="B127" s="118">
        <v>2623477</v>
      </c>
    </row>
    <row r="128" spans="1:2" hidden="1" x14ac:dyDescent="0.25">
      <c r="A128" s="53" t="s">
        <v>447</v>
      </c>
      <c r="B128" s="118">
        <v>213</v>
      </c>
    </row>
    <row r="129" spans="1:2" hidden="1" x14ac:dyDescent="0.25">
      <c r="A129" s="53" t="s">
        <v>448</v>
      </c>
      <c r="B129" s="118">
        <v>12809044</v>
      </c>
    </row>
    <row r="130" spans="1:2" hidden="1" x14ac:dyDescent="0.25">
      <c r="A130" s="53" t="s">
        <v>449</v>
      </c>
      <c r="B130" s="118">
        <v>36162627</v>
      </c>
    </row>
    <row r="131" spans="1:2" hidden="1" x14ac:dyDescent="0.25">
      <c r="A131" s="53" t="s">
        <v>450</v>
      </c>
      <c r="B131" s="118">
        <v>85311992</v>
      </c>
    </row>
    <row r="132" spans="1:2" hidden="1" x14ac:dyDescent="0.25">
      <c r="A132" s="53" t="s">
        <v>451</v>
      </c>
      <c r="B132" s="118">
        <v>1250097</v>
      </c>
    </row>
    <row r="133" spans="1:2" hidden="1" x14ac:dyDescent="0.25">
      <c r="A133" s="53" t="s">
        <v>452</v>
      </c>
      <c r="B133" s="118">
        <v>374568</v>
      </c>
    </row>
    <row r="134" spans="1:2" hidden="1" x14ac:dyDescent="0.25">
      <c r="A134" s="53" t="s">
        <v>453</v>
      </c>
      <c r="B134" s="118">
        <v>4060513</v>
      </c>
    </row>
    <row r="135" spans="1:2" hidden="1" x14ac:dyDescent="0.25">
      <c r="A135" s="53" t="s">
        <v>460</v>
      </c>
      <c r="B135" s="118">
        <v>4347829</v>
      </c>
    </row>
    <row r="136" spans="1:2" hidden="1" x14ac:dyDescent="0.25">
      <c r="A136" s="53" t="s">
        <v>461</v>
      </c>
      <c r="B136" s="118">
        <v>11413714</v>
      </c>
    </row>
    <row r="137" spans="1:2" hidden="1" x14ac:dyDescent="0.25">
      <c r="A137" s="53" t="s">
        <v>462</v>
      </c>
      <c r="B137" s="118">
        <v>4650287</v>
      </c>
    </row>
    <row r="138" spans="1:2" hidden="1" x14ac:dyDescent="0.25">
      <c r="A138" s="53" t="s">
        <v>463</v>
      </c>
      <c r="B138" s="118">
        <v>21464940</v>
      </c>
    </row>
    <row r="139" spans="1:2" hidden="1" x14ac:dyDescent="0.25">
      <c r="A139" s="53" t="s">
        <v>464</v>
      </c>
      <c r="B139" s="118">
        <v>4290449</v>
      </c>
    </row>
    <row r="140" spans="1:2" hidden="1" x14ac:dyDescent="0.25">
      <c r="A140" s="53" t="s">
        <v>465</v>
      </c>
      <c r="B140" s="118">
        <v>6991138</v>
      </c>
    </row>
    <row r="141" spans="1:2" hidden="1" x14ac:dyDescent="0.25">
      <c r="A141" s="53" t="s">
        <v>466</v>
      </c>
      <c r="B141" s="118">
        <v>2265651</v>
      </c>
    </row>
    <row r="142" spans="1:2" hidden="1" x14ac:dyDescent="0.25">
      <c r="A142" s="53" t="s">
        <v>467</v>
      </c>
      <c r="B142" s="118">
        <v>18023947</v>
      </c>
    </row>
    <row r="143" spans="1:2" hidden="1" x14ac:dyDescent="0.25">
      <c r="A143" s="53" t="s">
        <v>69</v>
      </c>
      <c r="B143" s="118">
        <v>7548095695</v>
      </c>
    </row>
    <row r="144" spans="1:2" hidden="1" x14ac:dyDescent="0.25">
      <c r="A144" s="53" t="s">
        <v>70</v>
      </c>
      <c r="B144" s="118">
        <v>1935672176</v>
      </c>
    </row>
    <row r="145" spans="1:2" hidden="1" x14ac:dyDescent="0.25">
      <c r="A145" s="53" t="s">
        <v>71</v>
      </c>
      <c r="B145" s="118">
        <v>7311329091</v>
      </c>
    </row>
    <row r="146" spans="1:2" hidden="1" x14ac:dyDescent="0.25">
      <c r="A146" s="53" t="s">
        <v>1701</v>
      </c>
      <c r="B146" s="118">
        <v>192194</v>
      </c>
    </row>
    <row r="147" spans="1:2" hidden="1" x14ac:dyDescent="0.25">
      <c r="A147" s="53" t="s">
        <v>1717</v>
      </c>
      <c r="B147" s="118"/>
    </row>
    <row r="148" spans="1:2" hidden="1" x14ac:dyDescent="0.25">
      <c r="A148" s="53" t="s">
        <v>1718</v>
      </c>
      <c r="B148" s="118"/>
    </row>
    <row r="149" spans="1:2" hidden="1" x14ac:dyDescent="0.25">
      <c r="A149" s="53" t="s">
        <v>1719</v>
      </c>
      <c r="B149" s="118"/>
    </row>
    <row r="150" spans="1:2" hidden="1" x14ac:dyDescent="0.25">
      <c r="A150" s="53" t="s">
        <v>1702</v>
      </c>
      <c r="B150" s="118">
        <v>3254567</v>
      </c>
    </row>
    <row r="151" spans="1:2" hidden="1" x14ac:dyDescent="0.25">
      <c r="A151" s="53" t="s">
        <v>1720</v>
      </c>
      <c r="B151" s="118"/>
    </row>
    <row r="152" spans="1:2" hidden="1" x14ac:dyDescent="0.25">
      <c r="A152" s="53" t="s">
        <v>1721</v>
      </c>
      <c r="B152" s="118"/>
    </row>
    <row r="153" spans="1:2" hidden="1" x14ac:dyDescent="0.25">
      <c r="A153" s="53" t="s">
        <v>1722</v>
      </c>
      <c r="B153" s="118"/>
    </row>
    <row r="154" spans="1:2" hidden="1" x14ac:dyDescent="0.25">
      <c r="A154" s="53" t="s">
        <v>1703</v>
      </c>
      <c r="B154" s="118">
        <v>701599582</v>
      </c>
    </row>
    <row r="155" spans="1:2" hidden="1" x14ac:dyDescent="0.25">
      <c r="A155" s="53" t="s">
        <v>1704</v>
      </c>
      <c r="B155" s="118">
        <v>9286716</v>
      </c>
    </row>
    <row r="156" spans="1:2" hidden="1" x14ac:dyDescent="0.25">
      <c r="A156" s="53" t="s">
        <v>1705</v>
      </c>
      <c r="B156" s="118">
        <v>833212646</v>
      </c>
    </row>
    <row r="157" spans="1:2" hidden="1" x14ac:dyDescent="0.25">
      <c r="A157" s="53" t="s">
        <v>1706</v>
      </c>
      <c r="B157" s="118">
        <v>297466</v>
      </c>
    </row>
    <row r="158" spans="1:2" hidden="1" x14ac:dyDescent="0.25">
      <c r="A158" s="53" t="s">
        <v>1707</v>
      </c>
      <c r="B158" s="118">
        <v>174278492</v>
      </c>
    </row>
    <row r="159" spans="1:2" hidden="1" x14ac:dyDescent="0.25">
      <c r="A159" s="53" t="s">
        <v>1708</v>
      </c>
      <c r="B159" s="118">
        <v>12056886</v>
      </c>
    </row>
    <row r="160" spans="1:2" hidden="1" x14ac:dyDescent="0.25">
      <c r="A160" s="53" t="s">
        <v>1709</v>
      </c>
      <c r="B160" s="118">
        <v>1893851407</v>
      </c>
    </row>
    <row r="161" spans="1:2" hidden="1" x14ac:dyDescent="0.25">
      <c r="A161" s="53" t="s">
        <v>1723</v>
      </c>
      <c r="B161" s="118"/>
    </row>
    <row r="162" spans="1:2" hidden="1" x14ac:dyDescent="0.25">
      <c r="A162" s="53" t="s">
        <v>1710</v>
      </c>
      <c r="B162" s="118">
        <v>119821231</v>
      </c>
    </row>
    <row r="163" spans="1:2" hidden="1" x14ac:dyDescent="0.25">
      <c r="A163" s="53" t="s">
        <v>1724</v>
      </c>
      <c r="B163" s="118"/>
    </row>
    <row r="164" spans="1:2" hidden="1" x14ac:dyDescent="0.25">
      <c r="A164" s="53" t="s">
        <v>1711</v>
      </c>
      <c r="B164" s="118">
        <v>212057402</v>
      </c>
    </row>
    <row r="165" spans="1:2" hidden="1" x14ac:dyDescent="0.25">
      <c r="A165" s="53" t="s">
        <v>1725</v>
      </c>
      <c r="B165" s="118"/>
    </row>
    <row r="166" spans="1:2" hidden="1" x14ac:dyDescent="0.25">
      <c r="A166" s="53" t="s">
        <v>1712</v>
      </c>
      <c r="B166" s="118">
        <v>61604343</v>
      </c>
    </row>
    <row r="167" spans="1:2" hidden="1" x14ac:dyDescent="0.25">
      <c r="A167" s="53" t="s">
        <v>1713</v>
      </c>
      <c r="B167" s="118">
        <v>999054</v>
      </c>
    </row>
    <row r="168" spans="1:2" hidden="1" x14ac:dyDescent="0.25">
      <c r="A168" s="53" t="s">
        <v>1714</v>
      </c>
      <c r="B168" s="118">
        <v>1793269</v>
      </c>
    </row>
    <row r="169" spans="1:2" hidden="1" x14ac:dyDescent="0.25">
      <c r="A169" s="53" t="s">
        <v>1726</v>
      </c>
      <c r="B169" s="118"/>
    </row>
    <row r="170" spans="1:2" hidden="1" x14ac:dyDescent="0.25">
      <c r="A170" s="53" t="s">
        <v>1715</v>
      </c>
      <c r="B170" s="118">
        <v>3612561</v>
      </c>
    </row>
    <row r="171" spans="1:2" hidden="1" x14ac:dyDescent="0.25">
      <c r="A171" s="53" t="s">
        <v>1727</v>
      </c>
      <c r="B171" s="118"/>
    </row>
    <row r="172" spans="1:2" hidden="1" x14ac:dyDescent="0.25">
      <c r="A172" s="53" t="s">
        <v>215</v>
      </c>
      <c r="B172" s="118">
        <v>980</v>
      </c>
    </row>
    <row r="173" spans="1:2" hidden="1" x14ac:dyDescent="0.25">
      <c r="A173" s="53" t="s">
        <v>216</v>
      </c>
      <c r="B173" s="118">
        <v>92</v>
      </c>
    </row>
    <row r="174" spans="1:2" hidden="1" x14ac:dyDescent="0.25">
      <c r="A174" s="53" t="s">
        <v>217</v>
      </c>
      <c r="B174" s="118">
        <v>4</v>
      </c>
    </row>
    <row r="175" spans="1:2" hidden="1" x14ac:dyDescent="0.25">
      <c r="A175" s="53" t="s">
        <v>218</v>
      </c>
      <c r="B175" s="118">
        <v>265</v>
      </c>
    </row>
    <row r="176" spans="1:2" hidden="1" x14ac:dyDescent="0.25">
      <c r="A176" s="53" t="s">
        <v>219</v>
      </c>
      <c r="B176" s="118">
        <v>457</v>
      </c>
    </row>
    <row r="177" spans="1:2" hidden="1" x14ac:dyDescent="0.25">
      <c r="A177" s="53" t="s">
        <v>220</v>
      </c>
      <c r="B177" s="118">
        <v>354</v>
      </c>
    </row>
    <row r="178" spans="1:2" hidden="1" x14ac:dyDescent="0.25">
      <c r="A178" s="53" t="s">
        <v>221</v>
      </c>
      <c r="B178" s="118">
        <v>1049</v>
      </c>
    </row>
    <row r="179" spans="1:2" hidden="1" x14ac:dyDescent="0.25">
      <c r="A179" s="53" t="s">
        <v>222</v>
      </c>
      <c r="B179" s="118">
        <v>1</v>
      </c>
    </row>
    <row r="180" spans="1:2" hidden="1" x14ac:dyDescent="0.25">
      <c r="A180" s="53" t="s">
        <v>223</v>
      </c>
      <c r="B180" s="118">
        <v>23</v>
      </c>
    </row>
    <row r="181" spans="1:2" hidden="1" x14ac:dyDescent="0.25">
      <c r="A181" s="53" t="s">
        <v>224</v>
      </c>
      <c r="B181" s="118">
        <v>7</v>
      </c>
    </row>
    <row r="182" spans="1:2" hidden="1" x14ac:dyDescent="0.25">
      <c r="A182" s="53" t="s">
        <v>225</v>
      </c>
      <c r="B182" s="118">
        <v>82</v>
      </c>
    </row>
    <row r="183" spans="1:2" hidden="1" x14ac:dyDescent="0.25">
      <c r="A183" s="53" t="s">
        <v>226</v>
      </c>
      <c r="B183" s="118">
        <v>4</v>
      </c>
    </row>
    <row r="184" spans="1:2" hidden="1" x14ac:dyDescent="0.25">
      <c r="A184" s="53" t="s">
        <v>227</v>
      </c>
      <c r="B184" s="118">
        <v>0</v>
      </c>
    </row>
    <row r="185" spans="1:2" hidden="1" x14ac:dyDescent="0.25">
      <c r="A185" s="53" t="s">
        <v>228</v>
      </c>
      <c r="B185" s="118">
        <v>0</v>
      </c>
    </row>
    <row r="186" spans="1:2" hidden="1" x14ac:dyDescent="0.25">
      <c r="A186" s="53" t="s">
        <v>229</v>
      </c>
      <c r="B186" s="118">
        <v>0</v>
      </c>
    </row>
    <row r="187" spans="1:2" hidden="1" x14ac:dyDescent="0.25">
      <c r="A187" s="53" t="s">
        <v>230</v>
      </c>
      <c r="B187" s="118">
        <v>987</v>
      </c>
    </row>
    <row r="188" spans="1:2" hidden="1" x14ac:dyDescent="0.25">
      <c r="A188" s="53" t="s">
        <v>231</v>
      </c>
      <c r="B188" s="118">
        <v>6</v>
      </c>
    </row>
    <row r="189" spans="1:2" hidden="1" x14ac:dyDescent="0.25">
      <c r="A189" s="53" t="s">
        <v>232</v>
      </c>
      <c r="B189" s="118">
        <v>83</v>
      </c>
    </row>
    <row r="190" spans="1:2" hidden="1" x14ac:dyDescent="0.25">
      <c r="A190" s="53" t="s">
        <v>233</v>
      </c>
      <c r="B190" s="118">
        <v>0</v>
      </c>
    </row>
    <row r="191" spans="1:2" hidden="1" x14ac:dyDescent="0.25">
      <c r="A191" s="53" t="s">
        <v>234</v>
      </c>
      <c r="B191" s="118">
        <v>0</v>
      </c>
    </row>
    <row r="192" spans="1:2" hidden="1" x14ac:dyDescent="0.25">
      <c r="A192" s="53" t="s">
        <v>469</v>
      </c>
      <c r="B192" s="118">
        <v>214627587</v>
      </c>
    </row>
    <row r="193" spans="1:2" hidden="1" x14ac:dyDescent="0.25">
      <c r="A193" s="53" t="s">
        <v>470</v>
      </c>
      <c r="B193" s="118">
        <v>11872</v>
      </c>
    </row>
    <row r="194" spans="1:2" hidden="1" x14ac:dyDescent="0.25">
      <c r="A194" s="53" t="s">
        <v>471</v>
      </c>
      <c r="B194" s="118">
        <v>713835577</v>
      </c>
    </row>
    <row r="195" spans="1:2" hidden="1" x14ac:dyDescent="0.25">
      <c r="A195" s="53" t="s">
        <v>472</v>
      </c>
      <c r="B195" s="118">
        <v>1498274449</v>
      </c>
    </row>
    <row r="196" spans="1:2" hidden="1" x14ac:dyDescent="0.25">
      <c r="A196" s="53" t="s">
        <v>473</v>
      </c>
      <c r="B196" s="118">
        <v>2093166349</v>
      </c>
    </row>
    <row r="197" spans="1:2" hidden="1" x14ac:dyDescent="0.25">
      <c r="A197" s="53" t="s">
        <v>474</v>
      </c>
      <c r="B197" s="118">
        <v>45419926</v>
      </c>
    </row>
    <row r="198" spans="1:2" hidden="1" x14ac:dyDescent="0.25">
      <c r="A198" s="53" t="s">
        <v>475</v>
      </c>
      <c r="B198" s="118">
        <v>9111366</v>
      </c>
    </row>
    <row r="199" spans="1:2" hidden="1" x14ac:dyDescent="0.25">
      <c r="A199" s="53" t="s">
        <v>476</v>
      </c>
      <c r="B199" s="118">
        <v>172179939</v>
      </c>
    </row>
    <row r="200" spans="1:2" hidden="1" x14ac:dyDescent="0.25">
      <c r="A200" s="53" t="s">
        <v>7700</v>
      </c>
      <c r="B200" s="118">
        <v>452605771</v>
      </c>
    </row>
    <row r="201" spans="1:2" hidden="1" x14ac:dyDescent="0.25">
      <c r="A201" s="53" t="s">
        <v>483</v>
      </c>
      <c r="B201" s="118">
        <v>119014229</v>
      </c>
    </row>
    <row r="202" spans="1:2" hidden="1" x14ac:dyDescent="0.25">
      <c r="A202" s="53" t="s">
        <v>484</v>
      </c>
      <c r="B202" s="118">
        <v>218842743</v>
      </c>
    </row>
    <row r="203" spans="1:2" hidden="1" x14ac:dyDescent="0.25">
      <c r="A203" s="53" t="s">
        <v>485</v>
      </c>
      <c r="B203" s="118">
        <v>86680692</v>
      </c>
    </row>
    <row r="204" spans="1:2" hidden="1" x14ac:dyDescent="0.25">
      <c r="A204" s="53" t="s">
        <v>486</v>
      </c>
      <c r="B204" s="118">
        <v>472760347</v>
      </c>
    </row>
    <row r="205" spans="1:2" hidden="1" x14ac:dyDescent="0.25">
      <c r="A205" s="53" t="s">
        <v>487</v>
      </c>
      <c r="B205" s="118">
        <v>139637215</v>
      </c>
    </row>
    <row r="206" spans="1:2" hidden="1" x14ac:dyDescent="0.25">
      <c r="A206" s="53" t="s">
        <v>488</v>
      </c>
      <c r="B206" s="118">
        <v>151686202</v>
      </c>
    </row>
    <row r="207" spans="1:2" hidden="1" x14ac:dyDescent="0.25">
      <c r="A207" s="53" t="s">
        <v>489</v>
      </c>
      <c r="B207" s="118">
        <v>100902189</v>
      </c>
    </row>
    <row r="208" spans="1:2" hidden="1" x14ac:dyDescent="0.25">
      <c r="A208" s="53" t="s">
        <v>490</v>
      </c>
      <c r="B208" s="118">
        <v>830118922</v>
      </c>
    </row>
    <row r="209" spans="1:2" hidden="1" x14ac:dyDescent="0.25">
      <c r="A209" s="53" t="s">
        <v>7701</v>
      </c>
      <c r="B209" s="118">
        <v>7318875375</v>
      </c>
    </row>
    <row r="210" spans="1:2" hidden="1" x14ac:dyDescent="0.25">
      <c r="A210" s="53" t="s">
        <v>491</v>
      </c>
      <c r="B210" s="118">
        <v>276838650</v>
      </c>
    </row>
    <row r="211" spans="1:2" hidden="1" x14ac:dyDescent="0.25">
      <c r="A211" s="53" t="s">
        <v>454</v>
      </c>
      <c r="B211" s="118">
        <v>1831</v>
      </c>
    </row>
    <row r="212" spans="1:2" hidden="1" x14ac:dyDescent="0.25">
      <c r="A212" s="53" t="s">
        <v>455</v>
      </c>
      <c r="B212" s="118"/>
    </row>
    <row r="213" spans="1:2" hidden="1" x14ac:dyDescent="0.25">
      <c r="A213" s="53" t="s">
        <v>456</v>
      </c>
      <c r="B213" s="118"/>
    </row>
    <row r="214" spans="1:2" hidden="1" x14ac:dyDescent="0.25">
      <c r="A214" s="53" t="s">
        <v>457</v>
      </c>
      <c r="B214" s="118">
        <v>13</v>
      </c>
    </row>
    <row r="215" spans="1:2" hidden="1" x14ac:dyDescent="0.25">
      <c r="A215" s="53" t="s">
        <v>458</v>
      </c>
      <c r="B215" s="118">
        <v>267724</v>
      </c>
    </row>
    <row r="216" spans="1:2" hidden="1" x14ac:dyDescent="0.25">
      <c r="A216" s="53" t="s">
        <v>459</v>
      </c>
      <c r="B216" s="118">
        <v>9142183</v>
      </c>
    </row>
    <row r="217" spans="1:2" hidden="1" x14ac:dyDescent="0.25">
      <c r="A217" s="53" t="s">
        <v>477</v>
      </c>
      <c r="B217" s="118">
        <v>54665</v>
      </c>
    </row>
    <row r="218" spans="1:2" hidden="1" x14ac:dyDescent="0.25">
      <c r="A218" s="53" t="s">
        <v>478</v>
      </c>
      <c r="B218" s="118"/>
    </row>
    <row r="219" spans="1:2" hidden="1" x14ac:dyDescent="0.25">
      <c r="A219" s="53" t="s">
        <v>479</v>
      </c>
      <c r="B219" s="118"/>
    </row>
    <row r="220" spans="1:2" hidden="1" x14ac:dyDescent="0.25">
      <c r="A220" s="53" t="s">
        <v>480</v>
      </c>
      <c r="B220" s="118">
        <v>274</v>
      </c>
    </row>
    <row r="221" spans="1:2" hidden="1" x14ac:dyDescent="0.25">
      <c r="A221" s="53" t="s">
        <v>481</v>
      </c>
      <c r="B221" s="118">
        <v>11667900</v>
      </c>
    </row>
    <row r="222" spans="1:2" hidden="1" x14ac:dyDescent="0.25">
      <c r="A222" s="53" t="s">
        <v>482</v>
      </c>
      <c r="B222" s="118">
        <v>440882932</v>
      </c>
    </row>
    <row r="223" spans="1:2" hidden="1" x14ac:dyDescent="0.25">
      <c r="A223" s="53" t="s">
        <v>492</v>
      </c>
      <c r="B223" s="118">
        <v>154225</v>
      </c>
    </row>
    <row r="224" spans="1:2" hidden="1" x14ac:dyDescent="0.25">
      <c r="A224" s="53" t="s">
        <v>493</v>
      </c>
      <c r="B224" s="118">
        <v>239865</v>
      </c>
    </row>
    <row r="225" spans="1:2" hidden="1" x14ac:dyDescent="0.25">
      <c r="A225" s="53" t="s">
        <v>494</v>
      </c>
      <c r="B225" s="118">
        <v>104935</v>
      </c>
    </row>
    <row r="226" spans="1:2" hidden="1" x14ac:dyDescent="0.25">
      <c r="A226" s="53" t="s">
        <v>495</v>
      </c>
      <c r="B226" s="118">
        <v>103933</v>
      </c>
    </row>
    <row r="227" spans="1:2" hidden="1" x14ac:dyDescent="0.25">
      <c r="A227" s="53" t="s">
        <v>496</v>
      </c>
      <c r="B227" s="118">
        <v>166946</v>
      </c>
    </row>
    <row r="228" spans="1:2" hidden="1" x14ac:dyDescent="0.25">
      <c r="A228" s="53" t="s">
        <v>497</v>
      </c>
      <c r="B228" s="118">
        <v>68222</v>
      </c>
    </row>
    <row r="229" spans="1:2" hidden="1" x14ac:dyDescent="0.25">
      <c r="A229" s="53" t="s">
        <v>498</v>
      </c>
      <c r="B229" s="118">
        <v>59246</v>
      </c>
    </row>
    <row r="230" spans="1:2" hidden="1" x14ac:dyDescent="0.25">
      <c r="A230" s="53" t="s">
        <v>499</v>
      </c>
      <c r="B230" s="118">
        <v>96036</v>
      </c>
    </row>
    <row r="231" spans="1:2" hidden="1" x14ac:dyDescent="0.25">
      <c r="A231" s="53" t="s">
        <v>500</v>
      </c>
      <c r="B231" s="118">
        <v>38908</v>
      </c>
    </row>
    <row r="232" spans="1:2" hidden="1" x14ac:dyDescent="0.25">
      <c r="A232" s="54" t="s">
        <v>468</v>
      </c>
      <c r="B232" s="119">
        <v>6558580</v>
      </c>
    </row>
    <row r="233" spans="1:2" x14ac:dyDescent="0.25">
      <c r="A233" s="120" t="s">
        <v>7702</v>
      </c>
    </row>
    <row r="234" spans="1:2" x14ac:dyDescent="0.25">
      <c r="A234" s="120" t="s">
        <v>7703</v>
      </c>
    </row>
    <row r="236" spans="1:2" x14ac:dyDescent="0.25">
      <c r="A236" s="34" t="s">
        <v>7704</v>
      </c>
    </row>
    <row r="238" spans="1:2" x14ac:dyDescent="0.25">
      <c r="A238" s="34" t="s">
        <v>7705</v>
      </c>
    </row>
  </sheetData>
  <phoneticPr fontId="0" type="noConversion"/>
  <printOptions horizontalCentered="1"/>
  <pageMargins left="0" right="0" top="0.5" bottom="0.5" header="0.25" footer="0.25"/>
  <pageSetup fitToHeight="0" orientation="landscape" horizontalDpi="300" verticalDpi="300" r:id="rId2"/>
  <headerFooter alignWithMargins="0">
    <oddHeader>&amp;L&amp;8Report Periods Ended 1/1/21 through 12/31/21&amp;C&amp;"Arial,Bold"HCAI LTC Annual Financial Data Profile
&amp;"Arial,Regular"(excludes CLHFs, SNF based Hospices, and State)&amp;"Arial,Bold"
&amp;R&amp;8September 2022</oddHeader>
    <oddFooter>&amp;L&amp;8Source:  HCAI LTC Annual Disclosure Reports</oddFooter>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F8450-8372-42CA-8ED9-D7F7DE8FCC48}">
  <sheetPr codeName="Sheet1">
    <pageSetUpPr fitToPage="1"/>
  </sheetPr>
  <dimension ref="A1:S64511"/>
  <sheetViews>
    <sheetView showGridLines="0" zoomScaleNormal="100" workbookViewId="0">
      <selection activeCell="B3" sqref="B3"/>
    </sheetView>
  </sheetViews>
  <sheetFormatPr defaultRowHeight="11.4" x14ac:dyDescent="0.2"/>
  <cols>
    <col min="1" max="1" width="23.5546875" style="5" customWidth="1"/>
    <col min="2" max="2" width="18.5546875" style="5" customWidth="1"/>
    <col min="3" max="3" width="18" style="5" customWidth="1"/>
    <col min="4" max="4" width="15.109375" style="5" customWidth="1"/>
    <col min="5" max="5" width="17.33203125" style="5" customWidth="1"/>
    <col min="6" max="6" width="24.109375" style="5" customWidth="1"/>
    <col min="7" max="7" width="18.109375" style="5" customWidth="1"/>
    <col min="8" max="8" width="17" style="5" customWidth="1"/>
    <col min="9" max="9" width="8.33203125" style="5" customWidth="1"/>
    <col min="10" max="16384" width="8.88671875" style="5"/>
  </cols>
  <sheetData>
    <row r="1" spans="1:8" s="2" customFormat="1" ht="13.2" customHeight="1" x14ac:dyDescent="0.25">
      <c r="A1" s="57" t="s">
        <v>505</v>
      </c>
      <c r="B1" s="58"/>
      <c r="C1" s="59"/>
      <c r="D1" s="60"/>
      <c r="E1" s="61" t="str">
        <f>IF($B$2=1,"Individual Facility Characteristics","Type of Control")</f>
        <v>Type of Control</v>
      </c>
      <c r="F1" s="60"/>
      <c r="G1" s="62"/>
      <c r="H1" s="62"/>
    </row>
    <row r="2" spans="1:8" ht="13.2" customHeight="1" x14ac:dyDescent="0.2">
      <c r="A2" s="63" t="s">
        <v>20</v>
      </c>
      <c r="B2" s="64">
        <f>Pivot!B12</f>
        <v>1076</v>
      </c>
      <c r="C2" s="65"/>
      <c r="D2" s="60"/>
      <c r="E2" s="60" t="str">
        <f>IF($B$2=1,"Facility Name","Investor Owned:")</f>
        <v>Investor Owned:</v>
      </c>
      <c r="F2" s="64">
        <f>IF($B$2=1,VLOOKUP($H$6,Data!$A$1:$IS$1061,2,FALSE),Pivot!B172)</f>
        <v>980</v>
      </c>
      <c r="G2" s="60"/>
      <c r="H2" s="60"/>
    </row>
    <row r="3" spans="1:8" ht="13.2" customHeight="1" x14ac:dyDescent="0.25">
      <c r="A3" s="63" t="s">
        <v>21</v>
      </c>
      <c r="B3" s="113" t="str">
        <f>Pivot!B1</f>
        <v>(All)</v>
      </c>
      <c r="C3" s="66"/>
      <c r="D3" s="60"/>
      <c r="E3" s="60" t="str">
        <f>IF($B$2=1,"Address","Not-For-Profit:")</f>
        <v>Not-For-Profit:</v>
      </c>
      <c r="F3" s="64">
        <f>IF($B$2=1,VLOOKUP($H$6,Data!$A$1:$IS$1061,14,FALSE),Pivot!B173)</f>
        <v>92</v>
      </c>
      <c r="G3" s="60"/>
      <c r="H3" s="60"/>
    </row>
    <row r="4" spans="1:8" ht="13.2" customHeight="1" x14ac:dyDescent="0.2">
      <c r="A4" s="63" t="s">
        <v>507</v>
      </c>
      <c r="B4" s="113" t="str">
        <f>Pivot!B2</f>
        <v>(All)</v>
      </c>
      <c r="C4" s="65"/>
      <c r="D4" s="60"/>
      <c r="E4" s="60" t="str">
        <f>IF($B$2=1,"City","Governmental:")</f>
        <v>Governmental:</v>
      </c>
      <c r="F4" s="64">
        <f>IF($B$2=1,VLOOKUP($H$6,Data!$A$1:$IS$1061,15,FALSE),Pivot!B174)</f>
        <v>4</v>
      </c>
      <c r="G4" s="60"/>
      <c r="H4" s="60"/>
    </row>
    <row r="5" spans="1:8" ht="13.2" customHeight="1" x14ac:dyDescent="0.25">
      <c r="A5" s="63" t="s">
        <v>46</v>
      </c>
      <c r="B5" s="113" t="str">
        <f>Pivot!B3</f>
        <v>(All)</v>
      </c>
      <c r="C5" s="65"/>
      <c r="D5" s="60"/>
      <c r="E5" s="60" t="str">
        <f>IF($B$2=1,"State","")</f>
        <v/>
      </c>
      <c r="F5" s="60" t="str">
        <f>IF($B$2=1,"CALIFORNIA","")</f>
        <v/>
      </c>
      <c r="G5" s="61" t="str">
        <f>IF($B$2=1,"","Facility Size")</f>
        <v>Facility Size</v>
      </c>
      <c r="H5" s="62"/>
    </row>
    <row r="6" spans="1:8" ht="13.2" customHeight="1" x14ac:dyDescent="0.2">
      <c r="A6" s="63" t="s">
        <v>510</v>
      </c>
      <c r="B6" s="113" t="str">
        <f>Pivot!B4</f>
        <v>(All)</v>
      </c>
      <c r="C6" s="65"/>
      <c r="D6" s="60"/>
      <c r="E6" s="60" t="str">
        <f>IF($B$2=1,"Zip","")</f>
        <v/>
      </c>
      <c r="F6" s="64" t="str">
        <f>IF($B$2=1,VLOOKUP($H$6,Data!$A$1:$IS$1061,16,FALSE),"")</f>
        <v/>
      </c>
      <c r="G6" s="60" t="str">
        <f>IF($B$2=1,"OSHPD ID","1 - 59 Beds:")</f>
        <v>1 - 59 Beds:</v>
      </c>
      <c r="H6" s="64">
        <f>IF($B$2=1,Pivot!B11,Pivot!B175)</f>
        <v>265</v>
      </c>
    </row>
    <row r="7" spans="1:8" ht="13.2" customHeight="1" x14ac:dyDescent="0.2">
      <c r="A7" s="63" t="s">
        <v>22</v>
      </c>
      <c r="B7" s="113" t="str">
        <f>Pivot!B5</f>
        <v>(All)</v>
      </c>
      <c r="C7" s="65"/>
      <c r="D7" s="60"/>
      <c r="E7" s="60" t="str">
        <f>IF($B$2=1,"Phone #","")</f>
        <v/>
      </c>
      <c r="F7" s="64" t="str">
        <f>IF($B$2=1,VLOOKUP($H$6,Data!$A$1:$IS$1061,13,FALSE),"")</f>
        <v/>
      </c>
      <c r="G7" s="60" t="str">
        <f>IF($B$2=1,"Medi-Cal Provider #","60 - 99 Beds:")</f>
        <v>60 - 99 Beds:</v>
      </c>
      <c r="H7" s="64">
        <f>IF($B$2=1,IF(VLOOKUP($H$6,Data!$A$1:$IS$2000,17,FALSE)=0,"",VLOOKUP($H$6,Data!$A$1:$IS$2000,17,FALSE)),Pivot!B176)</f>
        <v>457</v>
      </c>
    </row>
    <row r="8" spans="1:8" ht="13.2" customHeight="1" x14ac:dyDescent="0.25">
      <c r="A8" s="63" t="s">
        <v>511</v>
      </c>
      <c r="B8" s="113" t="str">
        <f>Pivot!B6</f>
        <v>(All)</v>
      </c>
      <c r="C8" s="65"/>
      <c r="D8" s="60"/>
      <c r="E8" s="67" t="str">
        <f>IF($B$2=1,"","Type of Care*")</f>
        <v>Type of Care*</v>
      </c>
      <c r="F8" s="60"/>
      <c r="G8" s="60" t="str">
        <f>IF($B$2=1,"","100 + Beds:")</f>
        <v>100 + Beds:</v>
      </c>
      <c r="H8" s="68">
        <f>IF($B$2=1,"",GETPIVOTDATA("Sum of 100+ Beds",Pivot!$A$10))</f>
        <v>354</v>
      </c>
    </row>
    <row r="9" spans="1:8" ht="13.2" customHeight="1" x14ac:dyDescent="0.2">
      <c r="A9" s="63" t="s">
        <v>443</v>
      </c>
      <c r="B9" s="113" t="str">
        <f>Pivot!B7</f>
        <v>(All)</v>
      </c>
      <c r="C9" s="65"/>
      <c r="D9" s="60"/>
      <c r="E9" s="60" t="str">
        <f>IF($B$2=1,"County","Skilled Nursing:")</f>
        <v>Skilled Nursing:</v>
      </c>
      <c r="F9" s="64">
        <f>IF($B$2=1,VLOOKUP($H$6,Data!$A$1:$IS$2000,8,FALSE),Pivot!B178)</f>
        <v>1049</v>
      </c>
      <c r="G9" s="60" t="str">
        <f>IF($B$2=1,"Report Period Begin","")</f>
        <v/>
      </c>
      <c r="H9" s="69" t="str">
        <f>IF($B$2=1,VLOOKUP($H$6,Data!$A$1:$IS$2000,3,FALSE),"")</f>
        <v/>
      </c>
    </row>
    <row r="10" spans="1:8" ht="13.2" customHeight="1" thickBot="1" x14ac:dyDescent="0.25">
      <c r="A10" s="70"/>
      <c r="B10" s="114"/>
      <c r="C10" s="71"/>
      <c r="D10" s="60"/>
      <c r="E10" s="60" t="str">
        <f>IF($B$2=1,"Type of Care","Intermediate Care:")</f>
        <v>Intermediate Care:</v>
      </c>
      <c r="F10" s="64">
        <f>IF($B$2=1,VLOOKUP($H$6,Data!$A$1:$IS$1061,37,FALSE),Pivot!B179)</f>
        <v>1</v>
      </c>
      <c r="G10" s="60" t="str">
        <f>IF($B$2=1,"Report Period End","")</f>
        <v/>
      </c>
      <c r="H10" s="69" t="str">
        <f>IF($B$2=1,VLOOKUP($H$6,Data!$A$1:$IS$2000,4,FALSE),"")</f>
        <v/>
      </c>
    </row>
    <row r="11" spans="1:8" ht="13.2" customHeight="1" x14ac:dyDescent="0.2">
      <c r="A11" s="60"/>
      <c r="B11" s="60"/>
      <c r="C11" s="60"/>
      <c r="D11" s="60"/>
      <c r="E11" s="60" t="str">
        <f>IF($B$2=1,"License Category","Mentally Disordered:")</f>
        <v>Mentally Disordered:</v>
      </c>
      <c r="F11" s="64">
        <f>IF($B$2=1,VLOOKUP($H$6,Data!$A$1:$IS$1061,9,FALSE),Pivot!B180)</f>
        <v>23</v>
      </c>
      <c r="G11" s="60" t="str">
        <f>IF($B$2=1,"Days in Period","")</f>
        <v/>
      </c>
      <c r="H11" s="64" t="str">
        <f>IF($B$2=1,VLOOKUP($H$6,Data!$A$1:$IS$2000,5,FALSE),"")</f>
        <v/>
      </c>
    </row>
    <row r="12" spans="1:8" ht="13.2" customHeight="1" x14ac:dyDescent="0.25">
      <c r="A12" s="67" t="s">
        <v>45</v>
      </c>
      <c r="B12" s="72" t="s">
        <v>44</v>
      </c>
      <c r="C12" s="60"/>
      <c r="D12" s="60"/>
      <c r="E12" s="60" t="str">
        <f>IF($B$2=1,"Type of Control","Develop. Disabled:")</f>
        <v>Develop. Disabled:</v>
      </c>
      <c r="F12" s="64">
        <f>IF($B$2=1,VLOOKUP($H$6,Data!$A$1:$IS$1061,10,FALSE),Pivot!B181)</f>
        <v>7</v>
      </c>
      <c r="G12" s="67" t="str">
        <f>IF($B$2=1,"","License Category")</f>
        <v>License Category</v>
      </c>
      <c r="H12" s="73"/>
    </row>
    <row r="13" spans="1:8" ht="13.2" customHeight="1" x14ac:dyDescent="0.2">
      <c r="A13" s="60" t="s">
        <v>32</v>
      </c>
      <c r="B13" s="74">
        <f>Pivot!B13</f>
        <v>108060</v>
      </c>
      <c r="C13" s="60"/>
      <c r="D13" s="60"/>
      <c r="E13" s="60" t="str">
        <f>IF($B$2=1,"Parent Organization","Sub-Acute:")</f>
        <v>Sub-Acute:</v>
      </c>
      <c r="F13" s="64">
        <f>IF($B$2=1,IF(VLOOKUP($H$6,Data!$A$1:$IS$1061,20,FALSE)=0,"",VLOOKUP($H$6,Data!$A$1:$IS$1061,20,FALSE)),Pivot!B182)</f>
        <v>82</v>
      </c>
      <c r="G13" s="60" t="str">
        <f>IF($B$2=1,"","SNF (incl. MD):")</f>
        <v>SNF (incl. MD):</v>
      </c>
      <c r="H13" s="68">
        <f>IF($B$2=1,"",GETPIVOTDATA("Sum of SNF Lic",Pivot!$A$10))</f>
        <v>987</v>
      </c>
    </row>
    <row r="14" spans="1:8" ht="13.2" customHeight="1" x14ac:dyDescent="0.2">
      <c r="A14" s="60" t="s">
        <v>33</v>
      </c>
      <c r="B14" s="74">
        <f>Pivot!B14</f>
        <v>108060</v>
      </c>
      <c r="C14" s="60"/>
      <c r="D14" s="60"/>
      <c r="E14" s="60" t="str">
        <f>IF($B$2=1,"Related to Others?","Sub-Acute Pediatric:")</f>
        <v>Sub-Acute Pediatric:</v>
      </c>
      <c r="F14" s="64">
        <f>IF($B$2=1,VLOOKUP($H$6,Data!$A$1:$IS$1061,19,FALSE),Pivot!B183)</f>
        <v>4</v>
      </c>
      <c r="G14" s="60" t="str">
        <f>IF($B$2=1,"","ICF (incl. DD):")</f>
        <v>ICF (incl. DD):</v>
      </c>
      <c r="H14" s="68">
        <f>IF($B$2=1,"",GETPIVOTDATA("Sum of ICF Lic",Pivot!$A$10))</f>
        <v>6</v>
      </c>
    </row>
    <row r="15" spans="1:8" ht="13.2" customHeight="1" x14ac:dyDescent="0.2">
      <c r="A15" s="60" t="s">
        <v>31</v>
      </c>
      <c r="B15" s="74">
        <f>Pivot!B15</f>
        <v>34576964</v>
      </c>
      <c r="C15" s="60"/>
      <c r="D15" s="60"/>
      <c r="E15" s="60" t="str">
        <f>IF($B$2=1,"","Transitional Inpat.:")</f>
        <v>Transitional Inpat.:</v>
      </c>
      <c r="F15" s="64">
        <f>IF($B$2=1,"",GETPIVOTDATA("Sum of TI Care",Pivot!$A$10))</f>
        <v>0</v>
      </c>
      <c r="G15" s="60" t="str">
        <f>IF($B$2=1,"","SNF / Residential:")</f>
        <v>SNF / Residential:</v>
      </c>
      <c r="H15" s="68">
        <f>IF($B$2=1,"",GETPIVOTDATA("Sum of SNF/Res Lic",Pivot!$A$10))</f>
        <v>83</v>
      </c>
    </row>
    <row r="16" spans="1:8" ht="13.2" customHeight="1" x14ac:dyDescent="0.2">
      <c r="A16" s="60" t="s">
        <v>28</v>
      </c>
      <c r="B16" s="75">
        <f>IF(Pivot!B16=0,"",Pivot!B15/Pivot!B16)</f>
        <v>0.88519681447602561</v>
      </c>
      <c r="C16" s="60"/>
      <c r="D16" s="60"/>
      <c r="E16" s="60" t="str">
        <f>IF($B$2=1,"","Hospice:")</f>
        <v>Hospice:</v>
      </c>
      <c r="F16" s="64">
        <f>IF($B$2=1,"",GETPIVOTDATA("Sum of Hosp Care",Pivot!$A$10))</f>
        <v>0</v>
      </c>
      <c r="G16" s="60" t="str">
        <f>IF($B$2=1,"","ICF / Residential:")</f>
        <v>ICF / Residential:</v>
      </c>
      <c r="H16" s="68">
        <f>IF($B$2=1,"",GETPIVOTDATA("Sum of ICF/Res Lic",Pivot!$A$10))</f>
        <v>0</v>
      </c>
    </row>
    <row r="17" spans="1:8" ht="13.2" customHeight="1" x14ac:dyDescent="0.2">
      <c r="A17" s="60" t="s">
        <v>30</v>
      </c>
      <c r="B17" s="76">
        <f>Pivot!B17</f>
        <v>348227</v>
      </c>
      <c r="C17" s="60"/>
      <c r="D17" s="60"/>
      <c r="E17" s="60" t="str">
        <f>IF($B$2=1,"","Other Routine:")</f>
        <v>Other Routine:</v>
      </c>
      <c r="F17" s="64">
        <f>IF($B$2=1,"",GETPIVOTDATA("Sum of Other Care",Pivot!$A$10))</f>
        <v>0</v>
      </c>
      <c r="G17" s="60" t="str">
        <f>IF($B$2=1,"","Other Licensure:")</f>
        <v>Other Licensure:</v>
      </c>
      <c r="H17" s="68">
        <f>IF($B$2=1,"",GETPIVOTDATA("Sum of Other Lic",Pivot!$A$10))</f>
        <v>0</v>
      </c>
    </row>
    <row r="18" spans="1:8" ht="13.2" customHeight="1" x14ac:dyDescent="0.2">
      <c r="A18" s="60" t="s">
        <v>29</v>
      </c>
      <c r="B18" s="76">
        <f>Pivot!B18</f>
        <v>346685</v>
      </c>
      <c r="C18" s="60"/>
      <c r="D18" s="60"/>
      <c r="E18" s="72" t="str">
        <f>IF($B$2=1,"","*Counts facilities with multiple levels twice")</f>
        <v>*Counts facilities with multiple levels twice</v>
      </c>
      <c r="F18" s="60"/>
      <c r="G18" s="72"/>
      <c r="H18" s="60"/>
    </row>
    <row r="19" spans="1:8" ht="7.5" customHeight="1" x14ac:dyDescent="0.2">
      <c r="A19" s="60"/>
      <c r="B19" s="74"/>
      <c r="C19" s="60"/>
      <c r="D19" s="60"/>
      <c r="E19" s="60"/>
      <c r="F19" s="60"/>
      <c r="G19" s="60"/>
      <c r="H19" s="60"/>
    </row>
    <row r="20" spans="1:8" ht="12" x14ac:dyDescent="0.25">
      <c r="A20" s="77" t="s">
        <v>99</v>
      </c>
      <c r="B20" s="78"/>
      <c r="C20" s="79"/>
      <c r="D20" s="79"/>
      <c r="E20" s="79" t="s">
        <v>103</v>
      </c>
      <c r="F20" s="79" t="s">
        <v>105</v>
      </c>
      <c r="G20" s="60"/>
      <c r="H20" s="80" t="s">
        <v>108</v>
      </c>
    </row>
    <row r="21" spans="1:8" ht="12" x14ac:dyDescent="0.25">
      <c r="A21" s="77" t="s">
        <v>100</v>
      </c>
      <c r="B21" s="78"/>
      <c r="C21" s="79" t="s">
        <v>102</v>
      </c>
      <c r="D21" s="81" t="s">
        <v>97</v>
      </c>
      <c r="E21" s="79" t="s">
        <v>104</v>
      </c>
      <c r="F21" s="79" t="s">
        <v>104</v>
      </c>
      <c r="G21" s="78" t="s">
        <v>113</v>
      </c>
      <c r="H21" s="80" t="s">
        <v>109</v>
      </c>
    </row>
    <row r="22" spans="1:8" ht="12" x14ac:dyDescent="0.25">
      <c r="A22" s="77"/>
      <c r="B22" s="78" t="s">
        <v>34</v>
      </c>
      <c r="C22" s="79" t="s">
        <v>101</v>
      </c>
      <c r="D22" s="81" t="s">
        <v>96</v>
      </c>
      <c r="E22" s="79" t="s">
        <v>101</v>
      </c>
      <c r="F22" s="79" t="s">
        <v>101</v>
      </c>
      <c r="G22" s="78" t="s">
        <v>114</v>
      </c>
      <c r="H22" s="80" t="s">
        <v>110</v>
      </c>
    </row>
    <row r="23" spans="1:8" ht="13.2" customHeight="1" x14ac:dyDescent="0.2">
      <c r="A23" s="82" t="s">
        <v>1671</v>
      </c>
      <c r="B23" s="74">
        <f>Pivot!B19</f>
        <v>5656431</v>
      </c>
      <c r="C23" s="73">
        <f>GETPIVOTDATA("Sum of GR_RT_MCARE_FFS2",Pivot!$A$10)</f>
        <v>3432419642</v>
      </c>
      <c r="D23" s="83">
        <f>IF(B23=0,0,C23/B23)</f>
        <v>606.81720363953877</v>
      </c>
      <c r="E23" s="73">
        <f>GETPIVOTDATA("Sum of GR_AN_MCARE_FFS_IP",Pivot!$A$10)</f>
        <v>2996612048</v>
      </c>
      <c r="F23" s="73">
        <f>GETPIVOTDATA("Sum of GR_AN_MCARE_FFS_OP2",Pivot!$A$10)</f>
        <v>15496751</v>
      </c>
      <c r="G23" s="73">
        <f>H43</f>
        <v>710886298</v>
      </c>
      <c r="H23" s="73">
        <f>C23+E23+F23-G23</f>
        <v>5733642143</v>
      </c>
    </row>
    <row r="24" spans="1:8" x14ac:dyDescent="0.2">
      <c r="A24" s="82" t="s">
        <v>98</v>
      </c>
      <c r="B24" s="75">
        <f>IF(B23=0,0,B23/B39)</f>
        <v>0.16358957946683811</v>
      </c>
      <c r="C24" s="75">
        <f>IF(C23=0,0,C23/C39)</f>
        <v>0.21771720386482032</v>
      </c>
      <c r="D24" s="84"/>
      <c r="E24" s="75">
        <f>IF(E23=0,0,E23/E39)</f>
        <v>0.68944012055099402</v>
      </c>
      <c r="F24" s="75">
        <f>IF(F23=0,0,F23/F39)</f>
        <v>0.92627714822555329</v>
      </c>
      <c r="G24" s="75">
        <f>IF(G23=0,0,G23/G39)</f>
        <v>0.17648977225308909</v>
      </c>
      <c r="H24" s="75">
        <f>IF(H23=0,0,H23/H39)</f>
        <v>0.35611023379136286</v>
      </c>
    </row>
    <row r="25" spans="1:8" ht="13.2" customHeight="1" x14ac:dyDescent="0.2">
      <c r="A25" s="82" t="s">
        <v>1672</v>
      </c>
      <c r="B25" s="74">
        <f>Pivot!B20</f>
        <v>2216758</v>
      </c>
      <c r="C25" s="73">
        <f>GETPIVOTDATA("Sum of GR_RT_MCARE_MGD2",Pivot!$A$10)</f>
        <v>1463761135</v>
      </c>
      <c r="D25" s="83">
        <f>IF(B25=0,0,C25/B25)</f>
        <v>660.31616216113798</v>
      </c>
      <c r="E25" s="73">
        <f>GETPIVOTDATA("Sum of GR_AN_MCARE_MGD_IP2",Pivot!$A$10)</f>
        <v>773650540</v>
      </c>
      <c r="F25" s="73">
        <f>GETPIVOTDATA("Sum of GR_AN_MCARE_MGD_OP2",Pivot!$A$10)</f>
        <v>1196555</v>
      </c>
      <c r="G25" s="73">
        <f>H44</f>
        <v>833510112</v>
      </c>
      <c r="H25" s="73">
        <f>C25+E25+F25-G25</f>
        <v>1405098118</v>
      </c>
    </row>
    <row r="26" spans="1:8" ht="13.2" customHeight="1" x14ac:dyDescent="0.2">
      <c r="A26" s="82" t="s">
        <v>98</v>
      </c>
      <c r="B26" s="75">
        <f>IF(B25=0,0,B25/B39)</f>
        <v>6.4110834022327701E-2</v>
      </c>
      <c r="C26" s="75">
        <f>IF(C25=0,0,C25/C39)</f>
        <v>9.2845868127157102E-2</v>
      </c>
      <c r="D26" s="84"/>
      <c r="E26" s="75">
        <f>IF(E25=0,0,E25/E39)</f>
        <v>0.17799625477643466</v>
      </c>
      <c r="F26" s="75">
        <f>IF(F25=0,0,F25/F39)</f>
        <v>7.1520898354437451E-2</v>
      </c>
      <c r="G26" s="75">
        <f>IF(G25=0,0,G25/G39)</f>
        <v>0.20693324692203699</v>
      </c>
      <c r="H26" s="75">
        <f>IF(H25=0,0,H25/H39)</f>
        <v>8.7269105190261598E-2</v>
      </c>
    </row>
    <row r="27" spans="1:8" ht="13.2" customHeight="1" x14ac:dyDescent="0.2">
      <c r="A27" s="82" t="s">
        <v>1673</v>
      </c>
      <c r="B27" s="74">
        <f>Pivot!B21</f>
        <v>3266548</v>
      </c>
      <c r="C27" s="73">
        <f>GETPIVOTDATA("Sum of GR_RT_MCAL_FFS2",Pivot!$A$10)</f>
        <v>1345700735</v>
      </c>
      <c r="D27" s="83">
        <f>IF(B27=0,0,C27/B27)</f>
        <v>411.96416982086288</v>
      </c>
      <c r="E27" s="73">
        <f>GETPIVOTDATA("Sum of GR_AN_MCAL_FFS_IP2",Pivot!$A$10)</f>
        <v>90681588</v>
      </c>
      <c r="F27" s="73">
        <f>GETPIVOTDATA("Sum of GR_AN_MCAL_FFS_OP",Pivot!$A$10)</f>
        <v>0</v>
      </c>
      <c r="G27" s="73">
        <f>H45</f>
        <v>186335378</v>
      </c>
      <c r="H27" s="73">
        <f>C27+E27+F27-G27</f>
        <v>1250046945</v>
      </c>
    </row>
    <row r="28" spans="1:8" ht="13.2" customHeight="1" x14ac:dyDescent="0.2">
      <c r="A28" s="82" t="s">
        <v>98</v>
      </c>
      <c r="B28" s="75">
        <f>IF(B27=0,0,B27/B39)</f>
        <v>9.4471799201341106E-2</v>
      </c>
      <c r="C28" s="75">
        <f>IF(C27=0,0,C27/C39)</f>
        <v>8.5357337336619737E-2</v>
      </c>
      <c r="D28" s="84"/>
      <c r="E28" s="75">
        <f>IF(E27=0,0,E27/E39)</f>
        <v>2.0863403056862958E-2</v>
      </c>
      <c r="F28" s="75">
        <f>IF(F27=0,0,F27/F39)</f>
        <v>0</v>
      </c>
      <c r="G28" s="75">
        <f>IF(G27=0,0,G27/G39)</f>
        <v>4.6260968200449497E-2</v>
      </c>
      <c r="H28" s="75">
        <f>IF(H27=0,0,H27/H39)</f>
        <v>7.7639046653374108E-2</v>
      </c>
    </row>
    <row r="29" spans="1:8" ht="13.2" customHeight="1" x14ac:dyDescent="0.2">
      <c r="A29" s="82" t="s">
        <v>1674</v>
      </c>
      <c r="B29" s="74">
        <f>Pivot!B22</f>
        <v>19260667</v>
      </c>
      <c r="C29" s="73">
        <f>GETPIVOTDATA("Sum of GR_RT_MCAL_MGD2",Pivot!$A$10)</f>
        <v>7747475616</v>
      </c>
      <c r="D29" s="83">
        <f>IF(B29=0,0,C29/B29)</f>
        <v>402.24337069946745</v>
      </c>
      <c r="E29" s="73">
        <f>GETPIVOTDATA("Sum of GR_AN_MCAL_MGD_IP",Pivot!$A$10)</f>
        <v>416072176</v>
      </c>
      <c r="F29" s="73">
        <f>GETPIVOTDATA("Sum of GR_AN_MCAL_MGD_OP",Pivot!$A$10)</f>
        <v>0</v>
      </c>
      <c r="G29" s="73">
        <f>H46</f>
        <v>1893851407</v>
      </c>
      <c r="H29" s="73">
        <f>C29+E29+F29-G29</f>
        <v>6269696385</v>
      </c>
    </row>
    <row r="30" spans="1:8" ht="13.2" customHeight="1" x14ac:dyDescent="0.2">
      <c r="A30" s="82" t="s">
        <v>98</v>
      </c>
      <c r="B30" s="75">
        <f>IF(B29=0,0,B29/B39)</f>
        <v>0.55703754094778246</v>
      </c>
      <c r="C30" s="75">
        <f>IF(C29=0,0,C29/C39)</f>
        <v>0.49141972837084602</v>
      </c>
      <c r="D30" s="84"/>
      <c r="E30" s="75">
        <f>IF(E29=0,0,E29/E39)</f>
        <v>9.5727056617425171E-2</v>
      </c>
      <c r="F30" s="75">
        <f>IF(F29=0,0,F29/F39)</f>
        <v>0</v>
      </c>
      <c r="G30" s="75">
        <f>IF(G29=0,0,G29/G39)</f>
        <v>0.47018124339009604</v>
      </c>
      <c r="H30" s="75">
        <f>IF(H29=0,0,H29/H39)</f>
        <v>0.38940397565429513</v>
      </c>
    </row>
    <row r="31" spans="1:8" ht="13.2" customHeight="1" x14ac:dyDescent="0.2">
      <c r="A31" s="82" t="s">
        <v>1675</v>
      </c>
      <c r="B31" s="74">
        <f>GETPIVOTDATA("Sum of DAYS_CC_FFS2",Pivot!$A$10)</f>
        <v>370809</v>
      </c>
      <c r="C31" s="73">
        <f>GETPIVOTDATA("Sum of GR_RT_CC_FFS2",Pivot!$A$10)</f>
        <v>189505695</v>
      </c>
      <c r="D31" s="83">
        <f>IF(B31=0,0,C31/B31)</f>
        <v>511.06012799042094</v>
      </c>
      <c r="E31" s="73">
        <f>GETPIVOTDATA("Sum of GR_AN_CC_FFS_IP",Pivot!$A$10)</f>
        <v>165372780</v>
      </c>
      <c r="F31" s="73">
        <f>GETPIVOTDATA("Sum of GR_AN_CC_FFS_OP",Pivot!$A$10)</f>
        <v>80693</v>
      </c>
      <c r="G31" s="73">
        <f>H47</f>
        <v>119821231</v>
      </c>
      <c r="H31" s="73">
        <f>C31+E31+F31-G31</f>
        <v>235137937</v>
      </c>
    </row>
    <row r="32" spans="1:8" ht="13.2" customHeight="1" x14ac:dyDescent="0.2">
      <c r="A32" s="82" t="s">
        <v>98</v>
      </c>
      <c r="B32" s="75">
        <f>IF(B31=0,0,B31/B39)</f>
        <v>1.0724163058387659E-2</v>
      </c>
      <c r="C32" s="75">
        <f>IF(C31=0,0,C31/C39)</f>
        <v>1.202028141518818E-2</v>
      </c>
      <c r="D32" s="84"/>
      <c r="E32" s="75">
        <f>IF(E31=0,0,E31/E39)</f>
        <v>3.8047844550030657E-2</v>
      </c>
      <c r="F32" s="75">
        <f>IF(F31=0,0,F31/F39)</f>
        <v>4.8232098406798029E-3</v>
      </c>
      <c r="G32" s="75">
        <f>IF(G31=0,0,G31/G39)</f>
        <v>2.974768514988986E-2</v>
      </c>
      <c r="H32" s="75">
        <f>IF(H31=0,0,H31/H39)</f>
        <v>1.4604159734753916E-2</v>
      </c>
    </row>
    <row r="33" spans="1:19" ht="13.2" customHeight="1" x14ac:dyDescent="0.2">
      <c r="A33" s="82" t="s">
        <v>1676</v>
      </c>
      <c r="B33" s="74">
        <f>GETPIVOTDATA("Sum of DAYS_CC_MGD2",Pivot!$A$10)</f>
        <v>904327</v>
      </c>
      <c r="C33" s="73">
        <f>GETPIVOTDATA("Sum of GR_RT_CC_MGD2",Pivot!$A$10)</f>
        <v>422184905</v>
      </c>
      <c r="D33" s="83">
        <f>IF(B33=0,0,C33/B33)</f>
        <v>466.84982865711186</v>
      </c>
      <c r="E33" s="73">
        <f>GETPIVOTDATA("Sum of GR_AN_CC_MGD_IP",Pivot!$A$10)</f>
        <v>328764116</v>
      </c>
      <c r="F33" s="73">
        <f>GETPIVOTDATA("Sum of GR_AN_CC_MGD_OP2",Pivot!$A$10)</f>
        <v>115064</v>
      </c>
      <c r="G33" s="73">
        <f>H48</f>
        <v>212057402</v>
      </c>
      <c r="H33" s="73">
        <f>C33+E33+F33-G33</f>
        <v>539006683</v>
      </c>
    </row>
    <row r="34" spans="1:19" ht="13.2" customHeight="1" x14ac:dyDescent="0.2">
      <c r="A34" s="82" t="s">
        <v>98</v>
      </c>
      <c r="B34" s="75">
        <f>IF(B33=0,0,B33/B39)</f>
        <v>2.6154031337164246E-2</v>
      </c>
      <c r="C34" s="75">
        <f>IF(C33=0,0,C33/C39)</f>
        <v>2.6779044119726782E-2</v>
      </c>
      <c r="D34" s="84"/>
      <c r="E34" s="75">
        <f>IF(E33=0,0,E33/E39)</f>
        <v>7.5639811940007587E-2</v>
      </c>
      <c r="F34" s="75">
        <f>IF(F33=0,0,F33/F39)</f>
        <v>6.8776451130578963E-3</v>
      </c>
      <c r="G34" s="75">
        <f>IF(G33=0,0,G33/G39)</f>
        <v>5.264690385629258E-2</v>
      </c>
      <c r="H34" s="75">
        <f>IF(H33=0,0,H33/H39)</f>
        <v>3.3477114739812776E-2</v>
      </c>
    </row>
    <row r="35" spans="1:19" ht="13.2" customHeight="1" x14ac:dyDescent="0.2">
      <c r="A35" s="82" t="s">
        <v>561</v>
      </c>
      <c r="B35" s="74">
        <f>GETPIVOTDATA("Sum of DAY_SELF",Pivot!$A$10)</f>
        <v>774017</v>
      </c>
      <c r="C35" s="73">
        <f>GETPIVOTDATA("Sum of GR_RT_SELF",Pivot!$A$10)</f>
        <v>328302460</v>
      </c>
      <c r="D35" s="83">
        <f>IF(B35=0,0,C35/B35)</f>
        <v>424.15406896747749</v>
      </c>
      <c r="E35" s="73">
        <f>GETPIVOTDATA("Sum of GR_AN_SELF_IP",Pivot!$A$10)</f>
        <v>26125257</v>
      </c>
      <c r="F35" s="73">
        <f>GETPIVOTDATA("Sum of GR_AN_SELF_OP",Pivot!$A$10)</f>
        <v>64598</v>
      </c>
      <c r="G35" s="73">
        <f>H50+H51+H52</f>
        <v>8852591</v>
      </c>
      <c r="H35" s="73">
        <f>C35+E35+F35-G35</f>
        <v>345639724</v>
      </c>
    </row>
    <row r="36" spans="1:19" ht="13.2" customHeight="1" x14ac:dyDescent="0.2">
      <c r="A36" s="82" t="s">
        <v>98</v>
      </c>
      <c r="B36" s="75">
        <f>IF(B35=0,0,B35/B39)</f>
        <v>2.2385337243605308E-2</v>
      </c>
      <c r="C36" s="75">
        <f>IF(C35=0,0,C35/C39)</f>
        <v>2.0824112744994606E-2</v>
      </c>
      <c r="D36" s="84"/>
      <c r="E36" s="75">
        <f>IF(E35=0,0,E35/E39)</f>
        <v>6.0107214570959038E-3</v>
      </c>
      <c r="F36" s="75">
        <f>IF(F35=0,0,F35/F39)</f>
        <v>3.8611739467888651E-3</v>
      </c>
      <c r="G36" s="75">
        <f>IF(G35=0,0,G35/G39)</f>
        <v>2.1978082484292675E-3</v>
      </c>
      <c r="H36" s="75">
        <f>IF(H35=0,0,H35/H39)</f>
        <v>2.1467304699420989E-2</v>
      </c>
    </row>
    <row r="37" spans="1:19" ht="13.2" customHeight="1" x14ac:dyDescent="0.2">
      <c r="A37" s="82" t="s">
        <v>502</v>
      </c>
      <c r="B37" s="74">
        <f>GETPIVOTDATA("Sum of DAY_OTH",Pivot!$A$10)</f>
        <v>2127407</v>
      </c>
      <c r="C37" s="73">
        <f>GETPIVOTDATA("Sum of GR_RT_OTH",Pivot!$A$10)</f>
        <v>836145515</v>
      </c>
      <c r="D37" s="83">
        <f>IF(B37=0,0,C37/B37)</f>
        <v>393.03504924069534</v>
      </c>
      <c r="E37" s="73">
        <f>GETPIVOTDATA("Sum of GR_AN_OTH_IP",Pivot!$A$10)</f>
        <v>69426448</v>
      </c>
      <c r="F37" s="73">
        <f>GETPIVOTDATA("Sum of GR_AN_OTH_OP",Pivot!$A$10)</f>
        <v>36839</v>
      </c>
      <c r="G37" s="73">
        <f>H49</f>
        <v>62603397</v>
      </c>
      <c r="H37" s="73">
        <f>C37+E37+F37-G37</f>
        <v>843005405</v>
      </c>
    </row>
    <row r="38" spans="1:19" ht="13.2" customHeight="1" x14ac:dyDescent="0.2">
      <c r="A38" s="82" t="s">
        <v>98</v>
      </c>
      <c r="B38" s="85">
        <f>IF(B37=0,0,B37/B39)</f>
        <v>6.152671472255343E-2</v>
      </c>
      <c r="C38" s="85">
        <f>IF(C37=0,0,C37/C39)</f>
        <v>5.303642402064724E-2</v>
      </c>
      <c r="D38" s="84"/>
      <c r="E38" s="85">
        <f>IF(E37=0,0,E37/E39)</f>
        <v>1.5973164998283194E-2</v>
      </c>
      <c r="F38" s="85">
        <f>IF(F37=0,0,F37/F39)</f>
        <v>2.201953420009211E-3</v>
      </c>
      <c r="G38" s="85">
        <f>IF(G37=0,0,G37/G39)</f>
        <v>1.5542371979716679E-2</v>
      </c>
      <c r="H38" s="85">
        <f>IF(H37=0,0,H37/H39)</f>
        <v>5.2358142411876807E-2</v>
      </c>
    </row>
    <row r="39" spans="1:19" ht="13.2" customHeight="1" x14ac:dyDescent="0.2">
      <c r="A39" s="82" t="s">
        <v>36</v>
      </c>
      <c r="B39" s="74">
        <f>B23+B25+B27+B29+B31+B33+B35+B37</f>
        <v>34576964</v>
      </c>
      <c r="C39" s="73">
        <f>SUM(C23+C25+C27+C29+C31+C33+C35+C37)</f>
        <v>15765495703</v>
      </c>
      <c r="D39" s="83">
        <f>IF(B39=0,0,C39/B39)</f>
        <v>455.95372985898933</v>
      </c>
      <c r="E39" s="73">
        <f>E23+E25+E27+E29+E37</f>
        <v>4346442800</v>
      </c>
      <c r="F39" s="73">
        <f>F23+F25+F27+F29+F37</f>
        <v>16730145</v>
      </c>
      <c r="G39" s="73">
        <f>(G23+G25+G27+G29+G31+G33+G35+G37)</f>
        <v>4027917816</v>
      </c>
      <c r="H39" s="73">
        <f>C39+E39+F39-G39</f>
        <v>16100750832</v>
      </c>
    </row>
    <row r="40" spans="1:19" ht="13.2" customHeight="1" x14ac:dyDescent="0.2">
      <c r="A40" s="86"/>
      <c r="B40" s="87"/>
      <c r="C40" s="87"/>
      <c r="D40" s="87"/>
      <c r="E40" s="88"/>
      <c r="F40" s="87"/>
      <c r="G40" s="87"/>
      <c r="H40" s="89" t="s">
        <v>112</v>
      </c>
    </row>
    <row r="41" spans="1:19" ht="9.75" customHeight="1" x14ac:dyDescent="0.2">
      <c r="A41" s="86"/>
      <c r="B41" s="87"/>
      <c r="C41" s="87"/>
      <c r="D41" s="87"/>
      <c r="E41" s="88"/>
      <c r="F41" s="87"/>
      <c r="G41" s="87"/>
      <c r="H41" s="89" t="s">
        <v>111</v>
      </c>
    </row>
    <row r="42" spans="1:19" ht="12" customHeight="1" x14ac:dyDescent="0.25">
      <c r="A42" s="61" t="s">
        <v>106</v>
      </c>
      <c r="B42" s="78"/>
      <c r="C42" s="79" t="s">
        <v>102</v>
      </c>
      <c r="D42" s="79" t="s">
        <v>97</v>
      </c>
      <c r="E42" s="90"/>
      <c r="F42" s="61" t="s">
        <v>503</v>
      </c>
      <c r="G42" s="78"/>
      <c r="H42" s="91"/>
      <c r="I42" s="16"/>
    </row>
    <row r="43" spans="1:19" ht="12" x14ac:dyDescent="0.25">
      <c r="A43" s="77" t="s">
        <v>107</v>
      </c>
      <c r="B43" s="78" t="s">
        <v>34</v>
      </c>
      <c r="C43" s="79" t="s">
        <v>101</v>
      </c>
      <c r="D43" s="79" t="s">
        <v>96</v>
      </c>
      <c r="E43" s="90"/>
      <c r="F43" s="92" t="s">
        <v>1695</v>
      </c>
      <c r="G43" s="76"/>
      <c r="H43" s="73">
        <f>(GETPIVOTDATA("Sum of DFR_IP_MCARE_FFS_CONT_ADJ",Pivot!$A$10)+GETPIVOTDATA("Sum of DFR_OP_MCARE_FFS_CONT_ADJ",Pivot!$A$10))</f>
        <v>710886298</v>
      </c>
      <c r="I43" s="16"/>
    </row>
    <row r="44" spans="1:19" ht="13.2" customHeight="1" x14ac:dyDescent="0.2">
      <c r="A44" s="60" t="s">
        <v>355</v>
      </c>
      <c r="B44" s="76">
        <f>GETPIVOTDATA("Sum of DAY_SN",Pivot!$A$10)</f>
        <v>32708093</v>
      </c>
      <c r="C44" s="73">
        <f>GETPIVOTDATA("Sum of GR_SN",Pivot!$A$10)</f>
        <v>14640053186</v>
      </c>
      <c r="D44" s="93">
        <f>IF(B44=0,0,C44/B44)</f>
        <v>447.59727159880583</v>
      </c>
      <c r="E44" s="76"/>
      <c r="F44" s="94" t="s">
        <v>1696</v>
      </c>
      <c r="G44" s="95"/>
      <c r="H44" s="76">
        <f>(GETPIVOTDATA("Sum of DFR_IP_MCARE_MGD_CONT_ADJ",Pivot!$A$10)+GETPIVOTDATA("Sum of DFR_OP_MCARE_MGD_CONT_ADJ",Pivot!$A$10))</f>
        <v>833510112</v>
      </c>
      <c r="I44" s="16"/>
      <c r="J44" s="16"/>
      <c r="K44" s="17"/>
      <c r="L44" s="16"/>
      <c r="M44" s="16"/>
      <c r="N44" s="16"/>
      <c r="O44" s="16"/>
      <c r="P44" s="16"/>
      <c r="Q44" s="17"/>
      <c r="R44" s="16"/>
      <c r="S44" s="16"/>
    </row>
    <row r="45" spans="1:19" x14ac:dyDescent="0.2">
      <c r="A45" s="60" t="s">
        <v>356</v>
      </c>
      <c r="B45" s="76">
        <f>GETPIVOTDATA("Sum of DAY_IC",Pivot!$A$10)</f>
        <v>11531</v>
      </c>
      <c r="C45" s="76">
        <f>GETPIVOTDATA("Sum of GR_IC",Pivot!$A$10)</f>
        <v>1639841</v>
      </c>
      <c r="D45" s="96">
        <f t="shared" ref="D45:D53" si="0">IF(B45=0,0,C45/B45)</f>
        <v>142.21151678085161</v>
      </c>
      <c r="E45" s="95"/>
      <c r="F45" s="64" t="s">
        <v>1697</v>
      </c>
      <c r="G45" s="90"/>
      <c r="H45" s="76">
        <f>(GETPIVOTDATA("Sum of DFR_IP_MCAL_FFS_CONT_ADJ",Pivot!$A$10)+GETPIVOTDATA("Sum of DFR_OP_MCAL_FFS_CONT_ADJ",Pivot!$A$10))</f>
        <v>186335378</v>
      </c>
      <c r="I45" s="16"/>
      <c r="J45" s="16"/>
      <c r="K45" s="16"/>
      <c r="L45" s="16"/>
      <c r="M45" s="16"/>
      <c r="N45" s="17"/>
      <c r="O45" s="16"/>
      <c r="P45" s="16"/>
      <c r="Q45" s="17"/>
      <c r="R45" s="16"/>
      <c r="S45" s="16"/>
    </row>
    <row r="46" spans="1:19" ht="13.2" customHeight="1" x14ac:dyDescent="0.2">
      <c r="A46" s="60" t="s">
        <v>357</v>
      </c>
      <c r="B46" s="76">
        <f>GETPIVOTDATA("Sum of DAY_MD",Pivot!$A$10)</f>
        <v>769034</v>
      </c>
      <c r="C46" s="76">
        <f>GETPIVOTDATA("Sum of GR_MD",Pivot!$A$10)</f>
        <v>257002219</v>
      </c>
      <c r="D46" s="96">
        <f t="shared" si="0"/>
        <v>334.18837008506779</v>
      </c>
      <c r="E46" s="90"/>
      <c r="F46" s="64" t="s">
        <v>1698</v>
      </c>
      <c r="G46" s="90"/>
      <c r="H46" s="76">
        <f>GETPIVOTDATA("Sum of DFR_IP_MCAL_MGD_CONT_ADJ",Pivot!$A$10)+GETPIVOTDATA("Sum of DFR_OP_MCAL_MGD_CONT_ADJ",Pivot!$A$10)</f>
        <v>1893851407</v>
      </c>
      <c r="I46" s="16"/>
      <c r="J46" s="16"/>
      <c r="K46" s="16"/>
      <c r="L46" s="16"/>
      <c r="M46" s="16"/>
      <c r="N46" s="16"/>
      <c r="O46" s="16"/>
      <c r="P46" s="16"/>
      <c r="Q46" s="16"/>
      <c r="R46" s="18"/>
      <c r="S46" s="16"/>
    </row>
    <row r="47" spans="1:19" ht="13.2" customHeight="1" x14ac:dyDescent="0.2">
      <c r="A47" s="60" t="s">
        <v>358</v>
      </c>
      <c r="B47" s="76">
        <f>GETPIVOTDATA("Sum of DAY_DD",Pivot!$A$10)</f>
        <v>138892</v>
      </c>
      <c r="C47" s="76">
        <f>GETPIVOTDATA("Sum of GR_DD",Pivot!$A$10)</f>
        <v>46442806</v>
      </c>
      <c r="D47" s="96">
        <f t="shared" si="0"/>
        <v>334.38071307202716</v>
      </c>
      <c r="E47" s="90"/>
      <c r="F47" s="92" t="s">
        <v>1699</v>
      </c>
      <c r="G47" s="76"/>
      <c r="H47" s="76">
        <f>GETPIVOTDATA("Sum of DFR_IP_CC_FFS_CONT_ADJ",Pivot!$A$10)+GETPIVOTDATA("Sum of DFR_OP_CC_FFS_CONT_ADJ",Pivot!$A$10)</f>
        <v>119821231</v>
      </c>
      <c r="I47" s="16"/>
      <c r="J47" s="16"/>
      <c r="K47" s="16"/>
      <c r="L47" s="16"/>
      <c r="M47" s="16"/>
      <c r="N47" s="16"/>
      <c r="O47" s="16"/>
      <c r="P47" s="16"/>
      <c r="Q47" s="16"/>
      <c r="R47" s="16"/>
      <c r="S47" s="16"/>
    </row>
    <row r="48" spans="1:19" ht="13.2" customHeight="1" x14ac:dyDescent="0.2">
      <c r="A48" s="60" t="s">
        <v>359</v>
      </c>
      <c r="B48" s="76">
        <f>GETPIVOTDATA("Sum of DAY_SUBACU",Pivot!$A$10)</f>
        <v>904781</v>
      </c>
      <c r="C48" s="76">
        <f>GETPIVOTDATA("Sum of GR_SUBACU",Pivot!$A$10)</f>
        <v>749382412</v>
      </c>
      <c r="D48" s="96">
        <f t="shared" si="0"/>
        <v>828.24729078086295</v>
      </c>
      <c r="E48" s="76"/>
      <c r="F48" s="92" t="s">
        <v>1700</v>
      </c>
      <c r="G48" s="76"/>
      <c r="H48" s="76">
        <f>GETPIVOTDATA("Sum of DFR_IP_CC_MGD_CONT_ADJ",Pivot!$A$10)+GETPIVOTDATA("Sum of DFR_OP_CC_MGD_CONT_ADJ",Pivot!$A$10)</f>
        <v>212057402</v>
      </c>
      <c r="I48" s="16"/>
      <c r="J48" s="18"/>
      <c r="K48" s="16"/>
      <c r="L48" s="16"/>
      <c r="M48" s="16"/>
      <c r="N48" s="16"/>
      <c r="O48" s="16"/>
      <c r="P48" s="16"/>
      <c r="Q48" s="16"/>
      <c r="R48" s="18"/>
      <c r="S48" s="16"/>
    </row>
    <row r="49" spans="1:19" ht="13.2" customHeight="1" x14ac:dyDescent="0.2">
      <c r="A49" s="60" t="s">
        <v>360</v>
      </c>
      <c r="B49" s="76">
        <f>GETPIVOTDATA("Sum of DAY_SUBPED",Pivot!$A$10)</f>
        <v>44633</v>
      </c>
      <c r="C49" s="76">
        <f>GETPIVOTDATA("Sum of GR_SUBPED",Pivot!$A$10)</f>
        <v>70974239</v>
      </c>
      <c r="D49" s="96">
        <f t="shared" si="0"/>
        <v>1590.1740640333385</v>
      </c>
      <c r="E49" s="76"/>
      <c r="F49" s="97" t="s">
        <v>39</v>
      </c>
      <c r="G49" s="98"/>
      <c r="H49" s="76">
        <f>GETPIVOTDATA("Sum of DFR_IP_OTHER_PAYERS_CONT_ADJ",Pivot!$A$10)+GETPIVOTDATA("Sum of DFR_OP_OTHER_PAYERS_CONT_ADJ",Pivot!$A$10)</f>
        <v>62603397</v>
      </c>
      <c r="I49" s="16"/>
      <c r="J49" s="18"/>
      <c r="K49" s="16"/>
      <c r="L49" s="16"/>
      <c r="M49" s="16"/>
      <c r="N49" s="16"/>
      <c r="O49" s="16"/>
      <c r="P49" s="16"/>
      <c r="Q49" s="16"/>
      <c r="R49" s="18"/>
      <c r="S49" s="16"/>
    </row>
    <row r="50" spans="1:19" ht="13.2" customHeight="1" x14ac:dyDescent="0.2">
      <c r="A50" s="60" t="s">
        <v>361</v>
      </c>
      <c r="B50" s="76">
        <f>GETPIVOTDATA("Sum of DAY_TIC",Pivot!$A$10)</f>
        <v>0</v>
      </c>
      <c r="C50" s="76">
        <f>GETPIVOTDATA("Sum of GR_TIC",Pivot!$A$10)</f>
        <v>0</v>
      </c>
      <c r="D50" s="96">
        <f t="shared" si="0"/>
        <v>0</v>
      </c>
      <c r="E50" s="98"/>
      <c r="F50" s="73" t="s">
        <v>40</v>
      </c>
      <c r="G50" s="73"/>
      <c r="H50" s="76">
        <f>GETPIVOTDATA("Sum of DFR_IP_SELF_PAY_CHARITY",Pivot!$A$10)+GETPIVOTDATA("Sum of DFR_OP_SELF_PAY_CHARITY",Pivot!$A$10)+GETPIVOTDATA("Sum of DFR_IP_OTHER_PAYERS_CHARITY",Pivot!$A$10)+GETPIVOTDATA("Sum of DFR_OP_OTHER_PAYERS_CHARITY",Pivot!$A$10)</f>
        <v>192194</v>
      </c>
      <c r="I50" s="16"/>
      <c r="J50" s="18"/>
      <c r="K50" s="16"/>
      <c r="L50" s="16"/>
      <c r="M50" s="16"/>
      <c r="N50" s="16"/>
      <c r="O50" s="16"/>
      <c r="P50" s="16"/>
      <c r="Q50" s="16"/>
      <c r="R50" s="18"/>
      <c r="S50" s="16"/>
    </row>
    <row r="51" spans="1:19" ht="13.2" customHeight="1" x14ac:dyDescent="0.2">
      <c r="A51" s="60" t="s">
        <v>362</v>
      </c>
      <c r="B51" s="76">
        <f>GETPIVOTDATA("Sum of DAY_HOSPIC",Pivot!$A$10)</f>
        <v>0</v>
      </c>
      <c r="C51" s="76">
        <f>GETPIVOTDATA("Sum of GR_HOSPIC",Pivot!$A$10)</f>
        <v>0</v>
      </c>
      <c r="D51" s="96">
        <f t="shared" si="0"/>
        <v>0</v>
      </c>
      <c r="E51" s="73"/>
      <c r="F51" s="60" t="s">
        <v>41</v>
      </c>
      <c r="G51" s="60"/>
      <c r="H51" s="76">
        <f>GETPIVOTDATA("Sum of DFR_IP_SELF_PAY_ADM_ADJ",Pivot!$A$10)+GETPIVOTDATA("Sum of DFR_OP_SELF_PAY_ADM_ADJ",Pivot!$A$10)+GETPIVOTDATA("Sum of DFR_IP_OTHER_PAYERS_ADM_ADJ",Pivot!$A$10)+GETPIVOTDATA("Sum of DFR_OP_OTHER_PAYERS_ADM_ADJ",Pivot!$A$10)</f>
        <v>3254567</v>
      </c>
      <c r="I51" s="16"/>
      <c r="J51" s="18"/>
      <c r="K51" s="16"/>
      <c r="L51" s="16"/>
      <c r="M51" s="16"/>
      <c r="N51" s="16"/>
      <c r="O51" s="16"/>
      <c r="P51" s="16"/>
      <c r="Q51" s="16"/>
      <c r="R51" s="18"/>
      <c r="S51" s="16"/>
    </row>
    <row r="52" spans="1:19" ht="13.2" customHeight="1" x14ac:dyDescent="0.2">
      <c r="A52" s="60" t="s">
        <v>363</v>
      </c>
      <c r="B52" s="76">
        <f>GETPIVOTDATA("Sum of DAY_OTH_RT",Pivot!$A$10)</f>
        <v>0</v>
      </c>
      <c r="C52" s="76">
        <f>GETPIVOTDATA("Sum of GR_OTH_RT",Pivot!$A$10)</f>
        <v>1000</v>
      </c>
      <c r="D52" s="96">
        <f t="shared" si="0"/>
        <v>0</v>
      </c>
      <c r="E52" s="60"/>
      <c r="F52" s="60" t="s">
        <v>42</v>
      </c>
      <c r="G52" s="60"/>
      <c r="H52" s="99">
        <f>GETPIVOTDATA("Sum of DFR_IP_SELF_PAY_OTH_DFR",Pivot!$A$10)+GETPIVOTDATA("Sum of DFR_OP_SELF_PAY_OTH_DFR",Pivot!$A$10)+GETPIVOTDATA("Sum of DFR_IP_OTHER_PAYERS_OTH_DFR",Pivot!$A$10)+GETPIVOTDATA("Sum of DFR_OP_OTHER_PAYERS_OTH_DFR",Pivot!$A$10)</f>
        <v>5405830</v>
      </c>
      <c r="I52" s="16"/>
      <c r="J52" s="18"/>
      <c r="K52" s="16"/>
      <c r="L52" s="16"/>
      <c r="M52" s="16"/>
      <c r="N52" s="16"/>
      <c r="O52" s="16"/>
      <c r="P52" s="16"/>
      <c r="Q52" s="16"/>
      <c r="R52" s="16"/>
      <c r="S52" s="16"/>
    </row>
    <row r="53" spans="1:19" ht="13.2" customHeight="1" thickBot="1" x14ac:dyDescent="0.25">
      <c r="A53" s="82" t="s">
        <v>43</v>
      </c>
      <c r="B53" s="100">
        <f>SUM(B44:B52)</f>
        <v>34576964</v>
      </c>
      <c r="C53" s="101">
        <f>SUM(C44:C52)</f>
        <v>15765495703</v>
      </c>
      <c r="D53" s="93">
        <f t="shared" si="0"/>
        <v>455.95372985898933</v>
      </c>
      <c r="E53" s="60"/>
      <c r="F53" s="60" t="s">
        <v>1716</v>
      </c>
      <c r="G53" s="60"/>
      <c r="H53" s="102">
        <f>SUM(H43:H52)</f>
        <v>4027917816</v>
      </c>
      <c r="I53" s="16"/>
      <c r="J53" s="18"/>
      <c r="K53" s="16"/>
      <c r="L53" s="16"/>
      <c r="M53" s="16"/>
      <c r="N53" s="16"/>
      <c r="O53" s="16"/>
      <c r="P53" s="16"/>
      <c r="Q53" s="18"/>
      <c r="R53" s="16"/>
      <c r="S53" s="16"/>
    </row>
    <row r="54" spans="1:19" ht="13.2" customHeight="1" thickTop="1" x14ac:dyDescent="0.2">
      <c r="A54" s="82"/>
      <c r="B54" s="76"/>
      <c r="C54" s="73"/>
      <c r="D54" s="93"/>
      <c r="E54" s="60"/>
      <c r="F54" s="60"/>
      <c r="G54" s="60"/>
      <c r="H54" s="103"/>
      <c r="I54" s="16"/>
      <c r="J54" s="18"/>
      <c r="K54" s="16"/>
      <c r="L54" s="16"/>
      <c r="M54" s="16"/>
      <c r="N54" s="16"/>
      <c r="O54" s="16"/>
      <c r="P54" s="16"/>
      <c r="Q54" s="18"/>
      <c r="R54" s="16"/>
      <c r="S54" s="16"/>
    </row>
    <row r="55" spans="1:19" ht="12" customHeight="1" x14ac:dyDescent="0.25">
      <c r="A55" s="67" t="s">
        <v>353</v>
      </c>
      <c r="B55" s="60"/>
      <c r="C55" s="78"/>
      <c r="D55" s="79" t="s">
        <v>97</v>
      </c>
      <c r="E55" s="60"/>
      <c r="F55" s="60"/>
      <c r="G55" s="60"/>
      <c r="H55" s="79" t="s">
        <v>97</v>
      </c>
    </row>
    <row r="56" spans="1:19" ht="12" customHeight="1" x14ac:dyDescent="0.25">
      <c r="A56" s="67"/>
      <c r="B56" s="60"/>
      <c r="C56" s="78" t="s">
        <v>35</v>
      </c>
      <c r="D56" s="79" t="s">
        <v>96</v>
      </c>
      <c r="E56" s="60"/>
      <c r="F56" s="61" t="s">
        <v>308</v>
      </c>
      <c r="G56" s="60"/>
      <c r="H56" s="79" t="s">
        <v>96</v>
      </c>
    </row>
    <row r="57" spans="1:19" s="2" customFormat="1" ht="12.75" customHeight="1" x14ac:dyDescent="0.2">
      <c r="A57" s="60" t="s">
        <v>354</v>
      </c>
      <c r="B57" s="73"/>
      <c r="C57" s="75"/>
      <c r="D57" s="93"/>
      <c r="E57" s="62"/>
      <c r="F57" s="82" t="s">
        <v>23</v>
      </c>
      <c r="G57" s="73">
        <f>C39</f>
        <v>15765495703</v>
      </c>
      <c r="H57" s="93">
        <f>IF(B$53=0,0,G57/B$53)</f>
        <v>455.95372985898933</v>
      </c>
      <c r="I57" s="5"/>
    </row>
    <row r="58" spans="1:19" ht="13.2" customHeight="1" x14ac:dyDescent="0.2">
      <c r="A58" s="60" t="s">
        <v>355</v>
      </c>
      <c r="B58" s="73">
        <f>GETPIVOTDATA("Sum of EXP_SN",Pivot!$A$10)</f>
        <v>6111106482</v>
      </c>
      <c r="C58" s="75">
        <f>IF(B58=0,0,B58/B$101)</f>
        <v>0.38130491109702797</v>
      </c>
      <c r="D58" s="93">
        <f t="shared" ref="D58:D67" si="1">IF(B44=0,0,B58/B44)</f>
        <v>186.83774936068573</v>
      </c>
      <c r="E58" s="60"/>
      <c r="F58" s="82" t="s">
        <v>24</v>
      </c>
      <c r="G58" s="76">
        <f>E39+F39</f>
        <v>4363172945</v>
      </c>
      <c r="H58" s="96">
        <f t="shared" ref="H58:H68" si="2">IF(B$53=0,0,G58/B$53)</f>
        <v>126.18727731561394</v>
      </c>
    </row>
    <row r="59" spans="1:19" ht="13.2" customHeight="1" x14ac:dyDescent="0.2">
      <c r="A59" s="60" t="s">
        <v>356</v>
      </c>
      <c r="B59" s="76">
        <f>GETPIVOTDATA("Sum of EXP_IC",Pivot!$A$10)</f>
        <v>821880</v>
      </c>
      <c r="C59" s="75">
        <f t="shared" ref="C59:C67" si="3">IF(B59=0,0,B59/B$101)</f>
        <v>5.1281528354233864E-5</v>
      </c>
      <c r="D59" s="96">
        <f t="shared" si="1"/>
        <v>71.275691613910325</v>
      </c>
      <c r="E59" s="60"/>
      <c r="F59" s="104" t="s">
        <v>506</v>
      </c>
      <c r="G59" s="99">
        <f>H53</f>
        <v>4027917816</v>
      </c>
      <c r="H59" s="105">
        <f t="shared" si="2"/>
        <v>116.49136737395452</v>
      </c>
    </row>
    <row r="60" spans="1:19" ht="13.2" customHeight="1" x14ac:dyDescent="0.2">
      <c r="A60" s="60" t="s">
        <v>357</v>
      </c>
      <c r="B60" s="76">
        <f>GETPIVOTDATA("Sum of EXP_MD",Pivot!$A$10)</f>
        <v>113350522</v>
      </c>
      <c r="C60" s="75">
        <f t="shared" si="3"/>
        <v>7.0725507469584477E-3</v>
      </c>
      <c r="D60" s="96">
        <f t="shared" si="1"/>
        <v>147.39338182707135</v>
      </c>
      <c r="E60" s="60"/>
      <c r="F60" s="82" t="s">
        <v>504</v>
      </c>
      <c r="G60" s="73">
        <f>G57+G58-G59</f>
        <v>16100750832</v>
      </c>
      <c r="H60" s="93">
        <f t="shared" si="2"/>
        <v>465.6496398006488</v>
      </c>
    </row>
    <row r="61" spans="1:19" ht="13.2" customHeight="1" x14ac:dyDescent="0.2">
      <c r="A61" s="60" t="s">
        <v>358</v>
      </c>
      <c r="B61" s="76">
        <f>GETPIVOTDATA("Sum of EXP_DD",Pivot!$A$10)</f>
        <v>21887937</v>
      </c>
      <c r="C61" s="75">
        <f t="shared" si="3"/>
        <v>1.365706504454646E-3</v>
      </c>
      <c r="D61" s="96">
        <f t="shared" si="1"/>
        <v>157.5896163925928</v>
      </c>
      <c r="E61" s="60"/>
      <c r="F61" s="104" t="s">
        <v>508</v>
      </c>
      <c r="G61" s="99">
        <f>GETPIVOTDATA("Sum of OTH_OP_REV",Pivot!$A$10)</f>
        <v>51145299</v>
      </c>
      <c r="H61" s="105">
        <f t="shared" si="2"/>
        <v>1.4791726364408397</v>
      </c>
    </row>
    <row r="62" spans="1:19" ht="13.2" customHeight="1" x14ac:dyDescent="0.2">
      <c r="A62" s="60" t="s">
        <v>359</v>
      </c>
      <c r="B62" s="76">
        <f>GETPIVOTDATA("Sum of EXP_SUBACU",Pivot!$A$10)</f>
        <v>354956468</v>
      </c>
      <c r="C62" s="75">
        <f t="shared" si="3"/>
        <v>2.2147649508761261E-2</v>
      </c>
      <c r="D62" s="96">
        <f t="shared" si="1"/>
        <v>392.3120268882746</v>
      </c>
      <c r="E62" s="60"/>
      <c r="F62" s="82" t="s">
        <v>25</v>
      </c>
      <c r="G62" s="73">
        <f>G60+G61</f>
        <v>16151896131</v>
      </c>
      <c r="H62" s="93">
        <f t="shared" si="2"/>
        <v>467.12881243708961</v>
      </c>
    </row>
    <row r="63" spans="1:19" ht="13.2" customHeight="1" x14ac:dyDescent="0.2">
      <c r="A63" s="60" t="s">
        <v>360</v>
      </c>
      <c r="B63" s="76">
        <f>GETPIVOTDATA("Sum of EXP_SUBPED",Pivot!$A$10)</f>
        <v>33736842</v>
      </c>
      <c r="C63" s="75">
        <f t="shared" si="3"/>
        <v>2.1050236282733584E-3</v>
      </c>
      <c r="D63" s="96">
        <f t="shared" si="1"/>
        <v>755.87215737234783</v>
      </c>
      <c r="E63" s="60"/>
      <c r="F63" s="104" t="s">
        <v>26</v>
      </c>
      <c r="G63" s="99">
        <f>B101</f>
        <v>16026823427</v>
      </c>
      <c r="H63" s="105">
        <f t="shared" si="2"/>
        <v>463.51158612421841</v>
      </c>
    </row>
    <row r="64" spans="1:19" ht="13.2" customHeight="1" x14ac:dyDescent="0.2">
      <c r="A64" s="60" t="s">
        <v>361</v>
      </c>
      <c r="B64" s="76">
        <f>GETPIVOTDATA("Sum of EXP_TIC",Pivot!$A$10)</f>
        <v>0</v>
      </c>
      <c r="C64" s="75">
        <f t="shared" si="3"/>
        <v>0</v>
      </c>
      <c r="D64" s="96">
        <f t="shared" si="1"/>
        <v>0</v>
      </c>
      <c r="E64" s="60"/>
      <c r="F64" s="82" t="s">
        <v>27</v>
      </c>
      <c r="G64" s="73">
        <f>G62-G63</f>
        <v>125072704</v>
      </c>
      <c r="H64" s="93">
        <f t="shared" si="2"/>
        <v>3.6172263128711934</v>
      </c>
    </row>
    <row r="65" spans="1:19" ht="13.2" customHeight="1" x14ac:dyDescent="0.25">
      <c r="A65" s="60" t="s">
        <v>362</v>
      </c>
      <c r="B65" s="76">
        <f>GETPIVOTDATA("Sum of EXP_HOSPIC",Pivot!$A$10)</f>
        <v>0</v>
      </c>
      <c r="C65" s="75">
        <f t="shared" si="3"/>
        <v>0</v>
      </c>
      <c r="D65" s="96">
        <f t="shared" si="1"/>
        <v>0</v>
      </c>
      <c r="E65" s="60"/>
      <c r="F65" s="104" t="s">
        <v>176</v>
      </c>
      <c r="G65" s="76">
        <f>GETPIVOTDATA("Sum of NONHC_NET",Pivot!$A$10)</f>
        <v>440598221</v>
      </c>
      <c r="H65" s="96">
        <f t="shared" si="2"/>
        <v>12.742536360335164</v>
      </c>
    </row>
    <row r="66" spans="1:19" ht="13.2" customHeight="1" x14ac:dyDescent="0.2">
      <c r="A66" s="60" t="s">
        <v>363</v>
      </c>
      <c r="B66" s="99">
        <f>GETPIVOTDATA("Sum of EXP_OTH_RT",Pivot!$A$10)</f>
        <v>244879</v>
      </c>
      <c r="C66" s="75">
        <f t="shared" si="3"/>
        <v>1.5279322263416111E-5</v>
      </c>
      <c r="D66" s="96">
        <f t="shared" si="1"/>
        <v>0</v>
      </c>
      <c r="E66" s="60"/>
      <c r="F66" s="104" t="s">
        <v>174</v>
      </c>
      <c r="G66" s="76">
        <f>Pivot!B105*-1</f>
        <v>-37125319</v>
      </c>
      <c r="H66" s="96">
        <f t="shared" si="2"/>
        <v>-1.0737009472549413</v>
      </c>
    </row>
    <row r="67" spans="1:19" ht="13.2" customHeight="1" x14ac:dyDescent="0.2">
      <c r="A67" s="60" t="s">
        <v>43</v>
      </c>
      <c r="B67" s="73">
        <f>SUM(B58:B66)</f>
        <v>6636105010</v>
      </c>
      <c r="C67" s="75">
        <f t="shared" si="3"/>
        <v>0.41406240233609332</v>
      </c>
      <c r="D67" s="93">
        <f t="shared" si="1"/>
        <v>191.9227208612069</v>
      </c>
      <c r="E67" s="60"/>
      <c r="F67" s="104" t="s">
        <v>175</v>
      </c>
      <c r="G67" s="76">
        <f>GETPIVOTDATA("Sum of EXT_ITEM",Pivot!$A$10)</f>
        <v>-27853</v>
      </c>
      <c r="H67" s="96">
        <f t="shared" si="2"/>
        <v>-8.0553631024401096E-4</v>
      </c>
    </row>
    <row r="68" spans="1:19" ht="13.2" customHeight="1" thickBot="1" x14ac:dyDescent="0.25">
      <c r="A68" s="60" t="s">
        <v>374</v>
      </c>
      <c r="B68" s="73"/>
      <c r="C68" s="75"/>
      <c r="D68" s="93"/>
      <c r="E68" s="60"/>
      <c r="F68" s="82" t="s">
        <v>512</v>
      </c>
      <c r="G68" s="101">
        <f>G64+G65+G66+G67</f>
        <v>528517753</v>
      </c>
      <c r="H68" s="106">
        <f t="shared" si="2"/>
        <v>15.285256189641172</v>
      </c>
    </row>
    <row r="69" spans="1:19" ht="13.2" customHeight="1" thickTop="1" x14ac:dyDescent="0.2">
      <c r="A69" s="60" t="s">
        <v>364</v>
      </c>
      <c r="B69" s="73">
        <f>GETPIVOTDATA("Sum of EXP_PSUPPL",Pivot!$A$10)</f>
        <v>42469566</v>
      </c>
      <c r="C69" s="75">
        <f t="shared" ref="C69:C79" si="4">IF(B69=0,0,B69/B$101)</f>
        <v>2.6499054034907848E-3</v>
      </c>
      <c r="D69" s="93">
        <f>IF(B$53=0,0,B69/B$53)</f>
        <v>1.2282618566511507</v>
      </c>
      <c r="E69" s="60"/>
      <c r="F69" s="107" t="s">
        <v>173</v>
      </c>
      <c r="G69" s="108"/>
      <c r="H69" s="76"/>
    </row>
    <row r="70" spans="1:19" ht="13.2" customHeight="1" x14ac:dyDescent="0.2">
      <c r="A70" s="60" t="s">
        <v>375</v>
      </c>
      <c r="B70" s="76">
        <f>GETPIVOTDATA("Sum of EXP_SPSURF",Pivot!$A$10)</f>
        <v>8859015</v>
      </c>
      <c r="C70" s="75">
        <f t="shared" si="4"/>
        <v>5.5276175221818642E-4</v>
      </c>
      <c r="D70" s="96">
        <f t="shared" ref="D70:D79" si="5">IF(B$53=0,0,B70/B$53)</f>
        <v>0.25621147651945381</v>
      </c>
      <c r="E70" s="73"/>
      <c r="F70" s="73"/>
      <c r="G70" s="73"/>
      <c r="H70" s="91"/>
      <c r="I70" s="16"/>
    </row>
    <row r="71" spans="1:19" ht="13.2" customHeight="1" x14ac:dyDescent="0.25">
      <c r="A71" s="60" t="s">
        <v>365</v>
      </c>
      <c r="B71" s="76">
        <f>GETPIVOTDATA("Sum of EXP_PT",Pivot!$A$10)</f>
        <v>495788064</v>
      </c>
      <c r="C71" s="75">
        <f t="shared" si="4"/>
        <v>3.0934892760143468E-2</v>
      </c>
      <c r="D71" s="96">
        <f t="shared" si="5"/>
        <v>14.3386812098367</v>
      </c>
      <c r="E71" s="67"/>
      <c r="F71" s="116" t="s">
        <v>170</v>
      </c>
      <c r="G71" s="116"/>
      <c r="H71" s="60"/>
      <c r="I71" s="20"/>
      <c r="J71" s="16"/>
      <c r="K71" s="16"/>
      <c r="L71" s="16"/>
      <c r="M71" s="16"/>
      <c r="N71" s="16"/>
      <c r="O71" s="16"/>
      <c r="P71" s="16"/>
      <c r="Q71" s="18"/>
      <c r="R71" s="16"/>
      <c r="S71" s="16"/>
    </row>
    <row r="72" spans="1:19" ht="13.2" customHeight="1" x14ac:dyDescent="0.2">
      <c r="A72" s="60" t="s">
        <v>366</v>
      </c>
      <c r="B72" s="76">
        <f>GETPIVOTDATA("Sum of EXP_RT",Pivot!$A$10)</f>
        <v>46938397</v>
      </c>
      <c r="C72" s="75">
        <f t="shared" si="4"/>
        <v>2.9287398849683478E-3</v>
      </c>
      <c r="D72" s="96">
        <f t="shared" si="5"/>
        <v>1.3575048694269398</v>
      </c>
      <c r="E72" s="60"/>
      <c r="F72" s="82" t="s">
        <v>513</v>
      </c>
      <c r="G72" s="73">
        <f>GETPIVOTDATA("Sum of CUR_ASST",Pivot!$A$10)</f>
        <v>7484195310</v>
      </c>
      <c r="H72" s="60"/>
      <c r="J72" s="18"/>
      <c r="K72" s="16"/>
      <c r="L72" s="16"/>
      <c r="M72" s="16"/>
      <c r="N72" s="16"/>
      <c r="O72" s="16"/>
      <c r="P72" s="16"/>
      <c r="Q72" s="16"/>
      <c r="R72" s="19"/>
      <c r="S72" s="16"/>
    </row>
    <row r="73" spans="1:19" ht="13.2" customHeight="1" x14ac:dyDescent="0.2">
      <c r="A73" s="60" t="s">
        <v>367</v>
      </c>
      <c r="B73" s="76">
        <f>GETPIVOTDATA("Sum of EXP_OT",Pivot!$A$10)</f>
        <v>402398152</v>
      </c>
      <c r="C73" s="75">
        <f t="shared" si="4"/>
        <v>2.5107792185573692E-2</v>
      </c>
      <c r="D73" s="96">
        <f t="shared" si="5"/>
        <v>11.637752580012519</v>
      </c>
      <c r="E73" s="60"/>
      <c r="F73" s="82" t="s">
        <v>515</v>
      </c>
      <c r="G73" s="76">
        <f>GETPIVOTDATA("Sum of ASST_LIMTD",Pivot!$A$10)</f>
        <v>1457881408</v>
      </c>
      <c r="H73" s="60"/>
      <c r="J73" s="16"/>
      <c r="K73" s="16"/>
      <c r="L73" s="16"/>
      <c r="M73" s="16"/>
      <c r="N73" s="16"/>
      <c r="O73" s="16"/>
      <c r="P73" s="16"/>
      <c r="Q73" s="16"/>
      <c r="R73" s="18"/>
      <c r="S73" s="16"/>
    </row>
    <row r="74" spans="1:19" x14ac:dyDescent="0.2">
      <c r="A74" s="60" t="s">
        <v>368</v>
      </c>
      <c r="B74" s="76">
        <f>GETPIVOTDATA("Sum of EXP_SP",Pivot!$A$10)</f>
        <v>103201501</v>
      </c>
      <c r="C74" s="75">
        <f t="shared" si="4"/>
        <v>6.4392985590730938E-3</v>
      </c>
      <c r="D74" s="96">
        <f t="shared" si="5"/>
        <v>2.9846894886433639</v>
      </c>
      <c r="E74" s="60"/>
      <c r="F74" s="82" t="s">
        <v>517</v>
      </c>
      <c r="G74" s="76">
        <f>GETPIVOTDATA("Sum of NET_PPE",Pivot!$A$10)</f>
        <v>4049983564</v>
      </c>
      <c r="H74" s="60"/>
    </row>
    <row r="75" spans="1:19" x14ac:dyDescent="0.2">
      <c r="A75" s="60" t="s">
        <v>369</v>
      </c>
      <c r="B75" s="76">
        <f>GETPIVOTDATA("Sum of EXP_PHARM",Pivot!$A$10)</f>
        <v>285716416</v>
      </c>
      <c r="C75" s="75">
        <f t="shared" si="4"/>
        <v>1.7827389020750081E-2</v>
      </c>
      <c r="D75" s="96">
        <f t="shared" si="5"/>
        <v>8.2632013614613467</v>
      </c>
      <c r="E75" s="60"/>
      <c r="F75" s="82" t="s">
        <v>8</v>
      </c>
      <c r="G75" s="76">
        <f>GETPIVOTDATA("Sum of CONST_PROG",Pivot!$A$10)</f>
        <v>333976335</v>
      </c>
      <c r="H75" s="60"/>
    </row>
    <row r="76" spans="1:19" x14ac:dyDescent="0.2">
      <c r="A76" s="60" t="s">
        <v>370</v>
      </c>
      <c r="B76" s="76">
        <f>GETPIVOTDATA("Sum of EXP_LAB",Pivot!$A$10)</f>
        <v>51398140</v>
      </c>
      <c r="C76" s="75">
        <f t="shared" si="4"/>
        <v>3.2070073170838583E-3</v>
      </c>
      <c r="D76" s="96">
        <f t="shared" si="5"/>
        <v>1.4864850482535135</v>
      </c>
      <c r="E76" s="60"/>
      <c r="F76" s="82" t="s">
        <v>10</v>
      </c>
      <c r="G76" s="76">
        <f>GETPIVOTDATA("Sum of INV_OTH",Pivot!$A$10)</f>
        <v>5174294990</v>
      </c>
      <c r="H76" s="60"/>
    </row>
    <row r="77" spans="1:19" x14ac:dyDescent="0.2">
      <c r="A77" s="60" t="s">
        <v>371</v>
      </c>
      <c r="B77" s="76">
        <f>GETPIVOTDATA("Sum of EXP_HMHLTH",Pivot!$A$10)</f>
        <v>258037</v>
      </c>
      <c r="C77" s="75">
        <f t="shared" si="4"/>
        <v>1.6100320888622967E-5</v>
      </c>
      <c r="D77" s="96">
        <f t="shared" si="5"/>
        <v>7.4626852721945162E-3</v>
      </c>
      <c r="E77" s="60"/>
      <c r="F77" s="82" t="s">
        <v>11</v>
      </c>
      <c r="G77" s="76">
        <f>GETPIVOTDATA("Sum of INTAN_ASST",Pivot!$A$10)</f>
        <v>1392938827</v>
      </c>
      <c r="H77" s="60"/>
    </row>
    <row r="78" spans="1:19" ht="12" thickBot="1" x14ac:dyDescent="0.25">
      <c r="A78" s="60" t="s">
        <v>372</v>
      </c>
      <c r="B78" s="99">
        <f>GETPIVOTDATA("Sum of EXP_OTH_AN",Pivot!$A$10)</f>
        <v>71732617</v>
      </c>
      <c r="C78" s="75">
        <f t="shared" si="4"/>
        <v>4.4757850691206722E-3</v>
      </c>
      <c r="D78" s="96">
        <f t="shared" si="5"/>
        <v>2.0745782365392174</v>
      </c>
      <c r="E78" s="60"/>
      <c r="F78" s="82" t="s">
        <v>13</v>
      </c>
      <c r="G78" s="101">
        <f>SUM(G72:G77)</f>
        <v>19893270434</v>
      </c>
      <c r="H78" s="73"/>
    </row>
    <row r="79" spans="1:19" ht="12" thickTop="1" x14ac:dyDescent="0.2">
      <c r="A79" s="60" t="s">
        <v>373</v>
      </c>
      <c r="B79" s="73">
        <f>SUM(B69:B78)</f>
        <v>1508759905</v>
      </c>
      <c r="C79" s="75">
        <f t="shared" si="4"/>
        <v>9.4139672273310812E-2</v>
      </c>
      <c r="D79" s="93">
        <f t="shared" si="5"/>
        <v>43.634828812616398</v>
      </c>
      <c r="E79" s="60"/>
      <c r="F79" s="82"/>
      <c r="G79" s="73"/>
      <c r="H79" s="60"/>
    </row>
    <row r="80" spans="1:19" x14ac:dyDescent="0.2">
      <c r="A80" s="60" t="s">
        <v>376</v>
      </c>
      <c r="B80" s="73"/>
      <c r="C80" s="75"/>
      <c r="D80" s="93"/>
      <c r="E80" s="60"/>
      <c r="F80" s="82" t="s">
        <v>514</v>
      </c>
      <c r="G80" s="73">
        <f>GETPIVOTDATA("Sum of CUR_LIAB",Pivot!$A$10)</f>
        <v>6014763140</v>
      </c>
      <c r="H80" s="60"/>
    </row>
    <row r="81" spans="1:8" x14ac:dyDescent="0.2">
      <c r="A81" s="60" t="s">
        <v>377</v>
      </c>
      <c r="B81" s="73">
        <f>GETPIVOTDATA("Sum of EXP_POM",Pivot!$A$10)</f>
        <v>561815648</v>
      </c>
      <c r="C81" s="75">
        <f t="shared" ref="C81:C89" si="6">IF(B81=0,0,B81/B$101)</f>
        <v>3.5054710034024758E-2</v>
      </c>
      <c r="D81" s="93">
        <f t="shared" ref="D81:D89" si="7">IF(B$53=0,0,B81/B$53)</f>
        <v>16.248264248995373</v>
      </c>
      <c r="E81" s="60"/>
      <c r="F81" s="82" t="s">
        <v>516</v>
      </c>
      <c r="G81" s="76">
        <f>GETPIVOTDATA("Sum of DEF_CRED",Pivot!$A$10)</f>
        <v>2739002610</v>
      </c>
      <c r="H81" s="60"/>
    </row>
    <row r="82" spans="1:8" x14ac:dyDescent="0.2">
      <c r="A82" s="60" t="s">
        <v>378</v>
      </c>
      <c r="B82" s="76">
        <f>GETPIVOTDATA("Sum of EXP_HKP",Pivot!$A$10)</f>
        <v>375825693</v>
      </c>
      <c r="C82" s="75">
        <f t="shared" si="6"/>
        <v>2.3449793074206807E-2</v>
      </c>
      <c r="D82" s="96">
        <f t="shared" si="7"/>
        <v>10.86925078211031</v>
      </c>
      <c r="E82" s="60"/>
      <c r="F82" s="82" t="s">
        <v>7</v>
      </c>
      <c r="G82" s="99">
        <f>GETPIVOTDATA("Sum of NET_LTDEBT",Pivot!$A$10)</f>
        <v>4490015321</v>
      </c>
      <c r="H82" s="60"/>
    </row>
    <row r="83" spans="1:8" x14ac:dyDescent="0.2">
      <c r="A83" s="60" t="s">
        <v>379</v>
      </c>
      <c r="B83" s="76">
        <f>GETPIVOTDATA("Sum of EXP_LL",Pivot!$A$10)</f>
        <v>181754100</v>
      </c>
      <c r="C83" s="75">
        <f t="shared" si="6"/>
        <v>1.1340619108201022E-2</v>
      </c>
      <c r="D83" s="96">
        <f t="shared" si="7"/>
        <v>5.2565083504728758</v>
      </c>
      <c r="E83" s="60"/>
      <c r="F83" s="82" t="s">
        <v>9</v>
      </c>
      <c r="G83" s="73">
        <f>SUM(G80:G82)</f>
        <v>13243781071</v>
      </c>
      <c r="H83" s="60"/>
    </row>
    <row r="84" spans="1:8" x14ac:dyDescent="0.2">
      <c r="A84" s="60" t="s">
        <v>380</v>
      </c>
      <c r="B84" s="76">
        <f>GETPIVOTDATA("Sum of EXP_DIET",Pivot!$A$10)</f>
        <v>1064053122</v>
      </c>
      <c r="C84" s="75">
        <f t="shared" si="6"/>
        <v>6.639201628735833E-2</v>
      </c>
      <c r="D84" s="96">
        <f t="shared" si="7"/>
        <v>30.773468775338401</v>
      </c>
      <c r="E84" s="60"/>
      <c r="F84" s="82"/>
      <c r="G84" s="60"/>
      <c r="H84" s="60"/>
    </row>
    <row r="85" spans="1:8" x14ac:dyDescent="0.2">
      <c r="A85" s="60" t="s">
        <v>381</v>
      </c>
      <c r="B85" s="76">
        <f>GETPIVOTDATA("Sum of EXP_SS",Pivot!$A$10)</f>
        <v>191077732</v>
      </c>
      <c r="C85" s="75">
        <f t="shared" si="6"/>
        <v>1.1922370822286341E-2</v>
      </c>
      <c r="D85" s="96">
        <f t="shared" si="7"/>
        <v>5.5261570101990447</v>
      </c>
      <c r="E85" s="60"/>
      <c r="F85" s="82" t="s">
        <v>12</v>
      </c>
      <c r="G85" s="76">
        <f>GETPIVOTDATA("Sum of EQUITY",Pivot!$A$10)</f>
        <v>6651245357</v>
      </c>
      <c r="H85" s="60"/>
    </row>
    <row r="86" spans="1:8" ht="12" thickBot="1" x14ac:dyDescent="0.25">
      <c r="A86" s="60" t="s">
        <v>382</v>
      </c>
      <c r="B86" s="76">
        <f>GETPIVOTDATA("Sum of EXP_ACTV",Pivot!$A$10)</f>
        <v>209634013</v>
      </c>
      <c r="C86" s="75">
        <f t="shared" si="6"/>
        <v>1.3080197330110637E-2</v>
      </c>
      <c r="D86" s="96">
        <f t="shared" si="7"/>
        <v>6.0628230112973478</v>
      </c>
      <c r="E86" s="60"/>
      <c r="F86" s="82" t="s">
        <v>14</v>
      </c>
      <c r="G86" s="101">
        <f>GETPIVOTDATA("Sum of LIAB_EQ",Pivot!$A$10)</f>
        <v>19895026428</v>
      </c>
      <c r="H86" s="60"/>
    </row>
    <row r="87" spans="1:8" ht="12" thickTop="1" x14ac:dyDescent="0.2">
      <c r="A87" s="60" t="s">
        <v>383</v>
      </c>
      <c r="B87" s="76">
        <f>GETPIVOTDATA("Sum of EXP_INSV",Pivot!$A$10)</f>
        <v>129039601</v>
      </c>
      <c r="C87" s="75">
        <f t="shared" si="6"/>
        <v>8.0514770495699172E-3</v>
      </c>
      <c r="D87" s="96">
        <f t="shared" si="7"/>
        <v>3.7319528978888949</v>
      </c>
      <c r="E87" s="60"/>
      <c r="F87" s="107" t="s">
        <v>171</v>
      </c>
      <c r="G87" s="60"/>
      <c r="H87" s="60"/>
    </row>
    <row r="88" spans="1:8" x14ac:dyDescent="0.2">
      <c r="A88" s="60" t="s">
        <v>384</v>
      </c>
      <c r="B88" s="99">
        <f>GETPIVOTDATA("Sum of EXP_ADMN",Pivot!$A$10)</f>
        <v>3589927857</v>
      </c>
      <c r="C88" s="75">
        <f t="shared" si="6"/>
        <v>0.22399497151457573</v>
      </c>
      <c r="D88" s="96">
        <f t="shared" si="7"/>
        <v>103.82426453057012</v>
      </c>
      <c r="E88" s="60"/>
      <c r="F88" s="60"/>
      <c r="G88" s="60"/>
      <c r="H88" s="60"/>
    </row>
    <row r="89" spans="1:8" x14ac:dyDescent="0.2">
      <c r="A89" s="60" t="s">
        <v>385</v>
      </c>
      <c r="B89" s="73">
        <f>SUM(B81:B88)</f>
        <v>6303127766</v>
      </c>
      <c r="C89" s="75">
        <f t="shared" si="6"/>
        <v>0.39328615522033356</v>
      </c>
      <c r="D89" s="93">
        <f t="shared" si="7"/>
        <v>182.29268960687236</v>
      </c>
      <c r="E89" s="60"/>
      <c r="F89" s="82" t="s">
        <v>15</v>
      </c>
      <c r="G89" s="73">
        <f>(GETPIVOTDATA("Sum of REL_REC_CR",Pivot!$A$10)+GETPIVOTDATA("Sum of REL_REC_LT",Pivot!$A$10))</f>
        <v>4220159521</v>
      </c>
      <c r="H89" s="60"/>
    </row>
    <row r="90" spans="1:8" x14ac:dyDescent="0.2">
      <c r="A90" s="60" t="s">
        <v>93</v>
      </c>
      <c r="B90" s="73"/>
      <c r="C90" s="75"/>
      <c r="D90" s="93"/>
      <c r="E90" s="60"/>
      <c r="F90" s="82" t="s">
        <v>16</v>
      </c>
      <c r="G90" s="73">
        <f>(GETPIVOTDATA("Sum of REL_PAY_CR",Pivot!$A$10)+GETPIVOTDATA("Sum of REL_PAY_LT",Pivot!$A$10))</f>
        <v>1764414440</v>
      </c>
      <c r="H90" s="60"/>
    </row>
    <row r="91" spans="1:8" x14ac:dyDescent="0.2">
      <c r="A91" s="60" t="s">
        <v>386</v>
      </c>
      <c r="B91" s="73">
        <f>GETPIVOTDATA("Sum of EXP_DPREC",Pivot!$A$10)</f>
        <v>135726758</v>
      </c>
      <c r="C91" s="75">
        <f t="shared" ref="C91:C96" si="8">IF(B91=0,0,B91/B$101)</f>
        <v>8.4687248610566482E-3</v>
      </c>
      <c r="D91" s="93">
        <f t="shared" ref="D91:D96" si="9">IF(B$53=0,0,B91/B$53)</f>
        <v>3.9253520927979682</v>
      </c>
      <c r="E91" s="60"/>
      <c r="F91" s="60"/>
      <c r="G91" s="60"/>
      <c r="H91" s="60"/>
    </row>
    <row r="92" spans="1:8" x14ac:dyDescent="0.2">
      <c r="A92" s="60" t="s">
        <v>387</v>
      </c>
      <c r="B92" s="76">
        <f>GETPIVOTDATA("Sum of EXP_LEASE",Pivot!$A$10)</f>
        <v>1033800633</v>
      </c>
      <c r="C92" s="75">
        <f t="shared" si="8"/>
        <v>6.4504400245552165E-2</v>
      </c>
      <c r="D92" s="96">
        <f t="shared" si="9"/>
        <v>29.898536869807309</v>
      </c>
      <c r="E92" s="60"/>
      <c r="F92" s="60"/>
      <c r="G92" s="60"/>
      <c r="H92" s="60"/>
    </row>
    <row r="93" spans="1:8" ht="12" x14ac:dyDescent="0.25">
      <c r="A93" s="60" t="s">
        <v>388</v>
      </c>
      <c r="B93" s="76">
        <f>GETPIVOTDATA("Sum of EXP_PRPTAX",Pivot!$A$10)</f>
        <v>82503230</v>
      </c>
      <c r="C93" s="75">
        <f t="shared" si="8"/>
        <v>5.1478217362156001E-3</v>
      </c>
      <c r="D93" s="96">
        <f t="shared" si="9"/>
        <v>2.3860750180380208</v>
      </c>
      <c r="E93" s="60"/>
      <c r="F93" s="67" t="s">
        <v>172</v>
      </c>
      <c r="G93" s="60"/>
      <c r="H93" s="60"/>
    </row>
    <row r="94" spans="1:8" x14ac:dyDescent="0.2">
      <c r="A94" s="60" t="s">
        <v>389</v>
      </c>
      <c r="B94" s="76">
        <f>GETPIVOTDATA("Sum of EXP_PRPINS",Pivot!$A$10)</f>
        <v>40820697</v>
      </c>
      <c r="C94" s="75">
        <f t="shared" si="8"/>
        <v>2.547023568702352E-3</v>
      </c>
      <c r="D94" s="96">
        <f t="shared" si="9"/>
        <v>1.1805749342249945</v>
      </c>
      <c r="E94" s="60"/>
      <c r="F94" s="60" t="s">
        <v>17</v>
      </c>
      <c r="G94" s="60"/>
      <c r="H94" s="96">
        <f>IF(G80=0,0,G$72/G$80)</f>
        <v>1.2443042453705002</v>
      </c>
    </row>
    <row r="95" spans="1:8" x14ac:dyDescent="0.2">
      <c r="A95" s="60" t="s">
        <v>390</v>
      </c>
      <c r="B95" s="99">
        <f>GETPIVOTDATA("Sum of EXP_INTPPE",Pivot!$A$10)</f>
        <v>8578304</v>
      </c>
      <c r="C95" s="75">
        <f t="shared" si="8"/>
        <v>5.3524667811266581E-4</v>
      </c>
      <c r="D95" s="96">
        <f t="shared" si="9"/>
        <v>0.24809303673972069</v>
      </c>
      <c r="E95" s="60"/>
      <c r="F95" s="60" t="s">
        <v>6</v>
      </c>
      <c r="G95" s="60"/>
      <c r="H95" s="96">
        <f>IF(Profile!G80=0,0,Pivot!B$124/Profile!G$80)</f>
        <v>0.19733941846128966</v>
      </c>
    </row>
    <row r="96" spans="1:8" x14ac:dyDescent="0.2">
      <c r="A96" s="60" t="s">
        <v>92</v>
      </c>
      <c r="B96" s="73">
        <f>SUM(B91:B95)</f>
        <v>1301429622</v>
      </c>
      <c r="C96" s="75">
        <f t="shared" si="8"/>
        <v>8.1203217089639429E-2</v>
      </c>
      <c r="D96" s="93">
        <f t="shared" si="9"/>
        <v>37.638631951608012</v>
      </c>
      <c r="E96" s="60"/>
      <c r="F96" s="60" t="s">
        <v>394</v>
      </c>
      <c r="G96" s="60"/>
      <c r="H96" s="75">
        <f>IF(Profile!G78=0,0,Pivot!B$125/Profile!G$78)</f>
        <v>0.22911883016529849</v>
      </c>
    </row>
    <row r="97" spans="1:8" x14ac:dyDescent="0.2">
      <c r="A97" s="60" t="s">
        <v>94</v>
      </c>
      <c r="B97" s="73"/>
      <c r="C97" s="75"/>
      <c r="D97" s="93"/>
      <c r="E97" s="60"/>
      <c r="F97" s="60" t="s">
        <v>395</v>
      </c>
      <c r="G97" s="60"/>
      <c r="H97" s="96">
        <f>IF((Pivot!B$126+Profile!B$95+Profile!B$98)=0,0,(G$68+B$95+B$98+B$91)/(Pivot!B$126+Profile!B$95+Profile!B$98))</f>
        <v>-24.923638447139613</v>
      </c>
    </row>
    <row r="98" spans="1:8" x14ac:dyDescent="0.2">
      <c r="A98" s="60" t="s">
        <v>391</v>
      </c>
      <c r="B98" s="73">
        <f>GETPIVOTDATA("Sum of EXP_INTOTH",Pivot!$A$10)</f>
        <v>31086583</v>
      </c>
      <c r="C98" s="75">
        <f>IF(B98=0,0,B98/B$101)</f>
        <v>1.9396596675314453E-3</v>
      </c>
      <c r="D98" s="93">
        <f>IF(B$53=0,0,B98/B$53)</f>
        <v>0.89905472903867445</v>
      </c>
      <c r="E98" s="60"/>
      <c r="F98" s="60" t="s">
        <v>18</v>
      </c>
      <c r="G98" s="60"/>
      <c r="H98" s="75">
        <f>IF(G62=0,0,G$64/G$62)</f>
        <v>7.7435307276370203E-3</v>
      </c>
    </row>
    <row r="99" spans="1:8" x14ac:dyDescent="0.2">
      <c r="A99" s="60" t="s">
        <v>392</v>
      </c>
      <c r="B99" s="76">
        <f>GETPIVOTDATA("Sum of EXP_BDEBT",Pivot!$A$10)</f>
        <v>246314541</v>
      </c>
      <c r="C99" s="75">
        <f>IF(B99=0,0,B99/B$101)</f>
        <v>1.5368893413091448E-2</v>
      </c>
      <c r="D99" s="96">
        <f>IF(B$53=0,0,B99/B$53)</f>
        <v>7.1236601628760701</v>
      </c>
      <c r="E99" s="60"/>
      <c r="F99" s="60" t="s">
        <v>396</v>
      </c>
      <c r="G99" s="60"/>
      <c r="H99" s="96">
        <f>IF((G72+G74)=0,0,G60/(G72+G74))</f>
        <v>1.3959165197527696</v>
      </c>
    </row>
    <row r="100" spans="1:8" x14ac:dyDescent="0.2">
      <c r="A100" s="60" t="s">
        <v>95</v>
      </c>
      <c r="B100" s="109">
        <f>SUM(B98:B99)</f>
        <v>277401124</v>
      </c>
      <c r="C100" s="75">
        <f>IF(B100=0,0,B100/B$101)</f>
        <v>1.7308553080622895E-2</v>
      </c>
      <c r="D100" s="93">
        <f>IF(B$53=0,0,B100/B$53)</f>
        <v>8.0227148919147435</v>
      </c>
      <c r="E100" s="60"/>
      <c r="F100" s="60" t="s">
        <v>397</v>
      </c>
      <c r="G100" s="60"/>
      <c r="H100" s="96">
        <f>IF(G85=0,0,G78/G85)</f>
        <v>2.9909091254713127</v>
      </c>
    </row>
    <row r="101" spans="1:8" ht="12" thickBot="1" x14ac:dyDescent="0.25">
      <c r="A101" s="60" t="s">
        <v>393</v>
      </c>
      <c r="B101" s="101">
        <f>B67+B79+B89+B96+B100</f>
        <v>16026823427</v>
      </c>
      <c r="C101" s="75">
        <f>IF(B101=0,0,B101/B$101)</f>
        <v>1</v>
      </c>
      <c r="D101" s="93">
        <f>IF(B$53=0,0,B101/B$53)</f>
        <v>463.51158612421841</v>
      </c>
      <c r="E101" s="60"/>
      <c r="F101" s="60" t="s">
        <v>398</v>
      </c>
      <c r="G101" s="60"/>
      <c r="H101" s="96">
        <f>IF(B14=0,0,(G74+G75)/B14)</f>
        <v>40569.682574495651</v>
      </c>
    </row>
    <row r="102" spans="1:8" ht="12" thickTop="1" x14ac:dyDescent="0.2">
      <c r="A102" s="60"/>
      <c r="B102" s="73"/>
      <c r="C102" s="75"/>
      <c r="D102" s="60"/>
      <c r="E102" s="60"/>
      <c r="F102" s="107" t="s">
        <v>171</v>
      </c>
      <c r="G102" s="60"/>
      <c r="H102" s="60"/>
    </row>
    <row r="103" spans="1:8" ht="12" x14ac:dyDescent="0.25">
      <c r="A103" s="67" t="s">
        <v>399</v>
      </c>
      <c r="B103" s="60"/>
      <c r="C103" s="60"/>
      <c r="D103" s="60"/>
      <c r="E103" s="60"/>
      <c r="F103" s="64" t="str">
        <f>IF($B$2=1,VLOOKUP($H$6,Data!$A$1:$IS$1019,2,FALSE),"")</f>
        <v/>
      </c>
      <c r="G103" s="60"/>
      <c r="H103" s="60"/>
    </row>
    <row r="104" spans="1:8" ht="24" customHeight="1" x14ac:dyDescent="0.25">
      <c r="A104" s="60"/>
      <c r="B104" s="78"/>
      <c r="C104" s="78" t="s">
        <v>402</v>
      </c>
      <c r="D104" s="78"/>
      <c r="E104" s="78" t="s">
        <v>35</v>
      </c>
      <c r="F104" s="78" t="s">
        <v>407</v>
      </c>
      <c r="G104" s="78" t="s">
        <v>400</v>
      </c>
      <c r="H104" s="78" t="s">
        <v>411</v>
      </c>
    </row>
    <row r="105" spans="1:8" ht="12" x14ac:dyDescent="0.25">
      <c r="A105" s="60"/>
      <c r="B105" s="78" t="s">
        <v>400</v>
      </c>
      <c r="C105" s="78" t="s">
        <v>403</v>
      </c>
      <c r="D105" s="78" t="s">
        <v>405</v>
      </c>
      <c r="E105" s="78" t="s">
        <v>405</v>
      </c>
      <c r="F105" s="78" t="s">
        <v>32</v>
      </c>
      <c r="G105" s="78" t="s">
        <v>409</v>
      </c>
      <c r="H105" s="78" t="s">
        <v>412</v>
      </c>
    </row>
    <row r="106" spans="1:8" ht="12" x14ac:dyDescent="0.25">
      <c r="A106" s="60"/>
      <c r="B106" s="78" t="s">
        <v>401</v>
      </c>
      <c r="C106" s="78" t="s">
        <v>404</v>
      </c>
      <c r="D106" s="78" t="s">
        <v>406</v>
      </c>
      <c r="E106" s="78" t="s">
        <v>406</v>
      </c>
      <c r="F106" s="78" t="s">
        <v>408</v>
      </c>
      <c r="G106" s="78" t="s">
        <v>410</v>
      </c>
      <c r="H106" s="78" t="s">
        <v>410</v>
      </c>
    </row>
    <row r="107" spans="1:8" x14ac:dyDescent="0.2">
      <c r="A107" s="60" t="s">
        <v>354</v>
      </c>
      <c r="B107" s="76"/>
      <c r="C107" s="96"/>
      <c r="D107" s="73"/>
      <c r="E107" s="75"/>
      <c r="F107" s="110"/>
      <c r="G107" s="96"/>
      <c r="H107" s="110"/>
    </row>
    <row r="108" spans="1:8" x14ac:dyDescent="0.2">
      <c r="A108" s="60" t="s">
        <v>413</v>
      </c>
      <c r="B108" s="76">
        <f>GETPIVOTDATA("Sum of PRDHR_MGT",Pivot!$A$10)</f>
        <v>2623477</v>
      </c>
      <c r="C108" s="96">
        <f>B108/2080</f>
        <v>1261.2870192307691</v>
      </c>
      <c r="D108" s="73">
        <f>GETPIVOTDATA("Sum of S&amp;W_MGT",Pivot!$A$10)</f>
        <v>214627587</v>
      </c>
      <c r="E108" s="75">
        <f>IF(D$136=0,0,D108/D$136)</f>
        <v>2.93252140531222E-2</v>
      </c>
      <c r="F108" s="93">
        <f>IF(B108=0,0,D108/B108)</f>
        <v>81.810355875046739</v>
      </c>
      <c r="G108" s="96">
        <f>IF(B$15=0,0,B108/B$15)</f>
        <v>7.5873549800381551E-2</v>
      </c>
      <c r="H108" s="93">
        <f>IF(B$15=0,0,D108/B$15)</f>
        <v>6.2072421106722961</v>
      </c>
    </row>
    <row r="109" spans="1:8" x14ac:dyDescent="0.2">
      <c r="A109" s="60" t="s">
        <v>414</v>
      </c>
      <c r="B109" s="76">
        <f>GETPIVOTDATA("Sum of PRDHR_GNP",Pivot!$A$10)</f>
        <v>213</v>
      </c>
      <c r="C109" s="96">
        <f t="shared" ref="C109:C116" si="10">B109/2080</f>
        <v>0.10240384615384615</v>
      </c>
      <c r="D109" s="76">
        <f>GETPIVOTDATA("Sum of S&amp;W_GNP",Pivot!$A$10)</f>
        <v>11872</v>
      </c>
      <c r="E109" s="75">
        <f t="shared" ref="E109:E116" si="11">IF(D$136=0,0,D109/D$136)</f>
        <v>1.6221071396505368E-6</v>
      </c>
      <c r="F109" s="96">
        <f t="shared" ref="F109:F116" si="12">IF(B109=0,0,D109/B109)</f>
        <v>55.737089201877936</v>
      </c>
      <c r="G109" s="96">
        <f t="shared" ref="G109:G116" si="13">IF(B$15=0,0,B109/B$15)</f>
        <v>6.1601706847368093E-6</v>
      </c>
      <c r="H109" s="96">
        <f t="shared" ref="H109:H116" si="14">IF(B$15=0,0,D109/B$15)</f>
        <v>3.4334998295396899E-4</v>
      </c>
    </row>
    <row r="110" spans="1:8" x14ac:dyDescent="0.2">
      <c r="A110" s="60" t="s">
        <v>415</v>
      </c>
      <c r="B110" s="76">
        <f>GETPIVOTDATA("Sum of PRDHR_RN",Pivot!$A$10)</f>
        <v>12809044</v>
      </c>
      <c r="C110" s="96">
        <f t="shared" si="10"/>
        <v>6158.1942307692307</v>
      </c>
      <c r="D110" s="76">
        <f>GETPIVOTDATA("Sum of S&amp;W_RN",Pivot!$A$10)</f>
        <v>713835577</v>
      </c>
      <c r="E110" s="75">
        <f t="shared" si="11"/>
        <v>9.7533506232164807E-2</v>
      </c>
      <c r="F110" s="96">
        <f t="shared" si="12"/>
        <v>55.729028411488009</v>
      </c>
      <c r="G110" s="96">
        <f t="shared" si="13"/>
        <v>0.37045022229250663</v>
      </c>
      <c r="H110" s="96">
        <f t="shared" si="14"/>
        <v>20.64483096318115</v>
      </c>
    </row>
    <row r="111" spans="1:8" x14ac:dyDescent="0.2">
      <c r="A111" s="60" t="s">
        <v>416</v>
      </c>
      <c r="B111" s="76">
        <f>GETPIVOTDATA("Sum of PRDHR_LVN",Pivot!$A$10)</f>
        <v>36162627</v>
      </c>
      <c r="C111" s="96">
        <f t="shared" si="10"/>
        <v>17385.878365384615</v>
      </c>
      <c r="D111" s="76">
        <f>GETPIVOTDATA("Sum of S&amp;W_LVN",Pivot!$A$10)</f>
        <v>1498274449</v>
      </c>
      <c r="E111" s="75">
        <f t="shared" si="11"/>
        <v>0.20471375344330139</v>
      </c>
      <c r="F111" s="96">
        <f t="shared" si="12"/>
        <v>41.431571024970062</v>
      </c>
      <c r="G111" s="96">
        <f t="shared" si="13"/>
        <v>1.0458589423871916</v>
      </c>
      <c r="H111" s="96">
        <f t="shared" si="14"/>
        <v>43.331579053615002</v>
      </c>
    </row>
    <row r="112" spans="1:8" x14ac:dyDescent="0.2">
      <c r="A112" s="60" t="s">
        <v>417</v>
      </c>
      <c r="B112" s="76">
        <f>GETPIVOTDATA("Sum of PRDHR_NA",Pivot!$A$10)</f>
        <v>85311992</v>
      </c>
      <c r="C112" s="96">
        <f t="shared" si="10"/>
        <v>41015.380769230767</v>
      </c>
      <c r="D112" s="76">
        <f>GETPIVOTDATA("Sum of S&amp;W_NA",Pivot!$A$10)</f>
        <v>2093166349</v>
      </c>
      <c r="E112" s="75">
        <f t="shared" si="11"/>
        <v>0.28599562661633654</v>
      </c>
      <c r="F112" s="96">
        <f t="shared" si="12"/>
        <v>24.535429309867716</v>
      </c>
      <c r="G112" s="96">
        <f t="shared" si="13"/>
        <v>2.4673071933093951</v>
      </c>
      <c r="H112" s="96">
        <f t="shared" si="14"/>
        <v>60.536441227170783</v>
      </c>
    </row>
    <row r="113" spans="1:8" x14ac:dyDescent="0.2">
      <c r="A113" s="60" t="s">
        <v>418</v>
      </c>
      <c r="B113" s="76">
        <f>GETPIVOTDATA("Sum of PRDHR_TSP",Pivot!$A$10)</f>
        <v>1250097</v>
      </c>
      <c r="C113" s="96">
        <f t="shared" si="10"/>
        <v>601.00817307692307</v>
      </c>
      <c r="D113" s="76">
        <f>GETPIVOTDATA("Sum of S&amp;W_TSP",Pivot!$A$10)</f>
        <v>45419926</v>
      </c>
      <c r="E113" s="75">
        <f t="shared" si="11"/>
        <v>6.2058613752526155E-3</v>
      </c>
      <c r="F113" s="96">
        <f t="shared" si="12"/>
        <v>36.333121349783255</v>
      </c>
      <c r="G113" s="96">
        <f t="shared" si="13"/>
        <v>3.6154041748720334E-2</v>
      </c>
      <c r="H113" s="96">
        <f t="shared" si="14"/>
        <v>1.313589186141386</v>
      </c>
    </row>
    <row r="114" spans="1:8" x14ac:dyDescent="0.2">
      <c r="A114" s="60" t="s">
        <v>419</v>
      </c>
      <c r="B114" s="76">
        <f>GETPIVOTDATA("Sum of PRDHR_PSY",Pivot!$A$10)</f>
        <v>374568</v>
      </c>
      <c r="C114" s="96">
        <f t="shared" si="10"/>
        <v>180.08076923076922</v>
      </c>
      <c r="D114" s="76">
        <f>GETPIVOTDATA("Sum of S&amp;W_PSY",Pivot!$A$10)</f>
        <v>9111366</v>
      </c>
      <c r="E114" s="75">
        <f t="shared" si="11"/>
        <v>1.2449133962743558E-3</v>
      </c>
      <c r="F114" s="96">
        <f t="shared" si="12"/>
        <v>24.324998398154673</v>
      </c>
      <c r="G114" s="96">
        <f t="shared" si="13"/>
        <v>1.0832877056528155E-2</v>
      </c>
      <c r="H114" s="96">
        <f t="shared" si="14"/>
        <v>0.26350971704745391</v>
      </c>
    </row>
    <row r="115" spans="1:8" x14ac:dyDescent="0.2">
      <c r="A115" s="60" t="s">
        <v>420</v>
      </c>
      <c r="B115" s="76">
        <f>GETPIVOTDATA("Sum of PRDHR_OTH",Pivot!$A$10)</f>
        <v>4060513</v>
      </c>
      <c r="C115" s="96">
        <f t="shared" si="10"/>
        <v>1952.1697115384616</v>
      </c>
      <c r="D115" s="76">
        <f>GETPIVOTDATA("Sum of S&amp;W_OTH",Pivot!$A$10)</f>
        <v>172179939</v>
      </c>
      <c r="E115" s="75">
        <f t="shared" si="11"/>
        <v>2.3525463978815189E-2</v>
      </c>
      <c r="F115" s="96">
        <f t="shared" si="12"/>
        <v>42.403494090525015</v>
      </c>
      <c r="G115" s="96">
        <f t="shared" si="13"/>
        <v>0.11743405233611603</v>
      </c>
      <c r="H115" s="96">
        <f t="shared" si="14"/>
        <v>4.9796141442609017</v>
      </c>
    </row>
    <row r="116" spans="1:8" x14ac:dyDescent="0.2">
      <c r="A116" s="60" t="s">
        <v>421</v>
      </c>
      <c r="B116" s="76">
        <f>SUM(B108:B115)</f>
        <v>142592531</v>
      </c>
      <c r="C116" s="96">
        <f t="shared" si="10"/>
        <v>68554.101442307699</v>
      </c>
      <c r="D116" s="73">
        <f>SUM(D108:D115)</f>
        <v>4746627065</v>
      </c>
      <c r="E116" s="75">
        <f t="shared" si="11"/>
        <v>0.64854596120240671</v>
      </c>
      <c r="F116" s="93">
        <f t="shared" si="12"/>
        <v>33.288048341045297</v>
      </c>
      <c r="G116" s="96">
        <f t="shared" si="13"/>
        <v>4.1239170391015243</v>
      </c>
      <c r="H116" s="93">
        <f t="shared" si="14"/>
        <v>137.27714975207192</v>
      </c>
    </row>
    <row r="117" spans="1:8" x14ac:dyDescent="0.2">
      <c r="A117" s="60" t="s">
        <v>374</v>
      </c>
      <c r="B117" s="76"/>
      <c r="C117" s="96"/>
      <c r="D117" s="73"/>
      <c r="E117" s="75"/>
      <c r="F117" s="110"/>
      <c r="G117" s="96"/>
      <c r="H117" s="110"/>
    </row>
    <row r="118" spans="1:8" x14ac:dyDescent="0.2">
      <c r="A118" s="60" t="s">
        <v>413</v>
      </c>
      <c r="B118" s="76">
        <f>GETPIVOTDATA("Sum of HRS_SUP&amp;MGMT_ANCILLARY",Pivot!$A$10)</f>
        <v>1831</v>
      </c>
      <c r="C118" s="96">
        <f t="shared" ref="C118:C124" si="15">B118/2080</f>
        <v>0.88028846153846152</v>
      </c>
      <c r="D118" s="73">
        <f>GETPIVOTDATA("Sum of S&amp;W_SUP&amp;MGMT_ANCILLARY",Pivot!$A$10)</f>
        <v>54665</v>
      </c>
      <c r="E118" s="75">
        <f t="shared" ref="E118:E124" si="16">IF(D$136=0,0,D118/D$136)</f>
        <v>7.4690436985340796E-6</v>
      </c>
      <c r="F118" s="93">
        <f t="shared" ref="F118:F124" si="17">IF(B118=0,0,D118/B118)</f>
        <v>29.855270344074277</v>
      </c>
      <c r="G118" s="96">
        <f t="shared" ref="G118:G124" si="18">IF(B$15=0,0,B118/B$15)</f>
        <v>5.2954331097432384E-5</v>
      </c>
      <c r="H118" s="93">
        <f t="shared" ref="H118:H124" si="19">IF(B$15=0,0,D118/B$15)</f>
        <v>1.5809658708034633E-3</v>
      </c>
    </row>
    <row r="119" spans="1:8" x14ac:dyDescent="0.2">
      <c r="A119" s="60" t="s">
        <v>415</v>
      </c>
      <c r="B119" s="76">
        <f>GETPIVOTDATA("Sum of HRS_RN_ANCILLARY",Pivot!$A$10)</f>
        <v>0</v>
      </c>
      <c r="C119" s="96">
        <f t="shared" si="15"/>
        <v>0</v>
      </c>
      <c r="D119" s="76">
        <f>GETPIVOTDATA("Sum of S&amp;W_RN_ANCILLARY",Pivot!$A$10)</f>
        <v>0</v>
      </c>
      <c r="E119" s="75">
        <f t="shared" si="16"/>
        <v>0</v>
      </c>
      <c r="F119" s="96">
        <f t="shared" si="17"/>
        <v>0</v>
      </c>
      <c r="G119" s="96">
        <f t="shared" si="18"/>
        <v>0</v>
      </c>
      <c r="H119" s="96">
        <f t="shared" si="19"/>
        <v>0</v>
      </c>
    </row>
    <row r="120" spans="1:8" x14ac:dyDescent="0.2">
      <c r="A120" s="60" t="s">
        <v>416</v>
      </c>
      <c r="B120" s="76">
        <f>GETPIVOTDATA("Sum of HRS_LVN_ANCILLARY",Pivot!$A$10)</f>
        <v>0</v>
      </c>
      <c r="C120" s="96">
        <f t="shared" si="15"/>
        <v>0</v>
      </c>
      <c r="D120" s="76">
        <f>GETPIVOTDATA("Sum of S&amp;W_LVN_ANCILLARY",Pivot!$A$10)</f>
        <v>0</v>
      </c>
      <c r="E120" s="75">
        <f t="shared" si="16"/>
        <v>0</v>
      </c>
      <c r="F120" s="96">
        <f t="shared" si="17"/>
        <v>0</v>
      </c>
      <c r="G120" s="96">
        <f t="shared" si="18"/>
        <v>0</v>
      </c>
      <c r="H120" s="96">
        <f t="shared" si="19"/>
        <v>0</v>
      </c>
    </row>
    <row r="121" spans="1:8" x14ac:dyDescent="0.2">
      <c r="A121" s="60" t="s">
        <v>417</v>
      </c>
      <c r="B121" s="76">
        <f>GETPIVOTDATA("Sum of HRS_NA_ANCILLARY",Pivot!$A$10)</f>
        <v>13</v>
      </c>
      <c r="C121" s="96">
        <f t="shared" si="15"/>
        <v>6.2500000000000003E-3</v>
      </c>
      <c r="D121" s="76">
        <f>GETPIVOTDATA("Sum of S&amp;W_NA_ANCILLARY",Pivot!$A$10)</f>
        <v>274</v>
      </c>
      <c r="E121" s="75">
        <f t="shared" si="16"/>
        <v>3.743744577697499E-8</v>
      </c>
      <c r="F121" s="96">
        <f t="shared" si="17"/>
        <v>21.076923076923077</v>
      </c>
      <c r="G121" s="96">
        <f t="shared" si="18"/>
        <v>3.759728586928569E-7</v>
      </c>
      <c r="H121" s="96">
        <f t="shared" si="19"/>
        <v>7.924351021680214E-6</v>
      </c>
    </row>
    <row r="122" spans="1:8" x14ac:dyDescent="0.2">
      <c r="A122" s="60" t="s">
        <v>418</v>
      </c>
      <c r="B122" s="76">
        <f>GETPIVOTDATA("Sum of HRS_TECH/SPEC_ANCILLARY",Pivot!$A$10)</f>
        <v>267724</v>
      </c>
      <c r="C122" s="96">
        <f t="shared" si="15"/>
        <v>128.71346153846153</v>
      </c>
      <c r="D122" s="76">
        <f>GETPIVOTDATA("Sum of S&amp;W_TECH/SPEC_ANCILLARY",Pivot!$A$10)</f>
        <v>11667900</v>
      </c>
      <c r="E122" s="75">
        <f t="shared" si="16"/>
        <v>1.5942203415371041E-3</v>
      </c>
      <c r="F122" s="96">
        <f t="shared" si="17"/>
        <v>43.58182307152142</v>
      </c>
      <c r="G122" s="96">
        <f t="shared" si="18"/>
        <v>7.7428428938989555E-3</v>
      </c>
      <c r="H122" s="96">
        <f t="shared" si="19"/>
        <v>0.33744720907249115</v>
      </c>
    </row>
    <row r="123" spans="1:8" x14ac:dyDescent="0.2">
      <c r="A123" s="60" t="s">
        <v>420</v>
      </c>
      <c r="B123" s="76">
        <f>GETPIVOTDATA("Sum of HRS_OTHER_ANCILLARY",Pivot!$A$10)</f>
        <v>9142183</v>
      </c>
      <c r="C123" s="96">
        <f t="shared" si="15"/>
        <v>4395.2802884615385</v>
      </c>
      <c r="D123" s="76">
        <f>GETPIVOTDATA("Sum of S&amp;W_OTHER_ANCILLARY",Pivot!$A$10)</f>
        <v>440882932</v>
      </c>
      <c r="E123" s="75">
        <f t="shared" si="16"/>
        <v>6.023916372534216E-2</v>
      </c>
      <c r="F123" s="96">
        <f t="shared" si="17"/>
        <v>48.225126537064504</v>
      </c>
      <c r="G123" s="96">
        <f t="shared" si="18"/>
        <v>0.26440097516947991</v>
      </c>
      <c r="H123" s="96">
        <f t="shared" si="19"/>
        <v>12.750770484071419</v>
      </c>
    </row>
    <row r="124" spans="1:8" x14ac:dyDescent="0.2">
      <c r="A124" s="60" t="s">
        <v>442</v>
      </c>
      <c r="B124" s="76">
        <f>SUM(B118:B123)</f>
        <v>9411751</v>
      </c>
      <c r="C124" s="96">
        <f t="shared" si="15"/>
        <v>4524.8802884615388</v>
      </c>
      <c r="D124" s="73">
        <f>SUM(D118:D123)</f>
        <v>452605771</v>
      </c>
      <c r="E124" s="75">
        <f t="shared" si="16"/>
        <v>6.1840890548023573E-2</v>
      </c>
      <c r="F124" s="93">
        <f t="shared" si="17"/>
        <v>48.089433198987095</v>
      </c>
      <c r="G124" s="96">
        <f t="shared" si="18"/>
        <v>0.272197148367335</v>
      </c>
      <c r="H124" s="93">
        <f t="shared" si="19"/>
        <v>13.089806583365734</v>
      </c>
    </row>
    <row r="125" spans="1:8" x14ac:dyDescent="0.2">
      <c r="A125" s="60" t="s">
        <v>376</v>
      </c>
      <c r="B125" s="76"/>
      <c r="C125" s="96"/>
      <c r="D125" s="73"/>
      <c r="E125" s="75"/>
      <c r="F125" s="110"/>
      <c r="G125" s="96"/>
      <c r="H125" s="110"/>
    </row>
    <row r="126" spans="1:8" x14ac:dyDescent="0.2">
      <c r="A126" s="60" t="s">
        <v>377</v>
      </c>
      <c r="B126" s="76">
        <f>GETPIVOTDATA("Sum of PRDHR_POM",Pivot!$A$10)</f>
        <v>4347829</v>
      </c>
      <c r="C126" s="96">
        <f t="shared" ref="C126:C134" si="20">B126/2080</f>
        <v>2090.302403846154</v>
      </c>
      <c r="D126" s="73">
        <f>GETPIVOTDATA("Sum of S&amp;W_POM",Pivot!$A$10)</f>
        <v>119014229</v>
      </c>
      <c r="E126" s="75">
        <f t="shared" ref="E126:E134" si="21">IF(D$136=0,0,D126/D$136)</f>
        <v>1.6261272791518191E-2</v>
      </c>
      <c r="F126" s="93">
        <f t="shared" ref="F126:F134" si="22">IF(B126=0,0,D126/B126)</f>
        <v>27.3732543299196</v>
      </c>
      <c r="G126" s="96">
        <f t="shared" ref="G126:G134" si="23">IF(B$15=0,0,B126/B$15)</f>
        <v>0.12574351524905425</v>
      </c>
      <c r="H126" s="93">
        <f t="shared" ref="H126:H134" si="24">IF(B$15=0,0,D126/B$15)</f>
        <v>3.4420092232504853</v>
      </c>
    </row>
    <row r="127" spans="1:8" x14ac:dyDescent="0.2">
      <c r="A127" s="60" t="s">
        <v>378</v>
      </c>
      <c r="B127" s="76">
        <f>GETPIVOTDATA("Sum of PRDHR_HKP",Pivot!$A$10)</f>
        <v>11413714</v>
      </c>
      <c r="C127" s="96">
        <f t="shared" si="20"/>
        <v>5487.3625000000002</v>
      </c>
      <c r="D127" s="76">
        <f>GETPIVOTDATA("Sum of S&amp;W_HKP",Pivot!$A$10)</f>
        <v>218842743</v>
      </c>
      <c r="E127" s="75">
        <f t="shared" si="21"/>
        <v>2.9901143520974355E-2</v>
      </c>
      <c r="F127" s="96">
        <f t="shared" si="22"/>
        <v>19.173666257977025</v>
      </c>
      <c r="G127" s="96">
        <f t="shared" si="23"/>
        <v>0.3300958985294371</v>
      </c>
      <c r="H127" s="96">
        <f t="shared" si="24"/>
        <v>6.329148591530477</v>
      </c>
    </row>
    <row r="128" spans="1:8" x14ac:dyDescent="0.2">
      <c r="A128" s="60" t="s">
        <v>379</v>
      </c>
      <c r="B128" s="76">
        <f>GETPIVOTDATA("Sum of PRDHR_LL",Pivot!$A$10)</f>
        <v>4650287</v>
      </c>
      <c r="C128" s="96">
        <f t="shared" si="20"/>
        <v>2235.7149038461539</v>
      </c>
      <c r="D128" s="76">
        <f>GETPIVOTDATA("Sum of S&amp;W_LL",Pivot!$A$10)</f>
        <v>86680692</v>
      </c>
      <c r="E128" s="75">
        <f t="shared" si="21"/>
        <v>1.1843444184892955E-2</v>
      </c>
      <c r="F128" s="96">
        <f t="shared" si="22"/>
        <v>18.639858572169846</v>
      </c>
      <c r="G128" s="96">
        <f t="shared" si="23"/>
        <v>0.13449089977940226</v>
      </c>
      <c r="H128" s="96">
        <f t="shared" si="24"/>
        <v>2.5068913511319271</v>
      </c>
    </row>
    <row r="129" spans="1:8" x14ac:dyDescent="0.2">
      <c r="A129" s="60" t="s">
        <v>380</v>
      </c>
      <c r="B129" s="76">
        <f>GETPIVOTDATA("Sum of PRDHR_DIET",Pivot!$A$10)</f>
        <v>21464940</v>
      </c>
      <c r="C129" s="96">
        <f t="shared" si="20"/>
        <v>10319.682692307691</v>
      </c>
      <c r="D129" s="76">
        <f>GETPIVOTDATA("Sum of S&amp;W_DIET",Pivot!$A$10)</f>
        <v>472760347</v>
      </c>
      <c r="E129" s="75">
        <f t="shared" si="21"/>
        <v>6.4594671008453952E-2</v>
      </c>
      <c r="F129" s="96">
        <f t="shared" si="22"/>
        <v>22.024769088569546</v>
      </c>
      <c r="G129" s="96">
        <f t="shared" si="23"/>
        <v>0.62078729642081931</v>
      </c>
      <c r="H129" s="96">
        <f t="shared" si="24"/>
        <v>13.672696856785922</v>
      </c>
    </row>
    <row r="130" spans="1:8" x14ac:dyDescent="0.2">
      <c r="A130" s="60" t="s">
        <v>381</v>
      </c>
      <c r="B130" s="76">
        <f>GETPIVOTDATA("Sum of PRDHR_SS",Pivot!$A$10)</f>
        <v>4290449</v>
      </c>
      <c r="C130" s="96">
        <f t="shared" si="20"/>
        <v>2062.7158653846154</v>
      </c>
      <c r="D130" s="76">
        <f>GETPIVOTDATA("Sum of S&amp;W_SS",Pivot!$A$10)</f>
        <v>139637215</v>
      </c>
      <c r="E130" s="75">
        <f t="shared" si="21"/>
        <v>1.9079053521935396E-2</v>
      </c>
      <c r="F130" s="96">
        <f t="shared" si="22"/>
        <v>32.546061029976116</v>
      </c>
      <c r="G130" s="96">
        <f t="shared" si="23"/>
        <v>0.12408402889276224</v>
      </c>
      <c r="H130" s="96">
        <f t="shared" si="24"/>
        <v>4.0384463771891594</v>
      </c>
    </row>
    <row r="131" spans="1:8" x14ac:dyDescent="0.2">
      <c r="A131" s="60" t="s">
        <v>382</v>
      </c>
      <c r="B131" s="76">
        <f>GETPIVOTDATA("Sum of PRDHR_ACTV",Pivot!$A$10)</f>
        <v>6991138</v>
      </c>
      <c r="C131" s="96">
        <f t="shared" si="20"/>
        <v>3361.1240384615385</v>
      </c>
      <c r="D131" s="76">
        <f>GETPIVOTDATA("Sum of S&amp;W_ACTV",Pivot!$A$10)</f>
        <v>151686202</v>
      </c>
      <c r="E131" s="75">
        <f t="shared" si="21"/>
        <v>2.0725342928796624E-2</v>
      </c>
      <c r="F131" s="96">
        <f t="shared" si="22"/>
        <v>21.696925736553904</v>
      </c>
      <c r="G131" s="96">
        <f t="shared" si="23"/>
        <v>0.20219062610586633</v>
      </c>
      <c r="H131" s="96">
        <f t="shared" si="24"/>
        <v>4.3869149992463194</v>
      </c>
    </row>
    <row r="132" spans="1:8" x14ac:dyDescent="0.2">
      <c r="A132" s="60" t="s">
        <v>383</v>
      </c>
      <c r="B132" s="76">
        <f>GETPIVOTDATA("Sum of PRDHR_INSV",Pivot!$A$10)</f>
        <v>2265651</v>
      </c>
      <c r="C132" s="96">
        <f t="shared" si="20"/>
        <v>1089.2552884615384</v>
      </c>
      <c r="D132" s="76">
        <f>GETPIVOTDATA("Sum of S&amp;W_INSV",Pivot!$A$10)</f>
        <v>100902189</v>
      </c>
      <c r="E132" s="75">
        <f t="shared" si="21"/>
        <v>1.3786570180531322E-2</v>
      </c>
      <c r="F132" s="96">
        <f t="shared" si="22"/>
        <v>44.535627508385005</v>
      </c>
      <c r="G132" s="96">
        <f t="shared" si="23"/>
        <v>6.5524867943871537E-2</v>
      </c>
      <c r="H132" s="96">
        <f t="shared" si="24"/>
        <v>2.9181911112843801</v>
      </c>
    </row>
    <row r="133" spans="1:8" x14ac:dyDescent="0.2">
      <c r="A133" s="60" t="s">
        <v>384</v>
      </c>
      <c r="B133" s="76">
        <f>GETPIVOTDATA("Sum of PRDHR_ADMN",Pivot!$A$10)</f>
        <v>18023947</v>
      </c>
      <c r="C133" s="96">
        <f t="shared" si="20"/>
        <v>8665.3591346153844</v>
      </c>
      <c r="D133" s="76">
        <f>GETPIVOTDATA("Sum of S&amp;W_ADMN",Pivot!$A$10)</f>
        <v>830118922</v>
      </c>
      <c r="E133" s="75">
        <f t="shared" si="21"/>
        <v>0.11342165011246691</v>
      </c>
      <c r="F133" s="96">
        <f t="shared" si="22"/>
        <v>46.05644490632379</v>
      </c>
      <c r="G133" s="96">
        <f t="shared" si="23"/>
        <v>0.52127037527065712</v>
      </c>
      <c r="H133" s="96">
        <f t="shared" si="24"/>
        <v>24.007860319951746</v>
      </c>
    </row>
    <row r="134" spans="1:8" x14ac:dyDescent="0.2">
      <c r="A134" s="60" t="s">
        <v>385</v>
      </c>
      <c r="B134" s="76">
        <f>SUM(B126:B133)</f>
        <v>73447955</v>
      </c>
      <c r="C134" s="96">
        <f t="shared" si="20"/>
        <v>35311.516826923078</v>
      </c>
      <c r="D134" s="73">
        <f>SUM(D126:D133)</f>
        <v>2119642539</v>
      </c>
      <c r="E134" s="75">
        <f t="shared" si="21"/>
        <v>0.28961314824956969</v>
      </c>
      <c r="F134" s="93">
        <f t="shared" si="22"/>
        <v>28.859108997656911</v>
      </c>
      <c r="G134" s="96">
        <f t="shared" si="23"/>
        <v>2.12418750819187</v>
      </c>
      <c r="H134" s="93">
        <f t="shared" si="24"/>
        <v>61.302158830370416</v>
      </c>
    </row>
    <row r="135" spans="1:8" x14ac:dyDescent="0.2">
      <c r="A135" s="60"/>
      <c r="B135" s="76"/>
      <c r="C135" s="96"/>
      <c r="D135" s="73"/>
      <c r="E135" s="75"/>
      <c r="F135" s="110"/>
      <c r="G135" s="96"/>
      <c r="H135" s="110"/>
    </row>
    <row r="136" spans="1:8" x14ac:dyDescent="0.2">
      <c r="A136" s="60" t="s">
        <v>422</v>
      </c>
      <c r="B136" s="76">
        <f>B116+B124+B134</f>
        <v>225452237</v>
      </c>
      <c r="C136" s="96">
        <f>B136/2080</f>
        <v>108390.49855769231</v>
      </c>
      <c r="D136" s="73">
        <f>D116+D124+D134</f>
        <v>7318875375</v>
      </c>
      <c r="E136" s="75">
        <f>IF(D$136=0,0,D136/D$136)</f>
        <v>1</v>
      </c>
      <c r="F136" s="93">
        <f>IF(B136=0,0,D136/B136)</f>
        <v>32.463086072638966</v>
      </c>
      <c r="G136" s="96">
        <f>IF(B$15=0,0,B136/B$15)</f>
        <v>6.5203016956607298</v>
      </c>
      <c r="H136" s="93">
        <f>IF(B$15=0,0,D136/B$15)</f>
        <v>211.66911516580808</v>
      </c>
    </row>
    <row r="137" spans="1:8" x14ac:dyDescent="0.2">
      <c r="A137" s="60"/>
      <c r="B137" s="60"/>
      <c r="C137" s="60"/>
      <c r="D137" s="60"/>
      <c r="E137" s="60"/>
      <c r="F137" s="60"/>
      <c r="G137" s="96"/>
      <c r="H137" s="110"/>
    </row>
    <row r="138" spans="1:8" ht="12" x14ac:dyDescent="0.25">
      <c r="A138" s="60"/>
      <c r="B138" s="60"/>
      <c r="C138" s="78" t="s">
        <v>402</v>
      </c>
      <c r="D138" s="60"/>
      <c r="E138" s="60"/>
      <c r="F138" s="60"/>
      <c r="G138" s="60"/>
      <c r="H138" s="60"/>
    </row>
    <row r="139" spans="1:8" ht="12" x14ac:dyDescent="0.25">
      <c r="A139" s="60"/>
      <c r="B139" s="78" t="s">
        <v>401</v>
      </c>
      <c r="C139" s="78" t="s">
        <v>403</v>
      </c>
      <c r="D139" s="78" t="s">
        <v>424</v>
      </c>
      <c r="E139" s="78"/>
      <c r="F139" s="78" t="s">
        <v>407</v>
      </c>
      <c r="G139" s="78" t="s">
        <v>409</v>
      </c>
      <c r="H139" s="78" t="s">
        <v>426</v>
      </c>
    </row>
    <row r="140" spans="1:8" ht="12" x14ac:dyDescent="0.25">
      <c r="A140" s="60"/>
      <c r="B140" s="78" t="s">
        <v>423</v>
      </c>
      <c r="C140" s="78" t="s">
        <v>89</v>
      </c>
      <c r="D140" s="78" t="s">
        <v>425</v>
      </c>
      <c r="E140" s="78"/>
      <c r="F140" s="78" t="s">
        <v>32</v>
      </c>
      <c r="G140" s="78" t="s">
        <v>410</v>
      </c>
      <c r="H140" s="78" t="s">
        <v>410</v>
      </c>
    </row>
    <row r="141" spans="1:8" x14ac:dyDescent="0.2">
      <c r="A141" s="60" t="s">
        <v>427</v>
      </c>
      <c r="B141" s="76">
        <f>GETPIVOTDATA("Sum of TMP_HR_TOT",Pivot!$A$10)</f>
        <v>6558580</v>
      </c>
      <c r="C141" s="96">
        <f>B141/2080</f>
        <v>3153.1634615384614</v>
      </c>
      <c r="D141" s="73">
        <f>GETPIVOTDATA("Sum of TMP_PD_TOT",Pivot!$A$10)</f>
        <v>276838650</v>
      </c>
      <c r="E141" s="75"/>
      <c r="F141" s="93">
        <f>IF(B141=0,0,D141/B141)</f>
        <v>42.210150672859065</v>
      </c>
      <c r="G141" s="96">
        <f>IF(B$15=0,0,B141/B$15)</f>
        <v>0.18968062088967672</v>
      </c>
      <c r="H141" s="93">
        <f>IF(B$15=0,0,D141/B$15)</f>
        <v>8.0064475874747121</v>
      </c>
    </row>
    <row r="143" spans="1:8" hidden="1" x14ac:dyDescent="0.2"/>
    <row r="144" spans="1:8" ht="12" x14ac:dyDescent="0.25">
      <c r="D144" s="1" t="s">
        <v>90</v>
      </c>
    </row>
    <row r="145" spans="1:8" ht="12" x14ac:dyDescent="0.25">
      <c r="A145" s="15" t="s">
        <v>428</v>
      </c>
      <c r="C145" s="1" t="s">
        <v>431</v>
      </c>
      <c r="D145" s="1" t="s">
        <v>91</v>
      </c>
      <c r="E145" s="1" t="s">
        <v>429</v>
      </c>
    </row>
    <row r="146" spans="1:8" ht="12" x14ac:dyDescent="0.25">
      <c r="C146" s="1" t="s">
        <v>404</v>
      </c>
      <c r="D146" s="1" t="s">
        <v>404</v>
      </c>
      <c r="E146" s="1" t="s">
        <v>430</v>
      </c>
      <c r="G146" s="15" t="s">
        <v>523</v>
      </c>
    </row>
    <row r="148" spans="1:8" x14ac:dyDescent="0.2">
      <c r="A148" s="5" t="s">
        <v>164</v>
      </c>
      <c r="C148" s="3">
        <f>GETPIVOTDATA("Sum of EMP_TOTAL_AVG",Pivot!$A$10)</f>
        <v>154225</v>
      </c>
      <c r="D148" s="3">
        <f>GETPIVOTDATA("Sum of EMP_NRSG_AVG",Pivot!$A$10)</f>
        <v>103933</v>
      </c>
      <c r="E148" s="3">
        <f>GETPIVOTDATA("Sum of EMP_NA_AVG",Pivot!$A$10)</f>
        <v>59246</v>
      </c>
      <c r="G148" s="5" t="s">
        <v>67</v>
      </c>
      <c r="H148" s="4">
        <f>Pivot!B202</f>
        <v>218842743</v>
      </c>
    </row>
    <row r="149" spans="1:8" x14ac:dyDescent="0.2">
      <c r="A149" s="5" t="s">
        <v>289</v>
      </c>
      <c r="C149" s="3">
        <f>IF(C148=0,0,B136/C148)</f>
        <v>1461.8397600907765</v>
      </c>
      <c r="D149" s="3">
        <f>IF(D148=0,0,(B116+B124)/D148)</f>
        <v>1462.5218361829254</v>
      </c>
      <c r="E149" s="3">
        <f>IF(E148=0,0,(B112+B121)/E148)</f>
        <v>1439.9622759342403</v>
      </c>
      <c r="G149" s="5" t="s">
        <v>68</v>
      </c>
      <c r="H149" s="4">
        <f>Pivot!B203</f>
        <v>86680692</v>
      </c>
    </row>
    <row r="150" spans="1:8" x14ac:dyDescent="0.2">
      <c r="A150" s="5" t="s">
        <v>290</v>
      </c>
      <c r="C150" s="6">
        <f>IF(Pivot!B168=0,0,(Pivot!B174/Pivot!B173-1))</f>
        <v>-0.95652173913043481</v>
      </c>
      <c r="D150" s="6">
        <f>IF(Pivot!B171=0,0,(Pivot!B177/Pivot!B176)-1)</f>
        <v>0</v>
      </c>
      <c r="E150" s="6">
        <f>IF(E148=0,0,(Pivot!B180/Pivot!B179)-1)</f>
        <v>22</v>
      </c>
      <c r="G150" s="5" t="s">
        <v>94</v>
      </c>
      <c r="H150" s="4">
        <f>Pivot!B204</f>
        <v>472760347</v>
      </c>
    </row>
    <row r="151" spans="1:8" x14ac:dyDescent="0.2">
      <c r="A151" s="5" t="s">
        <v>291</v>
      </c>
      <c r="C151" s="3">
        <f>GETPIVOTDATA("Sum of EMP_TOTAL_CONT",Pivot!$A$10)</f>
        <v>104935</v>
      </c>
      <c r="D151" s="3">
        <f>GETPIVOTDATA("Sum of EMP_NRSG_CONT",Pivot!$A$10)</f>
        <v>68222</v>
      </c>
      <c r="E151" s="3">
        <f>GETPIVOTDATA("Sum of EMP_NA_CONT",Pivot!$A$10)</f>
        <v>38908</v>
      </c>
      <c r="G151" s="30" t="s">
        <v>521</v>
      </c>
    </row>
    <row r="152" spans="1:8" x14ac:dyDescent="0.2">
      <c r="A152" s="5" t="s">
        <v>88</v>
      </c>
      <c r="C152" s="6">
        <f>IF(C148=0,0,C151/C148)</f>
        <v>0.68040201005025125</v>
      </c>
      <c r="D152" s="6">
        <f>IF(D148=0,0,D151/D148)</f>
        <v>0.65640364465569168</v>
      </c>
      <c r="E152" s="6">
        <f>IF(E148=0,0,E151/E148)</f>
        <v>0.65671944097491819</v>
      </c>
      <c r="G152" s="32" t="s">
        <v>522</v>
      </c>
    </row>
    <row r="155" spans="1:8" ht="12" x14ac:dyDescent="0.25">
      <c r="A155" s="15"/>
    </row>
    <row r="156" spans="1:8" ht="13.2" x14ac:dyDescent="0.25">
      <c r="A156"/>
    </row>
    <row r="157" spans="1:8" ht="13.2" x14ac:dyDescent="0.25">
      <c r="A157"/>
    </row>
    <row r="158" spans="1:8" ht="13.2" x14ac:dyDescent="0.25">
      <c r="A158"/>
    </row>
    <row r="159" spans="1:8" ht="13.2" x14ac:dyDescent="0.25">
      <c r="A159"/>
    </row>
    <row r="160" spans="1:8" ht="13.2" x14ac:dyDescent="0.25">
      <c r="A160"/>
    </row>
    <row r="161" spans="1:1" ht="13.2" x14ac:dyDescent="0.25">
      <c r="A161"/>
    </row>
    <row r="162" spans="1:1" ht="13.2" x14ac:dyDescent="0.25">
      <c r="A162"/>
    </row>
    <row r="163" spans="1:1" ht="13.2" x14ac:dyDescent="0.25">
      <c r="A163"/>
    </row>
    <row r="164" spans="1:1" ht="13.2" x14ac:dyDescent="0.25">
      <c r="A164"/>
    </row>
    <row r="165" spans="1:1" ht="13.2" x14ac:dyDescent="0.25">
      <c r="A165"/>
    </row>
    <row r="166" spans="1:1" ht="13.2" x14ac:dyDescent="0.25">
      <c r="A166"/>
    </row>
    <row r="167" spans="1:1" ht="13.2" x14ac:dyDescent="0.25">
      <c r="A167"/>
    </row>
    <row r="168" spans="1:1" ht="13.2" x14ac:dyDescent="0.25">
      <c r="A168"/>
    </row>
    <row r="169" spans="1:1" ht="13.2" x14ac:dyDescent="0.25">
      <c r="A169"/>
    </row>
    <row r="170" spans="1:1" ht="13.2" x14ac:dyDescent="0.25">
      <c r="A170"/>
    </row>
    <row r="171" spans="1:1" ht="13.2" x14ac:dyDescent="0.25">
      <c r="A171"/>
    </row>
    <row r="172" spans="1:1" ht="13.2" x14ac:dyDescent="0.25">
      <c r="A172"/>
    </row>
    <row r="173" spans="1:1" ht="13.2" x14ac:dyDescent="0.25">
      <c r="A173"/>
    </row>
    <row r="174" spans="1:1" ht="13.2" x14ac:dyDescent="0.25">
      <c r="A174"/>
    </row>
    <row r="175" spans="1:1" ht="13.2" x14ac:dyDescent="0.25">
      <c r="A175"/>
    </row>
    <row r="176" spans="1:1" ht="13.2" x14ac:dyDescent="0.25">
      <c r="A176"/>
    </row>
    <row r="177" spans="1:1" ht="13.2" x14ac:dyDescent="0.25">
      <c r="A177"/>
    </row>
    <row r="178" spans="1:1" ht="13.2" x14ac:dyDescent="0.25">
      <c r="A178"/>
    </row>
    <row r="179" spans="1:1" ht="13.2" x14ac:dyDescent="0.25">
      <c r="A179"/>
    </row>
    <row r="180" spans="1:1" ht="13.2" x14ac:dyDescent="0.25">
      <c r="A180"/>
    </row>
    <row r="181" spans="1:1" ht="13.2" x14ac:dyDescent="0.25">
      <c r="A181"/>
    </row>
    <row r="182" spans="1:1" ht="13.2" x14ac:dyDescent="0.25">
      <c r="A182"/>
    </row>
    <row r="183" spans="1:1" ht="13.2" x14ac:dyDescent="0.25">
      <c r="A183"/>
    </row>
    <row r="184" spans="1:1" ht="13.2" x14ac:dyDescent="0.25">
      <c r="A184"/>
    </row>
    <row r="185" spans="1:1" ht="13.2" x14ac:dyDescent="0.25">
      <c r="A185"/>
    </row>
    <row r="186" spans="1:1" ht="13.2" x14ac:dyDescent="0.25">
      <c r="A186"/>
    </row>
    <row r="187" spans="1:1" ht="13.2" x14ac:dyDescent="0.25">
      <c r="A187"/>
    </row>
    <row r="188" spans="1:1" ht="13.2" x14ac:dyDescent="0.25">
      <c r="A188"/>
    </row>
    <row r="189" spans="1:1" ht="13.2" x14ac:dyDescent="0.25">
      <c r="A189"/>
    </row>
    <row r="190" spans="1:1" ht="13.2" x14ac:dyDescent="0.25">
      <c r="A190"/>
    </row>
    <row r="191" spans="1:1" ht="13.2" x14ac:dyDescent="0.25">
      <c r="A191"/>
    </row>
    <row r="192" spans="1:1" ht="13.2" x14ac:dyDescent="0.25">
      <c r="A192"/>
    </row>
    <row r="193" spans="1:1" ht="13.2" x14ac:dyDescent="0.25">
      <c r="A193"/>
    </row>
    <row r="194" spans="1:1" ht="13.2" x14ac:dyDescent="0.25">
      <c r="A194"/>
    </row>
    <row r="195" spans="1:1" ht="13.2" x14ac:dyDescent="0.25">
      <c r="A195"/>
    </row>
    <row r="196" spans="1:1" ht="13.2" x14ac:dyDescent="0.25">
      <c r="A196"/>
    </row>
    <row r="197" spans="1:1" ht="13.2" x14ac:dyDescent="0.25">
      <c r="A197"/>
    </row>
    <row r="198" spans="1:1" ht="13.2" x14ac:dyDescent="0.25">
      <c r="A198"/>
    </row>
    <row r="199" spans="1:1" ht="13.2" x14ac:dyDescent="0.25">
      <c r="A199"/>
    </row>
    <row r="200" spans="1:1" ht="13.2" x14ac:dyDescent="0.25">
      <c r="A200"/>
    </row>
    <row r="201" spans="1:1" ht="13.2" x14ac:dyDescent="0.25">
      <c r="A201"/>
    </row>
    <row r="202" spans="1:1" ht="13.2" x14ac:dyDescent="0.25">
      <c r="A202"/>
    </row>
    <row r="203" spans="1:1" ht="13.2" x14ac:dyDescent="0.25">
      <c r="A203"/>
    </row>
    <row r="204" spans="1:1" ht="13.2" x14ac:dyDescent="0.25">
      <c r="A204"/>
    </row>
    <row r="205" spans="1:1" ht="13.2" x14ac:dyDescent="0.25">
      <c r="A205"/>
    </row>
    <row r="206" spans="1:1" ht="13.2" x14ac:dyDescent="0.25">
      <c r="A206"/>
    </row>
    <row r="207" spans="1:1" ht="13.2" x14ac:dyDescent="0.25">
      <c r="A207"/>
    </row>
    <row r="208" spans="1:1" ht="13.2" x14ac:dyDescent="0.25">
      <c r="A208"/>
    </row>
    <row r="209" spans="1:1" ht="13.2" x14ac:dyDescent="0.25">
      <c r="A209"/>
    </row>
    <row r="210" spans="1:1" ht="13.2" x14ac:dyDescent="0.25">
      <c r="A210"/>
    </row>
    <row r="211" spans="1:1" ht="13.2" x14ac:dyDescent="0.25">
      <c r="A211"/>
    </row>
    <row r="212" spans="1:1" ht="13.2" x14ac:dyDescent="0.25">
      <c r="A212"/>
    </row>
    <row r="213" spans="1:1" ht="13.2" x14ac:dyDescent="0.25">
      <c r="A213"/>
    </row>
    <row r="214" spans="1:1" ht="13.2" x14ac:dyDescent="0.25">
      <c r="A214"/>
    </row>
    <row r="215" spans="1:1" ht="13.2" x14ac:dyDescent="0.25">
      <c r="A215"/>
    </row>
    <row r="216" spans="1:1" ht="13.2" x14ac:dyDescent="0.25">
      <c r="A216"/>
    </row>
    <row r="217" spans="1:1" ht="13.2" x14ac:dyDescent="0.25">
      <c r="A217"/>
    </row>
    <row r="218" spans="1:1" ht="13.2" x14ac:dyDescent="0.25">
      <c r="A218"/>
    </row>
    <row r="219" spans="1:1" ht="13.2" x14ac:dyDescent="0.25">
      <c r="A219"/>
    </row>
    <row r="220" spans="1:1" ht="13.2" x14ac:dyDescent="0.25">
      <c r="A220"/>
    </row>
    <row r="221" spans="1:1" ht="13.2" x14ac:dyDescent="0.25">
      <c r="A221"/>
    </row>
    <row r="222" spans="1:1" ht="13.2" x14ac:dyDescent="0.25">
      <c r="A222"/>
    </row>
    <row r="223" spans="1:1" ht="13.2" x14ac:dyDescent="0.25">
      <c r="A223"/>
    </row>
    <row r="224" spans="1:1" ht="13.2" x14ac:dyDescent="0.25">
      <c r="A224"/>
    </row>
    <row r="225" spans="1:1" ht="13.2" x14ac:dyDescent="0.25">
      <c r="A225"/>
    </row>
    <row r="226" spans="1:1" ht="13.2" x14ac:dyDescent="0.25">
      <c r="A226"/>
    </row>
    <row r="227" spans="1:1" ht="13.2" x14ac:dyDescent="0.25">
      <c r="A227"/>
    </row>
    <row r="228" spans="1:1" ht="13.2" x14ac:dyDescent="0.25">
      <c r="A228"/>
    </row>
    <row r="229" spans="1:1" ht="13.2" x14ac:dyDescent="0.25">
      <c r="A229"/>
    </row>
    <row r="230" spans="1:1" ht="13.2" x14ac:dyDescent="0.25">
      <c r="A230"/>
    </row>
    <row r="231" spans="1:1" ht="13.2" x14ac:dyDescent="0.25">
      <c r="A231"/>
    </row>
    <row r="232" spans="1:1" ht="13.2" x14ac:dyDescent="0.25">
      <c r="A232"/>
    </row>
    <row r="233" spans="1:1" ht="13.2" x14ac:dyDescent="0.25">
      <c r="A233"/>
    </row>
    <row r="234" spans="1:1" ht="13.2" x14ac:dyDescent="0.25">
      <c r="A234"/>
    </row>
    <row r="235" spans="1:1" ht="13.2" x14ac:dyDescent="0.25">
      <c r="A235"/>
    </row>
    <row r="236" spans="1:1" ht="13.2" x14ac:dyDescent="0.25">
      <c r="A236"/>
    </row>
    <row r="237" spans="1:1" ht="13.2" x14ac:dyDescent="0.25">
      <c r="A237"/>
    </row>
    <row r="238" spans="1:1" ht="13.2" x14ac:dyDescent="0.25">
      <c r="A238"/>
    </row>
    <row r="239" spans="1:1" ht="13.2" x14ac:dyDescent="0.25">
      <c r="A239"/>
    </row>
    <row r="240" spans="1:1" ht="13.2" x14ac:dyDescent="0.25">
      <c r="A240"/>
    </row>
    <row r="241" spans="1:1" ht="13.2" x14ac:dyDescent="0.25">
      <c r="A241"/>
    </row>
    <row r="242" spans="1:1" ht="13.2" x14ac:dyDescent="0.25">
      <c r="A242"/>
    </row>
    <row r="243" spans="1:1" ht="13.2" x14ac:dyDescent="0.25">
      <c r="A243"/>
    </row>
    <row r="244" spans="1:1" ht="13.2" x14ac:dyDescent="0.25">
      <c r="A244"/>
    </row>
    <row r="245" spans="1:1" ht="13.2" x14ac:dyDescent="0.25">
      <c r="A245"/>
    </row>
    <row r="246" spans="1:1" ht="13.2" x14ac:dyDescent="0.25">
      <c r="A246"/>
    </row>
    <row r="247" spans="1:1" ht="13.2" x14ac:dyDescent="0.25">
      <c r="A247"/>
    </row>
    <row r="248" spans="1:1" ht="13.2" x14ac:dyDescent="0.25">
      <c r="A248"/>
    </row>
    <row r="249" spans="1:1" ht="13.2" x14ac:dyDescent="0.25">
      <c r="A249"/>
    </row>
    <row r="250" spans="1:1" ht="13.2" x14ac:dyDescent="0.25">
      <c r="A250"/>
    </row>
    <row r="251" spans="1:1" ht="13.2" x14ac:dyDescent="0.25">
      <c r="A251"/>
    </row>
    <row r="252" spans="1:1" ht="13.2" x14ac:dyDescent="0.25">
      <c r="A252"/>
    </row>
    <row r="253" spans="1:1" ht="13.2" x14ac:dyDescent="0.25">
      <c r="A253"/>
    </row>
    <row r="254" spans="1:1" ht="13.2" x14ac:dyDescent="0.25">
      <c r="A254"/>
    </row>
    <row r="255" spans="1:1" ht="13.2" x14ac:dyDescent="0.25">
      <c r="A255"/>
    </row>
    <row r="256" spans="1:1" ht="13.2" x14ac:dyDescent="0.25">
      <c r="A256"/>
    </row>
    <row r="257" spans="1:1" ht="13.2" x14ac:dyDescent="0.25">
      <c r="A257"/>
    </row>
    <row r="258" spans="1:1" ht="13.2" x14ac:dyDescent="0.25">
      <c r="A258"/>
    </row>
    <row r="259" spans="1:1" ht="13.2" x14ac:dyDescent="0.25">
      <c r="A259"/>
    </row>
    <row r="260" spans="1:1" ht="13.2" x14ac:dyDescent="0.25">
      <c r="A260"/>
    </row>
    <row r="261" spans="1:1" ht="13.2" x14ac:dyDescent="0.25">
      <c r="A261"/>
    </row>
    <row r="262" spans="1:1" ht="13.2" x14ac:dyDescent="0.25">
      <c r="A262"/>
    </row>
    <row r="263" spans="1:1" ht="13.2" x14ac:dyDescent="0.25">
      <c r="A263"/>
    </row>
    <row r="264" spans="1:1" ht="13.2" x14ac:dyDescent="0.25">
      <c r="A264"/>
    </row>
    <row r="265" spans="1:1" ht="13.2" x14ac:dyDescent="0.25">
      <c r="A265"/>
    </row>
    <row r="266" spans="1:1" ht="13.2" x14ac:dyDescent="0.25">
      <c r="A266"/>
    </row>
    <row r="267" spans="1:1" ht="13.2" x14ac:dyDescent="0.25">
      <c r="A267"/>
    </row>
    <row r="268" spans="1:1" ht="13.2" x14ac:dyDescent="0.25">
      <c r="A268"/>
    </row>
    <row r="269" spans="1:1" ht="13.2" x14ac:dyDescent="0.25">
      <c r="A269"/>
    </row>
    <row r="270" spans="1:1" ht="13.2" x14ac:dyDescent="0.25">
      <c r="A270"/>
    </row>
    <row r="271" spans="1:1" ht="13.2" x14ac:dyDescent="0.25">
      <c r="A271"/>
    </row>
    <row r="272" spans="1:1" ht="13.2" x14ac:dyDescent="0.25">
      <c r="A272"/>
    </row>
    <row r="273" spans="1:1" ht="13.2" x14ac:dyDescent="0.25">
      <c r="A273"/>
    </row>
    <row r="274" spans="1:1" ht="13.2" x14ac:dyDescent="0.25">
      <c r="A274"/>
    </row>
    <row r="275" spans="1:1" ht="13.2" x14ac:dyDescent="0.25">
      <c r="A275"/>
    </row>
    <row r="276" spans="1:1" ht="13.2" x14ac:dyDescent="0.25">
      <c r="A276"/>
    </row>
    <row r="277" spans="1:1" ht="13.2" x14ac:dyDescent="0.25">
      <c r="A277"/>
    </row>
    <row r="278" spans="1:1" ht="13.2" x14ac:dyDescent="0.25">
      <c r="A278"/>
    </row>
    <row r="279" spans="1:1" ht="13.2" x14ac:dyDescent="0.25">
      <c r="A279"/>
    </row>
    <row r="280" spans="1:1" ht="13.2" x14ac:dyDescent="0.25">
      <c r="A280"/>
    </row>
    <row r="281" spans="1:1" ht="13.2" x14ac:dyDescent="0.25">
      <c r="A281"/>
    </row>
    <row r="282" spans="1:1" ht="13.2" x14ac:dyDescent="0.25">
      <c r="A282"/>
    </row>
    <row r="283" spans="1:1" ht="13.2" x14ac:dyDescent="0.25">
      <c r="A283"/>
    </row>
    <row r="284" spans="1:1" ht="13.2" x14ac:dyDescent="0.25">
      <c r="A284"/>
    </row>
    <row r="285" spans="1:1" ht="13.2" x14ac:dyDescent="0.25">
      <c r="A285"/>
    </row>
    <row r="286" spans="1:1" ht="13.2" x14ac:dyDescent="0.25">
      <c r="A286"/>
    </row>
    <row r="287" spans="1:1" ht="13.2" x14ac:dyDescent="0.25">
      <c r="A287"/>
    </row>
    <row r="288" spans="1:1" ht="13.2" x14ac:dyDescent="0.25">
      <c r="A288"/>
    </row>
    <row r="289" spans="1:1" ht="13.2" x14ac:dyDescent="0.25">
      <c r="A289"/>
    </row>
    <row r="290" spans="1:1" ht="13.2" x14ac:dyDescent="0.25">
      <c r="A290"/>
    </row>
    <row r="291" spans="1:1" ht="13.2" x14ac:dyDescent="0.25">
      <c r="A291"/>
    </row>
    <row r="292" spans="1:1" ht="13.2" x14ac:dyDescent="0.25">
      <c r="A292"/>
    </row>
    <row r="293" spans="1:1" ht="13.2" x14ac:dyDescent="0.25">
      <c r="A293"/>
    </row>
    <row r="294" spans="1:1" ht="13.2" x14ac:dyDescent="0.25">
      <c r="A294"/>
    </row>
    <row r="295" spans="1:1" ht="13.2" x14ac:dyDescent="0.25">
      <c r="A295"/>
    </row>
    <row r="296" spans="1:1" ht="13.2" x14ac:dyDescent="0.25">
      <c r="A296"/>
    </row>
    <row r="297" spans="1:1" ht="13.2" x14ac:dyDescent="0.25">
      <c r="A297"/>
    </row>
    <row r="298" spans="1:1" ht="13.2" x14ac:dyDescent="0.25">
      <c r="A298"/>
    </row>
    <row r="299" spans="1:1" ht="13.2" x14ac:dyDescent="0.25">
      <c r="A299"/>
    </row>
    <row r="300" spans="1:1" ht="13.2" x14ac:dyDescent="0.25">
      <c r="A300"/>
    </row>
    <row r="301" spans="1:1" ht="13.2" x14ac:dyDescent="0.25">
      <c r="A301"/>
    </row>
    <row r="302" spans="1:1" ht="13.2" x14ac:dyDescent="0.25">
      <c r="A302"/>
    </row>
    <row r="303" spans="1:1" ht="13.2" x14ac:dyDescent="0.25">
      <c r="A303"/>
    </row>
    <row r="304" spans="1:1" ht="13.2" x14ac:dyDescent="0.25">
      <c r="A304"/>
    </row>
    <row r="305" spans="1:1" ht="13.2" x14ac:dyDescent="0.25">
      <c r="A305"/>
    </row>
    <row r="306" spans="1:1" ht="13.2" x14ac:dyDescent="0.25">
      <c r="A306"/>
    </row>
    <row r="307" spans="1:1" ht="13.2" x14ac:dyDescent="0.25">
      <c r="A307"/>
    </row>
    <row r="308" spans="1:1" ht="13.2" x14ac:dyDescent="0.25">
      <c r="A308"/>
    </row>
    <row r="309" spans="1:1" ht="13.2" x14ac:dyDescent="0.25">
      <c r="A309"/>
    </row>
    <row r="310" spans="1:1" ht="13.2" x14ac:dyDescent="0.25">
      <c r="A310"/>
    </row>
    <row r="311" spans="1:1" ht="13.2" x14ac:dyDescent="0.25">
      <c r="A311"/>
    </row>
    <row r="312" spans="1:1" ht="13.2" x14ac:dyDescent="0.25">
      <c r="A312"/>
    </row>
    <row r="313" spans="1:1" ht="13.2" x14ac:dyDescent="0.25">
      <c r="A313"/>
    </row>
    <row r="314" spans="1:1" ht="13.2" x14ac:dyDescent="0.25">
      <c r="A314"/>
    </row>
    <row r="315" spans="1:1" ht="13.2" x14ac:dyDescent="0.25">
      <c r="A315"/>
    </row>
    <row r="316" spans="1:1" ht="13.2" x14ac:dyDescent="0.25">
      <c r="A316"/>
    </row>
    <row r="317" spans="1:1" ht="13.2" x14ac:dyDescent="0.25">
      <c r="A317"/>
    </row>
    <row r="318" spans="1:1" ht="13.2" x14ac:dyDescent="0.25">
      <c r="A318"/>
    </row>
    <row r="319" spans="1:1" ht="13.2" x14ac:dyDescent="0.25">
      <c r="A319"/>
    </row>
    <row r="320" spans="1:1" ht="13.2" x14ac:dyDescent="0.25">
      <c r="A320"/>
    </row>
    <row r="321" spans="1:1" ht="13.2" x14ac:dyDescent="0.25">
      <c r="A321"/>
    </row>
    <row r="322" spans="1:1" ht="13.2" x14ac:dyDescent="0.25">
      <c r="A322"/>
    </row>
    <row r="323" spans="1:1" ht="13.2" x14ac:dyDescent="0.25">
      <c r="A323"/>
    </row>
    <row r="324" spans="1:1" ht="13.2" x14ac:dyDescent="0.25">
      <c r="A324"/>
    </row>
    <row r="325" spans="1:1" ht="13.2" x14ac:dyDescent="0.25">
      <c r="A325"/>
    </row>
    <row r="326" spans="1:1" ht="13.2" x14ac:dyDescent="0.25">
      <c r="A326"/>
    </row>
    <row r="327" spans="1:1" ht="13.2" x14ac:dyDescent="0.25">
      <c r="A327"/>
    </row>
    <row r="328" spans="1:1" ht="13.2" x14ac:dyDescent="0.25">
      <c r="A328"/>
    </row>
    <row r="329" spans="1:1" ht="13.2" x14ac:dyDescent="0.25">
      <c r="A329"/>
    </row>
    <row r="330" spans="1:1" ht="13.2" x14ac:dyDescent="0.25">
      <c r="A330"/>
    </row>
    <row r="331" spans="1:1" ht="13.2" x14ac:dyDescent="0.25">
      <c r="A331"/>
    </row>
    <row r="332" spans="1:1" ht="13.2" x14ac:dyDescent="0.25">
      <c r="A332"/>
    </row>
    <row r="333" spans="1:1" ht="13.2" x14ac:dyDescent="0.25">
      <c r="A333"/>
    </row>
    <row r="334" spans="1:1" ht="13.2" x14ac:dyDescent="0.25">
      <c r="A334"/>
    </row>
    <row r="335" spans="1:1" ht="13.2" x14ac:dyDescent="0.25">
      <c r="A335"/>
    </row>
    <row r="336" spans="1:1" ht="13.2" x14ac:dyDescent="0.25">
      <c r="A336"/>
    </row>
    <row r="337" spans="1:1" ht="13.2" x14ac:dyDescent="0.25">
      <c r="A337"/>
    </row>
    <row r="338" spans="1:1" ht="13.2" x14ac:dyDescent="0.25">
      <c r="A338"/>
    </row>
    <row r="339" spans="1:1" ht="13.2" x14ac:dyDescent="0.25">
      <c r="A339"/>
    </row>
    <row r="340" spans="1:1" ht="13.2" x14ac:dyDescent="0.25">
      <c r="A340"/>
    </row>
    <row r="341" spans="1:1" ht="13.2" x14ac:dyDescent="0.25">
      <c r="A341"/>
    </row>
    <row r="342" spans="1:1" ht="13.2" x14ac:dyDescent="0.25">
      <c r="A342"/>
    </row>
    <row r="343" spans="1:1" ht="13.2" x14ac:dyDescent="0.25">
      <c r="A343"/>
    </row>
    <row r="344" spans="1:1" ht="13.2" x14ac:dyDescent="0.25">
      <c r="A344"/>
    </row>
    <row r="345" spans="1:1" ht="13.2" x14ac:dyDescent="0.25">
      <c r="A345"/>
    </row>
    <row r="346" spans="1:1" ht="13.2" x14ac:dyDescent="0.25">
      <c r="A346"/>
    </row>
    <row r="347" spans="1:1" ht="13.2" x14ac:dyDescent="0.25">
      <c r="A347"/>
    </row>
    <row r="348" spans="1:1" ht="13.2" x14ac:dyDescent="0.25">
      <c r="A348"/>
    </row>
    <row r="349" spans="1:1" ht="13.2" x14ac:dyDescent="0.25">
      <c r="A349"/>
    </row>
    <row r="350" spans="1:1" ht="13.2" x14ac:dyDescent="0.25">
      <c r="A350"/>
    </row>
    <row r="351" spans="1:1" ht="13.2" x14ac:dyDescent="0.25">
      <c r="A351"/>
    </row>
    <row r="352" spans="1:1" ht="13.2" x14ac:dyDescent="0.25">
      <c r="A352"/>
    </row>
    <row r="353" spans="1:1" ht="13.2" x14ac:dyDescent="0.25">
      <c r="A353"/>
    </row>
    <row r="354" spans="1:1" ht="13.2" x14ac:dyDescent="0.25">
      <c r="A354"/>
    </row>
    <row r="355" spans="1:1" ht="13.2" x14ac:dyDescent="0.25">
      <c r="A355"/>
    </row>
    <row r="356" spans="1:1" ht="13.2" x14ac:dyDescent="0.25">
      <c r="A356"/>
    </row>
    <row r="357" spans="1:1" ht="13.2" x14ac:dyDescent="0.25">
      <c r="A357"/>
    </row>
    <row r="358" spans="1:1" ht="13.2" x14ac:dyDescent="0.25">
      <c r="A358"/>
    </row>
    <row r="359" spans="1:1" ht="13.2" x14ac:dyDescent="0.25">
      <c r="A359"/>
    </row>
    <row r="360" spans="1:1" ht="13.2" x14ac:dyDescent="0.25">
      <c r="A360"/>
    </row>
    <row r="361" spans="1:1" ht="13.2" x14ac:dyDescent="0.25">
      <c r="A361"/>
    </row>
    <row r="362" spans="1:1" ht="13.2" x14ac:dyDescent="0.25">
      <c r="A362"/>
    </row>
    <row r="363" spans="1:1" ht="13.2" x14ac:dyDescent="0.25">
      <c r="A363"/>
    </row>
    <row r="364" spans="1:1" ht="13.2" x14ac:dyDescent="0.25">
      <c r="A364"/>
    </row>
    <row r="365" spans="1:1" ht="13.2" x14ac:dyDescent="0.25">
      <c r="A365"/>
    </row>
    <row r="366" spans="1:1" ht="13.2" x14ac:dyDescent="0.25">
      <c r="A366"/>
    </row>
    <row r="367" spans="1:1" ht="13.2" x14ac:dyDescent="0.25">
      <c r="A367"/>
    </row>
    <row r="368" spans="1:1" ht="13.2" x14ac:dyDescent="0.25">
      <c r="A368"/>
    </row>
    <row r="369" spans="1:1" ht="13.2" x14ac:dyDescent="0.25">
      <c r="A369"/>
    </row>
    <row r="370" spans="1:1" ht="13.2" x14ac:dyDescent="0.25">
      <c r="A370"/>
    </row>
    <row r="371" spans="1:1" ht="13.2" x14ac:dyDescent="0.25">
      <c r="A371"/>
    </row>
    <row r="372" spans="1:1" ht="13.2" x14ac:dyDescent="0.25">
      <c r="A372"/>
    </row>
    <row r="373" spans="1:1" ht="13.2" x14ac:dyDescent="0.25">
      <c r="A373"/>
    </row>
    <row r="374" spans="1:1" ht="13.2" x14ac:dyDescent="0.25">
      <c r="A374"/>
    </row>
    <row r="375" spans="1:1" ht="13.2" x14ac:dyDescent="0.25">
      <c r="A375"/>
    </row>
    <row r="376" spans="1:1" ht="13.2" x14ac:dyDescent="0.25">
      <c r="A376"/>
    </row>
    <row r="377" spans="1:1" ht="13.2" x14ac:dyDescent="0.25">
      <c r="A377"/>
    </row>
    <row r="378" spans="1:1" ht="13.2" x14ac:dyDescent="0.25">
      <c r="A378"/>
    </row>
    <row r="379" spans="1:1" ht="13.2" x14ac:dyDescent="0.25">
      <c r="A379"/>
    </row>
    <row r="380" spans="1:1" ht="13.2" x14ac:dyDescent="0.25">
      <c r="A380"/>
    </row>
    <row r="381" spans="1:1" ht="13.2" x14ac:dyDescent="0.25">
      <c r="A381"/>
    </row>
    <row r="382" spans="1:1" ht="13.2" x14ac:dyDescent="0.25">
      <c r="A382"/>
    </row>
    <row r="383" spans="1:1" ht="13.2" x14ac:dyDescent="0.25">
      <c r="A383"/>
    </row>
    <row r="384" spans="1:1" ht="13.2" x14ac:dyDescent="0.25">
      <c r="A384"/>
    </row>
    <row r="385" spans="1:1" ht="13.2" x14ac:dyDescent="0.25">
      <c r="A385"/>
    </row>
    <row r="386" spans="1:1" ht="13.2" x14ac:dyDescent="0.25">
      <c r="A386"/>
    </row>
    <row r="387" spans="1:1" ht="13.2" x14ac:dyDescent="0.25">
      <c r="A387"/>
    </row>
    <row r="388" spans="1:1" ht="13.2" x14ac:dyDescent="0.25">
      <c r="A388"/>
    </row>
    <row r="389" spans="1:1" ht="13.2" x14ac:dyDescent="0.25">
      <c r="A389"/>
    </row>
    <row r="390" spans="1:1" ht="13.2" x14ac:dyDescent="0.25">
      <c r="A390"/>
    </row>
    <row r="391" spans="1:1" ht="13.2" x14ac:dyDescent="0.25">
      <c r="A391"/>
    </row>
    <row r="392" spans="1:1" ht="13.2" x14ac:dyDescent="0.25">
      <c r="A392"/>
    </row>
    <row r="393" spans="1:1" ht="13.2" x14ac:dyDescent="0.25">
      <c r="A393"/>
    </row>
    <row r="394" spans="1:1" ht="13.2" x14ac:dyDescent="0.25">
      <c r="A394"/>
    </row>
    <row r="395" spans="1:1" ht="13.2" x14ac:dyDescent="0.25">
      <c r="A395"/>
    </row>
    <row r="396" spans="1:1" ht="13.2" x14ac:dyDescent="0.25">
      <c r="A396"/>
    </row>
    <row r="397" spans="1:1" ht="13.2" x14ac:dyDescent="0.25">
      <c r="A397"/>
    </row>
    <row r="398" spans="1:1" ht="13.2" x14ac:dyDescent="0.25">
      <c r="A398"/>
    </row>
    <row r="399" spans="1:1" ht="13.2" x14ac:dyDescent="0.25">
      <c r="A399"/>
    </row>
    <row r="400" spans="1:1" ht="13.2" x14ac:dyDescent="0.25">
      <c r="A400"/>
    </row>
    <row r="401" spans="1:1" ht="13.2" x14ac:dyDescent="0.25">
      <c r="A401"/>
    </row>
    <row r="402" spans="1:1" ht="13.2" x14ac:dyDescent="0.25">
      <c r="A402"/>
    </row>
    <row r="403" spans="1:1" ht="13.2" x14ac:dyDescent="0.25">
      <c r="A403"/>
    </row>
    <row r="404" spans="1:1" ht="13.2" x14ac:dyDescent="0.25">
      <c r="A404"/>
    </row>
    <row r="405" spans="1:1" ht="13.2" x14ac:dyDescent="0.25">
      <c r="A405"/>
    </row>
    <row r="406" spans="1:1" ht="13.2" x14ac:dyDescent="0.25">
      <c r="A406"/>
    </row>
    <row r="407" spans="1:1" ht="13.2" x14ac:dyDescent="0.25">
      <c r="A407"/>
    </row>
    <row r="408" spans="1:1" ht="13.2" x14ac:dyDescent="0.25">
      <c r="A408"/>
    </row>
    <row r="409" spans="1:1" ht="13.2" x14ac:dyDescent="0.25">
      <c r="A409"/>
    </row>
    <row r="410" spans="1:1" ht="13.2" x14ac:dyDescent="0.25">
      <c r="A410"/>
    </row>
    <row r="411" spans="1:1" ht="13.2" x14ac:dyDescent="0.25">
      <c r="A411"/>
    </row>
    <row r="412" spans="1:1" ht="13.2" x14ac:dyDescent="0.25">
      <c r="A412"/>
    </row>
    <row r="413" spans="1:1" ht="13.2" x14ac:dyDescent="0.25">
      <c r="A413"/>
    </row>
    <row r="414" spans="1:1" ht="13.2" x14ac:dyDescent="0.25">
      <c r="A414"/>
    </row>
    <row r="415" spans="1:1" ht="13.2" x14ac:dyDescent="0.25">
      <c r="A415"/>
    </row>
    <row r="416" spans="1:1" ht="13.2" x14ac:dyDescent="0.25">
      <c r="A416"/>
    </row>
    <row r="417" spans="1:1" ht="13.2" x14ac:dyDescent="0.25">
      <c r="A417"/>
    </row>
    <row r="418" spans="1:1" ht="13.2" x14ac:dyDescent="0.25">
      <c r="A418"/>
    </row>
    <row r="419" spans="1:1" ht="13.2" x14ac:dyDescent="0.25">
      <c r="A419"/>
    </row>
    <row r="420" spans="1:1" ht="13.2" x14ac:dyDescent="0.25">
      <c r="A420"/>
    </row>
    <row r="421" spans="1:1" ht="13.2" x14ac:dyDescent="0.25">
      <c r="A421"/>
    </row>
    <row r="422" spans="1:1" ht="13.2" x14ac:dyDescent="0.25">
      <c r="A422"/>
    </row>
    <row r="423" spans="1:1" ht="13.2" x14ac:dyDescent="0.25">
      <c r="A423"/>
    </row>
    <row r="424" spans="1:1" ht="13.2" x14ac:dyDescent="0.25">
      <c r="A424"/>
    </row>
    <row r="425" spans="1:1" ht="13.2" x14ac:dyDescent="0.25">
      <c r="A425"/>
    </row>
    <row r="426" spans="1:1" ht="13.2" x14ac:dyDescent="0.25">
      <c r="A426"/>
    </row>
    <row r="427" spans="1:1" ht="13.2" x14ac:dyDescent="0.25">
      <c r="A427"/>
    </row>
    <row r="428" spans="1:1" ht="13.2" x14ac:dyDescent="0.25">
      <c r="A428"/>
    </row>
    <row r="429" spans="1:1" ht="13.2" x14ac:dyDescent="0.25">
      <c r="A429"/>
    </row>
    <row r="430" spans="1:1" ht="13.2" x14ac:dyDescent="0.25">
      <c r="A430"/>
    </row>
    <row r="431" spans="1:1" ht="13.2" x14ac:dyDescent="0.25">
      <c r="A431"/>
    </row>
    <row r="432" spans="1:1" ht="13.2" x14ac:dyDescent="0.25">
      <c r="A432"/>
    </row>
    <row r="433" spans="1:1" ht="13.2" x14ac:dyDescent="0.25">
      <c r="A433"/>
    </row>
    <row r="434" spans="1:1" ht="13.2" x14ac:dyDescent="0.25">
      <c r="A434"/>
    </row>
    <row r="435" spans="1:1" ht="13.2" x14ac:dyDescent="0.25">
      <c r="A435"/>
    </row>
    <row r="436" spans="1:1" ht="13.2" x14ac:dyDescent="0.25">
      <c r="A436"/>
    </row>
    <row r="437" spans="1:1" ht="13.2" x14ac:dyDescent="0.25">
      <c r="A437"/>
    </row>
    <row r="438" spans="1:1" ht="13.2" x14ac:dyDescent="0.25">
      <c r="A438"/>
    </row>
    <row r="439" spans="1:1" ht="13.2" x14ac:dyDescent="0.25">
      <c r="A439"/>
    </row>
    <row r="440" spans="1:1" ht="13.2" x14ac:dyDescent="0.25">
      <c r="A440"/>
    </row>
    <row r="441" spans="1:1" ht="13.2" x14ac:dyDescent="0.25">
      <c r="A441"/>
    </row>
    <row r="442" spans="1:1" ht="13.2" x14ac:dyDescent="0.25">
      <c r="A442"/>
    </row>
    <row r="443" spans="1:1" ht="13.2" x14ac:dyDescent="0.25">
      <c r="A443"/>
    </row>
    <row r="444" spans="1:1" ht="13.2" x14ac:dyDescent="0.25">
      <c r="A444"/>
    </row>
    <row r="445" spans="1:1" ht="13.2" x14ac:dyDescent="0.25">
      <c r="A445"/>
    </row>
    <row r="446" spans="1:1" ht="13.2" x14ac:dyDescent="0.25">
      <c r="A446"/>
    </row>
    <row r="447" spans="1:1" ht="13.2" x14ac:dyDescent="0.25">
      <c r="A447"/>
    </row>
    <row r="448" spans="1:1" ht="13.2" x14ac:dyDescent="0.25">
      <c r="A448"/>
    </row>
    <row r="449" spans="1:1" ht="13.2" x14ac:dyDescent="0.25">
      <c r="A449"/>
    </row>
    <row r="450" spans="1:1" ht="13.2" x14ac:dyDescent="0.25">
      <c r="A450"/>
    </row>
    <row r="451" spans="1:1" ht="13.2" x14ac:dyDescent="0.25">
      <c r="A451"/>
    </row>
    <row r="452" spans="1:1" ht="13.2" x14ac:dyDescent="0.25">
      <c r="A452"/>
    </row>
    <row r="453" spans="1:1" ht="13.2" x14ac:dyDescent="0.25">
      <c r="A453"/>
    </row>
    <row r="454" spans="1:1" ht="13.2" x14ac:dyDescent="0.25">
      <c r="A454"/>
    </row>
    <row r="455" spans="1:1" ht="13.2" x14ac:dyDescent="0.25">
      <c r="A455"/>
    </row>
    <row r="456" spans="1:1" ht="13.2" x14ac:dyDescent="0.25">
      <c r="A456"/>
    </row>
    <row r="457" spans="1:1" ht="13.2" x14ac:dyDescent="0.25">
      <c r="A457"/>
    </row>
    <row r="458" spans="1:1" ht="13.2" x14ac:dyDescent="0.25">
      <c r="A458"/>
    </row>
    <row r="459" spans="1:1" ht="13.2" x14ac:dyDescent="0.25">
      <c r="A459"/>
    </row>
    <row r="460" spans="1:1" ht="13.2" x14ac:dyDescent="0.25">
      <c r="A460"/>
    </row>
    <row r="461" spans="1:1" ht="13.2" x14ac:dyDescent="0.25">
      <c r="A461"/>
    </row>
    <row r="462" spans="1:1" ht="13.2" x14ac:dyDescent="0.25">
      <c r="A462"/>
    </row>
    <row r="463" spans="1:1" ht="13.2" x14ac:dyDescent="0.25">
      <c r="A463"/>
    </row>
    <row r="464" spans="1:1" ht="13.2" x14ac:dyDescent="0.25">
      <c r="A464"/>
    </row>
    <row r="465" spans="1:1" ht="13.2" x14ac:dyDescent="0.25">
      <c r="A465"/>
    </row>
    <row r="466" spans="1:1" ht="13.2" x14ac:dyDescent="0.25">
      <c r="A466"/>
    </row>
    <row r="467" spans="1:1" ht="13.2" x14ac:dyDescent="0.25">
      <c r="A467"/>
    </row>
    <row r="468" spans="1:1" ht="13.2" x14ac:dyDescent="0.25">
      <c r="A468"/>
    </row>
    <row r="469" spans="1:1" ht="13.2" x14ac:dyDescent="0.25">
      <c r="A469"/>
    </row>
    <row r="470" spans="1:1" ht="13.2" x14ac:dyDescent="0.25">
      <c r="A470"/>
    </row>
    <row r="471" spans="1:1" ht="13.2" x14ac:dyDescent="0.25">
      <c r="A471"/>
    </row>
    <row r="472" spans="1:1" ht="13.2" x14ac:dyDescent="0.25">
      <c r="A472"/>
    </row>
    <row r="473" spans="1:1" ht="13.2" x14ac:dyDescent="0.25">
      <c r="A473"/>
    </row>
    <row r="474" spans="1:1" ht="13.2" x14ac:dyDescent="0.25">
      <c r="A474"/>
    </row>
    <row r="475" spans="1:1" ht="13.2" x14ac:dyDescent="0.25">
      <c r="A475"/>
    </row>
    <row r="476" spans="1:1" ht="13.2" x14ac:dyDescent="0.25">
      <c r="A476"/>
    </row>
    <row r="477" spans="1:1" ht="13.2" x14ac:dyDescent="0.25">
      <c r="A477"/>
    </row>
    <row r="478" spans="1:1" ht="13.2" x14ac:dyDescent="0.25">
      <c r="A478"/>
    </row>
    <row r="479" spans="1:1" ht="13.2" x14ac:dyDescent="0.25">
      <c r="A479"/>
    </row>
    <row r="480" spans="1:1" ht="13.2" x14ac:dyDescent="0.25">
      <c r="A480"/>
    </row>
    <row r="481" spans="1:1" ht="13.2" x14ac:dyDescent="0.25">
      <c r="A481"/>
    </row>
    <row r="482" spans="1:1" ht="13.2" x14ac:dyDescent="0.25">
      <c r="A482"/>
    </row>
    <row r="483" spans="1:1" ht="13.2" x14ac:dyDescent="0.25">
      <c r="A483"/>
    </row>
    <row r="484" spans="1:1" ht="13.2" x14ac:dyDescent="0.25">
      <c r="A484"/>
    </row>
    <row r="485" spans="1:1" ht="13.2" x14ac:dyDescent="0.25">
      <c r="A485"/>
    </row>
    <row r="486" spans="1:1" ht="13.2" x14ac:dyDescent="0.25">
      <c r="A486"/>
    </row>
    <row r="487" spans="1:1" ht="13.2" x14ac:dyDescent="0.25">
      <c r="A487"/>
    </row>
    <row r="488" spans="1:1" ht="13.2" x14ac:dyDescent="0.25">
      <c r="A488"/>
    </row>
    <row r="489" spans="1:1" ht="13.2" x14ac:dyDescent="0.25">
      <c r="A489"/>
    </row>
    <row r="490" spans="1:1" ht="13.2" x14ac:dyDescent="0.25">
      <c r="A490"/>
    </row>
    <row r="491" spans="1:1" ht="13.2" x14ac:dyDescent="0.25">
      <c r="A491"/>
    </row>
    <row r="492" spans="1:1" ht="13.2" x14ac:dyDescent="0.25">
      <c r="A492"/>
    </row>
    <row r="493" spans="1:1" ht="13.2" x14ac:dyDescent="0.25">
      <c r="A493"/>
    </row>
    <row r="494" spans="1:1" ht="13.2" x14ac:dyDescent="0.25">
      <c r="A494"/>
    </row>
    <row r="495" spans="1:1" ht="13.2" x14ac:dyDescent="0.25">
      <c r="A495"/>
    </row>
    <row r="496" spans="1:1" ht="13.2" x14ac:dyDescent="0.25">
      <c r="A496"/>
    </row>
    <row r="497" spans="1:1" ht="13.2" x14ac:dyDescent="0.25">
      <c r="A497"/>
    </row>
    <row r="498" spans="1:1" ht="13.2" x14ac:dyDescent="0.25">
      <c r="A498"/>
    </row>
    <row r="499" spans="1:1" ht="13.2" x14ac:dyDescent="0.25">
      <c r="A499"/>
    </row>
    <row r="500" spans="1:1" ht="13.2" x14ac:dyDescent="0.25">
      <c r="A500"/>
    </row>
    <row r="501" spans="1:1" ht="13.2" x14ac:dyDescent="0.25">
      <c r="A501"/>
    </row>
    <row r="502" spans="1:1" ht="13.2" x14ac:dyDescent="0.25">
      <c r="A502"/>
    </row>
    <row r="503" spans="1:1" ht="13.2" x14ac:dyDescent="0.25">
      <c r="A503"/>
    </row>
    <row r="504" spans="1:1" ht="13.2" x14ac:dyDescent="0.25">
      <c r="A504"/>
    </row>
    <row r="505" spans="1:1" ht="13.2" x14ac:dyDescent="0.25">
      <c r="A505"/>
    </row>
    <row r="506" spans="1:1" ht="13.2" x14ac:dyDescent="0.25">
      <c r="A506"/>
    </row>
    <row r="507" spans="1:1" ht="13.2" x14ac:dyDescent="0.25">
      <c r="A507"/>
    </row>
    <row r="508" spans="1:1" ht="13.2" x14ac:dyDescent="0.25">
      <c r="A508"/>
    </row>
    <row r="509" spans="1:1" ht="13.2" x14ac:dyDescent="0.25">
      <c r="A509"/>
    </row>
    <row r="510" spans="1:1" ht="13.2" x14ac:dyDescent="0.25">
      <c r="A510"/>
    </row>
    <row r="511" spans="1:1" ht="13.2" x14ac:dyDescent="0.25">
      <c r="A511"/>
    </row>
    <row r="512" spans="1:1" ht="13.2" x14ac:dyDescent="0.25">
      <c r="A512"/>
    </row>
    <row r="513" spans="1:1" ht="13.2" x14ac:dyDescent="0.25">
      <c r="A513"/>
    </row>
    <row r="514" spans="1:1" ht="13.2" x14ac:dyDescent="0.25">
      <c r="A514"/>
    </row>
    <row r="515" spans="1:1" ht="13.2" x14ac:dyDescent="0.25">
      <c r="A515"/>
    </row>
    <row r="516" spans="1:1" ht="13.2" x14ac:dyDescent="0.25">
      <c r="A516"/>
    </row>
    <row r="517" spans="1:1" ht="13.2" x14ac:dyDescent="0.25">
      <c r="A517"/>
    </row>
    <row r="518" spans="1:1" ht="13.2" x14ac:dyDescent="0.25">
      <c r="A518"/>
    </row>
    <row r="519" spans="1:1" ht="13.2" x14ac:dyDescent="0.25">
      <c r="A519"/>
    </row>
    <row r="520" spans="1:1" ht="13.2" x14ac:dyDescent="0.25">
      <c r="A520"/>
    </row>
    <row r="521" spans="1:1" ht="13.2" x14ac:dyDescent="0.25">
      <c r="A521"/>
    </row>
    <row r="522" spans="1:1" ht="13.2" x14ac:dyDescent="0.25">
      <c r="A522"/>
    </row>
    <row r="523" spans="1:1" ht="13.2" x14ac:dyDescent="0.25">
      <c r="A523"/>
    </row>
    <row r="524" spans="1:1" ht="13.2" x14ac:dyDescent="0.25">
      <c r="A524"/>
    </row>
    <row r="525" spans="1:1" ht="13.2" x14ac:dyDescent="0.25">
      <c r="A525"/>
    </row>
    <row r="526" spans="1:1" ht="13.2" x14ac:dyDescent="0.25">
      <c r="A526"/>
    </row>
    <row r="527" spans="1:1" ht="13.2" x14ac:dyDescent="0.25">
      <c r="A527"/>
    </row>
    <row r="528" spans="1:1" ht="13.2" x14ac:dyDescent="0.25">
      <c r="A528"/>
    </row>
    <row r="529" spans="1:1" ht="13.2" x14ac:dyDescent="0.25">
      <c r="A529"/>
    </row>
    <row r="530" spans="1:1" ht="13.2" x14ac:dyDescent="0.25">
      <c r="A530"/>
    </row>
    <row r="531" spans="1:1" ht="13.2" x14ac:dyDescent="0.25">
      <c r="A531"/>
    </row>
    <row r="532" spans="1:1" ht="13.2" x14ac:dyDescent="0.25">
      <c r="A532"/>
    </row>
    <row r="533" spans="1:1" ht="13.2" x14ac:dyDescent="0.25">
      <c r="A533"/>
    </row>
    <row r="534" spans="1:1" ht="13.2" x14ac:dyDescent="0.25">
      <c r="A534"/>
    </row>
    <row r="535" spans="1:1" ht="13.2" x14ac:dyDescent="0.25">
      <c r="A535"/>
    </row>
    <row r="536" spans="1:1" ht="13.2" x14ac:dyDescent="0.25">
      <c r="A536"/>
    </row>
    <row r="537" spans="1:1" ht="13.2" x14ac:dyDescent="0.25">
      <c r="A537"/>
    </row>
    <row r="538" spans="1:1" ht="13.2" x14ac:dyDescent="0.25">
      <c r="A538"/>
    </row>
    <row r="539" spans="1:1" ht="13.2" x14ac:dyDescent="0.25">
      <c r="A539"/>
    </row>
    <row r="540" spans="1:1" ht="13.2" x14ac:dyDescent="0.25">
      <c r="A540"/>
    </row>
    <row r="541" spans="1:1" ht="13.2" x14ac:dyDescent="0.25">
      <c r="A541"/>
    </row>
    <row r="542" spans="1:1" ht="13.2" x14ac:dyDescent="0.25">
      <c r="A542"/>
    </row>
    <row r="543" spans="1:1" ht="13.2" x14ac:dyDescent="0.25">
      <c r="A543"/>
    </row>
    <row r="544" spans="1:1" ht="13.2" x14ac:dyDescent="0.25">
      <c r="A544"/>
    </row>
    <row r="545" spans="1:1" ht="13.2" x14ac:dyDescent="0.25">
      <c r="A545"/>
    </row>
    <row r="546" spans="1:1" ht="13.2" x14ac:dyDescent="0.25">
      <c r="A546"/>
    </row>
    <row r="547" spans="1:1" ht="13.2" x14ac:dyDescent="0.25">
      <c r="A547"/>
    </row>
    <row r="548" spans="1:1" ht="13.2" x14ac:dyDescent="0.25">
      <c r="A548"/>
    </row>
    <row r="549" spans="1:1" ht="13.2" x14ac:dyDescent="0.25">
      <c r="A549"/>
    </row>
    <row r="550" spans="1:1" ht="13.2" x14ac:dyDescent="0.25">
      <c r="A550"/>
    </row>
    <row r="551" spans="1:1" ht="13.2" x14ac:dyDescent="0.25">
      <c r="A551"/>
    </row>
    <row r="552" spans="1:1" ht="13.2" x14ac:dyDescent="0.25">
      <c r="A552"/>
    </row>
    <row r="553" spans="1:1" ht="13.2" x14ac:dyDescent="0.25">
      <c r="A553"/>
    </row>
    <row r="554" spans="1:1" ht="13.2" x14ac:dyDescent="0.25">
      <c r="A554"/>
    </row>
    <row r="555" spans="1:1" ht="13.2" x14ac:dyDescent="0.25">
      <c r="A555"/>
    </row>
    <row r="556" spans="1:1" ht="13.2" x14ac:dyDescent="0.25">
      <c r="A556"/>
    </row>
    <row r="557" spans="1:1" ht="13.2" x14ac:dyDescent="0.25">
      <c r="A557"/>
    </row>
    <row r="558" spans="1:1" ht="13.2" x14ac:dyDescent="0.25">
      <c r="A558"/>
    </row>
    <row r="559" spans="1:1" ht="13.2" x14ac:dyDescent="0.25">
      <c r="A559"/>
    </row>
    <row r="560" spans="1:1" ht="13.2" x14ac:dyDescent="0.25">
      <c r="A560"/>
    </row>
    <row r="561" spans="1:1" ht="13.2" x14ac:dyDescent="0.25">
      <c r="A561"/>
    </row>
    <row r="562" spans="1:1" ht="13.2" x14ac:dyDescent="0.25">
      <c r="A562"/>
    </row>
    <row r="563" spans="1:1" ht="13.2" x14ac:dyDescent="0.25">
      <c r="A563"/>
    </row>
    <row r="564" spans="1:1" ht="13.2" x14ac:dyDescent="0.25">
      <c r="A564"/>
    </row>
    <row r="565" spans="1:1" ht="13.2" x14ac:dyDescent="0.25">
      <c r="A565"/>
    </row>
    <row r="566" spans="1:1" ht="13.2" x14ac:dyDescent="0.25">
      <c r="A566"/>
    </row>
    <row r="567" spans="1:1" ht="13.2" x14ac:dyDescent="0.25">
      <c r="A567"/>
    </row>
    <row r="568" spans="1:1" ht="13.2" x14ac:dyDescent="0.25">
      <c r="A568"/>
    </row>
    <row r="569" spans="1:1" ht="13.2" x14ac:dyDescent="0.25">
      <c r="A569"/>
    </row>
    <row r="570" spans="1:1" ht="13.2" x14ac:dyDescent="0.25">
      <c r="A570"/>
    </row>
    <row r="571" spans="1:1" ht="13.2" x14ac:dyDescent="0.25">
      <c r="A571"/>
    </row>
    <row r="572" spans="1:1" ht="13.2" x14ac:dyDescent="0.25">
      <c r="A572"/>
    </row>
    <row r="573" spans="1:1" ht="13.2" x14ac:dyDescent="0.25">
      <c r="A573"/>
    </row>
    <row r="574" spans="1:1" ht="13.2" x14ac:dyDescent="0.25">
      <c r="A574"/>
    </row>
    <row r="575" spans="1:1" ht="13.2" x14ac:dyDescent="0.25">
      <c r="A575"/>
    </row>
    <row r="576" spans="1:1" ht="13.2" x14ac:dyDescent="0.25">
      <c r="A576"/>
    </row>
    <row r="577" spans="1:1" ht="13.2" x14ac:dyDescent="0.25">
      <c r="A577"/>
    </row>
    <row r="578" spans="1:1" ht="13.2" x14ac:dyDescent="0.25">
      <c r="A578"/>
    </row>
    <row r="579" spans="1:1" ht="13.2" x14ac:dyDescent="0.25">
      <c r="A579"/>
    </row>
    <row r="580" spans="1:1" ht="13.2" x14ac:dyDescent="0.25">
      <c r="A580"/>
    </row>
    <row r="581" spans="1:1" ht="13.2" x14ac:dyDescent="0.25">
      <c r="A581"/>
    </row>
    <row r="582" spans="1:1" ht="13.2" x14ac:dyDescent="0.25">
      <c r="A582"/>
    </row>
    <row r="583" spans="1:1" ht="13.2" x14ac:dyDescent="0.25">
      <c r="A583"/>
    </row>
    <row r="584" spans="1:1" ht="13.2" x14ac:dyDescent="0.25">
      <c r="A584"/>
    </row>
    <row r="585" spans="1:1" ht="13.2" x14ac:dyDescent="0.25">
      <c r="A585"/>
    </row>
    <row r="586" spans="1:1" ht="13.2" x14ac:dyDescent="0.25">
      <c r="A586"/>
    </row>
    <row r="587" spans="1:1" ht="13.2" x14ac:dyDescent="0.25">
      <c r="A587"/>
    </row>
    <row r="588" spans="1:1" ht="13.2" x14ac:dyDescent="0.25">
      <c r="A588"/>
    </row>
    <row r="589" spans="1:1" ht="13.2" x14ac:dyDescent="0.25">
      <c r="A589"/>
    </row>
    <row r="590" spans="1:1" ht="13.2" x14ac:dyDescent="0.25">
      <c r="A590"/>
    </row>
    <row r="591" spans="1:1" ht="13.2" x14ac:dyDescent="0.25">
      <c r="A591"/>
    </row>
    <row r="592" spans="1:1" ht="13.2" x14ac:dyDescent="0.25">
      <c r="A592"/>
    </row>
    <row r="593" spans="1:1" ht="13.2" x14ac:dyDescent="0.25">
      <c r="A593"/>
    </row>
    <row r="594" spans="1:1" ht="13.2" x14ac:dyDescent="0.25">
      <c r="A594"/>
    </row>
    <row r="595" spans="1:1" ht="13.2" x14ac:dyDescent="0.25">
      <c r="A595"/>
    </row>
    <row r="596" spans="1:1" ht="13.2" x14ac:dyDescent="0.25">
      <c r="A596"/>
    </row>
    <row r="597" spans="1:1" ht="13.2" x14ac:dyDescent="0.25">
      <c r="A597"/>
    </row>
    <row r="598" spans="1:1" ht="13.2" x14ac:dyDescent="0.25">
      <c r="A598"/>
    </row>
    <row r="599" spans="1:1" ht="13.2" x14ac:dyDescent="0.25">
      <c r="A599"/>
    </row>
    <row r="600" spans="1:1" ht="13.2" x14ac:dyDescent="0.25">
      <c r="A600"/>
    </row>
    <row r="601" spans="1:1" ht="13.2" x14ac:dyDescent="0.25">
      <c r="A601"/>
    </row>
    <row r="602" spans="1:1" ht="13.2" x14ac:dyDescent="0.25">
      <c r="A602"/>
    </row>
    <row r="603" spans="1:1" ht="13.2" x14ac:dyDescent="0.25">
      <c r="A603"/>
    </row>
    <row r="604" spans="1:1" ht="13.2" x14ac:dyDescent="0.25">
      <c r="A604"/>
    </row>
    <row r="605" spans="1:1" ht="13.2" x14ac:dyDescent="0.25">
      <c r="A605"/>
    </row>
    <row r="606" spans="1:1" ht="13.2" x14ac:dyDescent="0.25">
      <c r="A606"/>
    </row>
    <row r="607" spans="1:1" ht="13.2" x14ac:dyDescent="0.25">
      <c r="A607"/>
    </row>
    <row r="608" spans="1:1" ht="13.2" x14ac:dyDescent="0.25">
      <c r="A608"/>
    </row>
    <row r="609" spans="1:1" ht="13.2" x14ac:dyDescent="0.25">
      <c r="A609"/>
    </row>
    <row r="610" spans="1:1" ht="13.2" x14ac:dyDescent="0.25">
      <c r="A610"/>
    </row>
    <row r="611" spans="1:1" ht="13.2" x14ac:dyDescent="0.25">
      <c r="A611"/>
    </row>
    <row r="612" spans="1:1" ht="13.2" x14ac:dyDescent="0.25">
      <c r="A612"/>
    </row>
    <row r="613" spans="1:1" ht="13.2" x14ac:dyDescent="0.25">
      <c r="A613"/>
    </row>
    <row r="614" spans="1:1" ht="13.2" x14ac:dyDescent="0.25">
      <c r="A614"/>
    </row>
    <row r="615" spans="1:1" ht="13.2" x14ac:dyDescent="0.25">
      <c r="A615"/>
    </row>
    <row r="616" spans="1:1" ht="13.2" x14ac:dyDescent="0.25">
      <c r="A616"/>
    </row>
    <row r="617" spans="1:1" ht="13.2" x14ac:dyDescent="0.25">
      <c r="A617"/>
    </row>
    <row r="618" spans="1:1" ht="13.2" x14ac:dyDescent="0.25">
      <c r="A618"/>
    </row>
    <row r="619" spans="1:1" ht="13.2" x14ac:dyDescent="0.25">
      <c r="A619"/>
    </row>
    <row r="620" spans="1:1" ht="13.2" x14ac:dyDescent="0.25">
      <c r="A620"/>
    </row>
    <row r="621" spans="1:1" ht="13.2" x14ac:dyDescent="0.25">
      <c r="A621"/>
    </row>
    <row r="622" spans="1:1" ht="13.2" x14ac:dyDescent="0.25">
      <c r="A622"/>
    </row>
    <row r="623" spans="1:1" ht="13.2" x14ac:dyDescent="0.25">
      <c r="A623"/>
    </row>
    <row r="624" spans="1:1" ht="13.2" x14ac:dyDescent="0.25">
      <c r="A624"/>
    </row>
    <row r="625" spans="1:1" ht="13.2" x14ac:dyDescent="0.25">
      <c r="A625"/>
    </row>
    <row r="626" spans="1:1" ht="13.2" x14ac:dyDescent="0.25">
      <c r="A626"/>
    </row>
    <row r="627" spans="1:1" ht="13.2" x14ac:dyDescent="0.25">
      <c r="A627"/>
    </row>
    <row r="628" spans="1:1" ht="13.2" x14ac:dyDescent="0.25">
      <c r="A628"/>
    </row>
    <row r="629" spans="1:1" ht="13.2" x14ac:dyDescent="0.25">
      <c r="A629"/>
    </row>
    <row r="630" spans="1:1" ht="13.2" x14ac:dyDescent="0.25">
      <c r="A630"/>
    </row>
    <row r="631" spans="1:1" ht="13.2" x14ac:dyDescent="0.25">
      <c r="A631"/>
    </row>
    <row r="632" spans="1:1" ht="13.2" x14ac:dyDescent="0.25">
      <c r="A632"/>
    </row>
    <row r="633" spans="1:1" ht="13.2" x14ac:dyDescent="0.25">
      <c r="A633"/>
    </row>
    <row r="634" spans="1:1" ht="13.2" x14ac:dyDescent="0.25">
      <c r="A634"/>
    </row>
    <row r="635" spans="1:1" ht="13.2" x14ac:dyDescent="0.25">
      <c r="A635"/>
    </row>
    <row r="636" spans="1:1" ht="13.2" x14ac:dyDescent="0.25">
      <c r="A636"/>
    </row>
    <row r="637" spans="1:1" ht="13.2" x14ac:dyDescent="0.25">
      <c r="A637"/>
    </row>
    <row r="638" spans="1:1" ht="13.2" x14ac:dyDescent="0.25">
      <c r="A638"/>
    </row>
    <row r="639" spans="1:1" ht="13.2" x14ac:dyDescent="0.25">
      <c r="A639"/>
    </row>
    <row r="640" spans="1:1" ht="13.2" x14ac:dyDescent="0.25">
      <c r="A640"/>
    </row>
    <row r="641" spans="1:1" ht="13.2" x14ac:dyDescent="0.25">
      <c r="A641"/>
    </row>
    <row r="642" spans="1:1" ht="13.2" x14ac:dyDescent="0.25">
      <c r="A642"/>
    </row>
    <row r="643" spans="1:1" ht="13.2" x14ac:dyDescent="0.25">
      <c r="A643"/>
    </row>
    <row r="644" spans="1:1" ht="13.2" x14ac:dyDescent="0.25">
      <c r="A644"/>
    </row>
    <row r="645" spans="1:1" ht="13.2" x14ac:dyDescent="0.25">
      <c r="A645"/>
    </row>
    <row r="646" spans="1:1" ht="13.2" x14ac:dyDescent="0.25">
      <c r="A646"/>
    </row>
    <row r="647" spans="1:1" ht="13.2" x14ac:dyDescent="0.25">
      <c r="A647"/>
    </row>
    <row r="648" spans="1:1" ht="13.2" x14ac:dyDescent="0.25">
      <c r="A648"/>
    </row>
    <row r="649" spans="1:1" ht="13.2" x14ac:dyDescent="0.25">
      <c r="A649"/>
    </row>
    <row r="650" spans="1:1" ht="13.2" x14ac:dyDescent="0.25">
      <c r="A650"/>
    </row>
    <row r="651" spans="1:1" ht="13.2" x14ac:dyDescent="0.25">
      <c r="A651"/>
    </row>
    <row r="652" spans="1:1" ht="13.2" x14ac:dyDescent="0.25">
      <c r="A652"/>
    </row>
    <row r="653" spans="1:1" ht="13.2" x14ac:dyDescent="0.25">
      <c r="A653"/>
    </row>
    <row r="654" spans="1:1" ht="13.2" x14ac:dyDescent="0.25">
      <c r="A654"/>
    </row>
    <row r="655" spans="1:1" ht="13.2" x14ac:dyDescent="0.25">
      <c r="A655"/>
    </row>
    <row r="656" spans="1:1" ht="13.2" x14ac:dyDescent="0.25">
      <c r="A656"/>
    </row>
    <row r="657" spans="1:1" ht="13.2" x14ac:dyDescent="0.25">
      <c r="A657"/>
    </row>
    <row r="658" spans="1:1" ht="13.2" x14ac:dyDescent="0.25">
      <c r="A658"/>
    </row>
    <row r="659" spans="1:1" ht="13.2" x14ac:dyDescent="0.25">
      <c r="A659"/>
    </row>
    <row r="660" spans="1:1" ht="13.2" x14ac:dyDescent="0.25">
      <c r="A660"/>
    </row>
    <row r="661" spans="1:1" ht="13.2" x14ac:dyDescent="0.25">
      <c r="A661"/>
    </row>
    <row r="662" spans="1:1" ht="13.2" x14ac:dyDescent="0.25">
      <c r="A662"/>
    </row>
    <row r="663" spans="1:1" ht="13.2" x14ac:dyDescent="0.25">
      <c r="A663"/>
    </row>
    <row r="664" spans="1:1" ht="13.2" x14ac:dyDescent="0.25">
      <c r="A664"/>
    </row>
    <row r="665" spans="1:1" ht="13.2" x14ac:dyDescent="0.25">
      <c r="A665"/>
    </row>
    <row r="666" spans="1:1" ht="13.2" x14ac:dyDescent="0.25">
      <c r="A666"/>
    </row>
    <row r="667" spans="1:1" ht="13.2" x14ac:dyDescent="0.25">
      <c r="A667"/>
    </row>
    <row r="668" spans="1:1" ht="13.2" x14ac:dyDescent="0.25">
      <c r="A668"/>
    </row>
    <row r="669" spans="1:1" ht="13.2" x14ac:dyDescent="0.25">
      <c r="A669"/>
    </row>
    <row r="670" spans="1:1" ht="13.2" x14ac:dyDescent="0.25">
      <c r="A670"/>
    </row>
    <row r="671" spans="1:1" ht="13.2" x14ac:dyDescent="0.25">
      <c r="A671"/>
    </row>
    <row r="672" spans="1:1" ht="13.2" x14ac:dyDescent="0.25">
      <c r="A672"/>
    </row>
    <row r="673" spans="1:1" ht="13.2" x14ac:dyDescent="0.25">
      <c r="A673"/>
    </row>
    <row r="674" spans="1:1" ht="13.2" x14ac:dyDescent="0.25">
      <c r="A674"/>
    </row>
    <row r="675" spans="1:1" ht="13.2" x14ac:dyDescent="0.25">
      <c r="A675"/>
    </row>
    <row r="676" spans="1:1" ht="13.2" x14ac:dyDescent="0.25">
      <c r="A676"/>
    </row>
    <row r="677" spans="1:1" ht="13.2" x14ac:dyDescent="0.25">
      <c r="A677"/>
    </row>
    <row r="678" spans="1:1" ht="13.2" x14ac:dyDescent="0.25">
      <c r="A678"/>
    </row>
    <row r="679" spans="1:1" ht="13.2" x14ac:dyDescent="0.25">
      <c r="A679"/>
    </row>
    <row r="680" spans="1:1" ht="13.2" x14ac:dyDescent="0.25">
      <c r="A680"/>
    </row>
    <row r="681" spans="1:1" ht="13.2" x14ac:dyDescent="0.25">
      <c r="A681"/>
    </row>
    <row r="682" spans="1:1" ht="13.2" x14ac:dyDescent="0.25">
      <c r="A682"/>
    </row>
    <row r="683" spans="1:1" ht="13.2" x14ac:dyDescent="0.25">
      <c r="A683"/>
    </row>
    <row r="684" spans="1:1" ht="13.2" x14ac:dyDescent="0.25">
      <c r="A684"/>
    </row>
    <row r="685" spans="1:1" ht="13.2" x14ac:dyDescent="0.25">
      <c r="A685"/>
    </row>
    <row r="686" spans="1:1" ht="13.2" x14ac:dyDescent="0.25">
      <c r="A686"/>
    </row>
    <row r="687" spans="1:1" ht="13.2" x14ac:dyDescent="0.25">
      <c r="A687"/>
    </row>
    <row r="688" spans="1:1" ht="13.2" x14ac:dyDescent="0.25">
      <c r="A688"/>
    </row>
    <row r="689" spans="1:1" ht="13.2" x14ac:dyDescent="0.25">
      <c r="A689"/>
    </row>
    <row r="690" spans="1:1" ht="13.2" x14ac:dyDescent="0.25">
      <c r="A690"/>
    </row>
    <row r="691" spans="1:1" ht="13.2" x14ac:dyDescent="0.25">
      <c r="A691"/>
    </row>
    <row r="692" spans="1:1" ht="13.2" x14ac:dyDescent="0.25">
      <c r="A692"/>
    </row>
    <row r="693" spans="1:1" ht="13.2" x14ac:dyDescent="0.25">
      <c r="A693"/>
    </row>
    <row r="694" spans="1:1" ht="13.2" x14ac:dyDescent="0.25">
      <c r="A694"/>
    </row>
    <row r="695" spans="1:1" ht="13.2" x14ac:dyDescent="0.25">
      <c r="A695"/>
    </row>
    <row r="696" spans="1:1" ht="13.2" x14ac:dyDescent="0.25">
      <c r="A696"/>
    </row>
    <row r="697" spans="1:1" ht="13.2" x14ac:dyDescent="0.25">
      <c r="A697"/>
    </row>
    <row r="698" spans="1:1" ht="13.2" x14ac:dyDescent="0.25">
      <c r="A698"/>
    </row>
    <row r="699" spans="1:1" ht="13.2" x14ac:dyDescent="0.25">
      <c r="A699"/>
    </row>
    <row r="700" spans="1:1" ht="13.2" x14ac:dyDescent="0.25">
      <c r="A700"/>
    </row>
    <row r="701" spans="1:1" ht="13.2" x14ac:dyDescent="0.25">
      <c r="A701"/>
    </row>
    <row r="702" spans="1:1" ht="13.2" x14ac:dyDescent="0.25">
      <c r="A702"/>
    </row>
    <row r="703" spans="1:1" ht="13.2" x14ac:dyDescent="0.25">
      <c r="A703"/>
    </row>
    <row r="704" spans="1:1" ht="13.2" x14ac:dyDescent="0.25">
      <c r="A704"/>
    </row>
    <row r="705" spans="1:1" ht="13.2" x14ac:dyDescent="0.25">
      <c r="A705"/>
    </row>
    <row r="706" spans="1:1" ht="13.2" x14ac:dyDescent="0.25">
      <c r="A706"/>
    </row>
    <row r="707" spans="1:1" ht="13.2" x14ac:dyDescent="0.25">
      <c r="A707"/>
    </row>
    <row r="708" spans="1:1" ht="13.2" x14ac:dyDescent="0.25">
      <c r="A708"/>
    </row>
    <row r="709" spans="1:1" ht="13.2" x14ac:dyDescent="0.25">
      <c r="A709"/>
    </row>
    <row r="710" spans="1:1" ht="13.2" x14ac:dyDescent="0.25">
      <c r="A710"/>
    </row>
    <row r="711" spans="1:1" ht="13.2" x14ac:dyDescent="0.25">
      <c r="A711"/>
    </row>
    <row r="712" spans="1:1" ht="13.2" x14ac:dyDescent="0.25">
      <c r="A712"/>
    </row>
    <row r="713" spans="1:1" ht="13.2" x14ac:dyDescent="0.25">
      <c r="A713"/>
    </row>
    <row r="714" spans="1:1" ht="13.2" x14ac:dyDescent="0.25">
      <c r="A714"/>
    </row>
    <row r="715" spans="1:1" ht="13.2" x14ac:dyDescent="0.25">
      <c r="A715"/>
    </row>
    <row r="716" spans="1:1" ht="13.2" x14ac:dyDescent="0.25">
      <c r="A716"/>
    </row>
    <row r="717" spans="1:1" ht="13.2" x14ac:dyDescent="0.25">
      <c r="A717"/>
    </row>
    <row r="718" spans="1:1" ht="13.2" x14ac:dyDescent="0.25">
      <c r="A718"/>
    </row>
    <row r="719" spans="1:1" ht="13.2" x14ac:dyDescent="0.25">
      <c r="A719"/>
    </row>
    <row r="720" spans="1:1" ht="13.2" x14ac:dyDescent="0.25">
      <c r="A720"/>
    </row>
    <row r="721" spans="1:1" ht="13.2" x14ac:dyDescent="0.25">
      <c r="A721"/>
    </row>
    <row r="722" spans="1:1" ht="13.2" x14ac:dyDescent="0.25">
      <c r="A722"/>
    </row>
    <row r="723" spans="1:1" ht="13.2" x14ac:dyDescent="0.25">
      <c r="A723"/>
    </row>
    <row r="724" spans="1:1" ht="13.2" x14ac:dyDescent="0.25">
      <c r="A724"/>
    </row>
    <row r="725" spans="1:1" ht="13.2" x14ac:dyDescent="0.25">
      <c r="A725"/>
    </row>
    <row r="726" spans="1:1" ht="13.2" x14ac:dyDescent="0.25">
      <c r="A726"/>
    </row>
    <row r="727" spans="1:1" ht="13.2" x14ac:dyDescent="0.25">
      <c r="A727"/>
    </row>
    <row r="728" spans="1:1" ht="13.2" x14ac:dyDescent="0.25">
      <c r="A728"/>
    </row>
    <row r="729" spans="1:1" ht="13.2" x14ac:dyDescent="0.25">
      <c r="A729"/>
    </row>
    <row r="730" spans="1:1" ht="13.2" x14ac:dyDescent="0.25">
      <c r="A730"/>
    </row>
    <row r="731" spans="1:1" ht="13.2" x14ac:dyDescent="0.25">
      <c r="A731"/>
    </row>
    <row r="732" spans="1:1" ht="13.2" x14ac:dyDescent="0.25">
      <c r="A732"/>
    </row>
    <row r="733" spans="1:1" ht="13.2" x14ac:dyDescent="0.25">
      <c r="A733"/>
    </row>
    <row r="734" spans="1:1" ht="13.2" x14ac:dyDescent="0.25">
      <c r="A734"/>
    </row>
    <row r="735" spans="1:1" ht="13.2" x14ac:dyDescent="0.25">
      <c r="A735"/>
    </row>
    <row r="736" spans="1:1" ht="13.2" x14ac:dyDescent="0.25">
      <c r="A736"/>
    </row>
    <row r="737" spans="1:1" ht="13.2" x14ac:dyDescent="0.25">
      <c r="A737"/>
    </row>
    <row r="738" spans="1:1" ht="13.2" x14ac:dyDescent="0.25">
      <c r="A738"/>
    </row>
    <row r="739" spans="1:1" ht="13.2" x14ac:dyDescent="0.25">
      <c r="A739"/>
    </row>
    <row r="740" spans="1:1" ht="13.2" x14ac:dyDescent="0.25">
      <c r="A740"/>
    </row>
    <row r="741" spans="1:1" ht="13.2" x14ac:dyDescent="0.25">
      <c r="A741"/>
    </row>
    <row r="742" spans="1:1" ht="13.2" x14ac:dyDescent="0.25">
      <c r="A742"/>
    </row>
    <row r="743" spans="1:1" ht="13.2" x14ac:dyDescent="0.25">
      <c r="A743"/>
    </row>
    <row r="744" spans="1:1" ht="13.2" x14ac:dyDescent="0.25">
      <c r="A744"/>
    </row>
    <row r="745" spans="1:1" ht="13.2" x14ac:dyDescent="0.25">
      <c r="A745"/>
    </row>
    <row r="746" spans="1:1" ht="13.2" x14ac:dyDescent="0.25">
      <c r="A746"/>
    </row>
    <row r="747" spans="1:1" ht="13.2" x14ac:dyDescent="0.25">
      <c r="A747"/>
    </row>
    <row r="748" spans="1:1" ht="13.2" x14ac:dyDescent="0.25">
      <c r="A748"/>
    </row>
    <row r="749" spans="1:1" ht="13.2" x14ac:dyDescent="0.25">
      <c r="A749"/>
    </row>
    <row r="750" spans="1:1" ht="13.2" x14ac:dyDescent="0.25">
      <c r="A750"/>
    </row>
    <row r="751" spans="1:1" ht="13.2" x14ac:dyDescent="0.25">
      <c r="A751"/>
    </row>
    <row r="752" spans="1:1" ht="13.2" x14ac:dyDescent="0.25">
      <c r="A752"/>
    </row>
    <row r="753" spans="1:1" ht="13.2" x14ac:dyDescent="0.25">
      <c r="A753"/>
    </row>
    <row r="754" spans="1:1" ht="13.2" x14ac:dyDescent="0.25">
      <c r="A754"/>
    </row>
    <row r="755" spans="1:1" ht="13.2" x14ac:dyDescent="0.25">
      <c r="A755"/>
    </row>
    <row r="756" spans="1:1" ht="13.2" x14ac:dyDescent="0.25">
      <c r="A756"/>
    </row>
    <row r="757" spans="1:1" ht="13.2" x14ac:dyDescent="0.25">
      <c r="A757"/>
    </row>
    <row r="758" spans="1:1" ht="13.2" x14ac:dyDescent="0.25">
      <c r="A758"/>
    </row>
    <row r="759" spans="1:1" ht="13.2" x14ac:dyDescent="0.25">
      <c r="A759"/>
    </row>
    <row r="760" spans="1:1" ht="13.2" x14ac:dyDescent="0.25">
      <c r="A760"/>
    </row>
    <row r="761" spans="1:1" ht="13.2" x14ac:dyDescent="0.25">
      <c r="A761"/>
    </row>
    <row r="762" spans="1:1" ht="13.2" x14ac:dyDescent="0.25">
      <c r="A762"/>
    </row>
    <row r="763" spans="1:1" ht="13.2" x14ac:dyDescent="0.25">
      <c r="A763"/>
    </row>
    <row r="764" spans="1:1" ht="13.2" x14ac:dyDescent="0.25">
      <c r="A764"/>
    </row>
    <row r="765" spans="1:1" ht="13.2" x14ac:dyDescent="0.25">
      <c r="A765"/>
    </row>
    <row r="766" spans="1:1" ht="13.2" x14ac:dyDescent="0.25">
      <c r="A766"/>
    </row>
    <row r="767" spans="1:1" ht="13.2" x14ac:dyDescent="0.25">
      <c r="A767"/>
    </row>
    <row r="768" spans="1:1" ht="13.2" x14ac:dyDescent="0.25">
      <c r="A768"/>
    </row>
    <row r="769" spans="1:1" ht="13.2" x14ac:dyDescent="0.25">
      <c r="A769"/>
    </row>
    <row r="770" spans="1:1" ht="13.2" x14ac:dyDescent="0.25">
      <c r="A770"/>
    </row>
    <row r="771" spans="1:1" ht="13.2" x14ac:dyDescent="0.25">
      <c r="A771"/>
    </row>
    <row r="772" spans="1:1" ht="13.2" x14ac:dyDescent="0.25">
      <c r="A772"/>
    </row>
    <row r="773" spans="1:1" ht="13.2" x14ac:dyDescent="0.25">
      <c r="A773"/>
    </row>
    <row r="774" spans="1:1" ht="13.2" x14ac:dyDescent="0.25">
      <c r="A774"/>
    </row>
    <row r="775" spans="1:1" ht="13.2" x14ac:dyDescent="0.25">
      <c r="A775"/>
    </row>
    <row r="776" spans="1:1" ht="13.2" x14ac:dyDescent="0.25">
      <c r="A776"/>
    </row>
    <row r="777" spans="1:1" ht="13.2" x14ac:dyDescent="0.25">
      <c r="A777"/>
    </row>
    <row r="778" spans="1:1" ht="13.2" x14ac:dyDescent="0.25">
      <c r="A778"/>
    </row>
    <row r="779" spans="1:1" ht="13.2" x14ac:dyDescent="0.25">
      <c r="A779"/>
    </row>
    <row r="780" spans="1:1" ht="13.2" x14ac:dyDescent="0.25">
      <c r="A780"/>
    </row>
    <row r="781" spans="1:1" ht="13.2" x14ac:dyDescent="0.25">
      <c r="A781"/>
    </row>
    <row r="782" spans="1:1" ht="13.2" x14ac:dyDescent="0.25">
      <c r="A782"/>
    </row>
    <row r="783" spans="1:1" ht="13.2" x14ac:dyDescent="0.25">
      <c r="A783"/>
    </row>
    <row r="784" spans="1:1" ht="13.2" x14ac:dyDescent="0.25">
      <c r="A784"/>
    </row>
    <row r="785" spans="1:1" ht="13.2" x14ac:dyDescent="0.25">
      <c r="A785"/>
    </row>
    <row r="786" spans="1:1" ht="13.2" x14ac:dyDescent="0.25">
      <c r="A786"/>
    </row>
    <row r="787" spans="1:1" ht="13.2" x14ac:dyDescent="0.25">
      <c r="A787"/>
    </row>
    <row r="788" spans="1:1" ht="13.2" x14ac:dyDescent="0.25">
      <c r="A788"/>
    </row>
    <row r="789" spans="1:1" ht="13.2" x14ac:dyDescent="0.25">
      <c r="A789"/>
    </row>
    <row r="790" spans="1:1" ht="13.2" x14ac:dyDescent="0.25">
      <c r="A790"/>
    </row>
    <row r="791" spans="1:1" ht="13.2" x14ac:dyDescent="0.25">
      <c r="A791"/>
    </row>
    <row r="792" spans="1:1" ht="13.2" x14ac:dyDescent="0.25">
      <c r="A792"/>
    </row>
    <row r="793" spans="1:1" ht="13.2" x14ac:dyDescent="0.25">
      <c r="A793"/>
    </row>
    <row r="794" spans="1:1" ht="13.2" x14ac:dyDescent="0.25">
      <c r="A794"/>
    </row>
    <row r="795" spans="1:1" ht="13.2" x14ac:dyDescent="0.25">
      <c r="A795"/>
    </row>
    <row r="796" spans="1:1" ht="13.2" x14ac:dyDescent="0.25">
      <c r="A796"/>
    </row>
    <row r="797" spans="1:1" ht="13.2" x14ac:dyDescent="0.25">
      <c r="A797"/>
    </row>
    <row r="798" spans="1:1" ht="13.2" x14ac:dyDescent="0.25">
      <c r="A798"/>
    </row>
    <row r="799" spans="1:1" ht="13.2" x14ac:dyDescent="0.25">
      <c r="A799"/>
    </row>
    <row r="800" spans="1:1" ht="13.2" x14ac:dyDescent="0.25">
      <c r="A800"/>
    </row>
    <row r="801" spans="1:1" ht="13.2" x14ac:dyDescent="0.25">
      <c r="A801"/>
    </row>
    <row r="802" spans="1:1" ht="13.2" x14ac:dyDescent="0.25">
      <c r="A802"/>
    </row>
    <row r="803" spans="1:1" ht="13.2" x14ac:dyDescent="0.25">
      <c r="A803"/>
    </row>
    <row r="804" spans="1:1" ht="13.2" x14ac:dyDescent="0.25">
      <c r="A804"/>
    </row>
    <row r="805" spans="1:1" ht="13.2" x14ac:dyDescent="0.25">
      <c r="A805"/>
    </row>
    <row r="806" spans="1:1" ht="13.2" x14ac:dyDescent="0.25">
      <c r="A806"/>
    </row>
    <row r="807" spans="1:1" ht="13.2" x14ac:dyDescent="0.25">
      <c r="A807"/>
    </row>
    <row r="808" spans="1:1" ht="13.2" x14ac:dyDescent="0.25">
      <c r="A808"/>
    </row>
    <row r="809" spans="1:1" ht="13.2" x14ac:dyDescent="0.25">
      <c r="A809"/>
    </row>
    <row r="810" spans="1:1" ht="13.2" x14ac:dyDescent="0.25">
      <c r="A810"/>
    </row>
    <row r="811" spans="1:1" ht="13.2" x14ac:dyDescent="0.25">
      <c r="A811"/>
    </row>
    <row r="812" spans="1:1" ht="13.2" x14ac:dyDescent="0.25">
      <c r="A812"/>
    </row>
    <row r="813" spans="1:1" ht="13.2" x14ac:dyDescent="0.25">
      <c r="A813"/>
    </row>
    <row r="814" spans="1:1" ht="13.2" x14ac:dyDescent="0.25">
      <c r="A814"/>
    </row>
    <row r="815" spans="1:1" ht="13.2" x14ac:dyDescent="0.25">
      <c r="A815"/>
    </row>
    <row r="816" spans="1:1" ht="13.2" x14ac:dyDescent="0.25">
      <c r="A816"/>
    </row>
    <row r="817" spans="1:1" ht="13.2" x14ac:dyDescent="0.25">
      <c r="A817"/>
    </row>
    <row r="818" spans="1:1" ht="13.2" x14ac:dyDescent="0.25">
      <c r="A818"/>
    </row>
    <row r="819" spans="1:1" ht="13.2" x14ac:dyDescent="0.25">
      <c r="A819"/>
    </row>
    <row r="820" spans="1:1" ht="13.2" x14ac:dyDescent="0.25">
      <c r="A820"/>
    </row>
    <row r="821" spans="1:1" ht="13.2" x14ac:dyDescent="0.25">
      <c r="A821"/>
    </row>
    <row r="822" spans="1:1" ht="13.2" x14ac:dyDescent="0.25">
      <c r="A822"/>
    </row>
    <row r="823" spans="1:1" ht="13.2" x14ac:dyDescent="0.25">
      <c r="A823"/>
    </row>
    <row r="824" spans="1:1" ht="13.2" x14ac:dyDescent="0.25">
      <c r="A824"/>
    </row>
    <row r="825" spans="1:1" ht="13.2" x14ac:dyDescent="0.25">
      <c r="A825"/>
    </row>
    <row r="826" spans="1:1" ht="13.2" x14ac:dyDescent="0.25">
      <c r="A826"/>
    </row>
    <row r="827" spans="1:1" ht="13.2" x14ac:dyDescent="0.25">
      <c r="A827"/>
    </row>
    <row r="828" spans="1:1" ht="13.2" x14ac:dyDescent="0.25">
      <c r="A828"/>
    </row>
    <row r="829" spans="1:1" ht="13.2" x14ac:dyDescent="0.25">
      <c r="A829"/>
    </row>
    <row r="830" spans="1:1" ht="13.2" x14ac:dyDescent="0.25">
      <c r="A830"/>
    </row>
    <row r="831" spans="1:1" ht="13.2" x14ac:dyDescent="0.25">
      <c r="A831"/>
    </row>
    <row r="832" spans="1:1" ht="13.2" x14ac:dyDescent="0.25">
      <c r="A832"/>
    </row>
    <row r="833" spans="1:1" ht="13.2" x14ac:dyDescent="0.25">
      <c r="A833"/>
    </row>
    <row r="834" spans="1:1" ht="13.2" x14ac:dyDescent="0.25">
      <c r="A834"/>
    </row>
    <row r="835" spans="1:1" ht="13.2" x14ac:dyDescent="0.25">
      <c r="A835"/>
    </row>
    <row r="836" spans="1:1" ht="13.2" x14ac:dyDescent="0.25">
      <c r="A836"/>
    </row>
    <row r="837" spans="1:1" ht="13.2" x14ac:dyDescent="0.25">
      <c r="A837"/>
    </row>
    <row r="838" spans="1:1" ht="13.2" x14ac:dyDescent="0.25">
      <c r="A838"/>
    </row>
    <row r="839" spans="1:1" ht="13.2" x14ac:dyDescent="0.25">
      <c r="A839"/>
    </row>
    <row r="840" spans="1:1" ht="13.2" x14ac:dyDescent="0.25">
      <c r="A840"/>
    </row>
    <row r="841" spans="1:1" ht="13.2" x14ac:dyDescent="0.25">
      <c r="A841"/>
    </row>
    <row r="842" spans="1:1" ht="13.2" x14ac:dyDescent="0.25">
      <c r="A842"/>
    </row>
    <row r="843" spans="1:1" ht="13.2" x14ac:dyDescent="0.25">
      <c r="A843"/>
    </row>
    <row r="844" spans="1:1" ht="13.2" x14ac:dyDescent="0.25">
      <c r="A844"/>
    </row>
    <row r="845" spans="1:1" ht="13.2" x14ac:dyDescent="0.25">
      <c r="A845"/>
    </row>
    <row r="846" spans="1:1" ht="13.2" x14ac:dyDescent="0.25">
      <c r="A846"/>
    </row>
    <row r="847" spans="1:1" ht="13.2" x14ac:dyDescent="0.25">
      <c r="A847"/>
    </row>
    <row r="848" spans="1:1" ht="13.2" x14ac:dyDescent="0.25">
      <c r="A848"/>
    </row>
    <row r="849" spans="1:1" ht="13.2" x14ac:dyDescent="0.25">
      <c r="A849"/>
    </row>
    <row r="850" spans="1:1" ht="13.2" x14ac:dyDescent="0.25">
      <c r="A850"/>
    </row>
    <row r="851" spans="1:1" ht="13.2" x14ac:dyDescent="0.25">
      <c r="A851"/>
    </row>
    <row r="852" spans="1:1" ht="13.2" x14ac:dyDescent="0.25">
      <c r="A852"/>
    </row>
    <row r="853" spans="1:1" ht="13.2" x14ac:dyDescent="0.25">
      <c r="A853"/>
    </row>
    <row r="854" spans="1:1" ht="13.2" x14ac:dyDescent="0.25">
      <c r="A854"/>
    </row>
    <row r="855" spans="1:1" ht="13.2" x14ac:dyDescent="0.25">
      <c r="A855"/>
    </row>
    <row r="856" spans="1:1" ht="13.2" x14ac:dyDescent="0.25">
      <c r="A856"/>
    </row>
    <row r="857" spans="1:1" ht="13.2" x14ac:dyDescent="0.25">
      <c r="A857"/>
    </row>
    <row r="858" spans="1:1" ht="13.2" x14ac:dyDescent="0.25">
      <c r="A858"/>
    </row>
    <row r="859" spans="1:1" ht="13.2" x14ac:dyDescent="0.25">
      <c r="A859"/>
    </row>
    <row r="860" spans="1:1" ht="13.2" x14ac:dyDescent="0.25">
      <c r="A860"/>
    </row>
    <row r="861" spans="1:1" ht="13.2" x14ac:dyDescent="0.25">
      <c r="A861"/>
    </row>
    <row r="862" spans="1:1" ht="13.2" x14ac:dyDescent="0.25">
      <c r="A862"/>
    </row>
    <row r="863" spans="1:1" ht="13.2" x14ac:dyDescent="0.25">
      <c r="A863"/>
    </row>
    <row r="864" spans="1:1" ht="13.2" x14ac:dyDescent="0.25">
      <c r="A864"/>
    </row>
    <row r="865" spans="1:1" ht="13.2" x14ac:dyDescent="0.25">
      <c r="A865"/>
    </row>
    <row r="866" spans="1:1" ht="13.2" x14ac:dyDescent="0.25">
      <c r="A866"/>
    </row>
    <row r="867" spans="1:1" ht="13.2" x14ac:dyDescent="0.25">
      <c r="A867"/>
    </row>
    <row r="868" spans="1:1" ht="13.2" x14ac:dyDescent="0.25">
      <c r="A868"/>
    </row>
    <row r="869" spans="1:1" ht="13.2" x14ac:dyDescent="0.25">
      <c r="A869"/>
    </row>
    <row r="870" spans="1:1" ht="13.2" x14ac:dyDescent="0.25">
      <c r="A870"/>
    </row>
    <row r="871" spans="1:1" ht="13.2" x14ac:dyDescent="0.25">
      <c r="A871"/>
    </row>
    <row r="872" spans="1:1" ht="13.2" x14ac:dyDescent="0.25">
      <c r="A872"/>
    </row>
    <row r="873" spans="1:1" ht="13.2" x14ac:dyDescent="0.25">
      <c r="A873"/>
    </row>
    <row r="874" spans="1:1" ht="13.2" x14ac:dyDescent="0.25">
      <c r="A874"/>
    </row>
    <row r="875" spans="1:1" ht="13.2" x14ac:dyDescent="0.25">
      <c r="A875"/>
    </row>
    <row r="876" spans="1:1" ht="13.2" x14ac:dyDescent="0.25">
      <c r="A876"/>
    </row>
    <row r="877" spans="1:1" ht="13.2" x14ac:dyDescent="0.25">
      <c r="A877"/>
    </row>
    <row r="878" spans="1:1" ht="13.2" x14ac:dyDescent="0.25">
      <c r="A878"/>
    </row>
    <row r="879" spans="1:1" ht="13.2" x14ac:dyDescent="0.25">
      <c r="A879"/>
    </row>
    <row r="880" spans="1:1" ht="13.2" x14ac:dyDescent="0.25">
      <c r="A880"/>
    </row>
    <row r="881" spans="1:1" ht="13.2" x14ac:dyDescent="0.25">
      <c r="A881"/>
    </row>
    <row r="882" spans="1:1" ht="13.2" x14ac:dyDescent="0.25">
      <c r="A882"/>
    </row>
    <row r="883" spans="1:1" ht="13.2" x14ac:dyDescent="0.25">
      <c r="A883"/>
    </row>
    <row r="884" spans="1:1" ht="13.2" x14ac:dyDescent="0.25">
      <c r="A884"/>
    </row>
    <row r="885" spans="1:1" ht="13.2" x14ac:dyDescent="0.25">
      <c r="A885"/>
    </row>
    <row r="886" spans="1:1" ht="13.2" x14ac:dyDescent="0.25">
      <c r="A886"/>
    </row>
    <row r="887" spans="1:1" ht="13.2" x14ac:dyDescent="0.25">
      <c r="A887"/>
    </row>
    <row r="888" spans="1:1" ht="13.2" x14ac:dyDescent="0.25">
      <c r="A888"/>
    </row>
    <row r="889" spans="1:1" ht="13.2" x14ac:dyDescent="0.25">
      <c r="A889"/>
    </row>
    <row r="890" spans="1:1" ht="13.2" x14ac:dyDescent="0.25">
      <c r="A890"/>
    </row>
    <row r="891" spans="1:1" ht="13.2" x14ac:dyDescent="0.25">
      <c r="A891"/>
    </row>
    <row r="892" spans="1:1" ht="13.2" x14ac:dyDescent="0.25">
      <c r="A892"/>
    </row>
    <row r="893" spans="1:1" ht="13.2" x14ac:dyDescent="0.25">
      <c r="A893"/>
    </row>
    <row r="894" spans="1:1" ht="13.2" x14ac:dyDescent="0.25">
      <c r="A894"/>
    </row>
    <row r="895" spans="1:1" ht="13.2" x14ac:dyDescent="0.25">
      <c r="A895"/>
    </row>
    <row r="896" spans="1:1" ht="13.2" x14ac:dyDescent="0.25">
      <c r="A896"/>
    </row>
    <row r="897" spans="1:1" ht="13.2" x14ac:dyDescent="0.25">
      <c r="A897"/>
    </row>
    <row r="898" spans="1:1" ht="13.2" x14ac:dyDescent="0.25">
      <c r="A898"/>
    </row>
    <row r="899" spans="1:1" ht="13.2" x14ac:dyDescent="0.25">
      <c r="A899"/>
    </row>
    <row r="900" spans="1:1" ht="13.2" x14ac:dyDescent="0.25">
      <c r="A900"/>
    </row>
    <row r="901" spans="1:1" ht="13.2" x14ac:dyDescent="0.25">
      <c r="A901"/>
    </row>
    <row r="902" spans="1:1" ht="13.2" x14ac:dyDescent="0.25">
      <c r="A902"/>
    </row>
    <row r="903" spans="1:1" ht="13.2" x14ac:dyDescent="0.25">
      <c r="A903"/>
    </row>
    <row r="904" spans="1:1" ht="13.2" x14ac:dyDescent="0.25">
      <c r="A904"/>
    </row>
    <row r="905" spans="1:1" ht="13.2" x14ac:dyDescent="0.25">
      <c r="A905"/>
    </row>
    <row r="906" spans="1:1" ht="13.2" x14ac:dyDescent="0.25">
      <c r="A906"/>
    </row>
    <row r="907" spans="1:1" ht="13.2" x14ac:dyDescent="0.25">
      <c r="A907"/>
    </row>
    <row r="908" spans="1:1" ht="13.2" x14ac:dyDescent="0.25">
      <c r="A908"/>
    </row>
    <row r="909" spans="1:1" ht="13.2" x14ac:dyDescent="0.25">
      <c r="A909"/>
    </row>
    <row r="910" spans="1:1" ht="13.2" x14ac:dyDescent="0.25">
      <c r="A910"/>
    </row>
    <row r="911" spans="1:1" ht="13.2" x14ac:dyDescent="0.25">
      <c r="A911"/>
    </row>
    <row r="912" spans="1:1" ht="13.2" x14ac:dyDescent="0.25">
      <c r="A912"/>
    </row>
    <row r="913" spans="1:1" ht="13.2" x14ac:dyDescent="0.25">
      <c r="A913"/>
    </row>
    <row r="914" spans="1:1" ht="13.2" x14ac:dyDescent="0.25">
      <c r="A914"/>
    </row>
    <row r="915" spans="1:1" ht="13.2" x14ac:dyDescent="0.25">
      <c r="A915"/>
    </row>
    <row r="916" spans="1:1" ht="13.2" x14ac:dyDescent="0.25">
      <c r="A916"/>
    </row>
    <row r="917" spans="1:1" ht="13.2" x14ac:dyDescent="0.25">
      <c r="A917"/>
    </row>
    <row r="918" spans="1:1" ht="13.2" x14ac:dyDescent="0.25">
      <c r="A918"/>
    </row>
    <row r="919" spans="1:1" ht="13.2" x14ac:dyDescent="0.25">
      <c r="A919"/>
    </row>
    <row r="920" spans="1:1" ht="13.2" x14ac:dyDescent="0.25">
      <c r="A920"/>
    </row>
    <row r="921" spans="1:1" ht="13.2" x14ac:dyDescent="0.25">
      <c r="A921"/>
    </row>
    <row r="922" spans="1:1" ht="13.2" x14ac:dyDescent="0.25">
      <c r="A922"/>
    </row>
    <row r="923" spans="1:1" ht="13.2" x14ac:dyDescent="0.25">
      <c r="A923"/>
    </row>
    <row r="924" spans="1:1" ht="13.2" x14ac:dyDescent="0.25">
      <c r="A924"/>
    </row>
    <row r="925" spans="1:1" ht="13.2" x14ac:dyDescent="0.25">
      <c r="A925"/>
    </row>
    <row r="926" spans="1:1" ht="13.2" x14ac:dyDescent="0.25">
      <c r="A926"/>
    </row>
    <row r="927" spans="1:1" ht="13.2" x14ac:dyDescent="0.25">
      <c r="A927"/>
    </row>
    <row r="928" spans="1:1" ht="13.2" x14ac:dyDescent="0.25">
      <c r="A928"/>
    </row>
    <row r="929" spans="1:1" ht="13.2" x14ac:dyDescent="0.25">
      <c r="A929"/>
    </row>
    <row r="930" spans="1:1" ht="13.2" x14ac:dyDescent="0.25">
      <c r="A930"/>
    </row>
    <row r="931" spans="1:1" ht="13.2" x14ac:dyDescent="0.25">
      <c r="A931"/>
    </row>
    <row r="932" spans="1:1" ht="13.2" x14ac:dyDescent="0.25">
      <c r="A932"/>
    </row>
    <row r="933" spans="1:1" ht="13.2" x14ac:dyDescent="0.25">
      <c r="A933"/>
    </row>
    <row r="934" spans="1:1" ht="13.2" x14ac:dyDescent="0.25">
      <c r="A934"/>
    </row>
    <row r="935" spans="1:1" ht="13.2" x14ac:dyDescent="0.25">
      <c r="A935"/>
    </row>
    <row r="936" spans="1:1" ht="13.2" x14ac:dyDescent="0.25">
      <c r="A936"/>
    </row>
    <row r="937" spans="1:1" ht="13.2" x14ac:dyDescent="0.25">
      <c r="A937"/>
    </row>
    <row r="938" spans="1:1" ht="13.2" x14ac:dyDescent="0.25">
      <c r="A938"/>
    </row>
    <row r="939" spans="1:1" ht="13.2" x14ac:dyDescent="0.25">
      <c r="A939"/>
    </row>
    <row r="940" spans="1:1" ht="13.2" x14ac:dyDescent="0.25">
      <c r="A940"/>
    </row>
    <row r="941" spans="1:1" ht="13.2" x14ac:dyDescent="0.25">
      <c r="A941"/>
    </row>
    <row r="942" spans="1:1" ht="13.2" x14ac:dyDescent="0.25">
      <c r="A942"/>
    </row>
    <row r="943" spans="1:1" ht="13.2" x14ac:dyDescent="0.25">
      <c r="A943"/>
    </row>
    <row r="944" spans="1:1" ht="13.2" x14ac:dyDescent="0.25">
      <c r="A944"/>
    </row>
    <row r="945" spans="1:1" ht="13.2" x14ac:dyDescent="0.25">
      <c r="A945"/>
    </row>
    <row r="946" spans="1:1" ht="13.2" x14ac:dyDescent="0.25">
      <c r="A946"/>
    </row>
    <row r="947" spans="1:1" ht="13.2" x14ac:dyDescent="0.25">
      <c r="A947"/>
    </row>
    <row r="948" spans="1:1" ht="13.2" x14ac:dyDescent="0.25">
      <c r="A948"/>
    </row>
    <row r="949" spans="1:1" ht="13.2" x14ac:dyDescent="0.25">
      <c r="A949"/>
    </row>
    <row r="950" spans="1:1" ht="13.2" x14ac:dyDescent="0.25">
      <c r="A950"/>
    </row>
    <row r="951" spans="1:1" ht="13.2" x14ac:dyDescent="0.25">
      <c r="A951"/>
    </row>
    <row r="952" spans="1:1" ht="13.2" x14ac:dyDescent="0.25">
      <c r="A952"/>
    </row>
    <row r="953" spans="1:1" ht="13.2" x14ac:dyDescent="0.25">
      <c r="A953"/>
    </row>
    <row r="954" spans="1:1" ht="13.2" x14ac:dyDescent="0.25">
      <c r="A954"/>
    </row>
    <row r="955" spans="1:1" ht="13.2" x14ac:dyDescent="0.25">
      <c r="A955"/>
    </row>
    <row r="956" spans="1:1" ht="13.2" x14ac:dyDescent="0.25">
      <c r="A956"/>
    </row>
    <row r="957" spans="1:1" ht="13.2" x14ac:dyDescent="0.25">
      <c r="A957"/>
    </row>
    <row r="958" spans="1:1" ht="13.2" x14ac:dyDescent="0.25">
      <c r="A958"/>
    </row>
    <row r="959" spans="1:1" ht="13.2" x14ac:dyDescent="0.25">
      <c r="A959"/>
    </row>
    <row r="960" spans="1:1" ht="13.2" x14ac:dyDescent="0.25">
      <c r="A960"/>
    </row>
    <row r="961" spans="1:1" ht="13.2" x14ac:dyDescent="0.25">
      <c r="A961"/>
    </row>
    <row r="962" spans="1:1" ht="13.2" x14ac:dyDescent="0.25">
      <c r="A962"/>
    </row>
    <row r="963" spans="1:1" ht="13.2" x14ac:dyDescent="0.25">
      <c r="A963"/>
    </row>
    <row r="964" spans="1:1" ht="13.2" x14ac:dyDescent="0.25">
      <c r="A964"/>
    </row>
    <row r="965" spans="1:1" ht="13.2" x14ac:dyDescent="0.25">
      <c r="A965"/>
    </row>
    <row r="966" spans="1:1" ht="13.2" x14ac:dyDescent="0.25">
      <c r="A966"/>
    </row>
    <row r="967" spans="1:1" ht="13.2" x14ac:dyDescent="0.25">
      <c r="A967"/>
    </row>
    <row r="968" spans="1:1" ht="13.2" x14ac:dyDescent="0.25">
      <c r="A968"/>
    </row>
    <row r="969" spans="1:1" ht="13.2" x14ac:dyDescent="0.25">
      <c r="A969"/>
    </row>
    <row r="970" spans="1:1" ht="13.2" x14ac:dyDescent="0.25">
      <c r="A970"/>
    </row>
    <row r="971" spans="1:1" ht="13.2" x14ac:dyDescent="0.25">
      <c r="A971"/>
    </row>
    <row r="972" spans="1:1" ht="13.2" x14ac:dyDescent="0.25">
      <c r="A972"/>
    </row>
    <row r="973" spans="1:1" ht="13.2" x14ac:dyDescent="0.25">
      <c r="A973"/>
    </row>
    <row r="974" spans="1:1" ht="13.2" x14ac:dyDescent="0.25">
      <c r="A974"/>
    </row>
    <row r="975" spans="1:1" ht="13.2" x14ac:dyDescent="0.25">
      <c r="A975"/>
    </row>
    <row r="976" spans="1:1" ht="13.2" x14ac:dyDescent="0.25">
      <c r="A976"/>
    </row>
    <row r="977" spans="1:1" ht="13.2" x14ac:dyDescent="0.25">
      <c r="A977"/>
    </row>
    <row r="978" spans="1:1" ht="13.2" x14ac:dyDescent="0.25">
      <c r="A978"/>
    </row>
    <row r="979" spans="1:1" ht="13.2" x14ac:dyDescent="0.25">
      <c r="A979"/>
    </row>
    <row r="980" spans="1:1" ht="13.2" x14ac:dyDescent="0.25">
      <c r="A980"/>
    </row>
    <row r="981" spans="1:1" ht="13.2" x14ac:dyDescent="0.25">
      <c r="A981"/>
    </row>
    <row r="982" spans="1:1" ht="13.2" x14ac:dyDescent="0.25">
      <c r="A982"/>
    </row>
    <row r="983" spans="1:1" ht="13.2" x14ac:dyDescent="0.25">
      <c r="A983"/>
    </row>
    <row r="984" spans="1:1" ht="13.2" x14ac:dyDescent="0.25">
      <c r="A984"/>
    </row>
    <row r="985" spans="1:1" ht="13.2" x14ac:dyDescent="0.25">
      <c r="A985"/>
    </row>
    <row r="986" spans="1:1" ht="13.2" x14ac:dyDescent="0.25">
      <c r="A986"/>
    </row>
    <row r="987" spans="1:1" ht="13.2" x14ac:dyDescent="0.25">
      <c r="A987"/>
    </row>
    <row r="988" spans="1:1" ht="13.2" x14ac:dyDescent="0.25">
      <c r="A988"/>
    </row>
    <row r="989" spans="1:1" ht="13.2" x14ac:dyDescent="0.25">
      <c r="A989"/>
    </row>
    <row r="990" spans="1:1" ht="13.2" x14ac:dyDescent="0.25">
      <c r="A990"/>
    </row>
    <row r="991" spans="1:1" ht="13.2" x14ac:dyDescent="0.25">
      <c r="A991"/>
    </row>
    <row r="992" spans="1:1" ht="13.2" x14ac:dyDescent="0.25">
      <c r="A992"/>
    </row>
    <row r="993" spans="1:1" ht="13.2" x14ac:dyDescent="0.25">
      <c r="A993"/>
    </row>
    <row r="994" spans="1:1" ht="13.2" x14ac:dyDescent="0.25">
      <c r="A994"/>
    </row>
    <row r="995" spans="1:1" ht="13.2" x14ac:dyDescent="0.25">
      <c r="A995"/>
    </row>
    <row r="996" spans="1:1" ht="13.2" x14ac:dyDescent="0.25">
      <c r="A996"/>
    </row>
    <row r="997" spans="1:1" ht="13.2" x14ac:dyDescent="0.25">
      <c r="A997"/>
    </row>
    <row r="998" spans="1:1" ht="13.2" x14ac:dyDescent="0.25">
      <c r="A998"/>
    </row>
    <row r="999" spans="1:1" ht="13.2" x14ac:dyDescent="0.25">
      <c r="A999"/>
    </row>
    <row r="1000" spans="1:1" ht="13.2" x14ac:dyDescent="0.25">
      <c r="A1000"/>
    </row>
    <row r="1001" spans="1:1" ht="13.2" x14ac:dyDescent="0.25">
      <c r="A1001"/>
    </row>
    <row r="1002" spans="1:1" ht="13.2" x14ac:dyDescent="0.25">
      <c r="A1002"/>
    </row>
    <row r="1003" spans="1:1" ht="13.2" x14ac:dyDescent="0.25">
      <c r="A1003"/>
    </row>
    <row r="1004" spans="1:1" ht="13.2" x14ac:dyDescent="0.25">
      <c r="A1004"/>
    </row>
    <row r="1005" spans="1:1" ht="13.2" x14ac:dyDescent="0.25">
      <c r="A1005"/>
    </row>
    <row r="1006" spans="1:1" ht="13.2" x14ac:dyDescent="0.25">
      <c r="A1006"/>
    </row>
    <row r="1007" spans="1:1" ht="13.2" x14ac:dyDescent="0.25">
      <c r="A1007"/>
    </row>
    <row r="1008" spans="1:1" ht="13.2" x14ac:dyDescent="0.25">
      <c r="A1008"/>
    </row>
    <row r="1009" spans="1:1" ht="13.2" x14ac:dyDescent="0.25">
      <c r="A1009"/>
    </row>
    <row r="1010" spans="1:1" ht="13.2" x14ac:dyDescent="0.25">
      <c r="A1010"/>
    </row>
    <row r="1011" spans="1:1" ht="13.2" x14ac:dyDescent="0.25">
      <c r="A1011"/>
    </row>
    <row r="1012" spans="1:1" ht="13.2" x14ac:dyDescent="0.25">
      <c r="A1012"/>
    </row>
    <row r="1013" spans="1:1" ht="13.2" x14ac:dyDescent="0.25">
      <c r="A1013"/>
    </row>
    <row r="1014" spans="1:1" ht="13.2" x14ac:dyDescent="0.25">
      <c r="A1014"/>
    </row>
    <row r="1015" spans="1:1" ht="13.2" x14ac:dyDescent="0.25">
      <c r="A1015"/>
    </row>
    <row r="1016" spans="1:1" ht="13.2" x14ac:dyDescent="0.25">
      <c r="A1016"/>
    </row>
    <row r="1017" spans="1:1" ht="13.2" x14ac:dyDescent="0.25">
      <c r="A1017"/>
    </row>
    <row r="1018" spans="1:1" ht="13.2" x14ac:dyDescent="0.25">
      <c r="A1018"/>
    </row>
    <row r="1019" spans="1:1" ht="13.2" x14ac:dyDescent="0.25">
      <c r="A1019"/>
    </row>
    <row r="1020" spans="1:1" ht="13.2" x14ac:dyDescent="0.25">
      <c r="A1020"/>
    </row>
    <row r="1021" spans="1:1" ht="13.2" x14ac:dyDescent="0.25">
      <c r="A1021"/>
    </row>
    <row r="1022" spans="1:1" ht="13.2" x14ac:dyDescent="0.25">
      <c r="A1022"/>
    </row>
    <row r="1023" spans="1:1" ht="13.2" x14ac:dyDescent="0.25">
      <c r="A1023"/>
    </row>
    <row r="1024" spans="1:1" ht="13.2" x14ac:dyDescent="0.25">
      <c r="A1024"/>
    </row>
    <row r="1025" spans="1:1" ht="13.2" x14ac:dyDescent="0.25">
      <c r="A1025"/>
    </row>
    <row r="1026" spans="1:1" ht="13.2" x14ac:dyDescent="0.25">
      <c r="A1026"/>
    </row>
    <row r="1027" spans="1:1" ht="13.2" x14ac:dyDescent="0.25">
      <c r="A1027"/>
    </row>
    <row r="1028" spans="1:1" ht="13.2" x14ac:dyDescent="0.25">
      <c r="A1028"/>
    </row>
    <row r="1029" spans="1:1" ht="13.2" x14ac:dyDescent="0.25">
      <c r="A1029"/>
    </row>
    <row r="1030" spans="1:1" ht="13.2" x14ac:dyDescent="0.25">
      <c r="A1030"/>
    </row>
    <row r="1031" spans="1:1" ht="13.2" x14ac:dyDescent="0.25">
      <c r="A1031"/>
    </row>
    <row r="1032" spans="1:1" ht="13.2" x14ac:dyDescent="0.25">
      <c r="A1032"/>
    </row>
    <row r="1033" spans="1:1" ht="13.2" x14ac:dyDescent="0.25">
      <c r="A1033"/>
    </row>
    <row r="1034" spans="1:1" ht="13.2" x14ac:dyDescent="0.25">
      <c r="A1034"/>
    </row>
    <row r="1035" spans="1:1" ht="13.2" x14ac:dyDescent="0.25">
      <c r="A1035"/>
    </row>
    <row r="1036" spans="1:1" ht="13.2" x14ac:dyDescent="0.25">
      <c r="A1036"/>
    </row>
    <row r="1037" spans="1:1" ht="13.2" x14ac:dyDescent="0.25">
      <c r="A1037"/>
    </row>
    <row r="1038" spans="1:1" ht="13.2" x14ac:dyDescent="0.25">
      <c r="A1038"/>
    </row>
    <row r="1039" spans="1:1" ht="13.2" x14ac:dyDescent="0.25">
      <c r="A1039"/>
    </row>
    <row r="1040" spans="1:1" ht="13.2" x14ac:dyDescent="0.25">
      <c r="A1040"/>
    </row>
    <row r="1041" spans="1:1" ht="13.2" x14ac:dyDescent="0.25">
      <c r="A1041"/>
    </row>
    <row r="1042" spans="1:1" ht="13.2" x14ac:dyDescent="0.25">
      <c r="A1042"/>
    </row>
    <row r="1043" spans="1:1" ht="13.2" x14ac:dyDescent="0.25">
      <c r="A1043"/>
    </row>
    <row r="1044" spans="1:1" ht="13.2" x14ac:dyDescent="0.25">
      <c r="A1044"/>
    </row>
    <row r="1045" spans="1:1" ht="13.2" x14ac:dyDescent="0.25">
      <c r="A1045"/>
    </row>
    <row r="1046" spans="1:1" ht="13.2" x14ac:dyDescent="0.25">
      <c r="A1046"/>
    </row>
    <row r="1047" spans="1:1" ht="13.2" x14ac:dyDescent="0.25">
      <c r="A1047"/>
    </row>
    <row r="1048" spans="1:1" ht="13.2" x14ac:dyDescent="0.25">
      <c r="A1048"/>
    </row>
    <row r="1049" spans="1:1" ht="13.2" x14ac:dyDescent="0.25">
      <c r="A1049"/>
    </row>
    <row r="1050" spans="1:1" ht="13.2" x14ac:dyDescent="0.25">
      <c r="A1050"/>
    </row>
    <row r="1051" spans="1:1" ht="13.2" x14ac:dyDescent="0.25">
      <c r="A1051"/>
    </row>
    <row r="1052" spans="1:1" ht="13.2" x14ac:dyDescent="0.25">
      <c r="A1052"/>
    </row>
    <row r="1053" spans="1:1" ht="13.2" x14ac:dyDescent="0.25">
      <c r="A1053"/>
    </row>
    <row r="1054" spans="1:1" ht="13.2" x14ac:dyDescent="0.25">
      <c r="A1054"/>
    </row>
    <row r="1055" spans="1:1" ht="13.2" x14ac:dyDescent="0.25">
      <c r="A1055"/>
    </row>
    <row r="1056" spans="1:1" ht="13.2" x14ac:dyDescent="0.25">
      <c r="A1056"/>
    </row>
    <row r="1057" spans="1:1" ht="13.2" x14ac:dyDescent="0.25">
      <c r="A1057"/>
    </row>
    <row r="1058" spans="1:1" ht="13.2" x14ac:dyDescent="0.25">
      <c r="A1058"/>
    </row>
    <row r="1059" spans="1:1" ht="13.2" x14ac:dyDescent="0.25">
      <c r="A1059"/>
    </row>
    <row r="1060" spans="1:1" ht="13.2" x14ac:dyDescent="0.25">
      <c r="A1060"/>
    </row>
    <row r="1061" spans="1:1" ht="13.2" x14ac:dyDescent="0.25">
      <c r="A1061"/>
    </row>
    <row r="1062" spans="1:1" ht="13.2" x14ac:dyDescent="0.25">
      <c r="A1062"/>
    </row>
    <row r="1063" spans="1:1" ht="13.2" x14ac:dyDescent="0.25">
      <c r="A1063"/>
    </row>
    <row r="1064" spans="1:1" ht="13.2" x14ac:dyDescent="0.25">
      <c r="A1064"/>
    </row>
    <row r="1065" spans="1:1" ht="13.2" x14ac:dyDescent="0.25">
      <c r="A1065"/>
    </row>
    <row r="1066" spans="1:1" ht="13.2" x14ac:dyDescent="0.25">
      <c r="A1066"/>
    </row>
    <row r="1067" spans="1:1" ht="13.2" x14ac:dyDescent="0.25">
      <c r="A1067"/>
    </row>
    <row r="1068" spans="1:1" ht="13.2" x14ac:dyDescent="0.25">
      <c r="A1068"/>
    </row>
    <row r="1069" spans="1:1" ht="13.2" x14ac:dyDescent="0.25">
      <c r="A1069"/>
    </row>
    <row r="1070" spans="1:1" ht="13.2" x14ac:dyDescent="0.25">
      <c r="A1070"/>
    </row>
    <row r="1071" spans="1:1" ht="13.2" x14ac:dyDescent="0.25">
      <c r="A1071"/>
    </row>
    <row r="1072" spans="1:1" ht="13.2" x14ac:dyDescent="0.25">
      <c r="A1072"/>
    </row>
    <row r="1073" spans="1:1" ht="13.2" x14ac:dyDescent="0.25">
      <c r="A1073"/>
    </row>
    <row r="1074" spans="1:1" ht="13.2" x14ac:dyDescent="0.25">
      <c r="A1074"/>
    </row>
    <row r="1075" spans="1:1" ht="13.2" x14ac:dyDescent="0.25">
      <c r="A1075"/>
    </row>
    <row r="1076" spans="1:1" ht="13.2" x14ac:dyDescent="0.25">
      <c r="A1076"/>
    </row>
    <row r="1077" spans="1:1" ht="13.2" x14ac:dyDescent="0.25">
      <c r="A1077"/>
    </row>
    <row r="1078" spans="1:1" ht="13.2" x14ac:dyDescent="0.25">
      <c r="A1078"/>
    </row>
    <row r="1079" spans="1:1" ht="13.2" x14ac:dyDescent="0.25">
      <c r="A1079"/>
    </row>
    <row r="1080" spans="1:1" ht="13.2" x14ac:dyDescent="0.25">
      <c r="A1080"/>
    </row>
    <row r="1081" spans="1:1" ht="13.2" x14ac:dyDescent="0.25">
      <c r="A1081"/>
    </row>
    <row r="1082" spans="1:1" ht="13.2" x14ac:dyDescent="0.25">
      <c r="A1082"/>
    </row>
    <row r="1083" spans="1:1" ht="13.2" x14ac:dyDescent="0.25">
      <c r="A1083"/>
    </row>
    <row r="1084" spans="1:1" ht="13.2" x14ac:dyDescent="0.25">
      <c r="A1084"/>
    </row>
    <row r="1085" spans="1:1" ht="13.2" x14ac:dyDescent="0.25">
      <c r="A1085"/>
    </row>
    <row r="1086" spans="1:1" ht="13.2" x14ac:dyDescent="0.25">
      <c r="A1086"/>
    </row>
    <row r="1087" spans="1:1" ht="13.2" x14ac:dyDescent="0.25">
      <c r="A1087"/>
    </row>
    <row r="1088" spans="1:1" ht="13.2" x14ac:dyDescent="0.25">
      <c r="A1088"/>
    </row>
    <row r="1089" spans="1:1" ht="13.2" x14ac:dyDescent="0.25">
      <c r="A1089"/>
    </row>
    <row r="1090" spans="1:1" ht="13.2" x14ac:dyDescent="0.25">
      <c r="A1090"/>
    </row>
    <row r="1091" spans="1:1" ht="13.2" x14ac:dyDescent="0.25">
      <c r="A1091"/>
    </row>
    <row r="1092" spans="1:1" ht="13.2" x14ac:dyDescent="0.25">
      <c r="A1092"/>
    </row>
    <row r="1093" spans="1:1" ht="13.2" x14ac:dyDescent="0.25">
      <c r="A1093"/>
    </row>
    <row r="1094" spans="1:1" ht="13.2" x14ac:dyDescent="0.25">
      <c r="A1094"/>
    </row>
    <row r="1095" spans="1:1" ht="13.2" x14ac:dyDescent="0.25">
      <c r="A1095"/>
    </row>
    <row r="1096" spans="1:1" ht="13.2" x14ac:dyDescent="0.25">
      <c r="A1096"/>
    </row>
    <row r="1097" spans="1:1" ht="13.2" x14ac:dyDescent="0.25">
      <c r="A1097"/>
    </row>
    <row r="1098" spans="1:1" ht="13.2" x14ac:dyDescent="0.25">
      <c r="A1098"/>
    </row>
    <row r="1099" spans="1:1" ht="13.2" x14ac:dyDescent="0.25">
      <c r="A1099"/>
    </row>
    <row r="1100" spans="1:1" ht="13.2" x14ac:dyDescent="0.25">
      <c r="A1100"/>
    </row>
    <row r="1101" spans="1:1" ht="13.2" x14ac:dyDescent="0.25">
      <c r="A1101"/>
    </row>
    <row r="1102" spans="1:1" ht="13.2" x14ac:dyDescent="0.25">
      <c r="A1102"/>
    </row>
    <row r="1103" spans="1:1" ht="13.2" x14ac:dyDescent="0.25">
      <c r="A1103"/>
    </row>
    <row r="1104" spans="1:1" ht="13.2" x14ac:dyDescent="0.25">
      <c r="A1104"/>
    </row>
    <row r="1105" spans="1:1" ht="13.2" x14ac:dyDescent="0.25">
      <c r="A1105"/>
    </row>
    <row r="1106" spans="1:1" ht="13.2" x14ac:dyDescent="0.25">
      <c r="A1106"/>
    </row>
    <row r="1107" spans="1:1" ht="13.2" x14ac:dyDescent="0.25">
      <c r="A1107"/>
    </row>
    <row r="1108" spans="1:1" ht="13.2" x14ac:dyDescent="0.25">
      <c r="A1108"/>
    </row>
    <row r="1109" spans="1:1" ht="13.2" x14ac:dyDescent="0.25">
      <c r="A1109"/>
    </row>
    <row r="1110" spans="1:1" ht="13.2" x14ac:dyDescent="0.25">
      <c r="A1110"/>
    </row>
    <row r="1111" spans="1:1" ht="13.2" x14ac:dyDescent="0.25">
      <c r="A1111"/>
    </row>
    <row r="1112" spans="1:1" ht="13.2" x14ac:dyDescent="0.25">
      <c r="A1112"/>
    </row>
    <row r="1113" spans="1:1" ht="13.2" x14ac:dyDescent="0.25">
      <c r="A1113"/>
    </row>
    <row r="1114" spans="1:1" ht="13.2" x14ac:dyDescent="0.25">
      <c r="A1114"/>
    </row>
    <row r="1115" spans="1:1" ht="13.2" x14ac:dyDescent="0.25">
      <c r="A1115"/>
    </row>
    <row r="1116" spans="1:1" ht="13.2" x14ac:dyDescent="0.25">
      <c r="A1116"/>
    </row>
    <row r="1117" spans="1:1" ht="13.2" x14ac:dyDescent="0.25">
      <c r="A1117"/>
    </row>
    <row r="1118" spans="1:1" ht="13.2" x14ac:dyDescent="0.25">
      <c r="A1118"/>
    </row>
    <row r="1119" spans="1:1" ht="13.2" x14ac:dyDescent="0.25">
      <c r="A1119"/>
    </row>
    <row r="1120" spans="1:1" ht="13.2" x14ac:dyDescent="0.25">
      <c r="A1120"/>
    </row>
    <row r="1121" spans="1:1" ht="13.2" x14ac:dyDescent="0.25">
      <c r="A1121"/>
    </row>
    <row r="1122" spans="1:1" ht="13.2" x14ac:dyDescent="0.25">
      <c r="A1122"/>
    </row>
    <row r="1123" spans="1:1" ht="13.2" x14ac:dyDescent="0.25">
      <c r="A1123"/>
    </row>
    <row r="1124" spans="1:1" ht="13.2" x14ac:dyDescent="0.25">
      <c r="A1124"/>
    </row>
    <row r="1125" spans="1:1" ht="13.2" x14ac:dyDescent="0.25">
      <c r="A1125"/>
    </row>
    <row r="1126" spans="1:1" ht="13.2" x14ac:dyDescent="0.25">
      <c r="A1126"/>
    </row>
    <row r="1127" spans="1:1" ht="13.2" x14ac:dyDescent="0.25">
      <c r="A1127"/>
    </row>
    <row r="1128" spans="1:1" ht="13.2" x14ac:dyDescent="0.25">
      <c r="A1128"/>
    </row>
    <row r="1129" spans="1:1" ht="13.2" x14ac:dyDescent="0.25">
      <c r="A1129"/>
    </row>
    <row r="1130" spans="1:1" ht="13.2" x14ac:dyDescent="0.25">
      <c r="A1130"/>
    </row>
    <row r="1131" spans="1:1" ht="13.2" x14ac:dyDescent="0.25">
      <c r="A1131"/>
    </row>
    <row r="1132" spans="1:1" ht="13.2" x14ac:dyDescent="0.25">
      <c r="A1132"/>
    </row>
    <row r="1133" spans="1:1" ht="13.2" x14ac:dyDescent="0.25">
      <c r="A1133"/>
    </row>
    <row r="1134" spans="1:1" ht="13.2" x14ac:dyDescent="0.25">
      <c r="A1134"/>
    </row>
    <row r="1135" spans="1:1" ht="13.2" x14ac:dyDescent="0.25">
      <c r="A1135"/>
    </row>
    <row r="1136" spans="1:1" ht="13.2" x14ac:dyDescent="0.25">
      <c r="A1136"/>
    </row>
    <row r="1137" spans="1:1" ht="13.2" x14ac:dyDescent="0.25">
      <c r="A1137"/>
    </row>
    <row r="1138" spans="1:1" ht="13.2" x14ac:dyDescent="0.25">
      <c r="A1138"/>
    </row>
    <row r="1139" spans="1:1" ht="13.2" x14ac:dyDescent="0.25">
      <c r="A1139"/>
    </row>
    <row r="1140" spans="1:1" ht="13.2" x14ac:dyDescent="0.25">
      <c r="A1140"/>
    </row>
    <row r="1141" spans="1:1" ht="13.2" x14ac:dyDescent="0.25">
      <c r="A1141"/>
    </row>
    <row r="1142" spans="1:1" ht="13.2" x14ac:dyDescent="0.25">
      <c r="A1142"/>
    </row>
    <row r="1143" spans="1:1" ht="13.2" x14ac:dyDescent="0.25">
      <c r="A1143"/>
    </row>
    <row r="1144" spans="1:1" ht="13.2" x14ac:dyDescent="0.25">
      <c r="A1144"/>
    </row>
    <row r="1145" spans="1:1" ht="13.2" x14ac:dyDescent="0.25">
      <c r="A1145"/>
    </row>
    <row r="1146" spans="1:1" ht="13.2" x14ac:dyDescent="0.25">
      <c r="A1146"/>
    </row>
    <row r="1147" spans="1:1" ht="13.2" x14ac:dyDescent="0.25">
      <c r="A1147"/>
    </row>
    <row r="1148" spans="1:1" ht="13.2" x14ac:dyDescent="0.25">
      <c r="A1148"/>
    </row>
    <row r="1149" spans="1:1" ht="13.2" x14ac:dyDescent="0.25">
      <c r="A1149"/>
    </row>
    <row r="1150" spans="1:1" ht="13.2" x14ac:dyDescent="0.25">
      <c r="A1150"/>
    </row>
    <row r="1151" spans="1:1" ht="13.2" x14ac:dyDescent="0.25">
      <c r="A1151"/>
    </row>
    <row r="1152" spans="1:1" ht="13.2" x14ac:dyDescent="0.25">
      <c r="A1152"/>
    </row>
    <row r="1153" spans="1:1" ht="13.2" x14ac:dyDescent="0.25">
      <c r="A1153"/>
    </row>
    <row r="1154" spans="1:1" ht="13.2" x14ac:dyDescent="0.25">
      <c r="A1154"/>
    </row>
    <row r="1155" spans="1:1" ht="13.2" x14ac:dyDescent="0.25">
      <c r="A1155"/>
    </row>
    <row r="1156" spans="1:1" ht="13.2" x14ac:dyDescent="0.25">
      <c r="A1156"/>
    </row>
    <row r="1157" spans="1:1" ht="13.2" x14ac:dyDescent="0.25">
      <c r="A1157"/>
    </row>
    <row r="1158" spans="1:1" ht="13.2" x14ac:dyDescent="0.25">
      <c r="A1158"/>
    </row>
    <row r="1159" spans="1:1" ht="13.2" x14ac:dyDescent="0.25">
      <c r="A1159"/>
    </row>
    <row r="1160" spans="1:1" ht="13.2" x14ac:dyDescent="0.25">
      <c r="A1160"/>
    </row>
    <row r="1161" spans="1:1" ht="13.2" x14ac:dyDescent="0.25">
      <c r="A1161"/>
    </row>
    <row r="1162" spans="1:1" ht="13.2" x14ac:dyDescent="0.25">
      <c r="A1162"/>
    </row>
    <row r="1163" spans="1:1" ht="13.2" x14ac:dyDescent="0.25">
      <c r="A1163"/>
    </row>
    <row r="1164" spans="1:1" ht="13.2" x14ac:dyDescent="0.25">
      <c r="A1164"/>
    </row>
    <row r="1165" spans="1:1" ht="13.2" x14ac:dyDescent="0.25">
      <c r="A1165"/>
    </row>
    <row r="1166" spans="1:1" ht="13.2" x14ac:dyDescent="0.25">
      <c r="A1166"/>
    </row>
    <row r="1167" spans="1:1" ht="13.2" x14ac:dyDescent="0.25">
      <c r="A1167"/>
    </row>
    <row r="1168" spans="1:1" ht="13.2" x14ac:dyDescent="0.25">
      <c r="A1168"/>
    </row>
    <row r="1169" spans="1:1" ht="13.2" x14ac:dyDescent="0.25">
      <c r="A1169"/>
    </row>
    <row r="1170" spans="1:1" ht="13.2" x14ac:dyDescent="0.25">
      <c r="A1170"/>
    </row>
    <row r="1171" spans="1:1" ht="13.2" x14ac:dyDescent="0.25">
      <c r="A1171"/>
    </row>
    <row r="1172" spans="1:1" ht="13.2" x14ac:dyDescent="0.25">
      <c r="A1172"/>
    </row>
    <row r="1173" spans="1:1" ht="13.2" x14ac:dyDescent="0.25">
      <c r="A1173"/>
    </row>
    <row r="1174" spans="1:1" ht="13.2" x14ac:dyDescent="0.25">
      <c r="A1174"/>
    </row>
    <row r="1175" spans="1:1" ht="13.2" x14ac:dyDescent="0.25">
      <c r="A1175"/>
    </row>
    <row r="1176" spans="1:1" ht="13.2" x14ac:dyDescent="0.25">
      <c r="A1176"/>
    </row>
    <row r="1177" spans="1:1" ht="13.2" x14ac:dyDescent="0.25">
      <c r="A1177"/>
    </row>
    <row r="1178" spans="1:1" ht="13.2" x14ac:dyDescent="0.25">
      <c r="A1178"/>
    </row>
    <row r="1179" spans="1:1" ht="13.2" x14ac:dyDescent="0.25">
      <c r="A1179"/>
    </row>
    <row r="1180" spans="1:1" ht="13.2" x14ac:dyDescent="0.25">
      <c r="A1180"/>
    </row>
    <row r="1181" spans="1:1" ht="13.2" x14ac:dyDescent="0.25">
      <c r="A1181"/>
    </row>
    <row r="1182" spans="1:1" ht="13.2" x14ac:dyDescent="0.25">
      <c r="A1182"/>
    </row>
    <row r="1183" spans="1:1" ht="13.2" x14ac:dyDescent="0.25">
      <c r="A1183"/>
    </row>
    <row r="1184" spans="1:1" ht="13.2" x14ac:dyDescent="0.25">
      <c r="A1184"/>
    </row>
    <row r="1185" spans="1:1" ht="13.2" x14ac:dyDescent="0.25">
      <c r="A1185"/>
    </row>
    <row r="1186" spans="1:1" ht="13.2" x14ac:dyDescent="0.25">
      <c r="A1186"/>
    </row>
    <row r="1187" spans="1:1" ht="13.2" x14ac:dyDescent="0.25">
      <c r="A1187"/>
    </row>
    <row r="1188" spans="1:1" ht="13.2" x14ac:dyDescent="0.25">
      <c r="A1188"/>
    </row>
    <row r="1189" spans="1:1" ht="13.2" x14ac:dyDescent="0.25">
      <c r="A1189"/>
    </row>
    <row r="1190" spans="1:1" ht="13.2" x14ac:dyDescent="0.25">
      <c r="A1190"/>
    </row>
    <row r="1191" spans="1:1" ht="13.2" x14ac:dyDescent="0.25">
      <c r="A1191"/>
    </row>
    <row r="1192" spans="1:1" ht="13.2" x14ac:dyDescent="0.25">
      <c r="A1192"/>
    </row>
    <row r="1193" spans="1:1" ht="13.2" x14ac:dyDescent="0.25">
      <c r="A1193"/>
    </row>
    <row r="1194" spans="1:1" ht="13.2" x14ac:dyDescent="0.25">
      <c r="A1194"/>
    </row>
    <row r="1195" spans="1:1" ht="13.2" x14ac:dyDescent="0.25">
      <c r="A1195"/>
    </row>
    <row r="1196" spans="1:1" ht="13.2" x14ac:dyDescent="0.25">
      <c r="A1196"/>
    </row>
    <row r="1197" spans="1:1" ht="13.2" x14ac:dyDescent="0.25">
      <c r="A1197"/>
    </row>
    <row r="1198" spans="1:1" ht="13.2" x14ac:dyDescent="0.25">
      <c r="A1198"/>
    </row>
    <row r="1199" spans="1:1" ht="13.2" x14ac:dyDescent="0.25">
      <c r="A1199"/>
    </row>
    <row r="1200" spans="1:1" ht="13.2" x14ac:dyDescent="0.25">
      <c r="A1200"/>
    </row>
    <row r="1201" spans="1:1" ht="13.2" x14ac:dyDescent="0.25">
      <c r="A1201"/>
    </row>
    <row r="1202" spans="1:1" ht="13.2" x14ac:dyDescent="0.25">
      <c r="A1202"/>
    </row>
    <row r="1203" spans="1:1" ht="13.2" x14ac:dyDescent="0.25">
      <c r="A1203"/>
    </row>
    <row r="1204" spans="1:1" ht="13.2" x14ac:dyDescent="0.25">
      <c r="A1204"/>
    </row>
    <row r="1205" spans="1:1" ht="13.2" x14ac:dyDescent="0.25">
      <c r="A1205"/>
    </row>
    <row r="1206" spans="1:1" ht="13.2" x14ac:dyDescent="0.25">
      <c r="A1206"/>
    </row>
    <row r="1207" spans="1:1" ht="13.2" x14ac:dyDescent="0.25">
      <c r="A1207"/>
    </row>
    <row r="1208" spans="1:1" ht="13.2" x14ac:dyDescent="0.25">
      <c r="A1208"/>
    </row>
    <row r="1209" spans="1:1" ht="13.2" x14ac:dyDescent="0.25">
      <c r="A1209"/>
    </row>
    <row r="1210" spans="1:1" ht="13.2" x14ac:dyDescent="0.25">
      <c r="A1210"/>
    </row>
    <row r="1211" spans="1:1" ht="13.2" x14ac:dyDescent="0.25">
      <c r="A1211"/>
    </row>
    <row r="1212" spans="1:1" ht="13.2" x14ac:dyDescent="0.25">
      <c r="A1212"/>
    </row>
    <row r="1213" spans="1:1" ht="13.2" x14ac:dyDescent="0.25">
      <c r="A1213"/>
    </row>
    <row r="1214" spans="1:1" ht="13.2" x14ac:dyDescent="0.25">
      <c r="A1214"/>
    </row>
    <row r="1215" spans="1:1" ht="13.2" x14ac:dyDescent="0.25">
      <c r="A1215"/>
    </row>
    <row r="1216" spans="1:1" ht="13.2" x14ac:dyDescent="0.25">
      <c r="A1216"/>
    </row>
    <row r="1217" spans="1:1" ht="13.2" x14ac:dyDescent="0.25">
      <c r="A1217"/>
    </row>
    <row r="1218" spans="1:1" ht="13.2" x14ac:dyDescent="0.25">
      <c r="A1218"/>
    </row>
    <row r="1219" spans="1:1" ht="13.2" x14ac:dyDescent="0.25">
      <c r="A1219"/>
    </row>
    <row r="1220" spans="1:1" ht="13.2" x14ac:dyDescent="0.25">
      <c r="A1220"/>
    </row>
    <row r="1221" spans="1:1" ht="13.2" x14ac:dyDescent="0.25">
      <c r="A1221"/>
    </row>
    <row r="1222" spans="1:1" ht="13.2" x14ac:dyDescent="0.25">
      <c r="A1222"/>
    </row>
    <row r="1223" spans="1:1" ht="13.2" x14ac:dyDescent="0.25">
      <c r="A1223"/>
    </row>
    <row r="1224" spans="1:1" ht="13.2" x14ac:dyDescent="0.25">
      <c r="A1224"/>
    </row>
    <row r="1225" spans="1:1" ht="13.2" x14ac:dyDescent="0.25">
      <c r="A1225"/>
    </row>
    <row r="1226" spans="1:1" ht="13.2" x14ac:dyDescent="0.25">
      <c r="A1226"/>
    </row>
    <row r="1227" spans="1:1" ht="13.2" x14ac:dyDescent="0.25">
      <c r="A1227"/>
    </row>
    <row r="1228" spans="1:1" ht="13.2" x14ac:dyDescent="0.25">
      <c r="A1228"/>
    </row>
    <row r="1229" spans="1:1" ht="13.2" x14ac:dyDescent="0.25">
      <c r="A1229"/>
    </row>
    <row r="1230" spans="1:1" ht="13.2" x14ac:dyDescent="0.25">
      <c r="A1230"/>
    </row>
    <row r="1231" spans="1:1" ht="13.2" x14ac:dyDescent="0.25">
      <c r="A1231"/>
    </row>
    <row r="1232" spans="1:1" ht="13.2" x14ac:dyDescent="0.25">
      <c r="A1232"/>
    </row>
    <row r="1233" spans="1:1" ht="13.2" x14ac:dyDescent="0.25">
      <c r="A1233"/>
    </row>
    <row r="1234" spans="1:1" ht="13.2" x14ac:dyDescent="0.25">
      <c r="A1234"/>
    </row>
    <row r="1235" spans="1:1" ht="13.2" x14ac:dyDescent="0.25">
      <c r="A1235"/>
    </row>
    <row r="1236" spans="1:1" ht="13.2" x14ac:dyDescent="0.25">
      <c r="A1236"/>
    </row>
    <row r="1237" spans="1:1" ht="13.2" x14ac:dyDescent="0.25">
      <c r="A1237"/>
    </row>
    <row r="1238" spans="1:1" ht="13.2" x14ac:dyDescent="0.25">
      <c r="A1238"/>
    </row>
    <row r="1239" spans="1:1" ht="13.2" x14ac:dyDescent="0.25">
      <c r="A1239"/>
    </row>
    <row r="1240" spans="1:1" ht="13.2" x14ac:dyDescent="0.25">
      <c r="A1240"/>
    </row>
    <row r="1241" spans="1:1" ht="13.2" x14ac:dyDescent="0.25">
      <c r="A1241"/>
    </row>
    <row r="1242" spans="1:1" ht="13.2" x14ac:dyDescent="0.25">
      <c r="A1242"/>
    </row>
    <row r="1243" spans="1:1" ht="13.2" x14ac:dyDescent="0.25">
      <c r="A1243"/>
    </row>
    <row r="1244" spans="1:1" ht="13.2" x14ac:dyDescent="0.25">
      <c r="A1244"/>
    </row>
    <row r="1245" spans="1:1" ht="13.2" x14ac:dyDescent="0.25">
      <c r="A1245"/>
    </row>
    <row r="1246" spans="1:1" ht="13.2" x14ac:dyDescent="0.25">
      <c r="A1246"/>
    </row>
    <row r="1247" spans="1:1" ht="13.2" x14ac:dyDescent="0.25">
      <c r="A1247"/>
    </row>
    <row r="1248" spans="1:1" ht="13.2" x14ac:dyDescent="0.25">
      <c r="A1248"/>
    </row>
    <row r="1249" spans="1:1" ht="13.2" x14ac:dyDescent="0.25">
      <c r="A1249"/>
    </row>
    <row r="1250" spans="1:1" ht="13.2" x14ac:dyDescent="0.25">
      <c r="A1250"/>
    </row>
    <row r="1251" spans="1:1" ht="13.2" x14ac:dyDescent="0.25">
      <c r="A1251"/>
    </row>
    <row r="1252" spans="1:1" ht="13.2" x14ac:dyDescent="0.25">
      <c r="A1252"/>
    </row>
    <row r="1253" spans="1:1" ht="13.2" x14ac:dyDescent="0.25">
      <c r="A1253"/>
    </row>
    <row r="1254" spans="1:1" ht="13.2" x14ac:dyDescent="0.25">
      <c r="A1254"/>
    </row>
    <row r="1255" spans="1:1" ht="13.2" x14ac:dyDescent="0.25">
      <c r="A1255"/>
    </row>
    <row r="1256" spans="1:1" ht="13.2" x14ac:dyDescent="0.25">
      <c r="A1256"/>
    </row>
    <row r="1257" spans="1:1" ht="13.2" x14ac:dyDescent="0.25">
      <c r="A1257"/>
    </row>
    <row r="1258" spans="1:1" ht="13.2" x14ac:dyDescent="0.25">
      <c r="A1258"/>
    </row>
    <row r="1259" spans="1:1" ht="13.2" x14ac:dyDescent="0.25">
      <c r="A1259"/>
    </row>
    <row r="1260" spans="1:1" ht="13.2" x14ac:dyDescent="0.25">
      <c r="A1260"/>
    </row>
    <row r="1261" spans="1:1" ht="13.2" x14ac:dyDescent="0.25">
      <c r="A1261"/>
    </row>
    <row r="1262" spans="1:1" ht="13.2" x14ac:dyDescent="0.25">
      <c r="A1262"/>
    </row>
    <row r="1263" spans="1:1" ht="13.2" x14ac:dyDescent="0.25">
      <c r="A1263"/>
    </row>
    <row r="1264" spans="1:1" ht="13.2" x14ac:dyDescent="0.25">
      <c r="A1264"/>
    </row>
    <row r="1265" spans="1:1" ht="13.2" x14ac:dyDescent="0.25">
      <c r="A1265"/>
    </row>
    <row r="1266" spans="1:1" ht="13.2" x14ac:dyDescent="0.25">
      <c r="A1266"/>
    </row>
    <row r="1267" spans="1:1" ht="13.2" x14ac:dyDescent="0.25">
      <c r="A1267"/>
    </row>
    <row r="1268" spans="1:1" ht="13.2" x14ac:dyDescent="0.25">
      <c r="A1268"/>
    </row>
    <row r="1269" spans="1:1" ht="13.2" x14ac:dyDescent="0.25">
      <c r="A1269"/>
    </row>
    <row r="1270" spans="1:1" ht="13.2" x14ac:dyDescent="0.25">
      <c r="A1270"/>
    </row>
    <row r="1271" spans="1:1" ht="13.2" x14ac:dyDescent="0.25">
      <c r="A1271"/>
    </row>
    <row r="1272" spans="1:1" ht="13.2" x14ac:dyDescent="0.25">
      <c r="A1272"/>
    </row>
    <row r="1273" spans="1:1" ht="13.2" x14ac:dyDescent="0.25">
      <c r="A1273"/>
    </row>
    <row r="1274" spans="1:1" ht="13.2" x14ac:dyDescent="0.25">
      <c r="A1274"/>
    </row>
    <row r="1275" spans="1:1" ht="13.2" x14ac:dyDescent="0.25">
      <c r="A1275"/>
    </row>
    <row r="1276" spans="1:1" ht="13.2" x14ac:dyDescent="0.25">
      <c r="A1276"/>
    </row>
    <row r="1277" spans="1:1" ht="13.2" x14ac:dyDescent="0.25">
      <c r="A1277"/>
    </row>
    <row r="1278" spans="1:1" ht="13.2" x14ac:dyDescent="0.25">
      <c r="A1278"/>
    </row>
    <row r="1279" spans="1:1" ht="13.2" x14ac:dyDescent="0.25">
      <c r="A1279"/>
    </row>
    <row r="1280" spans="1:1" ht="13.2" x14ac:dyDescent="0.25">
      <c r="A1280"/>
    </row>
    <row r="1281" spans="1:1" ht="13.2" x14ac:dyDescent="0.25">
      <c r="A1281"/>
    </row>
    <row r="1282" spans="1:1" ht="13.2" x14ac:dyDescent="0.25">
      <c r="A1282"/>
    </row>
    <row r="1283" spans="1:1" ht="13.2" x14ac:dyDescent="0.25">
      <c r="A1283"/>
    </row>
    <row r="1284" spans="1:1" ht="13.2" x14ac:dyDescent="0.25">
      <c r="A1284"/>
    </row>
    <row r="1285" spans="1:1" ht="13.2" x14ac:dyDescent="0.25">
      <c r="A1285"/>
    </row>
    <row r="1286" spans="1:1" ht="13.2" x14ac:dyDescent="0.25">
      <c r="A1286"/>
    </row>
    <row r="1287" spans="1:1" ht="13.2" x14ac:dyDescent="0.25">
      <c r="A1287"/>
    </row>
    <row r="1288" spans="1:1" ht="13.2" x14ac:dyDescent="0.25">
      <c r="A1288"/>
    </row>
    <row r="1289" spans="1:1" ht="13.2" x14ac:dyDescent="0.25">
      <c r="A1289"/>
    </row>
    <row r="1290" spans="1:1" ht="13.2" x14ac:dyDescent="0.25">
      <c r="A1290"/>
    </row>
    <row r="1291" spans="1:1" ht="13.2" x14ac:dyDescent="0.25">
      <c r="A1291"/>
    </row>
    <row r="1292" spans="1:1" ht="13.2" x14ac:dyDescent="0.25">
      <c r="A1292"/>
    </row>
    <row r="1293" spans="1:1" ht="13.2" x14ac:dyDescent="0.25">
      <c r="A1293"/>
    </row>
    <row r="1294" spans="1:1" ht="13.2" x14ac:dyDescent="0.25">
      <c r="A1294"/>
    </row>
    <row r="1295" spans="1:1" ht="13.2" x14ac:dyDescent="0.25">
      <c r="A1295"/>
    </row>
    <row r="1296" spans="1:1" ht="13.2" x14ac:dyDescent="0.25">
      <c r="A1296"/>
    </row>
    <row r="1297" spans="1:1" ht="13.2" x14ac:dyDescent="0.25">
      <c r="A1297"/>
    </row>
    <row r="1298" spans="1:1" ht="13.2" x14ac:dyDescent="0.25">
      <c r="A1298"/>
    </row>
    <row r="1299" spans="1:1" ht="13.2" x14ac:dyDescent="0.25">
      <c r="A1299"/>
    </row>
    <row r="1300" spans="1:1" ht="13.2" x14ac:dyDescent="0.25">
      <c r="A1300"/>
    </row>
    <row r="1301" spans="1:1" ht="13.2" x14ac:dyDescent="0.25">
      <c r="A1301"/>
    </row>
    <row r="1302" spans="1:1" ht="13.2" x14ac:dyDescent="0.25">
      <c r="A1302"/>
    </row>
    <row r="1303" spans="1:1" ht="13.2" x14ac:dyDescent="0.25">
      <c r="A1303"/>
    </row>
    <row r="1304" spans="1:1" ht="13.2" x14ac:dyDescent="0.25">
      <c r="A1304"/>
    </row>
    <row r="1305" spans="1:1" ht="13.2" x14ac:dyDescent="0.25">
      <c r="A1305"/>
    </row>
    <row r="1306" spans="1:1" ht="13.2" x14ac:dyDescent="0.25">
      <c r="A1306"/>
    </row>
    <row r="1307" spans="1:1" ht="13.2" x14ac:dyDescent="0.25">
      <c r="A1307"/>
    </row>
    <row r="1308" spans="1:1" ht="13.2" x14ac:dyDescent="0.25">
      <c r="A1308"/>
    </row>
    <row r="1309" spans="1:1" ht="13.2" x14ac:dyDescent="0.25">
      <c r="A1309"/>
    </row>
    <row r="1310" spans="1:1" ht="13.2" x14ac:dyDescent="0.25">
      <c r="A1310"/>
    </row>
    <row r="1311" spans="1:1" ht="13.2" x14ac:dyDescent="0.25">
      <c r="A1311"/>
    </row>
    <row r="1312" spans="1:1" ht="13.2" x14ac:dyDescent="0.25">
      <c r="A1312"/>
    </row>
    <row r="1313" spans="1:1" ht="13.2" x14ac:dyDescent="0.25">
      <c r="A1313"/>
    </row>
    <row r="1314" spans="1:1" ht="13.2" x14ac:dyDescent="0.25">
      <c r="A1314"/>
    </row>
    <row r="1315" spans="1:1" ht="13.2" x14ac:dyDescent="0.25">
      <c r="A1315"/>
    </row>
    <row r="1316" spans="1:1" ht="13.2" x14ac:dyDescent="0.25">
      <c r="A1316"/>
    </row>
    <row r="1317" spans="1:1" ht="13.2" x14ac:dyDescent="0.25">
      <c r="A1317"/>
    </row>
    <row r="1318" spans="1:1" ht="13.2" x14ac:dyDescent="0.25">
      <c r="A1318"/>
    </row>
    <row r="1319" spans="1:1" ht="13.2" x14ac:dyDescent="0.25">
      <c r="A1319"/>
    </row>
    <row r="1320" spans="1:1" ht="13.2" x14ac:dyDescent="0.25">
      <c r="A1320"/>
    </row>
    <row r="1321" spans="1:1" ht="13.2" x14ac:dyDescent="0.25">
      <c r="A1321"/>
    </row>
    <row r="1322" spans="1:1" ht="13.2" x14ac:dyDescent="0.25">
      <c r="A1322"/>
    </row>
    <row r="1323" spans="1:1" ht="13.2" x14ac:dyDescent="0.25">
      <c r="A1323"/>
    </row>
    <row r="1324" spans="1:1" ht="13.2" x14ac:dyDescent="0.25">
      <c r="A1324"/>
    </row>
    <row r="1325" spans="1:1" ht="13.2" x14ac:dyDescent="0.25">
      <c r="A1325"/>
    </row>
    <row r="1326" spans="1:1" ht="13.2" x14ac:dyDescent="0.25">
      <c r="A1326"/>
    </row>
    <row r="1327" spans="1:1" ht="13.2" x14ac:dyDescent="0.25">
      <c r="A1327"/>
    </row>
    <row r="1328" spans="1:1" ht="13.2" x14ac:dyDescent="0.25">
      <c r="A1328"/>
    </row>
    <row r="1329" spans="1:1" ht="13.2" x14ac:dyDescent="0.25">
      <c r="A1329"/>
    </row>
    <row r="1330" spans="1:1" ht="13.2" x14ac:dyDescent="0.25">
      <c r="A1330"/>
    </row>
    <row r="1331" spans="1:1" ht="13.2" x14ac:dyDescent="0.25">
      <c r="A1331"/>
    </row>
    <row r="1332" spans="1:1" ht="13.2" x14ac:dyDescent="0.25">
      <c r="A1332"/>
    </row>
    <row r="1333" spans="1:1" ht="13.2" x14ac:dyDescent="0.25">
      <c r="A1333"/>
    </row>
    <row r="1334" spans="1:1" ht="13.2" x14ac:dyDescent="0.25">
      <c r="A1334"/>
    </row>
    <row r="1335" spans="1:1" ht="13.2" x14ac:dyDescent="0.25">
      <c r="A1335"/>
    </row>
    <row r="1336" spans="1:1" ht="13.2" x14ac:dyDescent="0.25">
      <c r="A1336"/>
    </row>
    <row r="1337" spans="1:1" ht="13.2" x14ac:dyDescent="0.25">
      <c r="A1337"/>
    </row>
    <row r="1338" spans="1:1" ht="13.2" x14ac:dyDescent="0.25">
      <c r="A1338"/>
    </row>
    <row r="1339" spans="1:1" ht="13.2" x14ac:dyDescent="0.25">
      <c r="A1339"/>
    </row>
    <row r="1340" spans="1:1" ht="13.2" x14ac:dyDescent="0.25">
      <c r="A1340"/>
    </row>
    <row r="1341" spans="1:1" ht="13.2" x14ac:dyDescent="0.25">
      <c r="A1341"/>
    </row>
    <row r="1342" spans="1:1" ht="13.2" x14ac:dyDescent="0.25">
      <c r="A1342"/>
    </row>
    <row r="1343" spans="1:1" ht="13.2" x14ac:dyDescent="0.25">
      <c r="A1343"/>
    </row>
    <row r="1344" spans="1:1" ht="13.2" x14ac:dyDescent="0.25">
      <c r="A1344"/>
    </row>
    <row r="1345" spans="1:1" ht="13.2" x14ac:dyDescent="0.25">
      <c r="A1345"/>
    </row>
    <row r="1346" spans="1:1" ht="13.2" x14ac:dyDescent="0.25">
      <c r="A1346"/>
    </row>
    <row r="1347" spans="1:1" ht="13.2" x14ac:dyDescent="0.25">
      <c r="A1347"/>
    </row>
    <row r="1348" spans="1:1" ht="13.2" x14ac:dyDescent="0.25">
      <c r="A1348"/>
    </row>
    <row r="1349" spans="1:1" ht="13.2" x14ac:dyDescent="0.25">
      <c r="A1349"/>
    </row>
    <row r="1350" spans="1:1" ht="13.2" x14ac:dyDescent="0.25">
      <c r="A1350"/>
    </row>
    <row r="1351" spans="1:1" ht="13.2" x14ac:dyDescent="0.25">
      <c r="A1351"/>
    </row>
    <row r="1352" spans="1:1" ht="13.2" x14ac:dyDescent="0.25">
      <c r="A1352"/>
    </row>
    <row r="1353" spans="1:1" ht="13.2" x14ac:dyDescent="0.25">
      <c r="A1353"/>
    </row>
    <row r="1354" spans="1:1" ht="13.2" x14ac:dyDescent="0.25">
      <c r="A1354"/>
    </row>
    <row r="1355" spans="1:1" ht="13.2" x14ac:dyDescent="0.25">
      <c r="A1355"/>
    </row>
    <row r="1356" spans="1:1" ht="13.2" x14ac:dyDescent="0.25">
      <c r="A1356"/>
    </row>
    <row r="1357" spans="1:1" ht="13.2" x14ac:dyDescent="0.25">
      <c r="A1357"/>
    </row>
    <row r="1358" spans="1:1" ht="13.2" x14ac:dyDescent="0.25">
      <c r="A1358"/>
    </row>
    <row r="1359" spans="1:1" ht="13.2" x14ac:dyDescent="0.25">
      <c r="A1359"/>
    </row>
    <row r="1360" spans="1:1" ht="13.2" x14ac:dyDescent="0.25">
      <c r="A1360"/>
    </row>
    <row r="1361" spans="1:1" ht="13.2" x14ac:dyDescent="0.25">
      <c r="A1361"/>
    </row>
    <row r="1362" spans="1:1" ht="13.2" x14ac:dyDescent="0.25">
      <c r="A1362"/>
    </row>
    <row r="1363" spans="1:1" ht="13.2" x14ac:dyDescent="0.25">
      <c r="A1363"/>
    </row>
    <row r="1364" spans="1:1" ht="13.2" x14ac:dyDescent="0.25">
      <c r="A1364"/>
    </row>
    <row r="1365" spans="1:1" ht="13.2" x14ac:dyDescent="0.25">
      <c r="A1365"/>
    </row>
    <row r="1366" spans="1:1" ht="13.2" x14ac:dyDescent="0.25">
      <c r="A1366"/>
    </row>
    <row r="1367" spans="1:1" ht="13.2" x14ac:dyDescent="0.25">
      <c r="A1367"/>
    </row>
    <row r="1368" spans="1:1" ht="13.2" x14ac:dyDescent="0.25">
      <c r="A1368"/>
    </row>
    <row r="1369" spans="1:1" ht="13.2" x14ac:dyDescent="0.25">
      <c r="A1369"/>
    </row>
    <row r="1370" spans="1:1" ht="13.2" x14ac:dyDescent="0.25">
      <c r="A1370"/>
    </row>
    <row r="1371" spans="1:1" ht="13.2" x14ac:dyDescent="0.25">
      <c r="A1371"/>
    </row>
    <row r="1372" spans="1:1" ht="13.2" x14ac:dyDescent="0.25">
      <c r="A1372"/>
    </row>
    <row r="1373" spans="1:1" ht="13.2" x14ac:dyDescent="0.25">
      <c r="A1373"/>
    </row>
    <row r="1374" spans="1:1" ht="13.2" x14ac:dyDescent="0.25">
      <c r="A1374"/>
    </row>
    <row r="1375" spans="1:1" ht="13.2" x14ac:dyDescent="0.25">
      <c r="A1375"/>
    </row>
    <row r="1376" spans="1:1" ht="13.2" x14ac:dyDescent="0.25">
      <c r="A1376"/>
    </row>
    <row r="1377" spans="1:1" ht="13.2" x14ac:dyDescent="0.25">
      <c r="A1377"/>
    </row>
    <row r="1378" spans="1:1" ht="13.2" x14ac:dyDescent="0.25">
      <c r="A1378"/>
    </row>
    <row r="1379" spans="1:1" ht="13.2" x14ac:dyDescent="0.25">
      <c r="A1379"/>
    </row>
    <row r="1380" spans="1:1" ht="13.2" x14ac:dyDescent="0.25">
      <c r="A1380"/>
    </row>
    <row r="1381" spans="1:1" ht="13.2" x14ac:dyDescent="0.25">
      <c r="A1381"/>
    </row>
    <row r="1382" spans="1:1" ht="13.2" x14ac:dyDescent="0.25">
      <c r="A1382"/>
    </row>
    <row r="1383" spans="1:1" ht="13.2" x14ac:dyDescent="0.25">
      <c r="A1383"/>
    </row>
    <row r="1384" spans="1:1" ht="13.2" x14ac:dyDescent="0.25">
      <c r="A1384"/>
    </row>
    <row r="1385" spans="1:1" ht="13.2" x14ac:dyDescent="0.25">
      <c r="A1385"/>
    </row>
    <row r="1386" spans="1:1" ht="13.2" x14ac:dyDescent="0.25">
      <c r="A1386"/>
    </row>
    <row r="1387" spans="1:1" ht="13.2" x14ac:dyDescent="0.25">
      <c r="A1387"/>
    </row>
    <row r="1388" spans="1:1" ht="13.2" x14ac:dyDescent="0.25">
      <c r="A1388"/>
    </row>
    <row r="1389" spans="1:1" ht="13.2" x14ac:dyDescent="0.25">
      <c r="A1389"/>
    </row>
    <row r="1390" spans="1:1" ht="13.2" x14ac:dyDescent="0.25">
      <c r="A1390"/>
    </row>
    <row r="1391" spans="1:1" ht="13.2" x14ac:dyDescent="0.25">
      <c r="A1391"/>
    </row>
    <row r="1392" spans="1:1" ht="13.2" x14ac:dyDescent="0.25">
      <c r="A1392"/>
    </row>
    <row r="1393" spans="1:1" ht="13.2" x14ac:dyDescent="0.25">
      <c r="A1393"/>
    </row>
    <row r="1394" spans="1:1" ht="13.2" x14ac:dyDescent="0.25">
      <c r="A1394"/>
    </row>
    <row r="1395" spans="1:1" ht="13.2" x14ac:dyDescent="0.25">
      <c r="A1395"/>
    </row>
    <row r="1396" spans="1:1" ht="13.2" x14ac:dyDescent="0.25">
      <c r="A1396"/>
    </row>
    <row r="1397" spans="1:1" ht="13.2" x14ac:dyDescent="0.25">
      <c r="A1397"/>
    </row>
    <row r="1398" spans="1:1" ht="13.2" x14ac:dyDescent="0.25">
      <c r="A1398"/>
    </row>
    <row r="1399" spans="1:1" ht="13.2" x14ac:dyDescent="0.25">
      <c r="A1399"/>
    </row>
    <row r="1400" spans="1:1" ht="13.2" x14ac:dyDescent="0.25">
      <c r="A1400"/>
    </row>
    <row r="1401" spans="1:1" ht="13.2" x14ac:dyDescent="0.25">
      <c r="A1401"/>
    </row>
    <row r="1402" spans="1:1" ht="13.2" x14ac:dyDescent="0.25">
      <c r="A1402"/>
    </row>
    <row r="1403" spans="1:1" ht="13.2" x14ac:dyDescent="0.25">
      <c r="A1403"/>
    </row>
    <row r="1404" spans="1:1" ht="13.2" x14ac:dyDescent="0.25">
      <c r="A1404"/>
    </row>
    <row r="1405" spans="1:1" ht="13.2" x14ac:dyDescent="0.25">
      <c r="A1405"/>
    </row>
    <row r="1406" spans="1:1" ht="13.2" x14ac:dyDescent="0.25">
      <c r="A1406"/>
    </row>
    <row r="1407" spans="1:1" ht="13.2" x14ac:dyDescent="0.25">
      <c r="A1407"/>
    </row>
    <row r="1408" spans="1:1" ht="13.2" x14ac:dyDescent="0.25">
      <c r="A1408"/>
    </row>
    <row r="1409" spans="1:1" ht="13.2" x14ac:dyDescent="0.25">
      <c r="A1409"/>
    </row>
    <row r="1410" spans="1:1" ht="13.2" x14ac:dyDescent="0.25">
      <c r="A1410"/>
    </row>
    <row r="1411" spans="1:1" ht="13.2" x14ac:dyDescent="0.25">
      <c r="A1411"/>
    </row>
    <row r="1412" spans="1:1" ht="13.2" x14ac:dyDescent="0.25">
      <c r="A1412"/>
    </row>
    <row r="1413" spans="1:1" ht="13.2" x14ac:dyDescent="0.25">
      <c r="A1413"/>
    </row>
    <row r="1414" spans="1:1" ht="13.2" x14ac:dyDescent="0.25">
      <c r="A1414"/>
    </row>
    <row r="1415" spans="1:1" ht="13.2" x14ac:dyDescent="0.25">
      <c r="A1415"/>
    </row>
    <row r="1416" spans="1:1" ht="13.2" x14ac:dyDescent="0.25">
      <c r="A1416"/>
    </row>
    <row r="1417" spans="1:1" ht="13.2" x14ac:dyDescent="0.25">
      <c r="A1417"/>
    </row>
    <row r="1418" spans="1:1" ht="13.2" x14ac:dyDescent="0.25">
      <c r="A1418"/>
    </row>
    <row r="1419" spans="1:1" ht="13.2" x14ac:dyDescent="0.25">
      <c r="A1419"/>
    </row>
    <row r="1420" spans="1:1" ht="13.2" x14ac:dyDescent="0.25">
      <c r="A1420"/>
    </row>
    <row r="1421" spans="1:1" ht="13.2" x14ac:dyDescent="0.25">
      <c r="A1421"/>
    </row>
    <row r="1422" spans="1:1" ht="13.2" x14ac:dyDescent="0.25">
      <c r="A1422"/>
    </row>
    <row r="1423" spans="1:1" ht="13.2" x14ac:dyDescent="0.25">
      <c r="A1423"/>
    </row>
    <row r="1424" spans="1:1" ht="13.2" x14ac:dyDescent="0.25">
      <c r="A1424"/>
    </row>
    <row r="1425" spans="1:1" ht="13.2" x14ac:dyDescent="0.25">
      <c r="A1425"/>
    </row>
    <row r="1426" spans="1:1" ht="13.2" x14ac:dyDescent="0.25">
      <c r="A1426"/>
    </row>
    <row r="1427" spans="1:1" ht="13.2" x14ac:dyDescent="0.25">
      <c r="A1427"/>
    </row>
    <row r="1428" spans="1:1" ht="13.2" x14ac:dyDescent="0.25">
      <c r="A1428"/>
    </row>
    <row r="1429" spans="1:1" ht="13.2" x14ac:dyDescent="0.25">
      <c r="A1429"/>
    </row>
    <row r="1430" spans="1:1" ht="13.2" x14ac:dyDescent="0.25">
      <c r="A1430"/>
    </row>
    <row r="1431" spans="1:1" ht="13.2" x14ac:dyDescent="0.25">
      <c r="A1431"/>
    </row>
    <row r="1432" spans="1:1" ht="13.2" x14ac:dyDescent="0.25">
      <c r="A1432"/>
    </row>
    <row r="1433" spans="1:1" ht="13.2" x14ac:dyDescent="0.25">
      <c r="A1433"/>
    </row>
    <row r="1434" spans="1:1" ht="13.2" x14ac:dyDescent="0.25">
      <c r="A1434"/>
    </row>
    <row r="1435" spans="1:1" ht="13.2" x14ac:dyDescent="0.25">
      <c r="A1435"/>
    </row>
    <row r="1436" spans="1:1" ht="13.2" x14ac:dyDescent="0.25">
      <c r="A1436"/>
    </row>
    <row r="1437" spans="1:1" ht="13.2" x14ac:dyDescent="0.25">
      <c r="A1437"/>
    </row>
    <row r="1438" spans="1:1" ht="13.2" x14ac:dyDescent="0.25">
      <c r="A1438"/>
    </row>
    <row r="1439" spans="1:1" ht="13.2" x14ac:dyDescent="0.25">
      <c r="A1439"/>
    </row>
    <row r="1440" spans="1:1" ht="13.2" x14ac:dyDescent="0.25">
      <c r="A1440"/>
    </row>
    <row r="1441" spans="1:1" ht="13.2" x14ac:dyDescent="0.25">
      <c r="A1441"/>
    </row>
    <row r="1442" spans="1:1" ht="13.2" x14ac:dyDescent="0.25">
      <c r="A1442"/>
    </row>
    <row r="1443" spans="1:1" ht="13.2" x14ac:dyDescent="0.25">
      <c r="A1443"/>
    </row>
    <row r="1444" spans="1:1" ht="13.2" x14ac:dyDescent="0.25">
      <c r="A1444"/>
    </row>
    <row r="1445" spans="1:1" ht="13.2" x14ac:dyDescent="0.25">
      <c r="A1445"/>
    </row>
    <row r="1446" spans="1:1" ht="13.2" x14ac:dyDescent="0.25">
      <c r="A1446"/>
    </row>
    <row r="1447" spans="1:1" ht="13.2" x14ac:dyDescent="0.25">
      <c r="A1447"/>
    </row>
    <row r="1448" spans="1:1" ht="13.2" x14ac:dyDescent="0.25">
      <c r="A1448"/>
    </row>
    <row r="1449" spans="1:1" ht="13.2" x14ac:dyDescent="0.25">
      <c r="A1449"/>
    </row>
    <row r="1450" spans="1:1" ht="13.2" x14ac:dyDescent="0.25">
      <c r="A1450"/>
    </row>
    <row r="1451" spans="1:1" ht="13.2" x14ac:dyDescent="0.25">
      <c r="A1451"/>
    </row>
    <row r="1452" spans="1:1" ht="13.2" x14ac:dyDescent="0.25">
      <c r="A1452"/>
    </row>
    <row r="1453" spans="1:1" ht="13.2" x14ac:dyDescent="0.25">
      <c r="A1453"/>
    </row>
    <row r="1454" spans="1:1" ht="13.2" x14ac:dyDescent="0.25">
      <c r="A1454"/>
    </row>
    <row r="1455" spans="1:1" ht="13.2" x14ac:dyDescent="0.25">
      <c r="A1455"/>
    </row>
    <row r="1456" spans="1:1" ht="13.2" x14ac:dyDescent="0.25">
      <c r="A1456"/>
    </row>
    <row r="1457" spans="1:1" ht="13.2" x14ac:dyDescent="0.25">
      <c r="A1457"/>
    </row>
    <row r="1458" spans="1:1" ht="13.2" x14ac:dyDescent="0.25">
      <c r="A1458"/>
    </row>
    <row r="1459" spans="1:1" ht="13.2" x14ac:dyDescent="0.25">
      <c r="A1459"/>
    </row>
    <row r="1460" spans="1:1" ht="13.2" x14ac:dyDescent="0.25">
      <c r="A1460"/>
    </row>
    <row r="1461" spans="1:1" ht="13.2" x14ac:dyDescent="0.25">
      <c r="A1461"/>
    </row>
    <row r="1462" spans="1:1" ht="13.2" x14ac:dyDescent="0.25">
      <c r="A1462"/>
    </row>
    <row r="1463" spans="1:1" ht="13.2" x14ac:dyDescent="0.25">
      <c r="A1463"/>
    </row>
    <row r="1464" spans="1:1" ht="13.2" x14ac:dyDescent="0.25">
      <c r="A1464"/>
    </row>
    <row r="1465" spans="1:1" ht="13.2" x14ac:dyDescent="0.25">
      <c r="A1465"/>
    </row>
    <row r="1466" spans="1:1" ht="13.2" x14ac:dyDescent="0.25">
      <c r="A1466"/>
    </row>
    <row r="1467" spans="1:1" ht="13.2" x14ac:dyDescent="0.25">
      <c r="A1467"/>
    </row>
    <row r="1468" spans="1:1" ht="13.2" x14ac:dyDescent="0.25">
      <c r="A1468"/>
    </row>
    <row r="1469" spans="1:1" ht="13.2" x14ac:dyDescent="0.25">
      <c r="A1469"/>
    </row>
    <row r="1470" spans="1:1" ht="13.2" x14ac:dyDescent="0.25">
      <c r="A1470"/>
    </row>
    <row r="1471" spans="1:1" ht="13.2" x14ac:dyDescent="0.25">
      <c r="A1471"/>
    </row>
    <row r="1472" spans="1:1" ht="13.2" x14ac:dyDescent="0.25">
      <c r="A1472"/>
    </row>
    <row r="1473" spans="1:1" ht="13.2" x14ac:dyDescent="0.25">
      <c r="A1473"/>
    </row>
    <row r="1474" spans="1:1" ht="13.2" x14ac:dyDescent="0.25">
      <c r="A1474"/>
    </row>
    <row r="1475" spans="1:1" ht="13.2" x14ac:dyDescent="0.25">
      <c r="A1475"/>
    </row>
    <row r="1476" spans="1:1" ht="13.2" x14ac:dyDescent="0.25">
      <c r="A1476"/>
    </row>
    <row r="1477" spans="1:1" ht="13.2" x14ac:dyDescent="0.25">
      <c r="A1477"/>
    </row>
    <row r="1478" spans="1:1" ht="13.2" x14ac:dyDescent="0.25">
      <c r="A1478"/>
    </row>
    <row r="1479" spans="1:1" ht="13.2" x14ac:dyDescent="0.25">
      <c r="A1479"/>
    </row>
    <row r="1480" spans="1:1" ht="13.2" x14ac:dyDescent="0.25">
      <c r="A1480"/>
    </row>
    <row r="1481" spans="1:1" ht="13.2" x14ac:dyDescent="0.25">
      <c r="A1481"/>
    </row>
    <row r="1482" spans="1:1" ht="13.2" x14ac:dyDescent="0.25">
      <c r="A1482"/>
    </row>
    <row r="1483" spans="1:1" ht="13.2" x14ac:dyDescent="0.25">
      <c r="A1483"/>
    </row>
    <row r="1484" spans="1:1" ht="13.2" x14ac:dyDescent="0.25">
      <c r="A1484"/>
    </row>
    <row r="1485" spans="1:1" ht="13.2" x14ac:dyDescent="0.25">
      <c r="A1485"/>
    </row>
    <row r="1486" spans="1:1" ht="13.2" x14ac:dyDescent="0.25">
      <c r="A1486"/>
    </row>
    <row r="1487" spans="1:1" ht="13.2" x14ac:dyDescent="0.25">
      <c r="A1487"/>
    </row>
    <row r="1488" spans="1:1" ht="13.2" x14ac:dyDescent="0.25">
      <c r="A1488"/>
    </row>
    <row r="1489" spans="1:1" ht="13.2" x14ac:dyDescent="0.25">
      <c r="A1489"/>
    </row>
    <row r="1490" spans="1:1" ht="13.2" x14ac:dyDescent="0.25">
      <c r="A1490"/>
    </row>
    <row r="1491" spans="1:1" ht="13.2" x14ac:dyDescent="0.25">
      <c r="A1491"/>
    </row>
    <row r="1492" spans="1:1" ht="13.2" x14ac:dyDescent="0.25">
      <c r="A1492"/>
    </row>
    <row r="1493" spans="1:1" ht="13.2" x14ac:dyDescent="0.25">
      <c r="A1493"/>
    </row>
    <row r="1494" spans="1:1" ht="13.2" x14ac:dyDescent="0.25">
      <c r="A1494"/>
    </row>
    <row r="1495" spans="1:1" ht="13.2" x14ac:dyDescent="0.25">
      <c r="A1495"/>
    </row>
    <row r="1496" spans="1:1" ht="13.2" x14ac:dyDescent="0.25">
      <c r="A1496"/>
    </row>
    <row r="1497" spans="1:1" ht="13.2" x14ac:dyDescent="0.25">
      <c r="A1497"/>
    </row>
    <row r="1498" spans="1:1" ht="13.2" x14ac:dyDescent="0.25">
      <c r="A1498"/>
    </row>
    <row r="1499" spans="1:1" ht="13.2" x14ac:dyDescent="0.25">
      <c r="A1499"/>
    </row>
    <row r="1500" spans="1:1" ht="13.2" x14ac:dyDescent="0.25">
      <c r="A1500"/>
    </row>
    <row r="1501" spans="1:1" ht="13.2" x14ac:dyDescent="0.25">
      <c r="A1501"/>
    </row>
    <row r="1502" spans="1:1" ht="13.2" x14ac:dyDescent="0.25">
      <c r="A1502"/>
    </row>
    <row r="1503" spans="1:1" ht="13.2" x14ac:dyDescent="0.25">
      <c r="A1503"/>
    </row>
    <row r="1504" spans="1:1" ht="13.2" x14ac:dyDescent="0.25">
      <c r="A1504"/>
    </row>
    <row r="1505" spans="1:1" ht="13.2" x14ac:dyDescent="0.25">
      <c r="A1505"/>
    </row>
    <row r="1506" spans="1:1" ht="13.2" x14ac:dyDescent="0.25">
      <c r="A1506"/>
    </row>
    <row r="1507" spans="1:1" ht="13.2" x14ac:dyDescent="0.25">
      <c r="A1507"/>
    </row>
    <row r="1508" spans="1:1" ht="13.2" x14ac:dyDescent="0.25">
      <c r="A1508"/>
    </row>
    <row r="1509" spans="1:1" ht="13.2" x14ac:dyDescent="0.25">
      <c r="A1509"/>
    </row>
    <row r="1510" spans="1:1" ht="13.2" x14ac:dyDescent="0.25">
      <c r="A1510"/>
    </row>
    <row r="1511" spans="1:1" ht="13.2" x14ac:dyDescent="0.25">
      <c r="A1511"/>
    </row>
    <row r="1512" spans="1:1" ht="13.2" x14ac:dyDescent="0.25">
      <c r="A1512"/>
    </row>
    <row r="1513" spans="1:1" ht="13.2" x14ac:dyDescent="0.25">
      <c r="A1513"/>
    </row>
    <row r="1514" spans="1:1" ht="13.2" x14ac:dyDescent="0.25">
      <c r="A1514"/>
    </row>
    <row r="1515" spans="1:1" ht="13.2" x14ac:dyDescent="0.25">
      <c r="A1515"/>
    </row>
    <row r="1516" spans="1:1" ht="13.2" x14ac:dyDescent="0.25">
      <c r="A1516"/>
    </row>
    <row r="1517" spans="1:1" ht="13.2" x14ac:dyDescent="0.25">
      <c r="A1517"/>
    </row>
    <row r="1518" spans="1:1" ht="13.2" x14ac:dyDescent="0.25">
      <c r="A1518"/>
    </row>
    <row r="1519" spans="1:1" ht="13.2" x14ac:dyDescent="0.25">
      <c r="A1519"/>
    </row>
    <row r="1520" spans="1:1" ht="13.2" x14ac:dyDescent="0.25">
      <c r="A1520"/>
    </row>
    <row r="1521" spans="1:1" ht="13.2" x14ac:dyDescent="0.25">
      <c r="A1521"/>
    </row>
    <row r="1522" spans="1:1" ht="13.2" x14ac:dyDescent="0.25">
      <c r="A1522"/>
    </row>
    <row r="1523" spans="1:1" ht="13.2" x14ac:dyDescent="0.25">
      <c r="A1523"/>
    </row>
    <row r="1524" spans="1:1" ht="13.2" x14ac:dyDescent="0.25">
      <c r="A1524"/>
    </row>
    <row r="1525" spans="1:1" ht="13.2" x14ac:dyDescent="0.25">
      <c r="A1525"/>
    </row>
    <row r="1526" spans="1:1" ht="13.2" x14ac:dyDescent="0.25">
      <c r="A1526"/>
    </row>
    <row r="1527" spans="1:1" ht="13.2" x14ac:dyDescent="0.25">
      <c r="A1527"/>
    </row>
    <row r="1528" spans="1:1" ht="13.2" x14ac:dyDescent="0.25">
      <c r="A1528"/>
    </row>
    <row r="1529" spans="1:1" ht="13.2" x14ac:dyDescent="0.25">
      <c r="A1529"/>
    </row>
    <row r="1530" spans="1:1" ht="13.2" x14ac:dyDescent="0.25">
      <c r="A1530"/>
    </row>
    <row r="1531" spans="1:1" ht="13.2" x14ac:dyDescent="0.25">
      <c r="A1531"/>
    </row>
    <row r="1532" spans="1:1" ht="13.2" x14ac:dyDescent="0.25">
      <c r="A1532"/>
    </row>
    <row r="1533" spans="1:1" ht="13.2" x14ac:dyDescent="0.25">
      <c r="A1533"/>
    </row>
    <row r="1534" spans="1:1" ht="13.2" x14ac:dyDescent="0.25">
      <c r="A1534"/>
    </row>
    <row r="1535" spans="1:1" ht="13.2" x14ac:dyDescent="0.25">
      <c r="A1535"/>
    </row>
    <row r="1536" spans="1:1" ht="13.2" x14ac:dyDescent="0.25">
      <c r="A1536"/>
    </row>
    <row r="1537" spans="1:1" ht="13.2" x14ac:dyDescent="0.25">
      <c r="A1537"/>
    </row>
    <row r="1538" spans="1:1" ht="13.2" x14ac:dyDescent="0.25">
      <c r="A1538"/>
    </row>
    <row r="1539" spans="1:1" ht="13.2" x14ac:dyDescent="0.25">
      <c r="A1539"/>
    </row>
    <row r="1540" spans="1:1" ht="13.2" x14ac:dyDescent="0.25">
      <c r="A1540"/>
    </row>
    <row r="1541" spans="1:1" ht="13.2" x14ac:dyDescent="0.25">
      <c r="A1541"/>
    </row>
    <row r="1542" spans="1:1" ht="13.2" x14ac:dyDescent="0.25">
      <c r="A1542"/>
    </row>
    <row r="1543" spans="1:1" ht="13.2" x14ac:dyDescent="0.25">
      <c r="A1543"/>
    </row>
    <row r="1544" spans="1:1" ht="13.2" x14ac:dyDescent="0.25">
      <c r="A1544"/>
    </row>
    <row r="1545" spans="1:1" ht="13.2" x14ac:dyDescent="0.25">
      <c r="A1545"/>
    </row>
    <row r="1546" spans="1:1" ht="13.2" x14ac:dyDescent="0.25">
      <c r="A1546"/>
    </row>
    <row r="1547" spans="1:1" ht="13.2" x14ac:dyDescent="0.25">
      <c r="A1547"/>
    </row>
    <row r="1548" spans="1:1" ht="13.2" x14ac:dyDescent="0.25">
      <c r="A1548"/>
    </row>
    <row r="1549" spans="1:1" ht="13.2" x14ac:dyDescent="0.25">
      <c r="A1549"/>
    </row>
    <row r="1550" spans="1:1" ht="13.2" x14ac:dyDescent="0.25">
      <c r="A1550"/>
    </row>
    <row r="1551" spans="1:1" ht="13.2" x14ac:dyDescent="0.25">
      <c r="A1551"/>
    </row>
    <row r="1552" spans="1:1" ht="13.2" x14ac:dyDescent="0.25">
      <c r="A1552"/>
    </row>
    <row r="1553" spans="1:1" ht="13.2" x14ac:dyDescent="0.25">
      <c r="A1553"/>
    </row>
    <row r="1554" spans="1:1" ht="13.2" x14ac:dyDescent="0.25">
      <c r="A1554"/>
    </row>
    <row r="1555" spans="1:1" ht="13.2" x14ac:dyDescent="0.25">
      <c r="A1555"/>
    </row>
    <row r="1556" spans="1:1" ht="13.2" x14ac:dyDescent="0.25">
      <c r="A1556"/>
    </row>
    <row r="1557" spans="1:1" ht="13.2" x14ac:dyDescent="0.25">
      <c r="A1557"/>
    </row>
    <row r="1558" spans="1:1" ht="13.2" x14ac:dyDescent="0.25">
      <c r="A1558"/>
    </row>
    <row r="1559" spans="1:1" ht="13.2" x14ac:dyDescent="0.25">
      <c r="A1559"/>
    </row>
    <row r="1560" spans="1:1" ht="13.2" x14ac:dyDescent="0.25">
      <c r="A1560"/>
    </row>
    <row r="1561" spans="1:1" ht="13.2" x14ac:dyDescent="0.25">
      <c r="A1561"/>
    </row>
    <row r="1562" spans="1:1" ht="13.2" x14ac:dyDescent="0.25">
      <c r="A1562"/>
    </row>
    <row r="1563" spans="1:1" ht="13.2" x14ac:dyDescent="0.25">
      <c r="A1563"/>
    </row>
    <row r="1564" spans="1:1" ht="13.2" x14ac:dyDescent="0.25">
      <c r="A1564"/>
    </row>
    <row r="1565" spans="1:1" ht="13.2" x14ac:dyDescent="0.25">
      <c r="A1565"/>
    </row>
    <row r="1566" spans="1:1" ht="13.2" x14ac:dyDescent="0.25">
      <c r="A1566"/>
    </row>
    <row r="1567" spans="1:1" ht="13.2" x14ac:dyDescent="0.25">
      <c r="A1567"/>
    </row>
    <row r="1568" spans="1:1" ht="13.2" x14ac:dyDescent="0.25">
      <c r="A1568"/>
    </row>
    <row r="1569" spans="1:1" ht="13.2" x14ac:dyDescent="0.25">
      <c r="A1569"/>
    </row>
    <row r="1570" spans="1:1" ht="13.2" x14ac:dyDescent="0.25">
      <c r="A1570"/>
    </row>
    <row r="1571" spans="1:1" ht="13.2" x14ac:dyDescent="0.25">
      <c r="A1571"/>
    </row>
    <row r="1572" spans="1:1" ht="13.2" x14ac:dyDescent="0.25">
      <c r="A1572"/>
    </row>
    <row r="1573" spans="1:1" ht="13.2" x14ac:dyDescent="0.25">
      <c r="A1573"/>
    </row>
    <row r="1574" spans="1:1" ht="13.2" x14ac:dyDescent="0.25">
      <c r="A1574"/>
    </row>
    <row r="1575" spans="1:1" ht="13.2" x14ac:dyDescent="0.25">
      <c r="A1575"/>
    </row>
    <row r="1576" spans="1:1" ht="13.2" x14ac:dyDescent="0.25">
      <c r="A1576"/>
    </row>
    <row r="1577" spans="1:1" ht="13.2" x14ac:dyDescent="0.25">
      <c r="A1577"/>
    </row>
    <row r="1578" spans="1:1" ht="13.2" x14ac:dyDescent="0.25">
      <c r="A1578"/>
    </row>
    <row r="1579" spans="1:1" ht="13.2" x14ac:dyDescent="0.25">
      <c r="A1579"/>
    </row>
    <row r="1580" spans="1:1" ht="13.2" x14ac:dyDescent="0.25">
      <c r="A1580"/>
    </row>
    <row r="1581" spans="1:1" ht="13.2" x14ac:dyDescent="0.25">
      <c r="A1581"/>
    </row>
    <row r="1582" spans="1:1" ht="13.2" x14ac:dyDescent="0.25">
      <c r="A1582"/>
    </row>
    <row r="1583" spans="1:1" ht="13.2" x14ac:dyDescent="0.25">
      <c r="A1583"/>
    </row>
    <row r="1584" spans="1:1" ht="13.2" x14ac:dyDescent="0.25">
      <c r="A1584"/>
    </row>
    <row r="1585" spans="1:1" ht="13.2" x14ac:dyDescent="0.25">
      <c r="A1585"/>
    </row>
    <row r="1586" spans="1:1" ht="13.2" x14ac:dyDescent="0.25">
      <c r="A1586"/>
    </row>
    <row r="1587" spans="1:1" ht="13.2" x14ac:dyDescent="0.25">
      <c r="A1587"/>
    </row>
    <row r="1588" spans="1:1" ht="13.2" x14ac:dyDescent="0.25">
      <c r="A1588"/>
    </row>
    <row r="1589" spans="1:1" ht="13.2" x14ac:dyDescent="0.25">
      <c r="A1589"/>
    </row>
    <row r="1590" spans="1:1" ht="13.2" x14ac:dyDescent="0.25">
      <c r="A1590"/>
    </row>
    <row r="1591" spans="1:1" ht="13.2" x14ac:dyDescent="0.25">
      <c r="A1591"/>
    </row>
    <row r="1592" spans="1:1" ht="13.2" x14ac:dyDescent="0.25">
      <c r="A1592"/>
    </row>
    <row r="1593" spans="1:1" ht="13.2" x14ac:dyDescent="0.25">
      <c r="A1593"/>
    </row>
    <row r="1594" spans="1:1" ht="13.2" x14ac:dyDescent="0.25">
      <c r="A1594"/>
    </row>
    <row r="1595" spans="1:1" ht="13.2" x14ac:dyDescent="0.25">
      <c r="A1595"/>
    </row>
    <row r="1596" spans="1:1" ht="13.2" x14ac:dyDescent="0.25">
      <c r="A1596"/>
    </row>
    <row r="1597" spans="1:1" ht="13.2" x14ac:dyDescent="0.25">
      <c r="A1597"/>
    </row>
    <row r="1598" spans="1:1" ht="13.2" x14ac:dyDescent="0.25">
      <c r="A1598"/>
    </row>
    <row r="1599" spans="1:1" ht="13.2" x14ac:dyDescent="0.25">
      <c r="A1599"/>
    </row>
    <row r="1600" spans="1:1" ht="13.2" x14ac:dyDescent="0.25">
      <c r="A1600"/>
    </row>
    <row r="1601" spans="1:1" ht="13.2" x14ac:dyDescent="0.25">
      <c r="A1601"/>
    </row>
    <row r="1602" spans="1:1" ht="13.2" x14ac:dyDescent="0.25">
      <c r="A1602"/>
    </row>
    <row r="1603" spans="1:1" ht="13.2" x14ac:dyDescent="0.25">
      <c r="A1603"/>
    </row>
    <row r="1604" spans="1:1" ht="13.2" x14ac:dyDescent="0.25">
      <c r="A1604"/>
    </row>
    <row r="1605" spans="1:1" ht="13.2" x14ac:dyDescent="0.25">
      <c r="A1605"/>
    </row>
    <row r="1606" spans="1:1" ht="13.2" x14ac:dyDescent="0.25">
      <c r="A1606"/>
    </row>
    <row r="1607" spans="1:1" ht="13.2" x14ac:dyDescent="0.25">
      <c r="A1607"/>
    </row>
    <row r="1608" spans="1:1" ht="13.2" x14ac:dyDescent="0.25">
      <c r="A1608"/>
    </row>
    <row r="1609" spans="1:1" ht="13.2" x14ac:dyDescent="0.25">
      <c r="A1609"/>
    </row>
    <row r="1610" spans="1:1" ht="13.2" x14ac:dyDescent="0.25">
      <c r="A1610"/>
    </row>
    <row r="1611" spans="1:1" ht="13.2" x14ac:dyDescent="0.25">
      <c r="A1611"/>
    </row>
    <row r="1612" spans="1:1" ht="13.2" x14ac:dyDescent="0.25">
      <c r="A1612"/>
    </row>
    <row r="1613" spans="1:1" ht="13.2" x14ac:dyDescent="0.25">
      <c r="A1613"/>
    </row>
    <row r="1614" spans="1:1" ht="13.2" x14ac:dyDescent="0.25">
      <c r="A1614"/>
    </row>
    <row r="1615" spans="1:1" ht="13.2" x14ac:dyDescent="0.25">
      <c r="A1615"/>
    </row>
    <row r="1616" spans="1:1" ht="13.2" x14ac:dyDescent="0.25">
      <c r="A1616"/>
    </row>
    <row r="1617" spans="1:1" ht="13.2" x14ac:dyDescent="0.25">
      <c r="A1617"/>
    </row>
    <row r="1618" spans="1:1" ht="13.2" x14ac:dyDescent="0.25">
      <c r="A1618"/>
    </row>
    <row r="1619" spans="1:1" ht="13.2" x14ac:dyDescent="0.25">
      <c r="A1619"/>
    </row>
    <row r="1620" spans="1:1" ht="13.2" x14ac:dyDescent="0.25">
      <c r="A1620"/>
    </row>
    <row r="1621" spans="1:1" ht="13.2" x14ac:dyDescent="0.25">
      <c r="A1621"/>
    </row>
    <row r="1622" spans="1:1" ht="13.2" x14ac:dyDescent="0.25">
      <c r="A1622"/>
    </row>
    <row r="1623" spans="1:1" ht="13.2" x14ac:dyDescent="0.25">
      <c r="A1623"/>
    </row>
    <row r="1624" spans="1:1" ht="13.2" x14ac:dyDescent="0.25">
      <c r="A1624"/>
    </row>
    <row r="1625" spans="1:1" ht="13.2" x14ac:dyDescent="0.25">
      <c r="A1625"/>
    </row>
    <row r="1626" spans="1:1" ht="13.2" x14ac:dyDescent="0.25">
      <c r="A1626"/>
    </row>
    <row r="1627" spans="1:1" ht="13.2" x14ac:dyDescent="0.25">
      <c r="A1627"/>
    </row>
    <row r="1628" spans="1:1" ht="13.2" x14ac:dyDescent="0.25">
      <c r="A1628"/>
    </row>
    <row r="1629" spans="1:1" ht="13.2" x14ac:dyDescent="0.25">
      <c r="A1629"/>
    </row>
    <row r="1630" spans="1:1" ht="13.2" x14ac:dyDescent="0.25">
      <c r="A1630"/>
    </row>
    <row r="1631" spans="1:1" ht="13.2" x14ac:dyDescent="0.25">
      <c r="A1631"/>
    </row>
    <row r="1632" spans="1:1" ht="13.2" x14ac:dyDescent="0.25">
      <c r="A1632"/>
    </row>
    <row r="1633" spans="1:1" ht="13.2" x14ac:dyDescent="0.25">
      <c r="A1633"/>
    </row>
    <row r="1634" spans="1:1" ht="13.2" x14ac:dyDescent="0.25">
      <c r="A1634"/>
    </row>
    <row r="1635" spans="1:1" ht="13.2" x14ac:dyDescent="0.25">
      <c r="A1635"/>
    </row>
    <row r="1636" spans="1:1" ht="13.2" x14ac:dyDescent="0.25">
      <c r="A1636"/>
    </row>
    <row r="1637" spans="1:1" ht="13.2" x14ac:dyDescent="0.25">
      <c r="A1637"/>
    </row>
    <row r="1638" spans="1:1" ht="13.2" x14ac:dyDescent="0.25">
      <c r="A1638"/>
    </row>
    <row r="1639" spans="1:1" ht="13.2" x14ac:dyDescent="0.25">
      <c r="A1639"/>
    </row>
    <row r="1640" spans="1:1" ht="13.2" x14ac:dyDescent="0.25">
      <c r="A1640"/>
    </row>
    <row r="1641" spans="1:1" ht="13.2" x14ac:dyDescent="0.25">
      <c r="A1641"/>
    </row>
    <row r="1642" spans="1:1" ht="13.2" x14ac:dyDescent="0.25">
      <c r="A1642"/>
    </row>
    <row r="1643" spans="1:1" ht="13.2" x14ac:dyDescent="0.25">
      <c r="A1643"/>
    </row>
    <row r="1644" spans="1:1" ht="13.2" x14ac:dyDescent="0.25">
      <c r="A1644"/>
    </row>
    <row r="1645" spans="1:1" ht="13.2" x14ac:dyDescent="0.25">
      <c r="A1645"/>
    </row>
    <row r="1646" spans="1:1" ht="13.2" x14ac:dyDescent="0.25">
      <c r="A1646"/>
    </row>
    <row r="1647" spans="1:1" ht="13.2" x14ac:dyDescent="0.25">
      <c r="A1647"/>
    </row>
    <row r="1648" spans="1:1" ht="13.2" x14ac:dyDescent="0.25">
      <c r="A1648"/>
    </row>
    <row r="1649" spans="1:1" ht="13.2" x14ac:dyDescent="0.25">
      <c r="A1649"/>
    </row>
    <row r="1650" spans="1:1" ht="13.2" x14ac:dyDescent="0.25">
      <c r="A1650"/>
    </row>
    <row r="1651" spans="1:1" ht="13.2" x14ac:dyDescent="0.25">
      <c r="A1651"/>
    </row>
    <row r="1652" spans="1:1" ht="13.2" x14ac:dyDescent="0.25">
      <c r="A1652"/>
    </row>
    <row r="1653" spans="1:1" ht="13.2" x14ac:dyDescent="0.25">
      <c r="A1653"/>
    </row>
    <row r="1654" spans="1:1" ht="13.2" x14ac:dyDescent="0.25">
      <c r="A1654"/>
    </row>
    <row r="1655" spans="1:1" ht="13.2" x14ac:dyDescent="0.25">
      <c r="A1655"/>
    </row>
    <row r="1656" spans="1:1" ht="13.2" x14ac:dyDescent="0.25">
      <c r="A1656"/>
    </row>
    <row r="1657" spans="1:1" ht="13.2" x14ac:dyDescent="0.25">
      <c r="A1657"/>
    </row>
    <row r="1658" spans="1:1" ht="13.2" x14ac:dyDescent="0.25">
      <c r="A1658"/>
    </row>
    <row r="1659" spans="1:1" ht="13.2" x14ac:dyDescent="0.25">
      <c r="A1659"/>
    </row>
    <row r="1660" spans="1:1" ht="13.2" x14ac:dyDescent="0.25">
      <c r="A1660"/>
    </row>
    <row r="1661" spans="1:1" ht="13.2" x14ac:dyDescent="0.25">
      <c r="A1661"/>
    </row>
    <row r="1662" spans="1:1" ht="13.2" x14ac:dyDescent="0.25">
      <c r="A1662"/>
    </row>
    <row r="1663" spans="1:1" ht="13.2" x14ac:dyDescent="0.25">
      <c r="A1663"/>
    </row>
    <row r="1664" spans="1:1" ht="13.2" x14ac:dyDescent="0.25">
      <c r="A1664"/>
    </row>
    <row r="1665" spans="1:1" ht="13.2" x14ac:dyDescent="0.25">
      <c r="A1665"/>
    </row>
    <row r="1666" spans="1:1" ht="13.2" x14ac:dyDescent="0.25">
      <c r="A1666"/>
    </row>
    <row r="1667" spans="1:1" ht="13.2" x14ac:dyDescent="0.25">
      <c r="A1667"/>
    </row>
    <row r="1668" spans="1:1" ht="13.2" x14ac:dyDescent="0.25">
      <c r="A1668"/>
    </row>
    <row r="1669" spans="1:1" ht="13.2" x14ac:dyDescent="0.25">
      <c r="A1669"/>
    </row>
    <row r="1670" spans="1:1" ht="13.2" x14ac:dyDescent="0.25">
      <c r="A1670"/>
    </row>
    <row r="1671" spans="1:1" ht="13.2" x14ac:dyDescent="0.25">
      <c r="A1671"/>
    </row>
    <row r="1672" spans="1:1" ht="13.2" x14ac:dyDescent="0.25">
      <c r="A1672"/>
    </row>
    <row r="1673" spans="1:1" ht="13.2" x14ac:dyDescent="0.25">
      <c r="A1673"/>
    </row>
    <row r="1674" spans="1:1" ht="13.2" x14ac:dyDescent="0.25">
      <c r="A1674"/>
    </row>
    <row r="1675" spans="1:1" ht="13.2" x14ac:dyDescent="0.25">
      <c r="A1675"/>
    </row>
    <row r="1676" spans="1:1" ht="13.2" x14ac:dyDescent="0.25">
      <c r="A1676"/>
    </row>
    <row r="1677" spans="1:1" ht="13.2" x14ac:dyDescent="0.25">
      <c r="A1677"/>
    </row>
    <row r="1678" spans="1:1" ht="13.2" x14ac:dyDescent="0.25">
      <c r="A1678"/>
    </row>
    <row r="1679" spans="1:1" ht="13.2" x14ac:dyDescent="0.25">
      <c r="A1679"/>
    </row>
    <row r="1680" spans="1:1" ht="13.2" x14ac:dyDescent="0.25">
      <c r="A1680"/>
    </row>
    <row r="1681" spans="1:1" ht="13.2" x14ac:dyDescent="0.25">
      <c r="A1681"/>
    </row>
    <row r="1682" spans="1:1" ht="13.2" x14ac:dyDescent="0.25">
      <c r="A1682"/>
    </row>
    <row r="1683" spans="1:1" ht="13.2" x14ac:dyDescent="0.25">
      <c r="A1683"/>
    </row>
    <row r="1684" spans="1:1" ht="13.2" x14ac:dyDescent="0.25">
      <c r="A1684"/>
    </row>
    <row r="1685" spans="1:1" ht="13.2" x14ac:dyDescent="0.25">
      <c r="A1685"/>
    </row>
    <row r="1686" spans="1:1" ht="13.2" x14ac:dyDescent="0.25">
      <c r="A1686"/>
    </row>
    <row r="1687" spans="1:1" ht="13.2" x14ac:dyDescent="0.25">
      <c r="A1687"/>
    </row>
    <row r="1688" spans="1:1" ht="13.2" x14ac:dyDescent="0.25">
      <c r="A1688"/>
    </row>
    <row r="1689" spans="1:1" ht="13.2" x14ac:dyDescent="0.25">
      <c r="A1689"/>
    </row>
    <row r="1690" spans="1:1" ht="13.2" x14ac:dyDescent="0.25">
      <c r="A1690"/>
    </row>
    <row r="1691" spans="1:1" ht="13.2" x14ac:dyDescent="0.25">
      <c r="A1691"/>
    </row>
    <row r="1692" spans="1:1" ht="13.2" x14ac:dyDescent="0.25">
      <c r="A1692"/>
    </row>
    <row r="1693" spans="1:1" ht="13.2" x14ac:dyDescent="0.25">
      <c r="A1693"/>
    </row>
    <row r="1694" spans="1:1" ht="13.2" x14ac:dyDescent="0.25">
      <c r="A1694"/>
    </row>
    <row r="1695" spans="1:1" ht="13.2" x14ac:dyDescent="0.25">
      <c r="A1695"/>
    </row>
    <row r="1696" spans="1:1" ht="13.2" x14ac:dyDescent="0.25">
      <c r="A1696"/>
    </row>
    <row r="1697" spans="1:1" ht="13.2" x14ac:dyDescent="0.25">
      <c r="A1697"/>
    </row>
    <row r="1698" spans="1:1" ht="13.2" x14ac:dyDescent="0.25">
      <c r="A1698"/>
    </row>
    <row r="1699" spans="1:1" ht="13.2" x14ac:dyDescent="0.25">
      <c r="A1699"/>
    </row>
    <row r="1700" spans="1:1" ht="13.2" x14ac:dyDescent="0.25">
      <c r="A1700"/>
    </row>
    <row r="1701" spans="1:1" ht="13.2" x14ac:dyDescent="0.25">
      <c r="A1701"/>
    </row>
    <row r="1702" spans="1:1" ht="13.2" x14ac:dyDescent="0.25">
      <c r="A1702"/>
    </row>
    <row r="1703" spans="1:1" ht="13.2" x14ac:dyDescent="0.25">
      <c r="A1703"/>
    </row>
    <row r="1704" spans="1:1" ht="13.2" x14ac:dyDescent="0.25">
      <c r="A1704"/>
    </row>
    <row r="1705" spans="1:1" ht="13.2" x14ac:dyDescent="0.25">
      <c r="A1705"/>
    </row>
    <row r="1706" spans="1:1" ht="13.2" x14ac:dyDescent="0.25">
      <c r="A1706"/>
    </row>
    <row r="1707" spans="1:1" ht="13.2" x14ac:dyDescent="0.25">
      <c r="A1707"/>
    </row>
    <row r="1708" spans="1:1" ht="13.2" x14ac:dyDescent="0.25">
      <c r="A1708"/>
    </row>
    <row r="1709" spans="1:1" ht="13.2" x14ac:dyDescent="0.25">
      <c r="A1709"/>
    </row>
    <row r="1710" spans="1:1" ht="13.2" x14ac:dyDescent="0.25">
      <c r="A1710"/>
    </row>
    <row r="1711" spans="1:1" ht="13.2" x14ac:dyDescent="0.25">
      <c r="A1711"/>
    </row>
    <row r="1712" spans="1:1" ht="13.2" x14ac:dyDescent="0.25">
      <c r="A1712"/>
    </row>
    <row r="1713" spans="1:1" ht="13.2" x14ac:dyDescent="0.25">
      <c r="A1713"/>
    </row>
    <row r="1714" spans="1:1" ht="13.2" x14ac:dyDescent="0.25">
      <c r="A1714"/>
    </row>
    <row r="1715" spans="1:1" ht="13.2" x14ac:dyDescent="0.25">
      <c r="A1715"/>
    </row>
    <row r="1716" spans="1:1" ht="13.2" x14ac:dyDescent="0.25">
      <c r="A1716"/>
    </row>
    <row r="1717" spans="1:1" ht="13.2" x14ac:dyDescent="0.25">
      <c r="A1717"/>
    </row>
    <row r="1718" spans="1:1" ht="13.2" x14ac:dyDescent="0.25">
      <c r="A1718"/>
    </row>
    <row r="1719" spans="1:1" ht="13.2" x14ac:dyDescent="0.25">
      <c r="A1719"/>
    </row>
    <row r="1720" spans="1:1" ht="13.2" x14ac:dyDescent="0.25">
      <c r="A1720"/>
    </row>
    <row r="1721" spans="1:1" ht="13.2" x14ac:dyDescent="0.25">
      <c r="A1721"/>
    </row>
    <row r="1722" spans="1:1" ht="13.2" x14ac:dyDescent="0.25">
      <c r="A1722"/>
    </row>
    <row r="1723" spans="1:1" ht="13.2" x14ac:dyDescent="0.25">
      <c r="A1723"/>
    </row>
    <row r="1724" spans="1:1" ht="13.2" x14ac:dyDescent="0.25">
      <c r="A1724"/>
    </row>
    <row r="1725" spans="1:1" ht="13.2" x14ac:dyDescent="0.25">
      <c r="A1725"/>
    </row>
    <row r="1726" spans="1:1" ht="13.2" x14ac:dyDescent="0.25">
      <c r="A1726"/>
    </row>
    <row r="1727" spans="1:1" ht="13.2" x14ac:dyDescent="0.25">
      <c r="A1727"/>
    </row>
    <row r="1728" spans="1:1" ht="13.2" x14ac:dyDescent="0.25">
      <c r="A1728"/>
    </row>
    <row r="1729" spans="1:1" ht="13.2" x14ac:dyDescent="0.25">
      <c r="A1729"/>
    </row>
    <row r="1730" spans="1:1" ht="13.2" x14ac:dyDescent="0.25">
      <c r="A1730"/>
    </row>
    <row r="1731" spans="1:1" ht="13.2" x14ac:dyDescent="0.25">
      <c r="A1731"/>
    </row>
    <row r="1732" spans="1:1" ht="13.2" x14ac:dyDescent="0.25">
      <c r="A1732"/>
    </row>
    <row r="1733" spans="1:1" ht="13.2" x14ac:dyDescent="0.25">
      <c r="A1733"/>
    </row>
    <row r="1734" spans="1:1" ht="13.2" x14ac:dyDescent="0.25">
      <c r="A1734"/>
    </row>
    <row r="1735" spans="1:1" ht="13.2" x14ac:dyDescent="0.25">
      <c r="A1735"/>
    </row>
    <row r="1736" spans="1:1" ht="13.2" x14ac:dyDescent="0.25">
      <c r="A1736"/>
    </row>
    <row r="1737" spans="1:1" ht="13.2" x14ac:dyDescent="0.25">
      <c r="A1737"/>
    </row>
    <row r="1738" spans="1:1" ht="13.2" x14ac:dyDescent="0.25">
      <c r="A1738"/>
    </row>
    <row r="1739" spans="1:1" ht="13.2" x14ac:dyDescent="0.25">
      <c r="A1739"/>
    </row>
    <row r="1740" spans="1:1" ht="13.2" x14ac:dyDescent="0.25">
      <c r="A1740"/>
    </row>
    <row r="1741" spans="1:1" ht="13.2" x14ac:dyDescent="0.25">
      <c r="A1741"/>
    </row>
    <row r="1742" spans="1:1" ht="13.2" x14ac:dyDescent="0.25">
      <c r="A1742"/>
    </row>
    <row r="1743" spans="1:1" ht="13.2" x14ac:dyDescent="0.25">
      <c r="A1743"/>
    </row>
    <row r="1744" spans="1:1" ht="13.2" x14ac:dyDescent="0.25">
      <c r="A1744"/>
    </row>
    <row r="1745" spans="1:1" ht="13.2" x14ac:dyDescent="0.25">
      <c r="A1745"/>
    </row>
    <row r="1746" spans="1:1" ht="13.2" x14ac:dyDescent="0.25">
      <c r="A1746"/>
    </row>
    <row r="1747" spans="1:1" ht="13.2" x14ac:dyDescent="0.25">
      <c r="A1747"/>
    </row>
    <row r="1748" spans="1:1" ht="13.2" x14ac:dyDescent="0.25">
      <c r="A1748"/>
    </row>
    <row r="1749" spans="1:1" ht="13.2" x14ac:dyDescent="0.25">
      <c r="A1749"/>
    </row>
    <row r="1750" spans="1:1" ht="13.2" x14ac:dyDescent="0.25">
      <c r="A1750"/>
    </row>
    <row r="1751" spans="1:1" ht="13.2" x14ac:dyDescent="0.25">
      <c r="A1751"/>
    </row>
    <row r="1752" spans="1:1" ht="13.2" x14ac:dyDescent="0.25">
      <c r="A1752"/>
    </row>
    <row r="1753" spans="1:1" ht="13.2" x14ac:dyDescent="0.25">
      <c r="A1753"/>
    </row>
    <row r="1754" spans="1:1" ht="13.2" x14ac:dyDescent="0.25">
      <c r="A1754"/>
    </row>
    <row r="1755" spans="1:1" ht="13.2" x14ac:dyDescent="0.25">
      <c r="A1755"/>
    </row>
    <row r="1756" spans="1:1" ht="13.2" x14ac:dyDescent="0.25">
      <c r="A1756"/>
    </row>
    <row r="1757" spans="1:1" ht="13.2" x14ac:dyDescent="0.25">
      <c r="A1757"/>
    </row>
    <row r="1758" spans="1:1" ht="13.2" x14ac:dyDescent="0.25">
      <c r="A1758"/>
    </row>
    <row r="1759" spans="1:1" ht="13.2" x14ac:dyDescent="0.25">
      <c r="A1759"/>
    </row>
    <row r="1760" spans="1:1" ht="13.2" x14ac:dyDescent="0.25">
      <c r="A1760"/>
    </row>
    <row r="1761" spans="1:1" ht="13.2" x14ac:dyDescent="0.25">
      <c r="A1761"/>
    </row>
    <row r="1762" spans="1:1" ht="13.2" x14ac:dyDescent="0.25">
      <c r="A1762"/>
    </row>
    <row r="1763" spans="1:1" ht="13.2" x14ac:dyDescent="0.25">
      <c r="A1763"/>
    </row>
    <row r="1764" spans="1:1" ht="13.2" x14ac:dyDescent="0.25">
      <c r="A1764"/>
    </row>
    <row r="1765" spans="1:1" ht="13.2" x14ac:dyDescent="0.25">
      <c r="A1765"/>
    </row>
    <row r="1766" spans="1:1" ht="13.2" x14ac:dyDescent="0.25">
      <c r="A1766"/>
    </row>
    <row r="1767" spans="1:1" ht="13.2" x14ac:dyDescent="0.25">
      <c r="A1767"/>
    </row>
    <row r="1768" spans="1:1" ht="13.2" x14ac:dyDescent="0.25">
      <c r="A1768"/>
    </row>
    <row r="1769" spans="1:1" ht="13.2" x14ac:dyDescent="0.25">
      <c r="A1769"/>
    </row>
    <row r="1770" spans="1:1" ht="13.2" x14ac:dyDescent="0.25">
      <c r="A1770"/>
    </row>
    <row r="1771" spans="1:1" ht="13.2" x14ac:dyDescent="0.25">
      <c r="A1771"/>
    </row>
    <row r="1772" spans="1:1" ht="13.2" x14ac:dyDescent="0.25">
      <c r="A1772"/>
    </row>
    <row r="1773" spans="1:1" ht="13.2" x14ac:dyDescent="0.25">
      <c r="A1773"/>
    </row>
    <row r="1774" spans="1:1" ht="13.2" x14ac:dyDescent="0.25">
      <c r="A1774"/>
    </row>
    <row r="1775" spans="1:1" ht="13.2" x14ac:dyDescent="0.25">
      <c r="A1775"/>
    </row>
    <row r="1776" spans="1:1" ht="13.2" x14ac:dyDescent="0.25">
      <c r="A1776"/>
    </row>
    <row r="1777" spans="1:1" ht="13.2" x14ac:dyDescent="0.25">
      <c r="A1777"/>
    </row>
    <row r="1778" spans="1:1" ht="13.2" x14ac:dyDescent="0.25">
      <c r="A1778"/>
    </row>
    <row r="1779" spans="1:1" ht="13.2" x14ac:dyDescent="0.25">
      <c r="A1779"/>
    </row>
    <row r="1780" spans="1:1" ht="13.2" x14ac:dyDescent="0.25">
      <c r="A1780"/>
    </row>
    <row r="1781" spans="1:1" ht="13.2" x14ac:dyDescent="0.25">
      <c r="A1781"/>
    </row>
    <row r="1782" spans="1:1" ht="13.2" x14ac:dyDescent="0.25">
      <c r="A1782"/>
    </row>
    <row r="1783" spans="1:1" ht="13.2" x14ac:dyDescent="0.25">
      <c r="A1783"/>
    </row>
    <row r="1784" spans="1:1" ht="13.2" x14ac:dyDescent="0.25">
      <c r="A1784"/>
    </row>
    <row r="1785" spans="1:1" ht="13.2" x14ac:dyDescent="0.25">
      <c r="A1785"/>
    </row>
    <row r="1786" spans="1:1" ht="13.2" x14ac:dyDescent="0.25">
      <c r="A1786"/>
    </row>
    <row r="1787" spans="1:1" ht="13.2" x14ac:dyDescent="0.25">
      <c r="A1787"/>
    </row>
    <row r="1788" spans="1:1" ht="13.2" x14ac:dyDescent="0.25">
      <c r="A1788"/>
    </row>
    <row r="1789" spans="1:1" ht="13.2" x14ac:dyDescent="0.25">
      <c r="A1789"/>
    </row>
    <row r="1790" spans="1:1" ht="13.2" x14ac:dyDescent="0.25">
      <c r="A1790"/>
    </row>
    <row r="1791" spans="1:1" ht="13.2" x14ac:dyDescent="0.25">
      <c r="A1791"/>
    </row>
    <row r="1792" spans="1:1" ht="13.2" x14ac:dyDescent="0.25">
      <c r="A1792"/>
    </row>
    <row r="1793" spans="1:1" ht="13.2" x14ac:dyDescent="0.25">
      <c r="A1793"/>
    </row>
    <row r="1794" spans="1:1" ht="13.2" x14ac:dyDescent="0.25">
      <c r="A1794"/>
    </row>
    <row r="1795" spans="1:1" ht="13.2" x14ac:dyDescent="0.25">
      <c r="A1795"/>
    </row>
    <row r="1796" spans="1:1" ht="13.2" x14ac:dyDescent="0.25">
      <c r="A1796"/>
    </row>
    <row r="1797" spans="1:1" ht="13.2" x14ac:dyDescent="0.25">
      <c r="A1797"/>
    </row>
    <row r="1798" spans="1:1" ht="13.2" x14ac:dyDescent="0.25">
      <c r="A1798"/>
    </row>
    <row r="1799" spans="1:1" ht="13.2" x14ac:dyDescent="0.25">
      <c r="A1799"/>
    </row>
    <row r="1800" spans="1:1" ht="13.2" x14ac:dyDescent="0.25">
      <c r="A1800"/>
    </row>
    <row r="1801" spans="1:1" ht="13.2" x14ac:dyDescent="0.25">
      <c r="A1801"/>
    </row>
    <row r="1802" spans="1:1" ht="13.2" x14ac:dyDescent="0.25">
      <c r="A1802"/>
    </row>
    <row r="1803" spans="1:1" ht="13.2" x14ac:dyDescent="0.25">
      <c r="A1803"/>
    </row>
    <row r="1804" spans="1:1" ht="13.2" x14ac:dyDescent="0.25">
      <c r="A1804"/>
    </row>
    <row r="1805" spans="1:1" ht="13.2" x14ac:dyDescent="0.25">
      <c r="A1805"/>
    </row>
    <row r="1806" spans="1:1" ht="13.2" x14ac:dyDescent="0.25">
      <c r="A1806"/>
    </row>
    <row r="1807" spans="1:1" ht="13.2" x14ac:dyDescent="0.25">
      <c r="A1807"/>
    </row>
    <row r="1808" spans="1:1" ht="13.2" x14ac:dyDescent="0.25">
      <c r="A1808"/>
    </row>
    <row r="1809" spans="1:1" ht="13.2" x14ac:dyDescent="0.25">
      <c r="A1809"/>
    </row>
    <row r="1810" spans="1:1" ht="13.2" x14ac:dyDescent="0.25">
      <c r="A1810"/>
    </row>
    <row r="1811" spans="1:1" ht="13.2" x14ac:dyDescent="0.25">
      <c r="A1811"/>
    </row>
    <row r="1812" spans="1:1" ht="13.2" x14ac:dyDescent="0.25">
      <c r="A1812"/>
    </row>
    <row r="1813" spans="1:1" ht="13.2" x14ac:dyDescent="0.25">
      <c r="A1813"/>
    </row>
    <row r="1814" spans="1:1" ht="13.2" x14ac:dyDescent="0.25">
      <c r="A1814"/>
    </row>
    <row r="1815" spans="1:1" ht="13.2" x14ac:dyDescent="0.25">
      <c r="A1815"/>
    </row>
    <row r="1816" spans="1:1" ht="13.2" x14ac:dyDescent="0.25">
      <c r="A1816"/>
    </row>
    <row r="1817" spans="1:1" ht="13.2" x14ac:dyDescent="0.25">
      <c r="A1817"/>
    </row>
    <row r="1818" spans="1:1" ht="13.2" x14ac:dyDescent="0.25">
      <c r="A1818"/>
    </row>
    <row r="1819" spans="1:1" ht="13.2" x14ac:dyDescent="0.25">
      <c r="A1819"/>
    </row>
    <row r="1820" spans="1:1" ht="13.2" x14ac:dyDescent="0.25">
      <c r="A1820"/>
    </row>
    <row r="1821" spans="1:1" ht="13.2" x14ac:dyDescent="0.25">
      <c r="A1821"/>
    </row>
    <row r="1822" spans="1:1" ht="13.2" x14ac:dyDescent="0.25">
      <c r="A1822"/>
    </row>
    <row r="1823" spans="1:1" ht="13.2" x14ac:dyDescent="0.25">
      <c r="A1823"/>
    </row>
    <row r="1824" spans="1:1" ht="13.2" x14ac:dyDescent="0.25">
      <c r="A1824"/>
    </row>
    <row r="1825" spans="1:1" ht="13.2" x14ac:dyDescent="0.25">
      <c r="A1825"/>
    </row>
    <row r="1826" spans="1:1" ht="13.2" x14ac:dyDescent="0.25">
      <c r="A1826"/>
    </row>
    <row r="1827" spans="1:1" ht="13.2" x14ac:dyDescent="0.25">
      <c r="A1827"/>
    </row>
    <row r="1828" spans="1:1" ht="13.2" x14ac:dyDescent="0.25">
      <c r="A1828"/>
    </row>
    <row r="1829" spans="1:1" ht="13.2" x14ac:dyDescent="0.25">
      <c r="A1829"/>
    </row>
    <row r="1830" spans="1:1" ht="13.2" x14ac:dyDescent="0.25">
      <c r="A1830"/>
    </row>
    <row r="1831" spans="1:1" ht="13.2" x14ac:dyDescent="0.25">
      <c r="A1831"/>
    </row>
    <row r="1832" spans="1:1" ht="13.2" x14ac:dyDescent="0.25">
      <c r="A1832"/>
    </row>
    <row r="1833" spans="1:1" ht="13.2" x14ac:dyDescent="0.25">
      <c r="A1833"/>
    </row>
    <row r="1834" spans="1:1" ht="13.2" x14ac:dyDescent="0.25">
      <c r="A1834"/>
    </row>
    <row r="1835" spans="1:1" ht="13.2" x14ac:dyDescent="0.25">
      <c r="A1835"/>
    </row>
    <row r="1836" spans="1:1" ht="13.2" x14ac:dyDescent="0.25">
      <c r="A1836"/>
    </row>
    <row r="1837" spans="1:1" ht="13.2" x14ac:dyDescent="0.25">
      <c r="A1837"/>
    </row>
    <row r="1838" spans="1:1" ht="13.2" x14ac:dyDescent="0.25">
      <c r="A1838"/>
    </row>
    <row r="1839" spans="1:1" ht="13.2" x14ac:dyDescent="0.25">
      <c r="A1839"/>
    </row>
    <row r="1840" spans="1:1" ht="13.2" x14ac:dyDescent="0.25">
      <c r="A1840"/>
    </row>
    <row r="1841" spans="1:1" ht="13.2" x14ac:dyDescent="0.25">
      <c r="A1841"/>
    </row>
    <row r="1842" spans="1:1" ht="13.2" x14ac:dyDescent="0.25">
      <c r="A1842"/>
    </row>
    <row r="1843" spans="1:1" ht="13.2" x14ac:dyDescent="0.25">
      <c r="A1843"/>
    </row>
    <row r="1844" spans="1:1" ht="13.2" x14ac:dyDescent="0.25">
      <c r="A1844"/>
    </row>
    <row r="1845" spans="1:1" ht="13.2" x14ac:dyDescent="0.25">
      <c r="A1845"/>
    </row>
    <row r="1846" spans="1:1" ht="13.2" x14ac:dyDescent="0.25">
      <c r="A1846"/>
    </row>
    <row r="1847" spans="1:1" ht="13.2" x14ac:dyDescent="0.25">
      <c r="A1847"/>
    </row>
    <row r="1848" spans="1:1" ht="13.2" x14ac:dyDescent="0.25">
      <c r="A1848"/>
    </row>
    <row r="1849" spans="1:1" ht="13.2" x14ac:dyDescent="0.25">
      <c r="A1849"/>
    </row>
    <row r="1850" spans="1:1" ht="13.2" x14ac:dyDescent="0.25">
      <c r="A1850"/>
    </row>
    <row r="1851" spans="1:1" ht="13.2" x14ac:dyDescent="0.25">
      <c r="A1851"/>
    </row>
    <row r="1852" spans="1:1" ht="13.2" x14ac:dyDescent="0.25">
      <c r="A1852"/>
    </row>
    <row r="1853" spans="1:1" ht="13.2" x14ac:dyDescent="0.25">
      <c r="A1853"/>
    </row>
    <row r="1854" spans="1:1" ht="13.2" x14ac:dyDescent="0.25">
      <c r="A1854"/>
    </row>
    <row r="1855" spans="1:1" ht="13.2" x14ac:dyDescent="0.25">
      <c r="A1855"/>
    </row>
    <row r="1856" spans="1:1" ht="13.2" x14ac:dyDescent="0.25">
      <c r="A1856"/>
    </row>
    <row r="1857" spans="1:1" ht="13.2" x14ac:dyDescent="0.25">
      <c r="A1857"/>
    </row>
    <row r="1858" spans="1:1" ht="13.2" x14ac:dyDescent="0.25">
      <c r="A1858"/>
    </row>
    <row r="1859" spans="1:1" ht="13.2" x14ac:dyDescent="0.25">
      <c r="A1859"/>
    </row>
    <row r="1860" spans="1:1" ht="13.2" x14ac:dyDescent="0.25">
      <c r="A1860"/>
    </row>
    <row r="1861" spans="1:1" ht="13.2" x14ac:dyDescent="0.25">
      <c r="A1861"/>
    </row>
    <row r="1862" spans="1:1" ht="13.2" x14ac:dyDescent="0.25">
      <c r="A1862"/>
    </row>
    <row r="1863" spans="1:1" ht="13.2" x14ac:dyDescent="0.25">
      <c r="A1863"/>
    </row>
    <row r="1864" spans="1:1" ht="13.2" x14ac:dyDescent="0.25">
      <c r="A1864"/>
    </row>
    <row r="1865" spans="1:1" ht="13.2" x14ac:dyDescent="0.25">
      <c r="A1865"/>
    </row>
    <row r="1866" spans="1:1" ht="13.2" x14ac:dyDescent="0.25">
      <c r="A1866"/>
    </row>
    <row r="1867" spans="1:1" ht="13.2" x14ac:dyDescent="0.25">
      <c r="A1867"/>
    </row>
    <row r="1868" spans="1:1" ht="13.2" x14ac:dyDescent="0.25">
      <c r="A1868"/>
    </row>
    <row r="1869" spans="1:1" ht="13.2" x14ac:dyDescent="0.25">
      <c r="A1869"/>
    </row>
    <row r="1870" spans="1:1" ht="13.2" x14ac:dyDescent="0.25">
      <c r="A1870"/>
    </row>
    <row r="1871" spans="1:1" ht="13.2" x14ac:dyDescent="0.25">
      <c r="A1871"/>
    </row>
    <row r="1872" spans="1:1" ht="13.2" x14ac:dyDescent="0.25">
      <c r="A1872"/>
    </row>
    <row r="1873" spans="1:1" ht="13.2" x14ac:dyDescent="0.25">
      <c r="A1873"/>
    </row>
    <row r="1874" spans="1:1" ht="13.2" x14ac:dyDescent="0.25">
      <c r="A1874"/>
    </row>
    <row r="1875" spans="1:1" ht="13.2" x14ac:dyDescent="0.25">
      <c r="A1875"/>
    </row>
    <row r="1876" spans="1:1" ht="13.2" x14ac:dyDescent="0.25">
      <c r="A1876"/>
    </row>
    <row r="1877" spans="1:1" ht="13.2" x14ac:dyDescent="0.25">
      <c r="A1877"/>
    </row>
    <row r="1878" spans="1:1" ht="13.2" x14ac:dyDescent="0.25">
      <c r="A1878"/>
    </row>
    <row r="1879" spans="1:1" ht="13.2" x14ac:dyDescent="0.25">
      <c r="A1879"/>
    </row>
    <row r="1880" spans="1:1" ht="13.2" x14ac:dyDescent="0.25">
      <c r="A1880"/>
    </row>
    <row r="1881" spans="1:1" ht="13.2" x14ac:dyDescent="0.25">
      <c r="A1881"/>
    </row>
    <row r="1882" spans="1:1" ht="13.2" x14ac:dyDescent="0.25">
      <c r="A1882"/>
    </row>
    <row r="1883" spans="1:1" ht="13.2" x14ac:dyDescent="0.25">
      <c r="A1883"/>
    </row>
    <row r="1884" spans="1:1" ht="13.2" x14ac:dyDescent="0.25">
      <c r="A1884"/>
    </row>
    <row r="1885" spans="1:1" ht="13.2" x14ac:dyDescent="0.25">
      <c r="A1885"/>
    </row>
    <row r="1886" spans="1:1" ht="13.2" x14ac:dyDescent="0.25">
      <c r="A1886"/>
    </row>
    <row r="1887" spans="1:1" ht="13.2" x14ac:dyDescent="0.25">
      <c r="A1887"/>
    </row>
    <row r="1888" spans="1:1" ht="13.2" x14ac:dyDescent="0.25">
      <c r="A1888"/>
    </row>
    <row r="1889" spans="1:1" ht="13.2" x14ac:dyDescent="0.25">
      <c r="A1889"/>
    </row>
    <row r="1890" spans="1:1" ht="13.2" x14ac:dyDescent="0.25">
      <c r="A1890"/>
    </row>
    <row r="1891" spans="1:1" ht="13.2" x14ac:dyDescent="0.25">
      <c r="A1891"/>
    </row>
    <row r="1892" spans="1:1" ht="13.2" x14ac:dyDescent="0.25">
      <c r="A1892"/>
    </row>
    <row r="1893" spans="1:1" ht="13.2" x14ac:dyDescent="0.25">
      <c r="A1893"/>
    </row>
    <row r="1894" spans="1:1" ht="13.2" x14ac:dyDescent="0.25">
      <c r="A1894"/>
    </row>
    <row r="1895" spans="1:1" ht="13.2" x14ac:dyDescent="0.25">
      <c r="A1895"/>
    </row>
    <row r="1896" spans="1:1" ht="13.2" x14ac:dyDescent="0.25">
      <c r="A1896"/>
    </row>
    <row r="1897" spans="1:1" ht="13.2" x14ac:dyDescent="0.25">
      <c r="A1897"/>
    </row>
    <row r="1898" spans="1:1" ht="13.2" x14ac:dyDescent="0.25">
      <c r="A1898"/>
    </row>
    <row r="1899" spans="1:1" ht="13.2" x14ac:dyDescent="0.25">
      <c r="A1899"/>
    </row>
    <row r="1900" spans="1:1" ht="13.2" x14ac:dyDescent="0.25">
      <c r="A1900"/>
    </row>
    <row r="1901" spans="1:1" ht="13.2" x14ac:dyDescent="0.25">
      <c r="A1901"/>
    </row>
    <row r="1902" spans="1:1" ht="13.2" x14ac:dyDescent="0.25">
      <c r="A1902"/>
    </row>
    <row r="1903" spans="1:1" ht="13.2" x14ac:dyDescent="0.25">
      <c r="A1903"/>
    </row>
    <row r="1904" spans="1:1" ht="13.2" x14ac:dyDescent="0.25">
      <c r="A1904"/>
    </row>
    <row r="1905" spans="1:1" ht="13.2" x14ac:dyDescent="0.25">
      <c r="A1905"/>
    </row>
    <row r="1906" spans="1:1" ht="13.2" x14ac:dyDescent="0.25">
      <c r="A1906"/>
    </row>
    <row r="1907" spans="1:1" ht="13.2" x14ac:dyDescent="0.25">
      <c r="A1907"/>
    </row>
    <row r="1908" spans="1:1" ht="13.2" x14ac:dyDescent="0.25">
      <c r="A1908"/>
    </row>
    <row r="1909" spans="1:1" ht="13.2" x14ac:dyDescent="0.25">
      <c r="A1909"/>
    </row>
    <row r="1910" spans="1:1" ht="13.2" x14ac:dyDescent="0.25">
      <c r="A1910"/>
    </row>
    <row r="1911" spans="1:1" ht="13.2" x14ac:dyDescent="0.25">
      <c r="A1911"/>
    </row>
    <row r="1912" spans="1:1" ht="13.2" x14ac:dyDescent="0.25">
      <c r="A1912"/>
    </row>
    <row r="1913" spans="1:1" ht="13.2" x14ac:dyDescent="0.25">
      <c r="A1913"/>
    </row>
    <row r="1914" spans="1:1" ht="13.2" x14ac:dyDescent="0.25">
      <c r="A1914"/>
    </row>
    <row r="1915" spans="1:1" ht="13.2" x14ac:dyDescent="0.25">
      <c r="A1915"/>
    </row>
    <row r="1916" spans="1:1" ht="13.2" x14ac:dyDescent="0.25">
      <c r="A1916"/>
    </row>
    <row r="1917" spans="1:1" ht="13.2" x14ac:dyDescent="0.25">
      <c r="A1917"/>
    </row>
    <row r="1918" spans="1:1" ht="13.2" x14ac:dyDescent="0.25">
      <c r="A1918"/>
    </row>
    <row r="1919" spans="1:1" ht="13.2" x14ac:dyDescent="0.25">
      <c r="A1919"/>
    </row>
    <row r="1920" spans="1:1" ht="13.2" x14ac:dyDescent="0.25">
      <c r="A1920"/>
    </row>
    <row r="1921" spans="1:1" ht="13.2" x14ac:dyDescent="0.25">
      <c r="A1921"/>
    </row>
    <row r="1922" spans="1:1" ht="13.2" x14ac:dyDescent="0.25">
      <c r="A1922"/>
    </row>
    <row r="1923" spans="1:1" ht="13.2" x14ac:dyDescent="0.25">
      <c r="A1923"/>
    </row>
    <row r="1924" spans="1:1" ht="13.2" x14ac:dyDescent="0.25">
      <c r="A1924"/>
    </row>
    <row r="1925" spans="1:1" ht="13.2" x14ac:dyDescent="0.25">
      <c r="A1925"/>
    </row>
    <row r="1926" spans="1:1" ht="13.2" x14ac:dyDescent="0.25">
      <c r="A1926"/>
    </row>
    <row r="1927" spans="1:1" ht="13.2" x14ac:dyDescent="0.25">
      <c r="A1927"/>
    </row>
    <row r="1928" spans="1:1" ht="13.2" x14ac:dyDescent="0.25">
      <c r="A1928"/>
    </row>
    <row r="1929" spans="1:1" ht="13.2" x14ac:dyDescent="0.25">
      <c r="A1929"/>
    </row>
    <row r="1930" spans="1:1" ht="13.2" x14ac:dyDescent="0.25">
      <c r="A1930"/>
    </row>
    <row r="1931" spans="1:1" ht="13.2" x14ac:dyDescent="0.25">
      <c r="A1931"/>
    </row>
    <row r="1932" spans="1:1" ht="13.2" x14ac:dyDescent="0.25">
      <c r="A1932"/>
    </row>
    <row r="1933" spans="1:1" ht="13.2" x14ac:dyDescent="0.25">
      <c r="A1933"/>
    </row>
    <row r="1934" spans="1:1" ht="13.2" x14ac:dyDescent="0.25">
      <c r="A1934"/>
    </row>
    <row r="1935" spans="1:1" ht="13.2" x14ac:dyDescent="0.25">
      <c r="A1935"/>
    </row>
    <row r="1936" spans="1:1" ht="13.2" x14ac:dyDescent="0.25">
      <c r="A1936"/>
    </row>
    <row r="1937" spans="1:1" ht="13.2" x14ac:dyDescent="0.25">
      <c r="A1937"/>
    </row>
    <row r="1938" spans="1:1" ht="13.2" x14ac:dyDescent="0.25">
      <c r="A1938"/>
    </row>
    <row r="1939" spans="1:1" ht="13.2" x14ac:dyDescent="0.25">
      <c r="A1939"/>
    </row>
    <row r="1940" spans="1:1" ht="13.2" x14ac:dyDescent="0.25">
      <c r="A1940"/>
    </row>
    <row r="1941" spans="1:1" ht="13.2" x14ac:dyDescent="0.25">
      <c r="A1941"/>
    </row>
    <row r="1942" spans="1:1" ht="13.2" x14ac:dyDescent="0.25">
      <c r="A1942"/>
    </row>
    <row r="1943" spans="1:1" ht="13.2" x14ac:dyDescent="0.25">
      <c r="A1943"/>
    </row>
    <row r="1944" spans="1:1" ht="13.2" x14ac:dyDescent="0.25">
      <c r="A1944"/>
    </row>
    <row r="1945" spans="1:1" ht="13.2" x14ac:dyDescent="0.25">
      <c r="A1945"/>
    </row>
    <row r="1946" spans="1:1" ht="13.2" x14ac:dyDescent="0.25">
      <c r="A1946"/>
    </row>
    <row r="1947" spans="1:1" ht="13.2" x14ac:dyDescent="0.25">
      <c r="A1947"/>
    </row>
    <row r="1948" spans="1:1" ht="13.2" x14ac:dyDescent="0.25">
      <c r="A1948"/>
    </row>
    <row r="1949" spans="1:1" ht="13.2" x14ac:dyDescent="0.25">
      <c r="A1949"/>
    </row>
    <row r="1950" spans="1:1" ht="13.2" x14ac:dyDescent="0.25">
      <c r="A1950"/>
    </row>
    <row r="1951" spans="1:1" ht="13.2" x14ac:dyDescent="0.25">
      <c r="A1951"/>
    </row>
    <row r="1952" spans="1:1" ht="13.2" x14ac:dyDescent="0.25">
      <c r="A1952"/>
    </row>
    <row r="1953" spans="1:1" ht="13.2" x14ac:dyDescent="0.25">
      <c r="A1953"/>
    </row>
    <row r="1954" spans="1:1" ht="13.2" x14ac:dyDescent="0.25">
      <c r="A1954"/>
    </row>
    <row r="1955" spans="1:1" ht="13.2" x14ac:dyDescent="0.25">
      <c r="A1955"/>
    </row>
    <row r="1956" spans="1:1" ht="13.2" x14ac:dyDescent="0.25">
      <c r="A1956"/>
    </row>
    <row r="1957" spans="1:1" ht="13.2" x14ac:dyDescent="0.25">
      <c r="A1957"/>
    </row>
    <row r="1958" spans="1:1" ht="13.2" x14ac:dyDescent="0.25">
      <c r="A1958"/>
    </row>
    <row r="1959" spans="1:1" ht="13.2" x14ac:dyDescent="0.25">
      <c r="A1959"/>
    </row>
    <row r="1960" spans="1:1" ht="13.2" x14ac:dyDescent="0.25">
      <c r="A1960"/>
    </row>
    <row r="1961" spans="1:1" ht="13.2" x14ac:dyDescent="0.25">
      <c r="A1961"/>
    </row>
    <row r="1962" spans="1:1" ht="13.2" x14ac:dyDescent="0.25">
      <c r="A1962"/>
    </row>
    <row r="1963" spans="1:1" ht="13.2" x14ac:dyDescent="0.25">
      <c r="A1963"/>
    </row>
    <row r="1964" spans="1:1" ht="13.2" x14ac:dyDescent="0.25">
      <c r="A1964"/>
    </row>
    <row r="1965" spans="1:1" ht="13.2" x14ac:dyDescent="0.25">
      <c r="A1965"/>
    </row>
    <row r="1966" spans="1:1" ht="13.2" x14ac:dyDescent="0.25">
      <c r="A1966"/>
    </row>
    <row r="1967" spans="1:1" ht="13.2" x14ac:dyDescent="0.25">
      <c r="A1967"/>
    </row>
    <row r="1968" spans="1:1" ht="13.2" x14ac:dyDescent="0.25">
      <c r="A1968"/>
    </row>
    <row r="1969" spans="1:1" ht="13.2" x14ac:dyDescent="0.25">
      <c r="A1969"/>
    </row>
    <row r="1970" spans="1:1" ht="13.2" x14ac:dyDescent="0.25">
      <c r="A1970"/>
    </row>
    <row r="1971" spans="1:1" ht="13.2" x14ac:dyDescent="0.25">
      <c r="A1971"/>
    </row>
    <row r="1972" spans="1:1" ht="13.2" x14ac:dyDescent="0.25">
      <c r="A1972"/>
    </row>
    <row r="1973" spans="1:1" ht="13.2" x14ac:dyDescent="0.25">
      <c r="A1973"/>
    </row>
    <row r="1974" spans="1:1" ht="13.2" x14ac:dyDescent="0.25">
      <c r="A1974"/>
    </row>
    <row r="1975" spans="1:1" ht="13.2" x14ac:dyDescent="0.25">
      <c r="A1975"/>
    </row>
    <row r="1976" spans="1:1" ht="13.2" x14ac:dyDescent="0.25">
      <c r="A1976"/>
    </row>
    <row r="1977" spans="1:1" ht="13.2" x14ac:dyDescent="0.25">
      <c r="A1977"/>
    </row>
    <row r="1978" spans="1:1" ht="13.2" x14ac:dyDescent="0.25">
      <c r="A1978"/>
    </row>
    <row r="1979" spans="1:1" ht="13.2" x14ac:dyDescent="0.25">
      <c r="A1979"/>
    </row>
    <row r="1980" spans="1:1" ht="13.2" x14ac:dyDescent="0.25">
      <c r="A1980"/>
    </row>
    <row r="1981" spans="1:1" ht="13.2" x14ac:dyDescent="0.25">
      <c r="A1981"/>
    </row>
    <row r="1982" spans="1:1" ht="13.2" x14ac:dyDescent="0.25">
      <c r="A1982"/>
    </row>
    <row r="1983" spans="1:1" ht="13.2" x14ac:dyDescent="0.25">
      <c r="A1983"/>
    </row>
    <row r="1984" spans="1:1" ht="13.2" x14ac:dyDescent="0.25">
      <c r="A1984"/>
    </row>
    <row r="1985" spans="1:1" ht="13.2" x14ac:dyDescent="0.25">
      <c r="A1985"/>
    </row>
    <row r="1986" spans="1:1" ht="13.2" x14ac:dyDescent="0.25">
      <c r="A1986"/>
    </row>
    <row r="1987" spans="1:1" ht="13.2" x14ac:dyDescent="0.25">
      <c r="A1987"/>
    </row>
    <row r="1988" spans="1:1" ht="13.2" x14ac:dyDescent="0.25">
      <c r="A1988"/>
    </row>
    <row r="1989" spans="1:1" ht="13.2" x14ac:dyDescent="0.25">
      <c r="A1989"/>
    </row>
    <row r="1990" spans="1:1" ht="13.2" x14ac:dyDescent="0.25">
      <c r="A1990"/>
    </row>
    <row r="1991" spans="1:1" ht="13.2" x14ac:dyDescent="0.25">
      <c r="A1991"/>
    </row>
    <row r="1992" spans="1:1" ht="13.2" x14ac:dyDescent="0.25">
      <c r="A1992"/>
    </row>
    <row r="1993" spans="1:1" ht="13.2" x14ac:dyDescent="0.25">
      <c r="A1993"/>
    </row>
    <row r="1994" spans="1:1" ht="13.2" x14ac:dyDescent="0.25">
      <c r="A1994"/>
    </row>
    <row r="1995" spans="1:1" ht="13.2" x14ac:dyDescent="0.25">
      <c r="A1995"/>
    </row>
    <row r="1996" spans="1:1" ht="13.2" x14ac:dyDescent="0.25">
      <c r="A1996"/>
    </row>
    <row r="1997" spans="1:1" ht="13.2" x14ac:dyDescent="0.25">
      <c r="A1997"/>
    </row>
    <row r="1998" spans="1:1" ht="13.2" x14ac:dyDescent="0.25">
      <c r="A1998"/>
    </row>
    <row r="1999" spans="1:1" ht="13.2" x14ac:dyDescent="0.25">
      <c r="A1999"/>
    </row>
    <row r="2000" spans="1:1" ht="13.2" x14ac:dyDescent="0.25">
      <c r="A2000"/>
    </row>
    <row r="2001" spans="1:1" ht="13.2" x14ac:dyDescent="0.25">
      <c r="A2001"/>
    </row>
    <row r="2002" spans="1:1" ht="13.2" x14ac:dyDescent="0.25">
      <c r="A2002"/>
    </row>
    <row r="2003" spans="1:1" ht="13.2" x14ac:dyDescent="0.25">
      <c r="A2003"/>
    </row>
    <row r="2004" spans="1:1" ht="13.2" x14ac:dyDescent="0.25">
      <c r="A2004"/>
    </row>
    <row r="2005" spans="1:1" ht="13.2" x14ac:dyDescent="0.25">
      <c r="A2005"/>
    </row>
    <row r="2006" spans="1:1" ht="13.2" x14ac:dyDescent="0.25">
      <c r="A2006"/>
    </row>
    <row r="2007" spans="1:1" ht="13.2" x14ac:dyDescent="0.25">
      <c r="A2007"/>
    </row>
    <row r="2008" spans="1:1" ht="13.2" x14ac:dyDescent="0.25">
      <c r="A2008"/>
    </row>
    <row r="2009" spans="1:1" ht="13.2" x14ac:dyDescent="0.25">
      <c r="A2009"/>
    </row>
    <row r="2010" spans="1:1" ht="13.2" x14ac:dyDescent="0.25">
      <c r="A2010"/>
    </row>
    <row r="2011" spans="1:1" ht="13.2" x14ac:dyDescent="0.25">
      <c r="A2011"/>
    </row>
    <row r="2012" spans="1:1" ht="13.2" x14ac:dyDescent="0.25">
      <c r="A2012"/>
    </row>
    <row r="2013" spans="1:1" ht="13.2" x14ac:dyDescent="0.25">
      <c r="A2013"/>
    </row>
    <row r="2014" spans="1:1" ht="13.2" x14ac:dyDescent="0.25">
      <c r="A2014"/>
    </row>
    <row r="2015" spans="1:1" ht="13.2" x14ac:dyDescent="0.25">
      <c r="A2015"/>
    </row>
    <row r="2016" spans="1:1" ht="13.2" x14ac:dyDescent="0.25">
      <c r="A2016"/>
    </row>
    <row r="2017" spans="1:1" ht="13.2" x14ac:dyDescent="0.25">
      <c r="A2017"/>
    </row>
    <row r="2018" spans="1:1" ht="13.2" x14ac:dyDescent="0.25">
      <c r="A2018"/>
    </row>
    <row r="2019" spans="1:1" ht="13.2" x14ac:dyDescent="0.25">
      <c r="A2019"/>
    </row>
    <row r="2020" spans="1:1" ht="13.2" x14ac:dyDescent="0.25">
      <c r="A2020"/>
    </row>
    <row r="2021" spans="1:1" ht="13.2" x14ac:dyDescent="0.25">
      <c r="A2021"/>
    </row>
    <row r="2022" spans="1:1" ht="13.2" x14ac:dyDescent="0.25">
      <c r="A2022"/>
    </row>
    <row r="2023" spans="1:1" ht="13.2" x14ac:dyDescent="0.25">
      <c r="A2023"/>
    </row>
    <row r="2024" spans="1:1" ht="13.2" x14ac:dyDescent="0.25">
      <c r="A2024"/>
    </row>
    <row r="2025" spans="1:1" ht="13.2" x14ac:dyDescent="0.25">
      <c r="A2025"/>
    </row>
    <row r="2026" spans="1:1" ht="13.2" x14ac:dyDescent="0.25">
      <c r="A2026"/>
    </row>
    <row r="2027" spans="1:1" ht="13.2" x14ac:dyDescent="0.25">
      <c r="A2027"/>
    </row>
    <row r="2028" spans="1:1" ht="13.2" x14ac:dyDescent="0.25">
      <c r="A2028"/>
    </row>
    <row r="2029" spans="1:1" ht="13.2" x14ac:dyDescent="0.25">
      <c r="A2029"/>
    </row>
    <row r="2030" spans="1:1" ht="13.2" x14ac:dyDescent="0.25">
      <c r="A2030"/>
    </row>
    <row r="2031" spans="1:1" ht="13.2" x14ac:dyDescent="0.25">
      <c r="A2031"/>
    </row>
    <row r="2032" spans="1:1" ht="13.2" x14ac:dyDescent="0.25">
      <c r="A2032"/>
    </row>
    <row r="2033" spans="1:1" ht="13.2" x14ac:dyDescent="0.25">
      <c r="A2033"/>
    </row>
    <row r="2034" spans="1:1" ht="13.2" x14ac:dyDescent="0.25">
      <c r="A2034"/>
    </row>
    <row r="2035" spans="1:1" ht="13.2" x14ac:dyDescent="0.25">
      <c r="A2035"/>
    </row>
    <row r="2036" spans="1:1" ht="13.2" x14ac:dyDescent="0.25">
      <c r="A2036"/>
    </row>
    <row r="2037" spans="1:1" ht="13.2" x14ac:dyDescent="0.25">
      <c r="A2037"/>
    </row>
    <row r="2038" spans="1:1" ht="13.2" x14ac:dyDescent="0.25">
      <c r="A2038"/>
    </row>
    <row r="2039" spans="1:1" ht="13.2" x14ac:dyDescent="0.25">
      <c r="A2039"/>
    </row>
    <row r="2040" spans="1:1" ht="13.2" x14ac:dyDescent="0.25">
      <c r="A2040"/>
    </row>
    <row r="2041" spans="1:1" ht="13.2" x14ac:dyDescent="0.25">
      <c r="A2041"/>
    </row>
    <row r="2042" spans="1:1" ht="13.2" x14ac:dyDescent="0.25">
      <c r="A2042"/>
    </row>
    <row r="2043" spans="1:1" ht="13.2" x14ac:dyDescent="0.25">
      <c r="A2043"/>
    </row>
    <row r="2044" spans="1:1" ht="13.2" x14ac:dyDescent="0.25">
      <c r="A2044"/>
    </row>
    <row r="2045" spans="1:1" ht="13.2" x14ac:dyDescent="0.25">
      <c r="A2045"/>
    </row>
    <row r="2046" spans="1:1" ht="13.2" x14ac:dyDescent="0.25">
      <c r="A2046"/>
    </row>
    <row r="2047" spans="1:1" ht="13.2" x14ac:dyDescent="0.25">
      <c r="A2047"/>
    </row>
    <row r="2048" spans="1:1" ht="13.2" x14ac:dyDescent="0.25">
      <c r="A2048"/>
    </row>
    <row r="2049" spans="1:1" ht="13.2" x14ac:dyDescent="0.25">
      <c r="A2049"/>
    </row>
    <row r="2050" spans="1:1" ht="13.2" x14ac:dyDescent="0.25">
      <c r="A2050"/>
    </row>
    <row r="2051" spans="1:1" ht="13.2" x14ac:dyDescent="0.25">
      <c r="A2051"/>
    </row>
    <row r="2052" spans="1:1" ht="13.2" x14ac:dyDescent="0.25">
      <c r="A2052"/>
    </row>
    <row r="2053" spans="1:1" ht="13.2" x14ac:dyDescent="0.25">
      <c r="A2053"/>
    </row>
    <row r="2054" spans="1:1" ht="13.2" x14ac:dyDescent="0.25">
      <c r="A2054"/>
    </row>
    <row r="2055" spans="1:1" ht="13.2" x14ac:dyDescent="0.25">
      <c r="A2055"/>
    </row>
    <row r="2056" spans="1:1" ht="13.2" x14ac:dyDescent="0.25">
      <c r="A2056"/>
    </row>
    <row r="2057" spans="1:1" ht="13.2" x14ac:dyDescent="0.25">
      <c r="A2057"/>
    </row>
    <row r="2058" spans="1:1" ht="13.2" x14ac:dyDescent="0.25">
      <c r="A2058"/>
    </row>
    <row r="2059" spans="1:1" ht="13.2" x14ac:dyDescent="0.25">
      <c r="A2059"/>
    </row>
    <row r="2060" spans="1:1" ht="13.2" x14ac:dyDescent="0.25">
      <c r="A2060"/>
    </row>
    <row r="2061" spans="1:1" ht="13.2" x14ac:dyDescent="0.25">
      <c r="A2061"/>
    </row>
    <row r="2062" spans="1:1" ht="13.2" x14ac:dyDescent="0.25">
      <c r="A2062"/>
    </row>
    <row r="2063" spans="1:1" ht="13.2" x14ac:dyDescent="0.25">
      <c r="A2063"/>
    </row>
    <row r="2064" spans="1:1" ht="13.2" x14ac:dyDescent="0.25">
      <c r="A2064"/>
    </row>
    <row r="2065" spans="1:1" ht="13.2" x14ac:dyDescent="0.25">
      <c r="A2065"/>
    </row>
    <row r="2066" spans="1:1" ht="13.2" x14ac:dyDescent="0.25">
      <c r="A2066"/>
    </row>
    <row r="2067" spans="1:1" ht="13.2" x14ac:dyDescent="0.25">
      <c r="A2067"/>
    </row>
    <row r="2068" spans="1:1" ht="13.2" x14ac:dyDescent="0.25">
      <c r="A2068"/>
    </row>
    <row r="2069" spans="1:1" ht="13.2" x14ac:dyDescent="0.25">
      <c r="A2069"/>
    </row>
    <row r="2070" spans="1:1" ht="13.2" x14ac:dyDescent="0.25">
      <c r="A2070"/>
    </row>
    <row r="2071" spans="1:1" ht="13.2" x14ac:dyDescent="0.25">
      <c r="A2071"/>
    </row>
    <row r="2072" spans="1:1" ht="13.2" x14ac:dyDescent="0.25">
      <c r="A2072"/>
    </row>
    <row r="2073" spans="1:1" ht="13.2" x14ac:dyDescent="0.25">
      <c r="A2073"/>
    </row>
    <row r="2074" spans="1:1" ht="13.2" x14ac:dyDescent="0.25">
      <c r="A2074"/>
    </row>
    <row r="2075" spans="1:1" ht="13.2" x14ac:dyDescent="0.25">
      <c r="A2075"/>
    </row>
    <row r="2076" spans="1:1" ht="13.2" x14ac:dyDescent="0.25">
      <c r="A2076"/>
    </row>
    <row r="2077" spans="1:1" ht="13.2" x14ac:dyDescent="0.25">
      <c r="A2077"/>
    </row>
    <row r="2078" spans="1:1" ht="13.2" x14ac:dyDescent="0.25">
      <c r="A2078"/>
    </row>
    <row r="2079" spans="1:1" ht="13.2" x14ac:dyDescent="0.25">
      <c r="A2079"/>
    </row>
    <row r="2080" spans="1:1" ht="13.2" x14ac:dyDescent="0.25">
      <c r="A2080"/>
    </row>
    <row r="2081" spans="1:1" ht="13.2" x14ac:dyDescent="0.25">
      <c r="A2081"/>
    </row>
    <row r="2082" spans="1:1" ht="13.2" x14ac:dyDescent="0.25">
      <c r="A2082"/>
    </row>
    <row r="2083" spans="1:1" ht="13.2" x14ac:dyDescent="0.25">
      <c r="A2083"/>
    </row>
    <row r="2084" spans="1:1" ht="13.2" x14ac:dyDescent="0.25">
      <c r="A2084"/>
    </row>
    <row r="2085" spans="1:1" ht="13.2" x14ac:dyDescent="0.25">
      <c r="A2085"/>
    </row>
    <row r="2086" spans="1:1" ht="13.2" x14ac:dyDescent="0.25">
      <c r="A2086"/>
    </row>
    <row r="2087" spans="1:1" ht="13.2" x14ac:dyDescent="0.25">
      <c r="A2087"/>
    </row>
    <row r="2088" spans="1:1" ht="13.2" x14ac:dyDescent="0.25">
      <c r="A2088"/>
    </row>
    <row r="2089" spans="1:1" ht="13.2" x14ac:dyDescent="0.25">
      <c r="A2089"/>
    </row>
    <row r="2090" spans="1:1" ht="13.2" x14ac:dyDescent="0.25">
      <c r="A2090"/>
    </row>
    <row r="2091" spans="1:1" ht="13.2" x14ac:dyDescent="0.25">
      <c r="A2091"/>
    </row>
    <row r="2092" spans="1:1" ht="13.2" x14ac:dyDescent="0.25">
      <c r="A2092"/>
    </row>
    <row r="2093" spans="1:1" ht="13.2" x14ac:dyDescent="0.25">
      <c r="A2093"/>
    </row>
    <row r="2094" spans="1:1" ht="13.2" x14ac:dyDescent="0.25">
      <c r="A2094"/>
    </row>
    <row r="2095" spans="1:1" ht="13.2" x14ac:dyDescent="0.25">
      <c r="A2095"/>
    </row>
    <row r="2096" spans="1:1" ht="13.2" x14ac:dyDescent="0.25">
      <c r="A2096"/>
    </row>
    <row r="2097" spans="1:1" ht="13.2" x14ac:dyDescent="0.25">
      <c r="A2097"/>
    </row>
    <row r="2098" spans="1:1" ht="13.2" x14ac:dyDescent="0.25">
      <c r="A2098"/>
    </row>
    <row r="2099" spans="1:1" ht="13.2" x14ac:dyDescent="0.25">
      <c r="A2099"/>
    </row>
    <row r="2100" spans="1:1" ht="13.2" x14ac:dyDescent="0.25">
      <c r="A2100"/>
    </row>
    <row r="2101" spans="1:1" ht="13.2" x14ac:dyDescent="0.25">
      <c r="A2101"/>
    </row>
    <row r="2102" spans="1:1" ht="13.2" x14ac:dyDescent="0.25">
      <c r="A2102"/>
    </row>
    <row r="2103" spans="1:1" ht="13.2" x14ac:dyDescent="0.25">
      <c r="A2103"/>
    </row>
    <row r="2104" spans="1:1" ht="13.2" x14ac:dyDescent="0.25">
      <c r="A2104"/>
    </row>
    <row r="2105" spans="1:1" ht="13.2" x14ac:dyDescent="0.25">
      <c r="A2105"/>
    </row>
    <row r="2106" spans="1:1" ht="13.2" x14ac:dyDescent="0.25">
      <c r="A2106"/>
    </row>
    <row r="2107" spans="1:1" ht="13.2" x14ac:dyDescent="0.25">
      <c r="A2107"/>
    </row>
    <row r="2108" spans="1:1" ht="13.2" x14ac:dyDescent="0.25">
      <c r="A2108"/>
    </row>
    <row r="2109" spans="1:1" ht="13.2" x14ac:dyDescent="0.25">
      <c r="A2109"/>
    </row>
    <row r="2110" spans="1:1" ht="13.2" x14ac:dyDescent="0.25">
      <c r="A2110"/>
    </row>
    <row r="2111" spans="1:1" ht="13.2" x14ac:dyDescent="0.25">
      <c r="A2111"/>
    </row>
    <row r="2112" spans="1:1" ht="13.2" x14ac:dyDescent="0.25">
      <c r="A2112"/>
    </row>
    <row r="2113" spans="1:1" ht="13.2" x14ac:dyDescent="0.25">
      <c r="A2113"/>
    </row>
    <row r="2114" spans="1:1" ht="13.2" x14ac:dyDescent="0.25">
      <c r="A2114"/>
    </row>
    <row r="2115" spans="1:1" ht="13.2" x14ac:dyDescent="0.25">
      <c r="A2115"/>
    </row>
    <row r="2116" spans="1:1" ht="13.2" x14ac:dyDescent="0.25">
      <c r="A2116"/>
    </row>
    <row r="2117" spans="1:1" ht="13.2" x14ac:dyDescent="0.25">
      <c r="A2117"/>
    </row>
    <row r="2118" spans="1:1" ht="13.2" x14ac:dyDescent="0.25">
      <c r="A2118"/>
    </row>
    <row r="2119" spans="1:1" ht="13.2" x14ac:dyDescent="0.25">
      <c r="A2119"/>
    </row>
    <row r="2120" spans="1:1" ht="13.2" x14ac:dyDescent="0.25">
      <c r="A2120"/>
    </row>
    <row r="2121" spans="1:1" ht="13.2" x14ac:dyDescent="0.25">
      <c r="A2121"/>
    </row>
    <row r="2122" spans="1:1" ht="13.2" x14ac:dyDescent="0.25">
      <c r="A2122"/>
    </row>
    <row r="2123" spans="1:1" ht="13.2" x14ac:dyDescent="0.25">
      <c r="A2123"/>
    </row>
    <row r="2124" spans="1:1" ht="13.2" x14ac:dyDescent="0.25">
      <c r="A2124"/>
    </row>
    <row r="2125" spans="1:1" ht="13.2" x14ac:dyDescent="0.25">
      <c r="A2125"/>
    </row>
    <row r="2126" spans="1:1" ht="13.2" x14ac:dyDescent="0.25">
      <c r="A2126"/>
    </row>
    <row r="2127" spans="1:1" ht="13.2" x14ac:dyDescent="0.25">
      <c r="A2127"/>
    </row>
    <row r="2128" spans="1:1" ht="13.2" x14ac:dyDescent="0.25">
      <c r="A2128"/>
    </row>
    <row r="2129" spans="1:1" ht="13.2" x14ac:dyDescent="0.25">
      <c r="A2129"/>
    </row>
    <row r="2130" spans="1:1" ht="13.2" x14ac:dyDescent="0.25">
      <c r="A2130"/>
    </row>
    <row r="2131" spans="1:1" ht="13.2" x14ac:dyDescent="0.25">
      <c r="A2131"/>
    </row>
    <row r="2132" spans="1:1" ht="13.2" x14ac:dyDescent="0.25">
      <c r="A2132"/>
    </row>
    <row r="2133" spans="1:1" ht="13.2" x14ac:dyDescent="0.25">
      <c r="A2133"/>
    </row>
    <row r="2134" spans="1:1" ht="13.2" x14ac:dyDescent="0.25">
      <c r="A2134"/>
    </row>
    <row r="2135" spans="1:1" ht="13.2" x14ac:dyDescent="0.25">
      <c r="A2135"/>
    </row>
    <row r="2136" spans="1:1" ht="13.2" x14ac:dyDescent="0.25">
      <c r="A2136"/>
    </row>
    <row r="2137" spans="1:1" ht="13.2" x14ac:dyDescent="0.25">
      <c r="A2137"/>
    </row>
    <row r="2138" spans="1:1" ht="13.2" x14ac:dyDescent="0.25">
      <c r="A2138"/>
    </row>
    <row r="2139" spans="1:1" ht="13.2" x14ac:dyDescent="0.25">
      <c r="A2139"/>
    </row>
    <row r="2140" spans="1:1" ht="13.2" x14ac:dyDescent="0.25">
      <c r="A2140"/>
    </row>
    <row r="2141" spans="1:1" ht="13.2" x14ac:dyDescent="0.25">
      <c r="A2141"/>
    </row>
    <row r="2142" spans="1:1" ht="13.2" x14ac:dyDescent="0.25">
      <c r="A2142"/>
    </row>
    <row r="2143" spans="1:1" ht="13.2" x14ac:dyDescent="0.25">
      <c r="A2143"/>
    </row>
    <row r="2144" spans="1:1" ht="13.2" x14ac:dyDescent="0.25">
      <c r="A2144"/>
    </row>
    <row r="2145" spans="1:1" ht="13.2" x14ac:dyDescent="0.25">
      <c r="A2145"/>
    </row>
    <row r="2146" spans="1:1" ht="13.2" x14ac:dyDescent="0.25">
      <c r="A2146"/>
    </row>
    <row r="2147" spans="1:1" ht="13.2" x14ac:dyDescent="0.25">
      <c r="A2147"/>
    </row>
    <row r="2148" spans="1:1" ht="13.2" x14ac:dyDescent="0.25">
      <c r="A2148"/>
    </row>
    <row r="2149" spans="1:1" ht="13.2" x14ac:dyDescent="0.25">
      <c r="A2149"/>
    </row>
    <row r="2150" spans="1:1" ht="13.2" x14ac:dyDescent="0.25">
      <c r="A2150"/>
    </row>
    <row r="2151" spans="1:1" ht="13.2" x14ac:dyDescent="0.25">
      <c r="A2151"/>
    </row>
    <row r="2152" spans="1:1" ht="13.2" x14ac:dyDescent="0.25">
      <c r="A2152"/>
    </row>
    <row r="2153" spans="1:1" ht="13.2" x14ac:dyDescent="0.25">
      <c r="A2153"/>
    </row>
    <row r="2154" spans="1:1" ht="13.2" x14ac:dyDescent="0.25">
      <c r="A2154"/>
    </row>
    <row r="2155" spans="1:1" ht="13.2" x14ac:dyDescent="0.25">
      <c r="A2155"/>
    </row>
    <row r="2156" spans="1:1" ht="13.2" x14ac:dyDescent="0.25">
      <c r="A2156"/>
    </row>
    <row r="2157" spans="1:1" ht="13.2" x14ac:dyDescent="0.25">
      <c r="A2157"/>
    </row>
    <row r="2158" spans="1:1" ht="13.2" x14ac:dyDescent="0.25">
      <c r="A2158"/>
    </row>
    <row r="2159" spans="1:1" ht="13.2" x14ac:dyDescent="0.25">
      <c r="A2159"/>
    </row>
    <row r="2160" spans="1:1" ht="13.2" x14ac:dyDescent="0.25">
      <c r="A2160"/>
    </row>
    <row r="2161" spans="1:1" ht="13.2" x14ac:dyDescent="0.25">
      <c r="A2161"/>
    </row>
    <row r="2162" spans="1:1" ht="13.2" x14ac:dyDescent="0.25">
      <c r="A2162"/>
    </row>
    <row r="2163" spans="1:1" ht="13.2" x14ac:dyDescent="0.25">
      <c r="A2163"/>
    </row>
    <row r="2164" spans="1:1" ht="13.2" x14ac:dyDescent="0.25">
      <c r="A2164"/>
    </row>
    <row r="2165" spans="1:1" ht="13.2" x14ac:dyDescent="0.25">
      <c r="A2165"/>
    </row>
    <row r="2166" spans="1:1" ht="13.2" x14ac:dyDescent="0.25">
      <c r="A2166"/>
    </row>
    <row r="2167" spans="1:1" ht="13.2" x14ac:dyDescent="0.25">
      <c r="A2167"/>
    </row>
    <row r="2168" spans="1:1" ht="13.2" x14ac:dyDescent="0.25">
      <c r="A2168"/>
    </row>
    <row r="2169" spans="1:1" ht="13.2" x14ac:dyDescent="0.25">
      <c r="A2169"/>
    </row>
    <row r="2170" spans="1:1" ht="13.2" x14ac:dyDescent="0.25">
      <c r="A2170"/>
    </row>
    <row r="2171" spans="1:1" ht="13.2" x14ac:dyDescent="0.25">
      <c r="A2171"/>
    </row>
    <row r="2172" spans="1:1" ht="13.2" x14ac:dyDescent="0.25">
      <c r="A2172"/>
    </row>
    <row r="2173" spans="1:1" ht="13.2" x14ac:dyDescent="0.25">
      <c r="A2173"/>
    </row>
    <row r="2174" spans="1:1" ht="13.2" x14ac:dyDescent="0.25">
      <c r="A2174"/>
    </row>
    <row r="2175" spans="1:1" ht="13.2" x14ac:dyDescent="0.25">
      <c r="A2175"/>
    </row>
    <row r="2176" spans="1:1" ht="13.2" x14ac:dyDescent="0.25">
      <c r="A2176"/>
    </row>
    <row r="2177" spans="1:1" ht="13.2" x14ac:dyDescent="0.25">
      <c r="A2177"/>
    </row>
    <row r="2178" spans="1:1" ht="13.2" x14ac:dyDescent="0.25">
      <c r="A2178"/>
    </row>
    <row r="2179" spans="1:1" ht="13.2" x14ac:dyDescent="0.25">
      <c r="A2179"/>
    </row>
    <row r="2180" spans="1:1" ht="13.2" x14ac:dyDescent="0.25">
      <c r="A2180"/>
    </row>
    <row r="2181" spans="1:1" ht="13.2" x14ac:dyDescent="0.25">
      <c r="A2181"/>
    </row>
    <row r="2182" spans="1:1" ht="13.2" x14ac:dyDescent="0.25">
      <c r="A2182"/>
    </row>
    <row r="2183" spans="1:1" ht="13.2" x14ac:dyDescent="0.25">
      <c r="A2183"/>
    </row>
    <row r="2184" spans="1:1" ht="13.2" x14ac:dyDescent="0.25">
      <c r="A2184"/>
    </row>
    <row r="2185" spans="1:1" ht="13.2" x14ac:dyDescent="0.25">
      <c r="A2185"/>
    </row>
    <row r="2186" spans="1:1" ht="13.2" x14ac:dyDescent="0.25">
      <c r="A2186"/>
    </row>
    <row r="2187" spans="1:1" ht="13.2" x14ac:dyDescent="0.25">
      <c r="A2187"/>
    </row>
    <row r="2188" spans="1:1" ht="13.2" x14ac:dyDescent="0.25">
      <c r="A2188"/>
    </row>
    <row r="2189" spans="1:1" ht="13.2" x14ac:dyDescent="0.25">
      <c r="A2189"/>
    </row>
    <row r="2190" spans="1:1" ht="13.2" x14ac:dyDescent="0.25">
      <c r="A2190"/>
    </row>
    <row r="2191" spans="1:1" ht="13.2" x14ac:dyDescent="0.25">
      <c r="A2191"/>
    </row>
    <row r="2192" spans="1:1" ht="13.2" x14ac:dyDescent="0.25">
      <c r="A2192"/>
    </row>
    <row r="2193" spans="1:1" ht="13.2" x14ac:dyDescent="0.25">
      <c r="A2193"/>
    </row>
    <row r="2194" spans="1:1" ht="13.2" x14ac:dyDescent="0.25">
      <c r="A2194"/>
    </row>
    <row r="2195" spans="1:1" ht="13.2" x14ac:dyDescent="0.25">
      <c r="A2195"/>
    </row>
    <row r="2196" spans="1:1" ht="13.2" x14ac:dyDescent="0.25">
      <c r="A2196"/>
    </row>
    <row r="2197" spans="1:1" ht="13.2" x14ac:dyDescent="0.25">
      <c r="A2197"/>
    </row>
    <row r="2198" spans="1:1" ht="13.2" x14ac:dyDescent="0.25">
      <c r="A2198"/>
    </row>
    <row r="2199" spans="1:1" ht="13.2" x14ac:dyDescent="0.25">
      <c r="A2199"/>
    </row>
    <row r="2200" spans="1:1" ht="13.2" x14ac:dyDescent="0.25">
      <c r="A2200"/>
    </row>
    <row r="2201" spans="1:1" ht="13.2" x14ac:dyDescent="0.25">
      <c r="A2201"/>
    </row>
    <row r="2202" spans="1:1" ht="13.2" x14ac:dyDescent="0.25">
      <c r="A2202"/>
    </row>
    <row r="2203" spans="1:1" ht="13.2" x14ac:dyDescent="0.25">
      <c r="A2203"/>
    </row>
    <row r="2204" spans="1:1" ht="13.2" x14ac:dyDescent="0.25">
      <c r="A2204"/>
    </row>
    <row r="2205" spans="1:1" ht="13.2" x14ac:dyDescent="0.25">
      <c r="A2205"/>
    </row>
    <row r="2206" spans="1:1" ht="13.2" x14ac:dyDescent="0.25">
      <c r="A2206"/>
    </row>
    <row r="2207" spans="1:1" ht="13.2" x14ac:dyDescent="0.25">
      <c r="A2207"/>
    </row>
    <row r="2208" spans="1:1" ht="13.2" x14ac:dyDescent="0.25">
      <c r="A2208"/>
    </row>
    <row r="2209" spans="1:1" ht="13.2" x14ac:dyDescent="0.25">
      <c r="A2209"/>
    </row>
    <row r="2210" spans="1:1" ht="13.2" x14ac:dyDescent="0.25">
      <c r="A2210"/>
    </row>
    <row r="2211" spans="1:1" ht="13.2" x14ac:dyDescent="0.25">
      <c r="A2211"/>
    </row>
    <row r="2212" spans="1:1" ht="13.2" x14ac:dyDescent="0.25">
      <c r="A2212"/>
    </row>
    <row r="2213" spans="1:1" ht="13.2" x14ac:dyDescent="0.25">
      <c r="A2213"/>
    </row>
    <row r="2214" spans="1:1" ht="13.2" x14ac:dyDescent="0.25">
      <c r="A2214"/>
    </row>
    <row r="2215" spans="1:1" ht="13.2" x14ac:dyDescent="0.25">
      <c r="A2215"/>
    </row>
    <row r="2216" spans="1:1" ht="13.2" x14ac:dyDescent="0.25">
      <c r="A2216"/>
    </row>
    <row r="2217" spans="1:1" ht="13.2" x14ac:dyDescent="0.25">
      <c r="A2217"/>
    </row>
    <row r="2218" spans="1:1" ht="13.2" x14ac:dyDescent="0.25">
      <c r="A2218"/>
    </row>
    <row r="2219" spans="1:1" ht="13.2" x14ac:dyDescent="0.25">
      <c r="A2219"/>
    </row>
    <row r="2220" spans="1:1" ht="13.2" x14ac:dyDescent="0.25">
      <c r="A2220"/>
    </row>
    <row r="2221" spans="1:1" ht="13.2" x14ac:dyDescent="0.25">
      <c r="A2221"/>
    </row>
    <row r="2222" spans="1:1" ht="13.2" x14ac:dyDescent="0.25">
      <c r="A2222"/>
    </row>
    <row r="2223" spans="1:1" ht="13.2" x14ac:dyDescent="0.25">
      <c r="A2223"/>
    </row>
    <row r="2224" spans="1:1" ht="13.2" x14ac:dyDescent="0.25">
      <c r="A2224"/>
    </row>
    <row r="2225" spans="1:1" ht="13.2" x14ac:dyDescent="0.25">
      <c r="A2225"/>
    </row>
    <row r="2226" spans="1:1" ht="13.2" x14ac:dyDescent="0.25">
      <c r="A2226"/>
    </row>
    <row r="2227" spans="1:1" ht="13.2" x14ac:dyDescent="0.25">
      <c r="A2227"/>
    </row>
    <row r="2228" spans="1:1" ht="13.2" x14ac:dyDescent="0.25">
      <c r="A2228"/>
    </row>
    <row r="2229" spans="1:1" ht="13.2" x14ac:dyDescent="0.25">
      <c r="A2229"/>
    </row>
    <row r="2230" spans="1:1" ht="13.2" x14ac:dyDescent="0.25">
      <c r="A2230"/>
    </row>
    <row r="2231" spans="1:1" ht="13.2" x14ac:dyDescent="0.25">
      <c r="A2231"/>
    </row>
    <row r="2232" spans="1:1" ht="13.2" x14ac:dyDescent="0.25">
      <c r="A2232"/>
    </row>
    <row r="2233" spans="1:1" ht="13.2" x14ac:dyDescent="0.25">
      <c r="A2233"/>
    </row>
    <row r="2234" spans="1:1" ht="13.2" x14ac:dyDescent="0.25">
      <c r="A2234"/>
    </row>
    <row r="2235" spans="1:1" ht="13.2" x14ac:dyDescent="0.25">
      <c r="A2235"/>
    </row>
    <row r="2236" spans="1:1" ht="13.2" x14ac:dyDescent="0.25">
      <c r="A2236"/>
    </row>
    <row r="2237" spans="1:1" ht="13.2" x14ac:dyDescent="0.25">
      <c r="A2237"/>
    </row>
    <row r="2238" spans="1:1" ht="13.2" x14ac:dyDescent="0.25">
      <c r="A2238"/>
    </row>
    <row r="2239" spans="1:1" ht="13.2" x14ac:dyDescent="0.25">
      <c r="A2239"/>
    </row>
    <row r="2240" spans="1:1" ht="13.2" x14ac:dyDescent="0.25">
      <c r="A2240"/>
    </row>
    <row r="2241" spans="1:1" ht="13.2" x14ac:dyDescent="0.25">
      <c r="A2241"/>
    </row>
    <row r="2242" spans="1:1" ht="13.2" x14ac:dyDescent="0.25">
      <c r="A2242"/>
    </row>
    <row r="2243" spans="1:1" ht="13.2" x14ac:dyDescent="0.25">
      <c r="A2243"/>
    </row>
    <row r="2244" spans="1:1" ht="13.2" x14ac:dyDescent="0.25">
      <c r="A2244"/>
    </row>
    <row r="2245" spans="1:1" ht="13.2" x14ac:dyDescent="0.25">
      <c r="A2245"/>
    </row>
    <row r="2246" spans="1:1" ht="13.2" x14ac:dyDescent="0.25">
      <c r="A2246"/>
    </row>
    <row r="2247" spans="1:1" ht="13.2" x14ac:dyDescent="0.25">
      <c r="A2247"/>
    </row>
    <row r="2248" spans="1:1" ht="13.2" x14ac:dyDescent="0.25">
      <c r="A2248"/>
    </row>
    <row r="2249" spans="1:1" ht="13.2" x14ac:dyDescent="0.25">
      <c r="A2249"/>
    </row>
    <row r="2250" spans="1:1" ht="13.2" x14ac:dyDescent="0.25">
      <c r="A2250"/>
    </row>
    <row r="2251" spans="1:1" ht="13.2" x14ac:dyDescent="0.25">
      <c r="A2251"/>
    </row>
    <row r="2252" spans="1:1" ht="13.2" x14ac:dyDescent="0.25">
      <c r="A2252"/>
    </row>
    <row r="2253" spans="1:1" ht="13.2" x14ac:dyDescent="0.25">
      <c r="A2253"/>
    </row>
    <row r="2254" spans="1:1" ht="13.2" x14ac:dyDescent="0.25">
      <c r="A2254"/>
    </row>
    <row r="2255" spans="1:1" ht="13.2" x14ac:dyDescent="0.25">
      <c r="A2255"/>
    </row>
    <row r="2256" spans="1:1" ht="13.2" x14ac:dyDescent="0.25">
      <c r="A2256"/>
    </row>
    <row r="2257" spans="1:1" ht="13.2" x14ac:dyDescent="0.25">
      <c r="A2257"/>
    </row>
    <row r="2258" spans="1:1" ht="13.2" x14ac:dyDescent="0.25">
      <c r="A2258"/>
    </row>
    <row r="2259" spans="1:1" ht="13.2" x14ac:dyDescent="0.25">
      <c r="A2259"/>
    </row>
    <row r="2260" spans="1:1" ht="13.2" x14ac:dyDescent="0.25">
      <c r="A2260"/>
    </row>
    <row r="2261" spans="1:1" ht="13.2" x14ac:dyDescent="0.25">
      <c r="A2261"/>
    </row>
    <row r="2262" spans="1:1" ht="13.2" x14ac:dyDescent="0.25">
      <c r="A2262"/>
    </row>
    <row r="2263" spans="1:1" ht="13.2" x14ac:dyDescent="0.25">
      <c r="A2263"/>
    </row>
    <row r="2264" spans="1:1" ht="13.2" x14ac:dyDescent="0.25">
      <c r="A2264"/>
    </row>
    <row r="2265" spans="1:1" ht="13.2" x14ac:dyDescent="0.25">
      <c r="A2265"/>
    </row>
    <row r="2266" spans="1:1" ht="13.2" x14ac:dyDescent="0.25">
      <c r="A2266"/>
    </row>
    <row r="2267" spans="1:1" ht="13.2" x14ac:dyDescent="0.25">
      <c r="A2267"/>
    </row>
    <row r="2268" spans="1:1" ht="13.2" x14ac:dyDescent="0.25">
      <c r="A2268"/>
    </row>
    <row r="2269" spans="1:1" ht="13.2" x14ac:dyDescent="0.25">
      <c r="A2269"/>
    </row>
    <row r="2270" spans="1:1" ht="13.2" x14ac:dyDescent="0.25">
      <c r="A2270"/>
    </row>
    <row r="2271" spans="1:1" ht="13.2" x14ac:dyDescent="0.25">
      <c r="A2271"/>
    </row>
    <row r="2272" spans="1:1" ht="13.2" x14ac:dyDescent="0.25">
      <c r="A2272"/>
    </row>
    <row r="2273" spans="1:1" ht="13.2" x14ac:dyDescent="0.25">
      <c r="A2273"/>
    </row>
    <row r="2274" spans="1:1" ht="13.2" x14ac:dyDescent="0.25">
      <c r="A2274"/>
    </row>
    <row r="2275" spans="1:1" ht="13.2" x14ac:dyDescent="0.25">
      <c r="A2275"/>
    </row>
    <row r="2276" spans="1:1" ht="13.2" x14ac:dyDescent="0.25">
      <c r="A2276"/>
    </row>
    <row r="2277" spans="1:1" ht="13.2" x14ac:dyDescent="0.25">
      <c r="A2277"/>
    </row>
    <row r="2278" spans="1:1" ht="13.2" x14ac:dyDescent="0.25">
      <c r="A2278"/>
    </row>
    <row r="2279" spans="1:1" ht="13.2" x14ac:dyDescent="0.25">
      <c r="A2279"/>
    </row>
    <row r="2280" spans="1:1" ht="13.2" x14ac:dyDescent="0.25">
      <c r="A2280"/>
    </row>
    <row r="2281" spans="1:1" ht="13.2" x14ac:dyDescent="0.25">
      <c r="A2281"/>
    </row>
    <row r="2282" spans="1:1" ht="13.2" x14ac:dyDescent="0.25">
      <c r="A2282"/>
    </row>
    <row r="2283" spans="1:1" ht="13.2" x14ac:dyDescent="0.25">
      <c r="A2283"/>
    </row>
    <row r="2284" spans="1:1" ht="13.2" x14ac:dyDescent="0.25">
      <c r="A2284"/>
    </row>
    <row r="2285" spans="1:1" ht="13.2" x14ac:dyDescent="0.25">
      <c r="A2285"/>
    </row>
    <row r="2286" spans="1:1" ht="13.2" x14ac:dyDescent="0.25">
      <c r="A2286"/>
    </row>
    <row r="2287" spans="1:1" ht="13.2" x14ac:dyDescent="0.25">
      <c r="A2287"/>
    </row>
    <row r="2288" spans="1:1" ht="13.2" x14ac:dyDescent="0.25">
      <c r="A2288"/>
    </row>
    <row r="2289" spans="1:1" ht="13.2" x14ac:dyDescent="0.25">
      <c r="A2289"/>
    </row>
    <row r="2290" spans="1:1" ht="13.2" x14ac:dyDescent="0.25">
      <c r="A2290"/>
    </row>
    <row r="2291" spans="1:1" ht="13.2" x14ac:dyDescent="0.25">
      <c r="A2291"/>
    </row>
    <row r="2292" spans="1:1" ht="13.2" x14ac:dyDescent="0.25">
      <c r="A2292"/>
    </row>
    <row r="2293" spans="1:1" ht="13.2" x14ac:dyDescent="0.25">
      <c r="A2293"/>
    </row>
    <row r="2294" spans="1:1" ht="13.2" x14ac:dyDescent="0.25">
      <c r="A2294"/>
    </row>
    <row r="2295" spans="1:1" ht="13.2" x14ac:dyDescent="0.25">
      <c r="A2295"/>
    </row>
    <row r="2296" spans="1:1" ht="13.2" x14ac:dyDescent="0.25">
      <c r="A2296"/>
    </row>
    <row r="2297" spans="1:1" ht="13.2" x14ac:dyDescent="0.25">
      <c r="A2297"/>
    </row>
    <row r="2298" spans="1:1" ht="13.2" x14ac:dyDescent="0.25">
      <c r="A2298"/>
    </row>
    <row r="2299" spans="1:1" ht="13.2" x14ac:dyDescent="0.25">
      <c r="A2299"/>
    </row>
    <row r="2300" spans="1:1" ht="13.2" x14ac:dyDescent="0.25">
      <c r="A2300"/>
    </row>
    <row r="2301" spans="1:1" ht="13.2" x14ac:dyDescent="0.25">
      <c r="A2301"/>
    </row>
    <row r="2302" spans="1:1" ht="13.2" x14ac:dyDescent="0.25">
      <c r="A2302"/>
    </row>
    <row r="2303" spans="1:1" ht="13.2" x14ac:dyDescent="0.25">
      <c r="A2303"/>
    </row>
    <row r="2304" spans="1:1" ht="13.2" x14ac:dyDescent="0.25">
      <c r="A2304"/>
    </row>
    <row r="2305" spans="1:1" ht="13.2" x14ac:dyDescent="0.25">
      <c r="A2305"/>
    </row>
    <row r="2306" spans="1:1" ht="13.2" x14ac:dyDescent="0.25">
      <c r="A2306"/>
    </row>
    <row r="2307" spans="1:1" ht="13.2" x14ac:dyDescent="0.25">
      <c r="A2307"/>
    </row>
    <row r="2308" spans="1:1" ht="13.2" x14ac:dyDescent="0.25">
      <c r="A2308"/>
    </row>
    <row r="2309" spans="1:1" ht="13.2" x14ac:dyDescent="0.25">
      <c r="A2309"/>
    </row>
    <row r="2310" spans="1:1" ht="13.2" x14ac:dyDescent="0.25">
      <c r="A2310"/>
    </row>
    <row r="2311" spans="1:1" ht="13.2" x14ac:dyDescent="0.25">
      <c r="A2311"/>
    </row>
    <row r="2312" spans="1:1" ht="13.2" x14ac:dyDescent="0.25">
      <c r="A2312"/>
    </row>
    <row r="2313" spans="1:1" ht="13.2" x14ac:dyDescent="0.25">
      <c r="A2313"/>
    </row>
    <row r="2314" spans="1:1" ht="13.2" x14ac:dyDescent="0.25">
      <c r="A2314"/>
    </row>
    <row r="2315" spans="1:1" ht="13.2" x14ac:dyDescent="0.25">
      <c r="A2315"/>
    </row>
    <row r="2316" spans="1:1" ht="13.2" x14ac:dyDescent="0.25">
      <c r="A2316"/>
    </row>
    <row r="2317" spans="1:1" ht="13.2" x14ac:dyDescent="0.25">
      <c r="A2317"/>
    </row>
    <row r="2318" spans="1:1" ht="13.2" x14ac:dyDescent="0.25">
      <c r="A2318"/>
    </row>
    <row r="2319" spans="1:1" ht="13.2" x14ac:dyDescent="0.25">
      <c r="A2319"/>
    </row>
    <row r="2320" spans="1:1" ht="13.2" x14ac:dyDescent="0.25">
      <c r="A2320"/>
    </row>
    <row r="2321" spans="1:1" ht="13.2" x14ac:dyDescent="0.25">
      <c r="A2321"/>
    </row>
    <row r="2322" spans="1:1" ht="13.2" x14ac:dyDescent="0.25">
      <c r="A2322"/>
    </row>
    <row r="2323" spans="1:1" ht="13.2" x14ac:dyDescent="0.25">
      <c r="A2323"/>
    </row>
    <row r="2324" spans="1:1" ht="13.2" x14ac:dyDescent="0.25">
      <c r="A2324"/>
    </row>
    <row r="2325" spans="1:1" ht="13.2" x14ac:dyDescent="0.25">
      <c r="A2325"/>
    </row>
    <row r="2326" spans="1:1" ht="13.2" x14ac:dyDescent="0.25">
      <c r="A2326"/>
    </row>
    <row r="2327" spans="1:1" ht="13.2" x14ac:dyDescent="0.25">
      <c r="A2327"/>
    </row>
    <row r="2328" spans="1:1" ht="13.2" x14ac:dyDescent="0.25">
      <c r="A2328"/>
    </row>
    <row r="2329" spans="1:1" ht="13.2" x14ac:dyDescent="0.25">
      <c r="A2329"/>
    </row>
    <row r="2330" spans="1:1" ht="13.2" x14ac:dyDescent="0.25">
      <c r="A2330"/>
    </row>
    <row r="2331" spans="1:1" ht="13.2" x14ac:dyDescent="0.25">
      <c r="A2331"/>
    </row>
    <row r="2332" spans="1:1" ht="13.2" x14ac:dyDescent="0.25">
      <c r="A2332"/>
    </row>
    <row r="2333" spans="1:1" ht="13.2" x14ac:dyDescent="0.25">
      <c r="A2333"/>
    </row>
    <row r="2334" spans="1:1" ht="13.2" x14ac:dyDescent="0.25">
      <c r="A2334"/>
    </row>
    <row r="2335" spans="1:1" ht="13.2" x14ac:dyDescent="0.25">
      <c r="A2335"/>
    </row>
    <row r="2336" spans="1:1" ht="13.2" x14ac:dyDescent="0.25">
      <c r="A2336"/>
    </row>
    <row r="2337" spans="1:1" ht="13.2" x14ac:dyDescent="0.25">
      <c r="A2337"/>
    </row>
    <row r="2338" spans="1:1" ht="13.2" x14ac:dyDescent="0.25">
      <c r="A2338"/>
    </row>
    <row r="2339" spans="1:1" ht="13.2" x14ac:dyDescent="0.25">
      <c r="A2339"/>
    </row>
    <row r="2340" spans="1:1" ht="13.2" x14ac:dyDescent="0.25">
      <c r="A2340"/>
    </row>
    <row r="2341" spans="1:1" ht="13.2" x14ac:dyDescent="0.25">
      <c r="A2341"/>
    </row>
    <row r="2342" spans="1:1" ht="13.2" x14ac:dyDescent="0.25">
      <c r="A2342"/>
    </row>
    <row r="2343" spans="1:1" ht="13.2" x14ac:dyDescent="0.25">
      <c r="A2343"/>
    </row>
    <row r="2344" spans="1:1" ht="13.2" x14ac:dyDescent="0.25">
      <c r="A2344"/>
    </row>
    <row r="2345" spans="1:1" ht="13.2" x14ac:dyDescent="0.25">
      <c r="A2345"/>
    </row>
    <row r="2346" spans="1:1" ht="13.2" x14ac:dyDescent="0.25">
      <c r="A2346"/>
    </row>
    <row r="2347" spans="1:1" ht="13.2" x14ac:dyDescent="0.25">
      <c r="A2347"/>
    </row>
    <row r="2348" spans="1:1" ht="13.2" x14ac:dyDescent="0.25">
      <c r="A2348"/>
    </row>
    <row r="2349" spans="1:1" ht="13.2" x14ac:dyDescent="0.25">
      <c r="A2349"/>
    </row>
    <row r="2350" spans="1:1" ht="13.2" x14ac:dyDescent="0.25">
      <c r="A2350"/>
    </row>
    <row r="2351" spans="1:1" ht="13.2" x14ac:dyDescent="0.25">
      <c r="A2351"/>
    </row>
    <row r="2352" spans="1:1" ht="13.2" x14ac:dyDescent="0.25">
      <c r="A2352"/>
    </row>
    <row r="2353" spans="1:1" ht="13.2" x14ac:dyDescent="0.25">
      <c r="A2353"/>
    </row>
    <row r="2354" spans="1:1" ht="13.2" x14ac:dyDescent="0.25">
      <c r="A2354"/>
    </row>
    <row r="2355" spans="1:1" ht="13.2" x14ac:dyDescent="0.25">
      <c r="A2355"/>
    </row>
    <row r="2356" spans="1:1" ht="13.2" x14ac:dyDescent="0.25">
      <c r="A2356"/>
    </row>
    <row r="2357" spans="1:1" ht="13.2" x14ac:dyDescent="0.25">
      <c r="A2357"/>
    </row>
    <row r="2358" spans="1:1" ht="13.2" x14ac:dyDescent="0.25">
      <c r="A2358"/>
    </row>
    <row r="2359" spans="1:1" ht="13.2" x14ac:dyDescent="0.25">
      <c r="A2359"/>
    </row>
    <row r="2360" spans="1:1" ht="13.2" x14ac:dyDescent="0.25">
      <c r="A2360"/>
    </row>
    <row r="2361" spans="1:1" ht="13.2" x14ac:dyDescent="0.25">
      <c r="A2361"/>
    </row>
    <row r="2362" spans="1:1" ht="13.2" x14ac:dyDescent="0.25">
      <c r="A2362"/>
    </row>
    <row r="2363" spans="1:1" ht="13.2" x14ac:dyDescent="0.25">
      <c r="A2363"/>
    </row>
    <row r="2364" spans="1:1" ht="13.2" x14ac:dyDescent="0.25">
      <c r="A2364"/>
    </row>
    <row r="2365" spans="1:1" ht="13.2" x14ac:dyDescent="0.25">
      <c r="A2365"/>
    </row>
    <row r="2366" spans="1:1" ht="13.2" x14ac:dyDescent="0.25">
      <c r="A2366"/>
    </row>
    <row r="2367" spans="1:1" ht="13.2" x14ac:dyDescent="0.25">
      <c r="A2367"/>
    </row>
    <row r="2368" spans="1:1" ht="13.2" x14ac:dyDescent="0.25">
      <c r="A2368"/>
    </row>
    <row r="2369" spans="1:1" ht="13.2" x14ac:dyDescent="0.25">
      <c r="A2369"/>
    </row>
    <row r="2370" spans="1:1" ht="13.2" x14ac:dyDescent="0.25">
      <c r="A2370"/>
    </row>
    <row r="2371" spans="1:1" ht="13.2" x14ac:dyDescent="0.25">
      <c r="A2371"/>
    </row>
    <row r="2372" spans="1:1" ht="13.2" x14ac:dyDescent="0.25">
      <c r="A2372"/>
    </row>
    <row r="2373" spans="1:1" ht="13.2" x14ac:dyDescent="0.25">
      <c r="A2373"/>
    </row>
    <row r="2374" spans="1:1" ht="13.2" x14ac:dyDescent="0.25">
      <c r="A2374"/>
    </row>
    <row r="2375" spans="1:1" ht="13.2" x14ac:dyDescent="0.25">
      <c r="A2375"/>
    </row>
    <row r="2376" spans="1:1" ht="13.2" x14ac:dyDescent="0.25">
      <c r="A2376"/>
    </row>
    <row r="2377" spans="1:1" ht="13.2" x14ac:dyDescent="0.25">
      <c r="A2377"/>
    </row>
    <row r="2378" spans="1:1" ht="13.2" x14ac:dyDescent="0.25">
      <c r="A2378"/>
    </row>
    <row r="2379" spans="1:1" ht="13.2" x14ac:dyDescent="0.25">
      <c r="A2379"/>
    </row>
    <row r="2380" spans="1:1" ht="13.2" x14ac:dyDescent="0.25">
      <c r="A2380"/>
    </row>
    <row r="2381" spans="1:1" ht="13.2" x14ac:dyDescent="0.25">
      <c r="A2381"/>
    </row>
    <row r="2382" spans="1:1" ht="13.2" x14ac:dyDescent="0.25">
      <c r="A2382"/>
    </row>
    <row r="2383" spans="1:1" ht="13.2" x14ac:dyDescent="0.25">
      <c r="A2383"/>
    </row>
    <row r="2384" spans="1:1" ht="13.2" x14ac:dyDescent="0.25">
      <c r="A2384"/>
    </row>
    <row r="2385" spans="1:1" ht="13.2" x14ac:dyDescent="0.25">
      <c r="A2385"/>
    </row>
    <row r="2386" spans="1:1" ht="13.2" x14ac:dyDescent="0.25">
      <c r="A2386"/>
    </row>
    <row r="2387" spans="1:1" ht="13.2" x14ac:dyDescent="0.25">
      <c r="A2387"/>
    </row>
    <row r="2388" spans="1:1" ht="13.2" x14ac:dyDescent="0.25">
      <c r="A2388"/>
    </row>
    <row r="2389" spans="1:1" ht="13.2" x14ac:dyDescent="0.25">
      <c r="A2389"/>
    </row>
    <row r="2390" spans="1:1" ht="13.2" x14ac:dyDescent="0.25">
      <c r="A2390"/>
    </row>
    <row r="2391" spans="1:1" ht="13.2" x14ac:dyDescent="0.25">
      <c r="A2391"/>
    </row>
    <row r="2392" spans="1:1" ht="13.2" x14ac:dyDescent="0.25">
      <c r="A2392"/>
    </row>
    <row r="2393" spans="1:1" ht="13.2" x14ac:dyDescent="0.25">
      <c r="A2393"/>
    </row>
    <row r="2394" spans="1:1" ht="13.2" x14ac:dyDescent="0.25">
      <c r="A2394"/>
    </row>
    <row r="2395" spans="1:1" ht="13.2" x14ac:dyDescent="0.25">
      <c r="A2395"/>
    </row>
    <row r="2396" spans="1:1" ht="13.2" x14ac:dyDescent="0.25">
      <c r="A2396"/>
    </row>
    <row r="2397" spans="1:1" ht="13.2" x14ac:dyDescent="0.25">
      <c r="A2397"/>
    </row>
    <row r="2398" spans="1:1" ht="13.2" x14ac:dyDescent="0.25">
      <c r="A2398"/>
    </row>
    <row r="2399" spans="1:1" ht="13.2" x14ac:dyDescent="0.25">
      <c r="A2399"/>
    </row>
    <row r="2400" spans="1:1" ht="13.2" x14ac:dyDescent="0.25">
      <c r="A2400"/>
    </row>
    <row r="2401" spans="1:1" ht="13.2" x14ac:dyDescent="0.25">
      <c r="A2401"/>
    </row>
    <row r="2402" spans="1:1" ht="13.2" x14ac:dyDescent="0.25">
      <c r="A2402"/>
    </row>
    <row r="2403" spans="1:1" ht="13.2" x14ac:dyDescent="0.25">
      <c r="A2403"/>
    </row>
    <row r="2404" spans="1:1" ht="13.2" x14ac:dyDescent="0.25">
      <c r="A2404"/>
    </row>
    <row r="2405" spans="1:1" ht="13.2" x14ac:dyDescent="0.25">
      <c r="A2405"/>
    </row>
    <row r="2406" spans="1:1" ht="13.2" x14ac:dyDescent="0.25">
      <c r="A2406"/>
    </row>
    <row r="2407" spans="1:1" ht="13.2" x14ac:dyDescent="0.25">
      <c r="A2407"/>
    </row>
    <row r="2408" spans="1:1" ht="13.2" x14ac:dyDescent="0.25">
      <c r="A2408"/>
    </row>
    <row r="2409" spans="1:1" ht="13.2" x14ac:dyDescent="0.25">
      <c r="A2409"/>
    </row>
    <row r="2410" spans="1:1" ht="13.2" x14ac:dyDescent="0.25">
      <c r="A2410"/>
    </row>
    <row r="2411" spans="1:1" ht="13.2" x14ac:dyDescent="0.25">
      <c r="A2411"/>
    </row>
    <row r="2412" spans="1:1" ht="13.2" x14ac:dyDescent="0.25">
      <c r="A2412"/>
    </row>
    <row r="2413" spans="1:1" ht="13.2" x14ac:dyDescent="0.25">
      <c r="A2413"/>
    </row>
    <row r="2414" spans="1:1" ht="13.2" x14ac:dyDescent="0.25">
      <c r="A2414"/>
    </row>
    <row r="2415" spans="1:1" ht="13.2" x14ac:dyDescent="0.25">
      <c r="A2415"/>
    </row>
    <row r="2416" spans="1:1" ht="13.2" x14ac:dyDescent="0.25">
      <c r="A2416"/>
    </row>
    <row r="2417" spans="1:1" ht="13.2" x14ac:dyDescent="0.25">
      <c r="A2417"/>
    </row>
    <row r="2418" spans="1:1" ht="13.2" x14ac:dyDescent="0.25">
      <c r="A2418"/>
    </row>
    <row r="2419" spans="1:1" ht="13.2" x14ac:dyDescent="0.25">
      <c r="A2419"/>
    </row>
    <row r="2420" spans="1:1" ht="13.2" x14ac:dyDescent="0.25">
      <c r="A2420"/>
    </row>
    <row r="2421" spans="1:1" ht="13.2" x14ac:dyDescent="0.25">
      <c r="A2421"/>
    </row>
    <row r="2422" spans="1:1" ht="13.2" x14ac:dyDescent="0.25">
      <c r="A2422"/>
    </row>
    <row r="2423" spans="1:1" ht="13.2" x14ac:dyDescent="0.25">
      <c r="A2423"/>
    </row>
    <row r="2424" spans="1:1" ht="13.2" x14ac:dyDescent="0.25">
      <c r="A2424"/>
    </row>
    <row r="2425" spans="1:1" ht="13.2" x14ac:dyDescent="0.25">
      <c r="A2425"/>
    </row>
    <row r="2426" spans="1:1" ht="13.2" x14ac:dyDescent="0.25">
      <c r="A2426"/>
    </row>
    <row r="2427" spans="1:1" ht="13.2" x14ac:dyDescent="0.25">
      <c r="A2427"/>
    </row>
    <row r="2428" spans="1:1" ht="13.2" x14ac:dyDescent="0.25">
      <c r="A2428"/>
    </row>
    <row r="2429" spans="1:1" ht="13.2" x14ac:dyDescent="0.25">
      <c r="A2429"/>
    </row>
    <row r="2430" spans="1:1" ht="13.2" x14ac:dyDescent="0.25">
      <c r="A2430"/>
    </row>
    <row r="2431" spans="1:1" ht="13.2" x14ac:dyDescent="0.25">
      <c r="A2431"/>
    </row>
    <row r="2432" spans="1:1" ht="13.2" x14ac:dyDescent="0.25">
      <c r="A2432"/>
    </row>
    <row r="2433" spans="1:1" ht="13.2" x14ac:dyDescent="0.25">
      <c r="A2433"/>
    </row>
    <row r="2434" spans="1:1" ht="13.2" x14ac:dyDescent="0.25">
      <c r="A2434"/>
    </row>
    <row r="2435" spans="1:1" ht="13.2" x14ac:dyDescent="0.25">
      <c r="A2435"/>
    </row>
    <row r="2436" spans="1:1" ht="13.2" x14ac:dyDescent="0.25">
      <c r="A2436"/>
    </row>
    <row r="2437" spans="1:1" ht="13.2" x14ac:dyDescent="0.25">
      <c r="A2437"/>
    </row>
    <row r="2438" spans="1:1" ht="13.2" x14ac:dyDescent="0.25">
      <c r="A2438"/>
    </row>
    <row r="2439" spans="1:1" ht="13.2" x14ac:dyDescent="0.25">
      <c r="A2439"/>
    </row>
    <row r="2440" spans="1:1" ht="13.2" x14ac:dyDescent="0.25">
      <c r="A2440"/>
    </row>
    <row r="2441" spans="1:1" ht="13.2" x14ac:dyDescent="0.25">
      <c r="A2441"/>
    </row>
    <row r="2442" spans="1:1" ht="13.2" x14ac:dyDescent="0.25">
      <c r="A2442"/>
    </row>
    <row r="2443" spans="1:1" ht="13.2" x14ac:dyDescent="0.25">
      <c r="A2443"/>
    </row>
    <row r="2444" spans="1:1" ht="13.2" x14ac:dyDescent="0.25">
      <c r="A2444"/>
    </row>
    <row r="2445" spans="1:1" ht="13.2" x14ac:dyDescent="0.25">
      <c r="A2445"/>
    </row>
    <row r="2446" spans="1:1" ht="13.2" x14ac:dyDescent="0.25">
      <c r="A2446"/>
    </row>
    <row r="2447" spans="1:1" ht="13.2" x14ac:dyDescent="0.25">
      <c r="A2447"/>
    </row>
    <row r="2448" spans="1:1" ht="13.2" x14ac:dyDescent="0.25">
      <c r="A2448"/>
    </row>
    <row r="2449" spans="1:1" ht="13.2" x14ac:dyDescent="0.25">
      <c r="A2449"/>
    </row>
    <row r="2450" spans="1:1" ht="13.2" x14ac:dyDescent="0.25">
      <c r="A2450"/>
    </row>
    <row r="2451" spans="1:1" ht="13.2" x14ac:dyDescent="0.25">
      <c r="A2451"/>
    </row>
    <row r="2452" spans="1:1" ht="13.2" x14ac:dyDescent="0.25">
      <c r="A2452"/>
    </row>
    <row r="2453" spans="1:1" ht="13.2" x14ac:dyDescent="0.25">
      <c r="A2453"/>
    </row>
    <row r="2454" spans="1:1" ht="13.2" x14ac:dyDescent="0.25">
      <c r="A2454"/>
    </row>
    <row r="2455" spans="1:1" ht="13.2" x14ac:dyDescent="0.25">
      <c r="A2455"/>
    </row>
    <row r="2456" spans="1:1" ht="13.2" x14ac:dyDescent="0.25">
      <c r="A2456"/>
    </row>
    <row r="2457" spans="1:1" ht="13.2" x14ac:dyDescent="0.25">
      <c r="A2457"/>
    </row>
    <row r="2458" spans="1:1" ht="13.2" x14ac:dyDescent="0.25">
      <c r="A2458"/>
    </row>
    <row r="2459" spans="1:1" ht="13.2" x14ac:dyDescent="0.25">
      <c r="A2459"/>
    </row>
    <row r="2460" spans="1:1" ht="13.2" x14ac:dyDescent="0.25">
      <c r="A2460"/>
    </row>
    <row r="2461" spans="1:1" ht="13.2" x14ac:dyDescent="0.25">
      <c r="A2461"/>
    </row>
    <row r="2462" spans="1:1" ht="13.2" x14ac:dyDescent="0.25">
      <c r="A2462"/>
    </row>
    <row r="2463" spans="1:1" ht="13.2" x14ac:dyDescent="0.25">
      <c r="A2463"/>
    </row>
    <row r="2464" spans="1:1" ht="13.2" x14ac:dyDescent="0.25">
      <c r="A2464"/>
    </row>
    <row r="2465" spans="1:1" ht="13.2" x14ac:dyDescent="0.25">
      <c r="A2465"/>
    </row>
    <row r="2466" spans="1:1" ht="13.2" x14ac:dyDescent="0.25">
      <c r="A2466"/>
    </row>
    <row r="2467" spans="1:1" ht="13.2" x14ac:dyDescent="0.25">
      <c r="A2467"/>
    </row>
    <row r="2468" spans="1:1" ht="13.2" x14ac:dyDescent="0.25">
      <c r="A2468"/>
    </row>
    <row r="2469" spans="1:1" ht="13.2" x14ac:dyDescent="0.25">
      <c r="A2469"/>
    </row>
    <row r="2470" spans="1:1" ht="13.2" x14ac:dyDescent="0.25">
      <c r="A2470"/>
    </row>
    <row r="2471" spans="1:1" ht="13.2" x14ac:dyDescent="0.25">
      <c r="A2471"/>
    </row>
    <row r="2472" spans="1:1" ht="13.2" x14ac:dyDescent="0.25">
      <c r="A2472"/>
    </row>
    <row r="2473" spans="1:1" ht="13.2" x14ac:dyDescent="0.25">
      <c r="A2473"/>
    </row>
    <row r="2474" spans="1:1" ht="13.2" x14ac:dyDescent="0.25">
      <c r="A2474"/>
    </row>
    <row r="2475" spans="1:1" ht="13.2" x14ac:dyDescent="0.25">
      <c r="A2475"/>
    </row>
    <row r="2476" spans="1:1" ht="13.2" x14ac:dyDescent="0.25">
      <c r="A2476"/>
    </row>
    <row r="2477" spans="1:1" ht="13.2" x14ac:dyDescent="0.25">
      <c r="A2477"/>
    </row>
    <row r="2478" spans="1:1" ht="13.2" x14ac:dyDescent="0.25">
      <c r="A2478"/>
    </row>
    <row r="2479" spans="1:1" ht="13.2" x14ac:dyDescent="0.25">
      <c r="A2479"/>
    </row>
    <row r="2480" spans="1:1" ht="13.2" x14ac:dyDescent="0.25">
      <c r="A2480"/>
    </row>
    <row r="2481" spans="1:1" ht="13.2" x14ac:dyDescent="0.25">
      <c r="A2481"/>
    </row>
    <row r="2482" spans="1:1" ht="13.2" x14ac:dyDescent="0.25">
      <c r="A2482"/>
    </row>
    <row r="2483" spans="1:1" ht="13.2" x14ac:dyDescent="0.25">
      <c r="A2483"/>
    </row>
    <row r="2484" spans="1:1" ht="13.2" x14ac:dyDescent="0.25">
      <c r="A2484"/>
    </row>
    <row r="2485" spans="1:1" ht="13.2" x14ac:dyDescent="0.25">
      <c r="A2485"/>
    </row>
    <row r="2486" spans="1:1" ht="13.2" x14ac:dyDescent="0.25">
      <c r="A2486"/>
    </row>
    <row r="2487" spans="1:1" ht="13.2" x14ac:dyDescent="0.25">
      <c r="A2487"/>
    </row>
    <row r="2488" spans="1:1" ht="13.2" x14ac:dyDescent="0.25">
      <c r="A2488"/>
    </row>
    <row r="2489" spans="1:1" ht="13.2" x14ac:dyDescent="0.25">
      <c r="A2489"/>
    </row>
    <row r="2490" spans="1:1" ht="13.2" x14ac:dyDescent="0.25">
      <c r="A2490"/>
    </row>
    <row r="2491" spans="1:1" ht="13.2" x14ac:dyDescent="0.25">
      <c r="A2491"/>
    </row>
    <row r="2492" spans="1:1" ht="13.2" x14ac:dyDescent="0.25">
      <c r="A2492"/>
    </row>
    <row r="2493" spans="1:1" ht="13.2" x14ac:dyDescent="0.25">
      <c r="A2493"/>
    </row>
    <row r="2494" spans="1:1" ht="13.2" x14ac:dyDescent="0.25">
      <c r="A2494"/>
    </row>
    <row r="2495" spans="1:1" ht="13.2" x14ac:dyDescent="0.25">
      <c r="A2495"/>
    </row>
    <row r="2496" spans="1:1" ht="13.2" x14ac:dyDescent="0.25">
      <c r="A2496"/>
    </row>
    <row r="2497" spans="1:1" ht="13.2" x14ac:dyDescent="0.25">
      <c r="A2497"/>
    </row>
    <row r="2498" spans="1:1" ht="13.2" x14ac:dyDescent="0.25">
      <c r="A2498"/>
    </row>
    <row r="2499" spans="1:1" ht="13.2" x14ac:dyDescent="0.25">
      <c r="A2499"/>
    </row>
    <row r="2500" spans="1:1" ht="13.2" x14ac:dyDescent="0.25">
      <c r="A2500"/>
    </row>
    <row r="2501" spans="1:1" ht="13.2" x14ac:dyDescent="0.25">
      <c r="A2501"/>
    </row>
    <row r="2502" spans="1:1" ht="13.2" x14ac:dyDescent="0.25">
      <c r="A2502"/>
    </row>
    <row r="2503" spans="1:1" ht="13.2" x14ac:dyDescent="0.25">
      <c r="A2503"/>
    </row>
    <row r="2504" spans="1:1" ht="13.2" x14ac:dyDescent="0.25">
      <c r="A2504"/>
    </row>
    <row r="2505" spans="1:1" ht="13.2" x14ac:dyDescent="0.25">
      <c r="A2505"/>
    </row>
    <row r="2506" spans="1:1" ht="13.2" x14ac:dyDescent="0.25">
      <c r="A2506"/>
    </row>
    <row r="2507" spans="1:1" ht="13.2" x14ac:dyDescent="0.25">
      <c r="A2507"/>
    </row>
    <row r="2508" spans="1:1" ht="13.2" x14ac:dyDescent="0.25">
      <c r="A2508"/>
    </row>
    <row r="2509" spans="1:1" ht="13.2" x14ac:dyDescent="0.25">
      <c r="A2509"/>
    </row>
    <row r="2510" spans="1:1" ht="13.2" x14ac:dyDescent="0.25">
      <c r="A2510"/>
    </row>
    <row r="2511" spans="1:1" ht="13.2" x14ac:dyDescent="0.25">
      <c r="A2511"/>
    </row>
    <row r="2512" spans="1:1" ht="13.2" x14ac:dyDescent="0.25">
      <c r="A2512"/>
    </row>
    <row r="2513" spans="1:1" ht="13.2" x14ac:dyDescent="0.25">
      <c r="A2513"/>
    </row>
    <row r="2514" spans="1:1" ht="13.2" x14ac:dyDescent="0.25">
      <c r="A2514"/>
    </row>
    <row r="2515" spans="1:1" ht="13.2" x14ac:dyDescent="0.25">
      <c r="A2515"/>
    </row>
    <row r="2516" spans="1:1" ht="13.2" x14ac:dyDescent="0.25">
      <c r="A2516"/>
    </row>
    <row r="2517" spans="1:1" ht="13.2" x14ac:dyDescent="0.25">
      <c r="A2517"/>
    </row>
    <row r="2518" spans="1:1" ht="13.2" x14ac:dyDescent="0.25">
      <c r="A2518"/>
    </row>
    <row r="2519" spans="1:1" ht="13.2" x14ac:dyDescent="0.25">
      <c r="A2519"/>
    </row>
    <row r="2520" spans="1:1" ht="13.2" x14ac:dyDescent="0.25">
      <c r="A2520"/>
    </row>
    <row r="2521" spans="1:1" ht="13.2" x14ac:dyDescent="0.25">
      <c r="A2521"/>
    </row>
    <row r="2522" spans="1:1" ht="13.2" x14ac:dyDescent="0.25">
      <c r="A2522"/>
    </row>
    <row r="2523" spans="1:1" ht="13.2" x14ac:dyDescent="0.25">
      <c r="A2523"/>
    </row>
    <row r="2524" spans="1:1" ht="13.2" x14ac:dyDescent="0.25">
      <c r="A2524"/>
    </row>
    <row r="2525" spans="1:1" ht="13.2" x14ac:dyDescent="0.25">
      <c r="A2525"/>
    </row>
    <row r="2526" spans="1:1" ht="13.2" x14ac:dyDescent="0.25">
      <c r="A2526"/>
    </row>
    <row r="2527" spans="1:1" ht="13.2" x14ac:dyDescent="0.25">
      <c r="A2527"/>
    </row>
    <row r="2528" spans="1:1" ht="13.2" x14ac:dyDescent="0.25">
      <c r="A2528"/>
    </row>
    <row r="2529" spans="1:1" ht="13.2" x14ac:dyDescent="0.25">
      <c r="A2529"/>
    </row>
    <row r="2530" spans="1:1" ht="13.2" x14ac:dyDescent="0.25">
      <c r="A2530"/>
    </row>
    <row r="2531" spans="1:1" ht="13.2" x14ac:dyDescent="0.25">
      <c r="A2531"/>
    </row>
    <row r="2532" spans="1:1" ht="13.2" x14ac:dyDescent="0.25">
      <c r="A2532"/>
    </row>
    <row r="2533" spans="1:1" ht="13.2" x14ac:dyDescent="0.25">
      <c r="A2533"/>
    </row>
    <row r="2534" spans="1:1" ht="13.2" x14ac:dyDescent="0.25">
      <c r="A2534"/>
    </row>
    <row r="2535" spans="1:1" ht="13.2" x14ac:dyDescent="0.25">
      <c r="A2535"/>
    </row>
    <row r="2536" spans="1:1" ht="13.2" x14ac:dyDescent="0.25">
      <c r="A2536"/>
    </row>
    <row r="2537" spans="1:1" ht="13.2" x14ac:dyDescent="0.25">
      <c r="A2537"/>
    </row>
    <row r="2538" spans="1:1" ht="13.2" x14ac:dyDescent="0.25">
      <c r="A2538"/>
    </row>
    <row r="2539" spans="1:1" ht="13.2" x14ac:dyDescent="0.25">
      <c r="A2539"/>
    </row>
    <row r="2540" spans="1:1" ht="13.2" x14ac:dyDescent="0.25">
      <c r="A2540"/>
    </row>
    <row r="2541" spans="1:1" ht="13.2" x14ac:dyDescent="0.25">
      <c r="A2541"/>
    </row>
    <row r="2542" spans="1:1" ht="13.2" x14ac:dyDescent="0.25">
      <c r="A2542"/>
    </row>
    <row r="2543" spans="1:1" ht="13.2" x14ac:dyDescent="0.25">
      <c r="A2543"/>
    </row>
    <row r="2544" spans="1:1" ht="13.2" x14ac:dyDescent="0.25">
      <c r="A2544"/>
    </row>
    <row r="2545" spans="1:1" ht="13.2" x14ac:dyDescent="0.25">
      <c r="A2545"/>
    </row>
    <row r="2546" spans="1:1" ht="13.2" x14ac:dyDescent="0.25">
      <c r="A2546"/>
    </row>
    <row r="2547" spans="1:1" ht="13.2" x14ac:dyDescent="0.25">
      <c r="A2547"/>
    </row>
    <row r="2548" spans="1:1" ht="13.2" x14ac:dyDescent="0.25">
      <c r="A2548"/>
    </row>
    <row r="2549" spans="1:1" ht="13.2" x14ac:dyDescent="0.25">
      <c r="A2549"/>
    </row>
    <row r="2550" spans="1:1" ht="13.2" x14ac:dyDescent="0.25">
      <c r="A2550"/>
    </row>
    <row r="2551" spans="1:1" ht="13.2" x14ac:dyDescent="0.25">
      <c r="A2551"/>
    </row>
    <row r="2552" spans="1:1" ht="13.2" x14ac:dyDescent="0.25">
      <c r="A2552"/>
    </row>
    <row r="2553" spans="1:1" ht="13.2" x14ac:dyDescent="0.25">
      <c r="A2553"/>
    </row>
    <row r="2554" spans="1:1" ht="13.2" x14ac:dyDescent="0.25">
      <c r="A2554"/>
    </row>
    <row r="2555" spans="1:1" ht="13.2" x14ac:dyDescent="0.25">
      <c r="A2555"/>
    </row>
    <row r="2556" spans="1:1" ht="13.2" x14ac:dyDescent="0.25">
      <c r="A2556"/>
    </row>
    <row r="2557" spans="1:1" ht="13.2" x14ac:dyDescent="0.25">
      <c r="A2557"/>
    </row>
    <row r="2558" spans="1:1" ht="13.2" x14ac:dyDescent="0.25">
      <c r="A2558"/>
    </row>
    <row r="2559" spans="1:1" ht="13.2" x14ac:dyDescent="0.25">
      <c r="A2559"/>
    </row>
    <row r="2560" spans="1:1" ht="13.2" x14ac:dyDescent="0.25">
      <c r="A2560"/>
    </row>
    <row r="2561" spans="1:1" ht="13.2" x14ac:dyDescent="0.25">
      <c r="A2561"/>
    </row>
    <row r="2562" spans="1:1" ht="13.2" x14ac:dyDescent="0.25">
      <c r="A2562"/>
    </row>
    <row r="2563" spans="1:1" ht="13.2" x14ac:dyDescent="0.25">
      <c r="A2563"/>
    </row>
    <row r="2564" spans="1:1" ht="13.2" x14ac:dyDescent="0.25">
      <c r="A2564"/>
    </row>
    <row r="2565" spans="1:1" ht="13.2" x14ac:dyDescent="0.25">
      <c r="A2565"/>
    </row>
    <row r="2566" spans="1:1" ht="13.2" x14ac:dyDescent="0.25">
      <c r="A2566"/>
    </row>
    <row r="2567" spans="1:1" ht="13.2" x14ac:dyDescent="0.25">
      <c r="A2567"/>
    </row>
    <row r="2568" spans="1:1" ht="13.2" x14ac:dyDescent="0.25">
      <c r="A2568"/>
    </row>
    <row r="2569" spans="1:1" ht="13.2" x14ac:dyDescent="0.25">
      <c r="A2569"/>
    </row>
    <row r="2570" spans="1:1" ht="13.2" x14ac:dyDescent="0.25">
      <c r="A2570"/>
    </row>
    <row r="2571" spans="1:1" ht="13.2" x14ac:dyDescent="0.25">
      <c r="A2571"/>
    </row>
    <row r="2572" spans="1:1" ht="13.2" x14ac:dyDescent="0.25">
      <c r="A2572"/>
    </row>
    <row r="2573" spans="1:1" ht="13.2" x14ac:dyDescent="0.25">
      <c r="A2573"/>
    </row>
    <row r="2574" spans="1:1" ht="13.2" x14ac:dyDescent="0.25">
      <c r="A2574"/>
    </row>
    <row r="2575" spans="1:1" ht="13.2" x14ac:dyDescent="0.25">
      <c r="A2575"/>
    </row>
    <row r="2576" spans="1:1" ht="13.2" x14ac:dyDescent="0.25">
      <c r="A2576"/>
    </row>
    <row r="2577" spans="1:1" ht="13.2" x14ac:dyDescent="0.25">
      <c r="A2577"/>
    </row>
    <row r="2578" spans="1:1" ht="13.2" x14ac:dyDescent="0.25">
      <c r="A2578"/>
    </row>
    <row r="2579" spans="1:1" ht="13.2" x14ac:dyDescent="0.25">
      <c r="A2579"/>
    </row>
    <row r="2580" spans="1:1" ht="13.2" x14ac:dyDescent="0.25">
      <c r="A2580"/>
    </row>
    <row r="2581" spans="1:1" ht="13.2" x14ac:dyDescent="0.25">
      <c r="A2581"/>
    </row>
    <row r="2582" spans="1:1" ht="13.2" x14ac:dyDescent="0.25">
      <c r="A2582"/>
    </row>
    <row r="2583" spans="1:1" ht="13.2" x14ac:dyDescent="0.25">
      <c r="A2583"/>
    </row>
    <row r="2584" spans="1:1" ht="13.2" x14ac:dyDescent="0.25">
      <c r="A2584"/>
    </row>
    <row r="2585" spans="1:1" ht="13.2" x14ac:dyDescent="0.25">
      <c r="A2585"/>
    </row>
    <row r="2586" spans="1:1" ht="13.2" x14ac:dyDescent="0.25">
      <c r="A2586"/>
    </row>
    <row r="2587" spans="1:1" ht="13.2" x14ac:dyDescent="0.25">
      <c r="A2587"/>
    </row>
    <row r="2588" spans="1:1" ht="13.2" x14ac:dyDescent="0.25">
      <c r="A2588"/>
    </row>
    <row r="2589" spans="1:1" ht="13.2" x14ac:dyDescent="0.25">
      <c r="A2589"/>
    </row>
    <row r="2590" spans="1:1" ht="13.2" x14ac:dyDescent="0.25">
      <c r="A2590"/>
    </row>
    <row r="2591" spans="1:1" ht="13.2" x14ac:dyDescent="0.25">
      <c r="A2591"/>
    </row>
    <row r="2592" spans="1:1" ht="13.2" x14ac:dyDescent="0.25">
      <c r="A2592"/>
    </row>
    <row r="2593" spans="1:1" ht="13.2" x14ac:dyDescent="0.25">
      <c r="A2593"/>
    </row>
    <row r="2594" spans="1:1" ht="13.2" x14ac:dyDescent="0.25">
      <c r="A2594"/>
    </row>
    <row r="2595" spans="1:1" ht="13.2" x14ac:dyDescent="0.25">
      <c r="A2595"/>
    </row>
    <row r="2596" spans="1:1" ht="13.2" x14ac:dyDescent="0.25">
      <c r="A2596"/>
    </row>
    <row r="2597" spans="1:1" ht="13.2" x14ac:dyDescent="0.25">
      <c r="A2597"/>
    </row>
    <row r="2598" spans="1:1" ht="13.2" x14ac:dyDescent="0.25">
      <c r="A2598"/>
    </row>
    <row r="2599" spans="1:1" ht="13.2" x14ac:dyDescent="0.25">
      <c r="A2599"/>
    </row>
    <row r="2600" spans="1:1" ht="13.2" x14ac:dyDescent="0.25">
      <c r="A2600"/>
    </row>
    <row r="2601" spans="1:1" ht="13.2" x14ac:dyDescent="0.25">
      <c r="A2601"/>
    </row>
    <row r="2602" spans="1:1" ht="13.2" x14ac:dyDescent="0.25">
      <c r="A2602"/>
    </row>
    <row r="2603" spans="1:1" ht="13.2" x14ac:dyDescent="0.25">
      <c r="A2603"/>
    </row>
    <row r="2604" spans="1:1" ht="13.2" x14ac:dyDescent="0.25">
      <c r="A2604"/>
    </row>
    <row r="2605" spans="1:1" ht="13.2" x14ac:dyDescent="0.25">
      <c r="A2605"/>
    </row>
    <row r="2606" spans="1:1" ht="13.2" x14ac:dyDescent="0.25">
      <c r="A2606"/>
    </row>
    <row r="2607" spans="1:1" ht="13.2" x14ac:dyDescent="0.25">
      <c r="A2607"/>
    </row>
    <row r="2608" spans="1:1" ht="13.2" x14ac:dyDescent="0.25">
      <c r="A2608"/>
    </row>
    <row r="2609" spans="1:1" ht="13.2" x14ac:dyDescent="0.25">
      <c r="A2609"/>
    </row>
    <row r="2610" spans="1:1" ht="13.2" x14ac:dyDescent="0.25">
      <c r="A2610"/>
    </row>
    <row r="2611" spans="1:1" ht="13.2" x14ac:dyDescent="0.25">
      <c r="A2611"/>
    </row>
    <row r="2612" spans="1:1" ht="13.2" x14ac:dyDescent="0.25">
      <c r="A2612"/>
    </row>
    <row r="2613" spans="1:1" ht="13.2" x14ac:dyDescent="0.25">
      <c r="A2613"/>
    </row>
    <row r="2614" spans="1:1" ht="13.2" x14ac:dyDescent="0.25">
      <c r="A2614"/>
    </row>
    <row r="2615" spans="1:1" ht="13.2" x14ac:dyDescent="0.25">
      <c r="A2615"/>
    </row>
    <row r="2616" spans="1:1" ht="13.2" x14ac:dyDescent="0.25">
      <c r="A2616"/>
    </row>
    <row r="2617" spans="1:1" ht="13.2" x14ac:dyDescent="0.25">
      <c r="A2617"/>
    </row>
    <row r="2618" spans="1:1" ht="13.2" x14ac:dyDescent="0.25">
      <c r="A2618"/>
    </row>
    <row r="2619" spans="1:1" ht="13.2" x14ac:dyDescent="0.25">
      <c r="A2619"/>
    </row>
    <row r="2620" spans="1:1" ht="13.2" x14ac:dyDescent="0.25">
      <c r="A2620"/>
    </row>
    <row r="2621" spans="1:1" ht="13.2" x14ac:dyDescent="0.25">
      <c r="A2621"/>
    </row>
    <row r="2622" spans="1:1" ht="13.2" x14ac:dyDescent="0.25">
      <c r="A2622"/>
    </row>
    <row r="2623" spans="1:1" ht="13.2" x14ac:dyDescent="0.25">
      <c r="A2623"/>
    </row>
    <row r="2624" spans="1:1" ht="13.2" x14ac:dyDescent="0.25">
      <c r="A2624"/>
    </row>
    <row r="2625" spans="1:1" ht="13.2" x14ac:dyDescent="0.25">
      <c r="A2625"/>
    </row>
    <row r="2626" spans="1:1" ht="13.2" x14ac:dyDescent="0.25">
      <c r="A2626"/>
    </row>
    <row r="2627" spans="1:1" ht="13.2" x14ac:dyDescent="0.25">
      <c r="A2627"/>
    </row>
    <row r="2628" spans="1:1" ht="13.2" x14ac:dyDescent="0.25">
      <c r="A2628"/>
    </row>
    <row r="2629" spans="1:1" ht="13.2" x14ac:dyDescent="0.25">
      <c r="A2629"/>
    </row>
    <row r="2630" spans="1:1" ht="13.2" x14ac:dyDescent="0.25">
      <c r="A2630"/>
    </row>
    <row r="2631" spans="1:1" ht="13.2" x14ac:dyDescent="0.25">
      <c r="A2631"/>
    </row>
    <row r="2632" spans="1:1" ht="13.2" x14ac:dyDescent="0.25">
      <c r="A2632"/>
    </row>
    <row r="2633" spans="1:1" ht="13.2" x14ac:dyDescent="0.25">
      <c r="A2633"/>
    </row>
    <row r="2634" spans="1:1" ht="13.2" x14ac:dyDescent="0.25">
      <c r="A2634"/>
    </row>
    <row r="2635" spans="1:1" ht="13.2" x14ac:dyDescent="0.25">
      <c r="A2635"/>
    </row>
    <row r="2636" spans="1:1" ht="13.2" x14ac:dyDescent="0.25">
      <c r="A2636"/>
    </row>
    <row r="2637" spans="1:1" ht="13.2" x14ac:dyDescent="0.25">
      <c r="A2637"/>
    </row>
    <row r="2638" spans="1:1" ht="13.2" x14ac:dyDescent="0.25">
      <c r="A2638"/>
    </row>
    <row r="2639" spans="1:1" ht="13.2" x14ac:dyDescent="0.25">
      <c r="A2639"/>
    </row>
    <row r="2640" spans="1:1" ht="13.2" x14ac:dyDescent="0.25">
      <c r="A2640"/>
    </row>
    <row r="2641" spans="1:1" ht="13.2" x14ac:dyDescent="0.25">
      <c r="A2641"/>
    </row>
    <row r="2642" spans="1:1" ht="13.2" x14ac:dyDescent="0.25">
      <c r="A2642"/>
    </row>
    <row r="2643" spans="1:1" ht="13.2" x14ac:dyDescent="0.25">
      <c r="A2643"/>
    </row>
    <row r="2644" spans="1:1" ht="13.2" x14ac:dyDescent="0.25">
      <c r="A2644"/>
    </row>
    <row r="2645" spans="1:1" ht="13.2" x14ac:dyDescent="0.25">
      <c r="A2645"/>
    </row>
    <row r="2646" spans="1:1" ht="13.2" x14ac:dyDescent="0.25">
      <c r="A2646"/>
    </row>
    <row r="2647" spans="1:1" ht="13.2" x14ac:dyDescent="0.25">
      <c r="A2647"/>
    </row>
    <row r="2648" spans="1:1" ht="13.2" x14ac:dyDescent="0.25">
      <c r="A2648"/>
    </row>
    <row r="2649" spans="1:1" ht="13.2" x14ac:dyDescent="0.25">
      <c r="A2649"/>
    </row>
    <row r="2650" spans="1:1" ht="13.2" x14ac:dyDescent="0.25">
      <c r="A2650"/>
    </row>
    <row r="2651" spans="1:1" ht="13.2" x14ac:dyDescent="0.25">
      <c r="A2651"/>
    </row>
    <row r="2652" spans="1:1" ht="13.2" x14ac:dyDescent="0.25">
      <c r="A2652"/>
    </row>
    <row r="2653" spans="1:1" ht="13.2" x14ac:dyDescent="0.25">
      <c r="A2653"/>
    </row>
    <row r="2654" spans="1:1" ht="13.2" x14ac:dyDescent="0.25">
      <c r="A2654"/>
    </row>
    <row r="2655" spans="1:1" ht="13.2" x14ac:dyDescent="0.25">
      <c r="A2655"/>
    </row>
    <row r="2656" spans="1:1" ht="13.2" x14ac:dyDescent="0.25">
      <c r="A2656"/>
    </row>
    <row r="2657" spans="1:1" ht="13.2" x14ac:dyDescent="0.25">
      <c r="A2657"/>
    </row>
    <row r="2658" spans="1:1" ht="13.2" x14ac:dyDescent="0.25">
      <c r="A2658"/>
    </row>
    <row r="2659" spans="1:1" ht="13.2" x14ac:dyDescent="0.25">
      <c r="A2659"/>
    </row>
    <row r="2660" spans="1:1" ht="13.2" x14ac:dyDescent="0.25">
      <c r="A2660"/>
    </row>
    <row r="2661" spans="1:1" ht="13.2" x14ac:dyDescent="0.25">
      <c r="A2661"/>
    </row>
    <row r="2662" spans="1:1" ht="13.2" x14ac:dyDescent="0.25">
      <c r="A2662"/>
    </row>
    <row r="2663" spans="1:1" ht="13.2" x14ac:dyDescent="0.25">
      <c r="A2663"/>
    </row>
    <row r="2664" spans="1:1" ht="13.2" x14ac:dyDescent="0.25">
      <c r="A2664"/>
    </row>
    <row r="2665" spans="1:1" ht="13.2" x14ac:dyDescent="0.25">
      <c r="A2665"/>
    </row>
    <row r="2666" spans="1:1" ht="13.2" x14ac:dyDescent="0.25">
      <c r="A2666"/>
    </row>
    <row r="2667" spans="1:1" ht="13.2" x14ac:dyDescent="0.25">
      <c r="A2667"/>
    </row>
    <row r="2668" spans="1:1" ht="13.2" x14ac:dyDescent="0.25">
      <c r="A2668"/>
    </row>
    <row r="2669" spans="1:1" ht="13.2" x14ac:dyDescent="0.25">
      <c r="A2669"/>
    </row>
    <row r="2670" spans="1:1" ht="13.2" x14ac:dyDescent="0.25">
      <c r="A2670"/>
    </row>
    <row r="2671" spans="1:1" ht="13.2" x14ac:dyDescent="0.25">
      <c r="A2671"/>
    </row>
    <row r="2672" spans="1:1" ht="13.2" x14ac:dyDescent="0.25">
      <c r="A2672"/>
    </row>
    <row r="2673" spans="1:1" ht="13.2" x14ac:dyDescent="0.25">
      <c r="A2673"/>
    </row>
    <row r="2674" spans="1:1" ht="13.2" x14ac:dyDescent="0.25">
      <c r="A2674"/>
    </row>
    <row r="2675" spans="1:1" ht="13.2" x14ac:dyDescent="0.25">
      <c r="A2675"/>
    </row>
    <row r="2676" spans="1:1" ht="13.2" x14ac:dyDescent="0.25">
      <c r="A2676"/>
    </row>
    <row r="2677" spans="1:1" ht="13.2" x14ac:dyDescent="0.25">
      <c r="A2677"/>
    </row>
    <row r="2678" spans="1:1" ht="13.2" x14ac:dyDescent="0.25">
      <c r="A2678"/>
    </row>
    <row r="2679" spans="1:1" ht="13.2" x14ac:dyDescent="0.25">
      <c r="A2679"/>
    </row>
    <row r="2680" spans="1:1" ht="13.2" x14ac:dyDescent="0.25">
      <c r="A2680"/>
    </row>
    <row r="2681" spans="1:1" ht="13.2" x14ac:dyDescent="0.25">
      <c r="A2681"/>
    </row>
    <row r="2682" spans="1:1" ht="13.2" x14ac:dyDescent="0.25">
      <c r="A2682"/>
    </row>
    <row r="2683" spans="1:1" ht="13.2" x14ac:dyDescent="0.25">
      <c r="A2683"/>
    </row>
    <row r="2684" spans="1:1" ht="13.2" x14ac:dyDescent="0.25">
      <c r="A2684"/>
    </row>
    <row r="2685" spans="1:1" ht="13.2" x14ac:dyDescent="0.25">
      <c r="A2685"/>
    </row>
    <row r="2686" spans="1:1" ht="13.2" x14ac:dyDescent="0.25">
      <c r="A2686"/>
    </row>
    <row r="2687" spans="1:1" ht="13.2" x14ac:dyDescent="0.25">
      <c r="A2687"/>
    </row>
    <row r="2688" spans="1:1" ht="13.2" x14ac:dyDescent="0.25">
      <c r="A2688"/>
    </row>
    <row r="2689" spans="1:1" ht="13.2" x14ac:dyDescent="0.25">
      <c r="A2689"/>
    </row>
    <row r="2690" spans="1:1" ht="13.2" x14ac:dyDescent="0.25">
      <c r="A2690"/>
    </row>
    <row r="2691" spans="1:1" ht="13.2" x14ac:dyDescent="0.25">
      <c r="A2691"/>
    </row>
    <row r="2692" spans="1:1" ht="13.2" x14ac:dyDescent="0.25">
      <c r="A2692"/>
    </row>
    <row r="2693" spans="1:1" ht="13.2" x14ac:dyDescent="0.25">
      <c r="A2693"/>
    </row>
    <row r="2694" spans="1:1" ht="13.2" x14ac:dyDescent="0.25">
      <c r="A2694"/>
    </row>
    <row r="2695" spans="1:1" ht="13.2" x14ac:dyDescent="0.25">
      <c r="A2695"/>
    </row>
    <row r="2696" spans="1:1" ht="13.2" x14ac:dyDescent="0.25">
      <c r="A2696"/>
    </row>
    <row r="2697" spans="1:1" ht="13.2" x14ac:dyDescent="0.25">
      <c r="A2697"/>
    </row>
    <row r="2698" spans="1:1" ht="13.2" x14ac:dyDescent="0.25">
      <c r="A2698"/>
    </row>
    <row r="2699" spans="1:1" ht="13.2" x14ac:dyDescent="0.25">
      <c r="A2699"/>
    </row>
    <row r="2700" spans="1:1" ht="13.2" x14ac:dyDescent="0.25">
      <c r="A2700"/>
    </row>
    <row r="2701" spans="1:1" ht="13.2" x14ac:dyDescent="0.25">
      <c r="A2701"/>
    </row>
    <row r="2702" spans="1:1" ht="13.2" x14ac:dyDescent="0.25">
      <c r="A2702"/>
    </row>
    <row r="2703" spans="1:1" ht="13.2" x14ac:dyDescent="0.25">
      <c r="A2703"/>
    </row>
    <row r="2704" spans="1:1" ht="13.2" x14ac:dyDescent="0.25">
      <c r="A2704"/>
    </row>
    <row r="2705" spans="1:1" ht="13.2" x14ac:dyDescent="0.25">
      <c r="A2705"/>
    </row>
    <row r="2706" spans="1:1" ht="13.2" x14ac:dyDescent="0.25">
      <c r="A2706"/>
    </row>
    <row r="2707" spans="1:1" ht="13.2" x14ac:dyDescent="0.25">
      <c r="A2707"/>
    </row>
    <row r="2708" spans="1:1" ht="13.2" x14ac:dyDescent="0.25">
      <c r="A2708"/>
    </row>
    <row r="2709" spans="1:1" ht="13.2" x14ac:dyDescent="0.25">
      <c r="A2709"/>
    </row>
    <row r="2710" spans="1:1" ht="13.2" x14ac:dyDescent="0.25">
      <c r="A2710"/>
    </row>
    <row r="2711" spans="1:1" ht="13.2" x14ac:dyDescent="0.25">
      <c r="A2711"/>
    </row>
    <row r="2712" spans="1:1" ht="13.2" x14ac:dyDescent="0.25">
      <c r="A2712"/>
    </row>
    <row r="2713" spans="1:1" ht="13.2" x14ac:dyDescent="0.25">
      <c r="A2713"/>
    </row>
    <row r="2714" spans="1:1" ht="13.2" x14ac:dyDescent="0.25">
      <c r="A2714"/>
    </row>
    <row r="2715" spans="1:1" ht="13.2" x14ac:dyDescent="0.25">
      <c r="A2715"/>
    </row>
    <row r="2716" spans="1:1" ht="13.2" x14ac:dyDescent="0.25">
      <c r="A2716"/>
    </row>
    <row r="2717" spans="1:1" ht="13.2" x14ac:dyDescent="0.25">
      <c r="A2717"/>
    </row>
    <row r="2718" spans="1:1" ht="13.2" x14ac:dyDescent="0.25">
      <c r="A2718"/>
    </row>
    <row r="2719" spans="1:1" ht="13.2" x14ac:dyDescent="0.25">
      <c r="A2719"/>
    </row>
    <row r="2720" spans="1:1" ht="13.2" x14ac:dyDescent="0.25">
      <c r="A2720"/>
    </row>
    <row r="2721" spans="1:1" ht="13.2" x14ac:dyDescent="0.25">
      <c r="A2721"/>
    </row>
    <row r="2722" spans="1:1" ht="13.2" x14ac:dyDescent="0.25">
      <c r="A2722"/>
    </row>
    <row r="2723" spans="1:1" ht="13.2" x14ac:dyDescent="0.25">
      <c r="A2723"/>
    </row>
    <row r="2724" spans="1:1" ht="13.2" x14ac:dyDescent="0.25">
      <c r="A2724"/>
    </row>
    <row r="2725" spans="1:1" ht="13.2" x14ac:dyDescent="0.25">
      <c r="A2725"/>
    </row>
    <row r="2726" spans="1:1" ht="13.2" x14ac:dyDescent="0.25">
      <c r="A2726"/>
    </row>
    <row r="2727" spans="1:1" ht="13.2" x14ac:dyDescent="0.25">
      <c r="A2727"/>
    </row>
    <row r="2728" spans="1:1" ht="13.2" x14ac:dyDescent="0.25">
      <c r="A2728"/>
    </row>
    <row r="2729" spans="1:1" ht="13.2" x14ac:dyDescent="0.25">
      <c r="A2729"/>
    </row>
    <row r="2730" spans="1:1" ht="13.2" x14ac:dyDescent="0.25">
      <c r="A2730"/>
    </row>
    <row r="2731" spans="1:1" ht="13.2" x14ac:dyDescent="0.25">
      <c r="A2731"/>
    </row>
    <row r="2732" spans="1:1" ht="13.2" x14ac:dyDescent="0.25">
      <c r="A2732"/>
    </row>
    <row r="2733" spans="1:1" ht="13.2" x14ac:dyDescent="0.25">
      <c r="A2733"/>
    </row>
    <row r="2734" spans="1:1" ht="13.2" x14ac:dyDescent="0.25">
      <c r="A2734"/>
    </row>
    <row r="2735" spans="1:1" ht="13.2" x14ac:dyDescent="0.25">
      <c r="A2735"/>
    </row>
    <row r="2736" spans="1:1" ht="13.2" x14ac:dyDescent="0.25">
      <c r="A2736"/>
    </row>
    <row r="2737" spans="1:1" ht="13.2" x14ac:dyDescent="0.25">
      <c r="A2737"/>
    </row>
    <row r="2738" spans="1:1" ht="13.2" x14ac:dyDescent="0.25">
      <c r="A2738"/>
    </row>
    <row r="2739" spans="1:1" ht="13.2" x14ac:dyDescent="0.25">
      <c r="A2739"/>
    </row>
    <row r="2740" spans="1:1" ht="13.2" x14ac:dyDescent="0.25">
      <c r="A2740"/>
    </row>
    <row r="2741" spans="1:1" ht="13.2" x14ac:dyDescent="0.25">
      <c r="A2741"/>
    </row>
    <row r="2742" spans="1:1" ht="13.2" x14ac:dyDescent="0.25">
      <c r="A2742"/>
    </row>
    <row r="2743" spans="1:1" ht="13.2" x14ac:dyDescent="0.25">
      <c r="A2743"/>
    </row>
    <row r="2744" spans="1:1" ht="13.2" x14ac:dyDescent="0.25">
      <c r="A2744"/>
    </row>
    <row r="2745" spans="1:1" ht="13.2" x14ac:dyDescent="0.25">
      <c r="A2745"/>
    </row>
    <row r="2746" spans="1:1" ht="13.2" x14ac:dyDescent="0.25">
      <c r="A2746"/>
    </row>
    <row r="2747" spans="1:1" ht="13.2" x14ac:dyDescent="0.25">
      <c r="A2747"/>
    </row>
    <row r="2748" spans="1:1" ht="13.2" x14ac:dyDescent="0.25">
      <c r="A2748"/>
    </row>
    <row r="2749" spans="1:1" ht="13.2" x14ac:dyDescent="0.25">
      <c r="A2749"/>
    </row>
    <row r="2750" spans="1:1" ht="13.2" x14ac:dyDescent="0.25">
      <c r="A2750"/>
    </row>
    <row r="2751" spans="1:1" ht="13.2" x14ac:dyDescent="0.25">
      <c r="A2751"/>
    </row>
    <row r="2752" spans="1:1" ht="13.2" x14ac:dyDescent="0.25">
      <c r="A2752"/>
    </row>
    <row r="2753" spans="1:1" ht="13.2" x14ac:dyDescent="0.25">
      <c r="A2753"/>
    </row>
    <row r="2754" spans="1:1" ht="13.2" x14ac:dyDescent="0.25">
      <c r="A2754"/>
    </row>
    <row r="2755" spans="1:1" ht="13.2" x14ac:dyDescent="0.25">
      <c r="A2755"/>
    </row>
    <row r="2756" spans="1:1" ht="13.2" x14ac:dyDescent="0.25">
      <c r="A2756"/>
    </row>
    <row r="2757" spans="1:1" ht="13.2" x14ac:dyDescent="0.25">
      <c r="A2757"/>
    </row>
    <row r="2758" spans="1:1" ht="13.2" x14ac:dyDescent="0.25">
      <c r="A2758"/>
    </row>
    <row r="2759" spans="1:1" ht="13.2" x14ac:dyDescent="0.25">
      <c r="A2759"/>
    </row>
    <row r="2760" spans="1:1" ht="13.2" x14ac:dyDescent="0.25">
      <c r="A2760"/>
    </row>
    <row r="2761" spans="1:1" ht="13.2" x14ac:dyDescent="0.25">
      <c r="A2761"/>
    </row>
    <row r="2762" spans="1:1" ht="13.2" x14ac:dyDescent="0.25">
      <c r="A2762"/>
    </row>
    <row r="2763" spans="1:1" ht="13.2" x14ac:dyDescent="0.25">
      <c r="A2763"/>
    </row>
    <row r="2764" spans="1:1" ht="13.2" x14ac:dyDescent="0.25">
      <c r="A2764"/>
    </row>
    <row r="2765" spans="1:1" ht="13.2" x14ac:dyDescent="0.25">
      <c r="A2765"/>
    </row>
    <row r="2766" spans="1:1" ht="13.2" x14ac:dyDescent="0.25">
      <c r="A2766"/>
    </row>
    <row r="2767" spans="1:1" ht="13.2" x14ac:dyDescent="0.25">
      <c r="A2767"/>
    </row>
    <row r="2768" spans="1:1" ht="13.2" x14ac:dyDescent="0.25">
      <c r="A2768"/>
    </row>
    <row r="2769" spans="1:1" ht="13.2" x14ac:dyDescent="0.25">
      <c r="A2769"/>
    </row>
    <row r="2770" spans="1:1" ht="13.2" x14ac:dyDescent="0.25">
      <c r="A2770"/>
    </row>
    <row r="2771" spans="1:1" ht="13.2" x14ac:dyDescent="0.25">
      <c r="A2771"/>
    </row>
    <row r="2772" spans="1:1" ht="13.2" x14ac:dyDescent="0.25">
      <c r="A2772"/>
    </row>
    <row r="2773" spans="1:1" ht="13.2" x14ac:dyDescent="0.25">
      <c r="A2773"/>
    </row>
    <row r="2774" spans="1:1" ht="13.2" x14ac:dyDescent="0.25">
      <c r="A2774"/>
    </row>
    <row r="2775" spans="1:1" ht="13.2" x14ac:dyDescent="0.25">
      <c r="A2775"/>
    </row>
    <row r="2776" spans="1:1" ht="13.2" x14ac:dyDescent="0.25">
      <c r="A2776"/>
    </row>
    <row r="2777" spans="1:1" ht="13.2" x14ac:dyDescent="0.25">
      <c r="A2777"/>
    </row>
    <row r="2778" spans="1:1" ht="13.2" x14ac:dyDescent="0.25">
      <c r="A2778"/>
    </row>
    <row r="2779" spans="1:1" ht="13.2" x14ac:dyDescent="0.25">
      <c r="A2779"/>
    </row>
    <row r="2780" spans="1:1" ht="13.2" x14ac:dyDescent="0.25">
      <c r="A2780"/>
    </row>
    <row r="2781" spans="1:1" ht="13.2" x14ac:dyDescent="0.25">
      <c r="A2781"/>
    </row>
    <row r="2782" spans="1:1" ht="13.2" x14ac:dyDescent="0.25">
      <c r="A2782"/>
    </row>
    <row r="2783" spans="1:1" ht="13.2" x14ac:dyDescent="0.25">
      <c r="A2783"/>
    </row>
    <row r="2784" spans="1:1" ht="13.2" x14ac:dyDescent="0.25">
      <c r="A2784"/>
    </row>
    <row r="2785" spans="1:1" ht="13.2" x14ac:dyDescent="0.25">
      <c r="A2785"/>
    </row>
    <row r="2786" spans="1:1" ht="13.2" x14ac:dyDescent="0.25">
      <c r="A2786"/>
    </row>
    <row r="2787" spans="1:1" ht="13.2" x14ac:dyDescent="0.25">
      <c r="A2787"/>
    </row>
    <row r="2788" spans="1:1" ht="13.2" x14ac:dyDescent="0.25">
      <c r="A2788"/>
    </row>
    <row r="2789" spans="1:1" ht="13.2" x14ac:dyDescent="0.25">
      <c r="A2789"/>
    </row>
    <row r="2790" spans="1:1" ht="13.2" x14ac:dyDescent="0.25">
      <c r="A2790"/>
    </row>
    <row r="2791" spans="1:1" ht="13.2" x14ac:dyDescent="0.25">
      <c r="A2791"/>
    </row>
    <row r="2792" spans="1:1" ht="13.2" x14ac:dyDescent="0.25">
      <c r="A2792"/>
    </row>
    <row r="2793" spans="1:1" ht="13.2" x14ac:dyDescent="0.25">
      <c r="A2793"/>
    </row>
    <row r="2794" spans="1:1" ht="13.2" x14ac:dyDescent="0.25">
      <c r="A2794"/>
    </row>
    <row r="2795" spans="1:1" ht="13.2" x14ac:dyDescent="0.25">
      <c r="A2795"/>
    </row>
    <row r="2796" spans="1:1" ht="13.2" x14ac:dyDescent="0.25">
      <c r="A2796"/>
    </row>
    <row r="2797" spans="1:1" ht="13.2" x14ac:dyDescent="0.25">
      <c r="A2797"/>
    </row>
    <row r="2798" spans="1:1" ht="13.2" x14ac:dyDescent="0.25">
      <c r="A2798"/>
    </row>
    <row r="2799" spans="1:1" ht="13.2" x14ac:dyDescent="0.25">
      <c r="A2799"/>
    </row>
    <row r="2800" spans="1:1" ht="13.2" x14ac:dyDescent="0.25">
      <c r="A2800"/>
    </row>
    <row r="2801" spans="1:1" ht="13.2" x14ac:dyDescent="0.25">
      <c r="A2801"/>
    </row>
    <row r="2802" spans="1:1" ht="13.2" x14ac:dyDescent="0.25">
      <c r="A2802"/>
    </row>
    <row r="2803" spans="1:1" ht="13.2" x14ac:dyDescent="0.25">
      <c r="A2803"/>
    </row>
    <row r="2804" spans="1:1" ht="13.2" x14ac:dyDescent="0.25">
      <c r="A2804"/>
    </row>
    <row r="2805" spans="1:1" ht="13.2" x14ac:dyDescent="0.25">
      <c r="A2805"/>
    </row>
    <row r="2806" spans="1:1" ht="13.2" x14ac:dyDescent="0.25">
      <c r="A2806"/>
    </row>
    <row r="2807" spans="1:1" ht="13.2" x14ac:dyDescent="0.25">
      <c r="A2807"/>
    </row>
    <row r="2808" spans="1:1" ht="13.2" x14ac:dyDescent="0.25">
      <c r="A2808"/>
    </row>
    <row r="2809" spans="1:1" ht="13.2" x14ac:dyDescent="0.25">
      <c r="A2809"/>
    </row>
    <row r="2810" spans="1:1" ht="13.2" x14ac:dyDescent="0.25">
      <c r="A2810"/>
    </row>
    <row r="2811" spans="1:1" ht="13.2" x14ac:dyDescent="0.25">
      <c r="A2811"/>
    </row>
    <row r="2812" spans="1:1" ht="13.2" x14ac:dyDescent="0.25">
      <c r="A2812"/>
    </row>
    <row r="2813" spans="1:1" ht="13.2" x14ac:dyDescent="0.25">
      <c r="A2813"/>
    </row>
    <row r="2814" spans="1:1" ht="13.2" x14ac:dyDescent="0.25">
      <c r="A2814"/>
    </row>
    <row r="2815" spans="1:1" ht="13.2" x14ac:dyDescent="0.25">
      <c r="A2815"/>
    </row>
    <row r="2816" spans="1:1" ht="13.2" x14ac:dyDescent="0.25">
      <c r="A2816"/>
    </row>
    <row r="2817" spans="1:1" ht="13.2" x14ac:dyDescent="0.25">
      <c r="A2817"/>
    </row>
    <row r="2818" spans="1:1" ht="13.2" x14ac:dyDescent="0.25">
      <c r="A2818"/>
    </row>
    <row r="2819" spans="1:1" ht="13.2" x14ac:dyDescent="0.25">
      <c r="A2819"/>
    </row>
    <row r="2820" spans="1:1" ht="13.2" x14ac:dyDescent="0.25">
      <c r="A2820"/>
    </row>
    <row r="2821" spans="1:1" ht="13.2" x14ac:dyDescent="0.25">
      <c r="A2821"/>
    </row>
    <row r="2822" spans="1:1" ht="13.2" x14ac:dyDescent="0.25">
      <c r="A2822"/>
    </row>
    <row r="2823" spans="1:1" ht="13.2" x14ac:dyDescent="0.25">
      <c r="A2823"/>
    </row>
    <row r="2824" spans="1:1" ht="13.2" x14ac:dyDescent="0.25">
      <c r="A2824"/>
    </row>
    <row r="2825" spans="1:1" ht="13.2" x14ac:dyDescent="0.25">
      <c r="A2825"/>
    </row>
    <row r="2826" spans="1:1" ht="13.2" x14ac:dyDescent="0.25">
      <c r="A2826"/>
    </row>
    <row r="2827" spans="1:1" ht="13.2" x14ac:dyDescent="0.25">
      <c r="A2827"/>
    </row>
    <row r="2828" spans="1:1" ht="13.2" x14ac:dyDescent="0.25">
      <c r="A2828"/>
    </row>
    <row r="2829" spans="1:1" ht="13.2" x14ac:dyDescent="0.25">
      <c r="A2829"/>
    </row>
    <row r="2830" spans="1:1" ht="13.2" x14ac:dyDescent="0.25">
      <c r="A2830"/>
    </row>
    <row r="2831" spans="1:1" ht="13.2" x14ac:dyDescent="0.25">
      <c r="A2831"/>
    </row>
    <row r="2832" spans="1:1" ht="13.2" x14ac:dyDescent="0.25">
      <c r="A2832"/>
    </row>
    <row r="2833" spans="1:1" ht="13.2" x14ac:dyDescent="0.25">
      <c r="A2833"/>
    </row>
    <row r="2834" spans="1:1" ht="13.2" x14ac:dyDescent="0.25">
      <c r="A2834"/>
    </row>
    <row r="2835" spans="1:1" ht="13.2" x14ac:dyDescent="0.25">
      <c r="A2835"/>
    </row>
    <row r="2836" spans="1:1" ht="13.2" x14ac:dyDescent="0.25">
      <c r="A2836"/>
    </row>
    <row r="2837" spans="1:1" ht="13.2" x14ac:dyDescent="0.25">
      <c r="A2837"/>
    </row>
    <row r="2838" spans="1:1" ht="13.2" x14ac:dyDescent="0.25">
      <c r="A2838"/>
    </row>
    <row r="2839" spans="1:1" ht="13.2" x14ac:dyDescent="0.25">
      <c r="A2839"/>
    </row>
    <row r="2840" spans="1:1" ht="13.2" x14ac:dyDescent="0.25">
      <c r="A2840"/>
    </row>
    <row r="2841" spans="1:1" ht="13.2" x14ac:dyDescent="0.25">
      <c r="A2841"/>
    </row>
    <row r="2842" spans="1:1" ht="13.2" x14ac:dyDescent="0.25">
      <c r="A2842"/>
    </row>
    <row r="2843" spans="1:1" ht="13.2" x14ac:dyDescent="0.25">
      <c r="A2843"/>
    </row>
    <row r="2844" spans="1:1" ht="13.2" x14ac:dyDescent="0.25">
      <c r="A2844"/>
    </row>
    <row r="2845" spans="1:1" ht="13.2" x14ac:dyDescent="0.25">
      <c r="A2845"/>
    </row>
    <row r="2846" spans="1:1" ht="13.2" x14ac:dyDescent="0.25">
      <c r="A2846"/>
    </row>
    <row r="2847" spans="1:1" ht="13.2" x14ac:dyDescent="0.25">
      <c r="A2847"/>
    </row>
    <row r="2848" spans="1:1" ht="13.2" x14ac:dyDescent="0.25">
      <c r="A2848"/>
    </row>
    <row r="2849" spans="1:1" ht="13.2" x14ac:dyDescent="0.25">
      <c r="A2849"/>
    </row>
    <row r="2850" spans="1:1" ht="13.2" x14ac:dyDescent="0.25">
      <c r="A2850"/>
    </row>
    <row r="2851" spans="1:1" ht="13.2" x14ac:dyDescent="0.25">
      <c r="A2851"/>
    </row>
    <row r="2852" spans="1:1" ht="13.2" x14ac:dyDescent="0.25">
      <c r="A2852"/>
    </row>
    <row r="2853" spans="1:1" ht="13.2" x14ac:dyDescent="0.25">
      <c r="A2853"/>
    </row>
    <row r="2854" spans="1:1" ht="13.2" x14ac:dyDescent="0.25">
      <c r="A2854"/>
    </row>
    <row r="2855" spans="1:1" ht="13.2" x14ac:dyDescent="0.25">
      <c r="A2855"/>
    </row>
    <row r="2856" spans="1:1" ht="13.2" x14ac:dyDescent="0.25">
      <c r="A2856"/>
    </row>
    <row r="2857" spans="1:1" ht="13.2" x14ac:dyDescent="0.25">
      <c r="A2857"/>
    </row>
    <row r="2858" spans="1:1" ht="13.2" x14ac:dyDescent="0.25">
      <c r="A2858"/>
    </row>
    <row r="2859" spans="1:1" ht="13.2" x14ac:dyDescent="0.25">
      <c r="A2859"/>
    </row>
    <row r="2860" spans="1:1" ht="13.2" x14ac:dyDescent="0.25">
      <c r="A2860"/>
    </row>
    <row r="2861" spans="1:1" ht="13.2" x14ac:dyDescent="0.25">
      <c r="A2861"/>
    </row>
    <row r="2862" spans="1:1" ht="13.2" x14ac:dyDescent="0.25">
      <c r="A2862"/>
    </row>
    <row r="2863" spans="1:1" ht="13.2" x14ac:dyDescent="0.25">
      <c r="A2863"/>
    </row>
    <row r="2864" spans="1:1" ht="13.2" x14ac:dyDescent="0.25">
      <c r="A2864"/>
    </row>
    <row r="2865" spans="1:1" ht="13.2" x14ac:dyDescent="0.25">
      <c r="A2865"/>
    </row>
    <row r="2866" spans="1:1" ht="13.2" x14ac:dyDescent="0.25">
      <c r="A2866"/>
    </row>
    <row r="2867" spans="1:1" ht="13.2" x14ac:dyDescent="0.25">
      <c r="A2867"/>
    </row>
    <row r="2868" spans="1:1" ht="13.2" x14ac:dyDescent="0.25">
      <c r="A2868"/>
    </row>
    <row r="2869" spans="1:1" ht="13.2" x14ac:dyDescent="0.25">
      <c r="A2869"/>
    </row>
    <row r="2870" spans="1:1" ht="13.2" x14ac:dyDescent="0.25">
      <c r="A2870"/>
    </row>
    <row r="2871" spans="1:1" ht="13.2" x14ac:dyDescent="0.25">
      <c r="A2871"/>
    </row>
    <row r="2872" spans="1:1" ht="13.2" x14ac:dyDescent="0.25">
      <c r="A2872"/>
    </row>
    <row r="2873" spans="1:1" ht="13.2" x14ac:dyDescent="0.25">
      <c r="A2873"/>
    </row>
    <row r="2874" spans="1:1" ht="13.2" x14ac:dyDescent="0.25">
      <c r="A2874"/>
    </row>
    <row r="2875" spans="1:1" ht="13.2" x14ac:dyDescent="0.25">
      <c r="A2875"/>
    </row>
    <row r="2876" spans="1:1" ht="13.2" x14ac:dyDescent="0.25">
      <c r="A2876"/>
    </row>
    <row r="2877" spans="1:1" ht="13.2" x14ac:dyDescent="0.25">
      <c r="A2877"/>
    </row>
    <row r="2878" spans="1:1" ht="13.2" x14ac:dyDescent="0.25">
      <c r="A2878"/>
    </row>
    <row r="2879" spans="1:1" ht="13.2" x14ac:dyDescent="0.25">
      <c r="A2879"/>
    </row>
    <row r="2880" spans="1:1" ht="13.2" x14ac:dyDescent="0.25">
      <c r="A2880"/>
    </row>
    <row r="2881" spans="1:1" ht="13.2" x14ac:dyDescent="0.25">
      <c r="A2881"/>
    </row>
    <row r="2882" spans="1:1" ht="13.2" x14ac:dyDescent="0.25">
      <c r="A2882"/>
    </row>
    <row r="2883" spans="1:1" ht="13.2" x14ac:dyDescent="0.25">
      <c r="A2883"/>
    </row>
    <row r="2884" spans="1:1" ht="13.2" x14ac:dyDescent="0.25">
      <c r="A2884"/>
    </row>
    <row r="2885" spans="1:1" ht="13.2" x14ac:dyDescent="0.25">
      <c r="A2885"/>
    </row>
    <row r="2886" spans="1:1" ht="13.2" x14ac:dyDescent="0.25">
      <c r="A2886"/>
    </row>
    <row r="2887" spans="1:1" ht="13.2" x14ac:dyDescent="0.25">
      <c r="A2887"/>
    </row>
    <row r="2888" spans="1:1" ht="13.2" x14ac:dyDescent="0.25">
      <c r="A2888"/>
    </row>
    <row r="2889" spans="1:1" ht="13.2" x14ac:dyDescent="0.25">
      <c r="A2889"/>
    </row>
    <row r="2890" spans="1:1" ht="13.2" x14ac:dyDescent="0.25">
      <c r="A2890"/>
    </row>
    <row r="2891" spans="1:1" ht="13.2" x14ac:dyDescent="0.25">
      <c r="A2891"/>
    </row>
    <row r="2892" spans="1:1" ht="13.2" x14ac:dyDescent="0.25">
      <c r="A2892"/>
    </row>
    <row r="2893" spans="1:1" ht="13.2" x14ac:dyDescent="0.25">
      <c r="A2893"/>
    </row>
    <row r="2894" spans="1:1" ht="13.2" x14ac:dyDescent="0.25">
      <c r="A2894"/>
    </row>
    <row r="2895" spans="1:1" ht="13.2" x14ac:dyDescent="0.25">
      <c r="A2895"/>
    </row>
    <row r="2896" spans="1:1" ht="13.2" x14ac:dyDescent="0.25">
      <c r="A2896"/>
    </row>
    <row r="2897" spans="1:1" ht="13.2" x14ac:dyDescent="0.25">
      <c r="A2897"/>
    </row>
    <row r="2898" spans="1:1" ht="13.2" x14ac:dyDescent="0.25">
      <c r="A2898"/>
    </row>
    <row r="2899" spans="1:1" ht="13.2" x14ac:dyDescent="0.25">
      <c r="A2899"/>
    </row>
    <row r="2900" spans="1:1" ht="13.2" x14ac:dyDescent="0.25">
      <c r="A2900"/>
    </row>
    <row r="2901" spans="1:1" ht="13.2" x14ac:dyDescent="0.25">
      <c r="A2901"/>
    </row>
    <row r="2902" spans="1:1" ht="13.2" x14ac:dyDescent="0.25">
      <c r="A2902"/>
    </row>
    <row r="2903" spans="1:1" ht="13.2" x14ac:dyDescent="0.25">
      <c r="A2903"/>
    </row>
    <row r="2904" spans="1:1" ht="13.2" x14ac:dyDescent="0.25">
      <c r="A2904"/>
    </row>
    <row r="2905" spans="1:1" ht="13.2" x14ac:dyDescent="0.25">
      <c r="A2905"/>
    </row>
    <row r="2906" spans="1:1" ht="13.2" x14ac:dyDescent="0.25">
      <c r="A2906"/>
    </row>
    <row r="2907" spans="1:1" ht="13.2" x14ac:dyDescent="0.25">
      <c r="A2907"/>
    </row>
    <row r="2908" spans="1:1" ht="13.2" x14ac:dyDescent="0.25">
      <c r="A2908"/>
    </row>
    <row r="2909" spans="1:1" ht="13.2" x14ac:dyDescent="0.25">
      <c r="A2909"/>
    </row>
    <row r="2910" spans="1:1" ht="13.2" x14ac:dyDescent="0.25">
      <c r="A2910"/>
    </row>
    <row r="2911" spans="1:1" ht="13.2" x14ac:dyDescent="0.25">
      <c r="A2911"/>
    </row>
    <row r="2912" spans="1:1" ht="13.2" x14ac:dyDescent="0.25">
      <c r="A2912"/>
    </row>
    <row r="2913" spans="1:1" ht="13.2" x14ac:dyDescent="0.25">
      <c r="A2913"/>
    </row>
    <row r="2914" spans="1:1" ht="13.2" x14ac:dyDescent="0.25">
      <c r="A2914"/>
    </row>
    <row r="2915" spans="1:1" ht="13.2" x14ac:dyDescent="0.25">
      <c r="A2915"/>
    </row>
    <row r="2916" spans="1:1" ht="13.2" x14ac:dyDescent="0.25">
      <c r="A2916"/>
    </row>
    <row r="2917" spans="1:1" ht="13.2" x14ac:dyDescent="0.25">
      <c r="A2917"/>
    </row>
    <row r="2918" spans="1:1" ht="13.2" x14ac:dyDescent="0.25">
      <c r="A2918"/>
    </row>
    <row r="2919" spans="1:1" ht="13.2" x14ac:dyDescent="0.25">
      <c r="A2919"/>
    </row>
    <row r="2920" spans="1:1" ht="13.2" x14ac:dyDescent="0.25">
      <c r="A2920"/>
    </row>
    <row r="2921" spans="1:1" ht="13.2" x14ac:dyDescent="0.25">
      <c r="A2921"/>
    </row>
    <row r="2922" spans="1:1" ht="13.2" x14ac:dyDescent="0.25">
      <c r="A2922"/>
    </row>
    <row r="2923" spans="1:1" ht="13.2" x14ac:dyDescent="0.25">
      <c r="A2923"/>
    </row>
    <row r="2924" spans="1:1" ht="13.2" x14ac:dyDescent="0.25">
      <c r="A2924"/>
    </row>
    <row r="2925" spans="1:1" ht="13.2" x14ac:dyDescent="0.25">
      <c r="A2925"/>
    </row>
    <row r="2926" spans="1:1" ht="13.2" x14ac:dyDescent="0.25">
      <c r="A2926"/>
    </row>
    <row r="2927" spans="1:1" ht="13.2" x14ac:dyDescent="0.25">
      <c r="A2927"/>
    </row>
    <row r="2928" spans="1:1" ht="13.2" x14ac:dyDescent="0.25">
      <c r="A2928"/>
    </row>
    <row r="2929" spans="1:1" ht="13.2" x14ac:dyDescent="0.25">
      <c r="A2929"/>
    </row>
    <row r="2930" spans="1:1" ht="13.2" x14ac:dyDescent="0.25">
      <c r="A2930"/>
    </row>
    <row r="2931" spans="1:1" ht="13.2" x14ac:dyDescent="0.25">
      <c r="A2931"/>
    </row>
    <row r="2932" spans="1:1" ht="13.2" x14ac:dyDescent="0.25">
      <c r="A2932"/>
    </row>
    <row r="2933" spans="1:1" ht="13.2" x14ac:dyDescent="0.25">
      <c r="A2933"/>
    </row>
    <row r="2934" spans="1:1" ht="13.2" x14ac:dyDescent="0.25">
      <c r="A2934"/>
    </row>
    <row r="2935" spans="1:1" ht="13.2" x14ac:dyDescent="0.25">
      <c r="A2935"/>
    </row>
    <row r="2936" spans="1:1" ht="13.2" x14ac:dyDescent="0.25">
      <c r="A2936"/>
    </row>
    <row r="2937" spans="1:1" ht="13.2" x14ac:dyDescent="0.25">
      <c r="A2937"/>
    </row>
    <row r="2938" spans="1:1" ht="13.2" x14ac:dyDescent="0.25">
      <c r="A2938"/>
    </row>
    <row r="2939" spans="1:1" ht="13.2" x14ac:dyDescent="0.25">
      <c r="A2939"/>
    </row>
    <row r="2940" spans="1:1" ht="13.2" x14ac:dyDescent="0.25">
      <c r="A2940"/>
    </row>
    <row r="2941" spans="1:1" ht="13.2" x14ac:dyDescent="0.25">
      <c r="A2941"/>
    </row>
    <row r="2942" spans="1:1" ht="13.2" x14ac:dyDescent="0.25">
      <c r="A2942"/>
    </row>
    <row r="2943" spans="1:1" ht="13.2" x14ac:dyDescent="0.25">
      <c r="A2943"/>
    </row>
    <row r="2944" spans="1:1" ht="13.2" x14ac:dyDescent="0.25">
      <c r="A2944"/>
    </row>
    <row r="2945" spans="1:1" ht="13.2" x14ac:dyDescent="0.25">
      <c r="A2945"/>
    </row>
    <row r="2946" spans="1:1" ht="13.2" x14ac:dyDescent="0.25">
      <c r="A2946"/>
    </row>
    <row r="2947" spans="1:1" ht="13.2" x14ac:dyDescent="0.25">
      <c r="A2947"/>
    </row>
    <row r="2948" spans="1:1" ht="13.2" x14ac:dyDescent="0.25">
      <c r="A2948"/>
    </row>
    <row r="2949" spans="1:1" ht="13.2" x14ac:dyDescent="0.25">
      <c r="A2949"/>
    </row>
    <row r="2950" spans="1:1" ht="13.2" x14ac:dyDescent="0.25">
      <c r="A2950"/>
    </row>
    <row r="2951" spans="1:1" ht="13.2" x14ac:dyDescent="0.25">
      <c r="A2951"/>
    </row>
    <row r="2952" spans="1:1" ht="13.2" x14ac:dyDescent="0.25">
      <c r="A2952"/>
    </row>
    <row r="2953" spans="1:1" ht="13.2" x14ac:dyDescent="0.25">
      <c r="A2953"/>
    </row>
    <row r="2954" spans="1:1" ht="13.2" x14ac:dyDescent="0.25">
      <c r="A2954"/>
    </row>
    <row r="2955" spans="1:1" ht="13.2" x14ac:dyDescent="0.25">
      <c r="A2955"/>
    </row>
    <row r="2956" spans="1:1" ht="13.2" x14ac:dyDescent="0.25">
      <c r="A2956"/>
    </row>
    <row r="2957" spans="1:1" ht="13.2" x14ac:dyDescent="0.25">
      <c r="A2957"/>
    </row>
    <row r="2958" spans="1:1" ht="13.2" x14ac:dyDescent="0.25">
      <c r="A2958"/>
    </row>
    <row r="2959" spans="1:1" ht="13.2" x14ac:dyDescent="0.25">
      <c r="A2959"/>
    </row>
    <row r="2960" spans="1:1" ht="13.2" x14ac:dyDescent="0.25">
      <c r="A2960"/>
    </row>
    <row r="2961" spans="1:1" ht="13.2" x14ac:dyDescent="0.25">
      <c r="A2961"/>
    </row>
    <row r="2962" spans="1:1" ht="13.2" x14ac:dyDescent="0.25">
      <c r="A2962"/>
    </row>
    <row r="2963" spans="1:1" ht="13.2" x14ac:dyDescent="0.25">
      <c r="A2963"/>
    </row>
    <row r="2964" spans="1:1" ht="13.2" x14ac:dyDescent="0.25">
      <c r="A2964"/>
    </row>
    <row r="2965" spans="1:1" ht="13.2" x14ac:dyDescent="0.25">
      <c r="A2965"/>
    </row>
    <row r="2966" spans="1:1" ht="13.2" x14ac:dyDescent="0.25">
      <c r="A2966"/>
    </row>
    <row r="2967" spans="1:1" ht="13.2" x14ac:dyDescent="0.25">
      <c r="A2967"/>
    </row>
    <row r="2968" spans="1:1" ht="13.2" x14ac:dyDescent="0.25">
      <c r="A2968"/>
    </row>
    <row r="2969" spans="1:1" ht="13.2" x14ac:dyDescent="0.25">
      <c r="A2969"/>
    </row>
    <row r="2970" spans="1:1" ht="13.2" x14ac:dyDescent="0.25">
      <c r="A2970"/>
    </row>
    <row r="2971" spans="1:1" ht="13.2" x14ac:dyDescent="0.25">
      <c r="A2971"/>
    </row>
    <row r="2972" spans="1:1" ht="13.2" x14ac:dyDescent="0.25">
      <c r="A2972"/>
    </row>
    <row r="2973" spans="1:1" ht="13.2" x14ac:dyDescent="0.25">
      <c r="A2973"/>
    </row>
    <row r="2974" spans="1:1" ht="13.2" x14ac:dyDescent="0.25">
      <c r="A2974"/>
    </row>
    <row r="2975" spans="1:1" ht="13.2" x14ac:dyDescent="0.25">
      <c r="A2975"/>
    </row>
    <row r="2976" spans="1:1" ht="13.2" x14ac:dyDescent="0.25">
      <c r="A2976"/>
    </row>
    <row r="2977" spans="1:1" ht="13.2" x14ac:dyDescent="0.25">
      <c r="A2977"/>
    </row>
    <row r="2978" spans="1:1" ht="13.2" x14ac:dyDescent="0.25">
      <c r="A2978"/>
    </row>
    <row r="2979" spans="1:1" ht="13.2" x14ac:dyDescent="0.25">
      <c r="A2979"/>
    </row>
    <row r="2980" spans="1:1" ht="13.2" x14ac:dyDescent="0.25">
      <c r="A2980"/>
    </row>
    <row r="2981" spans="1:1" ht="13.2" x14ac:dyDescent="0.25">
      <c r="A2981"/>
    </row>
    <row r="2982" spans="1:1" ht="13.2" x14ac:dyDescent="0.25">
      <c r="A2982"/>
    </row>
    <row r="2983" spans="1:1" ht="13.2" x14ac:dyDescent="0.25">
      <c r="A2983"/>
    </row>
    <row r="2984" spans="1:1" ht="13.2" x14ac:dyDescent="0.25">
      <c r="A2984"/>
    </row>
    <row r="2985" spans="1:1" ht="13.2" x14ac:dyDescent="0.25">
      <c r="A2985"/>
    </row>
    <row r="2986" spans="1:1" ht="13.2" x14ac:dyDescent="0.25">
      <c r="A2986"/>
    </row>
    <row r="2987" spans="1:1" ht="13.2" x14ac:dyDescent="0.25">
      <c r="A2987"/>
    </row>
    <row r="2988" spans="1:1" ht="13.2" x14ac:dyDescent="0.25">
      <c r="A2988"/>
    </row>
    <row r="2989" spans="1:1" ht="13.2" x14ac:dyDescent="0.25">
      <c r="A2989"/>
    </row>
    <row r="2990" spans="1:1" ht="13.2" x14ac:dyDescent="0.25">
      <c r="A2990"/>
    </row>
    <row r="2991" spans="1:1" ht="13.2" x14ac:dyDescent="0.25">
      <c r="A2991"/>
    </row>
    <row r="2992" spans="1:1" ht="13.2" x14ac:dyDescent="0.25">
      <c r="A2992"/>
    </row>
    <row r="2993" spans="1:1" ht="13.2" x14ac:dyDescent="0.25">
      <c r="A2993"/>
    </row>
    <row r="2994" spans="1:1" ht="13.2" x14ac:dyDescent="0.25">
      <c r="A2994"/>
    </row>
    <row r="2995" spans="1:1" ht="13.2" x14ac:dyDescent="0.25">
      <c r="A2995"/>
    </row>
    <row r="2996" spans="1:1" ht="13.2" x14ac:dyDescent="0.25">
      <c r="A2996"/>
    </row>
    <row r="2997" spans="1:1" ht="13.2" x14ac:dyDescent="0.25">
      <c r="A2997"/>
    </row>
    <row r="2998" spans="1:1" ht="13.2" x14ac:dyDescent="0.25">
      <c r="A2998"/>
    </row>
    <row r="2999" spans="1:1" ht="13.2" x14ac:dyDescent="0.25">
      <c r="A2999"/>
    </row>
    <row r="3000" spans="1:1" ht="13.2" x14ac:dyDescent="0.25">
      <c r="A3000"/>
    </row>
    <row r="3001" spans="1:1" ht="13.2" x14ac:dyDescent="0.25">
      <c r="A3001"/>
    </row>
    <row r="3002" spans="1:1" ht="13.2" x14ac:dyDescent="0.25">
      <c r="A3002"/>
    </row>
    <row r="3003" spans="1:1" ht="13.2" x14ac:dyDescent="0.25">
      <c r="A3003"/>
    </row>
    <row r="3004" spans="1:1" ht="13.2" x14ac:dyDescent="0.25">
      <c r="A3004"/>
    </row>
    <row r="3005" spans="1:1" ht="13.2" x14ac:dyDescent="0.25">
      <c r="A3005"/>
    </row>
    <row r="3006" spans="1:1" ht="13.2" x14ac:dyDescent="0.25">
      <c r="A3006"/>
    </row>
    <row r="3007" spans="1:1" ht="13.2" x14ac:dyDescent="0.25">
      <c r="A3007"/>
    </row>
    <row r="3008" spans="1:1" ht="13.2" x14ac:dyDescent="0.25">
      <c r="A3008"/>
    </row>
    <row r="3009" spans="1:1" ht="13.2" x14ac:dyDescent="0.25">
      <c r="A3009"/>
    </row>
    <row r="3010" spans="1:1" ht="13.2" x14ac:dyDescent="0.25">
      <c r="A3010"/>
    </row>
    <row r="3011" spans="1:1" ht="13.2" x14ac:dyDescent="0.25">
      <c r="A3011"/>
    </row>
    <row r="3012" spans="1:1" ht="13.2" x14ac:dyDescent="0.25">
      <c r="A3012"/>
    </row>
    <row r="3013" spans="1:1" ht="13.2" x14ac:dyDescent="0.25">
      <c r="A3013"/>
    </row>
    <row r="3014" spans="1:1" ht="13.2" x14ac:dyDescent="0.25">
      <c r="A3014"/>
    </row>
    <row r="3015" spans="1:1" ht="13.2" x14ac:dyDescent="0.25">
      <c r="A3015"/>
    </row>
    <row r="3016" spans="1:1" ht="13.2" x14ac:dyDescent="0.25">
      <c r="A3016"/>
    </row>
    <row r="3017" spans="1:1" ht="13.2" x14ac:dyDescent="0.25">
      <c r="A3017"/>
    </row>
    <row r="3018" spans="1:1" ht="13.2" x14ac:dyDescent="0.25">
      <c r="A3018"/>
    </row>
    <row r="3019" spans="1:1" ht="13.2" x14ac:dyDescent="0.25">
      <c r="A3019"/>
    </row>
    <row r="3020" spans="1:1" ht="13.2" x14ac:dyDescent="0.25">
      <c r="A3020"/>
    </row>
    <row r="3021" spans="1:1" ht="13.2" x14ac:dyDescent="0.25">
      <c r="A3021"/>
    </row>
    <row r="3022" spans="1:1" ht="13.2" x14ac:dyDescent="0.25">
      <c r="A3022"/>
    </row>
    <row r="3023" spans="1:1" ht="13.2" x14ac:dyDescent="0.25">
      <c r="A3023"/>
    </row>
    <row r="3024" spans="1:1" ht="13.2" x14ac:dyDescent="0.25">
      <c r="A3024"/>
    </row>
    <row r="3025" spans="1:1" ht="13.2" x14ac:dyDescent="0.25">
      <c r="A3025"/>
    </row>
    <row r="3026" spans="1:1" ht="13.2" x14ac:dyDescent="0.25">
      <c r="A3026"/>
    </row>
    <row r="3027" spans="1:1" ht="13.2" x14ac:dyDescent="0.25">
      <c r="A3027"/>
    </row>
    <row r="3028" spans="1:1" ht="13.2" x14ac:dyDescent="0.25">
      <c r="A3028"/>
    </row>
    <row r="3029" spans="1:1" ht="13.2" x14ac:dyDescent="0.25">
      <c r="A3029"/>
    </row>
    <row r="3030" spans="1:1" ht="13.2" x14ac:dyDescent="0.25">
      <c r="A3030"/>
    </row>
    <row r="3031" spans="1:1" ht="13.2" x14ac:dyDescent="0.25">
      <c r="A3031"/>
    </row>
    <row r="3032" spans="1:1" ht="13.2" x14ac:dyDescent="0.25">
      <c r="A3032"/>
    </row>
    <row r="3033" spans="1:1" ht="13.2" x14ac:dyDescent="0.25">
      <c r="A3033"/>
    </row>
    <row r="3034" spans="1:1" ht="13.2" x14ac:dyDescent="0.25">
      <c r="A3034"/>
    </row>
    <row r="3035" spans="1:1" ht="13.2" x14ac:dyDescent="0.25">
      <c r="A3035"/>
    </row>
    <row r="3036" spans="1:1" ht="13.2" x14ac:dyDescent="0.25">
      <c r="A3036"/>
    </row>
    <row r="3037" spans="1:1" ht="13.2" x14ac:dyDescent="0.25">
      <c r="A3037"/>
    </row>
    <row r="3038" spans="1:1" ht="13.2" x14ac:dyDescent="0.25">
      <c r="A3038"/>
    </row>
    <row r="3039" spans="1:1" ht="13.2" x14ac:dyDescent="0.25">
      <c r="A3039"/>
    </row>
    <row r="3040" spans="1:1" ht="13.2" x14ac:dyDescent="0.25">
      <c r="A3040"/>
    </row>
    <row r="3041" spans="1:1" ht="13.2" x14ac:dyDescent="0.25">
      <c r="A3041"/>
    </row>
    <row r="3042" spans="1:1" ht="13.2" x14ac:dyDescent="0.25">
      <c r="A3042"/>
    </row>
    <row r="3043" spans="1:1" ht="13.2" x14ac:dyDescent="0.25">
      <c r="A3043"/>
    </row>
    <row r="3044" spans="1:1" ht="13.2" x14ac:dyDescent="0.25">
      <c r="A3044"/>
    </row>
    <row r="3045" spans="1:1" ht="13.2" x14ac:dyDescent="0.25">
      <c r="A3045"/>
    </row>
    <row r="3046" spans="1:1" ht="13.2" x14ac:dyDescent="0.25">
      <c r="A3046"/>
    </row>
    <row r="3047" spans="1:1" ht="13.2" x14ac:dyDescent="0.25">
      <c r="A3047"/>
    </row>
    <row r="3048" spans="1:1" ht="13.2" x14ac:dyDescent="0.25">
      <c r="A3048"/>
    </row>
    <row r="3049" spans="1:1" ht="13.2" x14ac:dyDescent="0.25">
      <c r="A3049"/>
    </row>
    <row r="3050" spans="1:1" ht="13.2" x14ac:dyDescent="0.25">
      <c r="A3050"/>
    </row>
    <row r="3051" spans="1:1" ht="13.2" x14ac:dyDescent="0.25">
      <c r="A3051"/>
    </row>
    <row r="3052" spans="1:1" ht="13.2" x14ac:dyDescent="0.25">
      <c r="A3052"/>
    </row>
    <row r="3053" spans="1:1" ht="13.2" x14ac:dyDescent="0.25">
      <c r="A3053"/>
    </row>
    <row r="3054" spans="1:1" ht="13.2" x14ac:dyDescent="0.25">
      <c r="A3054"/>
    </row>
    <row r="3055" spans="1:1" ht="13.2" x14ac:dyDescent="0.25">
      <c r="A3055"/>
    </row>
    <row r="3056" spans="1:1" ht="13.2" x14ac:dyDescent="0.25">
      <c r="A3056"/>
    </row>
    <row r="3057" spans="1:1" ht="13.2" x14ac:dyDescent="0.25">
      <c r="A3057"/>
    </row>
    <row r="3058" spans="1:1" ht="13.2" x14ac:dyDescent="0.25">
      <c r="A3058"/>
    </row>
    <row r="3059" spans="1:1" ht="13.2" x14ac:dyDescent="0.25">
      <c r="A3059"/>
    </row>
    <row r="3060" spans="1:1" ht="13.2" x14ac:dyDescent="0.25">
      <c r="A3060"/>
    </row>
    <row r="3061" spans="1:1" ht="13.2" x14ac:dyDescent="0.25">
      <c r="A3061"/>
    </row>
    <row r="3062" spans="1:1" ht="13.2" x14ac:dyDescent="0.25">
      <c r="A3062"/>
    </row>
    <row r="3063" spans="1:1" ht="13.2" x14ac:dyDescent="0.25">
      <c r="A3063"/>
    </row>
    <row r="3064" spans="1:1" ht="13.2" x14ac:dyDescent="0.25">
      <c r="A3064"/>
    </row>
    <row r="3065" spans="1:1" ht="13.2" x14ac:dyDescent="0.25">
      <c r="A3065"/>
    </row>
    <row r="3066" spans="1:1" ht="13.2" x14ac:dyDescent="0.25">
      <c r="A3066"/>
    </row>
    <row r="3067" spans="1:1" ht="13.2" x14ac:dyDescent="0.25">
      <c r="A3067"/>
    </row>
    <row r="3068" spans="1:1" ht="13.2" x14ac:dyDescent="0.25">
      <c r="A3068"/>
    </row>
    <row r="3069" spans="1:1" ht="13.2" x14ac:dyDescent="0.25">
      <c r="A3069"/>
    </row>
    <row r="3070" spans="1:1" ht="13.2" x14ac:dyDescent="0.25">
      <c r="A3070"/>
    </row>
    <row r="3071" spans="1:1" ht="13.2" x14ac:dyDescent="0.25">
      <c r="A3071"/>
    </row>
    <row r="3072" spans="1:1" ht="13.2" x14ac:dyDescent="0.25">
      <c r="A3072"/>
    </row>
    <row r="3073" spans="1:1" ht="13.2" x14ac:dyDescent="0.25">
      <c r="A3073"/>
    </row>
    <row r="3074" spans="1:1" ht="13.2" x14ac:dyDescent="0.25">
      <c r="A3074"/>
    </row>
    <row r="3075" spans="1:1" ht="13.2" x14ac:dyDescent="0.25">
      <c r="A3075"/>
    </row>
    <row r="3076" spans="1:1" ht="13.2" x14ac:dyDescent="0.25">
      <c r="A3076"/>
    </row>
    <row r="3077" spans="1:1" ht="13.2" x14ac:dyDescent="0.25">
      <c r="A3077"/>
    </row>
    <row r="3078" spans="1:1" ht="13.2" x14ac:dyDescent="0.25">
      <c r="A3078"/>
    </row>
    <row r="3079" spans="1:1" ht="13.2" x14ac:dyDescent="0.25">
      <c r="A3079"/>
    </row>
    <row r="3080" spans="1:1" ht="13.2" x14ac:dyDescent="0.25">
      <c r="A3080"/>
    </row>
    <row r="3081" spans="1:1" ht="13.2" x14ac:dyDescent="0.25">
      <c r="A3081"/>
    </row>
    <row r="3082" spans="1:1" ht="13.2" x14ac:dyDescent="0.25">
      <c r="A3082"/>
    </row>
    <row r="3083" spans="1:1" ht="13.2" x14ac:dyDescent="0.25">
      <c r="A3083"/>
    </row>
    <row r="3084" spans="1:1" ht="13.2" x14ac:dyDescent="0.25">
      <c r="A3084"/>
    </row>
    <row r="3085" spans="1:1" ht="13.2" x14ac:dyDescent="0.25">
      <c r="A3085"/>
    </row>
    <row r="3086" spans="1:1" ht="13.2" x14ac:dyDescent="0.25">
      <c r="A3086"/>
    </row>
    <row r="3087" spans="1:1" ht="13.2" x14ac:dyDescent="0.25">
      <c r="A3087"/>
    </row>
    <row r="3088" spans="1:1" ht="13.2" x14ac:dyDescent="0.25">
      <c r="A3088"/>
    </row>
    <row r="3089" spans="1:1" ht="13.2" x14ac:dyDescent="0.25">
      <c r="A3089"/>
    </row>
    <row r="3090" spans="1:1" ht="13.2" x14ac:dyDescent="0.25">
      <c r="A3090"/>
    </row>
    <row r="3091" spans="1:1" ht="13.2" x14ac:dyDescent="0.25">
      <c r="A3091"/>
    </row>
    <row r="3092" spans="1:1" ht="13.2" x14ac:dyDescent="0.25">
      <c r="A3092"/>
    </row>
    <row r="3093" spans="1:1" ht="13.2" x14ac:dyDescent="0.25">
      <c r="A3093"/>
    </row>
    <row r="3094" spans="1:1" ht="13.2" x14ac:dyDescent="0.25">
      <c r="A3094"/>
    </row>
    <row r="3095" spans="1:1" ht="13.2" x14ac:dyDescent="0.25">
      <c r="A3095"/>
    </row>
    <row r="3096" spans="1:1" ht="13.2" x14ac:dyDescent="0.25">
      <c r="A3096"/>
    </row>
    <row r="3097" spans="1:1" ht="13.2" x14ac:dyDescent="0.25">
      <c r="A3097"/>
    </row>
    <row r="3098" spans="1:1" ht="13.2" x14ac:dyDescent="0.25">
      <c r="A3098"/>
    </row>
    <row r="3099" spans="1:1" ht="13.2" x14ac:dyDescent="0.25">
      <c r="A3099"/>
    </row>
    <row r="3100" spans="1:1" ht="13.2" x14ac:dyDescent="0.25">
      <c r="A3100"/>
    </row>
    <row r="3101" spans="1:1" ht="13.2" x14ac:dyDescent="0.25">
      <c r="A3101"/>
    </row>
    <row r="3102" spans="1:1" ht="13.2" x14ac:dyDescent="0.25">
      <c r="A3102"/>
    </row>
    <row r="3103" spans="1:1" ht="13.2" x14ac:dyDescent="0.25">
      <c r="A3103"/>
    </row>
    <row r="3104" spans="1:1" ht="13.2" x14ac:dyDescent="0.25">
      <c r="A3104"/>
    </row>
    <row r="3105" spans="1:1" ht="13.2" x14ac:dyDescent="0.25">
      <c r="A3105"/>
    </row>
    <row r="3106" spans="1:1" ht="13.2" x14ac:dyDescent="0.25">
      <c r="A3106"/>
    </row>
    <row r="3107" spans="1:1" ht="13.2" x14ac:dyDescent="0.25">
      <c r="A3107"/>
    </row>
    <row r="3108" spans="1:1" ht="13.2" x14ac:dyDescent="0.25">
      <c r="A3108"/>
    </row>
    <row r="3109" spans="1:1" ht="13.2" x14ac:dyDescent="0.25">
      <c r="A3109"/>
    </row>
    <row r="3110" spans="1:1" ht="13.2" x14ac:dyDescent="0.25">
      <c r="A3110"/>
    </row>
    <row r="3111" spans="1:1" ht="13.2" x14ac:dyDescent="0.25">
      <c r="A3111"/>
    </row>
    <row r="3112" spans="1:1" ht="13.2" x14ac:dyDescent="0.25">
      <c r="A3112"/>
    </row>
    <row r="3113" spans="1:1" ht="13.2" x14ac:dyDescent="0.25">
      <c r="A3113"/>
    </row>
    <row r="3114" spans="1:1" ht="13.2" x14ac:dyDescent="0.25">
      <c r="A3114"/>
    </row>
    <row r="3115" spans="1:1" ht="13.2" x14ac:dyDescent="0.25">
      <c r="A3115"/>
    </row>
    <row r="3116" spans="1:1" ht="13.2" x14ac:dyDescent="0.25">
      <c r="A3116"/>
    </row>
    <row r="3117" spans="1:1" ht="13.2" x14ac:dyDescent="0.25">
      <c r="A3117"/>
    </row>
    <row r="3118" spans="1:1" ht="13.2" x14ac:dyDescent="0.25">
      <c r="A3118"/>
    </row>
    <row r="3119" spans="1:1" ht="13.2" x14ac:dyDescent="0.25">
      <c r="A3119"/>
    </row>
    <row r="3120" spans="1:1" ht="13.2" x14ac:dyDescent="0.25">
      <c r="A3120"/>
    </row>
    <row r="3121" spans="1:1" ht="13.2" x14ac:dyDescent="0.25">
      <c r="A3121"/>
    </row>
    <row r="3122" spans="1:1" ht="13.2" x14ac:dyDescent="0.25">
      <c r="A3122"/>
    </row>
    <row r="3123" spans="1:1" ht="13.2" x14ac:dyDescent="0.25">
      <c r="A3123"/>
    </row>
    <row r="3124" spans="1:1" ht="13.2" x14ac:dyDescent="0.25">
      <c r="A3124"/>
    </row>
    <row r="3125" spans="1:1" ht="13.2" x14ac:dyDescent="0.25">
      <c r="A3125"/>
    </row>
    <row r="3126" spans="1:1" ht="13.2" x14ac:dyDescent="0.25">
      <c r="A3126"/>
    </row>
    <row r="3127" spans="1:1" ht="13.2" x14ac:dyDescent="0.25">
      <c r="A3127"/>
    </row>
    <row r="3128" spans="1:1" ht="13.2" x14ac:dyDescent="0.25">
      <c r="A3128"/>
    </row>
    <row r="3129" spans="1:1" ht="13.2" x14ac:dyDescent="0.25">
      <c r="A3129"/>
    </row>
    <row r="3130" spans="1:1" ht="13.2" x14ac:dyDescent="0.25">
      <c r="A3130"/>
    </row>
    <row r="3131" spans="1:1" ht="13.2" x14ac:dyDescent="0.25">
      <c r="A3131"/>
    </row>
    <row r="3132" spans="1:1" ht="13.2" x14ac:dyDescent="0.25">
      <c r="A3132"/>
    </row>
    <row r="3133" spans="1:1" ht="13.2" x14ac:dyDescent="0.25">
      <c r="A3133"/>
    </row>
    <row r="3134" spans="1:1" ht="13.2" x14ac:dyDescent="0.25">
      <c r="A3134"/>
    </row>
    <row r="3135" spans="1:1" ht="13.2" x14ac:dyDescent="0.25">
      <c r="A3135"/>
    </row>
    <row r="3136" spans="1:1" ht="13.2" x14ac:dyDescent="0.25">
      <c r="A3136"/>
    </row>
    <row r="3137" spans="1:1" ht="13.2" x14ac:dyDescent="0.25">
      <c r="A3137"/>
    </row>
    <row r="3138" spans="1:1" ht="13.2" x14ac:dyDescent="0.25">
      <c r="A3138"/>
    </row>
    <row r="3139" spans="1:1" ht="13.2" x14ac:dyDescent="0.25">
      <c r="A3139"/>
    </row>
    <row r="3140" spans="1:1" ht="13.2" x14ac:dyDescent="0.25">
      <c r="A3140"/>
    </row>
    <row r="3141" spans="1:1" ht="13.2" x14ac:dyDescent="0.25">
      <c r="A3141"/>
    </row>
    <row r="3142" spans="1:1" ht="13.2" x14ac:dyDescent="0.25">
      <c r="A3142"/>
    </row>
    <row r="3143" spans="1:1" ht="13.2" x14ac:dyDescent="0.25">
      <c r="A3143"/>
    </row>
    <row r="3144" spans="1:1" ht="13.2" x14ac:dyDescent="0.25">
      <c r="A3144"/>
    </row>
    <row r="3145" spans="1:1" ht="13.2" x14ac:dyDescent="0.25">
      <c r="A3145"/>
    </row>
    <row r="3146" spans="1:1" ht="13.2" x14ac:dyDescent="0.25">
      <c r="A3146"/>
    </row>
    <row r="3147" spans="1:1" ht="13.2" x14ac:dyDescent="0.25">
      <c r="A3147"/>
    </row>
    <row r="3148" spans="1:1" ht="13.2" x14ac:dyDescent="0.25">
      <c r="A3148"/>
    </row>
    <row r="3149" spans="1:1" ht="13.2" x14ac:dyDescent="0.25">
      <c r="A3149"/>
    </row>
    <row r="3150" spans="1:1" ht="13.2" x14ac:dyDescent="0.25">
      <c r="A3150"/>
    </row>
    <row r="3151" spans="1:1" ht="13.2" x14ac:dyDescent="0.25">
      <c r="A3151"/>
    </row>
    <row r="3152" spans="1:1" ht="13.2" x14ac:dyDescent="0.25">
      <c r="A3152"/>
    </row>
    <row r="3153" spans="1:1" ht="13.2" x14ac:dyDescent="0.25">
      <c r="A3153"/>
    </row>
    <row r="3154" spans="1:1" ht="13.2" x14ac:dyDescent="0.25">
      <c r="A3154"/>
    </row>
    <row r="3155" spans="1:1" ht="13.2" x14ac:dyDescent="0.25">
      <c r="A3155"/>
    </row>
    <row r="3156" spans="1:1" ht="13.2" x14ac:dyDescent="0.25">
      <c r="A3156"/>
    </row>
    <row r="3157" spans="1:1" ht="13.2" x14ac:dyDescent="0.25">
      <c r="A3157"/>
    </row>
    <row r="3158" spans="1:1" ht="13.2" x14ac:dyDescent="0.25">
      <c r="A3158"/>
    </row>
    <row r="3159" spans="1:1" ht="13.2" x14ac:dyDescent="0.25">
      <c r="A3159"/>
    </row>
    <row r="3160" spans="1:1" ht="13.2" x14ac:dyDescent="0.25">
      <c r="A3160"/>
    </row>
    <row r="3161" spans="1:1" ht="13.2" x14ac:dyDescent="0.25">
      <c r="A3161"/>
    </row>
    <row r="3162" spans="1:1" ht="13.2" x14ac:dyDescent="0.25">
      <c r="A3162"/>
    </row>
    <row r="3163" spans="1:1" ht="13.2" x14ac:dyDescent="0.25">
      <c r="A3163"/>
    </row>
    <row r="3164" spans="1:1" ht="13.2" x14ac:dyDescent="0.25">
      <c r="A3164"/>
    </row>
    <row r="3165" spans="1:1" ht="13.2" x14ac:dyDescent="0.25">
      <c r="A3165"/>
    </row>
    <row r="3166" spans="1:1" ht="13.2" x14ac:dyDescent="0.25">
      <c r="A3166"/>
    </row>
    <row r="3167" spans="1:1" ht="13.2" x14ac:dyDescent="0.25">
      <c r="A3167"/>
    </row>
    <row r="3168" spans="1:1" ht="13.2" x14ac:dyDescent="0.25">
      <c r="A3168"/>
    </row>
    <row r="3169" spans="1:1" ht="13.2" x14ac:dyDescent="0.25">
      <c r="A3169"/>
    </row>
    <row r="3170" spans="1:1" ht="13.2" x14ac:dyDescent="0.25">
      <c r="A3170"/>
    </row>
    <row r="3171" spans="1:1" ht="13.2" x14ac:dyDescent="0.25">
      <c r="A3171"/>
    </row>
    <row r="3172" spans="1:1" ht="13.2" x14ac:dyDescent="0.25">
      <c r="A3172"/>
    </row>
    <row r="3173" spans="1:1" ht="13.2" x14ac:dyDescent="0.25">
      <c r="A3173"/>
    </row>
    <row r="3174" spans="1:1" ht="13.2" x14ac:dyDescent="0.25">
      <c r="A3174"/>
    </row>
    <row r="3175" spans="1:1" ht="13.2" x14ac:dyDescent="0.25">
      <c r="A3175"/>
    </row>
    <row r="3176" spans="1:1" ht="13.2" x14ac:dyDescent="0.25">
      <c r="A3176"/>
    </row>
    <row r="3177" spans="1:1" ht="13.2" x14ac:dyDescent="0.25">
      <c r="A3177"/>
    </row>
    <row r="3178" spans="1:1" ht="13.2" x14ac:dyDescent="0.25">
      <c r="A3178"/>
    </row>
    <row r="3179" spans="1:1" ht="13.2" x14ac:dyDescent="0.25">
      <c r="A3179"/>
    </row>
    <row r="3180" spans="1:1" ht="13.2" x14ac:dyDescent="0.25">
      <c r="A3180"/>
    </row>
    <row r="3181" spans="1:1" ht="13.2" x14ac:dyDescent="0.25">
      <c r="A3181"/>
    </row>
    <row r="3182" spans="1:1" ht="13.2" x14ac:dyDescent="0.25">
      <c r="A3182"/>
    </row>
    <row r="3183" spans="1:1" ht="13.2" x14ac:dyDescent="0.25">
      <c r="A3183"/>
    </row>
    <row r="3184" spans="1:1" ht="13.2" x14ac:dyDescent="0.25">
      <c r="A3184"/>
    </row>
    <row r="3185" spans="1:1" ht="13.2" x14ac:dyDescent="0.25">
      <c r="A3185"/>
    </row>
    <row r="3186" spans="1:1" ht="13.2" x14ac:dyDescent="0.25">
      <c r="A3186"/>
    </row>
    <row r="3187" spans="1:1" ht="13.2" x14ac:dyDescent="0.25">
      <c r="A3187"/>
    </row>
    <row r="3188" spans="1:1" ht="13.2" x14ac:dyDescent="0.25">
      <c r="A3188"/>
    </row>
    <row r="3189" spans="1:1" ht="13.2" x14ac:dyDescent="0.25">
      <c r="A3189"/>
    </row>
    <row r="3190" spans="1:1" ht="13.2" x14ac:dyDescent="0.25">
      <c r="A3190"/>
    </row>
    <row r="3191" spans="1:1" ht="13.2" x14ac:dyDescent="0.25">
      <c r="A3191"/>
    </row>
    <row r="3192" spans="1:1" ht="13.2" x14ac:dyDescent="0.25">
      <c r="A3192"/>
    </row>
    <row r="3193" spans="1:1" ht="13.2" x14ac:dyDescent="0.25">
      <c r="A3193"/>
    </row>
    <row r="3194" spans="1:1" ht="13.2" x14ac:dyDescent="0.25">
      <c r="A3194"/>
    </row>
    <row r="3195" spans="1:1" ht="13.2" x14ac:dyDescent="0.25">
      <c r="A3195"/>
    </row>
    <row r="3196" spans="1:1" ht="13.2" x14ac:dyDescent="0.25">
      <c r="A3196"/>
    </row>
    <row r="3197" spans="1:1" ht="13.2" x14ac:dyDescent="0.25">
      <c r="A3197"/>
    </row>
    <row r="3198" spans="1:1" ht="13.2" x14ac:dyDescent="0.25">
      <c r="A3198"/>
    </row>
    <row r="3199" spans="1:1" ht="13.2" x14ac:dyDescent="0.25">
      <c r="A3199"/>
    </row>
    <row r="3200" spans="1:1" ht="13.2" x14ac:dyDescent="0.25">
      <c r="A3200"/>
    </row>
    <row r="3201" spans="1:1" ht="13.2" x14ac:dyDescent="0.25">
      <c r="A3201"/>
    </row>
    <row r="3202" spans="1:1" ht="13.2" x14ac:dyDescent="0.25">
      <c r="A3202"/>
    </row>
    <row r="3203" spans="1:1" ht="13.2" x14ac:dyDescent="0.25">
      <c r="A3203"/>
    </row>
    <row r="3204" spans="1:1" ht="13.2" x14ac:dyDescent="0.25">
      <c r="A3204"/>
    </row>
    <row r="3205" spans="1:1" ht="13.2" x14ac:dyDescent="0.25">
      <c r="A3205"/>
    </row>
    <row r="3206" spans="1:1" ht="13.2" x14ac:dyDescent="0.25">
      <c r="A3206"/>
    </row>
    <row r="3207" spans="1:1" ht="13.2" x14ac:dyDescent="0.25">
      <c r="A3207"/>
    </row>
    <row r="3208" spans="1:1" ht="13.2" x14ac:dyDescent="0.25">
      <c r="A3208"/>
    </row>
    <row r="3209" spans="1:1" ht="13.2" x14ac:dyDescent="0.25">
      <c r="A3209"/>
    </row>
    <row r="3210" spans="1:1" ht="13.2" x14ac:dyDescent="0.25">
      <c r="A3210"/>
    </row>
    <row r="3211" spans="1:1" ht="13.2" x14ac:dyDescent="0.25">
      <c r="A3211"/>
    </row>
    <row r="3212" spans="1:1" ht="13.2" x14ac:dyDescent="0.25">
      <c r="A3212"/>
    </row>
    <row r="3213" spans="1:1" ht="13.2" x14ac:dyDescent="0.25">
      <c r="A3213"/>
    </row>
    <row r="3214" spans="1:1" ht="13.2" x14ac:dyDescent="0.25">
      <c r="A3214"/>
    </row>
    <row r="3215" spans="1:1" ht="13.2" x14ac:dyDescent="0.25">
      <c r="A3215"/>
    </row>
    <row r="3216" spans="1:1" ht="13.2" x14ac:dyDescent="0.25">
      <c r="A3216"/>
    </row>
    <row r="3217" spans="1:1" ht="13.2" x14ac:dyDescent="0.25">
      <c r="A3217"/>
    </row>
    <row r="3218" spans="1:1" ht="13.2" x14ac:dyDescent="0.25">
      <c r="A3218"/>
    </row>
    <row r="3219" spans="1:1" ht="13.2" x14ac:dyDescent="0.25">
      <c r="A3219"/>
    </row>
    <row r="3220" spans="1:1" ht="13.2" x14ac:dyDescent="0.25">
      <c r="A3220"/>
    </row>
    <row r="3221" spans="1:1" ht="13.2" x14ac:dyDescent="0.25">
      <c r="A3221"/>
    </row>
    <row r="3222" spans="1:1" ht="13.2" x14ac:dyDescent="0.25">
      <c r="A3222"/>
    </row>
    <row r="3223" spans="1:1" ht="13.2" x14ac:dyDescent="0.25">
      <c r="A3223"/>
    </row>
    <row r="3224" spans="1:1" ht="13.2" x14ac:dyDescent="0.25">
      <c r="A3224"/>
    </row>
    <row r="3225" spans="1:1" ht="13.2" x14ac:dyDescent="0.25">
      <c r="A3225"/>
    </row>
    <row r="3226" spans="1:1" ht="13.2" x14ac:dyDescent="0.25">
      <c r="A3226"/>
    </row>
    <row r="3227" spans="1:1" ht="13.2" x14ac:dyDescent="0.25">
      <c r="A3227"/>
    </row>
    <row r="3228" spans="1:1" ht="13.2" x14ac:dyDescent="0.25">
      <c r="A3228"/>
    </row>
    <row r="3229" spans="1:1" ht="13.2" x14ac:dyDescent="0.25">
      <c r="A3229"/>
    </row>
    <row r="3230" spans="1:1" ht="13.2" x14ac:dyDescent="0.25">
      <c r="A3230"/>
    </row>
    <row r="3231" spans="1:1" ht="13.2" x14ac:dyDescent="0.25">
      <c r="A3231"/>
    </row>
    <row r="3232" spans="1:1" ht="13.2" x14ac:dyDescent="0.25">
      <c r="A3232"/>
    </row>
    <row r="3233" spans="1:1" ht="13.2" x14ac:dyDescent="0.25">
      <c r="A3233"/>
    </row>
    <row r="3234" spans="1:1" ht="13.2" x14ac:dyDescent="0.25">
      <c r="A3234"/>
    </row>
    <row r="3235" spans="1:1" ht="13.2" x14ac:dyDescent="0.25">
      <c r="A3235"/>
    </row>
    <row r="3236" spans="1:1" ht="13.2" x14ac:dyDescent="0.25">
      <c r="A3236"/>
    </row>
    <row r="3237" spans="1:1" ht="13.2" x14ac:dyDescent="0.25">
      <c r="A3237"/>
    </row>
    <row r="3238" spans="1:1" ht="13.2" x14ac:dyDescent="0.25">
      <c r="A3238"/>
    </row>
    <row r="3239" spans="1:1" ht="13.2" x14ac:dyDescent="0.25">
      <c r="A3239"/>
    </row>
    <row r="3240" spans="1:1" ht="13.2" x14ac:dyDescent="0.25">
      <c r="A3240"/>
    </row>
    <row r="3241" spans="1:1" ht="13.2" x14ac:dyDescent="0.25">
      <c r="A3241"/>
    </row>
    <row r="3242" spans="1:1" ht="13.2" x14ac:dyDescent="0.25">
      <c r="A3242"/>
    </row>
    <row r="3243" spans="1:1" ht="13.2" x14ac:dyDescent="0.25">
      <c r="A3243"/>
    </row>
    <row r="3244" spans="1:1" ht="13.2" x14ac:dyDescent="0.25">
      <c r="A3244"/>
    </row>
    <row r="3245" spans="1:1" ht="13.2" x14ac:dyDescent="0.25">
      <c r="A3245"/>
    </row>
    <row r="3246" spans="1:1" ht="13.2" x14ac:dyDescent="0.25">
      <c r="A3246"/>
    </row>
    <row r="3247" spans="1:1" ht="13.2" x14ac:dyDescent="0.25">
      <c r="A3247"/>
    </row>
    <row r="3248" spans="1:1" ht="13.2" x14ac:dyDescent="0.25">
      <c r="A3248"/>
    </row>
    <row r="3249" spans="1:1" ht="13.2" x14ac:dyDescent="0.25">
      <c r="A3249"/>
    </row>
    <row r="3250" spans="1:1" ht="13.2" x14ac:dyDescent="0.25">
      <c r="A3250"/>
    </row>
    <row r="3251" spans="1:1" ht="13.2" x14ac:dyDescent="0.25">
      <c r="A3251"/>
    </row>
    <row r="3252" spans="1:1" ht="13.2" x14ac:dyDescent="0.25">
      <c r="A3252"/>
    </row>
    <row r="3253" spans="1:1" ht="13.2" x14ac:dyDescent="0.25">
      <c r="A3253"/>
    </row>
    <row r="3254" spans="1:1" ht="13.2" x14ac:dyDescent="0.25">
      <c r="A3254"/>
    </row>
    <row r="3255" spans="1:1" ht="13.2" x14ac:dyDescent="0.25">
      <c r="A3255"/>
    </row>
    <row r="3256" spans="1:1" ht="13.2" x14ac:dyDescent="0.25">
      <c r="A3256"/>
    </row>
    <row r="3257" spans="1:1" ht="13.2" x14ac:dyDescent="0.25">
      <c r="A3257"/>
    </row>
    <row r="3258" spans="1:1" ht="13.2" x14ac:dyDescent="0.25">
      <c r="A3258"/>
    </row>
    <row r="3259" spans="1:1" ht="13.2" x14ac:dyDescent="0.25">
      <c r="A3259"/>
    </row>
    <row r="3260" spans="1:1" ht="13.2" x14ac:dyDescent="0.25">
      <c r="A3260"/>
    </row>
    <row r="3261" spans="1:1" ht="13.2" x14ac:dyDescent="0.25">
      <c r="A3261"/>
    </row>
    <row r="3262" spans="1:1" ht="13.2" x14ac:dyDescent="0.25">
      <c r="A3262"/>
    </row>
    <row r="3263" spans="1:1" ht="13.2" x14ac:dyDescent="0.25">
      <c r="A3263"/>
    </row>
    <row r="3264" spans="1:1" ht="13.2" x14ac:dyDescent="0.25">
      <c r="A3264"/>
    </row>
    <row r="3265" spans="1:1" ht="13.2" x14ac:dyDescent="0.25">
      <c r="A3265"/>
    </row>
    <row r="3266" spans="1:1" ht="13.2" x14ac:dyDescent="0.25">
      <c r="A3266"/>
    </row>
    <row r="3267" spans="1:1" ht="13.2" x14ac:dyDescent="0.25">
      <c r="A3267"/>
    </row>
    <row r="3268" spans="1:1" ht="13.2" x14ac:dyDescent="0.25">
      <c r="A3268"/>
    </row>
    <row r="3269" spans="1:1" ht="13.2" x14ac:dyDescent="0.25">
      <c r="A3269"/>
    </row>
    <row r="3270" spans="1:1" ht="13.2" x14ac:dyDescent="0.25">
      <c r="A3270"/>
    </row>
    <row r="3271" spans="1:1" ht="13.2" x14ac:dyDescent="0.25">
      <c r="A3271"/>
    </row>
    <row r="3272" spans="1:1" ht="13.2" x14ac:dyDescent="0.25">
      <c r="A3272"/>
    </row>
    <row r="3273" spans="1:1" ht="13.2" x14ac:dyDescent="0.25">
      <c r="A3273"/>
    </row>
    <row r="3274" spans="1:1" ht="13.2" x14ac:dyDescent="0.25">
      <c r="A3274"/>
    </row>
    <row r="3275" spans="1:1" ht="13.2" x14ac:dyDescent="0.25">
      <c r="A3275"/>
    </row>
    <row r="3276" spans="1:1" ht="13.2" x14ac:dyDescent="0.25">
      <c r="A3276"/>
    </row>
    <row r="3277" spans="1:1" ht="13.2" x14ac:dyDescent="0.25">
      <c r="A3277"/>
    </row>
    <row r="3278" spans="1:1" ht="13.2" x14ac:dyDescent="0.25">
      <c r="A3278"/>
    </row>
    <row r="3279" spans="1:1" ht="13.2" x14ac:dyDescent="0.25">
      <c r="A3279"/>
    </row>
    <row r="3280" spans="1:1" ht="13.2" x14ac:dyDescent="0.25">
      <c r="A3280"/>
    </row>
    <row r="3281" spans="1:1" ht="13.2" x14ac:dyDescent="0.25">
      <c r="A3281"/>
    </row>
    <row r="3282" spans="1:1" ht="13.2" x14ac:dyDescent="0.25">
      <c r="A3282"/>
    </row>
    <row r="3283" spans="1:1" ht="13.2" x14ac:dyDescent="0.25">
      <c r="A3283"/>
    </row>
    <row r="3284" spans="1:1" ht="13.2" x14ac:dyDescent="0.25">
      <c r="A3284"/>
    </row>
    <row r="3285" spans="1:1" ht="13.2" x14ac:dyDescent="0.25">
      <c r="A3285"/>
    </row>
    <row r="3286" spans="1:1" ht="13.2" x14ac:dyDescent="0.25">
      <c r="A3286"/>
    </row>
    <row r="3287" spans="1:1" ht="13.2" x14ac:dyDescent="0.25">
      <c r="A3287"/>
    </row>
    <row r="3288" spans="1:1" ht="13.2" x14ac:dyDescent="0.25">
      <c r="A3288"/>
    </row>
    <row r="3289" spans="1:1" ht="13.2" x14ac:dyDescent="0.25">
      <c r="A3289"/>
    </row>
    <row r="3290" spans="1:1" ht="13.2" x14ac:dyDescent="0.25">
      <c r="A3290"/>
    </row>
    <row r="3291" spans="1:1" ht="13.2" x14ac:dyDescent="0.25">
      <c r="A3291"/>
    </row>
    <row r="3292" spans="1:1" ht="13.2" x14ac:dyDescent="0.25">
      <c r="A3292"/>
    </row>
    <row r="3293" spans="1:1" ht="13.2" x14ac:dyDescent="0.25">
      <c r="A3293"/>
    </row>
    <row r="3294" spans="1:1" ht="13.2" x14ac:dyDescent="0.25">
      <c r="A3294"/>
    </row>
    <row r="3295" spans="1:1" ht="13.2" x14ac:dyDescent="0.25">
      <c r="A3295"/>
    </row>
    <row r="3296" spans="1:1" ht="13.2" x14ac:dyDescent="0.25">
      <c r="A3296"/>
    </row>
    <row r="3297" spans="1:1" ht="13.2" x14ac:dyDescent="0.25">
      <c r="A3297"/>
    </row>
    <row r="3298" spans="1:1" ht="13.2" x14ac:dyDescent="0.25">
      <c r="A3298"/>
    </row>
    <row r="3299" spans="1:1" ht="13.2" x14ac:dyDescent="0.25">
      <c r="A3299"/>
    </row>
    <row r="3300" spans="1:1" ht="13.2" x14ac:dyDescent="0.25">
      <c r="A3300"/>
    </row>
    <row r="3301" spans="1:1" ht="13.2" x14ac:dyDescent="0.25">
      <c r="A3301"/>
    </row>
    <row r="3302" spans="1:1" ht="13.2" x14ac:dyDescent="0.25">
      <c r="A3302"/>
    </row>
    <row r="3303" spans="1:1" ht="13.2" x14ac:dyDescent="0.25">
      <c r="A3303"/>
    </row>
    <row r="3304" spans="1:1" ht="13.2" x14ac:dyDescent="0.25">
      <c r="A3304"/>
    </row>
    <row r="3305" spans="1:1" ht="13.2" x14ac:dyDescent="0.25">
      <c r="A3305"/>
    </row>
    <row r="3306" spans="1:1" ht="13.2" x14ac:dyDescent="0.25">
      <c r="A3306"/>
    </row>
    <row r="3307" spans="1:1" ht="13.2" x14ac:dyDescent="0.25">
      <c r="A3307"/>
    </row>
    <row r="3308" spans="1:1" ht="13.2" x14ac:dyDescent="0.25">
      <c r="A3308"/>
    </row>
    <row r="3309" spans="1:1" ht="13.2" x14ac:dyDescent="0.25">
      <c r="A3309"/>
    </row>
    <row r="3310" spans="1:1" ht="13.2" x14ac:dyDescent="0.25">
      <c r="A3310"/>
    </row>
    <row r="3311" spans="1:1" ht="13.2" x14ac:dyDescent="0.25">
      <c r="A3311"/>
    </row>
    <row r="3312" spans="1:1" ht="13.2" x14ac:dyDescent="0.25">
      <c r="A3312"/>
    </row>
    <row r="3313" spans="1:1" ht="13.2" x14ac:dyDescent="0.25">
      <c r="A3313"/>
    </row>
    <row r="3314" spans="1:1" ht="13.2" x14ac:dyDescent="0.25">
      <c r="A3314"/>
    </row>
    <row r="3315" spans="1:1" ht="13.2" x14ac:dyDescent="0.25">
      <c r="A3315"/>
    </row>
    <row r="3316" spans="1:1" ht="13.2" x14ac:dyDescent="0.25">
      <c r="A3316"/>
    </row>
    <row r="3317" spans="1:1" ht="13.2" x14ac:dyDescent="0.25">
      <c r="A3317"/>
    </row>
    <row r="3318" spans="1:1" ht="13.2" x14ac:dyDescent="0.25">
      <c r="A3318"/>
    </row>
    <row r="3319" spans="1:1" ht="13.2" x14ac:dyDescent="0.25">
      <c r="A3319"/>
    </row>
    <row r="3320" spans="1:1" ht="13.2" x14ac:dyDescent="0.25">
      <c r="A3320"/>
    </row>
    <row r="3321" spans="1:1" ht="13.2" x14ac:dyDescent="0.25">
      <c r="A3321"/>
    </row>
    <row r="3322" spans="1:1" ht="13.2" x14ac:dyDescent="0.25">
      <c r="A3322"/>
    </row>
    <row r="3323" spans="1:1" ht="13.2" x14ac:dyDescent="0.25">
      <c r="A3323"/>
    </row>
    <row r="3324" spans="1:1" ht="13.2" x14ac:dyDescent="0.25">
      <c r="A3324"/>
    </row>
    <row r="3325" spans="1:1" ht="13.2" x14ac:dyDescent="0.25">
      <c r="A3325"/>
    </row>
    <row r="3326" spans="1:1" ht="13.2" x14ac:dyDescent="0.25">
      <c r="A3326"/>
    </row>
    <row r="3327" spans="1:1" ht="13.2" x14ac:dyDescent="0.25">
      <c r="A3327"/>
    </row>
    <row r="3328" spans="1:1" ht="13.2" x14ac:dyDescent="0.25">
      <c r="A3328"/>
    </row>
    <row r="3329" spans="1:1" ht="13.2" x14ac:dyDescent="0.25">
      <c r="A3329"/>
    </row>
    <row r="3330" spans="1:1" ht="13.2" x14ac:dyDescent="0.25">
      <c r="A3330"/>
    </row>
    <row r="3331" spans="1:1" ht="13.2" x14ac:dyDescent="0.25">
      <c r="A3331"/>
    </row>
    <row r="3332" spans="1:1" ht="13.2" x14ac:dyDescent="0.25">
      <c r="A3332"/>
    </row>
    <row r="3333" spans="1:1" ht="13.2" x14ac:dyDescent="0.25">
      <c r="A3333"/>
    </row>
    <row r="3334" spans="1:1" ht="13.2" x14ac:dyDescent="0.25">
      <c r="A3334"/>
    </row>
    <row r="3335" spans="1:1" ht="13.2" x14ac:dyDescent="0.25">
      <c r="A3335"/>
    </row>
    <row r="3336" spans="1:1" ht="13.2" x14ac:dyDescent="0.25">
      <c r="A3336"/>
    </row>
    <row r="3337" spans="1:1" ht="13.2" x14ac:dyDescent="0.25">
      <c r="A3337"/>
    </row>
    <row r="3338" spans="1:1" ht="13.2" x14ac:dyDescent="0.25">
      <c r="A3338"/>
    </row>
    <row r="3339" spans="1:1" ht="13.2" x14ac:dyDescent="0.25">
      <c r="A3339"/>
    </row>
    <row r="3340" spans="1:1" ht="13.2" x14ac:dyDescent="0.25">
      <c r="A3340"/>
    </row>
    <row r="3341" spans="1:1" ht="13.2" x14ac:dyDescent="0.25">
      <c r="A3341"/>
    </row>
    <row r="3342" spans="1:1" ht="13.2" x14ac:dyDescent="0.25">
      <c r="A3342"/>
    </row>
    <row r="3343" spans="1:1" ht="13.2" x14ac:dyDescent="0.25">
      <c r="A3343"/>
    </row>
    <row r="3344" spans="1:1" ht="13.2" x14ac:dyDescent="0.25">
      <c r="A3344"/>
    </row>
    <row r="3345" spans="1:1" ht="13.2" x14ac:dyDescent="0.25">
      <c r="A3345"/>
    </row>
    <row r="3346" spans="1:1" ht="13.2" x14ac:dyDescent="0.25">
      <c r="A3346"/>
    </row>
    <row r="3347" spans="1:1" ht="13.2" x14ac:dyDescent="0.25">
      <c r="A3347"/>
    </row>
    <row r="3348" spans="1:1" ht="13.2" x14ac:dyDescent="0.25">
      <c r="A3348"/>
    </row>
    <row r="3349" spans="1:1" ht="13.2" x14ac:dyDescent="0.25">
      <c r="A3349"/>
    </row>
    <row r="3350" spans="1:1" ht="13.2" x14ac:dyDescent="0.25">
      <c r="A3350"/>
    </row>
    <row r="3351" spans="1:1" ht="13.2" x14ac:dyDescent="0.25">
      <c r="A3351"/>
    </row>
    <row r="3352" spans="1:1" ht="13.2" x14ac:dyDescent="0.25">
      <c r="A3352"/>
    </row>
    <row r="3353" spans="1:1" ht="13.2" x14ac:dyDescent="0.25">
      <c r="A3353"/>
    </row>
    <row r="3354" spans="1:1" ht="13.2" x14ac:dyDescent="0.25">
      <c r="A3354"/>
    </row>
    <row r="3355" spans="1:1" ht="13.2" x14ac:dyDescent="0.25">
      <c r="A3355"/>
    </row>
    <row r="3356" spans="1:1" ht="13.2" x14ac:dyDescent="0.25">
      <c r="A3356"/>
    </row>
    <row r="3357" spans="1:1" ht="13.2" x14ac:dyDescent="0.25">
      <c r="A3357"/>
    </row>
    <row r="3358" spans="1:1" ht="13.2" x14ac:dyDescent="0.25">
      <c r="A3358"/>
    </row>
    <row r="3359" spans="1:1" ht="13.2" x14ac:dyDescent="0.25">
      <c r="A3359"/>
    </row>
    <row r="3360" spans="1:1" ht="13.2" x14ac:dyDescent="0.25">
      <c r="A3360"/>
    </row>
    <row r="3361" spans="1:1" ht="13.2" x14ac:dyDescent="0.25">
      <c r="A3361"/>
    </row>
    <row r="3362" spans="1:1" ht="13.2" x14ac:dyDescent="0.25">
      <c r="A3362"/>
    </row>
    <row r="3363" spans="1:1" ht="13.2" x14ac:dyDescent="0.25">
      <c r="A3363"/>
    </row>
    <row r="3364" spans="1:1" ht="13.2" x14ac:dyDescent="0.25">
      <c r="A3364"/>
    </row>
    <row r="3365" spans="1:1" ht="13.2" x14ac:dyDescent="0.25">
      <c r="A3365"/>
    </row>
    <row r="3366" spans="1:1" ht="13.2" x14ac:dyDescent="0.25">
      <c r="A3366"/>
    </row>
    <row r="3367" spans="1:1" ht="13.2" x14ac:dyDescent="0.25">
      <c r="A3367"/>
    </row>
    <row r="3368" spans="1:1" ht="13.2" x14ac:dyDescent="0.25">
      <c r="A3368"/>
    </row>
    <row r="3369" spans="1:1" ht="13.2" x14ac:dyDescent="0.25">
      <c r="A3369"/>
    </row>
    <row r="3370" spans="1:1" ht="13.2" x14ac:dyDescent="0.25">
      <c r="A3370"/>
    </row>
    <row r="3371" spans="1:1" ht="13.2" x14ac:dyDescent="0.25">
      <c r="A3371"/>
    </row>
    <row r="3372" spans="1:1" ht="13.2" x14ac:dyDescent="0.25">
      <c r="A3372"/>
    </row>
    <row r="3373" spans="1:1" ht="13.2" x14ac:dyDescent="0.25">
      <c r="A3373"/>
    </row>
    <row r="3374" spans="1:1" ht="13.2" x14ac:dyDescent="0.25">
      <c r="A3374"/>
    </row>
    <row r="3375" spans="1:1" ht="13.2" x14ac:dyDescent="0.25">
      <c r="A3375"/>
    </row>
    <row r="3376" spans="1:1" ht="13.2" x14ac:dyDescent="0.25">
      <c r="A3376"/>
    </row>
    <row r="3377" spans="1:1" ht="13.2" x14ac:dyDescent="0.25">
      <c r="A3377"/>
    </row>
    <row r="3378" spans="1:1" ht="13.2" x14ac:dyDescent="0.25">
      <c r="A3378"/>
    </row>
    <row r="3379" spans="1:1" ht="13.2" x14ac:dyDescent="0.25">
      <c r="A3379"/>
    </row>
    <row r="3380" spans="1:1" ht="13.2" x14ac:dyDescent="0.25">
      <c r="A3380"/>
    </row>
    <row r="3381" spans="1:1" ht="13.2" x14ac:dyDescent="0.25">
      <c r="A3381"/>
    </row>
    <row r="3382" spans="1:1" ht="13.2" x14ac:dyDescent="0.25">
      <c r="A3382"/>
    </row>
    <row r="3383" spans="1:1" ht="13.2" x14ac:dyDescent="0.25">
      <c r="A3383"/>
    </row>
    <row r="3384" spans="1:1" ht="13.2" x14ac:dyDescent="0.25">
      <c r="A3384"/>
    </row>
    <row r="3385" spans="1:1" ht="13.2" x14ac:dyDescent="0.25">
      <c r="A3385"/>
    </row>
    <row r="3386" spans="1:1" ht="13.2" x14ac:dyDescent="0.25">
      <c r="A3386"/>
    </row>
    <row r="3387" spans="1:1" ht="13.2" x14ac:dyDescent="0.25">
      <c r="A3387"/>
    </row>
    <row r="3388" spans="1:1" ht="13.2" x14ac:dyDescent="0.25">
      <c r="A3388"/>
    </row>
    <row r="3389" spans="1:1" ht="13.2" x14ac:dyDescent="0.25">
      <c r="A3389"/>
    </row>
    <row r="3390" spans="1:1" ht="13.2" x14ac:dyDescent="0.25">
      <c r="A3390"/>
    </row>
    <row r="3391" spans="1:1" ht="13.2" x14ac:dyDescent="0.25">
      <c r="A3391"/>
    </row>
    <row r="3392" spans="1:1" ht="13.2" x14ac:dyDescent="0.25">
      <c r="A3392"/>
    </row>
    <row r="3393" spans="1:1" ht="13.2" x14ac:dyDescent="0.25">
      <c r="A3393"/>
    </row>
    <row r="3394" spans="1:1" ht="13.2" x14ac:dyDescent="0.25">
      <c r="A3394"/>
    </row>
    <row r="3395" spans="1:1" ht="13.2" x14ac:dyDescent="0.25">
      <c r="A3395"/>
    </row>
    <row r="3396" spans="1:1" ht="13.2" x14ac:dyDescent="0.25">
      <c r="A3396"/>
    </row>
    <row r="3397" spans="1:1" ht="13.2" x14ac:dyDescent="0.25">
      <c r="A3397"/>
    </row>
    <row r="3398" spans="1:1" ht="13.2" x14ac:dyDescent="0.25">
      <c r="A3398"/>
    </row>
    <row r="3399" spans="1:1" ht="13.2" x14ac:dyDescent="0.25">
      <c r="A3399"/>
    </row>
    <row r="3400" spans="1:1" ht="13.2" x14ac:dyDescent="0.25">
      <c r="A3400"/>
    </row>
    <row r="3401" spans="1:1" ht="13.2" x14ac:dyDescent="0.25">
      <c r="A3401"/>
    </row>
    <row r="3402" spans="1:1" ht="13.2" x14ac:dyDescent="0.25">
      <c r="A3402"/>
    </row>
    <row r="3403" spans="1:1" ht="13.2" x14ac:dyDescent="0.25">
      <c r="A3403"/>
    </row>
    <row r="3404" spans="1:1" ht="13.2" x14ac:dyDescent="0.25">
      <c r="A3404"/>
    </row>
    <row r="3405" spans="1:1" ht="13.2" x14ac:dyDescent="0.25">
      <c r="A3405"/>
    </row>
    <row r="3406" spans="1:1" ht="13.2" x14ac:dyDescent="0.25">
      <c r="A3406"/>
    </row>
    <row r="3407" spans="1:1" ht="13.2" x14ac:dyDescent="0.25">
      <c r="A3407"/>
    </row>
    <row r="3408" spans="1:1" ht="13.2" x14ac:dyDescent="0.25">
      <c r="A3408"/>
    </row>
    <row r="3409" spans="1:1" ht="13.2" x14ac:dyDescent="0.25">
      <c r="A3409"/>
    </row>
    <row r="3410" spans="1:1" ht="13.2" x14ac:dyDescent="0.25">
      <c r="A3410"/>
    </row>
    <row r="3411" spans="1:1" ht="13.2" x14ac:dyDescent="0.25">
      <c r="A3411"/>
    </row>
    <row r="3412" spans="1:1" ht="13.2" x14ac:dyDescent="0.25">
      <c r="A3412"/>
    </row>
    <row r="3413" spans="1:1" ht="13.2" x14ac:dyDescent="0.25">
      <c r="A3413"/>
    </row>
    <row r="3414" spans="1:1" ht="13.2" x14ac:dyDescent="0.25">
      <c r="A3414"/>
    </row>
    <row r="3415" spans="1:1" ht="13.2" x14ac:dyDescent="0.25">
      <c r="A3415"/>
    </row>
    <row r="3416" spans="1:1" ht="13.2" x14ac:dyDescent="0.25">
      <c r="A3416"/>
    </row>
    <row r="3417" spans="1:1" ht="13.2" x14ac:dyDescent="0.25">
      <c r="A3417"/>
    </row>
    <row r="3418" spans="1:1" ht="13.2" x14ac:dyDescent="0.25">
      <c r="A3418"/>
    </row>
    <row r="3419" spans="1:1" ht="13.2" x14ac:dyDescent="0.25">
      <c r="A3419"/>
    </row>
    <row r="3420" spans="1:1" ht="13.2" x14ac:dyDescent="0.25">
      <c r="A3420"/>
    </row>
    <row r="3421" spans="1:1" ht="13.2" x14ac:dyDescent="0.25">
      <c r="A3421"/>
    </row>
    <row r="3422" spans="1:1" ht="13.2" x14ac:dyDescent="0.25">
      <c r="A3422"/>
    </row>
    <row r="3423" spans="1:1" ht="13.2" x14ac:dyDescent="0.25">
      <c r="A3423"/>
    </row>
    <row r="3424" spans="1:1" ht="13.2" x14ac:dyDescent="0.25">
      <c r="A3424"/>
    </row>
    <row r="3425" spans="1:1" ht="13.2" x14ac:dyDescent="0.25">
      <c r="A3425"/>
    </row>
    <row r="3426" spans="1:1" ht="13.2" x14ac:dyDescent="0.25">
      <c r="A3426"/>
    </row>
    <row r="3427" spans="1:1" ht="13.2" x14ac:dyDescent="0.25">
      <c r="A3427"/>
    </row>
    <row r="3428" spans="1:1" ht="13.2" x14ac:dyDescent="0.25">
      <c r="A3428"/>
    </row>
    <row r="3429" spans="1:1" ht="13.2" x14ac:dyDescent="0.25">
      <c r="A3429"/>
    </row>
    <row r="3430" spans="1:1" ht="13.2" x14ac:dyDescent="0.25">
      <c r="A3430"/>
    </row>
    <row r="3431" spans="1:1" ht="13.2" x14ac:dyDescent="0.25">
      <c r="A3431"/>
    </row>
    <row r="3432" spans="1:1" ht="13.2" x14ac:dyDescent="0.25">
      <c r="A3432"/>
    </row>
    <row r="3433" spans="1:1" ht="13.2" x14ac:dyDescent="0.25">
      <c r="A3433"/>
    </row>
    <row r="3434" spans="1:1" ht="13.2" x14ac:dyDescent="0.25">
      <c r="A3434"/>
    </row>
    <row r="3435" spans="1:1" ht="13.2" x14ac:dyDescent="0.25">
      <c r="A3435"/>
    </row>
    <row r="3436" spans="1:1" ht="13.2" x14ac:dyDescent="0.25">
      <c r="A3436"/>
    </row>
    <row r="3437" spans="1:1" ht="13.2" x14ac:dyDescent="0.25">
      <c r="A3437"/>
    </row>
    <row r="3438" spans="1:1" ht="13.2" x14ac:dyDescent="0.25">
      <c r="A3438"/>
    </row>
    <row r="3439" spans="1:1" ht="13.2" x14ac:dyDescent="0.25">
      <c r="A3439"/>
    </row>
    <row r="3440" spans="1:1" ht="13.2" x14ac:dyDescent="0.25">
      <c r="A3440"/>
    </row>
    <row r="3441" spans="1:1" ht="13.2" x14ac:dyDescent="0.25">
      <c r="A3441"/>
    </row>
    <row r="3442" spans="1:1" ht="13.2" x14ac:dyDescent="0.25">
      <c r="A3442"/>
    </row>
    <row r="3443" spans="1:1" ht="13.2" x14ac:dyDescent="0.25">
      <c r="A3443"/>
    </row>
    <row r="3444" spans="1:1" ht="13.2" x14ac:dyDescent="0.25">
      <c r="A3444"/>
    </row>
    <row r="3445" spans="1:1" ht="13.2" x14ac:dyDescent="0.25">
      <c r="A3445"/>
    </row>
    <row r="3446" spans="1:1" ht="13.2" x14ac:dyDescent="0.25">
      <c r="A3446"/>
    </row>
    <row r="3447" spans="1:1" ht="13.2" x14ac:dyDescent="0.25">
      <c r="A3447"/>
    </row>
    <row r="3448" spans="1:1" ht="13.2" x14ac:dyDescent="0.25">
      <c r="A3448"/>
    </row>
    <row r="3449" spans="1:1" ht="13.2" x14ac:dyDescent="0.25">
      <c r="A3449"/>
    </row>
    <row r="3450" spans="1:1" ht="13.2" x14ac:dyDescent="0.25">
      <c r="A3450"/>
    </row>
    <row r="3451" spans="1:1" ht="13.2" x14ac:dyDescent="0.25">
      <c r="A3451"/>
    </row>
    <row r="3452" spans="1:1" ht="13.2" x14ac:dyDescent="0.25">
      <c r="A3452"/>
    </row>
    <row r="3453" spans="1:1" ht="13.2" x14ac:dyDescent="0.25">
      <c r="A3453"/>
    </row>
    <row r="3454" spans="1:1" ht="13.2" x14ac:dyDescent="0.25">
      <c r="A3454"/>
    </row>
    <row r="3455" spans="1:1" ht="13.2" x14ac:dyDescent="0.25">
      <c r="A3455"/>
    </row>
    <row r="3456" spans="1:1" ht="13.2" x14ac:dyDescent="0.25">
      <c r="A3456"/>
    </row>
    <row r="3457" spans="1:1" ht="13.2" x14ac:dyDescent="0.25">
      <c r="A3457"/>
    </row>
    <row r="3458" spans="1:1" ht="13.2" x14ac:dyDescent="0.25">
      <c r="A3458"/>
    </row>
    <row r="3459" spans="1:1" ht="13.2" x14ac:dyDescent="0.25">
      <c r="A3459"/>
    </row>
    <row r="3460" spans="1:1" ht="13.2" x14ac:dyDescent="0.25">
      <c r="A3460"/>
    </row>
    <row r="3461" spans="1:1" ht="13.2" x14ac:dyDescent="0.25">
      <c r="A3461"/>
    </row>
    <row r="3462" spans="1:1" ht="13.2" x14ac:dyDescent="0.25">
      <c r="A3462"/>
    </row>
    <row r="3463" spans="1:1" ht="13.2" x14ac:dyDescent="0.25">
      <c r="A3463"/>
    </row>
    <row r="3464" spans="1:1" ht="13.2" x14ac:dyDescent="0.25">
      <c r="A3464"/>
    </row>
    <row r="3465" spans="1:1" ht="13.2" x14ac:dyDescent="0.25">
      <c r="A3465"/>
    </row>
    <row r="3466" spans="1:1" ht="13.2" x14ac:dyDescent="0.25">
      <c r="A3466"/>
    </row>
    <row r="3467" spans="1:1" ht="13.2" x14ac:dyDescent="0.25">
      <c r="A3467"/>
    </row>
    <row r="3468" spans="1:1" ht="13.2" x14ac:dyDescent="0.25">
      <c r="A3468"/>
    </row>
    <row r="3469" spans="1:1" ht="13.2" x14ac:dyDescent="0.25">
      <c r="A3469"/>
    </row>
    <row r="3470" spans="1:1" ht="13.2" x14ac:dyDescent="0.25">
      <c r="A3470"/>
    </row>
    <row r="3471" spans="1:1" ht="13.2" x14ac:dyDescent="0.25">
      <c r="A3471"/>
    </row>
    <row r="3472" spans="1:1" ht="13.2" x14ac:dyDescent="0.25">
      <c r="A3472"/>
    </row>
    <row r="3473" spans="1:1" ht="13.2" x14ac:dyDescent="0.25">
      <c r="A3473"/>
    </row>
    <row r="3474" spans="1:1" ht="13.2" x14ac:dyDescent="0.25">
      <c r="A3474"/>
    </row>
    <row r="3475" spans="1:1" ht="13.2" x14ac:dyDescent="0.25">
      <c r="A3475"/>
    </row>
    <row r="3476" spans="1:1" ht="13.2" x14ac:dyDescent="0.25">
      <c r="A3476"/>
    </row>
    <row r="3477" spans="1:1" ht="13.2" x14ac:dyDescent="0.25">
      <c r="A3477"/>
    </row>
    <row r="3478" spans="1:1" ht="13.2" x14ac:dyDescent="0.25">
      <c r="A3478"/>
    </row>
    <row r="3479" spans="1:1" ht="13.2" x14ac:dyDescent="0.25">
      <c r="A3479"/>
    </row>
    <row r="3480" spans="1:1" ht="13.2" x14ac:dyDescent="0.25">
      <c r="A3480"/>
    </row>
    <row r="3481" spans="1:1" ht="13.2" x14ac:dyDescent="0.25">
      <c r="A3481"/>
    </row>
    <row r="3482" spans="1:1" ht="13.2" x14ac:dyDescent="0.25">
      <c r="A3482"/>
    </row>
    <row r="3483" spans="1:1" ht="13.2" x14ac:dyDescent="0.25">
      <c r="A3483"/>
    </row>
    <row r="3484" spans="1:1" ht="13.2" x14ac:dyDescent="0.25">
      <c r="A3484"/>
    </row>
    <row r="3485" spans="1:1" ht="13.2" x14ac:dyDescent="0.25">
      <c r="A3485"/>
    </row>
    <row r="3486" spans="1:1" ht="13.2" x14ac:dyDescent="0.25">
      <c r="A3486"/>
    </row>
    <row r="3487" spans="1:1" ht="13.2" x14ac:dyDescent="0.25">
      <c r="A3487"/>
    </row>
    <row r="3488" spans="1:1" ht="13.2" x14ac:dyDescent="0.25">
      <c r="A3488"/>
    </row>
    <row r="3489" spans="1:1" ht="13.2" x14ac:dyDescent="0.25">
      <c r="A3489"/>
    </row>
    <row r="3490" spans="1:1" ht="13.2" x14ac:dyDescent="0.25">
      <c r="A3490"/>
    </row>
    <row r="3491" spans="1:1" ht="13.2" x14ac:dyDescent="0.25">
      <c r="A3491"/>
    </row>
    <row r="3492" spans="1:1" ht="13.2" x14ac:dyDescent="0.25">
      <c r="A3492"/>
    </row>
    <row r="3493" spans="1:1" ht="13.2" x14ac:dyDescent="0.25">
      <c r="A3493"/>
    </row>
    <row r="3494" spans="1:1" ht="13.2" x14ac:dyDescent="0.25">
      <c r="A3494"/>
    </row>
    <row r="3495" spans="1:1" ht="13.2" x14ac:dyDescent="0.25">
      <c r="A3495"/>
    </row>
    <row r="3496" spans="1:1" ht="13.2" x14ac:dyDescent="0.25">
      <c r="A3496"/>
    </row>
    <row r="3497" spans="1:1" ht="13.2" x14ac:dyDescent="0.25">
      <c r="A3497"/>
    </row>
    <row r="3498" spans="1:1" ht="13.2" x14ac:dyDescent="0.25">
      <c r="A3498"/>
    </row>
    <row r="3499" spans="1:1" ht="13.2" x14ac:dyDescent="0.25">
      <c r="A3499"/>
    </row>
    <row r="3500" spans="1:1" ht="13.2" x14ac:dyDescent="0.25">
      <c r="A3500"/>
    </row>
    <row r="3501" spans="1:1" ht="13.2" x14ac:dyDescent="0.25">
      <c r="A3501"/>
    </row>
    <row r="3502" spans="1:1" ht="13.2" x14ac:dyDescent="0.25">
      <c r="A3502"/>
    </row>
    <row r="3503" spans="1:1" ht="13.2" x14ac:dyDescent="0.25">
      <c r="A3503"/>
    </row>
    <row r="3504" spans="1:1" ht="13.2" x14ac:dyDescent="0.25">
      <c r="A3504"/>
    </row>
    <row r="3505" spans="1:1" ht="13.2" x14ac:dyDescent="0.25">
      <c r="A3505"/>
    </row>
    <row r="3506" spans="1:1" ht="13.2" x14ac:dyDescent="0.25">
      <c r="A3506"/>
    </row>
    <row r="3507" spans="1:1" ht="13.2" x14ac:dyDescent="0.25">
      <c r="A3507"/>
    </row>
    <row r="3508" spans="1:1" ht="13.2" x14ac:dyDescent="0.25">
      <c r="A3508"/>
    </row>
    <row r="3509" spans="1:1" ht="13.2" x14ac:dyDescent="0.25">
      <c r="A3509"/>
    </row>
    <row r="3510" spans="1:1" ht="13.2" x14ac:dyDescent="0.25">
      <c r="A3510"/>
    </row>
    <row r="3511" spans="1:1" ht="13.2" x14ac:dyDescent="0.25">
      <c r="A3511"/>
    </row>
    <row r="3512" spans="1:1" ht="13.2" x14ac:dyDescent="0.25">
      <c r="A3512"/>
    </row>
    <row r="3513" spans="1:1" ht="13.2" x14ac:dyDescent="0.25">
      <c r="A3513"/>
    </row>
    <row r="3514" spans="1:1" ht="13.2" x14ac:dyDescent="0.25">
      <c r="A3514"/>
    </row>
    <row r="3515" spans="1:1" ht="13.2" x14ac:dyDescent="0.25">
      <c r="A3515"/>
    </row>
    <row r="3516" spans="1:1" ht="13.2" x14ac:dyDescent="0.25">
      <c r="A3516"/>
    </row>
    <row r="3517" spans="1:1" ht="13.2" x14ac:dyDescent="0.25">
      <c r="A3517"/>
    </row>
    <row r="3518" spans="1:1" ht="13.2" x14ac:dyDescent="0.25">
      <c r="A3518"/>
    </row>
    <row r="3519" spans="1:1" ht="13.2" x14ac:dyDescent="0.25">
      <c r="A3519"/>
    </row>
    <row r="3520" spans="1:1" ht="13.2" x14ac:dyDescent="0.25">
      <c r="A3520"/>
    </row>
    <row r="3521" spans="1:1" ht="13.2" x14ac:dyDescent="0.25">
      <c r="A3521"/>
    </row>
    <row r="3522" spans="1:1" ht="13.2" x14ac:dyDescent="0.25">
      <c r="A3522"/>
    </row>
    <row r="3523" spans="1:1" ht="13.2" x14ac:dyDescent="0.25">
      <c r="A3523"/>
    </row>
    <row r="3524" spans="1:1" ht="13.2" x14ac:dyDescent="0.25">
      <c r="A3524"/>
    </row>
    <row r="3525" spans="1:1" ht="13.2" x14ac:dyDescent="0.25">
      <c r="A3525"/>
    </row>
    <row r="3526" spans="1:1" ht="13.2" x14ac:dyDescent="0.25">
      <c r="A3526"/>
    </row>
    <row r="3527" spans="1:1" ht="13.2" x14ac:dyDescent="0.25">
      <c r="A3527"/>
    </row>
    <row r="3528" spans="1:1" ht="13.2" x14ac:dyDescent="0.25">
      <c r="A3528"/>
    </row>
    <row r="3529" spans="1:1" ht="13.2" x14ac:dyDescent="0.25">
      <c r="A3529"/>
    </row>
    <row r="3530" spans="1:1" ht="13.2" x14ac:dyDescent="0.25">
      <c r="A3530"/>
    </row>
    <row r="3531" spans="1:1" ht="13.2" x14ac:dyDescent="0.25">
      <c r="A3531"/>
    </row>
    <row r="3532" spans="1:1" ht="13.2" x14ac:dyDescent="0.25">
      <c r="A3532"/>
    </row>
    <row r="3533" spans="1:1" ht="13.2" x14ac:dyDescent="0.25">
      <c r="A3533"/>
    </row>
    <row r="3534" spans="1:1" ht="13.2" x14ac:dyDescent="0.25">
      <c r="A3534"/>
    </row>
    <row r="3535" spans="1:1" ht="13.2" x14ac:dyDescent="0.25">
      <c r="A3535"/>
    </row>
    <row r="3536" spans="1:1" ht="13.2" x14ac:dyDescent="0.25">
      <c r="A3536"/>
    </row>
    <row r="3537" spans="1:1" ht="13.2" x14ac:dyDescent="0.25">
      <c r="A3537"/>
    </row>
    <row r="3538" spans="1:1" ht="13.2" x14ac:dyDescent="0.25">
      <c r="A3538"/>
    </row>
    <row r="3539" spans="1:1" ht="13.2" x14ac:dyDescent="0.25">
      <c r="A3539"/>
    </row>
    <row r="3540" spans="1:1" ht="13.2" x14ac:dyDescent="0.25">
      <c r="A3540"/>
    </row>
    <row r="3541" spans="1:1" ht="13.2" x14ac:dyDescent="0.25">
      <c r="A3541"/>
    </row>
    <row r="3542" spans="1:1" ht="13.2" x14ac:dyDescent="0.25">
      <c r="A3542"/>
    </row>
    <row r="3543" spans="1:1" ht="13.2" x14ac:dyDescent="0.25">
      <c r="A3543"/>
    </row>
    <row r="3544" spans="1:1" ht="13.2" x14ac:dyDescent="0.25">
      <c r="A3544"/>
    </row>
    <row r="3545" spans="1:1" ht="13.2" x14ac:dyDescent="0.25">
      <c r="A3545"/>
    </row>
    <row r="3546" spans="1:1" ht="13.2" x14ac:dyDescent="0.25">
      <c r="A3546"/>
    </row>
    <row r="3547" spans="1:1" ht="13.2" x14ac:dyDescent="0.25">
      <c r="A3547"/>
    </row>
    <row r="3548" spans="1:1" ht="13.2" x14ac:dyDescent="0.25">
      <c r="A3548"/>
    </row>
    <row r="3549" spans="1:1" ht="13.2" x14ac:dyDescent="0.25">
      <c r="A3549"/>
    </row>
    <row r="3550" spans="1:1" ht="13.2" x14ac:dyDescent="0.25">
      <c r="A3550"/>
    </row>
    <row r="3551" spans="1:1" ht="13.2" x14ac:dyDescent="0.25">
      <c r="A3551"/>
    </row>
    <row r="3552" spans="1:1" ht="13.2" x14ac:dyDescent="0.25">
      <c r="A3552"/>
    </row>
    <row r="3553" spans="1:1" ht="13.2" x14ac:dyDescent="0.25">
      <c r="A3553"/>
    </row>
    <row r="3554" spans="1:1" ht="13.2" x14ac:dyDescent="0.25">
      <c r="A3554"/>
    </row>
    <row r="3555" spans="1:1" ht="13.2" x14ac:dyDescent="0.25">
      <c r="A3555"/>
    </row>
    <row r="3556" spans="1:1" ht="13.2" x14ac:dyDescent="0.25">
      <c r="A3556"/>
    </row>
    <row r="3557" spans="1:1" ht="13.2" x14ac:dyDescent="0.25">
      <c r="A3557"/>
    </row>
    <row r="3558" spans="1:1" ht="13.2" x14ac:dyDescent="0.25">
      <c r="A3558"/>
    </row>
    <row r="3559" spans="1:1" ht="13.2" x14ac:dyDescent="0.25">
      <c r="A3559"/>
    </row>
    <row r="3560" spans="1:1" ht="13.2" x14ac:dyDescent="0.25">
      <c r="A3560"/>
    </row>
    <row r="3561" spans="1:1" ht="13.2" x14ac:dyDescent="0.25">
      <c r="A3561"/>
    </row>
    <row r="3562" spans="1:1" ht="13.2" x14ac:dyDescent="0.25">
      <c r="A3562"/>
    </row>
    <row r="3563" spans="1:1" ht="13.2" x14ac:dyDescent="0.25">
      <c r="A3563"/>
    </row>
    <row r="3564" spans="1:1" ht="13.2" x14ac:dyDescent="0.25">
      <c r="A3564"/>
    </row>
    <row r="3565" spans="1:1" ht="13.2" x14ac:dyDescent="0.25">
      <c r="A3565"/>
    </row>
    <row r="3566" spans="1:1" ht="13.2" x14ac:dyDescent="0.25">
      <c r="A3566"/>
    </row>
    <row r="3567" spans="1:1" ht="13.2" x14ac:dyDescent="0.25">
      <c r="A3567"/>
    </row>
    <row r="3568" spans="1:1" ht="13.2" x14ac:dyDescent="0.25">
      <c r="A3568"/>
    </row>
    <row r="3569" spans="1:1" ht="13.2" x14ac:dyDescent="0.25">
      <c r="A3569"/>
    </row>
    <row r="3570" spans="1:1" ht="13.2" x14ac:dyDescent="0.25">
      <c r="A3570"/>
    </row>
    <row r="3571" spans="1:1" ht="13.2" x14ac:dyDescent="0.25">
      <c r="A3571"/>
    </row>
    <row r="3572" spans="1:1" ht="13.2" x14ac:dyDescent="0.25">
      <c r="A3572"/>
    </row>
    <row r="3573" spans="1:1" ht="13.2" x14ac:dyDescent="0.25">
      <c r="A3573"/>
    </row>
    <row r="3574" spans="1:1" ht="13.2" x14ac:dyDescent="0.25">
      <c r="A3574"/>
    </row>
    <row r="3575" spans="1:1" ht="13.2" x14ac:dyDescent="0.25">
      <c r="A3575"/>
    </row>
    <row r="3576" spans="1:1" ht="13.2" x14ac:dyDescent="0.25">
      <c r="A3576"/>
    </row>
    <row r="3577" spans="1:1" ht="13.2" x14ac:dyDescent="0.25">
      <c r="A3577"/>
    </row>
    <row r="3578" spans="1:1" ht="13.2" x14ac:dyDescent="0.25">
      <c r="A3578"/>
    </row>
    <row r="3579" spans="1:1" ht="13.2" x14ac:dyDescent="0.25">
      <c r="A3579"/>
    </row>
    <row r="3580" spans="1:1" ht="13.2" x14ac:dyDescent="0.25">
      <c r="A3580"/>
    </row>
    <row r="3581" spans="1:1" ht="13.2" x14ac:dyDescent="0.25">
      <c r="A3581"/>
    </row>
    <row r="3582" spans="1:1" ht="13.2" x14ac:dyDescent="0.25">
      <c r="A3582"/>
    </row>
    <row r="3583" spans="1:1" ht="13.2" x14ac:dyDescent="0.25">
      <c r="A3583"/>
    </row>
    <row r="3584" spans="1:1" ht="13.2" x14ac:dyDescent="0.25">
      <c r="A3584"/>
    </row>
    <row r="3585" spans="1:1" ht="13.2" x14ac:dyDescent="0.25">
      <c r="A3585"/>
    </row>
    <row r="3586" spans="1:1" ht="13.2" x14ac:dyDescent="0.25">
      <c r="A3586"/>
    </row>
    <row r="3587" spans="1:1" ht="13.2" x14ac:dyDescent="0.25">
      <c r="A3587"/>
    </row>
    <row r="3588" spans="1:1" ht="13.2" x14ac:dyDescent="0.25">
      <c r="A3588"/>
    </row>
    <row r="3589" spans="1:1" ht="13.2" x14ac:dyDescent="0.25">
      <c r="A3589"/>
    </row>
    <row r="3590" spans="1:1" ht="13.2" x14ac:dyDescent="0.25">
      <c r="A3590"/>
    </row>
    <row r="3591" spans="1:1" ht="13.2" x14ac:dyDescent="0.25">
      <c r="A3591"/>
    </row>
    <row r="3592" spans="1:1" ht="13.2" x14ac:dyDescent="0.25">
      <c r="A3592"/>
    </row>
    <row r="3593" spans="1:1" ht="13.2" x14ac:dyDescent="0.25">
      <c r="A3593"/>
    </row>
    <row r="3594" spans="1:1" ht="13.2" x14ac:dyDescent="0.25">
      <c r="A3594"/>
    </row>
    <row r="3595" spans="1:1" ht="13.2" x14ac:dyDescent="0.25">
      <c r="A3595"/>
    </row>
    <row r="3596" spans="1:1" ht="13.2" x14ac:dyDescent="0.25">
      <c r="A3596"/>
    </row>
    <row r="3597" spans="1:1" ht="13.2" x14ac:dyDescent="0.25">
      <c r="A3597"/>
    </row>
    <row r="3598" spans="1:1" ht="13.2" x14ac:dyDescent="0.25">
      <c r="A3598"/>
    </row>
    <row r="3599" spans="1:1" ht="13.2" x14ac:dyDescent="0.25">
      <c r="A3599"/>
    </row>
    <row r="3600" spans="1:1" ht="13.2" x14ac:dyDescent="0.25">
      <c r="A3600"/>
    </row>
    <row r="3601" spans="1:1" ht="13.2" x14ac:dyDescent="0.25">
      <c r="A3601"/>
    </row>
    <row r="3602" spans="1:1" ht="13.2" x14ac:dyDescent="0.25">
      <c r="A3602"/>
    </row>
    <row r="3603" spans="1:1" ht="13.2" x14ac:dyDescent="0.25">
      <c r="A3603"/>
    </row>
    <row r="3604" spans="1:1" ht="13.2" x14ac:dyDescent="0.25">
      <c r="A3604"/>
    </row>
    <row r="3605" spans="1:1" ht="13.2" x14ac:dyDescent="0.25">
      <c r="A3605"/>
    </row>
    <row r="3606" spans="1:1" ht="13.2" x14ac:dyDescent="0.25">
      <c r="A3606"/>
    </row>
    <row r="3607" spans="1:1" ht="13.2" x14ac:dyDescent="0.25">
      <c r="A3607"/>
    </row>
    <row r="3608" spans="1:1" ht="13.2" x14ac:dyDescent="0.25">
      <c r="A3608"/>
    </row>
    <row r="3609" spans="1:1" ht="13.2" x14ac:dyDescent="0.25">
      <c r="A3609"/>
    </row>
    <row r="3610" spans="1:1" ht="13.2" x14ac:dyDescent="0.25">
      <c r="A3610"/>
    </row>
    <row r="3611" spans="1:1" ht="13.2" x14ac:dyDescent="0.25">
      <c r="A3611"/>
    </row>
    <row r="3612" spans="1:1" ht="13.2" x14ac:dyDescent="0.25">
      <c r="A3612"/>
    </row>
    <row r="3613" spans="1:1" ht="13.2" x14ac:dyDescent="0.25">
      <c r="A3613"/>
    </row>
    <row r="3614" spans="1:1" ht="13.2" x14ac:dyDescent="0.25">
      <c r="A3614"/>
    </row>
    <row r="3615" spans="1:1" ht="13.2" x14ac:dyDescent="0.25">
      <c r="A3615"/>
    </row>
    <row r="3616" spans="1:1" ht="13.2" x14ac:dyDescent="0.25">
      <c r="A3616"/>
    </row>
    <row r="3617" spans="1:1" ht="13.2" x14ac:dyDescent="0.25">
      <c r="A3617"/>
    </row>
    <row r="3618" spans="1:1" ht="13.2" x14ac:dyDescent="0.25">
      <c r="A3618"/>
    </row>
    <row r="3619" spans="1:1" ht="13.2" x14ac:dyDescent="0.25">
      <c r="A3619"/>
    </row>
    <row r="3620" spans="1:1" ht="13.2" x14ac:dyDescent="0.25">
      <c r="A3620"/>
    </row>
    <row r="3621" spans="1:1" ht="13.2" x14ac:dyDescent="0.25">
      <c r="A3621"/>
    </row>
    <row r="3622" spans="1:1" ht="13.2" x14ac:dyDescent="0.25">
      <c r="A3622"/>
    </row>
    <row r="3623" spans="1:1" ht="13.2" x14ac:dyDescent="0.25">
      <c r="A3623"/>
    </row>
    <row r="3624" spans="1:1" ht="13.2" x14ac:dyDescent="0.25">
      <c r="A3624"/>
    </row>
    <row r="3625" spans="1:1" ht="13.2" x14ac:dyDescent="0.25">
      <c r="A3625"/>
    </row>
    <row r="3626" spans="1:1" ht="13.2" x14ac:dyDescent="0.25">
      <c r="A3626"/>
    </row>
    <row r="3627" spans="1:1" ht="13.2" x14ac:dyDescent="0.25">
      <c r="A3627"/>
    </row>
    <row r="3628" spans="1:1" ht="13.2" x14ac:dyDescent="0.25">
      <c r="A3628"/>
    </row>
    <row r="3629" spans="1:1" ht="13.2" x14ac:dyDescent="0.25">
      <c r="A3629"/>
    </row>
    <row r="3630" spans="1:1" ht="13.2" x14ac:dyDescent="0.25">
      <c r="A3630"/>
    </row>
    <row r="3631" spans="1:1" ht="13.2" x14ac:dyDescent="0.25">
      <c r="A3631"/>
    </row>
    <row r="3632" spans="1:1" ht="13.2" x14ac:dyDescent="0.25">
      <c r="A3632"/>
    </row>
    <row r="3633" spans="1:1" ht="13.2" x14ac:dyDescent="0.25">
      <c r="A3633"/>
    </row>
    <row r="3634" spans="1:1" ht="13.2" x14ac:dyDescent="0.25">
      <c r="A3634"/>
    </row>
    <row r="3635" spans="1:1" ht="13.2" x14ac:dyDescent="0.25">
      <c r="A3635"/>
    </row>
    <row r="3636" spans="1:1" ht="13.2" x14ac:dyDescent="0.25">
      <c r="A3636"/>
    </row>
    <row r="3637" spans="1:1" ht="13.2" x14ac:dyDescent="0.25">
      <c r="A3637"/>
    </row>
    <row r="3638" spans="1:1" ht="13.2" x14ac:dyDescent="0.25">
      <c r="A3638"/>
    </row>
    <row r="3639" spans="1:1" ht="13.2" x14ac:dyDescent="0.25">
      <c r="A3639"/>
    </row>
    <row r="3640" spans="1:1" ht="13.2" x14ac:dyDescent="0.25">
      <c r="A3640"/>
    </row>
    <row r="3641" spans="1:1" ht="13.2" x14ac:dyDescent="0.25">
      <c r="A3641"/>
    </row>
    <row r="3642" spans="1:1" ht="13.2" x14ac:dyDescent="0.25">
      <c r="A3642"/>
    </row>
    <row r="3643" spans="1:1" ht="13.2" x14ac:dyDescent="0.25">
      <c r="A3643"/>
    </row>
    <row r="3644" spans="1:1" ht="13.2" x14ac:dyDescent="0.25">
      <c r="A3644"/>
    </row>
    <row r="3645" spans="1:1" ht="13.2" x14ac:dyDescent="0.25">
      <c r="A3645"/>
    </row>
    <row r="3646" spans="1:1" ht="13.2" x14ac:dyDescent="0.25">
      <c r="A3646"/>
    </row>
    <row r="3647" spans="1:1" ht="13.2" x14ac:dyDescent="0.25">
      <c r="A3647"/>
    </row>
    <row r="3648" spans="1:1" ht="13.2" x14ac:dyDescent="0.25">
      <c r="A3648"/>
    </row>
    <row r="3649" spans="1:1" ht="13.2" x14ac:dyDescent="0.25">
      <c r="A3649"/>
    </row>
    <row r="3650" spans="1:1" ht="13.2" x14ac:dyDescent="0.25">
      <c r="A3650"/>
    </row>
    <row r="3651" spans="1:1" ht="13.2" x14ac:dyDescent="0.25">
      <c r="A3651"/>
    </row>
    <row r="3652" spans="1:1" ht="13.2" x14ac:dyDescent="0.25">
      <c r="A3652"/>
    </row>
    <row r="3653" spans="1:1" ht="13.2" x14ac:dyDescent="0.25">
      <c r="A3653"/>
    </row>
    <row r="3654" spans="1:1" ht="13.2" x14ac:dyDescent="0.25">
      <c r="A3654"/>
    </row>
    <row r="3655" spans="1:1" ht="13.2" x14ac:dyDescent="0.25">
      <c r="A3655"/>
    </row>
    <row r="3656" spans="1:1" ht="13.2" x14ac:dyDescent="0.25">
      <c r="A3656"/>
    </row>
    <row r="3657" spans="1:1" ht="13.2" x14ac:dyDescent="0.25">
      <c r="A3657"/>
    </row>
    <row r="3658" spans="1:1" ht="13.2" x14ac:dyDescent="0.25">
      <c r="A3658"/>
    </row>
    <row r="3659" spans="1:1" ht="13.2" x14ac:dyDescent="0.25">
      <c r="A3659"/>
    </row>
    <row r="3660" spans="1:1" ht="13.2" x14ac:dyDescent="0.25">
      <c r="A3660"/>
    </row>
    <row r="3661" spans="1:1" ht="13.2" x14ac:dyDescent="0.25">
      <c r="A3661"/>
    </row>
    <row r="3662" spans="1:1" ht="13.2" x14ac:dyDescent="0.25">
      <c r="A3662"/>
    </row>
    <row r="3663" spans="1:1" ht="13.2" x14ac:dyDescent="0.25">
      <c r="A3663"/>
    </row>
    <row r="3664" spans="1:1" ht="13.2" x14ac:dyDescent="0.25">
      <c r="A3664"/>
    </row>
    <row r="3665" spans="1:1" ht="13.2" x14ac:dyDescent="0.25">
      <c r="A3665"/>
    </row>
    <row r="3666" spans="1:1" ht="13.2" x14ac:dyDescent="0.25">
      <c r="A3666"/>
    </row>
    <row r="3667" spans="1:1" ht="13.2" x14ac:dyDescent="0.25">
      <c r="A3667"/>
    </row>
    <row r="3668" spans="1:1" ht="13.2" x14ac:dyDescent="0.25">
      <c r="A3668"/>
    </row>
    <row r="3669" spans="1:1" ht="13.2" x14ac:dyDescent="0.25">
      <c r="A3669"/>
    </row>
    <row r="3670" spans="1:1" ht="13.2" x14ac:dyDescent="0.25">
      <c r="A3670"/>
    </row>
    <row r="3671" spans="1:1" ht="13.2" x14ac:dyDescent="0.25">
      <c r="A3671"/>
    </row>
    <row r="3672" spans="1:1" ht="13.2" x14ac:dyDescent="0.25">
      <c r="A3672"/>
    </row>
    <row r="3673" spans="1:1" ht="13.2" x14ac:dyDescent="0.25">
      <c r="A3673"/>
    </row>
    <row r="3674" spans="1:1" ht="13.2" x14ac:dyDescent="0.25">
      <c r="A3674"/>
    </row>
    <row r="3675" spans="1:1" ht="13.2" x14ac:dyDescent="0.25">
      <c r="A3675"/>
    </row>
    <row r="3676" spans="1:1" ht="13.2" x14ac:dyDescent="0.25">
      <c r="A3676"/>
    </row>
    <row r="3677" spans="1:1" ht="13.2" x14ac:dyDescent="0.25">
      <c r="A3677"/>
    </row>
    <row r="3678" spans="1:1" ht="13.2" x14ac:dyDescent="0.25">
      <c r="A3678"/>
    </row>
    <row r="3679" spans="1:1" ht="13.2" x14ac:dyDescent="0.25">
      <c r="A3679"/>
    </row>
    <row r="3680" spans="1:1" ht="13.2" x14ac:dyDescent="0.25">
      <c r="A3680"/>
    </row>
    <row r="3681" spans="1:1" ht="13.2" x14ac:dyDescent="0.25">
      <c r="A3681"/>
    </row>
    <row r="3682" spans="1:1" ht="13.2" x14ac:dyDescent="0.25">
      <c r="A3682"/>
    </row>
    <row r="3683" spans="1:1" ht="13.2" x14ac:dyDescent="0.25">
      <c r="A3683"/>
    </row>
    <row r="3684" spans="1:1" ht="13.2" x14ac:dyDescent="0.25">
      <c r="A3684"/>
    </row>
    <row r="3685" spans="1:1" ht="13.2" x14ac:dyDescent="0.25">
      <c r="A3685"/>
    </row>
    <row r="3686" spans="1:1" ht="13.2" x14ac:dyDescent="0.25">
      <c r="A3686"/>
    </row>
    <row r="3687" spans="1:1" ht="13.2" x14ac:dyDescent="0.25">
      <c r="A3687"/>
    </row>
    <row r="3688" spans="1:1" ht="13.2" x14ac:dyDescent="0.25">
      <c r="A3688"/>
    </row>
    <row r="3689" spans="1:1" ht="13.2" x14ac:dyDescent="0.25">
      <c r="A3689"/>
    </row>
    <row r="3690" spans="1:1" ht="13.2" x14ac:dyDescent="0.25">
      <c r="A3690"/>
    </row>
    <row r="3691" spans="1:1" ht="13.2" x14ac:dyDescent="0.25">
      <c r="A3691"/>
    </row>
    <row r="3692" spans="1:1" ht="13.2" x14ac:dyDescent="0.25">
      <c r="A3692"/>
    </row>
    <row r="3693" spans="1:1" ht="13.2" x14ac:dyDescent="0.25">
      <c r="A3693"/>
    </row>
    <row r="3694" spans="1:1" ht="13.2" x14ac:dyDescent="0.25">
      <c r="A3694"/>
    </row>
    <row r="3695" spans="1:1" ht="13.2" x14ac:dyDescent="0.25">
      <c r="A3695"/>
    </row>
    <row r="3696" spans="1:1" ht="13.2" x14ac:dyDescent="0.25">
      <c r="A3696"/>
    </row>
    <row r="3697" spans="1:1" ht="13.2" x14ac:dyDescent="0.25">
      <c r="A3697"/>
    </row>
    <row r="3698" spans="1:1" ht="13.2" x14ac:dyDescent="0.25">
      <c r="A3698"/>
    </row>
    <row r="3699" spans="1:1" ht="13.2" x14ac:dyDescent="0.25">
      <c r="A3699"/>
    </row>
    <row r="3700" spans="1:1" ht="13.2" x14ac:dyDescent="0.25">
      <c r="A3700"/>
    </row>
    <row r="3701" spans="1:1" ht="13.2" x14ac:dyDescent="0.25">
      <c r="A3701"/>
    </row>
    <row r="3702" spans="1:1" ht="13.2" x14ac:dyDescent="0.25">
      <c r="A3702"/>
    </row>
    <row r="3703" spans="1:1" ht="13.2" x14ac:dyDescent="0.25">
      <c r="A3703"/>
    </row>
    <row r="3704" spans="1:1" ht="13.2" x14ac:dyDescent="0.25">
      <c r="A3704"/>
    </row>
    <row r="3705" spans="1:1" ht="13.2" x14ac:dyDescent="0.25">
      <c r="A3705"/>
    </row>
    <row r="3706" spans="1:1" ht="13.2" x14ac:dyDescent="0.25">
      <c r="A3706"/>
    </row>
    <row r="3707" spans="1:1" ht="13.2" x14ac:dyDescent="0.25">
      <c r="A3707"/>
    </row>
    <row r="3708" spans="1:1" ht="13.2" x14ac:dyDescent="0.25">
      <c r="A3708"/>
    </row>
    <row r="3709" spans="1:1" ht="13.2" x14ac:dyDescent="0.25">
      <c r="A3709"/>
    </row>
    <row r="3710" spans="1:1" ht="13.2" x14ac:dyDescent="0.25">
      <c r="A3710"/>
    </row>
    <row r="3711" spans="1:1" ht="13.2" x14ac:dyDescent="0.25">
      <c r="A3711"/>
    </row>
    <row r="3712" spans="1:1" ht="13.2" x14ac:dyDescent="0.25">
      <c r="A3712"/>
    </row>
    <row r="3713" spans="1:1" ht="13.2" x14ac:dyDescent="0.25">
      <c r="A3713"/>
    </row>
    <row r="3714" spans="1:1" ht="13.2" x14ac:dyDescent="0.25">
      <c r="A3714"/>
    </row>
    <row r="3715" spans="1:1" ht="13.2" x14ac:dyDescent="0.25">
      <c r="A3715"/>
    </row>
    <row r="3716" spans="1:1" ht="13.2" x14ac:dyDescent="0.25">
      <c r="A3716"/>
    </row>
    <row r="3717" spans="1:1" ht="13.2" x14ac:dyDescent="0.25">
      <c r="A3717"/>
    </row>
    <row r="3718" spans="1:1" ht="13.2" x14ac:dyDescent="0.25">
      <c r="A3718"/>
    </row>
    <row r="3719" spans="1:1" ht="13.2" x14ac:dyDescent="0.25">
      <c r="A3719"/>
    </row>
    <row r="3720" spans="1:1" ht="13.2" x14ac:dyDescent="0.25">
      <c r="A3720"/>
    </row>
    <row r="3721" spans="1:1" ht="13.2" x14ac:dyDescent="0.25">
      <c r="A3721"/>
    </row>
    <row r="3722" spans="1:1" ht="13.2" x14ac:dyDescent="0.25">
      <c r="A3722"/>
    </row>
    <row r="3723" spans="1:1" ht="13.2" x14ac:dyDescent="0.25">
      <c r="A3723"/>
    </row>
    <row r="3724" spans="1:1" ht="13.2" x14ac:dyDescent="0.25">
      <c r="A3724"/>
    </row>
    <row r="3725" spans="1:1" ht="13.2" x14ac:dyDescent="0.25">
      <c r="A3725"/>
    </row>
    <row r="3726" spans="1:1" ht="13.2" x14ac:dyDescent="0.25">
      <c r="A3726"/>
    </row>
    <row r="3727" spans="1:1" ht="13.2" x14ac:dyDescent="0.25">
      <c r="A3727"/>
    </row>
    <row r="3728" spans="1:1" ht="13.2" x14ac:dyDescent="0.25">
      <c r="A3728"/>
    </row>
    <row r="3729" spans="1:1" ht="13.2" x14ac:dyDescent="0.25">
      <c r="A3729"/>
    </row>
    <row r="3730" spans="1:1" ht="13.2" x14ac:dyDescent="0.25">
      <c r="A3730"/>
    </row>
    <row r="3731" spans="1:1" ht="13.2" x14ac:dyDescent="0.25">
      <c r="A3731"/>
    </row>
    <row r="3732" spans="1:1" ht="13.2" x14ac:dyDescent="0.25">
      <c r="A3732"/>
    </row>
    <row r="3733" spans="1:1" ht="13.2" x14ac:dyDescent="0.25">
      <c r="A3733"/>
    </row>
    <row r="3734" spans="1:1" ht="13.2" x14ac:dyDescent="0.25">
      <c r="A3734"/>
    </row>
    <row r="3735" spans="1:1" ht="13.2" x14ac:dyDescent="0.25">
      <c r="A3735"/>
    </row>
    <row r="3736" spans="1:1" ht="13.2" x14ac:dyDescent="0.25">
      <c r="A3736"/>
    </row>
    <row r="3737" spans="1:1" ht="13.2" x14ac:dyDescent="0.25">
      <c r="A3737"/>
    </row>
    <row r="3738" spans="1:1" ht="13.2" x14ac:dyDescent="0.25">
      <c r="A3738"/>
    </row>
    <row r="3739" spans="1:1" ht="13.2" x14ac:dyDescent="0.25">
      <c r="A3739"/>
    </row>
    <row r="3740" spans="1:1" ht="13.2" x14ac:dyDescent="0.25">
      <c r="A3740"/>
    </row>
    <row r="3741" spans="1:1" ht="13.2" x14ac:dyDescent="0.25">
      <c r="A3741"/>
    </row>
    <row r="3742" spans="1:1" ht="13.2" x14ac:dyDescent="0.25">
      <c r="A3742"/>
    </row>
    <row r="3743" spans="1:1" ht="13.2" x14ac:dyDescent="0.25">
      <c r="A3743"/>
    </row>
    <row r="3744" spans="1:1" ht="13.2" x14ac:dyDescent="0.25">
      <c r="A3744"/>
    </row>
    <row r="3745" spans="1:1" ht="13.2" x14ac:dyDescent="0.25">
      <c r="A3745"/>
    </row>
    <row r="3746" spans="1:1" ht="13.2" x14ac:dyDescent="0.25">
      <c r="A3746"/>
    </row>
    <row r="3747" spans="1:1" ht="13.2" x14ac:dyDescent="0.25">
      <c r="A3747"/>
    </row>
    <row r="3748" spans="1:1" ht="13.2" x14ac:dyDescent="0.25">
      <c r="A3748"/>
    </row>
    <row r="3749" spans="1:1" ht="13.2" x14ac:dyDescent="0.25">
      <c r="A3749"/>
    </row>
    <row r="3750" spans="1:1" ht="13.2" x14ac:dyDescent="0.25">
      <c r="A3750"/>
    </row>
    <row r="3751" spans="1:1" ht="13.2" x14ac:dyDescent="0.25">
      <c r="A3751"/>
    </row>
    <row r="3752" spans="1:1" ht="13.2" x14ac:dyDescent="0.25">
      <c r="A3752"/>
    </row>
    <row r="3753" spans="1:1" ht="13.2" x14ac:dyDescent="0.25">
      <c r="A3753"/>
    </row>
    <row r="3754" spans="1:1" ht="13.2" x14ac:dyDescent="0.25">
      <c r="A3754"/>
    </row>
    <row r="3755" spans="1:1" ht="13.2" x14ac:dyDescent="0.25">
      <c r="A3755"/>
    </row>
    <row r="3756" spans="1:1" ht="13.2" x14ac:dyDescent="0.25">
      <c r="A3756"/>
    </row>
    <row r="3757" spans="1:1" ht="13.2" x14ac:dyDescent="0.25">
      <c r="A3757"/>
    </row>
    <row r="3758" spans="1:1" ht="13.2" x14ac:dyDescent="0.25">
      <c r="A3758"/>
    </row>
    <row r="3759" spans="1:1" ht="13.2" x14ac:dyDescent="0.25">
      <c r="A3759"/>
    </row>
    <row r="3760" spans="1:1" ht="13.2" x14ac:dyDescent="0.25">
      <c r="A3760"/>
    </row>
    <row r="3761" spans="1:1" ht="13.2" x14ac:dyDescent="0.25">
      <c r="A3761"/>
    </row>
    <row r="3762" spans="1:1" ht="13.2" x14ac:dyDescent="0.25">
      <c r="A3762"/>
    </row>
    <row r="3763" spans="1:1" ht="13.2" x14ac:dyDescent="0.25">
      <c r="A3763"/>
    </row>
    <row r="3764" spans="1:1" ht="13.2" x14ac:dyDescent="0.25">
      <c r="A3764"/>
    </row>
    <row r="3765" spans="1:1" ht="13.2" x14ac:dyDescent="0.25">
      <c r="A3765"/>
    </row>
    <row r="3766" spans="1:1" ht="13.2" x14ac:dyDescent="0.25">
      <c r="A3766"/>
    </row>
    <row r="3767" spans="1:1" ht="13.2" x14ac:dyDescent="0.25">
      <c r="A3767"/>
    </row>
    <row r="3768" spans="1:1" ht="13.2" x14ac:dyDescent="0.25">
      <c r="A3768"/>
    </row>
    <row r="3769" spans="1:1" ht="13.2" x14ac:dyDescent="0.25">
      <c r="A3769"/>
    </row>
    <row r="3770" spans="1:1" ht="13.2" x14ac:dyDescent="0.25">
      <c r="A3770"/>
    </row>
    <row r="3771" spans="1:1" ht="13.2" x14ac:dyDescent="0.25">
      <c r="A3771"/>
    </row>
    <row r="3772" spans="1:1" ht="13.2" x14ac:dyDescent="0.25">
      <c r="A3772"/>
    </row>
    <row r="3773" spans="1:1" ht="13.2" x14ac:dyDescent="0.25">
      <c r="A3773"/>
    </row>
    <row r="3774" spans="1:1" ht="13.2" x14ac:dyDescent="0.25">
      <c r="A3774"/>
    </row>
    <row r="3775" spans="1:1" ht="13.2" x14ac:dyDescent="0.25">
      <c r="A3775"/>
    </row>
    <row r="3776" spans="1:1" ht="13.2" x14ac:dyDescent="0.25">
      <c r="A3776"/>
    </row>
    <row r="3777" spans="1:1" ht="13.2" x14ac:dyDescent="0.25">
      <c r="A3777"/>
    </row>
    <row r="3778" spans="1:1" ht="13.2" x14ac:dyDescent="0.25">
      <c r="A3778"/>
    </row>
    <row r="3779" spans="1:1" ht="13.2" x14ac:dyDescent="0.25">
      <c r="A3779"/>
    </row>
    <row r="3780" spans="1:1" ht="13.2" x14ac:dyDescent="0.25">
      <c r="A3780"/>
    </row>
    <row r="3781" spans="1:1" ht="13.2" x14ac:dyDescent="0.25">
      <c r="A3781"/>
    </row>
    <row r="3782" spans="1:1" ht="13.2" x14ac:dyDescent="0.25">
      <c r="A3782"/>
    </row>
    <row r="3783" spans="1:1" ht="13.2" x14ac:dyDescent="0.25">
      <c r="A3783"/>
    </row>
    <row r="3784" spans="1:1" ht="13.2" x14ac:dyDescent="0.25">
      <c r="A3784"/>
    </row>
    <row r="3785" spans="1:1" ht="13.2" x14ac:dyDescent="0.25">
      <c r="A3785"/>
    </row>
    <row r="3786" spans="1:1" ht="13.2" x14ac:dyDescent="0.25">
      <c r="A3786"/>
    </row>
    <row r="3787" spans="1:1" ht="13.2" x14ac:dyDescent="0.25">
      <c r="A3787"/>
    </row>
    <row r="3788" spans="1:1" ht="13.2" x14ac:dyDescent="0.25">
      <c r="A3788"/>
    </row>
    <row r="3789" spans="1:1" ht="13.2" x14ac:dyDescent="0.25">
      <c r="A3789"/>
    </row>
    <row r="3790" spans="1:1" ht="13.2" x14ac:dyDescent="0.25">
      <c r="A3790"/>
    </row>
    <row r="3791" spans="1:1" ht="13.2" x14ac:dyDescent="0.25">
      <c r="A3791"/>
    </row>
    <row r="3792" spans="1:1" ht="13.2" x14ac:dyDescent="0.25">
      <c r="A3792"/>
    </row>
    <row r="3793" spans="1:1" ht="13.2" x14ac:dyDescent="0.25">
      <c r="A3793"/>
    </row>
    <row r="3794" spans="1:1" ht="13.2" x14ac:dyDescent="0.25">
      <c r="A3794"/>
    </row>
    <row r="3795" spans="1:1" ht="13.2" x14ac:dyDescent="0.25">
      <c r="A3795"/>
    </row>
    <row r="3796" spans="1:1" ht="13.2" x14ac:dyDescent="0.25">
      <c r="A3796"/>
    </row>
    <row r="3797" spans="1:1" ht="13.2" x14ac:dyDescent="0.25">
      <c r="A3797"/>
    </row>
    <row r="3798" spans="1:1" ht="13.2" x14ac:dyDescent="0.25">
      <c r="A3798"/>
    </row>
    <row r="3799" spans="1:1" ht="13.2" x14ac:dyDescent="0.25">
      <c r="A3799"/>
    </row>
    <row r="3800" spans="1:1" ht="13.2" x14ac:dyDescent="0.25">
      <c r="A3800"/>
    </row>
    <row r="3801" spans="1:1" ht="13.2" x14ac:dyDescent="0.25">
      <c r="A3801"/>
    </row>
    <row r="3802" spans="1:1" ht="13.2" x14ac:dyDescent="0.25">
      <c r="A3802"/>
    </row>
    <row r="3803" spans="1:1" ht="13.2" x14ac:dyDescent="0.25">
      <c r="A3803"/>
    </row>
    <row r="3804" spans="1:1" ht="13.2" x14ac:dyDescent="0.25">
      <c r="A3804"/>
    </row>
    <row r="3805" spans="1:1" ht="13.2" x14ac:dyDescent="0.25">
      <c r="A3805"/>
    </row>
    <row r="3806" spans="1:1" ht="13.2" x14ac:dyDescent="0.25">
      <c r="A3806"/>
    </row>
    <row r="3807" spans="1:1" ht="13.2" x14ac:dyDescent="0.25">
      <c r="A3807"/>
    </row>
    <row r="3808" spans="1:1" ht="13.2" x14ac:dyDescent="0.25">
      <c r="A3808"/>
    </row>
    <row r="3809" spans="1:1" ht="13.2" x14ac:dyDescent="0.25">
      <c r="A3809"/>
    </row>
    <row r="3810" spans="1:1" ht="13.2" x14ac:dyDescent="0.25">
      <c r="A3810"/>
    </row>
    <row r="3811" spans="1:1" ht="13.2" x14ac:dyDescent="0.25">
      <c r="A3811"/>
    </row>
    <row r="3812" spans="1:1" ht="13.2" x14ac:dyDescent="0.25">
      <c r="A3812"/>
    </row>
    <row r="3813" spans="1:1" ht="13.2" x14ac:dyDescent="0.25">
      <c r="A3813"/>
    </row>
    <row r="3814" spans="1:1" ht="13.2" x14ac:dyDescent="0.25">
      <c r="A3814"/>
    </row>
    <row r="3815" spans="1:1" ht="13.2" x14ac:dyDescent="0.25">
      <c r="A3815"/>
    </row>
    <row r="3816" spans="1:1" ht="13.2" x14ac:dyDescent="0.25">
      <c r="A3816"/>
    </row>
    <row r="3817" spans="1:1" ht="13.2" x14ac:dyDescent="0.25">
      <c r="A3817"/>
    </row>
    <row r="3818" spans="1:1" ht="13.2" x14ac:dyDescent="0.25">
      <c r="A3818"/>
    </row>
    <row r="3819" spans="1:1" ht="13.2" x14ac:dyDescent="0.25">
      <c r="A3819"/>
    </row>
    <row r="3820" spans="1:1" ht="13.2" x14ac:dyDescent="0.25">
      <c r="A3820"/>
    </row>
    <row r="3821" spans="1:1" ht="13.2" x14ac:dyDescent="0.25">
      <c r="A3821"/>
    </row>
    <row r="3822" spans="1:1" ht="13.2" x14ac:dyDescent="0.25">
      <c r="A3822"/>
    </row>
    <row r="3823" spans="1:1" ht="13.2" x14ac:dyDescent="0.25">
      <c r="A3823"/>
    </row>
    <row r="3824" spans="1:1" ht="13.2" x14ac:dyDescent="0.25">
      <c r="A3824"/>
    </row>
    <row r="3825" spans="1:1" ht="13.2" x14ac:dyDescent="0.25">
      <c r="A3825"/>
    </row>
    <row r="3826" spans="1:1" ht="13.2" x14ac:dyDescent="0.25">
      <c r="A3826"/>
    </row>
    <row r="3827" spans="1:1" ht="13.2" x14ac:dyDescent="0.25">
      <c r="A3827"/>
    </row>
    <row r="3828" spans="1:1" ht="13.2" x14ac:dyDescent="0.25">
      <c r="A3828"/>
    </row>
    <row r="3829" spans="1:1" ht="13.2" x14ac:dyDescent="0.25">
      <c r="A3829"/>
    </row>
    <row r="3830" spans="1:1" ht="13.2" x14ac:dyDescent="0.25">
      <c r="A3830"/>
    </row>
    <row r="3831" spans="1:1" ht="13.2" x14ac:dyDescent="0.25">
      <c r="A3831"/>
    </row>
    <row r="3832" spans="1:1" ht="13.2" x14ac:dyDescent="0.25">
      <c r="A3832"/>
    </row>
    <row r="3833" spans="1:1" ht="13.2" x14ac:dyDescent="0.25">
      <c r="A3833"/>
    </row>
    <row r="3834" spans="1:1" ht="13.2" x14ac:dyDescent="0.25">
      <c r="A3834"/>
    </row>
    <row r="3835" spans="1:1" ht="13.2" x14ac:dyDescent="0.25">
      <c r="A3835"/>
    </row>
    <row r="3836" spans="1:1" ht="13.2" x14ac:dyDescent="0.25">
      <c r="A3836"/>
    </row>
    <row r="3837" spans="1:1" ht="13.2" x14ac:dyDescent="0.25">
      <c r="A3837"/>
    </row>
    <row r="3838" spans="1:1" ht="13.2" x14ac:dyDescent="0.25">
      <c r="A3838"/>
    </row>
    <row r="3839" spans="1:1" ht="13.2" x14ac:dyDescent="0.25">
      <c r="A3839"/>
    </row>
    <row r="3840" spans="1:1" ht="13.2" x14ac:dyDescent="0.25">
      <c r="A3840"/>
    </row>
    <row r="3841" spans="1:1" ht="13.2" x14ac:dyDescent="0.25">
      <c r="A3841"/>
    </row>
    <row r="3842" spans="1:1" ht="13.2" x14ac:dyDescent="0.25">
      <c r="A3842"/>
    </row>
    <row r="3843" spans="1:1" ht="13.2" x14ac:dyDescent="0.25">
      <c r="A3843"/>
    </row>
    <row r="3844" spans="1:1" ht="13.2" x14ac:dyDescent="0.25">
      <c r="A3844"/>
    </row>
    <row r="3845" spans="1:1" ht="13.2" x14ac:dyDescent="0.25">
      <c r="A3845"/>
    </row>
    <row r="3846" spans="1:1" ht="13.2" x14ac:dyDescent="0.25">
      <c r="A3846"/>
    </row>
    <row r="3847" spans="1:1" ht="13.2" x14ac:dyDescent="0.25">
      <c r="A3847"/>
    </row>
    <row r="3848" spans="1:1" ht="13.2" x14ac:dyDescent="0.25">
      <c r="A3848"/>
    </row>
    <row r="3849" spans="1:1" ht="13.2" x14ac:dyDescent="0.25">
      <c r="A3849"/>
    </row>
    <row r="3850" spans="1:1" ht="13.2" x14ac:dyDescent="0.25">
      <c r="A3850"/>
    </row>
    <row r="3851" spans="1:1" ht="13.2" x14ac:dyDescent="0.25">
      <c r="A3851"/>
    </row>
    <row r="3852" spans="1:1" ht="13.2" x14ac:dyDescent="0.25">
      <c r="A3852"/>
    </row>
    <row r="3853" spans="1:1" ht="13.2" x14ac:dyDescent="0.25">
      <c r="A3853"/>
    </row>
    <row r="3854" spans="1:1" ht="13.2" x14ac:dyDescent="0.25">
      <c r="A3854"/>
    </row>
    <row r="3855" spans="1:1" ht="13.2" x14ac:dyDescent="0.25">
      <c r="A3855"/>
    </row>
    <row r="3856" spans="1:1" ht="13.2" x14ac:dyDescent="0.25">
      <c r="A3856"/>
    </row>
    <row r="3857" spans="1:1" ht="13.2" x14ac:dyDescent="0.25">
      <c r="A3857"/>
    </row>
    <row r="3858" spans="1:1" ht="13.2" x14ac:dyDescent="0.25">
      <c r="A3858"/>
    </row>
    <row r="3859" spans="1:1" ht="13.2" x14ac:dyDescent="0.25">
      <c r="A3859"/>
    </row>
    <row r="3860" spans="1:1" ht="13.2" x14ac:dyDescent="0.25">
      <c r="A3860"/>
    </row>
    <row r="3861" spans="1:1" ht="13.2" x14ac:dyDescent="0.25">
      <c r="A3861"/>
    </row>
    <row r="3862" spans="1:1" ht="13.2" x14ac:dyDescent="0.25">
      <c r="A3862"/>
    </row>
    <row r="3863" spans="1:1" ht="13.2" x14ac:dyDescent="0.25">
      <c r="A3863"/>
    </row>
    <row r="3864" spans="1:1" ht="13.2" x14ac:dyDescent="0.25">
      <c r="A3864"/>
    </row>
    <row r="3865" spans="1:1" ht="13.2" x14ac:dyDescent="0.25">
      <c r="A3865"/>
    </row>
    <row r="3866" spans="1:1" ht="13.2" x14ac:dyDescent="0.25">
      <c r="A3866"/>
    </row>
    <row r="3867" spans="1:1" ht="13.2" x14ac:dyDescent="0.25">
      <c r="A3867"/>
    </row>
    <row r="3868" spans="1:1" ht="13.2" x14ac:dyDescent="0.25">
      <c r="A3868"/>
    </row>
    <row r="3869" spans="1:1" ht="13.2" x14ac:dyDescent="0.25">
      <c r="A3869"/>
    </row>
    <row r="3870" spans="1:1" ht="13.2" x14ac:dyDescent="0.25">
      <c r="A3870"/>
    </row>
    <row r="3871" spans="1:1" ht="13.2" x14ac:dyDescent="0.25">
      <c r="A3871"/>
    </row>
    <row r="3872" spans="1:1" ht="13.2" x14ac:dyDescent="0.25">
      <c r="A3872"/>
    </row>
    <row r="3873" spans="1:1" ht="13.2" x14ac:dyDescent="0.25">
      <c r="A3873"/>
    </row>
    <row r="3874" spans="1:1" ht="13.2" x14ac:dyDescent="0.25">
      <c r="A3874"/>
    </row>
    <row r="3875" spans="1:1" ht="13.2" x14ac:dyDescent="0.25">
      <c r="A3875"/>
    </row>
    <row r="3876" spans="1:1" ht="13.2" x14ac:dyDescent="0.25">
      <c r="A3876"/>
    </row>
    <row r="3877" spans="1:1" ht="13.2" x14ac:dyDescent="0.25">
      <c r="A3877"/>
    </row>
    <row r="3878" spans="1:1" ht="13.2" x14ac:dyDescent="0.25">
      <c r="A3878"/>
    </row>
    <row r="3879" spans="1:1" ht="13.2" x14ac:dyDescent="0.25">
      <c r="A3879"/>
    </row>
    <row r="3880" spans="1:1" ht="13.2" x14ac:dyDescent="0.25">
      <c r="A3880"/>
    </row>
    <row r="3881" spans="1:1" ht="13.2" x14ac:dyDescent="0.25">
      <c r="A3881"/>
    </row>
    <row r="3882" spans="1:1" ht="13.2" x14ac:dyDescent="0.25">
      <c r="A3882"/>
    </row>
    <row r="3883" spans="1:1" ht="13.2" x14ac:dyDescent="0.25">
      <c r="A3883"/>
    </row>
    <row r="3884" spans="1:1" ht="13.2" x14ac:dyDescent="0.25">
      <c r="A3884"/>
    </row>
    <row r="3885" spans="1:1" ht="13.2" x14ac:dyDescent="0.25">
      <c r="A3885"/>
    </row>
    <row r="3886" spans="1:1" ht="13.2" x14ac:dyDescent="0.25">
      <c r="A3886"/>
    </row>
    <row r="3887" spans="1:1" ht="13.2" x14ac:dyDescent="0.25">
      <c r="A3887"/>
    </row>
    <row r="3888" spans="1:1" ht="13.2" x14ac:dyDescent="0.25">
      <c r="A3888"/>
    </row>
    <row r="3889" spans="1:1" ht="13.2" x14ac:dyDescent="0.25">
      <c r="A3889"/>
    </row>
    <row r="3890" spans="1:1" ht="13.2" x14ac:dyDescent="0.25">
      <c r="A3890"/>
    </row>
    <row r="3891" spans="1:1" ht="13.2" x14ac:dyDescent="0.25">
      <c r="A3891"/>
    </row>
    <row r="3892" spans="1:1" ht="13.2" x14ac:dyDescent="0.25">
      <c r="A3892"/>
    </row>
    <row r="3893" spans="1:1" ht="13.2" x14ac:dyDescent="0.25">
      <c r="A3893"/>
    </row>
    <row r="3894" spans="1:1" ht="13.2" x14ac:dyDescent="0.25">
      <c r="A3894"/>
    </row>
    <row r="3895" spans="1:1" ht="13.2" x14ac:dyDescent="0.25">
      <c r="A3895"/>
    </row>
    <row r="3896" spans="1:1" ht="13.2" x14ac:dyDescent="0.25">
      <c r="A3896"/>
    </row>
    <row r="3897" spans="1:1" ht="13.2" x14ac:dyDescent="0.25">
      <c r="A3897"/>
    </row>
    <row r="3898" spans="1:1" ht="13.2" x14ac:dyDescent="0.25">
      <c r="A3898"/>
    </row>
    <row r="3899" spans="1:1" ht="13.2" x14ac:dyDescent="0.25">
      <c r="A3899"/>
    </row>
    <row r="3900" spans="1:1" ht="13.2" x14ac:dyDescent="0.25">
      <c r="A3900"/>
    </row>
    <row r="3901" spans="1:1" ht="13.2" x14ac:dyDescent="0.25">
      <c r="A3901"/>
    </row>
    <row r="3902" spans="1:1" ht="13.2" x14ac:dyDescent="0.25">
      <c r="A3902"/>
    </row>
    <row r="3903" spans="1:1" ht="13.2" x14ac:dyDescent="0.25">
      <c r="A3903"/>
    </row>
    <row r="3904" spans="1:1" ht="13.2" x14ac:dyDescent="0.25">
      <c r="A3904"/>
    </row>
    <row r="3905" spans="1:1" ht="13.2" x14ac:dyDescent="0.25">
      <c r="A3905"/>
    </row>
    <row r="3906" spans="1:1" ht="13.2" x14ac:dyDescent="0.25">
      <c r="A3906"/>
    </row>
    <row r="3907" spans="1:1" ht="13.2" x14ac:dyDescent="0.25">
      <c r="A3907"/>
    </row>
    <row r="3908" spans="1:1" ht="13.2" x14ac:dyDescent="0.25">
      <c r="A3908"/>
    </row>
    <row r="3909" spans="1:1" ht="13.2" x14ac:dyDescent="0.25">
      <c r="A3909"/>
    </row>
    <row r="3910" spans="1:1" ht="13.2" x14ac:dyDescent="0.25">
      <c r="A3910"/>
    </row>
    <row r="3911" spans="1:1" ht="13.2" x14ac:dyDescent="0.25">
      <c r="A3911"/>
    </row>
    <row r="3912" spans="1:1" ht="13.2" x14ac:dyDescent="0.25">
      <c r="A3912"/>
    </row>
    <row r="3913" spans="1:1" ht="13.2" x14ac:dyDescent="0.25">
      <c r="A3913"/>
    </row>
    <row r="3914" spans="1:1" ht="13.2" x14ac:dyDescent="0.25">
      <c r="A3914"/>
    </row>
    <row r="3915" spans="1:1" ht="13.2" x14ac:dyDescent="0.25">
      <c r="A3915"/>
    </row>
    <row r="3916" spans="1:1" ht="13.2" x14ac:dyDescent="0.25">
      <c r="A3916"/>
    </row>
    <row r="3917" spans="1:1" ht="13.2" x14ac:dyDescent="0.25">
      <c r="A3917"/>
    </row>
    <row r="3918" spans="1:1" ht="13.2" x14ac:dyDescent="0.25">
      <c r="A3918"/>
    </row>
    <row r="3919" spans="1:1" ht="13.2" x14ac:dyDescent="0.25">
      <c r="A3919"/>
    </row>
    <row r="3920" spans="1:1" ht="13.2" x14ac:dyDescent="0.25">
      <c r="A3920"/>
    </row>
    <row r="3921" spans="1:1" ht="13.2" x14ac:dyDescent="0.25">
      <c r="A3921"/>
    </row>
    <row r="3922" spans="1:1" ht="13.2" x14ac:dyDescent="0.25">
      <c r="A3922"/>
    </row>
    <row r="3923" spans="1:1" ht="13.2" x14ac:dyDescent="0.25">
      <c r="A3923"/>
    </row>
    <row r="3924" spans="1:1" ht="13.2" x14ac:dyDescent="0.25">
      <c r="A3924"/>
    </row>
    <row r="3925" spans="1:1" ht="13.2" x14ac:dyDescent="0.25">
      <c r="A3925"/>
    </row>
    <row r="3926" spans="1:1" ht="13.2" x14ac:dyDescent="0.25">
      <c r="A3926"/>
    </row>
    <row r="3927" spans="1:1" ht="13.2" x14ac:dyDescent="0.25">
      <c r="A3927"/>
    </row>
    <row r="3928" spans="1:1" ht="13.2" x14ac:dyDescent="0.25">
      <c r="A3928"/>
    </row>
    <row r="3929" spans="1:1" ht="13.2" x14ac:dyDescent="0.25">
      <c r="A3929"/>
    </row>
    <row r="3930" spans="1:1" ht="13.2" x14ac:dyDescent="0.25">
      <c r="A3930"/>
    </row>
    <row r="3931" spans="1:1" ht="13.2" x14ac:dyDescent="0.25">
      <c r="A3931"/>
    </row>
    <row r="3932" spans="1:1" ht="13.2" x14ac:dyDescent="0.25">
      <c r="A3932"/>
    </row>
    <row r="3933" spans="1:1" ht="13.2" x14ac:dyDescent="0.25">
      <c r="A3933"/>
    </row>
    <row r="3934" spans="1:1" ht="13.2" x14ac:dyDescent="0.25">
      <c r="A3934"/>
    </row>
    <row r="3935" spans="1:1" ht="13.2" x14ac:dyDescent="0.25">
      <c r="A3935"/>
    </row>
    <row r="3936" spans="1:1" ht="13.2" x14ac:dyDescent="0.25">
      <c r="A3936"/>
    </row>
    <row r="3937" spans="1:1" ht="13.2" x14ac:dyDescent="0.25">
      <c r="A3937"/>
    </row>
    <row r="3938" spans="1:1" ht="13.2" x14ac:dyDescent="0.25">
      <c r="A3938"/>
    </row>
    <row r="3939" spans="1:1" ht="13.2" x14ac:dyDescent="0.25">
      <c r="A3939"/>
    </row>
    <row r="3940" spans="1:1" ht="13.2" x14ac:dyDescent="0.25">
      <c r="A3940"/>
    </row>
    <row r="3941" spans="1:1" ht="13.2" x14ac:dyDescent="0.25">
      <c r="A3941"/>
    </row>
    <row r="3942" spans="1:1" ht="13.2" x14ac:dyDescent="0.25">
      <c r="A3942"/>
    </row>
    <row r="3943" spans="1:1" ht="13.2" x14ac:dyDescent="0.25">
      <c r="A3943"/>
    </row>
    <row r="3944" spans="1:1" ht="13.2" x14ac:dyDescent="0.25">
      <c r="A3944"/>
    </row>
    <row r="3945" spans="1:1" ht="13.2" x14ac:dyDescent="0.25">
      <c r="A3945"/>
    </row>
    <row r="3946" spans="1:1" ht="13.2" x14ac:dyDescent="0.25">
      <c r="A3946"/>
    </row>
    <row r="3947" spans="1:1" ht="13.2" x14ac:dyDescent="0.25">
      <c r="A3947"/>
    </row>
    <row r="3948" spans="1:1" ht="13.2" x14ac:dyDescent="0.25">
      <c r="A3948"/>
    </row>
    <row r="3949" spans="1:1" ht="13.2" x14ac:dyDescent="0.25">
      <c r="A3949"/>
    </row>
    <row r="3950" spans="1:1" ht="13.2" x14ac:dyDescent="0.25">
      <c r="A3950"/>
    </row>
    <row r="3951" spans="1:1" ht="13.2" x14ac:dyDescent="0.25">
      <c r="A3951"/>
    </row>
    <row r="3952" spans="1:1" ht="13.2" x14ac:dyDescent="0.25">
      <c r="A3952"/>
    </row>
    <row r="3953" spans="1:1" ht="13.2" x14ac:dyDescent="0.25">
      <c r="A3953"/>
    </row>
    <row r="3954" spans="1:1" ht="13.2" x14ac:dyDescent="0.25">
      <c r="A3954"/>
    </row>
    <row r="3955" spans="1:1" ht="13.2" x14ac:dyDescent="0.25">
      <c r="A3955"/>
    </row>
    <row r="3956" spans="1:1" ht="13.2" x14ac:dyDescent="0.25">
      <c r="A3956"/>
    </row>
    <row r="3957" spans="1:1" ht="13.2" x14ac:dyDescent="0.25">
      <c r="A3957"/>
    </row>
    <row r="3958" spans="1:1" ht="13.2" x14ac:dyDescent="0.25">
      <c r="A3958"/>
    </row>
    <row r="3959" spans="1:1" ht="13.2" x14ac:dyDescent="0.25">
      <c r="A3959"/>
    </row>
    <row r="3960" spans="1:1" ht="13.2" x14ac:dyDescent="0.25">
      <c r="A3960"/>
    </row>
    <row r="3961" spans="1:1" ht="13.2" x14ac:dyDescent="0.25">
      <c r="A3961"/>
    </row>
    <row r="3962" spans="1:1" ht="13.2" x14ac:dyDescent="0.25">
      <c r="A3962"/>
    </row>
    <row r="3963" spans="1:1" ht="13.2" x14ac:dyDescent="0.25">
      <c r="A3963"/>
    </row>
    <row r="3964" spans="1:1" ht="13.2" x14ac:dyDescent="0.25">
      <c r="A3964"/>
    </row>
    <row r="3965" spans="1:1" ht="13.2" x14ac:dyDescent="0.25">
      <c r="A3965"/>
    </row>
    <row r="3966" spans="1:1" ht="13.2" x14ac:dyDescent="0.25">
      <c r="A3966"/>
    </row>
    <row r="3967" spans="1:1" ht="13.2" x14ac:dyDescent="0.25">
      <c r="A3967"/>
    </row>
    <row r="3968" spans="1:1" ht="13.2" x14ac:dyDescent="0.25">
      <c r="A3968"/>
    </row>
    <row r="3969" spans="1:1" ht="13.2" x14ac:dyDescent="0.25">
      <c r="A3969"/>
    </row>
    <row r="3970" spans="1:1" ht="13.2" x14ac:dyDescent="0.25">
      <c r="A3970"/>
    </row>
    <row r="3971" spans="1:1" ht="13.2" x14ac:dyDescent="0.25">
      <c r="A3971"/>
    </row>
    <row r="3972" spans="1:1" ht="13.2" x14ac:dyDescent="0.25">
      <c r="A3972"/>
    </row>
    <row r="3973" spans="1:1" ht="13.2" x14ac:dyDescent="0.25">
      <c r="A3973"/>
    </row>
    <row r="3974" spans="1:1" ht="13.2" x14ac:dyDescent="0.25">
      <c r="A3974"/>
    </row>
    <row r="3975" spans="1:1" ht="13.2" x14ac:dyDescent="0.25">
      <c r="A3975"/>
    </row>
    <row r="3976" spans="1:1" ht="13.2" x14ac:dyDescent="0.25">
      <c r="A3976"/>
    </row>
    <row r="3977" spans="1:1" ht="13.2" x14ac:dyDescent="0.25">
      <c r="A3977"/>
    </row>
    <row r="3978" spans="1:1" ht="13.2" x14ac:dyDescent="0.25">
      <c r="A3978"/>
    </row>
    <row r="3979" spans="1:1" ht="13.2" x14ac:dyDescent="0.25">
      <c r="A3979"/>
    </row>
    <row r="3980" spans="1:1" ht="13.2" x14ac:dyDescent="0.25">
      <c r="A3980"/>
    </row>
    <row r="3981" spans="1:1" ht="13.2" x14ac:dyDescent="0.25">
      <c r="A3981"/>
    </row>
    <row r="3982" spans="1:1" ht="13.2" x14ac:dyDescent="0.25">
      <c r="A3982"/>
    </row>
    <row r="3983" spans="1:1" ht="13.2" x14ac:dyDescent="0.25">
      <c r="A3983"/>
    </row>
    <row r="3984" spans="1:1" ht="13.2" x14ac:dyDescent="0.25">
      <c r="A3984"/>
    </row>
    <row r="3985" spans="1:1" ht="13.2" x14ac:dyDescent="0.25">
      <c r="A3985"/>
    </row>
    <row r="3986" spans="1:1" ht="13.2" x14ac:dyDescent="0.25">
      <c r="A3986"/>
    </row>
    <row r="3987" spans="1:1" ht="13.2" x14ac:dyDescent="0.25">
      <c r="A3987"/>
    </row>
    <row r="3988" spans="1:1" ht="13.2" x14ac:dyDescent="0.25">
      <c r="A3988"/>
    </row>
    <row r="3989" spans="1:1" ht="13.2" x14ac:dyDescent="0.25">
      <c r="A3989"/>
    </row>
    <row r="3990" spans="1:1" ht="13.2" x14ac:dyDescent="0.25">
      <c r="A3990"/>
    </row>
    <row r="3991" spans="1:1" ht="13.2" x14ac:dyDescent="0.25">
      <c r="A3991"/>
    </row>
    <row r="3992" spans="1:1" ht="13.2" x14ac:dyDescent="0.25">
      <c r="A3992"/>
    </row>
    <row r="3993" spans="1:1" ht="13.2" x14ac:dyDescent="0.25">
      <c r="A3993"/>
    </row>
    <row r="3994" spans="1:1" ht="13.2" x14ac:dyDescent="0.25">
      <c r="A3994"/>
    </row>
    <row r="3995" spans="1:1" ht="13.2" x14ac:dyDescent="0.25">
      <c r="A3995"/>
    </row>
    <row r="3996" spans="1:1" ht="13.2" x14ac:dyDescent="0.25">
      <c r="A3996"/>
    </row>
    <row r="3997" spans="1:1" ht="13.2" x14ac:dyDescent="0.25">
      <c r="A3997"/>
    </row>
    <row r="3998" spans="1:1" ht="13.2" x14ac:dyDescent="0.25">
      <c r="A3998"/>
    </row>
    <row r="3999" spans="1:1" ht="13.2" x14ac:dyDescent="0.25">
      <c r="A3999"/>
    </row>
    <row r="4000" spans="1:1" ht="13.2" x14ac:dyDescent="0.25">
      <c r="A4000"/>
    </row>
    <row r="4001" spans="1:1" ht="13.2" x14ac:dyDescent="0.25">
      <c r="A4001"/>
    </row>
    <row r="4002" spans="1:1" ht="13.2" x14ac:dyDescent="0.25">
      <c r="A4002"/>
    </row>
    <row r="4003" spans="1:1" ht="13.2" x14ac:dyDescent="0.25">
      <c r="A4003"/>
    </row>
    <row r="4004" spans="1:1" ht="13.2" x14ac:dyDescent="0.25">
      <c r="A4004"/>
    </row>
    <row r="4005" spans="1:1" ht="13.2" x14ac:dyDescent="0.25">
      <c r="A4005"/>
    </row>
    <row r="4006" spans="1:1" ht="13.2" x14ac:dyDescent="0.25">
      <c r="A4006"/>
    </row>
    <row r="4007" spans="1:1" ht="13.2" x14ac:dyDescent="0.25">
      <c r="A4007"/>
    </row>
    <row r="4008" spans="1:1" ht="13.2" x14ac:dyDescent="0.25">
      <c r="A4008"/>
    </row>
    <row r="4009" spans="1:1" ht="13.2" x14ac:dyDescent="0.25">
      <c r="A4009"/>
    </row>
    <row r="4010" spans="1:1" ht="13.2" x14ac:dyDescent="0.25">
      <c r="A4010"/>
    </row>
    <row r="4011" spans="1:1" ht="13.2" x14ac:dyDescent="0.25">
      <c r="A4011"/>
    </row>
    <row r="4012" spans="1:1" ht="13.2" x14ac:dyDescent="0.25">
      <c r="A4012"/>
    </row>
    <row r="4013" spans="1:1" ht="13.2" x14ac:dyDescent="0.25">
      <c r="A4013"/>
    </row>
    <row r="4014" spans="1:1" ht="13.2" x14ac:dyDescent="0.25">
      <c r="A4014"/>
    </row>
    <row r="4015" spans="1:1" ht="13.2" x14ac:dyDescent="0.25">
      <c r="A4015"/>
    </row>
    <row r="4016" spans="1:1" ht="13.2" x14ac:dyDescent="0.25">
      <c r="A4016"/>
    </row>
    <row r="4017" spans="1:1" ht="13.2" x14ac:dyDescent="0.25">
      <c r="A4017"/>
    </row>
    <row r="4018" spans="1:1" ht="13.2" x14ac:dyDescent="0.25">
      <c r="A4018"/>
    </row>
    <row r="4019" spans="1:1" ht="13.2" x14ac:dyDescent="0.25">
      <c r="A4019"/>
    </row>
    <row r="4020" spans="1:1" ht="13.2" x14ac:dyDescent="0.25">
      <c r="A4020"/>
    </row>
    <row r="4021" spans="1:1" ht="13.2" x14ac:dyDescent="0.25">
      <c r="A4021"/>
    </row>
    <row r="4022" spans="1:1" ht="13.2" x14ac:dyDescent="0.25">
      <c r="A4022"/>
    </row>
    <row r="4023" spans="1:1" ht="13.2" x14ac:dyDescent="0.25">
      <c r="A4023"/>
    </row>
    <row r="4024" spans="1:1" ht="13.2" x14ac:dyDescent="0.25">
      <c r="A4024"/>
    </row>
    <row r="4025" spans="1:1" ht="13.2" x14ac:dyDescent="0.25">
      <c r="A4025"/>
    </row>
    <row r="4026" spans="1:1" ht="13.2" x14ac:dyDescent="0.25">
      <c r="A4026"/>
    </row>
    <row r="4027" spans="1:1" ht="13.2" x14ac:dyDescent="0.25">
      <c r="A4027"/>
    </row>
    <row r="4028" spans="1:1" ht="13.2" x14ac:dyDescent="0.25">
      <c r="A4028"/>
    </row>
    <row r="4029" spans="1:1" ht="13.2" x14ac:dyDescent="0.25">
      <c r="A4029"/>
    </row>
    <row r="4030" spans="1:1" ht="13.2" x14ac:dyDescent="0.25">
      <c r="A4030"/>
    </row>
    <row r="4031" spans="1:1" ht="13.2" x14ac:dyDescent="0.25">
      <c r="A4031"/>
    </row>
    <row r="4032" spans="1:1" ht="13.2" x14ac:dyDescent="0.25">
      <c r="A4032"/>
    </row>
    <row r="4033" spans="1:1" ht="13.2" x14ac:dyDescent="0.25">
      <c r="A4033"/>
    </row>
    <row r="4034" spans="1:1" ht="13.2" x14ac:dyDescent="0.25">
      <c r="A4034"/>
    </row>
    <row r="4035" spans="1:1" ht="13.2" x14ac:dyDescent="0.25">
      <c r="A4035"/>
    </row>
    <row r="4036" spans="1:1" ht="13.2" x14ac:dyDescent="0.25">
      <c r="A4036"/>
    </row>
    <row r="4037" spans="1:1" ht="13.2" x14ac:dyDescent="0.25">
      <c r="A4037"/>
    </row>
    <row r="4038" spans="1:1" ht="13.2" x14ac:dyDescent="0.25">
      <c r="A4038"/>
    </row>
    <row r="4039" spans="1:1" ht="13.2" x14ac:dyDescent="0.25">
      <c r="A4039"/>
    </row>
    <row r="4040" spans="1:1" ht="13.2" x14ac:dyDescent="0.25">
      <c r="A4040"/>
    </row>
    <row r="4041" spans="1:1" ht="13.2" x14ac:dyDescent="0.25">
      <c r="A4041"/>
    </row>
    <row r="4042" spans="1:1" ht="13.2" x14ac:dyDescent="0.25">
      <c r="A4042"/>
    </row>
    <row r="4043" spans="1:1" ht="13.2" x14ac:dyDescent="0.25">
      <c r="A4043"/>
    </row>
    <row r="4044" spans="1:1" ht="13.2" x14ac:dyDescent="0.25">
      <c r="A4044"/>
    </row>
    <row r="4045" spans="1:1" ht="13.2" x14ac:dyDescent="0.25">
      <c r="A4045"/>
    </row>
    <row r="4046" spans="1:1" ht="13.2" x14ac:dyDescent="0.25">
      <c r="A4046"/>
    </row>
    <row r="4047" spans="1:1" ht="13.2" x14ac:dyDescent="0.25">
      <c r="A4047"/>
    </row>
    <row r="4048" spans="1:1" ht="13.2" x14ac:dyDescent="0.25">
      <c r="A4048"/>
    </row>
    <row r="4049" spans="1:1" ht="13.2" x14ac:dyDescent="0.25">
      <c r="A4049"/>
    </row>
    <row r="4050" spans="1:1" ht="13.2" x14ac:dyDescent="0.25">
      <c r="A4050"/>
    </row>
    <row r="4051" spans="1:1" ht="13.2" x14ac:dyDescent="0.25">
      <c r="A4051"/>
    </row>
    <row r="4052" spans="1:1" ht="13.2" x14ac:dyDescent="0.25">
      <c r="A4052"/>
    </row>
    <row r="4053" spans="1:1" ht="13.2" x14ac:dyDescent="0.25">
      <c r="A4053"/>
    </row>
    <row r="4054" spans="1:1" ht="13.2" x14ac:dyDescent="0.25">
      <c r="A4054"/>
    </row>
    <row r="4055" spans="1:1" ht="13.2" x14ac:dyDescent="0.25">
      <c r="A4055"/>
    </row>
    <row r="4056" spans="1:1" ht="13.2" x14ac:dyDescent="0.25">
      <c r="A4056"/>
    </row>
    <row r="4057" spans="1:1" ht="13.2" x14ac:dyDescent="0.25">
      <c r="A4057"/>
    </row>
    <row r="4058" spans="1:1" ht="13.2" x14ac:dyDescent="0.25">
      <c r="A4058"/>
    </row>
    <row r="4059" spans="1:1" ht="13.2" x14ac:dyDescent="0.25">
      <c r="A4059"/>
    </row>
    <row r="4060" spans="1:1" ht="13.2" x14ac:dyDescent="0.25">
      <c r="A4060"/>
    </row>
    <row r="4061" spans="1:1" ht="13.2" x14ac:dyDescent="0.25">
      <c r="A4061"/>
    </row>
    <row r="4062" spans="1:1" ht="13.2" x14ac:dyDescent="0.25">
      <c r="A4062"/>
    </row>
    <row r="4063" spans="1:1" ht="13.2" x14ac:dyDescent="0.25">
      <c r="A4063"/>
    </row>
    <row r="4064" spans="1:1" ht="13.2" x14ac:dyDescent="0.25">
      <c r="A4064"/>
    </row>
    <row r="4065" spans="1:1" ht="13.2" x14ac:dyDescent="0.25">
      <c r="A4065"/>
    </row>
    <row r="4066" spans="1:1" ht="13.2" x14ac:dyDescent="0.25">
      <c r="A4066"/>
    </row>
    <row r="4067" spans="1:1" ht="13.2" x14ac:dyDescent="0.25">
      <c r="A4067"/>
    </row>
    <row r="4068" spans="1:1" ht="13.2" x14ac:dyDescent="0.25">
      <c r="A4068"/>
    </row>
    <row r="4069" spans="1:1" ht="13.2" x14ac:dyDescent="0.25">
      <c r="A4069"/>
    </row>
    <row r="4070" spans="1:1" ht="13.2" x14ac:dyDescent="0.25">
      <c r="A4070"/>
    </row>
    <row r="4071" spans="1:1" ht="13.2" x14ac:dyDescent="0.25">
      <c r="A4071"/>
    </row>
    <row r="4072" spans="1:1" ht="13.2" x14ac:dyDescent="0.25">
      <c r="A4072"/>
    </row>
    <row r="4073" spans="1:1" ht="13.2" x14ac:dyDescent="0.25">
      <c r="A4073"/>
    </row>
    <row r="4074" spans="1:1" ht="13.2" x14ac:dyDescent="0.25">
      <c r="A4074"/>
    </row>
    <row r="4075" spans="1:1" ht="13.2" x14ac:dyDescent="0.25">
      <c r="A4075"/>
    </row>
    <row r="4076" spans="1:1" ht="13.2" x14ac:dyDescent="0.25">
      <c r="A4076"/>
    </row>
    <row r="4077" spans="1:1" ht="13.2" x14ac:dyDescent="0.25">
      <c r="A4077"/>
    </row>
    <row r="4078" spans="1:1" ht="13.2" x14ac:dyDescent="0.25">
      <c r="A4078"/>
    </row>
    <row r="4079" spans="1:1" ht="13.2" x14ac:dyDescent="0.25">
      <c r="A4079"/>
    </row>
    <row r="4080" spans="1:1" ht="13.2" x14ac:dyDescent="0.25">
      <c r="A4080"/>
    </row>
    <row r="4081" spans="1:1" ht="13.2" x14ac:dyDescent="0.25">
      <c r="A4081"/>
    </row>
    <row r="4082" spans="1:1" ht="13.2" x14ac:dyDescent="0.25">
      <c r="A4082"/>
    </row>
    <row r="4083" spans="1:1" ht="13.2" x14ac:dyDescent="0.25">
      <c r="A4083"/>
    </row>
    <row r="4084" spans="1:1" ht="13.2" x14ac:dyDescent="0.25">
      <c r="A4084"/>
    </row>
    <row r="4085" spans="1:1" ht="13.2" x14ac:dyDescent="0.25">
      <c r="A4085"/>
    </row>
    <row r="4086" spans="1:1" ht="13.2" x14ac:dyDescent="0.25">
      <c r="A4086"/>
    </row>
    <row r="4087" spans="1:1" ht="13.2" x14ac:dyDescent="0.25">
      <c r="A4087"/>
    </row>
    <row r="4088" spans="1:1" ht="13.2" x14ac:dyDescent="0.25">
      <c r="A4088"/>
    </row>
    <row r="4089" spans="1:1" ht="13.2" x14ac:dyDescent="0.25">
      <c r="A4089"/>
    </row>
    <row r="4090" spans="1:1" ht="13.2" x14ac:dyDescent="0.25">
      <c r="A4090"/>
    </row>
    <row r="4091" spans="1:1" ht="13.2" x14ac:dyDescent="0.25">
      <c r="A4091"/>
    </row>
    <row r="4092" spans="1:1" ht="13.2" x14ac:dyDescent="0.25">
      <c r="A4092"/>
    </row>
    <row r="4093" spans="1:1" ht="13.2" x14ac:dyDescent="0.25">
      <c r="A4093"/>
    </row>
    <row r="4094" spans="1:1" ht="13.2" x14ac:dyDescent="0.25">
      <c r="A4094"/>
    </row>
    <row r="4095" spans="1:1" ht="13.2" x14ac:dyDescent="0.25">
      <c r="A4095"/>
    </row>
    <row r="4096" spans="1:1" ht="13.2" x14ac:dyDescent="0.25">
      <c r="A4096"/>
    </row>
    <row r="4097" spans="1:1" ht="13.2" x14ac:dyDescent="0.25">
      <c r="A4097"/>
    </row>
    <row r="4098" spans="1:1" ht="13.2" x14ac:dyDescent="0.25">
      <c r="A4098"/>
    </row>
    <row r="4099" spans="1:1" ht="13.2" x14ac:dyDescent="0.25">
      <c r="A4099"/>
    </row>
    <row r="4100" spans="1:1" ht="13.2" x14ac:dyDescent="0.25">
      <c r="A4100"/>
    </row>
    <row r="4101" spans="1:1" ht="13.2" x14ac:dyDescent="0.25">
      <c r="A4101"/>
    </row>
    <row r="4102" spans="1:1" ht="13.2" x14ac:dyDescent="0.25">
      <c r="A4102"/>
    </row>
    <row r="4103" spans="1:1" ht="13.2" x14ac:dyDescent="0.25">
      <c r="A4103"/>
    </row>
    <row r="4104" spans="1:1" ht="13.2" x14ac:dyDescent="0.25">
      <c r="A4104"/>
    </row>
    <row r="4105" spans="1:1" ht="13.2" x14ac:dyDescent="0.25">
      <c r="A4105"/>
    </row>
    <row r="4106" spans="1:1" ht="13.2" x14ac:dyDescent="0.25">
      <c r="A4106"/>
    </row>
    <row r="4107" spans="1:1" ht="13.2" x14ac:dyDescent="0.25">
      <c r="A4107"/>
    </row>
    <row r="4108" spans="1:1" ht="13.2" x14ac:dyDescent="0.25">
      <c r="A4108"/>
    </row>
    <row r="4109" spans="1:1" ht="13.2" x14ac:dyDescent="0.25">
      <c r="A4109"/>
    </row>
    <row r="4110" spans="1:1" ht="13.2" x14ac:dyDescent="0.25">
      <c r="A4110"/>
    </row>
    <row r="4111" spans="1:1" ht="13.2" x14ac:dyDescent="0.25">
      <c r="A4111"/>
    </row>
    <row r="4112" spans="1:1" ht="13.2" x14ac:dyDescent="0.25">
      <c r="A4112"/>
    </row>
    <row r="4113" spans="1:1" ht="13.2" x14ac:dyDescent="0.25">
      <c r="A4113"/>
    </row>
    <row r="4114" spans="1:1" ht="13.2" x14ac:dyDescent="0.25">
      <c r="A4114"/>
    </row>
    <row r="4115" spans="1:1" ht="13.2" x14ac:dyDescent="0.25">
      <c r="A4115"/>
    </row>
    <row r="4116" spans="1:1" ht="13.2" x14ac:dyDescent="0.25">
      <c r="A4116"/>
    </row>
    <row r="4117" spans="1:1" ht="13.2" x14ac:dyDescent="0.25">
      <c r="A4117"/>
    </row>
    <row r="4118" spans="1:1" ht="13.2" x14ac:dyDescent="0.25">
      <c r="A4118"/>
    </row>
    <row r="4119" spans="1:1" ht="13.2" x14ac:dyDescent="0.25">
      <c r="A4119"/>
    </row>
    <row r="4120" spans="1:1" ht="13.2" x14ac:dyDescent="0.25">
      <c r="A4120"/>
    </row>
    <row r="4121" spans="1:1" ht="13.2" x14ac:dyDescent="0.25">
      <c r="A4121"/>
    </row>
    <row r="4122" spans="1:1" ht="13.2" x14ac:dyDescent="0.25">
      <c r="A4122"/>
    </row>
    <row r="4123" spans="1:1" ht="13.2" x14ac:dyDescent="0.25">
      <c r="A4123"/>
    </row>
    <row r="4124" spans="1:1" ht="13.2" x14ac:dyDescent="0.25">
      <c r="A4124"/>
    </row>
    <row r="4125" spans="1:1" ht="13.2" x14ac:dyDescent="0.25">
      <c r="A4125"/>
    </row>
    <row r="4126" spans="1:1" ht="13.2" x14ac:dyDescent="0.25">
      <c r="A4126"/>
    </row>
    <row r="4127" spans="1:1" ht="13.2" x14ac:dyDescent="0.25">
      <c r="A4127"/>
    </row>
    <row r="4128" spans="1:1" ht="13.2" x14ac:dyDescent="0.25">
      <c r="A4128"/>
    </row>
    <row r="4129" spans="1:1" ht="13.2" x14ac:dyDescent="0.25">
      <c r="A4129"/>
    </row>
    <row r="4130" spans="1:1" ht="13.2" x14ac:dyDescent="0.25">
      <c r="A4130"/>
    </row>
    <row r="4131" spans="1:1" ht="13.2" x14ac:dyDescent="0.25">
      <c r="A4131"/>
    </row>
    <row r="4132" spans="1:1" ht="13.2" x14ac:dyDescent="0.25">
      <c r="A4132"/>
    </row>
    <row r="4133" spans="1:1" ht="13.2" x14ac:dyDescent="0.25">
      <c r="A4133"/>
    </row>
    <row r="4134" spans="1:1" ht="13.2" x14ac:dyDescent="0.25">
      <c r="A4134"/>
    </row>
    <row r="4135" spans="1:1" ht="13.2" x14ac:dyDescent="0.25">
      <c r="A4135"/>
    </row>
    <row r="4136" spans="1:1" ht="13.2" x14ac:dyDescent="0.25">
      <c r="A4136"/>
    </row>
    <row r="4137" spans="1:1" ht="13.2" x14ac:dyDescent="0.25">
      <c r="A4137"/>
    </row>
    <row r="4138" spans="1:1" ht="13.2" x14ac:dyDescent="0.25">
      <c r="A4138"/>
    </row>
    <row r="4139" spans="1:1" ht="13.2" x14ac:dyDescent="0.25">
      <c r="A4139"/>
    </row>
    <row r="4140" spans="1:1" ht="13.2" x14ac:dyDescent="0.25">
      <c r="A4140"/>
    </row>
    <row r="4141" spans="1:1" ht="13.2" x14ac:dyDescent="0.25">
      <c r="A4141"/>
    </row>
    <row r="4142" spans="1:1" ht="13.2" x14ac:dyDescent="0.25">
      <c r="A4142"/>
    </row>
    <row r="4143" spans="1:1" ht="13.2" x14ac:dyDescent="0.25">
      <c r="A4143"/>
    </row>
    <row r="4144" spans="1:1" ht="13.2" x14ac:dyDescent="0.25">
      <c r="A4144"/>
    </row>
    <row r="4145" spans="1:1" ht="13.2" x14ac:dyDescent="0.25">
      <c r="A4145"/>
    </row>
    <row r="4146" spans="1:1" ht="13.2" x14ac:dyDescent="0.25">
      <c r="A4146"/>
    </row>
    <row r="4147" spans="1:1" ht="13.2" x14ac:dyDescent="0.25">
      <c r="A4147"/>
    </row>
    <row r="4148" spans="1:1" ht="13.2" x14ac:dyDescent="0.25">
      <c r="A4148"/>
    </row>
    <row r="4149" spans="1:1" ht="13.2" x14ac:dyDescent="0.25">
      <c r="A4149"/>
    </row>
    <row r="4150" spans="1:1" ht="13.2" x14ac:dyDescent="0.25">
      <c r="A4150"/>
    </row>
    <row r="4151" spans="1:1" ht="13.2" x14ac:dyDescent="0.25">
      <c r="A4151"/>
    </row>
    <row r="4152" spans="1:1" ht="13.2" x14ac:dyDescent="0.25">
      <c r="A4152"/>
    </row>
    <row r="4153" spans="1:1" ht="13.2" x14ac:dyDescent="0.25">
      <c r="A4153"/>
    </row>
    <row r="4154" spans="1:1" ht="13.2" x14ac:dyDescent="0.25">
      <c r="A4154"/>
    </row>
    <row r="4155" spans="1:1" ht="13.2" x14ac:dyDescent="0.25">
      <c r="A4155"/>
    </row>
    <row r="4156" spans="1:1" ht="13.2" x14ac:dyDescent="0.25">
      <c r="A4156"/>
    </row>
    <row r="4157" spans="1:1" ht="13.2" x14ac:dyDescent="0.25">
      <c r="A4157"/>
    </row>
    <row r="4158" spans="1:1" ht="13.2" x14ac:dyDescent="0.25">
      <c r="A4158"/>
    </row>
    <row r="4159" spans="1:1" ht="13.2" x14ac:dyDescent="0.25">
      <c r="A4159"/>
    </row>
    <row r="4160" spans="1:1" ht="13.2" x14ac:dyDescent="0.25">
      <c r="A4160"/>
    </row>
    <row r="4161" spans="1:1" ht="13.2" x14ac:dyDescent="0.25">
      <c r="A4161"/>
    </row>
    <row r="4162" spans="1:1" ht="13.2" x14ac:dyDescent="0.25">
      <c r="A4162"/>
    </row>
    <row r="4163" spans="1:1" ht="13.2" x14ac:dyDescent="0.25">
      <c r="A4163"/>
    </row>
    <row r="4164" spans="1:1" ht="13.2" x14ac:dyDescent="0.25">
      <c r="A4164"/>
    </row>
    <row r="4165" spans="1:1" ht="13.2" x14ac:dyDescent="0.25">
      <c r="A4165"/>
    </row>
    <row r="4166" spans="1:1" ht="13.2" x14ac:dyDescent="0.25">
      <c r="A4166"/>
    </row>
    <row r="4167" spans="1:1" ht="13.2" x14ac:dyDescent="0.25">
      <c r="A4167"/>
    </row>
    <row r="4168" spans="1:1" ht="13.2" x14ac:dyDescent="0.25">
      <c r="A4168"/>
    </row>
    <row r="4169" spans="1:1" ht="13.2" x14ac:dyDescent="0.25">
      <c r="A4169"/>
    </row>
    <row r="4170" spans="1:1" ht="13.2" x14ac:dyDescent="0.25">
      <c r="A4170"/>
    </row>
    <row r="4171" spans="1:1" ht="13.2" x14ac:dyDescent="0.25">
      <c r="A4171"/>
    </row>
    <row r="4172" spans="1:1" ht="13.2" x14ac:dyDescent="0.25">
      <c r="A4172"/>
    </row>
    <row r="4173" spans="1:1" ht="13.2" x14ac:dyDescent="0.25">
      <c r="A4173"/>
    </row>
    <row r="4174" spans="1:1" ht="13.2" x14ac:dyDescent="0.25">
      <c r="A4174"/>
    </row>
    <row r="4175" spans="1:1" ht="13.2" x14ac:dyDescent="0.25">
      <c r="A4175"/>
    </row>
    <row r="4176" spans="1:1" ht="13.2" x14ac:dyDescent="0.25">
      <c r="A4176"/>
    </row>
    <row r="4177" spans="1:1" ht="13.2" x14ac:dyDescent="0.25">
      <c r="A4177"/>
    </row>
    <row r="4178" spans="1:1" ht="13.2" x14ac:dyDescent="0.25">
      <c r="A4178"/>
    </row>
    <row r="4179" spans="1:1" ht="13.2" x14ac:dyDescent="0.25">
      <c r="A4179"/>
    </row>
    <row r="4180" spans="1:1" ht="13.2" x14ac:dyDescent="0.25">
      <c r="A4180"/>
    </row>
    <row r="4181" spans="1:1" ht="13.2" x14ac:dyDescent="0.25">
      <c r="A4181"/>
    </row>
    <row r="4182" spans="1:1" ht="13.2" x14ac:dyDescent="0.25">
      <c r="A4182"/>
    </row>
    <row r="4183" spans="1:1" ht="13.2" x14ac:dyDescent="0.25">
      <c r="A4183"/>
    </row>
    <row r="4184" spans="1:1" ht="13.2" x14ac:dyDescent="0.25">
      <c r="A4184"/>
    </row>
    <row r="4185" spans="1:1" ht="13.2" x14ac:dyDescent="0.25">
      <c r="A4185"/>
    </row>
    <row r="4186" spans="1:1" ht="13.2" x14ac:dyDescent="0.25">
      <c r="A4186"/>
    </row>
    <row r="4187" spans="1:1" ht="13.2" x14ac:dyDescent="0.25">
      <c r="A4187"/>
    </row>
    <row r="4188" spans="1:1" ht="13.2" x14ac:dyDescent="0.25">
      <c r="A4188"/>
    </row>
    <row r="4189" spans="1:1" ht="13.2" x14ac:dyDescent="0.25">
      <c r="A4189"/>
    </row>
    <row r="4190" spans="1:1" ht="13.2" x14ac:dyDescent="0.25">
      <c r="A4190"/>
    </row>
    <row r="4191" spans="1:1" ht="13.2" x14ac:dyDescent="0.25">
      <c r="A4191"/>
    </row>
    <row r="4192" spans="1:1" ht="13.2" x14ac:dyDescent="0.25">
      <c r="A4192"/>
    </row>
    <row r="4193" spans="1:1" ht="13.2" x14ac:dyDescent="0.25">
      <c r="A4193"/>
    </row>
    <row r="4194" spans="1:1" ht="13.2" x14ac:dyDescent="0.25">
      <c r="A4194"/>
    </row>
    <row r="4195" spans="1:1" ht="13.2" x14ac:dyDescent="0.25">
      <c r="A4195"/>
    </row>
    <row r="4196" spans="1:1" ht="13.2" x14ac:dyDescent="0.25">
      <c r="A4196"/>
    </row>
    <row r="4197" spans="1:1" ht="13.2" x14ac:dyDescent="0.25">
      <c r="A4197"/>
    </row>
    <row r="4198" spans="1:1" ht="13.2" x14ac:dyDescent="0.25">
      <c r="A4198"/>
    </row>
    <row r="4199" spans="1:1" ht="13.2" x14ac:dyDescent="0.25">
      <c r="A4199"/>
    </row>
    <row r="4200" spans="1:1" ht="13.2" x14ac:dyDescent="0.25">
      <c r="A4200"/>
    </row>
    <row r="4201" spans="1:1" ht="13.2" x14ac:dyDescent="0.25">
      <c r="A4201"/>
    </row>
    <row r="4202" spans="1:1" ht="13.2" x14ac:dyDescent="0.25">
      <c r="A4202"/>
    </row>
    <row r="4203" spans="1:1" ht="13.2" x14ac:dyDescent="0.25">
      <c r="A4203"/>
    </row>
    <row r="4204" spans="1:1" ht="13.2" x14ac:dyDescent="0.25">
      <c r="A4204"/>
    </row>
    <row r="4205" spans="1:1" ht="13.2" x14ac:dyDescent="0.25">
      <c r="A4205"/>
    </row>
    <row r="4206" spans="1:1" ht="13.2" x14ac:dyDescent="0.25">
      <c r="A4206"/>
    </row>
    <row r="4207" spans="1:1" ht="13.2" x14ac:dyDescent="0.25">
      <c r="A4207"/>
    </row>
    <row r="4208" spans="1:1" ht="13.2" x14ac:dyDescent="0.25">
      <c r="A4208"/>
    </row>
    <row r="4209" spans="1:1" ht="13.2" x14ac:dyDescent="0.25">
      <c r="A4209"/>
    </row>
    <row r="4210" spans="1:1" ht="13.2" x14ac:dyDescent="0.25">
      <c r="A4210"/>
    </row>
    <row r="4211" spans="1:1" ht="13.2" x14ac:dyDescent="0.25">
      <c r="A4211"/>
    </row>
    <row r="4212" spans="1:1" ht="13.2" x14ac:dyDescent="0.25">
      <c r="A4212"/>
    </row>
    <row r="4213" spans="1:1" ht="13.2" x14ac:dyDescent="0.25">
      <c r="A4213"/>
    </row>
    <row r="4214" spans="1:1" ht="13.2" x14ac:dyDescent="0.25">
      <c r="A4214"/>
    </row>
    <row r="4215" spans="1:1" ht="13.2" x14ac:dyDescent="0.25">
      <c r="A4215"/>
    </row>
    <row r="4216" spans="1:1" ht="13.2" x14ac:dyDescent="0.25">
      <c r="A4216"/>
    </row>
    <row r="4217" spans="1:1" ht="13.2" x14ac:dyDescent="0.25">
      <c r="A4217"/>
    </row>
    <row r="4218" spans="1:1" ht="13.2" x14ac:dyDescent="0.25">
      <c r="A4218"/>
    </row>
    <row r="4219" spans="1:1" ht="13.2" x14ac:dyDescent="0.25">
      <c r="A4219"/>
    </row>
    <row r="4220" spans="1:1" ht="13.2" x14ac:dyDescent="0.25">
      <c r="A4220"/>
    </row>
    <row r="4221" spans="1:1" ht="13.2" x14ac:dyDescent="0.25">
      <c r="A4221"/>
    </row>
    <row r="4222" spans="1:1" ht="13.2" x14ac:dyDescent="0.25">
      <c r="A4222"/>
    </row>
    <row r="4223" spans="1:1" ht="13.2" x14ac:dyDescent="0.25">
      <c r="A4223"/>
    </row>
    <row r="4224" spans="1:1" ht="13.2" x14ac:dyDescent="0.25">
      <c r="A4224"/>
    </row>
    <row r="4225" spans="1:1" ht="13.2" x14ac:dyDescent="0.25">
      <c r="A4225"/>
    </row>
    <row r="4226" spans="1:1" ht="13.2" x14ac:dyDescent="0.25">
      <c r="A4226"/>
    </row>
    <row r="4227" spans="1:1" ht="13.2" x14ac:dyDescent="0.25">
      <c r="A4227"/>
    </row>
    <row r="4228" spans="1:1" ht="13.2" x14ac:dyDescent="0.25">
      <c r="A4228"/>
    </row>
    <row r="4229" spans="1:1" ht="13.2" x14ac:dyDescent="0.25">
      <c r="A4229"/>
    </row>
    <row r="4230" spans="1:1" ht="13.2" x14ac:dyDescent="0.25">
      <c r="A4230"/>
    </row>
    <row r="4231" spans="1:1" ht="13.2" x14ac:dyDescent="0.25">
      <c r="A4231"/>
    </row>
    <row r="4232" spans="1:1" ht="13.2" x14ac:dyDescent="0.25">
      <c r="A4232"/>
    </row>
    <row r="4233" spans="1:1" ht="13.2" x14ac:dyDescent="0.25">
      <c r="A4233"/>
    </row>
    <row r="4234" spans="1:1" ht="13.2" x14ac:dyDescent="0.25">
      <c r="A4234"/>
    </row>
    <row r="4235" spans="1:1" ht="13.2" x14ac:dyDescent="0.25">
      <c r="A4235"/>
    </row>
    <row r="4236" spans="1:1" ht="13.2" x14ac:dyDescent="0.25">
      <c r="A4236"/>
    </row>
    <row r="4237" spans="1:1" ht="13.2" x14ac:dyDescent="0.25">
      <c r="A4237"/>
    </row>
    <row r="4238" spans="1:1" ht="13.2" x14ac:dyDescent="0.25">
      <c r="A4238"/>
    </row>
    <row r="4239" spans="1:1" ht="13.2" x14ac:dyDescent="0.25">
      <c r="A4239"/>
    </row>
    <row r="4240" spans="1:1" ht="13.2" x14ac:dyDescent="0.25">
      <c r="A4240"/>
    </row>
    <row r="4241" spans="1:1" ht="13.2" x14ac:dyDescent="0.25">
      <c r="A4241"/>
    </row>
    <row r="4242" spans="1:1" ht="13.2" x14ac:dyDescent="0.25">
      <c r="A4242"/>
    </row>
    <row r="4243" spans="1:1" ht="13.2" x14ac:dyDescent="0.25">
      <c r="A4243"/>
    </row>
    <row r="4244" spans="1:1" ht="13.2" x14ac:dyDescent="0.25">
      <c r="A4244"/>
    </row>
    <row r="4245" spans="1:1" ht="13.2" x14ac:dyDescent="0.25">
      <c r="A4245"/>
    </row>
    <row r="4246" spans="1:1" ht="13.2" x14ac:dyDescent="0.25">
      <c r="A4246"/>
    </row>
    <row r="4247" spans="1:1" ht="13.2" x14ac:dyDescent="0.25">
      <c r="A4247"/>
    </row>
    <row r="4248" spans="1:1" ht="13.2" x14ac:dyDescent="0.25">
      <c r="A4248"/>
    </row>
    <row r="4249" spans="1:1" ht="13.2" x14ac:dyDescent="0.25">
      <c r="A4249"/>
    </row>
    <row r="4250" spans="1:1" ht="13.2" x14ac:dyDescent="0.25">
      <c r="A4250"/>
    </row>
    <row r="4251" spans="1:1" ht="13.2" x14ac:dyDescent="0.25">
      <c r="A4251"/>
    </row>
    <row r="4252" spans="1:1" ht="13.2" x14ac:dyDescent="0.25">
      <c r="A4252"/>
    </row>
    <row r="4253" spans="1:1" ht="13.2" x14ac:dyDescent="0.25">
      <c r="A4253"/>
    </row>
    <row r="4254" spans="1:1" ht="13.2" x14ac:dyDescent="0.25">
      <c r="A4254"/>
    </row>
    <row r="4255" spans="1:1" ht="13.2" x14ac:dyDescent="0.25">
      <c r="A4255"/>
    </row>
    <row r="4256" spans="1:1" ht="13.2" x14ac:dyDescent="0.25">
      <c r="A4256"/>
    </row>
    <row r="4257" spans="1:1" ht="13.2" x14ac:dyDescent="0.25">
      <c r="A4257"/>
    </row>
    <row r="4258" spans="1:1" ht="13.2" x14ac:dyDescent="0.25">
      <c r="A4258"/>
    </row>
    <row r="4259" spans="1:1" ht="13.2" x14ac:dyDescent="0.25">
      <c r="A4259"/>
    </row>
    <row r="4260" spans="1:1" ht="13.2" x14ac:dyDescent="0.25">
      <c r="A4260"/>
    </row>
    <row r="4261" spans="1:1" ht="13.2" x14ac:dyDescent="0.25">
      <c r="A4261"/>
    </row>
    <row r="4262" spans="1:1" ht="13.2" x14ac:dyDescent="0.25">
      <c r="A4262"/>
    </row>
    <row r="4263" spans="1:1" ht="13.2" x14ac:dyDescent="0.25">
      <c r="A4263"/>
    </row>
    <row r="4264" spans="1:1" ht="13.2" x14ac:dyDescent="0.25">
      <c r="A4264"/>
    </row>
    <row r="4265" spans="1:1" ht="13.2" x14ac:dyDescent="0.25">
      <c r="A4265"/>
    </row>
    <row r="4266" spans="1:1" ht="13.2" x14ac:dyDescent="0.25">
      <c r="A4266"/>
    </row>
    <row r="4267" spans="1:1" ht="13.2" x14ac:dyDescent="0.25">
      <c r="A4267"/>
    </row>
    <row r="4268" spans="1:1" ht="13.2" x14ac:dyDescent="0.25">
      <c r="A4268"/>
    </row>
    <row r="4269" spans="1:1" ht="13.2" x14ac:dyDescent="0.25">
      <c r="A4269"/>
    </row>
    <row r="4270" spans="1:1" ht="13.2" x14ac:dyDescent="0.25">
      <c r="A4270"/>
    </row>
    <row r="4271" spans="1:1" ht="13.2" x14ac:dyDescent="0.25">
      <c r="A4271"/>
    </row>
    <row r="4272" spans="1:1" ht="13.2" x14ac:dyDescent="0.25">
      <c r="A4272"/>
    </row>
    <row r="4273" spans="1:1" ht="13.2" x14ac:dyDescent="0.25">
      <c r="A4273"/>
    </row>
    <row r="4274" spans="1:1" ht="13.2" x14ac:dyDescent="0.25">
      <c r="A4274"/>
    </row>
    <row r="4275" spans="1:1" ht="13.2" x14ac:dyDescent="0.25">
      <c r="A4275"/>
    </row>
    <row r="4276" spans="1:1" ht="13.2" x14ac:dyDescent="0.25">
      <c r="A4276"/>
    </row>
    <row r="4277" spans="1:1" ht="13.2" x14ac:dyDescent="0.25">
      <c r="A4277"/>
    </row>
    <row r="4278" spans="1:1" ht="13.2" x14ac:dyDescent="0.25">
      <c r="A4278"/>
    </row>
    <row r="4279" spans="1:1" ht="13.2" x14ac:dyDescent="0.25">
      <c r="A4279"/>
    </row>
    <row r="4280" spans="1:1" ht="13.2" x14ac:dyDescent="0.25">
      <c r="A4280"/>
    </row>
    <row r="4281" spans="1:1" ht="13.2" x14ac:dyDescent="0.25">
      <c r="A4281"/>
    </row>
    <row r="4282" spans="1:1" ht="13.2" x14ac:dyDescent="0.25">
      <c r="A4282"/>
    </row>
    <row r="4283" spans="1:1" ht="13.2" x14ac:dyDescent="0.25">
      <c r="A4283"/>
    </row>
    <row r="4284" spans="1:1" ht="13.2" x14ac:dyDescent="0.25">
      <c r="A4284"/>
    </row>
    <row r="4285" spans="1:1" ht="13.2" x14ac:dyDescent="0.25">
      <c r="A4285"/>
    </row>
    <row r="4286" spans="1:1" ht="13.2" x14ac:dyDescent="0.25">
      <c r="A4286"/>
    </row>
    <row r="4287" spans="1:1" ht="13.2" x14ac:dyDescent="0.25">
      <c r="A4287"/>
    </row>
    <row r="4288" spans="1:1" ht="13.2" x14ac:dyDescent="0.25">
      <c r="A4288"/>
    </row>
    <row r="4289" spans="1:1" ht="13.2" x14ac:dyDescent="0.25">
      <c r="A4289"/>
    </row>
    <row r="4290" spans="1:1" ht="13.2" x14ac:dyDescent="0.25">
      <c r="A4290"/>
    </row>
    <row r="4291" spans="1:1" ht="13.2" x14ac:dyDescent="0.25">
      <c r="A4291"/>
    </row>
    <row r="4292" spans="1:1" ht="13.2" x14ac:dyDescent="0.25">
      <c r="A4292"/>
    </row>
    <row r="4293" spans="1:1" ht="13.2" x14ac:dyDescent="0.25">
      <c r="A4293"/>
    </row>
    <row r="4294" spans="1:1" ht="13.2" x14ac:dyDescent="0.25">
      <c r="A4294"/>
    </row>
    <row r="4295" spans="1:1" ht="13.2" x14ac:dyDescent="0.25">
      <c r="A4295"/>
    </row>
    <row r="4296" spans="1:1" ht="13.2" x14ac:dyDescent="0.25">
      <c r="A4296"/>
    </row>
    <row r="4297" spans="1:1" ht="13.2" x14ac:dyDescent="0.25">
      <c r="A4297"/>
    </row>
    <row r="4298" spans="1:1" ht="13.2" x14ac:dyDescent="0.25">
      <c r="A4298"/>
    </row>
    <row r="4299" spans="1:1" ht="13.2" x14ac:dyDescent="0.25">
      <c r="A4299"/>
    </row>
    <row r="4300" spans="1:1" ht="13.2" x14ac:dyDescent="0.25">
      <c r="A4300"/>
    </row>
    <row r="4301" spans="1:1" ht="13.2" x14ac:dyDescent="0.25">
      <c r="A4301"/>
    </row>
    <row r="4302" spans="1:1" ht="13.2" x14ac:dyDescent="0.25">
      <c r="A4302"/>
    </row>
    <row r="4303" spans="1:1" ht="13.2" x14ac:dyDescent="0.25">
      <c r="A4303"/>
    </row>
    <row r="4304" spans="1:1" ht="13.2" x14ac:dyDescent="0.25">
      <c r="A4304"/>
    </row>
    <row r="4305" spans="1:1" ht="13.2" x14ac:dyDescent="0.25">
      <c r="A4305"/>
    </row>
    <row r="4306" spans="1:1" ht="13.2" x14ac:dyDescent="0.25">
      <c r="A4306"/>
    </row>
    <row r="4307" spans="1:1" ht="13.2" x14ac:dyDescent="0.25">
      <c r="A4307"/>
    </row>
    <row r="4308" spans="1:1" ht="13.2" x14ac:dyDescent="0.25">
      <c r="A4308"/>
    </row>
    <row r="4309" spans="1:1" ht="13.2" x14ac:dyDescent="0.25">
      <c r="A4309"/>
    </row>
    <row r="4310" spans="1:1" ht="13.2" x14ac:dyDescent="0.25">
      <c r="A4310"/>
    </row>
    <row r="4311" spans="1:1" ht="13.2" x14ac:dyDescent="0.25">
      <c r="A4311"/>
    </row>
    <row r="4312" spans="1:1" ht="13.2" x14ac:dyDescent="0.25">
      <c r="A4312"/>
    </row>
    <row r="4313" spans="1:1" ht="13.2" x14ac:dyDescent="0.25">
      <c r="A4313"/>
    </row>
    <row r="4314" spans="1:1" ht="13.2" x14ac:dyDescent="0.25">
      <c r="A4314"/>
    </row>
    <row r="4315" spans="1:1" ht="13.2" x14ac:dyDescent="0.25">
      <c r="A4315"/>
    </row>
    <row r="4316" spans="1:1" ht="13.2" x14ac:dyDescent="0.25">
      <c r="A4316"/>
    </row>
    <row r="4317" spans="1:1" ht="13.2" x14ac:dyDescent="0.25">
      <c r="A4317"/>
    </row>
    <row r="4318" spans="1:1" ht="13.2" x14ac:dyDescent="0.25">
      <c r="A4318"/>
    </row>
    <row r="4319" spans="1:1" ht="13.2" x14ac:dyDescent="0.25">
      <c r="A4319"/>
    </row>
    <row r="4320" spans="1:1" ht="13.2" x14ac:dyDescent="0.25">
      <c r="A4320"/>
    </row>
    <row r="4321" spans="1:1" ht="13.2" x14ac:dyDescent="0.25">
      <c r="A4321"/>
    </row>
    <row r="4322" spans="1:1" ht="13.2" x14ac:dyDescent="0.25">
      <c r="A4322"/>
    </row>
    <row r="4323" spans="1:1" ht="13.2" x14ac:dyDescent="0.25">
      <c r="A4323"/>
    </row>
    <row r="4324" spans="1:1" ht="13.2" x14ac:dyDescent="0.25">
      <c r="A4324"/>
    </row>
    <row r="4325" spans="1:1" ht="13.2" x14ac:dyDescent="0.25">
      <c r="A4325"/>
    </row>
    <row r="4326" spans="1:1" ht="13.2" x14ac:dyDescent="0.25">
      <c r="A4326"/>
    </row>
    <row r="4327" spans="1:1" ht="13.2" x14ac:dyDescent="0.25">
      <c r="A4327"/>
    </row>
    <row r="4328" spans="1:1" ht="13.2" x14ac:dyDescent="0.25">
      <c r="A4328"/>
    </row>
    <row r="4329" spans="1:1" ht="13.2" x14ac:dyDescent="0.25">
      <c r="A4329"/>
    </row>
    <row r="4330" spans="1:1" ht="13.2" x14ac:dyDescent="0.25">
      <c r="A4330"/>
    </row>
    <row r="4331" spans="1:1" ht="13.2" x14ac:dyDescent="0.25">
      <c r="A4331"/>
    </row>
    <row r="4332" spans="1:1" ht="13.2" x14ac:dyDescent="0.25">
      <c r="A4332"/>
    </row>
    <row r="4333" spans="1:1" ht="13.2" x14ac:dyDescent="0.25">
      <c r="A4333"/>
    </row>
    <row r="4334" spans="1:1" ht="13.2" x14ac:dyDescent="0.25">
      <c r="A4334"/>
    </row>
    <row r="4335" spans="1:1" ht="13.2" x14ac:dyDescent="0.25">
      <c r="A4335"/>
    </row>
    <row r="4336" spans="1:1" ht="13.2" x14ac:dyDescent="0.25">
      <c r="A4336"/>
    </row>
    <row r="4337" spans="1:1" ht="13.2" x14ac:dyDescent="0.25">
      <c r="A4337"/>
    </row>
    <row r="4338" spans="1:1" ht="13.2" x14ac:dyDescent="0.25">
      <c r="A4338"/>
    </row>
    <row r="4339" spans="1:1" ht="13.2" x14ac:dyDescent="0.25">
      <c r="A4339"/>
    </row>
    <row r="4340" spans="1:1" ht="13.2" x14ac:dyDescent="0.25">
      <c r="A4340"/>
    </row>
    <row r="4341" spans="1:1" ht="13.2" x14ac:dyDescent="0.25">
      <c r="A4341"/>
    </row>
    <row r="4342" spans="1:1" ht="13.2" x14ac:dyDescent="0.25">
      <c r="A4342"/>
    </row>
    <row r="4343" spans="1:1" ht="13.2" x14ac:dyDescent="0.25">
      <c r="A4343"/>
    </row>
    <row r="4344" spans="1:1" ht="13.2" x14ac:dyDescent="0.25">
      <c r="A4344"/>
    </row>
    <row r="4345" spans="1:1" ht="13.2" x14ac:dyDescent="0.25">
      <c r="A4345"/>
    </row>
    <row r="4346" spans="1:1" ht="13.2" x14ac:dyDescent="0.25">
      <c r="A4346"/>
    </row>
    <row r="4347" spans="1:1" ht="13.2" x14ac:dyDescent="0.25">
      <c r="A4347"/>
    </row>
    <row r="4348" spans="1:1" ht="13.2" x14ac:dyDescent="0.25">
      <c r="A4348"/>
    </row>
    <row r="4349" spans="1:1" ht="13.2" x14ac:dyDescent="0.25">
      <c r="A4349"/>
    </row>
    <row r="4350" spans="1:1" ht="13.2" x14ac:dyDescent="0.25">
      <c r="A4350"/>
    </row>
    <row r="4351" spans="1:1" ht="13.2" x14ac:dyDescent="0.25">
      <c r="A4351"/>
    </row>
    <row r="4352" spans="1:1" ht="13.2" x14ac:dyDescent="0.25">
      <c r="A4352"/>
    </row>
    <row r="4353" spans="1:1" ht="13.2" x14ac:dyDescent="0.25">
      <c r="A4353"/>
    </row>
    <row r="4354" spans="1:1" ht="13.2" x14ac:dyDescent="0.25">
      <c r="A4354"/>
    </row>
    <row r="4355" spans="1:1" ht="13.2" x14ac:dyDescent="0.25">
      <c r="A4355"/>
    </row>
    <row r="4356" spans="1:1" ht="13.2" x14ac:dyDescent="0.25">
      <c r="A4356"/>
    </row>
    <row r="4357" spans="1:1" ht="13.2" x14ac:dyDescent="0.25">
      <c r="A4357"/>
    </row>
    <row r="4358" spans="1:1" ht="13.2" x14ac:dyDescent="0.25">
      <c r="A4358"/>
    </row>
    <row r="4359" spans="1:1" ht="13.2" x14ac:dyDescent="0.25">
      <c r="A4359"/>
    </row>
    <row r="4360" spans="1:1" ht="13.2" x14ac:dyDescent="0.25">
      <c r="A4360"/>
    </row>
    <row r="4361" spans="1:1" ht="13.2" x14ac:dyDescent="0.25">
      <c r="A4361"/>
    </row>
    <row r="4362" spans="1:1" ht="13.2" x14ac:dyDescent="0.25">
      <c r="A4362"/>
    </row>
    <row r="4363" spans="1:1" ht="13.2" x14ac:dyDescent="0.25">
      <c r="A4363"/>
    </row>
    <row r="4364" spans="1:1" ht="13.2" x14ac:dyDescent="0.25">
      <c r="A4364"/>
    </row>
    <row r="4365" spans="1:1" ht="13.2" x14ac:dyDescent="0.25">
      <c r="A4365"/>
    </row>
    <row r="4366" spans="1:1" ht="13.2" x14ac:dyDescent="0.25">
      <c r="A4366"/>
    </row>
    <row r="4367" spans="1:1" ht="13.2" x14ac:dyDescent="0.25">
      <c r="A4367"/>
    </row>
    <row r="4368" spans="1:1" ht="13.2" x14ac:dyDescent="0.25">
      <c r="A4368"/>
    </row>
    <row r="4369" spans="1:1" ht="13.2" x14ac:dyDescent="0.25">
      <c r="A4369"/>
    </row>
    <row r="4370" spans="1:1" ht="13.2" x14ac:dyDescent="0.25">
      <c r="A4370"/>
    </row>
    <row r="4371" spans="1:1" ht="13.2" x14ac:dyDescent="0.25">
      <c r="A4371"/>
    </row>
    <row r="4372" spans="1:1" ht="13.2" x14ac:dyDescent="0.25">
      <c r="A4372"/>
    </row>
    <row r="4373" spans="1:1" ht="13.2" x14ac:dyDescent="0.25">
      <c r="A4373"/>
    </row>
    <row r="4374" spans="1:1" ht="13.2" x14ac:dyDescent="0.25">
      <c r="A4374"/>
    </row>
    <row r="4375" spans="1:1" ht="13.2" x14ac:dyDescent="0.25">
      <c r="A4375"/>
    </row>
    <row r="4376" spans="1:1" ht="13.2" x14ac:dyDescent="0.25">
      <c r="A4376"/>
    </row>
    <row r="4377" spans="1:1" ht="13.2" x14ac:dyDescent="0.25">
      <c r="A4377"/>
    </row>
    <row r="4378" spans="1:1" ht="13.2" x14ac:dyDescent="0.25">
      <c r="A4378"/>
    </row>
    <row r="4379" spans="1:1" ht="13.2" x14ac:dyDescent="0.25">
      <c r="A4379"/>
    </row>
    <row r="4380" spans="1:1" ht="13.2" x14ac:dyDescent="0.25">
      <c r="A4380"/>
    </row>
    <row r="4381" spans="1:1" ht="13.2" x14ac:dyDescent="0.25">
      <c r="A4381"/>
    </row>
    <row r="4382" spans="1:1" ht="13.2" x14ac:dyDescent="0.25">
      <c r="A4382"/>
    </row>
    <row r="4383" spans="1:1" ht="13.2" x14ac:dyDescent="0.25">
      <c r="A4383"/>
    </row>
    <row r="4384" spans="1:1" ht="13.2" x14ac:dyDescent="0.25">
      <c r="A4384"/>
    </row>
    <row r="4385" spans="1:1" ht="13.2" x14ac:dyDescent="0.25">
      <c r="A4385"/>
    </row>
    <row r="4386" spans="1:1" ht="13.2" x14ac:dyDescent="0.25">
      <c r="A4386"/>
    </row>
    <row r="4387" spans="1:1" ht="13.2" x14ac:dyDescent="0.25">
      <c r="A4387"/>
    </row>
    <row r="4388" spans="1:1" ht="13.2" x14ac:dyDescent="0.25">
      <c r="A4388"/>
    </row>
    <row r="4389" spans="1:1" ht="13.2" x14ac:dyDescent="0.25">
      <c r="A4389"/>
    </row>
    <row r="4390" spans="1:1" ht="13.2" x14ac:dyDescent="0.25">
      <c r="A4390"/>
    </row>
    <row r="4391" spans="1:1" ht="13.2" x14ac:dyDescent="0.25">
      <c r="A4391"/>
    </row>
    <row r="4392" spans="1:1" ht="13.2" x14ac:dyDescent="0.25">
      <c r="A4392"/>
    </row>
    <row r="4393" spans="1:1" ht="13.2" x14ac:dyDescent="0.25">
      <c r="A4393"/>
    </row>
    <row r="4394" spans="1:1" ht="13.2" x14ac:dyDescent="0.25">
      <c r="A4394"/>
    </row>
    <row r="4395" spans="1:1" ht="13.2" x14ac:dyDescent="0.25">
      <c r="A4395"/>
    </row>
    <row r="4396" spans="1:1" ht="13.2" x14ac:dyDescent="0.25">
      <c r="A4396"/>
    </row>
    <row r="4397" spans="1:1" ht="13.2" x14ac:dyDescent="0.25">
      <c r="A4397"/>
    </row>
    <row r="4398" spans="1:1" ht="13.2" x14ac:dyDescent="0.25">
      <c r="A4398"/>
    </row>
    <row r="4399" spans="1:1" ht="13.2" x14ac:dyDescent="0.25">
      <c r="A4399"/>
    </row>
    <row r="4400" spans="1:1" ht="13.2" x14ac:dyDescent="0.25">
      <c r="A4400"/>
    </row>
    <row r="4401" spans="1:1" ht="13.2" x14ac:dyDescent="0.25">
      <c r="A4401"/>
    </row>
    <row r="4402" spans="1:1" ht="13.2" x14ac:dyDescent="0.25">
      <c r="A4402"/>
    </row>
    <row r="4403" spans="1:1" ht="13.2" x14ac:dyDescent="0.25">
      <c r="A4403"/>
    </row>
    <row r="4404" spans="1:1" ht="13.2" x14ac:dyDescent="0.25">
      <c r="A4404"/>
    </row>
    <row r="4405" spans="1:1" ht="13.2" x14ac:dyDescent="0.25">
      <c r="A4405"/>
    </row>
    <row r="4406" spans="1:1" ht="13.2" x14ac:dyDescent="0.25">
      <c r="A4406"/>
    </row>
    <row r="4407" spans="1:1" ht="13.2" x14ac:dyDescent="0.25">
      <c r="A4407"/>
    </row>
    <row r="4408" spans="1:1" ht="13.2" x14ac:dyDescent="0.25">
      <c r="A4408"/>
    </row>
    <row r="4409" spans="1:1" ht="13.2" x14ac:dyDescent="0.25">
      <c r="A4409"/>
    </row>
    <row r="4410" spans="1:1" ht="13.2" x14ac:dyDescent="0.25">
      <c r="A4410"/>
    </row>
    <row r="4411" spans="1:1" ht="13.2" x14ac:dyDescent="0.25">
      <c r="A4411"/>
    </row>
    <row r="4412" spans="1:1" ht="13.2" x14ac:dyDescent="0.25">
      <c r="A4412"/>
    </row>
    <row r="4413" spans="1:1" ht="13.2" x14ac:dyDescent="0.25">
      <c r="A4413"/>
    </row>
    <row r="4414" spans="1:1" ht="13.2" x14ac:dyDescent="0.25">
      <c r="A4414"/>
    </row>
    <row r="4415" spans="1:1" ht="13.2" x14ac:dyDescent="0.25">
      <c r="A4415"/>
    </row>
    <row r="4416" spans="1:1" ht="13.2" x14ac:dyDescent="0.25">
      <c r="A4416"/>
    </row>
    <row r="4417" spans="1:1" ht="13.2" x14ac:dyDescent="0.25">
      <c r="A4417"/>
    </row>
    <row r="4418" spans="1:1" ht="13.2" x14ac:dyDescent="0.25">
      <c r="A4418"/>
    </row>
    <row r="4419" spans="1:1" ht="13.2" x14ac:dyDescent="0.25">
      <c r="A4419"/>
    </row>
    <row r="4420" spans="1:1" ht="13.2" x14ac:dyDescent="0.25">
      <c r="A4420"/>
    </row>
    <row r="4421" spans="1:1" ht="13.2" x14ac:dyDescent="0.25">
      <c r="A4421"/>
    </row>
    <row r="4422" spans="1:1" ht="13.2" x14ac:dyDescent="0.25">
      <c r="A4422"/>
    </row>
    <row r="4423" spans="1:1" ht="13.2" x14ac:dyDescent="0.25">
      <c r="A4423"/>
    </row>
    <row r="4424" spans="1:1" ht="13.2" x14ac:dyDescent="0.25">
      <c r="A4424"/>
    </row>
    <row r="4425" spans="1:1" ht="13.2" x14ac:dyDescent="0.25">
      <c r="A4425"/>
    </row>
    <row r="4426" spans="1:1" ht="13.2" x14ac:dyDescent="0.25">
      <c r="A4426"/>
    </row>
    <row r="4427" spans="1:1" ht="13.2" x14ac:dyDescent="0.25">
      <c r="A4427"/>
    </row>
    <row r="4428" spans="1:1" ht="13.2" x14ac:dyDescent="0.25">
      <c r="A4428"/>
    </row>
    <row r="4429" spans="1:1" ht="13.2" x14ac:dyDescent="0.25">
      <c r="A4429"/>
    </row>
    <row r="4430" spans="1:1" ht="13.2" x14ac:dyDescent="0.25">
      <c r="A4430"/>
    </row>
    <row r="4431" spans="1:1" ht="13.2" x14ac:dyDescent="0.25">
      <c r="A4431"/>
    </row>
    <row r="4432" spans="1:1" ht="13.2" x14ac:dyDescent="0.25">
      <c r="A4432"/>
    </row>
    <row r="4433" spans="1:1" ht="13.2" x14ac:dyDescent="0.25">
      <c r="A4433"/>
    </row>
    <row r="4434" spans="1:1" ht="13.2" x14ac:dyDescent="0.25">
      <c r="A4434"/>
    </row>
    <row r="4435" spans="1:1" ht="13.2" x14ac:dyDescent="0.25">
      <c r="A4435"/>
    </row>
    <row r="4436" spans="1:1" ht="13.2" x14ac:dyDescent="0.25">
      <c r="A4436"/>
    </row>
    <row r="4437" spans="1:1" ht="13.2" x14ac:dyDescent="0.25">
      <c r="A4437"/>
    </row>
    <row r="4438" spans="1:1" ht="13.2" x14ac:dyDescent="0.25">
      <c r="A4438"/>
    </row>
    <row r="4439" spans="1:1" ht="13.2" x14ac:dyDescent="0.25">
      <c r="A4439"/>
    </row>
    <row r="4440" spans="1:1" ht="13.2" x14ac:dyDescent="0.25">
      <c r="A4440"/>
    </row>
    <row r="4441" spans="1:1" ht="13.2" x14ac:dyDescent="0.25">
      <c r="A4441"/>
    </row>
    <row r="4442" spans="1:1" ht="13.2" x14ac:dyDescent="0.25">
      <c r="A4442"/>
    </row>
    <row r="4443" spans="1:1" ht="13.2" x14ac:dyDescent="0.25">
      <c r="A4443"/>
    </row>
    <row r="4444" spans="1:1" ht="13.2" x14ac:dyDescent="0.25">
      <c r="A4444"/>
    </row>
    <row r="4445" spans="1:1" ht="13.2" x14ac:dyDescent="0.25">
      <c r="A4445"/>
    </row>
    <row r="4446" spans="1:1" ht="13.2" x14ac:dyDescent="0.25">
      <c r="A4446"/>
    </row>
    <row r="4447" spans="1:1" ht="13.2" x14ac:dyDescent="0.25">
      <c r="A4447"/>
    </row>
    <row r="4448" spans="1:1" ht="13.2" x14ac:dyDescent="0.25">
      <c r="A4448"/>
    </row>
    <row r="4449" spans="1:1" ht="13.2" x14ac:dyDescent="0.25">
      <c r="A4449"/>
    </row>
    <row r="4450" spans="1:1" ht="13.2" x14ac:dyDescent="0.25">
      <c r="A4450"/>
    </row>
    <row r="4451" spans="1:1" ht="13.2" x14ac:dyDescent="0.25">
      <c r="A4451"/>
    </row>
    <row r="4452" spans="1:1" ht="13.2" x14ac:dyDescent="0.25">
      <c r="A4452"/>
    </row>
    <row r="4453" spans="1:1" ht="13.2" x14ac:dyDescent="0.25">
      <c r="A4453"/>
    </row>
    <row r="4454" spans="1:1" ht="13.2" x14ac:dyDescent="0.25">
      <c r="A4454"/>
    </row>
    <row r="4455" spans="1:1" ht="13.2" x14ac:dyDescent="0.25">
      <c r="A4455"/>
    </row>
    <row r="4456" spans="1:1" ht="13.2" x14ac:dyDescent="0.25">
      <c r="A4456"/>
    </row>
    <row r="4457" spans="1:1" ht="13.2" x14ac:dyDescent="0.25">
      <c r="A4457"/>
    </row>
    <row r="4458" spans="1:1" ht="13.2" x14ac:dyDescent="0.25">
      <c r="A4458"/>
    </row>
    <row r="4459" spans="1:1" ht="13.2" x14ac:dyDescent="0.25">
      <c r="A4459"/>
    </row>
    <row r="4460" spans="1:1" ht="13.2" x14ac:dyDescent="0.25">
      <c r="A4460"/>
    </row>
    <row r="4461" spans="1:1" ht="13.2" x14ac:dyDescent="0.25">
      <c r="A4461"/>
    </row>
    <row r="4462" spans="1:1" ht="13.2" x14ac:dyDescent="0.25">
      <c r="A4462"/>
    </row>
    <row r="4463" spans="1:1" ht="13.2" x14ac:dyDescent="0.25">
      <c r="A4463"/>
    </row>
    <row r="4464" spans="1:1" ht="13.2" x14ac:dyDescent="0.25">
      <c r="A4464"/>
    </row>
    <row r="4465" spans="1:1" ht="13.2" x14ac:dyDescent="0.25">
      <c r="A4465"/>
    </row>
    <row r="4466" spans="1:1" ht="13.2" x14ac:dyDescent="0.25">
      <c r="A4466"/>
    </row>
    <row r="4467" spans="1:1" ht="13.2" x14ac:dyDescent="0.25">
      <c r="A4467"/>
    </row>
    <row r="4468" spans="1:1" ht="13.2" x14ac:dyDescent="0.25">
      <c r="A4468"/>
    </row>
    <row r="4469" spans="1:1" ht="13.2" x14ac:dyDescent="0.25">
      <c r="A4469"/>
    </row>
    <row r="4470" spans="1:1" ht="13.2" x14ac:dyDescent="0.25">
      <c r="A4470"/>
    </row>
    <row r="4471" spans="1:1" ht="13.2" x14ac:dyDescent="0.25">
      <c r="A4471"/>
    </row>
    <row r="4472" spans="1:1" ht="13.2" x14ac:dyDescent="0.25">
      <c r="A4472"/>
    </row>
    <row r="4473" spans="1:1" ht="13.2" x14ac:dyDescent="0.25">
      <c r="A4473"/>
    </row>
    <row r="4474" spans="1:1" ht="13.2" x14ac:dyDescent="0.25">
      <c r="A4474"/>
    </row>
    <row r="4475" spans="1:1" ht="13.2" x14ac:dyDescent="0.25">
      <c r="A4475"/>
    </row>
    <row r="4476" spans="1:1" ht="13.2" x14ac:dyDescent="0.25">
      <c r="A4476"/>
    </row>
    <row r="4477" spans="1:1" ht="13.2" x14ac:dyDescent="0.25">
      <c r="A4477"/>
    </row>
    <row r="4478" spans="1:1" ht="13.2" x14ac:dyDescent="0.25">
      <c r="A4478"/>
    </row>
    <row r="4479" spans="1:1" ht="13.2" x14ac:dyDescent="0.25">
      <c r="A4479"/>
    </row>
    <row r="4480" spans="1:1" ht="13.2" x14ac:dyDescent="0.25">
      <c r="A4480"/>
    </row>
    <row r="4481" spans="1:1" ht="13.2" x14ac:dyDescent="0.25">
      <c r="A4481"/>
    </row>
    <row r="4482" spans="1:1" ht="13.2" x14ac:dyDescent="0.25">
      <c r="A4482"/>
    </row>
    <row r="4483" spans="1:1" ht="13.2" x14ac:dyDescent="0.25">
      <c r="A4483"/>
    </row>
    <row r="4484" spans="1:1" ht="13.2" x14ac:dyDescent="0.25">
      <c r="A4484"/>
    </row>
    <row r="4485" spans="1:1" ht="13.2" x14ac:dyDescent="0.25">
      <c r="A4485"/>
    </row>
    <row r="4486" spans="1:1" ht="13.2" x14ac:dyDescent="0.25">
      <c r="A4486"/>
    </row>
    <row r="4487" spans="1:1" ht="13.2" x14ac:dyDescent="0.25">
      <c r="A4487"/>
    </row>
    <row r="4488" spans="1:1" ht="13.2" x14ac:dyDescent="0.25">
      <c r="A4488"/>
    </row>
    <row r="4489" spans="1:1" ht="13.2" x14ac:dyDescent="0.25">
      <c r="A4489"/>
    </row>
    <row r="4490" spans="1:1" ht="13.2" x14ac:dyDescent="0.25">
      <c r="A4490"/>
    </row>
    <row r="4491" spans="1:1" ht="13.2" x14ac:dyDescent="0.25">
      <c r="A4491"/>
    </row>
    <row r="4492" spans="1:1" ht="13.2" x14ac:dyDescent="0.25">
      <c r="A4492"/>
    </row>
    <row r="4493" spans="1:1" ht="13.2" x14ac:dyDescent="0.25">
      <c r="A4493"/>
    </row>
    <row r="4494" spans="1:1" ht="13.2" x14ac:dyDescent="0.25">
      <c r="A4494"/>
    </row>
    <row r="4495" spans="1:1" ht="13.2" x14ac:dyDescent="0.25">
      <c r="A4495"/>
    </row>
    <row r="4496" spans="1:1" ht="13.2" x14ac:dyDescent="0.25">
      <c r="A4496"/>
    </row>
    <row r="4497" spans="1:1" ht="13.2" x14ac:dyDescent="0.25">
      <c r="A4497"/>
    </row>
    <row r="4498" spans="1:1" ht="13.2" x14ac:dyDescent="0.25">
      <c r="A4498"/>
    </row>
    <row r="4499" spans="1:1" ht="13.2" x14ac:dyDescent="0.25">
      <c r="A4499"/>
    </row>
    <row r="4500" spans="1:1" ht="13.2" x14ac:dyDescent="0.25">
      <c r="A4500"/>
    </row>
    <row r="4501" spans="1:1" ht="13.2" x14ac:dyDescent="0.25">
      <c r="A4501"/>
    </row>
    <row r="4502" spans="1:1" ht="13.2" x14ac:dyDescent="0.25">
      <c r="A4502"/>
    </row>
    <row r="4503" spans="1:1" ht="13.2" x14ac:dyDescent="0.25">
      <c r="A4503"/>
    </row>
    <row r="4504" spans="1:1" ht="13.2" x14ac:dyDescent="0.25">
      <c r="A4504"/>
    </row>
    <row r="4505" spans="1:1" ht="13.2" x14ac:dyDescent="0.25">
      <c r="A4505"/>
    </row>
    <row r="4506" spans="1:1" ht="13.2" x14ac:dyDescent="0.25">
      <c r="A4506"/>
    </row>
    <row r="4507" spans="1:1" ht="13.2" x14ac:dyDescent="0.25">
      <c r="A4507"/>
    </row>
    <row r="4508" spans="1:1" ht="13.2" x14ac:dyDescent="0.25">
      <c r="A4508"/>
    </row>
    <row r="4509" spans="1:1" ht="13.2" x14ac:dyDescent="0.25">
      <c r="A4509"/>
    </row>
    <row r="4510" spans="1:1" ht="13.2" x14ac:dyDescent="0.25">
      <c r="A4510"/>
    </row>
    <row r="4511" spans="1:1" ht="13.2" x14ac:dyDescent="0.25">
      <c r="A4511"/>
    </row>
    <row r="4512" spans="1:1" ht="13.2" x14ac:dyDescent="0.25">
      <c r="A4512"/>
    </row>
    <row r="4513" spans="1:1" ht="13.2" x14ac:dyDescent="0.25">
      <c r="A4513"/>
    </row>
    <row r="4514" spans="1:1" ht="13.2" x14ac:dyDescent="0.25">
      <c r="A4514"/>
    </row>
    <row r="4515" spans="1:1" ht="13.2" x14ac:dyDescent="0.25">
      <c r="A4515"/>
    </row>
    <row r="4516" spans="1:1" ht="13.2" x14ac:dyDescent="0.25">
      <c r="A4516"/>
    </row>
    <row r="4517" spans="1:1" ht="13.2" x14ac:dyDescent="0.25">
      <c r="A4517"/>
    </row>
    <row r="4518" spans="1:1" ht="13.2" x14ac:dyDescent="0.25">
      <c r="A4518"/>
    </row>
    <row r="4519" spans="1:1" ht="13.2" x14ac:dyDescent="0.25">
      <c r="A4519"/>
    </row>
    <row r="4520" spans="1:1" ht="13.2" x14ac:dyDescent="0.25">
      <c r="A4520"/>
    </row>
    <row r="4521" spans="1:1" ht="13.2" x14ac:dyDescent="0.25">
      <c r="A4521"/>
    </row>
    <row r="4522" spans="1:1" ht="13.2" x14ac:dyDescent="0.25">
      <c r="A4522"/>
    </row>
    <row r="4523" spans="1:1" ht="13.2" x14ac:dyDescent="0.25">
      <c r="A4523"/>
    </row>
    <row r="4524" spans="1:1" ht="13.2" x14ac:dyDescent="0.25">
      <c r="A4524"/>
    </row>
    <row r="4525" spans="1:1" ht="13.2" x14ac:dyDescent="0.25">
      <c r="A4525"/>
    </row>
    <row r="4526" spans="1:1" ht="13.2" x14ac:dyDescent="0.25">
      <c r="A4526"/>
    </row>
    <row r="4527" spans="1:1" ht="13.2" x14ac:dyDescent="0.25">
      <c r="A4527"/>
    </row>
    <row r="4528" spans="1:1" ht="13.2" x14ac:dyDescent="0.25">
      <c r="A4528"/>
    </row>
    <row r="4529" spans="1:1" ht="13.2" x14ac:dyDescent="0.25">
      <c r="A4529"/>
    </row>
    <row r="4530" spans="1:1" ht="13.2" x14ac:dyDescent="0.25">
      <c r="A4530"/>
    </row>
    <row r="4531" spans="1:1" ht="13.2" x14ac:dyDescent="0.25">
      <c r="A4531"/>
    </row>
    <row r="4532" spans="1:1" ht="13.2" x14ac:dyDescent="0.25">
      <c r="A4532"/>
    </row>
    <row r="4533" spans="1:1" ht="13.2" x14ac:dyDescent="0.25">
      <c r="A4533"/>
    </row>
    <row r="4534" spans="1:1" ht="13.2" x14ac:dyDescent="0.25">
      <c r="A4534"/>
    </row>
    <row r="4535" spans="1:1" ht="13.2" x14ac:dyDescent="0.25">
      <c r="A4535"/>
    </row>
    <row r="4536" spans="1:1" ht="13.2" x14ac:dyDescent="0.25">
      <c r="A4536"/>
    </row>
    <row r="4537" spans="1:1" ht="13.2" x14ac:dyDescent="0.25">
      <c r="A4537"/>
    </row>
    <row r="4538" spans="1:1" ht="13.2" x14ac:dyDescent="0.25">
      <c r="A4538"/>
    </row>
    <row r="4539" spans="1:1" ht="13.2" x14ac:dyDescent="0.25">
      <c r="A4539"/>
    </row>
    <row r="4540" spans="1:1" ht="13.2" x14ac:dyDescent="0.25">
      <c r="A4540"/>
    </row>
    <row r="4541" spans="1:1" ht="13.2" x14ac:dyDescent="0.25">
      <c r="A4541"/>
    </row>
    <row r="4542" spans="1:1" ht="13.2" x14ac:dyDescent="0.25">
      <c r="A4542"/>
    </row>
    <row r="4543" spans="1:1" ht="13.2" x14ac:dyDescent="0.25">
      <c r="A4543"/>
    </row>
    <row r="4544" spans="1:1" ht="13.2" x14ac:dyDescent="0.25">
      <c r="A4544"/>
    </row>
    <row r="4545" spans="1:1" ht="13.2" x14ac:dyDescent="0.25">
      <c r="A4545"/>
    </row>
    <row r="4546" spans="1:1" ht="13.2" x14ac:dyDescent="0.25">
      <c r="A4546"/>
    </row>
    <row r="4547" spans="1:1" ht="13.2" x14ac:dyDescent="0.25">
      <c r="A4547"/>
    </row>
    <row r="4548" spans="1:1" ht="13.2" x14ac:dyDescent="0.25">
      <c r="A4548"/>
    </row>
    <row r="4549" spans="1:1" ht="13.2" x14ac:dyDescent="0.25">
      <c r="A4549"/>
    </row>
    <row r="4550" spans="1:1" ht="13.2" x14ac:dyDescent="0.25">
      <c r="A4550"/>
    </row>
    <row r="4551" spans="1:1" ht="13.2" x14ac:dyDescent="0.25">
      <c r="A4551"/>
    </row>
    <row r="4552" spans="1:1" ht="13.2" x14ac:dyDescent="0.25">
      <c r="A4552"/>
    </row>
    <row r="4553" spans="1:1" ht="13.2" x14ac:dyDescent="0.25">
      <c r="A4553"/>
    </row>
    <row r="4554" spans="1:1" ht="13.2" x14ac:dyDescent="0.25">
      <c r="A4554"/>
    </row>
    <row r="4555" spans="1:1" ht="13.2" x14ac:dyDescent="0.25">
      <c r="A4555"/>
    </row>
    <row r="4556" spans="1:1" ht="13.2" x14ac:dyDescent="0.25">
      <c r="A4556"/>
    </row>
    <row r="4557" spans="1:1" ht="13.2" x14ac:dyDescent="0.25">
      <c r="A4557"/>
    </row>
    <row r="4558" spans="1:1" ht="13.2" x14ac:dyDescent="0.25">
      <c r="A4558"/>
    </row>
    <row r="4559" spans="1:1" ht="13.2" x14ac:dyDescent="0.25">
      <c r="A4559"/>
    </row>
    <row r="4560" spans="1:1" ht="13.2" x14ac:dyDescent="0.25">
      <c r="A4560"/>
    </row>
    <row r="4561" spans="1:1" ht="13.2" x14ac:dyDescent="0.25">
      <c r="A4561"/>
    </row>
    <row r="4562" spans="1:1" ht="13.2" x14ac:dyDescent="0.25">
      <c r="A4562"/>
    </row>
    <row r="4563" spans="1:1" ht="13.2" x14ac:dyDescent="0.25">
      <c r="A4563"/>
    </row>
    <row r="4564" spans="1:1" ht="13.2" x14ac:dyDescent="0.25">
      <c r="A4564"/>
    </row>
    <row r="4565" spans="1:1" ht="13.2" x14ac:dyDescent="0.25">
      <c r="A4565"/>
    </row>
    <row r="4566" spans="1:1" ht="13.2" x14ac:dyDescent="0.25">
      <c r="A4566"/>
    </row>
    <row r="4567" spans="1:1" ht="13.2" x14ac:dyDescent="0.25">
      <c r="A4567"/>
    </row>
    <row r="4568" spans="1:1" ht="13.2" x14ac:dyDescent="0.25">
      <c r="A4568"/>
    </row>
    <row r="4569" spans="1:1" ht="13.2" x14ac:dyDescent="0.25">
      <c r="A4569"/>
    </row>
    <row r="4570" spans="1:1" ht="13.2" x14ac:dyDescent="0.25">
      <c r="A4570"/>
    </row>
    <row r="4571" spans="1:1" ht="13.2" x14ac:dyDescent="0.25">
      <c r="A4571"/>
    </row>
    <row r="4572" spans="1:1" ht="13.2" x14ac:dyDescent="0.25">
      <c r="A4572"/>
    </row>
    <row r="4573" spans="1:1" ht="13.2" x14ac:dyDescent="0.25">
      <c r="A4573"/>
    </row>
    <row r="4574" spans="1:1" ht="13.2" x14ac:dyDescent="0.25">
      <c r="A4574"/>
    </row>
    <row r="4575" spans="1:1" ht="13.2" x14ac:dyDescent="0.25">
      <c r="A4575"/>
    </row>
    <row r="4576" spans="1:1" ht="13.2" x14ac:dyDescent="0.25">
      <c r="A4576"/>
    </row>
    <row r="4577" spans="1:1" ht="13.2" x14ac:dyDescent="0.25">
      <c r="A4577"/>
    </row>
    <row r="4578" spans="1:1" ht="13.2" x14ac:dyDescent="0.25">
      <c r="A4578"/>
    </row>
    <row r="4579" spans="1:1" ht="13.2" x14ac:dyDescent="0.25">
      <c r="A4579"/>
    </row>
    <row r="4580" spans="1:1" ht="13.2" x14ac:dyDescent="0.25">
      <c r="A4580"/>
    </row>
    <row r="4581" spans="1:1" ht="13.2" x14ac:dyDescent="0.25">
      <c r="A4581"/>
    </row>
    <row r="4582" spans="1:1" ht="13.2" x14ac:dyDescent="0.25">
      <c r="A4582"/>
    </row>
    <row r="4583" spans="1:1" ht="13.2" x14ac:dyDescent="0.25">
      <c r="A4583"/>
    </row>
    <row r="4584" spans="1:1" ht="13.2" x14ac:dyDescent="0.25">
      <c r="A4584"/>
    </row>
    <row r="4585" spans="1:1" ht="13.2" x14ac:dyDescent="0.25">
      <c r="A4585"/>
    </row>
    <row r="4586" spans="1:1" ht="13.2" x14ac:dyDescent="0.25">
      <c r="A4586"/>
    </row>
    <row r="4587" spans="1:1" ht="13.2" x14ac:dyDescent="0.25">
      <c r="A4587"/>
    </row>
    <row r="4588" spans="1:1" ht="13.2" x14ac:dyDescent="0.25">
      <c r="A4588"/>
    </row>
    <row r="4589" spans="1:1" ht="13.2" x14ac:dyDescent="0.25">
      <c r="A4589"/>
    </row>
    <row r="4590" spans="1:1" ht="13.2" x14ac:dyDescent="0.25">
      <c r="A4590"/>
    </row>
    <row r="4591" spans="1:1" ht="13.2" x14ac:dyDescent="0.25">
      <c r="A4591"/>
    </row>
    <row r="4592" spans="1:1" ht="13.2" x14ac:dyDescent="0.25">
      <c r="A4592"/>
    </row>
    <row r="4593" spans="1:1" ht="13.2" x14ac:dyDescent="0.25">
      <c r="A4593"/>
    </row>
    <row r="4594" spans="1:1" ht="13.2" x14ac:dyDescent="0.25">
      <c r="A4594"/>
    </row>
    <row r="4595" spans="1:1" ht="13.2" x14ac:dyDescent="0.25">
      <c r="A4595"/>
    </row>
    <row r="4596" spans="1:1" ht="13.2" x14ac:dyDescent="0.25">
      <c r="A4596"/>
    </row>
    <row r="4597" spans="1:1" ht="13.2" x14ac:dyDescent="0.25">
      <c r="A4597"/>
    </row>
    <row r="4598" spans="1:1" ht="13.2" x14ac:dyDescent="0.25">
      <c r="A4598"/>
    </row>
    <row r="4599" spans="1:1" ht="13.2" x14ac:dyDescent="0.25">
      <c r="A4599"/>
    </row>
    <row r="4600" spans="1:1" ht="13.2" x14ac:dyDescent="0.25">
      <c r="A4600"/>
    </row>
    <row r="4601" spans="1:1" ht="13.2" x14ac:dyDescent="0.25">
      <c r="A4601"/>
    </row>
    <row r="4602" spans="1:1" ht="13.2" x14ac:dyDescent="0.25">
      <c r="A4602"/>
    </row>
    <row r="4603" spans="1:1" ht="13.2" x14ac:dyDescent="0.25">
      <c r="A4603"/>
    </row>
    <row r="4604" spans="1:1" ht="13.2" x14ac:dyDescent="0.25">
      <c r="A4604"/>
    </row>
    <row r="4605" spans="1:1" ht="13.2" x14ac:dyDescent="0.25">
      <c r="A4605"/>
    </row>
    <row r="4606" spans="1:1" ht="13.2" x14ac:dyDescent="0.25">
      <c r="A4606"/>
    </row>
    <row r="4607" spans="1:1" ht="13.2" x14ac:dyDescent="0.25">
      <c r="A4607"/>
    </row>
    <row r="4608" spans="1:1" ht="13.2" x14ac:dyDescent="0.25">
      <c r="A4608"/>
    </row>
    <row r="4609" spans="1:1" ht="13.2" x14ac:dyDescent="0.25">
      <c r="A4609"/>
    </row>
    <row r="4610" spans="1:1" ht="13.2" x14ac:dyDescent="0.25">
      <c r="A4610"/>
    </row>
    <row r="4611" spans="1:1" ht="13.2" x14ac:dyDescent="0.25">
      <c r="A4611"/>
    </row>
    <row r="4612" spans="1:1" ht="13.2" x14ac:dyDescent="0.25">
      <c r="A4612"/>
    </row>
    <row r="4613" spans="1:1" ht="13.2" x14ac:dyDescent="0.25">
      <c r="A4613"/>
    </row>
    <row r="4614" spans="1:1" ht="13.2" x14ac:dyDescent="0.25">
      <c r="A4614"/>
    </row>
    <row r="4615" spans="1:1" ht="13.2" x14ac:dyDescent="0.25">
      <c r="A4615"/>
    </row>
    <row r="4616" spans="1:1" ht="13.2" x14ac:dyDescent="0.25">
      <c r="A4616"/>
    </row>
    <row r="4617" spans="1:1" ht="13.2" x14ac:dyDescent="0.25">
      <c r="A4617"/>
    </row>
    <row r="4618" spans="1:1" ht="13.2" x14ac:dyDescent="0.25">
      <c r="A4618"/>
    </row>
    <row r="4619" spans="1:1" ht="13.2" x14ac:dyDescent="0.25">
      <c r="A4619"/>
    </row>
    <row r="4620" spans="1:1" ht="13.2" x14ac:dyDescent="0.25">
      <c r="A4620"/>
    </row>
    <row r="4621" spans="1:1" ht="13.2" x14ac:dyDescent="0.25">
      <c r="A4621"/>
    </row>
    <row r="4622" spans="1:1" ht="13.2" x14ac:dyDescent="0.25">
      <c r="A4622"/>
    </row>
    <row r="4623" spans="1:1" ht="13.2" x14ac:dyDescent="0.25">
      <c r="A4623"/>
    </row>
    <row r="4624" spans="1:1" ht="13.2" x14ac:dyDescent="0.25">
      <c r="A4624"/>
    </row>
    <row r="4625" spans="1:1" ht="13.2" x14ac:dyDescent="0.25">
      <c r="A4625"/>
    </row>
    <row r="4626" spans="1:1" ht="13.2" x14ac:dyDescent="0.25">
      <c r="A4626"/>
    </row>
    <row r="4627" spans="1:1" ht="13.2" x14ac:dyDescent="0.25">
      <c r="A4627"/>
    </row>
    <row r="4628" spans="1:1" ht="13.2" x14ac:dyDescent="0.25">
      <c r="A4628"/>
    </row>
    <row r="4629" spans="1:1" ht="13.2" x14ac:dyDescent="0.25">
      <c r="A4629"/>
    </row>
    <row r="4630" spans="1:1" ht="13.2" x14ac:dyDescent="0.25">
      <c r="A4630"/>
    </row>
    <row r="4631" spans="1:1" ht="13.2" x14ac:dyDescent="0.25">
      <c r="A4631"/>
    </row>
    <row r="4632" spans="1:1" ht="13.2" x14ac:dyDescent="0.25">
      <c r="A4632"/>
    </row>
    <row r="4633" spans="1:1" ht="13.2" x14ac:dyDescent="0.25">
      <c r="A4633"/>
    </row>
    <row r="4634" spans="1:1" ht="13.2" x14ac:dyDescent="0.25">
      <c r="A4634"/>
    </row>
    <row r="4635" spans="1:1" ht="13.2" x14ac:dyDescent="0.25">
      <c r="A4635"/>
    </row>
    <row r="4636" spans="1:1" ht="13.2" x14ac:dyDescent="0.25">
      <c r="A4636"/>
    </row>
    <row r="4637" spans="1:1" ht="13.2" x14ac:dyDescent="0.25">
      <c r="A4637"/>
    </row>
    <row r="4638" spans="1:1" ht="13.2" x14ac:dyDescent="0.25">
      <c r="A4638"/>
    </row>
    <row r="4639" spans="1:1" ht="13.2" x14ac:dyDescent="0.25">
      <c r="A4639"/>
    </row>
    <row r="4640" spans="1:1" ht="13.2" x14ac:dyDescent="0.25">
      <c r="A4640"/>
    </row>
    <row r="4641" spans="1:1" ht="13.2" x14ac:dyDescent="0.25">
      <c r="A4641"/>
    </row>
    <row r="4642" spans="1:1" ht="13.2" x14ac:dyDescent="0.25">
      <c r="A4642"/>
    </row>
    <row r="4643" spans="1:1" ht="13.2" x14ac:dyDescent="0.25">
      <c r="A4643"/>
    </row>
    <row r="4644" spans="1:1" ht="13.2" x14ac:dyDescent="0.25">
      <c r="A4644"/>
    </row>
    <row r="4645" spans="1:1" ht="13.2" x14ac:dyDescent="0.25">
      <c r="A4645"/>
    </row>
    <row r="4646" spans="1:1" ht="13.2" x14ac:dyDescent="0.25">
      <c r="A4646"/>
    </row>
    <row r="4647" spans="1:1" ht="13.2" x14ac:dyDescent="0.25">
      <c r="A4647"/>
    </row>
    <row r="4648" spans="1:1" ht="13.2" x14ac:dyDescent="0.25">
      <c r="A4648"/>
    </row>
    <row r="4649" spans="1:1" ht="13.2" x14ac:dyDescent="0.25">
      <c r="A4649"/>
    </row>
    <row r="4650" spans="1:1" ht="13.2" x14ac:dyDescent="0.25">
      <c r="A4650"/>
    </row>
    <row r="4651" spans="1:1" ht="13.2" x14ac:dyDescent="0.25">
      <c r="A4651"/>
    </row>
    <row r="4652" spans="1:1" ht="13.2" x14ac:dyDescent="0.25">
      <c r="A4652"/>
    </row>
    <row r="4653" spans="1:1" ht="13.2" x14ac:dyDescent="0.25">
      <c r="A4653"/>
    </row>
    <row r="4654" spans="1:1" ht="13.2" x14ac:dyDescent="0.25">
      <c r="A4654"/>
    </row>
    <row r="4655" spans="1:1" ht="13.2" x14ac:dyDescent="0.25">
      <c r="A4655"/>
    </row>
    <row r="4656" spans="1:1" ht="13.2" x14ac:dyDescent="0.25">
      <c r="A4656"/>
    </row>
    <row r="4657" spans="1:1" ht="13.2" x14ac:dyDescent="0.25">
      <c r="A4657"/>
    </row>
    <row r="4658" spans="1:1" ht="13.2" x14ac:dyDescent="0.25">
      <c r="A4658"/>
    </row>
    <row r="4659" spans="1:1" ht="13.2" x14ac:dyDescent="0.25">
      <c r="A4659"/>
    </row>
    <row r="4660" spans="1:1" ht="13.2" x14ac:dyDescent="0.25">
      <c r="A4660"/>
    </row>
    <row r="4661" spans="1:1" ht="13.2" x14ac:dyDescent="0.25">
      <c r="A4661"/>
    </row>
    <row r="4662" spans="1:1" ht="13.2" x14ac:dyDescent="0.25">
      <c r="A4662"/>
    </row>
    <row r="4663" spans="1:1" ht="13.2" x14ac:dyDescent="0.25">
      <c r="A4663"/>
    </row>
    <row r="4664" spans="1:1" ht="13.2" x14ac:dyDescent="0.25">
      <c r="A4664"/>
    </row>
    <row r="4665" spans="1:1" ht="13.2" x14ac:dyDescent="0.25">
      <c r="A4665"/>
    </row>
    <row r="4666" spans="1:1" ht="13.2" x14ac:dyDescent="0.25">
      <c r="A4666"/>
    </row>
    <row r="4667" spans="1:1" ht="13.2" x14ac:dyDescent="0.25">
      <c r="A4667"/>
    </row>
    <row r="4668" spans="1:1" ht="13.2" x14ac:dyDescent="0.25">
      <c r="A4668"/>
    </row>
    <row r="4669" spans="1:1" ht="13.2" x14ac:dyDescent="0.25">
      <c r="A4669"/>
    </row>
    <row r="4670" spans="1:1" ht="13.2" x14ac:dyDescent="0.25">
      <c r="A4670"/>
    </row>
    <row r="4671" spans="1:1" ht="13.2" x14ac:dyDescent="0.25">
      <c r="A4671"/>
    </row>
    <row r="4672" spans="1:1" ht="13.2" x14ac:dyDescent="0.25">
      <c r="A4672"/>
    </row>
    <row r="4673" spans="1:1" ht="13.2" x14ac:dyDescent="0.25">
      <c r="A4673"/>
    </row>
    <row r="4674" spans="1:1" ht="13.2" x14ac:dyDescent="0.25">
      <c r="A4674"/>
    </row>
    <row r="4675" spans="1:1" ht="13.2" x14ac:dyDescent="0.25">
      <c r="A4675"/>
    </row>
    <row r="4676" spans="1:1" ht="13.2" x14ac:dyDescent="0.25">
      <c r="A4676"/>
    </row>
    <row r="4677" spans="1:1" ht="13.2" x14ac:dyDescent="0.25">
      <c r="A4677"/>
    </row>
    <row r="4678" spans="1:1" ht="13.2" x14ac:dyDescent="0.25">
      <c r="A4678"/>
    </row>
    <row r="4679" spans="1:1" ht="13.2" x14ac:dyDescent="0.25">
      <c r="A4679"/>
    </row>
    <row r="4680" spans="1:1" ht="13.2" x14ac:dyDescent="0.25">
      <c r="A4680"/>
    </row>
    <row r="4681" spans="1:1" ht="13.2" x14ac:dyDescent="0.25">
      <c r="A4681"/>
    </row>
    <row r="4682" spans="1:1" ht="13.2" x14ac:dyDescent="0.25">
      <c r="A4682"/>
    </row>
    <row r="4683" spans="1:1" ht="13.2" x14ac:dyDescent="0.25">
      <c r="A4683"/>
    </row>
    <row r="4684" spans="1:1" ht="13.2" x14ac:dyDescent="0.25">
      <c r="A4684"/>
    </row>
    <row r="4685" spans="1:1" ht="13.2" x14ac:dyDescent="0.25">
      <c r="A4685"/>
    </row>
    <row r="4686" spans="1:1" ht="13.2" x14ac:dyDescent="0.25">
      <c r="A4686"/>
    </row>
    <row r="4687" spans="1:1" ht="13.2" x14ac:dyDescent="0.25">
      <c r="A4687"/>
    </row>
    <row r="4688" spans="1:1" ht="13.2" x14ac:dyDescent="0.25">
      <c r="A4688"/>
    </row>
    <row r="4689" spans="1:1" ht="13.2" x14ac:dyDescent="0.25">
      <c r="A4689"/>
    </row>
    <row r="4690" spans="1:1" ht="13.2" x14ac:dyDescent="0.25">
      <c r="A4690"/>
    </row>
    <row r="4691" spans="1:1" ht="13.2" x14ac:dyDescent="0.25">
      <c r="A4691"/>
    </row>
    <row r="4692" spans="1:1" ht="13.2" x14ac:dyDescent="0.25">
      <c r="A4692"/>
    </row>
    <row r="4693" spans="1:1" ht="13.2" x14ac:dyDescent="0.25">
      <c r="A4693"/>
    </row>
    <row r="4694" spans="1:1" ht="13.2" x14ac:dyDescent="0.25">
      <c r="A4694"/>
    </row>
    <row r="4695" spans="1:1" ht="13.2" x14ac:dyDescent="0.25">
      <c r="A4695"/>
    </row>
    <row r="4696" spans="1:1" ht="13.2" x14ac:dyDescent="0.25">
      <c r="A4696"/>
    </row>
    <row r="4697" spans="1:1" ht="13.2" x14ac:dyDescent="0.25">
      <c r="A4697"/>
    </row>
    <row r="4698" spans="1:1" ht="13.2" x14ac:dyDescent="0.25">
      <c r="A4698"/>
    </row>
    <row r="4699" spans="1:1" ht="13.2" x14ac:dyDescent="0.25">
      <c r="A4699"/>
    </row>
    <row r="4700" spans="1:1" ht="13.2" x14ac:dyDescent="0.25">
      <c r="A4700"/>
    </row>
    <row r="4701" spans="1:1" ht="13.2" x14ac:dyDescent="0.25">
      <c r="A4701"/>
    </row>
    <row r="4702" spans="1:1" ht="13.2" x14ac:dyDescent="0.25">
      <c r="A4702"/>
    </row>
    <row r="4703" spans="1:1" ht="13.2" x14ac:dyDescent="0.25">
      <c r="A4703"/>
    </row>
    <row r="4704" spans="1:1" ht="13.2" x14ac:dyDescent="0.25">
      <c r="A4704"/>
    </row>
    <row r="4705" spans="1:1" ht="13.2" x14ac:dyDescent="0.25">
      <c r="A4705"/>
    </row>
    <row r="4706" spans="1:1" ht="13.2" x14ac:dyDescent="0.25">
      <c r="A4706"/>
    </row>
    <row r="4707" spans="1:1" ht="13.2" x14ac:dyDescent="0.25">
      <c r="A4707"/>
    </row>
    <row r="4708" spans="1:1" ht="13.2" x14ac:dyDescent="0.25">
      <c r="A4708"/>
    </row>
    <row r="4709" spans="1:1" ht="13.2" x14ac:dyDescent="0.25">
      <c r="A4709"/>
    </row>
    <row r="4710" spans="1:1" ht="13.2" x14ac:dyDescent="0.25">
      <c r="A4710"/>
    </row>
    <row r="4711" spans="1:1" ht="13.2" x14ac:dyDescent="0.25">
      <c r="A4711"/>
    </row>
    <row r="4712" spans="1:1" ht="13.2" x14ac:dyDescent="0.25">
      <c r="A4712"/>
    </row>
    <row r="4713" spans="1:1" ht="13.2" x14ac:dyDescent="0.25">
      <c r="A4713"/>
    </row>
    <row r="4714" spans="1:1" ht="13.2" x14ac:dyDescent="0.25">
      <c r="A4714"/>
    </row>
    <row r="4715" spans="1:1" ht="13.2" x14ac:dyDescent="0.25">
      <c r="A4715"/>
    </row>
    <row r="4716" spans="1:1" ht="13.2" x14ac:dyDescent="0.25">
      <c r="A4716"/>
    </row>
    <row r="4717" spans="1:1" ht="13.2" x14ac:dyDescent="0.25">
      <c r="A4717"/>
    </row>
    <row r="4718" spans="1:1" ht="13.2" x14ac:dyDescent="0.25">
      <c r="A4718"/>
    </row>
    <row r="4719" spans="1:1" ht="13.2" x14ac:dyDescent="0.25">
      <c r="A4719"/>
    </row>
    <row r="4720" spans="1:1" ht="13.2" x14ac:dyDescent="0.25">
      <c r="A4720"/>
    </row>
    <row r="4721" spans="1:1" ht="13.2" x14ac:dyDescent="0.25">
      <c r="A4721"/>
    </row>
    <row r="4722" spans="1:1" ht="13.2" x14ac:dyDescent="0.25">
      <c r="A4722"/>
    </row>
    <row r="4723" spans="1:1" ht="13.2" x14ac:dyDescent="0.25">
      <c r="A4723"/>
    </row>
    <row r="4724" spans="1:1" ht="13.2" x14ac:dyDescent="0.25">
      <c r="A4724"/>
    </row>
    <row r="4725" spans="1:1" ht="13.2" x14ac:dyDescent="0.25">
      <c r="A4725"/>
    </row>
    <row r="4726" spans="1:1" ht="13.2" x14ac:dyDescent="0.25">
      <c r="A4726"/>
    </row>
    <row r="4727" spans="1:1" ht="13.2" x14ac:dyDescent="0.25">
      <c r="A4727"/>
    </row>
    <row r="4728" spans="1:1" ht="13.2" x14ac:dyDescent="0.25">
      <c r="A4728"/>
    </row>
    <row r="4729" spans="1:1" ht="13.2" x14ac:dyDescent="0.25">
      <c r="A4729"/>
    </row>
    <row r="4730" spans="1:1" ht="13.2" x14ac:dyDescent="0.25">
      <c r="A4730"/>
    </row>
    <row r="4731" spans="1:1" ht="13.2" x14ac:dyDescent="0.25">
      <c r="A4731"/>
    </row>
    <row r="4732" spans="1:1" ht="13.2" x14ac:dyDescent="0.25">
      <c r="A4732"/>
    </row>
    <row r="4733" spans="1:1" ht="13.2" x14ac:dyDescent="0.25">
      <c r="A4733"/>
    </row>
    <row r="4734" spans="1:1" ht="13.2" x14ac:dyDescent="0.25">
      <c r="A4734"/>
    </row>
    <row r="4735" spans="1:1" ht="13.2" x14ac:dyDescent="0.25">
      <c r="A4735"/>
    </row>
    <row r="4736" spans="1:1" ht="13.2" x14ac:dyDescent="0.25">
      <c r="A4736"/>
    </row>
    <row r="4737" spans="1:1" ht="13.2" x14ac:dyDescent="0.25">
      <c r="A4737"/>
    </row>
    <row r="4738" spans="1:1" ht="13.2" x14ac:dyDescent="0.25">
      <c r="A4738"/>
    </row>
    <row r="4739" spans="1:1" ht="13.2" x14ac:dyDescent="0.25">
      <c r="A4739"/>
    </row>
    <row r="4740" spans="1:1" ht="13.2" x14ac:dyDescent="0.25">
      <c r="A4740"/>
    </row>
    <row r="4741" spans="1:1" ht="13.2" x14ac:dyDescent="0.25">
      <c r="A4741"/>
    </row>
    <row r="4742" spans="1:1" ht="13.2" x14ac:dyDescent="0.25">
      <c r="A4742"/>
    </row>
    <row r="4743" spans="1:1" ht="13.2" x14ac:dyDescent="0.25">
      <c r="A4743"/>
    </row>
    <row r="4744" spans="1:1" ht="13.2" x14ac:dyDescent="0.25">
      <c r="A4744"/>
    </row>
    <row r="4745" spans="1:1" ht="13.2" x14ac:dyDescent="0.25">
      <c r="A4745"/>
    </row>
    <row r="4746" spans="1:1" ht="13.2" x14ac:dyDescent="0.25">
      <c r="A4746"/>
    </row>
    <row r="4747" spans="1:1" ht="13.2" x14ac:dyDescent="0.25">
      <c r="A4747"/>
    </row>
    <row r="4748" spans="1:1" ht="13.2" x14ac:dyDescent="0.25">
      <c r="A4748"/>
    </row>
    <row r="4749" spans="1:1" ht="13.2" x14ac:dyDescent="0.25">
      <c r="A4749"/>
    </row>
    <row r="4750" spans="1:1" ht="13.2" x14ac:dyDescent="0.25">
      <c r="A4750"/>
    </row>
    <row r="4751" spans="1:1" ht="13.2" x14ac:dyDescent="0.25">
      <c r="A4751"/>
    </row>
    <row r="4752" spans="1:1" ht="13.2" x14ac:dyDescent="0.25">
      <c r="A4752"/>
    </row>
    <row r="4753" spans="1:1" ht="13.2" x14ac:dyDescent="0.25">
      <c r="A4753"/>
    </row>
    <row r="4754" spans="1:1" ht="13.2" x14ac:dyDescent="0.25">
      <c r="A4754"/>
    </row>
    <row r="4755" spans="1:1" ht="13.2" x14ac:dyDescent="0.25">
      <c r="A4755"/>
    </row>
    <row r="4756" spans="1:1" ht="13.2" x14ac:dyDescent="0.25">
      <c r="A4756"/>
    </row>
    <row r="4757" spans="1:1" ht="13.2" x14ac:dyDescent="0.25">
      <c r="A4757"/>
    </row>
    <row r="4758" spans="1:1" ht="13.2" x14ac:dyDescent="0.25">
      <c r="A4758"/>
    </row>
    <row r="4759" spans="1:1" ht="13.2" x14ac:dyDescent="0.25">
      <c r="A4759"/>
    </row>
    <row r="4760" spans="1:1" ht="13.2" x14ac:dyDescent="0.25">
      <c r="A4760"/>
    </row>
    <row r="4761" spans="1:1" ht="13.2" x14ac:dyDescent="0.25">
      <c r="A4761"/>
    </row>
    <row r="4762" spans="1:1" ht="13.2" x14ac:dyDescent="0.25">
      <c r="A4762"/>
    </row>
    <row r="4763" spans="1:1" ht="13.2" x14ac:dyDescent="0.25">
      <c r="A4763"/>
    </row>
    <row r="4764" spans="1:1" ht="13.2" x14ac:dyDescent="0.25">
      <c r="A4764"/>
    </row>
    <row r="4765" spans="1:1" ht="13.2" x14ac:dyDescent="0.25">
      <c r="A4765"/>
    </row>
    <row r="4766" spans="1:1" ht="13.2" x14ac:dyDescent="0.25">
      <c r="A4766"/>
    </row>
    <row r="4767" spans="1:1" ht="13.2" x14ac:dyDescent="0.25">
      <c r="A4767"/>
    </row>
    <row r="4768" spans="1:1" ht="13.2" x14ac:dyDescent="0.25">
      <c r="A4768"/>
    </row>
    <row r="4769" spans="1:1" ht="13.2" x14ac:dyDescent="0.25">
      <c r="A4769"/>
    </row>
    <row r="4770" spans="1:1" ht="13.2" x14ac:dyDescent="0.25">
      <c r="A4770"/>
    </row>
    <row r="4771" spans="1:1" ht="13.2" x14ac:dyDescent="0.25">
      <c r="A4771"/>
    </row>
    <row r="4772" spans="1:1" ht="13.2" x14ac:dyDescent="0.25">
      <c r="A4772"/>
    </row>
    <row r="4773" spans="1:1" ht="13.2" x14ac:dyDescent="0.25">
      <c r="A4773"/>
    </row>
    <row r="4774" spans="1:1" ht="13.2" x14ac:dyDescent="0.25">
      <c r="A4774"/>
    </row>
    <row r="4775" spans="1:1" ht="13.2" x14ac:dyDescent="0.25">
      <c r="A4775"/>
    </row>
    <row r="4776" spans="1:1" ht="13.2" x14ac:dyDescent="0.25">
      <c r="A4776"/>
    </row>
    <row r="4777" spans="1:1" ht="13.2" x14ac:dyDescent="0.25">
      <c r="A4777"/>
    </row>
    <row r="4778" spans="1:1" ht="13.2" x14ac:dyDescent="0.25">
      <c r="A4778"/>
    </row>
    <row r="4779" spans="1:1" ht="13.2" x14ac:dyDescent="0.25">
      <c r="A4779"/>
    </row>
    <row r="4780" spans="1:1" ht="13.2" x14ac:dyDescent="0.25">
      <c r="A4780"/>
    </row>
    <row r="4781" spans="1:1" ht="13.2" x14ac:dyDescent="0.25">
      <c r="A4781"/>
    </row>
    <row r="4782" spans="1:1" ht="13.2" x14ac:dyDescent="0.25">
      <c r="A4782"/>
    </row>
    <row r="4783" spans="1:1" ht="13.2" x14ac:dyDescent="0.25">
      <c r="A4783"/>
    </row>
    <row r="4784" spans="1:1" ht="13.2" x14ac:dyDescent="0.25">
      <c r="A4784"/>
    </row>
    <row r="4785" spans="1:1" ht="13.2" x14ac:dyDescent="0.25">
      <c r="A4785"/>
    </row>
    <row r="4786" spans="1:1" ht="13.2" x14ac:dyDescent="0.25">
      <c r="A4786"/>
    </row>
    <row r="4787" spans="1:1" ht="13.2" x14ac:dyDescent="0.25">
      <c r="A4787"/>
    </row>
    <row r="4788" spans="1:1" ht="13.2" x14ac:dyDescent="0.25">
      <c r="A4788"/>
    </row>
    <row r="4789" spans="1:1" ht="13.2" x14ac:dyDescent="0.25">
      <c r="A4789"/>
    </row>
    <row r="4790" spans="1:1" ht="13.2" x14ac:dyDescent="0.25">
      <c r="A4790"/>
    </row>
    <row r="4791" spans="1:1" ht="13.2" x14ac:dyDescent="0.25">
      <c r="A4791"/>
    </row>
    <row r="4792" spans="1:1" ht="13.2" x14ac:dyDescent="0.25">
      <c r="A4792"/>
    </row>
    <row r="4793" spans="1:1" ht="13.2" x14ac:dyDescent="0.25">
      <c r="A4793"/>
    </row>
    <row r="4794" spans="1:1" ht="13.2" x14ac:dyDescent="0.25">
      <c r="A4794"/>
    </row>
    <row r="4795" spans="1:1" ht="13.2" x14ac:dyDescent="0.25">
      <c r="A4795"/>
    </row>
    <row r="4796" spans="1:1" ht="13.2" x14ac:dyDescent="0.25">
      <c r="A4796"/>
    </row>
    <row r="4797" spans="1:1" ht="13.2" x14ac:dyDescent="0.25">
      <c r="A4797"/>
    </row>
    <row r="4798" spans="1:1" ht="13.2" x14ac:dyDescent="0.25">
      <c r="A4798"/>
    </row>
    <row r="4799" spans="1:1" ht="13.2" x14ac:dyDescent="0.25">
      <c r="A4799"/>
    </row>
    <row r="4800" spans="1:1" ht="13.2" x14ac:dyDescent="0.25">
      <c r="A4800"/>
    </row>
    <row r="4801" spans="1:1" ht="13.2" x14ac:dyDescent="0.25">
      <c r="A4801"/>
    </row>
    <row r="4802" spans="1:1" ht="13.2" x14ac:dyDescent="0.25">
      <c r="A4802"/>
    </row>
    <row r="4803" spans="1:1" ht="13.2" x14ac:dyDescent="0.25">
      <c r="A4803"/>
    </row>
    <row r="4804" spans="1:1" ht="13.2" x14ac:dyDescent="0.25">
      <c r="A4804"/>
    </row>
    <row r="4805" spans="1:1" ht="13.2" x14ac:dyDescent="0.25">
      <c r="A4805"/>
    </row>
    <row r="4806" spans="1:1" ht="13.2" x14ac:dyDescent="0.25">
      <c r="A4806"/>
    </row>
    <row r="4807" spans="1:1" ht="13.2" x14ac:dyDescent="0.25">
      <c r="A4807"/>
    </row>
    <row r="4808" spans="1:1" ht="13.2" x14ac:dyDescent="0.25">
      <c r="A4808"/>
    </row>
    <row r="4809" spans="1:1" ht="13.2" x14ac:dyDescent="0.25">
      <c r="A4809"/>
    </row>
    <row r="4810" spans="1:1" ht="13.2" x14ac:dyDescent="0.25">
      <c r="A4810"/>
    </row>
    <row r="4811" spans="1:1" ht="13.2" x14ac:dyDescent="0.25">
      <c r="A4811"/>
    </row>
    <row r="4812" spans="1:1" ht="13.2" x14ac:dyDescent="0.25">
      <c r="A4812"/>
    </row>
    <row r="4813" spans="1:1" ht="13.2" x14ac:dyDescent="0.25">
      <c r="A4813"/>
    </row>
    <row r="4814" spans="1:1" ht="13.2" x14ac:dyDescent="0.25">
      <c r="A4814"/>
    </row>
    <row r="4815" spans="1:1" ht="13.2" x14ac:dyDescent="0.25">
      <c r="A4815"/>
    </row>
    <row r="4816" spans="1:1" ht="13.2" x14ac:dyDescent="0.25">
      <c r="A4816"/>
    </row>
    <row r="4817" spans="1:1" ht="13.2" x14ac:dyDescent="0.25">
      <c r="A4817"/>
    </row>
    <row r="4818" spans="1:1" ht="13.2" x14ac:dyDescent="0.25">
      <c r="A4818"/>
    </row>
    <row r="4819" spans="1:1" ht="13.2" x14ac:dyDescent="0.25">
      <c r="A4819"/>
    </row>
    <row r="4820" spans="1:1" ht="13.2" x14ac:dyDescent="0.25">
      <c r="A4820"/>
    </row>
    <row r="4821" spans="1:1" ht="13.2" x14ac:dyDescent="0.25">
      <c r="A4821"/>
    </row>
    <row r="4822" spans="1:1" ht="13.2" x14ac:dyDescent="0.25">
      <c r="A4822"/>
    </row>
    <row r="4823" spans="1:1" ht="13.2" x14ac:dyDescent="0.25">
      <c r="A4823"/>
    </row>
    <row r="4824" spans="1:1" ht="13.2" x14ac:dyDescent="0.25">
      <c r="A4824"/>
    </row>
    <row r="4825" spans="1:1" ht="13.2" x14ac:dyDescent="0.25">
      <c r="A4825"/>
    </row>
    <row r="4826" spans="1:1" ht="13.2" x14ac:dyDescent="0.25">
      <c r="A4826"/>
    </row>
    <row r="4827" spans="1:1" ht="13.2" x14ac:dyDescent="0.25">
      <c r="A4827"/>
    </row>
    <row r="4828" spans="1:1" ht="13.2" x14ac:dyDescent="0.25">
      <c r="A4828"/>
    </row>
    <row r="4829" spans="1:1" ht="13.2" x14ac:dyDescent="0.25">
      <c r="A4829"/>
    </row>
    <row r="4830" spans="1:1" ht="13.2" x14ac:dyDescent="0.25">
      <c r="A4830"/>
    </row>
    <row r="4831" spans="1:1" ht="13.2" x14ac:dyDescent="0.25">
      <c r="A4831"/>
    </row>
    <row r="4832" spans="1:1" ht="13.2" x14ac:dyDescent="0.25">
      <c r="A4832"/>
    </row>
    <row r="4833" spans="1:1" ht="13.2" x14ac:dyDescent="0.25">
      <c r="A4833"/>
    </row>
    <row r="4834" spans="1:1" ht="13.2" x14ac:dyDescent="0.25">
      <c r="A4834"/>
    </row>
    <row r="4835" spans="1:1" ht="13.2" x14ac:dyDescent="0.25">
      <c r="A4835"/>
    </row>
    <row r="4836" spans="1:1" ht="13.2" x14ac:dyDescent="0.25">
      <c r="A4836"/>
    </row>
    <row r="4837" spans="1:1" ht="13.2" x14ac:dyDescent="0.25">
      <c r="A4837"/>
    </row>
    <row r="4838" spans="1:1" ht="13.2" x14ac:dyDescent="0.25">
      <c r="A4838"/>
    </row>
    <row r="4839" spans="1:1" ht="13.2" x14ac:dyDescent="0.25">
      <c r="A4839"/>
    </row>
    <row r="4840" spans="1:1" ht="13.2" x14ac:dyDescent="0.25">
      <c r="A4840"/>
    </row>
    <row r="4841" spans="1:1" ht="13.2" x14ac:dyDescent="0.25">
      <c r="A4841"/>
    </row>
    <row r="4842" spans="1:1" ht="13.2" x14ac:dyDescent="0.25">
      <c r="A4842"/>
    </row>
    <row r="4843" spans="1:1" ht="13.2" x14ac:dyDescent="0.25">
      <c r="A4843"/>
    </row>
    <row r="4844" spans="1:1" ht="13.2" x14ac:dyDescent="0.25">
      <c r="A4844"/>
    </row>
    <row r="4845" spans="1:1" ht="13.2" x14ac:dyDescent="0.25">
      <c r="A4845"/>
    </row>
    <row r="4846" spans="1:1" ht="13.2" x14ac:dyDescent="0.25">
      <c r="A4846"/>
    </row>
    <row r="4847" spans="1:1" ht="13.2" x14ac:dyDescent="0.25">
      <c r="A4847"/>
    </row>
    <row r="4848" spans="1:1" ht="13.2" x14ac:dyDescent="0.25">
      <c r="A4848"/>
    </row>
    <row r="4849" spans="1:1" ht="13.2" x14ac:dyDescent="0.25">
      <c r="A4849"/>
    </row>
    <row r="4850" spans="1:1" ht="13.2" x14ac:dyDescent="0.25">
      <c r="A4850"/>
    </row>
    <row r="4851" spans="1:1" ht="13.2" x14ac:dyDescent="0.25">
      <c r="A4851"/>
    </row>
    <row r="4852" spans="1:1" ht="13.2" x14ac:dyDescent="0.25">
      <c r="A4852"/>
    </row>
    <row r="4853" spans="1:1" ht="13.2" x14ac:dyDescent="0.25">
      <c r="A4853"/>
    </row>
    <row r="4854" spans="1:1" ht="13.2" x14ac:dyDescent="0.25">
      <c r="A4854"/>
    </row>
    <row r="4855" spans="1:1" ht="13.2" x14ac:dyDescent="0.25">
      <c r="A4855"/>
    </row>
    <row r="4856" spans="1:1" ht="13.2" x14ac:dyDescent="0.25">
      <c r="A4856"/>
    </row>
    <row r="4857" spans="1:1" ht="13.2" x14ac:dyDescent="0.25">
      <c r="A4857"/>
    </row>
    <row r="4858" spans="1:1" ht="13.2" x14ac:dyDescent="0.25">
      <c r="A4858"/>
    </row>
    <row r="4859" spans="1:1" ht="13.2" x14ac:dyDescent="0.25">
      <c r="A4859"/>
    </row>
    <row r="4860" spans="1:1" ht="13.2" x14ac:dyDescent="0.25">
      <c r="A4860"/>
    </row>
    <row r="4861" spans="1:1" ht="13.2" x14ac:dyDescent="0.25">
      <c r="A4861"/>
    </row>
    <row r="4862" spans="1:1" ht="13.2" x14ac:dyDescent="0.25">
      <c r="A4862"/>
    </row>
    <row r="4863" spans="1:1" ht="13.2" x14ac:dyDescent="0.25">
      <c r="A4863"/>
    </row>
    <row r="4864" spans="1:1" ht="13.2" x14ac:dyDescent="0.25">
      <c r="A4864"/>
    </row>
    <row r="4865" spans="1:1" ht="13.2" x14ac:dyDescent="0.25">
      <c r="A4865"/>
    </row>
    <row r="4866" spans="1:1" ht="13.2" x14ac:dyDescent="0.25">
      <c r="A4866"/>
    </row>
    <row r="4867" spans="1:1" ht="13.2" x14ac:dyDescent="0.25">
      <c r="A4867"/>
    </row>
    <row r="4868" spans="1:1" ht="13.2" x14ac:dyDescent="0.25">
      <c r="A4868"/>
    </row>
    <row r="4869" spans="1:1" ht="13.2" x14ac:dyDescent="0.25">
      <c r="A4869"/>
    </row>
    <row r="4870" spans="1:1" ht="13.2" x14ac:dyDescent="0.25">
      <c r="A4870"/>
    </row>
    <row r="4871" spans="1:1" ht="13.2" x14ac:dyDescent="0.25">
      <c r="A4871"/>
    </row>
    <row r="4872" spans="1:1" ht="13.2" x14ac:dyDescent="0.25">
      <c r="A4872"/>
    </row>
    <row r="4873" spans="1:1" ht="13.2" x14ac:dyDescent="0.25">
      <c r="A4873"/>
    </row>
    <row r="4874" spans="1:1" ht="13.2" x14ac:dyDescent="0.25">
      <c r="A4874"/>
    </row>
    <row r="4875" spans="1:1" ht="13.2" x14ac:dyDescent="0.25">
      <c r="A4875"/>
    </row>
    <row r="4876" spans="1:1" ht="13.2" x14ac:dyDescent="0.25">
      <c r="A4876"/>
    </row>
    <row r="4877" spans="1:1" ht="13.2" x14ac:dyDescent="0.25">
      <c r="A4877"/>
    </row>
    <row r="4878" spans="1:1" ht="13.2" x14ac:dyDescent="0.25">
      <c r="A4878"/>
    </row>
    <row r="4879" spans="1:1" ht="13.2" x14ac:dyDescent="0.25">
      <c r="A4879"/>
    </row>
    <row r="4880" spans="1:1" ht="13.2" x14ac:dyDescent="0.25">
      <c r="A4880"/>
    </row>
    <row r="4881" spans="1:1" ht="13.2" x14ac:dyDescent="0.25">
      <c r="A4881"/>
    </row>
    <row r="4882" spans="1:1" ht="13.2" x14ac:dyDescent="0.25">
      <c r="A4882"/>
    </row>
    <row r="4883" spans="1:1" ht="13.2" x14ac:dyDescent="0.25">
      <c r="A4883"/>
    </row>
    <row r="4884" spans="1:1" ht="13.2" x14ac:dyDescent="0.25">
      <c r="A4884"/>
    </row>
    <row r="4885" spans="1:1" ht="13.2" x14ac:dyDescent="0.25">
      <c r="A4885"/>
    </row>
    <row r="4886" spans="1:1" ht="13.2" x14ac:dyDescent="0.25">
      <c r="A4886"/>
    </row>
    <row r="4887" spans="1:1" ht="13.2" x14ac:dyDescent="0.25">
      <c r="A4887"/>
    </row>
    <row r="4888" spans="1:1" ht="13.2" x14ac:dyDescent="0.25">
      <c r="A4888"/>
    </row>
    <row r="4889" spans="1:1" ht="13.2" x14ac:dyDescent="0.25">
      <c r="A4889"/>
    </row>
    <row r="4890" spans="1:1" ht="13.2" x14ac:dyDescent="0.25">
      <c r="A4890"/>
    </row>
    <row r="4891" spans="1:1" ht="13.2" x14ac:dyDescent="0.25">
      <c r="A4891"/>
    </row>
    <row r="4892" spans="1:1" ht="13.2" x14ac:dyDescent="0.25">
      <c r="A4892"/>
    </row>
    <row r="4893" spans="1:1" ht="13.2" x14ac:dyDescent="0.25">
      <c r="A4893"/>
    </row>
    <row r="4894" spans="1:1" ht="13.2" x14ac:dyDescent="0.25">
      <c r="A4894"/>
    </row>
    <row r="4895" spans="1:1" ht="13.2" x14ac:dyDescent="0.25">
      <c r="A4895"/>
    </row>
    <row r="4896" spans="1:1" ht="13.2" x14ac:dyDescent="0.25">
      <c r="A4896"/>
    </row>
    <row r="4897" spans="1:1" ht="13.2" x14ac:dyDescent="0.25">
      <c r="A4897"/>
    </row>
    <row r="4898" spans="1:1" ht="13.2" x14ac:dyDescent="0.25">
      <c r="A4898"/>
    </row>
    <row r="4899" spans="1:1" ht="13.2" x14ac:dyDescent="0.25">
      <c r="A4899"/>
    </row>
    <row r="4900" spans="1:1" ht="13.2" x14ac:dyDescent="0.25">
      <c r="A4900"/>
    </row>
    <row r="4901" spans="1:1" ht="13.2" x14ac:dyDescent="0.25">
      <c r="A4901"/>
    </row>
    <row r="4902" spans="1:1" ht="13.2" x14ac:dyDescent="0.25">
      <c r="A4902"/>
    </row>
    <row r="4903" spans="1:1" ht="13.2" x14ac:dyDescent="0.25">
      <c r="A4903"/>
    </row>
    <row r="4904" spans="1:1" ht="13.2" x14ac:dyDescent="0.25">
      <c r="A4904"/>
    </row>
    <row r="4905" spans="1:1" ht="13.2" x14ac:dyDescent="0.25">
      <c r="A4905"/>
    </row>
    <row r="4906" spans="1:1" ht="13.2" x14ac:dyDescent="0.25">
      <c r="A4906"/>
    </row>
    <row r="4907" spans="1:1" ht="13.2" x14ac:dyDescent="0.25">
      <c r="A4907"/>
    </row>
    <row r="4908" spans="1:1" ht="13.2" x14ac:dyDescent="0.25">
      <c r="A4908"/>
    </row>
    <row r="4909" spans="1:1" ht="13.2" x14ac:dyDescent="0.25">
      <c r="A4909"/>
    </row>
    <row r="4910" spans="1:1" ht="13.2" x14ac:dyDescent="0.25">
      <c r="A4910"/>
    </row>
    <row r="4911" spans="1:1" ht="13.2" x14ac:dyDescent="0.25">
      <c r="A4911"/>
    </row>
    <row r="4912" spans="1:1" ht="13.2" x14ac:dyDescent="0.25">
      <c r="A4912"/>
    </row>
    <row r="4913" spans="1:1" ht="13.2" x14ac:dyDescent="0.25">
      <c r="A4913"/>
    </row>
    <row r="4914" spans="1:1" ht="13.2" x14ac:dyDescent="0.25">
      <c r="A4914"/>
    </row>
    <row r="4915" spans="1:1" ht="13.2" x14ac:dyDescent="0.25">
      <c r="A4915"/>
    </row>
    <row r="4916" spans="1:1" ht="13.2" x14ac:dyDescent="0.25">
      <c r="A4916"/>
    </row>
    <row r="4917" spans="1:1" ht="13.2" x14ac:dyDescent="0.25">
      <c r="A4917"/>
    </row>
    <row r="4918" spans="1:1" ht="13.2" x14ac:dyDescent="0.25">
      <c r="A4918"/>
    </row>
    <row r="4919" spans="1:1" ht="13.2" x14ac:dyDescent="0.25">
      <c r="A4919"/>
    </row>
    <row r="4920" spans="1:1" ht="13.2" x14ac:dyDescent="0.25">
      <c r="A4920"/>
    </row>
    <row r="4921" spans="1:1" ht="13.2" x14ac:dyDescent="0.25">
      <c r="A4921"/>
    </row>
    <row r="4922" spans="1:1" ht="13.2" x14ac:dyDescent="0.25">
      <c r="A4922"/>
    </row>
    <row r="4923" spans="1:1" ht="13.2" x14ac:dyDescent="0.25">
      <c r="A4923"/>
    </row>
    <row r="4924" spans="1:1" ht="13.2" x14ac:dyDescent="0.25">
      <c r="A4924"/>
    </row>
    <row r="4925" spans="1:1" ht="13.2" x14ac:dyDescent="0.25">
      <c r="A4925"/>
    </row>
    <row r="4926" spans="1:1" ht="13.2" x14ac:dyDescent="0.25">
      <c r="A4926"/>
    </row>
    <row r="4927" spans="1:1" ht="13.2" x14ac:dyDescent="0.25">
      <c r="A4927"/>
    </row>
    <row r="4928" spans="1:1" ht="13.2" x14ac:dyDescent="0.25">
      <c r="A4928"/>
    </row>
    <row r="4929" spans="1:1" ht="13.2" x14ac:dyDescent="0.25">
      <c r="A4929"/>
    </row>
    <row r="4930" spans="1:1" ht="13.2" x14ac:dyDescent="0.25">
      <c r="A4930"/>
    </row>
    <row r="4931" spans="1:1" ht="13.2" x14ac:dyDescent="0.25">
      <c r="A4931"/>
    </row>
    <row r="4932" spans="1:1" ht="13.2" x14ac:dyDescent="0.25">
      <c r="A4932"/>
    </row>
    <row r="4933" spans="1:1" ht="13.2" x14ac:dyDescent="0.25">
      <c r="A4933"/>
    </row>
    <row r="4934" spans="1:1" ht="13.2" x14ac:dyDescent="0.25">
      <c r="A4934"/>
    </row>
    <row r="4935" spans="1:1" ht="13.2" x14ac:dyDescent="0.25">
      <c r="A4935"/>
    </row>
    <row r="4936" spans="1:1" ht="13.2" x14ac:dyDescent="0.25">
      <c r="A4936"/>
    </row>
    <row r="4937" spans="1:1" ht="13.2" x14ac:dyDescent="0.25">
      <c r="A4937"/>
    </row>
    <row r="4938" spans="1:1" ht="13.2" x14ac:dyDescent="0.25">
      <c r="A4938"/>
    </row>
    <row r="4939" spans="1:1" ht="13.2" x14ac:dyDescent="0.25">
      <c r="A4939"/>
    </row>
    <row r="4940" spans="1:1" ht="13.2" x14ac:dyDescent="0.25">
      <c r="A4940"/>
    </row>
    <row r="4941" spans="1:1" ht="13.2" x14ac:dyDescent="0.25">
      <c r="A4941"/>
    </row>
    <row r="4942" spans="1:1" ht="13.2" x14ac:dyDescent="0.25">
      <c r="A4942"/>
    </row>
    <row r="4943" spans="1:1" ht="13.2" x14ac:dyDescent="0.25">
      <c r="A4943"/>
    </row>
    <row r="4944" spans="1:1" ht="13.2" x14ac:dyDescent="0.25">
      <c r="A4944"/>
    </row>
    <row r="4945" spans="1:1" ht="13.2" x14ac:dyDescent="0.25">
      <c r="A4945"/>
    </row>
    <row r="4946" spans="1:1" ht="13.2" x14ac:dyDescent="0.25">
      <c r="A4946"/>
    </row>
    <row r="4947" spans="1:1" ht="13.2" x14ac:dyDescent="0.25">
      <c r="A4947"/>
    </row>
    <row r="4948" spans="1:1" ht="13.2" x14ac:dyDescent="0.25">
      <c r="A4948"/>
    </row>
    <row r="4949" spans="1:1" ht="13.2" x14ac:dyDescent="0.25">
      <c r="A4949"/>
    </row>
    <row r="4950" spans="1:1" ht="13.2" x14ac:dyDescent="0.25">
      <c r="A4950"/>
    </row>
    <row r="4951" spans="1:1" ht="13.2" x14ac:dyDescent="0.25">
      <c r="A4951"/>
    </row>
    <row r="4952" spans="1:1" ht="13.2" x14ac:dyDescent="0.25">
      <c r="A4952"/>
    </row>
    <row r="4953" spans="1:1" ht="13.2" x14ac:dyDescent="0.25">
      <c r="A4953"/>
    </row>
    <row r="4954" spans="1:1" ht="13.2" x14ac:dyDescent="0.25">
      <c r="A4954"/>
    </row>
    <row r="4955" spans="1:1" ht="13.2" x14ac:dyDescent="0.25">
      <c r="A4955"/>
    </row>
    <row r="4956" spans="1:1" ht="13.2" x14ac:dyDescent="0.25">
      <c r="A4956"/>
    </row>
    <row r="4957" spans="1:1" ht="13.2" x14ac:dyDescent="0.25">
      <c r="A4957"/>
    </row>
    <row r="4958" spans="1:1" ht="13.2" x14ac:dyDescent="0.25">
      <c r="A4958"/>
    </row>
    <row r="4959" spans="1:1" ht="13.2" x14ac:dyDescent="0.25">
      <c r="A4959"/>
    </row>
    <row r="4960" spans="1:1" ht="13.2" x14ac:dyDescent="0.25">
      <c r="A4960"/>
    </row>
    <row r="4961" spans="1:1" ht="13.2" x14ac:dyDescent="0.25">
      <c r="A4961"/>
    </row>
    <row r="4962" spans="1:1" ht="13.2" x14ac:dyDescent="0.25">
      <c r="A4962"/>
    </row>
    <row r="4963" spans="1:1" ht="13.2" x14ac:dyDescent="0.25">
      <c r="A4963"/>
    </row>
    <row r="4964" spans="1:1" ht="13.2" x14ac:dyDescent="0.25">
      <c r="A4964"/>
    </row>
    <row r="4965" spans="1:1" ht="13.2" x14ac:dyDescent="0.25">
      <c r="A4965"/>
    </row>
    <row r="4966" spans="1:1" ht="13.2" x14ac:dyDescent="0.25">
      <c r="A4966"/>
    </row>
    <row r="4967" spans="1:1" ht="13.2" x14ac:dyDescent="0.25">
      <c r="A4967"/>
    </row>
    <row r="4968" spans="1:1" ht="13.2" x14ac:dyDescent="0.25">
      <c r="A4968"/>
    </row>
    <row r="4969" spans="1:1" ht="13.2" x14ac:dyDescent="0.25">
      <c r="A4969"/>
    </row>
    <row r="4970" spans="1:1" ht="13.2" x14ac:dyDescent="0.25">
      <c r="A4970"/>
    </row>
    <row r="4971" spans="1:1" ht="13.2" x14ac:dyDescent="0.25">
      <c r="A4971"/>
    </row>
    <row r="4972" spans="1:1" ht="13.2" x14ac:dyDescent="0.25">
      <c r="A4972"/>
    </row>
    <row r="4973" spans="1:1" ht="13.2" x14ac:dyDescent="0.25">
      <c r="A4973"/>
    </row>
    <row r="4974" spans="1:1" ht="13.2" x14ac:dyDescent="0.25">
      <c r="A4974"/>
    </row>
    <row r="4975" spans="1:1" ht="13.2" x14ac:dyDescent="0.25">
      <c r="A4975"/>
    </row>
    <row r="4976" spans="1:1" ht="13.2" x14ac:dyDescent="0.25">
      <c r="A4976"/>
    </row>
    <row r="4977" spans="1:1" ht="13.2" x14ac:dyDescent="0.25">
      <c r="A4977"/>
    </row>
    <row r="4978" spans="1:1" ht="13.2" x14ac:dyDescent="0.25">
      <c r="A4978"/>
    </row>
    <row r="4979" spans="1:1" ht="13.2" x14ac:dyDescent="0.25">
      <c r="A4979"/>
    </row>
    <row r="4980" spans="1:1" ht="13.2" x14ac:dyDescent="0.25">
      <c r="A4980"/>
    </row>
    <row r="4981" spans="1:1" ht="13.2" x14ac:dyDescent="0.25">
      <c r="A4981"/>
    </row>
    <row r="4982" spans="1:1" ht="13.2" x14ac:dyDescent="0.25">
      <c r="A4982"/>
    </row>
    <row r="4983" spans="1:1" ht="13.2" x14ac:dyDescent="0.25">
      <c r="A4983"/>
    </row>
    <row r="4984" spans="1:1" ht="13.2" x14ac:dyDescent="0.25">
      <c r="A4984"/>
    </row>
    <row r="4985" spans="1:1" ht="13.2" x14ac:dyDescent="0.25">
      <c r="A4985"/>
    </row>
    <row r="4986" spans="1:1" ht="13.2" x14ac:dyDescent="0.25">
      <c r="A4986"/>
    </row>
    <row r="4987" spans="1:1" ht="13.2" x14ac:dyDescent="0.25">
      <c r="A4987"/>
    </row>
    <row r="4988" spans="1:1" ht="13.2" x14ac:dyDescent="0.25">
      <c r="A4988"/>
    </row>
    <row r="4989" spans="1:1" ht="13.2" x14ac:dyDescent="0.25">
      <c r="A4989"/>
    </row>
    <row r="4990" spans="1:1" ht="13.2" x14ac:dyDescent="0.25">
      <c r="A4990"/>
    </row>
    <row r="4991" spans="1:1" ht="13.2" x14ac:dyDescent="0.25">
      <c r="A4991"/>
    </row>
    <row r="4992" spans="1:1" ht="13.2" x14ac:dyDescent="0.25">
      <c r="A4992"/>
    </row>
    <row r="4993" spans="1:1" ht="13.2" x14ac:dyDescent="0.25">
      <c r="A4993"/>
    </row>
    <row r="4994" spans="1:1" ht="13.2" x14ac:dyDescent="0.25">
      <c r="A4994"/>
    </row>
    <row r="4995" spans="1:1" ht="13.2" x14ac:dyDescent="0.25">
      <c r="A4995"/>
    </row>
    <row r="4996" spans="1:1" ht="13.2" x14ac:dyDescent="0.25">
      <c r="A4996"/>
    </row>
    <row r="4997" spans="1:1" ht="13.2" x14ac:dyDescent="0.25">
      <c r="A4997"/>
    </row>
    <row r="4998" spans="1:1" ht="13.2" x14ac:dyDescent="0.25">
      <c r="A4998"/>
    </row>
    <row r="4999" spans="1:1" ht="13.2" x14ac:dyDescent="0.25">
      <c r="A4999"/>
    </row>
    <row r="5000" spans="1:1" ht="13.2" x14ac:dyDescent="0.25">
      <c r="A5000"/>
    </row>
    <row r="5001" spans="1:1" ht="13.2" x14ac:dyDescent="0.25">
      <c r="A5001"/>
    </row>
    <row r="5002" spans="1:1" ht="13.2" x14ac:dyDescent="0.25">
      <c r="A5002"/>
    </row>
    <row r="5003" spans="1:1" ht="13.2" x14ac:dyDescent="0.25">
      <c r="A5003"/>
    </row>
    <row r="5004" spans="1:1" ht="13.2" x14ac:dyDescent="0.25">
      <c r="A5004"/>
    </row>
    <row r="5005" spans="1:1" ht="13.2" x14ac:dyDescent="0.25">
      <c r="A5005"/>
    </row>
    <row r="5006" spans="1:1" ht="13.2" x14ac:dyDescent="0.25">
      <c r="A5006"/>
    </row>
    <row r="5007" spans="1:1" ht="13.2" x14ac:dyDescent="0.25">
      <c r="A5007"/>
    </row>
    <row r="5008" spans="1:1" ht="13.2" x14ac:dyDescent="0.25">
      <c r="A5008"/>
    </row>
    <row r="5009" spans="1:1" ht="13.2" x14ac:dyDescent="0.25">
      <c r="A5009"/>
    </row>
    <row r="5010" spans="1:1" ht="13.2" x14ac:dyDescent="0.25">
      <c r="A5010"/>
    </row>
    <row r="5011" spans="1:1" ht="13.2" x14ac:dyDescent="0.25">
      <c r="A5011"/>
    </row>
    <row r="5012" spans="1:1" ht="13.2" x14ac:dyDescent="0.25">
      <c r="A5012"/>
    </row>
    <row r="5013" spans="1:1" ht="13.2" x14ac:dyDescent="0.25">
      <c r="A5013"/>
    </row>
    <row r="5014" spans="1:1" ht="13.2" x14ac:dyDescent="0.25">
      <c r="A5014"/>
    </row>
    <row r="5015" spans="1:1" ht="13.2" x14ac:dyDescent="0.25">
      <c r="A5015"/>
    </row>
    <row r="5016" spans="1:1" ht="13.2" x14ac:dyDescent="0.25">
      <c r="A5016"/>
    </row>
    <row r="5017" spans="1:1" ht="13.2" x14ac:dyDescent="0.25">
      <c r="A5017"/>
    </row>
    <row r="5018" spans="1:1" ht="13.2" x14ac:dyDescent="0.25">
      <c r="A5018"/>
    </row>
    <row r="5019" spans="1:1" ht="13.2" x14ac:dyDescent="0.25">
      <c r="A5019"/>
    </row>
    <row r="5020" spans="1:1" ht="13.2" x14ac:dyDescent="0.25">
      <c r="A5020"/>
    </row>
    <row r="5021" spans="1:1" ht="13.2" x14ac:dyDescent="0.25">
      <c r="A5021"/>
    </row>
    <row r="5022" spans="1:1" ht="13.2" x14ac:dyDescent="0.25">
      <c r="A5022"/>
    </row>
    <row r="5023" spans="1:1" ht="13.2" x14ac:dyDescent="0.25">
      <c r="A5023"/>
    </row>
    <row r="5024" spans="1:1" ht="13.2" x14ac:dyDescent="0.25">
      <c r="A5024"/>
    </row>
    <row r="5025" spans="1:1" ht="13.2" x14ac:dyDescent="0.25">
      <c r="A5025"/>
    </row>
    <row r="5026" spans="1:1" ht="13.2" x14ac:dyDescent="0.25">
      <c r="A5026"/>
    </row>
    <row r="5027" spans="1:1" ht="13.2" x14ac:dyDescent="0.25">
      <c r="A5027"/>
    </row>
    <row r="5028" spans="1:1" ht="13.2" x14ac:dyDescent="0.25">
      <c r="A5028"/>
    </row>
    <row r="5029" spans="1:1" ht="13.2" x14ac:dyDescent="0.25">
      <c r="A5029"/>
    </row>
    <row r="5030" spans="1:1" ht="13.2" x14ac:dyDescent="0.25">
      <c r="A5030"/>
    </row>
    <row r="5031" spans="1:1" ht="13.2" x14ac:dyDescent="0.25">
      <c r="A5031"/>
    </row>
    <row r="5032" spans="1:1" ht="13.2" x14ac:dyDescent="0.25">
      <c r="A5032"/>
    </row>
    <row r="5033" spans="1:1" ht="13.2" x14ac:dyDescent="0.25">
      <c r="A5033"/>
    </row>
    <row r="5034" spans="1:1" ht="13.2" x14ac:dyDescent="0.25">
      <c r="A5034"/>
    </row>
    <row r="5035" spans="1:1" ht="13.2" x14ac:dyDescent="0.25">
      <c r="A5035"/>
    </row>
    <row r="5036" spans="1:1" ht="13.2" x14ac:dyDescent="0.25">
      <c r="A5036"/>
    </row>
    <row r="5037" spans="1:1" ht="13.2" x14ac:dyDescent="0.25">
      <c r="A5037"/>
    </row>
    <row r="5038" spans="1:1" ht="13.2" x14ac:dyDescent="0.25">
      <c r="A5038"/>
    </row>
    <row r="5039" spans="1:1" ht="13.2" x14ac:dyDescent="0.25">
      <c r="A5039"/>
    </row>
    <row r="5040" spans="1:1" ht="13.2" x14ac:dyDescent="0.25">
      <c r="A5040"/>
    </row>
    <row r="5041" spans="1:1" ht="13.2" x14ac:dyDescent="0.25">
      <c r="A5041"/>
    </row>
    <row r="5042" spans="1:1" ht="13.2" x14ac:dyDescent="0.25">
      <c r="A5042"/>
    </row>
    <row r="5043" spans="1:1" ht="13.2" x14ac:dyDescent="0.25">
      <c r="A5043"/>
    </row>
    <row r="5044" spans="1:1" ht="13.2" x14ac:dyDescent="0.25">
      <c r="A5044"/>
    </row>
    <row r="5045" spans="1:1" ht="13.2" x14ac:dyDescent="0.25">
      <c r="A5045"/>
    </row>
    <row r="5046" spans="1:1" ht="13.2" x14ac:dyDescent="0.25">
      <c r="A5046"/>
    </row>
    <row r="5047" spans="1:1" ht="13.2" x14ac:dyDescent="0.25">
      <c r="A5047"/>
    </row>
    <row r="5048" spans="1:1" ht="13.2" x14ac:dyDescent="0.25">
      <c r="A5048"/>
    </row>
    <row r="5049" spans="1:1" ht="13.2" x14ac:dyDescent="0.25">
      <c r="A5049"/>
    </row>
    <row r="5050" spans="1:1" ht="13.2" x14ac:dyDescent="0.25">
      <c r="A5050"/>
    </row>
    <row r="5051" spans="1:1" ht="13.2" x14ac:dyDescent="0.25">
      <c r="A5051"/>
    </row>
    <row r="5052" spans="1:1" ht="13.2" x14ac:dyDescent="0.25">
      <c r="A5052"/>
    </row>
    <row r="5053" spans="1:1" ht="13.2" x14ac:dyDescent="0.25">
      <c r="A5053"/>
    </row>
    <row r="5054" spans="1:1" ht="13.2" x14ac:dyDescent="0.25">
      <c r="A5054"/>
    </row>
    <row r="5055" spans="1:1" ht="13.2" x14ac:dyDescent="0.25">
      <c r="A5055"/>
    </row>
    <row r="5056" spans="1:1" ht="13.2" x14ac:dyDescent="0.25">
      <c r="A5056"/>
    </row>
    <row r="5057" spans="1:1" ht="13.2" x14ac:dyDescent="0.25">
      <c r="A5057"/>
    </row>
    <row r="5058" spans="1:1" ht="13.2" x14ac:dyDescent="0.25">
      <c r="A5058"/>
    </row>
    <row r="5059" spans="1:1" ht="13.2" x14ac:dyDescent="0.25">
      <c r="A5059"/>
    </row>
    <row r="5060" spans="1:1" ht="13.2" x14ac:dyDescent="0.25">
      <c r="A5060"/>
    </row>
    <row r="5061" spans="1:1" ht="13.2" x14ac:dyDescent="0.25">
      <c r="A5061"/>
    </row>
    <row r="5062" spans="1:1" ht="13.2" x14ac:dyDescent="0.25">
      <c r="A5062"/>
    </row>
    <row r="5063" spans="1:1" ht="13.2" x14ac:dyDescent="0.25">
      <c r="A5063"/>
    </row>
    <row r="5064" spans="1:1" ht="13.2" x14ac:dyDescent="0.25">
      <c r="A5064"/>
    </row>
    <row r="5065" spans="1:1" ht="13.2" x14ac:dyDescent="0.25">
      <c r="A5065"/>
    </row>
    <row r="5066" spans="1:1" ht="13.2" x14ac:dyDescent="0.25">
      <c r="A5066"/>
    </row>
    <row r="5067" spans="1:1" ht="13.2" x14ac:dyDescent="0.25">
      <c r="A5067"/>
    </row>
    <row r="5068" spans="1:1" ht="13.2" x14ac:dyDescent="0.25">
      <c r="A5068"/>
    </row>
    <row r="5069" spans="1:1" ht="13.2" x14ac:dyDescent="0.25">
      <c r="A5069"/>
    </row>
    <row r="5070" spans="1:1" ht="13.2" x14ac:dyDescent="0.25">
      <c r="A5070"/>
    </row>
    <row r="5071" spans="1:1" ht="13.2" x14ac:dyDescent="0.25">
      <c r="A5071"/>
    </row>
    <row r="5072" spans="1:1" ht="13.2" x14ac:dyDescent="0.25">
      <c r="A5072"/>
    </row>
    <row r="5073" spans="1:1" ht="13.2" x14ac:dyDescent="0.25">
      <c r="A5073"/>
    </row>
    <row r="5074" spans="1:1" ht="13.2" x14ac:dyDescent="0.25">
      <c r="A5074"/>
    </row>
    <row r="5075" spans="1:1" ht="13.2" x14ac:dyDescent="0.25">
      <c r="A5075"/>
    </row>
    <row r="5076" spans="1:1" ht="13.2" x14ac:dyDescent="0.25">
      <c r="A5076"/>
    </row>
    <row r="5077" spans="1:1" ht="13.2" x14ac:dyDescent="0.25">
      <c r="A5077"/>
    </row>
    <row r="5078" spans="1:1" ht="13.2" x14ac:dyDescent="0.25">
      <c r="A5078"/>
    </row>
    <row r="5079" spans="1:1" ht="13.2" x14ac:dyDescent="0.25">
      <c r="A5079"/>
    </row>
    <row r="5080" spans="1:1" ht="13.2" x14ac:dyDescent="0.25">
      <c r="A5080"/>
    </row>
    <row r="5081" spans="1:1" ht="13.2" x14ac:dyDescent="0.25">
      <c r="A5081"/>
    </row>
    <row r="5082" spans="1:1" ht="13.2" x14ac:dyDescent="0.25">
      <c r="A5082"/>
    </row>
    <row r="5083" spans="1:1" ht="13.2" x14ac:dyDescent="0.25">
      <c r="A5083"/>
    </row>
    <row r="5084" spans="1:1" ht="13.2" x14ac:dyDescent="0.25">
      <c r="A5084"/>
    </row>
    <row r="5085" spans="1:1" ht="13.2" x14ac:dyDescent="0.25">
      <c r="A5085"/>
    </row>
    <row r="5086" spans="1:1" ht="13.2" x14ac:dyDescent="0.25">
      <c r="A5086"/>
    </row>
    <row r="5087" spans="1:1" ht="13.2" x14ac:dyDescent="0.25">
      <c r="A5087"/>
    </row>
    <row r="5088" spans="1:1" ht="13.2" x14ac:dyDescent="0.25">
      <c r="A5088"/>
    </row>
    <row r="5089" spans="1:1" ht="13.2" x14ac:dyDescent="0.25">
      <c r="A5089"/>
    </row>
    <row r="5090" spans="1:1" ht="13.2" x14ac:dyDescent="0.25">
      <c r="A5090"/>
    </row>
    <row r="5091" spans="1:1" ht="13.2" x14ac:dyDescent="0.25">
      <c r="A5091"/>
    </row>
    <row r="5092" spans="1:1" ht="13.2" x14ac:dyDescent="0.25">
      <c r="A5092"/>
    </row>
    <row r="5093" spans="1:1" ht="13.2" x14ac:dyDescent="0.25">
      <c r="A5093"/>
    </row>
    <row r="5094" spans="1:1" ht="13.2" x14ac:dyDescent="0.25">
      <c r="A5094"/>
    </row>
    <row r="5095" spans="1:1" ht="13.2" x14ac:dyDescent="0.25">
      <c r="A5095"/>
    </row>
    <row r="5096" spans="1:1" ht="13.2" x14ac:dyDescent="0.25">
      <c r="A5096"/>
    </row>
    <row r="5097" spans="1:1" ht="13.2" x14ac:dyDescent="0.25">
      <c r="A5097"/>
    </row>
    <row r="5098" spans="1:1" ht="13.2" x14ac:dyDescent="0.25">
      <c r="A5098"/>
    </row>
    <row r="5099" spans="1:1" ht="13.2" x14ac:dyDescent="0.25">
      <c r="A5099"/>
    </row>
    <row r="5100" spans="1:1" ht="13.2" x14ac:dyDescent="0.25">
      <c r="A5100"/>
    </row>
    <row r="5101" spans="1:1" ht="13.2" x14ac:dyDescent="0.25">
      <c r="A5101"/>
    </row>
    <row r="5102" spans="1:1" ht="13.2" x14ac:dyDescent="0.25">
      <c r="A5102"/>
    </row>
    <row r="5103" spans="1:1" ht="13.2" x14ac:dyDescent="0.25">
      <c r="A5103"/>
    </row>
    <row r="5104" spans="1:1" ht="13.2" x14ac:dyDescent="0.25">
      <c r="A5104"/>
    </row>
    <row r="5105" spans="1:1" ht="13.2" x14ac:dyDescent="0.25">
      <c r="A5105"/>
    </row>
    <row r="5106" spans="1:1" ht="13.2" x14ac:dyDescent="0.25">
      <c r="A5106"/>
    </row>
    <row r="5107" spans="1:1" ht="13.2" x14ac:dyDescent="0.25">
      <c r="A5107"/>
    </row>
    <row r="5108" spans="1:1" ht="13.2" x14ac:dyDescent="0.25">
      <c r="A5108"/>
    </row>
    <row r="5109" spans="1:1" ht="13.2" x14ac:dyDescent="0.25">
      <c r="A5109"/>
    </row>
    <row r="5110" spans="1:1" ht="13.2" x14ac:dyDescent="0.25">
      <c r="A5110"/>
    </row>
    <row r="5111" spans="1:1" ht="13.2" x14ac:dyDescent="0.25">
      <c r="A5111"/>
    </row>
    <row r="5112" spans="1:1" ht="13.2" x14ac:dyDescent="0.25">
      <c r="A5112"/>
    </row>
    <row r="5113" spans="1:1" ht="13.2" x14ac:dyDescent="0.25">
      <c r="A5113"/>
    </row>
    <row r="5114" spans="1:1" ht="13.2" x14ac:dyDescent="0.25">
      <c r="A5114"/>
    </row>
    <row r="5115" spans="1:1" ht="13.2" x14ac:dyDescent="0.25">
      <c r="A5115"/>
    </row>
    <row r="5116" spans="1:1" ht="13.2" x14ac:dyDescent="0.25">
      <c r="A5116"/>
    </row>
    <row r="5117" spans="1:1" ht="13.2" x14ac:dyDescent="0.25">
      <c r="A5117"/>
    </row>
    <row r="5118" spans="1:1" ht="13.2" x14ac:dyDescent="0.25">
      <c r="A5118"/>
    </row>
    <row r="5119" spans="1:1" ht="13.2" x14ac:dyDescent="0.25">
      <c r="A5119"/>
    </row>
    <row r="5120" spans="1:1" ht="13.2" x14ac:dyDescent="0.25">
      <c r="A5120"/>
    </row>
    <row r="5121" spans="1:1" ht="13.2" x14ac:dyDescent="0.25">
      <c r="A5121"/>
    </row>
    <row r="5122" spans="1:1" ht="13.2" x14ac:dyDescent="0.25">
      <c r="A5122"/>
    </row>
    <row r="5123" spans="1:1" ht="13.2" x14ac:dyDescent="0.25">
      <c r="A5123"/>
    </row>
    <row r="5124" spans="1:1" ht="13.2" x14ac:dyDescent="0.25">
      <c r="A5124"/>
    </row>
    <row r="5125" spans="1:1" ht="13.2" x14ac:dyDescent="0.25">
      <c r="A5125"/>
    </row>
    <row r="5126" spans="1:1" ht="13.2" x14ac:dyDescent="0.25">
      <c r="A5126"/>
    </row>
    <row r="5127" spans="1:1" ht="13.2" x14ac:dyDescent="0.25">
      <c r="A5127"/>
    </row>
    <row r="5128" spans="1:1" ht="13.2" x14ac:dyDescent="0.25">
      <c r="A5128"/>
    </row>
    <row r="5129" spans="1:1" ht="13.2" x14ac:dyDescent="0.25">
      <c r="A5129"/>
    </row>
    <row r="5130" spans="1:1" ht="13.2" x14ac:dyDescent="0.25">
      <c r="A5130"/>
    </row>
    <row r="5131" spans="1:1" ht="13.2" x14ac:dyDescent="0.25">
      <c r="A5131"/>
    </row>
    <row r="5132" spans="1:1" ht="13.2" x14ac:dyDescent="0.25">
      <c r="A5132"/>
    </row>
    <row r="5133" spans="1:1" ht="13.2" x14ac:dyDescent="0.25">
      <c r="A5133"/>
    </row>
    <row r="5134" spans="1:1" ht="13.2" x14ac:dyDescent="0.25">
      <c r="A5134"/>
    </row>
    <row r="5135" spans="1:1" ht="13.2" x14ac:dyDescent="0.25">
      <c r="A5135"/>
    </row>
    <row r="5136" spans="1:1" ht="13.2" x14ac:dyDescent="0.25">
      <c r="A5136"/>
    </row>
    <row r="5137" spans="1:1" ht="13.2" x14ac:dyDescent="0.25">
      <c r="A5137"/>
    </row>
    <row r="5138" spans="1:1" ht="13.2" x14ac:dyDescent="0.25">
      <c r="A5138"/>
    </row>
    <row r="5139" spans="1:1" ht="13.2" x14ac:dyDescent="0.25">
      <c r="A5139"/>
    </row>
    <row r="5140" spans="1:1" ht="13.2" x14ac:dyDescent="0.25">
      <c r="A5140"/>
    </row>
    <row r="5141" spans="1:1" ht="13.2" x14ac:dyDescent="0.25">
      <c r="A5141"/>
    </row>
    <row r="5142" spans="1:1" ht="13.2" x14ac:dyDescent="0.25">
      <c r="A5142"/>
    </row>
    <row r="5143" spans="1:1" ht="13.2" x14ac:dyDescent="0.25">
      <c r="A5143"/>
    </row>
    <row r="5144" spans="1:1" ht="13.2" x14ac:dyDescent="0.25">
      <c r="A5144"/>
    </row>
    <row r="5145" spans="1:1" ht="13.2" x14ac:dyDescent="0.25">
      <c r="A5145"/>
    </row>
    <row r="5146" spans="1:1" ht="13.2" x14ac:dyDescent="0.25">
      <c r="A5146"/>
    </row>
    <row r="5147" spans="1:1" ht="13.2" x14ac:dyDescent="0.25">
      <c r="A5147"/>
    </row>
    <row r="5148" spans="1:1" ht="13.2" x14ac:dyDescent="0.25">
      <c r="A5148"/>
    </row>
    <row r="5149" spans="1:1" ht="13.2" x14ac:dyDescent="0.25">
      <c r="A5149"/>
    </row>
    <row r="5150" spans="1:1" ht="13.2" x14ac:dyDescent="0.25">
      <c r="A5150"/>
    </row>
    <row r="5151" spans="1:1" ht="13.2" x14ac:dyDescent="0.25">
      <c r="A5151"/>
    </row>
    <row r="5152" spans="1:1" ht="13.2" x14ac:dyDescent="0.25">
      <c r="A5152"/>
    </row>
    <row r="5153" spans="1:1" ht="13.2" x14ac:dyDescent="0.25">
      <c r="A5153"/>
    </row>
    <row r="5154" spans="1:1" ht="13.2" x14ac:dyDescent="0.25">
      <c r="A5154"/>
    </row>
    <row r="5155" spans="1:1" ht="13.2" x14ac:dyDescent="0.25">
      <c r="A5155"/>
    </row>
    <row r="5156" spans="1:1" ht="13.2" x14ac:dyDescent="0.25">
      <c r="A5156"/>
    </row>
    <row r="5157" spans="1:1" ht="13.2" x14ac:dyDescent="0.25">
      <c r="A5157"/>
    </row>
    <row r="5158" spans="1:1" ht="13.2" x14ac:dyDescent="0.25">
      <c r="A5158"/>
    </row>
    <row r="5159" spans="1:1" ht="13.2" x14ac:dyDescent="0.25">
      <c r="A5159"/>
    </row>
    <row r="5160" spans="1:1" ht="13.2" x14ac:dyDescent="0.25">
      <c r="A5160"/>
    </row>
    <row r="5161" spans="1:1" ht="13.2" x14ac:dyDescent="0.25">
      <c r="A5161"/>
    </row>
    <row r="5162" spans="1:1" ht="13.2" x14ac:dyDescent="0.25">
      <c r="A5162"/>
    </row>
    <row r="5163" spans="1:1" ht="13.2" x14ac:dyDescent="0.25">
      <c r="A5163"/>
    </row>
    <row r="5164" spans="1:1" ht="13.2" x14ac:dyDescent="0.25">
      <c r="A5164"/>
    </row>
    <row r="5165" spans="1:1" ht="13.2" x14ac:dyDescent="0.25">
      <c r="A5165"/>
    </row>
    <row r="5166" spans="1:1" ht="13.2" x14ac:dyDescent="0.25">
      <c r="A5166"/>
    </row>
    <row r="5167" spans="1:1" ht="13.2" x14ac:dyDescent="0.25">
      <c r="A5167"/>
    </row>
    <row r="5168" spans="1:1" ht="13.2" x14ac:dyDescent="0.25">
      <c r="A5168"/>
    </row>
    <row r="5169" spans="1:1" ht="13.2" x14ac:dyDescent="0.25">
      <c r="A5169"/>
    </row>
    <row r="5170" spans="1:1" ht="13.2" x14ac:dyDescent="0.25">
      <c r="A5170"/>
    </row>
    <row r="5171" spans="1:1" ht="13.2" x14ac:dyDescent="0.25">
      <c r="A5171"/>
    </row>
    <row r="5172" spans="1:1" ht="13.2" x14ac:dyDescent="0.25">
      <c r="A5172"/>
    </row>
    <row r="5173" spans="1:1" ht="13.2" x14ac:dyDescent="0.25">
      <c r="A5173"/>
    </row>
    <row r="5174" spans="1:1" ht="13.2" x14ac:dyDescent="0.25">
      <c r="A5174"/>
    </row>
    <row r="5175" spans="1:1" ht="13.2" x14ac:dyDescent="0.25">
      <c r="A5175"/>
    </row>
    <row r="5176" spans="1:1" ht="13.2" x14ac:dyDescent="0.25">
      <c r="A5176"/>
    </row>
    <row r="5177" spans="1:1" ht="13.2" x14ac:dyDescent="0.25">
      <c r="A5177"/>
    </row>
    <row r="5178" spans="1:1" ht="13.2" x14ac:dyDescent="0.25">
      <c r="A5178"/>
    </row>
    <row r="5179" spans="1:1" ht="13.2" x14ac:dyDescent="0.25">
      <c r="A5179"/>
    </row>
    <row r="5180" spans="1:1" ht="13.2" x14ac:dyDescent="0.25">
      <c r="A5180"/>
    </row>
    <row r="5181" spans="1:1" ht="13.2" x14ac:dyDescent="0.25">
      <c r="A5181"/>
    </row>
    <row r="5182" spans="1:1" ht="13.2" x14ac:dyDescent="0.25">
      <c r="A5182"/>
    </row>
    <row r="5183" spans="1:1" ht="13.2" x14ac:dyDescent="0.25">
      <c r="A5183"/>
    </row>
    <row r="5184" spans="1:1" ht="13.2" x14ac:dyDescent="0.25">
      <c r="A5184"/>
    </row>
    <row r="5185" spans="1:1" ht="13.2" x14ac:dyDescent="0.25">
      <c r="A5185"/>
    </row>
    <row r="5186" spans="1:1" ht="13.2" x14ac:dyDescent="0.25">
      <c r="A5186"/>
    </row>
    <row r="5187" spans="1:1" ht="13.2" x14ac:dyDescent="0.25">
      <c r="A5187"/>
    </row>
    <row r="5188" spans="1:1" ht="13.2" x14ac:dyDescent="0.25">
      <c r="A5188"/>
    </row>
    <row r="5189" spans="1:1" ht="13.2" x14ac:dyDescent="0.25">
      <c r="A5189"/>
    </row>
    <row r="5190" spans="1:1" ht="13.2" x14ac:dyDescent="0.25">
      <c r="A5190"/>
    </row>
    <row r="5191" spans="1:1" ht="13.2" x14ac:dyDescent="0.25">
      <c r="A5191"/>
    </row>
    <row r="5192" spans="1:1" ht="13.2" x14ac:dyDescent="0.25">
      <c r="A5192"/>
    </row>
    <row r="5193" spans="1:1" ht="13.2" x14ac:dyDescent="0.25">
      <c r="A5193"/>
    </row>
    <row r="5194" spans="1:1" ht="13.2" x14ac:dyDescent="0.25">
      <c r="A5194"/>
    </row>
    <row r="5195" spans="1:1" ht="13.2" x14ac:dyDescent="0.25">
      <c r="A5195"/>
    </row>
    <row r="5196" spans="1:1" ht="13.2" x14ac:dyDescent="0.25">
      <c r="A5196"/>
    </row>
    <row r="5197" spans="1:1" ht="13.2" x14ac:dyDescent="0.25">
      <c r="A5197"/>
    </row>
    <row r="5198" spans="1:1" ht="13.2" x14ac:dyDescent="0.25">
      <c r="A5198"/>
    </row>
    <row r="5199" spans="1:1" ht="13.2" x14ac:dyDescent="0.25">
      <c r="A5199"/>
    </row>
    <row r="5200" spans="1:1" ht="13.2" x14ac:dyDescent="0.25">
      <c r="A5200"/>
    </row>
    <row r="5201" spans="1:1" ht="13.2" x14ac:dyDescent="0.25">
      <c r="A5201"/>
    </row>
    <row r="5202" spans="1:1" ht="13.2" x14ac:dyDescent="0.25">
      <c r="A5202"/>
    </row>
    <row r="5203" spans="1:1" ht="13.2" x14ac:dyDescent="0.25">
      <c r="A5203"/>
    </row>
    <row r="5204" spans="1:1" ht="13.2" x14ac:dyDescent="0.25">
      <c r="A5204"/>
    </row>
    <row r="5205" spans="1:1" ht="13.2" x14ac:dyDescent="0.25">
      <c r="A5205"/>
    </row>
    <row r="5206" spans="1:1" ht="13.2" x14ac:dyDescent="0.25">
      <c r="A5206"/>
    </row>
    <row r="5207" spans="1:1" ht="13.2" x14ac:dyDescent="0.25">
      <c r="A5207"/>
    </row>
    <row r="5208" spans="1:1" ht="13.2" x14ac:dyDescent="0.25">
      <c r="A5208"/>
    </row>
    <row r="5209" spans="1:1" ht="13.2" x14ac:dyDescent="0.25">
      <c r="A5209"/>
    </row>
    <row r="5210" spans="1:1" ht="13.2" x14ac:dyDescent="0.25">
      <c r="A5210"/>
    </row>
    <row r="5211" spans="1:1" ht="13.2" x14ac:dyDescent="0.25">
      <c r="A5211"/>
    </row>
    <row r="5212" spans="1:1" ht="13.2" x14ac:dyDescent="0.25">
      <c r="A5212"/>
    </row>
    <row r="5213" spans="1:1" ht="13.2" x14ac:dyDescent="0.25">
      <c r="A5213"/>
    </row>
    <row r="5214" spans="1:1" ht="13.2" x14ac:dyDescent="0.25">
      <c r="A5214"/>
    </row>
    <row r="5215" spans="1:1" ht="13.2" x14ac:dyDescent="0.25">
      <c r="A5215"/>
    </row>
    <row r="5216" spans="1:1" ht="13.2" x14ac:dyDescent="0.25">
      <c r="A5216"/>
    </row>
    <row r="5217" spans="1:1" ht="13.2" x14ac:dyDescent="0.25">
      <c r="A5217"/>
    </row>
    <row r="5218" spans="1:1" ht="13.2" x14ac:dyDescent="0.25">
      <c r="A5218"/>
    </row>
    <row r="5219" spans="1:1" ht="13.2" x14ac:dyDescent="0.25">
      <c r="A5219"/>
    </row>
    <row r="5220" spans="1:1" ht="13.2" x14ac:dyDescent="0.25">
      <c r="A5220"/>
    </row>
    <row r="5221" spans="1:1" ht="13.2" x14ac:dyDescent="0.25">
      <c r="A5221"/>
    </row>
    <row r="5222" spans="1:1" ht="13.2" x14ac:dyDescent="0.25">
      <c r="A5222"/>
    </row>
    <row r="5223" spans="1:1" ht="13.2" x14ac:dyDescent="0.25">
      <c r="A5223"/>
    </row>
    <row r="5224" spans="1:1" ht="13.2" x14ac:dyDescent="0.25">
      <c r="A5224"/>
    </row>
    <row r="5225" spans="1:1" ht="13.2" x14ac:dyDescent="0.25">
      <c r="A5225"/>
    </row>
    <row r="5226" spans="1:1" ht="13.2" x14ac:dyDescent="0.25">
      <c r="A5226"/>
    </row>
    <row r="5227" spans="1:1" ht="13.2" x14ac:dyDescent="0.25">
      <c r="A5227"/>
    </row>
    <row r="5228" spans="1:1" ht="13.2" x14ac:dyDescent="0.25">
      <c r="A5228"/>
    </row>
    <row r="5229" spans="1:1" ht="13.2" x14ac:dyDescent="0.25">
      <c r="A5229"/>
    </row>
    <row r="5230" spans="1:1" ht="13.2" x14ac:dyDescent="0.25">
      <c r="A5230"/>
    </row>
    <row r="5231" spans="1:1" ht="13.2" x14ac:dyDescent="0.25">
      <c r="A5231"/>
    </row>
    <row r="5232" spans="1:1" ht="13.2" x14ac:dyDescent="0.25">
      <c r="A5232"/>
    </row>
    <row r="5233" spans="1:1" ht="13.2" x14ac:dyDescent="0.25">
      <c r="A5233"/>
    </row>
    <row r="5234" spans="1:1" ht="13.2" x14ac:dyDescent="0.25">
      <c r="A5234"/>
    </row>
    <row r="5235" spans="1:1" ht="13.2" x14ac:dyDescent="0.25">
      <c r="A5235"/>
    </row>
    <row r="5236" spans="1:1" ht="13.2" x14ac:dyDescent="0.25">
      <c r="A5236"/>
    </row>
    <row r="5237" spans="1:1" ht="13.2" x14ac:dyDescent="0.25">
      <c r="A5237"/>
    </row>
    <row r="5238" spans="1:1" ht="13.2" x14ac:dyDescent="0.25">
      <c r="A5238"/>
    </row>
    <row r="5239" spans="1:1" ht="13.2" x14ac:dyDescent="0.25">
      <c r="A5239"/>
    </row>
    <row r="5240" spans="1:1" ht="13.2" x14ac:dyDescent="0.25">
      <c r="A5240"/>
    </row>
    <row r="5241" spans="1:1" ht="13.2" x14ac:dyDescent="0.25">
      <c r="A5241"/>
    </row>
    <row r="5242" spans="1:1" ht="13.2" x14ac:dyDescent="0.25">
      <c r="A5242"/>
    </row>
    <row r="5243" spans="1:1" ht="13.2" x14ac:dyDescent="0.25">
      <c r="A5243"/>
    </row>
    <row r="5244" spans="1:1" ht="13.2" x14ac:dyDescent="0.25">
      <c r="A5244"/>
    </row>
    <row r="5245" spans="1:1" ht="13.2" x14ac:dyDescent="0.25">
      <c r="A5245"/>
    </row>
    <row r="5246" spans="1:1" ht="13.2" x14ac:dyDescent="0.25">
      <c r="A5246"/>
    </row>
    <row r="5247" spans="1:1" ht="13.2" x14ac:dyDescent="0.25">
      <c r="A5247"/>
    </row>
    <row r="5248" spans="1:1" ht="13.2" x14ac:dyDescent="0.25">
      <c r="A5248"/>
    </row>
    <row r="5249" spans="1:1" ht="13.2" x14ac:dyDescent="0.25">
      <c r="A5249"/>
    </row>
    <row r="5250" spans="1:1" ht="13.2" x14ac:dyDescent="0.25">
      <c r="A5250"/>
    </row>
    <row r="5251" spans="1:1" ht="13.2" x14ac:dyDescent="0.25">
      <c r="A5251"/>
    </row>
    <row r="5252" spans="1:1" ht="13.2" x14ac:dyDescent="0.25">
      <c r="A5252"/>
    </row>
    <row r="5253" spans="1:1" ht="13.2" x14ac:dyDescent="0.25">
      <c r="A5253"/>
    </row>
    <row r="5254" spans="1:1" ht="13.2" x14ac:dyDescent="0.25">
      <c r="A5254"/>
    </row>
    <row r="5255" spans="1:1" ht="13.2" x14ac:dyDescent="0.25">
      <c r="A5255"/>
    </row>
    <row r="5256" spans="1:1" ht="13.2" x14ac:dyDescent="0.25">
      <c r="A5256"/>
    </row>
    <row r="5257" spans="1:1" ht="13.2" x14ac:dyDescent="0.25">
      <c r="A5257"/>
    </row>
    <row r="5258" spans="1:1" ht="13.2" x14ac:dyDescent="0.25">
      <c r="A5258"/>
    </row>
    <row r="5259" spans="1:1" ht="13.2" x14ac:dyDescent="0.25">
      <c r="A5259"/>
    </row>
    <row r="5260" spans="1:1" ht="13.2" x14ac:dyDescent="0.25">
      <c r="A5260"/>
    </row>
    <row r="5261" spans="1:1" ht="13.2" x14ac:dyDescent="0.25">
      <c r="A5261"/>
    </row>
    <row r="5262" spans="1:1" ht="13.2" x14ac:dyDescent="0.25">
      <c r="A5262"/>
    </row>
    <row r="5263" spans="1:1" ht="13.2" x14ac:dyDescent="0.25">
      <c r="A5263"/>
    </row>
    <row r="5264" spans="1:1" ht="13.2" x14ac:dyDescent="0.25">
      <c r="A5264"/>
    </row>
    <row r="5265" spans="1:1" ht="13.2" x14ac:dyDescent="0.25">
      <c r="A5265"/>
    </row>
    <row r="5266" spans="1:1" ht="13.2" x14ac:dyDescent="0.25">
      <c r="A5266"/>
    </row>
    <row r="5267" spans="1:1" ht="13.2" x14ac:dyDescent="0.25">
      <c r="A5267"/>
    </row>
    <row r="5268" spans="1:1" ht="13.2" x14ac:dyDescent="0.25">
      <c r="A5268"/>
    </row>
    <row r="5269" spans="1:1" ht="13.2" x14ac:dyDescent="0.25">
      <c r="A5269"/>
    </row>
    <row r="5270" spans="1:1" ht="13.2" x14ac:dyDescent="0.25">
      <c r="A5270"/>
    </row>
    <row r="5271" spans="1:1" ht="13.2" x14ac:dyDescent="0.25">
      <c r="A5271"/>
    </row>
    <row r="5272" spans="1:1" ht="13.2" x14ac:dyDescent="0.25">
      <c r="A5272"/>
    </row>
    <row r="5273" spans="1:1" ht="13.2" x14ac:dyDescent="0.25">
      <c r="A5273"/>
    </row>
    <row r="5274" spans="1:1" ht="13.2" x14ac:dyDescent="0.25">
      <c r="A5274"/>
    </row>
    <row r="5275" spans="1:1" ht="13.2" x14ac:dyDescent="0.25">
      <c r="A5275"/>
    </row>
    <row r="5276" spans="1:1" ht="13.2" x14ac:dyDescent="0.25">
      <c r="A5276"/>
    </row>
    <row r="5277" spans="1:1" ht="13.2" x14ac:dyDescent="0.25">
      <c r="A5277"/>
    </row>
    <row r="5278" spans="1:1" ht="13.2" x14ac:dyDescent="0.25">
      <c r="A5278"/>
    </row>
    <row r="5279" spans="1:1" ht="13.2" x14ac:dyDescent="0.25">
      <c r="A5279"/>
    </row>
    <row r="5280" spans="1:1" ht="13.2" x14ac:dyDescent="0.25">
      <c r="A5280"/>
    </row>
    <row r="5281" spans="1:1" ht="13.2" x14ac:dyDescent="0.25">
      <c r="A5281"/>
    </row>
    <row r="5282" spans="1:1" ht="13.2" x14ac:dyDescent="0.25">
      <c r="A5282"/>
    </row>
    <row r="5283" spans="1:1" ht="13.2" x14ac:dyDescent="0.25">
      <c r="A5283"/>
    </row>
    <row r="5284" spans="1:1" ht="13.2" x14ac:dyDescent="0.25">
      <c r="A5284"/>
    </row>
    <row r="5285" spans="1:1" ht="13.2" x14ac:dyDescent="0.25">
      <c r="A5285"/>
    </row>
    <row r="5286" spans="1:1" ht="13.2" x14ac:dyDescent="0.25">
      <c r="A5286"/>
    </row>
    <row r="5287" spans="1:1" ht="13.2" x14ac:dyDescent="0.25">
      <c r="A5287"/>
    </row>
    <row r="5288" spans="1:1" ht="13.2" x14ac:dyDescent="0.25">
      <c r="A5288"/>
    </row>
    <row r="5289" spans="1:1" ht="13.2" x14ac:dyDescent="0.25">
      <c r="A5289"/>
    </row>
    <row r="5290" spans="1:1" ht="13.2" x14ac:dyDescent="0.25">
      <c r="A5290"/>
    </row>
    <row r="5291" spans="1:1" ht="13.2" x14ac:dyDescent="0.25">
      <c r="A5291"/>
    </row>
    <row r="5292" spans="1:1" ht="13.2" x14ac:dyDescent="0.25">
      <c r="A5292"/>
    </row>
    <row r="5293" spans="1:1" ht="13.2" x14ac:dyDescent="0.25">
      <c r="A5293"/>
    </row>
    <row r="5294" spans="1:1" ht="13.2" x14ac:dyDescent="0.25">
      <c r="A5294"/>
    </row>
    <row r="5295" spans="1:1" ht="13.2" x14ac:dyDescent="0.25">
      <c r="A5295"/>
    </row>
    <row r="5296" spans="1:1" ht="13.2" x14ac:dyDescent="0.25">
      <c r="A5296"/>
    </row>
    <row r="5297" spans="1:1" ht="13.2" x14ac:dyDescent="0.25">
      <c r="A5297"/>
    </row>
    <row r="5298" spans="1:1" ht="13.2" x14ac:dyDescent="0.25">
      <c r="A5298"/>
    </row>
    <row r="5299" spans="1:1" ht="13.2" x14ac:dyDescent="0.25">
      <c r="A5299"/>
    </row>
    <row r="5300" spans="1:1" ht="13.2" x14ac:dyDescent="0.25">
      <c r="A5300"/>
    </row>
    <row r="5301" spans="1:1" ht="13.2" x14ac:dyDescent="0.25">
      <c r="A5301"/>
    </row>
    <row r="5302" spans="1:1" ht="13.2" x14ac:dyDescent="0.25">
      <c r="A5302"/>
    </row>
    <row r="5303" spans="1:1" ht="13.2" x14ac:dyDescent="0.25">
      <c r="A5303"/>
    </row>
    <row r="5304" spans="1:1" ht="13.2" x14ac:dyDescent="0.25">
      <c r="A5304"/>
    </row>
    <row r="5305" spans="1:1" ht="13.2" x14ac:dyDescent="0.25">
      <c r="A5305"/>
    </row>
    <row r="5306" spans="1:1" ht="13.2" x14ac:dyDescent="0.25">
      <c r="A5306"/>
    </row>
    <row r="5307" spans="1:1" ht="13.2" x14ac:dyDescent="0.25">
      <c r="A5307"/>
    </row>
    <row r="5308" spans="1:1" ht="13.2" x14ac:dyDescent="0.25">
      <c r="A5308"/>
    </row>
    <row r="5309" spans="1:1" ht="13.2" x14ac:dyDescent="0.25">
      <c r="A5309"/>
    </row>
    <row r="5310" spans="1:1" ht="13.2" x14ac:dyDescent="0.25">
      <c r="A5310"/>
    </row>
    <row r="5311" spans="1:1" ht="13.2" x14ac:dyDescent="0.25">
      <c r="A5311"/>
    </row>
    <row r="5312" spans="1:1" ht="13.2" x14ac:dyDescent="0.25">
      <c r="A5312"/>
    </row>
    <row r="5313" spans="1:1" ht="13.2" x14ac:dyDescent="0.25">
      <c r="A5313"/>
    </row>
    <row r="5314" spans="1:1" ht="13.2" x14ac:dyDescent="0.25">
      <c r="A5314"/>
    </row>
    <row r="5315" spans="1:1" ht="13.2" x14ac:dyDescent="0.25">
      <c r="A5315"/>
    </row>
    <row r="5316" spans="1:1" ht="13.2" x14ac:dyDescent="0.25">
      <c r="A5316"/>
    </row>
    <row r="5317" spans="1:1" ht="13.2" x14ac:dyDescent="0.25">
      <c r="A5317"/>
    </row>
    <row r="5318" spans="1:1" ht="13.2" x14ac:dyDescent="0.25">
      <c r="A5318"/>
    </row>
    <row r="5319" spans="1:1" ht="13.2" x14ac:dyDescent="0.25">
      <c r="A5319"/>
    </row>
    <row r="5320" spans="1:1" ht="13.2" x14ac:dyDescent="0.25">
      <c r="A5320"/>
    </row>
    <row r="5321" spans="1:1" ht="13.2" x14ac:dyDescent="0.25">
      <c r="A5321"/>
    </row>
    <row r="5322" spans="1:1" ht="13.2" x14ac:dyDescent="0.25">
      <c r="A5322"/>
    </row>
    <row r="5323" spans="1:1" ht="13.2" x14ac:dyDescent="0.25">
      <c r="A5323"/>
    </row>
    <row r="5324" spans="1:1" ht="13.2" x14ac:dyDescent="0.25">
      <c r="A5324"/>
    </row>
    <row r="5325" spans="1:1" ht="13.2" x14ac:dyDescent="0.25">
      <c r="A5325"/>
    </row>
    <row r="5326" spans="1:1" ht="13.2" x14ac:dyDescent="0.25">
      <c r="A5326"/>
    </row>
    <row r="5327" spans="1:1" ht="13.2" x14ac:dyDescent="0.25">
      <c r="A5327"/>
    </row>
    <row r="5328" spans="1:1" ht="13.2" x14ac:dyDescent="0.25">
      <c r="A5328"/>
    </row>
    <row r="5329" spans="1:1" ht="13.2" x14ac:dyDescent="0.25">
      <c r="A5329"/>
    </row>
    <row r="5330" spans="1:1" ht="13.2" x14ac:dyDescent="0.25">
      <c r="A5330"/>
    </row>
    <row r="5331" spans="1:1" ht="13.2" x14ac:dyDescent="0.25">
      <c r="A5331"/>
    </row>
    <row r="5332" spans="1:1" ht="13.2" x14ac:dyDescent="0.25">
      <c r="A5332"/>
    </row>
    <row r="5333" spans="1:1" ht="13.2" x14ac:dyDescent="0.25">
      <c r="A5333"/>
    </row>
    <row r="5334" spans="1:1" ht="13.2" x14ac:dyDescent="0.25">
      <c r="A5334"/>
    </row>
    <row r="5335" spans="1:1" ht="13.2" x14ac:dyDescent="0.25">
      <c r="A5335"/>
    </row>
    <row r="5336" spans="1:1" ht="13.2" x14ac:dyDescent="0.25">
      <c r="A5336"/>
    </row>
    <row r="5337" spans="1:1" ht="13.2" x14ac:dyDescent="0.25">
      <c r="A5337"/>
    </row>
    <row r="5338" spans="1:1" ht="13.2" x14ac:dyDescent="0.25">
      <c r="A5338"/>
    </row>
    <row r="5339" spans="1:1" ht="13.2" x14ac:dyDescent="0.25">
      <c r="A5339"/>
    </row>
    <row r="5340" spans="1:1" ht="13.2" x14ac:dyDescent="0.25">
      <c r="A5340"/>
    </row>
    <row r="5341" spans="1:1" ht="13.2" x14ac:dyDescent="0.25">
      <c r="A5341"/>
    </row>
    <row r="5342" spans="1:1" ht="13.2" x14ac:dyDescent="0.25">
      <c r="A5342"/>
    </row>
    <row r="5343" spans="1:1" ht="13.2" x14ac:dyDescent="0.25">
      <c r="A5343"/>
    </row>
    <row r="5344" spans="1:1" ht="13.2" x14ac:dyDescent="0.25">
      <c r="A5344"/>
    </row>
    <row r="5345" spans="1:1" ht="13.2" x14ac:dyDescent="0.25">
      <c r="A5345"/>
    </row>
    <row r="5346" spans="1:1" ht="13.2" x14ac:dyDescent="0.25">
      <c r="A5346"/>
    </row>
    <row r="5347" spans="1:1" ht="13.2" x14ac:dyDescent="0.25">
      <c r="A5347"/>
    </row>
    <row r="5348" spans="1:1" ht="13.2" x14ac:dyDescent="0.25">
      <c r="A5348"/>
    </row>
    <row r="5349" spans="1:1" ht="13.2" x14ac:dyDescent="0.25">
      <c r="A5349"/>
    </row>
    <row r="5350" spans="1:1" ht="13.2" x14ac:dyDescent="0.25">
      <c r="A5350"/>
    </row>
    <row r="5351" spans="1:1" ht="13.2" x14ac:dyDescent="0.25">
      <c r="A5351"/>
    </row>
    <row r="5352" spans="1:1" ht="13.2" x14ac:dyDescent="0.25">
      <c r="A5352"/>
    </row>
    <row r="5353" spans="1:1" ht="13.2" x14ac:dyDescent="0.25">
      <c r="A5353"/>
    </row>
    <row r="5354" spans="1:1" ht="13.2" x14ac:dyDescent="0.25">
      <c r="A5354"/>
    </row>
    <row r="5355" spans="1:1" ht="13.2" x14ac:dyDescent="0.25">
      <c r="A5355"/>
    </row>
    <row r="5356" spans="1:1" ht="13.2" x14ac:dyDescent="0.25">
      <c r="A5356"/>
    </row>
    <row r="5357" spans="1:1" ht="13.2" x14ac:dyDescent="0.25">
      <c r="A5357"/>
    </row>
    <row r="5358" spans="1:1" ht="13.2" x14ac:dyDescent="0.25">
      <c r="A5358"/>
    </row>
    <row r="5359" spans="1:1" ht="13.2" x14ac:dyDescent="0.25">
      <c r="A5359"/>
    </row>
    <row r="5360" spans="1:1" ht="13.2" x14ac:dyDescent="0.25">
      <c r="A5360"/>
    </row>
    <row r="5361" spans="1:1" ht="13.2" x14ac:dyDescent="0.25">
      <c r="A5361"/>
    </row>
    <row r="5362" spans="1:1" ht="13.2" x14ac:dyDescent="0.25">
      <c r="A5362"/>
    </row>
    <row r="5363" spans="1:1" ht="13.2" x14ac:dyDescent="0.25">
      <c r="A5363"/>
    </row>
    <row r="5364" spans="1:1" ht="13.2" x14ac:dyDescent="0.25">
      <c r="A5364"/>
    </row>
    <row r="5365" spans="1:1" ht="13.2" x14ac:dyDescent="0.25">
      <c r="A5365"/>
    </row>
    <row r="5366" spans="1:1" ht="13.2" x14ac:dyDescent="0.25">
      <c r="A5366"/>
    </row>
    <row r="5367" spans="1:1" ht="13.2" x14ac:dyDescent="0.25">
      <c r="A5367"/>
    </row>
    <row r="5368" spans="1:1" ht="13.2" x14ac:dyDescent="0.25">
      <c r="A5368"/>
    </row>
    <row r="5369" spans="1:1" ht="13.2" x14ac:dyDescent="0.25">
      <c r="A5369"/>
    </row>
    <row r="5370" spans="1:1" ht="13.2" x14ac:dyDescent="0.25">
      <c r="A5370"/>
    </row>
    <row r="5371" spans="1:1" ht="13.2" x14ac:dyDescent="0.25">
      <c r="A5371"/>
    </row>
    <row r="5372" spans="1:1" ht="13.2" x14ac:dyDescent="0.25">
      <c r="A5372"/>
    </row>
    <row r="5373" spans="1:1" ht="13.2" x14ac:dyDescent="0.25">
      <c r="A5373"/>
    </row>
    <row r="5374" spans="1:1" ht="13.2" x14ac:dyDescent="0.25">
      <c r="A5374"/>
    </row>
    <row r="5375" spans="1:1" ht="13.2" x14ac:dyDescent="0.25">
      <c r="A5375"/>
    </row>
    <row r="5376" spans="1:1" ht="13.2" x14ac:dyDescent="0.25">
      <c r="A5376"/>
    </row>
    <row r="5377" spans="1:1" ht="13.2" x14ac:dyDescent="0.25">
      <c r="A5377"/>
    </row>
    <row r="5378" spans="1:1" ht="13.2" x14ac:dyDescent="0.25">
      <c r="A5378"/>
    </row>
    <row r="5379" spans="1:1" ht="13.2" x14ac:dyDescent="0.25">
      <c r="A5379"/>
    </row>
    <row r="5380" spans="1:1" ht="13.2" x14ac:dyDescent="0.25">
      <c r="A5380"/>
    </row>
    <row r="5381" spans="1:1" ht="13.2" x14ac:dyDescent="0.25">
      <c r="A5381"/>
    </row>
    <row r="5382" spans="1:1" ht="13.2" x14ac:dyDescent="0.25">
      <c r="A5382"/>
    </row>
    <row r="5383" spans="1:1" ht="13.2" x14ac:dyDescent="0.25">
      <c r="A5383"/>
    </row>
    <row r="5384" spans="1:1" ht="13.2" x14ac:dyDescent="0.25">
      <c r="A5384"/>
    </row>
    <row r="5385" spans="1:1" ht="13.2" x14ac:dyDescent="0.25">
      <c r="A5385"/>
    </row>
    <row r="5386" spans="1:1" ht="13.2" x14ac:dyDescent="0.25">
      <c r="A5386"/>
    </row>
    <row r="5387" spans="1:1" ht="13.2" x14ac:dyDescent="0.25">
      <c r="A5387"/>
    </row>
    <row r="5388" spans="1:1" ht="13.2" x14ac:dyDescent="0.25">
      <c r="A5388"/>
    </row>
    <row r="5389" spans="1:1" ht="13.2" x14ac:dyDescent="0.25">
      <c r="A5389"/>
    </row>
    <row r="5390" spans="1:1" ht="13.2" x14ac:dyDescent="0.25">
      <c r="A5390"/>
    </row>
    <row r="5391" spans="1:1" ht="13.2" x14ac:dyDescent="0.25">
      <c r="A5391"/>
    </row>
    <row r="5392" spans="1:1" ht="13.2" x14ac:dyDescent="0.25">
      <c r="A5392"/>
    </row>
    <row r="5393" spans="1:1" ht="13.2" x14ac:dyDescent="0.25">
      <c r="A5393"/>
    </row>
    <row r="5394" spans="1:1" ht="13.2" x14ac:dyDescent="0.25">
      <c r="A5394"/>
    </row>
    <row r="5395" spans="1:1" ht="13.2" x14ac:dyDescent="0.25">
      <c r="A5395"/>
    </row>
    <row r="5396" spans="1:1" ht="13.2" x14ac:dyDescent="0.25">
      <c r="A5396"/>
    </row>
    <row r="5397" spans="1:1" ht="13.2" x14ac:dyDescent="0.25">
      <c r="A5397"/>
    </row>
    <row r="5398" spans="1:1" ht="13.2" x14ac:dyDescent="0.25">
      <c r="A5398"/>
    </row>
    <row r="5399" spans="1:1" ht="13.2" x14ac:dyDescent="0.25">
      <c r="A5399"/>
    </row>
    <row r="5400" spans="1:1" ht="13.2" x14ac:dyDescent="0.25">
      <c r="A5400"/>
    </row>
    <row r="5401" spans="1:1" ht="13.2" x14ac:dyDescent="0.25">
      <c r="A5401"/>
    </row>
    <row r="5402" spans="1:1" ht="13.2" x14ac:dyDescent="0.25">
      <c r="A5402"/>
    </row>
    <row r="5403" spans="1:1" ht="13.2" x14ac:dyDescent="0.25">
      <c r="A5403"/>
    </row>
    <row r="5404" spans="1:1" ht="13.2" x14ac:dyDescent="0.25">
      <c r="A5404"/>
    </row>
    <row r="5405" spans="1:1" ht="13.2" x14ac:dyDescent="0.25">
      <c r="A5405"/>
    </row>
    <row r="5406" spans="1:1" ht="13.2" x14ac:dyDescent="0.25">
      <c r="A5406"/>
    </row>
    <row r="5407" spans="1:1" ht="13.2" x14ac:dyDescent="0.25">
      <c r="A5407"/>
    </row>
    <row r="5408" spans="1:1" ht="13.2" x14ac:dyDescent="0.25">
      <c r="A5408"/>
    </row>
    <row r="5409" spans="1:1" ht="13.2" x14ac:dyDescent="0.25">
      <c r="A5409"/>
    </row>
    <row r="5410" spans="1:1" ht="13.2" x14ac:dyDescent="0.25">
      <c r="A5410"/>
    </row>
    <row r="5411" spans="1:1" ht="13.2" x14ac:dyDescent="0.25">
      <c r="A5411"/>
    </row>
    <row r="5412" spans="1:1" ht="13.2" x14ac:dyDescent="0.25">
      <c r="A5412"/>
    </row>
    <row r="5413" spans="1:1" ht="13.2" x14ac:dyDescent="0.25">
      <c r="A5413"/>
    </row>
    <row r="5414" spans="1:1" ht="13.2" x14ac:dyDescent="0.25">
      <c r="A5414"/>
    </row>
    <row r="5415" spans="1:1" ht="13.2" x14ac:dyDescent="0.25">
      <c r="A5415"/>
    </row>
    <row r="5416" spans="1:1" ht="13.2" x14ac:dyDescent="0.25">
      <c r="A5416"/>
    </row>
    <row r="5417" spans="1:1" ht="13.2" x14ac:dyDescent="0.25">
      <c r="A5417"/>
    </row>
    <row r="5418" spans="1:1" ht="13.2" x14ac:dyDescent="0.25">
      <c r="A5418"/>
    </row>
    <row r="5419" spans="1:1" ht="13.2" x14ac:dyDescent="0.25">
      <c r="A5419"/>
    </row>
    <row r="5420" spans="1:1" ht="13.2" x14ac:dyDescent="0.25">
      <c r="A5420"/>
    </row>
    <row r="5421" spans="1:1" ht="13.2" x14ac:dyDescent="0.25">
      <c r="A5421"/>
    </row>
    <row r="5422" spans="1:1" ht="13.2" x14ac:dyDescent="0.25">
      <c r="A5422"/>
    </row>
    <row r="5423" spans="1:1" ht="13.2" x14ac:dyDescent="0.25">
      <c r="A5423"/>
    </row>
    <row r="5424" spans="1:1" ht="13.2" x14ac:dyDescent="0.25">
      <c r="A5424"/>
    </row>
    <row r="5425" spans="1:1" ht="13.2" x14ac:dyDescent="0.25">
      <c r="A5425"/>
    </row>
    <row r="5426" spans="1:1" ht="13.2" x14ac:dyDescent="0.25">
      <c r="A5426"/>
    </row>
    <row r="5427" spans="1:1" ht="13.2" x14ac:dyDescent="0.25">
      <c r="A5427"/>
    </row>
    <row r="5428" spans="1:1" ht="13.2" x14ac:dyDescent="0.25">
      <c r="A5428"/>
    </row>
    <row r="5429" spans="1:1" ht="13.2" x14ac:dyDescent="0.25">
      <c r="A5429"/>
    </row>
    <row r="5430" spans="1:1" ht="13.2" x14ac:dyDescent="0.25">
      <c r="A5430"/>
    </row>
    <row r="5431" spans="1:1" ht="13.2" x14ac:dyDescent="0.25">
      <c r="A5431"/>
    </row>
    <row r="5432" spans="1:1" ht="13.2" x14ac:dyDescent="0.25">
      <c r="A5432"/>
    </row>
    <row r="5433" spans="1:1" ht="13.2" x14ac:dyDescent="0.25">
      <c r="A5433"/>
    </row>
    <row r="5434" spans="1:1" ht="13.2" x14ac:dyDescent="0.25">
      <c r="A5434"/>
    </row>
    <row r="5435" spans="1:1" ht="13.2" x14ac:dyDescent="0.25">
      <c r="A5435"/>
    </row>
    <row r="5436" spans="1:1" ht="13.2" x14ac:dyDescent="0.25">
      <c r="A5436"/>
    </row>
    <row r="5437" spans="1:1" ht="13.2" x14ac:dyDescent="0.25">
      <c r="A5437"/>
    </row>
    <row r="5438" spans="1:1" ht="13.2" x14ac:dyDescent="0.25">
      <c r="A5438"/>
    </row>
    <row r="5439" spans="1:1" ht="13.2" x14ac:dyDescent="0.25">
      <c r="A5439"/>
    </row>
    <row r="5440" spans="1:1" ht="13.2" x14ac:dyDescent="0.25">
      <c r="A5440"/>
    </row>
    <row r="5441" spans="1:1" ht="13.2" x14ac:dyDescent="0.25">
      <c r="A5441"/>
    </row>
    <row r="5442" spans="1:1" ht="13.2" x14ac:dyDescent="0.25">
      <c r="A5442"/>
    </row>
    <row r="5443" spans="1:1" ht="13.2" x14ac:dyDescent="0.25">
      <c r="A5443"/>
    </row>
    <row r="5444" spans="1:1" ht="13.2" x14ac:dyDescent="0.25">
      <c r="A5444"/>
    </row>
    <row r="5445" spans="1:1" ht="13.2" x14ac:dyDescent="0.25">
      <c r="A5445"/>
    </row>
    <row r="5446" spans="1:1" ht="13.2" x14ac:dyDescent="0.25">
      <c r="A5446"/>
    </row>
    <row r="5447" spans="1:1" ht="13.2" x14ac:dyDescent="0.25">
      <c r="A5447"/>
    </row>
    <row r="5448" spans="1:1" ht="13.2" x14ac:dyDescent="0.25">
      <c r="A5448"/>
    </row>
    <row r="5449" spans="1:1" ht="13.2" x14ac:dyDescent="0.25">
      <c r="A5449"/>
    </row>
    <row r="5450" spans="1:1" ht="13.2" x14ac:dyDescent="0.25">
      <c r="A5450"/>
    </row>
    <row r="5451" spans="1:1" ht="13.2" x14ac:dyDescent="0.25">
      <c r="A5451"/>
    </row>
    <row r="5452" spans="1:1" ht="13.2" x14ac:dyDescent="0.25">
      <c r="A5452"/>
    </row>
    <row r="5453" spans="1:1" ht="13.2" x14ac:dyDescent="0.25">
      <c r="A5453"/>
    </row>
    <row r="5454" spans="1:1" ht="13.2" x14ac:dyDescent="0.25">
      <c r="A5454"/>
    </row>
    <row r="5455" spans="1:1" ht="13.2" x14ac:dyDescent="0.25">
      <c r="A5455"/>
    </row>
    <row r="5456" spans="1:1" ht="13.2" x14ac:dyDescent="0.25">
      <c r="A5456"/>
    </row>
    <row r="5457" spans="1:1" ht="13.2" x14ac:dyDescent="0.25">
      <c r="A5457"/>
    </row>
    <row r="5458" spans="1:1" ht="13.2" x14ac:dyDescent="0.25">
      <c r="A5458"/>
    </row>
    <row r="5459" spans="1:1" ht="13.2" x14ac:dyDescent="0.25">
      <c r="A5459"/>
    </row>
    <row r="5460" spans="1:1" ht="13.2" x14ac:dyDescent="0.25">
      <c r="A5460"/>
    </row>
    <row r="5461" spans="1:1" ht="13.2" x14ac:dyDescent="0.25">
      <c r="A5461"/>
    </row>
    <row r="5462" spans="1:1" ht="13.2" x14ac:dyDescent="0.25">
      <c r="A5462"/>
    </row>
    <row r="5463" spans="1:1" ht="13.2" x14ac:dyDescent="0.25">
      <c r="A5463"/>
    </row>
    <row r="5464" spans="1:1" ht="13.2" x14ac:dyDescent="0.25">
      <c r="A5464"/>
    </row>
    <row r="5465" spans="1:1" ht="13.2" x14ac:dyDescent="0.25">
      <c r="A5465"/>
    </row>
    <row r="5466" spans="1:1" ht="13.2" x14ac:dyDescent="0.25">
      <c r="A5466"/>
    </row>
    <row r="5467" spans="1:1" ht="13.2" x14ac:dyDescent="0.25">
      <c r="A5467"/>
    </row>
    <row r="5468" spans="1:1" ht="13.2" x14ac:dyDescent="0.25">
      <c r="A5468"/>
    </row>
    <row r="5469" spans="1:1" ht="13.2" x14ac:dyDescent="0.25">
      <c r="A5469"/>
    </row>
    <row r="5470" spans="1:1" ht="13.2" x14ac:dyDescent="0.25">
      <c r="A5470"/>
    </row>
    <row r="5471" spans="1:1" ht="13.2" x14ac:dyDescent="0.25">
      <c r="A5471"/>
    </row>
    <row r="5472" spans="1:1" ht="13.2" x14ac:dyDescent="0.25">
      <c r="A5472"/>
    </row>
    <row r="5473" spans="1:1" ht="13.2" x14ac:dyDescent="0.25">
      <c r="A5473"/>
    </row>
    <row r="5474" spans="1:1" ht="13.2" x14ac:dyDescent="0.25">
      <c r="A5474"/>
    </row>
    <row r="5475" spans="1:1" ht="13.2" x14ac:dyDescent="0.25">
      <c r="A5475"/>
    </row>
    <row r="5476" spans="1:1" ht="13.2" x14ac:dyDescent="0.25">
      <c r="A5476"/>
    </row>
    <row r="5477" spans="1:1" ht="13.2" x14ac:dyDescent="0.25">
      <c r="A5477"/>
    </row>
    <row r="5478" spans="1:1" ht="13.2" x14ac:dyDescent="0.25">
      <c r="A5478"/>
    </row>
    <row r="5479" spans="1:1" ht="13.2" x14ac:dyDescent="0.25">
      <c r="A5479"/>
    </row>
    <row r="5480" spans="1:1" ht="13.2" x14ac:dyDescent="0.25">
      <c r="A5480"/>
    </row>
    <row r="5481" spans="1:1" ht="13.2" x14ac:dyDescent="0.25">
      <c r="A5481"/>
    </row>
    <row r="5482" spans="1:1" ht="13.2" x14ac:dyDescent="0.25">
      <c r="A5482"/>
    </row>
    <row r="5483" spans="1:1" ht="13.2" x14ac:dyDescent="0.25">
      <c r="A5483"/>
    </row>
    <row r="5484" spans="1:1" ht="13.2" x14ac:dyDescent="0.25">
      <c r="A5484"/>
    </row>
    <row r="5485" spans="1:1" ht="13.2" x14ac:dyDescent="0.25">
      <c r="A5485"/>
    </row>
    <row r="5486" spans="1:1" ht="13.2" x14ac:dyDescent="0.25">
      <c r="A5486"/>
    </row>
    <row r="5487" spans="1:1" ht="13.2" x14ac:dyDescent="0.25">
      <c r="A5487"/>
    </row>
    <row r="5488" spans="1:1" ht="13.2" x14ac:dyDescent="0.25">
      <c r="A5488"/>
    </row>
    <row r="5489" spans="1:1" ht="13.2" x14ac:dyDescent="0.25">
      <c r="A5489"/>
    </row>
    <row r="5490" spans="1:1" ht="13.2" x14ac:dyDescent="0.25">
      <c r="A5490"/>
    </row>
    <row r="5491" spans="1:1" ht="13.2" x14ac:dyDescent="0.25">
      <c r="A5491"/>
    </row>
    <row r="5492" spans="1:1" ht="13.2" x14ac:dyDescent="0.25">
      <c r="A5492"/>
    </row>
    <row r="5493" spans="1:1" ht="13.2" x14ac:dyDescent="0.25">
      <c r="A5493"/>
    </row>
    <row r="5494" spans="1:1" ht="13.2" x14ac:dyDescent="0.25">
      <c r="A5494"/>
    </row>
    <row r="5495" spans="1:1" ht="13.2" x14ac:dyDescent="0.25">
      <c r="A5495"/>
    </row>
    <row r="5496" spans="1:1" ht="13.2" x14ac:dyDescent="0.25">
      <c r="A5496"/>
    </row>
    <row r="5497" spans="1:1" ht="13.2" x14ac:dyDescent="0.25">
      <c r="A5497"/>
    </row>
    <row r="5498" spans="1:1" ht="13.2" x14ac:dyDescent="0.25">
      <c r="A5498"/>
    </row>
    <row r="5499" spans="1:1" ht="13.2" x14ac:dyDescent="0.25">
      <c r="A5499"/>
    </row>
    <row r="5500" spans="1:1" ht="13.2" x14ac:dyDescent="0.25">
      <c r="A5500"/>
    </row>
    <row r="5501" spans="1:1" ht="13.2" x14ac:dyDescent="0.25">
      <c r="A5501"/>
    </row>
    <row r="5502" spans="1:1" ht="13.2" x14ac:dyDescent="0.25">
      <c r="A5502"/>
    </row>
    <row r="5503" spans="1:1" ht="13.2" x14ac:dyDescent="0.25">
      <c r="A5503"/>
    </row>
    <row r="5504" spans="1:1" ht="13.2" x14ac:dyDescent="0.25">
      <c r="A5504"/>
    </row>
    <row r="5505" spans="1:1" ht="13.2" x14ac:dyDescent="0.25">
      <c r="A5505"/>
    </row>
    <row r="5506" spans="1:1" ht="13.2" x14ac:dyDescent="0.25">
      <c r="A5506"/>
    </row>
    <row r="5507" spans="1:1" ht="13.2" x14ac:dyDescent="0.25">
      <c r="A5507"/>
    </row>
    <row r="5508" spans="1:1" ht="13.2" x14ac:dyDescent="0.25">
      <c r="A5508"/>
    </row>
    <row r="5509" spans="1:1" ht="13.2" x14ac:dyDescent="0.25">
      <c r="A5509"/>
    </row>
    <row r="5510" spans="1:1" ht="13.2" x14ac:dyDescent="0.25">
      <c r="A5510"/>
    </row>
    <row r="5511" spans="1:1" ht="13.2" x14ac:dyDescent="0.25">
      <c r="A5511"/>
    </row>
    <row r="5512" spans="1:1" ht="13.2" x14ac:dyDescent="0.25">
      <c r="A5512"/>
    </row>
    <row r="5513" spans="1:1" ht="13.2" x14ac:dyDescent="0.25">
      <c r="A5513"/>
    </row>
    <row r="5514" spans="1:1" ht="13.2" x14ac:dyDescent="0.25">
      <c r="A5514"/>
    </row>
    <row r="5515" spans="1:1" ht="13.2" x14ac:dyDescent="0.25">
      <c r="A5515"/>
    </row>
    <row r="5516" spans="1:1" ht="13.2" x14ac:dyDescent="0.25">
      <c r="A5516"/>
    </row>
    <row r="5517" spans="1:1" ht="13.2" x14ac:dyDescent="0.25">
      <c r="A5517"/>
    </row>
    <row r="5518" spans="1:1" ht="13.2" x14ac:dyDescent="0.25">
      <c r="A5518"/>
    </row>
    <row r="5519" spans="1:1" ht="13.2" x14ac:dyDescent="0.25">
      <c r="A5519"/>
    </row>
    <row r="5520" spans="1:1" ht="13.2" x14ac:dyDescent="0.25">
      <c r="A5520"/>
    </row>
    <row r="5521" spans="1:1" ht="13.2" x14ac:dyDescent="0.25">
      <c r="A5521"/>
    </row>
    <row r="5522" spans="1:1" ht="13.2" x14ac:dyDescent="0.25">
      <c r="A5522"/>
    </row>
    <row r="5523" spans="1:1" ht="13.2" x14ac:dyDescent="0.25">
      <c r="A5523"/>
    </row>
    <row r="5524" spans="1:1" ht="13.2" x14ac:dyDescent="0.25">
      <c r="A5524"/>
    </row>
    <row r="5525" spans="1:1" ht="13.2" x14ac:dyDescent="0.25">
      <c r="A5525"/>
    </row>
    <row r="5526" spans="1:1" ht="13.2" x14ac:dyDescent="0.25">
      <c r="A5526"/>
    </row>
    <row r="5527" spans="1:1" ht="13.2" x14ac:dyDescent="0.25">
      <c r="A5527"/>
    </row>
    <row r="5528" spans="1:1" ht="13.2" x14ac:dyDescent="0.25">
      <c r="A5528"/>
    </row>
    <row r="5529" spans="1:1" ht="13.2" x14ac:dyDescent="0.25">
      <c r="A5529"/>
    </row>
    <row r="5530" spans="1:1" ht="13.2" x14ac:dyDescent="0.25">
      <c r="A5530"/>
    </row>
    <row r="5531" spans="1:1" ht="13.2" x14ac:dyDescent="0.25">
      <c r="A5531"/>
    </row>
    <row r="5532" spans="1:1" ht="13.2" x14ac:dyDescent="0.25">
      <c r="A5532"/>
    </row>
    <row r="5533" spans="1:1" ht="13.2" x14ac:dyDescent="0.25">
      <c r="A5533"/>
    </row>
    <row r="5534" spans="1:1" ht="13.2" x14ac:dyDescent="0.25">
      <c r="A5534"/>
    </row>
    <row r="5535" spans="1:1" ht="13.2" x14ac:dyDescent="0.25">
      <c r="A5535"/>
    </row>
    <row r="5536" spans="1:1" ht="13.2" x14ac:dyDescent="0.25">
      <c r="A5536"/>
    </row>
    <row r="5537" spans="1:1" ht="13.2" x14ac:dyDescent="0.25">
      <c r="A5537"/>
    </row>
    <row r="5538" spans="1:1" ht="13.2" x14ac:dyDescent="0.25">
      <c r="A5538"/>
    </row>
    <row r="5539" spans="1:1" ht="13.2" x14ac:dyDescent="0.25">
      <c r="A5539"/>
    </row>
    <row r="5540" spans="1:1" ht="13.2" x14ac:dyDescent="0.25">
      <c r="A5540"/>
    </row>
    <row r="5541" spans="1:1" ht="13.2" x14ac:dyDescent="0.25">
      <c r="A5541"/>
    </row>
    <row r="5542" spans="1:1" ht="13.2" x14ac:dyDescent="0.25">
      <c r="A5542"/>
    </row>
    <row r="5543" spans="1:1" ht="13.2" x14ac:dyDescent="0.25">
      <c r="A5543"/>
    </row>
    <row r="5544" spans="1:1" ht="13.2" x14ac:dyDescent="0.25">
      <c r="A5544"/>
    </row>
    <row r="5545" spans="1:1" ht="13.2" x14ac:dyDescent="0.25">
      <c r="A5545"/>
    </row>
    <row r="5546" spans="1:1" ht="13.2" x14ac:dyDescent="0.25">
      <c r="A5546"/>
    </row>
    <row r="5547" spans="1:1" ht="13.2" x14ac:dyDescent="0.25">
      <c r="A5547"/>
    </row>
    <row r="5548" spans="1:1" ht="13.2" x14ac:dyDescent="0.25">
      <c r="A5548"/>
    </row>
    <row r="5549" spans="1:1" ht="13.2" x14ac:dyDescent="0.25">
      <c r="A5549"/>
    </row>
    <row r="5550" spans="1:1" ht="13.2" x14ac:dyDescent="0.25">
      <c r="A5550"/>
    </row>
    <row r="5551" spans="1:1" ht="13.2" x14ac:dyDescent="0.25">
      <c r="A5551"/>
    </row>
    <row r="5552" spans="1:1" ht="13.2" x14ac:dyDescent="0.25">
      <c r="A5552"/>
    </row>
    <row r="5553" spans="1:1" ht="13.2" x14ac:dyDescent="0.25">
      <c r="A5553"/>
    </row>
    <row r="5554" spans="1:1" ht="13.2" x14ac:dyDescent="0.25">
      <c r="A5554"/>
    </row>
    <row r="5555" spans="1:1" ht="13.2" x14ac:dyDescent="0.25">
      <c r="A5555"/>
    </row>
    <row r="5556" spans="1:1" ht="13.2" x14ac:dyDescent="0.25">
      <c r="A5556"/>
    </row>
    <row r="5557" spans="1:1" ht="13.2" x14ac:dyDescent="0.25">
      <c r="A5557"/>
    </row>
    <row r="5558" spans="1:1" ht="13.2" x14ac:dyDescent="0.25">
      <c r="A5558"/>
    </row>
    <row r="5559" spans="1:1" ht="13.2" x14ac:dyDescent="0.25">
      <c r="A5559"/>
    </row>
    <row r="5560" spans="1:1" ht="13.2" x14ac:dyDescent="0.25">
      <c r="A5560"/>
    </row>
    <row r="5561" spans="1:1" ht="13.2" x14ac:dyDescent="0.25">
      <c r="A5561"/>
    </row>
    <row r="5562" spans="1:1" ht="13.2" x14ac:dyDescent="0.25">
      <c r="A5562"/>
    </row>
    <row r="5563" spans="1:1" ht="13.2" x14ac:dyDescent="0.25">
      <c r="A5563"/>
    </row>
    <row r="5564" spans="1:1" ht="13.2" x14ac:dyDescent="0.25">
      <c r="A5564"/>
    </row>
    <row r="5565" spans="1:1" ht="13.2" x14ac:dyDescent="0.25">
      <c r="A5565"/>
    </row>
    <row r="5566" spans="1:1" ht="13.2" x14ac:dyDescent="0.25">
      <c r="A5566"/>
    </row>
    <row r="5567" spans="1:1" ht="13.2" x14ac:dyDescent="0.25">
      <c r="A5567"/>
    </row>
    <row r="5568" spans="1:1" ht="13.2" x14ac:dyDescent="0.25">
      <c r="A5568"/>
    </row>
    <row r="5569" spans="1:1" ht="13.2" x14ac:dyDescent="0.25">
      <c r="A5569"/>
    </row>
    <row r="5570" spans="1:1" ht="13.2" x14ac:dyDescent="0.25">
      <c r="A5570"/>
    </row>
    <row r="5571" spans="1:1" ht="13.2" x14ac:dyDescent="0.25">
      <c r="A5571"/>
    </row>
    <row r="5572" spans="1:1" ht="13.2" x14ac:dyDescent="0.25">
      <c r="A5572"/>
    </row>
    <row r="5573" spans="1:1" ht="13.2" x14ac:dyDescent="0.25">
      <c r="A5573"/>
    </row>
    <row r="5574" spans="1:1" ht="13.2" x14ac:dyDescent="0.25">
      <c r="A5574"/>
    </row>
    <row r="5575" spans="1:1" ht="13.2" x14ac:dyDescent="0.25">
      <c r="A5575"/>
    </row>
    <row r="5576" spans="1:1" ht="13.2" x14ac:dyDescent="0.25">
      <c r="A5576"/>
    </row>
    <row r="5577" spans="1:1" ht="13.2" x14ac:dyDescent="0.25">
      <c r="A5577"/>
    </row>
    <row r="5578" spans="1:1" ht="13.2" x14ac:dyDescent="0.25">
      <c r="A5578"/>
    </row>
    <row r="5579" spans="1:1" ht="13.2" x14ac:dyDescent="0.25">
      <c r="A5579"/>
    </row>
    <row r="5580" spans="1:1" ht="13.2" x14ac:dyDescent="0.25">
      <c r="A5580"/>
    </row>
    <row r="5581" spans="1:1" ht="13.2" x14ac:dyDescent="0.25">
      <c r="A5581"/>
    </row>
    <row r="5582" spans="1:1" ht="13.2" x14ac:dyDescent="0.25">
      <c r="A5582"/>
    </row>
    <row r="5583" spans="1:1" ht="13.2" x14ac:dyDescent="0.25">
      <c r="A5583"/>
    </row>
    <row r="5584" spans="1:1" ht="13.2" x14ac:dyDescent="0.25">
      <c r="A5584"/>
    </row>
    <row r="5585" spans="1:1" ht="13.2" x14ac:dyDescent="0.25">
      <c r="A5585"/>
    </row>
    <row r="5586" spans="1:1" ht="13.2" x14ac:dyDescent="0.25">
      <c r="A5586"/>
    </row>
    <row r="5587" spans="1:1" ht="13.2" x14ac:dyDescent="0.25">
      <c r="A5587"/>
    </row>
    <row r="5588" spans="1:1" ht="13.2" x14ac:dyDescent="0.25">
      <c r="A5588"/>
    </row>
    <row r="5589" spans="1:1" ht="13.2" x14ac:dyDescent="0.25">
      <c r="A5589"/>
    </row>
    <row r="5590" spans="1:1" ht="13.2" x14ac:dyDescent="0.25">
      <c r="A5590"/>
    </row>
    <row r="5591" spans="1:1" ht="13.2" x14ac:dyDescent="0.25">
      <c r="A5591"/>
    </row>
    <row r="5592" spans="1:1" ht="13.2" x14ac:dyDescent="0.25">
      <c r="A5592"/>
    </row>
    <row r="5593" spans="1:1" ht="13.2" x14ac:dyDescent="0.25">
      <c r="A5593"/>
    </row>
    <row r="5594" spans="1:1" ht="13.2" x14ac:dyDescent="0.25">
      <c r="A5594"/>
    </row>
    <row r="5595" spans="1:1" ht="13.2" x14ac:dyDescent="0.25">
      <c r="A5595"/>
    </row>
    <row r="5596" spans="1:1" ht="13.2" x14ac:dyDescent="0.25">
      <c r="A5596"/>
    </row>
    <row r="5597" spans="1:1" ht="13.2" x14ac:dyDescent="0.25">
      <c r="A5597"/>
    </row>
    <row r="5598" spans="1:1" ht="13.2" x14ac:dyDescent="0.25">
      <c r="A5598"/>
    </row>
    <row r="5599" spans="1:1" ht="13.2" x14ac:dyDescent="0.25">
      <c r="A5599"/>
    </row>
    <row r="5600" spans="1:1" ht="13.2" x14ac:dyDescent="0.25">
      <c r="A5600"/>
    </row>
    <row r="5601" spans="1:1" ht="13.2" x14ac:dyDescent="0.25">
      <c r="A5601"/>
    </row>
    <row r="5602" spans="1:1" ht="13.2" x14ac:dyDescent="0.25">
      <c r="A5602"/>
    </row>
    <row r="5603" spans="1:1" ht="13.2" x14ac:dyDescent="0.25">
      <c r="A5603"/>
    </row>
    <row r="5604" spans="1:1" ht="13.2" x14ac:dyDescent="0.25">
      <c r="A5604"/>
    </row>
    <row r="5605" spans="1:1" ht="13.2" x14ac:dyDescent="0.25">
      <c r="A5605"/>
    </row>
    <row r="5606" spans="1:1" ht="13.2" x14ac:dyDescent="0.25">
      <c r="A5606"/>
    </row>
    <row r="5607" spans="1:1" ht="13.2" x14ac:dyDescent="0.25">
      <c r="A5607"/>
    </row>
    <row r="5608" spans="1:1" ht="13.2" x14ac:dyDescent="0.25">
      <c r="A5608"/>
    </row>
    <row r="5609" spans="1:1" ht="13.2" x14ac:dyDescent="0.25">
      <c r="A5609"/>
    </row>
    <row r="5610" spans="1:1" ht="13.2" x14ac:dyDescent="0.25">
      <c r="A5610"/>
    </row>
    <row r="5611" spans="1:1" ht="13.2" x14ac:dyDescent="0.25">
      <c r="A5611"/>
    </row>
    <row r="5612" spans="1:1" ht="13.2" x14ac:dyDescent="0.25">
      <c r="A5612"/>
    </row>
    <row r="5613" spans="1:1" ht="13.2" x14ac:dyDescent="0.25">
      <c r="A5613"/>
    </row>
    <row r="5614" spans="1:1" ht="13.2" x14ac:dyDescent="0.25">
      <c r="A5614"/>
    </row>
    <row r="5615" spans="1:1" ht="13.2" x14ac:dyDescent="0.25">
      <c r="A5615"/>
    </row>
    <row r="5616" spans="1:1" ht="13.2" x14ac:dyDescent="0.25">
      <c r="A5616"/>
    </row>
    <row r="5617" spans="1:1" ht="13.2" x14ac:dyDescent="0.25">
      <c r="A5617"/>
    </row>
    <row r="5618" spans="1:1" ht="13.2" x14ac:dyDescent="0.25">
      <c r="A5618"/>
    </row>
    <row r="5619" spans="1:1" ht="13.2" x14ac:dyDescent="0.25">
      <c r="A5619"/>
    </row>
    <row r="5620" spans="1:1" ht="13.2" x14ac:dyDescent="0.25">
      <c r="A5620"/>
    </row>
    <row r="5621" spans="1:1" ht="13.2" x14ac:dyDescent="0.25">
      <c r="A5621"/>
    </row>
    <row r="5622" spans="1:1" ht="13.2" x14ac:dyDescent="0.25">
      <c r="A5622"/>
    </row>
    <row r="5623" spans="1:1" ht="13.2" x14ac:dyDescent="0.25">
      <c r="A5623"/>
    </row>
    <row r="5624" spans="1:1" ht="13.2" x14ac:dyDescent="0.25">
      <c r="A5624"/>
    </row>
    <row r="5625" spans="1:1" ht="13.2" x14ac:dyDescent="0.25">
      <c r="A5625"/>
    </row>
    <row r="5626" spans="1:1" ht="13.2" x14ac:dyDescent="0.25">
      <c r="A5626"/>
    </row>
    <row r="5627" spans="1:1" ht="13.2" x14ac:dyDescent="0.25">
      <c r="A5627"/>
    </row>
    <row r="5628" spans="1:1" ht="13.2" x14ac:dyDescent="0.25">
      <c r="A5628"/>
    </row>
    <row r="5629" spans="1:1" ht="13.2" x14ac:dyDescent="0.25">
      <c r="A5629"/>
    </row>
    <row r="5630" spans="1:1" ht="13.2" x14ac:dyDescent="0.25">
      <c r="A5630"/>
    </row>
    <row r="5631" spans="1:1" ht="13.2" x14ac:dyDescent="0.25">
      <c r="A5631"/>
    </row>
    <row r="5632" spans="1:1" ht="13.2" x14ac:dyDescent="0.25">
      <c r="A5632"/>
    </row>
    <row r="5633" spans="1:1" ht="13.2" x14ac:dyDescent="0.25">
      <c r="A5633"/>
    </row>
    <row r="5634" spans="1:1" ht="13.2" x14ac:dyDescent="0.25">
      <c r="A5634"/>
    </row>
    <row r="5635" spans="1:1" ht="13.2" x14ac:dyDescent="0.25">
      <c r="A5635"/>
    </row>
    <row r="5636" spans="1:1" ht="13.2" x14ac:dyDescent="0.25">
      <c r="A5636"/>
    </row>
    <row r="5637" spans="1:1" ht="13.2" x14ac:dyDescent="0.25">
      <c r="A5637"/>
    </row>
    <row r="5638" spans="1:1" ht="13.2" x14ac:dyDescent="0.25">
      <c r="A5638"/>
    </row>
    <row r="5639" spans="1:1" ht="13.2" x14ac:dyDescent="0.25">
      <c r="A5639"/>
    </row>
    <row r="5640" spans="1:1" ht="13.2" x14ac:dyDescent="0.25">
      <c r="A5640"/>
    </row>
    <row r="5641" spans="1:1" ht="13.2" x14ac:dyDescent="0.25">
      <c r="A5641"/>
    </row>
    <row r="5642" spans="1:1" ht="13.2" x14ac:dyDescent="0.25">
      <c r="A5642"/>
    </row>
    <row r="5643" spans="1:1" ht="13.2" x14ac:dyDescent="0.25">
      <c r="A5643"/>
    </row>
    <row r="5644" spans="1:1" ht="13.2" x14ac:dyDescent="0.25">
      <c r="A5644"/>
    </row>
    <row r="5645" spans="1:1" ht="13.2" x14ac:dyDescent="0.25">
      <c r="A5645"/>
    </row>
    <row r="5646" spans="1:1" ht="13.2" x14ac:dyDescent="0.25">
      <c r="A5646"/>
    </row>
    <row r="5647" spans="1:1" ht="13.2" x14ac:dyDescent="0.25">
      <c r="A5647"/>
    </row>
    <row r="5648" spans="1:1" ht="13.2" x14ac:dyDescent="0.25">
      <c r="A5648"/>
    </row>
    <row r="5649" spans="1:1" ht="13.2" x14ac:dyDescent="0.25">
      <c r="A5649"/>
    </row>
    <row r="5650" spans="1:1" ht="13.2" x14ac:dyDescent="0.25">
      <c r="A5650"/>
    </row>
    <row r="5651" spans="1:1" ht="13.2" x14ac:dyDescent="0.25">
      <c r="A5651"/>
    </row>
    <row r="5652" spans="1:1" ht="13.2" x14ac:dyDescent="0.25">
      <c r="A5652"/>
    </row>
    <row r="5653" spans="1:1" ht="13.2" x14ac:dyDescent="0.25">
      <c r="A5653"/>
    </row>
    <row r="5654" spans="1:1" ht="13.2" x14ac:dyDescent="0.25">
      <c r="A5654"/>
    </row>
    <row r="5655" spans="1:1" ht="13.2" x14ac:dyDescent="0.25">
      <c r="A5655"/>
    </row>
    <row r="5656" spans="1:1" ht="13.2" x14ac:dyDescent="0.25">
      <c r="A5656"/>
    </row>
    <row r="5657" spans="1:1" ht="13.2" x14ac:dyDescent="0.25">
      <c r="A5657"/>
    </row>
    <row r="5658" spans="1:1" ht="13.2" x14ac:dyDescent="0.25">
      <c r="A5658"/>
    </row>
    <row r="5659" spans="1:1" ht="13.2" x14ac:dyDescent="0.25">
      <c r="A5659"/>
    </row>
    <row r="5660" spans="1:1" ht="13.2" x14ac:dyDescent="0.25">
      <c r="A5660"/>
    </row>
    <row r="5661" spans="1:1" ht="13.2" x14ac:dyDescent="0.25">
      <c r="A5661"/>
    </row>
    <row r="5662" spans="1:1" ht="13.2" x14ac:dyDescent="0.25">
      <c r="A5662"/>
    </row>
    <row r="5663" spans="1:1" ht="13.2" x14ac:dyDescent="0.25">
      <c r="A5663"/>
    </row>
    <row r="5664" spans="1:1" ht="13.2" x14ac:dyDescent="0.25">
      <c r="A5664"/>
    </row>
    <row r="5665" spans="1:1" ht="13.2" x14ac:dyDescent="0.25">
      <c r="A5665"/>
    </row>
    <row r="5666" spans="1:1" ht="13.2" x14ac:dyDescent="0.25">
      <c r="A5666"/>
    </row>
    <row r="5667" spans="1:1" ht="13.2" x14ac:dyDescent="0.25">
      <c r="A5667"/>
    </row>
    <row r="5668" spans="1:1" ht="13.2" x14ac:dyDescent="0.25">
      <c r="A5668"/>
    </row>
    <row r="5669" spans="1:1" ht="13.2" x14ac:dyDescent="0.25">
      <c r="A5669"/>
    </row>
    <row r="5670" spans="1:1" ht="13.2" x14ac:dyDescent="0.25">
      <c r="A5670"/>
    </row>
    <row r="5671" spans="1:1" ht="13.2" x14ac:dyDescent="0.25">
      <c r="A5671"/>
    </row>
    <row r="5672" spans="1:1" ht="13.2" x14ac:dyDescent="0.25">
      <c r="A5672"/>
    </row>
    <row r="5673" spans="1:1" ht="13.2" x14ac:dyDescent="0.25">
      <c r="A5673"/>
    </row>
    <row r="5674" spans="1:1" ht="13.2" x14ac:dyDescent="0.25">
      <c r="A5674"/>
    </row>
    <row r="5675" spans="1:1" ht="13.2" x14ac:dyDescent="0.25">
      <c r="A5675"/>
    </row>
    <row r="5676" spans="1:1" ht="13.2" x14ac:dyDescent="0.25">
      <c r="A5676"/>
    </row>
    <row r="5677" spans="1:1" ht="13.2" x14ac:dyDescent="0.25">
      <c r="A5677"/>
    </row>
    <row r="5678" spans="1:1" ht="13.2" x14ac:dyDescent="0.25">
      <c r="A5678"/>
    </row>
    <row r="5679" spans="1:1" ht="13.2" x14ac:dyDescent="0.25">
      <c r="A5679"/>
    </row>
    <row r="5680" spans="1:1" ht="13.2" x14ac:dyDescent="0.25">
      <c r="A5680"/>
    </row>
    <row r="5681" spans="1:1" ht="13.2" x14ac:dyDescent="0.25">
      <c r="A5681"/>
    </row>
    <row r="5682" spans="1:1" ht="13.2" x14ac:dyDescent="0.25">
      <c r="A5682"/>
    </row>
    <row r="5683" spans="1:1" ht="13.2" x14ac:dyDescent="0.25">
      <c r="A5683"/>
    </row>
    <row r="5684" spans="1:1" ht="13.2" x14ac:dyDescent="0.25">
      <c r="A5684"/>
    </row>
    <row r="5685" spans="1:1" ht="13.2" x14ac:dyDescent="0.25">
      <c r="A5685"/>
    </row>
    <row r="5686" spans="1:1" ht="13.2" x14ac:dyDescent="0.25">
      <c r="A5686"/>
    </row>
    <row r="5687" spans="1:1" ht="13.2" x14ac:dyDescent="0.25">
      <c r="A5687"/>
    </row>
    <row r="5688" spans="1:1" ht="13.2" x14ac:dyDescent="0.25">
      <c r="A5688"/>
    </row>
    <row r="5689" spans="1:1" ht="13.2" x14ac:dyDescent="0.25">
      <c r="A5689"/>
    </row>
    <row r="5690" spans="1:1" ht="13.2" x14ac:dyDescent="0.25">
      <c r="A5690"/>
    </row>
    <row r="5691" spans="1:1" ht="13.2" x14ac:dyDescent="0.25">
      <c r="A5691"/>
    </row>
    <row r="5692" spans="1:1" ht="13.2" x14ac:dyDescent="0.25">
      <c r="A5692"/>
    </row>
    <row r="5693" spans="1:1" ht="13.2" x14ac:dyDescent="0.25">
      <c r="A5693"/>
    </row>
    <row r="5694" spans="1:1" ht="13.2" x14ac:dyDescent="0.25">
      <c r="A5694"/>
    </row>
    <row r="5695" spans="1:1" ht="13.2" x14ac:dyDescent="0.25">
      <c r="A5695"/>
    </row>
    <row r="5696" spans="1:1" ht="13.2" x14ac:dyDescent="0.25">
      <c r="A5696"/>
    </row>
    <row r="5697" spans="1:1" ht="13.2" x14ac:dyDescent="0.25">
      <c r="A5697"/>
    </row>
    <row r="5698" spans="1:1" ht="13.2" x14ac:dyDescent="0.25">
      <c r="A5698"/>
    </row>
    <row r="5699" spans="1:1" ht="13.2" x14ac:dyDescent="0.25">
      <c r="A5699"/>
    </row>
    <row r="5700" spans="1:1" ht="13.2" x14ac:dyDescent="0.25">
      <c r="A5700"/>
    </row>
    <row r="5701" spans="1:1" ht="13.2" x14ac:dyDescent="0.25">
      <c r="A5701"/>
    </row>
    <row r="5702" spans="1:1" ht="13.2" x14ac:dyDescent="0.25">
      <c r="A5702"/>
    </row>
    <row r="5703" spans="1:1" ht="13.2" x14ac:dyDescent="0.25">
      <c r="A5703"/>
    </row>
    <row r="5704" spans="1:1" ht="13.2" x14ac:dyDescent="0.25">
      <c r="A5704"/>
    </row>
    <row r="5705" spans="1:1" ht="13.2" x14ac:dyDescent="0.25">
      <c r="A5705"/>
    </row>
    <row r="5706" spans="1:1" ht="13.2" x14ac:dyDescent="0.25">
      <c r="A5706"/>
    </row>
    <row r="5707" spans="1:1" ht="13.2" x14ac:dyDescent="0.25">
      <c r="A5707"/>
    </row>
    <row r="5708" spans="1:1" ht="13.2" x14ac:dyDescent="0.25">
      <c r="A5708"/>
    </row>
    <row r="5709" spans="1:1" ht="13.2" x14ac:dyDescent="0.25">
      <c r="A5709"/>
    </row>
    <row r="5710" spans="1:1" ht="13.2" x14ac:dyDescent="0.25">
      <c r="A5710"/>
    </row>
    <row r="5711" spans="1:1" ht="13.2" x14ac:dyDescent="0.25">
      <c r="A5711"/>
    </row>
    <row r="5712" spans="1:1" ht="13.2" x14ac:dyDescent="0.25">
      <c r="A5712"/>
    </row>
    <row r="5713" spans="1:1" ht="13.2" x14ac:dyDescent="0.25">
      <c r="A5713"/>
    </row>
    <row r="5714" spans="1:1" ht="13.2" x14ac:dyDescent="0.25">
      <c r="A5714"/>
    </row>
    <row r="5715" spans="1:1" ht="13.2" x14ac:dyDescent="0.25">
      <c r="A5715"/>
    </row>
    <row r="5716" spans="1:1" ht="13.2" x14ac:dyDescent="0.25">
      <c r="A5716"/>
    </row>
    <row r="5717" spans="1:1" ht="13.2" x14ac:dyDescent="0.25">
      <c r="A5717"/>
    </row>
    <row r="5718" spans="1:1" ht="13.2" x14ac:dyDescent="0.25">
      <c r="A5718"/>
    </row>
    <row r="5719" spans="1:1" ht="13.2" x14ac:dyDescent="0.25">
      <c r="A5719"/>
    </row>
    <row r="5720" spans="1:1" ht="13.2" x14ac:dyDescent="0.25">
      <c r="A5720"/>
    </row>
    <row r="5721" spans="1:1" ht="13.2" x14ac:dyDescent="0.25">
      <c r="A5721"/>
    </row>
    <row r="5722" spans="1:1" ht="13.2" x14ac:dyDescent="0.25">
      <c r="A5722"/>
    </row>
    <row r="5723" spans="1:1" ht="13.2" x14ac:dyDescent="0.25">
      <c r="A5723"/>
    </row>
    <row r="5724" spans="1:1" ht="13.2" x14ac:dyDescent="0.25">
      <c r="A5724"/>
    </row>
    <row r="5725" spans="1:1" ht="13.2" x14ac:dyDescent="0.25">
      <c r="A5725"/>
    </row>
    <row r="5726" spans="1:1" ht="13.2" x14ac:dyDescent="0.25">
      <c r="A5726"/>
    </row>
    <row r="5727" spans="1:1" ht="13.2" x14ac:dyDescent="0.25">
      <c r="A5727"/>
    </row>
    <row r="5728" spans="1:1" ht="13.2" x14ac:dyDescent="0.25">
      <c r="A5728"/>
    </row>
    <row r="5729" spans="1:1" ht="13.2" x14ac:dyDescent="0.25">
      <c r="A5729"/>
    </row>
    <row r="5730" spans="1:1" ht="13.2" x14ac:dyDescent="0.25">
      <c r="A5730"/>
    </row>
    <row r="5731" spans="1:1" ht="13.2" x14ac:dyDescent="0.25">
      <c r="A5731"/>
    </row>
    <row r="5732" spans="1:1" ht="13.2" x14ac:dyDescent="0.25">
      <c r="A5732"/>
    </row>
    <row r="5733" spans="1:1" ht="13.2" x14ac:dyDescent="0.25">
      <c r="A5733"/>
    </row>
    <row r="5734" spans="1:1" ht="13.2" x14ac:dyDescent="0.25">
      <c r="A5734"/>
    </row>
    <row r="5735" spans="1:1" ht="13.2" x14ac:dyDescent="0.25">
      <c r="A5735"/>
    </row>
    <row r="5736" spans="1:1" ht="13.2" x14ac:dyDescent="0.25">
      <c r="A5736"/>
    </row>
    <row r="5737" spans="1:1" ht="13.2" x14ac:dyDescent="0.25">
      <c r="A5737"/>
    </row>
    <row r="5738" spans="1:1" ht="13.2" x14ac:dyDescent="0.25">
      <c r="A5738"/>
    </row>
    <row r="5739" spans="1:1" ht="13.2" x14ac:dyDescent="0.25">
      <c r="A5739"/>
    </row>
    <row r="5740" spans="1:1" ht="13.2" x14ac:dyDescent="0.25">
      <c r="A5740"/>
    </row>
    <row r="5741" spans="1:1" ht="13.2" x14ac:dyDescent="0.25">
      <c r="A5741"/>
    </row>
    <row r="5742" spans="1:1" ht="13.2" x14ac:dyDescent="0.25">
      <c r="A5742"/>
    </row>
    <row r="5743" spans="1:1" ht="13.2" x14ac:dyDescent="0.25">
      <c r="A5743"/>
    </row>
    <row r="5744" spans="1:1" ht="13.2" x14ac:dyDescent="0.25">
      <c r="A5744"/>
    </row>
    <row r="5745" spans="1:1" ht="13.2" x14ac:dyDescent="0.25">
      <c r="A5745"/>
    </row>
    <row r="5746" spans="1:1" ht="13.2" x14ac:dyDescent="0.25">
      <c r="A5746"/>
    </row>
    <row r="5747" spans="1:1" ht="13.2" x14ac:dyDescent="0.25">
      <c r="A5747"/>
    </row>
    <row r="5748" spans="1:1" ht="13.2" x14ac:dyDescent="0.25">
      <c r="A5748"/>
    </row>
    <row r="5749" spans="1:1" ht="13.2" x14ac:dyDescent="0.25">
      <c r="A5749"/>
    </row>
    <row r="5750" spans="1:1" ht="13.2" x14ac:dyDescent="0.25">
      <c r="A5750"/>
    </row>
    <row r="5751" spans="1:1" ht="13.2" x14ac:dyDescent="0.25">
      <c r="A5751"/>
    </row>
    <row r="5752" spans="1:1" ht="13.2" x14ac:dyDescent="0.25">
      <c r="A5752"/>
    </row>
    <row r="5753" spans="1:1" ht="13.2" x14ac:dyDescent="0.25">
      <c r="A5753"/>
    </row>
    <row r="5754" spans="1:1" ht="13.2" x14ac:dyDescent="0.25">
      <c r="A5754"/>
    </row>
    <row r="5755" spans="1:1" ht="13.2" x14ac:dyDescent="0.25">
      <c r="A5755"/>
    </row>
    <row r="5756" spans="1:1" ht="13.2" x14ac:dyDescent="0.25">
      <c r="A5756"/>
    </row>
    <row r="5757" spans="1:1" ht="13.2" x14ac:dyDescent="0.25">
      <c r="A5757"/>
    </row>
    <row r="5758" spans="1:1" ht="13.2" x14ac:dyDescent="0.25">
      <c r="A5758"/>
    </row>
    <row r="5759" spans="1:1" ht="13.2" x14ac:dyDescent="0.25">
      <c r="A5759"/>
    </row>
    <row r="5760" spans="1:1" ht="13.2" x14ac:dyDescent="0.25">
      <c r="A5760"/>
    </row>
    <row r="5761" spans="1:1" ht="13.2" x14ac:dyDescent="0.25">
      <c r="A5761"/>
    </row>
    <row r="5762" spans="1:1" ht="13.2" x14ac:dyDescent="0.25">
      <c r="A5762"/>
    </row>
    <row r="5763" spans="1:1" ht="13.2" x14ac:dyDescent="0.25">
      <c r="A5763"/>
    </row>
    <row r="5764" spans="1:1" ht="13.2" x14ac:dyDescent="0.25">
      <c r="A5764"/>
    </row>
    <row r="5765" spans="1:1" ht="13.2" x14ac:dyDescent="0.25">
      <c r="A5765"/>
    </row>
    <row r="5766" spans="1:1" ht="13.2" x14ac:dyDescent="0.25">
      <c r="A5766"/>
    </row>
    <row r="5767" spans="1:1" ht="13.2" x14ac:dyDescent="0.25">
      <c r="A5767"/>
    </row>
    <row r="5768" spans="1:1" ht="13.2" x14ac:dyDescent="0.25">
      <c r="A5768"/>
    </row>
    <row r="5769" spans="1:1" ht="13.2" x14ac:dyDescent="0.25">
      <c r="A5769"/>
    </row>
    <row r="5770" spans="1:1" ht="13.2" x14ac:dyDescent="0.25">
      <c r="A5770"/>
    </row>
    <row r="5771" spans="1:1" ht="13.2" x14ac:dyDescent="0.25">
      <c r="A5771"/>
    </row>
    <row r="5772" spans="1:1" ht="13.2" x14ac:dyDescent="0.25">
      <c r="A5772"/>
    </row>
    <row r="5773" spans="1:1" ht="13.2" x14ac:dyDescent="0.25">
      <c r="A5773"/>
    </row>
    <row r="5774" spans="1:1" ht="13.2" x14ac:dyDescent="0.25">
      <c r="A5774"/>
    </row>
    <row r="5775" spans="1:1" ht="13.2" x14ac:dyDescent="0.25">
      <c r="A5775"/>
    </row>
    <row r="5776" spans="1:1" ht="13.2" x14ac:dyDescent="0.25">
      <c r="A5776"/>
    </row>
    <row r="5777" spans="1:1" ht="13.2" x14ac:dyDescent="0.25">
      <c r="A5777"/>
    </row>
    <row r="5778" spans="1:1" ht="13.2" x14ac:dyDescent="0.25">
      <c r="A5778"/>
    </row>
    <row r="5779" spans="1:1" ht="13.2" x14ac:dyDescent="0.25">
      <c r="A5779"/>
    </row>
    <row r="5780" spans="1:1" ht="13.2" x14ac:dyDescent="0.25">
      <c r="A5780"/>
    </row>
    <row r="5781" spans="1:1" ht="13.2" x14ac:dyDescent="0.25">
      <c r="A5781"/>
    </row>
    <row r="5782" spans="1:1" ht="13.2" x14ac:dyDescent="0.25">
      <c r="A5782"/>
    </row>
    <row r="5783" spans="1:1" ht="13.2" x14ac:dyDescent="0.25">
      <c r="A5783"/>
    </row>
    <row r="5784" spans="1:1" ht="13.2" x14ac:dyDescent="0.25">
      <c r="A5784"/>
    </row>
    <row r="5785" spans="1:1" ht="13.2" x14ac:dyDescent="0.25">
      <c r="A5785"/>
    </row>
    <row r="5786" spans="1:1" ht="13.2" x14ac:dyDescent="0.25">
      <c r="A5786"/>
    </row>
    <row r="5787" spans="1:1" ht="13.2" x14ac:dyDescent="0.25">
      <c r="A5787"/>
    </row>
    <row r="5788" spans="1:1" ht="13.2" x14ac:dyDescent="0.25">
      <c r="A5788"/>
    </row>
    <row r="5789" spans="1:1" ht="13.2" x14ac:dyDescent="0.25">
      <c r="A5789"/>
    </row>
    <row r="5790" spans="1:1" ht="13.2" x14ac:dyDescent="0.25">
      <c r="A5790"/>
    </row>
    <row r="5791" spans="1:1" ht="13.2" x14ac:dyDescent="0.25">
      <c r="A5791"/>
    </row>
    <row r="5792" spans="1:1" ht="13.2" x14ac:dyDescent="0.25">
      <c r="A5792"/>
    </row>
    <row r="5793" spans="1:1" ht="13.2" x14ac:dyDescent="0.25">
      <c r="A5793"/>
    </row>
    <row r="5794" spans="1:1" ht="13.2" x14ac:dyDescent="0.25">
      <c r="A5794"/>
    </row>
    <row r="5795" spans="1:1" ht="13.2" x14ac:dyDescent="0.25">
      <c r="A5795"/>
    </row>
    <row r="5796" spans="1:1" ht="13.2" x14ac:dyDescent="0.25">
      <c r="A5796"/>
    </row>
    <row r="5797" spans="1:1" ht="13.2" x14ac:dyDescent="0.25">
      <c r="A5797"/>
    </row>
    <row r="5798" spans="1:1" ht="13.2" x14ac:dyDescent="0.25">
      <c r="A5798"/>
    </row>
    <row r="5799" spans="1:1" ht="13.2" x14ac:dyDescent="0.25">
      <c r="A5799"/>
    </row>
    <row r="5800" spans="1:1" ht="13.2" x14ac:dyDescent="0.25">
      <c r="A5800"/>
    </row>
    <row r="5801" spans="1:1" ht="13.2" x14ac:dyDescent="0.25">
      <c r="A5801"/>
    </row>
    <row r="5802" spans="1:1" ht="13.2" x14ac:dyDescent="0.25">
      <c r="A5802"/>
    </row>
    <row r="5803" spans="1:1" ht="13.2" x14ac:dyDescent="0.25">
      <c r="A5803"/>
    </row>
    <row r="5804" spans="1:1" ht="13.2" x14ac:dyDescent="0.25">
      <c r="A5804"/>
    </row>
    <row r="5805" spans="1:1" ht="13.2" x14ac:dyDescent="0.25">
      <c r="A5805"/>
    </row>
    <row r="5806" spans="1:1" ht="13.2" x14ac:dyDescent="0.25">
      <c r="A5806"/>
    </row>
    <row r="5807" spans="1:1" ht="13.2" x14ac:dyDescent="0.25">
      <c r="A5807"/>
    </row>
    <row r="5808" spans="1:1" ht="13.2" x14ac:dyDescent="0.25">
      <c r="A5808"/>
    </row>
    <row r="5809" spans="1:1" ht="13.2" x14ac:dyDescent="0.25">
      <c r="A5809"/>
    </row>
    <row r="5810" spans="1:1" ht="13.2" x14ac:dyDescent="0.25">
      <c r="A5810"/>
    </row>
    <row r="5811" spans="1:1" ht="13.2" x14ac:dyDescent="0.25">
      <c r="A5811"/>
    </row>
    <row r="5812" spans="1:1" ht="13.2" x14ac:dyDescent="0.25">
      <c r="A5812"/>
    </row>
    <row r="5813" spans="1:1" ht="13.2" x14ac:dyDescent="0.25">
      <c r="A5813"/>
    </row>
    <row r="5814" spans="1:1" ht="13.2" x14ac:dyDescent="0.25">
      <c r="A5814"/>
    </row>
    <row r="5815" spans="1:1" ht="13.2" x14ac:dyDescent="0.25">
      <c r="A5815"/>
    </row>
    <row r="5816" spans="1:1" ht="13.2" x14ac:dyDescent="0.25">
      <c r="A5816"/>
    </row>
    <row r="5817" spans="1:1" ht="13.2" x14ac:dyDescent="0.25">
      <c r="A5817"/>
    </row>
    <row r="5818" spans="1:1" ht="13.2" x14ac:dyDescent="0.25">
      <c r="A5818"/>
    </row>
    <row r="5819" spans="1:1" ht="13.2" x14ac:dyDescent="0.25">
      <c r="A5819"/>
    </row>
    <row r="5820" spans="1:1" ht="13.2" x14ac:dyDescent="0.25">
      <c r="A5820"/>
    </row>
    <row r="5821" spans="1:1" ht="13.2" x14ac:dyDescent="0.25">
      <c r="A5821"/>
    </row>
    <row r="5822" spans="1:1" ht="13.2" x14ac:dyDescent="0.25">
      <c r="A5822"/>
    </row>
    <row r="5823" spans="1:1" ht="13.2" x14ac:dyDescent="0.25">
      <c r="A5823"/>
    </row>
    <row r="5824" spans="1:1" ht="13.2" x14ac:dyDescent="0.25">
      <c r="A5824"/>
    </row>
    <row r="5825" spans="1:1" ht="13.2" x14ac:dyDescent="0.25">
      <c r="A5825"/>
    </row>
    <row r="5826" spans="1:1" ht="13.2" x14ac:dyDescent="0.25">
      <c r="A5826"/>
    </row>
    <row r="5827" spans="1:1" ht="13.2" x14ac:dyDescent="0.25">
      <c r="A5827"/>
    </row>
    <row r="5828" spans="1:1" ht="13.2" x14ac:dyDescent="0.25">
      <c r="A5828"/>
    </row>
    <row r="5829" spans="1:1" ht="13.2" x14ac:dyDescent="0.25">
      <c r="A5829"/>
    </row>
    <row r="5830" spans="1:1" ht="13.2" x14ac:dyDescent="0.25">
      <c r="A5830"/>
    </row>
    <row r="5831" spans="1:1" ht="13.2" x14ac:dyDescent="0.25">
      <c r="A5831"/>
    </row>
    <row r="5832" spans="1:1" ht="13.2" x14ac:dyDescent="0.25">
      <c r="A5832"/>
    </row>
    <row r="5833" spans="1:1" ht="13.2" x14ac:dyDescent="0.25">
      <c r="A5833"/>
    </row>
    <row r="5834" spans="1:1" ht="13.2" x14ac:dyDescent="0.25">
      <c r="A5834"/>
    </row>
    <row r="5835" spans="1:1" ht="13.2" x14ac:dyDescent="0.25">
      <c r="A5835"/>
    </row>
    <row r="5836" spans="1:1" ht="13.2" x14ac:dyDescent="0.25">
      <c r="A5836"/>
    </row>
    <row r="5837" spans="1:1" ht="13.2" x14ac:dyDescent="0.25">
      <c r="A5837"/>
    </row>
    <row r="5838" spans="1:1" ht="13.2" x14ac:dyDescent="0.25">
      <c r="A5838"/>
    </row>
    <row r="5839" spans="1:1" ht="13.2" x14ac:dyDescent="0.25">
      <c r="A5839"/>
    </row>
    <row r="5840" spans="1:1" ht="13.2" x14ac:dyDescent="0.25">
      <c r="A5840"/>
    </row>
    <row r="5841" spans="1:1" ht="13.2" x14ac:dyDescent="0.25">
      <c r="A5841"/>
    </row>
    <row r="5842" spans="1:1" ht="13.2" x14ac:dyDescent="0.25">
      <c r="A5842"/>
    </row>
    <row r="5843" spans="1:1" ht="13.2" x14ac:dyDescent="0.25">
      <c r="A5843"/>
    </row>
    <row r="5844" spans="1:1" ht="13.2" x14ac:dyDescent="0.25">
      <c r="A5844"/>
    </row>
    <row r="5845" spans="1:1" ht="13.2" x14ac:dyDescent="0.25">
      <c r="A5845"/>
    </row>
    <row r="5846" spans="1:1" ht="13.2" x14ac:dyDescent="0.25">
      <c r="A5846"/>
    </row>
    <row r="5847" spans="1:1" ht="13.2" x14ac:dyDescent="0.25">
      <c r="A5847"/>
    </row>
    <row r="5848" spans="1:1" ht="13.2" x14ac:dyDescent="0.25">
      <c r="A5848"/>
    </row>
    <row r="5849" spans="1:1" ht="13.2" x14ac:dyDescent="0.25">
      <c r="A5849"/>
    </row>
    <row r="5850" spans="1:1" ht="13.2" x14ac:dyDescent="0.25">
      <c r="A5850"/>
    </row>
    <row r="5851" spans="1:1" ht="13.2" x14ac:dyDescent="0.25">
      <c r="A5851"/>
    </row>
    <row r="5852" spans="1:1" ht="13.2" x14ac:dyDescent="0.25">
      <c r="A5852"/>
    </row>
    <row r="5853" spans="1:1" ht="13.2" x14ac:dyDescent="0.25">
      <c r="A5853"/>
    </row>
    <row r="5854" spans="1:1" ht="13.2" x14ac:dyDescent="0.25">
      <c r="A5854"/>
    </row>
    <row r="5855" spans="1:1" ht="13.2" x14ac:dyDescent="0.25">
      <c r="A5855"/>
    </row>
    <row r="5856" spans="1:1" ht="13.2" x14ac:dyDescent="0.25">
      <c r="A5856"/>
    </row>
    <row r="5857" spans="1:1" ht="13.2" x14ac:dyDescent="0.25">
      <c r="A5857"/>
    </row>
    <row r="5858" spans="1:1" ht="13.2" x14ac:dyDescent="0.25">
      <c r="A5858"/>
    </row>
    <row r="5859" spans="1:1" ht="13.2" x14ac:dyDescent="0.25">
      <c r="A5859"/>
    </row>
    <row r="5860" spans="1:1" ht="13.2" x14ac:dyDescent="0.25">
      <c r="A5860"/>
    </row>
    <row r="5861" spans="1:1" ht="13.2" x14ac:dyDescent="0.25">
      <c r="A5861"/>
    </row>
    <row r="5862" spans="1:1" ht="13.2" x14ac:dyDescent="0.25">
      <c r="A5862"/>
    </row>
    <row r="5863" spans="1:1" ht="13.2" x14ac:dyDescent="0.25">
      <c r="A5863"/>
    </row>
    <row r="5864" spans="1:1" ht="13.2" x14ac:dyDescent="0.25">
      <c r="A5864"/>
    </row>
    <row r="5865" spans="1:1" ht="13.2" x14ac:dyDescent="0.25">
      <c r="A5865"/>
    </row>
    <row r="5866" spans="1:1" ht="13.2" x14ac:dyDescent="0.25">
      <c r="A5866"/>
    </row>
    <row r="5867" spans="1:1" ht="13.2" x14ac:dyDescent="0.25">
      <c r="A5867"/>
    </row>
    <row r="5868" spans="1:1" ht="13.2" x14ac:dyDescent="0.25">
      <c r="A5868"/>
    </row>
    <row r="5869" spans="1:1" ht="13.2" x14ac:dyDescent="0.25">
      <c r="A5869"/>
    </row>
    <row r="5870" spans="1:1" ht="13.2" x14ac:dyDescent="0.25">
      <c r="A5870"/>
    </row>
    <row r="5871" spans="1:1" ht="13.2" x14ac:dyDescent="0.25">
      <c r="A5871"/>
    </row>
    <row r="5872" spans="1:1" ht="13.2" x14ac:dyDescent="0.25">
      <c r="A5872"/>
    </row>
    <row r="5873" spans="1:1" ht="13.2" x14ac:dyDescent="0.25">
      <c r="A5873"/>
    </row>
    <row r="5874" spans="1:1" ht="13.2" x14ac:dyDescent="0.25">
      <c r="A5874"/>
    </row>
    <row r="5875" spans="1:1" ht="13.2" x14ac:dyDescent="0.25">
      <c r="A5875"/>
    </row>
    <row r="5876" spans="1:1" ht="13.2" x14ac:dyDescent="0.25">
      <c r="A5876"/>
    </row>
    <row r="5877" spans="1:1" ht="13.2" x14ac:dyDescent="0.25">
      <c r="A5877"/>
    </row>
    <row r="5878" spans="1:1" ht="13.2" x14ac:dyDescent="0.25">
      <c r="A5878"/>
    </row>
    <row r="5879" spans="1:1" ht="13.2" x14ac:dyDescent="0.25">
      <c r="A5879"/>
    </row>
    <row r="5880" spans="1:1" ht="13.2" x14ac:dyDescent="0.25">
      <c r="A5880"/>
    </row>
    <row r="5881" spans="1:1" ht="13.2" x14ac:dyDescent="0.25">
      <c r="A5881"/>
    </row>
    <row r="5882" spans="1:1" ht="13.2" x14ac:dyDescent="0.25">
      <c r="A5882"/>
    </row>
    <row r="5883" spans="1:1" ht="13.2" x14ac:dyDescent="0.25">
      <c r="A5883"/>
    </row>
    <row r="5884" spans="1:1" ht="13.2" x14ac:dyDescent="0.25">
      <c r="A5884"/>
    </row>
    <row r="5885" spans="1:1" ht="13.2" x14ac:dyDescent="0.25">
      <c r="A5885"/>
    </row>
    <row r="5886" spans="1:1" ht="13.2" x14ac:dyDescent="0.25">
      <c r="A5886"/>
    </row>
    <row r="5887" spans="1:1" ht="13.2" x14ac:dyDescent="0.25">
      <c r="A5887"/>
    </row>
    <row r="5888" spans="1:1" ht="13.2" x14ac:dyDescent="0.25">
      <c r="A5888"/>
    </row>
    <row r="5889" spans="1:1" ht="13.2" x14ac:dyDescent="0.25">
      <c r="A5889"/>
    </row>
    <row r="5890" spans="1:1" ht="13.2" x14ac:dyDescent="0.25">
      <c r="A5890"/>
    </row>
    <row r="5891" spans="1:1" ht="13.2" x14ac:dyDescent="0.25">
      <c r="A5891"/>
    </row>
    <row r="5892" spans="1:1" ht="13.2" x14ac:dyDescent="0.25">
      <c r="A5892"/>
    </row>
    <row r="5893" spans="1:1" ht="13.2" x14ac:dyDescent="0.25">
      <c r="A5893"/>
    </row>
    <row r="5894" spans="1:1" ht="13.2" x14ac:dyDescent="0.25">
      <c r="A5894"/>
    </row>
    <row r="5895" spans="1:1" ht="13.2" x14ac:dyDescent="0.25">
      <c r="A5895"/>
    </row>
    <row r="5896" spans="1:1" ht="13.2" x14ac:dyDescent="0.25">
      <c r="A5896"/>
    </row>
    <row r="5897" spans="1:1" ht="13.2" x14ac:dyDescent="0.25">
      <c r="A5897"/>
    </row>
    <row r="5898" spans="1:1" ht="13.2" x14ac:dyDescent="0.25">
      <c r="A5898"/>
    </row>
    <row r="5899" spans="1:1" ht="13.2" x14ac:dyDescent="0.25">
      <c r="A5899"/>
    </row>
    <row r="5900" spans="1:1" ht="13.2" x14ac:dyDescent="0.25">
      <c r="A5900"/>
    </row>
    <row r="5901" spans="1:1" ht="13.2" x14ac:dyDescent="0.25">
      <c r="A5901"/>
    </row>
    <row r="5902" spans="1:1" ht="13.2" x14ac:dyDescent="0.25">
      <c r="A5902"/>
    </row>
    <row r="5903" spans="1:1" ht="13.2" x14ac:dyDescent="0.25">
      <c r="A5903"/>
    </row>
    <row r="5904" spans="1:1" ht="13.2" x14ac:dyDescent="0.25">
      <c r="A5904"/>
    </row>
    <row r="5905" spans="1:1" ht="13.2" x14ac:dyDescent="0.25">
      <c r="A5905"/>
    </row>
    <row r="5906" spans="1:1" ht="13.2" x14ac:dyDescent="0.25">
      <c r="A5906"/>
    </row>
    <row r="5907" spans="1:1" ht="13.2" x14ac:dyDescent="0.25">
      <c r="A5907"/>
    </row>
    <row r="5908" spans="1:1" ht="13.2" x14ac:dyDescent="0.25">
      <c r="A5908"/>
    </row>
    <row r="5909" spans="1:1" ht="13.2" x14ac:dyDescent="0.25">
      <c r="A5909"/>
    </row>
    <row r="5910" spans="1:1" ht="13.2" x14ac:dyDescent="0.25">
      <c r="A5910"/>
    </row>
    <row r="5911" spans="1:1" ht="13.2" x14ac:dyDescent="0.25">
      <c r="A5911"/>
    </row>
    <row r="5912" spans="1:1" ht="13.2" x14ac:dyDescent="0.25">
      <c r="A5912"/>
    </row>
    <row r="5913" spans="1:1" ht="13.2" x14ac:dyDescent="0.25">
      <c r="A5913"/>
    </row>
    <row r="5914" spans="1:1" ht="13.2" x14ac:dyDescent="0.25">
      <c r="A5914"/>
    </row>
    <row r="5915" spans="1:1" ht="13.2" x14ac:dyDescent="0.25">
      <c r="A5915"/>
    </row>
    <row r="5916" spans="1:1" ht="13.2" x14ac:dyDescent="0.25">
      <c r="A5916"/>
    </row>
    <row r="5917" spans="1:1" ht="13.2" x14ac:dyDescent="0.25">
      <c r="A5917"/>
    </row>
    <row r="5918" spans="1:1" ht="13.2" x14ac:dyDescent="0.25">
      <c r="A5918"/>
    </row>
    <row r="5919" spans="1:1" ht="13.2" x14ac:dyDescent="0.25">
      <c r="A5919"/>
    </row>
    <row r="5920" spans="1:1" ht="13.2" x14ac:dyDescent="0.25">
      <c r="A5920"/>
    </row>
    <row r="5921" spans="1:1" ht="13.2" x14ac:dyDescent="0.25">
      <c r="A5921"/>
    </row>
    <row r="5922" spans="1:1" ht="13.2" x14ac:dyDescent="0.25">
      <c r="A5922"/>
    </row>
    <row r="5923" spans="1:1" ht="13.2" x14ac:dyDescent="0.25">
      <c r="A5923"/>
    </row>
    <row r="5924" spans="1:1" ht="13.2" x14ac:dyDescent="0.25">
      <c r="A5924"/>
    </row>
    <row r="5925" spans="1:1" ht="13.2" x14ac:dyDescent="0.25">
      <c r="A5925"/>
    </row>
    <row r="5926" spans="1:1" ht="13.2" x14ac:dyDescent="0.25">
      <c r="A5926"/>
    </row>
    <row r="5927" spans="1:1" ht="13.2" x14ac:dyDescent="0.25">
      <c r="A5927"/>
    </row>
    <row r="5928" spans="1:1" ht="13.2" x14ac:dyDescent="0.25">
      <c r="A5928"/>
    </row>
    <row r="5929" spans="1:1" ht="13.2" x14ac:dyDescent="0.25">
      <c r="A5929"/>
    </row>
    <row r="5930" spans="1:1" ht="13.2" x14ac:dyDescent="0.25">
      <c r="A5930"/>
    </row>
    <row r="5931" spans="1:1" ht="13.2" x14ac:dyDescent="0.25">
      <c r="A5931"/>
    </row>
    <row r="5932" spans="1:1" ht="13.2" x14ac:dyDescent="0.25">
      <c r="A5932"/>
    </row>
    <row r="5933" spans="1:1" ht="13.2" x14ac:dyDescent="0.25">
      <c r="A5933"/>
    </row>
    <row r="5934" spans="1:1" ht="13.2" x14ac:dyDescent="0.25">
      <c r="A5934"/>
    </row>
    <row r="5935" spans="1:1" ht="13.2" x14ac:dyDescent="0.25">
      <c r="A5935"/>
    </row>
    <row r="5936" spans="1:1" ht="13.2" x14ac:dyDescent="0.25">
      <c r="A5936"/>
    </row>
    <row r="5937" spans="1:1" ht="13.2" x14ac:dyDescent="0.25">
      <c r="A5937"/>
    </row>
    <row r="5938" spans="1:1" ht="13.2" x14ac:dyDescent="0.25">
      <c r="A5938"/>
    </row>
    <row r="5939" spans="1:1" ht="13.2" x14ac:dyDescent="0.25">
      <c r="A5939"/>
    </row>
    <row r="5940" spans="1:1" ht="13.2" x14ac:dyDescent="0.25">
      <c r="A5940"/>
    </row>
    <row r="5941" spans="1:1" ht="13.2" x14ac:dyDescent="0.25">
      <c r="A5941"/>
    </row>
    <row r="5942" spans="1:1" ht="13.2" x14ac:dyDescent="0.25">
      <c r="A5942"/>
    </row>
    <row r="5943" spans="1:1" ht="13.2" x14ac:dyDescent="0.25">
      <c r="A5943"/>
    </row>
    <row r="5944" spans="1:1" ht="13.2" x14ac:dyDescent="0.25">
      <c r="A5944"/>
    </row>
    <row r="5945" spans="1:1" ht="13.2" x14ac:dyDescent="0.25">
      <c r="A5945"/>
    </row>
    <row r="5946" spans="1:1" ht="13.2" x14ac:dyDescent="0.25">
      <c r="A5946"/>
    </row>
    <row r="5947" spans="1:1" ht="13.2" x14ac:dyDescent="0.25">
      <c r="A5947"/>
    </row>
    <row r="5948" spans="1:1" ht="13.2" x14ac:dyDescent="0.25">
      <c r="A5948"/>
    </row>
    <row r="5949" spans="1:1" ht="13.2" x14ac:dyDescent="0.25">
      <c r="A5949"/>
    </row>
    <row r="5950" spans="1:1" ht="13.2" x14ac:dyDescent="0.25">
      <c r="A5950"/>
    </row>
    <row r="5951" spans="1:1" ht="13.2" x14ac:dyDescent="0.25">
      <c r="A5951"/>
    </row>
    <row r="5952" spans="1:1" ht="13.2" x14ac:dyDescent="0.25">
      <c r="A5952"/>
    </row>
    <row r="5953" spans="1:1" ht="13.2" x14ac:dyDescent="0.25">
      <c r="A5953"/>
    </row>
    <row r="5954" spans="1:1" ht="13.2" x14ac:dyDescent="0.25">
      <c r="A5954"/>
    </row>
    <row r="5955" spans="1:1" ht="13.2" x14ac:dyDescent="0.25">
      <c r="A5955"/>
    </row>
    <row r="5956" spans="1:1" ht="13.2" x14ac:dyDescent="0.25">
      <c r="A5956"/>
    </row>
    <row r="5957" spans="1:1" ht="13.2" x14ac:dyDescent="0.25">
      <c r="A5957"/>
    </row>
    <row r="5958" spans="1:1" ht="13.2" x14ac:dyDescent="0.25">
      <c r="A5958"/>
    </row>
    <row r="5959" spans="1:1" ht="13.2" x14ac:dyDescent="0.25">
      <c r="A5959"/>
    </row>
    <row r="5960" spans="1:1" ht="13.2" x14ac:dyDescent="0.25">
      <c r="A5960"/>
    </row>
    <row r="5961" spans="1:1" ht="13.2" x14ac:dyDescent="0.25">
      <c r="A5961"/>
    </row>
    <row r="5962" spans="1:1" ht="13.2" x14ac:dyDescent="0.25">
      <c r="A5962"/>
    </row>
    <row r="5963" spans="1:1" ht="13.2" x14ac:dyDescent="0.25">
      <c r="A5963"/>
    </row>
    <row r="5964" spans="1:1" ht="13.2" x14ac:dyDescent="0.25">
      <c r="A5964"/>
    </row>
    <row r="5965" spans="1:1" ht="13.2" x14ac:dyDescent="0.25">
      <c r="A5965"/>
    </row>
    <row r="5966" spans="1:1" ht="13.2" x14ac:dyDescent="0.25">
      <c r="A5966"/>
    </row>
    <row r="5967" spans="1:1" ht="13.2" x14ac:dyDescent="0.25">
      <c r="A5967"/>
    </row>
    <row r="5968" spans="1:1" ht="13.2" x14ac:dyDescent="0.25">
      <c r="A5968"/>
    </row>
    <row r="5969" spans="1:1" ht="13.2" x14ac:dyDescent="0.25">
      <c r="A5969"/>
    </row>
    <row r="5970" spans="1:1" ht="13.2" x14ac:dyDescent="0.25">
      <c r="A5970"/>
    </row>
    <row r="5971" spans="1:1" ht="13.2" x14ac:dyDescent="0.25">
      <c r="A5971"/>
    </row>
    <row r="5972" spans="1:1" ht="13.2" x14ac:dyDescent="0.25">
      <c r="A5972"/>
    </row>
    <row r="5973" spans="1:1" ht="13.2" x14ac:dyDescent="0.25">
      <c r="A5973"/>
    </row>
    <row r="5974" spans="1:1" ht="13.2" x14ac:dyDescent="0.25">
      <c r="A5974"/>
    </row>
    <row r="5975" spans="1:1" ht="13.2" x14ac:dyDescent="0.25">
      <c r="A5975"/>
    </row>
    <row r="5976" spans="1:1" ht="13.2" x14ac:dyDescent="0.25">
      <c r="A5976"/>
    </row>
    <row r="5977" spans="1:1" ht="13.2" x14ac:dyDescent="0.25">
      <c r="A5977"/>
    </row>
    <row r="5978" spans="1:1" ht="13.2" x14ac:dyDescent="0.25">
      <c r="A5978"/>
    </row>
    <row r="5979" spans="1:1" ht="13.2" x14ac:dyDescent="0.25">
      <c r="A5979"/>
    </row>
    <row r="5980" spans="1:1" ht="13.2" x14ac:dyDescent="0.25">
      <c r="A5980"/>
    </row>
    <row r="5981" spans="1:1" ht="13.2" x14ac:dyDescent="0.25">
      <c r="A5981"/>
    </row>
    <row r="5982" spans="1:1" ht="13.2" x14ac:dyDescent="0.25">
      <c r="A5982"/>
    </row>
    <row r="5983" spans="1:1" ht="13.2" x14ac:dyDescent="0.25">
      <c r="A5983"/>
    </row>
    <row r="5984" spans="1:1" ht="13.2" x14ac:dyDescent="0.25">
      <c r="A5984"/>
    </row>
    <row r="5985" spans="1:1" ht="13.2" x14ac:dyDescent="0.25">
      <c r="A5985"/>
    </row>
    <row r="5986" spans="1:1" ht="13.2" x14ac:dyDescent="0.25">
      <c r="A5986"/>
    </row>
    <row r="5987" spans="1:1" ht="13.2" x14ac:dyDescent="0.25">
      <c r="A5987"/>
    </row>
    <row r="5988" spans="1:1" ht="13.2" x14ac:dyDescent="0.25">
      <c r="A5988"/>
    </row>
    <row r="5989" spans="1:1" ht="13.2" x14ac:dyDescent="0.25">
      <c r="A5989"/>
    </row>
    <row r="5990" spans="1:1" ht="13.2" x14ac:dyDescent="0.25">
      <c r="A5990"/>
    </row>
    <row r="5991" spans="1:1" ht="13.2" x14ac:dyDescent="0.25">
      <c r="A5991"/>
    </row>
    <row r="5992" spans="1:1" ht="13.2" x14ac:dyDescent="0.25">
      <c r="A5992"/>
    </row>
    <row r="5993" spans="1:1" ht="13.2" x14ac:dyDescent="0.25">
      <c r="A5993"/>
    </row>
    <row r="5994" spans="1:1" ht="13.2" x14ac:dyDescent="0.25">
      <c r="A5994"/>
    </row>
    <row r="5995" spans="1:1" ht="13.2" x14ac:dyDescent="0.25">
      <c r="A5995"/>
    </row>
    <row r="5996" spans="1:1" ht="13.2" x14ac:dyDescent="0.25">
      <c r="A5996"/>
    </row>
    <row r="5997" spans="1:1" ht="13.2" x14ac:dyDescent="0.25">
      <c r="A5997"/>
    </row>
    <row r="5998" spans="1:1" ht="13.2" x14ac:dyDescent="0.25">
      <c r="A5998"/>
    </row>
    <row r="5999" spans="1:1" ht="13.2" x14ac:dyDescent="0.25">
      <c r="A5999"/>
    </row>
    <row r="6000" spans="1:1" ht="13.2" x14ac:dyDescent="0.25">
      <c r="A6000"/>
    </row>
    <row r="6001" spans="1:1" ht="13.2" x14ac:dyDescent="0.25">
      <c r="A6001"/>
    </row>
    <row r="6002" spans="1:1" ht="13.2" x14ac:dyDescent="0.25">
      <c r="A6002"/>
    </row>
    <row r="6003" spans="1:1" ht="13.2" x14ac:dyDescent="0.25">
      <c r="A6003"/>
    </row>
    <row r="6004" spans="1:1" ht="13.2" x14ac:dyDescent="0.25">
      <c r="A6004"/>
    </row>
    <row r="6005" spans="1:1" ht="13.2" x14ac:dyDescent="0.25">
      <c r="A6005"/>
    </row>
    <row r="6006" spans="1:1" ht="13.2" x14ac:dyDescent="0.25">
      <c r="A6006"/>
    </row>
    <row r="6007" spans="1:1" ht="13.2" x14ac:dyDescent="0.25">
      <c r="A6007"/>
    </row>
    <row r="6008" spans="1:1" ht="13.2" x14ac:dyDescent="0.25">
      <c r="A6008"/>
    </row>
    <row r="6009" spans="1:1" ht="13.2" x14ac:dyDescent="0.25">
      <c r="A6009"/>
    </row>
    <row r="6010" spans="1:1" ht="13.2" x14ac:dyDescent="0.25">
      <c r="A6010"/>
    </row>
    <row r="6011" spans="1:1" ht="13.2" x14ac:dyDescent="0.25">
      <c r="A6011"/>
    </row>
    <row r="6012" spans="1:1" ht="13.2" x14ac:dyDescent="0.25">
      <c r="A6012"/>
    </row>
    <row r="6013" spans="1:1" ht="13.2" x14ac:dyDescent="0.25">
      <c r="A6013"/>
    </row>
    <row r="6014" spans="1:1" ht="13.2" x14ac:dyDescent="0.25">
      <c r="A6014"/>
    </row>
    <row r="6015" spans="1:1" ht="13.2" x14ac:dyDescent="0.25">
      <c r="A6015"/>
    </row>
    <row r="6016" spans="1:1" ht="13.2" x14ac:dyDescent="0.25">
      <c r="A6016"/>
    </row>
    <row r="6017" spans="1:1" ht="13.2" x14ac:dyDescent="0.25">
      <c r="A6017"/>
    </row>
    <row r="6018" spans="1:1" ht="13.2" x14ac:dyDescent="0.25">
      <c r="A6018"/>
    </row>
    <row r="6019" spans="1:1" ht="13.2" x14ac:dyDescent="0.25">
      <c r="A6019"/>
    </row>
    <row r="6020" spans="1:1" ht="13.2" x14ac:dyDescent="0.25">
      <c r="A6020"/>
    </row>
    <row r="6021" spans="1:1" ht="13.2" x14ac:dyDescent="0.25">
      <c r="A6021"/>
    </row>
    <row r="6022" spans="1:1" ht="13.2" x14ac:dyDescent="0.25">
      <c r="A6022"/>
    </row>
    <row r="6023" spans="1:1" ht="13.2" x14ac:dyDescent="0.25">
      <c r="A6023"/>
    </row>
    <row r="6024" spans="1:1" ht="13.2" x14ac:dyDescent="0.25">
      <c r="A6024"/>
    </row>
    <row r="6025" spans="1:1" ht="13.2" x14ac:dyDescent="0.25">
      <c r="A6025"/>
    </row>
    <row r="6026" spans="1:1" ht="13.2" x14ac:dyDescent="0.25">
      <c r="A6026"/>
    </row>
    <row r="6027" spans="1:1" ht="13.2" x14ac:dyDescent="0.25">
      <c r="A6027"/>
    </row>
    <row r="6028" spans="1:1" ht="13.2" x14ac:dyDescent="0.25">
      <c r="A6028"/>
    </row>
    <row r="6029" spans="1:1" ht="13.2" x14ac:dyDescent="0.25">
      <c r="A6029"/>
    </row>
    <row r="6030" spans="1:1" ht="13.2" x14ac:dyDescent="0.25">
      <c r="A6030"/>
    </row>
    <row r="6031" spans="1:1" ht="13.2" x14ac:dyDescent="0.25">
      <c r="A6031"/>
    </row>
    <row r="6032" spans="1:1" ht="13.2" x14ac:dyDescent="0.25">
      <c r="A6032"/>
    </row>
    <row r="6033" spans="1:1" ht="13.2" x14ac:dyDescent="0.25">
      <c r="A6033"/>
    </row>
    <row r="6034" spans="1:1" ht="13.2" x14ac:dyDescent="0.25">
      <c r="A6034"/>
    </row>
    <row r="6035" spans="1:1" ht="13.2" x14ac:dyDescent="0.25">
      <c r="A6035"/>
    </row>
    <row r="6036" spans="1:1" ht="13.2" x14ac:dyDescent="0.25">
      <c r="A6036"/>
    </row>
    <row r="6037" spans="1:1" ht="13.2" x14ac:dyDescent="0.25">
      <c r="A6037"/>
    </row>
    <row r="6038" spans="1:1" ht="13.2" x14ac:dyDescent="0.25">
      <c r="A6038"/>
    </row>
    <row r="6039" spans="1:1" ht="13.2" x14ac:dyDescent="0.25">
      <c r="A6039"/>
    </row>
    <row r="6040" spans="1:1" ht="13.2" x14ac:dyDescent="0.25">
      <c r="A6040"/>
    </row>
    <row r="6041" spans="1:1" ht="13.2" x14ac:dyDescent="0.25">
      <c r="A6041"/>
    </row>
    <row r="6042" spans="1:1" ht="13.2" x14ac:dyDescent="0.25">
      <c r="A6042"/>
    </row>
    <row r="6043" spans="1:1" ht="13.2" x14ac:dyDescent="0.25">
      <c r="A6043"/>
    </row>
    <row r="6044" spans="1:1" ht="13.2" x14ac:dyDescent="0.25">
      <c r="A6044"/>
    </row>
    <row r="6045" spans="1:1" ht="13.2" x14ac:dyDescent="0.25">
      <c r="A6045"/>
    </row>
    <row r="6046" spans="1:1" ht="13.2" x14ac:dyDescent="0.25">
      <c r="A6046"/>
    </row>
    <row r="6047" spans="1:1" ht="13.2" x14ac:dyDescent="0.25">
      <c r="A6047"/>
    </row>
    <row r="6048" spans="1:1" ht="13.2" x14ac:dyDescent="0.25">
      <c r="A6048"/>
    </row>
    <row r="6049" spans="1:1" ht="13.2" x14ac:dyDescent="0.25">
      <c r="A6049"/>
    </row>
    <row r="6050" spans="1:1" ht="13.2" x14ac:dyDescent="0.25">
      <c r="A6050"/>
    </row>
    <row r="6051" spans="1:1" ht="13.2" x14ac:dyDescent="0.25">
      <c r="A6051"/>
    </row>
    <row r="6052" spans="1:1" ht="13.2" x14ac:dyDescent="0.25">
      <c r="A6052"/>
    </row>
    <row r="6053" spans="1:1" ht="13.2" x14ac:dyDescent="0.25">
      <c r="A6053"/>
    </row>
    <row r="6054" spans="1:1" ht="13.2" x14ac:dyDescent="0.25">
      <c r="A6054"/>
    </row>
    <row r="6055" spans="1:1" ht="13.2" x14ac:dyDescent="0.25">
      <c r="A6055"/>
    </row>
    <row r="6056" spans="1:1" ht="13.2" x14ac:dyDescent="0.25">
      <c r="A6056"/>
    </row>
    <row r="6057" spans="1:1" ht="13.2" x14ac:dyDescent="0.25">
      <c r="A6057"/>
    </row>
    <row r="6058" spans="1:1" ht="13.2" x14ac:dyDescent="0.25">
      <c r="A6058"/>
    </row>
    <row r="6059" spans="1:1" ht="13.2" x14ac:dyDescent="0.25">
      <c r="A6059"/>
    </row>
    <row r="6060" spans="1:1" ht="13.2" x14ac:dyDescent="0.25">
      <c r="A6060"/>
    </row>
    <row r="6061" spans="1:1" ht="13.2" x14ac:dyDescent="0.25">
      <c r="A6061"/>
    </row>
    <row r="6062" spans="1:1" ht="13.2" x14ac:dyDescent="0.25">
      <c r="A6062"/>
    </row>
    <row r="6063" spans="1:1" ht="13.2" x14ac:dyDescent="0.25">
      <c r="A6063"/>
    </row>
    <row r="6064" spans="1:1" ht="13.2" x14ac:dyDescent="0.25">
      <c r="A6064"/>
    </row>
    <row r="6065" spans="1:1" ht="13.2" x14ac:dyDescent="0.25">
      <c r="A6065"/>
    </row>
    <row r="6066" spans="1:1" ht="13.2" x14ac:dyDescent="0.25">
      <c r="A6066"/>
    </row>
    <row r="6067" spans="1:1" ht="13.2" x14ac:dyDescent="0.25">
      <c r="A6067"/>
    </row>
    <row r="6068" spans="1:1" ht="13.2" x14ac:dyDescent="0.25">
      <c r="A6068"/>
    </row>
    <row r="6069" spans="1:1" ht="13.2" x14ac:dyDescent="0.25">
      <c r="A6069"/>
    </row>
    <row r="6070" spans="1:1" ht="13.2" x14ac:dyDescent="0.25">
      <c r="A6070"/>
    </row>
    <row r="6071" spans="1:1" ht="13.2" x14ac:dyDescent="0.25">
      <c r="A6071"/>
    </row>
    <row r="6072" spans="1:1" ht="13.2" x14ac:dyDescent="0.25">
      <c r="A6072"/>
    </row>
    <row r="6073" spans="1:1" ht="13.2" x14ac:dyDescent="0.25">
      <c r="A6073"/>
    </row>
    <row r="6074" spans="1:1" ht="13.2" x14ac:dyDescent="0.25">
      <c r="A6074"/>
    </row>
    <row r="6075" spans="1:1" ht="13.2" x14ac:dyDescent="0.25">
      <c r="A6075"/>
    </row>
    <row r="6076" spans="1:1" ht="13.2" x14ac:dyDescent="0.25">
      <c r="A6076"/>
    </row>
    <row r="6077" spans="1:1" ht="13.2" x14ac:dyDescent="0.25">
      <c r="A6077"/>
    </row>
    <row r="6078" spans="1:1" ht="13.2" x14ac:dyDescent="0.25">
      <c r="A6078"/>
    </row>
    <row r="6079" spans="1:1" ht="13.2" x14ac:dyDescent="0.25">
      <c r="A6079"/>
    </row>
    <row r="6080" spans="1:1" ht="13.2" x14ac:dyDescent="0.25">
      <c r="A6080"/>
    </row>
    <row r="6081" spans="1:1" ht="13.2" x14ac:dyDescent="0.25">
      <c r="A6081"/>
    </row>
    <row r="6082" spans="1:1" ht="13.2" x14ac:dyDescent="0.25">
      <c r="A6082"/>
    </row>
    <row r="6083" spans="1:1" ht="13.2" x14ac:dyDescent="0.25">
      <c r="A6083"/>
    </row>
    <row r="6084" spans="1:1" ht="13.2" x14ac:dyDescent="0.25">
      <c r="A6084"/>
    </row>
    <row r="6085" spans="1:1" ht="13.2" x14ac:dyDescent="0.25">
      <c r="A6085"/>
    </row>
    <row r="6086" spans="1:1" ht="13.2" x14ac:dyDescent="0.25">
      <c r="A6086"/>
    </row>
    <row r="6087" spans="1:1" ht="13.2" x14ac:dyDescent="0.25">
      <c r="A6087"/>
    </row>
    <row r="6088" spans="1:1" ht="13.2" x14ac:dyDescent="0.25">
      <c r="A6088"/>
    </row>
    <row r="6089" spans="1:1" ht="13.2" x14ac:dyDescent="0.25">
      <c r="A6089"/>
    </row>
    <row r="6090" spans="1:1" ht="13.2" x14ac:dyDescent="0.25">
      <c r="A6090"/>
    </row>
    <row r="6091" spans="1:1" ht="13.2" x14ac:dyDescent="0.25">
      <c r="A6091"/>
    </row>
    <row r="6092" spans="1:1" ht="13.2" x14ac:dyDescent="0.25">
      <c r="A6092"/>
    </row>
    <row r="6093" spans="1:1" ht="13.2" x14ac:dyDescent="0.25">
      <c r="A6093"/>
    </row>
    <row r="6094" spans="1:1" ht="13.2" x14ac:dyDescent="0.25">
      <c r="A6094"/>
    </row>
    <row r="6095" spans="1:1" ht="13.2" x14ac:dyDescent="0.25">
      <c r="A6095"/>
    </row>
    <row r="6096" spans="1:1" ht="13.2" x14ac:dyDescent="0.25">
      <c r="A6096"/>
    </row>
    <row r="6097" spans="1:1" ht="13.2" x14ac:dyDescent="0.25">
      <c r="A6097"/>
    </row>
    <row r="6098" spans="1:1" ht="13.2" x14ac:dyDescent="0.25">
      <c r="A6098"/>
    </row>
    <row r="6099" spans="1:1" ht="13.2" x14ac:dyDescent="0.25">
      <c r="A6099"/>
    </row>
    <row r="6100" spans="1:1" ht="13.2" x14ac:dyDescent="0.25">
      <c r="A6100"/>
    </row>
    <row r="6101" spans="1:1" ht="13.2" x14ac:dyDescent="0.25">
      <c r="A6101"/>
    </row>
    <row r="6102" spans="1:1" ht="13.2" x14ac:dyDescent="0.25">
      <c r="A6102"/>
    </row>
    <row r="6103" spans="1:1" ht="13.2" x14ac:dyDescent="0.25">
      <c r="A6103"/>
    </row>
    <row r="6104" spans="1:1" ht="13.2" x14ac:dyDescent="0.25">
      <c r="A6104"/>
    </row>
    <row r="6105" spans="1:1" ht="13.2" x14ac:dyDescent="0.25">
      <c r="A6105"/>
    </row>
    <row r="6106" spans="1:1" ht="13.2" x14ac:dyDescent="0.25">
      <c r="A6106"/>
    </row>
    <row r="6107" spans="1:1" ht="13.2" x14ac:dyDescent="0.25">
      <c r="A6107"/>
    </row>
    <row r="6108" spans="1:1" ht="13.2" x14ac:dyDescent="0.25">
      <c r="A6108"/>
    </row>
    <row r="6109" spans="1:1" ht="13.2" x14ac:dyDescent="0.25">
      <c r="A6109"/>
    </row>
    <row r="6110" spans="1:1" ht="13.2" x14ac:dyDescent="0.25">
      <c r="A6110"/>
    </row>
    <row r="6111" spans="1:1" ht="13.2" x14ac:dyDescent="0.25">
      <c r="A6111"/>
    </row>
    <row r="6112" spans="1:1" ht="13.2" x14ac:dyDescent="0.25">
      <c r="A6112"/>
    </row>
    <row r="6113" spans="1:1" ht="13.2" x14ac:dyDescent="0.25">
      <c r="A6113"/>
    </row>
    <row r="6114" spans="1:1" ht="13.2" x14ac:dyDescent="0.25">
      <c r="A6114"/>
    </row>
    <row r="6115" spans="1:1" ht="13.2" x14ac:dyDescent="0.25">
      <c r="A6115"/>
    </row>
    <row r="6116" spans="1:1" ht="13.2" x14ac:dyDescent="0.25">
      <c r="A6116"/>
    </row>
    <row r="6117" spans="1:1" ht="13.2" x14ac:dyDescent="0.25">
      <c r="A6117"/>
    </row>
    <row r="6118" spans="1:1" ht="13.2" x14ac:dyDescent="0.25">
      <c r="A6118"/>
    </row>
    <row r="6119" spans="1:1" ht="13.2" x14ac:dyDescent="0.25">
      <c r="A6119"/>
    </row>
    <row r="6120" spans="1:1" ht="13.2" x14ac:dyDescent="0.25">
      <c r="A6120"/>
    </row>
    <row r="6121" spans="1:1" ht="13.2" x14ac:dyDescent="0.25">
      <c r="A6121"/>
    </row>
    <row r="6122" spans="1:1" ht="13.2" x14ac:dyDescent="0.25">
      <c r="A6122"/>
    </row>
    <row r="6123" spans="1:1" ht="13.2" x14ac:dyDescent="0.25">
      <c r="A6123"/>
    </row>
    <row r="6124" spans="1:1" ht="13.2" x14ac:dyDescent="0.25">
      <c r="A6124"/>
    </row>
    <row r="6125" spans="1:1" ht="13.2" x14ac:dyDescent="0.25">
      <c r="A6125"/>
    </row>
    <row r="6126" spans="1:1" ht="13.2" x14ac:dyDescent="0.25">
      <c r="A6126"/>
    </row>
    <row r="6127" spans="1:1" ht="13.2" x14ac:dyDescent="0.25">
      <c r="A6127"/>
    </row>
    <row r="6128" spans="1:1" ht="13.2" x14ac:dyDescent="0.25">
      <c r="A6128"/>
    </row>
    <row r="6129" spans="1:1" ht="13.2" x14ac:dyDescent="0.25">
      <c r="A6129"/>
    </row>
    <row r="6130" spans="1:1" ht="13.2" x14ac:dyDescent="0.25">
      <c r="A6130"/>
    </row>
    <row r="6131" spans="1:1" ht="13.2" x14ac:dyDescent="0.25">
      <c r="A6131"/>
    </row>
    <row r="6132" spans="1:1" ht="13.2" x14ac:dyDescent="0.25">
      <c r="A6132"/>
    </row>
    <row r="6133" spans="1:1" ht="13.2" x14ac:dyDescent="0.25">
      <c r="A6133"/>
    </row>
    <row r="6134" spans="1:1" ht="13.2" x14ac:dyDescent="0.25">
      <c r="A6134"/>
    </row>
    <row r="6135" spans="1:1" ht="13.2" x14ac:dyDescent="0.25">
      <c r="A6135"/>
    </row>
    <row r="6136" spans="1:1" ht="13.2" x14ac:dyDescent="0.25">
      <c r="A6136"/>
    </row>
    <row r="6137" spans="1:1" ht="13.2" x14ac:dyDescent="0.25">
      <c r="A6137"/>
    </row>
    <row r="6138" spans="1:1" ht="13.2" x14ac:dyDescent="0.25">
      <c r="A6138"/>
    </row>
    <row r="6139" spans="1:1" ht="13.2" x14ac:dyDescent="0.25">
      <c r="A6139"/>
    </row>
    <row r="6140" spans="1:1" ht="13.2" x14ac:dyDescent="0.25">
      <c r="A6140"/>
    </row>
    <row r="6141" spans="1:1" ht="13.2" x14ac:dyDescent="0.25">
      <c r="A6141"/>
    </row>
    <row r="6142" spans="1:1" ht="13.2" x14ac:dyDescent="0.25">
      <c r="A6142"/>
    </row>
    <row r="6143" spans="1:1" ht="13.2" x14ac:dyDescent="0.25">
      <c r="A6143"/>
    </row>
    <row r="6144" spans="1:1" ht="13.2" x14ac:dyDescent="0.25">
      <c r="A6144"/>
    </row>
    <row r="6145" spans="1:1" ht="13.2" x14ac:dyDescent="0.25">
      <c r="A6145"/>
    </row>
    <row r="6146" spans="1:1" ht="13.2" x14ac:dyDescent="0.25">
      <c r="A6146"/>
    </row>
    <row r="6147" spans="1:1" ht="13.2" x14ac:dyDescent="0.25">
      <c r="A6147"/>
    </row>
    <row r="6148" spans="1:1" ht="13.2" x14ac:dyDescent="0.25">
      <c r="A6148"/>
    </row>
    <row r="6149" spans="1:1" ht="13.2" x14ac:dyDescent="0.25">
      <c r="A6149"/>
    </row>
    <row r="6150" spans="1:1" ht="13.2" x14ac:dyDescent="0.25">
      <c r="A6150"/>
    </row>
    <row r="6151" spans="1:1" ht="13.2" x14ac:dyDescent="0.25">
      <c r="A6151"/>
    </row>
    <row r="6152" spans="1:1" ht="13.2" x14ac:dyDescent="0.25">
      <c r="A6152"/>
    </row>
    <row r="6153" spans="1:1" ht="13.2" x14ac:dyDescent="0.25">
      <c r="A6153"/>
    </row>
    <row r="6154" spans="1:1" ht="13.2" x14ac:dyDescent="0.25">
      <c r="A6154"/>
    </row>
    <row r="6155" spans="1:1" ht="13.2" x14ac:dyDescent="0.25">
      <c r="A6155"/>
    </row>
    <row r="6156" spans="1:1" ht="13.2" x14ac:dyDescent="0.25">
      <c r="A6156"/>
    </row>
    <row r="6157" spans="1:1" ht="13.2" x14ac:dyDescent="0.25">
      <c r="A6157"/>
    </row>
    <row r="6158" spans="1:1" ht="13.2" x14ac:dyDescent="0.25">
      <c r="A6158"/>
    </row>
    <row r="6159" spans="1:1" ht="13.2" x14ac:dyDescent="0.25">
      <c r="A6159"/>
    </row>
    <row r="6160" spans="1:1" ht="13.2" x14ac:dyDescent="0.25">
      <c r="A6160"/>
    </row>
    <row r="6161" spans="1:1" ht="13.2" x14ac:dyDescent="0.25">
      <c r="A6161"/>
    </row>
    <row r="6162" spans="1:1" ht="13.2" x14ac:dyDescent="0.25">
      <c r="A6162"/>
    </row>
    <row r="6163" spans="1:1" ht="13.2" x14ac:dyDescent="0.25">
      <c r="A6163"/>
    </row>
    <row r="6164" spans="1:1" ht="13.2" x14ac:dyDescent="0.25">
      <c r="A6164"/>
    </row>
    <row r="6165" spans="1:1" ht="13.2" x14ac:dyDescent="0.25">
      <c r="A6165"/>
    </row>
    <row r="6166" spans="1:1" ht="13.2" x14ac:dyDescent="0.25">
      <c r="A6166"/>
    </row>
    <row r="6167" spans="1:1" ht="13.2" x14ac:dyDescent="0.25">
      <c r="A6167"/>
    </row>
    <row r="6168" spans="1:1" ht="13.2" x14ac:dyDescent="0.25">
      <c r="A6168"/>
    </row>
    <row r="6169" spans="1:1" ht="13.2" x14ac:dyDescent="0.25">
      <c r="A6169"/>
    </row>
    <row r="6170" spans="1:1" ht="13.2" x14ac:dyDescent="0.25">
      <c r="A6170"/>
    </row>
    <row r="6171" spans="1:1" ht="13.2" x14ac:dyDescent="0.25">
      <c r="A6171"/>
    </row>
    <row r="6172" spans="1:1" ht="13.2" x14ac:dyDescent="0.25">
      <c r="A6172"/>
    </row>
    <row r="6173" spans="1:1" ht="13.2" x14ac:dyDescent="0.25">
      <c r="A6173"/>
    </row>
    <row r="6174" spans="1:1" ht="13.2" x14ac:dyDescent="0.25">
      <c r="A6174"/>
    </row>
    <row r="6175" spans="1:1" ht="13.2" x14ac:dyDescent="0.25">
      <c r="A6175"/>
    </row>
    <row r="6176" spans="1:1" ht="13.2" x14ac:dyDescent="0.25">
      <c r="A6176"/>
    </row>
    <row r="6177" spans="1:1" ht="13.2" x14ac:dyDescent="0.25">
      <c r="A6177"/>
    </row>
    <row r="6178" spans="1:1" ht="13.2" x14ac:dyDescent="0.25">
      <c r="A6178"/>
    </row>
    <row r="6179" spans="1:1" ht="13.2" x14ac:dyDescent="0.25">
      <c r="A6179"/>
    </row>
    <row r="6180" spans="1:1" ht="13.2" x14ac:dyDescent="0.25">
      <c r="A6180"/>
    </row>
    <row r="6181" spans="1:1" ht="13.2" x14ac:dyDescent="0.25">
      <c r="A6181"/>
    </row>
    <row r="6182" spans="1:1" ht="13.2" x14ac:dyDescent="0.25">
      <c r="A6182"/>
    </row>
    <row r="6183" spans="1:1" ht="13.2" x14ac:dyDescent="0.25">
      <c r="A6183"/>
    </row>
    <row r="6184" spans="1:1" ht="13.2" x14ac:dyDescent="0.25">
      <c r="A6184"/>
    </row>
    <row r="6185" spans="1:1" ht="13.2" x14ac:dyDescent="0.25">
      <c r="A6185"/>
    </row>
    <row r="6186" spans="1:1" ht="13.2" x14ac:dyDescent="0.25">
      <c r="A6186"/>
    </row>
    <row r="6187" spans="1:1" ht="13.2" x14ac:dyDescent="0.25">
      <c r="A6187"/>
    </row>
    <row r="6188" spans="1:1" ht="13.2" x14ac:dyDescent="0.25">
      <c r="A6188"/>
    </row>
    <row r="6189" spans="1:1" ht="13.2" x14ac:dyDescent="0.25">
      <c r="A6189"/>
    </row>
    <row r="6190" spans="1:1" ht="13.2" x14ac:dyDescent="0.25">
      <c r="A6190"/>
    </row>
    <row r="6191" spans="1:1" ht="13.2" x14ac:dyDescent="0.25">
      <c r="A6191"/>
    </row>
    <row r="6192" spans="1:1" ht="13.2" x14ac:dyDescent="0.25">
      <c r="A6192"/>
    </row>
    <row r="6193" spans="1:1" ht="13.2" x14ac:dyDescent="0.25">
      <c r="A6193"/>
    </row>
    <row r="6194" spans="1:1" ht="13.2" x14ac:dyDescent="0.25">
      <c r="A6194"/>
    </row>
    <row r="6195" spans="1:1" ht="13.2" x14ac:dyDescent="0.25">
      <c r="A6195"/>
    </row>
    <row r="6196" spans="1:1" ht="13.2" x14ac:dyDescent="0.25">
      <c r="A6196"/>
    </row>
    <row r="6197" spans="1:1" ht="13.2" x14ac:dyDescent="0.25">
      <c r="A6197"/>
    </row>
    <row r="6198" spans="1:1" ht="13.2" x14ac:dyDescent="0.25">
      <c r="A6198"/>
    </row>
    <row r="6199" spans="1:1" ht="13.2" x14ac:dyDescent="0.25">
      <c r="A6199"/>
    </row>
    <row r="6200" spans="1:1" ht="13.2" x14ac:dyDescent="0.25">
      <c r="A6200"/>
    </row>
    <row r="6201" spans="1:1" ht="13.2" x14ac:dyDescent="0.25">
      <c r="A6201"/>
    </row>
    <row r="6202" spans="1:1" ht="13.2" x14ac:dyDescent="0.25">
      <c r="A6202"/>
    </row>
    <row r="6203" spans="1:1" ht="13.2" x14ac:dyDescent="0.25">
      <c r="A6203"/>
    </row>
    <row r="6204" spans="1:1" ht="13.2" x14ac:dyDescent="0.25">
      <c r="A6204"/>
    </row>
    <row r="6205" spans="1:1" ht="13.2" x14ac:dyDescent="0.25">
      <c r="A6205"/>
    </row>
    <row r="6206" spans="1:1" ht="13.2" x14ac:dyDescent="0.25">
      <c r="A6206"/>
    </row>
    <row r="6207" spans="1:1" ht="13.2" x14ac:dyDescent="0.25">
      <c r="A6207"/>
    </row>
    <row r="6208" spans="1:1" ht="13.2" x14ac:dyDescent="0.25">
      <c r="A6208"/>
    </row>
    <row r="6209" spans="1:1" ht="13.2" x14ac:dyDescent="0.25">
      <c r="A6209"/>
    </row>
    <row r="6210" spans="1:1" ht="13.2" x14ac:dyDescent="0.25">
      <c r="A6210"/>
    </row>
    <row r="6211" spans="1:1" ht="13.2" x14ac:dyDescent="0.25">
      <c r="A6211"/>
    </row>
    <row r="6212" spans="1:1" ht="13.2" x14ac:dyDescent="0.25">
      <c r="A6212"/>
    </row>
    <row r="6213" spans="1:1" ht="13.2" x14ac:dyDescent="0.25">
      <c r="A6213"/>
    </row>
    <row r="6214" spans="1:1" ht="13.2" x14ac:dyDescent="0.25">
      <c r="A6214"/>
    </row>
    <row r="6215" spans="1:1" ht="13.2" x14ac:dyDescent="0.25">
      <c r="A6215"/>
    </row>
    <row r="6216" spans="1:1" ht="13.2" x14ac:dyDescent="0.25">
      <c r="A6216"/>
    </row>
    <row r="6217" spans="1:1" ht="13.2" x14ac:dyDescent="0.25">
      <c r="A6217"/>
    </row>
    <row r="6218" spans="1:1" ht="13.2" x14ac:dyDescent="0.25">
      <c r="A6218"/>
    </row>
    <row r="6219" spans="1:1" ht="13.2" x14ac:dyDescent="0.25">
      <c r="A6219"/>
    </row>
    <row r="6220" spans="1:1" ht="13.2" x14ac:dyDescent="0.25">
      <c r="A6220"/>
    </row>
    <row r="6221" spans="1:1" ht="13.2" x14ac:dyDescent="0.25">
      <c r="A6221"/>
    </row>
    <row r="6222" spans="1:1" ht="13.2" x14ac:dyDescent="0.25">
      <c r="A6222"/>
    </row>
    <row r="6223" spans="1:1" ht="13.2" x14ac:dyDescent="0.25">
      <c r="A6223"/>
    </row>
    <row r="6224" spans="1:1" ht="13.2" x14ac:dyDescent="0.25">
      <c r="A6224"/>
    </row>
    <row r="6225" spans="1:1" ht="13.2" x14ac:dyDescent="0.25">
      <c r="A6225"/>
    </row>
    <row r="6226" spans="1:1" ht="13.2" x14ac:dyDescent="0.25">
      <c r="A6226"/>
    </row>
    <row r="6227" spans="1:1" ht="13.2" x14ac:dyDescent="0.25">
      <c r="A6227"/>
    </row>
    <row r="6228" spans="1:1" ht="13.2" x14ac:dyDescent="0.25">
      <c r="A6228"/>
    </row>
    <row r="6229" spans="1:1" ht="13.2" x14ac:dyDescent="0.25">
      <c r="A6229"/>
    </row>
    <row r="6230" spans="1:1" ht="13.2" x14ac:dyDescent="0.25">
      <c r="A6230"/>
    </row>
    <row r="6231" spans="1:1" ht="13.2" x14ac:dyDescent="0.25">
      <c r="A6231"/>
    </row>
    <row r="6232" spans="1:1" ht="13.2" x14ac:dyDescent="0.25">
      <c r="A6232"/>
    </row>
    <row r="6233" spans="1:1" ht="13.2" x14ac:dyDescent="0.25">
      <c r="A6233"/>
    </row>
    <row r="6234" spans="1:1" ht="13.2" x14ac:dyDescent="0.25">
      <c r="A6234"/>
    </row>
    <row r="6235" spans="1:1" ht="13.2" x14ac:dyDescent="0.25">
      <c r="A6235"/>
    </row>
    <row r="6236" spans="1:1" ht="13.2" x14ac:dyDescent="0.25">
      <c r="A6236"/>
    </row>
    <row r="6237" spans="1:1" ht="13.2" x14ac:dyDescent="0.25">
      <c r="A6237"/>
    </row>
    <row r="6238" spans="1:1" ht="13.2" x14ac:dyDescent="0.25">
      <c r="A6238"/>
    </row>
    <row r="6239" spans="1:1" ht="13.2" x14ac:dyDescent="0.25">
      <c r="A6239"/>
    </row>
    <row r="6240" spans="1:1" ht="13.2" x14ac:dyDescent="0.25">
      <c r="A6240"/>
    </row>
    <row r="6241" spans="1:1" ht="13.2" x14ac:dyDescent="0.25">
      <c r="A6241"/>
    </row>
    <row r="6242" spans="1:1" ht="13.2" x14ac:dyDescent="0.25">
      <c r="A6242"/>
    </row>
    <row r="6243" spans="1:1" ht="13.2" x14ac:dyDescent="0.25">
      <c r="A6243"/>
    </row>
    <row r="6244" spans="1:1" ht="13.2" x14ac:dyDescent="0.25">
      <c r="A6244"/>
    </row>
    <row r="6245" spans="1:1" ht="13.2" x14ac:dyDescent="0.25">
      <c r="A6245"/>
    </row>
    <row r="6246" spans="1:1" ht="13.2" x14ac:dyDescent="0.25">
      <c r="A6246"/>
    </row>
    <row r="6247" spans="1:1" ht="13.2" x14ac:dyDescent="0.25">
      <c r="A6247"/>
    </row>
    <row r="6248" spans="1:1" ht="13.2" x14ac:dyDescent="0.25">
      <c r="A6248"/>
    </row>
    <row r="6249" spans="1:1" ht="13.2" x14ac:dyDescent="0.25">
      <c r="A6249"/>
    </row>
    <row r="6250" spans="1:1" ht="13.2" x14ac:dyDescent="0.25">
      <c r="A6250"/>
    </row>
    <row r="6251" spans="1:1" ht="13.2" x14ac:dyDescent="0.25">
      <c r="A6251"/>
    </row>
    <row r="6252" spans="1:1" ht="13.2" x14ac:dyDescent="0.25">
      <c r="A6252"/>
    </row>
    <row r="6253" spans="1:1" ht="13.2" x14ac:dyDescent="0.25">
      <c r="A6253"/>
    </row>
    <row r="6254" spans="1:1" ht="13.2" x14ac:dyDescent="0.25">
      <c r="A6254"/>
    </row>
    <row r="6255" spans="1:1" ht="13.2" x14ac:dyDescent="0.25">
      <c r="A6255"/>
    </row>
    <row r="6256" spans="1:1" ht="13.2" x14ac:dyDescent="0.25">
      <c r="A6256"/>
    </row>
    <row r="6257" spans="1:1" ht="13.2" x14ac:dyDescent="0.25">
      <c r="A6257"/>
    </row>
    <row r="6258" spans="1:1" ht="13.2" x14ac:dyDescent="0.25">
      <c r="A6258"/>
    </row>
    <row r="6259" spans="1:1" ht="13.2" x14ac:dyDescent="0.25">
      <c r="A6259"/>
    </row>
    <row r="6260" spans="1:1" ht="13.2" x14ac:dyDescent="0.25">
      <c r="A6260"/>
    </row>
    <row r="6261" spans="1:1" ht="13.2" x14ac:dyDescent="0.25">
      <c r="A6261"/>
    </row>
    <row r="6262" spans="1:1" ht="13.2" x14ac:dyDescent="0.25">
      <c r="A6262"/>
    </row>
    <row r="6263" spans="1:1" ht="13.2" x14ac:dyDescent="0.25">
      <c r="A6263"/>
    </row>
    <row r="6264" spans="1:1" ht="13.2" x14ac:dyDescent="0.25">
      <c r="A6264"/>
    </row>
    <row r="6265" spans="1:1" ht="13.2" x14ac:dyDescent="0.25">
      <c r="A6265"/>
    </row>
    <row r="6266" spans="1:1" ht="13.2" x14ac:dyDescent="0.25">
      <c r="A6266"/>
    </row>
    <row r="6267" spans="1:1" ht="13.2" x14ac:dyDescent="0.25">
      <c r="A6267"/>
    </row>
    <row r="6268" spans="1:1" ht="13.2" x14ac:dyDescent="0.25">
      <c r="A6268"/>
    </row>
    <row r="6269" spans="1:1" ht="13.2" x14ac:dyDescent="0.25">
      <c r="A6269"/>
    </row>
    <row r="6270" spans="1:1" ht="13.2" x14ac:dyDescent="0.25">
      <c r="A6270"/>
    </row>
    <row r="6271" spans="1:1" ht="13.2" x14ac:dyDescent="0.25">
      <c r="A6271"/>
    </row>
    <row r="6272" spans="1:1" ht="13.2" x14ac:dyDescent="0.25">
      <c r="A6272"/>
    </row>
    <row r="6273" spans="1:1" ht="13.2" x14ac:dyDescent="0.25">
      <c r="A6273"/>
    </row>
    <row r="6274" spans="1:1" ht="13.2" x14ac:dyDescent="0.25">
      <c r="A6274"/>
    </row>
    <row r="6275" spans="1:1" ht="13.2" x14ac:dyDescent="0.25">
      <c r="A6275"/>
    </row>
    <row r="6276" spans="1:1" ht="13.2" x14ac:dyDescent="0.25">
      <c r="A6276"/>
    </row>
    <row r="6277" spans="1:1" ht="13.2" x14ac:dyDescent="0.25">
      <c r="A6277"/>
    </row>
    <row r="6278" spans="1:1" ht="13.2" x14ac:dyDescent="0.25">
      <c r="A6278"/>
    </row>
    <row r="6279" spans="1:1" ht="13.2" x14ac:dyDescent="0.25">
      <c r="A6279"/>
    </row>
    <row r="6280" spans="1:1" ht="13.2" x14ac:dyDescent="0.25">
      <c r="A6280"/>
    </row>
    <row r="6281" spans="1:1" ht="13.2" x14ac:dyDescent="0.25">
      <c r="A6281"/>
    </row>
    <row r="6282" spans="1:1" ht="13.2" x14ac:dyDescent="0.25">
      <c r="A6282"/>
    </row>
    <row r="6283" spans="1:1" ht="13.2" x14ac:dyDescent="0.25">
      <c r="A6283"/>
    </row>
    <row r="6284" spans="1:1" ht="13.2" x14ac:dyDescent="0.25">
      <c r="A6284"/>
    </row>
    <row r="6285" spans="1:1" ht="13.2" x14ac:dyDescent="0.25">
      <c r="A6285"/>
    </row>
    <row r="6286" spans="1:1" ht="13.2" x14ac:dyDescent="0.25">
      <c r="A6286"/>
    </row>
    <row r="6287" spans="1:1" ht="13.2" x14ac:dyDescent="0.25">
      <c r="A6287"/>
    </row>
    <row r="6288" spans="1:1" ht="13.2" x14ac:dyDescent="0.25">
      <c r="A6288"/>
    </row>
    <row r="6289" spans="1:1" ht="13.2" x14ac:dyDescent="0.25">
      <c r="A6289"/>
    </row>
    <row r="6290" spans="1:1" ht="13.2" x14ac:dyDescent="0.25">
      <c r="A6290"/>
    </row>
    <row r="6291" spans="1:1" ht="13.2" x14ac:dyDescent="0.25">
      <c r="A6291"/>
    </row>
    <row r="6292" spans="1:1" ht="13.2" x14ac:dyDescent="0.25">
      <c r="A6292"/>
    </row>
    <row r="6293" spans="1:1" ht="13.2" x14ac:dyDescent="0.25">
      <c r="A6293"/>
    </row>
    <row r="6294" spans="1:1" ht="13.2" x14ac:dyDescent="0.25">
      <c r="A6294"/>
    </row>
    <row r="6295" spans="1:1" ht="13.2" x14ac:dyDescent="0.25">
      <c r="A6295"/>
    </row>
    <row r="6296" spans="1:1" ht="13.2" x14ac:dyDescent="0.25">
      <c r="A6296"/>
    </row>
    <row r="6297" spans="1:1" ht="13.2" x14ac:dyDescent="0.25">
      <c r="A6297"/>
    </row>
    <row r="6298" spans="1:1" ht="13.2" x14ac:dyDescent="0.25">
      <c r="A6298"/>
    </row>
    <row r="6299" spans="1:1" ht="13.2" x14ac:dyDescent="0.25">
      <c r="A6299"/>
    </row>
    <row r="6300" spans="1:1" ht="13.2" x14ac:dyDescent="0.25">
      <c r="A6300"/>
    </row>
    <row r="6301" spans="1:1" ht="13.2" x14ac:dyDescent="0.25">
      <c r="A6301"/>
    </row>
    <row r="6302" spans="1:1" ht="13.2" x14ac:dyDescent="0.25">
      <c r="A6302"/>
    </row>
    <row r="6303" spans="1:1" ht="13.2" x14ac:dyDescent="0.25">
      <c r="A6303"/>
    </row>
    <row r="6304" spans="1:1" ht="13.2" x14ac:dyDescent="0.25">
      <c r="A6304"/>
    </row>
    <row r="6305" spans="1:1" ht="13.2" x14ac:dyDescent="0.25">
      <c r="A6305"/>
    </row>
    <row r="6306" spans="1:1" ht="13.2" x14ac:dyDescent="0.25">
      <c r="A6306"/>
    </row>
    <row r="6307" spans="1:1" ht="13.2" x14ac:dyDescent="0.25">
      <c r="A6307"/>
    </row>
    <row r="6308" spans="1:1" ht="13.2" x14ac:dyDescent="0.25">
      <c r="A6308"/>
    </row>
    <row r="6309" spans="1:1" ht="13.2" x14ac:dyDescent="0.25">
      <c r="A6309"/>
    </row>
    <row r="6310" spans="1:1" ht="13.2" x14ac:dyDescent="0.25">
      <c r="A6310"/>
    </row>
    <row r="6311" spans="1:1" ht="13.2" x14ac:dyDescent="0.25">
      <c r="A6311"/>
    </row>
    <row r="6312" spans="1:1" ht="13.2" x14ac:dyDescent="0.25">
      <c r="A6312"/>
    </row>
    <row r="6313" spans="1:1" ht="13.2" x14ac:dyDescent="0.25">
      <c r="A6313"/>
    </row>
    <row r="6314" spans="1:1" ht="13.2" x14ac:dyDescent="0.25">
      <c r="A6314"/>
    </row>
    <row r="6315" spans="1:1" ht="13.2" x14ac:dyDescent="0.25">
      <c r="A6315"/>
    </row>
    <row r="6316" spans="1:1" ht="13.2" x14ac:dyDescent="0.25">
      <c r="A6316"/>
    </row>
    <row r="6317" spans="1:1" ht="13.2" x14ac:dyDescent="0.25">
      <c r="A6317"/>
    </row>
    <row r="6318" spans="1:1" ht="13.2" x14ac:dyDescent="0.25">
      <c r="A6318"/>
    </row>
    <row r="6319" spans="1:1" ht="13.2" x14ac:dyDescent="0.25">
      <c r="A6319"/>
    </row>
    <row r="6320" spans="1:1" ht="13.2" x14ac:dyDescent="0.25">
      <c r="A6320"/>
    </row>
    <row r="6321" spans="1:1" ht="13.2" x14ac:dyDescent="0.25">
      <c r="A6321"/>
    </row>
    <row r="6322" spans="1:1" ht="13.2" x14ac:dyDescent="0.25">
      <c r="A6322"/>
    </row>
    <row r="6323" spans="1:1" ht="13.2" x14ac:dyDescent="0.25">
      <c r="A6323"/>
    </row>
    <row r="6324" spans="1:1" ht="13.2" x14ac:dyDescent="0.25">
      <c r="A6324"/>
    </row>
    <row r="6325" spans="1:1" ht="13.2" x14ac:dyDescent="0.25">
      <c r="A6325"/>
    </row>
    <row r="6326" spans="1:1" ht="13.2" x14ac:dyDescent="0.25">
      <c r="A6326"/>
    </row>
    <row r="6327" spans="1:1" ht="13.2" x14ac:dyDescent="0.25">
      <c r="A6327"/>
    </row>
    <row r="6328" spans="1:1" ht="13.2" x14ac:dyDescent="0.25">
      <c r="A6328"/>
    </row>
    <row r="6329" spans="1:1" ht="13.2" x14ac:dyDescent="0.25">
      <c r="A6329"/>
    </row>
    <row r="6330" spans="1:1" ht="13.2" x14ac:dyDescent="0.25">
      <c r="A6330"/>
    </row>
    <row r="6331" spans="1:1" ht="13.2" x14ac:dyDescent="0.25">
      <c r="A6331"/>
    </row>
    <row r="6332" spans="1:1" ht="13.2" x14ac:dyDescent="0.25">
      <c r="A6332"/>
    </row>
    <row r="6333" spans="1:1" ht="13.2" x14ac:dyDescent="0.25">
      <c r="A6333"/>
    </row>
    <row r="6334" spans="1:1" ht="13.2" x14ac:dyDescent="0.25">
      <c r="A6334"/>
    </row>
    <row r="6335" spans="1:1" ht="13.2" x14ac:dyDescent="0.25">
      <c r="A6335"/>
    </row>
    <row r="6336" spans="1:1" ht="13.2" x14ac:dyDescent="0.25">
      <c r="A6336"/>
    </row>
    <row r="6337" spans="1:1" ht="13.2" x14ac:dyDescent="0.25">
      <c r="A6337"/>
    </row>
    <row r="6338" spans="1:1" ht="13.2" x14ac:dyDescent="0.25">
      <c r="A6338"/>
    </row>
    <row r="6339" spans="1:1" ht="13.2" x14ac:dyDescent="0.25">
      <c r="A6339"/>
    </row>
    <row r="6340" spans="1:1" ht="13.2" x14ac:dyDescent="0.25">
      <c r="A6340"/>
    </row>
    <row r="6341" spans="1:1" ht="13.2" x14ac:dyDescent="0.25">
      <c r="A6341"/>
    </row>
    <row r="6342" spans="1:1" ht="13.2" x14ac:dyDescent="0.25">
      <c r="A6342"/>
    </row>
    <row r="6343" spans="1:1" ht="13.2" x14ac:dyDescent="0.25">
      <c r="A6343"/>
    </row>
    <row r="6344" spans="1:1" ht="13.2" x14ac:dyDescent="0.25">
      <c r="A6344"/>
    </row>
    <row r="6345" spans="1:1" ht="13.2" x14ac:dyDescent="0.25">
      <c r="A6345"/>
    </row>
    <row r="6346" spans="1:1" ht="13.2" x14ac:dyDescent="0.25">
      <c r="A6346"/>
    </row>
    <row r="6347" spans="1:1" ht="13.2" x14ac:dyDescent="0.25">
      <c r="A6347"/>
    </row>
    <row r="6348" spans="1:1" ht="13.2" x14ac:dyDescent="0.25">
      <c r="A6348"/>
    </row>
    <row r="6349" spans="1:1" ht="13.2" x14ac:dyDescent="0.25">
      <c r="A6349"/>
    </row>
    <row r="6350" spans="1:1" ht="13.2" x14ac:dyDescent="0.25">
      <c r="A6350"/>
    </row>
    <row r="6351" spans="1:1" ht="13.2" x14ac:dyDescent="0.25">
      <c r="A6351"/>
    </row>
    <row r="6352" spans="1:1" ht="13.2" x14ac:dyDescent="0.25">
      <c r="A6352"/>
    </row>
    <row r="6353" spans="1:1" ht="13.2" x14ac:dyDescent="0.25">
      <c r="A6353"/>
    </row>
    <row r="6354" spans="1:1" ht="13.2" x14ac:dyDescent="0.25">
      <c r="A6354"/>
    </row>
    <row r="6355" spans="1:1" ht="13.2" x14ac:dyDescent="0.25">
      <c r="A6355"/>
    </row>
    <row r="6356" spans="1:1" ht="13.2" x14ac:dyDescent="0.25">
      <c r="A6356"/>
    </row>
    <row r="6357" spans="1:1" ht="13.2" x14ac:dyDescent="0.25">
      <c r="A6357"/>
    </row>
    <row r="6358" spans="1:1" ht="13.2" x14ac:dyDescent="0.25">
      <c r="A6358"/>
    </row>
    <row r="6359" spans="1:1" ht="13.2" x14ac:dyDescent="0.25">
      <c r="A6359"/>
    </row>
    <row r="6360" spans="1:1" ht="13.2" x14ac:dyDescent="0.25">
      <c r="A6360"/>
    </row>
    <row r="6361" spans="1:1" ht="13.2" x14ac:dyDescent="0.25">
      <c r="A6361"/>
    </row>
    <row r="6362" spans="1:1" ht="13.2" x14ac:dyDescent="0.25">
      <c r="A6362"/>
    </row>
    <row r="6363" spans="1:1" ht="13.2" x14ac:dyDescent="0.25">
      <c r="A6363"/>
    </row>
    <row r="6364" spans="1:1" ht="13.2" x14ac:dyDescent="0.25">
      <c r="A6364"/>
    </row>
    <row r="6365" spans="1:1" ht="13.2" x14ac:dyDescent="0.25">
      <c r="A6365"/>
    </row>
    <row r="6366" spans="1:1" ht="13.2" x14ac:dyDescent="0.25">
      <c r="A6366"/>
    </row>
    <row r="6367" spans="1:1" ht="13.2" x14ac:dyDescent="0.25">
      <c r="A6367"/>
    </row>
    <row r="6368" spans="1:1" ht="13.2" x14ac:dyDescent="0.25">
      <c r="A6368"/>
    </row>
    <row r="6369" spans="1:1" ht="13.2" x14ac:dyDescent="0.25">
      <c r="A6369"/>
    </row>
    <row r="6370" spans="1:1" ht="13.2" x14ac:dyDescent="0.25">
      <c r="A6370"/>
    </row>
    <row r="6371" spans="1:1" ht="13.2" x14ac:dyDescent="0.25">
      <c r="A6371"/>
    </row>
    <row r="6372" spans="1:1" ht="13.2" x14ac:dyDescent="0.25">
      <c r="A6372"/>
    </row>
    <row r="6373" spans="1:1" ht="13.2" x14ac:dyDescent="0.25">
      <c r="A6373"/>
    </row>
    <row r="6374" spans="1:1" ht="13.2" x14ac:dyDescent="0.25">
      <c r="A6374"/>
    </row>
    <row r="6375" spans="1:1" ht="13.2" x14ac:dyDescent="0.25">
      <c r="A6375"/>
    </row>
    <row r="6376" spans="1:1" ht="13.2" x14ac:dyDescent="0.25">
      <c r="A6376"/>
    </row>
    <row r="6377" spans="1:1" ht="13.2" x14ac:dyDescent="0.25">
      <c r="A6377"/>
    </row>
    <row r="6378" spans="1:1" ht="13.2" x14ac:dyDescent="0.25">
      <c r="A6378"/>
    </row>
    <row r="6379" spans="1:1" ht="13.2" x14ac:dyDescent="0.25">
      <c r="A6379"/>
    </row>
    <row r="6380" spans="1:1" ht="13.2" x14ac:dyDescent="0.25">
      <c r="A6380"/>
    </row>
    <row r="6381" spans="1:1" ht="13.2" x14ac:dyDescent="0.25">
      <c r="A6381"/>
    </row>
    <row r="6382" spans="1:1" ht="13.2" x14ac:dyDescent="0.25">
      <c r="A6382"/>
    </row>
    <row r="6383" spans="1:1" ht="13.2" x14ac:dyDescent="0.25">
      <c r="A6383"/>
    </row>
    <row r="6384" spans="1:1" ht="13.2" x14ac:dyDescent="0.25">
      <c r="A6384"/>
    </row>
    <row r="6385" spans="1:1" ht="13.2" x14ac:dyDescent="0.25">
      <c r="A6385"/>
    </row>
    <row r="6386" spans="1:1" ht="13.2" x14ac:dyDescent="0.25">
      <c r="A6386"/>
    </row>
    <row r="6387" spans="1:1" ht="13.2" x14ac:dyDescent="0.25">
      <c r="A6387"/>
    </row>
    <row r="6388" spans="1:1" ht="13.2" x14ac:dyDescent="0.25">
      <c r="A6388"/>
    </row>
    <row r="6389" spans="1:1" ht="13.2" x14ac:dyDescent="0.25">
      <c r="A6389"/>
    </row>
    <row r="6390" spans="1:1" ht="13.2" x14ac:dyDescent="0.25">
      <c r="A6390"/>
    </row>
    <row r="6391" spans="1:1" ht="13.2" x14ac:dyDescent="0.25">
      <c r="A6391"/>
    </row>
    <row r="6392" spans="1:1" ht="13.2" x14ac:dyDescent="0.25">
      <c r="A6392"/>
    </row>
    <row r="6393" spans="1:1" ht="13.2" x14ac:dyDescent="0.25">
      <c r="A6393"/>
    </row>
    <row r="6394" spans="1:1" ht="13.2" x14ac:dyDescent="0.25">
      <c r="A6394"/>
    </row>
    <row r="6395" spans="1:1" ht="13.2" x14ac:dyDescent="0.25">
      <c r="A6395"/>
    </row>
    <row r="6396" spans="1:1" ht="13.2" x14ac:dyDescent="0.25">
      <c r="A6396"/>
    </row>
    <row r="6397" spans="1:1" ht="13.2" x14ac:dyDescent="0.25">
      <c r="A6397"/>
    </row>
    <row r="6398" spans="1:1" ht="13.2" x14ac:dyDescent="0.25">
      <c r="A6398"/>
    </row>
    <row r="6399" spans="1:1" ht="13.2" x14ac:dyDescent="0.25">
      <c r="A6399"/>
    </row>
    <row r="6400" spans="1:1" ht="13.2" x14ac:dyDescent="0.25">
      <c r="A6400"/>
    </row>
    <row r="6401" spans="1:1" ht="13.2" x14ac:dyDescent="0.25">
      <c r="A6401"/>
    </row>
    <row r="6402" spans="1:1" ht="13.2" x14ac:dyDescent="0.25">
      <c r="A6402"/>
    </row>
    <row r="6403" spans="1:1" ht="13.2" x14ac:dyDescent="0.25">
      <c r="A6403"/>
    </row>
    <row r="6404" spans="1:1" ht="13.2" x14ac:dyDescent="0.25">
      <c r="A6404"/>
    </row>
    <row r="6405" spans="1:1" ht="13.2" x14ac:dyDescent="0.25">
      <c r="A6405"/>
    </row>
    <row r="6406" spans="1:1" ht="13.2" x14ac:dyDescent="0.25">
      <c r="A6406"/>
    </row>
    <row r="6407" spans="1:1" ht="13.2" x14ac:dyDescent="0.25">
      <c r="A6407"/>
    </row>
    <row r="6408" spans="1:1" ht="13.2" x14ac:dyDescent="0.25">
      <c r="A6408"/>
    </row>
    <row r="6409" spans="1:1" ht="13.2" x14ac:dyDescent="0.25">
      <c r="A6409"/>
    </row>
    <row r="6410" spans="1:1" ht="13.2" x14ac:dyDescent="0.25">
      <c r="A6410"/>
    </row>
    <row r="6411" spans="1:1" ht="13.2" x14ac:dyDescent="0.25">
      <c r="A6411"/>
    </row>
    <row r="6412" spans="1:1" ht="13.2" x14ac:dyDescent="0.25">
      <c r="A6412"/>
    </row>
    <row r="6413" spans="1:1" ht="13.2" x14ac:dyDescent="0.25">
      <c r="A6413"/>
    </row>
    <row r="6414" spans="1:1" ht="13.2" x14ac:dyDescent="0.25">
      <c r="A6414"/>
    </row>
    <row r="6415" spans="1:1" ht="13.2" x14ac:dyDescent="0.25">
      <c r="A6415"/>
    </row>
    <row r="6416" spans="1:1" ht="13.2" x14ac:dyDescent="0.25">
      <c r="A6416"/>
    </row>
    <row r="6417" spans="1:1" ht="13.2" x14ac:dyDescent="0.25">
      <c r="A6417"/>
    </row>
    <row r="6418" spans="1:1" ht="13.2" x14ac:dyDescent="0.25">
      <c r="A6418"/>
    </row>
    <row r="6419" spans="1:1" ht="13.2" x14ac:dyDescent="0.25">
      <c r="A6419"/>
    </row>
    <row r="6420" spans="1:1" ht="13.2" x14ac:dyDescent="0.25">
      <c r="A6420"/>
    </row>
    <row r="6421" spans="1:1" ht="13.2" x14ac:dyDescent="0.25">
      <c r="A6421"/>
    </row>
    <row r="6422" spans="1:1" ht="13.2" x14ac:dyDescent="0.25">
      <c r="A6422"/>
    </row>
    <row r="6423" spans="1:1" ht="13.2" x14ac:dyDescent="0.25">
      <c r="A6423"/>
    </row>
    <row r="6424" spans="1:1" ht="13.2" x14ac:dyDescent="0.25">
      <c r="A6424"/>
    </row>
    <row r="6425" spans="1:1" ht="13.2" x14ac:dyDescent="0.25">
      <c r="A6425"/>
    </row>
    <row r="6426" spans="1:1" ht="13.2" x14ac:dyDescent="0.25">
      <c r="A6426"/>
    </row>
    <row r="6427" spans="1:1" ht="13.2" x14ac:dyDescent="0.25">
      <c r="A6427"/>
    </row>
    <row r="6428" spans="1:1" ht="13.2" x14ac:dyDescent="0.25">
      <c r="A6428"/>
    </row>
    <row r="6429" spans="1:1" ht="13.2" x14ac:dyDescent="0.25">
      <c r="A6429"/>
    </row>
    <row r="6430" spans="1:1" ht="13.2" x14ac:dyDescent="0.25">
      <c r="A6430"/>
    </row>
    <row r="6431" spans="1:1" ht="13.2" x14ac:dyDescent="0.25">
      <c r="A6431"/>
    </row>
    <row r="6432" spans="1:1" ht="13.2" x14ac:dyDescent="0.25">
      <c r="A6432"/>
    </row>
    <row r="6433" spans="1:1" ht="13.2" x14ac:dyDescent="0.25">
      <c r="A6433"/>
    </row>
    <row r="6434" spans="1:1" ht="13.2" x14ac:dyDescent="0.25">
      <c r="A6434"/>
    </row>
    <row r="6435" spans="1:1" ht="13.2" x14ac:dyDescent="0.25">
      <c r="A6435"/>
    </row>
    <row r="6436" spans="1:1" ht="13.2" x14ac:dyDescent="0.25">
      <c r="A6436"/>
    </row>
    <row r="6437" spans="1:1" ht="13.2" x14ac:dyDescent="0.25">
      <c r="A6437"/>
    </row>
    <row r="6438" spans="1:1" ht="13.2" x14ac:dyDescent="0.25">
      <c r="A6438"/>
    </row>
    <row r="6439" spans="1:1" ht="13.2" x14ac:dyDescent="0.25">
      <c r="A6439"/>
    </row>
    <row r="6440" spans="1:1" ht="13.2" x14ac:dyDescent="0.25">
      <c r="A6440"/>
    </row>
    <row r="6441" spans="1:1" ht="13.2" x14ac:dyDescent="0.25">
      <c r="A6441"/>
    </row>
    <row r="6442" spans="1:1" ht="13.2" x14ac:dyDescent="0.25">
      <c r="A6442"/>
    </row>
    <row r="6443" spans="1:1" ht="13.2" x14ac:dyDescent="0.25">
      <c r="A6443"/>
    </row>
    <row r="6444" spans="1:1" ht="13.2" x14ac:dyDescent="0.25">
      <c r="A6444"/>
    </row>
    <row r="6445" spans="1:1" ht="13.2" x14ac:dyDescent="0.25">
      <c r="A6445"/>
    </row>
    <row r="6446" spans="1:1" ht="13.2" x14ac:dyDescent="0.25">
      <c r="A6446"/>
    </row>
    <row r="6447" spans="1:1" ht="13.2" x14ac:dyDescent="0.25">
      <c r="A6447"/>
    </row>
    <row r="6448" spans="1:1" ht="13.2" x14ac:dyDescent="0.25">
      <c r="A6448"/>
    </row>
    <row r="6449" spans="1:1" ht="13.2" x14ac:dyDescent="0.25">
      <c r="A6449"/>
    </row>
    <row r="6450" spans="1:1" ht="13.2" x14ac:dyDescent="0.25">
      <c r="A6450"/>
    </row>
    <row r="6451" spans="1:1" ht="13.2" x14ac:dyDescent="0.25">
      <c r="A6451"/>
    </row>
    <row r="6452" spans="1:1" ht="13.2" x14ac:dyDescent="0.25">
      <c r="A6452"/>
    </row>
    <row r="6453" spans="1:1" ht="13.2" x14ac:dyDescent="0.25">
      <c r="A6453"/>
    </row>
    <row r="6454" spans="1:1" ht="13.2" x14ac:dyDescent="0.25">
      <c r="A6454"/>
    </row>
    <row r="6455" spans="1:1" ht="13.2" x14ac:dyDescent="0.25">
      <c r="A6455"/>
    </row>
    <row r="6456" spans="1:1" ht="13.2" x14ac:dyDescent="0.25">
      <c r="A6456"/>
    </row>
    <row r="6457" spans="1:1" ht="13.2" x14ac:dyDescent="0.25">
      <c r="A6457"/>
    </row>
    <row r="6458" spans="1:1" ht="13.2" x14ac:dyDescent="0.25">
      <c r="A6458"/>
    </row>
    <row r="6459" spans="1:1" ht="13.2" x14ac:dyDescent="0.25">
      <c r="A6459"/>
    </row>
    <row r="6460" spans="1:1" ht="13.2" x14ac:dyDescent="0.25">
      <c r="A6460"/>
    </row>
    <row r="6461" spans="1:1" ht="13.2" x14ac:dyDescent="0.25">
      <c r="A6461"/>
    </row>
    <row r="6462" spans="1:1" ht="13.2" x14ac:dyDescent="0.25">
      <c r="A6462"/>
    </row>
    <row r="6463" spans="1:1" ht="13.2" x14ac:dyDescent="0.25">
      <c r="A6463"/>
    </row>
    <row r="6464" spans="1:1" ht="13.2" x14ac:dyDescent="0.25">
      <c r="A6464"/>
    </row>
    <row r="6465" spans="1:1" ht="13.2" x14ac:dyDescent="0.25">
      <c r="A6465"/>
    </row>
    <row r="6466" spans="1:1" ht="13.2" x14ac:dyDescent="0.25">
      <c r="A6466"/>
    </row>
    <row r="6467" spans="1:1" ht="13.2" x14ac:dyDescent="0.25">
      <c r="A6467"/>
    </row>
    <row r="6468" spans="1:1" ht="13.2" x14ac:dyDescent="0.25">
      <c r="A6468"/>
    </row>
    <row r="6469" spans="1:1" ht="13.2" x14ac:dyDescent="0.25">
      <c r="A6469"/>
    </row>
    <row r="6470" spans="1:1" ht="13.2" x14ac:dyDescent="0.25">
      <c r="A6470"/>
    </row>
    <row r="6471" spans="1:1" ht="13.2" x14ac:dyDescent="0.25">
      <c r="A6471"/>
    </row>
    <row r="6472" spans="1:1" ht="13.2" x14ac:dyDescent="0.25">
      <c r="A6472"/>
    </row>
    <row r="6473" spans="1:1" ht="13.2" x14ac:dyDescent="0.25">
      <c r="A6473"/>
    </row>
    <row r="6474" spans="1:1" ht="13.2" x14ac:dyDescent="0.25">
      <c r="A6474"/>
    </row>
    <row r="6475" spans="1:1" ht="13.2" x14ac:dyDescent="0.25">
      <c r="A6475"/>
    </row>
    <row r="6476" spans="1:1" ht="13.2" x14ac:dyDescent="0.25">
      <c r="A6476"/>
    </row>
    <row r="6477" spans="1:1" ht="13.2" x14ac:dyDescent="0.25">
      <c r="A6477"/>
    </row>
    <row r="6478" spans="1:1" ht="13.2" x14ac:dyDescent="0.25">
      <c r="A6478"/>
    </row>
    <row r="6479" spans="1:1" ht="13.2" x14ac:dyDescent="0.25">
      <c r="A6479"/>
    </row>
    <row r="6480" spans="1:1" ht="13.2" x14ac:dyDescent="0.25">
      <c r="A6480"/>
    </row>
    <row r="6481" spans="1:1" ht="13.2" x14ac:dyDescent="0.25">
      <c r="A6481"/>
    </row>
    <row r="6482" spans="1:1" ht="13.2" x14ac:dyDescent="0.25">
      <c r="A6482"/>
    </row>
    <row r="6483" spans="1:1" ht="13.2" x14ac:dyDescent="0.25">
      <c r="A6483"/>
    </row>
    <row r="6484" spans="1:1" ht="13.2" x14ac:dyDescent="0.25">
      <c r="A6484"/>
    </row>
    <row r="6485" spans="1:1" ht="13.2" x14ac:dyDescent="0.25">
      <c r="A6485"/>
    </row>
    <row r="6486" spans="1:1" ht="13.2" x14ac:dyDescent="0.25">
      <c r="A6486"/>
    </row>
    <row r="6487" spans="1:1" ht="13.2" x14ac:dyDescent="0.25">
      <c r="A6487"/>
    </row>
    <row r="6488" spans="1:1" ht="13.2" x14ac:dyDescent="0.25">
      <c r="A6488"/>
    </row>
    <row r="6489" spans="1:1" ht="13.2" x14ac:dyDescent="0.25">
      <c r="A6489"/>
    </row>
    <row r="6490" spans="1:1" ht="13.2" x14ac:dyDescent="0.25">
      <c r="A6490"/>
    </row>
    <row r="6491" spans="1:1" ht="13.2" x14ac:dyDescent="0.25">
      <c r="A6491"/>
    </row>
    <row r="6492" spans="1:1" ht="13.2" x14ac:dyDescent="0.25">
      <c r="A6492"/>
    </row>
    <row r="6493" spans="1:1" ht="13.2" x14ac:dyDescent="0.25">
      <c r="A6493"/>
    </row>
    <row r="6494" spans="1:1" ht="13.2" x14ac:dyDescent="0.25">
      <c r="A6494"/>
    </row>
    <row r="6495" spans="1:1" ht="13.2" x14ac:dyDescent="0.25">
      <c r="A6495"/>
    </row>
    <row r="6496" spans="1:1" ht="13.2" x14ac:dyDescent="0.25">
      <c r="A6496"/>
    </row>
    <row r="6497" spans="1:1" ht="13.2" x14ac:dyDescent="0.25">
      <c r="A6497"/>
    </row>
    <row r="6498" spans="1:1" ht="13.2" x14ac:dyDescent="0.25">
      <c r="A6498"/>
    </row>
    <row r="6499" spans="1:1" ht="13.2" x14ac:dyDescent="0.25">
      <c r="A6499"/>
    </row>
    <row r="6500" spans="1:1" ht="13.2" x14ac:dyDescent="0.25">
      <c r="A6500"/>
    </row>
    <row r="6501" spans="1:1" ht="13.2" x14ac:dyDescent="0.25">
      <c r="A6501"/>
    </row>
    <row r="6502" spans="1:1" ht="13.2" x14ac:dyDescent="0.25">
      <c r="A6502"/>
    </row>
    <row r="6503" spans="1:1" ht="13.2" x14ac:dyDescent="0.25">
      <c r="A6503"/>
    </row>
    <row r="6504" spans="1:1" ht="13.2" x14ac:dyDescent="0.25">
      <c r="A6504"/>
    </row>
    <row r="6505" spans="1:1" ht="13.2" x14ac:dyDescent="0.25">
      <c r="A6505"/>
    </row>
    <row r="6506" spans="1:1" ht="13.2" x14ac:dyDescent="0.25">
      <c r="A6506"/>
    </row>
    <row r="6507" spans="1:1" ht="13.2" x14ac:dyDescent="0.25">
      <c r="A6507"/>
    </row>
    <row r="6508" spans="1:1" ht="13.2" x14ac:dyDescent="0.25">
      <c r="A6508"/>
    </row>
    <row r="6509" spans="1:1" ht="13.2" x14ac:dyDescent="0.25">
      <c r="A6509"/>
    </row>
    <row r="6510" spans="1:1" ht="13.2" x14ac:dyDescent="0.25">
      <c r="A6510"/>
    </row>
    <row r="6511" spans="1:1" ht="13.2" x14ac:dyDescent="0.25">
      <c r="A6511"/>
    </row>
    <row r="6512" spans="1:1" ht="13.2" x14ac:dyDescent="0.25">
      <c r="A6512"/>
    </row>
    <row r="6513" spans="1:1" ht="13.2" x14ac:dyDescent="0.25">
      <c r="A6513"/>
    </row>
    <row r="6514" spans="1:1" ht="13.2" x14ac:dyDescent="0.25">
      <c r="A6514"/>
    </row>
    <row r="6515" spans="1:1" ht="13.2" x14ac:dyDescent="0.25">
      <c r="A6515"/>
    </row>
    <row r="6516" spans="1:1" ht="13.2" x14ac:dyDescent="0.25">
      <c r="A6516"/>
    </row>
    <row r="6517" spans="1:1" ht="13.2" x14ac:dyDescent="0.25">
      <c r="A6517"/>
    </row>
    <row r="6518" spans="1:1" ht="13.2" x14ac:dyDescent="0.25">
      <c r="A6518"/>
    </row>
    <row r="6519" spans="1:1" ht="13.2" x14ac:dyDescent="0.25">
      <c r="A6519"/>
    </row>
    <row r="6520" spans="1:1" ht="13.2" x14ac:dyDescent="0.25">
      <c r="A6520"/>
    </row>
    <row r="6521" spans="1:1" ht="13.2" x14ac:dyDescent="0.25">
      <c r="A6521"/>
    </row>
    <row r="6522" spans="1:1" ht="13.2" x14ac:dyDescent="0.25">
      <c r="A6522"/>
    </row>
    <row r="6523" spans="1:1" ht="13.2" x14ac:dyDescent="0.25">
      <c r="A6523"/>
    </row>
    <row r="6524" spans="1:1" ht="13.2" x14ac:dyDescent="0.25">
      <c r="A6524"/>
    </row>
    <row r="6525" spans="1:1" ht="13.2" x14ac:dyDescent="0.25">
      <c r="A6525"/>
    </row>
    <row r="6526" spans="1:1" ht="13.2" x14ac:dyDescent="0.25">
      <c r="A6526"/>
    </row>
    <row r="6527" spans="1:1" ht="13.2" x14ac:dyDescent="0.25">
      <c r="A6527"/>
    </row>
    <row r="6528" spans="1:1" ht="13.2" x14ac:dyDescent="0.25">
      <c r="A6528"/>
    </row>
    <row r="6529" spans="1:1" ht="13.2" x14ac:dyDescent="0.25">
      <c r="A6529"/>
    </row>
    <row r="6530" spans="1:1" ht="13.2" x14ac:dyDescent="0.25">
      <c r="A6530"/>
    </row>
    <row r="6531" spans="1:1" ht="13.2" x14ac:dyDescent="0.25">
      <c r="A6531"/>
    </row>
    <row r="6532" spans="1:1" ht="13.2" x14ac:dyDescent="0.25">
      <c r="A6532"/>
    </row>
    <row r="6533" spans="1:1" ht="13.2" x14ac:dyDescent="0.25">
      <c r="A6533"/>
    </row>
    <row r="6534" spans="1:1" ht="13.2" x14ac:dyDescent="0.25">
      <c r="A6534"/>
    </row>
    <row r="6535" spans="1:1" ht="13.2" x14ac:dyDescent="0.25">
      <c r="A6535"/>
    </row>
    <row r="6536" spans="1:1" ht="13.2" x14ac:dyDescent="0.25">
      <c r="A6536"/>
    </row>
    <row r="6537" spans="1:1" ht="13.2" x14ac:dyDescent="0.25">
      <c r="A6537"/>
    </row>
    <row r="6538" spans="1:1" ht="13.2" x14ac:dyDescent="0.25">
      <c r="A6538"/>
    </row>
    <row r="6539" spans="1:1" ht="13.2" x14ac:dyDescent="0.25">
      <c r="A6539"/>
    </row>
    <row r="6540" spans="1:1" ht="13.2" x14ac:dyDescent="0.25">
      <c r="A6540"/>
    </row>
    <row r="6541" spans="1:1" ht="13.2" x14ac:dyDescent="0.25">
      <c r="A6541"/>
    </row>
    <row r="6542" spans="1:1" ht="13.2" x14ac:dyDescent="0.25">
      <c r="A6542"/>
    </row>
    <row r="6543" spans="1:1" ht="13.2" x14ac:dyDescent="0.25">
      <c r="A6543"/>
    </row>
    <row r="6544" spans="1:1" ht="13.2" x14ac:dyDescent="0.25">
      <c r="A6544"/>
    </row>
    <row r="6545" spans="1:1" ht="13.2" x14ac:dyDescent="0.25">
      <c r="A6545"/>
    </row>
    <row r="6546" spans="1:1" ht="13.2" x14ac:dyDescent="0.25">
      <c r="A6546"/>
    </row>
    <row r="6547" spans="1:1" ht="13.2" x14ac:dyDescent="0.25">
      <c r="A6547"/>
    </row>
    <row r="6548" spans="1:1" ht="13.2" x14ac:dyDescent="0.25">
      <c r="A6548"/>
    </row>
    <row r="6549" spans="1:1" ht="13.2" x14ac:dyDescent="0.25">
      <c r="A6549"/>
    </row>
    <row r="6550" spans="1:1" ht="13.2" x14ac:dyDescent="0.25">
      <c r="A6550"/>
    </row>
    <row r="6551" spans="1:1" ht="13.2" x14ac:dyDescent="0.25">
      <c r="A6551"/>
    </row>
    <row r="6552" spans="1:1" ht="13.2" x14ac:dyDescent="0.25">
      <c r="A6552"/>
    </row>
    <row r="6553" spans="1:1" ht="13.2" x14ac:dyDescent="0.25">
      <c r="A6553"/>
    </row>
    <row r="6554" spans="1:1" ht="13.2" x14ac:dyDescent="0.25">
      <c r="A6554"/>
    </row>
    <row r="6555" spans="1:1" ht="13.2" x14ac:dyDescent="0.25">
      <c r="A6555"/>
    </row>
    <row r="6556" spans="1:1" ht="13.2" x14ac:dyDescent="0.25">
      <c r="A6556"/>
    </row>
    <row r="6557" spans="1:1" ht="13.2" x14ac:dyDescent="0.25">
      <c r="A6557"/>
    </row>
    <row r="6558" spans="1:1" ht="13.2" x14ac:dyDescent="0.25">
      <c r="A6558"/>
    </row>
    <row r="6559" spans="1:1" ht="13.2" x14ac:dyDescent="0.25">
      <c r="A6559"/>
    </row>
    <row r="6560" spans="1:1" ht="13.2" x14ac:dyDescent="0.25">
      <c r="A6560"/>
    </row>
    <row r="6561" spans="1:1" ht="13.2" x14ac:dyDescent="0.25">
      <c r="A6561"/>
    </row>
    <row r="6562" spans="1:1" ht="13.2" x14ac:dyDescent="0.25">
      <c r="A6562"/>
    </row>
    <row r="6563" spans="1:1" ht="13.2" x14ac:dyDescent="0.25">
      <c r="A6563"/>
    </row>
    <row r="6564" spans="1:1" ht="13.2" x14ac:dyDescent="0.25">
      <c r="A6564"/>
    </row>
    <row r="6565" spans="1:1" ht="13.2" x14ac:dyDescent="0.25">
      <c r="A6565"/>
    </row>
    <row r="6566" spans="1:1" ht="13.2" x14ac:dyDescent="0.25">
      <c r="A6566"/>
    </row>
    <row r="6567" spans="1:1" ht="13.2" x14ac:dyDescent="0.25">
      <c r="A6567"/>
    </row>
    <row r="6568" spans="1:1" ht="13.2" x14ac:dyDescent="0.25">
      <c r="A6568"/>
    </row>
    <row r="6569" spans="1:1" ht="13.2" x14ac:dyDescent="0.25">
      <c r="A6569"/>
    </row>
    <row r="6570" spans="1:1" ht="13.2" x14ac:dyDescent="0.25">
      <c r="A6570"/>
    </row>
    <row r="6571" spans="1:1" ht="13.2" x14ac:dyDescent="0.25">
      <c r="A6571"/>
    </row>
    <row r="6572" spans="1:1" ht="13.2" x14ac:dyDescent="0.25">
      <c r="A6572"/>
    </row>
    <row r="6573" spans="1:1" ht="13.2" x14ac:dyDescent="0.25">
      <c r="A6573"/>
    </row>
    <row r="6574" spans="1:1" ht="13.2" x14ac:dyDescent="0.25">
      <c r="A6574"/>
    </row>
    <row r="6575" spans="1:1" ht="13.2" x14ac:dyDescent="0.25">
      <c r="A6575"/>
    </row>
    <row r="6576" spans="1:1" ht="13.2" x14ac:dyDescent="0.25">
      <c r="A6576"/>
    </row>
    <row r="6577" spans="1:1" ht="13.2" x14ac:dyDescent="0.25">
      <c r="A6577"/>
    </row>
    <row r="6578" spans="1:1" ht="13.2" x14ac:dyDescent="0.25">
      <c r="A6578"/>
    </row>
    <row r="6579" spans="1:1" ht="13.2" x14ac:dyDescent="0.25">
      <c r="A6579"/>
    </row>
    <row r="6580" spans="1:1" ht="13.2" x14ac:dyDescent="0.25">
      <c r="A6580"/>
    </row>
    <row r="6581" spans="1:1" ht="13.2" x14ac:dyDescent="0.25">
      <c r="A6581"/>
    </row>
    <row r="6582" spans="1:1" ht="13.2" x14ac:dyDescent="0.25">
      <c r="A6582"/>
    </row>
    <row r="6583" spans="1:1" ht="13.2" x14ac:dyDescent="0.25">
      <c r="A6583"/>
    </row>
    <row r="6584" spans="1:1" ht="13.2" x14ac:dyDescent="0.25">
      <c r="A6584"/>
    </row>
    <row r="6585" spans="1:1" ht="13.2" x14ac:dyDescent="0.25">
      <c r="A6585"/>
    </row>
    <row r="6586" spans="1:1" ht="13.2" x14ac:dyDescent="0.25">
      <c r="A6586"/>
    </row>
    <row r="6587" spans="1:1" ht="13.2" x14ac:dyDescent="0.25">
      <c r="A6587"/>
    </row>
    <row r="6588" spans="1:1" ht="13.2" x14ac:dyDescent="0.25">
      <c r="A6588"/>
    </row>
    <row r="6589" spans="1:1" ht="13.2" x14ac:dyDescent="0.25">
      <c r="A6589"/>
    </row>
    <row r="6590" spans="1:1" ht="13.2" x14ac:dyDescent="0.25">
      <c r="A6590"/>
    </row>
    <row r="6591" spans="1:1" ht="13.2" x14ac:dyDescent="0.25">
      <c r="A6591"/>
    </row>
    <row r="6592" spans="1:1" ht="13.2" x14ac:dyDescent="0.25">
      <c r="A6592"/>
    </row>
    <row r="6593" spans="1:1" ht="13.2" x14ac:dyDescent="0.25">
      <c r="A6593"/>
    </row>
    <row r="6594" spans="1:1" ht="13.2" x14ac:dyDescent="0.25">
      <c r="A6594"/>
    </row>
    <row r="6595" spans="1:1" ht="13.2" x14ac:dyDescent="0.25">
      <c r="A6595"/>
    </row>
    <row r="6596" spans="1:1" ht="13.2" x14ac:dyDescent="0.25">
      <c r="A6596"/>
    </row>
    <row r="6597" spans="1:1" ht="13.2" x14ac:dyDescent="0.25">
      <c r="A6597"/>
    </row>
    <row r="6598" spans="1:1" ht="13.2" x14ac:dyDescent="0.25">
      <c r="A6598"/>
    </row>
    <row r="6599" spans="1:1" ht="13.2" x14ac:dyDescent="0.25">
      <c r="A6599"/>
    </row>
    <row r="6600" spans="1:1" ht="13.2" x14ac:dyDescent="0.25">
      <c r="A6600"/>
    </row>
    <row r="6601" spans="1:1" ht="13.2" x14ac:dyDescent="0.25">
      <c r="A6601"/>
    </row>
    <row r="6602" spans="1:1" ht="13.2" x14ac:dyDescent="0.25">
      <c r="A6602"/>
    </row>
    <row r="6603" spans="1:1" ht="13.2" x14ac:dyDescent="0.25">
      <c r="A6603"/>
    </row>
    <row r="6604" spans="1:1" ht="13.2" x14ac:dyDescent="0.25">
      <c r="A6604"/>
    </row>
    <row r="6605" spans="1:1" ht="13.2" x14ac:dyDescent="0.25">
      <c r="A6605"/>
    </row>
    <row r="6606" spans="1:1" ht="13.2" x14ac:dyDescent="0.25">
      <c r="A6606"/>
    </row>
    <row r="6607" spans="1:1" ht="13.2" x14ac:dyDescent="0.25">
      <c r="A6607"/>
    </row>
    <row r="6608" spans="1:1" ht="13.2" x14ac:dyDescent="0.25">
      <c r="A6608"/>
    </row>
    <row r="6609" spans="1:1" ht="13.2" x14ac:dyDescent="0.25">
      <c r="A6609"/>
    </row>
    <row r="6610" spans="1:1" ht="13.2" x14ac:dyDescent="0.25">
      <c r="A6610"/>
    </row>
    <row r="6611" spans="1:1" ht="13.2" x14ac:dyDescent="0.25">
      <c r="A6611"/>
    </row>
    <row r="6612" spans="1:1" ht="13.2" x14ac:dyDescent="0.25">
      <c r="A6612"/>
    </row>
    <row r="6613" spans="1:1" ht="13.2" x14ac:dyDescent="0.25">
      <c r="A6613"/>
    </row>
    <row r="6614" spans="1:1" ht="13.2" x14ac:dyDescent="0.25">
      <c r="A6614"/>
    </row>
    <row r="6615" spans="1:1" ht="13.2" x14ac:dyDescent="0.25">
      <c r="A6615"/>
    </row>
    <row r="6616" spans="1:1" ht="13.2" x14ac:dyDescent="0.25">
      <c r="A6616"/>
    </row>
    <row r="6617" spans="1:1" ht="13.2" x14ac:dyDescent="0.25">
      <c r="A6617"/>
    </row>
    <row r="6618" spans="1:1" ht="13.2" x14ac:dyDescent="0.25">
      <c r="A6618"/>
    </row>
    <row r="6619" spans="1:1" ht="13.2" x14ac:dyDescent="0.25">
      <c r="A6619"/>
    </row>
    <row r="6620" spans="1:1" ht="13.2" x14ac:dyDescent="0.25">
      <c r="A6620"/>
    </row>
    <row r="6621" spans="1:1" ht="13.2" x14ac:dyDescent="0.25">
      <c r="A6621"/>
    </row>
    <row r="6622" spans="1:1" ht="13.2" x14ac:dyDescent="0.25">
      <c r="A6622"/>
    </row>
    <row r="6623" spans="1:1" ht="13.2" x14ac:dyDescent="0.25">
      <c r="A6623"/>
    </row>
    <row r="6624" spans="1:1" ht="13.2" x14ac:dyDescent="0.25">
      <c r="A6624"/>
    </row>
    <row r="6625" spans="1:1" ht="13.2" x14ac:dyDescent="0.25">
      <c r="A6625"/>
    </row>
    <row r="6626" spans="1:1" ht="13.2" x14ac:dyDescent="0.25">
      <c r="A6626"/>
    </row>
    <row r="6627" spans="1:1" ht="13.2" x14ac:dyDescent="0.25">
      <c r="A6627"/>
    </row>
    <row r="6628" spans="1:1" ht="13.2" x14ac:dyDescent="0.25">
      <c r="A6628"/>
    </row>
    <row r="6629" spans="1:1" ht="13.2" x14ac:dyDescent="0.25">
      <c r="A6629"/>
    </row>
    <row r="6630" spans="1:1" ht="13.2" x14ac:dyDescent="0.25">
      <c r="A6630"/>
    </row>
    <row r="6631" spans="1:1" ht="13.2" x14ac:dyDescent="0.25">
      <c r="A6631"/>
    </row>
    <row r="6632" spans="1:1" ht="13.2" x14ac:dyDescent="0.25">
      <c r="A6632"/>
    </row>
    <row r="6633" spans="1:1" ht="13.2" x14ac:dyDescent="0.25">
      <c r="A6633"/>
    </row>
    <row r="6634" spans="1:1" ht="13.2" x14ac:dyDescent="0.25">
      <c r="A6634"/>
    </row>
    <row r="6635" spans="1:1" ht="13.2" x14ac:dyDescent="0.25">
      <c r="A6635"/>
    </row>
    <row r="6636" spans="1:1" ht="13.2" x14ac:dyDescent="0.25">
      <c r="A6636"/>
    </row>
    <row r="6637" spans="1:1" ht="13.2" x14ac:dyDescent="0.25">
      <c r="A6637"/>
    </row>
    <row r="6638" spans="1:1" ht="13.2" x14ac:dyDescent="0.25">
      <c r="A6638"/>
    </row>
    <row r="6639" spans="1:1" ht="13.2" x14ac:dyDescent="0.25">
      <c r="A6639"/>
    </row>
    <row r="6640" spans="1:1" ht="13.2" x14ac:dyDescent="0.25">
      <c r="A6640"/>
    </row>
    <row r="6641" spans="1:1" ht="13.2" x14ac:dyDescent="0.25">
      <c r="A6641"/>
    </row>
    <row r="6642" spans="1:1" ht="13.2" x14ac:dyDescent="0.25">
      <c r="A6642"/>
    </row>
    <row r="6643" spans="1:1" ht="13.2" x14ac:dyDescent="0.25">
      <c r="A6643"/>
    </row>
    <row r="6644" spans="1:1" ht="13.2" x14ac:dyDescent="0.25">
      <c r="A6644"/>
    </row>
    <row r="6645" spans="1:1" ht="13.2" x14ac:dyDescent="0.25">
      <c r="A6645"/>
    </row>
    <row r="6646" spans="1:1" ht="13.2" x14ac:dyDescent="0.25">
      <c r="A6646"/>
    </row>
    <row r="6647" spans="1:1" ht="13.2" x14ac:dyDescent="0.25">
      <c r="A6647"/>
    </row>
    <row r="6648" spans="1:1" ht="13.2" x14ac:dyDescent="0.25">
      <c r="A6648"/>
    </row>
    <row r="6649" spans="1:1" ht="13.2" x14ac:dyDescent="0.25">
      <c r="A6649"/>
    </row>
    <row r="6650" spans="1:1" ht="13.2" x14ac:dyDescent="0.25">
      <c r="A6650"/>
    </row>
    <row r="6651" spans="1:1" ht="13.2" x14ac:dyDescent="0.25">
      <c r="A6651"/>
    </row>
    <row r="6652" spans="1:1" ht="13.2" x14ac:dyDescent="0.25">
      <c r="A6652"/>
    </row>
    <row r="6653" spans="1:1" ht="13.2" x14ac:dyDescent="0.25">
      <c r="A6653"/>
    </row>
    <row r="6654" spans="1:1" ht="13.2" x14ac:dyDescent="0.25">
      <c r="A6654"/>
    </row>
    <row r="6655" spans="1:1" ht="13.2" x14ac:dyDescent="0.25">
      <c r="A6655"/>
    </row>
    <row r="6656" spans="1:1" ht="13.2" x14ac:dyDescent="0.25">
      <c r="A6656"/>
    </row>
    <row r="6657" spans="1:1" ht="13.2" x14ac:dyDescent="0.25">
      <c r="A6657"/>
    </row>
    <row r="6658" spans="1:1" ht="13.2" x14ac:dyDescent="0.25">
      <c r="A6658"/>
    </row>
    <row r="6659" spans="1:1" ht="13.2" x14ac:dyDescent="0.25">
      <c r="A6659"/>
    </row>
    <row r="6660" spans="1:1" ht="13.2" x14ac:dyDescent="0.25">
      <c r="A6660"/>
    </row>
    <row r="6661" spans="1:1" ht="13.2" x14ac:dyDescent="0.25">
      <c r="A6661"/>
    </row>
    <row r="6662" spans="1:1" ht="13.2" x14ac:dyDescent="0.25">
      <c r="A6662"/>
    </row>
    <row r="6663" spans="1:1" ht="13.2" x14ac:dyDescent="0.25">
      <c r="A6663"/>
    </row>
    <row r="6664" spans="1:1" ht="13.2" x14ac:dyDescent="0.25">
      <c r="A6664"/>
    </row>
    <row r="6665" spans="1:1" ht="13.2" x14ac:dyDescent="0.25">
      <c r="A6665"/>
    </row>
    <row r="6666" spans="1:1" ht="13.2" x14ac:dyDescent="0.25">
      <c r="A6666"/>
    </row>
    <row r="6667" spans="1:1" ht="13.2" x14ac:dyDescent="0.25">
      <c r="A6667"/>
    </row>
    <row r="6668" spans="1:1" ht="13.2" x14ac:dyDescent="0.25">
      <c r="A6668"/>
    </row>
    <row r="6669" spans="1:1" ht="13.2" x14ac:dyDescent="0.25">
      <c r="A6669"/>
    </row>
    <row r="6670" spans="1:1" ht="13.2" x14ac:dyDescent="0.25">
      <c r="A6670"/>
    </row>
    <row r="6671" spans="1:1" ht="13.2" x14ac:dyDescent="0.25">
      <c r="A6671"/>
    </row>
    <row r="6672" spans="1:1" ht="13.2" x14ac:dyDescent="0.25">
      <c r="A6672"/>
    </row>
    <row r="6673" spans="1:1" ht="13.2" x14ac:dyDescent="0.25">
      <c r="A6673"/>
    </row>
    <row r="6674" spans="1:1" ht="13.2" x14ac:dyDescent="0.25">
      <c r="A6674"/>
    </row>
    <row r="6675" spans="1:1" ht="13.2" x14ac:dyDescent="0.25">
      <c r="A6675"/>
    </row>
    <row r="6676" spans="1:1" ht="13.2" x14ac:dyDescent="0.25">
      <c r="A6676"/>
    </row>
    <row r="6677" spans="1:1" ht="13.2" x14ac:dyDescent="0.25">
      <c r="A6677"/>
    </row>
    <row r="6678" spans="1:1" ht="13.2" x14ac:dyDescent="0.25">
      <c r="A6678"/>
    </row>
    <row r="6679" spans="1:1" ht="13.2" x14ac:dyDescent="0.25">
      <c r="A6679"/>
    </row>
    <row r="6680" spans="1:1" ht="13.2" x14ac:dyDescent="0.25">
      <c r="A6680"/>
    </row>
    <row r="6681" spans="1:1" ht="13.2" x14ac:dyDescent="0.25">
      <c r="A6681"/>
    </row>
    <row r="6682" spans="1:1" ht="13.2" x14ac:dyDescent="0.25">
      <c r="A6682"/>
    </row>
    <row r="6683" spans="1:1" ht="13.2" x14ac:dyDescent="0.25">
      <c r="A6683"/>
    </row>
    <row r="6684" spans="1:1" ht="13.2" x14ac:dyDescent="0.25">
      <c r="A6684"/>
    </row>
    <row r="6685" spans="1:1" ht="13.2" x14ac:dyDescent="0.25">
      <c r="A6685"/>
    </row>
    <row r="6686" spans="1:1" ht="13.2" x14ac:dyDescent="0.25">
      <c r="A6686"/>
    </row>
    <row r="6687" spans="1:1" ht="13.2" x14ac:dyDescent="0.25">
      <c r="A6687"/>
    </row>
    <row r="6688" spans="1:1" ht="13.2" x14ac:dyDescent="0.25">
      <c r="A6688"/>
    </row>
    <row r="6689" spans="1:1" ht="13.2" x14ac:dyDescent="0.25">
      <c r="A6689"/>
    </row>
    <row r="6690" spans="1:1" ht="13.2" x14ac:dyDescent="0.25">
      <c r="A6690"/>
    </row>
    <row r="6691" spans="1:1" ht="13.2" x14ac:dyDescent="0.25">
      <c r="A6691"/>
    </row>
    <row r="6692" spans="1:1" ht="13.2" x14ac:dyDescent="0.25">
      <c r="A6692"/>
    </row>
    <row r="6693" spans="1:1" ht="13.2" x14ac:dyDescent="0.25">
      <c r="A6693"/>
    </row>
    <row r="6694" spans="1:1" ht="13.2" x14ac:dyDescent="0.25">
      <c r="A6694"/>
    </row>
    <row r="6695" spans="1:1" ht="13.2" x14ac:dyDescent="0.25">
      <c r="A6695"/>
    </row>
    <row r="6696" spans="1:1" ht="13.2" x14ac:dyDescent="0.25">
      <c r="A6696"/>
    </row>
    <row r="6697" spans="1:1" ht="13.2" x14ac:dyDescent="0.25">
      <c r="A6697"/>
    </row>
    <row r="6698" spans="1:1" ht="13.2" x14ac:dyDescent="0.25">
      <c r="A6698"/>
    </row>
    <row r="6699" spans="1:1" ht="13.2" x14ac:dyDescent="0.25">
      <c r="A6699"/>
    </row>
    <row r="6700" spans="1:1" ht="13.2" x14ac:dyDescent="0.25">
      <c r="A6700"/>
    </row>
    <row r="6701" spans="1:1" ht="13.2" x14ac:dyDescent="0.25">
      <c r="A6701"/>
    </row>
    <row r="6702" spans="1:1" ht="13.2" x14ac:dyDescent="0.25">
      <c r="A6702"/>
    </row>
    <row r="6703" spans="1:1" ht="13.2" x14ac:dyDescent="0.25">
      <c r="A6703"/>
    </row>
    <row r="6704" spans="1:1" ht="13.2" x14ac:dyDescent="0.25">
      <c r="A6704"/>
    </row>
    <row r="6705" spans="1:1" ht="13.2" x14ac:dyDescent="0.25">
      <c r="A6705"/>
    </row>
    <row r="6706" spans="1:1" ht="13.2" x14ac:dyDescent="0.25">
      <c r="A6706"/>
    </row>
    <row r="6707" spans="1:1" ht="13.2" x14ac:dyDescent="0.25">
      <c r="A6707"/>
    </row>
    <row r="6708" spans="1:1" ht="13.2" x14ac:dyDescent="0.25">
      <c r="A6708"/>
    </row>
    <row r="6709" spans="1:1" ht="13.2" x14ac:dyDescent="0.25">
      <c r="A6709"/>
    </row>
    <row r="6710" spans="1:1" ht="13.2" x14ac:dyDescent="0.25">
      <c r="A6710"/>
    </row>
    <row r="6711" spans="1:1" ht="13.2" x14ac:dyDescent="0.25">
      <c r="A6711"/>
    </row>
    <row r="6712" spans="1:1" ht="13.2" x14ac:dyDescent="0.25">
      <c r="A6712"/>
    </row>
    <row r="6713" spans="1:1" ht="13.2" x14ac:dyDescent="0.25">
      <c r="A6713"/>
    </row>
    <row r="6714" spans="1:1" ht="13.2" x14ac:dyDescent="0.25">
      <c r="A6714"/>
    </row>
    <row r="6715" spans="1:1" ht="13.2" x14ac:dyDescent="0.25">
      <c r="A6715"/>
    </row>
    <row r="6716" spans="1:1" ht="13.2" x14ac:dyDescent="0.25">
      <c r="A6716"/>
    </row>
    <row r="6717" spans="1:1" ht="13.2" x14ac:dyDescent="0.25">
      <c r="A6717"/>
    </row>
    <row r="6718" spans="1:1" ht="13.2" x14ac:dyDescent="0.25">
      <c r="A6718"/>
    </row>
    <row r="6719" spans="1:1" ht="13.2" x14ac:dyDescent="0.25">
      <c r="A6719"/>
    </row>
    <row r="6720" spans="1:1" ht="13.2" x14ac:dyDescent="0.25">
      <c r="A6720"/>
    </row>
    <row r="6721" spans="1:1" ht="13.2" x14ac:dyDescent="0.25">
      <c r="A6721"/>
    </row>
    <row r="6722" spans="1:1" ht="13.2" x14ac:dyDescent="0.25">
      <c r="A6722"/>
    </row>
    <row r="6723" spans="1:1" ht="13.2" x14ac:dyDescent="0.25">
      <c r="A6723"/>
    </row>
    <row r="6724" spans="1:1" ht="13.2" x14ac:dyDescent="0.25">
      <c r="A6724"/>
    </row>
    <row r="6725" spans="1:1" ht="13.2" x14ac:dyDescent="0.25">
      <c r="A6725"/>
    </row>
    <row r="6726" spans="1:1" ht="13.2" x14ac:dyDescent="0.25">
      <c r="A6726"/>
    </row>
    <row r="6727" spans="1:1" ht="13.2" x14ac:dyDescent="0.25">
      <c r="A6727"/>
    </row>
    <row r="6728" spans="1:1" ht="13.2" x14ac:dyDescent="0.25">
      <c r="A6728"/>
    </row>
    <row r="6729" spans="1:1" ht="13.2" x14ac:dyDescent="0.25">
      <c r="A6729"/>
    </row>
    <row r="6730" spans="1:1" ht="13.2" x14ac:dyDescent="0.25">
      <c r="A6730"/>
    </row>
    <row r="6731" spans="1:1" ht="13.2" x14ac:dyDescent="0.25">
      <c r="A6731"/>
    </row>
    <row r="6732" spans="1:1" ht="13.2" x14ac:dyDescent="0.25">
      <c r="A6732"/>
    </row>
    <row r="6733" spans="1:1" ht="13.2" x14ac:dyDescent="0.25">
      <c r="A6733"/>
    </row>
    <row r="6734" spans="1:1" ht="13.2" x14ac:dyDescent="0.25">
      <c r="A6734"/>
    </row>
    <row r="6735" spans="1:1" ht="13.2" x14ac:dyDescent="0.25">
      <c r="A6735"/>
    </row>
    <row r="6736" spans="1:1" ht="13.2" x14ac:dyDescent="0.25">
      <c r="A6736"/>
    </row>
    <row r="6737" spans="1:1" ht="13.2" x14ac:dyDescent="0.25">
      <c r="A6737"/>
    </row>
    <row r="6738" spans="1:1" ht="13.2" x14ac:dyDescent="0.25">
      <c r="A6738"/>
    </row>
    <row r="6739" spans="1:1" ht="13.2" x14ac:dyDescent="0.25">
      <c r="A6739"/>
    </row>
    <row r="6740" spans="1:1" ht="13.2" x14ac:dyDescent="0.25">
      <c r="A6740"/>
    </row>
    <row r="6741" spans="1:1" ht="13.2" x14ac:dyDescent="0.25">
      <c r="A6741"/>
    </row>
    <row r="6742" spans="1:1" ht="13.2" x14ac:dyDescent="0.25">
      <c r="A6742"/>
    </row>
    <row r="6743" spans="1:1" ht="13.2" x14ac:dyDescent="0.25">
      <c r="A6743"/>
    </row>
    <row r="6744" spans="1:1" ht="13.2" x14ac:dyDescent="0.25">
      <c r="A6744"/>
    </row>
    <row r="6745" spans="1:1" ht="13.2" x14ac:dyDescent="0.25">
      <c r="A6745"/>
    </row>
    <row r="6746" spans="1:1" ht="13.2" x14ac:dyDescent="0.25">
      <c r="A6746"/>
    </row>
    <row r="6747" spans="1:1" ht="13.2" x14ac:dyDescent="0.25">
      <c r="A6747"/>
    </row>
    <row r="6748" spans="1:1" ht="13.2" x14ac:dyDescent="0.25">
      <c r="A6748"/>
    </row>
    <row r="6749" spans="1:1" ht="13.2" x14ac:dyDescent="0.25">
      <c r="A6749"/>
    </row>
    <row r="6750" spans="1:1" ht="13.2" x14ac:dyDescent="0.25">
      <c r="A6750"/>
    </row>
    <row r="6751" spans="1:1" ht="13.2" x14ac:dyDescent="0.25">
      <c r="A6751"/>
    </row>
    <row r="6752" spans="1:1" ht="13.2" x14ac:dyDescent="0.25">
      <c r="A6752"/>
    </row>
    <row r="6753" spans="1:1" ht="13.2" x14ac:dyDescent="0.25">
      <c r="A6753"/>
    </row>
    <row r="6754" spans="1:1" ht="13.2" x14ac:dyDescent="0.25">
      <c r="A6754"/>
    </row>
    <row r="6755" spans="1:1" ht="13.2" x14ac:dyDescent="0.25">
      <c r="A6755"/>
    </row>
    <row r="6756" spans="1:1" ht="13.2" x14ac:dyDescent="0.25">
      <c r="A6756"/>
    </row>
    <row r="6757" spans="1:1" ht="13.2" x14ac:dyDescent="0.25">
      <c r="A6757"/>
    </row>
    <row r="6758" spans="1:1" ht="13.2" x14ac:dyDescent="0.25">
      <c r="A6758"/>
    </row>
    <row r="6759" spans="1:1" ht="13.2" x14ac:dyDescent="0.25">
      <c r="A6759"/>
    </row>
    <row r="6760" spans="1:1" ht="13.2" x14ac:dyDescent="0.25">
      <c r="A6760"/>
    </row>
    <row r="6761" spans="1:1" ht="13.2" x14ac:dyDescent="0.25">
      <c r="A6761"/>
    </row>
    <row r="6762" spans="1:1" ht="13.2" x14ac:dyDescent="0.25">
      <c r="A6762"/>
    </row>
    <row r="6763" spans="1:1" ht="13.2" x14ac:dyDescent="0.25">
      <c r="A6763"/>
    </row>
    <row r="6764" spans="1:1" ht="13.2" x14ac:dyDescent="0.25">
      <c r="A6764"/>
    </row>
    <row r="6765" spans="1:1" ht="13.2" x14ac:dyDescent="0.25">
      <c r="A6765"/>
    </row>
    <row r="6766" spans="1:1" ht="13.2" x14ac:dyDescent="0.25">
      <c r="A6766"/>
    </row>
    <row r="6767" spans="1:1" ht="13.2" x14ac:dyDescent="0.25">
      <c r="A6767"/>
    </row>
    <row r="6768" spans="1:1" ht="13.2" x14ac:dyDescent="0.25">
      <c r="A6768"/>
    </row>
    <row r="6769" spans="1:1" ht="13.2" x14ac:dyDescent="0.25">
      <c r="A6769"/>
    </row>
    <row r="6770" spans="1:1" ht="13.2" x14ac:dyDescent="0.25">
      <c r="A6770"/>
    </row>
    <row r="6771" spans="1:1" ht="13.2" x14ac:dyDescent="0.25">
      <c r="A6771"/>
    </row>
    <row r="6772" spans="1:1" ht="13.2" x14ac:dyDescent="0.25">
      <c r="A6772"/>
    </row>
    <row r="6773" spans="1:1" ht="13.2" x14ac:dyDescent="0.25">
      <c r="A6773"/>
    </row>
    <row r="6774" spans="1:1" ht="13.2" x14ac:dyDescent="0.25">
      <c r="A6774"/>
    </row>
    <row r="6775" spans="1:1" ht="13.2" x14ac:dyDescent="0.25">
      <c r="A6775"/>
    </row>
    <row r="6776" spans="1:1" ht="13.2" x14ac:dyDescent="0.25">
      <c r="A6776"/>
    </row>
    <row r="6777" spans="1:1" ht="13.2" x14ac:dyDescent="0.25">
      <c r="A6777"/>
    </row>
    <row r="6778" spans="1:1" ht="13.2" x14ac:dyDescent="0.25">
      <c r="A6778"/>
    </row>
    <row r="6779" spans="1:1" ht="13.2" x14ac:dyDescent="0.25">
      <c r="A6779"/>
    </row>
    <row r="6780" spans="1:1" ht="13.2" x14ac:dyDescent="0.25">
      <c r="A6780"/>
    </row>
    <row r="6781" spans="1:1" ht="13.2" x14ac:dyDescent="0.25">
      <c r="A6781"/>
    </row>
    <row r="6782" spans="1:1" ht="13.2" x14ac:dyDescent="0.25">
      <c r="A6782"/>
    </row>
    <row r="6783" spans="1:1" ht="13.2" x14ac:dyDescent="0.25">
      <c r="A6783"/>
    </row>
    <row r="6784" spans="1:1" ht="13.2" x14ac:dyDescent="0.25">
      <c r="A6784"/>
    </row>
    <row r="6785" spans="1:1" ht="13.2" x14ac:dyDescent="0.25">
      <c r="A6785"/>
    </row>
    <row r="6786" spans="1:1" ht="13.2" x14ac:dyDescent="0.25">
      <c r="A6786"/>
    </row>
    <row r="6787" spans="1:1" ht="13.2" x14ac:dyDescent="0.25">
      <c r="A6787"/>
    </row>
    <row r="6788" spans="1:1" ht="13.2" x14ac:dyDescent="0.25">
      <c r="A6788"/>
    </row>
    <row r="6789" spans="1:1" ht="13.2" x14ac:dyDescent="0.25">
      <c r="A6789"/>
    </row>
    <row r="6790" spans="1:1" ht="13.2" x14ac:dyDescent="0.25">
      <c r="A6790"/>
    </row>
    <row r="6791" spans="1:1" ht="13.2" x14ac:dyDescent="0.25">
      <c r="A6791"/>
    </row>
    <row r="6792" spans="1:1" ht="13.2" x14ac:dyDescent="0.25">
      <c r="A6792"/>
    </row>
    <row r="6793" spans="1:1" ht="13.2" x14ac:dyDescent="0.25">
      <c r="A6793"/>
    </row>
    <row r="6794" spans="1:1" ht="13.2" x14ac:dyDescent="0.25">
      <c r="A6794"/>
    </row>
    <row r="6795" spans="1:1" ht="13.2" x14ac:dyDescent="0.25">
      <c r="A6795"/>
    </row>
    <row r="6796" spans="1:1" ht="13.2" x14ac:dyDescent="0.25">
      <c r="A6796"/>
    </row>
    <row r="6797" spans="1:1" ht="13.2" x14ac:dyDescent="0.25">
      <c r="A6797"/>
    </row>
    <row r="6798" spans="1:1" ht="13.2" x14ac:dyDescent="0.25">
      <c r="A6798"/>
    </row>
    <row r="6799" spans="1:1" ht="13.2" x14ac:dyDescent="0.25">
      <c r="A6799"/>
    </row>
    <row r="6800" spans="1:1" ht="13.2" x14ac:dyDescent="0.25">
      <c r="A6800"/>
    </row>
    <row r="6801" spans="1:1" ht="13.2" x14ac:dyDescent="0.25">
      <c r="A6801"/>
    </row>
    <row r="6802" spans="1:1" ht="13.2" x14ac:dyDescent="0.25">
      <c r="A6802"/>
    </row>
    <row r="6803" spans="1:1" ht="13.2" x14ac:dyDescent="0.25">
      <c r="A6803"/>
    </row>
    <row r="6804" spans="1:1" ht="13.2" x14ac:dyDescent="0.25">
      <c r="A6804"/>
    </row>
    <row r="6805" spans="1:1" ht="13.2" x14ac:dyDescent="0.25">
      <c r="A6805"/>
    </row>
    <row r="6806" spans="1:1" ht="13.2" x14ac:dyDescent="0.25">
      <c r="A6806"/>
    </row>
    <row r="6807" spans="1:1" ht="13.2" x14ac:dyDescent="0.25">
      <c r="A6807"/>
    </row>
    <row r="6808" spans="1:1" ht="13.2" x14ac:dyDescent="0.25">
      <c r="A6808"/>
    </row>
    <row r="6809" spans="1:1" ht="13.2" x14ac:dyDescent="0.25">
      <c r="A6809"/>
    </row>
    <row r="6810" spans="1:1" ht="13.2" x14ac:dyDescent="0.25">
      <c r="A6810"/>
    </row>
    <row r="6811" spans="1:1" ht="13.2" x14ac:dyDescent="0.25">
      <c r="A6811"/>
    </row>
    <row r="6812" spans="1:1" ht="13.2" x14ac:dyDescent="0.25">
      <c r="A6812"/>
    </row>
    <row r="6813" spans="1:1" ht="13.2" x14ac:dyDescent="0.25">
      <c r="A6813"/>
    </row>
    <row r="6814" spans="1:1" ht="13.2" x14ac:dyDescent="0.25">
      <c r="A6814"/>
    </row>
    <row r="6815" spans="1:1" ht="13.2" x14ac:dyDescent="0.25">
      <c r="A6815"/>
    </row>
    <row r="6816" spans="1:1" ht="13.2" x14ac:dyDescent="0.25">
      <c r="A6816"/>
    </row>
    <row r="6817" spans="1:1" ht="13.2" x14ac:dyDescent="0.25">
      <c r="A6817"/>
    </row>
    <row r="6818" spans="1:1" ht="13.2" x14ac:dyDescent="0.25">
      <c r="A6818"/>
    </row>
    <row r="6819" spans="1:1" ht="13.2" x14ac:dyDescent="0.25">
      <c r="A6819"/>
    </row>
    <row r="6820" spans="1:1" ht="13.2" x14ac:dyDescent="0.25">
      <c r="A6820"/>
    </row>
    <row r="6821" spans="1:1" ht="13.2" x14ac:dyDescent="0.25">
      <c r="A6821"/>
    </row>
    <row r="6822" spans="1:1" ht="13.2" x14ac:dyDescent="0.25">
      <c r="A6822"/>
    </row>
    <row r="6823" spans="1:1" ht="13.2" x14ac:dyDescent="0.25">
      <c r="A6823"/>
    </row>
    <row r="6824" spans="1:1" ht="13.2" x14ac:dyDescent="0.25">
      <c r="A6824"/>
    </row>
    <row r="6825" spans="1:1" ht="13.2" x14ac:dyDescent="0.25">
      <c r="A6825"/>
    </row>
    <row r="6826" spans="1:1" ht="13.2" x14ac:dyDescent="0.25">
      <c r="A6826"/>
    </row>
    <row r="6827" spans="1:1" ht="13.2" x14ac:dyDescent="0.25">
      <c r="A6827"/>
    </row>
    <row r="6828" spans="1:1" ht="13.2" x14ac:dyDescent="0.25">
      <c r="A6828"/>
    </row>
    <row r="6829" spans="1:1" ht="13.2" x14ac:dyDescent="0.25">
      <c r="A6829"/>
    </row>
    <row r="6830" spans="1:1" ht="13.2" x14ac:dyDescent="0.25">
      <c r="A6830"/>
    </row>
    <row r="6831" spans="1:1" ht="13.2" x14ac:dyDescent="0.25">
      <c r="A6831"/>
    </row>
    <row r="6832" spans="1:1" ht="13.2" x14ac:dyDescent="0.25">
      <c r="A6832"/>
    </row>
    <row r="6833" spans="1:1" ht="13.2" x14ac:dyDescent="0.25">
      <c r="A6833"/>
    </row>
    <row r="6834" spans="1:1" ht="13.2" x14ac:dyDescent="0.25">
      <c r="A6834"/>
    </row>
    <row r="6835" spans="1:1" ht="13.2" x14ac:dyDescent="0.25">
      <c r="A6835"/>
    </row>
    <row r="6836" spans="1:1" ht="13.2" x14ac:dyDescent="0.25">
      <c r="A6836"/>
    </row>
    <row r="6837" spans="1:1" ht="13.2" x14ac:dyDescent="0.25">
      <c r="A6837"/>
    </row>
    <row r="6838" spans="1:1" ht="13.2" x14ac:dyDescent="0.25">
      <c r="A6838"/>
    </row>
    <row r="6839" spans="1:1" ht="13.2" x14ac:dyDescent="0.25">
      <c r="A6839"/>
    </row>
    <row r="6840" spans="1:1" ht="13.2" x14ac:dyDescent="0.25">
      <c r="A6840"/>
    </row>
    <row r="6841" spans="1:1" ht="13.2" x14ac:dyDescent="0.25">
      <c r="A6841"/>
    </row>
    <row r="6842" spans="1:1" ht="13.2" x14ac:dyDescent="0.25">
      <c r="A6842"/>
    </row>
    <row r="6843" spans="1:1" ht="13.2" x14ac:dyDescent="0.25">
      <c r="A6843"/>
    </row>
    <row r="6844" spans="1:1" ht="13.2" x14ac:dyDescent="0.25">
      <c r="A6844"/>
    </row>
    <row r="6845" spans="1:1" ht="13.2" x14ac:dyDescent="0.25">
      <c r="A6845"/>
    </row>
    <row r="6846" spans="1:1" ht="13.2" x14ac:dyDescent="0.25">
      <c r="A6846"/>
    </row>
    <row r="6847" spans="1:1" ht="13.2" x14ac:dyDescent="0.25">
      <c r="A6847"/>
    </row>
    <row r="6848" spans="1:1" ht="13.2" x14ac:dyDescent="0.25">
      <c r="A6848"/>
    </row>
    <row r="6849" spans="1:1" ht="13.2" x14ac:dyDescent="0.25">
      <c r="A6849"/>
    </row>
    <row r="6850" spans="1:1" ht="13.2" x14ac:dyDescent="0.25">
      <c r="A6850"/>
    </row>
    <row r="6851" spans="1:1" ht="13.2" x14ac:dyDescent="0.25">
      <c r="A6851"/>
    </row>
    <row r="6852" spans="1:1" ht="13.2" x14ac:dyDescent="0.25">
      <c r="A6852"/>
    </row>
    <row r="6853" spans="1:1" ht="13.2" x14ac:dyDescent="0.25">
      <c r="A6853"/>
    </row>
    <row r="6854" spans="1:1" ht="13.2" x14ac:dyDescent="0.25">
      <c r="A6854"/>
    </row>
    <row r="6855" spans="1:1" ht="13.2" x14ac:dyDescent="0.25">
      <c r="A6855"/>
    </row>
    <row r="6856" spans="1:1" ht="13.2" x14ac:dyDescent="0.25">
      <c r="A6856"/>
    </row>
    <row r="6857" spans="1:1" ht="13.2" x14ac:dyDescent="0.25">
      <c r="A6857"/>
    </row>
    <row r="6858" spans="1:1" ht="13.2" x14ac:dyDescent="0.25">
      <c r="A6858"/>
    </row>
    <row r="6859" spans="1:1" ht="13.2" x14ac:dyDescent="0.25">
      <c r="A6859"/>
    </row>
    <row r="6860" spans="1:1" ht="13.2" x14ac:dyDescent="0.25">
      <c r="A6860"/>
    </row>
    <row r="6861" spans="1:1" ht="13.2" x14ac:dyDescent="0.25">
      <c r="A6861"/>
    </row>
    <row r="6862" spans="1:1" ht="13.2" x14ac:dyDescent="0.25">
      <c r="A6862"/>
    </row>
    <row r="6863" spans="1:1" ht="13.2" x14ac:dyDescent="0.25">
      <c r="A6863"/>
    </row>
    <row r="6864" spans="1:1" ht="13.2" x14ac:dyDescent="0.25">
      <c r="A6864"/>
    </row>
    <row r="6865" spans="1:1" ht="13.2" x14ac:dyDescent="0.25">
      <c r="A6865"/>
    </row>
    <row r="6866" spans="1:1" ht="13.2" x14ac:dyDescent="0.25">
      <c r="A6866"/>
    </row>
    <row r="6867" spans="1:1" ht="13.2" x14ac:dyDescent="0.25">
      <c r="A6867"/>
    </row>
    <row r="6868" spans="1:1" ht="13.2" x14ac:dyDescent="0.25">
      <c r="A6868"/>
    </row>
    <row r="6869" spans="1:1" ht="13.2" x14ac:dyDescent="0.25">
      <c r="A6869"/>
    </row>
    <row r="6870" spans="1:1" ht="13.2" x14ac:dyDescent="0.25">
      <c r="A6870"/>
    </row>
    <row r="6871" spans="1:1" ht="13.2" x14ac:dyDescent="0.25">
      <c r="A6871"/>
    </row>
    <row r="6872" spans="1:1" ht="13.2" x14ac:dyDescent="0.25">
      <c r="A6872"/>
    </row>
    <row r="6873" spans="1:1" ht="13.2" x14ac:dyDescent="0.25">
      <c r="A6873"/>
    </row>
    <row r="6874" spans="1:1" ht="13.2" x14ac:dyDescent="0.25">
      <c r="A6874"/>
    </row>
    <row r="6875" spans="1:1" ht="13.2" x14ac:dyDescent="0.25">
      <c r="A6875"/>
    </row>
    <row r="6876" spans="1:1" ht="13.2" x14ac:dyDescent="0.25">
      <c r="A6876"/>
    </row>
    <row r="6877" spans="1:1" ht="13.2" x14ac:dyDescent="0.25">
      <c r="A6877"/>
    </row>
    <row r="6878" spans="1:1" ht="13.2" x14ac:dyDescent="0.25">
      <c r="A6878"/>
    </row>
    <row r="6879" spans="1:1" ht="13.2" x14ac:dyDescent="0.25">
      <c r="A6879"/>
    </row>
    <row r="6880" spans="1:1" ht="13.2" x14ac:dyDescent="0.25">
      <c r="A6880"/>
    </row>
    <row r="6881" spans="1:1" ht="13.2" x14ac:dyDescent="0.25">
      <c r="A6881"/>
    </row>
    <row r="6882" spans="1:1" ht="13.2" x14ac:dyDescent="0.25">
      <c r="A6882"/>
    </row>
    <row r="6883" spans="1:1" ht="13.2" x14ac:dyDescent="0.25">
      <c r="A6883"/>
    </row>
    <row r="6884" spans="1:1" ht="13.2" x14ac:dyDescent="0.25">
      <c r="A6884"/>
    </row>
    <row r="6885" spans="1:1" ht="13.2" x14ac:dyDescent="0.25">
      <c r="A6885"/>
    </row>
    <row r="6886" spans="1:1" ht="13.2" x14ac:dyDescent="0.25">
      <c r="A6886"/>
    </row>
    <row r="6887" spans="1:1" ht="13.2" x14ac:dyDescent="0.25">
      <c r="A6887"/>
    </row>
    <row r="6888" spans="1:1" ht="13.2" x14ac:dyDescent="0.25">
      <c r="A6888"/>
    </row>
    <row r="6889" spans="1:1" ht="13.2" x14ac:dyDescent="0.25">
      <c r="A6889"/>
    </row>
    <row r="6890" spans="1:1" ht="13.2" x14ac:dyDescent="0.25">
      <c r="A6890"/>
    </row>
    <row r="6891" spans="1:1" ht="13.2" x14ac:dyDescent="0.25">
      <c r="A6891"/>
    </row>
    <row r="6892" spans="1:1" ht="13.2" x14ac:dyDescent="0.25">
      <c r="A6892"/>
    </row>
    <row r="6893" spans="1:1" ht="13.2" x14ac:dyDescent="0.25">
      <c r="A6893"/>
    </row>
    <row r="6894" spans="1:1" ht="13.2" x14ac:dyDescent="0.25">
      <c r="A6894"/>
    </row>
    <row r="6895" spans="1:1" ht="13.2" x14ac:dyDescent="0.25">
      <c r="A6895"/>
    </row>
    <row r="6896" spans="1:1" ht="13.2" x14ac:dyDescent="0.25">
      <c r="A6896"/>
    </row>
    <row r="6897" spans="1:1" ht="13.2" x14ac:dyDescent="0.25">
      <c r="A6897"/>
    </row>
    <row r="6898" spans="1:1" ht="13.2" x14ac:dyDescent="0.25">
      <c r="A6898"/>
    </row>
    <row r="6899" spans="1:1" ht="13.2" x14ac:dyDescent="0.25">
      <c r="A6899"/>
    </row>
    <row r="6900" spans="1:1" ht="13.2" x14ac:dyDescent="0.25">
      <c r="A6900"/>
    </row>
    <row r="6901" spans="1:1" ht="13.2" x14ac:dyDescent="0.25">
      <c r="A6901"/>
    </row>
    <row r="6902" spans="1:1" ht="13.2" x14ac:dyDescent="0.25">
      <c r="A6902"/>
    </row>
    <row r="6903" spans="1:1" ht="13.2" x14ac:dyDescent="0.25">
      <c r="A6903"/>
    </row>
    <row r="6904" spans="1:1" ht="13.2" x14ac:dyDescent="0.25">
      <c r="A6904"/>
    </row>
    <row r="6905" spans="1:1" ht="13.2" x14ac:dyDescent="0.25">
      <c r="A6905"/>
    </row>
    <row r="6906" spans="1:1" ht="13.2" x14ac:dyDescent="0.25">
      <c r="A6906"/>
    </row>
    <row r="6907" spans="1:1" ht="13.2" x14ac:dyDescent="0.25">
      <c r="A6907"/>
    </row>
    <row r="6908" spans="1:1" ht="13.2" x14ac:dyDescent="0.25">
      <c r="A6908"/>
    </row>
    <row r="6909" spans="1:1" ht="13.2" x14ac:dyDescent="0.25">
      <c r="A6909"/>
    </row>
    <row r="6910" spans="1:1" ht="13.2" x14ac:dyDescent="0.25">
      <c r="A6910"/>
    </row>
    <row r="6911" spans="1:1" ht="13.2" x14ac:dyDescent="0.25">
      <c r="A6911"/>
    </row>
    <row r="6912" spans="1:1" ht="13.2" x14ac:dyDescent="0.25">
      <c r="A6912"/>
    </row>
    <row r="6913" spans="1:1" ht="13.2" x14ac:dyDescent="0.25">
      <c r="A6913"/>
    </row>
    <row r="6914" spans="1:1" ht="13.2" x14ac:dyDescent="0.25">
      <c r="A6914"/>
    </row>
    <row r="6915" spans="1:1" ht="13.2" x14ac:dyDescent="0.25">
      <c r="A6915"/>
    </row>
    <row r="6916" spans="1:1" ht="13.2" x14ac:dyDescent="0.25">
      <c r="A6916"/>
    </row>
    <row r="6917" spans="1:1" ht="13.2" x14ac:dyDescent="0.25">
      <c r="A6917"/>
    </row>
    <row r="6918" spans="1:1" ht="13.2" x14ac:dyDescent="0.25">
      <c r="A6918"/>
    </row>
    <row r="6919" spans="1:1" ht="13.2" x14ac:dyDescent="0.25">
      <c r="A6919"/>
    </row>
    <row r="6920" spans="1:1" ht="13.2" x14ac:dyDescent="0.25">
      <c r="A6920"/>
    </row>
    <row r="6921" spans="1:1" ht="13.2" x14ac:dyDescent="0.25">
      <c r="A6921"/>
    </row>
    <row r="6922" spans="1:1" ht="13.2" x14ac:dyDescent="0.25">
      <c r="A6922"/>
    </row>
    <row r="6923" spans="1:1" ht="13.2" x14ac:dyDescent="0.25">
      <c r="A6923"/>
    </row>
    <row r="6924" spans="1:1" ht="13.2" x14ac:dyDescent="0.25">
      <c r="A6924"/>
    </row>
    <row r="6925" spans="1:1" ht="13.2" x14ac:dyDescent="0.25">
      <c r="A6925"/>
    </row>
    <row r="6926" spans="1:1" ht="13.2" x14ac:dyDescent="0.25">
      <c r="A6926"/>
    </row>
    <row r="6927" spans="1:1" ht="13.2" x14ac:dyDescent="0.25">
      <c r="A6927"/>
    </row>
    <row r="6928" spans="1:1" ht="13.2" x14ac:dyDescent="0.25">
      <c r="A6928"/>
    </row>
    <row r="6929" spans="1:1" ht="13.2" x14ac:dyDescent="0.25">
      <c r="A6929"/>
    </row>
    <row r="6930" spans="1:1" ht="13.2" x14ac:dyDescent="0.25">
      <c r="A6930"/>
    </row>
    <row r="6931" spans="1:1" ht="13.2" x14ac:dyDescent="0.25">
      <c r="A6931"/>
    </row>
    <row r="6932" spans="1:1" ht="13.2" x14ac:dyDescent="0.25">
      <c r="A6932"/>
    </row>
    <row r="6933" spans="1:1" ht="13.2" x14ac:dyDescent="0.25">
      <c r="A6933"/>
    </row>
    <row r="6934" spans="1:1" ht="13.2" x14ac:dyDescent="0.25">
      <c r="A6934"/>
    </row>
    <row r="6935" spans="1:1" ht="13.2" x14ac:dyDescent="0.25">
      <c r="A6935"/>
    </row>
    <row r="6936" spans="1:1" ht="13.2" x14ac:dyDescent="0.25">
      <c r="A6936"/>
    </row>
    <row r="6937" spans="1:1" ht="13.2" x14ac:dyDescent="0.25">
      <c r="A6937"/>
    </row>
    <row r="6938" spans="1:1" ht="13.2" x14ac:dyDescent="0.25">
      <c r="A6938"/>
    </row>
    <row r="6939" spans="1:1" ht="13.2" x14ac:dyDescent="0.25">
      <c r="A6939"/>
    </row>
    <row r="6940" spans="1:1" ht="13.2" x14ac:dyDescent="0.25">
      <c r="A6940"/>
    </row>
    <row r="6941" spans="1:1" ht="13.2" x14ac:dyDescent="0.25">
      <c r="A6941"/>
    </row>
    <row r="6942" spans="1:1" ht="13.2" x14ac:dyDescent="0.25">
      <c r="A6942"/>
    </row>
    <row r="6943" spans="1:1" ht="13.2" x14ac:dyDescent="0.25">
      <c r="A6943"/>
    </row>
    <row r="6944" spans="1:1" ht="13.2" x14ac:dyDescent="0.25">
      <c r="A6944"/>
    </row>
    <row r="6945" spans="1:1" ht="13.2" x14ac:dyDescent="0.25">
      <c r="A6945"/>
    </row>
    <row r="6946" spans="1:1" ht="13.2" x14ac:dyDescent="0.25">
      <c r="A6946"/>
    </row>
    <row r="6947" spans="1:1" ht="13.2" x14ac:dyDescent="0.25">
      <c r="A6947"/>
    </row>
    <row r="6948" spans="1:1" ht="13.2" x14ac:dyDescent="0.25">
      <c r="A6948"/>
    </row>
    <row r="6949" spans="1:1" ht="13.2" x14ac:dyDescent="0.25">
      <c r="A6949"/>
    </row>
    <row r="6950" spans="1:1" ht="13.2" x14ac:dyDescent="0.25">
      <c r="A6950"/>
    </row>
    <row r="6951" spans="1:1" ht="13.2" x14ac:dyDescent="0.25">
      <c r="A6951"/>
    </row>
    <row r="6952" spans="1:1" ht="13.2" x14ac:dyDescent="0.25">
      <c r="A6952"/>
    </row>
    <row r="6953" spans="1:1" ht="13.2" x14ac:dyDescent="0.25">
      <c r="A6953"/>
    </row>
    <row r="6954" spans="1:1" ht="13.2" x14ac:dyDescent="0.25">
      <c r="A6954"/>
    </row>
    <row r="6955" spans="1:1" ht="13.2" x14ac:dyDescent="0.25">
      <c r="A6955"/>
    </row>
    <row r="6956" spans="1:1" ht="13.2" x14ac:dyDescent="0.25">
      <c r="A6956"/>
    </row>
    <row r="6957" spans="1:1" ht="13.2" x14ac:dyDescent="0.25">
      <c r="A6957"/>
    </row>
    <row r="6958" spans="1:1" ht="13.2" x14ac:dyDescent="0.25">
      <c r="A6958"/>
    </row>
    <row r="6959" spans="1:1" ht="13.2" x14ac:dyDescent="0.25">
      <c r="A6959"/>
    </row>
    <row r="6960" spans="1:1" ht="13.2" x14ac:dyDescent="0.25">
      <c r="A6960"/>
    </row>
    <row r="6961" spans="1:1" ht="13.2" x14ac:dyDescent="0.25">
      <c r="A6961"/>
    </row>
    <row r="6962" spans="1:1" ht="13.2" x14ac:dyDescent="0.25">
      <c r="A6962"/>
    </row>
    <row r="6963" spans="1:1" ht="13.2" x14ac:dyDescent="0.25">
      <c r="A6963"/>
    </row>
    <row r="6964" spans="1:1" ht="13.2" x14ac:dyDescent="0.25">
      <c r="A6964"/>
    </row>
    <row r="6965" spans="1:1" ht="13.2" x14ac:dyDescent="0.25">
      <c r="A6965"/>
    </row>
    <row r="6966" spans="1:1" ht="13.2" x14ac:dyDescent="0.25">
      <c r="A6966"/>
    </row>
    <row r="6967" spans="1:1" ht="13.2" x14ac:dyDescent="0.25">
      <c r="A6967"/>
    </row>
    <row r="6968" spans="1:1" ht="13.2" x14ac:dyDescent="0.25">
      <c r="A6968"/>
    </row>
    <row r="6969" spans="1:1" ht="13.2" x14ac:dyDescent="0.25">
      <c r="A6969"/>
    </row>
    <row r="6970" spans="1:1" ht="13.2" x14ac:dyDescent="0.25">
      <c r="A6970"/>
    </row>
    <row r="6971" spans="1:1" ht="13.2" x14ac:dyDescent="0.25">
      <c r="A6971"/>
    </row>
    <row r="6972" spans="1:1" ht="13.2" x14ac:dyDescent="0.25">
      <c r="A6972"/>
    </row>
    <row r="6973" spans="1:1" ht="13.2" x14ac:dyDescent="0.25">
      <c r="A6973"/>
    </row>
    <row r="6974" spans="1:1" ht="13.2" x14ac:dyDescent="0.25">
      <c r="A6974"/>
    </row>
    <row r="6975" spans="1:1" ht="13.2" x14ac:dyDescent="0.25">
      <c r="A6975"/>
    </row>
    <row r="6976" spans="1:1" ht="13.2" x14ac:dyDescent="0.25">
      <c r="A6976"/>
    </row>
    <row r="6977" spans="1:1" ht="13.2" x14ac:dyDescent="0.25">
      <c r="A6977"/>
    </row>
    <row r="6978" spans="1:1" ht="13.2" x14ac:dyDescent="0.25">
      <c r="A6978"/>
    </row>
    <row r="6979" spans="1:1" ht="13.2" x14ac:dyDescent="0.25">
      <c r="A6979"/>
    </row>
    <row r="6980" spans="1:1" ht="13.2" x14ac:dyDescent="0.25">
      <c r="A6980"/>
    </row>
    <row r="6981" spans="1:1" ht="13.2" x14ac:dyDescent="0.25">
      <c r="A6981"/>
    </row>
    <row r="6982" spans="1:1" ht="13.2" x14ac:dyDescent="0.25">
      <c r="A6982"/>
    </row>
    <row r="6983" spans="1:1" ht="13.2" x14ac:dyDescent="0.25">
      <c r="A6983"/>
    </row>
    <row r="6984" spans="1:1" ht="13.2" x14ac:dyDescent="0.25">
      <c r="A6984"/>
    </row>
    <row r="6985" spans="1:1" ht="13.2" x14ac:dyDescent="0.25">
      <c r="A6985"/>
    </row>
    <row r="6986" spans="1:1" ht="13.2" x14ac:dyDescent="0.25">
      <c r="A6986"/>
    </row>
    <row r="6987" spans="1:1" ht="13.2" x14ac:dyDescent="0.25">
      <c r="A6987"/>
    </row>
    <row r="6988" spans="1:1" ht="13.2" x14ac:dyDescent="0.25">
      <c r="A6988"/>
    </row>
    <row r="6989" spans="1:1" ht="13.2" x14ac:dyDescent="0.25">
      <c r="A6989"/>
    </row>
    <row r="6990" spans="1:1" ht="13.2" x14ac:dyDescent="0.25">
      <c r="A6990"/>
    </row>
    <row r="6991" spans="1:1" ht="13.2" x14ac:dyDescent="0.25">
      <c r="A6991"/>
    </row>
    <row r="6992" spans="1:1" ht="13.2" x14ac:dyDescent="0.25">
      <c r="A6992"/>
    </row>
    <row r="6993" spans="1:1" ht="13.2" x14ac:dyDescent="0.25">
      <c r="A6993"/>
    </row>
    <row r="6994" spans="1:1" ht="13.2" x14ac:dyDescent="0.25">
      <c r="A6994"/>
    </row>
    <row r="6995" spans="1:1" ht="13.2" x14ac:dyDescent="0.25">
      <c r="A6995"/>
    </row>
    <row r="6996" spans="1:1" ht="13.2" x14ac:dyDescent="0.25">
      <c r="A6996"/>
    </row>
    <row r="6997" spans="1:1" ht="13.2" x14ac:dyDescent="0.25">
      <c r="A6997"/>
    </row>
    <row r="6998" spans="1:1" ht="13.2" x14ac:dyDescent="0.25">
      <c r="A6998"/>
    </row>
    <row r="6999" spans="1:1" ht="13.2" x14ac:dyDescent="0.25">
      <c r="A6999"/>
    </row>
    <row r="7000" spans="1:1" ht="13.2" x14ac:dyDescent="0.25">
      <c r="A7000"/>
    </row>
    <row r="7001" spans="1:1" ht="13.2" x14ac:dyDescent="0.25">
      <c r="A7001"/>
    </row>
    <row r="7002" spans="1:1" ht="13.2" x14ac:dyDescent="0.25">
      <c r="A7002"/>
    </row>
    <row r="7003" spans="1:1" ht="13.2" x14ac:dyDescent="0.25">
      <c r="A7003"/>
    </row>
    <row r="7004" spans="1:1" ht="13.2" x14ac:dyDescent="0.25">
      <c r="A7004"/>
    </row>
    <row r="7005" spans="1:1" ht="13.2" x14ac:dyDescent="0.25">
      <c r="A7005"/>
    </row>
    <row r="7006" spans="1:1" ht="13.2" x14ac:dyDescent="0.25">
      <c r="A7006"/>
    </row>
    <row r="7007" spans="1:1" ht="13.2" x14ac:dyDescent="0.25">
      <c r="A7007"/>
    </row>
    <row r="7008" spans="1:1" ht="13.2" x14ac:dyDescent="0.25">
      <c r="A7008"/>
    </row>
    <row r="7009" spans="1:1" ht="13.2" x14ac:dyDescent="0.25">
      <c r="A7009"/>
    </row>
    <row r="7010" spans="1:1" ht="13.2" x14ac:dyDescent="0.25">
      <c r="A7010"/>
    </row>
    <row r="7011" spans="1:1" ht="13.2" x14ac:dyDescent="0.25">
      <c r="A7011"/>
    </row>
    <row r="7012" spans="1:1" ht="13.2" x14ac:dyDescent="0.25">
      <c r="A7012"/>
    </row>
    <row r="7013" spans="1:1" ht="13.2" x14ac:dyDescent="0.25">
      <c r="A7013"/>
    </row>
    <row r="7014" spans="1:1" ht="13.2" x14ac:dyDescent="0.25">
      <c r="A7014"/>
    </row>
    <row r="7015" spans="1:1" ht="13.2" x14ac:dyDescent="0.25">
      <c r="A7015"/>
    </row>
    <row r="7016" spans="1:1" ht="13.2" x14ac:dyDescent="0.25">
      <c r="A7016"/>
    </row>
    <row r="7017" spans="1:1" ht="13.2" x14ac:dyDescent="0.25">
      <c r="A7017"/>
    </row>
    <row r="7018" spans="1:1" ht="13.2" x14ac:dyDescent="0.25">
      <c r="A7018"/>
    </row>
    <row r="7019" spans="1:1" ht="13.2" x14ac:dyDescent="0.25">
      <c r="A7019"/>
    </row>
    <row r="7020" spans="1:1" ht="13.2" x14ac:dyDescent="0.25">
      <c r="A7020"/>
    </row>
    <row r="7021" spans="1:1" ht="13.2" x14ac:dyDescent="0.25">
      <c r="A7021"/>
    </row>
    <row r="7022" spans="1:1" ht="13.2" x14ac:dyDescent="0.25">
      <c r="A7022"/>
    </row>
    <row r="7023" spans="1:1" ht="13.2" x14ac:dyDescent="0.25">
      <c r="A7023"/>
    </row>
    <row r="7024" spans="1:1" ht="13.2" x14ac:dyDescent="0.25">
      <c r="A7024"/>
    </row>
    <row r="7025" spans="1:1" ht="13.2" x14ac:dyDescent="0.25">
      <c r="A7025"/>
    </row>
    <row r="7026" spans="1:1" ht="13.2" x14ac:dyDescent="0.25">
      <c r="A7026"/>
    </row>
    <row r="7027" spans="1:1" ht="13.2" x14ac:dyDescent="0.25">
      <c r="A7027"/>
    </row>
    <row r="7028" spans="1:1" ht="13.2" x14ac:dyDescent="0.25">
      <c r="A7028"/>
    </row>
    <row r="7029" spans="1:1" ht="13.2" x14ac:dyDescent="0.25">
      <c r="A7029"/>
    </row>
    <row r="7030" spans="1:1" ht="13.2" x14ac:dyDescent="0.25">
      <c r="A7030"/>
    </row>
    <row r="7031" spans="1:1" ht="13.2" x14ac:dyDescent="0.25">
      <c r="A7031"/>
    </row>
    <row r="7032" spans="1:1" ht="13.2" x14ac:dyDescent="0.25">
      <c r="A7032"/>
    </row>
    <row r="7033" spans="1:1" ht="13.2" x14ac:dyDescent="0.25">
      <c r="A7033"/>
    </row>
    <row r="7034" spans="1:1" ht="13.2" x14ac:dyDescent="0.25">
      <c r="A7034"/>
    </row>
    <row r="7035" spans="1:1" ht="13.2" x14ac:dyDescent="0.25">
      <c r="A7035"/>
    </row>
    <row r="7036" spans="1:1" ht="13.2" x14ac:dyDescent="0.25">
      <c r="A7036"/>
    </row>
    <row r="7037" spans="1:1" ht="13.2" x14ac:dyDescent="0.25">
      <c r="A7037"/>
    </row>
    <row r="7038" spans="1:1" ht="13.2" x14ac:dyDescent="0.25">
      <c r="A7038"/>
    </row>
    <row r="7039" spans="1:1" ht="13.2" x14ac:dyDescent="0.25">
      <c r="A7039"/>
    </row>
    <row r="7040" spans="1:1" ht="13.2" x14ac:dyDescent="0.25">
      <c r="A7040"/>
    </row>
    <row r="7041" spans="1:1" ht="13.2" x14ac:dyDescent="0.25">
      <c r="A7041"/>
    </row>
    <row r="7042" spans="1:1" ht="13.2" x14ac:dyDescent="0.25">
      <c r="A7042"/>
    </row>
    <row r="7043" spans="1:1" ht="13.2" x14ac:dyDescent="0.25">
      <c r="A7043"/>
    </row>
    <row r="7044" spans="1:1" ht="13.2" x14ac:dyDescent="0.25">
      <c r="A7044"/>
    </row>
    <row r="7045" spans="1:1" ht="13.2" x14ac:dyDescent="0.25">
      <c r="A7045"/>
    </row>
    <row r="7046" spans="1:1" ht="13.2" x14ac:dyDescent="0.25">
      <c r="A7046"/>
    </row>
    <row r="7047" spans="1:1" ht="13.2" x14ac:dyDescent="0.25">
      <c r="A7047"/>
    </row>
    <row r="7048" spans="1:1" ht="13.2" x14ac:dyDescent="0.25">
      <c r="A7048"/>
    </row>
    <row r="7049" spans="1:1" ht="13.2" x14ac:dyDescent="0.25">
      <c r="A7049"/>
    </row>
    <row r="7050" spans="1:1" ht="13.2" x14ac:dyDescent="0.25">
      <c r="A7050"/>
    </row>
    <row r="7051" spans="1:1" ht="13.2" x14ac:dyDescent="0.25">
      <c r="A7051"/>
    </row>
    <row r="7052" spans="1:1" ht="13.2" x14ac:dyDescent="0.25">
      <c r="A7052"/>
    </row>
    <row r="7053" spans="1:1" ht="13.2" x14ac:dyDescent="0.25">
      <c r="A7053"/>
    </row>
    <row r="7054" spans="1:1" ht="13.2" x14ac:dyDescent="0.25">
      <c r="A7054"/>
    </row>
    <row r="7055" spans="1:1" ht="13.2" x14ac:dyDescent="0.25">
      <c r="A7055"/>
    </row>
    <row r="7056" spans="1:1" ht="13.2" x14ac:dyDescent="0.25">
      <c r="A7056"/>
    </row>
    <row r="7057" spans="1:1" ht="13.2" x14ac:dyDescent="0.25">
      <c r="A7057"/>
    </row>
    <row r="7058" spans="1:1" ht="13.2" x14ac:dyDescent="0.25">
      <c r="A7058"/>
    </row>
    <row r="7059" spans="1:1" ht="13.2" x14ac:dyDescent="0.25">
      <c r="A7059"/>
    </row>
    <row r="7060" spans="1:1" ht="13.2" x14ac:dyDescent="0.25">
      <c r="A7060"/>
    </row>
    <row r="7061" spans="1:1" ht="13.2" x14ac:dyDescent="0.25">
      <c r="A7061"/>
    </row>
    <row r="7062" spans="1:1" ht="13.2" x14ac:dyDescent="0.25">
      <c r="A7062"/>
    </row>
    <row r="7063" spans="1:1" ht="13.2" x14ac:dyDescent="0.25">
      <c r="A7063"/>
    </row>
    <row r="7064" spans="1:1" ht="13.2" x14ac:dyDescent="0.25">
      <c r="A7064"/>
    </row>
    <row r="7065" spans="1:1" ht="13.2" x14ac:dyDescent="0.25">
      <c r="A7065"/>
    </row>
    <row r="7066" spans="1:1" ht="13.2" x14ac:dyDescent="0.25">
      <c r="A7066"/>
    </row>
    <row r="7067" spans="1:1" ht="13.2" x14ac:dyDescent="0.25">
      <c r="A7067"/>
    </row>
    <row r="7068" spans="1:1" ht="13.2" x14ac:dyDescent="0.25">
      <c r="A7068"/>
    </row>
    <row r="7069" spans="1:1" ht="13.2" x14ac:dyDescent="0.25">
      <c r="A7069"/>
    </row>
    <row r="7070" spans="1:1" ht="13.2" x14ac:dyDescent="0.25">
      <c r="A7070"/>
    </row>
    <row r="7071" spans="1:1" ht="13.2" x14ac:dyDescent="0.25">
      <c r="A7071"/>
    </row>
    <row r="7072" spans="1:1" ht="13.2" x14ac:dyDescent="0.25">
      <c r="A7072"/>
    </row>
    <row r="7073" spans="1:1" ht="13.2" x14ac:dyDescent="0.25">
      <c r="A7073"/>
    </row>
    <row r="7074" spans="1:1" ht="13.2" x14ac:dyDescent="0.25">
      <c r="A7074"/>
    </row>
    <row r="7075" spans="1:1" ht="13.2" x14ac:dyDescent="0.25">
      <c r="A7075"/>
    </row>
    <row r="7076" spans="1:1" ht="13.2" x14ac:dyDescent="0.25">
      <c r="A7076"/>
    </row>
    <row r="7077" spans="1:1" ht="13.2" x14ac:dyDescent="0.25">
      <c r="A7077"/>
    </row>
    <row r="7078" spans="1:1" ht="13.2" x14ac:dyDescent="0.25">
      <c r="A7078"/>
    </row>
    <row r="7079" spans="1:1" ht="13.2" x14ac:dyDescent="0.25">
      <c r="A7079"/>
    </row>
    <row r="7080" spans="1:1" ht="13.2" x14ac:dyDescent="0.25">
      <c r="A7080"/>
    </row>
    <row r="7081" spans="1:1" ht="13.2" x14ac:dyDescent="0.25">
      <c r="A7081"/>
    </row>
    <row r="7082" spans="1:1" ht="13.2" x14ac:dyDescent="0.25">
      <c r="A7082"/>
    </row>
    <row r="7083" spans="1:1" ht="13.2" x14ac:dyDescent="0.25">
      <c r="A7083"/>
    </row>
    <row r="7084" spans="1:1" ht="13.2" x14ac:dyDescent="0.25">
      <c r="A7084"/>
    </row>
    <row r="7085" spans="1:1" ht="13.2" x14ac:dyDescent="0.25">
      <c r="A7085"/>
    </row>
    <row r="7086" spans="1:1" ht="13.2" x14ac:dyDescent="0.25">
      <c r="A7086"/>
    </row>
    <row r="7087" spans="1:1" ht="13.2" x14ac:dyDescent="0.25">
      <c r="A7087"/>
    </row>
    <row r="7088" spans="1:1" ht="13.2" x14ac:dyDescent="0.25">
      <c r="A7088"/>
    </row>
    <row r="7089" spans="1:1" ht="13.2" x14ac:dyDescent="0.25">
      <c r="A7089"/>
    </row>
    <row r="7090" spans="1:1" ht="13.2" x14ac:dyDescent="0.25">
      <c r="A7090"/>
    </row>
    <row r="7091" spans="1:1" ht="13.2" x14ac:dyDescent="0.25">
      <c r="A7091"/>
    </row>
    <row r="7092" spans="1:1" ht="13.2" x14ac:dyDescent="0.25">
      <c r="A7092"/>
    </row>
    <row r="7093" spans="1:1" ht="13.2" x14ac:dyDescent="0.25">
      <c r="A7093"/>
    </row>
    <row r="7094" spans="1:1" ht="13.2" x14ac:dyDescent="0.25">
      <c r="A7094"/>
    </row>
    <row r="7095" spans="1:1" ht="13.2" x14ac:dyDescent="0.25">
      <c r="A7095"/>
    </row>
    <row r="7096" spans="1:1" ht="13.2" x14ac:dyDescent="0.25">
      <c r="A7096"/>
    </row>
    <row r="7097" spans="1:1" ht="13.2" x14ac:dyDescent="0.25">
      <c r="A7097"/>
    </row>
    <row r="7098" spans="1:1" ht="13.2" x14ac:dyDescent="0.25">
      <c r="A7098"/>
    </row>
    <row r="7099" spans="1:1" ht="13.2" x14ac:dyDescent="0.25">
      <c r="A7099"/>
    </row>
    <row r="7100" spans="1:1" ht="13.2" x14ac:dyDescent="0.25">
      <c r="A7100"/>
    </row>
    <row r="7101" spans="1:1" ht="13.2" x14ac:dyDescent="0.25">
      <c r="A7101"/>
    </row>
    <row r="7102" spans="1:1" ht="13.2" x14ac:dyDescent="0.25">
      <c r="A7102"/>
    </row>
    <row r="7103" spans="1:1" ht="13.2" x14ac:dyDescent="0.25">
      <c r="A7103"/>
    </row>
    <row r="7104" spans="1:1" ht="13.2" x14ac:dyDescent="0.25">
      <c r="A7104"/>
    </row>
    <row r="7105" spans="1:1" ht="13.2" x14ac:dyDescent="0.25">
      <c r="A7105"/>
    </row>
    <row r="7106" spans="1:1" ht="13.2" x14ac:dyDescent="0.25">
      <c r="A7106"/>
    </row>
    <row r="7107" spans="1:1" ht="13.2" x14ac:dyDescent="0.25">
      <c r="A7107"/>
    </row>
    <row r="7108" spans="1:1" ht="13.2" x14ac:dyDescent="0.25">
      <c r="A7108"/>
    </row>
    <row r="7109" spans="1:1" ht="13.2" x14ac:dyDescent="0.25">
      <c r="A7109"/>
    </row>
    <row r="7110" spans="1:1" ht="13.2" x14ac:dyDescent="0.25">
      <c r="A7110"/>
    </row>
    <row r="7111" spans="1:1" ht="13.2" x14ac:dyDescent="0.25">
      <c r="A7111"/>
    </row>
    <row r="7112" spans="1:1" ht="13.2" x14ac:dyDescent="0.25">
      <c r="A7112"/>
    </row>
    <row r="7113" spans="1:1" ht="13.2" x14ac:dyDescent="0.25">
      <c r="A7113"/>
    </row>
    <row r="7114" spans="1:1" ht="13.2" x14ac:dyDescent="0.25">
      <c r="A7114"/>
    </row>
    <row r="7115" spans="1:1" ht="13.2" x14ac:dyDescent="0.25">
      <c r="A7115"/>
    </row>
    <row r="7116" spans="1:1" ht="13.2" x14ac:dyDescent="0.25">
      <c r="A7116"/>
    </row>
    <row r="7117" spans="1:1" ht="13.2" x14ac:dyDescent="0.25">
      <c r="A7117"/>
    </row>
    <row r="7118" spans="1:1" ht="13.2" x14ac:dyDescent="0.25">
      <c r="A7118"/>
    </row>
    <row r="7119" spans="1:1" ht="13.2" x14ac:dyDescent="0.25">
      <c r="A7119"/>
    </row>
    <row r="7120" spans="1:1" ht="13.2" x14ac:dyDescent="0.25">
      <c r="A7120"/>
    </row>
    <row r="7121" spans="1:1" ht="13.2" x14ac:dyDescent="0.25">
      <c r="A7121"/>
    </row>
    <row r="7122" spans="1:1" ht="13.2" x14ac:dyDescent="0.25">
      <c r="A7122"/>
    </row>
    <row r="7123" spans="1:1" ht="13.2" x14ac:dyDescent="0.25">
      <c r="A7123"/>
    </row>
    <row r="7124" spans="1:1" ht="13.2" x14ac:dyDescent="0.25">
      <c r="A7124"/>
    </row>
    <row r="7125" spans="1:1" ht="13.2" x14ac:dyDescent="0.25">
      <c r="A7125"/>
    </row>
    <row r="7126" spans="1:1" ht="13.2" x14ac:dyDescent="0.25">
      <c r="A7126"/>
    </row>
    <row r="7127" spans="1:1" ht="13.2" x14ac:dyDescent="0.25">
      <c r="A7127"/>
    </row>
    <row r="7128" spans="1:1" ht="13.2" x14ac:dyDescent="0.25">
      <c r="A7128"/>
    </row>
    <row r="7129" spans="1:1" ht="13.2" x14ac:dyDescent="0.25">
      <c r="A7129"/>
    </row>
    <row r="7130" spans="1:1" ht="13.2" x14ac:dyDescent="0.25">
      <c r="A7130"/>
    </row>
    <row r="7131" spans="1:1" ht="13.2" x14ac:dyDescent="0.25">
      <c r="A7131"/>
    </row>
    <row r="7132" spans="1:1" ht="13.2" x14ac:dyDescent="0.25">
      <c r="A7132"/>
    </row>
    <row r="7133" spans="1:1" ht="13.2" x14ac:dyDescent="0.25">
      <c r="A7133"/>
    </row>
    <row r="7134" spans="1:1" ht="13.2" x14ac:dyDescent="0.25">
      <c r="A7134"/>
    </row>
    <row r="7135" spans="1:1" ht="13.2" x14ac:dyDescent="0.25">
      <c r="A7135"/>
    </row>
    <row r="7136" spans="1:1" ht="13.2" x14ac:dyDescent="0.25">
      <c r="A7136"/>
    </row>
    <row r="7137" spans="1:1" ht="13.2" x14ac:dyDescent="0.25">
      <c r="A7137"/>
    </row>
    <row r="7138" spans="1:1" ht="13.2" x14ac:dyDescent="0.25">
      <c r="A7138"/>
    </row>
    <row r="7139" spans="1:1" ht="13.2" x14ac:dyDescent="0.25">
      <c r="A7139"/>
    </row>
    <row r="7140" spans="1:1" ht="13.2" x14ac:dyDescent="0.25">
      <c r="A7140"/>
    </row>
    <row r="7141" spans="1:1" ht="13.2" x14ac:dyDescent="0.25">
      <c r="A7141"/>
    </row>
    <row r="7142" spans="1:1" ht="13.2" x14ac:dyDescent="0.25">
      <c r="A7142"/>
    </row>
    <row r="7143" spans="1:1" ht="13.2" x14ac:dyDescent="0.25">
      <c r="A7143"/>
    </row>
    <row r="7144" spans="1:1" ht="13.2" x14ac:dyDescent="0.25">
      <c r="A7144"/>
    </row>
    <row r="7145" spans="1:1" ht="13.2" x14ac:dyDescent="0.25">
      <c r="A7145"/>
    </row>
    <row r="7146" spans="1:1" ht="13.2" x14ac:dyDescent="0.25">
      <c r="A7146"/>
    </row>
    <row r="7147" spans="1:1" ht="13.2" x14ac:dyDescent="0.25">
      <c r="A7147"/>
    </row>
    <row r="7148" spans="1:1" ht="13.2" x14ac:dyDescent="0.25">
      <c r="A7148"/>
    </row>
    <row r="7149" spans="1:1" ht="13.2" x14ac:dyDescent="0.25">
      <c r="A7149"/>
    </row>
    <row r="7150" spans="1:1" ht="13.2" x14ac:dyDescent="0.25">
      <c r="A7150"/>
    </row>
    <row r="7151" spans="1:1" ht="13.2" x14ac:dyDescent="0.25">
      <c r="A7151"/>
    </row>
    <row r="7152" spans="1:1" ht="13.2" x14ac:dyDescent="0.25">
      <c r="A7152"/>
    </row>
    <row r="7153" spans="1:1" ht="13.2" x14ac:dyDescent="0.25">
      <c r="A7153"/>
    </row>
    <row r="7154" spans="1:1" ht="13.2" x14ac:dyDescent="0.25">
      <c r="A7154"/>
    </row>
    <row r="7155" spans="1:1" ht="13.2" x14ac:dyDescent="0.25">
      <c r="A7155"/>
    </row>
    <row r="7156" spans="1:1" ht="13.2" x14ac:dyDescent="0.25">
      <c r="A7156"/>
    </row>
    <row r="7157" spans="1:1" ht="13.2" x14ac:dyDescent="0.25">
      <c r="A7157"/>
    </row>
    <row r="7158" spans="1:1" ht="13.2" x14ac:dyDescent="0.25">
      <c r="A7158"/>
    </row>
    <row r="7159" spans="1:1" ht="13.2" x14ac:dyDescent="0.25">
      <c r="A7159"/>
    </row>
    <row r="7160" spans="1:1" ht="13.2" x14ac:dyDescent="0.25">
      <c r="A7160"/>
    </row>
    <row r="7161" spans="1:1" ht="13.2" x14ac:dyDescent="0.25">
      <c r="A7161"/>
    </row>
    <row r="7162" spans="1:1" ht="13.2" x14ac:dyDescent="0.25">
      <c r="A7162"/>
    </row>
    <row r="7163" spans="1:1" ht="13.2" x14ac:dyDescent="0.25">
      <c r="A7163"/>
    </row>
    <row r="7164" spans="1:1" ht="13.2" x14ac:dyDescent="0.25">
      <c r="A7164"/>
    </row>
    <row r="7165" spans="1:1" ht="13.2" x14ac:dyDescent="0.25">
      <c r="A7165"/>
    </row>
    <row r="7166" spans="1:1" ht="13.2" x14ac:dyDescent="0.25">
      <c r="A7166"/>
    </row>
    <row r="7167" spans="1:1" ht="13.2" x14ac:dyDescent="0.25">
      <c r="A7167"/>
    </row>
    <row r="7168" spans="1:1" ht="13.2" x14ac:dyDescent="0.25">
      <c r="A7168"/>
    </row>
    <row r="7169" spans="1:1" ht="13.2" x14ac:dyDescent="0.25">
      <c r="A7169"/>
    </row>
    <row r="7170" spans="1:1" ht="13.2" x14ac:dyDescent="0.25">
      <c r="A7170"/>
    </row>
    <row r="7171" spans="1:1" ht="13.2" x14ac:dyDescent="0.25">
      <c r="A7171"/>
    </row>
    <row r="7172" spans="1:1" ht="13.2" x14ac:dyDescent="0.25">
      <c r="A7172"/>
    </row>
    <row r="7173" spans="1:1" ht="13.2" x14ac:dyDescent="0.25">
      <c r="A7173"/>
    </row>
    <row r="7174" spans="1:1" ht="13.2" x14ac:dyDescent="0.25">
      <c r="A7174"/>
    </row>
    <row r="7175" spans="1:1" ht="13.2" x14ac:dyDescent="0.25">
      <c r="A7175"/>
    </row>
    <row r="7176" spans="1:1" ht="13.2" x14ac:dyDescent="0.25">
      <c r="A7176"/>
    </row>
    <row r="7177" spans="1:1" ht="13.2" x14ac:dyDescent="0.25">
      <c r="A7177"/>
    </row>
    <row r="7178" spans="1:1" ht="13.2" x14ac:dyDescent="0.25">
      <c r="A7178"/>
    </row>
    <row r="7179" spans="1:1" ht="13.2" x14ac:dyDescent="0.25">
      <c r="A7179"/>
    </row>
    <row r="7180" spans="1:1" ht="13.2" x14ac:dyDescent="0.25">
      <c r="A7180"/>
    </row>
    <row r="7181" spans="1:1" ht="13.2" x14ac:dyDescent="0.25">
      <c r="A7181"/>
    </row>
    <row r="7182" spans="1:1" ht="13.2" x14ac:dyDescent="0.25">
      <c r="A7182"/>
    </row>
    <row r="7183" spans="1:1" ht="13.2" x14ac:dyDescent="0.25">
      <c r="A7183"/>
    </row>
    <row r="7184" spans="1:1" ht="13.2" x14ac:dyDescent="0.25">
      <c r="A7184"/>
    </row>
    <row r="7185" spans="1:1" ht="13.2" x14ac:dyDescent="0.25">
      <c r="A7185"/>
    </row>
    <row r="7186" spans="1:1" ht="13.2" x14ac:dyDescent="0.25">
      <c r="A7186"/>
    </row>
    <row r="7187" spans="1:1" ht="13.2" x14ac:dyDescent="0.25">
      <c r="A7187"/>
    </row>
    <row r="7188" spans="1:1" ht="13.2" x14ac:dyDescent="0.25">
      <c r="A7188"/>
    </row>
    <row r="7189" spans="1:1" ht="13.2" x14ac:dyDescent="0.25">
      <c r="A7189"/>
    </row>
    <row r="7190" spans="1:1" ht="13.2" x14ac:dyDescent="0.25">
      <c r="A7190"/>
    </row>
    <row r="7191" spans="1:1" ht="13.2" x14ac:dyDescent="0.25">
      <c r="A7191"/>
    </row>
    <row r="7192" spans="1:1" ht="13.2" x14ac:dyDescent="0.25">
      <c r="A7192"/>
    </row>
    <row r="7193" spans="1:1" ht="13.2" x14ac:dyDescent="0.25">
      <c r="A7193"/>
    </row>
    <row r="7194" spans="1:1" ht="13.2" x14ac:dyDescent="0.25">
      <c r="A7194"/>
    </row>
    <row r="7195" spans="1:1" ht="13.2" x14ac:dyDescent="0.25">
      <c r="A7195"/>
    </row>
    <row r="7196" spans="1:1" ht="13.2" x14ac:dyDescent="0.25">
      <c r="A7196"/>
    </row>
    <row r="7197" spans="1:1" ht="13.2" x14ac:dyDescent="0.25">
      <c r="A7197"/>
    </row>
    <row r="7198" spans="1:1" ht="13.2" x14ac:dyDescent="0.25">
      <c r="A7198"/>
    </row>
    <row r="7199" spans="1:1" ht="13.2" x14ac:dyDescent="0.25">
      <c r="A7199"/>
    </row>
    <row r="7200" spans="1:1" ht="13.2" x14ac:dyDescent="0.25">
      <c r="A7200"/>
    </row>
    <row r="7201" spans="1:1" ht="13.2" x14ac:dyDescent="0.25">
      <c r="A7201"/>
    </row>
    <row r="7202" spans="1:1" ht="13.2" x14ac:dyDescent="0.25">
      <c r="A7202"/>
    </row>
    <row r="7203" spans="1:1" ht="13.2" x14ac:dyDescent="0.25">
      <c r="A7203"/>
    </row>
    <row r="7204" spans="1:1" ht="13.2" x14ac:dyDescent="0.25">
      <c r="A7204"/>
    </row>
    <row r="7205" spans="1:1" ht="13.2" x14ac:dyDescent="0.25">
      <c r="A7205"/>
    </row>
    <row r="7206" spans="1:1" ht="13.2" x14ac:dyDescent="0.25">
      <c r="A7206"/>
    </row>
    <row r="7207" spans="1:1" ht="13.2" x14ac:dyDescent="0.25">
      <c r="A7207"/>
    </row>
    <row r="7208" spans="1:1" ht="13.2" x14ac:dyDescent="0.25">
      <c r="A7208"/>
    </row>
    <row r="7209" spans="1:1" ht="13.2" x14ac:dyDescent="0.25">
      <c r="A7209"/>
    </row>
    <row r="7210" spans="1:1" ht="13.2" x14ac:dyDescent="0.25">
      <c r="A7210"/>
    </row>
    <row r="7211" spans="1:1" ht="13.2" x14ac:dyDescent="0.25">
      <c r="A7211"/>
    </row>
    <row r="7212" spans="1:1" ht="13.2" x14ac:dyDescent="0.25">
      <c r="A7212"/>
    </row>
    <row r="7213" spans="1:1" ht="13.2" x14ac:dyDescent="0.25">
      <c r="A7213"/>
    </row>
    <row r="7214" spans="1:1" ht="13.2" x14ac:dyDescent="0.25">
      <c r="A7214"/>
    </row>
    <row r="7215" spans="1:1" ht="13.2" x14ac:dyDescent="0.25">
      <c r="A7215"/>
    </row>
    <row r="7216" spans="1:1" ht="13.2" x14ac:dyDescent="0.25">
      <c r="A7216"/>
    </row>
    <row r="7217" spans="1:1" ht="13.2" x14ac:dyDescent="0.25">
      <c r="A7217"/>
    </row>
    <row r="7218" spans="1:1" ht="13.2" x14ac:dyDescent="0.25">
      <c r="A7218"/>
    </row>
    <row r="7219" spans="1:1" ht="13.2" x14ac:dyDescent="0.25">
      <c r="A7219"/>
    </row>
    <row r="7220" spans="1:1" ht="13.2" x14ac:dyDescent="0.25">
      <c r="A7220"/>
    </row>
    <row r="7221" spans="1:1" ht="13.2" x14ac:dyDescent="0.25">
      <c r="A7221"/>
    </row>
    <row r="7222" spans="1:1" ht="13.2" x14ac:dyDescent="0.25">
      <c r="A7222"/>
    </row>
    <row r="7223" spans="1:1" ht="13.2" x14ac:dyDescent="0.25">
      <c r="A7223"/>
    </row>
    <row r="7224" spans="1:1" ht="13.2" x14ac:dyDescent="0.25">
      <c r="A7224"/>
    </row>
    <row r="7225" spans="1:1" ht="13.2" x14ac:dyDescent="0.25">
      <c r="A7225"/>
    </row>
    <row r="7226" spans="1:1" ht="13.2" x14ac:dyDescent="0.25">
      <c r="A7226"/>
    </row>
    <row r="7227" spans="1:1" ht="13.2" x14ac:dyDescent="0.25">
      <c r="A7227"/>
    </row>
    <row r="7228" spans="1:1" ht="13.2" x14ac:dyDescent="0.25">
      <c r="A7228"/>
    </row>
    <row r="7229" spans="1:1" ht="13.2" x14ac:dyDescent="0.25">
      <c r="A7229"/>
    </row>
    <row r="7230" spans="1:1" ht="13.2" x14ac:dyDescent="0.25">
      <c r="A7230"/>
    </row>
    <row r="7231" spans="1:1" ht="13.2" x14ac:dyDescent="0.25">
      <c r="A7231"/>
    </row>
    <row r="7232" spans="1:1" ht="13.2" x14ac:dyDescent="0.25">
      <c r="A7232"/>
    </row>
    <row r="7233" spans="1:1" ht="13.2" x14ac:dyDescent="0.25">
      <c r="A7233"/>
    </row>
    <row r="7234" spans="1:1" ht="13.2" x14ac:dyDescent="0.25">
      <c r="A7234"/>
    </row>
    <row r="7235" spans="1:1" ht="13.2" x14ac:dyDescent="0.25">
      <c r="A7235"/>
    </row>
    <row r="7236" spans="1:1" ht="13.2" x14ac:dyDescent="0.25">
      <c r="A7236"/>
    </row>
    <row r="7237" spans="1:1" ht="13.2" x14ac:dyDescent="0.25">
      <c r="A7237"/>
    </row>
    <row r="7238" spans="1:1" ht="13.2" x14ac:dyDescent="0.25">
      <c r="A7238"/>
    </row>
    <row r="7239" spans="1:1" ht="13.2" x14ac:dyDescent="0.25">
      <c r="A7239"/>
    </row>
    <row r="7240" spans="1:1" ht="13.2" x14ac:dyDescent="0.25">
      <c r="A7240"/>
    </row>
    <row r="7241" spans="1:1" ht="13.2" x14ac:dyDescent="0.25">
      <c r="A7241"/>
    </row>
    <row r="7242" spans="1:1" ht="13.2" x14ac:dyDescent="0.25">
      <c r="A7242"/>
    </row>
    <row r="7243" spans="1:1" ht="13.2" x14ac:dyDescent="0.25">
      <c r="A7243"/>
    </row>
    <row r="7244" spans="1:1" ht="13.2" x14ac:dyDescent="0.25">
      <c r="A7244"/>
    </row>
    <row r="7245" spans="1:1" ht="13.2" x14ac:dyDescent="0.25">
      <c r="A7245"/>
    </row>
    <row r="7246" spans="1:1" ht="13.2" x14ac:dyDescent="0.25">
      <c r="A7246"/>
    </row>
    <row r="7247" spans="1:1" ht="13.2" x14ac:dyDescent="0.25">
      <c r="A7247"/>
    </row>
    <row r="7248" spans="1:1" ht="13.2" x14ac:dyDescent="0.25">
      <c r="A7248"/>
    </row>
    <row r="7249" spans="1:1" ht="13.2" x14ac:dyDescent="0.25">
      <c r="A7249"/>
    </row>
    <row r="7250" spans="1:1" ht="13.2" x14ac:dyDescent="0.25">
      <c r="A7250"/>
    </row>
    <row r="7251" spans="1:1" ht="13.2" x14ac:dyDescent="0.25">
      <c r="A7251"/>
    </row>
    <row r="7252" spans="1:1" ht="13.2" x14ac:dyDescent="0.25">
      <c r="A7252"/>
    </row>
    <row r="7253" spans="1:1" ht="13.2" x14ac:dyDescent="0.25">
      <c r="A7253"/>
    </row>
    <row r="7254" spans="1:1" ht="13.2" x14ac:dyDescent="0.25">
      <c r="A7254"/>
    </row>
    <row r="7255" spans="1:1" ht="13.2" x14ac:dyDescent="0.25">
      <c r="A7255"/>
    </row>
    <row r="7256" spans="1:1" ht="13.2" x14ac:dyDescent="0.25">
      <c r="A7256"/>
    </row>
    <row r="7257" spans="1:1" ht="13.2" x14ac:dyDescent="0.25">
      <c r="A7257"/>
    </row>
    <row r="7258" spans="1:1" ht="13.2" x14ac:dyDescent="0.25">
      <c r="A7258"/>
    </row>
    <row r="7259" spans="1:1" ht="13.2" x14ac:dyDescent="0.25">
      <c r="A7259"/>
    </row>
    <row r="7260" spans="1:1" ht="13.2" x14ac:dyDescent="0.25">
      <c r="A7260"/>
    </row>
    <row r="7261" spans="1:1" ht="13.2" x14ac:dyDescent="0.25">
      <c r="A7261"/>
    </row>
    <row r="7262" spans="1:1" ht="13.2" x14ac:dyDescent="0.25">
      <c r="A7262"/>
    </row>
    <row r="7263" spans="1:1" ht="13.2" x14ac:dyDescent="0.25">
      <c r="A7263"/>
    </row>
    <row r="7264" spans="1:1" ht="13.2" x14ac:dyDescent="0.25">
      <c r="A7264"/>
    </row>
    <row r="7265" spans="1:1" ht="13.2" x14ac:dyDescent="0.25">
      <c r="A7265"/>
    </row>
    <row r="7266" spans="1:1" ht="13.2" x14ac:dyDescent="0.25">
      <c r="A7266"/>
    </row>
    <row r="7267" spans="1:1" ht="13.2" x14ac:dyDescent="0.25">
      <c r="A7267"/>
    </row>
    <row r="7268" spans="1:1" ht="13.2" x14ac:dyDescent="0.25">
      <c r="A7268"/>
    </row>
    <row r="7269" spans="1:1" ht="13.2" x14ac:dyDescent="0.25">
      <c r="A7269"/>
    </row>
    <row r="7270" spans="1:1" ht="13.2" x14ac:dyDescent="0.25">
      <c r="A7270"/>
    </row>
    <row r="7271" spans="1:1" ht="13.2" x14ac:dyDescent="0.25">
      <c r="A7271"/>
    </row>
    <row r="7272" spans="1:1" ht="13.2" x14ac:dyDescent="0.25">
      <c r="A7272"/>
    </row>
    <row r="7273" spans="1:1" ht="13.2" x14ac:dyDescent="0.25">
      <c r="A7273"/>
    </row>
    <row r="7274" spans="1:1" ht="13.2" x14ac:dyDescent="0.25">
      <c r="A7274"/>
    </row>
    <row r="7275" spans="1:1" ht="13.2" x14ac:dyDescent="0.25">
      <c r="A7275"/>
    </row>
    <row r="7276" spans="1:1" ht="13.2" x14ac:dyDescent="0.25">
      <c r="A7276"/>
    </row>
    <row r="7277" spans="1:1" ht="13.2" x14ac:dyDescent="0.25">
      <c r="A7277"/>
    </row>
    <row r="7278" spans="1:1" ht="13.2" x14ac:dyDescent="0.25">
      <c r="A7278"/>
    </row>
    <row r="7279" spans="1:1" ht="13.2" x14ac:dyDescent="0.25">
      <c r="A7279"/>
    </row>
    <row r="7280" spans="1:1" ht="13.2" x14ac:dyDescent="0.25">
      <c r="A7280"/>
    </row>
    <row r="7281" spans="1:1" ht="13.2" x14ac:dyDescent="0.25">
      <c r="A7281"/>
    </row>
    <row r="7282" spans="1:1" ht="13.2" x14ac:dyDescent="0.25">
      <c r="A7282"/>
    </row>
    <row r="7283" spans="1:1" ht="13.2" x14ac:dyDescent="0.25">
      <c r="A7283"/>
    </row>
    <row r="7284" spans="1:1" ht="13.2" x14ac:dyDescent="0.25">
      <c r="A7284"/>
    </row>
    <row r="7285" spans="1:1" ht="13.2" x14ac:dyDescent="0.25">
      <c r="A7285"/>
    </row>
    <row r="7286" spans="1:1" ht="13.2" x14ac:dyDescent="0.25">
      <c r="A7286"/>
    </row>
    <row r="7287" spans="1:1" ht="13.2" x14ac:dyDescent="0.25">
      <c r="A7287"/>
    </row>
    <row r="7288" spans="1:1" ht="13.2" x14ac:dyDescent="0.25">
      <c r="A7288"/>
    </row>
    <row r="7289" spans="1:1" ht="13.2" x14ac:dyDescent="0.25">
      <c r="A7289"/>
    </row>
    <row r="7290" spans="1:1" ht="13.2" x14ac:dyDescent="0.25">
      <c r="A7290"/>
    </row>
    <row r="7291" spans="1:1" ht="13.2" x14ac:dyDescent="0.25">
      <c r="A7291"/>
    </row>
    <row r="7292" spans="1:1" ht="13.2" x14ac:dyDescent="0.25">
      <c r="A7292"/>
    </row>
    <row r="7293" spans="1:1" ht="13.2" x14ac:dyDescent="0.25">
      <c r="A7293"/>
    </row>
    <row r="7294" spans="1:1" ht="13.2" x14ac:dyDescent="0.25">
      <c r="A7294"/>
    </row>
    <row r="7295" spans="1:1" ht="13.2" x14ac:dyDescent="0.25">
      <c r="A7295"/>
    </row>
    <row r="7296" spans="1:1" ht="13.2" x14ac:dyDescent="0.25">
      <c r="A7296"/>
    </row>
    <row r="7297" spans="1:1" ht="13.2" x14ac:dyDescent="0.25">
      <c r="A7297"/>
    </row>
    <row r="7298" spans="1:1" ht="13.2" x14ac:dyDescent="0.25">
      <c r="A7298"/>
    </row>
    <row r="7299" spans="1:1" ht="13.2" x14ac:dyDescent="0.25">
      <c r="A7299"/>
    </row>
    <row r="7300" spans="1:1" ht="13.2" x14ac:dyDescent="0.25">
      <c r="A7300"/>
    </row>
    <row r="7301" spans="1:1" ht="13.2" x14ac:dyDescent="0.25">
      <c r="A7301"/>
    </row>
    <row r="7302" spans="1:1" ht="13.2" x14ac:dyDescent="0.25">
      <c r="A7302"/>
    </row>
    <row r="7303" spans="1:1" ht="13.2" x14ac:dyDescent="0.25">
      <c r="A7303"/>
    </row>
    <row r="7304" spans="1:1" ht="13.2" x14ac:dyDescent="0.25">
      <c r="A7304"/>
    </row>
    <row r="7305" spans="1:1" ht="13.2" x14ac:dyDescent="0.25">
      <c r="A7305"/>
    </row>
    <row r="7306" spans="1:1" ht="13.2" x14ac:dyDescent="0.25">
      <c r="A7306"/>
    </row>
    <row r="7307" spans="1:1" ht="13.2" x14ac:dyDescent="0.25">
      <c r="A7307"/>
    </row>
    <row r="7308" spans="1:1" ht="13.2" x14ac:dyDescent="0.25">
      <c r="A7308"/>
    </row>
    <row r="7309" spans="1:1" ht="13.2" x14ac:dyDescent="0.25">
      <c r="A7309"/>
    </row>
    <row r="7310" spans="1:1" ht="13.2" x14ac:dyDescent="0.25">
      <c r="A7310"/>
    </row>
    <row r="7311" spans="1:1" ht="13.2" x14ac:dyDescent="0.25">
      <c r="A7311"/>
    </row>
    <row r="7312" spans="1:1" ht="13.2" x14ac:dyDescent="0.25">
      <c r="A7312"/>
    </row>
    <row r="7313" spans="1:1" ht="13.2" x14ac:dyDescent="0.25">
      <c r="A7313"/>
    </row>
    <row r="7314" spans="1:1" ht="13.2" x14ac:dyDescent="0.25">
      <c r="A7314"/>
    </row>
    <row r="7315" spans="1:1" ht="13.2" x14ac:dyDescent="0.25">
      <c r="A7315"/>
    </row>
    <row r="7316" spans="1:1" ht="13.2" x14ac:dyDescent="0.25">
      <c r="A7316"/>
    </row>
    <row r="7317" spans="1:1" ht="13.2" x14ac:dyDescent="0.25">
      <c r="A7317"/>
    </row>
    <row r="7318" spans="1:1" ht="13.2" x14ac:dyDescent="0.25">
      <c r="A7318"/>
    </row>
    <row r="7319" spans="1:1" ht="13.2" x14ac:dyDescent="0.25">
      <c r="A7319"/>
    </row>
    <row r="7320" spans="1:1" ht="13.2" x14ac:dyDescent="0.25">
      <c r="A7320"/>
    </row>
    <row r="7321" spans="1:1" ht="13.2" x14ac:dyDescent="0.25">
      <c r="A7321"/>
    </row>
    <row r="7322" spans="1:1" ht="13.2" x14ac:dyDescent="0.25">
      <c r="A7322"/>
    </row>
    <row r="7323" spans="1:1" ht="13.2" x14ac:dyDescent="0.25">
      <c r="A7323"/>
    </row>
    <row r="7324" spans="1:1" ht="13.2" x14ac:dyDescent="0.25">
      <c r="A7324"/>
    </row>
    <row r="7325" spans="1:1" ht="13.2" x14ac:dyDescent="0.25">
      <c r="A7325"/>
    </row>
    <row r="7326" spans="1:1" ht="13.2" x14ac:dyDescent="0.25">
      <c r="A7326"/>
    </row>
    <row r="7327" spans="1:1" ht="13.2" x14ac:dyDescent="0.25">
      <c r="A7327"/>
    </row>
    <row r="7328" spans="1:1" ht="13.2" x14ac:dyDescent="0.25">
      <c r="A7328"/>
    </row>
    <row r="7329" spans="1:1" ht="13.2" x14ac:dyDescent="0.25">
      <c r="A7329"/>
    </row>
    <row r="7330" spans="1:1" ht="13.2" x14ac:dyDescent="0.25">
      <c r="A7330"/>
    </row>
    <row r="7331" spans="1:1" ht="13.2" x14ac:dyDescent="0.25">
      <c r="A7331"/>
    </row>
    <row r="7332" spans="1:1" ht="13.2" x14ac:dyDescent="0.25">
      <c r="A7332"/>
    </row>
    <row r="7333" spans="1:1" ht="13.2" x14ac:dyDescent="0.25">
      <c r="A7333"/>
    </row>
    <row r="7334" spans="1:1" ht="13.2" x14ac:dyDescent="0.25">
      <c r="A7334"/>
    </row>
    <row r="7335" spans="1:1" ht="13.2" x14ac:dyDescent="0.25">
      <c r="A7335"/>
    </row>
    <row r="7336" spans="1:1" ht="13.2" x14ac:dyDescent="0.25">
      <c r="A7336"/>
    </row>
    <row r="7337" spans="1:1" ht="13.2" x14ac:dyDescent="0.25">
      <c r="A7337"/>
    </row>
    <row r="7338" spans="1:1" ht="13.2" x14ac:dyDescent="0.25">
      <c r="A7338"/>
    </row>
    <row r="7339" spans="1:1" ht="13.2" x14ac:dyDescent="0.25">
      <c r="A7339"/>
    </row>
    <row r="7340" spans="1:1" ht="13.2" x14ac:dyDescent="0.25">
      <c r="A7340"/>
    </row>
    <row r="7341" spans="1:1" ht="13.2" x14ac:dyDescent="0.25">
      <c r="A7341"/>
    </row>
    <row r="7342" spans="1:1" ht="13.2" x14ac:dyDescent="0.25">
      <c r="A7342"/>
    </row>
    <row r="7343" spans="1:1" ht="13.2" x14ac:dyDescent="0.25">
      <c r="A7343"/>
    </row>
    <row r="7344" spans="1:1" ht="13.2" x14ac:dyDescent="0.25">
      <c r="A7344"/>
    </row>
    <row r="7345" spans="1:1" ht="13.2" x14ac:dyDescent="0.25">
      <c r="A7345"/>
    </row>
    <row r="7346" spans="1:1" ht="13.2" x14ac:dyDescent="0.25">
      <c r="A7346"/>
    </row>
    <row r="7347" spans="1:1" ht="13.2" x14ac:dyDescent="0.25">
      <c r="A7347"/>
    </row>
    <row r="7348" spans="1:1" ht="13.2" x14ac:dyDescent="0.25">
      <c r="A7348"/>
    </row>
    <row r="7349" spans="1:1" ht="13.2" x14ac:dyDescent="0.25">
      <c r="A7349"/>
    </row>
    <row r="7350" spans="1:1" ht="13.2" x14ac:dyDescent="0.25">
      <c r="A7350"/>
    </row>
    <row r="7351" spans="1:1" ht="13.2" x14ac:dyDescent="0.25">
      <c r="A7351"/>
    </row>
    <row r="7352" spans="1:1" ht="13.2" x14ac:dyDescent="0.25">
      <c r="A7352"/>
    </row>
    <row r="7353" spans="1:1" ht="13.2" x14ac:dyDescent="0.25">
      <c r="A7353"/>
    </row>
    <row r="7354" spans="1:1" ht="13.2" x14ac:dyDescent="0.25">
      <c r="A7354"/>
    </row>
    <row r="7355" spans="1:1" ht="13.2" x14ac:dyDescent="0.25">
      <c r="A7355"/>
    </row>
    <row r="7356" spans="1:1" ht="13.2" x14ac:dyDescent="0.25">
      <c r="A7356"/>
    </row>
    <row r="7357" spans="1:1" ht="13.2" x14ac:dyDescent="0.25">
      <c r="A7357"/>
    </row>
    <row r="7358" spans="1:1" ht="13.2" x14ac:dyDescent="0.25">
      <c r="A7358"/>
    </row>
    <row r="7359" spans="1:1" ht="13.2" x14ac:dyDescent="0.25">
      <c r="A7359"/>
    </row>
    <row r="7360" spans="1:1" ht="13.2" x14ac:dyDescent="0.25">
      <c r="A7360"/>
    </row>
    <row r="7361" spans="1:1" ht="13.2" x14ac:dyDescent="0.25">
      <c r="A7361"/>
    </row>
    <row r="7362" spans="1:1" ht="13.2" x14ac:dyDescent="0.25">
      <c r="A7362"/>
    </row>
    <row r="7363" spans="1:1" ht="13.2" x14ac:dyDescent="0.25">
      <c r="A7363"/>
    </row>
    <row r="7364" spans="1:1" ht="13.2" x14ac:dyDescent="0.25">
      <c r="A7364"/>
    </row>
    <row r="7365" spans="1:1" ht="13.2" x14ac:dyDescent="0.25">
      <c r="A7365"/>
    </row>
    <row r="7366" spans="1:1" ht="13.2" x14ac:dyDescent="0.25">
      <c r="A7366"/>
    </row>
    <row r="7367" spans="1:1" ht="13.2" x14ac:dyDescent="0.25">
      <c r="A7367"/>
    </row>
    <row r="7368" spans="1:1" ht="13.2" x14ac:dyDescent="0.25">
      <c r="A7368"/>
    </row>
    <row r="7369" spans="1:1" ht="13.2" x14ac:dyDescent="0.25">
      <c r="A7369"/>
    </row>
    <row r="7370" spans="1:1" ht="13.2" x14ac:dyDescent="0.25">
      <c r="A7370"/>
    </row>
    <row r="7371" spans="1:1" ht="13.2" x14ac:dyDescent="0.25">
      <c r="A7371"/>
    </row>
    <row r="7372" spans="1:1" ht="13.2" x14ac:dyDescent="0.25">
      <c r="A7372"/>
    </row>
    <row r="7373" spans="1:1" ht="13.2" x14ac:dyDescent="0.25">
      <c r="A7373"/>
    </row>
    <row r="7374" spans="1:1" ht="13.2" x14ac:dyDescent="0.25">
      <c r="A7374"/>
    </row>
    <row r="7375" spans="1:1" ht="13.2" x14ac:dyDescent="0.25">
      <c r="A7375"/>
    </row>
    <row r="7376" spans="1:1" ht="13.2" x14ac:dyDescent="0.25">
      <c r="A7376"/>
    </row>
    <row r="7377" spans="1:1" ht="13.2" x14ac:dyDescent="0.25">
      <c r="A7377"/>
    </row>
    <row r="7378" spans="1:1" ht="13.2" x14ac:dyDescent="0.25">
      <c r="A7378"/>
    </row>
    <row r="7379" spans="1:1" ht="13.2" x14ac:dyDescent="0.25">
      <c r="A7379"/>
    </row>
    <row r="7380" spans="1:1" ht="13.2" x14ac:dyDescent="0.25">
      <c r="A7380"/>
    </row>
    <row r="7381" spans="1:1" ht="13.2" x14ac:dyDescent="0.25">
      <c r="A7381"/>
    </row>
    <row r="7382" spans="1:1" ht="13.2" x14ac:dyDescent="0.25">
      <c r="A7382"/>
    </row>
    <row r="7383" spans="1:1" ht="13.2" x14ac:dyDescent="0.25">
      <c r="A7383"/>
    </row>
    <row r="7384" spans="1:1" ht="13.2" x14ac:dyDescent="0.25">
      <c r="A7384"/>
    </row>
    <row r="7385" spans="1:1" ht="13.2" x14ac:dyDescent="0.25">
      <c r="A7385"/>
    </row>
    <row r="7386" spans="1:1" ht="13.2" x14ac:dyDescent="0.25">
      <c r="A7386"/>
    </row>
    <row r="7387" spans="1:1" ht="13.2" x14ac:dyDescent="0.25">
      <c r="A7387"/>
    </row>
    <row r="7388" spans="1:1" ht="13.2" x14ac:dyDescent="0.25">
      <c r="A7388"/>
    </row>
    <row r="7389" spans="1:1" ht="13.2" x14ac:dyDescent="0.25">
      <c r="A7389"/>
    </row>
    <row r="7390" spans="1:1" ht="13.2" x14ac:dyDescent="0.25">
      <c r="A7390"/>
    </row>
    <row r="7391" spans="1:1" ht="13.2" x14ac:dyDescent="0.25">
      <c r="A7391"/>
    </row>
    <row r="7392" spans="1:1" ht="13.2" x14ac:dyDescent="0.25">
      <c r="A7392"/>
    </row>
    <row r="7393" spans="1:1" ht="13.2" x14ac:dyDescent="0.25">
      <c r="A7393"/>
    </row>
    <row r="7394" spans="1:1" ht="13.2" x14ac:dyDescent="0.25">
      <c r="A7394"/>
    </row>
    <row r="7395" spans="1:1" ht="13.2" x14ac:dyDescent="0.25">
      <c r="A7395"/>
    </row>
    <row r="7396" spans="1:1" ht="13.2" x14ac:dyDescent="0.25">
      <c r="A7396"/>
    </row>
    <row r="7397" spans="1:1" ht="13.2" x14ac:dyDescent="0.25">
      <c r="A7397"/>
    </row>
    <row r="7398" spans="1:1" ht="13.2" x14ac:dyDescent="0.25">
      <c r="A7398"/>
    </row>
    <row r="7399" spans="1:1" ht="13.2" x14ac:dyDescent="0.25">
      <c r="A7399"/>
    </row>
    <row r="7400" spans="1:1" ht="13.2" x14ac:dyDescent="0.25">
      <c r="A7400"/>
    </row>
    <row r="7401" spans="1:1" ht="13.2" x14ac:dyDescent="0.25">
      <c r="A7401"/>
    </row>
    <row r="7402" spans="1:1" ht="13.2" x14ac:dyDescent="0.25">
      <c r="A7402"/>
    </row>
    <row r="7403" spans="1:1" ht="13.2" x14ac:dyDescent="0.25">
      <c r="A7403"/>
    </row>
    <row r="7404" spans="1:1" ht="13.2" x14ac:dyDescent="0.25">
      <c r="A7404"/>
    </row>
    <row r="7405" spans="1:1" ht="13.2" x14ac:dyDescent="0.25">
      <c r="A7405"/>
    </row>
    <row r="7406" spans="1:1" ht="13.2" x14ac:dyDescent="0.25">
      <c r="A7406"/>
    </row>
    <row r="7407" spans="1:1" ht="13.2" x14ac:dyDescent="0.25">
      <c r="A7407"/>
    </row>
    <row r="7408" spans="1:1" ht="13.2" x14ac:dyDescent="0.25">
      <c r="A7408"/>
    </row>
    <row r="7409" spans="1:1" ht="13.2" x14ac:dyDescent="0.25">
      <c r="A7409"/>
    </row>
    <row r="7410" spans="1:1" ht="13.2" x14ac:dyDescent="0.25">
      <c r="A7410"/>
    </row>
    <row r="7411" spans="1:1" ht="13.2" x14ac:dyDescent="0.25">
      <c r="A7411"/>
    </row>
    <row r="7412" spans="1:1" ht="13.2" x14ac:dyDescent="0.25">
      <c r="A7412"/>
    </row>
    <row r="7413" spans="1:1" ht="13.2" x14ac:dyDescent="0.25">
      <c r="A7413"/>
    </row>
    <row r="7414" spans="1:1" ht="13.2" x14ac:dyDescent="0.25">
      <c r="A7414"/>
    </row>
    <row r="7415" spans="1:1" ht="13.2" x14ac:dyDescent="0.25">
      <c r="A7415"/>
    </row>
    <row r="7416" spans="1:1" ht="13.2" x14ac:dyDescent="0.25">
      <c r="A7416"/>
    </row>
    <row r="7417" spans="1:1" ht="13.2" x14ac:dyDescent="0.25">
      <c r="A7417"/>
    </row>
    <row r="7418" spans="1:1" ht="13.2" x14ac:dyDescent="0.25">
      <c r="A7418"/>
    </row>
    <row r="7419" spans="1:1" ht="13.2" x14ac:dyDescent="0.25">
      <c r="A7419"/>
    </row>
    <row r="7420" spans="1:1" ht="13.2" x14ac:dyDescent="0.25">
      <c r="A7420"/>
    </row>
    <row r="7421" spans="1:1" ht="13.2" x14ac:dyDescent="0.25">
      <c r="A7421"/>
    </row>
    <row r="7422" spans="1:1" ht="13.2" x14ac:dyDescent="0.25">
      <c r="A7422"/>
    </row>
    <row r="7423" spans="1:1" ht="13.2" x14ac:dyDescent="0.25">
      <c r="A7423"/>
    </row>
    <row r="7424" spans="1:1" ht="13.2" x14ac:dyDescent="0.25">
      <c r="A7424"/>
    </row>
    <row r="7425" spans="1:1" ht="13.2" x14ac:dyDescent="0.25">
      <c r="A7425"/>
    </row>
    <row r="7426" spans="1:1" ht="13.2" x14ac:dyDescent="0.25">
      <c r="A7426"/>
    </row>
    <row r="7427" spans="1:1" ht="13.2" x14ac:dyDescent="0.25">
      <c r="A7427"/>
    </row>
    <row r="7428" spans="1:1" ht="13.2" x14ac:dyDescent="0.25">
      <c r="A7428"/>
    </row>
    <row r="7429" spans="1:1" ht="13.2" x14ac:dyDescent="0.25">
      <c r="A7429"/>
    </row>
    <row r="7430" spans="1:1" ht="13.2" x14ac:dyDescent="0.25">
      <c r="A7430"/>
    </row>
    <row r="7431" spans="1:1" ht="13.2" x14ac:dyDescent="0.25">
      <c r="A7431"/>
    </row>
    <row r="7432" spans="1:1" ht="13.2" x14ac:dyDescent="0.25">
      <c r="A7432"/>
    </row>
    <row r="7433" spans="1:1" ht="13.2" x14ac:dyDescent="0.25">
      <c r="A7433"/>
    </row>
    <row r="7434" spans="1:1" ht="13.2" x14ac:dyDescent="0.25">
      <c r="A7434"/>
    </row>
    <row r="7435" spans="1:1" ht="13.2" x14ac:dyDescent="0.25">
      <c r="A7435"/>
    </row>
    <row r="7436" spans="1:1" ht="13.2" x14ac:dyDescent="0.25">
      <c r="A7436"/>
    </row>
    <row r="7437" spans="1:1" ht="13.2" x14ac:dyDescent="0.25">
      <c r="A7437"/>
    </row>
    <row r="7438" spans="1:1" ht="13.2" x14ac:dyDescent="0.25">
      <c r="A7438"/>
    </row>
    <row r="7439" spans="1:1" ht="13.2" x14ac:dyDescent="0.25">
      <c r="A7439"/>
    </row>
    <row r="7440" spans="1:1" ht="13.2" x14ac:dyDescent="0.25">
      <c r="A7440"/>
    </row>
    <row r="7441" spans="1:1" ht="13.2" x14ac:dyDescent="0.25">
      <c r="A7441"/>
    </row>
    <row r="7442" spans="1:1" ht="13.2" x14ac:dyDescent="0.25">
      <c r="A7442"/>
    </row>
    <row r="7443" spans="1:1" ht="13.2" x14ac:dyDescent="0.25">
      <c r="A7443"/>
    </row>
    <row r="7444" spans="1:1" ht="13.2" x14ac:dyDescent="0.25">
      <c r="A7444"/>
    </row>
    <row r="7445" spans="1:1" ht="13.2" x14ac:dyDescent="0.25">
      <c r="A7445"/>
    </row>
    <row r="7446" spans="1:1" ht="13.2" x14ac:dyDescent="0.25">
      <c r="A7446"/>
    </row>
    <row r="7447" spans="1:1" ht="13.2" x14ac:dyDescent="0.25">
      <c r="A7447"/>
    </row>
    <row r="7448" spans="1:1" ht="13.2" x14ac:dyDescent="0.25">
      <c r="A7448"/>
    </row>
    <row r="7449" spans="1:1" ht="13.2" x14ac:dyDescent="0.25">
      <c r="A7449"/>
    </row>
    <row r="7450" spans="1:1" ht="13.2" x14ac:dyDescent="0.25">
      <c r="A7450"/>
    </row>
    <row r="7451" spans="1:1" ht="13.2" x14ac:dyDescent="0.25">
      <c r="A7451"/>
    </row>
    <row r="7452" spans="1:1" ht="13.2" x14ac:dyDescent="0.25">
      <c r="A7452"/>
    </row>
    <row r="7453" spans="1:1" ht="13.2" x14ac:dyDescent="0.25">
      <c r="A7453"/>
    </row>
    <row r="7454" spans="1:1" ht="13.2" x14ac:dyDescent="0.25">
      <c r="A7454"/>
    </row>
    <row r="7455" spans="1:1" ht="13.2" x14ac:dyDescent="0.25">
      <c r="A7455"/>
    </row>
    <row r="7456" spans="1:1" ht="13.2" x14ac:dyDescent="0.25">
      <c r="A7456"/>
    </row>
    <row r="7457" spans="1:1" ht="13.2" x14ac:dyDescent="0.25">
      <c r="A7457"/>
    </row>
    <row r="7458" spans="1:1" ht="13.2" x14ac:dyDescent="0.25">
      <c r="A7458"/>
    </row>
    <row r="7459" spans="1:1" ht="13.2" x14ac:dyDescent="0.25">
      <c r="A7459"/>
    </row>
    <row r="7460" spans="1:1" ht="13.2" x14ac:dyDescent="0.25">
      <c r="A7460"/>
    </row>
    <row r="7461" spans="1:1" ht="13.2" x14ac:dyDescent="0.25">
      <c r="A7461"/>
    </row>
    <row r="7462" spans="1:1" ht="13.2" x14ac:dyDescent="0.25">
      <c r="A7462"/>
    </row>
    <row r="7463" spans="1:1" ht="13.2" x14ac:dyDescent="0.25">
      <c r="A7463"/>
    </row>
    <row r="7464" spans="1:1" ht="13.2" x14ac:dyDescent="0.25">
      <c r="A7464"/>
    </row>
    <row r="7465" spans="1:1" ht="13.2" x14ac:dyDescent="0.25">
      <c r="A7465"/>
    </row>
    <row r="7466" spans="1:1" ht="13.2" x14ac:dyDescent="0.25">
      <c r="A7466"/>
    </row>
    <row r="7467" spans="1:1" ht="13.2" x14ac:dyDescent="0.25">
      <c r="A7467"/>
    </row>
    <row r="7468" spans="1:1" ht="13.2" x14ac:dyDescent="0.25">
      <c r="A7468"/>
    </row>
    <row r="7469" spans="1:1" ht="13.2" x14ac:dyDescent="0.25">
      <c r="A7469"/>
    </row>
    <row r="7470" spans="1:1" ht="13.2" x14ac:dyDescent="0.25">
      <c r="A7470"/>
    </row>
    <row r="7471" spans="1:1" ht="13.2" x14ac:dyDescent="0.25">
      <c r="A7471"/>
    </row>
    <row r="7472" spans="1:1" ht="13.2" x14ac:dyDescent="0.25">
      <c r="A7472"/>
    </row>
    <row r="7473" spans="1:1" ht="13.2" x14ac:dyDescent="0.25">
      <c r="A7473"/>
    </row>
    <row r="7474" spans="1:1" ht="13.2" x14ac:dyDescent="0.25">
      <c r="A7474"/>
    </row>
    <row r="7475" spans="1:1" ht="13.2" x14ac:dyDescent="0.25">
      <c r="A7475"/>
    </row>
    <row r="7476" spans="1:1" ht="13.2" x14ac:dyDescent="0.25">
      <c r="A7476"/>
    </row>
    <row r="7477" spans="1:1" ht="13.2" x14ac:dyDescent="0.25">
      <c r="A7477"/>
    </row>
    <row r="7478" spans="1:1" ht="13.2" x14ac:dyDescent="0.25">
      <c r="A7478"/>
    </row>
    <row r="7479" spans="1:1" ht="13.2" x14ac:dyDescent="0.25">
      <c r="A7479"/>
    </row>
    <row r="7480" spans="1:1" ht="13.2" x14ac:dyDescent="0.25">
      <c r="A7480"/>
    </row>
    <row r="7481" spans="1:1" ht="13.2" x14ac:dyDescent="0.25">
      <c r="A7481"/>
    </row>
    <row r="7482" spans="1:1" ht="13.2" x14ac:dyDescent="0.25">
      <c r="A7482"/>
    </row>
    <row r="7483" spans="1:1" ht="13.2" x14ac:dyDescent="0.25">
      <c r="A7483"/>
    </row>
    <row r="7484" spans="1:1" ht="13.2" x14ac:dyDescent="0.25">
      <c r="A7484"/>
    </row>
    <row r="7485" spans="1:1" ht="13.2" x14ac:dyDescent="0.25">
      <c r="A7485"/>
    </row>
    <row r="7486" spans="1:1" ht="13.2" x14ac:dyDescent="0.25">
      <c r="A7486"/>
    </row>
    <row r="7487" spans="1:1" ht="13.2" x14ac:dyDescent="0.25">
      <c r="A7487"/>
    </row>
    <row r="7488" spans="1:1" ht="13.2" x14ac:dyDescent="0.25">
      <c r="A7488"/>
    </row>
    <row r="7489" spans="1:1" ht="13.2" x14ac:dyDescent="0.25">
      <c r="A7489"/>
    </row>
    <row r="7490" spans="1:1" ht="13.2" x14ac:dyDescent="0.25">
      <c r="A7490"/>
    </row>
    <row r="7491" spans="1:1" ht="13.2" x14ac:dyDescent="0.25">
      <c r="A7491"/>
    </row>
    <row r="7492" spans="1:1" ht="13.2" x14ac:dyDescent="0.25">
      <c r="A7492"/>
    </row>
    <row r="7493" spans="1:1" ht="13.2" x14ac:dyDescent="0.25">
      <c r="A7493"/>
    </row>
    <row r="7494" spans="1:1" ht="13.2" x14ac:dyDescent="0.25">
      <c r="A7494"/>
    </row>
    <row r="7495" spans="1:1" ht="13.2" x14ac:dyDescent="0.25">
      <c r="A7495"/>
    </row>
    <row r="7496" spans="1:1" ht="13.2" x14ac:dyDescent="0.25">
      <c r="A7496"/>
    </row>
    <row r="7497" spans="1:1" ht="13.2" x14ac:dyDescent="0.25">
      <c r="A7497"/>
    </row>
    <row r="7498" spans="1:1" ht="13.2" x14ac:dyDescent="0.25">
      <c r="A7498"/>
    </row>
    <row r="7499" spans="1:1" ht="13.2" x14ac:dyDescent="0.25">
      <c r="A7499"/>
    </row>
    <row r="7500" spans="1:1" ht="13.2" x14ac:dyDescent="0.25">
      <c r="A7500"/>
    </row>
    <row r="7501" spans="1:1" ht="13.2" x14ac:dyDescent="0.25">
      <c r="A7501"/>
    </row>
    <row r="7502" spans="1:1" ht="13.2" x14ac:dyDescent="0.25">
      <c r="A7502"/>
    </row>
    <row r="7503" spans="1:1" ht="13.2" x14ac:dyDescent="0.25">
      <c r="A7503"/>
    </row>
    <row r="7504" spans="1:1" ht="13.2" x14ac:dyDescent="0.25">
      <c r="A7504"/>
    </row>
    <row r="7505" spans="1:1" ht="13.2" x14ac:dyDescent="0.25">
      <c r="A7505"/>
    </row>
    <row r="7506" spans="1:1" ht="13.2" x14ac:dyDescent="0.25">
      <c r="A7506"/>
    </row>
    <row r="7507" spans="1:1" ht="13.2" x14ac:dyDescent="0.25">
      <c r="A7507"/>
    </row>
    <row r="7508" spans="1:1" ht="13.2" x14ac:dyDescent="0.25">
      <c r="A7508"/>
    </row>
    <row r="7509" spans="1:1" ht="13.2" x14ac:dyDescent="0.25">
      <c r="A7509"/>
    </row>
    <row r="7510" spans="1:1" ht="13.2" x14ac:dyDescent="0.25">
      <c r="A7510"/>
    </row>
    <row r="7511" spans="1:1" ht="13.2" x14ac:dyDescent="0.25">
      <c r="A7511"/>
    </row>
    <row r="7512" spans="1:1" ht="13.2" x14ac:dyDescent="0.25">
      <c r="A7512"/>
    </row>
    <row r="7513" spans="1:1" ht="13.2" x14ac:dyDescent="0.25">
      <c r="A7513"/>
    </row>
    <row r="7514" spans="1:1" ht="13.2" x14ac:dyDescent="0.25">
      <c r="A7514"/>
    </row>
    <row r="7515" spans="1:1" ht="13.2" x14ac:dyDescent="0.25">
      <c r="A7515"/>
    </row>
    <row r="7516" spans="1:1" ht="13.2" x14ac:dyDescent="0.25">
      <c r="A7516"/>
    </row>
    <row r="7517" spans="1:1" ht="13.2" x14ac:dyDescent="0.25">
      <c r="A7517"/>
    </row>
    <row r="7518" spans="1:1" ht="13.2" x14ac:dyDescent="0.25">
      <c r="A7518"/>
    </row>
    <row r="7519" spans="1:1" ht="13.2" x14ac:dyDescent="0.25">
      <c r="A7519"/>
    </row>
    <row r="7520" spans="1:1" ht="13.2" x14ac:dyDescent="0.25">
      <c r="A7520"/>
    </row>
    <row r="7521" spans="1:1" ht="13.2" x14ac:dyDescent="0.25">
      <c r="A7521"/>
    </row>
    <row r="7522" spans="1:1" ht="13.2" x14ac:dyDescent="0.25">
      <c r="A7522"/>
    </row>
    <row r="7523" spans="1:1" ht="13.2" x14ac:dyDescent="0.25">
      <c r="A7523"/>
    </row>
    <row r="7524" spans="1:1" ht="13.2" x14ac:dyDescent="0.25">
      <c r="A7524"/>
    </row>
    <row r="7525" spans="1:1" ht="13.2" x14ac:dyDescent="0.25">
      <c r="A7525"/>
    </row>
    <row r="7526" spans="1:1" ht="13.2" x14ac:dyDescent="0.25">
      <c r="A7526"/>
    </row>
    <row r="7527" spans="1:1" ht="13.2" x14ac:dyDescent="0.25">
      <c r="A7527"/>
    </row>
    <row r="7528" spans="1:1" ht="13.2" x14ac:dyDescent="0.25">
      <c r="A7528"/>
    </row>
    <row r="7529" spans="1:1" ht="13.2" x14ac:dyDescent="0.25">
      <c r="A7529"/>
    </row>
    <row r="7530" spans="1:1" ht="13.2" x14ac:dyDescent="0.25">
      <c r="A7530"/>
    </row>
    <row r="7531" spans="1:1" ht="13.2" x14ac:dyDescent="0.25">
      <c r="A7531"/>
    </row>
    <row r="7532" spans="1:1" ht="13.2" x14ac:dyDescent="0.25">
      <c r="A7532"/>
    </row>
    <row r="7533" spans="1:1" ht="13.2" x14ac:dyDescent="0.25">
      <c r="A7533"/>
    </row>
    <row r="7534" spans="1:1" ht="13.2" x14ac:dyDescent="0.25">
      <c r="A7534"/>
    </row>
    <row r="7535" spans="1:1" ht="13.2" x14ac:dyDescent="0.25">
      <c r="A7535"/>
    </row>
    <row r="7536" spans="1:1" ht="13.2" x14ac:dyDescent="0.25">
      <c r="A7536"/>
    </row>
    <row r="7537" spans="1:1" ht="13.2" x14ac:dyDescent="0.25">
      <c r="A7537"/>
    </row>
    <row r="7538" spans="1:1" ht="13.2" x14ac:dyDescent="0.25">
      <c r="A7538"/>
    </row>
    <row r="7539" spans="1:1" ht="13.2" x14ac:dyDescent="0.25">
      <c r="A7539"/>
    </row>
    <row r="7540" spans="1:1" ht="13.2" x14ac:dyDescent="0.25">
      <c r="A7540"/>
    </row>
    <row r="7541" spans="1:1" ht="13.2" x14ac:dyDescent="0.25">
      <c r="A7541"/>
    </row>
    <row r="7542" spans="1:1" ht="13.2" x14ac:dyDescent="0.25">
      <c r="A7542"/>
    </row>
    <row r="7543" spans="1:1" ht="13.2" x14ac:dyDescent="0.25">
      <c r="A7543"/>
    </row>
    <row r="7544" spans="1:1" ht="13.2" x14ac:dyDescent="0.25">
      <c r="A7544"/>
    </row>
    <row r="7545" spans="1:1" ht="13.2" x14ac:dyDescent="0.25">
      <c r="A7545"/>
    </row>
    <row r="7546" spans="1:1" ht="13.2" x14ac:dyDescent="0.25">
      <c r="A7546"/>
    </row>
    <row r="7547" spans="1:1" ht="13.2" x14ac:dyDescent="0.25">
      <c r="A7547"/>
    </row>
    <row r="7548" spans="1:1" ht="13.2" x14ac:dyDescent="0.25">
      <c r="A7548"/>
    </row>
    <row r="7549" spans="1:1" ht="13.2" x14ac:dyDescent="0.25">
      <c r="A7549"/>
    </row>
    <row r="7550" spans="1:1" ht="13.2" x14ac:dyDescent="0.25">
      <c r="A7550"/>
    </row>
    <row r="7551" spans="1:1" ht="13.2" x14ac:dyDescent="0.25">
      <c r="A7551"/>
    </row>
    <row r="7552" spans="1:1" ht="13.2" x14ac:dyDescent="0.25">
      <c r="A7552"/>
    </row>
    <row r="7553" spans="1:1" ht="13.2" x14ac:dyDescent="0.25">
      <c r="A7553"/>
    </row>
    <row r="7554" spans="1:1" ht="13.2" x14ac:dyDescent="0.25">
      <c r="A7554"/>
    </row>
    <row r="7555" spans="1:1" ht="13.2" x14ac:dyDescent="0.25">
      <c r="A7555"/>
    </row>
    <row r="7556" spans="1:1" ht="13.2" x14ac:dyDescent="0.25">
      <c r="A7556"/>
    </row>
    <row r="7557" spans="1:1" ht="13.2" x14ac:dyDescent="0.25">
      <c r="A7557"/>
    </row>
    <row r="7558" spans="1:1" ht="13.2" x14ac:dyDescent="0.25">
      <c r="A7558"/>
    </row>
    <row r="7559" spans="1:1" ht="13.2" x14ac:dyDescent="0.25">
      <c r="A7559"/>
    </row>
    <row r="7560" spans="1:1" ht="13.2" x14ac:dyDescent="0.25">
      <c r="A7560"/>
    </row>
    <row r="7561" spans="1:1" ht="13.2" x14ac:dyDescent="0.25">
      <c r="A7561"/>
    </row>
    <row r="7562" spans="1:1" ht="13.2" x14ac:dyDescent="0.25">
      <c r="A7562"/>
    </row>
    <row r="7563" spans="1:1" ht="13.2" x14ac:dyDescent="0.25">
      <c r="A7563"/>
    </row>
    <row r="7564" spans="1:1" ht="13.2" x14ac:dyDescent="0.25">
      <c r="A7564"/>
    </row>
    <row r="7565" spans="1:1" ht="13.2" x14ac:dyDescent="0.25">
      <c r="A7565"/>
    </row>
    <row r="7566" spans="1:1" ht="13.2" x14ac:dyDescent="0.25">
      <c r="A7566"/>
    </row>
    <row r="7567" spans="1:1" ht="13.2" x14ac:dyDescent="0.25">
      <c r="A7567"/>
    </row>
    <row r="7568" spans="1:1" ht="13.2" x14ac:dyDescent="0.25">
      <c r="A7568"/>
    </row>
    <row r="7569" spans="1:1" ht="13.2" x14ac:dyDescent="0.25">
      <c r="A7569"/>
    </row>
    <row r="7570" spans="1:1" ht="13.2" x14ac:dyDescent="0.25">
      <c r="A7570"/>
    </row>
    <row r="7571" spans="1:1" ht="13.2" x14ac:dyDescent="0.25">
      <c r="A7571"/>
    </row>
    <row r="7572" spans="1:1" ht="13.2" x14ac:dyDescent="0.25">
      <c r="A7572"/>
    </row>
    <row r="7573" spans="1:1" ht="13.2" x14ac:dyDescent="0.25">
      <c r="A7573"/>
    </row>
    <row r="7574" spans="1:1" ht="13.2" x14ac:dyDescent="0.25">
      <c r="A7574"/>
    </row>
    <row r="7575" spans="1:1" ht="13.2" x14ac:dyDescent="0.25">
      <c r="A7575"/>
    </row>
    <row r="7576" spans="1:1" ht="13.2" x14ac:dyDescent="0.25">
      <c r="A7576"/>
    </row>
    <row r="7577" spans="1:1" ht="13.2" x14ac:dyDescent="0.25">
      <c r="A7577"/>
    </row>
    <row r="7578" spans="1:1" ht="13.2" x14ac:dyDescent="0.25">
      <c r="A7578"/>
    </row>
    <row r="7579" spans="1:1" ht="13.2" x14ac:dyDescent="0.25">
      <c r="A7579"/>
    </row>
    <row r="7580" spans="1:1" ht="13.2" x14ac:dyDescent="0.25">
      <c r="A7580"/>
    </row>
    <row r="7581" spans="1:1" ht="13.2" x14ac:dyDescent="0.25">
      <c r="A7581"/>
    </row>
    <row r="7582" spans="1:1" ht="13.2" x14ac:dyDescent="0.25">
      <c r="A7582"/>
    </row>
    <row r="7583" spans="1:1" ht="13.2" x14ac:dyDescent="0.25">
      <c r="A7583"/>
    </row>
    <row r="7584" spans="1:1" ht="13.2" x14ac:dyDescent="0.25">
      <c r="A7584"/>
    </row>
    <row r="7585" spans="1:1" ht="13.2" x14ac:dyDescent="0.25">
      <c r="A7585"/>
    </row>
    <row r="7586" spans="1:1" ht="13.2" x14ac:dyDescent="0.25">
      <c r="A7586"/>
    </row>
    <row r="7587" spans="1:1" ht="13.2" x14ac:dyDescent="0.25">
      <c r="A7587"/>
    </row>
    <row r="7588" spans="1:1" ht="13.2" x14ac:dyDescent="0.25">
      <c r="A7588"/>
    </row>
    <row r="7589" spans="1:1" ht="13.2" x14ac:dyDescent="0.25">
      <c r="A7589"/>
    </row>
    <row r="7590" spans="1:1" ht="13.2" x14ac:dyDescent="0.25">
      <c r="A7590"/>
    </row>
    <row r="7591" spans="1:1" ht="13.2" x14ac:dyDescent="0.25">
      <c r="A7591"/>
    </row>
    <row r="7592" spans="1:1" ht="13.2" x14ac:dyDescent="0.25">
      <c r="A7592"/>
    </row>
    <row r="7593" spans="1:1" ht="13.2" x14ac:dyDescent="0.25">
      <c r="A7593"/>
    </row>
    <row r="7594" spans="1:1" ht="13.2" x14ac:dyDescent="0.25">
      <c r="A7594"/>
    </row>
    <row r="7595" spans="1:1" ht="13.2" x14ac:dyDescent="0.25">
      <c r="A7595"/>
    </row>
    <row r="7596" spans="1:1" ht="13.2" x14ac:dyDescent="0.25">
      <c r="A7596"/>
    </row>
    <row r="7597" spans="1:1" ht="13.2" x14ac:dyDescent="0.25">
      <c r="A7597"/>
    </row>
    <row r="7598" spans="1:1" ht="13.2" x14ac:dyDescent="0.25">
      <c r="A7598"/>
    </row>
    <row r="7599" spans="1:1" ht="13.2" x14ac:dyDescent="0.25">
      <c r="A7599"/>
    </row>
    <row r="7600" spans="1:1" ht="13.2" x14ac:dyDescent="0.25">
      <c r="A7600"/>
    </row>
    <row r="7601" spans="1:1" ht="13.2" x14ac:dyDescent="0.25">
      <c r="A7601"/>
    </row>
    <row r="7602" spans="1:1" ht="13.2" x14ac:dyDescent="0.25">
      <c r="A7602"/>
    </row>
    <row r="7603" spans="1:1" ht="13.2" x14ac:dyDescent="0.25">
      <c r="A7603"/>
    </row>
    <row r="7604" spans="1:1" ht="13.2" x14ac:dyDescent="0.25">
      <c r="A7604"/>
    </row>
    <row r="7605" spans="1:1" ht="13.2" x14ac:dyDescent="0.25">
      <c r="A7605"/>
    </row>
    <row r="7606" spans="1:1" ht="13.2" x14ac:dyDescent="0.25">
      <c r="A7606"/>
    </row>
    <row r="7607" spans="1:1" ht="13.2" x14ac:dyDescent="0.25">
      <c r="A7607"/>
    </row>
    <row r="7608" spans="1:1" ht="13.2" x14ac:dyDescent="0.25">
      <c r="A7608"/>
    </row>
    <row r="7609" spans="1:1" ht="13.2" x14ac:dyDescent="0.25">
      <c r="A7609"/>
    </row>
    <row r="7610" spans="1:1" ht="13.2" x14ac:dyDescent="0.25">
      <c r="A7610"/>
    </row>
    <row r="7611" spans="1:1" ht="13.2" x14ac:dyDescent="0.25">
      <c r="A7611"/>
    </row>
    <row r="7612" spans="1:1" ht="13.2" x14ac:dyDescent="0.25">
      <c r="A7612"/>
    </row>
    <row r="7613" spans="1:1" ht="13.2" x14ac:dyDescent="0.25">
      <c r="A7613"/>
    </row>
    <row r="7614" spans="1:1" ht="13.2" x14ac:dyDescent="0.25">
      <c r="A7614"/>
    </row>
    <row r="7615" spans="1:1" ht="13.2" x14ac:dyDescent="0.25">
      <c r="A7615"/>
    </row>
    <row r="7616" spans="1:1" ht="13.2" x14ac:dyDescent="0.25">
      <c r="A7616"/>
    </row>
    <row r="7617" spans="1:1" ht="13.2" x14ac:dyDescent="0.25">
      <c r="A7617"/>
    </row>
    <row r="7618" spans="1:1" ht="13.2" x14ac:dyDescent="0.25">
      <c r="A7618"/>
    </row>
    <row r="7619" spans="1:1" ht="13.2" x14ac:dyDescent="0.25">
      <c r="A7619"/>
    </row>
    <row r="7620" spans="1:1" ht="13.2" x14ac:dyDescent="0.25">
      <c r="A7620"/>
    </row>
    <row r="7621" spans="1:1" ht="13.2" x14ac:dyDescent="0.25">
      <c r="A7621"/>
    </row>
    <row r="7622" spans="1:1" ht="13.2" x14ac:dyDescent="0.25">
      <c r="A7622"/>
    </row>
    <row r="7623" spans="1:1" ht="13.2" x14ac:dyDescent="0.25">
      <c r="A7623"/>
    </row>
    <row r="7624" spans="1:1" ht="13.2" x14ac:dyDescent="0.25">
      <c r="A7624"/>
    </row>
    <row r="7625" spans="1:1" ht="13.2" x14ac:dyDescent="0.25">
      <c r="A7625"/>
    </row>
    <row r="7626" spans="1:1" ht="13.2" x14ac:dyDescent="0.25">
      <c r="A7626"/>
    </row>
    <row r="7627" spans="1:1" ht="13.2" x14ac:dyDescent="0.25">
      <c r="A7627"/>
    </row>
    <row r="7628" spans="1:1" ht="13.2" x14ac:dyDescent="0.25">
      <c r="A7628"/>
    </row>
    <row r="7629" spans="1:1" ht="13.2" x14ac:dyDescent="0.25">
      <c r="A7629"/>
    </row>
    <row r="7630" spans="1:1" ht="13.2" x14ac:dyDescent="0.25">
      <c r="A7630"/>
    </row>
    <row r="7631" spans="1:1" ht="13.2" x14ac:dyDescent="0.25">
      <c r="A7631"/>
    </row>
    <row r="7632" spans="1:1" ht="13.2" x14ac:dyDescent="0.25">
      <c r="A7632"/>
    </row>
    <row r="7633" spans="1:1" ht="13.2" x14ac:dyDescent="0.25">
      <c r="A7633"/>
    </row>
    <row r="7634" spans="1:1" ht="13.2" x14ac:dyDescent="0.25">
      <c r="A7634"/>
    </row>
    <row r="7635" spans="1:1" ht="13.2" x14ac:dyDescent="0.25">
      <c r="A7635"/>
    </row>
    <row r="7636" spans="1:1" ht="13.2" x14ac:dyDescent="0.25">
      <c r="A7636"/>
    </row>
    <row r="7637" spans="1:1" ht="13.2" x14ac:dyDescent="0.25">
      <c r="A7637"/>
    </row>
    <row r="7638" spans="1:1" ht="13.2" x14ac:dyDescent="0.25">
      <c r="A7638"/>
    </row>
    <row r="7639" spans="1:1" ht="13.2" x14ac:dyDescent="0.25">
      <c r="A7639"/>
    </row>
    <row r="7640" spans="1:1" ht="13.2" x14ac:dyDescent="0.25">
      <c r="A7640"/>
    </row>
    <row r="7641" spans="1:1" ht="13.2" x14ac:dyDescent="0.25">
      <c r="A7641"/>
    </row>
    <row r="7642" spans="1:1" ht="13.2" x14ac:dyDescent="0.25">
      <c r="A7642"/>
    </row>
    <row r="7643" spans="1:1" ht="13.2" x14ac:dyDescent="0.25">
      <c r="A7643"/>
    </row>
    <row r="7644" spans="1:1" ht="13.2" x14ac:dyDescent="0.25">
      <c r="A7644"/>
    </row>
    <row r="7645" spans="1:1" ht="13.2" x14ac:dyDescent="0.25">
      <c r="A7645"/>
    </row>
    <row r="7646" spans="1:1" ht="13.2" x14ac:dyDescent="0.25">
      <c r="A7646"/>
    </row>
    <row r="7647" spans="1:1" ht="13.2" x14ac:dyDescent="0.25">
      <c r="A7647"/>
    </row>
    <row r="7648" spans="1:1" ht="13.2" x14ac:dyDescent="0.25">
      <c r="A7648"/>
    </row>
    <row r="7649" spans="1:1" ht="13.2" x14ac:dyDescent="0.25">
      <c r="A7649"/>
    </row>
    <row r="7650" spans="1:1" ht="13.2" x14ac:dyDescent="0.25">
      <c r="A7650"/>
    </row>
    <row r="7651" spans="1:1" ht="13.2" x14ac:dyDescent="0.25">
      <c r="A7651"/>
    </row>
    <row r="7652" spans="1:1" ht="13.2" x14ac:dyDescent="0.25">
      <c r="A7652"/>
    </row>
    <row r="7653" spans="1:1" ht="13.2" x14ac:dyDescent="0.25">
      <c r="A7653"/>
    </row>
    <row r="7654" spans="1:1" ht="13.2" x14ac:dyDescent="0.25">
      <c r="A7654"/>
    </row>
    <row r="7655" spans="1:1" ht="13.2" x14ac:dyDescent="0.25">
      <c r="A7655"/>
    </row>
    <row r="7656" spans="1:1" ht="13.2" x14ac:dyDescent="0.25">
      <c r="A7656"/>
    </row>
    <row r="7657" spans="1:1" ht="13.2" x14ac:dyDescent="0.25">
      <c r="A7657"/>
    </row>
    <row r="7658" spans="1:1" ht="13.2" x14ac:dyDescent="0.25">
      <c r="A7658"/>
    </row>
    <row r="7659" spans="1:1" ht="13.2" x14ac:dyDescent="0.25">
      <c r="A7659"/>
    </row>
    <row r="7660" spans="1:1" ht="13.2" x14ac:dyDescent="0.25">
      <c r="A7660"/>
    </row>
    <row r="7661" spans="1:1" ht="13.2" x14ac:dyDescent="0.25">
      <c r="A7661"/>
    </row>
    <row r="7662" spans="1:1" ht="13.2" x14ac:dyDescent="0.25">
      <c r="A7662"/>
    </row>
    <row r="7663" spans="1:1" ht="13.2" x14ac:dyDescent="0.25">
      <c r="A7663"/>
    </row>
    <row r="7664" spans="1:1" ht="13.2" x14ac:dyDescent="0.25">
      <c r="A7664"/>
    </row>
    <row r="7665" spans="1:1" ht="13.2" x14ac:dyDescent="0.25">
      <c r="A7665"/>
    </row>
    <row r="7666" spans="1:1" ht="13.2" x14ac:dyDescent="0.25">
      <c r="A7666"/>
    </row>
    <row r="7667" spans="1:1" ht="13.2" x14ac:dyDescent="0.25">
      <c r="A7667"/>
    </row>
    <row r="7668" spans="1:1" ht="13.2" x14ac:dyDescent="0.25">
      <c r="A7668"/>
    </row>
    <row r="7669" spans="1:1" ht="13.2" x14ac:dyDescent="0.25">
      <c r="A7669"/>
    </row>
    <row r="7670" spans="1:1" ht="13.2" x14ac:dyDescent="0.25">
      <c r="A7670"/>
    </row>
    <row r="7671" spans="1:1" ht="13.2" x14ac:dyDescent="0.25">
      <c r="A7671"/>
    </row>
    <row r="7672" spans="1:1" ht="13.2" x14ac:dyDescent="0.25">
      <c r="A7672"/>
    </row>
    <row r="7673" spans="1:1" ht="13.2" x14ac:dyDescent="0.25">
      <c r="A7673"/>
    </row>
    <row r="7674" spans="1:1" ht="13.2" x14ac:dyDescent="0.25">
      <c r="A7674"/>
    </row>
    <row r="7675" spans="1:1" ht="13.2" x14ac:dyDescent="0.25">
      <c r="A7675"/>
    </row>
    <row r="7676" spans="1:1" ht="13.2" x14ac:dyDescent="0.25">
      <c r="A7676"/>
    </row>
    <row r="7677" spans="1:1" ht="13.2" x14ac:dyDescent="0.25">
      <c r="A7677"/>
    </row>
    <row r="7678" spans="1:1" ht="13.2" x14ac:dyDescent="0.25">
      <c r="A7678"/>
    </row>
    <row r="7679" spans="1:1" ht="13.2" x14ac:dyDescent="0.25">
      <c r="A7679"/>
    </row>
    <row r="7680" spans="1:1" ht="13.2" x14ac:dyDescent="0.25">
      <c r="A7680"/>
    </row>
    <row r="7681" spans="1:1" ht="13.2" x14ac:dyDescent="0.25">
      <c r="A7681"/>
    </row>
    <row r="7682" spans="1:1" ht="13.2" x14ac:dyDescent="0.25">
      <c r="A7682"/>
    </row>
    <row r="7683" spans="1:1" ht="13.2" x14ac:dyDescent="0.25">
      <c r="A7683"/>
    </row>
    <row r="7684" spans="1:1" ht="13.2" x14ac:dyDescent="0.25">
      <c r="A7684"/>
    </row>
    <row r="7685" spans="1:1" ht="13.2" x14ac:dyDescent="0.25">
      <c r="A7685"/>
    </row>
    <row r="7686" spans="1:1" ht="13.2" x14ac:dyDescent="0.25">
      <c r="A7686"/>
    </row>
    <row r="7687" spans="1:1" ht="13.2" x14ac:dyDescent="0.25">
      <c r="A7687"/>
    </row>
    <row r="7688" spans="1:1" ht="13.2" x14ac:dyDescent="0.25">
      <c r="A7688"/>
    </row>
    <row r="7689" spans="1:1" ht="13.2" x14ac:dyDescent="0.25">
      <c r="A7689"/>
    </row>
    <row r="7690" spans="1:1" ht="13.2" x14ac:dyDescent="0.25">
      <c r="A7690"/>
    </row>
    <row r="7691" spans="1:1" ht="13.2" x14ac:dyDescent="0.25">
      <c r="A7691"/>
    </row>
    <row r="7692" spans="1:1" ht="13.2" x14ac:dyDescent="0.25">
      <c r="A7692"/>
    </row>
    <row r="7693" spans="1:1" ht="13.2" x14ac:dyDescent="0.25">
      <c r="A7693"/>
    </row>
    <row r="7694" spans="1:1" ht="13.2" x14ac:dyDescent="0.25">
      <c r="A7694"/>
    </row>
    <row r="7695" spans="1:1" ht="13.2" x14ac:dyDescent="0.25">
      <c r="A7695"/>
    </row>
    <row r="7696" spans="1:1" ht="13.2" x14ac:dyDescent="0.25">
      <c r="A7696"/>
    </row>
    <row r="7697" spans="1:1" ht="13.2" x14ac:dyDescent="0.25">
      <c r="A7697"/>
    </row>
    <row r="7698" spans="1:1" ht="13.2" x14ac:dyDescent="0.25">
      <c r="A7698"/>
    </row>
    <row r="7699" spans="1:1" ht="13.2" x14ac:dyDescent="0.25">
      <c r="A7699"/>
    </row>
    <row r="7700" spans="1:1" ht="13.2" x14ac:dyDescent="0.25">
      <c r="A7700"/>
    </row>
    <row r="7701" spans="1:1" ht="13.2" x14ac:dyDescent="0.25">
      <c r="A7701"/>
    </row>
    <row r="7702" spans="1:1" ht="13.2" x14ac:dyDescent="0.25">
      <c r="A7702"/>
    </row>
    <row r="7703" spans="1:1" ht="13.2" x14ac:dyDescent="0.25">
      <c r="A7703"/>
    </row>
    <row r="7704" spans="1:1" ht="13.2" x14ac:dyDescent="0.25">
      <c r="A7704"/>
    </row>
    <row r="7705" spans="1:1" ht="13.2" x14ac:dyDescent="0.25">
      <c r="A7705"/>
    </row>
    <row r="7706" spans="1:1" ht="13.2" x14ac:dyDescent="0.25">
      <c r="A7706"/>
    </row>
    <row r="7707" spans="1:1" ht="13.2" x14ac:dyDescent="0.25">
      <c r="A7707"/>
    </row>
    <row r="7708" spans="1:1" ht="13.2" x14ac:dyDescent="0.25">
      <c r="A7708"/>
    </row>
    <row r="7709" spans="1:1" ht="13.2" x14ac:dyDescent="0.25">
      <c r="A7709"/>
    </row>
    <row r="7710" spans="1:1" ht="13.2" x14ac:dyDescent="0.25">
      <c r="A7710"/>
    </row>
    <row r="7711" spans="1:1" ht="13.2" x14ac:dyDescent="0.25">
      <c r="A7711"/>
    </row>
    <row r="7712" spans="1:1" ht="13.2" x14ac:dyDescent="0.25">
      <c r="A7712"/>
    </row>
    <row r="7713" spans="1:1" ht="13.2" x14ac:dyDescent="0.25">
      <c r="A7713"/>
    </row>
    <row r="7714" spans="1:1" ht="13.2" x14ac:dyDescent="0.25">
      <c r="A7714"/>
    </row>
    <row r="7715" spans="1:1" ht="13.2" x14ac:dyDescent="0.25">
      <c r="A7715"/>
    </row>
    <row r="7716" spans="1:1" ht="13.2" x14ac:dyDescent="0.25">
      <c r="A7716"/>
    </row>
    <row r="7717" spans="1:1" ht="13.2" x14ac:dyDescent="0.25">
      <c r="A7717"/>
    </row>
    <row r="7718" spans="1:1" ht="13.2" x14ac:dyDescent="0.25">
      <c r="A7718"/>
    </row>
    <row r="7719" spans="1:1" ht="13.2" x14ac:dyDescent="0.25">
      <c r="A7719"/>
    </row>
    <row r="7720" spans="1:1" ht="13.2" x14ac:dyDescent="0.25">
      <c r="A7720"/>
    </row>
    <row r="7721" spans="1:1" ht="13.2" x14ac:dyDescent="0.25">
      <c r="A7721"/>
    </row>
    <row r="7722" spans="1:1" ht="13.2" x14ac:dyDescent="0.25">
      <c r="A7722"/>
    </row>
    <row r="7723" spans="1:1" ht="13.2" x14ac:dyDescent="0.25">
      <c r="A7723"/>
    </row>
    <row r="7724" spans="1:1" ht="13.2" x14ac:dyDescent="0.25">
      <c r="A7724"/>
    </row>
    <row r="7725" spans="1:1" ht="13.2" x14ac:dyDescent="0.25">
      <c r="A7725"/>
    </row>
    <row r="7726" spans="1:1" ht="13.2" x14ac:dyDescent="0.25">
      <c r="A7726"/>
    </row>
    <row r="7727" spans="1:1" ht="13.2" x14ac:dyDescent="0.25">
      <c r="A7727"/>
    </row>
    <row r="7728" spans="1:1" ht="13.2" x14ac:dyDescent="0.25">
      <c r="A7728"/>
    </row>
    <row r="7729" spans="1:1" ht="13.2" x14ac:dyDescent="0.25">
      <c r="A7729"/>
    </row>
    <row r="7730" spans="1:1" ht="13.2" x14ac:dyDescent="0.25">
      <c r="A7730"/>
    </row>
    <row r="7731" spans="1:1" ht="13.2" x14ac:dyDescent="0.25">
      <c r="A7731"/>
    </row>
    <row r="7732" spans="1:1" ht="13.2" x14ac:dyDescent="0.25">
      <c r="A7732"/>
    </row>
    <row r="7733" spans="1:1" ht="13.2" x14ac:dyDescent="0.25">
      <c r="A7733"/>
    </row>
    <row r="7734" spans="1:1" ht="13.2" x14ac:dyDescent="0.25">
      <c r="A7734"/>
    </row>
    <row r="7735" spans="1:1" ht="13.2" x14ac:dyDescent="0.25">
      <c r="A7735"/>
    </row>
    <row r="7736" spans="1:1" ht="13.2" x14ac:dyDescent="0.25">
      <c r="A7736"/>
    </row>
    <row r="7737" spans="1:1" ht="13.2" x14ac:dyDescent="0.25">
      <c r="A7737"/>
    </row>
    <row r="7738" spans="1:1" ht="13.2" x14ac:dyDescent="0.25">
      <c r="A7738"/>
    </row>
    <row r="7739" spans="1:1" ht="13.2" x14ac:dyDescent="0.25">
      <c r="A7739"/>
    </row>
    <row r="7740" spans="1:1" ht="13.2" x14ac:dyDescent="0.25">
      <c r="A7740"/>
    </row>
    <row r="7741" spans="1:1" ht="13.2" x14ac:dyDescent="0.25">
      <c r="A7741"/>
    </row>
    <row r="7742" spans="1:1" ht="13.2" x14ac:dyDescent="0.25">
      <c r="A7742"/>
    </row>
    <row r="7743" spans="1:1" ht="13.2" x14ac:dyDescent="0.25">
      <c r="A7743"/>
    </row>
    <row r="7744" spans="1:1" ht="13.2" x14ac:dyDescent="0.25">
      <c r="A7744"/>
    </row>
    <row r="7745" spans="1:1" ht="13.2" x14ac:dyDescent="0.25">
      <c r="A7745"/>
    </row>
    <row r="7746" spans="1:1" ht="13.2" x14ac:dyDescent="0.25">
      <c r="A7746"/>
    </row>
    <row r="7747" spans="1:1" ht="13.2" x14ac:dyDescent="0.25">
      <c r="A7747"/>
    </row>
    <row r="7748" spans="1:1" ht="13.2" x14ac:dyDescent="0.25">
      <c r="A7748"/>
    </row>
    <row r="7749" spans="1:1" ht="13.2" x14ac:dyDescent="0.25">
      <c r="A7749"/>
    </row>
    <row r="7750" spans="1:1" ht="13.2" x14ac:dyDescent="0.25">
      <c r="A7750"/>
    </row>
    <row r="7751" spans="1:1" ht="13.2" x14ac:dyDescent="0.25">
      <c r="A7751"/>
    </row>
    <row r="7752" spans="1:1" ht="13.2" x14ac:dyDescent="0.25">
      <c r="A7752"/>
    </row>
    <row r="7753" spans="1:1" ht="13.2" x14ac:dyDescent="0.25">
      <c r="A7753"/>
    </row>
    <row r="7754" spans="1:1" ht="13.2" x14ac:dyDescent="0.25">
      <c r="A7754"/>
    </row>
    <row r="7755" spans="1:1" ht="13.2" x14ac:dyDescent="0.25">
      <c r="A7755"/>
    </row>
    <row r="7756" spans="1:1" ht="13.2" x14ac:dyDescent="0.25">
      <c r="A7756"/>
    </row>
    <row r="7757" spans="1:1" ht="13.2" x14ac:dyDescent="0.25">
      <c r="A7757"/>
    </row>
    <row r="7758" spans="1:1" ht="13.2" x14ac:dyDescent="0.25">
      <c r="A7758"/>
    </row>
    <row r="7759" spans="1:1" ht="13.2" x14ac:dyDescent="0.25">
      <c r="A7759"/>
    </row>
    <row r="7760" spans="1:1" ht="13.2" x14ac:dyDescent="0.25">
      <c r="A7760"/>
    </row>
    <row r="7761" spans="1:1" ht="13.2" x14ac:dyDescent="0.25">
      <c r="A7761"/>
    </row>
    <row r="7762" spans="1:1" ht="13.2" x14ac:dyDescent="0.25">
      <c r="A7762"/>
    </row>
    <row r="7763" spans="1:1" ht="13.2" x14ac:dyDescent="0.25">
      <c r="A7763"/>
    </row>
    <row r="7764" spans="1:1" ht="13.2" x14ac:dyDescent="0.25">
      <c r="A7764"/>
    </row>
    <row r="7765" spans="1:1" ht="13.2" x14ac:dyDescent="0.25">
      <c r="A7765"/>
    </row>
    <row r="7766" spans="1:1" ht="13.2" x14ac:dyDescent="0.25">
      <c r="A7766"/>
    </row>
    <row r="7767" spans="1:1" ht="13.2" x14ac:dyDescent="0.25">
      <c r="A7767"/>
    </row>
    <row r="7768" spans="1:1" ht="13.2" x14ac:dyDescent="0.25">
      <c r="A7768"/>
    </row>
    <row r="7769" spans="1:1" ht="13.2" x14ac:dyDescent="0.25">
      <c r="A7769"/>
    </row>
    <row r="7770" spans="1:1" ht="13.2" x14ac:dyDescent="0.25">
      <c r="A7770"/>
    </row>
    <row r="7771" spans="1:1" ht="13.2" x14ac:dyDescent="0.25">
      <c r="A7771"/>
    </row>
    <row r="7772" spans="1:1" ht="13.2" x14ac:dyDescent="0.25">
      <c r="A7772"/>
    </row>
    <row r="7773" spans="1:1" ht="13.2" x14ac:dyDescent="0.25">
      <c r="A7773"/>
    </row>
    <row r="7774" spans="1:1" ht="13.2" x14ac:dyDescent="0.25">
      <c r="A7774"/>
    </row>
    <row r="7775" spans="1:1" ht="13.2" x14ac:dyDescent="0.25">
      <c r="A7775"/>
    </row>
    <row r="7776" spans="1:1" ht="13.2" x14ac:dyDescent="0.25">
      <c r="A7776"/>
    </row>
    <row r="7777" spans="1:1" ht="13.2" x14ac:dyDescent="0.25">
      <c r="A7777"/>
    </row>
    <row r="7778" spans="1:1" ht="13.2" x14ac:dyDescent="0.25">
      <c r="A7778"/>
    </row>
    <row r="7779" spans="1:1" ht="13.2" x14ac:dyDescent="0.25">
      <c r="A7779"/>
    </row>
    <row r="7780" spans="1:1" ht="13.2" x14ac:dyDescent="0.25">
      <c r="A7780"/>
    </row>
    <row r="7781" spans="1:1" ht="13.2" x14ac:dyDescent="0.25">
      <c r="A7781"/>
    </row>
    <row r="7782" spans="1:1" ht="13.2" x14ac:dyDescent="0.25">
      <c r="A7782"/>
    </row>
    <row r="7783" spans="1:1" ht="13.2" x14ac:dyDescent="0.25">
      <c r="A7783"/>
    </row>
    <row r="7784" spans="1:1" ht="13.2" x14ac:dyDescent="0.25">
      <c r="A7784"/>
    </row>
    <row r="7785" spans="1:1" ht="13.2" x14ac:dyDescent="0.25">
      <c r="A7785"/>
    </row>
    <row r="7786" spans="1:1" ht="13.2" x14ac:dyDescent="0.25">
      <c r="A7786"/>
    </row>
    <row r="7787" spans="1:1" ht="13.2" x14ac:dyDescent="0.25">
      <c r="A7787"/>
    </row>
    <row r="7788" spans="1:1" ht="13.2" x14ac:dyDescent="0.25">
      <c r="A7788"/>
    </row>
    <row r="7789" spans="1:1" ht="13.2" x14ac:dyDescent="0.25">
      <c r="A7789"/>
    </row>
    <row r="7790" spans="1:1" ht="13.2" x14ac:dyDescent="0.25">
      <c r="A7790"/>
    </row>
    <row r="7791" spans="1:1" ht="13.2" x14ac:dyDescent="0.25">
      <c r="A7791"/>
    </row>
    <row r="7792" spans="1:1" ht="13.2" x14ac:dyDescent="0.25">
      <c r="A7792"/>
    </row>
    <row r="7793" spans="1:1" ht="13.2" x14ac:dyDescent="0.25">
      <c r="A7793"/>
    </row>
    <row r="7794" spans="1:1" ht="13.2" x14ac:dyDescent="0.25">
      <c r="A7794"/>
    </row>
    <row r="7795" spans="1:1" ht="13.2" x14ac:dyDescent="0.25">
      <c r="A7795"/>
    </row>
    <row r="7796" spans="1:1" ht="13.2" x14ac:dyDescent="0.25">
      <c r="A7796"/>
    </row>
    <row r="7797" spans="1:1" ht="13.2" x14ac:dyDescent="0.25">
      <c r="A7797"/>
    </row>
    <row r="7798" spans="1:1" ht="13.2" x14ac:dyDescent="0.25">
      <c r="A7798"/>
    </row>
    <row r="7799" spans="1:1" ht="13.2" x14ac:dyDescent="0.25">
      <c r="A7799"/>
    </row>
    <row r="7800" spans="1:1" ht="13.2" x14ac:dyDescent="0.25">
      <c r="A7800"/>
    </row>
    <row r="7801" spans="1:1" ht="13.2" x14ac:dyDescent="0.25">
      <c r="A7801"/>
    </row>
    <row r="7802" spans="1:1" ht="13.2" x14ac:dyDescent="0.25">
      <c r="A7802"/>
    </row>
    <row r="7803" spans="1:1" ht="13.2" x14ac:dyDescent="0.25">
      <c r="A7803"/>
    </row>
    <row r="7804" spans="1:1" ht="13.2" x14ac:dyDescent="0.25">
      <c r="A7804"/>
    </row>
    <row r="7805" spans="1:1" ht="13.2" x14ac:dyDescent="0.25">
      <c r="A7805"/>
    </row>
    <row r="7806" spans="1:1" ht="13.2" x14ac:dyDescent="0.25">
      <c r="A7806"/>
    </row>
    <row r="7807" spans="1:1" ht="13.2" x14ac:dyDescent="0.25">
      <c r="A7807"/>
    </row>
    <row r="7808" spans="1:1" ht="13.2" x14ac:dyDescent="0.25">
      <c r="A7808"/>
    </row>
    <row r="7809" spans="1:1" ht="13.2" x14ac:dyDescent="0.25">
      <c r="A7809"/>
    </row>
    <row r="7810" spans="1:1" ht="13.2" x14ac:dyDescent="0.25">
      <c r="A7810"/>
    </row>
    <row r="7811" spans="1:1" ht="13.2" x14ac:dyDescent="0.25">
      <c r="A7811"/>
    </row>
    <row r="7812" spans="1:1" ht="13.2" x14ac:dyDescent="0.25">
      <c r="A7812"/>
    </row>
    <row r="7813" spans="1:1" ht="13.2" x14ac:dyDescent="0.25">
      <c r="A7813"/>
    </row>
    <row r="7814" spans="1:1" ht="13.2" x14ac:dyDescent="0.25">
      <c r="A7814"/>
    </row>
    <row r="7815" spans="1:1" ht="13.2" x14ac:dyDescent="0.25">
      <c r="A7815"/>
    </row>
    <row r="7816" spans="1:1" ht="13.2" x14ac:dyDescent="0.25">
      <c r="A7816"/>
    </row>
    <row r="7817" spans="1:1" ht="13.2" x14ac:dyDescent="0.25">
      <c r="A7817"/>
    </row>
    <row r="7818" spans="1:1" ht="13.2" x14ac:dyDescent="0.25">
      <c r="A7818"/>
    </row>
    <row r="7819" spans="1:1" ht="13.2" x14ac:dyDescent="0.25">
      <c r="A7819"/>
    </row>
    <row r="7820" spans="1:1" ht="13.2" x14ac:dyDescent="0.25">
      <c r="A7820"/>
    </row>
    <row r="7821" spans="1:1" ht="13.2" x14ac:dyDescent="0.25">
      <c r="A7821"/>
    </row>
    <row r="7822" spans="1:1" ht="13.2" x14ac:dyDescent="0.25">
      <c r="A7822"/>
    </row>
    <row r="7823" spans="1:1" ht="13.2" x14ac:dyDescent="0.25">
      <c r="A7823"/>
    </row>
    <row r="7824" spans="1:1" ht="13.2" x14ac:dyDescent="0.25">
      <c r="A7824"/>
    </row>
    <row r="7825" spans="1:1" ht="13.2" x14ac:dyDescent="0.25">
      <c r="A7825"/>
    </row>
    <row r="7826" spans="1:1" ht="13.2" x14ac:dyDescent="0.25">
      <c r="A7826"/>
    </row>
    <row r="7827" spans="1:1" ht="13.2" x14ac:dyDescent="0.25">
      <c r="A7827"/>
    </row>
    <row r="7828" spans="1:1" ht="13.2" x14ac:dyDescent="0.25">
      <c r="A7828"/>
    </row>
    <row r="7829" spans="1:1" ht="13.2" x14ac:dyDescent="0.25">
      <c r="A7829"/>
    </row>
    <row r="7830" spans="1:1" ht="13.2" x14ac:dyDescent="0.25">
      <c r="A7830"/>
    </row>
    <row r="7831" spans="1:1" ht="13.2" x14ac:dyDescent="0.25">
      <c r="A7831"/>
    </row>
    <row r="7832" spans="1:1" ht="13.2" x14ac:dyDescent="0.25">
      <c r="A7832"/>
    </row>
    <row r="7833" spans="1:1" ht="13.2" x14ac:dyDescent="0.25">
      <c r="A7833"/>
    </row>
    <row r="7834" spans="1:1" ht="13.2" x14ac:dyDescent="0.25">
      <c r="A7834"/>
    </row>
    <row r="7835" spans="1:1" ht="13.2" x14ac:dyDescent="0.25">
      <c r="A7835"/>
    </row>
    <row r="7836" spans="1:1" ht="13.2" x14ac:dyDescent="0.25">
      <c r="A7836"/>
    </row>
    <row r="7837" spans="1:1" ht="13.2" x14ac:dyDescent="0.25">
      <c r="A7837"/>
    </row>
    <row r="7838" spans="1:1" ht="13.2" x14ac:dyDescent="0.25">
      <c r="A7838"/>
    </row>
    <row r="7839" spans="1:1" ht="13.2" x14ac:dyDescent="0.25">
      <c r="A7839"/>
    </row>
    <row r="7840" spans="1:1" ht="13.2" x14ac:dyDescent="0.25">
      <c r="A7840"/>
    </row>
    <row r="7841" spans="1:1" ht="13.2" x14ac:dyDescent="0.25">
      <c r="A7841"/>
    </row>
    <row r="7842" spans="1:1" ht="13.2" x14ac:dyDescent="0.25">
      <c r="A7842"/>
    </row>
    <row r="7843" spans="1:1" ht="13.2" x14ac:dyDescent="0.25">
      <c r="A7843"/>
    </row>
    <row r="7844" spans="1:1" ht="13.2" x14ac:dyDescent="0.25">
      <c r="A7844"/>
    </row>
    <row r="7845" spans="1:1" ht="13.2" x14ac:dyDescent="0.25">
      <c r="A7845"/>
    </row>
    <row r="7846" spans="1:1" ht="13.2" x14ac:dyDescent="0.25">
      <c r="A7846"/>
    </row>
    <row r="7847" spans="1:1" ht="13.2" x14ac:dyDescent="0.25">
      <c r="A7847"/>
    </row>
    <row r="7848" spans="1:1" ht="13.2" x14ac:dyDescent="0.25">
      <c r="A7848"/>
    </row>
    <row r="7849" spans="1:1" ht="13.2" x14ac:dyDescent="0.25">
      <c r="A7849"/>
    </row>
    <row r="7850" spans="1:1" ht="13.2" x14ac:dyDescent="0.25">
      <c r="A7850"/>
    </row>
    <row r="7851" spans="1:1" ht="13.2" x14ac:dyDescent="0.25">
      <c r="A7851"/>
    </row>
    <row r="7852" spans="1:1" ht="13.2" x14ac:dyDescent="0.25">
      <c r="A7852"/>
    </row>
    <row r="7853" spans="1:1" ht="13.2" x14ac:dyDescent="0.25">
      <c r="A7853"/>
    </row>
    <row r="7854" spans="1:1" ht="13.2" x14ac:dyDescent="0.25">
      <c r="A7854"/>
    </row>
    <row r="7855" spans="1:1" ht="13.2" x14ac:dyDescent="0.25">
      <c r="A7855"/>
    </row>
    <row r="7856" spans="1:1" ht="13.2" x14ac:dyDescent="0.25">
      <c r="A7856"/>
    </row>
    <row r="7857" spans="1:1" ht="13.2" x14ac:dyDescent="0.25">
      <c r="A7857"/>
    </row>
    <row r="7858" spans="1:1" ht="13.2" x14ac:dyDescent="0.25">
      <c r="A7858"/>
    </row>
    <row r="7859" spans="1:1" ht="13.2" x14ac:dyDescent="0.25">
      <c r="A7859"/>
    </row>
    <row r="7860" spans="1:1" ht="13.2" x14ac:dyDescent="0.25">
      <c r="A7860"/>
    </row>
    <row r="7861" spans="1:1" ht="13.2" x14ac:dyDescent="0.25">
      <c r="A7861"/>
    </row>
    <row r="7862" spans="1:1" ht="13.2" x14ac:dyDescent="0.25">
      <c r="A7862"/>
    </row>
    <row r="7863" spans="1:1" ht="13.2" x14ac:dyDescent="0.25">
      <c r="A7863"/>
    </row>
    <row r="7864" spans="1:1" ht="13.2" x14ac:dyDescent="0.25">
      <c r="A7864"/>
    </row>
    <row r="7865" spans="1:1" ht="13.2" x14ac:dyDescent="0.25">
      <c r="A7865"/>
    </row>
    <row r="7866" spans="1:1" ht="13.2" x14ac:dyDescent="0.25">
      <c r="A7866"/>
    </row>
    <row r="7867" spans="1:1" ht="13.2" x14ac:dyDescent="0.25">
      <c r="A7867"/>
    </row>
    <row r="7868" spans="1:1" ht="13.2" x14ac:dyDescent="0.25">
      <c r="A7868"/>
    </row>
    <row r="7869" spans="1:1" ht="13.2" x14ac:dyDescent="0.25">
      <c r="A7869"/>
    </row>
    <row r="7870" spans="1:1" ht="13.2" x14ac:dyDescent="0.25">
      <c r="A7870"/>
    </row>
    <row r="7871" spans="1:1" ht="13.2" x14ac:dyDescent="0.25">
      <c r="A7871"/>
    </row>
    <row r="7872" spans="1:1" ht="13.2" x14ac:dyDescent="0.25">
      <c r="A7872"/>
    </row>
    <row r="7873" spans="1:1" ht="13.2" x14ac:dyDescent="0.25">
      <c r="A7873"/>
    </row>
    <row r="7874" spans="1:1" ht="13.2" x14ac:dyDescent="0.25">
      <c r="A7874"/>
    </row>
    <row r="7875" spans="1:1" ht="13.2" x14ac:dyDescent="0.25">
      <c r="A7875"/>
    </row>
    <row r="7876" spans="1:1" ht="13.2" x14ac:dyDescent="0.25">
      <c r="A7876"/>
    </row>
    <row r="7877" spans="1:1" ht="13.2" x14ac:dyDescent="0.25">
      <c r="A7877"/>
    </row>
    <row r="7878" spans="1:1" ht="13.2" x14ac:dyDescent="0.25">
      <c r="A7878"/>
    </row>
    <row r="7879" spans="1:1" ht="13.2" x14ac:dyDescent="0.25">
      <c r="A7879"/>
    </row>
    <row r="7880" spans="1:1" ht="13.2" x14ac:dyDescent="0.25">
      <c r="A7880"/>
    </row>
    <row r="7881" spans="1:1" ht="13.2" x14ac:dyDescent="0.25">
      <c r="A7881"/>
    </row>
    <row r="7882" spans="1:1" ht="13.2" x14ac:dyDescent="0.25">
      <c r="A7882"/>
    </row>
    <row r="7883" spans="1:1" ht="13.2" x14ac:dyDescent="0.25">
      <c r="A7883"/>
    </row>
    <row r="7884" spans="1:1" ht="13.2" x14ac:dyDescent="0.25">
      <c r="A7884"/>
    </row>
    <row r="7885" spans="1:1" ht="13.2" x14ac:dyDescent="0.25">
      <c r="A7885"/>
    </row>
    <row r="7886" spans="1:1" ht="13.2" x14ac:dyDescent="0.25">
      <c r="A7886"/>
    </row>
    <row r="7887" spans="1:1" ht="13.2" x14ac:dyDescent="0.25">
      <c r="A7887"/>
    </row>
    <row r="7888" spans="1:1" ht="13.2" x14ac:dyDescent="0.25">
      <c r="A7888"/>
    </row>
    <row r="7889" spans="1:1" ht="13.2" x14ac:dyDescent="0.25">
      <c r="A7889"/>
    </row>
    <row r="7890" spans="1:1" ht="13.2" x14ac:dyDescent="0.25">
      <c r="A7890"/>
    </row>
    <row r="7891" spans="1:1" ht="13.2" x14ac:dyDescent="0.25">
      <c r="A7891"/>
    </row>
    <row r="7892" spans="1:1" ht="13.2" x14ac:dyDescent="0.25">
      <c r="A7892"/>
    </row>
    <row r="7893" spans="1:1" ht="13.2" x14ac:dyDescent="0.25">
      <c r="A7893"/>
    </row>
    <row r="7894" spans="1:1" ht="13.2" x14ac:dyDescent="0.25">
      <c r="A7894"/>
    </row>
    <row r="7895" spans="1:1" ht="13.2" x14ac:dyDescent="0.25">
      <c r="A7895"/>
    </row>
    <row r="7896" spans="1:1" ht="13.2" x14ac:dyDescent="0.25">
      <c r="A7896"/>
    </row>
    <row r="7897" spans="1:1" ht="13.2" x14ac:dyDescent="0.25">
      <c r="A7897"/>
    </row>
    <row r="7898" spans="1:1" ht="13.2" x14ac:dyDescent="0.25">
      <c r="A7898"/>
    </row>
    <row r="7899" spans="1:1" ht="13.2" x14ac:dyDescent="0.25">
      <c r="A7899"/>
    </row>
    <row r="7900" spans="1:1" ht="13.2" x14ac:dyDescent="0.25">
      <c r="A7900"/>
    </row>
    <row r="7901" spans="1:1" ht="13.2" x14ac:dyDescent="0.25">
      <c r="A7901"/>
    </row>
    <row r="7902" spans="1:1" ht="13.2" x14ac:dyDescent="0.25">
      <c r="A7902"/>
    </row>
    <row r="7903" spans="1:1" ht="13.2" x14ac:dyDescent="0.25">
      <c r="A7903"/>
    </row>
    <row r="7904" spans="1:1" ht="13.2" x14ac:dyDescent="0.25">
      <c r="A7904"/>
    </row>
    <row r="7905" spans="1:1" ht="13.2" x14ac:dyDescent="0.25">
      <c r="A7905"/>
    </row>
    <row r="7906" spans="1:1" ht="13.2" x14ac:dyDescent="0.25">
      <c r="A7906"/>
    </row>
    <row r="7907" spans="1:1" ht="13.2" x14ac:dyDescent="0.25">
      <c r="A7907"/>
    </row>
    <row r="7908" spans="1:1" ht="13.2" x14ac:dyDescent="0.25">
      <c r="A7908"/>
    </row>
    <row r="7909" spans="1:1" ht="13.2" x14ac:dyDescent="0.25">
      <c r="A7909"/>
    </row>
    <row r="7910" spans="1:1" ht="13.2" x14ac:dyDescent="0.25">
      <c r="A7910"/>
    </row>
    <row r="7911" spans="1:1" ht="13.2" x14ac:dyDescent="0.25">
      <c r="A7911"/>
    </row>
    <row r="7912" spans="1:1" ht="13.2" x14ac:dyDescent="0.25">
      <c r="A7912"/>
    </row>
    <row r="7913" spans="1:1" ht="13.2" x14ac:dyDescent="0.25">
      <c r="A7913"/>
    </row>
    <row r="7914" spans="1:1" ht="13.2" x14ac:dyDescent="0.25">
      <c r="A7914"/>
    </row>
    <row r="7915" spans="1:1" ht="13.2" x14ac:dyDescent="0.25">
      <c r="A7915"/>
    </row>
    <row r="7916" spans="1:1" ht="13.2" x14ac:dyDescent="0.25">
      <c r="A7916"/>
    </row>
    <row r="7917" spans="1:1" ht="13.2" x14ac:dyDescent="0.25">
      <c r="A7917"/>
    </row>
    <row r="7918" spans="1:1" ht="13.2" x14ac:dyDescent="0.25">
      <c r="A7918"/>
    </row>
    <row r="7919" spans="1:1" ht="13.2" x14ac:dyDescent="0.25">
      <c r="A7919"/>
    </row>
    <row r="7920" spans="1:1" ht="13.2" x14ac:dyDescent="0.25">
      <c r="A7920"/>
    </row>
    <row r="7921" spans="1:1" ht="13.2" x14ac:dyDescent="0.25">
      <c r="A7921"/>
    </row>
    <row r="7922" spans="1:1" ht="13.2" x14ac:dyDescent="0.25">
      <c r="A7922"/>
    </row>
    <row r="7923" spans="1:1" ht="13.2" x14ac:dyDescent="0.25">
      <c r="A7923"/>
    </row>
    <row r="7924" spans="1:1" ht="13.2" x14ac:dyDescent="0.25">
      <c r="A7924"/>
    </row>
    <row r="7925" spans="1:1" ht="13.2" x14ac:dyDescent="0.25">
      <c r="A7925"/>
    </row>
    <row r="7926" spans="1:1" ht="13.2" x14ac:dyDescent="0.25">
      <c r="A7926"/>
    </row>
    <row r="7927" spans="1:1" ht="13.2" x14ac:dyDescent="0.25">
      <c r="A7927"/>
    </row>
    <row r="7928" spans="1:1" ht="13.2" x14ac:dyDescent="0.25">
      <c r="A7928"/>
    </row>
    <row r="7929" spans="1:1" ht="13.2" x14ac:dyDescent="0.25">
      <c r="A7929"/>
    </row>
    <row r="7930" spans="1:1" ht="13.2" x14ac:dyDescent="0.25">
      <c r="A7930"/>
    </row>
    <row r="7931" spans="1:1" ht="13.2" x14ac:dyDescent="0.25">
      <c r="A7931"/>
    </row>
    <row r="7932" spans="1:1" ht="13.2" x14ac:dyDescent="0.25">
      <c r="A7932"/>
    </row>
    <row r="7933" spans="1:1" ht="13.2" x14ac:dyDescent="0.25">
      <c r="A7933"/>
    </row>
    <row r="7934" spans="1:1" ht="13.2" x14ac:dyDescent="0.25">
      <c r="A7934"/>
    </row>
    <row r="7935" spans="1:1" ht="13.2" x14ac:dyDescent="0.25">
      <c r="A7935"/>
    </row>
    <row r="7936" spans="1:1" ht="13.2" x14ac:dyDescent="0.25">
      <c r="A7936"/>
    </row>
    <row r="7937" spans="1:1" ht="13.2" x14ac:dyDescent="0.25">
      <c r="A7937"/>
    </row>
    <row r="7938" spans="1:1" ht="13.2" x14ac:dyDescent="0.25">
      <c r="A7938"/>
    </row>
    <row r="7939" spans="1:1" ht="13.2" x14ac:dyDescent="0.25">
      <c r="A7939"/>
    </row>
    <row r="7940" spans="1:1" ht="13.2" x14ac:dyDescent="0.25">
      <c r="A7940"/>
    </row>
    <row r="7941" spans="1:1" ht="13.2" x14ac:dyDescent="0.25">
      <c r="A7941"/>
    </row>
    <row r="7942" spans="1:1" ht="13.2" x14ac:dyDescent="0.25">
      <c r="A7942"/>
    </row>
    <row r="7943" spans="1:1" ht="13.2" x14ac:dyDescent="0.25">
      <c r="A7943"/>
    </row>
    <row r="7944" spans="1:1" ht="13.2" x14ac:dyDescent="0.25">
      <c r="A7944"/>
    </row>
    <row r="7945" spans="1:1" ht="13.2" x14ac:dyDescent="0.25">
      <c r="A7945"/>
    </row>
    <row r="7946" spans="1:1" ht="13.2" x14ac:dyDescent="0.25">
      <c r="A7946"/>
    </row>
    <row r="7947" spans="1:1" ht="13.2" x14ac:dyDescent="0.25">
      <c r="A7947"/>
    </row>
    <row r="7948" spans="1:1" ht="13.2" x14ac:dyDescent="0.25">
      <c r="A7948"/>
    </row>
    <row r="7949" spans="1:1" ht="13.2" x14ac:dyDescent="0.25">
      <c r="A7949"/>
    </row>
    <row r="7950" spans="1:1" ht="13.2" x14ac:dyDescent="0.25">
      <c r="A7950"/>
    </row>
    <row r="7951" spans="1:1" ht="13.2" x14ac:dyDescent="0.25">
      <c r="A7951"/>
    </row>
    <row r="7952" spans="1:1" ht="13.2" x14ac:dyDescent="0.25">
      <c r="A7952"/>
    </row>
    <row r="7953" spans="1:1" ht="13.2" x14ac:dyDescent="0.25">
      <c r="A7953"/>
    </row>
    <row r="7954" spans="1:1" ht="13.2" x14ac:dyDescent="0.25">
      <c r="A7954"/>
    </row>
    <row r="7955" spans="1:1" ht="13.2" x14ac:dyDescent="0.25">
      <c r="A7955"/>
    </row>
    <row r="7956" spans="1:1" ht="13.2" x14ac:dyDescent="0.25">
      <c r="A7956"/>
    </row>
    <row r="7957" spans="1:1" ht="13.2" x14ac:dyDescent="0.25">
      <c r="A7957"/>
    </row>
    <row r="7958" spans="1:1" ht="13.2" x14ac:dyDescent="0.25">
      <c r="A7958"/>
    </row>
    <row r="7959" spans="1:1" ht="13.2" x14ac:dyDescent="0.25">
      <c r="A7959"/>
    </row>
    <row r="7960" spans="1:1" ht="13.2" x14ac:dyDescent="0.25">
      <c r="A7960"/>
    </row>
    <row r="7961" spans="1:1" ht="13.2" x14ac:dyDescent="0.25">
      <c r="A7961"/>
    </row>
    <row r="7962" spans="1:1" ht="13.2" x14ac:dyDescent="0.25">
      <c r="A7962"/>
    </row>
    <row r="7963" spans="1:1" ht="13.2" x14ac:dyDescent="0.25">
      <c r="A7963"/>
    </row>
    <row r="7964" spans="1:1" ht="13.2" x14ac:dyDescent="0.25">
      <c r="A7964"/>
    </row>
    <row r="7965" spans="1:1" ht="13.2" x14ac:dyDescent="0.25">
      <c r="A7965"/>
    </row>
    <row r="7966" spans="1:1" ht="13.2" x14ac:dyDescent="0.25">
      <c r="A7966"/>
    </row>
    <row r="7967" spans="1:1" ht="13.2" x14ac:dyDescent="0.25">
      <c r="A7967"/>
    </row>
    <row r="7968" spans="1:1" ht="13.2" x14ac:dyDescent="0.25">
      <c r="A7968"/>
    </row>
    <row r="7969" spans="1:1" ht="13.2" x14ac:dyDescent="0.25">
      <c r="A7969"/>
    </row>
    <row r="7970" spans="1:1" ht="13.2" x14ac:dyDescent="0.25">
      <c r="A7970"/>
    </row>
    <row r="7971" spans="1:1" ht="13.2" x14ac:dyDescent="0.25">
      <c r="A7971"/>
    </row>
    <row r="7972" spans="1:1" ht="13.2" x14ac:dyDescent="0.25">
      <c r="A7972"/>
    </row>
    <row r="7973" spans="1:1" ht="13.2" x14ac:dyDescent="0.25">
      <c r="A7973"/>
    </row>
    <row r="7974" spans="1:1" ht="13.2" x14ac:dyDescent="0.25">
      <c r="A7974"/>
    </row>
    <row r="7975" spans="1:1" ht="13.2" x14ac:dyDescent="0.25">
      <c r="A7975"/>
    </row>
    <row r="7976" spans="1:1" ht="13.2" x14ac:dyDescent="0.25">
      <c r="A7976"/>
    </row>
    <row r="7977" spans="1:1" ht="13.2" x14ac:dyDescent="0.25">
      <c r="A7977"/>
    </row>
    <row r="7978" spans="1:1" ht="13.2" x14ac:dyDescent="0.25">
      <c r="A7978"/>
    </row>
    <row r="7979" spans="1:1" ht="13.2" x14ac:dyDescent="0.25">
      <c r="A7979"/>
    </row>
    <row r="7980" spans="1:1" ht="13.2" x14ac:dyDescent="0.25">
      <c r="A7980"/>
    </row>
    <row r="7981" spans="1:1" ht="13.2" x14ac:dyDescent="0.25">
      <c r="A7981"/>
    </row>
    <row r="7982" spans="1:1" ht="13.2" x14ac:dyDescent="0.25">
      <c r="A7982"/>
    </row>
    <row r="7983" spans="1:1" ht="13.2" x14ac:dyDescent="0.25">
      <c r="A7983"/>
    </row>
    <row r="7984" spans="1:1" ht="13.2" x14ac:dyDescent="0.25">
      <c r="A7984"/>
    </row>
    <row r="7985" spans="1:1" ht="13.2" x14ac:dyDescent="0.25">
      <c r="A7985"/>
    </row>
    <row r="7986" spans="1:1" ht="13.2" x14ac:dyDescent="0.25">
      <c r="A7986"/>
    </row>
    <row r="7987" spans="1:1" ht="13.2" x14ac:dyDescent="0.25">
      <c r="A7987"/>
    </row>
    <row r="7988" spans="1:1" ht="13.2" x14ac:dyDescent="0.25">
      <c r="A7988"/>
    </row>
    <row r="7989" spans="1:1" ht="13.2" x14ac:dyDescent="0.25">
      <c r="A7989"/>
    </row>
    <row r="7990" spans="1:1" ht="13.2" x14ac:dyDescent="0.25">
      <c r="A7990"/>
    </row>
    <row r="7991" spans="1:1" ht="13.2" x14ac:dyDescent="0.25">
      <c r="A7991"/>
    </row>
    <row r="7992" spans="1:1" ht="13.2" x14ac:dyDescent="0.25">
      <c r="A7992"/>
    </row>
    <row r="7993" spans="1:1" ht="13.2" x14ac:dyDescent="0.25">
      <c r="A7993"/>
    </row>
    <row r="7994" spans="1:1" ht="13.2" x14ac:dyDescent="0.25">
      <c r="A7994"/>
    </row>
    <row r="7995" spans="1:1" ht="13.2" x14ac:dyDescent="0.25">
      <c r="A7995"/>
    </row>
    <row r="7996" spans="1:1" ht="13.2" x14ac:dyDescent="0.25">
      <c r="A7996"/>
    </row>
    <row r="7997" spans="1:1" ht="13.2" x14ac:dyDescent="0.25">
      <c r="A7997"/>
    </row>
    <row r="7998" spans="1:1" ht="13.2" x14ac:dyDescent="0.25">
      <c r="A7998"/>
    </row>
    <row r="7999" spans="1:1" ht="13.2" x14ac:dyDescent="0.25">
      <c r="A7999"/>
    </row>
    <row r="8000" spans="1:1" ht="13.2" x14ac:dyDescent="0.25">
      <c r="A8000"/>
    </row>
    <row r="8001" spans="1:1" ht="13.2" x14ac:dyDescent="0.25">
      <c r="A8001"/>
    </row>
    <row r="8002" spans="1:1" ht="13.2" x14ac:dyDescent="0.25">
      <c r="A8002"/>
    </row>
    <row r="8003" spans="1:1" ht="13.2" x14ac:dyDescent="0.25">
      <c r="A8003"/>
    </row>
    <row r="8004" spans="1:1" ht="13.2" x14ac:dyDescent="0.25">
      <c r="A8004"/>
    </row>
    <row r="8005" spans="1:1" ht="13.2" x14ac:dyDescent="0.25">
      <c r="A8005"/>
    </row>
    <row r="8006" spans="1:1" ht="13.2" x14ac:dyDescent="0.25">
      <c r="A8006"/>
    </row>
    <row r="8007" spans="1:1" ht="13.2" x14ac:dyDescent="0.25">
      <c r="A8007"/>
    </row>
    <row r="8008" spans="1:1" ht="13.2" x14ac:dyDescent="0.25">
      <c r="A8008"/>
    </row>
    <row r="8009" spans="1:1" ht="13.2" x14ac:dyDescent="0.25">
      <c r="A8009"/>
    </row>
    <row r="8010" spans="1:1" ht="13.2" x14ac:dyDescent="0.25">
      <c r="A8010"/>
    </row>
    <row r="8011" spans="1:1" ht="13.2" x14ac:dyDescent="0.25">
      <c r="A8011"/>
    </row>
    <row r="8012" spans="1:1" ht="13.2" x14ac:dyDescent="0.25">
      <c r="A8012"/>
    </row>
    <row r="8013" spans="1:1" ht="13.2" x14ac:dyDescent="0.25">
      <c r="A8013"/>
    </row>
    <row r="8014" spans="1:1" ht="13.2" x14ac:dyDescent="0.25">
      <c r="A8014"/>
    </row>
    <row r="8015" spans="1:1" ht="13.2" x14ac:dyDescent="0.25">
      <c r="A8015"/>
    </row>
    <row r="8016" spans="1:1" ht="13.2" x14ac:dyDescent="0.25">
      <c r="A8016"/>
    </row>
    <row r="8017" spans="1:1" ht="13.2" x14ac:dyDescent="0.25">
      <c r="A8017"/>
    </row>
    <row r="8018" spans="1:1" ht="13.2" x14ac:dyDescent="0.25">
      <c r="A8018"/>
    </row>
    <row r="8019" spans="1:1" ht="13.2" x14ac:dyDescent="0.25">
      <c r="A8019"/>
    </row>
    <row r="8020" spans="1:1" ht="13.2" x14ac:dyDescent="0.25">
      <c r="A8020"/>
    </row>
    <row r="8021" spans="1:1" ht="13.2" x14ac:dyDescent="0.25">
      <c r="A8021"/>
    </row>
    <row r="8022" spans="1:1" ht="13.2" x14ac:dyDescent="0.25">
      <c r="A8022"/>
    </row>
    <row r="8023" spans="1:1" ht="13.2" x14ac:dyDescent="0.25">
      <c r="A8023"/>
    </row>
    <row r="8024" spans="1:1" ht="13.2" x14ac:dyDescent="0.25">
      <c r="A8024"/>
    </row>
    <row r="8025" spans="1:1" ht="13.2" x14ac:dyDescent="0.25">
      <c r="A8025"/>
    </row>
    <row r="8026" spans="1:1" ht="13.2" x14ac:dyDescent="0.25">
      <c r="A8026"/>
    </row>
    <row r="8027" spans="1:1" ht="13.2" x14ac:dyDescent="0.25">
      <c r="A8027"/>
    </row>
    <row r="8028" spans="1:1" ht="13.2" x14ac:dyDescent="0.25">
      <c r="A8028"/>
    </row>
    <row r="8029" spans="1:1" ht="13.2" x14ac:dyDescent="0.25">
      <c r="A8029"/>
    </row>
    <row r="8030" spans="1:1" ht="13.2" x14ac:dyDescent="0.25">
      <c r="A8030"/>
    </row>
    <row r="8031" spans="1:1" ht="13.2" x14ac:dyDescent="0.25">
      <c r="A8031"/>
    </row>
    <row r="8032" spans="1:1" ht="13.2" x14ac:dyDescent="0.25">
      <c r="A8032"/>
    </row>
    <row r="8033" spans="1:1" ht="13.2" x14ac:dyDescent="0.25">
      <c r="A8033"/>
    </row>
    <row r="8034" spans="1:1" ht="13.2" x14ac:dyDescent="0.25">
      <c r="A8034"/>
    </row>
    <row r="8035" spans="1:1" ht="13.2" x14ac:dyDescent="0.25">
      <c r="A8035"/>
    </row>
    <row r="8036" spans="1:1" ht="13.2" x14ac:dyDescent="0.25">
      <c r="A8036"/>
    </row>
    <row r="8037" spans="1:1" ht="13.2" x14ac:dyDescent="0.25">
      <c r="A8037"/>
    </row>
    <row r="8038" spans="1:1" ht="13.2" x14ac:dyDescent="0.25">
      <c r="A8038"/>
    </row>
    <row r="8039" spans="1:1" ht="13.2" x14ac:dyDescent="0.25">
      <c r="A8039"/>
    </row>
    <row r="8040" spans="1:1" ht="13.2" x14ac:dyDescent="0.25">
      <c r="A8040"/>
    </row>
    <row r="8041" spans="1:1" ht="13.2" x14ac:dyDescent="0.25">
      <c r="A8041"/>
    </row>
    <row r="8042" spans="1:1" ht="13.2" x14ac:dyDescent="0.25">
      <c r="A8042"/>
    </row>
    <row r="8043" spans="1:1" ht="13.2" x14ac:dyDescent="0.25">
      <c r="A8043"/>
    </row>
    <row r="8044" spans="1:1" ht="13.2" x14ac:dyDescent="0.25">
      <c r="A8044"/>
    </row>
    <row r="8045" spans="1:1" ht="13.2" x14ac:dyDescent="0.25">
      <c r="A8045"/>
    </row>
    <row r="8046" spans="1:1" ht="13.2" x14ac:dyDescent="0.25">
      <c r="A8046"/>
    </row>
    <row r="8047" spans="1:1" ht="13.2" x14ac:dyDescent="0.25">
      <c r="A8047"/>
    </row>
    <row r="8048" spans="1:1" ht="13.2" x14ac:dyDescent="0.25">
      <c r="A8048"/>
    </row>
    <row r="8049" spans="1:1" ht="13.2" x14ac:dyDescent="0.25">
      <c r="A8049"/>
    </row>
    <row r="8050" spans="1:1" ht="13.2" x14ac:dyDescent="0.25">
      <c r="A8050"/>
    </row>
    <row r="8051" spans="1:1" ht="13.2" x14ac:dyDescent="0.25">
      <c r="A8051"/>
    </row>
    <row r="8052" spans="1:1" ht="13.2" x14ac:dyDescent="0.25">
      <c r="A8052"/>
    </row>
    <row r="8053" spans="1:1" ht="13.2" x14ac:dyDescent="0.25">
      <c r="A8053"/>
    </row>
    <row r="8054" spans="1:1" ht="13.2" x14ac:dyDescent="0.25">
      <c r="A8054"/>
    </row>
    <row r="8055" spans="1:1" ht="13.2" x14ac:dyDescent="0.25">
      <c r="A8055"/>
    </row>
    <row r="8056" spans="1:1" ht="13.2" x14ac:dyDescent="0.25">
      <c r="A8056"/>
    </row>
    <row r="8057" spans="1:1" ht="13.2" x14ac:dyDescent="0.25">
      <c r="A8057"/>
    </row>
    <row r="8058" spans="1:1" ht="13.2" x14ac:dyDescent="0.25">
      <c r="A8058"/>
    </row>
    <row r="8059" spans="1:1" ht="13.2" x14ac:dyDescent="0.25">
      <c r="A8059"/>
    </row>
    <row r="8060" spans="1:1" ht="13.2" x14ac:dyDescent="0.25">
      <c r="A8060"/>
    </row>
    <row r="8061" spans="1:1" ht="13.2" x14ac:dyDescent="0.25">
      <c r="A8061"/>
    </row>
    <row r="8062" spans="1:1" ht="13.2" x14ac:dyDescent="0.25">
      <c r="A8062"/>
    </row>
    <row r="8063" spans="1:1" ht="13.2" x14ac:dyDescent="0.25">
      <c r="A8063"/>
    </row>
    <row r="8064" spans="1:1" ht="13.2" x14ac:dyDescent="0.25">
      <c r="A8064"/>
    </row>
    <row r="8065" spans="1:1" ht="13.2" x14ac:dyDescent="0.25">
      <c r="A8065"/>
    </row>
    <row r="8066" spans="1:1" ht="13.2" x14ac:dyDescent="0.25">
      <c r="A8066"/>
    </row>
    <row r="8067" spans="1:1" ht="13.2" x14ac:dyDescent="0.25">
      <c r="A8067"/>
    </row>
    <row r="8068" spans="1:1" ht="13.2" x14ac:dyDescent="0.25">
      <c r="A8068"/>
    </row>
    <row r="8069" spans="1:1" ht="13.2" x14ac:dyDescent="0.25">
      <c r="A8069"/>
    </row>
    <row r="8070" spans="1:1" ht="13.2" x14ac:dyDescent="0.25">
      <c r="A8070"/>
    </row>
    <row r="8071" spans="1:1" ht="13.2" x14ac:dyDescent="0.25">
      <c r="A8071"/>
    </row>
    <row r="8072" spans="1:1" ht="13.2" x14ac:dyDescent="0.25">
      <c r="A8072"/>
    </row>
    <row r="8073" spans="1:1" ht="13.2" x14ac:dyDescent="0.25">
      <c r="A8073"/>
    </row>
    <row r="8074" spans="1:1" ht="13.2" x14ac:dyDescent="0.25">
      <c r="A8074"/>
    </row>
    <row r="8075" spans="1:1" ht="13.2" x14ac:dyDescent="0.25">
      <c r="A8075"/>
    </row>
    <row r="8076" spans="1:1" ht="13.2" x14ac:dyDescent="0.25">
      <c r="A8076"/>
    </row>
    <row r="8077" spans="1:1" ht="13.2" x14ac:dyDescent="0.25">
      <c r="A8077"/>
    </row>
    <row r="8078" spans="1:1" ht="13.2" x14ac:dyDescent="0.25">
      <c r="A8078"/>
    </row>
    <row r="8079" spans="1:1" ht="13.2" x14ac:dyDescent="0.25">
      <c r="A8079"/>
    </row>
    <row r="8080" spans="1:1" ht="13.2" x14ac:dyDescent="0.25">
      <c r="A8080"/>
    </row>
    <row r="8081" spans="1:1" ht="13.2" x14ac:dyDescent="0.25">
      <c r="A8081"/>
    </row>
    <row r="8082" spans="1:1" ht="13.2" x14ac:dyDescent="0.25">
      <c r="A8082"/>
    </row>
    <row r="8083" spans="1:1" ht="13.2" x14ac:dyDescent="0.25">
      <c r="A8083"/>
    </row>
    <row r="8084" spans="1:1" ht="13.2" x14ac:dyDescent="0.25">
      <c r="A8084"/>
    </row>
    <row r="8085" spans="1:1" ht="13.2" x14ac:dyDescent="0.25">
      <c r="A8085"/>
    </row>
    <row r="8086" spans="1:1" ht="13.2" x14ac:dyDescent="0.25">
      <c r="A8086"/>
    </row>
    <row r="8087" spans="1:1" ht="13.2" x14ac:dyDescent="0.25">
      <c r="A8087"/>
    </row>
    <row r="8088" spans="1:1" ht="13.2" x14ac:dyDescent="0.25">
      <c r="A8088"/>
    </row>
    <row r="8089" spans="1:1" ht="13.2" x14ac:dyDescent="0.25">
      <c r="A8089"/>
    </row>
    <row r="8090" spans="1:1" ht="13.2" x14ac:dyDescent="0.25">
      <c r="A8090"/>
    </row>
    <row r="8091" spans="1:1" ht="13.2" x14ac:dyDescent="0.25">
      <c r="A8091"/>
    </row>
    <row r="8092" spans="1:1" ht="13.2" x14ac:dyDescent="0.25">
      <c r="A8092"/>
    </row>
    <row r="8093" spans="1:1" ht="13.2" x14ac:dyDescent="0.25">
      <c r="A8093"/>
    </row>
    <row r="8094" spans="1:1" ht="13.2" x14ac:dyDescent="0.25">
      <c r="A8094"/>
    </row>
    <row r="8095" spans="1:1" ht="13.2" x14ac:dyDescent="0.25">
      <c r="A8095"/>
    </row>
    <row r="8096" spans="1:1" ht="13.2" x14ac:dyDescent="0.25">
      <c r="A8096"/>
    </row>
    <row r="8097" spans="1:1" ht="13.2" x14ac:dyDescent="0.25">
      <c r="A8097"/>
    </row>
    <row r="8098" spans="1:1" ht="13.2" x14ac:dyDescent="0.25">
      <c r="A8098"/>
    </row>
    <row r="8099" spans="1:1" ht="13.2" x14ac:dyDescent="0.25">
      <c r="A8099"/>
    </row>
    <row r="8100" spans="1:1" ht="13.2" x14ac:dyDescent="0.25">
      <c r="A8100"/>
    </row>
    <row r="8101" spans="1:1" ht="13.2" x14ac:dyDescent="0.25">
      <c r="A8101"/>
    </row>
    <row r="8102" spans="1:1" ht="13.2" x14ac:dyDescent="0.25">
      <c r="A8102"/>
    </row>
    <row r="8103" spans="1:1" ht="13.2" x14ac:dyDescent="0.25">
      <c r="A8103"/>
    </row>
    <row r="8104" spans="1:1" ht="13.2" x14ac:dyDescent="0.25">
      <c r="A8104"/>
    </row>
    <row r="8105" spans="1:1" ht="13.2" x14ac:dyDescent="0.25">
      <c r="A8105"/>
    </row>
    <row r="8106" spans="1:1" ht="13.2" x14ac:dyDescent="0.25">
      <c r="A8106"/>
    </row>
    <row r="8107" spans="1:1" ht="13.2" x14ac:dyDescent="0.25">
      <c r="A8107"/>
    </row>
    <row r="8108" spans="1:1" ht="13.2" x14ac:dyDescent="0.25">
      <c r="A8108"/>
    </row>
    <row r="8109" spans="1:1" ht="13.2" x14ac:dyDescent="0.25">
      <c r="A8109"/>
    </row>
    <row r="8110" spans="1:1" ht="13.2" x14ac:dyDescent="0.25">
      <c r="A8110"/>
    </row>
    <row r="8111" spans="1:1" ht="13.2" x14ac:dyDescent="0.25">
      <c r="A8111"/>
    </row>
    <row r="8112" spans="1:1" ht="13.2" x14ac:dyDescent="0.25">
      <c r="A8112"/>
    </row>
    <row r="8113" spans="1:1" ht="13.2" x14ac:dyDescent="0.25">
      <c r="A8113"/>
    </row>
    <row r="8114" spans="1:1" ht="13.2" x14ac:dyDescent="0.25">
      <c r="A8114"/>
    </row>
    <row r="8115" spans="1:1" ht="13.2" x14ac:dyDescent="0.25">
      <c r="A8115"/>
    </row>
    <row r="8116" spans="1:1" ht="13.2" x14ac:dyDescent="0.25">
      <c r="A8116"/>
    </row>
    <row r="8117" spans="1:1" ht="13.2" x14ac:dyDescent="0.25">
      <c r="A8117"/>
    </row>
    <row r="8118" spans="1:1" ht="13.2" x14ac:dyDescent="0.25">
      <c r="A8118"/>
    </row>
    <row r="8119" spans="1:1" ht="13.2" x14ac:dyDescent="0.25">
      <c r="A8119"/>
    </row>
    <row r="8120" spans="1:1" ht="13.2" x14ac:dyDescent="0.25">
      <c r="A8120"/>
    </row>
    <row r="8121" spans="1:1" ht="13.2" x14ac:dyDescent="0.25">
      <c r="A8121"/>
    </row>
    <row r="8122" spans="1:1" ht="13.2" x14ac:dyDescent="0.25">
      <c r="A8122"/>
    </row>
    <row r="8123" spans="1:1" ht="13.2" x14ac:dyDescent="0.25">
      <c r="A8123"/>
    </row>
    <row r="8124" spans="1:1" ht="13.2" x14ac:dyDescent="0.25">
      <c r="A8124"/>
    </row>
    <row r="8125" spans="1:1" ht="13.2" x14ac:dyDescent="0.25">
      <c r="A8125"/>
    </row>
    <row r="8126" spans="1:1" ht="13.2" x14ac:dyDescent="0.25">
      <c r="A8126"/>
    </row>
    <row r="8127" spans="1:1" ht="13.2" x14ac:dyDescent="0.25">
      <c r="A8127"/>
    </row>
    <row r="8128" spans="1:1" ht="13.2" x14ac:dyDescent="0.25">
      <c r="A8128"/>
    </row>
    <row r="8129" spans="1:1" ht="13.2" x14ac:dyDescent="0.25">
      <c r="A8129"/>
    </row>
    <row r="8130" spans="1:1" ht="13.2" x14ac:dyDescent="0.25">
      <c r="A8130"/>
    </row>
    <row r="8131" spans="1:1" ht="13.2" x14ac:dyDescent="0.25">
      <c r="A8131"/>
    </row>
    <row r="8132" spans="1:1" ht="13.2" x14ac:dyDescent="0.25">
      <c r="A8132"/>
    </row>
    <row r="8133" spans="1:1" ht="13.2" x14ac:dyDescent="0.25">
      <c r="A8133"/>
    </row>
    <row r="8134" spans="1:1" ht="13.2" x14ac:dyDescent="0.25">
      <c r="A8134"/>
    </row>
    <row r="8135" spans="1:1" ht="13.2" x14ac:dyDescent="0.25">
      <c r="A8135"/>
    </row>
    <row r="8136" spans="1:1" ht="13.2" x14ac:dyDescent="0.25">
      <c r="A8136"/>
    </row>
    <row r="8137" spans="1:1" ht="13.2" x14ac:dyDescent="0.25">
      <c r="A8137"/>
    </row>
    <row r="8138" spans="1:1" ht="13.2" x14ac:dyDescent="0.25">
      <c r="A8138"/>
    </row>
    <row r="8139" spans="1:1" ht="13.2" x14ac:dyDescent="0.25">
      <c r="A8139"/>
    </row>
    <row r="8140" spans="1:1" ht="13.2" x14ac:dyDescent="0.25">
      <c r="A8140"/>
    </row>
    <row r="8141" spans="1:1" ht="13.2" x14ac:dyDescent="0.25">
      <c r="A8141"/>
    </row>
    <row r="8142" spans="1:1" ht="13.2" x14ac:dyDescent="0.25">
      <c r="A8142"/>
    </row>
    <row r="8143" spans="1:1" ht="13.2" x14ac:dyDescent="0.25">
      <c r="A8143"/>
    </row>
    <row r="8144" spans="1:1" ht="13.2" x14ac:dyDescent="0.25">
      <c r="A8144"/>
    </row>
    <row r="8145" spans="1:1" ht="13.2" x14ac:dyDescent="0.25">
      <c r="A8145"/>
    </row>
    <row r="8146" spans="1:1" ht="13.2" x14ac:dyDescent="0.25">
      <c r="A8146"/>
    </row>
    <row r="8147" spans="1:1" ht="13.2" x14ac:dyDescent="0.25">
      <c r="A8147"/>
    </row>
    <row r="8148" spans="1:1" ht="13.2" x14ac:dyDescent="0.25">
      <c r="A8148"/>
    </row>
    <row r="8149" spans="1:1" ht="13.2" x14ac:dyDescent="0.25">
      <c r="A8149"/>
    </row>
    <row r="8150" spans="1:1" ht="13.2" x14ac:dyDescent="0.25">
      <c r="A8150"/>
    </row>
    <row r="8151" spans="1:1" ht="13.2" x14ac:dyDescent="0.25">
      <c r="A8151"/>
    </row>
    <row r="8152" spans="1:1" ht="13.2" x14ac:dyDescent="0.25">
      <c r="A8152"/>
    </row>
    <row r="8153" spans="1:1" ht="13.2" x14ac:dyDescent="0.25">
      <c r="A8153"/>
    </row>
    <row r="8154" spans="1:1" ht="13.2" x14ac:dyDescent="0.25">
      <c r="A8154"/>
    </row>
    <row r="8155" spans="1:1" ht="13.2" x14ac:dyDescent="0.25">
      <c r="A8155"/>
    </row>
    <row r="8156" spans="1:1" ht="13.2" x14ac:dyDescent="0.25">
      <c r="A8156"/>
    </row>
    <row r="8157" spans="1:1" ht="13.2" x14ac:dyDescent="0.25">
      <c r="A8157"/>
    </row>
    <row r="8158" spans="1:1" ht="13.2" x14ac:dyDescent="0.25">
      <c r="A8158"/>
    </row>
    <row r="8159" spans="1:1" ht="13.2" x14ac:dyDescent="0.25">
      <c r="A8159"/>
    </row>
    <row r="8160" spans="1:1" ht="13.2" x14ac:dyDescent="0.25">
      <c r="A8160"/>
    </row>
    <row r="8161" spans="1:1" ht="13.2" x14ac:dyDescent="0.25">
      <c r="A8161"/>
    </row>
    <row r="8162" spans="1:1" ht="13.2" x14ac:dyDescent="0.25">
      <c r="A8162"/>
    </row>
    <row r="8163" spans="1:1" ht="13.2" x14ac:dyDescent="0.25">
      <c r="A8163"/>
    </row>
    <row r="8164" spans="1:1" ht="13.2" x14ac:dyDescent="0.25">
      <c r="A8164"/>
    </row>
    <row r="8165" spans="1:1" ht="13.2" x14ac:dyDescent="0.25">
      <c r="A8165"/>
    </row>
    <row r="8166" spans="1:1" ht="13.2" x14ac:dyDescent="0.25">
      <c r="A8166"/>
    </row>
    <row r="8167" spans="1:1" ht="13.2" x14ac:dyDescent="0.25">
      <c r="A8167"/>
    </row>
    <row r="8168" spans="1:1" ht="13.2" x14ac:dyDescent="0.25">
      <c r="A8168"/>
    </row>
    <row r="8169" spans="1:1" ht="13.2" x14ac:dyDescent="0.25">
      <c r="A8169"/>
    </row>
    <row r="8170" spans="1:1" ht="13.2" x14ac:dyDescent="0.25">
      <c r="A8170"/>
    </row>
    <row r="8171" spans="1:1" ht="13.2" x14ac:dyDescent="0.25">
      <c r="A8171"/>
    </row>
    <row r="8172" spans="1:1" ht="13.2" x14ac:dyDescent="0.25">
      <c r="A8172"/>
    </row>
    <row r="8173" spans="1:1" ht="13.2" x14ac:dyDescent="0.25">
      <c r="A8173"/>
    </row>
    <row r="8174" spans="1:1" ht="13.2" x14ac:dyDescent="0.25">
      <c r="A8174"/>
    </row>
    <row r="8175" spans="1:1" ht="13.2" x14ac:dyDescent="0.25">
      <c r="A8175"/>
    </row>
    <row r="8176" spans="1:1" ht="13.2" x14ac:dyDescent="0.25">
      <c r="A8176"/>
    </row>
    <row r="8177" spans="1:1" ht="13.2" x14ac:dyDescent="0.25">
      <c r="A8177"/>
    </row>
    <row r="8178" spans="1:1" ht="13.2" x14ac:dyDescent="0.25">
      <c r="A8178"/>
    </row>
    <row r="8179" spans="1:1" ht="13.2" x14ac:dyDescent="0.25">
      <c r="A8179"/>
    </row>
    <row r="8180" spans="1:1" ht="13.2" x14ac:dyDescent="0.25">
      <c r="A8180"/>
    </row>
    <row r="8181" spans="1:1" ht="13.2" x14ac:dyDescent="0.25">
      <c r="A8181"/>
    </row>
    <row r="8182" spans="1:1" ht="13.2" x14ac:dyDescent="0.25">
      <c r="A8182"/>
    </row>
    <row r="8183" spans="1:1" ht="13.2" x14ac:dyDescent="0.25">
      <c r="A8183"/>
    </row>
    <row r="8184" spans="1:1" ht="13.2" x14ac:dyDescent="0.25">
      <c r="A8184"/>
    </row>
    <row r="8185" spans="1:1" ht="13.2" x14ac:dyDescent="0.25">
      <c r="A8185"/>
    </row>
    <row r="8186" spans="1:1" ht="13.2" x14ac:dyDescent="0.25">
      <c r="A8186"/>
    </row>
    <row r="8187" spans="1:1" ht="13.2" x14ac:dyDescent="0.25">
      <c r="A8187"/>
    </row>
    <row r="8188" spans="1:1" ht="13.2" x14ac:dyDescent="0.25">
      <c r="A8188"/>
    </row>
    <row r="8189" spans="1:1" ht="13.2" x14ac:dyDescent="0.25">
      <c r="A8189"/>
    </row>
    <row r="8190" spans="1:1" ht="13.2" x14ac:dyDescent="0.25">
      <c r="A8190"/>
    </row>
    <row r="8191" spans="1:1" ht="13.2" x14ac:dyDescent="0.25">
      <c r="A8191"/>
    </row>
    <row r="8192" spans="1:1" ht="13.2" x14ac:dyDescent="0.25">
      <c r="A8192"/>
    </row>
    <row r="8193" spans="1:1" ht="13.2" x14ac:dyDescent="0.25">
      <c r="A8193"/>
    </row>
    <row r="8194" spans="1:1" ht="13.2" x14ac:dyDescent="0.25">
      <c r="A8194"/>
    </row>
    <row r="8195" spans="1:1" ht="13.2" x14ac:dyDescent="0.25">
      <c r="A8195"/>
    </row>
    <row r="8196" spans="1:1" ht="13.2" x14ac:dyDescent="0.25">
      <c r="A8196"/>
    </row>
    <row r="8197" spans="1:1" ht="13.2" x14ac:dyDescent="0.25">
      <c r="A8197"/>
    </row>
    <row r="8198" spans="1:1" ht="13.2" x14ac:dyDescent="0.25">
      <c r="A8198"/>
    </row>
    <row r="8199" spans="1:1" ht="13.2" x14ac:dyDescent="0.25">
      <c r="A8199"/>
    </row>
    <row r="8200" spans="1:1" ht="13.2" x14ac:dyDescent="0.25">
      <c r="A8200"/>
    </row>
    <row r="8201" spans="1:1" ht="13.2" x14ac:dyDescent="0.25">
      <c r="A8201"/>
    </row>
    <row r="8202" spans="1:1" ht="13.2" x14ac:dyDescent="0.25">
      <c r="A8202"/>
    </row>
    <row r="8203" spans="1:1" ht="13.2" x14ac:dyDescent="0.25">
      <c r="A8203"/>
    </row>
    <row r="8204" spans="1:1" ht="13.2" x14ac:dyDescent="0.25">
      <c r="A8204"/>
    </row>
    <row r="8205" spans="1:1" ht="13.2" x14ac:dyDescent="0.25">
      <c r="A8205"/>
    </row>
    <row r="8206" spans="1:1" ht="13.2" x14ac:dyDescent="0.25">
      <c r="A8206"/>
    </row>
    <row r="8207" spans="1:1" ht="13.2" x14ac:dyDescent="0.25">
      <c r="A8207"/>
    </row>
    <row r="8208" spans="1:1" ht="13.2" x14ac:dyDescent="0.25">
      <c r="A8208"/>
    </row>
    <row r="8209" spans="1:1" ht="13.2" x14ac:dyDescent="0.25">
      <c r="A8209"/>
    </row>
    <row r="8210" spans="1:1" ht="13.2" x14ac:dyDescent="0.25">
      <c r="A8210"/>
    </row>
    <row r="8211" spans="1:1" ht="13.2" x14ac:dyDescent="0.25">
      <c r="A8211"/>
    </row>
    <row r="8212" spans="1:1" ht="13.2" x14ac:dyDescent="0.25">
      <c r="A8212"/>
    </row>
    <row r="8213" spans="1:1" ht="13.2" x14ac:dyDescent="0.25">
      <c r="A8213"/>
    </row>
    <row r="8214" spans="1:1" ht="13.2" x14ac:dyDescent="0.25">
      <c r="A8214"/>
    </row>
    <row r="8215" spans="1:1" ht="13.2" x14ac:dyDescent="0.25">
      <c r="A8215"/>
    </row>
    <row r="8216" spans="1:1" ht="13.2" x14ac:dyDescent="0.25">
      <c r="A8216"/>
    </row>
    <row r="8217" spans="1:1" ht="13.2" x14ac:dyDescent="0.25">
      <c r="A8217"/>
    </row>
    <row r="8218" spans="1:1" ht="13.2" x14ac:dyDescent="0.25">
      <c r="A8218"/>
    </row>
    <row r="8219" spans="1:1" ht="13.2" x14ac:dyDescent="0.25">
      <c r="A8219"/>
    </row>
    <row r="8220" spans="1:1" ht="13.2" x14ac:dyDescent="0.25">
      <c r="A8220"/>
    </row>
    <row r="8221" spans="1:1" ht="13.2" x14ac:dyDescent="0.25">
      <c r="A8221"/>
    </row>
    <row r="8222" spans="1:1" ht="13.2" x14ac:dyDescent="0.25">
      <c r="A8222"/>
    </row>
    <row r="8223" spans="1:1" ht="13.2" x14ac:dyDescent="0.25">
      <c r="A8223"/>
    </row>
    <row r="8224" spans="1:1" ht="13.2" x14ac:dyDescent="0.25">
      <c r="A8224"/>
    </row>
    <row r="8225" spans="1:1" ht="13.2" x14ac:dyDescent="0.25">
      <c r="A8225"/>
    </row>
    <row r="8226" spans="1:1" ht="13.2" x14ac:dyDescent="0.25">
      <c r="A8226"/>
    </row>
    <row r="8227" spans="1:1" ht="13.2" x14ac:dyDescent="0.25">
      <c r="A8227"/>
    </row>
    <row r="8228" spans="1:1" ht="13.2" x14ac:dyDescent="0.25">
      <c r="A8228"/>
    </row>
    <row r="8229" spans="1:1" ht="13.2" x14ac:dyDescent="0.25">
      <c r="A8229"/>
    </row>
    <row r="8230" spans="1:1" ht="13.2" x14ac:dyDescent="0.25">
      <c r="A8230"/>
    </row>
    <row r="8231" spans="1:1" ht="13.2" x14ac:dyDescent="0.25">
      <c r="A8231"/>
    </row>
    <row r="8232" spans="1:1" ht="13.2" x14ac:dyDescent="0.25">
      <c r="A8232"/>
    </row>
    <row r="8233" spans="1:1" ht="13.2" x14ac:dyDescent="0.25">
      <c r="A8233"/>
    </row>
    <row r="8234" spans="1:1" ht="13.2" x14ac:dyDescent="0.25">
      <c r="A8234"/>
    </row>
    <row r="8235" spans="1:1" ht="13.2" x14ac:dyDescent="0.25">
      <c r="A8235"/>
    </row>
    <row r="8236" spans="1:1" ht="13.2" x14ac:dyDescent="0.25">
      <c r="A8236"/>
    </row>
    <row r="8237" spans="1:1" ht="13.2" x14ac:dyDescent="0.25">
      <c r="A8237"/>
    </row>
    <row r="8238" spans="1:1" ht="13.2" x14ac:dyDescent="0.25">
      <c r="A8238"/>
    </row>
    <row r="8239" spans="1:1" ht="13.2" x14ac:dyDescent="0.25">
      <c r="A8239"/>
    </row>
    <row r="8240" spans="1:1" ht="13.2" x14ac:dyDescent="0.25">
      <c r="A8240"/>
    </row>
    <row r="8241" spans="1:1" ht="13.2" x14ac:dyDescent="0.25">
      <c r="A8241"/>
    </row>
    <row r="8242" spans="1:1" ht="13.2" x14ac:dyDescent="0.25">
      <c r="A8242"/>
    </row>
    <row r="8243" spans="1:1" ht="13.2" x14ac:dyDescent="0.25">
      <c r="A8243"/>
    </row>
    <row r="8244" spans="1:1" ht="13.2" x14ac:dyDescent="0.25">
      <c r="A8244"/>
    </row>
    <row r="8245" spans="1:1" ht="13.2" x14ac:dyDescent="0.25">
      <c r="A8245"/>
    </row>
    <row r="8246" spans="1:1" ht="13.2" x14ac:dyDescent="0.25">
      <c r="A8246"/>
    </row>
    <row r="8247" spans="1:1" ht="13.2" x14ac:dyDescent="0.25">
      <c r="A8247"/>
    </row>
    <row r="8248" spans="1:1" ht="13.2" x14ac:dyDescent="0.25">
      <c r="A8248"/>
    </row>
    <row r="8249" spans="1:1" ht="13.2" x14ac:dyDescent="0.25">
      <c r="A8249"/>
    </row>
    <row r="8250" spans="1:1" ht="13.2" x14ac:dyDescent="0.25">
      <c r="A8250"/>
    </row>
    <row r="8251" spans="1:1" ht="13.2" x14ac:dyDescent="0.25">
      <c r="A8251"/>
    </row>
    <row r="8252" spans="1:1" ht="13.2" x14ac:dyDescent="0.25">
      <c r="A8252"/>
    </row>
    <row r="8253" spans="1:1" ht="13.2" x14ac:dyDescent="0.25">
      <c r="A8253"/>
    </row>
    <row r="8254" spans="1:1" ht="13.2" x14ac:dyDescent="0.25">
      <c r="A8254"/>
    </row>
    <row r="8255" spans="1:1" ht="13.2" x14ac:dyDescent="0.25">
      <c r="A8255"/>
    </row>
    <row r="8256" spans="1:1" ht="13.2" x14ac:dyDescent="0.25">
      <c r="A8256"/>
    </row>
    <row r="8257" spans="1:1" ht="13.2" x14ac:dyDescent="0.25">
      <c r="A8257"/>
    </row>
    <row r="8258" spans="1:1" ht="13.2" x14ac:dyDescent="0.25">
      <c r="A8258"/>
    </row>
    <row r="8259" spans="1:1" ht="13.2" x14ac:dyDescent="0.25">
      <c r="A8259"/>
    </row>
    <row r="8260" spans="1:1" ht="13.2" x14ac:dyDescent="0.25">
      <c r="A8260"/>
    </row>
    <row r="8261" spans="1:1" ht="13.2" x14ac:dyDescent="0.25">
      <c r="A8261"/>
    </row>
    <row r="8262" spans="1:1" ht="13.2" x14ac:dyDescent="0.25">
      <c r="A8262"/>
    </row>
    <row r="8263" spans="1:1" ht="13.2" x14ac:dyDescent="0.25">
      <c r="A8263"/>
    </row>
    <row r="8264" spans="1:1" ht="13.2" x14ac:dyDescent="0.25">
      <c r="A8264"/>
    </row>
    <row r="8265" spans="1:1" ht="13.2" x14ac:dyDescent="0.25">
      <c r="A8265"/>
    </row>
    <row r="8266" spans="1:1" ht="13.2" x14ac:dyDescent="0.25">
      <c r="A8266"/>
    </row>
    <row r="8267" spans="1:1" ht="13.2" x14ac:dyDescent="0.25">
      <c r="A8267"/>
    </row>
    <row r="8268" spans="1:1" ht="13.2" x14ac:dyDescent="0.25">
      <c r="A8268"/>
    </row>
    <row r="8269" spans="1:1" ht="13.2" x14ac:dyDescent="0.25">
      <c r="A8269"/>
    </row>
    <row r="8270" spans="1:1" ht="13.2" x14ac:dyDescent="0.25">
      <c r="A8270"/>
    </row>
    <row r="8271" spans="1:1" ht="13.2" x14ac:dyDescent="0.25">
      <c r="A8271"/>
    </row>
    <row r="8272" spans="1:1" ht="13.2" x14ac:dyDescent="0.25">
      <c r="A8272"/>
    </row>
    <row r="8273" spans="1:1" ht="13.2" x14ac:dyDescent="0.25">
      <c r="A8273"/>
    </row>
    <row r="8274" spans="1:1" ht="13.2" x14ac:dyDescent="0.25">
      <c r="A8274"/>
    </row>
    <row r="8275" spans="1:1" ht="13.2" x14ac:dyDescent="0.25">
      <c r="A8275"/>
    </row>
    <row r="8276" spans="1:1" ht="13.2" x14ac:dyDescent="0.25">
      <c r="A8276"/>
    </row>
    <row r="8277" spans="1:1" ht="13.2" x14ac:dyDescent="0.25">
      <c r="A8277"/>
    </row>
    <row r="8278" spans="1:1" ht="13.2" x14ac:dyDescent="0.25">
      <c r="A8278"/>
    </row>
    <row r="8279" spans="1:1" ht="13.2" x14ac:dyDescent="0.25">
      <c r="A8279"/>
    </row>
    <row r="8280" spans="1:1" ht="13.2" x14ac:dyDescent="0.25">
      <c r="A8280"/>
    </row>
    <row r="8281" spans="1:1" ht="13.2" x14ac:dyDescent="0.25">
      <c r="A8281"/>
    </row>
    <row r="8282" spans="1:1" ht="13.2" x14ac:dyDescent="0.25">
      <c r="A8282"/>
    </row>
    <row r="8283" spans="1:1" ht="13.2" x14ac:dyDescent="0.25">
      <c r="A8283"/>
    </row>
    <row r="8284" spans="1:1" ht="13.2" x14ac:dyDescent="0.25">
      <c r="A8284"/>
    </row>
    <row r="8285" spans="1:1" ht="13.2" x14ac:dyDescent="0.25">
      <c r="A8285"/>
    </row>
    <row r="8286" spans="1:1" ht="13.2" x14ac:dyDescent="0.25">
      <c r="A8286"/>
    </row>
    <row r="8287" spans="1:1" ht="13.2" x14ac:dyDescent="0.25">
      <c r="A8287"/>
    </row>
    <row r="8288" spans="1:1" ht="13.2" x14ac:dyDescent="0.25">
      <c r="A8288"/>
    </row>
    <row r="8289" spans="1:1" ht="13.2" x14ac:dyDescent="0.25">
      <c r="A8289"/>
    </row>
    <row r="8290" spans="1:1" ht="13.2" x14ac:dyDescent="0.25">
      <c r="A8290"/>
    </row>
    <row r="8291" spans="1:1" ht="13.2" x14ac:dyDescent="0.25">
      <c r="A8291"/>
    </row>
    <row r="8292" spans="1:1" ht="13.2" x14ac:dyDescent="0.25">
      <c r="A8292"/>
    </row>
    <row r="8293" spans="1:1" ht="13.2" x14ac:dyDescent="0.25">
      <c r="A8293"/>
    </row>
    <row r="8294" spans="1:1" ht="13.2" x14ac:dyDescent="0.25">
      <c r="A8294"/>
    </row>
    <row r="8295" spans="1:1" ht="13.2" x14ac:dyDescent="0.25">
      <c r="A8295"/>
    </row>
    <row r="8296" spans="1:1" ht="13.2" x14ac:dyDescent="0.25">
      <c r="A8296"/>
    </row>
    <row r="8297" spans="1:1" ht="13.2" x14ac:dyDescent="0.25">
      <c r="A8297"/>
    </row>
    <row r="8298" spans="1:1" ht="13.2" x14ac:dyDescent="0.25">
      <c r="A8298"/>
    </row>
    <row r="8299" spans="1:1" ht="13.2" x14ac:dyDescent="0.25">
      <c r="A8299"/>
    </row>
    <row r="8300" spans="1:1" ht="13.2" x14ac:dyDescent="0.25">
      <c r="A8300"/>
    </row>
    <row r="8301" spans="1:1" ht="13.2" x14ac:dyDescent="0.25">
      <c r="A8301"/>
    </row>
    <row r="8302" spans="1:1" ht="13.2" x14ac:dyDescent="0.25">
      <c r="A8302"/>
    </row>
    <row r="8303" spans="1:1" ht="13.2" x14ac:dyDescent="0.25">
      <c r="A8303"/>
    </row>
    <row r="8304" spans="1:1" ht="13.2" x14ac:dyDescent="0.25">
      <c r="A8304"/>
    </row>
    <row r="8305" spans="1:1" ht="13.2" x14ac:dyDescent="0.25">
      <c r="A8305"/>
    </row>
    <row r="8306" spans="1:1" ht="13.2" x14ac:dyDescent="0.25">
      <c r="A8306"/>
    </row>
    <row r="8307" spans="1:1" ht="13.2" x14ac:dyDescent="0.25">
      <c r="A8307"/>
    </row>
    <row r="8308" spans="1:1" ht="13.2" x14ac:dyDescent="0.25">
      <c r="A8308"/>
    </row>
    <row r="8309" spans="1:1" ht="13.2" x14ac:dyDescent="0.25">
      <c r="A8309"/>
    </row>
    <row r="8310" spans="1:1" ht="13.2" x14ac:dyDescent="0.25">
      <c r="A8310"/>
    </row>
    <row r="8311" spans="1:1" ht="13.2" x14ac:dyDescent="0.25">
      <c r="A8311"/>
    </row>
    <row r="8312" spans="1:1" ht="13.2" x14ac:dyDescent="0.25">
      <c r="A8312"/>
    </row>
    <row r="8313" spans="1:1" ht="13.2" x14ac:dyDescent="0.25">
      <c r="A8313"/>
    </row>
    <row r="8314" spans="1:1" ht="13.2" x14ac:dyDescent="0.25">
      <c r="A8314"/>
    </row>
    <row r="8315" spans="1:1" ht="13.2" x14ac:dyDescent="0.25">
      <c r="A8315"/>
    </row>
    <row r="8316" spans="1:1" ht="13.2" x14ac:dyDescent="0.25">
      <c r="A8316"/>
    </row>
    <row r="8317" spans="1:1" ht="13.2" x14ac:dyDescent="0.25">
      <c r="A8317"/>
    </row>
    <row r="8318" spans="1:1" ht="13.2" x14ac:dyDescent="0.25">
      <c r="A8318"/>
    </row>
    <row r="8319" spans="1:1" ht="13.2" x14ac:dyDescent="0.25">
      <c r="A8319"/>
    </row>
    <row r="8320" spans="1:1" ht="13.2" x14ac:dyDescent="0.25">
      <c r="A8320"/>
    </row>
    <row r="8321" spans="1:1" ht="13.2" x14ac:dyDescent="0.25">
      <c r="A8321"/>
    </row>
    <row r="8322" spans="1:1" ht="13.2" x14ac:dyDescent="0.25">
      <c r="A8322"/>
    </row>
    <row r="8323" spans="1:1" ht="13.2" x14ac:dyDescent="0.25">
      <c r="A8323"/>
    </row>
    <row r="8324" spans="1:1" ht="13.2" x14ac:dyDescent="0.25">
      <c r="A8324"/>
    </row>
    <row r="8325" spans="1:1" ht="13.2" x14ac:dyDescent="0.25">
      <c r="A8325"/>
    </row>
    <row r="8326" spans="1:1" ht="13.2" x14ac:dyDescent="0.25">
      <c r="A8326"/>
    </row>
    <row r="8327" spans="1:1" ht="13.2" x14ac:dyDescent="0.25">
      <c r="A8327"/>
    </row>
    <row r="8328" spans="1:1" ht="13.2" x14ac:dyDescent="0.25">
      <c r="A8328"/>
    </row>
    <row r="8329" spans="1:1" ht="13.2" x14ac:dyDescent="0.25">
      <c r="A8329"/>
    </row>
    <row r="8330" spans="1:1" ht="13.2" x14ac:dyDescent="0.25">
      <c r="A8330"/>
    </row>
    <row r="8331" spans="1:1" ht="13.2" x14ac:dyDescent="0.25">
      <c r="A8331"/>
    </row>
    <row r="8332" spans="1:1" ht="13.2" x14ac:dyDescent="0.25">
      <c r="A8332"/>
    </row>
    <row r="8333" spans="1:1" ht="13.2" x14ac:dyDescent="0.25">
      <c r="A8333"/>
    </row>
    <row r="8334" spans="1:1" ht="13.2" x14ac:dyDescent="0.25">
      <c r="A8334"/>
    </row>
    <row r="8335" spans="1:1" ht="13.2" x14ac:dyDescent="0.25">
      <c r="A8335"/>
    </row>
    <row r="8336" spans="1:1" ht="13.2" x14ac:dyDescent="0.25">
      <c r="A8336"/>
    </row>
    <row r="8337" spans="1:1" ht="13.2" x14ac:dyDescent="0.25">
      <c r="A8337"/>
    </row>
    <row r="8338" spans="1:1" ht="13.2" x14ac:dyDescent="0.25">
      <c r="A8338"/>
    </row>
    <row r="8339" spans="1:1" ht="13.2" x14ac:dyDescent="0.25">
      <c r="A8339"/>
    </row>
    <row r="8340" spans="1:1" ht="13.2" x14ac:dyDescent="0.25">
      <c r="A8340"/>
    </row>
    <row r="8341" spans="1:1" ht="13.2" x14ac:dyDescent="0.25">
      <c r="A8341"/>
    </row>
    <row r="8342" spans="1:1" ht="13.2" x14ac:dyDescent="0.25">
      <c r="A8342"/>
    </row>
    <row r="8343" spans="1:1" ht="13.2" x14ac:dyDescent="0.25">
      <c r="A8343"/>
    </row>
    <row r="8344" spans="1:1" ht="13.2" x14ac:dyDescent="0.25">
      <c r="A8344"/>
    </row>
    <row r="8345" spans="1:1" ht="13.2" x14ac:dyDescent="0.25">
      <c r="A8345"/>
    </row>
    <row r="8346" spans="1:1" ht="13.2" x14ac:dyDescent="0.25">
      <c r="A8346"/>
    </row>
    <row r="8347" spans="1:1" ht="13.2" x14ac:dyDescent="0.25">
      <c r="A8347"/>
    </row>
    <row r="8348" spans="1:1" ht="13.2" x14ac:dyDescent="0.25">
      <c r="A8348"/>
    </row>
    <row r="8349" spans="1:1" ht="13.2" x14ac:dyDescent="0.25">
      <c r="A8349"/>
    </row>
    <row r="8350" spans="1:1" ht="13.2" x14ac:dyDescent="0.25">
      <c r="A8350"/>
    </row>
    <row r="8351" spans="1:1" ht="13.2" x14ac:dyDescent="0.25">
      <c r="A8351"/>
    </row>
    <row r="8352" spans="1:1" ht="13.2" x14ac:dyDescent="0.25">
      <c r="A8352"/>
    </row>
    <row r="8353" spans="1:1" ht="13.2" x14ac:dyDescent="0.25">
      <c r="A8353"/>
    </row>
    <row r="8354" spans="1:1" ht="13.2" x14ac:dyDescent="0.25">
      <c r="A8354"/>
    </row>
    <row r="8355" spans="1:1" ht="13.2" x14ac:dyDescent="0.25">
      <c r="A8355"/>
    </row>
    <row r="8356" spans="1:1" ht="13.2" x14ac:dyDescent="0.25">
      <c r="A8356"/>
    </row>
    <row r="8357" spans="1:1" ht="13.2" x14ac:dyDescent="0.25">
      <c r="A8357"/>
    </row>
    <row r="8358" spans="1:1" ht="13.2" x14ac:dyDescent="0.25">
      <c r="A8358"/>
    </row>
    <row r="8359" spans="1:1" ht="13.2" x14ac:dyDescent="0.25">
      <c r="A8359"/>
    </row>
    <row r="8360" spans="1:1" ht="13.2" x14ac:dyDescent="0.25">
      <c r="A8360"/>
    </row>
    <row r="8361" spans="1:1" ht="13.2" x14ac:dyDescent="0.25">
      <c r="A8361"/>
    </row>
    <row r="8362" spans="1:1" ht="13.2" x14ac:dyDescent="0.25">
      <c r="A8362"/>
    </row>
    <row r="8363" spans="1:1" ht="13.2" x14ac:dyDescent="0.25">
      <c r="A8363"/>
    </row>
    <row r="8364" spans="1:1" ht="13.2" x14ac:dyDescent="0.25">
      <c r="A8364"/>
    </row>
    <row r="8365" spans="1:1" ht="13.2" x14ac:dyDescent="0.25">
      <c r="A8365"/>
    </row>
    <row r="8366" spans="1:1" ht="13.2" x14ac:dyDescent="0.25">
      <c r="A8366"/>
    </row>
    <row r="8367" spans="1:1" ht="13.2" x14ac:dyDescent="0.25">
      <c r="A8367"/>
    </row>
    <row r="8368" spans="1:1" ht="13.2" x14ac:dyDescent="0.25">
      <c r="A8368"/>
    </row>
    <row r="8369" spans="1:1" ht="13.2" x14ac:dyDescent="0.25">
      <c r="A8369"/>
    </row>
    <row r="8370" spans="1:1" ht="13.2" x14ac:dyDescent="0.25">
      <c r="A8370"/>
    </row>
    <row r="8371" spans="1:1" ht="13.2" x14ac:dyDescent="0.25">
      <c r="A8371"/>
    </row>
    <row r="8372" spans="1:1" ht="13.2" x14ac:dyDescent="0.25">
      <c r="A8372"/>
    </row>
    <row r="8373" spans="1:1" ht="13.2" x14ac:dyDescent="0.25">
      <c r="A8373"/>
    </row>
    <row r="8374" spans="1:1" ht="13.2" x14ac:dyDescent="0.25">
      <c r="A8374"/>
    </row>
    <row r="8375" spans="1:1" ht="13.2" x14ac:dyDescent="0.25">
      <c r="A8375"/>
    </row>
    <row r="8376" spans="1:1" ht="13.2" x14ac:dyDescent="0.25">
      <c r="A8376"/>
    </row>
    <row r="8377" spans="1:1" ht="13.2" x14ac:dyDescent="0.25">
      <c r="A8377"/>
    </row>
    <row r="8378" spans="1:1" ht="13.2" x14ac:dyDescent="0.25">
      <c r="A8378"/>
    </row>
    <row r="8379" spans="1:1" ht="13.2" x14ac:dyDescent="0.25">
      <c r="A8379"/>
    </row>
    <row r="8380" spans="1:1" ht="13.2" x14ac:dyDescent="0.25">
      <c r="A8380"/>
    </row>
    <row r="8381" spans="1:1" ht="13.2" x14ac:dyDescent="0.25">
      <c r="A8381"/>
    </row>
    <row r="8382" spans="1:1" ht="13.2" x14ac:dyDescent="0.25">
      <c r="A8382"/>
    </row>
    <row r="8383" spans="1:1" ht="13.2" x14ac:dyDescent="0.25">
      <c r="A8383"/>
    </row>
    <row r="8384" spans="1:1" ht="13.2" x14ac:dyDescent="0.25">
      <c r="A8384"/>
    </row>
    <row r="8385" spans="1:1" ht="13.2" x14ac:dyDescent="0.25">
      <c r="A8385"/>
    </row>
    <row r="8386" spans="1:1" ht="13.2" x14ac:dyDescent="0.25">
      <c r="A8386"/>
    </row>
    <row r="8387" spans="1:1" ht="13.2" x14ac:dyDescent="0.25">
      <c r="A8387"/>
    </row>
    <row r="8388" spans="1:1" ht="13.2" x14ac:dyDescent="0.25">
      <c r="A8388"/>
    </row>
    <row r="8389" spans="1:1" ht="13.2" x14ac:dyDescent="0.25">
      <c r="A8389"/>
    </row>
    <row r="8390" spans="1:1" ht="13.2" x14ac:dyDescent="0.25">
      <c r="A8390"/>
    </row>
    <row r="8391" spans="1:1" ht="13.2" x14ac:dyDescent="0.25">
      <c r="A8391"/>
    </row>
    <row r="8392" spans="1:1" ht="13.2" x14ac:dyDescent="0.25">
      <c r="A8392"/>
    </row>
    <row r="8393" spans="1:1" ht="13.2" x14ac:dyDescent="0.25">
      <c r="A8393"/>
    </row>
    <row r="8394" spans="1:1" ht="13.2" x14ac:dyDescent="0.25">
      <c r="A8394"/>
    </row>
    <row r="8395" spans="1:1" ht="13.2" x14ac:dyDescent="0.25">
      <c r="A8395"/>
    </row>
    <row r="8396" spans="1:1" ht="13.2" x14ac:dyDescent="0.25">
      <c r="A8396"/>
    </row>
    <row r="8397" spans="1:1" ht="13.2" x14ac:dyDescent="0.25">
      <c r="A8397"/>
    </row>
    <row r="8398" spans="1:1" ht="13.2" x14ac:dyDescent="0.25">
      <c r="A8398"/>
    </row>
    <row r="8399" spans="1:1" ht="13.2" x14ac:dyDescent="0.25">
      <c r="A8399"/>
    </row>
    <row r="8400" spans="1:1" ht="13.2" x14ac:dyDescent="0.25">
      <c r="A8400"/>
    </row>
    <row r="8401" spans="1:1" ht="13.2" x14ac:dyDescent="0.25">
      <c r="A8401"/>
    </row>
    <row r="8402" spans="1:1" ht="13.2" x14ac:dyDescent="0.25">
      <c r="A8402"/>
    </row>
    <row r="8403" spans="1:1" ht="13.2" x14ac:dyDescent="0.25">
      <c r="A8403"/>
    </row>
    <row r="8404" spans="1:1" ht="13.2" x14ac:dyDescent="0.25">
      <c r="A8404"/>
    </row>
    <row r="8405" spans="1:1" ht="13.2" x14ac:dyDescent="0.25">
      <c r="A8405"/>
    </row>
    <row r="8406" spans="1:1" ht="13.2" x14ac:dyDescent="0.25">
      <c r="A8406"/>
    </row>
    <row r="8407" spans="1:1" ht="13.2" x14ac:dyDescent="0.25">
      <c r="A8407"/>
    </row>
    <row r="8408" spans="1:1" ht="13.2" x14ac:dyDescent="0.25">
      <c r="A8408"/>
    </row>
    <row r="8409" spans="1:1" ht="13.2" x14ac:dyDescent="0.25">
      <c r="A8409"/>
    </row>
    <row r="8410" spans="1:1" ht="13.2" x14ac:dyDescent="0.25">
      <c r="A8410"/>
    </row>
    <row r="8411" spans="1:1" ht="13.2" x14ac:dyDescent="0.25">
      <c r="A8411"/>
    </row>
    <row r="8412" spans="1:1" ht="13.2" x14ac:dyDescent="0.25">
      <c r="A8412"/>
    </row>
    <row r="8413" spans="1:1" ht="13.2" x14ac:dyDescent="0.25">
      <c r="A8413"/>
    </row>
    <row r="8414" spans="1:1" ht="13.2" x14ac:dyDescent="0.25">
      <c r="A8414"/>
    </row>
    <row r="8415" spans="1:1" ht="13.2" x14ac:dyDescent="0.25">
      <c r="A8415"/>
    </row>
    <row r="8416" spans="1:1" ht="13.2" x14ac:dyDescent="0.25">
      <c r="A8416"/>
    </row>
    <row r="8417" spans="1:1" ht="13.2" x14ac:dyDescent="0.25">
      <c r="A8417"/>
    </row>
    <row r="8418" spans="1:1" ht="13.2" x14ac:dyDescent="0.25">
      <c r="A8418"/>
    </row>
    <row r="8419" spans="1:1" ht="13.2" x14ac:dyDescent="0.25">
      <c r="A8419"/>
    </row>
    <row r="8420" spans="1:1" ht="13.2" x14ac:dyDescent="0.25">
      <c r="A8420"/>
    </row>
    <row r="8421" spans="1:1" ht="13.2" x14ac:dyDescent="0.25">
      <c r="A8421"/>
    </row>
    <row r="8422" spans="1:1" ht="13.2" x14ac:dyDescent="0.25">
      <c r="A8422"/>
    </row>
    <row r="8423" spans="1:1" ht="13.2" x14ac:dyDescent="0.25">
      <c r="A8423"/>
    </row>
    <row r="8424" spans="1:1" ht="13.2" x14ac:dyDescent="0.25">
      <c r="A8424"/>
    </row>
    <row r="8425" spans="1:1" ht="13.2" x14ac:dyDescent="0.25">
      <c r="A8425"/>
    </row>
    <row r="8426" spans="1:1" ht="13.2" x14ac:dyDescent="0.25">
      <c r="A8426"/>
    </row>
    <row r="8427" spans="1:1" ht="13.2" x14ac:dyDescent="0.25">
      <c r="A8427"/>
    </row>
    <row r="8428" spans="1:1" ht="13.2" x14ac:dyDescent="0.25">
      <c r="A8428"/>
    </row>
    <row r="8429" spans="1:1" ht="13.2" x14ac:dyDescent="0.25">
      <c r="A8429"/>
    </row>
    <row r="8430" spans="1:1" ht="13.2" x14ac:dyDescent="0.25">
      <c r="A8430"/>
    </row>
    <row r="8431" spans="1:1" ht="13.2" x14ac:dyDescent="0.25">
      <c r="A8431"/>
    </row>
    <row r="8432" spans="1:1" ht="13.2" x14ac:dyDescent="0.25">
      <c r="A8432"/>
    </row>
    <row r="8433" spans="1:1" ht="13.2" x14ac:dyDescent="0.25">
      <c r="A8433"/>
    </row>
    <row r="8434" spans="1:1" ht="13.2" x14ac:dyDescent="0.25">
      <c r="A8434"/>
    </row>
    <row r="8435" spans="1:1" ht="13.2" x14ac:dyDescent="0.25">
      <c r="A8435"/>
    </row>
    <row r="8436" spans="1:1" ht="13.2" x14ac:dyDescent="0.25">
      <c r="A8436"/>
    </row>
    <row r="8437" spans="1:1" ht="13.2" x14ac:dyDescent="0.25">
      <c r="A8437"/>
    </row>
    <row r="8438" spans="1:1" ht="13.2" x14ac:dyDescent="0.25">
      <c r="A8438"/>
    </row>
    <row r="8439" spans="1:1" ht="13.2" x14ac:dyDescent="0.25">
      <c r="A8439"/>
    </row>
    <row r="8440" spans="1:1" ht="13.2" x14ac:dyDescent="0.25">
      <c r="A8440"/>
    </row>
    <row r="8441" spans="1:1" ht="13.2" x14ac:dyDescent="0.25">
      <c r="A8441"/>
    </row>
    <row r="8442" spans="1:1" ht="13.2" x14ac:dyDescent="0.25">
      <c r="A8442"/>
    </row>
    <row r="8443" spans="1:1" ht="13.2" x14ac:dyDescent="0.25">
      <c r="A8443"/>
    </row>
    <row r="8444" spans="1:1" ht="13.2" x14ac:dyDescent="0.25">
      <c r="A8444"/>
    </row>
    <row r="8445" spans="1:1" ht="13.2" x14ac:dyDescent="0.25">
      <c r="A8445"/>
    </row>
    <row r="8446" spans="1:1" ht="13.2" x14ac:dyDescent="0.25">
      <c r="A8446"/>
    </row>
    <row r="8447" spans="1:1" ht="13.2" x14ac:dyDescent="0.25">
      <c r="A8447"/>
    </row>
    <row r="8448" spans="1:1" ht="13.2" x14ac:dyDescent="0.25">
      <c r="A8448"/>
    </row>
    <row r="8449" spans="1:1" ht="13.2" x14ac:dyDescent="0.25">
      <c r="A8449"/>
    </row>
    <row r="8450" spans="1:1" ht="13.2" x14ac:dyDescent="0.25">
      <c r="A8450"/>
    </row>
    <row r="8451" spans="1:1" ht="13.2" x14ac:dyDescent="0.25">
      <c r="A8451"/>
    </row>
    <row r="8452" spans="1:1" ht="13.2" x14ac:dyDescent="0.25">
      <c r="A8452"/>
    </row>
    <row r="8453" spans="1:1" ht="13.2" x14ac:dyDescent="0.25">
      <c r="A8453"/>
    </row>
    <row r="8454" spans="1:1" ht="13.2" x14ac:dyDescent="0.25">
      <c r="A8454"/>
    </row>
    <row r="8455" spans="1:1" ht="13.2" x14ac:dyDescent="0.25">
      <c r="A8455"/>
    </row>
    <row r="8456" spans="1:1" ht="13.2" x14ac:dyDescent="0.25">
      <c r="A8456"/>
    </row>
    <row r="8457" spans="1:1" ht="13.2" x14ac:dyDescent="0.25">
      <c r="A8457"/>
    </row>
    <row r="8458" spans="1:1" ht="13.2" x14ac:dyDescent="0.25">
      <c r="A8458"/>
    </row>
    <row r="8459" spans="1:1" ht="13.2" x14ac:dyDescent="0.25">
      <c r="A8459"/>
    </row>
    <row r="8460" spans="1:1" ht="13.2" x14ac:dyDescent="0.25">
      <c r="A8460"/>
    </row>
    <row r="8461" spans="1:1" ht="13.2" x14ac:dyDescent="0.25">
      <c r="A8461"/>
    </row>
    <row r="8462" spans="1:1" ht="13.2" x14ac:dyDescent="0.25">
      <c r="A8462"/>
    </row>
    <row r="8463" spans="1:1" ht="13.2" x14ac:dyDescent="0.25">
      <c r="A8463"/>
    </row>
    <row r="8464" spans="1:1" ht="13.2" x14ac:dyDescent="0.25">
      <c r="A8464"/>
    </row>
    <row r="8465" spans="1:1" ht="13.2" x14ac:dyDescent="0.25">
      <c r="A8465"/>
    </row>
    <row r="8466" spans="1:1" ht="13.2" x14ac:dyDescent="0.25">
      <c r="A8466"/>
    </row>
    <row r="8467" spans="1:1" ht="13.2" x14ac:dyDescent="0.25">
      <c r="A8467"/>
    </row>
    <row r="8468" spans="1:1" ht="13.2" x14ac:dyDescent="0.25">
      <c r="A8468"/>
    </row>
    <row r="8469" spans="1:1" ht="13.2" x14ac:dyDescent="0.25">
      <c r="A8469"/>
    </row>
    <row r="8470" spans="1:1" ht="13.2" x14ac:dyDescent="0.25">
      <c r="A8470"/>
    </row>
    <row r="8471" spans="1:1" ht="13.2" x14ac:dyDescent="0.25">
      <c r="A8471"/>
    </row>
    <row r="8472" spans="1:1" ht="13.2" x14ac:dyDescent="0.25">
      <c r="A8472"/>
    </row>
    <row r="8473" spans="1:1" ht="13.2" x14ac:dyDescent="0.25">
      <c r="A8473"/>
    </row>
    <row r="8474" spans="1:1" ht="13.2" x14ac:dyDescent="0.25">
      <c r="A8474"/>
    </row>
    <row r="8475" spans="1:1" ht="13.2" x14ac:dyDescent="0.25">
      <c r="A8475"/>
    </row>
    <row r="8476" spans="1:1" ht="13.2" x14ac:dyDescent="0.25">
      <c r="A8476"/>
    </row>
    <row r="8477" spans="1:1" ht="13.2" x14ac:dyDescent="0.25">
      <c r="A8477"/>
    </row>
    <row r="8478" spans="1:1" ht="13.2" x14ac:dyDescent="0.25">
      <c r="A8478"/>
    </row>
    <row r="8479" spans="1:1" ht="13.2" x14ac:dyDescent="0.25">
      <c r="A8479"/>
    </row>
    <row r="8480" spans="1:1" ht="13.2" x14ac:dyDescent="0.25">
      <c r="A8480"/>
    </row>
    <row r="8481" spans="1:1" ht="13.2" x14ac:dyDescent="0.25">
      <c r="A8481"/>
    </row>
    <row r="8482" spans="1:1" ht="13.2" x14ac:dyDescent="0.25">
      <c r="A8482"/>
    </row>
    <row r="8483" spans="1:1" ht="13.2" x14ac:dyDescent="0.25">
      <c r="A8483"/>
    </row>
    <row r="8484" spans="1:1" ht="13.2" x14ac:dyDescent="0.25">
      <c r="A8484"/>
    </row>
    <row r="8485" spans="1:1" ht="13.2" x14ac:dyDescent="0.25">
      <c r="A8485"/>
    </row>
    <row r="8486" spans="1:1" ht="13.2" x14ac:dyDescent="0.25">
      <c r="A8486"/>
    </row>
    <row r="8487" spans="1:1" ht="13.2" x14ac:dyDescent="0.25">
      <c r="A8487"/>
    </row>
    <row r="8488" spans="1:1" ht="13.2" x14ac:dyDescent="0.25">
      <c r="A8488"/>
    </row>
    <row r="8489" spans="1:1" ht="13.2" x14ac:dyDescent="0.25">
      <c r="A8489"/>
    </row>
    <row r="8490" spans="1:1" ht="13.2" x14ac:dyDescent="0.25">
      <c r="A8490"/>
    </row>
    <row r="8491" spans="1:1" ht="13.2" x14ac:dyDescent="0.25">
      <c r="A8491"/>
    </row>
    <row r="8492" spans="1:1" ht="13.2" x14ac:dyDescent="0.25">
      <c r="A8492"/>
    </row>
    <row r="8493" spans="1:1" ht="13.2" x14ac:dyDescent="0.25">
      <c r="A8493"/>
    </row>
    <row r="8494" spans="1:1" ht="13.2" x14ac:dyDescent="0.25">
      <c r="A8494"/>
    </row>
    <row r="8495" spans="1:1" ht="13.2" x14ac:dyDescent="0.25">
      <c r="A8495"/>
    </row>
    <row r="8496" spans="1:1" ht="13.2" x14ac:dyDescent="0.25">
      <c r="A8496"/>
    </row>
    <row r="8497" spans="1:1" ht="13.2" x14ac:dyDescent="0.25">
      <c r="A8497"/>
    </row>
    <row r="8498" spans="1:1" ht="13.2" x14ac:dyDescent="0.25">
      <c r="A8498"/>
    </row>
    <row r="8499" spans="1:1" ht="13.2" x14ac:dyDescent="0.25">
      <c r="A8499"/>
    </row>
    <row r="8500" spans="1:1" ht="13.2" x14ac:dyDescent="0.25">
      <c r="A8500"/>
    </row>
    <row r="8501" spans="1:1" ht="13.2" x14ac:dyDescent="0.25">
      <c r="A8501"/>
    </row>
    <row r="8502" spans="1:1" ht="13.2" x14ac:dyDescent="0.25">
      <c r="A8502"/>
    </row>
    <row r="8503" spans="1:1" ht="13.2" x14ac:dyDescent="0.25">
      <c r="A8503"/>
    </row>
    <row r="8504" spans="1:1" ht="13.2" x14ac:dyDescent="0.25">
      <c r="A8504"/>
    </row>
    <row r="8505" spans="1:1" ht="13.2" x14ac:dyDescent="0.25">
      <c r="A8505"/>
    </row>
    <row r="8506" spans="1:1" ht="13.2" x14ac:dyDescent="0.25">
      <c r="A8506"/>
    </row>
    <row r="8507" spans="1:1" ht="13.2" x14ac:dyDescent="0.25">
      <c r="A8507"/>
    </row>
    <row r="8508" spans="1:1" ht="13.2" x14ac:dyDescent="0.25">
      <c r="A8508"/>
    </row>
    <row r="8509" spans="1:1" ht="13.2" x14ac:dyDescent="0.25">
      <c r="A8509"/>
    </row>
    <row r="8510" spans="1:1" ht="13.2" x14ac:dyDescent="0.25">
      <c r="A8510"/>
    </row>
    <row r="8511" spans="1:1" ht="13.2" x14ac:dyDescent="0.25">
      <c r="A8511"/>
    </row>
    <row r="8512" spans="1:1" ht="13.2" x14ac:dyDescent="0.25">
      <c r="A8512"/>
    </row>
    <row r="8513" spans="1:1" ht="13.2" x14ac:dyDescent="0.25">
      <c r="A8513"/>
    </row>
    <row r="8514" spans="1:1" ht="13.2" x14ac:dyDescent="0.25">
      <c r="A8514"/>
    </row>
    <row r="8515" spans="1:1" ht="13.2" x14ac:dyDescent="0.25">
      <c r="A8515"/>
    </row>
    <row r="8516" spans="1:1" ht="13.2" x14ac:dyDescent="0.25">
      <c r="A8516"/>
    </row>
    <row r="8517" spans="1:1" ht="13.2" x14ac:dyDescent="0.25">
      <c r="A8517"/>
    </row>
    <row r="8518" spans="1:1" ht="13.2" x14ac:dyDescent="0.25">
      <c r="A8518"/>
    </row>
    <row r="8519" spans="1:1" ht="13.2" x14ac:dyDescent="0.25">
      <c r="A8519"/>
    </row>
    <row r="8520" spans="1:1" ht="13.2" x14ac:dyDescent="0.25">
      <c r="A8520"/>
    </row>
    <row r="8521" spans="1:1" ht="13.2" x14ac:dyDescent="0.25">
      <c r="A8521"/>
    </row>
    <row r="8522" spans="1:1" ht="13.2" x14ac:dyDescent="0.25">
      <c r="A8522"/>
    </row>
    <row r="8523" spans="1:1" ht="13.2" x14ac:dyDescent="0.25">
      <c r="A8523"/>
    </row>
    <row r="8524" spans="1:1" ht="13.2" x14ac:dyDescent="0.25">
      <c r="A8524"/>
    </row>
    <row r="8525" spans="1:1" ht="13.2" x14ac:dyDescent="0.25">
      <c r="A8525"/>
    </row>
    <row r="8526" spans="1:1" ht="13.2" x14ac:dyDescent="0.25">
      <c r="A8526"/>
    </row>
    <row r="8527" spans="1:1" ht="13.2" x14ac:dyDescent="0.25">
      <c r="A8527"/>
    </row>
    <row r="8528" spans="1:1" ht="13.2" x14ac:dyDescent="0.25">
      <c r="A8528"/>
    </row>
    <row r="8529" spans="1:1" ht="13.2" x14ac:dyDescent="0.25">
      <c r="A8529"/>
    </row>
    <row r="8530" spans="1:1" ht="13.2" x14ac:dyDescent="0.25">
      <c r="A8530"/>
    </row>
    <row r="8531" spans="1:1" ht="13.2" x14ac:dyDescent="0.25">
      <c r="A8531"/>
    </row>
    <row r="8532" spans="1:1" ht="13.2" x14ac:dyDescent="0.25">
      <c r="A8532"/>
    </row>
    <row r="8533" spans="1:1" ht="13.2" x14ac:dyDescent="0.25">
      <c r="A8533"/>
    </row>
    <row r="8534" spans="1:1" ht="13.2" x14ac:dyDescent="0.25">
      <c r="A8534"/>
    </row>
    <row r="8535" spans="1:1" ht="13.2" x14ac:dyDescent="0.25">
      <c r="A8535"/>
    </row>
    <row r="8536" spans="1:1" ht="13.2" x14ac:dyDescent="0.25">
      <c r="A8536"/>
    </row>
    <row r="8537" spans="1:1" ht="13.2" x14ac:dyDescent="0.25">
      <c r="A8537"/>
    </row>
    <row r="8538" spans="1:1" ht="13.2" x14ac:dyDescent="0.25">
      <c r="A8538"/>
    </row>
    <row r="8539" spans="1:1" ht="13.2" x14ac:dyDescent="0.25">
      <c r="A8539"/>
    </row>
    <row r="8540" spans="1:1" ht="13.2" x14ac:dyDescent="0.25">
      <c r="A8540"/>
    </row>
    <row r="8541" spans="1:1" ht="13.2" x14ac:dyDescent="0.25">
      <c r="A8541"/>
    </row>
    <row r="8542" spans="1:1" ht="13.2" x14ac:dyDescent="0.25">
      <c r="A8542"/>
    </row>
    <row r="8543" spans="1:1" ht="13.2" x14ac:dyDescent="0.25">
      <c r="A8543"/>
    </row>
    <row r="8544" spans="1:1" ht="13.2" x14ac:dyDescent="0.25">
      <c r="A8544"/>
    </row>
    <row r="8545" spans="1:1" ht="13.2" x14ac:dyDescent="0.25">
      <c r="A8545"/>
    </row>
    <row r="8546" spans="1:1" ht="13.2" x14ac:dyDescent="0.25">
      <c r="A8546"/>
    </row>
    <row r="8547" spans="1:1" ht="13.2" x14ac:dyDescent="0.25">
      <c r="A8547"/>
    </row>
    <row r="8548" spans="1:1" ht="13.2" x14ac:dyDescent="0.25">
      <c r="A8548"/>
    </row>
    <row r="8549" spans="1:1" ht="13.2" x14ac:dyDescent="0.25">
      <c r="A8549"/>
    </row>
    <row r="8550" spans="1:1" ht="13.2" x14ac:dyDescent="0.25">
      <c r="A8550"/>
    </row>
    <row r="8551" spans="1:1" ht="13.2" x14ac:dyDescent="0.25">
      <c r="A8551"/>
    </row>
    <row r="8552" spans="1:1" ht="13.2" x14ac:dyDescent="0.25">
      <c r="A8552"/>
    </row>
    <row r="8553" spans="1:1" ht="13.2" x14ac:dyDescent="0.25">
      <c r="A8553"/>
    </row>
    <row r="8554" spans="1:1" ht="13.2" x14ac:dyDescent="0.25">
      <c r="A8554"/>
    </row>
    <row r="8555" spans="1:1" ht="13.2" x14ac:dyDescent="0.25">
      <c r="A8555"/>
    </row>
    <row r="8556" spans="1:1" ht="13.2" x14ac:dyDescent="0.25">
      <c r="A8556"/>
    </row>
    <row r="8557" spans="1:1" ht="13.2" x14ac:dyDescent="0.25">
      <c r="A8557"/>
    </row>
    <row r="8558" spans="1:1" ht="13.2" x14ac:dyDescent="0.25">
      <c r="A8558"/>
    </row>
    <row r="8559" spans="1:1" ht="13.2" x14ac:dyDescent="0.25">
      <c r="A8559"/>
    </row>
    <row r="8560" spans="1:1" ht="13.2" x14ac:dyDescent="0.25">
      <c r="A8560"/>
    </row>
    <row r="8561" spans="1:1" ht="13.2" x14ac:dyDescent="0.25">
      <c r="A8561"/>
    </row>
    <row r="8562" spans="1:1" ht="13.2" x14ac:dyDescent="0.25">
      <c r="A8562"/>
    </row>
    <row r="8563" spans="1:1" ht="13.2" x14ac:dyDescent="0.25">
      <c r="A8563"/>
    </row>
    <row r="8564" spans="1:1" ht="13.2" x14ac:dyDescent="0.25">
      <c r="A8564"/>
    </row>
    <row r="8565" spans="1:1" ht="13.2" x14ac:dyDescent="0.25">
      <c r="A8565"/>
    </row>
    <row r="8566" spans="1:1" ht="13.2" x14ac:dyDescent="0.25">
      <c r="A8566"/>
    </row>
    <row r="8567" spans="1:1" ht="13.2" x14ac:dyDescent="0.25">
      <c r="A8567"/>
    </row>
    <row r="8568" spans="1:1" ht="13.2" x14ac:dyDescent="0.25">
      <c r="A8568"/>
    </row>
    <row r="8569" spans="1:1" ht="13.2" x14ac:dyDescent="0.25">
      <c r="A8569"/>
    </row>
    <row r="8570" spans="1:1" ht="13.2" x14ac:dyDescent="0.25">
      <c r="A8570"/>
    </row>
    <row r="8571" spans="1:1" ht="13.2" x14ac:dyDescent="0.25">
      <c r="A8571"/>
    </row>
    <row r="8572" spans="1:1" ht="13.2" x14ac:dyDescent="0.25">
      <c r="A8572"/>
    </row>
    <row r="8573" spans="1:1" ht="13.2" x14ac:dyDescent="0.25">
      <c r="A8573"/>
    </row>
    <row r="8574" spans="1:1" ht="13.2" x14ac:dyDescent="0.25">
      <c r="A8574"/>
    </row>
    <row r="8575" spans="1:1" ht="13.2" x14ac:dyDescent="0.25">
      <c r="A8575"/>
    </row>
    <row r="8576" spans="1:1" ht="13.2" x14ac:dyDescent="0.25">
      <c r="A8576"/>
    </row>
    <row r="8577" spans="1:1" ht="13.2" x14ac:dyDescent="0.25">
      <c r="A8577"/>
    </row>
    <row r="8578" spans="1:1" ht="13.2" x14ac:dyDescent="0.25">
      <c r="A8578"/>
    </row>
    <row r="8579" spans="1:1" ht="13.2" x14ac:dyDescent="0.25">
      <c r="A8579"/>
    </row>
    <row r="8580" spans="1:1" ht="13.2" x14ac:dyDescent="0.25">
      <c r="A8580"/>
    </row>
    <row r="8581" spans="1:1" ht="13.2" x14ac:dyDescent="0.25">
      <c r="A8581"/>
    </row>
    <row r="8582" spans="1:1" ht="13.2" x14ac:dyDescent="0.25">
      <c r="A8582"/>
    </row>
    <row r="8583" spans="1:1" ht="13.2" x14ac:dyDescent="0.25">
      <c r="A8583"/>
    </row>
    <row r="8584" spans="1:1" ht="13.2" x14ac:dyDescent="0.25">
      <c r="A8584"/>
    </row>
    <row r="8585" spans="1:1" ht="13.2" x14ac:dyDescent="0.25">
      <c r="A8585"/>
    </row>
    <row r="8586" spans="1:1" ht="13.2" x14ac:dyDescent="0.25">
      <c r="A8586"/>
    </row>
    <row r="8587" spans="1:1" ht="13.2" x14ac:dyDescent="0.25">
      <c r="A8587"/>
    </row>
    <row r="8588" spans="1:1" ht="13.2" x14ac:dyDescent="0.25">
      <c r="A8588"/>
    </row>
    <row r="8589" spans="1:1" ht="13.2" x14ac:dyDescent="0.25">
      <c r="A8589"/>
    </row>
    <row r="8590" spans="1:1" ht="13.2" x14ac:dyDescent="0.25">
      <c r="A8590"/>
    </row>
    <row r="8591" spans="1:1" ht="13.2" x14ac:dyDescent="0.25">
      <c r="A8591"/>
    </row>
    <row r="8592" spans="1:1" ht="13.2" x14ac:dyDescent="0.25">
      <c r="A8592"/>
    </row>
    <row r="8593" spans="1:1" ht="13.2" x14ac:dyDescent="0.25">
      <c r="A8593"/>
    </row>
    <row r="8594" spans="1:1" ht="13.2" x14ac:dyDescent="0.25">
      <c r="A8594"/>
    </row>
    <row r="8595" spans="1:1" ht="13.2" x14ac:dyDescent="0.25">
      <c r="A8595"/>
    </row>
    <row r="8596" spans="1:1" ht="13.2" x14ac:dyDescent="0.25">
      <c r="A8596"/>
    </row>
    <row r="8597" spans="1:1" ht="13.2" x14ac:dyDescent="0.25">
      <c r="A8597"/>
    </row>
    <row r="8598" spans="1:1" ht="13.2" x14ac:dyDescent="0.25">
      <c r="A8598"/>
    </row>
    <row r="8599" spans="1:1" ht="13.2" x14ac:dyDescent="0.25">
      <c r="A8599"/>
    </row>
    <row r="8600" spans="1:1" ht="13.2" x14ac:dyDescent="0.25">
      <c r="A8600"/>
    </row>
    <row r="8601" spans="1:1" ht="13.2" x14ac:dyDescent="0.25">
      <c r="A8601"/>
    </row>
    <row r="8602" spans="1:1" ht="13.2" x14ac:dyDescent="0.25">
      <c r="A8602"/>
    </row>
    <row r="8603" spans="1:1" ht="13.2" x14ac:dyDescent="0.25">
      <c r="A8603"/>
    </row>
    <row r="8604" spans="1:1" ht="13.2" x14ac:dyDescent="0.25">
      <c r="A8604"/>
    </row>
    <row r="8605" spans="1:1" ht="13.2" x14ac:dyDescent="0.25">
      <c r="A8605"/>
    </row>
    <row r="8606" spans="1:1" ht="13.2" x14ac:dyDescent="0.25">
      <c r="A8606"/>
    </row>
    <row r="8607" spans="1:1" ht="13.2" x14ac:dyDescent="0.25">
      <c r="A8607"/>
    </row>
    <row r="8608" spans="1:1" ht="13.2" x14ac:dyDescent="0.25">
      <c r="A8608"/>
    </row>
    <row r="8609" spans="1:1" ht="13.2" x14ac:dyDescent="0.25">
      <c r="A8609"/>
    </row>
    <row r="8610" spans="1:1" ht="13.2" x14ac:dyDescent="0.25">
      <c r="A8610"/>
    </row>
    <row r="8611" spans="1:1" ht="13.2" x14ac:dyDescent="0.25">
      <c r="A8611"/>
    </row>
    <row r="8612" spans="1:1" ht="13.2" x14ac:dyDescent="0.25">
      <c r="A8612"/>
    </row>
    <row r="8613" spans="1:1" ht="13.2" x14ac:dyDescent="0.25">
      <c r="A8613"/>
    </row>
    <row r="8614" spans="1:1" ht="13.2" x14ac:dyDescent="0.25">
      <c r="A8614"/>
    </row>
    <row r="8615" spans="1:1" ht="13.2" x14ac:dyDescent="0.25">
      <c r="A8615"/>
    </row>
    <row r="8616" spans="1:1" ht="13.2" x14ac:dyDescent="0.25">
      <c r="A8616"/>
    </row>
    <row r="8617" spans="1:1" ht="13.2" x14ac:dyDescent="0.25">
      <c r="A8617"/>
    </row>
    <row r="8618" spans="1:1" ht="13.2" x14ac:dyDescent="0.25">
      <c r="A8618"/>
    </row>
    <row r="8619" spans="1:1" ht="13.2" x14ac:dyDescent="0.25">
      <c r="A8619"/>
    </row>
    <row r="8620" spans="1:1" ht="13.2" x14ac:dyDescent="0.25">
      <c r="A8620"/>
    </row>
    <row r="8621" spans="1:1" ht="13.2" x14ac:dyDescent="0.25">
      <c r="A8621"/>
    </row>
    <row r="8622" spans="1:1" ht="13.2" x14ac:dyDescent="0.25">
      <c r="A8622"/>
    </row>
    <row r="8623" spans="1:1" ht="13.2" x14ac:dyDescent="0.25">
      <c r="A8623"/>
    </row>
    <row r="8624" spans="1:1" ht="13.2" x14ac:dyDescent="0.25">
      <c r="A8624"/>
    </row>
    <row r="8625" spans="1:1" ht="13.2" x14ac:dyDescent="0.25">
      <c r="A8625"/>
    </row>
    <row r="8626" spans="1:1" ht="13.2" x14ac:dyDescent="0.25">
      <c r="A8626"/>
    </row>
    <row r="8627" spans="1:1" ht="13.2" x14ac:dyDescent="0.25">
      <c r="A8627"/>
    </row>
    <row r="8628" spans="1:1" ht="13.2" x14ac:dyDescent="0.25">
      <c r="A8628"/>
    </row>
    <row r="8629" spans="1:1" ht="13.2" x14ac:dyDescent="0.25">
      <c r="A8629"/>
    </row>
    <row r="8630" spans="1:1" ht="13.2" x14ac:dyDescent="0.25">
      <c r="A8630"/>
    </row>
    <row r="8631" spans="1:1" ht="13.2" x14ac:dyDescent="0.25">
      <c r="A8631"/>
    </row>
    <row r="8632" spans="1:1" ht="13.2" x14ac:dyDescent="0.25">
      <c r="A8632"/>
    </row>
    <row r="8633" spans="1:1" ht="13.2" x14ac:dyDescent="0.25">
      <c r="A8633"/>
    </row>
    <row r="8634" spans="1:1" ht="13.2" x14ac:dyDescent="0.25">
      <c r="A8634"/>
    </row>
    <row r="8635" spans="1:1" ht="13.2" x14ac:dyDescent="0.25">
      <c r="A8635"/>
    </row>
    <row r="8636" spans="1:1" ht="13.2" x14ac:dyDescent="0.25">
      <c r="A8636"/>
    </row>
    <row r="8637" spans="1:1" ht="13.2" x14ac:dyDescent="0.25">
      <c r="A8637"/>
    </row>
    <row r="8638" spans="1:1" ht="13.2" x14ac:dyDescent="0.25">
      <c r="A8638"/>
    </row>
    <row r="8639" spans="1:1" ht="13.2" x14ac:dyDescent="0.25">
      <c r="A8639"/>
    </row>
    <row r="8640" spans="1:1" ht="13.2" x14ac:dyDescent="0.25">
      <c r="A8640"/>
    </row>
    <row r="8641" spans="1:1" ht="13.2" x14ac:dyDescent="0.25">
      <c r="A8641"/>
    </row>
    <row r="8642" spans="1:1" ht="13.2" x14ac:dyDescent="0.25">
      <c r="A8642"/>
    </row>
    <row r="8643" spans="1:1" ht="13.2" x14ac:dyDescent="0.25">
      <c r="A8643"/>
    </row>
    <row r="8644" spans="1:1" ht="13.2" x14ac:dyDescent="0.25">
      <c r="A8644"/>
    </row>
    <row r="8645" spans="1:1" ht="13.2" x14ac:dyDescent="0.25">
      <c r="A8645"/>
    </row>
    <row r="8646" spans="1:1" ht="13.2" x14ac:dyDescent="0.25">
      <c r="A8646"/>
    </row>
    <row r="8647" spans="1:1" ht="13.2" x14ac:dyDescent="0.25">
      <c r="A8647"/>
    </row>
    <row r="8648" spans="1:1" ht="13.2" x14ac:dyDescent="0.25">
      <c r="A8648"/>
    </row>
    <row r="8649" spans="1:1" ht="13.2" x14ac:dyDescent="0.25">
      <c r="A8649"/>
    </row>
    <row r="8650" spans="1:1" ht="13.2" x14ac:dyDescent="0.25">
      <c r="A8650"/>
    </row>
    <row r="8651" spans="1:1" ht="13.2" x14ac:dyDescent="0.25">
      <c r="A8651"/>
    </row>
    <row r="8652" spans="1:1" ht="13.2" x14ac:dyDescent="0.25">
      <c r="A8652"/>
    </row>
    <row r="8653" spans="1:1" ht="13.2" x14ac:dyDescent="0.25">
      <c r="A8653"/>
    </row>
    <row r="8654" spans="1:1" ht="13.2" x14ac:dyDescent="0.25">
      <c r="A8654"/>
    </row>
    <row r="8655" spans="1:1" ht="13.2" x14ac:dyDescent="0.25">
      <c r="A8655"/>
    </row>
    <row r="8656" spans="1:1" ht="13.2" x14ac:dyDescent="0.25">
      <c r="A8656"/>
    </row>
    <row r="8657" spans="1:1" ht="13.2" x14ac:dyDescent="0.25">
      <c r="A8657"/>
    </row>
    <row r="8658" spans="1:1" ht="13.2" x14ac:dyDescent="0.25">
      <c r="A8658"/>
    </row>
    <row r="8659" spans="1:1" ht="13.2" x14ac:dyDescent="0.25">
      <c r="A8659"/>
    </row>
    <row r="8660" spans="1:1" ht="13.2" x14ac:dyDescent="0.25">
      <c r="A8660"/>
    </row>
    <row r="8661" spans="1:1" ht="13.2" x14ac:dyDescent="0.25">
      <c r="A8661"/>
    </row>
    <row r="8662" spans="1:1" ht="13.2" x14ac:dyDescent="0.25">
      <c r="A8662"/>
    </row>
    <row r="8663" spans="1:1" ht="13.2" x14ac:dyDescent="0.25">
      <c r="A8663"/>
    </row>
    <row r="8664" spans="1:1" ht="13.2" x14ac:dyDescent="0.25">
      <c r="A8664"/>
    </row>
    <row r="8665" spans="1:1" ht="13.2" x14ac:dyDescent="0.25">
      <c r="A8665"/>
    </row>
    <row r="8666" spans="1:1" ht="13.2" x14ac:dyDescent="0.25">
      <c r="A8666"/>
    </row>
    <row r="8667" spans="1:1" ht="13.2" x14ac:dyDescent="0.25">
      <c r="A8667"/>
    </row>
    <row r="8668" spans="1:1" ht="13.2" x14ac:dyDescent="0.25">
      <c r="A8668"/>
    </row>
    <row r="8669" spans="1:1" ht="13.2" x14ac:dyDescent="0.25">
      <c r="A8669"/>
    </row>
    <row r="8670" spans="1:1" ht="13.2" x14ac:dyDescent="0.25">
      <c r="A8670"/>
    </row>
    <row r="8671" spans="1:1" ht="13.2" x14ac:dyDescent="0.25">
      <c r="A8671"/>
    </row>
    <row r="8672" spans="1:1" ht="13.2" x14ac:dyDescent="0.25">
      <c r="A8672"/>
    </row>
    <row r="8673" spans="1:1" ht="13.2" x14ac:dyDescent="0.25">
      <c r="A8673"/>
    </row>
    <row r="8674" spans="1:1" ht="13.2" x14ac:dyDescent="0.25">
      <c r="A8674"/>
    </row>
    <row r="8675" spans="1:1" ht="13.2" x14ac:dyDescent="0.25">
      <c r="A8675"/>
    </row>
    <row r="8676" spans="1:1" ht="13.2" x14ac:dyDescent="0.25">
      <c r="A8676"/>
    </row>
    <row r="8677" spans="1:1" ht="13.2" x14ac:dyDescent="0.25">
      <c r="A8677"/>
    </row>
    <row r="8678" spans="1:1" ht="13.2" x14ac:dyDescent="0.25">
      <c r="A8678"/>
    </row>
    <row r="8679" spans="1:1" ht="13.2" x14ac:dyDescent="0.25">
      <c r="A8679"/>
    </row>
    <row r="8680" spans="1:1" ht="13.2" x14ac:dyDescent="0.25">
      <c r="A8680"/>
    </row>
    <row r="8681" spans="1:1" ht="13.2" x14ac:dyDescent="0.25">
      <c r="A8681"/>
    </row>
    <row r="8682" spans="1:1" ht="13.2" x14ac:dyDescent="0.25">
      <c r="A8682"/>
    </row>
    <row r="8683" spans="1:1" ht="13.2" x14ac:dyDescent="0.25">
      <c r="A8683"/>
    </row>
    <row r="8684" spans="1:1" ht="13.2" x14ac:dyDescent="0.25">
      <c r="A8684"/>
    </row>
    <row r="8685" spans="1:1" ht="13.2" x14ac:dyDescent="0.25">
      <c r="A8685"/>
    </row>
    <row r="8686" spans="1:1" ht="13.2" x14ac:dyDescent="0.25">
      <c r="A8686"/>
    </row>
    <row r="8687" spans="1:1" ht="13.2" x14ac:dyDescent="0.25">
      <c r="A8687"/>
    </row>
    <row r="8688" spans="1:1" ht="13.2" x14ac:dyDescent="0.25">
      <c r="A8688"/>
    </row>
    <row r="8689" spans="1:1" ht="13.2" x14ac:dyDescent="0.25">
      <c r="A8689"/>
    </row>
    <row r="8690" spans="1:1" ht="13.2" x14ac:dyDescent="0.25">
      <c r="A8690"/>
    </row>
    <row r="8691" spans="1:1" ht="13.2" x14ac:dyDescent="0.25">
      <c r="A8691"/>
    </row>
    <row r="8692" spans="1:1" ht="13.2" x14ac:dyDescent="0.25">
      <c r="A8692"/>
    </row>
    <row r="8693" spans="1:1" ht="13.2" x14ac:dyDescent="0.25">
      <c r="A8693"/>
    </row>
    <row r="8694" spans="1:1" ht="13.2" x14ac:dyDescent="0.25">
      <c r="A8694"/>
    </row>
    <row r="8695" spans="1:1" ht="13.2" x14ac:dyDescent="0.25">
      <c r="A8695"/>
    </row>
    <row r="8696" spans="1:1" ht="13.2" x14ac:dyDescent="0.25">
      <c r="A8696"/>
    </row>
    <row r="8697" spans="1:1" ht="13.2" x14ac:dyDescent="0.25">
      <c r="A8697"/>
    </row>
    <row r="8698" spans="1:1" ht="13.2" x14ac:dyDescent="0.25">
      <c r="A8698"/>
    </row>
    <row r="8699" spans="1:1" ht="13.2" x14ac:dyDescent="0.25">
      <c r="A8699"/>
    </row>
    <row r="8700" spans="1:1" ht="13.2" x14ac:dyDescent="0.25">
      <c r="A8700"/>
    </row>
    <row r="8701" spans="1:1" ht="13.2" x14ac:dyDescent="0.25">
      <c r="A8701"/>
    </row>
    <row r="8702" spans="1:1" ht="13.2" x14ac:dyDescent="0.25">
      <c r="A8702"/>
    </row>
    <row r="8703" spans="1:1" ht="13.2" x14ac:dyDescent="0.25">
      <c r="A8703"/>
    </row>
    <row r="8704" spans="1:1" ht="13.2" x14ac:dyDescent="0.25">
      <c r="A8704"/>
    </row>
    <row r="8705" spans="1:1" ht="13.2" x14ac:dyDescent="0.25">
      <c r="A8705"/>
    </row>
    <row r="8706" spans="1:1" ht="13.2" x14ac:dyDescent="0.25">
      <c r="A8706"/>
    </row>
    <row r="8707" spans="1:1" ht="13.2" x14ac:dyDescent="0.25">
      <c r="A8707"/>
    </row>
    <row r="8708" spans="1:1" ht="13.2" x14ac:dyDescent="0.25">
      <c r="A8708"/>
    </row>
    <row r="8709" spans="1:1" ht="13.2" x14ac:dyDescent="0.25">
      <c r="A8709"/>
    </row>
    <row r="8710" spans="1:1" ht="13.2" x14ac:dyDescent="0.25">
      <c r="A8710"/>
    </row>
    <row r="8711" spans="1:1" ht="13.2" x14ac:dyDescent="0.25">
      <c r="A8711"/>
    </row>
    <row r="8712" spans="1:1" ht="13.2" x14ac:dyDescent="0.25">
      <c r="A8712"/>
    </row>
    <row r="8713" spans="1:1" ht="13.2" x14ac:dyDescent="0.25">
      <c r="A8713"/>
    </row>
    <row r="8714" spans="1:1" ht="13.2" x14ac:dyDescent="0.25">
      <c r="A8714"/>
    </row>
    <row r="8715" spans="1:1" ht="13.2" x14ac:dyDescent="0.25">
      <c r="A8715"/>
    </row>
    <row r="8716" spans="1:1" ht="13.2" x14ac:dyDescent="0.25">
      <c r="A8716"/>
    </row>
    <row r="8717" spans="1:1" ht="13.2" x14ac:dyDescent="0.25">
      <c r="A8717"/>
    </row>
    <row r="8718" spans="1:1" ht="13.2" x14ac:dyDescent="0.25">
      <c r="A8718"/>
    </row>
    <row r="8719" spans="1:1" ht="13.2" x14ac:dyDescent="0.25">
      <c r="A8719"/>
    </row>
    <row r="8720" spans="1:1" ht="13.2" x14ac:dyDescent="0.25">
      <c r="A8720"/>
    </row>
    <row r="8721" spans="1:1" ht="13.2" x14ac:dyDescent="0.25">
      <c r="A8721"/>
    </row>
    <row r="8722" spans="1:1" ht="13.2" x14ac:dyDescent="0.25">
      <c r="A8722"/>
    </row>
    <row r="8723" spans="1:1" ht="13.2" x14ac:dyDescent="0.25">
      <c r="A8723"/>
    </row>
    <row r="8724" spans="1:1" ht="13.2" x14ac:dyDescent="0.25">
      <c r="A8724"/>
    </row>
    <row r="8725" spans="1:1" ht="13.2" x14ac:dyDescent="0.25">
      <c r="A8725"/>
    </row>
    <row r="8726" spans="1:1" ht="13.2" x14ac:dyDescent="0.25">
      <c r="A8726"/>
    </row>
    <row r="8727" spans="1:1" ht="13.2" x14ac:dyDescent="0.25">
      <c r="A8727"/>
    </row>
    <row r="8728" spans="1:1" ht="13.2" x14ac:dyDescent="0.25">
      <c r="A8728"/>
    </row>
    <row r="8729" spans="1:1" ht="13.2" x14ac:dyDescent="0.25">
      <c r="A8729"/>
    </row>
    <row r="8730" spans="1:1" ht="13.2" x14ac:dyDescent="0.25">
      <c r="A8730"/>
    </row>
    <row r="8731" spans="1:1" ht="13.2" x14ac:dyDescent="0.25">
      <c r="A8731"/>
    </row>
    <row r="8732" spans="1:1" ht="13.2" x14ac:dyDescent="0.25">
      <c r="A8732"/>
    </row>
    <row r="8733" spans="1:1" ht="13.2" x14ac:dyDescent="0.25">
      <c r="A8733"/>
    </row>
    <row r="8734" spans="1:1" ht="13.2" x14ac:dyDescent="0.25">
      <c r="A8734"/>
    </row>
    <row r="8735" spans="1:1" ht="13.2" x14ac:dyDescent="0.25">
      <c r="A8735"/>
    </row>
    <row r="8736" spans="1:1" ht="13.2" x14ac:dyDescent="0.25">
      <c r="A8736"/>
    </row>
    <row r="8737" spans="1:1" ht="13.2" x14ac:dyDescent="0.25">
      <c r="A8737"/>
    </row>
    <row r="8738" spans="1:1" ht="13.2" x14ac:dyDescent="0.25">
      <c r="A8738"/>
    </row>
    <row r="8739" spans="1:1" ht="13.2" x14ac:dyDescent="0.25">
      <c r="A8739"/>
    </row>
    <row r="8740" spans="1:1" ht="13.2" x14ac:dyDescent="0.25">
      <c r="A8740"/>
    </row>
    <row r="8741" spans="1:1" ht="13.2" x14ac:dyDescent="0.25">
      <c r="A8741"/>
    </row>
    <row r="8742" spans="1:1" ht="13.2" x14ac:dyDescent="0.25">
      <c r="A8742"/>
    </row>
    <row r="8743" spans="1:1" ht="13.2" x14ac:dyDescent="0.25">
      <c r="A8743"/>
    </row>
    <row r="8744" spans="1:1" ht="13.2" x14ac:dyDescent="0.25">
      <c r="A8744"/>
    </row>
    <row r="8745" spans="1:1" ht="13.2" x14ac:dyDescent="0.25">
      <c r="A8745"/>
    </row>
    <row r="8746" spans="1:1" ht="13.2" x14ac:dyDescent="0.25">
      <c r="A8746"/>
    </row>
    <row r="8747" spans="1:1" ht="13.2" x14ac:dyDescent="0.25">
      <c r="A8747"/>
    </row>
    <row r="8748" spans="1:1" ht="13.2" x14ac:dyDescent="0.25">
      <c r="A8748"/>
    </row>
    <row r="8749" spans="1:1" ht="13.2" x14ac:dyDescent="0.25">
      <c r="A8749"/>
    </row>
    <row r="8750" spans="1:1" ht="13.2" x14ac:dyDescent="0.25">
      <c r="A8750"/>
    </row>
    <row r="8751" spans="1:1" ht="13.2" x14ac:dyDescent="0.25">
      <c r="A8751"/>
    </row>
    <row r="8752" spans="1:1" ht="13.2" x14ac:dyDescent="0.25">
      <c r="A8752"/>
    </row>
    <row r="8753" spans="1:1" ht="13.2" x14ac:dyDescent="0.25">
      <c r="A8753"/>
    </row>
    <row r="8754" spans="1:1" ht="13.2" x14ac:dyDescent="0.25">
      <c r="A8754"/>
    </row>
    <row r="8755" spans="1:1" ht="13.2" x14ac:dyDescent="0.25">
      <c r="A8755"/>
    </row>
    <row r="8756" spans="1:1" ht="13.2" x14ac:dyDescent="0.25">
      <c r="A8756"/>
    </row>
    <row r="8757" spans="1:1" ht="13.2" x14ac:dyDescent="0.25">
      <c r="A8757"/>
    </row>
    <row r="8758" spans="1:1" ht="13.2" x14ac:dyDescent="0.25">
      <c r="A8758"/>
    </row>
    <row r="8759" spans="1:1" ht="13.2" x14ac:dyDescent="0.25">
      <c r="A8759"/>
    </row>
    <row r="8760" spans="1:1" ht="13.2" x14ac:dyDescent="0.25">
      <c r="A8760"/>
    </row>
    <row r="8761" spans="1:1" ht="13.2" x14ac:dyDescent="0.25">
      <c r="A8761"/>
    </row>
    <row r="8762" spans="1:1" ht="13.2" x14ac:dyDescent="0.25">
      <c r="A8762"/>
    </row>
    <row r="8763" spans="1:1" ht="13.2" x14ac:dyDescent="0.25">
      <c r="A8763"/>
    </row>
    <row r="8764" spans="1:1" ht="13.2" x14ac:dyDescent="0.25">
      <c r="A8764"/>
    </row>
    <row r="8765" spans="1:1" ht="13.2" x14ac:dyDescent="0.25">
      <c r="A8765"/>
    </row>
    <row r="8766" spans="1:1" ht="13.2" x14ac:dyDescent="0.25">
      <c r="A8766"/>
    </row>
    <row r="8767" spans="1:1" ht="13.2" x14ac:dyDescent="0.25">
      <c r="A8767"/>
    </row>
    <row r="8768" spans="1:1" ht="13.2" x14ac:dyDescent="0.25">
      <c r="A8768"/>
    </row>
    <row r="8769" spans="1:1" ht="13.2" x14ac:dyDescent="0.25">
      <c r="A8769"/>
    </row>
    <row r="8770" spans="1:1" ht="13.2" x14ac:dyDescent="0.25">
      <c r="A8770"/>
    </row>
    <row r="8771" spans="1:1" ht="13.2" x14ac:dyDescent="0.25">
      <c r="A8771"/>
    </row>
    <row r="8772" spans="1:1" ht="13.2" x14ac:dyDescent="0.25">
      <c r="A8772"/>
    </row>
    <row r="8773" spans="1:1" ht="13.2" x14ac:dyDescent="0.25">
      <c r="A8773"/>
    </row>
    <row r="8774" spans="1:1" ht="13.2" x14ac:dyDescent="0.25">
      <c r="A8774"/>
    </row>
    <row r="8775" spans="1:1" ht="13.2" x14ac:dyDescent="0.25">
      <c r="A8775"/>
    </row>
    <row r="8776" spans="1:1" ht="13.2" x14ac:dyDescent="0.25">
      <c r="A8776"/>
    </row>
    <row r="8777" spans="1:1" ht="13.2" x14ac:dyDescent="0.25">
      <c r="A8777"/>
    </row>
    <row r="8778" spans="1:1" ht="13.2" x14ac:dyDescent="0.25">
      <c r="A8778"/>
    </row>
    <row r="8779" spans="1:1" ht="13.2" x14ac:dyDescent="0.25">
      <c r="A8779"/>
    </row>
    <row r="8780" spans="1:1" ht="13.2" x14ac:dyDescent="0.25">
      <c r="A8780"/>
    </row>
    <row r="8781" spans="1:1" ht="13.2" x14ac:dyDescent="0.25">
      <c r="A8781"/>
    </row>
    <row r="8782" spans="1:1" ht="13.2" x14ac:dyDescent="0.25">
      <c r="A8782"/>
    </row>
    <row r="8783" spans="1:1" ht="13.2" x14ac:dyDescent="0.25">
      <c r="A8783"/>
    </row>
    <row r="8784" spans="1:1" ht="13.2" x14ac:dyDescent="0.25">
      <c r="A8784"/>
    </row>
    <row r="8785" spans="1:1" ht="13.2" x14ac:dyDescent="0.25">
      <c r="A8785"/>
    </row>
    <row r="8786" spans="1:1" ht="13.2" x14ac:dyDescent="0.25">
      <c r="A8786"/>
    </row>
    <row r="8787" spans="1:1" ht="13.2" x14ac:dyDescent="0.25">
      <c r="A8787"/>
    </row>
    <row r="8788" spans="1:1" ht="13.2" x14ac:dyDescent="0.25">
      <c r="A8788"/>
    </row>
    <row r="8789" spans="1:1" ht="13.2" x14ac:dyDescent="0.25">
      <c r="A8789"/>
    </row>
    <row r="8790" spans="1:1" ht="13.2" x14ac:dyDescent="0.25">
      <c r="A8790"/>
    </row>
    <row r="8791" spans="1:1" ht="13.2" x14ac:dyDescent="0.25">
      <c r="A8791"/>
    </row>
    <row r="8792" spans="1:1" ht="13.2" x14ac:dyDescent="0.25">
      <c r="A8792"/>
    </row>
    <row r="8793" spans="1:1" ht="13.2" x14ac:dyDescent="0.25">
      <c r="A8793"/>
    </row>
    <row r="8794" spans="1:1" ht="13.2" x14ac:dyDescent="0.25">
      <c r="A8794"/>
    </row>
    <row r="8795" spans="1:1" ht="13.2" x14ac:dyDescent="0.25">
      <c r="A8795"/>
    </row>
    <row r="8796" spans="1:1" ht="13.2" x14ac:dyDescent="0.25">
      <c r="A8796"/>
    </row>
    <row r="8797" spans="1:1" ht="13.2" x14ac:dyDescent="0.25">
      <c r="A8797"/>
    </row>
    <row r="8798" spans="1:1" ht="13.2" x14ac:dyDescent="0.25">
      <c r="A8798"/>
    </row>
    <row r="8799" spans="1:1" ht="13.2" x14ac:dyDescent="0.25">
      <c r="A8799"/>
    </row>
    <row r="8800" spans="1:1" ht="13.2" x14ac:dyDescent="0.25">
      <c r="A8800"/>
    </row>
    <row r="8801" spans="1:1" ht="13.2" x14ac:dyDescent="0.25">
      <c r="A8801"/>
    </row>
    <row r="8802" spans="1:1" ht="13.2" x14ac:dyDescent="0.25">
      <c r="A8802"/>
    </row>
    <row r="8803" spans="1:1" ht="13.2" x14ac:dyDescent="0.25">
      <c r="A8803"/>
    </row>
    <row r="8804" spans="1:1" ht="13.2" x14ac:dyDescent="0.25">
      <c r="A8804"/>
    </row>
    <row r="8805" spans="1:1" ht="13.2" x14ac:dyDescent="0.25">
      <c r="A8805"/>
    </row>
    <row r="8806" spans="1:1" ht="13.2" x14ac:dyDescent="0.25">
      <c r="A8806"/>
    </row>
    <row r="8807" spans="1:1" ht="13.2" x14ac:dyDescent="0.25">
      <c r="A8807"/>
    </row>
    <row r="8808" spans="1:1" ht="13.2" x14ac:dyDescent="0.25">
      <c r="A8808"/>
    </row>
    <row r="8809" spans="1:1" ht="13.2" x14ac:dyDescent="0.25">
      <c r="A8809"/>
    </row>
    <row r="8810" spans="1:1" ht="13.2" x14ac:dyDescent="0.25">
      <c r="A8810"/>
    </row>
    <row r="8811" spans="1:1" ht="13.2" x14ac:dyDescent="0.25">
      <c r="A8811"/>
    </row>
    <row r="8812" spans="1:1" ht="13.2" x14ac:dyDescent="0.25">
      <c r="A8812"/>
    </row>
    <row r="8813" spans="1:1" ht="13.2" x14ac:dyDescent="0.25">
      <c r="A8813"/>
    </row>
    <row r="8814" spans="1:1" ht="13.2" x14ac:dyDescent="0.25">
      <c r="A8814"/>
    </row>
    <row r="8815" spans="1:1" ht="13.2" x14ac:dyDescent="0.25">
      <c r="A8815"/>
    </row>
    <row r="8816" spans="1:1" ht="13.2" x14ac:dyDescent="0.25">
      <c r="A8816"/>
    </row>
    <row r="8817" spans="1:1" ht="13.2" x14ac:dyDescent="0.25">
      <c r="A8817"/>
    </row>
    <row r="8818" spans="1:1" ht="13.2" x14ac:dyDescent="0.25">
      <c r="A8818"/>
    </row>
    <row r="8819" spans="1:1" ht="13.2" x14ac:dyDescent="0.25">
      <c r="A8819"/>
    </row>
    <row r="8820" spans="1:1" ht="13.2" x14ac:dyDescent="0.25">
      <c r="A8820"/>
    </row>
    <row r="8821" spans="1:1" ht="13.2" x14ac:dyDescent="0.25">
      <c r="A8821"/>
    </row>
    <row r="8822" spans="1:1" ht="13.2" x14ac:dyDescent="0.25">
      <c r="A8822"/>
    </row>
    <row r="8823" spans="1:1" ht="13.2" x14ac:dyDescent="0.25">
      <c r="A8823"/>
    </row>
    <row r="8824" spans="1:1" ht="13.2" x14ac:dyDescent="0.25">
      <c r="A8824"/>
    </row>
    <row r="8825" spans="1:1" ht="13.2" x14ac:dyDescent="0.25">
      <c r="A8825"/>
    </row>
    <row r="8826" spans="1:1" ht="13.2" x14ac:dyDescent="0.25">
      <c r="A8826"/>
    </row>
    <row r="8827" spans="1:1" ht="13.2" x14ac:dyDescent="0.25">
      <c r="A8827"/>
    </row>
    <row r="8828" spans="1:1" ht="13.2" x14ac:dyDescent="0.25">
      <c r="A8828"/>
    </row>
    <row r="8829" spans="1:1" ht="13.2" x14ac:dyDescent="0.25">
      <c r="A8829"/>
    </row>
    <row r="8830" spans="1:1" ht="13.2" x14ac:dyDescent="0.25">
      <c r="A8830"/>
    </row>
    <row r="8831" spans="1:1" ht="13.2" x14ac:dyDescent="0.25">
      <c r="A8831"/>
    </row>
    <row r="8832" spans="1:1" ht="13.2" x14ac:dyDescent="0.25">
      <c r="A8832"/>
    </row>
    <row r="8833" spans="1:1" ht="13.2" x14ac:dyDescent="0.25">
      <c r="A8833"/>
    </row>
    <row r="8834" spans="1:1" ht="13.2" x14ac:dyDescent="0.25">
      <c r="A8834"/>
    </row>
    <row r="8835" spans="1:1" ht="13.2" x14ac:dyDescent="0.25">
      <c r="A8835"/>
    </row>
    <row r="8836" spans="1:1" ht="13.2" x14ac:dyDescent="0.25">
      <c r="A8836"/>
    </row>
    <row r="8837" spans="1:1" ht="13.2" x14ac:dyDescent="0.25">
      <c r="A8837"/>
    </row>
    <row r="8838" spans="1:1" ht="13.2" x14ac:dyDescent="0.25">
      <c r="A8838"/>
    </row>
    <row r="8839" spans="1:1" ht="13.2" x14ac:dyDescent="0.25">
      <c r="A8839"/>
    </row>
    <row r="8840" spans="1:1" ht="13.2" x14ac:dyDescent="0.25">
      <c r="A8840"/>
    </row>
    <row r="8841" spans="1:1" ht="13.2" x14ac:dyDescent="0.25">
      <c r="A8841"/>
    </row>
    <row r="8842" spans="1:1" ht="13.2" x14ac:dyDescent="0.25">
      <c r="A8842"/>
    </row>
    <row r="8843" spans="1:1" ht="13.2" x14ac:dyDescent="0.25">
      <c r="A8843"/>
    </row>
    <row r="8844" spans="1:1" ht="13.2" x14ac:dyDescent="0.25">
      <c r="A8844"/>
    </row>
    <row r="8845" spans="1:1" ht="13.2" x14ac:dyDescent="0.25">
      <c r="A8845"/>
    </row>
    <row r="8846" spans="1:1" ht="13.2" x14ac:dyDescent="0.25">
      <c r="A8846"/>
    </row>
    <row r="8847" spans="1:1" ht="13.2" x14ac:dyDescent="0.25">
      <c r="A8847"/>
    </row>
    <row r="8848" spans="1:1" ht="13.2" x14ac:dyDescent="0.25">
      <c r="A8848"/>
    </row>
    <row r="8849" spans="1:1" ht="13.2" x14ac:dyDescent="0.25">
      <c r="A8849"/>
    </row>
    <row r="8850" spans="1:1" ht="13.2" x14ac:dyDescent="0.25">
      <c r="A8850"/>
    </row>
    <row r="8851" spans="1:1" ht="13.2" x14ac:dyDescent="0.25">
      <c r="A8851"/>
    </row>
    <row r="8852" spans="1:1" ht="13.2" x14ac:dyDescent="0.25">
      <c r="A8852"/>
    </row>
    <row r="8853" spans="1:1" ht="13.2" x14ac:dyDescent="0.25">
      <c r="A8853"/>
    </row>
    <row r="8854" spans="1:1" ht="13.2" x14ac:dyDescent="0.25">
      <c r="A8854"/>
    </row>
    <row r="8855" spans="1:1" ht="13.2" x14ac:dyDescent="0.25">
      <c r="A8855"/>
    </row>
    <row r="8856" spans="1:1" ht="13.2" x14ac:dyDescent="0.25">
      <c r="A8856"/>
    </row>
    <row r="8857" spans="1:1" ht="13.2" x14ac:dyDescent="0.25">
      <c r="A8857"/>
    </row>
    <row r="8858" spans="1:1" ht="13.2" x14ac:dyDescent="0.25">
      <c r="A8858"/>
    </row>
    <row r="8859" spans="1:1" ht="13.2" x14ac:dyDescent="0.25">
      <c r="A8859"/>
    </row>
    <row r="8860" spans="1:1" ht="13.2" x14ac:dyDescent="0.25">
      <c r="A8860"/>
    </row>
    <row r="8861" spans="1:1" ht="13.2" x14ac:dyDescent="0.25">
      <c r="A8861"/>
    </row>
    <row r="8862" spans="1:1" ht="13.2" x14ac:dyDescent="0.25">
      <c r="A8862"/>
    </row>
    <row r="8863" spans="1:1" ht="13.2" x14ac:dyDescent="0.25">
      <c r="A8863"/>
    </row>
    <row r="8864" spans="1:1" ht="13.2" x14ac:dyDescent="0.25">
      <c r="A8864"/>
    </row>
    <row r="8865" spans="1:1" ht="13.2" x14ac:dyDescent="0.25">
      <c r="A8865"/>
    </row>
    <row r="8866" spans="1:1" ht="13.2" x14ac:dyDescent="0.25">
      <c r="A8866"/>
    </row>
    <row r="8867" spans="1:1" ht="13.2" x14ac:dyDescent="0.25">
      <c r="A8867"/>
    </row>
    <row r="8868" spans="1:1" ht="13.2" x14ac:dyDescent="0.25">
      <c r="A8868"/>
    </row>
    <row r="8869" spans="1:1" ht="13.2" x14ac:dyDescent="0.25">
      <c r="A8869"/>
    </row>
    <row r="8870" spans="1:1" ht="13.2" x14ac:dyDescent="0.25">
      <c r="A8870"/>
    </row>
    <row r="8871" spans="1:1" ht="13.2" x14ac:dyDescent="0.25">
      <c r="A8871"/>
    </row>
    <row r="8872" spans="1:1" ht="13.2" x14ac:dyDescent="0.25">
      <c r="A8872"/>
    </row>
    <row r="8873" spans="1:1" ht="13.2" x14ac:dyDescent="0.25">
      <c r="A8873"/>
    </row>
    <row r="8874" spans="1:1" ht="13.2" x14ac:dyDescent="0.25">
      <c r="A8874"/>
    </row>
    <row r="8875" spans="1:1" ht="13.2" x14ac:dyDescent="0.25">
      <c r="A8875"/>
    </row>
    <row r="8876" spans="1:1" ht="13.2" x14ac:dyDescent="0.25">
      <c r="A8876"/>
    </row>
    <row r="8877" spans="1:1" ht="13.2" x14ac:dyDescent="0.25">
      <c r="A8877"/>
    </row>
    <row r="8878" spans="1:1" ht="13.2" x14ac:dyDescent="0.25">
      <c r="A8878"/>
    </row>
    <row r="8879" spans="1:1" ht="13.2" x14ac:dyDescent="0.25">
      <c r="A8879"/>
    </row>
    <row r="8880" spans="1:1" ht="13.2" x14ac:dyDescent="0.25">
      <c r="A8880"/>
    </row>
    <row r="8881" spans="1:1" ht="13.2" x14ac:dyDescent="0.25">
      <c r="A8881"/>
    </row>
    <row r="8882" spans="1:1" ht="13.2" x14ac:dyDescent="0.25">
      <c r="A8882"/>
    </row>
    <row r="8883" spans="1:1" ht="13.2" x14ac:dyDescent="0.25">
      <c r="A8883"/>
    </row>
    <row r="8884" spans="1:1" ht="13.2" x14ac:dyDescent="0.25">
      <c r="A8884"/>
    </row>
    <row r="8885" spans="1:1" ht="13.2" x14ac:dyDescent="0.25">
      <c r="A8885"/>
    </row>
    <row r="8886" spans="1:1" ht="13.2" x14ac:dyDescent="0.25">
      <c r="A8886"/>
    </row>
    <row r="8887" spans="1:1" ht="13.2" x14ac:dyDescent="0.25">
      <c r="A8887"/>
    </row>
    <row r="8888" spans="1:1" ht="13.2" x14ac:dyDescent="0.25">
      <c r="A8888"/>
    </row>
    <row r="8889" spans="1:1" ht="13.2" x14ac:dyDescent="0.25">
      <c r="A8889"/>
    </row>
    <row r="8890" spans="1:1" ht="13.2" x14ac:dyDescent="0.25">
      <c r="A8890"/>
    </row>
    <row r="8891" spans="1:1" ht="13.2" x14ac:dyDescent="0.25">
      <c r="A8891"/>
    </row>
    <row r="8892" spans="1:1" ht="13.2" x14ac:dyDescent="0.25">
      <c r="A8892"/>
    </row>
    <row r="8893" spans="1:1" ht="13.2" x14ac:dyDescent="0.25">
      <c r="A8893"/>
    </row>
    <row r="8894" spans="1:1" ht="13.2" x14ac:dyDescent="0.25">
      <c r="A8894"/>
    </row>
    <row r="8895" spans="1:1" ht="13.2" x14ac:dyDescent="0.25">
      <c r="A8895"/>
    </row>
    <row r="8896" spans="1:1" ht="13.2" x14ac:dyDescent="0.25">
      <c r="A8896"/>
    </row>
    <row r="8897" spans="1:1" ht="13.2" x14ac:dyDescent="0.25">
      <c r="A8897"/>
    </row>
    <row r="8898" spans="1:1" ht="13.2" x14ac:dyDescent="0.25">
      <c r="A8898"/>
    </row>
    <row r="8899" spans="1:1" ht="13.2" x14ac:dyDescent="0.25">
      <c r="A8899"/>
    </row>
    <row r="8900" spans="1:1" ht="13.2" x14ac:dyDescent="0.25">
      <c r="A8900"/>
    </row>
    <row r="8901" spans="1:1" ht="13.2" x14ac:dyDescent="0.25">
      <c r="A8901"/>
    </row>
    <row r="8902" spans="1:1" ht="13.2" x14ac:dyDescent="0.25">
      <c r="A8902"/>
    </row>
    <row r="8903" spans="1:1" ht="13.2" x14ac:dyDescent="0.25">
      <c r="A8903"/>
    </row>
    <row r="8904" spans="1:1" ht="13.2" x14ac:dyDescent="0.25">
      <c r="A8904"/>
    </row>
    <row r="8905" spans="1:1" ht="13.2" x14ac:dyDescent="0.25">
      <c r="A8905"/>
    </row>
    <row r="8906" spans="1:1" ht="13.2" x14ac:dyDescent="0.25">
      <c r="A8906"/>
    </row>
    <row r="8907" spans="1:1" ht="13.2" x14ac:dyDescent="0.25">
      <c r="A8907"/>
    </row>
    <row r="8908" spans="1:1" ht="13.2" x14ac:dyDescent="0.25">
      <c r="A8908"/>
    </row>
    <row r="8909" spans="1:1" ht="13.2" x14ac:dyDescent="0.25">
      <c r="A8909"/>
    </row>
    <row r="8910" spans="1:1" ht="13.2" x14ac:dyDescent="0.25">
      <c r="A8910"/>
    </row>
    <row r="8911" spans="1:1" ht="13.2" x14ac:dyDescent="0.25">
      <c r="A8911"/>
    </row>
    <row r="8912" spans="1:1" ht="13.2" x14ac:dyDescent="0.25">
      <c r="A8912"/>
    </row>
    <row r="8913" spans="1:1" ht="13.2" x14ac:dyDescent="0.25">
      <c r="A8913"/>
    </row>
    <row r="8914" spans="1:1" ht="13.2" x14ac:dyDescent="0.25">
      <c r="A8914"/>
    </row>
    <row r="8915" spans="1:1" ht="13.2" x14ac:dyDescent="0.25">
      <c r="A8915"/>
    </row>
    <row r="8916" spans="1:1" ht="13.2" x14ac:dyDescent="0.25">
      <c r="A8916"/>
    </row>
    <row r="8917" spans="1:1" ht="13.2" x14ac:dyDescent="0.25">
      <c r="A8917"/>
    </row>
    <row r="8918" spans="1:1" ht="13.2" x14ac:dyDescent="0.25">
      <c r="A8918"/>
    </row>
    <row r="8919" spans="1:1" ht="13.2" x14ac:dyDescent="0.25">
      <c r="A8919"/>
    </row>
    <row r="8920" spans="1:1" ht="13.2" x14ac:dyDescent="0.25">
      <c r="A8920"/>
    </row>
    <row r="8921" spans="1:1" ht="13.2" x14ac:dyDescent="0.25">
      <c r="A8921"/>
    </row>
    <row r="8922" spans="1:1" ht="13.2" x14ac:dyDescent="0.25">
      <c r="A8922"/>
    </row>
    <row r="8923" spans="1:1" ht="13.2" x14ac:dyDescent="0.25">
      <c r="A8923"/>
    </row>
    <row r="8924" spans="1:1" ht="13.2" x14ac:dyDescent="0.25">
      <c r="A8924"/>
    </row>
    <row r="8925" spans="1:1" ht="13.2" x14ac:dyDescent="0.25">
      <c r="A8925"/>
    </row>
    <row r="8926" spans="1:1" ht="13.2" x14ac:dyDescent="0.25">
      <c r="A8926"/>
    </row>
    <row r="8927" spans="1:1" ht="13.2" x14ac:dyDescent="0.25">
      <c r="A8927"/>
    </row>
    <row r="8928" spans="1:1" ht="13.2" x14ac:dyDescent="0.25">
      <c r="A8928"/>
    </row>
    <row r="8929" spans="1:1" ht="13.2" x14ac:dyDescent="0.25">
      <c r="A8929"/>
    </row>
    <row r="8930" spans="1:1" ht="13.2" x14ac:dyDescent="0.25">
      <c r="A8930"/>
    </row>
    <row r="8931" spans="1:1" ht="13.2" x14ac:dyDescent="0.25">
      <c r="A8931"/>
    </row>
    <row r="8932" spans="1:1" ht="13.2" x14ac:dyDescent="0.25">
      <c r="A8932"/>
    </row>
    <row r="8933" spans="1:1" ht="13.2" x14ac:dyDescent="0.25">
      <c r="A8933"/>
    </row>
    <row r="8934" spans="1:1" ht="13.2" x14ac:dyDescent="0.25">
      <c r="A8934"/>
    </row>
    <row r="8935" spans="1:1" ht="13.2" x14ac:dyDescent="0.25">
      <c r="A8935"/>
    </row>
    <row r="8936" spans="1:1" ht="13.2" x14ac:dyDescent="0.25">
      <c r="A8936"/>
    </row>
    <row r="8937" spans="1:1" ht="13.2" x14ac:dyDescent="0.25">
      <c r="A8937"/>
    </row>
    <row r="8938" spans="1:1" ht="13.2" x14ac:dyDescent="0.25">
      <c r="A8938"/>
    </row>
    <row r="8939" spans="1:1" ht="13.2" x14ac:dyDescent="0.25">
      <c r="A8939"/>
    </row>
    <row r="8940" spans="1:1" ht="13.2" x14ac:dyDescent="0.25">
      <c r="A8940"/>
    </row>
    <row r="8941" spans="1:1" ht="13.2" x14ac:dyDescent="0.25">
      <c r="A8941"/>
    </row>
    <row r="8942" spans="1:1" ht="13.2" x14ac:dyDescent="0.25">
      <c r="A8942"/>
    </row>
    <row r="8943" spans="1:1" ht="13.2" x14ac:dyDescent="0.25">
      <c r="A8943"/>
    </row>
    <row r="8944" spans="1:1" ht="13.2" x14ac:dyDescent="0.25">
      <c r="A8944"/>
    </row>
    <row r="8945" spans="1:1" ht="13.2" x14ac:dyDescent="0.25">
      <c r="A8945"/>
    </row>
    <row r="8946" spans="1:1" ht="13.2" x14ac:dyDescent="0.25">
      <c r="A8946"/>
    </row>
    <row r="8947" spans="1:1" ht="13.2" x14ac:dyDescent="0.25">
      <c r="A8947"/>
    </row>
    <row r="8948" spans="1:1" ht="13.2" x14ac:dyDescent="0.25">
      <c r="A8948"/>
    </row>
    <row r="8949" spans="1:1" ht="13.2" x14ac:dyDescent="0.25">
      <c r="A8949"/>
    </row>
    <row r="8950" spans="1:1" ht="13.2" x14ac:dyDescent="0.25">
      <c r="A8950"/>
    </row>
    <row r="8951" spans="1:1" ht="13.2" x14ac:dyDescent="0.25">
      <c r="A8951"/>
    </row>
    <row r="8952" spans="1:1" ht="13.2" x14ac:dyDescent="0.25">
      <c r="A8952"/>
    </row>
    <row r="8953" spans="1:1" ht="13.2" x14ac:dyDescent="0.25">
      <c r="A8953"/>
    </row>
    <row r="8954" spans="1:1" ht="13.2" x14ac:dyDescent="0.25">
      <c r="A8954"/>
    </row>
    <row r="8955" spans="1:1" ht="13.2" x14ac:dyDescent="0.25">
      <c r="A8955"/>
    </row>
    <row r="8956" spans="1:1" ht="13.2" x14ac:dyDescent="0.25">
      <c r="A8956"/>
    </row>
    <row r="8957" spans="1:1" ht="13.2" x14ac:dyDescent="0.25">
      <c r="A8957"/>
    </row>
    <row r="8958" spans="1:1" ht="13.2" x14ac:dyDescent="0.25">
      <c r="A8958"/>
    </row>
    <row r="8959" spans="1:1" ht="13.2" x14ac:dyDescent="0.25">
      <c r="A8959"/>
    </row>
    <row r="8960" spans="1:1" ht="13.2" x14ac:dyDescent="0.25">
      <c r="A8960"/>
    </row>
    <row r="8961" spans="1:1" ht="13.2" x14ac:dyDescent="0.25">
      <c r="A8961"/>
    </row>
    <row r="8962" spans="1:1" ht="13.2" x14ac:dyDescent="0.25">
      <c r="A8962"/>
    </row>
    <row r="8963" spans="1:1" ht="13.2" x14ac:dyDescent="0.25">
      <c r="A8963"/>
    </row>
    <row r="8964" spans="1:1" ht="13.2" x14ac:dyDescent="0.25">
      <c r="A8964"/>
    </row>
    <row r="8965" spans="1:1" ht="13.2" x14ac:dyDescent="0.25">
      <c r="A8965"/>
    </row>
    <row r="8966" spans="1:1" ht="13.2" x14ac:dyDescent="0.25">
      <c r="A8966"/>
    </row>
    <row r="8967" spans="1:1" ht="13.2" x14ac:dyDescent="0.25">
      <c r="A8967"/>
    </row>
    <row r="8968" spans="1:1" ht="13.2" x14ac:dyDescent="0.25">
      <c r="A8968"/>
    </row>
    <row r="8969" spans="1:1" ht="13.2" x14ac:dyDescent="0.25">
      <c r="A8969"/>
    </row>
    <row r="8970" spans="1:1" ht="13.2" x14ac:dyDescent="0.25">
      <c r="A8970"/>
    </row>
    <row r="8971" spans="1:1" ht="13.2" x14ac:dyDescent="0.25">
      <c r="A8971"/>
    </row>
    <row r="8972" spans="1:1" ht="13.2" x14ac:dyDescent="0.25">
      <c r="A8972"/>
    </row>
    <row r="8973" spans="1:1" ht="13.2" x14ac:dyDescent="0.25">
      <c r="A8973"/>
    </row>
    <row r="8974" spans="1:1" ht="13.2" x14ac:dyDescent="0.25">
      <c r="A8974"/>
    </row>
    <row r="8975" spans="1:1" ht="13.2" x14ac:dyDescent="0.25">
      <c r="A8975"/>
    </row>
    <row r="8976" spans="1:1" ht="13.2" x14ac:dyDescent="0.25">
      <c r="A8976"/>
    </row>
    <row r="8977" spans="1:1" ht="13.2" x14ac:dyDescent="0.25">
      <c r="A8977"/>
    </row>
    <row r="8978" spans="1:1" ht="13.2" x14ac:dyDescent="0.25">
      <c r="A8978"/>
    </row>
    <row r="8979" spans="1:1" ht="13.2" x14ac:dyDescent="0.25">
      <c r="A8979"/>
    </row>
    <row r="8980" spans="1:1" ht="13.2" x14ac:dyDescent="0.25">
      <c r="A8980"/>
    </row>
    <row r="8981" spans="1:1" ht="13.2" x14ac:dyDescent="0.25">
      <c r="A8981"/>
    </row>
    <row r="8982" spans="1:1" ht="13.2" x14ac:dyDescent="0.25">
      <c r="A8982"/>
    </row>
    <row r="8983" spans="1:1" ht="13.2" x14ac:dyDescent="0.25">
      <c r="A8983"/>
    </row>
    <row r="8984" spans="1:1" ht="13.2" x14ac:dyDescent="0.25">
      <c r="A8984"/>
    </row>
    <row r="8985" spans="1:1" ht="13.2" x14ac:dyDescent="0.25">
      <c r="A8985"/>
    </row>
    <row r="8986" spans="1:1" ht="13.2" x14ac:dyDescent="0.25">
      <c r="A8986"/>
    </row>
    <row r="8987" spans="1:1" ht="13.2" x14ac:dyDescent="0.25">
      <c r="A8987"/>
    </row>
    <row r="8988" spans="1:1" ht="13.2" x14ac:dyDescent="0.25">
      <c r="A8988"/>
    </row>
    <row r="8989" spans="1:1" ht="13.2" x14ac:dyDescent="0.25">
      <c r="A8989"/>
    </row>
    <row r="8990" spans="1:1" ht="13.2" x14ac:dyDescent="0.25">
      <c r="A8990"/>
    </row>
    <row r="8991" spans="1:1" ht="13.2" x14ac:dyDescent="0.25">
      <c r="A8991"/>
    </row>
    <row r="8992" spans="1:1" ht="13.2" x14ac:dyDescent="0.25">
      <c r="A8992"/>
    </row>
    <row r="8993" spans="1:1" ht="13.2" x14ac:dyDescent="0.25">
      <c r="A8993"/>
    </row>
    <row r="8994" spans="1:1" ht="13.2" x14ac:dyDescent="0.25">
      <c r="A8994"/>
    </row>
    <row r="8995" spans="1:1" ht="13.2" x14ac:dyDescent="0.25">
      <c r="A8995"/>
    </row>
    <row r="8996" spans="1:1" ht="13.2" x14ac:dyDescent="0.25">
      <c r="A8996"/>
    </row>
    <row r="8997" spans="1:1" ht="13.2" x14ac:dyDescent="0.25">
      <c r="A8997"/>
    </row>
    <row r="8998" spans="1:1" ht="13.2" x14ac:dyDescent="0.25">
      <c r="A8998"/>
    </row>
    <row r="8999" spans="1:1" ht="13.2" x14ac:dyDescent="0.25">
      <c r="A8999"/>
    </row>
    <row r="9000" spans="1:1" ht="13.2" x14ac:dyDescent="0.25">
      <c r="A9000"/>
    </row>
    <row r="9001" spans="1:1" ht="13.2" x14ac:dyDescent="0.25">
      <c r="A9001"/>
    </row>
    <row r="9002" spans="1:1" ht="13.2" x14ac:dyDescent="0.25">
      <c r="A9002"/>
    </row>
    <row r="9003" spans="1:1" ht="13.2" x14ac:dyDescent="0.25">
      <c r="A9003"/>
    </row>
    <row r="9004" spans="1:1" ht="13.2" x14ac:dyDescent="0.25">
      <c r="A9004"/>
    </row>
    <row r="9005" spans="1:1" ht="13.2" x14ac:dyDescent="0.25">
      <c r="A9005"/>
    </row>
    <row r="9006" spans="1:1" ht="13.2" x14ac:dyDescent="0.25">
      <c r="A9006"/>
    </row>
    <row r="9007" spans="1:1" ht="13.2" x14ac:dyDescent="0.25">
      <c r="A9007"/>
    </row>
    <row r="9008" spans="1:1" ht="13.2" x14ac:dyDescent="0.25">
      <c r="A9008"/>
    </row>
    <row r="9009" spans="1:1" ht="13.2" x14ac:dyDescent="0.25">
      <c r="A9009"/>
    </row>
    <row r="9010" spans="1:1" ht="13.2" x14ac:dyDescent="0.25">
      <c r="A9010"/>
    </row>
    <row r="9011" spans="1:1" ht="13.2" x14ac:dyDescent="0.25">
      <c r="A9011"/>
    </row>
    <row r="9012" spans="1:1" ht="13.2" x14ac:dyDescent="0.25">
      <c r="A9012"/>
    </row>
    <row r="9013" spans="1:1" ht="13.2" x14ac:dyDescent="0.25">
      <c r="A9013"/>
    </row>
    <row r="9014" spans="1:1" ht="13.2" x14ac:dyDescent="0.25">
      <c r="A9014"/>
    </row>
    <row r="9015" spans="1:1" ht="13.2" x14ac:dyDescent="0.25">
      <c r="A9015"/>
    </row>
    <row r="9016" spans="1:1" ht="13.2" x14ac:dyDescent="0.25">
      <c r="A9016"/>
    </row>
    <row r="9017" spans="1:1" ht="13.2" x14ac:dyDescent="0.25">
      <c r="A9017"/>
    </row>
    <row r="9018" spans="1:1" ht="13.2" x14ac:dyDescent="0.25">
      <c r="A9018"/>
    </row>
    <row r="9019" spans="1:1" ht="13.2" x14ac:dyDescent="0.25">
      <c r="A9019"/>
    </row>
    <row r="9020" spans="1:1" ht="13.2" x14ac:dyDescent="0.25">
      <c r="A9020"/>
    </row>
    <row r="9021" spans="1:1" ht="13.2" x14ac:dyDescent="0.25">
      <c r="A9021"/>
    </row>
    <row r="9022" spans="1:1" ht="13.2" x14ac:dyDescent="0.25">
      <c r="A9022"/>
    </row>
    <row r="9023" spans="1:1" ht="13.2" x14ac:dyDescent="0.25">
      <c r="A9023"/>
    </row>
    <row r="9024" spans="1:1" ht="13.2" x14ac:dyDescent="0.25">
      <c r="A9024"/>
    </row>
    <row r="9025" spans="1:1" ht="13.2" x14ac:dyDescent="0.25">
      <c r="A9025"/>
    </row>
    <row r="9026" spans="1:1" ht="13.2" x14ac:dyDescent="0.25">
      <c r="A9026"/>
    </row>
    <row r="9027" spans="1:1" ht="13.2" x14ac:dyDescent="0.25">
      <c r="A9027"/>
    </row>
    <row r="9028" spans="1:1" ht="13.2" x14ac:dyDescent="0.25">
      <c r="A9028"/>
    </row>
    <row r="9029" spans="1:1" ht="13.2" x14ac:dyDescent="0.25">
      <c r="A9029"/>
    </row>
    <row r="9030" spans="1:1" ht="13.2" x14ac:dyDescent="0.25">
      <c r="A9030"/>
    </row>
    <row r="9031" spans="1:1" ht="13.2" x14ac:dyDescent="0.25">
      <c r="A9031"/>
    </row>
    <row r="9032" spans="1:1" ht="13.2" x14ac:dyDescent="0.25">
      <c r="A9032"/>
    </row>
    <row r="9033" spans="1:1" ht="13.2" x14ac:dyDescent="0.25">
      <c r="A9033"/>
    </row>
    <row r="9034" spans="1:1" ht="13.2" x14ac:dyDescent="0.25">
      <c r="A9034"/>
    </row>
    <row r="9035" spans="1:1" ht="13.2" x14ac:dyDescent="0.25">
      <c r="A9035"/>
    </row>
    <row r="9036" spans="1:1" ht="13.2" x14ac:dyDescent="0.25">
      <c r="A9036"/>
    </row>
    <row r="9037" spans="1:1" ht="13.2" x14ac:dyDescent="0.25">
      <c r="A9037"/>
    </row>
    <row r="9038" spans="1:1" ht="13.2" x14ac:dyDescent="0.25">
      <c r="A9038"/>
    </row>
    <row r="9039" spans="1:1" ht="13.2" x14ac:dyDescent="0.25">
      <c r="A9039"/>
    </row>
    <row r="9040" spans="1:1" ht="13.2" x14ac:dyDescent="0.25">
      <c r="A9040"/>
    </row>
    <row r="9041" spans="1:1" ht="13.2" x14ac:dyDescent="0.25">
      <c r="A9041"/>
    </row>
    <row r="9042" spans="1:1" ht="13.2" x14ac:dyDescent="0.25">
      <c r="A9042"/>
    </row>
    <row r="9043" spans="1:1" ht="13.2" x14ac:dyDescent="0.25">
      <c r="A9043"/>
    </row>
    <row r="9044" spans="1:1" ht="13.2" x14ac:dyDescent="0.25">
      <c r="A9044"/>
    </row>
    <row r="9045" spans="1:1" ht="13.2" x14ac:dyDescent="0.25">
      <c r="A9045"/>
    </row>
    <row r="9046" spans="1:1" ht="13.2" x14ac:dyDescent="0.25">
      <c r="A9046"/>
    </row>
    <row r="9047" spans="1:1" ht="13.2" x14ac:dyDescent="0.25">
      <c r="A9047"/>
    </row>
    <row r="9048" spans="1:1" ht="13.2" x14ac:dyDescent="0.25">
      <c r="A9048"/>
    </row>
    <row r="9049" spans="1:1" ht="13.2" x14ac:dyDescent="0.25">
      <c r="A9049"/>
    </row>
    <row r="9050" spans="1:1" ht="13.2" x14ac:dyDescent="0.25">
      <c r="A9050"/>
    </row>
    <row r="9051" spans="1:1" ht="13.2" x14ac:dyDescent="0.25">
      <c r="A9051"/>
    </row>
    <row r="9052" spans="1:1" ht="13.2" x14ac:dyDescent="0.25">
      <c r="A9052"/>
    </row>
    <row r="9053" spans="1:1" ht="13.2" x14ac:dyDescent="0.25">
      <c r="A9053"/>
    </row>
    <row r="9054" spans="1:1" ht="13.2" x14ac:dyDescent="0.25">
      <c r="A9054"/>
    </row>
    <row r="9055" spans="1:1" ht="13.2" x14ac:dyDescent="0.25">
      <c r="A9055"/>
    </row>
    <row r="9056" spans="1:1" ht="13.2" x14ac:dyDescent="0.25">
      <c r="A9056"/>
    </row>
    <row r="9057" spans="1:1" ht="13.2" x14ac:dyDescent="0.25">
      <c r="A9057"/>
    </row>
    <row r="9058" spans="1:1" ht="13.2" x14ac:dyDescent="0.25">
      <c r="A9058"/>
    </row>
    <row r="9059" spans="1:1" ht="13.2" x14ac:dyDescent="0.25">
      <c r="A9059"/>
    </row>
    <row r="9060" spans="1:1" ht="13.2" x14ac:dyDescent="0.25">
      <c r="A9060"/>
    </row>
    <row r="9061" spans="1:1" ht="13.2" x14ac:dyDescent="0.25">
      <c r="A9061"/>
    </row>
    <row r="9062" spans="1:1" ht="13.2" x14ac:dyDescent="0.25">
      <c r="A9062"/>
    </row>
    <row r="9063" spans="1:1" ht="13.2" x14ac:dyDescent="0.25">
      <c r="A9063"/>
    </row>
    <row r="9064" spans="1:1" ht="13.2" x14ac:dyDescent="0.25">
      <c r="A9064"/>
    </row>
    <row r="9065" spans="1:1" ht="13.2" x14ac:dyDescent="0.25">
      <c r="A9065"/>
    </row>
    <row r="9066" spans="1:1" ht="13.2" x14ac:dyDescent="0.25">
      <c r="A9066"/>
    </row>
    <row r="9067" spans="1:1" ht="13.2" x14ac:dyDescent="0.25">
      <c r="A9067"/>
    </row>
    <row r="9068" spans="1:1" ht="13.2" x14ac:dyDescent="0.25">
      <c r="A9068"/>
    </row>
    <row r="9069" spans="1:1" ht="13.2" x14ac:dyDescent="0.25">
      <c r="A9069"/>
    </row>
    <row r="9070" spans="1:1" ht="13.2" x14ac:dyDescent="0.25">
      <c r="A9070"/>
    </row>
    <row r="9071" spans="1:1" ht="13.2" x14ac:dyDescent="0.25">
      <c r="A9071"/>
    </row>
    <row r="9072" spans="1:1" ht="13.2" x14ac:dyDescent="0.25">
      <c r="A9072"/>
    </row>
    <row r="9073" spans="1:1" ht="13.2" x14ac:dyDescent="0.25">
      <c r="A9073"/>
    </row>
    <row r="9074" spans="1:1" ht="13.2" x14ac:dyDescent="0.25">
      <c r="A9074"/>
    </row>
    <row r="9075" spans="1:1" ht="13.2" x14ac:dyDescent="0.25">
      <c r="A9075"/>
    </row>
    <row r="9076" spans="1:1" ht="13.2" x14ac:dyDescent="0.25">
      <c r="A9076"/>
    </row>
    <row r="9077" spans="1:1" ht="13.2" x14ac:dyDescent="0.25">
      <c r="A9077"/>
    </row>
    <row r="9078" spans="1:1" ht="13.2" x14ac:dyDescent="0.25">
      <c r="A9078"/>
    </row>
    <row r="9079" spans="1:1" ht="13.2" x14ac:dyDescent="0.25">
      <c r="A9079"/>
    </row>
    <row r="9080" spans="1:1" ht="13.2" x14ac:dyDescent="0.25">
      <c r="A9080"/>
    </row>
    <row r="9081" spans="1:1" ht="13.2" x14ac:dyDescent="0.25">
      <c r="A9081"/>
    </row>
    <row r="9082" spans="1:1" ht="13.2" x14ac:dyDescent="0.25">
      <c r="A9082"/>
    </row>
    <row r="9083" spans="1:1" ht="13.2" x14ac:dyDescent="0.25">
      <c r="A9083"/>
    </row>
    <row r="9084" spans="1:1" ht="13.2" x14ac:dyDescent="0.25">
      <c r="A9084"/>
    </row>
    <row r="9085" spans="1:1" ht="13.2" x14ac:dyDescent="0.25">
      <c r="A9085"/>
    </row>
    <row r="9086" spans="1:1" ht="13.2" x14ac:dyDescent="0.25">
      <c r="A9086"/>
    </row>
    <row r="9087" spans="1:1" ht="13.2" x14ac:dyDescent="0.25">
      <c r="A9087"/>
    </row>
    <row r="9088" spans="1:1" ht="13.2" x14ac:dyDescent="0.25">
      <c r="A9088"/>
    </row>
    <row r="9089" spans="1:1" ht="13.2" x14ac:dyDescent="0.25">
      <c r="A9089"/>
    </row>
    <row r="9090" spans="1:1" ht="13.2" x14ac:dyDescent="0.25">
      <c r="A9090"/>
    </row>
    <row r="9091" spans="1:1" ht="13.2" x14ac:dyDescent="0.25">
      <c r="A9091"/>
    </row>
    <row r="9092" spans="1:1" ht="13.2" x14ac:dyDescent="0.25">
      <c r="A9092"/>
    </row>
    <row r="9093" spans="1:1" ht="13.2" x14ac:dyDescent="0.25">
      <c r="A9093"/>
    </row>
    <row r="9094" spans="1:1" ht="13.2" x14ac:dyDescent="0.25">
      <c r="A9094"/>
    </row>
    <row r="9095" spans="1:1" ht="13.2" x14ac:dyDescent="0.25">
      <c r="A9095"/>
    </row>
    <row r="9096" spans="1:1" ht="13.2" x14ac:dyDescent="0.25">
      <c r="A9096"/>
    </row>
    <row r="9097" spans="1:1" ht="13.2" x14ac:dyDescent="0.25">
      <c r="A9097"/>
    </row>
    <row r="9098" spans="1:1" ht="13.2" x14ac:dyDescent="0.25">
      <c r="A9098"/>
    </row>
    <row r="9099" spans="1:1" ht="13.2" x14ac:dyDescent="0.25">
      <c r="A9099"/>
    </row>
    <row r="9100" spans="1:1" ht="13.2" x14ac:dyDescent="0.25">
      <c r="A9100"/>
    </row>
    <row r="9101" spans="1:1" ht="13.2" x14ac:dyDescent="0.25">
      <c r="A9101"/>
    </row>
    <row r="9102" spans="1:1" ht="13.2" x14ac:dyDescent="0.25">
      <c r="A9102"/>
    </row>
    <row r="9103" spans="1:1" ht="13.2" x14ac:dyDescent="0.25">
      <c r="A9103"/>
    </row>
    <row r="9104" spans="1:1" ht="13.2" x14ac:dyDescent="0.25">
      <c r="A9104"/>
    </row>
    <row r="9105" spans="1:1" ht="13.2" x14ac:dyDescent="0.25">
      <c r="A9105"/>
    </row>
    <row r="9106" spans="1:1" ht="13.2" x14ac:dyDescent="0.25">
      <c r="A9106"/>
    </row>
    <row r="9107" spans="1:1" ht="13.2" x14ac:dyDescent="0.25">
      <c r="A9107"/>
    </row>
    <row r="9108" spans="1:1" ht="13.2" x14ac:dyDescent="0.25">
      <c r="A9108"/>
    </row>
    <row r="9109" spans="1:1" ht="13.2" x14ac:dyDescent="0.25">
      <c r="A9109"/>
    </row>
    <row r="9110" spans="1:1" ht="13.2" x14ac:dyDescent="0.25">
      <c r="A9110"/>
    </row>
    <row r="9111" spans="1:1" ht="13.2" x14ac:dyDescent="0.25">
      <c r="A9111"/>
    </row>
    <row r="9112" spans="1:1" ht="13.2" x14ac:dyDescent="0.25">
      <c r="A9112"/>
    </row>
    <row r="9113" spans="1:1" ht="13.2" x14ac:dyDescent="0.25">
      <c r="A9113"/>
    </row>
    <row r="9114" spans="1:1" ht="13.2" x14ac:dyDescent="0.25">
      <c r="A9114"/>
    </row>
    <row r="9115" spans="1:1" ht="13.2" x14ac:dyDescent="0.25">
      <c r="A9115"/>
    </row>
    <row r="9116" spans="1:1" ht="13.2" x14ac:dyDescent="0.25">
      <c r="A9116"/>
    </row>
    <row r="9117" spans="1:1" ht="13.2" x14ac:dyDescent="0.25">
      <c r="A9117"/>
    </row>
    <row r="9118" spans="1:1" ht="13.2" x14ac:dyDescent="0.25">
      <c r="A9118"/>
    </row>
    <row r="9119" spans="1:1" ht="13.2" x14ac:dyDescent="0.25">
      <c r="A9119"/>
    </row>
    <row r="9120" spans="1:1" ht="13.2" x14ac:dyDescent="0.25">
      <c r="A9120"/>
    </row>
    <row r="9121" spans="1:1" ht="13.2" x14ac:dyDescent="0.25">
      <c r="A9121"/>
    </row>
    <row r="9122" spans="1:1" ht="13.2" x14ac:dyDescent="0.25">
      <c r="A9122"/>
    </row>
    <row r="9123" spans="1:1" ht="13.2" x14ac:dyDescent="0.25">
      <c r="A9123"/>
    </row>
    <row r="9124" spans="1:1" ht="13.2" x14ac:dyDescent="0.25">
      <c r="A9124"/>
    </row>
    <row r="9125" spans="1:1" ht="13.2" x14ac:dyDescent="0.25">
      <c r="A9125"/>
    </row>
    <row r="9126" spans="1:1" ht="13.2" x14ac:dyDescent="0.25">
      <c r="A9126"/>
    </row>
    <row r="9127" spans="1:1" ht="13.2" x14ac:dyDescent="0.25">
      <c r="A9127"/>
    </row>
    <row r="9128" spans="1:1" ht="13.2" x14ac:dyDescent="0.25">
      <c r="A9128"/>
    </row>
    <row r="9129" spans="1:1" ht="13.2" x14ac:dyDescent="0.25">
      <c r="A9129"/>
    </row>
    <row r="9130" spans="1:1" ht="13.2" x14ac:dyDescent="0.25">
      <c r="A9130"/>
    </row>
    <row r="9131" spans="1:1" ht="13.2" x14ac:dyDescent="0.25">
      <c r="A9131"/>
    </row>
    <row r="9132" spans="1:1" ht="13.2" x14ac:dyDescent="0.25">
      <c r="A9132"/>
    </row>
    <row r="9133" spans="1:1" ht="13.2" x14ac:dyDescent="0.25">
      <c r="A9133"/>
    </row>
    <row r="9134" spans="1:1" ht="13.2" x14ac:dyDescent="0.25">
      <c r="A9134"/>
    </row>
    <row r="9135" spans="1:1" ht="13.2" x14ac:dyDescent="0.25">
      <c r="A9135"/>
    </row>
    <row r="9136" spans="1:1" ht="13.2" x14ac:dyDescent="0.25">
      <c r="A9136"/>
    </row>
    <row r="9137" spans="1:1" ht="13.2" x14ac:dyDescent="0.25">
      <c r="A9137"/>
    </row>
    <row r="9138" spans="1:1" ht="13.2" x14ac:dyDescent="0.25">
      <c r="A9138"/>
    </row>
    <row r="9139" spans="1:1" ht="13.2" x14ac:dyDescent="0.25">
      <c r="A9139"/>
    </row>
    <row r="9140" spans="1:1" ht="13.2" x14ac:dyDescent="0.25">
      <c r="A9140"/>
    </row>
    <row r="9141" spans="1:1" ht="13.2" x14ac:dyDescent="0.25">
      <c r="A9141"/>
    </row>
    <row r="9142" spans="1:1" ht="13.2" x14ac:dyDescent="0.25">
      <c r="A9142"/>
    </row>
    <row r="9143" spans="1:1" ht="13.2" x14ac:dyDescent="0.25">
      <c r="A9143"/>
    </row>
    <row r="9144" spans="1:1" ht="13.2" x14ac:dyDescent="0.25">
      <c r="A9144"/>
    </row>
    <row r="9145" spans="1:1" ht="13.2" x14ac:dyDescent="0.25">
      <c r="A9145"/>
    </row>
    <row r="9146" spans="1:1" ht="13.2" x14ac:dyDescent="0.25">
      <c r="A9146"/>
    </row>
    <row r="9147" spans="1:1" ht="13.2" x14ac:dyDescent="0.25">
      <c r="A9147"/>
    </row>
    <row r="9148" spans="1:1" ht="13.2" x14ac:dyDescent="0.25">
      <c r="A9148"/>
    </row>
    <row r="9149" spans="1:1" ht="13.2" x14ac:dyDescent="0.25">
      <c r="A9149"/>
    </row>
    <row r="9150" spans="1:1" ht="13.2" x14ac:dyDescent="0.25">
      <c r="A9150"/>
    </row>
    <row r="9151" spans="1:1" ht="13.2" x14ac:dyDescent="0.25">
      <c r="A9151"/>
    </row>
    <row r="9152" spans="1:1" ht="13.2" x14ac:dyDescent="0.25">
      <c r="A9152"/>
    </row>
    <row r="9153" spans="1:1" ht="13.2" x14ac:dyDescent="0.25">
      <c r="A9153"/>
    </row>
    <row r="9154" spans="1:1" ht="13.2" x14ac:dyDescent="0.25">
      <c r="A9154"/>
    </row>
    <row r="9155" spans="1:1" ht="13.2" x14ac:dyDescent="0.25">
      <c r="A9155"/>
    </row>
    <row r="9156" spans="1:1" ht="13.2" x14ac:dyDescent="0.25">
      <c r="A9156"/>
    </row>
    <row r="9157" spans="1:1" ht="13.2" x14ac:dyDescent="0.25">
      <c r="A9157"/>
    </row>
    <row r="9158" spans="1:1" ht="13.2" x14ac:dyDescent="0.25">
      <c r="A9158"/>
    </row>
    <row r="9159" spans="1:1" ht="13.2" x14ac:dyDescent="0.25">
      <c r="A9159"/>
    </row>
    <row r="9160" spans="1:1" ht="13.2" x14ac:dyDescent="0.25">
      <c r="A9160"/>
    </row>
    <row r="9161" spans="1:1" ht="13.2" x14ac:dyDescent="0.25">
      <c r="A9161"/>
    </row>
    <row r="9162" spans="1:1" ht="13.2" x14ac:dyDescent="0.25">
      <c r="A9162"/>
    </row>
    <row r="9163" spans="1:1" ht="13.2" x14ac:dyDescent="0.25">
      <c r="A9163"/>
    </row>
    <row r="9164" spans="1:1" ht="13.2" x14ac:dyDescent="0.25">
      <c r="A9164"/>
    </row>
    <row r="9165" spans="1:1" ht="13.2" x14ac:dyDescent="0.25">
      <c r="A9165"/>
    </row>
    <row r="9166" spans="1:1" ht="13.2" x14ac:dyDescent="0.25">
      <c r="A9166"/>
    </row>
    <row r="9167" spans="1:1" ht="13.2" x14ac:dyDescent="0.25">
      <c r="A9167"/>
    </row>
    <row r="9168" spans="1:1" ht="13.2" x14ac:dyDescent="0.25">
      <c r="A9168"/>
    </row>
    <row r="9169" spans="1:1" ht="13.2" x14ac:dyDescent="0.25">
      <c r="A9169"/>
    </row>
    <row r="9170" spans="1:1" ht="13.2" x14ac:dyDescent="0.25">
      <c r="A9170"/>
    </row>
    <row r="9171" spans="1:1" ht="13.2" x14ac:dyDescent="0.25">
      <c r="A9171"/>
    </row>
    <row r="9172" spans="1:1" ht="13.2" x14ac:dyDescent="0.25">
      <c r="A9172"/>
    </row>
    <row r="9173" spans="1:1" ht="13.2" x14ac:dyDescent="0.25">
      <c r="A9173"/>
    </row>
    <row r="9174" spans="1:1" ht="13.2" x14ac:dyDescent="0.25">
      <c r="A9174"/>
    </row>
    <row r="9175" spans="1:1" ht="13.2" x14ac:dyDescent="0.25">
      <c r="A9175"/>
    </row>
    <row r="9176" spans="1:1" ht="13.2" x14ac:dyDescent="0.25">
      <c r="A9176"/>
    </row>
    <row r="9177" spans="1:1" ht="13.2" x14ac:dyDescent="0.25">
      <c r="A9177"/>
    </row>
    <row r="9178" spans="1:1" ht="13.2" x14ac:dyDescent="0.25">
      <c r="A9178"/>
    </row>
    <row r="9179" spans="1:1" ht="13.2" x14ac:dyDescent="0.25">
      <c r="A9179"/>
    </row>
    <row r="9180" spans="1:1" ht="13.2" x14ac:dyDescent="0.25">
      <c r="A9180"/>
    </row>
    <row r="9181" spans="1:1" ht="13.2" x14ac:dyDescent="0.25">
      <c r="A9181"/>
    </row>
    <row r="9182" spans="1:1" ht="13.2" x14ac:dyDescent="0.25">
      <c r="A9182"/>
    </row>
    <row r="9183" spans="1:1" ht="13.2" x14ac:dyDescent="0.25">
      <c r="A9183"/>
    </row>
    <row r="9184" spans="1:1" ht="13.2" x14ac:dyDescent="0.25">
      <c r="A9184"/>
    </row>
    <row r="9185" spans="1:1" ht="13.2" x14ac:dyDescent="0.25">
      <c r="A9185"/>
    </row>
    <row r="9186" spans="1:1" ht="13.2" x14ac:dyDescent="0.25">
      <c r="A9186"/>
    </row>
    <row r="9187" spans="1:1" ht="13.2" x14ac:dyDescent="0.25">
      <c r="A9187"/>
    </row>
    <row r="9188" spans="1:1" ht="13.2" x14ac:dyDescent="0.25">
      <c r="A9188"/>
    </row>
    <row r="9189" spans="1:1" ht="13.2" x14ac:dyDescent="0.25">
      <c r="A9189"/>
    </row>
    <row r="9190" spans="1:1" ht="13.2" x14ac:dyDescent="0.25">
      <c r="A9190"/>
    </row>
    <row r="9191" spans="1:1" ht="13.2" x14ac:dyDescent="0.25">
      <c r="A9191"/>
    </row>
    <row r="9192" spans="1:1" ht="13.2" x14ac:dyDescent="0.25">
      <c r="A9192"/>
    </row>
    <row r="9193" spans="1:1" ht="13.2" x14ac:dyDescent="0.25">
      <c r="A9193"/>
    </row>
    <row r="9194" spans="1:1" ht="13.2" x14ac:dyDescent="0.25">
      <c r="A9194"/>
    </row>
    <row r="9195" spans="1:1" ht="13.2" x14ac:dyDescent="0.25">
      <c r="A9195"/>
    </row>
    <row r="9196" spans="1:1" ht="13.2" x14ac:dyDescent="0.25">
      <c r="A9196"/>
    </row>
    <row r="9197" spans="1:1" ht="13.2" x14ac:dyDescent="0.25">
      <c r="A9197"/>
    </row>
    <row r="9198" spans="1:1" ht="13.2" x14ac:dyDescent="0.25">
      <c r="A9198"/>
    </row>
    <row r="9199" spans="1:1" ht="13.2" x14ac:dyDescent="0.25">
      <c r="A9199"/>
    </row>
    <row r="9200" spans="1:1" ht="13.2" x14ac:dyDescent="0.25">
      <c r="A9200"/>
    </row>
    <row r="9201" spans="1:1" ht="13.2" x14ac:dyDescent="0.25">
      <c r="A9201"/>
    </row>
    <row r="9202" spans="1:1" ht="13.2" x14ac:dyDescent="0.25">
      <c r="A9202"/>
    </row>
    <row r="9203" spans="1:1" ht="13.2" x14ac:dyDescent="0.25">
      <c r="A9203"/>
    </row>
    <row r="9204" spans="1:1" ht="13.2" x14ac:dyDescent="0.25">
      <c r="A9204"/>
    </row>
    <row r="9205" spans="1:1" ht="13.2" x14ac:dyDescent="0.25">
      <c r="A9205"/>
    </row>
    <row r="9206" spans="1:1" ht="13.2" x14ac:dyDescent="0.25">
      <c r="A9206"/>
    </row>
    <row r="9207" spans="1:1" ht="13.2" x14ac:dyDescent="0.25">
      <c r="A9207"/>
    </row>
    <row r="9208" spans="1:1" ht="13.2" x14ac:dyDescent="0.25">
      <c r="A9208"/>
    </row>
    <row r="9209" spans="1:1" ht="13.2" x14ac:dyDescent="0.25">
      <c r="A9209"/>
    </row>
    <row r="9210" spans="1:1" ht="13.2" x14ac:dyDescent="0.25">
      <c r="A9210"/>
    </row>
    <row r="9211" spans="1:1" ht="13.2" x14ac:dyDescent="0.25">
      <c r="A9211"/>
    </row>
    <row r="9212" spans="1:1" ht="13.2" x14ac:dyDescent="0.25">
      <c r="A9212"/>
    </row>
    <row r="9213" spans="1:1" ht="13.2" x14ac:dyDescent="0.25">
      <c r="A9213"/>
    </row>
    <row r="9214" spans="1:1" ht="13.2" x14ac:dyDescent="0.25">
      <c r="A9214"/>
    </row>
    <row r="9215" spans="1:1" ht="13.2" x14ac:dyDescent="0.25">
      <c r="A9215"/>
    </row>
    <row r="9216" spans="1:1" ht="13.2" x14ac:dyDescent="0.25">
      <c r="A9216"/>
    </row>
    <row r="9217" spans="1:1" ht="13.2" x14ac:dyDescent="0.25">
      <c r="A9217"/>
    </row>
    <row r="9218" spans="1:1" ht="13.2" x14ac:dyDescent="0.25">
      <c r="A9218"/>
    </row>
    <row r="9219" spans="1:1" ht="13.2" x14ac:dyDescent="0.25">
      <c r="A9219"/>
    </row>
    <row r="9220" spans="1:1" ht="13.2" x14ac:dyDescent="0.25">
      <c r="A9220"/>
    </row>
    <row r="9221" spans="1:1" ht="13.2" x14ac:dyDescent="0.25">
      <c r="A9221"/>
    </row>
    <row r="9222" spans="1:1" ht="13.2" x14ac:dyDescent="0.25">
      <c r="A9222"/>
    </row>
    <row r="9223" spans="1:1" ht="13.2" x14ac:dyDescent="0.25">
      <c r="A9223"/>
    </row>
    <row r="9224" spans="1:1" ht="13.2" x14ac:dyDescent="0.25">
      <c r="A9224"/>
    </row>
    <row r="9225" spans="1:1" ht="13.2" x14ac:dyDescent="0.25">
      <c r="A9225"/>
    </row>
    <row r="9226" spans="1:1" ht="13.2" x14ac:dyDescent="0.25">
      <c r="A9226"/>
    </row>
    <row r="9227" spans="1:1" ht="13.2" x14ac:dyDescent="0.25">
      <c r="A9227"/>
    </row>
    <row r="9228" spans="1:1" ht="13.2" x14ac:dyDescent="0.25">
      <c r="A9228"/>
    </row>
    <row r="9229" spans="1:1" ht="13.2" x14ac:dyDescent="0.25">
      <c r="A9229"/>
    </row>
    <row r="9230" spans="1:1" ht="13.2" x14ac:dyDescent="0.25">
      <c r="A9230"/>
    </row>
    <row r="9231" spans="1:1" ht="13.2" x14ac:dyDescent="0.25">
      <c r="A9231"/>
    </row>
    <row r="9232" spans="1:1" ht="13.2" x14ac:dyDescent="0.25">
      <c r="A9232"/>
    </row>
    <row r="9233" spans="1:1" ht="13.2" x14ac:dyDescent="0.25">
      <c r="A9233"/>
    </row>
    <row r="9234" spans="1:1" ht="13.2" x14ac:dyDescent="0.25">
      <c r="A9234"/>
    </row>
    <row r="9235" spans="1:1" ht="13.2" x14ac:dyDescent="0.25">
      <c r="A9235"/>
    </row>
    <row r="9236" spans="1:1" ht="13.2" x14ac:dyDescent="0.25">
      <c r="A9236"/>
    </row>
    <row r="9237" spans="1:1" ht="13.2" x14ac:dyDescent="0.25">
      <c r="A9237"/>
    </row>
    <row r="9238" spans="1:1" ht="13.2" x14ac:dyDescent="0.25">
      <c r="A9238"/>
    </row>
    <row r="9239" spans="1:1" ht="13.2" x14ac:dyDescent="0.25">
      <c r="A9239"/>
    </row>
    <row r="9240" spans="1:1" ht="13.2" x14ac:dyDescent="0.25">
      <c r="A9240"/>
    </row>
    <row r="9241" spans="1:1" ht="13.2" x14ac:dyDescent="0.25">
      <c r="A9241"/>
    </row>
    <row r="9242" spans="1:1" ht="13.2" x14ac:dyDescent="0.25">
      <c r="A9242"/>
    </row>
    <row r="9243" spans="1:1" ht="13.2" x14ac:dyDescent="0.25">
      <c r="A9243"/>
    </row>
    <row r="9244" spans="1:1" ht="13.2" x14ac:dyDescent="0.25">
      <c r="A9244"/>
    </row>
    <row r="9245" spans="1:1" ht="13.2" x14ac:dyDescent="0.25">
      <c r="A9245"/>
    </row>
    <row r="9246" spans="1:1" ht="13.2" x14ac:dyDescent="0.25">
      <c r="A9246"/>
    </row>
    <row r="9247" spans="1:1" ht="13.2" x14ac:dyDescent="0.25">
      <c r="A9247"/>
    </row>
    <row r="9248" spans="1:1" ht="13.2" x14ac:dyDescent="0.25">
      <c r="A9248"/>
    </row>
    <row r="9249" spans="1:1" ht="13.2" x14ac:dyDescent="0.25">
      <c r="A9249"/>
    </row>
    <row r="9250" spans="1:1" ht="13.2" x14ac:dyDescent="0.25">
      <c r="A9250"/>
    </row>
    <row r="9251" spans="1:1" ht="13.2" x14ac:dyDescent="0.25">
      <c r="A9251"/>
    </row>
    <row r="9252" spans="1:1" ht="13.2" x14ac:dyDescent="0.25">
      <c r="A9252"/>
    </row>
    <row r="9253" spans="1:1" ht="13.2" x14ac:dyDescent="0.25">
      <c r="A9253"/>
    </row>
    <row r="9254" spans="1:1" ht="13.2" x14ac:dyDescent="0.25">
      <c r="A9254"/>
    </row>
    <row r="9255" spans="1:1" ht="13.2" x14ac:dyDescent="0.25">
      <c r="A9255"/>
    </row>
    <row r="9256" spans="1:1" ht="13.2" x14ac:dyDescent="0.25">
      <c r="A9256"/>
    </row>
    <row r="9257" spans="1:1" ht="13.2" x14ac:dyDescent="0.25">
      <c r="A9257"/>
    </row>
    <row r="9258" spans="1:1" ht="13.2" x14ac:dyDescent="0.25">
      <c r="A9258"/>
    </row>
    <row r="9259" spans="1:1" ht="13.2" x14ac:dyDescent="0.25">
      <c r="A9259"/>
    </row>
    <row r="9260" spans="1:1" ht="13.2" x14ac:dyDescent="0.25">
      <c r="A9260"/>
    </row>
    <row r="9261" spans="1:1" ht="13.2" x14ac:dyDescent="0.25">
      <c r="A9261"/>
    </row>
    <row r="9262" spans="1:1" ht="13.2" x14ac:dyDescent="0.25">
      <c r="A9262"/>
    </row>
    <row r="9263" spans="1:1" ht="13.2" x14ac:dyDescent="0.25">
      <c r="A9263"/>
    </row>
    <row r="9264" spans="1:1" ht="13.2" x14ac:dyDescent="0.25">
      <c r="A9264"/>
    </row>
    <row r="9265" spans="1:1" ht="13.2" x14ac:dyDescent="0.25">
      <c r="A9265"/>
    </row>
    <row r="9266" spans="1:1" ht="13.2" x14ac:dyDescent="0.25">
      <c r="A9266"/>
    </row>
    <row r="9267" spans="1:1" ht="13.2" x14ac:dyDescent="0.25">
      <c r="A9267"/>
    </row>
    <row r="9268" spans="1:1" ht="13.2" x14ac:dyDescent="0.25">
      <c r="A9268"/>
    </row>
    <row r="9269" spans="1:1" ht="13.2" x14ac:dyDescent="0.25">
      <c r="A9269"/>
    </row>
    <row r="9270" spans="1:1" ht="13.2" x14ac:dyDescent="0.25">
      <c r="A9270"/>
    </row>
    <row r="9271" spans="1:1" ht="13.2" x14ac:dyDescent="0.25">
      <c r="A9271"/>
    </row>
    <row r="9272" spans="1:1" ht="13.2" x14ac:dyDescent="0.25">
      <c r="A9272"/>
    </row>
    <row r="9273" spans="1:1" ht="13.2" x14ac:dyDescent="0.25">
      <c r="A9273"/>
    </row>
    <row r="9274" spans="1:1" ht="13.2" x14ac:dyDescent="0.25">
      <c r="A9274"/>
    </row>
    <row r="9275" spans="1:1" ht="13.2" x14ac:dyDescent="0.25">
      <c r="A9275"/>
    </row>
    <row r="9276" spans="1:1" ht="13.2" x14ac:dyDescent="0.25">
      <c r="A9276"/>
    </row>
    <row r="9277" spans="1:1" ht="13.2" x14ac:dyDescent="0.25">
      <c r="A9277"/>
    </row>
    <row r="9278" spans="1:1" ht="13.2" x14ac:dyDescent="0.25">
      <c r="A9278"/>
    </row>
    <row r="9279" spans="1:1" ht="13.2" x14ac:dyDescent="0.25">
      <c r="A9279"/>
    </row>
    <row r="9280" spans="1:1" ht="13.2" x14ac:dyDescent="0.25">
      <c r="A9280"/>
    </row>
    <row r="9281" spans="1:1" ht="13.2" x14ac:dyDescent="0.25">
      <c r="A9281"/>
    </row>
    <row r="9282" spans="1:1" ht="13.2" x14ac:dyDescent="0.25">
      <c r="A9282"/>
    </row>
    <row r="9283" spans="1:1" ht="13.2" x14ac:dyDescent="0.25">
      <c r="A9283"/>
    </row>
    <row r="9284" spans="1:1" ht="13.2" x14ac:dyDescent="0.25">
      <c r="A9284"/>
    </row>
    <row r="9285" spans="1:1" ht="13.2" x14ac:dyDescent="0.25">
      <c r="A9285"/>
    </row>
    <row r="9286" spans="1:1" ht="13.2" x14ac:dyDescent="0.25">
      <c r="A9286"/>
    </row>
    <row r="9287" spans="1:1" ht="13.2" x14ac:dyDescent="0.25">
      <c r="A9287"/>
    </row>
    <row r="9288" spans="1:1" ht="13.2" x14ac:dyDescent="0.25">
      <c r="A9288"/>
    </row>
    <row r="9289" spans="1:1" ht="13.2" x14ac:dyDescent="0.25">
      <c r="A9289"/>
    </row>
    <row r="9290" spans="1:1" ht="13.2" x14ac:dyDescent="0.25">
      <c r="A9290"/>
    </row>
    <row r="9291" spans="1:1" ht="13.2" x14ac:dyDescent="0.25">
      <c r="A9291"/>
    </row>
    <row r="9292" spans="1:1" ht="13.2" x14ac:dyDescent="0.25">
      <c r="A9292"/>
    </row>
    <row r="9293" spans="1:1" ht="13.2" x14ac:dyDescent="0.25">
      <c r="A9293"/>
    </row>
    <row r="9294" spans="1:1" ht="13.2" x14ac:dyDescent="0.25">
      <c r="A9294"/>
    </row>
    <row r="9295" spans="1:1" ht="13.2" x14ac:dyDescent="0.25">
      <c r="A9295"/>
    </row>
    <row r="9296" spans="1:1" ht="13.2" x14ac:dyDescent="0.25">
      <c r="A9296"/>
    </row>
    <row r="9297" spans="1:1" ht="13.2" x14ac:dyDescent="0.25">
      <c r="A9297"/>
    </row>
    <row r="9298" spans="1:1" ht="13.2" x14ac:dyDescent="0.25">
      <c r="A9298"/>
    </row>
    <row r="9299" spans="1:1" ht="13.2" x14ac:dyDescent="0.25">
      <c r="A9299"/>
    </row>
    <row r="9300" spans="1:1" ht="13.2" x14ac:dyDescent="0.25">
      <c r="A9300"/>
    </row>
    <row r="9301" spans="1:1" ht="13.2" x14ac:dyDescent="0.25">
      <c r="A9301"/>
    </row>
    <row r="9302" spans="1:1" ht="13.2" x14ac:dyDescent="0.25">
      <c r="A9302"/>
    </row>
    <row r="9303" spans="1:1" ht="13.2" x14ac:dyDescent="0.25">
      <c r="A9303"/>
    </row>
    <row r="9304" spans="1:1" ht="13.2" x14ac:dyDescent="0.25">
      <c r="A9304"/>
    </row>
    <row r="9305" spans="1:1" ht="13.2" x14ac:dyDescent="0.25">
      <c r="A9305"/>
    </row>
    <row r="9306" spans="1:1" ht="13.2" x14ac:dyDescent="0.25">
      <c r="A9306"/>
    </row>
    <row r="9307" spans="1:1" ht="13.2" x14ac:dyDescent="0.25">
      <c r="A9307"/>
    </row>
    <row r="9308" spans="1:1" ht="13.2" x14ac:dyDescent="0.25">
      <c r="A9308"/>
    </row>
    <row r="9309" spans="1:1" ht="13.2" x14ac:dyDescent="0.25">
      <c r="A9309"/>
    </row>
    <row r="9310" spans="1:1" ht="13.2" x14ac:dyDescent="0.25">
      <c r="A9310"/>
    </row>
    <row r="9311" spans="1:1" ht="13.2" x14ac:dyDescent="0.25">
      <c r="A9311"/>
    </row>
    <row r="9312" spans="1:1" ht="13.2" x14ac:dyDescent="0.25">
      <c r="A9312"/>
    </row>
    <row r="9313" spans="1:1" ht="13.2" x14ac:dyDescent="0.25">
      <c r="A9313"/>
    </row>
    <row r="9314" spans="1:1" ht="13.2" x14ac:dyDescent="0.25">
      <c r="A9314"/>
    </row>
    <row r="9315" spans="1:1" ht="13.2" x14ac:dyDescent="0.25">
      <c r="A9315"/>
    </row>
    <row r="9316" spans="1:1" ht="13.2" x14ac:dyDescent="0.25">
      <c r="A9316"/>
    </row>
    <row r="9317" spans="1:1" ht="13.2" x14ac:dyDescent="0.25">
      <c r="A9317"/>
    </row>
    <row r="9318" spans="1:1" ht="13.2" x14ac:dyDescent="0.25">
      <c r="A9318"/>
    </row>
    <row r="9319" spans="1:1" ht="13.2" x14ac:dyDescent="0.25">
      <c r="A9319"/>
    </row>
    <row r="9320" spans="1:1" ht="13.2" x14ac:dyDescent="0.25">
      <c r="A9320"/>
    </row>
    <row r="9321" spans="1:1" ht="13.2" x14ac:dyDescent="0.25">
      <c r="A9321"/>
    </row>
    <row r="9322" spans="1:1" ht="13.2" x14ac:dyDescent="0.25">
      <c r="A9322"/>
    </row>
    <row r="9323" spans="1:1" ht="13.2" x14ac:dyDescent="0.25">
      <c r="A9323"/>
    </row>
    <row r="9324" spans="1:1" ht="13.2" x14ac:dyDescent="0.25">
      <c r="A9324"/>
    </row>
    <row r="9325" spans="1:1" ht="13.2" x14ac:dyDescent="0.25">
      <c r="A9325"/>
    </row>
    <row r="9326" spans="1:1" ht="13.2" x14ac:dyDescent="0.25">
      <c r="A9326"/>
    </row>
    <row r="9327" spans="1:1" ht="13.2" x14ac:dyDescent="0.25">
      <c r="A9327"/>
    </row>
    <row r="9328" spans="1:1" ht="13.2" x14ac:dyDescent="0.25">
      <c r="A9328"/>
    </row>
    <row r="9329" spans="1:1" ht="13.2" x14ac:dyDescent="0.25">
      <c r="A9329"/>
    </row>
    <row r="9330" spans="1:1" ht="13.2" x14ac:dyDescent="0.25">
      <c r="A9330"/>
    </row>
    <row r="9331" spans="1:1" ht="13.2" x14ac:dyDescent="0.25">
      <c r="A9331"/>
    </row>
    <row r="9332" spans="1:1" ht="13.2" x14ac:dyDescent="0.25">
      <c r="A9332"/>
    </row>
    <row r="9333" spans="1:1" ht="13.2" x14ac:dyDescent="0.25">
      <c r="A9333"/>
    </row>
    <row r="9334" spans="1:1" ht="13.2" x14ac:dyDescent="0.25">
      <c r="A9334"/>
    </row>
    <row r="9335" spans="1:1" ht="13.2" x14ac:dyDescent="0.25">
      <c r="A9335"/>
    </row>
    <row r="9336" spans="1:1" ht="13.2" x14ac:dyDescent="0.25">
      <c r="A9336"/>
    </row>
    <row r="9337" spans="1:1" ht="13.2" x14ac:dyDescent="0.25">
      <c r="A9337"/>
    </row>
    <row r="9338" spans="1:1" ht="13.2" x14ac:dyDescent="0.25">
      <c r="A9338"/>
    </row>
    <row r="9339" spans="1:1" ht="13.2" x14ac:dyDescent="0.25">
      <c r="A9339"/>
    </row>
    <row r="9340" spans="1:1" ht="13.2" x14ac:dyDescent="0.25">
      <c r="A9340"/>
    </row>
    <row r="9341" spans="1:1" ht="13.2" x14ac:dyDescent="0.25">
      <c r="A9341"/>
    </row>
    <row r="9342" spans="1:1" ht="13.2" x14ac:dyDescent="0.25">
      <c r="A9342"/>
    </row>
    <row r="9343" spans="1:1" ht="13.2" x14ac:dyDescent="0.25">
      <c r="A9343"/>
    </row>
    <row r="9344" spans="1:1" ht="13.2" x14ac:dyDescent="0.25">
      <c r="A9344"/>
    </row>
    <row r="9345" spans="1:1" ht="13.2" x14ac:dyDescent="0.25">
      <c r="A9345"/>
    </row>
    <row r="9346" spans="1:1" ht="13.2" x14ac:dyDescent="0.25">
      <c r="A9346"/>
    </row>
    <row r="9347" spans="1:1" ht="13.2" x14ac:dyDescent="0.25">
      <c r="A9347"/>
    </row>
    <row r="9348" spans="1:1" ht="13.2" x14ac:dyDescent="0.25">
      <c r="A9348"/>
    </row>
    <row r="9349" spans="1:1" ht="13.2" x14ac:dyDescent="0.25">
      <c r="A9349"/>
    </row>
    <row r="9350" spans="1:1" ht="13.2" x14ac:dyDescent="0.25">
      <c r="A9350"/>
    </row>
    <row r="9351" spans="1:1" ht="13.2" x14ac:dyDescent="0.25">
      <c r="A9351"/>
    </row>
    <row r="9352" spans="1:1" ht="13.2" x14ac:dyDescent="0.25">
      <c r="A9352"/>
    </row>
    <row r="9353" spans="1:1" ht="13.2" x14ac:dyDescent="0.25">
      <c r="A9353"/>
    </row>
    <row r="9354" spans="1:1" ht="13.2" x14ac:dyDescent="0.25">
      <c r="A9354"/>
    </row>
    <row r="9355" spans="1:1" ht="13.2" x14ac:dyDescent="0.25">
      <c r="A9355"/>
    </row>
    <row r="9356" spans="1:1" ht="13.2" x14ac:dyDescent="0.25">
      <c r="A9356"/>
    </row>
    <row r="9357" spans="1:1" ht="13.2" x14ac:dyDescent="0.25">
      <c r="A9357"/>
    </row>
    <row r="9358" spans="1:1" ht="13.2" x14ac:dyDescent="0.25">
      <c r="A9358"/>
    </row>
    <row r="9359" spans="1:1" ht="13.2" x14ac:dyDescent="0.25">
      <c r="A9359"/>
    </row>
    <row r="9360" spans="1:1" ht="13.2" x14ac:dyDescent="0.25">
      <c r="A9360"/>
    </row>
    <row r="9361" spans="1:1" ht="13.2" x14ac:dyDescent="0.25">
      <c r="A9361"/>
    </row>
    <row r="9362" spans="1:1" ht="13.2" x14ac:dyDescent="0.25">
      <c r="A9362"/>
    </row>
    <row r="9363" spans="1:1" ht="13.2" x14ac:dyDescent="0.25">
      <c r="A9363"/>
    </row>
    <row r="9364" spans="1:1" ht="13.2" x14ac:dyDescent="0.25">
      <c r="A9364"/>
    </row>
    <row r="9365" spans="1:1" ht="13.2" x14ac:dyDescent="0.25">
      <c r="A9365"/>
    </row>
    <row r="9366" spans="1:1" ht="13.2" x14ac:dyDescent="0.25">
      <c r="A9366"/>
    </row>
    <row r="9367" spans="1:1" ht="13.2" x14ac:dyDescent="0.25">
      <c r="A9367"/>
    </row>
    <row r="9368" spans="1:1" ht="13.2" x14ac:dyDescent="0.25">
      <c r="A9368"/>
    </row>
    <row r="9369" spans="1:1" ht="13.2" x14ac:dyDescent="0.25">
      <c r="A9369"/>
    </row>
    <row r="9370" spans="1:1" ht="13.2" x14ac:dyDescent="0.25">
      <c r="A9370"/>
    </row>
    <row r="9371" spans="1:1" ht="13.2" x14ac:dyDescent="0.25">
      <c r="A9371"/>
    </row>
    <row r="9372" spans="1:1" ht="13.2" x14ac:dyDescent="0.25">
      <c r="A9372"/>
    </row>
    <row r="9373" spans="1:1" ht="13.2" x14ac:dyDescent="0.25">
      <c r="A9373"/>
    </row>
    <row r="9374" spans="1:1" ht="13.2" x14ac:dyDescent="0.25">
      <c r="A9374"/>
    </row>
    <row r="9375" spans="1:1" ht="13.2" x14ac:dyDescent="0.25">
      <c r="A9375"/>
    </row>
    <row r="9376" spans="1:1" ht="13.2" x14ac:dyDescent="0.25">
      <c r="A9376"/>
    </row>
    <row r="9377" spans="1:1" ht="13.2" x14ac:dyDescent="0.25">
      <c r="A9377"/>
    </row>
    <row r="9378" spans="1:1" ht="13.2" x14ac:dyDescent="0.25">
      <c r="A9378"/>
    </row>
    <row r="9379" spans="1:1" ht="13.2" x14ac:dyDescent="0.25">
      <c r="A9379"/>
    </row>
    <row r="9380" spans="1:1" ht="13.2" x14ac:dyDescent="0.25">
      <c r="A9380"/>
    </row>
    <row r="9381" spans="1:1" ht="13.2" x14ac:dyDescent="0.25">
      <c r="A9381"/>
    </row>
    <row r="9382" spans="1:1" ht="13.2" x14ac:dyDescent="0.25">
      <c r="A9382"/>
    </row>
    <row r="9383" spans="1:1" ht="13.2" x14ac:dyDescent="0.25">
      <c r="A9383"/>
    </row>
    <row r="9384" spans="1:1" ht="13.2" x14ac:dyDescent="0.25">
      <c r="A9384"/>
    </row>
    <row r="9385" spans="1:1" ht="13.2" x14ac:dyDescent="0.25">
      <c r="A9385"/>
    </row>
    <row r="9386" spans="1:1" ht="13.2" x14ac:dyDescent="0.25">
      <c r="A9386"/>
    </row>
    <row r="9387" spans="1:1" ht="13.2" x14ac:dyDescent="0.25">
      <c r="A9387"/>
    </row>
    <row r="9388" spans="1:1" ht="13.2" x14ac:dyDescent="0.25">
      <c r="A9388"/>
    </row>
    <row r="9389" spans="1:1" ht="13.2" x14ac:dyDescent="0.25">
      <c r="A9389"/>
    </row>
    <row r="9390" spans="1:1" ht="13.2" x14ac:dyDescent="0.25">
      <c r="A9390"/>
    </row>
    <row r="9391" spans="1:1" ht="13.2" x14ac:dyDescent="0.25">
      <c r="A9391"/>
    </row>
    <row r="9392" spans="1:1" ht="13.2" x14ac:dyDescent="0.25">
      <c r="A9392"/>
    </row>
    <row r="9393" spans="1:1" ht="13.2" x14ac:dyDescent="0.25">
      <c r="A9393"/>
    </row>
    <row r="9394" spans="1:1" ht="13.2" x14ac:dyDescent="0.25">
      <c r="A9394"/>
    </row>
    <row r="9395" spans="1:1" ht="13.2" x14ac:dyDescent="0.25">
      <c r="A9395"/>
    </row>
    <row r="9396" spans="1:1" ht="13.2" x14ac:dyDescent="0.25">
      <c r="A9396"/>
    </row>
    <row r="9397" spans="1:1" ht="13.2" x14ac:dyDescent="0.25">
      <c r="A9397"/>
    </row>
    <row r="9398" spans="1:1" ht="13.2" x14ac:dyDescent="0.25">
      <c r="A9398"/>
    </row>
    <row r="9399" spans="1:1" ht="13.2" x14ac:dyDescent="0.25">
      <c r="A9399"/>
    </row>
    <row r="9400" spans="1:1" ht="13.2" x14ac:dyDescent="0.25">
      <c r="A9400"/>
    </row>
    <row r="9401" spans="1:1" ht="13.2" x14ac:dyDescent="0.25">
      <c r="A9401"/>
    </row>
    <row r="9402" spans="1:1" ht="13.2" x14ac:dyDescent="0.25">
      <c r="A9402"/>
    </row>
    <row r="9403" spans="1:1" ht="13.2" x14ac:dyDescent="0.25">
      <c r="A9403"/>
    </row>
    <row r="9404" spans="1:1" ht="13.2" x14ac:dyDescent="0.25">
      <c r="A9404"/>
    </row>
    <row r="9405" spans="1:1" ht="13.2" x14ac:dyDescent="0.25">
      <c r="A9405"/>
    </row>
    <row r="9406" spans="1:1" ht="13.2" x14ac:dyDescent="0.25">
      <c r="A9406"/>
    </row>
    <row r="9407" spans="1:1" ht="13.2" x14ac:dyDescent="0.25">
      <c r="A9407"/>
    </row>
    <row r="9408" spans="1:1" ht="13.2" x14ac:dyDescent="0.25">
      <c r="A9408"/>
    </row>
    <row r="9409" spans="1:1" ht="13.2" x14ac:dyDescent="0.25">
      <c r="A9409"/>
    </row>
    <row r="9410" spans="1:1" ht="13.2" x14ac:dyDescent="0.25">
      <c r="A9410"/>
    </row>
    <row r="9411" spans="1:1" ht="13.2" x14ac:dyDescent="0.25">
      <c r="A9411"/>
    </row>
    <row r="9412" spans="1:1" ht="13.2" x14ac:dyDescent="0.25">
      <c r="A9412"/>
    </row>
    <row r="9413" spans="1:1" ht="13.2" x14ac:dyDescent="0.25">
      <c r="A9413"/>
    </row>
    <row r="9414" spans="1:1" ht="13.2" x14ac:dyDescent="0.25">
      <c r="A9414"/>
    </row>
    <row r="9415" spans="1:1" ht="13.2" x14ac:dyDescent="0.25">
      <c r="A9415"/>
    </row>
    <row r="9416" spans="1:1" ht="13.2" x14ac:dyDescent="0.25">
      <c r="A9416"/>
    </row>
    <row r="9417" spans="1:1" ht="13.2" x14ac:dyDescent="0.25">
      <c r="A9417"/>
    </row>
    <row r="9418" spans="1:1" ht="13.2" x14ac:dyDescent="0.25">
      <c r="A9418"/>
    </row>
    <row r="9419" spans="1:1" ht="13.2" x14ac:dyDescent="0.25">
      <c r="A9419"/>
    </row>
    <row r="9420" spans="1:1" ht="13.2" x14ac:dyDescent="0.25">
      <c r="A9420"/>
    </row>
    <row r="9421" spans="1:1" ht="13.2" x14ac:dyDescent="0.25">
      <c r="A9421"/>
    </row>
    <row r="9422" spans="1:1" ht="13.2" x14ac:dyDescent="0.25">
      <c r="A9422"/>
    </row>
    <row r="9423" spans="1:1" ht="13.2" x14ac:dyDescent="0.25">
      <c r="A9423"/>
    </row>
    <row r="9424" spans="1:1" ht="13.2" x14ac:dyDescent="0.25">
      <c r="A9424"/>
    </row>
    <row r="9425" spans="1:1" ht="13.2" x14ac:dyDescent="0.25">
      <c r="A9425"/>
    </row>
    <row r="9426" spans="1:1" ht="13.2" x14ac:dyDescent="0.25">
      <c r="A9426"/>
    </row>
    <row r="9427" spans="1:1" ht="13.2" x14ac:dyDescent="0.25">
      <c r="A9427"/>
    </row>
    <row r="9428" spans="1:1" ht="13.2" x14ac:dyDescent="0.25">
      <c r="A9428"/>
    </row>
    <row r="9429" spans="1:1" ht="13.2" x14ac:dyDescent="0.25">
      <c r="A9429"/>
    </row>
    <row r="9430" spans="1:1" ht="13.2" x14ac:dyDescent="0.25">
      <c r="A9430"/>
    </row>
    <row r="9431" spans="1:1" ht="13.2" x14ac:dyDescent="0.25">
      <c r="A9431"/>
    </row>
    <row r="9432" spans="1:1" ht="13.2" x14ac:dyDescent="0.25">
      <c r="A9432"/>
    </row>
    <row r="9433" spans="1:1" ht="13.2" x14ac:dyDescent="0.25">
      <c r="A9433"/>
    </row>
    <row r="9434" spans="1:1" ht="13.2" x14ac:dyDescent="0.25">
      <c r="A9434"/>
    </row>
    <row r="9435" spans="1:1" ht="13.2" x14ac:dyDescent="0.25">
      <c r="A9435"/>
    </row>
    <row r="9436" spans="1:1" ht="13.2" x14ac:dyDescent="0.25">
      <c r="A9436"/>
    </row>
    <row r="9437" spans="1:1" ht="13.2" x14ac:dyDescent="0.25">
      <c r="A9437"/>
    </row>
    <row r="9438" spans="1:1" ht="13.2" x14ac:dyDescent="0.25">
      <c r="A9438"/>
    </row>
    <row r="9439" spans="1:1" ht="13.2" x14ac:dyDescent="0.25">
      <c r="A9439"/>
    </row>
    <row r="9440" spans="1:1" ht="13.2" x14ac:dyDescent="0.25">
      <c r="A9440"/>
    </row>
    <row r="9441" spans="1:1" ht="13.2" x14ac:dyDescent="0.25">
      <c r="A9441"/>
    </row>
    <row r="9442" spans="1:1" ht="13.2" x14ac:dyDescent="0.25">
      <c r="A9442"/>
    </row>
    <row r="9443" spans="1:1" ht="13.2" x14ac:dyDescent="0.25">
      <c r="A9443"/>
    </row>
    <row r="9444" spans="1:1" ht="13.2" x14ac:dyDescent="0.25">
      <c r="A9444"/>
    </row>
    <row r="9445" spans="1:1" ht="13.2" x14ac:dyDescent="0.25">
      <c r="A9445"/>
    </row>
    <row r="9446" spans="1:1" ht="13.2" x14ac:dyDescent="0.25">
      <c r="A9446"/>
    </row>
    <row r="9447" spans="1:1" ht="13.2" x14ac:dyDescent="0.25">
      <c r="A9447"/>
    </row>
    <row r="9448" spans="1:1" ht="13.2" x14ac:dyDescent="0.25">
      <c r="A9448"/>
    </row>
    <row r="9449" spans="1:1" ht="13.2" x14ac:dyDescent="0.25">
      <c r="A9449"/>
    </row>
    <row r="9450" spans="1:1" ht="13.2" x14ac:dyDescent="0.25">
      <c r="A9450"/>
    </row>
    <row r="9451" spans="1:1" ht="13.2" x14ac:dyDescent="0.25">
      <c r="A9451"/>
    </row>
    <row r="9452" spans="1:1" ht="13.2" x14ac:dyDescent="0.25">
      <c r="A9452"/>
    </row>
    <row r="9453" spans="1:1" ht="13.2" x14ac:dyDescent="0.25">
      <c r="A9453"/>
    </row>
    <row r="9454" spans="1:1" ht="13.2" x14ac:dyDescent="0.25">
      <c r="A9454"/>
    </row>
    <row r="9455" spans="1:1" ht="13.2" x14ac:dyDescent="0.25">
      <c r="A9455"/>
    </row>
    <row r="9456" spans="1:1" ht="13.2" x14ac:dyDescent="0.25">
      <c r="A9456"/>
    </row>
    <row r="9457" spans="1:1" ht="13.2" x14ac:dyDescent="0.25">
      <c r="A9457"/>
    </row>
    <row r="9458" spans="1:1" ht="13.2" x14ac:dyDescent="0.25">
      <c r="A9458"/>
    </row>
    <row r="9459" spans="1:1" ht="13.2" x14ac:dyDescent="0.25">
      <c r="A9459"/>
    </row>
    <row r="9460" spans="1:1" ht="13.2" x14ac:dyDescent="0.25">
      <c r="A9460"/>
    </row>
    <row r="9461" spans="1:1" ht="13.2" x14ac:dyDescent="0.25">
      <c r="A9461"/>
    </row>
    <row r="9462" spans="1:1" ht="13.2" x14ac:dyDescent="0.25">
      <c r="A9462"/>
    </row>
    <row r="9463" spans="1:1" ht="13.2" x14ac:dyDescent="0.25">
      <c r="A9463"/>
    </row>
    <row r="9464" spans="1:1" ht="13.2" x14ac:dyDescent="0.25">
      <c r="A9464"/>
    </row>
    <row r="9465" spans="1:1" ht="13.2" x14ac:dyDescent="0.25">
      <c r="A9465"/>
    </row>
    <row r="9466" spans="1:1" ht="13.2" x14ac:dyDescent="0.25">
      <c r="A9466"/>
    </row>
    <row r="9467" spans="1:1" ht="13.2" x14ac:dyDescent="0.25">
      <c r="A9467"/>
    </row>
    <row r="9468" spans="1:1" ht="13.2" x14ac:dyDescent="0.25">
      <c r="A9468"/>
    </row>
    <row r="9469" spans="1:1" ht="13.2" x14ac:dyDescent="0.25">
      <c r="A9469"/>
    </row>
    <row r="9470" spans="1:1" ht="13.2" x14ac:dyDescent="0.25">
      <c r="A9470"/>
    </row>
    <row r="9471" spans="1:1" ht="13.2" x14ac:dyDescent="0.25">
      <c r="A9471"/>
    </row>
    <row r="9472" spans="1:1" ht="13.2" x14ac:dyDescent="0.25">
      <c r="A9472"/>
    </row>
    <row r="9473" spans="1:1" ht="13.2" x14ac:dyDescent="0.25">
      <c r="A9473"/>
    </row>
    <row r="9474" spans="1:1" ht="13.2" x14ac:dyDescent="0.25">
      <c r="A9474"/>
    </row>
    <row r="9475" spans="1:1" ht="13.2" x14ac:dyDescent="0.25">
      <c r="A9475"/>
    </row>
    <row r="9476" spans="1:1" ht="13.2" x14ac:dyDescent="0.25">
      <c r="A9476"/>
    </row>
    <row r="9477" spans="1:1" ht="13.2" x14ac:dyDescent="0.25">
      <c r="A9477"/>
    </row>
    <row r="9478" spans="1:1" ht="13.2" x14ac:dyDescent="0.25">
      <c r="A9478"/>
    </row>
    <row r="9479" spans="1:1" ht="13.2" x14ac:dyDescent="0.25">
      <c r="A9479"/>
    </row>
    <row r="9480" spans="1:1" ht="13.2" x14ac:dyDescent="0.25">
      <c r="A9480"/>
    </row>
    <row r="9481" spans="1:1" ht="13.2" x14ac:dyDescent="0.25">
      <c r="A9481"/>
    </row>
    <row r="9482" spans="1:1" ht="13.2" x14ac:dyDescent="0.25">
      <c r="A9482"/>
    </row>
    <row r="9483" spans="1:1" ht="13.2" x14ac:dyDescent="0.25">
      <c r="A9483"/>
    </row>
    <row r="9484" spans="1:1" ht="13.2" x14ac:dyDescent="0.25">
      <c r="A9484"/>
    </row>
    <row r="9485" spans="1:1" ht="13.2" x14ac:dyDescent="0.25">
      <c r="A9485"/>
    </row>
    <row r="9486" spans="1:1" ht="13.2" x14ac:dyDescent="0.25">
      <c r="A9486"/>
    </row>
    <row r="9487" spans="1:1" ht="13.2" x14ac:dyDescent="0.25">
      <c r="A9487"/>
    </row>
    <row r="9488" spans="1:1" ht="13.2" x14ac:dyDescent="0.25">
      <c r="A9488"/>
    </row>
    <row r="9489" spans="1:1" ht="13.2" x14ac:dyDescent="0.25">
      <c r="A9489"/>
    </row>
    <row r="9490" spans="1:1" ht="13.2" x14ac:dyDescent="0.25">
      <c r="A9490"/>
    </row>
    <row r="9491" spans="1:1" ht="13.2" x14ac:dyDescent="0.25">
      <c r="A9491"/>
    </row>
    <row r="9492" spans="1:1" ht="13.2" x14ac:dyDescent="0.25">
      <c r="A9492"/>
    </row>
    <row r="9493" spans="1:1" ht="13.2" x14ac:dyDescent="0.25">
      <c r="A9493"/>
    </row>
    <row r="9494" spans="1:1" ht="13.2" x14ac:dyDescent="0.25">
      <c r="A9494"/>
    </row>
    <row r="9495" spans="1:1" ht="13.2" x14ac:dyDescent="0.25">
      <c r="A9495"/>
    </row>
    <row r="9496" spans="1:1" ht="13.2" x14ac:dyDescent="0.25">
      <c r="A9496"/>
    </row>
    <row r="9497" spans="1:1" ht="13.2" x14ac:dyDescent="0.25">
      <c r="A9497"/>
    </row>
    <row r="9498" spans="1:1" ht="13.2" x14ac:dyDescent="0.25">
      <c r="A9498"/>
    </row>
    <row r="9499" spans="1:1" ht="13.2" x14ac:dyDescent="0.25">
      <c r="A9499"/>
    </row>
    <row r="9500" spans="1:1" ht="13.2" x14ac:dyDescent="0.25">
      <c r="A9500"/>
    </row>
    <row r="9501" spans="1:1" ht="13.2" x14ac:dyDescent="0.25">
      <c r="A9501"/>
    </row>
    <row r="9502" spans="1:1" ht="13.2" x14ac:dyDescent="0.25">
      <c r="A9502"/>
    </row>
    <row r="9503" spans="1:1" ht="13.2" x14ac:dyDescent="0.25">
      <c r="A9503"/>
    </row>
    <row r="9504" spans="1:1" ht="13.2" x14ac:dyDescent="0.25">
      <c r="A9504"/>
    </row>
    <row r="9505" spans="1:1" ht="13.2" x14ac:dyDescent="0.25">
      <c r="A9505"/>
    </row>
    <row r="9506" spans="1:1" ht="13.2" x14ac:dyDescent="0.25">
      <c r="A9506"/>
    </row>
    <row r="9507" spans="1:1" ht="13.2" x14ac:dyDescent="0.25">
      <c r="A9507"/>
    </row>
    <row r="9508" spans="1:1" ht="13.2" x14ac:dyDescent="0.25">
      <c r="A9508"/>
    </row>
    <row r="9509" spans="1:1" ht="13.2" x14ac:dyDescent="0.25">
      <c r="A9509"/>
    </row>
    <row r="9510" spans="1:1" ht="13.2" x14ac:dyDescent="0.25">
      <c r="A9510"/>
    </row>
    <row r="9511" spans="1:1" ht="13.2" x14ac:dyDescent="0.25">
      <c r="A9511"/>
    </row>
    <row r="9512" spans="1:1" ht="13.2" x14ac:dyDescent="0.25">
      <c r="A9512"/>
    </row>
    <row r="9513" spans="1:1" ht="13.2" x14ac:dyDescent="0.25">
      <c r="A9513"/>
    </row>
    <row r="9514" spans="1:1" ht="13.2" x14ac:dyDescent="0.25">
      <c r="A9514"/>
    </row>
    <row r="9515" spans="1:1" ht="13.2" x14ac:dyDescent="0.25">
      <c r="A9515"/>
    </row>
    <row r="9516" spans="1:1" ht="13.2" x14ac:dyDescent="0.25">
      <c r="A9516"/>
    </row>
    <row r="9517" spans="1:1" ht="13.2" x14ac:dyDescent="0.25">
      <c r="A9517"/>
    </row>
    <row r="9518" spans="1:1" ht="13.2" x14ac:dyDescent="0.25">
      <c r="A9518"/>
    </row>
    <row r="9519" spans="1:1" ht="13.2" x14ac:dyDescent="0.25">
      <c r="A9519"/>
    </row>
    <row r="9520" spans="1:1" ht="13.2" x14ac:dyDescent="0.25">
      <c r="A9520"/>
    </row>
    <row r="9521" spans="1:1" ht="13.2" x14ac:dyDescent="0.25">
      <c r="A9521"/>
    </row>
    <row r="9522" spans="1:1" ht="13.2" x14ac:dyDescent="0.25">
      <c r="A9522"/>
    </row>
    <row r="9523" spans="1:1" ht="13.2" x14ac:dyDescent="0.25">
      <c r="A9523"/>
    </row>
    <row r="9524" spans="1:1" ht="13.2" x14ac:dyDescent="0.25">
      <c r="A9524"/>
    </row>
    <row r="9525" spans="1:1" ht="13.2" x14ac:dyDescent="0.25">
      <c r="A9525"/>
    </row>
    <row r="9526" spans="1:1" ht="13.2" x14ac:dyDescent="0.25">
      <c r="A9526"/>
    </row>
    <row r="9527" spans="1:1" ht="13.2" x14ac:dyDescent="0.25">
      <c r="A9527"/>
    </row>
    <row r="9528" spans="1:1" ht="13.2" x14ac:dyDescent="0.25">
      <c r="A9528"/>
    </row>
    <row r="9529" spans="1:1" ht="13.2" x14ac:dyDescent="0.25">
      <c r="A9529"/>
    </row>
    <row r="9530" spans="1:1" ht="13.2" x14ac:dyDescent="0.25">
      <c r="A9530"/>
    </row>
    <row r="9531" spans="1:1" ht="13.2" x14ac:dyDescent="0.25">
      <c r="A9531"/>
    </row>
    <row r="9532" spans="1:1" ht="13.2" x14ac:dyDescent="0.25">
      <c r="A9532"/>
    </row>
    <row r="9533" spans="1:1" ht="13.2" x14ac:dyDescent="0.25">
      <c r="A9533"/>
    </row>
    <row r="9534" spans="1:1" ht="13.2" x14ac:dyDescent="0.25">
      <c r="A9534"/>
    </row>
    <row r="9535" spans="1:1" ht="13.2" x14ac:dyDescent="0.25">
      <c r="A9535"/>
    </row>
    <row r="9536" spans="1:1" ht="13.2" x14ac:dyDescent="0.25">
      <c r="A9536"/>
    </row>
    <row r="9537" spans="1:1" ht="13.2" x14ac:dyDescent="0.25">
      <c r="A9537"/>
    </row>
    <row r="9538" spans="1:1" ht="13.2" x14ac:dyDescent="0.25">
      <c r="A9538"/>
    </row>
    <row r="9539" spans="1:1" ht="13.2" x14ac:dyDescent="0.25">
      <c r="A9539"/>
    </row>
    <row r="9540" spans="1:1" ht="13.2" x14ac:dyDescent="0.25">
      <c r="A9540"/>
    </row>
    <row r="9541" spans="1:1" ht="13.2" x14ac:dyDescent="0.25">
      <c r="A9541"/>
    </row>
    <row r="9542" spans="1:1" ht="13.2" x14ac:dyDescent="0.25">
      <c r="A9542"/>
    </row>
    <row r="9543" spans="1:1" ht="13.2" x14ac:dyDescent="0.25">
      <c r="A9543"/>
    </row>
    <row r="9544" spans="1:1" ht="13.2" x14ac:dyDescent="0.25">
      <c r="A9544"/>
    </row>
    <row r="9545" spans="1:1" ht="13.2" x14ac:dyDescent="0.25">
      <c r="A9545"/>
    </row>
    <row r="9546" spans="1:1" ht="13.2" x14ac:dyDescent="0.25">
      <c r="A9546"/>
    </row>
    <row r="9547" spans="1:1" ht="13.2" x14ac:dyDescent="0.25">
      <c r="A9547"/>
    </row>
    <row r="9548" spans="1:1" ht="13.2" x14ac:dyDescent="0.25">
      <c r="A9548"/>
    </row>
    <row r="9549" spans="1:1" ht="13.2" x14ac:dyDescent="0.25">
      <c r="A9549"/>
    </row>
    <row r="9550" spans="1:1" ht="13.2" x14ac:dyDescent="0.25">
      <c r="A9550"/>
    </row>
    <row r="9551" spans="1:1" ht="13.2" x14ac:dyDescent="0.25">
      <c r="A9551"/>
    </row>
    <row r="9552" spans="1:1" ht="13.2" x14ac:dyDescent="0.25">
      <c r="A9552"/>
    </row>
    <row r="9553" spans="1:1" ht="13.2" x14ac:dyDescent="0.25">
      <c r="A9553"/>
    </row>
    <row r="9554" spans="1:1" ht="13.2" x14ac:dyDescent="0.25">
      <c r="A9554"/>
    </row>
    <row r="9555" spans="1:1" ht="13.2" x14ac:dyDescent="0.25">
      <c r="A9555"/>
    </row>
    <row r="9556" spans="1:1" ht="13.2" x14ac:dyDescent="0.25">
      <c r="A9556"/>
    </row>
    <row r="9557" spans="1:1" ht="13.2" x14ac:dyDescent="0.25">
      <c r="A9557"/>
    </row>
    <row r="9558" spans="1:1" ht="13.2" x14ac:dyDescent="0.25">
      <c r="A9558"/>
    </row>
    <row r="9559" spans="1:1" ht="13.2" x14ac:dyDescent="0.25">
      <c r="A9559"/>
    </row>
    <row r="9560" spans="1:1" ht="13.2" x14ac:dyDescent="0.25">
      <c r="A9560"/>
    </row>
    <row r="9561" spans="1:1" ht="13.2" x14ac:dyDescent="0.25">
      <c r="A9561"/>
    </row>
    <row r="9562" spans="1:1" ht="13.2" x14ac:dyDescent="0.25">
      <c r="A9562"/>
    </row>
    <row r="9563" spans="1:1" ht="13.2" x14ac:dyDescent="0.25">
      <c r="A9563"/>
    </row>
    <row r="9564" spans="1:1" ht="13.2" x14ac:dyDescent="0.25">
      <c r="A9564"/>
    </row>
    <row r="9565" spans="1:1" ht="13.2" x14ac:dyDescent="0.25">
      <c r="A9565"/>
    </row>
    <row r="9566" spans="1:1" ht="13.2" x14ac:dyDescent="0.25">
      <c r="A9566"/>
    </row>
    <row r="9567" spans="1:1" ht="13.2" x14ac:dyDescent="0.25">
      <c r="A9567"/>
    </row>
    <row r="9568" spans="1:1" ht="13.2" x14ac:dyDescent="0.25">
      <c r="A9568"/>
    </row>
    <row r="9569" spans="1:1" ht="13.2" x14ac:dyDescent="0.25">
      <c r="A9569"/>
    </row>
    <row r="9570" spans="1:1" ht="13.2" x14ac:dyDescent="0.25">
      <c r="A9570"/>
    </row>
    <row r="9571" spans="1:1" ht="13.2" x14ac:dyDescent="0.25">
      <c r="A9571"/>
    </row>
    <row r="9572" spans="1:1" ht="13.2" x14ac:dyDescent="0.25">
      <c r="A9572"/>
    </row>
    <row r="9573" spans="1:1" ht="13.2" x14ac:dyDescent="0.25">
      <c r="A9573"/>
    </row>
    <row r="9574" spans="1:1" ht="13.2" x14ac:dyDescent="0.25">
      <c r="A9574"/>
    </row>
    <row r="9575" spans="1:1" ht="13.2" x14ac:dyDescent="0.25">
      <c r="A9575"/>
    </row>
    <row r="9576" spans="1:1" ht="13.2" x14ac:dyDescent="0.25">
      <c r="A9576"/>
    </row>
    <row r="9577" spans="1:1" ht="13.2" x14ac:dyDescent="0.25">
      <c r="A9577"/>
    </row>
    <row r="9578" spans="1:1" ht="13.2" x14ac:dyDescent="0.25">
      <c r="A9578"/>
    </row>
    <row r="9579" spans="1:1" ht="13.2" x14ac:dyDescent="0.25">
      <c r="A9579"/>
    </row>
    <row r="9580" spans="1:1" ht="13.2" x14ac:dyDescent="0.25">
      <c r="A9580"/>
    </row>
    <row r="9581" spans="1:1" ht="13.2" x14ac:dyDescent="0.25">
      <c r="A9581"/>
    </row>
    <row r="9582" spans="1:1" ht="13.2" x14ac:dyDescent="0.25">
      <c r="A9582"/>
    </row>
    <row r="9583" spans="1:1" ht="13.2" x14ac:dyDescent="0.25">
      <c r="A9583"/>
    </row>
    <row r="9584" spans="1:1" ht="13.2" x14ac:dyDescent="0.25">
      <c r="A9584"/>
    </row>
    <row r="9585" spans="1:1" ht="13.2" x14ac:dyDescent="0.25">
      <c r="A9585"/>
    </row>
    <row r="9586" spans="1:1" ht="13.2" x14ac:dyDescent="0.25">
      <c r="A9586"/>
    </row>
    <row r="9587" spans="1:1" ht="13.2" x14ac:dyDescent="0.25">
      <c r="A9587"/>
    </row>
    <row r="9588" spans="1:1" ht="13.2" x14ac:dyDescent="0.25">
      <c r="A9588"/>
    </row>
    <row r="9589" spans="1:1" ht="13.2" x14ac:dyDescent="0.25">
      <c r="A9589"/>
    </row>
    <row r="9590" spans="1:1" ht="13.2" x14ac:dyDescent="0.25">
      <c r="A9590"/>
    </row>
    <row r="9591" spans="1:1" ht="13.2" x14ac:dyDescent="0.25">
      <c r="A9591"/>
    </row>
    <row r="9592" spans="1:1" ht="13.2" x14ac:dyDescent="0.25">
      <c r="A9592"/>
    </row>
    <row r="9593" spans="1:1" ht="13.2" x14ac:dyDescent="0.25">
      <c r="A9593"/>
    </row>
    <row r="9594" spans="1:1" ht="13.2" x14ac:dyDescent="0.25">
      <c r="A9594"/>
    </row>
    <row r="9595" spans="1:1" ht="13.2" x14ac:dyDescent="0.25">
      <c r="A9595"/>
    </row>
    <row r="9596" spans="1:1" ht="13.2" x14ac:dyDescent="0.25">
      <c r="A9596"/>
    </row>
    <row r="9597" spans="1:1" ht="13.2" x14ac:dyDescent="0.25">
      <c r="A9597"/>
    </row>
    <row r="9598" spans="1:1" ht="13.2" x14ac:dyDescent="0.25">
      <c r="A9598"/>
    </row>
    <row r="9599" spans="1:1" ht="13.2" x14ac:dyDescent="0.25">
      <c r="A9599"/>
    </row>
    <row r="9600" spans="1:1" ht="13.2" x14ac:dyDescent="0.25">
      <c r="A9600"/>
    </row>
    <row r="9601" spans="1:1" ht="13.2" x14ac:dyDescent="0.25">
      <c r="A9601"/>
    </row>
    <row r="9602" spans="1:1" ht="13.2" x14ac:dyDescent="0.25">
      <c r="A9602"/>
    </row>
    <row r="9603" spans="1:1" ht="13.2" x14ac:dyDescent="0.25">
      <c r="A9603"/>
    </row>
    <row r="9604" spans="1:1" ht="13.2" x14ac:dyDescent="0.25">
      <c r="A9604"/>
    </row>
    <row r="9605" spans="1:1" ht="13.2" x14ac:dyDescent="0.25">
      <c r="A9605"/>
    </row>
    <row r="9606" spans="1:1" ht="13.2" x14ac:dyDescent="0.25">
      <c r="A9606"/>
    </row>
    <row r="9607" spans="1:1" ht="13.2" x14ac:dyDescent="0.25">
      <c r="A9607"/>
    </row>
    <row r="9608" spans="1:1" ht="13.2" x14ac:dyDescent="0.25">
      <c r="A9608"/>
    </row>
    <row r="9609" spans="1:1" ht="13.2" x14ac:dyDescent="0.25">
      <c r="A9609"/>
    </row>
    <row r="9610" spans="1:1" ht="13.2" x14ac:dyDescent="0.25">
      <c r="A9610"/>
    </row>
    <row r="9611" spans="1:1" ht="13.2" x14ac:dyDescent="0.25">
      <c r="A9611"/>
    </row>
    <row r="9612" spans="1:1" ht="13.2" x14ac:dyDescent="0.25">
      <c r="A9612"/>
    </row>
    <row r="9613" spans="1:1" ht="13.2" x14ac:dyDescent="0.25">
      <c r="A9613"/>
    </row>
    <row r="9614" spans="1:1" ht="13.2" x14ac:dyDescent="0.25">
      <c r="A9614"/>
    </row>
    <row r="9615" spans="1:1" ht="13.2" x14ac:dyDescent="0.25">
      <c r="A9615"/>
    </row>
    <row r="9616" spans="1:1" ht="13.2" x14ac:dyDescent="0.25">
      <c r="A9616"/>
    </row>
    <row r="9617" spans="1:1" ht="13.2" x14ac:dyDescent="0.25">
      <c r="A9617"/>
    </row>
    <row r="9618" spans="1:1" ht="13.2" x14ac:dyDescent="0.25">
      <c r="A9618"/>
    </row>
    <row r="9619" spans="1:1" ht="13.2" x14ac:dyDescent="0.25">
      <c r="A9619"/>
    </row>
    <row r="9620" spans="1:1" ht="13.2" x14ac:dyDescent="0.25">
      <c r="A9620"/>
    </row>
    <row r="9621" spans="1:1" ht="13.2" x14ac:dyDescent="0.25">
      <c r="A9621"/>
    </row>
    <row r="9622" spans="1:1" ht="13.2" x14ac:dyDescent="0.25">
      <c r="A9622"/>
    </row>
    <row r="9623" spans="1:1" ht="13.2" x14ac:dyDescent="0.25">
      <c r="A9623"/>
    </row>
    <row r="9624" spans="1:1" ht="13.2" x14ac:dyDescent="0.25">
      <c r="A9624"/>
    </row>
    <row r="9625" spans="1:1" ht="13.2" x14ac:dyDescent="0.25">
      <c r="A9625"/>
    </row>
    <row r="9626" spans="1:1" ht="13.2" x14ac:dyDescent="0.25">
      <c r="A9626"/>
    </row>
    <row r="9627" spans="1:1" ht="13.2" x14ac:dyDescent="0.25">
      <c r="A9627"/>
    </row>
    <row r="9628" spans="1:1" ht="13.2" x14ac:dyDescent="0.25">
      <c r="A9628"/>
    </row>
    <row r="9629" spans="1:1" ht="13.2" x14ac:dyDescent="0.25">
      <c r="A9629"/>
    </row>
    <row r="9630" spans="1:1" ht="13.2" x14ac:dyDescent="0.25">
      <c r="A9630"/>
    </row>
    <row r="9631" spans="1:1" ht="13.2" x14ac:dyDescent="0.25">
      <c r="A9631"/>
    </row>
    <row r="9632" spans="1:1" ht="13.2" x14ac:dyDescent="0.25">
      <c r="A9632"/>
    </row>
    <row r="9633" spans="1:1" ht="13.2" x14ac:dyDescent="0.25">
      <c r="A9633"/>
    </row>
    <row r="9634" spans="1:1" ht="13.2" x14ac:dyDescent="0.25">
      <c r="A9634"/>
    </row>
    <row r="9635" spans="1:1" ht="13.2" x14ac:dyDescent="0.25">
      <c r="A9635"/>
    </row>
    <row r="9636" spans="1:1" ht="13.2" x14ac:dyDescent="0.25">
      <c r="A9636"/>
    </row>
    <row r="9637" spans="1:1" ht="13.2" x14ac:dyDescent="0.25">
      <c r="A9637"/>
    </row>
    <row r="9638" spans="1:1" ht="13.2" x14ac:dyDescent="0.25">
      <c r="A9638"/>
    </row>
    <row r="9639" spans="1:1" ht="13.2" x14ac:dyDescent="0.25">
      <c r="A9639"/>
    </row>
    <row r="9640" spans="1:1" ht="13.2" x14ac:dyDescent="0.25">
      <c r="A9640"/>
    </row>
    <row r="9641" spans="1:1" ht="13.2" x14ac:dyDescent="0.25">
      <c r="A9641"/>
    </row>
    <row r="9642" spans="1:1" ht="13.2" x14ac:dyDescent="0.25">
      <c r="A9642"/>
    </row>
    <row r="9643" spans="1:1" ht="13.2" x14ac:dyDescent="0.25">
      <c r="A9643"/>
    </row>
    <row r="9644" spans="1:1" ht="13.2" x14ac:dyDescent="0.25">
      <c r="A9644"/>
    </row>
    <row r="9645" spans="1:1" ht="13.2" x14ac:dyDescent="0.25">
      <c r="A9645"/>
    </row>
    <row r="9646" spans="1:1" ht="13.2" x14ac:dyDescent="0.25">
      <c r="A9646"/>
    </row>
    <row r="9647" spans="1:1" ht="13.2" x14ac:dyDescent="0.25">
      <c r="A9647"/>
    </row>
    <row r="9648" spans="1:1" ht="13.2" x14ac:dyDescent="0.25">
      <c r="A9648"/>
    </row>
    <row r="9649" spans="1:1" ht="13.2" x14ac:dyDescent="0.25">
      <c r="A9649"/>
    </row>
    <row r="9650" spans="1:1" ht="13.2" x14ac:dyDescent="0.25">
      <c r="A9650"/>
    </row>
    <row r="9651" spans="1:1" ht="13.2" x14ac:dyDescent="0.25">
      <c r="A9651"/>
    </row>
    <row r="9652" spans="1:1" ht="13.2" x14ac:dyDescent="0.25">
      <c r="A9652"/>
    </row>
    <row r="9653" spans="1:1" ht="13.2" x14ac:dyDescent="0.25">
      <c r="A9653"/>
    </row>
    <row r="9654" spans="1:1" ht="13.2" x14ac:dyDescent="0.25">
      <c r="A9654"/>
    </row>
    <row r="9655" spans="1:1" ht="13.2" x14ac:dyDescent="0.25">
      <c r="A9655"/>
    </row>
    <row r="9656" spans="1:1" ht="13.2" x14ac:dyDescent="0.25">
      <c r="A9656"/>
    </row>
    <row r="9657" spans="1:1" ht="13.2" x14ac:dyDescent="0.25">
      <c r="A9657"/>
    </row>
    <row r="9658" spans="1:1" ht="13.2" x14ac:dyDescent="0.25">
      <c r="A9658"/>
    </row>
    <row r="9659" spans="1:1" ht="13.2" x14ac:dyDescent="0.25">
      <c r="A9659"/>
    </row>
    <row r="9660" spans="1:1" ht="13.2" x14ac:dyDescent="0.25">
      <c r="A9660"/>
    </row>
    <row r="9661" spans="1:1" ht="13.2" x14ac:dyDescent="0.25">
      <c r="A9661"/>
    </row>
    <row r="9662" spans="1:1" ht="13.2" x14ac:dyDescent="0.25">
      <c r="A9662"/>
    </row>
    <row r="9663" spans="1:1" ht="13.2" x14ac:dyDescent="0.25">
      <c r="A9663"/>
    </row>
    <row r="9664" spans="1:1" ht="13.2" x14ac:dyDescent="0.25">
      <c r="A9664"/>
    </row>
    <row r="9665" spans="1:1" ht="13.2" x14ac:dyDescent="0.25">
      <c r="A9665"/>
    </row>
    <row r="9666" spans="1:1" ht="13.2" x14ac:dyDescent="0.25">
      <c r="A9666"/>
    </row>
    <row r="9667" spans="1:1" ht="13.2" x14ac:dyDescent="0.25">
      <c r="A9667"/>
    </row>
    <row r="9668" spans="1:1" ht="13.2" x14ac:dyDescent="0.25">
      <c r="A9668"/>
    </row>
    <row r="9669" spans="1:1" ht="13.2" x14ac:dyDescent="0.25">
      <c r="A9669"/>
    </row>
    <row r="9670" spans="1:1" ht="13.2" x14ac:dyDescent="0.25">
      <c r="A9670"/>
    </row>
    <row r="9671" spans="1:1" ht="13.2" x14ac:dyDescent="0.25">
      <c r="A9671"/>
    </row>
    <row r="9672" spans="1:1" ht="13.2" x14ac:dyDescent="0.25">
      <c r="A9672"/>
    </row>
    <row r="9673" spans="1:1" ht="13.2" x14ac:dyDescent="0.25">
      <c r="A9673"/>
    </row>
    <row r="9674" spans="1:1" ht="13.2" x14ac:dyDescent="0.25">
      <c r="A9674"/>
    </row>
    <row r="9675" spans="1:1" ht="13.2" x14ac:dyDescent="0.25">
      <c r="A9675"/>
    </row>
    <row r="9676" spans="1:1" ht="13.2" x14ac:dyDescent="0.25">
      <c r="A9676"/>
    </row>
    <row r="9677" spans="1:1" ht="13.2" x14ac:dyDescent="0.25">
      <c r="A9677"/>
    </row>
    <row r="9678" spans="1:1" ht="13.2" x14ac:dyDescent="0.25">
      <c r="A9678"/>
    </row>
    <row r="9679" spans="1:1" ht="13.2" x14ac:dyDescent="0.25">
      <c r="A9679"/>
    </row>
    <row r="9680" spans="1:1" ht="13.2" x14ac:dyDescent="0.25">
      <c r="A9680"/>
    </row>
    <row r="9681" spans="1:1" ht="13.2" x14ac:dyDescent="0.25">
      <c r="A9681"/>
    </row>
    <row r="9682" spans="1:1" ht="13.2" x14ac:dyDescent="0.25">
      <c r="A9682"/>
    </row>
    <row r="9683" spans="1:1" ht="13.2" x14ac:dyDescent="0.25">
      <c r="A9683"/>
    </row>
    <row r="9684" spans="1:1" ht="13.2" x14ac:dyDescent="0.25">
      <c r="A9684"/>
    </row>
    <row r="9685" spans="1:1" ht="13.2" x14ac:dyDescent="0.25">
      <c r="A9685"/>
    </row>
    <row r="9686" spans="1:1" ht="13.2" x14ac:dyDescent="0.25">
      <c r="A9686"/>
    </row>
    <row r="9687" spans="1:1" ht="13.2" x14ac:dyDescent="0.25">
      <c r="A9687"/>
    </row>
    <row r="9688" spans="1:1" ht="13.2" x14ac:dyDescent="0.25">
      <c r="A9688"/>
    </row>
    <row r="9689" spans="1:1" ht="13.2" x14ac:dyDescent="0.25">
      <c r="A9689"/>
    </row>
    <row r="9690" spans="1:1" ht="13.2" x14ac:dyDescent="0.25">
      <c r="A9690"/>
    </row>
    <row r="9691" spans="1:1" ht="13.2" x14ac:dyDescent="0.25">
      <c r="A9691"/>
    </row>
    <row r="9692" spans="1:1" ht="13.2" x14ac:dyDescent="0.25">
      <c r="A9692"/>
    </row>
    <row r="9693" spans="1:1" ht="13.2" x14ac:dyDescent="0.25">
      <c r="A9693"/>
    </row>
    <row r="9694" spans="1:1" ht="13.2" x14ac:dyDescent="0.25">
      <c r="A9694"/>
    </row>
    <row r="9695" spans="1:1" ht="13.2" x14ac:dyDescent="0.25">
      <c r="A9695"/>
    </row>
    <row r="9696" spans="1:1" ht="13.2" x14ac:dyDescent="0.25">
      <c r="A9696"/>
    </row>
    <row r="9697" spans="1:1" ht="13.2" x14ac:dyDescent="0.25">
      <c r="A9697"/>
    </row>
    <row r="9698" spans="1:1" ht="13.2" x14ac:dyDescent="0.25">
      <c r="A9698"/>
    </row>
    <row r="9699" spans="1:1" ht="13.2" x14ac:dyDescent="0.25">
      <c r="A9699"/>
    </row>
    <row r="9700" spans="1:1" ht="13.2" x14ac:dyDescent="0.25">
      <c r="A9700"/>
    </row>
    <row r="9701" spans="1:1" ht="13.2" x14ac:dyDescent="0.25">
      <c r="A9701"/>
    </row>
    <row r="9702" spans="1:1" ht="13.2" x14ac:dyDescent="0.25">
      <c r="A9702"/>
    </row>
    <row r="9703" spans="1:1" ht="13.2" x14ac:dyDescent="0.25">
      <c r="A9703"/>
    </row>
    <row r="9704" spans="1:1" ht="13.2" x14ac:dyDescent="0.25">
      <c r="A9704"/>
    </row>
    <row r="9705" spans="1:1" ht="13.2" x14ac:dyDescent="0.25">
      <c r="A9705"/>
    </row>
    <row r="9706" spans="1:1" ht="13.2" x14ac:dyDescent="0.25">
      <c r="A9706"/>
    </row>
    <row r="9707" spans="1:1" ht="13.2" x14ac:dyDescent="0.25">
      <c r="A9707"/>
    </row>
    <row r="9708" spans="1:1" ht="13.2" x14ac:dyDescent="0.25">
      <c r="A9708"/>
    </row>
    <row r="9709" spans="1:1" ht="13.2" x14ac:dyDescent="0.25">
      <c r="A9709"/>
    </row>
    <row r="9710" spans="1:1" ht="13.2" x14ac:dyDescent="0.25">
      <c r="A9710"/>
    </row>
    <row r="9711" spans="1:1" ht="13.2" x14ac:dyDescent="0.25">
      <c r="A9711"/>
    </row>
    <row r="9712" spans="1:1" ht="13.2" x14ac:dyDescent="0.25">
      <c r="A9712"/>
    </row>
    <row r="9713" spans="1:1" ht="13.2" x14ac:dyDescent="0.25">
      <c r="A9713"/>
    </row>
    <row r="9714" spans="1:1" ht="13.2" x14ac:dyDescent="0.25">
      <c r="A9714"/>
    </row>
    <row r="9715" spans="1:1" ht="13.2" x14ac:dyDescent="0.25">
      <c r="A9715"/>
    </row>
    <row r="9716" spans="1:1" ht="13.2" x14ac:dyDescent="0.25">
      <c r="A9716"/>
    </row>
    <row r="9717" spans="1:1" ht="13.2" x14ac:dyDescent="0.25">
      <c r="A9717"/>
    </row>
    <row r="9718" spans="1:1" ht="13.2" x14ac:dyDescent="0.25">
      <c r="A9718"/>
    </row>
    <row r="9719" spans="1:1" ht="13.2" x14ac:dyDescent="0.25">
      <c r="A9719"/>
    </row>
    <row r="9720" spans="1:1" ht="13.2" x14ac:dyDescent="0.25">
      <c r="A9720"/>
    </row>
    <row r="9721" spans="1:1" ht="13.2" x14ac:dyDescent="0.25">
      <c r="A9721"/>
    </row>
    <row r="9722" spans="1:1" ht="13.2" x14ac:dyDescent="0.25">
      <c r="A9722"/>
    </row>
    <row r="9723" spans="1:1" ht="13.2" x14ac:dyDescent="0.25">
      <c r="A9723"/>
    </row>
    <row r="9724" spans="1:1" ht="13.2" x14ac:dyDescent="0.25">
      <c r="A9724"/>
    </row>
    <row r="9725" spans="1:1" ht="13.2" x14ac:dyDescent="0.25">
      <c r="A9725"/>
    </row>
    <row r="9726" spans="1:1" ht="13.2" x14ac:dyDescent="0.25">
      <c r="A9726"/>
    </row>
    <row r="9727" spans="1:1" ht="13.2" x14ac:dyDescent="0.25">
      <c r="A9727"/>
    </row>
    <row r="9728" spans="1:1" ht="13.2" x14ac:dyDescent="0.25">
      <c r="A9728"/>
    </row>
    <row r="9729" spans="1:1" ht="13.2" x14ac:dyDescent="0.25">
      <c r="A9729"/>
    </row>
    <row r="9730" spans="1:1" ht="13.2" x14ac:dyDescent="0.25">
      <c r="A9730"/>
    </row>
    <row r="9731" spans="1:1" ht="13.2" x14ac:dyDescent="0.25">
      <c r="A9731"/>
    </row>
    <row r="9732" spans="1:1" ht="13.2" x14ac:dyDescent="0.25">
      <c r="A9732"/>
    </row>
    <row r="9733" spans="1:1" ht="13.2" x14ac:dyDescent="0.25">
      <c r="A9733"/>
    </row>
    <row r="9734" spans="1:1" ht="13.2" x14ac:dyDescent="0.25">
      <c r="A9734"/>
    </row>
    <row r="9735" spans="1:1" ht="13.2" x14ac:dyDescent="0.25">
      <c r="A9735"/>
    </row>
    <row r="9736" spans="1:1" ht="13.2" x14ac:dyDescent="0.25">
      <c r="A9736"/>
    </row>
    <row r="9737" spans="1:1" ht="13.2" x14ac:dyDescent="0.25">
      <c r="A9737"/>
    </row>
    <row r="9738" spans="1:1" ht="13.2" x14ac:dyDescent="0.25">
      <c r="A9738"/>
    </row>
    <row r="9739" spans="1:1" ht="13.2" x14ac:dyDescent="0.25">
      <c r="A9739"/>
    </row>
    <row r="9740" spans="1:1" ht="13.2" x14ac:dyDescent="0.25">
      <c r="A9740"/>
    </row>
    <row r="9741" spans="1:1" ht="13.2" x14ac:dyDescent="0.25">
      <c r="A9741"/>
    </row>
    <row r="9742" spans="1:1" ht="13.2" x14ac:dyDescent="0.25">
      <c r="A9742"/>
    </row>
    <row r="9743" spans="1:1" ht="13.2" x14ac:dyDescent="0.25">
      <c r="A9743"/>
    </row>
    <row r="9744" spans="1:1" ht="13.2" x14ac:dyDescent="0.25">
      <c r="A9744"/>
    </row>
    <row r="9745" spans="1:1" ht="13.2" x14ac:dyDescent="0.25">
      <c r="A9745"/>
    </row>
    <row r="9746" spans="1:1" ht="13.2" x14ac:dyDescent="0.25">
      <c r="A9746"/>
    </row>
    <row r="9747" spans="1:1" ht="13.2" x14ac:dyDescent="0.25">
      <c r="A9747"/>
    </row>
    <row r="9748" spans="1:1" ht="13.2" x14ac:dyDescent="0.25">
      <c r="A9748"/>
    </row>
    <row r="9749" spans="1:1" ht="13.2" x14ac:dyDescent="0.25">
      <c r="A9749"/>
    </row>
    <row r="9750" spans="1:1" ht="13.2" x14ac:dyDescent="0.25">
      <c r="A9750"/>
    </row>
    <row r="9751" spans="1:1" ht="13.2" x14ac:dyDescent="0.25">
      <c r="A9751"/>
    </row>
    <row r="9752" spans="1:1" ht="13.2" x14ac:dyDescent="0.25">
      <c r="A9752"/>
    </row>
    <row r="9753" spans="1:1" ht="13.2" x14ac:dyDescent="0.25">
      <c r="A9753"/>
    </row>
    <row r="9754" spans="1:1" ht="13.2" x14ac:dyDescent="0.25">
      <c r="A9754"/>
    </row>
    <row r="9755" spans="1:1" ht="13.2" x14ac:dyDescent="0.25">
      <c r="A9755"/>
    </row>
    <row r="9756" spans="1:1" ht="13.2" x14ac:dyDescent="0.25">
      <c r="A9756"/>
    </row>
    <row r="9757" spans="1:1" ht="13.2" x14ac:dyDescent="0.25">
      <c r="A9757"/>
    </row>
    <row r="9758" spans="1:1" ht="13.2" x14ac:dyDescent="0.25">
      <c r="A9758"/>
    </row>
    <row r="9759" spans="1:1" ht="13.2" x14ac:dyDescent="0.25">
      <c r="A9759"/>
    </row>
    <row r="9760" spans="1:1" ht="13.2" x14ac:dyDescent="0.25">
      <c r="A9760"/>
    </row>
    <row r="9761" spans="1:1" ht="13.2" x14ac:dyDescent="0.25">
      <c r="A9761"/>
    </row>
    <row r="9762" spans="1:1" ht="13.2" x14ac:dyDescent="0.25">
      <c r="A9762"/>
    </row>
    <row r="9763" spans="1:1" ht="13.2" x14ac:dyDescent="0.25">
      <c r="A9763"/>
    </row>
    <row r="9764" spans="1:1" ht="13.2" x14ac:dyDescent="0.25">
      <c r="A9764"/>
    </row>
    <row r="9765" spans="1:1" ht="13.2" x14ac:dyDescent="0.25">
      <c r="A9765"/>
    </row>
    <row r="9766" spans="1:1" ht="13.2" x14ac:dyDescent="0.25">
      <c r="A9766"/>
    </row>
    <row r="9767" spans="1:1" ht="13.2" x14ac:dyDescent="0.25">
      <c r="A9767"/>
    </row>
    <row r="9768" spans="1:1" ht="13.2" x14ac:dyDescent="0.25">
      <c r="A9768"/>
    </row>
    <row r="9769" spans="1:1" ht="13.2" x14ac:dyDescent="0.25">
      <c r="A9769"/>
    </row>
    <row r="9770" spans="1:1" ht="13.2" x14ac:dyDescent="0.25">
      <c r="A9770"/>
    </row>
    <row r="9771" spans="1:1" ht="13.2" x14ac:dyDescent="0.25">
      <c r="A9771"/>
    </row>
    <row r="9772" spans="1:1" ht="13.2" x14ac:dyDescent="0.25">
      <c r="A9772"/>
    </row>
    <row r="9773" spans="1:1" ht="13.2" x14ac:dyDescent="0.25">
      <c r="A9773"/>
    </row>
    <row r="9774" spans="1:1" ht="13.2" x14ac:dyDescent="0.25">
      <c r="A9774"/>
    </row>
    <row r="9775" spans="1:1" ht="13.2" x14ac:dyDescent="0.25">
      <c r="A9775"/>
    </row>
    <row r="9776" spans="1:1" ht="13.2" x14ac:dyDescent="0.25">
      <c r="A9776"/>
    </row>
    <row r="9777" spans="1:1" ht="13.2" x14ac:dyDescent="0.25">
      <c r="A9777"/>
    </row>
    <row r="9778" spans="1:1" ht="13.2" x14ac:dyDescent="0.25">
      <c r="A9778"/>
    </row>
    <row r="9779" spans="1:1" ht="13.2" x14ac:dyDescent="0.25">
      <c r="A9779"/>
    </row>
    <row r="9780" spans="1:1" ht="13.2" x14ac:dyDescent="0.25">
      <c r="A9780"/>
    </row>
    <row r="9781" spans="1:1" ht="13.2" x14ac:dyDescent="0.25">
      <c r="A9781"/>
    </row>
    <row r="9782" spans="1:1" ht="13.2" x14ac:dyDescent="0.25">
      <c r="A9782"/>
    </row>
    <row r="9783" spans="1:1" ht="13.2" x14ac:dyDescent="0.25">
      <c r="A9783"/>
    </row>
    <row r="9784" spans="1:1" ht="13.2" x14ac:dyDescent="0.25">
      <c r="A9784"/>
    </row>
    <row r="9785" spans="1:1" ht="13.2" x14ac:dyDescent="0.25">
      <c r="A9785"/>
    </row>
    <row r="9786" spans="1:1" ht="13.2" x14ac:dyDescent="0.25">
      <c r="A9786"/>
    </row>
    <row r="9787" spans="1:1" ht="13.2" x14ac:dyDescent="0.25">
      <c r="A9787"/>
    </row>
    <row r="9788" spans="1:1" ht="13.2" x14ac:dyDescent="0.25">
      <c r="A9788"/>
    </row>
    <row r="9789" spans="1:1" ht="13.2" x14ac:dyDescent="0.25">
      <c r="A9789"/>
    </row>
    <row r="9790" spans="1:1" ht="13.2" x14ac:dyDescent="0.25">
      <c r="A9790"/>
    </row>
    <row r="9791" spans="1:1" ht="13.2" x14ac:dyDescent="0.25">
      <c r="A9791"/>
    </row>
    <row r="9792" spans="1:1" ht="13.2" x14ac:dyDescent="0.25">
      <c r="A9792"/>
    </row>
    <row r="9793" spans="1:1" ht="13.2" x14ac:dyDescent="0.25">
      <c r="A9793"/>
    </row>
    <row r="9794" spans="1:1" ht="13.2" x14ac:dyDescent="0.25">
      <c r="A9794"/>
    </row>
    <row r="9795" spans="1:1" ht="13.2" x14ac:dyDescent="0.25">
      <c r="A9795"/>
    </row>
    <row r="9796" spans="1:1" ht="13.2" x14ac:dyDescent="0.25">
      <c r="A9796"/>
    </row>
    <row r="9797" spans="1:1" ht="13.2" x14ac:dyDescent="0.25">
      <c r="A9797"/>
    </row>
    <row r="9798" spans="1:1" ht="13.2" x14ac:dyDescent="0.25">
      <c r="A9798"/>
    </row>
    <row r="9799" spans="1:1" ht="13.2" x14ac:dyDescent="0.25">
      <c r="A9799"/>
    </row>
    <row r="9800" spans="1:1" ht="13.2" x14ac:dyDescent="0.25">
      <c r="A9800"/>
    </row>
    <row r="9801" spans="1:1" ht="13.2" x14ac:dyDescent="0.25">
      <c r="A9801"/>
    </row>
    <row r="9802" spans="1:1" ht="13.2" x14ac:dyDescent="0.25">
      <c r="A9802"/>
    </row>
    <row r="9803" spans="1:1" ht="13.2" x14ac:dyDescent="0.25">
      <c r="A9803"/>
    </row>
    <row r="9804" spans="1:1" ht="13.2" x14ac:dyDescent="0.25">
      <c r="A9804"/>
    </row>
    <row r="9805" spans="1:1" ht="13.2" x14ac:dyDescent="0.25">
      <c r="A9805"/>
    </row>
    <row r="9806" spans="1:1" ht="13.2" x14ac:dyDescent="0.25">
      <c r="A9806"/>
    </row>
    <row r="9807" spans="1:1" ht="13.2" x14ac:dyDescent="0.25">
      <c r="A9807"/>
    </row>
    <row r="9808" spans="1:1" ht="13.2" x14ac:dyDescent="0.25">
      <c r="A9808"/>
    </row>
    <row r="9809" spans="1:1" ht="13.2" x14ac:dyDescent="0.25">
      <c r="A9809"/>
    </row>
    <row r="9810" spans="1:1" ht="13.2" x14ac:dyDescent="0.25">
      <c r="A9810"/>
    </row>
    <row r="9811" spans="1:1" ht="13.2" x14ac:dyDescent="0.25">
      <c r="A9811"/>
    </row>
    <row r="9812" spans="1:1" ht="13.2" x14ac:dyDescent="0.25">
      <c r="A9812"/>
    </row>
    <row r="9813" spans="1:1" ht="13.2" x14ac:dyDescent="0.25">
      <c r="A9813"/>
    </row>
    <row r="9814" spans="1:1" ht="13.2" x14ac:dyDescent="0.25">
      <c r="A9814"/>
    </row>
    <row r="9815" spans="1:1" ht="13.2" x14ac:dyDescent="0.25">
      <c r="A9815"/>
    </row>
    <row r="9816" spans="1:1" ht="13.2" x14ac:dyDescent="0.25">
      <c r="A9816"/>
    </row>
    <row r="9817" spans="1:1" ht="13.2" x14ac:dyDescent="0.25">
      <c r="A9817"/>
    </row>
    <row r="9818" spans="1:1" ht="13.2" x14ac:dyDescent="0.25">
      <c r="A9818"/>
    </row>
    <row r="9819" spans="1:1" ht="13.2" x14ac:dyDescent="0.25">
      <c r="A9819"/>
    </row>
    <row r="9820" spans="1:1" ht="13.2" x14ac:dyDescent="0.25">
      <c r="A9820"/>
    </row>
    <row r="9821" spans="1:1" ht="13.2" x14ac:dyDescent="0.25">
      <c r="A9821"/>
    </row>
    <row r="9822" spans="1:1" ht="13.2" x14ac:dyDescent="0.25">
      <c r="A9822"/>
    </row>
    <row r="9823" spans="1:1" ht="13.2" x14ac:dyDescent="0.25">
      <c r="A9823"/>
    </row>
    <row r="9824" spans="1:1" ht="13.2" x14ac:dyDescent="0.25">
      <c r="A9824"/>
    </row>
    <row r="9825" spans="1:1" ht="13.2" x14ac:dyDescent="0.25">
      <c r="A9825"/>
    </row>
    <row r="9826" spans="1:1" ht="13.2" x14ac:dyDescent="0.25">
      <c r="A9826"/>
    </row>
    <row r="9827" spans="1:1" ht="13.2" x14ac:dyDescent="0.25">
      <c r="A9827"/>
    </row>
    <row r="9828" spans="1:1" ht="13.2" x14ac:dyDescent="0.25">
      <c r="A9828"/>
    </row>
    <row r="9829" spans="1:1" ht="13.2" x14ac:dyDescent="0.25">
      <c r="A9829"/>
    </row>
    <row r="9830" spans="1:1" ht="13.2" x14ac:dyDescent="0.25">
      <c r="A9830"/>
    </row>
    <row r="9831" spans="1:1" ht="13.2" x14ac:dyDescent="0.25">
      <c r="A9831"/>
    </row>
    <row r="9832" spans="1:1" ht="13.2" x14ac:dyDescent="0.25">
      <c r="A9832"/>
    </row>
    <row r="9833" spans="1:1" ht="13.2" x14ac:dyDescent="0.25">
      <c r="A9833"/>
    </row>
    <row r="9834" spans="1:1" ht="13.2" x14ac:dyDescent="0.25">
      <c r="A9834"/>
    </row>
    <row r="9835" spans="1:1" ht="13.2" x14ac:dyDescent="0.25">
      <c r="A9835"/>
    </row>
    <row r="9836" spans="1:1" ht="13.2" x14ac:dyDescent="0.25">
      <c r="A9836"/>
    </row>
    <row r="9837" spans="1:1" ht="13.2" x14ac:dyDescent="0.25">
      <c r="A9837"/>
    </row>
    <row r="9838" spans="1:1" ht="13.2" x14ac:dyDescent="0.25">
      <c r="A9838"/>
    </row>
    <row r="9839" spans="1:1" ht="13.2" x14ac:dyDescent="0.25">
      <c r="A9839"/>
    </row>
    <row r="9840" spans="1:1" ht="13.2" x14ac:dyDescent="0.25">
      <c r="A9840"/>
    </row>
    <row r="9841" spans="1:1" ht="13.2" x14ac:dyDescent="0.25">
      <c r="A9841"/>
    </row>
    <row r="9842" spans="1:1" ht="13.2" x14ac:dyDescent="0.25">
      <c r="A9842"/>
    </row>
    <row r="9843" spans="1:1" ht="13.2" x14ac:dyDescent="0.25">
      <c r="A9843"/>
    </row>
    <row r="9844" spans="1:1" ht="13.2" x14ac:dyDescent="0.25">
      <c r="A9844"/>
    </row>
    <row r="9845" spans="1:1" ht="13.2" x14ac:dyDescent="0.25">
      <c r="A9845"/>
    </row>
    <row r="9846" spans="1:1" ht="13.2" x14ac:dyDescent="0.25">
      <c r="A9846"/>
    </row>
    <row r="9847" spans="1:1" ht="13.2" x14ac:dyDescent="0.25">
      <c r="A9847"/>
    </row>
    <row r="9848" spans="1:1" ht="13.2" x14ac:dyDescent="0.25">
      <c r="A9848"/>
    </row>
    <row r="9849" spans="1:1" ht="13.2" x14ac:dyDescent="0.25">
      <c r="A9849"/>
    </row>
    <row r="9850" spans="1:1" ht="13.2" x14ac:dyDescent="0.25">
      <c r="A9850"/>
    </row>
    <row r="9851" spans="1:1" ht="13.2" x14ac:dyDescent="0.25">
      <c r="A9851"/>
    </row>
    <row r="9852" spans="1:1" ht="13.2" x14ac:dyDescent="0.25">
      <c r="A9852"/>
    </row>
    <row r="9853" spans="1:1" ht="13.2" x14ac:dyDescent="0.25">
      <c r="A9853"/>
    </row>
    <row r="9854" spans="1:1" ht="13.2" x14ac:dyDescent="0.25">
      <c r="A9854"/>
    </row>
    <row r="9855" spans="1:1" ht="13.2" x14ac:dyDescent="0.25">
      <c r="A9855"/>
    </row>
    <row r="9856" spans="1:1" ht="13.2" x14ac:dyDescent="0.25">
      <c r="A9856"/>
    </row>
    <row r="9857" spans="1:1" ht="13.2" x14ac:dyDescent="0.25">
      <c r="A9857"/>
    </row>
    <row r="9858" spans="1:1" ht="13.2" x14ac:dyDescent="0.25">
      <c r="A9858"/>
    </row>
    <row r="9859" spans="1:1" ht="13.2" x14ac:dyDescent="0.25">
      <c r="A9859"/>
    </row>
    <row r="9860" spans="1:1" ht="13.2" x14ac:dyDescent="0.25">
      <c r="A9860"/>
    </row>
    <row r="9861" spans="1:1" ht="13.2" x14ac:dyDescent="0.25">
      <c r="A9861"/>
    </row>
    <row r="9862" spans="1:1" ht="13.2" x14ac:dyDescent="0.25">
      <c r="A9862"/>
    </row>
    <row r="9863" spans="1:1" ht="13.2" x14ac:dyDescent="0.25">
      <c r="A9863"/>
    </row>
    <row r="9864" spans="1:1" ht="13.2" x14ac:dyDescent="0.25">
      <c r="A9864"/>
    </row>
    <row r="9865" spans="1:1" ht="13.2" x14ac:dyDescent="0.25">
      <c r="A9865"/>
    </row>
    <row r="9866" spans="1:1" ht="13.2" x14ac:dyDescent="0.25">
      <c r="A9866"/>
    </row>
    <row r="9867" spans="1:1" ht="13.2" x14ac:dyDescent="0.25">
      <c r="A9867"/>
    </row>
    <row r="9868" spans="1:1" ht="13.2" x14ac:dyDescent="0.25">
      <c r="A9868"/>
    </row>
    <row r="9869" spans="1:1" ht="13.2" x14ac:dyDescent="0.25">
      <c r="A9869"/>
    </row>
    <row r="9870" spans="1:1" ht="13.2" x14ac:dyDescent="0.25">
      <c r="A9870"/>
    </row>
    <row r="9871" spans="1:1" ht="13.2" x14ac:dyDescent="0.25">
      <c r="A9871"/>
    </row>
    <row r="9872" spans="1:1" ht="13.2" x14ac:dyDescent="0.25">
      <c r="A9872"/>
    </row>
    <row r="9873" spans="1:1" ht="13.2" x14ac:dyDescent="0.25">
      <c r="A9873"/>
    </row>
    <row r="9874" spans="1:1" ht="13.2" x14ac:dyDescent="0.25">
      <c r="A9874"/>
    </row>
    <row r="9875" spans="1:1" ht="13.2" x14ac:dyDescent="0.25">
      <c r="A9875"/>
    </row>
    <row r="9876" spans="1:1" ht="13.2" x14ac:dyDescent="0.25">
      <c r="A9876"/>
    </row>
    <row r="9877" spans="1:1" ht="13.2" x14ac:dyDescent="0.25">
      <c r="A9877"/>
    </row>
    <row r="9878" spans="1:1" ht="13.2" x14ac:dyDescent="0.25">
      <c r="A9878"/>
    </row>
    <row r="9879" spans="1:1" ht="13.2" x14ac:dyDescent="0.25">
      <c r="A9879"/>
    </row>
    <row r="9880" spans="1:1" ht="13.2" x14ac:dyDescent="0.25">
      <c r="A9880"/>
    </row>
    <row r="9881" spans="1:1" ht="13.2" x14ac:dyDescent="0.25">
      <c r="A9881"/>
    </row>
    <row r="9882" spans="1:1" ht="13.2" x14ac:dyDescent="0.25">
      <c r="A9882"/>
    </row>
    <row r="9883" spans="1:1" ht="13.2" x14ac:dyDescent="0.25">
      <c r="A9883"/>
    </row>
    <row r="9884" spans="1:1" ht="13.2" x14ac:dyDescent="0.25">
      <c r="A9884"/>
    </row>
    <row r="9885" spans="1:1" ht="13.2" x14ac:dyDescent="0.25">
      <c r="A9885"/>
    </row>
    <row r="9886" spans="1:1" ht="13.2" x14ac:dyDescent="0.25">
      <c r="A9886"/>
    </row>
    <row r="9887" spans="1:1" ht="13.2" x14ac:dyDescent="0.25">
      <c r="A9887"/>
    </row>
    <row r="9888" spans="1:1" ht="13.2" x14ac:dyDescent="0.25">
      <c r="A9888"/>
    </row>
    <row r="9889" spans="1:1" ht="13.2" x14ac:dyDescent="0.25">
      <c r="A9889"/>
    </row>
    <row r="9890" spans="1:1" ht="13.2" x14ac:dyDescent="0.25">
      <c r="A9890"/>
    </row>
    <row r="9891" spans="1:1" ht="13.2" x14ac:dyDescent="0.25">
      <c r="A9891"/>
    </row>
    <row r="9892" spans="1:1" ht="13.2" x14ac:dyDescent="0.25">
      <c r="A9892"/>
    </row>
    <row r="9893" spans="1:1" ht="13.2" x14ac:dyDescent="0.25">
      <c r="A9893"/>
    </row>
    <row r="9894" spans="1:1" ht="13.2" x14ac:dyDescent="0.25">
      <c r="A9894"/>
    </row>
    <row r="9895" spans="1:1" ht="13.2" x14ac:dyDescent="0.25">
      <c r="A9895"/>
    </row>
    <row r="9896" spans="1:1" ht="13.2" x14ac:dyDescent="0.25">
      <c r="A9896"/>
    </row>
    <row r="9897" spans="1:1" ht="13.2" x14ac:dyDescent="0.25">
      <c r="A9897"/>
    </row>
    <row r="9898" spans="1:1" ht="13.2" x14ac:dyDescent="0.25">
      <c r="A9898"/>
    </row>
    <row r="9899" spans="1:1" ht="13.2" x14ac:dyDescent="0.25">
      <c r="A9899"/>
    </row>
    <row r="9900" spans="1:1" ht="13.2" x14ac:dyDescent="0.25">
      <c r="A9900"/>
    </row>
    <row r="9901" spans="1:1" ht="13.2" x14ac:dyDescent="0.25">
      <c r="A9901"/>
    </row>
    <row r="9902" spans="1:1" ht="13.2" x14ac:dyDescent="0.25">
      <c r="A9902"/>
    </row>
    <row r="9903" spans="1:1" ht="13.2" x14ac:dyDescent="0.25">
      <c r="A9903"/>
    </row>
    <row r="9904" spans="1:1" ht="13.2" x14ac:dyDescent="0.25">
      <c r="A9904"/>
    </row>
    <row r="9905" spans="1:1" ht="13.2" x14ac:dyDescent="0.25">
      <c r="A9905"/>
    </row>
    <row r="9906" spans="1:1" ht="13.2" x14ac:dyDescent="0.25">
      <c r="A9906"/>
    </row>
    <row r="9907" spans="1:1" ht="13.2" x14ac:dyDescent="0.25">
      <c r="A9907"/>
    </row>
    <row r="9908" spans="1:1" ht="13.2" x14ac:dyDescent="0.25">
      <c r="A9908"/>
    </row>
    <row r="9909" spans="1:1" ht="13.2" x14ac:dyDescent="0.25">
      <c r="A9909"/>
    </row>
    <row r="9910" spans="1:1" ht="13.2" x14ac:dyDescent="0.25">
      <c r="A9910"/>
    </row>
    <row r="9911" spans="1:1" ht="13.2" x14ac:dyDescent="0.25">
      <c r="A9911"/>
    </row>
    <row r="9912" spans="1:1" ht="13.2" x14ac:dyDescent="0.25">
      <c r="A9912"/>
    </row>
    <row r="9913" spans="1:1" ht="13.2" x14ac:dyDescent="0.25">
      <c r="A9913"/>
    </row>
    <row r="9914" spans="1:1" ht="13.2" x14ac:dyDescent="0.25">
      <c r="A9914"/>
    </row>
    <row r="9915" spans="1:1" ht="13.2" x14ac:dyDescent="0.25">
      <c r="A9915"/>
    </row>
    <row r="9916" spans="1:1" ht="13.2" x14ac:dyDescent="0.25">
      <c r="A9916"/>
    </row>
    <row r="9917" spans="1:1" ht="13.2" x14ac:dyDescent="0.25">
      <c r="A9917"/>
    </row>
    <row r="9918" spans="1:1" ht="13.2" x14ac:dyDescent="0.25">
      <c r="A9918"/>
    </row>
    <row r="9919" spans="1:1" ht="13.2" x14ac:dyDescent="0.25">
      <c r="A9919"/>
    </row>
    <row r="9920" spans="1:1" ht="13.2" x14ac:dyDescent="0.25">
      <c r="A9920"/>
    </row>
    <row r="9921" spans="1:1" ht="13.2" x14ac:dyDescent="0.25">
      <c r="A9921"/>
    </row>
    <row r="9922" spans="1:1" ht="13.2" x14ac:dyDescent="0.25">
      <c r="A9922"/>
    </row>
    <row r="9923" spans="1:1" ht="13.2" x14ac:dyDescent="0.25">
      <c r="A9923"/>
    </row>
    <row r="9924" spans="1:1" ht="13.2" x14ac:dyDescent="0.25">
      <c r="A9924"/>
    </row>
    <row r="9925" spans="1:1" ht="13.2" x14ac:dyDescent="0.25">
      <c r="A9925"/>
    </row>
    <row r="9926" spans="1:1" ht="13.2" x14ac:dyDescent="0.25">
      <c r="A9926"/>
    </row>
    <row r="9927" spans="1:1" ht="13.2" x14ac:dyDescent="0.25">
      <c r="A9927"/>
    </row>
    <row r="9928" spans="1:1" ht="13.2" x14ac:dyDescent="0.25">
      <c r="A9928"/>
    </row>
    <row r="9929" spans="1:1" ht="13.2" x14ac:dyDescent="0.25">
      <c r="A9929"/>
    </row>
    <row r="9930" spans="1:1" ht="13.2" x14ac:dyDescent="0.25">
      <c r="A9930"/>
    </row>
    <row r="9931" spans="1:1" ht="13.2" x14ac:dyDescent="0.25">
      <c r="A9931"/>
    </row>
    <row r="9932" spans="1:1" ht="13.2" x14ac:dyDescent="0.25">
      <c r="A9932"/>
    </row>
    <row r="9933" spans="1:1" ht="13.2" x14ac:dyDescent="0.25">
      <c r="A9933"/>
    </row>
    <row r="9934" spans="1:1" ht="13.2" x14ac:dyDescent="0.25">
      <c r="A9934"/>
    </row>
    <row r="9935" spans="1:1" ht="13.2" x14ac:dyDescent="0.25">
      <c r="A9935"/>
    </row>
    <row r="9936" spans="1:1" ht="13.2" x14ac:dyDescent="0.25">
      <c r="A9936"/>
    </row>
    <row r="9937" spans="1:1" ht="13.2" x14ac:dyDescent="0.25">
      <c r="A9937"/>
    </row>
    <row r="9938" spans="1:1" ht="13.2" x14ac:dyDescent="0.25">
      <c r="A9938"/>
    </row>
    <row r="9939" spans="1:1" ht="13.2" x14ac:dyDescent="0.25">
      <c r="A9939"/>
    </row>
    <row r="9940" spans="1:1" ht="13.2" x14ac:dyDescent="0.25">
      <c r="A9940"/>
    </row>
    <row r="9941" spans="1:1" ht="13.2" x14ac:dyDescent="0.25">
      <c r="A9941"/>
    </row>
    <row r="9942" spans="1:1" ht="13.2" x14ac:dyDescent="0.25">
      <c r="A9942"/>
    </row>
    <row r="9943" spans="1:1" ht="13.2" x14ac:dyDescent="0.25">
      <c r="A9943"/>
    </row>
    <row r="9944" spans="1:1" ht="13.2" x14ac:dyDescent="0.25">
      <c r="A9944"/>
    </row>
    <row r="9945" spans="1:1" ht="13.2" x14ac:dyDescent="0.25">
      <c r="A9945"/>
    </row>
    <row r="9946" spans="1:1" ht="13.2" x14ac:dyDescent="0.25">
      <c r="A9946"/>
    </row>
    <row r="9947" spans="1:1" ht="13.2" x14ac:dyDescent="0.25">
      <c r="A9947"/>
    </row>
    <row r="9948" spans="1:1" ht="13.2" x14ac:dyDescent="0.25">
      <c r="A9948"/>
    </row>
    <row r="9949" spans="1:1" ht="13.2" x14ac:dyDescent="0.25">
      <c r="A9949"/>
    </row>
    <row r="9950" spans="1:1" ht="13.2" x14ac:dyDescent="0.25">
      <c r="A9950"/>
    </row>
    <row r="9951" spans="1:1" ht="13.2" x14ac:dyDescent="0.25">
      <c r="A9951"/>
    </row>
    <row r="9952" spans="1:1" ht="13.2" x14ac:dyDescent="0.25">
      <c r="A9952"/>
    </row>
    <row r="9953" spans="1:1" ht="13.2" x14ac:dyDescent="0.25">
      <c r="A9953"/>
    </row>
    <row r="9954" spans="1:1" ht="13.2" x14ac:dyDescent="0.25">
      <c r="A9954"/>
    </row>
    <row r="9955" spans="1:1" ht="13.2" x14ac:dyDescent="0.25">
      <c r="A9955"/>
    </row>
    <row r="9956" spans="1:1" ht="13.2" x14ac:dyDescent="0.25">
      <c r="A9956"/>
    </row>
    <row r="9957" spans="1:1" ht="13.2" x14ac:dyDescent="0.25">
      <c r="A9957"/>
    </row>
    <row r="9958" spans="1:1" ht="13.2" x14ac:dyDescent="0.25">
      <c r="A9958"/>
    </row>
    <row r="9959" spans="1:1" ht="13.2" x14ac:dyDescent="0.25">
      <c r="A9959"/>
    </row>
    <row r="9960" spans="1:1" ht="13.2" x14ac:dyDescent="0.25">
      <c r="A9960"/>
    </row>
    <row r="9961" spans="1:1" ht="13.2" x14ac:dyDescent="0.25">
      <c r="A9961"/>
    </row>
    <row r="9962" spans="1:1" ht="13.2" x14ac:dyDescent="0.25">
      <c r="A9962"/>
    </row>
    <row r="9963" spans="1:1" ht="13.2" x14ac:dyDescent="0.25">
      <c r="A9963"/>
    </row>
    <row r="9964" spans="1:1" ht="13.2" x14ac:dyDescent="0.25">
      <c r="A9964"/>
    </row>
    <row r="9965" spans="1:1" ht="13.2" x14ac:dyDescent="0.25">
      <c r="A9965"/>
    </row>
    <row r="9966" spans="1:1" ht="13.2" x14ac:dyDescent="0.25">
      <c r="A9966"/>
    </row>
    <row r="9967" spans="1:1" ht="13.2" x14ac:dyDescent="0.25">
      <c r="A9967"/>
    </row>
    <row r="9968" spans="1:1" ht="13.2" x14ac:dyDescent="0.25">
      <c r="A9968"/>
    </row>
    <row r="9969" spans="1:1" ht="13.2" x14ac:dyDescent="0.25">
      <c r="A9969"/>
    </row>
    <row r="9970" spans="1:1" ht="13.2" x14ac:dyDescent="0.25">
      <c r="A9970"/>
    </row>
    <row r="9971" spans="1:1" ht="13.2" x14ac:dyDescent="0.25">
      <c r="A9971"/>
    </row>
    <row r="9972" spans="1:1" ht="13.2" x14ac:dyDescent="0.25">
      <c r="A9972"/>
    </row>
    <row r="9973" spans="1:1" ht="13.2" x14ac:dyDescent="0.25">
      <c r="A9973"/>
    </row>
    <row r="9974" spans="1:1" ht="13.2" x14ac:dyDescent="0.25">
      <c r="A9974"/>
    </row>
    <row r="9975" spans="1:1" ht="13.2" x14ac:dyDescent="0.25">
      <c r="A9975"/>
    </row>
    <row r="9976" spans="1:1" ht="13.2" x14ac:dyDescent="0.25">
      <c r="A9976"/>
    </row>
    <row r="9977" spans="1:1" ht="13.2" x14ac:dyDescent="0.25">
      <c r="A9977"/>
    </row>
    <row r="9978" spans="1:1" ht="13.2" x14ac:dyDescent="0.25">
      <c r="A9978"/>
    </row>
    <row r="9979" spans="1:1" ht="13.2" x14ac:dyDescent="0.25">
      <c r="A9979"/>
    </row>
    <row r="9980" spans="1:1" ht="13.2" x14ac:dyDescent="0.25">
      <c r="A9980"/>
    </row>
    <row r="9981" spans="1:1" ht="13.2" x14ac:dyDescent="0.25">
      <c r="A9981"/>
    </row>
    <row r="9982" spans="1:1" ht="13.2" x14ac:dyDescent="0.25">
      <c r="A9982"/>
    </row>
    <row r="9983" spans="1:1" ht="13.2" x14ac:dyDescent="0.25">
      <c r="A9983"/>
    </row>
    <row r="9984" spans="1:1" ht="13.2" x14ac:dyDescent="0.25">
      <c r="A9984"/>
    </row>
    <row r="9985" spans="1:1" ht="13.2" x14ac:dyDescent="0.25">
      <c r="A9985"/>
    </row>
    <row r="9986" spans="1:1" ht="13.2" x14ac:dyDescent="0.25">
      <c r="A9986"/>
    </row>
    <row r="9987" spans="1:1" ht="13.2" x14ac:dyDescent="0.25">
      <c r="A9987"/>
    </row>
    <row r="9988" spans="1:1" ht="13.2" x14ac:dyDescent="0.25">
      <c r="A9988"/>
    </row>
    <row r="9989" spans="1:1" ht="13.2" x14ac:dyDescent="0.25">
      <c r="A9989"/>
    </row>
    <row r="9990" spans="1:1" ht="13.2" x14ac:dyDescent="0.25">
      <c r="A9990"/>
    </row>
    <row r="9991" spans="1:1" ht="13.2" x14ac:dyDescent="0.25">
      <c r="A9991"/>
    </row>
    <row r="9992" spans="1:1" ht="13.2" x14ac:dyDescent="0.25">
      <c r="A9992"/>
    </row>
    <row r="9993" spans="1:1" ht="13.2" x14ac:dyDescent="0.25">
      <c r="A9993"/>
    </row>
    <row r="9994" spans="1:1" ht="13.2" x14ac:dyDescent="0.25">
      <c r="A9994"/>
    </row>
    <row r="9995" spans="1:1" ht="13.2" x14ac:dyDescent="0.25">
      <c r="A9995"/>
    </row>
    <row r="9996" spans="1:1" ht="13.2" x14ac:dyDescent="0.25">
      <c r="A9996"/>
    </row>
    <row r="9997" spans="1:1" ht="13.2" x14ac:dyDescent="0.25">
      <c r="A9997"/>
    </row>
    <row r="9998" spans="1:1" ht="13.2" x14ac:dyDescent="0.25">
      <c r="A9998"/>
    </row>
    <row r="9999" spans="1:1" ht="13.2" x14ac:dyDescent="0.25">
      <c r="A9999"/>
    </row>
    <row r="10000" spans="1:1" ht="13.2" x14ac:dyDescent="0.25">
      <c r="A10000"/>
    </row>
    <row r="10001" spans="1:1" ht="13.2" x14ac:dyDescent="0.25">
      <c r="A10001"/>
    </row>
    <row r="10002" spans="1:1" ht="13.2" x14ac:dyDescent="0.25">
      <c r="A10002"/>
    </row>
    <row r="10003" spans="1:1" ht="13.2" x14ac:dyDescent="0.25">
      <c r="A10003"/>
    </row>
    <row r="10004" spans="1:1" ht="13.2" x14ac:dyDescent="0.25">
      <c r="A10004"/>
    </row>
    <row r="10005" spans="1:1" ht="13.2" x14ac:dyDescent="0.25">
      <c r="A10005"/>
    </row>
    <row r="10006" spans="1:1" ht="13.2" x14ac:dyDescent="0.25">
      <c r="A10006"/>
    </row>
    <row r="10007" spans="1:1" ht="13.2" x14ac:dyDescent="0.25">
      <c r="A10007"/>
    </row>
    <row r="10008" spans="1:1" ht="13.2" x14ac:dyDescent="0.25">
      <c r="A10008"/>
    </row>
    <row r="10009" spans="1:1" ht="13.2" x14ac:dyDescent="0.25">
      <c r="A10009"/>
    </row>
    <row r="10010" spans="1:1" ht="13.2" x14ac:dyDescent="0.25">
      <c r="A10010"/>
    </row>
    <row r="10011" spans="1:1" ht="13.2" x14ac:dyDescent="0.25">
      <c r="A10011"/>
    </row>
    <row r="10012" spans="1:1" ht="13.2" x14ac:dyDescent="0.25">
      <c r="A10012"/>
    </row>
    <row r="10013" spans="1:1" ht="13.2" x14ac:dyDescent="0.25">
      <c r="A10013"/>
    </row>
    <row r="10014" spans="1:1" ht="13.2" x14ac:dyDescent="0.25">
      <c r="A10014"/>
    </row>
    <row r="10015" spans="1:1" ht="13.2" x14ac:dyDescent="0.25">
      <c r="A10015"/>
    </row>
    <row r="10016" spans="1:1" ht="13.2" x14ac:dyDescent="0.25">
      <c r="A10016"/>
    </row>
    <row r="10017" spans="1:1" ht="13.2" x14ac:dyDescent="0.25">
      <c r="A10017"/>
    </row>
    <row r="10018" spans="1:1" ht="13.2" x14ac:dyDescent="0.25">
      <c r="A10018"/>
    </row>
    <row r="10019" spans="1:1" ht="13.2" x14ac:dyDescent="0.25">
      <c r="A10019"/>
    </row>
    <row r="10020" spans="1:1" ht="13.2" x14ac:dyDescent="0.25">
      <c r="A10020"/>
    </row>
    <row r="10021" spans="1:1" ht="13.2" x14ac:dyDescent="0.25">
      <c r="A10021"/>
    </row>
    <row r="10022" spans="1:1" ht="13.2" x14ac:dyDescent="0.25">
      <c r="A10022"/>
    </row>
    <row r="10023" spans="1:1" ht="13.2" x14ac:dyDescent="0.25">
      <c r="A10023"/>
    </row>
    <row r="10024" spans="1:1" ht="13.2" x14ac:dyDescent="0.25">
      <c r="A10024"/>
    </row>
    <row r="10025" spans="1:1" ht="13.2" x14ac:dyDescent="0.25">
      <c r="A10025"/>
    </row>
    <row r="10026" spans="1:1" ht="13.2" x14ac:dyDescent="0.25">
      <c r="A10026"/>
    </row>
    <row r="10027" spans="1:1" ht="13.2" x14ac:dyDescent="0.25">
      <c r="A10027"/>
    </row>
    <row r="10028" spans="1:1" ht="13.2" x14ac:dyDescent="0.25">
      <c r="A10028"/>
    </row>
    <row r="10029" spans="1:1" ht="13.2" x14ac:dyDescent="0.25">
      <c r="A10029"/>
    </row>
    <row r="10030" spans="1:1" ht="13.2" x14ac:dyDescent="0.25">
      <c r="A10030"/>
    </row>
    <row r="10031" spans="1:1" ht="13.2" x14ac:dyDescent="0.25">
      <c r="A10031"/>
    </row>
    <row r="10032" spans="1:1" ht="13.2" x14ac:dyDescent="0.25">
      <c r="A10032"/>
    </row>
    <row r="10033" spans="1:1" ht="13.2" x14ac:dyDescent="0.25">
      <c r="A10033"/>
    </row>
    <row r="10034" spans="1:1" ht="13.2" x14ac:dyDescent="0.25">
      <c r="A10034"/>
    </row>
    <row r="10035" spans="1:1" ht="13.2" x14ac:dyDescent="0.25">
      <c r="A10035"/>
    </row>
    <row r="10036" spans="1:1" ht="13.2" x14ac:dyDescent="0.25">
      <c r="A10036"/>
    </row>
    <row r="10037" spans="1:1" ht="13.2" x14ac:dyDescent="0.25">
      <c r="A10037"/>
    </row>
    <row r="10038" spans="1:1" ht="13.2" x14ac:dyDescent="0.25">
      <c r="A10038"/>
    </row>
    <row r="10039" spans="1:1" ht="13.2" x14ac:dyDescent="0.25">
      <c r="A10039"/>
    </row>
    <row r="10040" spans="1:1" ht="13.2" x14ac:dyDescent="0.25">
      <c r="A10040"/>
    </row>
    <row r="10041" spans="1:1" ht="13.2" x14ac:dyDescent="0.25">
      <c r="A10041"/>
    </row>
    <row r="10042" spans="1:1" ht="13.2" x14ac:dyDescent="0.25">
      <c r="A10042"/>
    </row>
    <row r="10043" spans="1:1" ht="13.2" x14ac:dyDescent="0.25">
      <c r="A10043"/>
    </row>
    <row r="10044" spans="1:1" ht="13.2" x14ac:dyDescent="0.25">
      <c r="A10044"/>
    </row>
    <row r="10045" spans="1:1" ht="13.2" x14ac:dyDescent="0.25">
      <c r="A10045"/>
    </row>
    <row r="10046" spans="1:1" ht="13.2" x14ac:dyDescent="0.25">
      <c r="A10046"/>
    </row>
    <row r="10047" spans="1:1" ht="13.2" x14ac:dyDescent="0.25">
      <c r="A10047"/>
    </row>
    <row r="10048" spans="1:1" ht="13.2" x14ac:dyDescent="0.25">
      <c r="A10048"/>
    </row>
    <row r="10049" spans="1:1" ht="13.2" x14ac:dyDescent="0.25">
      <c r="A10049"/>
    </row>
    <row r="10050" spans="1:1" ht="13.2" x14ac:dyDescent="0.25">
      <c r="A10050"/>
    </row>
    <row r="10051" spans="1:1" ht="13.2" x14ac:dyDescent="0.25">
      <c r="A10051"/>
    </row>
    <row r="10052" spans="1:1" ht="13.2" x14ac:dyDescent="0.25">
      <c r="A10052"/>
    </row>
    <row r="10053" spans="1:1" ht="13.2" x14ac:dyDescent="0.25">
      <c r="A10053"/>
    </row>
    <row r="10054" spans="1:1" ht="13.2" x14ac:dyDescent="0.25">
      <c r="A10054"/>
    </row>
    <row r="10055" spans="1:1" ht="13.2" x14ac:dyDescent="0.25">
      <c r="A10055"/>
    </row>
    <row r="10056" spans="1:1" ht="13.2" x14ac:dyDescent="0.25">
      <c r="A10056"/>
    </row>
    <row r="10057" spans="1:1" ht="13.2" x14ac:dyDescent="0.25">
      <c r="A10057"/>
    </row>
    <row r="10058" spans="1:1" ht="13.2" x14ac:dyDescent="0.25">
      <c r="A10058"/>
    </row>
    <row r="10059" spans="1:1" ht="13.2" x14ac:dyDescent="0.25">
      <c r="A10059"/>
    </row>
    <row r="10060" spans="1:1" ht="13.2" x14ac:dyDescent="0.25">
      <c r="A10060"/>
    </row>
    <row r="10061" spans="1:1" ht="13.2" x14ac:dyDescent="0.25">
      <c r="A10061"/>
    </row>
    <row r="10062" spans="1:1" ht="13.2" x14ac:dyDescent="0.25">
      <c r="A10062"/>
    </row>
    <row r="10063" spans="1:1" ht="13.2" x14ac:dyDescent="0.25">
      <c r="A10063"/>
    </row>
    <row r="10064" spans="1:1" ht="13.2" x14ac:dyDescent="0.25">
      <c r="A10064"/>
    </row>
    <row r="10065" spans="1:1" ht="13.2" x14ac:dyDescent="0.25">
      <c r="A10065"/>
    </row>
    <row r="10066" spans="1:1" ht="13.2" x14ac:dyDescent="0.25">
      <c r="A10066"/>
    </row>
    <row r="10067" spans="1:1" ht="13.2" x14ac:dyDescent="0.25">
      <c r="A10067"/>
    </row>
    <row r="10068" spans="1:1" ht="13.2" x14ac:dyDescent="0.25">
      <c r="A10068"/>
    </row>
    <row r="10069" spans="1:1" ht="13.2" x14ac:dyDescent="0.25">
      <c r="A10069"/>
    </row>
    <row r="10070" spans="1:1" ht="13.2" x14ac:dyDescent="0.25">
      <c r="A10070"/>
    </row>
    <row r="10071" spans="1:1" ht="13.2" x14ac:dyDescent="0.25">
      <c r="A10071"/>
    </row>
    <row r="10072" spans="1:1" ht="13.2" x14ac:dyDescent="0.25">
      <c r="A10072"/>
    </row>
    <row r="10073" spans="1:1" ht="13.2" x14ac:dyDescent="0.25">
      <c r="A10073"/>
    </row>
    <row r="10074" spans="1:1" ht="13.2" x14ac:dyDescent="0.25">
      <c r="A10074"/>
    </row>
    <row r="10075" spans="1:1" ht="13.2" x14ac:dyDescent="0.25">
      <c r="A10075"/>
    </row>
    <row r="10076" spans="1:1" ht="13.2" x14ac:dyDescent="0.25">
      <c r="A10076"/>
    </row>
    <row r="10077" spans="1:1" ht="13.2" x14ac:dyDescent="0.25">
      <c r="A10077"/>
    </row>
    <row r="10078" spans="1:1" ht="13.2" x14ac:dyDescent="0.25">
      <c r="A10078"/>
    </row>
    <row r="10079" spans="1:1" ht="13.2" x14ac:dyDescent="0.25">
      <c r="A10079"/>
    </row>
    <row r="10080" spans="1:1" ht="13.2" x14ac:dyDescent="0.25">
      <c r="A10080"/>
    </row>
    <row r="10081" spans="1:1" ht="13.2" x14ac:dyDescent="0.25">
      <c r="A10081"/>
    </row>
    <row r="10082" spans="1:1" ht="13.2" x14ac:dyDescent="0.25">
      <c r="A10082"/>
    </row>
    <row r="10083" spans="1:1" ht="13.2" x14ac:dyDescent="0.25">
      <c r="A10083"/>
    </row>
    <row r="10084" spans="1:1" ht="13.2" x14ac:dyDescent="0.25">
      <c r="A10084"/>
    </row>
    <row r="10085" spans="1:1" ht="13.2" x14ac:dyDescent="0.25">
      <c r="A10085"/>
    </row>
    <row r="10086" spans="1:1" ht="13.2" x14ac:dyDescent="0.25">
      <c r="A10086"/>
    </row>
    <row r="10087" spans="1:1" ht="13.2" x14ac:dyDescent="0.25">
      <c r="A10087"/>
    </row>
    <row r="10088" spans="1:1" ht="13.2" x14ac:dyDescent="0.25">
      <c r="A10088"/>
    </row>
    <row r="10089" spans="1:1" ht="13.2" x14ac:dyDescent="0.25">
      <c r="A10089"/>
    </row>
    <row r="10090" spans="1:1" ht="13.2" x14ac:dyDescent="0.25">
      <c r="A10090"/>
    </row>
    <row r="10091" spans="1:1" ht="13.2" x14ac:dyDescent="0.25">
      <c r="A10091"/>
    </row>
    <row r="10092" spans="1:1" ht="13.2" x14ac:dyDescent="0.25">
      <c r="A10092"/>
    </row>
    <row r="10093" spans="1:1" ht="13.2" x14ac:dyDescent="0.25">
      <c r="A10093"/>
    </row>
    <row r="10094" spans="1:1" ht="13.2" x14ac:dyDescent="0.25">
      <c r="A10094"/>
    </row>
    <row r="10095" spans="1:1" ht="13.2" x14ac:dyDescent="0.25">
      <c r="A10095"/>
    </row>
    <row r="10096" spans="1:1" ht="13.2" x14ac:dyDescent="0.25">
      <c r="A10096"/>
    </row>
    <row r="10097" spans="1:1" ht="13.2" x14ac:dyDescent="0.25">
      <c r="A10097"/>
    </row>
    <row r="10098" spans="1:1" ht="13.2" x14ac:dyDescent="0.25">
      <c r="A10098"/>
    </row>
    <row r="10099" spans="1:1" ht="13.2" x14ac:dyDescent="0.25">
      <c r="A10099"/>
    </row>
    <row r="10100" spans="1:1" ht="13.2" x14ac:dyDescent="0.25">
      <c r="A10100"/>
    </row>
    <row r="10101" spans="1:1" ht="13.2" x14ac:dyDescent="0.25">
      <c r="A10101"/>
    </row>
    <row r="10102" spans="1:1" ht="13.2" x14ac:dyDescent="0.25">
      <c r="A10102"/>
    </row>
    <row r="10103" spans="1:1" ht="13.2" x14ac:dyDescent="0.25">
      <c r="A10103"/>
    </row>
    <row r="10104" spans="1:1" ht="13.2" x14ac:dyDescent="0.25">
      <c r="A10104"/>
    </row>
    <row r="10105" spans="1:1" ht="13.2" x14ac:dyDescent="0.25">
      <c r="A10105"/>
    </row>
    <row r="10106" spans="1:1" ht="13.2" x14ac:dyDescent="0.25">
      <c r="A10106"/>
    </row>
    <row r="10107" spans="1:1" ht="13.2" x14ac:dyDescent="0.25">
      <c r="A10107"/>
    </row>
    <row r="10108" spans="1:1" ht="13.2" x14ac:dyDescent="0.25">
      <c r="A10108"/>
    </row>
    <row r="10109" spans="1:1" ht="13.2" x14ac:dyDescent="0.25">
      <c r="A10109"/>
    </row>
    <row r="10110" spans="1:1" ht="13.2" x14ac:dyDescent="0.25">
      <c r="A10110"/>
    </row>
    <row r="10111" spans="1:1" ht="13.2" x14ac:dyDescent="0.25">
      <c r="A10111"/>
    </row>
    <row r="10112" spans="1:1" ht="13.2" x14ac:dyDescent="0.25">
      <c r="A10112"/>
    </row>
    <row r="10113" spans="1:1" ht="13.2" x14ac:dyDescent="0.25">
      <c r="A10113"/>
    </row>
    <row r="10114" spans="1:1" ht="13.2" x14ac:dyDescent="0.25">
      <c r="A10114"/>
    </row>
    <row r="10115" spans="1:1" ht="13.2" x14ac:dyDescent="0.25">
      <c r="A10115"/>
    </row>
    <row r="10116" spans="1:1" ht="13.2" x14ac:dyDescent="0.25">
      <c r="A10116"/>
    </row>
    <row r="10117" spans="1:1" ht="13.2" x14ac:dyDescent="0.25">
      <c r="A10117"/>
    </row>
    <row r="10118" spans="1:1" ht="13.2" x14ac:dyDescent="0.25">
      <c r="A10118"/>
    </row>
    <row r="10119" spans="1:1" ht="13.2" x14ac:dyDescent="0.25">
      <c r="A10119"/>
    </row>
    <row r="10120" spans="1:1" ht="13.2" x14ac:dyDescent="0.25">
      <c r="A10120"/>
    </row>
    <row r="10121" spans="1:1" ht="13.2" x14ac:dyDescent="0.25">
      <c r="A10121"/>
    </row>
    <row r="10122" spans="1:1" ht="13.2" x14ac:dyDescent="0.25">
      <c r="A10122"/>
    </row>
    <row r="10123" spans="1:1" ht="13.2" x14ac:dyDescent="0.25">
      <c r="A10123"/>
    </row>
    <row r="10124" spans="1:1" ht="13.2" x14ac:dyDescent="0.25">
      <c r="A10124"/>
    </row>
    <row r="10125" spans="1:1" ht="13.2" x14ac:dyDescent="0.25">
      <c r="A10125"/>
    </row>
    <row r="10126" spans="1:1" ht="13.2" x14ac:dyDescent="0.25">
      <c r="A10126"/>
    </row>
    <row r="10127" spans="1:1" ht="13.2" x14ac:dyDescent="0.25">
      <c r="A10127"/>
    </row>
    <row r="10128" spans="1:1" ht="13.2" x14ac:dyDescent="0.25">
      <c r="A10128"/>
    </row>
    <row r="10129" spans="1:1" ht="13.2" x14ac:dyDescent="0.25">
      <c r="A10129"/>
    </row>
    <row r="10130" spans="1:1" ht="13.2" x14ac:dyDescent="0.25">
      <c r="A10130"/>
    </row>
    <row r="10131" spans="1:1" ht="13.2" x14ac:dyDescent="0.25">
      <c r="A10131"/>
    </row>
    <row r="10132" spans="1:1" ht="13.2" x14ac:dyDescent="0.25">
      <c r="A10132"/>
    </row>
    <row r="10133" spans="1:1" ht="13.2" x14ac:dyDescent="0.25">
      <c r="A10133"/>
    </row>
    <row r="10134" spans="1:1" ht="13.2" x14ac:dyDescent="0.25">
      <c r="A10134"/>
    </row>
    <row r="10135" spans="1:1" ht="13.2" x14ac:dyDescent="0.25">
      <c r="A10135"/>
    </row>
    <row r="10136" spans="1:1" ht="13.2" x14ac:dyDescent="0.25">
      <c r="A10136"/>
    </row>
    <row r="10137" spans="1:1" ht="13.2" x14ac:dyDescent="0.25">
      <c r="A10137"/>
    </row>
    <row r="10138" spans="1:1" ht="13.2" x14ac:dyDescent="0.25">
      <c r="A10138"/>
    </row>
    <row r="10139" spans="1:1" ht="13.2" x14ac:dyDescent="0.25">
      <c r="A10139"/>
    </row>
    <row r="10140" spans="1:1" ht="13.2" x14ac:dyDescent="0.25">
      <c r="A10140"/>
    </row>
    <row r="10141" spans="1:1" ht="13.2" x14ac:dyDescent="0.25">
      <c r="A10141"/>
    </row>
    <row r="10142" spans="1:1" ht="13.2" x14ac:dyDescent="0.25">
      <c r="A10142"/>
    </row>
    <row r="10143" spans="1:1" ht="13.2" x14ac:dyDescent="0.25">
      <c r="A10143"/>
    </row>
    <row r="10144" spans="1:1" ht="13.2" x14ac:dyDescent="0.25">
      <c r="A10144"/>
    </row>
    <row r="10145" spans="1:1" ht="13.2" x14ac:dyDescent="0.25">
      <c r="A10145"/>
    </row>
    <row r="10146" spans="1:1" ht="13.2" x14ac:dyDescent="0.25">
      <c r="A10146"/>
    </row>
    <row r="10147" spans="1:1" ht="13.2" x14ac:dyDescent="0.25">
      <c r="A10147"/>
    </row>
    <row r="10148" spans="1:1" ht="13.2" x14ac:dyDescent="0.25">
      <c r="A10148"/>
    </row>
    <row r="10149" spans="1:1" ht="13.2" x14ac:dyDescent="0.25">
      <c r="A10149"/>
    </row>
    <row r="10150" spans="1:1" ht="13.2" x14ac:dyDescent="0.25">
      <c r="A10150"/>
    </row>
    <row r="10151" spans="1:1" ht="13.2" x14ac:dyDescent="0.25">
      <c r="A10151"/>
    </row>
    <row r="10152" spans="1:1" ht="13.2" x14ac:dyDescent="0.25">
      <c r="A10152"/>
    </row>
    <row r="10153" spans="1:1" ht="13.2" x14ac:dyDescent="0.25">
      <c r="A10153"/>
    </row>
    <row r="10154" spans="1:1" ht="13.2" x14ac:dyDescent="0.25">
      <c r="A10154"/>
    </row>
    <row r="10155" spans="1:1" ht="13.2" x14ac:dyDescent="0.25">
      <c r="A10155"/>
    </row>
    <row r="10156" spans="1:1" ht="13.2" x14ac:dyDescent="0.25">
      <c r="A10156"/>
    </row>
    <row r="10157" spans="1:1" ht="13.2" x14ac:dyDescent="0.25">
      <c r="A10157"/>
    </row>
    <row r="10158" spans="1:1" ht="13.2" x14ac:dyDescent="0.25">
      <c r="A10158"/>
    </row>
    <row r="10159" spans="1:1" ht="13.2" x14ac:dyDescent="0.25">
      <c r="A10159"/>
    </row>
    <row r="10160" spans="1:1" ht="13.2" x14ac:dyDescent="0.25">
      <c r="A10160"/>
    </row>
    <row r="10161" spans="1:1" ht="13.2" x14ac:dyDescent="0.25">
      <c r="A10161"/>
    </row>
    <row r="10162" spans="1:1" ht="13.2" x14ac:dyDescent="0.25">
      <c r="A10162"/>
    </row>
    <row r="10163" spans="1:1" ht="13.2" x14ac:dyDescent="0.25">
      <c r="A10163"/>
    </row>
    <row r="10164" spans="1:1" ht="13.2" x14ac:dyDescent="0.25">
      <c r="A10164"/>
    </row>
    <row r="10165" spans="1:1" ht="13.2" x14ac:dyDescent="0.25">
      <c r="A10165"/>
    </row>
    <row r="10166" spans="1:1" ht="13.2" x14ac:dyDescent="0.25">
      <c r="A10166"/>
    </row>
    <row r="10167" spans="1:1" ht="13.2" x14ac:dyDescent="0.25">
      <c r="A10167"/>
    </row>
    <row r="10168" spans="1:1" ht="13.2" x14ac:dyDescent="0.25">
      <c r="A10168"/>
    </row>
    <row r="10169" spans="1:1" ht="13.2" x14ac:dyDescent="0.25">
      <c r="A10169"/>
    </row>
    <row r="10170" spans="1:1" ht="13.2" x14ac:dyDescent="0.25">
      <c r="A10170"/>
    </row>
    <row r="10171" spans="1:1" ht="13.2" x14ac:dyDescent="0.25">
      <c r="A10171"/>
    </row>
    <row r="10172" spans="1:1" ht="13.2" x14ac:dyDescent="0.25">
      <c r="A10172"/>
    </row>
    <row r="10173" spans="1:1" ht="13.2" x14ac:dyDescent="0.25">
      <c r="A10173"/>
    </row>
    <row r="10174" spans="1:1" ht="13.2" x14ac:dyDescent="0.25">
      <c r="A10174"/>
    </row>
    <row r="10175" spans="1:1" ht="13.2" x14ac:dyDescent="0.25">
      <c r="A10175"/>
    </row>
    <row r="10176" spans="1:1" ht="13.2" x14ac:dyDescent="0.25">
      <c r="A10176"/>
    </row>
    <row r="10177" spans="1:1" ht="13.2" x14ac:dyDescent="0.25">
      <c r="A10177"/>
    </row>
    <row r="10178" spans="1:1" ht="13.2" x14ac:dyDescent="0.25">
      <c r="A10178"/>
    </row>
    <row r="10179" spans="1:1" ht="13.2" x14ac:dyDescent="0.25">
      <c r="A10179"/>
    </row>
    <row r="10180" spans="1:1" ht="13.2" x14ac:dyDescent="0.25">
      <c r="A10180"/>
    </row>
    <row r="10181" spans="1:1" ht="13.2" x14ac:dyDescent="0.25">
      <c r="A10181"/>
    </row>
    <row r="10182" spans="1:1" ht="13.2" x14ac:dyDescent="0.25">
      <c r="A10182"/>
    </row>
    <row r="10183" spans="1:1" ht="13.2" x14ac:dyDescent="0.25">
      <c r="A10183"/>
    </row>
    <row r="10184" spans="1:1" ht="13.2" x14ac:dyDescent="0.25">
      <c r="A10184"/>
    </row>
    <row r="10185" spans="1:1" ht="13.2" x14ac:dyDescent="0.25">
      <c r="A10185"/>
    </row>
    <row r="10186" spans="1:1" ht="13.2" x14ac:dyDescent="0.25">
      <c r="A10186"/>
    </row>
    <row r="10187" spans="1:1" ht="13.2" x14ac:dyDescent="0.25">
      <c r="A10187"/>
    </row>
    <row r="10188" spans="1:1" ht="13.2" x14ac:dyDescent="0.25">
      <c r="A10188"/>
    </row>
    <row r="10189" spans="1:1" ht="13.2" x14ac:dyDescent="0.25">
      <c r="A10189"/>
    </row>
    <row r="10190" spans="1:1" ht="13.2" x14ac:dyDescent="0.25">
      <c r="A10190"/>
    </row>
    <row r="10191" spans="1:1" ht="13.2" x14ac:dyDescent="0.25">
      <c r="A10191"/>
    </row>
    <row r="10192" spans="1:1" ht="13.2" x14ac:dyDescent="0.25">
      <c r="A10192"/>
    </row>
    <row r="10193" spans="1:1" ht="13.2" x14ac:dyDescent="0.25">
      <c r="A10193"/>
    </row>
    <row r="10194" spans="1:1" ht="13.2" x14ac:dyDescent="0.25">
      <c r="A10194"/>
    </row>
    <row r="10195" spans="1:1" ht="13.2" x14ac:dyDescent="0.25">
      <c r="A10195"/>
    </row>
    <row r="10196" spans="1:1" ht="13.2" x14ac:dyDescent="0.25">
      <c r="A10196"/>
    </row>
    <row r="10197" spans="1:1" ht="13.2" x14ac:dyDescent="0.25">
      <c r="A10197"/>
    </row>
    <row r="10198" spans="1:1" ht="13.2" x14ac:dyDescent="0.25">
      <c r="A10198"/>
    </row>
    <row r="10199" spans="1:1" ht="13.2" x14ac:dyDescent="0.25">
      <c r="A10199"/>
    </row>
    <row r="10200" spans="1:1" ht="13.2" x14ac:dyDescent="0.25">
      <c r="A10200"/>
    </row>
    <row r="10201" spans="1:1" ht="13.2" x14ac:dyDescent="0.25">
      <c r="A10201"/>
    </row>
    <row r="10202" spans="1:1" ht="13.2" x14ac:dyDescent="0.25">
      <c r="A10202"/>
    </row>
    <row r="10203" spans="1:1" ht="13.2" x14ac:dyDescent="0.25">
      <c r="A10203"/>
    </row>
    <row r="10204" spans="1:1" ht="13.2" x14ac:dyDescent="0.25">
      <c r="A10204"/>
    </row>
    <row r="10205" spans="1:1" ht="13.2" x14ac:dyDescent="0.25">
      <c r="A10205"/>
    </row>
    <row r="10206" spans="1:1" ht="13.2" x14ac:dyDescent="0.25">
      <c r="A10206"/>
    </row>
    <row r="10207" spans="1:1" ht="13.2" x14ac:dyDescent="0.25">
      <c r="A10207"/>
    </row>
    <row r="10208" spans="1:1" ht="13.2" x14ac:dyDescent="0.25">
      <c r="A10208"/>
    </row>
    <row r="10209" spans="1:1" ht="13.2" x14ac:dyDescent="0.25">
      <c r="A10209"/>
    </row>
    <row r="10210" spans="1:1" ht="13.2" x14ac:dyDescent="0.25">
      <c r="A10210"/>
    </row>
    <row r="10211" spans="1:1" ht="13.2" x14ac:dyDescent="0.25">
      <c r="A10211"/>
    </row>
    <row r="10212" spans="1:1" ht="13.2" x14ac:dyDescent="0.25">
      <c r="A10212"/>
    </row>
    <row r="10213" spans="1:1" ht="13.2" x14ac:dyDescent="0.25">
      <c r="A10213"/>
    </row>
    <row r="10214" spans="1:1" ht="13.2" x14ac:dyDescent="0.25">
      <c r="A10214"/>
    </row>
    <row r="10215" spans="1:1" ht="13.2" x14ac:dyDescent="0.25">
      <c r="A10215"/>
    </row>
    <row r="10216" spans="1:1" ht="13.2" x14ac:dyDescent="0.25">
      <c r="A10216"/>
    </row>
    <row r="10217" spans="1:1" ht="13.2" x14ac:dyDescent="0.25">
      <c r="A10217"/>
    </row>
    <row r="10218" spans="1:1" ht="13.2" x14ac:dyDescent="0.25">
      <c r="A10218"/>
    </row>
    <row r="10219" spans="1:1" ht="13.2" x14ac:dyDescent="0.25">
      <c r="A10219"/>
    </row>
    <row r="10220" spans="1:1" ht="13.2" x14ac:dyDescent="0.25">
      <c r="A10220"/>
    </row>
    <row r="10221" spans="1:1" ht="13.2" x14ac:dyDescent="0.25">
      <c r="A10221"/>
    </row>
    <row r="10222" spans="1:1" ht="13.2" x14ac:dyDescent="0.25">
      <c r="A10222"/>
    </row>
    <row r="10223" spans="1:1" ht="13.2" x14ac:dyDescent="0.25">
      <c r="A10223"/>
    </row>
    <row r="10224" spans="1:1" ht="13.2" x14ac:dyDescent="0.25">
      <c r="A10224"/>
    </row>
    <row r="10225" spans="1:1" ht="13.2" x14ac:dyDescent="0.25">
      <c r="A10225"/>
    </row>
    <row r="10226" spans="1:1" ht="13.2" x14ac:dyDescent="0.25">
      <c r="A10226"/>
    </row>
    <row r="10227" spans="1:1" ht="13.2" x14ac:dyDescent="0.25">
      <c r="A10227"/>
    </row>
    <row r="10228" spans="1:1" ht="13.2" x14ac:dyDescent="0.25">
      <c r="A10228"/>
    </row>
    <row r="10229" spans="1:1" ht="13.2" x14ac:dyDescent="0.25">
      <c r="A10229"/>
    </row>
    <row r="10230" spans="1:1" ht="13.2" x14ac:dyDescent="0.25">
      <c r="A10230"/>
    </row>
    <row r="10231" spans="1:1" ht="13.2" x14ac:dyDescent="0.25">
      <c r="A10231"/>
    </row>
    <row r="10232" spans="1:1" ht="13.2" x14ac:dyDescent="0.25">
      <c r="A10232"/>
    </row>
    <row r="10233" spans="1:1" ht="13.2" x14ac:dyDescent="0.25">
      <c r="A10233"/>
    </row>
    <row r="10234" spans="1:1" ht="13.2" x14ac:dyDescent="0.25">
      <c r="A10234"/>
    </row>
    <row r="10235" spans="1:1" ht="13.2" x14ac:dyDescent="0.25">
      <c r="A10235"/>
    </row>
    <row r="10236" spans="1:1" ht="13.2" x14ac:dyDescent="0.25">
      <c r="A10236"/>
    </row>
    <row r="10237" spans="1:1" ht="13.2" x14ac:dyDescent="0.25">
      <c r="A10237"/>
    </row>
    <row r="10238" spans="1:1" ht="13.2" x14ac:dyDescent="0.25">
      <c r="A10238"/>
    </row>
    <row r="10239" spans="1:1" ht="13.2" x14ac:dyDescent="0.25">
      <c r="A10239"/>
    </row>
    <row r="10240" spans="1:1" ht="13.2" x14ac:dyDescent="0.25">
      <c r="A10240"/>
    </row>
    <row r="10241" spans="1:1" ht="13.2" x14ac:dyDescent="0.25">
      <c r="A10241"/>
    </row>
    <row r="10242" spans="1:1" ht="13.2" x14ac:dyDescent="0.25">
      <c r="A10242"/>
    </row>
    <row r="10243" spans="1:1" ht="13.2" x14ac:dyDescent="0.25">
      <c r="A10243"/>
    </row>
    <row r="10244" spans="1:1" ht="13.2" x14ac:dyDescent="0.25">
      <c r="A10244"/>
    </row>
    <row r="10245" spans="1:1" ht="13.2" x14ac:dyDescent="0.25">
      <c r="A10245"/>
    </row>
    <row r="10246" spans="1:1" ht="13.2" x14ac:dyDescent="0.25">
      <c r="A10246"/>
    </row>
    <row r="10247" spans="1:1" ht="13.2" x14ac:dyDescent="0.25">
      <c r="A10247"/>
    </row>
    <row r="10248" spans="1:1" ht="13.2" x14ac:dyDescent="0.25">
      <c r="A10248"/>
    </row>
    <row r="10249" spans="1:1" ht="13.2" x14ac:dyDescent="0.25">
      <c r="A10249"/>
    </row>
    <row r="10250" spans="1:1" ht="13.2" x14ac:dyDescent="0.25">
      <c r="A10250"/>
    </row>
    <row r="10251" spans="1:1" ht="13.2" x14ac:dyDescent="0.25">
      <c r="A10251"/>
    </row>
    <row r="10252" spans="1:1" ht="13.2" x14ac:dyDescent="0.25">
      <c r="A10252"/>
    </row>
    <row r="10253" spans="1:1" ht="13.2" x14ac:dyDescent="0.25">
      <c r="A10253"/>
    </row>
    <row r="10254" spans="1:1" ht="13.2" x14ac:dyDescent="0.25">
      <c r="A10254"/>
    </row>
    <row r="10255" spans="1:1" ht="13.2" x14ac:dyDescent="0.25">
      <c r="A10255"/>
    </row>
    <row r="10256" spans="1:1" ht="13.2" x14ac:dyDescent="0.25">
      <c r="A10256"/>
    </row>
    <row r="10257" spans="1:1" ht="13.2" x14ac:dyDescent="0.25">
      <c r="A10257"/>
    </row>
    <row r="10258" spans="1:1" ht="13.2" x14ac:dyDescent="0.25">
      <c r="A10258"/>
    </row>
    <row r="10259" spans="1:1" ht="13.2" x14ac:dyDescent="0.25">
      <c r="A10259"/>
    </row>
    <row r="10260" spans="1:1" ht="13.2" x14ac:dyDescent="0.25">
      <c r="A10260"/>
    </row>
    <row r="10261" spans="1:1" ht="13.2" x14ac:dyDescent="0.25">
      <c r="A10261"/>
    </row>
    <row r="10262" spans="1:1" ht="13.2" x14ac:dyDescent="0.25">
      <c r="A10262"/>
    </row>
    <row r="10263" spans="1:1" ht="13.2" x14ac:dyDescent="0.25">
      <c r="A10263"/>
    </row>
    <row r="10264" spans="1:1" ht="13.2" x14ac:dyDescent="0.25">
      <c r="A10264"/>
    </row>
    <row r="10265" spans="1:1" ht="13.2" x14ac:dyDescent="0.25">
      <c r="A10265"/>
    </row>
    <row r="10266" spans="1:1" ht="13.2" x14ac:dyDescent="0.25">
      <c r="A10266"/>
    </row>
    <row r="10267" spans="1:1" ht="13.2" x14ac:dyDescent="0.25">
      <c r="A10267"/>
    </row>
    <row r="10268" spans="1:1" ht="13.2" x14ac:dyDescent="0.25">
      <c r="A10268"/>
    </row>
    <row r="10269" spans="1:1" ht="13.2" x14ac:dyDescent="0.25">
      <c r="A10269"/>
    </row>
    <row r="10270" spans="1:1" ht="13.2" x14ac:dyDescent="0.25">
      <c r="A10270"/>
    </row>
    <row r="10271" spans="1:1" ht="13.2" x14ac:dyDescent="0.25">
      <c r="A10271"/>
    </row>
    <row r="10272" spans="1:1" ht="13.2" x14ac:dyDescent="0.25">
      <c r="A10272"/>
    </row>
    <row r="10273" spans="1:1" ht="13.2" x14ac:dyDescent="0.25">
      <c r="A10273"/>
    </row>
    <row r="10274" spans="1:1" ht="13.2" x14ac:dyDescent="0.25">
      <c r="A10274"/>
    </row>
    <row r="10275" spans="1:1" ht="13.2" x14ac:dyDescent="0.25">
      <c r="A10275"/>
    </row>
    <row r="10276" spans="1:1" ht="13.2" x14ac:dyDescent="0.25">
      <c r="A10276"/>
    </row>
    <row r="10277" spans="1:1" ht="13.2" x14ac:dyDescent="0.25">
      <c r="A10277"/>
    </row>
    <row r="10278" spans="1:1" ht="13.2" x14ac:dyDescent="0.25">
      <c r="A10278"/>
    </row>
    <row r="10279" spans="1:1" ht="13.2" x14ac:dyDescent="0.25">
      <c r="A10279"/>
    </row>
    <row r="10280" spans="1:1" ht="13.2" x14ac:dyDescent="0.25">
      <c r="A10280"/>
    </row>
    <row r="10281" spans="1:1" ht="13.2" x14ac:dyDescent="0.25">
      <c r="A10281"/>
    </row>
    <row r="10282" spans="1:1" ht="13.2" x14ac:dyDescent="0.25">
      <c r="A10282"/>
    </row>
    <row r="10283" spans="1:1" ht="13.2" x14ac:dyDescent="0.25">
      <c r="A10283"/>
    </row>
    <row r="10284" spans="1:1" ht="13.2" x14ac:dyDescent="0.25">
      <c r="A10284"/>
    </row>
    <row r="10285" spans="1:1" ht="13.2" x14ac:dyDescent="0.25">
      <c r="A10285"/>
    </row>
    <row r="10286" spans="1:1" ht="13.2" x14ac:dyDescent="0.25">
      <c r="A10286"/>
    </row>
    <row r="10287" spans="1:1" ht="13.2" x14ac:dyDescent="0.25">
      <c r="A10287"/>
    </row>
    <row r="10288" spans="1:1" ht="13.2" x14ac:dyDescent="0.25">
      <c r="A10288"/>
    </row>
    <row r="10289" spans="1:1" ht="13.2" x14ac:dyDescent="0.25">
      <c r="A10289"/>
    </row>
    <row r="10290" spans="1:1" ht="13.2" x14ac:dyDescent="0.25">
      <c r="A10290"/>
    </row>
    <row r="10291" spans="1:1" ht="13.2" x14ac:dyDescent="0.25">
      <c r="A10291"/>
    </row>
    <row r="10292" spans="1:1" ht="13.2" x14ac:dyDescent="0.25">
      <c r="A10292"/>
    </row>
    <row r="10293" spans="1:1" ht="13.2" x14ac:dyDescent="0.25">
      <c r="A10293"/>
    </row>
    <row r="10294" spans="1:1" ht="13.2" x14ac:dyDescent="0.25">
      <c r="A10294"/>
    </row>
    <row r="10295" spans="1:1" ht="13.2" x14ac:dyDescent="0.25">
      <c r="A10295"/>
    </row>
    <row r="10296" spans="1:1" ht="13.2" x14ac:dyDescent="0.25">
      <c r="A10296"/>
    </row>
    <row r="10297" spans="1:1" ht="13.2" x14ac:dyDescent="0.25">
      <c r="A10297"/>
    </row>
    <row r="10298" spans="1:1" ht="13.2" x14ac:dyDescent="0.25">
      <c r="A10298"/>
    </row>
    <row r="10299" spans="1:1" ht="13.2" x14ac:dyDescent="0.25">
      <c r="A10299"/>
    </row>
    <row r="10300" spans="1:1" ht="13.2" x14ac:dyDescent="0.25">
      <c r="A10300"/>
    </row>
    <row r="10301" spans="1:1" ht="13.2" x14ac:dyDescent="0.25">
      <c r="A10301"/>
    </row>
    <row r="10302" spans="1:1" ht="13.2" x14ac:dyDescent="0.25">
      <c r="A10302"/>
    </row>
    <row r="10303" spans="1:1" ht="13.2" x14ac:dyDescent="0.25">
      <c r="A10303"/>
    </row>
    <row r="10304" spans="1:1" ht="13.2" x14ac:dyDescent="0.25">
      <c r="A10304"/>
    </row>
    <row r="10305" spans="1:1" ht="13.2" x14ac:dyDescent="0.25">
      <c r="A10305"/>
    </row>
    <row r="10306" spans="1:1" ht="13.2" x14ac:dyDescent="0.25">
      <c r="A10306"/>
    </row>
    <row r="10307" spans="1:1" ht="13.2" x14ac:dyDescent="0.25">
      <c r="A10307"/>
    </row>
    <row r="10308" spans="1:1" ht="13.2" x14ac:dyDescent="0.25">
      <c r="A10308"/>
    </row>
    <row r="10309" spans="1:1" ht="13.2" x14ac:dyDescent="0.25">
      <c r="A10309"/>
    </row>
    <row r="10310" spans="1:1" ht="13.2" x14ac:dyDescent="0.25">
      <c r="A10310"/>
    </row>
    <row r="10311" spans="1:1" ht="13.2" x14ac:dyDescent="0.25">
      <c r="A10311"/>
    </row>
    <row r="10312" spans="1:1" ht="13.2" x14ac:dyDescent="0.25">
      <c r="A10312"/>
    </row>
    <row r="10313" spans="1:1" ht="13.2" x14ac:dyDescent="0.25">
      <c r="A10313"/>
    </row>
    <row r="10314" spans="1:1" ht="13.2" x14ac:dyDescent="0.25">
      <c r="A10314"/>
    </row>
    <row r="10315" spans="1:1" ht="13.2" x14ac:dyDescent="0.25">
      <c r="A10315"/>
    </row>
    <row r="10316" spans="1:1" ht="13.2" x14ac:dyDescent="0.25">
      <c r="A10316"/>
    </row>
    <row r="10317" spans="1:1" ht="13.2" x14ac:dyDescent="0.25">
      <c r="A10317"/>
    </row>
    <row r="10318" spans="1:1" ht="13.2" x14ac:dyDescent="0.25">
      <c r="A10318"/>
    </row>
    <row r="10319" spans="1:1" ht="13.2" x14ac:dyDescent="0.25">
      <c r="A10319"/>
    </row>
    <row r="10320" spans="1:1" ht="13.2" x14ac:dyDescent="0.25">
      <c r="A10320"/>
    </row>
    <row r="10321" spans="1:1" ht="13.2" x14ac:dyDescent="0.25">
      <c r="A10321"/>
    </row>
    <row r="10322" spans="1:1" ht="13.2" x14ac:dyDescent="0.25">
      <c r="A10322"/>
    </row>
    <row r="10323" spans="1:1" ht="13.2" x14ac:dyDescent="0.25">
      <c r="A10323"/>
    </row>
    <row r="10324" spans="1:1" ht="13.2" x14ac:dyDescent="0.25">
      <c r="A10324"/>
    </row>
    <row r="10325" spans="1:1" ht="13.2" x14ac:dyDescent="0.25">
      <c r="A10325"/>
    </row>
    <row r="10326" spans="1:1" ht="13.2" x14ac:dyDescent="0.25">
      <c r="A10326"/>
    </row>
    <row r="10327" spans="1:1" ht="13.2" x14ac:dyDescent="0.25">
      <c r="A10327"/>
    </row>
    <row r="10328" spans="1:1" ht="13.2" x14ac:dyDescent="0.25">
      <c r="A10328"/>
    </row>
    <row r="10329" spans="1:1" ht="13.2" x14ac:dyDescent="0.25">
      <c r="A10329"/>
    </row>
    <row r="10330" spans="1:1" ht="13.2" x14ac:dyDescent="0.25">
      <c r="A10330"/>
    </row>
    <row r="10331" spans="1:1" ht="13.2" x14ac:dyDescent="0.25">
      <c r="A10331"/>
    </row>
    <row r="10332" spans="1:1" ht="13.2" x14ac:dyDescent="0.25">
      <c r="A10332"/>
    </row>
    <row r="10333" spans="1:1" ht="13.2" x14ac:dyDescent="0.25">
      <c r="A10333"/>
    </row>
    <row r="10334" spans="1:1" ht="13.2" x14ac:dyDescent="0.25">
      <c r="A10334"/>
    </row>
    <row r="10335" spans="1:1" ht="13.2" x14ac:dyDescent="0.25">
      <c r="A10335"/>
    </row>
    <row r="10336" spans="1:1" ht="13.2" x14ac:dyDescent="0.25">
      <c r="A10336"/>
    </row>
    <row r="10337" spans="1:1" ht="13.2" x14ac:dyDescent="0.25">
      <c r="A10337"/>
    </row>
    <row r="10338" spans="1:1" ht="13.2" x14ac:dyDescent="0.25">
      <c r="A10338"/>
    </row>
    <row r="10339" spans="1:1" ht="13.2" x14ac:dyDescent="0.25">
      <c r="A10339"/>
    </row>
    <row r="10340" spans="1:1" ht="13.2" x14ac:dyDescent="0.25">
      <c r="A10340"/>
    </row>
    <row r="10341" spans="1:1" ht="13.2" x14ac:dyDescent="0.25">
      <c r="A10341"/>
    </row>
    <row r="10342" spans="1:1" ht="13.2" x14ac:dyDescent="0.25">
      <c r="A10342"/>
    </row>
    <row r="10343" spans="1:1" ht="13.2" x14ac:dyDescent="0.25">
      <c r="A10343"/>
    </row>
    <row r="10344" spans="1:1" ht="13.2" x14ac:dyDescent="0.25">
      <c r="A10344"/>
    </row>
    <row r="10345" spans="1:1" ht="13.2" x14ac:dyDescent="0.25">
      <c r="A10345"/>
    </row>
    <row r="10346" spans="1:1" ht="13.2" x14ac:dyDescent="0.25">
      <c r="A10346"/>
    </row>
    <row r="10347" spans="1:1" ht="13.2" x14ac:dyDescent="0.25">
      <c r="A10347"/>
    </row>
    <row r="10348" spans="1:1" ht="13.2" x14ac:dyDescent="0.25">
      <c r="A10348"/>
    </row>
    <row r="10349" spans="1:1" ht="13.2" x14ac:dyDescent="0.25">
      <c r="A10349"/>
    </row>
    <row r="10350" spans="1:1" ht="13.2" x14ac:dyDescent="0.25">
      <c r="A10350"/>
    </row>
    <row r="10351" spans="1:1" ht="13.2" x14ac:dyDescent="0.25">
      <c r="A10351"/>
    </row>
    <row r="10352" spans="1:1" ht="13.2" x14ac:dyDescent="0.25">
      <c r="A10352"/>
    </row>
    <row r="10353" spans="1:1" ht="13.2" x14ac:dyDescent="0.25">
      <c r="A10353"/>
    </row>
    <row r="10354" spans="1:1" ht="13.2" x14ac:dyDescent="0.25">
      <c r="A10354"/>
    </row>
    <row r="10355" spans="1:1" ht="13.2" x14ac:dyDescent="0.25">
      <c r="A10355"/>
    </row>
    <row r="10356" spans="1:1" ht="13.2" x14ac:dyDescent="0.25">
      <c r="A10356"/>
    </row>
    <row r="10357" spans="1:1" ht="13.2" x14ac:dyDescent="0.25">
      <c r="A10357"/>
    </row>
    <row r="10358" spans="1:1" ht="13.2" x14ac:dyDescent="0.25">
      <c r="A10358"/>
    </row>
    <row r="10359" spans="1:1" ht="13.2" x14ac:dyDescent="0.25">
      <c r="A10359"/>
    </row>
    <row r="10360" spans="1:1" ht="13.2" x14ac:dyDescent="0.25">
      <c r="A10360"/>
    </row>
    <row r="10361" spans="1:1" ht="13.2" x14ac:dyDescent="0.25">
      <c r="A10361"/>
    </row>
    <row r="10362" spans="1:1" ht="13.2" x14ac:dyDescent="0.25">
      <c r="A10362"/>
    </row>
    <row r="10363" spans="1:1" ht="13.2" x14ac:dyDescent="0.25">
      <c r="A10363"/>
    </row>
    <row r="10364" spans="1:1" ht="13.2" x14ac:dyDescent="0.25">
      <c r="A10364"/>
    </row>
    <row r="10365" spans="1:1" ht="13.2" x14ac:dyDescent="0.25">
      <c r="A10365"/>
    </row>
    <row r="10366" spans="1:1" ht="13.2" x14ac:dyDescent="0.25">
      <c r="A10366"/>
    </row>
    <row r="10367" spans="1:1" ht="13.2" x14ac:dyDescent="0.25">
      <c r="A10367"/>
    </row>
    <row r="10368" spans="1:1" ht="13.2" x14ac:dyDescent="0.25">
      <c r="A10368"/>
    </row>
    <row r="10369" spans="1:1" ht="13.2" x14ac:dyDescent="0.25">
      <c r="A10369"/>
    </row>
    <row r="10370" spans="1:1" ht="13.2" x14ac:dyDescent="0.25">
      <c r="A10370"/>
    </row>
    <row r="10371" spans="1:1" ht="13.2" x14ac:dyDescent="0.25">
      <c r="A10371"/>
    </row>
    <row r="10372" spans="1:1" ht="13.2" x14ac:dyDescent="0.25">
      <c r="A10372"/>
    </row>
    <row r="10373" spans="1:1" ht="13.2" x14ac:dyDescent="0.25">
      <c r="A10373"/>
    </row>
    <row r="10374" spans="1:1" ht="13.2" x14ac:dyDescent="0.25">
      <c r="A10374"/>
    </row>
    <row r="10375" spans="1:1" ht="13.2" x14ac:dyDescent="0.25">
      <c r="A10375"/>
    </row>
    <row r="10376" spans="1:1" ht="13.2" x14ac:dyDescent="0.25">
      <c r="A10376"/>
    </row>
    <row r="10377" spans="1:1" ht="13.2" x14ac:dyDescent="0.25">
      <c r="A10377"/>
    </row>
    <row r="10378" spans="1:1" ht="13.2" x14ac:dyDescent="0.25">
      <c r="A10378"/>
    </row>
    <row r="10379" spans="1:1" ht="13.2" x14ac:dyDescent="0.25">
      <c r="A10379"/>
    </row>
    <row r="10380" spans="1:1" ht="13.2" x14ac:dyDescent="0.25">
      <c r="A10380"/>
    </row>
    <row r="10381" spans="1:1" ht="13.2" x14ac:dyDescent="0.25">
      <c r="A10381"/>
    </row>
    <row r="10382" spans="1:1" ht="13.2" x14ac:dyDescent="0.25">
      <c r="A10382"/>
    </row>
    <row r="10383" spans="1:1" ht="13.2" x14ac:dyDescent="0.25">
      <c r="A10383"/>
    </row>
    <row r="10384" spans="1:1" ht="13.2" x14ac:dyDescent="0.25">
      <c r="A10384"/>
    </row>
    <row r="10385" spans="1:1" ht="13.2" x14ac:dyDescent="0.25">
      <c r="A10385"/>
    </row>
    <row r="10386" spans="1:1" ht="13.2" x14ac:dyDescent="0.25">
      <c r="A10386"/>
    </row>
    <row r="10387" spans="1:1" ht="13.2" x14ac:dyDescent="0.25">
      <c r="A10387"/>
    </row>
    <row r="10388" spans="1:1" ht="13.2" x14ac:dyDescent="0.25">
      <c r="A10388"/>
    </row>
    <row r="10389" spans="1:1" ht="13.2" x14ac:dyDescent="0.25">
      <c r="A10389"/>
    </row>
    <row r="10390" spans="1:1" ht="13.2" x14ac:dyDescent="0.25">
      <c r="A10390"/>
    </row>
    <row r="10391" spans="1:1" ht="13.2" x14ac:dyDescent="0.25">
      <c r="A10391"/>
    </row>
    <row r="10392" spans="1:1" ht="13.2" x14ac:dyDescent="0.25">
      <c r="A10392"/>
    </row>
    <row r="10393" spans="1:1" ht="13.2" x14ac:dyDescent="0.25">
      <c r="A10393"/>
    </row>
    <row r="10394" spans="1:1" ht="13.2" x14ac:dyDescent="0.25">
      <c r="A10394"/>
    </row>
    <row r="10395" spans="1:1" ht="13.2" x14ac:dyDescent="0.25">
      <c r="A10395"/>
    </row>
    <row r="10396" spans="1:1" ht="13.2" x14ac:dyDescent="0.25">
      <c r="A10396"/>
    </row>
    <row r="10397" spans="1:1" ht="13.2" x14ac:dyDescent="0.25">
      <c r="A10397"/>
    </row>
    <row r="10398" spans="1:1" ht="13.2" x14ac:dyDescent="0.25">
      <c r="A10398"/>
    </row>
    <row r="10399" spans="1:1" ht="13.2" x14ac:dyDescent="0.25">
      <c r="A10399"/>
    </row>
    <row r="10400" spans="1:1" ht="13.2" x14ac:dyDescent="0.25">
      <c r="A10400"/>
    </row>
    <row r="10401" spans="1:1" ht="13.2" x14ac:dyDescent="0.25">
      <c r="A10401"/>
    </row>
    <row r="10402" spans="1:1" ht="13.2" x14ac:dyDescent="0.25">
      <c r="A10402"/>
    </row>
    <row r="10403" spans="1:1" ht="13.2" x14ac:dyDescent="0.25">
      <c r="A10403"/>
    </row>
    <row r="10404" spans="1:1" ht="13.2" x14ac:dyDescent="0.25">
      <c r="A10404"/>
    </row>
    <row r="10405" spans="1:1" ht="13.2" x14ac:dyDescent="0.25">
      <c r="A10405"/>
    </row>
    <row r="10406" spans="1:1" ht="13.2" x14ac:dyDescent="0.25">
      <c r="A10406"/>
    </row>
    <row r="10407" spans="1:1" ht="13.2" x14ac:dyDescent="0.25">
      <c r="A10407"/>
    </row>
    <row r="10408" spans="1:1" ht="13.2" x14ac:dyDescent="0.25">
      <c r="A10408"/>
    </row>
    <row r="10409" spans="1:1" ht="13.2" x14ac:dyDescent="0.25">
      <c r="A10409"/>
    </row>
    <row r="10410" spans="1:1" ht="13.2" x14ac:dyDescent="0.25">
      <c r="A10410"/>
    </row>
    <row r="10411" spans="1:1" ht="13.2" x14ac:dyDescent="0.25">
      <c r="A10411"/>
    </row>
    <row r="10412" spans="1:1" ht="13.2" x14ac:dyDescent="0.25">
      <c r="A10412"/>
    </row>
    <row r="10413" spans="1:1" ht="13.2" x14ac:dyDescent="0.25">
      <c r="A10413"/>
    </row>
    <row r="10414" spans="1:1" ht="13.2" x14ac:dyDescent="0.25">
      <c r="A10414"/>
    </row>
    <row r="10415" spans="1:1" ht="13.2" x14ac:dyDescent="0.25">
      <c r="A10415"/>
    </row>
    <row r="10416" spans="1:1" ht="13.2" x14ac:dyDescent="0.25">
      <c r="A10416"/>
    </row>
    <row r="10417" spans="1:1" ht="13.2" x14ac:dyDescent="0.25">
      <c r="A10417"/>
    </row>
    <row r="10418" spans="1:1" ht="13.2" x14ac:dyDescent="0.25">
      <c r="A10418"/>
    </row>
    <row r="10419" spans="1:1" ht="13.2" x14ac:dyDescent="0.25">
      <c r="A10419"/>
    </row>
    <row r="10420" spans="1:1" ht="13.2" x14ac:dyDescent="0.25">
      <c r="A10420"/>
    </row>
    <row r="10421" spans="1:1" ht="13.2" x14ac:dyDescent="0.25">
      <c r="A10421"/>
    </row>
    <row r="10422" spans="1:1" ht="13.2" x14ac:dyDescent="0.25">
      <c r="A10422"/>
    </row>
    <row r="10423" spans="1:1" ht="13.2" x14ac:dyDescent="0.25">
      <c r="A10423"/>
    </row>
    <row r="10424" spans="1:1" ht="13.2" x14ac:dyDescent="0.25">
      <c r="A10424"/>
    </row>
    <row r="10425" spans="1:1" ht="13.2" x14ac:dyDescent="0.25">
      <c r="A10425"/>
    </row>
    <row r="10426" spans="1:1" ht="13.2" x14ac:dyDescent="0.25">
      <c r="A10426"/>
    </row>
    <row r="10427" spans="1:1" ht="13.2" x14ac:dyDescent="0.25">
      <c r="A10427"/>
    </row>
    <row r="10428" spans="1:1" ht="13.2" x14ac:dyDescent="0.25">
      <c r="A10428"/>
    </row>
    <row r="10429" spans="1:1" ht="13.2" x14ac:dyDescent="0.25">
      <c r="A10429"/>
    </row>
    <row r="10430" spans="1:1" ht="13.2" x14ac:dyDescent="0.25">
      <c r="A10430"/>
    </row>
    <row r="10431" spans="1:1" ht="13.2" x14ac:dyDescent="0.25">
      <c r="A10431"/>
    </row>
    <row r="10432" spans="1:1" ht="13.2" x14ac:dyDescent="0.25">
      <c r="A10432"/>
    </row>
    <row r="10433" spans="1:1" ht="13.2" x14ac:dyDescent="0.25">
      <c r="A10433"/>
    </row>
    <row r="10434" spans="1:1" ht="13.2" x14ac:dyDescent="0.25">
      <c r="A10434"/>
    </row>
    <row r="10435" spans="1:1" ht="13.2" x14ac:dyDescent="0.25">
      <c r="A10435"/>
    </row>
    <row r="10436" spans="1:1" ht="13.2" x14ac:dyDescent="0.25">
      <c r="A10436"/>
    </row>
    <row r="10437" spans="1:1" ht="13.2" x14ac:dyDescent="0.25">
      <c r="A10437"/>
    </row>
    <row r="10438" spans="1:1" ht="13.2" x14ac:dyDescent="0.25">
      <c r="A10438"/>
    </row>
    <row r="10439" spans="1:1" ht="13.2" x14ac:dyDescent="0.25">
      <c r="A10439"/>
    </row>
    <row r="10440" spans="1:1" ht="13.2" x14ac:dyDescent="0.25">
      <c r="A10440"/>
    </row>
    <row r="10441" spans="1:1" ht="13.2" x14ac:dyDescent="0.25">
      <c r="A10441"/>
    </row>
    <row r="10442" spans="1:1" ht="13.2" x14ac:dyDescent="0.25">
      <c r="A10442"/>
    </row>
    <row r="10443" spans="1:1" ht="13.2" x14ac:dyDescent="0.25">
      <c r="A10443"/>
    </row>
    <row r="10444" spans="1:1" ht="13.2" x14ac:dyDescent="0.25">
      <c r="A10444"/>
    </row>
    <row r="10445" spans="1:1" ht="13.2" x14ac:dyDescent="0.25">
      <c r="A10445"/>
    </row>
    <row r="10446" spans="1:1" ht="13.2" x14ac:dyDescent="0.25">
      <c r="A10446"/>
    </row>
    <row r="10447" spans="1:1" ht="13.2" x14ac:dyDescent="0.25">
      <c r="A10447"/>
    </row>
    <row r="10448" spans="1:1" ht="13.2" x14ac:dyDescent="0.25">
      <c r="A10448"/>
    </row>
    <row r="10449" spans="1:1" ht="13.2" x14ac:dyDescent="0.25">
      <c r="A10449"/>
    </row>
    <row r="10450" spans="1:1" ht="13.2" x14ac:dyDescent="0.25">
      <c r="A10450"/>
    </row>
    <row r="10451" spans="1:1" ht="13.2" x14ac:dyDescent="0.25">
      <c r="A10451"/>
    </row>
    <row r="10452" spans="1:1" ht="13.2" x14ac:dyDescent="0.25">
      <c r="A10452"/>
    </row>
    <row r="10453" spans="1:1" ht="13.2" x14ac:dyDescent="0.25">
      <c r="A10453"/>
    </row>
    <row r="10454" spans="1:1" ht="13.2" x14ac:dyDescent="0.25">
      <c r="A10454"/>
    </row>
    <row r="10455" spans="1:1" ht="13.2" x14ac:dyDescent="0.25">
      <c r="A10455"/>
    </row>
    <row r="10456" spans="1:1" ht="13.2" x14ac:dyDescent="0.25">
      <c r="A10456"/>
    </row>
    <row r="10457" spans="1:1" ht="13.2" x14ac:dyDescent="0.25">
      <c r="A10457"/>
    </row>
    <row r="10458" spans="1:1" ht="13.2" x14ac:dyDescent="0.25">
      <c r="A10458"/>
    </row>
    <row r="10459" spans="1:1" ht="13.2" x14ac:dyDescent="0.25">
      <c r="A10459"/>
    </row>
    <row r="10460" spans="1:1" ht="13.2" x14ac:dyDescent="0.25">
      <c r="A10460"/>
    </row>
    <row r="10461" spans="1:1" ht="13.2" x14ac:dyDescent="0.25">
      <c r="A10461"/>
    </row>
    <row r="10462" spans="1:1" ht="13.2" x14ac:dyDescent="0.25">
      <c r="A10462"/>
    </row>
    <row r="10463" spans="1:1" ht="13.2" x14ac:dyDescent="0.25">
      <c r="A10463"/>
    </row>
    <row r="10464" spans="1:1" ht="13.2" x14ac:dyDescent="0.25">
      <c r="A10464"/>
    </row>
    <row r="10465" spans="1:1" ht="13.2" x14ac:dyDescent="0.25">
      <c r="A10465"/>
    </row>
    <row r="10466" spans="1:1" ht="13.2" x14ac:dyDescent="0.25">
      <c r="A10466"/>
    </row>
    <row r="10467" spans="1:1" ht="13.2" x14ac:dyDescent="0.25">
      <c r="A10467"/>
    </row>
    <row r="10468" spans="1:1" ht="13.2" x14ac:dyDescent="0.25">
      <c r="A10468"/>
    </row>
    <row r="10469" spans="1:1" ht="13.2" x14ac:dyDescent="0.25">
      <c r="A10469"/>
    </row>
    <row r="10470" spans="1:1" ht="13.2" x14ac:dyDescent="0.25">
      <c r="A10470"/>
    </row>
    <row r="10471" spans="1:1" ht="13.2" x14ac:dyDescent="0.25">
      <c r="A10471"/>
    </row>
    <row r="10472" spans="1:1" ht="13.2" x14ac:dyDescent="0.25">
      <c r="A10472"/>
    </row>
    <row r="10473" spans="1:1" ht="13.2" x14ac:dyDescent="0.25">
      <c r="A10473"/>
    </row>
    <row r="10474" spans="1:1" ht="13.2" x14ac:dyDescent="0.25">
      <c r="A10474"/>
    </row>
    <row r="10475" spans="1:1" ht="13.2" x14ac:dyDescent="0.25">
      <c r="A10475"/>
    </row>
    <row r="10476" spans="1:1" ht="13.2" x14ac:dyDescent="0.25">
      <c r="A10476"/>
    </row>
    <row r="10477" spans="1:1" ht="13.2" x14ac:dyDescent="0.25">
      <c r="A10477"/>
    </row>
    <row r="10478" spans="1:1" ht="13.2" x14ac:dyDescent="0.25">
      <c r="A10478"/>
    </row>
    <row r="10479" spans="1:1" ht="13.2" x14ac:dyDescent="0.25">
      <c r="A10479"/>
    </row>
    <row r="10480" spans="1:1" ht="13.2" x14ac:dyDescent="0.25">
      <c r="A10480"/>
    </row>
    <row r="10481" spans="1:1" ht="13.2" x14ac:dyDescent="0.25">
      <c r="A10481"/>
    </row>
    <row r="10482" spans="1:1" ht="13.2" x14ac:dyDescent="0.25">
      <c r="A10482"/>
    </row>
    <row r="10483" spans="1:1" ht="13.2" x14ac:dyDescent="0.25">
      <c r="A10483"/>
    </row>
    <row r="10484" spans="1:1" ht="13.2" x14ac:dyDescent="0.25">
      <c r="A10484"/>
    </row>
    <row r="10485" spans="1:1" ht="13.2" x14ac:dyDescent="0.25">
      <c r="A10485"/>
    </row>
    <row r="10486" spans="1:1" ht="13.2" x14ac:dyDescent="0.25">
      <c r="A10486"/>
    </row>
    <row r="10487" spans="1:1" ht="13.2" x14ac:dyDescent="0.25">
      <c r="A10487"/>
    </row>
    <row r="10488" spans="1:1" ht="13.2" x14ac:dyDescent="0.25">
      <c r="A10488"/>
    </row>
    <row r="10489" spans="1:1" ht="13.2" x14ac:dyDescent="0.25">
      <c r="A10489"/>
    </row>
    <row r="10490" spans="1:1" ht="13.2" x14ac:dyDescent="0.25">
      <c r="A10490"/>
    </row>
    <row r="10491" spans="1:1" ht="13.2" x14ac:dyDescent="0.25">
      <c r="A10491"/>
    </row>
    <row r="10492" spans="1:1" ht="13.2" x14ac:dyDescent="0.25">
      <c r="A10492"/>
    </row>
    <row r="10493" spans="1:1" ht="13.2" x14ac:dyDescent="0.25">
      <c r="A10493"/>
    </row>
    <row r="10494" spans="1:1" ht="13.2" x14ac:dyDescent="0.25">
      <c r="A10494"/>
    </row>
    <row r="10495" spans="1:1" ht="13.2" x14ac:dyDescent="0.25">
      <c r="A10495"/>
    </row>
    <row r="10496" spans="1:1" ht="13.2" x14ac:dyDescent="0.25">
      <c r="A10496"/>
    </row>
    <row r="10497" spans="1:1" ht="13.2" x14ac:dyDescent="0.25">
      <c r="A10497"/>
    </row>
    <row r="10498" spans="1:1" ht="13.2" x14ac:dyDescent="0.25">
      <c r="A10498"/>
    </row>
    <row r="10499" spans="1:1" ht="13.2" x14ac:dyDescent="0.25">
      <c r="A10499"/>
    </row>
    <row r="10500" spans="1:1" ht="13.2" x14ac:dyDescent="0.25">
      <c r="A10500"/>
    </row>
    <row r="10501" spans="1:1" ht="13.2" x14ac:dyDescent="0.25">
      <c r="A10501"/>
    </row>
    <row r="10502" spans="1:1" ht="13.2" x14ac:dyDescent="0.25">
      <c r="A10502"/>
    </row>
    <row r="10503" spans="1:1" ht="13.2" x14ac:dyDescent="0.25">
      <c r="A10503"/>
    </row>
    <row r="10504" spans="1:1" ht="13.2" x14ac:dyDescent="0.25">
      <c r="A10504"/>
    </row>
    <row r="10505" spans="1:1" ht="13.2" x14ac:dyDescent="0.25">
      <c r="A10505"/>
    </row>
    <row r="10506" spans="1:1" ht="13.2" x14ac:dyDescent="0.25">
      <c r="A10506"/>
    </row>
    <row r="10507" spans="1:1" ht="13.2" x14ac:dyDescent="0.25">
      <c r="A10507"/>
    </row>
    <row r="10508" spans="1:1" ht="13.2" x14ac:dyDescent="0.25">
      <c r="A10508"/>
    </row>
    <row r="10509" spans="1:1" ht="13.2" x14ac:dyDescent="0.25">
      <c r="A10509"/>
    </row>
    <row r="10510" spans="1:1" ht="13.2" x14ac:dyDescent="0.25">
      <c r="A10510"/>
    </row>
    <row r="10511" spans="1:1" ht="13.2" x14ac:dyDescent="0.25">
      <c r="A10511"/>
    </row>
    <row r="10512" spans="1:1" ht="13.2" x14ac:dyDescent="0.25">
      <c r="A10512"/>
    </row>
    <row r="10513" spans="1:1" ht="13.2" x14ac:dyDescent="0.25">
      <c r="A10513"/>
    </row>
    <row r="10514" spans="1:1" ht="13.2" x14ac:dyDescent="0.25">
      <c r="A10514"/>
    </row>
    <row r="10515" spans="1:1" ht="13.2" x14ac:dyDescent="0.25">
      <c r="A10515"/>
    </row>
    <row r="10516" spans="1:1" ht="13.2" x14ac:dyDescent="0.25">
      <c r="A10516"/>
    </row>
    <row r="10517" spans="1:1" ht="13.2" x14ac:dyDescent="0.25">
      <c r="A10517"/>
    </row>
    <row r="10518" spans="1:1" ht="13.2" x14ac:dyDescent="0.25">
      <c r="A10518"/>
    </row>
    <row r="10519" spans="1:1" ht="13.2" x14ac:dyDescent="0.25">
      <c r="A10519"/>
    </row>
    <row r="10520" spans="1:1" ht="13.2" x14ac:dyDescent="0.25">
      <c r="A10520"/>
    </row>
    <row r="10521" spans="1:1" ht="13.2" x14ac:dyDescent="0.25">
      <c r="A10521"/>
    </row>
    <row r="10522" spans="1:1" ht="13.2" x14ac:dyDescent="0.25">
      <c r="A10522"/>
    </row>
    <row r="10523" spans="1:1" ht="13.2" x14ac:dyDescent="0.25">
      <c r="A10523"/>
    </row>
    <row r="10524" spans="1:1" ht="13.2" x14ac:dyDescent="0.25">
      <c r="A10524"/>
    </row>
    <row r="10525" spans="1:1" ht="13.2" x14ac:dyDescent="0.25">
      <c r="A10525"/>
    </row>
    <row r="10526" spans="1:1" ht="13.2" x14ac:dyDescent="0.25">
      <c r="A10526"/>
    </row>
    <row r="10527" spans="1:1" ht="13.2" x14ac:dyDescent="0.25">
      <c r="A10527"/>
    </row>
    <row r="10528" spans="1:1" ht="13.2" x14ac:dyDescent="0.25">
      <c r="A10528"/>
    </row>
    <row r="10529" spans="1:1" ht="13.2" x14ac:dyDescent="0.25">
      <c r="A10529"/>
    </row>
    <row r="10530" spans="1:1" ht="13.2" x14ac:dyDescent="0.25">
      <c r="A10530"/>
    </row>
    <row r="10531" spans="1:1" ht="13.2" x14ac:dyDescent="0.25">
      <c r="A10531"/>
    </row>
    <row r="10532" spans="1:1" ht="13.2" x14ac:dyDescent="0.25">
      <c r="A10532"/>
    </row>
    <row r="10533" spans="1:1" ht="13.2" x14ac:dyDescent="0.25">
      <c r="A10533"/>
    </row>
    <row r="10534" spans="1:1" ht="13.2" x14ac:dyDescent="0.25">
      <c r="A10534"/>
    </row>
    <row r="10535" spans="1:1" ht="13.2" x14ac:dyDescent="0.25">
      <c r="A10535"/>
    </row>
    <row r="10536" spans="1:1" ht="13.2" x14ac:dyDescent="0.25">
      <c r="A10536"/>
    </row>
    <row r="10537" spans="1:1" ht="13.2" x14ac:dyDescent="0.25">
      <c r="A10537"/>
    </row>
    <row r="10538" spans="1:1" ht="13.2" x14ac:dyDescent="0.25">
      <c r="A10538"/>
    </row>
    <row r="10539" spans="1:1" ht="13.2" x14ac:dyDescent="0.25">
      <c r="A10539"/>
    </row>
    <row r="10540" spans="1:1" ht="13.2" x14ac:dyDescent="0.25">
      <c r="A10540"/>
    </row>
    <row r="10541" spans="1:1" ht="13.2" x14ac:dyDescent="0.25">
      <c r="A10541"/>
    </row>
    <row r="10542" spans="1:1" ht="13.2" x14ac:dyDescent="0.25">
      <c r="A10542"/>
    </row>
    <row r="10543" spans="1:1" ht="13.2" x14ac:dyDescent="0.25">
      <c r="A10543"/>
    </row>
    <row r="10544" spans="1:1" ht="13.2" x14ac:dyDescent="0.25">
      <c r="A10544"/>
    </row>
    <row r="10545" spans="1:1" ht="13.2" x14ac:dyDescent="0.25">
      <c r="A10545"/>
    </row>
    <row r="10546" spans="1:1" ht="13.2" x14ac:dyDescent="0.25">
      <c r="A10546"/>
    </row>
    <row r="10547" spans="1:1" ht="13.2" x14ac:dyDescent="0.25">
      <c r="A10547"/>
    </row>
    <row r="10548" spans="1:1" ht="13.2" x14ac:dyDescent="0.25">
      <c r="A10548"/>
    </row>
    <row r="10549" spans="1:1" ht="13.2" x14ac:dyDescent="0.25">
      <c r="A10549"/>
    </row>
    <row r="10550" spans="1:1" ht="13.2" x14ac:dyDescent="0.25">
      <c r="A10550"/>
    </row>
    <row r="10551" spans="1:1" ht="13.2" x14ac:dyDescent="0.25">
      <c r="A10551"/>
    </row>
    <row r="10552" spans="1:1" ht="13.2" x14ac:dyDescent="0.25">
      <c r="A10552"/>
    </row>
    <row r="10553" spans="1:1" ht="13.2" x14ac:dyDescent="0.25">
      <c r="A10553"/>
    </row>
    <row r="10554" spans="1:1" ht="13.2" x14ac:dyDescent="0.25">
      <c r="A10554"/>
    </row>
    <row r="10555" spans="1:1" ht="13.2" x14ac:dyDescent="0.25">
      <c r="A10555"/>
    </row>
    <row r="10556" spans="1:1" ht="13.2" x14ac:dyDescent="0.25">
      <c r="A10556"/>
    </row>
    <row r="10557" spans="1:1" ht="13.2" x14ac:dyDescent="0.25">
      <c r="A10557"/>
    </row>
    <row r="10558" spans="1:1" ht="13.2" x14ac:dyDescent="0.25">
      <c r="A10558"/>
    </row>
    <row r="10559" spans="1:1" ht="13.2" x14ac:dyDescent="0.25">
      <c r="A10559"/>
    </row>
    <row r="10560" spans="1:1" ht="13.2" x14ac:dyDescent="0.25">
      <c r="A10560"/>
    </row>
    <row r="10561" spans="1:1" ht="13.2" x14ac:dyDescent="0.25">
      <c r="A10561"/>
    </row>
    <row r="10562" spans="1:1" ht="13.2" x14ac:dyDescent="0.25">
      <c r="A10562"/>
    </row>
    <row r="10563" spans="1:1" ht="13.2" x14ac:dyDescent="0.25">
      <c r="A10563"/>
    </row>
    <row r="10564" spans="1:1" ht="13.2" x14ac:dyDescent="0.25">
      <c r="A10564"/>
    </row>
    <row r="10565" spans="1:1" ht="13.2" x14ac:dyDescent="0.25">
      <c r="A10565"/>
    </row>
    <row r="10566" spans="1:1" ht="13.2" x14ac:dyDescent="0.25">
      <c r="A10566"/>
    </row>
    <row r="10567" spans="1:1" ht="13.2" x14ac:dyDescent="0.25">
      <c r="A10567"/>
    </row>
    <row r="10568" spans="1:1" ht="13.2" x14ac:dyDescent="0.25">
      <c r="A10568"/>
    </row>
    <row r="10569" spans="1:1" ht="13.2" x14ac:dyDescent="0.25">
      <c r="A10569"/>
    </row>
    <row r="10570" spans="1:1" ht="13.2" x14ac:dyDescent="0.25">
      <c r="A10570"/>
    </row>
    <row r="10571" spans="1:1" ht="13.2" x14ac:dyDescent="0.25">
      <c r="A10571"/>
    </row>
    <row r="10572" spans="1:1" ht="13.2" x14ac:dyDescent="0.25">
      <c r="A10572"/>
    </row>
    <row r="10573" spans="1:1" ht="13.2" x14ac:dyDescent="0.25">
      <c r="A10573"/>
    </row>
    <row r="10574" spans="1:1" ht="13.2" x14ac:dyDescent="0.25">
      <c r="A10574"/>
    </row>
    <row r="10575" spans="1:1" ht="13.2" x14ac:dyDescent="0.25">
      <c r="A10575"/>
    </row>
    <row r="10576" spans="1:1" ht="13.2" x14ac:dyDescent="0.25">
      <c r="A10576"/>
    </row>
    <row r="10577" spans="1:1" ht="13.2" x14ac:dyDescent="0.25">
      <c r="A10577"/>
    </row>
    <row r="10578" spans="1:1" ht="13.2" x14ac:dyDescent="0.25">
      <c r="A10578"/>
    </row>
    <row r="10579" spans="1:1" ht="13.2" x14ac:dyDescent="0.25">
      <c r="A10579"/>
    </row>
    <row r="10580" spans="1:1" ht="13.2" x14ac:dyDescent="0.25">
      <c r="A10580"/>
    </row>
    <row r="10581" spans="1:1" ht="13.2" x14ac:dyDescent="0.25">
      <c r="A10581"/>
    </row>
    <row r="10582" spans="1:1" ht="13.2" x14ac:dyDescent="0.25">
      <c r="A10582"/>
    </row>
    <row r="10583" spans="1:1" ht="13.2" x14ac:dyDescent="0.25">
      <c r="A10583"/>
    </row>
    <row r="10584" spans="1:1" ht="13.2" x14ac:dyDescent="0.25">
      <c r="A10584"/>
    </row>
    <row r="10585" spans="1:1" ht="13.2" x14ac:dyDescent="0.25">
      <c r="A10585"/>
    </row>
    <row r="10586" spans="1:1" ht="13.2" x14ac:dyDescent="0.25">
      <c r="A10586"/>
    </row>
    <row r="10587" spans="1:1" ht="13.2" x14ac:dyDescent="0.25">
      <c r="A10587"/>
    </row>
    <row r="10588" spans="1:1" ht="13.2" x14ac:dyDescent="0.25">
      <c r="A10588"/>
    </row>
    <row r="10589" spans="1:1" ht="13.2" x14ac:dyDescent="0.25">
      <c r="A10589"/>
    </row>
    <row r="10590" spans="1:1" ht="13.2" x14ac:dyDescent="0.25">
      <c r="A10590"/>
    </row>
    <row r="10591" spans="1:1" ht="13.2" x14ac:dyDescent="0.25">
      <c r="A10591"/>
    </row>
    <row r="10592" spans="1:1" ht="13.2" x14ac:dyDescent="0.25">
      <c r="A10592"/>
    </row>
    <row r="10593" spans="1:1" ht="13.2" x14ac:dyDescent="0.25">
      <c r="A10593"/>
    </row>
    <row r="10594" spans="1:1" ht="13.2" x14ac:dyDescent="0.25">
      <c r="A10594"/>
    </row>
    <row r="10595" spans="1:1" ht="13.2" x14ac:dyDescent="0.25">
      <c r="A10595"/>
    </row>
    <row r="10596" spans="1:1" ht="13.2" x14ac:dyDescent="0.25">
      <c r="A10596"/>
    </row>
    <row r="10597" spans="1:1" ht="13.2" x14ac:dyDescent="0.25">
      <c r="A10597"/>
    </row>
    <row r="10598" spans="1:1" ht="13.2" x14ac:dyDescent="0.25">
      <c r="A10598"/>
    </row>
    <row r="10599" spans="1:1" ht="13.2" x14ac:dyDescent="0.25">
      <c r="A10599"/>
    </row>
    <row r="10600" spans="1:1" ht="13.2" x14ac:dyDescent="0.25">
      <c r="A10600"/>
    </row>
    <row r="10601" spans="1:1" ht="13.2" x14ac:dyDescent="0.25">
      <c r="A10601"/>
    </row>
    <row r="10602" spans="1:1" ht="13.2" x14ac:dyDescent="0.25">
      <c r="A10602"/>
    </row>
    <row r="10603" spans="1:1" ht="13.2" x14ac:dyDescent="0.25">
      <c r="A10603"/>
    </row>
    <row r="10604" spans="1:1" ht="13.2" x14ac:dyDescent="0.25">
      <c r="A10604"/>
    </row>
    <row r="10605" spans="1:1" ht="13.2" x14ac:dyDescent="0.25">
      <c r="A10605"/>
    </row>
    <row r="10606" spans="1:1" ht="13.2" x14ac:dyDescent="0.25">
      <c r="A10606"/>
    </row>
    <row r="10607" spans="1:1" ht="13.2" x14ac:dyDescent="0.25">
      <c r="A10607"/>
    </row>
    <row r="10608" spans="1:1" ht="13.2" x14ac:dyDescent="0.25">
      <c r="A10608"/>
    </row>
    <row r="10609" spans="1:1" ht="13.2" x14ac:dyDescent="0.25">
      <c r="A10609"/>
    </row>
    <row r="10610" spans="1:1" ht="13.2" x14ac:dyDescent="0.25">
      <c r="A10610"/>
    </row>
    <row r="10611" spans="1:1" ht="13.2" x14ac:dyDescent="0.25">
      <c r="A10611"/>
    </row>
    <row r="10612" spans="1:1" ht="13.2" x14ac:dyDescent="0.25">
      <c r="A10612"/>
    </row>
    <row r="10613" spans="1:1" ht="13.2" x14ac:dyDescent="0.25">
      <c r="A10613"/>
    </row>
    <row r="10614" spans="1:1" ht="13.2" x14ac:dyDescent="0.25">
      <c r="A10614"/>
    </row>
    <row r="10615" spans="1:1" ht="13.2" x14ac:dyDescent="0.25">
      <c r="A10615"/>
    </row>
    <row r="10616" spans="1:1" ht="13.2" x14ac:dyDescent="0.25">
      <c r="A10616"/>
    </row>
    <row r="10617" spans="1:1" ht="13.2" x14ac:dyDescent="0.25">
      <c r="A10617"/>
    </row>
    <row r="10618" spans="1:1" ht="13.2" x14ac:dyDescent="0.25">
      <c r="A10618"/>
    </row>
    <row r="10619" spans="1:1" ht="13.2" x14ac:dyDescent="0.25">
      <c r="A10619"/>
    </row>
    <row r="10620" spans="1:1" ht="13.2" x14ac:dyDescent="0.25">
      <c r="A10620"/>
    </row>
    <row r="10621" spans="1:1" ht="13.2" x14ac:dyDescent="0.25">
      <c r="A10621"/>
    </row>
    <row r="10622" spans="1:1" ht="13.2" x14ac:dyDescent="0.25">
      <c r="A10622"/>
    </row>
    <row r="10623" spans="1:1" ht="13.2" x14ac:dyDescent="0.25">
      <c r="A10623"/>
    </row>
    <row r="10624" spans="1:1" ht="13.2" x14ac:dyDescent="0.25">
      <c r="A10624"/>
    </row>
    <row r="10625" spans="1:1" ht="13.2" x14ac:dyDescent="0.25">
      <c r="A10625"/>
    </row>
    <row r="10626" spans="1:1" ht="13.2" x14ac:dyDescent="0.25">
      <c r="A10626"/>
    </row>
    <row r="10627" spans="1:1" ht="13.2" x14ac:dyDescent="0.25">
      <c r="A10627"/>
    </row>
    <row r="10628" spans="1:1" ht="13.2" x14ac:dyDescent="0.25">
      <c r="A10628"/>
    </row>
    <row r="10629" spans="1:1" ht="13.2" x14ac:dyDescent="0.25">
      <c r="A10629"/>
    </row>
    <row r="10630" spans="1:1" ht="13.2" x14ac:dyDescent="0.25">
      <c r="A10630"/>
    </row>
    <row r="10631" spans="1:1" ht="13.2" x14ac:dyDescent="0.25">
      <c r="A10631"/>
    </row>
    <row r="10632" spans="1:1" ht="13.2" x14ac:dyDescent="0.25">
      <c r="A10632"/>
    </row>
    <row r="10633" spans="1:1" ht="13.2" x14ac:dyDescent="0.25">
      <c r="A10633"/>
    </row>
    <row r="10634" spans="1:1" ht="13.2" x14ac:dyDescent="0.25">
      <c r="A10634"/>
    </row>
    <row r="10635" spans="1:1" ht="13.2" x14ac:dyDescent="0.25">
      <c r="A10635"/>
    </row>
    <row r="10636" spans="1:1" ht="13.2" x14ac:dyDescent="0.25">
      <c r="A10636"/>
    </row>
    <row r="10637" spans="1:1" ht="13.2" x14ac:dyDescent="0.25">
      <c r="A10637"/>
    </row>
    <row r="10638" spans="1:1" ht="13.2" x14ac:dyDescent="0.25">
      <c r="A10638"/>
    </row>
    <row r="10639" spans="1:1" ht="13.2" x14ac:dyDescent="0.25">
      <c r="A10639"/>
    </row>
    <row r="10640" spans="1:1" ht="13.2" x14ac:dyDescent="0.25">
      <c r="A10640"/>
    </row>
    <row r="10641" spans="1:1" ht="13.2" x14ac:dyDescent="0.25">
      <c r="A10641"/>
    </row>
    <row r="10642" spans="1:1" ht="13.2" x14ac:dyDescent="0.25">
      <c r="A10642"/>
    </row>
    <row r="10643" spans="1:1" ht="13.2" x14ac:dyDescent="0.25">
      <c r="A10643"/>
    </row>
    <row r="10644" spans="1:1" ht="13.2" x14ac:dyDescent="0.25">
      <c r="A10644"/>
    </row>
    <row r="10645" spans="1:1" ht="13.2" x14ac:dyDescent="0.25">
      <c r="A10645"/>
    </row>
    <row r="10646" spans="1:1" ht="13.2" x14ac:dyDescent="0.25">
      <c r="A10646"/>
    </row>
    <row r="10647" spans="1:1" ht="13.2" x14ac:dyDescent="0.25">
      <c r="A10647"/>
    </row>
    <row r="10648" spans="1:1" ht="13.2" x14ac:dyDescent="0.25">
      <c r="A10648"/>
    </row>
    <row r="10649" spans="1:1" ht="13.2" x14ac:dyDescent="0.25">
      <c r="A10649"/>
    </row>
    <row r="10650" spans="1:1" ht="13.2" x14ac:dyDescent="0.25">
      <c r="A10650"/>
    </row>
    <row r="10651" spans="1:1" ht="13.2" x14ac:dyDescent="0.25">
      <c r="A10651"/>
    </row>
    <row r="10652" spans="1:1" ht="13.2" x14ac:dyDescent="0.25">
      <c r="A10652"/>
    </row>
    <row r="10653" spans="1:1" ht="13.2" x14ac:dyDescent="0.25">
      <c r="A10653"/>
    </row>
    <row r="10654" spans="1:1" ht="13.2" x14ac:dyDescent="0.25">
      <c r="A10654"/>
    </row>
    <row r="10655" spans="1:1" ht="13.2" x14ac:dyDescent="0.25">
      <c r="A10655"/>
    </row>
    <row r="10656" spans="1:1" ht="13.2" x14ac:dyDescent="0.25">
      <c r="A10656"/>
    </row>
    <row r="10657" spans="1:1" ht="13.2" x14ac:dyDescent="0.25">
      <c r="A10657"/>
    </row>
    <row r="10658" spans="1:1" ht="13.2" x14ac:dyDescent="0.25">
      <c r="A10658"/>
    </row>
    <row r="10659" spans="1:1" ht="13.2" x14ac:dyDescent="0.25">
      <c r="A10659"/>
    </row>
    <row r="10660" spans="1:1" ht="13.2" x14ac:dyDescent="0.25">
      <c r="A10660"/>
    </row>
    <row r="10661" spans="1:1" ht="13.2" x14ac:dyDescent="0.25">
      <c r="A10661"/>
    </row>
    <row r="10662" spans="1:1" ht="13.2" x14ac:dyDescent="0.25">
      <c r="A10662"/>
    </row>
    <row r="10663" spans="1:1" ht="13.2" x14ac:dyDescent="0.25">
      <c r="A10663"/>
    </row>
    <row r="10664" spans="1:1" ht="13.2" x14ac:dyDescent="0.25">
      <c r="A10664"/>
    </row>
    <row r="10665" spans="1:1" ht="13.2" x14ac:dyDescent="0.25">
      <c r="A10665"/>
    </row>
    <row r="10666" spans="1:1" ht="13.2" x14ac:dyDescent="0.25">
      <c r="A10666"/>
    </row>
    <row r="10667" spans="1:1" ht="13.2" x14ac:dyDescent="0.25">
      <c r="A10667"/>
    </row>
    <row r="10668" spans="1:1" ht="13.2" x14ac:dyDescent="0.25">
      <c r="A10668"/>
    </row>
    <row r="10669" spans="1:1" ht="13.2" x14ac:dyDescent="0.25">
      <c r="A10669"/>
    </row>
    <row r="10670" spans="1:1" ht="13.2" x14ac:dyDescent="0.25">
      <c r="A10670"/>
    </row>
    <row r="10671" spans="1:1" ht="13.2" x14ac:dyDescent="0.25">
      <c r="A10671"/>
    </row>
    <row r="10672" spans="1:1" ht="13.2" x14ac:dyDescent="0.25">
      <c r="A10672"/>
    </row>
    <row r="10673" spans="1:1" ht="13.2" x14ac:dyDescent="0.25">
      <c r="A10673"/>
    </row>
    <row r="10674" spans="1:1" ht="13.2" x14ac:dyDescent="0.25">
      <c r="A10674"/>
    </row>
    <row r="10675" spans="1:1" ht="13.2" x14ac:dyDescent="0.25">
      <c r="A10675"/>
    </row>
    <row r="10676" spans="1:1" ht="13.2" x14ac:dyDescent="0.25">
      <c r="A10676"/>
    </row>
    <row r="10677" spans="1:1" ht="13.2" x14ac:dyDescent="0.25">
      <c r="A10677"/>
    </row>
    <row r="10678" spans="1:1" ht="13.2" x14ac:dyDescent="0.25">
      <c r="A10678"/>
    </row>
    <row r="10679" spans="1:1" ht="13.2" x14ac:dyDescent="0.25">
      <c r="A10679"/>
    </row>
    <row r="10680" spans="1:1" ht="13.2" x14ac:dyDescent="0.25">
      <c r="A10680"/>
    </row>
    <row r="10681" spans="1:1" ht="13.2" x14ac:dyDescent="0.25">
      <c r="A10681"/>
    </row>
    <row r="10682" spans="1:1" ht="13.2" x14ac:dyDescent="0.25">
      <c r="A10682"/>
    </row>
    <row r="10683" spans="1:1" ht="13.2" x14ac:dyDescent="0.25">
      <c r="A10683"/>
    </row>
    <row r="10684" spans="1:1" ht="13.2" x14ac:dyDescent="0.25">
      <c r="A10684"/>
    </row>
    <row r="10685" spans="1:1" ht="13.2" x14ac:dyDescent="0.25">
      <c r="A10685"/>
    </row>
    <row r="10686" spans="1:1" ht="13.2" x14ac:dyDescent="0.25">
      <c r="A10686"/>
    </row>
    <row r="10687" spans="1:1" ht="13.2" x14ac:dyDescent="0.25">
      <c r="A10687"/>
    </row>
    <row r="10688" spans="1:1" ht="13.2" x14ac:dyDescent="0.25">
      <c r="A10688"/>
    </row>
    <row r="10689" spans="1:1" ht="13.2" x14ac:dyDescent="0.25">
      <c r="A10689"/>
    </row>
    <row r="10690" spans="1:1" ht="13.2" x14ac:dyDescent="0.25">
      <c r="A10690"/>
    </row>
    <row r="10691" spans="1:1" ht="13.2" x14ac:dyDescent="0.25">
      <c r="A10691"/>
    </row>
    <row r="10692" spans="1:1" ht="13.2" x14ac:dyDescent="0.25">
      <c r="A10692"/>
    </row>
    <row r="10693" spans="1:1" ht="13.2" x14ac:dyDescent="0.25">
      <c r="A10693"/>
    </row>
    <row r="10694" spans="1:1" ht="13.2" x14ac:dyDescent="0.25">
      <c r="A10694"/>
    </row>
    <row r="10695" spans="1:1" ht="13.2" x14ac:dyDescent="0.25">
      <c r="A10695"/>
    </row>
    <row r="10696" spans="1:1" ht="13.2" x14ac:dyDescent="0.25">
      <c r="A10696"/>
    </row>
    <row r="10697" spans="1:1" ht="13.2" x14ac:dyDescent="0.25">
      <c r="A10697"/>
    </row>
    <row r="10698" spans="1:1" ht="13.2" x14ac:dyDescent="0.25">
      <c r="A10698"/>
    </row>
    <row r="10699" spans="1:1" ht="13.2" x14ac:dyDescent="0.25">
      <c r="A10699"/>
    </row>
    <row r="10700" spans="1:1" ht="13.2" x14ac:dyDescent="0.25">
      <c r="A10700"/>
    </row>
    <row r="10701" spans="1:1" ht="13.2" x14ac:dyDescent="0.25">
      <c r="A10701"/>
    </row>
    <row r="10702" spans="1:1" ht="13.2" x14ac:dyDescent="0.25">
      <c r="A10702"/>
    </row>
    <row r="10703" spans="1:1" ht="13.2" x14ac:dyDescent="0.25">
      <c r="A10703"/>
    </row>
    <row r="10704" spans="1:1" ht="13.2" x14ac:dyDescent="0.25">
      <c r="A10704"/>
    </row>
    <row r="10705" spans="1:1" ht="13.2" x14ac:dyDescent="0.25">
      <c r="A10705"/>
    </row>
    <row r="10706" spans="1:1" ht="13.2" x14ac:dyDescent="0.25">
      <c r="A10706"/>
    </row>
    <row r="10707" spans="1:1" ht="13.2" x14ac:dyDescent="0.25">
      <c r="A10707"/>
    </row>
    <row r="10708" spans="1:1" ht="13.2" x14ac:dyDescent="0.25">
      <c r="A10708"/>
    </row>
    <row r="10709" spans="1:1" ht="13.2" x14ac:dyDescent="0.25">
      <c r="A10709"/>
    </row>
    <row r="10710" spans="1:1" ht="13.2" x14ac:dyDescent="0.25">
      <c r="A10710"/>
    </row>
    <row r="10711" spans="1:1" ht="13.2" x14ac:dyDescent="0.25">
      <c r="A10711"/>
    </row>
    <row r="10712" spans="1:1" ht="13.2" x14ac:dyDescent="0.25">
      <c r="A10712"/>
    </row>
    <row r="10713" spans="1:1" ht="13.2" x14ac:dyDescent="0.25">
      <c r="A10713"/>
    </row>
    <row r="10714" spans="1:1" ht="13.2" x14ac:dyDescent="0.25">
      <c r="A10714"/>
    </row>
    <row r="10715" spans="1:1" ht="13.2" x14ac:dyDescent="0.25">
      <c r="A10715"/>
    </row>
    <row r="10716" spans="1:1" ht="13.2" x14ac:dyDescent="0.25">
      <c r="A10716"/>
    </row>
    <row r="10717" spans="1:1" ht="13.2" x14ac:dyDescent="0.25">
      <c r="A10717"/>
    </row>
    <row r="10718" spans="1:1" ht="13.2" x14ac:dyDescent="0.25">
      <c r="A10718"/>
    </row>
    <row r="10719" spans="1:1" ht="13.2" x14ac:dyDescent="0.25">
      <c r="A10719"/>
    </row>
    <row r="10720" spans="1:1" ht="13.2" x14ac:dyDescent="0.25">
      <c r="A10720"/>
    </row>
    <row r="10721" spans="1:1" ht="13.2" x14ac:dyDescent="0.25">
      <c r="A10721"/>
    </row>
    <row r="10722" spans="1:1" ht="13.2" x14ac:dyDescent="0.25">
      <c r="A10722"/>
    </row>
    <row r="10723" spans="1:1" ht="13.2" x14ac:dyDescent="0.25">
      <c r="A10723"/>
    </row>
    <row r="10724" spans="1:1" ht="13.2" x14ac:dyDescent="0.25">
      <c r="A10724"/>
    </row>
    <row r="10725" spans="1:1" ht="13.2" x14ac:dyDescent="0.25">
      <c r="A10725"/>
    </row>
    <row r="10726" spans="1:1" ht="13.2" x14ac:dyDescent="0.25">
      <c r="A10726"/>
    </row>
    <row r="10727" spans="1:1" ht="13.2" x14ac:dyDescent="0.25">
      <c r="A10727"/>
    </row>
    <row r="10728" spans="1:1" ht="13.2" x14ac:dyDescent="0.25">
      <c r="A10728"/>
    </row>
    <row r="10729" spans="1:1" ht="13.2" x14ac:dyDescent="0.25">
      <c r="A10729"/>
    </row>
    <row r="10730" spans="1:1" ht="13.2" x14ac:dyDescent="0.25">
      <c r="A10730"/>
    </row>
    <row r="10731" spans="1:1" ht="13.2" x14ac:dyDescent="0.25">
      <c r="A10731"/>
    </row>
    <row r="10732" spans="1:1" ht="13.2" x14ac:dyDescent="0.25">
      <c r="A10732"/>
    </row>
    <row r="10733" spans="1:1" ht="13.2" x14ac:dyDescent="0.25">
      <c r="A10733"/>
    </row>
    <row r="10734" spans="1:1" ht="13.2" x14ac:dyDescent="0.25">
      <c r="A10734"/>
    </row>
    <row r="10735" spans="1:1" ht="13.2" x14ac:dyDescent="0.25">
      <c r="A10735"/>
    </row>
    <row r="10736" spans="1:1" ht="13.2" x14ac:dyDescent="0.25">
      <c r="A10736"/>
    </row>
    <row r="10737" spans="1:1" ht="13.2" x14ac:dyDescent="0.25">
      <c r="A10737"/>
    </row>
    <row r="10738" spans="1:1" ht="13.2" x14ac:dyDescent="0.25">
      <c r="A10738"/>
    </row>
    <row r="10739" spans="1:1" ht="13.2" x14ac:dyDescent="0.25">
      <c r="A10739"/>
    </row>
    <row r="10740" spans="1:1" ht="13.2" x14ac:dyDescent="0.25">
      <c r="A10740"/>
    </row>
    <row r="10741" spans="1:1" ht="13.2" x14ac:dyDescent="0.25">
      <c r="A10741"/>
    </row>
    <row r="10742" spans="1:1" ht="13.2" x14ac:dyDescent="0.25">
      <c r="A10742"/>
    </row>
    <row r="10743" spans="1:1" ht="13.2" x14ac:dyDescent="0.25">
      <c r="A10743"/>
    </row>
    <row r="10744" spans="1:1" ht="13.2" x14ac:dyDescent="0.25">
      <c r="A10744"/>
    </row>
    <row r="10745" spans="1:1" ht="13.2" x14ac:dyDescent="0.25">
      <c r="A10745"/>
    </row>
    <row r="10746" spans="1:1" ht="13.2" x14ac:dyDescent="0.25">
      <c r="A10746"/>
    </row>
    <row r="10747" spans="1:1" ht="13.2" x14ac:dyDescent="0.25">
      <c r="A10747"/>
    </row>
    <row r="10748" spans="1:1" ht="13.2" x14ac:dyDescent="0.25">
      <c r="A10748"/>
    </row>
    <row r="10749" spans="1:1" ht="13.2" x14ac:dyDescent="0.25">
      <c r="A10749"/>
    </row>
    <row r="10750" spans="1:1" ht="13.2" x14ac:dyDescent="0.25">
      <c r="A10750"/>
    </row>
    <row r="10751" spans="1:1" ht="13.2" x14ac:dyDescent="0.25">
      <c r="A10751"/>
    </row>
    <row r="10752" spans="1:1" ht="13.2" x14ac:dyDescent="0.25">
      <c r="A10752"/>
    </row>
    <row r="10753" spans="1:1" ht="13.2" x14ac:dyDescent="0.25">
      <c r="A10753"/>
    </row>
    <row r="10754" spans="1:1" ht="13.2" x14ac:dyDescent="0.25">
      <c r="A10754"/>
    </row>
    <row r="10755" spans="1:1" ht="13.2" x14ac:dyDescent="0.25">
      <c r="A10755"/>
    </row>
    <row r="10756" spans="1:1" ht="13.2" x14ac:dyDescent="0.25">
      <c r="A10756"/>
    </row>
    <row r="10757" spans="1:1" ht="13.2" x14ac:dyDescent="0.25">
      <c r="A10757"/>
    </row>
    <row r="10758" spans="1:1" ht="13.2" x14ac:dyDescent="0.25">
      <c r="A10758"/>
    </row>
    <row r="10759" spans="1:1" ht="13.2" x14ac:dyDescent="0.25">
      <c r="A10759"/>
    </row>
    <row r="10760" spans="1:1" ht="13.2" x14ac:dyDescent="0.25">
      <c r="A10760"/>
    </row>
    <row r="10761" spans="1:1" ht="13.2" x14ac:dyDescent="0.25">
      <c r="A10761"/>
    </row>
    <row r="10762" spans="1:1" ht="13.2" x14ac:dyDescent="0.25">
      <c r="A10762"/>
    </row>
    <row r="10763" spans="1:1" ht="13.2" x14ac:dyDescent="0.25">
      <c r="A10763"/>
    </row>
    <row r="10764" spans="1:1" ht="13.2" x14ac:dyDescent="0.25">
      <c r="A10764"/>
    </row>
    <row r="10765" spans="1:1" ht="13.2" x14ac:dyDescent="0.25">
      <c r="A10765"/>
    </row>
    <row r="10766" spans="1:1" ht="13.2" x14ac:dyDescent="0.25">
      <c r="A10766"/>
    </row>
    <row r="10767" spans="1:1" ht="13.2" x14ac:dyDescent="0.25">
      <c r="A10767"/>
    </row>
    <row r="10768" spans="1:1" ht="13.2" x14ac:dyDescent="0.25">
      <c r="A10768"/>
    </row>
    <row r="10769" spans="1:1" ht="13.2" x14ac:dyDescent="0.25">
      <c r="A10769"/>
    </row>
    <row r="10770" spans="1:1" ht="13.2" x14ac:dyDescent="0.25">
      <c r="A10770"/>
    </row>
    <row r="10771" spans="1:1" ht="13.2" x14ac:dyDescent="0.25">
      <c r="A10771"/>
    </row>
    <row r="10772" spans="1:1" ht="13.2" x14ac:dyDescent="0.25">
      <c r="A10772"/>
    </row>
    <row r="10773" spans="1:1" ht="13.2" x14ac:dyDescent="0.25">
      <c r="A10773"/>
    </row>
    <row r="10774" spans="1:1" ht="13.2" x14ac:dyDescent="0.25">
      <c r="A10774"/>
    </row>
    <row r="10775" spans="1:1" ht="13.2" x14ac:dyDescent="0.25">
      <c r="A10775"/>
    </row>
    <row r="10776" spans="1:1" ht="13.2" x14ac:dyDescent="0.25">
      <c r="A10776"/>
    </row>
    <row r="10777" spans="1:1" ht="13.2" x14ac:dyDescent="0.25">
      <c r="A10777"/>
    </row>
    <row r="10778" spans="1:1" ht="13.2" x14ac:dyDescent="0.25">
      <c r="A10778"/>
    </row>
    <row r="10779" spans="1:1" ht="13.2" x14ac:dyDescent="0.25">
      <c r="A10779"/>
    </row>
    <row r="10780" spans="1:1" ht="13.2" x14ac:dyDescent="0.25">
      <c r="A10780"/>
    </row>
    <row r="10781" spans="1:1" ht="13.2" x14ac:dyDescent="0.25">
      <c r="A10781"/>
    </row>
    <row r="10782" spans="1:1" ht="13.2" x14ac:dyDescent="0.25">
      <c r="A10782"/>
    </row>
    <row r="10783" spans="1:1" ht="13.2" x14ac:dyDescent="0.25">
      <c r="A10783"/>
    </row>
    <row r="10784" spans="1:1" ht="13.2" x14ac:dyDescent="0.25">
      <c r="A10784"/>
    </row>
    <row r="10785" spans="1:1" ht="13.2" x14ac:dyDescent="0.25">
      <c r="A10785"/>
    </row>
    <row r="10786" spans="1:1" ht="13.2" x14ac:dyDescent="0.25">
      <c r="A10786"/>
    </row>
    <row r="10787" spans="1:1" ht="13.2" x14ac:dyDescent="0.25">
      <c r="A10787"/>
    </row>
    <row r="10788" spans="1:1" ht="13.2" x14ac:dyDescent="0.25">
      <c r="A10788"/>
    </row>
    <row r="10789" spans="1:1" ht="13.2" x14ac:dyDescent="0.25">
      <c r="A10789"/>
    </row>
    <row r="10790" spans="1:1" ht="13.2" x14ac:dyDescent="0.25">
      <c r="A10790"/>
    </row>
    <row r="10791" spans="1:1" ht="13.2" x14ac:dyDescent="0.25">
      <c r="A10791"/>
    </row>
    <row r="10792" spans="1:1" ht="13.2" x14ac:dyDescent="0.25">
      <c r="A10792"/>
    </row>
    <row r="10793" spans="1:1" ht="13.2" x14ac:dyDescent="0.25">
      <c r="A10793"/>
    </row>
    <row r="10794" spans="1:1" ht="13.2" x14ac:dyDescent="0.25">
      <c r="A10794"/>
    </row>
    <row r="10795" spans="1:1" ht="13.2" x14ac:dyDescent="0.25">
      <c r="A10795"/>
    </row>
    <row r="10796" spans="1:1" ht="13.2" x14ac:dyDescent="0.25">
      <c r="A10796"/>
    </row>
    <row r="10797" spans="1:1" ht="13.2" x14ac:dyDescent="0.25">
      <c r="A10797"/>
    </row>
    <row r="10798" spans="1:1" ht="13.2" x14ac:dyDescent="0.25">
      <c r="A10798"/>
    </row>
    <row r="10799" spans="1:1" ht="13.2" x14ac:dyDescent="0.25">
      <c r="A10799"/>
    </row>
    <row r="10800" spans="1:1" ht="13.2" x14ac:dyDescent="0.25">
      <c r="A10800"/>
    </row>
    <row r="10801" spans="1:1" ht="13.2" x14ac:dyDescent="0.25">
      <c r="A10801"/>
    </row>
    <row r="10802" spans="1:1" ht="13.2" x14ac:dyDescent="0.25">
      <c r="A10802"/>
    </row>
    <row r="10803" spans="1:1" ht="13.2" x14ac:dyDescent="0.25">
      <c r="A10803"/>
    </row>
    <row r="10804" spans="1:1" ht="13.2" x14ac:dyDescent="0.25">
      <c r="A10804"/>
    </row>
    <row r="10805" spans="1:1" ht="13.2" x14ac:dyDescent="0.25">
      <c r="A10805"/>
    </row>
    <row r="10806" spans="1:1" ht="13.2" x14ac:dyDescent="0.25">
      <c r="A10806"/>
    </row>
    <row r="10807" spans="1:1" ht="13.2" x14ac:dyDescent="0.25">
      <c r="A10807"/>
    </row>
    <row r="10808" spans="1:1" ht="13.2" x14ac:dyDescent="0.25">
      <c r="A10808"/>
    </row>
    <row r="10809" spans="1:1" ht="13.2" x14ac:dyDescent="0.25">
      <c r="A10809"/>
    </row>
    <row r="10810" spans="1:1" ht="13.2" x14ac:dyDescent="0.25">
      <c r="A10810"/>
    </row>
    <row r="10811" spans="1:1" ht="13.2" x14ac:dyDescent="0.25">
      <c r="A10811"/>
    </row>
    <row r="10812" spans="1:1" ht="13.2" x14ac:dyDescent="0.25">
      <c r="A10812"/>
    </row>
    <row r="10813" spans="1:1" ht="13.2" x14ac:dyDescent="0.25">
      <c r="A10813"/>
    </row>
    <row r="10814" spans="1:1" ht="13.2" x14ac:dyDescent="0.25">
      <c r="A10814"/>
    </row>
    <row r="10815" spans="1:1" ht="13.2" x14ac:dyDescent="0.25">
      <c r="A10815"/>
    </row>
    <row r="10816" spans="1:1" ht="13.2" x14ac:dyDescent="0.25">
      <c r="A10816"/>
    </row>
    <row r="10817" spans="1:1" ht="13.2" x14ac:dyDescent="0.25">
      <c r="A10817"/>
    </row>
    <row r="10818" spans="1:1" ht="13.2" x14ac:dyDescent="0.25">
      <c r="A10818"/>
    </row>
    <row r="10819" spans="1:1" ht="13.2" x14ac:dyDescent="0.25">
      <c r="A10819"/>
    </row>
    <row r="10820" spans="1:1" ht="13.2" x14ac:dyDescent="0.25">
      <c r="A10820"/>
    </row>
    <row r="10821" spans="1:1" ht="13.2" x14ac:dyDescent="0.25">
      <c r="A10821"/>
    </row>
    <row r="10822" spans="1:1" ht="13.2" x14ac:dyDescent="0.25">
      <c r="A10822"/>
    </row>
    <row r="10823" spans="1:1" ht="13.2" x14ac:dyDescent="0.25">
      <c r="A10823"/>
    </row>
    <row r="10824" spans="1:1" ht="13.2" x14ac:dyDescent="0.25">
      <c r="A10824"/>
    </row>
    <row r="10825" spans="1:1" ht="13.2" x14ac:dyDescent="0.25">
      <c r="A10825"/>
    </row>
    <row r="10826" spans="1:1" ht="13.2" x14ac:dyDescent="0.25">
      <c r="A10826"/>
    </row>
    <row r="10827" spans="1:1" ht="13.2" x14ac:dyDescent="0.25">
      <c r="A10827"/>
    </row>
    <row r="10828" spans="1:1" ht="13.2" x14ac:dyDescent="0.25">
      <c r="A10828"/>
    </row>
    <row r="10829" spans="1:1" ht="13.2" x14ac:dyDescent="0.25">
      <c r="A10829"/>
    </row>
    <row r="10830" spans="1:1" ht="13.2" x14ac:dyDescent="0.25">
      <c r="A10830"/>
    </row>
    <row r="10831" spans="1:1" ht="13.2" x14ac:dyDescent="0.25">
      <c r="A10831"/>
    </row>
    <row r="10832" spans="1:1" ht="13.2" x14ac:dyDescent="0.25">
      <c r="A10832"/>
    </row>
    <row r="10833" spans="1:1" ht="13.2" x14ac:dyDescent="0.25">
      <c r="A10833"/>
    </row>
    <row r="10834" spans="1:1" ht="13.2" x14ac:dyDescent="0.25">
      <c r="A10834"/>
    </row>
    <row r="10835" spans="1:1" ht="13.2" x14ac:dyDescent="0.25">
      <c r="A10835"/>
    </row>
    <row r="10836" spans="1:1" ht="13.2" x14ac:dyDescent="0.25">
      <c r="A10836"/>
    </row>
    <row r="10837" spans="1:1" ht="13.2" x14ac:dyDescent="0.25">
      <c r="A10837"/>
    </row>
    <row r="10838" spans="1:1" ht="13.2" x14ac:dyDescent="0.25">
      <c r="A10838"/>
    </row>
    <row r="10839" spans="1:1" ht="13.2" x14ac:dyDescent="0.25">
      <c r="A10839"/>
    </row>
    <row r="10840" spans="1:1" ht="13.2" x14ac:dyDescent="0.25">
      <c r="A10840"/>
    </row>
    <row r="10841" spans="1:1" ht="13.2" x14ac:dyDescent="0.25">
      <c r="A10841"/>
    </row>
    <row r="10842" spans="1:1" ht="13.2" x14ac:dyDescent="0.25">
      <c r="A10842"/>
    </row>
    <row r="10843" spans="1:1" ht="13.2" x14ac:dyDescent="0.25">
      <c r="A10843"/>
    </row>
    <row r="10844" spans="1:1" ht="13.2" x14ac:dyDescent="0.25">
      <c r="A10844"/>
    </row>
    <row r="10845" spans="1:1" ht="13.2" x14ac:dyDescent="0.25">
      <c r="A10845"/>
    </row>
    <row r="10846" spans="1:1" ht="13.2" x14ac:dyDescent="0.25">
      <c r="A10846"/>
    </row>
    <row r="10847" spans="1:1" ht="13.2" x14ac:dyDescent="0.25">
      <c r="A10847"/>
    </row>
    <row r="10848" spans="1:1" ht="13.2" x14ac:dyDescent="0.25">
      <c r="A10848"/>
    </row>
    <row r="10849" spans="1:1" ht="13.2" x14ac:dyDescent="0.25">
      <c r="A10849"/>
    </row>
    <row r="10850" spans="1:1" ht="13.2" x14ac:dyDescent="0.25">
      <c r="A10850"/>
    </row>
    <row r="10851" spans="1:1" ht="13.2" x14ac:dyDescent="0.25">
      <c r="A10851"/>
    </row>
    <row r="10852" spans="1:1" ht="13.2" x14ac:dyDescent="0.25">
      <c r="A10852"/>
    </row>
    <row r="10853" spans="1:1" ht="13.2" x14ac:dyDescent="0.25">
      <c r="A10853"/>
    </row>
    <row r="10854" spans="1:1" ht="13.2" x14ac:dyDescent="0.25">
      <c r="A10854"/>
    </row>
    <row r="10855" spans="1:1" ht="13.2" x14ac:dyDescent="0.25">
      <c r="A10855"/>
    </row>
    <row r="10856" spans="1:1" ht="13.2" x14ac:dyDescent="0.25">
      <c r="A10856"/>
    </row>
    <row r="10857" spans="1:1" ht="13.2" x14ac:dyDescent="0.25">
      <c r="A10857"/>
    </row>
    <row r="10858" spans="1:1" ht="13.2" x14ac:dyDescent="0.25">
      <c r="A10858"/>
    </row>
    <row r="10859" spans="1:1" ht="13.2" x14ac:dyDescent="0.25">
      <c r="A10859"/>
    </row>
    <row r="10860" spans="1:1" ht="13.2" x14ac:dyDescent="0.25">
      <c r="A10860"/>
    </row>
    <row r="10861" spans="1:1" ht="13.2" x14ac:dyDescent="0.25">
      <c r="A10861"/>
    </row>
    <row r="10862" spans="1:1" ht="13.2" x14ac:dyDescent="0.25">
      <c r="A10862"/>
    </row>
    <row r="10863" spans="1:1" ht="13.2" x14ac:dyDescent="0.25">
      <c r="A10863"/>
    </row>
    <row r="10864" spans="1:1" ht="13.2" x14ac:dyDescent="0.25">
      <c r="A10864"/>
    </row>
    <row r="10865" spans="1:1" ht="13.2" x14ac:dyDescent="0.25">
      <c r="A10865"/>
    </row>
    <row r="10866" spans="1:1" ht="13.2" x14ac:dyDescent="0.25">
      <c r="A10866"/>
    </row>
    <row r="10867" spans="1:1" ht="13.2" x14ac:dyDescent="0.25">
      <c r="A10867"/>
    </row>
    <row r="10868" spans="1:1" ht="13.2" x14ac:dyDescent="0.25">
      <c r="A10868"/>
    </row>
    <row r="10869" spans="1:1" ht="13.2" x14ac:dyDescent="0.25">
      <c r="A10869"/>
    </row>
    <row r="10870" spans="1:1" ht="13.2" x14ac:dyDescent="0.25">
      <c r="A10870"/>
    </row>
    <row r="10871" spans="1:1" ht="13.2" x14ac:dyDescent="0.25">
      <c r="A10871"/>
    </row>
    <row r="10872" spans="1:1" ht="13.2" x14ac:dyDescent="0.25">
      <c r="A10872"/>
    </row>
    <row r="10873" spans="1:1" ht="13.2" x14ac:dyDescent="0.25">
      <c r="A10873"/>
    </row>
    <row r="10874" spans="1:1" ht="13.2" x14ac:dyDescent="0.25">
      <c r="A10874"/>
    </row>
    <row r="10875" spans="1:1" ht="13.2" x14ac:dyDescent="0.25">
      <c r="A10875"/>
    </row>
    <row r="10876" spans="1:1" ht="13.2" x14ac:dyDescent="0.25">
      <c r="A10876"/>
    </row>
    <row r="10877" spans="1:1" ht="13.2" x14ac:dyDescent="0.25">
      <c r="A10877"/>
    </row>
    <row r="10878" spans="1:1" ht="13.2" x14ac:dyDescent="0.25">
      <c r="A10878"/>
    </row>
    <row r="10879" spans="1:1" ht="13.2" x14ac:dyDescent="0.25">
      <c r="A10879"/>
    </row>
    <row r="10880" spans="1:1" ht="13.2" x14ac:dyDescent="0.25">
      <c r="A10880"/>
    </row>
    <row r="10881" spans="1:1" ht="13.2" x14ac:dyDescent="0.25">
      <c r="A10881"/>
    </row>
    <row r="10882" spans="1:1" ht="13.2" x14ac:dyDescent="0.25">
      <c r="A10882"/>
    </row>
    <row r="10883" spans="1:1" ht="13.2" x14ac:dyDescent="0.25">
      <c r="A10883"/>
    </row>
    <row r="10884" spans="1:1" ht="13.2" x14ac:dyDescent="0.25">
      <c r="A10884"/>
    </row>
    <row r="10885" spans="1:1" ht="13.2" x14ac:dyDescent="0.25">
      <c r="A10885"/>
    </row>
    <row r="10886" spans="1:1" ht="13.2" x14ac:dyDescent="0.25">
      <c r="A10886"/>
    </row>
    <row r="10887" spans="1:1" ht="13.2" x14ac:dyDescent="0.25">
      <c r="A10887"/>
    </row>
    <row r="10888" spans="1:1" ht="13.2" x14ac:dyDescent="0.25">
      <c r="A10888"/>
    </row>
    <row r="10889" spans="1:1" ht="13.2" x14ac:dyDescent="0.25">
      <c r="A10889"/>
    </row>
    <row r="10890" spans="1:1" ht="13.2" x14ac:dyDescent="0.25">
      <c r="A10890"/>
    </row>
    <row r="10891" spans="1:1" ht="13.2" x14ac:dyDescent="0.25">
      <c r="A10891"/>
    </row>
    <row r="10892" spans="1:1" ht="13.2" x14ac:dyDescent="0.25">
      <c r="A10892"/>
    </row>
    <row r="10893" spans="1:1" ht="13.2" x14ac:dyDescent="0.25">
      <c r="A10893"/>
    </row>
    <row r="10894" spans="1:1" ht="13.2" x14ac:dyDescent="0.25">
      <c r="A10894"/>
    </row>
    <row r="10895" spans="1:1" ht="13.2" x14ac:dyDescent="0.25">
      <c r="A10895"/>
    </row>
    <row r="10896" spans="1:1" ht="13.2" x14ac:dyDescent="0.25">
      <c r="A10896"/>
    </row>
    <row r="10897" spans="1:1" ht="13.2" x14ac:dyDescent="0.25">
      <c r="A10897"/>
    </row>
    <row r="10898" spans="1:1" ht="13.2" x14ac:dyDescent="0.25">
      <c r="A10898"/>
    </row>
    <row r="10899" spans="1:1" ht="13.2" x14ac:dyDescent="0.25">
      <c r="A10899"/>
    </row>
    <row r="10900" spans="1:1" ht="13.2" x14ac:dyDescent="0.25">
      <c r="A10900"/>
    </row>
    <row r="10901" spans="1:1" ht="13.2" x14ac:dyDescent="0.25">
      <c r="A10901"/>
    </row>
    <row r="10902" spans="1:1" ht="13.2" x14ac:dyDescent="0.25">
      <c r="A10902"/>
    </row>
    <row r="10903" spans="1:1" ht="13.2" x14ac:dyDescent="0.25">
      <c r="A10903"/>
    </row>
    <row r="10904" spans="1:1" ht="13.2" x14ac:dyDescent="0.25">
      <c r="A10904"/>
    </row>
    <row r="10905" spans="1:1" ht="13.2" x14ac:dyDescent="0.25">
      <c r="A10905"/>
    </row>
    <row r="10906" spans="1:1" ht="13.2" x14ac:dyDescent="0.25">
      <c r="A10906"/>
    </row>
    <row r="10907" spans="1:1" ht="13.2" x14ac:dyDescent="0.25">
      <c r="A10907"/>
    </row>
    <row r="10908" spans="1:1" ht="13.2" x14ac:dyDescent="0.25">
      <c r="A10908"/>
    </row>
    <row r="10909" spans="1:1" ht="13.2" x14ac:dyDescent="0.25">
      <c r="A10909"/>
    </row>
    <row r="10910" spans="1:1" ht="13.2" x14ac:dyDescent="0.25">
      <c r="A10910"/>
    </row>
    <row r="10911" spans="1:1" ht="13.2" x14ac:dyDescent="0.25">
      <c r="A10911"/>
    </row>
    <row r="10912" spans="1:1" ht="13.2" x14ac:dyDescent="0.25">
      <c r="A10912"/>
    </row>
    <row r="10913" spans="1:1" ht="13.2" x14ac:dyDescent="0.25">
      <c r="A10913"/>
    </row>
    <row r="10914" spans="1:1" ht="13.2" x14ac:dyDescent="0.25">
      <c r="A10914"/>
    </row>
    <row r="10915" spans="1:1" ht="13.2" x14ac:dyDescent="0.25">
      <c r="A10915"/>
    </row>
    <row r="10916" spans="1:1" ht="13.2" x14ac:dyDescent="0.25">
      <c r="A10916"/>
    </row>
    <row r="10917" spans="1:1" ht="13.2" x14ac:dyDescent="0.25">
      <c r="A10917"/>
    </row>
    <row r="10918" spans="1:1" ht="13.2" x14ac:dyDescent="0.25">
      <c r="A10918"/>
    </row>
    <row r="10919" spans="1:1" ht="13.2" x14ac:dyDescent="0.25">
      <c r="A10919"/>
    </row>
    <row r="10920" spans="1:1" ht="13.2" x14ac:dyDescent="0.25">
      <c r="A10920"/>
    </row>
    <row r="10921" spans="1:1" ht="13.2" x14ac:dyDescent="0.25">
      <c r="A10921"/>
    </row>
    <row r="10922" spans="1:1" ht="13.2" x14ac:dyDescent="0.25">
      <c r="A10922"/>
    </row>
    <row r="10923" spans="1:1" ht="13.2" x14ac:dyDescent="0.25">
      <c r="A10923"/>
    </row>
    <row r="10924" spans="1:1" ht="13.2" x14ac:dyDescent="0.25">
      <c r="A10924"/>
    </row>
    <row r="10925" spans="1:1" ht="13.2" x14ac:dyDescent="0.25">
      <c r="A10925"/>
    </row>
    <row r="10926" spans="1:1" ht="13.2" x14ac:dyDescent="0.25">
      <c r="A10926"/>
    </row>
    <row r="10927" spans="1:1" ht="13.2" x14ac:dyDescent="0.25">
      <c r="A10927"/>
    </row>
    <row r="10928" spans="1:1" ht="13.2" x14ac:dyDescent="0.25">
      <c r="A10928"/>
    </row>
    <row r="10929" spans="1:1" ht="13.2" x14ac:dyDescent="0.25">
      <c r="A10929"/>
    </row>
    <row r="10930" spans="1:1" ht="13.2" x14ac:dyDescent="0.25">
      <c r="A10930"/>
    </row>
    <row r="10931" spans="1:1" ht="13.2" x14ac:dyDescent="0.25">
      <c r="A10931"/>
    </row>
    <row r="10932" spans="1:1" ht="13.2" x14ac:dyDescent="0.25">
      <c r="A10932"/>
    </row>
    <row r="10933" spans="1:1" ht="13.2" x14ac:dyDescent="0.25">
      <c r="A10933"/>
    </row>
    <row r="10934" spans="1:1" ht="13.2" x14ac:dyDescent="0.25">
      <c r="A10934"/>
    </row>
    <row r="10935" spans="1:1" ht="13.2" x14ac:dyDescent="0.25">
      <c r="A10935"/>
    </row>
    <row r="10936" spans="1:1" ht="13.2" x14ac:dyDescent="0.25">
      <c r="A10936"/>
    </row>
    <row r="10937" spans="1:1" ht="13.2" x14ac:dyDescent="0.25">
      <c r="A10937"/>
    </row>
    <row r="10938" spans="1:1" ht="13.2" x14ac:dyDescent="0.25">
      <c r="A10938"/>
    </row>
    <row r="10939" spans="1:1" ht="13.2" x14ac:dyDescent="0.25">
      <c r="A10939"/>
    </row>
    <row r="10940" spans="1:1" ht="13.2" x14ac:dyDescent="0.25">
      <c r="A10940"/>
    </row>
    <row r="10941" spans="1:1" ht="13.2" x14ac:dyDescent="0.25">
      <c r="A10941"/>
    </row>
    <row r="10942" spans="1:1" ht="13.2" x14ac:dyDescent="0.25">
      <c r="A10942"/>
    </row>
    <row r="10943" spans="1:1" ht="13.2" x14ac:dyDescent="0.25">
      <c r="A10943"/>
    </row>
    <row r="10944" spans="1:1" ht="13.2" x14ac:dyDescent="0.25">
      <c r="A10944"/>
    </row>
    <row r="10945" spans="1:1" ht="13.2" x14ac:dyDescent="0.25">
      <c r="A10945"/>
    </row>
    <row r="10946" spans="1:1" ht="13.2" x14ac:dyDescent="0.25">
      <c r="A10946"/>
    </row>
    <row r="10947" spans="1:1" ht="13.2" x14ac:dyDescent="0.25">
      <c r="A10947"/>
    </row>
    <row r="10948" spans="1:1" ht="13.2" x14ac:dyDescent="0.25">
      <c r="A10948"/>
    </row>
    <row r="10949" spans="1:1" ht="13.2" x14ac:dyDescent="0.25">
      <c r="A10949"/>
    </row>
    <row r="10950" spans="1:1" ht="13.2" x14ac:dyDescent="0.25">
      <c r="A10950"/>
    </row>
    <row r="10951" spans="1:1" ht="13.2" x14ac:dyDescent="0.25">
      <c r="A10951"/>
    </row>
    <row r="10952" spans="1:1" ht="13.2" x14ac:dyDescent="0.25">
      <c r="A10952"/>
    </row>
    <row r="10953" spans="1:1" ht="13.2" x14ac:dyDescent="0.25">
      <c r="A10953"/>
    </row>
    <row r="10954" spans="1:1" ht="13.2" x14ac:dyDescent="0.25">
      <c r="A10954"/>
    </row>
    <row r="10955" spans="1:1" ht="13.2" x14ac:dyDescent="0.25">
      <c r="A10955"/>
    </row>
    <row r="10956" spans="1:1" ht="13.2" x14ac:dyDescent="0.25">
      <c r="A10956"/>
    </row>
    <row r="10957" spans="1:1" ht="13.2" x14ac:dyDescent="0.25">
      <c r="A10957"/>
    </row>
    <row r="10958" spans="1:1" ht="13.2" x14ac:dyDescent="0.25">
      <c r="A10958"/>
    </row>
    <row r="10959" spans="1:1" ht="13.2" x14ac:dyDescent="0.25">
      <c r="A10959"/>
    </row>
    <row r="10960" spans="1:1" ht="13.2" x14ac:dyDescent="0.25">
      <c r="A10960"/>
    </row>
    <row r="10961" spans="1:1" ht="13.2" x14ac:dyDescent="0.25">
      <c r="A10961"/>
    </row>
    <row r="10962" spans="1:1" ht="13.2" x14ac:dyDescent="0.25">
      <c r="A10962"/>
    </row>
    <row r="10963" spans="1:1" ht="13.2" x14ac:dyDescent="0.25">
      <c r="A10963"/>
    </row>
    <row r="10964" spans="1:1" ht="13.2" x14ac:dyDescent="0.25">
      <c r="A10964"/>
    </row>
    <row r="10965" spans="1:1" ht="13.2" x14ac:dyDescent="0.25">
      <c r="A10965"/>
    </row>
    <row r="10966" spans="1:1" ht="13.2" x14ac:dyDescent="0.25">
      <c r="A10966"/>
    </row>
    <row r="10967" spans="1:1" ht="13.2" x14ac:dyDescent="0.25">
      <c r="A10967"/>
    </row>
    <row r="10968" spans="1:1" ht="13.2" x14ac:dyDescent="0.25">
      <c r="A10968"/>
    </row>
    <row r="10969" spans="1:1" ht="13.2" x14ac:dyDescent="0.25">
      <c r="A10969"/>
    </row>
    <row r="10970" spans="1:1" ht="13.2" x14ac:dyDescent="0.25">
      <c r="A10970"/>
    </row>
    <row r="10971" spans="1:1" ht="13.2" x14ac:dyDescent="0.25">
      <c r="A10971"/>
    </row>
    <row r="10972" spans="1:1" ht="13.2" x14ac:dyDescent="0.25">
      <c r="A10972"/>
    </row>
    <row r="10973" spans="1:1" ht="13.2" x14ac:dyDescent="0.25">
      <c r="A10973"/>
    </row>
    <row r="10974" spans="1:1" ht="13.2" x14ac:dyDescent="0.25">
      <c r="A10974"/>
    </row>
    <row r="10975" spans="1:1" ht="13.2" x14ac:dyDescent="0.25">
      <c r="A10975"/>
    </row>
    <row r="10976" spans="1:1" ht="13.2" x14ac:dyDescent="0.25">
      <c r="A10976"/>
    </row>
    <row r="10977" spans="1:1" ht="13.2" x14ac:dyDescent="0.25">
      <c r="A10977"/>
    </row>
    <row r="10978" spans="1:1" ht="13.2" x14ac:dyDescent="0.25">
      <c r="A10978"/>
    </row>
    <row r="10979" spans="1:1" ht="13.2" x14ac:dyDescent="0.25">
      <c r="A10979"/>
    </row>
    <row r="10980" spans="1:1" ht="13.2" x14ac:dyDescent="0.25">
      <c r="A10980"/>
    </row>
    <row r="10981" spans="1:1" ht="13.2" x14ac:dyDescent="0.25">
      <c r="A10981"/>
    </row>
    <row r="10982" spans="1:1" ht="13.2" x14ac:dyDescent="0.25">
      <c r="A10982"/>
    </row>
    <row r="10983" spans="1:1" ht="13.2" x14ac:dyDescent="0.25">
      <c r="A10983"/>
    </row>
    <row r="10984" spans="1:1" ht="13.2" x14ac:dyDescent="0.25">
      <c r="A10984"/>
    </row>
    <row r="10985" spans="1:1" ht="13.2" x14ac:dyDescent="0.25">
      <c r="A10985"/>
    </row>
    <row r="10986" spans="1:1" ht="13.2" x14ac:dyDescent="0.25">
      <c r="A10986"/>
    </row>
    <row r="10987" spans="1:1" ht="13.2" x14ac:dyDescent="0.25">
      <c r="A10987"/>
    </row>
    <row r="10988" spans="1:1" ht="13.2" x14ac:dyDescent="0.25">
      <c r="A10988"/>
    </row>
    <row r="10989" spans="1:1" ht="13.2" x14ac:dyDescent="0.25">
      <c r="A10989"/>
    </row>
    <row r="10990" spans="1:1" ht="13.2" x14ac:dyDescent="0.25">
      <c r="A10990"/>
    </row>
    <row r="10991" spans="1:1" ht="13.2" x14ac:dyDescent="0.25">
      <c r="A10991"/>
    </row>
    <row r="10992" spans="1:1" ht="13.2" x14ac:dyDescent="0.25">
      <c r="A10992"/>
    </row>
    <row r="10993" spans="1:1" ht="13.2" x14ac:dyDescent="0.25">
      <c r="A10993"/>
    </row>
    <row r="10994" spans="1:1" ht="13.2" x14ac:dyDescent="0.25">
      <c r="A10994"/>
    </row>
    <row r="10995" spans="1:1" ht="13.2" x14ac:dyDescent="0.25">
      <c r="A10995"/>
    </row>
    <row r="10996" spans="1:1" ht="13.2" x14ac:dyDescent="0.25">
      <c r="A10996"/>
    </row>
    <row r="10997" spans="1:1" ht="13.2" x14ac:dyDescent="0.25">
      <c r="A10997"/>
    </row>
    <row r="10998" spans="1:1" ht="13.2" x14ac:dyDescent="0.25">
      <c r="A10998"/>
    </row>
    <row r="10999" spans="1:1" ht="13.2" x14ac:dyDescent="0.25">
      <c r="A10999"/>
    </row>
    <row r="11000" spans="1:1" ht="13.2" x14ac:dyDescent="0.25">
      <c r="A11000"/>
    </row>
    <row r="11001" spans="1:1" ht="13.2" x14ac:dyDescent="0.25">
      <c r="A11001"/>
    </row>
    <row r="11002" spans="1:1" ht="13.2" x14ac:dyDescent="0.25">
      <c r="A11002"/>
    </row>
    <row r="11003" spans="1:1" ht="13.2" x14ac:dyDescent="0.25">
      <c r="A11003"/>
    </row>
    <row r="11004" spans="1:1" ht="13.2" x14ac:dyDescent="0.25">
      <c r="A11004"/>
    </row>
    <row r="11005" spans="1:1" ht="13.2" x14ac:dyDescent="0.25">
      <c r="A11005"/>
    </row>
    <row r="11006" spans="1:1" ht="13.2" x14ac:dyDescent="0.25">
      <c r="A11006"/>
    </row>
    <row r="11007" spans="1:1" ht="13.2" x14ac:dyDescent="0.25">
      <c r="A11007"/>
    </row>
    <row r="11008" spans="1:1" ht="13.2" x14ac:dyDescent="0.25">
      <c r="A11008"/>
    </row>
    <row r="11009" spans="1:1" ht="13.2" x14ac:dyDescent="0.25">
      <c r="A11009"/>
    </row>
    <row r="11010" spans="1:1" ht="13.2" x14ac:dyDescent="0.25">
      <c r="A11010"/>
    </row>
    <row r="11011" spans="1:1" ht="13.2" x14ac:dyDescent="0.25">
      <c r="A11011"/>
    </row>
    <row r="11012" spans="1:1" ht="13.2" x14ac:dyDescent="0.25">
      <c r="A11012"/>
    </row>
    <row r="11013" spans="1:1" ht="13.2" x14ac:dyDescent="0.25">
      <c r="A11013"/>
    </row>
    <row r="11014" spans="1:1" ht="13.2" x14ac:dyDescent="0.25">
      <c r="A11014"/>
    </row>
    <row r="11015" spans="1:1" ht="13.2" x14ac:dyDescent="0.25">
      <c r="A11015"/>
    </row>
    <row r="11016" spans="1:1" ht="13.2" x14ac:dyDescent="0.25">
      <c r="A11016"/>
    </row>
    <row r="11017" spans="1:1" ht="13.2" x14ac:dyDescent="0.25">
      <c r="A11017"/>
    </row>
    <row r="11018" spans="1:1" ht="13.2" x14ac:dyDescent="0.25">
      <c r="A11018"/>
    </row>
    <row r="11019" spans="1:1" ht="13.2" x14ac:dyDescent="0.25">
      <c r="A11019"/>
    </row>
    <row r="11020" spans="1:1" ht="13.2" x14ac:dyDescent="0.25">
      <c r="A11020"/>
    </row>
    <row r="11021" spans="1:1" ht="13.2" x14ac:dyDescent="0.25">
      <c r="A11021"/>
    </row>
    <row r="11022" spans="1:1" ht="13.2" x14ac:dyDescent="0.25">
      <c r="A11022"/>
    </row>
    <row r="11023" spans="1:1" ht="13.2" x14ac:dyDescent="0.25">
      <c r="A11023"/>
    </row>
    <row r="11024" spans="1:1" ht="13.2" x14ac:dyDescent="0.25">
      <c r="A11024"/>
    </row>
    <row r="11025" spans="1:1" ht="13.2" x14ac:dyDescent="0.25">
      <c r="A11025"/>
    </row>
    <row r="11026" spans="1:1" ht="13.2" x14ac:dyDescent="0.25">
      <c r="A11026"/>
    </row>
    <row r="11027" spans="1:1" ht="13.2" x14ac:dyDescent="0.25">
      <c r="A11027"/>
    </row>
    <row r="11028" spans="1:1" ht="13.2" x14ac:dyDescent="0.25">
      <c r="A11028"/>
    </row>
    <row r="11029" spans="1:1" ht="13.2" x14ac:dyDescent="0.25">
      <c r="A11029"/>
    </row>
    <row r="11030" spans="1:1" ht="13.2" x14ac:dyDescent="0.25">
      <c r="A11030"/>
    </row>
    <row r="11031" spans="1:1" ht="13.2" x14ac:dyDescent="0.25">
      <c r="A11031"/>
    </row>
    <row r="11032" spans="1:1" ht="13.2" x14ac:dyDescent="0.25">
      <c r="A11032"/>
    </row>
    <row r="11033" spans="1:1" ht="13.2" x14ac:dyDescent="0.25">
      <c r="A11033"/>
    </row>
    <row r="11034" spans="1:1" ht="13.2" x14ac:dyDescent="0.25">
      <c r="A11034"/>
    </row>
    <row r="11035" spans="1:1" ht="13.2" x14ac:dyDescent="0.25">
      <c r="A11035"/>
    </row>
    <row r="11036" spans="1:1" ht="13.2" x14ac:dyDescent="0.25">
      <c r="A11036"/>
    </row>
    <row r="11037" spans="1:1" ht="13.2" x14ac:dyDescent="0.25">
      <c r="A11037"/>
    </row>
    <row r="11038" spans="1:1" ht="13.2" x14ac:dyDescent="0.25">
      <c r="A11038"/>
    </row>
    <row r="11039" spans="1:1" ht="13.2" x14ac:dyDescent="0.25">
      <c r="A11039"/>
    </row>
    <row r="11040" spans="1:1" ht="13.2" x14ac:dyDescent="0.25">
      <c r="A11040"/>
    </row>
    <row r="11041" spans="1:1" ht="13.2" x14ac:dyDescent="0.25">
      <c r="A11041"/>
    </row>
    <row r="11042" spans="1:1" ht="13.2" x14ac:dyDescent="0.25">
      <c r="A11042"/>
    </row>
    <row r="11043" spans="1:1" ht="13.2" x14ac:dyDescent="0.25">
      <c r="A11043"/>
    </row>
    <row r="11044" spans="1:1" ht="13.2" x14ac:dyDescent="0.25">
      <c r="A11044"/>
    </row>
    <row r="11045" spans="1:1" ht="13.2" x14ac:dyDescent="0.25">
      <c r="A11045"/>
    </row>
    <row r="11046" spans="1:1" ht="13.2" x14ac:dyDescent="0.25">
      <c r="A11046"/>
    </row>
    <row r="11047" spans="1:1" ht="13.2" x14ac:dyDescent="0.25">
      <c r="A11047"/>
    </row>
    <row r="11048" spans="1:1" ht="13.2" x14ac:dyDescent="0.25">
      <c r="A11048"/>
    </row>
    <row r="11049" spans="1:1" ht="13.2" x14ac:dyDescent="0.25">
      <c r="A11049"/>
    </row>
    <row r="11050" spans="1:1" ht="13.2" x14ac:dyDescent="0.25">
      <c r="A11050"/>
    </row>
    <row r="11051" spans="1:1" ht="13.2" x14ac:dyDescent="0.25">
      <c r="A11051"/>
    </row>
    <row r="11052" spans="1:1" ht="13.2" x14ac:dyDescent="0.25">
      <c r="A11052"/>
    </row>
    <row r="11053" spans="1:1" ht="13.2" x14ac:dyDescent="0.25">
      <c r="A11053"/>
    </row>
    <row r="11054" spans="1:1" ht="13.2" x14ac:dyDescent="0.25">
      <c r="A11054"/>
    </row>
    <row r="11055" spans="1:1" ht="13.2" x14ac:dyDescent="0.25">
      <c r="A11055"/>
    </row>
    <row r="11056" spans="1:1" ht="13.2" x14ac:dyDescent="0.25">
      <c r="A11056"/>
    </row>
    <row r="11057" spans="1:1" ht="13.2" x14ac:dyDescent="0.25">
      <c r="A11057"/>
    </row>
    <row r="11058" spans="1:1" ht="13.2" x14ac:dyDescent="0.25">
      <c r="A11058"/>
    </row>
    <row r="11059" spans="1:1" ht="13.2" x14ac:dyDescent="0.25">
      <c r="A11059"/>
    </row>
    <row r="11060" spans="1:1" ht="13.2" x14ac:dyDescent="0.25">
      <c r="A11060"/>
    </row>
    <row r="11061" spans="1:1" ht="13.2" x14ac:dyDescent="0.25">
      <c r="A11061"/>
    </row>
    <row r="11062" spans="1:1" ht="13.2" x14ac:dyDescent="0.25">
      <c r="A11062"/>
    </row>
    <row r="11063" spans="1:1" ht="13.2" x14ac:dyDescent="0.25">
      <c r="A11063"/>
    </row>
    <row r="11064" spans="1:1" ht="13.2" x14ac:dyDescent="0.25">
      <c r="A11064"/>
    </row>
    <row r="11065" spans="1:1" ht="13.2" x14ac:dyDescent="0.25">
      <c r="A11065"/>
    </row>
    <row r="11066" spans="1:1" ht="13.2" x14ac:dyDescent="0.25">
      <c r="A11066"/>
    </row>
    <row r="11067" spans="1:1" ht="13.2" x14ac:dyDescent="0.25">
      <c r="A11067"/>
    </row>
    <row r="11068" spans="1:1" ht="13.2" x14ac:dyDescent="0.25">
      <c r="A11068"/>
    </row>
    <row r="11069" spans="1:1" ht="13.2" x14ac:dyDescent="0.25">
      <c r="A11069"/>
    </row>
    <row r="11070" spans="1:1" ht="13.2" x14ac:dyDescent="0.25">
      <c r="A11070"/>
    </row>
    <row r="11071" spans="1:1" ht="13.2" x14ac:dyDescent="0.25">
      <c r="A11071"/>
    </row>
    <row r="11072" spans="1:1" ht="13.2" x14ac:dyDescent="0.25">
      <c r="A11072"/>
    </row>
    <row r="11073" spans="1:1" ht="13.2" x14ac:dyDescent="0.25">
      <c r="A11073"/>
    </row>
    <row r="11074" spans="1:1" ht="13.2" x14ac:dyDescent="0.25">
      <c r="A11074"/>
    </row>
    <row r="11075" spans="1:1" ht="13.2" x14ac:dyDescent="0.25">
      <c r="A11075"/>
    </row>
    <row r="11076" spans="1:1" ht="13.2" x14ac:dyDescent="0.25">
      <c r="A11076"/>
    </row>
    <row r="11077" spans="1:1" ht="13.2" x14ac:dyDescent="0.25">
      <c r="A11077"/>
    </row>
    <row r="11078" spans="1:1" ht="13.2" x14ac:dyDescent="0.25">
      <c r="A11078"/>
    </row>
    <row r="11079" spans="1:1" ht="13.2" x14ac:dyDescent="0.25">
      <c r="A11079"/>
    </row>
    <row r="11080" spans="1:1" ht="13.2" x14ac:dyDescent="0.25">
      <c r="A11080"/>
    </row>
    <row r="11081" spans="1:1" ht="13.2" x14ac:dyDescent="0.25">
      <c r="A11081"/>
    </row>
    <row r="11082" spans="1:1" ht="13.2" x14ac:dyDescent="0.25">
      <c r="A11082"/>
    </row>
    <row r="11083" spans="1:1" ht="13.2" x14ac:dyDescent="0.25">
      <c r="A11083"/>
    </row>
    <row r="11084" spans="1:1" ht="13.2" x14ac:dyDescent="0.25">
      <c r="A11084"/>
    </row>
    <row r="11085" spans="1:1" ht="13.2" x14ac:dyDescent="0.25">
      <c r="A11085"/>
    </row>
    <row r="11086" spans="1:1" ht="13.2" x14ac:dyDescent="0.25">
      <c r="A11086"/>
    </row>
    <row r="11087" spans="1:1" ht="13.2" x14ac:dyDescent="0.25">
      <c r="A11087"/>
    </row>
    <row r="11088" spans="1:1" ht="13.2" x14ac:dyDescent="0.25">
      <c r="A11088"/>
    </row>
    <row r="11089" spans="1:1" ht="13.2" x14ac:dyDescent="0.25">
      <c r="A11089"/>
    </row>
    <row r="11090" spans="1:1" ht="13.2" x14ac:dyDescent="0.25">
      <c r="A11090"/>
    </row>
    <row r="11091" spans="1:1" ht="13.2" x14ac:dyDescent="0.25">
      <c r="A11091"/>
    </row>
    <row r="11092" spans="1:1" ht="13.2" x14ac:dyDescent="0.25">
      <c r="A11092"/>
    </row>
    <row r="11093" spans="1:1" ht="13.2" x14ac:dyDescent="0.25">
      <c r="A11093"/>
    </row>
    <row r="11094" spans="1:1" ht="13.2" x14ac:dyDescent="0.25">
      <c r="A11094"/>
    </row>
    <row r="11095" spans="1:1" ht="13.2" x14ac:dyDescent="0.25">
      <c r="A11095"/>
    </row>
    <row r="11096" spans="1:1" ht="13.2" x14ac:dyDescent="0.25">
      <c r="A11096"/>
    </row>
    <row r="11097" spans="1:1" ht="13.2" x14ac:dyDescent="0.25">
      <c r="A11097"/>
    </row>
    <row r="11098" spans="1:1" ht="13.2" x14ac:dyDescent="0.25">
      <c r="A11098"/>
    </row>
    <row r="11099" spans="1:1" ht="13.2" x14ac:dyDescent="0.25">
      <c r="A11099"/>
    </row>
    <row r="11100" spans="1:1" ht="13.2" x14ac:dyDescent="0.25">
      <c r="A11100"/>
    </row>
    <row r="11101" spans="1:1" ht="13.2" x14ac:dyDescent="0.25">
      <c r="A11101"/>
    </row>
    <row r="11102" spans="1:1" ht="13.2" x14ac:dyDescent="0.25">
      <c r="A11102"/>
    </row>
    <row r="11103" spans="1:1" ht="13.2" x14ac:dyDescent="0.25">
      <c r="A11103"/>
    </row>
    <row r="11104" spans="1:1" ht="13.2" x14ac:dyDescent="0.25">
      <c r="A11104"/>
    </row>
    <row r="11105" spans="1:1" ht="13.2" x14ac:dyDescent="0.25">
      <c r="A11105"/>
    </row>
    <row r="11106" spans="1:1" ht="13.2" x14ac:dyDescent="0.25">
      <c r="A11106"/>
    </row>
    <row r="11107" spans="1:1" ht="13.2" x14ac:dyDescent="0.25">
      <c r="A11107"/>
    </row>
    <row r="11108" spans="1:1" ht="13.2" x14ac:dyDescent="0.25">
      <c r="A11108"/>
    </row>
    <row r="11109" spans="1:1" ht="13.2" x14ac:dyDescent="0.25">
      <c r="A11109"/>
    </row>
    <row r="11110" spans="1:1" ht="13.2" x14ac:dyDescent="0.25">
      <c r="A11110"/>
    </row>
    <row r="11111" spans="1:1" ht="13.2" x14ac:dyDescent="0.25">
      <c r="A11111"/>
    </row>
    <row r="11112" spans="1:1" ht="13.2" x14ac:dyDescent="0.25">
      <c r="A11112"/>
    </row>
    <row r="11113" spans="1:1" ht="13.2" x14ac:dyDescent="0.25">
      <c r="A11113"/>
    </row>
    <row r="11114" spans="1:1" ht="13.2" x14ac:dyDescent="0.25">
      <c r="A11114"/>
    </row>
    <row r="11115" spans="1:1" ht="13.2" x14ac:dyDescent="0.25">
      <c r="A11115"/>
    </row>
    <row r="11116" spans="1:1" ht="13.2" x14ac:dyDescent="0.25">
      <c r="A11116"/>
    </row>
    <row r="11117" spans="1:1" ht="13.2" x14ac:dyDescent="0.25">
      <c r="A11117"/>
    </row>
    <row r="11118" spans="1:1" ht="13.2" x14ac:dyDescent="0.25">
      <c r="A11118"/>
    </row>
    <row r="11119" spans="1:1" ht="13.2" x14ac:dyDescent="0.25">
      <c r="A11119"/>
    </row>
    <row r="11120" spans="1:1" ht="13.2" x14ac:dyDescent="0.25">
      <c r="A11120"/>
    </row>
    <row r="11121" spans="1:1" ht="13.2" x14ac:dyDescent="0.25">
      <c r="A11121"/>
    </row>
    <row r="11122" spans="1:1" ht="13.2" x14ac:dyDescent="0.25">
      <c r="A11122"/>
    </row>
    <row r="11123" spans="1:1" ht="13.2" x14ac:dyDescent="0.25">
      <c r="A11123"/>
    </row>
    <row r="11124" spans="1:1" ht="13.2" x14ac:dyDescent="0.25">
      <c r="A11124"/>
    </row>
    <row r="11125" spans="1:1" ht="13.2" x14ac:dyDescent="0.25">
      <c r="A11125"/>
    </row>
    <row r="11126" spans="1:1" ht="13.2" x14ac:dyDescent="0.25">
      <c r="A11126"/>
    </row>
    <row r="11127" spans="1:1" ht="13.2" x14ac:dyDescent="0.25">
      <c r="A11127"/>
    </row>
    <row r="11128" spans="1:1" ht="13.2" x14ac:dyDescent="0.25">
      <c r="A11128"/>
    </row>
    <row r="11129" spans="1:1" ht="13.2" x14ac:dyDescent="0.25">
      <c r="A11129"/>
    </row>
    <row r="11130" spans="1:1" ht="13.2" x14ac:dyDescent="0.25">
      <c r="A11130"/>
    </row>
    <row r="11131" spans="1:1" ht="13.2" x14ac:dyDescent="0.25">
      <c r="A11131"/>
    </row>
    <row r="11132" spans="1:1" ht="13.2" x14ac:dyDescent="0.25">
      <c r="A11132"/>
    </row>
    <row r="11133" spans="1:1" ht="13.2" x14ac:dyDescent="0.25">
      <c r="A11133"/>
    </row>
    <row r="11134" spans="1:1" ht="13.2" x14ac:dyDescent="0.25">
      <c r="A11134"/>
    </row>
    <row r="11135" spans="1:1" ht="13.2" x14ac:dyDescent="0.25">
      <c r="A11135"/>
    </row>
    <row r="11136" spans="1:1" ht="13.2" x14ac:dyDescent="0.25">
      <c r="A11136"/>
    </row>
    <row r="11137" spans="1:1" ht="13.2" x14ac:dyDescent="0.25">
      <c r="A11137"/>
    </row>
    <row r="11138" spans="1:1" ht="13.2" x14ac:dyDescent="0.25">
      <c r="A11138"/>
    </row>
    <row r="11139" spans="1:1" ht="13.2" x14ac:dyDescent="0.25">
      <c r="A11139"/>
    </row>
    <row r="11140" spans="1:1" ht="13.2" x14ac:dyDescent="0.25">
      <c r="A11140"/>
    </row>
    <row r="11141" spans="1:1" ht="13.2" x14ac:dyDescent="0.25">
      <c r="A11141"/>
    </row>
    <row r="11142" spans="1:1" ht="13.2" x14ac:dyDescent="0.25">
      <c r="A11142"/>
    </row>
    <row r="11143" spans="1:1" ht="13.2" x14ac:dyDescent="0.25">
      <c r="A11143"/>
    </row>
    <row r="11144" spans="1:1" ht="13.2" x14ac:dyDescent="0.25">
      <c r="A11144"/>
    </row>
    <row r="11145" spans="1:1" ht="13.2" x14ac:dyDescent="0.25">
      <c r="A11145"/>
    </row>
    <row r="11146" spans="1:1" ht="13.2" x14ac:dyDescent="0.25">
      <c r="A11146"/>
    </row>
    <row r="11147" spans="1:1" ht="13.2" x14ac:dyDescent="0.25">
      <c r="A11147"/>
    </row>
    <row r="11148" spans="1:1" ht="13.2" x14ac:dyDescent="0.25">
      <c r="A11148"/>
    </row>
    <row r="11149" spans="1:1" ht="13.2" x14ac:dyDescent="0.25">
      <c r="A11149"/>
    </row>
    <row r="11150" spans="1:1" ht="13.2" x14ac:dyDescent="0.25">
      <c r="A11150"/>
    </row>
    <row r="11151" spans="1:1" ht="13.2" x14ac:dyDescent="0.25">
      <c r="A11151"/>
    </row>
    <row r="11152" spans="1:1" ht="13.2" x14ac:dyDescent="0.25">
      <c r="A11152"/>
    </row>
    <row r="11153" spans="1:1" ht="13.2" x14ac:dyDescent="0.25">
      <c r="A11153"/>
    </row>
    <row r="11154" spans="1:1" ht="13.2" x14ac:dyDescent="0.25">
      <c r="A11154"/>
    </row>
    <row r="11155" spans="1:1" ht="13.2" x14ac:dyDescent="0.25">
      <c r="A11155"/>
    </row>
    <row r="11156" spans="1:1" ht="13.2" x14ac:dyDescent="0.25">
      <c r="A11156"/>
    </row>
    <row r="11157" spans="1:1" ht="13.2" x14ac:dyDescent="0.25">
      <c r="A11157"/>
    </row>
    <row r="11158" spans="1:1" ht="13.2" x14ac:dyDescent="0.25">
      <c r="A11158"/>
    </row>
    <row r="11159" spans="1:1" ht="13.2" x14ac:dyDescent="0.25">
      <c r="A11159"/>
    </row>
    <row r="11160" spans="1:1" ht="13.2" x14ac:dyDescent="0.25">
      <c r="A11160"/>
    </row>
    <row r="11161" spans="1:1" ht="13.2" x14ac:dyDescent="0.25">
      <c r="A11161"/>
    </row>
    <row r="11162" spans="1:1" ht="13.2" x14ac:dyDescent="0.25">
      <c r="A11162"/>
    </row>
    <row r="11163" spans="1:1" ht="13.2" x14ac:dyDescent="0.25">
      <c r="A11163"/>
    </row>
    <row r="11164" spans="1:1" ht="13.2" x14ac:dyDescent="0.25">
      <c r="A11164"/>
    </row>
    <row r="11165" spans="1:1" ht="13.2" x14ac:dyDescent="0.25">
      <c r="A11165"/>
    </row>
    <row r="11166" spans="1:1" ht="13.2" x14ac:dyDescent="0.25">
      <c r="A11166"/>
    </row>
    <row r="11167" spans="1:1" ht="13.2" x14ac:dyDescent="0.25">
      <c r="A11167"/>
    </row>
    <row r="11168" spans="1:1" ht="13.2" x14ac:dyDescent="0.25">
      <c r="A11168"/>
    </row>
    <row r="11169" spans="1:1" ht="13.2" x14ac:dyDescent="0.25">
      <c r="A11169"/>
    </row>
    <row r="11170" spans="1:1" ht="13.2" x14ac:dyDescent="0.25">
      <c r="A11170"/>
    </row>
    <row r="11171" spans="1:1" ht="13.2" x14ac:dyDescent="0.25">
      <c r="A11171"/>
    </row>
    <row r="11172" spans="1:1" ht="13.2" x14ac:dyDescent="0.25">
      <c r="A11172"/>
    </row>
    <row r="11173" spans="1:1" ht="13.2" x14ac:dyDescent="0.25">
      <c r="A11173"/>
    </row>
    <row r="11174" spans="1:1" ht="13.2" x14ac:dyDescent="0.25">
      <c r="A11174"/>
    </row>
    <row r="11175" spans="1:1" ht="13.2" x14ac:dyDescent="0.25">
      <c r="A11175"/>
    </row>
    <row r="11176" spans="1:1" ht="13.2" x14ac:dyDescent="0.25">
      <c r="A11176"/>
    </row>
    <row r="11177" spans="1:1" ht="13.2" x14ac:dyDescent="0.25">
      <c r="A11177"/>
    </row>
    <row r="11178" spans="1:1" ht="13.2" x14ac:dyDescent="0.25">
      <c r="A11178"/>
    </row>
    <row r="11179" spans="1:1" ht="13.2" x14ac:dyDescent="0.25">
      <c r="A11179"/>
    </row>
    <row r="11180" spans="1:1" ht="13.2" x14ac:dyDescent="0.25">
      <c r="A11180"/>
    </row>
    <row r="11181" spans="1:1" ht="13.2" x14ac:dyDescent="0.25">
      <c r="A11181"/>
    </row>
    <row r="11182" spans="1:1" ht="13.2" x14ac:dyDescent="0.25">
      <c r="A11182"/>
    </row>
    <row r="11183" spans="1:1" ht="13.2" x14ac:dyDescent="0.25">
      <c r="A11183"/>
    </row>
    <row r="11184" spans="1:1" ht="13.2" x14ac:dyDescent="0.25">
      <c r="A11184"/>
    </row>
    <row r="11185" spans="1:1" ht="13.2" x14ac:dyDescent="0.25">
      <c r="A11185"/>
    </row>
    <row r="11186" spans="1:1" ht="13.2" x14ac:dyDescent="0.25">
      <c r="A11186"/>
    </row>
    <row r="11187" spans="1:1" ht="13.2" x14ac:dyDescent="0.25">
      <c r="A11187"/>
    </row>
    <row r="11188" spans="1:1" ht="13.2" x14ac:dyDescent="0.25">
      <c r="A11188"/>
    </row>
    <row r="11189" spans="1:1" ht="13.2" x14ac:dyDescent="0.25">
      <c r="A11189"/>
    </row>
    <row r="11190" spans="1:1" ht="13.2" x14ac:dyDescent="0.25">
      <c r="A11190"/>
    </row>
    <row r="11191" spans="1:1" ht="13.2" x14ac:dyDescent="0.25">
      <c r="A11191"/>
    </row>
    <row r="11192" spans="1:1" ht="13.2" x14ac:dyDescent="0.25">
      <c r="A11192"/>
    </row>
    <row r="11193" spans="1:1" ht="13.2" x14ac:dyDescent="0.25">
      <c r="A11193"/>
    </row>
    <row r="11194" spans="1:1" ht="13.2" x14ac:dyDescent="0.25">
      <c r="A11194"/>
    </row>
    <row r="11195" spans="1:1" ht="13.2" x14ac:dyDescent="0.25">
      <c r="A11195"/>
    </row>
    <row r="11196" spans="1:1" ht="13.2" x14ac:dyDescent="0.25">
      <c r="A11196"/>
    </row>
    <row r="11197" spans="1:1" ht="13.2" x14ac:dyDescent="0.25">
      <c r="A11197"/>
    </row>
    <row r="11198" spans="1:1" ht="13.2" x14ac:dyDescent="0.25">
      <c r="A11198"/>
    </row>
    <row r="11199" spans="1:1" ht="13.2" x14ac:dyDescent="0.25">
      <c r="A11199"/>
    </row>
    <row r="11200" spans="1:1" ht="13.2" x14ac:dyDescent="0.25">
      <c r="A11200"/>
    </row>
    <row r="11201" spans="1:1" ht="13.2" x14ac:dyDescent="0.25">
      <c r="A11201"/>
    </row>
    <row r="11202" spans="1:1" ht="13.2" x14ac:dyDescent="0.25">
      <c r="A11202"/>
    </row>
    <row r="11203" spans="1:1" ht="13.2" x14ac:dyDescent="0.25">
      <c r="A11203"/>
    </row>
    <row r="11204" spans="1:1" ht="13.2" x14ac:dyDescent="0.25">
      <c r="A11204"/>
    </row>
    <row r="11205" spans="1:1" ht="13.2" x14ac:dyDescent="0.25">
      <c r="A11205"/>
    </row>
    <row r="11206" spans="1:1" ht="13.2" x14ac:dyDescent="0.25">
      <c r="A11206"/>
    </row>
    <row r="11207" spans="1:1" ht="13.2" x14ac:dyDescent="0.25">
      <c r="A11207"/>
    </row>
    <row r="11208" spans="1:1" ht="13.2" x14ac:dyDescent="0.25">
      <c r="A11208"/>
    </row>
    <row r="11209" spans="1:1" ht="13.2" x14ac:dyDescent="0.25">
      <c r="A11209"/>
    </row>
    <row r="11210" spans="1:1" ht="13.2" x14ac:dyDescent="0.25">
      <c r="A11210"/>
    </row>
    <row r="11211" spans="1:1" ht="13.2" x14ac:dyDescent="0.25">
      <c r="A11211"/>
    </row>
    <row r="11212" spans="1:1" ht="13.2" x14ac:dyDescent="0.25">
      <c r="A11212"/>
    </row>
    <row r="11213" spans="1:1" ht="13.2" x14ac:dyDescent="0.25">
      <c r="A11213"/>
    </row>
    <row r="11214" spans="1:1" ht="13.2" x14ac:dyDescent="0.25">
      <c r="A11214"/>
    </row>
    <row r="11215" spans="1:1" ht="13.2" x14ac:dyDescent="0.25">
      <c r="A11215"/>
    </row>
    <row r="11216" spans="1:1" ht="13.2" x14ac:dyDescent="0.25">
      <c r="A11216"/>
    </row>
    <row r="11217" spans="1:1" ht="13.2" x14ac:dyDescent="0.25">
      <c r="A11217"/>
    </row>
    <row r="11218" spans="1:1" ht="13.2" x14ac:dyDescent="0.25">
      <c r="A11218"/>
    </row>
    <row r="11219" spans="1:1" ht="13.2" x14ac:dyDescent="0.25">
      <c r="A11219"/>
    </row>
    <row r="11220" spans="1:1" ht="13.2" x14ac:dyDescent="0.25">
      <c r="A11220"/>
    </row>
    <row r="11221" spans="1:1" ht="13.2" x14ac:dyDescent="0.25">
      <c r="A11221"/>
    </row>
    <row r="11222" spans="1:1" ht="13.2" x14ac:dyDescent="0.25">
      <c r="A11222"/>
    </row>
    <row r="11223" spans="1:1" ht="13.2" x14ac:dyDescent="0.25">
      <c r="A11223"/>
    </row>
    <row r="11224" spans="1:1" ht="13.2" x14ac:dyDescent="0.25">
      <c r="A11224"/>
    </row>
    <row r="11225" spans="1:1" ht="13.2" x14ac:dyDescent="0.25">
      <c r="A11225"/>
    </row>
    <row r="11226" spans="1:1" ht="13.2" x14ac:dyDescent="0.25">
      <c r="A11226"/>
    </row>
    <row r="11227" spans="1:1" ht="13.2" x14ac:dyDescent="0.25">
      <c r="A11227"/>
    </row>
    <row r="11228" spans="1:1" ht="13.2" x14ac:dyDescent="0.25">
      <c r="A11228"/>
    </row>
    <row r="11229" spans="1:1" ht="13.2" x14ac:dyDescent="0.25">
      <c r="A11229"/>
    </row>
    <row r="11230" spans="1:1" ht="13.2" x14ac:dyDescent="0.25">
      <c r="A11230"/>
    </row>
    <row r="11231" spans="1:1" ht="13.2" x14ac:dyDescent="0.25">
      <c r="A11231"/>
    </row>
    <row r="11232" spans="1:1" ht="13.2" x14ac:dyDescent="0.25">
      <c r="A11232"/>
    </row>
    <row r="11233" spans="1:1" ht="13.2" x14ac:dyDescent="0.25">
      <c r="A11233"/>
    </row>
    <row r="11234" spans="1:1" ht="13.2" x14ac:dyDescent="0.25">
      <c r="A11234"/>
    </row>
    <row r="11235" spans="1:1" ht="13.2" x14ac:dyDescent="0.25">
      <c r="A11235"/>
    </row>
    <row r="11236" spans="1:1" ht="13.2" x14ac:dyDescent="0.25">
      <c r="A11236"/>
    </row>
    <row r="11237" spans="1:1" ht="13.2" x14ac:dyDescent="0.25">
      <c r="A11237"/>
    </row>
    <row r="11238" spans="1:1" ht="13.2" x14ac:dyDescent="0.25">
      <c r="A11238"/>
    </row>
    <row r="11239" spans="1:1" ht="13.2" x14ac:dyDescent="0.25">
      <c r="A11239"/>
    </row>
    <row r="11240" spans="1:1" ht="13.2" x14ac:dyDescent="0.25">
      <c r="A11240"/>
    </row>
    <row r="11241" spans="1:1" ht="13.2" x14ac:dyDescent="0.25">
      <c r="A11241"/>
    </row>
    <row r="11242" spans="1:1" ht="13.2" x14ac:dyDescent="0.25">
      <c r="A11242"/>
    </row>
    <row r="11243" spans="1:1" ht="13.2" x14ac:dyDescent="0.25">
      <c r="A11243"/>
    </row>
    <row r="11244" spans="1:1" ht="13.2" x14ac:dyDescent="0.25">
      <c r="A11244"/>
    </row>
    <row r="11245" spans="1:1" ht="13.2" x14ac:dyDescent="0.25">
      <c r="A11245"/>
    </row>
    <row r="11246" spans="1:1" ht="13.2" x14ac:dyDescent="0.25">
      <c r="A11246"/>
    </row>
    <row r="11247" spans="1:1" ht="13.2" x14ac:dyDescent="0.25">
      <c r="A11247"/>
    </row>
    <row r="11248" spans="1:1" ht="13.2" x14ac:dyDescent="0.25">
      <c r="A11248"/>
    </row>
    <row r="11249" spans="1:1" ht="13.2" x14ac:dyDescent="0.25">
      <c r="A11249"/>
    </row>
    <row r="11250" spans="1:1" ht="13.2" x14ac:dyDescent="0.25">
      <c r="A11250"/>
    </row>
    <row r="11251" spans="1:1" ht="13.2" x14ac:dyDescent="0.25">
      <c r="A11251"/>
    </row>
    <row r="11252" spans="1:1" ht="13.2" x14ac:dyDescent="0.25">
      <c r="A11252"/>
    </row>
    <row r="11253" spans="1:1" ht="13.2" x14ac:dyDescent="0.25">
      <c r="A11253"/>
    </row>
    <row r="11254" spans="1:1" ht="13.2" x14ac:dyDescent="0.25">
      <c r="A11254"/>
    </row>
    <row r="11255" spans="1:1" ht="13.2" x14ac:dyDescent="0.25">
      <c r="A11255"/>
    </row>
    <row r="11256" spans="1:1" ht="13.2" x14ac:dyDescent="0.25">
      <c r="A11256"/>
    </row>
    <row r="11257" spans="1:1" ht="13.2" x14ac:dyDescent="0.25">
      <c r="A11257"/>
    </row>
    <row r="11258" spans="1:1" ht="13.2" x14ac:dyDescent="0.25">
      <c r="A11258"/>
    </row>
    <row r="11259" spans="1:1" ht="13.2" x14ac:dyDescent="0.25">
      <c r="A11259"/>
    </row>
    <row r="11260" spans="1:1" ht="13.2" x14ac:dyDescent="0.25">
      <c r="A11260"/>
    </row>
    <row r="11261" spans="1:1" ht="13.2" x14ac:dyDescent="0.25">
      <c r="A11261"/>
    </row>
    <row r="11262" spans="1:1" ht="13.2" x14ac:dyDescent="0.25">
      <c r="A11262"/>
    </row>
    <row r="11263" spans="1:1" ht="13.2" x14ac:dyDescent="0.25">
      <c r="A11263"/>
    </row>
    <row r="11264" spans="1:1" ht="13.2" x14ac:dyDescent="0.25">
      <c r="A11264"/>
    </row>
    <row r="11265" spans="1:1" ht="13.2" x14ac:dyDescent="0.25">
      <c r="A11265"/>
    </row>
    <row r="11266" spans="1:1" ht="13.2" x14ac:dyDescent="0.25">
      <c r="A11266"/>
    </row>
    <row r="11267" spans="1:1" ht="13.2" x14ac:dyDescent="0.25">
      <c r="A11267"/>
    </row>
    <row r="11268" spans="1:1" ht="13.2" x14ac:dyDescent="0.25">
      <c r="A11268"/>
    </row>
    <row r="11269" spans="1:1" ht="13.2" x14ac:dyDescent="0.25">
      <c r="A11269"/>
    </row>
    <row r="11270" spans="1:1" ht="13.2" x14ac:dyDescent="0.25">
      <c r="A11270"/>
    </row>
    <row r="11271" spans="1:1" ht="13.2" x14ac:dyDescent="0.25">
      <c r="A11271"/>
    </row>
    <row r="11272" spans="1:1" ht="13.2" x14ac:dyDescent="0.25">
      <c r="A11272"/>
    </row>
    <row r="11273" spans="1:1" ht="13.2" x14ac:dyDescent="0.25">
      <c r="A11273"/>
    </row>
    <row r="11274" spans="1:1" ht="13.2" x14ac:dyDescent="0.25">
      <c r="A11274"/>
    </row>
    <row r="11275" spans="1:1" ht="13.2" x14ac:dyDescent="0.25">
      <c r="A11275"/>
    </row>
    <row r="11276" spans="1:1" ht="13.2" x14ac:dyDescent="0.25">
      <c r="A11276"/>
    </row>
    <row r="11277" spans="1:1" ht="13.2" x14ac:dyDescent="0.25">
      <c r="A11277"/>
    </row>
    <row r="11278" spans="1:1" ht="13.2" x14ac:dyDescent="0.25">
      <c r="A11278"/>
    </row>
    <row r="11279" spans="1:1" ht="13.2" x14ac:dyDescent="0.25">
      <c r="A11279"/>
    </row>
    <row r="11280" spans="1:1" ht="13.2" x14ac:dyDescent="0.25">
      <c r="A11280"/>
    </row>
    <row r="11281" spans="1:1" ht="13.2" x14ac:dyDescent="0.25">
      <c r="A11281"/>
    </row>
    <row r="11282" spans="1:1" ht="13.2" x14ac:dyDescent="0.25">
      <c r="A11282"/>
    </row>
    <row r="11283" spans="1:1" ht="13.2" x14ac:dyDescent="0.25">
      <c r="A11283"/>
    </row>
    <row r="11284" spans="1:1" ht="13.2" x14ac:dyDescent="0.25">
      <c r="A11284"/>
    </row>
    <row r="11285" spans="1:1" ht="13.2" x14ac:dyDescent="0.25">
      <c r="A11285"/>
    </row>
    <row r="11286" spans="1:1" ht="13.2" x14ac:dyDescent="0.25">
      <c r="A11286"/>
    </row>
    <row r="11287" spans="1:1" ht="13.2" x14ac:dyDescent="0.25">
      <c r="A11287"/>
    </row>
    <row r="11288" spans="1:1" ht="13.2" x14ac:dyDescent="0.25">
      <c r="A11288"/>
    </row>
    <row r="11289" spans="1:1" ht="13.2" x14ac:dyDescent="0.25">
      <c r="A11289"/>
    </row>
    <row r="11290" spans="1:1" ht="13.2" x14ac:dyDescent="0.25">
      <c r="A11290"/>
    </row>
    <row r="11291" spans="1:1" ht="13.2" x14ac:dyDescent="0.25">
      <c r="A11291"/>
    </row>
    <row r="11292" spans="1:1" ht="13.2" x14ac:dyDescent="0.25">
      <c r="A11292"/>
    </row>
    <row r="11293" spans="1:1" ht="13.2" x14ac:dyDescent="0.25">
      <c r="A11293"/>
    </row>
    <row r="11294" spans="1:1" ht="13.2" x14ac:dyDescent="0.25">
      <c r="A11294"/>
    </row>
    <row r="11295" spans="1:1" ht="13.2" x14ac:dyDescent="0.25">
      <c r="A11295"/>
    </row>
    <row r="11296" spans="1:1" ht="13.2" x14ac:dyDescent="0.25">
      <c r="A11296"/>
    </row>
    <row r="11297" spans="1:1" ht="13.2" x14ac:dyDescent="0.25">
      <c r="A11297"/>
    </row>
    <row r="11298" spans="1:1" ht="13.2" x14ac:dyDescent="0.25">
      <c r="A11298"/>
    </row>
    <row r="11299" spans="1:1" ht="13.2" x14ac:dyDescent="0.25">
      <c r="A11299"/>
    </row>
    <row r="11300" spans="1:1" ht="13.2" x14ac:dyDescent="0.25">
      <c r="A11300"/>
    </row>
    <row r="11301" spans="1:1" ht="13.2" x14ac:dyDescent="0.25">
      <c r="A11301"/>
    </row>
    <row r="11302" spans="1:1" ht="13.2" x14ac:dyDescent="0.25">
      <c r="A11302"/>
    </row>
    <row r="11303" spans="1:1" ht="13.2" x14ac:dyDescent="0.25">
      <c r="A11303"/>
    </row>
    <row r="11304" spans="1:1" ht="13.2" x14ac:dyDescent="0.25">
      <c r="A11304"/>
    </row>
    <row r="11305" spans="1:1" ht="13.2" x14ac:dyDescent="0.25">
      <c r="A11305"/>
    </row>
    <row r="11306" spans="1:1" ht="13.2" x14ac:dyDescent="0.25">
      <c r="A11306"/>
    </row>
    <row r="11307" spans="1:1" ht="13.2" x14ac:dyDescent="0.25">
      <c r="A11307"/>
    </row>
    <row r="11308" spans="1:1" ht="13.2" x14ac:dyDescent="0.25">
      <c r="A11308"/>
    </row>
    <row r="11309" spans="1:1" ht="13.2" x14ac:dyDescent="0.25">
      <c r="A11309"/>
    </row>
    <row r="11310" spans="1:1" ht="13.2" x14ac:dyDescent="0.25">
      <c r="A11310"/>
    </row>
    <row r="11311" spans="1:1" ht="13.2" x14ac:dyDescent="0.25">
      <c r="A11311"/>
    </row>
    <row r="11312" spans="1:1" ht="13.2" x14ac:dyDescent="0.25">
      <c r="A11312"/>
    </row>
    <row r="11313" spans="1:1" ht="13.2" x14ac:dyDescent="0.25">
      <c r="A11313"/>
    </row>
    <row r="11314" spans="1:1" ht="13.2" x14ac:dyDescent="0.25">
      <c r="A11314"/>
    </row>
    <row r="11315" spans="1:1" ht="13.2" x14ac:dyDescent="0.25">
      <c r="A11315"/>
    </row>
    <row r="11316" spans="1:1" ht="13.2" x14ac:dyDescent="0.25">
      <c r="A11316"/>
    </row>
    <row r="11317" spans="1:1" ht="13.2" x14ac:dyDescent="0.25">
      <c r="A11317"/>
    </row>
    <row r="11318" spans="1:1" ht="13.2" x14ac:dyDescent="0.25">
      <c r="A11318"/>
    </row>
    <row r="11319" spans="1:1" ht="13.2" x14ac:dyDescent="0.25">
      <c r="A11319"/>
    </row>
    <row r="11320" spans="1:1" ht="13.2" x14ac:dyDescent="0.25">
      <c r="A11320"/>
    </row>
    <row r="11321" spans="1:1" ht="13.2" x14ac:dyDescent="0.25">
      <c r="A11321"/>
    </row>
    <row r="11322" spans="1:1" ht="13.2" x14ac:dyDescent="0.25">
      <c r="A11322"/>
    </row>
    <row r="11323" spans="1:1" ht="13.2" x14ac:dyDescent="0.25">
      <c r="A11323"/>
    </row>
    <row r="11324" spans="1:1" ht="13.2" x14ac:dyDescent="0.25">
      <c r="A11324"/>
    </row>
    <row r="11325" spans="1:1" ht="13.2" x14ac:dyDescent="0.25">
      <c r="A11325"/>
    </row>
    <row r="11326" spans="1:1" ht="13.2" x14ac:dyDescent="0.25">
      <c r="A11326"/>
    </row>
    <row r="11327" spans="1:1" ht="13.2" x14ac:dyDescent="0.25">
      <c r="A11327"/>
    </row>
    <row r="11328" spans="1:1" ht="13.2" x14ac:dyDescent="0.25">
      <c r="A11328"/>
    </row>
    <row r="11329" spans="1:1" ht="13.2" x14ac:dyDescent="0.25">
      <c r="A11329"/>
    </row>
    <row r="11330" spans="1:1" ht="13.2" x14ac:dyDescent="0.25">
      <c r="A11330"/>
    </row>
    <row r="11331" spans="1:1" ht="13.2" x14ac:dyDescent="0.25">
      <c r="A11331"/>
    </row>
    <row r="11332" spans="1:1" ht="13.2" x14ac:dyDescent="0.25">
      <c r="A11332"/>
    </row>
    <row r="11333" spans="1:1" ht="13.2" x14ac:dyDescent="0.25">
      <c r="A11333"/>
    </row>
    <row r="11334" spans="1:1" ht="13.2" x14ac:dyDescent="0.25">
      <c r="A11334"/>
    </row>
    <row r="11335" spans="1:1" ht="13.2" x14ac:dyDescent="0.25">
      <c r="A11335"/>
    </row>
    <row r="11336" spans="1:1" ht="13.2" x14ac:dyDescent="0.25">
      <c r="A11336"/>
    </row>
    <row r="11337" spans="1:1" ht="13.2" x14ac:dyDescent="0.25">
      <c r="A11337"/>
    </row>
    <row r="11338" spans="1:1" ht="13.2" x14ac:dyDescent="0.25">
      <c r="A11338"/>
    </row>
    <row r="11339" spans="1:1" ht="13.2" x14ac:dyDescent="0.25">
      <c r="A11339"/>
    </row>
    <row r="11340" spans="1:1" ht="13.2" x14ac:dyDescent="0.25">
      <c r="A11340"/>
    </row>
    <row r="11341" spans="1:1" ht="13.2" x14ac:dyDescent="0.25">
      <c r="A11341"/>
    </row>
    <row r="11342" spans="1:1" ht="13.2" x14ac:dyDescent="0.25">
      <c r="A11342"/>
    </row>
    <row r="11343" spans="1:1" ht="13.2" x14ac:dyDescent="0.25">
      <c r="A11343"/>
    </row>
    <row r="11344" spans="1:1" ht="13.2" x14ac:dyDescent="0.25">
      <c r="A11344"/>
    </row>
    <row r="11345" spans="1:1" ht="13.2" x14ac:dyDescent="0.25">
      <c r="A11345"/>
    </row>
    <row r="11346" spans="1:1" ht="13.2" x14ac:dyDescent="0.25">
      <c r="A11346"/>
    </row>
    <row r="11347" spans="1:1" ht="13.2" x14ac:dyDescent="0.25">
      <c r="A11347"/>
    </row>
    <row r="11348" spans="1:1" ht="13.2" x14ac:dyDescent="0.25">
      <c r="A11348"/>
    </row>
    <row r="11349" spans="1:1" ht="13.2" x14ac:dyDescent="0.25">
      <c r="A11349"/>
    </row>
    <row r="11350" spans="1:1" ht="13.2" x14ac:dyDescent="0.25">
      <c r="A11350"/>
    </row>
    <row r="11351" spans="1:1" ht="13.2" x14ac:dyDescent="0.25">
      <c r="A11351"/>
    </row>
    <row r="11352" spans="1:1" ht="13.2" x14ac:dyDescent="0.25">
      <c r="A11352"/>
    </row>
    <row r="11353" spans="1:1" ht="13.2" x14ac:dyDescent="0.25">
      <c r="A11353"/>
    </row>
    <row r="11354" spans="1:1" ht="13.2" x14ac:dyDescent="0.25">
      <c r="A11354"/>
    </row>
    <row r="11355" spans="1:1" ht="13.2" x14ac:dyDescent="0.25">
      <c r="A11355"/>
    </row>
    <row r="11356" spans="1:1" ht="13.2" x14ac:dyDescent="0.25">
      <c r="A11356"/>
    </row>
    <row r="11357" spans="1:1" ht="13.2" x14ac:dyDescent="0.25">
      <c r="A11357"/>
    </row>
    <row r="11358" spans="1:1" ht="13.2" x14ac:dyDescent="0.25">
      <c r="A11358"/>
    </row>
    <row r="11359" spans="1:1" ht="13.2" x14ac:dyDescent="0.25">
      <c r="A11359"/>
    </row>
    <row r="11360" spans="1:1" ht="13.2" x14ac:dyDescent="0.25">
      <c r="A11360"/>
    </row>
    <row r="11361" spans="1:1" ht="13.2" x14ac:dyDescent="0.25">
      <c r="A11361"/>
    </row>
    <row r="11362" spans="1:1" ht="13.2" x14ac:dyDescent="0.25">
      <c r="A11362"/>
    </row>
    <row r="11363" spans="1:1" ht="13.2" x14ac:dyDescent="0.25">
      <c r="A11363"/>
    </row>
    <row r="11364" spans="1:1" ht="13.2" x14ac:dyDescent="0.25">
      <c r="A11364"/>
    </row>
    <row r="11365" spans="1:1" ht="13.2" x14ac:dyDescent="0.25">
      <c r="A11365"/>
    </row>
    <row r="11366" spans="1:1" ht="13.2" x14ac:dyDescent="0.25">
      <c r="A11366"/>
    </row>
    <row r="11367" spans="1:1" ht="13.2" x14ac:dyDescent="0.25">
      <c r="A11367"/>
    </row>
    <row r="11368" spans="1:1" ht="13.2" x14ac:dyDescent="0.25">
      <c r="A11368"/>
    </row>
    <row r="11369" spans="1:1" ht="13.2" x14ac:dyDescent="0.25">
      <c r="A11369"/>
    </row>
    <row r="11370" spans="1:1" ht="13.2" x14ac:dyDescent="0.25">
      <c r="A11370"/>
    </row>
    <row r="11371" spans="1:1" ht="13.2" x14ac:dyDescent="0.25">
      <c r="A11371"/>
    </row>
    <row r="11372" spans="1:1" ht="13.2" x14ac:dyDescent="0.25">
      <c r="A11372"/>
    </row>
    <row r="11373" spans="1:1" ht="13.2" x14ac:dyDescent="0.25">
      <c r="A11373"/>
    </row>
    <row r="11374" spans="1:1" ht="13.2" x14ac:dyDescent="0.25">
      <c r="A11374"/>
    </row>
    <row r="11375" spans="1:1" ht="13.2" x14ac:dyDescent="0.25">
      <c r="A11375"/>
    </row>
    <row r="11376" spans="1:1" ht="13.2" x14ac:dyDescent="0.25">
      <c r="A11376"/>
    </row>
    <row r="11377" spans="1:1" ht="13.2" x14ac:dyDescent="0.25">
      <c r="A11377"/>
    </row>
    <row r="11378" spans="1:1" ht="13.2" x14ac:dyDescent="0.25">
      <c r="A11378"/>
    </row>
    <row r="11379" spans="1:1" ht="13.2" x14ac:dyDescent="0.25">
      <c r="A11379"/>
    </row>
    <row r="11380" spans="1:1" ht="13.2" x14ac:dyDescent="0.25">
      <c r="A11380"/>
    </row>
    <row r="11381" spans="1:1" ht="13.2" x14ac:dyDescent="0.25">
      <c r="A11381"/>
    </row>
    <row r="11382" spans="1:1" ht="13.2" x14ac:dyDescent="0.25">
      <c r="A11382"/>
    </row>
    <row r="11383" spans="1:1" ht="13.2" x14ac:dyDescent="0.25">
      <c r="A11383"/>
    </row>
    <row r="11384" spans="1:1" ht="13.2" x14ac:dyDescent="0.25">
      <c r="A11384"/>
    </row>
    <row r="11385" spans="1:1" ht="13.2" x14ac:dyDescent="0.25">
      <c r="A11385"/>
    </row>
    <row r="11386" spans="1:1" ht="13.2" x14ac:dyDescent="0.25">
      <c r="A11386"/>
    </row>
    <row r="11387" spans="1:1" ht="13.2" x14ac:dyDescent="0.25">
      <c r="A11387"/>
    </row>
    <row r="11388" spans="1:1" ht="13.2" x14ac:dyDescent="0.25">
      <c r="A11388"/>
    </row>
    <row r="11389" spans="1:1" ht="13.2" x14ac:dyDescent="0.25">
      <c r="A11389"/>
    </row>
    <row r="11390" spans="1:1" ht="13.2" x14ac:dyDescent="0.25">
      <c r="A11390"/>
    </row>
    <row r="11391" spans="1:1" ht="13.2" x14ac:dyDescent="0.25">
      <c r="A11391"/>
    </row>
    <row r="11392" spans="1:1" ht="13.2" x14ac:dyDescent="0.25">
      <c r="A11392"/>
    </row>
    <row r="11393" spans="1:1" ht="13.2" x14ac:dyDescent="0.25">
      <c r="A11393"/>
    </row>
    <row r="11394" spans="1:1" ht="13.2" x14ac:dyDescent="0.25">
      <c r="A11394"/>
    </row>
    <row r="11395" spans="1:1" ht="13.2" x14ac:dyDescent="0.25">
      <c r="A11395"/>
    </row>
    <row r="11396" spans="1:1" ht="13.2" x14ac:dyDescent="0.25">
      <c r="A11396"/>
    </row>
    <row r="11397" spans="1:1" ht="13.2" x14ac:dyDescent="0.25">
      <c r="A11397"/>
    </row>
    <row r="11398" spans="1:1" ht="13.2" x14ac:dyDescent="0.25">
      <c r="A11398"/>
    </row>
    <row r="11399" spans="1:1" ht="13.2" x14ac:dyDescent="0.25">
      <c r="A11399"/>
    </row>
    <row r="11400" spans="1:1" ht="13.2" x14ac:dyDescent="0.25">
      <c r="A11400"/>
    </row>
    <row r="11401" spans="1:1" ht="13.2" x14ac:dyDescent="0.25">
      <c r="A11401"/>
    </row>
    <row r="11402" spans="1:1" ht="13.2" x14ac:dyDescent="0.25">
      <c r="A11402"/>
    </row>
    <row r="11403" spans="1:1" ht="13.2" x14ac:dyDescent="0.25">
      <c r="A11403"/>
    </row>
    <row r="11404" spans="1:1" ht="13.2" x14ac:dyDescent="0.25">
      <c r="A11404"/>
    </row>
    <row r="11405" spans="1:1" ht="13.2" x14ac:dyDescent="0.25">
      <c r="A11405"/>
    </row>
    <row r="11406" spans="1:1" ht="13.2" x14ac:dyDescent="0.25">
      <c r="A11406"/>
    </row>
    <row r="11407" spans="1:1" ht="13.2" x14ac:dyDescent="0.25">
      <c r="A11407"/>
    </row>
    <row r="11408" spans="1:1" ht="13.2" x14ac:dyDescent="0.25">
      <c r="A11408"/>
    </row>
    <row r="11409" spans="1:1" ht="13.2" x14ac:dyDescent="0.25">
      <c r="A11409"/>
    </row>
    <row r="11410" spans="1:1" ht="13.2" x14ac:dyDescent="0.25">
      <c r="A11410"/>
    </row>
    <row r="11411" spans="1:1" ht="13.2" x14ac:dyDescent="0.25">
      <c r="A11411"/>
    </row>
    <row r="11412" spans="1:1" ht="13.2" x14ac:dyDescent="0.25">
      <c r="A11412"/>
    </row>
    <row r="11413" spans="1:1" ht="13.2" x14ac:dyDescent="0.25">
      <c r="A11413"/>
    </row>
    <row r="11414" spans="1:1" ht="13.2" x14ac:dyDescent="0.25">
      <c r="A11414"/>
    </row>
    <row r="11415" spans="1:1" ht="13.2" x14ac:dyDescent="0.25">
      <c r="A11415"/>
    </row>
    <row r="11416" spans="1:1" ht="13.2" x14ac:dyDescent="0.25">
      <c r="A11416"/>
    </row>
    <row r="11417" spans="1:1" ht="13.2" x14ac:dyDescent="0.25">
      <c r="A11417"/>
    </row>
    <row r="11418" spans="1:1" ht="13.2" x14ac:dyDescent="0.25">
      <c r="A11418"/>
    </row>
    <row r="11419" spans="1:1" ht="13.2" x14ac:dyDescent="0.25">
      <c r="A11419"/>
    </row>
    <row r="11420" spans="1:1" ht="13.2" x14ac:dyDescent="0.25">
      <c r="A11420"/>
    </row>
    <row r="11421" spans="1:1" ht="13.2" x14ac:dyDescent="0.25">
      <c r="A11421"/>
    </row>
    <row r="11422" spans="1:1" ht="13.2" x14ac:dyDescent="0.25">
      <c r="A11422"/>
    </row>
    <row r="11423" spans="1:1" ht="13.2" x14ac:dyDescent="0.25">
      <c r="A11423"/>
    </row>
    <row r="11424" spans="1:1" ht="13.2" x14ac:dyDescent="0.25">
      <c r="A11424"/>
    </row>
    <row r="11425" spans="1:1" ht="13.2" x14ac:dyDescent="0.25">
      <c r="A11425"/>
    </row>
    <row r="11426" spans="1:1" ht="13.2" x14ac:dyDescent="0.25">
      <c r="A11426"/>
    </row>
    <row r="11427" spans="1:1" ht="13.2" x14ac:dyDescent="0.25">
      <c r="A11427"/>
    </row>
    <row r="11428" spans="1:1" ht="13.2" x14ac:dyDescent="0.25">
      <c r="A11428"/>
    </row>
    <row r="11429" spans="1:1" ht="13.2" x14ac:dyDescent="0.25">
      <c r="A11429"/>
    </row>
    <row r="11430" spans="1:1" ht="13.2" x14ac:dyDescent="0.25">
      <c r="A11430"/>
    </row>
    <row r="11431" spans="1:1" ht="13.2" x14ac:dyDescent="0.25">
      <c r="A11431"/>
    </row>
    <row r="11432" spans="1:1" ht="13.2" x14ac:dyDescent="0.25">
      <c r="A11432"/>
    </row>
    <row r="11433" spans="1:1" ht="13.2" x14ac:dyDescent="0.25">
      <c r="A11433"/>
    </row>
    <row r="11434" spans="1:1" ht="13.2" x14ac:dyDescent="0.25">
      <c r="A11434"/>
    </row>
    <row r="11435" spans="1:1" ht="13.2" x14ac:dyDescent="0.25">
      <c r="A11435"/>
    </row>
    <row r="11436" spans="1:1" ht="13.2" x14ac:dyDescent="0.25">
      <c r="A11436"/>
    </row>
    <row r="11437" spans="1:1" ht="13.2" x14ac:dyDescent="0.25">
      <c r="A11437"/>
    </row>
    <row r="11438" spans="1:1" ht="13.2" x14ac:dyDescent="0.25">
      <c r="A11438"/>
    </row>
    <row r="11439" spans="1:1" ht="13.2" x14ac:dyDescent="0.25">
      <c r="A11439"/>
    </row>
    <row r="11440" spans="1:1" ht="13.2" x14ac:dyDescent="0.25">
      <c r="A11440"/>
    </row>
    <row r="11441" spans="1:1" ht="13.2" x14ac:dyDescent="0.25">
      <c r="A11441"/>
    </row>
    <row r="11442" spans="1:1" ht="13.2" x14ac:dyDescent="0.25">
      <c r="A11442"/>
    </row>
    <row r="11443" spans="1:1" ht="13.2" x14ac:dyDescent="0.25">
      <c r="A11443"/>
    </row>
    <row r="11444" spans="1:1" ht="13.2" x14ac:dyDescent="0.25">
      <c r="A11444"/>
    </row>
    <row r="11445" spans="1:1" ht="13.2" x14ac:dyDescent="0.25">
      <c r="A11445"/>
    </row>
    <row r="11446" spans="1:1" ht="13.2" x14ac:dyDescent="0.25">
      <c r="A11446"/>
    </row>
    <row r="11447" spans="1:1" ht="13.2" x14ac:dyDescent="0.25">
      <c r="A11447"/>
    </row>
    <row r="11448" spans="1:1" ht="13.2" x14ac:dyDescent="0.25">
      <c r="A11448"/>
    </row>
    <row r="11449" spans="1:1" ht="13.2" x14ac:dyDescent="0.25">
      <c r="A11449"/>
    </row>
    <row r="11450" spans="1:1" ht="13.2" x14ac:dyDescent="0.25">
      <c r="A11450"/>
    </row>
    <row r="11451" spans="1:1" ht="13.2" x14ac:dyDescent="0.25">
      <c r="A11451"/>
    </row>
    <row r="11452" spans="1:1" ht="13.2" x14ac:dyDescent="0.25">
      <c r="A11452"/>
    </row>
    <row r="11453" spans="1:1" ht="13.2" x14ac:dyDescent="0.25">
      <c r="A11453"/>
    </row>
    <row r="11454" spans="1:1" ht="13.2" x14ac:dyDescent="0.25">
      <c r="A11454"/>
    </row>
    <row r="11455" spans="1:1" ht="13.2" x14ac:dyDescent="0.25">
      <c r="A11455"/>
    </row>
    <row r="11456" spans="1:1" ht="13.2" x14ac:dyDescent="0.25">
      <c r="A11456"/>
    </row>
    <row r="11457" spans="1:1" ht="13.2" x14ac:dyDescent="0.25">
      <c r="A11457"/>
    </row>
    <row r="11458" spans="1:1" ht="13.2" x14ac:dyDescent="0.25">
      <c r="A11458"/>
    </row>
    <row r="11459" spans="1:1" ht="13.2" x14ac:dyDescent="0.25">
      <c r="A11459"/>
    </row>
    <row r="11460" spans="1:1" ht="13.2" x14ac:dyDescent="0.25">
      <c r="A11460"/>
    </row>
    <row r="11461" spans="1:1" ht="13.2" x14ac:dyDescent="0.25">
      <c r="A11461"/>
    </row>
    <row r="11462" spans="1:1" ht="13.2" x14ac:dyDescent="0.25">
      <c r="A11462"/>
    </row>
    <row r="11463" spans="1:1" ht="13.2" x14ac:dyDescent="0.25">
      <c r="A11463"/>
    </row>
    <row r="11464" spans="1:1" ht="13.2" x14ac:dyDescent="0.25">
      <c r="A11464"/>
    </row>
    <row r="11465" spans="1:1" ht="13.2" x14ac:dyDescent="0.25">
      <c r="A11465"/>
    </row>
    <row r="11466" spans="1:1" ht="13.2" x14ac:dyDescent="0.25">
      <c r="A11466"/>
    </row>
    <row r="11467" spans="1:1" ht="13.2" x14ac:dyDescent="0.25">
      <c r="A11467"/>
    </row>
    <row r="11468" spans="1:1" ht="13.2" x14ac:dyDescent="0.25">
      <c r="A11468"/>
    </row>
    <row r="11469" spans="1:1" ht="13.2" x14ac:dyDescent="0.25">
      <c r="A11469"/>
    </row>
    <row r="11470" spans="1:1" ht="13.2" x14ac:dyDescent="0.25">
      <c r="A11470"/>
    </row>
    <row r="11471" spans="1:1" ht="13.2" x14ac:dyDescent="0.25">
      <c r="A11471"/>
    </row>
    <row r="11472" spans="1:1" ht="13.2" x14ac:dyDescent="0.25">
      <c r="A11472"/>
    </row>
    <row r="11473" spans="1:1" ht="13.2" x14ac:dyDescent="0.25">
      <c r="A11473"/>
    </row>
    <row r="11474" spans="1:1" ht="13.2" x14ac:dyDescent="0.25">
      <c r="A11474"/>
    </row>
    <row r="11475" spans="1:1" ht="13.2" x14ac:dyDescent="0.25">
      <c r="A11475"/>
    </row>
    <row r="11476" spans="1:1" ht="13.2" x14ac:dyDescent="0.25">
      <c r="A11476"/>
    </row>
    <row r="11477" spans="1:1" ht="13.2" x14ac:dyDescent="0.25">
      <c r="A11477"/>
    </row>
    <row r="11478" spans="1:1" ht="13.2" x14ac:dyDescent="0.25">
      <c r="A11478"/>
    </row>
    <row r="11479" spans="1:1" ht="13.2" x14ac:dyDescent="0.25">
      <c r="A11479"/>
    </row>
    <row r="11480" spans="1:1" ht="13.2" x14ac:dyDescent="0.25">
      <c r="A11480"/>
    </row>
    <row r="11481" spans="1:1" ht="13.2" x14ac:dyDescent="0.25">
      <c r="A11481"/>
    </row>
    <row r="11482" spans="1:1" ht="13.2" x14ac:dyDescent="0.25">
      <c r="A11482"/>
    </row>
    <row r="11483" spans="1:1" ht="13.2" x14ac:dyDescent="0.25">
      <c r="A11483"/>
    </row>
    <row r="11484" spans="1:1" ht="13.2" x14ac:dyDescent="0.25">
      <c r="A11484"/>
    </row>
    <row r="11485" spans="1:1" ht="13.2" x14ac:dyDescent="0.25">
      <c r="A11485"/>
    </row>
    <row r="11486" spans="1:1" ht="13.2" x14ac:dyDescent="0.25">
      <c r="A11486"/>
    </row>
    <row r="11487" spans="1:1" ht="13.2" x14ac:dyDescent="0.25">
      <c r="A11487"/>
    </row>
    <row r="11488" spans="1:1" ht="13.2" x14ac:dyDescent="0.25">
      <c r="A11488"/>
    </row>
    <row r="11489" spans="1:1" ht="13.2" x14ac:dyDescent="0.25">
      <c r="A11489"/>
    </row>
    <row r="11490" spans="1:1" ht="13.2" x14ac:dyDescent="0.25">
      <c r="A11490"/>
    </row>
    <row r="11491" spans="1:1" ht="13.2" x14ac:dyDescent="0.25">
      <c r="A11491"/>
    </row>
    <row r="11492" spans="1:1" ht="13.2" x14ac:dyDescent="0.25">
      <c r="A11492"/>
    </row>
    <row r="11493" spans="1:1" ht="13.2" x14ac:dyDescent="0.25">
      <c r="A11493"/>
    </row>
    <row r="11494" spans="1:1" ht="13.2" x14ac:dyDescent="0.25">
      <c r="A11494"/>
    </row>
    <row r="11495" spans="1:1" ht="13.2" x14ac:dyDescent="0.25">
      <c r="A11495"/>
    </row>
    <row r="11496" spans="1:1" ht="13.2" x14ac:dyDescent="0.25">
      <c r="A11496"/>
    </row>
    <row r="11497" spans="1:1" ht="13.2" x14ac:dyDescent="0.25">
      <c r="A11497"/>
    </row>
    <row r="11498" spans="1:1" ht="13.2" x14ac:dyDescent="0.25">
      <c r="A11498"/>
    </row>
    <row r="11499" spans="1:1" ht="13.2" x14ac:dyDescent="0.25">
      <c r="A11499"/>
    </row>
    <row r="11500" spans="1:1" ht="13.2" x14ac:dyDescent="0.25">
      <c r="A11500"/>
    </row>
    <row r="11501" spans="1:1" ht="13.2" x14ac:dyDescent="0.25">
      <c r="A11501"/>
    </row>
    <row r="11502" spans="1:1" ht="13.2" x14ac:dyDescent="0.25">
      <c r="A11502"/>
    </row>
    <row r="11503" spans="1:1" ht="13.2" x14ac:dyDescent="0.25">
      <c r="A11503"/>
    </row>
    <row r="11504" spans="1:1" ht="13.2" x14ac:dyDescent="0.25">
      <c r="A11504"/>
    </row>
    <row r="11505" spans="1:1" ht="13.2" x14ac:dyDescent="0.25">
      <c r="A11505"/>
    </row>
    <row r="11506" spans="1:1" ht="13.2" x14ac:dyDescent="0.25">
      <c r="A11506"/>
    </row>
    <row r="11507" spans="1:1" ht="13.2" x14ac:dyDescent="0.25">
      <c r="A11507"/>
    </row>
    <row r="11508" spans="1:1" ht="13.2" x14ac:dyDescent="0.25">
      <c r="A11508"/>
    </row>
    <row r="11509" spans="1:1" ht="13.2" x14ac:dyDescent="0.25">
      <c r="A11509"/>
    </row>
    <row r="11510" spans="1:1" ht="13.2" x14ac:dyDescent="0.25">
      <c r="A11510"/>
    </row>
    <row r="11511" spans="1:1" ht="13.2" x14ac:dyDescent="0.25">
      <c r="A11511"/>
    </row>
    <row r="11512" spans="1:1" ht="13.2" x14ac:dyDescent="0.25">
      <c r="A11512"/>
    </row>
    <row r="11513" spans="1:1" ht="13.2" x14ac:dyDescent="0.25">
      <c r="A11513"/>
    </row>
    <row r="11514" spans="1:1" ht="13.2" x14ac:dyDescent="0.25">
      <c r="A11514"/>
    </row>
    <row r="11515" spans="1:1" ht="13.2" x14ac:dyDescent="0.25">
      <c r="A11515"/>
    </row>
    <row r="11516" spans="1:1" ht="13.2" x14ac:dyDescent="0.25">
      <c r="A11516"/>
    </row>
    <row r="11517" spans="1:1" ht="13.2" x14ac:dyDescent="0.25">
      <c r="A11517"/>
    </row>
    <row r="11518" spans="1:1" ht="13.2" x14ac:dyDescent="0.25">
      <c r="A11518"/>
    </row>
    <row r="11519" spans="1:1" ht="13.2" x14ac:dyDescent="0.25">
      <c r="A11519"/>
    </row>
    <row r="11520" spans="1:1" ht="13.2" x14ac:dyDescent="0.25">
      <c r="A11520"/>
    </row>
    <row r="11521" spans="1:1" ht="13.2" x14ac:dyDescent="0.25">
      <c r="A11521"/>
    </row>
    <row r="11522" spans="1:1" ht="13.2" x14ac:dyDescent="0.25">
      <c r="A11522"/>
    </row>
    <row r="11523" spans="1:1" ht="13.2" x14ac:dyDescent="0.25">
      <c r="A11523"/>
    </row>
    <row r="11524" spans="1:1" ht="13.2" x14ac:dyDescent="0.25">
      <c r="A11524"/>
    </row>
    <row r="11525" spans="1:1" ht="13.2" x14ac:dyDescent="0.25">
      <c r="A11525"/>
    </row>
    <row r="11526" spans="1:1" ht="13.2" x14ac:dyDescent="0.25">
      <c r="A11526"/>
    </row>
    <row r="11527" spans="1:1" ht="13.2" x14ac:dyDescent="0.25">
      <c r="A11527"/>
    </row>
    <row r="11528" spans="1:1" ht="13.2" x14ac:dyDescent="0.25">
      <c r="A11528"/>
    </row>
    <row r="11529" spans="1:1" ht="13.2" x14ac:dyDescent="0.25">
      <c r="A11529"/>
    </row>
    <row r="11530" spans="1:1" ht="13.2" x14ac:dyDescent="0.25">
      <c r="A11530"/>
    </row>
    <row r="11531" spans="1:1" ht="13.2" x14ac:dyDescent="0.25">
      <c r="A11531"/>
    </row>
    <row r="11532" spans="1:1" ht="13.2" x14ac:dyDescent="0.25">
      <c r="A11532"/>
    </row>
    <row r="11533" spans="1:1" ht="13.2" x14ac:dyDescent="0.25">
      <c r="A11533"/>
    </row>
    <row r="11534" spans="1:1" ht="13.2" x14ac:dyDescent="0.25">
      <c r="A11534"/>
    </row>
    <row r="11535" spans="1:1" ht="13.2" x14ac:dyDescent="0.25">
      <c r="A11535"/>
    </row>
    <row r="11536" spans="1:1" ht="13.2" x14ac:dyDescent="0.25">
      <c r="A11536"/>
    </row>
    <row r="11537" spans="1:1" ht="13.2" x14ac:dyDescent="0.25">
      <c r="A11537"/>
    </row>
    <row r="11538" spans="1:1" ht="13.2" x14ac:dyDescent="0.25">
      <c r="A11538"/>
    </row>
    <row r="11539" spans="1:1" ht="13.2" x14ac:dyDescent="0.25">
      <c r="A11539"/>
    </row>
    <row r="11540" spans="1:1" ht="13.2" x14ac:dyDescent="0.25">
      <c r="A11540"/>
    </row>
    <row r="11541" spans="1:1" ht="13.2" x14ac:dyDescent="0.25">
      <c r="A11541"/>
    </row>
    <row r="11542" spans="1:1" ht="13.2" x14ac:dyDescent="0.25">
      <c r="A11542"/>
    </row>
    <row r="11543" spans="1:1" ht="13.2" x14ac:dyDescent="0.25">
      <c r="A11543"/>
    </row>
    <row r="11544" spans="1:1" ht="13.2" x14ac:dyDescent="0.25">
      <c r="A11544"/>
    </row>
    <row r="11545" spans="1:1" ht="13.2" x14ac:dyDescent="0.25">
      <c r="A11545"/>
    </row>
    <row r="11546" spans="1:1" ht="13.2" x14ac:dyDescent="0.25">
      <c r="A11546"/>
    </row>
    <row r="11547" spans="1:1" ht="13.2" x14ac:dyDescent="0.25">
      <c r="A11547"/>
    </row>
    <row r="11548" spans="1:1" ht="13.2" x14ac:dyDescent="0.25">
      <c r="A11548"/>
    </row>
    <row r="11549" spans="1:1" ht="13.2" x14ac:dyDescent="0.25">
      <c r="A11549"/>
    </row>
    <row r="11550" spans="1:1" ht="13.2" x14ac:dyDescent="0.25">
      <c r="A11550"/>
    </row>
    <row r="11551" spans="1:1" ht="13.2" x14ac:dyDescent="0.25">
      <c r="A11551"/>
    </row>
    <row r="11552" spans="1:1" ht="13.2" x14ac:dyDescent="0.25">
      <c r="A11552"/>
    </row>
    <row r="11553" spans="1:1" ht="13.2" x14ac:dyDescent="0.25">
      <c r="A11553"/>
    </row>
    <row r="11554" spans="1:1" ht="13.2" x14ac:dyDescent="0.25">
      <c r="A11554"/>
    </row>
    <row r="11555" spans="1:1" ht="13.2" x14ac:dyDescent="0.25">
      <c r="A11555"/>
    </row>
    <row r="11556" spans="1:1" ht="13.2" x14ac:dyDescent="0.25">
      <c r="A11556"/>
    </row>
    <row r="11557" spans="1:1" ht="13.2" x14ac:dyDescent="0.25">
      <c r="A11557"/>
    </row>
    <row r="11558" spans="1:1" ht="13.2" x14ac:dyDescent="0.25">
      <c r="A11558"/>
    </row>
    <row r="11559" spans="1:1" ht="13.2" x14ac:dyDescent="0.25">
      <c r="A11559"/>
    </row>
    <row r="11560" spans="1:1" ht="13.2" x14ac:dyDescent="0.25">
      <c r="A11560"/>
    </row>
    <row r="11561" spans="1:1" ht="13.2" x14ac:dyDescent="0.25">
      <c r="A11561"/>
    </row>
    <row r="11562" spans="1:1" ht="13.2" x14ac:dyDescent="0.25">
      <c r="A11562"/>
    </row>
    <row r="11563" spans="1:1" ht="13.2" x14ac:dyDescent="0.25">
      <c r="A11563"/>
    </row>
    <row r="11564" spans="1:1" ht="13.2" x14ac:dyDescent="0.25">
      <c r="A11564"/>
    </row>
    <row r="11565" spans="1:1" ht="13.2" x14ac:dyDescent="0.25">
      <c r="A11565"/>
    </row>
    <row r="11566" spans="1:1" ht="13.2" x14ac:dyDescent="0.25">
      <c r="A11566"/>
    </row>
    <row r="11567" spans="1:1" ht="13.2" x14ac:dyDescent="0.25">
      <c r="A11567"/>
    </row>
    <row r="11568" spans="1:1" ht="13.2" x14ac:dyDescent="0.25">
      <c r="A11568"/>
    </row>
    <row r="11569" spans="1:1" ht="13.2" x14ac:dyDescent="0.25">
      <c r="A11569"/>
    </row>
    <row r="11570" spans="1:1" ht="13.2" x14ac:dyDescent="0.25">
      <c r="A11570"/>
    </row>
    <row r="11571" spans="1:1" ht="13.2" x14ac:dyDescent="0.25">
      <c r="A11571"/>
    </row>
    <row r="11572" spans="1:1" ht="13.2" x14ac:dyDescent="0.25">
      <c r="A11572"/>
    </row>
    <row r="11573" spans="1:1" ht="13.2" x14ac:dyDescent="0.25">
      <c r="A11573"/>
    </row>
    <row r="11574" spans="1:1" ht="13.2" x14ac:dyDescent="0.25">
      <c r="A11574"/>
    </row>
    <row r="11575" spans="1:1" ht="13.2" x14ac:dyDescent="0.25">
      <c r="A11575"/>
    </row>
    <row r="11576" spans="1:1" ht="13.2" x14ac:dyDescent="0.25">
      <c r="A11576"/>
    </row>
    <row r="11577" spans="1:1" ht="13.2" x14ac:dyDescent="0.25">
      <c r="A11577"/>
    </row>
    <row r="11578" spans="1:1" ht="13.2" x14ac:dyDescent="0.25">
      <c r="A11578"/>
    </row>
    <row r="11579" spans="1:1" ht="13.2" x14ac:dyDescent="0.25">
      <c r="A11579"/>
    </row>
    <row r="11580" spans="1:1" ht="13.2" x14ac:dyDescent="0.25">
      <c r="A11580"/>
    </row>
    <row r="11581" spans="1:1" ht="13.2" x14ac:dyDescent="0.25">
      <c r="A11581"/>
    </row>
    <row r="11582" spans="1:1" ht="13.2" x14ac:dyDescent="0.25">
      <c r="A11582"/>
    </row>
    <row r="11583" spans="1:1" ht="13.2" x14ac:dyDescent="0.25">
      <c r="A11583"/>
    </row>
    <row r="11584" spans="1:1" ht="13.2" x14ac:dyDescent="0.25">
      <c r="A11584"/>
    </row>
    <row r="11585" spans="1:1" ht="13.2" x14ac:dyDescent="0.25">
      <c r="A11585"/>
    </row>
    <row r="11586" spans="1:1" ht="13.2" x14ac:dyDescent="0.25">
      <c r="A11586"/>
    </row>
    <row r="11587" spans="1:1" ht="13.2" x14ac:dyDescent="0.25">
      <c r="A11587"/>
    </row>
    <row r="11588" spans="1:1" ht="13.2" x14ac:dyDescent="0.25">
      <c r="A11588"/>
    </row>
    <row r="11589" spans="1:1" ht="13.2" x14ac:dyDescent="0.25">
      <c r="A11589"/>
    </row>
    <row r="11590" spans="1:1" ht="13.2" x14ac:dyDescent="0.25">
      <c r="A11590"/>
    </row>
    <row r="11591" spans="1:1" ht="13.2" x14ac:dyDescent="0.25">
      <c r="A11591"/>
    </row>
    <row r="11592" spans="1:1" ht="13.2" x14ac:dyDescent="0.25">
      <c r="A11592"/>
    </row>
    <row r="11593" spans="1:1" ht="13.2" x14ac:dyDescent="0.25">
      <c r="A11593"/>
    </row>
    <row r="11594" spans="1:1" ht="13.2" x14ac:dyDescent="0.25">
      <c r="A11594"/>
    </row>
    <row r="11595" spans="1:1" ht="13.2" x14ac:dyDescent="0.25">
      <c r="A11595"/>
    </row>
    <row r="11596" spans="1:1" ht="13.2" x14ac:dyDescent="0.25">
      <c r="A11596"/>
    </row>
    <row r="11597" spans="1:1" ht="13.2" x14ac:dyDescent="0.25">
      <c r="A11597"/>
    </row>
    <row r="11598" spans="1:1" ht="13.2" x14ac:dyDescent="0.25">
      <c r="A11598"/>
    </row>
    <row r="11599" spans="1:1" ht="13.2" x14ac:dyDescent="0.25">
      <c r="A11599"/>
    </row>
    <row r="11600" spans="1:1" ht="13.2" x14ac:dyDescent="0.25">
      <c r="A11600"/>
    </row>
    <row r="11601" spans="1:1" ht="13.2" x14ac:dyDescent="0.25">
      <c r="A11601"/>
    </row>
    <row r="11602" spans="1:1" ht="13.2" x14ac:dyDescent="0.25">
      <c r="A11602"/>
    </row>
    <row r="11603" spans="1:1" ht="13.2" x14ac:dyDescent="0.25">
      <c r="A11603"/>
    </row>
    <row r="11604" spans="1:1" ht="13.2" x14ac:dyDescent="0.25">
      <c r="A11604"/>
    </row>
    <row r="11605" spans="1:1" ht="13.2" x14ac:dyDescent="0.25">
      <c r="A11605"/>
    </row>
    <row r="11606" spans="1:1" ht="13.2" x14ac:dyDescent="0.25">
      <c r="A11606"/>
    </row>
    <row r="11607" spans="1:1" ht="13.2" x14ac:dyDescent="0.25">
      <c r="A11607"/>
    </row>
    <row r="11608" spans="1:1" ht="13.2" x14ac:dyDescent="0.25">
      <c r="A11608"/>
    </row>
    <row r="11609" spans="1:1" ht="13.2" x14ac:dyDescent="0.25">
      <c r="A11609"/>
    </row>
    <row r="11610" spans="1:1" ht="13.2" x14ac:dyDescent="0.25">
      <c r="A11610"/>
    </row>
    <row r="11611" spans="1:1" ht="13.2" x14ac:dyDescent="0.25">
      <c r="A11611"/>
    </row>
    <row r="11612" spans="1:1" ht="13.2" x14ac:dyDescent="0.25">
      <c r="A11612"/>
    </row>
    <row r="11613" spans="1:1" ht="13.2" x14ac:dyDescent="0.25">
      <c r="A11613"/>
    </row>
    <row r="11614" spans="1:1" ht="13.2" x14ac:dyDescent="0.25">
      <c r="A11614"/>
    </row>
    <row r="11615" spans="1:1" ht="13.2" x14ac:dyDescent="0.25">
      <c r="A11615"/>
    </row>
    <row r="11616" spans="1:1" ht="13.2" x14ac:dyDescent="0.25">
      <c r="A11616"/>
    </row>
    <row r="11617" spans="1:1" ht="13.2" x14ac:dyDescent="0.25">
      <c r="A11617"/>
    </row>
    <row r="11618" spans="1:1" ht="13.2" x14ac:dyDescent="0.25">
      <c r="A11618"/>
    </row>
    <row r="11619" spans="1:1" ht="13.2" x14ac:dyDescent="0.25">
      <c r="A11619"/>
    </row>
    <row r="11620" spans="1:1" ht="13.2" x14ac:dyDescent="0.25">
      <c r="A11620"/>
    </row>
    <row r="11621" spans="1:1" ht="13.2" x14ac:dyDescent="0.25">
      <c r="A11621"/>
    </row>
    <row r="11622" spans="1:1" ht="13.2" x14ac:dyDescent="0.25">
      <c r="A11622"/>
    </row>
    <row r="11623" spans="1:1" ht="13.2" x14ac:dyDescent="0.25">
      <c r="A11623"/>
    </row>
    <row r="11624" spans="1:1" ht="13.2" x14ac:dyDescent="0.25">
      <c r="A11624"/>
    </row>
    <row r="11625" spans="1:1" ht="13.2" x14ac:dyDescent="0.25">
      <c r="A11625"/>
    </row>
    <row r="11626" spans="1:1" ht="13.2" x14ac:dyDescent="0.25">
      <c r="A11626"/>
    </row>
    <row r="11627" spans="1:1" ht="13.2" x14ac:dyDescent="0.25">
      <c r="A11627"/>
    </row>
    <row r="11628" spans="1:1" ht="13.2" x14ac:dyDescent="0.25">
      <c r="A11628"/>
    </row>
    <row r="11629" spans="1:1" ht="13.2" x14ac:dyDescent="0.25">
      <c r="A11629"/>
    </row>
    <row r="11630" spans="1:1" ht="13.2" x14ac:dyDescent="0.25">
      <c r="A11630"/>
    </row>
    <row r="11631" spans="1:1" ht="13.2" x14ac:dyDescent="0.25">
      <c r="A11631"/>
    </row>
    <row r="11632" spans="1:1" ht="13.2" x14ac:dyDescent="0.25">
      <c r="A11632"/>
    </row>
    <row r="11633" spans="1:1" ht="13.2" x14ac:dyDescent="0.25">
      <c r="A11633"/>
    </row>
    <row r="11634" spans="1:1" ht="13.2" x14ac:dyDescent="0.25">
      <c r="A11634"/>
    </row>
    <row r="11635" spans="1:1" ht="13.2" x14ac:dyDescent="0.25">
      <c r="A11635"/>
    </row>
    <row r="11636" spans="1:1" ht="13.2" x14ac:dyDescent="0.25">
      <c r="A11636"/>
    </row>
    <row r="11637" spans="1:1" ht="13.2" x14ac:dyDescent="0.25">
      <c r="A11637"/>
    </row>
    <row r="11638" spans="1:1" ht="13.2" x14ac:dyDescent="0.25">
      <c r="A11638"/>
    </row>
    <row r="11639" spans="1:1" ht="13.2" x14ac:dyDescent="0.25">
      <c r="A11639"/>
    </row>
    <row r="11640" spans="1:1" ht="13.2" x14ac:dyDescent="0.25">
      <c r="A11640"/>
    </row>
    <row r="11641" spans="1:1" ht="13.2" x14ac:dyDescent="0.25">
      <c r="A11641"/>
    </row>
    <row r="11642" spans="1:1" ht="13.2" x14ac:dyDescent="0.25">
      <c r="A11642"/>
    </row>
    <row r="11643" spans="1:1" ht="13.2" x14ac:dyDescent="0.25">
      <c r="A11643"/>
    </row>
    <row r="11644" spans="1:1" ht="13.2" x14ac:dyDescent="0.25">
      <c r="A11644"/>
    </row>
    <row r="11645" spans="1:1" ht="13.2" x14ac:dyDescent="0.25">
      <c r="A11645"/>
    </row>
    <row r="11646" spans="1:1" ht="13.2" x14ac:dyDescent="0.25">
      <c r="A11646"/>
    </row>
    <row r="11647" spans="1:1" ht="13.2" x14ac:dyDescent="0.25">
      <c r="A11647"/>
    </row>
    <row r="11648" spans="1:1" ht="13.2" x14ac:dyDescent="0.25">
      <c r="A11648"/>
    </row>
    <row r="11649" spans="1:1" ht="13.2" x14ac:dyDescent="0.25">
      <c r="A11649"/>
    </row>
    <row r="11650" spans="1:1" ht="13.2" x14ac:dyDescent="0.25">
      <c r="A11650"/>
    </row>
    <row r="11651" spans="1:1" ht="13.2" x14ac:dyDescent="0.25">
      <c r="A11651"/>
    </row>
    <row r="11652" spans="1:1" ht="13.2" x14ac:dyDescent="0.25">
      <c r="A11652"/>
    </row>
    <row r="11653" spans="1:1" ht="13.2" x14ac:dyDescent="0.25">
      <c r="A11653"/>
    </row>
    <row r="11654" spans="1:1" ht="13.2" x14ac:dyDescent="0.25">
      <c r="A11654"/>
    </row>
    <row r="11655" spans="1:1" ht="13.2" x14ac:dyDescent="0.25">
      <c r="A11655"/>
    </row>
    <row r="11656" spans="1:1" ht="13.2" x14ac:dyDescent="0.25">
      <c r="A11656"/>
    </row>
    <row r="11657" spans="1:1" ht="13.2" x14ac:dyDescent="0.25">
      <c r="A11657"/>
    </row>
    <row r="11658" spans="1:1" ht="13.2" x14ac:dyDescent="0.25">
      <c r="A11658"/>
    </row>
    <row r="11659" spans="1:1" ht="13.2" x14ac:dyDescent="0.25">
      <c r="A11659"/>
    </row>
    <row r="11660" spans="1:1" ht="13.2" x14ac:dyDescent="0.25">
      <c r="A11660"/>
    </row>
    <row r="11661" spans="1:1" ht="13.2" x14ac:dyDescent="0.25">
      <c r="A11661"/>
    </row>
    <row r="11662" spans="1:1" ht="13.2" x14ac:dyDescent="0.25">
      <c r="A11662"/>
    </row>
    <row r="11663" spans="1:1" ht="13.2" x14ac:dyDescent="0.25">
      <c r="A11663"/>
    </row>
    <row r="11664" spans="1:1" ht="13.2" x14ac:dyDescent="0.25">
      <c r="A11664"/>
    </row>
    <row r="11665" spans="1:1" ht="13.2" x14ac:dyDescent="0.25">
      <c r="A11665"/>
    </row>
    <row r="11666" spans="1:1" ht="13.2" x14ac:dyDescent="0.25">
      <c r="A11666"/>
    </row>
    <row r="11667" spans="1:1" ht="13.2" x14ac:dyDescent="0.25">
      <c r="A11667"/>
    </row>
    <row r="11668" spans="1:1" ht="13.2" x14ac:dyDescent="0.25">
      <c r="A11668"/>
    </row>
    <row r="11669" spans="1:1" ht="13.2" x14ac:dyDescent="0.25">
      <c r="A11669"/>
    </row>
    <row r="11670" spans="1:1" ht="13.2" x14ac:dyDescent="0.25">
      <c r="A11670"/>
    </row>
    <row r="11671" spans="1:1" ht="13.2" x14ac:dyDescent="0.25">
      <c r="A11671"/>
    </row>
    <row r="11672" spans="1:1" ht="13.2" x14ac:dyDescent="0.25">
      <c r="A11672"/>
    </row>
    <row r="11673" spans="1:1" ht="13.2" x14ac:dyDescent="0.25">
      <c r="A11673"/>
    </row>
    <row r="11674" spans="1:1" ht="13.2" x14ac:dyDescent="0.25">
      <c r="A11674"/>
    </row>
    <row r="11675" spans="1:1" ht="13.2" x14ac:dyDescent="0.25">
      <c r="A11675"/>
    </row>
    <row r="11676" spans="1:1" ht="13.2" x14ac:dyDescent="0.25">
      <c r="A11676"/>
    </row>
    <row r="11677" spans="1:1" ht="13.2" x14ac:dyDescent="0.25">
      <c r="A11677"/>
    </row>
    <row r="11678" spans="1:1" ht="13.2" x14ac:dyDescent="0.25">
      <c r="A11678"/>
    </row>
    <row r="11679" spans="1:1" ht="13.2" x14ac:dyDescent="0.25">
      <c r="A11679"/>
    </row>
    <row r="11680" spans="1:1" ht="13.2" x14ac:dyDescent="0.25">
      <c r="A11680"/>
    </row>
    <row r="11681" spans="1:1" ht="13.2" x14ac:dyDescent="0.25">
      <c r="A11681"/>
    </row>
    <row r="11682" spans="1:1" ht="13.2" x14ac:dyDescent="0.25">
      <c r="A11682"/>
    </row>
    <row r="11683" spans="1:1" ht="13.2" x14ac:dyDescent="0.25">
      <c r="A11683"/>
    </row>
    <row r="11684" spans="1:1" ht="13.2" x14ac:dyDescent="0.25">
      <c r="A11684"/>
    </row>
    <row r="11685" spans="1:1" ht="13.2" x14ac:dyDescent="0.25">
      <c r="A11685"/>
    </row>
    <row r="11686" spans="1:1" ht="13.2" x14ac:dyDescent="0.25">
      <c r="A11686"/>
    </row>
    <row r="11687" spans="1:1" ht="13.2" x14ac:dyDescent="0.25">
      <c r="A11687"/>
    </row>
    <row r="11688" spans="1:1" ht="13.2" x14ac:dyDescent="0.25">
      <c r="A11688"/>
    </row>
    <row r="11689" spans="1:1" ht="13.2" x14ac:dyDescent="0.25">
      <c r="A11689"/>
    </row>
    <row r="11690" spans="1:1" ht="13.2" x14ac:dyDescent="0.25">
      <c r="A11690"/>
    </row>
    <row r="11691" spans="1:1" ht="13.2" x14ac:dyDescent="0.25">
      <c r="A11691"/>
    </row>
    <row r="11692" spans="1:1" ht="13.2" x14ac:dyDescent="0.25">
      <c r="A11692"/>
    </row>
    <row r="11693" spans="1:1" ht="13.2" x14ac:dyDescent="0.25">
      <c r="A11693"/>
    </row>
    <row r="11694" spans="1:1" ht="13.2" x14ac:dyDescent="0.25">
      <c r="A11694"/>
    </row>
    <row r="11695" spans="1:1" ht="13.2" x14ac:dyDescent="0.25">
      <c r="A11695"/>
    </row>
    <row r="11696" spans="1:1" ht="13.2" x14ac:dyDescent="0.25">
      <c r="A11696"/>
    </row>
    <row r="11697" spans="1:1" ht="13.2" x14ac:dyDescent="0.25">
      <c r="A11697"/>
    </row>
    <row r="11698" spans="1:1" ht="13.2" x14ac:dyDescent="0.25">
      <c r="A11698"/>
    </row>
    <row r="11699" spans="1:1" ht="13.2" x14ac:dyDescent="0.25">
      <c r="A11699"/>
    </row>
    <row r="11700" spans="1:1" ht="13.2" x14ac:dyDescent="0.25">
      <c r="A11700"/>
    </row>
    <row r="11701" spans="1:1" ht="13.2" x14ac:dyDescent="0.25">
      <c r="A11701"/>
    </row>
    <row r="11702" spans="1:1" ht="13.2" x14ac:dyDescent="0.25">
      <c r="A11702"/>
    </row>
    <row r="11703" spans="1:1" ht="13.2" x14ac:dyDescent="0.25">
      <c r="A11703"/>
    </row>
    <row r="11704" spans="1:1" ht="13.2" x14ac:dyDescent="0.25">
      <c r="A11704"/>
    </row>
    <row r="11705" spans="1:1" ht="13.2" x14ac:dyDescent="0.25">
      <c r="A11705"/>
    </row>
    <row r="11706" spans="1:1" ht="13.2" x14ac:dyDescent="0.25">
      <c r="A11706"/>
    </row>
    <row r="11707" spans="1:1" ht="13.2" x14ac:dyDescent="0.25">
      <c r="A11707"/>
    </row>
    <row r="11708" spans="1:1" ht="13.2" x14ac:dyDescent="0.25">
      <c r="A11708"/>
    </row>
    <row r="11709" spans="1:1" ht="13.2" x14ac:dyDescent="0.25">
      <c r="A11709"/>
    </row>
    <row r="11710" spans="1:1" ht="13.2" x14ac:dyDescent="0.25">
      <c r="A11710"/>
    </row>
    <row r="11711" spans="1:1" ht="13.2" x14ac:dyDescent="0.25">
      <c r="A11711"/>
    </row>
    <row r="11712" spans="1:1" ht="13.2" x14ac:dyDescent="0.25">
      <c r="A11712"/>
    </row>
    <row r="11713" spans="1:1" ht="13.2" x14ac:dyDescent="0.25">
      <c r="A11713"/>
    </row>
    <row r="11714" spans="1:1" ht="13.2" x14ac:dyDescent="0.25">
      <c r="A11714"/>
    </row>
    <row r="11715" spans="1:1" ht="13.2" x14ac:dyDescent="0.25">
      <c r="A11715"/>
    </row>
    <row r="11716" spans="1:1" ht="13.2" x14ac:dyDescent="0.25">
      <c r="A11716"/>
    </row>
    <row r="11717" spans="1:1" ht="13.2" x14ac:dyDescent="0.25">
      <c r="A11717"/>
    </row>
    <row r="11718" spans="1:1" ht="13.2" x14ac:dyDescent="0.25">
      <c r="A11718"/>
    </row>
    <row r="11719" spans="1:1" ht="13.2" x14ac:dyDescent="0.25">
      <c r="A11719"/>
    </row>
    <row r="11720" spans="1:1" ht="13.2" x14ac:dyDescent="0.25">
      <c r="A11720"/>
    </row>
    <row r="11721" spans="1:1" ht="13.2" x14ac:dyDescent="0.25">
      <c r="A11721"/>
    </row>
    <row r="11722" spans="1:1" ht="13.2" x14ac:dyDescent="0.25">
      <c r="A11722"/>
    </row>
    <row r="11723" spans="1:1" ht="13.2" x14ac:dyDescent="0.25">
      <c r="A11723"/>
    </row>
    <row r="11724" spans="1:1" ht="13.2" x14ac:dyDescent="0.25">
      <c r="A11724"/>
    </row>
    <row r="11725" spans="1:1" ht="13.2" x14ac:dyDescent="0.25">
      <c r="A11725"/>
    </row>
    <row r="11726" spans="1:1" ht="13.2" x14ac:dyDescent="0.25">
      <c r="A11726"/>
    </row>
    <row r="11727" spans="1:1" ht="13.2" x14ac:dyDescent="0.25">
      <c r="A11727"/>
    </row>
    <row r="11728" spans="1:1" ht="13.2" x14ac:dyDescent="0.25">
      <c r="A11728"/>
    </row>
    <row r="11729" spans="1:1" ht="13.2" x14ac:dyDescent="0.25">
      <c r="A11729"/>
    </row>
    <row r="11730" spans="1:1" ht="13.2" x14ac:dyDescent="0.25">
      <c r="A11730"/>
    </row>
    <row r="11731" spans="1:1" ht="13.2" x14ac:dyDescent="0.25">
      <c r="A11731"/>
    </row>
    <row r="11732" spans="1:1" ht="13.2" x14ac:dyDescent="0.25">
      <c r="A11732"/>
    </row>
    <row r="11733" spans="1:1" ht="13.2" x14ac:dyDescent="0.25">
      <c r="A11733"/>
    </row>
    <row r="11734" spans="1:1" ht="13.2" x14ac:dyDescent="0.25">
      <c r="A11734"/>
    </row>
    <row r="11735" spans="1:1" ht="13.2" x14ac:dyDescent="0.25">
      <c r="A11735"/>
    </row>
    <row r="11736" spans="1:1" ht="13.2" x14ac:dyDescent="0.25">
      <c r="A11736"/>
    </row>
    <row r="11737" spans="1:1" ht="13.2" x14ac:dyDescent="0.25">
      <c r="A11737"/>
    </row>
    <row r="11738" spans="1:1" ht="13.2" x14ac:dyDescent="0.25">
      <c r="A11738"/>
    </row>
    <row r="11739" spans="1:1" ht="13.2" x14ac:dyDescent="0.25">
      <c r="A11739"/>
    </row>
    <row r="11740" spans="1:1" ht="13.2" x14ac:dyDescent="0.25">
      <c r="A11740"/>
    </row>
    <row r="11741" spans="1:1" ht="13.2" x14ac:dyDescent="0.25">
      <c r="A11741"/>
    </row>
    <row r="11742" spans="1:1" ht="13.2" x14ac:dyDescent="0.25">
      <c r="A11742"/>
    </row>
    <row r="11743" spans="1:1" ht="13.2" x14ac:dyDescent="0.25">
      <c r="A11743"/>
    </row>
    <row r="11744" spans="1:1" ht="13.2" x14ac:dyDescent="0.25">
      <c r="A11744"/>
    </row>
    <row r="11745" spans="1:1" ht="13.2" x14ac:dyDescent="0.25">
      <c r="A11745"/>
    </row>
    <row r="11746" spans="1:1" ht="13.2" x14ac:dyDescent="0.25">
      <c r="A11746"/>
    </row>
    <row r="11747" spans="1:1" ht="13.2" x14ac:dyDescent="0.25">
      <c r="A11747"/>
    </row>
    <row r="11748" spans="1:1" ht="13.2" x14ac:dyDescent="0.25">
      <c r="A11748"/>
    </row>
    <row r="11749" spans="1:1" ht="13.2" x14ac:dyDescent="0.25">
      <c r="A11749"/>
    </row>
    <row r="11750" spans="1:1" ht="13.2" x14ac:dyDescent="0.25">
      <c r="A11750"/>
    </row>
    <row r="11751" spans="1:1" ht="13.2" x14ac:dyDescent="0.25">
      <c r="A11751"/>
    </row>
    <row r="11752" spans="1:1" ht="13.2" x14ac:dyDescent="0.25">
      <c r="A11752"/>
    </row>
    <row r="11753" spans="1:1" ht="13.2" x14ac:dyDescent="0.25">
      <c r="A11753"/>
    </row>
    <row r="11754" spans="1:1" ht="13.2" x14ac:dyDescent="0.25">
      <c r="A11754"/>
    </row>
    <row r="11755" spans="1:1" ht="13.2" x14ac:dyDescent="0.25">
      <c r="A11755"/>
    </row>
    <row r="11756" spans="1:1" ht="13.2" x14ac:dyDescent="0.25">
      <c r="A11756"/>
    </row>
    <row r="11757" spans="1:1" ht="13.2" x14ac:dyDescent="0.25">
      <c r="A11757"/>
    </row>
    <row r="11758" spans="1:1" ht="13.2" x14ac:dyDescent="0.25">
      <c r="A11758"/>
    </row>
    <row r="11759" spans="1:1" ht="13.2" x14ac:dyDescent="0.25">
      <c r="A11759"/>
    </row>
    <row r="11760" spans="1:1" ht="13.2" x14ac:dyDescent="0.25">
      <c r="A11760"/>
    </row>
    <row r="11761" spans="1:1" ht="13.2" x14ac:dyDescent="0.25">
      <c r="A11761"/>
    </row>
    <row r="11762" spans="1:1" ht="13.2" x14ac:dyDescent="0.25">
      <c r="A11762"/>
    </row>
    <row r="11763" spans="1:1" ht="13.2" x14ac:dyDescent="0.25">
      <c r="A11763"/>
    </row>
    <row r="11764" spans="1:1" ht="13.2" x14ac:dyDescent="0.25">
      <c r="A11764"/>
    </row>
    <row r="11765" spans="1:1" ht="13.2" x14ac:dyDescent="0.25">
      <c r="A11765"/>
    </row>
    <row r="11766" spans="1:1" ht="13.2" x14ac:dyDescent="0.25">
      <c r="A11766"/>
    </row>
    <row r="11767" spans="1:1" ht="13.2" x14ac:dyDescent="0.25">
      <c r="A11767"/>
    </row>
    <row r="11768" spans="1:1" ht="13.2" x14ac:dyDescent="0.25">
      <c r="A11768"/>
    </row>
    <row r="11769" spans="1:1" ht="13.2" x14ac:dyDescent="0.25">
      <c r="A11769"/>
    </row>
    <row r="11770" spans="1:1" ht="13.2" x14ac:dyDescent="0.25">
      <c r="A11770"/>
    </row>
    <row r="11771" spans="1:1" ht="13.2" x14ac:dyDescent="0.25">
      <c r="A11771"/>
    </row>
    <row r="11772" spans="1:1" ht="13.2" x14ac:dyDescent="0.25">
      <c r="A11772"/>
    </row>
    <row r="11773" spans="1:1" ht="13.2" x14ac:dyDescent="0.25">
      <c r="A11773"/>
    </row>
    <row r="11774" spans="1:1" ht="13.2" x14ac:dyDescent="0.25">
      <c r="A11774"/>
    </row>
    <row r="11775" spans="1:1" ht="13.2" x14ac:dyDescent="0.25">
      <c r="A11775"/>
    </row>
    <row r="11776" spans="1:1" ht="13.2" x14ac:dyDescent="0.25">
      <c r="A11776"/>
    </row>
    <row r="11777" spans="1:1" ht="13.2" x14ac:dyDescent="0.25">
      <c r="A11777"/>
    </row>
    <row r="11778" spans="1:1" ht="13.2" x14ac:dyDescent="0.25">
      <c r="A11778"/>
    </row>
    <row r="11779" spans="1:1" ht="13.2" x14ac:dyDescent="0.25">
      <c r="A11779"/>
    </row>
    <row r="11780" spans="1:1" ht="13.2" x14ac:dyDescent="0.25">
      <c r="A11780"/>
    </row>
    <row r="11781" spans="1:1" ht="13.2" x14ac:dyDescent="0.25">
      <c r="A11781"/>
    </row>
    <row r="11782" spans="1:1" ht="13.2" x14ac:dyDescent="0.25">
      <c r="A11782"/>
    </row>
    <row r="11783" spans="1:1" ht="13.2" x14ac:dyDescent="0.25">
      <c r="A11783"/>
    </row>
    <row r="11784" spans="1:1" ht="13.2" x14ac:dyDescent="0.25">
      <c r="A11784"/>
    </row>
    <row r="11785" spans="1:1" ht="13.2" x14ac:dyDescent="0.25">
      <c r="A11785"/>
    </row>
    <row r="11786" spans="1:1" ht="13.2" x14ac:dyDescent="0.25">
      <c r="A11786"/>
    </row>
    <row r="11787" spans="1:1" ht="13.2" x14ac:dyDescent="0.25">
      <c r="A11787"/>
    </row>
    <row r="11788" spans="1:1" ht="13.2" x14ac:dyDescent="0.25">
      <c r="A11788"/>
    </row>
    <row r="11789" spans="1:1" ht="13.2" x14ac:dyDescent="0.25">
      <c r="A11789"/>
    </row>
    <row r="11790" spans="1:1" ht="13.2" x14ac:dyDescent="0.25">
      <c r="A11790"/>
    </row>
    <row r="11791" spans="1:1" ht="13.2" x14ac:dyDescent="0.25">
      <c r="A11791"/>
    </row>
    <row r="11792" spans="1:1" ht="13.2" x14ac:dyDescent="0.25">
      <c r="A11792"/>
    </row>
    <row r="11793" spans="1:1" ht="13.2" x14ac:dyDescent="0.25">
      <c r="A11793"/>
    </row>
    <row r="11794" spans="1:1" ht="13.2" x14ac:dyDescent="0.25">
      <c r="A11794"/>
    </row>
    <row r="11795" spans="1:1" ht="13.2" x14ac:dyDescent="0.25">
      <c r="A11795"/>
    </row>
    <row r="11796" spans="1:1" ht="13.2" x14ac:dyDescent="0.25">
      <c r="A11796"/>
    </row>
    <row r="11797" spans="1:1" ht="13.2" x14ac:dyDescent="0.25">
      <c r="A11797"/>
    </row>
    <row r="11798" spans="1:1" ht="13.2" x14ac:dyDescent="0.25">
      <c r="A11798"/>
    </row>
    <row r="11799" spans="1:1" ht="13.2" x14ac:dyDescent="0.25">
      <c r="A11799"/>
    </row>
    <row r="11800" spans="1:1" ht="13.2" x14ac:dyDescent="0.25">
      <c r="A11800"/>
    </row>
    <row r="11801" spans="1:1" ht="13.2" x14ac:dyDescent="0.25">
      <c r="A11801"/>
    </row>
    <row r="11802" spans="1:1" ht="13.2" x14ac:dyDescent="0.25">
      <c r="A11802"/>
    </row>
    <row r="11803" spans="1:1" ht="13.2" x14ac:dyDescent="0.25">
      <c r="A11803"/>
    </row>
    <row r="11804" spans="1:1" ht="13.2" x14ac:dyDescent="0.25">
      <c r="A11804"/>
    </row>
    <row r="11805" spans="1:1" ht="13.2" x14ac:dyDescent="0.25">
      <c r="A11805"/>
    </row>
    <row r="11806" spans="1:1" ht="13.2" x14ac:dyDescent="0.25">
      <c r="A11806"/>
    </row>
    <row r="11807" spans="1:1" ht="13.2" x14ac:dyDescent="0.25">
      <c r="A11807"/>
    </row>
    <row r="11808" spans="1:1" ht="13.2" x14ac:dyDescent="0.25">
      <c r="A11808"/>
    </row>
    <row r="11809" spans="1:1" ht="13.2" x14ac:dyDescent="0.25">
      <c r="A11809"/>
    </row>
    <row r="11810" spans="1:1" ht="13.2" x14ac:dyDescent="0.25">
      <c r="A11810"/>
    </row>
    <row r="11811" spans="1:1" ht="13.2" x14ac:dyDescent="0.25">
      <c r="A11811"/>
    </row>
    <row r="11812" spans="1:1" ht="13.2" x14ac:dyDescent="0.25">
      <c r="A11812"/>
    </row>
    <row r="11813" spans="1:1" ht="13.2" x14ac:dyDescent="0.25">
      <c r="A11813"/>
    </row>
    <row r="11814" spans="1:1" ht="13.2" x14ac:dyDescent="0.25">
      <c r="A11814"/>
    </row>
    <row r="11815" spans="1:1" ht="13.2" x14ac:dyDescent="0.25">
      <c r="A11815"/>
    </row>
    <row r="11816" spans="1:1" ht="13.2" x14ac:dyDescent="0.25">
      <c r="A11816"/>
    </row>
    <row r="11817" spans="1:1" ht="13.2" x14ac:dyDescent="0.25">
      <c r="A11817"/>
    </row>
    <row r="11818" spans="1:1" ht="13.2" x14ac:dyDescent="0.25">
      <c r="A11818"/>
    </row>
    <row r="11819" spans="1:1" ht="13.2" x14ac:dyDescent="0.25">
      <c r="A11819"/>
    </row>
    <row r="11820" spans="1:1" ht="13.2" x14ac:dyDescent="0.25">
      <c r="A11820"/>
    </row>
    <row r="11821" spans="1:1" ht="13.2" x14ac:dyDescent="0.25">
      <c r="A11821"/>
    </row>
    <row r="11822" spans="1:1" ht="13.2" x14ac:dyDescent="0.25">
      <c r="A11822"/>
    </row>
    <row r="11823" spans="1:1" ht="13.2" x14ac:dyDescent="0.25">
      <c r="A11823"/>
    </row>
    <row r="11824" spans="1:1" ht="13.2" x14ac:dyDescent="0.25">
      <c r="A11824"/>
    </row>
    <row r="11825" spans="1:1" ht="13.2" x14ac:dyDescent="0.25">
      <c r="A11825"/>
    </row>
    <row r="11826" spans="1:1" ht="13.2" x14ac:dyDescent="0.25">
      <c r="A11826"/>
    </row>
    <row r="11827" spans="1:1" ht="13.2" x14ac:dyDescent="0.25">
      <c r="A11827"/>
    </row>
    <row r="11828" spans="1:1" ht="13.2" x14ac:dyDescent="0.25">
      <c r="A11828"/>
    </row>
    <row r="11829" spans="1:1" ht="13.2" x14ac:dyDescent="0.25">
      <c r="A11829"/>
    </row>
    <row r="11830" spans="1:1" ht="13.2" x14ac:dyDescent="0.25">
      <c r="A11830"/>
    </row>
    <row r="11831" spans="1:1" ht="13.2" x14ac:dyDescent="0.25">
      <c r="A11831"/>
    </row>
    <row r="11832" spans="1:1" ht="13.2" x14ac:dyDescent="0.25">
      <c r="A11832"/>
    </row>
    <row r="11833" spans="1:1" ht="13.2" x14ac:dyDescent="0.25">
      <c r="A11833"/>
    </row>
    <row r="11834" spans="1:1" ht="13.2" x14ac:dyDescent="0.25">
      <c r="A11834"/>
    </row>
    <row r="11835" spans="1:1" ht="13.2" x14ac:dyDescent="0.25">
      <c r="A11835"/>
    </row>
    <row r="11836" spans="1:1" ht="13.2" x14ac:dyDescent="0.25">
      <c r="A11836"/>
    </row>
    <row r="11837" spans="1:1" ht="13.2" x14ac:dyDescent="0.25">
      <c r="A11837"/>
    </row>
    <row r="11838" spans="1:1" ht="13.2" x14ac:dyDescent="0.25">
      <c r="A11838"/>
    </row>
    <row r="11839" spans="1:1" ht="13.2" x14ac:dyDescent="0.25">
      <c r="A11839"/>
    </row>
    <row r="11840" spans="1:1" ht="13.2" x14ac:dyDescent="0.25">
      <c r="A11840"/>
    </row>
    <row r="11841" spans="1:1" ht="13.2" x14ac:dyDescent="0.25">
      <c r="A11841"/>
    </row>
    <row r="11842" spans="1:1" ht="13.2" x14ac:dyDescent="0.25">
      <c r="A11842"/>
    </row>
    <row r="11843" spans="1:1" ht="13.2" x14ac:dyDescent="0.25">
      <c r="A11843"/>
    </row>
    <row r="11844" spans="1:1" ht="13.2" x14ac:dyDescent="0.25">
      <c r="A11844"/>
    </row>
    <row r="11845" spans="1:1" ht="13.2" x14ac:dyDescent="0.25">
      <c r="A11845"/>
    </row>
    <row r="11846" spans="1:1" ht="13.2" x14ac:dyDescent="0.25">
      <c r="A11846"/>
    </row>
    <row r="11847" spans="1:1" ht="13.2" x14ac:dyDescent="0.25">
      <c r="A11847"/>
    </row>
    <row r="11848" spans="1:1" ht="13.2" x14ac:dyDescent="0.25">
      <c r="A11848"/>
    </row>
    <row r="11849" spans="1:1" ht="13.2" x14ac:dyDescent="0.25">
      <c r="A11849"/>
    </row>
    <row r="11850" spans="1:1" ht="13.2" x14ac:dyDescent="0.25">
      <c r="A11850"/>
    </row>
    <row r="11851" spans="1:1" ht="13.2" x14ac:dyDescent="0.25">
      <c r="A11851"/>
    </row>
    <row r="11852" spans="1:1" ht="13.2" x14ac:dyDescent="0.25">
      <c r="A11852"/>
    </row>
    <row r="11853" spans="1:1" ht="13.2" x14ac:dyDescent="0.25">
      <c r="A11853"/>
    </row>
    <row r="11854" spans="1:1" ht="13.2" x14ac:dyDescent="0.25">
      <c r="A11854"/>
    </row>
    <row r="11855" spans="1:1" ht="13.2" x14ac:dyDescent="0.25">
      <c r="A11855"/>
    </row>
    <row r="11856" spans="1:1" ht="13.2" x14ac:dyDescent="0.25">
      <c r="A11856"/>
    </row>
    <row r="11857" spans="1:1" ht="13.2" x14ac:dyDescent="0.25">
      <c r="A11857"/>
    </row>
    <row r="11858" spans="1:1" ht="13.2" x14ac:dyDescent="0.25">
      <c r="A11858"/>
    </row>
    <row r="11859" spans="1:1" ht="13.2" x14ac:dyDescent="0.25">
      <c r="A11859"/>
    </row>
    <row r="11860" spans="1:1" ht="13.2" x14ac:dyDescent="0.25">
      <c r="A11860"/>
    </row>
    <row r="11861" spans="1:1" ht="13.2" x14ac:dyDescent="0.25">
      <c r="A11861"/>
    </row>
    <row r="11862" spans="1:1" ht="13.2" x14ac:dyDescent="0.25">
      <c r="A11862"/>
    </row>
    <row r="11863" spans="1:1" ht="13.2" x14ac:dyDescent="0.25">
      <c r="A11863"/>
    </row>
    <row r="11864" spans="1:1" ht="13.2" x14ac:dyDescent="0.25">
      <c r="A11864"/>
    </row>
    <row r="11865" spans="1:1" ht="13.2" x14ac:dyDescent="0.25">
      <c r="A11865"/>
    </row>
    <row r="11866" spans="1:1" ht="13.2" x14ac:dyDescent="0.25">
      <c r="A11866"/>
    </row>
    <row r="11867" spans="1:1" ht="13.2" x14ac:dyDescent="0.25">
      <c r="A11867"/>
    </row>
    <row r="11868" spans="1:1" ht="13.2" x14ac:dyDescent="0.25">
      <c r="A11868"/>
    </row>
    <row r="11869" spans="1:1" ht="13.2" x14ac:dyDescent="0.25">
      <c r="A11869"/>
    </row>
    <row r="11870" spans="1:1" ht="13.2" x14ac:dyDescent="0.25">
      <c r="A11870"/>
    </row>
    <row r="11871" spans="1:1" ht="13.2" x14ac:dyDescent="0.25">
      <c r="A11871"/>
    </row>
    <row r="11872" spans="1:1" ht="13.2" x14ac:dyDescent="0.25">
      <c r="A11872"/>
    </row>
    <row r="11873" spans="1:1" ht="13.2" x14ac:dyDescent="0.25">
      <c r="A11873"/>
    </row>
    <row r="11874" spans="1:1" ht="13.2" x14ac:dyDescent="0.25">
      <c r="A11874"/>
    </row>
    <row r="11875" spans="1:1" ht="13.2" x14ac:dyDescent="0.25">
      <c r="A11875"/>
    </row>
    <row r="11876" spans="1:1" ht="13.2" x14ac:dyDescent="0.25">
      <c r="A11876"/>
    </row>
    <row r="11877" spans="1:1" ht="13.2" x14ac:dyDescent="0.25">
      <c r="A11877"/>
    </row>
    <row r="11878" spans="1:1" ht="13.2" x14ac:dyDescent="0.25">
      <c r="A11878"/>
    </row>
    <row r="11879" spans="1:1" ht="13.2" x14ac:dyDescent="0.25">
      <c r="A11879"/>
    </row>
    <row r="11880" spans="1:1" ht="13.2" x14ac:dyDescent="0.25">
      <c r="A11880"/>
    </row>
    <row r="11881" spans="1:1" ht="13.2" x14ac:dyDescent="0.25">
      <c r="A11881"/>
    </row>
    <row r="11882" spans="1:1" ht="13.2" x14ac:dyDescent="0.25">
      <c r="A11882"/>
    </row>
    <row r="11883" spans="1:1" ht="13.2" x14ac:dyDescent="0.25">
      <c r="A11883"/>
    </row>
    <row r="11884" spans="1:1" ht="13.2" x14ac:dyDescent="0.25">
      <c r="A11884"/>
    </row>
    <row r="11885" spans="1:1" ht="13.2" x14ac:dyDescent="0.25">
      <c r="A11885"/>
    </row>
    <row r="11886" spans="1:1" ht="13.2" x14ac:dyDescent="0.25">
      <c r="A11886"/>
    </row>
    <row r="11887" spans="1:1" ht="13.2" x14ac:dyDescent="0.25">
      <c r="A11887"/>
    </row>
    <row r="11888" spans="1:1" ht="13.2" x14ac:dyDescent="0.25">
      <c r="A11888"/>
    </row>
    <row r="11889" spans="1:1" ht="13.2" x14ac:dyDescent="0.25">
      <c r="A11889"/>
    </row>
    <row r="11890" spans="1:1" ht="13.2" x14ac:dyDescent="0.25">
      <c r="A11890"/>
    </row>
    <row r="11891" spans="1:1" ht="13.2" x14ac:dyDescent="0.25">
      <c r="A11891"/>
    </row>
    <row r="11892" spans="1:1" ht="13.2" x14ac:dyDescent="0.25">
      <c r="A11892"/>
    </row>
    <row r="11893" spans="1:1" ht="13.2" x14ac:dyDescent="0.25">
      <c r="A11893"/>
    </row>
    <row r="11894" spans="1:1" ht="13.2" x14ac:dyDescent="0.25">
      <c r="A11894"/>
    </row>
    <row r="11895" spans="1:1" ht="13.2" x14ac:dyDescent="0.25">
      <c r="A11895"/>
    </row>
    <row r="11896" spans="1:1" ht="13.2" x14ac:dyDescent="0.25">
      <c r="A11896"/>
    </row>
    <row r="11897" spans="1:1" ht="13.2" x14ac:dyDescent="0.25">
      <c r="A11897"/>
    </row>
    <row r="11898" spans="1:1" ht="13.2" x14ac:dyDescent="0.25">
      <c r="A11898"/>
    </row>
    <row r="11899" spans="1:1" ht="13.2" x14ac:dyDescent="0.25">
      <c r="A11899"/>
    </row>
    <row r="11900" spans="1:1" ht="13.2" x14ac:dyDescent="0.25">
      <c r="A11900"/>
    </row>
    <row r="11901" spans="1:1" ht="13.2" x14ac:dyDescent="0.25">
      <c r="A11901"/>
    </row>
    <row r="11902" spans="1:1" ht="13.2" x14ac:dyDescent="0.25">
      <c r="A11902"/>
    </row>
    <row r="11903" spans="1:1" ht="13.2" x14ac:dyDescent="0.25">
      <c r="A11903"/>
    </row>
    <row r="11904" spans="1:1" ht="13.2" x14ac:dyDescent="0.25">
      <c r="A11904"/>
    </row>
    <row r="11905" spans="1:1" ht="13.2" x14ac:dyDescent="0.25">
      <c r="A11905"/>
    </row>
    <row r="11906" spans="1:1" ht="13.2" x14ac:dyDescent="0.25">
      <c r="A11906"/>
    </row>
    <row r="11907" spans="1:1" ht="13.2" x14ac:dyDescent="0.25">
      <c r="A11907"/>
    </row>
    <row r="11908" spans="1:1" ht="13.2" x14ac:dyDescent="0.25">
      <c r="A11908"/>
    </row>
    <row r="11909" spans="1:1" ht="13.2" x14ac:dyDescent="0.25">
      <c r="A11909"/>
    </row>
    <row r="11910" spans="1:1" ht="13.2" x14ac:dyDescent="0.25">
      <c r="A11910"/>
    </row>
    <row r="11911" spans="1:1" ht="13.2" x14ac:dyDescent="0.25">
      <c r="A11911"/>
    </row>
    <row r="11912" spans="1:1" ht="13.2" x14ac:dyDescent="0.25">
      <c r="A11912"/>
    </row>
    <row r="11913" spans="1:1" ht="13.2" x14ac:dyDescent="0.25">
      <c r="A11913"/>
    </row>
    <row r="11914" spans="1:1" ht="13.2" x14ac:dyDescent="0.25">
      <c r="A11914"/>
    </row>
    <row r="11915" spans="1:1" ht="13.2" x14ac:dyDescent="0.25">
      <c r="A11915"/>
    </row>
    <row r="11916" spans="1:1" ht="13.2" x14ac:dyDescent="0.25">
      <c r="A11916"/>
    </row>
    <row r="11917" spans="1:1" ht="13.2" x14ac:dyDescent="0.25">
      <c r="A11917"/>
    </row>
    <row r="11918" spans="1:1" ht="13.2" x14ac:dyDescent="0.25">
      <c r="A11918"/>
    </row>
    <row r="11919" spans="1:1" ht="13.2" x14ac:dyDescent="0.25">
      <c r="A11919"/>
    </row>
    <row r="11920" spans="1:1" ht="13.2" x14ac:dyDescent="0.25">
      <c r="A11920"/>
    </row>
    <row r="11921" spans="1:1" ht="13.2" x14ac:dyDescent="0.25">
      <c r="A11921"/>
    </row>
    <row r="11922" spans="1:1" ht="13.2" x14ac:dyDescent="0.25">
      <c r="A11922"/>
    </row>
    <row r="11923" spans="1:1" ht="13.2" x14ac:dyDescent="0.25">
      <c r="A11923"/>
    </row>
    <row r="11924" spans="1:1" ht="13.2" x14ac:dyDescent="0.25">
      <c r="A11924"/>
    </row>
    <row r="11925" spans="1:1" ht="13.2" x14ac:dyDescent="0.25">
      <c r="A11925"/>
    </row>
    <row r="11926" spans="1:1" ht="13.2" x14ac:dyDescent="0.25">
      <c r="A11926"/>
    </row>
    <row r="11927" spans="1:1" ht="13.2" x14ac:dyDescent="0.25">
      <c r="A11927"/>
    </row>
    <row r="11928" spans="1:1" ht="13.2" x14ac:dyDescent="0.25">
      <c r="A11928"/>
    </row>
    <row r="11929" spans="1:1" ht="13.2" x14ac:dyDescent="0.25">
      <c r="A11929"/>
    </row>
    <row r="11930" spans="1:1" ht="13.2" x14ac:dyDescent="0.25">
      <c r="A11930"/>
    </row>
    <row r="11931" spans="1:1" ht="13.2" x14ac:dyDescent="0.25">
      <c r="A11931"/>
    </row>
    <row r="11932" spans="1:1" ht="13.2" x14ac:dyDescent="0.25">
      <c r="A11932"/>
    </row>
    <row r="11933" spans="1:1" ht="13.2" x14ac:dyDescent="0.25">
      <c r="A11933"/>
    </row>
    <row r="11934" spans="1:1" ht="13.2" x14ac:dyDescent="0.25">
      <c r="A11934"/>
    </row>
    <row r="11935" spans="1:1" ht="13.2" x14ac:dyDescent="0.25">
      <c r="A11935"/>
    </row>
    <row r="11936" spans="1:1" ht="13.2" x14ac:dyDescent="0.25">
      <c r="A11936"/>
    </row>
    <row r="11937" spans="1:1" ht="13.2" x14ac:dyDescent="0.25">
      <c r="A11937"/>
    </row>
    <row r="11938" spans="1:1" ht="13.2" x14ac:dyDescent="0.25">
      <c r="A11938"/>
    </row>
    <row r="11939" spans="1:1" ht="13.2" x14ac:dyDescent="0.25">
      <c r="A11939"/>
    </row>
    <row r="11940" spans="1:1" ht="13.2" x14ac:dyDescent="0.25">
      <c r="A11940"/>
    </row>
    <row r="11941" spans="1:1" ht="13.2" x14ac:dyDescent="0.25">
      <c r="A11941"/>
    </row>
    <row r="11942" spans="1:1" ht="13.2" x14ac:dyDescent="0.25">
      <c r="A11942"/>
    </row>
    <row r="11943" spans="1:1" ht="13.2" x14ac:dyDescent="0.25">
      <c r="A11943"/>
    </row>
    <row r="11944" spans="1:1" ht="13.2" x14ac:dyDescent="0.25">
      <c r="A11944"/>
    </row>
    <row r="11945" spans="1:1" ht="13.2" x14ac:dyDescent="0.25">
      <c r="A11945"/>
    </row>
    <row r="11946" spans="1:1" ht="13.2" x14ac:dyDescent="0.25">
      <c r="A11946"/>
    </row>
    <row r="11947" spans="1:1" ht="13.2" x14ac:dyDescent="0.25">
      <c r="A11947"/>
    </row>
    <row r="11948" spans="1:1" ht="13.2" x14ac:dyDescent="0.25">
      <c r="A11948"/>
    </row>
    <row r="11949" spans="1:1" ht="13.2" x14ac:dyDescent="0.25">
      <c r="A11949"/>
    </row>
    <row r="11950" spans="1:1" ht="13.2" x14ac:dyDescent="0.25">
      <c r="A11950"/>
    </row>
    <row r="11951" spans="1:1" ht="13.2" x14ac:dyDescent="0.25">
      <c r="A11951"/>
    </row>
    <row r="11952" spans="1:1" ht="13.2" x14ac:dyDescent="0.25">
      <c r="A11952"/>
    </row>
    <row r="11953" spans="1:1" ht="13.2" x14ac:dyDescent="0.25">
      <c r="A11953"/>
    </row>
    <row r="11954" spans="1:1" ht="13.2" x14ac:dyDescent="0.25">
      <c r="A11954"/>
    </row>
    <row r="11955" spans="1:1" ht="13.2" x14ac:dyDescent="0.25">
      <c r="A11955"/>
    </row>
    <row r="11956" spans="1:1" ht="13.2" x14ac:dyDescent="0.25">
      <c r="A11956"/>
    </row>
    <row r="11957" spans="1:1" ht="13.2" x14ac:dyDescent="0.25">
      <c r="A11957"/>
    </row>
    <row r="11958" spans="1:1" ht="13.2" x14ac:dyDescent="0.25">
      <c r="A11958"/>
    </row>
    <row r="11959" spans="1:1" ht="13.2" x14ac:dyDescent="0.25">
      <c r="A11959"/>
    </row>
    <row r="11960" spans="1:1" ht="13.2" x14ac:dyDescent="0.25">
      <c r="A11960"/>
    </row>
    <row r="11961" spans="1:1" ht="13.2" x14ac:dyDescent="0.25">
      <c r="A11961"/>
    </row>
    <row r="11962" spans="1:1" ht="13.2" x14ac:dyDescent="0.25">
      <c r="A11962"/>
    </row>
    <row r="11963" spans="1:1" ht="13.2" x14ac:dyDescent="0.25">
      <c r="A11963"/>
    </row>
    <row r="11964" spans="1:1" ht="13.2" x14ac:dyDescent="0.25">
      <c r="A11964"/>
    </row>
    <row r="11965" spans="1:1" ht="13.2" x14ac:dyDescent="0.25">
      <c r="A11965"/>
    </row>
    <row r="11966" spans="1:1" ht="13.2" x14ac:dyDescent="0.25">
      <c r="A11966"/>
    </row>
    <row r="11967" spans="1:1" ht="13.2" x14ac:dyDescent="0.25">
      <c r="A11967"/>
    </row>
    <row r="11968" spans="1:1" ht="13.2" x14ac:dyDescent="0.25">
      <c r="A11968"/>
    </row>
    <row r="11969" spans="1:1" ht="13.2" x14ac:dyDescent="0.25">
      <c r="A11969"/>
    </row>
    <row r="11970" spans="1:1" ht="13.2" x14ac:dyDescent="0.25">
      <c r="A11970"/>
    </row>
    <row r="11971" spans="1:1" ht="13.2" x14ac:dyDescent="0.25">
      <c r="A11971"/>
    </row>
    <row r="11972" spans="1:1" ht="13.2" x14ac:dyDescent="0.25">
      <c r="A11972"/>
    </row>
    <row r="11973" spans="1:1" ht="13.2" x14ac:dyDescent="0.25">
      <c r="A11973"/>
    </row>
    <row r="11974" spans="1:1" ht="13.2" x14ac:dyDescent="0.25">
      <c r="A11974"/>
    </row>
    <row r="11975" spans="1:1" ht="13.2" x14ac:dyDescent="0.25">
      <c r="A11975"/>
    </row>
    <row r="11976" spans="1:1" ht="13.2" x14ac:dyDescent="0.25">
      <c r="A11976"/>
    </row>
    <row r="11977" spans="1:1" ht="13.2" x14ac:dyDescent="0.25">
      <c r="A11977"/>
    </row>
    <row r="11978" spans="1:1" ht="13.2" x14ac:dyDescent="0.25">
      <c r="A11978"/>
    </row>
    <row r="11979" spans="1:1" ht="13.2" x14ac:dyDescent="0.25">
      <c r="A11979"/>
    </row>
    <row r="11980" spans="1:1" ht="13.2" x14ac:dyDescent="0.25">
      <c r="A11980"/>
    </row>
    <row r="11981" spans="1:1" ht="13.2" x14ac:dyDescent="0.25">
      <c r="A11981"/>
    </row>
    <row r="11982" spans="1:1" ht="13.2" x14ac:dyDescent="0.25">
      <c r="A11982"/>
    </row>
    <row r="11983" spans="1:1" ht="13.2" x14ac:dyDescent="0.25">
      <c r="A11983"/>
    </row>
    <row r="11984" spans="1:1" ht="13.2" x14ac:dyDescent="0.25">
      <c r="A11984"/>
    </row>
    <row r="11985" spans="1:1" ht="13.2" x14ac:dyDescent="0.25">
      <c r="A11985"/>
    </row>
    <row r="11986" spans="1:1" ht="13.2" x14ac:dyDescent="0.25">
      <c r="A11986"/>
    </row>
    <row r="11987" spans="1:1" ht="13.2" x14ac:dyDescent="0.25">
      <c r="A11987"/>
    </row>
    <row r="11988" spans="1:1" ht="13.2" x14ac:dyDescent="0.25">
      <c r="A11988"/>
    </row>
    <row r="11989" spans="1:1" ht="13.2" x14ac:dyDescent="0.25">
      <c r="A11989"/>
    </row>
    <row r="11990" spans="1:1" ht="13.2" x14ac:dyDescent="0.25">
      <c r="A11990"/>
    </row>
    <row r="11991" spans="1:1" ht="13.2" x14ac:dyDescent="0.25">
      <c r="A11991"/>
    </row>
    <row r="11992" spans="1:1" ht="13.2" x14ac:dyDescent="0.25">
      <c r="A11992"/>
    </row>
    <row r="11993" spans="1:1" ht="13.2" x14ac:dyDescent="0.25">
      <c r="A11993"/>
    </row>
    <row r="11994" spans="1:1" ht="13.2" x14ac:dyDescent="0.25">
      <c r="A11994"/>
    </row>
    <row r="11995" spans="1:1" ht="13.2" x14ac:dyDescent="0.25">
      <c r="A11995"/>
    </row>
    <row r="11996" spans="1:1" ht="13.2" x14ac:dyDescent="0.25">
      <c r="A11996"/>
    </row>
    <row r="11997" spans="1:1" ht="13.2" x14ac:dyDescent="0.25">
      <c r="A11997"/>
    </row>
    <row r="11998" spans="1:1" ht="13.2" x14ac:dyDescent="0.25">
      <c r="A11998"/>
    </row>
    <row r="11999" spans="1:1" ht="13.2" x14ac:dyDescent="0.25">
      <c r="A11999"/>
    </row>
    <row r="12000" spans="1:1" ht="13.2" x14ac:dyDescent="0.25">
      <c r="A12000"/>
    </row>
    <row r="12001" spans="1:1" ht="13.2" x14ac:dyDescent="0.25">
      <c r="A12001"/>
    </row>
    <row r="12002" spans="1:1" ht="13.2" x14ac:dyDescent="0.25">
      <c r="A12002"/>
    </row>
    <row r="12003" spans="1:1" ht="13.2" x14ac:dyDescent="0.25">
      <c r="A12003"/>
    </row>
    <row r="12004" spans="1:1" ht="13.2" x14ac:dyDescent="0.25">
      <c r="A12004"/>
    </row>
    <row r="12005" spans="1:1" ht="13.2" x14ac:dyDescent="0.25">
      <c r="A12005"/>
    </row>
    <row r="12006" spans="1:1" ht="13.2" x14ac:dyDescent="0.25">
      <c r="A12006"/>
    </row>
    <row r="12007" spans="1:1" ht="13.2" x14ac:dyDescent="0.25">
      <c r="A12007"/>
    </row>
    <row r="12008" spans="1:1" ht="13.2" x14ac:dyDescent="0.25">
      <c r="A12008"/>
    </row>
    <row r="12009" spans="1:1" ht="13.2" x14ac:dyDescent="0.25">
      <c r="A12009"/>
    </row>
    <row r="12010" spans="1:1" ht="13.2" x14ac:dyDescent="0.25">
      <c r="A12010"/>
    </row>
    <row r="12011" spans="1:1" ht="13.2" x14ac:dyDescent="0.25">
      <c r="A12011"/>
    </row>
    <row r="12012" spans="1:1" ht="13.2" x14ac:dyDescent="0.25">
      <c r="A12012"/>
    </row>
    <row r="12013" spans="1:1" ht="13.2" x14ac:dyDescent="0.25">
      <c r="A12013"/>
    </row>
    <row r="12014" spans="1:1" ht="13.2" x14ac:dyDescent="0.25">
      <c r="A12014"/>
    </row>
    <row r="12015" spans="1:1" ht="13.2" x14ac:dyDescent="0.25">
      <c r="A12015"/>
    </row>
    <row r="12016" spans="1:1" ht="13.2" x14ac:dyDescent="0.25">
      <c r="A12016"/>
    </row>
    <row r="12017" spans="1:1" ht="13.2" x14ac:dyDescent="0.25">
      <c r="A12017"/>
    </row>
    <row r="12018" spans="1:1" ht="13.2" x14ac:dyDescent="0.25">
      <c r="A12018"/>
    </row>
    <row r="12019" spans="1:1" ht="13.2" x14ac:dyDescent="0.25">
      <c r="A12019"/>
    </row>
    <row r="12020" spans="1:1" ht="13.2" x14ac:dyDescent="0.25">
      <c r="A12020"/>
    </row>
    <row r="12021" spans="1:1" ht="13.2" x14ac:dyDescent="0.25">
      <c r="A12021"/>
    </row>
    <row r="12022" spans="1:1" ht="13.2" x14ac:dyDescent="0.25">
      <c r="A12022"/>
    </row>
    <row r="12023" spans="1:1" ht="13.2" x14ac:dyDescent="0.25">
      <c r="A12023"/>
    </row>
    <row r="12024" spans="1:1" ht="13.2" x14ac:dyDescent="0.25">
      <c r="A12024"/>
    </row>
    <row r="12025" spans="1:1" ht="13.2" x14ac:dyDescent="0.25">
      <c r="A12025"/>
    </row>
    <row r="12026" spans="1:1" ht="13.2" x14ac:dyDescent="0.25">
      <c r="A12026"/>
    </row>
    <row r="12027" spans="1:1" ht="13.2" x14ac:dyDescent="0.25">
      <c r="A12027"/>
    </row>
    <row r="12028" spans="1:1" ht="13.2" x14ac:dyDescent="0.25">
      <c r="A12028"/>
    </row>
    <row r="12029" spans="1:1" ht="13.2" x14ac:dyDescent="0.25">
      <c r="A12029"/>
    </row>
    <row r="12030" spans="1:1" ht="13.2" x14ac:dyDescent="0.25">
      <c r="A12030"/>
    </row>
    <row r="12031" spans="1:1" ht="13.2" x14ac:dyDescent="0.25">
      <c r="A12031"/>
    </row>
    <row r="12032" spans="1:1" ht="13.2" x14ac:dyDescent="0.25">
      <c r="A12032"/>
    </row>
    <row r="12033" spans="1:1" ht="13.2" x14ac:dyDescent="0.25">
      <c r="A12033"/>
    </row>
    <row r="12034" spans="1:1" ht="13.2" x14ac:dyDescent="0.25">
      <c r="A12034"/>
    </row>
    <row r="12035" spans="1:1" ht="13.2" x14ac:dyDescent="0.25">
      <c r="A12035"/>
    </row>
    <row r="12036" spans="1:1" ht="13.2" x14ac:dyDescent="0.25">
      <c r="A12036"/>
    </row>
    <row r="12037" spans="1:1" ht="13.2" x14ac:dyDescent="0.25">
      <c r="A12037"/>
    </row>
    <row r="12038" spans="1:1" ht="13.2" x14ac:dyDescent="0.25">
      <c r="A12038"/>
    </row>
    <row r="12039" spans="1:1" ht="13.2" x14ac:dyDescent="0.25">
      <c r="A12039"/>
    </row>
    <row r="12040" spans="1:1" ht="13.2" x14ac:dyDescent="0.25">
      <c r="A12040"/>
    </row>
    <row r="12041" spans="1:1" ht="13.2" x14ac:dyDescent="0.25">
      <c r="A12041"/>
    </row>
    <row r="12042" spans="1:1" ht="13.2" x14ac:dyDescent="0.25">
      <c r="A12042"/>
    </row>
    <row r="12043" spans="1:1" ht="13.2" x14ac:dyDescent="0.25">
      <c r="A12043"/>
    </row>
    <row r="12044" spans="1:1" ht="13.2" x14ac:dyDescent="0.25">
      <c r="A12044"/>
    </row>
    <row r="12045" spans="1:1" ht="13.2" x14ac:dyDescent="0.25">
      <c r="A12045"/>
    </row>
    <row r="12046" spans="1:1" ht="13.2" x14ac:dyDescent="0.25">
      <c r="A12046"/>
    </row>
    <row r="12047" spans="1:1" ht="13.2" x14ac:dyDescent="0.25">
      <c r="A12047"/>
    </row>
    <row r="12048" spans="1:1" ht="13.2" x14ac:dyDescent="0.25">
      <c r="A12048"/>
    </row>
    <row r="12049" spans="1:1" ht="13.2" x14ac:dyDescent="0.25">
      <c r="A12049"/>
    </row>
    <row r="12050" spans="1:1" ht="13.2" x14ac:dyDescent="0.25">
      <c r="A12050"/>
    </row>
    <row r="12051" spans="1:1" ht="13.2" x14ac:dyDescent="0.25">
      <c r="A12051"/>
    </row>
    <row r="12052" spans="1:1" ht="13.2" x14ac:dyDescent="0.25">
      <c r="A12052"/>
    </row>
    <row r="12053" spans="1:1" ht="13.2" x14ac:dyDescent="0.25">
      <c r="A12053"/>
    </row>
    <row r="12054" spans="1:1" ht="13.2" x14ac:dyDescent="0.25">
      <c r="A12054"/>
    </row>
    <row r="12055" spans="1:1" ht="13.2" x14ac:dyDescent="0.25">
      <c r="A12055"/>
    </row>
    <row r="12056" spans="1:1" ht="13.2" x14ac:dyDescent="0.25">
      <c r="A12056"/>
    </row>
    <row r="12057" spans="1:1" ht="13.2" x14ac:dyDescent="0.25">
      <c r="A12057"/>
    </row>
    <row r="12058" spans="1:1" ht="13.2" x14ac:dyDescent="0.25">
      <c r="A12058"/>
    </row>
    <row r="12059" spans="1:1" ht="13.2" x14ac:dyDescent="0.25">
      <c r="A12059"/>
    </row>
    <row r="12060" spans="1:1" ht="13.2" x14ac:dyDescent="0.25">
      <c r="A12060"/>
    </row>
    <row r="12061" spans="1:1" ht="13.2" x14ac:dyDescent="0.25">
      <c r="A12061"/>
    </row>
    <row r="12062" spans="1:1" ht="13.2" x14ac:dyDescent="0.25">
      <c r="A12062"/>
    </row>
    <row r="12063" spans="1:1" ht="13.2" x14ac:dyDescent="0.25">
      <c r="A12063"/>
    </row>
    <row r="12064" spans="1:1" ht="13.2" x14ac:dyDescent="0.25">
      <c r="A12064"/>
    </row>
    <row r="12065" spans="1:1" ht="13.2" x14ac:dyDescent="0.25">
      <c r="A12065"/>
    </row>
    <row r="12066" spans="1:1" ht="13.2" x14ac:dyDescent="0.25">
      <c r="A12066"/>
    </row>
    <row r="12067" spans="1:1" ht="13.2" x14ac:dyDescent="0.25">
      <c r="A12067"/>
    </row>
    <row r="12068" spans="1:1" ht="13.2" x14ac:dyDescent="0.25">
      <c r="A12068"/>
    </row>
    <row r="12069" spans="1:1" ht="13.2" x14ac:dyDescent="0.25">
      <c r="A12069"/>
    </row>
    <row r="12070" spans="1:1" ht="13.2" x14ac:dyDescent="0.25">
      <c r="A12070"/>
    </row>
    <row r="12071" spans="1:1" ht="13.2" x14ac:dyDescent="0.25">
      <c r="A12071"/>
    </row>
    <row r="12072" spans="1:1" ht="13.2" x14ac:dyDescent="0.25">
      <c r="A12072"/>
    </row>
    <row r="12073" spans="1:1" ht="13.2" x14ac:dyDescent="0.25">
      <c r="A12073"/>
    </row>
    <row r="12074" spans="1:1" ht="13.2" x14ac:dyDescent="0.25">
      <c r="A12074"/>
    </row>
    <row r="12075" spans="1:1" ht="13.2" x14ac:dyDescent="0.25">
      <c r="A12075"/>
    </row>
    <row r="12076" spans="1:1" ht="13.2" x14ac:dyDescent="0.25">
      <c r="A12076"/>
    </row>
    <row r="12077" spans="1:1" ht="13.2" x14ac:dyDescent="0.25">
      <c r="A12077"/>
    </row>
    <row r="12078" spans="1:1" ht="13.2" x14ac:dyDescent="0.25">
      <c r="A12078"/>
    </row>
    <row r="12079" spans="1:1" ht="13.2" x14ac:dyDescent="0.25">
      <c r="A12079"/>
    </row>
    <row r="12080" spans="1:1" ht="13.2" x14ac:dyDescent="0.25">
      <c r="A12080"/>
    </row>
    <row r="12081" spans="1:1" ht="13.2" x14ac:dyDescent="0.25">
      <c r="A12081"/>
    </row>
    <row r="12082" spans="1:1" ht="13.2" x14ac:dyDescent="0.25">
      <c r="A12082"/>
    </row>
    <row r="12083" spans="1:1" ht="13.2" x14ac:dyDescent="0.25">
      <c r="A12083"/>
    </row>
    <row r="12084" spans="1:1" ht="13.2" x14ac:dyDescent="0.25">
      <c r="A12084"/>
    </row>
    <row r="12085" spans="1:1" ht="13.2" x14ac:dyDescent="0.25">
      <c r="A12085"/>
    </row>
    <row r="12086" spans="1:1" ht="13.2" x14ac:dyDescent="0.25">
      <c r="A12086"/>
    </row>
    <row r="12087" spans="1:1" ht="13.2" x14ac:dyDescent="0.25">
      <c r="A12087"/>
    </row>
    <row r="12088" spans="1:1" ht="13.2" x14ac:dyDescent="0.25">
      <c r="A12088"/>
    </row>
    <row r="12089" spans="1:1" ht="13.2" x14ac:dyDescent="0.25">
      <c r="A12089"/>
    </row>
    <row r="12090" spans="1:1" ht="13.2" x14ac:dyDescent="0.25">
      <c r="A12090"/>
    </row>
    <row r="12091" spans="1:1" ht="13.2" x14ac:dyDescent="0.25">
      <c r="A12091"/>
    </row>
    <row r="12092" spans="1:1" ht="13.2" x14ac:dyDescent="0.25">
      <c r="A12092"/>
    </row>
    <row r="12093" spans="1:1" ht="13.2" x14ac:dyDescent="0.25">
      <c r="A12093"/>
    </row>
    <row r="12094" spans="1:1" ht="13.2" x14ac:dyDescent="0.25">
      <c r="A12094"/>
    </row>
    <row r="12095" spans="1:1" ht="13.2" x14ac:dyDescent="0.25">
      <c r="A12095"/>
    </row>
    <row r="12096" spans="1:1" ht="13.2" x14ac:dyDescent="0.25">
      <c r="A12096"/>
    </row>
    <row r="12097" spans="1:1" ht="13.2" x14ac:dyDescent="0.25">
      <c r="A12097"/>
    </row>
    <row r="12098" spans="1:1" ht="13.2" x14ac:dyDescent="0.25">
      <c r="A12098"/>
    </row>
    <row r="12099" spans="1:1" ht="13.2" x14ac:dyDescent="0.25">
      <c r="A12099"/>
    </row>
    <row r="12100" spans="1:1" ht="13.2" x14ac:dyDescent="0.25">
      <c r="A12100"/>
    </row>
    <row r="12101" spans="1:1" ht="13.2" x14ac:dyDescent="0.25">
      <c r="A12101"/>
    </row>
    <row r="12102" spans="1:1" ht="13.2" x14ac:dyDescent="0.25">
      <c r="A12102"/>
    </row>
    <row r="12103" spans="1:1" ht="13.2" x14ac:dyDescent="0.25">
      <c r="A12103"/>
    </row>
    <row r="12104" spans="1:1" ht="13.2" x14ac:dyDescent="0.25">
      <c r="A12104"/>
    </row>
    <row r="12105" spans="1:1" ht="13.2" x14ac:dyDescent="0.25">
      <c r="A12105"/>
    </row>
    <row r="12106" spans="1:1" ht="13.2" x14ac:dyDescent="0.25">
      <c r="A12106"/>
    </row>
    <row r="12107" spans="1:1" ht="13.2" x14ac:dyDescent="0.25">
      <c r="A12107"/>
    </row>
    <row r="12108" spans="1:1" ht="13.2" x14ac:dyDescent="0.25">
      <c r="A12108"/>
    </row>
    <row r="12109" spans="1:1" ht="13.2" x14ac:dyDescent="0.25">
      <c r="A12109"/>
    </row>
    <row r="12110" spans="1:1" ht="13.2" x14ac:dyDescent="0.25">
      <c r="A12110"/>
    </row>
    <row r="12111" spans="1:1" ht="13.2" x14ac:dyDescent="0.25">
      <c r="A12111"/>
    </row>
    <row r="12112" spans="1:1" ht="13.2" x14ac:dyDescent="0.25">
      <c r="A12112"/>
    </row>
    <row r="12113" spans="1:1" ht="13.2" x14ac:dyDescent="0.25">
      <c r="A12113"/>
    </row>
    <row r="12114" spans="1:1" ht="13.2" x14ac:dyDescent="0.25">
      <c r="A12114"/>
    </row>
    <row r="12115" spans="1:1" ht="13.2" x14ac:dyDescent="0.25">
      <c r="A12115"/>
    </row>
    <row r="12116" spans="1:1" ht="13.2" x14ac:dyDescent="0.25">
      <c r="A12116"/>
    </row>
    <row r="12117" spans="1:1" ht="13.2" x14ac:dyDescent="0.25">
      <c r="A12117"/>
    </row>
    <row r="12118" spans="1:1" ht="13.2" x14ac:dyDescent="0.25">
      <c r="A12118"/>
    </row>
    <row r="12119" spans="1:1" ht="13.2" x14ac:dyDescent="0.25">
      <c r="A12119"/>
    </row>
    <row r="12120" spans="1:1" ht="13.2" x14ac:dyDescent="0.25">
      <c r="A12120"/>
    </row>
    <row r="12121" spans="1:1" ht="13.2" x14ac:dyDescent="0.25">
      <c r="A12121"/>
    </row>
    <row r="12122" spans="1:1" ht="13.2" x14ac:dyDescent="0.25">
      <c r="A12122"/>
    </row>
    <row r="12123" spans="1:1" ht="13.2" x14ac:dyDescent="0.25">
      <c r="A12123"/>
    </row>
    <row r="12124" spans="1:1" ht="13.2" x14ac:dyDescent="0.25">
      <c r="A12124"/>
    </row>
    <row r="12125" spans="1:1" ht="13.2" x14ac:dyDescent="0.25">
      <c r="A12125"/>
    </row>
    <row r="12126" spans="1:1" ht="13.2" x14ac:dyDescent="0.25">
      <c r="A12126"/>
    </row>
    <row r="12127" spans="1:1" ht="13.2" x14ac:dyDescent="0.25">
      <c r="A12127"/>
    </row>
    <row r="12128" spans="1:1" ht="13.2" x14ac:dyDescent="0.25">
      <c r="A12128"/>
    </row>
    <row r="12129" spans="1:1" ht="13.2" x14ac:dyDescent="0.25">
      <c r="A12129"/>
    </row>
    <row r="12130" spans="1:1" ht="13.2" x14ac:dyDescent="0.25">
      <c r="A12130"/>
    </row>
    <row r="12131" spans="1:1" ht="13.2" x14ac:dyDescent="0.25">
      <c r="A12131"/>
    </row>
    <row r="12132" spans="1:1" ht="13.2" x14ac:dyDescent="0.25">
      <c r="A12132"/>
    </row>
    <row r="12133" spans="1:1" ht="13.2" x14ac:dyDescent="0.25">
      <c r="A12133"/>
    </row>
    <row r="12134" spans="1:1" ht="13.2" x14ac:dyDescent="0.25">
      <c r="A12134"/>
    </row>
    <row r="12135" spans="1:1" ht="13.2" x14ac:dyDescent="0.25">
      <c r="A12135"/>
    </row>
    <row r="12136" spans="1:1" ht="13.2" x14ac:dyDescent="0.25">
      <c r="A12136"/>
    </row>
    <row r="12137" spans="1:1" ht="13.2" x14ac:dyDescent="0.25">
      <c r="A12137"/>
    </row>
    <row r="12138" spans="1:1" ht="13.2" x14ac:dyDescent="0.25">
      <c r="A12138"/>
    </row>
    <row r="12139" spans="1:1" ht="13.2" x14ac:dyDescent="0.25">
      <c r="A12139"/>
    </row>
    <row r="12140" spans="1:1" ht="13.2" x14ac:dyDescent="0.25">
      <c r="A12140"/>
    </row>
    <row r="12141" spans="1:1" ht="13.2" x14ac:dyDescent="0.25">
      <c r="A12141"/>
    </row>
    <row r="12142" spans="1:1" ht="13.2" x14ac:dyDescent="0.25">
      <c r="A12142"/>
    </row>
    <row r="12143" spans="1:1" ht="13.2" x14ac:dyDescent="0.25">
      <c r="A12143"/>
    </row>
    <row r="12144" spans="1:1" ht="13.2" x14ac:dyDescent="0.25">
      <c r="A12144"/>
    </row>
    <row r="12145" spans="1:1" ht="13.2" x14ac:dyDescent="0.25">
      <c r="A12145"/>
    </row>
    <row r="12146" spans="1:1" ht="13.2" x14ac:dyDescent="0.25">
      <c r="A12146"/>
    </row>
    <row r="12147" spans="1:1" ht="13.2" x14ac:dyDescent="0.25">
      <c r="A12147"/>
    </row>
    <row r="12148" spans="1:1" ht="13.2" x14ac:dyDescent="0.25">
      <c r="A12148"/>
    </row>
    <row r="12149" spans="1:1" ht="13.2" x14ac:dyDescent="0.25">
      <c r="A12149"/>
    </row>
    <row r="12150" spans="1:1" ht="13.2" x14ac:dyDescent="0.25">
      <c r="A12150"/>
    </row>
    <row r="12151" spans="1:1" ht="13.2" x14ac:dyDescent="0.25">
      <c r="A12151"/>
    </row>
    <row r="12152" spans="1:1" ht="13.2" x14ac:dyDescent="0.25">
      <c r="A12152"/>
    </row>
    <row r="12153" spans="1:1" ht="13.2" x14ac:dyDescent="0.25">
      <c r="A12153"/>
    </row>
    <row r="12154" spans="1:1" ht="13.2" x14ac:dyDescent="0.25">
      <c r="A12154"/>
    </row>
    <row r="12155" spans="1:1" ht="13.2" x14ac:dyDescent="0.25">
      <c r="A12155"/>
    </row>
    <row r="12156" spans="1:1" ht="13.2" x14ac:dyDescent="0.25">
      <c r="A12156"/>
    </row>
    <row r="12157" spans="1:1" ht="13.2" x14ac:dyDescent="0.25">
      <c r="A12157"/>
    </row>
    <row r="12158" spans="1:1" ht="13.2" x14ac:dyDescent="0.25">
      <c r="A12158"/>
    </row>
    <row r="12159" spans="1:1" ht="13.2" x14ac:dyDescent="0.25">
      <c r="A12159"/>
    </row>
    <row r="12160" spans="1:1" ht="13.2" x14ac:dyDescent="0.25">
      <c r="A12160"/>
    </row>
    <row r="12161" spans="1:1" ht="13.2" x14ac:dyDescent="0.25">
      <c r="A12161"/>
    </row>
    <row r="12162" spans="1:1" ht="13.2" x14ac:dyDescent="0.25">
      <c r="A12162"/>
    </row>
    <row r="12163" spans="1:1" ht="13.2" x14ac:dyDescent="0.25">
      <c r="A12163"/>
    </row>
    <row r="12164" spans="1:1" ht="13.2" x14ac:dyDescent="0.25">
      <c r="A12164"/>
    </row>
    <row r="12165" spans="1:1" ht="13.2" x14ac:dyDescent="0.25">
      <c r="A12165"/>
    </row>
    <row r="12166" spans="1:1" ht="13.2" x14ac:dyDescent="0.25">
      <c r="A12166"/>
    </row>
    <row r="12167" spans="1:1" ht="13.2" x14ac:dyDescent="0.25">
      <c r="A12167"/>
    </row>
    <row r="12168" spans="1:1" ht="13.2" x14ac:dyDescent="0.25">
      <c r="A12168"/>
    </row>
    <row r="12169" spans="1:1" ht="13.2" x14ac:dyDescent="0.25">
      <c r="A12169"/>
    </row>
    <row r="12170" spans="1:1" ht="13.2" x14ac:dyDescent="0.25">
      <c r="A12170"/>
    </row>
    <row r="12171" spans="1:1" ht="13.2" x14ac:dyDescent="0.25">
      <c r="A12171"/>
    </row>
    <row r="12172" spans="1:1" ht="13.2" x14ac:dyDescent="0.25">
      <c r="A12172"/>
    </row>
    <row r="12173" spans="1:1" ht="13.2" x14ac:dyDescent="0.25">
      <c r="A12173"/>
    </row>
    <row r="12174" spans="1:1" ht="13.2" x14ac:dyDescent="0.25">
      <c r="A12174"/>
    </row>
    <row r="12175" spans="1:1" ht="13.2" x14ac:dyDescent="0.25">
      <c r="A12175"/>
    </row>
    <row r="12176" spans="1:1" ht="13.2" x14ac:dyDescent="0.25">
      <c r="A12176"/>
    </row>
    <row r="12177" spans="1:1" ht="13.2" x14ac:dyDescent="0.25">
      <c r="A12177"/>
    </row>
    <row r="12178" spans="1:1" ht="13.2" x14ac:dyDescent="0.25">
      <c r="A12178"/>
    </row>
    <row r="12179" spans="1:1" ht="13.2" x14ac:dyDescent="0.25">
      <c r="A12179"/>
    </row>
    <row r="12180" spans="1:1" ht="13.2" x14ac:dyDescent="0.25">
      <c r="A12180"/>
    </row>
    <row r="12181" spans="1:1" ht="13.2" x14ac:dyDescent="0.25">
      <c r="A12181"/>
    </row>
    <row r="12182" spans="1:1" ht="13.2" x14ac:dyDescent="0.25">
      <c r="A12182"/>
    </row>
    <row r="12183" spans="1:1" ht="13.2" x14ac:dyDescent="0.25">
      <c r="A12183"/>
    </row>
    <row r="12184" spans="1:1" ht="13.2" x14ac:dyDescent="0.25">
      <c r="A12184"/>
    </row>
    <row r="12185" spans="1:1" ht="13.2" x14ac:dyDescent="0.25">
      <c r="A12185"/>
    </row>
    <row r="12186" spans="1:1" ht="13.2" x14ac:dyDescent="0.25">
      <c r="A12186"/>
    </row>
    <row r="12187" spans="1:1" ht="13.2" x14ac:dyDescent="0.25">
      <c r="A12187"/>
    </row>
    <row r="12188" spans="1:1" ht="13.2" x14ac:dyDescent="0.25">
      <c r="A12188"/>
    </row>
    <row r="12189" spans="1:1" ht="13.2" x14ac:dyDescent="0.25">
      <c r="A12189"/>
    </row>
    <row r="12190" spans="1:1" ht="13.2" x14ac:dyDescent="0.25">
      <c r="A12190"/>
    </row>
    <row r="12191" spans="1:1" ht="13.2" x14ac:dyDescent="0.25">
      <c r="A12191"/>
    </row>
    <row r="12192" spans="1:1" ht="13.2" x14ac:dyDescent="0.25">
      <c r="A12192"/>
    </row>
    <row r="12193" spans="1:1" ht="13.2" x14ac:dyDescent="0.25">
      <c r="A12193"/>
    </row>
    <row r="12194" spans="1:1" ht="13.2" x14ac:dyDescent="0.25">
      <c r="A12194"/>
    </row>
    <row r="12195" spans="1:1" ht="13.2" x14ac:dyDescent="0.25">
      <c r="A12195"/>
    </row>
    <row r="12196" spans="1:1" ht="13.2" x14ac:dyDescent="0.25">
      <c r="A12196"/>
    </row>
    <row r="12197" spans="1:1" ht="13.2" x14ac:dyDescent="0.25">
      <c r="A12197"/>
    </row>
    <row r="12198" spans="1:1" ht="13.2" x14ac:dyDescent="0.25">
      <c r="A12198"/>
    </row>
    <row r="12199" spans="1:1" ht="13.2" x14ac:dyDescent="0.25">
      <c r="A12199"/>
    </row>
    <row r="12200" spans="1:1" ht="13.2" x14ac:dyDescent="0.25">
      <c r="A12200"/>
    </row>
    <row r="12201" spans="1:1" ht="13.2" x14ac:dyDescent="0.25">
      <c r="A12201"/>
    </row>
    <row r="12202" spans="1:1" ht="13.2" x14ac:dyDescent="0.25">
      <c r="A12202"/>
    </row>
    <row r="12203" spans="1:1" ht="13.2" x14ac:dyDescent="0.25">
      <c r="A12203"/>
    </row>
    <row r="12204" spans="1:1" ht="13.2" x14ac:dyDescent="0.25">
      <c r="A12204"/>
    </row>
    <row r="12205" spans="1:1" ht="13.2" x14ac:dyDescent="0.25">
      <c r="A12205"/>
    </row>
    <row r="12206" spans="1:1" ht="13.2" x14ac:dyDescent="0.25">
      <c r="A12206"/>
    </row>
    <row r="12207" spans="1:1" ht="13.2" x14ac:dyDescent="0.25">
      <c r="A12207"/>
    </row>
    <row r="12208" spans="1:1" ht="13.2" x14ac:dyDescent="0.25">
      <c r="A12208"/>
    </row>
    <row r="12209" spans="1:1" ht="13.2" x14ac:dyDescent="0.25">
      <c r="A12209"/>
    </row>
    <row r="12210" spans="1:1" ht="13.2" x14ac:dyDescent="0.25">
      <c r="A12210"/>
    </row>
    <row r="12211" spans="1:1" ht="13.2" x14ac:dyDescent="0.25">
      <c r="A12211"/>
    </row>
    <row r="12212" spans="1:1" ht="13.2" x14ac:dyDescent="0.25">
      <c r="A12212"/>
    </row>
    <row r="12213" spans="1:1" ht="13.2" x14ac:dyDescent="0.25">
      <c r="A12213"/>
    </row>
    <row r="12214" spans="1:1" ht="13.2" x14ac:dyDescent="0.25">
      <c r="A12214"/>
    </row>
    <row r="12215" spans="1:1" ht="13.2" x14ac:dyDescent="0.25">
      <c r="A12215"/>
    </row>
    <row r="12216" spans="1:1" ht="13.2" x14ac:dyDescent="0.25">
      <c r="A12216"/>
    </row>
    <row r="12217" spans="1:1" ht="13.2" x14ac:dyDescent="0.25">
      <c r="A12217"/>
    </row>
    <row r="12218" spans="1:1" ht="13.2" x14ac:dyDescent="0.25">
      <c r="A12218"/>
    </row>
    <row r="12219" spans="1:1" ht="13.2" x14ac:dyDescent="0.25">
      <c r="A12219"/>
    </row>
    <row r="12220" spans="1:1" ht="13.2" x14ac:dyDescent="0.25">
      <c r="A12220"/>
    </row>
    <row r="12221" spans="1:1" ht="13.2" x14ac:dyDescent="0.25">
      <c r="A12221"/>
    </row>
    <row r="12222" spans="1:1" ht="13.2" x14ac:dyDescent="0.25">
      <c r="A12222"/>
    </row>
    <row r="12223" spans="1:1" ht="13.2" x14ac:dyDescent="0.25">
      <c r="A12223"/>
    </row>
    <row r="12224" spans="1:1" ht="13.2" x14ac:dyDescent="0.25">
      <c r="A12224"/>
    </row>
    <row r="12225" spans="1:1" ht="13.2" x14ac:dyDescent="0.25">
      <c r="A12225"/>
    </row>
    <row r="12226" spans="1:1" ht="13.2" x14ac:dyDescent="0.25">
      <c r="A12226"/>
    </row>
    <row r="12227" spans="1:1" ht="13.2" x14ac:dyDescent="0.25">
      <c r="A12227"/>
    </row>
    <row r="12228" spans="1:1" ht="13.2" x14ac:dyDescent="0.25">
      <c r="A12228"/>
    </row>
    <row r="12229" spans="1:1" ht="13.2" x14ac:dyDescent="0.25">
      <c r="A12229"/>
    </row>
    <row r="12230" spans="1:1" ht="13.2" x14ac:dyDescent="0.25">
      <c r="A12230"/>
    </row>
    <row r="12231" spans="1:1" ht="13.2" x14ac:dyDescent="0.25">
      <c r="A12231"/>
    </row>
    <row r="12232" spans="1:1" ht="13.2" x14ac:dyDescent="0.25">
      <c r="A12232"/>
    </row>
    <row r="12233" spans="1:1" ht="13.2" x14ac:dyDescent="0.25">
      <c r="A12233"/>
    </row>
    <row r="12234" spans="1:1" ht="13.2" x14ac:dyDescent="0.25">
      <c r="A12234"/>
    </row>
    <row r="12235" spans="1:1" ht="13.2" x14ac:dyDescent="0.25">
      <c r="A12235"/>
    </row>
    <row r="12236" spans="1:1" ht="13.2" x14ac:dyDescent="0.25">
      <c r="A12236"/>
    </row>
    <row r="12237" spans="1:1" ht="13.2" x14ac:dyDescent="0.25">
      <c r="A12237"/>
    </row>
    <row r="12238" spans="1:1" ht="13.2" x14ac:dyDescent="0.25">
      <c r="A12238"/>
    </row>
    <row r="12239" spans="1:1" ht="13.2" x14ac:dyDescent="0.25">
      <c r="A12239"/>
    </row>
    <row r="12240" spans="1:1" ht="13.2" x14ac:dyDescent="0.25">
      <c r="A12240"/>
    </row>
    <row r="12241" spans="1:1" ht="13.2" x14ac:dyDescent="0.25">
      <c r="A12241"/>
    </row>
    <row r="12242" spans="1:1" ht="13.2" x14ac:dyDescent="0.25">
      <c r="A12242"/>
    </row>
    <row r="12243" spans="1:1" ht="13.2" x14ac:dyDescent="0.25">
      <c r="A12243"/>
    </row>
    <row r="12244" spans="1:1" ht="13.2" x14ac:dyDescent="0.25">
      <c r="A12244"/>
    </row>
    <row r="12245" spans="1:1" ht="13.2" x14ac:dyDescent="0.25">
      <c r="A12245"/>
    </row>
    <row r="12246" spans="1:1" ht="13.2" x14ac:dyDescent="0.25">
      <c r="A12246"/>
    </row>
    <row r="12247" spans="1:1" ht="13.2" x14ac:dyDescent="0.25">
      <c r="A12247"/>
    </row>
    <row r="12248" spans="1:1" ht="13.2" x14ac:dyDescent="0.25">
      <c r="A12248"/>
    </row>
    <row r="12249" spans="1:1" ht="13.2" x14ac:dyDescent="0.25">
      <c r="A12249"/>
    </row>
    <row r="12250" spans="1:1" ht="13.2" x14ac:dyDescent="0.25">
      <c r="A12250"/>
    </row>
    <row r="12251" spans="1:1" ht="13.2" x14ac:dyDescent="0.25">
      <c r="A12251"/>
    </row>
    <row r="12252" spans="1:1" ht="13.2" x14ac:dyDescent="0.25">
      <c r="A12252"/>
    </row>
    <row r="12253" spans="1:1" ht="13.2" x14ac:dyDescent="0.25">
      <c r="A12253"/>
    </row>
    <row r="12254" spans="1:1" ht="13.2" x14ac:dyDescent="0.25">
      <c r="A12254"/>
    </row>
    <row r="12255" spans="1:1" ht="13.2" x14ac:dyDescent="0.25">
      <c r="A12255"/>
    </row>
    <row r="12256" spans="1:1" ht="13.2" x14ac:dyDescent="0.25">
      <c r="A12256"/>
    </row>
    <row r="12257" spans="1:1" ht="13.2" x14ac:dyDescent="0.25">
      <c r="A12257"/>
    </row>
    <row r="12258" spans="1:1" ht="13.2" x14ac:dyDescent="0.25">
      <c r="A12258"/>
    </row>
    <row r="12259" spans="1:1" ht="13.2" x14ac:dyDescent="0.25">
      <c r="A12259"/>
    </row>
    <row r="12260" spans="1:1" ht="13.2" x14ac:dyDescent="0.25">
      <c r="A12260"/>
    </row>
    <row r="12261" spans="1:1" ht="13.2" x14ac:dyDescent="0.25">
      <c r="A12261"/>
    </row>
    <row r="12262" spans="1:1" ht="13.2" x14ac:dyDescent="0.25">
      <c r="A12262"/>
    </row>
    <row r="12263" spans="1:1" ht="13.2" x14ac:dyDescent="0.25">
      <c r="A12263"/>
    </row>
    <row r="12264" spans="1:1" ht="13.2" x14ac:dyDescent="0.25">
      <c r="A12264"/>
    </row>
    <row r="12265" spans="1:1" ht="13.2" x14ac:dyDescent="0.25">
      <c r="A12265"/>
    </row>
    <row r="12266" spans="1:1" ht="13.2" x14ac:dyDescent="0.25">
      <c r="A12266"/>
    </row>
    <row r="12267" spans="1:1" ht="13.2" x14ac:dyDescent="0.25">
      <c r="A12267"/>
    </row>
    <row r="12268" spans="1:1" ht="13.2" x14ac:dyDescent="0.25">
      <c r="A12268"/>
    </row>
    <row r="12269" spans="1:1" ht="13.2" x14ac:dyDescent="0.25">
      <c r="A12269"/>
    </row>
    <row r="12270" spans="1:1" ht="13.2" x14ac:dyDescent="0.25">
      <c r="A12270"/>
    </row>
    <row r="12271" spans="1:1" ht="13.2" x14ac:dyDescent="0.25">
      <c r="A12271"/>
    </row>
    <row r="12272" spans="1:1" ht="13.2" x14ac:dyDescent="0.25">
      <c r="A12272"/>
    </row>
    <row r="12273" spans="1:1" ht="13.2" x14ac:dyDescent="0.25">
      <c r="A12273"/>
    </row>
    <row r="12274" spans="1:1" ht="13.2" x14ac:dyDescent="0.25">
      <c r="A12274"/>
    </row>
    <row r="12275" spans="1:1" ht="13.2" x14ac:dyDescent="0.25">
      <c r="A12275"/>
    </row>
    <row r="12276" spans="1:1" ht="13.2" x14ac:dyDescent="0.25">
      <c r="A12276"/>
    </row>
    <row r="12277" spans="1:1" ht="13.2" x14ac:dyDescent="0.25">
      <c r="A12277"/>
    </row>
    <row r="12278" spans="1:1" ht="13.2" x14ac:dyDescent="0.25">
      <c r="A12278"/>
    </row>
    <row r="12279" spans="1:1" ht="13.2" x14ac:dyDescent="0.25">
      <c r="A12279"/>
    </row>
    <row r="12280" spans="1:1" ht="13.2" x14ac:dyDescent="0.25">
      <c r="A12280"/>
    </row>
    <row r="12281" spans="1:1" ht="13.2" x14ac:dyDescent="0.25">
      <c r="A12281"/>
    </row>
    <row r="12282" spans="1:1" ht="13.2" x14ac:dyDescent="0.25">
      <c r="A12282"/>
    </row>
    <row r="12283" spans="1:1" ht="13.2" x14ac:dyDescent="0.25">
      <c r="A12283"/>
    </row>
    <row r="12284" spans="1:1" ht="13.2" x14ac:dyDescent="0.25">
      <c r="A12284"/>
    </row>
    <row r="12285" spans="1:1" ht="13.2" x14ac:dyDescent="0.25">
      <c r="A12285"/>
    </row>
    <row r="12286" spans="1:1" ht="13.2" x14ac:dyDescent="0.25">
      <c r="A12286"/>
    </row>
    <row r="12287" spans="1:1" ht="13.2" x14ac:dyDescent="0.25">
      <c r="A12287"/>
    </row>
    <row r="12288" spans="1:1" ht="13.2" x14ac:dyDescent="0.25">
      <c r="A12288"/>
    </row>
    <row r="12289" spans="1:1" ht="13.2" x14ac:dyDescent="0.25">
      <c r="A12289"/>
    </row>
    <row r="12290" spans="1:1" ht="13.2" x14ac:dyDescent="0.25">
      <c r="A12290"/>
    </row>
    <row r="12291" spans="1:1" ht="13.2" x14ac:dyDescent="0.25">
      <c r="A12291"/>
    </row>
    <row r="12292" spans="1:1" ht="13.2" x14ac:dyDescent="0.25">
      <c r="A12292"/>
    </row>
    <row r="12293" spans="1:1" ht="13.2" x14ac:dyDescent="0.25">
      <c r="A12293"/>
    </row>
    <row r="12294" spans="1:1" ht="13.2" x14ac:dyDescent="0.25">
      <c r="A12294"/>
    </row>
    <row r="12295" spans="1:1" ht="13.2" x14ac:dyDescent="0.25">
      <c r="A12295"/>
    </row>
    <row r="12296" spans="1:1" ht="13.2" x14ac:dyDescent="0.25">
      <c r="A12296"/>
    </row>
    <row r="12297" spans="1:1" ht="13.2" x14ac:dyDescent="0.25">
      <c r="A12297"/>
    </row>
    <row r="12298" spans="1:1" ht="13.2" x14ac:dyDescent="0.25">
      <c r="A12298"/>
    </row>
    <row r="12299" spans="1:1" ht="13.2" x14ac:dyDescent="0.25">
      <c r="A12299"/>
    </row>
    <row r="12300" spans="1:1" ht="13.2" x14ac:dyDescent="0.25">
      <c r="A12300"/>
    </row>
    <row r="12301" spans="1:1" ht="13.2" x14ac:dyDescent="0.25">
      <c r="A12301"/>
    </row>
    <row r="12302" spans="1:1" ht="13.2" x14ac:dyDescent="0.25">
      <c r="A12302"/>
    </row>
    <row r="12303" spans="1:1" ht="13.2" x14ac:dyDescent="0.25">
      <c r="A12303"/>
    </row>
    <row r="12304" spans="1:1" ht="13.2" x14ac:dyDescent="0.25">
      <c r="A12304"/>
    </row>
    <row r="12305" spans="1:1" ht="13.2" x14ac:dyDescent="0.25">
      <c r="A12305"/>
    </row>
    <row r="12306" spans="1:1" ht="13.2" x14ac:dyDescent="0.25">
      <c r="A12306"/>
    </row>
    <row r="12307" spans="1:1" ht="13.2" x14ac:dyDescent="0.25">
      <c r="A12307"/>
    </row>
    <row r="12308" spans="1:1" ht="13.2" x14ac:dyDescent="0.25">
      <c r="A12308"/>
    </row>
    <row r="12309" spans="1:1" ht="13.2" x14ac:dyDescent="0.25">
      <c r="A12309"/>
    </row>
    <row r="12310" spans="1:1" ht="13.2" x14ac:dyDescent="0.25">
      <c r="A12310"/>
    </row>
    <row r="12311" spans="1:1" ht="13.2" x14ac:dyDescent="0.25">
      <c r="A12311"/>
    </row>
    <row r="12312" spans="1:1" ht="13.2" x14ac:dyDescent="0.25">
      <c r="A12312"/>
    </row>
    <row r="12313" spans="1:1" ht="13.2" x14ac:dyDescent="0.25">
      <c r="A12313"/>
    </row>
    <row r="12314" spans="1:1" ht="13.2" x14ac:dyDescent="0.25">
      <c r="A12314"/>
    </row>
    <row r="12315" spans="1:1" ht="13.2" x14ac:dyDescent="0.25">
      <c r="A12315"/>
    </row>
    <row r="12316" spans="1:1" ht="13.2" x14ac:dyDescent="0.25">
      <c r="A12316"/>
    </row>
    <row r="12317" spans="1:1" ht="13.2" x14ac:dyDescent="0.25">
      <c r="A12317"/>
    </row>
    <row r="12318" spans="1:1" ht="13.2" x14ac:dyDescent="0.25">
      <c r="A12318"/>
    </row>
    <row r="12319" spans="1:1" ht="13.2" x14ac:dyDescent="0.25">
      <c r="A12319"/>
    </row>
    <row r="12320" spans="1:1" ht="13.2" x14ac:dyDescent="0.25">
      <c r="A12320"/>
    </row>
    <row r="12321" spans="1:1" ht="13.2" x14ac:dyDescent="0.25">
      <c r="A12321"/>
    </row>
    <row r="12322" spans="1:1" ht="13.2" x14ac:dyDescent="0.25">
      <c r="A12322"/>
    </row>
    <row r="12323" spans="1:1" ht="13.2" x14ac:dyDescent="0.25">
      <c r="A12323"/>
    </row>
    <row r="12324" spans="1:1" ht="13.2" x14ac:dyDescent="0.25">
      <c r="A12324"/>
    </row>
    <row r="12325" spans="1:1" ht="13.2" x14ac:dyDescent="0.25">
      <c r="A12325"/>
    </row>
    <row r="12326" spans="1:1" ht="13.2" x14ac:dyDescent="0.25">
      <c r="A12326"/>
    </row>
    <row r="12327" spans="1:1" ht="13.2" x14ac:dyDescent="0.25">
      <c r="A12327"/>
    </row>
    <row r="12328" spans="1:1" ht="13.2" x14ac:dyDescent="0.25">
      <c r="A12328"/>
    </row>
    <row r="12329" spans="1:1" ht="13.2" x14ac:dyDescent="0.25">
      <c r="A12329"/>
    </row>
    <row r="12330" spans="1:1" ht="13.2" x14ac:dyDescent="0.25">
      <c r="A12330"/>
    </row>
    <row r="12331" spans="1:1" ht="13.2" x14ac:dyDescent="0.25">
      <c r="A12331"/>
    </row>
    <row r="12332" spans="1:1" ht="13.2" x14ac:dyDescent="0.25">
      <c r="A12332"/>
    </row>
    <row r="12333" spans="1:1" ht="13.2" x14ac:dyDescent="0.25">
      <c r="A12333"/>
    </row>
    <row r="12334" spans="1:1" ht="13.2" x14ac:dyDescent="0.25">
      <c r="A12334"/>
    </row>
    <row r="12335" spans="1:1" ht="13.2" x14ac:dyDescent="0.25">
      <c r="A12335"/>
    </row>
    <row r="12336" spans="1:1" ht="13.2" x14ac:dyDescent="0.25">
      <c r="A12336"/>
    </row>
    <row r="12337" spans="1:1" ht="13.2" x14ac:dyDescent="0.25">
      <c r="A12337"/>
    </row>
    <row r="12338" spans="1:1" ht="13.2" x14ac:dyDescent="0.25">
      <c r="A12338"/>
    </row>
    <row r="12339" spans="1:1" ht="13.2" x14ac:dyDescent="0.25">
      <c r="A12339"/>
    </row>
    <row r="12340" spans="1:1" ht="13.2" x14ac:dyDescent="0.25">
      <c r="A12340"/>
    </row>
    <row r="12341" spans="1:1" ht="13.2" x14ac:dyDescent="0.25">
      <c r="A12341"/>
    </row>
    <row r="12342" spans="1:1" ht="13.2" x14ac:dyDescent="0.25">
      <c r="A12342"/>
    </row>
    <row r="12343" spans="1:1" ht="13.2" x14ac:dyDescent="0.25">
      <c r="A12343"/>
    </row>
    <row r="12344" spans="1:1" ht="13.2" x14ac:dyDescent="0.25">
      <c r="A12344"/>
    </row>
    <row r="12345" spans="1:1" ht="13.2" x14ac:dyDescent="0.25">
      <c r="A12345"/>
    </row>
    <row r="12346" spans="1:1" ht="13.2" x14ac:dyDescent="0.25">
      <c r="A12346"/>
    </row>
    <row r="12347" spans="1:1" ht="13.2" x14ac:dyDescent="0.25">
      <c r="A12347"/>
    </row>
    <row r="12348" spans="1:1" ht="13.2" x14ac:dyDescent="0.25">
      <c r="A12348"/>
    </row>
    <row r="12349" spans="1:1" ht="13.2" x14ac:dyDescent="0.25">
      <c r="A12349"/>
    </row>
    <row r="12350" spans="1:1" ht="13.2" x14ac:dyDescent="0.25">
      <c r="A12350"/>
    </row>
    <row r="12351" spans="1:1" ht="13.2" x14ac:dyDescent="0.25">
      <c r="A12351"/>
    </row>
    <row r="12352" spans="1:1" ht="13.2" x14ac:dyDescent="0.25">
      <c r="A12352"/>
    </row>
    <row r="12353" spans="1:1" ht="13.2" x14ac:dyDescent="0.25">
      <c r="A12353"/>
    </row>
    <row r="12354" spans="1:1" ht="13.2" x14ac:dyDescent="0.25">
      <c r="A12354"/>
    </row>
    <row r="12355" spans="1:1" ht="13.2" x14ac:dyDescent="0.25">
      <c r="A12355"/>
    </row>
    <row r="12356" spans="1:1" ht="13.2" x14ac:dyDescent="0.25">
      <c r="A12356"/>
    </row>
    <row r="12357" spans="1:1" ht="13.2" x14ac:dyDescent="0.25">
      <c r="A12357"/>
    </row>
    <row r="12358" spans="1:1" ht="13.2" x14ac:dyDescent="0.25">
      <c r="A12358"/>
    </row>
    <row r="12359" spans="1:1" ht="13.2" x14ac:dyDescent="0.25">
      <c r="A12359"/>
    </row>
    <row r="12360" spans="1:1" ht="13.2" x14ac:dyDescent="0.25">
      <c r="A12360"/>
    </row>
    <row r="12361" spans="1:1" ht="13.2" x14ac:dyDescent="0.25">
      <c r="A12361"/>
    </row>
    <row r="12362" spans="1:1" ht="13.2" x14ac:dyDescent="0.25">
      <c r="A12362"/>
    </row>
    <row r="12363" spans="1:1" ht="13.2" x14ac:dyDescent="0.25">
      <c r="A12363"/>
    </row>
    <row r="12364" spans="1:1" ht="13.2" x14ac:dyDescent="0.25">
      <c r="A12364"/>
    </row>
    <row r="12365" spans="1:1" ht="13.2" x14ac:dyDescent="0.25">
      <c r="A12365"/>
    </row>
    <row r="12366" spans="1:1" ht="13.2" x14ac:dyDescent="0.25">
      <c r="A12366"/>
    </row>
    <row r="12367" spans="1:1" ht="13.2" x14ac:dyDescent="0.25">
      <c r="A12367"/>
    </row>
    <row r="12368" spans="1:1" ht="13.2" x14ac:dyDescent="0.25">
      <c r="A12368"/>
    </row>
    <row r="12369" spans="1:1" ht="13.2" x14ac:dyDescent="0.25">
      <c r="A12369"/>
    </row>
    <row r="12370" spans="1:1" ht="13.2" x14ac:dyDescent="0.25">
      <c r="A12370"/>
    </row>
    <row r="12371" spans="1:1" ht="13.2" x14ac:dyDescent="0.25">
      <c r="A12371"/>
    </row>
    <row r="12372" spans="1:1" ht="13.2" x14ac:dyDescent="0.25">
      <c r="A12372"/>
    </row>
    <row r="12373" spans="1:1" ht="13.2" x14ac:dyDescent="0.25">
      <c r="A12373"/>
    </row>
    <row r="12374" spans="1:1" ht="13.2" x14ac:dyDescent="0.25">
      <c r="A12374"/>
    </row>
    <row r="12375" spans="1:1" ht="13.2" x14ac:dyDescent="0.25">
      <c r="A12375"/>
    </row>
    <row r="12376" spans="1:1" ht="13.2" x14ac:dyDescent="0.25">
      <c r="A12376"/>
    </row>
    <row r="12377" spans="1:1" ht="13.2" x14ac:dyDescent="0.25">
      <c r="A12377"/>
    </row>
    <row r="12378" spans="1:1" ht="13.2" x14ac:dyDescent="0.25">
      <c r="A12378"/>
    </row>
    <row r="12379" spans="1:1" ht="13.2" x14ac:dyDescent="0.25">
      <c r="A12379"/>
    </row>
    <row r="12380" spans="1:1" ht="13.2" x14ac:dyDescent="0.25">
      <c r="A12380"/>
    </row>
    <row r="12381" spans="1:1" ht="13.2" x14ac:dyDescent="0.25">
      <c r="A12381"/>
    </row>
    <row r="12382" spans="1:1" ht="13.2" x14ac:dyDescent="0.25">
      <c r="A12382"/>
    </row>
    <row r="12383" spans="1:1" ht="13.2" x14ac:dyDescent="0.25">
      <c r="A12383"/>
    </row>
    <row r="12384" spans="1:1" ht="13.2" x14ac:dyDescent="0.25">
      <c r="A12384"/>
    </row>
    <row r="12385" spans="1:1" ht="13.2" x14ac:dyDescent="0.25">
      <c r="A12385"/>
    </row>
    <row r="12386" spans="1:1" ht="13.2" x14ac:dyDescent="0.25">
      <c r="A12386"/>
    </row>
    <row r="12387" spans="1:1" ht="13.2" x14ac:dyDescent="0.25">
      <c r="A12387"/>
    </row>
    <row r="12388" spans="1:1" ht="13.2" x14ac:dyDescent="0.25">
      <c r="A12388"/>
    </row>
    <row r="12389" spans="1:1" ht="13.2" x14ac:dyDescent="0.25">
      <c r="A12389"/>
    </row>
    <row r="12390" spans="1:1" ht="13.2" x14ac:dyDescent="0.25">
      <c r="A12390"/>
    </row>
    <row r="12391" spans="1:1" ht="13.2" x14ac:dyDescent="0.25">
      <c r="A12391"/>
    </row>
    <row r="12392" spans="1:1" ht="13.2" x14ac:dyDescent="0.25">
      <c r="A12392"/>
    </row>
    <row r="12393" spans="1:1" ht="13.2" x14ac:dyDescent="0.25">
      <c r="A12393"/>
    </row>
    <row r="12394" spans="1:1" ht="13.2" x14ac:dyDescent="0.25">
      <c r="A12394"/>
    </row>
    <row r="12395" spans="1:1" ht="13.2" x14ac:dyDescent="0.25">
      <c r="A12395"/>
    </row>
    <row r="12396" spans="1:1" ht="13.2" x14ac:dyDescent="0.25">
      <c r="A12396"/>
    </row>
    <row r="12397" spans="1:1" ht="13.2" x14ac:dyDescent="0.25">
      <c r="A12397"/>
    </row>
    <row r="12398" spans="1:1" ht="13.2" x14ac:dyDescent="0.25">
      <c r="A12398"/>
    </row>
    <row r="12399" spans="1:1" ht="13.2" x14ac:dyDescent="0.25">
      <c r="A12399"/>
    </row>
    <row r="12400" spans="1:1" ht="13.2" x14ac:dyDescent="0.25">
      <c r="A12400"/>
    </row>
    <row r="12401" spans="1:1" ht="13.2" x14ac:dyDescent="0.25">
      <c r="A12401"/>
    </row>
    <row r="12402" spans="1:1" ht="13.2" x14ac:dyDescent="0.25">
      <c r="A12402"/>
    </row>
    <row r="12403" spans="1:1" ht="13.2" x14ac:dyDescent="0.25">
      <c r="A12403"/>
    </row>
    <row r="12404" spans="1:1" ht="13.2" x14ac:dyDescent="0.25">
      <c r="A12404"/>
    </row>
    <row r="12405" spans="1:1" ht="13.2" x14ac:dyDescent="0.25">
      <c r="A12405"/>
    </row>
    <row r="12406" spans="1:1" ht="13.2" x14ac:dyDescent="0.25">
      <c r="A12406"/>
    </row>
    <row r="12407" spans="1:1" ht="13.2" x14ac:dyDescent="0.25">
      <c r="A12407"/>
    </row>
    <row r="12408" spans="1:1" ht="13.2" x14ac:dyDescent="0.25">
      <c r="A12408"/>
    </row>
    <row r="12409" spans="1:1" ht="13.2" x14ac:dyDescent="0.25">
      <c r="A12409"/>
    </row>
    <row r="12410" spans="1:1" ht="13.2" x14ac:dyDescent="0.25">
      <c r="A12410"/>
    </row>
    <row r="12411" spans="1:1" ht="13.2" x14ac:dyDescent="0.25">
      <c r="A12411"/>
    </row>
    <row r="12412" spans="1:1" ht="13.2" x14ac:dyDescent="0.25">
      <c r="A12412"/>
    </row>
    <row r="12413" spans="1:1" ht="13.2" x14ac:dyDescent="0.25">
      <c r="A12413"/>
    </row>
    <row r="12414" spans="1:1" ht="13.2" x14ac:dyDescent="0.25">
      <c r="A12414"/>
    </row>
    <row r="12415" spans="1:1" ht="13.2" x14ac:dyDescent="0.25">
      <c r="A12415"/>
    </row>
    <row r="12416" spans="1:1" ht="13.2" x14ac:dyDescent="0.25">
      <c r="A12416"/>
    </row>
    <row r="12417" spans="1:1" ht="13.2" x14ac:dyDescent="0.25">
      <c r="A12417"/>
    </row>
    <row r="12418" spans="1:1" ht="13.2" x14ac:dyDescent="0.25">
      <c r="A12418"/>
    </row>
    <row r="12419" spans="1:1" ht="13.2" x14ac:dyDescent="0.25">
      <c r="A12419"/>
    </row>
    <row r="12420" spans="1:1" ht="13.2" x14ac:dyDescent="0.25">
      <c r="A12420"/>
    </row>
    <row r="12421" spans="1:1" ht="13.2" x14ac:dyDescent="0.25">
      <c r="A12421"/>
    </row>
    <row r="12422" spans="1:1" ht="13.2" x14ac:dyDescent="0.25">
      <c r="A12422"/>
    </row>
    <row r="12423" spans="1:1" ht="13.2" x14ac:dyDescent="0.25">
      <c r="A12423"/>
    </row>
    <row r="12424" spans="1:1" ht="13.2" x14ac:dyDescent="0.25">
      <c r="A12424"/>
    </row>
    <row r="12425" spans="1:1" ht="13.2" x14ac:dyDescent="0.25">
      <c r="A12425"/>
    </row>
    <row r="12426" spans="1:1" ht="13.2" x14ac:dyDescent="0.25">
      <c r="A12426"/>
    </row>
    <row r="12427" spans="1:1" ht="13.2" x14ac:dyDescent="0.25">
      <c r="A12427"/>
    </row>
    <row r="12428" spans="1:1" ht="13.2" x14ac:dyDescent="0.25">
      <c r="A12428"/>
    </row>
    <row r="12429" spans="1:1" ht="13.2" x14ac:dyDescent="0.25">
      <c r="A12429"/>
    </row>
    <row r="12430" spans="1:1" ht="13.2" x14ac:dyDescent="0.25">
      <c r="A12430"/>
    </row>
    <row r="12431" spans="1:1" ht="13.2" x14ac:dyDescent="0.25">
      <c r="A12431"/>
    </row>
    <row r="12432" spans="1:1" ht="13.2" x14ac:dyDescent="0.25">
      <c r="A12432"/>
    </row>
    <row r="12433" spans="1:1" ht="13.2" x14ac:dyDescent="0.25">
      <c r="A12433"/>
    </row>
    <row r="12434" spans="1:1" ht="13.2" x14ac:dyDescent="0.25">
      <c r="A12434"/>
    </row>
    <row r="12435" spans="1:1" ht="13.2" x14ac:dyDescent="0.25">
      <c r="A12435"/>
    </row>
    <row r="12436" spans="1:1" ht="13.2" x14ac:dyDescent="0.25">
      <c r="A12436"/>
    </row>
    <row r="12437" spans="1:1" ht="13.2" x14ac:dyDescent="0.25">
      <c r="A12437"/>
    </row>
    <row r="12438" spans="1:1" ht="13.2" x14ac:dyDescent="0.25">
      <c r="A12438"/>
    </row>
    <row r="12439" spans="1:1" ht="13.2" x14ac:dyDescent="0.25">
      <c r="A12439"/>
    </row>
    <row r="12440" spans="1:1" ht="13.2" x14ac:dyDescent="0.25">
      <c r="A12440"/>
    </row>
    <row r="12441" spans="1:1" ht="13.2" x14ac:dyDescent="0.25">
      <c r="A12441"/>
    </row>
    <row r="12442" spans="1:1" ht="13.2" x14ac:dyDescent="0.25">
      <c r="A12442"/>
    </row>
    <row r="12443" spans="1:1" ht="13.2" x14ac:dyDescent="0.25">
      <c r="A12443"/>
    </row>
    <row r="12444" spans="1:1" ht="13.2" x14ac:dyDescent="0.25">
      <c r="A12444"/>
    </row>
    <row r="12445" spans="1:1" ht="13.2" x14ac:dyDescent="0.25">
      <c r="A12445"/>
    </row>
    <row r="12446" spans="1:1" ht="13.2" x14ac:dyDescent="0.25">
      <c r="A12446"/>
    </row>
    <row r="12447" spans="1:1" ht="13.2" x14ac:dyDescent="0.25">
      <c r="A12447"/>
    </row>
    <row r="12448" spans="1:1" ht="13.2" x14ac:dyDescent="0.25">
      <c r="A12448"/>
    </row>
    <row r="12449" spans="1:1" ht="13.2" x14ac:dyDescent="0.25">
      <c r="A12449"/>
    </row>
    <row r="12450" spans="1:1" ht="13.2" x14ac:dyDescent="0.25">
      <c r="A12450"/>
    </row>
    <row r="12451" spans="1:1" ht="13.2" x14ac:dyDescent="0.25">
      <c r="A12451"/>
    </row>
    <row r="12452" spans="1:1" ht="13.2" x14ac:dyDescent="0.25">
      <c r="A12452"/>
    </row>
    <row r="12453" spans="1:1" ht="13.2" x14ac:dyDescent="0.25">
      <c r="A12453"/>
    </row>
    <row r="12454" spans="1:1" ht="13.2" x14ac:dyDescent="0.25">
      <c r="A12454"/>
    </row>
    <row r="12455" spans="1:1" ht="13.2" x14ac:dyDescent="0.25">
      <c r="A12455"/>
    </row>
    <row r="12456" spans="1:1" ht="13.2" x14ac:dyDescent="0.25">
      <c r="A12456"/>
    </row>
    <row r="12457" spans="1:1" ht="13.2" x14ac:dyDescent="0.25">
      <c r="A12457"/>
    </row>
    <row r="12458" spans="1:1" ht="13.2" x14ac:dyDescent="0.25">
      <c r="A12458"/>
    </row>
    <row r="12459" spans="1:1" ht="13.2" x14ac:dyDescent="0.25">
      <c r="A12459"/>
    </row>
    <row r="12460" spans="1:1" ht="13.2" x14ac:dyDescent="0.25">
      <c r="A12460"/>
    </row>
    <row r="12461" spans="1:1" ht="13.2" x14ac:dyDescent="0.25">
      <c r="A12461"/>
    </row>
    <row r="12462" spans="1:1" ht="13.2" x14ac:dyDescent="0.25">
      <c r="A12462"/>
    </row>
    <row r="12463" spans="1:1" ht="13.2" x14ac:dyDescent="0.25">
      <c r="A12463"/>
    </row>
    <row r="12464" spans="1:1" ht="13.2" x14ac:dyDescent="0.25">
      <c r="A12464"/>
    </row>
    <row r="12465" spans="1:1" ht="13.2" x14ac:dyDescent="0.25">
      <c r="A12465"/>
    </row>
    <row r="12466" spans="1:1" ht="13.2" x14ac:dyDescent="0.25">
      <c r="A12466"/>
    </row>
    <row r="12467" spans="1:1" ht="13.2" x14ac:dyDescent="0.25">
      <c r="A12467"/>
    </row>
    <row r="12468" spans="1:1" ht="13.2" x14ac:dyDescent="0.25">
      <c r="A12468"/>
    </row>
    <row r="12469" spans="1:1" ht="13.2" x14ac:dyDescent="0.25">
      <c r="A12469"/>
    </row>
    <row r="12470" spans="1:1" ht="13.2" x14ac:dyDescent="0.25">
      <c r="A12470"/>
    </row>
    <row r="12471" spans="1:1" ht="13.2" x14ac:dyDescent="0.25">
      <c r="A12471"/>
    </row>
    <row r="12472" spans="1:1" ht="13.2" x14ac:dyDescent="0.25">
      <c r="A12472"/>
    </row>
    <row r="12473" spans="1:1" ht="13.2" x14ac:dyDescent="0.25">
      <c r="A12473"/>
    </row>
    <row r="12474" spans="1:1" ht="13.2" x14ac:dyDescent="0.25">
      <c r="A12474"/>
    </row>
    <row r="12475" spans="1:1" ht="13.2" x14ac:dyDescent="0.25">
      <c r="A12475"/>
    </row>
    <row r="12476" spans="1:1" ht="13.2" x14ac:dyDescent="0.25">
      <c r="A12476"/>
    </row>
    <row r="12477" spans="1:1" ht="13.2" x14ac:dyDescent="0.25">
      <c r="A12477"/>
    </row>
    <row r="12478" spans="1:1" ht="13.2" x14ac:dyDescent="0.25">
      <c r="A12478"/>
    </row>
    <row r="12479" spans="1:1" ht="13.2" x14ac:dyDescent="0.25">
      <c r="A12479"/>
    </row>
    <row r="12480" spans="1:1" ht="13.2" x14ac:dyDescent="0.25">
      <c r="A12480"/>
    </row>
    <row r="12481" spans="1:1" ht="13.2" x14ac:dyDescent="0.25">
      <c r="A12481"/>
    </row>
    <row r="12482" spans="1:1" ht="13.2" x14ac:dyDescent="0.25">
      <c r="A12482"/>
    </row>
    <row r="12483" spans="1:1" ht="13.2" x14ac:dyDescent="0.25">
      <c r="A12483"/>
    </row>
    <row r="12484" spans="1:1" ht="13.2" x14ac:dyDescent="0.25">
      <c r="A12484"/>
    </row>
    <row r="12485" spans="1:1" ht="13.2" x14ac:dyDescent="0.25">
      <c r="A12485"/>
    </row>
    <row r="12486" spans="1:1" ht="13.2" x14ac:dyDescent="0.25">
      <c r="A12486"/>
    </row>
    <row r="12487" spans="1:1" ht="13.2" x14ac:dyDescent="0.25">
      <c r="A12487"/>
    </row>
    <row r="12488" spans="1:1" ht="13.2" x14ac:dyDescent="0.25">
      <c r="A12488"/>
    </row>
    <row r="12489" spans="1:1" ht="13.2" x14ac:dyDescent="0.25">
      <c r="A12489"/>
    </row>
    <row r="12490" spans="1:1" ht="13.2" x14ac:dyDescent="0.25">
      <c r="A12490"/>
    </row>
    <row r="12491" spans="1:1" ht="13.2" x14ac:dyDescent="0.25">
      <c r="A12491"/>
    </row>
    <row r="12492" spans="1:1" ht="13.2" x14ac:dyDescent="0.25">
      <c r="A12492"/>
    </row>
    <row r="12493" spans="1:1" ht="13.2" x14ac:dyDescent="0.25">
      <c r="A12493"/>
    </row>
    <row r="12494" spans="1:1" ht="13.2" x14ac:dyDescent="0.25">
      <c r="A12494"/>
    </row>
    <row r="12495" spans="1:1" ht="13.2" x14ac:dyDescent="0.25">
      <c r="A12495"/>
    </row>
    <row r="12496" spans="1:1" ht="13.2" x14ac:dyDescent="0.25">
      <c r="A12496"/>
    </row>
    <row r="12497" spans="1:1" ht="13.2" x14ac:dyDescent="0.25">
      <c r="A12497"/>
    </row>
    <row r="12498" spans="1:1" ht="13.2" x14ac:dyDescent="0.25">
      <c r="A12498"/>
    </row>
    <row r="12499" spans="1:1" ht="13.2" x14ac:dyDescent="0.25">
      <c r="A12499"/>
    </row>
    <row r="12500" spans="1:1" ht="13.2" x14ac:dyDescent="0.25">
      <c r="A12500"/>
    </row>
    <row r="12501" spans="1:1" ht="13.2" x14ac:dyDescent="0.25">
      <c r="A12501"/>
    </row>
    <row r="12502" spans="1:1" ht="13.2" x14ac:dyDescent="0.25">
      <c r="A12502"/>
    </row>
    <row r="12503" spans="1:1" ht="13.2" x14ac:dyDescent="0.25">
      <c r="A12503"/>
    </row>
    <row r="12504" spans="1:1" ht="13.2" x14ac:dyDescent="0.25">
      <c r="A12504"/>
    </row>
    <row r="12505" spans="1:1" ht="13.2" x14ac:dyDescent="0.25">
      <c r="A12505"/>
    </row>
    <row r="12506" spans="1:1" ht="13.2" x14ac:dyDescent="0.25">
      <c r="A12506"/>
    </row>
    <row r="12507" spans="1:1" ht="13.2" x14ac:dyDescent="0.25">
      <c r="A12507"/>
    </row>
    <row r="12508" spans="1:1" ht="13.2" x14ac:dyDescent="0.25">
      <c r="A12508"/>
    </row>
    <row r="12509" spans="1:1" ht="13.2" x14ac:dyDescent="0.25">
      <c r="A12509"/>
    </row>
    <row r="12510" spans="1:1" ht="13.2" x14ac:dyDescent="0.25">
      <c r="A12510"/>
    </row>
    <row r="12511" spans="1:1" ht="13.2" x14ac:dyDescent="0.25">
      <c r="A12511"/>
    </row>
    <row r="12512" spans="1:1" ht="13.2" x14ac:dyDescent="0.25">
      <c r="A12512"/>
    </row>
    <row r="12513" spans="1:1" ht="13.2" x14ac:dyDescent="0.25">
      <c r="A12513"/>
    </row>
    <row r="12514" spans="1:1" ht="13.2" x14ac:dyDescent="0.25">
      <c r="A12514"/>
    </row>
    <row r="12515" spans="1:1" ht="13.2" x14ac:dyDescent="0.25">
      <c r="A12515"/>
    </row>
    <row r="12516" spans="1:1" ht="13.2" x14ac:dyDescent="0.25">
      <c r="A12516"/>
    </row>
    <row r="12517" spans="1:1" ht="13.2" x14ac:dyDescent="0.25">
      <c r="A12517"/>
    </row>
    <row r="12518" spans="1:1" ht="13.2" x14ac:dyDescent="0.25">
      <c r="A12518"/>
    </row>
    <row r="12519" spans="1:1" ht="13.2" x14ac:dyDescent="0.25">
      <c r="A12519"/>
    </row>
    <row r="12520" spans="1:1" ht="13.2" x14ac:dyDescent="0.25">
      <c r="A12520"/>
    </row>
    <row r="12521" spans="1:1" ht="13.2" x14ac:dyDescent="0.25">
      <c r="A12521"/>
    </row>
    <row r="12522" spans="1:1" ht="13.2" x14ac:dyDescent="0.25">
      <c r="A12522"/>
    </row>
    <row r="12523" spans="1:1" ht="13.2" x14ac:dyDescent="0.25">
      <c r="A12523"/>
    </row>
    <row r="12524" spans="1:1" ht="13.2" x14ac:dyDescent="0.25">
      <c r="A12524"/>
    </row>
    <row r="12525" spans="1:1" ht="13.2" x14ac:dyDescent="0.25">
      <c r="A12525"/>
    </row>
    <row r="12526" spans="1:1" ht="13.2" x14ac:dyDescent="0.25">
      <c r="A12526"/>
    </row>
    <row r="12527" spans="1:1" ht="13.2" x14ac:dyDescent="0.25">
      <c r="A12527"/>
    </row>
    <row r="12528" spans="1:1" ht="13.2" x14ac:dyDescent="0.25">
      <c r="A12528"/>
    </row>
    <row r="12529" spans="1:1" ht="13.2" x14ac:dyDescent="0.25">
      <c r="A12529"/>
    </row>
    <row r="12530" spans="1:1" ht="13.2" x14ac:dyDescent="0.25">
      <c r="A12530"/>
    </row>
    <row r="12531" spans="1:1" ht="13.2" x14ac:dyDescent="0.25">
      <c r="A12531"/>
    </row>
    <row r="12532" spans="1:1" ht="13.2" x14ac:dyDescent="0.25">
      <c r="A12532"/>
    </row>
    <row r="12533" spans="1:1" ht="13.2" x14ac:dyDescent="0.25">
      <c r="A12533"/>
    </row>
    <row r="12534" spans="1:1" ht="13.2" x14ac:dyDescent="0.25">
      <c r="A12534"/>
    </row>
    <row r="12535" spans="1:1" ht="13.2" x14ac:dyDescent="0.25">
      <c r="A12535"/>
    </row>
    <row r="12536" spans="1:1" ht="13.2" x14ac:dyDescent="0.25">
      <c r="A12536"/>
    </row>
    <row r="12537" spans="1:1" ht="13.2" x14ac:dyDescent="0.25">
      <c r="A12537"/>
    </row>
    <row r="12538" spans="1:1" ht="13.2" x14ac:dyDescent="0.25">
      <c r="A12538"/>
    </row>
    <row r="12539" spans="1:1" ht="13.2" x14ac:dyDescent="0.25">
      <c r="A12539"/>
    </row>
    <row r="12540" spans="1:1" ht="13.2" x14ac:dyDescent="0.25">
      <c r="A12540"/>
    </row>
    <row r="12541" spans="1:1" ht="13.2" x14ac:dyDescent="0.25">
      <c r="A12541"/>
    </row>
    <row r="12542" spans="1:1" ht="13.2" x14ac:dyDescent="0.25">
      <c r="A12542"/>
    </row>
    <row r="12543" spans="1:1" ht="13.2" x14ac:dyDescent="0.25">
      <c r="A12543"/>
    </row>
    <row r="12544" spans="1:1" ht="13.2" x14ac:dyDescent="0.25">
      <c r="A12544"/>
    </row>
    <row r="12545" spans="1:1" ht="13.2" x14ac:dyDescent="0.25">
      <c r="A12545"/>
    </row>
    <row r="12546" spans="1:1" ht="13.2" x14ac:dyDescent="0.25">
      <c r="A12546"/>
    </row>
    <row r="12547" spans="1:1" ht="13.2" x14ac:dyDescent="0.25">
      <c r="A12547"/>
    </row>
    <row r="12548" spans="1:1" ht="13.2" x14ac:dyDescent="0.25">
      <c r="A12548"/>
    </row>
    <row r="12549" spans="1:1" ht="13.2" x14ac:dyDescent="0.25">
      <c r="A12549"/>
    </row>
    <row r="12550" spans="1:1" ht="13.2" x14ac:dyDescent="0.25">
      <c r="A12550"/>
    </row>
    <row r="12551" spans="1:1" ht="13.2" x14ac:dyDescent="0.25">
      <c r="A12551"/>
    </row>
    <row r="12552" spans="1:1" ht="13.2" x14ac:dyDescent="0.25">
      <c r="A12552"/>
    </row>
    <row r="12553" spans="1:1" ht="13.2" x14ac:dyDescent="0.25">
      <c r="A12553"/>
    </row>
    <row r="12554" spans="1:1" ht="13.2" x14ac:dyDescent="0.25">
      <c r="A12554"/>
    </row>
    <row r="12555" spans="1:1" ht="13.2" x14ac:dyDescent="0.25">
      <c r="A12555"/>
    </row>
    <row r="12556" spans="1:1" ht="13.2" x14ac:dyDescent="0.25">
      <c r="A12556"/>
    </row>
    <row r="12557" spans="1:1" ht="13.2" x14ac:dyDescent="0.25">
      <c r="A12557"/>
    </row>
    <row r="12558" spans="1:1" ht="13.2" x14ac:dyDescent="0.25">
      <c r="A12558"/>
    </row>
    <row r="12559" spans="1:1" ht="13.2" x14ac:dyDescent="0.25">
      <c r="A12559"/>
    </row>
    <row r="12560" spans="1:1" ht="13.2" x14ac:dyDescent="0.25">
      <c r="A12560"/>
    </row>
    <row r="12561" spans="1:1" ht="13.2" x14ac:dyDescent="0.25">
      <c r="A12561"/>
    </row>
    <row r="12562" spans="1:1" ht="13.2" x14ac:dyDescent="0.25">
      <c r="A12562"/>
    </row>
    <row r="12563" spans="1:1" ht="13.2" x14ac:dyDescent="0.25">
      <c r="A12563"/>
    </row>
    <row r="12564" spans="1:1" ht="13.2" x14ac:dyDescent="0.25">
      <c r="A12564"/>
    </row>
    <row r="12565" spans="1:1" ht="13.2" x14ac:dyDescent="0.25">
      <c r="A12565"/>
    </row>
    <row r="12566" spans="1:1" ht="13.2" x14ac:dyDescent="0.25">
      <c r="A12566"/>
    </row>
    <row r="12567" spans="1:1" ht="13.2" x14ac:dyDescent="0.25">
      <c r="A12567"/>
    </row>
    <row r="12568" spans="1:1" ht="13.2" x14ac:dyDescent="0.25">
      <c r="A12568"/>
    </row>
    <row r="12569" spans="1:1" ht="13.2" x14ac:dyDescent="0.25">
      <c r="A12569"/>
    </row>
    <row r="12570" spans="1:1" ht="13.2" x14ac:dyDescent="0.25">
      <c r="A12570"/>
    </row>
    <row r="12571" spans="1:1" ht="13.2" x14ac:dyDescent="0.25">
      <c r="A12571"/>
    </row>
    <row r="12572" spans="1:1" ht="13.2" x14ac:dyDescent="0.25">
      <c r="A12572"/>
    </row>
    <row r="12573" spans="1:1" ht="13.2" x14ac:dyDescent="0.25">
      <c r="A12573"/>
    </row>
    <row r="12574" spans="1:1" ht="13.2" x14ac:dyDescent="0.25">
      <c r="A12574"/>
    </row>
    <row r="12575" spans="1:1" ht="13.2" x14ac:dyDescent="0.25">
      <c r="A12575"/>
    </row>
    <row r="12576" spans="1:1" ht="13.2" x14ac:dyDescent="0.25">
      <c r="A12576"/>
    </row>
    <row r="12577" spans="1:1" ht="13.2" x14ac:dyDescent="0.25">
      <c r="A12577"/>
    </row>
    <row r="12578" spans="1:1" ht="13.2" x14ac:dyDescent="0.25">
      <c r="A12578"/>
    </row>
    <row r="12579" spans="1:1" ht="13.2" x14ac:dyDescent="0.25">
      <c r="A12579"/>
    </row>
    <row r="12580" spans="1:1" ht="13.2" x14ac:dyDescent="0.25">
      <c r="A12580"/>
    </row>
    <row r="12581" spans="1:1" ht="13.2" x14ac:dyDescent="0.25">
      <c r="A12581"/>
    </row>
    <row r="12582" spans="1:1" ht="13.2" x14ac:dyDescent="0.25">
      <c r="A12582"/>
    </row>
    <row r="12583" spans="1:1" ht="13.2" x14ac:dyDescent="0.25">
      <c r="A12583"/>
    </row>
    <row r="12584" spans="1:1" ht="13.2" x14ac:dyDescent="0.25">
      <c r="A12584"/>
    </row>
    <row r="12585" spans="1:1" ht="13.2" x14ac:dyDescent="0.25">
      <c r="A12585"/>
    </row>
    <row r="12586" spans="1:1" ht="13.2" x14ac:dyDescent="0.25">
      <c r="A12586"/>
    </row>
    <row r="12587" spans="1:1" ht="13.2" x14ac:dyDescent="0.25">
      <c r="A12587"/>
    </row>
    <row r="12588" spans="1:1" ht="13.2" x14ac:dyDescent="0.25">
      <c r="A12588"/>
    </row>
    <row r="12589" spans="1:1" ht="13.2" x14ac:dyDescent="0.25">
      <c r="A12589"/>
    </row>
    <row r="12590" spans="1:1" ht="13.2" x14ac:dyDescent="0.25">
      <c r="A12590"/>
    </row>
    <row r="12591" spans="1:1" ht="13.2" x14ac:dyDescent="0.25">
      <c r="A12591"/>
    </row>
    <row r="12592" spans="1:1" ht="13.2" x14ac:dyDescent="0.25">
      <c r="A12592"/>
    </row>
    <row r="12593" spans="1:1" ht="13.2" x14ac:dyDescent="0.25">
      <c r="A12593"/>
    </row>
    <row r="12594" spans="1:1" ht="13.2" x14ac:dyDescent="0.25">
      <c r="A12594"/>
    </row>
    <row r="12595" spans="1:1" ht="13.2" x14ac:dyDescent="0.25">
      <c r="A12595"/>
    </row>
    <row r="12596" spans="1:1" ht="13.2" x14ac:dyDescent="0.25">
      <c r="A12596"/>
    </row>
    <row r="12597" spans="1:1" ht="13.2" x14ac:dyDescent="0.25">
      <c r="A12597"/>
    </row>
    <row r="12598" spans="1:1" ht="13.2" x14ac:dyDescent="0.25">
      <c r="A12598"/>
    </row>
    <row r="12599" spans="1:1" ht="13.2" x14ac:dyDescent="0.25">
      <c r="A12599"/>
    </row>
    <row r="12600" spans="1:1" ht="13.2" x14ac:dyDescent="0.25">
      <c r="A12600"/>
    </row>
    <row r="12601" spans="1:1" ht="13.2" x14ac:dyDescent="0.25">
      <c r="A12601"/>
    </row>
    <row r="12602" spans="1:1" ht="13.2" x14ac:dyDescent="0.25">
      <c r="A12602"/>
    </row>
    <row r="12603" spans="1:1" ht="13.2" x14ac:dyDescent="0.25">
      <c r="A12603"/>
    </row>
    <row r="12604" spans="1:1" ht="13.2" x14ac:dyDescent="0.25">
      <c r="A12604"/>
    </row>
    <row r="12605" spans="1:1" ht="13.2" x14ac:dyDescent="0.25">
      <c r="A12605"/>
    </row>
    <row r="12606" spans="1:1" ht="13.2" x14ac:dyDescent="0.25">
      <c r="A12606"/>
    </row>
    <row r="12607" spans="1:1" ht="13.2" x14ac:dyDescent="0.25">
      <c r="A12607"/>
    </row>
    <row r="12608" spans="1:1" ht="13.2" x14ac:dyDescent="0.25">
      <c r="A12608"/>
    </row>
    <row r="12609" spans="1:1" ht="13.2" x14ac:dyDescent="0.25">
      <c r="A12609"/>
    </row>
    <row r="12610" spans="1:1" ht="13.2" x14ac:dyDescent="0.25">
      <c r="A12610"/>
    </row>
    <row r="12611" spans="1:1" ht="13.2" x14ac:dyDescent="0.25">
      <c r="A12611"/>
    </row>
    <row r="12612" spans="1:1" ht="13.2" x14ac:dyDescent="0.25">
      <c r="A12612"/>
    </row>
    <row r="12613" spans="1:1" ht="13.2" x14ac:dyDescent="0.25">
      <c r="A12613"/>
    </row>
    <row r="12614" spans="1:1" ht="13.2" x14ac:dyDescent="0.25">
      <c r="A12614"/>
    </row>
    <row r="12615" spans="1:1" ht="13.2" x14ac:dyDescent="0.25">
      <c r="A12615"/>
    </row>
    <row r="12616" spans="1:1" ht="13.2" x14ac:dyDescent="0.25">
      <c r="A12616"/>
    </row>
    <row r="12617" spans="1:1" ht="13.2" x14ac:dyDescent="0.25">
      <c r="A12617"/>
    </row>
    <row r="12618" spans="1:1" ht="13.2" x14ac:dyDescent="0.25">
      <c r="A12618"/>
    </row>
    <row r="12619" spans="1:1" ht="13.2" x14ac:dyDescent="0.25">
      <c r="A12619"/>
    </row>
    <row r="12620" spans="1:1" ht="13.2" x14ac:dyDescent="0.25">
      <c r="A12620"/>
    </row>
    <row r="12621" spans="1:1" ht="13.2" x14ac:dyDescent="0.25">
      <c r="A12621"/>
    </row>
    <row r="12622" spans="1:1" ht="13.2" x14ac:dyDescent="0.25">
      <c r="A12622"/>
    </row>
    <row r="12623" spans="1:1" ht="13.2" x14ac:dyDescent="0.25">
      <c r="A12623"/>
    </row>
    <row r="12624" spans="1:1" ht="13.2" x14ac:dyDescent="0.25">
      <c r="A12624"/>
    </row>
    <row r="12625" spans="1:1" ht="13.2" x14ac:dyDescent="0.25">
      <c r="A12625"/>
    </row>
    <row r="12626" spans="1:1" ht="13.2" x14ac:dyDescent="0.25">
      <c r="A12626"/>
    </row>
    <row r="12627" spans="1:1" ht="13.2" x14ac:dyDescent="0.25">
      <c r="A12627"/>
    </row>
    <row r="12628" spans="1:1" ht="13.2" x14ac:dyDescent="0.25">
      <c r="A12628"/>
    </row>
    <row r="12629" spans="1:1" ht="13.2" x14ac:dyDescent="0.25">
      <c r="A12629"/>
    </row>
    <row r="12630" spans="1:1" ht="13.2" x14ac:dyDescent="0.25">
      <c r="A12630"/>
    </row>
    <row r="12631" spans="1:1" ht="13.2" x14ac:dyDescent="0.25">
      <c r="A12631"/>
    </row>
    <row r="12632" spans="1:1" ht="13.2" x14ac:dyDescent="0.25">
      <c r="A12632"/>
    </row>
    <row r="12633" spans="1:1" ht="13.2" x14ac:dyDescent="0.25">
      <c r="A12633"/>
    </row>
    <row r="12634" spans="1:1" ht="13.2" x14ac:dyDescent="0.25">
      <c r="A12634"/>
    </row>
    <row r="12635" spans="1:1" ht="13.2" x14ac:dyDescent="0.25">
      <c r="A12635"/>
    </row>
    <row r="12636" spans="1:1" ht="13.2" x14ac:dyDescent="0.25">
      <c r="A12636"/>
    </row>
    <row r="12637" spans="1:1" ht="13.2" x14ac:dyDescent="0.25">
      <c r="A12637"/>
    </row>
    <row r="12638" spans="1:1" ht="13.2" x14ac:dyDescent="0.25">
      <c r="A12638"/>
    </row>
    <row r="12639" spans="1:1" ht="13.2" x14ac:dyDescent="0.25">
      <c r="A12639"/>
    </row>
    <row r="12640" spans="1:1" ht="13.2" x14ac:dyDescent="0.25">
      <c r="A12640"/>
    </row>
    <row r="12641" spans="1:1" ht="13.2" x14ac:dyDescent="0.25">
      <c r="A12641"/>
    </row>
    <row r="12642" spans="1:1" ht="13.2" x14ac:dyDescent="0.25">
      <c r="A12642"/>
    </row>
    <row r="12643" spans="1:1" ht="13.2" x14ac:dyDescent="0.25">
      <c r="A12643"/>
    </row>
    <row r="12644" spans="1:1" ht="13.2" x14ac:dyDescent="0.25">
      <c r="A12644"/>
    </row>
    <row r="12645" spans="1:1" ht="13.2" x14ac:dyDescent="0.25">
      <c r="A12645"/>
    </row>
    <row r="12646" spans="1:1" ht="13.2" x14ac:dyDescent="0.25">
      <c r="A12646"/>
    </row>
    <row r="12647" spans="1:1" ht="13.2" x14ac:dyDescent="0.25">
      <c r="A12647"/>
    </row>
    <row r="12648" spans="1:1" ht="13.2" x14ac:dyDescent="0.25">
      <c r="A12648"/>
    </row>
    <row r="12649" spans="1:1" ht="13.2" x14ac:dyDescent="0.25">
      <c r="A12649"/>
    </row>
    <row r="12650" spans="1:1" ht="13.2" x14ac:dyDescent="0.25">
      <c r="A12650"/>
    </row>
    <row r="12651" spans="1:1" ht="13.2" x14ac:dyDescent="0.25">
      <c r="A12651"/>
    </row>
    <row r="12652" spans="1:1" ht="13.2" x14ac:dyDescent="0.25">
      <c r="A12652"/>
    </row>
    <row r="12653" spans="1:1" ht="13.2" x14ac:dyDescent="0.25">
      <c r="A12653"/>
    </row>
    <row r="12654" spans="1:1" ht="13.2" x14ac:dyDescent="0.25">
      <c r="A12654"/>
    </row>
    <row r="12655" spans="1:1" ht="13.2" x14ac:dyDescent="0.25">
      <c r="A12655"/>
    </row>
    <row r="12656" spans="1:1" ht="13.2" x14ac:dyDescent="0.25">
      <c r="A12656"/>
    </row>
    <row r="12657" spans="1:1" ht="13.2" x14ac:dyDescent="0.25">
      <c r="A12657"/>
    </row>
    <row r="12658" spans="1:1" ht="13.2" x14ac:dyDescent="0.25">
      <c r="A12658"/>
    </row>
    <row r="12659" spans="1:1" ht="13.2" x14ac:dyDescent="0.25">
      <c r="A12659"/>
    </row>
    <row r="12660" spans="1:1" ht="13.2" x14ac:dyDescent="0.25">
      <c r="A12660"/>
    </row>
    <row r="12661" spans="1:1" ht="13.2" x14ac:dyDescent="0.25">
      <c r="A12661"/>
    </row>
    <row r="12662" spans="1:1" ht="13.2" x14ac:dyDescent="0.25">
      <c r="A12662"/>
    </row>
    <row r="12663" spans="1:1" ht="13.2" x14ac:dyDescent="0.25">
      <c r="A12663"/>
    </row>
    <row r="12664" spans="1:1" ht="13.2" x14ac:dyDescent="0.25">
      <c r="A12664"/>
    </row>
    <row r="12665" spans="1:1" ht="13.2" x14ac:dyDescent="0.25">
      <c r="A12665"/>
    </row>
    <row r="12666" spans="1:1" ht="13.2" x14ac:dyDescent="0.25">
      <c r="A12666"/>
    </row>
    <row r="12667" spans="1:1" ht="13.2" x14ac:dyDescent="0.25">
      <c r="A12667"/>
    </row>
    <row r="12668" spans="1:1" ht="13.2" x14ac:dyDescent="0.25">
      <c r="A12668"/>
    </row>
    <row r="12669" spans="1:1" ht="13.2" x14ac:dyDescent="0.25">
      <c r="A12669"/>
    </row>
    <row r="12670" spans="1:1" ht="13.2" x14ac:dyDescent="0.25">
      <c r="A12670"/>
    </row>
    <row r="12671" spans="1:1" ht="13.2" x14ac:dyDescent="0.25">
      <c r="A12671"/>
    </row>
    <row r="12672" spans="1:1" ht="13.2" x14ac:dyDescent="0.25">
      <c r="A12672"/>
    </row>
    <row r="12673" spans="1:1" ht="13.2" x14ac:dyDescent="0.25">
      <c r="A12673"/>
    </row>
    <row r="12674" spans="1:1" ht="13.2" x14ac:dyDescent="0.25">
      <c r="A12674"/>
    </row>
    <row r="12675" spans="1:1" ht="13.2" x14ac:dyDescent="0.25">
      <c r="A12675"/>
    </row>
    <row r="12676" spans="1:1" ht="13.2" x14ac:dyDescent="0.25">
      <c r="A12676"/>
    </row>
    <row r="12677" spans="1:1" ht="13.2" x14ac:dyDescent="0.25">
      <c r="A12677"/>
    </row>
    <row r="12678" spans="1:1" ht="13.2" x14ac:dyDescent="0.25">
      <c r="A12678"/>
    </row>
    <row r="12679" spans="1:1" ht="13.2" x14ac:dyDescent="0.25">
      <c r="A12679"/>
    </row>
    <row r="12680" spans="1:1" ht="13.2" x14ac:dyDescent="0.25">
      <c r="A12680"/>
    </row>
    <row r="12681" spans="1:1" ht="13.2" x14ac:dyDescent="0.25">
      <c r="A12681"/>
    </row>
    <row r="12682" spans="1:1" ht="13.2" x14ac:dyDescent="0.25">
      <c r="A12682"/>
    </row>
    <row r="12683" spans="1:1" ht="13.2" x14ac:dyDescent="0.25">
      <c r="A12683"/>
    </row>
    <row r="12684" spans="1:1" ht="13.2" x14ac:dyDescent="0.25">
      <c r="A12684"/>
    </row>
    <row r="12685" spans="1:1" ht="13.2" x14ac:dyDescent="0.25">
      <c r="A12685"/>
    </row>
    <row r="12686" spans="1:1" ht="13.2" x14ac:dyDescent="0.25">
      <c r="A12686"/>
    </row>
    <row r="12687" spans="1:1" ht="13.2" x14ac:dyDescent="0.25">
      <c r="A12687"/>
    </row>
    <row r="12688" spans="1:1" ht="13.2" x14ac:dyDescent="0.25">
      <c r="A12688"/>
    </row>
    <row r="12689" spans="1:1" ht="13.2" x14ac:dyDescent="0.25">
      <c r="A12689"/>
    </row>
    <row r="12690" spans="1:1" ht="13.2" x14ac:dyDescent="0.25">
      <c r="A12690"/>
    </row>
    <row r="12691" spans="1:1" ht="13.2" x14ac:dyDescent="0.25">
      <c r="A12691"/>
    </row>
    <row r="12692" spans="1:1" ht="13.2" x14ac:dyDescent="0.25">
      <c r="A12692"/>
    </row>
    <row r="12693" spans="1:1" ht="13.2" x14ac:dyDescent="0.25">
      <c r="A12693"/>
    </row>
    <row r="12694" spans="1:1" ht="13.2" x14ac:dyDescent="0.25">
      <c r="A12694"/>
    </row>
    <row r="12695" spans="1:1" ht="13.2" x14ac:dyDescent="0.25">
      <c r="A12695"/>
    </row>
    <row r="12696" spans="1:1" ht="13.2" x14ac:dyDescent="0.25">
      <c r="A12696"/>
    </row>
    <row r="12697" spans="1:1" ht="13.2" x14ac:dyDescent="0.25">
      <c r="A12697"/>
    </row>
    <row r="12698" spans="1:1" ht="13.2" x14ac:dyDescent="0.25">
      <c r="A12698"/>
    </row>
    <row r="12699" spans="1:1" ht="13.2" x14ac:dyDescent="0.25">
      <c r="A12699"/>
    </row>
    <row r="12700" spans="1:1" ht="13.2" x14ac:dyDescent="0.25">
      <c r="A12700"/>
    </row>
    <row r="12701" spans="1:1" ht="13.2" x14ac:dyDescent="0.25">
      <c r="A12701"/>
    </row>
    <row r="12702" spans="1:1" ht="13.2" x14ac:dyDescent="0.25">
      <c r="A12702"/>
    </row>
    <row r="12703" spans="1:1" ht="13.2" x14ac:dyDescent="0.25">
      <c r="A12703"/>
    </row>
    <row r="12704" spans="1:1" ht="13.2" x14ac:dyDescent="0.25">
      <c r="A12704"/>
    </row>
    <row r="12705" spans="1:1" ht="13.2" x14ac:dyDescent="0.25">
      <c r="A12705"/>
    </row>
    <row r="12706" spans="1:1" ht="13.2" x14ac:dyDescent="0.25">
      <c r="A12706"/>
    </row>
    <row r="12707" spans="1:1" ht="13.2" x14ac:dyDescent="0.25">
      <c r="A12707"/>
    </row>
    <row r="12708" spans="1:1" ht="13.2" x14ac:dyDescent="0.25">
      <c r="A12708"/>
    </row>
    <row r="12709" spans="1:1" ht="13.2" x14ac:dyDescent="0.25">
      <c r="A12709"/>
    </row>
    <row r="12710" spans="1:1" ht="13.2" x14ac:dyDescent="0.25">
      <c r="A12710"/>
    </row>
    <row r="12711" spans="1:1" ht="13.2" x14ac:dyDescent="0.25">
      <c r="A12711"/>
    </row>
    <row r="12712" spans="1:1" ht="13.2" x14ac:dyDescent="0.25">
      <c r="A12712"/>
    </row>
    <row r="12713" spans="1:1" ht="13.2" x14ac:dyDescent="0.25">
      <c r="A12713"/>
    </row>
    <row r="12714" spans="1:1" ht="13.2" x14ac:dyDescent="0.25">
      <c r="A12714"/>
    </row>
    <row r="12715" spans="1:1" ht="13.2" x14ac:dyDescent="0.25">
      <c r="A12715"/>
    </row>
    <row r="12716" spans="1:1" ht="13.2" x14ac:dyDescent="0.25">
      <c r="A12716"/>
    </row>
    <row r="12717" spans="1:1" ht="13.2" x14ac:dyDescent="0.25">
      <c r="A12717"/>
    </row>
    <row r="12718" spans="1:1" ht="13.2" x14ac:dyDescent="0.25">
      <c r="A12718"/>
    </row>
    <row r="12719" spans="1:1" ht="13.2" x14ac:dyDescent="0.25">
      <c r="A12719"/>
    </row>
    <row r="12720" spans="1:1" ht="13.2" x14ac:dyDescent="0.25">
      <c r="A12720"/>
    </row>
    <row r="12721" spans="1:1" ht="13.2" x14ac:dyDescent="0.25">
      <c r="A12721"/>
    </row>
    <row r="12722" spans="1:1" ht="13.2" x14ac:dyDescent="0.25">
      <c r="A12722"/>
    </row>
    <row r="12723" spans="1:1" ht="13.2" x14ac:dyDescent="0.25">
      <c r="A12723"/>
    </row>
    <row r="12724" spans="1:1" ht="13.2" x14ac:dyDescent="0.25">
      <c r="A12724"/>
    </row>
    <row r="12725" spans="1:1" ht="13.2" x14ac:dyDescent="0.25">
      <c r="A12725"/>
    </row>
    <row r="12726" spans="1:1" ht="13.2" x14ac:dyDescent="0.25">
      <c r="A12726"/>
    </row>
    <row r="12727" spans="1:1" ht="13.2" x14ac:dyDescent="0.25">
      <c r="A12727"/>
    </row>
    <row r="12728" spans="1:1" ht="13.2" x14ac:dyDescent="0.25">
      <c r="A12728"/>
    </row>
    <row r="12729" spans="1:1" ht="13.2" x14ac:dyDescent="0.25">
      <c r="A12729"/>
    </row>
    <row r="12730" spans="1:1" ht="13.2" x14ac:dyDescent="0.25">
      <c r="A12730"/>
    </row>
    <row r="12731" spans="1:1" ht="13.2" x14ac:dyDescent="0.25">
      <c r="A12731"/>
    </row>
    <row r="12732" spans="1:1" ht="13.2" x14ac:dyDescent="0.25">
      <c r="A12732"/>
    </row>
    <row r="12733" spans="1:1" ht="13.2" x14ac:dyDescent="0.25">
      <c r="A12733"/>
    </row>
    <row r="12734" spans="1:1" ht="13.2" x14ac:dyDescent="0.25">
      <c r="A12734"/>
    </row>
    <row r="12735" spans="1:1" ht="13.2" x14ac:dyDescent="0.25">
      <c r="A12735"/>
    </row>
    <row r="12736" spans="1:1" ht="13.2" x14ac:dyDescent="0.25">
      <c r="A12736"/>
    </row>
    <row r="12737" spans="1:1" ht="13.2" x14ac:dyDescent="0.25">
      <c r="A12737"/>
    </row>
    <row r="12738" spans="1:1" ht="13.2" x14ac:dyDescent="0.25">
      <c r="A12738"/>
    </row>
    <row r="12739" spans="1:1" ht="13.2" x14ac:dyDescent="0.25">
      <c r="A12739"/>
    </row>
    <row r="12740" spans="1:1" ht="13.2" x14ac:dyDescent="0.25">
      <c r="A12740"/>
    </row>
    <row r="12741" spans="1:1" ht="13.2" x14ac:dyDescent="0.25">
      <c r="A12741"/>
    </row>
    <row r="12742" spans="1:1" ht="13.2" x14ac:dyDescent="0.25">
      <c r="A12742"/>
    </row>
    <row r="12743" spans="1:1" ht="13.2" x14ac:dyDescent="0.25">
      <c r="A12743"/>
    </row>
    <row r="12744" spans="1:1" ht="13.2" x14ac:dyDescent="0.25">
      <c r="A12744"/>
    </row>
    <row r="12745" spans="1:1" ht="13.2" x14ac:dyDescent="0.25">
      <c r="A12745"/>
    </row>
    <row r="12746" spans="1:1" ht="13.2" x14ac:dyDescent="0.25">
      <c r="A12746"/>
    </row>
    <row r="12747" spans="1:1" ht="13.2" x14ac:dyDescent="0.25">
      <c r="A12747"/>
    </row>
    <row r="12748" spans="1:1" ht="13.2" x14ac:dyDescent="0.25">
      <c r="A12748"/>
    </row>
    <row r="12749" spans="1:1" ht="13.2" x14ac:dyDescent="0.25">
      <c r="A12749"/>
    </row>
    <row r="12750" spans="1:1" ht="13.2" x14ac:dyDescent="0.25">
      <c r="A12750"/>
    </row>
    <row r="12751" spans="1:1" ht="13.2" x14ac:dyDescent="0.25">
      <c r="A12751"/>
    </row>
    <row r="12752" spans="1:1" ht="13.2" x14ac:dyDescent="0.25">
      <c r="A12752"/>
    </row>
    <row r="12753" spans="1:1" ht="13.2" x14ac:dyDescent="0.25">
      <c r="A12753"/>
    </row>
    <row r="12754" spans="1:1" ht="13.2" x14ac:dyDescent="0.25">
      <c r="A12754"/>
    </row>
    <row r="12755" spans="1:1" ht="13.2" x14ac:dyDescent="0.25">
      <c r="A12755"/>
    </row>
    <row r="12756" spans="1:1" ht="13.2" x14ac:dyDescent="0.25">
      <c r="A12756"/>
    </row>
    <row r="12757" spans="1:1" ht="13.2" x14ac:dyDescent="0.25">
      <c r="A12757"/>
    </row>
    <row r="12758" spans="1:1" ht="13.2" x14ac:dyDescent="0.25">
      <c r="A12758"/>
    </row>
    <row r="12759" spans="1:1" ht="13.2" x14ac:dyDescent="0.25">
      <c r="A12759"/>
    </row>
    <row r="12760" spans="1:1" ht="13.2" x14ac:dyDescent="0.25">
      <c r="A12760"/>
    </row>
    <row r="12761" spans="1:1" ht="13.2" x14ac:dyDescent="0.25">
      <c r="A12761"/>
    </row>
    <row r="12762" spans="1:1" ht="13.2" x14ac:dyDescent="0.25">
      <c r="A12762"/>
    </row>
    <row r="12763" spans="1:1" ht="13.2" x14ac:dyDescent="0.25">
      <c r="A12763"/>
    </row>
    <row r="12764" spans="1:1" ht="13.2" x14ac:dyDescent="0.25">
      <c r="A12764"/>
    </row>
    <row r="12765" spans="1:1" ht="13.2" x14ac:dyDescent="0.25">
      <c r="A12765"/>
    </row>
    <row r="12766" spans="1:1" ht="13.2" x14ac:dyDescent="0.25">
      <c r="A12766"/>
    </row>
    <row r="12767" spans="1:1" ht="13.2" x14ac:dyDescent="0.25">
      <c r="A12767"/>
    </row>
    <row r="12768" spans="1:1" ht="13.2" x14ac:dyDescent="0.25">
      <c r="A12768"/>
    </row>
    <row r="12769" spans="1:1" ht="13.2" x14ac:dyDescent="0.25">
      <c r="A12769"/>
    </row>
    <row r="12770" spans="1:1" ht="13.2" x14ac:dyDescent="0.25">
      <c r="A12770"/>
    </row>
    <row r="12771" spans="1:1" ht="13.2" x14ac:dyDescent="0.25">
      <c r="A12771"/>
    </row>
    <row r="12772" spans="1:1" ht="13.2" x14ac:dyDescent="0.25">
      <c r="A12772"/>
    </row>
    <row r="12773" spans="1:1" ht="13.2" x14ac:dyDescent="0.25">
      <c r="A12773"/>
    </row>
    <row r="12774" spans="1:1" ht="13.2" x14ac:dyDescent="0.25">
      <c r="A12774"/>
    </row>
    <row r="12775" spans="1:1" ht="13.2" x14ac:dyDescent="0.25">
      <c r="A12775"/>
    </row>
    <row r="12776" spans="1:1" ht="13.2" x14ac:dyDescent="0.25">
      <c r="A12776"/>
    </row>
    <row r="12777" spans="1:1" ht="13.2" x14ac:dyDescent="0.25">
      <c r="A12777"/>
    </row>
    <row r="12778" spans="1:1" ht="13.2" x14ac:dyDescent="0.25">
      <c r="A12778"/>
    </row>
    <row r="12779" spans="1:1" ht="13.2" x14ac:dyDescent="0.25">
      <c r="A12779"/>
    </row>
    <row r="12780" spans="1:1" ht="13.2" x14ac:dyDescent="0.25">
      <c r="A12780"/>
    </row>
    <row r="12781" spans="1:1" ht="13.2" x14ac:dyDescent="0.25">
      <c r="A12781"/>
    </row>
    <row r="12782" spans="1:1" ht="13.2" x14ac:dyDescent="0.25">
      <c r="A12782"/>
    </row>
    <row r="12783" spans="1:1" ht="13.2" x14ac:dyDescent="0.25">
      <c r="A12783"/>
    </row>
    <row r="12784" spans="1:1" ht="13.2" x14ac:dyDescent="0.25">
      <c r="A12784"/>
    </row>
    <row r="12785" spans="1:1" ht="13.2" x14ac:dyDescent="0.25">
      <c r="A12785"/>
    </row>
    <row r="12786" spans="1:1" ht="13.2" x14ac:dyDescent="0.25">
      <c r="A12786"/>
    </row>
    <row r="12787" spans="1:1" ht="13.2" x14ac:dyDescent="0.25">
      <c r="A12787"/>
    </row>
    <row r="12788" spans="1:1" ht="13.2" x14ac:dyDescent="0.25">
      <c r="A12788"/>
    </row>
    <row r="12789" spans="1:1" ht="13.2" x14ac:dyDescent="0.25">
      <c r="A12789"/>
    </row>
    <row r="12790" spans="1:1" ht="13.2" x14ac:dyDescent="0.25">
      <c r="A12790"/>
    </row>
    <row r="12791" spans="1:1" ht="13.2" x14ac:dyDescent="0.25">
      <c r="A12791"/>
    </row>
    <row r="12792" spans="1:1" ht="13.2" x14ac:dyDescent="0.25">
      <c r="A12792"/>
    </row>
    <row r="12793" spans="1:1" ht="13.2" x14ac:dyDescent="0.25">
      <c r="A12793"/>
    </row>
    <row r="12794" spans="1:1" ht="13.2" x14ac:dyDescent="0.25">
      <c r="A12794"/>
    </row>
    <row r="12795" spans="1:1" ht="13.2" x14ac:dyDescent="0.25">
      <c r="A12795"/>
    </row>
    <row r="12796" spans="1:1" ht="13.2" x14ac:dyDescent="0.25">
      <c r="A12796"/>
    </row>
    <row r="12797" spans="1:1" ht="13.2" x14ac:dyDescent="0.25">
      <c r="A12797"/>
    </row>
    <row r="12798" spans="1:1" ht="13.2" x14ac:dyDescent="0.25">
      <c r="A12798"/>
    </row>
    <row r="12799" spans="1:1" ht="13.2" x14ac:dyDescent="0.25">
      <c r="A12799"/>
    </row>
    <row r="12800" spans="1:1" ht="13.2" x14ac:dyDescent="0.25">
      <c r="A12800"/>
    </row>
    <row r="12801" spans="1:1" ht="13.2" x14ac:dyDescent="0.25">
      <c r="A12801"/>
    </row>
    <row r="12802" spans="1:1" ht="13.2" x14ac:dyDescent="0.25">
      <c r="A12802"/>
    </row>
    <row r="12803" spans="1:1" ht="13.2" x14ac:dyDescent="0.25">
      <c r="A12803"/>
    </row>
    <row r="12804" spans="1:1" ht="13.2" x14ac:dyDescent="0.25">
      <c r="A12804"/>
    </row>
    <row r="12805" spans="1:1" ht="13.2" x14ac:dyDescent="0.25">
      <c r="A12805"/>
    </row>
    <row r="12806" spans="1:1" ht="13.2" x14ac:dyDescent="0.25">
      <c r="A12806"/>
    </row>
    <row r="12807" spans="1:1" ht="13.2" x14ac:dyDescent="0.25">
      <c r="A12807"/>
    </row>
    <row r="12808" spans="1:1" ht="13.2" x14ac:dyDescent="0.25">
      <c r="A12808"/>
    </row>
    <row r="12809" spans="1:1" ht="13.2" x14ac:dyDescent="0.25">
      <c r="A12809"/>
    </row>
    <row r="12810" spans="1:1" ht="13.2" x14ac:dyDescent="0.25">
      <c r="A12810"/>
    </row>
    <row r="12811" spans="1:1" ht="13.2" x14ac:dyDescent="0.25">
      <c r="A12811"/>
    </row>
    <row r="12812" spans="1:1" ht="13.2" x14ac:dyDescent="0.25">
      <c r="A12812"/>
    </row>
    <row r="12813" spans="1:1" ht="13.2" x14ac:dyDescent="0.25">
      <c r="A12813"/>
    </row>
    <row r="12814" spans="1:1" ht="13.2" x14ac:dyDescent="0.25">
      <c r="A12814"/>
    </row>
    <row r="12815" spans="1:1" ht="13.2" x14ac:dyDescent="0.25">
      <c r="A12815"/>
    </row>
    <row r="12816" spans="1:1" ht="13.2" x14ac:dyDescent="0.25">
      <c r="A12816"/>
    </row>
    <row r="12817" spans="1:1" ht="13.2" x14ac:dyDescent="0.25">
      <c r="A12817"/>
    </row>
    <row r="12818" spans="1:1" ht="13.2" x14ac:dyDescent="0.25">
      <c r="A12818"/>
    </row>
    <row r="12819" spans="1:1" ht="13.2" x14ac:dyDescent="0.25">
      <c r="A12819"/>
    </row>
    <row r="12820" spans="1:1" ht="13.2" x14ac:dyDescent="0.25">
      <c r="A12820"/>
    </row>
    <row r="12821" spans="1:1" ht="13.2" x14ac:dyDescent="0.25">
      <c r="A12821"/>
    </row>
    <row r="12822" spans="1:1" ht="13.2" x14ac:dyDescent="0.25">
      <c r="A12822"/>
    </row>
    <row r="12823" spans="1:1" ht="13.2" x14ac:dyDescent="0.25">
      <c r="A12823"/>
    </row>
    <row r="12824" spans="1:1" ht="13.2" x14ac:dyDescent="0.25">
      <c r="A12824"/>
    </row>
    <row r="12825" spans="1:1" ht="13.2" x14ac:dyDescent="0.25">
      <c r="A12825"/>
    </row>
    <row r="12826" spans="1:1" ht="13.2" x14ac:dyDescent="0.25">
      <c r="A12826"/>
    </row>
    <row r="12827" spans="1:1" ht="13.2" x14ac:dyDescent="0.25">
      <c r="A12827"/>
    </row>
    <row r="12828" spans="1:1" ht="13.2" x14ac:dyDescent="0.25">
      <c r="A12828"/>
    </row>
    <row r="12829" spans="1:1" ht="13.2" x14ac:dyDescent="0.25">
      <c r="A12829"/>
    </row>
    <row r="12830" spans="1:1" ht="13.2" x14ac:dyDescent="0.25">
      <c r="A12830"/>
    </row>
    <row r="12831" spans="1:1" ht="13.2" x14ac:dyDescent="0.25">
      <c r="A12831"/>
    </row>
    <row r="12832" spans="1:1" ht="13.2" x14ac:dyDescent="0.25">
      <c r="A12832"/>
    </row>
    <row r="12833" spans="1:1" ht="13.2" x14ac:dyDescent="0.25">
      <c r="A12833"/>
    </row>
    <row r="12834" spans="1:1" ht="13.2" x14ac:dyDescent="0.25">
      <c r="A12834"/>
    </row>
    <row r="12835" spans="1:1" ht="13.2" x14ac:dyDescent="0.25">
      <c r="A12835"/>
    </row>
    <row r="12836" spans="1:1" ht="13.2" x14ac:dyDescent="0.25">
      <c r="A12836"/>
    </row>
    <row r="12837" spans="1:1" ht="13.2" x14ac:dyDescent="0.25">
      <c r="A12837"/>
    </row>
    <row r="12838" spans="1:1" ht="13.2" x14ac:dyDescent="0.25">
      <c r="A12838"/>
    </row>
    <row r="12839" spans="1:1" ht="13.2" x14ac:dyDescent="0.25">
      <c r="A12839"/>
    </row>
    <row r="12840" spans="1:1" ht="13.2" x14ac:dyDescent="0.25">
      <c r="A12840"/>
    </row>
    <row r="12841" spans="1:1" ht="13.2" x14ac:dyDescent="0.25">
      <c r="A12841"/>
    </row>
    <row r="12842" spans="1:1" ht="13.2" x14ac:dyDescent="0.25">
      <c r="A12842"/>
    </row>
    <row r="12843" spans="1:1" ht="13.2" x14ac:dyDescent="0.25">
      <c r="A12843"/>
    </row>
    <row r="12844" spans="1:1" ht="13.2" x14ac:dyDescent="0.25">
      <c r="A12844"/>
    </row>
    <row r="12845" spans="1:1" ht="13.2" x14ac:dyDescent="0.25">
      <c r="A12845"/>
    </row>
    <row r="12846" spans="1:1" ht="13.2" x14ac:dyDescent="0.25">
      <c r="A12846"/>
    </row>
    <row r="12847" spans="1:1" ht="13.2" x14ac:dyDescent="0.25">
      <c r="A12847"/>
    </row>
    <row r="12848" spans="1:1" ht="13.2" x14ac:dyDescent="0.25">
      <c r="A12848"/>
    </row>
    <row r="12849" spans="1:1" ht="13.2" x14ac:dyDescent="0.25">
      <c r="A12849"/>
    </row>
    <row r="12850" spans="1:1" ht="13.2" x14ac:dyDescent="0.25">
      <c r="A12850"/>
    </row>
    <row r="12851" spans="1:1" ht="13.2" x14ac:dyDescent="0.25">
      <c r="A12851"/>
    </row>
    <row r="12852" spans="1:1" ht="13.2" x14ac:dyDescent="0.25">
      <c r="A12852"/>
    </row>
    <row r="12853" spans="1:1" ht="13.2" x14ac:dyDescent="0.25">
      <c r="A12853"/>
    </row>
    <row r="12854" spans="1:1" ht="13.2" x14ac:dyDescent="0.25">
      <c r="A12854"/>
    </row>
    <row r="12855" spans="1:1" ht="13.2" x14ac:dyDescent="0.25">
      <c r="A12855"/>
    </row>
    <row r="12856" spans="1:1" ht="13.2" x14ac:dyDescent="0.25">
      <c r="A12856"/>
    </row>
    <row r="12857" spans="1:1" ht="13.2" x14ac:dyDescent="0.25">
      <c r="A12857"/>
    </row>
    <row r="12858" spans="1:1" ht="13.2" x14ac:dyDescent="0.25">
      <c r="A12858"/>
    </row>
    <row r="12859" spans="1:1" ht="13.2" x14ac:dyDescent="0.25">
      <c r="A12859"/>
    </row>
    <row r="12860" spans="1:1" ht="13.2" x14ac:dyDescent="0.25">
      <c r="A12860"/>
    </row>
    <row r="12861" spans="1:1" ht="13.2" x14ac:dyDescent="0.25">
      <c r="A12861"/>
    </row>
    <row r="12862" spans="1:1" ht="13.2" x14ac:dyDescent="0.25">
      <c r="A12862"/>
    </row>
    <row r="12863" spans="1:1" ht="13.2" x14ac:dyDescent="0.25">
      <c r="A12863"/>
    </row>
    <row r="12864" spans="1:1" ht="13.2" x14ac:dyDescent="0.25">
      <c r="A12864"/>
    </row>
    <row r="12865" spans="1:1" ht="13.2" x14ac:dyDescent="0.25">
      <c r="A12865"/>
    </row>
    <row r="12866" spans="1:1" ht="13.2" x14ac:dyDescent="0.25">
      <c r="A12866"/>
    </row>
    <row r="12867" spans="1:1" ht="13.2" x14ac:dyDescent="0.25">
      <c r="A12867"/>
    </row>
    <row r="12868" spans="1:1" ht="13.2" x14ac:dyDescent="0.25">
      <c r="A12868"/>
    </row>
    <row r="12869" spans="1:1" ht="13.2" x14ac:dyDescent="0.25">
      <c r="A12869"/>
    </row>
    <row r="12870" spans="1:1" ht="13.2" x14ac:dyDescent="0.25">
      <c r="A12870"/>
    </row>
    <row r="12871" spans="1:1" ht="13.2" x14ac:dyDescent="0.25">
      <c r="A12871"/>
    </row>
    <row r="12872" spans="1:1" ht="13.2" x14ac:dyDescent="0.25">
      <c r="A12872"/>
    </row>
    <row r="12873" spans="1:1" ht="13.2" x14ac:dyDescent="0.25">
      <c r="A12873"/>
    </row>
    <row r="12874" spans="1:1" ht="13.2" x14ac:dyDescent="0.25">
      <c r="A12874"/>
    </row>
    <row r="12875" spans="1:1" ht="13.2" x14ac:dyDescent="0.25">
      <c r="A12875"/>
    </row>
    <row r="12876" spans="1:1" ht="13.2" x14ac:dyDescent="0.25">
      <c r="A12876"/>
    </row>
    <row r="12877" spans="1:1" ht="13.2" x14ac:dyDescent="0.25">
      <c r="A12877"/>
    </row>
    <row r="12878" spans="1:1" ht="13.2" x14ac:dyDescent="0.25">
      <c r="A12878"/>
    </row>
    <row r="12879" spans="1:1" ht="13.2" x14ac:dyDescent="0.25">
      <c r="A12879"/>
    </row>
    <row r="12880" spans="1:1" ht="13.2" x14ac:dyDescent="0.25">
      <c r="A12880"/>
    </row>
    <row r="12881" spans="1:1" ht="13.2" x14ac:dyDescent="0.25">
      <c r="A12881"/>
    </row>
    <row r="12882" spans="1:1" ht="13.2" x14ac:dyDescent="0.25">
      <c r="A12882"/>
    </row>
    <row r="12883" spans="1:1" ht="13.2" x14ac:dyDescent="0.25">
      <c r="A12883"/>
    </row>
    <row r="12884" spans="1:1" ht="13.2" x14ac:dyDescent="0.25">
      <c r="A12884"/>
    </row>
    <row r="12885" spans="1:1" ht="13.2" x14ac:dyDescent="0.25">
      <c r="A12885"/>
    </row>
    <row r="12886" spans="1:1" ht="13.2" x14ac:dyDescent="0.25">
      <c r="A12886"/>
    </row>
    <row r="12887" spans="1:1" ht="13.2" x14ac:dyDescent="0.25">
      <c r="A12887"/>
    </row>
    <row r="12888" spans="1:1" ht="13.2" x14ac:dyDescent="0.25">
      <c r="A12888"/>
    </row>
    <row r="12889" spans="1:1" ht="13.2" x14ac:dyDescent="0.25">
      <c r="A12889"/>
    </row>
    <row r="12890" spans="1:1" ht="13.2" x14ac:dyDescent="0.25">
      <c r="A12890"/>
    </row>
    <row r="12891" spans="1:1" ht="13.2" x14ac:dyDescent="0.25">
      <c r="A12891"/>
    </row>
    <row r="12892" spans="1:1" ht="13.2" x14ac:dyDescent="0.25">
      <c r="A12892"/>
    </row>
    <row r="12893" spans="1:1" ht="13.2" x14ac:dyDescent="0.25">
      <c r="A12893"/>
    </row>
    <row r="12894" spans="1:1" ht="13.2" x14ac:dyDescent="0.25">
      <c r="A12894"/>
    </row>
    <row r="12895" spans="1:1" ht="13.2" x14ac:dyDescent="0.25">
      <c r="A12895"/>
    </row>
    <row r="12896" spans="1:1" ht="13.2" x14ac:dyDescent="0.25">
      <c r="A12896"/>
    </row>
    <row r="12897" spans="1:1" ht="13.2" x14ac:dyDescent="0.25">
      <c r="A12897"/>
    </row>
    <row r="12898" spans="1:1" ht="13.2" x14ac:dyDescent="0.25">
      <c r="A12898"/>
    </row>
    <row r="12899" spans="1:1" ht="13.2" x14ac:dyDescent="0.25">
      <c r="A12899"/>
    </row>
    <row r="12900" spans="1:1" ht="13.2" x14ac:dyDescent="0.25">
      <c r="A12900"/>
    </row>
    <row r="12901" spans="1:1" ht="13.2" x14ac:dyDescent="0.25">
      <c r="A12901"/>
    </row>
    <row r="12902" spans="1:1" ht="13.2" x14ac:dyDescent="0.25">
      <c r="A12902"/>
    </row>
    <row r="12903" spans="1:1" ht="13.2" x14ac:dyDescent="0.25">
      <c r="A12903"/>
    </row>
    <row r="12904" spans="1:1" ht="13.2" x14ac:dyDescent="0.25">
      <c r="A12904"/>
    </row>
    <row r="12905" spans="1:1" ht="13.2" x14ac:dyDescent="0.25">
      <c r="A12905"/>
    </row>
    <row r="12906" spans="1:1" ht="13.2" x14ac:dyDescent="0.25">
      <c r="A12906"/>
    </row>
    <row r="12907" spans="1:1" ht="13.2" x14ac:dyDescent="0.25">
      <c r="A12907"/>
    </row>
    <row r="12908" spans="1:1" ht="13.2" x14ac:dyDescent="0.25">
      <c r="A12908"/>
    </row>
    <row r="12909" spans="1:1" ht="13.2" x14ac:dyDescent="0.25">
      <c r="A12909"/>
    </row>
    <row r="12910" spans="1:1" ht="13.2" x14ac:dyDescent="0.25">
      <c r="A12910"/>
    </row>
    <row r="12911" spans="1:1" ht="13.2" x14ac:dyDescent="0.25">
      <c r="A12911"/>
    </row>
    <row r="12912" spans="1:1" ht="13.2" x14ac:dyDescent="0.25">
      <c r="A12912"/>
    </row>
    <row r="12913" spans="1:1" ht="13.2" x14ac:dyDescent="0.25">
      <c r="A12913"/>
    </row>
    <row r="12914" spans="1:1" ht="13.2" x14ac:dyDescent="0.25">
      <c r="A12914"/>
    </row>
    <row r="12915" spans="1:1" ht="13.2" x14ac:dyDescent="0.25">
      <c r="A12915"/>
    </row>
    <row r="12916" spans="1:1" ht="13.2" x14ac:dyDescent="0.25">
      <c r="A12916"/>
    </row>
    <row r="12917" spans="1:1" ht="13.2" x14ac:dyDescent="0.25">
      <c r="A12917"/>
    </row>
    <row r="12918" spans="1:1" ht="13.2" x14ac:dyDescent="0.25">
      <c r="A12918"/>
    </row>
    <row r="12919" spans="1:1" ht="13.2" x14ac:dyDescent="0.25">
      <c r="A12919"/>
    </row>
    <row r="12920" spans="1:1" ht="13.2" x14ac:dyDescent="0.25">
      <c r="A12920"/>
    </row>
    <row r="12921" spans="1:1" ht="13.2" x14ac:dyDescent="0.25">
      <c r="A12921"/>
    </row>
    <row r="12922" spans="1:1" ht="13.2" x14ac:dyDescent="0.25">
      <c r="A12922"/>
    </row>
    <row r="12923" spans="1:1" ht="13.2" x14ac:dyDescent="0.25">
      <c r="A12923"/>
    </row>
    <row r="12924" spans="1:1" ht="13.2" x14ac:dyDescent="0.25">
      <c r="A12924"/>
    </row>
    <row r="12925" spans="1:1" ht="13.2" x14ac:dyDescent="0.25">
      <c r="A12925"/>
    </row>
    <row r="12926" spans="1:1" ht="13.2" x14ac:dyDescent="0.25">
      <c r="A12926"/>
    </row>
    <row r="12927" spans="1:1" ht="13.2" x14ac:dyDescent="0.25">
      <c r="A12927"/>
    </row>
    <row r="12928" spans="1:1" ht="13.2" x14ac:dyDescent="0.25">
      <c r="A12928"/>
    </row>
    <row r="12929" spans="1:1" ht="13.2" x14ac:dyDescent="0.25">
      <c r="A12929"/>
    </row>
    <row r="12930" spans="1:1" ht="13.2" x14ac:dyDescent="0.25">
      <c r="A12930"/>
    </row>
    <row r="12931" spans="1:1" ht="13.2" x14ac:dyDescent="0.25">
      <c r="A12931"/>
    </row>
    <row r="12932" spans="1:1" ht="13.2" x14ac:dyDescent="0.25">
      <c r="A12932"/>
    </row>
    <row r="12933" spans="1:1" ht="13.2" x14ac:dyDescent="0.25">
      <c r="A12933"/>
    </row>
    <row r="12934" spans="1:1" ht="13.2" x14ac:dyDescent="0.25">
      <c r="A12934"/>
    </row>
    <row r="12935" spans="1:1" ht="13.2" x14ac:dyDescent="0.25">
      <c r="A12935"/>
    </row>
    <row r="12936" spans="1:1" ht="13.2" x14ac:dyDescent="0.25">
      <c r="A12936"/>
    </row>
    <row r="12937" spans="1:1" ht="13.2" x14ac:dyDescent="0.25">
      <c r="A12937"/>
    </row>
    <row r="12938" spans="1:1" ht="13.2" x14ac:dyDescent="0.25">
      <c r="A12938"/>
    </row>
    <row r="12939" spans="1:1" ht="13.2" x14ac:dyDescent="0.25">
      <c r="A12939"/>
    </row>
    <row r="12940" spans="1:1" ht="13.2" x14ac:dyDescent="0.25">
      <c r="A12940"/>
    </row>
    <row r="12941" spans="1:1" ht="13.2" x14ac:dyDescent="0.25">
      <c r="A12941"/>
    </row>
    <row r="12942" spans="1:1" ht="13.2" x14ac:dyDescent="0.25">
      <c r="A12942"/>
    </row>
    <row r="12943" spans="1:1" ht="13.2" x14ac:dyDescent="0.25">
      <c r="A12943"/>
    </row>
    <row r="12944" spans="1:1" ht="13.2" x14ac:dyDescent="0.25">
      <c r="A12944"/>
    </row>
    <row r="12945" spans="1:1" ht="13.2" x14ac:dyDescent="0.25">
      <c r="A12945"/>
    </row>
    <row r="12946" spans="1:1" ht="13.2" x14ac:dyDescent="0.25">
      <c r="A12946"/>
    </row>
    <row r="12947" spans="1:1" ht="13.2" x14ac:dyDescent="0.25">
      <c r="A12947"/>
    </row>
    <row r="12948" spans="1:1" ht="13.2" x14ac:dyDescent="0.25">
      <c r="A12948"/>
    </row>
    <row r="12949" spans="1:1" ht="13.2" x14ac:dyDescent="0.25">
      <c r="A12949"/>
    </row>
    <row r="12950" spans="1:1" ht="13.2" x14ac:dyDescent="0.25">
      <c r="A12950"/>
    </row>
    <row r="12951" spans="1:1" ht="13.2" x14ac:dyDescent="0.25">
      <c r="A12951"/>
    </row>
    <row r="12952" spans="1:1" ht="13.2" x14ac:dyDescent="0.25">
      <c r="A12952"/>
    </row>
    <row r="12953" spans="1:1" ht="13.2" x14ac:dyDescent="0.25">
      <c r="A12953"/>
    </row>
    <row r="12954" spans="1:1" ht="13.2" x14ac:dyDescent="0.25">
      <c r="A12954"/>
    </row>
    <row r="12955" spans="1:1" ht="13.2" x14ac:dyDescent="0.25">
      <c r="A12955"/>
    </row>
    <row r="12956" spans="1:1" ht="13.2" x14ac:dyDescent="0.25">
      <c r="A12956"/>
    </row>
    <row r="12957" spans="1:1" ht="13.2" x14ac:dyDescent="0.25">
      <c r="A12957"/>
    </row>
    <row r="12958" spans="1:1" ht="13.2" x14ac:dyDescent="0.25">
      <c r="A12958"/>
    </row>
    <row r="12959" spans="1:1" ht="13.2" x14ac:dyDescent="0.25">
      <c r="A12959"/>
    </row>
    <row r="12960" spans="1:1" ht="13.2" x14ac:dyDescent="0.25">
      <c r="A12960"/>
    </row>
    <row r="12961" spans="1:1" ht="13.2" x14ac:dyDescent="0.25">
      <c r="A12961"/>
    </row>
    <row r="12962" spans="1:1" ht="13.2" x14ac:dyDescent="0.25">
      <c r="A12962"/>
    </row>
    <row r="12963" spans="1:1" ht="13.2" x14ac:dyDescent="0.25">
      <c r="A12963"/>
    </row>
    <row r="12964" spans="1:1" ht="13.2" x14ac:dyDescent="0.25">
      <c r="A12964"/>
    </row>
    <row r="12965" spans="1:1" ht="13.2" x14ac:dyDescent="0.25">
      <c r="A12965"/>
    </row>
    <row r="12966" spans="1:1" ht="13.2" x14ac:dyDescent="0.25">
      <c r="A12966"/>
    </row>
    <row r="12967" spans="1:1" ht="13.2" x14ac:dyDescent="0.25">
      <c r="A12967"/>
    </row>
    <row r="12968" spans="1:1" ht="13.2" x14ac:dyDescent="0.25">
      <c r="A12968"/>
    </row>
    <row r="12969" spans="1:1" ht="13.2" x14ac:dyDescent="0.25">
      <c r="A12969"/>
    </row>
    <row r="12970" spans="1:1" ht="13.2" x14ac:dyDescent="0.25">
      <c r="A12970"/>
    </row>
    <row r="12971" spans="1:1" ht="13.2" x14ac:dyDescent="0.25">
      <c r="A12971"/>
    </row>
    <row r="12972" spans="1:1" ht="13.2" x14ac:dyDescent="0.25">
      <c r="A12972"/>
    </row>
    <row r="12973" spans="1:1" ht="13.2" x14ac:dyDescent="0.25">
      <c r="A12973"/>
    </row>
    <row r="12974" spans="1:1" ht="13.2" x14ac:dyDescent="0.25">
      <c r="A12974"/>
    </row>
    <row r="12975" spans="1:1" ht="13.2" x14ac:dyDescent="0.25">
      <c r="A12975"/>
    </row>
    <row r="12976" spans="1:1" ht="13.2" x14ac:dyDescent="0.25">
      <c r="A12976"/>
    </row>
    <row r="12977" spans="1:1" ht="13.2" x14ac:dyDescent="0.25">
      <c r="A12977"/>
    </row>
    <row r="12978" spans="1:1" ht="13.2" x14ac:dyDescent="0.25">
      <c r="A12978"/>
    </row>
    <row r="12979" spans="1:1" ht="13.2" x14ac:dyDescent="0.25">
      <c r="A12979"/>
    </row>
    <row r="12980" spans="1:1" ht="13.2" x14ac:dyDescent="0.25">
      <c r="A12980"/>
    </row>
    <row r="12981" spans="1:1" ht="13.2" x14ac:dyDescent="0.25">
      <c r="A12981"/>
    </row>
    <row r="12982" spans="1:1" ht="13.2" x14ac:dyDescent="0.25">
      <c r="A12982"/>
    </row>
    <row r="12983" spans="1:1" ht="13.2" x14ac:dyDescent="0.25">
      <c r="A12983"/>
    </row>
    <row r="12984" spans="1:1" ht="13.2" x14ac:dyDescent="0.25">
      <c r="A12984"/>
    </row>
    <row r="12985" spans="1:1" ht="13.2" x14ac:dyDescent="0.25">
      <c r="A12985"/>
    </row>
    <row r="12986" spans="1:1" ht="13.2" x14ac:dyDescent="0.25">
      <c r="A12986"/>
    </row>
    <row r="12987" spans="1:1" ht="13.2" x14ac:dyDescent="0.25">
      <c r="A12987"/>
    </row>
    <row r="12988" spans="1:1" ht="13.2" x14ac:dyDescent="0.25">
      <c r="A12988"/>
    </row>
    <row r="12989" spans="1:1" ht="13.2" x14ac:dyDescent="0.25">
      <c r="A12989"/>
    </row>
    <row r="12990" spans="1:1" ht="13.2" x14ac:dyDescent="0.25">
      <c r="A12990"/>
    </row>
    <row r="12991" spans="1:1" ht="13.2" x14ac:dyDescent="0.25">
      <c r="A12991"/>
    </row>
    <row r="12992" spans="1:1" ht="13.2" x14ac:dyDescent="0.25">
      <c r="A12992"/>
    </row>
    <row r="12993" spans="1:1" ht="13.2" x14ac:dyDescent="0.25">
      <c r="A12993"/>
    </row>
    <row r="12994" spans="1:1" ht="13.2" x14ac:dyDescent="0.25">
      <c r="A12994"/>
    </row>
    <row r="12995" spans="1:1" ht="13.2" x14ac:dyDescent="0.25">
      <c r="A12995"/>
    </row>
    <row r="12996" spans="1:1" ht="13.2" x14ac:dyDescent="0.25">
      <c r="A12996"/>
    </row>
    <row r="12997" spans="1:1" ht="13.2" x14ac:dyDescent="0.25">
      <c r="A12997"/>
    </row>
    <row r="12998" spans="1:1" ht="13.2" x14ac:dyDescent="0.25">
      <c r="A12998"/>
    </row>
    <row r="12999" spans="1:1" ht="13.2" x14ac:dyDescent="0.25">
      <c r="A12999"/>
    </row>
    <row r="13000" spans="1:1" ht="13.2" x14ac:dyDescent="0.25">
      <c r="A13000"/>
    </row>
    <row r="13001" spans="1:1" ht="13.2" x14ac:dyDescent="0.25">
      <c r="A13001"/>
    </row>
    <row r="13002" spans="1:1" ht="13.2" x14ac:dyDescent="0.25">
      <c r="A13002"/>
    </row>
    <row r="13003" spans="1:1" ht="13.2" x14ac:dyDescent="0.25">
      <c r="A13003"/>
    </row>
    <row r="13004" spans="1:1" ht="13.2" x14ac:dyDescent="0.25">
      <c r="A13004"/>
    </row>
    <row r="13005" spans="1:1" ht="13.2" x14ac:dyDescent="0.25">
      <c r="A13005"/>
    </row>
    <row r="13006" spans="1:1" ht="13.2" x14ac:dyDescent="0.25">
      <c r="A13006"/>
    </row>
    <row r="13007" spans="1:1" ht="13.2" x14ac:dyDescent="0.25">
      <c r="A13007"/>
    </row>
    <row r="13008" spans="1:1" ht="13.2" x14ac:dyDescent="0.25">
      <c r="A13008"/>
    </row>
    <row r="13009" spans="1:1" ht="13.2" x14ac:dyDescent="0.25">
      <c r="A13009"/>
    </row>
    <row r="13010" spans="1:1" ht="13.2" x14ac:dyDescent="0.25">
      <c r="A13010"/>
    </row>
    <row r="13011" spans="1:1" ht="13.2" x14ac:dyDescent="0.25">
      <c r="A13011"/>
    </row>
    <row r="13012" spans="1:1" ht="13.2" x14ac:dyDescent="0.25">
      <c r="A13012"/>
    </row>
    <row r="13013" spans="1:1" ht="13.2" x14ac:dyDescent="0.25">
      <c r="A13013"/>
    </row>
    <row r="13014" spans="1:1" ht="13.2" x14ac:dyDescent="0.25">
      <c r="A13014"/>
    </row>
    <row r="13015" spans="1:1" ht="13.2" x14ac:dyDescent="0.25">
      <c r="A13015"/>
    </row>
    <row r="13016" spans="1:1" ht="13.2" x14ac:dyDescent="0.25">
      <c r="A13016"/>
    </row>
    <row r="13017" spans="1:1" ht="13.2" x14ac:dyDescent="0.25">
      <c r="A13017"/>
    </row>
    <row r="13018" spans="1:1" ht="13.2" x14ac:dyDescent="0.25">
      <c r="A13018"/>
    </row>
    <row r="13019" spans="1:1" ht="13.2" x14ac:dyDescent="0.25">
      <c r="A13019"/>
    </row>
    <row r="13020" spans="1:1" ht="13.2" x14ac:dyDescent="0.25">
      <c r="A13020"/>
    </row>
    <row r="13021" spans="1:1" ht="13.2" x14ac:dyDescent="0.25">
      <c r="A13021"/>
    </row>
    <row r="13022" spans="1:1" ht="13.2" x14ac:dyDescent="0.25">
      <c r="A13022"/>
    </row>
    <row r="13023" spans="1:1" ht="13.2" x14ac:dyDescent="0.25">
      <c r="A13023"/>
    </row>
    <row r="13024" spans="1:1" ht="13.2" x14ac:dyDescent="0.25">
      <c r="A13024"/>
    </row>
    <row r="13025" spans="1:1" ht="13.2" x14ac:dyDescent="0.25">
      <c r="A13025"/>
    </row>
    <row r="13026" spans="1:1" ht="13.2" x14ac:dyDescent="0.25">
      <c r="A13026"/>
    </row>
    <row r="13027" spans="1:1" ht="13.2" x14ac:dyDescent="0.25">
      <c r="A13027"/>
    </row>
    <row r="13028" spans="1:1" ht="13.2" x14ac:dyDescent="0.25">
      <c r="A13028"/>
    </row>
    <row r="13029" spans="1:1" ht="13.2" x14ac:dyDescent="0.25">
      <c r="A13029"/>
    </row>
    <row r="13030" spans="1:1" ht="13.2" x14ac:dyDescent="0.25">
      <c r="A13030"/>
    </row>
    <row r="13031" spans="1:1" ht="13.2" x14ac:dyDescent="0.25">
      <c r="A13031"/>
    </row>
    <row r="13032" spans="1:1" ht="13.2" x14ac:dyDescent="0.25">
      <c r="A13032"/>
    </row>
    <row r="13033" spans="1:1" ht="13.2" x14ac:dyDescent="0.25">
      <c r="A13033"/>
    </row>
    <row r="13034" spans="1:1" ht="13.2" x14ac:dyDescent="0.25">
      <c r="A13034"/>
    </row>
    <row r="13035" spans="1:1" ht="13.2" x14ac:dyDescent="0.25">
      <c r="A13035"/>
    </row>
    <row r="13036" spans="1:1" ht="13.2" x14ac:dyDescent="0.25">
      <c r="A13036"/>
    </row>
    <row r="13037" spans="1:1" ht="13.2" x14ac:dyDescent="0.25">
      <c r="A13037"/>
    </row>
    <row r="13038" spans="1:1" ht="13.2" x14ac:dyDescent="0.25">
      <c r="A13038"/>
    </row>
    <row r="13039" spans="1:1" ht="13.2" x14ac:dyDescent="0.25">
      <c r="A13039"/>
    </row>
    <row r="13040" spans="1:1" ht="13.2" x14ac:dyDescent="0.25">
      <c r="A13040"/>
    </row>
    <row r="13041" spans="1:1" ht="13.2" x14ac:dyDescent="0.25">
      <c r="A13041"/>
    </row>
    <row r="13042" spans="1:1" ht="13.2" x14ac:dyDescent="0.25">
      <c r="A13042"/>
    </row>
    <row r="13043" spans="1:1" ht="13.2" x14ac:dyDescent="0.25">
      <c r="A13043"/>
    </row>
    <row r="13044" spans="1:1" ht="13.2" x14ac:dyDescent="0.25">
      <c r="A13044"/>
    </row>
    <row r="13045" spans="1:1" ht="13.2" x14ac:dyDescent="0.25">
      <c r="A13045"/>
    </row>
    <row r="13046" spans="1:1" ht="13.2" x14ac:dyDescent="0.25">
      <c r="A13046"/>
    </row>
    <row r="13047" spans="1:1" ht="13.2" x14ac:dyDescent="0.25">
      <c r="A13047"/>
    </row>
    <row r="13048" spans="1:1" ht="13.2" x14ac:dyDescent="0.25">
      <c r="A13048"/>
    </row>
    <row r="13049" spans="1:1" ht="13.2" x14ac:dyDescent="0.25">
      <c r="A13049"/>
    </row>
    <row r="13050" spans="1:1" ht="13.2" x14ac:dyDescent="0.25">
      <c r="A13050"/>
    </row>
    <row r="13051" spans="1:1" ht="13.2" x14ac:dyDescent="0.25">
      <c r="A13051"/>
    </row>
    <row r="13052" spans="1:1" ht="13.2" x14ac:dyDescent="0.25">
      <c r="A13052"/>
    </row>
    <row r="13053" spans="1:1" ht="13.2" x14ac:dyDescent="0.25">
      <c r="A13053"/>
    </row>
    <row r="13054" spans="1:1" ht="13.2" x14ac:dyDescent="0.25">
      <c r="A13054"/>
    </row>
    <row r="13055" spans="1:1" ht="13.2" x14ac:dyDescent="0.25">
      <c r="A13055"/>
    </row>
    <row r="13056" spans="1:1" ht="13.2" x14ac:dyDescent="0.25">
      <c r="A13056"/>
    </row>
    <row r="13057" spans="1:1" ht="13.2" x14ac:dyDescent="0.25">
      <c r="A13057"/>
    </row>
    <row r="13058" spans="1:1" ht="13.2" x14ac:dyDescent="0.25">
      <c r="A13058"/>
    </row>
    <row r="13059" spans="1:1" ht="13.2" x14ac:dyDescent="0.25">
      <c r="A13059"/>
    </row>
    <row r="13060" spans="1:1" ht="13.2" x14ac:dyDescent="0.25">
      <c r="A13060"/>
    </row>
    <row r="13061" spans="1:1" ht="13.2" x14ac:dyDescent="0.25">
      <c r="A13061"/>
    </row>
    <row r="13062" spans="1:1" ht="13.2" x14ac:dyDescent="0.25">
      <c r="A13062"/>
    </row>
    <row r="13063" spans="1:1" ht="13.2" x14ac:dyDescent="0.25">
      <c r="A13063"/>
    </row>
    <row r="13064" spans="1:1" ht="13.2" x14ac:dyDescent="0.25">
      <c r="A13064"/>
    </row>
    <row r="13065" spans="1:1" ht="13.2" x14ac:dyDescent="0.25">
      <c r="A13065"/>
    </row>
    <row r="13066" spans="1:1" ht="13.2" x14ac:dyDescent="0.25">
      <c r="A13066"/>
    </row>
    <row r="13067" spans="1:1" ht="13.2" x14ac:dyDescent="0.25">
      <c r="A13067"/>
    </row>
    <row r="13068" spans="1:1" ht="13.2" x14ac:dyDescent="0.25">
      <c r="A13068"/>
    </row>
    <row r="13069" spans="1:1" ht="13.2" x14ac:dyDescent="0.25">
      <c r="A13069"/>
    </row>
    <row r="13070" spans="1:1" ht="13.2" x14ac:dyDescent="0.25">
      <c r="A13070"/>
    </row>
    <row r="13071" spans="1:1" ht="13.2" x14ac:dyDescent="0.25">
      <c r="A13071"/>
    </row>
    <row r="13072" spans="1:1" ht="13.2" x14ac:dyDescent="0.25">
      <c r="A13072"/>
    </row>
    <row r="13073" spans="1:1" ht="13.2" x14ac:dyDescent="0.25">
      <c r="A13073"/>
    </row>
    <row r="13074" spans="1:1" ht="13.2" x14ac:dyDescent="0.25">
      <c r="A13074"/>
    </row>
    <row r="13075" spans="1:1" ht="13.2" x14ac:dyDescent="0.25">
      <c r="A13075"/>
    </row>
    <row r="13076" spans="1:1" ht="13.2" x14ac:dyDescent="0.25">
      <c r="A13076"/>
    </row>
    <row r="13077" spans="1:1" ht="13.2" x14ac:dyDescent="0.25">
      <c r="A13077"/>
    </row>
    <row r="13078" spans="1:1" ht="13.2" x14ac:dyDescent="0.25">
      <c r="A13078"/>
    </row>
    <row r="13079" spans="1:1" ht="13.2" x14ac:dyDescent="0.25">
      <c r="A13079"/>
    </row>
    <row r="13080" spans="1:1" ht="13.2" x14ac:dyDescent="0.25">
      <c r="A13080"/>
    </row>
    <row r="13081" spans="1:1" ht="13.2" x14ac:dyDescent="0.25">
      <c r="A13081"/>
    </row>
    <row r="13082" spans="1:1" ht="13.2" x14ac:dyDescent="0.25">
      <c r="A13082"/>
    </row>
    <row r="13083" spans="1:1" ht="13.2" x14ac:dyDescent="0.25">
      <c r="A13083"/>
    </row>
    <row r="13084" spans="1:1" ht="13.2" x14ac:dyDescent="0.25">
      <c r="A13084"/>
    </row>
    <row r="13085" spans="1:1" ht="13.2" x14ac:dyDescent="0.25">
      <c r="A13085"/>
    </row>
    <row r="13086" spans="1:1" ht="13.2" x14ac:dyDescent="0.25">
      <c r="A13086"/>
    </row>
    <row r="13087" spans="1:1" ht="13.2" x14ac:dyDescent="0.25">
      <c r="A13087"/>
    </row>
    <row r="13088" spans="1:1" ht="13.2" x14ac:dyDescent="0.25">
      <c r="A13088"/>
    </row>
    <row r="13089" spans="1:1" ht="13.2" x14ac:dyDescent="0.25">
      <c r="A13089"/>
    </row>
    <row r="13090" spans="1:1" ht="13.2" x14ac:dyDescent="0.25">
      <c r="A13090"/>
    </row>
    <row r="13091" spans="1:1" ht="13.2" x14ac:dyDescent="0.25">
      <c r="A13091"/>
    </row>
    <row r="13092" spans="1:1" ht="13.2" x14ac:dyDescent="0.25">
      <c r="A13092"/>
    </row>
    <row r="13093" spans="1:1" ht="13.2" x14ac:dyDescent="0.25">
      <c r="A13093"/>
    </row>
    <row r="13094" spans="1:1" ht="13.2" x14ac:dyDescent="0.25">
      <c r="A13094"/>
    </row>
    <row r="13095" spans="1:1" ht="13.2" x14ac:dyDescent="0.25">
      <c r="A13095"/>
    </row>
    <row r="13096" spans="1:1" ht="13.2" x14ac:dyDescent="0.25">
      <c r="A13096"/>
    </row>
    <row r="13097" spans="1:1" ht="13.2" x14ac:dyDescent="0.25">
      <c r="A13097"/>
    </row>
    <row r="13098" spans="1:1" ht="13.2" x14ac:dyDescent="0.25">
      <c r="A13098"/>
    </row>
    <row r="13099" spans="1:1" ht="13.2" x14ac:dyDescent="0.25">
      <c r="A13099"/>
    </row>
    <row r="13100" spans="1:1" ht="13.2" x14ac:dyDescent="0.25">
      <c r="A13100"/>
    </row>
    <row r="13101" spans="1:1" ht="13.2" x14ac:dyDescent="0.25">
      <c r="A13101"/>
    </row>
    <row r="13102" spans="1:1" ht="13.2" x14ac:dyDescent="0.25">
      <c r="A13102"/>
    </row>
    <row r="13103" spans="1:1" ht="13.2" x14ac:dyDescent="0.25">
      <c r="A13103"/>
    </row>
    <row r="13104" spans="1:1" ht="13.2" x14ac:dyDescent="0.25">
      <c r="A13104"/>
    </row>
    <row r="13105" spans="1:1" ht="13.2" x14ac:dyDescent="0.25">
      <c r="A13105"/>
    </row>
    <row r="13106" spans="1:1" ht="13.2" x14ac:dyDescent="0.25">
      <c r="A13106"/>
    </row>
    <row r="13107" spans="1:1" ht="13.2" x14ac:dyDescent="0.25">
      <c r="A13107"/>
    </row>
    <row r="13108" spans="1:1" ht="13.2" x14ac:dyDescent="0.25">
      <c r="A13108"/>
    </row>
    <row r="13109" spans="1:1" ht="13.2" x14ac:dyDescent="0.25">
      <c r="A13109"/>
    </row>
    <row r="13110" spans="1:1" ht="13.2" x14ac:dyDescent="0.25">
      <c r="A13110"/>
    </row>
    <row r="13111" spans="1:1" ht="13.2" x14ac:dyDescent="0.25">
      <c r="A13111"/>
    </row>
    <row r="13112" spans="1:1" ht="13.2" x14ac:dyDescent="0.25">
      <c r="A13112"/>
    </row>
    <row r="13113" spans="1:1" ht="13.2" x14ac:dyDescent="0.25">
      <c r="A13113"/>
    </row>
    <row r="13114" spans="1:1" ht="13.2" x14ac:dyDescent="0.25">
      <c r="A13114"/>
    </row>
    <row r="13115" spans="1:1" ht="13.2" x14ac:dyDescent="0.25">
      <c r="A13115"/>
    </row>
    <row r="13116" spans="1:1" ht="13.2" x14ac:dyDescent="0.25">
      <c r="A13116"/>
    </row>
    <row r="13117" spans="1:1" ht="13.2" x14ac:dyDescent="0.25">
      <c r="A13117"/>
    </row>
    <row r="13118" spans="1:1" ht="13.2" x14ac:dyDescent="0.25">
      <c r="A13118"/>
    </row>
    <row r="13119" spans="1:1" ht="13.2" x14ac:dyDescent="0.25">
      <c r="A13119"/>
    </row>
    <row r="13120" spans="1:1" ht="13.2" x14ac:dyDescent="0.25">
      <c r="A13120"/>
    </row>
    <row r="13121" spans="1:1" ht="13.2" x14ac:dyDescent="0.25">
      <c r="A13121"/>
    </row>
    <row r="13122" spans="1:1" ht="13.2" x14ac:dyDescent="0.25">
      <c r="A13122"/>
    </row>
    <row r="13123" spans="1:1" ht="13.2" x14ac:dyDescent="0.25">
      <c r="A13123"/>
    </row>
    <row r="13124" spans="1:1" ht="13.2" x14ac:dyDescent="0.25">
      <c r="A13124"/>
    </row>
    <row r="13125" spans="1:1" ht="13.2" x14ac:dyDescent="0.25">
      <c r="A13125"/>
    </row>
    <row r="13126" spans="1:1" ht="13.2" x14ac:dyDescent="0.25">
      <c r="A13126"/>
    </row>
    <row r="13127" spans="1:1" ht="13.2" x14ac:dyDescent="0.25">
      <c r="A13127"/>
    </row>
    <row r="13128" spans="1:1" ht="13.2" x14ac:dyDescent="0.25">
      <c r="A13128"/>
    </row>
    <row r="13129" spans="1:1" ht="13.2" x14ac:dyDescent="0.25">
      <c r="A13129"/>
    </row>
    <row r="13130" spans="1:1" ht="13.2" x14ac:dyDescent="0.25">
      <c r="A13130"/>
    </row>
    <row r="13131" spans="1:1" ht="13.2" x14ac:dyDescent="0.25">
      <c r="A13131"/>
    </row>
    <row r="13132" spans="1:1" ht="13.2" x14ac:dyDescent="0.25">
      <c r="A13132"/>
    </row>
    <row r="13133" spans="1:1" ht="13.2" x14ac:dyDescent="0.25">
      <c r="A13133"/>
    </row>
    <row r="13134" spans="1:1" ht="13.2" x14ac:dyDescent="0.25">
      <c r="A13134"/>
    </row>
    <row r="13135" spans="1:1" ht="13.2" x14ac:dyDescent="0.25">
      <c r="A13135"/>
    </row>
    <row r="13136" spans="1:1" ht="13.2" x14ac:dyDescent="0.25">
      <c r="A13136"/>
    </row>
    <row r="13137" spans="1:1" ht="13.2" x14ac:dyDescent="0.25">
      <c r="A13137"/>
    </row>
    <row r="13138" spans="1:1" ht="13.2" x14ac:dyDescent="0.25">
      <c r="A13138"/>
    </row>
    <row r="13139" spans="1:1" ht="13.2" x14ac:dyDescent="0.25">
      <c r="A13139"/>
    </row>
    <row r="13140" spans="1:1" ht="13.2" x14ac:dyDescent="0.25">
      <c r="A13140"/>
    </row>
    <row r="13141" spans="1:1" ht="13.2" x14ac:dyDescent="0.25">
      <c r="A13141"/>
    </row>
    <row r="13142" spans="1:1" ht="13.2" x14ac:dyDescent="0.25">
      <c r="A13142"/>
    </row>
    <row r="13143" spans="1:1" ht="13.2" x14ac:dyDescent="0.25">
      <c r="A13143"/>
    </row>
    <row r="13144" spans="1:1" ht="13.2" x14ac:dyDescent="0.25">
      <c r="A13144"/>
    </row>
    <row r="13145" spans="1:1" ht="13.2" x14ac:dyDescent="0.25">
      <c r="A13145"/>
    </row>
    <row r="13146" spans="1:1" ht="13.2" x14ac:dyDescent="0.25">
      <c r="A13146"/>
    </row>
    <row r="13147" spans="1:1" ht="13.2" x14ac:dyDescent="0.25">
      <c r="A13147"/>
    </row>
    <row r="13148" spans="1:1" ht="13.2" x14ac:dyDescent="0.25">
      <c r="A13148"/>
    </row>
    <row r="13149" spans="1:1" ht="13.2" x14ac:dyDescent="0.25">
      <c r="A13149"/>
    </row>
    <row r="13150" spans="1:1" ht="13.2" x14ac:dyDescent="0.25">
      <c r="A13150"/>
    </row>
    <row r="13151" spans="1:1" ht="13.2" x14ac:dyDescent="0.25">
      <c r="A13151"/>
    </row>
    <row r="13152" spans="1:1" ht="13.2" x14ac:dyDescent="0.25">
      <c r="A13152"/>
    </row>
    <row r="13153" spans="1:1" ht="13.2" x14ac:dyDescent="0.25">
      <c r="A13153"/>
    </row>
    <row r="13154" spans="1:1" ht="13.2" x14ac:dyDescent="0.25">
      <c r="A13154"/>
    </row>
    <row r="13155" spans="1:1" ht="13.2" x14ac:dyDescent="0.25">
      <c r="A13155"/>
    </row>
    <row r="13156" spans="1:1" ht="13.2" x14ac:dyDescent="0.25">
      <c r="A13156"/>
    </row>
    <row r="13157" spans="1:1" ht="13.2" x14ac:dyDescent="0.25">
      <c r="A13157"/>
    </row>
    <row r="13158" spans="1:1" ht="13.2" x14ac:dyDescent="0.25">
      <c r="A13158"/>
    </row>
    <row r="13159" spans="1:1" ht="13.2" x14ac:dyDescent="0.25">
      <c r="A13159"/>
    </row>
    <row r="13160" spans="1:1" ht="13.2" x14ac:dyDescent="0.25">
      <c r="A13160"/>
    </row>
    <row r="13161" spans="1:1" ht="13.2" x14ac:dyDescent="0.25">
      <c r="A13161"/>
    </row>
    <row r="13162" spans="1:1" ht="13.2" x14ac:dyDescent="0.25">
      <c r="A13162"/>
    </row>
    <row r="13163" spans="1:1" ht="13.2" x14ac:dyDescent="0.25">
      <c r="A13163"/>
    </row>
    <row r="13164" spans="1:1" ht="13.2" x14ac:dyDescent="0.25">
      <c r="A13164"/>
    </row>
    <row r="13165" spans="1:1" ht="13.2" x14ac:dyDescent="0.25">
      <c r="A13165"/>
    </row>
    <row r="13166" spans="1:1" ht="13.2" x14ac:dyDescent="0.25">
      <c r="A13166"/>
    </row>
    <row r="13167" spans="1:1" ht="13.2" x14ac:dyDescent="0.25">
      <c r="A13167"/>
    </row>
    <row r="13168" spans="1:1" ht="13.2" x14ac:dyDescent="0.25">
      <c r="A13168"/>
    </row>
    <row r="13169" spans="1:1" ht="13.2" x14ac:dyDescent="0.25">
      <c r="A13169"/>
    </row>
    <row r="13170" spans="1:1" ht="13.2" x14ac:dyDescent="0.25">
      <c r="A13170"/>
    </row>
    <row r="13171" spans="1:1" ht="13.2" x14ac:dyDescent="0.25">
      <c r="A13171"/>
    </row>
    <row r="13172" spans="1:1" ht="13.2" x14ac:dyDescent="0.25">
      <c r="A13172"/>
    </row>
    <row r="13173" spans="1:1" ht="13.2" x14ac:dyDescent="0.25">
      <c r="A13173"/>
    </row>
    <row r="13174" spans="1:1" ht="13.2" x14ac:dyDescent="0.25">
      <c r="A13174"/>
    </row>
    <row r="13175" spans="1:1" ht="13.2" x14ac:dyDescent="0.25">
      <c r="A13175"/>
    </row>
    <row r="13176" spans="1:1" ht="13.2" x14ac:dyDescent="0.25">
      <c r="A13176"/>
    </row>
    <row r="13177" spans="1:1" ht="13.2" x14ac:dyDescent="0.25">
      <c r="A13177"/>
    </row>
    <row r="13178" spans="1:1" ht="13.2" x14ac:dyDescent="0.25">
      <c r="A13178"/>
    </row>
    <row r="13179" spans="1:1" ht="13.2" x14ac:dyDescent="0.25">
      <c r="A13179"/>
    </row>
    <row r="13180" spans="1:1" ht="13.2" x14ac:dyDescent="0.25">
      <c r="A13180"/>
    </row>
    <row r="13181" spans="1:1" ht="13.2" x14ac:dyDescent="0.25">
      <c r="A13181"/>
    </row>
    <row r="13182" spans="1:1" ht="13.2" x14ac:dyDescent="0.25">
      <c r="A13182"/>
    </row>
    <row r="13183" spans="1:1" ht="13.2" x14ac:dyDescent="0.25">
      <c r="A13183"/>
    </row>
    <row r="13184" spans="1:1" ht="13.2" x14ac:dyDescent="0.25">
      <c r="A13184"/>
    </row>
    <row r="13185" spans="1:1" ht="13.2" x14ac:dyDescent="0.25">
      <c r="A13185"/>
    </row>
    <row r="13186" spans="1:1" ht="13.2" x14ac:dyDescent="0.25">
      <c r="A13186"/>
    </row>
    <row r="13187" spans="1:1" ht="13.2" x14ac:dyDescent="0.25">
      <c r="A13187"/>
    </row>
    <row r="13188" spans="1:1" ht="13.2" x14ac:dyDescent="0.25">
      <c r="A13188"/>
    </row>
    <row r="13189" spans="1:1" ht="13.2" x14ac:dyDescent="0.25">
      <c r="A13189"/>
    </row>
    <row r="13190" spans="1:1" ht="13.2" x14ac:dyDescent="0.25">
      <c r="A13190"/>
    </row>
    <row r="13191" spans="1:1" ht="13.2" x14ac:dyDescent="0.25">
      <c r="A13191"/>
    </row>
    <row r="13192" spans="1:1" ht="13.2" x14ac:dyDescent="0.25">
      <c r="A13192"/>
    </row>
    <row r="13193" spans="1:1" ht="13.2" x14ac:dyDescent="0.25">
      <c r="A13193"/>
    </row>
    <row r="13194" spans="1:1" ht="13.2" x14ac:dyDescent="0.25">
      <c r="A13194"/>
    </row>
    <row r="13195" spans="1:1" ht="13.2" x14ac:dyDescent="0.25">
      <c r="A13195"/>
    </row>
    <row r="13196" spans="1:1" ht="13.2" x14ac:dyDescent="0.25">
      <c r="A13196"/>
    </row>
    <row r="13197" spans="1:1" ht="13.2" x14ac:dyDescent="0.25">
      <c r="A13197"/>
    </row>
    <row r="13198" spans="1:1" ht="13.2" x14ac:dyDescent="0.25">
      <c r="A13198"/>
    </row>
    <row r="13199" spans="1:1" ht="13.2" x14ac:dyDescent="0.25">
      <c r="A13199"/>
    </row>
    <row r="13200" spans="1:1" ht="13.2" x14ac:dyDescent="0.25">
      <c r="A13200"/>
    </row>
    <row r="13201" spans="1:1" ht="13.2" x14ac:dyDescent="0.25">
      <c r="A13201"/>
    </row>
    <row r="13202" spans="1:1" ht="13.2" x14ac:dyDescent="0.25">
      <c r="A13202"/>
    </row>
    <row r="13203" spans="1:1" ht="13.2" x14ac:dyDescent="0.25">
      <c r="A13203"/>
    </row>
    <row r="13204" spans="1:1" ht="13.2" x14ac:dyDescent="0.25">
      <c r="A13204"/>
    </row>
    <row r="13205" spans="1:1" ht="13.2" x14ac:dyDescent="0.25">
      <c r="A13205"/>
    </row>
    <row r="13206" spans="1:1" ht="13.2" x14ac:dyDescent="0.25">
      <c r="A13206"/>
    </row>
    <row r="13207" spans="1:1" ht="13.2" x14ac:dyDescent="0.25">
      <c r="A13207"/>
    </row>
    <row r="13208" spans="1:1" ht="13.2" x14ac:dyDescent="0.25">
      <c r="A13208"/>
    </row>
    <row r="13209" spans="1:1" ht="13.2" x14ac:dyDescent="0.25">
      <c r="A13209"/>
    </row>
    <row r="13210" spans="1:1" ht="13.2" x14ac:dyDescent="0.25">
      <c r="A13210"/>
    </row>
    <row r="13211" spans="1:1" ht="13.2" x14ac:dyDescent="0.25">
      <c r="A13211"/>
    </row>
    <row r="13212" spans="1:1" ht="13.2" x14ac:dyDescent="0.25">
      <c r="A13212"/>
    </row>
    <row r="13213" spans="1:1" ht="13.2" x14ac:dyDescent="0.25">
      <c r="A13213"/>
    </row>
    <row r="13214" spans="1:1" ht="13.2" x14ac:dyDescent="0.25">
      <c r="A13214"/>
    </row>
    <row r="13215" spans="1:1" ht="13.2" x14ac:dyDescent="0.25">
      <c r="A13215"/>
    </row>
    <row r="13216" spans="1:1" ht="13.2" x14ac:dyDescent="0.25">
      <c r="A13216"/>
    </row>
    <row r="13217" spans="1:1" ht="13.2" x14ac:dyDescent="0.25">
      <c r="A13217"/>
    </row>
    <row r="13218" spans="1:1" ht="13.2" x14ac:dyDescent="0.25">
      <c r="A13218"/>
    </row>
    <row r="13219" spans="1:1" ht="13.2" x14ac:dyDescent="0.25">
      <c r="A13219"/>
    </row>
    <row r="13220" spans="1:1" ht="13.2" x14ac:dyDescent="0.25">
      <c r="A13220"/>
    </row>
    <row r="13221" spans="1:1" ht="13.2" x14ac:dyDescent="0.25">
      <c r="A13221"/>
    </row>
    <row r="13222" spans="1:1" ht="13.2" x14ac:dyDescent="0.25">
      <c r="A13222"/>
    </row>
    <row r="13223" spans="1:1" ht="13.2" x14ac:dyDescent="0.25">
      <c r="A13223"/>
    </row>
    <row r="13224" spans="1:1" ht="13.2" x14ac:dyDescent="0.25">
      <c r="A13224"/>
    </row>
    <row r="13225" spans="1:1" ht="13.2" x14ac:dyDescent="0.25">
      <c r="A13225"/>
    </row>
    <row r="13226" spans="1:1" ht="13.2" x14ac:dyDescent="0.25">
      <c r="A13226"/>
    </row>
    <row r="13227" spans="1:1" ht="13.2" x14ac:dyDescent="0.25">
      <c r="A13227"/>
    </row>
    <row r="13228" spans="1:1" ht="13.2" x14ac:dyDescent="0.25">
      <c r="A13228"/>
    </row>
    <row r="13229" spans="1:1" ht="13.2" x14ac:dyDescent="0.25">
      <c r="A13229"/>
    </row>
    <row r="13230" spans="1:1" ht="13.2" x14ac:dyDescent="0.25">
      <c r="A13230"/>
    </row>
    <row r="13231" spans="1:1" ht="13.2" x14ac:dyDescent="0.25">
      <c r="A13231"/>
    </row>
    <row r="13232" spans="1:1" ht="13.2" x14ac:dyDescent="0.25">
      <c r="A13232"/>
    </row>
    <row r="13233" spans="1:1" ht="13.2" x14ac:dyDescent="0.25">
      <c r="A13233"/>
    </row>
    <row r="13234" spans="1:1" ht="13.2" x14ac:dyDescent="0.25">
      <c r="A13234"/>
    </row>
    <row r="13235" spans="1:1" ht="13.2" x14ac:dyDescent="0.25">
      <c r="A13235"/>
    </row>
    <row r="13236" spans="1:1" ht="13.2" x14ac:dyDescent="0.25">
      <c r="A13236"/>
    </row>
    <row r="13237" spans="1:1" ht="13.2" x14ac:dyDescent="0.25">
      <c r="A13237"/>
    </row>
    <row r="13238" spans="1:1" ht="13.2" x14ac:dyDescent="0.25">
      <c r="A13238"/>
    </row>
    <row r="13239" spans="1:1" ht="13.2" x14ac:dyDescent="0.25">
      <c r="A13239"/>
    </row>
    <row r="13240" spans="1:1" ht="13.2" x14ac:dyDescent="0.25">
      <c r="A13240"/>
    </row>
    <row r="13241" spans="1:1" ht="13.2" x14ac:dyDescent="0.25">
      <c r="A13241"/>
    </row>
    <row r="13242" spans="1:1" ht="13.2" x14ac:dyDescent="0.25">
      <c r="A13242"/>
    </row>
    <row r="13243" spans="1:1" ht="13.2" x14ac:dyDescent="0.25">
      <c r="A13243"/>
    </row>
    <row r="13244" spans="1:1" ht="13.2" x14ac:dyDescent="0.25">
      <c r="A13244"/>
    </row>
    <row r="13245" spans="1:1" ht="13.2" x14ac:dyDescent="0.25">
      <c r="A13245"/>
    </row>
    <row r="13246" spans="1:1" ht="13.2" x14ac:dyDescent="0.25">
      <c r="A13246"/>
    </row>
    <row r="13247" spans="1:1" ht="13.2" x14ac:dyDescent="0.25">
      <c r="A13247"/>
    </row>
    <row r="13248" spans="1:1" ht="13.2" x14ac:dyDescent="0.25">
      <c r="A13248"/>
    </row>
    <row r="13249" spans="1:1" ht="13.2" x14ac:dyDescent="0.25">
      <c r="A13249"/>
    </row>
    <row r="13250" spans="1:1" ht="13.2" x14ac:dyDescent="0.25">
      <c r="A13250"/>
    </row>
    <row r="13251" spans="1:1" ht="13.2" x14ac:dyDescent="0.25">
      <c r="A13251"/>
    </row>
    <row r="13252" spans="1:1" ht="13.2" x14ac:dyDescent="0.25">
      <c r="A13252"/>
    </row>
    <row r="13253" spans="1:1" ht="13.2" x14ac:dyDescent="0.25">
      <c r="A13253"/>
    </row>
    <row r="13254" spans="1:1" ht="13.2" x14ac:dyDescent="0.25">
      <c r="A13254"/>
    </row>
    <row r="13255" spans="1:1" ht="13.2" x14ac:dyDescent="0.25">
      <c r="A13255"/>
    </row>
    <row r="13256" spans="1:1" ht="13.2" x14ac:dyDescent="0.25">
      <c r="A13256"/>
    </row>
    <row r="13257" spans="1:1" ht="13.2" x14ac:dyDescent="0.25">
      <c r="A13257"/>
    </row>
    <row r="13258" spans="1:1" ht="13.2" x14ac:dyDescent="0.25">
      <c r="A13258"/>
    </row>
    <row r="13259" spans="1:1" ht="13.2" x14ac:dyDescent="0.25">
      <c r="A13259"/>
    </row>
    <row r="13260" spans="1:1" ht="13.2" x14ac:dyDescent="0.25">
      <c r="A13260"/>
    </row>
    <row r="13261" spans="1:1" ht="13.2" x14ac:dyDescent="0.25">
      <c r="A13261"/>
    </row>
    <row r="13262" spans="1:1" ht="13.2" x14ac:dyDescent="0.25">
      <c r="A13262"/>
    </row>
    <row r="13263" spans="1:1" ht="13.2" x14ac:dyDescent="0.25">
      <c r="A13263"/>
    </row>
    <row r="13264" spans="1:1" ht="13.2" x14ac:dyDescent="0.25">
      <c r="A13264"/>
    </row>
    <row r="13265" spans="1:1" ht="13.2" x14ac:dyDescent="0.25">
      <c r="A13265"/>
    </row>
    <row r="13266" spans="1:1" ht="13.2" x14ac:dyDescent="0.25">
      <c r="A13266"/>
    </row>
    <row r="13267" spans="1:1" ht="13.2" x14ac:dyDescent="0.25">
      <c r="A13267"/>
    </row>
    <row r="13268" spans="1:1" ht="13.2" x14ac:dyDescent="0.25">
      <c r="A13268"/>
    </row>
    <row r="13269" spans="1:1" ht="13.2" x14ac:dyDescent="0.25">
      <c r="A13269"/>
    </row>
    <row r="13270" spans="1:1" ht="13.2" x14ac:dyDescent="0.25">
      <c r="A13270"/>
    </row>
    <row r="13271" spans="1:1" ht="13.2" x14ac:dyDescent="0.25">
      <c r="A13271"/>
    </row>
    <row r="13272" spans="1:1" ht="13.2" x14ac:dyDescent="0.25">
      <c r="A13272"/>
    </row>
    <row r="13273" spans="1:1" ht="13.2" x14ac:dyDescent="0.25">
      <c r="A13273"/>
    </row>
    <row r="13274" spans="1:1" ht="13.2" x14ac:dyDescent="0.25">
      <c r="A13274"/>
    </row>
    <row r="13275" spans="1:1" ht="13.2" x14ac:dyDescent="0.25">
      <c r="A13275"/>
    </row>
    <row r="13276" spans="1:1" ht="13.2" x14ac:dyDescent="0.25">
      <c r="A13276"/>
    </row>
    <row r="13277" spans="1:1" ht="13.2" x14ac:dyDescent="0.25">
      <c r="A13277"/>
    </row>
    <row r="13278" spans="1:1" ht="13.2" x14ac:dyDescent="0.25">
      <c r="A13278"/>
    </row>
    <row r="13279" spans="1:1" ht="13.2" x14ac:dyDescent="0.25">
      <c r="A13279"/>
    </row>
    <row r="13280" spans="1:1" ht="13.2" x14ac:dyDescent="0.25">
      <c r="A13280"/>
    </row>
    <row r="13281" spans="1:1" ht="13.2" x14ac:dyDescent="0.25">
      <c r="A13281"/>
    </row>
    <row r="13282" spans="1:1" ht="13.2" x14ac:dyDescent="0.25">
      <c r="A13282"/>
    </row>
    <row r="13283" spans="1:1" ht="13.2" x14ac:dyDescent="0.25">
      <c r="A13283"/>
    </row>
    <row r="13284" spans="1:1" ht="13.2" x14ac:dyDescent="0.25">
      <c r="A13284"/>
    </row>
    <row r="13285" spans="1:1" ht="13.2" x14ac:dyDescent="0.25">
      <c r="A13285"/>
    </row>
    <row r="13286" spans="1:1" ht="13.2" x14ac:dyDescent="0.25">
      <c r="A13286"/>
    </row>
    <row r="13287" spans="1:1" ht="13.2" x14ac:dyDescent="0.25">
      <c r="A13287"/>
    </row>
    <row r="13288" spans="1:1" ht="13.2" x14ac:dyDescent="0.25">
      <c r="A13288"/>
    </row>
    <row r="13289" spans="1:1" ht="13.2" x14ac:dyDescent="0.25">
      <c r="A13289"/>
    </row>
    <row r="13290" spans="1:1" ht="13.2" x14ac:dyDescent="0.25">
      <c r="A13290"/>
    </row>
    <row r="13291" spans="1:1" ht="13.2" x14ac:dyDescent="0.25">
      <c r="A13291"/>
    </row>
    <row r="13292" spans="1:1" ht="13.2" x14ac:dyDescent="0.25">
      <c r="A13292"/>
    </row>
    <row r="13293" spans="1:1" ht="13.2" x14ac:dyDescent="0.25">
      <c r="A13293"/>
    </row>
    <row r="13294" spans="1:1" ht="13.2" x14ac:dyDescent="0.25">
      <c r="A13294"/>
    </row>
    <row r="13295" spans="1:1" ht="13.2" x14ac:dyDescent="0.25">
      <c r="A13295"/>
    </row>
    <row r="13296" spans="1:1" ht="13.2" x14ac:dyDescent="0.25">
      <c r="A13296"/>
    </row>
    <row r="13297" spans="1:1" ht="13.2" x14ac:dyDescent="0.25">
      <c r="A13297"/>
    </row>
    <row r="13298" spans="1:1" ht="13.2" x14ac:dyDescent="0.25">
      <c r="A13298"/>
    </row>
    <row r="13299" spans="1:1" ht="13.2" x14ac:dyDescent="0.25">
      <c r="A13299"/>
    </row>
    <row r="13300" spans="1:1" ht="13.2" x14ac:dyDescent="0.25">
      <c r="A13300"/>
    </row>
    <row r="13301" spans="1:1" ht="13.2" x14ac:dyDescent="0.25">
      <c r="A13301"/>
    </row>
    <row r="13302" spans="1:1" ht="13.2" x14ac:dyDescent="0.25">
      <c r="A13302"/>
    </row>
    <row r="13303" spans="1:1" ht="13.2" x14ac:dyDescent="0.25">
      <c r="A13303"/>
    </row>
    <row r="13304" spans="1:1" ht="13.2" x14ac:dyDescent="0.25">
      <c r="A13304"/>
    </row>
    <row r="13305" spans="1:1" ht="13.2" x14ac:dyDescent="0.25">
      <c r="A13305"/>
    </row>
    <row r="13306" spans="1:1" ht="13.2" x14ac:dyDescent="0.25">
      <c r="A13306"/>
    </row>
    <row r="13307" spans="1:1" ht="13.2" x14ac:dyDescent="0.25">
      <c r="A13307"/>
    </row>
    <row r="13308" spans="1:1" ht="13.2" x14ac:dyDescent="0.25">
      <c r="A13308"/>
    </row>
    <row r="13309" spans="1:1" ht="13.2" x14ac:dyDescent="0.25">
      <c r="A13309"/>
    </row>
    <row r="13310" spans="1:1" ht="13.2" x14ac:dyDescent="0.25">
      <c r="A13310"/>
    </row>
    <row r="13311" spans="1:1" ht="13.2" x14ac:dyDescent="0.25">
      <c r="A13311"/>
    </row>
    <row r="13312" spans="1:1" ht="13.2" x14ac:dyDescent="0.25">
      <c r="A13312"/>
    </row>
    <row r="13313" spans="1:1" ht="13.2" x14ac:dyDescent="0.25">
      <c r="A13313"/>
    </row>
    <row r="13314" spans="1:1" ht="13.2" x14ac:dyDescent="0.25">
      <c r="A13314"/>
    </row>
    <row r="13315" spans="1:1" ht="13.2" x14ac:dyDescent="0.25">
      <c r="A13315"/>
    </row>
    <row r="13316" spans="1:1" ht="13.2" x14ac:dyDescent="0.25">
      <c r="A13316"/>
    </row>
    <row r="13317" spans="1:1" ht="13.2" x14ac:dyDescent="0.25">
      <c r="A13317"/>
    </row>
    <row r="13318" spans="1:1" ht="13.2" x14ac:dyDescent="0.25">
      <c r="A13318"/>
    </row>
    <row r="13319" spans="1:1" ht="13.2" x14ac:dyDescent="0.25">
      <c r="A13319"/>
    </row>
    <row r="13320" spans="1:1" ht="13.2" x14ac:dyDescent="0.25">
      <c r="A13320"/>
    </row>
    <row r="13321" spans="1:1" ht="13.2" x14ac:dyDescent="0.25">
      <c r="A13321"/>
    </row>
    <row r="13322" spans="1:1" ht="13.2" x14ac:dyDescent="0.25">
      <c r="A13322"/>
    </row>
    <row r="13323" spans="1:1" ht="13.2" x14ac:dyDescent="0.25">
      <c r="A13323"/>
    </row>
    <row r="13324" spans="1:1" ht="13.2" x14ac:dyDescent="0.25">
      <c r="A13324"/>
    </row>
    <row r="13325" spans="1:1" ht="13.2" x14ac:dyDescent="0.25">
      <c r="A13325"/>
    </row>
    <row r="13326" spans="1:1" ht="13.2" x14ac:dyDescent="0.25">
      <c r="A13326"/>
    </row>
    <row r="13327" spans="1:1" ht="13.2" x14ac:dyDescent="0.25">
      <c r="A13327"/>
    </row>
    <row r="13328" spans="1:1" ht="13.2" x14ac:dyDescent="0.25">
      <c r="A13328"/>
    </row>
    <row r="13329" spans="1:1" ht="13.2" x14ac:dyDescent="0.25">
      <c r="A13329"/>
    </row>
    <row r="13330" spans="1:1" ht="13.2" x14ac:dyDescent="0.25">
      <c r="A13330"/>
    </row>
    <row r="13331" spans="1:1" ht="13.2" x14ac:dyDescent="0.25">
      <c r="A13331"/>
    </row>
    <row r="13332" spans="1:1" ht="13.2" x14ac:dyDescent="0.25">
      <c r="A13332"/>
    </row>
    <row r="13333" spans="1:1" ht="13.2" x14ac:dyDescent="0.25">
      <c r="A13333"/>
    </row>
    <row r="13334" spans="1:1" ht="13.2" x14ac:dyDescent="0.25">
      <c r="A13334"/>
    </row>
    <row r="13335" spans="1:1" ht="13.2" x14ac:dyDescent="0.25">
      <c r="A13335"/>
    </row>
    <row r="13336" spans="1:1" ht="13.2" x14ac:dyDescent="0.25">
      <c r="A13336"/>
    </row>
    <row r="13337" spans="1:1" ht="13.2" x14ac:dyDescent="0.25">
      <c r="A13337"/>
    </row>
    <row r="13338" spans="1:1" ht="13.2" x14ac:dyDescent="0.25">
      <c r="A13338"/>
    </row>
    <row r="13339" spans="1:1" ht="13.2" x14ac:dyDescent="0.25">
      <c r="A13339"/>
    </row>
    <row r="13340" spans="1:1" ht="13.2" x14ac:dyDescent="0.25">
      <c r="A13340"/>
    </row>
    <row r="13341" spans="1:1" ht="13.2" x14ac:dyDescent="0.25">
      <c r="A13341"/>
    </row>
    <row r="13342" spans="1:1" ht="13.2" x14ac:dyDescent="0.25">
      <c r="A13342"/>
    </row>
    <row r="13343" spans="1:1" ht="13.2" x14ac:dyDescent="0.25">
      <c r="A13343"/>
    </row>
    <row r="13344" spans="1:1" ht="13.2" x14ac:dyDescent="0.25">
      <c r="A13344"/>
    </row>
    <row r="13345" spans="1:1" ht="13.2" x14ac:dyDescent="0.25">
      <c r="A13345"/>
    </row>
    <row r="13346" spans="1:1" ht="13.2" x14ac:dyDescent="0.25">
      <c r="A13346"/>
    </row>
    <row r="13347" spans="1:1" ht="13.2" x14ac:dyDescent="0.25">
      <c r="A13347"/>
    </row>
    <row r="13348" spans="1:1" ht="13.2" x14ac:dyDescent="0.25">
      <c r="A13348"/>
    </row>
    <row r="13349" spans="1:1" ht="13.2" x14ac:dyDescent="0.25">
      <c r="A13349"/>
    </row>
    <row r="13350" spans="1:1" ht="13.2" x14ac:dyDescent="0.25">
      <c r="A13350"/>
    </row>
    <row r="13351" spans="1:1" ht="13.2" x14ac:dyDescent="0.25">
      <c r="A13351"/>
    </row>
    <row r="13352" spans="1:1" ht="13.2" x14ac:dyDescent="0.25">
      <c r="A13352"/>
    </row>
    <row r="13353" spans="1:1" ht="13.2" x14ac:dyDescent="0.25">
      <c r="A13353"/>
    </row>
    <row r="13354" spans="1:1" ht="13.2" x14ac:dyDescent="0.25">
      <c r="A13354"/>
    </row>
    <row r="13355" spans="1:1" ht="13.2" x14ac:dyDescent="0.25">
      <c r="A13355"/>
    </row>
    <row r="13356" spans="1:1" ht="13.2" x14ac:dyDescent="0.25">
      <c r="A13356"/>
    </row>
    <row r="13357" spans="1:1" ht="13.2" x14ac:dyDescent="0.25">
      <c r="A13357"/>
    </row>
    <row r="13358" spans="1:1" ht="13.2" x14ac:dyDescent="0.25">
      <c r="A13358"/>
    </row>
    <row r="13359" spans="1:1" ht="13.2" x14ac:dyDescent="0.25">
      <c r="A13359"/>
    </row>
    <row r="13360" spans="1:1" ht="13.2" x14ac:dyDescent="0.25">
      <c r="A13360"/>
    </row>
    <row r="13361" spans="1:1" ht="13.2" x14ac:dyDescent="0.25">
      <c r="A13361"/>
    </row>
    <row r="13362" spans="1:1" ht="13.2" x14ac:dyDescent="0.25">
      <c r="A13362"/>
    </row>
    <row r="13363" spans="1:1" ht="13.2" x14ac:dyDescent="0.25">
      <c r="A13363"/>
    </row>
    <row r="13364" spans="1:1" ht="13.2" x14ac:dyDescent="0.25">
      <c r="A13364"/>
    </row>
    <row r="13365" spans="1:1" ht="13.2" x14ac:dyDescent="0.25">
      <c r="A13365"/>
    </row>
    <row r="13366" spans="1:1" ht="13.2" x14ac:dyDescent="0.25">
      <c r="A13366"/>
    </row>
    <row r="13367" spans="1:1" ht="13.2" x14ac:dyDescent="0.25">
      <c r="A13367"/>
    </row>
    <row r="13368" spans="1:1" ht="13.2" x14ac:dyDescent="0.25">
      <c r="A13368"/>
    </row>
    <row r="13369" spans="1:1" ht="13.2" x14ac:dyDescent="0.25">
      <c r="A13369"/>
    </row>
    <row r="13370" spans="1:1" ht="13.2" x14ac:dyDescent="0.25">
      <c r="A13370"/>
    </row>
    <row r="13371" spans="1:1" ht="13.2" x14ac:dyDescent="0.25">
      <c r="A13371"/>
    </row>
    <row r="13372" spans="1:1" ht="13.2" x14ac:dyDescent="0.25">
      <c r="A13372"/>
    </row>
    <row r="13373" spans="1:1" ht="13.2" x14ac:dyDescent="0.25">
      <c r="A13373"/>
    </row>
    <row r="13374" spans="1:1" ht="13.2" x14ac:dyDescent="0.25">
      <c r="A13374"/>
    </row>
    <row r="13375" spans="1:1" ht="13.2" x14ac:dyDescent="0.25">
      <c r="A13375"/>
    </row>
    <row r="13376" spans="1:1" ht="13.2" x14ac:dyDescent="0.25">
      <c r="A13376"/>
    </row>
    <row r="13377" spans="1:1" ht="13.2" x14ac:dyDescent="0.25">
      <c r="A13377"/>
    </row>
    <row r="13378" spans="1:1" ht="13.2" x14ac:dyDescent="0.25">
      <c r="A13378"/>
    </row>
    <row r="13379" spans="1:1" ht="13.2" x14ac:dyDescent="0.25">
      <c r="A13379"/>
    </row>
    <row r="13380" spans="1:1" ht="13.2" x14ac:dyDescent="0.25">
      <c r="A13380"/>
    </row>
    <row r="13381" spans="1:1" ht="13.2" x14ac:dyDescent="0.25">
      <c r="A13381"/>
    </row>
    <row r="13382" spans="1:1" ht="13.2" x14ac:dyDescent="0.25">
      <c r="A13382"/>
    </row>
    <row r="13383" spans="1:1" ht="13.2" x14ac:dyDescent="0.25">
      <c r="A13383"/>
    </row>
    <row r="13384" spans="1:1" ht="13.2" x14ac:dyDescent="0.25">
      <c r="A13384"/>
    </row>
    <row r="13385" spans="1:1" ht="13.2" x14ac:dyDescent="0.25">
      <c r="A13385"/>
    </row>
    <row r="13386" spans="1:1" ht="13.2" x14ac:dyDescent="0.25">
      <c r="A13386"/>
    </row>
    <row r="13387" spans="1:1" ht="13.2" x14ac:dyDescent="0.25">
      <c r="A13387"/>
    </row>
    <row r="13388" spans="1:1" ht="13.2" x14ac:dyDescent="0.25">
      <c r="A13388"/>
    </row>
    <row r="13389" spans="1:1" ht="13.2" x14ac:dyDescent="0.25">
      <c r="A13389"/>
    </row>
    <row r="13390" spans="1:1" ht="13.2" x14ac:dyDescent="0.25">
      <c r="A13390"/>
    </row>
    <row r="13391" spans="1:1" ht="13.2" x14ac:dyDescent="0.25">
      <c r="A13391"/>
    </row>
    <row r="13392" spans="1:1" ht="13.2" x14ac:dyDescent="0.25">
      <c r="A13392"/>
    </row>
    <row r="13393" spans="1:1" ht="13.2" x14ac:dyDescent="0.25">
      <c r="A13393"/>
    </row>
    <row r="13394" spans="1:1" ht="13.2" x14ac:dyDescent="0.25">
      <c r="A13394"/>
    </row>
    <row r="13395" spans="1:1" ht="13.2" x14ac:dyDescent="0.25">
      <c r="A13395"/>
    </row>
    <row r="13396" spans="1:1" ht="13.2" x14ac:dyDescent="0.25">
      <c r="A13396"/>
    </row>
    <row r="13397" spans="1:1" ht="13.2" x14ac:dyDescent="0.25">
      <c r="A13397"/>
    </row>
    <row r="13398" spans="1:1" ht="13.2" x14ac:dyDescent="0.25">
      <c r="A13398"/>
    </row>
    <row r="13399" spans="1:1" ht="13.2" x14ac:dyDescent="0.25">
      <c r="A13399"/>
    </row>
    <row r="13400" spans="1:1" ht="13.2" x14ac:dyDescent="0.25">
      <c r="A13400"/>
    </row>
    <row r="13401" spans="1:1" ht="13.2" x14ac:dyDescent="0.25">
      <c r="A13401"/>
    </row>
    <row r="13402" spans="1:1" ht="13.2" x14ac:dyDescent="0.25">
      <c r="A13402"/>
    </row>
    <row r="13403" spans="1:1" ht="13.2" x14ac:dyDescent="0.25">
      <c r="A13403"/>
    </row>
    <row r="13404" spans="1:1" ht="13.2" x14ac:dyDescent="0.25">
      <c r="A13404"/>
    </row>
    <row r="13405" spans="1:1" ht="13.2" x14ac:dyDescent="0.25">
      <c r="A13405"/>
    </row>
    <row r="13406" spans="1:1" ht="13.2" x14ac:dyDescent="0.25">
      <c r="A13406"/>
    </row>
    <row r="13407" spans="1:1" ht="13.2" x14ac:dyDescent="0.25">
      <c r="A13407"/>
    </row>
    <row r="13408" spans="1:1" ht="13.2" x14ac:dyDescent="0.25">
      <c r="A13408"/>
    </row>
    <row r="13409" spans="1:1" ht="13.2" x14ac:dyDescent="0.25">
      <c r="A13409"/>
    </row>
    <row r="13410" spans="1:1" ht="13.2" x14ac:dyDescent="0.25">
      <c r="A13410"/>
    </row>
    <row r="13411" spans="1:1" ht="13.2" x14ac:dyDescent="0.25">
      <c r="A13411"/>
    </row>
    <row r="13412" spans="1:1" ht="13.2" x14ac:dyDescent="0.25">
      <c r="A13412"/>
    </row>
    <row r="13413" spans="1:1" ht="13.2" x14ac:dyDescent="0.25">
      <c r="A13413"/>
    </row>
    <row r="13414" spans="1:1" ht="13.2" x14ac:dyDescent="0.25">
      <c r="A13414"/>
    </row>
    <row r="13415" spans="1:1" ht="13.2" x14ac:dyDescent="0.25">
      <c r="A13415"/>
    </row>
    <row r="13416" spans="1:1" ht="13.2" x14ac:dyDescent="0.25">
      <c r="A13416"/>
    </row>
    <row r="13417" spans="1:1" ht="13.2" x14ac:dyDescent="0.25">
      <c r="A13417"/>
    </row>
    <row r="13418" spans="1:1" ht="13.2" x14ac:dyDescent="0.25">
      <c r="A13418"/>
    </row>
    <row r="13419" spans="1:1" ht="13.2" x14ac:dyDescent="0.25">
      <c r="A13419"/>
    </row>
    <row r="13420" spans="1:1" ht="13.2" x14ac:dyDescent="0.25">
      <c r="A13420"/>
    </row>
    <row r="13421" spans="1:1" ht="13.2" x14ac:dyDescent="0.25">
      <c r="A13421"/>
    </row>
    <row r="13422" spans="1:1" ht="13.2" x14ac:dyDescent="0.25">
      <c r="A13422"/>
    </row>
    <row r="13423" spans="1:1" ht="13.2" x14ac:dyDescent="0.25">
      <c r="A13423"/>
    </row>
    <row r="13424" spans="1:1" ht="13.2" x14ac:dyDescent="0.25">
      <c r="A13424"/>
    </row>
    <row r="13425" spans="1:1" ht="13.2" x14ac:dyDescent="0.25">
      <c r="A13425"/>
    </row>
    <row r="13426" spans="1:1" ht="13.2" x14ac:dyDescent="0.25">
      <c r="A13426"/>
    </row>
    <row r="13427" spans="1:1" ht="13.2" x14ac:dyDescent="0.25">
      <c r="A13427"/>
    </row>
    <row r="13428" spans="1:1" ht="13.2" x14ac:dyDescent="0.25">
      <c r="A13428"/>
    </row>
    <row r="13429" spans="1:1" ht="13.2" x14ac:dyDescent="0.25">
      <c r="A13429"/>
    </row>
    <row r="13430" spans="1:1" ht="13.2" x14ac:dyDescent="0.25">
      <c r="A13430"/>
    </row>
    <row r="13431" spans="1:1" ht="13.2" x14ac:dyDescent="0.25">
      <c r="A13431"/>
    </row>
    <row r="13432" spans="1:1" ht="13.2" x14ac:dyDescent="0.25">
      <c r="A13432"/>
    </row>
    <row r="13433" spans="1:1" ht="13.2" x14ac:dyDescent="0.25">
      <c r="A13433"/>
    </row>
    <row r="13434" spans="1:1" ht="13.2" x14ac:dyDescent="0.25">
      <c r="A13434"/>
    </row>
    <row r="13435" spans="1:1" ht="13.2" x14ac:dyDescent="0.25">
      <c r="A13435"/>
    </row>
    <row r="13436" spans="1:1" ht="13.2" x14ac:dyDescent="0.25">
      <c r="A13436"/>
    </row>
    <row r="13437" spans="1:1" ht="13.2" x14ac:dyDescent="0.25">
      <c r="A13437"/>
    </row>
    <row r="13438" spans="1:1" ht="13.2" x14ac:dyDescent="0.25">
      <c r="A13438"/>
    </row>
    <row r="13439" spans="1:1" ht="13.2" x14ac:dyDescent="0.25">
      <c r="A13439"/>
    </row>
    <row r="13440" spans="1:1" ht="13.2" x14ac:dyDescent="0.25">
      <c r="A13440"/>
    </row>
    <row r="13441" spans="1:1" ht="13.2" x14ac:dyDescent="0.25">
      <c r="A13441"/>
    </row>
    <row r="13442" spans="1:1" ht="13.2" x14ac:dyDescent="0.25">
      <c r="A13442"/>
    </row>
    <row r="13443" spans="1:1" ht="13.2" x14ac:dyDescent="0.25">
      <c r="A13443"/>
    </row>
    <row r="13444" spans="1:1" ht="13.2" x14ac:dyDescent="0.25">
      <c r="A13444"/>
    </row>
    <row r="13445" spans="1:1" ht="13.2" x14ac:dyDescent="0.25">
      <c r="A13445"/>
    </row>
    <row r="13446" spans="1:1" ht="13.2" x14ac:dyDescent="0.25">
      <c r="A13446"/>
    </row>
    <row r="13447" spans="1:1" ht="13.2" x14ac:dyDescent="0.25">
      <c r="A13447"/>
    </row>
    <row r="13448" spans="1:1" ht="13.2" x14ac:dyDescent="0.25">
      <c r="A13448"/>
    </row>
    <row r="13449" spans="1:1" ht="13.2" x14ac:dyDescent="0.25">
      <c r="A13449"/>
    </row>
    <row r="13450" spans="1:1" ht="13.2" x14ac:dyDescent="0.25">
      <c r="A13450"/>
    </row>
    <row r="13451" spans="1:1" ht="13.2" x14ac:dyDescent="0.25">
      <c r="A13451"/>
    </row>
    <row r="13452" spans="1:1" ht="13.2" x14ac:dyDescent="0.25">
      <c r="A13452"/>
    </row>
    <row r="13453" spans="1:1" ht="13.2" x14ac:dyDescent="0.25">
      <c r="A13453"/>
    </row>
    <row r="13454" spans="1:1" ht="13.2" x14ac:dyDescent="0.25">
      <c r="A13454"/>
    </row>
    <row r="13455" spans="1:1" ht="13.2" x14ac:dyDescent="0.25">
      <c r="A13455"/>
    </row>
    <row r="13456" spans="1:1" ht="13.2" x14ac:dyDescent="0.25">
      <c r="A13456"/>
    </row>
    <row r="13457" spans="1:1" ht="13.2" x14ac:dyDescent="0.25">
      <c r="A13457"/>
    </row>
    <row r="13458" spans="1:1" ht="13.2" x14ac:dyDescent="0.25">
      <c r="A13458"/>
    </row>
    <row r="13459" spans="1:1" ht="13.2" x14ac:dyDescent="0.25">
      <c r="A13459"/>
    </row>
    <row r="13460" spans="1:1" ht="13.2" x14ac:dyDescent="0.25">
      <c r="A13460"/>
    </row>
    <row r="13461" spans="1:1" ht="13.2" x14ac:dyDescent="0.25">
      <c r="A13461"/>
    </row>
    <row r="13462" spans="1:1" ht="13.2" x14ac:dyDescent="0.25">
      <c r="A13462"/>
    </row>
    <row r="13463" spans="1:1" ht="13.2" x14ac:dyDescent="0.25">
      <c r="A13463"/>
    </row>
    <row r="13464" spans="1:1" ht="13.2" x14ac:dyDescent="0.25">
      <c r="A13464"/>
    </row>
    <row r="13465" spans="1:1" ht="13.2" x14ac:dyDescent="0.25">
      <c r="A13465"/>
    </row>
    <row r="13466" spans="1:1" ht="13.2" x14ac:dyDescent="0.25">
      <c r="A13466"/>
    </row>
    <row r="13467" spans="1:1" ht="13.2" x14ac:dyDescent="0.25">
      <c r="A13467"/>
    </row>
    <row r="13468" spans="1:1" ht="13.2" x14ac:dyDescent="0.25">
      <c r="A13468"/>
    </row>
    <row r="13469" spans="1:1" ht="13.2" x14ac:dyDescent="0.25">
      <c r="A13469"/>
    </row>
    <row r="13470" spans="1:1" ht="13.2" x14ac:dyDescent="0.25">
      <c r="A13470"/>
    </row>
    <row r="13471" spans="1:1" ht="13.2" x14ac:dyDescent="0.25">
      <c r="A13471"/>
    </row>
    <row r="13472" spans="1:1" ht="13.2" x14ac:dyDescent="0.25">
      <c r="A13472"/>
    </row>
    <row r="13473" spans="1:1" ht="13.2" x14ac:dyDescent="0.25">
      <c r="A13473"/>
    </row>
    <row r="13474" spans="1:1" ht="13.2" x14ac:dyDescent="0.25">
      <c r="A13474"/>
    </row>
    <row r="13475" spans="1:1" ht="13.2" x14ac:dyDescent="0.25">
      <c r="A13475"/>
    </row>
    <row r="13476" spans="1:1" ht="13.2" x14ac:dyDescent="0.25">
      <c r="A13476"/>
    </row>
    <row r="13477" spans="1:1" ht="13.2" x14ac:dyDescent="0.25">
      <c r="A13477"/>
    </row>
    <row r="13478" spans="1:1" ht="13.2" x14ac:dyDescent="0.25">
      <c r="A13478"/>
    </row>
    <row r="13479" spans="1:1" ht="13.2" x14ac:dyDescent="0.25">
      <c r="A13479"/>
    </row>
    <row r="13480" spans="1:1" ht="13.2" x14ac:dyDescent="0.25">
      <c r="A13480"/>
    </row>
    <row r="13481" spans="1:1" ht="13.2" x14ac:dyDescent="0.25">
      <c r="A13481"/>
    </row>
    <row r="13482" spans="1:1" ht="13.2" x14ac:dyDescent="0.25">
      <c r="A13482"/>
    </row>
    <row r="13483" spans="1:1" ht="13.2" x14ac:dyDescent="0.25">
      <c r="A13483"/>
    </row>
    <row r="13484" spans="1:1" ht="13.2" x14ac:dyDescent="0.25">
      <c r="A13484"/>
    </row>
    <row r="13485" spans="1:1" ht="13.2" x14ac:dyDescent="0.25">
      <c r="A13485"/>
    </row>
    <row r="13486" spans="1:1" ht="13.2" x14ac:dyDescent="0.25">
      <c r="A13486"/>
    </row>
    <row r="13487" spans="1:1" ht="13.2" x14ac:dyDescent="0.25">
      <c r="A13487"/>
    </row>
    <row r="13488" spans="1:1" ht="13.2" x14ac:dyDescent="0.25">
      <c r="A13488"/>
    </row>
    <row r="13489" spans="1:1" ht="13.2" x14ac:dyDescent="0.25">
      <c r="A13489"/>
    </row>
    <row r="13490" spans="1:1" ht="13.2" x14ac:dyDescent="0.25">
      <c r="A13490"/>
    </row>
    <row r="13491" spans="1:1" ht="13.2" x14ac:dyDescent="0.25">
      <c r="A13491"/>
    </row>
    <row r="13492" spans="1:1" ht="13.2" x14ac:dyDescent="0.25">
      <c r="A13492"/>
    </row>
    <row r="13493" spans="1:1" ht="13.2" x14ac:dyDescent="0.25">
      <c r="A13493"/>
    </row>
    <row r="13494" spans="1:1" ht="13.2" x14ac:dyDescent="0.25">
      <c r="A13494"/>
    </row>
    <row r="13495" spans="1:1" ht="13.2" x14ac:dyDescent="0.25">
      <c r="A13495"/>
    </row>
    <row r="13496" spans="1:1" ht="13.2" x14ac:dyDescent="0.25">
      <c r="A13496"/>
    </row>
    <row r="13497" spans="1:1" ht="13.2" x14ac:dyDescent="0.25">
      <c r="A13497"/>
    </row>
    <row r="13498" spans="1:1" ht="13.2" x14ac:dyDescent="0.25">
      <c r="A13498"/>
    </row>
    <row r="13499" spans="1:1" ht="13.2" x14ac:dyDescent="0.25">
      <c r="A13499"/>
    </row>
    <row r="13500" spans="1:1" ht="13.2" x14ac:dyDescent="0.25">
      <c r="A13500"/>
    </row>
    <row r="13501" spans="1:1" ht="13.2" x14ac:dyDescent="0.25">
      <c r="A13501"/>
    </row>
    <row r="13502" spans="1:1" ht="13.2" x14ac:dyDescent="0.25">
      <c r="A13502"/>
    </row>
    <row r="13503" spans="1:1" ht="13.2" x14ac:dyDescent="0.25">
      <c r="A13503"/>
    </row>
    <row r="13504" spans="1:1" ht="13.2" x14ac:dyDescent="0.25">
      <c r="A13504"/>
    </row>
    <row r="13505" spans="1:1" ht="13.2" x14ac:dyDescent="0.25">
      <c r="A13505"/>
    </row>
    <row r="13506" spans="1:1" ht="13.2" x14ac:dyDescent="0.25">
      <c r="A13506"/>
    </row>
    <row r="13507" spans="1:1" ht="13.2" x14ac:dyDescent="0.25">
      <c r="A13507"/>
    </row>
    <row r="13508" spans="1:1" ht="13.2" x14ac:dyDescent="0.25">
      <c r="A13508"/>
    </row>
    <row r="13509" spans="1:1" ht="13.2" x14ac:dyDescent="0.25">
      <c r="A13509"/>
    </row>
    <row r="13510" spans="1:1" ht="13.2" x14ac:dyDescent="0.25">
      <c r="A13510"/>
    </row>
    <row r="13511" spans="1:1" ht="13.2" x14ac:dyDescent="0.25">
      <c r="A13511"/>
    </row>
    <row r="13512" spans="1:1" ht="13.2" x14ac:dyDescent="0.25">
      <c r="A13512"/>
    </row>
    <row r="13513" spans="1:1" ht="13.2" x14ac:dyDescent="0.25">
      <c r="A13513"/>
    </row>
    <row r="13514" spans="1:1" ht="13.2" x14ac:dyDescent="0.25">
      <c r="A13514"/>
    </row>
    <row r="13515" spans="1:1" ht="13.2" x14ac:dyDescent="0.25">
      <c r="A13515"/>
    </row>
    <row r="13516" spans="1:1" ht="13.2" x14ac:dyDescent="0.25">
      <c r="A13516"/>
    </row>
    <row r="13517" spans="1:1" ht="13.2" x14ac:dyDescent="0.25">
      <c r="A13517"/>
    </row>
    <row r="13518" spans="1:1" ht="13.2" x14ac:dyDescent="0.25">
      <c r="A13518"/>
    </row>
    <row r="13519" spans="1:1" ht="13.2" x14ac:dyDescent="0.25">
      <c r="A13519"/>
    </row>
    <row r="13520" spans="1:1" ht="13.2" x14ac:dyDescent="0.25">
      <c r="A13520"/>
    </row>
    <row r="13521" spans="1:1" ht="13.2" x14ac:dyDescent="0.25">
      <c r="A13521"/>
    </row>
    <row r="13522" spans="1:1" ht="13.2" x14ac:dyDescent="0.25">
      <c r="A13522"/>
    </row>
    <row r="13523" spans="1:1" ht="13.2" x14ac:dyDescent="0.25">
      <c r="A13523"/>
    </row>
    <row r="13524" spans="1:1" ht="13.2" x14ac:dyDescent="0.25">
      <c r="A13524"/>
    </row>
    <row r="13525" spans="1:1" ht="13.2" x14ac:dyDescent="0.25">
      <c r="A13525"/>
    </row>
    <row r="13526" spans="1:1" ht="13.2" x14ac:dyDescent="0.25">
      <c r="A13526"/>
    </row>
    <row r="13527" spans="1:1" ht="13.2" x14ac:dyDescent="0.25">
      <c r="A13527"/>
    </row>
    <row r="13528" spans="1:1" ht="13.2" x14ac:dyDescent="0.25">
      <c r="A13528"/>
    </row>
    <row r="13529" spans="1:1" ht="13.2" x14ac:dyDescent="0.25">
      <c r="A13529"/>
    </row>
    <row r="13530" spans="1:1" ht="13.2" x14ac:dyDescent="0.25">
      <c r="A13530"/>
    </row>
    <row r="13531" spans="1:1" ht="13.2" x14ac:dyDescent="0.25">
      <c r="A13531"/>
    </row>
    <row r="13532" spans="1:1" ht="13.2" x14ac:dyDescent="0.25">
      <c r="A13532"/>
    </row>
    <row r="13533" spans="1:1" ht="13.2" x14ac:dyDescent="0.25">
      <c r="A13533"/>
    </row>
    <row r="13534" spans="1:1" ht="13.2" x14ac:dyDescent="0.25">
      <c r="A13534"/>
    </row>
    <row r="13535" spans="1:1" ht="13.2" x14ac:dyDescent="0.25">
      <c r="A13535"/>
    </row>
    <row r="13536" spans="1:1" ht="13.2" x14ac:dyDescent="0.25">
      <c r="A13536"/>
    </row>
    <row r="13537" spans="1:1" ht="13.2" x14ac:dyDescent="0.25">
      <c r="A13537"/>
    </row>
    <row r="13538" spans="1:1" ht="13.2" x14ac:dyDescent="0.25">
      <c r="A13538"/>
    </row>
    <row r="13539" spans="1:1" ht="13.2" x14ac:dyDescent="0.25">
      <c r="A13539"/>
    </row>
    <row r="13540" spans="1:1" ht="13.2" x14ac:dyDescent="0.25">
      <c r="A13540"/>
    </row>
    <row r="13541" spans="1:1" ht="13.2" x14ac:dyDescent="0.25">
      <c r="A13541"/>
    </row>
    <row r="13542" spans="1:1" ht="13.2" x14ac:dyDescent="0.25">
      <c r="A13542"/>
    </row>
    <row r="13543" spans="1:1" ht="13.2" x14ac:dyDescent="0.25">
      <c r="A13543"/>
    </row>
    <row r="13544" spans="1:1" ht="13.2" x14ac:dyDescent="0.25">
      <c r="A13544"/>
    </row>
    <row r="13545" spans="1:1" ht="13.2" x14ac:dyDescent="0.25">
      <c r="A13545"/>
    </row>
    <row r="13546" spans="1:1" ht="13.2" x14ac:dyDescent="0.25">
      <c r="A13546"/>
    </row>
    <row r="13547" spans="1:1" ht="13.2" x14ac:dyDescent="0.25">
      <c r="A13547"/>
    </row>
    <row r="13548" spans="1:1" ht="13.2" x14ac:dyDescent="0.25">
      <c r="A13548"/>
    </row>
    <row r="13549" spans="1:1" ht="13.2" x14ac:dyDescent="0.25">
      <c r="A13549"/>
    </row>
    <row r="13550" spans="1:1" ht="13.2" x14ac:dyDescent="0.25">
      <c r="A13550"/>
    </row>
    <row r="13551" spans="1:1" ht="13.2" x14ac:dyDescent="0.25">
      <c r="A13551"/>
    </row>
    <row r="13552" spans="1:1" ht="13.2" x14ac:dyDescent="0.25">
      <c r="A13552"/>
    </row>
    <row r="13553" spans="1:1" ht="13.2" x14ac:dyDescent="0.25">
      <c r="A13553"/>
    </row>
    <row r="13554" spans="1:1" ht="13.2" x14ac:dyDescent="0.25">
      <c r="A13554"/>
    </row>
    <row r="13555" spans="1:1" ht="13.2" x14ac:dyDescent="0.25">
      <c r="A13555"/>
    </row>
    <row r="13556" spans="1:1" ht="13.2" x14ac:dyDescent="0.25">
      <c r="A13556"/>
    </row>
    <row r="13557" spans="1:1" ht="13.2" x14ac:dyDescent="0.25">
      <c r="A13557"/>
    </row>
    <row r="13558" spans="1:1" ht="13.2" x14ac:dyDescent="0.25">
      <c r="A13558"/>
    </row>
    <row r="13559" spans="1:1" ht="13.2" x14ac:dyDescent="0.25">
      <c r="A13559"/>
    </row>
    <row r="13560" spans="1:1" ht="13.2" x14ac:dyDescent="0.25">
      <c r="A13560"/>
    </row>
    <row r="13561" spans="1:1" ht="13.2" x14ac:dyDescent="0.25">
      <c r="A13561"/>
    </row>
    <row r="13562" spans="1:1" ht="13.2" x14ac:dyDescent="0.25">
      <c r="A13562"/>
    </row>
    <row r="13563" spans="1:1" ht="13.2" x14ac:dyDescent="0.25">
      <c r="A13563"/>
    </row>
    <row r="13564" spans="1:1" ht="13.2" x14ac:dyDescent="0.25">
      <c r="A13564"/>
    </row>
    <row r="13565" spans="1:1" ht="13.2" x14ac:dyDescent="0.25">
      <c r="A13565"/>
    </row>
    <row r="13566" spans="1:1" ht="13.2" x14ac:dyDescent="0.25">
      <c r="A13566"/>
    </row>
    <row r="13567" spans="1:1" ht="13.2" x14ac:dyDescent="0.25">
      <c r="A13567"/>
    </row>
    <row r="13568" spans="1:1" ht="13.2" x14ac:dyDescent="0.25">
      <c r="A13568"/>
    </row>
    <row r="13569" spans="1:1" ht="13.2" x14ac:dyDescent="0.25">
      <c r="A13569"/>
    </row>
    <row r="13570" spans="1:1" ht="13.2" x14ac:dyDescent="0.25">
      <c r="A13570"/>
    </row>
    <row r="13571" spans="1:1" ht="13.2" x14ac:dyDescent="0.25">
      <c r="A13571"/>
    </row>
    <row r="13572" spans="1:1" ht="13.2" x14ac:dyDescent="0.25">
      <c r="A13572"/>
    </row>
    <row r="13573" spans="1:1" ht="13.2" x14ac:dyDescent="0.25">
      <c r="A13573"/>
    </row>
    <row r="13574" spans="1:1" ht="13.2" x14ac:dyDescent="0.25">
      <c r="A13574"/>
    </row>
    <row r="13575" spans="1:1" ht="13.2" x14ac:dyDescent="0.25">
      <c r="A13575"/>
    </row>
    <row r="13576" spans="1:1" ht="13.2" x14ac:dyDescent="0.25">
      <c r="A13576"/>
    </row>
    <row r="13577" spans="1:1" ht="13.2" x14ac:dyDescent="0.25">
      <c r="A13577"/>
    </row>
    <row r="13578" spans="1:1" ht="13.2" x14ac:dyDescent="0.25">
      <c r="A13578"/>
    </row>
    <row r="13579" spans="1:1" ht="13.2" x14ac:dyDescent="0.25">
      <c r="A13579"/>
    </row>
    <row r="13580" spans="1:1" ht="13.2" x14ac:dyDescent="0.25">
      <c r="A13580"/>
    </row>
    <row r="13581" spans="1:1" ht="13.2" x14ac:dyDescent="0.25">
      <c r="A13581"/>
    </row>
    <row r="13582" spans="1:1" ht="13.2" x14ac:dyDescent="0.25">
      <c r="A13582"/>
    </row>
    <row r="13583" spans="1:1" ht="13.2" x14ac:dyDescent="0.25">
      <c r="A13583"/>
    </row>
    <row r="13584" spans="1:1" ht="13.2" x14ac:dyDescent="0.25">
      <c r="A13584"/>
    </row>
    <row r="13585" spans="1:1" ht="13.2" x14ac:dyDescent="0.25">
      <c r="A13585"/>
    </row>
    <row r="13586" spans="1:1" ht="13.2" x14ac:dyDescent="0.25">
      <c r="A13586"/>
    </row>
    <row r="13587" spans="1:1" ht="13.2" x14ac:dyDescent="0.25">
      <c r="A13587"/>
    </row>
    <row r="13588" spans="1:1" ht="13.2" x14ac:dyDescent="0.25">
      <c r="A13588"/>
    </row>
    <row r="13589" spans="1:1" ht="13.2" x14ac:dyDescent="0.25">
      <c r="A13589"/>
    </row>
    <row r="13590" spans="1:1" ht="13.2" x14ac:dyDescent="0.25">
      <c r="A13590"/>
    </row>
    <row r="13591" spans="1:1" ht="13.2" x14ac:dyDescent="0.25">
      <c r="A13591"/>
    </row>
    <row r="13592" spans="1:1" ht="13.2" x14ac:dyDescent="0.25">
      <c r="A13592"/>
    </row>
    <row r="13593" spans="1:1" ht="13.2" x14ac:dyDescent="0.25">
      <c r="A13593"/>
    </row>
    <row r="13594" spans="1:1" ht="13.2" x14ac:dyDescent="0.25">
      <c r="A13594"/>
    </row>
    <row r="13595" spans="1:1" ht="13.2" x14ac:dyDescent="0.25">
      <c r="A13595"/>
    </row>
    <row r="13596" spans="1:1" ht="13.2" x14ac:dyDescent="0.25">
      <c r="A13596"/>
    </row>
    <row r="13597" spans="1:1" ht="13.2" x14ac:dyDescent="0.25">
      <c r="A13597"/>
    </row>
    <row r="13598" spans="1:1" ht="13.2" x14ac:dyDescent="0.25">
      <c r="A13598"/>
    </row>
    <row r="13599" spans="1:1" ht="13.2" x14ac:dyDescent="0.25">
      <c r="A13599"/>
    </row>
    <row r="13600" spans="1:1" ht="13.2" x14ac:dyDescent="0.25">
      <c r="A13600"/>
    </row>
    <row r="13601" spans="1:1" ht="13.2" x14ac:dyDescent="0.25">
      <c r="A13601"/>
    </row>
    <row r="13602" spans="1:1" ht="13.2" x14ac:dyDescent="0.25">
      <c r="A13602"/>
    </row>
    <row r="13603" spans="1:1" ht="13.2" x14ac:dyDescent="0.25">
      <c r="A13603"/>
    </row>
    <row r="13604" spans="1:1" ht="13.2" x14ac:dyDescent="0.25">
      <c r="A13604"/>
    </row>
    <row r="13605" spans="1:1" ht="13.2" x14ac:dyDescent="0.25">
      <c r="A13605"/>
    </row>
    <row r="13606" spans="1:1" ht="13.2" x14ac:dyDescent="0.25">
      <c r="A13606"/>
    </row>
    <row r="13607" spans="1:1" ht="13.2" x14ac:dyDescent="0.25">
      <c r="A13607"/>
    </row>
    <row r="13608" spans="1:1" ht="13.2" x14ac:dyDescent="0.25">
      <c r="A13608"/>
    </row>
    <row r="13609" spans="1:1" ht="13.2" x14ac:dyDescent="0.25">
      <c r="A13609"/>
    </row>
    <row r="13610" spans="1:1" ht="13.2" x14ac:dyDescent="0.25">
      <c r="A13610"/>
    </row>
    <row r="13611" spans="1:1" ht="13.2" x14ac:dyDescent="0.25">
      <c r="A13611"/>
    </row>
    <row r="13612" spans="1:1" ht="13.2" x14ac:dyDescent="0.25">
      <c r="A13612"/>
    </row>
    <row r="13613" spans="1:1" ht="13.2" x14ac:dyDescent="0.25">
      <c r="A13613"/>
    </row>
    <row r="13614" spans="1:1" ht="13.2" x14ac:dyDescent="0.25">
      <c r="A13614"/>
    </row>
    <row r="13615" spans="1:1" ht="13.2" x14ac:dyDescent="0.25">
      <c r="A13615"/>
    </row>
    <row r="13616" spans="1:1" ht="13.2" x14ac:dyDescent="0.25">
      <c r="A13616"/>
    </row>
    <row r="13617" spans="1:1" ht="13.2" x14ac:dyDescent="0.25">
      <c r="A13617"/>
    </row>
    <row r="13618" spans="1:1" ht="13.2" x14ac:dyDescent="0.25">
      <c r="A13618"/>
    </row>
    <row r="13619" spans="1:1" ht="13.2" x14ac:dyDescent="0.25">
      <c r="A13619"/>
    </row>
    <row r="13620" spans="1:1" ht="13.2" x14ac:dyDescent="0.25">
      <c r="A13620"/>
    </row>
    <row r="13621" spans="1:1" ht="13.2" x14ac:dyDescent="0.25">
      <c r="A13621"/>
    </row>
    <row r="13622" spans="1:1" ht="13.2" x14ac:dyDescent="0.25">
      <c r="A13622"/>
    </row>
    <row r="13623" spans="1:1" ht="13.2" x14ac:dyDescent="0.25">
      <c r="A13623"/>
    </row>
    <row r="13624" spans="1:1" ht="13.2" x14ac:dyDescent="0.25">
      <c r="A13624"/>
    </row>
    <row r="13625" spans="1:1" ht="13.2" x14ac:dyDescent="0.25">
      <c r="A13625"/>
    </row>
    <row r="13626" spans="1:1" ht="13.2" x14ac:dyDescent="0.25">
      <c r="A13626"/>
    </row>
    <row r="13627" spans="1:1" ht="13.2" x14ac:dyDescent="0.25">
      <c r="A13627"/>
    </row>
    <row r="13628" spans="1:1" ht="13.2" x14ac:dyDescent="0.25">
      <c r="A13628"/>
    </row>
    <row r="13629" spans="1:1" ht="13.2" x14ac:dyDescent="0.25">
      <c r="A13629"/>
    </row>
    <row r="13630" spans="1:1" ht="13.2" x14ac:dyDescent="0.25">
      <c r="A13630"/>
    </row>
    <row r="13631" spans="1:1" ht="13.2" x14ac:dyDescent="0.25">
      <c r="A13631"/>
    </row>
    <row r="13632" spans="1:1" ht="13.2" x14ac:dyDescent="0.25">
      <c r="A13632"/>
    </row>
    <row r="13633" spans="1:1" ht="13.2" x14ac:dyDescent="0.25">
      <c r="A13633"/>
    </row>
    <row r="13634" spans="1:1" ht="13.2" x14ac:dyDescent="0.25">
      <c r="A13634"/>
    </row>
    <row r="13635" spans="1:1" ht="13.2" x14ac:dyDescent="0.25">
      <c r="A13635"/>
    </row>
    <row r="13636" spans="1:1" ht="13.2" x14ac:dyDescent="0.25">
      <c r="A13636"/>
    </row>
    <row r="13637" spans="1:1" ht="13.2" x14ac:dyDescent="0.25">
      <c r="A13637"/>
    </row>
    <row r="13638" spans="1:1" ht="13.2" x14ac:dyDescent="0.25">
      <c r="A13638"/>
    </row>
    <row r="13639" spans="1:1" ht="13.2" x14ac:dyDescent="0.25">
      <c r="A13639"/>
    </row>
    <row r="13640" spans="1:1" ht="13.2" x14ac:dyDescent="0.25">
      <c r="A13640"/>
    </row>
    <row r="13641" spans="1:1" ht="13.2" x14ac:dyDescent="0.25">
      <c r="A13641"/>
    </row>
    <row r="13642" spans="1:1" ht="13.2" x14ac:dyDescent="0.25">
      <c r="A13642"/>
    </row>
    <row r="13643" spans="1:1" ht="13.2" x14ac:dyDescent="0.25">
      <c r="A13643"/>
    </row>
    <row r="13644" spans="1:1" ht="13.2" x14ac:dyDescent="0.25">
      <c r="A13644"/>
    </row>
    <row r="13645" spans="1:1" ht="13.2" x14ac:dyDescent="0.25">
      <c r="A13645"/>
    </row>
    <row r="13646" spans="1:1" ht="13.2" x14ac:dyDescent="0.25">
      <c r="A13646"/>
    </row>
    <row r="13647" spans="1:1" ht="13.2" x14ac:dyDescent="0.25">
      <c r="A13647"/>
    </row>
    <row r="13648" spans="1:1" ht="13.2" x14ac:dyDescent="0.25">
      <c r="A13648"/>
    </row>
    <row r="13649" spans="1:1" ht="13.2" x14ac:dyDescent="0.25">
      <c r="A13649"/>
    </row>
    <row r="13650" spans="1:1" ht="13.2" x14ac:dyDescent="0.25">
      <c r="A13650"/>
    </row>
    <row r="13651" spans="1:1" ht="13.2" x14ac:dyDescent="0.25">
      <c r="A13651"/>
    </row>
    <row r="13652" spans="1:1" ht="13.2" x14ac:dyDescent="0.25">
      <c r="A13652"/>
    </row>
    <row r="13653" spans="1:1" ht="13.2" x14ac:dyDescent="0.25">
      <c r="A13653"/>
    </row>
    <row r="13654" spans="1:1" ht="13.2" x14ac:dyDescent="0.25">
      <c r="A13654"/>
    </row>
    <row r="13655" spans="1:1" ht="13.2" x14ac:dyDescent="0.25">
      <c r="A13655"/>
    </row>
    <row r="13656" spans="1:1" ht="13.2" x14ac:dyDescent="0.25">
      <c r="A13656"/>
    </row>
    <row r="13657" spans="1:1" ht="13.2" x14ac:dyDescent="0.25">
      <c r="A13657"/>
    </row>
    <row r="13658" spans="1:1" ht="13.2" x14ac:dyDescent="0.25">
      <c r="A13658"/>
    </row>
    <row r="13659" spans="1:1" ht="13.2" x14ac:dyDescent="0.25">
      <c r="A13659"/>
    </row>
    <row r="13660" spans="1:1" ht="13.2" x14ac:dyDescent="0.25">
      <c r="A13660"/>
    </row>
    <row r="13661" spans="1:1" ht="13.2" x14ac:dyDescent="0.25">
      <c r="A13661"/>
    </row>
    <row r="13662" spans="1:1" ht="13.2" x14ac:dyDescent="0.25">
      <c r="A13662"/>
    </row>
    <row r="13663" spans="1:1" ht="13.2" x14ac:dyDescent="0.25">
      <c r="A13663"/>
    </row>
    <row r="13664" spans="1:1" ht="13.2" x14ac:dyDescent="0.25">
      <c r="A13664"/>
    </row>
    <row r="13665" spans="1:1" ht="13.2" x14ac:dyDescent="0.25">
      <c r="A13665"/>
    </row>
    <row r="13666" spans="1:1" ht="13.2" x14ac:dyDescent="0.25">
      <c r="A13666"/>
    </row>
    <row r="13667" spans="1:1" ht="13.2" x14ac:dyDescent="0.25">
      <c r="A13667"/>
    </row>
    <row r="13668" spans="1:1" ht="13.2" x14ac:dyDescent="0.25">
      <c r="A13668"/>
    </row>
    <row r="13669" spans="1:1" ht="13.2" x14ac:dyDescent="0.25">
      <c r="A13669"/>
    </row>
    <row r="13670" spans="1:1" ht="13.2" x14ac:dyDescent="0.25">
      <c r="A13670"/>
    </row>
    <row r="13671" spans="1:1" ht="13.2" x14ac:dyDescent="0.25">
      <c r="A13671"/>
    </row>
    <row r="13672" spans="1:1" ht="13.2" x14ac:dyDescent="0.25">
      <c r="A13672"/>
    </row>
    <row r="13673" spans="1:1" ht="13.2" x14ac:dyDescent="0.25">
      <c r="A13673"/>
    </row>
    <row r="13674" spans="1:1" ht="13.2" x14ac:dyDescent="0.25">
      <c r="A13674"/>
    </row>
    <row r="13675" spans="1:1" ht="13.2" x14ac:dyDescent="0.25">
      <c r="A13675"/>
    </row>
    <row r="13676" spans="1:1" ht="13.2" x14ac:dyDescent="0.25">
      <c r="A13676"/>
    </row>
    <row r="13677" spans="1:1" ht="13.2" x14ac:dyDescent="0.25">
      <c r="A13677"/>
    </row>
    <row r="13678" spans="1:1" ht="13.2" x14ac:dyDescent="0.25">
      <c r="A13678"/>
    </row>
    <row r="13679" spans="1:1" ht="13.2" x14ac:dyDescent="0.25">
      <c r="A13679"/>
    </row>
    <row r="13680" spans="1:1" ht="13.2" x14ac:dyDescent="0.25">
      <c r="A13680"/>
    </row>
    <row r="13681" spans="1:1" ht="13.2" x14ac:dyDescent="0.25">
      <c r="A13681"/>
    </row>
    <row r="13682" spans="1:1" ht="13.2" x14ac:dyDescent="0.25">
      <c r="A13682"/>
    </row>
    <row r="13683" spans="1:1" ht="13.2" x14ac:dyDescent="0.25">
      <c r="A13683"/>
    </row>
    <row r="13684" spans="1:1" ht="13.2" x14ac:dyDescent="0.25">
      <c r="A13684"/>
    </row>
    <row r="13685" spans="1:1" ht="13.2" x14ac:dyDescent="0.25">
      <c r="A13685"/>
    </row>
    <row r="13686" spans="1:1" ht="13.2" x14ac:dyDescent="0.25">
      <c r="A13686"/>
    </row>
    <row r="13687" spans="1:1" ht="13.2" x14ac:dyDescent="0.25">
      <c r="A13687"/>
    </row>
    <row r="13688" spans="1:1" ht="13.2" x14ac:dyDescent="0.25">
      <c r="A13688"/>
    </row>
    <row r="13689" spans="1:1" ht="13.2" x14ac:dyDescent="0.25">
      <c r="A13689"/>
    </row>
    <row r="13690" spans="1:1" ht="13.2" x14ac:dyDescent="0.25">
      <c r="A13690"/>
    </row>
    <row r="13691" spans="1:1" ht="13.2" x14ac:dyDescent="0.25">
      <c r="A13691"/>
    </row>
    <row r="13692" spans="1:1" ht="13.2" x14ac:dyDescent="0.25">
      <c r="A13692"/>
    </row>
    <row r="13693" spans="1:1" ht="13.2" x14ac:dyDescent="0.25">
      <c r="A13693"/>
    </row>
    <row r="13694" spans="1:1" ht="13.2" x14ac:dyDescent="0.25">
      <c r="A13694"/>
    </row>
    <row r="13695" spans="1:1" ht="13.2" x14ac:dyDescent="0.25">
      <c r="A13695"/>
    </row>
    <row r="13696" spans="1:1" ht="13.2" x14ac:dyDescent="0.25">
      <c r="A13696"/>
    </row>
    <row r="13697" spans="1:1" ht="13.2" x14ac:dyDescent="0.25">
      <c r="A13697"/>
    </row>
    <row r="13698" spans="1:1" ht="13.2" x14ac:dyDescent="0.25">
      <c r="A13698"/>
    </row>
    <row r="13699" spans="1:1" ht="13.2" x14ac:dyDescent="0.25">
      <c r="A13699"/>
    </row>
    <row r="13700" spans="1:1" ht="13.2" x14ac:dyDescent="0.25">
      <c r="A13700"/>
    </row>
    <row r="13701" spans="1:1" ht="13.2" x14ac:dyDescent="0.25">
      <c r="A13701"/>
    </row>
    <row r="13702" spans="1:1" ht="13.2" x14ac:dyDescent="0.25">
      <c r="A13702"/>
    </row>
    <row r="13703" spans="1:1" ht="13.2" x14ac:dyDescent="0.25">
      <c r="A13703"/>
    </row>
    <row r="13704" spans="1:1" ht="13.2" x14ac:dyDescent="0.25">
      <c r="A13704"/>
    </row>
    <row r="13705" spans="1:1" ht="13.2" x14ac:dyDescent="0.25">
      <c r="A13705"/>
    </row>
    <row r="13706" spans="1:1" ht="13.2" x14ac:dyDescent="0.25">
      <c r="A13706"/>
    </row>
    <row r="13707" spans="1:1" ht="13.2" x14ac:dyDescent="0.25">
      <c r="A13707"/>
    </row>
    <row r="13708" spans="1:1" ht="13.2" x14ac:dyDescent="0.25">
      <c r="A13708"/>
    </row>
    <row r="13709" spans="1:1" ht="13.2" x14ac:dyDescent="0.25">
      <c r="A13709"/>
    </row>
    <row r="13710" spans="1:1" ht="13.2" x14ac:dyDescent="0.25">
      <c r="A13710"/>
    </row>
    <row r="13711" spans="1:1" ht="13.2" x14ac:dyDescent="0.25">
      <c r="A13711"/>
    </row>
    <row r="13712" spans="1:1" ht="13.2" x14ac:dyDescent="0.25">
      <c r="A13712"/>
    </row>
    <row r="13713" spans="1:1" ht="13.2" x14ac:dyDescent="0.25">
      <c r="A13713"/>
    </row>
    <row r="13714" spans="1:1" ht="13.2" x14ac:dyDescent="0.25">
      <c r="A13714"/>
    </row>
    <row r="13715" spans="1:1" ht="13.2" x14ac:dyDescent="0.25">
      <c r="A13715"/>
    </row>
    <row r="13716" spans="1:1" ht="13.2" x14ac:dyDescent="0.25">
      <c r="A13716"/>
    </row>
    <row r="13717" spans="1:1" ht="13.2" x14ac:dyDescent="0.25">
      <c r="A13717"/>
    </row>
    <row r="13718" spans="1:1" ht="13.2" x14ac:dyDescent="0.25">
      <c r="A13718"/>
    </row>
    <row r="13719" spans="1:1" ht="13.2" x14ac:dyDescent="0.25">
      <c r="A13719"/>
    </row>
    <row r="13720" spans="1:1" ht="13.2" x14ac:dyDescent="0.25">
      <c r="A13720"/>
    </row>
    <row r="13721" spans="1:1" ht="13.2" x14ac:dyDescent="0.25">
      <c r="A13721"/>
    </row>
    <row r="13722" spans="1:1" ht="13.2" x14ac:dyDescent="0.25">
      <c r="A13722"/>
    </row>
    <row r="13723" spans="1:1" ht="13.2" x14ac:dyDescent="0.25">
      <c r="A13723"/>
    </row>
    <row r="13724" spans="1:1" ht="13.2" x14ac:dyDescent="0.25">
      <c r="A13724"/>
    </row>
    <row r="13725" spans="1:1" ht="13.2" x14ac:dyDescent="0.25">
      <c r="A13725"/>
    </row>
    <row r="13726" spans="1:1" ht="13.2" x14ac:dyDescent="0.25">
      <c r="A13726"/>
    </row>
    <row r="13727" spans="1:1" ht="13.2" x14ac:dyDescent="0.25">
      <c r="A13727"/>
    </row>
    <row r="13728" spans="1:1" ht="13.2" x14ac:dyDescent="0.25">
      <c r="A13728"/>
    </row>
    <row r="13729" spans="1:1" ht="13.2" x14ac:dyDescent="0.25">
      <c r="A13729"/>
    </row>
    <row r="13730" spans="1:1" ht="13.2" x14ac:dyDescent="0.25">
      <c r="A13730"/>
    </row>
    <row r="13731" spans="1:1" ht="13.2" x14ac:dyDescent="0.25">
      <c r="A13731"/>
    </row>
    <row r="13732" spans="1:1" ht="13.2" x14ac:dyDescent="0.25">
      <c r="A13732"/>
    </row>
    <row r="13733" spans="1:1" ht="13.2" x14ac:dyDescent="0.25">
      <c r="A13733"/>
    </row>
    <row r="13734" spans="1:1" ht="13.2" x14ac:dyDescent="0.25">
      <c r="A13734"/>
    </row>
    <row r="13735" spans="1:1" ht="13.2" x14ac:dyDescent="0.25">
      <c r="A13735"/>
    </row>
    <row r="13736" spans="1:1" ht="13.2" x14ac:dyDescent="0.25">
      <c r="A13736"/>
    </row>
    <row r="13737" spans="1:1" ht="13.2" x14ac:dyDescent="0.25">
      <c r="A13737"/>
    </row>
    <row r="13738" spans="1:1" ht="13.2" x14ac:dyDescent="0.25">
      <c r="A13738"/>
    </row>
    <row r="13739" spans="1:1" ht="13.2" x14ac:dyDescent="0.25">
      <c r="A13739"/>
    </row>
    <row r="13740" spans="1:1" ht="13.2" x14ac:dyDescent="0.25">
      <c r="A13740"/>
    </row>
    <row r="13741" spans="1:1" ht="13.2" x14ac:dyDescent="0.25">
      <c r="A13741"/>
    </row>
    <row r="13742" spans="1:1" ht="13.2" x14ac:dyDescent="0.25">
      <c r="A13742"/>
    </row>
    <row r="13743" spans="1:1" ht="13.2" x14ac:dyDescent="0.25">
      <c r="A13743"/>
    </row>
    <row r="13744" spans="1:1" ht="13.2" x14ac:dyDescent="0.25">
      <c r="A13744"/>
    </row>
    <row r="13745" spans="1:1" ht="13.2" x14ac:dyDescent="0.25">
      <c r="A13745"/>
    </row>
    <row r="13746" spans="1:1" ht="13.2" x14ac:dyDescent="0.25">
      <c r="A13746"/>
    </row>
    <row r="13747" spans="1:1" ht="13.2" x14ac:dyDescent="0.25">
      <c r="A13747"/>
    </row>
    <row r="13748" spans="1:1" ht="13.2" x14ac:dyDescent="0.25">
      <c r="A13748"/>
    </row>
    <row r="13749" spans="1:1" ht="13.2" x14ac:dyDescent="0.25">
      <c r="A13749"/>
    </row>
    <row r="13750" spans="1:1" ht="13.2" x14ac:dyDescent="0.25">
      <c r="A13750"/>
    </row>
    <row r="13751" spans="1:1" ht="13.2" x14ac:dyDescent="0.25">
      <c r="A13751"/>
    </row>
    <row r="13752" spans="1:1" ht="13.2" x14ac:dyDescent="0.25">
      <c r="A13752"/>
    </row>
    <row r="13753" spans="1:1" ht="13.2" x14ac:dyDescent="0.25">
      <c r="A13753"/>
    </row>
    <row r="13754" spans="1:1" ht="13.2" x14ac:dyDescent="0.25">
      <c r="A13754"/>
    </row>
    <row r="13755" spans="1:1" ht="13.2" x14ac:dyDescent="0.25">
      <c r="A13755"/>
    </row>
    <row r="13756" spans="1:1" ht="13.2" x14ac:dyDescent="0.25">
      <c r="A13756"/>
    </row>
    <row r="13757" spans="1:1" ht="13.2" x14ac:dyDescent="0.25">
      <c r="A13757"/>
    </row>
    <row r="13758" spans="1:1" ht="13.2" x14ac:dyDescent="0.25">
      <c r="A13758"/>
    </row>
    <row r="13759" spans="1:1" ht="13.2" x14ac:dyDescent="0.25">
      <c r="A13759"/>
    </row>
    <row r="13760" spans="1:1" ht="13.2" x14ac:dyDescent="0.25">
      <c r="A13760"/>
    </row>
    <row r="13761" spans="1:1" ht="13.2" x14ac:dyDescent="0.25">
      <c r="A13761"/>
    </row>
    <row r="13762" spans="1:1" ht="13.2" x14ac:dyDescent="0.25">
      <c r="A13762"/>
    </row>
    <row r="13763" spans="1:1" ht="13.2" x14ac:dyDescent="0.25">
      <c r="A13763"/>
    </row>
    <row r="13764" spans="1:1" ht="13.2" x14ac:dyDescent="0.25">
      <c r="A13764"/>
    </row>
    <row r="13765" spans="1:1" ht="13.2" x14ac:dyDescent="0.25">
      <c r="A13765"/>
    </row>
    <row r="13766" spans="1:1" ht="13.2" x14ac:dyDescent="0.25">
      <c r="A13766"/>
    </row>
    <row r="13767" spans="1:1" ht="13.2" x14ac:dyDescent="0.25">
      <c r="A13767"/>
    </row>
    <row r="13768" spans="1:1" ht="13.2" x14ac:dyDescent="0.25">
      <c r="A13768"/>
    </row>
    <row r="13769" spans="1:1" ht="13.2" x14ac:dyDescent="0.25">
      <c r="A13769"/>
    </row>
    <row r="13770" spans="1:1" ht="13.2" x14ac:dyDescent="0.25">
      <c r="A13770"/>
    </row>
    <row r="13771" spans="1:1" ht="13.2" x14ac:dyDescent="0.25">
      <c r="A13771"/>
    </row>
    <row r="13772" spans="1:1" ht="13.2" x14ac:dyDescent="0.25">
      <c r="A13772"/>
    </row>
    <row r="13773" spans="1:1" ht="13.2" x14ac:dyDescent="0.25">
      <c r="A13773"/>
    </row>
    <row r="13774" spans="1:1" ht="13.2" x14ac:dyDescent="0.25">
      <c r="A13774"/>
    </row>
    <row r="13775" spans="1:1" ht="13.2" x14ac:dyDescent="0.25">
      <c r="A13775"/>
    </row>
    <row r="13776" spans="1:1" ht="13.2" x14ac:dyDescent="0.25">
      <c r="A13776"/>
    </row>
    <row r="13777" spans="1:1" ht="13.2" x14ac:dyDescent="0.25">
      <c r="A13777"/>
    </row>
    <row r="13778" spans="1:1" ht="13.2" x14ac:dyDescent="0.25">
      <c r="A13778"/>
    </row>
    <row r="13779" spans="1:1" ht="13.2" x14ac:dyDescent="0.25">
      <c r="A13779"/>
    </row>
    <row r="13780" spans="1:1" ht="13.2" x14ac:dyDescent="0.25">
      <c r="A13780"/>
    </row>
    <row r="13781" spans="1:1" ht="13.2" x14ac:dyDescent="0.25">
      <c r="A13781"/>
    </row>
    <row r="13782" spans="1:1" ht="13.2" x14ac:dyDescent="0.25">
      <c r="A13782"/>
    </row>
    <row r="13783" spans="1:1" ht="13.2" x14ac:dyDescent="0.25">
      <c r="A13783"/>
    </row>
    <row r="13784" spans="1:1" ht="13.2" x14ac:dyDescent="0.25">
      <c r="A13784"/>
    </row>
    <row r="13785" spans="1:1" ht="13.2" x14ac:dyDescent="0.25">
      <c r="A13785"/>
    </row>
    <row r="13786" spans="1:1" ht="13.2" x14ac:dyDescent="0.25">
      <c r="A13786"/>
    </row>
    <row r="13787" spans="1:1" ht="13.2" x14ac:dyDescent="0.25">
      <c r="A13787"/>
    </row>
    <row r="13788" spans="1:1" ht="13.2" x14ac:dyDescent="0.25">
      <c r="A13788"/>
    </row>
    <row r="13789" spans="1:1" ht="13.2" x14ac:dyDescent="0.25">
      <c r="A13789"/>
    </row>
    <row r="13790" spans="1:1" ht="13.2" x14ac:dyDescent="0.25">
      <c r="A13790"/>
    </row>
    <row r="13791" spans="1:1" ht="13.2" x14ac:dyDescent="0.25">
      <c r="A13791"/>
    </row>
    <row r="13792" spans="1:1" ht="13.2" x14ac:dyDescent="0.25">
      <c r="A13792"/>
    </row>
    <row r="13793" spans="1:1" ht="13.2" x14ac:dyDescent="0.25">
      <c r="A13793"/>
    </row>
    <row r="13794" spans="1:1" ht="13.2" x14ac:dyDescent="0.25">
      <c r="A13794"/>
    </row>
    <row r="13795" spans="1:1" ht="13.2" x14ac:dyDescent="0.25">
      <c r="A13795"/>
    </row>
    <row r="13796" spans="1:1" ht="13.2" x14ac:dyDescent="0.25">
      <c r="A13796"/>
    </row>
    <row r="13797" spans="1:1" ht="13.2" x14ac:dyDescent="0.25">
      <c r="A13797"/>
    </row>
    <row r="13798" spans="1:1" ht="13.2" x14ac:dyDescent="0.25">
      <c r="A13798"/>
    </row>
    <row r="13799" spans="1:1" ht="13.2" x14ac:dyDescent="0.25">
      <c r="A13799"/>
    </row>
    <row r="13800" spans="1:1" ht="13.2" x14ac:dyDescent="0.25">
      <c r="A13800"/>
    </row>
    <row r="13801" spans="1:1" ht="13.2" x14ac:dyDescent="0.25">
      <c r="A13801"/>
    </row>
    <row r="13802" spans="1:1" ht="13.2" x14ac:dyDescent="0.25">
      <c r="A13802"/>
    </row>
    <row r="13803" spans="1:1" ht="13.2" x14ac:dyDescent="0.25">
      <c r="A13803"/>
    </row>
    <row r="13804" spans="1:1" ht="13.2" x14ac:dyDescent="0.25">
      <c r="A13804"/>
    </row>
    <row r="13805" spans="1:1" ht="13.2" x14ac:dyDescent="0.25">
      <c r="A13805"/>
    </row>
    <row r="13806" spans="1:1" ht="13.2" x14ac:dyDescent="0.25">
      <c r="A13806"/>
    </row>
    <row r="13807" spans="1:1" ht="13.2" x14ac:dyDescent="0.25">
      <c r="A13807"/>
    </row>
    <row r="13808" spans="1:1" ht="13.2" x14ac:dyDescent="0.25">
      <c r="A13808"/>
    </row>
    <row r="13809" spans="1:1" ht="13.2" x14ac:dyDescent="0.25">
      <c r="A13809"/>
    </row>
    <row r="13810" spans="1:1" ht="13.2" x14ac:dyDescent="0.25">
      <c r="A13810"/>
    </row>
    <row r="13811" spans="1:1" ht="13.2" x14ac:dyDescent="0.25">
      <c r="A13811"/>
    </row>
    <row r="13812" spans="1:1" ht="13.2" x14ac:dyDescent="0.25">
      <c r="A13812"/>
    </row>
    <row r="13813" spans="1:1" ht="13.2" x14ac:dyDescent="0.25">
      <c r="A13813"/>
    </row>
    <row r="13814" spans="1:1" ht="13.2" x14ac:dyDescent="0.25">
      <c r="A13814"/>
    </row>
    <row r="13815" spans="1:1" ht="13.2" x14ac:dyDescent="0.25">
      <c r="A13815"/>
    </row>
    <row r="13816" spans="1:1" ht="13.2" x14ac:dyDescent="0.25">
      <c r="A13816"/>
    </row>
    <row r="13817" spans="1:1" ht="13.2" x14ac:dyDescent="0.25">
      <c r="A13817"/>
    </row>
    <row r="13818" spans="1:1" ht="13.2" x14ac:dyDescent="0.25">
      <c r="A13818"/>
    </row>
    <row r="13819" spans="1:1" ht="13.2" x14ac:dyDescent="0.25">
      <c r="A13819"/>
    </row>
    <row r="13820" spans="1:1" ht="13.2" x14ac:dyDescent="0.25">
      <c r="A13820"/>
    </row>
    <row r="13821" spans="1:1" ht="13.2" x14ac:dyDescent="0.25">
      <c r="A13821"/>
    </row>
    <row r="13822" spans="1:1" ht="13.2" x14ac:dyDescent="0.25">
      <c r="A13822"/>
    </row>
    <row r="13823" spans="1:1" ht="13.2" x14ac:dyDescent="0.25">
      <c r="A13823"/>
    </row>
    <row r="13824" spans="1:1" ht="13.2" x14ac:dyDescent="0.25">
      <c r="A13824"/>
    </row>
    <row r="13825" spans="1:1" ht="13.2" x14ac:dyDescent="0.25">
      <c r="A13825"/>
    </row>
    <row r="13826" spans="1:1" ht="13.2" x14ac:dyDescent="0.25">
      <c r="A13826"/>
    </row>
    <row r="13827" spans="1:1" ht="13.2" x14ac:dyDescent="0.25">
      <c r="A13827"/>
    </row>
    <row r="13828" spans="1:1" ht="13.2" x14ac:dyDescent="0.25">
      <c r="A13828"/>
    </row>
    <row r="13829" spans="1:1" ht="13.2" x14ac:dyDescent="0.25">
      <c r="A13829"/>
    </row>
    <row r="13830" spans="1:1" ht="13.2" x14ac:dyDescent="0.25">
      <c r="A13830"/>
    </row>
    <row r="13831" spans="1:1" ht="13.2" x14ac:dyDescent="0.25">
      <c r="A13831"/>
    </row>
    <row r="13832" spans="1:1" ht="13.2" x14ac:dyDescent="0.25">
      <c r="A13832"/>
    </row>
    <row r="13833" spans="1:1" ht="13.2" x14ac:dyDescent="0.25">
      <c r="A13833"/>
    </row>
    <row r="13834" spans="1:1" ht="13.2" x14ac:dyDescent="0.25">
      <c r="A13834"/>
    </row>
    <row r="13835" spans="1:1" ht="13.2" x14ac:dyDescent="0.25">
      <c r="A13835"/>
    </row>
    <row r="13836" spans="1:1" ht="13.2" x14ac:dyDescent="0.25">
      <c r="A13836"/>
    </row>
    <row r="13837" spans="1:1" ht="13.2" x14ac:dyDescent="0.25">
      <c r="A13837"/>
    </row>
    <row r="13838" spans="1:1" ht="13.2" x14ac:dyDescent="0.25">
      <c r="A13838"/>
    </row>
    <row r="13839" spans="1:1" ht="13.2" x14ac:dyDescent="0.25">
      <c r="A13839"/>
    </row>
    <row r="13840" spans="1:1" ht="13.2" x14ac:dyDescent="0.25">
      <c r="A13840"/>
    </row>
    <row r="13841" spans="1:1" ht="13.2" x14ac:dyDescent="0.25">
      <c r="A13841"/>
    </row>
    <row r="13842" spans="1:1" ht="13.2" x14ac:dyDescent="0.25">
      <c r="A13842"/>
    </row>
    <row r="13843" spans="1:1" ht="13.2" x14ac:dyDescent="0.25">
      <c r="A13843"/>
    </row>
    <row r="13844" spans="1:1" ht="13.2" x14ac:dyDescent="0.25">
      <c r="A13844"/>
    </row>
    <row r="13845" spans="1:1" ht="13.2" x14ac:dyDescent="0.25">
      <c r="A13845"/>
    </row>
    <row r="13846" spans="1:1" ht="13.2" x14ac:dyDescent="0.25">
      <c r="A13846"/>
    </row>
    <row r="13847" spans="1:1" ht="13.2" x14ac:dyDescent="0.25">
      <c r="A13847"/>
    </row>
    <row r="13848" spans="1:1" ht="13.2" x14ac:dyDescent="0.25">
      <c r="A13848"/>
    </row>
    <row r="13849" spans="1:1" ht="13.2" x14ac:dyDescent="0.25">
      <c r="A13849"/>
    </row>
    <row r="13850" spans="1:1" ht="13.2" x14ac:dyDescent="0.25">
      <c r="A13850"/>
    </row>
    <row r="13851" spans="1:1" ht="13.2" x14ac:dyDescent="0.25">
      <c r="A13851"/>
    </row>
    <row r="13852" spans="1:1" ht="13.2" x14ac:dyDescent="0.25">
      <c r="A13852"/>
    </row>
    <row r="13853" spans="1:1" ht="13.2" x14ac:dyDescent="0.25">
      <c r="A13853"/>
    </row>
    <row r="13854" spans="1:1" ht="13.2" x14ac:dyDescent="0.25">
      <c r="A13854"/>
    </row>
    <row r="13855" spans="1:1" ht="13.2" x14ac:dyDescent="0.25">
      <c r="A13855"/>
    </row>
    <row r="13856" spans="1:1" ht="13.2" x14ac:dyDescent="0.25">
      <c r="A13856"/>
    </row>
    <row r="13857" spans="1:1" ht="13.2" x14ac:dyDescent="0.25">
      <c r="A13857"/>
    </row>
    <row r="13858" spans="1:1" ht="13.2" x14ac:dyDescent="0.25">
      <c r="A13858"/>
    </row>
    <row r="13859" spans="1:1" ht="13.2" x14ac:dyDescent="0.25">
      <c r="A13859"/>
    </row>
    <row r="13860" spans="1:1" ht="13.2" x14ac:dyDescent="0.25">
      <c r="A13860"/>
    </row>
    <row r="13861" spans="1:1" ht="13.2" x14ac:dyDescent="0.25">
      <c r="A13861"/>
    </row>
    <row r="13862" spans="1:1" ht="13.2" x14ac:dyDescent="0.25">
      <c r="A13862"/>
    </row>
    <row r="13863" spans="1:1" ht="13.2" x14ac:dyDescent="0.25">
      <c r="A13863"/>
    </row>
    <row r="13864" spans="1:1" ht="13.2" x14ac:dyDescent="0.25">
      <c r="A13864"/>
    </row>
    <row r="13865" spans="1:1" ht="13.2" x14ac:dyDescent="0.25">
      <c r="A13865"/>
    </row>
    <row r="13866" spans="1:1" ht="13.2" x14ac:dyDescent="0.25">
      <c r="A13866"/>
    </row>
    <row r="13867" spans="1:1" ht="13.2" x14ac:dyDescent="0.25">
      <c r="A13867"/>
    </row>
    <row r="13868" spans="1:1" ht="13.2" x14ac:dyDescent="0.25">
      <c r="A13868"/>
    </row>
    <row r="13869" spans="1:1" ht="13.2" x14ac:dyDescent="0.25">
      <c r="A13869"/>
    </row>
    <row r="13870" spans="1:1" ht="13.2" x14ac:dyDescent="0.25">
      <c r="A13870"/>
    </row>
    <row r="13871" spans="1:1" ht="13.2" x14ac:dyDescent="0.25">
      <c r="A13871"/>
    </row>
    <row r="13872" spans="1:1" ht="13.2" x14ac:dyDescent="0.25">
      <c r="A13872"/>
    </row>
    <row r="13873" spans="1:1" ht="13.2" x14ac:dyDescent="0.25">
      <c r="A13873"/>
    </row>
    <row r="13874" spans="1:1" ht="13.2" x14ac:dyDescent="0.25">
      <c r="A13874"/>
    </row>
    <row r="13875" spans="1:1" ht="13.2" x14ac:dyDescent="0.25">
      <c r="A13875"/>
    </row>
    <row r="13876" spans="1:1" ht="13.2" x14ac:dyDescent="0.25">
      <c r="A13876"/>
    </row>
    <row r="13877" spans="1:1" ht="13.2" x14ac:dyDescent="0.25">
      <c r="A13877"/>
    </row>
    <row r="13878" spans="1:1" ht="13.2" x14ac:dyDescent="0.25">
      <c r="A13878"/>
    </row>
    <row r="13879" spans="1:1" ht="13.2" x14ac:dyDescent="0.25">
      <c r="A13879"/>
    </row>
    <row r="13880" spans="1:1" ht="13.2" x14ac:dyDescent="0.25">
      <c r="A13880"/>
    </row>
    <row r="13881" spans="1:1" ht="13.2" x14ac:dyDescent="0.25">
      <c r="A13881"/>
    </row>
    <row r="13882" spans="1:1" ht="13.2" x14ac:dyDescent="0.25">
      <c r="A13882"/>
    </row>
    <row r="13883" spans="1:1" ht="13.2" x14ac:dyDescent="0.25">
      <c r="A13883"/>
    </row>
    <row r="13884" spans="1:1" ht="13.2" x14ac:dyDescent="0.25">
      <c r="A13884"/>
    </row>
    <row r="13885" spans="1:1" ht="13.2" x14ac:dyDescent="0.25">
      <c r="A13885"/>
    </row>
    <row r="13886" spans="1:1" ht="13.2" x14ac:dyDescent="0.25">
      <c r="A13886"/>
    </row>
    <row r="13887" spans="1:1" ht="13.2" x14ac:dyDescent="0.25">
      <c r="A13887"/>
    </row>
    <row r="13888" spans="1:1" ht="13.2" x14ac:dyDescent="0.25">
      <c r="A13888"/>
    </row>
    <row r="13889" spans="1:1" ht="13.2" x14ac:dyDescent="0.25">
      <c r="A13889"/>
    </row>
    <row r="13890" spans="1:1" ht="13.2" x14ac:dyDescent="0.25">
      <c r="A13890"/>
    </row>
    <row r="13891" spans="1:1" ht="13.2" x14ac:dyDescent="0.25">
      <c r="A13891"/>
    </row>
    <row r="13892" spans="1:1" ht="13.2" x14ac:dyDescent="0.25">
      <c r="A13892"/>
    </row>
    <row r="13893" spans="1:1" ht="13.2" x14ac:dyDescent="0.25">
      <c r="A13893"/>
    </row>
    <row r="13894" spans="1:1" ht="13.2" x14ac:dyDescent="0.25">
      <c r="A13894"/>
    </row>
    <row r="13895" spans="1:1" ht="13.2" x14ac:dyDescent="0.25">
      <c r="A13895"/>
    </row>
    <row r="13896" spans="1:1" ht="13.2" x14ac:dyDescent="0.25">
      <c r="A13896"/>
    </row>
    <row r="13897" spans="1:1" ht="13.2" x14ac:dyDescent="0.25">
      <c r="A13897"/>
    </row>
    <row r="13898" spans="1:1" ht="13.2" x14ac:dyDescent="0.25">
      <c r="A13898"/>
    </row>
    <row r="13899" spans="1:1" ht="13.2" x14ac:dyDescent="0.25">
      <c r="A13899"/>
    </row>
    <row r="13900" spans="1:1" ht="13.2" x14ac:dyDescent="0.25">
      <c r="A13900"/>
    </row>
    <row r="13901" spans="1:1" ht="13.2" x14ac:dyDescent="0.25">
      <c r="A13901"/>
    </row>
    <row r="13902" spans="1:1" ht="13.2" x14ac:dyDescent="0.25">
      <c r="A13902"/>
    </row>
    <row r="13903" spans="1:1" ht="13.2" x14ac:dyDescent="0.25">
      <c r="A13903"/>
    </row>
    <row r="13904" spans="1:1" ht="13.2" x14ac:dyDescent="0.25">
      <c r="A13904"/>
    </row>
    <row r="13905" spans="1:1" ht="13.2" x14ac:dyDescent="0.25">
      <c r="A13905"/>
    </row>
    <row r="13906" spans="1:1" ht="13.2" x14ac:dyDescent="0.25">
      <c r="A13906"/>
    </row>
    <row r="13907" spans="1:1" ht="13.2" x14ac:dyDescent="0.25">
      <c r="A13907"/>
    </row>
    <row r="13908" spans="1:1" ht="13.2" x14ac:dyDescent="0.25">
      <c r="A13908"/>
    </row>
    <row r="13909" spans="1:1" ht="13.2" x14ac:dyDescent="0.25">
      <c r="A13909"/>
    </row>
    <row r="13910" spans="1:1" ht="13.2" x14ac:dyDescent="0.25">
      <c r="A13910"/>
    </row>
    <row r="13911" spans="1:1" ht="13.2" x14ac:dyDescent="0.25">
      <c r="A13911"/>
    </row>
    <row r="13912" spans="1:1" ht="13.2" x14ac:dyDescent="0.25">
      <c r="A13912"/>
    </row>
    <row r="13913" spans="1:1" ht="13.2" x14ac:dyDescent="0.25">
      <c r="A13913"/>
    </row>
    <row r="13914" spans="1:1" ht="13.2" x14ac:dyDescent="0.25">
      <c r="A13914"/>
    </row>
    <row r="13915" spans="1:1" ht="13.2" x14ac:dyDescent="0.25">
      <c r="A13915"/>
    </row>
    <row r="13916" spans="1:1" ht="13.2" x14ac:dyDescent="0.25">
      <c r="A13916"/>
    </row>
    <row r="13917" spans="1:1" ht="13.2" x14ac:dyDescent="0.25">
      <c r="A13917"/>
    </row>
    <row r="13918" spans="1:1" ht="13.2" x14ac:dyDescent="0.25">
      <c r="A13918"/>
    </row>
    <row r="13919" spans="1:1" ht="13.2" x14ac:dyDescent="0.25">
      <c r="A13919"/>
    </row>
    <row r="13920" spans="1:1" ht="13.2" x14ac:dyDescent="0.25">
      <c r="A13920"/>
    </row>
    <row r="13921" spans="1:1" ht="13.2" x14ac:dyDescent="0.25">
      <c r="A13921"/>
    </row>
    <row r="13922" spans="1:1" ht="13.2" x14ac:dyDescent="0.25">
      <c r="A13922"/>
    </row>
    <row r="13923" spans="1:1" ht="13.2" x14ac:dyDescent="0.25">
      <c r="A13923"/>
    </row>
    <row r="13924" spans="1:1" ht="13.2" x14ac:dyDescent="0.25">
      <c r="A13924"/>
    </row>
    <row r="13925" spans="1:1" ht="13.2" x14ac:dyDescent="0.25">
      <c r="A13925"/>
    </row>
    <row r="13926" spans="1:1" ht="13.2" x14ac:dyDescent="0.25">
      <c r="A13926"/>
    </row>
    <row r="13927" spans="1:1" ht="13.2" x14ac:dyDescent="0.25">
      <c r="A13927"/>
    </row>
    <row r="13928" spans="1:1" ht="13.2" x14ac:dyDescent="0.25">
      <c r="A13928"/>
    </row>
    <row r="13929" spans="1:1" ht="13.2" x14ac:dyDescent="0.25">
      <c r="A13929"/>
    </row>
    <row r="13930" spans="1:1" ht="13.2" x14ac:dyDescent="0.25">
      <c r="A13930"/>
    </row>
    <row r="13931" spans="1:1" ht="13.2" x14ac:dyDescent="0.25">
      <c r="A13931"/>
    </row>
    <row r="13932" spans="1:1" ht="13.2" x14ac:dyDescent="0.25">
      <c r="A13932"/>
    </row>
    <row r="13933" spans="1:1" ht="13.2" x14ac:dyDescent="0.25">
      <c r="A13933"/>
    </row>
    <row r="13934" spans="1:1" ht="13.2" x14ac:dyDescent="0.25">
      <c r="A13934"/>
    </row>
    <row r="13935" spans="1:1" ht="13.2" x14ac:dyDescent="0.25">
      <c r="A13935"/>
    </row>
    <row r="13936" spans="1:1" ht="13.2" x14ac:dyDescent="0.25">
      <c r="A13936"/>
    </row>
    <row r="13937" spans="1:1" ht="13.2" x14ac:dyDescent="0.25">
      <c r="A13937"/>
    </row>
    <row r="13938" spans="1:1" ht="13.2" x14ac:dyDescent="0.25">
      <c r="A13938"/>
    </row>
    <row r="13939" spans="1:1" ht="13.2" x14ac:dyDescent="0.25">
      <c r="A13939"/>
    </row>
    <row r="13940" spans="1:1" ht="13.2" x14ac:dyDescent="0.25">
      <c r="A13940"/>
    </row>
    <row r="13941" spans="1:1" ht="13.2" x14ac:dyDescent="0.25">
      <c r="A13941"/>
    </row>
    <row r="13942" spans="1:1" ht="13.2" x14ac:dyDescent="0.25">
      <c r="A13942"/>
    </row>
    <row r="13943" spans="1:1" ht="13.2" x14ac:dyDescent="0.25">
      <c r="A13943"/>
    </row>
    <row r="13944" spans="1:1" ht="13.2" x14ac:dyDescent="0.25">
      <c r="A13944"/>
    </row>
    <row r="13945" spans="1:1" ht="13.2" x14ac:dyDescent="0.25">
      <c r="A13945"/>
    </row>
    <row r="13946" spans="1:1" ht="13.2" x14ac:dyDescent="0.25">
      <c r="A13946"/>
    </row>
    <row r="13947" spans="1:1" ht="13.2" x14ac:dyDescent="0.25">
      <c r="A13947"/>
    </row>
    <row r="13948" spans="1:1" ht="13.2" x14ac:dyDescent="0.25">
      <c r="A13948"/>
    </row>
    <row r="13949" spans="1:1" ht="13.2" x14ac:dyDescent="0.25">
      <c r="A13949"/>
    </row>
    <row r="13950" spans="1:1" ht="13.2" x14ac:dyDescent="0.25">
      <c r="A13950"/>
    </row>
    <row r="13951" spans="1:1" ht="13.2" x14ac:dyDescent="0.25">
      <c r="A13951"/>
    </row>
    <row r="13952" spans="1:1" ht="13.2" x14ac:dyDescent="0.25">
      <c r="A13952"/>
    </row>
    <row r="13953" spans="1:1" ht="13.2" x14ac:dyDescent="0.25">
      <c r="A13953"/>
    </row>
    <row r="13954" spans="1:1" ht="13.2" x14ac:dyDescent="0.25">
      <c r="A13954"/>
    </row>
    <row r="13955" spans="1:1" ht="13.2" x14ac:dyDescent="0.25">
      <c r="A13955"/>
    </row>
    <row r="13956" spans="1:1" ht="13.2" x14ac:dyDescent="0.25">
      <c r="A13956"/>
    </row>
    <row r="13957" spans="1:1" ht="13.2" x14ac:dyDescent="0.25">
      <c r="A13957"/>
    </row>
    <row r="13958" spans="1:1" ht="13.2" x14ac:dyDescent="0.25">
      <c r="A13958"/>
    </row>
    <row r="13959" spans="1:1" ht="13.2" x14ac:dyDescent="0.25">
      <c r="A13959"/>
    </row>
    <row r="13960" spans="1:1" ht="13.2" x14ac:dyDescent="0.25">
      <c r="A13960"/>
    </row>
    <row r="13961" spans="1:1" ht="13.2" x14ac:dyDescent="0.25">
      <c r="A13961"/>
    </row>
    <row r="13962" spans="1:1" ht="13.2" x14ac:dyDescent="0.25">
      <c r="A13962"/>
    </row>
    <row r="13963" spans="1:1" ht="13.2" x14ac:dyDescent="0.25">
      <c r="A13963"/>
    </row>
    <row r="13964" spans="1:1" ht="13.2" x14ac:dyDescent="0.25">
      <c r="A13964"/>
    </row>
    <row r="13965" spans="1:1" ht="13.2" x14ac:dyDescent="0.25">
      <c r="A13965"/>
    </row>
    <row r="13966" spans="1:1" ht="13.2" x14ac:dyDescent="0.25">
      <c r="A13966"/>
    </row>
    <row r="13967" spans="1:1" ht="13.2" x14ac:dyDescent="0.25">
      <c r="A13967"/>
    </row>
    <row r="13968" spans="1:1" ht="13.2" x14ac:dyDescent="0.25">
      <c r="A13968"/>
    </row>
    <row r="13969" spans="1:1" ht="13.2" x14ac:dyDescent="0.25">
      <c r="A13969"/>
    </row>
    <row r="13970" spans="1:1" ht="13.2" x14ac:dyDescent="0.25">
      <c r="A13970"/>
    </row>
    <row r="13971" spans="1:1" ht="13.2" x14ac:dyDescent="0.25">
      <c r="A13971"/>
    </row>
    <row r="13972" spans="1:1" ht="13.2" x14ac:dyDescent="0.25">
      <c r="A13972"/>
    </row>
    <row r="13973" spans="1:1" ht="13.2" x14ac:dyDescent="0.25">
      <c r="A13973"/>
    </row>
    <row r="13974" spans="1:1" ht="13.2" x14ac:dyDescent="0.25">
      <c r="A13974"/>
    </row>
    <row r="13975" spans="1:1" ht="13.2" x14ac:dyDescent="0.25">
      <c r="A13975"/>
    </row>
    <row r="13976" spans="1:1" ht="13.2" x14ac:dyDescent="0.25">
      <c r="A13976"/>
    </row>
    <row r="13977" spans="1:1" ht="13.2" x14ac:dyDescent="0.25">
      <c r="A13977"/>
    </row>
    <row r="13978" spans="1:1" ht="13.2" x14ac:dyDescent="0.25">
      <c r="A13978"/>
    </row>
    <row r="13979" spans="1:1" ht="13.2" x14ac:dyDescent="0.25">
      <c r="A13979"/>
    </row>
    <row r="13980" spans="1:1" ht="13.2" x14ac:dyDescent="0.25">
      <c r="A13980"/>
    </row>
    <row r="13981" spans="1:1" ht="13.2" x14ac:dyDescent="0.25">
      <c r="A13981"/>
    </row>
    <row r="13982" spans="1:1" ht="13.2" x14ac:dyDescent="0.25">
      <c r="A13982"/>
    </row>
    <row r="13983" spans="1:1" ht="13.2" x14ac:dyDescent="0.25">
      <c r="A13983"/>
    </row>
    <row r="13984" spans="1:1" ht="13.2" x14ac:dyDescent="0.25">
      <c r="A13984"/>
    </row>
    <row r="13985" spans="1:1" ht="13.2" x14ac:dyDescent="0.25">
      <c r="A13985"/>
    </row>
    <row r="13986" spans="1:1" ht="13.2" x14ac:dyDescent="0.25">
      <c r="A13986"/>
    </row>
    <row r="13987" spans="1:1" ht="13.2" x14ac:dyDescent="0.25">
      <c r="A13987"/>
    </row>
    <row r="13988" spans="1:1" ht="13.2" x14ac:dyDescent="0.25">
      <c r="A13988"/>
    </row>
    <row r="13989" spans="1:1" ht="13.2" x14ac:dyDescent="0.25">
      <c r="A13989"/>
    </row>
    <row r="13990" spans="1:1" ht="13.2" x14ac:dyDescent="0.25">
      <c r="A13990"/>
    </row>
    <row r="13991" spans="1:1" ht="13.2" x14ac:dyDescent="0.25">
      <c r="A13991"/>
    </row>
    <row r="13992" spans="1:1" ht="13.2" x14ac:dyDescent="0.25">
      <c r="A13992"/>
    </row>
    <row r="13993" spans="1:1" ht="13.2" x14ac:dyDescent="0.25">
      <c r="A13993"/>
    </row>
    <row r="13994" spans="1:1" ht="13.2" x14ac:dyDescent="0.25">
      <c r="A13994"/>
    </row>
    <row r="13995" spans="1:1" ht="13.2" x14ac:dyDescent="0.25">
      <c r="A13995"/>
    </row>
    <row r="13996" spans="1:1" ht="13.2" x14ac:dyDescent="0.25">
      <c r="A13996"/>
    </row>
    <row r="13997" spans="1:1" ht="13.2" x14ac:dyDescent="0.25">
      <c r="A13997"/>
    </row>
    <row r="13998" spans="1:1" ht="13.2" x14ac:dyDescent="0.25">
      <c r="A13998"/>
    </row>
    <row r="13999" spans="1:1" ht="13.2" x14ac:dyDescent="0.25">
      <c r="A13999"/>
    </row>
    <row r="14000" spans="1:1" ht="13.2" x14ac:dyDescent="0.25">
      <c r="A14000"/>
    </row>
    <row r="14001" spans="1:1" ht="13.2" x14ac:dyDescent="0.25">
      <c r="A14001"/>
    </row>
    <row r="14002" spans="1:1" ht="13.2" x14ac:dyDescent="0.25">
      <c r="A14002"/>
    </row>
    <row r="14003" spans="1:1" ht="13.2" x14ac:dyDescent="0.25">
      <c r="A14003"/>
    </row>
    <row r="14004" spans="1:1" ht="13.2" x14ac:dyDescent="0.25">
      <c r="A14004"/>
    </row>
    <row r="14005" spans="1:1" ht="13.2" x14ac:dyDescent="0.25">
      <c r="A14005"/>
    </row>
    <row r="14006" spans="1:1" ht="13.2" x14ac:dyDescent="0.25">
      <c r="A14006"/>
    </row>
    <row r="14007" spans="1:1" ht="13.2" x14ac:dyDescent="0.25">
      <c r="A14007"/>
    </row>
    <row r="14008" spans="1:1" ht="13.2" x14ac:dyDescent="0.25">
      <c r="A14008"/>
    </row>
    <row r="14009" spans="1:1" ht="13.2" x14ac:dyDescent="0.25">
      <c r="A14009"/>
    </row>
    <row r="14010" spans="1:1" ht="13.2" x14ac:dyDescent="0.25">
      <c r="A14010"/>
    </row>
    <row r="14011" spans="1:1" ht="13.2" x14ac:dyDescent="0.25">
      <c r="A14011"/>
    </row>
    <row r="14012" spans="1:1" ht="13.2" x14ac:dyDescent="0.25">
      <c r="A14012"/>
    </row>
    <row r="14013" spans="1:1" ht="13.2" x14ac:dyDescent="0.25">
      <c r="A14013"/>
    </row>
    <row r="14014" spans="1:1" ht="13.2" x14ac:dyDescent="0.25">
      <c r="A14014"/>
    </row>
    <row r="14015" spans="1:1" ht="13.2" x14ac:dyDescent="0.25">
      <c r="A14015"/>
    </row>
    <row r="14016" spans="1:1" ht="13.2" x14ac:dyDescent="0.25">
      <c r="A14016"/>
    </row>
    <row r="14017" spans="1:1" ht="13.2" x14ac:dyDescent="0.25">
      <c r="A14017"/>
    </row>
    <row r="14018" spans="1:1" ht="13.2" x14ac:dyDescent="0.25">
      <c r="A14018"/>
    </row>
    <row r="14019" spans="1:1" ht="13.2" x14ac:dyDescent="0.25">
      <c r="A14019"/>
    </row>
    <row r="14020" spans="1:1" ht="13.2" x14ac:dyDescent="0.25">
      <c r="A14020"/>
    </row>
    <row r="14021" spans="1:1" ht="13.2" x14ac:dyDescent="0.25">
      <c r="A14021"/>
    </row>
    <row r="14022" spans="1:1" ht="13.2" x14ac:dyDescent="0.25">
      <c r="A14022"/>
    </row>
    <row r="14023" spans="1:1" ht="13.2" x14ac:dyDescent="0.25">
      <c r="A14023"/>
    </row>
    <row r="14024" spans="1:1" ht="13.2" x14ac:dyDescent="0.25">
      <c r="A14024"/>
    </row>
    <row r="14025" spans="1:1" ht="13.2" x14ac:dyDescent="0.25">
      <c r="A14025"/>
    </row>
    <row r="14026" spans="1:1" ht="13.2" x14ac:dyDescent="0.25">
      <c r="A14026"/>
    </row>
    <row r="14027" spans="1:1" ht="13.2" x14ac:dyDescent="0.25">
      <c r="A14027"/>
    </row>
    <row r="14028" spans="1:1" ht="13.2" x14ac:dyDescent="0.25">
      <c r="A14028"/>
    </row>
    <row r="14029" spans="1:1" ht="13.2" x14ac:dyDescent="0.25">
      <c r="A14029"/>
    </row>
    <row r="14030" spans="1:1" ht="13.2" x14ac:dyDescent="0.25">
      <c r="A14030"/>
    </row>
    <row r="14031" spans="1:1" ht="13.2" x14ac:dyDescent="0.25">
      <c r="A14031"/>
    </row>
    <row r="14032" spans="1:1" ht="13.2" x14ac:dyDescent="0.25">
      <c r="A14032"/>
    </row>
    <row r="14033" spans="1:1" ht="13.2" x14ac:dyDescent="0.25">
      <c r="A14033"/>
    </row>
    <row r="14034" spans="1:1" ht="13.2" x14ac:dyDescent="0.25">
      <c r="A14034"/>
    </row>
    <row r="14035" spans="1:1" ht="13.2" x14ac:dyDescent="0.25">
      <c r="A14035"/>
    </row>
    <row r="14036" spans="1:1" ht="13.2" x14ac:dyDescent="0.25">
      <c r="A14036"/>
    </row>
    <row r="14037" spans="1:1" ht="13.2" x14ac:dyDescent="0.25">
      <c r="A14037"/>
    </row>
    <row r="14038" spans="1:1" ht="13.2" x14ac:dyDescent="0.25">
      <c r="A14038"/>
    </row>
    <row r="14039" spans="1:1" ht="13.2" x14ac:dyDescent="0.25">
      <c r="A14039"/>
    </row>
    <row r="14040" spans="1:1" ht="13.2" x14ac:dyDescent="0.25">
      <c r="A14040"/>
    </row>
    <row r="14041" spans="1:1" ht="13.2" x14ac:dyDescent="0.25">
      <c r="A14041"/>
    </row>
    <row r="14042" spans="1:1" ht="13.2" x14ac:dyDescent="0.25">
      <c r="A14042"/>
    </row>
    <row r="14043" spans="1:1" ht="13.2" x14ac:dyDescent="0.25">
      <c r="A14043"/>
    </row>
    <row r="14044" spans="1:1" ht="13.2" x14ac:dyDescent="0.25">
      <c r="A14044"/>
    </row>
    <row r="14045" spans="1:1" ht="13.2" x14ac:dyDescent="0.25">
      <c r="A14045"/>
    </row>
    <row r="14046" spans="1:1" ht="13.2" x14ac:dyDescent="0.25">
      <c r="A14046"/>
    </row>
    <row r="14047" spans="1:1" ht="13.2" x14ac:dyDescent="0.25">
      <c r="A14047"/>
    </row>
    <row r="14048" spans="1:1" ht="13.2" x14ac:dyDescent="0.25">
      <c r="A14048"/>
    </row>
    <row r="14049" spans="1:1" ht="13.2" x14ac:dyDescent="0.25">
      <c r="A14049"/>
    </row>
    <row r="14050" spans="1:1" ht="13.2" x14ac:dyDescent="0.25">
      <c r="A14050"/>
    </row>
    <row r="14051" spans="1:1" ht="13.2" x14ac:dyDescent="0.25">
      <c r="A14051"/>
    </row>
    <row r="14052" spans="1:1" ht="13.2" x14ac:dyDescent="0.25">
      <c r="A14052"/>
    </row>
    <row r="14053" spans="1:1" ht="13.2" x14ac:dyDescent="0.25">
      <c r="A14053"/>
    </row>
    <row r="14054" spans="1:1" ht="13.2" x14ac:dyDescent="0.25">
      <c r="A14054"/>
    </row>
    <row r="14055" spans="1:1" ht="13.2" x14ac:dyDescent="0.25">
      <c r="A14055"/>
    </row>
    <row r="14056" spans="1:1" ht="13.2" x14ac:dyDescent="0.25">
      <c r="A14056"/>
    </row>
    <row r="14057" spans="1:1" ht="13.2" x14ac:dyDescent="0.25">
      <c r="A14057"/>
    </row>
    <row r="14058" spans="1:1" ht="13.2" x14ac:dyDescent="0.25">
      <c r="A14058"/>
    </row>
    <row r="14059" spans="1:1" ht="13.2" x14ac:dyDescent="0.25">
      <c r="A14059"/>
    </row>
    <row r="14060" spans="1:1" ht="13.2" x14ac:dyDescent="0.25">
      <c r="A14060"/>
    </row>
    <row r="14061" spans="1:1" ht="13.2" x14ac:dyDescent="0.25">
      <c r="A14061"/>
    </row>
    <row r="14062" spans="1:1" ht="13.2" x14ac:dyDescent="0.25">
      <c r="A14062"/>
    </row>
    <row r="14063" spans="1:1" ht="13.2" x14ac:dyDescent="0.25">
      <c r="A14063"/>
    </row>
    <row r="14064" spans="1:1" ht="13.2" x14ac:dyDescent="0.25">
      <c r="A14064"/>
    </row>
    <row r="14065" spans="1:1" ht="13.2" x14ac:dyDescent="0.25">
      <c r="A14065"/>
    </row>
    <row r="14066" spans="1:1" ht="13.2" x14ac:dyDescent="0.25">
      <c r="A14066"/>
    </row>
    <row r="14067" spans="1:1" ht="13.2" x14ac:dyDescent="0.25">
      <c r="A14067"/>
    </row>
    <row r="14068" spans="1:1" ht="13.2" x14ac:dyDescent="0.25">
      <c r="A14068"/>
    </row>
    <row r="14069" spans="1:1" ht="13.2" x14ac:dyDescent="0.25">
      <c r="A14069"/>
    </row>
    <row r="14070" spans="1:1" ht="13.2" x14ac:dyDescent="0.25">
      <c r="A14070"/>
    </row>
    <row r="14071" spans="1:1" ht="13.2" x14ac:dyDescent="0.25">
      <c r="A14071"/>
    </row>
    <row r="14072" spans="1:1" ht="13.2" x14ac:dyDescent="0.25">
      <c r="A14072"/>
    </row>
    <row r="14073" spans="1:1" ht="13.2" x14ac:dyDescent="0.25">
      <c r="A14073"/>
    </row>
    <row r="14074" spans="1:1" ht="13.2" x14ac:dyDescent="0.25">
      <c r="A14074"/>
    </row>
    <row r="14075" spans="1:1" ht="13.2" x14ac:dyDescent="0.25">
      <c r="A14075"/>
    </row>
    <row r="14076" spans="1:1" ht="13.2" x14ac:dyDescent="0.25">
      <c r="A14076"/>
    </row>
    <row r="14077" spans="1:1" ht="13.2" x14ac:dyDescent="0.25">
      <c r="A14077"/>
    </row>
    <row r="14078" spans="1:1" ht="13.2" x14ac:dyDescent="0.25">
      <c r="A14078"/>
    </row>
    <row r="14079" spans="1:1" ht="13.2" x14ac:dyDescent="0.25">
      <c r="A14079"/>
    </row>
    <row r="14080" spans="1:1" ht="13.2" x14ac:dyDescent="0.25">
      <c r="A14080"/>
    </row>
    <row r="14081" spans="1:1" ht="13.2" x14ac:dyDescent="0.25">
      <c r="A14081"/>
    </row>
    <row r="14082" spans="1:1" ht="13.2" x14ac:dyDescent="0.25">
      <c r="A14082"/>
    </row>
    <row r="14083" spans="1:1" ht="13.2" x14ac:dyDescent="0.25">
      <c r="A14083"/>
    </row>
    <row r="14084" spans="1:1" ht="13.2" x14ac:dyDescent="0.25">
      <c r="A14084"/>
    </row>
    <row r="14085" spans="1:1" ht="13.2" x14ac:dyDescent="0.25">
      <c r="A14085"/>
    </row>
    <row r="14086" spans="1:1" ht="13.2" x14ac:dyDescent="0.25">
      <c r="A14086"/>
    </row>
    <row r="14087" spans="1:1" ht="13.2" x14ac:dyDescent="0.25">
      <c r="A14087"/>
    </row>
    <row r="14088" spans="1:1" ht="13.2" x14ac:dyDescent="0.25">
      <c r="A14088"/>
    </row>
    <row r="14089" spans="1:1" ht="13.2" x14ac:dyDescent="0.25">
      <c r="A14089"/>
    </row>
    <row r="14090" spans="1:1" ht="13.2" x14ac:dyDescent="0.25">
      <c r="A14090"/>
    </row>
    <row r="14091" spans="1:1" ht="13.2" x14ac:dyDescent="0.25">
      <c r="A14091"/>
    </row>
    <row r="14092" spans="1:1" ht="13.2" x14ac:dyDescent="0.25">
      <c r="A14092"/>
    </row>
    <row r="14093" spans="1:1" ht="13.2" x14ac:dyDescent="0.25">
      <c r="A14093"/>
    </row>
    <row r="14094" spans="1:1" ht="13.2" x14ac:dyDescent="0.25">
      <c r="A14094"/>
    </row>
    <row r="14095" spans="1:1" ht="13.2" x14ac:dyDescent="0.25">
      <c r="A14095"/>
    </row>
    <row r="14096" spans="1:1" ht="13.2" x14ac:dyDescent="0.25">
      <c r="A14096"/>
    </row>
    <row r="14097" spans="1:1" ht="13.2" x14ac:dyDescent="0.25">
      <c r="A14097"/>
    </row>
    <row r="14098" spans="1:1" ht="13.2" x14ac:dyDescent="0.25">
      <c r="A14098"/>
    </row>
    <row r="14099" spans="1:1" ht="13.2" x14ac:dyDescent="0.25">
      <c r="A14099"/>
    </row>
    <row r="14100" spans="1:1" ht="13.2" x14ac:dyDescent="0.25">
      <c r="A14100"/>
    </row>
    <row r="14101" spans="1:1" ht="13.2" x14ac:dyDescent="0.25">
      <c r="A14101"/>
    </row>
    <row r="14102" spans="1:1" ht="13.2" x14ac:dyDescent="0.25">
      <c r="A14102"/>
    </row>
    <row r="14103" spans="1:1" ht="13.2" x14ac:dyDescent="0.25">
      <c r="A14103"/>
    </row>
    <row r="14104" spans="1:1" ht="13.2" x14ac:dyDescent="0.25">
      <c r="A14104"/>
    </row>
    <row r="14105" spans="1:1" ht="13.2" x14ac:dyDescent="0.25">
      <c r="A14105"/>
    </row>
    <row r="14106" spans="1:1" ht="13.2" x14ac:dyDescent="0.25">
      <c r="A14106"/>
    </row>
    <row r="14107" spans="1:1" ht="13.2" x14ac:dyDescent="0.25">
      <c r="A14107"/>
    </row>
    <row r="14108" spans="1:1" ht="13.2" x14ac:dyDescent="0.25">
      <c r="A14108"/>
    </row>
    <row r="14109" spans="1:1" ht="13.2" x14ac:dyDescent="0.25">
      <c r="A14109"/>
    </row>
    <row r="14110" spans="1:1" ht="13.2" x14ac:dyDescent="0.25">
      <c r="A14110"/>
    </row>
    <row r="14111" spans="1:1" ht="13.2" x14ac:dyDescent="0.25">
      <c r="A14111"/>
    </row>
    <row r="14112" spans="1:1" ht="13.2" x14ac:dyDescent="0.25">
      <c r="A14112"/>
    </row>
    <row r="14113" spans="1:1" ht="13.2" x14ac:dyDescent="0.25">
      <c r="A14113"/>
    </row>
    <row r="14114" spans="1:1" ht="13.2" x14ac:dyDescent="0.25">
      <c r="A14114"/>
    </row>
    <row r="14115" spans="1:1" ht="13.2" x14ac:dyDescent="0.25">
      <c r="A14115"/>
    </row>
    <row r="14116" spans="1:1" ht="13.2" x14ac:dyDescent="0.25">
      <c r="A14116"/>
    </row>
    <row r="14117" spans="1:1" ht="13.2" x14ac:dyDescent="0.25">
      <c r="A14117"/>
    </row>
    <row r="14118" spans="1:1" ht="13.2" x14ac:dyDescent="0.25">
      <c r="A14118"/>
    </row>
    <row r="14119" spans="1:1" ht="13.2" x14ac:dyDescent="0.25">
      <c r="A14119"/>
    </row>
    <row r="14120" spans="1:1" ht="13.2" x14ac:dyDescent="0.25">
      <c r="A14120"/>
    </row>
    <row r="14121" spans="1:1" ht="13.2" x14ac:dyDescent="0.25">
      <c r="A14121"/>
    </row>
    <row r="14122" spans="1:1" ht="13.2" x14ac:dyDescent="0.25">
      <c r="A14122"/>
    </row>
    <row r="14123" spans="1:1" ht="13.2" x14ac:dyDescent="0.25">
      <c r="A14123"/>
    </row>
    <row r="14124" spans="1:1" ht="13.2" x14ac:dyDescent="0.25">
      <c r="A14124"/>
    </row>
    <row r="14125" spans="1:1" ht="13.2" x14ac:dyDescent="0.25">
      <c r="A14125"/>
    </row>
    <row r="14126" spans="1:1" ht="13.2" x14ac:dyDescent="0.25">
      <c r="A14126"/>
    </row>
    <row r="14127" spans="1:1" ht="13.2" x14ac:dyDescent="0.25">
      <c r="A14127"/>
    </row>
    <row r="14128" spans="1:1" ht="13.2" x14ac:dyDescent="0.25">
      <c r="A14128"/>
    </row>
    <row r="14129" spans="1:1" ht="13.2" x14ac:dyDescent="0.25">
      <c r="A14129"/>
    </row>
    <row r="14130" spans="1:1" ht="13.2" x14ac:dyDescent="0.25">
      <c r="A14130"/>
    </row>
    <row r="14131" spans="1:1" ht="13.2" x14ac:dyDescent="0.25">
      <c r="A14131"/>
    </row>
    <row r="14132" spans="1:1" ht="13.2" x14ac:dyDescent="0.25">
      <c r="A14132"/>
    </row>
    <row r="14133" spans="1:1" ht="13.2" x14ac:dyDescent="0.25">
      <c r="A14133"/>
    </row>
    <row r="14134" spans="1:1" ht="13.2" x14ac:dyDescent="0.25">
      <c r="A14134"/>
    </row>
    <row r="14135" spans="1:1" ht="13.2" x14ac:dyDescent="0.25">
      <c r="A14135"/>
    </row>
    <row r="14136" spans="1:1" ht="13.2" x14ac:dyDescent="0.25">
      <c r="A14136"/>
    </row>
    <row r="14137" spans="1:1" ht="13.2" x14ac:dyDescent="0.25">
      <c r="A14137"/>
    </row>
    <row r="14138" spans="1:1" ht="13.2" x14ac:dyDescent="0.25">
      <c r="A14138"/>
    </row>
    <row r="14139" spans="1:1" ht="13.2" x14ac:dyDescent="0.25">
      <c r="A14139"/>
    </row>
    <row r="14140" spans="1:1" ht="13.2" x14ac:dyDescent="0.25">
      <c r="A14140"/>
    </row>
    <row r="14141" spans="1:1" ht="13.2" x14ac:dyDescent="0.25">
      <c r="A14141"/>
    </row>
    <row r="14142" spans="1:1" ht="13.2" x14ac:dyDescent="0.25">
      <c r="A14142"/>
    </row>
    <row r="14143" spans="1:1" ht="13.2" x14ac:dyDescent="0.25">
      <c r="A14143"/>
    </row>
    <row r="14144" spans="1:1" ht="13.2" x14ac:dyDescent="0.25">
      <c r="A14144"/>
    </row>
    <row r="14145" spans="1:1" ht="13.2" x14ac:dyDescent="0.25">
      <c r="A14145"/>
    </row>
    <row r="14146" spans="1:1" ht="13.2" x14ac:dyDescent="0.25">
      <c r="A14146"/>
    </row>
    <row r="14147" spans="1:1" ht="13.2" x14ac:dyDescent="0.25">
      <c r="A14147"/>
    </row>
    <row r="14148" spans="1:1" ht="13.2" x14ac:dyDescent="0.25">
      <c r="A14148"/>
    </row>
    <row r="14149" spans="1:1" ht="13.2" x14ac:dyDescent="0.25">
      <c r="A14149"/>
    </row>
    <row r="14150" spans="1:1" ht="13.2" x14ac:dyDescent="0.25">
      <c r="A14150"/>
    </row>
    <row r="14151" spans="1:1" ht="13.2" x14ac:dyDescent="0.25">
      <c r="A14151"/>
    </row>
    <row r="14152" spans="1:1" ht="13.2" x14ac:dyDescent="0.25">
      <c r="A14152"/>
    </row>
    <row r="14153" spans="1:1" ht="13.2" x14ac:dyDescent="0.25">
      <c r="A14153"/>
    </row>
    <row r="14154" spans="1:1" ht="13.2" x14ac:dyDescent="0.25">
      <c r="A14154"/>
    </row>
    <row r="14155" spans="1:1" ht="13.2" x14ac:dyDescent="0.25">
      <c r="A14155"/>
    </row>
    <row r="14156" spans="1:1" ht="13.2" x14ac:dyDescent="0.25">
      <c r="A14156"/>
    </row>
    <row r="14157" spans="1:1" ht="13.2" x14ac:dyDescent="0.25">
      <c r="A14157"/>
    </row>
    <row r="14158" spans="1:1" ht="13.2" x14ac:dyDescent="0.25">
      <c r="A14158"/>
    </row>
    <row r="14159" spans="1:1" ht="13.2" x14ac:dyDescent="0.25">
      <c r="A14159"/>
    </row>
    <row r="14160" spans="1:1" ht="13.2" x14ac:dyDescent="0.25">
      <c r="A14160"/>
    </row>
    <row r="14161" spans="1:1" ht="13.2" x14ac:dyDescent="0.25">
      <c r="A14161"/>
    </row>
    <row r="14162" spans="1:1" ht="13.2" x14ac:dyDescent="0.25">
      <c r="A14162"/>
    </row>
    <row r="14163" spans="1:1" ht="13.2" x14ac:dyDescent="0.25">
      <c r="A14163"/>
    </row>
    <row r="14164" spans="1:1" ht="13.2" x14ac:dyDescent="0.25">
      <c r="A14164"/>
    </row>
    <row r="14165" spans="1:1" ht="13.2" x14ac:dyDescent="0.25">
      <c r="A14165"/>
    </row>
    <row r="14166" spans="1:1" ht="13.2" x14ac:dyDescent="0.25">
      <c r="A14166"/>
    </row>
    <row r="14167" spans="1:1" ht="13.2" x14ac:dyDescent="0.25">
      <c r="A14167"/>
    </row>
    <row r="14168" spans="1:1" ht="13.2" x14ac:dyDescent="0.25">
      <c r="A14168"/>
    </row>
    <row r="14169" spans="1:1" ht="13.2" x14ac:dyDescent="0.25">
      <c r="A14169"/>
    </row>
    <row r="14170" spans="1:1" ht="13.2" x14ac:dyDescent="0.25">
      <c r="A14170"/>
    </row>
    <row r="14171" spans="1:1" ht="13.2" x14ac:dyDescent="0.25">
      <c r="A14171"/>
    </row>
    <row r="14172" spans="1:1" ht="13.2" x14ac:dyDescent="0.25">
      <c r="A14172"/>
    </row>
    <row r="14173" spans="1:1" ht="13.2" x14ac:dyDescent="0.25">
      <c r="A14173"/>
    </row>
    <row r="14174" spans="1:1" ht="13.2" x14ac:dyDescent="0.25">
      <c r="A14174"/>
    </row>
    <row r="14175" spans="1:1" ht="13.2" x14ac:dyDescent="0.25">
      <c r="A14175"/>
    </row>
    <row r="14176" spans="1:1" ht="13.2" x14ac:dyDescent="0.25">
      <c r="A14176"/>
    </row>
    <row r="14177" spans="1:1" ht="13.2" x14ac:dyDescent="0.25">
      <c r="A14177"/>
    </row>
    <row r="14178" spans="1:1" ht="13.2" x14ac:dyDescent="0.25">
      <c r="A14178"/>
    </row>
    <row r="14179" spans="1:1" ht="13.2" x14ac:dyDescent="0.25">
      <c r="A14179"/>
    </row>
    <row r="14180" spans="1:1" ht="13.2" x14ac:dyDescent="0.25">
      <c r="A14180"/>
    </row>
    <row r="14181" spans="1:1" ht="13.2" x14ac:dyDescent="0.25">
      <c r="A14181"/>
    </row>
    <row r="14182" spans="1:1" ht="13.2" x14ac:dyDescent="0.25">
      <c r="A14182"/>
    </row>
    <row r="14183" spans="1:1" ht="13.2" x14ac:dyDescent="0.25">
      <c r="A14183"/>
    </row>
    <row r="14184" spans="1:1" ht="13.2" x14ac:dyDescent="0.25">
      <c r="A14184"/>
    </row>
    <row r="14185" spans="1:1" ht="13.2" x14ac:dyDescent="0.25">
      <c r="A14185"/>
    </row>
    <row r="14186" spans="1:1" ht="13.2" x14ac:dyDescent="0.25">
      <c r="A14186"/>
    </row>
    <row r="14187" spans="1:1" ht="13.2" x14ac:dyDescent="0.25">
      <c r="A14187"/>
    </row>
    <row r="14188" spans="1:1" ht="13.2" x14ac:dyDescent="0.25">
      <c r="A14188"/>
    </row>
    <row r="14189" spans="1:1" ht="13.2" x14ac:dyDescent="0.25">
      <c r="A14189"/>
    </row>
    <row r="14190" spans="1:1" ht="13.2" x14ac:dyDescent="0.25">
      <c r="A14190"/>
    </row>
    <row r="14191" spans="1:1" ht="13.2" x14ac:dyDescent="0.25">
      <c r="A14191"/>
    </row>
    <row r="14192" spans="1:1" ht="13.2" x14ac:dyDescent="0.25">
      <c r="A14192"/>
    </row>
    <row r="14193" spans="1:1" ht="13.2" x14ac:dyDescent="0.25">
      <c r="A14193"/>
    </row>
    <row r="14194" spans="1:1" ht="13.2" x14ac:dyDescent="0.25">
      <c r="A14194"/>
    </row>
    <row r="14195" spans="1:1" ht="13.2" x14ac:dyDescent="0.25">
      <c r="A14195"/>
    </row>
    <row r="14196" spans="1:1" ht="13.2" x14ac:dyDescent="0.25">
      <c r="A14196"/>
    </row>
    <row r="14197" spans="1:1" ht="13.2" x14ac:dyDescent="0.25">
      <c r="A14197"/>
    </row>
    <row r="14198" spans="1:1" ht="13.2" x14ac:dyDescent="0.25">
      <c r="A14198"/>
    </row>
    <row r="14199" spans="1:1" ht="13.2" x14ac:dyDescent="0.25">
      <c r="A14199"/>
    </row>
    <row r="14200" spans="1:1" ht="13.2" x14ac:dyDescent="0.25">
      <c r="A14200"/>
    </row>
    <row r="14201" spans="1:1" ht="13.2" x14ac:dyDescent="0.25">
      <c r="A14201"/>
    </row>
    <row r="14202" spans="1:1" ht="13.2" x14ac:dyDescent="0.25">
      <c r="A14202"/>
    </row>
    <row r="14203" spans="1:1" ht="13.2" x14ac:dyDescent="0.25">
      <c r="A14203"/>
    </row>
    <row r="14204" spans="1:1" ht="13.2" x14ac:dyDescent="0.25">
      <c r="A14204"/>
    </row>
    <row r="14205" spans="1:1" ht="13.2" x14ac:dyDescent="0.25">
      <c r="A14205"/>
    </row>
    <row r="14206" spans="1:1" ht="13.2" x14ac:dyDescent="0.25">
      <c r="A14206"/>
    </row>
    <row r="14207" spans="1:1" ht="13.2" x14ac:dyDescent="0.25">
      <c r="A14207"/>
    </row>
    <row r="14208" spans="1:1" ht="13.2" x14ac:dyDescent="0.25">
      <c r="A14208"/>
    </row>
    <row r="14209" spans="1:1" ht="13.2" x14ac:dyDescent="0.25">
      <c r="A14209"/>
    </row>
    <row r="14210" spans="1:1" ht="13.2" x14ac:dyDescent="0.25">
      <c r="A14210"/>
    </row>
    <row r="14211" spans="1:1" ht="13.2" x14ac:dyDescent="0.25">
      <c r="A14211"/>
    </row>
    <row r="14212" spans="1:1" ht="13.2" x14ac:dyDescent="0.25">
      <c r="A14212"/>
    </row>
    <row r="14213" spans="1:1" ht="13.2" x14ac:dyDescent="0.25">
      <c r="A14213"/>
    </row>
    <row r="14214" spans="1:1" ht="13.2" x14ac:dyDescent="0.25">
      <c r="A14214"/>
    </row>
    <row r="14215" spans="1:1" ht="13.2" x14ac:dyDescent="0.25">
      <c r="A14215"/>
    </row>
    <row r="14216" spans="1:1" ht="13.2" x14ac:dyDescent="0.25">
      <c r="A14216"/>
    </row>
    <row r="14217" spans="1:1" ht="13.2" x14ac:dyDescent="0.25">
      <c r="A14217"/>
    </row>
    <row r="14218" spans="1:1" ht="13.2" x14ac:dyDescent="0.25">
      <c r="A14218"/>
    </row>
    <row r="14219" spans="1:1" ht="13.2" x14ac:dyDescent="0.25">
      <c r="A14219"/>
    </row>
    <row r="14220" spans="1:1" ht="13.2" x14ac:dyDescent="0.25">
      <c r="A14220"/>
    </row>
    <row r="14221" spans="1:1" ht="13.2" x14ac:dyDescent="0.25">
      <c r="A14221"/>
    </row>
    <row r="14222" spans="1:1" ht="13.2" x14ac:dyDescent="0.25">
      <c r="A14222"/>
    </row>
    <row r="14223" spans="1:1" ht="13.2" x14ac:dyDescent="0.25">
      <c r="A14223"/>
    </row>
    <row r="14224" spans="1:1" ht="13.2" x14ac:dyDescent="0.25">
      <c r="A14224"/>
    </row>
    <row r="14225" spans="1:1" ht="13.2" x14ac:dyDescent="0.25">
      <c r="A14225"/>
    </row>
    <row r="14226" spans="1:1" ht="13.2" x14ac:dyDescent="0.25">
      <c r="A14226"/>
    </row>
    <row r="14227" spans="1:1" ht="13.2" x14ac:dyDescent="0.25">
      <c r="A14227"/>
    </row>
    <row r="14228" spans="1:1" ht="13.2" x14ac:dyDescent="0.25">
      <c r="A14228"/>
    </row>
    <row r="14229" spans="1:1" ht="13.2" x14ac:dyDescent="0.25">
      <c r="A14229"/>
    </row>
    <row r="14230" spans="1:1" ht="13.2" x14ac:dyDescent="0.25">
      <c r="A14230"/>
    </row>
    <row r="14231" spans="1:1" ht="13.2" x14ac:dyDescent="0.25">
      <c r="A14231"/>
    </row>
    <row r="14232" spans="1:1" ht="13.2" x14ac:dyDescent="0.25">
      <c r="A14232"/>
    </row>
    <row r="14233" spans="1:1" ht="13.2" x14ac:dyDescent="0.25">
      <c r="A14233"/>
    </row>
    <row r="14234" spans="1:1" ht="13.2" x14ac:dyDescent="0.25">
      <c r="A14234"/>
    </row>
    <row r="14235" spans="1:1" ht="13.2" x14ac:dyDescent="0.25">
      <c r="A14235"/>
    </row>
    <row r="14236" spans="1:1" ht="13.2" x14ac:dyDescent="0.25">
      <c r="A14236"/>
    </row>
    <row r="14237" spans="1:1" ht="13.2" x14ac:dyDescent="0.25">
      <c r="A14237"/>
    </row>
    <row r="14238" spans="1:1" ht="13.2" x14ac:dyDescent="0.25">
      <c r="A14238"/>
    </row>
    <row r="14239" spans="1:1" ht="13.2" x14ac:dyDescent="0.25">
      <c r="A14239"/>
    </row>
    <row r="14240" spans="1:1" ht="13.2" x14ac:dyDescent="0.25">
      <c r="A14240"/>
    </row>
    <row r="14241" spans="1:1" ht="13.2" x14ac:dyDescent="0.25">
      <c r="A14241"/>
    </row>
    <row r="14242" spans="1:1" ht="13.2" x14ac:dyDescent="0.25">
      <c r="A14242"/>
    </row>
    <row r="14243" spans="1:1" ht="13.2" x14ac:dyDescent="0.25">
      <c r="A14243"/>
    </row>
    <row r="14244" spans="1:1" ht="13.2" x14ac:dyDescent="0.25">
      <c r="A14244"/>
    </row>
    <row r="14245" spans="1:1" ht="13.2" x14ac:dyDescent="0.25">
      <c r="A14245"/>
    </row>
    <row r="14246" spans="1:1" ht="13.2" x14ac:dyDescent="0.25">
      <c r="A14246"/>
    </row>
    <row r="14247" spans="1:1" ht="13.2" x14ac:dyDescent="0.25">
      <c r="A14247"/>
    </row>
    <row r="14248" spans="1:1" ht="13.2" x14ac:dyDescent="0.25">
      <c r="A14248"/>
    </row>
    <row r="14249" spans="1:1" ht="13.2" x14ac:dyDescent="0.25">
      <c r="A14249"/>
    </row>
    <row r="14250" spans="1:1" ht="13.2" x14ac:dyDescent="0.25">
      <c r="A14250"/>
    </row>
    <row r="14251" spans="1:1" ht="13.2" x14ac:dyDescent="0.25">
      <c r="A14251"/>
    </row>
    <row r="14252" spans="1:1" ht="13.2" x14ac:dyDescent="0.25">
      <c r="A14252"/>
    </row>
    <row r="14253" spans="1:1" ht="13.2" x14ac:dyDescent="0.25">
      <c r="A14253"/>
    </row>
    <row r="14254" spans="1:1" ht="13.2" x14ac:dyDescent="0.25">
      <c r="A14254"/>
    </row>
    <row r="14255" spans="1:1" ht="13.2" x14ac:dyDescent="0.25">
      <c r="A14255"/>
    </row>
    <row r="14256" spans="1:1" ht="13.2" x14ac:dyDescent="0.25">
      <c r="A14256"/>
    </row>
    <row r="14257" spans="1:1" ht="13.2" x14ac:dyDescent="0.25">
      <c r="A14257"/>
    </row>
    <row r="14258" spans="1:1" ht="13.2" x14ac:dyDescent="0.25">
      <c r="A14258"/>
    </row>
    <row r="14259" spans="1:1" ht="13.2" x14ac:dyDescent="0.25">
      <c r="A14259"/>
    </row>
    <row r="14260" spans="1:1" ht="13.2" x14ac:dyDescent="0.25">
      <c r="A14260"/>
    </row>
    <row r="14261" spans="1:1" ht="13.2" x14ac:dyDescent="0.25">
      <c r="A14261"/>
    </row>
    <row r="14262" spans="1:1" ht="13.2" x14ac:dyDescent="0.25">
      <c r="A14262"/>
    </row>
    <row r="14263" spans="1:1" ht="13.2" x14ac:dyDescent="0.25">
      <c r="A14263"/>
    </row>
    <row r="14264" spans="1:1" ht="13.2" x14ac:dyDescent="0.25">
      <c r="A14264"/>
    </row>
    <row r="14265" spans="1:1" ht="13.2" x14ac:dyDescent="0.25">
      <c r="A14265"/>
    </row>
    <row r="14266" spans="1:1" ht="13.2" x14ac:dyDescent="0.25">
      <c r="A14266"/>
    </row>
    <row r="14267" spans="1:1" ht="13.2" x14ac:dyDescent="0.25">
      <c r="A14267"/>
    </row>
    <row r="14268" spans="1:1" ht="13.2" x14ac:dyDescent="0.25">
      <c r="A14268"/>
    </row>
    <row r="14269" spans="1:1" ht="13.2" x14ac:dyDescent="0.25">
      <c r="A14269"/>
    </row>
    <row r="14270" spans="1:1" ht="13.2" x14ac:dyDescent="0.25">
      <c r="A14270"/>
    </row>
    <row r="14271" spans="1:1" ht="13.2" x14ac:dyDescent="0.25">
      <c r="A14271"/>
    </row>
    <row r="14272" spans="1:1" ht="13.2" x14ac:dyDescent="0.25">
      <c r="A14272"/>
    </row>
    <row r="14273" spans="1:1" ht="13.2" x14ac:dyDescent="0.25">
      <c r="A14273"/>
    </row>
    <row r="14274" spans="1:1" ht="13.2" x14ac:dyDescent="0.25">
      <c r="A14274"/>
    </row>
    <row r="14275" spans="1:1" ht="13.2" x14ac:dyDescent="0.25">
      <c r="A14275"/>
    </row>
    <row r="14276" spans="1:1" ht="13.2" x14ac:dyDescent="0.25">
      <c r="A14276"/>
    </row>
    <row r="14277" spans="1:1" ht="13.2" x14ac:dyDescent="0.25">
      <c r="A14277"/>
    </row>
    <row r="14278" spans="1:1" ht="13.2" x14ac:dyDescent="0.25">
      <c r="A14278"/>
    </row>
    <row r="14279" spans="1:1" ht="13.2" x14ac:dyDescent="0.25">
      <c r="A14279"/>
    </row>
    <row r="14280" spans="1:1" ht="13.2" x14ac:dyDescent="0.25">
      <c r="A14280"/>
    </row>
    <row r="14281" spans="1:1" ht="13.2" x14ac:dyDescent="0.25">
      <c r="A14281"/>
    </row>
    <row r="14282" spans="1:1" ht="13.2" x14ac:dyDescent="0.25">
      <c r="A14282"/>
    </row>
    <row r="14283" spans="1:1" ht="13.2" x14ac:dyDescent="0.25">
      <c r="A14283"/>
    </row>
    <row r="14284" spans="1:1" ht="13.2" x14ac:dyDescent="0.25">
      <c r="A14284"/>
    </row>
    <row r="14285" spans="1:1" ht="13.2" x14ac:dyDescent="0.25">
      <c r="A14285"/>
    </row>
    <row r="14286" spans="1:1" ht="13.2" x14ac:dyDescent="0.25">
      <c r="A14286"/>
    </row>
    <row r="14287" spans="1:1" ht="13.2" x14ac:dyDescent="0.25">
      <c r="A14287"/>
    </row>
    <row r="14288" spans="1:1" ht="13.2" x14ac:dyDescent="0.25">
      <c r="A14288"/>
    </row>
    <row r="14289" spans="1:1" ht="13.2" x14ac:dyDescent="0.25">
      <c r="A14289"/>
    </row>
    <row r="14290" spans="1:1" ht="13.2" x14ac:dyDescent="0.25">
      <c r="A14290"/>
    </row>
    <row r="14291" spans="1:1" ht="13.2" x14ac:dyDescent="0.25">
      <c r="A14291"/>
    </row>
    <row r="14292" spans="1:1" ht="13.2" x14ac:dyDescent="0.25">
      <c r="A14292"/>
    </row>
    <row r="14293" spans="1:1" ht="13.2" x14ac:dyDescent="0.25">
      <c r="A14293"/>
    </row>
    <row r="14294" spans="1:1" ht="13.2" x14ac:dyDescent="0.25">
      <c r="A14294"/>
    </row>
    <row r="14295" spans="1:1" ht="13.2" x14ac:dyDescent="0.25">
      <c r="A14295"/>
    </row>
    <row r="14296" spans="1:1" ht="13.2" x14ac:dyDescent="0.25">
      <c r="A14296"/>
    </row>
    <row r="14297" spans="1:1" ht="13.2" x14ac:dyDescent="0.25">
      <c r="A14297"/>
    </row>
    <row r="14298" spans="1:1" ht="13.2" x14ac:dyDescent="0.25">
      <c r="A14298"/>
    </row>
    <row r="14299" spans="1:1" ht="13.2" x14ac:dyDescent="0.25">
      <c r="A14299"/>
    </row>
    <row r="14300" spans="1:1" ht="13.2" x14ac:dyDescent="0.25">
      <c r="A14300"/>
    </row>
    <row r="14301" spans="1:1" ht="13.2" x14ac:dyDescent="0.25">
      <c r="A14301"/>
    </row>
    <row r="14302" spans="1:1" ht="13.2" x14ac:dyDescent="0.25">
      <c r="A14302"/>
    </row>
    <row r="14303" spans="1:1" ht="13.2" x14ac:dyDescent="0.25">
      <c r="A14303"/>
    </row>
    <row r="14304" spans="1:1" ht="13.2" x14ac:dyDescent="0.25">
      <c r="A14304"/>
    </row>
    <row r="14305" spans="1:1" ht="13.2" x14ac:dyDescent="0.25">
      <c r="A14305"/>
    </row>
    <row r="14306" spans="1:1" ht="13.2" x14ac:dyDescent="0.25">
      <c r="A14306"/>
    </row>
    <row r="14307" spans="1:1" ht="13.2" x14ac:dyDescent="0.25">
      <c r="A14307"/>
    </row>
    <row r="14308" spans="1:1" ht="13.2" x14ac:dyDescent="0.25">
      <c r="A14308"/>
    </row>
    <row r="14309" spans="1:1" ht="13.2" x14ac:dyDescent="0.25">
      <c r="A14309"/>
    </row>
    <row r="14310" spans="1:1" ht="13.2" x14ac:dyDescent="0.25">
      <c r="A14310"/>
    </row>
    <row r="14311" spans="1:1" ht="13.2" x14ac:dyDescent="0.25">
      <c r="A14311"/>
    </row>
    <row r="14312" spans="1:1" ht="13.2" x14ac:dyDescent="0.25">
      <c r="A14312"/>
    </row>
    <row r="14313" spans="1:1" ht="13.2" x14ac:dyDescent="0.25">
      <c r="A14313"/>
    </row>
    <row r="14314" spans="1:1" ht="13.2" x14ac:dyDescent="0.25">
      <c r="A14314"/>
    </row>
    <row r="14315" spans="1:1" ht="13.2" x14ac:dyDescent="0.25">
      <c r="A14315"/>
    </row>
    <row r="14316" spans="1:1" ht="13.2" x14ac:dyDescent="0.25">
      <c r="A14316"/>
    </row>
    <row r="14317" spans="1:1" ht="13.2" x14ac:dyDescent="0.25">
      <c r="A14317"/>
    </row>
    <row r="14318" spans="1:1" ht="13.2" x14ac:dyDescent="0.25">
      <c r="A14318"/>
    </row>
    <row r="14319" spans="1:1" ht="13.2" x14ac:dyDescent="0.25">
      <c r="A14319"/>
    </row>
    <row r="14320" spans="1:1" ht="13.2" x14ac:dyDescent="0.25">
      <c r="A14320"/>
    </row>
    <row r="14321" spans="1:1" ht="13.2" x14ac:dyDescent="0.25">
      <c r="A14321"/>
    </row>
    <row r="14322" spans="1:1" ht="13.2" x14ac:dyDescent="0.25">
      <c r="A14322"/>
    </row>
    <row r="14323" spans="1:1" ht="13.2" x14ac:dyDescent="0.25">
      <c r="A14323"/>
    </row>
    <row r="14324" spans="1:1" ht="13.2" x14ac:dyDescent="0.25">
      <c r="A14324"/>
    </row>
    <row r="14325" spans="1:1" ht="13.2" x14ac:dyDescent="0.25">
      <c r="A14325"/>
    </row>
    <row r="14326" spans="1:1" ht="13.2" x14ac:dyDescent="0.25">
      <c r="A14326"/>
    </row>
    <row r="14327" spans="1:1" ht="13.2" x14ac:dyDescent="0.25">
      <c r="A14327"/>
    </row>
    <row r="14328" spans="1:1" ht="13.2" x14ac:dyDescent="0.25">
      <c r="A14328"/>
    </row>
    <row r="14329" spans="1:1" ht="13.2" x14ac:dyDescent="0.25">
      <c r="A14329"/>
    </row>
    <row r="14330" spans="1:1" ht="13.2" x14ac:dyDescent="0.25">
      <c r="A14330"/>
    </row>
    <row r="14331" spans="1:1" ht="13.2" x14ac:dyDescent="0.25">
      <c r="A14331"/>
    </row>
    <row r="14332" spans="1:1" ht="13.2" x14ac:dyDescent="0.25">
      <c r="A14332"/>
    </row>
    <row r="14333" spans="1:1" ht="13.2" x14ac:dyDescent="0.25">
      <c r="A14333"/>
    </row>
    <row r="14334" spans="1:1" ht="13.2" x14ac:dyDescent="0.25">
      <c r="A14334"/>
    </row>
    <row r="14335" spans="1:1" ht="13.2" x14ac:dyDescent="0.25">
      <c r="A14335"/>
    </row>
    <row r="14336" spans="1:1" ht="13.2" x14ac:dyDescent="0.25">
      <c r="A14336"/>
    </row>
    <row r="14337" spans="1:1" ht="13.2" x14ac:dyDescent="0.25">
      <c r="A14337"/>
    </row>
    <row r="14338" spans="1:1" ht="13.2" x14ac:dyDescent="0.25">
      <c r="A14338"/>
    </row>
    <row r="14339" spans="1:1" ht="13.2" x14ac:dyDescent="0.25">
      <c r="A14339"/>
    </row>
    <row r="14340" spans="1:1" ht="13.2" x14ac:dyDescent="0.25">
      <c r="A14340"/>
    </row>
    <row r="14341" spans="1:1" ht="13.2" x14ac:dyDescent="0.25">
      <c r="A14341"/>
    </row>
    <row r="14342" spans="1:1" ht="13.2" x14ac:dyDescent="0.25">
      <c r="A14342"/>
    </row>
    <row r="14343" spans="1:1" ht="13.2" x14ac:dyDescent="0.25">
      <c r="A14343"/>
    </row>
    <row r="14344" spans="1:1" ht="13.2" x14ac:dyDescent="0.25">
      <c r="A14344"/>
    </row>
    <row r="14345" spans="1:1" ht="13.2" x14ac:dyDescent="0.25">
      <c r="A14345"/>
    </row>
    <row r="14346" spans="1:1" ht="13.2" x14ac:dyDescent="0.25">
      <c r="A14346"/>
    </row>
    <row r="14347" spans="1:1" ht="13.2" x14ac:dyDescent="0.25">
      <c r="A14347"/>
    </row>
    <row r="14348" spans="1:1" ht="13.2" x14ac:dyDescent="0.25">
      <c r="A14348"/>
    </row>
    <row r="14349" spans="1:1" ht="13.2" x14ac:dyDescent="0.25">
      <c r="A14349"/>
    </row>
    <row r="14350" spans="1:1" ht="13.2" x14ac:dyDescent="0.25">
      <c r="A14350"/>
    </row>
    <row r="14351" spans="1:1" ht="13.2" x14ac:dyDescent="0.25">
      <c r="A14351"/>
    </row>
    <row r="14352" spans="1:1" ht="13.2" x14ac:dyDescent="0.25">
      <c r="A14352"/>
    </row>
    <row r="14353" spans="1:1" ht="13.2" x14ac:dyDescent="0.25">
      <c r="A14353"/>
    </row>
    <row r="14354" spans="1:1" ht="13.2" x14ac:dyDescent="0.25">
      <c r="A14354"/>
    </row>
    <row r="14355" spans="1:1" ht="13.2" x14ac:dyDescent="0.25">
      <c r="A14355"/>
    </row>
    <row r="14356" spans="1:1" ht="13.2" x14ac:dyDescent="0.25">
      <c r="A14356"/>
    </row>
    <row r="14357" spans="1:1" ht="13.2" x14ac:dyDescent="0.25">
      <c r="A14357"/>
    </row>
    <row r="14358" spans="1:1" ht="13.2" x14ac:dyDescent="0.25">
      <c r="A14358"/>
    </row>
    <row r="14359" spans="1:1" ht="13.2" x14ac:dyDescent="0.25">
      <c r="A14359"/>
    </row>
    <row r="14360" spans="1:1" ht="13.2" x14ac:dyDescent="0.25">
      <c r="A14360"/>
    </row>
    <row r="14361" spans="1:1" ht="13.2" x14ac:dyDescent="0.25">
      <c r="A14361"/>
    </row>
    <row r="14362" spans="1:1" ht="13.2" x14ac:dyDescent="0.25">
      <c r="A14362"/>
    </row>
    <row r="14363" spans="1:1" ht="13.2" x14ac:dyDescent="0.25">
      <c r="A14363"/>
    </row>
    <row r="14364" spans="1:1" ht="13.2" x14ac:dyDescent="0.25">
      <c r="A14364"/>
    </row>
    <row r="14365" spans="1:1" ht="13.2" x14ac:dyDescent="0.25">
      <c r="A14365"/>
    </row>
    <row r="14366" spans="1:1" ht="13.2" x14ac:dyDescent="0.25">
      <c r="A14366"/>
    </row>
    <row r="14367" spans="1:1" ht="13.2" x14ac:dyDescent="0.25">
      <c r="A14367"/>
    </row>
    <row r="14368" spans="1:1" ht="13.2" x14ac:dyDescent="0.25">
      <c r="A14368"/>
    </row>
    <row r="14369" spans="1:1" ht="13.2" x14ac:dyDescent="0.25">
      <c r="A14369"/>
    </row>
    <row r="14370" spans="1:1" ht="13.2" x14ac:dyDescent="0.25">
      <c r="A14370"/>
    </row>
    <row r="14371" spans="1:1" ht="13.2" x14ac:dyDescent="0.25">
      <c r="A14371"/>
    </row>
    <row r="14372" spans="1:1" ht="13.2" x14ac:dyDescent="0.25">
      <c r="A14372"/>
    </row>
    <row r="14373" spans="1:1" ht="13.2" x14ac:dyDescent="0.25">
      <c r="A14373"/>
    </row>
    <row r="14374" spans="1:1" ht="13.2" x14ac:dyDescent="0.25">
      <c r="A14374"/>
    </row>
    <row r="14375" spans="1:1" ht="13.2" x14ac:dyDescent="0.25">
      <c r="A14375"/>
    </row>
    <row r="14376" spans="1:1" ht="13.2" x14ac:dyDescent="0.25">
      <c r="A14376"/>
    </row>
    <row r="14377" spans="1:1" ht="13.2" x14ac:dyDescent="0.25">
      <c r="A14377"/>
    </row>
    <row r="14378" spans="1:1" ht="13.2" x14ac:dyDescent="0.25">
      <c r="A14378"/>
    </row>
    <row r="14379" spans="1:1" ht="13.2" x14ac:dyDescent="0.25">
      <c r="A14379"/>
    </row>
    <row r="14380" spans="1:1" ht="13.2" x14ac:dyDescent="0.25">
      <c r="A14380"/>
    </row>
    <row r="14381" spans="1:1" ht="13.2" x14ac:dyDescent="0.25">
      <c r="A14381"/>
    </row>
    <row r="14382" spans="1:1" ht="13.2" x14ac:dyDescent="0.25">
      <c r="A14382"/>
    </row>
    <row r="14383" spans="1:1" ht="13.2" x14ac:dyDescent="0.25">
      <c r="A14383"/>
    </row>
    <row r="14384" spans="1:1" ht="13.2" x14ac:dyDescent="0.25">
      <c r="A14384"/>
    </row>
    <row r="14385" spans="1:1" ht="13.2" x14ac:dyDescent="0.25">
      <c r="A14385"/>
    </row>
    <row r="14386" spans="1:1" ht="13.2" x14ac:dyDescent="0.25">
      <c r="A14386"/>
    </row>
    <row r="14387" spans="1:1" ht="13.2" x14ac:dyDescent="0.25">
      <c r="A14387"/>
    </row>
    <row r="14388" spans="1:1" ht="13.2" x14ac:dyDescent="0.25">
      <c r="A14388"/>
    </row>
    <row r="14389" spans="1:1" ht="13.2" x14ac:dyDescent="0.25">
      <c r="A14389"/>
    </row>
    <row r="14390" spans="1:1" ht="13.2" x14ac:dyDescent="0.25">
      <c r="A14390"/>
    </row>
    <row r="14391" spans="1:1" ht="13.2" x14ac:dyDescent="0.25">
      <c r="A14391"/>
    </row>
    <row r="14392" spans="1:1" ht="13.2" x14ac:dyDescent="0.25">
      <c r="A14392"/>
    </row>
    <row r="14393" spans="1:1" ht="13.2" x14ac:dyDescent="0.25">
      <c r="A14393"/>
    </row>
    <row r="14394" spans="1:1" ht="13.2" x14ac:dyDescent="0.25">
      <c r="A14394"/>
    </row>
    <row r="14395" spans="1:1" ht="13.2" x14ac:dyDescent="0.25">
      <c r="A14395"/>
    </row>
    <row r="14396" spans="1:1" ht="13.2" x14ac:dyDescent="0.25">
      <c r="A14396"/>
    </row>
    <row r="14397" spans="1:1" ht="13.2" x14ac:dyDescent="0.25">
      <c r="A14397"/>
    </row>
    <row r="14398" spans="1:1" ht="13.2" x14ac:dyDescent="0.25">
      <c r="A14398"/>
    </row>
    <row r="14399" spans="1:1" ht="13.2" x14ac:dyDescent="0.25">
      <c r="A14399"/>
    </row>
    <row r="14400" spans="1:1" ht="13.2" x14ac:dyDescent="0.25">
      <c r="A14400"/>
    </row>
    <row r="14401" spans="1:1" ht="13.2" x14ac:dyDescent="0.25">
      <c r="A14401"/>
    </row>
    <row r="14402" spans="1:1" ht="13.2" x14ac:dyDescent="0.25">
      <c r="A14402"/>
    </row>
    <row r="14403" spans="1:1" ht="13.2" x14ac:dyDescent="0.25">
      <c r="A14403"/>
    </row>
    <row r="14404" spans="1:1" ht="13.2" x14ac:dyDescent="0.25">
      <c r="A14404"/>
    </row>
    <row r="14405" spans="1:1" ht="13.2" x14ac:dyDescent="0.25">
      <c r="A14405"/>
    </row>
    <row r="14406" spans="1:1" ht="13.2" x14ac:dyDescent="0.25">
      <c r="A14406"/>
    </row>
    <row r="14407" spans="1:1" ht="13.2" x14ac:dyDescent="0.25">
      <c r="A14407"/>
    </row>
    <row r="14408" spans="1:1" ht="13.2" x14ac:dyDescent="0.25">
      <c r="A14408"/>
    </row>
    <row r="14409" spans="1:1" ht="13.2" x14ac:dyDescent="0.25">
      <c r="A14409"/>
    </row>
    <row r="14410" spans="1:1" ht="13.2" x14ac:dyDescent="0.25">
      <c r="A14410"/>
    </row>
    <row r="14411" spans="1:1" ht="13.2" x14ac:dyDescent="0.25">
      <c r="A14411"/>
    </row>
    <row r="14412" spans="1:1" ht="13.2" x14ac:dyDescent="0.25">
      <c r="A14412"/>
    </row>
    <row r="14413" spans="1:1" ht="13.2" x14ac:dyDescent="0.25">
      <c r="A14413"/>
    </row>
    <row r="14414" spans="1:1" ht="13.2" x14ac:dyDescent="0.25">
      <c r="A14414"/>
    </row>
    <row r="14415" spans="1:1" ht="13.2" x14ac:dyDescent="0.25">
      <c r="A14415"/>
    </row>
    <row r="14416" spans="1:1" ht="13.2" x14ac:dyDescent="0.25">
      <c r="A14416"/>
    </row>
    <row r="14417" spans="1:1" ht="13.2" x14ac:dyDescent="0.25">
      <c r="A14417"/>
    </row>
    <row r="14418" spans="1:1" ht="13.2" x14ac:dyDescent="0.25">
      <c r="A14418"/>
    </row>
    <row r="14419" spans="1:1" ht="13.2" x14ac:dyDescent="0.25">
      <c r="A14419"/>
    </row>
    <row r="14420" spans="1:1" ht="13.2" x14ac:dyDescent="0.25">
      <c r="A14420"/>
    </row>
    <row r="14421" spans="1:1" ht="13.2" x14ac:dyDescent="0.25">
      <c r="A14421"/>
    </row>
    <row r="14422" spans="1:1" ht="13.2" x14ac:dyDescent="0.25">
      <c r="A14422"/>
    </row>
    <row r="14423" spans="1:1" ht="13.2" x14ac:dyDescent="0.25">
      <c r="A14423"/>
    </row>
    <row r="14424" spans="1:1" ht="13.2" x14ac:dyDescent="0.25">
      <c r="A14424"/>
    </row>
    <row r="14425" spans="1:1" ht="13.2" x14ac:dyDescent="0.25">
      <c r="A14425"/>
    </row>
    <row r="14426" spans="1:1" ht="13.2" x14ac:dyDescent="0.25">
      <c r="A14426"/>
    </row>
    <row r="14427" spans="1:1" ht="13.2" x14ac:dyDescent="0.25">
      <c r="A14427"/>
    </row>
    <row r="14428" spans="1:1" ht="13.2" x14ac:dyDescent="0.25">
      <c r="A14428"/>
    </row>
    <row r="14429" spans="1:1" ht="13.2" x14ac:dyDescent="0.25">
      <c r="A14429"/>
    </row>
    <row r="14430" spans="1:1" ht="13.2" x14ac:dyDescent="0.25">
      <c r="A14430"/>
    </row>
    <row r="14431" spans="1:1" ht="13.2" x14ac:dyDescent="0.25">
      <c r="A14431"/>
    </row>
    <row r="14432" spans="1:1" ht="13.2" x14ac:dyDescent="0.25">
      <c r="A14432"/>
    </row>
    <row r="14433" spans="1:1" ht="13.2" x14ac:dyDescent="0.25">
      <c r="A14433"/>
    </row>
    <row r="14434" spans="1:1" ht="13.2" x14ac:dyDescent="0.25">
      <c r="A14434"/>
    </row>
    <row r="14435" spans="1:1" ht="13.2" x14ac:dyDescent="0.25">
      <c r="A14435"/>
    </row>
    <row r="14436" spans="1:1" ht="13.2" x14ac:dyDescent="0.25">
      <c r="A14436"/>
    </row>
    <row r="14437" spans="1:1" ht="13.2" x14ac:dyDescent="0.25">
      <c r="A14437"/>
    </row>
    <row r="14438" spans="1:1" ht="13.2" x14ac:dyDescent="0.25">
      <c r="A14438"/>
    </row>
    <row r="14439" spans="1:1" ht="13.2" x14ac:dyDescent="0.25">
      <c r="A14439"/>
    </row>
    <row r="14440" spans="1:1" ht="13.2" x14ac:dyDescent="0.25">
      <c r="A14440"/>
    </row>
    <row r="14441" spans="1:1" ht="13.2" x14ac:dyDescent="0.25">
      <c r="A14441"/>
    </row>
    <row r="14442" spans="1:1" ht="13.2" x14ac:dyDescent="0.25">
      <c r="A14442"/>
    </row>
    <row r="14443" spans="1:1" ht="13.2" x14ac:dyDescent="0.25">
      <c r="A14443"/>
    </row>
    <row r="14444" spans="1:1" ht="13.2" x14ac:dyDescent="0.25">
      <c r="A14444"/>
    </row>
    <row r="14445" spans="1:1" ht="13.2" x14ac:dyDescent="0.25">
      <c r="A14445"/>
    </row>
    <row r="14446" spans="1:1" ht="13.2" x14ac:dyDescent="0.25">
      <c r="A14446"/>
    </row>
    <row r="14447" spans="1:1" ht="13.2" x14ac:dyDescent="0.25">
      <c r="A14447"/>
    </row>
    <row r="14448" spans="1:1" ht="13.2" x14ac:dyDescent="0.25">
      <c r="A14448"/>
    </row>
    <row r="14449" spans="1:1" ht="13.2" x14ac:dyDescent="0.25">
      <c r="A14449"/>
    </row>
    <row r="14450" spans="1:1" ht="13.2" x14ac:dyDescent="0.25">
      <c r="A14450"/>
    </row>
    <row r="14451" spans="1:1" ht="13.2" x14ac:dyDescent="0.25">
      <c r="A14451"/>
    </row>
    <row r="14452" spans="1:1" ht="13.2" x14ac:dyDescent="0.25">
      <c r="A14452"/>
    </row>
    <row r="14453" spans="1:1" ht="13.2" x14ac:dyDescent="0.25">
      <c r="A14453"/>
    </row>
    <row r="14454" spans="1:1" ht="13.2" x14ac:dyDescent="0.25">
      <c r="A14454"/>
    </row>
    <row r="14455" spans="1:1" ht="13.2" x14ac:dyDescent="0.25">
      <c r="A14455"/>
    </row>
    <row r="14456" spans="1:1" ht="13.2" x14ac:dyDescent="0.25">
      <c r="A14456"/>
    </row>
    <row r="14457" spans="1:1" ht="13.2" x14ac:dyDescent="0.25">
      <c r="A14457"/>
    </row>
    <row r="14458" spans="1:1" ht="13.2" x14ac:dyDescent="0.25">
      <c r="A14458"/>
    </row>
    <row r="14459" spans="1:1" ht="13.2" x14ac:dyDescent="0.25">
      <c r="A14459"/>
    </row>
    <row r="14460" spans="1:1" ht="13.2" x14ac:dyDescent="0.25">
      <c r="A14460"/>
    </row>
    <row r="14461" spans="1:1" ht="13.2" x14ac:dyDescent="0.25">
      <c r="A14461"/>
    </row>
    <row r="14462" spans="1:1" ht="13.2" x14ac:dyDescent="0.25">
      <c r="A14462"/>
    </row>
    <row r="14463" spans="1:1" ht="13.2" x14ac:dyDescent="0.25">
      <c r="A14463"/>
    </row>
    <row r="14464" spans="1:1" ht="13.2" x14ac:dyDescent="0.25">
      <c r="A14464"/>
    </row>
    <row r="14465" spans="1:1" ht="13.2" x14ac:dyDescent="0.25">
      <c r="A14465"/>
    </row>
    <row r="14466" spans="1:1" ht="13.2" x14ac:dyDescent="0.25">
      <c r="A14466"/>
    </row>
    <row r="14467" spans="1:1" ht="13.2" x14ac:dyDescent="0.25">
      <c r="A14467"/>
    </row>
    <row r="14468" spans="1:1" ht="13.2" x14ac:dyDescent="0.25">
      <c r="A14468"/>
    </row>
    <row r="14469" spans="1:1" ht="13.2" x14ac:dyDescent="0.25">
      <c r="A14469"/>
    </row>
    <row r="14470" spans="1:1" ht="13.2" x14ac:dyDescent="0.25">
      <c r="A14470"/>
    </row>
    <row r="14471" spans="1:1" ht="13.2" x14ac:dyDescent="0.25">
      <c r="A14471"/>
    </row>
    <row r="14472" spans="1:1" ht="13.2" x14ac:dyDescent="0.25">
      <c r="A14472"/>
    </row>
    <row r="14473" spans="1:1" ht="13.2" x14ac:dyDescent="0.25">
      <c r="A14473"/>
    </row>
    <row r="14474" spans="1:1" ht="13.2" x14ac:dyDescent="0.25">
      <c r="A14474"/>
    </row>
    <row r="14475" spans="1:1" ht="13.2" x14ac:dyDescent="0.25">
      <c r="A14475"/>
    </row>
    <row r="14476" spans="1:1" ht="13.2" x14ac:dyDescent="0.25">
      <c r="A14476"/>
    </row>
    <row r="14477" spans="1:1" ht="13.2" x14ac:dyDescent="0.25">
      <c r="A14477"/>
    </row>
    <row r="14478" spans="1:1" ht="13.2" x14ac:dyDescent="0.25">
      <c r="A14478"/>
    </row>
    <row r="14479" spans="1:1" ht="13.2" x14ac:dyDescent="0.25">
      <c r="A14479"/>
    </row>
    <row r="14480" spans="1:1" ht="13.2" x14ac:dyDescent="0.25">
      <c r="A14480"/>
    </row>
    <row r="14481" spans="1:1" ht="13.2" x14ac:dyDescent="0.25">
      <c r="A14481"/>
    </row>
    <row r="14482" spans="1:1" ht="13.2" x14ac:dyDescent="0.25">
      <c r="A14482"/>
    </row>
    <row r="14483" spans="1:1" ht="13.2" x14ac:dyDescent="0.25">
      <c r="A14483"/>
    </row>
    <row r="14484" spans="1:1" ht="13.2" x14ac:dyDescent="0.25">
      <c r="A14484"/>
    </row>
    <row r="14485" spans="1:1" ht="13.2" x14ac:dyDescent="0.25">
      <c r="A14485"/>
    </row>
    <row r="14486" spans="1:1" ht="13.2" x14ac:dyDescent="0.25">
      <c r="A14486"/>
    </row>
    <row r="14487" spans="1:1" ht="13.2" x14ac:dyDescent="0.25">
      <c r="A14487"/>
    </row>
    <row r="14488" spans="1:1" ht="13.2" x14ac:dyDescent="0.25">
      <c r="A14488"/>
    </row>
    <row r="14489" spans="1:1" ht="13.2" x14ac:dyDescent="0.25">
      <c r="A14489"/>
    </row>
    <row r="14490" spans="1:1" ht="13.2" x14ac:dyDescent="0.25">
      <c r="A14490"/>
    </row>
    <row r="14491" spans="1:1" ht="13.2" x14ac:dyDescent="0.25">
      <c r="A14491"/>
    </row>
    <row r="14492" spans="1:1" ht="13.2" x14ac:dyDescent="0.25">
      <c r="A14492"/>
    </row>
    <row r="14493" spans="1:1" ht="13.2" x14ac:dyDescent="0.25">
      <c r="A14493"/>
    </row>
    <row r="14494" spans="1:1" ht="13.2" x14ac:dyDescent="0.25">
      <c r="A14494"/>
    </row>
    <row r="14495" spans="1:1" ht="13.2" x14ac:dyDescent="0.25">
      <c r="A14495"/>
    </row>
    <row r="14496" spans="1:1" ht="13.2" x14ac:dyDescent="0.25">
      <c r="A14496"/>
    </row>
    <row r="14497" spans="1:1" ht="13.2" x14ac:dyDescent="0.25">
      <c r="A14497"/>
    </row>
    <row r="14498" spans="1:1" ht="13.2" x14ac:dyDescent="0.25">
      <c r="A14498"/>
    </row>
    <row r="14499" spans="1:1" ht="13.2" x14ac:dyDescent="0.25">
      <c r="A14499"/>
    </row>
    <row r="14500" spans="1:1" ht="13.2" x14ac:dyDescent="0.25">
      <c r="A14500"/>
    </row>
    <row r="14501" spans="1:1" ht="13.2" x14ac:dyDescent="0.25">
      <c r="A14501"/>
    </row>
    <row r="14502" spans="1:1" ht="13.2" x14ac:dyDescent="0.25">
      <c r="A14502"/>
    </row>
    <row r="14503" spans="1:1" ht="13.2" x14ac:dyDescent="0.25">
      <c r="A14503"/>
    </row>
    <row r="14504" spans="1:1" ht="13.2" x14ac:dyDescent="0.25">
      <c r="A14504"/>
    </row>
    <row r="14505" spans="1:1" ht="13.2" x14ac:dyDescent="0.25">
      <c r="A14505"/>
    </row>
    <row r="14506" spans="1:1" ht="13.2" x14ac:dyDescent="0.25">
      <c r="A14506"/>
    </row>
    <row r="14507" spans="1:1" ht="13.2" x14ac:dyDescent="0.25">
      <c r="A14507"/>
    </row>
    <row r="14508" spans="1:1" ht="13.2" x14ac:dyDescent="0.25">
      <c r="A14508"/>
    </row>
    <row r="14509" spans="1:1" ht="13.2" x14ac:dyDescent="0.25">
      <c r="A14509"/>
    </row>
    <row r="14510" spans="1:1" ht="13.2" x14ac:dyDescent="0.25">
      <c r="A14510"/>
    </row>
    <row r="14511" spans="1:1" ht="13.2" x14ac:dyDescent="0.25">
      <c r="A14511"/>
    </row>
    <row r="14512" spans="1:1" ht="13.2" x14ac:dyDescent="0.25">
      <c r="A14512"/>
    </row>
    <row r="14513" spans="1:1" ht="13.2" x14ac:dyDescent="0.25">
      <c r="A14513"/>
    </row>
    <row r="14514" spans="1:1" ht="13.2" x14ac:dyDescent="0.25">
      <c r="A14514"/>
    </row>
    <row r="14515" spans="1:1" ht="13.2" x14ac:dyDescent="0.25">
      <c r="A14515"/>
    </row>
    <row r="14516" spans="1:1" ht="13.2" x14ac:dyDescent="0.25">
      <c r="A14516"/>
    </row>
    <row r="14517" spans="1:1" ht="13.2" x14ac:dyDescent="0.25">
      <c r="A14517"/>
    </row>
    <row r="14518" spans="1:1" ht="13.2" x14ac:dyDescent="0.25">
      <c r="A14518"/>
    </row>
    <row r="14519" spans="1:1" ht="13.2" x14ac:dyDescent="0.25">
      <c r="A14519"/>
    </row>
    <row r="14520" spans="1:1" ht="13.2" x14ac:dyDescent="0.25">
      <c r="A14520"/>
    </row>
    <row r="14521" spans="1:1" ht="13.2" x14ac:dyDescent="0.25">
      <c r="A14521"/>
    </row>
    <row r="14522" spans="1:1" ht="13.2" x14ac:dyDescent="0.25">
      <c r="A14522"/>
    </row>
    <row r="14523" spans="1:1" ht="13.2" x14ac:dyDescent="0.25">
      <c r="A14523"/>
    </row>
    <row r="14524" spans="1:1" ht="13.2" x14ac:dyDescent="0.25">
      <c r="A14524"/>
    </row>
    <row r="14525" spans="1:1" ht="13.2" x14ac:dyDescent="0.25">
      <c r="A14525"/>
    </row>
    <row r="14526" spans="1:1" ht="13.2" x14ac:dyDescent="0.25">
      <c r="A14526"/>
    </row>
    <row r="14527" spans="1:1" ht="13.2" x14ac:dyDescent="0.25">
      <c r="A14527"/>
    </row>
    <row r="14528" spans="1:1" ht="13.2" x14ac:dyDescent="0.25">
      <c r="A14528"/>
    </row>
    <row r="14529" spans="1:1" ht="13.2" x14ac:dyDescent="0.25">
      <c r="A14529"/>
    </row>
    <row r="14530" spans="1:1" ht="13.2" x14ac:dyDescent="0.25">
      <c r="A14530"/>
    </row>
    <row r="14531" spans="1:1" ht="13.2" x14ac:dyDescent="0.25">
      <c r="A14531"/>
    </row>
    <row r="14532" spans="1:1" ht="13.2" x14ac:dyDescent="0.25">
      <c r="A14532"/>
    </row>
    <row r="14533" spans="1:1" ht="13.2" x14ac:dyDescent="0.25">
      <c r="A14533"/>
    </row>
    <row r="14534" spans="1:1" ht="13.2" x14ac:dyDescent="0.25">
      <c r="A14534"/>
    </row>
    <row r="14535" spans="1:1" ht="13.2" x14ac:dyDescent="0.25">
      <c r="A14535"/>
    </row>
    <row r="14536" spans="1:1" ht="13.2" x14ac:dyDescent="0.25">
      <c r="A14536"/>
    </row>
    <row r="14537" spans="1:1" ht="13.2" x14ac:dyDescent="0.25">
      <c r="A14537"/>
    </row>
    <row r="14538" spans="1:1" ht="13.2" x14ac:dyDescent="0.25">
      <c r="A14538"/>
    </row>
    <row r="14539" spans="1:1" ht="13.2" x14ac:dyDescent="0.25">
      <c r="A14539"/>
    </row>
    <row r="14540" spans="1:1" ht="13.2" x14ac:dyDescent="0.25">
      <c r="A14540"/>
    </row>
    <row r="14541" spans="1:1" ht="13.2" x14ac:dyDescent="0.25">
      <c r="A14541"/>
    </row>
    <row r="14542" spans="1:1" ht="13.2" x14ac:dyDescent="0.25">
      <c r="A14542"/>
    </row>
    <row r="14543" spans="1:1" ht="13.2" x14ac:dyDescent="0.25">
      <c r="A14543"/>
    </row>
    <row r="14544" spans="1:1" ht="13.2" x14ac:dyDescent="0.25">
      <c r="A14544"/>
    </row>
    <row r="14545" spans="1:1" ht="13.2" x14ac:dyDescent="0.25">
      <c r="A14545"/>
    </row>
    <row r="14546" spans="1:1" ht="13.2" x14ac:dyDescent="0.25">
      <c r="A14546"/>
    </row>
    <row r="14547" spans="1:1" ht="13.2" x14ac:dyDescent="0.25">
      <c r="A14547"/>
    </row>
    <row r="14548" spans="1:1" ht="13.2" x14ac:dyDescent="0.25">
      <c r="A14548"/>
    </row>
    <row r="14549" spans="1:1" ht="13.2" x14ac:dyDescent="0.25">
      <c r="A14549"/>
    </row>
    <row r="14550" spans="1:1" ht="13.2" x14ac:dyDescent="0.25">
      <c r="A14550"/>
    </row>
    <row r="14551" spans="1:1" ht="13.2" x14ac:dyDescent="0.25">
      <c r="A14551"/>
    </row>
    <row r="14552" spans="1:1" ht="13.2" x14ac:dyDescent="0.25">
      <c r="A14552"/>
    </row>
    <row r="14553" spans="1:1" ht="13.2" x14ac:dyDescent="0.25">
      <c r="A14553"/>
    </row>
    <row r="14554" spans="1:1" ht="13.2" x14ac:dyDescent="0.25">
      <c r="A14554"/>
    </row>
    <row r="14555" spans="1:1" ht="13.2" x14ac:dyDescent="0.25">
      <c r="A14555"/>
    </row>
    <row r="14556" spans="1:1" ht="13.2" x14ac:dyDescent="0.25">
      <c r="A14556"/>
    </row>
    <row r="14557" spans="1:1" ht="13.2" x14ac:dyDescent="0.25">
      <c r="A14557"/>
    </row>
    <row r="14558" spans="1:1" ht="13.2" x14ac:dyDescent="0.25">
      <c r="A14558"/>
    </row>
    <row r="14559" spans="1:1" ht="13.2" x14ac:dyDescent="0.25">
      <c r="A14559"/>
    </row>
    <row r="14560" spans="1:1" ht="13.2" x14ac:dyDescent="0.25">
      <c r="A14560"/>
    </row>
    <row r="14561" spans="1:1" ht="13.2" x14ac:dyDescent="0.25">
      <c r="A14561"/>
    </row>
    <row r="14562" spans="1:1" ht="13.2" x14ac:dyDescent="0.25">
      <c r="A14562"/>
    </row>
    <row r="14563" spans="1:1" ht="13.2" x14ac:dyDescent="0.25">
      <c r="A14563"/>
    </row>
    <row r="14564" spans="1:1" ht="13.2" x14ac:dyDescent="0.25">
      <c r="A14564"/>
    </row>
    <row r="14565" spans="1:1" ht="13.2" x14ac:dyDescent="0.25">
      <c r="A14565"/>
    </row>
    <row r="14566" spans="1:1" ht="13.2" x14ac:dyDescent="0.25">
      <c r="A14566"/>
    </row>
    <row r="14567" spans="1:1" ht="13.2" x14ac:dyDescent="0.25">
      <c r="A14567"/>
    </row>
    <row r="14568" spans="1:1" ht="13.2" x14ac:dyDescent="0.25">
      <c r="A14568"/>
    </row>
    <row r="14569" spans="1:1" ht="13.2" x14ac:dyDescent="0.25">
      <c r="A14569"/>
    </row>
    <row r="14570" spans="1:1" ht="13.2" x14ac:dyDescent="0.25">
      <c r="A14570"/>
    </row>
    <row r="14571" spans="1:1" ht="13.2" x14ac:dyDescent="0.25">
      <c r="A14571"/>
    </row>
    <row r="14572" spans="1:1" ht="13.2" x14ac:dyDescent="0.25">
      <c r="A14572"/>
    </row>
    <row r="14573" spans="1:1" ht="13.2" x14ac:dyDescent="0.25">
      <c r="A14573"/>
    </row>
    <row r="14574" spans="1:1" ht="13.2" x14ac:dyDescent="0.25">
      <c r="A14574"/>
    </row>
    <row r="14575" spans="1:1" ht="13.2" x14ac:dyDescent="0.25">
      <c r="A14575"/>
    </row>
    <row r="14576" spans="1:1" ht="13.2" x14ac:dyDescent="0.25">
      <c r="A14576"/>
    </row>
    <row r="14577" spans="1:1" ht="13.2" x14ac:dyDescent="0.25">
      <c r="A14577"/>
    </row>
    <row r="14578" spans="1:1" ht="13.2" x14ac:dyDescent="0.25">
      <c r="A14578"/>
    </row>
    <row r="14579" spans="1:1" ht="13.2" x14ac:dyDescent="0.25">
      <c r="A14579"/>
    </row>
    <row r="14580" spans="1:1" ht="13.2" x14ac:dyDescent="0.25">
      <c r="A14580"/>
    </row>
    <row r="14581" spans="1:1" ht="13.2" x14ac:dyDescent="0.25">
      <c r="A14581"/>
    </row>
    <row r="14582" spans="1:1" ht="13.2" x14ac:dyDescent="0.25">
      <c r="A14582"/>
    </row>
    <row r="14583" spans="1:1" ht="13.2" x14ac:dyDescent="0.25">
      <c r="A14583"/>
    </row>
    <row r="14584" spans="1:1" ht="13.2" x14ac:dyDescent="0.25">
      <c r="A14584"/>
    </row>
    <row r="14585" spans="1:1" ht="13.2" x14ac:dyDescent="0.25">
      <c r="A14585"/>
    </row>
    <row r="14586" spans="1:1" ht="13.2" x14ac:dyDescent="0.25">
      <c r="A14586"/>
    </row>
    <row r="14587" spans="1:1" ht="13.2" x14ac:dyDescent="0.25">
      <c r="A14587"/>
    </row>
    <row r="14588" spans="1:1" ht="13.2" x14ac:dyDescent="0.25">
      <c r="A14588"/>
    </row>
    <row r="14589" spans="1:1" ht="13.2" x14ac:dyDescent="0.25">
      <c r="A14589"/>
    </row>
    <row r="14590" spans="1:1" ht="13.2" x14ac:dyDescent="0.25">
      <c r="A14590"/>
    </row>
    <row r="14591" spans="1:1" ht="13.2" x14ac:dyDescent="0.25">
      <c r="A14591"/>
    </row>
    <row r="14592" spans="1:1" ht="13.2" x14ac:dyDescent="0.25">
      <c r="A14592"/>
    </row>
    <row r="14593" spans="1:1" ht="13.2" x14ac:dyDescent="0.25">
      <c r="A14593"/>
    </row>
    <row r="14594" spans="1:1" ht="13.2" x14ac:dyDescent="0.25">
      <c r="A14594"/>
    </row>
    <row r="14595" spans="1:1" ht="13.2" x14ac:dyDescent="0.25">
      <c r="A14595"/>
    </row>
    <row r="14596" spans="1:1" ht="13.2" x14ac:dyDescent="0.25">
      <c r="A14596"/>
    </row>
    <row r="14597" spans="1:1" ht="13.2" x14ac:dyDescent="0.25">
      <c r="A14597"/>
    </row>
    <row r="14598" spans="1:1" ht="13.2" x14ac:dyDescent="0.25">
      <c r="A14598"/>
    </row>
    <row r="14599" spans="1:1" ht="13.2" x14ac:dyDescent="0.25">
      <c r="A14599"/>
    </row>
    <row r="14600" spans="1:1" ht="13.2" x14ac:dyDescent="0.25">
      <c r="A14600"/>
    </row>
    <row r="14601" spans="1:1" ht="13.2" x14ac:dyDescent="0.25">
      <c r="A14601"/>
    </row>
    <row r="14602" spans="1:1" ht="13.2" x14ac:dyDescent="0.25">
      <c r="A14602"/>
    </row>
    <row r="14603" spans="1:1" ht="13.2" x14ac:dyDescent="0.25">
      <c r="A14603"/>
    </row>
    <row r="14604" spans="1:1" ht="13.2" x14ac:dyDescent="0.25">
      <c r="A14604"/>
    </row>
    <row r="14605" spans="1:1" ht="13.2" x14ac:dyDescent="0.25">
      <c r="A14605"/>
    </row>
    <row r="14606" spans="1:1" ht="13.2" x14ac:dyDescent="0.25">
      <c r="A14606"/>
    </row>
    <row r="14607" spans="1:1" ht="13.2" x14ac:dyDescent="0.25">
      <c r="A14607"/>
    </row>
    <row r="14608" spans="1:1" ht="13.2" x14ac:dyDescent="0.25">
      <c r="A14608"/>
    </row>
    <row r="14609" spans="1:1" ht="13.2" x14ac:dyDescent="0.25">
      <c r="A14609"/>
    </row>
    <row r="14610" spans="1:1" ht="13.2" x14ac:dyDescent="0.25">
      <c r="A14610"/>
    </row>
    <row r="14611" spans="1:1" ht="13.2" x14ac:dyDescent="0.25">
      <c r="A14611"/>
    </row>
    <row r="14612" spans="1:1" ht="13.2" x14ac:dyDescent="0.25">
      <c r="A14612"/>
    </row>
    <row r="14613" spans="1:1" ht="13.2" x14ac:dyDescent="0.25">
      <c r="A14613"/>
    </row>
    <row r="14614" spans="1:1" ht="13.2" x14ac:dyDescent="0.25">
      <c r="A14614"/>
    </row>
    <row r="14615" spans="1:1" ht="13.2" x14ac:dyDescent="0.25">
      <c r="A14615"/>
    </row>
    <row r="14616" spans="1:1" ht="13.2" x14ac:dyDescent="0.25">
      <c r="A14616"/>
    </row>
    <row r="14617" spans="1:1" ht="13.2" x14ac:dyDescent="0.25">
      <c r="A14617"/>
    </row>
    <row r="14618" spans="1:1" ht="13.2" x14ac:dyDescent="0.25">
      <c r="A14618"/>
    </row>
    <row r="14619" spans="1:1" ht="13.2" x14ac:dyDescent="0.25">
      <c r="A14619"/>
    </row>
    <row r="14620" spans="1:1" ht="13.2" x14ac:dyDescent="0.25">
      <c r="A14620"/>
    </row>
    <row r="14621" spans="1:1" ht="13.2" x14ac:dyDescent="0.25">
      <c r="A14621"/>
    </row>
    <row r="14622" spans="1:1" ht="13.2" x14ac:dyDescent="0.25">
      <c r="A14622"/>
    </row>
    <row r="14623" spans="1:1" ht="13.2" x14ac:dyDescent="0.25">
      <c r="A14623"/>
    </row>
    <row r="14624" spans="1:1" ht="13.2" x14ac:dyDescent="0.25">
      <c r="A14624"/>
    </row>
    <row r="14625" spans="1:1" ht="13.2" x14ac:dyDescent="0.25">
      <c r="A14625"/>
    </row>
    <row r="14626" spans="1:1" ht="13.2" x14ac:dyDescent="0.25">
      <c r="A14626"/>
    </row>
    <row r="14627" spans="1:1" ht="13.2" x14ac:dyDescent="0.25">
      <c r="A14627"/>
    </row>
    <row r="14628" spans="1:1" ht="13.2" x14ac:dyDescent="0.25">
      <c r="A14628"/>
    </row>
    <row r="14629" spans="1:1" ht="13.2" x14ac:dyDescent="0.25">
      <c r="A14629"/>
    </row>
    <row r="14630" spans="1:1" ht="13.2" x14ac:dyDescent="0.25">
      <c r="A14630"/>
    </row>
    <row r="14631" spans="1:1" ht="13.2" x14ac:dyDescent="0.25">
      <c r="A14631"/>
    </row>
    <row r="14632" spans="1:1" ht="13.2" x14ac:dyDescent="0.25">
      <c r="A14632"/>
    </row>
    <row r="14633" spans="1:1" ht="13.2" x14ac:dyDescent="0.25">
      <c r="A14633"/>
    </row>
    <row r="14634" spans="1:1" ht="13.2" x14ac:dyDescent="0.25">
      <c r="A14634"/>
    </row>
    <row r="14635" spans="1:1" ht="13.2" x14ac:dyDescent="0.25">
      <c r="A14635"/>
    </row>
    <row r="14636" spans="1:1" ht="13.2" x14ac:dyDescent="0.25">
      <c r="A14636"/>
    </row>
    <row r="14637" spans="1:1" ht="13.2" x14ac:dyDescent="0.25">
      <c r="A14637"/>
    </row>
    <row r="14638" spans="1:1" ht="13.2" x14ac:dyDescent="0.25">
      <c r="A14638"/>
    </row>
    <row r="14639" spans="1:1" ht="13.2" x14ac:dyDescent="0.25">
      <c r="A14639"/>
    </row>
    <row r="14640" spans="1:1" ht="13.2" x14ac:dyDescent="0.25">
      <c r="A14640"/>
    </row>
    <row r="14641" spans="1:1" ht="13.2" x14ac:dyDescent="0.25">
      <c r="A14641"/>
    </row>
    <row r="14642" spans="1:1" ht="13.2" x14ac:dyDescent="0.25">
      <c r="A14642"/>
    </row>
    <row r="14643" spans="1:1" ht="13.2" x14ac:dyDescent="0.25">
      <c r="A14643"/>
    </row>
    <row r="14644" spans="1:1" ht="13.2" x14ac:dyDescent="0.25">
      <c r="A14644"/>
    </row>
    <row r="14645" spans="1:1" ht="13.2" x14ac:dyDescent="0.25">
      <c r="A14645"/>
    </row>
    <row r="14646" spans="1:1" ht="13.2" x14ac:dyDescent="0.25">
      <c r="A14646"/>
    </row>
    <row r="14647" spans="1:1" ht="13.2" x14ac:dyDescent="0.25">
      <c r="A14647"/>
    </row>
    <row r="14648" spans="1:1" ht="13.2" x14ac:dyDescent="0.25">
      <c r="A14648"/>
    </row>
    <row r="14649" spans="1:1" ht="13.2" x14ac:dyDescent="0.25">
      <c r="A14649"/>
    </row>
    <row r="14650" spans="1:1" ht="13.2" x14ac:dyDescent="0.25">
      <c r="A14650"/>
    </row>
    <row r="14651" spans="1:1" ht="13.2" x14ac:dyDescent="0.25">
      <c r="A14651"/>
    </row>
    <row r="14652" spans="1:1" ht="13.2" x14ac:dyDescent="0.25">
      <c r="A14652"/>
    </row>
    <row r="14653" spans="1:1" ht="13.2" x14ac:dyDescent="0.25">
      <c r="A14653"/>
    </row>
    <row r="14654" spans="1:1" ht="13.2" x14ac:dyDescent="0.25">
      <c r="A14654"/>
    </row>
    <row r="14655" spans="1:1" ht="13.2" x14ac:dyDescent="0.25">
      <c r="A14655"/>
    </row>
    <row r="14656" spans="1:1" ht="13.2" x14ac:dyDescent="0.25">
      <c r="A14656"/>
    </row>
    <row r="14657" spans="1:1" ht="13.2" x14ac:dyDescent="0.25">
      <c r="A14657"/>
    </row>
    <row r="14658" spans="1:1" ht="13.2" x14ac:dyDescent="0.25">
      <c r="A14658"/>
    </row>
    <row r="14659" spans="1:1" ht="13.2" x14ac:dyDescent="0.25">
      <c r="A14659"/>
    </row>
    <row r="14660" spans="1:1" ht="13.2" x14ac:dyDescent="0.25">
      <c r="A14660"/>
    </row>
    <row r="14661" spans="1:1" ht="13.2" x14ac:dyDescent="0.25">
      <c r="A14661"/>
    </row>
    <row r="14662" spans="1:1" ht="13.2" x14ac:dyDescent="0.25">
      <c r="A14662"/>
    </row>
    <row r="14663" spans="1:1" ht="13.2" x14ac:dyDescent="0.25">
      <c r="A14663"/>
    </row>
    <row r="14664" spans="1:1" ht="13.2" x14ac:dyDescent="0.25">
      <c r="A14664"/>
    </row>
    <row r="14665" spans="1:1" ht="13.2" x14ac:dyDescent="0.25">
      <c r="A14665"/>
    </row>
    <row r="14666" spans="1:1" ht="13.2" x14ac:dyDescent="0.25">
      <c r="A14666"/>
    </row>
    <row r="14667" spans="1:1" ht="13.2" x14ac:dyDescent="0.25">
      <c r="A14667"/>
    </row>
    <row r="14668" spans="1:1" ht="13.2" x14ac:dyDescent="0.25">
      <c r="A14668"/>
    </row>
    <row r="14669" spans="1:1" ht="13.2" x14ac:dyDescent="0.25">
      <c r="A14669"/>
    </row>
    <row r="14670" spans="1:1" ht="13.2" x14ac:dyDescent="0.25">
      <c r="A14670"/>
    </row>
    <row r="14671" spans="1:1" ht="13.2" x14ac:dyDescent="0.25">
      <c r="A14671"/>
    </row>
    <row r="14672" spans="1:1" ht="13.2" x14ac:dyDescent="0.25">
      <c r="A14672"/>
    </row>
    <row r="14673" spans="1:1" ht="13.2" x14ac:dyDescent="0.25">
      <c r="A14673"/>
    </row>
    <row r="14674" spans="1:1" ht="13.2" x14ac:dyDescent="0.25">
      <c r="A14674"/>
    </row>
    <row r="14675" spans="1:1" ht="13.2" x14ac:dyDescent="0.25">
      <c r="A14675"/>
    </row>
    <row r="14676" spans="1:1" ht="13.2" x14ac:dyDescent="0.25">
      <c r="A14676"/>
    </row>
    <row r="14677" spans="1:1" ht="13.2" x14ac:dyDescent="0.25">
      <c r="A14677"/>
    </row>
    <row r="14678" spans="1:1" ht="13.2" x14ac:dyDescent="0.25">
      <c r="A14678"/>
    </row>
    <row r="14679" spans="1:1" ht="13.2" x14ac:dyDescent="0.25">
      <c r="A14679"/>
    </row>
    <row r="14680" spans="1:1" ht="13.2" x14ac:dyDescent="0.25">
      <c r="A14680"/>
    </row>
    <row r="14681" spans="1:1" ht="13.2" x14ac:dyDescent="0.25">
      <c r="A14681"/>
    </row>
    <row r="14682" spans="1:1" ht="13.2" x14ac:dyDescent="0.25">
      <c r="A14682"/>
    </row>
    <row r="14683" spans="1:1" ht="13.2" x14ac:dyDescent="0.25">
      <c r="A14683"/>
    </row>
    <row r="14684" spans="1:1" ht="13.2" x14ac:dyDescent="0.25">
      <c r="A14684"/>
    </row>
    <row r="14685" spans="1:1" ht="13.2" x14ac:dyDescent="0.25">
      <c r="A14685"/>
    </row>
    <row r="14686" spans="1:1" ht="13.2" x14ac:dyDescent="0.25">
      <c r="A14686"/>
    </row>
    <row r="14687" spans="1:1" ht="13.2" x14ac:dyDescent="0.25">
      <c r="A14687"/>
    </row>
    <row r="14688" spans="1:1" ht="13.2" x14ac:dyDescent="0.25">
      <c r="A14688"/>
    </row>
    <row r="14689" spans="1:1" ht="13.2" x14ac:dyDescent="0.25">
      <c r="A14689"/>
    </row>
    <row r="14690" spans="1:1" ht="13.2" x14ac:dyDescent="0.25">
      <c r="A14690"/>
    </row>
    <row r="14691" spans="1:1" ht="13.2" x14ac:dyDescent="0.25">
      <c r="A14691"/>
    </row>
    <row r="14692" spans="1:1" ht="13.2" x14ac:dyDescent="0.25">
      <c r="A14692"/>
    </row>
    <row r="14693" spans="1:1" ht="13.2" x14ac:dyDescent="0.25">
      <c r="A14693"/>
    </row>
    <row r="14694" spans="1:1" ht="13.2" x14ac:dyDescent="0.25">
      <c r="A14694"/>
    </row>
    <row r="14695" spans="1:1" ht="13.2" x14ac:dyDescent="0.25">
      <c r="A14695"/>
    </row>
    <row r="14696" spans="1:1" ht="13.2" x14ac:dyDescent="0.25">
      <c r="A14696"/>
    </row>
    <row r="14697" spans="1:1" ht="13.2" x14ac:dyDescent="0.25">
      <c r="A14697"/>
    </row>
    <row r="14698" spans="1:1" ht="13.2" x14ac:dyDescent="0.25">
      <c r="A14698"/>
    </row>
    <row r="14699" spans="1:1" ht="13.2" x14ac:dyDescent="0.25">
      <c r="A14699"/>
    </row>
    <row r="14700" spans="1:1" ht="13.2" x14ac:dyDescent="0.25">
      <c r="A14700"/>
    </row>
    <row r="14701" spans="1:1" ht="13.2" x14ac:dyDescent="0.25">
      <c r="A14701"/>
    </row>
    <row r="14702" spans="1:1" ht="13.2" x14ac:dyDescent="0.25">
      <c r="A14702"/>
    </row>
    <row r="14703" spans="1:1" ht="13.2" x14ac:dyDescent="0.25">
      <c r="A14703"/>
    </row>
    <row r="14704" spans="1:1" ht="13.2" x14ac:dyDescent="0.25">
      <c r="A14704"/>
    </row>
    <row r="14705" spans="1:1" ht="13.2" x14ac:dyDescent="0.25">
      <c r="A14705"/>
    </row>
    <row r="14706" spans="1:1" ht="13.2" x14ac:dyDescent="0.25">
      <c r="A14706"/>
    </row>
    <row r="14707" spans="1:1" ht="13.2" x14ac:dyDescent="0.25">
      <c r="A14707"/>
    </row>
    <row r="14708" spans="1:1" ht="13.2" x14ac:dyDescent="0.25">
      <c r="A14708"/>
    </row>
    <row r="14709" spans="1:1" ht="13.2" x14ac:dyDescent="0.25">
      <c r="A14709"/>
    </row>
    <row r="14710" spans="1:1" ht="13.2" x14ac:dyDescent="0.25">
      <c r="A14710"/>
    </row>
    <row r="14711" spans="1:1" ht="13.2" x14ac:dyDescent="0.25">
      <c r="A14711"/>
    </row>
    <row r="14712" spans="1:1" ht="13.2" x14ac:dyDescent="0.25">
      <c r="A14712"/>
    </row>
    <row r="14713" spans="1:1" ht="13.2" x14ac:dyDescent="0.25">
      <c r="A14713"/>
    </row>
    <row r="14714" spans="1:1" ht="13.2" x14ac:dyDescent="0.25">
      <c r="A14714"/>
    </row>
    <row r="14715" spans="1:1" ht="13.2" x14ac:dyDescent="0.25">
      <c r="A14715"/>
    </row>
    <row r="14716" spans="1:1" ht="13.2" x14ac:dyDescent="0.25">
      <c r="A14716"/>
    </row>
    <row r="14717" spans="1:1" ht="13.2" x14ac:dyDescent="0.25">
      <c r="A14717"/>
    </row>
    <row r="14718" spans="1:1" ht="13.2" x14ac:dyDescent="0.25">
      <c r="A14718"/>
    </row>
    <row r="14719" spans="1:1" ht="13.2" x14ac:dyDescent="0.25">
      <c r="A14719"/>
    </row>
    <row r="14720" spans="1:1" ht="13.2" x14ac:dyDescent="0.25">
      <c r="A14720"/>
    </row>
    <row r="14721" spans="1:1" ht="13.2" x14ac:dyDescent="0.25">
      <c r="A14721"/>
    </row>
    <row r="14722" spans="1:1" ht="13.2" x14ac:dyDescent="0.25">
      <c r="A14722"/>
    </row>
    <row r="14723" spans="1:1" ht="13.2" x14ac:dyDescent="0.25">
      <c r="A14723"/>
    </row>
    <row r="14724" spans="1:1" ht="13.2" x14ac:dyDescent="0.25">
      <c r="A14724"/>
    </row>
    <row r="14725" spans="1:1" ht="13.2" x14ac:dyDescent="0.25">
      <c r="A14725"/>
    </row>
    <row r="14726" spans="1:1" ht="13.2" x14ac:dyDescent="0.25">
      <c r="A14726"/>
    </row>
    <row r="14727" spans="1:1" ht="13.2" x14ac:dyDescent="0.25">
      <c r="A14727"/>
    </row>
    <row r="14728" spans="1:1" ht="13.2" x14ac:dyDescent="0.25">
      <c r="A14728"/>
    </row>
    <row r="14729" spans="1:1" ht="13.2" x14ac:dyDescent="0.25">
      <c r="A14729"/>
    </row>
    <row r="14730" spans="1:1" ht="13.2" x14ac:dyDescent="0.25">
      <c r="A14730"/>
    </row>
    <row r="14731" spans="1:1" ht="13.2" x14ac:dyDescent="0.25">
      <c r="A14731"/>
    </row>
    <row r="14732" spans="1:1" ht="13.2" x14ac:dyDescent="0.25">
      <c r="A14732"/>
    </row>
    <row r="14733" spans="1:1" ht="13.2" x14ac:dyDescent="0.25">
      <c r="A14733"/>
    </row>
    <row r="14734" spans="1:1" ht="13.2" x14ac:dyDescent="0.25">
      <c r="A14734"/>
    </row>
    <row r="14735" spans="1:1" ht="13.2" x14ac:dyDescent="0.25">
      <c r="A14735"/>
    </row>
    <row r="14736" spans="1:1" ht="13.2" x14ac:dyDescent="0.25">
      <c r="A14736"/>
    </row>
    <row r="14737" spans="1:1" ht="13.2" x14ac:dyDescent="0.25">
      <c r="A14737"/>
    </row>
    <row r="14738" spans="1:1" ht="13.2" x14ac:dyDescent="0.25">
      <c r="A14738"/>
    </row>
    <row r="14739" spans="1:1" ht="13.2" x14ac:dyDescent="0.25">
      <c r="A14739"/>
    </row>
    <row r="14740" spans="1:1" ht="13.2" x14ac:dyDescent="0.25">
      <c r="A14740"/>
    </row>
    <row r="14741" spans="1:1" ht="13.2" x14ac:dyDescent="0.25">
      <c r="A14741"/>
    </row>
    <row r="14742" spans="1:1" ht="13.2" x14ac:dyDescent="0.25">
      <c r="A14742"/>
    </row>
    <row r="14743" spans="1:1" ht="13.2" x14ac:dyDescent="0.25">
      <c r="A14743"/>
    </row>
    <row r="14744" spans="1:1" ht="13.2" x14ac:dyDescent="0.25">
      <c r="A14744"/>
    </row>
    <row r="14745" spans="1:1" ht="13.2" x14ac:dyDescent="0.25">
      <c r="A14745"/>
    </row>
    <row r="14746" spans="1:1" ht="13.2" x14ac:dyDescent="0.25">
      <c r="A14746"/>
    </row>
    <row r="14747" spans="1:1" ht="13.2" x14ac:dyDescent="0.25">
      <c r="A14747"/>
    </row>
    <row r="14748" spans="1:1" ht="13.2" x14ac:dyDescent="0.25">
      <c r="A14748"/>
    </row>
    <row r="14749" spans="1:1" ht="13.2" x14ac:dyDescent="0.25">
      <c r="A14749"/>
    </row>
    <row r="14750" spans="1:1" ht="13.2" x14ac:dyDescent="0.25">
      <c r="A14750"/>
    </row>
    <row r="14751" spans="1:1" ht="13.2" x14ac:dyDescent="0.25">
      <c r="A14751"/>
    </row>
    <row r="14752" spans="1:1" ht="13.2" x14ac:dyDescent="0.25">
      <c r="A14752"/>
    </row>
    <row r="14753" spans="1:1" ht="13.2" x14ac:dyDescent="0.25">
      <c r="A14753"/>
    </row>
    <row r="14754" spans="1:1" ht="13.2" x14ac:dyDescent="0.25">
      <c r="A14754"/>
    </row>
    <row r="14755" spans="1:1" ht="13.2" x14ac:dyDescent="0.25">
      <c r="A14755"/>
    </row>
    <row r="14756" spans="1:1" ht="13.2" x14ac:dyDescent="0.25">
      <c r="A14756"/>
    </row>
    <row r="14757" spans="1:1" ht="13.2" x14ac:dyDescent="0.25">
      <c r="A14757"/>
    </row>
    <row r="14758" spans="1:1" ht="13.2" x14ac:dyDescent="0.25">
      <c r="A14758"/>
    </row>
    <row r="14759" spans="1:1" ht="13.2" x14ac:dyDescent="0.25">
      <c r="A14759"/>
    </row>
    <row r="14760" spans="1:1" ht="13.2" x14ac:dyDescent="0.25">
      <c r="A14760"/>
    </row>
    <row r="14761" spans="1:1" ht="13.2" x14ac:dyDescent="0.25">
      <c r="A14761"/>
    </row>
    <row r="14762" spans="1:1" ht="13.2" x14ac:dyDescent="0.25">
      <c r="A14762"/>
    </row>
    <row r="14763" spans="1:1" ht="13.2" x14ac:dyDescent="0.25">
      <c r="A14763"/>
    </row>
    <row r="14764" spans="1:1" ht="13.2" x14ac:dyDescent="0.25">
      <c r="A14764"/>
    </row>
    <row r="14765" spans="1:1" ht="13.2" x14ac:dyDescent="0.25">
      <c r="A14765"/>
    </row>
    <row r="14766" spans="1:1" ht="13.2" x14ac:dyDescent="0.25">
      <c r="A14766"/>
    </row>
    <row r="14767" spans="1:1" ht="13.2" x14ac:dyDescent="0.25">
      <c r="A14767"/>
    </row>
    <row r="14768" spans="1:1" ht="13.2" x14ac:dyDescent="0.25">
      <c r="A14768"/>
    </row>
    <row r="14769" spans="1:1" ht="13.2" x14ac:dyDescent="0.25">
      <c r="A14769"/>
    </row>
    <row r="14770" spans="1:1" ht="13.2" x14ac:dyDescent="0.25">
      <c r="A14770"/>
    </row>
    <row r="14771" spans="1:1" ht="13.2" x14ac:dyDescent="0.25">
      <c r="A14771"/>
    </row>
    <row r="14772" spans="1:1" ht="13.2" x14ac:dyDescent="0.25">
      <c r="A14772"/>
    </row>
    <row r="14773" spans="1:1" ht="13.2" x14ac:dyDescent="0.25">
      <c r="A14773"/>
    </row>
    <row r="14774" spans="1:1" ht="13.2" x14ac:dyDescent="0.25">
      <c r="A14774"/>
    </row>
    <row r="14775" spans="1:1" ht="13.2" x14ac:dyDescent="0.25">
      <c r="A14775"/>
    </row>
    <row r="14776" spans="1:1" ht="13.2" x14ac:dyDescent="0.25">
      <c r="A14776"/>
    </row>
    <row r="14777" spans="1:1" ht="13.2" x14ac:dyDescent="0.25">
      <c r="A14777"/>
    </row>
    <row r="14778" spans="1:1" ht="13.2" x14ac:dyDescent="0.25">
      <c r="A14778"/>
    </row>
    <row r="14779" spans="1:1" ht="13.2" x14ac:dyDescent="0.25">
      <c r="A14779"/>
    </row>
    <row r="14780" spans="1:1" ht="13.2" x14ac:dyDescent="0.25">
      <c r="A14780"/>
    </row>
    <row r="14781" spans="1:1" ht="13.2" x14ac:dyDescent="0.25">
      <c r="A14781"/>
    </row>
    <row r="14782" spans="1:1" ht="13.2" x14ac:dyDescent="0.25">
      <c r="A14782"/>
    </row>
    <row r="14783" spans="1:1" ht="13.2" x14ac:dyDescent="0.25">
      <c r="A14783"/>
    </row>
    <row r="14784" spans="1:1" ht="13.2" x14ac:dyDescent="0.25">
      <c r="A14784"/>
    </row>
    <row r="14785" spans="1:1" ht="13.2" x14ac:dyDescent="0.25">
      <c r="A14785"/>
    </row>
    <row r="14786" spans="1:1" ht="13.2" x14ac:dyDescent="0.25">
      <c r="A14786"/>
    </row>
    <row r="14787" spans="1:1" ht="13.2" x14ac:dyDescent="0.25">
      <c r="A14787"/>
    </row>
    <row r="14788" spans="1:1" ht="13.2" x14ac:dyDescent="0.25">
      <c r="A14788"/>
    </row>
    <row r="14789" spans="1:1" ht="13.2" x14ac:dyDescent="0.25">
      <c r="A14789"/>
    </row>
    <row r="14790" spans="1:1" ht="13.2" x14ac:dyDescent="0.25">
      <c r="A14790"/>
    </row>
    <row r="14791" spans="1:1" ht="13.2" x14ac:dyDescent="0.25">
      <c r="A14791"/>
    </row>
    <row r="14792" spans="1:1" ht="13.2" x14ac:dyDescent="0.25">
      <c r="A14792"/>
    </row>
    <row r="14793" spans="1:1" ht="13.2" x14ac:dyDescent="0.25">
      <c r="A14793"/>
    </row>
    <row r="14794" spans="1:1" ht="13.2" x14ac:dyDescent="0.25">
      <c r="A14794"/>
    </row>
    <row r="14795" spans="1:1" ht="13.2" x14ac:dyDescent="0.25">
      <c r="A14795"/>
    </row>
    <row r="14796" spans="1:1" ht="13.2" x14ac:dyDescent="0.25">
      <c r="A14796"/>
    </row>
    <row r="14797" spans="1:1" ht="13.2" x14ac:dyDescent="0.25">
      <c r="A14797"/>
    </row>
    <row r="14798" spans="1:1" ht="13.2" x14ac:dyDescent="0.25">
      <c r="A14798"/>
    </row>
    <row r="14799" spans="1:1" ht="13.2" x14ac:dyDescent="0.25">
      <c r="A14799"/>
    </row>
    <row r="14800" spans="1:1" ht="13.2" x14ac:dyDescent="0.25">
      <c r="A14800"/>
    </row>
    <row r="14801" spans="1:1" ht="13.2" x14ac:dyDescent="0.25">
      <c r="A14801"/>
    </row>
    <row r="14802" spans="1:1" ht="13.2" x14ac:dyDescent="0.25">
      <c r="A14802"/>
    </row>
    <row r="14803" spans="1:1" ht="13.2" x14ac:dyDescent="0.25">
      <c r="A14803"/>
    </row>
    <row r="14804" spans="1:1" ht="13.2" x14ac:dyDescent="0.25">
      <c r="A14804"/>
    </row>
    <row r="14805" spans="1:1" ht="13.2" x14ac:dyDescent="0.25">
      <c r="A14805"/>
    </row>
    <row r="14806" spans="1:1" ht="13.2" x14ac:dyDescent="0.25">
      <c r="A14806"/>
    </row>
    <row r="14807" spans="1:1" ht="13.2" x14ac:dyDescent="0.25">
      <c r="A14807"/>
    </row>
    <row r="14808" spans="1:1" ht="13.2" x14ac:dyDescent="0.25">
      <c r="A14808"/>
    </row>
    <row r="14809" spans="1:1" ht="13.2" x14ac:dyDescent="0.25">
      <c r="A14809"/>
    </row>
    <row r="14810" spans="1:1" ht="13.2" x14ac:dyDescent="0.25">
      <c r="A14810"/>
    </row>
    <row r="14811" spans="1:1" ht="13.2" x14ac:dyDescent="0.25">
      <c r="A14811"/>
    </row>
    <row r="14812" spans="1:1" ht="13.2" x14ac:dyDescent="0.25">
      <c r="A14812"/>
    </row>
    <row r="14813" spans="1:1" ht="13.2" x14ac:dyDescent="0.25">
      <c r="A14813"/>
    </row>
    <row r="14814" spans="1:1" ht="13.2" x14ac:dyDescent="0.25">
      <c r="A14814"/>
    </row>
    <row r="14815" spans="1:1" ht="13.2" x14ac:dyDescent="0.25">
      <c r="A14815"/>
    </row>
    <row r="14816" spans="1:1" ht="13.2" x14ac:dyDescent="0.25">
      <c r="A14816"/>
    </row>
    <row r="14817" spans="1:1" ht="13.2" x14ac:dyDescent="0.25">
      <c r="A14817"/>
    </row>
    <row r="14818" spans="1:1" ht="13.2" x14ac:dyDescent="0.25">
      <c r="A14818"/>
    </row>
    <row r="14819" spans="1:1" ht="13.2" x14ac:dyDescent="0.25">
      <c r="A14819"/>
    </row>
    <row r="14820" spans="1:1" ht="13.2" x14ac:dyDescent="0.25">
      <c r="A14820"/>
    </row>
    <row r="14821" spans="1:1" ht="13.2" x14ac:dyDescent="0.25">
      <c r="A14821"/>
    </row>
    <row r="14822" spans="1:1" ht="13.2" x14ac:dyDescent="0.25">
      <c r="A14822"/>
    </row>
    <row r="14823" spans="1:1" ht="13.2" x14ac:dyDescent="0.25">
      <c r="A14823"/>
    </row>
    <row r="14824" spans="1:1" ht="13.2" x14ac:dyDescent="0.25">
      <c r="A14824"/>
    </row>
    <row r="14825" spans="1:1" ht="13.2" x14ac:dyDescent="0.25">
      <c r="A14825"/>
    </row>
    <row r="14826" spans="1:1" ht="13.2" x14ac:dyDescent="0.25">
      <c r="A14826"/>
    </row>
    <row r="14827" spans="1:1" ht="13.2" x14ac:dyDescent="0.25">
      <c r="A14827"/>
    </row>
    <row r="14828" spans="1:1" ht="13.2" x14ac:dyDescent="0.25">
      <c r="A14828"/>
    </row>
    <row r="14829" spans="1:1" ht="13.2" x14ac:dyDescent="0.25">
      <c r="A14829"/>
    </row>
    <row r="14830" spans="1:1" ht="13.2" x14ac:dyDescent="0.25">
      <c r="A14830"/>
    </row>
    <row r="14831" spans="1:1" ht="13.2" x14ac:dyDescent="0.25">
      <c r="A14831"/>
    </row>
    <row r="14832" spans="1:1" ht="13.2" x14ac:dyDescent="0.25">
      <c r="A14832"/>
    </row>
    <row r="14833" spans="1:1" ht="13.2" x14ac:dyDescent="0.25">
      <c r="A14833"/>
    </row>
    <row r="14834" spans="1:1" ht="13.2" x14ac:dyDescent="0.25">
      <c r="A14834"/>
    </row>
    <row r="14835" spans="1:1" ht="13.2" x14ac:dyDescent="0.25">
      <c r="A14835"/>
    </row>
    <row r="14836" spans="1:1" ht="13.2" x14ac:dyDescent="0.25">
      <c r="A14836"/>
    </row>
    <row r="14837" spans="1:1" ht="13.2" x14ac:dyDescent="0.25">
      <c r="A14837"/>
    </row>
    <row r="14838" spans="1:1" ht="13.2" x14ac:dyDescent="0.25">
      <c r="A14838"/>
    </row>
    <row r="14839" spans="1:1" ht="13.2" x14ac:dyDescent="0.25">
      <c r="A14839"/>
    </row>
    <row r="14840" spans="1:1" ht="13.2" x14ac:dyDescent="0.25">
      <c r="A14840"/>
    </row>
    <row r="14841" spans="1:1" ht="13.2" x14ac:dyDescent="0.25">
      <c r="A14841"/>
    </row>
    <row r="14842" spans="1:1" ht="13.2" x14ac:dyDescent="0.25">
      <c r="A14842"/>
    </row>
    <row r="14843" spans="1:1" ht="13.2" x14ac:dyDescent="0.25">
      <c r="A14843"/>
    </row>
    <row r="14844" spans="1:1" ht="13.2" x14ac:dyDescent="0.25">
      <c r="A14844"/>
    </row>
    <row r="14845" spans="1:1" ht="13.2" x14ac:dyDescent="0.25">
      <c r="A14845"/>
    </row>
    <row r="14846" spans="1:1" ht="13.2" x14ac:dyDescent="0.25">
      <c r="A14846"/>
    </row>
    <row r="14847" spans="1:1" ht="13.2" x14ac:dyDescent="0.25">
      <c r="A14847"/>
    </row>
    <row r="14848" spans="1:1" ht="13.2" x14ac:dyDescent="0.25">
      <c r="A14848"/>
    </row>
    <row r="14849" spans="1:1" ht="13.2" x14ac:dyDescent="0.25">
      <c r="A14849"/>
    </row>
    <row r="14850" spans="1:1" ht="13.2" x14ac:dyDescent="0.25">
      <c r="A14850"/>
    </row>
    <row r="14851" spans="1:1" ht="13.2" x14ac:dyDescent="0.25">
      <c r="A14851"/>
    </row>
    <row r="14852" spans="1:1" ht="13.2" x14ac:dyDescent="0.25">
      <c r="A14852"/>
    </row>
    <row r="14853" spans="1:1" ht="13.2" x14ac:dyDescent="0.25">
      <c r="A14853"/>
    </row>
    <row r="14854" spans="1:1" ht="13.2" x14ac:dyDescent="0.25">
      <c r="A14854"/>
    </row>
    <row r="14855" spans="1:1" ht="13.2" x14ac:dyDescent="0.25">
      <c r="A14855"/>
    </row>
    <row r="14856" spans="1:1" ht="13.2" x14ac:dyDescent="0.25">
      <c r="A14856"/>
    </row>
    <row r="14857" spans="1:1" ht="13.2" x14ac:dyDescent="0.25">
      <c r="A14857"/>
    </row>
    <row r="14858" spans="1:1" ht="13.2" x14ac:dyDescent="0.25">
      <c r="A14858"/>
    </row>
    <row r="14859" spans="1:1" ht="13.2" x14ac:dyDescent="0.25">
      <c r="A14859"/>
    </row>
    <row r="14860" spans="1:1" ht="13.2" x14ac:dyDescent="0.25">
      <c r="A14860"/>
    </row>
    <row r="14861" spans="1:1" ht="13.2" x14ac:dyDescent="0.25">
      <c r="A14861"/>
    </row>
    <row r="14862" spans="1:1" ht="13.2" x14ac:dyDescent="0.25">
      <c r="A14862"/>
    </row>
    <row r="14863" spans="1:1" ht="13.2" x14ac:dyDescent="0.25">
      <c r="A14863"/>
    </row>
    <row r="14864" spans="1:1" ht="13.2" x14ac:dyDescent="0.25">
      <c r="A14864"/>
    </row>
    <row r="14865" spans="1:1" ht="13.2" x14ac:dyDescent="0.25">
      <c r="A14865"/>
    </row>
    <row r="14866" spans="1:1" ht="13.2" x14ac:dyDescent="0.25">
      <c r="A14866"/>
    </row>
    <row r="14867" spans="1:1" ht="13.2" x14ac:dyDescent="0.25">
      <c r="A14867"/>
    </row>
    <row r="14868" spans="1:1" ht="13.2" x14ac:dyDescent="0.25">
      <c r="A14868"/>
    </row>
    <row r="14869" spans="1:1" ht="13.2" x14ac:dyDescent="0.25">
      <c r="A14869"/>
    </row>
    <row r="14870" spans="1:1" ht="13.2" x14ac:dyDescent="0.25">
      <c r="A14870"/>
    </row>
    <row r="14871" spans="1:1" ht="13.2" x14ac:dyDescent="0.25">
      <c r="A14871"/>
    </row>
    <row r="14872" spans="1:1" ht="13.2" x14ac:dyDescent="0.25">
      <c r="A14872"/>
    </row>
    <row r="14873" spans="1:1" ht="13.2" x14ac:dyDescent="0.25">
      <c r="A14873"/>
    </row>
    <row r="14874" spans="1:1" ht="13.2" x14ac:dyDescent="0.25">
      <c r="A14874"/>
    </row>
    <row r="14875" spans="1:1" ht="13.2" x14ac:dyDescent="0.25">
      <c r="A14875"/>
    </row>
    <row r="14876" spans="1:1" ht="13.2" x14ac:dyDescent="0.25">
      <c r="A14876"/>
    </row>
    <row r="14877" spans="1:1" ht="13.2" x14ac:dyDescent="0.25">
      <c r="A14877"/>
    </row>
    <row r="14878" spans="1:1" ht="13.2" x14ac:dyDescent="0.25">
      <c r="A14878"/>
    </row>
    <row r="14879" spans="1:1" ht="13.2" x14ac:dyDescent="0.25">
      <c r="A14879"/>
    </row>
    <row r="14880" spans="1:1" ht="13.2" x14ac:dyDescent="0.25">
      <c r="A14880"/>
    </row>
    <row r="14881" spans="1:1" ht="13.2" x14ac:dyDescent="0.25">
      <c r="A14881"/>
    </row>
    <row r="14882" spans="1:1" ht="13.2" x14ac:dyDescent="0.25">
      <c r="A14882"/>
    </row>
    <row r="14883" spans="1:1" ht="13.2" x14ac:dyDescent="0.25">
      <c r="A14883"/>
    </row>
    <row r="14884" spans="1:1" ht="13.2" x14ac:dyDescent="0.25">
      <c r="A14884"/>
    </row>
    <row r="14885" spans="1:1" ht="13.2" x14ac:dyDescent="0.25">
      <c r="A14885"/>
    </row>
    <row r="14886" spans="1:1" ht="13.2" x14ac:dyDescent="0.25">
      <c r="A14886"/>
    </row>
    <row r="14887" spans="1:1" ht="13.2" x14ac:dyDescent="0.25">
      <c r="A14887"/>
    </row>
    <row r="14888" spans="1:1" ht="13.2" x14ac:dyDescent="0.25">
      <c r="A14888"/>
    </row>
    <row r="14889" spans="1:1" ht="13.2" x14ac:dyDescent="0.25">
      <c r="A14889"/>
    </row>
    <row r="14890" spans="1:1" ht="13.2" x14ac:dyDescent="0.25">
      <c r="A14890"/>
    </row>
    <row r="14891" spans="1:1" ht="13.2" x14ac:dyDescent="0.25">
      <c r="A14891"/>
    </row>
    <row r="14892" spans="1:1" ht="13.2" x14ac:dyDescent="0.25">
      <c r="A14892"/>
    </row>
    <row r="14893" spans="1:1" ht="13.2" x14ac:dyDescent="0.25">
      <c r="A14893"/>
    </row>
    <row r="14894" spans="1:1" ht="13.2" x14ac:dyDescent="0.25">
      <c r="A14894"/>
    </row>
    <row r="14895" spans="1:1" ht="13.2" x14ac:dyDescent="0.25">
      <c r="A14895"/>
    </row>
    <row r="14896" spans="1:1" ht="13.2" x14ac:dyDescent="0.25">
      <c r="A14896"/>
    </row>
    <row r="14897" spans="1:1" ht="13.2" x14ac:dyDescent="0.25">
      <c r="A14897"/>
    </row>
    <row r="14898" spans="1:1" ht="13.2" x14ac:dyDescent="0.25">
      <c r="A14898"/>
    </row>
    <row r="14899" spans="1:1" ht="13.2" x14ac:dyDescent="0.25">
      <c r="A14899"/>
    </row>
    <row r="14900" spans="1:1" ht="13.2" x14ac:dyDescent="0.25">
      <c r="A14900"/>
    </row>
    <row r="14901" spans="1:1" ht="13.2" x14ac:dyDescent="0.25">
      <c r="A14901"/>
    </row>
    <row r="14902" spans="1:1" ht="13.2" x14ac:dyDescent="0.25">
      <c r="A14902"/>
    </row>
    <row r="14903" spans="1:1" ht="13.2" x14ac:dyDescent="0.25">
      <c r="A14903"/>
    </row>
    <row r="14904" spans="1:1" ht="13.2" x14ac:dyDescent="0.25">
      <c r="A14904"/>
    </row>
    <row r="14905" spans="1:1" ht="13.2" x14ac:dyDescent="0.25">
      <c r="A14905"/>
    </row>
    <row r="14906" spans="1:1" ht="13.2" x14ac:dyDescent="0.25">
      <c r="A14906"/>
    </row>
    <row r="14907" spans="1:1" ht="13.2" x14ac:dyDescent="0.25">
      <c r="A14907"/>
    </row>
    <row r="14908" spans="1:1" ht="13.2" x14ac:dyDescent="0.25">
      <c r="A14908"/>
    </row>
    <row r="14909" spans="1:1" ht="13.2" x14ac:dyDescent="0.25">
      <c r="A14909"/>
    </row>
    <row r="14910" spans="1:1" ht="13.2" x14ac:dyDescent="0.25">
      <c r="A14910"/>
    </row>
    <row r="14911" spans="1:1" ht="13.2" x14ac:dyDescent="0.25">
      <c r="A14911"/>
    </row>
    <row r="14912" spans="1:1" ht="13.2" x14ac:dyDescent="0.25">
      <c r="A14912"/>
    </row>
    <row r="14913" spans="1:1" ht="13.2" x14ac:dyDescent="0.25">
      <c r="A14913"/>
    </row>
    <row r="14914" spans="1:1" ht="13.2" x14ac:dyDescent="0.25">
      <c r="A14914"/>
    </row>
    <row r="14915" spans="1:1" ht="13.2" x14ac:dyDescent="0.25">
      <c r="A14915"/>
    </row>
    <row r="14916" spans="1:1" ht="13.2" x14ac:dyDescent="0.25">
      <c r="A14916"/>
    </row>
    <row r="14917" spans="1:1" ht="13.2" x14ac:dyDescent="0.25">
      <c r="A14917"/>
    </row>
    <row r="14918" spans="1:1" ht="13.2" x14ac:dyDescent="0.25">
      <c r="A14918"/>
    </row>
    <row r="14919" spans="1:1" ht="13.2" x14ac:dyDescent="0.25">
      <c r="A14919"/>
    </row>
    <row r="14920" spans="1:1" ht="13.2" x14ac:dyDescent="0.25">
      <c r="A14920"/>
    </row>
    <row r="14921" spans="1:1" ht="13.2" x14ac:dyDescent="0.25">
      <c r="A14921"/>
    </row>
    <row r="14922" spans="1:1" ht="13.2" x14ac:dyDescent="0.25">
      <c r="A14922"/>
    </row>
    <row r="14923" spans="1:1" ht="13.2" x14ac:dyDescent="0.25">
      <c r="A14923"/>
    </row>
    <row r="14924" spans="1:1" ht="13.2" x14ac:dyDescent="0.25">
      <c r="A14924"/>
    </row>
    <row r="14925" spans="1:1" ht="13.2" x14ac:dyDescent="0.25">
      <c r="A14925"/>
    </row>
    <row r="14926" spans="1:1" ht="13.2" x14ac:dyDescent="0.25">
      <c r="A14926"/>
    </row>
    <row r="14927" spans="1:1" ht="13.2" x14ac:dyDescent="0.25">
      <c r="A14927"/>
    </row>
    <row r="14928" spans="1:1" ht="13.2" x14ac:dyDescent="0.25">
      <c r="A14928"/>
    </row>
    <row r="14929" spans="1:1" ht="13.2" x14ac:dyDescent="0.25">
      <c r="A14929"/>
    </row>
    <row r="14930" spans="1:1" ht="13.2" x14ac:dyDescent="0.25">
      <c r="A14930"/>
    </row>
    <row r="14931" spans="1:1" ht="13.2" x14ac:dyDescent="0.25">
      <c r="A14931"/>
    </row>
    <row r="14932" spans="1:1" ht="13.2" x14ac:dyDescent="0.25">
      <c r="A14932"/>
    </row>
    <row r="14933" spans="1:1" ht="13.2" x14ac:dyDescent="0.25">
      <c r="A14933"/>
    </row>
    <row r="14934" spans="1:1" ht="13.2" x14ac:dyDescent="0.25">
      <c r="A14934"/>
    </row>
    <row r="14935" spans="1:1" ht="13.2" x14ac:dyDescent="0.25">
      <c r="A14935"/>
    </row>
    <row r="14936" spans="1:1" ht="13.2" x14ac:dyDescent="0.25">
      <c r="A14936"/>
    </row>
    <row r="14937" spans="1:1" ht="13.2" x14ac:dyDescent="0.25">
      <c r="A14937"/>
    </row>
    <row r="14938" spans="1:1" ht="13.2" x14ac:dyDescent="0.25">
      <c r="A14938"/>
    </row>
    <row r="14939" spans="1:1" ht="13.2" x14ac:dyDescent="0.25">
      <c r="A14939"/>
    </row>
    <row r="14940" spans="1:1" ht="13.2" x14ac:dyDescent="0.25">
      <c r="A14940"/>
    </row>
    <row r="14941" spans="1:1" ht="13.2" x14ac:dyDescent="0.25">
      <c r="A14941"/>
    </row>
    <row r="14942" spans="1:1" ht="13.2" x14ac:dyDescent="0.25">
      <c r="A14942"/>
    </row>
    <row r="14943" spans="1:1" ht="13.2" x14ac:dyDescent="0.25">
      <c r="A14943"/>
    </row>
    <row r="14944" spans="1:1" ht="13.2" x14ac:dyDescent="0.25">
      <c r="A14944"/>
    </row>
    <row r="14945" spans="1:1" ht="13.2" x14ac:dyDescent="0.25">
      <c r="A14945"/>
    </row>
    <row r="14946" spans="1:1" ht="13.2" x14ac:dyDescent="0.25">
      <c r="A14946"/>
    </row>
    <row r="14947" spans="1:1" ht="13.2" x14ac:dyDescent="0.25">
      <c r="A14947"/>
    </row>
    <row r="14948" spans="1:1" ht="13.2" x14ac:dyDescent="0.25">
      <c r="A14948"/>
    </row>
    <row r="14949" spans="1:1" ht="13.2" x14ac:dyDescent="0.25">
      <c r="A14949"/>
    </row>
    <row r="14950" spans="1:1" ht="13.2" x14ac:dyDescent="0.25">
      <c r="A14950"/>
    </row>
    <row r="14951" spans="1:1" ht="13.2" x14ac:dyDescent="0.25">
      <c r="A14951"/>
    </row>
    <row r="14952" spans="1:1" ht="13.2" x14ac:dyDescent="0.25">
      <c r="A14952"/>
    </row>
    <row r="14953" spans="1:1" ht="13.2" x14ac:dyDescent="0.25">
      <c r="A14953"/>
    </row>
    <row r="14954" spans="1:1" ht="13.2" x14ac:dyDescent="0.25">
      <c r="A14954"/>
    </row>
    <row r="14955" spans="1:1" ht="13.2" x14ac:dyDescent="0.25">
      <c r="A14955"/>
    </row>
    <row r="14956" spans="1:1" ht="13.2" x14ac:dyDescent="0.25">
      <c r="A14956"/>
    </row>
    <row r="14957" spans="1:1" ht="13.2" x14ac:dyDescent="0.25">
      <c r="A14957"/>
    </row>
    <row r="14958" spans="1:1" ht="13.2" x14ac:dyDescent="0.25">
      <c r="A14958"/>
    </row>
    <row r="14959" spans="1:1" ht="13.2" x14ac:dyDescent="0.25">
      <c r="A14959"/>
    </row>
    <row r="14960" spans="1:1" ht="13.2" x14ac:dyDescent="0.25">
      <c r="A14960"/>
    </row>
    <row r="14961" spans="1:1" ht="13.2" x14ac:dyDescent="0.25">
      <c r="A14961"/>
    </row>
    <row r="14962" spans="1:1" ht="13.2" x14ac:dyDescent="0.25">
      <c r="A14962"/>
    </row>
    <row r="14963" spans="1:1" ht="13.2" x14ac:dyDescent="0.25">
      <c r="A14963"/>
    </row>
    <row r="14964" spans="1:1" ht="13.2" x14ac:dyDescent="0.25">
      <c r="A14964"/>
    </row>
    <row r="14965" spans="1:1" ht="13.2" x14ac:dyDescent="0.25">
      <c r="A14965"/>
    </row>
    <row r="14966" spans="1:1" ht="13.2" x14ac:dyDescent="0.25">
      <c r="A14966"/>
    </row>
    <row r="14967" spans="1:1" ht="13.2" x14ac:dyDescent="0.25">
      <c r="A14967"/>
    </row>
    <row r="14968" spans="1:1" ht="13.2" x14ac:dyDescent="0.25">
      <c r="A14968"/>
    </row>
    <row r="14969" spans="1:1" ht="13.2" x14ac:dyDescent="0.25">
      <c r="A14969"/>
    </row>
    <row r="14970" spans="1:1" ht="13.2" x14ac:dyDescent="0.25">
      <c r="A14970"/>
    </row>
    <row r="14971" spans="1:1" ht="13.2" x14ac:dyDescent="0.25">
      <c r="A14971"/>
    </row>
    <row r="14972" spans="1:1" ht="13.2" x14ac:dyDescent="0.25">
      <c r="A14972"/>
    </row>
    <row r="14973" spans="1:1" ht="13.2" x14ac:dyDescent="0.25">
      <c r="A14973"/>
    </row>
    <row r="14974" spans="1:1" ht="13.2" x14ac:dyDescent="0.25">
      <c r="A14974"/>
    </row>
    <row r="14975" spans="1:1" ht="13.2" x14ac:dyDescent="0.25">
      <c r="A14975"/>
    </row>
    <row r="14976" spans="1:1" ht="13.2" x14ac:dyDescent="0.25">
      <c r="A14976"/>
    </row>
    <row r="14977" spans="1:1" ht="13.2" x14ac:dyDescent="0.25">
      <c r="A14977"/>
    </row>
    <row r="14978" spans="1:1" ht="13.2" x14ac:dyDescent="0.25">
      <c r="A14978"/>
    </row>
    <row r="14979" spans="1:1" ht="13.2" x14ac:dyDescent="0.25">
      <c r="A14979"/>
    </row>
    <row r="14980" spans="1:1" ht="13.2" x14ac:dyDescent="0.25">
      <c r="A14980"/>
    </row>
    <row r="14981" spans="1:1" ht="13.2" x14ac:dyDescent="0.25">
      <c r="A14981"/>
    </row>
    <row r="14982" spans="1:1" ht="13.2" x14ac:dyDescent="0.25">
      <c r="A14982"/>
    </row>
    <row r="14983" spans="1:1" ht="13.2" x14ac:dyDescent="0.25">
      <c r="A14983"/>
    </row>
    <row r="14984" spans="1:1" ht="13.2" x14ac:dyDescent="0.25">
      <c r="A14984"/>
    </row>
    <row r="14985" spans="1:1" ht="13.2" x14ac:dyDescent="0.25">
      <c r="A14985"/>
    </row>
    <row r="14986" spans="1:1" ht="13.2" x14ac:dyDescent="0.25">
      <c r="A14986"/>
    </row>
    <row r="14987" spans="1:1" ht="13.2" x14ac:dyDescent="0.25">
      <c r="A14987"/>
    </row>
    <row r="14988" spans="1:1" ht="13.2" x14ac:dyDescent="0.25">
      <c r="A14988"/>
    </row>
    <row r="14989" spans="1:1" ht="13.2" x14ac:dyDescent="0.25">
      <c r="A14989"/>
    </row>
    <row r="14990" spans="1:1" ht="13.2" x14ac:dyDescent="0.25">
      <c r="A14990"/>
    </row>
    <row r="14991" spans="1:1" ht="13.2" x14ac:dyDescent="0.25">
      <c r="A14991"/>
    </row>
    <row r="14992" spans="1:1" ht="13.2" x14ac:dyDescent="0.25">
      <c r="A14992"/>
    </row>
    <row r="14993" spans="1:1" ht="13.2" x14ac:dyDescent="0.25">
      <c r="A14993"/>
    </row>
    <row r="14994" spans="1:1" ht="13.2" x14ac:dyDescent="0.25">
      <c r="A14994"/>
    </row>
    <row r="14995" spans="1:1" ht="13.2" x14ac:dyDescent="0.25">
      <c r="A14995"/>
    </row>
    <row r="14996" spans="1:1" ht="13.2" x14ac:dyDescent="0.25">
      <c r="A14996"/>
    </row>
    <row r="14997" spans="1:1" ht="13.2" x14ac:dyDescent="0.25">
      <c r="A14997"/>
    </row>
    <row r="14998" spans="1:1" ht="13.2" x14ac:dyDescent="0.25">
      <c r="A14998"/>
    </row>
    <row r="14999" spans="1:1" ht="13.2" x14ac:dyDescent="0.25">
      <c r="A14999"/>
    </row>
    <row r="15000" spans="1:1" ht="13.2" x14ac:dyDescent="0.25">
      <c r="A15000"/>
    </row>
    <row r="15001" spans="1:1" ht="13.2" x14ac:dyDescent="0.25">
      <c r="A15001"/>
    </row>
    <row r="15002" spans="1:1" ht="13.2" x14ac:dyDescent="0.25">
      <c r="A15002"/>
    </row>
    <row r="15003" spans="1:1" ht="13.2" x14ac:dyDescent="0.25">
      <c r="A15003"/>
    </row>
    <row r="15004" spans="1:1" ht="13.2" x14ac:dyDescent="0.25">
      <c r="A15004"/>
    </row>
    <row r="15005" spans="1:1" ht="13.2" x14ac:dyDescent="0.25">
      <c r="A15005"/>
    </row>
    <row r="15006" spans="1:1" ht="13.2" x14ac:dyDescent="0.25">
      <c r="A15006"/>
    </row>
    <row r="15007" spans="1:1" ht="13.2" x14ac:dyDescent="0.25">
      <c r="A15007"/>
    </row>
    <row r="15008" spans="1:1" ht="13.2" x14ac:dyDescent="0.25">
      <c r="A15008"/>
    </row>
    <row r="15009" spans="1:1" ht="13.2" x14ac:dyDescent="0.25">
      <c r="A15009"/>
    </row>
    <row r="15010" spans="1:1" ht="13.2" x14ac:dyDescent="0.25">
      <c r="A15010"/>
    </row>
    <row r="15011" spans="1:1" ht="13.2" x14ac:dyDescent="0.25">
      <c r="A15011"/>
    </row>
    <row r="15012" spans="1:1" ht="13.2" x14ac:dyDescent="0.25">
      <c r="A15012"/>
    </row>
    <row r="15013" spans="1:1" ht="13.2" x14ac:dyDescent="0.25">
      <c r="A15013"/>
    </row>
    <row r="15014" spans="1:1" ht="13.2" x14ac:dyDescent="0.25">
      <c r="A15014"/>
    </row>
    <row r="15015" spans="1:1" ht="13.2" x14ac:dyDescent="0.25">
      <c r="A15015"/>
    </row>
    <row r="15016" spans="1:1" ht="13.2" x14ac:dyDescent="0.25">
      <c r="A15016"/>
    </row>
    <row r="15017" spans="1:1" ht="13.2" x14ac:dyDescent="0.25">
      <c r="A15017"/>
    </row>
    <row r="15018" spans="1:1" ht="13.2" x14ac:dyDescent="0.25">
      <c r="A15018"/>
    </row>
    <row r="15019" spans="1:1" ht="13.2" x14ac:dyDescent="0.25">
      <c r="A15019"/>
    </row>
    <row r="15020" spans="1:1" ht="13.2" x14ac:dyDescent="0.25">
      <c r="A15020"/>
    </row>
    <row r="15021" spans="1:1" ht="13.2" x14ac:dyDescent="0.25">
      <c r="A15021"/>
    </row>
    <row r="15022" spans="1:1" ht="13.2" x14ac:dyDescent="0.25">
      <c r="A15022"/>
    </row>
    <row r="15023" spans="1:1" ht="13.2" x14ac:dyDescent="0.25">
      <c r="A15023"/>
    </row>
    <row r="15024" spans="1:1" ht="13.2" x14ac:dyDescent="0.25">
      <c r="A15024"/>
    </row>
    <row r="15025" spans="1:1" ht="13.2" x14ac:dyDescent="0.25">
      <c r="A15025"/>
    </row>
    <row r="15026" spans="1:1" ht="13.2" x14ac:dyDescent="0.25">
      <c r="A15026"/>
    </row>
    <row r="15027" spans="1:1" ht="13.2" x14ac:dyDescent="0.25">
      <c r="A15027"/>
    </row>
    <row r="15028" spans="1:1" ht="13.2" x14ac:dyDescent="0.25">
      <c r="A15028"/>
    </row>
    <row r="15029" spans="1:1" ht="13.2" x14ac:dyDescent="0.25">
      <c r="A15029"/>
    </row>
    <row r="15030" spans="1:1" ht="13.2" x14ac:dyDescent="0.25">
      <c r="A15030"/>
    </row>
    <row r="15031" spans="1:1" ht="13.2" x14ac:dyDescent="0.25">
      <c r="A15031"/>
    </row>
    <row r="15032" spans="1:1" ht="13.2" x14ac:dyDescent="0.25">
      <c r="A15032"/>
    </row>
    <row r="15033" spans="1:1" ht="13.2" x14ac:dyDescent="0.25">
      <c r="A15033"/>
    </row>
    <row r="15034" spans="1:1" ht="13.2" x14ac:dyDescent="0.25">
      <c r="A15034"/>
    </row>
    <row r="15035" spans="1:1" ht="13.2" x14ac:dyDescent="0.25">
      <c r="A15035"/>
    </row>
    <row r="15036" spans="1:1" ht="13.2" x14ac:dyDescent="0.25">
      <c r="A15036"/>
    </row>
    <row r="15037" spans="1:1" ht="13.2" x14ac:dyDescent="0.25">
      <c r="A15037"/>
    </row>
    <row r="15038" spans="1:1" ht="13.2" x14ac:dyDescent="0.25">
      <c r="A15038"/>
    </row>
    <row r="15039" spans="1:1" ht="13.2" x14ac:dyDescent="0.25">
      <c r="A15039"/>
    </row>
    <row r="15040" spans="1:1" ht="13.2" x14ac:dyDescent="0.25">
      <c r="A15040"/>
    </row>
    <row r="15041" spans="1:1" ht="13.2" x14ac:dyDescent="0.25">
      <c r="A15041"/>
    </row>
    <row r="15042" spans="1:1" ht="13.2" x14ac:dyDescent="0.25">
      <c r="A15042"/>
    </row>
    <row r="15043" spans="1:1" ht="13.2" x14ac:dyDescent="0.25">
      <c r="A15043"/>
    </row>
    <row r="15044" spans="1:1" ht="13.2" x14ac:dyDescent="0.25">
      <c r="A15044"/>
    </row>
    <row r="15045" spans="1:1" ht="13.2" x14ac:dyDescent="0.25">
      <c r="A15045"/>
    </row>
    <row r="15046" spans="1:1" ht="13.2" x14ac:dyDescent="0.25">
      <c r="A15046"/>
    </row>
    <row r="15047" spans="1:1" ht="13.2" x14ac:dyDescent="0.25">
      <c r="A15047"/>
    </row>
    <row r="15048" spans="1:1" ht="13.2" x14ac:dyDescent="0.25">
      <c r="A15048"/>
    </row>
    <row r="15049" spans="1:1" ht="13.2" x14ac:dyDescent="0.25">
      <c r="A15049"/>
    </row>
    <row r="15050" spans="1:1" ht="13.2" x14ac:dyDescent="0.25">
      <c r="A15050"/>
    </row>
    <row r="15051" spans="1:1" ht="13.2" x14ac:dyDescent="0.25">
      <c r="A15051"/>
    </row>
    <row r="15052" spans="1:1" ht="13.2" x14ac:dyDescent="0.25">
      <c r="A15052"/>
    </row>
    <row r="15053" spans="1:1" ht="13.2" x14ac:dyDescent="0.25">
      <c r="A15053"/>
    </row>
    <row r="15054" spans="1:1" ht="13.2" x14ac:dyDescent="0.25">
      <c r="A15054"/>
    </row>
    <row r="15055" spans="1:1" ht="13.2" x14ac:dyDescent="0.25">
      <c r="A15055"/>
    </row>
    <row r="15056" spans="1:1" ht="13.2" x14ac:dyDescent="0.25">
      <c r="A15056"/>
    </row>
    <row r="15057" spans="1:1" ht="13.2" x14ac:dyDescent="0.25">
      <c r="A15057"/>
    </row>
    <row r="15058" spans="1:1" ht="13.2" x14ac:dyDescent="0.25">
      <c r="A15058"/>
    </row>
    <row r="15059" spans="1:1" ht="13.2" x14ac:dyDescent="0.25">
      <c r="A15059"/>
    </row>
    <row r="15060" spans="1:1" ht="13.2" x14ac:dyDescent="0.25">
      <c r="A15060"/>
    </row>
    <row r="15061" spans="1:1" ht="13.2" x14ac:dyDescent="0.25">
      <c r="A15061"/>
    </row>
    <row r="15062" spans="1:1" ht="13.2" x14ac:dyDescent="0.25">
      <c r="A15062"/>
    </row>
    <row r="15063" spans="1:1" ht="13.2" x14ac:dyDescent="0.25">
      <c r="A15063"/>
    </row>
    <row r="15064" spans="1:1" ht="13.2" x14ac:dyDescent="0.25">
      <c r="A15064"/>
    </row>
    <row r="15065" spans="1:1" ht="13.2" x14ac:dyDescent="0.25">
      <c r="A15065"/>
    </row>
    <row r="15066" spans="1:1" ht="13.2" x14ac:dyDescent="0.25">
      <c r="A15066"/>
    </row>
    <row r="15067" spans="1:1" ht="13.2" x14ac:dyDescent="0.25">
      <c r="A15067"/>
    </row>
    <row r="15068" spans="1:1" ht="13.2" x14ac:dyDescent="0.25">
      <c r="A15068"/>
    </row>
    <row r="15069" spans="1:1" ht="13.2" x14ac:dyDescent="0.25">
      <c r="A15069"/>
    </row>
    <row r="15070" spans="1:1" ht="13.2" x14ac:dyDescent="0.25">
      <c r="A15070"/>
    </row>
    <row r="15071" spans="1:1" ht="13.2" x14ac:dyDescent="0.25">
      <c r="A15071"/>
    </row>
    <row r="15072" spans="1:1" ht="13.2" x14ac:dyDescent="0.25">
      <c r="A15072"/>
    </row>
    <row r="15073" spans="1:1" ht="13.2" x14ac:dyDescent="0.25">
      <c r="A15073"/>
    </row>
    <row r="15074" spans="1:1" ht="13.2" x14ac:dyDescent="0.25">
      <c r="A15074"/>
    </row>
    <row r="15075" spans="1:1" ht="13.2" x14ac:dyDescent="0.25">
      <c r="A15075"/>
    </row>
    <row r="15076" spans="1:1" ht="13.2" x14ac:dyDescent="0.25">
      <c r="A15076"/>
    </row>
    <row r="15077" spans="1:1" ht="13.2" x14ac:dyDescent="0.25">
      <c r="A15077"/>
    </row>
    <row r="15078" spans="1:1" ht="13.2" x14ac:dyDescent="0.25">
      <c r="A15078"/>
    </row>
    <row r="15079" spans="1:1" ht="13.2" x14ac:dyDescent="0.25">
      <c r="A15079"/>
    </row>
    <row r="15080" spans="1:1" ht="13.2" x14ac:dyDescent="0.25">
      <c r="A15080"/>
    </row>
    <row r="15081" spans="1:1" ht="13.2" x14ac:dyDescent="0.25">
      <c r="A15081"/>
    </row>
    <row r="15082" spans="1:1" ht="13.2" x14ac:dyDescent="0.25">
      <c r="A15082"/>
    </row>
    <row r="15083" spans="1:1" ht="13.2" x14ac:dyDescent="0.25">
      <c r="A15083"/>
    </row>
    <row r="15084" spans="1:1" ht="13.2" x14ac:dyDescent="0.25">
      <c r="A15084"/>
    </row>
    <row r="15085" spans="1:1" ht="13.2" x14ac:dyDescent="0.25">
      <c r="A15085"/>
    </row>
    <row r="15086" spans="1:1" ht="13.2" x14ac:dyDescent="0.25">
      <c r="A15086"/>
    </row>
    <row r="15087" spans="1:1" ht="13.2" x14ac:dyDescent="0.25">
      <c r="A15087"/>
    </row>
    <row r="15088" spans="1:1" ht="13.2" x14ac:dyDescent="0.25">
      <c r="A15088"/>
    </row>
    <row r="15089" spans="1:1" ht="13.2" x14ac:dyDescent="0.25">
      <c r="A15089"/>
    </row>
    <row r="15090" spans="1:1" ht="13.2" x14ac:dyDescent="0.25">
      <c r="A15090"/>
    </row>
    <row r="15091" spans="1:1" ht="13.2" x14ac:dyDescent="0.25">
      <c r="A15091"/>
    </row>
    <row r="15092" spans="1:1" ht="13.2" x14ac:dyDescent="0.25">
      <c r="A15092"/>
    </row>
    <row r="15093" spans="1:1" ht="13.2" x14ac:dyDescent="0.25">
      <c r="A15093"/>
    </row>
    <row r="15094" spans="1:1" ht="13.2" x14ac:dyDescent="0.25">
      <c r="A15094"/>
    </row>
    <row r="15095" spans="1:1" ht="13.2" x14ac:dyDescent="0.25">
      <c r="A15095"/>
    </row>
    <row r="15096" spans="1:1" ht="13.2" x14ac:dyDescent="0.25">
      <c r="A15096"/>
    </row>
    <row r="15097" spans="1:1" ht="13.2" x14ac:dyDescent="0.25">
      <c r="A15097"/>
    </row>
    <row r="15098" spans="1:1" ht="13.2" x14ac:dyDescent="0.25">
      <c r="A15098"/>
    </row>
    <row r="15099" spans="1:1" ht="13.2" x14ac:dyDescent="0.25">
      <c r="A15099"/>
    </row>
    <row r="15100" spans="1:1" ht="13.2" x14ac:dyDescent="0.25">
      <c r="A15100"/>
    </row>
    <row r="15101" spans="1:1" ht="13.2" x14ac:dyDescent="0.25">
      <c r="A15101"/>
    </row>
    <row r="15102" spans="1:1" ht="13.2" x14ac:dyDescent="0.25">
      <c r="A15102"/>
    </row>
    <row r="15103" spans="1:1" ht="13.2" x14ac:dyDescent="0.25">
      <c r="A15103"/>
    </row>
    <row r="15104" spans="1:1" ht="13.2" x14ac:dyDescent="0.25">
      <c r="A15104"/>
    </row>
    <row r="15105" spans="1:1" ht="13.2" x14ac:dyDescent="0.25">
      <c r="A15105"/>
    </row>
    <row r="15106" spans="1:1" ht="13.2" x14ac:dyDescent="0.25">
      <c r="A15106"/>
    </row>
    <row r="15107" spans="1:1" ht="13.2" x14ac:dyDescent="0.25">
      <c r="A15107"/>
    </row>
    <row r="15108" spans="1:1" ht="13.2" x14ac:dyDescent="0.25">
      <c r="A15108"/>
    </row>
    <row r="15109" spans="1:1" ht="13.2" x14ac:dyDescent="0.25">
      <c r="A15109"/>
    </row>
    <row r="15110" spans="1:1" ht="13.2" x14ac:dyDescent="0.25">
      <c r="A15110"/>
    </row>
    <row r="15111" spans="1:1" ht="13.2" x14ac:dyDescent="0.25">
      <c r="A15111"/>
    </row>
    <row r="15112" spans="1:1" ht="13.2" x14ac:dyDescent="0.25">
      <c r="A15112"/>
    </row>
    <row r="15113" spans="1:1" ht="13.2" x14ac:dyDescent="0.25">
      <c r="A15113"/>
    </row>
    <row r="15114" spans="1:1" ht="13.2" x14ac:dyDescent="0.25">
      <c r="A15114"/>
    </row>
    <row r="15115" spans="1:1" ht="13.2" x14ac:dyDescent="0.25">
      <c r="A15115"/>
    </row>
    <row r="15116" spans="1:1" ht="13.2" x14ac:dyDescent="0.25">
      <c r="A15116"/>
    </row>
    <row r="15117" spans="1:1" ht="13.2" x14ac:dyDescent="0.25">
      <c r="A15117"/>
    </row>
    <row r="15118" spans="1:1" ht="13.2" x14ac:dyDescent="0.25">
      <c r="A15118"/>
    </row>
    <row r="15119" spans="1:1" ht="13.2" x14ac:dyDescent="0.25">
      <c r="A15119"/>
    </row>
    <row r="15120" spans="1:1" ht="13.2" x14ac:dyDescent="0.25">
      <c r="A15120"/>
    </row>
    <row r="15121" spans="1:1" ht="13.2" x14ac:dyDescent="0.25">
      <c r="A15121"/>
    </row>
    <row r="15122" spans="1:1" ht="13.2" x14ac:dyDescent="0.25">
      <c r="A15122"/>
    </row>
    <row r="15123" spans="1:1" ht="13.2" x14ac:dyDescent="0.25">
      <c r="A15123"/>
    </row>
    <row r="15124" spans="1:1" ht="13.2" x14ac:dyDescent="0.25">
      <c r="A15124"/>
    </row>
    <row r="15125" spans="1:1" ht="13.2" x14ac:dyDescent="0.25">
      <c r="A15125"/>
    </row>
    <row r="15126" spans="1:1" ht="13.2" x14ac:dyDescent="0.25">
      <c r="A15126"/>
    </row>
    <row r="15127" spans="1:1" ht="13.2" x14ac:dyDescent="0.25">
      <c r="A15127"/>
    </row>
    <row r="15128" spans="1:1" ht="13.2" x14ac:dyDescent="0.25">
      <c r="A15128"/>
    </row>
    <row r="15129" spans="1:1" ht="13.2" x14ac:dyDescent="0.25">
      <c r="A15129"/>
    </row>
    <row r="15130" spans="1:1" ht="13.2" x14ac:dyDescent="0.25">
      <c r="A15130"/>
    </row>
    <row r="15131" spans="1:1" ht="13.2" x14ac:dyDescent="0.25">
      <c r="A15131"/>
    </row>
    <row r="15132" spans="1:1" ht="13.2" x14ac:dyDescent="0.25">
      <c r="A15132"/>
    </row>
    <row r="15133" spans="1:1" ht="13.2" x14ac:dyDescent="0.25">
      <c r="A15133"/>
    </row>
    <row r="15134" spans="1:1" ht="13.2" x14ac:dyDescent="0.25">
      <c r="A15134"/>
    </row>
    <row r="15135" spans="1:1" ht="13.2" x14ac:dyDescent="0.25">
      <c r="A15135"/>
    </row>
    <row r="15136" spans="1:1" ht="13.2" x14ac:dyDescent="0.25">
      <c r="A15136"/>
    </row>
    <row r="15137" spans="1:1" ht="13.2" x14ac:dyDescent="0.25">
      <c r="A15137"/>
    </row>
    <row r="15138" spans="1:1" ht="13.2" x14ac:dyDescent="0.25">
      <c r="A15138"/>
    </row>
    <row r="15139" spans="1:1" ht="13.2" x14ac:dyDescent="0.25">
      <c r="A15139"/>
    </row>
    <row r="15140" spans="1:1" ht="13.2" x14ac:dyDescent="0.25">
      <c r="A15140"/>
    </row>
    <row r="15141" spans="1:1" ht="13.2" x14ac:dyDescent="0.25">
      <c r="A15141"/>
    </row>
    <row r="15142" spans="1:1" ht="13.2" x14ac:dyDescent="0.25">
      <c r="A15142"/>
    </row>
    <row r="15143" spans="1:1" ht="13.2" x14ac:dyDescent="0.25">
      <c r="A15143"/>
    </row>
    <row r="15144" spans="1:1" ht="13.2" x14ac:dyDescent="0.25">
      <c r="A15144"/>
    </row>
    <row r="15145" spans="1:1" ht="13.2" x14ac:dyDescent="0.25">
      <c r="A15145"/>
    </row>
    <row r="15146" spans="1:1" ht="13.2" x14ac:dyDescent="0.25">
      <c r="A15146"/>
    </row>
    <row r="15147" spans="1:1" ht="13.2" x14ac:dyDescent="0.25">
      <c r="A15147"/>
    </row>
    <row r="15148" spans="1:1" ht="13.2" x14ac:dyDescent="0.25">
      <c r="A15148"/>
    </row>
    <row r="15149" spans="1:1" ht="13.2" x14ac:dyDescent="0.25">
      <c r="A15149"/>
    </row>
    <row r="15150" spans="1:1" ht="13.2" x14ac:dyDescent="0.25">
      <c r="A15150"/>
    </row>
    <row r="15151" spans="1:1" ht="13.2" x14ac:dyDescent="0.25">
      <c r="A15151"/>
    </row>
    <row r="15152" spans="1:1" ht="13.2" x14ac:dyDescent="0.25">
      <c r="A15152"/>
    </row>
    <row r="15153" spans="1:1" ht="13.2" x14ac:dyDescent="0.25">
      <c r="A15153"/>
    </row>
    <row r="15154" spans="1:1" ht="13.2" x14ac:dyDescent="0.25">
      <c r="A15154"/>
    </row>
    <row r="15155" spans="1:1" ht="13.2" x14ac:dyDescent="0.25">
      <c r="A15155"/>
    </row>
    <row r="15156" spans="1:1" ht="13.2" x14ac:dyDescent="0.25">
      <c r="A15156"/>
    </row>
    <row r="15157" spans="1:1" ht="13.2" x14ac:dyDescent="0.25">
      <c r="A15157"/>
    </row>
    <row r="15158" spans="1:1" ht="13.2" x14ac:dyDescent="0.25">
      <c r="A15158"/>
    </row>
    <row r="15159" spans="1:1" ht="13.2" x14ac:dyDescent="0.25">
      <c r="A15159"/>
    </row>
    <row r="15160" spans="1:1" ht="13.2" x14ac:dyDescent="0.25">
      <c r="A15160"/>
    </row>
    <row r="15161" spans="1:1" ht="13.2" x14ac:dyDescent="0.25">
      <c r="A15161"/>
    </row>
    <row r="15162" spans="1:1" ht="13.2" x14ac:dyDescent="0.25">
      <c r="A15162"/>
    </row>
    <row r="15163" spans="1:1" ht="13.2" x14ac:dyDescent="0.25">
      <c r="A15163"/>
    </row>
    <row r="15164" spans="1:1" ht="13.2" x14ac:dyDescent="0.25">
      <c r="A15164"/>
    </row>
    <row r="15165" spans="1:1" ht="13.2" x14ac:dyDescent="0.25">
      <c r="A15165"/>
    </row>
    <row r="15166" spans="1:1" ht="13.2" x14ac:dyDescent="0.25">
      <c r="A15166"/>
    </row>
    <row r="15167" spans="1:1" ht="13.2" x14ac:dyDescent="0.25">
      <c r="A15167"/>
    </row>
    <row r="15168" spans="1:1" ht="13.2" x14ac:dyDescent="0.25">
      <c r="A15168"/>
    </row>
    <row r="15169" spans="1:1" ht="13.2" x14ac:dyDescent="0.25">
      <c r="A15169"/>
    </row>
    <row r="15170" spans="1:1" ht="13.2" x14ac:dyDescent="0.25">
      <c r="A15170"/>
    </row>
    <row r="15171" spans="1:1" ht="13.2" x14ac:dyDescent="0.25">
      <c r="A15171"/>
    </row>
    <row r="15172" spans="1:1" ht="13.2" x14ac:dyDescent="0.25">
      <c r="A15172"/>
    </row>
    <row r="15173" spans="1:1" ht="13.2" x14ac:dyDescent="0.25">
      <c r="A15173"/>
    </row>
    <row r="15174" spans="1:1" ht="13.2" x14ac:dyDescent="0.25">
      <c r="A15174"/>
    </row>
    <row r="15175" spans="1:1" ht="13.2" x14ac:dyDescent="0.25">
      <c r="A15175"/>
    </row>
    <row r="15176" spans="1:1" ht="13.2" x14ac:dyDescent="0.25">
      <c r="A15176"/>
    </row>
    <row r="15177" spans="1:1" ht="13.2" x14ac:dyDescent="0.25">
      <c r="A15177"/>
    </row>
    <row r="15178" spans="1:1" ht="13.2" x14ac:dyDescent="0.25">
      <c r="A15178"/>
    </row>
    <row r="15179" spans="1:1" ht="13.2" x14ac:dyDescent="0.25">
      <c r="A15179"/>
    </row>
    <row r="15180" spans="1:1" ht="13.2" x14ac:dyDescent="0.25">
      <c r="A15180"/>
    </row>
    <row r="15181" spans="1:1" ht="13.2" x14ac:dyDescent="0.25">
      <c r="A15181"/>
    </row>
    <row r="15182" spans="1:1" ht="13.2" x14ac:dyDescent="0.25">
      <c r="A15182"/>
    </row>
    <row r="15183" spans="1:1" ht="13.2" x14ac:dyDescent="0.25">
      <c r="A15183"/>
    </row>
    <row r="15184" spans="1:1" ht="13.2" x14ac:dyDescent="0.25">
      <c r="A15184"/>
    </row>
    <row r="15185" spans="1:1" ht="13.2" x14ac:dyDescent="0.25">
      <c r="A15185"/>
    </row>
    <row r="15186" spans="1:1" ht="13.2" x14ac:dyDescent="0.25">
      <c r="A15186"/>
    </row>
    <row r="15187" spans="1:1" ht="13.2" x14ac:dyDescent="0.25">
      <c r="A15187"/>
    </row>
    <row r="15188" spans="1:1" ht="13.2" x14ac:dyDescent="0.25">
      <c r="A15188"/>
    </row>
    <row r="15189" spans="1:1" ht="13.2" x14ac:dyDescent="0.25">
      <c r="A15189"/>
    </row>
    <row r="15190" spans="1:1" ht="13.2" x14ac:dyDescent="0.25">
      <c r="A15190"/>
    </row>
    <row r="15191" spans="1:1" ht="13.2" x14ac:dyDescent="0.25">
      <c r="A15191"/>
    </row>
    <row r="15192" spans="1:1" ht="13.2" x14ac:dyDescent="0.25">
      <c r="A15192"/>
    </row>
    <row r="15193" spans="1:1" ht="13.2" x14ac:dyDescent="0.25">
      <c r="A15193"/>
    </row>
    <row r="15194" spans="1:1" ht="13.2" x14ac:dyDescent="0.25">
      <c r="A15194"/>
    </row>
    <row r="15195" spans="1:1" ht="13.2" x14ac:dyDescent="0.25">
      <c r="A15195"/>
    </row>
    <row r="15196" spans="1:1" ht="13.2" x14ac:dyDescent="0.25">
      <c r="A15196"/>
    </row>
    <row r="15197" spans="1:1" ht="13.2" x14ac:dyDescent="0.25">
      <c r="A15197"/>
    </row>
    <row r="15198" spans="1:1" ht="13.2" x14ac:dyDescent="0.25">
      <c r="A15198"/>
    </row>
    <row r="15199" spans="1:1" ht="13.2" x14ac:dyDescent="0.25">
      <c r="A15199"/>
    </row>
    <row r="15200" spans="1:1" ht="13.2" x14ac:dyDescent="0.25">
      <c r="A15200"/>
    </row>
    <row r="15201" spans="1:1" ht="13.2" x14ac:dyDescent="0.25">
      <c r="A15201"/>
    </row>
    <row r="15202" spans="1:1" ht="13.2" x14ac:dyDescent="0.25">
      <c r="A15202"/>
    </row>
    <row r="15203" spans="1:1" ht="13.2" x14ac:dyDescent="0.25">
      <c r="A15203"/>
    </row>
    <row r="15204" spans="1:1" ht="13.2" x14ac:dyDescent="0.25">
      <c r="A15204"/>
    </row>
    <row r="15205" spans="1:1" ht="13.2" x14ac:dyDescent="0.25">
      <c r="A15205"/>
    </row>
    <row r="15206" spans="1:1" ht="13.2" x14ac:dyDescent="0.25">
      <c r="A15206"/>
    </row>
    <row r="15207" spans="1:1" ht="13.2" x14ac:dyDescent="0.25">
      <c r="A15207"/>
    </row>
    <row r="15208" spans="1:1" ht="13.2" x14ac:dyDescent="0.25">
      <c r="A15208"/>
    </row>
    <row r="15209" spans="1:1" ht="13.2" x14ac:dyDescent="0.25">
      <c r="A15209"/>
    </row>
    <row r="15210" spans="1:1" ht="13.2" x14ac:dyDescent="0.25">
      <c r="A15210"/>
    </row>
    <row r="15211" spans="1:1" ht="13.2" x14ac:dyDescent="0.25">
      <c r="A15211"/>
    </row>
    <row r="15212" spans="1:1" ht="13.2" x14ac:dyDescent="0.25">
      <c r="A15212"/>
    </row>
    <row r="15213" spans="1:1" ht="13.2" x14ac:dyDescent="0.25">
      <c r="A15213"/>
    </row>
    <row r="15214" spans="1:1" ht="13.2" x14ac:dyDescent="0.25">
      <c r="A15214"/>
    </row>
    <row r="15215" spans="1:1" ht="13.2" x14ac:dyDescent="0.25">
      <c r="A15215"/>
    </row>
    <row r="15216" spans="1:1" ht="13.2" x14ac:dyDescent="0.25">
      <c r="A15216"/>
    </row>
    <row r="15217" spans="1:1" ht="13.2" x14ac:dyDescent="0.25">
      <c r="A15217"/>
    </row>
    <row r="15218" spans="1:1" ht="13.2" x14ac:dyDescent="0.25">
      <c r="A15218"/>
    </row>
    <row r="15219" spans="1:1" ht="13.2" x14ac:dyDescent="0.25">
      <c r="A15219"/>
    </row>
    <row r="15220" spans="1:1" ht="13.2" x14ac:dyDescent="0.25">
      <c r="A15220"/>
    </row>
    <row r="15221" spans="1:1" ht="13.2" x14ac:dyDescent="0.25">
      <c r="A15221"/>
    </row>
    <row r="15222" spans="1:1" ht="13.2" x14ac:dyDescent="0.25">
      <c r="A15222"/>
    </row>
    <row r="15223" spans="1:1" ht="13.2" x14ac:dyDescent="0.25">
      <c r="A15223"/>
    </row>
    <row r="15224" spans="1:1" ht="13.2" x14ac:dyDescent="0.25">
      <c r="A15224"/>
    </row>
    <row r="15225" spans="1:1" ht="13.2" x14ac:dyDescent="0.25">
      <c r="A15225"/>
    </row>
    <row r="15226" spans="1:1" ht="13.2" x14ac:dyDescent="0.25">
      <c r="A15226"/>
    </row>
    <row r="15227" spans="1:1" ht="13.2" x14ac:dyDescent="0.25">
      <c r="A15227"/>
    </row>
    <row r="15228" spans="1:1" ht="13.2" x14ac:dyDescent="0.25">
      <c r="A15228"/>
    </row>
    <row r="15229" spans="1:1" ht="13.2" x14ac:dyDescent="0.25">
      <c r="A15229"/>
    </row>
    <row r="15230" spans="1:1" ht="13.2" x14ac:dyDescent="0.25">
      <c r="A15230"/>
    </row>
    <row r="15231" spans="1:1" ht="13.2" x14ac:dyDescent="0.25">
      <c r="A15231"/>
    </row>
    <row r="15232" spans="1:1" ht="13.2" x14ac:dyDescent="0.25">
      <c r="A15232"/>
    </row>
    <row r="15233" spans="1:1" ht="13.2" x14ac:dyDescent="0.25">
      <c r="A15233"/>
    </row>
    <row r="15234" spans="1:1" ht="13.2" x14ac:dyDescent="0.25">
      <c r="A15234"/>
    </row>
    <row r="15235" spans="1:1" ht="13.2" x14ac:dyDescent="0.25">
      <c r="A15235"/>
    </row>
    <row r="15236" spans="1:1" ht="13.2" x14ac:dyDescent="0.25">
      <c r="A15236"/>
    </row>
    <row r="15237" spans="1:1" ht="13.2" x14ac:dyDescent="0.25">
      <c r="A15237"/>
    </row>
    <row r="15238" spans="1:1" ht="13.2" x14ac:dyDescent="0.25">
      <c r="A15238"/>
    </row>
    <row r="15239" spans="1:1" ht="13.2" x14ac:dyDescent="0.25">
      <c r="A15239"/>
    </row>
    <row r="15240" spans="1:1" ht="13.2" x14ac:dyDescent="0.25">
      <c r="A15240"/>
    </row>
    <row r="15241" spans="1:1" ht="13.2" x14ac:dyDescent="0.25">
      <c r="A15241"/>
    </row>
    <row r="15242" spans="1:1" ht="13.2" x14ac:dyDescent="0.25">
      <c r="A15242"/>
    </row>
    <row r="15243" spans="1:1" ht="13.2" x14ac:dyDescent="0.25">
      <c r="A15243"/>
    </row>
    <row r="15244" spans="1:1" ht="13.2" x14ac:dyDescent="0.25">
      <c r="A15244"/>
    </row>
    <row r="15245" spans="1:1" ht="13.2" x14ac:dyDescent="0.25">
      <c r="A15245"/>
    </row>
    <row r="15246" spans="1:1" ht="13.2" x14ac:dyDescent="0.25">
      <c r="A15246"/>
    </row>
    <row r="15247" spans="1:1" ht="13.2" x14ac:dyDescent="0.25">
      <c r="A15247"/>
    </row>
    <row r="15248" spans="1:1" ht="13.2" x14ac:dyDescent="0.25">
      <c r="A15248"/>
    </row>
    <row r="15249" spans="1:1" ht="13.2" x14ac:dyDescent="0.25">
      <c r="A15249"/>
    </row>
    <row r="15250" spans="1:1" ht="13.2" x14ac:dyDescent="0.25">
      <c r="A15250"/>
    </row>
    <row r="15251" spans="1:1" ht="13.2" x14ac:dyDescent="0.25">
      <c r="A15251"/>
    </row>
    <row r="15252" spans="1:1" ht="13.2" x14ac:dyDescent="0.25">
      <c r="A15252"/>
    </row>
    <row r="15253" spans="1:1" ht="13.2" x14ac:dyDescent="0.25">
      <c r="A15253"/>
    </row>
    <row r="15254" spans="1:1" ht="13.2" x14ac:dyDescent="0.25">
      <c r="A15254"/>
    </row>
    <row r="15255" spans="1:1" ht="13.2" x14ac:dyDescent="0.25">
      <c r="A15255"/>
    </row>
    <row r="15256" spans="1:1" ht="13.2" x14ac:dyDescent="0.25">
      <c r="A15256"/>
    </row>
    <row r="15257" spans="1:1" ht="13.2" x14ac:dyDescent="0.25">
      <c r="A15257"/>
    </row>
    <row r="15258" spans="1:1" ht="13.2" x14ac:dyDescent="0.25">
      <c r="A15258"/>
    </row>
    <row r="15259" spans="1:1" ht="13.2" x14ac:dyDescent="0.25">
      <c r="A15259"/>
    </row>
    <row r="15260" spans="1:1" ht="13.2" x14ac:dyDescent="0.25">
      <c r="A15260"/>
    </row>
    <row r="15261" spans="1:1" ht="13.2" x14ac:dyDescent="0.25">
      <c r="A15261"/>
    </row>
    <row r="15262" spans="1:1" ht="13.2" x14ac:dyDescent="0.25">
      <c r="A15262"/>
    </row>
    <row r="15263" spans="1:1" ht="13.2" x14ac:dyDescent="0.25">
      <c r="A15263"/>
    </row>
    <row r="15264" spans="1:1" ht="13.2" x14ac:dyDescent="0.25">
      <c r="A15264"/>
    </row>
    <row r="15265" spans="1:1" ht="13.2" x14ac:dyDescent="0.25">
      <c r="A15265"/>
    </row>
    <row r="15266" spans="1:1" ht="13.2" x14ac:dyDescent="0.25">
      <c r="A15266"/>
    </row>
    <row r="15267" spans="1:1" ht="13.2" x14ac:dyDescent="0.25">
      <c r="A15267"/>
    </row>
    <row r="15268" spans="1:1" ht="13.2" x14ac:dyDescent="0.25">
      <c r="A15268"/>
    </row>
    <row r="15269" spans="1:1" ht="13.2" x14ac:dyDescent="0.25">
      <c r="A15269"/>
    </row>
    <row r="15270" spans="1:1" ht="13.2" x14ac:dyDescent="0.25">
      <c r="A15270"/>
    </row>
    <row r="15271" spans="1:1" ht="13.2" x14ac:dyDescent="0.25">
      <c r="A15271"/>
    </row>
    <row r="15272" spans="1:1" ht="13.2" x14ac:dyDescent="0.25">
      <c r="A15272"/>
    </row>
    <row r="15273" spans="1:1" ht="13.2" x14ac:dyDescent="0.25">
      <c r="A15273"/>
    </row>
    <row r="15274" spans="1:1" ht="13.2" x14ac:dyDescent="0.25">
      <c r="A15274"/>
    </row>
    <row r="15275" spans="1:1" ht="13.2" x14ac:dyDescent="0.25">
      <c r="A15275"/>
    </row>
    <row r="15276" spans="1:1" ht="13.2" x14ac:dyDescent="0.25">
      <c r="A15276"/>
    </row>
    <row r="15277" spans="1:1" ht="13.2" x14ac:dyDescent="0.25">
      <c r="A15277"/>
    </row>
    <row r="15278" spans="1:1" ht="13.2" x14ac:dyDescent="0.25">
      <c r="A15278"/>
    </row>
    <row r="15279" spans="1:1" ht="13.2" x14ac:dyDescent="0.25">
      <c r="A15279"/>
    </row>
    <row r="15280" spans="1:1" ht="13.2" x14ac:dyDescent="0.25">
      <c r="A15280"/>
    </row>
    <row r="15281" spans="1:1" ht="13.2" x14ac:dyDescent="0.25">
      <c r="A15281"/>
    </row>
    <row r="15282" spans="1:1" ht="13.2" x14ac:dyDescent="0.25">
      <c r="A15282"/>
    </row>
    <row r="15283" spans="1:1" ht="13.2" x14ac:dyDescent="0.25">
      <c r="A15283"/>
    </row>
    <row r="15284" spans="1:1" ht="13.2" x14ac:dyDescent="0.25">
      <c r="A15284"/>
    </row>
    <row r="15285" spans="1:1" ht="13.2" x14ac:dyDescent="0.25">
      <c r="A15285"/>
    </row>
    <row r="15286" spans="1:1" ht="13.2" x14ac:dyDescent="0.25">
      <c r="A15286"/>
    </row>
    <row r="15287" spans="1:1" ht="13.2" x14ac:dyDescent="0.25">
      <c r="A15287"/>
    </row>
    <row r="15288" spans="1:1" ht="13.2" x14ac:dyDescent="0.25">
      <c r="A15288"/>
    </row>
    <row r="15289" spans="1:1" ht="13.2" x14ac:dyDescent="0.25">
      <c r="A15289"/>
    </row>
    <row r="15290" spans="1:1" ht="13.2" x14ac:dyDescent="0.25">
      <c r="A15290"/>
    </row>
    <row r="15291" spans="1:1" ht="13.2" x14ac:dyDescent="0.25">
      <c r="A15291"/>
    </row>
    <row r="15292" spans="1:1" ht="13.2" x14ac:dyDescent="0.25">
      <c r="A15292"/>
    </row>
    <row r="15293" spans="1:1" ht="13.2" x14ac:dyDescent="0.25">
      <c r="A15293"/>
    </row>
    <row r="15294" spans="1:1" ht="13.2" x14ac:dyDescent="0.25">
      <c r="A15294"/>
    </row>
    <row r="15295" spans="1:1" ht="13.2" x14ac:dyDescent="0.25">
      <c r="A15295"/>
    </row>
    <row r="15296" spans="1:1" ht="13.2" x14ac:dyDescent="0.25">
      <c r="A15296"/>
    </row>
    <row r="15297" spans="1:1" ht="13.2" x14ac:dyDescent="0.25">
      <c r="A15297"/>
    </row>
    <row r="15298" spans="1:1" ht="13.2" x14ac:dyDescent="0.25">
      <c r="A15298"/>
    </row>
    <row r="15299" spans="1:1" ht="13.2" x14ac:dyDescent="0.25">
      <c r="A15299"/>
    </row>
    <row r="15300" spans="1:1" ht="13.2" x14ac:dyDescent="0.25">
      <c r="A15300"/>
    </row>
    <row r="15301" spans="1:1" ht="13.2" x14ac:dyDescent="0.25">
      <c r="A15301"/>
    </row>
    <row r="15302" spans="1:1" ht="13.2" x14ac:dyDescent="0.25">
      <c r="A15302"/>
    </row>
    <row r="15303" spans="1:1" ht="13.2" x14ac:dyDescent="0.25">
      <c r="A15303"/>
    </row>
    <row r="15304" spans="1:1" ht="13.2" x14ac:dyDescent="0.25">
      <c r="A15304"/>
    </row>
    <row r="15305" spans="1:1" ht="13.2" x14ac:dyDescent="0.25">
      <c r="A15305"/>
    </row>
    <row r="15306" spans="1:1" ht="13.2" x14ac:dyDescent="0.25">
      <c r="A15306"/>
    </row>
    <row r="15307" spans="1:1" ht="13.2" x14ac:dyDescent="0.25">
      <c r="A15307"/>
    </row>
    <row r="15308" spans="1:1" ht="13.2" x14ac:dyDescent="0.25">
      <c r="A15308"/>
    </row>
    <row r="15309" spans="1:1" ht="13.2" x14ac:dyDescent="0.25">
      <c r="A15309"/>
    </row>
    <row r="15310" spans="1:1" ht="13.2" x14ac:dyDescent="0.25">
      <c r="A15310"/>
    </row>
    <row r="15311" spans="1:1" ht="13.2" x14ac:dyDescent="0.25">
      <c r="A15311"/>
    </row>
    <row r="15312" spans="1:1" ht="13.2" x14ac:dyDescent="0.25">
      <c r="A15312"/>
    </row>
    <row r="15313" spans="1:1" ht="13.2" x14ac:dyDescent="0.25">
      <c r="A15313"/>
    </row>
    <row r="15314" spans="1:1" ht="13.2" x14ac:dyDescent="0.25">
      <c r="A15314"/>
    </row>
    <row r="15315" spans="1:1" ht="13.2" x14ac:dyDescent="0.25">
      <c r="A15315"/>
    </row>
    <row r="15316" spans="1:1" ht="13.2" x14ac:dyDescent="0.25">
      <c r="A15316"/>
    </row>
    <row r="15317" spans="1:1" ht="13.2" x14ac:dyDescent="0.25">
      <c r="A15317"/>
    </row>
    <row r="15318" spans="1:1" ht="13.2" x14ac:dyDescent="0.25">
      <c r="A15318"/>
    </row>
    <row r="15319" spans="1:1" ht="13.2" x14ac:dyDescent="0.25">
      <c r="A15319"/>
    </row>
    <row r="15320" spans="1:1" ht="13.2" x14ac:dyDescent="0.25">
      <c r="A15320"/>
    </row>
    <row r="15321" spans="1:1" ht="13.2" x14ac:dyDescent="0.25">
      <c r="A15321"/>
    </row>
    <row r="15322" spans="1:1" ht="13.2" x14ac:dyDescent="0.25">
      <c r="A15322"/>
    </row>
    <row r="15323" spans="1:1" ht="13.2" x14ac:dyDescent="0.25">
      <c r="A15323"/>
    </row>
    <row r="15324" spans="1:1" ht="13.2" x14ac:dyDescent="0.25">
      <c r="A15324"/>
    </row>
    <row r="15325" spans="1:1" ht="13.2" x14ac:dyDescent="0.25">
      <c r="A15325"/>
    </row>
    <row r="15326" spans="1:1" ht="13.2" x14ac:dyDescent="0.25">
      <c r="A15326"/>
    </row>
    <row r="15327" spans="1:1" ht="13.2" x14ac:dyDescent="0.25">
      <c r="A15327"/>
    </row>
    <row r="15328" spans="1:1" ht="13.2" x14ac:dyDescent="0.25">
      <c r="A15328"/>
    </row>
    <row r="15329" spans="1:1" ht="13.2" x14ac:dyDescent="0.25">
      <c r="A15329"/>
    </row>
    <row r="15330" spans="1:1" ht="13.2" x14ac:dyDescent="0.25">
      <c r="A15330"/>
    </row>
    <row r="15331" spans="1:1" ht="13.2" x14ac:dyDescent="0.25">
      <c r="A15331"/>
    </row>
    <row r="15332" spans="1:1" ht="13.2" x14ac:dyDescent="0.25">
      <c r="A15332"/>
    </row>
    <row r="15333" spans="1:1" ht="13.2" x14ac:dyDescent="0.25">
      <c r="A15333"/>
    </row>
    <row r="15334" spans="1:1" ht="13.2" x14ac:dyDescent="0.25">
      <c r="A15334"/>
    </row>
    <row r="15335" spans="1:1" ht="13.2" x14ac:dyDescent="0.25">
      <c r="A15335"/>
    </row>
    <row r="15336" spans="1:1" ht="13.2" x14ac:dyDescent="0.25">
      <c r="A15336"/>
    </row>
    <row r="15337" spans="1:1" ht="13.2" x14ac:dyDescent="0.25">
      <c r="A15337"/>
    </row>
    <row r="15338" spans="1:1" ht="13.2" x14ac:dyDescent="0.25">
      <c r="A15338"/>
    </row>
    <row r="15339" spans="1:1" ht="13.2" x14ac:dyDescent="0.25">
      <c r="A15339"/>
    </row>
    <row r="15340" spans="1:1" ht="13.2" x14ac:dyDescent="0.25">
      <c r="A15340"/>
    </row>
    <row r="15341" spans="1:1" ht="13.2" x14ac:dyDescent="0.25">
      <c r="A15341"/>
    </row>
    <row r="15342" spans="1:1" ht="13.2" x14ac:dyDescent="0.25">
      <c r="A15342"/>
    </row>
    <row r="15343" spans="1:1" ht="13.2" x14ac:dyDescent="0.25">
      <c r="A15343"/>
    </row>
    <row r="15344" spans="1:1" ht="13.2" x14ac:dyDescent="0.25">
      <c r="A15344"/>
    </row>
    <row r="15345" spans="1:1" ht="13.2" x14ac:dyDescent="0.25">
      <c r="A15345"/>
    </row>
    <row r="15346" spans="1:1" ht="13.2" x14ac:dyDescent="0.25">
      <c r="A15346"/>
    </row>
    <row r="15347" spans="1:1" ht="13.2" x14ac:dyDescent="0.25">
      <c r="A15347"/>
    </row>
    <row r="15348" spans="1:1" ht="13.2" x14ac:dyDescent="0.25">
      <c r="A15348"/>
    </row>
    <row r="15349" spans="1:1" ht="13.2" x14ac:dyDescent="0.25">
      <c r="A15349"/>
    </row>
    <row r="15350" spans="1:1" ht="13.2" x14ac:dyDescent="0.25">
      <c r="A15350"/>
    </row>
    <row r="15351" spans="1:1" ht="13.2" x14ac:dyDescent="0.25">
      <c r="A15351"/>
    </row>
    <row r="15352" spans="1:1" ht="13.2" x14ac:dyDescent="0.25">
      <c r="A15352"/>
    </row>
    <row r="15353" spans="1:1" ht="13.2" x14ac:dyDescent="0.25">
      <c r="A15353"/>
    </row>
    <row r="15354" spans="1:1" ht="13.2" x14ac:dyDescent="0.25">
      <c r="A15354"/>
    </row>
    <row r="15355" spans="1:1" ht="13.2" x14ac:dyDescent="0.25">
      <c r="A15355"/>
    </row>
    <row r="15356" spans="1:1" ht="13.2" x14ac:dyDescent="0.25">
      <c r="A15356"/>
    </row>
    <row r="15357" spans="1:1" ht="13.2" x14ac:dyDescent="0.25">
      <c r="A15357"/>
    </row>
    <row r="15358" spans="1:1" ht="13.2" x14ac:dyDescent="0.25">
      <c r="A15358"/>
    </row>
    <row r="15359" spans="1:1" ht="13.2" x14ac:dyDescent="0.25">
      <c r="A15359"/>
    </row>
    <row r="15360" spans="1:1" ht="13.2" x14ac:dyDescent="0.25">
      <c r="A15360"/>
    </row>
    <row r="15361" spans="1:1" ht="13.2" x14ac:dyDescent="0.25">
      <c r="A15361"/>
    </row>
    <row r="15362" spans="1:1" ht="13.2" x14ac:dyDescent="0.25">
      <c r="A15362"/>
    </row>
    <row r="15363" spans="1:1" ht="13.2" x14ac:dyDescent="0.25">
      <c r="A15363"/>
    </row>
    <row r="15364" spans="1:1" ht="13.2" x14ac:dyDescent="0.25">
      <c r="A15364"/>
    </row>
    <row r="15365" spans="1:1" ht="13.2" x14ac:dyDescent="0.25">
      <c r="A15365"/>
    </row>
    <row r="15366" spans="1:1" ht="13.2" x14ac:dyDescent="0.25">
      <c r="A15366"/>
    </row>
    <row r="15367" spans="1:1" ht="13.2" x14ac:dyDescent="0.25">
      <c r="A15367"/>
    </row>
    <row r="15368" spans="1:1" ht="13.2" x14ac:dyDescent="0.25">
      <c r="A15368"/>
    </row>
    <row r="15369" spans="1:1" ht="13.2" x14ac:dyDescent="0.25">
      <c r="A15369"/>
    </row>
    <row r="15370" spans="1:1" ht="13.2" x14ac:dyDescent="0.25">
      <c r="A15370"/>
    </row>
    <row r="15371" spans="1:1" ht="13.2" x14ac:dyDescent="0.25">
      <c r="A15371"/>
    </row>
    <row r="15372" spans="1:1" ht="13.2" x14ac:dyDescent="0.25">
      <c r="A15372"/>
    </row>
    <row r="15373" spans="1:1" ht="13.2" x14ac:dyDescent="0.25">
      <c r="A15373"/>
    </row>
    <row r="15374" spans="1:1" ht="13.2" x14ac:dyDescent="0.25">
      <c r="A15374"/>
    </row>
    <row r="15375" spans="1:1" ht="13.2" x14ac:dyDescent="0.25">
      <c r="A15375"/>
    </row>
    <row r="15376" spans="1:1" ht="13.2" x14ac:dyDescent="0.25">
      <c r="A15376"/>
    </row>
    <row r="15377" spans="1:1" ht="13.2" x14ac:dyDescent="0.25">
      <c r="A15377"/>
    </row>
    <row r="15378" spans="1:1" ht="13.2" x14ac:dyDescent="0.25">
      <c r="A15378"/>
    </row>
    <row r="15379" spans="1:1" ht="13.2" x14ac:dyDescent="0.25">
      <c r="A15379"/>
    </row>
    <row r="15380" spans="1:1" ht="13.2" x14ac:dyDescent="0.25">
      <c r="A15380"/>
    </row>
    <row r="15381" spans="1:1" ht="13.2" x14ac:dyDescent="0.25">
      <c r="A15381"/>
    </row>
    <row r="15382" spans="1:1" ht="13.2" x14ac:dyDescent="0.25">
      <c r="A15382"/>
    </row>
    <row r="15383" spans="1:1" ht="13.2" x14ac:dyDescent="0.25">
      <c r="A15383"/>
    </row>
    <row r="15384" spans="1:1" ht="13.2" x14ac:dyDescent="0.25">
      <c r="A15384"/>
    </row>
    <row r="15385" spans="1:1" ht="13.2" x14ac:dyDescent="0.25">
      <c r="A15385"/>
    </row>
    <row r="15386" spans="1:1" ht="13.2" x14ac:dyDescent="0.25">
      <c r="A15386"/>
    </row>
    <row r="15387" spans="1:1" ht="13.2" x14ac:dyDescent="0.25">
      <c r="A15387"/>
    </row>
    <row r="15388" spans="1:1" ht="13.2" x14ac:dyDescent="0.25">
      <c r="A15388"/>
    </row>
    <row r="15389" spans="1:1" ht="13.2" x14ac:dyDescent="0.25">
      <c r="A15389"/>
    </row>
    <row r="15390" spans="1:1" ht="13.2" x14ac:dyDescent="0.25">
      <c r="A15390"/>
    </row>
    <row r="15391" spans="1:1" ht="13.2" x14ac:dyDescent="0.25">
      <c r="A15391"/>
    </row>
    <row r="15392" spans="1:1" ht="13.2" x14ac:dyDescent="0.25">
      <c r="A15392"/>
    </row>
    <row r="15393" spans="1:1" ht="13.2" x14ac:dyDescent="0.25">
      <c r="A15393"/>
    </row>
    <row r="15394" spans="1:1" ht="13.2" x14ac:dyDescent="0.25">
      <c r="A15394"/>
    </row>
    <row r="15395" spans="1:1" ht="13.2" x14ac:dyDescent="0.25">
      <c r="A15395"/>
    </row>
    <row r="15396" spans="1:1" ht="13.2" x14ac:dyDescent="0.25">
      <c r="A15396"/>
    </row>
    <row r="15397" spans="1:1" ht="13.2" x14ac:dyDescent="0.25">
      <c r="A15397"/>
    </row>
    <row r="15398" spans="1:1" ht="13.2" x14ac:dyDescent="0.25">
      <c r="A15398"/>
    </row>
    <row r="15399" spans="1:1" ht="13.2" x14ac:dyDescent="0.25">
      <c r="A15399"/>
    </row>
    <row r="15400" spans="1:1" ht="13.2" x14ac:dyDescent="0.25">
      <c r="A15400"/>
    </row>
    <row r="15401" spans="1:1" ht="13.2" x14ac:dyDescent="0.25">
      <c r="A15401"/>
    </row>
    <row r="15402" spans="1:1" ht="13.2" x14ac:dyDescent="0.25">
      <c r="A15402"/>
    </row>
    <row r="15403" spans="1:1" ht="13.2" x14ac:dyDescent="0.25">
      <c r="A15403"/>
    </row>
    <row r="15404" spans="1:1" ht="13.2" x14ac:dyDescent="0.25">
      <c r="A15404"/>
    </row>
    <row r="15405" spans="1:1" ht="13.2" x14ac:dyDescent="0.25">
      <c r="A15405"/>
    </row>
    <row r="15406" spans="1:1" ht="13.2" x14ac:dyDescent="0.25">
      <c r="A15406"/>
    </row>
    <row r="15407" spans="1:1" ht="13.2" x14ac:dyDescent="0.25">
      <c r="A15407"/>
    </row>
    <row r="15408" spans="1:1" ht="13.2" x14ac:dyDescent="0.25">
      <c r="A15408"/>
    </row>
    <row r="15409" spans="1:1" ht="13.2" x14ac:dyDescent="0.25">
      <c r="A15409"/>
    </row>
    <row r="15410" spans="1:1" ht="13.2" x14ac:dyDescent="0.25">
      <c r="A15410"/>
    </row>
    <row r="15411" spans="1:1" ht="13.2" x14ac:dyDescent="0.25">
      <c r="A15411"/>
    </row>
    <row r="15412" spans="1:1" ht="13.2" x14ac:dyDescent="0.25">
      <c r="A15412"/>
    </row>
    <row r="15413" spans="1:1" ht="13.2" x14ac:dyDescent="0.25">
      <c r="A15413"/>
    </row>
    <row r="15414" spans="1:1" ht="13.2" x14ac:dyDescent="0.25">
      <c r="A15414"/>
    </row>
    <row r="15415" spans="1:1" ht="13.2" x14ac:dyDescent="0.25">
      <c r="A15415"/>
    </row>
    <row r="15416" spans="1:1" ht="13.2" x14ac:dyDescent="0.25">
      <c r="A15416"/>
    </row>
    <row r="15417" spans="1:1" ht="13.2" x14ac:dyDescent="0.25">
      <c r="A15417"/>
    </row>
    <row r="15418" spans="1:1" ht="13.2" x14ac:dyDescent="0.25">
      <c r="A15418"/>
    </row>
    <row r="15419" spans="1:1" ht="13.2" x14ac:dyDescent="0.25">
      <c r="A15419"/>
    </row>
    <row r="15420" spans="1:1" ht="13.2" x14ac:dyDescent="0.25">
      <c r="A15420"/>
    </row>
    <row r="15421" spans="1:1" ht="13.2" x14ac:dyDescent="0.25">
      <c r="A15421"/>
    </row>
    <row r="15422" spans="1:1" ht="13.2" x14ac:dyDescent="0.25">
      <c r="A15422"/>
    </row>
    <row r="15423" spans="1:1" ht="13.2" x14ac:dyDescent="0.25">
      <c r="A15423"/>
    </row>
    <row r="15424" spans="1:1" ht="13.2" x14ac:dyDescent="0.25">
      <c r="A15424"/>
    </row>
    <row r="15425" spans="1:1" ht="13.2" x14ac:dyDescent="0.25">
      <c r="A15425"/>
    </row>
    <row r="15426" spans="1:1" ht="13.2" x14ac:dyDescent="0.25">
      <c r="A15426"/>
    </row>
    <row r="15427" spans="1:1" ht="13.2" x14ac:dyDescent="0.25">
      <c r="A15427"/>
    </row>
    <row r="15428" spans="1:1" ht="13.2" x14ac:dyDescent="0.25">
      <c r="A15428"/>
    </row>
    <row r="15429" spans="1:1" ht="13.2" x14ac:dyDescent="0.25">
      <c r="A15429"/>
    </row>
    <row r="15430" spans="1:1" ht="13.2" x14ac:dyDescent="0.25">
      <c r="A15430"/>
    </row>
    <row r="15431" spans="1:1" ht="13.2" x14ac:dyDescent="0.25">
      <c r="A15431"/>
    </row>
    <row r="15432" spans="1:1" ht="13.2" x14ac:dyDescent="0.25">
      <c r="A15432"/>
    </row>
    <row r="15433" spans="1:1" ht="13.2" x14ac:dyDescent="0.25">
      <c r="A15433"/>
    </row>
    <row r="15434" spans="1:1" ht="13.2" x14ac:dyDescent="0.25">
      <c r="A15434"/>
    </row>
    <row r="15435" spans="1:1" ht="13.2" x14ac:dyDescent="0.25">
      <c r="A15435"/>
    </row>
    <row r="15436" spans="1:1" ht="13.2" x14ac:dyDescent="0.25">
      <c r="A15436"/>
    </row>
    <row r="15437" spans="1:1" ht="13.2" x14ac:dyDescent="0.25">
      <c r="A15437"/>
    </row>
    <row r="15438" spans="1:1" ht="13.2" x14ac:dyDescent="0.25">
      <c r="A15438"/>
    </row>
    <row r="15439" spans="1:1" ht="13.2" x14ac:dyDescent="0.25">
      <c r="A15439"/>
    </row>
    <row r="15440" spans="1:1" ht="13.2" x14ac:dyDescent="0.25">
      <c r="A15440"/>
    </row>
    <row r="15441" spans="1:1" ht="13.2" x14ac:dyDescent="0.25">
      <c r="A15441"/>
    </row>
    <row r="15442" spans="1:1" ht="13.2" x14ac:dyDescent="0.25">
      <c r="A15442"/>
    </row>
    <row r="15443" spans="1:1" ht="13.2" x14ac:dyDescent="0.25">
      <c r="A15443"/>
    </row>
    <row r="15444" spans="1:1" ht="13.2" x14ac:dyDescent="0.25">
      <c r="A15444"/>
    </row>
    <row r="15445" spans="1:1" ht="13.2" x14ac:dyDescent="0.25">
      <c r="A15445"/>
    </row>
    <row r="15446" spans="1:1" ht="13.2" x14ac:dyDescent="0.25">
      <c r="A15446"/>
    </row>
    <row r="15447" spans="1:1" ht="13.2" x14ac:dyDescent="0.25">
      <c r="A15447"/>
    </row>
    <row r="15448" spans="1:1" ht="13.2" x14ac:dyDescent="0.25">
      <c r="A15448"/>
    </row>
    <row r="15449" spans="1:1" ht="13.2" x14ac:dyDescent="0.25">
      <c r="A15449"/>
    </row>
    <row r="15450" spans="1:1" ht="13.2" x14ac:dyDescent="0.25">
      <c r="A15450"/>
    </row>
    <row r="15451" spans="1:1" ht="13.2" x14ac:dyDescent="0.25">
      <c r="A15451"/>
    </row>
    <row r="15452" spans="1:1" ht="13.2" x14ac:dyDescent="0.25">
      <c r="A15452"/>
    </row>
    <row r="15453" spans="1:1" ht="13.2" x14ac:dyDescent="0.25">
      <c r="A15453"/>
    </row>
    <row r="15454" spans="1:1" ht="13.2" x14ac:dyDescent="0.25">
      <c r="A15454"/>
    </row>
    <row r="15455" spans="1:1" ht="13.2" x14ac:dyDescent="0.25">
      <c r="A15455"/>
    </row>
    <row r="15456" spans="1:1" ht="13.2" x14ac:dyDescent="0.25">
      <c r="A15456"/>
    </row>
    <row r="15457" spans="1:1" ht="13.2" x14ac:dyDescent="0.25">
      <c r="A15457"/>
    </row>
    <row r="15458" spans="1:1" ht="13.2" x14ac:dyDescent="0.25">
      <c r="A15458"/>
    </row>
    <row r="15459" spans="1:1" ht="13.2" x14ac:dyDescent="0.25">
      <c r="A15459"/>
    </row>
    <row r="15460" spans="1:1" ht="13.2" x14ac:dyDescent="0.25">
      <c r="A15460"/>
    </row>
    <row r="15461" spans="1:1" ht="13.2" x14ac:dyDescent="0.25">
      <c r="A15461"/>
    </row>
    <row r="15462" spans="1:1" ht="13.2" x14ac:dyDescent="0.25">
      <c r="A15462"/>
    </row>
    <row r="15463" spans="1:1" ht="13.2" x14ac:dyDescent="0.25">
      <c r="A15463"/>
    </row>
    <row r="15464" spans="1:1" ht="13.2" x14ac:dyDescent="0.25">
      <c r="A15464"/>
    </row>
    <row r="15465" spans="1:1" ht="13.2" x14ac:dyDescent="0.25">
      <c r="A15465"/>
    </row>
    <row r="15466" spans="1:1" ht="13.2" x14ac:dyDescent="0.25">
      <c r="A15466"/>
    </row>
    <row r="15467" spans="1:1" ht="13.2" x14ac:dyDescent="0.25">
      <c r="A15467"/>
    </row>
    <row r="15468" spans="1:1" ht="13.2" x14ac:dyDescent="0.25">
      <c r="A15468"/>
    </row>
    <row r="15469" spans="1:1" ht="13.2" x14ac:dyDescent="0.25">
      <c r="A15469"/>
    </row>
    <row r="15470" spans="1:1" ht="13.2" x14ac:dyDescent="0.25">
      <c r="A15470"/>
    </row>
    <row r="15471" spans="1:1" ht="13.2" x14ac:dyDescent="0.25">
      <c r="A15471"/>
    </row>
    <row r="15472" spans="1:1" ht="13.2" x14ac:dyDescent="0.25">
      <c r="A15472"/>
    </row>
    <row r="15473" spans="1:1" ht="13.2" x14ac:dyDescent="0.25">
      <c r="A15473"/>
    </row>
    <row r="15474" spans="1:1" ht="13.2" x14ac:dyDescent="0.25">
      <c r="A15474"/>
    </row>
    <row r="15475" spans="1:1" ht="13.2" x14ac:dyDescent="0.25">
      <c r="A15475"/>
    </row>
    <row r="15476" spans="1:1" ht="13.2" x14ac:dyDescent="0.25">
      <c r="A15476"/>
    </row>
    <row r="15477" spans="1:1" ht="13.2" x14ac:dyDescent="0.25">
      <c r="A15477"/>
    </row>
    <row r="15478" spans="1:1" ht="13.2" x14ac:dyDescent="0.25">
      <c r="A15478"/>
    </row>
    <row r="15479" spans="1:1" ht="13.2" x14ac:dyDescent="0.25">
      <c r="A15479"/>
    </row>
    <row r="15480" spans="1:1" ht="13.2" x14ac:dyDescent="0.25">
      <c r="A15480"/>
    </row>
    <row r="15481" spans="1:1" ht="13.2" x14ac:dyDescent="0.25">
      <c r="A15481"/>
    </row>
    <row r="15482" spans="1:1" ht="13.2" x14ac:dyDescent="0.25">
      <c r="A15482"/>
    </row>
    <row r="15483" spans="1:1" ht="13.2" x14ac:dyDescent="0.25">
      <c r="A15483"/>
    </row>
    <row r="15484" spans="1:1" ht="13.2" x14ac:dyDescent="0.25">
      <c r="A15484"/>
    </row>
    <row r="15485" spans="1:1" ht="13.2" x14ac:dyDescent="0.25">
      <c r="A15485"/>
    </row>
    <row r="15486" spans="1:1" ht="13.2" x14ac:dyDescent="0.25">
      <c r="A15486"/>
    </row>
    <row r="15487" spans="1:1" ht="13.2" x14ac:dyDescent="0.25">
      <c r="A15487"/>
    </row>
    <row r="15488" spans="1:1" ht="13.2" x14ac:dyDescent="0.25">
      <c r="A15488"/>
    </row>
    <row r="15489" spans="1:1" ht="13.2" x14ac:dyDescent="0.25">
      <c r="A15489"/>
    </row>
    <row r="15490" spans="1:1" ht="13.2" x14ac:dyDescent="0.25">
      <c r="A15490"/>
    </row>
    <row r="15491" spans="1:1" ht="13.2" x14ac:dyDescent="0.25">
      <c r="A15491"/>
    </row>
    <row r="15492" spans="1:1" ht="13.2" x14ac:dyDescent="0.25">
      <c r="A15492"/>
    </row>
    <row r="15493" spans="1:1" ht="13.2" x14ac:dyDescent="0.25">
      <c r="A15493"/>
    </row>
    <row r="15494" spans="1:1" ht="13.2" x14ac:dyDescent="0.25">
      <c r="A15494"/>
    </row>
    <row r="15495" spans="1:1" ht="13.2" x14ac:dyDescent="0.25">
      <c r="A15495"/>
    </row>
    <row r="15496" spans="1:1" ht="13.2" x14ac:dyDescent="0.25">
      <c r="A15496"/>
    </row>
    <row r="15497" spans="1:1" ht="13.2" x14ac:dyDescent="0.25">
      <c r="A15497"/>
    </row>
    <row r="15498" spans="1:1" ht="13.2" x14ac:dyDescent="0.25">
      <c r="A15498"/>
    </row>
    <row r="15499" spans="1:1" ht="13.2" x14ac:dyDescent="0.25">
      <c r="A15499"/>
    </row>
    <row r="15500" spans="1:1" ht="13.2" x14ac:dyDescent="0.25">
      <c r="A15500"/>
    </row>
    <row r="15501" spans="1:1" ht="13.2" x14ac:dyDescent="0.25">
      <c r="A15501"/>
    </row>
    <row r="15502" spans="1:1" ht="13.2" x14ac:dyDescent="0.25">
      <c r="A15502"/>
    </row>
    <row r="15503" spans="1:1" ht="13.2" x14ac:dyDescent="0.25">
      <c r="A15503"/>
    </row>
    <row r="15504" spans="1:1" ht="13.2" x14ac:dyDescent="0.25">
      <c r="A15504"/>
    </row>
    <row r="15505" spans="1:1" ht="13.2" x14ac:dyDescent="0.25">
      <c r="A15505"/>
    </row>
    <row r="15506" spans="1:1" ht="13.2" x14ac:dyDescent="0.25">
      <c r="A15506"/>
    </row>
    <row r="15507" spans="1:1" ht="13.2" x14ac:dyDescent="0.25">
      <c r="A15507"/>
    </row>
    <row r="15508" spans="1:1" ht="13.2" x14ac:dyDescent="0.25">
      <c r="A15508"/>
    </row>
    <row r="15509" spans="1:1" ht="13.2" x14ac:dyDescent="0.25">
      <c r="A15509"/>
    </row>
    <row r="15510" spans="1:1" ht="13.2" x14ac:dyDescent="0.25">
      <c r="A15510"/>
    </row>
    <row r="15511" spans="1:1" ht="13.2" x14ac:dyDescent="0.25">
      <c r="A15511"/>
    </row>
    <row r="15512" spans="1:1" ht="13.2" x14ac:dyDescent="0.25">
      <c r="A15512"/>
    </row>
    <row r="15513" spans="1:1" ht="13.2" x14ac:dyDescent="0.25">
      <c r="A15513"/>
    </row>
    <row r="15514" spans="1:1" ht="13.2" x14ac:dyDescent="0.25">
      <c r="A15514"/>
    </row>
    <row r="15515" spans="1:1" ht="13.2" x14ac:dyDescent="0.25">
      <c r="A15515"/>
    </row>
    <row r="15516" spans="1:1" ht="13.2" x14ac:dyDescent="0.25">
      <c r="A15516"/>
    </row>
    <row r="15517" spans="1:1" ht="13.2" x14ac:dyDescent="0.25">
      <c r="A15517"/>
    </row>
    <row r="15518" spans="1:1" ht="13.2" x14ac:dyDescent="0.25">
      <c r="A15518"/>
    </row>
    <row r="15519" spans="1:1" ht="13.2" x14ac:dyDescent="0.25">
      <c r="A15519"/>
    </row>
    <row r="15520" spans="1:1" ht="13.2" x14ac:dyDescent="0.25">
      <c r="A15520"/>
    </row>
    <row r="15521" spans="1:1" ht="13.2" x14ac:dyDescent="0.25">
      <c r="A15521"/>
    </row>
    <row r="15522" spans="1:1" ht="13.2" x14ac:dyDescent="0.25">
      <c r="A15522"/>
    </row>
    <row r="15523" spans="1:1" ht="13.2" x14ac:dyDescent="0.25">
      <c r="A15523"/>
    </row>
    <row r="15524" spans="1:1" ht="13.2" x14ac:dyDescent="0.25">
      <c r="A15524"/>
    </row>
    <row r="15525" spans="1:1" ht="13.2" x14ac:dyDescent="0.25">
      <c r="A15525"/>
    </row>
    <row r="15526" spans="1:1" ht="13.2" x14ac:dyDescent="0.25">
      <c r="A15526"/>
    </row>
    <row r="15527" spans="1:1" ht="13.2" x14ac:dyDescent="0.25">
      <c r="A15527"/>
    </row>
    <row r="15528" spans="1:1" ht="13.2" x14ac:dyDescent="0.25">
      <c r="A15528"/>
    </row>
    <row r="15529" spans="1:1" ht="13.2" x14ac:dyDescent="0.25">
      <c r="A15529"/>
    </row>
    <row r="15530" spans="1:1" ht="13.2" x14ac:dyDescent="0.25">
      <c r="A15530"/>
    </row>
    <row r="15531" spans="1:1" ht="13.2" x14ac:dyDescent="0.25">
      <c r="A15531"/>
    </row>
    <row r="15532" spans="1:1" ht="13.2" x14ac:dyDescent="0.25">
      <c r="A15532"/>
    </row>
    <row r="15533" spans="1:1" ht="13.2" x14ac:dyDescent="0.25">
      <c r="A15533"/>
    </row>
    <row r="15534" spans="1:1" ht="13.2" x14ac:dyDescent="0.25">
      <c r="A15534"/>
    </row>
    <row r="15535" spans="1:1" ht="13.2" x14ac:dyDescent="0.25">
      <c r="A15535"/>
    </row>
    <row r="15536" spans="1:1" ht="13.2" x14ac:dyDescent="0.25">
      <c r="A15536"/>
    </row>
    <row r="15537" spans="1:1" ht="13.2" x14ac:dyDescent="0.25">
      <c r="A15537"/>
    </row>
    <row r="15538" spans="1:1" ht="13.2" x14ac:dyDescent="0.25">
      <c r="A15538"/>
    </row>
    <row r="15539" spans="1:1" ht="13.2" x14ac:dyDescent="0.25">
      <c r="A15539"/>
    </row>
    <row r="15540" spans="1:1" ht="13.2" x14ac:dyDescent="0.25">
      <c r="A15540"/>
    </row>
    <row r="15541" spans="1:1" ht="13.2" x14ac:dyDescent="0.25">
      <c r="A15541"/>
    </row>
    <row r="15542" spans="1:1" ht="13.2" x14ac:dyDescent="0.25">
      <c r="A15542"/>
    </row>
    <row r="15543" spans="1:1" ht="13.2" x14ac:dyDescent="0.25">
      <c r="A15543"/>
    </row>
    <row r="15544" spans="1:1" ht="13.2" x14ac:dyDescent="0.25">
      <c r="A15544"/>
    </row>
    <row r="15545" spans="1:1" ht="13.2" x14ac:dyDescent="0.25">
      <c r="A15545"/>
    </row>
    <row r="15546" spans="1:1" ht="13.2" x14ac:dyDescent="0.25">
      <c r="A15546"/>
    </row>
    <row r="15547" spans="1:1" ht="13.2" x14ac:dyDescent="0.25">
      <c r="A15547"/>
    </row>
    <row r="15548" spans="1:1" ht="13.2" x14ac:dyDescent="0.25">
      <c r="A15548"/>
    </row>
    <row r="15549" spans="1:1" ht="13.2" x14ac:dyDescent="0.25">
      <c r="A15549"/>
    </row>
    <row r="15550" spans="1:1" ht="13.2" x14ac:dyDescent="0.25">
      <c r="A15550"/>
    </row>
    <row r="15551" spans="1:1" ht="13.2" x14ac:dyDescent="0.25">
      <c r="A15551"/>
    </row>
    <row r="15552" spans="1:1" ht="13.2" x14ac:dyDescent="0.25">
      <c r="A15552"/>
    </row>
    <row r="15553" spans="1:1" ht="13.2" x14ac:dyDescent="0.25">
      <c r="A15553"/>
    </row>
    <row r="15554" spans="1:1" ht="13.2" x14ac:dyDescent="0.25">
      <c r="A15554"/>
    </row>
    <row r="15555" spans="1:1" ht="13.2" x14ac:dyDescent="0.25">
      <c r="A15555"/>
    </row>
    <row r="15556" spans="1:1" ht="13.2" x14ac:dyDescent="0.25">
      <c r="A15556"/>
    </row>
    <row r="15557" spans="1:1" ht="13.2" x14ac:dyDescent="0.25">
      <c r="A15557"/>
    </row>
    <row r="15558" spans="1:1" ht="13.2" x14ac:dyDescent="0.25">
      <c r="A15558"/>
    </row>
    <row r="15559" spans="1:1" ht="13.2" x14ac:dyDescent="0.25">
      <c r="A15559"/>
    </row>
    <row r="15560" spans="1:1" ht="13.2" x14ac:dyDescent="0.25">
      <c r="A15560"/>
    </row>
    <row r="15561" spans="1:1" ht="13.2" x14ac:dyDescent="0.25">
      <c r="A15561"/>
    </row>
    <row r="15562" spans="1:1" ht="13.2" x14ac:dyDescent="0.25">
      <c r="A15562"/>
    </row>
    <row r="15563" spans="1:1" ht="13.2" x14ac:dyDescent="0.25">
      <c r="A15563"/>
    </row>
    <row r="15564" spans="1:1" ht="13.2" x14ac:dyDescent="0.25">
      <c r="A15564"/>
    </row>
    <row r="15565" spans="1:1" ht="13.2" x14ac:dyDescent="0.25">
      <c r="A15565"/>
    </row>
    <row r="15566" spans="1:1" ht="13.2" x14ac:dyDescent="0.25">
      <c r="A15566"/>
    </row>
    <row r="15567" spans="1:1" ht="13.2" x14ac:dyDescent="0.25">
      <c r="A15567"/>
    </row>
    <row r="15568" spans="1:1" ht="13.2" x14ac:dyDescent="0.25">
      <c r="A15568"/>
    </row>
    <row r="15569" spans="1:1" ht="13.2" x14ac:dyDescent="0.25">
      <c r="A15569"/>
    </row>
    <row r="15570" spans="1:1" ht="13.2" x14ac:dyDescent="0.25">
      <c r="A15570"/>
    </row>
    <row r="15571" spans="1:1" ht="13.2" x14ac:dyDescent="0.25">
      <c r="A15571"/>
    </row>
    <row r="15572" spans="1:1" ht="13.2" x14ac:dyDescent="0.25">
      <c r="A15572"/>
    </row>
    <row r="15573" spans="1:1" ht="13.2" x14ac:dyDescent="0.25">
      <c r="A15573"/>
    </row>
    <row r="15574" spans="1:1" ht="13.2" x14ac:dyDescent="0.25">
      <c r="A15574"/>
    </row>
    <row r="15575" spans="1:1" ht="13.2" x14ac:dyDescent="0.25">
      <c r="A15575"/>
    </row>
    <row r="15576" spans="1:1" ht="13.2" x14ac:dyDescent="0.25">
      <c r="A15576"/>
    </row>
    <row r="15577" spans="1:1" ht="13.2" x14ac:dyDescent="0.25">
      <c r="A15577"/>
    </row>
    <row r="15578" spans="1:1" ht="13.2" x14ac:dyDescent="0.25">
      <c r="A15578"/>
    </row>
    <row r="15579" spans="1:1" ht="13.2" x14ac:dyDescent="0.25">
      <c r="A15579"/>
    </row>
    <row r="15580" spans="1:1" ht="13.2" x14ac:dyDescent="0.25">
      <c r="A15580"/>
    </row>
    <row r="15581" spans="1:1" ht="13.2" x14ac:dyDescent="0.25">
      <c r="A15581"/>
    </row>
    <row r="15582" spans="1:1" ht="13.2" x14ac:dyDescent="0.25">
      <c r="A15582"/>
    </row>
    <row r="15583" spans="1:1" ht="13.2" x14ac:dyDescent="0.25">
      <c r="A15583"/>
    </row>
    <row r="15584" spans="1:1" ht="13.2" x14ac:dyDescent="0.25">
      <c r="A15584"/>
    </row>
    <row r="15585" spans="1:1" ht="13.2" x14ac:dyDescent="0.25">
      <c r="A15585"/>
    </row>
    <row r="15586" spans="1:1" ht="13.2" x14ac:dyDescent="0.25">
      <c r="A15586"/>
    </row>
    <row r="15587" spans="1:1" ht="13.2" x14ac:dyDescent="0.25">
      <c r="A15587"/>
    </row>
    <row r="15588" spans="1:1" ht="13.2" x14ac:dyDescent="0.25">
      <c r="A15588"/>
    </row>
    <row r="15589" spans="1:1" ht="13.2" x14ac:dyDescent="0.25">
      <c r="A15589"/>
    </row>
    <row r="15590" spans="1:1" ht="13.2" x14ac:dyDescent="0.25">
      <c r="A15590"/>
    </row>
    <row r="15591" spans="1:1" ht="13.2" x14ac:dyDescent="0.25">
      <c r="A15591"/>
    </row>
    <row r="15592" spans="1:1" ht="13.2" x14ac:dyDescent="0.25">
      <c r="A15592"/>
    </row>
    <row r="15593" spans="1:1" ht="13.2" x14ac:dyDescent="0.25">
      <c r="A15593"/>
    </row>
    <row r="15594" spans="1:1" ht="13.2" x14ac:dyDescent="0.25">
      <c r="A15594"/>
    </row>
    <row r="15595" spans="1:1" ht="13.2" x14ac:dyDescent="0.25">
      <c r="A15595"/>
    </row>
    <row r="15596" spans="1:1" ht="13.2" x14ac:dyDescent="0.25">
      <c r="A15596"/>
    </row>
    <row r="15597" spans="1:1" ht="13.2" x14ac:dyDescent="0.25">
      <c r="A15597"/>
    </row>
    <row r="15598" spans="1:1" ht="13.2" x14ac:dyDescent="0.25">
      <c r="A15598"/>
    </row>
    <row r="15599" spans="1:1" ht="13.2" x14ac:dyDescent="0.25">
      <c r="A15599"/>
    </row>
    <row r="15600" spans="1:1" ht="13.2" x14ac:dyDescent="0.25">
      <c r="A15600"/>
    </row>
    <row r="15601" spans="1:1" ht="13.2" x14ac:dyDescent="0.25">
      <c r="A15601"/>
    </row>
    <row r="15602" spans="1:1" ht="13.2" x14ac:dyDescent="0.25">
      <c r="A15602"/>
    </row>
    <row r="15603" spans="1:1" ht="13.2" x14ac:dyDescent="0.25">
      <c r="A15603"/>
    </row>
    <row r="15604" spans="1:1" ht="13.2" x14ac:dyDescent="0.25">
      <c r="A15604"/>
    </row>
    <row r="15605" spans="1:1" ht="13.2" x14ac:dyDescent="0.25">
      <c r="A15605"/>
    </row>
    <row r="15606" spans="1:1" ht="13.2" x14ac:dyDescent="0.25">
      <c r="A15606"/>
    </row>
    <row r="15607" spans="1:1" ht="13.2" x14ac:dyDescent="0.25">
      <c r="A15607"/>
    </row>
    <row r="15608" spans="1:1" ht="13.2" x14ac:dyDescent="0.25">
      <c r="A15608"/>
    </row>
    <row r="15609" spans="1:1" ht="13.2" x14ac:dyDescent="0.25">
      <c r="A15609"/>
    </row>
    <row r="15610" spans="1:1" ht="13.2" x14ac:dyDescent="0.25">
      <c r="A15610"/>
    </row>
    <row r="15611" spans="1:1" ht="13.2" x14ac:dyDescent="0.25">
      <c r="A15611"/>
    </row>
    <row r="15612" spans="1:1" ht="13.2" x14ac:dyDescent="0.25">
      <c r="A15612"/>
    </row>
    <row r="15613" spans="1:1" ht="13.2" x14ac:dyDescent="0.25">
      <c r="A15613"/>
    </row>
    <row r="15614" spans="1:1" ht="13.2" x14ac:dyDescent="0.25">
      <c r="A15614"/>
    </row>
    <row r="15615" spans="1:1" ht="13.2" x14ac:dyDescent="0.25">
      <c r="A15615"/>
    </row>
    <row r="15616" spans="1:1" ht="13.2" x14ac:dyDescent="0.25">
      <c r="A15616"/>
    </row>
    <row r="15617" spans="1:1" ht="13.2" x14ac:dyDescent="0.25">
      <c r="A15617"/>
    </row>
    <row r="15618" spans="1:1" ht="13.2" x14ac:dyDescent="0.25">
      <c r="A15618"/>
    </row>
    <row r="15619" spans="1:1" ht="13.2" x14ac:dyDescent="0.25">
      <c r="A15619"/>
    </row>
    <row r="15620" spans="1:1" ht="13.2" x14ac:dyDescent="0.25">
      <c r="A15620"/>
    </row>
    <row r="15621" spans="1:1" ht="13.2" x14ac:dyDescent="0.25">
      <c r="A15621"/>
    </row>
    <row r="15622" spans="1:1" ht="13.2" x14ac:dyDescent="0.25">
      <c r="A15622"/>
    </row>
    <row r="15623" spans="1:1" ht="13.2" x14ac:dyDescent="0.25">
      <c r="A15623"/>
    </row>
    <row r="15624" spans="1:1" ht="13.2" x14ac:dyDescent="0.25">
      <c r="A15624"/>
    </row>
    <row r="15625" spans="1:1" ht="13.2" x14ac:dyDescent="0.25">
      <c r="A15625"/>
    </row>
    <row r="15626" spans="1:1" ht="13.2" x14ac:dyDescent="0.25">
      <c r="A15626"/>
    </row>
    <row r="15627" spans="1:1" ht="13.2" x14ac:dyDescent="0.25">
      <c r="A15627"/>
    </row>
    <row r="15628" spans="1:1" ht="13.2" x14ac:dyDescent="0.25">
      <c r="A15628"/>
    </row>
    <row r="15629" spans="1:1" ht="13.2" x14ac:dyDescent="0.25">
      <c r="A15629"/>
    </row>
    <row r="15630" spans="1:1" ht="13.2" x14ac:dyDescent="0.25">
      <c r="A15630"/>
    </row>
    <row r="15631" spans="1:1" ht="13.2" x14ac:dyDescent="0.25">
      <c r="A15631"/>
    </row>
    <row r="15632" spans="1:1" ht="13.2" x14ac:dyDescent="0.25">
      <c r="A15632"/>
    </row>
    <row r="15633" spans="1:1" ht="13.2" x14ac:dyDescent="0.25">
      <c r="A15633"/>
    </row>
    <row r="15634" spans="1:1" ht="13.2" x14ac:dyDescent="0.25">
      <c r="A15634"/>
    </row>
    <row r="15635" spans="1:1" ht="13.2" x14ac:dyDescent="0.25">
      <c r="A15635"/>
    </row>
    <row r="15636" spans="1:1" ht="13.2" x14ac:dyDescent="0.25">
      <c r="A15636"/>
    </row>
    <row r="15637" spans="1:1" ht="13.2" x14ac:dyDescent="0.25">
      <c r="A15637"/>
    </row>
    <row r="15638" spans="1:1" ht="13.2" x14ac:dyDescent="0.25">
      <c r="A15638"/>
    </row>
    <row r="15639" spans="1:1" ht="13.2" x14ac:dyDescent="0.25">
      <c r="A15639"/>
    </row>
    <row r="15640" spans="1:1" ht="13.2" x14ac:dyDescent="0.25">
      <c r="A15640"/>
    </row>
    <row r="15641" spans="1:1" ht="13.2" x14ac:dyDescent="0.25">
      <c r="A15641"/>
    </row>
    <row r="15642" spans="1:1" ht="13.2" x14ac:dyDescent="0.25">
      <c r="A15642"/>
    </row>
    <row r="15643" spans="1:1" ht="13.2" x14ac:dyDescent="0.25">
      <c r="A15643"/>
    </row>
    <row r="15644" spans="1:1" ht="13.2" x14ac:dyDescent="0.25">
      <c r="A15644"/>
    </row>
    <row r="15645" spans="1:1" ht="13.2" x14ac:dyDescent="0.25">
      <c r="A15645"/>
    </row>
    <row r="15646" spans="1:1" ht="13.2" x14ac:dyDescent="0.25">
      <c r="A15646"/>
    </row>
    <row r="15647" spans="1:1" ht="13.2" x14ac:dyDescent="0.25">
      <c r="A15647"/>
    </row>
    <row r="15648" spans="1:1" ht="13.2" x14ac:dyDescent="0.25">
      <c r="A15648"/>
    </row>
    <row r="15649" spans="1:1" ht="13.2" x14ac:dyDescent="0.25">
      <c r="A15649"/>
    </row>
    <row r="15650" spans="1:1" ht="13.2" x14ac:dyDescent="0.25">
      <c r="A15650"/>
    </row>
    <row r="15651" spans="1:1" ht="13.2" x14ac:dyDescent="0.25">
      <c r="A15651"/>
    </row>
    <row r="15652" spans="1:1" ht="13.2" x14ac:dyDescent="0.25">
      <c r="A15652"/>
    </row>
    <row r="15653" spans="1:1" ht="13.2" x14ac:dyDescent="0.25">
      <c r="A15653"/>
    </row>
    <row r="15654" spans="1:1" ht="13.2" x14ac:dyDescent="0.25">
      <c r="A15654"/>
    </row>
    <row r="15655" spans="1:1" ht="13.2" x14ac:dyDescent="0.25">
      <c r="A15655"/>
    </row>
    <row r="15656" spans="1:1" ht="13.2" x14ac:dyDescent="0.25">
      <c r="A15656"/>
    </row>
    <row r="15657" spans="1:1" ht="13.2" x14ac:dyDescent="0.25">
      <c r="A15657"/>
    </row>
    <row r="15658" spans="1:1" ht="13.2" x14ac:dyDescent="0.25">
      <c r="A15658"/>
    </row>
    <row r="15659" spans="1:1" ht="13.2" x14ac:dyDescent="0.25">
      <c r="A15659"/>
    </row>
    <row r="15660" spans="1:1" ht="13.2" x14ac:dyDescent="0.25">
      <c r="A15660"/>
    </row>
    <row r="15661" spans="1:1" ht="13.2" x14ac:dyDescent="0.25">
      <c r="A15661"/>
    </row>
    <row r="15662" spans="1:1" ht="13.2" x14ac:dyDescent="0.25">
      <c r="A15662"/>
    </row>
    <row r="15663" spans="1:1" ht="13.2" x14ac:dyDescent="0.25">
      <c r="A15663"/>
    </row>
    <row r="15664" spans="1:1" ht="13.2" x14ac:dyDescent="0.25">
      <c r="A15664"/>
    </row>
    <row r="15665" spans="1:1" ht="13.2" x14ac:dyDescent="0.25">
      <c r="A15665"/>
    </row>
    <row r="15666" spans="1:1" ht="13.2" x14ac:dyDescent="0.25">
      <c r="A15666"/>
    </row>
    <row r="15667" spans="1:1" ht="13.2" x14ac:dyDescent="0.25">
      <c r="A15667"/>
    </row>
    <row r="15668" spans="1:1" ht="13.2" x14ac:dyDescent="0.25">
      <c r="A15668"/>
    </row>
    <row r="15669" spans="1:1" ht="13.2" x14ac:dyDescent="0.25">
      <c r="A15669"/>
    </row>
    <row r="15670" spans="1:1" ht="13.2" x14ac:dyDescent="0.25">
      <c r="A15670"/>
    </row>
    <row r="15671" spans="1:1" ht="13.2" x14ac:dyDescent="0.25">
      <c r="A15671"/>
    </row>
    <row r="15672" spans="1:1" ht="13.2" x14ac:dyDescent="0.25">
      <c r="A15672"/>
    </row>
    <row r="15673" spans="1:1" ht="13.2" x14ac:dyDescent="0.25">
      <c r="A15673"/>
    </row>
    <row r="15674" spans="1:1" ht="13.2" x14ac:dyDescent="0.25">
      <c r="A15674"/>
    </row>
    <row r="15675" spans="1:1" ht="13.2" x14ac:dyDescent="0.25">
      <c r="A15675"/>
    </row>
    <row r="15676" spans="1:1" ht="13.2" x14ac:dyDescent="0.25">
      <c r="A15676"/>
    </row>
    <row r="15677" spans="1:1" ht="13.2" x14ac:dyDescent="0.25">
      <c r="A15677"/>
    </row>
    <row r="15678" spans="1:1" ht="13.2" x14ac:dyDescent="0.25">
      <c r="A15678"/>
    </row>
    <row r="15679" spans="1:1" ht="13.2" x14ac:dyDescent="0.25">
      <c r="A15679"/>
    </row>
    <row r="15680" spans="1:1" ht="13.2" x14ac:dyDescent="0.25">
      <c r="A15680"/>
    </row>
    <row r="15681" spans="1:1" ht="13.2" x14ac:dyDescent="0.25">
      <c r="A15681"/>
    </row>
    <row r="15682" spans="1:1" ht="13.2" x14ac:dyDescent="0.25">
      <c r="A15682"/>
    </row>
    <row r="15683" spans="1:1" ht="13.2" x14ac:dyDescent="0.25">
      <c r="A15683"/>
    </row>
    <row r="15684" spans="1:1" ht="13.2" x14ac:dyDescent="0.25">
      <c r="A15684"/>
    </row>
    <row r="15685" spans="1:1" ht="13.2" x14ac:dyDescent="0.25">
      <c r="A15685"/>
    </row>
    <row r="15686" spans="1:1" ht="13.2" x14ac:dyDescent="0.25">
      <c r="A15686"/>
    </row>
    <row r="15687" spans="1:1" ht="13.2" x14ac:dyDescent="0.25">
      <c r="A15687"/>
    </row>
    <row r="15688" spans="1:1" ht="13.2" x14ac:dyDescent="0.25">
      <c r="A15688"/>
    </row>
    <row r="15689" spans="1:1" ht="13.2" x14ac:dyDescent="0.25">
      <c r="A15689"/>
    </row>
    <row r="15690" spans="1:1" ht="13.2" x14ac:dyDescent="0.25">
      <c r="A15690"/>
    </row>
    <row r="15691" spans="1:1" ht="13.2" x14ac:dyDescent="0.25">
      <c r="A15691"/>
    </row>
    <row r="15692" spans="1:1" ht="13.2" x14ac:dyDescent="0.25">
      <c r="A15692"/>
    </row>
    <row r="15693" spans="1:1" ht="13.2" x14ac:dyDescent="0.25">
      <c r="A15693"/>
    </row>
    <row r="15694" spans="1:1" ht="13.2" x14ac:dyDescent="0.25">
      <c r="A15694"/>
    </row>
    <row r="15695" spans="1:1" ht="13.2" x14ac:dyDescent="0.25">
      <c r="A15695"/>
    </row>
    <row r="15696" spans="1:1" ht="13.2" x14ac:dyDescent="0.25">
      <c r="A15696"/>
    </row>
    <row r="15697" spans="1:1" ht="13.2" x14ac:dyDescent="0.25">
      <c r="A15697"/>
    </row>
    <row r="15698" spans="1:1" ht="13.2" x14ac:dyDescent="0.25">
      <c r="A15698"/>
    </row>
    <row r="15699" spans="1:1" ht="13.2" x14ac:dyDescent="0.25">
      <c r="A15699"/>
    </row>
    <row r="15700" spans="1:1" ht="13.2" x14ac:dyDescent="0.25">
      <c r="A15700"/>
    </row>
    <row r="15701" spans="1:1" ht="13.2" x14ac:dyDescent="0.25">
      <c r="A15701"/>
    </row>
    <row r="15702" spans="1:1" ht="13.2" x14ac:dyDescent="0.25">
      <c r="A15702"/>
    </row>
    <row r="15703" spans="1:1" ht="13.2" x14ac:dyDescent="0.25">
      <c r="A15703"/>
    </row>
    <row r="15704" spans="1:1" ht="13.2" x14ac:dyDescent="0.25">
      <c r="A15704"/>
    </row>
    <row r="15705" spans="1:1" ht="13.2" x14ac:dyDescent="0.25">
      <c r="A15705"/>
    </row>
    <row r="15706" spans="1:1" ht="13.2" x14ac:dyDescent="0.25">
      <c r="A15706"/>
    </row>
    <row r="15707" spans="1:1" ht="13.2" x14ac:dyDescent="0.25">
      <c r="A15707"/>
    </row>
    <row r="15708" spans="1:1" ht="13.2" x14ac:dyDescent="0.25">
      <c r="A15708"/>
    </row>
    <row r="15709" spans="1:1" ht="13.2" x14ac:dyDescent="0.25">
      <c r="A15709"/>
    </row>
    <row r="15710" spans="1:1" ht="13.2" x14ac:dyDescent="0.25">
      <c r="A15710"/>
    </row>
    <row r="15711" spans="1:1" ht="13.2" x14ac:dyDescent="0.25">
      <c r="A15711"/>
    </row>
    <row r="15712" spans="1:1" ht="13.2" x14ac:dyDescent="0.25">
      <c r="A15712"/>
    </row>
    <row r="15713" spans="1:1" ht="13.2" x14ac:dyDescent="0.25">
      <c r="A15713"/>
    </row>
    <row r="15714" spans="1:1" ht="13.2" x14ac:dyDescent="0.25">
      <c r="A15714"/>
    </row>
    <row r="15715" spans="1:1" ht="13.2" x14ac:dyDescent="0.25">
      <c r="A15715"/>
    </row>
    <row r="15716" spans="1:1" ht="13.2" x14ac:dyDescent="0.25">
      <c r="A15716"/>
    </row>
    <row r="15717" spans="1:1" ht="13.2" x14ac:dyDescent="0.25">
      <c r="A15717"/>
    </row>
    <row r="15718" spans="1:1" ht="13.2" x14ac:dyDescent="0.25">
      <c r="A15718"/>
    </row>
    <row r="15719" spans="1:1" ht="13.2" x14ac:dyDescent="0.25">
      <c r="A15719"/>
    </row>
    <row r="15720" spans="1:1" ht="13.2" x14ac:dyDescent="0.25">
      <c r="A15720"/>
    </row>
    <row r="15721" spans="1:1" ht="13.2" x14ac:dyDescent="0.25">
      <c r="A15721"/>
    </row>
    <row r="15722" spans="1:1" ht="13.2" x14ac:dyDescent="0.25">
      <c r="A15722"/>
    </row>
    <row r="15723" spans="1:1" ht="13.2" x14ac:dyDescent="0.25">
      <c r="A15723"/>
    </row>
    <row r="15724" spans="1:1" ht="13.2" x14ac:dyDescent="0.25">
      <c r="A15724"/>
    </row>
    <row r="15725" spans="1:1" ht="13.2" x14ac:dyDescent="0.25">
      <c r="A15725"/>
    </row>
    <row r="15726" spans="1:1" ht="13.2" x14ac:dyDescent="0.25">
      <c r="A15726"/>
    </row>
    <row r="15727" spans="1:1" ht="13.2" x14ac:dyDescent="0.25">
      <c r="A15727"/>
    </row>
    <row r="15728" spans="1:1" ht="13.2" x14ac:dyDescent="0.25">
      <c r="A15728"/>
    </row>
    <row r="15729" spans="1:1" ht="13.2" x14ac:dyDescent="0.25">
      <c r="A15729"/>
    </row>
    <row r="15730" spans="1:1" ht="13.2" x14ac:dyDescent="0.25">
      <c r="A15730"/>
    </row>
    <row r="15731" spans="1:1" ht="13.2" x14ac:dyDescent="0.25">
      <c r="A15731"/>
    </row>
    <row r="15732" spans="1:1" ht="13.2" x14ac:dyDescent="0.25">
      <c r="A15732"/>
    </row>
    <row r="15733" spans="1:1" ht="13.2" x14ac:dyDescent="0.25">
      <c r="A15733"/>
    </row>
    <row r="15734" spans="1:1" ht="13.2" x14ac:dyDescent="0.25">
      <c r="A15734"/>
    </row>
    <row r="15735" spans="1:1" ht="13.2" x14ac:dyDescent="0.25">
      <c r="A15735"/>
    </row>
    <row r="15736" spans="1:1" ht="13.2" x14ac:dyDescent="0.25">
      <c r="A15736"/>
    </row>
    <row r="15737" spans="1:1" ht="13.2" x14ac:dyDescent="0.25">
      <c r="A15737"/>
    </row>
    <row r="15738" spans="1:1" ht="13.2" x14ac:dyDescent="0.25">
      <c r="A15738"/>
    </row>
    <row r="15739" spans="1:1" ht="13.2" x14ac:dyDescent="0.25">
      <c r="A15739"/>
    </row>
    <row r="15740" spans="1:1" ht="13.2" x14ac:dyDescent="0.25">
      <c r="A15740"/>
    </row>
    <row r="15741" spans="1:1" ht="13.2" x14ac:dyDescent="0.25">
      <c r="A15741"/>
    </row>
    <row r="15742" spans="1:1" ht="13.2" x14ac:dyDescent="0.25">
      <c r="A15742"/>
    </row>
    <row r="15743" spans="1:1" ht="13.2" x14ac:dyDescent="0.25">
      <c r="A15743"/>
    </row>
    <row r="15744" spans="1:1" ht="13.2" x14ac:dyDescent="0.25">
      <c r="A15744"/>
    </row>
    <row r="15745" spans="1:1" ht="13.2" x14ac:dyDescent="0.25">
      <c r="A15745"/>
    </row>
    <row r="15746" spans="1:1" ht="13.2" x14ac:dyDescent="0.25">
      <c r="A15746"/>
    </row>
    <row r="15747" spans="1:1" ht="13.2" x14ac:dyDescent="0.25">
      <c r="A15747"/>
    </row>
    <row r="15748" spans="1:1" ht="13.2" x14ac:dyDescent="0.25">
      <c r="A15748"/>
    </row>
    <row r="15749" spans="1:1" ht="13.2" x14ac:dyDescent="0.25">
      <c r="A15749"/>
    </row>
    <row r="15750" spans="1:1" ht="13.2" x14ac:dyDescent="0.25">
      <c r="A15750"/>
    </row>
    <row r="15751" spans="1:1" ht="13.2" x14ac:dyDescent="0.25">
      <c r="A15751"/>
    </row>
    <row r="15752" spans="1:1" ht="13.2" x14ac:dyDescent="0.25">
      <c r="A15752"/>
    </row>
    <row r="15753" spans="1:1" ht="13.2" x14ac:dyDescent="0.25">
      <c r="A15753"/>
    </row>
    <row r="15754" spans="1:1" ht="13.2" x14ac:dyDescent="0.25">
      <c r="A15754"/>
    </row>
    <row r="15755" spans="1:1" ht="13.2" x14ac:dyDescent="0.25">
      <c r="A15755"/>
    </row>
    <row r="15756" spans="1:1" ht="13.2" x14ac:dyDescent="0.25">
      <c r="A15756"/>
    </row>
    <row r="15757" spans="1:1" ht="13.2" x14ac:dyDescent="0.25">
      <c r="A15757"/>
    </row>
    <row r="15758" spans="1:1" ht="13.2" x14ac:dyDescent="0.25">
      <c r="A15758"/>
    </row>
    <row r="15759" spans="1:1" ht="13.2" x14ac:dyDescent="0.25">
      <c r="A15759"/>
    </row>
    <row r="15760" spans="1:1" ht="13.2" x14ac:dyDescent="0.25">
      <c r="A15760"/>
    </row>
    <row r="15761" spans="1:1" ht="13.2" x14ac:dyDescent="0.25">
      <c r="A15761"/>
    </row>
    <row r="15762" spans="1:1" ht="13.2" x14ac:dyDescent="0.25">
      <c r="A15762"/>
    </row>
    <row r="15763" spans="1:1" ht="13.2" x14ac:dyDescent="0.25">
      <c r="A15763"/>
    </row>
    <row r="15764" spans="1:1" ht="13.2" x14ac:dyDescent="0.25">
      <c r="A15764"/>
    </row>
    <row r="15765" spans="1:1" ht="13.2" x14ac:dyDescent="0.25">
      <c r="A15765"/>
    </row>
    <row r="15766" spans="1:1" ht="13.2" x14ac:dyDescent="0.25">
      <c r="A15766"/>
    </row>
    <row r="15767" spans="1:1" ht="13.2" x14ac:dyDescent="0.25">
      <c r="A15767"/>
    </row>
    <row r="15768" spans="1:1" ht="13.2" x14ac:dyDescent="0.25">
      <c r="A15768"/>
    </row>
    <row r="15769" spans="1:1" ht="13.2" x14ac:dyDescent="0.25">
      <c r="A15769"/>
    </row>
    <row r="15770" spans="1:1" ht="13.2" x14ac:dyDescent="0.25">
      <c r="A15770"/>
    </row>
    <row r="15771" spans="1:1" ht="13.2" x14ac:dyDescent="0.25">
      <c r="A15771"/>
    </row>
    <row r="15772" spans="1:1" ht="13.2" x14ac:dyDescent="0.25">
      <c r="A15772"/>
    </row>
    <row r="15773" spans="1:1" ht="13.2" x14ac:dyDescent="0.25">
      <c r="A15773"/>
    </row>
    <row r="15774" spans="1:1" ht="13.2" x14ac:dyDescent="0.25">
      <c r="A15774"/>
    </row>
    <row r="15775" spans="1:1" ht="13.2" x14ac:dyDescent="0.25">
      <c r="A15775"/>
    </row>
    <row r="15776" spans="1:1" ht="13.2" x14ac:dyDescent="0.25">
      <c r="A15776"/>
    </row>
    <row r="15777" spans="1:1" ht="13.2" x14ac:dyDescent="0.25">
      <c r="A15777"/>
    </row>
    <row r="15778" spans="1:1" ht="13.2" x14ac:dyDescent="0.25">
      <c r="A15778"/>
    </row>
    <row r="15779" spans="1:1" ht="13.2" x14ac:dyDescent="0.25">
      <c r="A15779"/>
    </row>
    <row r="15780" spans="1:1" ht="13.2" x14ac:dyDescent="0.25">
      <c r="A15780"/>
    </row>
    <row r="15781" spans="1:1" ht="13.2" x14ac:dyDescent="0.25">
      <c r="A15781"/>
    </row>
    <row r="15782" spans="1:1" ht="13.2" x14ac:dyDescent="0.25">
      <c r="A15782"/>
    </row>
    <row r="15783" spans="1:1" ht="13.2" x14ac:dyDescent="0.25">
      <c r="A15783"/>
    </row>
    <row r="15784" spans="1:1" ht="13.2" x14ac:dyDescent="0.25">
      <c r="A15784"/>
    </row>
    <row r="15785" spans="1:1" ht="13.2" x14ac:dyDescent="0.25">
      <c r="A15785"/>
    </row>
    <row r="15786" spans="1:1" ht="13.2" x14ac:dyDescent="0.25">
      <c r="A15786"/>
    </row>
    <row r="15787" spans="1:1" ht="13.2" x14ac:dyDescent="0.25">
      <c r="A15787"/>
    </row>
    <row r="15788" spans="1:1" ht="13.2" x14ac:dyDescent="0.25">
      <c r="A15788"/>
    </row>
    <row r="15789" spans="1:1" ht="13.2" x14ac:dyDescent="0.25">
      <c r="A15789"/>
    </row>
    <row r="15790" spans="1:1" ht="13.2" x14ac:dyDescent="0.25">
      <c r="A15790"/>
    </row>
    <row r="15791" spans="1:1" ht="13.2" x14ac:dyDescent="0.25">
      <c r="A15791"/>
    </row>
    <row r="15792" spans="1:1" ht="13.2" x14ac:dyDescent="0.25">
      <c r="A15792"/>
    </row>
    <row r="15793" spans="1:1" ht="13.2" x14ac:dyDescent="0.25">
      <c r="A15793"/>
    </row>
    <row r="15794" spans="1:1" ht="13.2" x14ac:dyDescent="0.25">
      <c r="A15794"/>
    </row>
    <row r="15795" spans="1:1" ht="13.2" x14ac:dyDescent="0.25">
      <c r="A15795"/>
    </row>
    <row r="15796" spans="1:1" ht="13.2" x14ac:dyDescent="0.25">
      <c r="A15796"/>
    </row>
    <row r="15797" spans="1:1" ht="13.2" x14ac:dyDescent="0.25">
      <c r="A15797"/>
    </row>
    <row r="15798" spans="1:1" ht="13.2" x14ac:dyDescent="0.25">
      <c r="A15798"/>
    </row>
    <row r="15799" spans="1:1" ht="13.2" x14ac:dyDescent="0.25">
      <c r="A15799"/>
    </row>
    <row r="15800" spans="1:1" ht="13.2" x14ac:dyDescent="0.25">
      <c r="A15800"/>
    </row>
    <row r="15801" spans="1:1" ht="13.2" x14ac:dyDescent="0.25">
      <c r="A15801"/>
    </row>
    <row r="15802" spans="1:1" ht="13.2" x14ac:dyDescent="0.25">
      <c r="A15802"/>
    </row>
    <row r="15803" spans="1:1" ht="13.2" x14ac:dyDescent="0.25">
      <c r="A15803"/>
    </row>
    <row r="15804" spans="1:1" ht="13.2" x14ac:dyDescent="0.25">
      <c r="A15804"/>
    </row>
    <row r="15805" spans="1:1" ht="13.2" x14ac:dyDescent="0.25">
      <c r="A15805"/>
    </row>
    <row r="15806" spans="1:1" ht="13.2" x14ac:dyDescent="0.25">
      <c r="A15806"/>
    </row>
    <row r="15807" spans="1:1" ht="13.2" x14ac:dyDescent="0.25">
      <c r="A15807"/>
    </row>
    <row r="15808" spans="1:1" ht="13.2" x14ac:dyDescent="0.25">
      <c r="A15808"/>
    </row>
    <row r="15809" spans="1:1" ht="13.2" x14ac:dyDescent="0.25">
      <c r="A15809"/>
    </row>
    <row r="15810" spans="1:1" ht="13.2" x14ac:dyDescent="0.25">
      <c r="A15810"/>
    </row>
    <row r="15811" spans="1:1" ht="13.2" x14ac:dyDescent="0.25">
      <c r="A15811"/>
    </row>
    <row r="15812" spans="1:1" ht="13.2" x14ac:dyDescent="0.25">
      <c r="A15812"/>
    </row>
    <row r="15813" spans="1:1" ht="13.2" x14ac:dyDescent="0.25">
      <c r="A15813"/>
    </row>
    <row r="15814" spans="1:1" ht="13.2" x14ac:dyDescent="0.25">
      <c r="A15814"/>
    </row>
    <row r="15815" spans="1:1" ht="13.2" x14ac:dyDescent="0.25">
      <c r="A15815"/>
    </row>
    <row r="15816" spans="1:1" ht="13.2" x14ac:dyDescent="0.25">
      <c r="A15816"/>
    </row>
    <row r="15817" spans="1:1" ht="13.2" x14ac:dyDescent="0.25">
      <c r="A15817"/>
    </row>
    <row r="15818" spans="1:1" ht="13.2" x14ac:dyDescent="0.25">
      <c r="A15818"/>
    </row>
    <row r="15819" spans="1:1" ht="13.2" x14ac:dyDescent="0.25">
      <c r="A15819"/>
    </row>
    <row r="15820" spans="1:1" ht="13.2" x14ac:dyDescent="0.25">
      <c r="A15820"/>
    </row>
    <row r="15821" spans="1:1" ht="13.2" x14ac:dyDescent="0.25">
      <c r="A15821"/>
    </row>
    <row r="15822" spans="1:1" ht="13.2" x14ac:dyDescent="0.25">
      <c r="A15822"/>
    </row>
    <row r="15823" spans="1:1" ht="13.2" x14ac:dyDescent="0.25">
      <c r="A15823"/>
    </row>
    <row r="15824" spans="1:1" ht="13.2" x14ac:dyDescent="0.25">
      <c r="A15824"/>
    </row>
    <row r="15825" spans="1:1" ht="13.2" x14ac:dyDescent="0.25">
      <c r="A15825"/>
    </row>
    <row r="15826" spans="1:1" ht="13.2" x14ac:dyDescent="0.25">
      <c r="A15826"/>
    </row>
    <row r="15827" spans="1:1" ht="13.2" x14ac:dyDescent="0.25">
      <c r="A15827"/>
    </row>
    <row r="15828" spans="1:1" ht="13.2" x14ac:dyDescent="0.25">
      <c r="A15828"/>
    </row>
    <row r="15829" spans="1:1" ht="13.2" x14ac:dyDescent="0.25">
      <c r="A15829"/>
    </row>
    <row r="15830" spans="1:1" ht="13.2" x14ac:dyDescent="0.25">
      <c r="A15830"/>
    </row>
    <row r="15831" spans="1:1" ht="13.2" x14ac:dyDescent="0.25">
      <c r="A15831"/>
    </row>
    <row r="15832" spans="1:1" ht="13.2" x14ac:dyDescent="0.25">
      <c r="A15832"/>
    </row>
    <row r="15833" spans="1:1" ht="13.2" x14ac:dyDescent="0.25">
      <c r="A15833"/>
    </row>
    <row r="15834" spans="1:1" ht="13.2" x14ac:dyDescent="0.25">
      <c r="A15834"/>
    </row>
    <row r="15835" spans="1:1" ht="13.2" x14ac:dyDescent="0.25">
      <c r="A15835"/>
    </row>
    <row r="15836" spans="1:1" ht="13.2" x14ac:dyDescent="0.25">
      <c r="A15836"/>
    </row>
    <row r="15837" spans="1:1" ht="13.2" x14ac:dyDescent="0.25">
      <c r="A15837"/>
    </row>
    <row r="15838" spans="1:1" ht="13.2" x14ac:dyDescent="0.25">
      <c r="A15838"/>
    </row>
    <row r="15839" spans="1:1" ht="13.2" x14ac:dyDescent="0.25">
      <c r="A15839"/>
    </row>
    <row r="15840" spans="1:1" ht="13.2" x14ac:dyDescent="0.25">
      <c r="A15840"/>
    </row>
    <row r="15841" spans="1:1" ht="13.2" x14ac:dyDescent="0.25">
      <c r="A15841"/>
    </row>
    <row r="15842" spans="1:1" ht="13.2" x14ac:dyDescent="0.25">
      <c r="A15842"/>
    </row>
    <row r="15843" spans="1:1" ht="13.2" x14ac:dyDescent="0.25">
      <c r="A15843"/>
    </row>
    <row r="15844" spans="1:1" ht="13.2" x14ac:dyDescent="0.25">
      <c r="A15844"/>
    </row>
    <row r="15845" spans="1:1" ht="13.2" x14ac:dyDescent="0.25">
      <c r="A15845"/>
    </row>
    <row r="15846" spans="1:1" ht="13.2" x14ac:dyDescent="0.25">
      <c r="A15846"/>
    </row>
    <row r="15847" spans="1:1" ht="13.2" x14ac:dyDescent="0.25">
      <c r="A15847"/>
    </row>
    <row r="15848" spans="1:1" ht="13.2" x14ac:dyDescent="0.25">
      <c r="A15848"/>
    </row>
    <row r="15849" spans="1:1" ht="13.2" x14ac:dyDescent="0.25">
      <c r="A15849"/>
    </row>
    <row r="15850" spans="1:1" ht="13.2" x14ac:dyDescent="0.25">
      <c r="A15850"/>
    </row>
    <row r="15851" spans="1:1" ht="13.2" x14ac:dyDescent="0.25">
      <c r="A15851"/>
    </row>
    <row r="15852" spans="1:1" ht="13.2" x14ac:dyDescent="0.25">
      <c r="A15852"/>
    </row>
    <row r="15853" spans="1:1" ht="13.2" x14ac:dyDescent="0.25">
      <c r="A15853"/>
    </row>
    <row r="15854" spans="1:1" ht="13.2" x14ac:dyDescent="0.25">
      <c r="A15854"/>
    </row>
    <row r="15855" spans="1:1" ht="13.2" x14ac:dyDescent="0.25">
      <c r="A15855"/>
    </row>
    <row r="15856" spans="1:1" ht="13.2" x14ac:dyDescent="0.25">
      <c r="A15856"/>
    </row>
    <row r="15857" spans="1:1" ht="13.2" x14ac:dyDescent="0.25">
      <c r="A15857"/>
    </row>
    <row r="15858" spans="1:1" ht="13.2" x14ac:dyDescent="0.25">
      <c r="A15858"/>
    </row>
    <row r="15859" spans="1:1" ht="13.2" x14ac:dyDescent="0.25">
      <c r="A15859"/>
    </row>
    <row r="15860" spans="1:1" ht="13.2" x14ac:dyDescent="0.25">
      <c r="A15860"/>
    </row>
    <row r="15861" spans="1:1" ht="13.2" x14ac:dyDescent="0.25">
      <c r="A15861"/>
    </row>
    <row r="15862" spans="1:1" ht="13.2" x14ac:dyDescent="0.25">
      <c r="A15862"/>
    </row>
    <row r="15863" spans="1:1" ht="13.2" x14ac:dyDescent="0.25">
      <c r="A15863"/>
    </row>
    <row r="15864" spans="1:1" ht="13.2" x14ac:dyDescent="0.25">
      <c r="A15864"/>
    </row>
    <row r="15865" spans="1:1" ht="13.2" x14ac:dyDescent="0.25">
      <c r="A15865"/>
    </row>
    <row r="15866" spans="1:1" ht="13.2" x14ac:dyDescent="0.25">
      <c r="A15866"/>
    </row>
    <row r="15867" spans="1:1" ht="13.2" x14ac:dyDescent="0.25">
      <c r="A15867"/>
    </row>
    <row r="15868" spans="1:1" ht="13.2" x14ac:dyDescent="0.25">
      <c r="A15868"/>
    </row>
    <row r="15869" spans="1:1" ht="13.2" x14ac:dyDescent="0.25">
      <c r="A15869"/>
    </row>
    <row r="15870" spans="1:1" ht="13.2" x14ac:dyDescent="0.25">
      <c r="A15870"/>
    </row>
    <row r="15871" spans="1:1" ht="13.2" x14ac:dyDescent="0.25">
      <c r="A15871"/>
    </row>
    <row r="15872" spans="1:1" ht="13.2" x14ac:dyDescent="0.25">
      <c r="A15872"/>
    </row>
    <row r="15873" spans="1:1" ht="13.2" x14ac:dyDescent="0.25">
      <c r="A15873"/>
    </row>
    <row r="15874" spans="1:1" ht="13.2" x14ac:dyDescent="0.25">
      <c r="A15874"/>
    </row>
    <row r="15875" spans="1:1" ht="13.2" x14ac:dyDescent="0.25">
      <c r="A15875"/>
    </row>
    <row r="15876" spans="1:1" ht="13.2" x14ac:dyDescent="0.25">
      <c r="A15876"/>
    </row>
    <row r="15877" spans="1:1" ht="13.2" x14ac:dyDescent="0.25">
      <c r="A15877"/>
    </row>
    <row r="15878" spans="1:1" ht="13.2" x14ac:dyDescent="0.25">
      <c r="A15878"/>
    </row>
    <row r="15879" spans="1:1" ht="13.2" x14ac:dyDescent="0.25">
      <c r="A15879"/>
    </row>
    <row r="15880" spans="1:1" ht="13.2" x14ac:dyDescent="0.25">
      <c r="A15880"/>
    </row>
    <row r="15881" spans="1:1" ht="13.2" x14ac:dyDescent="0.25">
      <c r="A15881"/>
    </row>
    <row r="15882" spans="1:1" ht="13.2" x14ac:dyDescent="0.25">
      <c r="A15882"/>
    </row>
    <row r="15883" spans="1:1" ht="13.2" x14ac:dyDescent="0.25">
      <c r="A15883"/>
    </row>
    <row r="15884" spans="1:1" ht="13.2" x14ac:dyDescent="0.25">
      <c r="A15884"/>
    </row>
    <row r="15885" spans="1:1" ht="13.2" x14ac:dyDescent="0.25">
      <c r="A15885"/>
    </row>
    <row r="15886" spans="1:1" ht="13.2" x14ac:dyDescent="0.25">
      <c r="A15886"/>
    </row>
    <row r="15887" spans="1:1" ht="13.2" x14ac:dyDescent="0.25">
      <c r="A15887"/>
    </row>
    <row r="15888" spans="1:1" ht="13.2" x14ac:dyDescent="0.25">
      <c r="A15888"/>
    </row>
    <row r="15889" spans="1:1" ht="13.2" x14ac:dyDescent="0.25">
      <c r="A15889"/>
    </row>
    <row r="15890" spans="1:1" ht="13.2" x14ac:dyDescent="0.25">
      <c r="A15890"/>
    </row>
    <row r="15891" spans="1:1" ht="13.2" x14ac:dyDescent="0.25">
      <c r="A15891"/>
    </row>
    <row r="15892" spans="1:1" ht="13.2" x14ac:dyDescent="0.25">
      <c r="A15892"/>
    </row>
    <row r="15893" spans="1:1" ht="13.2" x14ac:dyDescent="0.25">
      <c r="A15893"/>
    </row>
    <row r="15894" spans="1:1" ht="13.2" x14ac:dyDescent="0.25">
      <c r="A15894"/>
    </row>
    <row r="15895" spans="1:1" ht="13.2" x14ac:dyDescent="0.25">
      <c r="A15895"/>
    </row>
    <row r="15896" spans="1:1" ht="13.2" x14ac:dyDescent="0.25">
      <c r="A15896"/>
    </row>
    <row r="15897" spans="1:1" ht="13.2" x14ac:dyDescent="0.25">
      <c r="A15897"/>
    </row>
    <row r="15898" spans="1:1" ht="13.2" x14ac:dyDescent="0.25">
      <c r="A15898"/>
    </row>
    <row r="15899" spans="1:1" ht="13.2" x14ac:dyDescent="0.25">
      <c r="A15899"/>
    </row>
    <row r="15900" spans="1:1" ht="13.2" x14ac:dyDescent="0.25">
      <c r="A15900"/>
    </row>
    <row r="15901" spans="1:1" ht="13.2" x14ac:dyDescent="0.25">
      <c r="A15901"/>
    </row>
    <row r="15902" spans="1:1" ht="13.2" x14ac:dyDescent="0.25">
      <c r="A15902"/>
    </row>
    <row r="15903" spans="1:1" ht="13.2" x14ac:dyDescent="0.25">
      <c r="A15903"/>
    </row>
    <row r="15904" spans="1:1" ht="13.2" x14ac:dyDescent="0.25">
      <c r="A15904"/>
    </row>
    <row r="15905" spans="1:1" ht="13.2" x14ac:dyDescent="0.25">
      <c r="A15905"/>
    </row>
    <row r="15906" spans="1:1" ht="13.2" x14ac:dyDescent="0.25">
      <c r="A15906"/>
    </row>
    <row r="15907" spans="1:1" ht="13.2" x14ac:dyDescent="0.25">
      <c r="A15907"/>
    </row>
    <row r="15908" spans="1:1" ht="13.2" x14ac:dyDescent="0.25">
      <c r="A15908"/>
    </row>
    <row r="15909" spans="1:1" ht="13.2" x14ac:dyDescent="0.25">
      <c r="A15909"/>
    </row>
    <row r="15910" spans="1:1" ht="13.2" x14ac:dyDescent="0.25">
      <c r="A15910"/>
    </row>
    <row r="15911" spans="1:1" ht="13.2" x14ac:dyDescent="0.25">
      <c r="A15911"/>
    </row>
    <row r="15912" spans="1:1" ht="13.2" x14ac:dyDescent="0.25">
      <c r="A15912"/>
    </row>
    <row r="15913" spans="1:1" ht="13.2" x14ac:dyDescent="0.25">
      <c r="A15913"/>
    </row>
    <row r="15914" spans="1:1" ht="13.2" x14ac:dyDescent="0.25">
      <c r="A15914"/>
    </row>
    <row r="15915" spans="1:1" ht="13.2" x14ac:dyDescent="0.25">
      <c r="A15915"/>
    </row>
    <row r="15916" spans="1:1" ht="13.2" x14ac:dyDescent="0.25">
      <c r="A15916"/>
    </row>
    <row r="15917" spans="1:1" ht="13.2" x14ac:dyDescent="0.25">
      <c r="A15917"/>
    </row>
    <row r="15918" spans="1:1" ht="13.2" x14ac:dyDescent="0.25">
      <c r="A15918"/>
    </row>
    <row r="15919" spans="1:1" ht="13.2" x14ac:dyDescent="0.25">
      <c r="A15919"/>
    </row>
    <row r="15920" spans="1:1" ht="13.2" x14ac:dyDescent="0.25">
      <c r="A15920"/>
    </row>
    <row r="15921" spans="1:1" ht="13.2" x14ac:dyDescent="0.25">
      <c r="A15921"/>
    </row>
    <row r="15922" spans="1:1" ht="13.2" x14ac:dyDescent="0.25">
      <c r="A15922"/>
    </row>
    <row r="15923" spans="1:1" ht="13.2" x14ac:dyDescent="0.25">
      <c r="A15923"/>
    </row>
    <row r="15924" spans="1:1" ht="13.2" x14ac:dyDescent="0.25">
      <c r="A15924"/>
    </row>
    <row r="15925" spans="1:1" ht="13.2" x14ac:dyDescent="0.25">
      <c r="A15925"/>
    </row>
    <row r="15926" spans="1:1" ht="13.2" x14ac:dyDescent="0.25">
      <c r="A15926"/>
    </row>
    <row r="15927" spans="1:1" ht="13.2" x14ac:dyDescent="0.25">
      <c r="A15927"/>
    </row>
    <row r="15928" spans="1:1" ht="13.2" x14ac:dyDescent="0.25">
      <c r="A15928"/>
    </row>
    <row r="15929" spans="1:1" ht="13.2" x14ac:dyDescent="0.25">
      <c r="A15929"/>
    </row>
    <row r="15930" spans="1:1" ht="13.2" x14ac:dyDescent="0.25">
      <c r="A15930"/>
    </row>
    <row r="15931" spans="1:1" ht="13.2" x14ac:dyDescent="0.25">
      <c r="A15931"/>
    </row>
    <row r="15932" spans="1:1" ht="13.2" x14ac:dyDescent="0.25">
      <c r="A15932"/>
    </row>
    <row r="15933" spans="1:1" ht="13.2" x14ac:dyDescent="0.25">
      <c r="A15933"/>
    </row>
    <row r="15934" spans="1:1" ht="13.2" x14ac:dyDescent="0.25">
      <c r="A15934"/>
    </row>
    <row r="15935" spans="1:1" ht="13.2" x14ac:dyDescent="0.25">
      <c r="A15935"/>
    </row>
    <row r="15936" spans="1:1" ht="13.2" x14ac:dyDescent="0.25">
      <c r="A15936"/>
    </row>
    <row r="15937" spans="1:1" ht="13.2" x14ac:dyDescent="0.25">
      <c r="A15937"/>
    </row>
    <row r="15938" spans="1:1" ht="13.2" x14ac:dyDescent="0.25">
      <c r="A15938"/>
    </row>
    <row r="15939" spans="1:1" ht="13.2" x14ac:dyDescent="0.25">
      <c r="A15939"/>
    </row>
    <row r="15940" spans="1:1" ht="13.2" x14ac:dyDescent="0.25">
      <c r="A15940"/>
    </row>
    <row r="15941" spans="1:1" ht="13.2" x14ac:dyDescent="0.25">
      <c r="A15941"/>
    </row>
    <row r="15942" spans="1:1" ht="13.2" x14ac:dyDescent="0.25">
      <c r="A15942"/>
    </row>
    <row r="15943" spans="1:1" ht="13.2" x14ac:dyDescent="0.25">
      <c r="A15943"/>
    </row>
    <row r="15944" spans="1:1" ht="13.2" x14ac:dyDescent="0.25">
      <c r="A15944"/>
    </row>
    <row r="15945" spans="1:1" ht="13.2" x14ac:dyDescent="0.25">
      <c r="A15945"/>
    </row>
    <row r="15946" spans="1:1" ht="13.2" x14ac:dyDescent="0.25">
      <c r="A15946"/>
    </row>
    <row r="15947" spans="1:1" ht="13.2" x14ac:dyDescent="0.25">
      <c r="A15947"/>
    </row>
    <row r="15948" spans="1:1" ht="13.2" x14ac:dyDescent="0.25">
      <c r="A15948"/>
    </row>
    <row r="15949" spans="1:1" ht="13.2" x14ac:dyDescent="0.25">
      <c r="A15949"/>
    </row>
    <row r="15950" spans="1:1" ht="13.2" x14ac:dyDescent="0.25">
      <c r="A15950"/>
    </row>
    <row r="15951" spans="1:1" ht="13.2" x14ac:dyDescent="0.25">
      <c r="A15951"/>
    </row>
    <row r="15952" spans="1:1" ht="13.2" x14ac:dyDescent="0.25">
      <c r="A15952"/>
    </row>
    <row r="15953" spans="1:1" ht="13.2" x14ac:dyDescent="0.25">
      <c r="A15953"/>
    </row>
    <row r="15954" spans="1:1" ht="13.2" x14ac:dyDescent="0.25">
      <c r="A15954"/>
    </row>
    <row r="15955" spans="1:1" ht="13.2" x14ac:dyDescent="0.25">
      <c r="A15955"/>
    </row>
    <row r="15956" spans="1:1" ht="13.2" x14ac:dyDescent="0.25">
      <c r="A15956"/>
    </row>
    <row r="15957" spans="1:1" ht="13.2" x14ac:dyDescent="0.25">
      <c r="A15957"/>
    </row>
    <row r="15958" spans="1:1" ht="13.2" x14ac:dyDescent="0.25">
      <c r="A15958"/>
    </row>
    <row r="15959" spans="1:1" ht="13.2" x14ac:dyDescent="0.25">
      <c r="A15959"/>
    </row>
    <row r="15960" spans="1:1" ht="13.2" x14ac:dyDescent="0.25">
      <c r="A15960"/>
    </row>
    <row r="15961" spans="1:1" ht="13.2" x14ac:dyDescent="0.25">
      <c r="A15961"/>
    </row>
    <row r="15962" spans="1:1" ht="13.2" x14ac:dyDescent="0.25">
      <c r="A15962"/>
    </row>
    <row r="15963" spans="1:1" ht="13.2" x14ac:dyDescent="0.25">
      <c r="A15963"/>
    </row>
    <row r="15964" spans="1:1" ht="13.2" x14ac:dyDescent="0.25">
      <c r="A15964"/>
    </row>
    <row r="15965" spans="1:1" ht="13.2" x14ac:dyDescent="0.25">
      <c r="A15965"/>
    </row>
    <row r="15966" spans="1:1" ht="13.2" x14ac:dyDescent="0.25">
      <c r="A15966"/>
    </row>
    <row r="15967" spans="1:1" ht="13.2" x14ac:dyDescent="0.25">
      <c r="A15967"/>
    </row>
    <row r="15968" spans="1:1" ht="13.2" x14ac:dyDescent="0.25">
      <c r="A15968"/>
    </row>
    <row r="15969" spans="1:1" ht="13.2" x14ac:dyDescent="0.25">
      <c r="A15969"/>
    </row>
    <row r="15970" spans="1:1" ht="13.2" x14ac:dyDescent="0.25">
      <c r="A15970"/>
    </row>
    <row r="15971" spans="1:1" ht="13.2" x14ac:dyDescent="0.25">
      <c r="A15971"/>
    </row>
    <row r="15972" spans="1:1" ht="13.2" x14ac:dyDescent="0.25">
      <c r="A15972"/>
    </row>
    <row r="15973" spans="1:1" ht="13.2" x14ac:dyDescent="0.25">
      <c r="A15973"/>
    </row>
    <row r="15974" spans="1:1" ht="13.2" x14ac:dyDescent="0.25">
      <c r="A15974"/>
    </row>
    <row r="15975" spans="1:1" ht="13.2" x14ac:dyDescent="0.25">
      <c r="A15975"/>
    </row>
    <row r="15976" spans="1:1" ht="13.2" x14ac:dyDescent="0.25">
      <c r="A15976"/>
    </row>
    <row r="15977" spans="1:1" ht="13.2" x14ac:dyDescent="0.25">
      <c r="A15977"/>
    </row>
    <row r="15978" spans="1:1" ht="13.2" x14ac:dyDescent="0.25">
      <c r="A15978"/>
    </row>
    <row r="15979" spans="1:1" ht="13.2" x14ac:dyDescent="0.25">
      <c r="A15979"/>
    </row>
    <row r="15980" spans="1:1" ht="13.2" x14ac:dyDescent="0.25">
      <c r="A15980"/>
    </row>
    <row r="15981" spans="1:1" ht="13.2" x14ac:dyDescent="0.25">
      <c r="A15981"/>
    </row>
    <row r="15982" spans="1:1" ht="13.2" x14ac:dyDescent="0.25">
      <c r="A15982"/>
    </row>
    <row r="15983" spans="1:1" ht="13.2" x14ac:dyDescent="0.25">
      <c r="A15983"/>
    </row>
    <row r="15984" spans="1:1" ht="13.2" x14ac:dyDescent="0.25">
      <c r="A15984"/>
    </row>
    <row r="15985" spans="1:1" ht="13.2" x14ac:dyDescent="0.25">
      <c r="A15985"/>
    </row>
    <row r="15986" spans="1:1" ht="13.2" x14ac:dyDescent="0.25">
      <c r="A15986"/>
    </row>
    <row r="15987" spans="1:1" ht="13.2" x14ac:dyDescent="0.25">
      <c r="A15987"/>
    </row>
    <row r="15988" spans="1:1" ht="13.2" x14ac:dyDescent="0.25">
      <c r="A15988"/>
    </row>
    <row r="15989" spans="1:1" ht="13.2" x14ac:dyDescent="0.25">
      <c r="A15989"/>
    </row>
    <row r="15990" spans="1:1" ht="13.2" x14ac:dyDescent="0.25">
      <c r="A15990"/>
    </row>
    <row r="15991" spans="1:1" ht="13.2" x14ac:dyDescent="0.25">
      <c r="A15991"/>
    </row>
    <row r="15992" spans="1:1" ht="13.2" x14ac:dyDescent="0.25">
      <c r="A15992"/>
    </row>
    <row r="15993" spans="1:1" ht="13.2" x14ac:dyDescent="0.25">
      <c r="A15993"/>
    </row>
    <row r="15994" spans="1:1" ht="13.2" x14ac:dyDescent="0.25">
      <c r="A15994"/>
    </row>
    <row r="15995" spans="1:1" ht="13.2" x14ac:dyDescent="0.25">
      <c r="A15995"/>
    </row>
    <row r="15996" spans="1:1" ht="13.2" x14ac:dyDescent="0.25">
      <c r="A15996"/>
    </row>
    <row r="15997" spans="1:1" ht="13.2" x14ac:dyDescent="0.25">
      <c r="A15997"/>
    </row>
    <row r="15998" spans="1:1" ht="13.2" x14ac:dyDescent="0.25">
      <c r="A15998"/>
    </row>
    <row r="15999" spans="1:1" ht="13.2" x14ac:dyDescent="0.25">
      <c r="A15999"/>
    </row>
    <row r="16000" spans="1:1" ht="13.2" x14ac:dyDescent="0.25">
      <c r="A16000"/>
    </row>
    <row r="16001" spans="1:1" ht="13.2" x14ac:dyDescent="0.25">
      <c r="A16001"/>
    </row>
    <row r="16002" spans="1:1" ht="13.2" x14ac:dyDescent="0.25">
      <c r="A16002"/>
    </row>
    <row r="16003" spans="1:1" ht="13.2" x14ac:dyDescent="0.25">
      <c r="A16003"/>
    </row>
    <row r="16004" spans="1:1" ht="13.2" x14ac:dyDescent="0.25">
      <c r="A16004"/>
    </row>
    <row r="16005" spans="1:1" ht="13.2" x14ac:dyDescent="0.25">
      <c r="A16005"/>
    </row>
    <row r="16006" spans="1:1" ht="13.2" x14ac:dyDescent="0.25">
      <c r="A16006"/>
    </row>
    <row r="16007" spans="1:1" ht="13.2" x14ac:dyDescent="0.25">
      <c r="A16007"/>
    </row>
    <row r="16008" spans="1:1" ht="13.2" x14ac:dyDescent="0.25">
      <c r="A16008"/>
    </row>
    <row r="16009" spans="1:1" ht="13.2" x14ac:dyDescent="0.25">
      <c r="A16009"/>
    </row>
    <row r="16010" spans="1:1" ht="13.2" x14ac:dyDescent="0.25">
      <c r="A16010"/>
    </row>
    <row r="16011" spans="1:1" ht="13.2" x14ac:dyDescent="0.25">
      <c r="A16011"/>
    </row>
    <row r="16012" spans="1:1" ht="13.2" x14ac:dyDescent="0.25">
      <c r="A16012"/>
    </row>
    <row r="16013" spans="1:1" ht="13.2" x14ac:dyDescent="0.25">
      <c r="A16013"/>
    </row>
    <row r="16014" spans="1:1" ht="13.2" x14ac:dyDescent="0.25">
      <c r="A16014"/>
    </row>
    <row r="16015" spans="1:1" ht="13.2" x14ac:dyDescent="0.25">
      <c r="A16015"/>
    </row>
    <row r="16016" spans="1:1" ht="13.2" x14ac:dyDescent="0.25">
      <c r="A16016"/>
    </row>
    <row r="16017" spans="1:1" ht="13.2" x14ac:dyDescent="0.25">
      <c r="A16017"/>
    </row>
    <row r="16018" spans="1:1" ht="13.2" x14ac:dyDescent="0.25">
      <c r="A16018"/>
    </row>
    <row r="16019" spans="1:1" ht="13.2" x14ac:dyDescent="0.25">
      <c r="A16019"/>
    </row>
    <row r="16020" spans="1:1" ht="13.2" x14ac:dyDescent="0.25">
      <c r="A16020"/>
    </row>
    <row r="16021" spans="1:1" ht="13.2" x14ac:dyDescent="0.25">
      <c r="A16021"/>
    </row>
    <row r="16022" spans="1:1" ht="13.2" x14ac:dyDescent="0.25">
      <c r="A16022"/>
    </row>
    <row r="16023" spans="1:1" ht="13.2" x14ac:dyDescent="0.25">
      <c r="A16023"/>
    </row>
    <row r="16024" spans="1:1" ht="13.2" x14ac:dyDescent="0.25">
      <c r="A16024"/>
    </row>
    <row r="16025" spans="1:1" ht="13.2" x14ac:dyDescent="0.25">
      <c r="A16025"/>
    </row>
    <row r="16026" spans="1:1" ht="13.2" x14ac:dyDescent="0.25">
      <c r="A16026"/>
    </row>
    <row r="16027" spans="1:1" ht="13.2" x14ac:dyDescent="0.25">
      <c r="A16027"/>
    </row>
    <row r="16028" spans="1:1" ht="13.2" x14ac:dyDescent="0.25">
      <c r="A16028"/>
    </row>
    <row r="16029" spans="1:1" ht="13.2" x14ac:dyDescent="0.25">
      <c r="A16029"/>
    </row>
    <row r="16030" spans="1:1" ht="13.2" x14ac:dyDescent="0.25">
      <c r="A16030"/>
    </row>
    <row r="16031" spans="1:1" ht="13.2" x14ac:dyDescent="0.25">
      <c r="A16031"/>
    </row>
    <row r="16032" spans="1:1" ht="13.2" x14ac:dyDescent="0.25">
      <c r="A16032"/>
    </row>
    <row r="16033" spans="1:1" ht="13.2" x14ac:dyDescent="0.25">
      <c r="A16033"/>
    </row>
    <row r="16034" spans="1:1" ht="13.2" x14ac:dyDescent="0.25">
      <c r="A16034"/>
    </row>
    <row r="16035" spans="1:1" ht="13.2" x14ac:dyDescent="0.25">
      <c r="A16035"/>
    </row>
    <row r="16036" spans="1:1" ht="13.2" x14ac:dyDescent="0.25">
      <c r="A16036"/>
    </row>
    <row r="16037" spans="1:1" ht="13.2" x14ac:dyDescent="0.25">
      <c r="A16037"/>
    </row>
    <row r="16038" spans="1:1" ht="13.2" x14ac:dyDescent="0.25">
      <c r="A16038"/>
    </row>
    <row r="16039" spans="1:1" ht="13.2" x14ac:dyDescent="0.25">
      <c r="A16039"/>
    </row>
    <row r="16040" spans="1:1" ht="13.2" x14ac:dyDescent="0.25">
      <c r="A16040"/>
    </row>
    <row r="16041" spans="1:1" ht="13.2" x14ac:dyDescent="0.25">
      <c r="A16041"/>
    </row>
    <row r="16042" spans="1:1" ht="13.2" x14ac:dyDescent="0.25">
      <c r="A16042"/>
    </row>
    <row r="16043" spans="1:1" ht="13.2" x14ac:dyDescent="0.25">
      <c r="A16043"/>
    </row>
    <row r="16044" spans="1:1" ht="13.2" x14ac:dyDescent="0.25">
      <c r="A16044"/>
    </row>
    <row r="16045" spans="1:1" ht="13.2" x14ac:dyDescent="0.25">
      <c r="A16045"/>
    </row>
    <row r="16046" spans="1:1" ht="13.2" x14ac:dyDescent="0.25">
      <c r="A16046"/>
    </row>
    <row r="16047" spans="1:1" ht="13.2" x14ac:dyDescent="0.25">
      <c r="A16047"/>
    </row>
    <row r="16048" spans="1:1" ht="13.2" x14ac:dyDescent="0.25">
      <c r="A16048"/>
    </row>
    <row r="16049" spans="1:1" ht="13.2" x14ac:dyDescent="0.25">
      <c r="A16049"/>
    </row>
    <row r="16050" spans="1:1" ht="13.2" x14ac:dyDescent="0.25">
      <c r="A16050"/>
    </row>
    <row r="16051" spans="1:1" ht="13.2" x14ac:dyDescent="0.25">
      <c r="A16051"/>
    </row>
    <row r="16052" spans="1:1" ht="13.2" x14ac:dyDescent="0.25">
      <c r="A16052"/>
    </row>
    <row r="16053" spans="1:1" ht="13.2" x14ac:dyDescent="0.25">
      <c r="A16053"/>
    </row>
    <row r="16054" spans="1:1" ht="13.2" x14ac:dyDescent="0.25">
      <c r="A16054"/>
    </row>
    <row r="16055" spans="1:1" ht="13.2" x14ac:dyDescent="0.25">
      <c r="A16055"/>
    </row>
    <row r="16056" spans="1:1" ht="13.2" x14ac:dyDescent="0.25">
      <c r="A16056"/>
    </row>
    <row r="16057" spans="1:1" ht="13.2" x14ac:dyDescent="0.25">
      <c r="A16057"/>
    </row>
    <row r="16058" spans="1:1" ht="13.2" x14ac:dyDescent="0.25">
      <c r="A16058"/>
    </row>
    <row r="16059" spans="1:1" ht="13.2" x14ac:dyDescent="0.25">
      <c r="A16059"/>
    </row>
    <row r="16060" spans="1:1" ht="13.2" x14ac:dyDescent="0.25">
      <c r="A16060"/>
    </row>
    <row r="16061" spans="1:1" ht="13.2" x14ac:dyDescent="0.25">
      <c r="A16061"/>
    </row>
    <row r="16062" spans="1:1" ht="13.2" x14ac:dyDescent="0.25">
      <c r="A16062"/>
    </row>
    <row r="16063" spans="1:1" ht="13.2" x14ac:dyDescent="0.25">
      <c r="A16063"/>
    </row>
    <row r="16064" spans="1:1" ht="13.2" x14ac:dyDescent="0.25">
      <c r="A16064"/>
    </row>
    <row r="16065" spans="1:1" ht="13.2" x14ac:dyDescent="0.25">
      <c r="A16065"/>
    </row>
    <row r="16066" spans="1:1" ht="13.2" x14ac:dyDescent="0.25">
      <c r="A16066"/>
    </row>
    <row r="16067" spans="1:1" ht="13.2" x14ac:dyDescent="0.25">
      <c r="A16067"/>
    </row>
    <row r="16068" spans="1:1" ht="13.2" x14ac:dyDescent="0.25">
      <c r="A16068"/>
    </row>
    <row r="16069" spans="1:1" ht="13.2" x14ac:dyDescent="0.25">
      <c r="A16069"/>
    </row>
    <row r="16070" spans="1:1" ht="13.2" x14ac:dyDescent="0.25">
      <c r="A16070"/>
    </row>
    <row r="16071" spans="1:1" ht="13.2" x14ac:dyDescent="0.25">
      <c r="A16071"/>
    </row>
    <row r="16072" spans="1:1" ht="13.2" x14ac:dyDescent="0.25">
      <c r="A16072"/>
    </row>
    <row r="16073" spans="1:1" ht="13.2" x14ac:dyDescent="0.25">
      <c r="A16073"/>
    </row>
    <row r="16074" spans="1:1" ht="13.2" x14ac:dyDescent="0.25">
      <c r="A16074"/>
    </row>
    <row r="16075" spans="1:1" ht="13.2" x14ac:dyDescent="0.25">
      <c r="A16075"/>
    </row>
    <row r="16076" spans="1:1" ht="13.2" x14ac:dyDescent="0.25">
      <c r="A16076"/>
    </row>
    <row r="16077" spans="1:1" ht="13.2" x14ac:dyDescent="0.25">
      <c r="A16077"/>
    </row>
    <row r="16078" spans="1:1" ht="13.2" x14ac:dyDescent="0.25">
      <c r="A16078"/>
    </row>
    <row r="16079" spans="1:1" ht="13.2" x14ac:dyDescent="0.25">
      <c r="A16079"/>
    </row>
    <row r="16080" spans="1:1" ht="13.2" x14ac:dyDescent="0.25">
      <c r="A16080"/>
    </row>
    <row r="16081" spans="1:1" ht="13.2" x14ac:dyDescent="0.25">
      <c r="A16081"/>
    </row>
    <row r="16082" spans="1:1" ht="13.2" x14ac:dyDescent="0.25">
      <c r="A16082"/>
    </row>
    <row r="16083" spans="1:1" ht="13.2" x14ac:dyDescent="0.25">
      <c r="A16083"/>
    </row>
    <row r="16084" spans="1:1" ht="13.2" x14ac:dyDescent="0.25">
      <c r="A16084"/>
    </row>
    <row r="16085" spans="1:1" ht="13.2" x14ac:dyDescent="0.25">
      <c r="A16085"/>
    </row>
    <row r="16086" spans="1:1" ht="13.2" x14ac:dyDescent="0.25">
      <c r="A16086"/>
    </row>
    <row r="16087" spans="1:1" ht="13.2" x14ac:dyDescent="0.25">
      <c r="A16087"/>
    </row>
    <row r="16088" spans="1:1" ht="13.2" x14ac:dyDescent="0.25">
      <c r="A16088"/>
    </row>
    <row r="16089" spans="1:1" ht="13.2" x14ac:dyDescent="0.25">
      <c r="A16089"/>
    </row>
    <row r="16090" spans="1:1" ht="13.2" x14ac:dyDescent="0.25">
      <c r="A16090"/>
    </row>
    <row r="16091" spans="1:1" ht="13.2" x14ac:dyDescent="0.25">
      <c r="A16091"/>
    </row>
    <row r="16092" spans="1:1" ht="13.2" x14ac:dyDescent="0.25">
      <c r="A16092"/>
    </row>
    <row r="16093" spans="1:1" ht="13.2" x14ac:dyDescent="0.25">
      <c r="A16093"/>
    </row>
    <row r="16094" spans="1:1" ht="13.2" x14ac:dyDescent="0.25">
      <c r="A16094"/>
    </row>
    <row r="16095" spans="1:1" ht="13.2" x14ac:dyDescent="0.25">
      <c r="A16095"/>
    </row>
    <row r="16096" spans="1:1" ht="13.2" x14ac:dyDescent="0.25">
      <c r="A16096"/>
    </row>
    <row r="16097" spans="1:1" ht="13.2" x14ac:dyDescent="0.25">
      <c r="A16097"/>
    </row>
    <row r="16098" spans="1:1" ht="13.2" x14ac:dyDescent="0.25">
      <c r="A16098"/>
    </row>
    <row r="16099" spans="1:1" ht="13.2" x14ac:dyDescent="0.25">
      <c r="A16099"/>
    </row>
    <row r="16100" spans="1:1" ht="13.2" x14ac:dyDescent="0.25">
      <c r="A16100"/>
    </row>
    <row r="16101" spans="1:1" ht="13.2" x14ac:dyDescent="0.25">
      <c r="A16101"/>
    </row>
    <row r="16102" spans="1:1" ht="13.2" x14ac:dyDescent="0.25">
      <c r="A16102"/>
    </row>
    <row r="16103" spans="1:1" ht="13.2" x14ac:dyDescent="0.25">
      <c r="A16103"/>
    </row>
    <row r="16104" spans="1:1" ht="13.2" x14ac:dyDescent="0.25">
      <c r="A16104"/>
    </row>
    <row r="16105" spans="1:1" ht="13.2" x14ac:dyDescent="0.25">
      <c r="A16105"/>
    </row>
    <row r="16106" spans="1:1" ht="13.2" x14ac:dyDescent="0.25">
      <c r="A16106"/>
    </row>
    <row r="16107" spans="1:1" ht="13.2" x14ac:dyDescent="0.25">
      <c r="A16107"/>
    </row>
    <row r="16108" spans="1:1" ht="13.2" x14ac:dyDescent="0.25">
      <c r="A16108"/>
    </row>
    <row r="16109" spans="1:1" ht="13.2" x14ac:dyDescent="0.25">
      <c r="A16109"/>
    </row>
    <row r="16110" spans="1:1" ht="13.2" x14ac:dyDescent="0.25">
      <c r="A16110"/>
    </row>
    <row r="16111" spans="1:1" ht="13.2" x14ac:dyDescent="0.25">
      <c r="A16111"/>
    </row>
    <row r="16112" spans="1:1" ht="13.2" x14ac:dyDescent="0.25">
      <c r="A16112"/>
    </row>
    <row r="16113" spans="1:1" ht="13.2" x14ac:dyDescent="0.25">
      <c r="A16113"/>
    </row>
    <row r="16114" spans="1:1" ht="13.2" x14ac:dyDescent="0.25">
      <c r="A16114"/>
    </row>
    <row r="16115" spans="1:1" ht="13.2" x14ac:dyDescent="0.25">
      <c r="A16115"/>
    </row>
    <row r="16116" spans="1:1" ht="13.2" x14ac:dyDescent="0.25">
      <c r="A16116"/>
    </row>
    <row r="16117" spans="1:1" ht="13.2" x14ac:dyDescent="0.25">
      <c r="A16117"/>
    </row>
    <row r="16118" spans="1:1" ht="13.2" x14ac:dyDescent="0.25">
      <c r="A16118"/>
    </row>
    <row r="16119" spans="1:1" ht="13.2" x14ac:dyDescent="0.25">
      <c r="A16119"/>
    </row>
    <row r="16120" spans="1:1" ht="13.2" x14ac:dyDescent="0.25">
      <c r="A16120"/>
    </row>
    <row r="16121" spans="1:1" ht="13.2" x14ac:dyDescent="0.25">
      <c r="A16121"/>
    </row>
    <row r="16122" spans="1:1" ht="13.2" x14ac:dyDescent="0.25">
      <c r="A16122"/>
    </row>
    <row r="16123" spans="1:1" ht="13.2" x14ac:dyDescent="0.25">
      <c r="A16123"/>
    </row>
    <row r="16124" spans="1:1" ht="13.2" x14ac:dyDescent="0.25">
      <c r="A16124"/>
    </row>
    <row r="16125" spans="1:1" ht="13.2" x14ac:dyDescent="0.25">
      <c r="A16125"/>
    </row>
    <row r="16126" spans="1:1" ht="13.2" x14ac:dyDescent="0.25">
      <c r="A16126"/>
    </row>
    <row r="16127" spans="1:1" ht="13.2" x14ac:dyDescent="0.25">
      <c r="A16127"/>
    </row>
    <row r="16128" spans="1:1" ht="13.2" x14ac:dyDescent="0.25">
      <c r="A16128"/>
    </row>
    <row r="16129" spans="1:1" ht="13.2" x14ac:dyDescent="0.25">
      <c r="A16129"/>
    </row>
    <row r="16130" spans="1:1" ht="13.2" x14ac:dyDescent="0.25">
      <c r="A16130"/>
    </row>
    <row r="16131" spans="1:1" ht="13.2" x14ac:dyDescent="0.25">
      <c r="A16131"/>
    </row>
    <row r="16132" spans="1:1" ht="13.2" x14ac:dyDescent="0.25">
      <c r="A16132"/>
    </row>
    <row r="16133" spans="1:1" ht="13.2" x14ac:dyDescent="0.25">
      <c r="A16133"/>
    </row>
    <row r="16134" spans="1:1" ht="13.2" x14ac:dyDescent="0.25">
      <c r="A16134"/>
    </row>
    <row r="16135" spans="1:1" ht="13.2" x14ac:dyDescent="0.25">
      <c r="A16135"/>
    </row>
    <row r="16136" spans="1:1" ht="13.2" x14ac:dyDescent="0.25">
      <c r="A16136"/>
    </row>
    <row r="16137" spans="1:1" ht="13.2" x14ac:dyDescent="0.25">
      <c r="A16137"/>
    </row>
    <row r="16138" spans="1:1" ht="13.2" x14ac:dyDescent="0.25">
      <c r="A16138"/>
    </row>
    <row r="16139" spans="1:1" ht="13.2" x14ac:dyDescent="0.25">
      <c r="A16139"/>
    </row>
    <row r="16140" spans="1:1" ht="13.2" x14ac:dyDescent="0.25">
      <c r="A16140"/>
    </row>
    <row r="16141" spans="1:1" ht="13.2" x14ac:dyDescent="0.25">
      <c r="A16141"/>
    </row>
    <row r="16142" spans="1:1" ht="13.2" x14ac:dyDescent="0.25">
      <c r="A16142"/>
    </row>
    <row r="16143" spans="1:1" ht="13.2" x14ac:dyDescent="0.25">
      <c r="A16143"/>
    </row>
    <row r="16144" spans="1:1" ht="13.2" x14ac:dyDescent="0.25">
      <c r="A16144"/>
    </row>
    <row r="16145" spans="1:1" ht="13.2" x14ac:dyDescent="0.25">
      <c r="A16145"/>
    </row>
    <row r="16146" spans="1:1" ht="13.2" x14ac:dyDescent="0.25">
      <c r="A16146"/>
    </row>
    <row r="16147" spans="1:1" ht="13.2" x14ac:dyDescent="0.25">
      <c r="A16147"/>
    </row>
    <row r="16148" spans="1:1" ht="13.2" x14ac:dyDescent="0.25">
      <c r="A16148"/>
    </row>
    <row r="16149" spans="1:1" ht="13.2" x14ac:dyDescent="0.25">
      <c r="A16149"/>
    </row>
    <row r="16150" spans="1:1" ht="13.2" x14ac:dyDescent="0.25">
      <c r="A16150"/>
    </row>
    <row r="16151" spans="1:1" ht="13.2" x14ac:dyDescent="0.25">
      <c r="A16151"/>
    </row>
    <row r="16152" spans="1:1" ht="13.2" x14ac:dyDescent="0.25">
      <c r="A16152"/>
    </row>
    <row r="16153" spans="1:1" ht="13.2" x14ac:dyDescent="0.25">
      <c r="A16153"/>
    </row>
    <row r="16154" spans="1:1" ht="13.2" x14ac:dyDescent="0.25">
      <c r="A16154"/>
    </row>
    <row r="16155" spans="1:1" ht="13.2" x14ac:dyDescent="0.25">
      <c r="A16155"/>
    </row>
    <row r="16156" spans="1:1" ht="13.2" x14ac:dyDescent="0.25">
      <c r="A16156"/>
    </row>
    <row r="16157" spans="1:1" ht="13.2" x14ac:dyDescent="0.25">
      <c r="A16157"/>
    </row>
    <row r="16158" spans="1:1" ht="13.2" x14ac:dyDescent="0.25">
      <c r="A16158"/>
    </row>
    <row r="16159" spans="1:1" ht="13.2" x14ac:dyDescent="0.25">
      <c r="A16159"/>
    </row>
    <row r="16160" spans="1:1" ht="13.2" x14ac:dyDescent="0.25">
      <c r="A16160"/>
    </row>
    <row r="16161" spans="1:1" ht="13.2" x14ac:dyDescent="0.25">
      <c r="A16161"/>
    </row>
    <row r="16162" spans="1:1" ht="13.2" x14ac:dyDescent="0.25">
      <c r="A16162"/>
    </row>
    <row r="16163" spans="1:1" ht="13.2" x14ac:dyDescent="0.25">
      <c r="A16163"/>
    </row>
    <row r="16164" spans="1:1" ht="13.2" x14ac:dyDescent="0.25">
      <c r="A16164"/>
    </row>
    <row r="16165" spans="1:1" ht="13.2" x14ac:dyDescent="0.25">
      <c r="A16165"/>
    </row>
    <row r="16166" spans="1:1" ht="13.2" x14ac:dyDescent="0.25">
      <c r="A16166"/>
    </row>
    <row r="16167" spans="1:1" ht="13.2" x14ac:dyDescent="0.25">
      <c r="A16167"/>
    </row>
    <row r="16168" spans="1:1" ht="13.2" x14ac:dyDescent="0.25">
      <c r="A16168"/>
    </row>
    <row r="16169" spans="1:1" ht="13.2" x14ac:dyDescent="0.25">
      <c r="A16169"/>
    </row>
    <row r="16170" spans="1:1" ht="13.2" x14ac:dyDescent="0.25">
      <c r="A16170"/>
    </row>
    <row r="16171" spans="1:1" ht="13.2" x14ac:dyDescent="0.25">
      <c r="A16171"/>
    </row>
    <row r="16172" spans="1:1" ht="13.2" x14ac:dyDescent="0.25">
      <c r="A16172"/>
    </row>
    <row r="16173" spans="1:1" ht="13.2" x14ac:dyDescent="0.25">
      <c r="A16173"/>
    </row>
    <row r="16174" spans="1:1" ht="13.2" x14ac:dyDescent="0.25">
      <c r="A16174"/>
    </row>
    <row r="16175" spans="1:1" ht="13.2" x14ac:dyDescent="0.25">
      <c r="A16175"/>
    </row>
    <row r="16176" spans="1:1" ht="13.2" x14ac:dyDescent="0.25">
      <c r="A16176"/>
    </row>
    <row r="16177" spans="1:1" ht="13.2" x14ac:dyDescent="0.25">
      <c r="A16177"/>
    </row>
    <row r="16178" spans="1:1" ht="13.2" x14ac:dyDescent="0.25">
      <c r="A16178"/>
    </row>
    <row r="16179" spans="1:1" ht="13.2" x14ac:dyDescent="0.25">
      <c r="A16179"/>
    </row>
    <row r="16180" spans="1:1" ht="13.2" x14ac:dyDescent="0.25">
      <c r="A16180"/>
    </row>
    <row r="16181" spans="1:1" ht="13.2" x14ac:dyDescent="0.25">
      <c r="A16181"/>
    </row>
    <row r="16182" spans="1:1" ht="13.2" x14ac:dyDescent="0.25">
      <c r="A16182"/>
    </row>
    <row r="16183" spans="1:1" ht="13.2" x14ac:dyDescent="0.25">
      <c r="A16183"/>
    </row>
    <row r="16184" spans="1:1" ht="13.2" x14ac:dyDescent="0.25">
      <c r="A16184"/>
    </row>
    <row r="16185" spans="1:1" ht="13.2" x14ac:dyDescent="0.25">
      <c r="A16185"/>
    </row>
    <row r="16186" spans="1:1" ht="13.2" x14ac:dyDescent="0.25">
      <c r="A16186"/>
    </row>
    <row r="16187" spans="1:1" ht="13.2" x14ac:dyDescent="0.25">
      <c r="A16187"/>
    </row>
    <row r="16188" spans="1:1" ht="13.2" x14ac:dyDescent="0.25">
      <c r="A16188"/>
    </row>
    <row r="16189" spans="1:1" ht="13.2" x14ac:dyDescent="0.25">
      <c r="A16189"/>
    </row>
    <row r="16190" spans="1:1" ht="13.2" x14ac:dyDescent="0.25">
      <c r="A16190"/>
    </row>
    <row r="16191" spans="1:1" ht="13.2" x14ac:dyDescent="0.25">
      <c r="A16191"/>
    </row>
    <row r="16192" spans="1:1" ht="13.2" x14ac:dyDescent="0.25">
      <c r="A16192"/>
    </row>
    <row r="16193" spans="1:1" ht="13.2" x14ac:dyDescent="0.25">
      <c r="A16193"/>
    </row>
    <row r="16194" spans="1:1" ht="13.2" x14ac:dyDescent="0.25">
      <c r="A16194"/>
    </row>
    <row r="16195" spans="1:1" ht="13.2" x14ac:dyDescent="0.25">
      <c r="A16195"/>
    </row>
    <row r="16196" spans="1:1" ht="13.2" x14ac:dyDescent="0.25">
      <c r="A16196"/>
    </row>
    <row r="16197" spans="1:1" ht="13.2" x14ac:dyDescent="0.25">
      <c r="A16197"/>
    </row>
    <row r="16198" spans="1:1" ht="13.2" x14ac:dyDescent="0.25">
      <c r="A16198"/>
    </row>
    <row r="16199" spans="1:1" ht="13.2" x14ac:dyDescent="0.25">
      <c r="A16199"/>
    </row>
    <row r="16200" spans="1:1" ht="13.2" x14ac:dyDescent="0.25">
      <c r="A16200"/>
    </row>
    <row r="16201" spans="1:1" ht="13.2" x14ac:dyDescent="0.25">
      <c r="A16201"/>
    </row>
    <row r="16202" spans="1:1" ht="13.2" x14ac:dyDescent="0.25">
      <c r="A16202"/>
    </row>
    <row r="16203" spans="1:1" ht="13.2" x14ac:dyDescent="0.25">
      <c r="A16203"/>
    </row>
    <row r="16204" spans="1:1" ht="13.2" x14ac:dyDescent="0.25">
      <c r="A16204"/>
    </row>
    <row r="16205" spans="1:1" ht="13.2" x14ac:dyDescent="0.25">
      <c r="A16205"/>
    </row>
    <row r="16206" spans="1:1" ht="13.2" x14ac:dyDescent="0.25">
      <c r="A16206"/>
    </row>
    <row r="16207" spans="1:1" ht="13.2" x14ac:dyDescent="0.25">
      <c r="A16207"/>
    </row>
    <row r="16208" spans="1:1" ht="13.2" x14ac:dyDescent="0.25">
      <c r="A16208"/>
    </row>
    <row r="16209" spans="1:1" ht="13.2" x14ac:dyDescent="0.25">
      <c r="A16209"/>
    </row>
    <row r="16210" spans="1:1" ht="13.2" x14ac:dyDescent="0.25">
      <c r="A16210"/>
    </row>
    <row r="16211" spans="1:1" ht="13.2" x14ac:dyDescent="0.25">
      <c r="A16211"/>
    </row>
    <row r="16212" spans="1:1" ht="13.2" x14ac:dyDescent="0.25">
      <c r="A16212"/>
    </row>
    <row r="16213" spans="1:1" ht="13.2" x14ac:dyDescent="0.25">
      <c r="A16213"/>
    </row>
    <row r="16214" spans="1:1" ht="13.2" x14ac:dyDescent="0.25">
      <c r="A16214"/>
    </row>
    <row r="16215" spans="1:1" ht="13.2" x14ac:dyDescent="0.25">
      <c r="A16215"/>
    </row>
    <row r="16216" spans="1:1" ht="13.2" x14ac:dyDescent="0.25">
      <c r="A16216"/>
    </row>
    <row r="16217" spans="1:1" ht="13.2" x14ac:dyDescent="0.25">
      <c r="A16217"/>
    </row>
    <row r="16218" spans="1:1" ht="13.2" x14ac:dyDescent="0.25">
      <c r="A16218"/>
    </row>
    <row r="16219" spans="1:1" ht="13.2" x14ac:dyDescent="0.25">
      <c r="A16219"/>
    </row>
    <row r="16220" spans="1:1" ht="13.2" x14ac:dyDescent="0.25">
      <c r="A16220"/>
    </row>
    <row r="16221" spans="1:1" ht="13.2" x14ac:dyDescent="0.25">
      <c r="A16221"/>
    </row>
    <row r="16222" spans="1:1" ht="13.2" x14ac:dyDescent="0.25">
      <c r="A16222"/>
    </row>
    <row r="16223" spans="1:1" ht="13.2" x14ac:dyDescent="0.25">
      <c r="A16223"/>
    </row>
    <row r="16224" spans="1:1" ht="13.2" x14ac:dyDescent="0.25">
      <c r="A16224"/>
    </row>
    <row r="16225" spans="1:1" ht="13.2" x14ac:dyDescent="0.25">
      <c r="A16225"/>
    </row>
    <row r="16226" spans="1:1" ht="13.2" x14ac:dyDescent="0.25">
      <c r="A16226"/>
    </row>
    <row r="16227" spans="1:1" ht="13.2" x14ac:dyDescent="0.25">
      <c r="A16227"/>
    </row>
    <row r="16228" spans="1:1" ht="13.2" x14ac:dyDescent="0.25">
      <c r="A16228"/>
    </row>
    <row r="16229" spans="1:1" ht="13.2" x14ac:dyDescent="0.25">
      <c r="A16229"/>
    </row>
    <row r="16230" spans="1:1" ht="13.2" x14ac:dyDescent="0.25">
      <c r="A16230"/>
    </row>
    <row r="16231" spans="1:1" ht="13.2" x14ac:dyDescent="0.25">
      <c r="A16231"/>
    </row>
    <row r="16232" spans="1:1" ht="13.2" x14ac:dyDescent="0.25">
      <c r="A16232"/>
    </row>
    <row r="16233" spans="1:1" ht="13.2" x14ac:dyDescent="0.25">
      <c r="A16233"/>
    </row>
    <row r="16234" spans="1:1" ht="13.2" x14ac:dyDescent="0.25">
      <c r="A16234"/>
    </row>
    <row r="16235" spans="1:1" ht="13.2" x14ac:dyDescent="0.25">
      <c r="A16235"/>
    </row>
    <row r="16236" spans="1:1" ht="13.2" x14ac:dyDescent="0.25">
      <c r="A16236"/>
    </row>
    <row r="16237" spans="1:1" ht="13.2" x14ac:dyDescent="0.25">
      <c r="A16237"/>
    </row>
    <row r="16238" spans="1:1" ht="13.2" x14ac:dyDescent="0.25">
      <c r="A16238"/>
    </row>
    <row r="16239" spans="1:1" ht="13.2" x14ac:dyDescent="0.25">
      <c r="A16239"/>
    </row>
    <row r="16240" spans="1:1" ht="13.2" x14ac:dyDescent="0.25">
      <c r="A16240"/>
    </row>
    <row r="16241" spans="1:1" ht="13.2" x14ac:dyDescent="0.25">
      <c r="A16241"/>
    </row>
    <row r="16242" spans="1:1" ht="13.2" x14ac:dyDescent="0.25">
      <c r="A16242"/>
    </row>
    <row r="16243" spans="1:1" ht="13.2" x14ac:dyDescent="0.25">
      <c r="A16243"/>
    </row>
    <row r="16244" spans="1:1" ht="13.2" x14ac:dyDescent="0.25">
      <c r="A16244"/>
    </row>
    <row r="16245" spans="1:1" ht="13.2" x14ac:dyDescent="0.25">
      <c r="A16245"/>
    </row>
    <row r="16246" spans="1:1" ht="13.2" x14ac:dyDescent="0.25">
      <c r="A16246"/>
    </row>
    <row r="16247" spans="1:1" ht="13.2" x14ac:dyDescent="0.25">
      <c r="A16247"/>
    </row>
    <row r="16248" spans="1:1" ht="13.2" x14ac:dyDescent="0.25">
      <c r="A16248"/>
    </row>
    <row r="16249" spans="1:1" ht="13.2" x14ac:dyDescent="0.25">
      <c r="A16249"/>
    </row>
    <row r="16250" spans="1:1" ht="13.2" x14ac:dyDescent="0.25">
      <c r="A16250"/>
    </row>
    <row r="16251" spans="1:1" ht="13.2" x14ac:dyDescent="0.25">
      <c r="A16251"/>
    </row>
    <row r="16252" spans="1:1" ht="13.2" x14ac:dyDescent="0.25">
      <c r="A16252"/>
    </row>
    <row r="16253" spans="1:1" ht="13.2" x14ac:dyDescent="0.25">
      <c r="A16253"/>
    </row>
    <row r="16254" spans="1:1" ht="13.2" x14ac:dyDescent="0.25">
      <c r="A16254"/>
    </row>
    <row r="16255" spans="1:1" ht="13.2" x14ac:dyDescent="0.25">
      <c r="A16255"/>
    </row>
    <row r="16256" spans="1:1" ht="13.2" x14ac:dyDescent="0.25">
      <c r="A16256"/>
    </row>
    <row r="16257" spans="1:1" ht="13.2" x14ac:dyDescent="0.25">
      <c r="A16257"/>
    </row>
    <row r="16258" spans="1:1" ht="13.2" x14ac:dyDescent="0.25">
      <c r="A16258"/>
    </row>
    <row r="16259" spans="1:1" ht="13.2" x14ac:dyDescent="0.25">
      <c r="A16259"/>
    </row>
    <row r="16260" spans="1:1" ht="13.2" x14ac:dyDescent="0.25">
      <c r="A16260"/>
    </row>
    <row r="16261" spans="1:1" ht="13.2" x14ac:dyDescent="0.25">
      <c r="A16261"/>
    </row>
    <row r="16262" spans="1:1" ht="13.2" x14ac:dyDescent="0.25">
      <c r="A16262"/>
    </row>
    <row r="16263" spans="1:1" ht="13.2" x14ac:dyDescent="0.25">
      <c r="A16263"/>
    </row>
    <row r="16264" spans="1:1" ht="13.2" x14ac:dyDescent="0.25">
      <c r="A16264"/>
    </row>
    <row r="16265" spans="1:1" ht="13.2" x14ac:dyDescent="0.25">
      <c r="A16265"/>
    </row>
    <row r="16266" spans="1:1" ht="13.2" x14ac:dyDescent="0.25">
      <c r="A16266"/>
    </row>
    <row r="16267" spans="1:1" ht="13.2" x14ac:dyDescent="0.25">
      <c r="A16267"/>
    </row>
    <row r="16268" spans="1:1" ht="13.2" x14ac:dyDescent="0.25">
      <c r="A16268"/>
    </row>
    <row r="16269" spans="1:1" ht="13.2" x14ac:dyDescent="0.25">
      <c r="A16269"/>
    </row>
    <row r="16270" spans="1:1" ht="13.2" x14ac:dyDescent="0.25">
      <c r="A16270"/>
    </row>
    <row r="16271" spans="1:1" ht="13.2" x14ac:dyDescent="0.25">
      <c r="A16271"/>
    </row>
    <row r="16272" spans="1:1" ht="13.2" x14ac:dyDescent="0.25">
      <c r="A16272"/>
    </row>
    <row r="16273" spans="1:1" ht="13.2" x14ac:dyDescent="0.25">
      <c r="A16273"/>
    </row>
    <row r="16274" spans="1:1" ht="13.2" x14ac:dyDescent="0.25">
      <c r="A16274"/>
    </row>
    <row r="16275" spans="1:1" ht="13.2" x14ac:dyDescent="0.25">
      <c r="A16275"/>
    </row>
    <row r="16276" spans="1:1" ht="13.2" x14ac:dyDescent="0.25">
      <c r="A16276"/>
    </row>
    <row r="16277" spans="1:1" ht="13.2" x14ac:dyDescent="0.25">
      <c r="A16277"/>
    </row>
    <row r="16278" spans="1:1" ht="13.2" x14ac:dyDescent="0.25">
      <c r="A16278"/>
    </row>
    <row r="16279" spans="1:1" ht="13.2" x14ac:dyDescent="0.25">
      <c r="A16279"/>
    </row>
    <row r="16280" spans="1:1" ht="13.2" x14ac:dyDescent="0.25">
      <c r="A16280"/>
    </row>
    <row r="16281" spans="1:1" ht="13.2" x14ac:dyDescent="0.25">
      <c r="A16281"/>
    </row>
    <row r="16282" spans="1:1" ht="13.2" x14ac:dyDescent="0.25">
      <c r="A16282"/>
    </row>
    <row r="16283" spans="1:1" ht="13.2" x14ac:dyDescent="0.25">
      <c r="A16283"/>
    </row>
    <row r="16284" spans="1:1" ht="13.2" x14ac:dyDescent="0.25">
      <c r="A16284"/>
    </row>
    <row r="16285" spans="1:1" ht="13.2" x14ac:dyDescent="0.25">
      <c r="A16285"/>
    </row>
    <row r="16286" spans="1:1" ht="13.2" x14ac:dyDescent="0.25">
      <c r="A16286"/>
    </row>
    <row r="16287" spans="1:1" ht="13.2" x14ac:dyDescent="0.25">
      <c r="A16287"/>
    </row>
    <row r="16288" spans="1:1" ht="13.2" x14ac:dyDescent="0.25">
      <c r="A16288"/>
    </row>
    <row r="16289" spans="1:1" ht="13.2" x14ac:dyDescent="0.25">
      <c r="A16289"/>
    </row>
    <row r="16290" spans="1:1" ht="13.2" x14ac:dyDescent="0.25">
      <c r="A16290"/>
    </row>
    <row r="16291" spans="1:1" ht="13.2" x14ac:dyDescent="0.25">
      <c r="A16291"/>
    </row>
    <row r="16292" spans="1:1" ht="13.2" x14ac:dyDescent="0.25">
      <c r="A16292"/>
    </row>
    <row r="16293" spans="1:1" ht="13.2" x14ac:dyDescent="0.25">
      <c r="A16293"/>
    </row>
    <row r="16294" spans="1:1" ht="13.2" x14ac:dyDescent="0.25">
      <c r="A16294"/>
    </row>
    <row r="16295" spans="1:1" ht="13.2" x14ac:dyDescent="0.25">
      <c r="A16295"/>
    </row>
    <row r="16296" spans="1:1" ht="13.2" x14ac:dyDescent="0.25">
      <c r="A16296"/>
    </row>
    <row r="16297" spans="1:1" ht="13.2" x14ac:dyDescent="0.25">
      <c r="A16297"/>
    </row>
    <row r="16298" spans="1:1" ht="13.2" x14ac:dyDescent="0.25">
      <c r="A16298"/>
    </row>
    <row r="16299" spans="1:1" ht="13.2" x14ac:dyDescent="0.25">
      <c r="A16299"/>
    </row>
    <row r="16300" spans="1:1" ht="13.2" x14ac:dyDescent="0.25">
      <c r="A16300"/>
    </row>
    <row r="16301" spans="1:1" ht="13.2" x14ac:dyDescent="0.25">
      <c r="A16301"/>
    </row>
    <row r="16302" spans="1:1" ht="13.2" x14ac:dyDescent="0.25">
      <c r="A16302"/>
    </row>
    <row r="16303" spans="1:1" ht="13.2" x14ac:dyDescent="0.25">
      <c r="A16303"/>
    </row>
    <row r="16304" spans="1:1" ht="13.2" x14ac:dyDescent="0.25">
      <c r="A16304"/>
    </row>
    <row r="16305" spans="1:1" ht="13.2" x14ac:dyDescent="0.25">
      <c r="A16305"/>
    </row>
    <row r="16306" spans="1:1" ht="13.2" x14ac:dyDescent="0.25">
      <c r="A16306"/>
    </row>
    <row r="16307" spans="1:1" ht="13.2" x14ac:dyDescent="0.25">
      <c r="A16307"/>
    </row>
    <row r="16308" spans="1:1" ht="13.2" x14ac:dyDescent="0.25">
      <c r="A16308"/>
    </row>
    <row r="16309" spans="1:1" ht="13.2" x14ac:dyDescent="0.25">
      <c r="A16309"/>
    </row>
    <row r="16310" spans="1:1" ht="13.2" x14ac:dyDescent="0.25">
      <c r="A16310"/>
    </row>
    <row r="16311" spans="1:1" ht="13.2" x14ac:dyDescent="0.25">
      <c r="A16311"/>
    </row>
    <row r="16312" spans="1:1" ht="13.2" x14ac:dyDescent="0.25">
      <c r="A16312"/>
    </row>
    <row r="16313" spans="1:1" ht="13.2" x14ac:dyDescent="0.25">
      <c r="A16313"/>
    </row>
    <row r="16314" spans="1:1" ht="13.2" x14ac:dyDescent="0.25">
      <c r="A16314"/>
    </row>
    <row r="16315" spans="1:1" ht="13.2" x14ac:dyDescent="0.25">
      <c r="A16315"/>
    </row>
    <row r="16316" spans="1:1" ht="13.2" x14ac:dyDescent="0.25">
      <c r="A16316"/>
    </row>
    <row r="16317" spans="1:1" ht="13.2" x14ac:dyDescent="0.25">
      <c r="A16317"/>
    </row>
    <row r="16318" spans="1:1" ht="13.2" x14ac:dyDescent="0.25">
      <c r="A16318"/>
    </row>
    <row r="16319" spans="1:1" ht="13.2" x14ac:dyDescent="0.25">
      <c r="A16319"/>
    </row>
    <row r="16320" spans="1:1" ht="13.2" x14ac:dyDescent="0.25">
      <c r="A16320"/>
    </row>
    <row r="16321" spans="1:1" ht="13.2" x14ac:dyDescent="0.25">
      <c r="A16321"/>
    </row>
    <row r="16322" spans="1:1" ht="13.2" x14ac:dyDescent="0.25">
      <c r="A16322"/>
    </row>
    <row r="16323" spans="1:1" ht="13.2" x14ac:dyDescent="0.25">
      <c r="A16323"/>
    </row>
    <row r="16324" spans="1:1" ht="13.2" x14ac:dyDescent="0.25">
      <c r="A16324"/>
    </row>
    <row r="16325" spans="1:1" ht="13.2" x14ac:dyDescent="0.25">
      <c r="A16325"/>
    </row>
    <row r="16326" spans="1:1" ht="13.2" x14ac:dyDescent="0.25">
      <c r="A16326"/>
    </row>
    <row r="16327" spans="1:1" ht="13.2" x14ac:dyDescent="0.25">
      <c r="A16327"/>
    </row>
    <row r="16328" spans="1:1" ht="13.2" x14ac:dyDescent="0.25">
      <c r="A16328"/>
    </row>
    <row r="16329" spans="1:1" ht="13.2" x14ac:dyDescent="0.25">
      <c r="A16329"/>
    </row>
    <row r="16330" spans="1:1" ht="13.2" x14ac:dyDescent="0.25">
      <c r="A16330"/>
    </row>
    <row r="16331" spans="1:1" ht="13.2" x14ac:dyDescent="0.25">
      <c r="A16331"/>
    </row>
    <row r="16332" spans="1:1" ht="13.2" x14ac:dyDescent="0.25">
      <c r="A16332"/>
    </row>
    <row r="16333" spans="1:1" ht="13.2" x14ac:dyDescent="0.25">
      <c r="A16333"/>
    </row>
    <row r="16334" spans="1:1" ht="13.2" x14ac:dyDescent="0.25">
      <c r="A16334"/>
    </row>
    <row r="16335" spans="1:1" ht="13.2" x14ac:dyDescent="0.25">
      <c r="A16335"/>
    </row>
    <row r="16336" spans="1:1" ht="13.2" x14ac:dyDescent="0.25">
      <c r="A16336"/>
    </row>
    <row r="16337" spans="1:1" ht="13.2" x14ac:dyDescent="0.25">
      <c r="A16337"/>
    </row>
    <row r="16338" spans="1:1" ht="13.2" x14ac:dyDescent="0.25">
      <c r="A16338"/>
    </row>
    <row r="16339" spans="1:1" ht="13.2" x14ac:dyDescent="0.25">
      <c r="A16339"/>
    </row>
    <row r="16340" spans="1:1" ht="13.2" x14ac:dyDescent="0.25">
      <c r="A16340"/>
    </row>
    <row r="16341" spans="1:1" ht="13.2" x14ac:dyDescent="0.25">
      <c r="A16341"/>
    </row>
    <row r="16342" spans="1:1" ht="13.2" x14ac:dyDescent="0.25">
      <c r="A16342"/>
    </row>
    <row r="16343" spans="1:1" ht="13.2" x14ac:dyDescent="0.25">
      <c r="A16343"/>
    </row>
    <row r="16344" spans="1:1" ht="13.2" x14ac:dyDescent="0.25">
      <c r="A16344"/>
    </row>
    <row r="16345" spans="1:1" ht="13.2" x14ac:dyDescent="0.25">
      <c r="A16345"/>
    </row>
    <row r="16346" spans="1:1" ht="13.2" x14ac:dyDescent="0.25">
      <c r="A16346"/>
    </row>
    <row r="16347" spans="1:1" ht="13.2" x14ac:dyDescent="0.25">
      <c r="A16347"/>
    </row>
    <row r="16348" spans="1:1" ht="13.2" x14ac:dyDescent="0.25">
      <c r="A16348"/>
    </row>
    <row r="16349" spans="1:1" ht="13.2" x14ac:dyDescent="0.25">
      <c r="A16349"/>
    </row>
    <row r="16350" spans="1:1" ht="13.2" x14ac:dyDescent="0.25">
      <c r="A16350"/>
    </row>
    <row r="16351" spans="1:1" ht="13.2" x14ac:dyDescent="0.25">
      <c r="A16351"/>
    </row>
    <row r="16352" spans="1:1" ht="13.2" x14ac:dyDescent="0.25">
      <c r="A16352"/>
    </row>
    <row r="16353" spans="1:1" ht="13.2" x14ac:dyDescent="0.25">
      <c r="A16353"/>
    </row>
    <row r="16354" spans="1:1" ht="13.2" x14ac:dyDescent="0.25">
      <c r="A16354"/>
    </row>
    <row r="16355" spans="1:1" ht="13.2" x14ac:dyDescent="0.25">
      <c r="A16355"/>
    </row>
    <row r="16356" spans="1:1" ht="13.2" x14ac:dyDescent="0.25">
      <c r="A16356"/>
    </row>
    <row r="16357" spans="1:1" ht="13.2" x14ac:dyDescent="0.25">
      <c r="A16357"/>
    </row>
    <row r="16358" spans="1:1" ht="13.2" x14ac:dyDescent="0.25">
      <c r="A16358"/>
    </row>
    <row r="16359" spans="1:1" ht="13.2" x14ac:dyDescent="0.25">
      <c r="A16359"/>
    </row>
    <row r="16360" spans="1:1" ht="13.2" x14ac:dyDescent="0.25">
      <c r="A16360"/>
    </row>
    <row r="16361" spans="1:1" ht="13.2" x14ac:dyDescent="0.25">
      <c r="A16361"/>
    </row>
    <row r="16362" spans="1:1" ht="13.2" x14ac:dyDescent="0.25">
      <c r="A16362"/>
    </row>
    <row r="16363" spans="1:1" ht="13.2" x14ac:dyDescent="0.25">
      <c r="A16363"/>
    </row>
    <row r="16364" spans="1:1" ht="13.2" x14ac:dyDescent="0.25">
      <c r="A16364"/>
    </row>
    <row r="16365" spans="1:1" ht="13.2" x14ac:dyDescent="0.25">
      <c r="A16365"/>
    </row>
    <row r="16366" spans="1:1" ht="13.2" x14ac:dyDescent="0.25">
      <c r="A16366"/>
    </row>
    <row r="16367" spans="1:1" ht="13.2" x14ac:dyDescent="0.25">
      <c r="A16367"/>
    </row>
    <row r="16368" spans="1:1" ht="13.2" x14ac:dyDescent="0.25">
      <c r="A16368"/>
    </row>
    <row r="16369" spans="1:1" ht="13.2" x14ac:dyDescent="0.25">
      <c r="A16369"/>
    </row>
    <row r="16370" spans="1:1" ht="13.2" x14ac:dyDescent="0.25">
      <c r="A16370"/>
    </row>
    <row r="16371" spans="1:1" ht="13.2" x14ac:dyDescent="0.25">
      <c r="A16371"/>
    </row>
    <row r="16372" spans="1:1" ht="13.2" x14ac:dyDescent="0.25">
      <c r="A16372"/>
    </row>
    <row r="16373" spans="1:1" ht="13.2" x14ac:dyDescent="0.25">
      <c r="A16373"/>
    </row>
    <row r="16374" spans="1:1" ht="13.2" x14ac:dyDescent="0.25">
      <c r="A16374"/>
    </row>
    <row r="16375" spans="1:1" ht="13.2" x14ac:dyDescent="0.25">
      <c r="A16375"/>
    </row>
    <row r="16376" spans="1:1" ht="13.2" x14ac:dyDescent="0.25">
      <c r="A16376"/>
    </row>
    <row r="16377" spans="1:1" ht="13.2" x14ac:dyDescent="0.25">
      <c r="A16377"/>
    </row>
    <row r="16378" spans="1:1" ht="13.2" x14ac:dyDescent="0.25">
      <c r="A16378"/>
    </row>
    <row r="16379" spans="1:1" ht="13.2" x14ac:dyDescent="0.25">
      <c r="A16379"/>
    </row>
    <row r="16380" spans="1:1" ht="13.2" x14ac:dyDescent="0.25">
      <c r="A16380"/>
    </row>
    <row r="16381" spans="1:1" ht="13.2" x14ac:dyDescent="0.25">
      <c r="A16381"/>
    </row>
    <row r="16382" spans="1:1" ht="13.2" x14ac:dyDescent="0.25">
      <c r="A16382"/>
    </row>
    <row r="16383" spans="1:1" ht="13.2" x14ac:dyDescent="0.25">
      <c r="A16383"/>
    </row>
    <row r="16384" spans="1:1" ht="13.2" x14ac:dyDescent="0.25">
      <c r="A16384"/>
    </row>
    <row r="16385" spans="1:1" ht="13.2" x14ac:dyDescent="0.25">
      <c r="A16385"/>
    </row>
    <row r="16386" spans="1:1" ht="13.2" x14ac:dyDescent="0.25">
      <c r="A16386"/>
    </row>
    <row r="16387" spans="1:1" ht="13.2" x14ac:dyDescent="0.25">
      <c r="A16387"/>
    </row>
    <row r="16388" spans="1:1" ht="13.2" x14ac:dyDescent="0.25">
      <c r="A16388"/>
    </row>
    <row r="16389" spans="1:1" ht="13.2" x14ac:dyDescent="0.25">
      <c r="A16389"/>
    </row>
    <row r="16390" spans="1:1" ht="13.2" x14ac:dyDescent="0.25">
      <c r="A16390"/>
    </row>
    <row r="16391" spans="1:1" ht="13.2" x14ac:dyDescent="0.25">
      <c r="A16391"/>
    </row>
    <row r="16392" spans="1:1" ht="13.2" x14ac:dyDescent="0.25">
      <c r="A16392"/>
    </row>
    <row r="16393" spans="1:1" ht="13.2" x14ac:dyDescent="0.25">
      <c r="A16393"/>
    </row>
    <row r="16394" spans="1:1" ht="13.2" x14ac:dyDescent="0.25">
      <c r="A16394"/>
    </row>
    <row r="16395" spans="1:1" ht="13.2" x14ac:dyDescent="0.25">
      <c r="A16395"/>
    </row>
    <row r="16396" spans="1:1" ht="13.2" x14ac:dyDescent="0.25">
      <c r="A16396"/>
    </row>
    <row r="16397" spans="1:1" ht="13.2" x14ac:dyDescent="0.25">
      <c r="A16397"/>
    </row>
    <row r="16398" spans="1:1" ht="13.2" x14ac:dyDescent="0.25">
      <c r="A16398"/>
    </row>
    <row r="16399" spans="1:1" ht="13.2" x14ac:dyDescent="0.25">
      <c r="A16399"/>
    </row>
    <row r="16400" spans="1:1" ht="13.2" x14ac:dyDescent="0.25">
      <c r="A16400"/>
    </row>
    <row r="16401" spans="1:1" ht="13.2" x14ac:dyDescent="0.25">
      <c r="A16401"/>
    </row>
    <row r="16402" spans="1:1" ht="13.2" x14ac:dyDescent="0.25">
      <c r="A16402"/>
    </row>
    <row r="16403" spans="1:1" ht="13.2" x14ac:dyDescent="0.25">
      <c r="A16403"/>
    </row>
    <row r="16404" spans="1:1" ht="13.2" x14ac:dyDescent="0.25">
      <c r="A16404"/>
    </row>
    <row r="16405" spans="1:1" ht="13.2" x14ac:dyDescent="0.25">
      <c r="A16405"/>
    </row>
    <row r="16406" spans="1:1" ht="13.2" x14ac:dyDescent="0.25">
      <c r="A16406"/>
    </row>
    <row r="16407" spans="1:1" ht="13.2" x14ac:dyDescent="0.25">
      <c r="A16407"/>
    </row>
    <row r="16408" spans="1:1" ht="13.2" x14ac:dyDescent="0.25">
      <c r="A16408"/>
    </row>
    <row r="16409" spans="1:1" ht="13.2" x14ac:dyDescent="0.25">
      <c r="A16409"/>
    </row>
    <row r="16410" spans="1:1" ht="13.2" x14ac:dyDescent="0.25">
      <c r="A16410"/>
    </row>
    <row r="16411" spans="1:1" ht="13.2" x14ac:dyDescent="0.25">
      <c r="A16411"/>
    </row>
    <row r="16412" spans="1:1" ht="13.2" x14ac:dyDescent="0.25">
      <c r="A16412"/>
    </row>
    <row r="16413" spans="1:1" ht="13.2" x14ac:dyDescent="0.25">
      <c r="A16413"/>
    </row>
    <row r="16414" spans="1:1" ht="13.2" x14ac:dyDescent="0.25">
      <c r="A16414"/>
    </row>
    <row r="16415" spans="1:1" ht="13.2" x14ac:dyDescent="0.25">
      <c r="A16415"/>
    </row>
    <row r="16416" spans="1:1" ht="13.2" x14ac:dyDescent="0.25">
      <c r="A16416"/>
    </row>
    <row r="16417" spans="1:1" ht="13.2" x14ac:dyDescent="0.25">
      <c r="A16417"/>
    </row>
    <row r="16418" spans="1:1" ht="13.2" x14ac:dyDescent="0.25">
      <c r="A16418"/>
    </row>
    <row r="16419" spans="1:1" ht="13.2" x14ac:dyDescent="0.25">
      <c r="A16419"/>
    </row>
    <row r="16420" spans="1:1" ht="13.2" x14ac:dyDescent="0.25">
      <c r="A16420"/>
    </row>
    <row r="16421" spans="1:1" ht="13.2" x14ac:dyDescent="0.25">
      <c r="A16421"/>
    </row>
    <row r="16422" spans="1:1" ht="13.2" x14ac:dyDescent="0.25">
      <c r="A16422"/>
    </row>
    <row r="16423" spans="1:1" ht="13.2" x14ac:dyDescent="0.25">
      <c r="A16423"/>
    </row>
    <row r="16424" spans="1:1" ht="13.2" x14ac:dyDescent="0.25">
      <c r="A16424"/>
    </row>
    <row r="16425" spans="1:1" ht="13.2" x14ac:dyDescent="0.25">
      <c r="A16425"/>
    </row>
    <row r="16426" spans="1:1" ht="13.2" x14ac:dyDescent="0.25">
      <c r="A16426"/>
    </row>
    <row r="16427" spans="1:1" ht="13.2" x14ac:dyDescent="0.25">
      <c r="A16427"/>
    </row>
    <row r="16428" spans="1:1" ht="13.2" x14ac:dyDescent="0.25">
      <c r="A16428"/>
    </row>
    <row r="16429" spans="1:1" ht="13.2" x14ac:dyDescent="0.25">
      <c r="A16429"/>
    </row>
    <row r="16430" spans="1:1" ht="13.2" x14ac:dyDescent="0.25">
      <c r="A16430"/>
    </row>
    <row r="16431" spans="1:1" ht="13.2" x14ac:dyDescent="0.25">
      <c r="A16431"/>
    </row>
    <row r="16432" spans="1:1" ht="13.2" x14ac:dyDescent="0.25">
      <c r="A16432"/>
    </row>
    <row r="16433" spans="1:1" ht="13.2" x14ac:dyDescent="0.25">
      <c r="A16433"/>
    </row>
    <row r="16434" spans="1:1" ht="13.2" x14ac:dyDescent="0.25">
      <c r="A16434"/>
    </row>
    <row r="16435" spans="1:1" ht="13.2" x14ac:dyDescent="0.25">
      <c r="A16435"/>
    </row>
    <row r="16436" spans="1:1" ht="13.2" x14ac:dyDescent="0.25">
      <c r="A16436"/>
    </row>
    <row r="16437" spans="1:1" ht="13.2" x14ac:dyDescent="0.25">
      <c r="A16437"/>
    </row>
    <row r="16438" spans="1:1" ht="13.2" x14ac:dyDescent="0.25">
      <c r="A16438"/>
    </row>
    <row r="16439" spans="1:1" ht="13.2" x14ac:dyDescent="0.25">
      <c r="A16439"/>
    </row>
    <row r="16440" spans="1:1" ht="13.2" x14ac:dyDescent="0.25">
      <c r="A16440"/>
    </row>
    <row r="16441" spans="1:1" ht="13.2" x14ac:dyDescent="0.25">
      <c r="A16441"/>
    </row>
    <row r="16442" spans="1:1" ht="13.2" x14ac:dyDescent="0.25">
      <c r="A16442"/>
    </row>
    <row r="16443" spans="1:1" ht="13.2" x14ac:dyDescent="0.25">
      <c r="A16443"/>
    </row>
    <row r="16444" spans="1:1" ht="13.2" x14ac:dyDescent="0.25">
      <c r="A16444"/>
    </row>
    <row r="16445" spans="1:1" ht="13.2" x14ac:dyDescent="0.25">
      <c r="A16445"/>
    </row>
    <row r="16446" spans="1:1" ht="13.2" x14ac:dyDescent="0.25">
      <c r="A16446"/>
    </row>
    <row r="16447" spans="1:1" ht="13.2" x14ac:dyDescent="0.25">
      <c r="A16447"/>
    </row>
    <row r="16448" spans="1:1" ht="13.2" x14ac:dyDescent="0.25">
      <c r="A16448"/>
    </row>
    <row r="16449" spans="1:1" ht="13.2" x14ac:dyDescent="0.25">
      <c r="A16449"/>
    </row>
    <row r="16450" spans="1:1" ht="13.2" x14ac:dyDescent="0.25">
      <c r="A16450"/>
    </row>
    <row r="16451" spans="1:1" ht="13.2" x14ac:dyDescent="0.25">
      <c r="A16451"/>
    </row>
    <row r="16452" spans="1:1" ht="13.2" x14ac:dyDescent="0.25">
      <c r="A16452"/>
    </row>
    <row r="16453" spans="1:1" ht="13.2" x14ac:dyDescent="0.25">
      <c r="A16453"/>
    </row>
    <row r="16454" spans="1:1" ht="13.2" x14ac:dyDescent="0.25">
      <c r="A16454"/>
    </row>
    <row r="16455" spans="1:1" ht="13.2" x14ac:dyDescent="0.25">
      <c r="A16455"/>
    </row>
    <row r="16456" spans="1:1" ht="13.2" x14ac:dyDescent="0.25">
      <c r="A16456"/>
    </row>
    <row r="16457" spans="1:1" ht="13.2" x14ac:dyDescent="0.25">
      <c r="A16457"/>
    </row>
    <row r="16458" spans="1:1" ht="13.2" x14ac:dyDescent="0.25">
      <c r="A16458"/>
    </row>
    <row r="16459" spans="1:1" ht="13.2" x14ac:dyDescent="0.25">
      <c r="A16459"/>
    </row>
    <row r="16460" spans="1:1" ht="13.2" x14ac:dyDescent="0.25">
      <c r="A16460"/>
    </row>
    <row r="16461" spans="1:1" ht="13.2" x14ac:dyDescent="0.25">
      <c r="A16461"/>
    </row>
    <row r="16462" spans="1:1" ht="13.2" x14ac:dyDescent="0.25">
      <c r="A16462"/>
    </row>
    <row r="16463" spans="1:1" ht="13.2" x14ac:dyDescent="0.25">
      <c r="A16463"/>
    </row>
    <row r="16464" spans="1:1" ht="13.2" x14ac:dyDescent="0.25">
      <c r="A16464"/>
    </row>
    <row r="16465" spans="1:1" ht="13.2" x14ac:dyDescent="0.25">
      <c r="A16465"/>
    </row>
    <row r="16466" spans="1:1" ht="13.2" x14ac:dyDescent="0.25">
      <c r="A16466"/>
    </row>
    <row r="16467" spans="1:1" ht="13.2" x14ac:dyDescent="0.25">
      <c r="A16467"/>
    </row>
    <row r="16468" spans="1:1" ht="13.2" x14ac:dyDescent="0.25">
      <c r="A16468"/>
    </row>
    <row r="16469" spans="1:1" ht="13.2" x14ac:dyDescent="0.25">
      <c r="A16469"/>
    </row>
    <row r="16470" spans="1:1" ht="13.2" x14ac:dyDescent="0.25">
      <c r="A16470"/>
    </row>
    <row r="16471" spans="1:1" ht="13.2" x14ac:dyDescent="0.25">
      <c r="A16471"/>
    </row>
    <row r="16472" spans="1:1" ht="13.2" x14ac:dyDescent="0.25">
      <c r="A16472"/>
    </row>
    <row r="16473" spans="1:1" ht="13.2" x14ac:dyDescent="0.25">
      <c r="A16473"/>
    </row>
    <row r="16474" spans="1:1" ht="13.2" x14ac:dyDescent="0.25">
      <c r="A16474"/>
    </row>
    <row r="16475" spans="1:1" ht="13.2" x14ac:dyDescent="0.25">
      <c r="A16475"/>
    </row>
    <row r="16476" spans="1:1" ht="13.2" x14ac:dyDescent="0.25">
      <c r="A16476"/>
    </row>
    <row r="16477" spans="1:1" ht="13.2" x14ac:dyDescent="0.25">
      <c r="A16477"/>
    </row>
    <row r="16478" spans="1:1" ht="13.2" x14ac:dyDescent="0.25">
      <c r="A16478"/>
    </row>
    <row r="16479" spans="1:1" ht="13.2" x14ac:dyDescent="0.25">
      <c r="A16479"/>
    </row>
    <row r="16480" spans="1:1" ht="13.2" x14ac:dyDescent="0.25">
      <c r="A16480"/>
    </row>
    <row r="16481" spans="1:1" ht="13.2" x14ac:dyDescent="0.25">
      <c r="A16481"/>
    </row>
    <row r="16482" spans="1:1" ht="13.2" x14ac:dyDescent="0.25">
      <c r="A16482"/>
    </row>
    <row r="16483" spans="1:1" ht="13.2" x14ac:dyDescent="0.25">
      <c r="A16483"/>
    </row>
    <row r="16484" spans="1:1" ht="13.2" x14ac:dyDescent="0.25">
      <c r="A16484"/>
    </row>
    <row r="16485" spans="1:1" ht="13.2" x14ac:dyDescent="0.25">
      <c r="A16485"/>
    </row>
    <row r="16486" spans="1:1" ht="13.2" x14ac:dyDescent="0.25">
      <c r="A16486"/>
    </row>
    <row r="16487" spans="1:1" ht="13.2" x14ac:dyDescent="0.25">
      <c r="A16487"/>
    </row>
    <row r="16488" spans="1:1" ht="13.2" x14ac:dyDescent="0.25">
      <c r="A16488"/>
    </row>
    <row r="16489" spans="1:1" ht="13.2" x14ac:dyDescent="0.25">
      <c r="A16489"/>
    </row>
    <row r="16490" spans="1:1" ht="13.2" x14ac:dyDescent="0.25">
      <c r="A16490"/>
    </row>
    <row r="16491" spans="1:1" ht="13.2" x14ac:dyDescent="0.25">
      <c r="A16491"/>
    </row>
    <row r="16492" spans="1:1" ht="13.2" x14ac:dyDescent="0.25">
      <c r="A16492"/>
    </row>
    <row r="16493" spans="1:1" ht="13.2" x14ac:dyDescent="0.25">
      <c r="A16493"/>
    </row>
    <row r="16494" spans="1:1" ht="13.2" x14ac:dyDescent="0.25">
      <c r="A16494"/>
    </row>
    <row r="16495" spans="1:1" ht="13.2" x14ac:dyDescent="0.25">
      <c r="A16495"/>
    </row>
    <row r="16496" spans="1:1" ht="13.2" x14ac:dyDescent="0.25">
      <c r="A16496"/>
    </row>
    <row r="16497" spans="1:1" ht="13.2" x14ac:dyDescent="0.25">
      <c r="A16497"/>
    </row>
    <row r="16498" spans="1:1" ht="13.2" x14ac:dyDescent="0.25">
      <c r="A16498"/>
    </row>
    <row r="16499" spans="1:1" ht="13.2" x14ac:dyDescent="0.25">
      <c r="A16499"/>
    </row>
    <row r="16500" spans="1:1" ht="13.2" x14ac:dyDescent="0.25">
      <c r="A16500"/>
    </row>
    <row r="16501" spans="1:1" ht="13.2" x14ac:dyDescent="0.25">
      <c r="A16501"/>
    </row>
    <row r="16502" spans="1:1" ht="13.2" x14ac:dyDescent="0.25">
      <c r="A16502"/>
    </row>
    <row r="16503" spans="1:1" ht="13.2" x14ac:dyDescent="0.25">
      <c r="A16503"/>
    </row>
    <row r="16504" spans="1:1" ht="13.2" x14ac:dyDescent="0.25">
      <c r="A16504"/>
    </row>
    <row r="16505" spans="1:1" ht="13.2" x14ac:dyDescent="0.25">
      <c r="A16505"/>
    </row>
    <row r="16506" spans="1:1" ht="13.2" x14ac:dyDescent="0.25">
      <c r="A16506"/>
    </row>
    <row r="16507" spans="1:1" ht="13.2" x14ac:dyDescent="0.25">
      <c r="A16507"/>
    </row>
    <row r="16508" spans="1:1" ht="13.2" x14ac:dyDescent="0.25">
      <c r="A16508"/>
    </row>
    <row r="16509" spans="1:1" ht="13.2" x14ac:dyDescent="0.25">
      <c r="A16509"/>
    </row>
    <row r="16510" spans="1:1" ht="13.2" x14ac:dyDescent="0.25">
      <c r="A16510"/>
    </row>
    <row r="16511" spans="1:1" ht="13.2" x14ac:dyDescent="0.25">
      <c r="A16511"/>
    </row>
    <row r="16512" spans="1:1" ht="13.2" x14ac:dyDescent="0.25">
      <c r="A16512"/>
    </row>
    <row r="16513" spans="1:1" ht="13.2" x14ac:dyDescent="0.25">
      <c r="A16513"/>
    </row>
    <row r="16514" spans="1:1" ht="13.2" x14ac:dyDescent="0.25">
      <c r="A16514"/>
    </row>
    <row r="16515" spans="1:1" ht="13.2" x14ac:dyDescent="0.25">
      <c r="A16515"/>
    </row>
    <row r="16516" spans="1:1" ht="13.2" x14ac:dyDescent="0.25">
      <c r="A16516"/>
    </row>
    <row r="16517" spans="1:1" ht="13.2" x14ac:dyDescent="0.25">
      <c r="A16517"/>
    </row>
    <row r="16518" spans="1:1" ht="13.2" x14ac:dyDescent="0.25">
      <c r="A16518"/>
    </row>
    <row r="16519" spans="1:1" ht="13.2" x14ac:dyDescent="0.25">
      <c r="A16519"/>
    </row>
    <row r="16520" spans="1:1" ht="13.2" x14ac:dyDescent="0.25">
      <c r="A16520"/>
    </row>
    <row r="16521" spans="1:1" ht="13.2" x14ac:dyDescent="0.25">
      <c r="A16521"/>
    </row>
    <row r="16522" spans="1:1" ht="13.2" x14ac:dyDescent="0.25">
      <c r="A16522"/>
    </row>
    <row r="16523" spans="1:1" ht="13.2" x14ac:dyDescent="0.25">
      <c r="A16523"/>
    </row>
    <row r="16524" spans="1:1" ht="13.2" x14ac:dyDescent="0.25">
      <c r="A16524"/>
    </row>
    <row r="16525" spans="1:1" ht="13.2" x14ac:dyDescent="0.25">
      <c r="A16525"/>
    </row>
    <row r="16526" spans="1:1" ht="13.2" x14ac:dyDescent="0.25">
      <c r="A16526"/>
    </row>
    <row r="16527" spans="1:1" ht="13.2" x14ac:dyDescent="0.25">
      <c r="A16527"/>
    </row>
    <row r="16528" spans="1:1" ht="13.2" x14ac:dyDescent="0.25">
      <c r="A16528"/>
    </row>
    <row r="16529" spans="1:1" ht="13.2" x14ac:dyDescent="0.25">
      <c r="A16529"/>
    </row>
    <row r="16530" spans="1:1" ht="13.2" x14ac:dyDescent="0.25">
      <c r="A16530"/>
    </row>
    <row r="16531" spans="1:1" ht="13.2" x14ac:dyDescent="0.25">
      <c r="A16531"/>
    </row>
    <row r="16532" spans="1:1" ht="13.2" x14ac:dyDescent="0.25">
      <c r="A16532"/>
    </row>
    <row r="16533" spans="1:1" ht="13.2" x14ac:dyDescent="0.25">
      <c r="A16533"/>
    </row>
    <row r="16534" spans="1:1" ht="13.2" x14ac:dyDescent="0.25">
      <c r="A16534"/>
    </row>
    <row r="16535" spans="1:1" ht="13.2" x14ac:dyDescent="0.25">
      <c r="A16535"/>
    </row>
    <row r="16536" spans="1:1" ht="13.2" x14ac:dyDescent="0.25">
      <c r="A16536"/>
    </row>
    <row r="16537" spans="1:1" ht="13.2" x14ac:dyDescent="0.25">
      <c r="A16537"/>
    </row>
    <row r="16538" spans="1:1" ht="13.2" x14ac:dyDescent="0.25">
      <c r="A16538"/>
    </row>
    <row r="16539" spans="1:1" ht="13.2" x14ac:dyDescent="0.25">
      <c r="A16539"/>
    </row>
    <row r="16540" spans="1:1" ht="13.2" x14ac:dyDescent="0.25">
      <c r="A16540"/>
    </row>
    <row r="16541" spans="1:1" ht="13.2" x14ac:dyDescent="0.25">
      <c r="A16541"/>
    </row>
    <row r="16542" spans="1:1" ht="13.2" x14ac:dyDescent="0.25">
      <c r="A16542"/>
    </row>
    <row r="16543" spans="1:1" ht="13.2" x14ac:dyDescent="0.25">
      <c r="A16543"/>
    </row>
    <row r="16544" spans="1:1" ht="13.2" x14ac:dyDescent="0.25">
      <c r="A16544"/>
    </row>
    <row r="16545" spans="1:1" ht="13.2" x14ac:dyDescent="0.25">
      <c r="A16545"/>
    </row>
    <row r="16546" spans="1:1" ht="13.2" x14ac:dyDescent="0.25">
      <c r="A16546"/>
    </row>
    <row r="16547" spans="1:1" ht="13.2" x14ac:dyDescent="0.25">
      <c r="A16547"/>
    </row>
    <row r="16548" spans="1:1" ht="13.2" x14ac:dyDescent="0.25">
      <c r="A16548"/>
    </row>
    <row r="16549" spans="1:1" ht="13.2" x14ac:dyDescent="0.25">
      <c r="A16549"/>
    </row>
    <row r="16550" spans="1:1" ht="13.2" x14ac:dyDescent="0.25">
      <c r="A16550"/>
    </row>
    <row r="16551" spans="1:1" ht="13.2" x14ac:dyDescent="0.25">
      <c r="A16551"/>
    </row>
    <row r="16552" spans="1:1" ht="13.2" x14ac:dyDescent="0.25">
      <c r="A16552"/>
    </row>
    <row r="16553" spans="1:1" ht="13.2" x14ac:dyDescent="0.25">
      <c r="A16553"/>
    </row>
    <row r="16554" spans="1:1" ht="13.2" x14ac:dyDescent="0.25">
      <c r="A16554"/>
    </row>
    <row r="16555" spans="1:1" ht="13.2" x14ac:dyDescent="0.25">
      <c r="A16555"/>
    </row>
    <row r="16556" spans="1:1" ht="13.2" x14ac:dyDescent="0.25">
      <c r="A16556"/>
    </row>
    <row r="16557" spans="1:1" ht="13.2" x14ac:dyDescent="0.25">
      <c r="A16557"/>
    </row>
    <row r="16558" spans="1:1" ht="13.2" x14ac:dyDescent="0.25">
      <c r="A16558"/>
    </row>
    <row r="16559" spans="1:1" ht="13.2" x14ac:dyDescent="0.25">
      <c r="A16559"/>
    </row>
    <row r="16560" spans="1:1" ht="13.2" x14ac:dyDescent="0.25">
      <c r="A16560"/>
    </row>
    <row r="16561" spans="1:1" ht="13.2" x14ac:dyDescent="0.25">
      <c r="A16561"/>
    </row>
    <row r="16562" spans="1:1" ht="13.2" x14ac:dyDescent="0.25">
      <c r="A16562"/>
    </row>
    <row r="16563" spans="1:1" ht="13.2" x14ac:dyDescent="0.25">
      <c r="A16563"/>
    </row>
    <row r="16564" spans="1:1" ht="13.2" x14ac:dyDescent="0.25">
      <c r="A16564"/>
    </row>
    <row r="16565" spans="1:1" ht="13.2" x14ac:dyDescent="0.25">
      <c r="A16565"/>
    </row>
    <row r="16566" spans="1:1" ht="13.2" x14ac:dyDescent="0.25">
      <c r="A16566"/>
    </row>
    <row r="16567" spans="1:1" ht="13.2" x14ac:dyDescent="0.25">
      <c r="A16567"/>
    </row>
    <row r="16568" spans="1:1" ht="13.2" x14ac:dyDescent="0.25">
      <c r="A16568"/>
    </row>
    <row r="16569" spans="1:1" ht="13.2" x14ac:dyDescent="0.25">
      <c r="A16569"/>
    </row>
    <row r="16570" spans="1:1" ht="13.2" x14ac:dyDescent="0.25">
      <c r="A16570"/>
    </row>
    <row r="16571" spans="1:1" ht="13.2" x14ac:dyDescent="0.25">
      <c r="A16571"/>
    </row>
    <row r="16572" spans="1:1" ht="13.2" x14ac:dyDescent="0.25">
      <c r="A16572"/>
    </row>
    <row r="16573" spans="1:1" ht="13.2" x14ac:dyDescent="0.25">
      <c r="A16573"/>
    </row>
    <row r="16574" spans="1:1" ht="13.2" x14ac:dyDescent="0.25">
      <c r="A16574"/>
    </row>
    <row r="16575" spans="1:1" ht="13.2" x14ac:dyDescent="0.25">
      <c r="A16575"/>
    </row>
    <row r="16576" spans="1:1" ht="13.2" x14ac:dyDescent="0.25">
      <c r="A16576"/>
    </row>
    <row r="16577" spans="1:1" ht="13.2" x14ac:dyDescent="0.25">
      <c r="A16577"/>
    </row>
    <row r="16578" spans="1:1" ht="13.2" x14ac:dyDescent="0.25">
      <c r="A16578"/>
    </row>
    <row r="16579" spans="1:1" ht="13.2" x14ac:dyDescent="0.25">
      <c r="A16579"/>
    </row>
    <row r="16580" spans="1:1" ht="13.2" x14ac:dyDescent="0.25">
      <c r="A16580"/>
    </row>
    <row r="16581" spans="1:1" ht="13.2" x14ac:dyDescent="0.25">
      <c r="A16581"/>
    </row>
    <row r="16582" spans="1:1" ht="13.2" x14ac:dyDescent="0.25">
      <c r="A16582"/>
    </row>
    <row r="16583" spans="1:1" ht="13.2" x14ac:dyDescent="0.25">
      <c r="A16583"/>
    </row>
    <row r="16584" spans="1:1" ht="13.2" x14ac:dyDescent="0.25">
      <c r="A16584"/>
    </row>
    <row r="16585" spans="1:1" ht="13.2" x14ac:dyDescent="0.25">
      <c r="A16585"/>
    </row>
    <row r="16586" spans="1:1" ht="13.2" x14ac:dyDescent="0.25">
      <c r="A16586"/>
    </row>
    <row r="16587" spans="1:1" ht="13.2" x14ac:dyDescent="0.25">
      <c r="A16587"/>
    </row>
    <row r="16588" spans="1:1" ht="13.2" x14ac:dyDescent="0.25">
      <c r="A16588"/>
    </row>
    <row r="16589" spans="1:1" ht="13.2" x14ac:dyDescent="0.25">
      <c r="A16589"/>
    </row>
    <row r="16590" spans="1:1" ht="13.2" x14ac:dyDescent="0.25">
      <c r="A16590"/>
    </row>
    <row r="16591" spans="1:1" ht="13.2" x14ac:dyDescent="0.25">
      <c r="A16591"/>
    </row>
    <row r="16592" spans="1:1" ht="13.2" x14ac:dyDescent="0.25">
      <c r="A16592"/>
    </row>
    <row r="16593" spans="1:1" ht="13.2" x14ac:dyDescent="0.25">
      <c r="A16593"/>
    </row>
    <row r="16594" spans="1:1" ht="13.2" x14ac:dyDescent="0.25">
      <c r="A16594"/>
    </row>
    <row r="16595" spans="1:1" ht="13.2" x14ac:dyDescent="0.25">
      <c r="A16595"/>
    </row>
    <row r="16596" spans="1:1" ht="13.2" x14ac:dyDescent="0.25">
      <c r="A16596"/>
    </row>
    <row r="16597" spans="1:1" ht="13.2" x14ac:dyDescent="0.25">
      <c r="A16597"/>
    </row>
    <row r="16598" spans="1:1" ht="13.2" x14ac:dyDescent="0.25">
      <c r="A16598"/>
    </row>
    <row r="16599" spans="1:1" ht="13.2" x14ac:dyDescent="0.25">
      <c r="A16599"/>
    </row>
    <row r="16600" spans="1:1" ht="13.2" x14ac:dyDescent="0.25">
      <c r="A16600"/>
    </row>
    <row r="16601" spans="1:1" ht="13.2" x14ac:dyDescent="0.25">
      <c r="A16601"/>
    </row>
    <row r="16602" spans="1:1" ht="13.2" x14ac:dyDescent="0.25">
      <c r="A16602"/>
    </row>
    <row r="16603" spans="1:1" ht="13.2" x14ac:dyDescent="0.25">
      <c r="A16603"/>
    </row>
    <row r="16604" spans="1:1" ht="13.2" x14ac:dyDescent="0.25">
      <c r="A16604"/>
    </row>
    <row r="16605" spans="1:1" ht="13.2" x14ac:dyDescent="0.25">
      <c r="A16605"/>
    </row>
    <row r="16606" spans="1:1" ht="13.2" x14ac:dyDescent="0.25">
      <c r="A16606"/>
    </row>
    <row r="16607" spans="1:1" ht="13.2" x14ac:dyDescent="0.25">
      <c r="A16607"/>
    </row>
    <row r="16608" spans="1:1" ht="13.2" x14ac:dyDescent="0.25">
      <c r="A16608"/>
    </row>
    <row r="16609" spans="1:1" ht="13.2" x14ac:dyDescent="0.25">
      <c r="A16609"/>
    </row>
    <row r="16610" spans="1:1" ht="13.2" x14ac:dyDescent="0.25">
      <c r="A16610"/>
    </row>
    <row r="16611" spans="1:1" ht="13.2" x14ac:dyDescent="0.25">
      <c r="A16611"/>
    </row>
    <row r="16612" spans="1:1" ht="13.2" x14ac:dyDescent="0.25">
      <c r="A16612"/>
    </row>
    <row r="16613" spans="1:1" ht="13.2" x14ac:dyDescent="0.25">
      <c r="A16613"/>
    </row>
    <row r="16614" spans="1:1" ht="13.2" x14ac:dyDescent="0.25">
      <c r="A16614"/>
    </row>
    <row r="16615" spans="1:1" ht="13.2" x14ac:dyDescent="0.25">
      <c r="A16615"/>
    </row>
    <row r="16616" spans="1:1" ht="13.2" x14ac:dyDescent="0.25">
      <c r="A16616"/>
    </row>
    <row r="16617" spans="1:1" ht="13.2" x14ac:dyDescent="0.25">
      <c r="A16617"/>
    </row>
    <row r="16618" spans="1:1" ht="13.2" x14ac:dyDescent="0.25">
      <c r="A16618"/>
    </row>
    <row r="16619" spans="1:1" ht="13.2" x14ac:dyDescent="0.25">
      <c r="A16619"/>
    </row>
    <row r="16620" spans="1:1" ht="13.2" x14ac:dyDescent="0.25">
      <c r="A16620"/>
    </row>
    <row r="16621" spans="1:1" ht="13.2" x14ac:dyDescent="0.25">
      <c r="A16621"/>
    </row>
    <row r="16622" spans="1:1" ht="13.2" x14ac:dyDescent="0.25">
      <c r="A16622"/>
    </row>
    <row r="16623" spans="1:1" ht="13.2" x14ac:dyDescent="0.25">
      <c r="A16623"/>
    </row>
    <row r="16624" spans="1:1" ht="13.2" x14ac:dyDescent="0.25">
      <c r="A16624"/>
    </row>
    <row r="16625" spans="1:1" ht="13.2" x14ac:dyDescent="0.25">
      <c r="A16625"/>
    </row>
    <row r="16626" spans="1:1" ht="13.2" x14ac:dyDescent="0.25">
      <c r="A16626"/>
    </row>
    <row r="16627" spans="1:1" ht="13.2" x14ac:dyDescent="0.25">
      <c r="A16627"/>
    </row>
    <row r="16628" spans="1:1" ht="13.2" x14ac:dyDescent="0.25">
      <c r="A16628"/>
    </row>
    <row r="16629" spans="1:1" ht="13.2" x14ac:dyDescent="0.25">
      <c r="A16629"/>
    </row>
    <row r="16630" spans="1:1" ht="13.2" x14ac:dyDescent="0.25">
      <c r="A16630"/>
    </row>
    <row r="16631" spans="1:1" ht="13.2" x14ac:dyDescent="0.25">
      <c r="A16631"/>
    </row>
    <row r="16632" spans="1:1" ht="13.2" x14ac:dyDescent="0.25">
      <c r="A16632"/>
    </row>
    <row r="16633" spans="1:1" ht="13.2" x14ac:dyDescent="0.25">
      <c r="A16633"/>
    </row>
    <row r="16634" spans="1:1" ht="13.2" x14ac:dyDescent="0.25">
      <c r="A16634"/>
    </row>
    <row r="16635" spans="1:1" ht="13.2" x14ac:dyDescent="0.25">
      <c r="A16635"/>
    </row>
    <row r="16636" spans="1:1" ht="13.2" x14ac:dyDescent="0.25">
      <c r="A16636"/>
    </row>
    <row r="16637" spans="1:1" ht="13.2" x14ac:dyDescent="0.25">
      <c r="A16637"/>
    </row>
    <row r="16638" spans="1:1" ht="13.2" x14ac:dyDescent="0.25">
      <c r="A16638"/>
    </row>
    <row r="16639" spans="1:1" ht="13.2" x14ac:dyDescent="0.25">
      <c r="A16639"/>
    </row>
    <row r="16640" spans="1:1" ht="13.2" x14ac:dyDescent="0.25">
      <c r="A16640"/>
    </row>
    <row r="16641" spans="1:1" ht="13.2" x14ac:dyDescent="0.25">
      <c r="A16641"/>
    </row>
    <row r="16642" spans="1:1" ht="13.2" x14ac:dyDescent="0.25">
      <c r="A16642"/>
    </row>
    <row r="16643" spans="1:1" ht="13.2" x14ac:dyDescent="0.25">
      <c r="A16643"/>
    </row>
    <row r="16644" spans="1:1" ht="13.2" x14ac:dyDescent="0.25">
      <c r="A16644"/>
    </row>
    <row r="16645" spans="1:1" ht="13.2" x14ac:dyDescent="0.25">
      <c r="A16645"/>
    </row>
    <row r="16646" spans="1:1" ht="13.2" x14ac:dyDescent="0.25">
      <c r="A16646"/>
    </row>
    <row r="16647" spans="1:1" ht="13.2" x14ac:dyDescent="0.25">
      <c r="A16647"/>
    </row>
    <row r="16648" spans="1:1" ht="13.2" x14ac:dyDescent="0.25">
      <c r="A16648"/>
    </row>
    <row r="16649" spans="1:1" ht="13.2" x14ac:dyDescent="0.25">
      <c r="A16649"/>
    </row>
    <row r="16650" spans="1:1" ht="13.2" x14ac:dyDescent="0.25">
      <c r="A16650"/>
    </row>
    <row r="16651" spans="1:1" ht="13.2" x14ac:dyDescent="0.25">
      <c r="A16651"/>
    </row>
    <row r="16652" spans="1:1" ht="13.2" x14ac:dyDescent="0.25">
      <c r="A16652"/>
    </row>
    <row r="16653" spans="1:1" ht="13.2" x14ac:dyDescent="0.25">
      <c r="A16653"/>
    </row>
    <row r="16654" spans="1:1" ht="13.2" x14ac:dyDescent="0.25">
      <c r="A16654"/>
    </row>
    <row r="16655" spans="1:1" ht="13.2" x14ac:dyDescent="0.25">
      <c r="A16655"/>
    </row>
    <row r="16656" spans="1:1" ht="13.2" x14ac:dyDescent="0.25">
      <c r="A16656"/>
    </row>
    <row r="16657" spans="1:1" ht="13.2" x14ac:dyDescent="0.25">
      <c r="A16657"/>
    </row>
    <row r="16658" spans="1:1" ht="13.2" x14ac:dyDescent="0.25">
      <c r="A16658"/>
    </row>
    <row r="16659" spans="1:1" ht="13.2" x14ac:dyDescent="0.25">
      <c r="A16659"/>
    </row>
    <row r="16660" spans="1:1" ht="13.2" x14ac:dyDescent="0.25">
      <c r="A16660"/>
    </row>
    <row r="16661" spans="1:1" ht="13.2" x14ac:dyDescent="0.25">
      <c r="A16661"/>
    </row>
    <row r="16662" spans="1:1" ht="13.2" x14ac:dyDescent="0.25">
      <c r="A16662"/>
    </row>
    <row r="16663" spans="1:1" ht="13.2" x14ac:dyDescent="0.25">
      <c r="A16663"/>
    </row>
    <row r="16664" spans="1:1" ht="13.2" x14ac:dyDescent="0.25">
      <c r="A16664"/>
    </row>
    <row r="16665" spans="1:1" ht="13.2" x14ac:dyDescent="0.25">
      <c r="A16665"/>
    </row>
    <row r="16666" spans="1:1" ht="13.2" x14ac:dyDescent="0.25">
      <c r="A16666"/>
    </row>
    <row r="16667" spans="1:1" ht="13.2" x14ac:dyDescent="0.25">
      <c r="A16667"/>
    </row>
    <row r="16668" spans="1:1" ht="13.2" x14ac:dyDescent="0.25">
      <c r="A16668"/>
    </row>
    <row r="16669" spans="1:1" ht="13.2" x14ac:dyDescent="0.25">
      <c r="A16669"/>
    </row>
    <row r="16670" spans="1:1" ht="13.2" x14ac:dyDescent="0.25">
      <c r="A16670"/>
    </row>
    <row r="16671" spans="1:1" ht="13.2" x14ac:dyDescent="0.25">
      <c r="A16671"/>
    </row>
    <row r="16672" spans="1:1" ht="13.2" x14ac:dyDescent="0.25">
      <c r="A16672"/>
    </row>
    <row r="16673" spans="1:1" ht="13.2" x14ac:dyDescent="0.25">
      <c r="A16673"/>
    </row>
    <row r="16674" spans="1:1" ht="13.2" x14ac:dyDescent="0.25">
      <c r="A16674"/>
    </row>
    <row r="16675" spans="1:1" ht="13.2" x14ac:dyDescent="0.25">
      <c r="A16675"/>
    </row>
    <row r="16676" spans="1:1" ht="13.2" x14ac:dyDescent="0.25">
      <c r="A16676"/>
    </row>
    <row r="16677" spans="1:1" ht="13.2" x14ac:dyDescent="0.25">
      <c r="A16677"/>
    </row>
    <row r="16678" spans="1:1" ht="13.2" x14ac:dyDescent="0.25">
      <c r="A16678"/>
    </row>
    <row r="16679" spans="1:1" ht="13.2" x14ac:dyDescent="0.25">
      <c r="A16679"/>
    </row>
    <row r="16680" spans="1:1" ht="13.2" x14ac:dyDescent="0.25">
      <c r="A16680"/>
    </row>
    <row r="16681" spans="1:1" ht="13.2" x14ac:dyDescent="0.25">
      <c r="A16681"/>
    </row>
    <row r="16682" spans="1:1" ht="13.2" x14ac:dyDescent="0.25">
      <c r="A16682"/>
    </row>
    <row r="16683" spans="1:1" ht="13.2" x14ac:dyDescent="0.25">
      <c r="A16683"/>
    </row>
    <row r="16684" spans="1:1" ht="13.2" x14ac:dyDescent="0.25">
      <c r="A16684"/>
    </row>
    <row r="16685" spans="1:1" ht="13.2" x14ac:dyDescent="0.25">
      <c r="A16685"/>
    </row>
    <row r="16686" spans="1:1" ht="13.2" x14ac:dyDescent="0.25">
      <c r="A16686"/>
    </row>
    <row r="16687" spans="1:1" ht="13.2" x14ac:dyDescent="0.25">
      <c r="A16687"/>
    </row>
    <row r="16688" spans="1:1" ht="13.2" x14ac:dyDescent="0.25">
      <c r="A16688"/>
    </row>
    <row r="16689" spans="1:1" ht="13.2" x14ac:dyDescent="0.25">
      <c r="A16689"/>
    </row>
    <row r="16690" spans="1:1" ht="13.2" x14ac:dyDescent="0.25">
      <c r="A16690"/>
    </row>
    <row r="16691" spans="1:1" ht="13.2" x14ac:dyDescent="0.25">
      <c r="A16691"/>
    </row>
    <row r="16692" spans="1:1" ht="13.2" x14ac:dyDescent="0.25">
      <c r="A16692"/>
    </row>
    <row r="16693" spans="1:1" ht="13.2" x14ac:dyDescent="0.25">
      <c r="A16693"/>
    </row>
    <row r="16694" spans="1:1" ht="13.2" x14ac:dyDescent="0.25">
      <c r="A16694"/>
    </row>
    <row r="16695" spans="1:1" ht="13.2" x14ac:dyDescent="0.25">
      <c r="A16695"/>
    </row>
    <row r="16696" spans="1:1" ht="13.2" x14ac:dyDescent="0.25">
      <c r="A16696"/>
    </row>
    <row r="16697" spans="1:1" ht="13.2" x14ac:dyDescent="0.25">
      <c r="A16697"/>
    </row>
    <row r="16698" spans="1:1" ht="13.2" x14ac:dyDescent="0.25">
      <c r="A16698"/>
    </row>
    <row r="16699" spans="1:1" ht="13.2" x14ac:dyDescent="0.25">
      <c r="A16699"/>
    </row>
    <row r="16700" spans="1:1" ht="13.2" x14ac:dyDescent="0.25">
      <c r="A16700"/>
    </row>
    <row r="16701" spans="1:1" ht="13.2" x14ac:dyDescent="0.25">
      <c r="A16701"/>
    </row>
    <row r="16702" spans="1:1" ht="13.2" x14ac:dyDescent="0.25">
      <c r="A16702"/>
    </row>
    <row r="16703" spans="1:1" ht="13.2" x14ac:dyDescent="0.25">
      <c r="A16703"/>
    </row>
    <row r="16704" spans="1:1" ht="13.2" x14ac:dyDescent="0.25">
      <c r="A16704"/>
    </row>
    <row r="16705" spans="1:1" ht="13.2" x14ac:dyDescent="0.25">
      <c r="A16705"/>
    </row>
    <row r="16706" spans="1:1" ht="13.2" x14ac:dyDescent="0.25">
      <c r="A16706"/>
    </row>
    <row r="16707" spans="1:1" ht="13.2" x14ac:dyDescent="0.25">
      <c r="A16707"/>
    </row>
    <row r="16708" spans="1:1" ht="13.2" x14ac:dyDescent="0.25">
      <c r="A16708"/>
    </row>
    <row r="16709" spans="1:1" ht="13.2" x14ac:dyDescent="0.25">
      <c r="A16709"/>
    </row>
    <row r="16710" spans="1:1" ht="13.2" x14ac:dyDescent="0.25">
      <c r="A16710"/>
    </row>
    <row r="16711" spans="1:1" ht="13.2" x14ac:dyDescent="0.25">
      <c r="A16711"/>
    </row>
    <row r="16712" spans="1:1" ht="13.2" x14ac:dyDescent="0.25">
      <c r="A16712"/>
    </row>
    <row r="16713" spans="1:1" ht="13.2" x14ac:dyDescent="0.25">
      <c r="A16713"/>
    </row>
    <row r="16714" spans="1:1" ht="13.2" x14ac:dyDescent="0.25">
      <c r="A16714"/>
    </row>
    <row r="16715" spans="1:1" ht="13.2" x14ac:dyDescent="0.25">
      <c r="A16715"/>
    </row>
    <row r="16716" spans="1:1" ht="13.2" x14ac:dyDescent="0.25">
      <c r="A16716"/>
    </row>
    <row r="16717" spans="1:1" ht="13.2" x14ac:dyDescent="0.25">
      <c r="A16717"/>
    </row>
    <row r="16718" spans="1:1" ht="13.2" x14ac:dyDescent="0.25">
      <c r="A16718"/>
    </row>
    <row r="16719" spans="1:1" ht="13.2" x14ac:dyDescent="0.25">
      <c r="A16719"/>
    </row>
    <row r="16720" spans="1:1" ht="13.2" x14ac:dyDescent="0.25">
      <c r="A16720"/>
    </row>
    <row r="16721" spans="1:1" ht="13.2" x14ac:dyDescent="0.25">
      <c r="A16721"/>
    </row>
    <row r="16722" spans="1:1" ht="13.2" x14ac:dyDescent="0.25">
      <c r="A16722"/>
    </row>
    <row r="16723" spans="1:1" ht="13.2" x14ac:dyDescent="0.25">
      <c r="A16723"/>
    </row>
    <row r="16724" spans="1:1" ht="13.2" x14ac:dyDescent="0.25">
      <c r="A16724"/>
    </row>
    <row r="16725" spans="1:1" ht="13.2" x14ac:dyDescent="0.25">
      <c r="A16725"/>
    </row>
    <row r="16726" spans="1:1" ht="13.2" x14ac:dyDescent="0.25">
      <c r="A16726"/>
    </row>
    <row r="16727" spans="1:1" ht="13.2" x14ac:dyDescent="0.25">
      <c r="A16727"/>
    </row>
    <row r="16728" spans="1:1" ht="13.2" x14ac:dyDescent="0.25">
      <c r="A16728"/>
    </row>
    <row r="16729" spans="1:1" ht="13.2" x14ac:dyDescent="0.25">
      <c r="A16729"/>
    </row>
    <row r="16730" spans="1:1" ht="13.2" x14ac:dyDescent="0.25">
      <c r="A16730"/>
    </row>
    <row r="16731" spans="1:1" ht="13.2" x14ac:dyDescent="0.25">
      <c r="A16731"/>
    </row>
    <row r="16732" spans="1:1" ht="13.2" x14ac:dyDescent="0.25">
      <c r="A16732"/>
    </row>
    <row r="16733" spans="1:1" ht="13.2" x14ac:dyDescent="0.25">
      <c r="A16733"/>
    </row>
    <row r="16734" spans="1:1" ht="13.2" x14ac:dyDescent="0.25">
      <c r="A16734"/>
    </row>
    <row r="16735" spans="1:1" ht="13.2" x14ac:dyDescent="0.25">
      <c r="A16735"/>
    </row>
    <row r="16736" spans="1:1" ht="13.2" x14ac:dyDescent="0.25">
      <c r="A16736"/>
    </row>
    <row r="16737" spans="1:1" ht="13.2" x14ac:dyDescent="0.25">
      <c r="A16737"/>
    </row>
    <row r="16738" spans="1:1" ht="13.2" x14ac:dyDescent="0.25">
      <c r="A16738"/>
    </row>
    <row r="16739" spans="1:1" ht="13.2" x14ac:dyDescent="0.25">
      <c r="A16739"/>
    </row>
    <row r="16740" spans="1:1" ht="13.2" x14ac:dyDescent="0.25">
      <c r="A16740"/>
    </row>
    <row r="16741" spans="1:1" ht="13.2" x14ac:dyDescent="0.25">
      <c r="A16741"/>
    </row>
    <row r="16742" spans="1:1" ht="13.2" x14ac:dyDescent="0.25">
      <c r="A16742"/>
    </row>
    <row r="16743" spans="1:1" ht="13.2" x14ac:dyDescent="0.25">
      <c r="A16743"/>
    </row>
    <row r="16744" spans="1:1" ht="13.2" x14ac:dyDescent="0.25">
      <c r="A16744"/>
    </row>
    <row r="16745" spans="1:1" ht="13.2" x14ac:dyDescent="0.25">
      <c r="A16745"/>
    </row>
    <row r="16746" spans="1:1" ht="13.2" x14ac:dyDescent="0.25">
      <c r="A16746"/>
    </row>
    <row r="16747" spans="1:1" ht="13.2" x14ac:dyDescent="0.25">
      <c r="A16747"/>
    </row>
    <row r="16748" spans="1:1" ht="13.2" x14ac:dyDescent="0.25">
      <c r="A16748"/>
    </row>
    <row r="16749" spans="1:1" ht="13.2" x14ac:dyDescent="0.25">
      <c r="A16749"/>
    </row>
    <row r="16750" spans="1:1" ht="13.2" x14ac:dyDescent="0.25">
      <c r="A16750"/>
    </row>
    <row r="16751" spans="1:1" ht="13.2" x14ac:dyDescent="0.25">
      <c r="A16751"/>
    </row>
    <row r="16752" spans="1:1" ht="13.2" x14ac:dyDescent="0.25">
      <c r="A16752"/>
    </row>
    <row r="16753" spans="1:1" ht="13.2" x14ac:dyDescent="0.25">
      <c r="A16753"/>
    </row>
    <row r="16754" spans="1:1" ht="13.2" x14ac:dyDescent="0.25">
      <c r="A16754"/>
    </row>
    <row r="16755" spans="1:1" ht="13.2" x14ac:dyDescent="0.25">
      <c r="A16755"/>
    </row>
    <row r="16756" spans="1:1" ht="13.2" x14ac:dyDescent="0.25">
      <c r="A16756"/>
    </row>
    <row r="16757" spans="1:1" ht="13.2" x14ac:dyDescent="0.25">
      <c r="A16757"/>
    </row>
    <row r="16758" spans="1:1" ht="13.2" x14ac:dyDescent="0.25">
      <c r="A16758"/>
    </row>
    <row r="16759" spans="1:1" ht="13.2" x14ac:dyDescent="0.25">
      <c r="A16759"/>
    </row>
    <row r="16760" spans="1:1" ht="13.2" x14ac:dyDescent="0.25">
      <c r="A16760"/>
    </row>
    <row r="16761" spans="1:1" ht="13.2" x14ac:dyDescent="0.25">
      <c r="A16761"/>
    </row>
    <row r="16762" spans="1:1" ht="13.2" x14ac:dyDescent="0.25">
      <c r="A16762"/>
    </row>
    <row r="16763" spans="1:1" ht="13.2" x14ac:dyDescent="0.25">
      <c r="A16763"/>
    </row>
    <row r="16764" spans="1:1" ht="13.2" x14ac:dyDescent="0.25">
      <c r="A16764"/>
    </row>
    <row r="16765" spans="1:1" ht="13.2" x14ac:dyDescent="0.25">
      <c r="A16765"/>
    </row>
    <row r="16766" spans="1:1" ht="13.2" x14ac:dyDescent="0.25">
      <c r="A16766"/>
    </row>
    <row r="16767" spans="1:1" ht="13.2" x14ac:dyDescent="0.25">
      <c r="A16767"/>
    </row>
    <row r="16768" spans="1:1" ht="13.2" x14ac:dyDescent="0.25">
      <c r="A16768"/>
    </row>
    <row r="16769" spans="1:1" ht="13.2" x14ac:dyDescent="0.25">
      <c r="A16769"/>
    </row>
    <row r="16770" spans="1:1" ht="13.2" x14ac:dyDescent="0.25">
      <c r="A16770"/>
    </row>
    <row r="16771" spans="1:1" ht="13.2" x14ac:dyDescent="0.25">
      <c r="A16771"/>
    </row>
    <row r="16772" spans="1:1" ht="13.2" x14ac:dyDescent="0.25">
      <c r="A16772"/>
    </row>
    <row r="16773" spans="1:1" ht="13.2" x14ac:dyDescent="0.25">
      <c r="A16773"/>
    </row>
    <row r="16774" spans="1:1" ht="13.2" x14ac:dyDescent="0.25">
      <c r="A16774"/>
    </row>
    <row r="16775" spans="1:1" ht="13.2" x14ac:dyDescent="0.25">
      <c r="A16775"/>
    </row>
    <row r="16776" spans="1:1" ht="13.2" x14ac:dyDescent="0.25">
      <c r="A16776"/>
    </row>
    <row r="16777" spans="1:1" ht="13.2" x14ac:dyDescent="0.25">
      <c r="A16777"/>
    </row>
    <row r="16778" spans="1:1" ht="13.2" x14ac:dyDescent="0.25">
      <c r="A16778"/>
    </row>
    <row r="16779" spans="1:1" ht="13.2" x14ac:dyDescent="0.25">
      <c r="A16779"/>
    </row>
    <row r="16780" spans="1:1" ht="13.2" x14ac:dyDescent="0.25">
      <c r="A16780"/>
    </row>
    <row r="16781" spans="1:1" ht="13.2" x14ac:dyDescent="0.25">
      <c r="A16781"/>
    </row>
    <row r="16782" spans="1:1" ht="13.2" x14ac:dyDescent="0.25">
      <c r="A16782"/>
    </row>
    <row r="16783" spans="1:1" ht="13.2" x14ac:dyDescent="0.25">
      <c r="A16783"/>
    </row>
    <row r="16784" spans="1:1" ht="13.2" x14ac:dyDescent="0.25">
      <c r="A16784"/>
    </row>
    <row r="16785" spans="1:1" ht="13.2" x14ac:dyDescent="0.25">
      <c r="A16785"/>
    </row>
    <row r="16786" spans="1:1" ht="13.2" x14ac:dyDescent="0.25">
      <c r="A16786"/>
    </row>
    <row r="16787" spans="1:1" ht="13.2" x14ac:dyDescent="0.25">
      <c r="A16787"/>
    </row>
    <row r="16788" spans="1:1" ht="13.2" x14ac:dyDescent="0.25">
      <c r="A16788"/>
    </row>
    <row r="16789" spans="1:1" ht="13.2" x14ac:dyDescent="0.25">
      <c r="A16789"/>
    </row>
    <row r="16790" spans="1:1" ht="13.2" x14ac:dyDescent="0.25">
      <c r="A16790"/>
    </row>
    <row r="16791" spans="1:1" ht="13.2" x14ac:dyDescent="0.25">
      <c r="A16791"/>
    </row>
    <row r="16792" spans="1:1" ht="13.2" x14ac:dyDescent="0.25">
      <c r="A16792"/>
    </row>
    <row r="16793" spans="1:1" ht="13.2" x14ac:dyDescent="0.25">
      <c r="A16793"/>
    </row>
    <row r="16794" spans="1:1" ht="13.2" x14ac:dyDescent="0.25">
      <c r="A16794"/>
    </row>
    <row r="16795" spans="1:1" ht="13.2" x14ac:dyDescent="0.25">
      <c r="A16795"/>
    </row>
    <row r="16796" spans="1:1" ht="13.2" x14ac:dyDescent="0.25">
      <c r="A16796"/>
    </row>
    <row r="16797" spans="1:1" ht="13.2" x14ac:dyDescent="0.25">
      <c r="A16797"/>
    </row>
    <row r="16798" spans="1:1" ht="13.2" x14ac:dyDescent="0.25">
      <c r="A16798"/>
    </row>
    <row r="16799" spans="1:1" ht="13.2" x14ac:dyDescent="0.25">
      <c r="A16799"/>
    </row>
    <row r="16800" spans="1:1" ht="13.2" x14ac:dyDescent="0.25">
      <c r="A16800"/>
    </row>
    <row r="16801" spans="1:1" ht="13.2" x14ac:dyDescent="0.25">
      <c r="A16801"/>
    </row>
    <row r="16802" spans="1:1" ht="13.2" x14ac:dyDescent="0.25">
      <c r="A16802"/>
    </row>
    <row r="16803" spans="1:1" ht="13.2" x14ac:dyDescent="0.25">
      <c r="A16803"/>
    </row>
    <row r="16804" spans="1:1" ht="13.2" x14ac:dyDescent="0.25">
      <c r="A16804"/>
    </row>
    <row r="16805" spans="1:1" ht="13.2" x14ac:dyDescent="0.25">
      <c r="A16805"/>
    </row>
    <row r="16806" spans="1:1" ht="13.2" x14ac:dyDescent="0.25">
      <c r="A16806"/>
    </row>
    <row r="16807" spans="1:1" ht="13.2" x14ac:dyDescent="0.25">
      <c r="A16807"/>
    </row>
    <row r="16808" spans="1:1" ht="13.2" x14ac:dyDescent="0.25">
      <c r="A16808"/>
    </row>
    <row r="16809" spans="1:1" ht="13.2" x14ac:dyDescent="0.25">
      <c r="A16809"/>
    </row>
    <row r="16810" spans="1:1" ht="13.2" x14ac:dyDescent="0.25">
      <c r="A16810"/>
    </row>
    <row r="16811" spans="1:1" ht="13.2" x14ac:dyDescent="0.25">
      <c r="A16811"/>
    </row>
    <row r="16812" spans="1:1" ht="13.2" x14ac:dyDescent="0.25">
      <c r="A16812"/>
    </row>
    <row r="16813" spans="1:1" ht="13.2" x14ac:dyDescent="0.25">
      <c r="A16813"/>
    </row>
    <row r="16814" spans="1:1" ht="13.2" x14ac:dyDescent="0.25">
      <c r="A16814"/>
    </row>
    <row r="16815" spans="1:1" ht="13.2" x14ac:dyDescent="0.25">
      <c r="A16815"/>
    </row>
    <row r="16816" spans="1:1" ht="13.2" x14ac:dyDescent="0.25">
      <c r="A16816"/>
    </row>
    <row r="16817" spans="1:1" ht="13.2" x14ac:dyDescent="0.25">
      <c r="A16817"/>
    </row>
    <row r="16818" spans="1:1" ht="13.2" x14ac:dyDescent="0.25">
      <c r="A16818"/>
    </row>
    <row r="16819" spans="1:1" ht="13.2" x14ac:dyDescent="0.25">
      <c r="A16819"/>
    </row>
    <row r="16820" spans="1:1" ht="13.2" x14ac:dyDescent="0.25">
      <c r="A16820"/>
    </row>
    <row r="16821" spans="1:1" ht="13.2" x14ac:dyDescent="0.25">
      <c r="A16821"/>
    </row>
    <row r="16822" spans="1:1" ht="13.2" x14ac:dyDescent="0.25">
      <c r="A16822"/>
    </row>
    <row r="16823" spans="1:1" ht="13.2" x14ac:dyDescent="0.25">
      <c r="A16823"/>
    </row>
    <row r="16824" spans="1:1" ht="13.2" x14ac:dyDescent="0.25">
      <c r="A16824"/>
    </row>
    <row r="16825" spans="1:1" ht="13.2" x14ac:dyDescent="0.25">
      <c r="A16825"/>
    </row>
    <row r="16826" spans="1:1" ht="13.2" x14ac:dyDescent="0.25">
      <c r="A16826"/>
    </row>
    <row r="16827" spans="1:1" ht="13.2" x14ac:dyDescent="0.25">
      <c r="A16827"/>
    </row>
    <row r="16828" spans="1:1" ht="13.2" x14ac:dyDescent="0.25">
      <c r="A16828"/>
    </row>
    <row r="16829" spans="1:1" ht="13.2" x14ac:dyDescent="0.25">
      <c r="A16829"/>
    </row>
    <row r="16830" spans="1:1" ht="13.2" x14ac:dyDescent="0.25">
      <c r="A16830"/>
    </row>
    <row r="16831" spans="1:1" ht="13.2" x14ac:dyDescent="0.25">
      <c r="A16831"/>
    </row>
    <row r="16832" spans="1:1" ht="13.2" x14ac:dyDescent="0.25">
      <c r="A16832"/>
    </row>
    <row r="16833" spans="1:1" ht="13.2" x14ac:dyDescent="0.25">
      <c r="A16833"/>
    </row>
    <row r="16834" spans="1:1" ht="13.2" x14ac:dyDescent="0.25">
      <c r="A16834"/>
    </row>
    <row r="16835" spans="1:1" ht="13.2" x14ac:dyDescent="0.25">
      <c r="A16835"/>
    </row>
    <row r="16836" spans="1:1" ht="13.2" x14ac:dyDescent="0.25">
      <c r="A16836"/>
    </row>
    <row r="16837" spans="1:1" ht="13.2" x14ac:dyDescent="0.25">
      <c r="A16837"/>
    </row>
    <row r="16838" spans="1:1" ht="13.2" x14ac:dyDescent="0.25">
      <c r="A16838"/>
    </row>
    <row r="16839" spans="1:1" ht="13.2" x14ac:dyDescent="0.25">
      <c r="A16839"/>
    </row>
    <row r="16840" spans="1:1" ht="13.2" x14ac:dyDescent="0.25">
      <c r="A16840"/>
    </row>
    <row r="16841" spans="1:1" ht="13.2" x14ac:dyDescent="0.25">
      <c r="A16841"/>
    </row>
    <row r="16842" spans="1:1" ht="13.2" x14ac:dyDescent="0.25">
      <c r="A16842"/>
    </row>
    <row r="16843" spans="1:1" ht="13.2" x14ac:dyDescent="0.25">
      <c r="A16843"/>
    </row>
    <row r="16844" spans="1:1" ht="13.2" x14ac:dyDescent="0.25">
      <c r="A16844"/>
    </row>
    <row r="16845" spans="1:1" ht="13.2" x14ac:dyDescent="0.25">
      <c r="A16845"/>
    </row>
    <row r="16846" spans="1:1" ht="13.2" x14ac:dyDescent="0.25">
      <c r="A16846"/>
    </row>
    <row r="16847" spans="1:1" ht="13.2" x14ac:dyDescent="0.25">
      <c r="A16847"/>
    </row>
    <row r="16848" spans="1:1" ht="13.2" x14ac:dyDescent="0.25">
      <c r="A16848"/>
    </row>
    <row r="16849" spans="1:1" ht="13.2" x14ac:dyDescent="0.25">
      <c r="A16849"/>
    </row>
    <row r="16850" spans="1:1" ht="13.2" x14ac:dyDescent="0.25">
      <c r="A16850"/>
    </row>
    <row r="16851" spans="1:1" ht="13.2" x14ac:dyDescent="0.25">
      <c r="A16851"/>
    </row>
    <row r="16852" spans="1:1" ht="13.2" x14ac:dyDescent="0.25">
      <c r="A16852"/>
    </row>
    <row r="16853" spans="1:1" ht="13.2" x14ac:dyDescent="0.25">
      <c r="A16853"/>
    </row>
    <row r="16854" spans="1:1" ht="13.2" x14ac:dyDescent="0.25">
      <c r="A16854"/>
    </row>
    <row r="16855" spans="1:1" ht="13.2" x14ac:dyDescent="0.25">
      <c r="A16855"/>
    </row>
    <row r="16856" spans="1:1" ht="13.2" x14ac:dyDescent="0.25">
      <c r="A16856"/>
    </row>
    <row r="16857" spans="1:1" ht="13.2" x14ac:dyDescent="0.25">
      <c r="A16857"/>
    </row>
    <row r="16858" spans="1:1" ht="13.2" x14ac:dyDescent="0.25">
      <c r="A16858"/>
    </row>
    <row r="16859" spans="1:1" ht="13.2" x14ac:dyDescent="0.25">
      <c r="A16859"/>
    </row>
    <row r="16860" spans="1:1" ht="13.2" x14ac:dyDescent="0.25">
      <c r="A16860"/>
    </row>
    <row r="16861" spans="1:1" ht="13.2" x14ac:dyDescent="0.25">
      <c r="A16861"/>
    </row>
    <row r="16862" spans="1:1" ht="13.2" x14ac:dyDescent="0.25">
      <c r="A16862"/>
    </row>
    <row r="16863" spans="1:1" ht="13.2" x14ac:dyDescent="0.25">
      <c r="A16863"/>
    </row>
    <row r="16864" spans="1:1" ht="13.2" x14ac:dyDescent="0.25">
      <c r="A16864"/>
    </row>
    <row r="16865" spans="1:1" ht="13.2" x14ac:dyDescent="0.25">
      <c r="A16865"/>
    </row>
    <row r="16866" spans="1:1" ht="13.2" x14ac:dyDescent="0.25">
      <c r="A16866"/>
    </row>
    <row r="16867" spans="1:1" ht="13.2" x14ac:dyDescent="0.25">
      <c r="A16867"/>
    </row>
    <row r="16868" spans="1:1" ht="13.2" x14ac:dyDescent="0.25">
      <c r="A16868"/>
    </row>
    <row r="16869" spans="1:1" ht="13.2" x14ac:dyDescent="0.25">
      <c r="A16869"/>
    </row>
    <row r="16870" spans="1:1" ht="13.2" x14ac:dyDescent="0.25">
      <c r="A16870"/>
    </row>
    <row r="16871" spans="1:1" ht="13.2" x14ac:dyDescent="0.25">
      <c r="A16871"/>
    </row>
    <row r="16872" spans="1:1" ht="13.2" x14ac:dyDescent="0.25">
      <c r="A16872"/>
    </row>
    <row r="16873" spans="1:1" ht="13.2" x14ac:dyDescent="0.25">
      <c r="A16873"/>
    </row>
    <row r="16874" spans="1:1" ht="13.2" x14ac:dyDescent="0.25">
      <c r="A16874"/>
    </row>
    <row r="16875" spans="1:1" ht="13.2" x14ac:dyDescent="0.25">
      <c r="A16875"/>
    </row>
    <row r="16876" spans="1:1" ht="13.2" x14ac:dyDescent="0.25">
      <c r="A16876"/>
    </row>
    <row r="16877" spans="1:1" ht="13.2" x14ac:dyDescent="0.25">
      <c r="A16877"/>
    </row>
    <row r="16878" spans="1:1" ht="13.2" x14ac:dyDescent="0.25">
      <c r="A16878"/>
    </row>
    <row r="16879" spans="1:1" ht="13.2" x14ac:dyDescent="0.25">
      <c r="A16879"/>
    </row>
    <row r="16880" spans="1:1" ht="13.2" x14ac:dyDescent="0.25">
      <c r="A16880"/>
    </row>
    <row r="16881" spans="1:1" ht="13.2" x14ac:dyDescent="0.25">
      <c r="A16881"/>
    </row>
    <row r="16882" spans="1:1" ht="13.2" x14ac:dyDescent="0.25">
      <c r="A16882"/>
    </row>
    <row r="16883" spans="1:1" ht="13.2" x14ac:dyDescent="0.25">
      <c r="A16883"/>
    </row>
    <row r="16884" spans="1:1" ht="13.2" x14ac:dyDescent="0.25">
      <c r="A16884"/>
    </row>
    <row r="16885" spans="1:1" ht="13.2" x14ac:dyDescent="0.25">
      <c r="A16885"/>
    </row>
    <row r="16886" spans="1:1" ht="13.2" x14ac:dyDescent="0.25">
      <c r="A16886"/>
    </row>
    <row r="16887" spans="1:1" ht="13.2" x14ac:dyDescent="0.25">
      <c r="A16887"/>
    </row>
    <row r="16888" spans="1:1" ht="13.2" x14ac:dyDescent="0.25">
      <c r="A16888"/>
    </row>
    <row r="16889" spans="1:1" ht="13.2" x14ac:dyDescent="0.25">
      <c r="A16889"/>
    </row>
    <row r="16890" spans="1:1" ht="13.2" x14ac:dyDescent="0.25">
      <c r="A16890"/>
    </row>
    <row r="16891" spans="1:1" ht="13.2" x14ac:dyDescent="0.25">
      <c r="A16891"/>
    </row>
    <row r="16892" spans="1:1" ht="13.2" x14ac:dyDescent="0.25">
      <c r="A16892"/>
    </row>
    <row r="16893" spans="1:1" ht="13.2" x14ac:dyDescent="0.25">
      <c r="A16893"/>
    </row>
    <row r="16894" spans="1:1" ht="13.2" x14ac:dyDescent="0.25">
      <c r="A16894"/>
    </row>
    <row r="16895" spans="1:1" ht="13.2" x14ac:dyDescent="0.25">
      <c r="A16895"/>
    </row>
    <row r="16896" spans="1:1" ht="13.2" x14ac:dyDescent="0.25">
      <c r="A16896"/>
    </row>
    <row r="16897" spans="1:1" ht="13.2" x14ac:dyDescent="0.25">
      <c r="A16897"/>
    </row>
    <row r="16898" spans="1:1" ht="13.2" x14ac:dyDescent="0.25">
      <c r="A16898"/>
    </row>
    <row r="16899" spans="1:1" ht="13.2" x14ac:dyDescent="0.25">
      <c r="A16899"/>
    </row>
    <row r="16900" spans="1:1" ht="13.2" x14ac:dyDescent="0.25">
      <c r="A16900"/>
    </row>
    <row r="16901" spans="1:1" ht="13.2" x14ac:dyDescent="0.25">
      <c r="A16901"/>
    </row>
    <row r="16902" spans="1:1" ht="13.2" x14ac:dyDescent="0.25">
      <c r="A16902"/>
    </row>
    <row r="16903" spans="1:1" ht="13.2" x14ac:dyDescent="0.25">
      <c r="A16903"/>
    </row>
    <row r="16904" spans="1:1" ht="13.2" x14ac:dyDescent="0.25">
      <c r="A16904"/>
    </row>
    <row r="16905" spans="1:1" ht="13.2" x14ac:dyDescent="0.25">
      <c r="A16905"/>
    </row>
    <row r="16906" spans="1:1" ht="13.2" x14ac:dyDescent="0.25">
      <c r="A16906"/>
    </row>
    <row r="16907" spans="1:1" ht="13.2" x14ac:dyDescent="0.25">
      <c r="A16907"/>
    </row>
    <row r="16908" spans="1:1" ht="13.2" x14ac:dyDescent="0.25">
      <c r="A16908"/>
    </row>
    <row r="16909" spans="1:1" ht="13.2" x14ac:dyDescent="0.25">
      <c r="A16909"/>
    </row>
    <row r="16910" spans="1:1" ht="13.2" x14ac:dyDescent="0.25">
      <c r="A16910"/>
    </row>
    <row r="16911" spans="1:1" ht="13.2" x14ac:dyDescent="0.25">
      <c r="A16911"/>
    </row>
    <row r="16912" spans="1:1" ht="13.2" x14ac:dyDescent="0.25">
      <c r="A16912"/>
    </row>
    <row r="16913" spans="1:1" ht="13.2" x14ac:dyDescent="0.25">
      <c r="A16913"/>
    </row>
    <row r="16914" spans="1:1" ht="13.2" x14ac:dyDescent="0.25">
      <c r="A16914"/>
    </row>
    <row r="16915" spans="1:1" ht="13.2" x14ac:dyDescent="0.25">
      <c r="A16915"/>
    </row>
    <row r="16916" spans="1:1" ht="13.2" x14ac:dyDescent="0.25">
      <c r="A16916"/>
    </row>
    <row r="16917" spans="1:1" ht="13.2" x14ac:dyDescent="0.25">
      <c r="A16917"/>
    </row>
    <row r="16918" spans="1:1" ht="13.2" x14ac:dyDescent="0.25">
      <c r="A16918"/>
    </row>
    <row r="16919" spans="1:1" ht="13.2" x14ac:dyDescent="0.25">
      <c r="A16919"/>
    </row>
    <row r="16920" spans="1:1" ht="13.2" x14ac:dyDescent="0.25">
      <c r="A16920"/>
    </row>
    <row r="16921" spans="1:1" ht="13.2" x14ac:dyDescent="0.25">
      <c r="A16921"/>
    </row>
    <row r="16922" spans="1:1" ht="13.2" x14ac:dyDescent="0.25">
      <c r="A16922"/>
    </row>
    <row r="16923" spans="1:1" ht="13.2" x14ac:dyDescent="0.25">
      <c r="A16923"/>
    </row>
    <row r="16924" spans="1:1" ht="13.2" x14ac:dyDescent="0.25">
      <c r="A16924"/>
    </row>
    <row r="16925" spans="1:1" ht="13.2" x14ac:dyDescent="0.25">
      <c r="A16925"/>
    </row>
    <row r="16926" spans="1:1" ht="13.2" x14ac:dyDescent="0.25">
      <c r="A16926"/>
    </row>
    <row r="16927" spans="1:1" ht="13.2" x14ac:dyDescent="0.25">
      <c r="A16927"/>
    </row>
    <row r="16928" spans="1:1" ht="13.2" x14ac:dyDescent="0.25">
      <c r="A16928"/>
    </row>
    <row r="16929" spans="1:1" ht="13.2" x14ac:dyDescent="0.25">
      <c r="A16929"/>
    </row>
    <row r="16930" spans="1:1" ht="13.2" x14ac:dyDescent="0.25">
      <c r="A16930"/>
    </row>
    <row r="16931" spans="1:1" ht="13.2" x14ac:dyDescent="0.25">
      <c r="A16931"/>
    </row>
    <row r="16932" spans="1:1" ht="13.2" x14ac:dyDescent="0.25">
      <c r="A16932"/>
    </row>
    <row r="16933" spans="1:1" ht="13.2" x14ac:dyDescent="0.25">
      <c r="A16933"/>
    </row>
    <row r="16934" spans="1:1" ht="13.2" x14ac:dyDescent="0.25">
      <c r="A16934"/>
    </row>
    <row r="16935" spans="1:1" ht="13.2" x14ac:dyDescent="0.25">
      <c r="A16935"/>
    </row>
    <row r="16936" spans="1:1" ht="13.2" x14ac:dyDescent="0.25">
      <c r="A16936"/>
    </row>
    <row r="16937" spans="1:1" ht="13.2" x14ac:dyDescent="0.25">
      <c r="A16937"/>
    </row>
    <row r="16938" spans="1:1" ht="13.2" x14ac:dyDescent="0.25">
      <c r="A16938"/>
    </row>
    <row r="16939" spans="1:1" ht="13.2" x14ac:dyDescent="0.25">
      <c r="A16939"/>
    </row>
    <row r="16940" spans="1:1" ht="13.2" x14ac:dyDescent="0.25">
      <c r="A16940"/>
    </row>
    <row r="16941" spans="1:1" ht="13.2" x14ac:dyDescent="0.25">
      <c r="A16941"/>
    </row>
    <row r="16942" spans="1:1" ht="13.2" x14ac:dyDescent="0.25">
      <c r="A16942"/>
    </row>
    <row r="16943" spans="1:1" ht="13.2" x14ac:dyDescent="0.25">
      <c r="A16943"/>
    </row>
    <row r="16944" spans="1:1" ht="13.2" x14ac:dyDescent="0.25">
      <c r="A16944"/>
    </row>
    <row r="16945" spans="1:1" ht="13.2" x14ac:dyDescent="0.25">
      <c r="A16945"/>
    </row>
    <row r="16946" spans="1:1" ht="13.2" x14ac:dyDescent="0.25">
      <c r="A16946"/>
    </row>
    <row r="16947" spans="1:1" ht="13.2" x14ac:dyDescent="0.25">
      <c r="A16947"/>
    </row>
    <row r="16948" spans="1:1" ht="13.2" x14ac:dyDescent="0.25">
      <c r="A16948"/>
    </row>
    <row r="16949" spans="1:1" ht="13.2" x14ac:dyDescent="0.25">
      <c r="A16949"/>
    </row>
    <row r="16950" spans="1:1" ht="13.2" x14ac:dyDescent="0.25">
      <c r="A16950"/>
    </row>
    <row r="16951" spans="1:1" ht="13.2" x14ac:dyDescent="0.25">
      <c r="A16951"/>
    </row>
    <row r="16952" spans="1:1" ht="13.2" x14ac:dyDescent="0.25">
      <c r="A16952"/>
    </row>
    <row r="16953" spans="1:1" ht="13.2" x14ac:dyDescent="0.25">
      <c r="A16953"/>
    </row>
    <row r="16954" spans="1:1" ht="13.2" x14ac:dyDescent="0.25">
      <c r="A16954"/>
    </row>
    <row r="16955" spans="1:1" ht="13.2" x14ac:dyDescent="0.25">
      <c r="A16955"/>
    </row>
    <row r="16956" spans="1:1" ht="13.2" x14ac:dyDescent="0.25">
      <c r="A16956"/>
    </row>
    <row r="16957" spans="1:1" ht="13.2" x14ac:dyDescent="0.25">
      <c r="A16957"/>
    </row>
    <row r="16958" spans="1:1" ht="13.2" x14ac:dyDescent="0.25">
      <c r="A16958"/>
    </row>
    <row r="16959" spans="1:1" ht="13.2" x14ac:dyDescent="0.25">
      <c r="A16959"/>
    </row>
    <row r="16960" spans="1:1" ht="13.2" x14ac:dyDescent="0.25">
      <c r="A16960"/>
    </row>
    <row r="16961" spans="1:1" ht="13.2" x14ac:dyDescent="0.25">
      <c r="A16961"/>
    </row>
    <row r="16962" spans="1:1" ht="13.2" x14ac:dyDescent="0.25">
      <c r="A16962"/>
    </row>
    <row r="16963" spans="1:1" ht="13.2" x14ac:dyDescent="0.25">
      <c r="A16963"/>
    </row>
    <row r="16964" spans="1:1" ht="13.2" x14ac:dyDescent="0.25">
      <c r="A16964"/>
    </row>
    <row r="16965" spans="1:1" ht="13.2" x14ac:dyDescent="0.25">
      <c r="A16965"/>
    </row>
    <row r="16966" spans="1:1" ht="13.2" x14ac:dyDescent="0.25">
      <c r="A16966"/>
    </row>
    <row r="16967" spans="1:1" ht="13.2" x14ac:dyDescent="0.25">
      <c r="A16967"/>
    </row>
    <row r="16968" spans="1:1" ht="13.2" x14ac:dyDescent="0.25">
      <c r="A16968"/>
    </row>
    <row r="16969" spans="1:1" ht="13.2" x14ac:dyDescent="0.25">
      <c r="A16969"/>
    </row>
    <row r="16970" spans="1:1" ht="13.2" x14ac:dyDescent="0.25">
      <c r="A16970"/>
    </row>
    <row r="16971" spans="1:1" ht="13.2" x14ac:dyDescent="0.25">
      <c r="A16971"/>
    </row>
    <row r="16972" spans="1:1" ht="13.2" x14ac:dyDescent="0.25">
      <c r="A16972"/>
    </row>
    <row r="16973" spans="1:1" ht="13.2" x14ac:dyDescent="0.25">
      <c r="A16973"/>
    </row>
    <row r="16974" spans="1:1" ht="13.2" x14ac:dyDescent="0.25">
      <c r="A16974"/>
    </row>
    <row r="16975" spans="1:1" ht="13.2" x14ac:dyDescent="0.25">
      <c r="A16975"/>
    </row>
    <row r="16976" spans="1:1" ht="13.2" x14ac:dyDescent="0.25">
      <c r="A16976"/>
    </row>
    <row r="16977" spans="1:1" ht="13.2" x14ac:dyDescent="0.25">
      <c r="A16977"/>
    </row>
    <row r="16978" spans="1:1" ht="13.2" x14ac:dyDescent="0.25">
      <c r="A16978"/>
    </row>
    <row r="16979" spans="1:1" ht="13.2" x14ac:dyDescent="0.25">
      <c r="A16979"/>
    </row>
    <row r="16980" spans="1:1" ht="13.2" x14ac:dyDescent="0.25">
      <c r="A16980"/>
    </row>
    <row r="16981" spans="1:1" ht="13.2" x14ac:dyDescent="0.25">
      <c r="A16981"/>
    </row>
    <row r="16982" spans="1:1" ht="13.2" x14ac:dyDescent="0.25">
      <c r="A16982"/>
    </row>
    <row r="16983" spans="1:1" ht="13.2" x14ac:dyDescent="0.25">
      <c r="A16983"/>
    </row>
    <row r="16984" spans="1:1" ht="13.2" x14ac:dyDescent="0.25">
      <c r="A16984"/>
    </row>
    <row r="16985" spans="1:1" ht="13.2" x14ac:dyDescent="0.25">
      <c r="A16985"/>
    </row>
    <row r="16986" spans="1:1" ht="13.2" x14ac:dyDescent="0.25">
      <c r="A16986"/>
    </row>
    <row r="16987" spans="1:1" ht="13.2" x14ac:dyDescent="0.25">
      <c r="A16987"/>
    </row>
    <row r="16988" spans="1:1" ht="13.2" x14ac:dyDescent="0.25">
      <c r="A16988"/>
    </row>
    <row r="16989" spans="1:1" ht="13.2" x14ac:dyDescent="0.25">
      <c r="A16989"/>
    </row>
    <row r="16990" spans="1:1" ht="13.2" x14ac:dyDescent="0.25">
      <c r="A16990"/>
    </row>
    <row r="16991" spans="1:1" ht="13.2" x14ac:dyDescent="0.25">
      <c r="A16991"/>
    </row>
    <row r="16992" spans="1:1" ht="13.2" x14ac:dyDescent="0.25">
      <c r="A16992"/>
    </row>
    <row r="16993" spans="1:1" ht="13.2" x14ac:dyDescent="0.25">
      <c r="A16993"/>
    </row>
    <row r="16994" spans="1:1" ht="13.2" x14ac:dyDescent="0.25">
      <c r="A16994"/>
    </row>
    <row r="16995" spans="1:1" ht="13.2" x14ac:dyDescent="0.25">
      <c r="A16995"/>
    </row>
    <row r="16996" spans="1:1" ht="13.2" x14ac:dyDescent="0.25">
      <c r="A16996"/>
    </row>
    <row r="16997" spans="1:1" ht="13.2" x14ac:dyDescent="0.25">
      <c r="A16997"/>
    </row>
    <row r="16998" spans="1:1" ht="13.2" x14ac:dyDescent="0.25">
      <c r="A16998"/>
    </row>
    <row r="16999" spans="1:1" ht="13.2" x14ac:dyDescent="0.25">
      <c r="A16999"/>
    </row>
    <row r="17000" spans="1:1" ht="13.2" x14ac:dyDescent="0.25">
      <c r="A17000"/>
    </row>
    <row r="17001" spans="1:1" ht="13.2" x14ac:dyDescent="0.25">
      <c r="A17001"/>
    </row>
    <row r="17002" spans="1:1" ht="13.2" x14ac:dyDescent="0.25">
      <c r="A17002"/>
    </row>
    <row r="17003" spans="1:1" ht="13.2" x14ac:dyDescent="0.25">
      <c r="A17003"/>
    </row>
    <row r="17004" spans="1:1" ht="13.2" x14ac:dyDescent="0.25">
      <c r="A17004"/>
    </row>
    <row r="17005" spans="1:1" ht="13.2" x14ac:dyDescent="0.25">
      <c r="A17005"/>
    </row>
    <row r="17006" spans="1:1" ht="13.2" x14ac:dyDescent="0.25">
      <c r="A17006"/>
    </row>
    <row r="17007" spans="1:1" ht="13.2" x14ac:dyDescent="0.25">
      <c r="A17007"/>
    </row>
    <row r="17008" spans="1:1" ht="13.2" x14ac:dyDescent="0.25">
      <c r="A17008"/>
    </row>
    <row r="17009" spans="1:1" ht="13.2" x14ac:dyDescent="0.25">
      <c r="A17009"/>
    </row>
    <row r="17010" spans="1:1" ht="13.2" x14ac:dyDescent="0.25">
      <c r="A17010"/>
    </row>
    <row r="17011" spans="1:1" ht="13.2" x14ac:dyDescent="0.25">
      <c r="A17011"/>
    </row>
    <row r="17012" spans="1:1" ht="13.2" x14ac:dyDescent="0.25">
      <c r="A17012"/>
    </row>
    <row r="17013" spans="1:1" ht="13.2" x14ac:dyDescent="0.25">
      <c r="A17013"/>
    </row>
    <row r="17014" spans="1:1" ht="13.2" x14ac:dyDescent="0.25">
      <c r="A17014"/>
    </row>
    <row r="17015" spans="1:1" ht="13.2" x14ac:dyDescent="0.25">
      <c r="A17015"/>
    </row>
    <row r="17016" spans="1:1" ht="13.2" x14ac:dyDescent="0.25">
      <c r="A17016"/>
    </row>
    <row r="17017" spans="1:1" ht="13.2" x14ac:dyDescent="0.25">
      <c r="A17017"/>
    </row>
    <row r="17018" spans="1:1" ht="13.2" x14ac:dyDescent="0.25">
      <c r="A17018"/>
    </row>
    <row r="17019" spans="1:1" ht="13.2" x14ac:dyDescent="0.25">
      <c r="A17019"/>
    </row>
    <row r="17020" spans="1:1" ht="13.2" x14ac:dyDescent="0.25">
      <c r="A17020"/>
    </row>
    <row r="17021" spans="1:1" ht="13.2" x14ac:dyDescent="0.25">
      <c r="A17021"/>
    </row>
    <row r="17022" spans="1:1" ht="13.2" x14ac:dyDescent="0.25">
      <c r="A17022"/>
    </row>
    <row r="17023" spans="1:1" ht="13.2" x14ac:dyDescent="0.25">
      <c r="A17023"/>
    </row>
    <row r="17024" spans="1:1" ht="13.2" x14ac:dyDescent="0.25">
      <c r="A17024"/>
    </row>
    <row r="17025" spans="1:1" ht="13.2" x14ac:dyDescent="0.25">
      <c r="A17025"/>
    </row>
    <row r="17026" spans="1:1" ht="13.2" x14ac:dyDescent="0.25">
      <c r="A17026"/>
    </row>
    <row r="17027" spans="1:1" ht="13.2" x14ac:dyDescent="0.25">
      <c r="A17027"/>
    </row>
    <row r="17028" spans="1:1" ht="13.2" x14ac:dyDescent="0.25">
      <c r="A17028"/>
    </row>
    <row r="17029" spans="1:1" ht="13.2" x14ac:dyDescent="0.25">
      <c r="A17029"/>
    </row>
    <row r="17030" spans="1:1" ht="13.2" x14ac:dyDescent="0.25">
      <c r="A17030"/>
    </row>
    <row r="17031" spans="1:1" ht="13.2" x14ac:dyDescent="0.25">
      <c r="A17031"/>
    </row>
    <row r="17032" spans="1:1" ht="13.2" x14ac:dyDescent="0.25">
      <c r="A17032"/>
    </row>
    <row r="17033" spans="1:1" ht="13.2" x14ac:dyDescent="0.25">
      <c r="A17033"/>
    </row>
    <row r="17034" spans="1:1" ht="13.2" x14ac:dyDescent="0.25">
      <c r="A17034"/>
    </row>
    <row r="17035" spans="1:1" ht="13.2" x14ac:dyDescent="0.25">
      <c r="A17035"/>
    </row>
    <row r="17036" spans="1:1" ht="13.2" x14ac:dyDescent="0.25">
      <c r="A17036"/>
    </row>
    <row r="17037" spans="1:1" ht="13.2" x14ac:dyDescent="0.25">
      <c r="A17037"/>
    </row>
    <row r="17038" spans="1:1" ht="13.2" x14ac:dyDescent="0.25">
      <c r="A17038"/>
    </row>
    <row r="17039" spans="1:1" ht="13.2" x14ac:dyDescent="0.25">
      <c r="A17039"/>
    </row>
    <row r="17040" spans="1:1" ht="13.2" x14ac:dyDescent="0.25">
      <c r="A17040"/>
    </row>
    <row r="17041" spans="1:1" ht="13.2" x14ac:dyDescent="0.25">
      <c r="A17041"/>
    </row>
    <row r="17042" spans="1:1" ht="13.2" x14ac:dyDescent="0.25">
      <c r="A17042"/>
    </row>
    <row r="17043" spans="1:1" ht="13.2" x14ac:dyDescent="0.25">
      <c r="A17043"/>
    </row>
    <row r="17044" spans="1:1" ht="13.2" x14ac:dyDescent="0.25">
      <c r="A17044"/>
    </row>
    <row r="17045" spans="1:1" ht="13.2" x14ac:dyDescent="0.25">
      <c r="A17045"/>
    </row>
    <row r="17046" spans="1:1" ht="13.2" x14ac:dyDescent="0.25">
      <c r="A17046"/>
    </row>
    <row r="17047" spans="1:1" ht="13.2" x14ac:dyDescent="0.25">
      <c r="A17047"/>
    </row>
    <row r="17048" spans="1:1" ht="13.2" x14ac:dyDescent="0.25">
      <c r="A17048"/>
    </row>
    <row r="17049" spans="1:1" ht="13.2" x14ac:dyDescent="0.25">
      <c r="A17049"/>
    </row>
    <row r="17050" spans="1:1" ht="13.2" x14ac:dyDescent="0.25">
      <c r="A17050"/>
    </row>
    <row r="17051" spans="1:1" ht="13.2" x14ac:dyDescent="0.25">
      <c r="A17051"/>
    </row>
    <row r="17052" spans="1:1" ht="13.2" x14ac:dyDescent="0.25">
      <c r="A17052"/>
    </row>
    <row r="17053" spans="1:1" ht="13.2" x14ac:dyDescent="0.25">
      <c r="A17053"/>
    </row>
    <row r="17054" spans="1:1" ht="13.2" x14ac:dyDescent="0.25">
      <c r="A17054"/>
    </row>
    <row r="17055" spans="1:1" ht="13.2" x14ac:dyDescent="0.25">
      <c r="A17055"/>
    </row>
    <row r="17056" spans="1:1" ht="13.2" x14ac:dyDescent="0.25">
      <c r="A17056"/>
    </row>
    <row r="17057" spans="1:1" ht="13.2" x14ac:dyDescent="0.25">
      <c r="A17057"/>
    </row>
    <row r="17058" spans="1:1" ht="13.2" x14ac:dyDescent="0.25">
      <c r="A17058"/>
    </row>
    <row r="17059" spans="1:1" ht="13.2" x14ac:dyDescent="0.25">
      <c r="A17059"/>
    </row>
    <row r="17060" spans="1:1" ht="13.2" x14ac:dyDescent="0.25">
      <c r="A17060"/>
    </row>
    <row r="17061" spans="1:1" ht="13.2" x14ac:dyDescent="0.25">
      <c r="A17061"/>
    </row>
    <row r="17062" spans="1:1" ht="13.2" x14ac:dyDescent="0.25">
      <c r="A17062"/>
    </row>
    <row r="17063" spans="1:1" ht="13.2" x14ac:dyDescent="0.25">
      <c r="A17063"/>
    </row>
    <row r="17064" spans="1:1" ht="13.2" x14ac:dyDescent="0.25">
      <c r="A17064"/>
    </row>
    <row r="17065" spans="1:1" ht="13.2" x14ac:dyDescent="0.25">
      <c r="A17065"/>
    </row>
    <row r="17066" spans="1:1" ht="13.2" x14ac:dyDescent="0.25">
      <c r="A17066"/>
    </row>
    <row r="17067" spans="1:1" ht="13.2" x14ac:dyDescent="0.25">
      <c r="A17067"/>
    </row>
    <row r="17068" spans="1:1" ht="13.2" x14ac:dyDescent="0.25">
      <c r="A17068"/>
    </row>
    <row r="17069" spans="1:1" ht="13.2" x14ac:dyDescent="0.25">
      <c r="A17069"/>
    </row>
    <row r="17070" spans="1:1" ht="13.2" x14ac:dyDescent="0.25">
      <c r="A17070"/>
    </row>
    <row r="17071" spans="1:1" ht="13.2" x14ac:dyDescent="0.25">
      <c r="A17071"/>
    </row>
    <row r="17072" spans="1:1" ht="13.2" x14ac:dyDescent="0.25">
      <c r="A17072"/>
    </row>
    <row r="17073" spans="1:1" ht="13.2" x14ac:dyDescent="0.25">
      <c r="A17073"/>
    </row>
    <row r="17074" spans="1:1" ht="13.2" x14ac:dyDescent="0.25">
      <c r="A17074"/>
    </row>
    <row r="17075" spans="1:1" ht="13.2" x14ac:dyDescent="0.25">
      <c r="A17075"/>
    </row>
    <row r="17076" spans="1:1" ht="13.2" x14ac:dyDescent="0.25">
      <c r="A17076"/>
    </row>
    <row r="17077" spans="1:1" ht="13.2" x14ac:dyDescent="0.25">
      <c r="A17077"/>
    </row>
    <row r="17078" spans="1:1" ht="13.2" x14ac:dyDescent="0.25">
      <c r="A17078"/>
    </row>
    <row r="17079" spans="1:1" ht="13.2" x14ac:dyDescent="0.25">
      <c r="A17079"/>
    </row>
    <row r="17080" spans="1:1" ht="13.2" x14ac:dyDescent="0.25">
      <c r="A17080"/>
    </row>
    <row r="17081" spans="1:1" ht="13.2" x14ac:dyDescent="0.25">
      <c r="A17081"/>
    </row>
    <row r="17082" spans="1:1" ht="13.2" x14ac:dyDescent="0.25">
      <c r="A17082"/>
    </row>
    <row r="17083" spans="1:1" ht="13.2" x14ac:dyDescent="0.25">
      <c r="A17083"/>
    </row>
    <row r="17084" spans="1:1" ht="13.2" x14ac:dyDescent="0.25">
      <c r="A17084"/>
    </row>
    <row r="17085" spans="1:1" ht="13.2" x14ac:dyDescent="0.25">
      <c r="A17085"/>
    </row>
    <row r="17086" spans="1:1" ht="13.2" x14ac:dyDescent="0.25">
      <c r="A17086"/>
    </row>
    <row r="17087" spans="1:1" ht="13.2" x14ac:dyDescent="0.25">
      <c r="A17087"/>
    </row>
    <row r="17088" spans="1:1" ht="13.2" x14ac:dyDescent="0.25">
      <c r="A17088"/>
    </row>
    <row r="17089" spans="1:1" ht="13.2" x14ac:dyDescent="0.25">
      <c r="A17089"/>
    </row>
    <row r="17090" spans="1:1" ht="13.2" x14ac:dyDescent="0.25">
      <c r="A17090"/>
    </row>
    <row r="17091" spans="1:1" ht="13.2" x14ac:dyDescent="0.25">
      <c r="A17091"/>
    </row>
    <row r="17092" spans="1:1" ht="13.2" x14ac:dyDescent="0.25">
      <c r="A17092"/>
    </row>
    <row r="17093" spans="1:1" ht="13.2" x14ac:dyDescent="0.25">
      <c r="A17093"/>
    </row>
    <row r="17094" spans="1:1" ht="13.2" x14ac:dyDescent="0.25">
      <c r="A17094"/>
    </row>
    <row r="17095" spans="1:1" ht="13.2" x14ac:dyDescent="0.25">
      <c r="A17095"/>
    </row>
    <row r="17096" spans="1:1" ht="13.2" x14ac:dyDescent="0.25">
      <c r="A17096"/>
    </row>
    <row r="17097" spans="1:1" ht="13.2" x14ac:dyDescent="0.25">
      <c r="A17097"/>
    </row>
    <row r="17098" spans="1:1" ht="13.2" x14ac:dyDescent="0.25">
      <c r="A17098"/>
    </row>
    <row r="17099" spans="1:1" ht="13.2" x14ac:dyDescent="0.25">
      <c r="A17099"/>
    </row>
    <row r="17100" spans="1:1" ht="13.2" x14ac:dyDescent="0.25">
      <c r="A17100"/>
    </row>
    <row r="17101" spans="1:1" ht="13.2" x14ac:dyDescent="0.25">
      <c r="A17101"/>
    </row>
    <row r="17102" spans="1:1" ht="13.2" x14ac:dyDescent="0.25">
      <c r="A17102"/>
    </row>
    <row r="17103" spans="1:1" ht="13.2" x14ac:dyDescent="0.25">
      <c r="A17103"/>
    </row>
    <row r="17104" spans="1:1" ht="13.2" x14ac:dyDescent="0.25">
      <c r="A17104"/>
    </row>
    <row r="17105" spans="1:1" ht="13.2" x14ac:dyDescent="0.25">
      <c r="A17105"/>
    </row>
    <row r="17106" spans="1:1" ht="13.2" x14ac:dyDescent="0.25">
      <c r="A17106"/>
    </row>
    <row r="17107" spans="1:1" ht="13.2" x14ac:dyDescent="0.25">
      <c r="A17107"/>
    </row>
    <row r="17108" spans="1:1" ht="13.2" x14ac:dyDescent="0.25">
      <c r="A17108"/>
    </row>
    <row r="17109" spans="1:1" ht="13.2" x14ac:dyDescent="0.25">
      <c r="A17109"/>
    </row>
    <row r="17110" spans="1:1" ht="13.2" x14ac:dyDescent="0.25">
      <c r="A17110"/>
    </row>
    <row r="17111" spans="1:1" ht="13.2" x14ac:dyDescent="0.25">
      <c r="A17111"/>
    </row>
    <row r="17112" spans="1:1" ht="13.2" x14ac:dyDescent="0.25">
      <c r="A17112"/>
    </row>
    <row r="17113" spans="1:1" ht="13.2" x14ac:dyDescent="0.25">
      <c r="A17113"/>
    </row>
    <row r="17114" spans="1:1" ht="13.2" x14ac:dyDescent="0.25">
      <c r="A17114"/>
    </row>
    <row r="17115" spans="1:1" ht="13.2" x14ac:dyDescent="0.25">
      <c r="A17115"/>
    </row>
    <row r="17116" spans="1:1" ht="13.2" x14ac:dyDescent="0.25">
      <c r="A17116"/>
    </row>
    <row r="17117" spans="1:1" ht="13.2" x14ac:dyDescent="0.25">
      <c r="A17117"/>
    </row>
    <row r="17118" spans="1:1" ht="13.2" x14ac:dyDescent="0.25">
      <c r="A17118"/>
    </row>
    <row r="17119" spans="1:1" ht="13.2" x14ac:dyDescent="0.25">
      <c r="A17119"/>
    </row>
    <row r="17120" spans="1:1" ht="13.2" x14ac:dyDescent="0.25">
      <c r="A17120"/>
    </row>
    <row r="17121" spans="1:1" ht="13.2" x14ac:dyDescent="0.25">
      <c r="A17121"/>
    </row>
    <row r="17122" spans="1:1" ht="13.2" x14ac:dyDescent="0.25">
      <c r="A17122"/>
    </row>
    <row r="17123" spans="1:1" ht="13.2" x14ac:dyDescent="0.25">
      <c r="A17123"/>
    </row>
    <row r="17124" spans="1:1" ht="13.2" x14ac:dyDescent="0.25">
      <c r="A17124"/>
    </row>
    <row r="17125" spans="1:1" ht="13.2" x14ac:dyDescent="0.25">
      <c r="A17125"/>
    </row>
    <row r="17126" spans="1:1" ht="13.2" x14ac:dyDescent="0.25">
      <c r="A17126"/>
    </row>
    <row r="17127" spans="1:1" ht="13.2" x14ac:dyDescent="0.25">
      <c r="A17127"/>
    </row>
    <row r="17128" spans="1:1" ht="13.2" x14ac:dyDescent="0.25">
      <c r="A17128"/>
    </row>
    <row r="17129" spans="1:1" ht="13.2" x14ac:dyDescent="0.25">
      <c r="A17129"/>
    </row>
    <row r="17130" spans="1:1" ht="13.2" x14ac:dyDescent="0.25">
      <c r="A17130"/>
    </row>
    <row r="17131" spans="1:1" ht="13.2" x14ac:dyDescent="0.25">
      <c r="A17131"/>
    </row>
    <row r="17132" spans="1:1" ht="13.2" x14ac:dyDescent="0.25">
      <c r="A17132"/>
    </row>
    <row r="17133" spans="1:1" ht="13.2" x14ac:dyDescent="0.25">
      <c r="A17133"/>
    </row>
    <row r="17134" spans="1:1" ht="13.2" x14ac:dyDescent="0.25">
      <c r="A17134"/>
    </row>
    <row r="17135" spans="1:1" ht="13.2" x14ac:dyDescent="0.25">
      <c r="A17135"/>
    </row>
    <row r="17136" spans="1:1" ht="13.2" x14ac:dyDescent="0.25">
      <c r="A17136"/>
    </row>
    <row r="17137" spans="1:1" ht="13.2" x14ac:dyDescent="0.25">
      <c r="A17137"/>
    </row>
    <row r="17138" spans="1:1" ht="13.2" x14ac:dyDescent="0.25">
      <c r="A17138"/>
    </row>
    <row r="17139" spans="1:1" ht="13.2" x14ac:dyDescent="0.25">
      <c r="A17139"/>
    </row>
    <row r="17140" spans="1:1" ht="13.2" x14ac:dyDescent="0.25">
      <c r="A17140"/>
    </row>
    <row r="17141" spans="1:1" ht="13.2" x14ac:dyDescent="0.25">
      <c r="A17141"/>
    </row>
    <row r="17142" spans="1:1" ht="13.2" x14ac:dyDescent="0.25">
      <c r="A17142"/>
    </row>
    <row r="17143" spans="1:1" ht="13.2" x14ac:dyDescent="0.25">
      <c r="A17143"/>
    </row>
    <row r="17144" spans="1:1" ht="13.2" x14ac:dyDescent="0.25">
      <c r="A17144"/>
    </row>
    <row r="17145" spans="1:1" ht="13.2" x14ac:dyDescent="0.25">
      <c r="A17145"/>
    </row>
    <row r="17146" spans="1:1" ht="13.2" x14ac:dyDescent="0.25">
      <c r="A17146"/>
    </row>
    <row r="17147" spans="1:1" ht="13.2" x14ac:dyDescent="0.25">
      <c r="A17147"/>
    </row>
    <row r="17148" spans="1:1" ht="13.2" x14ac:dyDescent="0.25">
      <c r="A17148"/>
    </row>
    <row r="17149" spans="1:1" ht="13.2" x14ac:dyDescent="0.25">
      <c r="A17149"/>
    </row>
    <row r="17150" spans="1:1" ht="13.2" x14ac:dyDescent="0.25">
      <c r="A17150"/>
    </row>
    <row r="17151" spans="1:1" ht="13.2" x14ac:dyDescent="0.25">
      <c r="A17151"/>
    </row>
    <row r="17152" spans="1:1" ht="13.2" x14ac:dyDescent="0.25">
      <c r="A17152"/>
    </row>
    <row r="17153" spans="1:1" ht="13.2" x14ac:dyDescent="0.25">
      <c r="A17153"/>
    </row>
    <row r="17154" spans="1:1" ht="13.2" x14ac:dyDescent="0.25">
      <c r="A17154"/>
    </row>
    <row r="17155" spans="1:1" ht="13.2" x14ac:dyDescent="0.25">
      <c r="A17155"/>
    </row>
    <row r="17156" spans="1:1" ht="13.2" x14ac:dyDescent="0.25">
      <c r="A17156"/>
    </row>
    <row r="17157" spans="1:1" ht="13.2" x14ac:dyDescent="0.25">
      <c r="A17157"/>
    </row>
    <row r="17158" spans="1:1" ht="13.2" x14ac:dyDescent="0.25">
      <c r="A17158"/>
    </row>
    <row r="17159" spans="1:1" ht="13.2" x14ac:dyDescent="0.25">
      <c r="A17159"/>
    </row>
    <row r="17160" spans="1:1" ht="13.2" x14ac:dyDescent="0.25">
      <c r="A17160"/>
    </row>
    <row r="17161" spans="1:1" ht="13.2" x14ac:dyDescent="0.25">
      <c r="A17161"/>
    </row>
    <row r="17162" spans="1:1" ht="13.2" x14ac:dyDescent="0.25">
      <c r="A17162"/>
    </row>
    <row r="17163" spans="1:1" ht="13.2" x14ac:dyDescent="0.25">
      <c r="A17163"/>
    </row>
    <row r="17164" spans="1:1" ht="13.2" x14ac:dyDescent="0.25">
      <c r="A17164"/>
    </row>
    <row r="17165" spans="1:1" ht="13.2" x14ac:dyDescent="0.25">
      <c r="A17165"/>
    </row>
    <row r="17166" spans="1:1" ht="13.2" x14ac:dyDescent="0.25">
      <c r="A17166"/>
    </row>
    <row r="17167" spans="1:1" ht="13.2" x14ac:dyDescent="0.25">
      <c r="A17167"/>
    </row>
    <row r="17168" spans="1:1" ht="13.2" x14ac:dyDescent="0.25">
      <c r="A17168"/>
    </row>
    <row r="17169" spans="1:1" ht="13.2" x14ac:dyDescent="0.25">
      <c r="A17169"/>
    </row>
    <row r="17170" spans="1:1" ht="13.2" x14ac:dyDescent="0.25">
      <c r="A17170"/>
    </row>
    <row r="17171" spans="1:1" ht="13.2" x14ac:dyDescent="0.25">
      <c r="A17171"/>
    </row>
    <row r="17172" spans="1:1" ht="13.2" x14ac:dyDescent="0.25">
      <c r="A17172"/>
    </row>
    <row r="17173" spans="1:1" ht="13.2" x14ac:dyDescent="0.25">
      <c r="A17173"/>
    </row>
    <row r="17174" spans="1:1" ht="13.2" x14ac:dyDescent="0.25">
      <c r="A17174"/>
    </row>
    <row r="17175" spans="1:1" ht="13.2" x14ac:dyDescent="0.25">
      <c r="A17175"/>
    </row>
    <row r="17176" spans="1:1" ht="13.2" x14ac:dyDescent="0.25">
      <c r="A17176"/>
    </row>
    <row r="17177" spans="1:1" ht="13.2" x14ac:dyDescent="0.25">
      <c r="A17177"/>
    </row>
    <row r="17178" spans="1:1" ht="13.2" x14ac:dyDescent="0.25">
      <c r="A17178"/>
    </row>
    <row r="17179" spans="1:1" ht="13.2" x14ac:dyDescent="0.25">
      <c r="A17179"/>
    </row>
    <row r="17180" spans="1:1" ht="13.2" x14ac:dyDescent="0.25">
      <c r="A17180"/>
    </row>
    <row r="17181" spans="1:1" ht="13.2" x14ac:dyDescent="0.25">
      <c r="A17181"/>
    </row>
    <row r="17182" spans="1:1" ht="13.2" x14ac:dyDescent="0.25">
      <c r="A17182"/>
    </row>
    <row r="17183" spans="1:1" ht="13.2" x14ac:dyDescent="0.25">
      <c r="A17183"/>
    </row>
    <row r="17184" spans="1:1" ht="13.2" x14ac:dyDescent="0.25">
      <c r="A17184"/>
    </row>
    <row r="17185" spans="1:1" ht="13.2" x14ac:dyDescent="0.25">
      <c r="A17185"/>
    </row>
    <row r="17186" spans="1:1" ht="13.2" x14ac:dyDescent="0.25">
      <c r="A17186"/>
    </row>
    <row r="17187" spans="1:1" ht="13.2" x14ac:dyDescent="0.25">
      <c r="A17187"/>
    </row>
    <row r="17188" spans="1:1" ht="13.2" x14ac:dyDescent="0.25">
      <c r="A17188"/>
    </row>
    <row r="17189" spans="1:1" ht="13.2" x14ac:dyDescent="0.25">
      <c r="A17189"/>
    </row>
    <row r="17190" spans="1:1" ht="13.2" x14ac:dyDescent="0.25">
      <c r="A17190"/>
    </row>
    <row r="17191" spans="1:1" ht="13.2" x14ac:dyDescent="0.25">
      <c r="A17191"/>
    </row>
    <row r="17192" spans="1:1" ht="13.2" x14ac:dyDescent="0.25">
      <c r="A17192"/>
    </row>
    <row r="17193" spans="1:1" ht="13.2" x14ac:dyDescent="0.25">
      <c r="A17193"/>
    </row>
    <row r="17194" spans="1:1" ht="13.2" x14ac:dyDescent="0.25">
      <c r="A17194"/>
    </row>
    <row r="17195" spans="1:1" ht="13.2" x14ac:dyDescent="0.25">
      <c r="A17195"/>
    </row>
    <row r="17196" spans="1:1" ht="13.2" x14ac:dyDescent="0.25">
      <c r="A17196"/>
    </row>
    <row r="17197" spans="1:1" ht="13.2" x14ac:dyDescent="0.25">
      <c r="A17197"/>
    </row>
    <row r="17198" spans="1:1" ht="13.2" x14ac:dyDescent="0.25">
      <c r="A17198"/>
    </row>
    <row r="17199" spans="1:1" ht="13.2" x14ac:dyDescent="0.25">
      <c r="A17199"/>
    </row>
    <row r="17200" spans="1:1" ht="13.2" x14ac:dyDescent="0.25">
      <c r="A17200"/>
    </row>
    <row r="17201" spans="1:1" ht="13.2" x14ac:dyDescent="0.25">
      <c r="A17201"/>
    </row>
    <row r="17202" spans="1:1" ht="13.2" x14ac:dyDescent="0.25">
      <c r="A17202"/>
    </row>
    <row r="17203" spans="1:1" ht="13.2" x14ac:dyDescent="0.25">
      <c r="A17203"/>
    </row>
    <row r="17204" spans="1:1" ht="13.2" x14ac:dyDescent="0.25">
      <c r="A17204"/>
    </row>
    <row r="17205" spans="1:1" ht="13.2" x14ac:dyDescent="0.25">
      <c r="A17205"/>
    </row>
    <row r="17206" spans="1:1" ht="13.2" x14ac:dyDescent="0.25">
      <c r="A17206"/>
    </row>
    <row r="17207" spans="1:1" ht="13.2" x14ac:dyDescent="0.25">
      <c r="A17207"/>
    </row>
    <row r="17208" spans="1:1" ht="13.2" x14ac:dyDescent="0.25">
      <c r="A17208"/>
    </row>
    <row r="17209" spans="1:1" ht="13.2" x14ac:dyDescent="0.25">
      <c r="A17209"/>
    </row>
    <row r="17210" spans="1:1" ht="13.2" x14ac:dyDescent="0.25">
      <c r="A17210"/>
    </row>
    <row r="17211" spans="1:1" ht="13.2" x14ac:dyDescent="0.25">
      <c r="A17211"/>
    </row>
    <row r="17212" spans="1:1" ht="13.2" x14ac:dyDescent="0.25">
      <c r="A17212"/>
    </row>
    <row r="17213" spans="1:1" ht="13.2" x14ac:dyDescent="0.25">
      <c r="A17213"/>
    </row>
    <row r="17214" spans="1:1" ht="13.2" x14ac:dyDescent="0.25">
      <c r="A17214"/>
    </row>
    <row r="17215" spans="1:1" ht="13.2" x14ac:dyDescent="0.25">
      <c r="A17215"/>
    </row>
    <row r="17216" spans="1:1" ht="13.2" x14ac:dyDescent="0.25">
      <c r="A17216"/>
    </row>
    <row r="17217" spans="1:1" ht="13.2" x14ac:dyDescent="0.25">
      <c r="A17217"/>
    </row>
    <row r="17218" spans="1:1" ht="13.2" x14ac:dyDescent="0.25">
      <c r="A17218"/>
    </row>
    <row r="17219" spans="1:1" ht="13.2" x14ac:dyDescent="0.25">
      <c r="A17219"/>
    </row>
    <row r="17220" spans="1:1" ht="13.2" x14ac:dyDescent="0.25">
      <c r="A17220"/>
    </row>
    <row r="17221" spans="1:1" ht="13.2" x14ac:dyDescent="0.25">
      <c r="A17221"/>
    </row>
    <row r="17222" spans="1:1" ht="13.2" x14ac:dyDescent="0.25">
      <c r="A17222"/>
    </row>
    <row r="17223" spans="1:1" ht="13.2" x14ac:dyDescent="0.25">
      <c r="A17223"/>
    </row>
    <row r="17224" spans="1:1" ht="13.2" x14ac:dyDescent="0.25">
      <c r="A17224"/>
    </row>
    <row r="17225" spans="1:1" ht="13.2" x14ac:dyDescent="0.25">
      <c r="A17225"/>
    </row>
    <row r="17226" spans="1:1" ht="13.2" x14ac:dyDescent="0.25">
      <c r="A17226"/>
    </row>
    <row r="17227" spans="1:1" ht="13.2" x14ac:dyDescent="0.25">
      <c r="A17227"/>
    </row>
    <row r="17228" spans="1:1" ht="13.2" x14ac:dyDescent="0.25">
      <c r="A17228"/>
    </row>
    <row r="17229" spans="1:1" ht="13.2" x14ac:dyDescent="0.25">
      <c r="A17229"/>
    </row>
    <row r="17230" spans="1:1" ht="13.2" x14ac:dyDescent="0.25">
      <c r="A17230"/>
    </row>
    <row r="17231" spans="1:1" ht="13.2" x14ac:dyDescent="0.25">
      <c r="A17231"/>
    </row>
    <row r="17232" spans="1:1" ht="13.2" x14ac:dyDescent="0.25">
      <c r="A17232"/>
    </row>
    <row r="17233" spans="1:1" ht="13.2" x14ac:dyDescent="0.25">
      <c r="A17233"/>
    </row>
    <row r="17234" spans="1:1" ht="13.2" x14ac:dyDescent="0.25">
      <c r="A17234"/>
    </row>
    <row r="17235" spans="1:1" ht="13.2" x14ac:dyDescent="0.25">
      <c r="A17235"/>
    </row>
    <row r="17236" spans="1:1" ht="13.2" x14ac:dyDescent="0.25">
      <c r="A17236"/>
    </row>
    <row r="17237" spans="1:1" ht="13.2" x14ac:dyDescent="0.25">
      <c r="A17237"/>
    </row>
    <row r="17238" spans="1:1" ht="13.2" x14ac:dyDescent="0.25">
      <c r="A17238"/>
    </row>
    <row r="17239" spans="1:1" ht="13.2" x14ac:dyDescent="0.25">
      <c r="A17239"/>
    </row>
    <row r="17240" spans="1:1" ht="13.2" x14ac:dyDescent="0.25">
      <c r="A17240"/>
    </row>
    <row r="17241" spans="1:1" ht="13.2" x14ac:dyDescent="0.25">
      <c r="A17241"/>
    </row>
    <row r="17242" spans="1:1" ht="13.2" x14ac:dyDescent="0.25">
      <c r="A17242"/>
    </row>
    <row r="17243" spans="1:1" ht="13.2" x14ac:dyDescent="0.25">
      <c r="A17243"/>
    </row>
    <row r="17244" spans="1:1" ht="13.2" x14ac:dyDescent="0.25">
      <c r="A17244"/>
    </row>
    <row r="17245" spans="1:1" ht="13.2" x14ac:dyDescent="0.25">
      <c r="A17245"/>
    </row>
    <row r="17246" spans="1:1" ht="13.2" x14ac:dyDescent="0.25">
      <c r="A17246"/>
    </row>
    <row r="17247" spans="1:1" ht="13.2" x14ac:dyDescent="0.25">
      <c r="A17247"/>
    </row>
    <row r="17248" spans="1:1" ht="13.2" x14ac:dyDescent="0.25">
      <c r="A17248"/>
    </row>
    <row r="17249" spans="1:1" ht="13.2" x14ac:dyDescent="0.25">
      <c r="A17249"/>
    </row>
    <row r="17250" spans="1:1" ht="13.2" x14ac:dyDescent="0.25">
      <c r="A17250"/>
    </row>
    <row r="17251" spans="1:1" ht="13.2" x14ac:dyDescent="0.25">
      <c r="A17251"/>
    </row>
    <row r="17252" spans="1:1" ht="13.2" x14ac:dyDescent="0.25">
      <c r="A17252"/>
    </row>
    <row r="17253" spans="1:1" ht="13.2" x14ac:dyDescent="0.25">
      <c r="A17253"/>
    </row>
    <row r="17254" spans="1:1" ht="13.2" x14ac:dyDescent="0.25">
      <c r="A17254"/>
    </row>
    <row r="17255" spans="1:1" ht="13.2" x14ac:dyDescent="0.25">
      <c r="A17255"/>
    </row>
    <row r="17256" spans="1:1" ht="13.2" x14ac:dyDescent="0.25">
      <c r="A17256"/>
    </row>
    <row r="17257" spans="1:1" ht="13.2" x14ac:dyDescent="0.25">
      <c r="A17257"/>
    </row>
    <row r="17258" spans="1:1" ht="13.2" x14ac:dyDescent="0.25">
      <c r="A17258"/>
    </row>
    <row r="17259" spans="1:1" ht="13.2" x14ac:dyDescent="0.25">
      <c r="A17259"/>
    </row>
    <row r="17260" spans="1:1" ht="13.2" x14ac:dyDescent="0.25">
      <c r="A17260"/>
    </row>
    <row r="17261" spans="1:1" ht="13.2" x14ac:dyDescent="0.25">
      <c r="A17261"/>
    </row>
    <row r="17262" spans="1:1" ht="13.2" x14ac:dyDescent="0.25">
      <c r="A17262"/>
    </row>
    <row r="17263" spans="1:1" ht="13.2" x14ac:dyDescent="0.25">
      <c r="A17263"/>
    </row>
    <row r="17264" spans="1:1" ht="13.2" x14ac:dyDescent="0.25">
      <c r="A17264"/>
    </row>
    <row r="17265" spans="1:1" ht="13.2" x14ac:dyDescent="0.25">
      <c r="A17265"/>
    </row>
    <row r="17266" spans="1:1" ht="13.2" x14ac:dyDescent="0.25">
      <c r="A17266"/>
    </row>
    <row r="17267" spans="1:1" ht="13.2" x14ac:dyDescent="0.25">
      <c r="A17267"/>
    </row>
    <row r="17268" spans="1:1" ht="13.2" x14ac:dyDescent="0.25">
      <c r="A17268"/>
    </row>
    <row r="17269" spans="1:1" ht="13.2" x14ac:dyDescent="0.25">
      <c r="A17269"/>
    </row>
    <row r="17270" spans="1:1" ht="13.2" x14ac:dyDescent="0.25">
      <c r="A17270"/>
    </row>
    <row r="17271" spans="1:1" ht="13.2" x14ac:dyDescent="0.25">
      <c r="A17271"/>
    </row>
    <row r="17272" spans="1:1" ht="13.2" x14ac:dyDescent="0.25">
      <c r="A17272"/>
    </row>
    <row r="17273" spans="1:1" ht="13.2" x14ac:dyDescent="0.25">
      <c r="A17273"/>
    </row>
    <row r="17274" spans="1:1" ht="13.2" x14ac:dyDescent="0.25">
      <c r="A17274"/>
    </row>
    <row r="17275" spans="1:1" ht="13.2" x14ac:dyDescent="0.25">
      <c r="A17275"/>
    </row>
    <row r="17276" spans="1:1" ht="13.2" x14ac:dyDescent="0.25">
      <c r="A17276"/>
    </row>
    <row r="17277" spans="1:1" ht="13.2" x14ac:dyDescent="0.25">
      <c r="A17277"/>
    </row>
    <row r="17278" spans="1:1" ht="13.2" x14ac:dyDescent="0.25">
      <c r="A17278"/>
    </row>
    <row r="17279" spans="1:1" ht="13.2" x14ac:dyDescent="0.25">
      <c r="A17279"/>
    </row>
    <row r="17280" spans="1:1" ht="13.2" x14ac:dyDescent="0.25">
      <c r="A17280"/>
    </row>
    <row r="17281" spans="1:1" ht="13.2" x14ac:dyDescent="0.25">
      <c r="A17281"/>
    </row>
    <row r="17282" spans="1:1" ht="13.2" x14ac:dyDescent="0.25">
      <c r="A17282"/>
    </row>
    <row r="17283" spans="1:1" ht="13.2" x14ac:dyDescent="0.25">
      <c r="A17283"/>
    </row>
    <row r="17284" spans="1:1" ht="13.2" x14ac:dyDescent="0.25">
      <c r="A17284"/>
    </row>
    <row r="17285" spans="1:1" ht="13.2" x14ac:dyDescent="0.25">
      <c r="A17285"/>
    </row>
    <row r="17286" spans="1:1" ht="13.2" x14ac:dyDescent="0.25">
      <c r="A17286"/>
    </row>
    <row r="17287" spans="1:1" ht="13.2" x14ac:dyDescent="0.25">
      <c r="A17287"/>
    </row>
    <row r="17288" spans="1:1" ht="13.2" x14ac:dyDescent="0.25">
      <c r="A17288"/>
    </row>
    <row r="17289" spans="1:1" ht="13.2" x14ac:dyDescent="0.25">
      <c r="A17289"/>
    </row>
    <row r="17290" spans="1:1" ht="13.2" x14ac:dyDescent="0.25">
      <c r="A17290"/>
    </row>
    <row r="17291" spans="1:1" ht="13.2" x14ac:dyDescent="0.25">
      <c r="A17291"/>
    </row>
    <row r="17292" spans="1:1" ht="13.2" x14ac:dyDescent="0.25">
      <c r="A17292"/>
    </row>
    <row r="17293" spans="1:1" ht="13.2" x14ac:dyDescent="0.25">
      <c r="A17293"/>
    </row>
    <row r="17294" spans="1:1" ht="13.2" x14ac:dyDescent="0.25">
      <c r="A17294"/>
    </row>
    <row r="17295" spans="1:1" ht="13.2" x14ac:dyDescent="0.25">
      <c r="A17295"/>
    </row>
    <row r="17296" spans="1:1" ht="13.2" x14ac:dyDescent="0.25">
      <c r="A17296"/>
    </row>
    <row r="17297" spans="1:1" ht="13.2" x14ac:dyDescent="0.25">
      <c r="A17297"/>
    </row>
    <row r="17298" spans="1:1" ht="13.2" x14ac:dyDescent="0.25">
      <c r="A17298"/>
    </row>
    <row r="17299" spans="1:1" ht="13.2" x14ac:dyDescent="0.25">
      <c r="A17299"/>
    </row>
    <row r="17300" spans="1:1" ht="13.2" x14ac:dyDescent="0.25">
      <c r="A17300"/>
    </row>
    <row r="17301" spans="1:1" ht="13.2" x14ac:dyDescent="0.25">
      <c r="A17301"/>
    </row>
    <row r="17302" spans="1:1" ht="13.2" x14ac:dyDescent="0.25">
      <c r="A17302"/>
    </row>
    <row r="17303" spans="1:1" ht="13.2" x14ac:dyDescent="0.25">
      <c r="A17303"/>
    </row>
    <row r="17304" spans="1:1" ht="13.2" x14ac:dyDescent="0.25">
      <c r="A17304"/>
    </row>
    <row r="17305" spans="1:1" ht="13.2" x14ac:dyDescent="0.25">
      <c r="A17305"/>
    </row>
    <row r="17306" spans="1:1" ht="13.2" x14ac:dyDescent="0.25">
      <c r="A17306"/>
    </row>
    <row r="17307" spans="1:1" ht="13.2" x14ac:dyDescent="0.25">
      <c r="A17307"/>
    </row>
    <row r="17308" spans="1:1" ht="13.2" x14ac:dyDescent="0.25">
      <c r="A17308"/>
    </row>
    <row r="17309" spans="1:1" ht="13.2" x14ac:dyDescent="0.25">
      <c r="A17309"/>
    </row>
    <row r="17310" spans="1:1" ht="13.2" x14ac:dyDescent="0.25">
      <c r="A17310"/>
    </row>
    <row r="17311" spans="1:1" ht="13.2" x14ac:dyDescent="0.25">
      <c r="A17311"/>
    </row>
    <row r="17312" spans="1:1" ht="13.2" x14ac:dyDescent="0.25">
      <c r="A17312"/>
    </row>
    <row r="17313" spans="1:1" ht="13.2" x14ac:dyDescent="0.25">
      <c r="A17313"/>
    </row>
    <row r="17314" spans="1:1" ht="13.2" x14ac:dyDescent="0.25">
      <c r="A17314"/>
    </row>
    <row r="17315" spans="1:1" ht="13.2" x14ac:dyDescent="0.25">
      <c r="A17315"/>
    </row>
    <row r="17316" spans="1:1" ht="13.2" x14ac:dyDescent="0.25">
      <c r="A17316"/>
    </row>
    <row r="17317" spans="1:1" ht="13.2" x14ac:dyDescent="0.25">
      <c r="A17317"/>
    </row>
    <row r="17318" spans="1:1" ht="13.2" x14ac:dyDescent="0.25">
      <c r="A17318"/>
    </row>
    <row r="17319" spans="1:1" ht="13.2" x14ac:dyDescent="0.25">
      <c r="A17319"/>
    </row>
    <row r="17320" spans="1:1" ht="13.2" x14ac:dyDescent="0.25">
      <c r="A17320"/>
    </row>
    <row r="17321" spans="1:1" ht="13.2" x14ac:dyDescent="0.25">
      <c r="A17321"/>
    </row>
    <row r="17322" spans="1:1" ht="13.2" x14ac:dyDescent="0.25">
      <c r="A17322"/>
    </row>
    <row r="17323" spans="1:1" ht="13.2" x14ac:dyDescent="0.25">
      <c r="A17323"/>
    </row>
    <row r="17324" spans="1:1" ht="13.2" x14ac:dyDescent="0.25">
      <c r="A17324"/>
    </row>
    <row r="17325" spans="1:1" ht="13.2" x14ac:dyDescent="0.25">
      <c r="A17325"/>
    </row>
    <row r="17326" spans="1:1" ht="13.2" x14ac:dyDescent="0.25">
      <c r="A17326"/>
    </row>
    <row r="17327" spans="1:1" ht="13.2" x14ac:dyDescent="0.25">
      <c r="A17327"/>
    </row>
    <row r="17328" spans="1:1" ht="13.2" x14ac:dyDescent="0.25">
      <c r="A17328"/>
    </row>
    <row r="17329" spans="1:1" ht="13.2" x14ac:dyDescent="0.25">
      <c r="A17329"/>
    </row>
    <row r="17330" spans="1:1" ht="13.2" x14ac:dyDescent="0.25">
      <c r="A17330"/>
    </row>
    <row r="17331" spans="1:1" ht="13.2" x14ac:dyDescent="0.25">
      <c r="A17331"/>
    </row>
    <row r="17332" spans="1:1" ht="13.2" x14ac:dyDescent="0.25">
      <c r="A17332"/>
    </row>
    <row r="17333" spans="1:1" ht="13.2" x14ac:dyDescent="0.25">
      <c r="A17333"/>
    </row>
    <row r="17334" spans="1:1" ht="13.2" x14ac:dyDescent="0.25">
      <c r="A17334"/>
    </row>
    <row r="17335" spans="1:1" ht="13.2" x14ac:dyDescent="0.25">
      <c r="A17335"/>
    </row>
    <row r="17336" spans="1:1" ht="13.2" x14ac:dyDescent="0.25">
      <c r="A17336"/>
    </row>
    <row r="17337" spans="1:1" ht="13.2" x14ac:dyDescent="0.25">
      <c r="A17337"/>
    </row>
    <row r="17338" spans="1:1" ht="13.2" x14ac:dyDescent="0.25">
      <c r="A17338"/>
    </row>
    <row r="17339" spans="1:1" ht="13.2" x14ac:dyDescent="0.25">
      <c r="A17339"/>
    </row>
    <row r="17340" spans="1:1" ht="13.2" x14ac:dyDescent="0.25">
      <c r="A17340"/>
    </row>
    <row r="17341" spans="1:1" ht="13.2" x14ac:dyDescent="0.25">
      <c r="A17341"/>
    </row>
    <row r="17342" spans="1:1" ht="13.2" x14ac:dyDescent="0.25">
      <c r="A17342"/>
    </row>
    <row r="17343" spans="1:1" ht="13.2" x14ac:dyDescent="0.25">
      <c r="A17343"/>
    </row>
    <row r="17344" spans="1:1" ht="13.2" x14ac:dyDescent="0.25">
      <c r="A17344"/>
    </row>
    <row r="17345" spans="1:1" ht="13.2" x14ac:dyDescent="0.25">
      <c r="A17345"/>
    </row>
    <row r="17346" spans="1:1" ht="13.2" x14ac:dyDescent="0.25">
      <c r="A17346"/>
    </row>
    <row r="17347" spans="1:1" ht="13.2" x14ac:dyDescent="0.25">
      <c r="A17347"/>
    </row>
    <row r="17348" spans="1:1" ht="13.2" x14ac:dyDescent="0.25">
      <c r="A17348"/>
    </row>
    <row r="17349" spans="1:1" ht="13.2" x14ac:dyDescent="0.25">
      <c r="A17349"/>
    </row>
    <row r="17350" spans="1:1" ht="13.2" x14ac:dyDescent="0.25">
      <c r="A17350"/>
    </row>
    <row r="17351" spans="1:1" ht="13.2" x14ac:dyDescent="0.25">
      <c r="A17351"/>
    </row>
    <row r="17352" spans="1:1" ht="13.2" x14ac:dyDescent="0.25">
      <c r="A17352"/>
    </row>
    <row r="17353" spans="1:1" ht="13.2" x14ac:dyDescent="0.25">
      <c r="A17353"/>
    </row>
    <row r="17354" spans="1:1" ht="13.2" x14ac:dyDescent="0.25">
      <c r="A17354"/>
    </row>
    <row r="17355" spans="1:1" ht="13.2" x14ac:dyDescent="0.25">
      <c r="A17355"/>
    </row>
    <row r="17356" spans="1:1" ht="13.2" x14ac:dyDescent="0.25">
      <c r="A17356"/>
    </row>
    <row r="17357" spans="1:1" ht="13.2" x14ac:dyDescent="0.25">
      <c r="A17357"/>
    </row>
    <row r="17358" spans="1:1" ht="13.2" x14ac:dyDescent="0.25">
      <c r="A17358"/>
    </row>
    <row r="17359" spans="1:1" ht="13.2" x14ac:dyDescent="0.25">
      <c r="A17359"/>
    </row>
    <row r="17360" spans="1:1" ht="13.2" x14ac:dyDescent="0.25">
      <c r="A17360"/>
    </row>
    <row r="17361" spans="1:1" ht="13.2" x14ac:dyDescent="0.25">
      <c r="A17361"/>
    </row>
    <row r="17362" spans="1:1" ht="13.2" x14ac:dyDescent="0.25">
      <c r="A17362"/>
    </row>
    <row r="17363" spans="1:1" ht="13.2" x14ac:dyDescent="0.25">
      <c r="A17363"/>
    </row>
    <row r="17364" spans="1:1" ht="13.2" x14ac:dyDescent="0.25">
      <c r="A17364"/>
    </row>
    <row r="17365" spans="1:1" ht="13.2" x14ac:dyDescent="0.25">
      <c r="A17365"/>
    </row>
    <row r="17366" spans="1:1" ht="13.2" x14ac:dyDescent="0.25">
      <c r="A17366"/>
    </row>
    <row r="17367" spans="1:1" ht="13.2" x14ac:dyDescent="0.25">
      <c r="A17367"/>
    </row>
    <row r="17368" spans="1:1" ht="13.2" x14ac:dyDescent="0.25">
      <c r="A17368"/>
    </row>
    <row r="17369" spans="1:1" ht="13.2" x14ac:dyDescent="0.25">
      <c r="A17369"/>
    </row>
    <row r="17370" spans="1:1" ht="13.2" x14ac:dyDescent="0.25">
      <c r="A17370"/>
    </row>
    <row r="17371" spans="1:1" ht="13.2" x14ac:dyDescent="0.25">
      <c r="A17371"/>
    </row>
    <row r="17372" spans="1:1" ht="13.2" x14ac:dyDescent="0.25">
      <c r="A17372"/>
    </row>
    <row r="17373" spans="1:1" ht="13.2" x14ac:dyDescent="0.25">
      <c r="A17373"/>
    </row>
    <row r="17374" spans="1:1" ht="13.2" x14ac:dyDescent="0.25">
      <c r="A17374"/>
    </row>
    <row r="17375" spans="1:1" ht="13.2" x14ac:dyDescent="0.25">
      <c r="A17375"/>
    </row>
    <row r="17376" spans="1:1" ht="13.2" x14ac:dyDescent="0.25">
      <c r="A17376"/>
    </row>
    <row r="17377" spans="1:1" ht="13.2" x14ac:dyDescent="0.25">
      <c r="A17377"/>
    </row>
    <row r="17378" spans="1:1" ht="13.2" x14ac:dyDescent="0.25">
      <c r="A17378"/>
    </row>
    <row r="17379" spans="1:1" ht="13.2" x14ac:dyDescent="0.25">
      <c r="A17379"/>
    </row>
    <row r="17380" spans="1:1" ht="13.2" x14ac:dyDescent="0.25">
      <c r="A17380"/>
    </row>
    <row r="17381" spans="1:1" ht="13.2" x14ac:dyDescent="0.25">
      <c r="A17381"/>
    </row>
    <row r="17382" spans="1:1" ht="13.2" x14ac:dyDescent="0.25">
      <c r="A17382"/>
    </row>
    <row r="17383" spans="1:1" ht="13.2" x14ac:dyDescent="0.25">
      <c r="A17383"/>
    </row>
    <row r="17384" spans="1:1" ht="13.2" x14ac:dyDescent="0.25">
      <c r="A17384"/>
    </row>
    <row r="17385" spans="1:1" ht="13.2" x14ac:dyDescent="0.25">
      <c r="A17385"/>
    </row>
    <row r="17386" spans="1:1" ht="13.2" x14ac:dyDescent="0.25">
      <c r="A17386"/>
    </row>
    <row r="17387" spans="1:1" ht="13.2" x14ac:dyDescent="0.25">
      <c r="A17387"/>
    </row>
    <row r="17388" spans="1:1" ht="13.2" x14ac:dyDescent="0.25">
      <c r="A17388"/>
    </row>
    <row r="17389" spans="1:1" ht="13.2" x14ac:dyDescent="0.25">
      <c r="A17389"/>
    </row>
    <row r="17390" spans="1:1" ht="13.2" x14ac:dyDescent="0.25">
      <c r="A17390"/>
    </row>
    <row r="17391" spans="1:1" ht="13.2" x14ac:dyDescent="0.25">
      <c r="A17391"/>
    </row>
    <row r="17392" spans="1:1" ht="13.2" x14ac:dyDescent="0.25">
      <c r="A17392"/>
    </row>
    <row r="17393" spans="1:1" ht="13.2" x14ac:dyDescent="0.25">
      <c r="A17393"/>
    </row>
    <row r="17394" spans="1:1" ht="13.2" x14ac:dyDescent="0.25">
      <c r="A17394"/>
    </row>
    <row r="17395" spans="1:1" ht="13.2" x14ac:dyDescent="0.25">
      <c r="A17395"/>
    </row>
    <row r="17396" spans="1:1" ht="13.2" x14ac:dyDescent="0.25">
      <c r="A17396"/>
    </row>
    <row r="17397" spans="1:1" ht="13.2" x14ac:dyDescent="0.25">
      <c r="A17397"/>
    </row>
    <row r="17398" spans="1:1" ht="13.2" x14ac:dyDescent="0.25">
      <c r="A17398"/>
    </row>
    <row r="17399" spans="1:1" ht="13.2" x14ac:dyDescent="0.25">
      <c r="A17399"/>
    </row>
    <row r="17400" spans="1:1" ht="13.2" x14ac:dyDescent="0.25">
      <c r="A17400"/>
    </row>
    <row r="17401" spans="1:1" ht="13.2" x14ac:dyDescent="0.25">
      <c r="A17401"/>
    </row>
    <row r="17402" spans="1:1" ht="13.2" x14ac:dyDescent="0.25">
      <c r="A17402"/>
    </row>
    <row r="17403" spans="1:1" ht="13.2" x14ac:dyDescent="0.25">
      <c r="A17403"/>
    </row>
    <row r="17404" spans="1:1" ht="13.2" x14ac:dyDescent="0.25">
      <c r="A17404"/>
    </row>
    <row r="17405" spans="1:1" ht="13.2" x14ac:dyDescent="0.25">
      <c r="A17405"/>
    </row>
    <row r="17406" spans="1:1" ht="13.2" x14ac:dyDescent="0.25">
      <c r="A17406"/>
    </row>
    <row r="17407" spans="1:1" ht="13.2" x14ac:dyDescent="0.25">
      <c r="A17407"/>
    </row>
    <row r="17408" spans="1:1" ht="13.2" x14ac:dyDescent="0.25">
      <c r="A17408"/>
    </row>
    <row r="17409" spans="1:1" ht="13.2" x14ac:dyDescent="0.25">
      <c r="A17409"/>
    </row>
    <row r="17410" spans="1:1" ht="13.2" x14ac:dyDescent="0.25">
      <c r="A17410"/>
    </row>
    <row r="17411" spans="1:1" ht="13.2" x14ac:dyDescent="0.25">
      <c r="A17411"/>
    </row>
    <row r="17412" spans="1:1" ht="13.2" x14ac:dyDescent="0.25">
      <c r="A17412"/>
    </row>
    <row r="17413" spans="1:1" ht="13.2" x14ac:dyDescent="0.25">
      <c r="A17413"/>
    </row>
    <row r="17414" spans="1:1" ht="13.2" x14ac:dyDescent="0.25">
      <c r="A17414"/>
    </row>
    <row r="17415" spans="1:1" ht="13.2" x14ac:dyDescent="0.25">
      <c r="A17415"/>
    </row>
    <row r="17416" spans="1:1" ht="13.2" x14ac:dyDescent="0.25">
      <c r="A17416"/>
    </row>
    <row r="17417" spans="1:1" ht="13.2" x14ac:dyDescent="0.25">
      <c r="A17417"/>
    </row>
    <row r="17418" spans="1:1" ht="13.2" x14ac:dyDescent="0.25">
      <c r="A17418"/>
    </row>
    <row r="17419" spans="1:1" ht="13.2" x14ac:dyDescent="0.25">
      <c r="A17419"/>
    </row>
    <row r="17420" spans="1:1" ht="13.2" x14ac:dyDescent="0.25">
      <c r="A17420"/>
    </row>
    <row r="17421" spans="1:1" ht="13.2" x14ac:dyDescent="0.25">
      <c r="A17421"/>
    </row>
    <row r="17422" spans="1:1" ht="13.2" x14ac:dyDescent="0.25">
      <c r="A17422"/>
    </row>
    <row r="17423" spans="1:1" ht="13.2" x14ac:dyDescent="0.25">
      <c r="A17423"/>
    </row>
    <row r="17424" spans="1:1" ht="13.2" x14ac:dyDescent="0.25">
      <c r="A17424"/>
    </row>
    <row r="17425" spans="1:1" ht="13.2" x14ac:dyDescent="0.25">
      <c r="A17425"/>
    </row>
    <row r="17426" spans="1:1" ht="13.2" x14ac:dyDescent="0.25">
      <c r="A17426"/>
    </row>
    <row r="17427" spans="1:1" ht="13.2" x14ac:dyDescent="0.25">
      <c r="A17427"/>
    </row>
    <row r="17428" spans="1:1" ht="13.2" x14ac:dyDescent="0.25">
      <c r="A17428"/>
    </row>
    <row r="17429" spans="1:1" ht="13.2" x14ac:dyDescent="0.25">
      <c r="A17429"/>
    </row>
    <row r="17430" spans="1:1" ht="13.2" x14ac:dyDescent="0.25">
      <c r="A17430"/>
    </row>
    <row r="17431" spans="1:1" ht="13.2" x14ac:dyDescent="0.25">
      <c r="A17431"/>
    </row>
    <row r="17432" spans="1:1" ht="13.2" x14ac:dyDescent="0.25">
      <c r="A17432"/>
    </row>
    <row r="17433" spans="1:1" ht="13.2" x14ac:dyDescent="0.25">
      <c r="A17433"/>
    </row>
    <row r="17434" spans="1:1" ht="13.2" x14ac:dyDescent="0.25">
      <c r="A17434"/>
    </row>
    <row r="17435" spans="1:1" ht="13.2" x14ac:dyDescent="0.25">
      <c r="A17435"/>
    </row>
    <row r="17436" spans="1:1" ht="13.2" x14ac:dyDescent="0.25">
      <c r="A17436"/>
    </row>
    <row r="17437" spans="1:1" ht="13.2" x14ac:dyDescent="0.25">
      <c r="A17437"/>
    </row>
    <row r="17438" spans="1:1" ht="13.2" x14ac:dyDescent="0.25">
      <c r="A17438"/>
    </row>
    <row r="17439" spans="1:1" ht="13.2" x14ac:dyDescent="0.25">
      <c r="A17439"/>
    </row>
    <row r="17440" spans="1:1" ht="13.2" x14ac:dyDescent="0.25">
      <c r="A17440"/>
    </row>
    <row r="17441" spans="1:1" ht="13.2" x14ac:dyDescent="0.25">
      <c r="A17441"/>
    </row>
    <row r="17442" spans="1:1" ht="13.2" x14ac:dyDescent="0.25">
      <c r="A17442"/>
    </row>
    <row r="17443" spans="1:1" ht="13.2" x14ac:dyDescent="0.25">
      <c r="A17443"/>
    </row>
    <row r="17444" spans="1:1" ht="13.2" x14ac:dyDescent="0.25">
      <c r="A17444"/>
    </row>
    <row r="17445" spans="1:1" ht="13.2" x14ac:dyDescent="0.25">
      <c r="A17445"/>
    </row>
    <row r="17446" spans="1:1" ht="13.2" x14ac:dyDescent="0.25">
      <c r="A17446"/>
    </row>
    <row r="17447" spans="1:1" ht="13.2" x14ac:dyDescent="0.25">
      <c r="A17447"/>
    </row>
    <row r="17448" spans="1:1" ht="13.2" x14ac:dyDescent="0.25">
      <c r="A17448"/>
    </row>
    <row r="17449" spans="1:1" ht="13.2" x14ac:dyDescent="0.25">
      <c r="A17449"/>
    </row>
    <row r="17450" spans="1:1" ht="13.2" x14ac:dyDescent="0.25">
      <c r="A17450"/>
    </row>
    <row r="17451" spans="1:1" ht="13.2" x14ac:dyDescent="0.25">
      <c r="A17451"/>
    </row>
    <row r="17452" spans="1:1" ht="13.2" x14ac:dyDescent="0.25">
      <c r="A17452"/>
    </row>
    <row r="17453" spans="1:1" ht="13.2" x14ac:dyDescent="0.25">
      <c r="A17453"/>
    </row>
    <row r="17454" spans="1:1" ht="13.2" x14ac:dyDescent="0.25">
      <c r="A17454"/>
    </row>
    <row r="17455" spans="1:1" ht="13.2" x14ac:dyDescent="0.25">
      <c r="A17455"/>
    </row>
    <row r="17456" spans="1:1" ht="13.2" x14ac:dyDescent="0.25">
      <c r="A17456"/>
    </row>
    <row r="17457" spans="1:1" ht="13.2" x14ac:dyDescent="0.25">
      <c r="A17457"/>
    </row>
    <row r="17458" spans="1:1" ht="13.2" x14ac:dyDescent="0.25">
      <c r="A17458"/>
    </row>
    <row r="17459" spans="1:1" ht="13.2" x14ac:dyDescent="0.25">
      <c r="A17459"/>
    </row>
    <row r="17460" spans="1:1" ht="13.2" x14ac:dyDescent="0.25">
      <c r="A17460"/>
    </row>
    <row r="17461" spans="1:1" ht="13.2" x14ac:dyDescent="0.25">
      <c r="A17461"/>
    </row>
    <row r="17462" spans="1:1" ht="13.2" x14ac:dyDescent="0.25">
      <c r="A17462"/>
    </row>
    <row r="17463" spans="1:1" ht="13.2" x14ac:dyDescent="0.25">
      <c r="A17463"/>
    </row>
    <row r="17464" spans="1:1" ht="13.2" x14ac:dyDescent="0.25">
      <c r="A17464"/>
    </row>
    <row r="17465" spans="1:1" ht="13.2" x14ac:dyDescent="0.25">
      <c r="A17465"/>
    </row>
    <row r="17466" spans="1:1" ht="13.2" x14ac:dyDescent="0.25">
      <c r="A17466"/>
    </row>
    <row r="17467" spans="1:1" ht="13.2" x14ac:dyDescent="0.25">
      <c r="A17467"/>
    </row>
    <row r="17468" spans="1:1" ht="13.2" x14ac:dyDescent="0.25">
      <c r="A17468"/>
    </row>
    <row r="17469" spans="1:1" ht="13.2" x14ac:dyDescent="0.25">
      <c r="A17469"/>
    </row>
    <row r="17470" spans="1:1" ht="13.2" x14ac:dyDescent="0.25">
      <c r="A17470"/>
    </row>
    <row r="17471" spans="1:1" ht="13.2" x14ac:dyDescent="0.25">
      <c r="A17471"/>
    </row>
    <row r="17472" spans="1:1" ht="13.2" x14ac:dyDescent="0.25">
      <c r="A17472"/>
    </row>
    <row r="17473" spans="1:1" ht="13.2" x14ac:dyDescent="0.25">
      <c r="A17473"/>
    </row>
    <row r="17474" spans="1:1" ht="13.2" x14ac:dyDescent="0.25">
      <c r="A17474"/>
    </row>
    <row r="17475" spans="1:1" ht="13.2" x14ac:dyDescent="0.25">
      <c r="A17475"/>
    </row>
    <row r="17476" spans="1:1" ht="13.2" x14ac:dyDescent="0.25">
      <c r="A17476"/>
    </row>
    <row r="17477" spans="1:1" ht="13.2" x14ac:dyDescent="0.25">
      <c r="A17477"/>
    </row>
    <row r="17478" spans="1:1" ht="13.2" x14ac:dyDescent="0.25">
      <c r="A17478"/>
    </row>
    <row r="17479" spans="1:1" ht="13.2" x14ac:dyDescent="0.25">
      <c r="A17479"/>
    </row>
    <row r="17480" spans="1:1" ht="13.2" x14ac:dyDescent="0.25">
      <c r="A17480"/>
    </row>
    <row r="17481" spans="1:1" ht="13.2" x14ac:dyDescent="0.25">
      <c r="A17481"/>
    </row>
    <row r="17482" spans="1:1" ht="13.2" x14ac:dyDescent="0.25">
      <c r="A17482"/>
    </row>
    <row r="17483" spans="1:1" ht="13.2" x14ac:dyDescent="0.25">
      <c r="A17483"/>
    </row>
    <row r="17484" spans="1:1" ht="13.2" x14ac:dyDescent="0.25">
      <c r="A17484"/>
    </row>
    <row r="17485" spans="1:1" ht="13.2" x14ac:dyDescent="0.25">
      <c r="A17485"/>
    </row>
    <row r="17486" spans="1:1" ht="13.2" x14ac:dyDescent="0.25">
      <c r="A17486"/>
    </row>
    <row r="17487" spans="1:1" ht="13.2" x14ac:dyDescent="0.25">
      <c r="A17487"/>
    </row>
    <row r="17488" spans="1:1" ht="13.2" x14ac:dyDescent="0.25">
      <c r="A17488"/>
    </row>
    <row r="17489" spans="1:1" ht="13.2" x14ac:dyDescent="0.25">
      <c r="A17489"/>
    </row>
    <row r="17490" spans="1:1" ht="13.2" x14ac:dyDescent="0.25">
      <c r="A17490"/>
    </row>
    <row r="17491" spans="1:1" ht="13.2" x14ac:dyDescent="0.25">
      <c r="A17491"/>
    </row>
    <row r="17492" spans="1:1" ht="13.2" x14ac:dyDescent="0.25">
      <c r="A17492"/>
    </row>
    <row r="17493" spans="1:1" ht="13.2" x14ac:dyDescent="0.25">
      <c r="A17493"/>
    </row>
    <row r="17494" spans="1:1" ht="13.2" x14ac:dyDescent="0.25">
      <c r="A17494"/>
    </row>
    <row r="17495" spans="1:1" ht="13.2" x14ac:dyDescent="0.25">
      <c r="A17495"/>
    </row>
    <row r="17496" spans="1:1" ht="13.2" x14ac:dyDescent="0.25">
      <c r="A17496"/>
    </row>
    <row r="17497" spans="1:1" ht="13.2" x14ac:dyDescent="0.25">
      <c r="A17497"/>
    </row>
    <row r="17498" spans="1:1" ht="13.2" x14ac:dyDescent="0.25">
      <c r="A17498"/>
    </row>
    <row r="17499" spans="1:1" ht="13.2" x14ac:dyDescent="0.25">
      <c r="A17499"/>
    </row>
    <row r="17500" spans="1:1" ht="13.2" x14ac:dyDescent="0.25">
      <c r="A17500"/>
    </row>
    <row r="17501" spans="1:1" ht="13.2" x14ac:dyDescent="0.25">
      <c r="A17501"/>
    </row>
    <row r="17502" spans="1:1" ht="13.2" x14ac:dyDescent="0.25">
      <c r="A17502"/>
    </row>
    <row r="17503" spans="1:1" ht="13.2" x14ac:dyDescent="0.25">
      <c r="A17503"/>
    </row>
    <row r="17504" spans="1:1" ht="13.2" x14ac:dyDescent="0.25">
      <c r="A17504"/>
    </row>
    <row r="17505" spans="1:1" ht="13.2" x14ac:dyDescent="0.25">
      <c r="A17505"/>
    </row>
    <row r="17506" spans="1:1" ht="13.2" x14ac:dyDescent="0.25">
      <c r="A17506"/>
    </row>
    <row r="17507" spans="1:1" ht="13.2" x14ac:dyDescent="0.25">
      <c r="A17507"/>
    </row>
    <row r="17508" spans="1:1" ht="13.2" x14ac:dyDescent="0.25">
      <c r="A17508"/>
    </row>
    <row r="17509" spans="1:1" ht="13.2" x14ac:dyDescent="0.25">
      <c r="A17509"/>
    </row>
    <row r="17510" spans="1:1" ht="13.2" x14ac:dyDescent="0.25">
      <c r="A17510"/>
    </row>
    <row r="17511" spans="1:1" ht="13.2" x14ac:dyDescent="0.25">
      <c r="A17511"/>
    </row>
    <row r="17512" spans="1:1" ht="13.2" x14ac:dyDescent="0.25">
      <c r="A17512"/>
    </row>
    <row r="17513" spans="1:1" ht="13.2" x14ac:dyDescent="0.25">
      <c r="A17513"/>
    </row>
    <row r="17514" spans="1:1" ht="13.2" x14ac:dyDescent="0.25">
      <c r="A17514"/>
    </row>
    <row r="17515" spans="1:1" ht="13.2" x14ac:dyDescent="0.25">
      <c r="A17515"/>
    </row>
    <row r="17516" spans="1:1" ht="13.2" x14ac:dyDescent="0.25">
      <c r="A17516"/>
    </row>
    <row r="17517" spans="1:1" ht="13.2" x14ac:dyDescent="0.25">
      <c r="A17517"/>
    </row>
    <row r="17518" spans="1:1" ht="13.2" x14ac:dyDescent="0.25">
      <c r="A17518"/>
    </row>
    <row r="17519" spans="1:1" ht="13.2" x14ac:dyDescent="0.25">
      <c r="A17519"/>
    </row>
    <row r="17520" spans="1:1" ht="13.2" x14ac:dyDescent="0.25">
      <c r="A17520"/>
    </row>
    <row r="17521" spans="1:1" ht="13.2" x14ac:dyDescent="0.25">
      <c r="A17521"/>
    </row>
    <row r="17522" spans="1:1" ht="13.2" x14ac:dyDescent="0.25">
      <c r="A17522"/>
    </row>
    <row r="17523" spans="1:1" ht="13.2" x14ac:dyDescent="0.25">
      <c r="A17523"/>
    </row>
    <row r="17524" spans="1:1" ht="13.2" x14ac:dyDescent="0.25">
      <c r="A17524"/>
    </row>
    <row r="17525" spans="1:1" ht="13.2" x14ac:dyDescent="0.25">
      <c r="A17525"/>
    </row>
    <row r="17526" spans="1:1" ht="13.2" x14ac:dyDescent="0.25">
      <c r="A17526"/>
    </row>
    <row r="17527" spans="1:1" ht="13.2" x14ac:dyDescent="0.25">
      <c r="A17527"/>
    </row>
    <row r="17528" spans="1:1" ht="13.2" x14ac:dyDescent="0.25">
      <c r="A17528"/>
    </row>
    <row r="17529" spans="1:1" ht="13.2" x14ac:dyDescent="0.25">
      <c r="A17529"/>
    </row>
    <row r="17530" spans="1:1" ht="13.2" x14ac:dyDescent="0.25">
      <c r="A17530"/>
    </row>
    <row r="17531" spans="1:1" ht="13.2" x14ac:dyDescent="0.25">
      <c r="A17531"/>
    </row>
    <row r="17532" spans="1:1" ht="13.2" x14ac:dyDescent="0.25">
      <c r="A17532"/>
    </row>
    <row r="17533" spans="1:1" ht="13.2" x14ac:dyDescent="0.25">
      <c r="A17533"/>
    </row>
    <row r="17534" spans="1:1" ht="13.2" x14ac:dyDescent="0.25">
      <c r="A17534"/>
    </row>
    <row r="17535" spans="1:1" ht="13.2" x14ac:dyDescent="0.25">
      <c r="A17535"/>
    </row>
    <row r="17536" spans="1:1" ht="13.2" x14ac:dyDescent="0.25">
      <c r="A17536"/>
    </row>
    <row r="17537" spans="1:1" ht="13.2" x14ac:dyDescent="0.25">
      <c r="A17537"/>
    </row>
    <row r="17538" spans="1:1" ht="13.2" x14ac:dyDescent="0.25">
      <c r="A17538"/>
    </row>
    <row r="17539" spans="1:1" ht="13.2" x14ac:dyDescent="0.25">
      <c r="A17539"/>
    </row>
    <row r="17540" spans="1:1" ht="13.2" x14ac:dyDescent="0.25">
      <c r="A17540"/>
    </row>
    <row r="17541" spans="1:1" ht="13.2" x14ac:dyDescent="0.25">
      <c r="A17541"/>
    </row>
    <row r="17542" spans="1:1" ht="13.2" x14ac:dyDescent="0.25">
      <c r="A17542"/>
    </row>
    <row r="17543" spans="1:1" ht="13.2" x14ac:dyDescent="0.25">
      <c r="A17543"/>
    </row>
    <row r="17544" spans="1:1" ht="13.2" x14ac:dyDescent="0.25">
      <c r="A17544"/>
    </row>
    <row r="17545" spans="1:1" ht="13.2" x14ac:dyDescent="0.25">
      <c r="A17545"/>
    </row>
    <row r="17546" spans="1:1" ht="13.2" x14ac:dyDescent="0.25">
      <c r="A17546"/>
    </row>
    <row r="17547" spans="1:1" ht="13.2" x14ac:dyDescent="0.25">
      <c r="A17547"/>
    </row>
    <row r="17548" spans="1:1" ht="13.2" x14ac:dyDescent="0.25">
      <c r="A17548"/>
    </row>
    <row r="17549" spans="1:1" ht="13.2" x14ac:dyDescent="0.25">
      <c r="A17549"/>
    </row>
    <row r="17550" spans="1:1" ht="13.2" x14ac:dyDescent="0.25">
      <c r="A17550"/>
    </row>
    <row r="17551" spans="1:1" ht="13.2" x14ac:dyDescent="0.25">
      <c r="A17551"/>
    </row>
    <row r="17552" spans="1:1" ht="13.2" x14ac:dyDescent="0.25">
      <c r="A17552"/>
    </row>
    <row r="17553" spans="1:1" ht="13.2" x14ac:dyDescent="0.25">
      <c r="A17553"/>
    </row>
    <row r="17554" spans="1:1" ht="13.2" x14ac:dyDescent="0.25">
      <c r="A17554"/>
    </row>
    <row r="17555" spans="1:1" ht="13.2" x14ac:dyDescent="0.25">
      <c r="A17555"/>
    </row>
    <row r="17556" spans="1:1" ht="13.2" x14ac:dyDescent="0.25">
      <c r="A17556"/>
    </row>
    <row r="17557" spans="1:1" ht="13.2" x14ac:dyDescent="0.25">
      <c r="A17557"/>
    </row>
    <row r="17558" spans="1:1" ht="13.2" x14ac:dyDescent="0.25">
      <c r="A17558"/>
    </row>
    <row r="17559" spans="1:1" ht="13.2" x14ac:dyDescent="0.25">
      <c r="A17559"/>
    </row>
    <row r="17560" spans="1:1" ht="13.2" x14ac:dyDescent="0.25">
      <c r="A17560"/>
    </row>
    <row r="17561" spans="1:1" ht="13.2" x14ac:dyDescent="0.25">
      <c r="A17561"/>
    </row>
    <row r="17562" spans="1:1" ht="13.2" x14ac:dyDescent="0.25">
      <c r="A17562"/>
    </row>
    <row r="17563" spans="1:1" ht="13.2" x14ac:dyDescent="0.25">
      <c r="A17563"/>
    </row>
    <row r="17564" spans="1:1" ht="13.2" x14ac:dyDescent="0.25">
      <c r="A17564"/>
    </row>
    <row r="17565" spans="1:1" ht="13.2" x14ac:dyDescent="0.25">
      <c r="A17565"/>
    </row>
    <row r="17566" spans="1:1" ht="13.2" x14ac:dyDescent="0.25">
      <c r="A17566"/>
    </row>
    <row r="17567" spans="1:1" ht="13.2" x14ac:dyDescent="0.25">
      <c r="A17567"/>
    </row>
    <row r="17568" spans="1:1" ht="13.2" x14ac:dyDescent="0.25">
      <c r="A17568"/>
    </row>
    <row r="17569" spans="1:1" ht="13.2" x14ac:dyDescent="0.25">
      <c r="A17569"/>
    </row>
    <row r="17570" spans="1:1" ht="13.2" x14ac:dyDescent="0.25">
      <c r="A17570"/>
    </row>
    <row r="17571" spans="1:1" ht="13.2" x14ac:dyDescent="0.25">
      <c r="A17571"/>
    </row>
    <row r="17572" spans="1:1" ht="13.2" x14ac:dyDescent="0.25">
      <c r="A17572"/>
    </row>
    <row r="17573" spans="1:1" ht="13.2" x14ac:dyDescent="0.25">
      <c r="A17573"/>
    </row>
    <row r="17574" spans="1:1" ht="13.2" x14ac:dyDescent="0.25">
      <c r="A17574"/>
    </row>
    <row r="17575" spans="1:1" ht="13.2" x14ac:dyDescent="0.25">
      <c r="A17575"/>
    </row>
    <row r="17576" spans="1:1" ht="13.2" x14ac:dyDescent="0.25">
      <c r="A17576"/>
    </row>
    <row r="17577" spans="1:1" ht="13.2" x14ac:dyDescent="0.25">
      <c r="A17577"/>
    </row>
    <row r="17578" spans="1:1" ht="13.2" x14ac:dyDescent="0.25">
      <c r="A17578"/>
    </row>
    <row r="17579" spans="1:1" ht="13.2" x14ac:dyDescent="0.25">
      <c r="A17579"/>
    </row>
    <row r="17580" spans="1:1" ht="13.2" x14ac:dyDescent="0.25">
      <c r="A17580"/>
    </row>
    <row r="17581" spans="1:1" ht="13.2" x14ac:dyDescent="0.25">
      <c r="A17581"/>
    </row>
    <row r="17582" spans="1:1" ht="13.2" x14ac:dyDescent="0.25">
      <c r="A17582"/>
    </row>
    <row r="17583" spans="1:1" ht="13.2" x14ac:dyDescent="0.25">
      <c r="A17583"/>
    </row>
    <row r="17584" spans="1:1" ht="13.2" x14ac:dyDescent="0.25">
      <c r="A17584"/>
    </row>
    <row r="17585" spans="1:1" ht="13.2" x14ac:dyDescent="0.25">
      <c r="A17585"/>
    </row>
    <row r="17586" spans="1:1" ht="13.2" x14ac:dyDescent="0.25">
      <c r="A17586"/>
    </row>
    <row r="17587" spans="1:1" ht="13.2" x14ac:dyDescent="0.25">
      <c r="A17587"/>
    </row>
    <row r="17588" spans="1:1" ht="13.2" x14ac:dyDescent="0.25">
      <c r="A17588"/>
    </row>
    <row r="17589" spans="1:1" ht="13.2" x14ac:dyDescent="0.25">
      <c r="A17589"/>
    </row>
    <row r="17590" spans="1:1" ht="13.2" x14ac:dyDescent="0.25">
      <c r="A17590"/>
    </row>
    <row r="17591" spans="1:1" ht="13.2" x14ac:dyDescent="0.25">
      <c r="A17591"/>
    </row>
    <row r="17592" spans="1:1" ht="13.2" x14ac:dyDescent="0.25">
      <c r="A17592"/>
    </row>
    <row r="17593" spans="1:1" ht="13.2" x14ac:dyDescent="0.25">
      <c r="A17593"/>
    </row>
    <row r="17594" spans="1:1" ht="13.2" x14ac:dyDescent="0.25">
      <c r="A17594"/>
    </row>
    <row r="17595" spans="1:1" ht="13.2" x14ac:dyDescent="0.25">
      <c r="A17595"/>
    </row>
    <row r="17596" spans="1:1" ht="13.2" x14ac:dyDescent="0.25">
      <c r="A17596"/>
    </row>
    <row r="17597" spans="1:1" ht="13.2" x14ac:dyDescent="0.25">
      <c r="A17597"/>
    </row>
    <row r="17598" spans="1:1" ht="13.2" x14ac:dyDescent="0.25">
      <c r="A17598"/>
    </row>
    <row r="17599" spans="1:1" ht="13.2" x14ac:dyDescent="0.25">
      <c r="A17599"/>
    </row>
    <row r="17600" spans="1:1" ht="13.2" x14ac:dyDescent="0.25">
      <c r="A17600"/>
    </row>
    <row r="17601" spans="1:1" ht="13.2" x14ac:dyDescent="0.25">
      <c r="A17601"/>
    </row>
    <row r="17602" spans="1:1" ht="13.2" x14ac:dyDescent="0.25">
      <c r="A17602"/>
    </row>
    <row r="17603" spans="1:1" ht="13.2" x14ac:dyDescent="0.25">
      <c r="A17603"/>
    </row>
    <row r="17604" spans="1:1" ht="13.2" x14ac:dyDescent="0.25">
      <c r="A17604"/>
    </row>
    <row r="17605" spans="1:1" ht="13.2" x14ac:dyDescent="0.25">
      <c r="A17605"/>
    </row>
    <row r="17606" spans="1:1" ht="13.2" x14ac:dyDescent="0.25">
      <c r="A17606"/>
    </row>
    <row r="17607" spans="1:1" ht="13.2" x14ac:dyDescent="0.25">
      <c r="A17607"/>
    </row>
    <row r="17608" spans="1:1" ht="13.2" x14ac:dyDescent="0.25">
      <c r="A17608"/>
    </row>
    <row r="17609" spans="1:1" ht="13.2" x14ac:dyDescent="0.25">
      <c r="A17609"/>
    </row>
    <row r="17610" spans="1:1" ht="13.2" x14ac:dyDescent="0.25">
      <c r="A17610"/>
    </row>
    <row r="17611" spans="1:1" ht="13.2" x14ac:dyDescent="0.25">
      <c r="A17611"/>
    </row>
    <row r="17612" spans="1:1" ht="13.2" x14ac:dyDescent="0.25">
      <c r="A17612"/>
    </row>
    <row r="17613" spans="1:1" ht="13.2" x14ac:dyDescent="0.25">
      <c r="A17613"/>
    </row>
    <row r="17614" spans="1:1" ht="13.2" x14ac:dyDescent="0.25">
      <c r="A17614"/>
    </row>
    <row r="17615" spans="1:1" ht="13.2" x14ac:dyDescent="0.25">
      <c r="A17615"/>
    </row>
    <row r="17616" spans="1:1" ht="13.2" x14ac:dyDescent="0.25">
      <c r="A17616"/>
    </row>
    <row r="17617" spans="1:1" ht="13.2" x14ac:dyDescent="0.25">
      <c r="A17617"/>
    </row>
    <row r="17618" spans="1:1" ht="13.2" x14ac:dyDescent="0.25">
      <c r="A17618"/>
    </row>
    <row r="17619" spans="1:1" ht="13.2" x14ac:dyDescent="0.25">
      <c r="A17619"/>
    </row>
    <row r="17620" spans="1:1" ht="13.2" x14ac:dyDescent="0.25">
      <c r="A17620"/>
    </row>
    <row r="17621" spans="1:1" ht="13.2" x14ac:dyDescent="0.25">
      <c r="A17621"/>
    </row>
    <row r="17622" spans="1:1" ht="13.2" x14ac:dyDescent="0.25">
      <c r="A17622"/>
    </row>
    <row r="17623" spans="1:1" ht="13.2" x14ac:dyDescent="0.25">
      <c r="A17623"/>
    </row>
    <row r="17624" spans="1:1" ht="13.2" x14ac:dyDescent="0.25">
      <c r="A17624"/>
    </row>
    <row r="17625" spans="1:1" ht="13.2" x14ac:dyDescent="0.25">
      <c r="A17625"/>
    </row>
    <row r="17626" spans="1:1" ht="13.2" x14ac:dyDescent="0.25">
      <c r="A17626"/>
    </row>
    <row r="17627" spans="1:1" ht="13.2" x14ac:dyDescent="0.25">
      <c r="A17627"/>
    </row>
    <row r="17628" spans="1:1" ht="13.2" x14ac:dyDescent="0.25">
      <c r="A17628"/>
    </row>
    <row r="17629" spans="1:1" ht="13.2" x14ac:dyDescent="0.25">
      <c r="A17629"/>
    </row>
    <row r="17630" spans="1:1" ht="13.2" x14ac:dyDescent="0.25">
      <c r="A17630"/>
    </row>
    <row r="17631" spans="1:1" ht="13.2" x14ac:dyDescent="0.25">
      <c r="A17631"/>
    </row>
    <row r="17632" spans="1:1" ht="13.2" x14ac:dyDescent="0.25">
      <c r="A17632"/>
    </row>
    <row r="17633" spans="1:1" ht="13.2" x14ac:dyDescent="0.25">
      <c r="A17633"/>
    </row>
    <row r="17634" spans="1:1" ht="13.2" x14ac:dyDescent="0.25">
      <c r="A17634"/>
    </row>
    <row r="17635" spans="1:1" ht="13.2" x14ac:dyDescent="0.25">
      <c r="A17635"/>
    </row>
    <row r="17636" spans="1:1" ht="13.2" x14ac:dyDescent="0.25">
      <c r="A17636"/>
    </row>
    <row r="17637" spans="1:1" ht="13.2" x14ac:dyDescent="0.25">
      <c r="A17637"/>
    </row>
    <row r="17638" spans="1:1" ht="13.2" x14ac:dyDescent="0.25">
      <c r="A17638"/>
    </row>
    <row r="17639" spans="1:1" ht="13.2" x14ac:dyDescent="0.25">
      <c r="A17639"/>
    </row>
    <row r="17640" spans="1:1" ht="13.2" x14ac:dyDescent="0.25">
      <c r="A17640"/>
    </row>
    <row r="17641" spans="1:1" ht="13.2" x14ac:dyDescent="0.25">
      <c r="A17641"/>
    </row>
    <row r="17642" spans="1:1" ht="13.2" x14ac:dyDescent="0.25">
      <c r="A17642"/>
    </row>
    <row r="17643" spans="1:1" ht="13.2" x14ac:dyDescent="0.25">
      <c r="A17643"/>
    </row>
    <row r="17644" spans="1:1" ht="13.2" x14ac:dyDescent="0.25">
      <c r="A17644"/>
    </row>
    <row r="17645" spans="1:1" ht="13.2" x14ac:dyDescent="0.25">
      <c r="A17645"/>
    </row>
    <row r="17646" spans="1:1" ht="13.2" x14ac:dyDescent="0.25">
      <c r="A17646"/>
    </row>
    <row r="17647" spans="1:1" ht="13.2" x14ac:dyDescent="0.25">
      <c r="A17647"/>
    </row>
    <row r="17648" spans="1:1" ht="13.2" x14ac:dyDescent="0.25">
      <c r="A17648"/>
    </row>
    <row r="17649" spans="1:1" ht="13.2" x14ac:dyDescent="0.25">
      <c r="A17649"/>
    </row>
    <row r="17650" spans="1:1" ht="13.2" x14ac:dyDescent="0.25">
      <c r="A17650"/>
    </row>
    <row r="17651" spans="1:1" ht="13.2" x14ac:dyDescent="0.25">
      <c r="A17651"/>
    </row>
    <row r="17652" spans="1:1" ht="13.2" x14ac:dyDescent="0.25">
      <c r="A17652"/>
    </row>
    <row r="17653" spans="1:1" ht="13.2" x14ac:dyDescent="0.25">
      <c r="A17653"/>
    </row>
    <row r="17654" spans="1:1" ht="13.2" x14ac:dyDescent="0.25">
      <c r="A17654"/>
    </row>
    <row r="17655" spans="1:1" ht="13.2" x14ac:dyDescent="0.25">
      <c r="A17655"/>
    </row>
    <row r="17656" spans="1:1" ht="13.2" x14ac:dyDescent="0.25">
      <c r="A17656"/>
    </row>
    <row r="17657" spans="1:1" ht="13.2" x14ac:dyDescent="0.25">
      <c r="A17657"/>
    </row>
    <row r="17658" spans="1:1" ht="13.2" x14ac:dyDescent="0.25">
      <c r="A17658"/>
    </row>
    <row r="17659" spans="1:1" ht="13.2" x14ac:dyDescent="0.25">
      <c r="A17659"/>
    </row>
    <row r="17660" spans="1:1" ht="13.2" x14ac:dyDescent="0.25">
      <c r="A17660"/>
    </row>
    <row r="17661" spans="1:1" ht="13.2" x14ac:dyDescent="0.25">
      <c r="A17661"/>
    </row>
    <row r="17662" spans="1:1" ht="13.2" x14ac:dyDescent="0.25">
      <c r="A17662"/>
    </row>
    <row r="17663" spans="1:1" ht="13.2" x14ac:dyDescent="0.25">
      <c r="A17663"/>
    </row>
    <row r="17664" spans="1:1" ht="13.2" x14ac:dyDescent="0.25">
      <c r="A17664"/>
    </row>
    <row r="17665" spans="1:1" ht="13.2" x14ac:dyDescent="0.25">
      <c r="A17665"/>
    </row>
    <row r="17666" spans="1:1" ht="13.2" x14ac:dyDescent="0.25">
      <c r="A17666"/>
    </row>
    <row r="17667" spans="1:1" ht="13.2" x14ac:dyDescent="0.25">
      <c r="A17667"/>
    </row>
    <row r="17668" spans="1:1" ht="13.2" x14ac:dyDescent="0.25">
      <c r="A17668"/>
    </row>
    <row r="17669" spans="1:1" ht="13.2" x14ac:dyDescent="0.25">
      <c r="A17669"/>
    </row>
    <row r="17670" spans="1:1" ht="13.2" x14ac:dyDescent="0.25">
      <c r="A17670"/>
    </row>
    <row r="17671" spans="1:1" ht="13.2" x14ac:dyDescent="0.25">
      <c r="A17671"/>
    </row>
    <row r="17672" spans="1:1" ht="13.2" x14ac:dyDescent="0.25">
      <c r="A17672"/>
    </row>
    <row r="17673" spans="1:1" ht="13.2" x14ac:dyDescent="0.25">
      <c r="A17673"/>
    </row>
    <row r="17674" spans="1:1" ht="13.2" x14ac:dyDescent="0.25">
      <c r="A17674"/>
    </row>
    <row r="17675" spans="1:1" ht="13.2" x14ac:dyDescent="0.25">
      <c r="A17675"/>
    </row>
    <row r="17676" spans="1:1" ht="13.2" x14ac:dyDescent="0.25">
      <c r="A17676"/>
    </row>
    <row r="17677" spans="1:1" ht="13.2" x14ac:dyDescent="0.25">
      <c r="A17677"/>
    </row>
    <row r="17678" spans="1:1" ht="13.2" x14ac:dyDescent="0.25">
      <c r="A17678"/>
    </row>
    <row r="17679" spans="1:1" ht="13.2" x14ac:dyDescent="0.25">
      <c r="A17679"/>
    </row>
    <row r="17680" spans="1:1" ht="13.2" x14ac:dyDescent="0.25">
      <c r="A17680"/>
    </row>
    <row r="17681" spans="1:1" ht="13.2" x14ac:dyDescent="0.25">
      <c r="A17681"/>
    </row>
    <row r="17682" spans="1:1" ht="13.2" x14ac:dyDescent="0.25">
      <c r="A17682"/>
    </row>
    <row r="17683" spans="1:1" ht="13.2" x14ac:dyDescent="0.25">
      <c r="A17683"/>
    </row>
    <row r="17684" spans="1:1" ht="13.2" x14ac:dyDescent="0.25">
      <c r="A17684"/>
    </row>
    <row r="17685" spans="1:1" ht="13.2" x14ac:dyDescent="0.25">
      <c r="A17685"/>
    </row>
    <row r="17686" spans="1:1" ht="13.2" x14ac:dyDescent="0.25">
      <c r="A17686"/>
    </row>
    <row r="17687" spans="1:1" ht="13.2" x14ac:dyDescent="0.25">
      <c r="A17687"/>
    </row>
    <row r="17688" spans="1:1" ht="13.2" x14ac:dyDescent="0.25">
      <c r="A17688"/>
    </row>
    <row r="17689" spans="1:1" ht="13.2" x14ac:dyDescent="0.25">
      <c r="A17689"/>
    </row>
    <row r="17690" spans="1:1" ht="13.2" x14ac:dyDescent="0.25">
      <c r="A17690"/>
    </row>
    <row r="17691" spans="1:1" ht="13.2" x14ac:dyDescent="0.25">
      <c r="A17691"/>
    </row>
    <row r="17692" spans="1:1" ht="13.2" x14ac:dyDescent="0.25">
      <c r="A17692"/>
    </row>
    <row r="17693" spans="1:1" ht="13.2" x14ac:dyDescent="0.25">
      <c r="A17693"/>
    </row>
    <row r="17694" spans="1:1" ht="13.2" x14ac:dyDescent="0.25">
      <c r="A17694"/>
    </row>
    <row r="17695" spans="1:1" ht="13.2" x14ac:dyDescent="0.25">
      <c r="A17695"/>
    </row>
    <row r="17696" spans="1:1" ht="13.2" x14ac:dyDescent="0.25">
      <c r="A17696"/>
    </row>
    <row r="17697" spans="1:1" ht="13.2" x14ac:dyDescent="0.25">
      <c r="A17697"/>
    </row>
    <row r="17698" spans="1:1" ht="13.2" x14ac:dyDescent="0.25">
      <c r="A17698"/>
    </row>
    <row r="17699" spans="1:1" ht="13.2" x14ac:dyDescent="0.25">
      <c r="A17699"/>
    </row>
    <row r="17700" spans="1:1" ht="13.2" x14ac:dyDescent="0.25">
      <c r="A17700"/>
    </row>
    <row r="17701" spans="1:1" ht="13.2" x14ac:dyDescent="0.25">
      <c r="A17701"/>
    </row>
    <row r="17702" spans="1:1" ht="13.2" x14ac:dyDescent="0.25">
      <c r="A17702"/>
    </row>
    <row r="17703" spans="1:1" ht="13.2" x14ac:dyDescent="0.25">
      <c r="A17703"/>
    </row>
    <row r="17704" spans="1:1" ht="13.2" x14ac:dyDescent="0.25">
      <c r="A17704"/>
    </row>
    <row r="17705" spans="1:1" ht="13.2" x14ac:dyDescent="0.25">
      <c r="A17705"/>
    </row>
    <row r="17706" spans="1:1" ht="13.2" x14ac:dyDescent="0.25">
      <c r="A17706"/>
    </row>
    <row r="17707" spans="1:1" ht="13.2" x14ac:dyDescent="0.25">
      <c r="A17707"/>
    </row>
    <row r="17708" spans="1:1" ht="13.2" x14ac:dyDescent="0.25">
      <c r="A17708"/>
    </row>
    <row r="17709" spans="1:1" ht="13.2" x14ac:dyDescent="0.25">
      <c r="A17709"/>
    </row>
    <row r="17710" spans="1:1" ht="13.2" x14ac:dyDescent="0.25">
      <c r="A17710"/>
    </row>
    <row r="17711" spans="1:1" ht="13.2" x14ac:dyDescent="0.25">
      <c r="A17711"/>
    </row>
    <row r="17712" spans="1:1" ht="13.2" x14ac:dyDescent="0.25">
      <c r="A17712"/>
    </row>
    <row r="17713" spans="1:1" ht="13.2" x14ac:dyDescent="0.25">
      <c r="A17713"/>
    </row>
    <row r="17714" spans="1:1" ht="13.2" x14ac:dyDescent="0.25">
      <c r="A17714"/>
    </row>
    <row r="17715" spans="1:1" ht="13.2" x14ac:dyDescent="0.25">
      <c r="A17715"/>
    </row>
    <row r="17716" spans="1:1" ht="13.2" x14ac:dyDescent="0.25">
      <c r="A17716"/>
    </row>
    <row r="17717" spans="1:1" ht="13.2" x14ac:dyDescent="0.25">
      <c r="A17717"/>
    </row>
    <row r="17718" spans="1:1" ht="13.2" x14ac:dyDescent="0.25">
      <c r="A17718"/>
    </row>
    <row r="17719" spans="1:1" ht="13.2" x14ac:dyDescent="0.25">
      <c r="A17719"/>
    </row>
    <row r="17720" spans="1:1" ht="13.2" x14ac:dyDescent="0.25">
      <c r="A17720"/>
    </row>
    <row r="17721" spans="1:1" ht="13.2" x14ac:dyDescent="0.25">
      <c r="A17721"/>
    </row>
    <row r="17722" spans="1:1" ht="13.2" x14ac:dyDescent="0.25">
      <c r="A17722"/>
    </row>
    <row r="17723" spans="1:1" ht="13.2" x14ac:dyDescent="0.25">
      <c r="A17723"/>
    </row>
    <row r="17724" spans="1:1" ht="13.2" x14ac:dyDescent="0.25">
      <c r="A17724"/>
    </row>
    <row r="17725" spans="1:1" ht="13.2" x14ac:dyDescent="0.25">
      <c r="A17725"/>
    </row>
    <row r="17726" spans="1:1" ht="13.2" x14ac:dyDescent="0.25">
      <c r="A17726"/>
    </row>
    <row r="17727" spans="1:1" ht="13.2" x14ac:dyDescent="0.25">
      <c r="A17727"/>
    </row>
    <row r="17728" spans="1:1" ht="13.2" x14ac:dyDescent="0.25">
      <c r="A17728"/>
    </row>
    <row r="17729" spans="1:1" ht="13.2" x14ac:dyDescent="0.25">
      <c r="A17729"/>
    </row>
    <row r="17730" spans="1:1" ht="13.2" x14ac:dyDescent="0.25">
      <c r="A17730"/>
    </row>
    <row r="17731" spans="1:1" ht="13.2" x14ac:dyDescent="0.25">
      <c r="A17731"/>
    </row>
    <row r="17732" spans="1:1" ht="13.2" x14ac:dyDescent="0.25">
      <c r="A17732"/>
    </row>
    <row r="17733" spans="1:1" ht="13.2" x14ac:dyDescent="0.25">
      <c r="A17733"/>
    </row>
    <row r="17734" spans="1:1" ht="13.2" x14ac:dyDescent="0.25">
      <c r="A17734"/>
    </row>
    <row r="17735" spans="1:1" ht="13.2" x14ac:dyDescent="0.25">
      <c r="A17735"/>
    </row>
    <row r="17736" spans="1:1" ht="13.2" x14ac:dyDescent="0.25">
      <c r="A17736"/>
    </row>
    <row r="17737" spans="1:1" ht="13.2" x14ac:dyDescent="0.25">
      <c r="A17737"/>
    </row>
    <row r="17738" spans="1:1" ht="13.2" x14ac:dyDescent="0.25">
      <c r="A17738"/>
    </row>
    <row r="17739" spans="1:1" ht="13.2" x14ac:dyDescent="0.25">
      <c r="A17739"/>
    </row>
    <row r="17740" spans="1:1" ht="13.2" x14ac:dyDescent="0.25">
      <c r="A17740"/>
    </row>
    <row r="17741" spans="1:1" ht="13.2" x14ac:dyDescent="0.25">
      <c r="A17741"/>
    </row>
    <row r="17742" spans="1:1" ht="13.2" x14ac:dyDescent="0.25">
      <c r="A17742"/>
    </row>
    <row r="17743" spans="1:1" ht="13.2" x14ac:dyDescent="0.25">
      <c r="A17743"/>
    </row>
    <row r="17744" spans="1:1" ht="13.2" x14ac:dyDescent="0.25">
      <c r="A17744"/>
    </row>
    <row r="17745" spans="1:1" ht="13.2" x14ac:dyDescent="0.25">
      <c r="A17745"/>
    </row>
    <row r="17746" spans="1:1" ht="13.2" x14ac:dyDescent="0.25">
      <c r="A17746"/>
    </row>
    <row r="17747" spans="1:1" ht="13.2" x14ac:dyDescent="0.25">
      <c r="A17747"/>
    </row>
    <row r="17748" spans="1:1" ht="13.2" x14ac:dyDescent="0.25">
      <c r="A17748"/>
    </row>
    <row r="17749" spans="1:1" ht="13.2" x14ac:dyDescent="0.25">
      <c r="A17749"/>
    </row>
    <row r="17750" spans="1:1" ht="13.2" x14ac:dyDescent="0.25">
      <c r="A17750"/>
    </row>
    <row r="17751" spans="1:1" ht="13.2" x14ac:dyDescent="0.25">
      <c r="A17751"/>
    </row>
    <row r="17752" spans="1:1" ht="13.2" x14ac:dyDescent="0.25">
      <c r="A17752"/>
    </row>
    <row r="17753" spans="1:1" ht="13.2" x14ac:dyDescent="0.25">
      <c r="A17753"/>
    </row>
    <row r="17754" spans="1:1" ht="13.2" x14ac:dyDescent="0.25">
      <c r="A17754"/>
    </row>
    <row r="17755" spans="1:1" ht="13.2" x14ac:dyDescent="0.25">
      <c r="A17755"/>
    </row>
    <row r="17756" spans="1:1" ht="13.2" x14ac:dyDescent="0.25">
      <c r="A17756"/>
    </row>
    <row r="17757" spans="1:1" ht="13.2" x14ac:dyDescent="0.25">
      <c r="A17757"/>
    </row>
    <row r="17758" spans="1:1" ht="13.2" x14ac:dyDescent="0.25">
      <c r="A17758"/>
    </row>
    <row r="17759" spans="1:1" ht="13.2" x14ac:dyDescent="0.25">
      <c r="A17759"/>
    </row>
    <row r="17760" spans="1:1" ht="13.2" x14ac:dyDescent="0.25">
      <c r="A17760"/>
    </row>
    <row r="17761" spans="1:1" ht="13.2" x14ac:dyDescent="0.25">
      <c r="A17761"/>
    </row>
    <row r="17762" spans="1:1" ht="13.2" x14ac:dyDescent="0.25">
      <c r="A17762"/>
    </row>
    <row r="17763" spans="1:1" ht="13.2" x14ac:dyDescent="0.25">
      <c r="A17763"/>
    </row>
    <row r="17764" spans="1:1" ht="13.2" x14ac:dyDescent="0.25">
      <c r="A17764"/>
    </row>
    <row r="17765" spans="1:1" ht="13.2" x14ac:dyDescent="0.25">
      <c r="A17765"/>
    </row>
    <row r="17766" spans="1:1" ht="13.2" x14ac:dyDescent="0.25">
      <c r="A17766"/>
    </row>
    <row r="17767" spans="1:1" ht="13.2" x14ac:dyDescent="0.25">
      <c r="A17767"/>
    </row>
    <row r="17768" spans="1:1" ht="13.2" x14ac:dyDescent="0.25">
      <c r="A17768"/>
    </row>
    <row r="17769" spans="1:1" ht="13.2" x14ac:dyDescent="0.25">
      <c r="A17769"/>
    </row>
    <row r="17770" spans="1:1" ht="13.2" x14ac:dyDescent="0.25">
      <c r="A17770"/>
    </row>
    <row r="17771" spans="1:1" ht="13.2" x14ac:dyDescent="0.25">
      <c r="A17771"/>
    </row>
    <row r="17772" spans="1:1" ht="13.2" x14ac:dyDescent="0.25">
      <c r="A17772"/>
    </row>
    <row r="17773" spans="1:1" ht="13.2" x14ac:dyDescent="0.25">
      <c r="A17773"/>
    </row>
    <row r="17774" spans="1:1" ht="13.2" x14ac:dyDescent="0.25">
      <c r="A17774"/>
    </row>
    <row r="17775" spans="1:1" ht="13.2" x14ac:dyDescent="0.25">
      <c r="A17775"/>
    </row>
    <row r="17776" spans="1:1" ht="13.2" x14ac:dyDescent="0.25">
      <c r="A17776"/>
    </row>
    <row r="17777" spans="1:1" ht="13.2" x14ac:dyDescent="0.25">
      <c r="A17777"/>
    </row>
    <row r="17778" spans="1:1" ht="13.2" x14ac:dyDescent="0.25">
      <c r="A17778"/>
    </row>
    <row r="17779" spans="1:1" ht="13.2" x14ac:dyDescent="0.25">
      <c r="A17779"/>
    </row>
    <row r="17780" spans="1:1" ht="13.2" x14ac:dyDescent="0.25">
      <c r="A17780"/>
    </row>
    <row r="17781" spans="1:1" ht="13.2" x14ac:dyDescent="0.25">
      <c r="A17781"/>
    </row>
    <row r="17782" spans="1:1" ht="13.2" x14ac:dyDescent="0.25">
      <c r="A17782"/>
    </row>
    <row r="17783" spans="1:1" ht="13.2" x14ac:dyDescent="0.25">
      <c r="A17783"/>
    </row>
    <row r="17784" spans="1:1" ht="13.2" x14ac:dyDescent="0.25">
      <c r="A17784"/>
    </row>
    <row r="17785" spans="1:1" ht="13.2" x14ac:dyDescent="0.25">
      <c r="A17785"/>
    </row>
    <row r="17786" spans="1:1" ht="13.2" x14ac:dyDescent="0.25">
      <c r="A17786"/>
    </row>
    <row r="17787" spans="1:1" ht="13.2" x14ac:dyDescent="0.25">
      <c r="A17787"/>
    </row>
    <row r="17788" spans="1:1" ht="13.2" x14ac:dyDescent="0.25">
      <c r="A17788"/>
    </row>
    <row r="17789" spans="1:1" ht="13.2" x14ac:dyDescent="0.25">
      <c r="A17789"/>
    </row>
    <row r="17790" spans="1:1" ht="13.2" x14ac:dyDescent="0.25">
      <c r="A17790"/>
    </row>
    <row r="17791" spans="1:1" ht="13.2" x14ac:dyDescent="0.25">
      <c r="A17791"/>
    </row>
    <row r="17792" spans="1:1" ht="13.2" x14ac:dyDescent="0.25">
      <c r="A17792"/>
    </row>
    <row r="17793" spans="1:1" ht="13.2" x14ac:dyDescent="0.25">
      <c r="A17793"/>
    </row>
    <row r="17794" spans="1:1" ht="13.2" x14ac:dyDescent="0.25">
      <c r="A17794"/>
    </row>
    <row r="17795" spans="1:1" ht="13.2" x14ac:dyDescent="0.25">
      <c r="A17795"/>
    </row>
    <row r="17796" spans="1:1" ht="13.2" x14ac:dyDescent="0.25">
      <c r="A17796"/>
    </row>
    <row r="17797" spans="1:1" ht="13.2" x14ac:dyDescent="0.25">
      <c r="A17797"/>
    </row>
    <row r="17798" spans="1:1" ht="13.2" x14ac:dyDescent="0.25">
      <c r="A17798"/>
    </row>
    <row r="17799" spans="1:1" ht="13.2" x14ac:dyDescent="0.25">
      <c r="A17799"/>
    </row>
    <row r="17800" spans="1:1" ht="13.2" x14ac:dyDescent="0.25">
      <c r="A17800"/>
    </row>
    <row r="17801" spans="1:1" ht="13.2" x14ac:dyDescent="0.25">
      <c r="A17801"/>
    </row>
    <row r="17802" spans="1:1" ht="13.2" x14ac:dyDescent="0.25">
      <c r="A17802"/>
    </row>
    <row r="17803" spans="1:1" ht="13.2" x14ac:dyDescent="0.25">
      <c r="A17803"/>
    </row>
    <row r="17804" spans="1:1" ht="13.2" x14ac:dyDescent="0.25">
      <c r="A17804"/>
    </row>
    <row r="17805" spans="1:1" ht="13.2" x14ac:dyDescent="0.25">
      <c r="A17805"/>
    </row>
    <row r="17806" spans="1:1" ht="13.2" x14ac:dyDescent="0.25">
      <c r="A17806"/>
    </row>
    <row r="17807" spans="1:1" ht="13.2" x14ac:dyDescent="0.25">
      <c r="A17807"/>
    </row>
    <row r="17808" spans="1:1" ht="13.2" x14ac:dyDescent="0.25">
      <c r="A17808"/>
    </row>
    <row r="17809" spans="1:1" ht="13.2" x14ac:dyDescent="0.25">
      <c r="A17809"/>
    </row>
    <row r="17810" spans="1:1" ht="13.2" x14ac:dyDescent="0.25">
      <c r="A17810"/>
    </row>
    <row r="17811" spans="1:1" ht="13.2" x14ac:dyDescent="0.25">
      <c r="A17811"/>
    </row>
    <row r="17812" spans="1:1" ht="13.2" x14ac:dyDescent="0.25">
      <c r="A17812"/>
    </row>
    <row r="17813" spans="1:1" ht="13.2" x14ac:dyDescent="0.25">
      <c r="A17813"/>
    </row>
    <row r="17814" spans="1:1" ht="13.2" x14ac:dyDescent="0.25">
      <c r="A17814"/>
    </row>
    <row r="17815" spans="1:1" ht="13.2" x14ac:dyDescent="0.25">
      <c r="A17815"/>
    </row>
    <row r="17816" spans="1:1" ht="13.2" x14ac:dyDescent="0.25">
      <c r="A17816"/>
    </row>
    <row r="17817" spans="1:1" ht="13.2" x14ac:dyDescent="0.25">
      <c r="A17817"/>
    </row>
    <row r="17818" spans="1:1" ht="13.2" x14ac:dyDescent="0.25">
      <c r="A17818"/>
    </row>
    <row r="17819" spans="1:1" ht="13.2" x14ac:dyDescent="0.25">
      <c r="A17819"/>
    </row>
    <row r="17820" spans="1:1" ht="13.2" x14ac:dyDescent="0.25">
      <c r="A17820"/>
    </row>
    <row r="17821" spans="1:1" ht="13.2" x14ac:dyDescent="0.25">
      <c r="A17821"/>
    </row>
    <row r="17822" spans="1:1" ht="13.2" x14ac:dyDescent="0.25">
      <c r="A17822"/>
    </row>
    <row r="17823" spans="1:1" ht="13.2" x14ac:dyDescent="0.25">
      <c r="A17823"/>
    </row>
    <row r="17824" spans="1:1" ht="13.2" x14ac:dyDescent="0.25">
      <c r="A17824"/>
    </row>
    <row r="17825" spans="1:1" ht="13.2" x14ac:dyDescent="0.25">
      <c r="A17825"/>
    </row>
    <row r="17826" spans="1:1" ht="13.2" x14ac:dyDescent="0.25">
      <c r="A17826"/>
    </row>
    <row r="17827" spans="1:1" ht="13.2" x14ac:dyDescent="0.25">
      <c r="A17827"/>
    </row>
    <row r="17828" spans="1:1" ht="13.2" x14ac:dyDescent="0.25">
      <c r="A17828"/>
    </row>
    <row r="17829" spans="1:1" ht="13.2" x14ac:dyDescent="0.25">
      <c r="A17829"/>
    </row>
    <row r="17830" spans="1:1" ht="13.2" x14ac:dyDescent="0.25">
      <c r="A17830"/>
    </row>
    <row r="17831" spans="1:1" ht="13.2" x14ac:dyDescent="0.25">
      <c r="A17831"/>
    </row>
    <row r="17832" spans="1:1" ht="13.2" x14ac:dyDescent="0.25">
      <c r="A17832"/>
    </row>
    <row r="17833" spans="1:1" ht="13.2" x14ac:dyDescent="0.25">
      <c r="A17833"/>
    </row>
    <row r="17834" spans="1:1" ht="13.2" x14ac:dyDescent="0.25">
      <c r="A17834"/>
    </row>
    <row r="17835" spans="1:1" ht="13.2" x14ac:dyDescent="0.25">
      <c r="A17835"/>
    </row>
    <row r="17836" spans="1:1" ht="13.2" x14ac:dyDescent="0.25">
      <c r="A17836"/>
    </row>
    <row r="17837" spans="1:1" ht="13.2" x14ac:dyDescent="0.25">
      <c r="A17837"/>
    </row>
    <row r="17838" spans="1:1" ht="13.2" x14ac:dyDescent="0.25">
      <c r="A17838"/>
    </row>
    <row r="17839" spans="1:1" ht="13.2" x14ac:dyDescent="0.25">
      <c r="A17839"/>
    </row>
    <row r="17840" spans="1:1" ht="13.2" x14ac:dyDescent="0.25">
      <c r="A17840"/>
    </row>
    <row r="17841" spans="1:1" ht="13.2" x14ac:dyDescent="0.25">
      <c r="A17841"/>
    </row>
    <row r="17842" spans="1:1" ht="13.2" x14ac:dyDescent="0.25">
      <c r="A17842"/>
    </row>
    <row r="17843" spans="1:1" ht="13.2" x14ac:dyDescent="0.25">
      <c r="A17843"/>
    </row>
    <row r="17844" spans="1:1" ht="13.2" x14ac:dyDescent="0.25">
      <c r="A17844"/>
    </row>
    <row r="17845" spans="1:1" ht="13.2" x14ac:dyDescent="0.25">
      <c r="A17845"/>
    </row>
    <row r="17846" spans="1:1" ht="13.2" x14ac:dyDescent="0.25">
      <c r="A17846"/>
    </row>
    <row r="17847" spans="1:1" ht="13.2" x14ac:dyDescent="0.25">
      <c r="A17847"/>
    </row>
    <row r="17848" spans="1:1" ht="13.2" x14ac:dyDescent="0.25">
      <c r="A17848"/>
    </row>
    <row r="17849" spans="1:1" ht="13.2" x14ac:dyDescent="0.25">
      <c r="A17849"/>
    </row>
    <row r="17850" spans="1:1" ht="13.2" x14ac:dyDescent="0.25">
      <c r="A17850"/>
    </row>
    <row r="17851" spans="1:1" ht="13.2" x14ac:dyDescent="0.25">
      <c r="A17851"/>
    </row>
    <row r="17852" spans="1:1" ht="13.2" x14ac:dyDescent="0.25">
      <c r="A17852"/>
    </row>
    <row r="17853" spans="1:1" ht="13.2" x14ac:dyDescent="0.25">
      <c r="A17853"/>
    </row>
    <row r="17854" spans="1:1" ht="13.2" x14ac:dyDescent="0.25">
      <c r="A17854"/>
    </row>
    <row r="17855" spans="1:1" ht="13.2" x14ac:dyDescent="0.25">
      <c r="A17855"/>
    </row>
    <row r="17856" spans="1:1" ht="13.2" x14ac:dyDescent="0.25">
      <c r="A17856"/>
    </row>
    <row r="17857" spans="1:1" ht="13.2" x14ac:dyDescent="0.25">
      <c r="A17857"/>
    </row>
    <row r="17858" spans="1:1" ht="13.2" x14ac:dyDescent="0.25">
      <c r="A17858"/>
    </row>
    <row r="17859" spans="1:1" ht="13.2" x14ac:dyDescent="0.25">
      <c r="A17859"/>
    </row>
    <row r="17860" spans="1:1" ht="13.2" x14ac:dyDescent="0.25">
      <c r="A17860"/>
    </row>
    <row r="17861" spans="1:1" ht="13.2" x14ac:dyDescent="0.25">
      <c r="A17861"/>
    </row>
    <row r="17862" spans="1:1" ht="13.2" x14ac:dyDescent="0.25">
      <c r="A17862"/>
    </row>
    <row r="17863" spans="1:1" ht="13.2" x14ac:dyDescent="0.25">
      <c r="A17863"/>
    </row>
    <row r="17864" spans="1:1" ht="13.2" x14ac:dyDescent="0.25">
      <c r="A17864"/>
    </row>
    <row r="17865" spans="1:1" ht="13.2" x14ac:dyDescent="0.25">
      <c r="A17865"/>
    </row>
    <row r="17866" spans="1:1" ht="13.2" x14ac:dyDescent="0.25">
      <c r="A17866"/>
    </row>
    <row r="17867" spans="1:1" ht="13.2" x14ac:dyDescent="0.25">
      <c r="A17867"/>
    </row>
    <row r="17868" spans="1:1" ht="13.2" x14ac:dyDescent="0.25">
      <c r="A17868"/>
    </row>
    <row r="17869" spans="1:1" ht="13.2" x14ac:dyDescent="0.25">
      <c r="A17869"/>
    </row>
    <row r="17870" spans="1:1" ht="13.2" x14ac:dyDescent="0.25">
      <c r="A17870"/>
    </row>
    <row r="17871" spans="1:1" ht="13.2" x14ac:dyDescent="0.25">
      <c r="A17871"/>
    </row>
    <row r="17872" spans="1:1" ht="13.2" x14ac:dyDescent="0.25">
      <c r="A17872"/>
    </row>
    <row r="17873" spans="1:1" ht="13.2" x14ac:dyDescent="0.25">
      <c r="A17873"/>
    </row>
    <row r="17874" spans="1:1" ht="13.2" x14ac:dyDescent="0.25">
      <c r="A17874"/>
    </row>
    <row r="17875" spans="1:1" ht="13.2" x14ac:dyDescent="0.25">
      <c r="A17875"/>
    </row>
    <row r="17876" spans="1:1" ht="13.2" x14ac:dyDescent="0.25">
      <c r="A17876"/>
    </row>
    <row r="17877" spans="1:1" ht="13.2" x14ac:dyDescent="0.25">
      <c r="A17877"/>
    </row>
    <row r="17878" spans="1:1" ht="13.2" x14ac:dyDescent="0.25">
      <c r="A17878"/>
    </row>
    <row r="17879" spans="1:1" ht="13.2" x14ac:dyDescent="0.25">
      <c r="A17879"/>
    </row>
    <row r="17880" spans="1:1" ht="13.2" x14ac:dyDescent="0.25">
      <c r="A17880"/>
    </row>
    <row r="17881" spans="1:1" ht="13.2" x14ac:dyDescent="0.25">
      <c r="A17881"/>
    </row>
    <row r="17882" spans="1:1" ht="13.2" x14ac:dyDescent="0.25">
      <c r="A17882"/>
    </row>
    <row r="17883" spans="1:1" ht="13.2" x14ac:dyDescent="0.25">
      <c r="A17883"/>
    </row>
    <row r="17884" spans="1:1" ht="13.2" x14ac:dyDescent="0.25">
      <c r="A17884"/>
    </row>
    <row r="17885" spans="1:1" ht="13.2" x14ac:dyDescent="0.25">
      <c r="A17885"/>
    </row>
    <row r="17886" spans="1:1" ht="13.2" x14ac:dyDescent="0.25">
      <c r="A17886"/>
    </row>
    <row r="17887" spans="1:1" ht="13.2" x14ac:dyDescent="0.25">
      <c r="A17887"/>
    </row>
    <row r="17888" spans="1:1" ht="13.2" x14ac:dyDescent="0.25">
      <c r="A17888"/>
    </row>
    <row r="17889" spans="1:1" ht="13.2" x14ac:dyDescent="0.25">
      <c r="A17889"/>
    </row>
    <row r="17890" spans="1:1" ht="13.2" x14ac:dyDescent="0.25">
      <c r="A17890"/>
    </row>
    <row r="17891" spans="1:1" ht="13.2" x14ac:dyDescent="0.25">
      <c r="A17891"/>
    </row>
    <row r="17892" spans="1:1" ht="13.2" x14ac:dyDescent="0.25">
      <c r="A17892"/>
    </row>
    <row r="17893" spans="1:1" ht="13.2" x14ac:dyDescent="0.25">
      <c r="A17893"/>
    </row>
    <row r="17894" spans="1:1" ht="13.2" x14ac:dyDescent="0.25">
      <c r="A17894"/>
    </row>
    <row r="17895" spans="1:1" ht="13.2" x14ac:dyDescent="0.25">
      <c r="A17895"/>
    </row>
    <row r="17896" spans="1:1" ht="13.2" x14ac:dyDescent="0.25">
      <c r="A17896"/>
    </row>
    <row r="17897" spans="1:1" ht="13.2" x14ac:dyDescent="0.25">
      <c r="A17897"/>
    </row>
    <row r="17898" spans="1:1" ht="13.2" x14ac:dyDescent="0.25">
      <c r="A17898"/>
    </row>
    <row r="17899" spans="1:1" ht="13.2" x14ac:dyDescent="0.25">
      <c r="A17899"/>
    </row>
    <row r="17900" spans="1:1" ht="13.2" x14ac:dyDescent="0.25">
      <c r="A17900"/>
    </row>
    <row r="17901" spans="1:1" ht="13.2" x14ac:dyDescent="0.25">
      <c r="A17901"/>
    </row>
    <row r="17902" spans="1:1" ht="13.2" x14ac:dyDescent="0.25">
      <c r="A17902"/>
    </row>
    <row r="17903" spans="1:1" ht="13.2" x14ac:dyDescent="0.25">
      <c r="A17903"/>
    </row>
    <row r="17904" spans="1:1" ht="13.2" x14ac:dyDescent="0.25">
      <c r="A17904"/>
    </row>
    <row r="17905" spans="1:1" ht="13.2" x14ac:dyDescent="0.25">
      <c r="A17905"/>
    </row>
    <row r="17906" spans="1:1" ht="13.2" x14ac:dyDescent="0.25">
      <c r="A17906"/>
    </row>
    <row r="17907" spans="1:1" ht="13.2" x14ac:dyDescent="0.25">
      <c r="A17907"/>
    </row>
    <row r="17908" spans="1:1" ht="13.2" x14ac:dyDescent="0.25">
      <c r="A17908"/>
    </row>
    <row r="17909" spans="1:1" ht="13.2" x14ac:dyDescent="0.25">
      <c r="A17909"/>
    </row>
    <row r="17910" spans="1:1" ht="13.2" x14ac:dyDescent="0.25">
      <c r="A17910"/>
    </row>
    <row r="17911" spans="1:1" ht="13.2" x14ac:dyDescent="0.25">
      <c r="A17911"/>
    </row>
    <row r="17912" spans="1:1" ht="13.2" x14ac:dyDescent="0.25">
      <c r="A17912"/>
    </row>
    <row r="17913" spans="1:1" ht="13.2" x14ac:dyDescent="0.25">
      <c r="A17913"/>
    </row>
    <row r="17914" spans="1:1" ht="13.2" x14ac:dyDescent="0.25">
      <c r="A17914"/>
    </row>
    <row r="17915" spans="1:1" ht="13.2" x14ac:dyDescent="0.25">
      <c r="A17915"/>
    </row>
    <row r="17916" spans="1:1" ht="13.2" x14ac:dyDescent="0.25">
      <c r="A17916"/>
    </row>
    <row r="17917" spans="1:1" ht="13.2" x14ac:dyDescent="0.25">
      <c r="A17917"/>
    </row>
    <row r="17918" spans="1:1" ht="13.2" x14ac:dyDescent="0.25">
      <c r="A17918"/>
    </row>
    <row r="17919" spans="1:1" ht="13.2" x14ac:dyDescent="0.25">
      <c r="A17919"/>
    </row>
    <row r="17920" spans="1:1" ht="13.2" x14ac:dyDescent="0.25">
      <c r="A17920"/>
    </row>
    <row r="17921" spans="1:1" ht="13.2" x14ac:dyDescent="0.25">
      <c r="A17921"/>
    </row>
    <row r="17922" spans="1:1" ht="13.2" x14ac:dyDescent="0.25">
      <c r="A17922"/>
    </row>
    <row r="17923" spans="1:1" ht="13.2" x14ac:dyDescent="0.25">
      <c r="A17923"/>
    </row>
    <row r="17924" spans="1:1" ht="13.2" x14ac:dyDescent="0.25">
      <c r="A17924"/>
    </row>
    <row r="17925" spans="1:1" ht="13.2" x14ac:dyDescent="0.25">
      <c r="A17925"/>
    </row>
    <row r="17926" spans="1:1" ht="13.2" x14ac:dyDescent="0.25">
      <c r="A17926"/>
    </row>
    <row r="17927" spans="1:1" ht="13.2" x14ac:dyDescent="0.25">
      <c r="A17927"/>
    </row>
    <row r="17928" spans="1:1" ht="13.2" x14ac:dyDescent="0.25">
      <c r="A17928"/>
    </row>
    <row r="17929" spans="1:1" ht="13.2" x14ac:dyDescent="0.25">
      <c r="A17929"/>
    </row>
    <row r="17930" spans="1:1" ht="13.2" x14ac:dyDescent="0.25">
      <c r="A17930"/>
    </row>
    <row r="17931" spans="1:1" ht="13.2" x14ac:dyDescent="0.25">
      <c r="A17931"/>
    </row>
    <row r="17932" spans="1:1" ht="13.2" x14ac:dyDescent="0.25">
      <c r="A17932"/>
    </row>
    <row r="17933" spans="1:1" ht="13.2" x14ac:dyDescent="0.25">
      <c r="A17933"/>
    </row>
    <row r="17934" spans="1:1" ht="13.2" x14ac:dyDescent="0.25">
      <c r="A17934"/>
    </row>
    <row r="17935" spans="1:1" ht="13.2" x14ac:dyDescent="0.25">
      <c r="A17935"/>
    </row>
    <row r="17936" spans="1:1" ht="13.2" x14ac:dyDescent="0.25">
      <c r="A17936"/>
    </row>
    <row r="17937" spans="1:1" ht="13.2" x14ac:dyDescent="0.25">
      <c r="A17937"/>
    </row>
    <row r="17938" spans="1:1" ht="13.2" x14ac:dyDescent="0.25">
      <c r="A17938"/>
    </row>
    <row r="17939" spans="1:1" ht="13.2" x14ac:dyDescent="0.25">
      <c r="A17939"/>
    </row>
    <row r="17940" spans="1:1" ht="13.2" x14ac:dyDescent="0.25">
      <c r="A17940"/>
    </row>
    <row r="17941" spans="1:1" ht="13.2" x14ac:dyDescent="0.25">
      <c r="A17941"/>
    </row>
    <row r="17942" spans="1:1" ht="13.2" x14ac:dyDescent="0.25">
      <c r="A17942"/>
    </row>
    <row r="17943" spans="1:1" ht="13.2" x14ac:dyDescent="0.25">
      <c r="A17943"/>
    </row>
    <row r="17944" spans="1:1" ht="13.2" x14ac:dyDescent="0.25">
      <c r="A17944"/>
    </row>
    <row r="17945" spans="1:1" ht="13.2" x14ac:dyDescent="0.25">
      <c r="A17945"/>
    </row>
    <row r="17946" spans="1:1" ht="13.2" x14ac:dyDescent="0.25">
      <c r="A17946"/>
    </row>
    <row r="17947" spans="1:1" ht="13.2" x14ac:dyDescent="0.25">
      <c r="A17947"/>
    </row>
    <row r="17948" spans="1:1" ht="13.2" x14ac:dyDescent="0.25">
      <c r="A17948"/>
    </row>
    <row r="17949" spans="1:1" ht="13.2" x14ac:dyDescent="0.25">
      <c r="A17949"/>
    </row>
    <row r="17950" spans="1:1" ht="13.2" x14ac:dyDescent="0.25">
      <c r="A17950"/>
    </row>
    <row r="17951" spans="1:1" ht="13.2" x14ac:dyDescent="0.25">
      <c r="A17951"/>
    </row>
    <row r="17952" spans="1:1" ht="13.2" x14ac:dyDescent="0.25">
      <c r="A17952"/>
    </row>
    <row r="17953" spans="1:1" ht="13.2" x14ac:dyDescent="0.25">
      <c r="A17953"/>
    </row>
    <row r="17954" spans="1:1" ht="13.2" x14ac:dyDescent="0.25">
      <c r="A17954"/>
    </row>
    <row r="17955" spans="1:1" ht="13.2" x14ac:dyDescent="0.25">
      <c r="A17955"/>
    </row>
    <row r="17956" spans="1:1" ht="13.2" x14ac:dyDescent="0.25">
      <c r="A17956"/>
    </row>
    <row r="17957" spans="1:1" ht="13.2" x14ac:dyDescent="0.25">
      <c r="A17957"/>
    </row>
    <row r="17958" spans="1:1" ht="13.2" x14ac:dyDescent="0.25">
      <c r="A17958"/>
    </row>
    <row r="17959" spans="1:1" ht="13.2" x14ac:dyDescent="0.25">
      <c r="A17959"/>
    </row>
    <row r="17960" spans="1:1" ht="13.2" x14ac:dyDescent="0.25">
      <c r="A17960"/>
    </row>
    <row r="17961" spans="1:1" ht="13.2" x14ac:dyDescent="0.25">
      <c r="A17961"/>
    </row>
    <row r="17962" spans="1:1" ht="13.2" x14ac:dyDescent="0.25">
      <c r="A17962"/>
    </row>
    <row r="17963" spans="1:1" ht="13.2" x14ac:dyDescent="0.25">
      <c r="A17963"/>
    </row>
    <row r="17964" spans="1:1" ht="13.2" x14ac:dyDescent="0.25">
      <c r="A17964"/>
    </row>
    <row r="17965" spans="1:1" ht="13.2" x14ac:dyDescent="0.25">
      <c r="A17965"/>
    </row>
    <row r="17966" spans="1:1" ht="13.2" x14ac:dyDescent="0.25">
      <c r="A17966"/>
    </row>
    <row r="17967" spans="1:1" ht="13.2" x14ac:dyDescent="0.25">
      <c r="A17967"/>
    </row>
    <row r="17968" spans="1:1" ht="13.2" x14ac:dyDescent="0.25">
      <c r="A17968"/>
    </row>
    <row r="17969" spans="1:1" ht="13.2" x14ac:dyDescent="0.25">
      <c r="A17969"/>
    </row>
    <row r="17970" spans="1:1" ht="13.2" x14ac:dyDescent="0.25">
      <c r="A17970"/>
    </row>
    <row r="17971" spans="1:1" ht="13.2" x14ac:dyDescent="0.25">
      <c r="A17971"/>
    </row>
    <row r="17972" spans="1:1" ht="13.2" x14ac:dyDescent="0.25">
      <c r="A17972"/>
    </row>
    <row r="17973" spans="1:1" ht="13.2" x14ac:dyDescent="0.25">
      <c r="A17973"/>
    </row>
    <row r="17974" spans="1:1" ht="13.2" x14ac:dyDescent="0.25">
      <c r="A17974"/>
    </row>
    <row r="17975" spans="1:1" ht="13.2" x14ac:dyDescent="0.25">
      <c r="A17975"/>
    </row>
    <row r="17976" spans="1:1" ht="13.2" x14ac:dyDescent="0.25">
      <c r="A17976"/>
    </row>
    <row r="17977" spans="1:1" ht="13.2" x14ac:dyDescent="0.25">
      <c r="A17977"/>
    </row>
    <row r="17978" spans="1:1" ht="13.2" x14ac:dyDescent="0.25">
      <c r="A17978"/>
    </row>
    <row r="17979" spans="1:1" ht="13.2" x14ac:dyDescent="0.25">
      <c r="A17979"/>
    </row>
    <row r="17980" spans="1:1" ht="13.2" x14ac:dyDescent="0.25">
      <c r="A17980"/>
    </row>
    <row r="17981" spans="1:1" ht="13.2" x14ac:dyDescent="0.25">
      <c r="A17981"/>
    </row>
    <row r="17982" spans="1:1" ht="13.2" x14ac:dyDescent="0.25">
      <c r="A17982"/>
    </row>
    <row r="17983" spans="1:1" ht="13.2" x14ac:dyDescent="0.25">
      <c r="A17983"/>
    </row>
    <row r="17984" spans="1:1" ht="13.2" x14ac:dyDescent="0.25">
      <c r="A17984"/>
    </row>
    <row r="17985" spans="1:1" ht="13.2" x14ac:dyDescent="0.25">
      <c r="A17985"/>
    </row>
    <row r="17986" spans="1:1" ht="13.2" x14ac:dyDescent="0.25">
      <c r="A17986"/>
    </row>
    <row r="17987" spans="1:1" ht="13.2" x14ac:dyDescent="0.25">
      <c r="A17987"/>
    </row>
    <row r="17988" spans="1:1" ht="13.2" x14ac:dyDescent="0.25">
      <c r="A17988"/>
    </row>
    <row r="17989" spans="1:1" ht="13.2" x14ac:dyDescent="0.25">
      <c r="A17989"/>
    </row>
    <row r="17990" spans="1:1" ht="13.2" x14ac:dyDescent="0.25">
      <c r="A17990"/>
    </row>
    <row r="17991" spans="1:1" ht="13.2" x14ac:dyDescent="0.25">
      <c r="A17991"/>
    </row>
    <row r="17992" spans="1:1" ht="13.2" x14ac:dyDescent="0.25">
      <c r="A17992"/>
    </row>
    <row r="17993" spans="1:1" ht="13.2" x14ac:dyDescent="0.25">
      <c r="A17993"/>
    </row>
    <row r="17994" spans="1:1" ht="13.2" x14ac:dyDescent="0.25">
      <c r="A17994"/>
    </row>
    <row r="17995" spans="1:1" ht="13.2" x14ac:dyDescent="0.25">
      <c r="A17995"/>
    </row>
    <row r="17996" spans="1:1" ht="13.2" x14ac:dyDescent="0.25">
      <c r="A17996"/>
    </row>
    <row r="17997" spans="1:1" ht="13.2" x14ac:dyDescent="0.25">
      <c r="A17997"/>
    </row>
    <row r="17998" spans="1:1" ht="13.2" x14ac:dyDescent="0.25">
      <c r="A17998"/>
    </row>
    <row r="17999" spans="1:1" ht="13.2" x14ac:dyDescent="0.25">
      <c r="A17999"/>
    </row>
    <row r="18000" spans="1:1" ht="13.2" x14ac:dyDescent="0.25">
      <c r="A18000"/>
    </row>
    <row r="18001" spans="1:1" ht="13.2" x14ac:dyDescent="0.25">
      <c r="A18001"/>
    </row>
    <row r="18002" spans="1:1" ht="13.2" x14ac:dyDescent="0.25">
      <c r="A18002"/>
    </row>
    <row r="18003" spans="1:1" ht="13.2" x14ac:dyDescent="0.25">
      <c r="A18003"/>
    </row>
    <row r="18004" spans="1:1" ht="13.2" x14ac:dyDescent="0.25">
      <c r="A18004"/>
    </row>
    <row r="18005" spans="1:1" ht="13.2" x14ac:dyDescent="0.25">
      <c r="A18005"/>
    </row>
    <row r="18006" spans="1:1" ht="13.2" x14ac:dyDescent="0.25">
      <c r="A18006"/>
    </row>
    <row r="18007" spans="1:1" ht="13.2" x14ac:dyDescent="0.25">
      <c r="A18007"/>
    </row>
    <row r="18008" spans="1:1" ht="13.2" x14ac:dyDescent="0.25">
      <c r="A18008"/>
    </row>
    <row r="18009" spans="1:1" ht="13.2" x14ac:dyDescent="0.25">
      <c r="A18009"/>
    </row>
    <row r="18010" spans="1:1" ht="13.2" x14ac:dyDescent="0.25">
      <c r="A18010"/>
    </row>
    <row r="18011" spans="1:1" ht="13.2" x14ac:dyDescent="0.25">
      <c r="A18011"/>
    </row>
    <row r="18012" spans="1:1" ht="13.2" x14ac:dyDescent="0.25">
      <c r="A18012"/>
    </row>
    <row r="18013" spans="1:1" ht="13.2" x14ac:dyDescent="0.25">
      <c r="A18013"/>
    </row>
    <row r="18014" spans="1:1" ht="13.2" x14ac:dyDescent="0.25">
      <c r="A18014"/>
    </row>
    <row r="18015" spans="1:1" ht="13.2" x14ac:dyDescent="0.25">
      <c r="A18015"/>
    </row>
    <row r="18016" spans="1:1" ht="13.2" x14ac:dyDescent="0.25">
      <c r="A18016"/>
    </row>
    <row r="18017" spans="1:1" ht="13.2" x14ac:dyDescent="0.25">
      <c r="A18017"/>
    </row>
    <row r="18018" spans="1:1" ht="13.2" x14ac:dyDescent="0.25">
      <c r="A18018"/>
    </row>
    <row r="18019" spans="1:1" ht="13.2" x14ac:dyDescent="0.25">
      <c r="A18019"/>
    </row>
    <row r="18020" spans="1:1" ht="13.2" x14ac:dyDescent="0.25">
      <c r="A18020"/>
    </row>
    <row r="18021" spans="1:1" ht="13.2" x14ac:dyDescent="0.25">
      <c r="A18021"/>
    </row>
    <row r="18022" spans="1:1" ht="13.2" x14ac:dyDescent="0.25">
      <c r="A18022"/>
    </row>
    <row r="18023" spans="1:1" ht="13.2" x14ac:dyDescent="0.25">
      <c r="A18023"/>
    </row>
    <row r="18024" spans="1:1" ht="13.2" x14ac:dyDescent="0.25">
      <c r="A18024"/>
    </row>
    <row r="18025" spans="1:1" ht="13.2" x14ac:dyDescent="0.25">
      <c r="A18025"/>
    </row>
    <row r="18026" spans="1:1" ht="13.2" x14ac:dyDescent="0.25">
      <c r="A18026"/>
    </row>
    <row r="18027" spans="1:1" ht="13.2" x14ac:dyDescent="0.25">
      <c r="A18027"/>
    </row>
    <row r="18028" spans="1:1" ht="13.2" x14ac:dyDescent="0.25">
      <c r="A18028"/>
    </row>
    <row r="18029" spans="1:1" ht="13.2" x14ac:dyDescent="0.25">
      <c r="A18029"/>
    </row>
    <row r="18030" spans="1:1" ht="13.2" x14ac:dyDescent="0.25">
      <c r="A18030"/>
    </row>
    <row r="18031" spans="1:1" ht="13.2" x14ac:dyDescent="0.25">
      <c r="A18031"/>
    </row>
    <row r="18032" spans="1:1" ht="13.2" x14ac:dyDescent="0.25">
      <c r="A18032"/>
    </row>
    <row r="18033" spans="1:1" ht="13.2" x14ac:dyDescent="0.25">
      <c r="A18033"/>
    </row>
    <row r="18034" spans="1:1" ht="13.2" x14ac:dyDescent="0.25">
      <c r="A18034"/>
    </row>
    <row r="18035" spans="1:1" ht="13.2" x14ac:dyDescent="0.25">
      <c r="A18035"/>
    </row>
    <row r="18036" spans="1:1" ht="13.2" x14ac:dyDescent="0.25">
      <c r="A18036"/>
    </row>
    <row r="18037" spans="1:1" ht="13.2" x14ac:dyDescent="0.25">
      <c r="A18037"/>
    </row>
    <row r="18038" spans="1:1" ht="13.2" x14ac:dyDescent="0.25">
      <c r="A18038"/>
    </row>
    <row r="18039" spans="1:1" ht="13.2" x14ac:dyDescent="0.25">
      <c r="A18039"/>
    </row>
    <row r="18040" spans="1:1" ht="13.2" x14ac:dyDescent="0.25">
      <c r="A18040"/>
    </row>
    <row r="18041" spans="1:1" ht="13.2" x14ac:dyDescent="0.25">
      <c r="A18041"/>
    </row>
    <row r="18042" spans="1:1" ht="13.2" x14ac:dyDescent="0.25">
      <c r="A18042"/>
    </row>
    <row r="18043" spans="1:1" ht="13.2" x14ac:dyDescent="0.25">
      <c r="A18043"/>
    </row>
    <row r="18044" spans="1:1" ht="13.2" x14ac:dyDescent="0.25">
      <c r="A18044"/>
    </row>
    <row r="18045" spans="1:1" ht="13.2" x14ac:dyDescent="0.25">
      <c r="A18045"/>
    </row>
    <row r="18046" spans="1:1" ht="13.2" x14ac:dyDescent="0.25">
      <c r="A18046"/>
    </row>
    <row r="18047" spans="1:1" ht="13.2" x14ac:dyDescent="0.25">
      <c r="A18047"/>
    </row>
    <row r="18048" spans="1:1" ht="13.2" x14ac:dyDescent="0.25">
      <c r="A18048"/>
    </row>
    <row r="18049" spans="1:1" ht="13.2" x14ac:dyDescent="0.25">
      <c r="A18049"/>
    </row>
    <row r="18050" spans="1:1" ht="13.2" x14ac:dyDescent="0.25">
      <c r="A18050"/>
    </row>
    <row r="18051" spans="1:1" ht="13.2" x14ac:dyDescent="0.25">
      <c r="A18051"/>
    </row>
    <row r="18052" spans="1:1" ht="13.2" x14ac:dyDescent="0.25">
      <c r="A18052"/>
    </row>
    <row r="18053" spans="1:1" ht="13.2" x14ac:dyDescent="0.25">
      <c r="A18053"/>
    </row>
    <row r="18054" spans="1:1" ht="13.2" x14ac:dyDescent="0.25">
      <c r="A18054"/>
    </row>
    <row r="18055" spans="1:1" ht="13.2" x14ac:dyDescent="0.25">
      <c r="A18055"/>
    </row>
    <row r="18056" spans="1:1" ht="13.2" x14ac:dyDescent="0.25">
      <c r="A18056"/>
    </row>
    <row r="18057" spans="1:1" ht="13.2" x14ac:dyDescent="0.25">
      <c r="A18057"/>
    </row>
    <row r="18058" spans="1:1" ht="13.2" x14ac:dyDescent="0.25">
      <c r="A18058"/>
    </row>
    <row r="18059" spans="1:1" ht="13.2" x14ac:dyDescent="0.25">
      <c r="A18059"/>
    </row>
    <row r="18060" spans="1:1" ht="13.2" x14ac:dyDescent="0.25">
      <c r="A18060"/>
    </row>
    <row r="18061" spans="1:1" ht="13.2" x14ac:dyDescent="0.25">
      <c r="A18061"/>
    </row>
    <row r="18062" spans="1:1" ht="13.2" x14ac:dyDescent="0.25">
      <c r="A18062"/>
    </row>
    <row r="18063" spans="1:1" ht="13.2" x14ac:dyDescent="0.25">
      <c r="A18063"/>
    </row>
    <row r="18064" spans="1:1" ht="13.2" x14ac:dyDescent="0.25">
      <c r="A18064"/>
    </row>
    <row r="18065" spans="1:1" ht="13.2" x14ac:dyDescent="0.25">
      <c r="A18065"/>
    </row>
    <row r="18066" spans="1:1" ht="13.2" x14ac:dyDescent="0.25">
      <c r="A18066"/>
    </row>
    <row r="18067" spans="1:1" ht="13.2" x14ac:dyDescent="0.25">
      <c r="A18067"/>
    </row>
    <row r="18068" spans="1:1" ht="13.2" x14ac:dyDescent="0.25">
      <c r="A18068"/>
    </row>
    <row r="18069" spans="1:1" ht="13.2" x14ac:dyDescent="0.25">
      <c r="A18069"/>
    </row>
    <row r="18070" spans="1:1" ht="13.2" x14ac:dyDescent="0.25">
      <c r="A18070"/>
    </row>
    <row r="18071" spans="1:1" ht="13.2" x14ac:dyDescent="0.25">
      <c r="A18071"/>
    </row>
    <row r="18072" spans="1:1" ht="13.2" x14ac:dyDescent="0.25">
      <c r="A18072"/>
    </row>
    <row r="18073" spans="1:1" ht="13.2" x14ac:dyDescent="0.25">
      <c r="A18073"/>
    </row>
    <row r="18074" spans="1:1" ht="13.2" x14ac:dyDescent="0.25">
      <c r="A18074"/>
    </row>
    <row r="18075" spans="1:1" ht="13.2" x14ac:dyDescent="0.25">
      <c r="A18075"/>
    </row>
    <row r="18076" spans="1:1" ht="13.2" x14ac:dyDescent="0.25">
      <c r="A18076"/>
    </row>
    <row r="18077" spans="1:1" ht="13.2" x14ac:dyDescent="0.25">
      <c r="A18077"/>
    </row>
    <row r="18078" spans="1:1" ht="13.2" x14ac:dyDescent="0.25">
      <c r="A18078"/>
    </row>
    <row r="18079" spans="1:1" ht="13.2" x14ac:dyDescent="0.25">
      <c r="A18079"/>
    </row>
    <row r="18080" spans="1:1" ht="13.2" x14ac:dyDescent="0.25">
      <c r="A18080"/>
    </row>
    <row r="18081" spans="1:1" ht="13.2" x14ac:dyDescent="0.25">
      <c r="A18081"/>
    </row>
    <row r="18082" spans="1:1" ht="13.2" x14ac:dyDescent="0.25">
      <c r="A18082"/>
    </row>
    <row r="18083" spans="1:1" ht="13.2" x14ac:dyDescent="0.25">
      <c r="A18083"/>
    </row>
    <row r="18084" spans="1:1" ht="13.2" x14ac:dyDescent="0.25">
      <c r="A18084"/>
    </row>
    <row r="18085" spans="1:1" ht="13.2" x14ac:dyDescent="0.25">
      <c r="A18085"/>
    </row>
    <row r="18086" spans="1:1" ht="13.2" x14ac:dyDescent="0.25">
      <c r="A18086"/>
    </row>
    <row r="18087" spans="1:1" ht="13.2" x14ac:dyDescent="0.25">
      <c r="A18087"/>
    </row>
    <row r="18088" spans="1:1" ht="13.2" x14ac:dyDescent="0.25">
      <c r="A18088"/>
    </row>
    <row r="18089" spans="1:1" ht="13.2" x14ac:dyDescent="0.25">
      <c r="A18089"/>
    </row>
    <row r="18090" spans="1:1" ht="13.2" x14ac:dyDescent="0.25">
      <c r="A18090"/>
    </row>
    <row r="18091" spans="1:1" ht="13.2" x14ac:dyDescent="0.25">
      <c r="A18091"/>
    </row>
    <row r="18092" spans="1:1" ht="13.2" x14ac:dyDescent="0.25">
      <c r="A18092"/>
    </row>
    <row r="18093" spans="1:1" ht="13.2" x14ac:dyDescent="0.25">
      <c r="A18093"/>
    </row>
    <row r="18094" spans="1:1" ht="13.2" x14ac:dyDescent="0.25">
      <c r="A18094"/>
    </row>
    <row r="18095" spans="1:1" ht="13.2" x14ac:dyDescent="0.25">
      <c r="A18095"/>
    </row>
    <row r="18096" spans="1:1" ht="13.2" x14ac:dyDescent="0.25">
      <c r="A18096"/>
    </row>
    <row r="18097" spans="1:1" ht="13.2" x14ac:dyDescent="0.25">
      <c r="A18097"/>
    </row>
    <row r="18098" spans="1:1" ht="13.2" x14ac:dyDescent="0.25">
      <c r="A18098"/>
    </row>
    <row r="18099" spans="1:1" ht="13.2" x14ac:dyDescent="0.25">
      <c r="A18099"/>
    </row>
    <row r="18100" spans="1:1" ht="13.2" x14ac:dyDescent="0.25">
      <c r="A18100"/>
    </row>
    <row r="18101" spans="1:1" ht="13.2" x14ac:dyDescent="0.25">
      <c r="A18101"/>
    </row>
    <row r="18102" spans="1:1" ht="13.2" x14ac:dyDescent="0.25">
      <c r="A18102"/>
    </row>
    <row r="18103" spans="1:1" ht="13.2" x14ac:dyDescent="0.25">
      <c r="A18103"/>
    </row>
    <row r="18104" spans="1:1" ht="13.2" x14ac:dyDescent="0.25">
      <c r="A18104"/>
    </row>
    <row r="18105" spans="1:1" ht="13.2" x14ac:dyDescent="0.25">
      <c r="A18105"/>
    </row>
    <row r="18106" spans="1:1" ht="13.2" x14ac:dyDescent="0.25">
      <c r="A18106"/>
    </row>
    <row r="18107" spans="1:1" ht="13.2" x14ac:dyDescent="0.25">
      <c r="A18107"/>
    </row>
    <row r="18108" spans="1:1" ht="13.2" x14ac:dyDescent="0.25">
      <c r="A18108"/>
    </row>
    <row r="18109" spans="1:1" ht="13.2" x14ac:dyDescent="0.25">
      <c r="A18109"/>
    </row>
    <row r="18110" spans="1:1" ht="13.2" x14ac:dyDescent="0.25">
      <c r="A18110"/>
    </row>
    <row r="18111" spans="1:1" ht="13.2" x14ac:dyDescent="0.25">
      <c r="A18111"/>
    </row>
    <row r="18112" spans="1:1" ht="13.2" x14ac:dyDescent="0.25">
      <c r="A18112"/>
    </row>
    <row r="18113" spans="1:1" ht="13.2" x14ac:dyDescent="0.25">
      <c r="A18113"/>
    </row>
    <row r="18114" spans="1:1" ht="13.2" x14ac:dyDescent="0.25">
      <c r="A18114"/>
    </row>
    <row r="18115" spans="1:1" ht="13.2" x14ac:dyDescent="0.25">
      <c r="A18115"/>
    </row>
    <row r="18116" spans="1:1" ht="13.2" x14ac:dyDescent="0.25">
      <c r="A18116"/>
    </row>
    <row r="18117" spans="1:1" ht="13.2" x14ac:dyDescent="0.25">
      <c r="A18117"/>
    </row>
    <row r="18118" spans="1:1" ht="13.2" x14ac:dyDescent="0.25">
      <c r="A18118"/>
    </row>
    <row r="18119" spans="1:1" ht="13.2" x14ac:dyDescent="0.25">
      <c r="A18119"/>
    </row>
    <row r="18120" spans="1:1" ht="13.2" x14ac:dyDescent="0.25">
      <c r="A18120"/>
    </row>
    <row r="18121" spans="1:1" ht="13.2" x14ac:dyDescent="0.25">
      <c r="A18121"/>
    </row>
    <row r="18122" spans="1:1" ht="13.2" x14ac:dyDescent="0.25">
      <c r="A18122"/>
    </row>
    <row r="18123" spans="1:1" ht="13.2" x14ac:dyDescent="0.25">
      <c r="A18123"/>
    </row>
    <row r="18124" spans="1:1" ht="13.2" x14ac:dyDescent="0.25">
      <c r="A18124"/>
    </row>
    <row r="18125" spans="1:1" ht="13.2" x14ac:dyDescent="0.25">
      <c r="A18125"/>
    </row>
    <row r="18126" spans="1:1" ht="13.2" x14ac:dyDescent="0.25">
      <c r="A18126"/>
    </row>
    <row r="18127" spans="1:1" ht="13.2" x14ac:dyDescent="0.25">
      <c r="A18127"/>
    </row>
    <row r="18128" spans="1:1" ht="13.2" x14ac:dyDescent="0.25">
      <c r="A18128"/>
    </row>
    <row r="18129" spans="1:1" ht="13.2" x14ac:dyDescent="0.25">
      <c r="A18129"/>
    </row>
    <row r="18130" spans="1:1" ht="13.2" x14ac:dyDescent="0.25">
      <c r="A18130"/>
    </row>
    <row r="18131" spans="1:1" ht="13.2" x14ac:dyDescent="0.25">
      <c r="A18131"/>
    </row>
    <row r="18132" spans="1:1" ht="13.2" x14ac:dyDescent="0.25">
      <c r="A18132"/>
    </row>
    <row r="18133" spans="1:1" ht="13.2" x14ac:dyDescent="0.25">
      <c r="A18133"/>
    </row>
    <row r="18134" spans="1:1" ht="13.2" x14ac:dyDescent="0.25">
      <c r="A18134"/>
    </row>
    <row r="18135" spans="1:1" ht="13.2" x14ac:dyDescent="0.25">
      <c r="A18135"/>
    </row>
    <row r="18136" spans="1:1" ht="13.2" x14ac:dyDescent="0.25">
      <c r="A18136"/>
    </row>
    <row r="18137" spans="1:1" ht="13.2" x14ac:dyDescent="0.25">
      <c r="A18137"/>
    </row>
    <row r="18138" spans="1:1" ht="13.2" x14ac:dyDescent="0.25">
      <c r="A18138"/>
    </row>
    <row r="18139" spans="1:1" ht="13.2" x14ac:dyDescent="0.25">
      <c r="A18139"/>
    </row>
    <row r="18140" spans="1:1" ht="13.2" x14ac:dyDescent="0.25">
      <c r="A18140"/>
    </row>
    <row r="18141" spans="1:1" ht="13.2" x14ac:dyDescent="0.25">
      <c r="A18141"/>
    </row>
    <row r="18142" spans="1:1" ht="13.2" x14ac:dyDescent="0.25">
      <c r="A18142"/>
    </row>
    <row r="18143" spans="1:1" ht="13.2" x14ac:dyDescent="0.25">
      <c r="A18143"/>
    </row>
    <row r="18144" spans="1:1" ht="13.2" x14ac:dyDescent="0.25">
      <c r="A18144"/>
    </row>
    <row r="18145" spans="1:1" ht="13.2" x14ac:dyDescent="0.25">
      <c r="A18145"/>
    </row>
    <row r="18146" spans="1:1" ht="13.2" x14ac:dyDescent="0.25">
      <c r="A18146"/>
    </row>
    <row r="18147" spans="1:1" ht="13.2" x14ac:dyDescent="0.25">
      <c r="A18147"/>
    </row>
    <row r="18148" spans="1:1" ht="13.2" x14ac:dyDescent="0.25">
      <c r="A18148"/>
    </row>
    <row r="18149" spans="1:1" ht="13.2" x14ac:dyDescent="0.25">
      <c r="A18149"/>
    </row>
    <row r="18150" spans="1:1" ht="13.2" x14ac:dyDescent="0.25">
      <c r="A18150"/>
    </row>
    <row r="18151" spans="1:1" ht="13.2" x14ac:dyDescent="0.25">
      <c r="A18151"/>
    </row>
    <row r="18152" spans="1:1" ht="13.2" x14ac:dyDescent="0.25">
      <c r="A18152"/>
    </row>
    <row r="18153" spans="1:1" ht="13.2" x14ac:dyDescent="0.25">
      <c r="A18153"/>
    </row>
    <row r="18154" spans="1:1" ht="13.2" x14ac:dyDescent="0.25">
      <c r="A18154"/>
    </row>
    <row r="18155" spans="1:1" ht="13.2" x14ac:dyDescent="0.25">
      <c r="A18155"/>
    </row>
    <row r="18156" spans="1:1" ht="13.2" x14ac:dyDescent="0.25">
      <c r="A18156"/>
    </row>
    <row r="18157" spans="1:1" ht="13.2" x14ac:dyDescent="0.25">
      <c r="A18157"/>
    </row>
    <row r="18158" spans="1:1" ht="13.2" x14ac:dyDescent="0.25">
      <c r="A18158"/>
    </row>
    <row r="18159" spans="1:1" ht="13.2" x14ac:dyDescent="0.25">
      <c r="A18159"/>
    </row>
    <row r="18160" spans="1:1" ht="13.2" x14ac:dyDescent="0.25">
      <c r="A18160"/>
    </row>
    <row r="18161" spans="1:1" ht="13.2" x14ac:dyDescent="0.25">
      <c r="A18161"/>
    </row>
    <row r="18162" spans="1:1" ht="13.2" x14ac:dyDescent="0.25">
      <c r="A18162"/>
    </row>
    <row r="18163" spans="1:1" ht="13.2" x14ac:dyDescent="0.25">
      <c r="A18163"/>
    </row>
    <row r="18164" spans="1:1" ht="13.2" x14ac:dyDescent="0.25">
      <c r="A18164"/>
    </row>
    <row r="18165" spans="1:1" ht="13.2" x14ac:dyDescent="0.25">
      <c r="A18165"/>
    </row>
    <row r="18166" spans="1:1" ht="13.2" x14ac:dyDescent="0.25">
      <c r="A18166"/>
    </row>
    <row r="18167" spans="1:1" ht="13.2" x14ac:dyDescent="0.25">
      <c r="A18167"/>
    </row>
    <row r="18168" spans="1:1" ht="13.2" x14ac:dyDescent="0.25">
      <c r="A18168"/>
    </row>
    <row r="18169" spans="1:1" ht="13.2" x14ac:dyDescent="0.25">
      <c r="A18169"/>
    </row>
    <row r="18170" spans="1:1" ht="13.2" x14ac:dyDescent="0.25">
      <c r="A18170"/>
    </row>
    <row r="18171" spans="1:1" ht="13.2" x14ac:dyDescent="0.25">
      <c r="A18171"/>
    </row>
    <row r="18172" spans="1:1" ht="13.2" x14ac:dyDescent="0.25">
      <c r="A18172"/>
    </row>
    <row r="18173" spans="1:1" ht="13.2" x14ac:dyDescent="0.25">
      <c r="A18173"/>
    </row>
    <row r="18174" spans="1:1" ht="13.2" x14ac:dyDescent="0.25">
      <c r="A18174"/>
    </row>
    <row r="18175" spans="1:1" ht="13.2" x14ac:dyDescent="0.25">
      <c r="A18175"/>
    </row>
    <row r="18176" spans="1:1" ht="13.2" x14ac:dyDescent="0.25">
      <c r="A18176"/>
    </row>
    <row r="18177" spans="1:1" ht="13.2" x14ac:dyDescent="0.25">
      <c r="A18177"/>
    </row>
    <row r="18178" spans="1:1" ht="13.2" x14ac:dyDescent="0.25">
      <c r="A18178"/>
    </row>
    <row r="18179" spans="1:1" ht="13.2" x14ac:dyDescent="0.25">
      <c r="A18179"/>
    </row>
    <row r="18180" spans="1:1" ht="13.2" x14ac:dyDescent="0.25">
      <c r="A18180"/>
    </row>
    <row r="18181" spans="1:1" ht="13.2" x14ac:dyDescent="0.25">
      <c r="A18181"/>
    </row>
    <row r="18182" spans="1:1" ht="13.2" x14ac:dyDescent="0.25">
      <c r="A18182"/>
    </row>
    <row r="18183" spans="1:1" ht="13.2" x14ac:dyDescent="0.25">
      <c r="A18183"/>
    </row>
    <row r="18184" spans="1:1" ht="13.2" x14ac:dyDescent="0.25">
      <c r="A18184"/>
    </row>
    <row r="18185" spans="1:1" ht="13.2" x14ac:dyDescent="0.25">
      <c r="A18185"/>
    </row>
    <row r="18186" spans="1:1" ht="13.2" x14ac:dyDescent="0.25">
      <c r="A18186"/>
    </row>
    <row r="18187" spans="1:1" ht="13.2" x14ac:dyDescent="0.25">
      <c r="A18187"/>
    </row>
    <row r="18188" spans="1:1" ht="13.2" x14ac:dyDescent="0.25">
      <c r="A18188"/>
    </row>
    <row r="18189" spans="1:1" ht="13.2" x14ac:dyDescent="0.25">
      <c r="A18189"/>
    </row>
    <row r="18190" spans="1:1" ht="13.2" x14ac:dyDescent="0.25">
      <c r="A18190"/>
    </row>
    <row r="18191" spans="1:1" ht="13.2" x14ac:dyDescent="0.25">
      <c r="A18191"/>
    </row>
    <row r="18192" spans="1:1" ht="13.2" x14ac:dyDescent="0.25">
      <c r="A18192"/>
    </row>
    <row r="18193" spans="1:1" ht="13.2" x14ac:dyDescent="0.25">
      <c r="A18193"/>
    </row>
    <row r="18194" spans="1:1" ht="13.2" x14ac:dyDescent="0.25">
      <c r="A18194"/>
    </row>
    <row r="18195" spans="1:1" ht="13.2" x14ac:dyDescent="0.25">
      <c r="A18195"/>
    </row>
    <row r="18196" spans="1:1" ht="13.2" x14ac:dyDescent="0.25">
      <c r="A18196"/>
    </row>
    <row r="18197" spans="1:1" ht="13.2" x14ac:dyDescent="0.25">
      <c r="A18197"/>
    </row>
    <row r="18198" spans="1:1" ht="13.2" x14ac:dyDescent="0.25">
      <c r="A18198"/>
    </row>
    <row r="18199" spans="1:1" ht="13.2" x14ac:dyDescent="0.25">
      <c r="A18199"/>
    </row>
    <row r="18200" spans="1:1" ht="13.2" x14ac:dyDescent="0.25">
      <c r="A18200"/>
    </row>
    <row r="18201" spans="1:1" ht="13.2" x14ac:dyDescent="0.25">
      <c r="A18201"/>
    </row>
    <row r="18202" spans="1:1" ht="13.2" x14ac:dyDescent="0.25">
      <c r="A18202"/>
    </row>
    <row r="18203" spans="1:1" ht="13.2" x14ac:dyDescent="0.25">
      <c r="A18203"/>
    </row>
    <row r="18204" spans="1:1" ht="13.2" x14ac:dyDescent="0.25">
      <c r="A18204"/>
    </row>
    <row r="18205" spans="1:1" ht="13.2" x14ac:dyDescent="0.25">
      <c r="A18205"/>
    </row>
    <row r="18206" spans="1:1" ht="13.2" x14ac:dyDescent="0.25">
      <c r="A18206"/>
    </row>
    <row r="18207" spans="1:1" ht="13.2" x14ac:dyDescent="0.25">
      <c r="A18207"/>
    </row>
    <row r="18208" spans="1:1" ht="13.2" x14ac:dyDescent="0.25">
      <c r="A18208"/>
    </row>
    <row r="18209" spans="1:1" ht="13.2" x14ac:dyDescent="0.25">
      <c r="A18209"/>
    </row>
    <row r="18210" spans="1:1" ht="13.2" x14ac:dyDescent="0.25">
      <c r="A18210"/>
    </row>
    <row r="18211" spans="1:1" ht="13.2" x14ac:dyDescent="0.25">
      <c r="A18211"/>
    </row>
    <row r="18212" spans="1:1" ht="13.2" x14ac:dyDescent="0.25">
      <c r="A18212"/>
    </row>
    <row r="18213" spans="1:1" ht="13.2" x14ac:dyDescent="0.25">
      <c r="A18213"/>
    </row>
    <row r="18214" spans="1:1" ht="13.2" x14ac:dyDescent="0.25">
      <c r="A18214"/>
    </row>
    <row r="18215" spans="1:1" ht="13.2" x14ac:dyDescent="0.25">
      <c r="A18215"/>
    </row>
    <row r="18216" spans="1:1" ht="13.2" x14ac:dyDescent="0.25">
      <c r="A18216"/>
    </row>
    <row r="18217" spans="1:1" ht="13.2" x14ac:dyDescent="0.25">
      <c r="A18217"/>
    </row>
    <row r="18218" spans="1:1" ht="13.2" x14ac:dyDescent="0.25">
      <c r="A18218"/>
    </row>
    <row r="18219" spans="1:1" ht="13.2" x14ac:dyDescent="0.25">
      <c r="A18219"/>
    </row>
    <row r="18220" spans="1:1" ht="13.2" x14ac:dyDescent="0.25">
      <c r="A18220"/>
    </row>
    <row r="18221" spans="1:1" ht="13.2" x14ac:dyDescent="0.25">
      <c r="A18221"/>
    </row>
    <row r="18222" spans="1:1" ht="13.2" x14ac:dyDescent="0.25">
      <c r="A18222"/>
    </row>
    <row r="18223" spans="1:1" ht="13.2" x14ac:dyDescent="0.25">
      <c r="A18223"/>
    </row>
    <row r="18224" spans="1:1" ht="13.2" x14ac:dyDescent="0.25">
      <c r="A18224"/>
    </row>
    <row r="18225" spans="1:1" ht="13.2" x14ac:dyDescent="0.25">
      <c r="A18225"/>
    </row>
    <row r="18226" spans="1:1" ht="13.2" x14ac:dyDescent="0.25">
      <c r="A18226"/>
    </row>
    <row r="18227" spans="1:1" ht="13.2" x14ac:dyDescent="0.25">
      <c r="A18227"/>
    </row>
    <row r="18228" spans="1:1" ht="13.2" x14ac:dyDescent="0.25">
      <c r="A18228"/>
    </row>
    <row r="18229" spans="1:1" ht="13.2" x14ac:dyDescent="0.25">
      <c r="A18229"/>
    </row>
    <row r="18230" spans="1:1" ht="13.2" x14ac:dyDescent="0.25">
      <c r="A18230"/>
    </row>
    <row r="18231" spans="1:1" ht="13.2" x14ac:dyDescent="0.25">
      <c r="A18231"/>
    </row>
    <row r="18232" spans="1:1" ht="13.2" x14ac:dyDescent="0.25">
      <c r="A18232"/>
    </row>
    <row r="18233" spans="1:1" ht="13.2" x14ac:dyDescent="0.25">
      <c r="A18233"/>
    </row>
    <row r="18234" spans="1:1" ht="13.2" x14ac:dyDescent="0.25">
      <c r="A18234"/>
    </row>
    <row r="18235" spans="1:1" ht="13.2" x14ac:dyDescent="0.25">
      <c r="A18235"/>
    </row>
    <row r="18236" spans="1:1" ht="13.2" x14ac:dyDescent="0.25">
      <c r="A18236"/>
    </row>
    <row r="18237" spans="1:1" ht="13.2" x14ac:dyDescent="0.25">
      <c r="A18237"/>
    </row>
    <row r="18238" spans="1:1" ht="13.2" x14ac:dyDescent="0.25">
      <c r="A18238"/>
    </row>
    <row r="18239" spans="1:1" ht="13.2" x14ac:dyDescent="0.25">
      <c r="A18239"/>
    </row>
    <row r="18240" spans="1:1" ht="13.2" x14ac:dyDescent="0.25">
      <c r="A18240"/>
    </row>
    <row r="18241" spans="1:1" ht="13.2" x14ac:dyDescent="0.25">
      <c r="A18241"/>
    </row>
    <row r="18242" spans="1:1" ht="13.2" x14ac:dyDescent="0.25">
      <c r="A18242"/>
    </row>
    <row r="18243" spans="1:1" ht="13.2" x14ac:dyDescent="0.25">
      <c r="A18243"/>
    </row>
    <row r="18244" spans="1:1" ht="13.2" x14ac:dyDescent="0.25">
      <c r="A18244"/>
    </row>
    <row r="18245" spans="1:1" ht="13.2" x14ac:dyDescent="0.25">
      <c r="A18245"/>
    </row>
    <row r="18246" spans="1:1" ht="13.2" x14ac:dyDescent="0.25">
      <c r="A18246"/>
    </row>
    <row r="18247" spans="1:1" ht="13.2" x14ac:dyDescent="0.25">
      <c r="A18247"/>
    </row>
    <row r="18248" spans="1:1" ht="13.2" x14ac:dyDescent="0.25">
      <c r="A18248"/>
    </row>
    <row r="18249" spans="1:1" ht="13.2" x14ac:dyDescent="0.25">
      <c r="A18249"/>
    </row>
    <row r="18250" spans="1:1" ht="13.2" x14ac:dyDescent="0.25">
      <c r="A18250"/>
    </row>
    <row r="18251" spans="1:1" ht="13.2" x14ac:dyDescent="0.25">
      <c r="A18251"/>
    </row>
    <row r="18252" spans="1:1" ht="13.2" x14ac:dyDescent="0.25">
      <c r="A18252"/>
    </row>
    <row r="18253" spans="1:1" ht="13.2" x14ac:dyDescent="0.25">
      <c r="A18253"/>
    </row>
    <row r="18254" spans="1:1" ht="13.2" x14ac:dyDescent="0.25">
      <c r="A18254"/>
    </row>
    <row r="18255" spans="1:1" ht="13.2" x14ac:dyDescent="0.25">
      <c r="A18255"/>
    </row>
    <row r="18256" spans="1:1" ht="13.2" x14ac:dyDescent="0.25">
      <c r="A18256"/>
    </row>
    <row r="18257" spans="1:1" ht="13.2" x14ac:dyDescent="0.25">
      <c r="A18257"/>
    </row>
    <row r="18258" spans="1:1" ht="13.2" x14ac:dyDescent="0.25">
      <c r="A18258"/>
    </row>
    <row r="18259" spans="1:1" ht="13.2" x14ac:dyDescent="0.25">
      <c r="A18259"/>
    </row>
    <row r="18260" spans="1:1" ht="13.2" x14ac:dyDescent="0.25">
      <c r="A18260"/>
    </row>
    <row r="18261" spans="1:1" ht="13.2" x14ac:dyDescent="0.25">
      <c r="A18261"/>
    </row>
    <row r="18262" spans="1:1" ht="13.2" x14ac:dyDescent="0.25">
      <c r="A18262"/>
    </row>
    <row r="18263" spans="1:1" ht="13.2" x14ac:dyDescent="0.25">
      <c r="A18263"/>
    </row>
    <row r="18264" spans="1:1" ht="13.2" x14ac:dyDescent="0.25">
      <c r="A18264"/>
    </row>
    <row r="18265" spans="1:1" ht="13.2" x14ac:dyDescent="0.25">
      <c r="A18265"/>
    </row>
    <row r="18266" spans="1:1" ht="13.2" x14ac:dyDescent="0.25">
      <c r="A18266"/>
    </row>
    <row r="18267" spans="1:1" ht="13.2" x14ac:dyDescent="0.25">
      <c r="A18267"/>
    </row>
    <row r="18268" spans="1:1" ht="13.2" x14ac:dyDescent="0.25">
      <c r="A18268"/>
    </row>
    <row r="18269" spans="1:1" ht="13.2" x14ac:dyDescent="0.25">
      <c r="A18269"/>
    </row>
    <row r="18270" spans="1:1" ht="13.2" x14ac:dyDescent="0.25">
      <c r="A18270"/>
    </row>
    <row r="18271" spans="1:1" ht="13.2" x14ac:dyDescent="0.25">
      <c r="A18271"/>
    </row>
    <row r="18272" spans="1:1" ht="13.2" x14ac:dyDescent="0.25">
      <c r="A18272"/>
    </row>
    <row r="18273" spans="1:1" ht="13.2" x14ac:dyDescent="0.25">
      <c r="A18273"/>
    </row>
    <row r="18274" spans="1:1" ht="13.2" x14ac:dyDescent="0.25">
      <c r="A18274"/>
    </row>
    <row r="18275" spans="1:1" ht="13.2" x14ac:dyDescent="0.25">
      <c r="A18275"/>
    </row>
    <row r="18276" spans="1:1" ht="13.2" x14ac:dyDescent="0.25">
      <c r="A18276"/>
    </row>
    <row r="18277" spans="1:1" ht="13.2" x14ac:dyDescent="0.25">
      <c r="A18277"/>
    </row>
    <row r="18278" spans="1:1" ht="13.2" x14ac:dyDescent="0.25">
      <c r="A18278"/>
    </row>
    <row r="18279" spans="1:1" ht="13.2" x14ac:dyDescent="0.25">
      <c r="A18279"/>
    </row>
    <row r="18280" spans="1:1" ht="13.2" x14ac:dyDescent="0.25">
      <c r="A18280"/>
    </row>
    <row r="18281" spans="1:1" ht="13.2" x14ac:dyDescent="0.25">
      <c r="A18281"/>
    </row>
    <row r="18282" spans="1:1" ht="13.2" x14ac:dyDescent="0.25">
      <c r="A18282"/>
    </row>
    <row r="18283" spans="1:1" ht="13.2" x14ac:dyDescent="0.25">
      <c r="A18283"/>
    </row>
    <row r="18284" spans="1:1" ht="13.2" x14ac:dyDescent="0.25">
      <c r="A18284"/>
    </row>
    <row r="18285" spans="1:1" ht="13.2" x14ac:dyDescent="0.25">
      <c r="A18285"/>
    </row>
    <row r="18286" spans="1:1" ht="13.2" x14ac:dyDescent="0.25">
      <c r="A18286"/>
    </row>
    <row r="18287" spans="1:1" ht="13.2" x14ac:dyDescent="0.25">
      <c r="A18287"/>
    </row>
    <row r="18288" spans="1:1" ht="13.2" x14ac:dyDescent="0.25">
      <c r="A18288"/>
    </row>
    <row r="18289" spans="1:1" ht="13.2" x14ac:dyDescent="0.25">
      <c r="A18289"/>
    </row>
    <row r="18290" spans="1:1" ht="13.2" x14ac:dyDescent="0.25">
      <c r="A18290"/>
    </row>
    <row r="18291" spans="1:1" ht="13.2" x14ac:dyDescent="0.25">
      <c r="A18291"/>
    </row>
    <row r="18292" spans="1:1" ht="13.2" x14ac:dyDescent="0.25">
      <c r="A18292"/>
    </row>
    <row r="18293" spans="1:1" ht="13.2" x14ac:dyDescent="0.25">
      <c r="A18293"/>
    </row>
    <row r="18294" spans="1:1" ht="13.2" x14ac:dyDescent="0.25">
      <c r="A18294"/>
    </row>
    <row r="18295" spans="1:1" ht="13.2" x14ac:dyDescent="0.25">
      <c r="A18295"/>
    </row>
    <row r="18296" spans="1:1" ht="13.2" x14ac:dyDescent="0.25">
      <c r="A18296"/>
    </row>
    <row r="18297" spans="1:1" ht="13.2" x14ac:dyDescent="0.25">
      <c r="A18297"/>
    </row>
    <row r="18298" spans="1:1" ht="13.2" x14ac:dyDescent="0.25">
      <c r="A18298"/>
    </row>
    <row r="18299" spans="1:1" ht="13.2" x14ac:dyDescent="0.25">
      <c r="A18299"/>
    </row>
    <row r="18300" spans="1:1" ht="13.2" x14ac:dyDescent="0.25">
      <c r="A18300"/>
    </row>
    <row r="18301" spans="1:1" ht="13.2" x14ac:dyDescent="0.25">
      <c r="A18301"/>
    </row>
    <row r="18302" spans="1:1" ht="13.2" x14ac:dyDescent="0.25">
      <c r="A18302"/>
    </row>
    <row r="18303" spans="1:1" ht="13.2" x14ac:dyDescent="0.25">
      <c r="A18303"/>
    </row>
    <row r="18304" spans="1:1" ht="13.2" x14ac:dyDescent="0.25">
      <c r="A18304"/>
    </row>
    <row r="18305" spans="1:1" ht="13.2" x14ac:dyDescent="0.25">
      <c r="A18305"/>
    </row>
    <row r="18306" spans="1:1" ht="13.2" x14ac:dyDescent="0.25">
      <c r="A18306"/>
    </row>
    <row r="18307" spans="1:1" ht="13.2" x14ac:dyDescent="0.25">
      <c r="A18307"/>
    </row>
    <row r="18308" spans="1:1" ht="13.2" x14ac:dyDescent="0.25">
      <c r="A18308"/>
    </row>
    <row r="18309" spans="1:1" ht="13.2" x14ac:dyDescent="0.25">
      <c r="A18309"/>
    </row>
    <row r="18310" spans="1:1" ht="13.2" x14ac:dyDescent="0.25">
      <c r="A18310"/>
    </row>
    <row r="18311" spans="1:1" ht="13.2" x14ac:dyDescent="0.25">
      <c r="A18311"/>
    </row>
    <row r="18312" spans="1:1" ht="13.2" x14ac:dyDescent="0.25">
      <c r="A18312"/>
    </row>
    <row r="18313" spans="1:1" ht="13.2" x14ac:dyDescent="0.25">
      <c r="A18313"/>
    </row>
    <row r="18314" spans="1:1" ht="13.2" x14ac:dyDescent="0.25">
      <c r="A18314"/>
    </row>
    <row r="18315" spans="1:1" ht="13.2" x14ac:dyDescent="0.25">
      <c r="A18315"/>
    </row>
    <row r="18316" spans="1:1" ht="13.2" x14ac:dyDescent="0.25">
      <c r="A18316"/>
    </row>
    <row r="18317" spans="1:1" ht="13.2" x14ac:dyDescent="0.25">
      <c r="A18317"/>
    </row>
    <row r="18318" spans="1:1" ht="13.2" x14ac:dyDescent="0.25">
      <c r="A18318"/>
    </row>
    <row r="18319" spans="1:1" ht="13.2" x14ac:dyDescent="0.25">
      <c r="A18319"/>
    </row>
    <row r="18320" spans="1:1" ht="13.2" x14ac:dyDescent="0.25">
      <c r="A18320"/>
    </row>
    <row r="18321" spans="1:1" ht="13.2" x14ac:dyDescent="0.25">
      <c r="A18321"/>
    </row>
    <row r="18322" spans="1:1" ht="13.2" x14ac:dyDescent="0.25">
      <c r="A18322"/>
    </row>
    <row r="18323" spans="1:1" ht="13.2" x14ac:dyDescent="0.25">
      <c r="A18323"/>
    </row>
    <row r="18324" spans="1:1" ht="13.2" x14ac:dyDescent="0.25">
      <c r="A18324"/>
    </row>
    <row r="18325" spans="1:1" ht="13.2" x14ac:dyDescent="0.25">
      <c r="A18325"/>
    </row>
    <row r="18326" spans="1:1" ht="13.2" x14ac:dyDescent="0.25">
      <c r="A18326"/>
    </row>
    <row r="18327" spans="1:1" ht="13.2" x14ac:dyDescent="0.25">
      <c r="A18327"/>
    </row>
    <row r="18328" spans="1:1" ht="13.2" x14ac:dyDescent="0.25">
      <c r="A18328"/>
    </row>
    <row r="18329" spans="1:1" ht="13.2" x14ac:dyDescent="0.25">
      <c r="A18329"/>
    </row>
    <row r="18330" spans="1:1" ht="13.2" x14ac:dyDescent="0.25">
      <c r="A18330"/>
    </row>
    <row r="18331" spans="1:1" ht="13.2" x14ac:dyDescent="0.25">
      <c r="A18331"/>
    </row>
    <row r="18332" spans="1:1" ht="13.2" x14ac:dyDescent="0.25">
      <c r="A18332"/>
    </row>
    <row r="18333" spans="1:1" ht="13.2" x14ac:dyDescent="0.25">
      <c r="A18333"/>
    </row>
    <row r="18334" spans="1:1" ht="13.2" x14ac:dyDescent="0.25">
      <c r="A18334"/>
    </row>
    <row r="18335" spans="1:1" ht="13.2" x14ac:dyDescent="0.25">
      <c r="A18335"/>
    </row>
    <row r="18336" spans="1:1" ht="13.2" x14ac:dyDescent="0.25">
      <c r="A18336"/>
    </row>
    <row r="18337" spans="1:1" ht="13.2" x14ac:dyDescent="0.25">
      <c r="A18337"/>
    </row>
    <row r="18338" spans="1:1" ht="13.2" x14ac:dyDescent="0.25">
      <c r="A18338"/>
    </row>
    <row r="18339" spans="1:1" ht="13.2" x14ac:dyDescent="0.25">
      <c r="A18339"/>
    </row>
    <row r="18340" spans="1:1" ht="13.2" x14ac:dyDescent="0.25">
      <c r="A18340"/>
    </row>
    <row r="18341" spans="1:1" ht="13.2" x14ac:dyDescent="0.25">
      <c r="A18341"/>
    </row>
    <row r="18342" spans="1:1" ht="13.2" x14ac:dyDescent="0.25">
      <c r="A18342"/>
    </row>
    <row r="18343" spans="1:1" ht="13.2" x14ac:dyDescent="0.25">
      <c r="A18343"/>
    </row>
    <row r="18344" spans="1:1" ht="13.2" x14ac:dyDescent="0.25">
      <c r="A18344"/>
    </row>
    <row r="18345" spans="1:1" ht="13.2" x14ac:dyDescent="0.25">
      <c r="A18345"/>
    </row>
    <row r="18346" spans="1:1" ht="13.2" x14ac:dyDescent="0.25">
      <c r="A18346"/>
    </row>
    <row r="18347" spans="1:1" ht="13.2" x14ac:dyDescent="0.25">
      <c r="A18347"/>
    </row>
    <row r="18348" spans="1:1" ht="13.2" x14ac:dyDescent="0.25">
      <c r="A18348"/>
    </row>
    <row r="18349" spans="1:1" ht="13.2" x14ac:dyDescent="0.25">
      <c r="A18349"/>
    </row>
    <row r="18350" spans="1:1" ht="13.2" x14ac:dyDescent="0.25">
      <c r="A18350"/>
    </row>
    <row r="18351" spans="1:1" ht="13.2" x14ac:dyDescent="0.25">
      <c r="A18351"/>
    </row>
    <row r="18352" spans="1:1" ht="13.2" x14ac:dyDescent="0.25">
      <c r="A18352"/>
    </row>
    <row r="18353" spans="1:1" ht="13.2" x14ac:dyDescent="0.25">
      <c r="A18353"/>
    </row>
    <row r="18354" spans="1:1" ht="13.2" x14ac:dyDescent="0.25">
      <c r="A18354"/>
    </row>
    <row r="18355" spans="1:1" ht="13.2" x14ac:dyDescent="0.25">
      <c r="A18355"/>
    </row>
    <row r="18356" spans="1:1" ht="13.2" x14ac:dyDescent="0.25">
      <c r="A18356"/>
    </row>
    <row r="18357" spans="1:1" ht="13.2" x14ac:dyDescent="0.25">
      <c r="A18357"/>
    </row>
    <row r="18358" spans="1:1" ht="13.2" x14ac:dyDescent="0.25">
      <c r="A18358"/>
    </row>
    <row r="18359" spans="1:1" ht="13.2" x14ac:dyDescent="0.25">
      <c r="A18359"/>
    </row>
    <row r="18360" spans="1:1" ht="13.2" x14ac:dyDescent="0.25">
      <c r="A18360"/>
    </row>
    <row r="18361" spans="1:1" ht="13.2" x14ac:dyDescent="0.25">
      <c r="A18361"/>
    </row>
    <row r="18362" spans="1:1" ht="13.2" x14ac:dyDescent="0.25">
      <c r="A18362"/>
    </row>
    <row r="18363" spans="1:1" ht="13.2" x14ac:dyDescent="0.25">
      <c r="A18363"/>
    </row>
    <row r="18364" spans="1:1" ht="13.2" x14ac:dyDescent="0.25">
      <c r="A18364"/>
    </row>
    <row r="18365" spans="1:1" ht="13.2" x14ac:dyDescent="0.25">
      <c r="A18365"/>
    </row>
    <row r="18366" spans="1:1" ht="13.2" x14ac:dyDescent="0.25">
      <c r="A18366"/>
    </row>
    <row r="18367" spans="1:1" ht="13.2" x14ac:dyDescent="0.25">
      <c r="A18367"/>
    </row>
    <row r="18368" spans="1:1" ht="13.2" x14ac:dyDescent="0.25">
      <c r="A18368"/>
    </row>
    <row r="18369" spans="1:1" ht="13.2" x14ac:dyDescent="0.25">
      <c r="A18369"/>
    </row>
    <row r="18370" spans="1:1" ht="13.2" x14ac:dyDescent="0.25">
      <c r="A18370"/>
    </row>
    <row r="18371" spans="1:1" ht="13.2" x14ac:dyDescent="0.25">
      <c r="A18371"/>
    </row>
    <row r="18372" spans="1:1" ht="13.2" x14ac:dyDescent="0.25">
      <c r="A18372"/>
    </row>
    <row r="18373" spans="1:1" ht="13.2" x14ac:dyDescent="0.25">
      <c r="A18373"/>
    </row>
    <row r="18374" spans="1:1" ht="13.2" x14ac:dyDescent="0.25">
      <c r="A18374"/>
    </row>
    <row r="18375" spans="1:1" ht="13.2" x14ac:dyDescent="0.25">
      <c r="A18375"/>
    </row>
    <row r="18376" spans="1:1" ht="13.2" x14ac:dyDescent="0.25">
      <c r="A18376"/>
    </row>
    <row r="18377" spans="1:1" ht="13.2" x14ac:dyDescent="0.25">
      <c r="A18377"/>
    </row>
    <row r="18378" spans="1:1" ht="13.2" x14ac:dyDescent="0.25">
      <c r="A18378"/>
    </row>
    <row r="18379" spans="1:1" ht="13.2" x14ac:dyDescent="0.25">
      <c r="A18379"/>
    </row>
    <row r="18380" spans="1:1" ht="13.2" x14ac:dyDescent="0.25">
      <c r="A18380"/>
    </row>
    <row r="18381" spans="1:1" ht="13.2" x14ac:dyDescent="0.25">
      <c r="A18381"/>
    </row>
    <row r="18382" spans="1:1" ht="13.2" x14ac:dyDescent="0.25">
      <c r="A18382"/>
    </row>
    <row r="18383" spans="1:1" ht="13.2" x14ac:dyDescent="0.25">
      <c r="A18383"/>
    </row>
    <row r="18384" spans="1:1" ht="13.2" x14ac:dyDescent="0.25">
      <c r="A18384"/>
    </row>
    <row r="18385" spans="1:1" ht="13.2" x14ac:dyDescent="0.25">
      <c r="A18385"/>
    </row>
    <row r="18386" spans="1:1" ht="13.2" x14ac:dyDescent="0.25">
      <c r="A18386"/>
    </row>
    <row r="18387" spans="1:1" ht="13.2" x14ac:dyDescent="0.25">
      <c r="A18387"/>
    </row>
    <row r="18388" spans="1:1" ht="13.2" x14ac:dyDescent="0.25">
      <c r="A18388"/>
    </row>
    <row r="18389" spans="1:1" ht="13.2" x14ac:dyDescent="0.25">
      <c r="A18389"/>
    </row>
    <row r="18390" spans="1:1" ht="13.2" x14ac:dyDescent="0.25">
      <c r="A18390"/>
    </row>
    <row r="18391" spans="1:1" ht="13.2" x14ac:dyDescent="0.25">
      <c r="A18391"/>
    </row>
    <row r="18392" spans="1:1" ht="13.2" x14ac:dyDescent="0.25">
      <c r="A18392"/>
    </row>
    <row r="18393" spans="1:1" ht="13.2" x14ac:dyDescent="0.25">
      <c r="A18393"/>
    </row>
    <row r="18394" spans="1:1" ht="13.2" x14ac:dyDescent="0.25">
      <c r="A18394"/>
    </row>
    <row r="18395" spans="1:1" ht="13.2" x14ac:dyDescent="0.25">
      <c r="A18395"/>
    </row>
    <row r="18396" spans="1:1" ht="13.2" x14ac:dyDescent="0.25">
      <c r="A18396"/>
    </row>
    <row r="18397" spans="1:1" ht="13.2" x14ac:dyDescent="0.25">
      <c r="A18397"/>
    </row>
    <row r="18398" spans="1:1" ht="13.2" x14ac:dyDescent="0.25">
      <c r="A18398"/>
    </row>
    <row r="18399" spans="1:1" ht="13.2" x14ac:dyDescent="0.25">
      <c r="A18399"/>
    </row>
    <row r="18400" spans="1:1" ht="13.2" x14ac:dyDescent="0.25">
      <c r="A18400"/>
    </row>
    <row r="18401" spans="1:1" ht="13.2" x14ac:dyDescent="0.25">
      <c r="A18401"/>
    </row>
    <row r="18402" spans="1:1" ht="13.2" x14ac:dyDescent="0.25">
      <c r="A18402"/>
    </row>
    <row r="18403" spans="1:1" ht="13.2" x14ac:dyDescent="0.25">
      <c r="A18403"/>
    </row>
    <row r="18404" spans="1:1" ht="13.2" x14ac:dyDescent="0.25">
      <c r="A18404"/>
    </row>
    <row r="18405" spans="1:1" ht="13.2" x14ac:dyDescent="0.25">
      <c r="A18405"/>
    </row>
    <row r="18406" spans="1:1" ht="13.2" x14ac:dyDescent="0.25">
      <c r="A18406"/>
    </row>
    <row r="18407" spans="1:1" ht="13.2" x14ac:dyDescent="0.25">
      <c r="A18407"/>
    </row>
    <row r="18408" spans="1:1" ht="13.2" x14ac:dyDescent="0.25">
      <c r="A18408"/>
    </row>
    <row r="18409" spans="1:1" ht="13.2" x14ac:dyDescent="0.25">
      <c r="A18409"/>
    </row>
    <row r="18410" spans="1:1" ht="13.2" x14ac:dyDescent="0.25">
      <c r="A18410"/>
    </row>
    <row r="18411" spans="1:1" ht="13.2" x14ac:dyDescent="0.25">
      <c r="A18411"/>
    </row>
    <row r="18412" spans="1:1" ht="13.2" x14ac:dyDescent="0.25">
      <c r="A18412"/>
    </row>
    <row r="18413" spans="1:1" ht="13.2" x14ac:dyDescent="0.25">
      <c r="A18413"/>
    </row>
    <row r="18414" spans="1:1" ht="13.2" x14ac:dyDescent="0.25">
      <c r="A18414"/>
    </row>
    <row r="18415" spans="1:1" ht="13.2" x14ac:dyDescent="0.25">
      <c r="A18415"/>
    </row>
    <row r="18416" spans="1:1" ht="13.2" x14ac:dyDescent="0.25">
      <c r="A18416"/>
    </row>
    <row r="18417" spans="1:1" ht="13.2" x14ac:dyDescent="0.25">
      <c r="A18417"/>
    </row>
    <row r="18418" spans="1:1" ht="13.2" x14ac:dyDescent="0.25">
      <c r="A18418"/>
    </row>
    <row r="18419" spans="1:1" ht="13.2" x14ac:dyDescent="0.25">
      <c r="A18419"/>
    </row>
    <row r="18420" spans="1:1" ht="13.2" x14ac:dyDescent="0.25">
      <c r="A18420"/>
    </row>
    <row r="18421" spans="1:1" ht="13.2" x14ac:dyDescent="0.25">
      <c r="A18421"/>
    </row>
    <row r="18422" spans="1:1" ht="13.2" x14ac:dyDescent="0.25">
      <c r="A18422"/>
    </row>
    <row r="18423" spans="1:1" ht="13.2" x14ac:dyDescent="0.25">
      <c r="A18423"/>
    </row>
    <row r="18424" spans="1:1" ht="13.2" x14ac:dyDescent="0.25">
      <c r="A18424"/>
    </row>
    <row r="18425" spans="1:1" ht="13.2" x14ac:dyDescent="0.25">
      <c r="A18425"/>
    </row>
    <row r="18426" spans="1:1" ht="13.2" x14ac:dyDescent="0.25">
      <c r="A18426"/>
    </row>
    <row r="18427" spans="1:1" ht="13.2" x14ac:dyDescent="0.25">
      <c r="A18427"/>
    </row>
    <row r="18428" spans="1:1" ht="13.2" x14ac:dyDescent="0.25">
      <c r="A18428"/>
    </row>
    <row r="18429" spans="1:1" ht="13.2" x14ac:dyDescent="0.25">
      <c r="A18429"/>
    </row>
    <row r="18430" spans="1:1" ht="13.2" x14ac:dyDescent="0.25">
      <c r="A18430"/>
    </row>
    <row r="18431" spans="1:1" ht="13.2" x14ac:dyDescent="0.25">
      <c r="A18431"/>
    </row>
    <row r="18432" spans="1:1" ht="13.2" x14ac:dyDescent="0.25">
      <c r="A18432"/>
    </row>
    <row r="18433" spans="1:1" ht="13.2" x14ac:dyDescent="0.25">
      <c r="A18433"/>
    </row>
    <row r="18434" spans="1:1" ht="13.2" x14ac:dyDescent="0.25">
      <c r="A18434"/>
    </row>
    <row r="18435" spans="1:1" ht="13.2" x14ac:dyDescent="0.25">
      <c r="A18435"/>
    </row>
    <row r="18436" spans="1:1" ht="13.2" x14ac:dyDescent="0.25">
      <c r="A18436"/>
    </row>
    <row r="18437" spans="1:1" ht="13.2" x14ac:dyDescent="0.25">
      <c r="A18437"/>
    </row>
    <row r="18438" spans="1:1" ht="13.2" x14ac:dyDescent="0.25">
      <c r="A18438"/>
    </row>
    <row r="18439" spans="1:1" ht="13.2" x14ac:dyDescent="0.25">
      <c r="A18439"/>
    </row>
    <row r="18440" spans="1:1" ht="13.2" x14ac:dyDescent="0.25">
      <c r="A18440"/>
    </row>
    <row r="18441" spans="1:1" ht="13.2" x14ac:dyDescent="0.25">
      <c r="A18441"/>
    </row>
    <row r="18442" spans="1:1" ht="13.2" x14ac:dyDescent="0.25">
      <c r="A18442"/>
    </row>
    <row r="18443" spans="1:1" ht="13.2" x14ac:dyDescent="0.25">
      <c r="A18443"/>
    </row>
    <row r="18444" spans="1:1" ht="13.2" x14ac:dyDescent="0.25">
      <c r="A18444"/>
    </row>
    <row r="18445" spans="1:1" ht="13.2" x14ac:dyDescent="0.25">
      <c r="A18445"/>
    </row>
    <row r="18446" spans="1:1" ht="13.2" x14ac:dyDescent="0.25">
      <c r="A18446"/>
    </row>
    <row r="18447" spans="1:1" ht="13.2" x14ac:dyDescent="0.25">
      <c r="A18447"/>
    </row>
    <row r="18448" spans="1:1" ht="13.2" x14ac:dyDescent="0.25">
      <c r="A18448"/>
    </row>
    <row r="18449" spans="1:1" ht="13.2" x14ac:dyDescent="0.25">
      <c r="A18449"/>
    </row>
    <row r="18450" spans="1:1" ht="13.2" x14ac:dyDescent="0.25">
      <c r="A18450"/>
    </row>
    <row r="18451" spans="1:1" ht="13.2" x14ac:dyDescent="0.25">
      <c r="A18451"/>
    </row>
    <row r="18452" spans="1:1" ht="13.2" x14ac:dyDescent="0.25">
      <c r="A18452"/>
    </row>
    <row r="18453" spans="1:1" ht="13.2" x14ac:dyDescent="0.25">
      <c r="A18453"/>
    </row>
    <row r="18454" spans="1:1" ht="13.2" x14ac:dyDescent="0.25">
      <c r="A18454"/>
    </row>
    <row r="18455" spans="1:1" ht="13.2" x14ac:dyDescent="0.25">
      <c r="A18455"/>
    </row>
    <row r="18456" spans="1:1" ht="13.2" x14ac:dyDescent="0.25">
      <c r="A18456"/>
    </row>
    <row r="18457" spans="1:1" ht="13.2" x14ac:dyDescent="0.25">
      <c r="A18457"/>
    </row>
    <row r="18458" spans="1:1" ht="13.2" x14ac:dyDescent="0.25">
      <c r="A18458"/>
    </row>
    <row r="18459" spans="1:1" ht="13.2" x14ac:dyDescent="0.25">
      <c r="A18459"/>
    </row>
    <row r="18460" spans="1:1" ht="13.2" x14ac:dyDescent="0.25">
      <c r="A18460"/>
    </row>
    <row r="18461" spans="1:1" ht="13.2" x14ac:dyDescent="0.25">
      <c r="A18461"/>
    </row>
    <row r="18462" spans="1:1" ht="13.2" x14ac:dyDescent="0.25">
      <c r="A18462"/>
    </row>
    <row r="18463" spans="1:1" ht="13.2" x14ac:dyDescent="0.25">
      <c r="A18463"/>
    </row>
    <row r="18464" spans="1:1" ht="13.2" x14ac:dyDescent="0.25">
      <c r="A18464"/>
    </row>
    <row r="18465" spans="1:1" ht="13.2" x14ac:dyDescent="0.25">
      <c r="A18465"/>
    </row>
    <row r="18466" spans="1:1" ht="13.2" x14ac:dyDescent="0.25">
      <c r="A18466"/>
    </row>
    <row r="18467" spans="1:1" ht="13.2" x14ac:dyDescent="0.25">
      <c r="A18467"/>
    </row>
    <row r="18468" spans="1:1" ht="13.2" x14ac:dyDescent="0.25">
      <c r="A18468"/>
    </row>
    <row r="18469" spans="1:1" ht="13.2" x14ac:dyDescent="0.25">
      <c r="A18469"/>
    </row>
    <row r="18470" spans="1:1" ht="13.2" x14ac:dyDescent="0.25">
      <c r="A18470"/>
    </row>
    <row r="18471" spans="1:1" ht="13.2" x14ac:dyDescent="0.25">
      <c r="A18471"/>
    </row>
    <row r="18472" spans="1:1" ht="13.2" x14ac:dyDescent="0.25">
      <c r="A18472"/>
    </row>
    <row r="18473" spans="1:1" ht="13.2" x14ac:dyDescent="0.25">
      <c r="A18473"/>
    </row>
    <row r="18474" spans="1:1" ht="13.2" x14ac:dyDescent="0.25">
      <c r="A18474"/>
    </row>
    <row r="18475" spans="1:1" ht="13.2" x14ac:dyDescent="0.25">
      <c r="A18475"/>
    </row>
    <row r="18476" spans="1:1" ht="13.2" x14ac:dyDescent="0.25">
      <c r="A18476"/>
    </row>
    <row r="18477" spans="1:1" ht="13.2" x14ac:dyDescent="0.25">
      <c r="A18477"/>
    </row>
    <row r="18478" spans="1:1" ht="13.2" x14ac:dyDescent="0.25">
      <c r="A18478"/>
    </row>
    <row r="18479" spans="1:1" ht="13.2" x14ac:dyDescent="0.25">
      <c r="A18479"/>
    </row>
    <row r="18480" spans="1:1" ht="13.2" x14ac:dyDescent="0.25">
      <c r="A18480"/>
    </row>
    <row r="18481" spans="1:1" ht="13.2" x14ac:dyDescent="0.25">
      <c r="A18481"/>
    </row>
    <row r="18482" spans="1:1" ht="13.2" x14ac:dyDescent="0.25">
      <c r="A18482"/>
    </row>
    <row r="18483" spans="1:1" ht="13.2" x14ac:dyDescent="0.25">
      <c r="A18483"/>
    </row>
    <row r="18484" spans="1:1" ht="13.2" x14ac:dyDescent="0.25">
      <c r="A18484"/>
    </row>
    <row r="18485" spans="1:1" ht="13.2" x14ac:dyDescent="0.25">
      <c r="A18485"/>
    </row>
    <row r="18486" spans="1:1" ht="13.2" x14ac:dyDescent="0.25">
      <c r="A18486"/>
    </row>
    <row r="18487" spans="1:1" ht="13.2" x14ac:dyDescent="0.25">
      <c r="A18487"/>
    </row>
    <row r="18488" spans="1:1" ht="13.2" x14ac:dyDescent="0.25">
      <c r="A18488"/>
    </row>
    <row r="18489" spans="1:1" ht="13.2" x14ac:dyDescent="0.25">
      <c r="A18489"/>
    </row>
    <row r="18490" spans="1:1" ht="13.2" x14ac:dyDescent="0.25">
      <c r="A18490"/>
    </row>
    <row r="18491" spans="1:1" ht="13.2" x14ac:dyDescent="0.25">
      <c r="A18491"/>
    </row>
    <row r="18492" spans="1:1" ht="13.2" x14ac:dyDescent="0.25">
      <c r="A18492"/>
    </row>
    <row r="18493" spans="1:1" ht="13.2" x14ac:dyDescent="0.25">
      <c r="A18493"/>
    </row>
    <row r="18494" spans="1:1" ht="13.2" x14ac:dyDescent="0.25">
      <c r="A18494"/>
    </row>
    <row r="18495" spans="1:1" ht="13.2" x14ac:dyDescent="0.25">
      <c r="A18495"/>
    </row>
    <row r="18496" spans="1:1" ht="13.2" x14ac:dyDescent="0.25">
      <c r="A18496"/>
    </row>
    <row r="18497" spans="1:1" ht="13.2" x14ac:dyDescent="0.25">
      <c r="A18497"/>
    </row>
    <row r="18498" spans="1:1" ht="13.2" x14ac:dyDescent="0.25">
      <c r="A18498"/>
    </row>
    <row r="18499" spans="1:1" ht="13.2" x14ac:dyDescent="0.25">
      <c r="A18499"/>
    </row>
    <row r="18500" spans="1:1" ht="13.2" x14ac:dyDescent="0.25">
      <c r="A18500"/>
    </row>
    <row r="18501" spans="1:1" ht="13.2" x14ac:dyDescent="0.25">
      <c r="A18501"/>
    </row>
    <row r="18502" spans="1:1" ht="13.2" x14ac:dyDescent="0.25">
      <c r="A18502"/>
    </row>
    <row r="18503" spans="1:1" ht="13.2" x14ac:dyDescent="0.25">
      <c r="A18503"/>
    </row>
    <row r="18504" spans="1:1" ht="13.2" x14ac:dyDescent="0.25">
      <c r="A18504"/>
    </row>
    <row r="18505" spans="1:1" ht="13.2" x14ac:dyDescent="0.25">
      <c r="A18505"/>
    </row>
    <row r="18506" spans="1:1" ht="13.2" x14ac:dyDescent="0.25">
      <c r="A18506"/>
    </row>
    <row r="18507" spans="1:1" ht="13.2" x14ac:dyDescent="0.25">
      <c r="A18507"/>
    </row>
    <row r="18508" spans="1:1" ht="13.2" x14ac:dyDescent="0.25">
      <c r="A18508"/>
    </row>
    <row r="18509" spans="1:1" ht="13.2" x14ac:dyDescent="0.25">
      <c r="A18509"/>
    </row>
    <row r="18510" spans="1:1" ht="13.2" x14ac:dyDescent="0.25">
      <c r="A18510"/>
    </row>
    <row r="18511" spans="1:1" ht="13.2" x14ac:dyDescent="0.25">
      <c r="A18511"/>
    </row>
    <row r="18512" spans="1:1" ht="13.2" x14ac:dyDescent="0.25">
      <c r="A18512"/>
    </row>
    <row r="18513" spans="1:1" ht="13.2" x14ac:dyDescent="0.25">
      <c r="A18513"/>
    </row>
    <row r="18514" spans="1:1" ht="13.2" x14ac:dyDescent="0.25">
      <c r="A18514"/>
    </row>
    <row r="18515" spans="1:1" ht="13.2" x14ac:dyDescent="0.25">
      <c r="A18515"/>
    </row>
    <row r="18516" spans="1:1" ht="13.2" x14ac:dyDescent="0.25">
      <c r="A18516"/>
    </row>
    <row r="18517" spans="1:1" ht="13.2" x14ac:dyDescent="0.25">
      <c r="A18517"/>
    </row>
    <row r="18518" spans="1:1" ht="13.2" x14ac:dyDescent="0.25">
      <c r="A18518"/>
    </row>
    <row r="18519" spans="1:1" ht="13.2" x14ac:dyDescent="0.25">
      <c r="A18519"/>
    </row>
    <row r="18520" spans="1:1" ht="13.2" x14ac:dyDescent="0.25">
      <c r="A18520"/>
    </row>
    <row r="18521" spans="1:1" ht="13.2" x14ac:dyDescent="0.25">
      <c r="A18521"/>
    </row>
    <row r="18522" spans="1:1" ht="13.2" x14ac:dyDescent="0.25">
      <c r="A18522"/>
    </row>
    <row r="18523" spans="1:1" ht="13.2" x14ac:dyDescent="0.25">
      <c r="A18523"/>
    </row>
    <row r="18524" spans="1:1" ht="13.2" x14ac:dyDescent="0.25">
      <c r="A18524"/>
    </row>
    <row r="18525" spans="1:1" ht="13.2" x14ac:dyDescent="0.25">
      <c r="A18525"/>
    </row>
    <row r="18526" spans="1:1" ht="13.2" x14ac:dyDescent="0.25">
      <c r="A18526"/>
    </row>
    <row r="18527" spans="1:1" ht="13.2" x14ac:dyDescent="0.25">
      <c r="A18527"/>
    </row>
    <row r="18528" spans="1:1" ht="13.2" x14ac:dyDescent="0.25">
      <c r="A18528"/>
    </row>
    <row r="18529" spans="1:1" ht="13.2" x14ac:dyDescent="0.25">
      <c r="A18529"/>
    </row>
    <row r="18530" spans="1:1" ht="13.2" x14ac:dyDescent="0.25">
      <c r="A18530"/>
    </row>
    <row r="18531" spans="1:1" ht="13.2" x14ac:dyDescent="0.25">
      <c r="A18531"/>
    </row>
    <row r="18532" spans="1:1" ht="13.2" x14ac:dyDescent="0.25">
      <c r="A18532"/>
    </row>
    <row r="18533" spans="1:1" ht="13.2" x14ac:dyDescent="0.25">
      <c r="A18533"/>
    </row>
    <row r="18534" spans="1:1" ht="13.2" x14ac:dyDescent="0.25">
      <c r="A18534"/>
    </row>
    <row r="18535" spans="1:1" ht="13.2" x14ac:dyDescent="0.25">
      <c r="A18535"/>
    </row>
    <row r="18536" spans="1:1" ht="13.2" x14ac:dyDescent="0.25">
      <c r="A18536"/>
    </row>
    <row r="18537" spans="1:1" ht="13.2" x14ac:dyDescent="0.25">
      <c r="A18537"/>
    </row>
    <row r="18538" spans="1:1" ht="13.2" x14ac:dyDescent="0.25">
      <c r="A18538"/>
    </row>
    <row r="18539" spans="1:1" ht="13.2" x14ac:dyDescent="0.25">
      <c r="A18539"/>
    </row>
    <row r="18540" spans="1:1" ht="13.2" x14ac:dyDescent="0.25">
      <c r="A18540"/>
    </row>
    <row r="18541" spans="1:1" ht="13.2" x14ac:dyDescent="0.25">
      <c r="A18541"/>
    </row>
    <row r="18542" spans="1:1" ht="13.2" x14ac:dyDescent="0.25">
      <c r="A18542"/>
    </row>
    <row r="18543" spans="1:1" ht="13.2" x14ac:dyDescent="0.25">
      <c r="A18543"/>
    </row>
    <row r="18544" spans="1:1" ht="13.2" x14ac:dyDescent="0.25">
      <c r="A18544"/>
    </row>
    <row r="18545" spans="1:1" ht="13.2" x14ac:dyDescent="0.25">
      <c r="A18545"/>
    </row>
    <row r="18546" spans="1:1" ht="13.2" x14ac:dyDescent="0.25">
      <c r="A18546"/>
    </row>
    <row r="18547" spans="1:1" ht="13.2" x14ac:dyDescent="0.25">
      <c r="A18547"/>
    </row>
    <row r="18548" spans="1:1" ht="13.2" x14ac:dyDescent="0.25">
      <c r="A18548"/>
    </row>
    <row r="18549" spans="1:1" ht="13.2" x14ac:dyDescent="0.25">
      <c r="A18549"/>
    </row>
    <row r="18550" spans="1:1" ht="13.2" x14ac:dyDescent="0.25">
      <c r="A18550"/>
    </row>
    <row r="18551" spans="1:1" ht="13.2" x14ac:dyDescent="0.25">
      <c r="A18551"/>
    </row>
    <row r="18552" spans="1:1" ht="13.2" x14ac:dyDescent="0.25">
      <c r="A18552"/>
    </row>
    <row r="18553" spans="1:1" ht="13.2" x14ac:dyDescent="0.25">
      <c r="A18553"/>
    </row>
    <row r="18554" spans="1:1" ht="13.2" x14ac:dyDescent="0.25">
      <c r="A18554"/>
    </row>
    <row r="18555" spans="1:1" ht="13.2" x14ac:dyDescent="0.25">
      <c r="A18555"/>
    </row>
    <row r="18556" spans="1:1" ht="13.2" x14ac:dyDescent="0.25">
      <c r="A18556"/>
    </row>
    <row r="18557" spans="1:1" ht="13.2" x14ac:dyDescent="0.25">
      <c r="A18557"/>
    </row>
    <row r="18558" spans="1:1" ht="13.2" x14ac:dyDescent="0.25">
      <c r="A18558"/>
    </row>
    <row r="18559" spans="1:1" ht="13.2" x14ac:dyDescent="0.25">
      <c r="A18559"/>
    </row>
    <row r="18560" spans="1:1" ht="13.2" x14ac:dyDescent="0.25">
      <c r="A18560"/>
    </row>
    <row r="18561" spans="1:1" ht="13.2" x14ac:dyDescent="0.25">
      <c r="A18561"/>
    </row>
    <row r="18562" spans="1:1" ht="13.2" x14ac:dyDescent="0.25">
      <c r="A18562"/>
    </row>
    <row r="18563" spans="1:1" ht="13.2" x14ac:dyDescent="0.25">
      <c r="A18563"/>
    </row>
    <row r="18564" spans="1:1" ht="13.2" x14ac:dyDescent="0.25">
      <c r="A18564"/>
    </row>
    <row r="18565" spans="1:1" ht="13.2" x14ac:dyDescent="0.25">
      <c r="A18565"/>
    </row>
    <row r="18566" spans="1:1" ht="13.2" x14ac:dyDescent="0.25">
      <c r="A18566"/>
    </row>
    <row r="18567" spans="1:1" ht="13.2" x14ac:dyDescent="0.25">
      <c r="A18567"/>
    </row>
    <row r="18568" spans="1:1" ht="13.2" x14ac:dyDescent="0.25">
      <c r="A18568"/>
    </row>
    <row r="18569" spans="1:1" ht="13.2" x14ac:dyDescent="0.25">
      <c r="A18569"/>
    </row>
    <row r="18570" spans="1:1" ht="13.2" x14ac:dyDescent="0.25">
      <c r="A18570"/>
    </row>
    <row r="18571" spans="1:1" ht="13.2" x14ac:dyDescent="0.25">
      <c r="A18571"/>
    </row>
    <row r="18572" spans="1:1" ht="13.2" x14ac:dyDescent="0.25">
      <c r="A18572"/>
    </row>
    <row r="18573" spans="1:1" ht="13.2" x14ac:dyDescent="0.25">
      <c r="A18573"/>
    </row>
    <row r="18574" spans="1:1" ht="13.2" x14ac:dyDescent="0.25">
      <c r="A18574"/>
    </row>
    <row r="18575" spans="1:1" ht="13.2" x14ac:dyDescent="0.25">
      <c r="A18575"/>
    </row>
    <row r="18576" spans="1:1" ht="13.2" x14ac:dyDescent="0.25">
      <c r="A18576"/>
    </row>
    <row r="18577" spans="1:1" ht="13.2" x14ac:dyDescent="0.25">
      <c r="A18577"/>
    </row>
    <row r="18578" spans="1:1" ht="13.2" x14ac:dyDescent="0.25">
      <c r="A18578"/>
    </row>
    <row r="18579" spans="1:1" ht="13.2" x14ac:dyDescent="0.25">
      <c r="A18579"/>
    </row>
    <row r="18580" spans="1:1" ht="13.2" x14ac:dyDescent="0.25">
      <c r="A18580"/>
    </row>
    <row r="18581" spans="1:1" ht="13.2" x14ac:dyDescent="0.25">
      <c r="A18581"/>
    </row>
    <row r="18582" spans="1:1" ht="13.2" x14ac:dyDescent="0.25">
      <c r="A18582"/>
    </row>
    <row r="18583" spans="1:1" ht="13.2" x14ac:dyDescent="0.25">
      <c r="A18583"/>
    </row>
    <row r="18584" spans="1:1" ht="13.2" x14ac:dyDescent="0.25">
      <c r="A18584"/>
    </row>
    <row r="18585" spans="1:1" ht="13.2" x14ac:dyDescent="0.25">
      <c r="A18585"/>
    </row>
    <row r="18586" spans="1:1" ht="13.2" x14ac:dyDescent="0.25">
      <c r="A18586"/>
    </row>
    <row r="18587" spans="1:1" ht="13.2" x14ac:dyDescent="0.25">
      <c r="A18587"/>
    </row>
    <row r="18588" spans="1:1" ht="13.2" x14ac:dyDescent="0.25">
      <c r="A18588"/>
    </row>
    <row r="18589" spans="1:1" ht="13.2" x14ac:dyDescent="0.25">
      <c r="A18589"/>
    </row>
    <row r="18590" spans="1:1" ht="13.2" x14ac:dyDescent="0.25">
      <c r="A18590"/>
    </row>
    <row r="18591" spans="1:1" ht="13.2" x14ac:dyDescent="0.25">
      <c r="A18591"/>
    </row>
    <row r="18592" spans="1:1" ht="13.2" x14ac:dyDescent="0.25">
      <c r="A18592"/>
    </row>
    <row r="18593" spans="1:1" ht="13.2" x14ac:dyDescent="0.25">
      <c r="A18593"/>
    </row>
    <row r="18594" spans="1:1" ht="13.2" x14ac:dyDescent="0.25">
      <c r="A18594"/>
    </row>
    <row r="18595" spans="1:1" ht="13.2" x14ac:dyDescent="0.25">
      <c r="A18595"/>
    </row>
    <row r="18596" spans="1:1" ht="13.2" x14ac:dyDescent="0.25">
      <c r="A18596"/>
    </row>
    <row r="18597" spans="1:1" ht="13.2" x14ac:dyDescent="0.25">
      <c r="A18597"/>
    </row>
    <row r="18598" spans="1:1" ht="13.2" x14ac:dyDescent="0.25">
      <c r="A18598"/>
    </row>
    <row r="18599" spans="1:1" ht="13.2" x14ac:dyDescent="0.25">
      <c r="A18599"/>
    </row>
    <row r="18600" spans="1:1" ht="13.2" x14ac:dyDescent="0.25">
      <c r="A18600"/>
    </row>
    <row r="18601" spans="1:1" ht="13.2" x14ac:dyDescent="0.25">
      <c r="A18601"/>
    </row>
    <row r="18602" spans="1:1" ht="13.2" x14ac:dyDescent="0.25">
      <c r="A18602"/>
    </row>
    <row r="18603" spans="1:1" ht="13.2" x14ac:dyDescent="0.25">
      <c r="A18603"/>
    </row>
    <row r="18604" spans="1:1" ht="13.2" x14ac:dyDescent="0.25">
      <c r="A18604"/>
    </row>
    <row r="18605" spans="1:1" ht="13.2" x14ac:dyDescent="0.25">
      <c r="A18605"/>
    </row>
    <row r="18606" spans="1:1" ht="13.2" x14ac:dyDescent="0.25">
      <c r="A18606"/>
    </row>
    <row r="18607" spans="1:1" ht="13.2" x14ac:dyDescent="0.25">
      <c r="A18607"/>
    </row>
    <row r="18608" spans="1:1" ht="13.2" x14ac:dyDescent="0.25">
      <c r="A18608"/>
    </row>
    <row r="18609" spans="1:1" ht="13.2" x14ac:dyDescent="0.25">
      <c r="A18609"/>
    </row>
    <row r="18610" spans="1:1" ht="13.2" x14ac:dyDescent="0.25">
      <c r="A18610"/>
    </row>
    <row r="18611" spans="1:1" ht="13.2" x14ac:dyDescent="0.25">
      <c r="A18611"/>
    </row>
    <row r="18612" spans="1:1" ht="13.2" x14ac:dyDescent="0.25">
      <c r="A18612"/>
    </row>
    <row r="18613" spans="1:1" ht="13.2" x14ac:dyDescent="0.25">
      <c r="A18613"/>
    </row>
    <row r="18614" spans="1:1" ht="13.2" x14ac:dyDescent="0.25">
      <c r="A18614"/>
    </row>
    <row r="18615" spans="1:1" ht="13.2" x14ac:dyDescent="0.25">
      <c r="A18615"/>
    </row>
    <row r="18616" spans="1:1" ht="13.2" x14ac:dyDescent="0.25">
      <c r="A18616"/>
    </row>
    <row r="18617" spans="1:1" ht="13.2" x14ac:dyDescent="0.25">
      <c r="A18617"/>
    </row>
    <row r="18618" spans="1:1" ht="13.2" x14ac:dyDescent="0.25">
      <c r="A18618"/>
    </row>
    <row r="18619" spans="1:1" ht="13.2" x14ac:dyDescent="0.25">
      <c r="A18619"/>
    </row>
    <row r="18620" spans="1:1" ht="13.2" x14ac:dyDescent="0.25">
      <c r="A18620"/>
    </row>
    <row r="18621" spans="1:1" ht="13.2" x14ac:dyDescent="0.25">
      <c r="A18621"/>
    </row>
    <row r="18622" spans="1:1" ht="13.2" x14ac:dyDescent="0.25">
      <c r="A18622"/>
    </row>
    <row r="18623" spans="1:1" ht="13.2" x14ac:dyDescent="0.25">
      <c r="A18623"/>
    </row>
    <row r="18624" spans="1:1" ht="13.2" x14ac:dyDescent="0.25">
      <c r="A18624"/>
    </row>
    <row r="18625" spans="1:1" ht="13.2" x14ac:dyDescent="0.25">
      <c r="A18625"/>
    </row>
    <row r="18626" spans="1:1" ht="13.2" x14ac:dyDescent="0.25">
      <c r="A18626"/>
    </row>
    <row r="18627" spans="1:1" ht="13.2" x14ac:dyDescent="0.25">
      <c r="A18627"/>
    </row>
    <row r="18628" spans="1:1" ht="13.2" x14ac:dyDescent="0.25">
      <c r="A18628"/>
    </row>
    <row r="18629" spans="1:1" ht="13.2" x14ac:dyDescent="0.25">
      <c r="A18629"/>
    </row>
    <row r="18630" spans="1:1" ht="13.2" x14ac:dyDescent="0.25">
      <c r="A18630"/>
    </row>
    <row r="18631" spans="1:1" ht="13.2" x14ac:dyDescent="0.25">
      <c r="A18631"/>
    </row>
    <row r="18632" spans="1:1" ht="13.2" x14ac:dyDescent="0.25">
      <c r="A18632"/>
    </row>
    <row r="18633" spans="1:1" ht="13.2" x14ac:dyDescent="0.25">
      <c r="A18633"/>
    </row>
    <row r="18634" spans="1:1" ht="13.2" x14ac:dyDescent="0.25">
      <c r="A18634"/>
    </row>
    <row r="18635" spans="1:1" ht="13.2" x14ac:dyDescent="0.25">
      <c r="A18635"/>
    </row>
    <row r="18636" spans="1:1" ht="13.2" x14ac:dyDescent="0.25">
      <c r="A18636"/>
    </row>
    <row r="18637" spans="1:1" ht="13.2" x14ac:dyDescent="0.25">
      <c r="A18637"/>
    </row>
    <row r="18638" spans="1:1" ht="13.2" x14ac:dyDescent="0.25">
      <c r="A18638"/>
    </row>
    <row r="18639" spans="1:1" ht="13.2" x14ac:dyDescent="0.25">
      <c r="A18639"/>
    </row>
    <row r="18640" spans="1:1" ht="13.2" x14ac:dyDescent="0.25">
      <c r="A18640"/>
    </row>
    <row r="18641" spans="1:1" ht="13.2" x14ac:dyDescent="0.25">
      <c r="A18641"/>
    </row>
    <row r="18642" spans="1:1" ht="13.2" x14ac:dyDescent="0.25">
      <c r="A18642"/>
    </row>
    <row r="18643" spans="1:1" ht="13.2" x14ac:dyDescent="0.25">
      <c r="A18643"/>
    </row>
    <row r="18644" spans="1:1" ht="13.2" x14ac:dyDescent="0.25">
      <c r="A18644"/>
    </row>
    <row r="18645" spans="1:1" ht="13.2" x14ac:dyDescent="0.25">
      <c r="A18645"/>
    </row>
    <row r="18646" spans="1:1" ht="13.2" x14ac:dyDescent="0.25">
      <c r="A18646"/>
    </row>
    <row r="18647" spans="1:1" ht="13.2" x14ac:dyDescent="0.25">
      <c r="A18647"/>
    </row>
    <row r="18648" spans="1:1" ht="13.2" x14ac:dyDescent="0.25">
      <c r="A18648"/>
    </row>
    <row r="18649" spans="1:1" ht="13.2" x14ac:dyDescent="0.25">
      <c r="A18649"/>
    </row>
    <row r="18650" spans="1:1" ht="13.2" x14ac:dyDescent="0.25">
      <c r="A18650"/>
    </row>
    <row r="18651" spans="1:1" ht="13.2" x14ac:dyDescent="0.25">
      <c r="A18651"/>
    </row>
    <row r="18652" spans="1:1" ht="13.2" x14ac:dyDescent="0.25">
      <c r="A18652"/>
    </row>
    <row r="18653" spans="1:1" ht="13.2" x14ac:dyDescent="0.25">
      <c r="A18653"/>
    </row>
    <row r="18654" spans="1:1" ht="13.2" x14ac:dyDescent="0.25">
      <c r="A18654"/>
    </row>
    <row r="18655" spans="1:1" ht="13.2" x14ac:dyDescent="0.25">
      <c r="A18655"/>
    </row>
    <row r="18656" spans="1:1" ht="13.2" x14ac:dyDescent="0.25">
      <c r="A18656"/>
    </row>
    <row r="18657" spans="1:1" ht="13.2" x14ac:dyDescent="0.25">
      <c r="A18657"/>
    </row>
    <row r="18658" spans="1:1" ht="13.2" x14ac:dyDescent="0.25">
      <c r="A18658"/>
    </row>
    <row r="18659" spans="1:1" ht="13.2" x14ac:dyDescent="0.25">
      <c r="A18659"/>
    </row>
    <row r="18660" spans="1:1" ht="13.2" x14ac:dyDescent="0.25">
      <c r="A18660"/>
    </row>
    <row r="18661" spans="1:1" ht="13.2" x14ac:dyDescent="0.25">
      <c r="A18661"/>
    </row>
    <row r="18662" spans="1:1" ht="13.2" x14ac:dyDescent="0.25">
      <c r="A18662"/>
    </row>
    <row r="18663" spans="1:1" ht="13.2" x14ac:dyDescent="0.25">
      <c r="A18663"/>
    </row>
    <row r="18664" spans="1:1" ht="13.2" x14ac:dyDescent="0.25">
      <c r="A18664"/>
    </row>
    <row r="18665" spans="1:1" ht="13.2" x14ac:dyDescent="0.25">
      <c r="A18665"/>
    </row>
    <row r="18666" spans="1:1" ht="13.2" x14ac:dyDescent="0.25">
      <c r="A18666"/>
    </row>
    <row r="18667" spans="1:1" ht="13.2" x14ac:dyDescent="0.25">
      <c r="A18667"/>
    </row>
    <row r="18668" spans="1:1" ht="13.2" x14ac:dyDescent="0.25">
      <c r="A18668"/>
    </row>
    <row r="18669" spans="1:1" ht="13.2" x14ac:dyDescent="0.25">
      <c r="A18669"/>
    </row>
    <row r="18670" spans="1:1" ht="13.2" x14ac:dyDescent="0.25">
      <c r="A18670"/>
    </row>
    <row r="18671" spans="1:1" ht="13.2" x14ac:dyDescent="0.25">
      <c r="A18671"/>
    </row>
    <row r="18672" spans="1:1" ht="13.2" x14ac:dyDescent="0.25">
      <c r="A18672"/>
    </row>
    <row r="18673" spans="1:1" ht="13.2" x14ac:dyDescent="0.25">
      <c r="A18673"/>
    </row>
    <row r="18674" spans="1:1" ht="13.2" x14ac:dyDescent="0.25">
      <c r="A18674"/>
    </row>
    <row r="18675" spans="1:1" ht="13.2" x14ac:dyDescent="0.25">
      <c r="A18675"/>
    </row>
    <row r="18676" spans="1:1" ht="13.2" x14ac:dyDescent="0.25">
      <c r="A18676"/>
    </row>
    <row r="18677" spans="1:1" ht="13.2" x14ac:dyDescent="0.25">
      <c r="A18677"/>
    </row>
    <row r="18678" spans="1:1" ht="13.2" x14ac:dyDescent="0.25">
      <c r="A18678"/>
    </row>
    <row r="18679" spans="1:1" ht="13.2" x14ac:dyDescent="0.25">
      <c r="A18679"/>
    </row>
    <row r="18680" spans="1:1" ht="13.2" x14ac:dyDescent="0.25">
      <c r="A18680"/>
    </row>
    <row r="18681" spans="1:1" ht="13.2" x14ac:dyDescent="0.25">
      <c r="A18681"/>
    </row>
    <row r="18682" spans="1:1" ht="13.2" x14ac:dyDescent="0.25">
      <c r="A18682"/>
    </row>
    <row r="18683" spans="1:1" ht="13.2" x14ac:dyDescent="0.25">
      <c r="A18683"/>
    </row>
    <row r="18684" spans="1:1" ht="13.2" x14ac:dyDescent="0.25">
      <c r="A18684"/>
    </row>
    <row r="18685" spans="1:1" ht="13.2" x14ac:dyDescent="0.25">
      <c r="A18685"/>
    </row>
    <row r="18686" spans="1:1" ht="13.2" x14ac:dyDescent="0.25">
      <c r="A18686"/>
    </row>
    <row r="18687" spans="1:1" ht="13.2" x14ac:dyDescent="0.25">
      <c r="A18687"/>
    </row>
    <row r="18688" spans="1:1" ht="13.2" x14ac:dyDescent="0.25">
      <c r="A18688"/>
    </row>
    <row r="18689" spans="1:1" ht="13.2" x14ac:dyDescent="0.25">
      <c r="A18689"/>
    </row>
    <row r="18690" spans="1:1" ht="13.2" x14ac:dyDescent="0.25">
      <c r="A18690"/>
    </row>
    <row r="18691" spans="1:1" ht="13.2" x14ac:dyDescent="0.25">
      <c r="A18691"/>
    </row>
    <row r="18692" spans="1:1" ht="13.2" x14ac:dyDescent="0.25">
      <c r="A18692"/>
    </row>
    <row r="18693" spans="1:1" ht="13.2" x14ac:dyDescent="0.25">
      <c r="A18693"/>
    </row>
    <row r="18694" spans="1:1" ht="13.2" x14ac:dyDescent="0.25">
      <c r="A18694"/>
    </row>
    <row r="18695" spans="1:1" ht="13.2" x14ac:dyDescent="0.25">
      <c r="A18695"/>
    </row>
    <row r="18696" spans="1:1" ht="13.2" x14ac:dyDescent="0.25">
      <c r="A18696"/>
    </row>
    <row r="18697" spans="1:1" ht="13.2" x14ac:dyDescent="0.25">
      <c r="A18697"/>
    </row>
    <row r="18698" spans="1:1" ht="13.2" x14ac:dyDescent="0.25">
      <c r="A18698"/>
    </row>
    <row r="18699" spans="1:1" ht="13.2" x14ac:dyDescent="0.25">
      <c r="A18699"/>
    </row>
    <row r="18700" spans="1:1" ht="13.2" x14ac:dyDescent="0.25">
      <c r="A18700"/>
    </row>
    <row r="18701" spans="1:1" ht="13.2" x14ac:dyDescent="0.25">
      <c r="A18701"/>
    </row>
    <row r="18702" spans="1:1" ht="13.2" x14ac:dyDescent="0.25">
      <c r="A18702"/>
    </row>
    <row r="18703" spans="1:1" ht="13.2" x14ac:dyDescent="0.25">
      <c r="A18703"/>
    </row>
    <row r="18704" spans="1:1" ht="13.2" x14ac:dyDescent="0.25">
      <c r="A18704"/>
    </row>
    <row r="18705" spans="1:1" ht="13.2" x14ac:dyDescent="0.25">
      <c r="A18705"/>
    </row>
    <row r="18706" spans="1:1" ht="13.2" x14ac:dyDescent="0.25">
      <c r="A18706"/>
    </row>
    <row r="18707" spans="1:1" ht="13.2" x14ac:dyDescent="0.25">
      <c r="A18707"/>
    </row>
    <row r="18708" spans="1:1" ht="13.2" x14ac:dyDescent="0.25">
      <c r="A18708"/>
    </row>
    <row r="18709" spans="1:1" ht="13.2" x14ac:dyDescent="0.25">
      <c r="A18709"/>
    </row>
    <row r="18710" spans="1:1" ht="13.2" x14ac:dyDescent="0.25">
      <c r="A18710"/>
    </row>
    <row r="18711" spans="1:1" ht="13.2" x14ac:dyDescent="0.25">
      <c r="A18711"/>
    </row>
    <row r="18712" spans="1:1" ht="13.2" x14ac:dyDescent="0.25">
      <c r="A18712"/>
    </row>
    <row r="18713" spans="1:1" ht="13.2" x14ac:dyDescent="0.25">
      <c r="A18713"/>
    </row>
    <row r="18714" spans="1:1" ht="13.2" x14ac:dyDescent="0.25">
      <c r="A18714"/>
    </row>
    <row r="18715" spans="1:1" ht="13.2" x14ac:dyDescent="0.25">
      <c r="A18715"/>
    </row>
    <row r="18716" spans="1:1" ht="13.2" x14ac:dyDescent="0.25">
      <c r="A18716"/>
    </row>
    <row r="18717" spans="1:1" ht="13.2" x14ac:dyDescent="0.25">
      <c r="A18717"/>
    </row>
    <row r="18718" spans="1:1" ht="13.2" x14ac:dyDescent="0.25">
      <c r="A18718"/>
    </row>
    <row r="18719" spans="1:1" ht="13.2" x14ac:dyDescent="0.25">
      <c r="A18719"/>
    </row>
    <row r="18720" spans="1:1" ht="13.2" x14ac:dyDescent="0.25">
      <c r="A18720"/>
    </row>
    <row r="18721" spans="1:1" ht="13.2" x14ac:dyDescent="0.25">
      <c r="A18721"/>
    </row>
    <row r="18722" spans="1:1" ht="13.2" x14ac:dyDescent="0.25">
      <c r="A18722"/>
    </row>
    <row r="18723" spans="1:1" ht="13.2" x14ac:dyDescent="0.25">
      <c r="A18723"/>
    </row>
    <row r="18724" spans="1:1" ht="13.2" x14ac:dyDescent="0.25">
      <c r="A18724"/>
    </row>
    <row r="18725" spans="1:1" ht="13.2" x14ac:dyDescent="0.25">
      <c r="A18725"/>
    </row>
    <row r="18726" spans="1:1" ht="13.2" x14ac:dyDescent="0.25">
      <c r="A18726"/>
    </row>
    <row r="18727" spans="1:1" ht="13.2" x14ac:dyDescent="0.25">
      <c r="A18727"/>
    </row>
    <row r="18728" spans="1:1" ht="13.2" x14ac:dyDescent="0.25">
      <c r="A18728"/>
    </row>
    <row r="18729" spans="1:1" ht="13.2" x14ac:dyDescent="0.25">
      <c r="A18729"/>
    </row>
    <row r="18730" spans="1:1" ht="13.2" x14ac:dyDescent="0.25">
      <c r="A18730"/>
    </row>
    <row r="18731" spans="1:1" ht="13.2" x14ac:dyDescent="0.25">
      <c r="A18731"/>
    </row>
    <row r="18732" spans="1:1" ht="13.2" x14ac:dyDescent="0.25">
      <c r="A18732"/>
    </row>
    <row r="18733" spans="1:1" ht="13.2" x14ac:dyDescent="0.25">
      <c r="A18733"/>
    </row>
    <row r="18734" spans="1:1" ht="13.2" x14ac:dyDescent="0.25">
      <c r="A18734"/>
    </row>
    <row r="18735" spans="1:1" ht="13.2" x14ac:dyDescent="0.25">
      <c r="A18735"/>
    </row>
    <row r="18736" spans="1:1" ht="13.2" x14ac:dyDescent="0.25">
      <c r="A18736"/>
    </row>
    <row r="18737" spans="1:1" ht="13.2" x14ac:dyDescent="0.25">
      <c r="A18737"/>
    </row>
    <row r="18738" spans="1:1" ht="13.2" x14ac:dyDescent="0.25">
      <c r="A18738"/>
    </row>
    <row r="18739" spans="1:1" ht="13.2" x14ac:dyDescent="0.25">
      <c r="A18739"/>
    </row>
    <row r="18740" spans="1:1" ht="13.2" x14ac:dyDescent="0.25">
      <c r="A18740"/>
    </row>
    <row r="18741" spans="1:1" ht="13.2" x14ac:dyDescent="0.25">
      <c r="A18741"/>
    </row>
    <row r="18742" spans="1:1" ht="13.2" x14ac:dyDescent="0.25">
      <c r="A18742"/>
    </row>
    <row r="18743" spans="1:1" ht="13.2" x14ac:dyDescent="0.25">
      <c r="A18743"/>
    </row>
    <row r="18744" spans="1:1" ht="13.2" x14ac:dyDescent="0.25">
      <c r="A18744"/>
    </row>
    <row r="18745" spans="1:1" ht="13.2" x14ac:dyDescent="0.25">
      <c r="A18745"/>
    </row>
    <row r="18746" spans="1:1" ht="13.2" x14ac:dyDescent="0.25">
      <c r="A18746"/>
    </row>
    <row r="18747" spans="1:1" ht="13.2" x14ac:dyDescent="0.25">
      <c r="A18747"/>
    </row>
    <row r="18748" spans="1:1" ht="13.2" x14ac:dyDescent="0.25">
      <c r="A18748"/>
    </row>
    <row r="18749" spans="1:1" ht="13.2" x14ac:dyDescent="0.25">
      <c r="A18749"/>
    </row>
    <row r="18750" spans="1:1" ht="13.2" x14ac:dyDescent="0.25">
      <c r="A18750"/>
    </row>
    <row r="18751" spans="1:1" ht="13.2" x14ac:dyDescent="0.25">
      <c r="A18751"/>
    </row>
    <row r="18752" spans="1:1" ht="13.2" x14ac:dyDescent="0.25">
      <c r="A18752"/>
    </row>
    <row r="18753" spans="1:1" ht="13.2" x14ac:dyDescent="0.25">
      <c r="A18753"/>
    </row>
    <row r="18754" spans="1:1" ht="13.2" x14ac:dyDescent="0.25">
      <c r="A18754"/>
    </row>
    <row r="18755" spans="1:1" ht="13.2" x14ac:dyDescent="0.25">
      <c r="A18755"/>
    </row>
    <row r="18756" spans="1:1" ht="13.2" x14ac:dyDescent="0.25">
      <c r="A18756"/>
    </row>
    <row r="18757" spans="1:1" ht="13.2" x14ac:dyDescent="0.25">
      <c r="A18757"/>
    </row>
    <row r="18758" spans="1:1" ht="13.2" x14ac:dyDescent="0.25">
      <c r="A18758"/>
    </row>
    <row r="18759" spans="1:1" ht="13.2" x14ac:dyDescent="0.25">
      <c r="A18759"/>
    </row>
    <row r="18760" spans="1:1" ht="13.2" x14ac:dyDescent="0.25">
      <c r="A18760"/>
    </row>
    <row r="18761" spans="1:1" ht="13.2" x14ac:dyDescent="0.25">
      <c r="A18761"/>
    </row>
    <row r="18762" spans="1:1" ht="13.2" x14ac:dyDescent="0.25">
      <c r="A18762"/>
    </row>
    <row r="18763" spans="1:1" ht="13.2" x14ac:dyDescent="0.25">
      <c r="A18763"/>
    </row>
    <row r="18764" spans="1:1" ht="13.2" x14ac:dyDescent="0.25">
      <c r="A18764"/>
    </row>
    <row r="18765" spans="1:1" ht="13.2" x14ac:dyDescent="0.25">
      <c r="A18765"/>
    </row>
    <row r="18766" spans="1:1" ht="13.2" x14ac:dyDescent="0.25">
      <c r="A18766"/>
    </row>
    <row r="18767" spans="1:1" ht="13.2" x14ac:dyDescent="0.25">
      <c r="A18767"/>
    </row>
    <row r="18768" spans="1:1" ht="13.2" x14ac:dyDescent="0.25">
      <c r="A18768"/>
    </row>
    <row r="18769" spans="1:1" ht="13.2" x14ac:dyDescent="0.25">
      <c r="A18769"/>
    </row>
    <row r="18770" spans="1:1" ht="13.2" x14ac:dyDescent="0.25">
      <c r="A18770"/>
    </row>
    <row r="18771" spans="1:1" ht="13.2" x14ac:dyDescent="0.25">
      <c r="A18771"/>
    </row>
    <row r="18772" spans="1:1" ht="13.2" x14ac:dyDescent="0.25">
      <c r="A18772"/>
    </row>
    <row r="18773" spans="1:1" ht="13.2" x14ac:dyDescent="0.25">
      <c r="A18773"/>
    </row>
    <row r="18774" spans="1:1" ht="13.2" x14ac:dyDescent="0.25">
      <c r="A18774"/>
    </row>
    <row r="18775" spans="1:1" ht="13.2" x14ac:dyDescent="0.25">
      <c r="A18775"/>
    </row>
    <row r="18776" spans="1:1" ht="13.2" x14ac:dyDescent="0.25">
      <c r="A18776"/>
    </row>
    <row r="18777" spans="1:1" ht="13.2" x14ac:dyDescent="0.25">
      <c r="A18777"/>
    </row>
    <row r="18778" spans="1:1" ht="13.2" x14ac:dyDescent="0.25">
      <c r="A18778"/>
    </row>
    <row r="18779" spans="1:1" ht="13.2" x14ac:dyDescent="0.25">
      <c r="A18779"/>
    </row>
    <row r="18780" spans="1:1" ht="13.2" x14ac:dyDescent="0.25">
      <c r="A18780"/>
    </row>
    <row r="18781" spans="1:1" ht="13.2" x14ac:dyDescent="0.25">
      <c r="A18781"/>
    </row>
    <row r="18782" spans="1:1" ht="13.2" x14ac:dyDescent="0.25">
      <c r="A18782"/>
    </row>
    <row r="18783" spans="1:1" ht="13.2" x14ac:dyDescent="0.25">
      <c r="A18783"/>
    </row>
    <row r="18784" spans="1:1" ht="13.2" x14ac:dyDescent="0.25">
      <c r="A18784"/>
    </row>
    <row r="18785" spans="1:1" ht="13.2" x14ac:dyDescent="0.25">
      <c r="A18785"/>
    </row>
    <row r="18786" spans="1:1" ht="13.2" x14ac:dyDescent="0.25">
      <c r="A18786"/>
    </row>
    <row r="18787" spans="1:1" ht="13.2" x14ac:dyDescent="0.25">
      <c r="A18787"/>
    </row>
    <row r="18788" spans="1:1" ht="13.2" x14ac:dyDescent="0.25">
      <c r="A18788"/>
    </row>
    <row r="18789" spans="1:1" ht="13.2" x14ac:dyDescent="0.25">
      <c r="A18789"/>
    </row>
    <row r="18790" spans="1:1" ht="13.2" x14ac:dyDescent="0.25">
      <c r="A18790"/>
    </row>
    <row r="18791" spans="1:1" ht="13.2" x14ac:dyDescent="0.25">
      <c r="A18791"/>
    </row>
    <row r="18792" spans="1:1" ht="13.2" x14ac:dyDescent="0.25">
      <c r="A18792"/>
    </row>
    <row r="18793" spans="1:1" ht="13.2" x14ac:dyDescent="0.25">
      <c r="A18793"/>
    </row>
    <row r="18794" spans="1:1" ht="13.2" x14ac:dyDescent="0.25">
      <c r="A18794"/>
    </row>
    <row r="18795" spans="1:1" ht="13.2" x14ac:dyDescent="0.25">
      <c r="A18795"/>
    </row>
    <row r="18796" spans="1:1" ht="13.2" x14ac:dyDescent="0.25">
      <c r="A18796"/>
    </row>
    <row r="18797" spans="1:1" ht="13.2" x14ac:dyDescent="0.25">
      <c r="A18797"/>
    </row>
    <row r="18798" spans="1:1" ht="13.2" x14ac:dyDescent="0.25">
      <c r="A18798"/>
    </row>
    <row r="18799" spans="1:1" ht="13.2" x14ac:dyDescent="0.25">
      <c r="A18799"/>
    </row>
    <row r="18800" spans="1:1" ht="13.2" x14ac:dyDescent="0.25">
      <c r="A18800"/>
    </row>
    <row r="18801" spans="1:1" ht="13.2" x14ac:dyDescent="0.25">
      <c r="A18801"/>
    </row>
    <row r="18802" spans="1:1" ht="13.2" x14ac:dyDescent="0.25">
      <c r="A18802"/>
    </row>
    <row r="18803" spans="1:1" ht="13.2" x14ac:dyDescent="0.25">
      <c r="A18803"/>
    </row>
    <row r="18804" spans="1:1" ht="13.2" x14ac:dyDescent="0.25">
      <c r="A18804"/>
    </row>
    <row r="18805" spans="1:1" ht="13.2" x14ac:dyDescent="0.25">
      <c r="A18805"/>
    </row>
    <row r="18806" spans="1:1" ht="13.2" x14ac:dyDescent="0.25">
      <c r="A18806"/>
    </row>
    <row r="18807" spans="1:1" ht="13.2" x14ac:dyDescent="0.25">
      <c r="A18807"/>
    </row>
    <row r="18808" spans="1:1" ht="13.2" x14ac:dyDescent="0.25">
      <c r="A18808"/>
    </row>
    <row r="18809" spans="1:1" ht="13.2" x14ac:dyDescent="0.25">
      <c r="A18809"/>
    </row>
    <row r="18810" spans="1:1" ht="13.2" x14ac:dyDescent="0.25">
      <c r="A18810"/>
    </row>
    <row r="18811" spans="1:1" ht="13.2" x14ac:dyDescent="0.25">
      <c r="A18811"/>
    </row>
    <row r="18812" spans="1:1" ht="13.2" x14ac:dyDescent="0.25">
      <c r="A18812"/>
    </row>
    <row r="18813" spans="1:1" ht="13.2" x14ac:dyDescent="0.25">
      <c r="A18813"/>
    </row>
    <row r="18814" spans="1:1" ht="13.2" x14ac:dyDescent="0.25">
      <c r="A18814"/>
    </row>
    <row r="18815" spans="1:1" ht="13.2" x14ac:dyDescent="0.25">
      <c r="A18815"/>
    </row>
    <row r="18816" spans="1:1" ht="13.2" x14ac:dyDescent="0.25">
      <c r="A18816"/>
    </row>
    <row r="18817" spans="1:1" ht="13.2" x14ac:dyDescent="0.25">
      <c r="A18817"/>
    </row>
    <row r="18818" spans="1:1" ht="13.2" x14ac:dyDescent="0.25">
      <c r="A18818"/>
    </row>
    <row r="18819" spans="1:1" ht="13.2" x14ac:dyDescent="0.25">
      <c r="A18819"/>
    </row>
    <row r="18820" spans="1:1" ht="13.2" x14ac:dyDescent="0.25">
      <c r="A18820"/>
    </row>
    <row r="18821" spans="1:1" ht="13.2" x14ac:dyDescent="0.25">
      <c r="A18821"/>
    </row>
    <row r="18822" spans="1:1" ht="13.2" x14ac:dyDescent="0.25">
      <c r="A18822"/>
    </row>
    <row r="18823" spans="1:1" ht="13.2" x14ac:dyDescent="0.25">
      <c r="A18823"/>
    </row>
    <row r="18824" spans="1:1" ht="13.2" x14ac:dyDescent="0.25">
      <c r="A18824"/>
    </row>
    <row r="18825" spans="1:1" ht="13.2" x14ac:dyDescent="0.25">
      <c r="A18825"/>
    </row>
    <row r="18826" spans="1:1" ht="13.2" x14ac:dyDescent="0.25">
      <c r="A18826"/>
    </row>
    <row r="18827" spans="1:1" ht="13.2" x14ac:dyDescent="0.25">
      <c r="A18827"/>
    </row>
    <row r="18828" spans="1:1" ht="13.2" x14ac:dyDescent="0.25">
      <c r="A18828"/>
    </row>
    <row r="18829" spans="1:1" ht="13.2" x14ac:dyDescent="0.25">
      <c r="A18829"/>
    </row>
    <row r="18830" spans="1:1" ht="13.2" x14ac:dyDescent="0.25">
      <c r="A18830"/>
    </row>
    <row r="18831" spans="1:1" ht="13.2" x14ac:dyDescent="0.25">
      <c r="A18831"/>
    </row>
    <row r="18832" spans="1:1" ht="13.2" x14ac:dyDescent="0.25">
      <c r="A18832"/>
    </row>
    <row r="18833" spans="1:1" ht="13.2" x14ac:dyDescent="0.25">
      <c r="A18833"/>
    </row>
    <row r="18834" spans="1:1" ht="13.2" x14ac:dyDescent="0.25">
      <c r="A18834"/>
    </row>
    <row r="18835" spans="1:1" ht="13.2" x14ac:dyDescent="0.25">
      <c r="A18835"/>
    </row>
    <row r="18836" spans="1:1" ht="13.2" x14ac:dyDescent="0.25">
      <c r="A18836"/>
    </row>
    <row r="18837" spans="1:1" ht="13.2" x14ac:dyDescent="0.25">
      <c r="A18837"/>
    </row>
    <row r="18838" spans="1:1" ht="13.2" x14ac:dyDescent="0.25">
      <c r="A18838"/>
    </row>
    <row r="18839" spans="1:1" ht="13.2" x14ac:dyDescent="0.25">
      <c r="A18839"/>
    </row>
    <row r="18840" spans="1:1" ht="13.2" x14ac:dyDescent="0.25">
      <c r="A18840"/>
    </row>
    <row r="18841" spans="1:1" ht="13.2" x14ac:dyDescent="0.25">
      <c r="A18841"/>
    </row>
    <row r="18842" spans="1:1" ht="13.2" x14ac:dyDescent="0.25">
      <c r="A18842"/>
    </row>
    <row r="18843" spans="1:1" ht="13.2" x14ac:dyDescent="0.25">
      <c r="A18843"/>
    </row>
    <row r="18844" spans="1:1" ht="13.2" x14ac:dyDescent="0.25">
      <c r="A18844"/>
    </row>
    <row r="18845" spans="1:1" ht="13.2" x14ac:dyDescent="0.25">
      <c r="A18845"/>
    </row>
    <row r="18846" spans="1:1" ht="13.2" x14ac:dyDescent="0.25">
      <c r="A18846"/>
    </row>
    <row r="18847" spans="1:1" ht="13.2" x14ac:dyDescent="0.25">
      <c r="A18847"/>
    </row>
    <row r="18848" spans="1:1" ht="13.2" x14ac:dyDescent="0.25">
      <c r="A18848"/>
    </row>
    <row r="18849" spans="1:1" ht="13.2" x14ac:dyDescent="0.25">
      <c r="A18849"/>
    </row>
    <row r="18850" spans="1:1" ht="13.2" x14ac:dyDescent="0.25">
      <c r="A18850"/>
    </row>
    <row r="18851" spans="1:1" ht="13.2" x14ac:dyDescent="0.25">
      <c r="A18851"/>
    </row>
    <row r="18852" spans="1:1" ht="13.2" x14ac:dyDescent="0.25">
      <c r="A18852"/>
    </row>
    <row r="18853" spans="1:1" ht="13.2" x14ac:dyDescent="0.25">
      <c r="A18853"/>
    </row>
    <row r="18854" spans="1:1" ht="13.2" x14ac:dyDescent="0.25">
      <c r="A18854"/>
    </row>
    <row r="18855" spans="1:1" ht="13.2" x14ac:dyDescent="0.25">
      <c r="A18855"/>
    </row>
    <row r="18856" spans="1:1" ht="13.2" x14ac:dyDescent="0.25">
      <c r="A18856"/>
    </row>
    <row r="18857" spans="1:1" ht="13.2" x14ac:dyDescent="0.25">
      <c r="A18857"/>
    </row>
    <row r="18858" spans="1:1" ht="13.2" x14ac:dyDescent="0.25">
      <c r="A18858"/>
    </row>
    <row r="18859" spans="1:1" ht="13.2" x14ac:dyDescent="0.25">
      <c r="A18859"/>
    </row>
    <row r="18860" spans="1:1" ht="13.2" x14ac:dyDescent="0.25">
      <c r="A18860"/>
    </row>
    <row r="18861" spans="1:1" ht="13.2" x14ac:dyDescent="0.25">
      <c r="A18861"/>
    </row>
    <row r="18862" spans="1:1" ht="13.2" x14ac:dyDescent="0.25">
      <c r="A18862"/>
    </row>
    <row r="18863" spans="1:1" ht="13.2" x14ac:dyDescent="0.25">
      <c r="A18863"/>
    </row>
    <row r="18864" spans="1:1" ht="13.2" x14ac:dyDescent="0.25">
      <c r="A18864"/>
    </row>
    <row r="18865" spans="1:1" ht="13.2" x14ac:dyDescent="0.25">
      <c r="A18865"/>
    </row>
    <row r="18866" spans="1:1" ht="13.2" x14ac:dyDescent="0.25">
      <c r="A18866"/>
    </row>
    <row r="18867" spans="1:1" ht="13.2" x14ac:dyDescent="0.25">
      <c r="A18867"/>
    </row>
    <row r="18868" spans="1:1" ht="13.2" x14ac:dyDescent="0.25">
      <c r="A18868"/>
    </row>
    <row r="18869" spans="1:1" ht="13.2" x14ac:dyDescent="0.25">
      <c r="A18869"/>
    </row>
    <row r="18870" spans="1:1" ht="13.2" x14ac:dyDescent="0.25">
      <c r="A18870"/>
    </row>
    <row r="18871" spans="1:1" ht="13.2" x14ac:dyDescent="0.25">
      <c r="A18871"/>
    </row>
    <row r="18872" spans="1:1" ht="13.2" x14ac:dyDescent="0.25">
      <c r="A18872"/>
    </row>
    <row r="18873" spans="1:1" ht="13.2" x14ac:dyDescent="0.25">
      <c r="A18873"/>
    </row>
    <row r="18874" spans="1:1" ht="13.2" x14ac:dyDescent="0.25">
      <c r="A18874"/>
    </row>
    <row r="18875" spans="1:1" ht="13.2" x14ac:dyDescent="0.25">
      <c r="A18875"/>
    </row>
    <row r="18876" spans="1:1" ht="13.2" x14ac:dyDescent="0.25">
      <c r="A18876"/>
    </row>
    <row r="18877" spans="1:1" ht="13.2" x14ac:dyDescent="0.25">
      <c r="A18877"/>
    </row>
    <row r="18878" spans="1:1" ht="13.2" x14ac:dyDescent="0.25">
      <c r="A18878"/>
    </row>
    <row r="18879" spans="1:1" ht="13.2" x14ac:dyDescent="0.25">
      <c r="A18879"/>
    </row>
    <row r="18880" spans="1:1" ht="13.2" x14ac:dyDescent="0.25">
      <c r="A18880"/>
    </row>
    <row r="18881" spans="1:1" ht="13.2" x14ac:dyDescent="0.25">
      <c r="A18881"/>
    </row>
    <row r="18882" spans="1:1" ht="13.2" x14ac:dyDescent="0.25">
      <c r="A18882"/>
    </row>
    <row r="18883" spans="1:1" ht="13.2" x14ac:dyDescent="0.25">
      <c r="A18883"/>
    </row>
    <row r="18884" spans="1:1" ht="13.2" x14ac:dyDescent="0.25">
      <c r="A18884"/>
    </row>
    <row r="18885" spans="1:1" ht="13.2" x14ac:dyDescent="0.25">
      <c r="A18885"/>
    </row>
    <row r="18886" spans="1:1" ht="13.2" x14ac:dyDescent="0.25">
      <c r="A18886"/>
    </row>
    <row r="18887" spans="1:1" ht="13.2" x14ac:dyDescent="0.25">
      <c r="A18887"/>
    </row>
    <row r="18888" spans="1:1" ht="13.2" x14ac:dyDescent="0.25">
      <c r="A18888"/>
    </row>
    <row r="18889" spans="1:1" ht="13.2" x14ac:dyDescent="0.25">
      <c r="A18889"/>
    </row>
    <row r="18890" spans="1:1" ht="13.2" x14ac:dyDescent="0.25">
      <c r="A18890"/>
    </row>
    <row r="18891" spans="1:1" ht="13.2" x14ac:dyDescent="0.25">
      <c r="A18891"/>
    </row>
    <row r="18892" spans="1:1" ht="13.2" x14ac:dyDescent="0.25">
      <c r="A18892"/>
    </row>
    <row r="18893" spans="1:1" ht="13.2" x14ac:dyDescent="0.25">
      <c r="A18893"/>
    </row>
    <row r="18894" spans="1:1" ht="13.2" x14ac:dyDescent="0.25">
      <c r="A18894"/>
    </row>
    <row r="18895" spans="1:1" ht="13.2" x14ac:dyDescent="0.25">
      <c r="A18895"/>
    </row>
    <row r="18896" spans="1:1" ht="13.2" x14ac:dyDescent="0.25">
      <c r="A18896"/>
    </row>
    <row r="18897" spans="1:1" ht="13.2" x14ac:dyDescent="0.25">
      <c r="A18897"/>
    </row>
    <row r="18898" spans="1:1" ht="13.2" x14ac:dyDescent="0.25">
      <c r="A18898"/>
    </row>
    <row r="18899" spans="1:1" ht="13.2" x14ac:dyDescent="0.25">
      <c r="A18899"/>
    </row>
    <row r="18900" spans="1:1" ht="13.2" x14ac:dyDescent="0.25">
      <c r="A18900"/>
    </row>
    <row r="18901" spans="1:1" ht="13.2" x14ac:dyDescent="0.25">
      <c r="A18901"/>
    </row>
    <row r="18902" spans="1:1" ht="13.2" x14ac:dyDescent="0.25">
      <c r="A18902"/>
    </row>
    <row r="18903" spans="1:1" ht="13.2" x14ac:dyDescent="0.25">
      <c r="A18903"/>
    </row>
    <row r="18904" spans="1:1" ht="13.2" x14ac:dyDescent="0.25">
      <c r="A18904"/>
    </row>
    <row r="18905" spans="1:1" ht="13.2" x14ac:dyDescent="0.25">
      <c r="A18905"/>
    </row>
    <row r="18906" spans="1:1" ht="13.2" x14ac:dyDescent="0.25">
      <c r="A18906"/>
    </row>
    <row r="18907" spans="1:1" ht="13.2" x14ac:dyDescent="0.25">
      <c r="A18907"/>
    </row>
    <row r="18908" spans="1:1" ht="13.2" x14ac:dyDescent="0.25">
      <c r="A18908"/>
    </row>
    <row r="18909" spans="1:1" ht="13.2" x14ac:dyDescent="0.25">
      <c r="A18909"/>
    </row>
    <row r="18910" spans="1:1" ht="13.2" x14ac:dyDescent="0.25">
      <c r="A18910"/>
    </row>
    <row r="18911" spans="1:1" ht="13.2" x14ac:dyDescent="0.25">
      <c r="A18911"/>
    </row>
    <row r="18912" spans="1:1" ht="13.2" x14ac:dyDescent="0.25">
      <c r="A18912"/>
    </row>
    <row r="18913" spans="1:1" ht="13.2" x14ac:dyDescent="0.25">
      <c r="A18913"/>
    </row>
    <row r="18914" spans="1:1" ht="13.2" x14ac:dyDescent="0.25">
      <c r="A18914"/>
    </row>
    <row r="18915" spans="1:1" ht="13.2" x14ac:dyDescent="0.25">
      <c r="A18915"/>
    </row>
    <row r="18916" spans="1:1" ht="13.2" x14ac:dyDescent="0.25">
      <c r="A18916"/>
    </row>
    <row r="18917" spans="1:1" ht="13.2" x14ac:dyDescent="0.25">
      <c r="A18917"/>
    </row>
    <row r="18918" spans="1:1" ht="13.2" x14ac:dyDescent="0.25">
      <c r="A18918"/>
    </row>
    <row r="18919" spans="1:1" ht="13.2" x14ac:dyDescent="0.25">
      <c r="A18919"/>
    </row>
    <row r="18920" spans="1:1" ht="13.2" x14ac:dyDescent="0.25">
      <c r="A18920"/>
    </row>
    <row r="18921" spans="1:1" ht="13.2" x14ac:dyDescent="0.25">
      <c r="A18921"/>
    </row>
    <row r="18922" spans="1:1" ht="13.2" x14ac:dyDescent="0.25">
      <c r="A18922"/>
    </row>
    <row r="18923" spans="1:1" ht="13.2" x14ac:dyDescent="0.25">
      <c r="A18923"/>
    </row>
    <row r="18924" spans="1:1" ht="13.2" x14ac:dyDescent="0.25">
      <c r="A18924"/>
    </row>
    <row r="18925" spans="1:1" ht="13.2" x14ac:dyDescent="0.25">
      <c r="A18925"/>
    </row>
    <row r="18926" spans="1:1" ht="13.2" x14ac:dyDescent="0.25">
      <c r="A18926"/>
    </row>
    <row r="18927" spans="1:1" ht="13.2" x14ac:dyDescent="0.25">
      <c r="A18927"/>
    </row>
    <row r="18928" spans="1:1" ht="13.2" x14ac:dyDescent="0.25">
      <c r="A18928"/>
    </row>
    <row r="18929" spans="1:1" ht="13.2" x14ac:dyDescent="0.25">
      <c r="A18929"/>
    </row>
    <row r="18930" spans="1:1" ht="13.2" x14ac:dyDescent="0.25">
      <c r="A18930"/>
    </row>
    <row r="18931" spans="1:1" ht="13.2" x14ac:dyDescent="0.25">
      <c r="A18931"/>
    </row>
    <row r="18932" spans="1:1" ht="13.2" x14ac:dyDescent="0.25">
      <c r="A18932"/>
    </row>
    <row r="18933" spans="1:1" ht="13.2" x14ac:dyDescent="0.25">
      <c r="A18933"/>
    </row>
    <row r="18934" spans="1:1" ht="13.2" x14ac:dyDescent="0.25">
      <c r="A18934"/>
    </row>
    <row r="18935" spans="1:1" ht="13.2" x14ac:dyDescent="0.25">
      <c r="A18935"/>
    </row>
    <row r="18936" spans="1:1" ht="13.2" x14ac:dyDescent="0.25">
      <c r="A18936"/>
    </row>
    <row r="18937" spans="1:1" ht="13.2" x14ac:dyDescent="0.25">
      <c r="A18937"/>
    </row>
    <row r="18938" spans="1:1" ht="13.2" x14ac:dyDescent="0.25">
      <c r="A18938"/>
    </row>
    <row r="18939" spans="1:1" ht="13.2" x14ac:dyDescent="0.25">
      <c r="A18939"/>
    </row>
    <row r="18940" spans="1:1" ht="13.2" x14ac:dyDescent="0.25">
      <c r="A18940"/>
    </row>
    <row r="18941" spans="1:1" ht="13.2" x14ac:dyDescent="0.25">
      <c r="A18941"/>
    </row>
    <row r="18942" spans="1:1" ht="13.2" x14ac:dyDescent="0.25">
      <c r="A18942"/>
    </row>
    <row r="18943" spans="1:1" ht="13.2" x14ac:dyDescent="0.25">
      <c r="A18943"/>
    </row>
    <row r="18944" spans="1:1" ht="13.2" x14ac:dyDescent="0.25">
      <c r="A18944"/>
    </row>
    <row r="18945" spans="1:1" ht="13.2" x14ac:dyDescent="0.25">
      <c r="A18945"/>
    </row>
    <row r="18946" spans="1:1" ht="13.2" x14ac:dyDescent="0.25">
      <c r="A18946"/>
    </row>
    <row r="18947" spans="1:1" ht="13.2" x14ac:dyDescent="0.25">
      <c r="A18947"/>
    </row>
    <row r="18948" spans="1:1" ht="13.2" x14ac:dyDescent="0.25">
      <c r="A18948"/>
    </row>
    <row r="18949" spans="1:1" ht="13.2" x14ac:dyDescent="0.25">
      <c r="A18949"/>
    </row>
    <row r="18950" spans="1:1" ht="13.2" x14ac:dyDescent="0.25">
      <c r="A18950"/>
    </row>
    <row r="18951" spans="1:1" ht="13.2" x14ac:dyDescent="0.25">
      <c r="A18951"/>
    </row>
    <row r="18952" spans="1:1" ht="13.2" x14ac:dyDescent="0.25">
      <c r="A18952"/>
    </row>
    <row r="18953" spans="1:1" ht="13.2" x14ac:dyDescent="0.25">
      <c r="A18953"/>
    </row>
    <row r="18954" spans="1:1" ht="13.2" x14ac:dyDescent="0.25">
      <c r="A18954"/>
    </row>
    <row r="18955" spans="1:1" ht="13.2" x14ac:dyDescent="0.25">
      <c r="A18955"/>
    </row>
    <row r="18956" spans="1:1" ht="13.2" x14ac:dyDescent="0.25">
      <c r="A18956"/>
    </row>
    <row r="18957" spans="1:1" ht="13.2" x14ac:dyDescent="0.25">
      <c r="A18957"/>
    </row>
    <row r="18958" spans="1:1" ht="13.2" x14ac:dyDescent="0.25">
      <c r="A18958"/>
    </row>
    <row r="18959" spans="1:1" ht="13.2" x14ac:dyDescent="0.25">
      <c r="A18959"/>
    </row>
    <row r="18960" spans="1:1" ht="13.2" x14ac:dyDescent="0.25">
      <c r="A18960"/>
    </row>
    <row r="18961" spans="1:1" ht="13.2" x14ac:dyDescent="0.25">
      <c r="A18961"/>
    </row>
    <row r="18962" spans="1:1" ht="13.2" x14ac:dyDescent="0.25">
      <c r="A18962"/>
    </row>
    <row r="18963" spans="1:1" ht="13.2" x14ac:dyDescent="0.25">
      <c r="A18963"/>
    </row>
    <row r="18964" spans="1:1" ht="13.2" x14ac:dyDescent="0.25">
      <c r="A18964"/>
    </row>
    <row r="18965" spans="1:1" ht="13.2" x14ac:dyDescent="0.25">
      <c r="A18965"/>
    </row>
    <row r="18966" spans="1:1" ht="13.2" x14ac:dyDescent="0.25">
      <c r="A18966"/>
    </row>
    <row r="18967" spans="1:1" ht="13.2" x14ac:dyDescent="0.25">
      <c r="A18967"/>
    </row>
    <row r="18968" spans="1:1" ht="13.2" x14ac:dyDescent="0.25">
      <c r="A18968"/>
    </row>
    <row r="18969" spans="1:1" ht="13.2" x14ac:dyDescent="0.25">
      <c r="A18969"/>
    </row>
    <row r="18970" spans="1:1" ht="13.2" x14ac:dyDescent="0.25">
      <c r="A18970"/>
    </row>
    <row r="18971" spans="1:1" ht="13.2" x14ac:dyDescent="0.25">
      <c r="A18971"/>
    </row>
    <row r="18972" spans="1:1" ht="13.2" x14ac:dyDescent="0.25">
      <c r="A18972"/>
    </row>
    <row r="18973" spans="1:1" ht="13.2" x14ac:dyDescent="0.25">
      <c r="A18973"/>
    </row>
    <row r="18974" spans="1:1" ht="13.2" x14ac:dyDescent="0.25">
      <c r="A18974"/>
    </row>
    <row r="18975" spans="1:1" ht="13.2" x14ac:dyDescent="0.25">
      <c r="A18975"/>
    </row>
    <row r="18976" spans="1:1" ht="13.2" x14ac:dyDescent="0.25">
      <c r="A18976"/>
    </row>
    <row r="18977" spans="1:1" ht="13.2" x14ac:dyDescent="0.25">
      <c r="A18977"/>
    </row>
    <row r="18978" spans="1:1" ht="13.2" x14ac:dyDescent="0.25">
      <c r="A18978"/>
    </row>
    <row r="18979" spans="1:1" ht="13.2" x14ac:dyDescent="0.25">
      <c r="A18979"/>
    </row>
    <row r="18980" spans="1:1" ht="13.2" x14ac:dyDescent="0.25">
      <c r="A18980"/>
    </row>
    <row r="18981" spans="1:1" ht="13.2" x14ac:dyDescent="0.25">
      <c r="A18981"/>
    </row>
    <row r="18982" spans="1:1" ht="13.2" x14ac:dyDescent="0.25">
      <c r="A18982"/>
    </row>
    <row r="18983" spans="1:1" ht="13.2" x14ac:dyDescent="0.25">
      <c r="A18983"/>
    </row>
    <row r="18984" spans="1:1" ht="13.2" x14ac:dyDescent="0.25">
      <c r="A18984"/>
    </row>
    <row r="18985" spans="1:1" ht="13.2" x14ac:dyDescent="0.25">
      <c r="A18985"/>
    </row>
    <row r="18986" spans="1:1" ht="13.2" x14ac:dyDescent="0.25">
      <c r="A18986"/>
    </row>
    <row r="18987" spans="1:1" ht="13.2" x14ac:dyDescent="0.25">
      <c r="A18987"/>
    </row>
    <row r="18988" spans="1:1" ht="13.2" x14ac:dyDescent="0.25">
      <c r="A18988"/>
    </row>
    <row r="18989" spans="1:1" ht="13.2" x14ac:dyDescent="0.25">
      <c r="A18989"/>
    </row>
    <row r="18990" spans="1:1" ht="13.2" x14ac:dyDescent="0.25">
      <c r="A18990"/>
    </row>
    <row r="18991" spans="1:1" ht="13.2" x14ac:dyDescent="0.25">
      <c r="A18991"/>
    </row>
    <row r="18992" spans="1:1" ht="13.2" x14ac:dyDescent="0.25">
      <c r="A18992"/>
    </row>
    <row r="18993" spans="1:1" ht="13.2" x14ac:dyDescent="0.25">
      <c r="A18993"/>
    </row>
    <row r="18994" spans="1:1" ht="13.2" x14ac:dyDescent="0.25">
      <c r="A18994"/>
    </row>
    <row r="18995" spans="1:1" ht="13.2" x14ac:dyDescent="0.25">
      <c r="A18995"/>
    </row>
    <row r="18996" spans="1:1" ht="13.2" x14ac:dyDescent="0.25">
      <c r="A18996"/>
    </row>
    <row r="18997" spans="1:1" ht="13.2" x14ac:dyDescent="0.25">
      <c r="A18997"/>
    </row>
    <row r="18998" spans="1:1" ht="13.2" x14ac:dyDescent="0.25">
      <c r="A18998"/>
    </row>
    <row r="18999" spans="1:1" ht="13.2" x14ac:dyDescent="0.25">
      <c r="A18999"/>
    </row>
    <row r="19000" spans="1:1" ht="13.2" x14ac:dyDescent="0.25">
      <c r="A19000"/>
    </row>
    <row r="19001" spans="1:1" ht="13.2" x14ac:dyDescent="0.25">
      <c r="A19001"/>
    </row>
    <row r="19002" spans="1:1" ht="13.2" x14ac:dyDescent="0.25">
      <c r="A19002"/>
    </row>
    <row r="19003" spans="1:1" ht="13.2" x14ac:dyDescent="0.25">
      <c r="A19003"/>
    </row>
    <row r="19004" spans="1:1" ht="13.2" x14ac:dyDescent="0.25">
      <c r="A19004"/>
    </row>
    <row r="19005" spans="1:1" ht="13.2" x14ac:dyDescent="0.25">
      <c r="A19005"/>
    </row>
    <row r="19006" spans="1:1" ht="13.2" x14ac:dyDescent="0.25">
      <c r="A19006"/>
    </row>
    <row r="19007" spans="1:1" ht="13.2" x14ac:dyDescent="0.25">
      <c r="A19007"/>
    </row>
    <row r="19008" spans="1:1" ht="13.2" x14ac:dyDescent="0.25">
      <c r="A19008"/>
    </row>
    <row r="19009" spans="1:1" ht="13.2" x14ac:dyDescent="0.25">
      <c r="A19009"/>
    </row>
    <row r="19010" spans="1:1" ht="13.2" x14ac:dyDescent="0.25">
      <c r="A19010"/>
    </row>
    <row r="19011" spans="1:1" ht="13.2" x14ac:dyDescent="0.25">
      <c r="A19011"/>
    </row>
    <row r="19012" spans="1:1" ht="13.2" x14ac:dyDescent="0.25">
      <c r="A19012"/>
    </row>
    <row r="19013" spans="1:1" ht="13.2" x14ac:dyDescent="0.25">
      <c r="A19013"/>
    </row>
    <row r="19014" spans="1:1" ht="13.2" x14ac:dyDescent="0.25">
      <c r="A19014"/>
    </row>
    <row r="19015" spans="1:1" ht="13.2" x14ac:dyDescent="0.25">
      <c r="A19015"/>
    </row>
    <row r="19016" spans="1:1" ht="13.2" x14ac:dyDescent="0.25">
      <c r="A19016"/>
    </row>
    <row r="19017" spans="1:1" ht="13.2" x14ac:dyDescent="0.25">
      <c r="A19017"/>
    </row>
    <row r="19018" spans="1:1" ht="13.2" x14ac:dyDescent="0.25">
      <c r="A19018"/>
    </row>
    <row r="19019" spans="1:1" ht="13.2" x14ac:dyDescent="0.25">
      <c r="A19019"/>
    </row>
    <row r="19020" spans="1:1" ht="13.2" x14ac:dyDescent="0.25">
      <c r="A19020"/>
    </row>
    <row r="19021" spans="1:1" ht="13.2" x14ac:dyDescent="0.25">
      <c r="A19021"/>
    </row>
    <row r="19022" spans="1:1" ht="13.2" x14ac:dyDescent="0.25">
      <c r="A19022"/>
    </row>
    <row r="19023" spans="1:1" ht="13.2" x14ac:dyDescent="0.25">
      <c r="A19023"/>
    </row>
    <row r="19024" spans="1:1" ht="13.2" x14ac:dyDescent="0.25">
      <c r="A19024"/>
    </row>
    <row r="19025" spans="1:1" ht="13.2" x14ac:dyDescent="0.25">
      <c r="A19025"/>
    </row>
    <row r="19026" spans="1:1" ht="13.2" x14ac:dyDescent="0.25">
      <c r="A19026"/>
    </row>
    <row r="19027" spans="1:1" ht="13.2" x14ac:dyDescent="0.25">
      <c r="A19027"/>
    </row>
    <row r="19028" spans="1:1" ht="13.2" x14ac:dyDescent="0.25">
      <c r="A19028"/>
    </row>
    <row r="19029" spans="1:1" ht="13.2" x14ac:dyDescent="0.25">
      <c r="A19029"/>
    </row>
    <row r="19030" spans="1:1" ht="13.2" x14ac:dyDescent="0.25">
      <c r="A19030"/>
    </row>
    <row r="19031" spans="1:1" ht="13.2" x14ac:dyDescent="0.25">
      <c r="A19031"/>
    </row>
    <row r="19032" spans="1:1" ht="13.2" x14ac:dyDescent="0.25">
      <c r="A19032"/>
    </row>
    <row r="19033" spans="1:1" ht="13.2" x14ac:dyDescent="0.25">
      <c r="A19033"/>
    </row>
    <row r="19034" spans="1:1" ht="13.2" x14ac:dyDescent="0.25">
      <c r="A19034"/>
    </row>
    <row r="19035" spans="1:1" ht="13.2" x14ac:dyDescent="0.25">
      <c r="A19035"/>
    </row>
    <row r="19036" spans="1:1" ht="13.2" x14ac:dyDescent="0.25">
      <c r="A19036"/>
    </row>
    <row r="19037" spans="1:1" ht="13.2" x14ac:dyDescent="0.25">
      <c r="A19037"/>
    </row>
    <row r="19038" spans="1:1" ht="13.2" x14ac:dyDescent="0.25">
      <c r="A19038"/>
    </row>
    <row r="19039" spans="1:1" ht="13.2" x14ac:dyDescent="0.25">
      <c r="A19039"/>
    </row>
    <row r="19040" spans="1:1" ht="13.2" x14ac:dyDescent="0.25">
      <c r="A19040"/>
    </row>
    <row r="19041" spans="1:1" ht="13.2" x14ac:dyDescent="0.25">
      <c r="A19041"/>
    </row>
    <row r="19042" spans="1:1" ht="13.2" x14ac:dyDescent="0.25">
      <c r="A19042"/>
    </row>
    <row r="19043" spans="1:1" ht="13.2" x14ac:dyDescent="0.25">
      <c r="A19043"/>
    </row>
    <row r="19044" spans="1:1" ht="13.2" x14ac:dyDescent="0.25">
      <c r="A19044"/>
    </row>
    <row r="19045" spans="1:1" ht="13.2" x14ac:dyDescent="0.25">
      <c r="A19045"/>
    </row>
    <row r="19046" spans="1:1" ht="13.2" x14ac:dyDescent="0.25">
      <c r="A19046"/>
    </row>
    <row r="19047" spans="1:1" ht="13.2" x14ac:dyDescent="0.25">
      <c r="A19047"/>
    </row>
    <row r="19048" spans="1:1" ht="13.2" x14ac:dyDescent="0.25">
      <c r="A19048"/>
    </row>
    <row r="19049" spans="1:1" ht="13.2" x14ac:dyDescent="0.25">
      <c r="A19049"/>
    </row>
    <row r="19050" spans="1:1" ht="13.2" x14ac:dyDescent="0.25">
      <c r="A19050"/>
    </row>
    <row r="19051" spans="1:1" ht="13.2" x14ac:dyDescent="0.25">
      <c r="A19051"/>
    </row>
    <row r="19052" spans="1:1" ht="13.2" x14ac:dyDescent="0.25">
      <c r="A19052"/>
    </row>
    <row r="19053" spans="1:1" ht="13.2" x14ac:dyDescent="0.25">
      <c r="A19053"/>
    </row>
    <row r="19054" spans="1:1" ht="13.2" x14ac:dyDescent="0.25">
      <c r="A19054"/>
    </row>
    <row r="19055" spans="1:1" ht="13.2" x14ac:dyDescent="0.25">
      <c r="A19055"/>
    </row>
    <row r="19056" spans="1:1" ht="13.2" x14ac:dyDescent="0.25">
      <c r="A19056"/>
    </row>
    <row r="19057" spans="1:1" ht="13.2" x14ac:dyDescent="0.25">
      <c r="A19057"/>
    </row>
    <row r="19058" spans="1:1" ht="13.2" x14ac:dyDescent="0.25">
      <c r="A19058"/>
    </row>
    <row r="19059" spans="1:1" ht="13.2" x14ac:dyDescent="0.25">
      <c r="A19059"/>
    </row>
    <row r="19060" spans="1:1" ht="13.2" x14ac:dyDescent="0.25">
      <c r="A19060"/>
    </row>
    <row r="19061" spans="1:1" ht="13.2" x14ac:dyDescent="0.25">
      <c r="A19061"/>
    </row>
    <row r="19062" spans="1:1" ht="13.2" x14ac:dyDescent="0.25">
      <c r="A19062"/>
    </row>
    <row r="19063" spans="1:1" ht="13.2" x14ac:dyDescent="0.25">
      <c r="A19063"/>
    </row>
    <row r="19064" spans="1:1" ht="13.2" x14ac:dyDescent="0.25">
      <c r="A19064"/>
    </row>
    <row r="19065" spans="1:1" ht="13.2" x14ac:dyDescent="0.25">
      <c r="A19065"/>
    </row>
    <row r="19066" spans="1:1" ht="13.2" x14ac:dyDescent="0.25">
      <c r="A19066"/>
    </row>
    <row r="19067" spans="1:1" ht="13.2" x14ac:dyDescent="0.25">
      <c r="A19067"/>
    </row>
    <row r="19068" spans="1:1" ht="13.2" x14ac:dyDescent="0.25">
      <c r="A19068"/>
    </row>
    <row r="19069" spans="1:1" ht="13.2" x14ac:dyDescent="0.25">
      <c r="A19069"/>
    </row>
    <row r="19070" spans="1:1" ht="13.2" x14ac:dyDescent="0.25">
      <c r="A19070"/>
    </row>
    <row r="19071" spans="1:1" ht="13.2" x14ac:dyDescent="0.25">
      <c r="A19071"/>
    </row>
    <row r="19072" spans="1:1" ht="13.2" x14ac:dyDescent="0.25">
      <c r="A19072"/>
    </row>
    <row r="19073" spans="1:1" ht="13.2" x14ac:dyDescent="0.25">
      <c r="A19073"/>
    </row>
    <row r="19074" spans="1:1" ht="13.2" x14ac:dyDescent="0.25">
      <c r="A19074"/>
    </row>
    <row r="19075" spans="1:1" ht="13.2" x14ac:dyDescent="0.25">
      <c r="A19075"/>
    </row>
    <row r="19076" spans="1:1" ht="13.2" x14ac:dyDescent="0.25">
      <c r="A19076"/>
    </row>
    <row r="19077" spans="1:1" ht="13.2" x14ac:dyDescent="0.25">
      <c r="A19077"/>
    </row>
    <row r="19078" spans="1:1" ht="13.2" x14ac:dyDescent="0.25">
      <c r="A19078"/>
    </row>
    <row r="19079" spans="1:1" ht="13.2" x14ac:dyDescent="0.25">
      <c r="A19079"/>
    </row>
    <row r="19080" spans="1:1" ht="13.2" x14ac:dyDescent="0.25">
      <c r="A19080"/>
    </row>
    <row r="19081" spans="1:1" ht="13.2" x14ac:dyDescent="0.25">
      <c r="A19081"/>
    </row>
    <row r="19082" spans="1:1" ht="13.2" x14ac:dyDescent="0.25">
      <c r="A19082"/>
    </row>
    <row r="19083" spans="1:1" ht="13.2" x14ac:dyDescent="0.25">
      <c r="A19083"/>
    </row>
    <row r="19084" spans="1:1" ht="13.2" x14ac:dyDescent="0.25">
      <c r="A19084"/>
    </row>
    <row r="19085" spans="1:1" ht="13.2" x14ac:dyDescent="0.25">
      <c r="A19085"/>
    </row>
    <row r="19086" spans="1:1" ht="13.2" x14ac:dyDescent="0.25">
      <c r="A19086"/>
    </row>
    <row r="19087" spans="1:1" ht="13.2" x14ac:dyDescent="0.25">
      <c r="A19087"/>
    </row>
    <row r="19088" spans="1:1" ht="13.2" x14ac:dyDescent="0.25">
      <c r="A19088"/>
    </row>
    <row r="19089" spans="1:1" ht="13.2" x14ac:dyDescent="0.25">
      <c r="A19089"/>
    </row>
    <row r="19090" spans="1:1" ht="13.2" x14ac:dyDescent="0.25">
      <c r="A19090"/>
    </row>
    <row r="19091" spans="1:1" ht="13.2" x14ac:dyDescent="0.25">
      <c r="A19091"/>
    </row>
    <row r="19092" spans="1:1" ht="13.2" x14ac:dyDescent="0.25">
      <c r="A19092"/>
    </row>
    <row r="19093" spans="1:1" ht="13.2" x14ac:dyDescent="0.25">
      <c r="A19093"/>
    </row>
    <row r="19094" spans="1:1" ht="13.2" x14ac:dyDescent="0.25">
      <c r="A19094"/>
    </row>
    <row r="19095" spans="1:1" ht="13.2" x14ac:dyDescent="0.25">
      <c r="A19095"/>
    </row>
    <row r="19096" spans="1:1" ht="13.2" x14ac:dyDescent="0.25">
      <c r="A19096"/>
    </row>
    <row r="19097" spans="1:1" ht="13.2" x14ac:dyDescent="0.25">
      <c r="A19097"/>
    </row>
    <row r="19098" spans="1:1" ht="13.2" x14ac:dyDescent="0.25">
      <c r="A19098"/>
    </row>
    <row r="19099" spans="1:1" ht="13.2" x14ac:dyDescent="0.25">
      <c r="A19099"/>
    </row>
    <row r="19100" spans="1:1" ht="13.2" x14ac:dyDescent="0.25">
      <c r="A19100"/>
    </row>
    <row r="19101" spans="1:1" ht="13.2" x14ac:dyDescent="0.25">
      <c r="A19101"/>
    </row>
    <row r="19102" spans="1:1" ht="13.2" x14ac:dyDescent="0.25">
      <c r="A19102"/>
    </row>
    <row r="19103" spans="1:1" ht="13.2" x14ac:dyDescent="0.25">
      <c r="A19103"/>
    </row>
    <row r="19104" spans="1:1" ht="13.2" x14ac:dyDescent="0.25">
      <c r="A19104"/>
    </row>
    <row r="19105" spans="1:1" ht="13.2" x14ac:dyDescent="0.25">
      <c r="A19105"/>
    </row>
    <row r="19106" spans="1:1" ht="13.2" x14ac:dyDescent="0.25">
      <c r="A19106"/>
    </row>
    <row r="19107" spans="1:1" ht="13.2" x14ac:dyDescent="0.25">
      <c r="A19107"/>
    </row>
    <row r="19108" spans="1:1" ht="13.2" x14ac:dyDescent="0.25">
      <c r="A19108"/>
    </row>
    <row r="19109" spans="1:1" ht="13.2" x14ac:dyDescent="0.25">
      <c r="A19109"/>
    </row>
    <row r="19110" spans="1:1" ht="13.2" x14ac:dyDescent="0.25">
      <c r="A19110"/>
    </row>
    <row r="19111" spans="1:1" ht="13.2" x14ac:dyDescent="0.25">
      <c r="A19111"/>
    </row>
    <row r="19112" spans="1:1" ht="13.2" x14ac:dyDescent="0.25">
      <c r="A19112"/>
    </row>
    <row r="19113" spans="1:1" ht="13.2" x14ac:dyDescent="0.25">
      <c r="A19113"/>
    </row>
    <row r="19114" spans="1:1" ht="13.2" x14ac:dyDescent="0.25">
      <c r="A19114"/>
    </row>
    <row r="19115" spans="1:1" ht="13.2" x14ac:dyDescent="0.25">
      <c r="A19115"/>
    </row>
    <row r="19116" spans="1:1" ht="13.2" x14ac:dyDescent="0.25">
      <c r="A19116"/>
    </row>
    <row r="19117" spans="1:1" ht="13.2" x14ac:dyDescent="0.25">
      <c r="A19117"/>
    </row>
    <row r="19118" spans="1:1" ht="13.2" x14ac:dyDescent="0.25">
      <c r="A19118"/>
    </row>
    <row r="19119" spans="1:1" ht="13.2" x14ac:dyDescent="0.25">
      <c r="A19119"/>
    </row>
    <row r="19120" spans="1:1" ht="13.2" x14ac:dyDescent="0.25">
      <c r="A19120"/>
    </row>
    <row r="19121" spans="1:1" ht="13.2" x14ac:dyDescent="0.25">
      <c r="A19121"/>
    </row>
    <row r="19122" spans="1:1" ht="13.2" x14ac:dyDescent="0.25">
      <c r="A19122"/>
    </row>
    <row r="19123" spans="1:1" ht="13.2" x14ac:dyDescent="0.25">
      <c r="A19123"/>
    </row>
    <row r="19124" spans="1:1" ht="13.2" x14ac:dyDescent="0.25">
      <c r="A19124"/>
    </row>
    <row r="19125" spans="1:1" ht="13.2" x14ac:dyDescent="0.25">
      <c r="A19125"/>
    </row>
    <row r="19126" spans="1:1" ht="13.2" x14ac:dyDescent="0.25">
      <c r="A19126"/>
    </row>
    <row r="19127" spans="1:1" ht="13.2" x14ac:dyDescent="0.25">
      <c r="A19127"/>
    </row>
    <row r="19128" spans="1:1" ht="13.2" x14ac:dyDescent="0.25">
      <c r="A19128"/>
    </row>
    <row r="19129" spans="1:1" ht="13.2" x14ac:dyDescent="0.25">
      <c r="A19129"/>
    </row>
    <row r="19130" spans="1:1" ht="13.2" x14ac:dyDescent="0.25">
      <c r="A19130"/>
    </row>
    <row r="19131" spans="1:1" ht="13.2" x14ac:dyDescent="0.25">
      <c r="A19131"/>
    </row>
    <row r="19132" spans="1:1" ht="13.2" x14ac:dyDescent="0.25">
      <c r="A19132"/>
    </row>
    <row r="19133" spans="1:1" ht="13.2" x14ac:dyDescent="0.25">
      <c r="A19133"/>
    </row>
    <row r="19134" spans="1:1" ht="13.2" x14ac:dyDescent="0.25">
      <c r="A19134"/>
    </row>
    <row r="19135" spans="1:1" ht="13.2" x14ac:dyDescent="0.25">
      <c r="A19135"/>
    </row>
    <row r="19136" spans="1:1" ht="13.2" x14ac:dyDescent="0.25">
      <c r="A19136"/>
    </row>
    <row r="19137" spans="1:1" ht="13.2" x14ac:dyDescent="0.25">
      <c r="A19137"/>
    </row>
    <row r="19138" spans="1:1" ht="13.2" x14ac:dyDescent="0.25">
      <c r="A19138"/>
    </row>
    <row r="19139" spans="1:1" ht="13.2" x14ac:dyDescent="0.25">
      <c r="A19139"/>
    </row>
    <row r="19140" spans="1:1" ht="13.2" x14ac:dyDescent="0.25">
      <c r="A19140"/>
    </row>
    <row r="19141" spans="1:1" ht="13.2" x14ac:dyDescent="0.25">
      <c r="A19141"/>
    </row>
    <row r="19142" spans="1:1" ht="13.2" x14ac:dyDescent="0.25">
      <c r="A19142"/>
    </row>
    <row r="19143" spans="1:1" ht="13.2" x14ac:dyDescent="0.25">
      <c r="A19143"/>
    </row>
    <row r="19144" spans="1:1" ht="13.2" x14ac:dyDescent="0.25">
      <c r="A19144"/>
    </row>
    <row r="19145" spans="1:1" ht="13.2" x14ac:dyDescent="0.25">
      <c r="A19145"/>
    </row>
    <row r="19146" spans="1:1" ht="13.2" x14ac:dyDescent="0.25">
      <c r="A19146"/>
    </row>
    <row r="19147" spans="1:1" ht="13.2" x14ac:dyDescent="0.25">
      <c r="A19147"/>
    </row>
    <row r="19148" spans="1:1" ht="13.2" x14ac:dyDescent="0.25">
      <c r="A19148"/>
    </row>
    <row r="19149" spans="1:1" ht="13.2" x14ac:dyDescent="0.25">
      <c r="A19149"/>
    </row>
    <row r="19150" spans="1:1" ht="13.2" x14ac:dyDescent="0.25">
      <c r="A19150"/>
    </row>
    <row r="19151" spans="1:1" ht="13.2" x14ac:dyDescent="0.25">
      <c r="A19151"/>
    </row>
    <row r="19152" spans="1:1" ht="13.2" x14ac:dyDescent="0.25">
      <c r="A19152"/>
    </row>
    <row r="19153" spans="1:1" ht="13.2" x14ac:dyDescent="0.25">
      <c r="A19153"/>
    </row>
    <row r="19154" spans="1:1" ht="13.2" x14ac:dyDescent="0.25">
      <c r="A19154"/>
    </row>
    <row r="19155" spans="1:1" ht="13.2" x14ac:dyDescent="0.25">
      <c r="A19155"/>
    </row>
    <row r="19156" spans="1:1" ht="13.2" x14ac:dyDescent="0.25">
      <c r="A19156"/>
    </row>
    <row r="19157" spans="1:1" ht="13.2" x14ac:dyDescent="0.25">
      <c r="A19157"/>
    </row>
    <row r="19158" spans="1:1" ht="13.2" x14ac:dyDescent="0.25">
      <c r="A19158"/>
    </row>
    <row r="19159" spans="1:1" ht="13.2" x14ac:dyDescent="0.25">
      <c r="A19159"/>
    </row>
    <row r="19160" spans="1:1" ht="13.2" x14ac:dyDescent="0.25">
      <c r="A19160"/>
    </row>
    <row r="19161" spans="1:1" ht="13.2" x14ac:dyDescent="0.25">
      <c r="A19161"/>
    </row>
    <row r="19162" spans="1:1" ht="13.2" x14ac:dyDescent="0.25">
      <c r="A19162"/>
    </row>
    <row r="19163" spans="1:1" ht="13.2" x14ac:dyDescent="0.25">
      <c r="A19163"/>
    </row>
    <row r="19164" spans="1:1" ht="13.2" x14ac:dyDescent="0.25">
      <c r="A19164"/>
    </row>
    <row r="19165" spans="1:1" ht="13.2" x14ac:dyDescent="0.25">
      <c r="A19165"/>
    </row>
    <row r="19166" spans="1:1" ht="13.2" x14ac:dyDescent="0.25">
      <c r="A19166"/>
    </row>
    <row r="19167" spans="1:1" ht="13.2" x14ac:dyDescent="0.25">
      <c r="A19167"/>
    </row>
    <row r="19168" spans="1:1" ht="13.2" x14ac:dyDescent="0.25">
      <c r="A19168"/>
    </row>
    <row r="19169" spans="1:1" ht="13.2" x14ac:dyDescent="0.25">
      <c r="A19169"/>
    </row>
    <row r="19170" spans="1:1" ht="13.2" x14ac:dyDescent="0.25">
      <c r="A19170"/>
    </row>
    <row r="19171" spans="1:1" ht="13.2" x14ac:dyDescent="0.25">
      <c r="A19171"/>
    </row>
    <row r="19172" spans="1:1" ht="13.2" x14ac:dyDescent="0.25">
      <c r="A19172"/>
    </row>
    <row r="19173" spans="1:1" ht="13.2" x14ac:dyDescent="0.25">
      <c r="A19173"/>
    </row>
    <row r="19174" spans="1:1" ht="13.2" x14ac:dyDescent="0.25">
      <c r="A19174"/>
    </row>
    <row r="19175" spans="1:1" ht="13.2" x14ac:dyDescent="0.25">
      <c r="A19175"/>
    </row>
    <row r="19176" spans="1:1" ht="13.2" x14ac:dyDescent="0.25">
      <c r="A19176"/>
    </row>
    <row r="19177" spans="1:1" ht="13.2" x14ac:dyDescent="0.25">
      <c r="A19177"/>
    </row>
    <row r="19178" spans="1:1" ht="13.2" x14ac:dyDescent="0.25">
      <c r="A19178"/>
    </row>
    <row r="19179" spans="1:1" ht="13.2" x14ac:dyDescent="0.25">
      <c r="A19179"/>
    </row>
    <row r="19180" spans="1:1" ht="13.2" x14ac:dyDescent="0.25">
      <c r="A19180"/>
    </row>
    <row r="19181" spans="1:1" ht="13.2" x14ac:dyDescent="0.25">
      <c r="A19181"/>
    </row>
    <row r="19182" spans="1:1" ht="13.2" x14ac:dyDescent="0.25">
      <c r="A19182"/>
    </row>
    <row r="19183" spans="1:1" ht="13.2" x14ac:dyDescent="0.25">
      <c r="A19183"/>
    </row>
    <row r="19184" spans="1:1" ht="13.2" x14ac:dyDescent="0.25">
      <c r="A19184"/>
    </row>
    <row r="19185" spans="1:1" ht="13.2" x14ac:dyDescent="0.25">
      <c r="A19185"/>
    </row>
    <row r="19186" spans="1:1" ht="13.2" x14ac:dyDescent="0.25">
      <c r="A19186"/>
    </row>
    <row r="19187" spans="1:1" ht="13.2" x14ac:dyDescent="0.25">
      <c r="A19187"/>
    </row>
    <row r="19188" spans="1:1" ht="13.2" x14ac:dyDescent="0.25">
      <c r="A19188"/>
    </row>
    <row r="19189" spans="1:1" ht="13.2" x14ac:dyDescent="0.25">
      <c r="A19189"/>
    </row>
    <row r="19190" spans="1:1" ht="13.2" x14ac:dyDescent="0.25">
      <c r="A19190"/>
    </row>
    <row r="19191" spans="1:1" ht="13.2" x14ac:dyDescent="0.25">
      <c r="A19191"/>
    </row>
    <row r="19192" spans="1:1" ht="13.2" x14ac:dyDescent="0.25">
      <c r="A19192"/>
    </row>
    <row r="19193" spans="1:1" ht="13.2" x14ac:dyDescent="0.25">
      <c r="A19193"/>
    </row>
    <row r="19194" spans="1:1" ht="13.2" x14ac:dyDescent="0.25">
      <c r="A19194"/>
    </row>
    <row r="19195" spans="1:1" ht="13.2" x14ac:dyDescent="0.25">
      <c r="A19195"/>
    </row>
    <row r="19196" spans="1:1" ht="13.2" x14ac:dyDescent="0.25">
      <c r="A19196"/>
    </row>
    <row r="19197" spans="1:1" ht="13.2" x14ac:dyDescent="0.25">
      <c r="A19197"/>
    </row>
    <row r="19198" spans="1:1" ht="13.2" x14ac:dyDescent="0.25">
      <c r="A19198"/>
    </row>
    <row r="19199" spans="1:1" ht="13.2" x14ac:dyDescent="0.25">
      <c r="A19199"/>
    </row>
    <row r="19200" spans="1:1" ht="13.2" x14ac:dyDescent="0.25">
      <c r="A19200"/>
    </row>
    <row r="19201" spans="1:1" ht="13.2" x14ac:dyDescent="0.25">
      <c r="A19201"/>
    </row>
    <row r="19202" spans="1:1" ht="13.2" x14ac:dyDescent="0.25">
      <c r="A19202"/>
    </row>
    <row r="19203" spans="1:1" ht="13.2" x14ac:dyDescent="0.25">
      <c r="A19203"/>
    </row>
    <row r="19204" spans="1:1" ht="13.2" x14ac:dyDescent="0.25">
      <c r="A19204"/>
    </row>
    <row r="19205" spans="1:1" ht="13.2" x14ac:dyDescent="0.25">
      <c r="A19205"/>
    </row>
    <row r="19206" spans="1:1" ht="13.2" x14ac:dyDescent="0.25">
      <c r="A19206"/>
    </row>
    <row r="19207" spans="1:1" ht="13.2" x14ac:dyDescent="0.25">
      <c r="A19207"/>
    </row>
    <row r="19208" spans="1:1" ht="13.2" x14ac:dyDescent="0.25">
      <c r="A19208"/>
    </row>
    <row r="19209" spans="1:1" ht="13.2" x14ac:dyDescent="0.25">
      <c r="A19209"/>
    </row>
    <row r="19210" spans="1:1" ht="13.2" x14ac:dyDescent="0.25">
      <c r="A19210"/>
    </row>
    <row r="19211" spans="1:1" ht="13.2" x14ac:dyDescent="0.25">
      <c r="A19211"/>
    </row>
    <row r="19212" spans="1:1" ht="13.2" x14ac:dyDescent="0.25">
      <c r="A19212"/>
    </row>
    <row r="19213" spans="1:1" ht="13.2" x14ac:dyDescent="0.25">
      <c r="A19213"/>
    </row>
    <row r="19214" spans="1:1" ht="13.2" x14ac:dyDescent="0.25">
      <c r="A19214"/>
    </row>
    <row r="19215" spans="1:1" ht="13.2" x14ac:dyDescent="0.25">
      <c r="A19215"/>
    </row>
    <row r="19216" spans="1:1" ht="13.2" x14ac:dyDescent="0.25">
      <c r="A19216"/>
    </row>
    <row r="19217" spans="1:1" ht="13.2" x14ac:dyDescent="0.25">
      <c r="A19217"/>
    </row>
    <row r="19218" spans="1:1" ht="13.2" x14ac:dyDescent="0.25">
      <c r="A19218"/>
    </row>
    <row r="19219" spans="1:1" ht="13.2" x14ac:dyDescent="0.25">
      <c r="A19219"/>
    </row>
    <row r="19220" spans="1:1" ht="13.2" x14ac:dyDescent="0.25">
      <c r="A19220"/>
    </row>
    <row r="19221" spans="1:1" ht="13.2" x14ac:dyDescent="0.25">
      <c r="A19221"/>
    </row>
    <row r="19222" spans="1:1" ht="13.2" x14ac:dyDescent="0.25">
      <c r="A19222"/>
    </row>
    <row r="19223" spans="1:1" ht="13.2" x14ac:dyDescent="0.25">
      <c r="A19223"/>
    </row>
    <row r="19224" spans="1:1" ht="13.2" x14ac:dyDescent="0.25">
      <c r="A19224"/>
    </row>
    <row r="19225" spans="1:1" ht="13.2" x14ac:dyDescent="0.25">
      <c r="A19225"/>
    </row>
    <row r="19226" spans="1:1" ht="13.2" x14ac:dyDescent="0.25">
      <c r="A19226"/>
    </row>
    <row r="19227" spans="1:1" ht="13.2" x14ac:dyDescent="0.25">
      <c r="A19227"/>
    </row>
    <row r="19228" spans="1:1" ht="13.2" x14ac:dyDescent="0.25">
      <c r="A19228"/>
    </row>
    <row r="19229" spans="1:1" ht="13.2" x14ac:dyDescent="0.25">
      <c r="A19229"/>
    </row>
    <row r="19230" spans="1:1" ht="13.2" x14ac:dyDescent="0.25">
      <c r="A19230"/>
    </row>
    <row r="19231" spans="1:1" ht="13.2" x14ac:dyDescent="0.25">
      <c r="A19231"/>
    </row>
    <row r="19232" spans="1:1" ht="13.2" x14ac:dyDescent="0.25">
      <c r="A19232"/>
    </row>
    <row r="19233" spans="1:1" ht="13.2" x14ac:dyDescent="0.25">
      <c r="A19233"/>
    </row>
    <row r="19234" spans="1:1" ht="13.2" x14ac:dyDescent="0.25">
      <c r="A19234"/>
    </row>
    <row r="19235" spans="1:1" ht="13.2" x14ac:dyDescent="0.25">
      <c r="A19235"/>
    </row>
    <row r="19236" spans="1:1" ht="13.2" x14ac:dyDescent="0.25">
      <c r="A19236"/>
    </row>
    <row r="19237" spans="1:1" ht="13.2" x14ac:dyDescent="0.25">
      <c r="A19237"/>
    </row>
    <row r="19238" spans="1:1" ht="13.2" x14ac:dyDescent="0.25">
      <c r="A19238"/>
    </row>
    <row r="19239" spans="1:1" ht="13.2" x14ac:dyDescent="0.25">
      <c r="A19239"/>
    </row>
    <row r="19240" spans="1:1" ht="13.2" x14ac:dyDescent="0.25">
      <c r="A19240"/>
    </row>
    <row r="19241" spans="1:1" ht="13.2" x14ac:dyDescent="0.25">
      <c r="A19241"/>
    </row>
    <row r="19242" spans="1:1" ht="13.2" x14ac:dyDescent="0.25">
      <c r="A19242"/>
    </row>
    <row r="19243" spans="1:1" ht="13.2" x14ac:dyDescent="0.25">
      <c r="A19243"/>
    </row>
    <row r="19244" spans="1:1" ht="13.2" x14ac:dyDescent="0.25">
      <c r="A19244"/>
    </row>
    <row r="19245" spans="1:1" ht="13.2" x14ac:dyDescent="0.25">
      <c r="A19245"/>
    </row>
    <row r="19246" spans="1:1" ht="13.2" x14ac:dyDescent="0.25">
      <c r="A19246"/>
    </row>
    <row r="19247" spans="1:1" ht="13.2" x14ac:dyDescent="0.25">
      <c r="A19247"/>
    </row>
    <row r="19248" spans="1:1" ht="13.2" x14ac:dyDescent="0.25">
      <c r="A19248"/>
    </row>
    <row r="19249" spans="1:1" ht="13.2" x14ac:dyDescent="0.25">
      <c r="A19249"/>
    </row>
    <row r="19250" spans="1:1" ht="13.2" x14ac:dyDescent="0.25">
      <c r="A19250"/>
    </row>
    <row r="19251" spans="1:1" ht="13.2" x14ac:dyDescent="0.25">
      <c r="A19251"/>
    </row>
    <row r="19252" spans="1:1" ht="13.2" x14ac:dyDescent="0.25">
      <c r="A19252"/>
    </row>
    <row r="19253" spans="1:1" ht="13.2" x14ac:dyDescent="0.25">
      <c r="A19253"/>
    </row>
    <row r="19254" spans="1:1" ht="13.2" x14ac:dyDescent="0.25">
      <c r="A19254"/>
    </row>
    <row r="19255" spans="1:1" ht="13.2" x14ac:dyDescent="0.25">
      <c r="A19255"/>
    </row>
    <row r="19256" spans="1:1" ht="13.2" x14ac:dyDescent="0.25">
      <c r="A19256"/>
    </row>
    <row r="19257" spans="1:1" ht="13.2" x14ac:dyDescent="0.25">
      <c r="A19257"/>
    </row>
    <row r="19258" spans="1:1" ht="13.2" x14ac:dyDescent="0.25">
      <c r="A19258"/>
    </row>
    <row r="19259" spans="1:1" ht="13.2" x14ac:dyDescent="0.25">
      <c r="A19259"/>
    </row>
    <row r="19260" spans="1:1" ht="13.2" x14ac:dyDescent="0.25">
      <c r="A19260"/>
    </row>
    <row r="19261" spans="1:1" ht="13.2" x14ac:dyDescent="0.25">
      <c r="A19261"/>
    </row>
    <row r="19262" spans="1:1" ht="13.2" x14ac:dyDescent="0.25">
      <c r="A19262"/>
    </row>
    <row r="19263" spans="1:1" ht="13.2" x14ac:dyDescent="0.25">
      <c r="A19263"/>
    </row>
    <row r="19264" spans="1:1" ht="13.2" x14ac:dyDescent="0.25">
      <c r="A19264"/>
    </row>
    <row r="19265" spans="1:1" ht="13.2" x14ac:dyDescent="0.25">
      <c r="A19265"/>
    </row>
    <row r="19266" spans="1:1" ht="13.2" x14ac:dyDescent="0.25">
      <c r="A19266"/>
    </row>
    <row r="19267" spans="1:1" ht="13.2" x14ac:dyDescent="0.25">
      <c r="A19267"/>
    </row>
    <row r="19268" spans="1:1" ht="13.2" x14ac:dyDescent="0.25">
      <c r="A19268"/>
    </row>
    <row r="19269" spans="1:1" ht="13.2" x14ac:dyDescent="0.25">
      <c r="A19269"/>
    </row>
    <row r="19270" spans="1:1" ht="13.2" x14ac:dyDescent="0.25">
      <c r="A19270"/>
    </row>
    <row r="19271" spans="1:1" ht="13.2" x14ac:dyDescent="0.25">
      <c r="A19271"/>
    </row>
    <row r="19272" spans="1:1" ht="13.2" x14ac:dyDescent="0.25">
      <c r="A19272"/>
    </row>
    <row r="19273" spans="1:1" ht="13.2" x14ac:dyDescent="0.25">
      <c r="A19273"/>
    </row>
    <row r="19274" spans="1:1" ht="13.2" x14ac:dyDescent="0.25">
      <c r="A19274"/>
    </row>
    <row r="19275" spans="1:1" ht="13.2" x14ac:dyDescent="0.25">
      <c r="A19275"/>
    </row>
    <row r="19276" spans="1:1" ht="13.2" x14ac:dyDescent="0.25">
      <c r="A19276"/>
    </row>
    <row r="19277" spans="1:1" ht="13.2" x14ac:dyDescent="0.25">
      <c r="A19277"/>
    </row>
    <row r="19278" spans="1:1" ht="13.2" x14ac:dyDescent="0.25">
      <c r="A19278"/>
    </row>
    <row r="19279" spans="1:1" ht="13.2" x14ac:dyDescent="0.25">
      <c r="A19279"/>
    </row>
    <row r="19280" spans="1:1" ht="13.2" x14ac:dyDescent="0.25">
      <c r="A19280"/>
    </row>
    <row r="19281" spans="1:1" ht="13.2" x14ac:dyDescent="0.25">
      <c r="A19281"/>
    </row>
    <row r="19282" spans="1:1" ht="13.2" x14ac:dyDescent="0.25">
      <c r="A19282"/>
    </row>
    <row r="19283" spans="1:1" ht="13.2" x14ac:dyDescent="0.25">
      <c r="A19283"/>
    </row>
    <row r="19284" spans="1:1" ht="13.2" x14ac:dyDescent="0.25">
      <c r="A19284"/>
    </row>
    <row r="19285" spans="1:1" ht="13.2" x14ac:dyDescent="0.25">
      <c r="A19285"/>
    </row>
    <row r="19286" spans="1:1" ht="13.2" x14ac:dyDescent="0.25">
      <c r="A19286"/>
    </row>
    <row r="19287" spans="1:1" ht="13.2" x14ac:dyDescent="0.25">
      <c r="A19287"/>
    </row>
    <row r="19288" spans="1:1" ht="13.2" x14ac:dyDescent="0.25">
      <c r="A19288"/>
    </row>
    <row r="19289" spans="1:1" ht="13.2" x14ac:dyDescent="0.25">
      <c r="A19289"/>
    </row>
    <row r="19290" spans="1:1" ht="13.2" x14ac:dyDescent="0.25">
      <c r="A19290"/>
    </row>
    <row r="19291" spans="1:1" ht="13.2" x14ac:dyDescent="0.25">
      <c r="A19291"/>
    </row>
    <row r="19292" spans="1:1" ht="13.2" x14ac:dyDescent="0.25">
      <c r="A19292"/>
    </row>
    <row r="19293" spans="1:1" ht="13.2" x14ac:dyDescent="0.25">
      <c r="A19293"/>
    </row>
    <row r="19294" spans="1:1" ht="13.2" x14ac:dyDescent="0.25">
      <c r="A19294"/>
    </row>
    <row r="19295" spans="1:1" ht="13.2" x14ac:dyDescent="0.25">
      <c r="A19295"/>
    </row>
    <row r="19296" spans="1:1" ht="13.2" x14ac:dyDescent="0.25">
      <c r="A19296"/>
    </row>
    <row r="19297" spans="1:1" ht="13.2" x14ac:dyDescent="0.25">
      <c r="A19297"/>
    </row>
    <row r="19298" spans="1:1" ht="13.2" x14ac:dyDescent="0.25">
      <c r="A19298"/>
    </row>
    <row r="19299" spans="1:1" ht="13.2" x14ac:dyDescent="0.25">
      <c r="A19299"/>
    </row>
    <row r="19300" spans="1:1" ht="13.2" x14ac:dyDescent="0.25">
      <c r="A19300"/>
    </row>
    <row r="19301" spans="1:1" ht="13.2" x14ac:dyDescent="0.25">
      <c r="A19301"/>
    </row>
    <row r="19302" spans="1:1" ht="13.2" x14ac:dyDescent="0.25">
      <c r="A19302"/>
    </row>
    <row r="19303" spans="1:1" ht="13.2" x14ac:dyDescent="0.25">
      <c r="A19303"/>
    </row>
    <row r="19304" spans="1:1" ht="13.2" x14ac:dyDescent="0.25">
      <c r="A19304"/>
    </row>
    <row r="19305" spans="1:1" ht="13.2" x14ac:dyDescent="0.25">
      <c r="A19305"/>
    </row>
    <row r="19306" spans="1:1" ht="13.2" x14ac:dyDescent="0.25">
      <c r="A19306"/>
    </row>
    <row r="19307" spans="1:1" ht="13.2" x14ac:dyDescent="0.25">
      <c r="A19307"/>
    </row>
    <row r="19308" spans="1:1" ht="13.2" x14ac:dyDescent="0.25">
      <c r="A19308"/>
    </row>
    <row r="19309" spans="1:1" ht="13.2" x14ac:dyDescent="0.25">
      <c r="A19309"/>
    </row>
    <row r="19310" spans="1:1" ht="13.2" x14ac:dyDescent="0.25">
      <c r="A19310"/>
    </row>
    <row r="19311" spans="1:1" ht="13.2" x14ac:dyDescent="0.25">
      <c r="A19311"/>
    </row>
    <row r="19312" spans="1:1" ht="13.2" x14ac:dyDescent="0.25">
      <c r="A19312"/>
    </row>
    <row r="19313" spans="1:1" ht="13.2" x14ac:dyDescent="0.25">
      <c r="A19313"/>
    </row>
    <row r="19314" spans="1:1" ht="13.2" x14ac:dyDescent="0.25">
      <c r="A19314"/>
    </row>
    <row r="19315" spans="1:1" ht="13.2" x14ac:dyDescent="0.25">
      <c r="A19315"/>
    </row>
    <row r="19316" spans="1:1" ht="13.2" x14ac:dyDescent="0.25">
      <c r="A19316"/>
    </row>
    <row r="19317" spans="1:1" ht="13.2" x14ac:dyDescent="0.25">
      <c r="A19317"/>
    </row>
    <row r="19318" spans="1:1" ht="13.2" x14ac:dyDescent="0.25">
      <c r="A19318"/>
    </row>
    <row r="19319" spans="1:1" ht="13.2" x14ac:dyDescent="0.25">
      <c r="A19319"/>
    </row>
    <row r="19320" spans="1:1" ht="13.2" x14ac:dyDescent="0.25">
      <c r="A19320"/>
    </row>
    <row r="19321" spans="1:1" ht="13.2" x14ac:dyDescent="0.25">
      <c r="A19321"/>
    </row>
    <row r="19322" spans="1:1" ht="13.2" x14ac:dyDescent="0.25">
      <c r="A19322"/>
    </row>
    <row r="19323" spans="1:1" ht="13.2" x14ac:dyDescent="0.25">
      <c r="A19323"/>
    </row>
    <row r="19324" spans="1:1" ht="13.2" x14ac:dyDescent="0.25">
      <c r="A19324"/>
    </row>
    <row r="19325" spans="1:1" ht="13.2" x14ac:dyDescent="0.25">
      <c r="A19325"/>
    </row>
    <row r="19326" spans="1:1" ht="13.2" x14ac:dyDescent="0.25">
      <c r="A19326"/>
    </row>
    <row r="19327" spans="1:1" ht="13.2" x14ac:dyDescent="0.25">
      <c r="A19327"/>
    </row>
    <row r="19328" spans="1:1" ht="13.2" x14ac:dyDescent="0.25">
      <c r="A19328"/>
    </row>
    <row r="19329" spans="1:1" ht="13.2" x14ac:dyDescent="0.25">
      <c r="A19329"/>
    </row>
    <row r="19330" spans="1:1" ht="13.2" x14ac:dyDescent="0.25">
      <c r="A19330"/>
    </row>
    <row r="19331" spans="1:1" ht="13.2" x14ac:dyDescent="0.25">
      <c r="A19331"/>
    </row>
    <row r="19332" spans="1:1" ht="13.2" x14ac:dyDescent="0.25">
      <c r="A19332"/>
    </row>
    <row r="19333" spans="1:1" ht="13.2" x14ac:dyDescent="0.25">
      <c r="A19333"/>
    </row>
    <row r="19334" spans="1:1" ht="13.2" x14ac:dyDescent="0.25">
      <c r="A19334"/>
    </row>
    <row r="19335" spans="1:1" ht="13.2" x14ac:dyDescent="0.25">
      <c r="A19335"/>
    </row>
    <row r="19336" spans="1:1" ht="13.2" x14ac:dyDescent="0.25">
      <c r="A19336"/>
    </row>
    <row r="19337" spans="1:1" ht="13.2" x14ac:dyDescent="0.25">
      <c r="A19337"/>
    </row>
    <row r="19338" spans="1:1" ht="13.2" x14ac:dyDescent="0.25">
      <c r="A19338"/>
    </row>
    <row r="19339" spans="1:1" ht="13.2" x14ac:dyDescent="0.25">
      <c r="A19339"/>
    </row>
    <row r="19340" spans="1:1" ht="13.2" x14ac:dyDescent="0.25">
      <c r="A19340"/>
    </row>
    <row r="19341" spans="1:1" ht="13.2" x14ac:dyDescent="0.25">
      <c r="A19341"/>
    </row>
    <row r="19342" spans="1:1" ht="13.2" x14ac:dyDescent="0.25">
      <c r="A19342"/>
    </row>
    <row r="19343" spans="1:1" ht="13.2" x14ac:dyDescent="0.25">
      <c r="A19343"/>
    </row>
    <row r="19344" spans="1:1" ht="13.2" x14ac:dyDescent="0.25">
      <c r="A19344"/>
    </row>
    <row r="19345" spans="1:1" ht="13.2" x14ac:dyDescent="0.25">
      <c r="A19345"/>
    </row>
    <row r="19346" spans="1:1" ht="13.2" x14ac:dyDescent="0.25">
      <c r="A19346"/>
    </row>
    <row r="19347" spans="1:1" ht="13.2" x14ac:dyDescent="0.25">
      <c r="A19347"/>
    </row>
    <row r="19348" spans="1:1" ht="13.2" x14ac:dyDescent="0.25">
      <c r="A19348"/>
    </row>
    <row r="19349" spans="1:1" ht="13.2" x14ac:dyDescent="0.25">
      <c r="A19349"/>
    </row>
    <row r="19350" spans="1:1" ht="13.2" x14ac:dyDescent="0.25">
      <c r="A19350"/>
    </row>
    <row r="19351" spans="1:1" ht="13.2" x14ac:dyDescent="0.25">
      <c r="A19351"/>
    </row>
    <row r="19352" spans="1:1" ht="13.2" x14ac:dyDescent="0.25">
      <c r="A19352"/>
    </row>
    <row r="19353" spans="1:1" ht="13.2" x14ac:dyDescent="0.25">
      <c r="A19353"/>
    </row>
    <row r="19354" spans="1:1" ht="13.2" x14ac:dyDescent="0.25">
      <c r="A19354"/>
    </row>
    <row r="19355" spans="1:1" ht="13.2" x14ac:dyDescent="0.25">
      <c r="A19355"/>
    </row>
    <row r="19356" spans="1:1" ht="13.2" x14ac:dyDescent="0.25">
      <c r="A19356"/>
    </row>
    <row r="19357" spans="1:1" ht="13.2" x14ac:dyDescent="0.25">
      <c r="A19357"/>
    </row>
    <row r="19358" spans="1:1" ht="13.2" x14ac:dyDescent="0.25">
      <c r="A19358"/>
    </row>
    <row r="19359" spans="1:1" ht="13.2" x14ac:dyDescent="0.25">
      <c r="A19359"/>
    </row>
    <row r="19360" spans="1:1" ht="13.2" x14ac:dyDescent="0.25">
      <c r="A19360"/>
    </row>
    <row r="19361" spans="1:1" ht="13.2" x14ac:dyDescent="0.25">
      <c r="A19361"/>
    </row>
    <row r="19362" spans="1:1" ht="13.2" x14ac:dyDescent="0.25">
      <c r="A19362"/>
    </row>
    <row r="19363" spans="1:1" ht="13.2" x14ac:dyDescent="0.25">
      <c r="A19363"/>
    </row>
    <row r="19364" spans="1:1" ht="13.2" x14ac:dyDescent="0.25">
      <c r="A19364"/>
    </row>
    <row r="19365" spans="1:1" ht="13.2" x14ac:dyDescent="0.25">
      <c r="A19365"/>
    </row>
    <row r="19366" spans="1:1" ht="13.2" x14ac:dyDescent="0.25">
      <c r="A19366"/>
    </row>
    <row r="19367" spans="1:1" ht="13.2" x14ac:dyDescent="0.25">
      <c r="A19367"/>
    </row>
    <row r="19368" spans="1:1" ht="13.2" x14ac:dyDescent="0.25">
      <c r="A19368"/>
    </row>
    <row r="19369" spans="1:1" ht="13.2" x14ac:dyDescent="0.25">
      <c r="A19369"/>
    </row>
    <row r="19370" spans="1:1" ht="13.2" x14ac:dyDescent="0.25">
      <c r="A19370"/>
    </row>
    <row r="19371" spans="1:1" ht="13.2" x14ac:dyDescent="0.25">
      <c r="A19371"/>
    </row>
    <row r="19372" spans="1:1" ht="13.2" x14ac:dyDescent="0.25">
      <c r="A19372"/>
    </row>
    <row r="19373" spans="1:1" ht="13.2" x14ac:dyDescent="0.25">
      <c r="A19373"/>
    </row>
    <row r="19374" spans="1:1" ht="13.2" x14ac:dyDescent="0.25">
      <c r="A19374"/>
    </row>
    <row r="19375" spans="1:1" ht="13.2" x14ac:dyDescent="0.25">
      <c r="A19375"/>
    </row>
    <row r="19376" spans="1:1" ht="13.2" x14ac:dyDescent="0.25">
      <c r="A19376"/>
    </row>
    <row r="19377" spans="1:1" ht="13.2" x14ac:dyDescent="0.25">
      <c r="A19377"/>
    </row>
    <row r="19378" spans="1:1" ht="13.2" x14ac:dyDescent="0.25">
      <c r="A19378"/>
    </row>
    <row r="19379" spans="1:1" ht="13.2" x14ac:dyDescent="0.25">
      <c r="A19379"/>
    </row>
    <row r="19380" spans="1:1" ht="13.2" x14ac:dyDescent="0.25">
      <c r="A19380"/>
    </row>
    <row r="19381" spans="1:1" ht="13.2" x14ac:dyDescent="0.25">
      <c r="A19381"/>
    </row>
    <row r="19382" spans="1:1" ht="13.2" x14ac:dyDescent="0.25">
      <c r="A19382"/>
    </row>
    <row r="19383" spans="1:1" ht="13.2" x14ac:dyDescent="0.25">
      <c r="A19383"/>
    </row>
    <row r="19384" spans="1:1" ht="13.2" x14ac:dyDescent="0.25">
      <c r="A19384"/>
    </row>
    <row r="19385" spans="1:1" ht="13.2" x14ac:dyDescent="0.25">
      <c r="A19385"/>
    </row>
    <row r="19386" spans="1:1" ht="13.2" x14ac:dyDescent="0.25">
      <c r="A19386"/>
    </row>
    <row r="19387" spans="1:1" ht="13.2" x14ac:dyDescent="0.25">
      <c r="A19387"/>
    </row>
    <row r="19388" spans="1:1" ht="13.2" x14ac:dyDescent="0.25">
      <c r="A19388"/>
    </row>
    <row r="19389" spans="1:1" ht="13.2" x14ac:dyDescent="0.25">
      <c r="A19389"/>
    </row>
    <row r="19390" spans="1:1" ht="13.2" x14ac:dyDescent="0.25">
      <c r="A19390"/>
    </row>
    <row r="19391" spans="1:1" ht="13.2" x14ac:dyDescent="0.25">
      <c r="A19391"/>
    </row>
    <row r="19392" spans="1:1" ht="13.2" x14ac:dyDescent="0.25">
      <c r="A19392"/>
    </row>
    <row r="19393" spans="1:1" ht="13.2" x14ac:dyDescent="0.25">
      <c r="A19393"/>
    </row>
    <row r="19394" spans="1:1" ht="13.2" x14ac:dyDescent="0.25">
      <c r="A19394"/>
    </row>
    <row r="19395" spans="1:1" ht="13.2" x14ac:dyDescent="0.25">
      <c r="A19395"/>
    </row>
    <row r="19396" spans="1:1" ht="13.2" x14ac:dyDescent="0.25">
      <c r="A19396"/>
    </row>
    <row r="19397" spans="1:1" ht="13.2" x14ac:dyDescent="0.25">
      <c r="A19397"/>
    </row>
    <row r="19398" spans="1:1" ht="13.2" x14ac:dyDescent="0.25">
      <c r="A19398"/>
    </row>
    <row r="19399" spans="1:1" ht="13.2" x14ac:dyDescent="0.25">
      <c r="A19399"/>
    </row>
    <row r="19400" spans="1:1" ht="13.2" x14ac:dyDescent="0.25">
      <c r="A19400"/>
    </row>
    <row r="19401" spans="1:1" ht="13.2" x14ac:dyDescent="0.25">
      <c r="A19401"/>
    </row>
    <row r="19402" spans="1:1" ht="13.2" x14ac:dyDescent="0.25">
      <c r="A19402"/>
    </row>
    <row r="19403" spans="1:1" ht="13.2" x14ac:dyDescent="0.25">
      <c r="A19403"/>
    </row>
    <row r="19404" spans="1:1" ht="13.2" x14ac:dyDescent="0.25">
      <c r="A19404"/>
    </row>
    <row r="19405" spans="1:1" ht="13.2" x14ac:dyDescent="0.25">
      <c r="A19405"/>
    </row>
    <row r="19406" spans="1:1" ht="13.2" x14ac:dyDescent="0.25">
      <c r="A19406"/>
    </row>
    <row r="19407" spans="1:1" ht="13.2" x14ac:dyDescent="0.25">
      <c r="A19407"/>
    </row>
    <row r="19408" spans="1:1" ht="13.2" x14ac:dyDescent="0.25">
      <c r="A19408"/>
    </row>
    <row r="19409" spans="1:1" ht="13.2" x14ac:dyDescent="0.25">
      <c r="A19409"/>
    </row>
    <row r="19410" spans="1:1" ht="13.2" x14ac:dyDescent="0.25">
      <c r="A19410"/>
    </row>
    <row r="19411" spans="1:1" ht="13.2" x14ac:dyDescent="0.25">
      <c r="A19411"/>
    </row>
    <row r="19412" spans="1:1" ht="13.2" x14ac:dyDescent="0.25">
      <c r="A19412"/>
    </row>
    <row r="19413" spans="1:1" ht="13.2" x14ac:dyDescent="0.25">
      <c r="A19413"/>
    </row>
    <row r="19414" spans="1:1" ht="13.2" x14ac:dyDescent="0.25">
      <c r="A19414"/>
    </row>
    <row r="19415" spans="1:1" ht="13.2" x14ac:dyDescent="0.25">
      <c r="A19415"/>
    </row>
    <row r="19416" spans="1:1" ht="13.2" x14ac:dyDescent="0.25">
      <c r="A19416"/>
    </row>
    <row r="19417" spans="1:1" ht="13.2" x14ac:dyDescent="0.25">
      <c r="A19417"/>
    </row>
    <row r="19418" spans="1:1" ht="13.2" x14ac:dyDescent="0.25">
      <c r="A19418"/>
    </row>
    <row r="19419" spans="1:1" ht="13.2" x14ac:dyDescent="0.25">
      <c r="A19419"/>
    </row>
    <row r="19420" spans="1:1" ht="13.2" x14ac:dyDescent="0.25">
      <c r="A19420"/>
    </row>
    <row r="19421" spans="1:1" ht="13.2" x14ac:dyDescent="0.25">
      <c r="A19421"/>
    </row>
    <row r="19422" spans="1:1" ht="13.2" x14ac:dyDescent="0.25">
      <c r="A19422"/>
    </row>
    <row r="19423" spans="1:1" ht="13.2" x14ac:dyDescent="0.25">
      <c r="A19423"/>
    </row>
    <row r="19424" spans="1:1" ht="13.2" x14ac:dyDescent="0.25">
      <c r="A19424"/>
    </row>
    <row r="19425" spans="1:1" ht="13.2" x14ac:dyDescent="0.25">
      <c r="A19425"/>
    </row>
    <row r="19426" spans="1:1" ht="13.2" x14ac:dyDescent="0.25">
      <c r="A19426"/>
    </row>
    <row r="19427" spans="1:1" ht="13.2" x14ac:dyDescent="0.25">
      <c r="A19427"/>
    </row>
    <row r="19428" spans="1:1" ht="13.2" x14ac:dyDescent="0.25">
      <c r="A19428"/>
    </row>
    <row r="19429" spans="1:1" ht="13.2" x14ac:dyDescent="0.25">
      <c r="A19429"/>
    </row>
    <row r="19430" spans="1:1" ht="13.2" x14ac:dyDescent="0.25">
      <c r="A19430"/>
    </row>
    <row r="19431" spans="1:1" ht="13.2" x14ac:dyDescent="0.25">
      <c r="A19431"/>
    </row>
    <row r="19432" spans="1:1" ht="13.2" x14ac:dyDescent="0.25">
      <c r="A19432"/>
    </row>
    <row r="19433" spans="1:1" ht="13.2" x14ac:dyDescent="0.25">
      <c r="A19433"/>
    </row>
    <row r="19434" spans="1:1" ht="13.2" x14ac:dyDescent="0.25">
      <c r="A19434"/>
    </row>
    <row r="19435" spans="1:1" ht="13.2" x14ac:dyDescent="0.25">
      <c r="A19435"/>
    </row>
    <row r="19436" spans="1:1" ht="13.2" x14ac:dyDescent="0.25">
      <c r="A19436"/>
    </row>
    <row r="19437" spans="1:1" ht="13.2" x14ac:dyDescent="0.25">
      <c r="A19437"/>
    </row>
    <row r="19438" spans="1:1" ht="13.2" x14ac:dyDescent="0.25">
      <c r="A19438"/>
    </row>
    <row r="19439" spans="1:1" ht="13.2" x14ac:dyDescent="0.25">
      <c r="A19439"/>
    </row>
    <row r="19440" spans="1:1" ht="13.2" x14ac:dyDescent="0.25">
      <c r="A19440"/>
    </row>
    <row r="19441" spans="1:1" ht="13.2" x14ac:dyDescent="0.25">
      <c r="A19441"/>
    </row>
    <row r="19442" spans="1:1" ht="13.2" x14ac:dyDescent="0.25">
      <c r="A19442"/>
    </row>
    <row r="19443" spans="1:1" ht="13.2" x14ac:dyDescent="0.25">
      <c r="A19443"/>
    </row>
    <row r="19444" spans="1:1" ht="13.2" x14ac:dyDescent="0.25">
      <c r="A19444"/>
    </row>
    <row r="19445" spans="1:1" ht="13.2" x14ac:dyDescent="0.25">
      <c r="A19445"/>
    </row>
    <row r="19446" spans="1:1" ht="13.2" x14ac:dyDescent="0.25">
      <c r="A19446"/>
    </row>
    <row r="19447" spans="1:1" ht="13.2" x14ac:dyDescent="0.25">
      <c r="A19447"/>
    </row>
    <row r="19448" spans="1:1" ht="13.2" x14ac:dyDescent="0.25">
      <c r="A19448"/>
    </row>
    <row r="19449" spans="1:1" ht="13.2" x14ac:dyDescent="0.25">
      <c r="A19449"/>
    </row>
    <row r="19450" spans="1:1" ht="13.2" x14ac:dyDescent="0.25">
      <c r="A19450"/>
    </row>
    <row r="19451" spans="1:1" ht="13.2" x14ac:dyDescent="0.25">
      <c r="A19451"/>
    </row>
    <row r="19452" spans="1:1" ht="13.2" x14ac:dyDescent="0.25">
      <c r="A19452"/>
    </row>
    <row r="19453" spans="1:1" ht="13.2" x14ac:dyDescent="0.25">
      <c r="A19453"/>
    </row>
    <row r="19454" spans="1:1" ht="13.2" x14ac:dyDescent="0.25">
      <c r="A19454"/>
    </row>
    <row r="19455" spans="1:1" ht="13.2" x14ac:dyDescent="0.25">
      <c r="A19455"/>
    </row>
    <row r="19456" spans="1:1" ht="13.2" x14ac:dyDescent="0.25">
      <c r="A19456"/>
    </row>
    <row r="19457" spans="1:1" ht="13.2" x14ac:dyDescent="0.25">
      <c r="A19457"/>
    </row>
    <row r="19458" spans="1:1" ht="13.2" x14ac:dyDescent="0.25">
      <c r="A19458"/>
    </row>
    <row r="19459" spans="1:1" ht="13.2" x14ac:dyDescent="0.25">
      <c r="A19459"/>
    </row>
    <row r="19460" spans="1:1" ht="13.2" x14ac:dyDescent="0.25">
      <c r="A19460"/>
    </row>
    <row r="19461" spans="1:1" ht="13.2" x14ac:dyDescent="0.25">
      <c r="A19461"/>
    </row>
    <row r="19462" spans="1:1" ht="13.2" x14ac:dyDescent="0.25">
      <c r="A19462"/>
    </row>
    <row r="19463" spans="1:1" ht="13.2" x14ac:dyDescent="0.25">
      <c r="A19463"/>
    </row>
    <row r="19464" spans="1:1" ht="13.2" x14ac:dyDescent="0.25">
      <c r="A19464"/>
    </row>
    <row r="19465" spans="1:1" ht="13.2" x14ac:dyDescent="0.25">
      <c r="A19465"/>
    </row>
    <row r="19466" spans="1:1" ht="13.2" x14ac:dyDescent="0.25">
      <c r="A19466"/>
    </row>
    <row r="19467" spans="1:1" ht="13.2" x14ac:dyDescent="0.25">
      <c r="A19467"/>
    </row>
    <row r="19468" spans="1:1" ht="13.2" x14ac:dyDescent="0.25">
      <c r="A19468"/>
    </row>
    <row r="19469" spans="1:1" ht="13.2" x14ac:dyDescent="0.25">
      <c r="A19469"/>
    </row>
    <row r="19470" spans="1:1" ht="13.2" x14ac:dyDescent="0.25">
      <c r="A19470"/>
    </row>
    <row r="19471" spans="1:1" ht="13.2" x14ac:dyDescent="0.25">
      <c r="A19471"/>
    </row>
    <row r="19472" spans="1:1" ht="13.2" x14ac:dyDescent="0.25">
      <c r="A19472"/>
    </row>
    <row r="19473" spans="1:1" ht="13.2" x14ac:dyDescent="0.25">
      <c r="A19473"/>
    </row>
    <row r="19474" spans="1:1" ht="13.2" x14ac:dyDescent="0.25">
      <c r="A19474"/>
    </row>
    <row r="19475" spans="1:1" ht="13.2" x14ac:dyDescent="0.25">
      <c r="A19475"/>
    </row>
    <row r="19476" spans="1:1" ht="13.2" x14ac:dyDescent="0.25">
      <c r="A19476"/>
    </row>
    <row r="19477" spans="1:1" ht="13.2" x14ac:dyDescent="0.25">
      <c r="A19477"/>
    </row>
    <row r="19478" spans="1:1" ht="13.2" x14ac:dyDescent="0.25">
      <c r="A19478"/>
    </row>
    <row r="19479" spans="1:1" ht="13.2" x14ac:dyDescent="0.25">
      <c r="A19479"/>
    </row>
    <row r="19480" spans="1:1" ht="13.2" x14ac:dyDescent="0.25">
      <c r="A19480"/>
    </row>
    <row r="19481" spans="1:1" ht="13.2" x14ac:dyDescent="0.25">
      <c r="A19481"/>
    </row>
    <row r="19482" spans="1:1" ht="13.2" x14ac:dyDescent="0.25">
      <c r="A19482"/>
    </row>
    <row r="19483" spans="1:1" ht="13.2" x14ac:dyDescent="0.25">
      <c r="A19483"/>
    </row>
    <row r="19484" spans="1:1" ht="13.2" x14ac:dyDescent="0.25">
      <c r="A19484"/>
    </row>
    <row r="19485" spans="1:1" ht="13.2" x14ac:dyDescent="0.25">
      <c r="A19485"/>
    </row>
    <row r="19486" spans="1:1" ht="13.2" x14ac:dyDescent="0.25">
      <c r="A19486"/>
    </row>
    <row r="19487" spans="1:1" ht="13.2" x14ac:dyDescent="0.25">
      <c r="A19487"/>
    </row>
    <row r="19488" spans="1:1" ht="13.2" x14ac:dyDescent="0.25">
      <c r="A19488"/>
    </row>
    <row r="19489" spans="1:1" ht="13.2" x14ac:dyDescent="0.25">
      <c r="A19489"/>
    </row>
    <row r="19490" spans="1:1" ht="13.2" x14ac:dyDescent="0.25">
      <c r="A19490"/>
    </row>
    <row r="19491" spans="1:1" ht="13.2" x14ac:dyDescent="0.25">
      <c r="A19491"/>
    </row>
    <row r="19492" spans="1:1" ht="13.2" x14ac:dyDescent="0.25">
      <c r="A19492"/>
    </row>
    <row r="19493" spans="1:1" ht="13.2" x14ac:dyDescent="0.25">
      <c r="A19493"/>
    </row>
    <row r="19494" spans="1:1" ht="13.2" x14ac:dyDescent="0.25">
      <c r="A19494"/>
    </row>
    <row r="19495" spans="1:1" ht="13.2" x14ac:dyDescent="0.25">
      <c r="A19495"/>
    </row>
    <row r="19496" spans="1:1" ht="13.2" x14ac:dyDescent="0.25">
      <c r="A19496"/>
    </row>
    <row r="19497" spans="1:1" ht="13.2" x14ac:dyDescent="0.25">
      <c r="A19497"/>
    </row>
    <row r="19498" spans="1:1" ht="13.2" x14ac:dyDescent="0.25">
      <c r="A19498"/>
    </row>
    <row r="19499" spans="1:1" ht="13.2" x14ac:dyDescent="0.25">
      <c r="A19499"/>
    </row>
    <row r="19500" spans="1:1" ht="13.2" x14ac:dyDescent="0.25">
      <c r="A19500"/>
    </row>
    <row r="19501" spans="1:1" ht="13.2" x14ac:dyDescent="0.25">
      <c r="A19501"/>
    </row>
    <row r="19502" spans="1:1" ht="13.2" x14ac:dyDescent="0.25">
      <c r="A19502"/>
    </row>
    <row r="19503" spans="1:1" ht="13.2" x14ac:dyDescent="0.25">
      <c r="A19503"/>
    </row>
    <row r="19504" spans="1:1" ht="13.2" x14ac:dyDescent="0.25">
      <c r="A19504"/>
    </row>
    <row r="19505" spans="1:1" ht="13.2" x14ac:dyDescent="0.25">
      <c r="A19505"/>
    </row>
    <row r="19506" spans="1:1" ht="13.2" x14ac:dyDescent="0.25">
      <c r="A19506"/>
    </row>
    <row r="19507" spans="1:1" ht="13.2" x14ac:dyDescent="0.25">
      <c r="A19507"/>
    </row>
    <row r="19508" spans="1:1" ht="13.2" x14ac:dyDescent="0.25">
      <c r="A19508"/>
    </row>
    <row r="19509" spans="1:1" ht="13.2" x14ac:dyDescent="0.25">
      <c r="A19509"/>
    </row>
    <row r="19510" spans="1:1" ht="13.2" x14ac:dyDescent="0.25">
      <c r="A19510"/>
    </row>
    <row r="19511" spans="1:1" ht="13.2" x14ac:dyDescent="0.25">
      <c r="A19511"/>
    </row>
    <row r="19512" spans="1:1" ht="13.2" x14ac:dyDescent="0.25">
      <c r="A19512"/>
    </row>
    <row r="19513" spans="1:1" ht="13.2" x14ac:dyDescent="0.25">
      <c r="A19513"/>
    </row>
    <row r="19514" spans="1:1" ht="13.2" x14ac:dyDescent="0.25">
      <c r="A19514"/>
    </row>
    <row r="19515" spans="1:1" ht="13.2" x14ac:dyDescent="0.25">
      <c r="A19515"/>
    </row>
    <row r="19516" spans="1:1" ht="13.2" x14ac:dyDescent="0.25">
      <c r="A19516"/>
    </row>
    <row r="19517" spans="1:1" ht="13.2" x14ac:dyDescent="0.25">
      <c r="A19517"/>
    </row>
    <row r="19518" spans="1:1" ht="13.2" x14ac:dyDescent="0.25">
      <c r="A19518"/>
    </row>
    <row r="19519" spans="1:1" ht="13.2" x14ac:dyDescent="0.25">
      <c r="A19519"/>
    </row>
    <row r="19520" spans="1:1" ht="13.2" x14ac:dyDescent="0.25">
      <c r="A19520"/>
    </row>
    <row r="19521" spans="1:1" ht="13.2" x14ac:dyDescent="0.25">
      <c r="A19521"/>
    </row>
    <row r="19522" spans="1:1" ht="13.2" x14ac:dyDescent="0.25">
      <c r="A19522"/>
    </row>
    <row r="19523" spans="1:1" ht="13.2" x14ac:dyDescent="0.25">
      <c r="A19523"/>
    </row>
    <row r="19524" spans="1:1" ht="13.2" x14ac:dyDescent="0.25">
      <c r="A19524"/>
    </row>
    <row r="19525" spans="1:1" ht="13.2" x14ac:dyDescent="0.25">
      <c r="A19525"/>
    </row>
    <row r="19526" spans="1:1" ht="13.2" x14ac:dyDescent="0.25">
      <c r="A19526"/>
    </row>
    <row r="19527" spans="1:1" ht="13.2" x14ac:dyDescent="0.25">
      <c r="A19527"/>
    </row>
    <row r="19528" spans="1:1" ht="13.2" x14ac:dyDescent="0.25">
      <c r="A19528"/>
    </row>
    <row r="19529" spans="1:1" ht="13.2" x14ac:dyDescent="0.25">
      <c r="A19529"/>
    </row>
    <row r="19530" spans="1:1" ht="13.2" x14ac:dyDescent="0.25">
      <c r="A19530"/>
    </row>
    <row r="19531" spans="1:1" ht="13.2" x14ac:dyDescent="0.25">
      <c r="A19531"/>
    </row>
    <row r="19532" spans="1:1" ht="13.2" x14ac:dyDescent="0.25">
      <c r="A19532"/>
    </row>
    <row r="19533" spans="1:1" ht="13.2" x14ac:dyDescent="0.25">
      <c r="A19533"/>
    </row>
    <row r="19534" spans="1:1" ht="13.2" x14ac:dyDescent="0.25">
      <c r="A19534"/>
    </row>
    <row r="19535" spans="1:1" ht="13.2" x14ac:dyDescent="0.25">
      <c r="A19535"/>
    </row>
    <row r="19536" spans="1:1" ht="13.2" x14ac:dyDescent="0.25">
      <c r="A19536"/>
    </row>
    <row r="19537" spans="1:1" ht="13.2" x14ac:dyDescent="0.25">
      <c r="A19537"/>
    </row>
    <row r="19538" spans="1:1" ht="13.2" x14ac:dyDescent="0.25">
      <c r="A19538"/>
    </row>
    <row r="19539" spans="1:1" ht="13.2" x14ac:dyDescent="0.25">
      <c r="A19539"/>
    </row>
    <row r="19540" spans="1:1" ht="13.2" x14ac:dyDescent="0.25">
      <c r="A19540"/>
    </row>
    <row r="19541" spans="1:1" ht="13.2" x14ac:dyDescent="0.25">
      <c r="A19541"/>
    </row>
    <row r="19542" spans="1:1" ht="13.2" x14ac:dyDescent="0.25">
      <c r="A19542"/>
    </row>
    <row r="19543" spans="1:1" ht="13.2" x14ac:dyDescent="0.25">
      <c r="A19543"/>
    </row>
    <row r="19544" spans="1:1" ht="13.2" x14ac:dyDescent="0.25">
      <c r="A19544"/>
    </row>
    <row r="19545" spans="1:1" ht="13.2" x14ac:dyDescent="0.25">
      <c r="A19545"/>
    </row>
    <row r="19546" spans="1:1" ht="13.2" x14ac:dyDescent="0.25">
      <c r="A19546"/>
    </row>
    <row r="19547" spans="1:1" ht="13.2" x14ac:dyDescent="0.25">
      <c r="A19547"/>
    </row>
    <row r="19548" spans="1:1" ht="13.2" x14ac:dyDescent="0.25">
      <c r="A19548"/>
    </row>
    <row r="19549" spans="1:1" ht="13.2" x14ac:dyDescent="0.25">
      <c r="A19549"/>
    </row>
    <row r="19550" spans="1:1" ht="13.2" x14ac:dyDescent="0.25">
      <c r="A19550"/>
    </row>
    <row r="19551" spans="1:1" ht="13.2" x14ac:dyDescent="0.25">
      <c r="A19551"/>
    </row>
    <row r="19552" spans="1:1" ht="13.2" x14ac:dyDescent="0.25">
      <c r="A19552"/>
    </row>
    <row r="19553" spans="1:1" ht="13.2" x14ac:dyDescent="0.25">
      <c r="A19553"/>
    </row>
    <row r="19554" spans="1:1" ht="13.2" x14ac:dyDescent="0.25">
      <c r="A19554"/>
    </row>
    <row r="19555" spans="1:1" ht="13.2" x14ac:dyDescent="0.25">
      <c r="A19555"/>
    </row>
    <row r="19556" spans="1:1" ht="13.2" x14ac:dyDescent="0.25">
      <c r="A19556"/>
    </row>
    <row r="19557" spans="1:1" ht="13.2" x14ac:dyDescent="0.25">
      <c r="A19557"/>
    </row>
    <row r="19558" spans="1:1" ht="13.2" x14ac:dyDescent="0.25">
      <c r="A19558"/>
    </row>
    <row r="19559" spans="1:1" ht="13.2" x14ac:dyDescent="0.25">
      <c r="A19559"/>
    </row>
    <row r="19560" spans="1:1" ht="13.2" x14ac:dyDescent="0.25">
      <c r="A19560"/>
    </row>
    <row r="19561" spans="1:1" ht="13.2" x14ac:dyDescent="0.25">
      <c r="A19561"/>
    </row>
    <row r="19562" spans="1:1" ht="13.2" x14ac:dyDescent="0.25">
      <c r="A19562"/>
    </row>
    <row r="19563" spans="1:1" ht="13.2" x14ac:dyDescent="0.25">
      <c r="A19563"/>
    </row>
    <row r="19564" spans="1:1" ht="13.2" x14ac:dyDescent="0.25">
      <c r="A19564"/>
    </row>
    <row r="19565" spans="1:1" ht="13.2" x14ac:dyDescent="0.25">
      <c r="A19565"/>
    </row>
    <row r="19566" spans="1:1" ht="13.2" x14ac:dyDescent="0.25">
      <c r="A19566"/>
    </row>
    <row r="19567" spans="1:1" ht="13.2" x14ac:dyDescent="0.25">
      <c r="A19567"/>
    </row>
    <row r="19568" spans="1:1" ht="13.2" x14ac:dyDescent="0.25">
      <c r="A19568"/>
    </row>
    <row r="19569" spans="1:1" ht="13.2" x14ac:dyDescent="0.25">
      <c r="A19569"/>
    </row>
    <row r="19570" spans="1:1" ht="13.2" x14ac:dyDescent="0.25">
      <c r="A19570"/>
    </row>
    <row r="19571" spans="1:1" ht="13.2" x14ac:dyDescent="0.25">
      <c r="A19571"/>
    </row>
    <row r="19572" spans="1:1" ht="13.2" x14ac:dyDescent="0.25">
      <c r="A19572"/>
    </row>
    <row r="19573" spans="1:1" ht="13.2" x14ac:dyDescent="0.25">
      <c r="A19573"/>
    </row>
    <row r="19574" spans="1:1" ht="13.2" x14ac:dyDescent="0.25">
      <c r="A19574"/>
    </row>
    <row r="19575" spans="1:1" ht="13.2" x14ac:dyDescent="0.25">
      <c r="A19575"/>
    </row>
    <row r="19576" spans="1:1" ht="13.2" x14ac:dyDescent="0.25">
      <c r="A19576"/>
    </row>
    <row r="19577" spans="1:1" ht="13.2" x14ac:dyDescent="0.25">
      <c r="A19577"/>
    </row>
    <row r="19578" spans="1:1" ht="13.2" x14ac:dyDescent="0.25">
      <c r="A19578"/>
    </row>
    <row r="19579" spans="1:1" ht="13.2" x14ac:dyDescent="0.25">
      <c r="A19579"/>
    </row>
    <row r="19580" spans="1:1" ht="13.2" x14ac:dyDescent="0.25">
      <c r="A19580"/>
    </row>
    <row r="19581" spans="1:1" ht="13.2" x14ac:dyDescent="0.25">
      <c r="A19581"/>
    </row>
    <row r="19582" spans="1:1" ht="13.2" x14ac:dyDescent="0.25">
      <c r="A19582"/>
    </row>
    <row r="19583" spans="1:1" ht="13.2" x14ac:dyDescent="0.25">
      <c r="A19583"/>
    </row>
    <row r="19584" spans="1:1" ht="13.2" x14ac:dyDescent="0.25">
      <c r="A19584"/>
    </row>
    <row r="19585" spans="1:1" ht="13.2" x14ac:dyDescent="0.25">
      <c r="A19585"/>
    </row>
    <row r="19586" spans="1:1" ht="13.2" x14ac:dyDescent="0.25">
      <c r="A19586"/>
    </row>
    <row r="19587" spans="1:1" ht="13.2" x14ac:dyDescent="0.25">
      <c r="A19587"/>
    </row>
    <row r="19588" spans="1:1" ht="13.2" x14ac:dyDescent="0.25">
      <c r="A19588"/>
    </row>
    <row r="19589" spans="1:1" ht="13.2" x14ac:dyDescent="0.25">
      <c r="A19589"/>
    </row>
    <row r="19590" spans="1:1" ht="13.2" x14ac:dyDescent="0.25">
      <c r="A19590"/>
    </row>
    <row r="19591" spans="1:1" ht="13.2" x14ac:dyDescent="0.25">
      <c r="A19591"/>
    </row>
    <row r="19592" spans="1:1" ht="13.2" x14ac:dyDescent="0.25">
      <c r="A19592"/>
    </row>
    <row r="19593" spans="1:1" ht="13.2" x14ac:dyDescent="0.25">
      <c r="A19593"/>
    </row>
    <row r="19594" spans="1:1" ht="13.2" x14ac:dyDescent="0.25">
      <c r="A19594"/>
    </row>
    <row r="19595" spans="1:1" ht="13.2" x14ac:dyDescent="0.25">
      <c r="A19595"/>
    </row>
    <row r="19596" spans="1:1" ht="13.2" x14ac:dyDescent="0.25">
      <c r="A19596"/>
    </row>
    <row r="19597" spans="1:1" ht="13.2" x14ac:dyDescent="0.25">
      <c r="A19597"/>
    </row>
    <row r="19598" spans="1:1" ht="13.2" x14ac:dyDescent="0.25">
      <c r="A19598"/>
    </row>
    <row r="19599" spans="1:1" ht="13.2" x14ac:dyDescent="0.25">
      <c r="A19599"/>
    </row>
    <row r="19600" spans="1:1" ht="13.2" x14ac:dyDescent="0.25">
      <c r="A19600"/>
    </row>
    <row r="19601" spans="1:1" ht="13.2" x14ac:dyDescent="0.25">
      <c r="A19601"/>
    </row>
    <row r="19602" spans="1:1" ht="13.2" x14ac:dyDescent="0.25">
      <c r="A19602"/>
    </row>
    <row r="19603" spans="1:1" ht="13.2" x14ac:dyDescent="0.25">
      <c r="A19603"/>
    </row>
    <row r="19604" spans="1:1" ht="13.2" x14ac:dyDescent="0.25">
      <c r="A19604"/>
    </row>
    <row r="19605" spans="1:1" ht="13.2" x14ac:dyDescent="0.25">
      <c r="A19605"/>
    </row>
    <row r="19606" spans="1:1" ht="13.2" x14ac:dyDescent="0.25">
      <c r="A19606"/>
    </row>
    <row r="19607" spans="1:1" ht="13.2" x14ac:dyDescent="0.25">
      <c r="A19607"/>
    </row>
    <row r="19608" spans="1:1" ht="13.2" x14ac:dyDescent="0.25">
      <c r="A19608"/>
    </row>
    <row r="19609" spans="1:1" ht="13.2" x14ac:dyDescent="0.25">
      <c r="A19609"/>
    </row>
    <row r="19610" spans="1:1" ht="13.2" x14ac:dyDescent="0.25">
      <c r="A19610"/>
    </row>
    <row r="19611" spans="1:1" ht="13.2" x14ac:dyDescent="0.25">
      <c r="A19611"/>
    </row>
    <row r="19612" spans="1:1" ht="13.2" x14ac:dyDescent="0.25">
      <c r="A19612"/>
    </row>
    <row r="19613" spans="1:1" ht="13.2" x14ac:dyDescent="0.25">
      <c r="A19613"/>
    </row>
    <row r="19614" spans="1:1" ht="13.2" x14ac:dyDescent="0.25">
      <c r="A19614"/>
    </row>
    <row r="19615" spans="1:1" ht="13.2" x14ac:dyDescent="0.25">
      <c r="A19615"/>
    </row>
    <row r="19616" spans="1:1" ht="13.2" x14ac:dyDescent="0.25">
      <c r="A19616"/>
    </row>
    <row r="19617" spans="1:1" ht="13.2" x14ac:dyDescent="0.25">
      <c r="A19617"/>
    </row>
    <row r="19618" spans="1:1" ht="13.2" x14ac:dyDescent="0.25">
      <c r="A19618"/>
    </row>
    <row r="19619" spans="1:1" ht="13.2" x14ac:dyDescent="0.25">
      <c r="A19619"/>
    </row>
    <row r="19620" spans="1:1" ht="13.2" x14ac:dyDescent="0.25">
      <c r="A19620"/>
    </row>
    <row r="19621" spans="1:1" ht="13.2" x14ac:dyDescent="0.25">
      <c r="A19621"/>
    </row>
    <row r="19622" spans="1:1" ht="13.2" x14ac:dyDescent="0.25">
      <c r="A19622"/>
    </row>
    <row r="19623" spans="1:1" ht="13.2" x14ac:dyDescent="0.25">
      <c r="A19623"/>
    </row>
    <row r="19624" spans="1:1" ht="13.2" x14ac:dyDescent="0.25">
      <c r="A19624"/>
    </row>
    <row r="19625" spans="1:1" ht="13.2" x14ac:dyDescent="0.25">
      <c r="A19625"/>
    </row>
    <row r="19626" spans="1:1" ht="13.2" x14ac:dyDescent="0.25">
      <c r="A19626"/>
    </row>
    <row r="19627" spans="1:1" ht="13.2" x14ac:dyDescent="0.25">
      <c r="A19627"/>
    </row>
    <row r="19628" spans="1:1" ht="13.2" x14ac:dyDescent="0.25">
      <c r="A19628"/>
    </row>
    <row r="19629" spans="1:1" ht="13.2" x14ac:dyDescent="0.25">
      <c r="A19629"/>
    </row>
    <row r="19630" spans="1:1" ht="13.2" x14ac:dyDescent="0.25">
      <c r="A19630"/>
    </row>
    <row r="19631" spans="1:1" ht="13.2" x14ac:dyDescent="0.25">
      <c r="A19631"/>
    </row>
    <row r="19632" spans="1:1" ht="13.2" x14ac:dyDescent="0.25">
      <c r="A19632"/>
    </row>
    <row r="19633" spans="1:1" ht="13.2" x14ac:dyDescent="0.25">
      <c r="A19633"/>
    </row>
    <row r="19634" spans="1:1" ht="13.2" x14ac:dyDescent="0.25">
      <c r="A19634"/>
    </row>
    <row r="19635" spans="1:1" ht="13.2" x14ac:dyDescent="0.25">
      <c r="A19635"/>
    </row>
    <row r="19636" spans="1:1" ht="13.2" x14ac:dyDescent="0.25">
      <c r="A19636"/>
    </row>
    <row r="19637" spans="1:1" ht="13.2" x14ac:dyDescent="0.25">
      <c r="A19637"/>
    </row>
    <row r="19638" spans="1:1" ht="13.2" x14ac:dyDescent="0.25">
      <c r="A19638"/>
    </row>
    <row r="19639" spans="1:1" ht="13.2" x14ac:dyDescent="0.25">
      <c r="A19639"/>
    </row>
    <row r="19640" spans="1:1" ht="13.2" x14ac:dyDescent="0.25">
      <c r="A19640"/>
    </row>
    <row r="19641" spans="1:1" ht="13.2" x14ac:dyDescent="0.25">
      <c r="A19641"/>
    </row>
    <row r="19642" spans="1:1" ht="13.2" x14ac:dyDescent="0.25">
      <c r="A19642"/>
    </row>
    <row r="19643" spans="1:1" ht="13.2" x14ac:dyDescent="0.25">
      <c r="A19643"/>
    </row>
    <row r="19644" spans="1:1" ht="13.2" x14ac:dyDescent="0.25">
      <c r="A19644"/>
    </row>
    <row r="19645" spans="1:1" ht="13.2" x14ac:dyDescent="0.25">
      <c r="A19645"/>
    </row>
    <row r="19646" spans="1:1" ht="13.2" x14ac:dyDescent="0.25">
      <c r="A19646"/>
    </row>
    <row r="19647" spans="1:1" ht="13.2" x14ac:dyDescent="0.25">
      <c r="A19647"/>
    </row>
    <row r="19648" spans="1:1" ht="13.2" x14ac:dyDescent="0.25">
      <c r="A19648"/>
    </row>
    <row r="19649" spans="1:1" ht="13.2" x14ac:dyDescent="0.25">
      <c r="A19649"/>
    </row>
    <row r="19650" spans="1:1" ht="13.2" x14ac:dyDescent="0.25">
      <c r="A19650"/>
    </row>
    <row r="19651" spans="1:1" ht="13.2" x14ac:dyDescent="0.25">
      <c r="A19651"/>
    </row>
    <row r="19652" spans="1:1" ht="13.2" x14ac:dyDescent="0.25">
      <c r="A19652"/>
    </row>
    <row r="19653" spans="1:1" ht="13.2" x14ac:dyDescent="0.25">
      <c r="A19653"/>
    </row>
    <row r="19654" spans="1:1" ht="13.2" x14ac:dyDescent="0.25">
      <c r="A19654"/>
    </row>
    <row r="19655" spans="1:1" ht="13.2" x14ac:dyDescent="0.25">
      <c r="A19655"/>
    </row>
    <row r="19656" spans="1:1" ht="13.2" x14ac:dyDescent="0.25">
      <c r="A19656"/>
    </row>
    <row r="19657" spans="1:1" ht="13.2" x14ac:dyDescent="0.25">
      <c r="A19657"/>
    </row>
    <row r="19658" spans="1:1" ht="13.2" x14ac:dyDescent="0.25">
      <c r="A19658"/>
    </row>
    <row r="19659" spans="1:1" ht="13.2" x14ac:dyDescent="0.25">
      <c r="A19659"/>
    </row>
    <row r="19660" spans="1:1" ht="13.2" x14ac:dyDescent="0.25">
      <c r="A19660"/>
    </row>
    <row r="19661" spans="1:1" ht="13.2" x14ac:dyDescent="0.25">
      <c r="A19661"/>
    </row>
    <row r="19662" spans="1:1" ht="13.2" x14ac:dyDescent="0.25">
      <c r="A19662"/>
    </row>
    <row r="19663" spans="1:1" ht="13.2" x14ac:dyDescent="0.25">
      <c r="A19663"/>
    </row>
    <row r="19664" spans="1:1" ht="13.2" x14ac:dyDescent="0.25">
      <c r="A19664"/>
    </row>
    <row r="19665" spans="1:1" ht="13.2" x14ac:dyDescent="0.25">
      <c r="A19665"/>
    </row>
    <row r="19666" spans="1:1" ht="13.2" x14ac:dyDescent="0.25">
      <c r="A19666"/>
    </row>
    <row r="19667" spans="1:1" ht="13.2" x14ac:dyDescent="0.25">
      <c r="A19667"/>
    </row>
    <row r="19668" spans="1:1" ht="13.2" x14ac:dyDescent="0.25">
      <c r="A19668"/>
    </row>
    <row r="19669" spans="1:1" ht="13.2" x14ac:dyDescent="0.25">
      <c r="A19669"/>
    </row>
    <row r="19670" spans="1:1" ht="13.2" x14ac:dyDescent="0.25">
      <c r="A19670"/>
    </row>
    <row r="19671" spans="1:1" ht="13.2" x14ac:dyDescent="0.25">
      <c r="A19671"/>
    </row>
    <row r="19672" spans="1:1" ht="13.2" x14ac:dyDescent="0.25">
      <c r="A19672"/>
    </row>
    <row r="19673" spans="1:1" ht="13.2" x14ac:dyDescent="0.25">
      <c r="A19673"/>
    </row>
    <row r="19674" spans="1:1" ht="13.2" x14ac:dyDescent="0.25">
      <c r="A19674"/>
    </row>
    <row r="19675" spans="1:1" ht="13.2" x14ac:dyDescent="0.25">
      <c r="A19675"/>
    </row>
    <row r="19676" spans="1:1" ht="13.2" x14ac:dyDescent="0.25">
      <c r="A19676"/>
    </row>
    <row r="19677" spans="1:1" ht="13.2" x14ac:dyDescent="0.25">
      <c r="A19677"/>
    </row>
    <row r="19678" spans="1:1" ht="13.2" x14ac:dyDescent="0.25">
      <c r="A19678"/>
    </row>
    <row r="19679" spans="1:1" ht="13.2" x14ac:dyDescent="0.25">
      <c r="A19679"/>
    </row>
    <row r="19680" spans="1:1" ht="13.2" x14ac:dyDescent="0.25">
      <c r="A19680"/>
    </row>
    <row r="19681" spans="1:1" ht="13.2" x14ac:dyDescent="0.25">
      <c r="A19681"/>
    </row>
    <row r="19682" spans="1:1" ht="13.2" x14ac:dyDescent="0.25">
      <c r="A19682"/>
    </row>
    <row r="19683" spans="1:1" ht="13.2" x14ac:dyDescent="0.25">
      <c r="A19683"/>
    </row>
    <row r="19684" spans="1:1" ht="13.2" x14ac:dyDescent="0.25">
      <c r="A19684"/>
    </row>
    <row r="19685" spans="1:1" ht="13.2" x14ac:dyDescent="0.25">
      <c r="A19685"/>
    </row>
    <row r="19686" spans="1:1" ht="13.2" x14ac:dyDescent="0.25">
      <c r="A19686"/>
    </row>
    <row r="19687" spans="1:1" ht="13.2" x14ac:dyDescent="0.25">
      <c r="A19687"/>
    </row>
    <row r="19688" spans="1:1" ht="13.2" x14ac:dyDescent="0.25">
      <c r="A19688"/>
    </row>
    <row r="19689" spans="1:1" ht="13.2" x14ac:dyDescent="0.25">
      <c r="A19689"/>
    </row>
    <row r="19690" spans="1:1" ht="13.2" x14ac:dyDescent="0.25">
      <c r="A19690"/>
    </row>
    <row r="19691" spans="1:1" ht="13.2" x14ac:dyDescent="0.25">
      <c r="A19691"/>
    </row>
    <row r="19692" spans="1:1" ht="13.2" x14ac:dyDescent="0.25">
      <c r="A19692"/>
    </row>
    <row r="19693" spans="1:1" ht="13.2" x14ac:dyDescent="0.25">
      <c r="A19693"/>
    </row>
    <row r="19694" spans="1:1" ht="13.2" x14ac:dyDescent="0.25">
      <c r="A19694"/>
    </row>
    <row r="19695" spans="1:1" ht="13.2" x14ac:dyDescent="0.25">
      <c r="A19695"/>
    </row>
    <row r="19696" spans="1:1" ht="13.2" x14ac:dyDescent="0.25">
      <c r="A19696"/>
    </row>
    <row r="19697" spans="1:1" ht="13.2" x14ac:dyDescent="0.25">
      <c r="A19697"/>
    </row>
    <row r="19698" spans="1:1" ht="13.2" x14ac:dyDescent="0.25">
      <c r="A19698"/>
    </row>
    <row r="19699" spans="1:1" ht="13.2" x14ac:dyDescent="0.25">
      <c r="A19699"/>
    </row>
    <row r="19700" spans="1:1" ht="13.2" x14ac:dyDescent="0.25">
      <c r="A19700"/>
    </row>
    <row r="19701" spans="1:1" ht="13.2" x14ac:dyDescent="0.25">
      <c r="A19701"/>
    </row>
    <row r="19702" spans="1:1" ht="13.2" x14ac:dyDescent="0.25">
      <c r="A19702"/>
    </row>
    <row r="19703" spans="1:1" ht="13.2" x14ac:dyDescent="0.25">
      <c r="A19703"/>
    </row>
    <row r="19704" spans="1:1" ht="13.2" x14ac:dyDescent="0.25">
      <c r="A19704"/>
    </row>
    <row r="19705" spans="1:1" ht="13.2" x14ac:dyDescent="0.25">
      <c r="A19705"/>
    </row>
    <row r="19706" spans="1:1" ht="13.2" x14ac:dyDescent="0.25">
      <c r="A19706"/>
    </row>
    <row r="19707" spans="1:1" ht="13.2" x14ac:dyDescent="0.25">
      <c r="A19707"/>
    </row>
    <row r="19708" spans="1:1" ht="13.2" x14ac:dyDescent="0.25">
      <c r="A19708"/>
    </row>
    <row r="19709" spans="1:1" ht="13.2" x14ac:dyDescent="0.25">
      <c r="A19709"/>
    </row>
    <row r="19710" spans="1:1" ht="13.2" x14ac:dyDescent="0.25">
      <c r="A19710"/>
    </row>
    <row r="19711" spans="1:1" ht="13.2" x14ac:dyDescent="0.25">
      <c r="A19711"/>
    </row>
    <row r="19712" spans="1:1" ht="13.2" x14ac:dyDescent="0.25">
      <c r="A19712"/>
    </row>
    <row r="19713" spans="1:1" ht="13.2" x14ac:dyDescent="0.25">
      <c r="A19713"/>
    </row>
    <row r="19714" spans="1:1" ht="13.2" x14ac:dyDescent="0.25">
      <c r="A19714"/>
    </row>
    <row r="19715" spans="1:1" ht="13.2" x14ac:dyDescent="0.25">
      <c r="A19715"/>
    </row>
    <row r="19716" spans="1:1" ht="13.2" x14ac:dyDescent="0.25">
      <c r="A19716"/>
    </row>
    <row r="19717" spans="1:1" ht="13.2" x14ac:dyDescent="0.25">
      <c r="A19717"/>
    </row>
    <row r="19718" spans="1:1" ht="13.2" x14ac:dyDescent="0.25">
      <c r="A19718"/>
    </row>
    <row r="19719" spans="1:1" ht="13.2" x14ac:dyDescent="0.25">
      <c r="A19719"/>
    </row>
    <row r="19720" spans="1:1" ht="13.2" x14ac:dyDescent="0.25">
      <c r="A19720"/>
    </row>
    <row r="19721" spans="1:1" ht="13.2" x14ac:dyDescent="0.25">
      <c r="A19721"/>
    </row>
    <row r="19722" spans="1:1" ht="13.2" x14ac:dyDescent="0.25">
      <c r="A19722"/>
    </row>
    <row r="19723" spans="1:1" ht="13.2" x14ac:dyDescent="0.25">
      <c r="A19723"/>
    </row>
    <row r="19724" spans="1:1" ht="13.2" x14ac:dyDescent="0.25">
      <c r="A19724"/>
    </row>
    <row r="19725" spans="1:1" ht="13.2" x14ac:dyDescent="0.25">
      <c r="A19725"/>
    </row>
    <row r="19726" spans="1:1" ht="13.2" x14ac:dyDescent="0.25">
      <c r="A19726"/>
    </row>
    <row r="19727" spans="1:1" ht="13.2" x14ac:dyDescent="0.25">
      <c r="A19727"/>
    </row>
    <row r="19728" spans="1:1" ht="13.2" x14ac:dyDescent="0.25">
      <c r="A19728"/>
    </row>
    <row r="19729" spans="1:1" ht="13.2" x14ac:dyDescent="0.25">
      <c r="A19729"/>
    </row>
    <row r="19730" spans="1:1" ht="13.2" x14ac:dyDescent="0.25">
      <c r="A19730"/>
    </row>
    <row r="19731" spans="1:1" ht="13.2" x14ac:dyDescent="0.25">
      <c r="A19731"/>
    </row>
    <row r="19732" spans="1:1" ht="13.2" x14ac:dyDescent="0.25">
      <c r="A19732"/>
    </row>
    <row r="19733" spans="1:1" ht="13.2" x14ac:dyDescent="0.25">
      <c r="A19733"/>
    </row>
    <row r="19734" spans="1:1" ht="13.2" x14ac:dyDescent="0.25">
      <c r="A19734"/>
    </row>
    <row r="19735" spans="1:1" ht="13.2" x14ac:dyDescent="0.25">
      <c r="A19735"/>
    </row>
    <row r="19736" spans="1:1" ht="13.2" x14ac:dyDescent="0.25">
      <c r="A19736"/>
    </row>
    <row r="19737" spans="1:1" ht="13.2" x14ac:dyDescent="0.25">
      <c r="A19737"/>
    </row>
    <row r="19738" spans="1:1" ht="13.2" x14ac:dyDescent="0.25">
      <c r="A19738"/>
    </row>
    <row r="19739" spans="1:1" ht="13.2" x14ac:dyDescent="0.25">
      <c r="A19739"/>
    </row>
    <row r="19740" spans="1:1" ht="13.2" x14ac:dyDescent="0.25">
      <c r="A19740"/>
    </row>
    <row r="19741" spans="1:1" ht="13.2" x14ac:dyDescent="0.25">
      <c r="A19741"/>
    </row>
    <row r="19742" spans="1:1" ht="13.2" x14ac:dyDescent="0.25">
      <c r="A19742"/>
    </row>
    <row r="19743" spans="1:1" ht="13.2" x14ac:dyDescent="0.25">
      <c r="A19743"/>
    </row>
    <row r="19744" spans="1:1" ht="13.2" x14ac:dyDescent="0.25">
      <c r="A19744"/>
    </row>
    <row r="19745" spans="1:1" ht="13.2" x14ac:dyDescent="0.25">
      <c r="A19745"/>
    </row>
    <row r="19746" spans="1:1" ht="13.2" x14ac:dyDescent="0.25">
      <c r="A19746"/>
    </row>
    <row r="19747" spans="1:1" ht="13.2" x14ac:dyDescent="0.25">
      <c r="A19747"/>
    </row>
    <row r="19748" spans="1:1" ht="13.2" x14ac:dyDescent="0.25">
      <c r="A19748"/>
    </row>
    <row r="19749" spans="1:1" ht="13.2" x14ac:dyDescent="0.25">
      <c r="A19749"/>
    </row>
    <row r="19750" spans="1:1" ht="13.2" x14ac:dyDescent="0.25">
      <c r="A19750"/>
    </row>
    <row r="19751" spans="1:1" ht="13.2" x14ac:dyDescent="0.25">
      <c r="A19751"/>
    </row>
    <row r="19752" spans="1:1" ht="13.2" x14ac:dyDescent="0.25">
      <c r="A19752"/>
    </row>
    <row r="19753" spans="1:1" ht="13.2" x14ac:dyDescent="0.25">
      <c r="A19753"/>
    </row>
    <row r="19754" spans="1:1" ht="13.2" x14ac:dyDescent="0.25">
      <c r="A19754"/>
    </row>
    <row r="19755" spans="1:1" ht="13.2" x14ac:dyDescent="0.25">
      <c r="A19755"/>
    </row>
    <row r="19756" spans="1:1" ht="13.2" x14ac:dyDescent="0.25">
      <c r="A19756"/>
    </row>
    <row r="19757" spans="1:1" ht="13.2" x14ac:dyDescent="0.25">
      <c r="A19757"/>
    </row>
    <row r="19758" spans="1:1" ht="13.2" x14ac:dyDescent="0.25">
      <c r="A19758"/>
    </row>
    <row r="19759" spans="1:1" ht="13.2" x14ac:dyDescent="0.25">
      <c r="A19759"/>
    </row>
    <row r="19760" spans="1:1" ht="13.2" x14ac:dyDescent="0.25">
      <c r="A19760"/>
    </row>
    <row r="19761" spans="1:1" ht="13.2" x14ac:dyDescent="0.25">
      <c r="A19761"/>
    </row>
    <row r="19762" spans="1:1" ht="13.2" x14ac:dyDescent="0.25">
      <c r="A19762"/>
    </row>
    <row r="19763" spans="1:1" ht="13.2" x14ac:dyDescent="0.25">
      <c r="A19763"/>
    </row>
    <row r="19764" spans="1:1" ht="13.2" x14ac:dyDescent="0.25">
      <c r="A19764"/>
    </row>
    <row r="19765" spans="1:1" ht="13.2" x14ac:dyDescent="0.25">
      <c r="A19765"/>
    </row>
    <row r="19766" spans="1:1" ht="13.2" x14ac:dyDescent="0.25">
      <c r="A19766"/>
    </row>
    <row r="19767" spans="1:1" ht="13.2" x14ac:dyDescent="0.25">
      <c r="A19767"/>
    </row>
    <row r="19768" spans="1:1" ht="13.2" x14ac:dyDescent="0.25">
      <c r="A19768"/>
    </row>
    <row r="19769" spans="1:1" ht="13.2" x14ac:dyDescent="0.25">
      <c r="A19769"/>
    </row>
    <row r="19770" spans="1:1" ht="13.2" x14ac:dyDescent="0.25">
      <c r="A19770"/>
    </row>
    <row r="19771" spans="1:1" ht="13.2" x14ac:dyDescent="0.25">
      <c r="A19771"/>
    </row>
    <row r="19772" spans="1:1" ht="13.2" x14ac:dyDescent="0.25">
      <c r="A19772"/>
    </row>
    <row r="19773" spans="1:1" ht="13.2" x14ac:dyDescent="0.25">
      <c r="A19773"/>
    </row>
    <row r="19774" spans="1:1" ht="13.2" x14ac:dyDescent="0.25">
      <c r="A19774"/>
    </row>
    <row r="19775" spans="1:1" ht="13.2" x14ac:dyDescent="0.25">
      <c r="A19775"/>
    </row>
    <row r="19776" spans="1:1" ht="13.2" x14ac:dyDescent="0.25">
      <c r="A19776"/>
    </row>
    <row r="19777" spans="1:1" ht="13.2" x14ac:dyDescent="0.25">
      <c r="A19777"/>
    </row>
    <row r="19778" spans="1:1" ht="13.2" x14ac:dyDescent="0.25">
      <c r="A19778"/>
    </row>
    <row r="19779" spans="1:1" ht="13.2" x14ac:dyDescent="0.25">
      <c r="A19779"/>
    </row>
    <row r="19780" spans="1:1" ht="13.2" x14ac:dyDescent="0.25">
      <c r="A19780"/>
    </row>
    <row r="19781" spans="1:1" ht="13.2" x14ac:dyDescent="0.25">
      <c r="A19781"/>
    </row>
    <row r="19782" spans="1:1" ht="13.2" x14ac:dyDescent="0.25">
      <c r="A19782"/>
    </row>
    <row r="19783" spans="1:1" ht="13.2" x14ac:dyDescent="0.25">
      <c r="A19783"/>
    </row>
    <row r="19784" spans="1:1" ht="13.2" x14ac:dyDescent="0.25">
      <c r="A19784"/>
    </row>
    <row r="19785" spans="1:1" ht="13.2" x14ac:dyDescent="0.25">
      <c r="A19785"/>
    </row>
    <row r="19786" spans="1:1" ht="13.2" x14ac:dyDescent="0.25">
      <c r="A19786"/>
    </row>
    <row r="19787" spans="1:1" ht="13.2" x14ac:dyDescent="0.25">
      <c r="A19787"/>
    </row>
    <row r="19788" spans="1:1" ht="13.2" x14ac:dyDescent="0.25">
      <c r="A19788"/>
    </row>
    <row r="19789" spans="1:1" ht="13.2" x14ac:dyDescent="0.25">
      <c r="A19789"/>
    </row>
    <row r="19790" spans="1:1" ht="13.2" x14ac:dyDescent="0.25">
      <c r="A19790"/>
    </row>
    <row r="19791" spans="1:1" ht="13.2" x14ac:dyDescent="0.25">
      <c r="A19791"/>
    </row>
    <row r="19792" spans="1:1" ht="13.2" x14ac:dyDescent="0.25">
      <c r="A19792"/>
    </row>
    <row r="19793" spans="1:1" ht="13.2" x14ac:dyDescent="0.25">
      <c r="A19793"/>
    </row>
    <row r="19794" spans="1:1" ht="13.2" x14ac:dyDescent="0.25">
      <c r="A19794"/>
    </row>
    <row r="19795" spans="1:1" ht="13.2" x14ac:dyDescent="0.25">
      <c r="A19795"/>
    </row>
    <row r="19796" spans="1:1" ht="13.2" x14ac:dyDescent="0.25">
      <c r="A19796"/>
    </row>
    <row r="19797" spans="1:1" ht="13.2" x14ac:dyDescent="0.25">
      <c r="A19797"/>
    </row>
    <row r="19798" spans="1:1" ht="13.2" x14ac:dyDescent="0.25">
      <c r="A19798"/>
    </row>
    <row r="19799" spans="1:1" ht="13.2" x14ac:dyDescent="0.25">
      <c r="A19799"/>
    </row>
    <row r="19800" spans="1:1" ht="13.2" x14ac:dyDescent="0.25">
      <c r="A19800"/>
    </row>
    <row r="19801" spans="1:1" ht="13.2" x14ac:dyDescent="0.25">
      <c r="A19801"/>
    </row>
    <row r="19802" spans="1:1" ht="13.2" x14ac:dyDescent="0.25">
      <c r="A19802"/>
    </row>
    <row r="19803" spans="1:1" ht="13.2" x14ac:dyDescent="0.25">
      <c r="A19803"/>
    </row>
    <row r="19804" spans="1:1" ht="13.2" x14ac:dyDescent="0.25">
      <c r="A19804"/>
    </row>
    <row r="19805" spans="1:1" ht="13.2" x14ac:dyDescent="0.25">
      <c r="A19805"/>
    </row>
    <row r="19806" spans="1:1" ht="13.2" x14ac:dyDescent="0.25">
      <c r="A19806"/>
    </row>
    <row r="19807" spans="1:1" ht="13.2" x14ac:dyDescent="0.25">
      <c r="A19807"/>
    </row>
    <row r="19808" spans="1:1" ht="13.2" x14ac:dyDescent="0.25">
      <c r="A19808"/>
    </row>
    <row r="19809" spans="1:1" ht="13.2" x14ac:dyDescent="0.25">
      <c r="A19809"/>
    </row>
    <row r="19810" spans="1:1" ht="13.2" x14ac:dyDescent="0.25">
      <c r="A19810"/>
    </row>
    <row r="19811" spans="1:1" ht="13.2" x14ac:dyDescent="0.25">
      <c r="A19811"/>
    </row>
    <row r="19812" spans="1:1" ht="13.2" x14ac:dyDescent="0.25">
      <c r="A19812"/>
    </row>
    <row r="19813" spans="1:1" ht="13.2" x14ac:dyDescent="0.25">
      <c r="A19813"/>
    </row>
    <row r="19814" spans="1:1" ht="13.2" x14ac:dyDescent="0.25">
      <c r="A19814"/>
    </row>
    <row r="19815" spans="1:1" ht="13.2" x14ac:dyDescent="0.25">
      <c r="A19815"/>
    </row>
    <row r="19816" spans="1:1" ht="13.2" x14ac:dyDescent="0.25">
      <c r="A19816"/>
    </row>
    <row r="19817" spans="1:1" ht="13.2" x14ac:dyDescent="0.25">
      <c r="A19817"/>
    </row>
    <row r="19818" spans="1:1" ht="13.2" x14ac:dyDescent="0.25">
      <c r="A19818"/>
    </row>
    <row r="19819" spans="1:1" ht="13.2" x14ac:dyDescent="0.25">
      <c r="A19819"/>
    </row>
    <row r="19820" spans="1:1" ht="13.2" x14ac:dyDescent="0.25">
      <c r="A19820"/>
    </row>
    <row r="19821" spans="1:1" ht="13.2" x14ac:dyDescent="0.25">
      <c r="A19821"/>
    </row>
    <row r="19822" spans="1:1" ht="13.2" x14ac:dyDescent="0.25">
      <c r="A19822"/>
    </row>
    <row r="19823" spans="1:1" ht="13.2" x14ac:dyDescent="0.25">
      <c r="A19823"/>
    </row>
    <row r="19824" spans="1:1" ht="13.2" x14ac:dyDescent="0.25">
      <c r="A19824"/>
    </row>
    <row r="19825" spans="1:1" ht="13.2" x14ac:dyDescent="0.25">
      <c r="A19825"/>
    </row>
    <row r="19826" spans="1:1" ht="13.2" x14ac:dyDescent="0.25">
      <c r="A19826"/>
    </row>
    <row r="19827" spans="1:1" ht="13.2" x14ac:dyDescent="0.25">
      <c r="A19827"/>
    </row>
    <row r="19828" spans="1:1" ht="13.2" x14ac:dyDescent="0.25">
      <c r="A19828"/>
    </row>
    <row r="19829" spans="1:1" ht="13.2" x14ac:dyDescent="0.25">
      <c r="A19829"/>
    </row>
    <row r="19830" spans="1:1" ht="13.2" x14ac:dyDescent="0.25">
      <c r="A19830"/>
    </row>
    <row r="19831" spans="1:1" ht="13.2" x14ac:dyDescent="0.25">
      <c r="A19831"/>
    </row>
    <row r="19832" spans="1:1" ht="13.2" x14ac:dyDescent="0.25">
      <c r="A19832"/>
    </row>
    <row r="19833" spans="1:1" ht="13.2" x14ac:dyDescent="0.25">
      <c r="A19833"/>
    </row>
    <row r="19834" spans="1:1" ht="13.2" x14ac:dyDescent="0.25">
      <c r="A19834"/>
    </row>
    <row r="19835" spans="1:1" ht="13.2" x14ac:dyDescent="0.25">
      <c r="A19835"/>
    </row>
    <row r="19836" spans="1:1" ht="13.2" x14ac:dyDescent="0.25">
      <c r="A19836"/>
    </row>
    <row r="19837" spans="1:1" ht="13.2" x14ac:dyDescent="0.25">
      <c r="A19837"/>
    </row>
    <row r="19838" spans="1:1" ht="13.2" x14ac:dyDescent="0.25">
      <c r="A19838"/>
    </row>
    <row r="19839" spans="1:1" ht="13.2" x14ac:dyDescent="0.25">
      <c r="A19839"/>
    </row>
    <row r="19840" spans="1:1" ht="13.2" x14ac:dyDescent="0.25">
      <c r="A19840"/>
    </row>
    <row r="19841" spans="1:1" ht="13.2" x14ac:dyDescent="0.25">
      <c r="A19841"/>
    </row>
    <row r="19842" spans="1:1" ht="13.2" x14ac:dyDescent="0.25">
      <c r="A19842"/>
    </row>
    <row r="19843" spans="1:1" ht="13.2" x14ac:dyDescent="0.25">
      <c r="A19843"/>
    </row>
    <row r="19844" spans="1:1" ht="13.2" x14ac:dyDescent="0.25">
      <c r="A19844"/>
    </row>
    <row r="19845" spans="1:1" ht="13.2" x14ac:dyDescent="0.25">
      <c r="A19845"/>
    </row>
    <row r="19846" spans="1:1" ht="13.2" x14ac:dyDescent="0.25">
      <c r="A19846"/>
    </row>
    <row r="19847" spans="1:1" ht="13.2" x14ac:dyDescent="0.25">
      <c r="A19847"/>
    </row>
    <row r="19848" spans="1:1" ht="13.2" x14ac:dyDescent="0.25">
      <c r="A19848"/>
    </row>
    <row r="19849" spans="1:1" ht="13.2" x14ac:dyDescent="0.25">
      <c r="A19849"/>
    </row>
    <row r="19850" spans="1:1" ht="13.2" x14ac:dyDescent="0.25">
      <c r="A19850"/>
    </row>
    <row r="19851" spans="1:1" ht="13.2" x14ac:dyDescent="0.25">
      <c r="A19851"/>
    </row>
    <row r="19852" spans="1:1" ht="13.2" x14ac:dyDescent="0.25">
      <c r="A19852"/>
    </row>
    <row r="19853" spans="1:1" ht="13.2" x14ac:dyDescent="0.25">
      <c r="A19853"/>
    </row>
    <row r="19854" spans="1:1" ht="13.2" x14ac:dyDescent="0.25">
      <c r="A19854"/>
    </row>
    <row r="19855" spans="1:1" ht="13.2" x14ac:dyDescent="0.25">
      <c r="A19855"/>
    </row>
    <row r="19856" spans="1:1" ht="13.2" x14ac:dyDescent="0.25">
      <c r="A19856"/>
    </row>
    <row r="19857" spans="1:1" ht="13.2" x14ac:dyDescent="0.25">
      <c r="A19857"/>
    </row>
    <row r="19858" spans="1:1" ht="13.2" x14ac:dyDescent="0.25">
      <c r="A19858"/>
    </row>
    <row r="19859" spans="1:1" ht="13.2" x14ac:dyDescent="0.25">
      <c r="A19859"/>
    </row>
    <row r="19860" spans="1:1" ht="13.2" x14ac:dyDescent="0.25">
      <c r="A19860"/>
    </row>
    <row r="19861" spans="1:1" ht="13.2" x14ac:dyDescent="0.25">
      <c r="A19861"/>
    </row>
    <row r="19862" spans="1:1" ht="13.2" x14ac:dyDescent="0.25">
      <c r="A19862"/>
    </row>
    <row r="19863" spans="1:1" ht="13.2" x14ac:dyDescent="0.25">
      <c r="A19863"/>
    </row>
    <row r="19864" spans="1:1" ht="13.2" x14ac:dyDescent="0.25">
      <c r="A19864"/>
    </row>
    <row r="19865" spans="1:1" ht="13.2" x14ac:dyDescent="0.25">
      <c r="A19865"/>
    </row>
    <row r="19866" spans="1:1" ht="13.2" x14ac:dyDescent="0.25">
      <c r="A19866"/>
    </row>
    <row r="19867" spans="1:1" ht="13.2" x14ac:dyDescent="0.25">
      <c r="A19867"/>
    </row>
    <row r="19868" spans="1:1" ht="13.2" x14ac:dyDescent="0.25">
      <c r="A19868"/>
    </row>
    <row r="19869" spans="1:1" ht="13.2" x14ac:dyDescent="0.25">
      <c r="A19869"/>
    </row>
    <row r="19870" spans="1:1" ht="13.2" x14ac:dyDescent="0.25">
      <c r="A19870"/>
    </row>
    <row r="19871" spans="1:1" ht="13.2" x14ac:dyDescent="0.25">
      <c r="A19871"/>
    </row>
    <row r="19872" spans="1:1" ht="13.2" x14ac:dyDescent="0.25">
      <c r="A19872"/>
    </row>
    <row r="19873" spans="1:1" ht="13.2" x14ac:dyDescent="0.25">
      <c r="A19873"/>
    </row>
    <row r="19874" spans="1:1" ht="13.2" x14ac:dyDescent="0.25">
      <c r="A19874"/>
    </row>
    <row r="19875" spans="1:1" ht="13.2" x14ac:dyDescent="0.25">
      <c r="A19875"/>
    </row>
    <row r="19876" spans="1:1" ht="13.2" x14ac:dyDescent="0.25">
      <c r="A19876"/>
    </row>
    <row r="19877" spans="1:1" ht="13.2" x14ac:dyDescent="0.25">
      <c r="A19877"/>
    </row>
    <row r="19878" spans="1:1" ht="13.2" x14ac:dyDescent="0.25">
      <c r="A19878"/>
    </row>
    <row r="19879" spans="1:1" ht="13.2" x14ac:dyDescent="0.25">
      <c r="A19879"/>
    </row>
    <row r="19880" spans="1:1" ht="13.2" x14ac:dyDescent="0.25">
      <c r="A19880"/>
    </row>
    <row r="19881" spans="1:1" ht="13.2" x14ac:dyDescent="0.25">
      <c r="A19881"/>
    </row>
    <row r="19882" spans="1:1" ht="13.2" x14ac:dyDescent="0.25">
      <c r="A19882"/>
    </row>
    <row r="19883" spans="1:1" ht="13.2" x14ac:dyDescent="0.25">
      <c r="A19883"/>
    </row>
    <row r="19884" spans="1:1" ht="13.2" x14ac:dyDescent="0.25">
      <c r="A19884"/>
    </row>
    <row r="19885" spans="1:1" ht="13.2" x14ac:dyDescent="0.25">
      <c r="A19885"/>
    </row>
    <row r="19886" spans="1:1" ht="13.2" x14ac:dyDescent="0.25">
      <c r="A19886"/>
    </row>
    <row r="19887" spans="1:1" ht="13.2" x14ac:dyDescent="0.25">
      <c r="A19887"/>
    </row>
    <row r="19888" spans="1:1" ht="13.2" x14ac:dyDescent="0.25">
      <c r="A19888"/>
    </row>
    <row r="19889" spans="1:1" ht="13.2" x14ac:dyDescent="0.25">
      <c r="A19889"/>
    </row>
    <row r="19890" spans="1:1" ht="13.2" x14ac:dyDescent="0.25">
      <c r="A19890"/>
    </row>
    <row r="19891" spans="1:1" ht="13.2" x14ac:dyDescent="0.25">
      <c r="A19891"/>
    </row>
    <row r="19892" spans="1:1" ht="13.2" x14ac:dyDescent="0.25">
      <c r="A19892"/>
    </row>
    <row r="19893" spans="1:1" ht="13.2" x14ac:dyDescent="0.25">
      <c r="A19893"/>
    </row>
    <row r="19894" spans="1:1" ht="13.2" x14ac:dyDescent="0.25">
      <c r="A19894"/>
    </row>
    <row r="19895" spans="1:1" ht="13.2" x14ac:dyDescent="0.25">
      <c r="A19895"/>
    </row>
    <row r="19896" spans="1:1" ht="13.2" x14ac:dyDescent="0.25">
      <c r="A19896"/>
    </row>
    <row r="19897" spans="1:1" ht="13.2" x14ac:dyDescent="0.25">
      <c r="A19897"/>
    </row>
    <row r="19898" spans="1:1" ht="13.2" x14ac:dyDescent="0.25">
      <c r="A19898"/>
    </row>
    <row r="19899" spans="1:1" ht="13.2" x14ac:dyDescent="0.25">
      <c r="A19899"/>
    </row>
    <row r="19900" spans="1:1" ht="13.2" x14ac:dyDescent="0.25">
      <c r="A19900"/>
    </row>
    <row r="19901" spans="1:1" ht="13.2" x14ac:dyDescent="0.25">
      <c r="A19901"/>
    </row>
    <row r="19902" spans="1:1" ht="13.2" x14ac:dyDescent="0.25">
      <c r="A19902"/>
    </row>
    <row r="19903" spans="1:1" ht="13.2" x14ac:dyDescent="0.25">
      <c r="A19903"/>
    </row>
    <row r="19904" spans="1:1" ht="13.2" x14ac:dyDescent="0.25">
      <c r="A19904"/>
    </row>
    <row r="19905" spans="1:1" ht="13.2" x14ac:dyDescent="0.25">
      <c r="A19905"/>
    </row>
    <row r="19906" spans="1:1" ht="13.2" x14ac:dyDescent="0.25">
      <c r="A19906"/>
    </row>
    <row r="19907" spans="1:1" ht="13.2" x14ac:dyDescent="0.25">
      <c r="A19907"/>
    </row>
    <row r="19908" spans="1:1" ht="13.2" x14ac:dyDescent="0.25">
      <c r="A19908"/>
    </row>
    <row r="19909" spans="1:1" ht="13.2" x14ac:dyDescent="0.25">
      <c r="A19909"/>
    </row>
    <row r="19910" spans="1:1" ht="13.2" x14ac:dyDescent="0.25">
      <c r="A19910"/>
    </row>
    <row r="19911" spans="1:1" ht="13.2" x14ac:dyDescent="0.25">
      <c r="A19911"/>
    </row>
    <row r="19912" spans="1:1" ht="13.2" x14ac:dyDescent="0.25">
      <c r="A19912"/>
    </row>
    <row r="19913" spans="1:1" ht="13.2" x14ac:dyDescent="0.25">
      <c r="A19913"/>
    </row>
    <row r="19914" spans="1:1" ht="13.2" x14ac:dyDescent="0.25">
      <c r="A19914"/>
    </row>
    <row r="19915" spans="1:1" ht="13.2" x14ac:dyDescent="0.25">
      <c r="A19915"/>
    </row>
    <row r="19916" spans="1:1" ht="13.2" x14ac:dyDescent="0.25">
      <c r="A19916"/>
    </row>
    <row r="19917" spans="1:1" ht="13.2" x14ac:dyDescent="0.25">
      <c r="A19917"/>
    </row>
    <row r="19918" spans="1:1" ht="13.2" x14ac:dyDescent="0.25">
      <c r="A19918"/>
    </row>
    <row r="19919" spans="1:1" ht="13.2" x14ac:dyDescent="0.25">
      <c r="A19919"/>
    </row>
    <row r="19920" spans="1:1" ht="13.2" x14ac:dyDescent="0.25">
      <c r="A19920"/>
    </row>
    <row r="19921" spans="1:1" ht="13.2" x14ac:dyDescent="0.25">
      <c r="A19921"/>
    </row>
    <row r="19922" spans="1:1" ht="13.2" x14ac:dyDescent="0.25">
      <c r="A19922"/>
    </row>
    <row r="19923" spans="1:1" ht="13.2" x14ac:dyDescent="0.25">
      <c r="A19923"/>
    </row>
    <row r="19924" spans="1:1" ht="13.2" x14ac:dyDescent="0.25">
      <c r="A19924"/>
    </row>
    <row r="19925" spans="1:1" ht="13.2" x14ac:dyDescent="0.25">
      <c r="A19925"/>
    </row>
    <row r="19926" spans="1:1" ht="13.2" x14ac:dyDescent="0.25">
      <c r="A19926"/>
    </row>
    <row r="19927" spans="1:1" ht="13.2" x14ac:dyDescent="0.25">
      <c r="A19927"/>
    </row>
    <row r="19928" spans="1:1" ht="13.2" x14ac:dyDescent="0.25">
      <c r="A19928"/>
    </row>
    <row r="19929" spans="1:1" ht="13.2" x14ac:dyDescent="0.25">
      <c r="A19929"/>
    </row>
    <row r="19930" spans="1:1" ht="13.2" x14ac:dyDescent="0.25">
      <c r="A19930"/>
    </row>
    <row r="19931" spans="1:1" ht="13.2" x14ac:dyDescent="0.25">
      <c r="A19931"/>
    </row>
    <row r="19932" spans="1:1" ht="13.2" x14ac:dyDescent="0.25">
      <c r="A19932"/>
    </row>
    <row r="19933" spans="1:1" ht="13.2" x14ac:dyDescent="0.25">
      <c r="A19933"/>
    </row>
    <row r="19934" spans="1:1" ht="13.2" x14ac:dyDescent="0.25">
      <c r="A19934"/>
    </row>
    <row r="19935" spans="1:1" ht="13.2" x14ac:dyDescent="0.25">
      <c r="A19935"/>
    </row>
    <row r="19936" spans="1:1" ht="13.2" x14ac:dyDescent="0.25">
      <c r="A19936"/>
    </row>
    <row r="19937" spans="1:1" ht="13.2" x14ac:dyDescent="0.25">
      <c r="A19937"/>
    </row>
    <row r="19938" spans="1:1" ht="13.2" x14ac:dyDescent="0.25">
      <c r="A19938"/>
    </row>
    <row r="19939" spans="1:1" ht="13.2" x14ac:dyDescent="0.25">
      <c r="A19939"/>
    </row>
    <row r="19940" spans="1:1" ht="13.2" x14ac:dyDescent="0.25">
      <c r="A19940"/>
    </row>
    <row r="19941" spans="1:1" ht="13.2" x14ac:dyDescent="0.25">
      <c r="A19941"/>
    </row>
    <row r="19942" spans="1:1" ht="13.2" x14ac:dyDescent="0.25">
      <c r="A19942"/>
    </row>
    <row r="19943" spans="1:1" ht="13.2" x14ac:dyDescent="0.25">
      <c r="A19943"/>
    </row>
    <row r="19944" spans="1:1" ht="13.2" x14ac:dyDescent="0.25">
      <c r="A19944"/>
    </row>
    <row r="19945" spans="1:1" ht="13.2" x14ac:dyDescent="0.25">
      <c r="A19945"/>
    </row>
    <row r="19946" spans="1:1" ht="13.2" x14ac:dyDescent="0.25">
      <c r="A19946"/>
    </row>
    <row r="19947" spans="1:1" ht="13.2" x14ac:dyDescent="0.25">
      <c r="A19947"/>
    </row>
    <row r="19948" spans="1:1" ht="13.2" x14ac:dyDescent="0.25">
      <c r="A19948"/>
    </row>
    <row r="19949" spans="1:1" ht="13.2" x14ac:dyDescent="0.25">
      <c r="A19949"/>
    </row>
    <row r="19950" spans="1:1" ht="13.2" x14ac:dyDescent="0.25">
      <c r="A19950"/>
    </row>
    <row r="19951" spans="1:1" ht="13.2" x14ac:dyDescent="0.25">
      <c r="A19951"/>
    </row>
    <row r="19952" spans="1:1" ht="13.2" x14ac:dyDescent="0.25">
      <c r="A19952"/>
    </row>
    <row r="19953" spans="1:1" ht="13.2" x14ac:dyDescent="0.25">
      <c r="A19953"/>
    </row>
    <row r="19954" spans="1:1" ht="13.2" x14ac:dyDescent="0.25">
      <c r="A19954"/>
    </row>
    <row r="19955" spans="1:1" ht="13.2" x14ac:dyDescent="0.25">
      <c r="A19955"/>
    </row>
    <row r="19956" spans="1:1" ht="13.2" x14ac:dyDescent="0.25">
      <c r="A19956"/>
    </row>
    <row r="19957" spans="1:1" ht="13.2" x14ac:dyDescent="0.25">
      <c r="A19957"/>
    </row>
    <row r="19958" spans="1:1" ht="13.2" x14ac:dyDescent="0.25">
      <c r="A19958"/>
    </row>
    <row r="19959" spans="1:1" ht="13.2" x14ac:dyDescent="0.25">
      <c r="A19959"/>
    </row>
    <row r="19960" spans="1:1" ht="13.2" x14ac:dyDescent="0.25">
      <c r="A19960"/>
    </row>
    <row r="19961" spans="1:1" ht="13.2" x14ac:dyDescent="0.25">
      <c r="A19961"/>
    </row>
    <row r="19962" spans="1:1" ht="13.2" x14ac:dyDescent="0.25">
      <c r="A19962"/>
    </row>
    <row r="19963" spans="1:1" ht="13.2" x14ac:dyDescent="0.25">
      <c r="A19963"/>
    </row>
    <row r="19964" spans="1:1" ht="13.2" x14ac:dyDescent="0.25">
      <c r="A19964"/>
    </row>
    <row r="19965" spans="1:1" ht="13.2" x14ac:dyDescent="0.25">
      <c r="A19965"/>
    </row>
    <row r="19966" spans="1:1" ht="13.2" x14ac:dyDescent="0.25">
      <c r="A19966"/>
    </row>
    <row r="19967" spans="1:1" ht="13.2" x14ac:dyDescent="0.25">
      <c r="A19967"/>
    </row>
    <row r="19968" spans="1:1" ht="13.2" x14ac:dyDescent="0.25">
      <c r="A19968"/>
    </row>
    <row r="19969" spans="1:1" ht="13.2" x14ac:dyDescent="0.25">
      <c r="A19969"/>
    </row>
    <row r="19970" spans="1:1" ht="13.2" x14ac:dyDescent="0.25">
      <c r="A19970"/>
    </row>
    <row r="19971" spans="1:1" ht="13.2" x14ac:dyDescent="0.25">
      <c r="A19971"/>
    </row>
    <row r="19972" spans="1:1" ht="13.2" x14ac:dyDescent="0.25">
      <c r="A19972"/>
    </row>
    <row r="19973" spans="1:1" ht="13.2" x14ac:dyDescent="0.25">
      <c r="A19973"/>
    </row>
    <row r="19974" spans="1:1" ht="13.2" x14ac:dyDescent="0.25">
      <c r="A19974"/>
    </row>
    <row r="19975" spans="1:1" ht="13.2" x14ac:dyDescent="0.25">
      <c r="A19975"/>
    </row>
    <row r="19976" spans="1:1" ht="13.2" x14ac:dyDescent="0.25">
      <c r="A19976"/>
    </row>
    <row r="19977" spans="1:1" ht="13.2" x14ac:dyDescent="0.25">
      <c r="A19977"/>
    </row>
    <row r="19978" spans="1:1" ht="13.2" x14ac:dyDescent="0.25">
      <c r="A19978"/>
    </row>
    <row r="19979" spans="1:1" ht="13.2" x14ac:dyDescent="0.25">
      <c r="A19979"/>
    </row>
    <row r="19980" spans="1:1" ht="13.2" x14ac:dyDescent="0.25">
      <c r="A19980"/>
    </row>
    <row r="19981" spans="1:1" ht="13.2" x14ac:dyDescent="0.25">
      <c r="A19981"/>
    </row>
    <row r="19982" spans="1:1" ht="13.2" x14ac:dyDescent="0.25">
      <c r="A19982"/>
    </row>
    <row r="19983" spans="1:1" ht="13.2" x14ac:dyDescent="0.25">
      <c r="A19983"/>
    </row>
    <row r="19984" spans="1:1" ht="13.2" x14ac:dyDescent="0.25">
      <c r="A19984"/>
    </row>
    <row r="19985" spans="1:1" ht="13.2" x14ac:dyDescent="0.25">
      <c r="A19985"/>
    </row>
    <row r="19986" spans="1:1" ht="13.2" x14ac:dyDescent="0.25">
      <c r="A19986"/>
    </row>
    <row r="19987" spans="1:1" ht="13.2" x14ac:dyDescent="0.25">
      <c r="A19987"/>
    </row>
    <row r="19988" spans="1:1" ht="13.2" x14ac:dyDescent="0.25">
      <c r="A19988"/>
    </row>
    <row r="19989" spans="1:1" ht="13.2" x14ac:dyDescent="0.25">
      <c r="A19989"/>
    </row>
    <row r="19990" spans="1:1" ht="13.2" x14ac:dyDescent="0.25">
      <c r="A19990"/>
    </row>
    <row r="19991" spans="1:1" ht="13.2" x14ac:dyDescent="0.25">
      <c r="A19991"/>
    </row>
    <row r="19992" spans="1:1" ht="13.2" x14ac:dyDescent="0.25">
      <c r="A19992"/>
    </row>
    <row r="19993" spans="1:1" ht="13.2" x14ac:dyDescent="0.25">
      <c r="A19993"/>
    </row>
    <row r="19994" spans="1:1" ht="13.2" x14ac:dyDescent="0.25">
      <c r="A19994"/>
    </row>
    <row r="19995" spans="1:1" ht="13.2" x14ac:dyDescent="0.25">
      <c r="A19995"/>
    </row>
    <row r="19996" spans="1:1" ht="13.2" x14ac:dyDescent="0.25">
      <c r="A19996"/>
    </row>
    <row r="19997" spans="1:1" ht="13.2" x14ac:dyDescent="0.25">
      <c r="A19997"/>
    </row>
    <row r="19998" spans="1:1" ht="13.2" x14ac:dyDescent="0.25">
      <c r="A19998"/>
    </row>
    <row r="19999" spans="1:1" ht="13.2" x14ac:dyDescent="0.25">
      <c r="A19999"/>
    </row>
    <row r="20000" spans="1:1" ht="13.2" x14ac:dyDescent="0.25">
      <c r="A20000"/>
    </row>
    <row r="20001" spans="1:1" ht="13.2" x14ac:dyDescent="0.25">
      <c r="A20001"/>
    </row>
    <row r="20002" spans="1:1" ht="13.2" x14ac:dyDescent="0.25">
      <c r="A20002"/>
    </row>
    <row r="20003" spans="1:1" ht="13.2" x14ac:dyDescent="0.25">
      <c r="A20003"/>
    </row>
    <row r="20004" spans="1:1" ht="13.2" x14ac:dyDescent="0.25">
      <c r="A20004"/>
    </row>
    <row r="20005" spans="1:1" ht="13.2" x14ac:dyDescent="0.25">
      <c r="A20005"/>
    </row>
    <row r="20006" spans="1:1" ht="13.2" x14ac:dyDescent="0.25">
      <c r="A20006"/>
    </row>
    <row r="20007" spans="1:1" ht="13.2" x14ac:dyDescent="0.25">
      <c r="A20007"/>
    </row>
    <row r="20008" spans="1:1" ht="13.2" x14ac:dyDescent="0.25">
      <c r="A20008"/>
    </row>
    <row r="20009" spans="1:1" ht="13.2" x14ac:dyDescent="0.25">
      <c r="A20009"/>
    </row>
    <row r="20010" spans="1:1" ht="13.2" x14ac:dyDescent="0.25">
      <c r="A20010"/>
    </row>
    <row r="20011" spans="1:1" ht="13.2" x14ac:dyDescent="0.25">
      <c r="A20011"/>
    </row>
    <row r="20012" spans="1:1" ht="13.2" x14ac:dyDescent="0.25">
      <c r="A20012"/>
    </row>
    <row r="20013" spans="1:1" ht="13.2" x14ac:dyDescent="0.25">
      <c r="A20013"/>
    </row>
    <row r="20014" spans="1:1" ht="13.2" x14ac:dyDescent="0.25">
      <c r="A20014"/>
    </row>
    <row r="20015" spans="1:1" ht="13.2" x14ac:dyDescent="0.25">
      <c r="A20015"/>
    </row>
    <row r="20016" spans="1:1" ht="13.2" x14ac:dyDescent="0.25">
      <c r="A20016"/>
    </row>
    <row r="20017" spans="1:1" ht="13.2" x14ac:dyDescent="0.25">
      <c r="A20017"/>
    </row>
    <row r="20018" spans="1:1" ht="13.2" x14ac:dyDescent="0.25">
      <c r="A20018"/>
    </row>
    <row r="20019" spans="1:1" ht="13.2" x14ac:dyDescent="0.25">
      <c r="A20019"/>
    </row>
    <row r="20020" spans="1:1" ht="13.2" x14ac:dyDescent="0.25">
      <c r="A20020"/>
    </row>
    <row r="20021" spans="1:1" ht="13.2" x14ac:dyDescent="0.25">
      <c r="A20021"/>
    </row>
    <row r="20022" spans="1:1" ht="13.2" x14ac:dyDescent="0.25">
      <c r="A20022"/>
    </row>
    <row r="20023" spans="1:1" ht="13.2" x14ac:dyDescent="0.25">
      <c r="A20023"/>
    </row>
    <row r="20024" spans="1:1" ht="13.2" x14ac:dyDescent="0.25">
      <c r="A20024"/>
    </row>
    <row r="20025" spans="1:1" ht="13.2" x14ac:dyDescent="0.25">
      <c r="A20025"/>
    </row>
    <row r="20026" spans="1:1" ht="13.2" x14ac:dyDescent="0.25">
      <c r="A20026"/>
    </row>
    <row r="20027" spans="1:1" ht="13.2" x14ac:dyDescent="0.25">
      <c r="A20027"/>
    </row>
    <row r="20028" spans="1:1" ht="13.2" x14ac:dyDescent="0.25">
      <c r="A20028"/>
    </row>
    <row r="20029" spans="1:1" ht="13.2" x14ac:dyDescent="0.25">
      <c r="A20029"/>
    </row>
    <row r="20030" spans="1:1" ht="13.2" x14ac:dyDescent="0.25">
      <c r="A20030"/>
    </row>
    <row r="20031" spans="1:1" ht="13.2" x14ac:dyDescent="0.25">
      <c r="A20031"/>
    </row>
    <row r="20032" spans="1:1" ht="13.2" x14ac:dyDescent="0.25">
      <c r="A20032"/>
    </row>
    <row r="20033" spans="1:1" ht="13.2" x14ac:dyDescent="0.25">
      <c r="A20033"/>
    </row>
    <row r="20034" spans="1:1" ht="13.2" x14ac:dyDescent="0.25">
      <c r="A20034"/>
    </row>
    <row r="20035" spans="1:1" ht="13.2" x14ac:dyDescent="0.25">
      <c r="A20035"/>
    </row>
    <row r="20036" spans="1:1" ht="13.2" x14ac:dyDescent="0.25">
      <c r="A20036"/>
    </row>
    <row r="20037" spans="1:1" ht="13.2" x14ac:dyDescent="0.25">
      <c r="A20037"/>
    </row>
    <row r="20038" spans="1:1" ht="13.2" x14ac:dyDescent="0.25">
      <c r="A20038"/>
    </row>
    <row r="20039" spans="1:1" ht="13.2" x14ac:dyDescent="0.25">
      <c r="A20039"/>
    </row>
    <row r="20040" spans="1:1" ht="13.2" x14ac:dyDescent="0.25">
      <c r="A20040"/>
    </row>
    <row r="20041" spans="1:1" ht="13.2" x14ac:dyDescent="0.25">
      <c r="A20041"/>
    </row>
    <row r="20042" spans="1:1" ht="13.2" x14ac:dyDescent="0.25">
      <c r="A20042"/>
    </row>
    <row r="20043" spans="1:1" ht="13.2" x14ac:dyDescent="0.25">
      <c r="A20043"/>
    </row>
    <row r="20044" spans="1:1" ht="13.2" x14ac:dyDescent="0.25">
      <c r="A20044"/>
    </row>
    <row r="20045" spans="1:1" ht="13.2" x14ac:dyDescent="0.25">
      <c r="A20045"/>
    </row>
    <row r="20046" spans="1:1" ht="13.2" x14ac:dyDescent="0.25">
      <c r="A20046"/>
    </row>
    <row r="20047" spans="1:1" ht="13.2" x14ac:dyDescent="0.25">
      <c r="A20047"/>
    </row>
    <row r="20048" spans="1:1" ht="13.2" x14ac:dyDescent="0.25">
      <c r="A20048"/>
    </row>
    <row r="20049" spans="1:1" ht="13.2" x14ac:dyDescent="0.25">
      <c r="A20049"/>
    </row>
    <row r="20050" spans="1:1" ht="13.2" x14ac:dyDescent="0.25">
      <c r="A20050"/>
    </row>
    <row r="20051" spans="1:1" ht="13.2" x14ac:dyDescent="0.25">
      <c r="A20051"/>
    </row>
    <row r="20052" spans="1:1" ht="13.2" x14ac:dyDescent="0.25">
      <c r="A20052"/>
    </row>
    <row r="20053" spans="1:1" ht="13.2" x14ac:dyDescent="0.25">
      <c r="A20053"/>
    </row>
    <row r="20054" spans="1:1" ht="13.2" x14ac:dyDescent="0.25">
      <c r="A20054"/>
    </row>
    <row r="20055" spans="1:1" ht="13.2" x14ac:dyDescent="0.25">
      <c r="A20055"/>
    </row>
    <row r="20056" spans="1:1" ht="13.2" x14ac:dyDescent="0.25">
      <c r="A20056"/>
    </row>
    <row r="20057" spans="1:1" ht="13.2" x14ac:dyDescent="0.25">
      <c r="A20057"/>
    </row>
    <row r="20058" spans="1:1" ht="13.2" x14ac:dyDescent="0.25">
      <c r="A20058"/>
    </row>
    <row r="20059" spans="1:1" ht="13.2" x14ac:dyDescent="0.25">
      <c r="A20059"/>
    </row>
    <row r="20060" spans="1:1" ht="13.2" x14ac:dyDescent="0.25">
      <c r="A20060"/>
    </row>
    <row r="20061" spans="1:1" ht="13.2" x14ac:dyDescent="0.25">
      <c r="A20061"/>
    </row>
    <row r="20062" spans="1:1" ht="13.2" x14ac:dyDescent="0.25">
      <c r="A20062"/>
    </row>
    <row r="20063" spans="1:1" ht="13.2" x14ac:dyDescent="0.25">
      <c r="A20063"/>
    </row>
    <row r="20064" spans="1:1" ht="13.2" x14ac:dyDescent="0.25">
      <c r="A20064"/>
    </row>
    <row r="20065" spans="1:1" ht="13.2" x14ac:dyDescent="0.25">
      <c r="A20065"/>
    </row>
    <row r="20066" spans="1:1" ht="13.2" x14ac:dyDescent="0.25">
      <c r="A20066"/>
    </row>
    <row r="20067" spans="1:1" ht="13.2" x14ac:dyDescent="0.25">
      <c r="A20067"/>
    </row>
    <row r="20068" spans="1:1" ht="13.2" x14ac:dyDescent="0.25">
      <c r="A20068"/>
    </row>
    <row r="20069" spans="1:1" ht="13.2" x14ac:dyDescent="0.25">
      <c r="A20069"/>
    </row>
    <row r="20070" spans="1:1" ht="13.2" x14ac:dyDescent="0.25">
      <c r="A20070"/>
    </row>
    <row r="20071" spans="1:1" ht="13.2" x14ac:dyDescent="0.25">
      <c r="A20071"/>
    </row>
    <row r="20072" spans="1:1" ht="13.2" x14ac:dyDescent="0.25">
      <c r="A20072"/>
    </row>
    <row r="20073" spans="1:1" ht="13.2" x14ac:dyDescent="0.25">
      <c r="A20073"/>
    </row>
    <row r="20074" spans="1:1" ht="13.2" x14ac:dyDescent="0.25">
      <c r="A20074"/>
    </row>
    <row r="20075" spans="1:1" ht="13.2" x14ac:dyDescent="0.25">
      <c r="A20075"/>
    </row>
    <row r="20076" spans="1:1" ht="13.2" x14ac:dyDescent="0.25">
      <c r="A20076"/>
    </row>
    <row r="20077" spans="1:1" ht="13.2" x14ac:dyDescent="0.25">
      <c r="A20077"/>
    </row>
    <row r="20078" spans="1:1" ht="13.2" x14ac:dyDescent="0.25">
      <c r="A20078"/>
    </row>
    <row r="20079" spans="1:1" ht="13.2" x14ac:dyDescent="0.25">
      <c r="A20079"/>
    </row>
    <row r="20080" spans="1:1" ht="13.2" x14ac:dyDescent="0.25">
      <c r="A20080"/>
    </row>
    <row r="20081" spans="1:1" ht="13.2" x14ac:dyDescent="0.25">
      <c r="A20081"/>
    </row>
    <row r="20082" spans="1:1" ht="13.2" x14ac:dyDescent="0.25">
      <c r="A20082"/>
    </row>
    <row r="20083" spans="1:1" ht="13.2" x14ac:dyDescent="0.25">
      <c r="A20083"/>
    </row>
    <row r="20084" spans="1:1" ht="13.2" x14ac:dyDescent="0.25">
      <c r="A20084"/>
    </row>
    <row r="20085" spans="1:1" ht="13.2" x14ac:dyDescent="0.25">
      <c r="A20085"/>
    </row>
    <row r="20086" spans="1:1" ht="13.2" x14ac:dyDescent="0.25">
      <c r="A20086"/>
    </row>
    <row r="20087" spans="1:1" ht="13.2" x14ac:dyDescent="0.25">
      <c r="A20087"/>
    </row>
    <row r="20088" spans="1:1" ht="13.2" x14ac:dyDescent="0.25">
      <c r="A20088"/>
    </row>
    <row r="20089" spans="1:1" ht="13.2" x14ac:dyDescent="0.25">
      <c r="A20089"/>
    </row>
    <row r="20090" spans="1:1" ht="13.2" x14ac:dyDescent="0.25">
      <c r="A20090"/>
    </row>
    <row r="20091" spans="1:1" ht="13.2" x14ac:dyDescent="0.25">
      <c r="A20091"/>
    </row>
    <row r="20092" spans="1:1" ht="13.2" x14ac:dyDescent="0.25">
      <c r="A20092"/>
    </row>
    <row r="20093" spans="1:1" ht="13.2" x14ac:dyDescent="0.25">
      <c r="A20093"/>
    </row>
    <row r="20094" spans="1:1" ht="13.2" x14ac:dyDescent="0.25">
      <c r="A20094"/>
    </row>
    <row r="20095" spans="1:1" ht="13.2" x14ac:dyDescent="0.25">
      <c r="A20095"/>
    </row>
    <row r="20096" spans="1:1" ht="13.2" x14ac:dyDescent="0.25">
      <c r="A20096"/>
    </row>
    <row r="20097" spans="1:1" ht="13.2" x14ac:dyDescent="0.25">
      <c r="A20097"/>
    </row>
    <row r="20098" spans="1:1" ht="13.2" x14ac:dyDescent="0.25">
      <c r="A20098"/>
    </row>
    <row r="20099" spans="1:1" ht="13.2" x14ac:dyDescent="0.25">
      <c r="A20099"/>
    </row>
    <row r="20100" spans="1:1" ht="13.2" x14ac:dyDescent="0.25">
      <c r="A20100"/>
    </row>
    <row r="20101" spans="1:1" ht="13.2" x14ac:dyDescent="0.25">
      <c r="A20101"/>
    </row>
    <row r="20102" spans="1:1" ht="13.2" x14ac:dyDescent="0.25">
      <c r="A20102"/>
    </row>
    <row r="20103" spans="1:1" ht="13.2" x14ac:dyDescent="0.25">
      <c r="A20103"/>
    </row>
    <row r="20104" spans="1:1" ht="13.2" x14ac:dyDescent="0.25">
      <c r="A20104"/>
    </row>
    <row r="20105" spans="1:1" ht="13.2" x14ac:dyDescent="0.25">
      <c r="A20105"/>
    </row>
    <row r="20106" spans="1:1" ht="13.2" x14ac:dyDescent="0.25">
      <c r="A20106"/>
    </row>
    <row r="20107" spans="1:1" ht="13.2" x14ac:dyDescent="0.25">
      <c r="A20107"/>
    </row>
    <row r="20108" spans="1:1" ht="13.2" x14ac:dyDescent="0.25">
      <c r="A20108"/>
    </row>
    <row r="20109" spans="1:1" ht="13.2" x14ac:dyDescent="0.25">
      <c r="A20109"/>
    </row>
    <row r="20110" spans="1:1" ht="13.2" x14ac:dyDescent="0.25">
      <c r="A20110"/>
    </row>
    <row r="20111" spans="1:1" ht="13.2" x14ac:dyDescent="0.25">
      <c r="A20111"/>
    </row>
    <row r="20112" spans="1:1" ht="13.2" x14ac:dyDescent="0.25">
      <c r="A20112"/>
    </row>
    <row r="20113" spans="1:1" ht="13.2" x14ac:dyDescent="0.25">
      <c r="A20113"/>
    </row>
    <row r="20114" spans="1:1" ht="13.2" x14ac:dyDescent="0.25">
      <c r="A20114"/>
    </row>
    <row r="20115" spans="1:1" ht="13.2" x14ac:dyDescent="0.25">
      <c r="A20115"/>
    </row>
    <row r="20116" spans="1:1" ht="13.2" x14ac:dyDescent="0.25">
      <c r="A20116"/>
    </row>
    <row r="20117" spans="1:1" ht="13.2" x14ac:dyDescent="0.25">
      <c r="A20117"/>
    </row>
    <row r="20118" spans="1:1" ht="13.2" x14ac:dyDescent="0.25">
      <c r="A20118"/>
    </row>
    <row r="20119" spans="1:1" ht="13.2" x14ac:dyDescent="0.25">
      <c r="A20119"/>
    </row>
    <row r="20120" spans="1:1" ht="13.2" x14ac:dyDescent="0.25">
      <c r="A20120"/>
    </row>
    <row r="20121" spans="1:1" ht="13.2" x14ac:dyDescent="0.25">
      <c r="A20121"/>
    </row>
    <row r="20122" spans="1:1" ht="13.2" x14ac:dyDescent="0.25">
      <c r="A20122"/>
    </row>
    <row r="20123" spans="1:1" ht="13.2" x14ac:dyDescent="0.25">
      <c r="A20123"/>
    </row>
    <row r="20124" spans="1:1" ht="13.2" x14ac:dyDescent="0.25">
      <c r="A20124"/>
    </row>
    <row r="20125" spans="1:1" ht="13.2" x14ac:dyDescent="0.25">
      <c r="A20125"/>
    </row>
    <row r="20126" spans="1:1" ht="13.2" x14ac:dyDescent="0.25">
      <c r="A20126"/>
    </row>
    <row r="20127" spans="1:1" ht="13.2" x14ac:dyDescent="0.25">
      <c r="A20127"/>
    </row>
    <row r="20128" spans="1:1" ht="13.2" x14ac:dyDescent="0.25">
      <c r="A20128"/>
    </row>
    <row r="20129" spans="1:1" ht="13.2" x14ac:dyDescent="0.25">
      <c r="A20129"/>
    </row>
    <row r="20130" spans="1:1" ht="13.2" x14ac:dyDescent="0.25">
      <c r="A20130"/>
    </row>
    <row r="20131" spans="1:1" ht="13.2" x14ac:dyDescent="0.25">
      <c r="A20131"/>
    </row>
    <row r="20132" spans="1:1" ht="13.2" x14ac:dyDescent="0.25">
      <c r="A20132"/>
    </row>
    <row r="20133" spans="1:1" ht="13.2" x14ac:dyDescent="0.25">
      <c r="A20133"/>
    </row>
    <row r="20134" spans="1:1" ht="13.2" x14ac:dyDescent="0.25">
      <c r="A20134"/>
    </row>
    <row r="20135" spans="1:1" ht="13.2" x14ac:dyDescent="0.25">
      <c r="A20135"/>
    </row>
    <row r="20136" spans="1:1" ht="13.2" x14ac:dyDescent="0.25">
      <c r="A20136"/>
    </row>
    <row r="20137" spans="1:1" ht="13.2" x14ac:dyDescent="0.25">
      <c r="A20137"/>
    </row>
    <row r="20138" spans="1:1" ht="13.2" x14ac:dyDescent="0.25">
      <c r="A20138"/>
    </row>
    <row r="20139" spans="1:1" ht="13.2" x14ac:dyDescent="0.25">
      <c r="A20139"/>
    </row>
    <row r="20140" spans="1:1" ht="13.2" x14ac:dyDescent="0.25">
      <c r="A20140"/>
    </row>
    <row r="20141" spans="1:1" ht="13.2" x14ac:dyDescent="0.25">
      <c r="A20141"/>
    </row>
    <row r="20142" spans="1:1" ht="13.2" x14ac:dyDescent="0.25">
      <c r="A20142"/>
    </row>
    <row r="20143" spans="1:1" ht="13.2" x14ac:dyDescent="0.25">
      <c r="A20143"/>
    </row>
    <row r="20144" spans="1:1" ht="13.2" x14ac:dyDescent="0.25">
      <c r="A20144"/>
    </row>
    <row r="20145" spans="1:1" ht="13.2" x14ac:dyDescent="0.25">
      <c r="A20145"/>
    </row>
    <row r="20146" spans="1:1" ht="13.2" x14ac:dyDescent="0.25">
      <c r="A20146"/>
    </row>
    <row r="20147" spans="1:1" ht="13.2" x14ac:dyDescent="0.25">
      <c r="A20147"/>
    </row>
    <row r="20148" spans="1:1" ht="13.2" x14ac:dyDescent="0.25">
      <c r="A20148"/>
    </row>
    <row r="20149" spans="1:1" ht="13.2" x14ac:dyDescent="0.25">
      <c r="A20149"/>
    </row>
    <row r="20150" spans="1:1" ht="13.2" x14ac:dyDescent="0.25">
      <c r="A20150"/>
    </row>
    <row r="20151" spans="1:1" ht="13.2" x14ac:dyDescent="0.25">
      <c r="A20151"/>
    </row>
    <row r="20152" spans="1:1" ht="13.2" x14ac:dyDescent="0.25">
      <c r="A20152"/>
    </row>
    <row r="20153" spans="1:1" ht="13.2" x14ac:dyDescent="0.25">
      <c r="A20153"/>
    </row>
    <row r="20154" spans="1:1" ht="13.2" x14ac:dyDescent="0.25">
      <c r="A20154"/>
    </row>
    <row r="20155" spans="1:1" ht="13.2" x14ac:dyDescent="0.25">
      <c r="A20155"/>
    </row>
    <row r="20156" spans="1:1" ht="13.2" x14ac:dyDescent="0.25">
      <c r="A20156"/>
    </row>
    <row r="20157" spans="1:1" ht="13.2" x14ac:dyDescent="0.25">
      <c r="A20157"/>
    </row>
    <row r="20158" spans="1:1" ht="13.2" x14ac:dyDescent="0.25">
      <c r="A20158"/>
    </row>
    <row r="20159" spans="1:1" ht="13.2" x14ac:dyDescent="0.25">
      <c r="A20159"/>
    </row>
    <row r="20160" spans="1:1" ht="13.2" x14ac:dyDescent="0.25">
      <c r="A20160"/>
    </row>
    <row r="20161" spans="1:1" ht="13.2" x14ac:dyDescent="0.25">
      <c r="A20161"/>
    </row>
    <row r="20162" spans="1:1" ht="13.2" x14ac:dyDescent="0.25">
      <c r="A20162"/>
    </row>
    <row r="20163" spans="1:1" ht="13.2" x14ac:dyDescent="0.25">
      <c r="A20163"/>
    </row>
    <row r="20164" spans="1:1" ht="13.2" x14ac:dyDescent="0.25">
      <c r="A20164"/>
    </row>
    <row r="20165" spans="1:1" ht="13.2" x14ac:dyDescent="0.25">
      <c r="A20165"/>
    </row>
    <row r="20166" spans="1:1" ht="13.2" x14ac:dyDescent="0.25">
      <c r="A20166"/>
    </row>
    <row r="20167" spans="1:1" ht="13.2" x14ac:dyDescent="0.25">
      <c r="A20167"/>
    </row>
    <row r="20168" spans="1:1" ht="13.2" x14ac:dyDescent="0.25">
      <c r="A20168"/>
    </row>
    <row r="20169" spans="1:1" ht="13.2" x14ac:dyDescent="0.25">
      <c r="A20169"/>
    </row>
    <row r="20170" spans="1:1" ht="13.2" x14ac:dyDescent="0.25">
      <c r="A20170"/>
    </row>
    <row r="20171" spans="1:1" ht="13.2" x14ac:dyDescent="0.25">
      <c r="A20171"/>
    </row>
    <row r="20172" spans="1:1" ht="13.2" x14ac:dyDescent="0.25">
      <c r="A20172"/>
    </row>
    <row r="20173" spans="1:1" ht="13.2" x14ac:dyDescent="0.25">
      <c r="A20173"/>
    </row>
    <row r="20174" spans="1:1" ht="13.2" x14ac:dyDescent="0.25">
      <c r="A20174"/>
    </row>
    <row r="20175" spans="1:1" ht="13.2" x14ac:dyDescent="0.25">
      <c r="A20175"/>
    </row>
    <row r="20176" spans="1:1" ht="13.2" x14ac:dyDescent="0.25">
      <c r="A20176"/>
    </row>
    <row r="20177" spans="1:1" ht="13.2" x14ac:dyDescent="0.25">
      <c r="A20177"/>
    </row>
    <row r="20178" spans="1:1" ht="13.2" x14ac:dyDescent="0.25">
      <c r="A20178"/>
    </row>
    <row r="20179" spans="1:1" ht="13.2" x14ac:dyDescent="0.25">
      <c r="A20179"/>
    </row>
    <row r="20180" spans="1:1" ht="13.2" x14ac:dyDescent="0.25">
      <c r="A20180"/>
    </row>
    <row r="20181" spans="1:1" ht="13.2" x14ac:dyDescent="0.25">
      <c r="A20181"/>
    </row>
    <row r="20182" spans="1:1" ht="13.2" x14ac:dyDescent="0.25">
      <c r="A20182"/>
    </row>
    <row r="20183" spans="1:1" ht="13.2" x14ac:dyDescent="0.25">
      <c r="A20183"/>
    </row>
    <row r="20184" spans="1:1" ht="13.2" x14ac:dyDescent="0.25">
      <c r="A20184"/>
    </row>
    <row r="20185" spans="1:1" ht="13.2" x14ac:dyDescent="0.25">
      <c r="A20185"/>
    </row>
    <row r="20186" spans="1:1" ht="13.2" x14ac:dyDescent="0.25">
      <c r="A20186"/>
    </row>
    <row r="20187" spans="1:1" ht="13.2" x14ac:dyDescent="0.25">
      <c r="A20187"/>
    </row>
    <row r="20188" spans="1:1" ht="13.2" x14ac:dyDescent="0.25">
      <c r="A20188"/>
    </row>
    <row r="20189" spans="1:1" ht="13.2" x14ac:dyDescent="0.25">
      <c r="A20189"/>
    </row>
    <row r="20190" spans="1:1" ht="13.2" x14ac:dyDescent="0.25">
      <c r="A20190"/>
    </row>
    <row r="20191" spans="1:1" ht="13.2" x14ac:dyDescent="0.25">
      <c r="A20191"/>
    </row>
    <row r="20192" spans="1:1" ht="13.2" x14ac:dyDescent="0.25">
      <c r="A20192"/>
    </row>
    <row r="20193" spans="1:1" ht="13.2" x14ac:dyDescent="0.25">
      <c r="A20193"/>
    </row>
    <row r="20194" spans="1:1" ht="13.2" x14ac:dyDescent="0.25">
      <c r="A20194"/>
    </row>
    <row r="20195" spans="1:1" ht="13.2" x14ac:dyDescent="0.25">
      <c r="A20195"/>
    </row>
    <row r="20196" spans="1:1" ht="13.2" x14ac:dyDescent="0.25">
      <c r="A20196"/>
    </row>
    <row r="20197" spans="1:1" ht="13.2" x14ac:dyDescent="0.25">
      <c r="A20197"/>
    </row>
    <row r="20198" spans="1:1" ht="13.2" x14ac:dyDescent="0.25">
      <c r="A20198"/>
    </row>
    <row r="20199" spans="1:1" ht="13.2" x14ac:dyDescent="0.25">
      <c r="A20199"/>
    </row>
    <row r="20200" spans="1:1" ht="13.2" x14ac:dyDescent="0.25">
      <c r="A20200"/>
    </row>
    <row r="20201" spans="1:1" ht="13.2" x14ac:dyDescent="0.25">
      <c r="A20201"/>
    </row>
    <row r="20202" spans="1:1" ht="13.2" x14ac:dyDescent="0.25">
      <c r="A20202"/>
    </row>
    <row r="20203" spans="1:1" ht="13.2" x14ac:dyDescent="0.25">
      <c r="A20203"/>
    </row>
    <row r="20204" spans="1:1" ht="13.2" x14ac:dyDescent="0.25">
      <c r="A20204"/>
    </row>
    <row r="20205" spans="1:1" ht="13.2" x14ac:dyDescent="0.25">
      <c r="A20205"/>
    </row>
    <row r="20206" spans="1:1" ht="13.2" x14ac:dyDescent="0.25">
      <c r="A20206"/>
    </row>
    <row r="20207" spans="1:1" ht="13.2" x14ac:dyDescent="0.25">
      <c r="A20207"/>
    </row>
    <row r="20208" spans="1:1" ht="13.2" x14ac:dyDescent="0.25">
      <c r="A20208"/>
    </row>
    <row r="20209" spans="1:1" ht="13.2" x14ac:dyDescent="0.25">
      <c r="A20209"/>
    </row>
    <row r="20210" spans="1:1" ht="13.2" x14ac:dyDescent="0.25">
      <c r="A20210"/>
    </row>
    <row r="20211" spans="1:1" ht="13.2" x14ac:dyDescent="0.25">
      <c r="A20211"/>
    </row>
    <row r="20212" spans="1:1" ht="13.2" x14ac:dyDescent="0.25">
      <c r="A20212"/>
    </row>
    <row r="20213" spans="1:1" ht="13.2" x14ac:dyDescent="0.25">
      <c r="A20213"/>
    </row>
    <row r="20214" spans="1:1" ht="13.2" x14ac:dyDescent="0.25">
      <c r="A20214"/>
    </row>
    <row r="20215" spans="1:1" ht="13.2" x14ac:dyDescent="0.25">
      <c r="A20215"/>
    </row>
    <row r="20216" spans="1:1" ht="13.2" x14ac:dyDescent="0.25">
      <c r="A20216"/>
    </row>
    <row r="20217" spans="1:1" ht="13.2" x14ac:dyDescent="0.25">
      <c r="A20217"/>
    </row>
    <row r="20218" spans="1:1" ht="13.2" x14ac:dyDescent="0.25">
      <c r="A20218"/>
    </row>
    <row r="20219" spans="1:1" ht="13.2" x14ac:dyDescent="0.25">
      <c r="A20219"/>
    </row>
    <row r="20220" spans="1:1" ht="13.2" x14ac:dyDescent="0.25">
      <c r="A20220"/>
    </row>
    <row r="20221" spans="1:1" ht="13.2" x14ac:dyDescent="0.25">
      <c r="A20221"/>
    </row>
    <row r="20222" spans="1:1" ht="13.2" x14ac:dyDescent="0.25">
      <c r="A20222"/>
    </row>
    <row r="20223" spans="1:1" ht="13.2" x14ac:dyDescent="0.25">
      <c r="A20223"/>
    </row>
    <row r="20224" spans="1:1" ht="13.2" x14ac:dyDescent="0.25">
      <c r="A20224"/>
    </row>
    <row r="20225" spans="1:1" ht="13.2" x14ac:dyDescent="0.25">
      <c r="A20225"/>
    </row>
    <row r="20226" spans="1:1" ht="13.2" x14ac:dyDescent="0.25">
      <c r="A20226"/>
    </row>
    <row r="20227" spans="1:1" ht="13.2" x14ac:dyDescent="0.25">
      <c r="A20227"/>
    </row>
    <row r="20228" spans="1:1" ht="13.2" x14ac:dyDescent="0.25">
      <c r="A20228"/>
    </row>
    <row r="20229" spans="1:1" ht="13.2" x14ac:dyDescent="0.25">
      <c r="A20229"/>
    </row>
    <row r="20230" spans="1:1" ht="13.2" x14ac:dyDescent="0.25">
      <c r="A20230"/>
    </row>
    <row r="20231" spans="1:1" ht="13.2" x14ac:dyDescent="0.25">
      <c r="A20231"/>
    </row>
    <row r="20232" spans="1:1" ht="13.2" x14ac:dyDescent="0.25">
      <c r="A20232"/>
    </row>
    <row r="20233" spans="1:1" ht="13.2" x14ac:dyDescent="0.25">
      <c r="A20233"/>
    </row>
    <row r="20234" spans="1:1" ht="13.2" x14ac:dyDescent="0.25">
      <c r="A20234"/>
    </row>
    <row r="20235" spans="1:1" ht="13.2" x14ac:dyDescent="0.25">
      <c r="A20235"/>
    </row>
    <row r="20236" spans="1:1" ht="13.2" x14ac:dyDescent="0.25">
      <c r="A20236"/>
    </row>
    <row r="20237" spans="1:1" ht="13.2" x14ac:dyDescent="0.25">
      <c r="A20237"/>
    </row>
    <row r="20238" spans="1:1" ht="13.2" x14ac:dyDescent="0.25">
      <c r="A20238"/>
    </row>
    <row r="20239" spans="1:1" ht="13.2" x14ac:dyDescent="0.25">
      <c r="A20239"/>
    </row>
    <row r="20240" spans="1:1" ht="13.2" x14ac:dyDescent="0.25">
      <c r="A20240"/>
    </row>
    <row r="20241" spans="1:1" ht="13.2" x14ac:dyDescent="0.25">
      <c r="A20241"/>
    </row>
    <row r="20242" spans="1:1" ht="13.2" x14ac:dyDescent="0.25">
      <c r="A20242"/>
    </row>
    <row r="20243" spans="1:1" ht="13.2" x14ac:dyDescent="0.25">
      <c r="A20243"/>
    </row>
    <row r="20244" spans="1:1" ht="13.2" x14ac:dyDescent="0.25">
      <c r="A20244"/>
    </row>
    <row r="20245" spans="1:1" ht="13.2" x14ac:dyDescent="0.25">
      <c r="A20245"/>
    </row>
    <row r="20246" spans="1:1" ht="13.2" x14ac:dyDescent="0.25">
      <c r="A20246"/>
    </row>
    <row r="20247" spans="1:1" ht="13.2" x14ac:dyDescent="0.25">
      <c r="A20247"/>
    </row>
    <row r="20248" spans="1:1" ht="13.2" x14ac:dyDescent="0.25">
      <c r="A20248"/>
    </row>
    <row r="20249" spans="1:1" ht="13.2" x14ac:dyDescent="0.25">
      <c r="A20249"/>
    </row>
    <row r="20250" spans="1:1" ht="13.2" x14ac:dyDescent="0.25">
      <c r="A20250"/>
    </row>
    <row r="20251" spans="1:1" ht="13.2" x14ac:dyDescent="0.25">
      <c r="A20251"/>
    </row>
    <row r="20252" spans="1:1" ht="13.2" x14ac:dyDescent="0.25">
      <c r="A20252"/>
    </row>
    <row r="20253" spans="1:1" ht="13.2" x14ac:dyDescent="0.25">
      <c r="A20253"/>
    </row>
    <row r="20254" spans="1:1" ht="13.2" x14ac:dyDescent="0.25">
      <c r="A20254"/>
    </row>
    <row r="20255" spans="1:1" ht="13.2" x14ac:dyDescent="0.25">
      <c r="A20255"/>
    </row>
    <row r="20256" spans="1:1" ht="13.2" x14ac:dyDescent="0.25">
      <c r="A20256"/>
    </row>
    <row r="20257" spans="1:1" ht="13.2" x14ac:dyDescent="0.25">
      <c r="A20257"/>
    </row>
    <row r="20258" spans="1:1" ht="13.2" x14ac:dyDescent="0.25">
      <c r="A20258"/>
    </row>
    <row r="20259" spans="1:1" ht="13.2" x14ac:dyDescent="0.25">
      <c r="A20259"/>
    </row>
    <row r="20260" spans="1:1" ht="13.2" x14ac:dyDescent="0.25">
      <c r="A20260"/>
    </row>
    <row r="20261" spans="1:1" ht="13.2" x14ac:dyDescent="0.25">
      <c r="A20261"/>
    </row>
    <row r="20262" spans="1:1" ht="13.2" x14ac:dyDescent="0.25">
      <c r="A20262"/>
    </row>
    <row r="20263" spans="1:1" ht="13.2" x14ac:dyDescent="0.25">
      <c r="A20263"/>
    </row>
    <row r="20264" spans="1:1" ht="13.2" x14ac:dyDescent="0.25">
      <c r="A20264"/>
    </row>
    <row r="20265" spans="1:1" ht="13.2" x14ac:dyDescent="0.25">
      <c r="A20265"/>
    </row>
    <row r="20266" spans="1:1" ht="13.2" x14ac:dyDescent="0.25">
      <c r="A20266"/>
    </row>
    <row r="20267" spans="1:1" ht="13.2" x14ac:dyDescent="0.25">
      <c r="A20267"/>
    </row>
    <row r="20268" spans="1:1" ht="13.2" x14ac:dyDescent="0.25">
      <c r="A20268"/>
    </row>
    <row r="20269" spans="1:1" ht="13.2" x14ac:dyDescent="0.25">
      <c r="A20269"/>
    </row>
    <row r="20270" spans="1:1" ht="13.2" x14ac:dyDescent="0.25">
      <c r="A20270"/>
    </row>
    <row r="20271" spans="1:1" ht="13.2" x14ac:dyDescent="0.25">
      <c r="A20271"/>
    </row>
    <row r="20272" spans="1:1" ht="13.2" x14ac:dyDescent="0.25">
      <c r="A20272"/>
    </row>
    <row r="20273" spans="1:1" ht="13.2" x14ac:dyDescent="0.25">
      <c r="A20273"/>
    </row>
    <row r="20274" spans="1:1" ht="13.2" x14ac:dyDescent="0.25">
      <c r="A20274"/>
    </row>
    <row r="20275" spans="1:1" ht="13.2" x14ac:dyDescent="0.25">
      <c r="A20275"/>
    </row>
    <row r="20276" spans="1:1" ht="13.2" x14ac:dyDescent="0.25">
      <c r="A20276"/>
    </row>
    <row r="20277" spans="1:1" ht="13.2" x14ac:dyDescent="0.25">
      <c r="A20277"/>
    </row>
    <row r="20278" spans="1:1" ht="13.2" x14ac:dyDescent="0.25">
      <c r="A20278"/>
    </row>
    <row r="20279" spans="1:1" ht="13.2" x14ac:dyDescent="0.25">
      <c r="A20279"/>
    </row>
    <row r="20280" spans="1:1" ht="13.2" x14ac:dyDescent="0.25">
      <c r="A20280"/>
    </row>
    <row r="20281" spans="1:1" ht="13.2" x14ac:dyDescent="0.25">
      <c r="A20281"/>
    </row>
    <row r="20282" spans="1:1" ht="13.2" x14ac:dyDescent="0.25">
      <c r="A20282"/>
    </row>
    <row r="20283" spans="1:1" ht="13.2" x14ac:dyDescent="0.25">
      <c r="A20283"/>
    </row>
    <row r="20284" spans="1:1" ht="13.2" x14ac:dyDescent="0.25">
      <c r="A20284"/>
    </row>
    <row r="20285" spans="1:1" ht="13.2" x14ac:dyDescent="0.25">
      <c r="A20285"/>
    </row>
    <row r="20286" spans="1:1" ht="13.2" x14ac:dyDescent="0.25">
      <c r="A20286"/>
    </row>
    <row r="20287" spans="1:1" ht="13.2" x14ac:dyDescent="0.25">
      <c r="A20287"/>
    </row>
    <row r="20288" spans="1:1" ht="13.2" x14ac:dyDescent="0.25">
      <c r="A20288"/>
    </row>
    <row r="20289" spans="1:1" ht="13.2" x14ac:dyDescent="0.25">
      <c r="A20289"/>
    </row>
    <row r="20290" spans="1:1" ht="13.2" x14ac:dyDescent="0.25">
      <c r="A20290"/>
    </row>
    <row r="20291" spans="1:1" ht="13.2" x14ac:dyDescent="0.25">
      <c r="A20291"/>
    </row>
    <row r="20292" spans="1:1" ht="13.2" x14ac:dyDescent="0.25">
      <c r="A20292"/>
    </row>
    <row r="20293" spans="1:1" ht="13.2" x14ac:dyDescent="0.25">
      <c r="A20293"/>
    </row>
    <row r="20294" spans="1:1" ht="13.2" x14ac:dyDescent="0.25">
      <c r="A20294"/>
    </row>
    <row r="20295" spans="1:1" ht="13.2" x14ac:dyDescent="0.25">
      <c r="A20295"/>
    </row>
    <row r="20296" spans="1:1" ht="13.2" x14ac:dyDescent="0.25">
      <c r="A20296"/>
    </row>
    <row r="20297" spans="1:1" ht="13.2" x14ac:dyDescent="0.25">
      <c r="A20297"/>
    </row>
    <row r="20298" spans="1:1" ht="13.2" x14ac:dyDescent="0.25">
      <c r="A20298"/>
    </row>
    <row r="20299" spans="1:1" ht="13.2" x14ac:dyDescent="0.25">
      <c r="A20299"/>
    </row>
    <row r="20300" spans="1:1" ht="13.2" x14ac:dyDescent="0.25">
      <c r="A20300"/>
    </row>
    <row r="20301" spans="1:1" ht="13.2" x14ac:dyDescent="0.25">
      <c r="A20301"/>
    </row>
    <row r="20302" spans="1:1" ht="13.2" x14ac:dyDescent="0.25">
      <c r="A20302"/>
    </row>
    <row r="20303" spans="1:1" ht="13.2" x14ac:dyDescent="0.25">
      <c r="A20303"/>
    </row>
    <row r="20304" spans="1:1" ht="13.2" x14ac:dyDescent="0.25">
      <c r="A20304"/>
    </row>
    <row r="20305" spans="1:1" ht="13.2" x14ac:dyDescent="0.25">
      <c r="A20305"/>
    </row>
    <row r="20306" spans="1:1" ht="13.2" x14ac:dyDescent="0.25">
      <c r="A20306"/>
    </row>
    <row r="20307" spans="1:1" ht="13.2" x14ac:dyDescent="0.25">
      <c r="A20307"/>
    </row>
    <row r="20308" spans="1:1" ht="13.2" x14ac:dyDescent="0.25">
      <c r="A20308"/>
    </row>
    <row r="20309" spans="1:1" ht="13.2" x14ac:dyDescent="0.25">
      <c r="A20309"/>
    </row>
    <row r="20310" spans="1:1" ht="13.2" x14ac:dyDescent="0.25">
      <c r="A20310"/>
    </row>
    <row r="20311" spans="1:1" ht="13.2" x14ac:dyDescent="0.25">
      <c r="A20311"/>
    </row>
    <row r="20312" spans="1:1" ht="13.2" x14ac:dyDescent="0.25">
      <c r="A20312"/>
    </row>
    <row r="20313" spans="1:1" ht="13.2" x14ac:dyDescent="0.25">
      <c r="A20313"/>
    </row>
    <row r="20314" spans="1:1" ht="13.2" x14ac:dyDescent="0.25">
      <c r="A20314"/>
    </row>
    <row r="20315" spans="1:1" ht="13.2" x14ac:dyDescent="0.25">
      <c r="A20315"/>
    </row>
    <row r="20316" spans="1:1" ht="13.2" x14ac:dyDescent="0.25">
      <c r="A20316"/>
    </row>
    <row r="20317" spans="1:1" ht="13.2" x14ac:dyDescent="0.25">
      <c r="A20317"/>
    </row>
    <row r="20318" spans="1:1" ht="13.2" x14ac:dyDescent="0.25">
      <c r="A20318"/>
    </row>
    <row r="20319" spans="1:1" ht="13.2" x14ac:dyDescent="0.25">
      <c r="A20319"/>
    </row>
    <row r="20320" spans="1:1" ht="13.2" x14ac:dyDescent="0.25">
      <c r="A20320"/>
    </row>
    <row r="20321" spans="1:1" ht="13.2" x14ac:dyDescent="0.25">
      <c r="A20321"/>
    </row>
    <row r="20322" spans="1:1" ht="13.2" x14ac:dyDescent="0.25">
      <c r="A20322"/>
    </row>
    <row r="20323" spans="1:1" ht="13.2" x14ac:dyDescent="0.25">
      <c r="A20323"/>
    </row>
    <row r="20324" spans="1:1" ht="13.2" x14ac:dyDescent="0.25">
      <c r="A20324"/>
    </row>
    <row r="20325" spans="1:1" ht="13.2" x14ac:dyDescent="0.25">
      <c r="A20325"/>
    </row>
    <row r="20326" spans="1:1" ht="13.2" x14ac:dyDescent="0.25">
      <c r="A20326"/>
    </row>
    <row r="20327" spans="1:1" ht="13.2" x14ac:dyDescent="0.25">
      <c r="A20327"/>
    </row>
    <row r="20328" spans="1:1" ht="13.2" x14ac:dyDescent="0.25">
      <c r="A20328"/>
    </row>
    <row r="20329" spans="1:1" ht="13.2" x14ac:dyDescent="0.25">
      <c r="A20329"/>
    </row>
    <row r="20330" spans="1:1" ht="13.2" x14ac:dyDescent="0.25">
      <c r="A20330"/>
    </row>
    <row r="20331" spans="1:1" ht="13.2" x14ac:dyDescent="0.25">
      <c r="A20331"/>
    </row>
    <row r="20332" spans="1:1" ht="13.2" x14ac:dyDescent="0.25">
      <c r="A20332"/>
    </row>
    <row r="20333" spans="1:1" ht="13.2" x14ac:dyDescent="0.25">
      <c r="A20333"/>
    </row>
    <row r="20334" spans="1:1" ht="13.2" x14ac:dyDescent="0.25">
      <c r="A20334"/>
    </row>
    <row r="20335" spans="1:1" ht="13.2" x14ac:dyDescent="0.25">
      <c r="A20335"/>
    </row>
    <row r="20336" spans="1:1" ht="13.2" x14ac:dyDescent="0.25">
      <c r="A20336"/>
    </row>
    <row r="20337" spans="1:1" ht="13.2" x14ac:dyDescent="0.25">
      <c r="A20337"/>
    </row>
    <row r="20338" spans="1:1" ht="13.2" x14ac:dyDescent="0.25">
      <c r="A20338"/>
    </row>
    <row r="20339" spans="1:1" ht="13.2" x14ac:dyDescent="0.25">
      <c r="A20339"/>
    </row>
    <row r="20340" spans="1:1" ht="13.2" x14ac:dyDescent="0.25">
      <c r="A20340"/>
    </row>
    <row r="20341" spans="1:1" ht="13.2" x14ac:dyDescent="0.25">
      <c r="A20341"/>
    </row>
    <row r="20342" spans="1:1" ht="13.2" x14ac:dyDescent="0.25">
      <c r="A20342"/>
    </row>
    <row r="20343" spans="1:1" ht="13.2" x14ac:dyDescent="0.25">
      <c r="A20343"/>
    </row>
    <row r="20344" spans="1:1" ht="13.2" x14ac:dyDescent="0.25">
      <c r="A20344"/>
    </row>
    <row r="20345" spans="1:1" ht="13.2" x14ac:dyDescent="0.25">
      <c r="A20345"/>
    </row>
    <row r="20346" spans="1:1" ht="13.2" x14ac:dyDescent="0.25">
      <c r="A20346"/>
    </row>
    <row r="20347" spans="1:1" ht="13.2" x14ac:dyDescent="0.25">
      <c r="A20347"/>
    </row>
    <row r="20348" spans="1:1" ht="13.2" x14ac:dyDescent="0.25">
      <c r="A20348"/>
    </row>
    <row r="20349" spans="1:1" ht="13.2" x14ac:dyDescent="0.25">
      <c r="A20349"/>
    </row>
    <row r="20350" spans="1:1" ht="13.2" x14ac:dyDescent="0.25">
      <c r="A20350"/>
    </row>
    <row r="20351" spans="1:1" ht="13.2" x14ac:dyDescent="0.25">
      <c r="A20351"/>
    </row>
    <row r="20352" spans="1:1" ht="13.2" x14ac:dyDescent="0.25">
      <c r="A20352"/>
    </row>
    <row r="20353" spans="1:1" ht="13.2" x14ac:dyDescent="0.25">
      <c r="A20353"/>
    </row>
    <row r="20354" spans="1:1" ht="13.2" x14ac:dyDescent="0.25">
      <c r="A20354"/>
    </row>
    <row r="20355" spans="1:1" ht="13.2" x14ac:dyDescent="0.25">
      <c r="A20355"/>
    </row>
    <row r="20356" spans="1:1" ht="13.2" x14ac:dyDescent="0.25">
      <c r="A20356"/>
    </row>
    <row r="20357" spans="1:1" ht="13.2" x14ac:dyDescent="0.25">
      <c r="A20357"/>
    </row>
    <row r="20358" spans="1:1" ht="13.2" x14ac:dyDescent="0.25">
      <c r="A20358"/>
    </row>
    <row r="20359" spans="1:1" ht="13.2" x14ac:dyDescent="0.25">
      <c r="A20359"/>
    </row>
    <row r="20360" spans="1:1" ht="13.2" x14ac:dyDescent="0.25">
      <c r="A20360"/>
    </row>
    <row r="20361" spans="1:1" ht="13.2" x14ac:dyDescent="0.25">
      <c r="A20361"/>
    </row>
    <row r="20362" spans="1:1" ht="13.2" x14ac:dyDescent="0.25">
      <c r="A20362"/>
    </row>
    <row r="20363" spans="1:1" ht="13.2" x14ac:dyDescent="0.25">
      <c r="A20363"/>
    </row>
    <row r="20364" spans="1:1" ht="13.2" x14ac:dyDescent="0.25">
      <c r="A20364"/>
    </row>
    <row r="20365" spans="1:1" ht="13.2" x14ac:dyDescent="0.25">
      <c r="A20365"/>
    </row>
    <row r="20366" spans="1:1" ht="13.2" x14ac:dyDescent="0.25">
      <c r="A20366"/>
    </row>
    <row r="20367" spans="1:1" ht="13.2" x14ac:dyDescent="0.25">
      <c r="A20367"/>
    </row>
    <row r="20368" spans="1:1" ht="13.2" x14ac:dyDescent="0.25">
      <c r="A20368"/>
    </row>
    <row r="20369" spans="1:1" ht="13.2" x14ac:dyDescent="0.25">
      <c r="A20369"/>
    </row>
    <row r="20370" spans="1:1" ht="13.2" x14ac:dyDescent="0.25">
      <c r="A20370"/>
    </row>
    <row r="20371" spans="1:1" ht="13.2" x14ac:dyDescent="0.25">
      <c r="A20371"/>
    </row>
    <row r="20372" spans="1:1" ht="13.2" x14ac:dyDescent="0.25">
      <c r="A20372"/>
    </row>
    <row r="20373" spans="1:1" ht="13.2" x14ac:dyDescent="0.25">
      <c r="A20373"/>
    </row>
    <row r="20374" spans="1:1" ht="13.2" x14ac:dyDescent="0.25">
      <c r="A20374"/>
    </row>
    <row r="20375" spans="1:1" ht="13.2" x14ac:dyDescent="0.25">
      <c r="A20375"/>
    </row>
    <row r="20376" spans="1:1" ht="13.2" x14ac:dyDescent="0.25">
      <c r="A20376"/>
    </row>
    <row r="20377" spans="1:1" ht="13.2" x14ac:dyDescent="0.25">
      <c r="A20377"/>
    </row>
    <row r="20378" spans="1:1" ht="13.2" x14ac:dyDescent="0.25">
      <c r="A20378"/>
    </row>
    <row r="20379" spans="1:1" ht="13.2" x14ac:dyDescent="0.25">
      <c r="A20379"/>
    </row>
    <row r="20380" spans="1:1" ht="13.2" x14ac:dyDescent="0.25">
      <c r="A20380"/>
    </row>
    <row r="20381" spans="1:1" ht="13.2" x14ac:dyDescent="0.25">
      <c r="A20381"/>
    </row>
    <row r="20382" spans="1:1" ht="13.2" x14ac:dyDescent="0.25">
      <c r="A20382"/>
    </row>
    <row r="20383" spans="1:1" ht="13.2" x14ac:dyDescent="0.25">
      <c r="A20383"/>
    </row>
    <row r="20384" spans="1:1" ht="13.2" x14ac:dyDescent="0.25">
      <c r="A20384"/>
    </row>
    <row r="20385" spans="1:1" ht="13.2" x14ac:dyDescent="0.25">
      <c r="A20385"/>
    </row>
    <row r="20386" spans="1:1" ht="13.2" x14ac:dyDescent="0.25">
      <c r="A20386"/>
    </row>
    <row r="20387" spans="1:1" ht="13.2" x14ac:dyDescent="0.25">
      <c r="A20387"/>
    </row>
    <row r="20388" spans="1:1" ht="13.2" x14ac:dyDescent="0.25">
      <c r="A20388"/>
    </row>
    <row r="20389" spans="1:1" ht="13.2" x14ac:dyDescent="0.25">
      <c r="A20389"/>
    </row>
    <row r="20390" spans="1:1" ht="13.2" x14ac:dyDescent="0.25">
      <c r="A20390"/>
    </row>
    <row r="20391" spans="1:1" ht="13.2" x14ac:dyDescent="0.25">
      <c r="A20391"/>
    </row>
    <row r="20392" spans="1:1" ht="13.2" x14ac:dyDescent="0.25">
      <c r="A20392"/>
    </row>
    <row r="20393" spans="1:1" ht="13.2" x14ac:dyDescent="0.25">
      <c r="A20393"/>
    </row>
    <row r="20394" spans="1:1" ht="13.2" x14ac:dyDescent="0.25">
      <c r="A20394"/>
    </row>
    <row r="20395" spans="1:1" ht="13.2" x14ac:dyDescent="0.25">
      <c r="A20395"/>
    </row>
    <row r="20396" spans="1:1" ht="13.2" x14ac:dyDescent="0.25">
      <c r="A20396"/>
    </row>
    <row r="20397" spans="1:1" ht="13.2" x14ac:dyDescent="0.25">
      <c r="A20397"/>
    </row>
    <row r="20398" spans="1:1" ht="13.2" x14ac:dyDescent="0.25">
      <c r="A20398"/>
    </row>
    <row r="20399" spans="1:1" ht="13.2" x14ac:dyDescent="0.25">
      <c r="A20399"/>
    </row>
    <row r="20400" spans="1:1" ht="13.2" x14ac:dyDescent="0.25">
      <c r="A20400"/>
    </row>
    <row r="20401" spans="1:1" ht="13.2" x14ac:dyDescent="0.25">
      <c r="A20401"/>
    </row>
    <row r="20402" spans="1:1" ht="13.2" x14ac:dyDescent="0.25">
      <c r="A20402"/>
    </row>
    <row r="20403" spans="1:1" ht="13.2" x14ac:dyDescent="0.25">
      <c r="A20403"/>
    </row>
    <row r="20404" spans="1:1" ht="13.2" x14ac:dyDescent="0.25">
      <c r="A20404"/>
    </row>
    <row r="20405" spans="1:1" ht="13.2" x14ac:dyDescent="0.25">
      <c r="A20405"/>
    </row>
    <row r="20406" spans="1:1" ht="13.2" x14ac:dyDescent="0.25">
      <c r="A20406"/>
    </row>
    <row r="20407" spans="1:1" ht="13.2" x14ac:dyDescent="0.25">
      <c r="A20407"/>
    </row>
    <row r="20408" spans="1:1" ht="13.2" x14ac:dyDescent="0.25">
      <c r="A20408"/>
    </row>
    <row r="20409" spans="1:1" ht="13.2" x14ac:dyDescent="0.25">
      <c r="A20409"/>
    </row>
    <row r="20410" spans="1:1" ht="13.2" x14ac:dyDescent="0.25">
      <c r="A20410"/>
    </row>
    <row r="20411" spans="1:1" ht="13.2" x14ac:dyDescent="0.25">
      <c r="A20411"/>
    </row>
    <row r="20412" spans="1:1" ht="13.2" x14ac:dyDescent="0.25">
      <c r="A20412"/>
    </row>
    <row r="20413" spans="1:1" ht="13.2" x14ac:dyDescent="0.25">
      <c r="A20413"/>
    </row>
    <row r="20414" spans="1:1" ht="13.2" x14ac:dyDescent="0.25">
      <c r="A20414"/>
    </row>
    <row r="20415" spans="1:1" ht="13.2" x14ac:dyDescent="0.25">
      <c r="A20415"/>
    </row>
    <row r="20416" spans="1:1" ht="13.2" x14ac:dyDescent="0.25">
      <c r="A20416"/>
    </row>
    <row r="20417" spans="1:1" ht="13.2" x14ac:dyDescent="0.25">
      <c r="A20417"/>
    </row>
    <row r="20418" spans="1:1" ht="13.2" x14ac:dyDescent="0.25">
      <c r="A20418"/>
    </row>
    <row r="20419" spans="1:1" ht="13.2" x14ac:dyDescent="0.25">
      <c r="A20419"/>
    </row>
    <row r="20420" spans="1:1" ht="13.2" x14ac:dyDescent="0.25">
      <c r="A20420"/>
    </row>
    <row r="20421" spans="1:1" ht="13.2" x14ac:dyDescent="0.25">
      <c r="A20421"/>
    </row>
    <row r="20422" spans="1:1" ht="13.2" x14ac:dyDescent="0.25">
      <c r="A20422"/>
    </row>
    <row r="20423" spans="1:1" ht="13.2" x14ac:dyDescent="0.25">
      <c r="A20423"/>
    </row>
    <row r="20424" spans="1:1" ht="13.2" x14ac:dyDescent="0.25">
      <c r="A20424"/>
    </row>
    <row r="20425" spans="1:1" ht="13.2" x14ac:dyDescent="0.25">
      <c r="A20425"/>
    </row>
    <row r="20426" spans="1:1" ht="13.2" x14ac:dyDescent="0.25">
      <c r="A20426"/>
    </row>
    <row r="20427" spans="1:1" ht="13.2" x14ac:dyDescent="0.25">
      <c r="A20427"/>
    </row>
    <row r="20428" spans="1:1" ht="13.2" x14ac:dyDescent="0.25">
      <c r="A20428"/>
    </row>
    <row r="20429" spans="1:1" ht="13.2" x14ac:dyDescent="0.25">
      <c r="A20429"/>
    </row>
    <row r="20430" spans="1:1" ht="13.2" x14ac:dyDescent="0.25">
      <c r="A20430"/>
    </row>
    <row r="20431" spans="1:1" ht="13.2" x14ac:dyDescent="0.25">
      <c r="A20431"/>
    </row>
    <row r="20432" spans="1:1" ht="13.2" x14ac:dyDescent="0.25">
      <c r="A20432"/>
    </row>
    <row r="20433" spans="1:1" ht="13.2" x14ac:dyDescent="0.25">
      <c r="A20433"/>
    </row>
    <row r="20434" spans="1:1" ht="13.2" x14ac:dyDescent="0.25">
      <c r="A20434"/>
    </row>
    <row r="20435" spans="1:1" ht="13.2" x14ac:dyDescent="0.25">
      <c r="A20435"/>
    </row>
    <row r="20436" spans="1:1" ht="13.2" x14ac:dyDescent="0.25">
      <c r="A20436"/>
    </row>
    <row r="20437" spans="1:1" ht="13.2" x14ac:dyDescent="0.25">
      <c r="A20437"/>
    </row>
    <row r="20438" spans="1:1" ht="13.2" x14ac:dyDescent="0.25">
      <c r="A20438"/>
    </row>
    <row r="20439" spans="1:1" ht="13.2" x14ac:dyDescent="0.25">
      <c r="A20439"/>
    </row>
    <row r="20440" spans="1:1" ht="13.2" x14ac:dyDescent="0.25">
      <c r="A20440"/>
    </row>
    <row r="20441" spans="1:1" ht="13.2" x14ac:dyDescent="0.25">
      <c r="A20441"/>
    </row>
    <row r="20442" spans="1:1" ht="13.2" x14ac:dyDescent="0.25">
      <c r="A20442"/>
    </row>
    <row r="20443" spans="1:1" ht="13.2" x14ac:dyDescent="0.25">
      <c r="A20443"/>
    </row>
    <row r="20444" spans="1:1" ht="13.2" x14ac:dyDescent="0.25">
      <c r="A20444"/>
    </row>
    <row r="20445" spans="1:1" ht="13.2" x14ac:dyDescent="0.25">
      <c r="A20445"/>
    </row>
    <row r="20446" spans="1:1" ht="13.2" x14ac:dyDescent="0.25">
      <c r="A20446"/>
    </row>
    <row r="20447" spans="1:1" ht="13.2" x14ac:dyDescent="0.25">
      <c r="A20447"/>
    </row>
    <row r="20448" spans="1:1" ht="13.2" x14ac:dyDescent="0.25">
      <c r="A20448"/>
    </row>
    <row r="20449" spans="1:1" ht="13.2" x14ac:dyDescent="0.25">
      <c r="A20449"/>
    </row>
    <row r="20450" spans="1:1" ht="13.2" x14ac:dyDescent="0.25">
      <c r="A20450"/>
    </row>
    <row r="20451" spans="1:1" ht="13.2" x14ac:dyDescent="0.25">
      <c r="A20451"/>
    </row>
    <row r="20452" spans="1:1" ht="13.2" x14ac:dyDescent="0.25">
      <c r="A20452"/>
    </row>
    <row r="20453" spans="1:1" ht="13.2" x14ac:dyDescent="0.25">
      <c r="A20453"/>
    </row>
    <row r="20454" spans="1:1" ht="13.2" x14ac:dyDescent="0.25">
      <c r="A20454"/>
    </row>
    <row r="20455" spans="1:1" ht="13.2" x14ac:dyDescent="0.25">
      <c r="A20455"/>
    </row>
    <row r="20456" spans="1:1" ht="13.2" x14ac:dyDescent="0.25">
      <c r="A20456"/>
    </row>
    <row r="20457" spans="1:1" ht="13.2" x14ac:dyDescent="0.25">
      <c r="A20457"/>
    </row>
    <row r="20458" spans="1:1" ht="13.2" x14ac:dyDescent="0.25">
      <c r="A20458"/>
    </row>
    <row r="20459" spans="1:1" ht="13.2" x14ac:dyDescent="0.25">
      <c r="A20459"/>
    </row>
    <row r="20460" spans="1:1" ht="13.2" x14ac:dyDescent="0.25">
      <c r="A20460"/>
    </row>
    <row r="20461" spans="1:1" ht="13.2" x14ac:dyDescent="0.25">
      <c r="A20461"/>
    </row>
    <row r="20462" spans="1:1" ht="13.2" x14ac:dyDescent="0.25">
      <c r="A20462"/>
    </row>
    <row r="20463" spans="1:1" ht="13.2" x14ac:dyDescent="0.25">
      <c r="A20463"/>
    </row>
    <row r="20464" spans="1:1" ht="13.2" x14ac:dyDescent="0.25">
      <c r="A20464"/>
    </row>
    <row r="20465" spans="1:1" ht="13.2" x14ac:dyDescent="0.25">
      <c r="A20465"/>
    </row>
    <row r="20466" spans="1:1" ht="13.2" x14ac:dyDescent="0.25">
      <c r="A20466"/>
    </row>
    <row r="20467" spans="1:1" ht="13.2" x14ac:dyDescent="0.25">
      <c r="A20467"/>
    </row>
    <row r="20468" spans="1:1" ht="13.2" x14ac:dyDescent="0.25">
      <c r="A20468"/>
    </row>
    <row r="20469" spans="1:1" ht="13.2" x14ac:dyDescent="0.25">
      <c r="A20469"/>
    </row>
    <row r="20470" spans="1:1" ht="13.2" x14ac:dyDescent="0.25">
      <c r="A20470"/>
    </row>
    <row r="20471" spans="1:1" ht="13.2" x14ac:dyDescent="0.25">
      <c r="A20471"/>
    </row>
    <row r="20472" spans="1:1" ht="13.2" x14ac:dyDescent="0.25">
      <c r="A20472"/>
    </row>
    <row r="20473" spans="1:1" ht="13.2" x14ac:dyDescent="0.25">
      <c r="A20473"/>
    </row>
    <row r="20474" spans="1:1" ht="13.2" x14ac:dyDescent="0.25">
      <c r="A20474"/>
    </row>
    <row r="20475" spans="1:1" ht="13.2" x14ac:dyDescent="0.25">
      <c r="A20475"/>
    </row>
    <row r="20476" spans="1:1" ht="13.2" x14ac:dyDescent="0.25">
      <c r="A20476"/>
    </row>
    <row r="20477" spans="1:1" ht="13.2" x14ac:dyDescent="0.25">
      <c r="A20477"/>
    </row>
    <row r="20478" spans="1:1" ht="13.2" x14ac:dyDescent="0.25">
      <c r="A20478"/>
    </row>
    <row r="20479" spans="1:1" ht="13.2" x14ac:dyDescent="0.25">
      <c r="A20479"/>
    </row>
    <row r="20480" spans="1:1" ht="13.2" x14ac:dyDescent="0.25">
      <c r="A20480"/>
    </row>
    <row r="20481" spans="1:1" ht="13.2" x14ac:dyDescent="0.25">
      <c r="A20481"/>
    </row>
    <row r="20482" spans="1:1" ht="13.2" x14ac:dyDescent="0.25">
      <c r="A20482"/>
    </row>
    <row r="20483" spans="1:1" ht="13.2" x14ac:dyDescent="0.25">
      <c r="A20483"/>
    </row>
    <row r="20484" spans="1:1" ht="13.2" x14ac:dyDescent="0.25">
      <c r="A20484"/>
    </row>
    <row r="20485" spans="1:1" ht="13.2" x14ac:dyDescent="0.25">
      <c r="A20485"/>
    </row>
    <row r="20486" spans="1:1" ht="13.2" x14ac:dyDescent="0.25">
      <c r="A20486"/>
    </row>
    <row r="20487" spans="1:1" ht="13.2" x14ac:dyDescent="0.25">
      <c r="A20487"/>
    </row>
    <row r="20488" spans="1:1" ht="13.2" x14ac:dyDescent="0.25">
      <c r="A20488"/>
    </row>
    <row r="20489" spans="1:1" ht="13.2" x14ac:dyDescent="0.25">
      <c r="A20489"/>
    </row>
    <row r="20490" spans="1:1" ht="13.2" x14ac:dyDescent="0.25">
      <c r="A20490"/>
    </row>
    <row r="20491" spans="1:1" ht="13.2" x14ac:dyDescent="0.25">
      <c r="A20491"/>
    </row>
    <row r="20492" spans="1:1" ht="13.2" x14ac:dyDescent="0.25">
      <c r="A20492"/>
    </row>
    <row r="20493" spans="1:1" ht="13.2" x14ac:dyDescent="0.25">
      <c r="A20493"/>
    </row>
    <row r="20494" spans="1:1" ht="13.2" x14ac:dyDescent="0.25">
      <c r="A20494"/>
    </row>
    <row r="20495" spans="1:1" ht="13.2" x14ac:dyDescent="0.25">
      <c r="A20495"/>
    </row>
    <row r="20496" spans="1:1" ht="13.2" x14ac:dyDescent="0.25">
      <c r="A20496"/>
    </row>
    <row r="20497" spans="1:1" ht="13.2" x14ac:dyDescent="0.25">
      <c r="A20497"/>
    </row>
    <row r="20498" spans="1:1" ht="13.2" x14ac:dyDescent="0.25">
      <c r="A20498"/>
    </row>
    <row r="20499" spans="1:1" ht="13.2" x14ac:dyDescent="0.25">
      <c r="A20499"/>
    </row>
    <row r="20500" spans="1:1" ht="13.2" x14ac:dyDescent="0.25">
      <c r="A20500"/>
    </row>
    <row r="20501" spans="1:1" ht="13.2" x14ac:dyDescent="0.25">
      <c r="A20501"/>
    </row>
    <row r="20502" spans="1:1" ht="13.2" x14ac:dyDescent="0.25">
      <c r="A20502"/>
    </row>
    <row r="20503" spans="1:1" ht="13.2" x14ac:dyDescent="0.25">
      <c r="A20503"/>
    </row>
    <row r="20504" spans="1:1" ht="13.2" x14ac:dyDescent="0.25">
      <c r="A20504"/>
    </row>
    <row r="20505" spans="1:1" ht="13.2" x14ac:dyDescent="0.25">
      <c r="A20505"/>
    </row>
    <row r="20506" spans="1:1" ht="13.2" x14ac:dyDescent="0.25">
      <c r="A20506"/>
    </row>
    <row r="20507" spans="1:1" ht="13.2" x14ac:dyDescent="0.25">
      <c r="A20507"/>
    </row>
    <row r="20508" spans="1:1" ht="13.2" x14ac:dyDescent="0.25">
      <c r="A20508"/>
    </row>
    <row r="20509" spans="1:1" ht="13.2" x14ac:dyDescent="0.25">
      <c r="A20509"/>
    </row>
    <row r="20510" spans="1:1" ht="13.2" x14ac:dyDescent="0.25">
      <c r="A20510"/>
    </row>
    <row r="20511" spans="1:1" ht="13.2" x14ac:dyDescent="0.25">
      <c r="A20511"/>
    </row>
    <row r="20512" spans="1:1" ht="13.2" x14ac:dyDescent="0.25">
      <c r="A20512"/>
    </row>
    <row r="20513" spans="1:1" ht="13.2" x14ac:dyDescent="0.25">
      <c r="A20513"/>
    </row>
    <row r="20514" spans="1:1" ht="13.2" x14ac:dyDescent="0.25">
      <c r="A20514"/>
    </row>
    <row r="20515" spans="1:1" ht="13.2" x14ac:dyDescent="0.25">
      <c r="A20515"/>
    </row>
    <row r="20516" spans="1:1" ht="13.2" x14ac:dyDescent="0.25">
      <c r="A20516"/>
    </row>
    <row r="20517" spans="1:1" ht="13.2" x14ac:dyDescent="0.25">
      <c r="A20517"/>
    </row>
    <row r="20518" spans="1:1" ht="13.2" x14ac:dyDescent="0.25">
      <c r="A20518"/>
    </row>
    <row r="20519" spans="1:1" ht="13.2" x14ac:dyDescent="0.25">
      <c r="A20519"/>
    </row>
    <row r="20520" spans="1:1" ht="13.2" x14ac:dyDescent="0.25">
      <c r="A20520"/>
    </row>
    <row r="20521" spans="1:1" ht="13.2" x14ac:dyDescent="0.25">
      <c r="A20521"/>
    </row>
    <row r="20522" spans="1:1" ht="13.2" x14ac:dyDescent="0.25">
      <c r="A20522"/>
    </row>
    <row r="20523" spans="1:1" ht="13.2" x14ac:dyDescent="0.25">
      <c r="A20523"/>
    </row>
    <row r="20524" spans="1:1" ht="13.2" x14ac:dyDescent="0.25">
      <c r="A20524"/>
    </row>
    <row r="20525" spans="1:1" ht="13.2" x14ac:dyDescent="0.25">
      <c r="A20525"/>
    </row>
    <row r="20526" spans="1:1" ht="13.2" x14ac:dyDescent="0.25">
      <c r="A20526"/>
    </row>
    <row r="20527" spans="1:1" ht="13.2" x14ac:dyDescent="0.25">
      <c r="A20527"/>
    </row>
    <row r="20528" spans="1:1" ht="13.2" x14ac:dyDescent="0.25">
      <c r="A20528"/>
    </row>
    <row r="20529" spans="1:1" ht="13.2" x14ac:dyDescent="0.25">
      <c r="A20529"/>
    </row>
    <row r="20530" spans="1:1" ht="13.2" x14ac:dyDescent="0.25">
      <c r="A20530"/>
    </row>
    <row r="20531" spans="1:1" ht="13.2" x14ac:dyDescent="0.25">
      <c r="A20531"/>
    </row>
    <row r="20532" spans="1:1" ht="13.2" x14ac:dyDescent="0.25">
      <c r="A20532"/>
    </row>
    <row r="20533" spans="1:1" ht="13.2" x14ac:dyDescent="0.25">
      <c r="A20533"/>
    </row>
    <row r="20534" spans="1:1" ht="13.2" x14ac:dyDescent="0.25">
      <c r="A20534"/>
    </row>
    <row r="20535" spans="1:1" ht="13.2" x14ac:dyDescent="0.25">
      <c r="A20535"/>
    </row>
    <row r="20536" spans="1:1" ht="13.2" x14ac:dyDescent="0.25">
      <c r="A20536"/>
    </row>
    <row r="20537" spans="1:1" ht="13.2" x14ac:dyDescent="0.25">
      <c r="A20537"/>
    </row>
    <row r="20538" spans="1:1" ht="13.2" x14ac:dyDescent="0.25">
      <c r="A20538"/>
    </row>
    <row r="20539" spans="1:1" ht="13.2" x14ac:dyDescent="0.25">
      <c r="A20539"/>
    </row>
    <row r="20540" spans="1:1" ht="13.2" x14ac:dyDescent="0.25">
      <c r="A20540"/>
    </row>
    <row r="20541" spans="1:1" ht="13.2" x14ac:dyDescent="0.25">
      <c r="A20541"/>
    </row>
    <row r="20542" spans="1:1" ht="13.2" x14ac:dyDescent="0.25">
      <c r="A20542"/>
    </row>
    <row r="20543" spans="1:1" ht="13.2" x14ac:dyDescent="0.25">
      <c r="A20543"/>
    </row>
    <row r="20544" spans="1:1" ht="13.2" x14ac:dyDescent="0.25">
      <c r="A20544"/>
    </row>
    <row r="20545" spans="1:1" ht="13.2" x14ac:dyDescent="0.25">
      <c r="A20545"/>
    </row>
    <row r="20546" spans="1:1" ht="13.2" x14ac:dyDescent="0.25">
      <c r="A20546"/>
    </row>
    <row r="20547" spans="1:1" ht="13.2" x14ac:dyDescent="0.25">
      <c r="A20547"/>
    </row>
    <row r="20548" spans="1:1" ht="13.2" x14ac:dyDescent="0.25">
      <c r="A20548"/>
    </row>
    <row r="20549" spans="1:1" ht="13.2" x14ac:dyDescent="0.25">
      <c r="A20549"/>
    </row>
    <row r="20550" spans="1:1" ht="13.2" x14ac:dyDescent="0.25">
      <c r="A20550"/>
    </row>
    <row r="20551" spans="1:1" ht="13.2" x14ac:dyDescent="0.25">
      <c r="A20551"/>
    </row>
    <row r="20552" spans="1:1" ht="13.2" x14ac:dyDescent="0.25">
      <c r="A20552"/>
    </row>
    <row r="20553" spans="1:1" ht="13.2" x14ac:dyDescent="0.25">
      <c r="A20553"/>
    </row>
    <row r="20554" spans="1:1" ht="13.2" x14ac:dyDescent="0.25">
      <c r="A20554"/>
    </row>
    <row r="20555" spans="1:1" ht="13.2" x14ac:dyDescent="0.25">
      <c r="A20555"/>
    </row>
    <row r="20556" spans="1:1" ht="13.2" x14ac:dyDescent="0.25">
      <c r="A20556"/>
    </row>
    <row r="20557" spans="1:1" ht="13.2" x14ac:dyDescent="0.25">
      <c r="A20557"/>
    </row>
    <row r="20558" spans="1:1" ht="13.2" x14ac:dyDescent="0.25">
      <c r="A20558"/>
    </row>
    <row r="20559" spans="1:1" ht="13.2" x14ac:dyDescent="0.25">
      <c r="A20559"/>
    </row>
    <row r="20560" spans="1:1" ht="13.2" x14ac:dyDescent="0.25">
      <c r="A20560"/>
    </row>
    <row r="20561" spans="1:1" ht="13.2" x14ac:dyDescent="0.25">
      <c r="A20561"/>
    </row>
    <row r="20562" spans="1:1" ht="13.2" x14ac:dyDescent="0.25">
      <c r="A20562"/>
    </row>
    <row r="20563" spans="1:1" ht="13.2" x14ac:dyDescent="0.25">
      <c r="A20563"/>
    </row>
    <row r="20564" spans="1:1" ht="13.2" x14ac:dyDescent="0.25">
      <c r="A20564"/>
    </row>
    <row r="20565" spans="1:1" ht="13.2" x14ac:dyDescent="0.25">
      <c r="A20565"/>
    </row>
    <row r="20566" spans="1:1" ht="13.2" x14ac:dyDescent="0.25">
      <c r="A20566"/>
    </row>
    <row r="20567" spans="1:1" ht="13.2" x14ac:dyDescent="0.25">
      <c r="A20567"/>
    </row>
    <row r="20568" spans="1:1" ht="13.2" x14ac:dyDescent="0.25">
      <c r="A20568"/>
    </row>
    <row r="20569" spans="1:1" ht="13.2" x14ac:dyDescent="0.25">
      <c r="A20569"/>
    </row>
    <row r="20570" spans="1:1" ht="13.2" x14ac:dyDescent="0.25">
      <c r="A20570"/>
    </row>
    <row r="20571" spans="1:1" ht="13.2" x14ac:dyDescent="0.25">
      <c r="A20571"/>
    </row>
    <row r="20572" spans="1:1" ht="13.2" x14ac:dyDescent="0.25">
      <c r="A20572"/>
    </row>
    <row r="20573" spans="1:1" ht="13.2" x14ac:dyDescent="0.25">
      <c r="A20573"/>
    </row>
    <row r="20574" spans="1:1" ht="13.2" x14ac:dyDescent="0.25">
      <c r="A20574"/>
    </row>
    <row r="20575" spans="1:1" ht="13.2" x14ac:dyDescent="0.25">
      <c r="A20575"/>
    </row>
    <row r="20576" spans="1:1" ht="13.2" x14ac:dyDescent="0.25">
      <c r="A20576"/>
    </row>
    <row r="20577" spans="1:1" ht="13.2" x14ac:dyDescent="0.25">
      <c r="A20577"/>
    </row>
    <row r="20578" spans="1:1" ht="13.2" x14ac:dyDescent="0.25">
      <c r="A20578"/>
    </row>
    <row r="20579" spans="1:1" ht="13.2" x14ac:dyDescent="0.25">
      <c r="A20579"/>
    </row>
    <row r="20580" spans="1:1" ht="13.2" x14ac:dyDescent="0.25">
      <c r="A20580"/>
    </row>
    <row r="20581" spans="1:1" ht="13.2" x14ac:dyDescent="0.25">
      <c r="A20581"/>
    </row>
    <row r="20582" spans="1:1" ht="13.2" x14ac:dyDescent="0.25">
      <c r="A20582"/>
    </row>
    <row r="20583" spans="1:1" ht="13.2" x14ac:dyDescent="0.25">
      <c r="A20583"/>
    </row>
    <row r="20584" spans="1:1" ht="13.2" x14ac:dyDescent="0.25">
      <c r="A20584"/>
    </row>
    <row r="20585" spans="1:1" ht="13.2" x14ac:dyDescent="0.25">
      <c r="A20585"/>
    </row>
    <row r="20586" spans="1:1" ht="13.2" x14ac:dyDescent="0.25">
      <c r="A20586"/>
    </row>
    <row r="20587" spans="1:1" ht="13.2" x14ac:dyDescent="0.25">
      <c r="A20587"/>
    </row>
    <row r="20588" spans="1:1" ht="13.2" x14ac:dyDescent="0.25">
      <c r="A20588"/>
    </row>
    <row r="20589" spans="1:1" ht="13.2" x14ac:dyDescent="0.25">
      <c r="A20589"/>
    </row>
    <row r="20590" spans="1:1" ht="13.2" x14ac:dyDescent="0.25">
      <c r="A20590"/>
    </row>
    <row r="20591" spans="1:1" ht="13.2" x14ac:dyDescent="0.25">
      <c r="A20591"/>
    </row>
    <row r="20592" spans="1:1" ht="13.2" x14ac:dyDescent="0.25">
      <c r="A20592"/>
    </row>
    <row r="20593" spans="1:1" ht="13.2" x14ac:dyDescent="0.25">
      <c r="A20593"/>
    </row>
    <row r="20594" spans="1:1" ht="13.2" x14ac:dyDescent="0.25">
      <c r="A20594"/>
    </row>
    <row r="20595" spans="1:1" ht="13.2" x14ac:dyDescent="0.25">
      <c r="A20595"/>
    </row>
    <row r="20596" spans="1:1" ht="13.2" x14ac:dyDescent="0.25">
      <c r="A20596"/>
    </row>
    <row r="20597" spans="1:1" ht="13.2" x14ac:dyDescent="0.25">
      <c r="A20597"/>
    </row>
    <row r="20598" spans="1:1" ht="13.2" x14ac:dyDescent="0.25">
      <c r="A20598"/>
    </row>
    <row r="20599" spans="1:1" ht="13.2" x14ac:dyDescent="0.25">
      <c r="A20599"/>
    </row>
    <row r="20600" spans="1:1" ht="13.2" x14ac:dyDescent="0.25">
      <c r="A20600"/>
    </row>
    <row r="20601" spans="1:1" ht="13.2" x14ac:dyDescent="0.25">
      <c r="A20601"/>
    </row>
    <row r="20602" spans="1:1" ht="13.2" x14ac:dyDescent="0.25">
      <c r="A20602"/>
    </row>
    <row r="20603" spans="1:1" ht="13.2" x14ac:dyDescent="0.25">
      <c r="A20603"/>
    </row>
    <row r="20604" spans="1:1" ht="13.2" x14ac:dyDescent="0.25">
      <c r="A20604"/>
    </row>
    <row r="20605" spans="1:1" ht="13.2" x14ac:dyDescent="0.25">
      <c r="A20605"/>
    </row>
    <row r="20606" spans="1:1" ht="13.2" x14ac:dyDescent="0.25">
      <c r="A20606"/>
    </row>
    <row r="20607" spans="1:1" ht="13.2" x14ac:dyDescent="0.25">
      <c r="A20607"/>
    </row>
    <row r="20608" spans="1:1" ht="13.2" x14ac:dyDescent="0.25">
      <c r="A20608"/>
    </row>
    <row r="20609" spans="1:1" ht="13.2" x14ac:dyDescent="0.25">
      <c r="A20609"/>
    </row>
    <row r="20610" spans="1:1" ht="13.2" x14ac:dyDescent="0.25">
      <c r="A20610"/>
    </row>
    <row r="20611" spans="1:1" ht="13.2" x14ac:dyDescent="0.25">
      <c r="A20611"/>
    </row>
    <row r="20612" spans="1:1" ht="13.2" x14ac:dyDescent="0.25">
      <c r="A20612"/>
    </row>
    <row r="20613" spans="1:1" ht="13.2" x14ac:dyDescent="0.25">
      <c r="A20613"/>
    </row>
    <row r="20614" spans="1:1" ht="13.2" x14ac:dyDescent="0.25">
      <c r="A20614"/>
    </row>
    <row r="20615" spans="1:1" ht="13.2" x14ac:dyDescent="0.25">
      <c r="A20615"/>
    </row>
    <row r="20616" spans="1:1" ht="13.2" x14ac:dyDescent="0.25">
      <c r="A20616"/>
    </row>
    <row r="20617" spans="1:1" ht="13.2" x14ac:dyDescent="0.25">
      <c r="A20617"/>
    </row>
    <row r="20618" spans="1:1" ht="13.2" x14ac:dyDescent="0.25">
      <c r="A20618"/>
    </row>
    <row r="20619" spans="1:1" ht="13.2" x14ac:dyDescent="0.25">
      <c r="A20619"/>
    </row>
    <row r="20620" spans="1:1" ht="13.2" x14ac:dyDescent="0.25">
      <c r="A20620"/>
    </row>
    <row r="20621" spans="1:1" ht="13.2" x14ac:dyDescent="0.25">
      <c r="A20621"/>
    </row>
    <row r="20622" spans="1:1" ht="13.2" x14ac:dyDescent="0.25">
      <c r="A20622"/>
    </row>
    <row r="20623" spans="1:1" ht="13.2" x14ac:dyDescent="0.25">
      <c r="A20623"/>
    </row>
    <row r="20624" spans="1:1" ht="13.2" x14ac:dyDescent="0.25">
      <c r="A20624"/>
    </row>
    <row r="20625" spans="1:1" ht="13.2" x14ac:dyDescent="0.25">
      <c r="A20625"/>
    </row>
    <row r="20626" spans="1:1" ht="13.2" x14ac:dyDescent="0.25">
      <c r="A20626"/>
    </row>
    <row r="20627" spans="1:1" ht="13.2" x14ac:dyDescent="0.25">
      <c r="A20627"/>
    </row>
    <row r="20628" spans="1:1" ht="13.2" x14ac:dyDescent="0.25">
      <c r="A20628"/>
    </row>
    <row r="20629" spans="1:1" ht="13.2" x14ac:dyDescent="0.25">
      <c r="A20629"/>
    </row>
    <row r="20630" spans="1:1" ht="13.2" x14ac:dyDescent="0.25">
      <c r="A20630"/>
    </row>
    <row r="20631" spans="1:1" ht="13.2" x14ac:dyDescent="0.25">
      <c r="A20631"/>
    </row>
    <row r="20632" spans="1:1" ht="13.2" x14ac:dyDescent="0.25">
      <c r="A20632"/>
    </row>
    <row r="20633" spans="1:1" ht="13.2" x14ac:dyDescent="0.25">
      <c r="A20633"/>
    </row>
    <row r="20634" spans="1:1" ht="13.2" x14ac:dyDescent="0.25">
      <c r="A20634"/>
    </row>
    <row r="20635" spans="1:1" ht="13.2" x14ac:dyDescent="0.25">
      <c r="A20635"/>
    </row>
    <row r="20636" spans="1:1" ht="13.2" x14ac:dyDescent="0.25">
      <c r="A20636"/>
    </row>
    <row r="20637" spans="1:1" ht="13.2" x14ac:dyDescent="0.25">
      <c r="A20637"/>
    </row>
    <row r="20638" spans="1:1" ht="13.2" x14ac:dyDescent="0.25">
      <c r="A20638"/>
    </row>
    <row r="20639" spans="1:1" ht="13.2" x14ac:dyDescent="0.25">
      <c r="A20639"/>
    </row>
    <row r="20640" spans="1:1" ht="13.2" x14ac:dyDescent="0.25">
      <c r="A20640"/>
    </row>
    <row r="20641" spans="1:1" ht="13.2" x14ac:dyDescent="0.25">
      <c r="A20641"/>
    </row>
    <row r="20642" spans="1:1" ht="13.2" x14ac:dyDescent="0.25">
      <c r="A20642"/>
    </row>
    <row r="20643" spans="1:1" ht="13.2" x14ac:dyDescent="0.25">
      <c r="A20643"/>
    </row>
    <row r="20644" spans="1:1" ht="13.2" x14ac:dyDescent="0.25">
      <c r="A20644"/>
    </row>
    <row r="20645" spans="1:1" ht="13.2" x14ac:dyDescent="0.25">
      <c r="A20645"/>
    </row>
    <row r="20646" spans="1:1" ht="13.2" x14ac:dyDescent="0.25">
      <c r="A20646"/>
    </row>
    <row r="20647" spans="1:1" ht="13.2" x14ac:dyDescent="0.25">
      <c r="A20647"/>
    </row>
    <row r="20648" spans="1:1" ht="13.2" x14ac:dyDescent="0.25">
      <c r="A20648"/>
    </row>
    <row r="20649" spans="1:1" ht="13.2" x14ac:dyDescent="0.25">
      <c r="A20649"/>
    </row>
    <row r="20650" spans="1:1" ht="13.2" x14ac:dyDescent="0.25">
      <c r="A20650"/>
    </row>
    <row r="20651" spans="1:1" ht="13.2" x14ac:dyDescent="0.25">
      <c r="A20651"/>
    </row>
    <row r="20652" spans="1:1" ht="13.2" x14ac:dyDescent="0.25">
      <c r="A20652"/>
    </row>
    <row r="20653" spans="1:1" ht="13.2" x14ac:dyDescent="0.25">
      <c r="A20653"/>
    </row>
    <row r="20654" spans="1:1" ht="13.2" x14ac:dyDescent="0.25">
      <c r="A20654"/>
    </row>
    <row r="20655" spans="1:1" ht="13.2" x14ac:dyDescent="0.25">
      <c r="A20655"/>
    </row>
    <row r="20656" spans="1:1" ht="13.2" x14ac:dyDescent="0.25">
      <c r="A20656"/>
    </row>
    <row r="20657" spans="1:1" ht="13.2" x14ac:dyDescent="0.25">
      <c r="A20657"/>
    </row>
    <row r="20658" spans="1:1" ht="13.2" x14ac:dyDescent="0.25">
      <c r="A20658"/>
    </row>
    <row r="20659" spans="1:1" ht="13.2" x14ac:dyDescent="0.25">
      <c r="A20659"/>
    </row>
    <row r="20660" spans="1:1" ht="13.2" x14ac:dyDescent="0.25">
      <c r="A20660"/>
    </row>
    <row r="20661" spans="1:1" ht="13.2" x14ac:dyDescent="0.25">
      <c r="A20661"/>
    </row>
    <row r="20662" spans="1:1" ht="13.2" x14ac:dyDescent="0.25">
      <c r="A20662"/>
    </row>
    <row r="20663" spans="1:1" ht="13.2" x14ac:dyDescent="0.25">
      <c r="A20663"/>
    </row>
    <row r="20664" spans="1:1" ht="13.2" x14ac:dyDescent="0.25">
      <c r="A20664"/>
    </row>
    <row r="20665" spans="1:1" ht="13.2" x14ac:dyDescent="0.25">
      <c r="A20665"/>
    </row>
    <row r="20666" spans="1:1" ht="13.2" x14ac:dyDescent="0.25">
      <c r="A20666"/>
    </row>
    <row r="20667" spans="1:1" ht="13.2" x14ac:dyDescent="0.25">
      <c r="A20667"/>
    </row>
    <row r="20668" spans="1:1" ht="13.2" x14ac:dyDescent="0.25">
      <c r="A20668"/>
    </row>
    <row r="20669" spans="1:1" ht="13.2" x14ac:dyDescent="0.25">
      <c r="A20669"/>
    </row>
    <row r="20670" spans="1:1" ht="13.2" x14ac:dyDescent="0.25">
      <c r="A20670"/>
    </row>
    <row r="20671" spans="1:1" ht="13.2" x14ac:dyDescent="0.25">
      <c r="A20671"/>
    </row>
    <row r="20672" spans="1:1" ht="13.2" x14ac:dyDescent="0.25">
      <c r="A20672"/>
    </row>
    <row r="20673" spans="1:1" ht="13.2" x14ac:dyDescent="0.25">
      <c r="A20673"/>
    </row>
    <row r="20674" spans="1:1" ht="13.2" x14ac:dyDescent="0.25">
      <c r="A20674"/>
    </row>
    <row r="20675" spans="1:1" ht="13.2" x14ac:dyDescent="0.25">
      <c r="A20675"/>
    </row>
    <row r="20676" spans="1:1" ht="13.2" x14ac:dyDescent="0.25">
      <c r="A20676"/>
    </row>
    <row r="20677" spans="1:1" ht="13.2" x14ac:dyDescent="0.25">
      <c r="A20677"/>
    </row>
    <row r="20678" spans="1:1" ht="13.2" x14ac:dyDescent="0.25">
      <c r="A20678"/>
    </row>
    <row r="20679" spans="1:1" ht="13.2" x14ac:dyDescent="0.25">
      <c r="A20679"/>
    </row>
    <row r="20680" spans="1:1" ht="13.2" x14ac:dyDescent="0.25">
      <c r="A20680"/>
    </row>
    <row r="20681" spans="1:1" ht="13.2" x14ac:dyDescent="0.25">
      <c r="A20681"/>
    </row>
    <row r="20682" spans="1:1" ht="13.2" x14ac:dyDescent="0.25">
      <c r="A20682"/>
    </row>
    <row r="20683" spans="1:1" ht="13.2" x14ac:dyDescent="0.25">
      <c r="A20683"/>
    </row>
    <row r="20684" spans="1:1" ht="13.2" x14ac:dyDescent="0.25">
      <c r="A20684"/>
    </row>
    <row r="20685" spans="1:1" ht="13.2" x14ac:dyDescent="0.25">
      <c r="A20685"/>
    </row>
    <row r="20686" spans="1:1" ht="13.2" x14ac:dyDescent="0.25">
      <c r="A20686"/>
    </row>
    <row r="20687" spans="1:1" ht="13.2" x14ac:dyDescent="0.25">
      <c r="A20687"/>
    </row>
    <row r="20688" spans="1:1" ht="13.2" x14ac:dyDescent="0.25">
      <c r="A20688"/>
    </row>
    <row r="20689" spans="1:1" ht="13.2" x14ac:dyDescent="0.25">
      <c r="A20689"/>
    </row>
    <row r="20690" spans="1:1" ht="13.2" x14ac:dyDescent="0.25">
      <c r="A20690"/>
    </row>
    <row r="20691" spans="1:1" ht="13.2" x14ac:dyDescent="0.25">
      <c r="A20691"/>
    </row>
    <row r="20692" spans="1:1" ht="13.2" x14ac:dyDescent="0.25">
      <c r="A20692"/>
    </row>
    <row r="20693" spans="1:1" ht="13.2" x14ac:dyDescent="0.25">
      <c r="A20693"/>
    </row>
    <row r="20694" spans="1:1" ht="13.2" x14ac:dyDescent="0.25">
      <c r="A20694"/>
    </row>
    <row r="20695" spans="1:1" ht="13.2" x14ac:dyDescent="0.25">
      <c r="A20695"/>
    </row>
    <row r="20696" spans="1:1" ht="13.2" x14ac:dyDescent="0.25">
      <c r="A20696"/>
    </row>
    <row r="20697" spans="1:1" ht="13.2" x14ac:dyDescent="0.25">
      <c r="A20697"/>
    </row>
    <row r="20698" spans="1:1" ht="13.2" x14ac:dyDescent="0.25">
      <c r="A20698"/>
    </row>
    <row r="20699" spans="1:1" ht="13.2" x14ac:dyDescent="0.25">
      <c r="A20699"/>
    </row>
    <row r="20700" spans="1:1" ht="13.2" x14ac:dyDescent="0.25">
      <c r="A20700"/>
    </row>
    <row r="20701" spans="1:1" ht="13.2" x14ac:dyDescent="0.25">
      <c r="A20701"/>
    </row>
    <row r="20702" spans="1:1" ht="13.2" x14ac:dyDescent="0.25">
      <c r="A20702"/>
    </row>
    <row r="20703" spans="1:1" ht="13.2" x14ac:dyDescent="0.25">
      <c r="A20703"/>
    </row>
    <row r="20704" spans="1:1" ht="13.2" x14ac:dyDescent="0.25">
      <c r="A20704"/>
    </row>
    <row r="20705" spans="1:1" ht="13.2" x14ac:dyDescent="0.25">
      <c r="A20705"/>
    </row>
    <row r="20706" spans="1:1" ht="13.2" x14ac:dyDescent="0.25">
      <c r="A20706"/>
    </row>
    <row r="20707" spans="1:1" ht="13.2" x14ac:dyDescent="0.25">
      <c r="A20707"/>
    </row>
    <row r="20708" spans="1:1" ht="13.2" x14ac:dyDescent="0.25">
      <c r="A20708"/>
    </row>
    <row r="20709" spans="1:1" ht="13.2" x14ac:dyDescent="0.25">
      <c r="A20709"/>
    </row>
    <row r="20710" spans="1:1" ht="13.2" x14ac:dyDescent="0.25">
      <c r="A20710"/>
    </row>
    <row r="20711" spans="1:1" ht="13.2" x14ac:dyDescent="0.25">
      <c r="A20711"/>
    </row>
    <row r="20712" spans="1:1" ht="13.2" x14ac:dyDescent="0.25">
      <c r="A20712"/>
    </row>
    <row r="20713" spans="1:1" ht="13.2" x14ac:dyDescent="0.25">
      <c r="A20713"/>
    </row>
    <row r="20714" spans="1:1" ht="13.2" x14ac:dyDescent="0.25">
      <c r="A20714"/>
    </row>
    <row r="20715" spans="1:1" ht="13.2" x14ac:dyDescent="0.25">
      <c r="A20715"/>
    </row>
    <row r="20716" spans="1:1" ht="13.2" x14ac:dyDescent="0.25">
      <c r="A20716"/>
    </row>
    <row r="20717" spans="1:1" ht="13.2" x14ac:dyDescent="0.25">
      <c r="A20717"/>
    </row>
    <row r="20718" spans="1:1" ht="13.2" x14ac:dyDescent="0.25">
      <c r="A20718"/>
    </row>
    <row r="20719" spans="1:1" ht="13.2" x14ac:dyDescent="0.25">
      <c r="A20719"/>
    </row>
    <row r="20720" spans="1:1" ht="13.2" x14ac:dyDescent="0.25">
      <c r="A20720"/>
    </row>
    <row r="20721" spans="1:1" ht="13.2" x14ac:dyDescent="0.25">
      <c r="A20721"/>
    </row>
    <row r="20722" spans="1:1" ht="13.2" x14ac:dyDescent="0.25">
      <c r="A20722"/>
    </row>
    <row r="20723" spans="1:1" ht="13.2" x14ac:dyDescent="0.25">
      <c r="A20723"/>
    </row>
    <row r="20724" spans="1:1" ht="13.2" x14ac:dyDescent="0.25">
      <c r="A20724"/>
    </row>
    <row r="20725" spans="1:1" ht="13.2" x14ac:dyDescent="0.25">
      <c r="A20725"/>
    </row>
    <row r="20726" spans="1:1" ht="13.2" x14ac:dyDescent="0.25">
      <c r="A20726"/>
    </row>
    <row r="20727" spans="1:1" ht="13.2" x14ac:dyDescent="0.25">
      <c r="A20727"/>
    </row>
    <row r="20728" spans="1:1" ht="13.2" x14ac:dyDescent="0.25">
      <c r="A20728"/>
    </row>
    <row r="20729" spans="1:1" ht="13.2" x14ac:dyDescent="0.25">
      <c r="A20729"/>
    </row>
    <row r="20730" spans="1:1" ht="13.2" x14ac:dyDescent="0.25">
      <c r="A20730"/>
    </row>
    <row r="20731" spans="1:1" ht="13.2" x14ac:dyDescent="0.25">
      <c r="A20731"/>
    </row>
    <row r="20732" spans="1:1" ht="13.2" x14ac:dyDescent="0.25">
      <c r="A20732"/>
    </row>
    <row r="20733" spans="1:1" ht="13.2" x14ac:dyDescent="0.25">
      <c r="A20733"/>
    </row>
    <row r="20734" spans="1:1" ht="13.2" x14ac:dyDescent="0.25">
      <c r="A20734"/>
    </row>
    <row r="20735" spans="1:1" ht="13.2" x14ac:dyDescent="0.25">
      <c r="A20735"/>
    </row>
    <row r="20736" spans="1:1" ht="13.2" x14ac:dyDescent="0.25">
      <c r="A20736"/>
    </row>
    <row r="20737" spans="1:1" ht="13.2" x14ac:dyDescent="0.25">
      <c r="A20737"/>
    </row>
    <row r="20738" spans="1:1" ht="13.2" x14ac:dyDescent="0.25">
      <c r="A20738"/>
    </row>
    <row r="20739" spans="1:1" ht="13.2" x14ac:dyDescent="0.25">
      <c r="A20739"/>
    </row>
    <row r="20740" spans="1:1" ht="13.2" x14ac:dyDescent="0.25">
      <c r="A20740"/>
    </row>
    <row r="20741" spans="1:1" ht="13.2" x14ac:dyDescent="0.25">
      <c r="A20741"/>
    </row>
    <row r="20742" spans="1:1" ht="13.2" x14ac:dyDescent="0.25">
      <c r="A20742"/>
    </row>
    <row r="20743" spans="1:1" ht="13.2" x14ac:dyDescent="0.25">
      <c r="A20743"/>
    </row>
    <row r="20744" spans="1:1" ht="13.2" x14ac:dyDescent="0.25">
      <c r="A20744"/>
    </row>
    <row r="20745" spans="1:1" ht="13.2" x14ac:dyDescent="0.25">
      <c r="A20745"/>
    </row>
    <row r="20746" spans="1:1" ht="13.2" x14ac:dyDescent="0.25">
      <c r="A20746"/>
    </row>
    <row r="20747" spans="1:1" ht="13.2" x14ac:dyDescent="0.25">
      <c r="A20747"/>
    </row>
    <row r="20748" spans="1:1" ht="13.2" x14ac:dyDescent="0.25">
      <c r="A20748"/>
    </row>
    <row r="20749" spans="1:1" ht="13.2" x14ac:dyDescent="0.25">
      <c r="A20749"/>
    </row>
    <row r="20750" spans="1:1" ht="13.2" x14ac:dyDescent="0.25">
      <c r="A20750"/>
    </row>
    <row r="20751" spans="1:1" ht="13.2" x14ac:dyDescent="0.25">
      <c r="A20751"/>
    </row>
    <row r="20752" spans="1:1" ht="13.2" x14ac:dyDescent="0.25">
      <c r="A20752"/>
    </row>
    <row r="20753" spans="1:1" ht="13.2" x14ac:dyDescent="0.25">
      <c r="A20753"/>
    </row>
    <row r="20754" spans="1:1" ht="13.2" x14ac:dyDescent="0.25">
      <c r="A20754"/>
    </row>
    <row r="20755" spans="1:1" ht="13.2" x14ac:dyDescent="0.25">
      <c r="A20755"/>
    </row>
    <row r="20756" spans="1:1" ht="13.2" x14ac:dyDescent="0.25">
      <c r="A20756"/>
    </row>
    <row r="20757" spans="1:1" ht="13.2" x14ac:dyDescent="0.25">
      <c r="A20757"/>
    </row>
    <row r="20758" spans="1:1" ht="13.2" x14ac:dyDescent="0.25">
      <c r="A20758"/>
    </row>
    <row r="20759" spans="1:1" ht="13.2" x14ac:dyDescent="0.25">
      <c r="A20759"/>
    </row>
    <row r="20760" spans="1:1" ht="13.2" x14ac:dyDescent="0.25">
      <c r="A20760"/>
    </row>
    <row r="20761" spans="1:1" ht="13.2" x14ac:dyDescent="0.25">
      <c r="A20761"/>
    </row>
    <row r="20762" spans="1:1" ht="13.2" x14ac:dyDescent="0.25">
      <c r="A20762"/>
    </row>
    <row r="20763" spans="1:1" ht="13.2" x14ac:dyDescent="0.25">
      <c r="A20763"/>
    </row>
    <row r="20764" spans="1:1" ht="13.2" x14ac:dyDescent="0.25">
      <c r="A20764"/>
    </row>
    <row r="20765" spans="1:1" ht="13.2" x14ac:dyDescent="0.25">
      <c r="A20765"/>
    </row>
    <row r="20766" spans="1:1" ht="13.2" x14ac:dyDescent="0.25">
      <c r="A20766"/>
    </row>
    <row r="20767" spans="1:1" ht="13.2" x14ac:dyDescent="0.25">
      <c r="A20767"/>
    </row>
    <row r="20768" spans="1:1" ht="13.2" x14ac:dyDescent="0.25">
      <c r="A20768"/>
    </row>
    <row r="20769" spans="1:1" ht="13.2" x14ac:dyDescent="0.25">
      <c r="A20769"/>
    </row>
    <row r="20770" spans="1:1" ht="13.2" x14ac:dyDescent="0.25">
      <c r="A20770"/>
    </row>
    <row r="20771" spans="1:1" ht="13.2" x14ac:dyDescent="0.25">
      <c r="A20771"/>
    </row>
    <row r="20772" spans="1:1" ht="13.2" x14ac:dyDescent="0.25">
      <c r="A20772"/>
    </row>
    <row r="20773" spans="1:1" ht="13.2" x14ac:dyDescent="0.25">
      <c r="A20773"/>
    </row>
    <row r="20774" spans="1:1" ht="13.2" x14ac:dyDescent="0.25">
      <c r="A20774"/>
    </row>
    <row r="20775" spans="1:1" ht="13.2" x14ac:dyDescent="0.25">
      <c r="A20775"/>
    </row>
    <row r="20776" spans="1:1" ht="13.2" x14ac:dyDescent="0.25">
      <c r="A20776"/>
    </row>
    <row r="20777" spans="1:1" ht="13.2" x14ac:dyDescent="0.25">
      <c r="A20777"/>
    </row>
    <row r="20778" spans="1:1" ht="13.2" x14ac:dyDescent="0.25">
      <c r="A20778"/>
    </row>
    <row r="20779" spans="1:1" ht="13.2" x14ac:dyDescent="0.25">
      <c r="A20779"/>
    </row>
    <row r="20780" spans="1:1" ht="13.2" x14ac:dyDescent="0.25">
      <c r="A20780"/>
    </row>
    <row r="20781" spans="1:1" ht="13.2" x14ac:dyDescent="0.25">
      <c r="A20781"/>
    </row>
    <row r="20782" spans="1:1" ht="13.2" x14ac:dyDescent="0.25">
      <c r="A20782"/>
    </row>
    <row r="20783" spans="1:1" ht="13.2" x14ac:dyDescent="0.25">
      <c r="A20783"/>
    </row>
    <row r="20784" spans="1:1" ht="13.2" x14ac:dyDescent="0.25">
      <c r="A20784"/>
    </row>
    <row r="20785" spans="1:1" ht="13.2" x14ac:dyDescent="0.25">
      <c r="A20785"/>
    </row>
    <row r="20786" spans="1:1" ht="13.2" x14ac:dyDescent="0.25">
      <c r="A20786"/>
    </row>
    <row r="20787" spans="1:1" ht="13.2" x14ac:dyDescent="0.25">
      <c r="A20787"/>
    </row>
    <row r="20788" spans="1:1" ht="13.2" x14ac:dyDescent="0.25">
      <c r="A20788"/>
    </row>
    <row r="20789" spans="1:1" ht="13.2" x14ac:dyDescent="0.25">
      <c r="A20789"/>
    </row>
    <row r="20790" spans="1:1" ht="13.2" x14ac:dyDescent="0.25">
      <c r="A20790"/>
    </row>
    <row r="20791" spans="1:1" ht="13.2" x14ac:dyDescent="0.25">
      <c r="A20791"/>
    </row>
    <row r="20792" spans="1:1" ht="13.2" x14ac:dyDescent="0.25">
      <c r="A20792"/>
    </row>
    <row r="20793" spans="1:1" ht="13.2" x14ac:dyDescent="0.25">
      <c r="A20793"/>
    </row>
    <row r="20794" spans="1:1" ht="13.2" x14ac:dyDescent="0.25">
      <c r="A20794"/>
    </row>
    <row r="20795" spans="1:1" ht="13.2" x14ac:dyDescent="0.25">
      <c r="A20795"/>
    </row>
    <row r="20796" spans="1:1" ht="13.2" x14ac:dyDescent="0.25">
      <c r="A20796"/>
    </row>
    <row r="20797" spans="1:1" ht="13.2" x14ac:dyDescent="0.25">
      <c r="A20797"/>
    </row>
    <row r="20798" spans="1:1" ht="13.2" x14ac:dyDescent="0.25">
      <c r="A20798"/>
    </row>
    <row r="20799" spans="1:1" ht="13.2" x14ac:dyDescent="0.25">
      <c r="A20799"/>
    </row>
    <row r="20800" spans="1:1" ht="13.2" x14ac:dyDescent="0.25">
      <c r="A20800"/>
    </row>
    <row r="20801" spans="1:1" ht="13.2" x14ac:dyDescent="0.25">
      <c r="A20801"/>
    </row>
    <row r="20802" spans="1:1" ht="13.2" x14ac:dyDescent="0.25">
      <c r="A20802"/>
    </row>
    <row r="20803" spans="1:1" ht="13.2" x14ac:dyDescent="0.25">
      <c r="A20803"/>
    </row>
    <row r="20804" spans="1:1" ht="13.2" x14ac:dyDescent="0.25">
      <c r="A20804"/>
    </row>
    <row r="20805" spans="1:1" ht="13.2" x14ac:dyDescent="0.25">
      <c r="A20805"/>
    </row>
    <row r="20806" spans="1:1" ht="13.2" x14ac:dyDescent="0.25">
      <c r="A20806"/>
    </row>
    <row r="20807" spans="1:1" ht="13.2" x14ac:dyDescent="0.25">
      <c r="A20807"/>
    </row>
    <row r="20808" spans="1:1" ht="13.2" x14ac:dyDescent="0.25">
      <c r="A20808"/>
    </row>
    <row r="20809" spans="1:1" ht="13.2" x14ac:dyDescent="0.25">
      <c r="A20809"/>
    </row>
    <row r="20810" spans="1:1" ht="13.2" x14ac:dyDescent="0.25">
      <c r="A20810"/>
    </row>
    <row r="20811" spans="1:1" ht="13.2" x14ac:dyDescent="0.25">
      <c r="A20811"/>
    </row>
    <row r="20812" spans="1:1" ht="13.2" x14ac:dyDescent="0.25">
      <c r="A20812"/>
    </row>
    <row r="20813" spans="1:1" ht="13.2" x14ac:dyDescent="0.25">
      <c r="A20813"/>
    </row>
    <row r="20814" spans="1:1" ht="13.2" x14ac:dyDescent="0.25">
      <c r="A20814"/>
    </row>
    <row r="20815" spans="1:1" ht="13.2" x14ac:dyDescent="0.25">
      <c r="A20815"/>
    </row>
    <row r="20816" spans="1:1" ht="13.2" x14ac:dyDescent="0.25">
      <c r="A20816"/>
    </row>
    <row r="20817" spans="1:1" ht="13.2" x14ac:dyDescent="0.25">
      <c r="A20817"/>
    </row>
    <row r="20818" spans="1:1" ht="13.2" x14ac:dyDescent="0.25">
      <c r="A20818"/>
    </row>
    <row r="20819" spans="1:1" ht="13.2" x14ac:dyDescent="0.25">
      <c r="A20819"/>
    </row>
    <row r="20820" spans="1:1" ht="13.2" x14ac:dyDescent="0.25">
      <c r="A20820"/>
    </row>
    <row r="20821" spans="1:1" ht="13.2" x14ac:dyDescent="0.25">
      <c r="A20821"/>
    </row>
    <row r="20822" spans="1:1" ht="13.2" x14ac:dyDescent="0.25">
      <c r="A20822"/>
    </row>
    <row r="20823" spans="1:1" ht="13.2" x14ac:dyDescent="0.25">
      <c r="A20823"/>
    </row>
    <row r="20824" spans="1:1" ht="13.2" x14ac:dyDescent="0.25">
      <c r="A20824"/>
    </row>
    <row r="20825" spans="1:1" ht="13.2" x14ac:dyDescent="0.25">
      <c r="A20825"/>
    </row>
    <row r="20826" spans="1:1" ht="13.2" x14ac:dyDescent="0.25">
      <c r="A20826"/>
    </row>
    <row r="20827" spans="1:1" ht="13.2" x14ac:dyDescent="0.25">
      <c r="A20827"/>
    </row>
    <row r="20828" spans="1:1" ht="13.2" x14ac:dyDescent="0.25">
      <c r="A20828"/>
    </row>
    <row r="20829" spans="1:1" ht="13.2" x14ac:dyDescent="0.25">
      <c r="A20829"/>
    </row>
    <row r="20830" spans="1:1" ht="13.2" x14ac:dyDescent="0.25">
      <c r="A20830"/>
    </row>
    <row r="20831" spans="1:1" ht="13.2" x14ac:dyDescent="0.25">
      <c r="A20831"/>
    </row>
    <row r="20832" spans="1:1" ht="13.2" x14ac:dyDescent="0.25">
      <c r="A20832"/>
    </row>
    <row r="20833" spans="1:1" ht="13.2" x14ac:dyDescent="0.25">
      <c r="A20833"/>
    </row>
    <row r="20834" spans="1:1" ht="13.2" x14ac:dyDescent="0.25">
      <c r="A20834"/>
    </row>
    <row r="20835" spans="1:1" ht="13.2" x14ac:dyDescent="0.25">
      <c r="A20835"/>
    </row>
    <row r="20836" spans="1:1" ht="13.2" x14ac:dyDescent="0.25">
      <c r="A20836"/>
    </row>
    <row r="20837" spans="1:1" ht="13.2" x14ac:dyDescent="0.25">
      <c r="A20837"/>
    </row>
    <row r="20838" spans="1:1" ht="13.2" x14ac:dyDescent="0.25">
      <c r="A20838"/>
    </row>
    <row r="20839" spans="1:1" ht="13.2" x14ac:dyDescent="0.25">
      <c r="A20839"/>
    </row>
    <row r="20840" spans="1:1" ht="13.2" x14ac:dyDescent="0.25">
      <c r="A20840"/>
    </row>
    <row r="20841" spans="1:1" ht="13.2" x14ac:dyDescent="0.25">
      <c r="A20841"/>
    </row>
    <row r="20842" spans="1:1" ht="13.2" x14ac:dyDescent="0.25">
      <c r="A20842"/>
    </row>
    <row r="20843" spans="1:1" ht="13.2" x14ac:dyDescent="0.25">
      <c r="A20843"/>
    </row>
    <row r="20844" spans="1:1" ht="13.2" x14ac:dyDescent="0.25">
      <c r="A20844"/>
    </row>
    <row r="20845" spans="1:1" ht="13.2" x14ac:dyDescent="0.25">
      <c r="A20845"/>
    </row>
    <row r="20846" spans="1:1" ht="13.2" x14ac:dyDescent="0.25">
      <c r="A20846"/>
    </row>
    <row r="20847" spans="1:1" ht="13.2" x14ac:dyDescent="0.25">
      <c r="A20847"/>
    </row>
    <row r="20848" spans="1:1" ht="13.2" x14ac:dyDescent="0.25">
      <c r="A20848"/>
    </row>
    <row r="20849" spans="1:1" ht="13.2" x14ac:dyDescent="0.25">
      <c r="A20849"/>
    </row>
    <row r="20850" spans="1:1" ht="13.2" x14ac:dyDescent="0.25">
      <c r="A20850"/>
    </row>
    <row r="20851" spans="1:1" ht="13.2" x14ac:dyDescent="0.25">
      <c r="A20851"/>
    </row>
    <row r="20852" spans="1:1" ht="13.2" x14ac:dyDescent="0.25">
      <c r="A20852"/>
    </row>
    <row r="20853" spans="1:1" ht="13.2" x14ac:dyDescent="0.25">
      <c r="A20853"/>
    </row>
    <row r="20854" spans="1:1" ht="13.2" x14ac:dyDescent="0.25">
      <c r="A20854"/>
    </row>
    <row r="20855" spans="1:1" ht="13.2" x14ac:dyDescent="0.25">
      <c r="A20855"/>
    </row>
    <row r="20856" spans="1:1" ht="13.2" x14ac:dyDescent="0.25">
      <c r="A20856"/>
    </row>
    <row r="20857" spans="1:1" ht="13.2" x14ac:dyDescent="0.25">
      <c r="A20857"/>
    </row>
    <row r="20858" spans="1:1" ht="13.2" x14ac:dyDescent="0.25">
      <c r="A20858"/>
    </row>
    <row r="20859" spans="1:1" ht="13.2" x14ac:dyDescent="0.25">
      <c r="A20859"/>
    </row>
    <row r="20860" spans="1:1" ht="13.2" x14ac:dyDescent="0.25">
      <c r="A20860"/>
    </row>
    <row r="20861" spans="1:1" ht="13.2" x14ac:dyDescent="0.25">
      <c r="A20861"/>
    </row>
    <row r="20862" spans="1:1" ht="13.2" x14ac:dyDescent="0.25">
      <c r="A20862"/>
    </row>
    <row r="20863" spans="1:1" ht="13.2" x14ac:dyDescent="0.25">
      <c r="A20863"/>
    </row>
    <row r="20864" spans="1:1" ht="13.2" x14ac:dyDescent="0.25">
      <c r="A20864"/>
    </row>
    <row r="20865" spans="1:1" ht="13.2" x14ac:dyDescent="0.25">
      <c r="A20865"/>
    </row>
    <row r="20866" spans="1:1" ht="13.2" x14ac:dyDescent="0.25">
      <c r="A20866"/>
    </row>
    <row r="20867" spans="1:1" ht="13.2" x14ac:dyDescent="0.25">
      <c r="A20867"/>
    </row>
    <row r="20868" spans="1:1" ht="13.2" x14ac:dyDescent="0.25">
      <c r="A20868"/>
    </row>
    <row r="20869" spans="1:1" ht="13.2" x14ac:dyDescent="0.25">
      <c r="A20869"/>
    </row>
    <row r="20870" spans="1:1" ht="13.2" x14ac:dyDescent="0.25">
      <c r="A20870"/>
    </row>
    <row r="20871" spans="1:1" ht="13.2" x14ac:dyDescent="0.25">
      <c r="A20871"/>
    </row>
    <row r="20872" spans="1:1" ht="13.2" x14ac:dyDescent="0.25">
      <c r="A20872"/>
    </row>
    <row r="20873" spans="1:1" ht="13.2" x14ac:dyDescent="0.25">
      <c r="A20873"/>
    </row>
    <row r="20874" spans="1:1" ht="13.2" x14ac:dyDescent="0.25">
      <c r="A20874"/>
    </row>
    <row r="20875" spans="1:1" ht="13.2" x14ac:dyDescent="0.25">
      <c r="A20875"/>
    </row>
    <row r="20876" spans="1:1" ht="13.2" x14ac:dyDescent="0.25">
      <c r="A20876"/>
    </row>
    <row r="20877" spans="1:1" ht="13.2" x14ac:dyDescent="0.25">
      <c r="A20877"/>
    </row>
    <row r="20878" spans="1:1" ht="13.2" x14ac:dyDescent="0.25">
      <c r="A20878"/>
    </row>
    <row r="20879" spans="1:1" ht="13.2" x14ac:dyDescent="0.25">
      <c r="A20879"/>
    </row>
    <row r="20880" spans="1:1" ht="13.2" x14ac:dyDescent="0.25">
      <c r="A20880"/>
    </row>
    <row r="20881" spans="1:1" ht="13.2" x14ac:dyDescent="0.25">
      <c r="A20881"/>
    </row>
    <row r="20882" spans="1:1" ht="13.2" x14ac:dyDescent="0.25">
      <c r="A20882"/>
    </row>
    <row r="20883" spans="1:1" ht="13.2" x14ac:dyDescent="0.25">
      <c r="A20883"/>
    </row>
    <row r="20884" spans="1:1" ht="13.2" x14ac:dyDescent="0.25">
      <c r="A20884"/>
    </row>
    <row r="20885" spans="1:1" ht="13.2" x14ac:dyDescent="0.25">
      <c r="A20885"/>
    </row>
    <row r="20886" spans="1:1" ht="13.2" x14ac:dyDescent="0.25">
      <c r="A20886"/>
    </row>
    <row r="20887" spans="1:1" ht="13.2" x14ac:dyDescent="0.25">
      <c r="A20887"/>
    </row>
    <row r="20888" spans="1:1" ht="13.2" x14ac:dyDescent="0.25">
      <c r="A20888"/>
    </row>
    <row r="20889" spans="1:1" ht="13.2" x14ac:dyDescent="0.25">
      <c r="A20889"/>
    </row>
    <row r="20890" spans="1:1" ht="13.2" x14ac:dyDescent="0.25">
      <c r="A20890"/>
    </row>
    <row r="20891" spans="1:1" ht="13.2" x14ac:dyDescent="0.25">
      <c r="A20891"/>
    </row>
    <row r="20892" spans="1:1" ht="13.2" x14ac:dyDescent="0.25">
      <c r="A20892"/>
    </row>
    <row r="20893" spans="1:1" ht="13.2" x14ac:dyDescent="0.25">
      <c r="A20893"/>
    </row>
    <row r="20894" spans="1:1" ht="13.2" x14ac:dyDescent="0.25">
      <c r="A20894"/>
    </row>
    <row r="20895" spans="1:1" ht="13.2" x14ac:dyDescent="0.25">
      <c r="A20895"/>
    </row>
    <row r="20896" spans="1:1" ht="13.2" x14ac:dyDescent="0.25">
      <c r="A20896"/>
    </row>
    <row r="20897" spans="1:1" ht="13.2" x14ac:dyDescent="0.25">
      <c r="A20897"/>
    </row>
    <row r="20898" spans="1:1" ht="13.2" x14ac:dyDescent="0.25">
      <c r="A20898"/>
    </row>
    <row r="20899" spans="1:1" ht="13.2" x14ac:dyDescent="0.25">
      <c r="A20899"/>
    </row>
    <row r="20900" spans="1:1" ht="13.2" x14ac:dyDescent="0.25">
      <c r="A20900"/>
    </row>
    <row r="20901" spans="1:1" ht="13.2" x14ac:dyDescent="0.25">
      <c r="A20901"/>
    </row>
    <row r="20902" spans="1:1" ht="13.2" x14ac:dyDescent="0.25">
      <c r="A20902"/>
    </row>
    <row r="20903" spans="1:1" ht="13.2" x14ac:dyDescent="0.25">
      <c r="A20903"/>
    </row>
    <row r="20904" spans="1:1" ht="13.2" x14ac:dyDescent="0.25">
      <c r="A20904"/>
    </row>
    <row r="20905" spans="1:1" ht="13.2" x14ac:dyDescent="0.25">
      <c r="A20905"/>
    </row>
    <row r="20906" spans="1:1" ht="13.2" x14ac:dyDescent="0.25">
      <c r="A20906"/>
    </row>
    <row r="20907" spans="1:1" ht="13.2" x14ac:dyDescent="0.25">
      <c r="A20907"/>
    </row>
    <row r="20908" spans="1:1" ht="13.2" x14ac:dyDescent="0.25">
      <c r="A20908"/>
    </row>
    <row r="20909" spans="1:1" ht="13.2" x14ac:dyDescent="0.25">
      <c r="A20909"/>
    </row>
    <row r="20910" spans="1:1" ht="13.2" x14ac:dyDescent="0.25">
      <c r="A20910"/>
    </row>
    <row r="20911" spans="1:1" ht="13.2" x14ac:dyDescent="0.25">
      <c r="A20911"/>
    </row>
    <row r="20912" spans="1:1" ht="13.2" x14ac:dyDescent="0.25">
      <c r="A20912"/>
    </row>
    <row r="20913" spans="1:1" ht="13.2" x14ac:dyDescent="0.25">
      <c r="A20913"/>
    </row>
    <row r="20914" spans="1:1" ht="13.2" x14ac:dyDescent="0.25">
      <c r="A20914"/>
    </row>
    <row r="20915" spans="1:1" ht="13.2" x14ac:dyDescent="0.25">
      <c r="A20915"/>
    </row>
    <row r="20916" spans="1:1" ht="13.2" x14ac:dyDescent="0.25">
      <c r="A20916"/>
    </row>
    <row r="20917" spans="1:1" ht="13.2" x14ac:dyDescent="0.25">
      <c r="A20917"/>
    </row>
    <row r="20918" spans="1:1" ht="13.2" x14ac:dyDescent="0.25">
      <c r="A20918"/>
    </row>
    <row r="20919" spans="1:1" ht="13.2" x14ac:dyDescent="0.25">
      <c r="A20919"/>
    </row>
    <row r="20920" spans="1:1" ht="13.2" x14ac:dyDescent="0.25">
      <c r="A20920"/>
    </row>
    <row r="20921" spans="1:1" ht="13.2" x14ac:dyDescent="0.25">
      <c r="A20921"/>
    </row>
    <row r="20922" spans="1:1" ht="13.2" x14ac:dyDescent="0.25">
      <c r="A20922"/>
    </row>
    <row r="20923" spans="1:1" ht="13.2" x14ac:dyDescent="0.25">
      <c r="A20923"/>
    </row>
    <row r="20924" spans="1:1" ht="13.2" x14ac:dyDescent="0.25">
      <c r="A20924"/>
    </row>
    <row r="20925" spans="1:1" ht="13.2" x14ac:dyDescent="0.25">
      <c r="A20925"/>
    </row>
    <row r="20926" spans="1:1" ht="13.2" x14ac:dyDescent="0.25">
      <c r="A20926"/>
    </row>
    <row r="20927" spans="1:1" ht="13.2" x14ac:dyDescent="0.25">
      <c r="A20927"/>
    </row>
    <row r="20928" spans="1:1" ht="13.2" x14ac:dyDescent="0.25">
      <c r="A20928"/>
    </row>
    <row r="20929" spans="1:1" ht="13.2" x14ac:dyDescent="0.25">
      <c r="A20929"/>
    </row>
    <row r="20930" spans="1:1" ht="13.2" x14ac:dyDescent="0.25">
      <c r="A20930"/>
    </row>
    <row r="20931" spans="1:1" ht="13.2" x14ac:dyDescent="0.25">
      <c r="A20931"/>
    </row>
    <row r="20932" spans="1:1" ht="13.2" x14ac:dyDescent="0.25">
      <c r="A20932"/>
    </row>
    <row r="20933" spans="1:1" ht="13.2" x14ac:dyDescent="0.25">
      <c r="A20933"/>
    </row>
    <row r="20934" spans="1:1" ht="13.2" x14ac:dyDescent="0.25">
      <c r="A20934"/>
    </row>
    <row r="20935" spans="1:1" ht="13.2" x14ac:dyDescent="0.25">
      <c r="A20935"/>
    </row>
    <row r="20936" spans="1:1" ht="13.2" x14ac:dyDescent="0.25">
      <c r="A20936"/>
    </row>
    <row r="20937" spans="1:1" ht="13.2" x14ac:dyDescent="0.25">
      <c r="A20937"/>
    </row>
    <row r="20938" spans="1:1" ht="13.2" x14ac:dyDescent="0.25">
      <c r="A20938"/>
    </row>
    <row r="20939" spans="1:1" ht="13.2" x14ac:dyDescent="0.25">
      <c r="A20939"/>
    </row>
    <row r="20940" spans="1:1" ht="13.2" x14ac:dyDescent="0.25">
      <c r="A20940"/>
    </row>
    <row r="20941" spans="1:1" ht="13.2" x14ac:dyDescent="0.25">
      <c r="A20941"/>
    </row>
    <row r="20942" spans="1:1" ht="13.2" x14ac:dyDescent="0.25">
      <c r="A20942"/>
    </row>
    <row r="20943" spans="1:1" ht="13.2" x14ac:dyDescent="0.25">
      <c r="A20943"/>
    </row>
    <row r="20944" spans="1:1" ht="13.2" x14ac:dyDescent="0.25">
      <c r="A20944"/>
    </row>
    <row r="20945" spans="1:1" ht="13.2" x14ac:dyDescent="0.25">
      <c r="A20945"/>
    </row>
    <row r="20946" spans="1:1" ht="13.2" x14ac:dyDescent="0.25">
      <c r="A20946"/>
    </row>
    <row r="20947" spans="1:1" ht="13.2" x14ac:dyDescent="0.25">
      <c r="A20947"/>
    </row>
    <row r="20948" spans="1:1" ht="13.2" x14ac:dyDescent="0.25">
      <c r="A20948"/>
    </row>
    <row r="20949" spans="1:1" ht="13.2" x14ac:dyDescent="0.25">
      <c r="A20949"/>
    </row>
    <row r="20950" spans="1:1" ht="13.2" x14ac:dyDescent="0.25">
      <c r="A20950"/>
    </row>
    <row r="20951" spans="1:1" ht="13.2" x14ac:dyDescent="0.25">
      <c r="A20951"/>
    </row>
    <row r="20952" spans="1:1" ht="13.2" x14ac:dyDescent="0.25">
      <c r="A20952"/>
    </row>
    <row r="20953" spans="1:1" ht="13.2" x14ac:dyDescent="0.25">
      <c r="A20953"/>
    </row>
    <row r="20954" spans="1:1" ht="13.2" x14ac:dyDescent="0.25">
      <c r="A20954"/>
    </row>
    <row r="20955" spans="1:1" ht="13.2" x14ac:dyDescent="0.25">
      <c r="A20955"/>
    </row>
    <row r="20956" spans="1:1" ht="13.2" x14ac:dyDescent="0.25">
      <c r="A20956"/>
    </row>
    <row r="20957" spans="1:1" ht="13.2" x14ac:dyDescent="0.25">
      <c r="A20957"/>
    </row>
    <row r="20958" spans="1:1" ht="13.2" x14ac:dyDescent="0.25">
      <c r="A20958"/>
    </row>
    <row r="20959" spans="1:1" ht="13.2" x14ac:dyDescent="0.25">
      <c r="A20959"/>
    </row>
    <row r="20960" spans="1:1" ht="13.2" x14ac:dyDescent="0.25">
      <c r="A20960"/>
    </row>
    <row r="20961" spans="1:1" ht="13.2" x14ac:dyDescent="0.25">
      <c r="A20961"/>
    </row>
    <row r="20962" spans="1:1" ht="13.2" x14ac:dyDescent="0.25">
      <c r="A20962"/>
    </row>
    <row r="20963" spans="1:1" ht="13.2" x14ac:dyDescent="0.25">
      <c r="A20963"/>
    </row>
    <row r="20964" spans="1:1" ht="13.2" x14ac:dyDescent="0.25">
      <c r="A20964"/>
    </row>
    <row r="20965" spans="1:1" ht="13.2" x14ac:dyDescent="0.25">
      <c r="A20965"/>
    </row>
    <row r="20966" spans="1:1" ht="13.2" x14ac:dyDescent="0.25">
      <c r="A20966"/>
    </row>
    <row r="20967" spans="1:1" ht="13.2" x14ac:dyDescent="0.25">
      <c r="A20967"/>
    </row>
    <row r="20968" spans="1:1" ht="13.2" x14ac:dyDescent="0.25">
      <c r="A20968"/>
    </row>
    <row r="20969" spans="1:1" ht="13.2" x14ac:dyDescent="0.25">
      <c r="A20969"/>
    </row>
    <row r="20970" spans="1:1" ht="13.2" x14ac:dyDescent="0.25">
      <c r="A20970"/>
    </row>
    <row r="20971" spans="1:1" ht="13.2" x14ac:dyDescent="0.25">
      <c r="A20971"/>
    </row>
    <row r="20972" spans="1:1" ht="13.2" x14ac:dyDescent="0.25">
      <c r="A20972"/>
    </row>
    <row r="20973" spans="1:1" ht="13.2" x14ac:dyDescent="0.25">
      <c r="A20973"/>
    </row>
    <row r="20974" spans="1:1" ht="13.2" x14ac:dyDescent="0.25">
      <c r="A20974"/>
    </row>
    <row r="20975" spans="1:1" ht="13.2" x14ac:dyDescent="0.25">
      <c r="A20975"/>
    </row>
    <row r="20976" spans="1:1" ht="13.2" x14ac:dyDescent="0.25">
      <c r="A20976"/>
    </row>
    <row r="20977" spans="1:1" ht="13.2" x14ac:dyDescent="0.25">
      <c r="A20977"/>
    </row>
    <row r="20978" spans="1:1" ht="13.2" x14ac:dyDescent="0.25">
      <c r="A20978"/>
    </row>
    <row r="20979" spans="1:1" ht="13.2" x14ac:dyDescent="0.25">
      <c r="A20979"/>
    </row>
    <row r="20980" spans="1:1" ht="13.2" x14ac:dyDescent="0.25">
      <c r="A20980"/>
    </row>
    <row r="20981" spans="1:1" ht="13.2" x14ac:dyDescent="0.25">
      <c r="A20981"/>
    </row>
    <row r="20982" spans="1:1" ht="13.2" x14ac:dyDescent="0.25">
      <c r="A20982"/>
    </row>
    <row r="20983" spans="1:1" ht="13.2" x14ac:dyDescent="0.25">
      <c r="A20983"/>
    </row>
    <row r="20984" spans="1:1" ht="13.2" x14ac:dyDescent="0.25">
      <c r="A20984"/>
    </row>
    <row r="20985" spans="1:1" ht="13.2" x14ac:dyDescent="0.25">
      <c r="A20985"/>
    </row>
    <row r="20986" spans="1:1" ht="13.2" x14ac:dyDescent="0.25">
      <c r="A20986"/>
    </row>
    <row r="20987" spans="1:1" ht="13.2" x14ac:dyDescent="0.25">
      <c r="A20987"/>
    </row>
    <row r="20988" spans="1:1" ht="13.2" x14ac:dyDescent="0.25">
      <c r="A20988"/>
    </row>
    <row r="20989" spans="1:1" ht="13.2" x14ac:dyDescent="0.25">
      <c r="A20989"/>
    </row>
    <row r="20990" spans="1:1" ht="13.2" x14ac:dyDescent="0.25">
      <c r="A20990"/>
    </row>
    <row r="20991" spans="1:1" ht="13.2" x14ac:dyDescent="0.25">
      <c r="A20991"/>
    </row>
    <row r="20992" spans="1:1" ht="13.2" x14ac:dyDescent="0.25">
      <c r="A20992"/>
    </row>
    <row r="20993" spans="1:1" ht="13.2" x14ac:dyDescent="0.25">
      <c r="A20993"/>
    </row>
    <row r="20994" spans="1:1" ht="13.2" x14ac:dyDescent="0.25">
      <c r="A20994"/>
    </row>
    <row r="20995" spans="1:1" ht="13.2" x14ac:dyDescent="0.25">
      <c r="A20995"/>
    </row>
    <row r="20996" spans="1:1" ht="13.2" x14ac:dyDescent="0.25">
      <c r="A20996"/>
    </row>
    <row r="20997" spans="1:1" ht="13.2" x14ac:dyDescent="0.25">
      <c r="A20997"/>
    </row>
    <row r="20998" spans="1:1" ht="13.2" x14ac:dyDescent="0.25">
      <c r="A20998"/>
    </row>
    <row r="20999" spans="1:1" ht="13.2" x14ac:dyDescent="0.25">
      <c r="A20999"/>
    </row>
    <row r="21000" spans="1:1" ht="13.2" x14ac:dyDescent="0.25">
      <c r="A21000"/>
    </row>
    <row r="21001" spans="1:1" ht="13.2" x14ac:dyDescent="0.25">
      <c r="A21001"/>
    </row>
    <row r="21002" spans="1:1" ht="13.2" x14ac:dyDescent="0.25">
      <c r="A21002"/>
    </row>
    <row r="21003" spans="1:1" ht="13.2" x14ac:dyDescent="0.25">
      <c r="A21003"/>
    </row>
    <row r="21004" spans="1:1" ht="13.2" x14ac:dyDescent="0.25">
      <c r="A21004"/>
    </row>
    <row r="21005" spans="1:1" ht="13.2" x14ac:dyDescent="0.25">
      <c r="A21005"/>
    </row>
    <row r="21006" spans="1:1" ht="13.2" x14ac:dyDescent="0.25">
      <c r="A21006"/>
    </row>
    <row r="21007" spans="1:1" ht="13.2" x14ac:dyDescent="0.25">
      <c r="A21007"/>
    </row>
    <row r="21008" spans="1:1" ht="13.2" x14ac:dyDescent="0.25">
      <c r="A21008"/>
    </row>
    <row r="21009" spans="1:1" ht="13.2" x14ac:dyDescent="0.25">
      <c r="A21009"/>
    </row>
    <row r="21010" spans="1:1" ht="13.2" x14ac:dyDescent="0.25">
      <c r="A21010"/>
    </row>
    <row r="21011" spans="1:1" ht="13.2" x14ac:dyDescent="0.25">
      <c r="A21011"/>
    </row>
    <row r="21012" spans="1:1" ht="13.2" x14ac:dyDescent="0.25">
      <c r="A21012"/>
    </row>
    <row r="21013" spans="1:1" ht="13.2" x14ac:dyDescent="0.25">
      <c r="A21013"/>
    </row>
    <row r="21014" spans="1:1" ht="13.2" x14ac:dyDescent="0.25">
      <c r="A21014"/>
    </row>
    <row r="21015" spans="1:1" ht="13.2" x14ac:dyDescent="0.25">
      <c r="A21015"/>
    </row>
    <row r="21016" spans="1:1" ht="13.2" x14ac:dyDescent="0.25">
      <c r="A21016"/>
    </row>
    <row r="21017" spans="1:1" ht="13.2" x14ac:dyDescent="0.25">
      <c r="A21017"/>
    </row>
    <row r="21018" spans="1:1" ht="13.2" x14ac:dyDescent="0.25">
      <c r="A21018"/>
    </row>
    <row r="21019" spans="1:1" ht="13.2" x14ac:dyDescent="0.25">
      <c r="A21019"/>
    </row>
    <row r="21020" spans="1:1" ht="13.2" x14ac:dyDescent="0.25">
      <c r="A21020"/>
    </row>
    <row r="21021" spans="1:1" ht="13.2" x14ac:dyDescent="0.25">
      <c r="A21021"/>
    </row>
    <row r="21022" spans="1:1" ht="13.2" x14ac:dyDescent="0.25">
      <c r="A21022"/>
    </row>
    <row r="21023" spans="1:1" ht="13.2" x14ac:dyDescent="0.25">
      <c r="A21023"/>
    </row>
    <row r="21024" spans="1:1" ht="13.2" x14ac:dyDescent="0.25">
      <c r="A21024"/>
    </row>
    <row r="21025" spans="1:1" ht="13.2" x14ac:dyDescent="0.25">
      <c r="A21025"/>
    </row>
    <row r="21026" spans="1:1" ht="13.2" x14ac:dyDescent="0.25">
      <c r="A21026"/>
    </row>
    <row r="21027" spans="1:1" ht="13.2" x14ac:dyDescent="0.25">
      <c r="A21027"/>
    </row>
    <row r="21028" spans="1:1" ht="13.2" x14ac:dyDescent="0.25">
      <c r="A21028"/>
    </row>
    <row r="21029" spans="1:1" ht="13.2" x14ac:dyDescent="0.25">
      <c r="A21029"/>
    </row>
    <row r="21030" spans="1:1" ht="13.2" x14ac:dyDescent="0.25">
      <c r="A21030"/>
    </row>
    <row r="21031" spans="1:1" ht="13.2" x14ac:dyDescent="0.25">
      <c r="A21031"/>
    </row>
    <row r="21032" spans="1:1" ht="13.2" x14ac:dyDescent="0.25">
      <c r="A21032"/>
    </row>
    <row r="21033" spans="1:1" ht="13.2" x14ac:dyDescent="0.25">
      <c r="A21033"/>
    </row>
    <row r="21034" spans="1:1" ht="13.2" x14ac:dyDescent="0.25">
      <c r="A21034"/>
    </row>
    <row r="21035" spans="1:1" ht="13.2" x14ac:dyDescent="0.25">
      <c r="A21035"/>
    </row>
    <row r="21036" spans="1:1" ht="13.2" x14ac:dyDescent="0.25">
      <c r="A21036"/>
    </row>
    <row r="21037" spans="1:1" ht="13.2" x14ac:dyDescent="0.25">
      <c r="A21037"/>
    </row>
    <row r="21038" spans="1:1" ht="13.2" x14ac:dyDescent="0.25">
      <c r="A21038"/>
    </row>
    <row r="21039" spans="1:1" ht="13.2" x14ac:dyDescent="0.25">
      <c r="A21039"/>
    </row>
    <row r="21040" spans="1:1" ht="13.2" x14ac:dyDescent="0.25">
      <c r="A21040"/>
    </row>
    <row r="21041" spans="1:1" ht="13.2" x14ac:dyDescent="0.25">
      <c r="A21041"/>
    </row>
    <row r="21042" spans="1:1" ht="13.2" x14ac:dyDescent="0.25">
      <c r="A21042"/>
    </row>
    <row r="21043" spans="1:1" ht="13.2" x14ac:dyDescent="0.25">
      <c r="A21043"/>
    </row>
    <row r="21044" spans="1:1" ht="13.2" x14ac:dyDescent="0.25">
      <c r="A21044"/>
    </row>
    <row r="21045" spans="1:1" ht="13.2" x14ac:dyDescent="0.25">
      <c r="A21045"/>
    </row>
    <row r="21046" spans="1:1" ht="13.2" x14ac:dyDescent="0.25">
      <c r="A21046"/>
    </row>
    <row r="21047" spans="1:1" ht="13.2" x14ac:dyDescent="0.25">
      <c r="A21047"/>
    </row>
    <row r="21048" spans="1:1" ht="13.2" x14ac:dyDescent="0.25">
      <c r="A21048"/>
    </row>
    <row r="21049" spans="1:1" ht="13.2" x14ac:dyDescent="0.25">
      <c r="A21049"/>
    </row>
    <row r="21050" spans="1:1" ht="13.2" x14ac:dyDescent="0.25">
      <c r="A21050"/>
    </row>
    <row r="21051" spans="1:1" ht="13.2" x14ac:dyDescent="0.25">
      <c r="A21051"/>
    </row>
    <row r="21052" spans="1:1" ht="13.2" x14ac:dyDescent="0.25">
      <c r="A21052"/>
    </row>
    <row r="21053" spans="1:1" ht="13.2" x14ac:dyDescent="0.25">
      <c r="A21053"/>
    </row>
    <row r="21054" spans="1:1" ht="13.2" x14ac:dyDescent="0.25">
      <c r="A21054"/>
    </row>
    <row r="21055" spans="1:1" ht="13.2" x14ac:dyDescent="0.25">
      <c r="A21055"/>
    </row>
    <row r="21056" spans="1:1" ht="13.2" x14ac:dyDescent="0.25">
      <c r="A21056"/>
    </row>
    <row r="21057" spans="1:1" ht="13.2" x14ac:dyDescent="0.25">
      <c r="A21057"/>
    </row>
    <row r="21058" spans="1:1" ht="13.2" x14ac:dyDescent="0.25">
      <c r="A21058"/>
    </row>
    <row r="21059" spans="1:1" ht="13.2" x14ac:dyDescent="0.25">
      <c r="A21059"/>
    </row>
    <row r="21060" spans="1:1" ht="13.2" x14ac:dyDescent="0.25">
      <c r="A21060"/>
    </row>
    <row r="21061" spans="1:1" ht="13.2" x14ac:dyDescent="0.25">
      <c r="A21061"/>
    </row>
    <row r="21062" spans="1:1" ht="13.2" x14ac:dyDescent="0.25">
      <c r="A21062"/>
    </row>
    <row r="21063" spans="1:1" ht="13.2" x14ac:dyDescent="0.25">
      <c r="A21063"/>
    </row>
    <row r="21064" spans="1:1" ht="13.2" x14ac:dyDescent="0.25">
      <c r="A21064"/>
    </row>
    <row r="21065" spans="1:1" ht="13.2" x14ac:dyDescent="0.25">
      <c r="A21065"/>
    </row>
    <row r="21066" spans="1:1" ht="13.2" x14ac:dyDescent="0.25">
      <c r="A21066"/>
    </row>
    <row r="21067" spans="1:1" ht="13.2" x14ac:dyDescent="0.25">
      <c r="A21067"/>
    </row>
    <row r="21068" spans="1:1" ht="13.2" x14ac:dyDescent="0.25">
      <c r="A21068"/>
    </row>
    <row r="21069" spans="1:1" ht="13.2" x14ac:dyDescent="0.25">
      <c r="A21069"/>
    </row>
    <row r="21070" spans="1:1" ht="13.2" x14ac:dyDescent="0.25">
      <c r="A21070"/>
    </row>
    <row r="21071" spans="1:1" ht="13.2" x14ac:dyDescent="0.25">
      <c r="A21071"/>
    </row>
    <row r="21072" spans="1:1" ht="13.2" x14ac:dyDescent="0.25">
      <c r="A21072"/>
    </row>
    <row r="21073" spans="1:1" ht="13.2" x14ac:dyDescent="0.25">
      <c r="A21073"/>
    </row>
    <row r="21074" spans="1:1" ht="13.2" x14ac:dyDescent="0.25">
      <c r="A21074"/>
    </row>
    <row r="21075" spans="1:1" ht="13.2" x14ac:dyDescent="0.25">
      <c r="A21075"/>
    </row>
    <row r="21076" spans="1:1" ht="13.2" x14ac:dyDescent="0.25">
      <c r="A21076"/>
    </row>
    <row r="21077" spans="1:1" ht="13.2" x14ac:dyDescent="0.25">
      <c r="A21077"/>
    </row>
    <row r="21078" spans="1:1" ht="13.2" x14ac:dyDescent="0.25">
      <c r="A21078"/>
    </row>
    <row r="21079" spans="1:1" ht="13.2" x14ac:dyDescent="0.25">
      <c r="A21079"/>
    </row>
    <row r="21080" spans="1:1" ht="13.2" x14ac:dyDescent="0.25">
      <c r="A21080"/>
    </row>
    <row r="21081" spans="1:1" ht="13.2" x14ac:dyDescent="0.25">
      <c r="A21081"/>
    </row>
    <row r="21082" spans="1:1" ht="13.2" x14ac:dyDescent="0.25">
      <c r="A21082"/>
    </row>
    <row r="21083" spans="1:1" ht="13.2" x14ac:dyDescent="0.25">
      <c r="A21083"/>
    </row>
    <row r="21084" spans="1:1" ht="13.2" x14ac:dyDescent="0.25">
      <c r="A21084"/>
    </row>
    <row r="21085" spans="1:1" ht="13.2" x14ac:dyDescent="0.25">
      <c r="A21085"/>
    </row>
    <row r="21086" spans="1:1" ht="13.2" x14ac:dyDescent="0.25">
      <c r="A21086"/>
    </row>
    <row r="21087" spans="1:1" ht="13.2" x14ac:dyDescent="0.25">
      <c r="A21087"/>
    </row>
    <row r="21088" spans="1:1" ht="13.2" x14ac:dyDescent="0.25">
      <c r="A21088"/>
    </row>
    <row r="21089" spans="1:1" ht="13.2" x14ac:dyDescent="0.25">
      <c r="A21089"/>
    </row>
    <row r="21090" spans="1:1" ht="13.2" x14ac:dyDescent="0.25">
      <c r="A21090"/>
    </row>
    <row r="21091" spans="1:1" ht="13.2" x14ac:dyDescent="0.25">
      <c r="A21091"/>
    </row>
    <row r="21092" spans="1:1" ht="13.2" x14ac:dyDescent="0.25">
      <c r="A21092"/>
    </row>
    <row r="21093" spans="1:1" ht="13.2" x14ac:dyDescent="0.25">
      <c r="A21093"/>
    </row>
    <row r="21094" spans="1:1" ht="13.2" x14ac:dyDescent="0.25">
      <c r="A21094"/>
    </row>
    <row r="21095" spans="1:1" ht="13.2" x14ac:dyDescent="0.25">
      <c r="A21095"/>
    </row>
    <row r="21096" spans="1:1" ht="13.2" x14ac:dyDescent="0.25">
      <c r="A21096"/>
    </row>
    <row r="21097" spans="1:1" ht="13.2" x14ac:dyDescent="0.25">
      <c r="A21097"/>
    </row>
    <row r="21098" spans="1:1" ht="13.2" x14ac:dyDescent="0.25">
      <c r="A21098"/>
    </row>
    <row r="21099" spans="1:1" ht="13.2" x14ac:dyDescent="0.25">
      <c r="A21099"/>
    </row>
    <row r="21100" spans="1:1" ht="13.2" x14ac:dyDescent="0.25">
      <c r="A21100"/>
    </row>
    <row r="21101" spans="1:1" ht="13.2" x14ac:dyDescent="0.25">
      <c r="A21101"/>
    </row>
    <row r="21102" spans="1:1" ht="13.2" x14ac:dyDescent="0.25">
      <c r="A21102"/>
    </row>
    <row r="21103" spans="1:1" ht="13.2" x14ac:dyDescent="0.25">
      <c r="A21103"/>
    </row>
    <row r="21104" spans="1:1" ht="13.2" x14ac:dyDescent="0.25">
      <c r="A21104"/>
    </row>
    <row r="21105" spans="1:1" ht="13.2" x14ac:dyDescent="0.25">
      <c r="A21105"/>
    </row>
    <row r="21106" spans="1:1" ht="13.2" x14ac:dyDescent="0.25">
      <c r="A21106"/>
    </row>
    <row r="21107" spans="1:1" ht="13.2" x14ac:dyDescent="0.25">
      <c r="A21107"/>
    </row>
    <row r="21108" spans="1:1" ht="13.2" x14ac:dyDescent="0.25">
      <c r="A21108"/>
    </row>
    <row r="21109" spans="1:1" ht="13.2" x14ac:dyDescent="0.25">
      <c r="A21109"/>
    </row>
    <row r="21110" spans="1:1" ht="13.2" x14ac:dyDescent="0.25">
      <c r="A21110"/>
    </row>
    <row r="21111" spans="1:1" ht="13.2" x14ac:dyDescent="0.25">
      <c r="A21111"/>
    </row>
    <row r="21112" spans="1:1" ht="13.2" x14ac:dyDescent="0.25">
      <c r="A21112"/>
    </row>
    <row r="21113" spans="1:1" ht="13.2" x14ac:dyDescent="0.25">
      <c r="A21113"/>
    </row>
    <row r="21114" spans="1:1" ht="13.2" x14ac:dyDescent="0.25">
      <c r="A21114"/>
    </row>
    <row r="21115" spans="1:1" ht="13.2" x14ac:dyDescent="0.25">
      <c r="A21115"/>
    </row>
    <row r="21116" spans="1:1" ht="13.2" x14ac:dyDescent="0.25">
      <c r="A21116"/>
    </row>
    <row r="21117" spans="1:1" ht="13.2" x14ac:dyDescent="0.25">
      <c r="A21117"/>
    </row>
    <row r="21118" spans="1:1" ht="13.2" x14ac:dyDescent="0.25">
      <c r="A21118"/>
    </row>
    <row r="21119" spans="1:1" ht="13.2" x14ac:dyDescent="0.25">
      <c r="A21119"/>
    </row>
    <row r="21120" spans="1:1" ht="13.2" x14ac:dyDescent="0.25">
      <c r="A21120"/>
    </row>
    <row r="21121" spans="1:1" ht="13.2" x14ac:dyDescent="0.25">
      <c r="A21121"/>
    </row>
    <row r="21122" spans="1:1" ht="13.2" x14ac:dyDescent="0.25">
      <c r="A21122"/>
    </row>
    <row r="21123" spans="1:1" ht="13.2" x14ac:dyDescent="0.25">
      <c r="A21123"/>
    </row>
    <row r="21124" spans="1:1" ht="13.2" x14ac:dyDescent="0.25">
      <c r="A21124"/>
    </row>
    <row r="21125" spans="1:1" ht="13.2" x14ac:dyDescent="0.25">
      <c r="A21125"/>
    </row>
    <row r="21126" spans="1:1" ht="13.2" x14ac:dyDescent="0.25">
      <c r="A21126"/>
    </row>
    <row r="21127" spans="1:1" ht="13.2" x14ac:dyDescent="0.25">
      <c r="A21127"/>
    </row>
    <row r="21128" spans="1:1" ht="13.2" x14ac:dyDescent="0.25">
      <c r="A21128"/>
    </row>
    <row r="21129" spans="1:1" ht="13.2" x14ac:dyDescent="0.25">
      <c r="A21129"/>
    </row>
    <row r="21130" spans="1:1" ht="13.2" x14ac:dyDescent="0.25">
      <c r="A21130"/>
    </row>
    <row r="21131" spans="1:1" ht="13.2" x14ac:dyDescent="0.25">
      <c r="A21131"/>
    </row>
    <row r="21132" spans="1:1" ht="13.2" x14ac:dyDescent="0.25">
      <c r="A21132"/>
    </row>
    <row r="21133" spans="1:1" ht="13.2" x14ac:dyDescent="0.25">
      <c r="A21133"/>
    </row>
    <row r="21134" spans="1:1" ht="13.2" x14ac:dyDescent="0.25">
      <c r="A21134"/>
    </row>
    <row r="21135" spans="1:1" ht="13.2" x14ac:dyDescent="0.25">
      <c r="A21135"/>
    </row>
    <row r="21136" spans="1:1" ht="13.2" x14ac:dyDescent="0.25">
      <c r="A21136"/>
    </row>
    <row r="21137" spans="1:1" ht="13.2" x14ac:dyDescent="0.25">
      <c r="A21137"/>
    </row>
    <row r="21138" spans="1:1" ht="13.2" x14ac:dyDescent="0.25">
      <c r="A21138"/>
    </row>
    <row r="21139" spans="1:1" ht="13.2" x14ac:dyDescent="0.25">
      <c r="A21139"/>
    </row>
    <row r="21140" spans="1:1" ht="13.2" x14ac:dyDescent="0.25">
      <c r="A21140"/>
    </row>
    <row r="21141" spans="1:1" ht="13.2" x14ac:dyDescent="0.25">
      <c r="A21141"/>
    </row>
    <row r="21142" spans="1:1" ht="13.2" x14ac:dyDescent="0.25">
      <c r="A21142"/>
    </row>
    <row r="21143" spans="1:1" ht="13.2" x14ac:dyDescent="0.25">
      <c r="A21143"/>
    </row>
    <row r="21144" spans="1:1" ht="13.2" x14ac:dyDescent="0.25">
      <c r="A21144"/>
    </row>
    <row r="21145" spans="1:1" ht="13.2" x14ac:dyDescent="0.25">
      <c r="A21145"/>
    </row>
    <row r="21146" spans="1:1" ht="13.2" x14ac:dyDescent="0.25">
      <c r="A21146"/>
    </row>
    <row r="21147" spans="1:1" ht="13.2" x14ac:dyDescent="0.25">
      <c r="A21147"/>
    </row>
    <row r="21148" spans="1:1" ht="13.2" x14ac:dyDescent="0.25">
      <c r="A21148"/>
    </row>
    <row r="21149" spans="1:1" ht="13.2" x14ac:dyDescent="0.25">
      <c r="A21149"/>
    </row>
    <row r="21150" spans="1:1" ht="13.2" x14ac:dyDescent="0.25">
      <c r="A21150"/>
    </row>
    <row r="21151" spans="1:1" ht="13.2" x14ac:dyDescent="0.25">
      <c r="A21151"/>
    </row>
    <row r="21152" spans="1:1" ht="13.2" x14ac:dyDescent="0.25">
      <c r="A21152"/>
    </row>
    <row r="21153" spans="1:1" ht="13.2" x14ac:dyDescent="0.25">
      <c r="A21153"/>
    </row>
    <row r="21154" spans="1:1" ht="13.2" x14ac:dyDescent="0.25">
      <c r="A21154"/>
    </row>
    <row r="21155" spans="1:1" ht="13.2" x14ac:dyDescent="0.25">
      <c r="A21155"/>
    </row>
    <row r="21156" spans="1:1" ht="13.2" x14ac:dyDescent="0.25">
      <c r="A21156"/>
    </row>
    <row r="21157" spans="1:1" ht="13.2" x14ac:dyDescent="0.25">
      <c r="A21157"/>
    </row>
    <row r="21158" spans="1:1" ht="13.2" x14ac:dyDescent="0.25">
      <c r="A21158"/>
    </row>
    <row r="21159" spans="1:1" ht="13.2" x14ac:dyDescent="0.25">
      <c r="A21159"/>
    </row>
    <row r="21160" spans="1:1" ht="13.2" x14ac:dyDescent="0.25">
      <c r="A21160"/>
    </row>
    <row r="21161" spans="1:1" ht="13.2" x14ac:dyDescent="0.25">
      <c r="A21161"/>
    </row>
    <row r="21162" spans="1:1" ht="13.2" x14ac:dyDescent="0.25">
      <c r="A21162"/>
    </row>
    <row r="21163" spans="1:1" ht="13.2" x14ac:dyDescent="0.25">
      <c r="A21163"/>
    </row>
    <row r="21164" spans="1:1" ht="13.2" x14ac:dyDescent="0.25">
      <c r="A21164"/>
    </row>
    <row r="21165" spans="1:1" ht="13.2" x14ac:dyDescent="0.25">
      <c r="A21165"/>
    </row>
    <row r="21166" spans="1:1" ht="13.2" x14ac:dyDescent="0.25">
      <c r="A21166"/>
    </row>
    <row r="21167" spans="1:1" ht="13.2" x14ac:dyDescent="0.25">
      <c r="A21167"/>
    </row>
    <row r="21168" spans="1:1" ht="13.2" x14ac:dyDescent="0.25">
      <c r="A21168"/>
    </row>
    <row r="21169" spans="1:1" ht="13.2" x14ac:dyDescent="0.25">
      <c r="A21169"/>
    </row>
    <row r="21170" spans="1:1" ht="13.2" x14ac:dyDescent="0.25">
      <c r="A21170"/>
    </row>
    <row r="21171" spans="1:1" ht="13.2" x14ac:dyDescent="0.25">
      <c r="A21171"/>
    </row>
    <row r="21172" spans="1:1" ht="13.2" x14ac:dyDescent="0.25">
      <c r="A21172"/>
    </row>
    <row r="21173" spans="1:1" ht="13.2" x14ac:dyDescent="0.25">
      <c r="A21173"/>
    </row>
    <row r="21174" spans="1:1" ht="13.2" x14ac:dyDescent="0.25">
      <c r="A21174"/>
    </row>
    <row r="21175" spans="1:1" ht="13.2" x14ac:dyDescent="0.25">
      <c r="A21175"/>
    </row>
    <row r="21176" spans="1:1" ht="13.2" x14ac:dyDescent="0.25">
      <c r="A21176"/>
    </row>
    <row r="21177" spans="1:1" ht="13.2" x14ac:dyDescent="0.25">
      <c r="A21177"/>
    </row>
    <row r="21178" spans="1:1" ht="13.2" x14ac:dyDescent="0.25">
      <c r="A21178"/>
    </row>
    <row r="21179" spans="1:1" ht="13.2" x14ac:dyDescent="0.25">
      <c r="A21179"/>
    </row>
    <row r="21180" spans="1:1" ht="13.2" x14ac:dyDescent="0.25">
      <c r="A21180"/>
    </row>
    <row r="21181" spans="1:1" ht="13.2" x14ac:dyDescent="0.25">
      <c r="A21181"/>
    </row>
    <row r="21182" spans="1:1" ht="13.2" x14ac:dyDescent="0.25">
      <c r="A21182"/>
    </row>
    <row r="21183" spans="1:1" ht="13.2" x14ac:dyDescent="0.25">
      <c r="A21183"/>
    </row>
    <row r="21184" spans="1:1" ht="13.2" x14ac:dyDescent="0.25">
      <c r="A21184"/>
    </row>
    <row r="21185" spans="1:1" ht="13.2" x14ac:dyDescent="0.25">
      <c r="A21185"/>
    </row>
    <row r="21186" spans="1:1" ht="13.2" x14ac:dyDescent="0.25">
      <c r="A21186"/>
    </row>
    <row r="21187" spans="1:1" ht="13.2" x14ac:dyDescent="0.25">
      <c r="A21187"/>
    </row>
    <row r="21188" spans="1:1" ht="13.2" x14ac:dyDescent="0.25">
      <c r="A21188"/>
    </row>
    <row r="21189" spans="1:1" ht="13.2" x14ac:dyDescent="0.25">
      <c r="A21189"/>
    </row>
    <row r="21190" spans="1:1" ht="13.2" x14ac:dyDescent="0.25">
      <c r="A21190"/>
    </row>
    <row r="21191" spans="1:1" ht="13.2" x14ac:dyDescent="0.25">
      <c r="A21191"/>
    </row>
    <row r="21192" spans="1:1" ht="13.2" x14ac:dyDescent="0.25">
      <c r="A21192"/>
    </row>
    <row r="21193" spans="1:1" ht="13.2" x14ac:dyDescent="0.25">
      <c r="A21193"/>
    </row>
    <row r="21194" spans="1:1" ht="13.2" x14ac:dyDescent="0.25">
      <c r="A21194"/>
    </row>
    <row r="21195" spans="1:1" ht="13.2" x14ac:dyDescent="0.25">
      <c r="A21195"/>
    </row>
    <row r="21196" spans="1:1" ht="13.2" x14ac:dyDescent="0.25">
      <c r="A21196"/>
    </row>
    <row r="21197" spans="1:1" ht="13.2" x14ac:dyDescent="0.25">
      <c r="A21197"/>
    </row>
    <row r="21198" spans="1:1" ht="13.2" x14ac:dyDescent="0.25">
      <c r="A21198"/>
    </row>
    <row r="21199" spans="1:1" ht="13.2" x14ac:dyDescent="0.25">
      <c r="A21199"/>
    </row>
    <row r="21200" spans="1:1" ht="13.2" x14ac:dyDescent="0.25">
      <c r="A21200"/>
    </row>
    <row r="21201" spans="1:1" ht="13.2" x14ac:dyDescent="0.25">
      <c r="A21201"/>
    </row>
    <row r="21202" spans="1:1" ht="13.2" x14ac:dyDescent="0.25">
      <c r="A21202"/>
    </row>
    <row r="21203" spans="1:1" ht="13.2" x14ac:dyDescent="0.25">
      <c r="A21203"/>
    </row>
    <row r="21204" spans="1:1" ht="13.2" x14ac:dyDescent="0.25">
      <c r="A21204"/>
    </row>
    <row r="21205" spans="1:1" ht="13.2" x14ac:dyDescent="0.25">
      <c r="A21205"/>
    </row>
    <row r="21206" spans="1:1" ht="13.2" x14ac:dyDescent="0.25">
      <c r="A21206"/>
    </row>
    <row r="21207" spans="1:1" ht="13.2" x14ac:dyDescent="0.25">
      <c r="A21207"/>
    </row>
    <row r="21208" spans="1:1" ht="13.2" x14ac:dyDescent="0.25">
      <c r="A21208"/>
    </row>
    <row r="21209" spans="1:1" ht="13.2" x14ac:dyDescent="0.25">
      <c r="A21209"/>
    </row>
    <row r="21210" spans="1:1" ht="13.2" x14ac:dyDescent="0.25">
      <c r="A21210"/>
    </row>
    <row r="21211" spans="1:1" ht="13.2" x14ac:dyDescent="0.25">
      <c r="A21211"/>
    </row>
    <row r="21212" spans="1:1" ht="13.2" x14ac:dyDescent="0.25">
      <c r="A21212"/>
    </row>
    <row r="21213" spans="1:1" ht="13.2" x14ac:dyDescent="0.25">
      <c r="A21213"/>
    </row>
    <row r="21214" spans="1:1" ht="13.2" x14ac:dyDescent="0.25">
      <c r="A21214"/>
    </row>
    <row r="21215" spans="1:1" ht="13.2" x14ac:dyDescent="0.25">
      <c r="A21215"/>
    </row>
    <row r="21216" spans="1:1" ht="13.2" x14ac:dyDescent="0.25">
      <c r="A21216"/>
    </row>
    <row r="21217" spans="1:1" ht="13.2" x14ac:dyDescent="0.25">
      <c r="A21217"/>
    </row>
    <row r="21218" spans="1:1" ht="13.2" x14ac:dyDescent="0.25">
      <c r="A21218"/>
    </row>
    <row r="21219" spans="1:1" ht="13.2" x14ac:dyDescent="0.25">
      <c r="A21219"/>
    </row>
    <row r="21220" spans="1:1" ht="13.2" x14ac:dyDescent="0.25">
      <c r="A21220"/>
    </row>
    <row r="21221" spans="1:1" ht="13.2" x14ac:dyDescent="0.25">
      <c r="A21221"/>
    </row>
    <row r="21222" spans="1:1" ht="13.2" x14ac:dyDescent="0.25">
      <c r="A21222"/>
    </row>
    <row r="21223" spans="1:1" ht="13.2" x14ac:dyDescent="0.25">
      <c r="A21223"/>
    </row>
    <row r="21224" spans="1:1" ht="13.2" x14ac:dyDescent="0.25">
      <c r="A21224"/>
    </row>
    <row r="21225" spans="1:1" ht="13.2" x14ac:dyDescent="0.25">
      <c r="A21225"/>
    </row>
    <row r="21226" spans="1:1" ht="13.2" x14ac:dyDescent="0.25">
      <c r="A21226"/>
    </row>
    <row r="21227" spans="1:1" ht="13.2" x14ac:dyDescent="0.25">
      <c r="A21227"/>
    </row>
    <row r="21228" spans="1:1" ht="13.2" x14ac:dyDescent="0.25">
      <c r="A21228"/>
    </row>
    <row r="21229" spans="1:1" ht="13.2" x14ac:dyDescent="0.25">
      <c r="A21229"/>
    </row>
    <row r="21230" spans="1:1" ht="13.2" x14ac:dyDescent="0.25">
      <c r="A21230"/>
    </row>
    <row r="21231" spans="1:1" ht="13.2" x14ac:dyDescent="0.25">
      <c r="A21231"/>
    </row>
    <row r="21232" spans="1:1" ht="13.2" x14ac:dyDescent="0.25">
      <c r="A21232"/>
    </row>
    <row r="21233" spans="1:1" ht="13.2" x14ac:dyDescent="0.25">
      <c r="A21233"/>
    </row>
    <row r="21234" spans="1:1" ht="13.2" x14ac:dyDescent="0.25">
      <c r="A21234"/>
    </row>
    <row r="21235" spans="1:1" ht="13.2" x14ac:dyDescent="0.25">
      <c r="A21235"/>
    </row>
    <row r="21236" spans="1:1" ht="13.2" x14ac:dyDescent="0.25">
      <c r="A21236"/>
    </row>
    <row r="21237" spans="1:1" ht="13.2" x14ac:dyDescent="0.25">
      <c r="A21237"/>
    </row>
    <row r="21238" spans="1:1" ht="13.2" x14ac:dyDescent="0.25">
      <c r="A21238"/>
    </row>
    <row r="21239" spans="1:1" ht="13.2" x14ac:dyDescent="0.25">
      <c r="A21239"/>
    </row>
    <row r="21240" spans="1:1" ht="13.2" x14ac:dyDescent="0.25">
      <c r="A21240"/>
    </row>
    <row r="21241" spans="1:1" ht="13.2" x14ac:dyDescent="0.25">
      <c r="A21241"/>
    </row>
    <row r="21242" spans="1:1" ht="13.2" x14ac:dyDescent="0.25">
      <c r="A21242"/>
    </row>
    <row r="21243" spans="1:1" ht="13.2" x14ac:dyDescent="0.25">
      <c r="A21243"/>
    </row>
    <row r="21244" spans="1:1" ht="13.2" x14ac:dyDescent="0.25">
      <c r="A21244"/>
    </row>
    <row r="21245" spans="1:1" ht="13.2" x14ac:dyDescent="0.25">
      <c r="A21245"/>
    </row>
    <row r="21246" spans="1:1" ht="13.2" x14ac:dyDescent="0.25">
      <c r="A21246"/>
    </row>
    <row r="21247" spans="1:1" ht="13.2" x14ac:dyDescent="0.25">
      <c r="A21247"/>
    </row>
    <row r="21248" spans="1:1" ht="13.2" x14ac:dyDescent="0.25">
      <c r="A21248"/>
    </row>
    <row r="21249" spans="1:1" ht="13.2" x14ac:dyDescent="0.25">
      <c r="A21249"/>
    </row>
    <row r="21250" spans="1:1" ht="13.2" x14ac:dyDescent="0.25">
      <c r="A21250"/>
    </row>
    <row r="21251" spans="1:1" ht="13.2" x14ac:dyDescent="0.25">
      <c r="A21251"/>
    </row>
    <row r="21252" spans="1:1" ht="13.2" x14ac:dyDescent="0.25">
      <c r="A21252"/>
    </row>
    <row r="21253" spans="1:1" ht="13.2" x14ac:dyDescent="0.25">
      <c r="A21253"/>
    </row>
    <row r="21254" spans="1:1" ht="13.2" x14ac:dyDescent="0.25">
      <c r="A21254"/>
    </row>
    <row r="21255" spans="1:1" ht="13.2" x14ac:dyDescent="0.25">
      <c r="A21255"/>
    </row>
    <row r="21256" spans="1:1" ht="13.2" x14ac:dyDescent="0.25">
      <c r="A21256"/>
    </row>
    <row r="21257" spans="1:1" ht="13.2" x14ac:dyDescent="0.25">
      <c r="A21257"/>
    </row>
    <row r="21258" spans="1:1" ht="13.2" x14ac:dyDescent="0.25">
      <c r="A21258"/>
    </row>
    <row r="21259" spans="1:1" ht="13.2" x14ac:dyDescent="0.25">
      <c r="A21259"/>
    </row>
    <row r="21260" spans="1:1" ht="13.2" x14ac:dyDescent="0.25">
      <c r="A21260"/>
    </row>
    <row r="21261" spans="1:1" ht="13.2" x14ac:dyDescent="0.25">
      <c r="A21261"/>
    </row>
    <row r="21262" spans="1:1" ht="13.2" x14ac:dyDescent="0.25">
      <c r="A21262"/>
    </row>
    <row r="21263" spans="1:1" ht="13.2" x14ac:dyDescent="0.25">
      <c r="A21263"/>
    </row>
    <row r="21264" spans="1:1" ht="13.2" x14ac:dyDescent="0.25">
      <c r="A21264"/>
    </row>
    <row r="21265" spans="1:1" ht="13.2" x14ac:dyDescent="0.25">
      <c r="A21265"/>
    </row>
    <row r="21266" spans="1:1" ht="13.2" x14ac:dyDescent="0.25">
      <c r="A21266"/>
    </row>
    <row r="21267" spans="1:1" ht="13.2" x14ac:dyDescent="0.25">
      <c r="A21267"/>
    </row>
    <row r="21268" spans="1:1" ht="13.2" x14ac:dyDescent="0.25">
      <c r="A21268"/>
    </row>
    <row r="21269" spans="1:1" ht="13.2" x14ac:dyDescent="0.25">
      <c r="A21269"/>
    </row>
    <row r="21270" spans="1:1" ht="13.2" x14ac:dyDescent="0.25">
      <c r="A21270"/>
    </row>
    <row r="21271" spans="1:1" ht="13.2" x14ac:dyDescent="0.25">
      <c r="A21271"/>
    </row>
    <row r="21272" spans="1:1" ht="13.2" x14ac:dyDescent="0.25">
      <c r="A21272"/>
    </row>
    <row r="21273" spans="1:1" ht="13.2" x14ac:dyDescent="0.25">
      <c r="A21273"/>
    </row>
    <row r="21274" spans="1:1" ht="13.2" x14ac:dyDescent="0.25">
      <c r="A21274"/>
    </row>
    <row r="21275" spans="1:1" ht="13.2" x14ac:dyDescent="0.25">
      <c r="A21275"/>
    </row>
    <row r="21276" spans="1:1" ht="13.2" x14ac:dyDescent="0.25">
      <c r="A21276"/>
    </row>
    <row r="21277" spans="1:1" ht="13.2" x14ac:dyDescent="0.25">
      <c r="A21277"/>
    </row>
    <row r="21278" spans="1:1" ht="13.2" x14ac:dyDescent="0.25">
      <c r="A21278"/>
    </row>
    <row r="21279" spans="1:1" ht="13.2" x14ac:dyDescent="0.25">
      <c r="A21279"/>
    </row>
    <row r="21280" spans="1:1" ht="13.2" x14ac:dyDescent="0.25">
      <c r="A21280"/>
    </row>
    <row r="21281" spans="1:1" ht="13.2" x14ac:dyDescent="0.25">
      <c r="A21281"/>
    </row>
    <row r="21282" spans="1:1" ht="13.2" x14ac:dyDescent="0.25">
      <c r="A21282"/>
    </row>
    <row r="21283" spans="1:1" ht="13.2" x14ac:dyDescent="0.25">
      <c r="A21283"/>
    </row>
    <row r="21284" spans="1:1" ht="13.2" x14ac:dyDescent="0.25">
      <c r="A21284"/>
    </row>
    <row r="21285" spans="1:1" ht="13.2" x14ac:dyDescent="0.25">
      <c r="A21285"/>
    </row>
    <row r="21286" spans="1:1" ht="13.2" x14ac:dyDescent="0.25">
      <c r="A21286"/>
    </row>
    <row r="21287" spans="1:1" ht="13.2" x14ac:dyDescent="0.25">
      <c r="A21287"/>
    </row>
    <row r="21288" spans="1:1" ht="13.2" x14ac:dyDescent="0.25">
      <c r="A21288"/>
    </row>
    <row r="21289" spans="1:1" ht="13.2" x14ac:dyDescent="0.25">
      <c r="A21289"/>
    </row>
    <row r="21290" spans="1:1" ht="13.2" x14ac:dyDescent="0.25">
      <c r="A21290"/>
    </row>
    <row r="21291" spans="1:1" ht="13.2" x14ac:dyDescent="0.25">
      <c r="A21291"/>
    </row>
    <row r="21292" spans="1:1" ht="13.2" x14ac:dyDescent="0.25">
      <c r="A21292"/>
    </row>
    <row r="21293" spans="1:1" ht="13.2" x14ac:dyDescent="0.25">
      <c r="A21293"/>
    </row>
    <row r="21294" spans="1:1" ht="13.2" x14ac:dyDescent="0.25">
      <c r="A21294"/>
    </row>
    <row r="21295" spans="1:1" ht="13.2" x14ac:dyDescent="0.25">
      <c r="A21295"/>
    </row>
    <row r="21296" spans="1:1" ht="13.2" x14ac:dyDescent="0.25">
      <c r="A21296"/>
    </row>
    <row r="21297" spans="1:1" ht="13.2" x14ac:dyDescent="0.25">
      <c r="A21297"/>
    </row>
    <row r="21298" spans="1:1" ht="13.2" x14ac:dyDescent="0.25">
      <c r="A21298"/>
    </row>
    <row r="21299" spans="1:1" ht="13.2" x14ac:dyDescent="0.25">
      <c r="A21299"/>
    </row>
    <row r="21300" spans="1:1" ht="13.2" x14ac:dyDescent="0.25">
      <c r="A21300"/>
    </row>
    <row r="21301" spans="1:1" ht="13.2" x14ac:dyDescent="0.25">
      <c r="A21301"/>
    </row>
    <row r="21302" spans="1:1" ht="13.2" x14ac:dyDescent="0.25">
      <c r="A21302"/>
    </row>
    <row r="21303" spans="1:1" ht="13.2" x14ac:dyDescent="0.25">
      <c r="A21303"/>
    </row>
    <row r="21304" spans="1:1" ht="13.2" x14ac:dyDescent="0.25">
      <c r="A21304"/>
    </row>
    <row r="21305" spans="1:1" ht="13.2" x14ac:dyDescent="0.25">
      <c r="A21305"/>
    </row>
    <row r="21306" spans="1:1" ht="13.2" x14ac:dyDescent="0.25">
      <c r="A21306"/>
    </row>
    <row r="21307" spans="1:1" ht="13.2" x14ac:dyDescent="0.25">
      <c r="A21307"/>
    </row>
    <row r="21308" spans="1:1" ht="13.2" x14ac:dyDescent="0.25">
      <c r="A21308"/>
    </row>
    <row r="21309" spans="1:1" ht="13.2" x14ac:dyDescent="0.25">
      <c r="A21309"/>
    </row>
    <row r="21310" spans="1:1" ht="13.2" x14ac:dyDescent="0.25">
      <c r="A21310"/>
    </row>
    <row r="21311" spans="1:1" ht="13.2" x14ac:dyDescent="0.25">
      <c r="A21311"/>
    </row>
    <row r="21312" spans="1:1" ht="13.2" x14ac:dyDescent="0.25">
      <c r="A21312"/>
    </row>
    <row r="21313" spans="1:1" ht="13.2" x14ac:dyDescent="0.25">
      <c r="A21313"/>
    </row>
    <row r="21314" spans="1:1" ht="13.2" x14ac:dyDescent="0.25">
      <c r="A21314"/>
    </row>
    <row r="21315" spans="1:1" ht="13.2" x14ac:dyDescent="0.25">
      <c r="A21315"/>
    </row>
    <row r="21316" spans="1:1" ht="13.2" x14ac:dyDescent="0.25">
      <c r="A21316"/>
    </row>
    <row r="21317" spans="1:1" ht="13.2" x14ac:dyDescent="0.25">
      <c r="A21317"/>
    </row>
    <row r="21318" spans="1:1" ht="13.2" x14ac:dyDescent="0.25">
      <c r="A21318"/>
    </row>
    <row r="21319" spans="1:1" ht="13.2" x14ac:dyDescent="0.25">
      <c r="A21319"/>
    </row>
    <row r="21320" spans="1:1" ht="13.2" x14ac:dyDescent="0.25">
      <c r="A21320"/>
    </row>
    <row r="21321" spans="1:1" ht="13.2" x14ac:dyDescent="0.25">
      <c r="A21321"/>
    </row>
    <row r="21322" spans="1:1" ht="13.2" x14ac:dyDescent="0.25">
      <c r="A21322"/>
    </row>
    <row r="21323" spans="1:1" ht="13.2" x14ac:dyDescent="0.25">
      <c r="A21323"/>
    </row>
    <row r="21324" spans="1:1" ht="13.2" x14ac:dyDescent="0.25">
      <c r="A21324"/>
    </row>
    <row r="21325" spans="1:1" ht="13.2" x14ac:dyDescent="0.25">
      <c r="A21325"/>
    </row>
    <row r="21326" spans="1:1" ht="13.2" x14ac:dyDescent="0.25">
      <c r="A21326"/>
    </row>
    <row r="21327" spans="1:1" ht="13.2" x14ac:dyDescent="0.25">
      <c r="A21327"/>
    </row>
    <row r="21328" spans="1:1" ht="13.2" x14ac:dyDescent="0.25">
      <c r="A21328"/>
    </row>
    <row r="21329" spans="1:1" ht="13.2" x14ac:dyDescent="0.25">
      <c r="A21329"/>
    </row>
    <row r="21330" spans="1:1" ht="13.2" x14ac:dyDescent="0.25">
      <c r="A21330"/>
    </row>
    <row r="21331" spans="1:1" ht="13.2" x14ac:dyDescent="0.25">
      <c r="A21331"/>
    </row>
    <row r="21332" spans="1:1" ht="13.2" x14ac:dyDescent="0.25">
      <c r="A21332"/>
    </row>
    <row r="21333" spans="1:1" ht="13.2" x14ac:dyDescent="0.25">
      <c r="A21333"/>
    </row>
    <row r="21334" spans="1:1" ht="13.2" x14ac:dyDescent="0.25">
      <c r="A21334"/>
    </row>
    <row r="21335" spans="1:1" ht="13.2" x14ac:dyDescent="0.25">
      <c r="A21335"/>
    </row>
    <row r="21336" spans="1:1" ht="13.2" x14ac:dyDescent="0.25">
      <c r="A21336"/>
    </row>
    <row r="21337" spans="1:1" ht="13.2" x14ac:dyDescent="0.25">
      <c r="A21337"/>
    </row>
    <row r="21338" spans="1:1" ht="13.2" x14ac:dyDescent="0.25">
      <c r="A21338"/>
    </row>
    <row r="21339" spans="1:1" ht="13.2" x14ac:dyDescent="0.25">
      <c r="A21339"/>
    </row>
    <row r="21340" spans="1:1" ht="13.2" x14ac:dyDescent="0.25">
      <c r="A21340"/>
    </row>
    <row r="21341" spans="1:1" ht="13.2" x14ac:dyDescent="0.25">
      <c r="A21341"/>
    </row>
    <row r="21342" spans="1:1" ht="13.2" x14ac:dyDescent="0.25">
      <c r="A21342"/>
    </row>
    <row r="21343" spans="1:1" ht="13.2" x14ac:dyDescent="0.25">
      <c r="A21343"/>
    </row>
    <row r="21344" spans="1:1" ht="13.2" x14ac:dyDescent="0.25">
      <c r="A21344"/>
    </row>
    <row r="21345" spans="1:1" ht="13.2" x14ac:dyDescent="0.25">
      <c r="A21345"/>
    </row>
    <row r="21346" spans="1:1" ht="13.2" x14ac:dyDescent="0.25">
      <c r="A21346"/>
    </row>
    <row r="21347" spans="1:1" ht="13.2" x14ac:dyDescent="0.25">
      <c r="A21347"/>
    </row>
    <row r="21348" spans="1:1" ht="13.2" x14ac:dyDescent="0.25">
      <c r="A21348"/>
    </row>
    <row r="21349" spans="1:1" ht="13.2" x14ac:dyDescent="0.25">
      <c r="A21349"/>
    </row>
    <row r="21350" spans="1:1" ht="13.2" x14ac:dyDescent="0.25">
      <c r="A21350"/>
    </row>
    <row r="21351" spans="1:1" ht="13.2" x14ac:dyDescent="0.25">
      <c r="A21351"/>
    </row>
    <row r="21352" spans="1:1" ht="13.2" x14ac:dyDescent="0.25">
      <c r="A21352"/>
    </row>
    <row r="21353" spans="1:1" ht="13.2" x14ac:dyDescent="0.25">
      <c r="A21353"/>
    </row>
    <row r="21354" spans="1:1" ht="13.2" x14ac:dyDescent="0.25">
      <c r="A21354"/>
    </row>
    <row r="21355" spans="1:1" ht="13.2" x14ac:dyDescent="0.25">
      <c r="A21355"/>
    </row>
    <row r="21356" spans="1:1" ht="13.2" x14ac:dyDescent="0.25">
      <c r="A21356"/>
    </row>
    <row r="21357" spans="1:1" ht="13.2" x14ac:dyDescent="0.25">
      <c r="A21357"/>
    </row>
    <row r="21358" spans="1:1" ht="13.2" x14ac:dyDescent="0.25">
      <c r="A21358"/>
    </row>
    <row r="21359" spans="1:1" ht="13.2" x14ac:dyDescent="0.25">
      <c r="A21359"/>
    </row>
    <row r="21360" spans="1:1" ht="13.2" x14ac:dyDescent="0.25">
      <c r="A21360"/>
    </row>
    <row r="21361" spans="1:1" ht="13.2" x14ac:dyDescent="0.25">
      <c r="A21361"/>
    </row>
    <row r="21362" spans="1:1" ht="13.2" x14ac:dyDescent="0.25">
      <c r="A21362"/>
    </row>
    <row r="21363" spans="1:1" ht="13.2" x14ac:dyDescent="0.25">
      <c r="A21363"/>
    </row>
    <row r="21364" spans="1:1" ht="13.2" x14ac:dyDescent="0.25">
      <c r="A21364"/>
    </row>
    <row r="21365" spans="1:1" ht="13.2" x14ac:dyDescent="0.25">
      <c r="A21365"/>
    </row>
    <row r="21366" spans="1:1" ht="13.2" x14ac:dyDescent="0.25">
      <c r="A21366"/>
    </row>
    <row r="21367" spans="1:1" ht="13.2" x14ac:dyDescent="0.25">
      <c r="A21367"/>
    </row>
    <row r="21368" spans="1:1" ht="13.2" x14ac:dyDescent="0.25">
      <c r="A21368"/>
    </row>
    <row r="21369" spans="1:1" ht="13.2" x14ac:dyDescent="0.25">
      <c r="A21369"/>
    </row>
    <row r="21370" spans="1:1" ht="13.2" x14ac:dyDescent="0.25">
      <c r="A21370"/>
    </row>
    <row r="21371" spans="1:1" ht="13.2" x14ac:dyDescent="0.25">
      <c r="A21371"/>
    </row>
    <row r="21372" spans="1:1" ht="13.2" x14ac:dyDescent="0.25">
      <c r="A21372"/>
    </row>
    <row r="21373" spans="1:1" ht="13.2" x14ac:dyDescent="0.25">
      <c r="A21373"/>
    </row>
    <row r="21374" spans="1:1" ht="13.2" x14ac:dyDescent="0.25">
      <c r="A21374"/>
    </row>
    <row r="21375" spans="1:1" ht="13.2" x14ac:dyDescent="0.25">
      <c r="A21375"/>
    </row>
    <row r="21376" spans="1:1" ht="13.2" x14ac:dyDescent="0.25">
      <c r="A21376"/>
    </row>
    <row r="21377" spans="1:1" ht="13.2" x14ac:dyDescent="0.25">
      <c r="A21377"/>
    </row>
    <row r="21378" spans="1:1" ht="13.2" x14ac:dyDescent="0.25">
      <c r="A21378"/>
    </row>
    <row r="21379" spans="1:1" ht="13.2" x14ac:dyDescent="0.25">
      <c r="A21379"/>
    </row>
    <row r="21380" spans="1:1" ht="13.2" x14ac:dyDescent="0.25">
      <c r="A21380"/>
    </row>
    <row r="21381" spans="1:1" ht="13.2" x14ac:dyDescent="0.25">
      <c r="A21381"/>
    </row>
    <row r="21382" spans="1:1" ht="13.2" x14ac:dyDescent="0.25">
      <c r="A21382"/>
    </row>
    <row r="21383" spans="1:1" ht="13.2" x14ac:dyDescent="0.25">
      <c r="A21383"/>
    </row>
    <row r="21384" spans="1:1" ht="13.2" x14ac:dyDescent="0.25">
      <c r="A21384"/>
    </row>
    <row r="21385" spans="1:1" ht="13.2" x14ac:dyDescent="0.25">
      <c r="A21385"/>
    </row>
    <row r="21386" spans="1:1" ht="13.2" x14ac:dyDescent="0.25">
      <c r="A21386"/>
    </row>
    <row r="21387" spans="1:1" ht="13.2" x14ac:dyDescent="0.25">
      <c r="A21387"/>
    </row>
    <row r="21388" spans="1:1" ht="13.2" x14ac:dyDescent="0.25">
      <c r="A21388"/>
    </row>
    <row r="21389" spans="1:1" ht="13.2" x14ac:dyDescent="0.25">
      <c r="A21389"/>
    </row>
    <row r="21390" spans="1:1" ht="13.2" x14ac:dyDescent="0.25">
      <c r="A21390"/>
    </row>
    <row r="21391" spans="1:1" ht="13.2" x14ac:dyDescent="0.25">
      <c r="A21391"/>
    </row>
    <row r="21392" spans="1:1" ht="13.2" x14ac:dyDescent="0.25">
      <c r="A21392"/>
    </row>
    <row r="21393" spans="1:1" ht="13.2" x14ac:dyDescent="0.25">
      <c r="A21393"/>
    </row>
    <row r="21394" spans="1:1" ht="13.2" x14ac:dyDescent="0.25">
      <c r="A21394"/>
    </row>
    <row r="21395" spans="1:1" ht="13.2" x14ac:dyDescent="0.25">
      <c r="A21395"/>
    </row>
    <row r="21396" spans="1:1" ht="13.2" x14ac:dyDescent="0.25">
      <c r="A21396"/>
    </row>
    <row r="21397" spans="1:1" ht="13.2" x14ac:dyDescent="0.25">
      <c r="A21397"/>
    </row>
    <row r="21398" spans="1:1" ht="13.2" x14ac:dyDescent="0.25">
      <c r="A21398"/>
    </row>
    <row r="21399" spans="1:1" ht="13.2" x14ac:dyDescent="0.25">
      <c r="A21399"/>
    </row>
    <row r="21400" spans="1:1" ht="13.2" x14ac:dyDescent="0.25">
      <c r="A21400"/>
    </row>
    <row r="21401" spans="1:1" ht="13.2" x14ac:dyDescent="0.25">
      <c r="A21401"/>
    </row>
    <row r="21402" spans="1:1" ht="13.2" x14ac:dyDescent="0.25">
      <c r="A21402"/>
    </row>
    <row r="21403" spans="1:1" ht="13.2" x14ac:dyDescent="0.25">
      <c r="A21403"/>
    </row>
    <row r="21404" spans="1:1" ht="13.2" x14ac:dyDescent="0.25">
      <c r="A21404"/>
    </row>
    <row r="21405" spans="1:1" ht="13.2" x14ac:dyDescent="0.25">
      <c r="A21405"/>
    </row>
    <row r="21406" spans="1:1" ht="13.2" x14ac:dyDescent="0.25">
      <c r="A21406"/>
    </row>
    <row r="21407" spans="1:1" ht="13.2" x14ac:dyDescent="0.25">
      <c r="A21407"/>
    </row>
    <row r="21408" spans="1:1" ht="13.2" x14ac:dyDescent="0.25">
      <c r="A21408"/>
    </row>
    <row r="21409" spans="1:1" ht="13.2" x14ac:dyDescent="0.25">
      <c r="A21409"/>
    </row>
    <row r="21410" spans="1:1" ht="13.2" x14ac:dyDescent="0.25">
      <c r="A21410"/>
    </row>
    <row r="21411" spans="1:1" ht="13.2" x14ac:dyDescent="0.25">
      <c r="A21411"/>
    </row>
    <row r="21412" spans="1:1" ht="13.2" x14ac:dyDescent="0.25">
      <c r="A21412"/>
    </row>
    <row r="21413" spans="1:1" ht="13.2" x14ac:dyDescent="0.25">
      <c r="A21413"/>
    </row>
    <row r="21414" spans="1:1" ht="13.2" x14ac:dyDescent="0.25">
      <c r="A21414"/>
    </row>
    <row r="21415" spans="1:1" ht="13.2" x14ac:dyDescent="0.25">
      <c r="A21415"/>
    </row>
    <row r="21416" spans="1:1" ht="13.2" x14ac:dyDescent="0.25">
      <c r="A21416"/>
    </row>
    <row r="21417" spans="1:1" ht="13.2" x14ac:dyDescent="0.25">
      <c r="A21417"/>
    </row>
    <row r="21418" spans="1:1" ht="13.2" x14ac:dyDescent="0.25">
      <c r="A21418"/>
    </row>
    <row r="21419" spans="1:1" ht="13.2" x14ac:dyDescent="0.25">
      <c r="A21419"/>
    </row>
    <row r="21420" spans="1:1" ht="13.2" x14ac:dyDescent="0.25">
      <c r="A21420"/>
    </row>
    <row r="21421" spans="1:1" ht="13.2" x14ac:dyDescent="0.25">
      <c r="A21421"/>
    </row>
    <row r="21422" spans="1:1" ht="13.2" x14ac:dyDescent="0.25">
      <c r="A21422"/>
    </row>
    <row r="21423" spans="1:1" ht="13.2" x14ac:dyDescent="0.25">
      <c r="A21423"/>
    </row>
    <row r="21424" spans="1:1" ht="13.2" x14ac:dyDescent="0.25">
      <c r="A21424"/>
    </row>
    <row r="21425" spans="1:1" ht="13.2" x14ac:dyDescent="0.25">
      <c r="A21425"/>
    </row>
    <row r="21426" spans="1:1" ht="13.2" x14ac:dyDescent="0.25">
      <c r="A21426"/>
    </row>
    <row r="21427" spans="1:1" ht="13.2" x14ac:dyDescent="0.25">
      <c r="A21427"/>
    </row>
    <row r="21428" spans="1:1" ht="13.2" x14ac:dyDescent="0.25">
      <c r="A21428"/>
    </row>
    <row r="21429" spans="1:1" ht="13.2" x14ac:dyDescent="0.25">
      <c r="A21429"/>
    </row>
    <row r="21430" spans="1:1" ht="13.2" x14ac:dyDescent="0.25">
      <c r="A21430"/>
    </row>
    <row r="21431" spans="1:1" ht="13.2" x14ac:dyDescent="0.25">
      <c r="A21431"/>
    </row>
    <row r="21432" spans="1:1" ht="13.2" x14ac:dyDescent="0.25">
      <c r="A21432"/>
    </row>
    <row r="21433" spans="1:1" ht="13.2" x14ac:dyDescent="0.25">
      <c r="A21433"/>
    </row>
    <row r="21434" spans="1:1" ht="13.2" x14ac:dyDescent="0.25">
      <c r="A21434"/>
    </row>
    <row r="21435" spans="1:1" ht="13.2" x14ac:dyDescent="0.25">
      <c r="A21435"/>
    </row>
    <row r="21436" spans="1:1" ht="13.2" x14ac:dyDescent="0.25">
      <c r="A21436"/>
    </row>
    <row r="21437" spans="1:1" ht="13.2" x14ac:dyDescent="0.25">
      <c r="A21437"/>
    </row>
    <row r="21438" spans="1:1" ht="13.2" x14ac:dyDescent="0.25">
      <c r="A21438"/>
    </row>
    <row r="21439" spans="1:1" ht="13.2" x14ac:dyDescent="0.25">
      <c r="A21439"/>
    </row>
    <row r="21440" spans="1:1" ht="13.2" x14ac:dyDescent="0.25">
      <c r="A21440"/>
    </row>
    <row r="21441" spans="1:1" ht="13.2" x14ac:dyDescent="0.25">
      <c r="A21441"/>
    </row>
    <row r="21442" spans="1:1" ht="13.2" x14ac:dyDescent="0.25">
      <c r="A21442"/>
    </row>
    <row r="21443" spans="1:1" ht="13.2" x14ac:dyDescent="0.25">
      <c r="A21443"/>
    </row>
    <row r="21444" spans="1:1" ht="13.2" x14ac:dyDescent="0.25">
      <c r="A21444"/>
    </row>
    <row r="21445" spans="1:1" ht="13.2" x14ac:dyDescent="0.25">
      <c r="A21445"/>
    </row>
    <row r="21446" spans="1:1" ht="13.2" x14ac:dyDescent="0.25">
      <c r="A21446"/>
    </row>
    <row r="21447" spans="1:1" ht="13.2" x14ac:dyDescent="0.25">
      <c r="A21447"/>
    </row>
    <row r="21448" spans="1:1" ht="13.2" x14ac:dyDescent="0.25">
      <c r="A21448"/>
    </row>
    <row r="21449" spans="1:1" ht="13.2" x14ac:dyDescent="0.25">
      <c r="A21449"/>
    </row>
    <row r="21450" spans="1:1" ht="13.2" x14ac:dyDescent="0.25">
      <c r="A21450"/>
    </row>
    <row r="21451" spans="1:1" ht="13.2" x14ac:dyDescent="0.25">
      <c r="A21451"/>
    </row>
    <row r="21452" spans="1:1" ht="13.2" x14ac:dyDescent="0.25">
      <c r="A21452"/>
    </row>
    <row r="21453" spans="1:1" ht="13.2" x14ac:dyDescent="0.25">
      <c r="A21453"/>
    </row>
    <row r="21454" spans="1:1" ht="13.2" x14ac:dyDescent="0.25">
      <c r="A21454"/>
    </row>
    <row r="21455" spans="1:1" ht="13.2" x14ac:dyDescent="0.25">
      <c r="A21455"/>
    </row>
    <row r="21456" spans="1:1" ht="13.2" x14ac:dyDescent="0.25">
      <c r="A21456"/>
    </row>
    <row r="21457" spans="1:1" ht="13.2" x14ac:dyDescent="0.25">
      <c r="A21457"/>
    </row>
    <row r="21458" spans="1:1" ht="13.2" x14ac:dyDescent="0.25">
      <c r="A21458"/>
    </row>
    <row r="21459" spans="1:1" ht="13.2" x14ac:dyDescent="0.25">
      <c r="A21459"/>
    </row>
    <row r="21460" spans="1:1" ht="13.2" x14ac:dyDescent="0.25">
      <c r="A21460"/>
    </row>
    <row r="21461" spans="1:1" ht="13.2" x14ac:dyDescent="0.25">
      <c r="A21461"/>
    </row>
    <row r="21462" spans="1:1" ht="13.2" x14ac:dyDescent="0.25">
      <c r="A21462"/>
    </row>
    <row r="21463" spans="1:1" ht="13.2" x14ac:dyDescent="0.25">
      <c r="A21463"/>
    </row>
    <row r="21464" spans="1:1" ht="13.2" x14ac:dyDescent="0.25">
      <c r="A21464"/>
    </row>
    <row r="21465" spans="1:1" ht="13.2" x14ac:dyDescent="0.25">
      <c r="A21465"/>
    </row>
    <row r="21466" spans="1:1" ht="13.2" x14ac:dyDescent="0.25">
      <c r="A21466"/>
    </row>
    <row r="21467" spans="1:1" ht="13.2" x14ac:dyDescent="0.25">
      <c r="A21467"/>
    </row>
    <row r="21468" spans="1:1" ht="13.2" x14ac:dyDescent="0.25">
      <c r="A21468"/>
    </row>
    <row r="21469" spans="1:1" ht="13.2" x14ac:dyDescent="0.25">
      <c r="A21469"/>
    </row>
    <row r="21470" spans="1:1" ht="13.2" x14ac:dyDescent="0.25">
      <c r="A21470"/>
    </row>
    <row r="21471" spans="1:1" ht="13.2" x14ac:dyDescent="0.25">
      <c r="A21471"/>
    </row>
    <row r="21472" spans="1:1" ht="13.2" x14ac:dyDescent="0.25">
      <c r="A21472"/>
    </row>
    <row r="21473" spans="1:1" ht="13.2" x14ac:dyDescent="0.25">
      <c r="A21473"/>
    </row>
    <row r="21474" spans="1:1" ht="13.2" x14ac:dyDescent="0.25">
      <c r="A21474"/>
    </row>
    <row r="21475" spans="1:1" ht="13.2" x14ac:dyDescent="0.25">
      <c r="A21475"/>
    </row>
    <row r="21476" spans="1:1" ht="13.2" x14ac:dyDescent="0.25">
      <c r="A21476"/>
    </row>
    <row r="21477" spans="1:1" ht="13.2" x14ac:dyDescent="0.25">
      <c r="A21477"/>
    </row>
    <row r="21478" spans="1:1" ht="13.2" x14ac:dyDescent="0.25">
      <c r="A21478"/>
    </row>
    <row r="21479" spans="1:1" ht="13.2" x14ac:dyDescent="0.25">
      <c r="A21479"/>
    </row>
    <row r="21480" spans="1:1" ht="13.2" x14ac:dyDescent="0.25">
      <c r="A21480"/>
    </row>
    <row r="21481" spans="1:1" ht="13.2" x14ac:dyDescent="0.25">
      <c r="A21481"/>
    </row>
    <row r="21482" spans="1:1" ht="13.2" x14ac:dyDescent="0.25">
      <c r="A21482"/>
    </row>
    <row r="21483" spans="1:1" ht="13.2" x14ac:dyDescent="0.25">
      <c r="A21483"/>
    </row>
    <row r="21484" spans="1:1" ht="13.2" x14ac:dyDescent="0.25">
      <c r="A21484"/>
    </row>
    <row r="21485" spans="1:1" ht="13.2" x14ac:dyDescent="0.25">
      <c r="A21485"/>
    </row>
    <row r="21486" spans="1:1" ht="13.2" x14ac:dyDescent="0.25">
      <c r="A21486"/>
    </row>
    <row r="21487" spans="1:1" ht="13.2" x14ac:dyDescent="0.25">
      <c r="A21487"/>
    </row>
    <row r="21488" spans="1:1" ht="13.2" x14ac:dyDescent="0.25">
      <c r="A21488"/>
    </row>
    <row r="21489" spans="1:1" ht="13.2" x14ac:dyDescent="0.25">
      <c r="A21489"/>
    </row>
    <row r="21490" spans="1:1" ht="13.2" x14ac:dyDescent="0.25">
      <c r="A21490"/>
    </row>
    <row r="21491" spans="1:1" ht="13.2" x14ac:dyDescent="0.25">
      <c r="A21491"/>
    </row>
    <row r="21492" spans="1:1" ht="13.2" x14ac:dyDescent="0.25">
      <c r="A21492"/>
    </row>
    <row r="21493" spans="1:1" ht="13.2" x14ac:dyDescent="0.25">
      <c r="A21493"/>
    </row>
    <row r="21494" spans="1:1" ht="13.2" x14ac:dyDescent="0.25">
      <c r="A21494"/>
    </row>
    <row r="21495" spans="1:1" ht="13.2" x14ac:dyDescent="0.25">
      <c r="A21495"/>
    </row>
    <row r="21496" spans="1:1" ht="13.2" x14ac:dyDescent="0.25">
      <c r="A21496"/>
    </row>
    <row r="21497" spans="1:1" ht="13.2" x14ac:dyDescent="0.25">
      <c r="A21497"/>
    </row>
    <row r="21498" spans="1:1" ht="13.2" x14ac:dyDescent="0.25">
      <c r="A21498"/>
    </row>
    <row r="21499" spans="1:1" ht="13.2" x14ac:dyDescent="0.25">
      <c r="A21499"/>
    </row>
    <row r="21500" spans="1:1" ht="13.2" x14ac:dyDescent="0.25">
      <c r="A21500"/>
    </row>
    <row r="21501" spans="1:1" ht="13.2" x14ac:dyDescent="0.25">
      <c r="A21501"/>
    </row>
    <row r="21502" spans="1:1" ht="13.2" x14ac:dyDescent="0.25">
      <c r="A21502"/>
    </row>
    <row r="21503" spans="1:1" ht="13.2" x14ac:dyDescent="0.25">
      <c r="A21503"/>
    </row>
    <row r="21504" spans="1:1" ht="13.2" x14ac:dyDescent="0.25">
      <c r="A21504"/>
    </row>
    <row r="21505" spans="1:1" ht="13.2" x14ac:dyDescent="0.25">
      <c r="A21505"/>
    </row>
    <row r="21506" spans="1:1" ht="13.2" x14ac:dyDescent="0.25">
      <c r="A21506"/>
    </row>
    <row r="21507" spans="1:1" ht="13.2" x14ac:dyDescent="0.25">
      <c r="A21507"/>
    </row>
    <row r="21508" spans="1:1" ht="13.2" x14ac:dyDescent="0.25">
      <c r="A21508"/>
    </row>
    <row r="21509" spans="1:1" ht="13.2" x14ac:dyDescent="0.25">
      <c r="A21509"/>
    </row>
    <row r="21510" spans="1:1" ht="13.2" x14ac:dyDescent="0.25">
      <c r="A21510"/>
    </row>
    <row r="21511" spans="1:1" ht="13.2" x14ac:dyDescent="0.25">
      <c r="A21511"/>
    </row>
    <row r="21512" spans="1:1" ht="13.2" x14ac:dyDescent="0.25">
      <c r="A21512"/>
    </row>
    <row r="21513" spans="1:1" ht="13.2" x14ac:dyDescent="0.25">
      <c r="A21513"/>
    </row>
    <row r="21514" spans="1:1" ht="13.2" x14ac:dyDescent="0.25">
      <c r="A21514"/>
    </row>
    <row r="21515" spans="1:1" ht="13.2" x14ac:dyDescent="0.25">
      <c r="A21515"/>
    </row>
    <row r="21516" spans="1:1" ht="13.2" x14ac:dyDescent="0.25">
      <c r="A21516"/>
    </row>
    <row r="21517" spans="1:1" ht="13.2" x14ac:dyDescent="0.25">
      <c r="A21517"/>
    </row>
    <row r="21518" spans="1:1" ht="13.2" x14ac:dyDescent="0.25">
      <c r="A21518"/>
    </row>
    <row r="21519" spans="1:1" ht="13.2" x14ac:dyDescent="0.25">
      <c r="A21519"/>
    </row>
    <row r="21520" spans="1:1" ht="13.2" x14ac:dyDescent="0.25">
      <c r="A21520"/>
    </row>
    <row r="21521" spans="1:1" ht="13.2" x14ac:dyDescent="0.25">
      <c r="A21521"/>
    </row>
    <row r="21522" spans="1:1" ht="13.2" x14ac:dyDescent="0.25">
      <c r="A21522"/>
    </row>
    <row r="21523" spans="1:1" ht="13.2" x14ac:dyDescent="0.25">
      <c r="A21523"/>
    </row>
    <row r="21524" spans="1:1" ht="13.2" x14ac:dyDescent="0.25">
      <c r="A21524"/>
    </row>
    <row r="21525" spans="1:1" ht="13.2" x14ac:dyDescent="0.25">
      <c r="A21525"/>
    </row>
    <row r="21526" spans="1:1" ht="13.2" x14ac:dyDescent="0.25">
      <c r="A21526"/>
    </row>
    <row r="21527" spans="1:1" ht="13.2" x14ac:dyDescent="0.25">
      <c r="A21527"/>
    </row>
    <row r="21528" spans="1:1" ht="13.2" x14ac:dyDescent="0.25">
      <c r="A21528"/>
    </row>
    <row r="21529" spans="1:1" ht="13.2" x14ac:dyDescent="0.25">
      <c r="A21529"/>
    </row>
    <row r="21530" spans="1:1" ht="13.2" x14ac:dyDescent="0.25">
      <c r="A21530"/>
    </row>
    <row r="21531" spans="1:1" ht="13.2" x14ac:dyDescent="0.25">
      <c r="A21531"/>
    </row>
    <row r="21532" spans="1:1" ht="13.2" x14ac:dyDescent="0.25">
      <c r="A21532"/>
    </row>
    <row r="21533" spans="1:1" ht="13.2" x14ac:dyDescent="0.25">
      <c r="A21533"/>
    </row>
    <row r="21534" spans="1:1" ht="13.2" x14ac:dyDescent="0.25">
      <c r="A21534"/>
    </row>
    <row r="21535" spans="1:1" ht="13.2" x14ac:dyDescent="0.25">
      <c r="A21535"/>
    </row>
    <row r="21536" spans="1:1" ht="13.2" x14ac:dyDescent="0.25">
      <c r="A21536"/>
    </row>
    <row r="21537" spans="1:1" ht="13.2" x14ac:dyDescent="0.25">
      <c r="A21537"/>
    </row>
    <row r="21538" spans="1:1" ht="13.2" x14ac:dyDescent="0.25">
      <c r="A21538"/>
    </row>
    <row r="21539" spans="1:1" ht="13.2" x14ac:dyDescent="0.25">
      <c r="A21539"/>
    </row>
    <row r="21540" spans="1:1" ht="13.2" x14ac:dyDescent="0.25">
      <c r="A21540"/>
    </row>
    <row r="21541" spans="1:1" ht="13.2" x14ac:dyDescent="0.25">
      <c r="A21541"/>
    </row>
    <row r="21542" spans="1:1" ht="13.2" x14ac:dyDescent="0.25">
      <c r="A21542"/>
    </row>
    <row r="21543" spans="1:1" ht="13.2" x14ac:dyDescent="0.25">
      <c r="A21543"/>
    </row>
    <row r="21544" spans="1:1" ht="13.2" x14ac:dyDescent="0.25">
      <c r="A21544"/>
    </row>
    <row r="21545" spans="1:1" ht="13.2" x14ac:dyDescent="0.25">
      <c r="A21545"/>
    </row>
    <row r="21546" spans="1:1" ht="13.2" x14ac:dyDescent="0.25">
      <c r="A21546"/>
    </row>
    <row r="21547" spans="1:1" ht="13.2" x14ac:dyDescent="0.25">
      <c r="A21547"/>
    </row>
    <row r="21548" spans="1:1" ht="13.2" x14ac:dyDescent="0.25">
      <c r="A21548"/>
    </row>
    <row r="21549" spans="1:1" ht="13.2" x14ac:dyDescent="0.25">
      <c r="A21549"/>
    </row>
    <row r="21550" spans="1:1" ht="13.2" x14ac:dyDescent="0.25">
      <c r="A21550"/>
    </row>
    <row r="21551" spans="1:1" ht="13.2" x14ac:dyDescent="0.25">
      <c r="A21551"/>
    </row>
    <row r="21552" spans="1:1" ht="13.2" x14ac:dyDescent="0.25">
      <c r="A21552"/>
    </row>
    <row r="21553" spans="1:1" ht="13.2" x14ac:dyDescent="0.25">
      <c r="A21553"/>
    </row>
    <row r="21554" spans="1:1" ht="13.2" x14ac:dyDescent="0.25">
      <c r="A21554"/>
    </row>
    <row r="21555" spans="1:1" ht="13.2" x14ac:dyDescent="0.25">
      <c r="A21555"/>
    </row>
    <row r="21556" spans="1:1" ht="13.2" x14ac:dyDescent="0.25">
      <c r="A21556"/>
    </row>
    <row r="21557" spans="1:1" ht="13.2" x14ac:dyDescent="0.25">
      <c r="A21557"/>
    </row>
    <row r="21558" spans="1:1" ht="13.2" x14ac:dyDescent="0.25">
      <c r="A21558"/>
    </row>
    <row r="21559" spans="1:1" ht="13.2" x14ac:dyDescent="0.25">
      <c r="A21559"/>
    </row>
    <row r="21560" spans="1:1" ht="13.2" x14ac:dyDescent="0.25">
      <c r="A21560"/>
    </row>
    <row r="21561" spans="1:1" ht="13.2" x14ac:dyDescent="0.25">
      <c r="A21561"/>
    </row>
    <row r="21562" spans="1:1" ht="13.2" x14ac:dyDescent="0.25">
      <c r="A21562"/>
    </row>
    <row r="21563" spans="1:1" ht="13.2" x14ac:dyDescent="0.25">
      <c r="A21563"/>
    </row>
    <row r="21564" spans="1:1" ht="13.2" x14ac:dyDescent="0.25">
      <c r="A21564"/>
    </row>
    <row r="21565" spans="1:1" ht="13.2" x14ac:dyDescent="0.25">
      <c r="A21565"/>
    </row>
    <row r="21566" spans="1:1" ht="13.2" x14ac:dyDescent="0.25">
      <c r="A21566"/>
    </row>
    <row r="21567" spans="1:1" ht="13.2" x14ac:dyDescent="0.25">
      <c r="A21567"/>
    </row>
    <row r="21568" spans="1:1" ht="13.2" x14ac:dyDescent="0.25">
      <c r="A21568"/>
    </row>
    <row r="21569" spans="1:1" ht="13.2" x14ac:dyDescent="0.25">
      <c r="A21569"/>
    </row>
    <row r="21570" spans="1:1" ht="13.2" x14ac:dyDescent="0.25">
      <c r="A21570"/>
    </row>
    <row r="21571" spans="1:1" ht="13.2" x14ac:dyDescent="0.25">
      <c r="A21571"/>
    </row>
    <row r="21572" spans="1:1" ht="13.2" x14ac:dyDescent="0.25">
      <c r="A21572"/>
    </row>
    <row r="21573" spans="1:1" ht="13.2" x14ac:dyDescent="0.25">
      <c r="A21573"/>
    </row>
    <row r="21574" spans="1:1" ht="13.2" x14ac:dyDescent="0.25">
      <c r="A21574"/>
    </row>
    <row r="21575" spans="1:1" ht="13.2" x14ac:dyDescent="0.25">
      <c r="A21575"/>
    </row>
    <row r="21576" spans="1:1" ht="13.2" x14ac:dyDescent="0.25">
      <c r="A21576"/>
    </row>
    <row r="21577" spans="1:1" ht="13.2" x14ac:dyDescent="0.25">
      <c r="A21577"/>
    </row>
    <row r="21578" spans="1:1" ht="13.2" x14ac:dyDescent="0.25">
      <c r="A21578"/>
    </row>
    <row r="21579" spans="1:1" ht="13.2" x14ac:dyDescent="0.25">
      <c r="A21579"/>
    </row>
    <row r="21580" spans="1:1" ht="13.2" x14ac:dyDescent="0.25">
      <c r="A21580"/>
    </row>
    <row r="21581" spans="1:1" ht="13.2" x14ac:dyDescent="0.25">
      <c r="A21581"/>
    </row>
    <row r="21582" spans="1:1" ht="13.2" x14ac:dyDescent="0.25">
      <c r="A21582"/>
    </row>
    <row r="21583" spans="1:1" ht="13.2" x14ac:dyDescent="0.25">
      <c r="A21583"/>
    </row>
    <row r="21584" spans="1:1" ht="13.2" x14ac:dyDescent="0.25">
      <c r="A21584"/>
    </row>
    <row r="21585" spans="1:1" ht="13.2" x14ac:dyDescent="0.25">
      <c r="A21585"/>
    </row>
    <row r="21586" spans="1:1" ht="13.2" x14ac:dyDescent="0.25">
      <c r="A21586"/>
    </row>
    <row r="21587" spans="1:1" ht="13.2" x14ac:dyDescent="0.25">
      <c r="A21587"/>
    </row>
    <row r="21588" spans="1:1" ht="13.2" x14ac:dyDescent="0.25">
      <c r="A21588"/>
    </row>
    <row r="21589" spans="1:1" ht="13.2" x14ac:dyDescent="0.25">
      <c r="A21589"/>
    </row>
    <row r="21590" spans="1:1" ht="13.2" x14ac:dyDescent="0.25">
      <c r="A21590"/>
    </row>
    <row r="21591" spans="1:1" ht="13.2" x14ac:dyDescent="0.25">
      <c r="A21591"/>
    </row>
    <row r="21592" spans="1:1" ht="13.2" x14ac:dyDescent="0.25">
      <c r="A21592"/>
    </row>
    <row r="21593" spans="1:1" ht="13.2" x14ac:dyDescent="0.25">
      <c r="A21593"/>
    </row>
    <row r="21594" spans="1:1" ht="13.2" x14ac:dyDescent="0.25">
      <c r="A21594"/>
    </row>
    <row r="21595" spans="1:1" ht="13.2" x14ac:dyDescent="0.25">
      <c r="A21595"/>
    </row>
    <row r="21596" spans="1:1" ht="13.2" x14ac:dyDescent="0.25">
      <c r="A21596"/>
    </row>
    <row r="21597" spans="1:1" ht="13.2" x14ac:dyDescent="0.25">
      <c r="A21597"/>
    </row>
    <row r="21598" spans="1:1" ht="13.2" x14ac:dyDescent="0.25">
      <c r="A21598"/>
    </row>
    <row r="21599" spans="1:1" ht="13.2" x14ac:dyDescent="0.25">
      <c r="A21599"/>
    </row>
    <row r="21600" spans="1:1" ht="13.2" x14ac:dyDescent="0.25">
      <c r="A21600"/>
    </row>
    <row r="21601" spans="1:1" ht="13.2" x14ac:dyDescent="0.25">
      <c r="A21601"/>
    </row>
    <row r="21602" spans="1:1" ht="13.2" x14ac:dyDescent="0.25">
      <c r="A21602"/>
    </row>
    <row r="21603" spans="1:1" ht="13.2" x14ac:dyDescent="0.25">
      <c r="A21603"/>
    </row>
    <row r="21604" spans="1:1" ht="13.2" x14ac:dyDescent="0.25">
      <c r="A21604"/>
    </row>
    <row r="21605" spans="1:1" ht="13.2" x14ac:dyDescent="0.25">
      <c r="A21605"/>
    </row>
    <row r="21606" spans="1:1" ht="13.2" x14ac:dyDescent="0.25">
      <c r="A21606"/>
    </row>
    <row r="21607" spans="1:1" ht="13.2" x14ac:dyDescent="0.25">
      <c r="A21607"/>
    </row>
    <row r="21608" spans="1:1" ht="13.2" x14ac:dyDescent="0.25">
      <c r="A21608"/>
    </row>
    <row r="21609" spans="1:1" ht="13.2" x14ac:dyDescent="0.25">
      <c r="A21609"/>
    </row>
    <row r="21610" spans="1:1" ht="13.2" x14ac:dyDescent="0.25">
      <c r="A21610"/>
    </row>
    <row r="21611" spans="1:1" ht="13.2" x14ac:dyDescent="0.25">
      <c r="A21611"/>
    </row>
    <row r="21612" spans="1:1" ht="13.2" x14ac:dyDescent="0.25">
      <c r="A21612"/>
    </row>
    <row r="21613" spans="1:1" ht="13.2" x14ac:dyDescent="0.25">
      <c r="A21613"/>
    </row>
    <row r="21614" spans="1:1" ht="13.2" x14ac:dyDescent="0.25">
      <c r="A21614"/>
    </row>
    <row r="21615" spans="1:1" ht="13.2" x14ac:dyDescent="0.25">
      <c r="A21615"/>
    </row>
    <row r="21616" spans="1:1" ht="13.2" x14ac:dyDescent="0.25">
      <c r="A21616"/>
    </row>
    <row r="21617" spans="1:1" ht="13.2" x14ac:dyDescent="0.25">
      <c r="A21617"/>
    </row>
    <row r="21618" spans="1:1" ht="13.2" x14ac:dyDescent="0.25">
      <c r="A21618"/>
    </row>
    <row r="21619" spans="1:1" ht="13.2" x14ac:dyDescent="0.25">
      <c r="A21619"/>
    </row>
    <row r="21620" spans="1:1" ht="13.2" x14ac:dyDescent="0.25">
      <c r="A21620"/>
    </row>
    <row r="21621" spans="1:1" ht="13.2" x14ac:dyDescent="0.25">
      <c r="A21621"/>
    </row>
    <row r="21622" spans="1:1" ht="13.2" x14ac:dyDescent="0.25">
      <c r="A21622"/>
    </row>
    <row r="21623" spans="1:1" ht="13.2" x14ac:dyDescent="0.25">
      <c r="A21623"/>
    </row>
    <row r="21624" spans="1:1" ht="13.2" x14ac:dyDescent="0.25">
      <c r="A21624"/>
    </row>
    <row r="21625" spans="1:1" ht="13.2" x14ac:dyDescent="0.25">
      <c r="A21625"/>
    </row>
    <row r="21626" spans="1:1" ht="13.2" x14ac:dyDescent="0.25">
      <c r="A21626"/>
    </row>
    <row r="21627" spans="1:1" ht="13.2" x14ac:dyDescent="0.25">
      <c r="A21627"/>
    </row>
    <row r="21628" spans="1:1" ht="13.2" x14ac:dyDescent="0.25">
      <c r="A21628"/>
    </row>
    <row r="21629" spans="1:1" ht="13.2" x14ac:dyDescent="0.25">
      <c r="A21629"/>
    </row>
    <row r="21630" spans="1:1" ht="13.2" x14ac:dyDescent="0.25">
      <c r="A21630"/>
    </row>
    <row r="21631" spans="1:1" ht="13.2" x14ac:dyDescent="0.25">
      <c r="A21631"/>
    </row>
    <row r="21632" spans="1:1" ht="13.2" x14ac:dyDescent="0.25">
      <c r="A21632"/>
    </row>
    <row r="21633" spans="1:1" ht="13.2" x14ac:dyDescent="0.25">
      <c r="A21633"/>
    </row>
    <row r="21634" spans="1:1" ht="13.2" x14ac:dyDescent="0.25">
      <c r="A21634"/>
    </row>
    <row r="21635" spans="1:1" ht="13.2" x14ac:dyDescent="0.25">
      <c r="A21635"/>
    </row>
    <row r="21636" spans="1:1" ht="13.2" x14ac:dyDescent="0.25">
      <c r="A21636"/>
    </row>
    <row r="21637" spans="1:1" ht="13.2" x14ac:dyDescent="0.25">
      <c r="A21637"/>
    </row>
    <row r="21638" spans="1:1" ht="13.2" x14ac:dyDescent="0.25">
      <c r="A21638"/>
    </row>
    <row r="21639" spans="1:1" ht="13.2" x14ac:dyDescent="0.25">
      <c r="A21639"/>
    </row>
    <row r="21640" spans="1:1" ht="13.2" x14ac:dyDescent="0.25">
      <c r="A21640"/>
    </row>
    <row r="21641" spans="1:1" ht="13.2" x14ac:dyDescent="0.25">
      <c r="A21641"/>
    </row>
    <row r="21642" spans="1:1" ht="13.2" x14ac:dyDescent="0.25">
      <c r="A21642"/>
    </row>
    <row r="21643" spans="1:1" ht="13.2" x14ac:dyDescent="0.25">
      <c r="A21643"/>
    </row>
    <row r="21644" spans="1:1" ht="13.2" x14ac:dyDescent="0.25">
      <c r="A21644"/>
    </row>
    <row r="21645" spans="1:1" ht="13.2" x14ac:dyDescent="0.25">
      <c r="A21645"/>
    </row>
    <row r="21646" spans="1:1" ht="13.2" x14ac:dyDescent="0.25">
      <c r="A21646"/>
    </row>
    <row r="21647" spans="1:1" ht="13.2" x14ac:dyDescent="0.25">
      <c r="A21647"/>
    </row>
    <row r="21648" spans="1:1" ht="13.2" x14ac:dyDescent="0.25">
      <c r="A21648"/>
    </row>
    <row r="21649" spans="1:1" ht="13.2" x14ac:dyDescent="0.25">
      <c r="A21649"/>
    </row>
    <row r="21650" spans="1:1" ht="13.2" x14ac:dyDescent="0.25">
      <c r="A21650"/>
    </row>
    <row r="21651" spans="1:1" ht="13.2" x14ac:dyDescent="0.25">
      <c r="A21651"/>
    </row>
    <row r="21652" spans="1:1" ht="13.2" x14ac:dyDescent="0.25">
      <c r="A21652"/>
    </row>
    <row r="21653" spans="1:1" ht="13.2" x14ac:dyDescent="0.25">
      <c r="A21653"/>
    </row>
    <row r="21654" spans="1:1" ht="13.2" x14ac:dyDescent="0.25">
      <c r="A21654"/>
    </row>
    <row r="21655" spans="1:1" ht="13.2" x14ac:dyDescent="0.25">
      <c r="A21655"/>
    </row>
    <row r="21656" spans="1:1" ht="13.2" x14ac:dyDescent="0.25">
      <c r="A21656"/>
    </row>
    <row r="21657" spans="1:1" ht="13.2" x14ac:dyDescent="0.25">
      <c r="A21657"/>
    </row>
    <row r="21658" spans="1:1" ht="13.2" x14ac:dyDescent="0.25">
      <c r="A21658"/>
    </row>
    <row r="21659" spans="1:1" ht="13.2" x14ac:dyDescent="0.25">
      <c r="A21659"/>
    </row>
    <row r="21660" spans="1:1" ht="13.2" x14ac:dyDescent="0.25">
      <c r="A21660"/>
    </row>
    <row r="21661" spans="1:1" ht="13.2" x14ac:dyDescent="0.25">
      <c r="A21661"/>
    </row>
    <row r="21662" spans="1:1" ht="13.2" x14ac:dyDescent="0.25">
      <c r="A21662"/>
    </row>
    <row r="21663" spans="1:1" ht="13.2" x14ac:dyDescent="0.25">
      <c r="A21663"/>
    </row>
    <row r="21664" spans="1:1" ht="13.2" x14ac:dyDescent="0.25">
      <c r="A21664"/>
    </row>
    <row r="21665" spans="1:1" ht="13.2" x14ac:dyDescent="0.25">
      <c r="A21665"/>
    </row>
    <row r="21666" spans="1:1" ht="13.2" x14ac:dyDescent="0.25">
      <c r="A21666"/>
    </row>
    <row r="21667" spans="1:1" ht="13.2" x14ac:dyDescent="0.25">
      <c r="A21667"/>
    </row>
    <row r="21668" spans="1:1" ht="13.2" x14ac:dyDescent="0.25">
      <c r="A21668"/>
    </row>
    <row r="21669" spans="1:1" ht="13.2" x14ac:dyDescent="0.25">
      <c r="A21669"/>
    </row>
    <row r="21670" spans="1:1" ht="13.2" x14ac:dyDescent="0.25">
      <c r="A21670"/>
    </row>
    <row r="21671" spans="1:1" ht="13.2" x14ac:dyDescent="0.25">
      <c r="A21671"/>
    </row>
    <row r="21672" spans="1:1" ht="13.2" x14ac:dyDescent="0.25">
      <c r="A21672"/>
    </row>
    <row r="21673" spans="1:1" ht="13.2" x14ac:dyDescent="0.25">
      <c r="A21673"/>
    </row>
    <row r="21674" spans="1:1" ht="13.2" x14ac:dyDescent="0.25">
      <c r="A21674"/>
    </row>
    <row r="21675" spans="1:1" ht="13.2" x14ac:dyDescent="0.25">
      <c r="A21675"/>
    </row>
    <row r="21676" spans="1:1" ht="13.2" x14ac:dyDescent="0.25">
      <c r="A21676"/>
    </row>
    <row r="21677" spans="1:1" ht="13.2" x14ac:dyDescent="0.25">
      <c r="A21677"/>
    </row>
    <row r="21678" spans="1:1" ht="13.2" x14ac:dyDescent="0.25">
      <c r="A21678"/>
    </row>
    <row r="21679" spans="1:1" ht="13.2" x14ac:dyDescent="0.25">
      <c r="A21679"/>
    </row>
    <row r="21680" spans="1:1" ht="13.2" x14ac:dyDescent="0.25">
      <c r="A21680"/>
    </row>
    <row r="21681" spans="1:1" ht="13.2" x14ac:dyDescent="0.25">
      <c r="A21681"/>
    </row>
    <row r="21682" spans="1:1" ht="13.2" x14ac:dyDescent="0.25">
      <c r="A21682"/>
    </row>
    <row r="21683" spans="1:1" ht="13.2" x14ac:dyDescent="0.25">
      <c r="A21683"/>
    </row>
    <row r="21684" spans="1:1" ht="13.2" x14ac:dyDescent="0.25">
      <c r="A21684"/>
    </row>
    <row r="21685" spans="1:1" ht="13.2" x14ac:dyDescent="0.25">
      <c r="A21685"/>
    </row>
    <row r="21686" spans="1:1" ht="13.2" x14ac:dyDescent="0.25">
      <c r="A21686"/>
    </row>
    <row r="21687" spans="1:1" ht="13.2" x14ac:dyDescent="0.25">
      <c r="A21687"/>
    </row>
    <row r="21688" spans="1:1" ht="13.2" x14ac:dyDescent="0.25">
      <c r="A21688"/>
    </row>
    <row r="21689" spans="1:1" ht="13.2" x14ac:dyDescent="0.25">
      <c r="A21689"/>
    </row>
    <row r="21690" spans="1:1" ht="13.2" x14ac:dyDescent="0.25">
      <c r="A21690"/>
    </row>
    <row r="21691" spans="1:1" ht="13.2" x14ac:dyDescent="0.25">
      <c r="A21691"/>
    </row>
    <row r="21692" spans="1:1" ht="13.2" x14ac:dyDescent="0.25">
      <c r="A21692"/>
    </row>
    <row r="21693" spans="1:1" ht="13.2" x14ac:dyDescent="0.25">
      <c r="A21693"/>
    </row>
    <row r="21694" spans="1:1" ht="13.2" x14ac:dyDescent="0.25">
      <c r="A21694"/>
    </row>
    <row r="21695" spans="1:1" ht="13.2" x14ac:dyDescent="0.25">
      <c r="A21695"/>
    </row>
    <row r="21696" spans="1:1" ht="13.2" x14ac:dyDescent="0.25">
      <c r="A21696"/>
    </row>
    <row r="21697" spans="1:1" ht="13.2" x14ac:dyDescent="0.25">
      <c r="A21697"/>
    </row>
    <row r="21698" spans="1:1" ht="13.2" x14ac:dyDescent="0.25">
      <c r="A21698"/>
    </row>
    <row r="21699" spans="1:1" ht="13.2" x14ac:dyDescent="0.25">
      <c r="A21699"/>
    </row>
    <row r="21700" spans="1:1" ht="13.2" x14ac:dyDescent="0.25">
      <c r="A21700"/>
    </row>
    <row r="21701" spans="1:1" ht="13.2" x14ac:dyDescent="0.25">
      <c r="A21701"/>
    </row>
    <row r="21702" spans="1:1" ht="13.2" x14ac:dyDescent="0.25">
      <c r="A21702"/>
    </row>
    <row r="21703" spans="1:1" ht="13.2" x14ac:dyDescent="0.25">
      <c r="A21703"/>
    </row>
    <row r="21704" spans="1:1" ht="13.2" x14ac:dyDescent="0.25">
      <c r="A21704"/>
    </row>
    <row r="21705" spans="1:1" ht="13.2" x14ac:dyDescent="0.25">
      <c r="A21705"/>
    </row>
    <row r="21706" spans="1:1" ht="13.2" x14ac:dyDescent="0.25">
      <c r="A21706"/>
    </row>
    <row r="21707" spans="1:1" ht="13.2" x14ac:dyDescent="0.25">
      <c r="A21707"/>
    </row>
    <row r="21708" spans="1:1" ht="13.2" x14ac:dyDescent="0.25">
      <c r="A21708"/>
    </row>
    <row r="21709" spans="1:1" ht="13.2" x14ac:dyDescent="0.25">
      <c r="A21709"/>
    </row>
    <row r="21710" spans="1:1" ht="13.2" x14ac:dyDescent="0.25">
      <c r="A21710"/>
    </row>
    <row r="21711" spans="1:1" ht="13.2" x14ac:dyDescent="0.25">
      <c r="A21711"/>
    </row>
    <row r="21712" spans="1:1" ht="13.2" x14ac:dyDescent="0.25">
      <c r="A21712"/>
    </row>
    <row r="21713" spans="1:1" ht="13.2" x14ac:dyDescent="0.25">
      <c r="A21713"/>
    </row>
    <row r="21714" spans="1:1" ht="13.2" x14ac:dyDescent="0.25">
      <c r="A21714"/>
    </row>
    <row r="21715" spans="1:1" ht="13.2" x14ac:dyDescent="0.25">
      <c r="A21715"/>
    </row>
    <row r="21716" spans="1:1" ht="13.2" x14ac:dyDescent="0.25">
      <c r="A21716"/>
    </row>
    <row r="21717" spans="1:1" ht="13.2" x14ac:dyDescent="0.25">
      <c r="A21717"/>
    </row>
    <row r="21718" spans="1:1" ht="13.2" x14ac:dyDescent="0.25">
      <c r="A21718"/>
    </row>
    <row r="21719" spans="1:1" ht="13.2" x14ac:dyDescent="0.25">
      <c r="A21719"/>
    </row>
    <row r="21720" spans="1:1" ht="13.2" x14ac:dyDescent="0.25">
      <c r="A21720"/>
    </row>
    <row r="21721" spans="1:1" ht="13.2" x14ac:dyDescent="0.25">
      <c r="A21721"/>
    </row>
    <row r="21722" spans="1:1" ht="13.2" x14ac:dyDescent="0.25">
      <c r="A21722"/>
    </row>
    <row r="21723" spans="1:1" ht="13.2" x14ac:dyDescent="0.25">
      <c r="A21723"/>
    </row>
    <row r="21724" spans="1:1" ht="13.2" x14ac:dyDescent="0.25">
      <c r="A21724"/>
    </row>
    <row r="21725" spans="1:1" ht="13.2" x14ac:dyDescent="0.25">
      <c r="A21725"/>
    </row>
    <row r="21726" spans="1:1" ht="13.2" x14ac:dyDescent="0.25">
      <c r="A21726"/>
    </row>
    <row r="21727" spans="1:1" ht="13.2" x14ac:dyDescent="0.25">
      <c r="A21727"/>
    </row>
    <row r="21728" spans="1:1" ht="13.2" x14ac:dyDescent="0.25">
      <c r="A21728"/>
    </row>
    <row r="21729" spans="1:1" ht="13.2" x14ac:dyDescent="0.25">
      <c r="A21729"/>
    </row>
    <row r="21730" spans="1:1" ht="13.2" x14ac:dyDescent="0.25">
      <c r="A21730"/>
    </row>
    <row r="21731" spans="1:1" ht="13.2" x14ac:dyDescent="0.25">
      <c r="A21731"/>
    </row>
    <row r="21732" spans="1:1" ht="13.2" x14ac:dyDescent="0.25">
      <c r="A21732"/>
    </row>
    <row r="21733" spans="1:1" ht="13.2" x14ac:dyDescent="0.25">
      <c r="A21733"/>
    </row>
    <row r="21734" spans="1:1" ht="13.2" x14ac:dyDescent="0.25">
      <c r="A21734"/>
    </row>
    <row r="21735" spans="1:1" ht="13.2" x14ac:dyDescent="0.25">
      <c r="A21735"/>
    </row>
    <row r="21736" spans="1:1" ht="13.2" x14ac:dyDescent="0.25">
      <c r="A21736"/>
    </row>
    <row r="21737" spans="1:1" ht="13.2" x14ac:dyDescent="0.25">
      <c r="A21737"/>
    </row>
    <row r="21738" spans="1:1" ht="13.2" x14ac:dyDescent="0.25">
      <c r="A21738"/>
    </row>
    <row r="21739" spans="1:1" ht="13.2" x14ac:dyDescent="0.25">
      <c r="A21739"/>
    </row>
    <row r="21740" spans="1:1" ht="13.2" x14ac:dyDescent="0.25">
      <c r="A21740"/>
    </row>
    <row r="21741" spans="1:1" ht="13.2" x14ac:dyDescent="0.25">
      <c r="A21741"/>
    </row>
    <row r="21742" spans="1:1" ht="13.2" x14ac:dyDescent="0.25">
      <c r="A21742"/>
    </row>
    <row r="21743" spans="1:1" ht="13.2" x14ac:dyDescent="0.25">
      <c r="A21743"/>
    </row>
    <row r="21744" spans="1:1" ht="13.2" x14ac:dyDescent="0.25">
      <c r="A21744"/>
    </row>
    <row r="21745" spans="1:1" ht="13.2" x14ac:dyDescent="0.25">
      <c r="A21745"/>
    </row>
    <row r="21746" spans="1:1" ht="13.2" x14ac:dyDescent="0.25">
      <c r="A21746"/>
    </row>
    <row r="21747" spans="1:1" ht="13.2" x14ac:dyDescent="0.25">
      <c r="A21747"/>
    </row>
    <row r="21748" spans="1:1" ht="13.2" x14ac:dyDescent="0.25">
      <c r="A21748"/>
    </row>
    <row r="21749" spans="1:1" ht="13.2" x14ac:dyDescent="0.25">
      <c r="A21749"/>
    </row>
    <row r="21750" spans="1:1" ht="13.2" x14ac:dyDescent="0.25">
      <c r="A21750"/>
    </row>
    <row r="21751" spans="1:1" ht="13.2" x14ac:dyDescent="0.25">
      <c r="A21751"/>
    </row>
    <row r="21752" spans="1:1" ht="13.2" x14ac:dyDescent="0.25">
      <c r="A21752"/>
    </row>
    <row r="21753" spans="1:1" ht="13.2" x14ac:dyDescent="0.25">
      <c r="A21753"/>
    </row>
    <row r="21754" spans="1:1" ht="13.2" x14ac:dyDescent="0.25">
      <c r="A21754"/>
    </row>
    <row r="21755" spans="1:1" ht="13.2" x14ac:dyDescent="0.25">
      <c r="A21755"/>
    </row>
    <row r="21756" spans="1:1" ht="13.2" x14ac:dyDescent="0.25">
      <c r="A21756"/>
    </row>
    <row r="21757" spans="1:1" ht="13.2" x14ac:dyDescent="0.25">
      <c r="A21757"/>
    </row>
    <row r="21758" spans="1:1" ht="13.2" x14ac:dyDescent="0.25">
      <c r="A21758"/>
    </row>
    <row r="21759" spans="1:1" ht="13.2" x14ac:dyDescent="0.25">
      <c r="A21759"/>
    </row>
    <row r="21760" spans="1:1" ht="13.2" x14ac:dyDescent="0.25">
      <c r="A21760"/>
    </row>
    <row r="21761" spans="1:1" ht="13.2" x14ac:dyDescent="0.25">
      <c r="A21761"/>
    </row>
    <row r="21762" spans="1:1" ht="13.2" x14ac:dyDescent="0.25">
      <c r="A21762"/>
    </row>
    <row r="21763" spans="1:1" ht="13.2" x14ac:dyDescent="0.25">
      <c r="A21763"/>
    </row>
    <row r="21764" spans="1:1" ht="13.2" x14ac:dyDescent="0.25">
      <c r="A21764"/>
    </row>
    <row r="21765" spans="1:1" ht="13.2" x14ac:dyDescent="0.25">
      <c r="A21765"/>
    </row>
    <row r="21766" spans="1:1" ht="13.2" x14ac:dyDescent="0.25">
      <c r="A21766"/>
    </row>
    <row r="21767" spans="1:1" ht="13.2" x14ac:dyDescent="0.25">
      <c r="A21767"/>
    </row>
    <row r="21768" spans="1:1" ht="13.2" x14ac:dyDescent="0.25">
      <c r="A21768"/>
    </row>
    <row r="21769" spans="1:1" ht="13.2" x14ac:dyDescent="0.25">
      <c r="A21769"/>
    </row>
    <row r="21770" spans="1:1" ht="13.2" x14ac:dyDescent="0.25">
      <c r="A21770"/>
    </row>
    <row r="21771" spans="1:1" ht="13.2" x14ac:dyDescent="0.25">
      <c r="A21771"/>
    </row>
    <row r="21772" spans="1:1" ht="13.2" x14ac:dyDescent="0.25">
      <c r="A21772"/>
    </row>
    <row r="21773" spans="1:1" ht="13.2" x14ac:dyDescent="0.25">
      <c r="A21773"/>
    </row>
    <row r="21774" spans="1:1" ht="13.2" x14ac:dyDescent="0.25">
      <c r="A21774"/>
    </row>
    <row r="21775" spans="1:1" ht="13.2" x14ac:dyDescent="0.25">
      <c r="A21775"/>
    </row>
    <row r="21776" spans="1:1" ht="13.2" x14ac:dyDescent="0.25">
      <c r="A21776"/>
    </row>
    <row r="21777" spans="1:1" ht="13.2" x14ac:dyDescent="0.25">
      <c r="A21777"/>
    </row>
    <row r="21778" spans="1:1" ht="13.2" x14ac:dyDescent="0.25">
      <c r="A21778"/>
    </row>
    <row r="21779" spans="1:1" ht="13.2" x14ac:dyDescent="0.25">
      <c r="A21779"/>
    </row>
    <row r="21780" spans="1:1" ht="13.2" x14ac:dyDescent="0.25">
      <c r="A21780"/>
    </row>
    <row r="21781" spans="1:1" ht="13.2" x14ac:dyDescent="0.25">
      <c r="A21781"/>
    </row>
    <row r="21782" spans="1:1" ht="13.2" x14ac:dyDescent="0.25">
      <c r="A21782"/>
    </row>
    <row r="21783" spans="1:1" ht="13.2" x14ac:dyDescent="0.25">
      <c r="A21783"/>
    </row>
    <row r="21784" spans="1:1" ht="13.2" x14ac:dyDescent="0.25">
      <c r="A21784"/>
    </row>
    <row r="21785" spans="1:1" ht="13.2" x14ac:dyDescent="0.25">
      <c r="A21785"/>
    </row>
    <row r="21786" spans="1:1" ht="13.2" x14ac:dyDescent="0.25">
      <c r="A21786"/>
    </row>
    <row r="21787" spans="1:1" ht="13.2" x14ac:dyDescent="0.25">
      <c r="A21787"/>
    </row>
    <row r="21788" spans="1:1" ht="13.2" x14ac:dyDescent="0.25">
      <c r="A21788"/>
    </row>
    <row r="21789" spans="1:1" ht="13.2" x14ac:dyDescent="0.25">
      <c r="A21789"/>
    </row>
    <row r="21790" spans="1:1" ht="13.2" x14ac:dyDescent="0.25">
      <c r="A21790"/>
    </row>
    <row r="21791" spans="1:1" ht="13.2" x14ac:dyDescent="0.25">
      <c r="A21791"/>
    </row>
    <row r="21792" spans="1:1" ht="13.2" x14ac:dyDescent="0.25">
      <c r="A21792"/>
    </row>
    <row r="21793" spans="1:1" ht="13.2" x14ac:dyDescent="0.25">
      <c r="A21793"/>
    </row>
    <row r="21794" spans="1:1" ht="13.2" x14ac:dyDescent="0.25">
      <c r="A21794"/>
    </row>
    <row r="21795" spans="1:1" ht="13.2" x14ac:dyDescent="0.25">
      <c r="A21795"/>
    </row>
    <row r="21796" spans="1:1" ht="13.2" x14ac:dyDescent="0.25">
      <c r="A21796"/>
    </row>
    <row r="21797" spans="1:1" ht="13.2" x14ac:dyDescent="0.25">
      <c r="A21797"/>
    </row>
    <row r="21798" spans="1:1" ht="13.2" x14ac:dyDescent="0.25">
      <c r="A21798"/>
    </row>
    <row r="21799" spans="1:1" ht="13.2" x14ac:dyDescent="0.25">
      <c r="A21799"/>
    </row>
    <row r="21800" spans="1:1" ht="13.2" x14ac:dyDescent="0.25">
      <c r="A21800"/>
    </row>
    <row r="21801" spans="1:1" ht="13.2" x14ac:dyDescent="0.25">
      <c r="A21801"/>
    </row>
    <row r="21802" spans="1:1" ht="13.2" x14ac:dyDescent="0.25">
      <c r="A21802"/>
    </row>
    <row r="21803" spans="1:1" ht="13.2" x14ac:dyDescent="0.25">
      <c r="A21803"/>
    </row>
    <row r="21804" spans="1:1" ht="13.2" x14ac:dyDescent="0.25">
      <c r="A21804"/>
    </row>
    <row r="21805" spans="1:1" ht="13.2" x14ac:dyDescent="0.25">
      <c r="A21805"/>
    </row>
    <row r="21806" spans="1:1" ht="13.2" x14ac:dyDescent="0.25">
      <c r="A21806"/>
    </row>
    <row r="21807" spans="1:1" ht="13.2" x14ac:dyDescent="0.25">
      <c r="A21807"/>
    </row>
    <row r="21808" spans="1:1" ht="13.2" x14ac:dyDescent="0.25">
      <c r="A21808"/>
    </row>
    <row r="21809" spans="1:1" ht="13.2" x14ac:dyDescent="0.25">
      <c r="A21809"/>
    </row>
    <row r="21810" spans="1:1" ht="13.2" x14ac:dyDescent="0.25">
      <c r="A21810"/>
    </row>
    <row r="21811" spans="1:1" ht="13.2" x14ac:dyDescent="0.25">
      <c r="A21811"/>
    </row>
    <row r="21812" spans="1:1" ht="13.2" x14ac:dyDescent="0.25">
      <c r="A21812"/>
    </row>
    <row r="21813" spans="1:1" ht="13.2" x14ac:dyDescent="0.25">
      <c r="A21813"/>
    </row>
    <row r="21814" spans="1:1" ht="13.2" x14ac:dyDescent="0.25">
      <c r="A21814"/>
    </row>
    <row r="21815" spans="1:1" ht="13.2" x14ac:dyDescent="0.25">
      <c r="A21815"/>
    </row>
    <row r="21816" spans="1:1" ht="13.2" x14ac:dyDescent="0.25">
      <c r="A21816"/>
    </row>
    <row r="21817" spans="1:1" ht="13.2" x14ac:dyDescent="0.25">
      <c r="A21817"/>
    </row>
    <row r="21818" spans="1:1" ht="13.2" x14ac:dyDescent="0.25">
      <c r="A21818"/>
    </row>
    <row r="21819" spans="1:1" ht="13.2" x14ac:dyDescent="0.25">
      <c r="A21819"/>
    </row>
    <row r="21820" spans="1:1" ht="13.2" x14ac:dyDescent="0.25">
      <c r="A21820"/>
    </row>
    <row r="21821" spans="1:1" ht="13.2" x14ac:dyDescent="0.25">
      <c r="A21821"/>
    </row>
    <row r="21822" spans="1:1" ht="13.2" x14ac:dyDescent="0.25">
      <c r="A21822"/>
    </row>
    <row r="21823" spans="1:1" ht="13.2" x14ac:dyDescent="0.25">
      <c r="A21823"/>
    </row>
    <row r="21824" spans="1:1" ht="13.2" x14ac:dyDescent="0.25">
      <c r="A21824"/>
    </row>
    <row r="21825" spans="1:1" ht="13.2" x14ac:dyDescent="0.25">
      <c r="A21825"/>
    </row>
    <row r="21826" spans="1:1" ht="13.2" x14ac:dyDescent="0.25">
      <c r="A21826"/>
    </row>
    <row r="21827" spans="1:1" ht="13.2" x14ac:dyDescent="0.25">
      <c r="A21827"/>
    </row>
    <row r="21828" spans="1:1" ht="13.2" x14ac:dyDescent="0.25">
      <c r="A21828"/>
    </row>
    <row r="21829" spans="1:1" ht="13.2" x14ac:dyDescent="0.25">
      <c r="A21829"/>
    </row>
    <row r="21830" spans="1:1" ht="13.2" x14ac:dyDescent="0.25">
      <c r="A21830"/>
    </row>
    <row r="21831" spans="1:1" ht="13.2" x14ac:dyDescent="0.25">
      <c r="A21831"/>
    </row>
    <row r="21832" spans="1:1" ht="13.2" x14ac:dyDescent="0.25">
      <c r="A21832"/>
    </row>
    <row r="21833" spans="1:1" ht="13.2" x14ac:dyDescent="0.25">
      <c r="A21833"/>
    </row>
    <row r="21834" spans="1:1" ht="13.2" x14ac:dyDescent="0.25">
      <c r="A21834"/>
    </row>
    <row r="21835" spans="1:1" ht="13.2" x14ac:dyDescent="0.25">
      <c r="A21835"/>
    </row>
    <row r="21836" spans="1:1" ht="13.2" x14ac:dyDescent="0.25">
      <c r="A21836"/>
    </row>
    <row r="21837" spans="1:1" ht="13.2" x14ac:dyDescent="0.25">
      <c r="A21837"/>
    </row>
    <row r="21838" spans="1:1" ht="13.2" x14ac:dyDescent="0.25">
      <c r="A21838"/>
    </row>
    <row r="21839" spans="1:1" ht="13.2" x14ac:dyDescent="0.25">
      <c r="A21839"/>
    </row>
    <row r="21840" spans="1:1" ht="13.2" x14ac:dyDescent="0.25">
      <c r="A21840"/>
    </row>
    <row r="21841" spans="1:1" ht="13.2" x14ac:dyDescent="0.25">
      <c r="A21841"/>
    </row>
    <row r="21842" spans="1:1" ht="13.2" x14ac:dyDescent="0.25">
      <c r="A21842"/>
    </row>
    <row r="21843" spans="1:1" ht="13.2" x14ac:dyDescent="0.25">
      <c r="A21843"/>
    </row>
    <row r="21844" spans="1:1" ht="13.2" x14ac:dyDescent="0.25">
      <c r="A21844"/>
    </row>
    <row r="21845" spans="1:1" ht="13.2" x14ac:dyDescent="0.25">
      <c r="A21845"/>
    </row>
    <row r="21846" spans="1:1" ht="13.2" x14ac:dyDescent="0.25">
      <c r="A21846"/>
    </row>
    <row r="21847" spans="1:1" ht="13.2" x14ac:dyDescent="0.25">
      <c r="A21847"/>
    </row>
    <row r="21848" spans="1:1" ht="13.2" x14ac:dyDescent="0.25">
      <c r="A21848"/>
    </row>
    <row r="21849" spans="1:1" ht="13.2" x14ac:dyDescent="0.25">
      <c r="A21849"/>
    </row>
    <row r="21850" spans="1:1" ht="13.2" x14ac:dyDescent="0.25">
      <c r="A21850"/>
    </row>
    <row r="21851" spans="1:1" ht="13.2" x14ac:dyDescent="0.25">
      <c r="A21851"/>
    </row>
    <row r="21852" spans="1:1" ht="13.2" x14ac:dyDescent="0.25">
      <c r="A21852"/>
    </row>
    <row r="21853" spans="1:1" ht="13.2" x14ac:dyDescent="0.25">
      <c r="A21853"/>
    </row>
    <row r="21854" spans="1:1" ht="13.2" x14ac:dyDescent="0.25">
      <c r="A21854"/>
    </row>
    <row r="21855" spans="1:1" ht="13.2" x14ac:dyDescent="0.25">
      <c r="A21855"/>
    </row>
    <row r="21856" spans="1:1" ht="13.2" x14ac:dyDescent="0.25">
      <c r="A21856"/>
    </row>
    <row r="21857" spans="1:1" ht="13.2" x14ac:dyDescent="0.25">
      <c r="A21857"/>
    </row>
    <row r="21858" spans="1:1" ht="13.2" x14ac:dyDescent="0.25">
      <c r="A21858"/>
    </row>
    <row r="21859" spans="1:1" ht="13.2" x14ac:dyDescent="0.25">
      <c r="A21859"/>
    </row>
    <row r="21860" spans="1:1" ht="13.2" x14ac:dyDescent="0.25">
      <c r="A21860"/>
    </row>
    <row r="21861" spans="1:1" ht="13.2" x14ac:dyDescent="0.25">
      <c r="A21861"/>
    </row>
    <row r="21862" spans="1:1" ht="13.2" x14ac:dyDescent="0.25">
      <c r="A21862"/>
    </row>
    <row r="21863" spans="1:1" ht="13.2" x14ac:dyDescent="0.25">
      <c r="A21863"/>
    </row>
    <row r="21864" spans="1:1" ht="13.2" x14ac:dyDescent="0.25">
      <c r="A21864"/>
    </row>
    <row r="21865" spans="1:1" ht="13.2" x14ac:dyDescent="0.25">
      <c r="A21865"/>
    </row>
    <row r="21866" spans="1:1" ht="13.2" x14ac:dyDescent="0.25">
      <c r="A21866"/>
    </row>
    <row r="21867" spans="1:1" ht="13.2" x14ac:dyDescent="0.25">
      <c r="A21867"/>
    </row>
    <row r="21868" spans="1:1" ht="13.2" x14ac:dyDescent="0.25">
      <c r="A21868"/>
    </row>
    <row r="21869" spans="1:1" ht="13.2" x14ac:dyDescent="0.25">
      <c r="A21869"/>
    </row>
    <row r="21870" spans="1:1" ht="13.2" x14ac:dyDescent="0.25">
      <c r="A21870"/>
    </row>
    <row r="21871" spans="1:1" ht="13.2" x14ac:dyDescent="0.25">
      <c r="A21871"/>
    </row>
    <row r="21872" spans="1:1" ht="13.2" x14ac:dyDescent="0.25">
      <c r="A21872"/>
    </row>
    <row r="21873" spans="1:1" ht="13.2" x14ac:dyDescent="0.25">
      <c r="A21873"/>
    </row>
    <row r="21874" spans="1:1" ht="13.2" x14ac:dyDescent="0.25">
      <c r="A21874"/>
    </row>
    <row r="21875" spans="1:1" ht="13.2" x14ac:dyDescent="0.25">
      <c r="A21875"/>
    </row>
    <row r="21876" spans="1:1" ht="13.2" x14ac:dyDescent="0.25">
      <c r="A21876"/>
    </row>
    <row r="21877" spans="1:1" ht="13.2" x14ac:dyDescent="0.25">
      <c r="A21877"/>
    </row>
    <row r="21878" spans="1:1" ht="13.2" x14ac:dyDescent="0.25">
      <c r="A21878"/>
    </row>
    <row r="21879" spans="1:1" ht="13.2" x14ac:dyDescent="0.25">
      <c r="A21879"/>
    </row>
    <row r="21880" spans="1:1" ht="13.2" x14ac:dyDescent="0.25">
      <c r="A21880"/>
    </row>
    <row r="21881" spans="1:1" ht="13.2" x14ac:dyDescent="0.25">
      <c r="A21881"/>
    </row>
    <row r="21882" spans="1:1" ht="13.2" x14ac:dyDescent="0.25">
      <c r="A21882"/>
    </row>
    <row r="21883" spans="1:1" ht="13.2" x14ac:dyDescent="0.25">
      <c r="A21883"/>
    </row>
    <row r="21884" spans="1:1" ht="13.2" x14ac:dyDescent="0.25">
      <c r="A21884"/>
    </row>
    <row r="21885" spans="1:1" ht="13.2" x14ac:dyDescent="0.25">
      <c r="A21885"/>
    </row>
    <row r="21886" spans="1:1" ht="13.2" x14ac:dyDescent="0.25">
      <c r="A21886"/>
    </row>
    <row r="21887" spans="1:1" ht="13.2" x14ac:dyDescent="0.25">
      <c r="A21887"/>
    </row>
    <row r="21888" spans="1:1" ht="13.2" x14ac:dyDescent="0.25">
      <c r="A21888"/>
    </row>
    <row r="21889" spans="1:1" ht="13.2" x14ac:dyDescent="0.25">
      <c r="A21889"/>
    </row>
    <row r="21890" spans="1:1" ht="13.2" x14ac:dyDescent="0.25">
      <c r="A21890"/>
    </row>
    <row r="21891" spans="1:1" ht="13.2" x14ac:dyDescent="0.25">
      <c r="A21891"/>
    </row>
    <row r="21892" spans="1:1" ht="13.2" x14ac:dyDescent="0.25">
      <c r="A21892"/>
    </row>
    <row r="21893" spans="1:1" ht="13.2" x14ac:dyDescent="0.25">
      <c r="A21893"/>
    </row>
    <row r="21894" spans="1:1" ht="13.2" x14ac:dyDescent="0.25">
      <c r="A21894"/>
    </row>
    <row r="21895" spans="1:1" ht="13.2" x14ac:dyDescent="0.25">
      <c r="A21895"/>
    </row>
    <row r="21896" spans="1:1" ht="13.2" x14ac:dyDescent="0.25">
      <c r="A21896"/>
    </row>
    <row r="21897" spans="1:1" ht="13.2" x14ac:dyDescent="0.25">
      <c r="A21897"/>
    </row>
    <row r="21898" spans="1:1" ht="13.2" x14ac:dyDescent="0.25">
      <c r="A21898"/>
    </row>
    <row r="21899" spans="1:1" ht="13.2" x14ac:dyDescent="0.25">
      <c r="A21899"/>
    </row>
    <row r="21900" spans="1:1" ht="13.2" x14ac:dyDescent="0.25">
      <c r="A21900"/>
    </row>
    <row r="21901" spans="1:1" ht="13.2" x14ac:dyDescent="0.25">
      <c r="A21901"/>
    </row>
    <row r="21902" spans="1:1" ht="13.2" x14ac:dyDescent="0.25">
      <c r="A21902"/>
    </row>
    <row r="21903" spans="1:1" ht="13.2" x14ac:dyDescent="0.25">
      <c r="A21903"/>
    </row>
    <row r="21904" spans="1:1" ht="13.2" x14ac:dyDescent="0.25">
      <c r="A21904"/>
    </row>
    <row r="21905" spans="1:1" ht="13.2" x14ac:dyDescent="0.25">
      <c r="A21905"/>
    </row>
    <row r="21906" spans="1:1" ht="13.2" x14ac:dyDescent="0.25">
      <c r="A21906"/>
    </row>
    <row r="21907" spans="1:1" ht="13.2" x14ac:dyDescent="0.25">
      <c r="A21907"/>
    </row>
    <row r="21908" spans="1:1" ht="13.2" x14ac:dyDescent="0.25">
      <c r="A21908"/>
    </row>
    <row r="21909" spans="1:1" ht="13.2" x14ac:dyDescent="0.25">
      <c r="A21909"/>
    </row>
    <row r="21910" spans="1:1" ht="13.2" x14ac:dyDescent="0.25">
      <c r="A21910"/>
    </row>
    <row r="21911" spans="1:1" ht="13.2" x14ac:dyDescent="0.25">
      <c r="A21911"/>
    </row>
    <row r="21912" spans="1:1" ht="13.2" x14ac:dyDescent="0.25">
      <c r="A21912"/>
    </row>
    <row r="21913" spans="1:1" ht="13.2" x14ac:dyDescent="0.25">
      <c r="A21913"/>
    </row>
    <row r="21914" spans="1:1" ht="13.2" x14ac:dyDescent="0.25">
      <c r="A21914"/>
    </row>
    <row r="21915" spans="1:1" ht="13.2" x14ac:dyDescent="0.25">
      <c r="A21915"/>
    </row>
    <row r="21916" spans="1:1" ht="13.2" x14ac:dyDescent="0.25">
      <c r="A21916"/>
    </row>
    <row r="21917" spans="1:1" ht="13.2" x14ac:dyDescent="0.25">
      <c r="A21917"/>
    </row>
    <row r="21918" spans="1:1" ht="13.2" x14ac:dyDescent="0.25">
      <c r="A21918"/>
    </row>
    <row r="21919" spans="1:1" ht="13.2" x14ac:dyDescent="0.25">
      <c r="A21919"/>
    </row>
    <row r="21920" spans="1:1" ht="13.2" x14ac:dyDescent="0.25">
      <c r="A21920"/>
    </row>
    <row r="21921" spans="1:1" ht="13.2" x14ac:dyDescent="0.25">
      <c r="A21921"/>
    </row>
    <row r="21922" spans="1:1" ht="13.2" x14ac:dyDescent="0.25">
      <c r="A21922"/>
    </row>
    <row r="21923" spans="1:1" ht="13.2" x14ac:dyDescent="0.25">
      <c r="A21923"/>
    </row>
    <row r="21924" spans="1:1" ht="13.2" x14ac:dyDescent="0.25">
      <c r="A21924"/>
    </row>
    <row r="21925" spans="1:1" ht="13.2" x14ac:dyDescent="0.25">
      <c r="A21925"/>
    </row>
    <row r="21926" spans="1:1" ht="13.2" x14ac:dyDescent="0.25">
      <c r="A21926"/>
    </row>
    <row r="21927" spans="1:1" ht="13.2" x14ac:dyDescent="0.25">
      <c r="A21927"/>
    </row>
    <row r="21928" spans="1:1" ht="13.2" x14ac:dyDescent="0.25">
      <c r="A21928"/>
    </row>
    <row r="21929" spans="1:1" ht="13.2" x14ac:dyDescent="0.25">
      <c r="A21929"/>
    </row>
    <row r="21930" spans="1:1" ht="13.2" x14ac:dyDescent="0.25">
      <c r="A21930"/>
    </row>
    <row r="21931" spans="1:1" ht="13.2" x14ac:dyDescent="0.25">
      <c r="A21931"/>
    </row>
    <row r="21932" spans="1:1" ht="13.2" x14ac:dyDescent="0.25">
      <c r="A21932"/>
    </row>
    <row r="21933" spans="1:1" ht="13.2" x14ac:dyDescent="0.25">
      <c r="A21933"/>
    </row>
    <row r="21934" spans="1:1" ht="13.2" x14ac:dyDescent="0.25">
      <c r="A21934"/>
    </row>
    <row r="21935" spans="1:1" ht="13.2" x14ac:dyDescent="0.25">
      <c r="A21935"/>
    </row>
    <row r="21936" spans="1:1" ht="13.2" x14ac:dyDescent="0.25">
      <c r="A21936"/>
    </row>
    <row r="21937" spans="1:1" ht="13.2" x14ac:dyDescent="0.25">
      <c r="A21937"/>
    </row>
    <row r="21938" spans="1:1" ht="13.2" x14ac:dyDescent="0.25">
      <c r="A21938"/>
    </row>
    <row r="21939" spans="1:1" ht="13.2" x14ac:dyDescent="0.25">
      <c r="A21939"/>
    </row>
    <row r="21940" spans="1:1" ht="13.2" x14ac:dyDescent="0.25">
      <c r="A21940"/>
    </row>
    <row r="21941" spans="1:1" ht="13.2" x14ac:dyDescent="0.25">
      <c r="A21941"/>
    </row>
    <row r="21942" spans="1:1" ht="13.2" x14ac:dyDescent="0.25">
      <c r="A21942"/>
    </row>
    <row r="21943" spans="1:1" ht="13.2" x14ac:dyDescent="0.25">
      <c r="A21943"/>
    </row>
    <row r="21944" spans="1:1" ht="13.2" x14ac:dyDescent="0.25">
      <c r="A21944"/>
    </row>
    <row r="21945" spans="1:1" ht="13.2" x14ac:dyDescent="0.25">
      <c r="A21945"/>
    </row>
    <row r="21946" spans="1:1" ht="13.2" x14ac:dyDescent="0.25">
      <c r="A21946"/>
    </row>
    <row r="21947" spans="1:1" ht="13.2" x14ac:dyDescent="0.25">
      <c r="A21947"/>
    </row>
    <row r="21948" spans="1:1" ht="13.2" x14ac:dyDescent="0.25">
      <c r="A21948"/>
    </row>
    <row r="21949" spans="1:1" ht="13.2" x14ac:dyDescent="0.25">
      <c r="A21949"/>
    </row>
    <row r="21950" spans="1:1" ht="13.2" x14ac:dyDescent="0.25">
      <c r="A21950"/>
    </row>
    <row r="21951" spans="1:1" ht="13.2" x14ac:dyDescent="0.25">
      <c r="A21951"/>
    </row>
    <row r="21952" spans="1:1" ht="13.2" x14ac:dyDescent="0.25">
      <c r="A21952"/>
    </row>
    <row r="21953" spans="1:1" ht="13.2" x14ac:dyDescent="0.25">
      <c r="A21953"/>
    </row>
    <row r="21954" spans="1:1" ht="13.2" x14ac:dyDescent="0.25">
      <c r="A21954"/>
    </row>
    <row r="21955" spans="1:1" ht="13.2" x14ac:dyDescent="0.25">
      <c r="A21955"/>
    </row>
    <row r="21956" spans="1:1" ht="13.2" x14ac:dyDescent="0.25">
      <c r="A21956"/>
    </row>
    <row r="21957" spans="1:1" ht="13.2" x14ac:dyDescent="0.25">
      <c r="A21957"/>
    </row>
    <row r="21958" spans="1:1" ht="13.2" x14ac:dyDescent="0.25">
      <c r="A21958"/>
    </row>
    <row r="21959" spans="1:1" ht="13.2" x14ac:dyDescent="0.25">
      <c r="A21959"/>
    </row>
    <row r="21960" spans="1:1" ht="13.2" x14ac:dyDescent="0.25">
      <c r="A21960"/>
    </row>
    <row r="21961" spans="1:1" ht="13.2" x14ac:dyDescent="0.25">
      <c r="A21961"/>
    </row>
    <row r="21962" spans="1:1" ht="13.2" x14ac:dyDescent="0.25">
      <c r="A21962"/>
    </row>
    <row r="21963" spans="1:1" ht="13.2" x14ac:dyDescent="0.25">
      <c r="A21963"/>
    </row>
    <row r="21964" spans="1:1" ht="13.2" x14ac:dyDescent="0.25">
      <c r="A21964"/>
    </row>
    <row r="21965" spans="1:1" ht="13.2" x14ac:dyDescent="0.25">
      <c r="A21965"/>
    </row>
    <row r="21966" spans="1:1" ht="13.2" x14ac:dyDescent="0.25">
      <c r="A21966"/>
    </row>
    <row r="21967" spans="1:1" ht="13.2" x14ac:dyDescent="0.25">
      <c r="A21967"/>
    </row>
    <row r="21968" spans="1:1" ht="13.2" x14ac:dyDescent="0.25">
      <c r="A21968"/>
    </row>
    <row r="21969" spans="1:1" ht="13.2" x14ac:dyDescent="0.25">
      <c r="A21969"/>
    </row>
    <row r="21970" spans="1:1" ht="13.2" x14ac:dyDescent="0.25">
      <c r="A21970"/>
    </row>
    <row r="21971" spans="1:1" ht="13.2" x14ac:dyDescent="0.25">
      <c r="A21971"/>
    </row>
    <row r="21972" spans="1:1" ht="13.2" x14ac:dyDescent="0.25">
      <c r="A21972"/>
    </row>
    <row r="21973" spans="1:1" ht="13.2" x14ac:dyDescent="0.25">
      <c r="A21973"/>
    </row>
    <row r="21974" spans="1:1" ht="13.2" x14ac:dyDescent="0.25">
      <c r="A21974"/>
    </row>
    <row r="21975" spans="1:1" ht="13.2" x14ac:dyDescent="0.25">
      <c r="A21975"/>
    </row>
    <row r="21976" spans="1:1" ht="13.2" x14ac:dyDescent="0.25">
      <c r="A21976"/>
    </row>
    <row r="21977" spans="1:1" ht="13.2" x14ac:dyDescent="0.25">
      <c r="A21977"/>
    </row>
    <row r="21978" spans="1:1" ht="13.2" x14ac:dyDescent="0.25">
      <c r="A21978"/>
    </row>
    <row r="21979" spans="1:1" ht="13.2" x14ac:dyDescent="0.25">
      <c r="A21979"/>
    </row>
    <row r="21980" spans="1:1" ht="13.2" x14ac:dyDescent="0.25">
      <c r="A21980"/>
    </row>
    <row r="21981" spans="1:1" ht="13.2" x14ac:dyDescent="0.25">
      <c r="A21981"/>
    </row>
    <row r="21982" spans="1:1" ht="13.2" x14ac:dyDescent="0.25">
      <c r="A21982"/>
    </row>
    <row r="21983" spans="1:1" ht="13.2" x14ac:dyDescent="0.25">
      <c r="A21983"/>
    </row>
    <row r="21984" spans="1:1" ht="13.2" x14ac:dyDescent="0.25">
      <c r="A21984"/>
    </row>
    <row r="21985" spans="1:1" ht="13.2" x14ac:dyDescent="0.25">
      <c r="A21985"/>
    </row>
    <row r="21986" spans="1:1" ht="13.2" x14ac:dyDescent="0.25">
      <c r="A21986"/>
    </row>
    <row r="21987" spans="1:1" ht="13.2" x14ac:dyDescent="0.25">
      <c r="A21987"/>
    </row>
    <row r="21988" spans="1:1" ht="13.2" x14ac:dyDescent="0.25">
      <c r="A21988"/>
    </row>
    <row r="21989" spans="1:1" ht="13.2" x14ac:dyDescent="0.25">
      <c r="A21989"/>
    </row>
    <row r="21990" spans="1:1" ht="13.2" x14ac:dyDescent="0.25">
      <c r="A21990"/>
    </row>
    <row r="21991" spans="1:1" ht="13.2" x14ac:dyDescent="0.25">
      <c r="A21991"/>
    </row>
    <row r="21992" spans="1:1" ht="13.2" x14ac:dyDescent="0.25">
      <c r="A21992"/>
    </row>
    <row r="21993" spans="1:1" ht="13.2" x14ac:dyDescent="0.25">
      <c r="A21993"/>
    </row>
    <row r="21994" spans="1:1" ht="13.2" x14ac:dyDescent="0.25">
      <c r="A21994"/>
    </row>
    <row r="21995" spans="1:1" ht="13.2" x14ac:dyDescent="0.25">
      <c r="A21995"/>
    </row>
    <row r="21996" spans="1:1" ht="13.2" x14ac:dyDescent="0.25">
      <c r="A21996"/>
    </row>
    <row r="21997" spans="1:1" ht="13.2" x14ac:dyDescent="0.25">
      <c r="A21997"/>
    </row>
    <row r="21998" spans="1:1" ht="13.2" x14ac:dyDescent="0.25">
      <c r="A21998"/>
    </row>
    <row r="21999" spans="1:1" ht="13.2" x14ac:dyDescent="0.25">
      <c r="A21999"/>
    </row>
    <row r="22000" spans="1:1" ht="13.2" x14ac:dyDescent="0.25">
      <c r="A22000"/>
    </row>
    <row r="22001" spans="1:1" ht="13.2" x14ac:dyDescent="0.25">
      <c r="A22001"/>
    </row>
    <row r="22002" spans="1:1" ht="13.2" x14ac:dyDescent="0.25">
      <c r="A22002"/>
    </row>
    <row r="22003" spans="1:1" ht="13.2" x14ac:dyDescent="0.25">
      <c r="A22003"/>
    </row>
    <row r="22004" spans="1:1" ht="13.2" x14ac:dyDescent="0.25">
      <c r="A22004"/>
    </row>
    <row r="22005" spans="1:1" ht="13.2" x14ac:dyDescent="0.25">
      <c r="A22005"/>
    </row>
    <row r="22006" spans="1:1" ht="13.2" x14ac:dyDescent="0.25">
      <c r="A22006"/>
    </row>
    <row r="22007" spans="1:1" ht="13.2" x14ac:dyDescent="0.25">
      <c r="A22007"/>
    </row>
    <row r="22008" spans="1:1" ht="13.2" x14ac:dyDescent="0.25">
      <c r="A22008"/>
    </row>
    <row r="22009" spans="1:1" ht="13.2" x14ac:dyDescent="0.25">
      <c r="A22009"/>
    </row>
    <row r="22010" spans="1:1" ht="13.2" x14ac:dyDescent="0.25">
      <c r="A22010"/>
    </row>
    <row r="22011" spans="1:1" ht="13.2" x14ac:dyDescent="0.25">
      <c r="A22011"/>
    </row>
    <row r="22012" spans="1:1" ht="13.2" x14ac:dyDescent="0.25">
      <c r="A22012"/>
    </row>
    <row r="22013" spans="1:1" ht="13.2" x14ac:dyDescent="0.25">
      <c r="A22013"/>
    </row>
    <row r="22014" spans="1:1" ht="13.2" x14ac:dyDescent="0.25">
      <c r="A22014"/>
    </row>
    <row r="22015" spans="1:1" ht="13.2" x14ac:dyDescent="0.25">
      <c r="A22015"/>
    </row>
    <row r="22016" spans="1:1" ht="13.2" x14ac:dyDescent="0.25">
      <c r="A22016"/>
    </row>
    <row r="22017" spans="1:1" ht="13.2" x14ac:dyDescent="0.25">
      <c r="A22017"/>
    </row>
    <row r="22018" spans="1:1" ht="13.2" x14ac:dyDescent="0.25">
      <c r="A22018"/>
    </row>
    <row r="22019" spans="1:1" ht="13.2" x14ac:dyDescent="0.25">
      <c r="A22019"/>
    </row>
    <row r="22020" spans="1:1" ht="13.2" x14ac:dyDescent="0.25">
      <c r="A22020"/>
    </row>
    <row r="22021" spans="1:1" ht="13.2" x14ac:dyDescent="0.25">
      <c r="A22021"/>
    </row>
    <row r="22022" spans="1:1" ht="13.2" x14ac:dyDescent="0.25">
      <c r="A22022"/>
    </row>
    <row r="22023" spans="1:1" ht="13.2" x14ac:dyDescent="0.25">
      <c r="A22023"/>
    </row>
    <row r="22024" spans="1:1" ht="13.2" x14ac:dyDescent="0.25">
      <c r="A22024"/>
    </row>
    <row r="22025" spans="1:1" ht="13.2" x14ac:dyDescent="0.25">
      <c r="A22025"/>
    </row>
    <row r="22026" spans="1:1" ht="13.2" x14ac:dyDescent="0.25">
      <c r="A22026"/>
    </row>
    <row r="22027" spans="1:1" ht="13.2" x14ac:dyDescent="0.25">
      <c r="A22027"/>
    </row>
    <row r="22028" spans="1:1" ht="13.2" x14ac:dyDescent="0.25">
      <c r="A22028"/>
    </row>
    <row r="22029" spans="1:1" ht="13.2" x14ac:dyDescent="0.25">
      <c r="A22029"/>
    </row>
    <row r="22030" spans="1:1" ht="13.2" x14ac:dyDescent="0.25">
      <c r="A22030"/>
    </row>
    <row r="22031" spans="1:1" ht="13.2" x14ac:dyDescent="0.25">
      <c r="A22031"/>
    </row>
    <row r="22032" spans="1:1" ht="13.2" x14ac:dyDescent="0.25">
      <c r="A22032"/>
    </row>
    <row r="22033" spans="1:1" ht="13.2" x14ac:dyDescent="0.25">
      <c r="A22033"/>
    </row>
    <row r="22034" spans="1:1" ht="13.2" x14ac:dyDescent="0.25">
      <c r="A22034"/>
    </row>
    <row r="22035" spans="1:1" ht="13.2" x14ac:dyDescent="0.25">
      <c r="A22035"/>
    </row>
    <row r="22036" spans="1:1" ht="13.2" x14ac:dyDescent="0.25">
      <c r="A22036"/>
    </row>
    <row r="22037" spans="1:1" ht="13.2" x14ac:dyDescent="0.25">
      <c r="A22037"/>
    </row>
    <row r="22038" spans="1:1" ht="13.2" x14ac:dyDescent="0.25">
      <c r="A22038"/>
    </row>
    <row r="22039" spans="1:1" ht="13.2" x14ac:dyDescent="0.25">
      <c r="A22039"/>
    </row>
    <row r="22040" spans="1:1" ht="13.2" x14ac:dyDescent="0.25">
      <c r="A22040"/>
    </row>
    <row r="22041" spans="1:1" ht="13.2" x14ac:dyDescent="0.25">
      <c r="A22041"/>
    </row>
    <row r="22042" spans="1:1" ht="13.2" x14ac:dyDescent="0.25">
      <c r="A22042"/>
    </row>
    <row r="22043" spans="1:1" ht="13.2" x14ac:dyDescent="0.25">
      <c r="A22043"/>
    </row>
    <row r="22044" spans="1:1" ht="13.2" x14ac:dyDescent="0.25">
      <c r="A22044"/>
    </row>
    <row r="22045" spans="1:1" ht="13.2" x14ac:dyDescent="0.25">
      <c r="A22045"/>
    </row>
    <row r="22046" spans="1:1" ht="13.2" x14ac:dyDescent="0.25">
      <c r="A22046"/>
    </row>
    <row r="22047" spans="1:1" ht="13.2" x14ac:dyDescent="0.25">
      <c r="A22047"/>
    </row>
    <row r="22048" spans="1:1" ht="13.2" x14ac:dyDescent="0.25">
      <c r="A22048"/>
    </row>
    <row r="22049" spans="1:1" ht="13.2" x14ac:dyDescent="0.25">
      <c r="A22049"/>
    </row>
    <row r="22050" spans="1:1" ht="13.2" x14ac:dyDescent="0.25">
      <c r="A22050"/>
    </row>
    <row r="22051" spans="1:1" ht="13.2" x14ac:dyDescent="0.25">
      <c r="A22051"/>
    </row>
    <row r="22052" spans="1:1" ht="13.2" x14ac:dyDescent="0.25">
      <c r="A22052"/>
    </row>
    <row r="22053" spans="1:1" ht="13.2" x14ac:dyDescent="0.25">
      <c r="A22053"/>
    </row>
    <row r="22054" spans="1:1" ht="13.2" x14ac:dyDescent="0.25">
      <c r="A22054"/>
    </row>
    <row r="22055" spans="1:1" ht="13.2" x14ac:dyDescent="0.25">
      <c r="A22055"/>
    </row>
    <row r="22056" spans="1:1" ht="13.2" x14ac:dyDescent="0.25">
      <c r="A22056"/>
    </row>
    <row r="22057" spans="1:1" ht="13.2" x14ac:dyDescent="0.25">
      <c r="A22057"/>
    </row>
    <row r="22058" spans="1:1" ht="13.2" x14ac:dyDescent="0.25">
      <c r="A22058"/>
    </row>
    <row r="22059" spans="1:1" ht="13.2" x14ac:dyDescent="0.25">
      <c r="A22059"/>
    </row>
    <row r="22060" spans="1:1" ht="13.2" x14ac:dyDescent="0.25">
      <c r="A22060"/>
    </row>
    <row r="22061" spans="1:1" ht="13.2" x14ac:dyDescent="0.25">
      <c r="A22061"/>
    </row>
    <row r="22062" spans="1:1" ht="13.2" x14ac:dyDescent="0.25">
      <c r="A22062"/>
    </row>
    <row r="22063" spans="1:1" ht="13.2" x14ac:dyDescent="0.25">
      <c r="A22063"/>
    </row>
    <row r="22064" spans="1:1" ht="13.2" x14ac:dyDescent="0.25">
      <c r="A22064"/>
    </row>
    <row r="22065" spans="1:1" ht="13.2" x14ac:dyDescent="0.25">
      <c r="A22065"/>
    </row>
    <row r="22066" spans="1:1" ht="13.2" x14ac:dyDescent="0.25">
      <c r="A22066"/>
    </row>
    <row r="22067" spans="1:1" ht="13.2" x14ac:dyDescent="0.25">
      <c r="A22067"/>
    </row>
    <row r="22068" spans="1:1" ht="13.2" x14ac:dyDescent="0.25">
      <c r="A22068"/>
    </row>
    <row r="22069" spans="1:1" ht="13.2" x14ac:dyDescent="0.25">
      <c r="A22069"/>
    </row>
    <row r="22070" spans="1:1" ht="13.2" x14ac:dyDescent="0.25">
      <c r="A22070"/>
    </row>
    <row r="22071" spans="1:1" ht="13.2" x14ac:dyDescent="0.25">
      <c r="A22071"/>
    </row>
    <row r="22072" spans="1:1" ht="13.2" x14ac:dyDescent="0.25">
      <c r="A22072"/>
    </row>
    <row r="22073" spans="1:1" ht="13.2" x14ac:dyDescent="0.25">
      <c r="A22073"/>
    </row>
    <row r="22074" spans="1:1" ht="13.2" x14ac:dyDescent="0.25">
      <c r="A22074"/>
    </row>
    <row r="22075" spans="1:1" ht="13.2" x14ac:dyDescent="0.25">
      <c r="A22075"/>
    </row>
    <row r="22076" spans="1:1" ht="13.2" x14ac:dyDescent="0.25">
      <c r="A22076"/>
    </row>
    <row r="22077" spans="1:1" ht="13.2" x14ac:dyDescent="0.25">
      <c r="A22077"/>
    </row>
    <row r="22078" spans="1:1" ht="13.2" x14ac:dyDescent="0.25">
      <c r="A22078"/>
    </row>
    <row r="22079" spans="1:1" ht="13.2" x14ac:dyDescent="0.25">
      <c r="A22079"/>
    </row>
    <row r="22080" spans="1:1" ht="13.2" x14ac:dyDescent="0.25">
      <c r="A22080"/>
    </row>
    <row r="22081" spans="1:1" ht="13.2" x14ac:dyDescent="0.25">
      <c r="A22081"/>
    </row>
    <row r="22082" spans="1:1" ht="13.2" x14ac:dyDescent="0.25">
      <c r="A22082"/>
    </row>
    <row r="22083" spans="1:1" ht="13.2" x14ac:dyDescent="0.25">
      <c r="A22083"/>
    </row>
    <row r="22084" spans="1:1" ht="13.2" x14ac:dyDescent="0.25">
      <c r="A22084"/>
    </row>
    <row r="22085" spans="1:1" ht="13.2" x14ac:dyDescent="0.25">
      <c r="A22085"/>
    </row>
    <row r="22086" spans="1:1" ht="13.2" x14ac:dyDescent="0.25">
      <c r="A22086"/>
    </row>
    <row r="22087" spans="1:1" ht="13.2" x14ac:dyDescent="0.25">
      <c r="A22087"/>
    </row>
    <row r="22088" spans="1:1" ht="13.2" x14ac:dyDescent="0.25">
      <c r="A22088"/>
    </row>
    <row r="22089" spans="1:1" ht="13.2" x14ac:dyDescent="0.25">
      <c r="A22089"/>
    </row>
    <row r="22090" spans="1:1" ht="13.2" x14ac:dyDescent="0.25">
      <c r="A22090"/>
    </row>
    <row r="22091" spans="1:1" ht="13.2" x14ac:dyDescent="0.25">
      <c r="A22091"/>
    </row>
    <row r="22092" spans="1:1" ht="13.2" x14ac:dyDescent="0.25">
      <c r="A22092"/>
    </row>
    <row r="22093" spans="1:1" ht="13.2" x14ac:dyDescent="0.25">
      <c r="A22093"/>
    </row>
    <row r="22094" spans="1:1" ht="13.2" x14ac:dyDescent="0.25">
      <c r="A22094"/>
    </row>
    <row r="22095" spans="1:1" ht="13.2" x14ac:dyDescent="0.25">
      <c r="A22095"/>
    </row>
    <row r="22096" spans="1:1" ht="13.2" x14ac:dyDescent="0.25">
      <c r="A22096"/>
    </row>
    <row r="22097" spans="1:1" ht="13.2" x14ac:dyDescent="0.25">
      <c r="A22097"/>
    </row>
    <row r="22098" spans="1:1" ht="13.2" x14ac:dyDescent="0.25">
      <c r="A22098"/>
    </row>
    <row r="22099" spans="1:1" ht="13.2" x14ac:dyDescent="0.25">
      <c r="A22099"/>
    </row>
    <row r="22100" spans="1:1" ht="13.2" x14ac:dyDescent="0.25">
      <c r="A22100"/>
    </row>
    <row r="22101" spans="1:1" ht="13.2" x14ac:dyDescent="0.25">
      <c r="A22101"/>
    </row>
    <row r="22102" spans="1:1" ht="13.2" x14ac:dyDescent="0.25">
      <c r="A22102"/>
    </row>
    <row r="22103" spans="1:1" ht="13.2" x14ac:dyDescent="0.25">
      <c r="A22103"/>
    </row>
    <row r="22104" spans="1:1" ht="13.2" x14ac:dyDescent="0.25">
      <c r="A22104"/>
    </row>
    <row r="22105" spans="1:1" ht="13.2" x14ac:dyDescent="0.25">
      <c r="A22105"/>
    </row>
    <row r="22106" spans="1:1" ht="13.2" x14ac:dyDescent="0.25">
      <c r="A22106"/>
    </row>
    <row r="22107" spans="1:1" ht="13.2" x14ac:dyDescent="0.25">
      <c r="A22107"/>
    </row>
    <row r="22108" spans="1:1" ht="13.2" x14ac:dyDescent="0.25">
      <c r="A22108"/>
    </row>
    <row r="22109" spans="1:1" ht="13.2" x14ac:dyDescent="0.25">
      <c r="A22109"/>
    </row>
    <row r="22110" spans="1:1" ht="13.2" x14ac:dyDescent="0.25">
      <c r="A22110"/>
    </row>
    <row r="22111" spans="1:1" ht="13.2" x14ac:dyDescent="0.25">
      <c r="A22111"/>
    </row>
    <row r="22112" spans="1:1" ht="13.2" x14ac:dyDescent="0.25">
      <c r="A22112"/>
    </row>
    <row r="22113" spans="1:1" ht="13.2" x14ac:dyDescent="0.25">
      <c r="A22113"/>
    </row>
    <row r="22114" spans="1:1" ht="13.2" x14ac:dyDescent="0.25">
      <c r="A22114"/>
    </row>
    <row r="22115" spans="1:1" ht="13.2" x14ac:dyDescent="0.25">
      <c r="A22115"/>
    </row>
    <row r="22116" spans="1:1" ht="13.2" x14ac:dyDescent="0.25">
      <c r="A22116"/>
    </row>
    <row r="22117" spans="1:1" ht="13.2" x14ac:dyDescent="0.25">
      <c r="A22117"/>
    </row>
    <row r="22118" spans="1:1" ht="13.2" x14ac:dyDescent="0.25">
      <c r="A22118"/>
    </row>
    <row r="22119" spans="1:1" ht="13.2" x14ac:dyDescent="0.25">
      <c r="A22119"/>
    </row>
    <row r="22120" spans="1:1" ht="13.2" x14ac:dyDescent="0.25">
      <c r="A22120"/>
    </row>
    <row r="22121" spans="1:1" ht="13.2" x14ac:dyDescent="0.25">
      <c r="A22121"/>
    </row>
    <row r="22122" spans="1:1" ht="13.2" x14ac:dyDescent="0.25">
      <c r="A22122"/>
    </row>
    <row r="22123" spans="1:1" ht="13.2" x14ac:dyDescent="0.25">
      <c r="A22123"/>
    </row>
    <row r="22124" spans="1:1" ht="13.2" x14ac:dyDescent="0.25">
      <c r="A22124"/>
    </row>
    <row r="22125" spans="1:1" ht="13.2" x14ac:dyDescent="0.25">
      <c r="A22125"/>
    </row>
    <row r="22126" spans="1:1" ht="13.2" x14ac:dyDescent="0.25">
      <c r="A22126"/>
    </row>
    <row r="22127" spans="1:1" ht="13.2" x14ac:dyDescent="0.25">
      <c r="A22127"/>
    </row>
    <row r="22128" spans="1:1" ht="13.2" x14ac:dyDescent="0.25">
      <c r="A22128"/>
    </row>
    <row r="22129" spans="1:1" ht="13.2" x14ac:dyDescent="0.25">
      <c r="A22129"/>
    </row>
    <row r="22130" spans="1:1" ht="13.2" x14ac:dyDescent="0.25">
      <c r="A22130"/>
    </row>
    <row r="22131" spans="1:1" ht="13.2" x14ac:dyDescent="0.25">
      <c r="A22131"/>
    </row>
    <row r="22132" spans="1:1" ht="13.2" x14ac:dyDescent="0.25">
      <c r="A22132"/>
    </row>
    <row r="22133" spans="1:1" ht="13.2" x14ac:dyDescent="0.25">
      <c r="A22133"/>
    </row>
    <row r="22134" spans="1:1" ht="13.2" x14ac:dyDescent="0.25">
      <c r="A22134"/>
    </row>
    <row r="22135" spans="1:1" ht="13.2" x14ac:dyDescent="0.25">
      <c r="A22135"/>
    </row>
    <row r="22136" spans="1:1" ht="13.2" x14ac:dyDescent="0.25">
      <c r="A22136"/>
    </row>
    <row r="22137" spans="1:1" ht="13.2" x14ac:dyDescent="0.25">
      <c r="A22137"/>
    </row>
    <row r="22138" spans="1:1" ht="13.2" x14ac:dyDescent="0.25">
      <c r="A22138"/>
    </row>
    <row r="22139" spans="1:1" ht="13.2" x14ac:dyDescent="0.25">
      <c r="A22139"/>
    </row>
    <row r="22140" spans="1:1" ht="13.2" x14ac:dyDescent="0.25">
      <c r="A22140"/>
    </row>
    <row r="22141" spans="1:1" ht="13.2" x14ac:dyDescent="0.25">
      <c r="A22141"/>
    </row>
    <row r="22142" spans="1:1" ht="13.2" x14ac:dyDescent="0.25">
      <c r="A22142"/>
    </row>
    <row r="22143" spans="1:1" ht="13.2" x14ac:dyDescent="0.25">
      <c r="A22143"/>
    </row>
    <row r="22144" spans="1:1" ht="13.2" x14ac:dyDescent="0.25">
      <c r="A22144"/>
    </row>
    <row r="22145" spans="1:1" ht="13.2" x14ac:dyDescent="0.25">
      <c r="A22145"/>
    </row>
    <row r="22146" spans="1:1" ht="13.2" x14ac:dyDescent="0.25">
      <c r="A22146"/>
    </row>
    <row r="22147" spans="1:1" ht="13.2" x14ac:dyDescent="0.25">
      <c r="A22147"/>
    </row>
    <row r="22148" spans="1:1" ht="13.2" x14ac:dyDescent="0.25">
      <c r="A22148"/>
    </row>
    <row r="22149" spans="1:1" ht="13.2" x14ac:dyDescent="0.25">
      <c r="A22149"/>
    </row>
    <row r="22150" spans="1:1" ht="13.2" x14ac:dyDescent="0.25">
      <c r="A22150"/>
    </row>
    <row r="22151" spans="1:1" ht="13.2" x14ac:dyDescent="0.25">
      <c r="A22151"/>
    </row>
    <row r="22152" spans="1:1" ht="13.2" x14ac:dyDescent="0.25">
      <c r="A22152"/>
    </row>
    <row r="22153" spans="1:1" ht="13.2" x14ac:dyDescent="0.25">
      <c r="A22153"/>
    </row>
    <row r="22154" spans="1:1" ht="13.2" x14ac:dyDescent="0.25">
      <c r="A22154"/>
    </row>
    <row r="22155" spans="1:1" ht="13.2" x14ac:dyDescent="0.25">
      <c r="A22155"/>
    </row>
    <row r="22156" spans="1:1" ht="13.2" x14ac:dyDescent="0.25">
      <c r="A22156"/>
    </row>
    <row r="22157" spans="1:1" ht="13.2" x14ac:dyDescent="0.25">
      <c r="A22157"/>
    </row>
    <row r="22158" spans="1:1" ht="13.2" x14ac:dyDescent="0.25">
      <c r="A22158"/>
    </row>
    <row r="22159" spans="1:1" ht="13.2" x14ac:dyDescent="0.25">
      <c r="A22159"/>
    </row>
    <row r="22160" spans="1:1" ht="13.2" x14ac:dyDescent="0.25">
      <c r="A22160"/>
    </row>
    <row r="22161" spans="1:1" ht="13.2" x14ac:dyDescent="0.25">
      <c r="A22161"/>
    </row>
    <row r="22162" spans="1:1" ht="13.2" x14ac:dyDescent="0.25">
      <c r="A22162"/>
    </row>
    <row r="22163" spans="1:1" ht="13.2" x14ac:dyDescent="0.25">
      <c r="A22163"/>
    </row>
    <row r="22164" spans="1:1" ht="13.2" x14ac:dyDescent="0.25">
      <c r="A22164"/>
    </row>
    <row r="22165" spans="1:1" ht="13.2" x14ac:dyDescent="0.25">
      <c r="A22165"/>
    </row>
    <row r="22166" spans="1:1" ht="13.2" x14ac:dyDescent="0.25">
      <c r="A22166"/>
    </row>
    <row r="22167" spans="1:1" ht="13.2" x14ac:dyDescent="0.25">
      <c r="A22167"/>
    </row>
    <row r="22168" spans="1:1" ht="13.2" x14ac:dyDescent="0.25">
      <c r="A22168"/>
    </row>
    <row r="22169" spans="1:1" ht="13.2" x14ac:dyDescent="0.25">
      <c r="A22169"/>
    </row>
    <row r="22170" spans="1:1" ht="13.2" x14ac:dyDescent="0.25">
      <c r="A22170"/>
    </row>
    <row r="22171" spans="1:1" ht="13.2" x14ac:dyDescent="0.25">
      <c r="A22171"/>
    </row>
    <row r="22172" spans="1:1" ht="13.2" x14ac:dyDescent="0.25">
      <c r="A22172"/>
    </row>
    <row r="22173" spans="1:1" ht="13.2" x14ac:dyDescent="0.25">
      <c r="A22173"/>
    </row>
    <row r="22174" spans="1:1" ht="13.2" x14ac:dyDescent="0.25">
      <c r="A22174"/>
    </row>
    <row r="22175" spans="1:1" ht="13.2" x14ac:dyDescent="0.25">
      <c r="A22175"/>
    </row>
    <row r="22176" spans="1:1" ht="13.2" x14ac:dyDescent="0.25">
      <c r="A22176"/>
    </row>
    <row r="22177" spans="1:1" ht="13.2" x14ac:dyDescent="0.25">
      <c r="A22177"/>
    </row>
    <row r="22178" spans="1:1" ht="13.2" x14ac:dyDescent="0.25">
      <c r="A22178"/>
    </row>
    <row r="22179" spans="1:1" ht="13.2" x14ac:dyDescent="0.25">
      <c r="A22179"/>
    </row>
    <row r="22180" spans="1:1" ht="13.2" x14ac:dyDescent="0.25">
      <c r="A22180"/>
    </row>
    <row r="22181" spans="1:1" ht="13.2" x14ac:dyDescent="0.25">
      <c r="A22181"/>
    </row>
    <row r="22182" spans="1:1" ht="13.2" x14ac:dyDescent="0.25">
      <c r="A22182"/>
    </row>
    <row r="22183" spans="1:1" ht="13.2" x14ac:dyDescent="0.25">
      <c r="A22183"/>
    </row>
    <row r="22184" spans="1:1" ht="13.2" x14ac:dyDescent="0.25">
      <c r="A22184"/>
    </row>
    <row r="22185" spans="1:1" ht="13.2" x14ac:dyDescent="0.25">
      <c r="A22185"/>
    </row>
    <row r="22186" spans="1:1" ht="13.2" x14ac:dyDescent="0.25">
      <c r="A22186"/>
    </row>
    <row r="22187" spans="1:1" ht="13.2" x14ac:dyDescent="0.25">
      <c r="A22187"/>
    </row>
    <row r="22188" spans="1:1" ht="13.2" x14ac:dyDescent="0.25">
      <c r="A22188"/>
    </row>
    <row r="22189" spans="1:1" ht="13.2" x14ac:dyDescent="0.25">
      <c r="A22189"/>
    </row>
    <row r="22190" spans="1:1" ht="13.2" x14ac:dyDescent="0.25">
      <c r="A22190"/>
    </row>
    <row r="22191" spans="1:1" ht="13.2" x14ac:dyDescent="0.25">
      <c r="A22191"/>
    </row>
    <row r="22192" spans="1:1" ht="13.2" x14ac:dyDescent="0.25">
      <c r="A22192"/>
    </row>
    <row r="22193" spans="1:1" ht="13.2" x14ac:dyDescent="0.25">
      <c r="A22193"/>
    </row>
    <row r="22194" spans="1:1" ht="13.2" x14ac:dyDescent="0.25">
      <c r="A22194"/>
    </row>
    <row r="22195" spans="1:1" ht="13.2" x14ac:dyDescent="0.25">
      <c r="A22195"/>
    </row>
    <row r="22196" spans="1:1" ht="13.2" x14ac:dyDescent="0.25">
      <c r="A22196"/>
    </row>
    <row r="22197" spans="1:1" ht="13.2" x14ac:dyDescent="0.25">
      <c r="A22197"/>
    </row>
    <row r="22198" spans="1:1" ht="13.2" x14ac:dyDescent="0.25">
      <c r="A22198"/>
    </row>
    <row r="22199" spans="1:1" ht="13.2" x14ac:dyDescent="0.25">
      <c r="A22199"/>
    </row>
    <row r="22200" spans="1:1" ht="13.2" x14ac:dyDescent="0.25">
      <c r="A22200"/>
    </row>
    <row r="22201" spans="1:1" ht="13.2" x14ac:dyDescent="0.25">
      <c r="A22201"/>
    </row>
    <row r="22202" spans="1:1" ht="13.2" x14ac:dyDescent="0.25">
      <c r="A22202"/>
    </row>
    <row r="22203" spans="1:1" ht="13.2" x14ac:dyDescent="0.25">
      <c r="A22203"/>
    </row>
    <row r="22204" spans="1:1" ht="13.2" x14ac:dyDescent="0.25">
      <c r="A22204"/>
    </row>
    <row r="22205" spans="1:1" ht="13.2" x14ac:dyDescent="0.25">
      <c r="A22205"/>
    </row>
    <row r="22206" spans="1:1" ht="13.2" x14ac:dyDescent="0.25">
      <c r="A22206"/>
    </row>
    <row r="22207" spans="1:1" ht="13.2" x14ac:dyDescent="0.25">
      <c r="A22207"/>
    </row>
    <row r="22208" spans="1:1" ht="13.2" x14ac:dyDescent="0.25">
      <c r="A22208"/>
    </row>
    <row r="22209" spans="1:1" ht="13.2" x14ac:dyDescent="0.25">
      <c r="A22209"/>
    </row>
    <row r="22210" spans="1:1" ht="13.2" x14ac:dyDescent="0.25">
      <c r="A22210"/>
    </row>
    <row r="22211" spans="1:1" ht="13.2" x14ac:dyDescent="0.25">
      <c r="A22211"/>
    </row>
    <row r="22212" spans="1:1" ht="13.2" x14ac:dyDescent="0.25">
      <c r="A22212"/>
    </row>
    <row r="22213" spans="1:1" ht="13.2" x14ac:dyDescent="0.25">
      <c r="A22213"/>
    </row>
    <row r="22214" spans="1:1" ht="13.2" x14ac:dyDescent="0.25">
      <c r="A22214"/>
    </row>
    <row r="22215" spans="1:1" ht="13.2" x14ac:dyDescent="0.25">
      <c r="A22215"/>
    </row>
    <row r="22216" spans="1:1" ht="13.2" x14ac:dyDescent="0.25">
      <c r="A22216"/>
    </row>
    <row r="22217" spans="1:1" ht="13.2" x14ac:dyDescent="0.25">
      <c r="A22217"/>
    </row>
    <row r="22218" spans="1:1" ht="13.2" x14ac:dyDescent="0.25">
      <c r="A22218"/>
    </row>
    <row r="22219" spans="1:1" ht="13.2" x14ac:dyDescent="0.25">
      <c r="A22219"/>
    </row>
    <row r="22220" spans="1:1" ht="13.2" x14ac:dyDescent="0.25">
      <c r="A22220"/>
    </row>
    <row r="22221" spans="1:1" ht="13.2" x14ac:dyDescent="0.25">
      <c r="A22221"/>
    </row>
    <row r="22222" spans="1:1" ht="13.2" x14ac:dyDescent="0.25">
      <c r="A22222"/>
    </row>
    <row r="22223" spans="1:1" ht="13.2" x14ac:dyDescent="0.25">
      <c r="A22223"/>
    </row>
    <row r="22224" spans="1:1" ht="13.2" x14ac:dyDescent="0.25">
      <c r="A22224"/>
    </row>
    <row r="22225" spans="1:1" ht="13.2" x14ac:dyDescent="0.25">
      <c r="A22225"/>
    </row>
    <row r="22226" spans="1:1" ht="13.2" x14ac:dyDescent="0.25">
      <c r="A22226"/>
    </row>
    <row r="22227" spans="1:1" ht="13.2" x14ac:dyDescent="0.25">
      <c r="A22227"/>
    </row>
    <row r="22228" spans="1:1" ht="13.2" x14ac:dyDescent="0.25">
      <c r="A22228"/>
    </row>
    <row r="22229" spans="1:1" ht="13.2" x14ac:dyDescent="0.25">
      <c r="A22229"/>
    </row>
    <row r="22230" spans="1:1" ht="13.2" x14ac:dyDescent="0.25">
      <c r="A22230"/>
    </row>
    <row r="22231" spans="1:1" ht="13.2" x14ac:dyDescent="0.25">
      <c r="A22231"/>
    </row>
    <row r="22232" spans="1:1" ht="13.2" x14ac:dyDescent="0.25">
      <c r="A22232"/>
    </row>
    <row r="22233" spans="1:1" ht="13.2" x14ac:dyDescent="0.25">
      <c r="A22233"/>
    </row>
    <row r="22234" spans="1:1" ht="13.2" x14ac:dyDescent="0.25">
      <c r="A22234"/>
    </row>
    <row r="22235" spans="1:1" ht="13.2" x14ac:dyDescent="0.25">
      <c r="A22235"/>
    </row>
    <row r="22236" spans="1:1" ht="13.2" x14ac:dyDescent="0.25">
      <c r="A22236"/>
    </row>
    <row r="22237" spans="1:1" ht="13.2" x14ac:dyDescent="0.25">
      <c r="A22237"/>
    </row>
    <row r="22238" spans="1:1" ht="13.2" x14ac:dyDescent="0.25">
      <c r="A22238"/>
    </row>
    <row r="22239" spans="1:1" ht="13.2" x14ac:dyDescent="0.25">
      <c r="A22239"/>
    </row>
    <row r="22240" spans="1:1" ht="13.2" x14ac:dyDescent="0.25">
      <c r="A22240"/>
    </row>
    <row r="22241" spans="1:1" ht="13.2" x14ac:dyDescent="0.25">
      <c r="A22241"/>
    </row>
    <row r="22242" spans="1:1" ht="13.2" x14ac:dyDescent="0.25">
      <c r="A22242"/>
    </row>
    <row r="22243" spans="1:1" ht="13.2" x14ac:dyDescent="0.25">
      <c r="A22243"/>
    </row>
    <row r="22244" spans="1:1" ht="13.2" x14ac:dyDescent="0.25">
      <c r="A22244"/>
    </row>
    <row r="22245" spans="1:1" ht="13.2" x14ac:dyDescent="0.25">
      <c r="A22245"/>
    </row>
    <row r="22246" spans="1:1" ht="13.2" x14ac:dyDescent="0.25">
      <c r="A22246"/>
    </row>
    <row r="22247" spans="1:1" ht="13.2" x14ac:dyDescent="0.25">
      <c r="A22247"/>
    </row>
    <row r="22248" spans="1:1" ht="13.2" x14ac:dyDescent="0.25">
      <c r="A22248"/>
    </row>
    <row r="22249" spans="1:1" ht="13.2" x14ac:dyDescent="0.25">
      <c r="A22249"/>
    </row>
    <row r="22250" spans="1:1" ht="13.2" x14ac:dyDescent="0.25">
      <c r="A22250"/>
    </row>
    <row r="22251" spans="1:1" ht="13.2" x14ac:dyDescent="0.25">
      <c r="A22251"/>
    </row>
    <row r="22252" spans="1:1" ht="13.2" x14ac:dyDescent="0.25">
      <c r="A22252"/>
    </row>
    <row r="22253" spans="1:1" ht="13.2" x14ac:dyDescent="0.25">
      <c r="A22253"/>
    </row>
    <row r="22254" spans="1:1" ht="13.2" x14ac:dyDescent="0.25">
      <c r="A22254"/>
    </row>
    <row r="22255" spans="1:1" ht="13.2" x14ac:dyDescent="0.25">
      <c r="A22255"/>
    </row>
    <row r="22256" spans="1:1" ht="13.2" x14ac:dyDescent="0.25">
      <c r="A22256"/>
    </row>
    <row r="22257" spans="1:1" ht="13.2" x14ac:dyDescent="0.25">
      <c r="A22257"/>
    </row>
    <row r="22258" spans="1:1" ht="13.2" x14ac:dyDescent="0.25">
      <c r="A22258"/>
    </row>
    <row r="22259" spans="1:1" ht="13.2" x14ac:dyDescent="0.25">
      <c r="A22259"/>
    </row>
    <row r="22260" spans="1:1" ht="13.2" x14ac:dyDescent="0.25">
      <c r="A22260"/>
    </row>
    <row r="22261" spans="1:1" ht="13.2" x14ac:dyDescent="0.25">
      <c r="A22261"/>
    </row>
    <row r="22262" spans="1:1" ht="13.2" x14ac:dyDescent="0.25">
      <c r="A22262"/>
    </row>
    <row r="22263" spans="1:1" ht="13.2" x14ac:dyDescent="0.25">
      <c r="A22263"/>
    </row>
    <row r="22264" spans="1:1" ht="13.2" x14ac:dyDescent="0.25">
      <c r="A22264"/>
    </row>
    <row r="22265" spans="1:1" ht="13.2" x14ac:dyDescent="0.25">
      <c r="A22265"/>
    </row>
    <row r="22266" spans="1:1" ht="13.2" x14ac:dyDescent="0.25">
      <c r="A22266"/>
    </row>
    <row r="22267" spans="1:1" ht="13.2" x14ac:dyDescent="0.25">
      <c r="A22267"/>
    </row>
    <row r="22268" spans="1:1" ht="13.2" x14ac:dyDescent="0.25">
      <c r="A22268"/>
    </row>
    <row r="22269" spans="1:1" ht="13.2" x14ac:dyDescent="0.25">
      <c r="A22269"/>
    </row>
    <row r="22270" spans="1:1" ht="13.2" x14ac:dyDescent="0.25">
      <c r="A22270"/>
    </row>
    <row r="22271" spans="1:1" ht="13.2" x14ac:dyDescent="0.25">
      <c r="A22271"/>
    </row>
    <row r="22272" spans="1:1" ht="13.2" x14ac:dyDescent="0.25">
      <c r="A22272"/>
    </row>
    <row r="22273" spans="1:1" ht="13.2" x14ac:dyDescent="0.25">
      <c r="A22273"/>
    </row>
    <row r="22274" spans="1:1" ht="13.2" x14ac:dyDescent="0.25">
      <c r="A22274"/>
    </row>
    <row r="22275" spans="1:1" ht="13.2" x14ac:dyDescent="0.25">
      <c r="A22275"/>
    </row>
    <row r="22276" spans="1:1" ht="13.2" x14ac:dyDescent="0.25">
      <c r="A22276"/>
    </row>
    <row r="22277" spans="1:1" ht="13.2" x14ac:dyDescent="0.25">
      <c r="A22277"/>
    </row>
    <row r="22278" spans="1:1" ht="13.2" x14ac:dyDescent="0.25">
      <c r="A22278"/>
    </row>
    <row r="22279" spans="1:1" ht="13.2" x14ac:dyDescent="0.25">
      <c r="A22279"/>
    </row>
    <row r="22280" spans="1:1" ht="13.2" x14ac:dyDescent="0.25">
      <c r="A22280"/>
    </row>
    <row r="22281" spans="1:1" ht="13.2" x14ac:dyDescent="0.25">
      <c r="A22281"/>
    </row>
    <row r="22282" spans="1:1" ht="13.2" x14ac:dyDescent="0.25">
      <c r="A22282"/>
    </row>
    <row r="22283" spans="1:1" ht="13.2" x14ac:dyDescent="0.25">
      <c r="A22283"/>
    </row>
    <row r="22284" spans="1:1" ht="13.2" x14ac:dyDescent="0.25">
      <c r="A22284"/>
    </row>
    <row r="22285" spans="1:1" ht="13.2" x14ac:dyDescent="0.25">
      <c r="A22285"/>
    </row>
    <row r="22286" spans="1:1" ht="13.2" x14ac:dyDescent="0.25">
      <c r="A22286"/>
    </row>
    <row r="22287" spans="1:1" ht="13.2" x14ac:dyDescent="0.25">
      <c r="A22287"/>
    </row>
    <row r="22288" spans="1:1" ht="13.2" x14ac:dyDescent="0.25">
      <c r="A22288"/>
    </row>
    <row r="22289" spans="1:1" ht="13.2" x14ac:dyDescent="0.25">
      <c r="A22289"/>
    </row>
    <row r="22290" spans="1:1" ht="13.2" x14ac:dyDescent="0.25">
      <c r="A22290"/>
    </row>
    <row r="22291" spans="1:1" ht="13.2" x14ac:dyDescent="0.25">
      <c r="A22291"/>
    </row>
    <row r="22292" spans="1:1" ht="13.2" x14ac:dyDescent="0.25">
      <c r="A22292"/>
    </row>
    <row r="22293" spans="1:1" ht="13.2" x14ac:dyDescent="0.25">
      <c r="A22293"/>
    </row>
    <row r="22294" spans="1:1" ht="13.2" x14ac:dyDescent="0.25">
      <c r="A22294"/>
    </row>
    <row r="22295" spans="1:1" ht="13.2" x14ac:dyDescent="0.25">
      <c r="A22295"/>
    </row>
    <row r="22296" spans="1:1" ht="13.2" x14ac:dyDescent="0.25">
      <c r="A22296"/>
    </row>
    <row r="22297" spans="1:1" ht="13.2" x14ac:dyDescent="0.25">
      <c r="A22297"/>
    </row>
    <row r="22298" spans="1:1" ht="13.2" x14ac:dyDescent="0.25">
      <c r="A22298"/>
    </row>
    <row r="22299" spans="1:1" ht="13.2" x14ac:dyDescent="0.25">
      <c r="A22299"/>
    </row>
    <row r="22300" spans="1:1" ht="13.2" x14ac:dyDescent="0.25">
      <c r="A22300"/>
    </row>
    <row r="22301" spans="1:1" ht="13.2" x14ac:dyDescent="0.25">
      <c r="A22301"/>
    </row>
    <row r="22302" spans="1:1" ht="13.2" x14ac:dyDescent="0.25">
      <c r="A22302"/>
    </row>
    <row r="22303" spans="1:1" ht="13.2" x14ac:dyDescent="0.25">
      <c r="A22303"/>
    </row>
    <row r="22304" spans="1:1" ht="13.2" x14ac:dyDescent="0.25">
      <c r="A22304"/>
    </row>
    <row r="22305" spans="1:1" ht="13.2" x14ac:dyDescent="0.25">
      <c r="A22305"/>
    </row>
    <row r="22306" spans="1:1" ht="13.2" x14ac:dyDescent="0.25">
      <c r="A22306"/>
    </row>
    <row r="22307" spans="1:1" ht="13.2" x14ac:dyDescent="0.25">
      <c r="A22307"/>
    </row>
    <row r="22308" spans="1:1" ht="13.2" x14ac:dyDescent="0.25">
      <c r="A22308"/>
    </row>
    <row r="22309" spans="1:1" ht="13.2" x14ac:dyDescent="0.25">
      <c r="A22309"/>
    </row>
    <row r="22310" spans="1:1" ht="13.2" x14ac:dyDescent="0.25">
      <c r="A22310"/>
    </row>
    <row r="22311" spans="1:1" ht="13.2" x14ac:dyDescent="0.25">
      <c r="A22311"/>
    </row>
    <row r="22312" spans="1:1" ht="13.2" x14ac:dyDescent="0.25">
      <c r="A22312"/>
    </row>
    <row r="22313" spans="1:1" ht="13.2" x14ac:dyDescent="0.25">
      <c r="A22313"/>
    </row>
    <row r="22314" spans="1:1" ht="13.2" x14ac:dyDescent="0.25">
      <c r="A22314"/>
    </row>
    <row r="22315" spans="1:1" ht="13.2" x14ac:dyDescent="0.25">
      <c r="A22315"/>
    </row>
    <row r="22316" spans="1:1" ht="13.2" x14ac:dyDescent="0.25">
      <c r="A22316"/>
    </row>
    <row r="22317" spans="1:1" ht="13.2" x14ac:dyDescent="0.25">
      <c r="A22317"/>
    </row>
    <row r="22318" spans="1:1" ht="13.2" x14ac:dyDescent="0.25">
      <c r="A22318"/>
    </row>
    <row r="22319" spans="1:1" ht="13.2" x14ac:dyDescent="0.25">
      <c r="A22319"/>
    </row>
    <row r="22320" spans="1:1" ht="13.2" x14ac:dyDescent="0.25">
      <c r="A22320"/>
    </row>
    <row r="22321" spans="1:1" ht="13.2" x14ac:dyDescent="0.25">
      <c r="A22321"/>
    </row>
    <row r="22322" spans="1:1" ht="13.2" x14ac:dyDescent="0.25">
      <c r="A22322"/>
    </row>
    <row r="22323" spans="1:1" ht="13.2" x14ac:dyDescent="0.25">
      <c r="A22323"/>
    </row>
    <row r="22324" spans="1:1" ht="13.2" x14ac:dyDescent="0.25">
      <c r="A22324"/>
    </row>
    <row r="22325" spans="1:1" ht="13.2" x14ac:dyDescent="0.25">
      <c r="A22325"/>
    </row>
    <row r="22326" spans="1:1" ht="13.2" x14ac:dyDescent="0.25">
      <c r="A22326"/>
    </row>
    <row r="22327" spans="1:1" ht="13.2" x14ac:dyDescent="0.25">
      <c r="A22327"/>
    </row>
    <row r="22328" spans="1:1" ht="13.2" x14ac:dyDescent="0.25">
      <c r="A22328"/>
    </row>
    <row r="22329" spans="1:1" ht="13.2" x14ac:dyDescent="0.25">
      <c r="A22329"/>
    </row>
    <row r="22330" spans="1:1" ht="13.2" x14ac:dyDescent="0.25">
      <c r="A22330"/>
    </row>
    <row r="22331" spans="1:1" ht="13.2" x14ac:dyDescent="0.25">
      <c r="A22331"/>
    </row>
    <row r="22332" spans="1:1" ht="13.2" x14ac:dyDescent="0.25">
      <c r="A22332"/>
    </row>
    <row r="22333" spans="1:1" ht="13.2" x14ac:dyDescent="0.25">
      <c r="A22333"/>
    </row>
    <row r="22334" spans="1:1" ht="13.2" x14ac:dyDescent="0.25">
      <c r="A22334"/>
    </row>
    <row r="22335" spans="1:1" ht="13.2" x14ac:dyDescent="0.25">
      <c r="A22335"/>
    </row>
    <row r="22336" spans="1:1" ht="13.2" x14ac:dyDescent="0.25">
      <c r="A22336"/>
    </row>
    <row r="22337" spans="1:1" ht="13.2" x14ac:dyDescent="0.25">
      <c r="A22337"/>
    </row>
    <row r="22338" spans="1:1" ht="13.2" x14ac:dyDescent="0.25">
      <c r="A22338"/>
    </row>
    <row r="22339" spans="1:1" ht="13.2" x14ac:dyDescent="0.25">
      <c r="A22339"/>
    </row>
    <row r="22340" spans="1:1" ht="13.2" x14ac:dyDescent="0.25">
      <c r="A22340"/>
    </row>
    <row r="22341" spans="1:1" ht="13.2" x14ac:dyDescent="0.25">
      <c r="A22341"/>
    </row>
    <row r="22342" spans="1:1" ht="13.2" x14ac:dyDescent="0.25">
      <c r="A22342"/>
    </row>
    <row r="22343" spans="1:1" ht="13.2" x14ac:dyDescent="0.25">
      <c r="A22343"/>
    </row>
    <row r="22344" spans="1:1" ht="13.2" x14ac:dyDescent="0.25">
      <c r="A22344"/>
    </row>
    <row r="22345" spans="1:1" ht="13.2" x14ac:dyDescent="0.25">
      <c r="A22345"/>
    </row>
    <row r="22346" spans="1:1" ht="13.2" x14ac:dyDescent="0.25">
      <c r="A22346"/>
    </row>
    <row r="22347" spans="1:1" ht="13.2" x14ac:dyDescent="0.25">
      <c r="A22347"/>
    </row>
    <row r="22348" spans="1:1" ht="13.2" x14ac:dyDescent="0.25">
      <c r="A22348"/>
    </row>
    <row r="22349" spans="1:1" ht="13.2" x14ac:dyDescent="0.25">
      <c r="A22349"/>
    </row>
    <row r="22350" spans="1:1" ht="13.2" x14ac:dyDescent="0.25">
      <c r="A22350"/>
    </row>
    <row r="22351" spans="1:1" ht="13.2" x14ac:dyDescent="0.25">
      <c r="A22351"/>
    </row>
    <row r="22352" spans="1:1" ht="13.2" x14ac:dyDescent="0.25">
      <c r="A22352"/>
    </row>
    <row r="22353" spans="1:1" ht="13.2" x14ac:dyDescent="0.25">
      <c r="A22353"/>
    </row>
    <row r="22354" spans="1:1" ht="13.2" x14ac:dyDescent="0.25">
      <c r="A22354"/>
    </row>
    <row r="22355" spans="1:1" ht="13.2" x14ac:dyDescent="0.25">
      <c r="A22355"/>
    </row>
    <row r="22356" spans="1:1" ht="13.2" x14ac:dyDescent="0.25">
      <c r="A22356"/>
    </row>
    <row r="22357" spans="1:1" ht="13.2" x14ac:dyDescent="0.25">
      <c r="A22357"/>
    </row>
    <row r="22358" spans="1:1" ht="13.2" x14ac:dyDescent="0.25">
      <c r="A22358"/>
    </row>
    <row r="22359" spans="1:1" ht="13.2" x14ac:dyDescent="0.25">
      <c r="A22359"/>
    </row>
    <row r="22360" spans="1:1" ht="13.2" x14ac:dyDescent="0.25">
      <c r="A22360"/>
    </row>
    <row r="22361" spans="1:1" ht="13.2" x14ac:dyDescent="0.25">
      <c r="A22361"/>
    </row>
    <row r="22362" spans="1:1" ht="13.2" x14ac:dyDescent="0.25">
      <c r="A22362"/>
    </row>
    <row r="22363" spans="1:1" ht="13.2" x14ac:dyDescent="0.25">
      <c r="A22363"/>
    </row>
    <row r="22364" spans="1:1" ht="13.2" x14ac:dyDescent="0.25">
      <c r="A22364"/>
    </row>
    <row r="22365" spans="1:1" ht="13.2" x14ac:dyDescent="0.25">
      <c r="A22365"/>
    </row>
    <row r="22366" spans="1:1" ht="13.2" x14ac:dyDescent="0.25">
      <c r="A22366"/>
    </row>
    <row r="22367" spans="1:1" ht="13.2" x14ac:dyDescent="0.25">
      <c r="A22367"/>
    </row>
    <row r="22368" spans="1:1" ht="13.2" x14ac:dyDescent="0.25">
      <c r="A22368"/>
    </row>
    <row r="22369" spans="1:1" ht="13.2" x14ac:dyDescent="0.25">
      <c r="A22369"/>
    </row>
    <row r="22370" spans="1:1" ht="13.2" x14ac:dyDescent="0.25">
      <c r="A22370"/>
    </row>
    <row r="22371" spans="1:1" ht="13.2" x14ac:dyDescent="0.25">
      <c r="A22371"/>
    </row>
    <row r="22372" spans="1:1" ht="13.2" x14ac:dyDescent="0.25">
      <c r="A22372"/>
    </row>
    <row r="22373" spans="1:1" ht="13.2" x14ac:dyDescent="0.25">
      <c r="A22373"/>
    </row>
    <row r="22374" spans="1:1" ht="13.2" x14ac:dyDescent="0.25">
      <c r="A22374"/>
    </row>
    <row r="22375" spans="1:1" ht="13.2" x14ac:dyDescent="0.25">
      <c r="A22375"/>
    </row>
    <row r="22376" spans="1:1" ht="13.2" x14ac:dyDescent="0.25">
      <c r="A22376"/>
    </row>
    <row r="22377" spans="1:1" ht="13.2" x14ac:dyDescent="0.25">
      <c r="A22377"/>
    </row>
    <row r="22378" spans="1:1" ht="13.2" x14ac:dyDescent="0.25">
      <c r="A22378"/>
    </row>
    <row r="22379" spans="1:1" ht="13.2" x14ac:dyDescent="0.25">
      <c r="A22379"/>
    </row>
    <row r="22380" spans="1:1" ht="13.2" x14ac:dyDescent="0.25">
      <c r="A22380"/>
    </row>
    <row r="22381" spans="1:1" ht="13.2" x14ac:dyDescent="0.25">
      <c r="A22381"/>
    </row>
    <row r="22382" spans="1:1" ht="13.2" x14ac:dyDescent="0.25">
      <c r="A22382"/>
    </row>
    <row r="22383" spans="1:1" ht="13.2" x14ac:dyDescent="0.25">
      <c r="A22383"/>
    </row>
    <row r="22384" spans="1:1" ht="13.2" x14ac:dyDescent="0.25">
      <c r="A22384"/>
    </row>
    <row r="22385" spans="1:1" ht="13.2" x14ac:dyDescent="0.25">
      <c r="A22385"/>
    </row>
    <row r="22386" spans="1:1" ht="13.2" x14ac:dyDescent="0.25">
      <c r="A22386"/>
    </row>
    <row r="22387" spans="1:1" ht="13.2" x14ac:dyDescent="0.25">
      <c r="A22387"/>
    </row>
    <row r="22388" spans="1:1" ht="13.2" x14ac:dyDescent="0.25">
      <c r="A22388"/>
    </row>
    <row r="22389" spans="1:1" ht="13.2" x14ac:dyDescent="0.25">
      <c r="A22389"/>
    </row>
    <row r="22390" spans="1:1" ht="13.2" x14ac:dyDescent="0.25">
      <c r="A22390"/>
    </row>
    <row r="22391" spans="1:1" ht="13.2" x14ac:dyDescent="0.25">
      <c r="A22391"/>
    </row>
    <row r="22392" spans="1:1" ht="13.2" x14ac:dyDescent="0.25">
      <c r="A22392"/>
    </row>
    <row r="22393" spans="1:1" ht="13.2" x14ac:dyDescent="0.25">
      <c r="A22393"/>
    </row>
    <row r="22394" spans="1:1" ht="13.2" x14ac:dyDescent="0.25">
      <c r="A22394"/>
    </row>
    <row r="22395" spans="1:1" ht="13.2" x14ac:dyDescent="0.25">
      <c r="A22395"/>
    </row>
    <row r="22396" spans="1:1" ht="13.2" x14ac:dyDescent="0.25">
      <c r="A22396"/>
    </row>
    <row r="22397" spans="1:1" ht="13.2" x14ac:dyDescent="0.25">
      <c r="A22397"/>
    </row>
    <row r="22398" spans="1:1" ht="13.2" x14ac:dyDescent="0.25">
      <c r="A22398"/>
    </row>
    <row r="22399" spans="1:1" ht="13.2" x14ac:dyDescent="0.25">
      <c r="A22399"/>
    </row>
    <row r="22400" spans="1:1" ht="13.2" x14ac:dyDescent="0.25">
      <c r="A22400"/>
    </row>
    <row r="22401" spans="1:1" ht="13.2" x14ac:dyDescent="0.25">
      <c r="A22401"/>
    </row>
    <row r="22402" spans="1:1" ht="13.2" x14ac:dyDescent="0.25">
      <c r="A22402"/>
    </row>
    <row r="22403" spans="1:1" ht="13.2" x14ac:dyDescent="0.25">
      <c r="A22403"/>
    </row>
    <row r="22404" spans="1:1" ht="13.2" x14ac:dyDescent="0.25">
      <c r="A22404"/>
    </row>
    <row r="22405" spans="1:1" ht="13.2" x14ac:dyDescent="0.25">
      <c r="A22405"/>
    </row>
    <row r="22406" spans="1:1" ht="13.2" x14ac:dyDescent="0.25">
      <c r="A22406"/>
    </row>
    <row r="22407" spans="1:1" ht="13.2" x14ac:dyDescent="0.25">
      <c r="A22407"/>
    </row>
    <row r="22408" spans="1:1" ht="13.2" x14ac:dyDescent="0.25">
      <c r="A22408"/>
    </row>
    <row r="22409" spans="1:1" ht="13.2" x14ac:dyDescent="0.25">
      <c r="A22409"/>
    </row>
    <row r="22410" spans="1:1" ht="13.2" x14ac:dyDescent="0.25">
      <c r="A22410"/>
    </row>
    <row r="22411" spans="1:1" ht="13.2" x14ac:dyDescent="0.25">
      <c r="A22411"/>
    </row>
    <row r="22412" spans="1:1" ht="13.2" x14ac:dyDescent="0.25">
      <c r="A22412"/>
    </row>
    <row r="22413" spans="1:1" ht="13.2" x14ac:dyDescent="0.25">
      <c r="A22413"/>
    </row>
    <row r="22414" spans="1:1" ht="13.2" x14ac:dyDescent="0.25">
      <c r="A22414"/>
    </row>
    <row r="22415" spans="1:1" ht="13.2" x14ac:dyDescent="0.25">
      <c r="A22415"/>
    </row>
    <row r="22416" spans="1:1" ht="13.2" x14ac:dyDescent="0.25">
      <c r="A22416"/>
    </row>
    <row r="22417" spans="1:1" ht="13.2" x14ac:dyDescent="0.25">
      <c r="A22417"/>
    </row>
    <row r="22418" spans="1:1" ht="13.2" x14ac:dyDescent="0.25">
      <c r="A22418"/>
    </row>
    <row r="22419" spans="1:1" ht="13.2" x14ac:dyDescent="0.25">
      <c r="A22419"/>
    </row>
    <row r="22420" spans="1:1" ht="13.2" x14ac:dyDescent="0.25">
      <c r="A22420"/>
    </row>
    <row r="22421" spans="1:1" ht="13.2" x14ac:dyDescent="0.25">
      <c r="A22421"/>
    </row>
    <row r="22422" spans="1:1" ht="13.2" x14ac:dyDescent="0.25">
      <c r="A22422"/>
    </row>
    <row r="22423" spans="1:1" ht="13.2" x14ac:dyDescent="0.25">
      <c r="A22423"/>
    </row>
    <row r="22424" spans="1:1" ht="13.2" x14ac:dyDescent="0.25">
      <c r="A22424"/>
    </row>
    <row r="22425" spans="1:1" ht="13.2" x14ac:dyDescent="0.25">
      <c r="A22425"/>
    </row>
    <row r="22426" spans="1:1" ht="13.2" x14ac:dyDescent="0.25">
      <c r="A22426"/>
    </row>
    <row r="22427" spans="1:1" ht="13.2" x14ac:dyDescent="0.25">
      <c r="A22427"/>
    </row>
    <row r="22428" spans="1:1" ht="13.2" x14ac:dyDescent="0.25">
      <c r="A22428"/>
    </row>
    <row r="22429" spans="1:1" ht="13.2" x14ac:dyDescent="0.25">
      <c r="A22429"/>
    </row>
    <row r="22430" spans="1:1" ht="13.2" x14ac:dyDescent="0.25">
      <c r="A22430"/>
    </row>
    <row r="22431" spans="1:1" ht="13.2" x14ac:dyDescent="0.25">
      <c r="A22431"/>
    </row>
    <row r="22432" spans="1:1" ht="13.2" x14ac:dyDescent="0.25">
      <c r="A22432"/>
    </row>
    <row r="22433" spans="1:1" ht="13.2" x14ac:dyDescent="0.25">
      <c r="A22433"/>
    </row>
    <row r="22434" spans="1:1" ht="13.2" x14ac:dyDescent="0.25">
      <c r="A22434"/>
    </row>
    <row r="22435" spans="1:1" ht="13.2" x14ac:dyDescent="0.25">
      <c r="A22435"/>
    </row>
    <row r="22436" spans="1:1" ht="13.2" x14ac:dyDescent="0.25">
      <c r="A22436"/>
    </row>
    <row r="22437" spans="1:1" ht="13.2" x14ac:dyDescent="0.25">
      <c r="A22437"/>
    </row>
    <row r="22438" spans="1:1" ht="13.2" x14ac:dyDescent="0.25">
      <c r="A22438"/>
    </row>
    <row r="22439" spans="1:1" ht="13.2" x14ac:dyDescent="0.25">
      <c r="A22439"/>
    </row>
    <row r="22440" spans="1:1" ht="13.2" x14ac:dyDescent="0.25">
      <c r="A22440"/>
    </row>
    <row r="22441" spans="1:1" ht="13.2" x14ac:dyDescent="0.25">
      <c r="A22441"/>
    </row>
    <row r="22442" spans="1:1" ht="13.2" x14ac:dyDescent="0.25">
      <c r="A22442"/>
    </row>
    <row r="22443" spans="1:1" ht="13.2" x14ac:dyDescent="0.25">
      <c r="A22443"/>
    </row>
    <row r="22444" spans="1:1" ht="13.2" x14ac:dyDescent="0.25">
      <c r="A22444"/>
    </row>
    <row r="22445" spans="1:1" ht="13.2" x14ac:dyDescent="0.25">
      <c r="A22445"/>
    </row>
    <row r="22446" spans="1:1" ht="13.2" x14ac:dyDescent="0.25">
      <c r="A22446"/>
    </row>
    <row r="22447" spans="1:1" ht="13.2" x14ac:dyDescent="0.25">
      <c r="A22447"/>
    </row>
    <row r="22448" spans="1:1" ht="13.2" x14ac:dyDescent="0.25">
      <c r="A22448"/>
    </row>
    <row r="22449" spans="1:1" ht="13.2" x14ac:dyDescent="0.25">
      <c r="A22449"/>
    </row>
    <row r="22450" spans="1:1" ht="13.2" x14ac:dyDescent="0.25">
      <c r="A22450"/>
    </row>
    <row r="22451" spans="1:1" ht="13.2" x14ac:dyDescent="0.25">
      <c r="A22451"/>
    </row>
    <row r="22452" spans="1:1" ht="13.2" x14ac:dyDescent="0.25">
      <c r="A22452"/>
    </row>
    <row r="22453" spans="1:1" ht="13.2" x14ac:dyDescent="0.25">
      <c r="A22453"/>
    </row>
    <row r="22454" spans="1:1" ht="13.2" x14ac:dyDescent="0.25">
      <c r="A22454"/>
    </row>
    <row r="22455" spans="1:1" ht="13.2" x14ac:dyDescent="0.25">
      <c r="A22455"/>
    </row>
    <row r="22456" spans="1:1" ht="13.2" x14ac:dyDescent="0.25">
      <c r="A22456"/>
    </row>
    <row r="22457" spans="1:1" ht="13.2" x14ac:dyDescent="0.25">
      <c r="A22457"/>
    </row>
    <row r="22458" spans="1:1" ht="13.2" x14ac:dyDescent="0.25">
      <c r="A22458"/>
    </row>
    <row r="22459" spans="1:1" ht="13.2" x14ac:dyDescent="0.25">
      <c r="A22459"/>
    </row>
    <row r="22460" spans="1:1" ht="13.2" x14ac:dyDescent="0.25">
      <c r="A22460"/>
    </row>
    <row r="22461" spans="1:1" ht="13.2" x14ac:dyDescent="0.25">
      <c r="A22461"/>
    </row>
    <row r="22462" spans="1:1" ht="13.2" x14ac:dyDescent="0.25">
      <c r="A22462"/>
    </row>
    <row r="22463" spans="1:1" ht="13.2" x14ac:dyDescent="0.25">
      <c r="A22463"/>
    </row>
    <row r="22464" spans="1:1" ht="13.2" x14ac:dyDescent="0.25">
      <c r="A22464"/>
    </row>
    <row r="22465" spans="1:1" ht="13.2" x14ac:dyDescent="0.25">
      <c r="A22465"/>
    </row>
    <row r="22466" spans="1:1" ht="13.2" x14ac:dyDescent="0.25">
      <c r="A22466"/>
    </row>
    <row r="22467" spans="1:1" ht="13.2" x14ac:dyDescent="0.25">
      <c r="A22467"/>
    </row>
    <row r="22468" spans="1:1" ht="13.2" x14ac:dyDescent="0.25">
      <c r="A22468"/>
    </row>
    <row r="22469" spans="1:1" ht="13.2" x14ac:dyDescent="0.25">
      <c r="A22469"/>
    </row>
    <row r="22470" spans="1:1" ht="13.2" x14ac:dyDescent="0.25">
      <c r="A22470"/>
    </row>
    <row r="22471" spans="1:1" ht="13.2" x14ac:dyDescent="0.25">
      <c r="A22471"/>
    </row>
    <row r="22472" spans="1:1" ht="13.2" x14ac:dyDescent="0.25">
      <c r="A22472"/>
    </row>
    <row r="22473" spans="1:1" ht="13.2" x14ac:dyDescent="0.25">
      <c r="A22473"/>
    </row>
    <row r="22474" spans="1:1" ht="13.2" x14ac:dyDescent="0.25">
      <c r="A22474"/>
    </row>
    <row r="22475" spans="1:1" ht="13.2" x14ac:dyDescent="0.25">
      <c r="A22475"/>
    </row>
    <row r="22476" spans="1:1" ht="13.2" x14ac:dyDescent="0.25">
      <c r="A22476"/>
    </row>
    <row r="22477" spans="1:1" ht="13.2" x14ac:dyDescent="0.25">
      <c r="A22477"/>
    </row>
    <row r="22478" spans="1:1" ht="13.2" x14ac:dyDescent="0.25">
      <c r="A22478"/>
    </row>
    <row r="22479" spans="1:1" ht="13.2" x14ac:dyDescent="0.25">
      <c r="A22479"/>
    </row>
    <row r="22480" spans="1:1" ht="13.2" x14ac:dyDescent="0.25">
      <c r="A22480"/>
    </row>
    <row r="22481" spans="1:1" ht="13.2" x14ac:dyDescent="0.25">
      <c r="A22481"/>
    </row>
    <row r="22482" spans="1:1" ht="13.2" x14ac:dyDescent="0.25">
      <c r="A22482"/>
    </row>
    <row r="22483" spans="1:1" ht="13.2" x14ac:dyDescent="0.25">
      <c r="A22483"/>
    </row>
    <row r="22484" spans="1:1" ht="13.2" x14ac:dyDescent="0.25">
      <c r="A22484"/>
    </row>
    <row r="22485" spans="1:1" ht="13.2" x14ac:dyDescent="0.25">
      <c r="A22485"/>
    </row>
    <row r="22486" spans="1:1" ht="13.2" x14ac:dyDescent="0.25">
      <c r="A22486"/>
    </row>
    <row r="22487" spans="1:1" ht="13.2" x14ac:dyDescent="0.25">
      <c r="A22487"/>
    </row>
    <row r="22488" spans="1:1" ht="13.2" x14ac:dyDescent="0.25">
      <c r="A22488"/>
    </row>
    <row r="22489" spans="1:1" ht="13.2" x14ac:dyDescent="0.25">
      <c r="A22489"/>
    </row>
    <row r="22490" spans="1:1" ht="13.2" x14ac:dyDescent="0.25">
      <c r="A22490"/>
    </row>
    <row r="22491" spans="1:1" ht="13.2" x14ac:dyDescent="0.25">
      <c r="A22491"/>
    </row>
    <row r="22492" spans="1:1" ht="13.2" x14ac:dyDescent="0.25">
      <c r="A22492"/>
    </row>
    <row r="22493" spans="1:1" ht="13.2" x14ac:dyDescent="0.25">
      <c r="A22493"/>
    </row>
    <row r="22494" spans="1:1" ht="13.2" x14ac:dyDescent="0.25">
      <c r="A22494"/>
    </row>
    <row r="22495" spans="1:1" ht="13.2" x14ac:dyDescent="0.25">
      <c r="A22495"/>
    </row>
    <row r="22496" spans="1:1" ht="13.2" x14ac:dyDescent="0.25">
      <c r="A22496"/>
    </row>
    <row r="22497" spans="1:1" ht="13.2" x14ac:dyDescent="0.25">
      <c r="A22497"/>
    </row>
    <row r="22498" spans="1:1" ht="13.2" x14ac:dyDescent="0.25">
      <c r="A22498"/>
    </row>
    <row r="22499" spans="1:1" ht="13.2" x14ac:dyDescent="0.25">
      <c r="A22499"/>
    </row>
    <row r="22500" spans="1:1" ht="13.2" x14ac:dyDescent="0.25">
      <c r="A22500"/>
    </row>
    <row r="22501" spans="1:1" ht="13.2" x14ac:dyDescent="0.25">
      <c r="A22501"/>
    </row>
    <row r="22502" spans="1:1" ht="13.2" x14ac:dyDescent="0.25">
      <c r="A22502"/>
    </row>
    <row r="22503" spans="1:1" ht="13.2" x14ac:dyDescent="0.25">
      <c r="A22503"/>
    </row>
    <row r="22504" spans="1:1" ht="13.2" x14ac:dyDescent="0.25">
      <c r="A22504"/>
    </row>
    <row r="22505" spans="1:1" ht="13.2" x14ac:dyDescent="0.25">
      <c r="A22505"/>
    </row>
    <row r="22506" spans="1:1" ht="13.2" x14ac:dyDescent="0.25">
      <c r="A22506"/>
    </row>
    <row r="22507" spans="1:1" ht="13.2" x14ac:dyDescent="0.25">
      <c r="A22507"/>
    </row>
    <row r="22508" spans="1:1" ht="13.2" x14ac:dyDescent="0.25">
      <c r="A22508"/>
    </row>
    <row r="22509" spans="1:1" ht="13.2" x14ac:dyDescent="0.25">
      <c r="A22509"/>
    </row>
    <row r="22510" spans="1:1" ht="13.2" x14ac:dyDescent="0.25">
      <c r="A22510"/>
    </row>
    <row r="22511" spans="1:1" ht="13.2" x14ac:dyDescent="0.25">
      <c r="A22511"/>
    </row>
    <row r="22512" spans="1:1" ht="13.2" x14ac:dyDescent="0.25">
      <c r="A22512"/>
    </row>
    <row r="22513" spans="1:1" ht="13.2" x14ac:dyDescent="0.25">
      <c r="A22513"/>
    </row>
    <row r="22514" spans="1:1" ht="13.2" x14ac:dyDescent="0.25">
      <c r="A22514"/>
    </row>
    <row r="22515" spans="1:1" ht="13.2" x14ac:dyDescent="0.25">
      <c r="A22515"/>
    </row>
    <row r="22516" spans="1:1" ht="13.2" x14ac:dyDescent="0.25">
      <c r="A22516"/>
    </row>
    <row r="22517" spans="1:1" ht="13.2" x14ac:dyDescent="0.25">
      <c r="A22517"/>
    </row>
    <row r="22518" spans="1:1" ht="13.2" x14ac:dyDescent="0.25">
      <c r="A22518"/>
    </row>
    <row r="22519" spans="1:1" ht="13.2" x14ac:dyDescent="0.25">
      <c r="A22519"/>
    </row>
    <row r="22520" spans="1:1" ht="13.2" x14ac:dyDescent="0.25">
      <c r="A22520"/>
    </row>
    <row r="22521" spans="1:1" ht="13.2" x14ac:dyDescent="0.25">
      <c r="A22521"/>
    </row>
    <row r="22522" spans="1:1" ht="13.2" x14ac:dyDescent="0.25">
      <c r="A22522"/>
    </row>
    <row r="22523" spans="1:1" ht="13.2" x14ac:dyDescent="0.25">
      <c r="A22523"/>
    </row>
    <row r="22524" spans="1:1" ht="13.2" x14ac:dyDescent="0.25">
      <c r="A22524"/>
    </row>
    <row r="22525" spans="1:1" ht="13.2" x14ac:dyDescent="0.25">
      <c r="A22525"/>
    </row>
    <row r="22526" spans="1:1" ht="13.2" x14ac:dyDescent="0.25">
      <c r="A22526"/>
    </row>
    <row r="22527" spans="1:1" ht="13.2" x14ac:dyDescent="0.25">
      <c r="A22527"/>
    </row>
    <row r="22528" spans="1:1" ht="13.2" x14ac:dyDescent="0.25">
      <c r="A22528"/>
    </row>
    <row r="22529" spans="1:1" ht="13.2" x14ac:dyDescent="0.25">
      <c r="A22529"/>
    </row>
    <row r="22530" spans="1:1" ht="13.2" x14ac:dyDescent="0.25">
      <c r="A22530"/>
    </row>
    <row r="22531" spans="1:1" ht="13.2" x14ac:dyDescent="0.25">
      <c r="A22531"/>
    </row>
    <row r="22532" spans="1:1" ht="13.2" x14ac:dyDescent="0.25">
      <c r="A22532"/>
    </row>
    <row r="22533" spans="1:1" ht="13.2" x14ac:dyDescent="0.25">
      <c r="A22533"/>
    </row>
    <row r="22534" spans="1:1" ht="13.2" x14ac:dyDescent="0.25">
      <c r="A22534"/>
    </row>
    <row r="22535" spans="1:1" ht="13.2" x14ac:dyDescent="0.25">
      <c r="A22535"/>
    </row>
    <row r="22536" spans="1:1" ht="13.2" x14ac:dyDescent="0.25">
      <c r="A22536"/>
    </row>
    <row r="22537" spans="1:1" ht="13.2" x14ac:dyDescent="0.25">
      <c r="A22537"/>
    </row>
    <row r="22538" spans="1:1" ht="13.2" x14ac:dyDescent="0.25">
      <c r="A22538"/>
    </row>
    <row r="22539" spans="1:1" ht="13.2" x14ac:dyDescent="0.25">
      <c r="A22539"/>
    </row>
    <row r="22540" spans="1:1" ht="13.2" x14ac:dyDescent="0.25">
      <c r="A22540"/>
    </row>
    <row r="22541" spans="1:1" ht="13.2" x14ac:dyDescent="0.25">
      <c r="A22541"/>
    </row>
    <row r="22542" spans="1:1" ht="13.2" x14ac:dyDescent="0.25">
      <c r="A22542"/>
    </row>
    <row r="22543" spans="1:1" ht="13.2" x14ac:dyDescent="0.25">
      <c r="A22543"/>
    </row>
    <row r="22544" spans="1:1" ht="13.2" x14ac:dyDescent="0.25">
      <c r="A22544"/>
    </row>
    <row r="22545" spans="1:1" ht="13.2" x14ac:dyDescent="0.25">
      <c r="A22545"/>
    </row>
    <row r="22546" spans="1:1" ht="13.2" x14ac:dyDescent="0.25">
      <c r="A22546"/>
    </row>
    <row r="22547" spans="1:1" ht="13.2" x14ac:dyDescent="0.25">
      <c r="A22547"/>
    </row>
    <row r="22548" spans="1:1" ht="13.2" x14ac:dyDescent="0.25">
      <c r="A22548"/>
    </row>
    <row r="22549" spans="1:1" ht="13.2" x14ac:dyDescent="0.25">
      <c r="A22549"/>
    </row>
    <row r="22550" spans="1:1" ht="13.2" x14ac:dyDescent="0.25">
      <c r="A22550"/>
    </row>
    <row r="22551" spans="1:1" ht="13.2" x14ac:dyDescent="0.25">
      <c r="A22551"/>
    </row>
    <row r="22552" spans="1:1" ht="13.2" x14ac:dyDescent="0.25">
      <c r="A22552"/>
    </row>
    <row r="22553" spans="1:1" ht="13.2" x14ac:dyDescent="0.25">
      <c r="A22553"/>
    </row>
    <row r="22554" spans="1:1" ht="13.2" x14ac:dyDescent="0.25">
      <c r="A22554"/>
    </row>
    <row r="22555" spans="1:1" ht="13.2" x14ac:dyDescent="0.25">
      <c r="A22555"/>
    </row>
    <row r="22556" spans="1:1" ht="13.2" x14ac:dyDescent="0.25">
      <c r="A22556"/>
    </row>
    <row r="22557" spans="1:1" ht="13.2" x14ac:dyDescent="0.25">
      <c r="A22557"/>
    </row>
    <row r="22558" spans="1:1" ht="13.2" x14ac:dyDescent="0.25">
      <c r="A22558"/>
    </row>
    <row r="22559" spans="1:1" ht="13.2" x14ac:dyDescent="0.25">
      <c r="A22559"/>
    </row>
    <row r="22560" spans="1:1" ht="13.2" x14ac:dyDescent="0.25">
      <c r="A22560"/>
    </row>
    <row r="22561" spans="1:1" ht="13.2" x14ac:dyDescent="0.25">
      <c r="A22561"/>
    </row>
    <row r="22562" spans="1:1" ht="13.2" x14ac:dyDescent="0.25">
      <c r="A22562"/>
    </row>
    <row r="22563" spans="1:1" ht="13.2" x14ac:dyDescent="0.25">
      <c r="A22563"/>
    </row>
    <row r="22564" spans="1:1" ht="13.2" x14ac:dyDescent="0.25">
      <c r="A22564"/>
    </row>
    <row r="22565" spans="1:1" ht="13.2" x14ac:dyDescent="0.25">
      <c r="A22565"/>
    </row>
    <row r="22566" spans="1:1" ht="13.2" x14ac:dyDescent="0.25">
      <c r="A22566"/>
    </row>
    <row r="22567" spans="1:1" ht="13.2" x14ac:dyDescent="0.25">
      <c r="A22567"/>
    </row>
    <row r="22568" spans="1:1" ht="13.2" x14ac:dyDescent="0.25">
      <c r="A22568"/>
    </row>
    <row r="22569" spans="1:1" ht="13.2" x14ac:dyDescent="0.25">
      <c r="A22569"/>
    </row>
    <row r="22570" spans="1:1" ht="13.2" x14ac:dyDescent="0.25">
      <c r="A22570"/>
    </row>
    <row r="22571" spans="1:1" ht="13.2" x14ac:dyDescent="0.25">
      <c r="A22571"/>
    </row>
    <row r="22572" spans="1:1" ht="13.2" x14ac:dyDescent="0.25">
      <c r="A22572"/>
    </row>
    <row r="22573" spans="1:1" ht="13.2" x14ac:dyDescent="0.25">
      <c r="A22573"/>
    </row>
    <row r="22574" spans="1:1" ht="13.2" x14ac:dyDescent="0.25">
      <c r="A22574"/>
    </row>
    <row r="22575" spans="1:1" ht="13.2" x14ac:dyDescent="0.25">
      <c r="A22575"/>
    </row>
    <row r="22576" spans="1:1" ht="13.2" x14ac:dyDescent="0.25">
      <c r="A22576"/>
    </row>
    <row r="22577" spans="1:1" ht="13.2" x14ac:dyDescent="0.25">
      <c r="A22577"/>
    </row>
    <row r="22578" spans="1:1" ht="13.2" x14ac:dyDescent="0.25">
      <c r="A22578"/>
    </row>
    <row r="22579" spans="1:1" ht="13.2" x14ac:dyDescent="0.25">
      <c r="A22579"/>
    </row>
    <row r="22580" spans="1:1" ht="13.2" x14ac:dyDescent="0.25">
      <c r="A22580"/>
    </row>
    <row r="22581" spans="1:1" ht="13.2" x14ac:dyDescent="0.25">
      <c r="A22581"/>
    </row>
    <row r="22582" spans="1:1" ht="13.2" x14ac:dyDescent="0.25">
      <c r="A22582"/>
    </row>
    <row r="22583" spans="1:1" ht="13.2" x14ac:dyDescent="0.25">
      <c r="A22583"/>
    </row>
    <row r="22584" spans="1:1" ht="13.2" x14ac:dyDescent="0.25">
      <c r="A22584"/>
    </row>
    <row r="22585" spans="1:1" ht="13.2" x14ac:dyDescent="0.25">
      <c r="A22585"/>
    </row>
    <row r="22586" spans="1:1" ht="13.2" x14ac:dyDescent="0.25">
      <c r="A22586"/>
    </row>
    <row r="22587" spans="1:1" ht="13.2" x14ac:dyDescent="0.25">
      <c r="A22587"/>
    </row>
    <row r="22588" spans="1:1" ht="13.2" x14ac:dyDescent="0.25">
      <c r="A22588"/>
    </row>
    <row r="22589" spans="1:1" ht="13.2" x14ac:dyDescent="0.25">
      <c r="A22589"/>
    </row>
    <row r="22590" spans="1:1" ht="13.2" x14ac:dyDescent="0.25">
      <c r="A22590"/>
    </row>
    <row r="22591" spans="1:1" ht="13.2" x14ac:dyDescent="0.25">
      <c r="A22591"/>
    </row>
    <row r="22592" spans="1:1" ht="13.2" x14ac:dyDescent="0.25">
      <c r="A22592"/>
    </row>
    <row r="22593" spans="1:1" ht="13.2" x14ac:dyDescent="0.25">
      <c r="A22593"/>
    </row>
    <row r="22594" spans="1:1" ht="13.2" x14ac:dyDescent="0.25">
      <c r="A22594"/>
    </row>
    <row r="22595" spans="1:1" ht="13.2" x14ac:dyDescent="0.25">
      <c r="A22595"/>
    </row>
    <row r="22596" spans="1:1" ht="13.2" x14ac:dyDescent="0.25">
      <c r="A22596"/>
    </row>
    <row r="22597" spans="1:1" ht="13.2" x14ac:dyDescent="0.25">
      <c r="A22597"/>
    </row>
    <row r="22598" spans="1:1" ht="13.2" x14ac:dyDescent="0.25">
      <c r="A22598"/>
    </row>
    <row r="22599" spans="1:1" ht="13.2" x14ac:dyDescent="0.25">
      <c r="A22599"/>
    </row>
    <row r="22600" spans="1:1" ht="13.2" x14ac:dyDescent="0.25">
      <c r="A22600"/>
    </row>
    <row r="22601" spans="1:1" ht="13.2" x14ac:dyDescent="0.25">
      <c r="A22601"/>
    </row>
    <row r="22602" spans="1:1" ht="13.2" x14ac:dyDescent="0.25">
      <c r="A22602"/>
    </row>
    <row r="22603" spans="1:1" ht="13.2" x14ac:dyDescent="0.25">
      <c r="A22603"/>
    </row>
    <row r="22604" spans="1:1" ht="13.2" x14ac:dyDescent="0.25">
      <c r="A22604"/>
    </row>
    <row r="22605" spans="1:1" ht="13.2" x14ac:dyDescent="0.25">
      <c r="A22605"/>
    </row>
    <row r="22606" spans="1:1" ht="13.2" x14ac:dyDescent="0.25">
      <c r="A22606"/>
    </row>
    <row r="22607" spans="1:1" ht="13.2" x14ac:dyDescent="0.25">
      <c r="A22607"/>
    </row>
    <row r="22608" spans="1:1" ht="13.2" x14ac:dyDescent="0.25">
      <c r="A22608"/>
    </row>
    <row r="22609" spans="1:1" ht="13.2" x14ac:dyDescent="0.25">
      <c r="A22609"/>
    </row>
    <row r="22610" spans="1:1" ht="13.2" x14ac:dyDescent="0.25">
      <c r="A22610"/>
    </row>
    <row r="22611" spans="1:1" ht="13.2" x14ac:dyDescent="0.25">
      <c r="A22611"/>
    </row>
    <row r="22612" spans="1:1" ht="13.2" x14ac:dyDescent="0.25">
      <c r="A22612"/>
    </row>
    <row r="22613" spans="1:1" ht="13.2" x14ac:dyDescent="0.25">
      <c r="A22613"/>
    </row>
    <row r="22614" spans="1:1" ht="13.2" x14ac:dyDescent="0.25">
      <c r="A22614"/>
    </row>
    <row r="22615" spans="1:1" ht="13.2" x14ac:dyDescent="0.25">
      <c r="A22615"/>
    </row>
    <row r="22616" spans="1:1" ht="13.2" x14ac:dyDescent="0.25">
      <c r="A22616"/>
    </row>
    <row r="22617" spans="1:1" ht="13.2" x14ac:dyDescent="0.25">
      <c r="A22617"/>
    </row>
    <row r="22618" spans="1:1" ht="13.2" x14ac:dyDescent="0.25">
      <c r="A22618"/>
    </row>
    <row r="22619" spans="1:1" ht="13.2" x14ac:dyDescent="0.25">
      <c r="A22619"/>
    </row>
    <row r="22620" spans="1:1" ht="13.2" x14ac:dyDescent="0.25">
      <c r="A22620"/>
    </row>
    <row r="22621" spans="1:1" ht="13.2" x14ac:dyDescent="0.25">
      <c r="A22621"/>
    </row>
    <row r="22622" spans="1:1" ht="13.2" x14ac:dyDescent="0.25">
      <c r="A22622"/>
    </row>
    <row r="22623" spans="1:1" ht="13.2" x14ac:dyDescent="0.25">
      <c r="A22623"/>
    </row>
    <row r="22624" spans="1:1" ht="13.2" x14ac:dyDescent="0.25">
      <c r="A22624"/>
    </row>
    <row r="22625" spans="1:1" ht="13.2" x14ac:dyDescent="0.25">
      <c r="A22625"/>
    </row>
    <row r="22626" spans="1:1" ht="13.2" x14ac:dyDescent="0.25">
      <c r="A22626"/>
    </row>
    <row r="22627" spans="1:1" ht="13.2" x14ac:dyDescent="0.25">
      <c r="A22627"/>
    </row>
    <row r="22628" spans="1:1" ht="13.2" x14ac:dyDescent="0.25">
      <c r="A22628"/>
    </row>
    <row r="22629" spans="1:1" ht="13.2" x14ac:dyDescent="0.25">
      <c r="A22629"/>
    </row>
    <row r="22630" spans="1:1" ht="13.2" x14ac:dyDescent="0.25">
      <c r="A22630"/>
    </row>
    <row r="22631" spans="1:1" ht="13.2" x14ac:dyDescent="0.25">
      <c r="A22631"/>
    </row>
    <row r="22632" spans="1:1" ht="13.2" x14ac:dyDescent="0.25">
      <c r="A22632"/>
    </row>
    <row r="22633" spans="1:1" ht="13.2" x14ac:dyDescent="0.25">
      <c r="A22633"/>
    </row>
    <row r="22634" spans="1:1" ht="13.2" x14ac:dyDescent="0.25">
      <c r="A22634"/>
    </row>
    <row r="22635" spans="1:1" ht="13.2" x14ac:dyDescent="0.25">
      <c r="A22635"/>
    </row>
    <row r="22636" spans="1:1" ht="13.2" x14ac:dyDescent="0.25">
      <c r="A22636"/>
    </row>
    <row r="22637" spans="1:1" ht="13.2" x14ac:dyDescent="0.25">
      <c r="A22637"/>
    </row>
    <row r="22638" spans="1:1" ht="13.2" x14ac:dyDescent="0.25">
      <c r="A22638"/>
    </row>
    <row r="22639" spans="1:1" ht="13.2" x14ac:dyDescent="0.25">
      <c r="A22639"/>
    </row>
    <row r="22640" spans="1:1" ht="13.2" x14ac:dyDescent="0.25">
      <c r="A22640"/>
    </row>
    <row r="22641" spans="1:1" ht="13.2" x14ac:dyDescent="0.25">
      <c r="A22641"/>
    </row>
    <row r="22642" spans="1:1" ht="13.2" x14ac:dyDescent="0.25">
      <c r="A22642"/>
    </row>
    <row r="22643" spans="1:1" ht="13.2" x14ac:dyDescent="0.25">
      <c r="A22643"/>
    </row>
    <row r="22644" spans="1:1" ht="13.2" x14ac:dyDescent="0.25">
      <c r="A22644"/>
    </row>
    <row r="22645" spans="1:1" ht="13.2" x14ac:dyDescent="0.25">
      <c r="A22645"/>
    </row>
    <row r="22646" spans="1:1" ht="13.2" x14ac:dyDescent="0.25">
      <c r="A22646"/>
    </row>
    <row r="22647" spans="1:1" ht="13.2" x14ac:dyDescent="0.25">
      <c r="A22647"/>
    </row>
    <row r="22648" spans="1:1" ht="13.2" x14ac:dyDescent="0.25">
      <c r="A22648"/>
    </row>
    <row r="22649" spans="1:1" ht="13.2" x14ac:dyDescent="0.25">
      <c r="A22649"/>
    </row>
    <row r="22650" spans="1:1" ht="13.2" x14ac:dyDescent="0.25">
      <c r="A22650"/>
    </row>
    <row r="22651" spans="1:1" ht="13.2" x14ac:dyDescent="0.25">
      <c r="A22651"/>
    </row>
    <row r="22652" spans="1:1" ht="13.2" x14ac:dyDescent="0.25">
      <c r="A22652"/>
    </row>
    <row r="22653" spans="1:1" ht="13.2" x14ac:dyDescent="0.25">
      <c r="A22653"/>
    </row>
    <row r="22654" spans="1:1" ht="13.2" x14ac:dyDescent="0.25">
      <c r="A22654"/>
    </row>
    <row r="22655" spans="1:1" ht="13.2" x14ac:dyDescent="0.25">
      <c r="A22655"/>
    </row>
    <row r="22656" spans="1:1" ht="13.2" x14ac:dyDescent="0.25">
      <c r="A22656"/>
    </row>
    <row r="22657" spans="1:1" ht="13.2" x14ac:dyDescent="0.25">
      <c r="A22657"/>
    </row>
    <row r="22658" spans="1:1" ht="13.2" x14ac:dyDescent="0.25">
      <c r="A22658"/>
    </row>
    <row r="22659" spans="1:1" ht="13.2" x14ac:dyDescent="0.25">
      <c r="A22659"/>
    </row>
    <row r="22660" spans="1:1" ht="13.2" x14ac:dyDescent="0.25">
      <c r="A22660"/>
    </row>
    <row r="22661" spans="1:1" ht="13.2" x14ac:dyDescent="0.25">
      <c r="A22661"/>
    </row>
    <row r="22662" spans="1:1" ht="13.2" x14ac:dyDescent="0.25">
      <c r="A22662"/>
    </row>
    <row r="22663" spans="1:1" ht="13.2" x14ac:dyDescent="0.25">
      <c r="A22663"/>
    </row>
    <row r="22664" spans="1:1" ht="13.2" x14ac:dyDescent="0.25">
      <c r="A22664"/>
    </row>
    <row r="22665" spans="1:1" ht="13.2" x14ac:dyDescent="0.25">
      <c r="A22665"/>
    </row>
    <row r="22666" spans="1:1" ht="13.2" x14ac:dyDescent="0.25">
      <c r="A22666"/>
    </row>
    <row r="22667" spans="1:1" ht="13.2" x14ac:dyDescent="0.25">
      <c r="A22667"/>
    </row>
    <row r="22668" spans="1:1" ht="13.2" x14ac:dyDescent="0.25">
      <c r="A22668"/>
    </row>
    <row r="22669" spans="1:1" ht="13.2" x14ac:dyDescent="0.25">
      <c r="A22669"/>
    </row>
    <row r="22670" spans="1:1" ht="13.2" x14ac:dyDescent="0.25">
      <c r="A22670"/>
    </row>
    <row r="22671" spans="1:1" ht="13.2" x14ac:dyDescent="0.25">
      <c r="A22671"/>
    </row>
    <row r="22672" spans="1:1" ht="13.2" x14ac:dyDescent="0.25">
      <c r="A22672"/>
    </row>
    <row r="22673" spans="1:1" ht="13.2" x14ac:dyDescent="0.25">
      <c r="A22673"/>
    </row>
    <row r="22674" spans="1:1" ht="13.2" x14ac:dyDescent="0.25">
      <c r="A22674"/>
    </row>
    <row r="22675" spans="1:1" ht="13.2" x14ac:dyDescent="0.25">
      <c r="A22675"/>
    </row>
    <row r="22676" spans="1:1" ht="13.2" x14ac:dyDescent="0.25">
      <c r="A22676"/>
    </row>
    <row r="22677" spans="1:1" ht="13.2" x14ac:dyDescent="0.25">
      <c r="A22677"/>
    </row>
    <row r="22678" spans="1:1" ht="13.2" x14ac:dyDescent="0.25">
      <c r="A22678"/>
    </row>
    <row r="22679" spans="1:1" ht="13.2" x14ac:dyDescent="0.25">
      <c r="A22679"/>
    </row>
    <row r="22680" spans="1:1" ht="13.2" x14ac:dyDescent="0.25">
      <c r="A22680"/>
    </row>
    <row r="22681" spans="1:1" ht="13.2" x14ac:dyDescent="0.25">
      <c r="A22681"/>
    </row>
    <row r="22682" spans="1:1" ht="13.2" x14ac:dyDescent="0.25">
      <c r="A22682"/>
    </row>
    <row r="22683" spans="1:1" ht="13.2" x14ac:dyDescent="0.25">
      <c r="A22683"/>
    </row>
    <row r="22684" spans="1:1" ht="13.2" x14ac:dyDescent="0.25">
      <c r="A22684"/>
    </row>
    <row r="22685" spans="1:1" ht="13.2" x14ac:dyDescent="0.25">
      <c r="A22685"/>
    </row>
    <row r="22686" spans="1:1" ht="13.2" x14ac:dyDescent="0.25">
      <c r="A22686"/>
    </row>
    <row r="22687" spans="1:1" ht="13.2" x14ac:dyDescent="0.25">
      <c r="A22687"/>
    </row>
    <row r="22688" spans="1:1" ht="13.2" x14ac:dyDescent="0.25">
      <c r="A22688"/>
    </row>
    <row r="22689" spans="1:1" ht="13.2" x14ac:dyDescent="0.25">
      <c r="A22689"/>
    </row>
    <row r="22690" spans="1:1" ht="13.2" x14ac:dyDescent="0.25">
      <c r="A22690"/>
    </row>
    <row r="22691" spans="1:1" ht="13.2" x14ac:dyDescent="0.25">
      <c r="A22691"/>
    </row>
    <row r="22692" spans="1:1" ht="13.2" x14ac:dyDescent="0.25">
      <c r="A22692"/>
    </row>
    <row r="22693" spans="1:1" ht="13.2" x14ac:dyDescent="0.25">
      <c r="A22693"/>
    </row>
    <row r="22694" spans="1:1" ht="13.2" x14ac:dyDescent="0.25">
      <c r="A22694"/>
    </row>
    <row r="22695" spans="1:1" ht="13.2" x14ac:dyDescent="0.25">
      <c r="A22695"/>
    </row>
    <row r="22696" spans="1:1" ht="13.2" x14ac:dyDescent="0.25">
      <c r="A22696"/>
    </row>
    <row r="22697" spans="1:1" ht="13.2" x14ac:dyDescent="0.25">
      <c r="A22697"/>
    </row>
    <row r="22698" spans="1:1" ht="13.2" x14ac:dyDescent="0.25">
      <c r="A22698"/>
    </row>
    <row r="22699" spans="1:1" ht="13.2" x14ac:dyDescent="0.25">
      <c r="A22699"/>
    </row>
    <row r="22700" spans="1:1" ht="13.2" x14ac:dyDescent="0.25">
      <c r="A22700"/>
    </row>
    <row r="22701" spans="1:1" ht="13.2" x14ac:dyDescent="0.25">
      <c r="A22701"/>
    </row>
    <row r="22702" spans="1:1" ht="13.2" x14ac:dyDescent="0.25">
      <c r="A22702"/>
    </row>
    <row r="22703" spans="1:1" ht="13.2" x14ac:dyDescent="0.25">
      <c r="A22703"/>
    </row>
    <row r="22704" spans="1:1" ht="13.2" x14ac:dyDescent="0.25">
      <c r="A22704"/>
    </row>
    <row r="22705" spans="1:1" ht="13.2" x14ac:dyDescent="0.25">
      <c r="A22705"/>
    </row>
    <row r="22706" spans="1:1" ht="13.2" x14ac:dyDescent="0.25">
      <c r="A22706"/>
    </row>
    <row r="22707" spans="1:1" ht="13.2" x14ac:dyDescent="0.25">
      <c r="A22707"/>
    </row>
    <row r="22708" spans="1:1" ht="13.2" x14ac:dyDescent="0.25">
      <c r="A22708"/>
    </row>
    <row r="22709" spans="1:1" ht="13.2" x14ac:dyDescent="0.25">
      <c r="A22709"/>
    </row>
    <row r="22710" spans="1:1" ht="13.2" x14ac:dyDescent="0.25">
      <c r="A22710"/>
    </row>
    <row r="22711" spans="1:1" ht="13.2" x14ac:dyDescent="0.25">
      <c r="A22711"/>
    </row>
    <row r="22712" spans="1:1" ht="13.2" x14ac:dyDescent="0.25">
      <c r="A22712"/>
    </row>
    <row r="22713" spans="1:1" ht="13.2" x14ac:dyDescent="0.25">
      <c r="A22713"/>
    </row>
    <row r="22714" spans="1:1" ht="13.2" x14ac:dyDescent="0.25">
      <c r="A22714"/>
    </row>
    <row r="22715" spans="1:1" ht="13.2" x14ac:dyDescent="0.25">
      <c r="A22715"/>
    </row>
    <row r="22716" spans="1:1" ht="13.2" x14ac:dyDescent="0.25">
      <c r="A22716"/>
    </row>
    <row r="22717" spans="1:1" ht="13.2" x14ac:dyDescent="0.25">
      <c r="A22717"/>
    </row>
    <row r="22718" spans="1:1" ht="13.2" x14ac:dyDescent="0.25">
      <c r="A22718"/>
    </row>
    <row r="22719" spans="1:1" ht="13.2" x14ac:dyDescent="0.25">
      <c r="A22719"/>
    </row>
    <row r="22720" spans="1:1" ht="13.2" x14ac:dyDescent="0.25">
      <c r="A22720"/>
    </row>
    <row r="22721" spans="1:1" ht="13.2" x14ac:dyDescent="0.25">
      <c r="A22721"/>
    </row>
    <row r="22722" spans="1:1" ht="13.2" x14ac:dyDescent="0.25">
      <c r="A22722"/>
    </row>
    <row r="22723" spans="1:1" ht="13.2" x14ac:dyDescent="0.25">
      <c r="A22723"/>
    </row>
    <row r="22724" spans="1:1" ht="13.2" x14ac:dyDescent="0.25">
      <c r="A22724"/>
    </row>
    <row r="22725" spans="1:1" ht="13.2" x14ac:dyDescent="0.25">
      <c r="A22725"/>
    </row>
    <row r="22726" spans="1:1" ht="13.2" x14ac:dyDescent="0.25">
      <c r="A22726"/>
    </row>
    <row r="22727" spans="1:1" ht="13.2" x14ac:dyDescent="0.25">
      <c r="A22727"/>
    </row>
    <row r="22728" spans="1:1" ht="13.2" x14ac:dyDescent="0.25">
      <c r="A22728"/>
    </row>
    <row r="22729" spans="1:1" ht="13.2" x14ac:dyDescent="0.25">
      <c r="A22729"/>
    </row>
    <row r="22730" spans="1:1" ht="13.2" x14ac:dyDescent="0.25">
      <c r="A22730"/>
    </row>
    <row r="22731" spans="1:1" ht="13.2" x14ac:dyDescent="0.25">
      <c r="A22731"/>
    </row>
    <row r="22732" spans="1:1" ht="13.2" x14ac:dyDescent="0.25">
      <c r="A22732"/>
    </row>
    <row r="22733" spans="1:1" ht="13.2" x14ac:dyDescent="0.25">
      <c r="A22733"/>
    </row>
    <row r="22734" spans="1:1" ht="13.2" x14ac:dyDescent="0.25">
      <c r="A22734"/>
    </row>
    <row r="22735" spans="1:1" ht="13.2" x14ac:dyDescent="0.25">
      <c r="A22735"/>
    </row>
    <row r="22736" spans="1:1" ht="13.2" x14ac:dyDescent="0.25">
      <c r="A22736"/>
    </row>
    <row r="22737" spans="1:1" ht="13.2" x14ac:dyDescent="0.25">
      <c r="A22737"/>
    </row>
    <row r="22738" spans="1:1" ht="13.2" x14ac:dyDescent="0.25">
      <c r="A22738"/>
    </row>
    <row r="22739" spans="1:1" ht="13.2" x14ac:dyDescent="0.25">
      <c r="A22739"/>
    </row>
    <row r="22740" spans="1:1" ht="13.2" x14ac:dyDescent="0.25">
      <c r="A22740"/>
    </row>
    <row r="22741" spans="1:1" ht="13.2" x14ac:dyDescent="0.25">
      <c r="A22741"/>
    </row>
    <row r="22742" spans="1:1" ht="13.2" x14ac:dyDescent="0.25">
      <c r="A22742"/>
    </row>
    <row r="22743" spans="1:1" ht="13.2" x14ac:dyDescent="0.25">
      <c r="A22743"/>
    </row>
    <row r="22744" spans="1:1" ht="13.2" x14ac:dyDescent="0.25">
      <c r="A22744"/>
    </row>
    <row r="22745" spans="1:1" ht="13.2" x14ac:dyDescent="0.25">
      <c r="A22745"/>
    </row>
    <row r="22746" spans="1:1" ht="13.2" x14ac:dyDescent="0.25">
      <c r="A22746"/>
    </row>
    <row r="22747" spans="1:1" ht="13.2" x14ac:dyDescent="0.25">
      <c r="A22747"/>
    </row>
    <row r="22748" spans="1:1" ht="13.2" x14ac:dyDescent="0.25">
      <c r="A22748"/>
    </row>
    <row r="22749" spans="1:1" ht="13.2" x14ac:dyDescent="0.25">
      <c r="A22749"/>
    </row>
    <row r="22750" spans="1:1" ht="13.2" x14ac:dyDescent="0.25">
      <c r="A22750"/>
    </row>
    <row r="22751" spans="1:1" ht="13.2" x14ac:dyDescent="0.25">
      <c r="A22751"/>
    </row>
    <row r="22752" spans="1:1" ht="13.2" x14ac:dyDescent="0.25">
      <c r="A22752"/>
    </row>
    <row r="22753" spans="1:1" ht="13.2" x14ac:dyDescent="0.25">
      <c r="A22753"/>
    </row>
    <row r="22754" spans="1:1" ht="13.2" x14ac:dyDescent="0.25">
      <c r="A22754"/>
    </row>
    <row r="22755" spans="1:1" ht="13.2" x14ac:dyDescent="0.25">
      <c r="A22755"/>
    </row>
    <row r="22756" spans="1:1" ht="13.2" x14ac:dyDescent="0.25">
      <c r="A22756"/>
    </row>
    <row r="22757" spans="1:1" ht="13.2" x14ac:dyDescent="0.25">
      <c r="A22757"/>
    </row>
    <row r="22758" spans="1:1" ht="13.2" x14ac:dyDescent="0.25">
      <c r="A22758"/>
    </row>
    <row r="22759" spans="1:1" ht="13.2" x14ac:dyDescent="0.25">
      <c r="A22759"/>
    </row>
    <row r="22760" spans="1:1" ht="13.2" x14ac:dyDescent="0.25">
      <c r="A22760"/>
    </row>
    <row r="22761" spans="1:1" ht="13.2" x14ac:dyDescent="0.25">
      <c r="A22761"/>
    </row>
    <row r="22762" spans="1:1" ht="13.2" x14ac:dyDescent="0.25">
      <c r="A22762"/>
    </row>
    <row r="22763" spans="1:1" ht="13.2" x14ac:dyDescent="0.25">
      <c r="A22763"/>
    </row>
    <row r="22764" spans="1:1" ht="13.2" x14ac:dyDescent="0.25">
      <c r="A22764"/>
    </row>
    <row r="22765" spans="1:1" ht="13.2" x14ac:dyDescent="0.25">
      <c r="A22765"/>
    </row>
    <row r="22766" spans="1:1" ht="13.2" x14ac:dyDescent="0.25">
      <c r="A22766"/>
    </row>
    <row r="22767" spans="1:1" ht="13.2" x14ac:dyDescent="0.25">
      <c r="A22767"/>
    </row>
    <row r="22768" spans="1:1" ht="13.2" x14ac:dyDescent="0.25">
      <c r="A22768"/>
    </row>
    <row r="22769" spans="1:1" ht="13.2" x14ac:dyDescent="0.25">
      <c r="A22769"/>
    </row>
    <row r="22770" spans="1:1" ht="13.2" x14ac:dyDescent="0.25">
      <c r="A22770"/>
    </row>
    <row r="22771" spans="1:1" ht="13.2" x14ac:dyDescent="0.25">
      <c r="A22771"/>
    </row>
    <row r="22772" spans="1:1" ht="13.2" x14ac:dyDescent="0.25">
      <c r="A22772"/>
    </row>
    <row r="22773" spans="1:1" ht="13.2" x14ac:dyDescent="0.25">
      <c r="A22773"/>
    </row>
    <row r="22774" spans="1:1" ht="13.2" x14ac:dyDescent="0.25">
      <c r="A22774"/>
    </row>
    <row r="22775" spans="1:1" ht="13.2" x14ac:dyDescent="0.25">
      <c r="A22775"/>
    </row>
    <row r="22776" spans="1:1" ht="13.2" x14ac:dyDescent="0.25">
      <c r="A22776"/>
    </row>
    <row r="22777" spans="1:1" ht="13.2" x14ac:dyDescent="0.25">
      <c r="A22777"/>
    </row>
    <row r="22778" spans="1:1" ht="13.2" x14ac:dyDescent="0.25">
      <c r="A22778"/>
    </row>
    <row r="22779" spans="1:1" ht="13.2" x14ac:dyDescent="0.25">
      <c r="A22779"/>
    </row>
    <row r="22780" spans="1:1" ht="13.2" x14ac:dyDescent="0.25">
      <c r="A22780"/>
    </row>
    <row r="22781" spans="1:1" ht="13.2" x14ac:dyDescent="0.25">
      <c r="A22781"/>
    </row>
    <row r="22782" spans="1:1" ht="13.2" x14ac:dyDescent="0.25">
      <c r="A22782"/>
    </row>
    <row r="22783" spans="1:1" ht="13.2" x14ac:dyDescent="0.25">
      <c r="A22783"/>
    </row>
    <row r="22784" spans="1:1" ht="13.2" x14ac:dyDescent="0.25">
      <c r="A22784"/>
    </row>
    <row r="22785" spans="1:1" ht="13.2" x14ac:dyDescent="0.25">
      <c r="A22785"/>
    </row>
    <row r="22786" spans="1:1" ht="13.2" x14ac:dyDescent="0.25">
      <c r="A22786"/>
    </row>
    <row r="22787" spans="1:1" ht="13.2" x14ac:dyDescent="0.25">
      <c r="A22787"/>
    </row>
    <row r="22788" spans="1:1" ht="13.2" x14ac:dyDescent="0.25">
      <c r="A22788"/>
    </row>
    <row r="22789" spans="1:1" ht="13.2" x14ac:dyDescent="0.25">
      <c r="A22789"/>
    </row>
    <row r="22790" spans="1:1" ht="13.2" x14ac:dyDescent="0.25">
      <c r="A22790"/>
    </row>
    <row r="22791" spans="1:1" ht="13.2" x14ac:dyDescent="0.25">
      <c r="A22791"/>
    </row>
    <row r="22792" spans="1:1" ht="13.2" x14ac:dyDescent="0.25">
      <c r="A22792"/>
    </row>
    <row r="22793" spans="1:1" ht="13.2" x14ac:dyDescent="0.25">
      <c r="A22793"/>
    </row>
    <row r="22794" spans="1:1" ht="13.2" x14ac:dyDescent="0.25">
      <c r="A22794"/>
    </row>
    <row r="22795" spans="1:1" ht="13.2" x14ac:dyDescent="0.25">
      <c r="A22795"/>
    </row>
    <row r="22796" spans="1:1" ht="13.2" x14ac:dyDescent="0.25">
      <c r="A22796"/>
    </row>
    <row r="22797" spans="1:1" ht="13.2" x14ac:dyDescent="0.25">
      <c r="A22797"/>
    </row>
    <row r="22798" spans="1:1" ht="13.2" x14ac:dyDescent="0.25">
      <c r="A22798"/>
    </row>
    <row r="22799" spans="1:1" ht="13.2" x14ac:dyDescent="0.25">
      <c r="A22799"/>
    </row>
    <row r="22800" spans="1:1" ht="13.2" x14ac:dyDescent="0.25">
      <c r="A22800"/>
    </row>
    <row r="22801" spans="1:1" ht="13.2" x14ac:dyDescent="0.25">
      <c r="A22801"/>
    </row>
    <row r="22802" spans="1:1" ht="13.2" x14ac:dyDescent="0.25">
      <c r="A22802"/>
    </row>
    <row r="22803" spans="1:1" ht="13.2" x14ac:dyDescent="0.25">
      <c r="A22803"/>
    </row>
    <row r="22804" spans="1:1" ht="13.2" x14ac:dyDescent="0.25">
      <c r="A22804"/>
    </row>
    <row r="22805" spans="1:1" ht="13.2" x14ac:dyDescent="0.25">
      <c r="A22805"/>
    </row>
    <row r="22806" spans="1:1" ht="13.2" x14ac:dyDescent="0.25">
      <c r="A22806"/>
    </row>
    <row r="22807" spans="1:1" ht="13.2" x14ac:dyDescent="0.25">
      <c r="A22807"/>
    </row>
    <row r="22808" spans="1:1" ht="13.2" x14ac:dyDescent="0.25">
      <c r="A22808"/>
    </row>
    <row r="22809" spans="1:1" ht="13.2" x14ac:dyDescent="0.25">
      <c r="A22809"/>
    </row>
    <row r="22810" spans="1:1" ht="13.2" x14ac:dyDescent="0.25">
      <c r="A22810"/>
    </row>
    <row r="22811" spans="1:1" ht="13.2" x14ac:dyDescent="0.25">
      <c r="A22811"/>
    </row>
    <row r="22812" spans="1:1" ht="13.2" x14ac:dyDescent="0.25">
      <c r="A22812"/>
    </row>
    <row r="22813" spans="1:1" ht="13.2" x14ac:dyDescent="0.25">
      <c r="A22813"/>
    </row>
    <row r="22814" spans="1:1" ht="13.2" x14ac:dyDescent="0.25">
      <c r="A22814"/>
    </row>
    <row r="22815" spans="1:1" ht="13.2" x14ac:dyDescent="0.25">
      <c r="A22815"/>
    </row>
    <row r="22816" spans="1:1" ht="13.2" x14ac:dyDescent="0.25">
      <c r="A22816"/>
    </row>
    <row r="22817" spans="1:1" ht="13.2" x14ac:dyDescent="0.25">
      <c r="A22817"/>
    </row>
    <row r="22818" spans="1:1" ht="13.2" x14ac:dyDescent="0.25">
      <c r="A22818"/>
    </row>
    <row r="22819" spans="1:1" ht="13.2" x14ac:dyDescent="0.25">
      <c r="A22819"/>
    </row>
    <row r="22820" spans="1:1" ht="13.2" x14ac:dyDescent="0.25">
      <c r="A22820"/>
    </row>
    <row r="22821" spans="1:1" ht="13.2" x14ac:dyDescent="0.25">
      <c r="A22821"/>
    </row>
    <row r="22822" spans="1:1" ht="13.2" x14ac:dyDescent="0.25">
      <c r="A22822"/>
    </row>
    <row r="22823" spans="1:1" ht="13.2" x14ac:dyDescent="0.25">
      <c r="A22823"/>
    </row>
    <row r="22824" spans="1:1" ht="13.2" x14ac:dyDescent="0.25">
      <c r="A22824"/>
    </row>
    <row r="22825" spans="1:1" ht="13.2" x14ac:dyDescent="0.25">
      <c r="A22825"/>
    </row>
    <row r="22826" spans="1:1" ht="13.2" x14ac:dyDescent="0.25">
      <c r="A22826"/>
    </row>
    <row r="22827" spans="1:1" ht="13.2" x14ac:dyDescent="0.25">
      <c r="A22827"/>
    </row>
    <row r="22828" spans="1:1" ht="13.2" x14ac:dyDescent="0.25">
      <c r="A22828"/>
    </row>
    <row r="22829" spans="1:1" ht="13.2" x14ac:dyDescent="0.25">
      <c r="A22829"/>
    </row>
    <row r="22830" spans="1:1" ht="13.2" x14ac:dyDescent="0.25">
      <c r="A22830"/>
    </row>
    <row r="22831" spans="1:1" ht="13.2" x14ac:dyDescent="0.25">
      <c r="A22831"/>
    </row>
    <row r="22832" spans="1:1" ht="13.2" x14ac:dyDescent="0.25">
      <c r="A22832"/>
    </row>
    <row r="22833" spans="1:1" ht="13.2" x14ac:dyDescent="0.25">
      <c r="A22833"/>
    </row>
    <row r="22834" spans="1:1" ht="13.2" x14ac:dyDescent="0.25">
      <c r="A22834"/>
    </row>
    <row r="22835" spans="1:1" ht="13.2" x14ac:dyDescent="0.25">
      <c r="A22835"/>
    </row>
    <row r="22836" spans="1:1" ht="13.2" x14ac:dyDescent="0.25">
      <c r="A22836"/>
    </row>
    <row r="22837" spans="1:1" ht="13.2" x14ac:dyDescent="0.25">
      <c r="A22837"/>
    </row>
    <row r="22838" spans="1:1" ht="13.2" x14ac:dyDescent="0.25">
      <c r="A22838"/>
    </row>
    <row r="22839" spans="1:1" ht="13.2" x14ac:dyDescent="0.25">
      <c r="A22839"/>
    </row>
    <row r="22840" spans="1:1" ht="13.2" x14ac:dyDescent="0.25">
      <c r="A22840"/>
    </row>
    <row r="22841" spans="1:1" ht="13.2" x14ac:dyDescent="0.25">
      <c r="A22841"/>
    </row>
    <row r="22842" spans="1:1" ht="13.2" x14ac:dyDescent="0.25">
      <c r="A22842"/>
    </row>
    <row r="22843" spans="1:1" ht="13.2" x14ac:dyDescent="0.25">
      <c r="A22843"/>
    </row>
    <row r="22844" spans="1:1" ht="13.2" x14ac:dyDescent="0.25">
      <c r="A22844"/>
    </row>
    <row r="22845" spans="1:1" ht="13.2" x14ac:dyDescent="0.25">
      <c r="A22845"/>
    </row>
    <row r="22846" spans="1:1" ht="13.2" x14ac:dyDescent="0.25">
      <c r="A22846"/>
    </row>
    <row r="22847" spans="1:1" ht="13.2" x14ac:dyDescent="0.25">
      <c r="A22847"/>
    </row>
    <row r="22848" spans="1:1" ht="13.2" x14ac:dyDescent="0.25">
      <c r="A22848"/>
    </row>
    <row r="22849" spans="1:1" ht="13.2" x14ac:dyDescent="0.25">
      <c r="A22849"/>
    </row>
    <row r="22850" spans="1:1" ht="13.2" x14ac:dyDescent="0.25">
      <c r="A22850"/>
    </row>
    <row r="22851" spans="1:1" ht="13.2" x14ac:dyDescent="0.25">
      <c r="A22851"/>
    </row>
    <row r="22852" spans="1:1" ht="13.2" x14ac:dyDescent="0.25">
      <c r="A22852"/>
    </row>
    <row r="22853" spans="1:1" ht="13.2" x14ac:dyDescent="0.25">
      <c r="A22853"/>
    </row>
    <row r="22854" spans="1:1" ht="13.2" x14ac:dyDescent="0.25">
      <c r="A22854"/>
    </row>
    <row r="22855" spans="1:1" ht="13.2" x14ac:dyDescent="0.25">
      <c r="A22855"/>
    </row>
    <row r="22856" spans="1:1" ht="13.2" x14ac:dyDescent="0.25">
      <c r="A22856"/>
    </row>
    <row r="22857" spans="1:1" ht="13.2" x14ac:dyDescent="0.25">
      <c r="A22857"/>
    </row>
    <row r="22858" spans="1:1" ht="13.2" x14ac:dyDescent="0.25">
      <c r="A22858"/>
    </row>
    <row r="22859" spans="1:1" ht="13.2" x14ac:dyDescent="0.25">
      <c r="A22859"/>
    </row>
    <row r="22860" spans="1:1" ht="13.2" x14ac:dyDescent="0.25">
      <c r="A22860"/>
    </row>
    <row r="22861" spans="1:1" ht="13.2" x14ac:dyDescent="0.25">
      <c r="A22861"/>
    </row>
    <row r="22862" spans="1:1" ht="13.2" x14ac:dyDescent="0.25">
      <c r="A22862"/>
    </row>
    <row r="22863" spans="1:1" ht="13.2" x14ac:dyDescent="0.25">
      <c r="A22863"/>
    </row>
    <row r="22864" spans="1:1" ht="13.2" x14ac:dyDescent="0.25">
      <c r="A22864"/>
    </row>
    <row r="22865" spans="1:1" ht="13.2" x14ac:dyDescent="0.25">
      <c r="A22865"/>
    </row>
    <row r="22866" spans="1:1" ht="13.2" x14ac:dyDescent="0.25">
      <c r="A22866"/>
    </row>
    <row r="22867" spans="1:1" ht="13.2" x14ac:dyDescent="0.25">
      <c r="A22867"/>
    </row>
    <row r="22868" spans="1:1" ht="13.2" x14ac:dyDescent="0.25">
      <c r="A22868"/>
    </row>
    <row r="22869" spans="1:1" ht="13.2" x14ac:dyDescent="0.25">
      <c r="A22869"/>
    </row>
    <row r="22870" spans="1:1" ht="13.2" x14ac:dyDescent="0.25">
      <c r="A22870"/>
    </row>
    <row r="22871" spans="1:1" ht="13.2" x14ac:dyDescent="0.25">
      <c r="A22871"/>
    </row>
    <row r="22872" spans="1:1" ht="13.2" x14ac:dyDescent="0.25">
      <c r="A22872"/>
    </row>
    <row r="22873" spans="1:1" ht="13.2" x14ac:dyDescent="0.25">
      <c r="A22873"/>
    </row>
    <row r="22874" spans="1:1" ht="13.2" x14ac:dyDescent="0.25">
      <c r="A22874"/>
    </row>
    <row r="22875" spans="1:1" ht="13.2" x14ac:dyDescent="0.25">
      <c r="A22875"/>
    </row>
    <row r="22876" spans="1:1" ht="13.2" x14ac:dyDescent="0.25">
      <c r="A22876"/>
    </row>
    <row r="22877" spans="1:1" ht="13.2" x14ac:dyDescent="0.25">
      <c r="A22877"/>
    </row>
    <row r="22878" spans="1:1" ht="13.2" x14ac:dyDescent="0.25">
      <c r="A22878"/>
    </row>
    <row r="22879" spans="1:1" ht="13.2" x14ac:dyDescent="0.25">
      <c r="A22879"/>
    </row>
    <row r="22880" spans="1:1" ht="13.2" x14ac:dyDescent="0.25">
      <c r="A22880"/>
    </row>
    <row r="22881" spans="1:1" ht="13.2" x14ac:dyDescent="0.25">
      <c r="A22881"/>
    </row>
    <row r="22882" spans="1:1" ht="13.2" x14ac:dyDescent="0.25">
      <c r="A22882"/>
    </row>
    <row r="22883" spans="1:1" ht="13.2" x14ac:dyDescent="0.25">
      <c r="A22883"/>
    </row>
    <row r="22884" spans="1:1" ht="13.2" x14ac:dyDescent="0.25">
      <c r="A22884"/>
    </row>
    <row r="22885" spans="1:1" ht="13.2" x14ac:dyDescent="0.25">
      <c r="A22885"/>
    </row>
    <row r="22886" spans="1:1" ht="13.2" x14ac:dyDescent="0.25">
      <c r="A22886"/>
    </row>
    <row r="22887" spans="1:1" ht="13.2" x14ac:dyDescent="0.25">
      <c r="A22887"/>
    </row>
    <row r="22888" spans="1:1" ht="13.2" x14ac:dyDescent="0.25">
      <c r="A22888"/>
    </row>
    <row r="22889" spans="1:1" ht="13.2" x14ac:dyDescent="0.25">
      <c r="A22889"/>
    </row>
    <row r="22890" spans="1:1" ht="13.2" x14ac:dyDescent="0.25">
      <c r="A22890"/>
    </row>
    <row r="22891" spans="1:1" ht="13.2" x14ac:dyDescent="0.25">
      <c r="A22891"/>
    </row>
    <row r="22892" spans="1:1" ht="13.2" x14ac:dyDescent="0.25">
      <c r="A22892"/>
    </row>
    <row r="22893" spans="1:1" ht="13.2" x14ac:dyDescent="0.25">
      <c r="A22893"/>
    </row>
    <row r="22894" spans="1:1" ht="13.2" x14ac:dyDescent="0.25">
      <c r="A22894"/>
    </row>
    <row r="22895" spans="1:1" ht="13.2" x14ac:dyDescent="0.25">
      <c r="A22895"/>
    </row>
    <row r="22896" spans="1:1" ht="13.2" x14ac:dyDescent="0.25">
      <c r="A22896"/>
    </row>
    <row r="22897" spans="1:1" ht="13.2" x14ac:dyDescent="0.25">
      <c r="A22897"/>
    </row>
    <row r="22898" spans="1:1" ht="13.2" x14ac:dyDescent="0.25">
      <c r="A22898"/>
    </row>
    <row r="22899" spans="1:1" ht="13.2" x14ac:dyDescent="0.25">
      <c r="A22899"/>
    </row>
    <row r="22900" spans="1:1" ht="13.2" x14ac:dyDescent="0.25">
      <c r="A22900"/>
    </row>
    <row r="22901" spans="1:1" ht="13.2" x14ac:dyDescent="0.25">
      <c r="A22901"/>
    </row>
    <row r="22902" spans="1:1" ht="13.2" x14ac:dyDescent="0.25">
      <c r="A22902"/>
    </row>
    <row r="22903" spans="1:1" ht="13.2" x14ac:dyDescent="0.25">
      <c r="A22903"/>
    </row>
    <row r="22904" spans="1:1" ht="13.2" x14ac:dyDescent="0.25">
      <c r="A22904"/>
    </row>
    <row r="22905" spans="1:1" ht="13.2" x14ac:dyDescent="0.25">
      <c r="A22905"/>
    </row>
    <row r="22906" spans="1:1" ht="13.2" x14ac:dyDescent="0.25">
      <c r="A22906"/>
    </row>
    <row r="22907" spans="1:1" ht="13.2" x14ac:dyDescent="0.25">
      <c r="A22907"/>
    </row>
    <row r="22908" spans="1:1" ht="13.2" x14ac:dyDescent="0.25">
      <c r="A22908"/>
    </row>
    <row r="22909" spans="1:1" ht="13.2" x14ac:dyDescent="0.25">
      <c r="A22909"/>
    </row>
    <row r="22910" spans="1:1" ht="13.2" x14ac:dyDescent="0.25">
      <c r="A22910"/>
    </row>
    <row r="22911" spans="1:1" ht="13.2" x14ac:dyDescent="0.25">
      <c r="A22911"/>
    </row>
    <row r="22912" spans="1:1" ht="13.2" x14ac:dyDescent="0.25">
      <c r="A22912"/>
    </row>
    <row r="22913" spans="1:1" ht="13.2" x14ac:dyDescent="0.25">
      <c r="A22913"/>
    </row>
    <row r="22914" spans="1:1" ht="13.2" x14ac:dyDescent="0.25">
      <c r="A22914"/>
    </row>
    <row r="22915" spans="1:1" ht="13.2" x14ac:dyDescent="0.25">
      <c r="A22915"/>
    </row>
    <row r="22916" spans="1:1" ht="13.2" x14ac:dyDescent="0.25">
      <c r="A22916"/>
    </row>
    <row r="22917" spans="1:1" ht="13.2" x14ac:dyDescent="0.25">
      <c r="A22917"/>
    </row>
    <row r="22918" spans="1:1" ht="13.2" x14ac:dyDescent="0.25">
      <c r="A22918"/>
    </row>
    <row r="22919" spans="1:1" ht="13.2" x14ac:dyDescent="0.25">
      <c r="A22919"/>
    </row>
    <row r="22920" spans="1:1" ht="13.2" x14ac:dyDescent="0.25">
      <c r="A22920"/>
    </row>
    <row r="22921" spans="1:1" ht="13.2" x14ac:dyDescent="0.25">
      <c r="A22921"/>
    </row>
    <row r="22922" spans="1:1" ht="13.2" x14ac:dyDescent="0.25">
      <c r="A22922"/>
    </row>
    <row r="22923" spans="1:1" ht="13.2" x14ac:dyDescent="0.25">
      <c r="A22923"/>
    </row>
    <row r="22924" spans="1:1" ht="13.2" x14ac:dyDescent="0.25">
      <c r="A22924"/>
    </row>
    <row r="22925" spans="1:1" ht="13.2" x14ac:dyDescent="0.25">
      <c r="A22925"/>
    </row>
    <row r="22926" spans="1:1" ht="13.2" x14ac:dyDescent="0.25">
      <c r="A22926"/>
    </row>
    <row r="22927" spans="1:1" ht="13.2" x14ac:dyDescent="0.25">
      <c r="A22927"/>
    </row>
    <row r="22928" spans="1:1" ht="13.2" x14ac:dyDescent="0.25">
      <c r="A22928"/>
    </row>
    <row r="22929" spans="1:1" ht="13.2" x14ac:dyDescent="0.25">
      <c r="A22929"/>
    </row>
    <row r="22930" spans="1:1" ht="13.2" x14ac:dyDescent="0.25">
      <c r="A22930"/>
    </row>
    <row r="22931" spans="1:1" ht="13.2" x14ac:dyDescent="0.25">
      <c r="A22931"/>
    </row>
    <row r="22932" spans="1:1" ht="13.2" x14ac:dyDescent="0.25">
      <c r="A22932"/>
    </row>
    <row r="22933" spans="1:1" ht="13.2" x14ac:dyDescent="0.25">
      <c r="A22933"/>
    </row>
    <row r="22934" spans="1:1" ht="13.2" x14ac:dyDescent="0.25">
      <c r="A22934"/>
    </row>
    <row r="22935" spans="1:1" ht="13.2" x14ac:dyDescent="0.25">
      <c r="A22935"/>
    </row>
    <row r="22936" spans="1:1" ht="13.2" x14ac:dyDescent="0.25">
      <c r="A22936"/>
    </row>
    <row r="22937" spans="1:1" ht="13.2" x14ac:dyDescent="0.25">
      <c r="A22937"/>
    </row>
    <row r="22938" spans="1:1" ht="13.2" x14ac:dyDescent="0.25">
      <c r="A22938"/>
    </row>
    <row r="22939" spans="1:1" ht="13.2" x14ac:dyDescent="0.25">
      <c r="A22939"/>
    </row>
    <row r="22940" spans="1:1" ht="13.2" x14ac:dyDescent="0.25">
      <c r="A22940"/>
    </row>
    <row r="22941" spans="1:1" ht="13.2" x14ac:dyDescent="0.25">
      <c r="A22941"/>
    </row>
    <row r="22942" spans="1:1" ht="13.2" x14ac:dyDescent="0.25">
      <c r="A22942"/>
    </row>
    <row r="22943" spans="1:1" ht="13.2" x14ac:dyDescent="0.25">
      <c r="A22943"/>
    </row>
    <row r="22944" spans="1:1" ht="13.2" x14ac:dyDescent="0.25">
      <c r="A22944"/>
    </row>
    <row r="22945" spans="1:1" ht="13.2" x14ac:dyDescent="0.25">
      <c r="A22945"/>
    </row>
    <row r="22946" spans="1:1" ht="13.2" x14ac:dyDescent="0.25">
      <c r="A22946"/>
    </row>
    <row r="22947" spans="1:1" ht="13.2" x14ac:dyDescent="0.25">
      <c r="A22947"/>
    </row>
    <row r="22948" spans="1:1" ht="13.2" x14ac:dyDescent="0.25">
      <c r="A22948"/>
    </row>
    <row r="22949" spans="1:1" ht="13.2" x14ac:dyDescent="0.25">
      <c r="A22949"/>
    </row>
    <row r="22950" spans="1:1" ht="13.2" x14ac:dyDescent="0.25">
      <c r="A22950"/>
    </row>
    <row r="22951" spans="1:1" ht="13.2" x14ac:dyDescent="0.25">
      <c r="A22951"/>
    </row>
    <row r="22952" spans="1:1" ht="13.2" x14ac:dyDescent="0.25">
      <c r="A22952"/>
    </row>
    <row r="22953" spans="1:1" ht="13.2" x14ac:dyDescent="0.25">
      <c r="A22953"/>
    </row>
    <row r="22954" spans="1:1" ht="13.2" x14ac:dyDescent="0.25">
      <c r="A22954"/>
    </row>
    <row r="22955" spans="1:1" ht="13.2" x14ac:dyDescent="0.25">
      <c r="A22955"/>
    </row>
    <row r="22956" spans="1:1" ht="13.2" x14ac:dyDescent="0.25">
      <c r="A22956"/>
    </row>
    <row r="22957" spans="1:1" ht="13.2" x14ac:dyDescent="0.25">
      <c r="A22957"/>
    </row>
    <row r="22958" spans="1:1" ht="13.2" x14ac:dyDescent="0.25">
      <c r="A22958"/>
    </row>
    <row r="22959" spans="1:1" ht="13.2" x14ac:dyDescent="0.25">
      <c r="A22959"/>
    </row>
    <row r="22960" spans="1:1" ht="13.2" x14ac:dyDescent="0.25">
      <c r="A22960"/>
    </row>
    <row r="22961" spans="1:1" ht="13.2" x14ac:dyDescent="0.25">
      <c r="A22961"/>
    </row>
    <row r="22962" spans="1:1" ht="13.2" x14ac:dyDescent="0.25">
      <c r="A22962"/>
    </row>
    <row r="22963" spans="1:1" ht="13.2" x14ac:dyDescent="0.25">
      <c r="A22963"/>
    </row>
    <row r="22964" spans="1:1" ht="13.2" x14ac:dyDescent="0.25">
      <c r="A22964"/>
    </row>
    <row r="22965" spans="1:1" ht="13.2" x14ac:dyDescent="0.25">
      <c r="A22965"/>
    </row>
    <row r="22966" spans="1:1" ht="13.2" x14ac:dyDescent="0.25">
      <c r="A22966"/>
    </row>
    <row r="22967" spans="1:1" ht="13.2" x14ac:dyDescent="0.25">
      <c r="A22967"/>
    </row>
    <row r="22968" spans="1:1" ht="13.2" x14ac:dyDescent="0.25">
      <c r="A22968"/>
    </row>
    <row r="22969" spans="1:1" ht="13.2" x14ac:dyDescent="0.25">
      <c r="A22969"/>
    </row>
    <row r="22970" spans="1:1" ht="13.2" x14ac:dyDescent="0.25">
      <c r="A22970"/>
    </row>
    <row r="22971" spans="1:1" ht="13.2" x14ac:dyDescent="0.25">
      <c r="A22971"/>
    </row>
    <row r="22972" spans="1:1" ht="13.2" x14ac:dyDescent="0.25">
      <c r="A22972"/>
    </row>
    <row r="22973" spans="1:1" ht="13.2" x14ac:dyDescent="0.25">
      <c r="A22973"/>
    </row>
    <row r="22974" spans="1:1" ht="13.2" x14ac:dyDescent="0.25">
      <c r="A22974"/>
    </row>
    <row r="22975" spans="1:1" ht="13.2" x14ac:dyDescent="0.25">
      <c r="A22975"/>
    </row>
    <row r="22976" spans="1:1" ht="13.2" x14ac:dyDescent="0.25">
      <c r="A22976"/>
    </row>
    <row r="22977" spans="1:1" ht="13.2" x14ac:dyDescent="0.25">
      <c r="A22977"/>
    </row>
    <row r="22978" spans="1:1" ht="13.2" x14ac:dyDescent="0.25">
      <c r="A22978"/>
    </row>
    <row r="22979" spans="1:1" ht="13.2" x14ac:dyDescent="0.25">
      <c r="A22979"/>
    </row>
    <row r="22980" spans="1:1" ht="13.2" x14ac:dyDescent="0.25">
      <c r="A22980"/>
    </row>
    <row r="22981" spans="1:1" ht="13.2" x14ac:dyDescent="0.25">
      <c r="A22981"/>
    </row>
    <row r="22982" spans="1:1" ht="13.2" x14ac:dyDescent="0.25">
      <c r="A22982"/>
    </row>
    <row r="22983" spans="1:1" ht="13.2" x14ac:dyDescent="0.25">
      <c r="A22983"/>
    </row>
    <row r="22984" spans="1:1" ht="13.2" x14ac:dyDescent="0.25">
      <c r="A22984"/>
    </row>
    <row r="22985" spans="1:1" ht="13.2" x14ac:dyDescent="0.25">
      <c r="A22985"/>
    </row>
    <row r="22986" spans="1:1" ht="13.2" x14ac:dyDescent="0.25">
      <c r="A22986"/>
    </row>
    <row r="22987" spans="1:1" ht="13.2" x14ac:dyDescent="0.25">
      <c r="A22987"/>
    </row>
    <row r="22988" spans="1:1" ht="13.2" x14ac:dyDescent="0.25">
      <c r="A22988"/>
    </row>
    <row r="22989" spans="1:1" ht="13.2" x14ac:dyDescent="0.25">
      <c r="A22989"/>
    </row>
    <row r="22990" spans="1:1" ht="13.2" x14ac:dyDescent="0.25">
      <c r="A22990"/>
    </row>
    <row r="22991" spans="1:1" ht="13.2" x14ac:dyDescent="0.25">
      <c r="A22991"/>
    </row>
    <row r="22992" spans="1:1" ht="13.2" x14ac:dyDescent="0.25">
      <c r="A22992"/>
    </row>
    <row r="22993" spans="1:1" ht="13.2" x14ac:dyDescent="0.25">
      <c r="A22993"/>
    </row>
    <row r="22994" spans="1:1" ht="13.2" x14ac:dyDescent="0.25">
      <c r="A22994"/>
    </row>
    <row r="22995" spans="1:1" ht="13.2" x14ac:dyDescent="0.25">
      <c r="A22995"/>
    </row>
    <row r="22996" spans="1:1" ht="13.2" x14ac:dyDescent="0.25">
      <c r="A22996"/>
    </row>
    <row r="22997" spans="1:1" ht="13.2" x14ac:dyDescent="0.25">
      <c r="A22997"/>
    </row>
    <row r="22998" spans="1:1" ht="13.2" x14ac:dyDescent="0.25">
      <c r="A22998"/>
    </row>
    <row r="22999" spans="1:1" ht="13.2" x14ac:dyDescent="0.25">
      <c r="A22999"/>
    </row>
    <row r="23000" spans="1:1" ht="13.2" x14ac:dyDescent="0.25">
      <c r="A23000"/>
    </row>
    <row r="23001" spans="1:1" ht="13.2" x14ac:dyDescent="0.25">
      <c r="A23001"/>
    </row>
    <row r="23002" spans="1:1" ht="13.2" x14ac:dyDescent="0.25">
      <c r="A23002"/>
    </row>
    <row r="23003" spans="1:1" ht="13.2" x14ac:dyDescent="0.25">
      <c r="A23003"/>
    </row>
    <row r="23004" spans="1:1" ht="13.2" x14ac:dyDescent="0.25">
      <c r="A23004"/>
    </row>
    <row r="23005" spans="1:1" ht="13.2" x14ac:dyDescent="0.25">
      <c r="A23005"/>
    </row>
    <row r="23006" spans="1:1" ht="13.2" x14ac:dyDescent="0.25">
      <c r="A23006"/>
    </row>
    <row r="23007" spans="1:1" ht="13.2" x14ac:dyDescent="0.25">
      <c r="A23007"/>
    </row>
    <row r="23008" spans="1:1" ht="13.2" x14ac:dyDescent="0.25">
      <c r="A23008"/>
    </row>
    <row r="23009" spans="1:1" ht="13.2" x14ac:dyDescent="0.25">
      <c r="A23009"/>
    </row>
    <row r="23010" spans="1:1" ht="13.2" x14ac:dyDescent="0.25">
      <c r="A23010"/>
    </row>
    <row r="23011" spans="1:1" ht="13.2" x14ac:dyDescent="0.25">
      <c r="A23011"/>
    </row>
    <row r="23012" spans="1:1" ht="13.2" x14ac:dyDescent="0.25">
      <c r="A23012"/>
    </row>
    <row r="23013" spans="1:1" ht="13.2" x14ac:dyDescent="0.25">
      <c r="A23013"/>
    </row>
    <row r="23014" spans="1:1" ht="13.2" x14ac:dyDescent="0.25">
      <c r="A23014"/>
    </row>
    <row r="23015" spans="1:1" ht="13.2" x14ac:dyDescent="0.25">
      <c r="A23015"/>
    </row>
    <row r="23016" spans="1:1" ht="13.2" x14ac:dyDescent="0.25">
      <c r="A23016"/>
    </row>
    <row r="23017" spans="1:1" ht="13.2" x14ac:dyDescent="0.25">
      <c r="A23017"/>
    </row>
    <row r="23018" spans="1:1" ht="13.2" x14ac:dyDescent="0.25">
      <c r="A23018"/>
    </row>
    <row r="23019" spans="1:1" ht="13.2" x14ac:dyDescent="0.25">
      <c r="A23019"/>
    </row>
    <row r="23020" spans="1:1" ht="13.2" x14ac:dyDescent="0.25">
      <c r="A23020"/>
    </row>
    <row r="23021" spans="1:1" ht="13.2" x14ac:dyDescent="0.25">
      <c r="A23021"/>
    </row>
    <row r="23022" spans="1:1" ht="13.2" x14ac:dyDescent="0.25">
      <c r="A23022"/>
    </row>
    <row r="23023" spans="1:1" ht="13.2" x14ac:dyDescent="0.25">
      <c r="A23023"/>
    </row>
    <row r="23024" spans="1:1" ht="13.2" x14ac:dyDescent="0.25">
      <c r="A23024"/>
    </row>
    <row r="23025" spans="1:1" ht="13.2" x14ac:dyDescent="0.25">
      <c r="A23025"/>
    </row>
    <row r="23026" spans="1:1" ht="13.2" x14ac:dyDescent="0.25">
      <c r="A23026"/>
    </row>
    <row r="23027" spans="1:1" ht="13.2" x14ac:dyDescent="0.25">
      <c r="A23027"/>
    </row>
    <row r="23028" spans="1:1" ht="13.2" x14ac:dyDescent="0.25">
      <c r="A23028"/>
    </row>
    <row r="23029" spans="1:1" ht="13.2" x14ac:dyDescent="0.25">
      <c r="A23029"/>
    </row>
    <row r="23030" spans="1:1" ht="13.2" x14ac:dyDescent="0.25">
      <c r="A23030"/>
    </row>
    <row r="23031" spans="1:1" ht="13.2" x14ac:dyDescent="0.25">
      <c r="A23031"/>
    </row>
    <row r="23032" spans="1:1" ht="13.2" x14ac:dyDescent="0.25">
      <c r="A23032"/>
    </row>
    <row r="23033" spans="1:1" ht="13.2" x14ac:dyDescent="0.25">
      <c r="A23033"/>
    </row>
    <row r="23034" spans="1:1" ht="13.2" x14ac:dyDescent="0.25">
      <c r="A23034"/>
    </row>
    <row r="23035" spans="1:1" ht="13.2" x14ac:dyDescent="0.25">
      <c r="A23035"/>
    </row>
    <row r="23036" spans="1:1" ht="13.2" x14ac:dyDescent="0.25">
      <c r="A23036"/>
    </row>
    <row r="23037" spans="1:1" ht="13.2" x14ac:dyDescent="0.25">
      <c r="A23037"/>
    </row>
    <row r="23038" spans="1:1" ht="13.2" x14ac:dyDescent="0.25">
      <c r="A23038"/>
    </row>
    <row r="23039" spans="1:1" ht="13.2" x14ac:dyDescent="0.25">
      <c r="A23039"/>
    </row>
    <row r="23040" spans="1:1" ht="13.2" x14ac:dyDescent="0.25">
      <c r="A23040"/>
    </row>
    <row r="23041" spans="1:1" ht="13.2" x14ac:dyDescent="0.25">
      <c r="A23041"/>
    </row>
    <row r="23042" spans="1:1" ht="13.2" x14ac:dyDescent="0.25">
      <c r="A23042"/>
    </row>
    <row r="23043" spans="1:1" ht="13.2" x14ac:dyDescent="0.25">
      <c r="A23043"/>
    </row>
    <row r="23044" spans="1:1" ht="13.2" x14ac:dyDescent="0.25">
      <c r="A23044"/>
    </row>
    <row r="23045" spans="1:1" ht="13.2" x14ac:dyDescent="0.25">
      <c r="A23045"/>
    </row>
    <row r="23046" spans="1:1" ht="13.2" x14ac:dyDescent="0.25">
      <c r="A23046"/>
    </row>
    <row r="23047" spans="1:1" ht="13.2" x14ac:dyDescent="0.25">
      <c r="A23047"/>
    </row>
    <row r="23048" spans="1:1" ht="13.2" x14ac:dyDescent="0.25">
      <c r="A23048"/>
    </row>
    <row r="23049" spans="1:1" ht="13.2" x14ac:dyDescent="0.25">
      <c r="A23049"/>
    </row>
    <row r="23050" spans="1:1" ht="13.2" x14ac:dyDescent="0.25">
      <c r="A23050"/>
    </row>
    <row r="23051" spans="1:1" ht="13.2" x14ac:dyDescent="0.25">
      <c r="A23051"/>
    </row>
    <row r="23052" spans="1:1" ht="13.2" x14ac:dyDescent="0.25">
      <c r="A23052"/>
    </row>
    <row r="23053" spans="1:1" ht="13.2" x14ac:dyDescent="0.25">
      <c r="A23053"/>
    </row>
    <row r="23054" spans="1:1" ht="13.2" x14ac:dyDescent="0.25">
      <c r="A23054"/>
    </row>
    <row r="23055" spans="1:1" ht="13.2" x14ac:dyDescent="0.25">
      <c r="A23055"/>
    </row>
    <row r="23056" spans="1:1" ht="13.2" x14ac:dyDescent="0.25">
      <c r="A23056"/>
    </row>
    <row r="23057" spans="1:1" ht="13.2" x14ac:dyDescent="0.25">
      <c r="A23057"/>
    </row>
    <row r="23058" spans="1:1" ht="13.2" x14ac:dyDescent="0.25">
      <c r="A23058"/>
    </row>
    <row r="23059" spans="1:1" ht="13.2" x14ac:dyDescent="0.25">
      <c r="A23059"/>
    </row>
    <row r="23060" spans="1:1" ht="13.2" x14ac:dyDescent="0.25">
      <c r="A23060"/>
    </row>
    <row r="23061" spans="1:1" ht="13.2" x14ac:dyDescent="0.25">
      <c r="A23061"/>
    </row>
    <row r="23062" spans="1:1" ht="13.2" x14ac:dyDescent="0.25">
      <c r="A23062"/>
    </row>
    <row r="23063" spans="1:1" ht="13.2" x14ac:dyDescent="0.25">
      <c r="A23063"/>
    </row>
    <row r="23064" spans="1:1" ht="13.2" x14ac:dyDescent="0.25">
      <c r="A23064"/>
    </row>
    <row r="23065" spans="1:1" ht="13.2" x14ac:dyDescent="0.25">
      <c r="A23065"/>
    </row>
    <row r="23066" spans="1:1" ht="13.2" x14ac:dyDescent="0.25">
      <c r="A23066"/>
    </row>
    <row r="23067" spans="1:1" ht="13.2" x14ac:dyDescent="0.25">
      <c r="A23067"/>
    </row>
    <row r="23068" spans="1:1" ht="13.2" x14ac:dyDescent="0.25">
      <c r="A23068"/>
    </row>
    <row r="23069" spans="1:1" ht="13.2" x14ac:dyDescent="0.25">
      <c r="A23069"/>
    </row>
    <row r="23070" spans="1:1" ht="13.2" x14ac:dyDescent="0.25">
      <c r="A23070"/>
    </row>
    <row r="23071" spans="1:1" ht="13.2" x14ac:dyDescent="0.25">
      <c r="A23071"/>
    </row>
    <row r="23072" spans="1:1" ht="13.2" x14ac:dyDescent="0.25">
      <c r="A23072"/>
    </row>
    <row r="23073" spans="1:1" ht="13.2" x14ac:dyDescent="0.25">
      <c r="A23073"/>
    </row>
    <row r="23074" spans="1:1" ht="13.2" x14ac:dyDescent="0.25">
      <c r="A23074"/>
    </row>
    <row r="23075" spans="1:1" ht="13.2" x14ac:dyDescent="0.25">
      <c r="A23075"/>
    </row>
    <row r="23076" spans="1:1" ht="13.2" x14ac:dyDescent="0.25">
      <c r="A23076"/>
    </row>
    <row r="23077" spans="1:1" ht="13.2" x14ac:dyDescent="0.25">
      <c r="A23077"/>
    </row>
    <row r="23078" spans="1:1" ht="13.2" x14ac:dyDescent="0.25">
      <c r="A23078"/>
    </row>
    <row r="23079" spans="1:1" ht="13.2" x14ac:dyDescent="0.25">
      <c r="A23079"/>
    </row>
    <row r="23080" spans="1:1" ht="13.2" x14ac:dyDescent="0.25">
      <c r="A23080"/>
    </row>
    <row r="23081" spans="1:1" ht="13.2" x14ac:dyDescent="0.25">
      <c r="A23081"/>
    </row>
    <row r="23082" spans="1:1" ht="13.2" x14ac:dyDescent="0.25">
      <c r="A23082"/>
    </row>
    <row r="23083" spans="1:1" ht="13.2" x14ac:dyDescent="0.25">
      <c r="A23083"/>
    </row>
    <row r="23084" spans="1:1" ht="13.2" x14ac:dyDescent="0.25">
      <c r="A23084"/>
    </row>
    <row r="23085" spans="1:1" ht="13.2" x14ac:dyDescent="0.25">
      <c r="A23085"/>
    </row>
    <row r="23086" spans="1:1" ht="13.2" x14ac:dyDescent="0.25">
      <c r="A23086"/>
    </row>
    <row r="23087" spans="1:1" ht="13.2" x14ac:dyDescent="0.25">
      <c r="A23087"/>
    </row>
    <row r="23088" spans="1:1" ht="13.2" x14ac:dyDescent="0.25">
      <c r="A23088"/>
    </row>
    <row r="23089" spans="1:1" ht="13.2" x14ac:dyDescent="0.25">
      <c r="A23089"/>
    </row>
    <row r="23090" spans="1:1" ht="13.2" x14ac:dyDescent="0.25">
      <c r="A23090"/>
    </row>
    <row r="23091" spans="1:1" ht="13.2" x14ac:dyDescent="0.25">
      <c r="A23091"/>
    </row>
    <row r="23092" spans="1:1" ht="13.2" x14ac:dyDescent="0.25">
      <c r="A23092"/>
    </row>
    <row r="23093" spans="1:1" ht="13.2" x14ac:dyDescent="0.25">
      <c r="A23093"/>
    </row>
    <row r="23094" spans="1:1" ht="13.2" x14ac:dyDescent="0.25">
      <c r="A23094"/>
    </row>
    <row r="23095" spans="1:1" ht="13.2" x14ac:dyDescent="0.25">
      <c r="A23095"/>
    </row>
    <row r="23096" spans="1:1" ht="13.2" x14ac:dyDescent="0.25">
      <c r="A23096"/>
    </row>
    <row r="23097" spans="1:1" ht="13.2" x14ac:dyDescent="0.25">
      <c r="A23097"/>
    </row>
    <row r="23098" spans="1:1" ht="13.2" x14ac:dyDescent="0.25">
      <c r="A23098"/>
    </row>
    <row r="23099" spans="1:1" ht="13.2" x14ac:dyDescent="0.25">
      <c r="A23099"/>
    </row>
    <row r="23100" spans="1:1" ht="13.2" x14ac:dyDescent="0.25">
      <c r="A23100"/>
    </row>
    <row r="23101" spans="1:1" ht="13.2" x14ac:dyDescent="0.25">
      <c r="A23101"/>
    </row>
    <row r="23102" spans="1:1" ht="13.2" x14ac:dyDescent="0.25">
      <c r="A23102"/>
    </row>
    <row r="23103" spans="1:1" ht="13.2" x14ac:dyDescent="0.25">
      <c r="A23103"/>
    </row>
    <row r="23104" spans="1:1" ht="13.2" x14ac:dyDescent="0.25">
      <c r="A23104"/>
    </row>
    <row r="23105" spans="1:1" ht="13.2" x14ac:dyDescent="0.25">
      <c r="A23105"/>
    </row>
    <row r="23106" spans="1:1" ht="13.2" x14ac:dyDescent="0.25">
      <c r="A23106"/>
    </row>
    <row r="23107" spans="1:1" ht="13.2" x14ac:dyDescent="0.25">
      <c r="A23107"/>
    </row>
    <row r="23108" spans="1:1" ht="13.2" x14ac:dyDescent="0.25">
      <c r="A23108"/>
    </row>
    <row r="23109" spans="1:1" ht="13.2" x14ac:dyDescent="0.25">
      <c r="A23109"/>
    </row>
    <row r="23110" spans="1:1" ht="13.2" x14ac:dyDescent="0.25">
      <c r="A23110"/>
    </row>
    <row r="23111" spans="1:1" ht="13.2" x14ac:dyDescent="0.25">
      <c r="A23111"/>
    </row>
    <row r="23112" spans="1:1" ht="13.2" x14ac:dyDescent="0.25">
      <c r="A23112"/>
    </row>
    <row r="23113" spans="1:1" ht="13.2" x14ac:dyDescent="0.25">
      <c r="A23113"/>
    </row>
    <row r="23114" spans="1:1" ht="13.2" x14ac:dyDescent="0.25">
      <c r="A23114"/>
    </row>
    <row r="23115" spans="1:1" ht="13.2" x14ac:dyDescent="0.25">
      <c r="A23115"/>
    </row>
    <row r="23116" spans="1:1" ht="13.2" x14ac:dyDescent="0.25">
      <c r="A23116"/>
    </row>
    <row r="23117" spans="1:1" ht="13.2" x14ac:dyDescent="0.25">
      <c r="A23117"/>
    </row>
    <row r="23118" spans="1:1" ht="13.2" x14ac:dyDescent="0.25">
      <c r="A23118"/>
    </row>
    <row r="23119" spans="1:1" ht="13.2" x14ac:dyDescent="0.25">
      <c r="A23119"/>
    </row>
    <row r="23120" spans="1:1" ht="13.2" x14ac:dyDescent="0.25">
      <c r="A23120"/>
    </row>
    <row r="23121" spans="1:1" ht="13.2" x14ac:dyDescent="0.25">
      <c r="A23121"/>
    </row>
    <row r="23122" spans="1:1" ht="13.2" x14ac:dyDescent="0.25">
      <c r="A23122"/>
    </row>
    <row r="23123" spans="1:1" ht="13.2" x14ac:dyDescent="0.25">
      <c r="A23123"/>
    </row>
    <row r="23124" spans="1:1" ht="13.2" x14ac:dyDescent="0.25">
      <c r="A23124"/>
    </row>
    <row r="23125" spans="1:1" ht="13.2" x14ac:dyDescent="0.25">
      <c r="A23125"/>
    </row>
    <row r="23126" spans="1:1" ht="13.2" x14ac:dyDescent="0.25">
      <c r="A23126"/>
    </row>
    <row r="23127" spans="1:1" ht="13.2" x14ac:dyDescent="0.25">
      <c r="A23127"/>
    </row>
    <row r="23128" spans="1:1" ht="13.2" x14ac:dyDescent="0.25">
      <c r="A23128"/>
    </row>
    <row r="23129" spans="1:1" ht="13.2" x14ac:dyDescent="0.25">
      <c r="A23129"/>
    </row>
    <row r="23130" spans="1:1" ht="13.2" x14ac:dyDescent="0.25">
      <c r="A23130"/>
    </row>
    <row r="23131" spans="1:1" ht="13.2" x14ac:dyDescent="0.25">
      <c r="A23131"/>
    </row>
    <row r="23132" spans="1:1" ht="13.2" x14ac:dyDescent="0.25">
      <c r="A23132"/>
    </row>
    <row r="23133" spans="1:1" ht="13.2" x14ac:dyDescent="0.25">
      <c r="A23133"/>
    </row>
    <row r="23134" spans="1:1" ht="13.2" x14ac:dyDescent="0.25">
      <c r="A23134"/>
    </row>
    <row r="23135" spans="1:1" ht="13.2" x14ac:dyDescent="0.25">
      <c r="A23135"/>
    </row>
    <row r="23136" spans="1:1" ht="13.2" x14ac:dyDescent="0.25">
      <c r="A23136"/>
    </row>
    <row r="23137" spans="1:1" ht="13.2" x14ac:dyDescent="0.25">
      <c r="A23137"/>
    </row>
    <row r="23138" spans="1:1" ht="13.2" x14ac:dyDescent="0.25">
      <c r="A23138"/>
    </row>
    <row r="23139" spans="1:1" ht="13.2" x14ac:dyDescent="0.25">
      <c r="A23139"/>
    </row>
    <row r="23140" spans="1:1" ht="13.2" x14ac:dyDescent="0.25">
      <c r="A23140"/>
    </row>
    <row r="23141" spans="1:1" ht="13.2" x14ac:dyDescent="0.25">
      <c r="A23141"/>
    </row>
    <row r="23142" spans="1:1" ht="13.2" x14ac:dyDescent="0.25">
      <c r="A23142"/>
    </row>
    <row r="23143" spans="1:1" ht="13.2" x14ac:dyDescent="0.25">
      <c r="A23143"/>
    </row>
    <row r="23144" spans="1:1" ht="13.2" x14ac:dyDescent="0.25">
      <c r="A23144"/>
    </row>
    <row r="23145" spans="1:1" ht="13.2" x14ac:dyDescent="0.25">
      <c r="A23145"/>
    </row>
    <row r="23146" spans="1:1" ht="13.2" x14ac:dyDescent="0.25">
      <c r="A23146"/>
    </row>
    <row r="23147" spans="1:1" ht="13.2" x14ac:dyDescent="0.25">
      <c r="A23147"/>
    </row>
    <row r="23148" spans="1:1" ht="13.2" x14ac:dyDescent="0.25">
      <c r="A23148"/>
    </row>
    <row r="23149" spans="1:1" ht="13.2" x14ac:dyDescent="0.25">
      <c r="A23149"/>
    </row>
    <row r="23150" spans="1:1" ht="13.2" x14ac:dyDescent="0.25">
      <c r="A23150"/>
    </row>
    <row r="23151" spans="1:1" ht="13.2" x14ac:dyDescent="0.25">
      <c r="A23151"/>
    </row>
    <row r="23152" spans="1:1" ht="13.2" x14ac:dyDescent="0.25">
      <c r="A23152"/>
    </row>
    <row r="23153" spans="1:1" ht="13.2" x14ac:dyDescent="0.25">
      <c r="A23153"/>
    </row>
    <row r="23154" spans="1:1" ht="13.2" x14ac:dyDescent="0.25">
      <c r="A23154"/>
    </row>
    <row r="23155" spans="1:1" ht="13.2" x14ac:dyDescent="0.25">
      <c r="A23155"/>
    </row>
    <row r="23156" spans="1:1" ht="13.2" x14ac:dyDescent="0.25">
      <c r="A23156"/>
    </row>
    <row r="23157" spans="1:1" ht="13.2" x14ac:dyDescent="0.25">
      <c r="A23157"/>
    </row>
    <row r="23158" spans="1:1" ht="13.2" x14ac:dyDescent="0.25">
      <c r="A23158"/>
    </row>
    <row r="23159" spans="1:1" ht="13.2" x14ac:dyDescent="0.25">
      <c r="A23159"/>
    </row>
    <row r="23160" spans="1:1" ht="13.2" x14ac:dyDescent="0.25">
      <c r="A23160"/>
    </row>
    <row r="23161" spans="1:1" ht="13.2" x14ac:dyDescent="0.25">
      <c r="A23161"/>
    </row>
    <row r="23162" spans="1:1" ht="13.2" x14ac:dyDescent="0.25">
      <c r="A23162"/>
    </row>
    <row r="23163" spans="1:1" ht="13.2" x14ac:dyDescent="0.25">
      <c r="A23163"/>
    </row>
    <row r="23164" spans="1:1" ht="13.2" x14ac:dyDescent="0.25">
      <c r="A23164"/>
    </row>
    <row r="23165" spans="1:1" ht="13.2" x14ac:dyDescent="0.25">
      <c r="A23165"/>
    </row>
    <row r="23166" spans="1:1" ht="13.2" x14ac:dyDescent="0.25">
      <c r="A23166"/>
    </row>
    <row r="23167" spans="1:1" ht="13.2" x14ac:dyDescent="0.25">
      <c r="A23167"/>
    </row>
    <row r="23168" spans="1:1" ht="13.2" x14ac:dyDescent="0.25">
      <c r="A23168"/>
    </row>
    <row r="23169" spans="1:1" ht="13.2" x14ac:dyDescent="0.25">
      <c r="A23169"/>
    </row>
    <row r="23170" spans="1:1" ht="13.2" x14ac:dyDescent="0.25">
      <c r="A23170"/>
    </row>
    <row r="23171" spans="1:1" ht="13.2" x14ac:dyDescent="0.25">
      <c r="A23171"/>
    </row>
    <row r="23172" spans="1:1" ht="13.2" x14ac:dyDescent="0.25">
      <c r="A23172"/>
    </row>
    <row r="23173" spans="1:1" ht="13.2" x14ac:dyDescent="0.25">
      <c r="A23173"/>
    </row>
    <row r="23174" spans="1:1" ht="13.2" x14ac:dyDescent="0.25">
      <c r="A23174"/>
    </row>
    <row r="23175" spans="1:1" ht="13.2" x14ac:dyDescent="0.25">
      <c r="A23175"/>
    </row>
    <row r="23176" spans="1:1" ht="13.2" x14ac:dyDescent="0.25">
      <c r="A23176"/>
    </row>
    <row r="23177" spans="1:1" ht="13.2" x14ac:dyDescent="0.25">
      <c r="A23177"/>
    </row>
    <row r="23178" spans="1:1" ht="13.2" x14ac:dyDescent="0.25">
      <c r="A23178"/>
    </row>
    <row r="23179" spans="1:1" ht="13.2" x14ac:dyDescent="0.25">
      <c r="A23179"/>
    </row>
    <row r="23180" spans="1:1" ht="13.2" x14ac:dyDescent="0.25">
      <c r="A23180"/>
    </row>
    <row r="23181" spans="1:1" ht="13.2" x14ac:dyDescent="0.25">
      <c r="A23181"/>
    </row>
    <row r="23182" spans="1:1" ht="13.2" x14ac:dyDescent="0.25">
      <c r="A23182"/>
    </row>
    <row r="23183" spans="1:1" ht="13.2" x14ac:dyDescent="0.25">
      <c r="A23183"/>
    </row>
    <row r="23184" spans="1:1" ht="13.2" x14ac:dyDescent="0.25">
      <c r="A23184"/>
    </row>
    <row r="23185" spans="1:1" ht="13.2" x14ac:dyDescent="0.25">
      <c r="A23185"/>
    </row>
    <row r="23186" spans="1:1" ht="13.2" x14ac:dyDescent="0.25">
      <c r="A23186"/>
    </row>
    <row r="23187" spans="1:1" ht="13.2" x14ac:dyDescent="0.25">
      <c r="A23187"/>
    </row>
    <row r="23188" spans="1:1" ht="13.2" x14ac:dyDescent="0.25">
      <c r="A23188"/>
    </row>
    <row r="23189" spans="1:1" ht="13.2" x14ac:dyDescent="0.25">
      <c r="A23189"/>
    </row>
    <row r="23190" spans="1:1" ht="13.2" x14ac:dyDescent="0.25">
      <c r="A23190"/>
    </row>
    <row r="23191" spans="1:1" ht="13.2" x14ac:dyDescent="0.25">
      <c r="A23191"/>
    </row>
    <row r="23192" spans="1:1" ht="13.2" x14ac:dyDescent="0.25">
      <c r="A23192"/>
    </row>
    <row r="23193" spans="1:1" ht="13.2" x14ac:dyDescent="0.25">
      <c r="A23193"/>
    </row>
    <row r="23194" spans="1:1" ht="13.2" x14ac:dyDescent="0.25">
      <c r="A23194"/>
    </row>
    <row r="23195" spans="1:1" ht="13.2" x14ac:dyDescent="0.25">
      <c r="A23195"/>
    </row>
    <row r="23196" spans="1:1" ht="13.2" x14ac:dyDescent="0.25">
      <c r="A23196"/>
    </row>
    <row r="23197" spans="1:1" ht="13.2" x14ac:dyDescent="0.25">
      <c r="A23197"/>
    </row>
    <row r="23198" spans="1:1" ht="13.2" x14ac:dyDescent="0.25">
      <c r="A23198"/>
    </row>
    <row r="23199" spans="1:1" ht="13.2" x14ac:dyDescent="0.25">
      <c r="A23199"/>
    </row>
    <row r="23200" spans="1:1" ht="13.2" x14ac:dyDescent="0.25">
      <c r="A23200"/>
    </row>
    <row r="23201" spans="1:1" ht="13.2" x14ac:dyDescent="0.25">
      <c r="A23201"/>
    </row>
    <row r="23202" spans="1:1" ht="13.2" x14ac:dyDescent="0.25">
      <c r="A23202"/>
    </row>
    <row r="23203" spans="1:1" ht="13.2" x14ac:dyDescent="0.25">
      <c r="A23203"/>
    </row>
    <row r="23204" spans="1:1" ht="13.2" x14ac:dyDescent="0.25">
      <c r="A23204"/>
    </row>
    <row r="23205" spans="1:1" ht="13.2" x14ac:dyDescent="0.25">
      <c r="A23205"/>
    </row>
    <row r="23206" spans="1:1" ht="13.2" x14ac:dyDescent="0.25">
      <c r="A23206"/>
    </row>
    <row r="23207" spans="1:1" ht="13.2" x14ac:dyDescent="0.25">
      <c r="A23207"/>
    </row>
    <row r="23208" spans="1:1" ht="13.2" x14ac:dyDescent="0.25">
      <c r="A23208"/>
    </row>
    <row r="23209" spans="1:1" ht="13.2" x14ac:dyDescent="0.25">
      <c r="A23209"/>
    </row>
    <row r="23210" spans="1:1" ht="13.2" x14ac:dyDescent="0.25">
      <c r="A23210"/>
    </row>
    <row r="23211" spans="1:1" ht="13.2" x14ac:dyDescent="0.25">
      <c r="A23211"/>
    </row>
    <row r="23212" spans="1:1" ht="13.2" x14ac:dyDescent="0.25">
      <c r="A23212"/>
    </row>
    <row r="23213" spans="1:1" ht="13.2" x14ac:dyDescent="0.25">
      <c r="A23213"/>
    </row>
    <row r="23214" spans="1:1" ht="13.2" x14ac:dyDescent="0.25">
      <c r="A23214"/>
    </row>
    <row r="23215" spans="1:1" ht="13.2" x14ac:dyDescent="0.25">
      <c r="A23215"/>
    </row>
    <row r="23216" spans="1:1" ht="13.2" x14ac:dyDescent="0.25">
      <c r="A23216"/>
    </row>
    <row r="23217" spans="1:1" ht="13.2" x14ac:dyDescent="0.25">
      <c r="A23217"/>
    </row>
    <row r="23218" spans="1:1" ht="13.2" x14ac:dyDescent="0.25">
      <c r="A23218"/>
    </row>
    <row r="23219" spans="1:1" ht="13.2" x14ac:dyDescent="0.25">
      <c r="A23219"/>
    </row>
    <row r="23220" spans="1:1" ht="13.2" x14ac:dyDescent="0.25">
      <c r="A23220"/>
    </row>
    <row r="23221" spans="1:1" ht="13.2" x14ac:dyDescent="0.25">
      <c r="A23221"/>
    </row>
    <row r="23222" spans="1:1" ht="13.2" x14ac:dyDescent="0.25">
      <c r="A23222"/>
    </row>
    <row r="23223" spans="1:1" ht="13.2" x14ac:dyDescent="0.25">
      <c r="A23223"/>
    </row>
    <row r="23224" spans="1:1" ht="13.2" x14ac:dyDescent="0.25">
      <c r="A23224"/>
    </row>
    <row r="23225" spans="1:1" ht="13.2" x14ac:dyDescent="0.25">
      <c r="A23225"/>
    </row>
    <row r="23226" spans="1:1" ht="13.2" x14ac:dyDescent="0.25">
      <c r="A23226"/>
    </row>
    <row r="23227" spans="1:1" ht="13.2" x14ac:dyDescent="0.25">
      <c r="A23227"/>
    </row>
    <row r="23228" spans="1:1" ht="13.2" x14ac:dyDescent="0.25">
      <c r="A23228"/>
    </row>
    <row r="23229" spans="1:1" ht="13.2" x14ac:dyDescent="0.25">
      <c r="A23229"/>
    </row>
    <row r="23230" spans="1:1" ht="13.2" x14ac:dyDescent="0.25">
      <c r="A23230"/>
    </row>
    <row r="23231" spans="1:1" ht="13.2" x14ac:dyDescent="0.25">
      <c r="A23231"/>
    </row>
    <row r="23232" spans="1:1" ht="13.2" x14ac:dyDescent="0.25">
      <c r="A23232"/>
    </row>
    <row r="23233" spans="1:1" ht="13.2" x14ac:dyDescent="0.25">
      <c r="A23233"/>
    </row>
    <row r="23234" spans="1:1" ht="13.2" x14ac:dyDescent="0.25">
      <c r="A23234"/>
    </row>
    <row r="23235" spans="1:1" ht="13.2" x14ac:dyDescent="0.25">
      <c r="A23235"/>
    </row>
    <row r="23236" spans="1:1" ht="13.2" x14ac:dyDescent="0.25">
      <c r="A23236"/>
    </row>
    <row r="23237" spans="1:1" ht="13.2" x14ac:dyDescent="0.25">
      <c r="A23237"/>
    </row>
    <row r="23238" spans="1:1" ht="13.2" x14ac:dyDescent="0.25">
      <c r="A23238"/>
    </row>
    <row r="23239" spans="1:1" ht="13.2" x14ac:dyDescent="0.25">
      <c r="A23239"/>
    </row>
    <row r="23240" spans="1:1" ht="13.2" x14ac:dyDescent="0.25">
      <c r="A23240"/>
    </row>
    <row r="23241" spans="1:1" ht="13.2" x14ac:dyDescent="0.25">
      <c r="A23241"/>
    </row>
    <row r="23242" spans="1:1" ht="13.2" x14ac:dyDescent="0.25">
      <c r="A23242"/>
    </row>
    <row r="23243" spans="1:1" ht="13.2" x14ac:dyDescent="0.25">
      <c r="A23243"/>
    </row>
    <row r="23244" spans="1:1" ht="13.2" x14ac:dyDescent="0.25">
      <c r="A23244"/>
    </row>
    <row r="23245" spans="1:1" ht="13.2" x14ac:dyDescent="0.25">
      <c r="A23245"/>
    </row>
    <row r="23246" spans="1:1" ht="13.2" x14ac:dyDescent="0.25">
      <c r="A23246"/>
    </row>
    <row r="23247" spans="1:1" ht="13.2" x14ac:dyDescent="0.25">
      <c r="A23247"/>
    </row>
    <row r="23248" spans="1:1" ht="13.2" x14ac:dyDescent="0.25">
      <c r="A23248"/>
    </row>
    <row r="23249" spans="1:1" ht="13.2" x14ac:dyDescent="0.25">
      <c r="A23249"/>
    </row>
    <row r="23250" spans="1:1" ht="13.2" x14ac:dyDescent="0.25">
      <c r="A23250"/>
    </row>
    <row r="23251" spans="1:1" ht="13.2" x14ac:dyDescent="0.25">
      <c r="A23251"/>
    </row>
    <row r="23252" spans="1:1" ht="13.2" x14ac:dyDescent="0.25">
      <c r="A23252"/>
    </row>
    <row r="23253" spans="1:1" ht="13.2" x14ac:dyDescent="0.25">
      <c r="A23253"/>
    </row>
    <row r="23254" spans="1:1" ht="13.2" x14ac:dyDescent="0.25">
      <c r="A23254"/>
    </row>
    <row r="23255" spans="1:1" ht="13.2" x14ac:dyDescent="0.25">
      <c r="A23255"/>
    </row>
    <row r="23256" spans="1:1" ht="13.2" x14ac:dyDescent="0.25">
      <c r="A23256"/>
    </row>
    <row r="23257" spans="1:1" ht="13.2" x14ac:dyDescent="0.25">
      <c r="A23257"/>
    </row>
    <row r="23258" spans="1:1" ht="13.2" x14ac:dyDescent="0.25">
      <c r="A23258"/>
    </row>
    <row r="23259" spans="1:1" ht="13.2" x14ac:dyDescent="0.25">
      <c r="A23259"/>
    </row>
    <row r="23260" spans="1:1" ht="13.2" x14ac:dyDescent="0.25">
      <c r="A23260"/>
    </row>
    <row r="23261" spans="1:1" ht="13.2" x14ac:dyDescent="0.25">
      <c r="A23261"/>
    </row>
    <row r="23262" spans="1:1" ht="13.2" x14ac:dyDescent="0.25">
      <c r="A23262"/>
    </row>
    <row r="23263" spans="1:1" ht="13.2" x14ac:dyDescent="0.25">
      <c r="A23263"/>
    </row>
    <row r="23264" spans="1:1" ht="13.2" x14ac:dyDescent="0.25">
      <c r="A23264"/>
    </row>
    <row r="23265" spans="1:1" ht="13.2" x14ac:dyDescent="0.25">
      <c r="A23265"/>
    </row>
    <row r="23266" spans="1:1" ht="13.2" x14ac:dyDescent="0.25">
      <c r="A23266"/>
    </row>
    <row r="23267" spans="1:1" ht="13.2" x14ac:dyDescent="0.25">
      <c r="A23267"/>
    </row>
    <row r="23268" spans="1:1" ht="13.2" x14ac:dyDescent="0.25">
      <c r="A23268"/>
    </row>
    <row r="23269" spans="1:1" ht="13.2" x14ac:dyDescent="0.25">
      <c r="A23269"/>
    </row>
    <row r="23270" spans="1:1" ht="13.2" x14ac:dyDescent="0.25">
      <c r="A23270"/>
    </row>
    <row r="23271" spans="1:1" ht="13.2" x14ac:dyDescent="0.25">
      <c r="A23271"/>
    </row>
    <row r="23272" spans="1:1" ht="13.2" x14ac:dyDescent="0.25">
      <c r="A23272"/>
    </row>
    <row r="23273" spans="1:1" ht="13.2" x14ac:dyDescent="0.25">
      <c r="A23273"/>
    </row>
    <row r="23274" spans="1:1" ht="13.2" x14ac:dyDescent="0.25">
      <c r="A23274"/>
    </row>
    <row r="23275" spans="1:1" ht="13.2" x14ac:dyDescent="0.25">
      <c r="A23275"/>
    </row>
    <row r="23276" spans="1:1" ht="13.2" x14ac:dyDescent="0.25">
      <c r="A23276"/>
    </row>
    <row r="23277" spans="1:1" ht="13.2" x14ac:dyDescent="0.25">
      <c r="A23277"/>
    </row>
    <row r="23278" spans="1:1" ht="13.2" x14ac:dyDescent="0.25">
      <c r="A23278"/>
    </row>
    <row r="23279" spans="1:1" ht="13.2" x14ac:dyDescent="0.25">
      <c r="A23279"/>
    </row>
    <row r="23280" spans="1:1" ht="13.2" x14ac:dyDescent="0.25">
      <c r="A23280"/>
    </row>
    <row r="23281" spans="1:1" ht="13.2" x14ac:dyDescent="0.25">
      <c r="A23281"/>
    </row>
    <row r="23282" spans="1:1" ht="13.2" x14ac:dyDescent="0.25">
      <c r="A23282"/>
    </row>
    <row r="23283" spans="1:1" ht="13.2" x14ac:dyDescent="0.25">
      <c r="A23283"/>
    </row>
    <row r="23284" spans="1:1" ht="13.2" x14ac:dyDescent="0.25">
      <c r="A23284"/>
    </row>
    <row r="23285" spans="1:1" ht="13.2" x14ac:dyDescent="0.25">
      <c r="A23285"/>
    </row>
    <row r="23286" spans="1:1" ht="13.2" x14ac:dyDescent="0.25">
      <c r="A23286"/>
    </row>
    <row r="23287" spans="1:1" ht="13.2" x14ac:dyDescent="0.25">
      <c r="A23287"/>
    </row>
    <row r="23288" spans="1:1" ht="13.2" x14ac:dyDescent="0.25">
      <c r="A23288"/>
    </row>
    <row r="23289" spans="1:1" ht="13.2" x14ac:dyDescent="0.25">
      <c r="A23289"/>
    </row>
    <row r="23290" spans="1:1" ht="13.2" x14ac:dyDescent="0.25">
      <c r="A23290"/>
    </row>
    <row r="23291" spans="1:1" ht="13.2" x14ac:dyDescent="0.25">
      <c r="A23291"/>
    </row>
    <row r="23292" spans="1:1" ht="13.2" x14ac:dyDescent="0.25">
      <c r="A23292"/>
    </row>
    <row r="23293" spans="1:1" ht="13.2" x14ac:dyDescent="0.25">
      <c r="A23293"/>
    </row>
    <row r="23294" spans="1:1" ht="13.2" x14ac:dyDescent="0.25">
      <c r="A23294"/>
    </row>
    <row r="23295" spans="1:1" ht="13.2" x14ac:dyDescent="0.25">
      <c r="A23295"/>
    </row>
    <row r="23296" spans="1:1" ht="13.2" x14ac:dyDescent="0.25">
      <c r="A23296"/>
    </row>
    <row r="23297" spans="1:1" ht="13.2" x14ac:dyDescent="0.25">
      <c r="A23297"/>
    </row>
    <row r="23298" spans="1:1" ht="13.2" x14ac:dyDescent="0.25">
      <c r="A23298"/>
    </row>
    <row r="23299" spans="1:1" ht="13.2" x14ac:dyDescent="0.25">
      <c r="A23299"/>
    </row>
    <row r="23300" spans="1:1" ht="13.2" x14ac:dyDescent="0.25">
      <c r="A23300"/>
    </row>
    <row r="23301" spans="1:1" ht="13.2" x14ac:dyDescent="0.25">
      <c r="A23301"/>
    </row>
    <row r="23302" spans="1:1" ht="13.2" x14ac:dyDescent="0.25">
      <c r="A23302"/>
    </row>
    <row r="23303" spans="1:1" ht="13.2" x14ac:dyDescent="0.25">
      <c r="A23303"/>
    </row>
    <row r="23304" spans="1:1" ht="13.2" x14ac:dyDescent="0.25">
      <c r="A23304"/>
    </row>
    <row r="23305" spans="1:1" ht="13.2" x14ac:dyDescent="0.25">
      <c r="A23305"/>
    </row>
    <row r="23306" spans="1:1" ht="13.2" x14ac:dyDescent="0.25">
      <c r="A23306"/>
    </row>
    <row r="23307" spans="1:1" ht="13.2" x14ac:dyDescent="0.25">
      <c r="A23307"/>
    </row>
    <row r="23308" spans="1:1" ht="13.2" x14ac:dyDescent="0.25">
      <c r="A23308"/>
    </row>
    <row r="23309" spans="1:1" ht="13.2" x14ac:dyDescent="0.25">
      <c r="A23309"/>
    </row>
    <row r="23310" spans="1:1" ht="13.2" x14ac:dyDescent="0.25">
      <c r="A23310"/>
    </row>
    <row r="23311" spans="1:1" ht="13.2" x14ac:dyDescent="0.25">
      <c r="A23311"/>
    </row>
    <row r="23312" spans="1:1" ht="13.2" x14ac:dyDescent="0.25">
      <c r="A23312"/>
    </row>
    <row r="23313" spans="1:1" ht="13.2" x14ac:dyDescent="0.25">
      <c r="A23313"/>
    </row>
    <row r="23314" spans="1:1" ht="13.2" x14ac:dyDescent="0.25">
      <c r="A23314"/>
    </row>
    <row r="23315" spans="1:1" ht="13.2" x14ac:dyDescent="0.25">
      <c r="A23315"/>
    </row>
    <row r="23316" spans="1:1" ht="13.2" x14ac:dyDescent="0.25">
      <c r="A23316"/>
    </row>
    <row r="23317" spans="1:1" ht="13.2" x14ac:dyDescent="0.25">
      <c r="A23317"/>
    </row>
    <row r="23318" spans="1:1" ht="13.2" x14ac:dyDescent="0.25">
      <c r="A23318"/>
    </row>
    <row r="23319" spans="1:1" ht="13.2" x14ac:dyDescent="0.25">
      <c r="A23319"/>
    </row>
    <row r="23320" spans="1:1" ht="13.2" x14ac:dyDescent="0.25">
      <c r="A23320"/>
    </row>
    <row r="23321" spans="1:1" ht="13.2" x14ac:dyDescent="0.25">
      <c r="A23321"/>
    </row>
    <row r="23322" spans="1:1" ht="13.2" x14ac:dyDescent="0.25">
      <c r="A23322"/>
    </row>
    <row r="23323" spans="1:1" ht="13.2" x14ac:dyDescent="0.25">
      <c r="A23323"/>
    </row>
    <row r="23324" spans="1:1" ht="13.2" x14ac:dyDescent="0.25">
      <c r="A23324"/>
    </row>
    <row r="23325" spans="1:1" ht="13.2" x14ac:dyDescent="0.25">
      <c r="A23325"/>
    </row>
    <row r="23326" spans="1:1" ht="13.2" x14ac:dyDescent="0.25">
      <c r="A23326"/>
    </row>
    <row r="23327" spans="1:1" ht="13.2" x14ac:dyDescent="0.25">
      <c r="A23327"/>
    </row>
    <row r="23328" spans="1:1" ht="13.2" x14ac:dyDescent="0.25">
      <c r="A23328"/>
    </row>
    <row r="23329" spans="1:1" ht="13.2" x14ac:dyDescent="0.25">
      <c r="A23329"/>
    </row>
    <row r="23330" spans="1:1" ht="13.2" x14ac:dyDescent="0.25">
      <c r="A23330"/>
    </row>
    <row r="23331" spans="1:1" ht="13.2" x14ac:dyDescent="0.25">
      <c r="A23331"/>
    </row>
    <row r="23332" spans="1:1" ht="13.2" x14ac:dyDescent="0.25">
      <c r="A23332"/>
    </row>
    <row r="23333" spans="1:1" ht="13.2" x14ac:dyDescent="0.25">
      <c r="A23333"/>
    </row>
    <row r="23334" spans="1:1" ht="13.2" x14ac:dyDescent="0.25">
      <c r="A23334"/>
    </row>
    <row r="23335" spans="1:1" ht="13.2" x14ac:dyDescent="0.25">
      <c r="A23335"/>
    </row>
    <row r="23336" spans="1:1" ht="13.2" x14ac:dyDescent="0.25">
      <c r="A23336"/>
    </row>
    <row r="23337" spans="1:1" ht="13.2" x14ac:dyDescent="0.25">
      <c r="A23337"/>
    </row>
    <row r="23338" spans="1:1" ht="13.2" x14ac:dyDescent="0.25">
      <c r="A23338"/>
    </row>
    <row r="23339" spans="1:1" ht="13.2" x14ac:dyDescent="0.25">
      <c r="A23339"/>
    </row>
    <row r="23340" spans="1:1" ht="13.2" x14ac:dyDescent="0.25">
      <c r="A23340"/>
    </row>
    <row r="23341" spans="1:1" ht="13.2" x14ac:dyDescent="0.25">
      <c r="A23341"/>
    </row>
    <row r="23342" spans="1:1" ht="13.2" x14ac:dyDescent="0.25">
      <c r="A23342"/>
    </row>
    <row r="23343" spans="1:1" ht="13.2" x14ac:dyDescent="0.25">
      <c r="A23343"/>
    </row>
    <row r="23344" spans="1:1" ht="13.2" x14ac:dyDescent="0.25">
      <c r="A23344"/>
    </row>
    <row r="23345" spans="1:1" ht="13.2" x14ac:dyDescent="0.25">
      <c r="A23345"/>
    </row>
    <row r="23346" spans="1:1" ht="13.2" x14ac:dyDescent="0.25">
      <c r="A23346"/>
    </row>
    <row r="23347" spans="1:1" ht="13.2" x14ac:dyDescent="0.25">
      <c r="A23347"/>
    </row>
    <row r="23348" spans="1:1" ht="13.2" x14ac:dyDescent="0.25">
      <c r="A23348"/>
    </row>
    <row r="23349" spans="1:1" ht="13.2" x14ac:dyDescent="0.25">
      <c r="A23349"/>
    </row>
    <row r="23350" spans="1:1" ht="13.2" x14ac:dyDescent="0.25">
      <c r="A23350"/>
    </row>
    <row r="23351" spans="1:1" ht="13.2" x14ac:dyDescent="0.25">
      <c r="A23351"/>
    </row>
    <row r="23352" spans="1:1" ht="13.2" x14ac:dyDescent="0.25">
      <c r="A23352"/>
    </row>
    <row r="23353" spans="1:1" ht="13.2" x14ac:dyDescent="0.25">
      <c r="A23353"/>
    </row>
    <row r="23354" spans="1:1" ht="13.2" x14ac:dyDescent="0.25">
      <c r="A23354"/>
    </row>
    <row r="23355" spans="1:1" ht="13.2" x14ac:dyDescent="0.25">
      <c r="A23355"/>
    </row>
    <row r="23356" spans="1:1" ht="13.2" x14ac:dyDescent="0.25">
      <c r="A23356"/>
    </row>
    <row r="23357" spans="1:1" ht="13.2" x14ac:dyDescent="0.25">
      <c r="A23357"/>
    </row>
    <row r="23358" spans="1:1" ht="13.2" x14ac:dyDescent="0.25">
      <c r="A23358"/>
    </row>
    <row r="23359" spans="1:1" ht="13.2" x14ac:dyDescent="0.25">
      <c r="A23359"/>
    </row>
    <row r="23360" spans="1:1" ht="13.2" x14ac:dyDescent="0.25">
      <c r="A23360"/>
    </row>
    <row r="23361" spans="1:1" ht="13.2" x14ac:dyDescent="0.25">
      <c r="A23361"/>
    </row>
    <row r="23362" spans="1:1" ht="13.2" x14ac:dyDescent="0.25">
      <c r="A23362"/>
    </row>
    <row r="23363" spans="1:1" ht="13.2" x14ac:dyDescent="0.25">
      <c r="A23363"/>
    </row>
    <row r="23364" spans="1:1" ht="13.2" x14ac:dyDescent="0.25">
      <c r="A23364"/>
    </row>
    <row r="23365" spans="1:1" ht="13.2" x14ac:dyDescent="0.25">
      <c r="A23365"/>
    </row>
    <row r="23366" spans="1:1" ht="13.2" x14ac:dyDescent="0.25">
      <c r="A23366"/>
    </row>
    <row r="23367" spans="1:1" ht="13.2" x14ac:dyDescent="0.25">
      <c r="A23367"/>
    </row>
    <row r="23368" spans="1:1" ht="13.2" x14ac:dyDescent="0.25">
      <c r="A23368"/>
    </row>
    <row r="23369" spans="1:1" ht="13.2" x14ac:dyDescent="0.25">
      <c r="A23369"/>
    </row>
    <row r="23370" spans="1:1" ht="13.2" x14ac:dyDescent="0.25">
      <c r="A23370"/>
    </row>
    <row r="23371" spans="1:1" ht="13.2" x14ac:dyDescent="0.25">
      <c r="A23371"/>
    </row>
    <row r="23372" spans="1:1" ht="13.2" x14ac:dyDescent="0.25">
      <c r="A23372"/>
    </row>
    <row r="23373" spans="1:1" ht="13.2" x14ac:dyDescent="0.25">
      <c r="A23373"/>
    </row>
    <row r="23374" spans="1:1" ht="13.2" x14ac:dyDescent="0.25">
      <c r="A23374"/>
    </row>
    <row r="23375" spans="1:1" ht="13.2" x14ac:dyDescent="0.25">
      <c r="A23375"/>
    </row>
    <row r="23376" spans="1:1" ht="13.2" x14ac:dyDescent="0.25">
      <c r="A23376"/>
    </row>
    <row r="23377" spans="1:1" ht="13.2" x14ac:dyDescent="0.25">
      <c r="A23377"/>
    </row>
    <row r="23378" spans="1:1" ht="13.2" x14ac:dyDescent="0.25">
      <c r="A23378"/>
    </row>
    <row r="23379" spans="1:1" ht="13.2" x14ac:dyDescent="0.25">
      <c r="A23379"/>
    </row>
    <row r="23380" spans="1:1" ht="13.2" x14ac:dyDescent="0.25">
      <c r="A23380"/>
    </row>
    <row r="23381" spans="1:1" ht="13.2" x14ac:dyDescent="0.25">
      <c r="A23381"/>
    </row>
    <row r="23382" spans="1:1" ht="13.2" x14ac:dyDescent="0.25">
      <c r="A23382"/>
    </row>
    <row r="23383" spans="1:1" ht="13.2" x14ac:dyDescent="0.25">
      <c r="A23383"/>
    </row>
    <row r="23384" spans="1:1" ht="13.2" x14ac:dyDescent="0.25">
      <c r="A23384"/>
    </row>
    <row r="23385" spans="1:1" ht="13.2" x14ac:dyDescent="0.25">
      <c r="A23385"/>
    </row>
    <row r="23386" spans="1:1" ht="13.2" x14ac:dyDescent="0.25">
      <c r="A23386"/>
    </row>
    <row r="23387" spans="1:1" ht="13.2" x14ac:dyDescent="0.25">
      <c r="A23387"/>
    </row>
    <row r="23388" spans="1:1" ht="13.2" x14ac:dyDescent="0.25">
      <c r="A23388"/>
    </row>
    <row r="23389" spans="1:1" ht="13.2" x14ac:dyDescent="0.25">
      <c r="A23389"/>
    </row>
    <row r="23390" spans="1:1" ht="13.2" x14ac:dyDescent="0.25">
      <c r="A23390"/>
    </row>
    <row r="23391" spans="1:1" ht="13.2" x14ac:dyDescent="0.25">
      <c r="A23391"/>
    </row>
    <row r="23392" spans="1:1" ht="13.2" x14ac:dyDescent="0.25">
      <c r="A23392"/>
    </row>
    <row r="23393" spans="1:1" ht="13.2" x14ac:dyDescent="0.25">
      <c r="A23393"/>
    </row>
    <row r="23394" spans="1:1" ht="13.2" x14ac:dyDescent="0.25">
      <c r="A23394"/>
    </row>
    <row r="23395" spans="1:1" ht="13.2" x14ac:dyDescent="0.25">
      <c r="A23395"/>
    </row>
    <row r="23396" spans="1:1" ht="13.2" x14ac:dyDescent="0.25">
      <c r="A23396"/>
    </row>
    <row r="23397" spans="1:1" ht="13.2" x14ac:dyDescent="0.25">
      <c r="A23397"/>
    </row>
    <row r="23398" spans="1:1" ht="13.2" x14ac:dyDescent="0.25">
      <c r="A23398"/>
    </row>
    <row r="23399" spans="1:1" ht="13.2" x14ac:dyDescent="0.25">
      <c r="A23399"/>
    </row>
    <row r="23400" spans="1:1" ht="13.2" x14ac:dyDescent="0.25">
      <c r="A23400"/>
    </row>
    <row r="23401" spans="1:1" ht="13.2" x14ac:dyDescent="0.25">
      <c r="A23401"/>
    </row>
    <row r="23402" spans="1:1" ht="13.2" x14ac:dyDescent="0.25">
      <c r="A23402"/>
    </row>
    <row r="23403" spans="1:1" ht="13.2" x14ac:dyDescent="0.25">
      <c r="A23403"/>
    </row>
    <row r="23404" spans="1:1" ht="13.2" x14ac:dyDescent="0.25">
      <c r="A23404"/>
    </row>
    <row r="23405" spans="1:1" ht="13.2" x14ac:dyDescent="0.25">
      <c r="A23405"/>
    </row>
    <row r="23406" spans="1:1" ht="13.2" x14ac:dyDescent="0.25">
      <c r="A23406"/>
    </row>
    <row r="23407" spans="1:1" ht="13.2" x14ac:dyDescent="0.25">
      <c r="A23407"/>
    </row>
    <row r="23408" spans="1:1" ht="13.2" x14ac:dyDescent="0.25">
      <c r="A23408"/>
    </row>
    <row r="23409" spans="1:1" ht="13.2" x14ac:dyDescent="0.25">
      <c r="A23409"/>
    </row>
    <row r="23410" spans="1:1" ht="13.2" x14ac:dyDescent="0.25">
      <c r="A23410"/>
    </row>
    <row r="23411" spans="1:1" ht="13.2" x14ac:dyDescent="0.25">
      <c r="A23411"/>
    </row>
    <row r="23412" spans="1:1" ht="13.2" x14ac:dyDescent="0.25">
      <c r="A23412"/>
    </row>
    <row r="23413" spans="1:1" ht="13.2" x14ac:dyDescent="0.25">
      <c r="A23413"/>
    </row>
    <row r="23414" spans="1:1" ht="13.2" x14ac:dyDescent="0.25">
      <c r="A23414"/>
    </row>
    <row r="23415" spans="1:1" ht="13.2" x14ac:dyDescent="0.25">
      <c r="A23415"/>
    </row>
    <row r="23416" spans="1:1" ht="13.2" x14ac:dyDescent="0.25">
      <c r="A23416"/>
    </row>
    <row r="23417" spans="1:1" ht="13.2" x14ac:dyDescent="0.25">
      <c r="A23417"/>
    </row>
    <row r="23418" spans="1:1" ht="13.2" x14ac:dyDescent="0.25">
      <c r="A23418"/>
    </row>
    <row r="23419" spans="1:1" ht="13.2" x14ac:dyDescent="0.25">
      <c r="A23419"/>
    </row>
    <row r="23420" spans="1:1" ht="13.2" x14ac:dyDescent="0.25">
      <c r="A23420"/>
    </row>
    <row r="23421" spans="1:1" ht="13.2" x14ac:dyDescent="0.25">
      <c r="A23421"/>
    </row>
    <row r="23422" spans="1:1" ht="13.2" x14ac:dyDescent="0.25">
      <c r="A23422"/>
    </row>
    <row r="23423" spans="1:1" ht="13.2" x14ac:dyDescent="0.25">
      <c r="A23423"/>
    </row>
    <row r="23424" spans="1:1" ht="13.2" x14ac:dyDescent="0.25">
      <c r="A23424"/>
    </row>
    <row r="23425" spans="1:1" ht="13.2" x14ac:dyDescent="0.25">
      <c r="A23425"/>
    </row>
    <row r="23426" spans="1:1" ht="13.2" x14ac:dyDescent="0.25">
      <c r="A23426"/>
    </row>
    <row r="23427" spans="1:1" ht="13.2" x14ac:dyDescent="0.25">
      <c r="A23427"/>
    </row>
    <row r="23428" spans="1:1" ht="13.2" x14ac:dyDescent="0.25">
      <c r="A23428"/>
    </row>
    <row r="23429" spans="1:1" ht="13.2" x14ac:dyDescent="0.25">
      <c r="A23429"/>
    </row>
    <row r="23430" spans="1:1" ht="13.2" x14ac:dyDescent="0.25">
      <c r="A23430"/>
    </row>
    <row r="23431" spans="1:1" ht="13.2" x14ac:dyDescent="0.25">
      <c r="A23431"/>
    </row>
    <row r="23432" spans="1:1" ht="13.2" x14ac:dyDescent="0.25">
      <c r="A23432"/>
    </row>
    <row r="23433" spans="1:1" ht="13.2" x14ac:dyDescent="0.25">
      <c r="A23433"/>
    </row>
    <row r="23434" spans="1:1" ht="13.2" x14ac:dyDescent="0.25">
      <c r="A23434"/>
    </row>
    <row r="23435" spans="1:1" ht="13.2" x14ac:dyDescent="0.25">
      <c r="A23435"/>
    </row>
    <row r="23436" spans="1:1" ht="13.2" x14ac:dyDescent="0.25">
      <c r="A23436"/>
    </row>
    <row r="23437" spans="1:1" ht="13.2" x14ac:dyDescent="0.25">
      <c r="A23437"/>
    </row>
    <row r="23438" spans="1:1" ht="13.2" x14ac:dyDescent="0.25">
      <c r="A23438"/>
    </row>
    <row r="23439" spans="1:1" ht="13.2" x14ac:dyDescent="0.25">
      <c r="A23439"/>
    </row>
    <row r="23440" spans="1:1" ht="13.2" x14ac:dyDescent="0.25">
      <c r="A23440"/>
    </row>
    <row r="23441" spans="1:1" ht="13.2" x14ac:dyDescent="0.25">
      <c r="A23441"/>
    </row>
    <row r="23442" spans="1:1" ht="13.2" x14ac:dyDescent="0.25">
      <c r="A23442"/>
    </row>
    <row r="23443" spans="1:1" ht="13.2" x14ac:dyDescent="0.25">
      <c r="A23443"/>
    </row>
    <row r="23444" spans="1:1" ht="13.2" x14ac:dyDescent="0.25">
      <c r="A23444"/>
    </row>
    <row r="23445" spans="1:1" ht="13.2" x14ac:dyDescent="0.25">
      <c r="A23445"/>
    </row>
    <row r="23446" spans="1:1" ht="13.2" x14ac:dyDescent="0.25">
      <c r="A23446"/>
    </row>
    <row r="23447" spans="1:1" ht="13.2" x14ac:dyDescent="0.25">
      <c r="A23447"/>
    </row>
    <row r="23448" spans="1:1" ht="13.2" x14ac:dyDescent="0.25">
      <c r="A23448"/>
    </row>
    <row r="23449" spans="1:1" ht="13.2" x14ac:dyDescent="0.25">
      <c r="A23449"/>
    </row>
    <row r="23450" spans="1:1" ht="13.2" x14ac:dyDescent="0.25">
      <c r="A23450"/>
    </row>
    <row r="23451" spans="1:1" ht="13.2" x14ac:dyDescent="0.25">
      <c r="A23451"/>
    </row>
    <row r="23452" spans="1:1" ht="13.2" x14ac:dyDescent="0.25">
      <c r="A23452"/>
    </row>
    <row r="23453" spans="1:1" ht="13.2" x14ac:dyDescent="0.25">
      <c r="A23453"/>
    </row>
    <row r="23454" spans="1:1" ht="13.2" x14ac:dyDescent="0.25">
      <c r="A23454"/>
    </row>
    <row r="23455" spans="1:1" ht="13.2" x14ac:dyDescent="0.25">
      <c r="A23455"/>
    </row>
    <row r="23456" spans="1:1" ht="13.2" x14ac:dyDescent="0.25">
      <c r="A23456"/>
    </row>
    <row r="23457" spans="1:1" ht="13.2" x14ac:dyDescent="0.25">
      <c r="A23457"/>
    </row>
    <row r="23458" spans="1:1" ht="13.2" x14ac:dyDescent="0.25">
      <c r="A23458"/>
    </row>
    <row r="23459" spans="1:1" ht="13.2" x14ac:dyDescent="0.25">
      <c r="A23459"/>
    </row>
    <row r="23460" spans="1:1" ht="13.2" x14ac:dyDescent="0.25">
      <c r="A23460"/>
    </row>
    <row r="23461" spans="1:1" ht="13.2" x14ac:dyDescent="0.25">
      <c r="A23461"/>
    </row>
    <row r="23462" spans="1:1" ht="13.2" x14ac:dyDescent="0.25">
      <c r="A23462"/>
    </row>
    <row r="23463" spans="1:1" ht="13.2" x14ac:dyDescent="0.25">
      <c r="A23463"/>
    </row>
    <row r="23464" spans="1:1" ht="13.2" x14ac:dyDescent="0.25">
      <c r="A23464"/>
    </row>
    <row r="23465" spans="1:1" ht="13.2" x14ac:dyDescent="0.25">
      <c r="A23465"/>
    </row>
    <row r="23466" spans="1:1" ht="13.2" x14ac:dyDescent="0.25">
      <c r="A23466"/>
    </row>
    <row r="23467" spans="1:1" ht="13.2" x14ac:dyDescent="0.25">
      <c r="A23467"/>
    </row>
    <row r="23468" spans="1:1" ht="13.2" x14ac:dyDescent="0.25">
      <c r="A23468"/>
    </row>
    <row r="23469" spans="1:1" ht="13.2" x14ac:dyDescent="0.25">
      <c r="A23469"/>
    </row>
    <row r="23470" spans="1:1" ht="13.2" x14ac:dyDescent="0.25">
      <c r="A23470"/>
    </row>
    <row r="23471" spans="1:1" ht="13.2" x14ac:dyDescent="0.25">
      <c r="A23471"/>
    </row>
    <row r="23472" spans="1:1" ht="13.2" x14ac:dyDescent="0.25">
      <c r="A23472"/>
    </row>
    <row r="23473" spans="1:1" ht="13.2" x14ac:dyDescent="0.25">
      <c r="A23473"/>
    </row>
    <row r="23474" spans="1:1" ht="13.2" x14ac:dyDescent="0.25">
      <c r="A23474"/>
    </row>
    <row r="23475" spans="1:1" ht="13.2" x14ac:dyDescent="0.25">
      <c r="A23475"/>
    </row>
    <row r="23476" spans="1:1" ht="13.2" x14ac:dyDescent="0.25">
      <c r="A23476"/>
    </row>
    <row r="23477" spans="1:1" ht="13.2" x14ac:dyDescent="0.25">
      <c r="A23477"/>
    </row>
    <row r="23478" spans="1:1" ht="13.2" x14ac:dyDescent="0.25">
      <c r="A23478"/>
    </row>
    <row r="23479" spans="1:1" ht="13.2" x14ac:dyDescent="0.25">
      <c r="A23479"/>
    </row>
    <row r="23480" spans="1:1" ht="13.2" x14ac:dyDescent="0.25">
      <c r="A23480"/>
    </row>
    <row r="23481" spans="1:1" ht="13.2" x14ac:dyDescent="0.25">
      <c r="A23481"/>
    </row>
    <row r="23482" spans="1:1" ht="13.2" x14ac:dyDescent="0.25">
      <c r="A23482"/>
    </row>
    <row r="23483" spans="1:1" ht="13.2" x14ac:dyDescent="0.25">
      <c r="A23483"/>
    </row>
    <row r="23484" spans="1:1" ht="13.2" x14ac:dyDescent="0.25">
      <c r="A23484"/>
    </row>
    <row r="23485" spans="1:1" ht="13.2" x14ac:dyDescent="0.25">
      <c r="A23485"/>
    </row>
    <row r="23486" spans="1:1" ht="13.2" x14ac:dyDescent="0.25">
      <c r="A23486"/>
    </row>
    <row r="23487" spans="1:1" ht="13.2" x14ac:dyDescent="0.25">
      <c r="A23487"/>
    </row>
    <row r="23488" spans="1:1" ht="13.2" x14ac:dyDescent="0.25">
      <c r="A23488"/>
    </row>
    <row r="23489" spans="1:1" ht="13.2" x14ac:dyDescent="0.25">
      <c r="A23489"/>
    </row>
    <row r="23490" spans="1:1" ht="13.2" x14ac:dyDescent="0.25">
      <c r="A23490"/>
    </row>
    <row r="23491" spans="1:1" ht="13.2" x14ac:dyDescent="0.25">
      <c r="A23491"/>
    </row>
    <row r="23492" spans="1:1" ht="13.2" x14ac:dyDescent="0.25">
      <c r="A23492"/>
    </row>
    <row r="23493" spans="1:1" ht="13.2" x14ac:dyDescent="0.25">
      <c r="A23493"/>
    </row>
    <row r="23494" spans="1:1" ht="13.2" x14ac:dyDescent="0.25">
      <c r="A23494"/>
    </row>
    <row r="23495" spans="1:1" ht="13.2" x14ac:dyDescent="0.25">
      <c r="A23495"/>
    </row>
    <row r="23496" spans="1:1" ht="13.2" x14ac:dyDescent="0.25">
      <c r="A23496"/>
    </row>
    <row r="23497" spans="1:1" ht="13.2" x14ac:dyDescent="0.25">
      <c r="A23497"/>
    </row>
    <row r="23498" spans="1:1" ht="13.2" x14ac:dyDescent="0.25">
      <c r="A23498"/>
    </row>
    <row r="23499" spans="1:1" ht="13.2" x14ac:dyDescent="0.25">
      <c r="A23499"/>
    </row>
    <row r="23500" spans="1:1" ht="13.2" x14ac:dyDescent="0.25">
      <c r="A23500"/>
    </row>
    <row r="23501" spans="1:1" ht="13.2" x14ac:dyDescent="0.25">
      <c r="A23501"/>
    </row>
    <row r="23502" spans="1:1" ht="13.2" x14ac:dyDescent="0.25">
      <c r="A23502"/>
    </row>
    <row r="23503" spans="1:1" ht="13.2" x14ac:dyDescent="0.25">
      <c r="A23503"/>
    </row>
    <row r="23504" spans="1:1" ht="13.2" x14ac:dyDescent="0.25">
      <c r="A23504"/>
    </row>
    <row r="23505" spans="1:1" ht="13.2" x14ac:dyDescent="0.25">
      <c r="A23505"/>
    </row>
    <row r="23506" spans="1:1" ht="13.2" x14ac:dyDescent="0.25">
      <c r="A23506"/>
    </row>
    <row r="23507" spans="1:1" ht="13.2" x14ac:dyDescent="0.25">
      <c r="A23507"/>
    </row>
    <row r="23508" spans="1:1" ht="13.2" x14ac:dyDescent="0.25">
      <c r="A23508"/>
    </row>
    <row r="23509" spans="1:1" ht="13.2" x14ac:dyDescent="0.25">
      <c r="A23509"/>
    </row>
    <row r="23510" spans="1:1" ht="13.2" x14ac:dyDescent="0.25">
      <c r="A23510"/>
    </row>
    <row r="23511" spans="1:1" ht="13.2" x14ac:dyDescent="0.25">
      <c r="A23511"/>
    </row>
    <row r="23512" spans="1:1" ht="13.2" x14ac:dyDescent="0.25">
      <c r="A23512"/>
    </row>
    <row r="23513" spans="1:1" ht="13.2" x14ac:dyDescent="0.25">
      <c r="A23513"/>
    </row>
    <row r="23514" spans="1:1" ht="13.2" x14ac:dyDescent="0.25">
      <c r="A23514"/>
    </row>
    <row r="23515" spans="1:1" ht="13.2" x14ac:dyDescent="0.25">
      <c r="A23515"/>
    </row>
    <row r="23516" spans="1:1" ht="13.2" x14ac:dyDescent="0.25">
      <c r="A23516"/>
    </row>
    <row r="23517" spans="1:1" ht="13.2" x14ac:dyDescent="0.25">
      <c r="A23517"/>
    </row>
    <row r="23518" spans="1:1" ht="13.2" x14ac:dyDescent="0.25">
      <c r="A23518"/>
    </row>
    <row r="23519" spans="1:1" ht="13.2" x14ac:dyDescent="0.25">
      <c r="A23519"/>
    </row>
    <row r="23520" spans="1:1" ht="13.2" x14ac:dyDescent="0.25">
      <c r="A23520"/>
    </row>
    <row r="23521" spans="1:1" ht="13.2" x14ac:dyDescent="0.25">
      <c r="A23521"/>
    </row>
    <row r="23522" spans="1:1" ht="13.2" x14ac:dyDescent="0.25">
      <c r="A23522"/>
    </row>
    <row r="23523" spans="1:1" ht="13.2" x14ac:dyDescent="0.25">
      <c r="A23523"/>
    </row>
    <row r="23524" spans="1:1" ht="13.2" x14ac:dyDescent="0.25">
      <c r="A23524"/>
    </row>
    <row r="23525" spans="1:1" ht="13.2" x14ac:dyDescent="0.25">
      <c r="A23525"/>
    </row>
    <row r="23526" spans="1:1" ht="13.2" x14ac:dyDescent="0.25">
      <c r="A23526"/>
    </row>
    <row r="23527" spans="1:1" ht="13.2" x14ac:dyDescent="0.25">
      <c r="A23527"/>
    </row>
    <row r="23528" spans="1:1" ht="13.2" x14ac:dyDescent="0.25">
      <c r="A23528"/>
    </row>
    <row r="23529" spans="1:1" ht="13.2" x14ac:dyDescent="0.25">
      <c r="A23529"/>
    </row>
    <row r="23530" spans="1:1" ht="13.2" x14ac:dyDescent="0.25">
      <c r="A23530"/>
    </row>
    <row r="23531" spans="1:1" ht="13.2" x14ac:dyDescent="0.25">
      <c r="A23531"/>
    </row>
    <row r="23532" spans="1:1" ht="13.2" x14ac:dyDescent="0.25">
      <c r="A23532"/>
    </row>
    <row r="23533" spans="1:1" ht="13.2" x14ac:dyDescent="0.25">
      <c r="A23533"/>
    </row>
    <row r="23534" spans="1:1" ht="13.2" x14ac:dyDescent="0.25">
      <c r="A23534"/>
    </row>
    <row r="23535" spans="1:1" ht="13.2" x14ac:dyDescent="0.25">
      <c r="A23535"/>
    </row>
    <row r="23536" spans="1:1" ht="13.2" x14ac:dyDescent="0.25">
      <c r="A23536"/>
    </row>
    <row r="23537" spans="1:1" ht="13.2" x14ac:dyDescent="0.25">
      <c r="A23537"/>
    </row>
    <row r="23538" spans="1:1" ht="13.2" x14ac:dyDescent="0.25">
      <c r="A23538"/>
    </row>
    <row r="23539" spans="1:1" ht="13.2" x14ac:dyDescent="0.25">
      <c r="A23539"/>
    </row>
    <row r="23540" spans="1:1" ht="13.2" x14ac:dyDescent="0.25">
      <c r="A23540"/>
    </row>
    <row r="23541" spans="1:1" ht="13.2" x14ac:dyDescent="0.25">
      <c r="A23541"/>
    </row>
    <row r="23542" spans="1:1" ht="13.2" x14ac:dyDescent="0.25">
      <c r="A23542"/>
    </row>
    <row r="23543" spans="1:1" ht="13.2" x14ac:dyDescent="0.25">
      <c r="A23543"/>
    </row>
    <row r="23544" spans="1:1" ht="13.2" x14ac:dyDescent="0.25">
      <c r="A23544"/>
    </row>
    <row r="23545" spans="1:1" ht="13.2" x14ac:dyDescent="0.25">
      <c r="A23545"/>
    </row>
    <row r="23546" spans="1:1" ht="13.2" x14ac:dyDescent="0.25">
      <c r="A23546"/>
    </row>
    <row r="23547" spans="1:1" ht="13.2" x14ac:dyDescent="0.25">
      <c r="A23547"/>
    </row>
    <row r="23548" spans="1:1" ht="13.2" x14ac:dyDescent="0.25">
      <c r="A23548"/>
    </row>
    <row r="23549" spans="1:1" ht="13.2" x14ac:dyDescent="0.25">
      <c r="A23549"/>
    </row>
    <row r="23550" spans="1:1" ht="13.2" x14ac:dyDescent="0.25">
      <c r="A23550"/>
    </row>
    <row r="23551" spans="1:1" ht="13.2" x14ac:dyDescent="0.25">
      <c r="A23551"/>
    </row>
    <row r="23552" spans="1:1" ht="13.2" x14ac:dyDescent="0.25">
      <c r="A23552"/>
    </row>
    <row r="23553" spans="1:1" ht="13.2" x14ac:dyDescent="0.25">
      <c r="A23553"/>
    </row>
    <row r="23554" spans="1:1" ht="13.2" x14ac:dyDescent="0.25">
      <c r="A23554"/>
    </row>
    <row r="23555" spans="1:1" ht="13.2" x14ac:dyDescent="0.25">
      <c r="A23555"/>
    </row>
    <row r="23556" spans="1:1" ht="13.2" x14ac:dyDescent="0.25">
      <c r="A23556"/>
    </row>
    <row r="23557" spans="1:1" ht="13.2" x14ac:dyDescent="0.25">
      <c r="A23557"/>
    </row>
    <row r="23558" spans="1:1" ht="13.2" x14ac:dyDescent="0.25">
      <c r="A23558"/>
    </row>
    <row r="23559" spans="1:1" ht="13.2" x14ac:dyDescent="0.25">
      <c r="A23559"/>
    </row>
    <row r="23560" spans="1:1" ht="13.2" x14ac:dyDescent="0.25">
      <c r="A23560"/>
    </row>
    <row r="23561" spans="1:1" ht="13.2" x14ac:dyDescent="0.25">
      <c r="A23561"/>
    </row>
    <row r="23562" spans="1:1" ht="13.2" x14ac:dyDescent="0.25">
      <c r="A23562"/>
    </row>
    <row r="23563" spans="1:1" ht="13.2" x14ac:dyDescent="0.25">
      <c r="A23563"/>
    </row>
    <row r="23564" spans="1:1" ht="13.2" x14ac:dyDescent="0.25">
      <c r="A23564"/>
    </row>
    <row r="23565" spans="1:1" ht="13.2" x14ac:dyDescent="0.25">
      <c r="A23565"/>
    </row>
    <row r="23566" spans="1:1" ht="13.2" x14ac:dyDescent="0.25">
      <c r="A23566"/>
    </row>
    <row r="23567" spans="1:1" ht="13.2" x14ac:dyDescent="0.25">
      <c r="A23567"/>
    </row>
    <row r="23568" spans="1:1" ht="13.2" x14ac:dyDescent="0.25">
      <c r="A23568"/>
    </row>
    <row r="23569" spans="1:1" ht="13.2" x14ac:dyDescent="0.25">
      <c r="A23569"/>
    </row>
    <row r="23570" spans="1:1" ht="13.2" x14ac:dyDescent="0.25">
      <c r="A23570"/>
    </row>
    <row r="23571" spans="1:1" ht="13.2" x14ac:dyDescent="0.25">
      <c r="A23571"/>
    </row>
    <row r="23572" spans="1:1" ht="13.2" x14ac:dyDescent="0.25">
      <c r="A23572"/>
    </row>
    <row r="23573" spans="1:1" ht="13.2" x14ac:dyDescent="0.25">
      <c r="A23573"/>
    </row>
    <row r="23574" spans="1:1" ht="13.2" x14ac:dyDescent="0.25">
      <c r="A23574"/>
    </row>
    <row r="23575" spans="1:1" ht="13.2" x14ac:dyDescent="0.25">
      <c r="A23575"/>
    </row>
    <row r="23576" spans="1:1" ht="13.2" x14ac:dyDescent="0.25">
      <c r="A23576"/>
    </row>
    <row r="23577" spans="1:1" ht="13.2" x14ac:dyDescent="0.25">
      <c r="A23577"/>
    </row>
    <row r="23578" spans="1:1" ht="13.2" x14ac:dyDescent="0.25">
      <c r="A23578"/>
    </row>
    <row r="23579" spans="1:1" ht="13.2" x14ac:dyDescent="0.25">
      <c r="A23579"/>
    </row>
    <row r="23580" spans="1:1" ht="13.2" x14ac:dyDescent="0.25">
      <c r="A23580"/>
    </row>
    <row r="23581" spans="1:1" ht="13.2" x14ac:dyDescent="0.25">
      <c r="A23581"/>
    </row>
    <row r="23582" spans="1:1" ht="13.2" x14ac:dyDescent="0.25">
      <c r="A23582"/>
    </row>
    <row r="23583" spans="1:1" ht="13.2" x14ac:dyDescent="0.25">
      <c r="A23583"/>
    </row>
    <row r="23584" spans="1:1" ht="13.2" x14ac:dyDescent="0.25">
      <c r="A23584"/>
    </row>
    <row r="23585" spans="1:1" ht="13.2" x14ac:dyDescent="0.25">
      <c r="A23585"/>
    </row>
    <row r="23586" spans="1:1" ht="13.2" x14ac:dyDescent="0.25">
      <c r="A23586"/>
    </row>
    <row r="23587" spans="1:1" ht="13.2" x14ac:dyDescent="0.25">
      <c r="A23587"/>
    </row>
    <row r="23588" spans="1:1" ht="13.2" x14ac:dyDescent="0.25">
      <c r="A23588"/>
    </row>
    <row r="23589" spans="1:1" ht="13.2" x14ac:dyDescent="0.25">
      <c r="A23589"/>
    </row>
    <row r="23590" spans="1:1" ht="13.2" x14ac:dyDescent="0.25">
      <c r="A23590"/>
    </row>
    <row r="23591" spans="1:1" ht="13.2" x14ac:dyDescent="0.25">
      <c r="A23591"/>
    </row>
    <row r="23592" spans="1:1" ht="13.2" x14ac:dyDescent="0.25">
      <c r="A23592"/>
    </row>
    <row r="23593" spans="1:1" ht="13.2" x14ac:dyDescent="0.25">
      <c r="A23593"/>
    </row>
    <row r="23594" spans="1:1" ht="13.2" x14ac:dyDescent="0.25">
      <c r="A23594"/>
    </row>
    <row r="23595" spans="1:1" ht="13.2" x14ac:dyDescent="0.25">
      <c r="A23595"/>
    </row>
    <row r="23596" spans="1:1" ht="13.2" x14ac:dyDescent="0.25">
      <c r="A23596"/>
    </row>
    <row r="23597" spans="1:1" ht="13.2" x14ac:dyDescent="0.25">
      <c r="A23597"/>
    </row>
    <row r="23598" spans="1:1" ht="13.2" x14ac:dyDescent="0.25">
      <c r="A23598"/>
    </row>
    <row r="23599" spans="1:1" ht="13.2" x14ac:dyDescent="0.25">
      <c r="A23599"/>
    </row>
    <row r="23600" spans="1:1" ht="13.2" x14ac:dyDescent="0.25">
      <c r="A23600"/>
    </row>
    <row r="23601" spans="1:1" ht="13.2" x14ac:dyDescent="0.25">
      <c r="A23601"/>
    </row>
    <row r="23602" spans="1:1" ht="13.2" x14ac:dyDescent="0.25">
      <c r="A23602"/>
    </row>
    <row r="23603" spans="1:1" ht="13.2" x14ac:dyDescent="0.25">
      <c r="A23603"/>
    </row>
    <row r="23604" spans="1:1" ht="13.2" x14ac:dyDescent="0.25">
      <c r="A23604"/>
    </row>
    <row r="23605" spans="1:1" ht="13.2" x14ac:dyDescent="0.25">
      <c r="A23605"/>
    </row>
    <row r="23606" spans="1:1" ht="13.2" x14ac:dyDescent="0.25">
      <c r="A23606"/>
    </row>
    <row r="23607" spans="1:1" ht="13.2" x14ac:dyDescent="0.25">
      <c r="A23607"/>
    </row>
    <row r="23608" spans="1:1" ht="13.2" x14ac:dyDescent="0.25">
      <c r="A23608"/>
    </row>
    <row r="23609" spans="1:1" ht="13.2" x14ac:dyDescent="0.25">
      <c r="A23609"/>
    </row>
    <row r="23610" spans="1:1" ht="13.2" x14ac:dyDescent="0.25">
      <c r="A23610"/>
    </row>
    <row r="23611" spans="1:1" ht="13.2" x14ac:dyDescent="0.25">
      <c r="A23611"/>
    </row>
    <row r="23612" spans="1:1" ht="13.2" x14ac:dyDescent="0.25">
      <c r="A23612"/>
    </row>
    <row r="23613" spans="1:1" ht="13.2" x14ac:dyDescent="0.25">
      <c r="A23613"/>
    </row>
    <row r="23614" spans="1:1" ht="13.2" x14ac:dyDescent="0.25">
      <c r="A23614"/>
    </row>
    <row r="23615" spans="1:1" ht="13.2" x14ac:dyDescent="0.25">
      <c r="A23615"/>
    </row>
    <row r="23616" spans="1:1" ht="13.2" x14ac:dyDescent="0.25">
      <c r="A23616"/>
    </row>
    <row r="23617" spans="1:1" ht="13.2" x14ac:dyDescent="0.25">
      <c r="A23617"/>
    </row>
    <row r="23618" spans="1:1" ht="13.2" x14ac:dyDescent="0.25">
      <c r="A23618"/>
    </row>
    <row r="23619" spans="1:1" ht="13.2" x14ac:dyDescent="0.25">
      <c r="A23619"/>
    </row>
    <row r="23620" spans="1:1" ht="13.2" x14ac:dyDescent="0.25">
      <c r="A23620"/>
    </row>
    <row r="23621" spans="1:1" ht="13.2" x14ac:dyDescent="0.25">
      <c r="A23621"/>
    </row>
    <row r="23622" spans="1:1" ht="13.2" x14ac:dyDescent="0.25">
      <c r="A23622"/>
    </row>
    <row r="23623" spans="1:1" ht="13.2" x14ac:dyDescent="0.25">
      <c r="A23623"/>
    </row>
    <row r="23624" spans="1:1" ht="13.2" x14ac:dyDescent="0.25">
      <c r="A23624"/>
    </row>
    <row r="23625" spans="1:1" ht="13.2" x14ac:dyDescent="0.25">
      <c r="A23625"/>
    </row>
    <row r="23626" spans="1:1" ht="13.2" x14ac:dyDescent="0.25">
      <c r="A23626"/>
    </row>
    <row r="23627" spans="1:1" ht="13.2" x14ac:dyDescent="0.25">
      <c r="A23627"/>
    </row>
    <row r="23628" spans="1:1" ht="13.2" x14ac:dyDescent="0.25">
      <c r="A23628"/>
    </row>
    <row r="23629" spans="1:1" ht="13.2" x14ac:dyDescent="0.25">
      <c r="A23629"/>
    </row>
    <row r="23630" spans="1:1" ht="13.2" x14ac:dyDescent="0.25">
      <c r="A23630"/>
    </row>
    <row r="23631" spans="1:1" ht="13.2" x14ac:dyDescent="0.25">
      <c r="A23631"/>
    </row>
    <row r="23632" spans="1:1" ht="13.2" x14ac:dyDescent="0.25">
      <c r="A23632"/>
    </row>
    <row r="23633" spans="1:1" ht="13.2" x14ac:dyDescent="0.25">
      <c r="A23633"/>
    </row>
    <row r="23634" spans="1:1" ht="13.2" x14ac:dyDescent="0.25">
      <c r="A23634"/>
    </row>
    <row r="23635" spans="1:1" ht="13.2" x14ac:dyDescent="0.25">
      <c r="A23635"/>
    </row>
    <row r="23636" spans="1:1" ht="13.2" x14ac:dyDescent="0.25">
      <c r="A23636"/>
    </row>
    <row r="23637" spans="1:1" ht="13.2" x14ac:dyDescent="0.25">
      <c r="A23637"/>
    </row>
    <row r="23638" spans="1:1" ht="13.2" x14ac:dyDescent="0.25">
      <c r="A23638"/>
    </row>
    <row r="23639" spans="1:1" ht="13.2" x14ac:dyDescent="0.25">
      <c r="A23639"/>
    </row>
    <row r="23640" spans="1:1" ht="13.2" x14ac:dyDescent="0.25">
      <c r="A23640"/>
    </row>
    <row r="23641" spans="1:1" ht="13.2" x14ac:dyDescent="0.25">
      <c r="A23641"/>
    </row>
    <row r="23642" spans="1:1" ht="13.2" x14ac:dyDescent="0.25">
      <c r="A23642"/>
    </row>
    <row r="23643" spans="1:1" ht="13.2" x14ac:dyDescent="0.25">
      <c r="A23643"/>
    </row>
    <row r="23644" spans="1:1" ht="13.2" x14ac:dyDescent="0.25">
      <c r="A23644"/>
    </row>
    <row r="23645" spans="1:1" ht="13.2" x14ac:dyDescent="0.25">
      <c r="A23645"/>
    </row>
    <row r="23646" spans="1:1" ht="13.2" x14ac:dyDescent="0.25">
      <c r="A23646"/>
    </row>
    <row r="23647" spans="1:1" ht="13.2" x14ac:dyDescent="0.25">
      <c r="A23647"/>
    </row>
    <row r="23648" spans="1:1" ht="13.2" x14ac:dyDescent="0.25">
      <c r="A23648"/>
    </row>
    <row r="23649" spans="1:1" ht="13.2" x14ac:dyDescent="0.25">
      <c r="A23649"/>
    </row>
    <row r="23650" spans="1:1" ht="13.2" x14ac:dyDescent="0.25">
      <c r="A23650"/>
    </row>
    <row r="23651" spans="1:1" ht="13.2" x14ac:dyDescent="0.25">
      <c r="A23651"/>
    </row>
    <row r="23652" spans="1:1" ht="13.2" x14ac:dyDescent="0.25">
      <c r="A23652"/>
    </row>
    <row r="23653" spans="1:1" ht="13.2" x14ac:dyDescent="0.25">
      <c r="A23653"/>
    </row>
    <row r="23654" spans="1:1" ht="13.2" x14ac:dyDescent="0.25">
      <c r="A23654"/>
    </row>
    <row r="23655" spans="1:1" ht="13.2" x14ac:dyDescent="0.25">
      <c r="A23655"/>
    </row>
    <row r="23656" spans="1:1" ht="13.2" x14ac:dyDescent="0.25">
      <c r="A23656"/>
    </row>
    <row r="23657" spans="1:1" ht="13.2" x14ac:dyDescent="0.25">
      <c r="A23657"/>
    </row>
    <row r="23658" spans="1:1" ht="13.2" x14ac:dyDescent="0.25">
      <c r="A23658"/>
    </row>
    <row r="23659" spans="1:1" ht="13.2" x14ac:dyDescent="0.25">
      <c r="A23659"/>
    </row>
    <row r="23660" spans="1:1" ht="13.2" x14ac:dyDescent="0.25">
      <c r="A23660"/>
    </row>
    <row r="23661" spans="1:1" ht="13.2" x14ac:dyDescent="0.25">
      <c r="A23661"/>
    </row>
    <row r="23662" spans="1:1" ht="13.2" x14ac:dyDescent="0.25">
      <c r="A23662"/>
    </row>
    <row r="23663" spans="1:1" ht="13.2" x14ac:dyDescent="0.25">
      <c r="A23663"/>
    </row>
    <row r="23664" spans="1:1" ht="13.2" x14ac:dyDescent="0.25">
      <c r="A23664"/>
    </row>
    <row r="23665" spans="1:1" ht="13.2" x14ac:dyDescent="0.25">
      <c r="A23665"/>
    </row>
    <row r="23666" spans="1:1" ht="13.2" x14ac:dyDescent="0.25">
      <c r="A23666"/>
    </row>
    <row r="23667" spans="1:1" ht="13.2" x14ac:dyDescent="0.25">
      <c r="A23667"/>
    </row>
    <row r="23668" spans="1:1" ht="13.2" x14ac:dyDescent="0.25">
      <c r="A23668"/>
    </row>
    <row r="23669" spans="1:1" ht="13.2" x14ac:dyDescent="0.25">
      <c r="A23669"/>
    </row>
    <row r="23670" spans="1:1" ht="13.2" x14ac:dyDescent="0.25">
      <c r="A23670"/>
    </row>
    <row r="23671" spans="1:1" ht="13.2" x14ac:dyDescent="0.25">
      <c r="A23671"/>
    </row>
    <row r="23672" spans="1:1" ht="13.2" x14ac:dyDescent="0.25">
      <c r="A23672"/>
    </row>
    <row r="23673" spans="1:1" ht="13.2" x14ac:dyDescent="0.25">
      <c r="A23673"/>
    </row>
    <row r="23674" spans="1:1" ht="13.2" x14ac:dyDescent="0.25">
      <c r="A23674"/>
    </row>
    <row r="23675" spans="1:1" ht="13.2" x14ac:dyDescent="0.25">
      <c r="A23675"/>
    </row>
    <row r="23676" spans="1:1" ht="13.2" x14ac:dyDescent="0.25">
      <c r="A23676"/>
    </row>
    <row r="23677" spans="1:1" ht="13.2" x14ac:dyDescent="0.25">
      <c r="A23677"/>
    </row>
    <row r="23678" spans="1:1" ht="13.2" x14ac:dyDescent="0.25">
      <c r="A23678"/>
    </row>
    <row r="23679" spans="1:1" ht="13.2" x14ac:dyDescent="0.25">
      <c r="A23679"/>
    </row>
    <row r="23680" spans="1:1" ht="13.2" x14ac:dyDescent="0.25">
      <c r="A23680"/>
    </row>
    <row r="23681" spans="1:1" ht="13.2" x14ac:dyDescent="0.25">
      <c r="A23681"/>
    </row>
    <row r="23682" spans="1:1" ht="13.2" x14ac:dyDescent="0.25">
      <c r="A23682"/>
    </row>
    <row r="23683" spans="1:1" ht="13.2" x14ac:dyDescent="0.25">
      <c r="A23683"/>
    </row>
    <row r="23684" spans="1:1" ht="13.2" x14ac:dyDescent="0.25">
      <c r="A23684"/>
    </row>
    <row r="23685" spans="1:1" ht="13.2" x14ac:dyDescent="0.25">
      <c r="A23685"/>
    </row>
    <row r="23686" spans="1:1" ht="13.2" x14ac:dyDescent="0.25">
      <c r="A23686"/>
    </row>
    <row r="23687" spans="1:1" ht="13.2" x14ac:dyDescent="0.25">
      <c r="A23687"/>
    </row>
    <row r="23688" spans="1:1" ht="13.2" x14ac:dyDescent="0.25">
      <c r="A23688"/>
    </row>
    <row r="23689" spans="1:1" ht="13.2" x14ac:dyDescent="0.25">
      <c r="A23689"/>
    </row>
    <row r="23690" spans="1:1" ht="13.2" x14ac:dyDescent="0.25">
      <c r="A23690"/>
    </row>
    <row r="23691" spans="1:1" ht="13.2" x14ac:dyDescent="0.25">
      <c r="A23691"/>
    </row>
    <row r="23692" spans="1:1" ht="13.2" x14ac:dyDescent="0.25">
      <c r="A23692"/>
    </row>
    <row r="23693" spans="1:1" ht="13.2" x14ac:dyDescent="0.25">
      <c r="A23693"/>
    </row>
    <row r="23694" spans="1:1" ht="13.2" x14ac:dyDescent="0.25">
      <c r="A23694"/>
    </row>
    <row r="23695" spans="1:1" ht="13.2" x14ac:dyDescent="0.25">
      <c r="A23695"/>
    </row>
    <row r="23696" spans="1:1" ht="13.2" x14ac:dyDescent="0.25">
      <c r="A23696"/>
    </row>
    <row r="23697" spans="1:1" ht="13.2" x14ac:dyDescent="0.25">
      <c r="A23697"/>
    </row>
    <row r="23698" spans="1:1" ht="13.2" x14ac:dyDescent="0.25">
      <c r="A23698"/>
    </row>
    <row r="23699" spans="1:1" ht="13.2" x14ac:dyDescent="0.25">
      <c r="A23699"/>
    </row>
    <row r="23700" spans="1:1" ht="13.2" x14ac:dyDescent="0.25">
      <c r="A23700"/>
    </row>
    <row r="23701" spans="1:1" ht="13.2" x14ac:dyDescent="0.25">
      <c r="A23701"/>
    </row>
    <row r="23702" spans="1:1" ht="13.2" x14ac:dyDescent="0.25">
      <c r="A23702"/>
    </row>
    <row r="23703" spans="1:1" ht="13.2" x14ac:dyDescent="0.25">
      <c r="A23703"/>
    </row>
    <row r="23704" spans="1:1" ht="13.2" x14ac:dyDescent="0.25">
      <c r="A23704"/>
    </row>
    <row r="23705" spans="1:1" ht="13.2" x14ac:dyDescent="0.25">
      <c r="A23705"/>
    </row>
    <row r="23706" spans="1:1" ht="13.2" x14ac:dyDescent="0.25">
      <c r="A23706"/>
    </row>
    <row r="23707" spans="1:1" ht="13.2" x14ac:dyDescent="0.25">
      <c r="A23707"/>
    </row>
    <row r="23708" spans="1:1" ht="13.2" x14ac:dyDescent="0.25">
      <c r="A23708"/>
    </row>
    <row r="23709" spans="1:1" ht="13.2" x14ac:dyDescent="0.25">
      <c r="A23709"/>
    </row>
    <row r="23710" spans="1:1" ht="13.2" x14ac:dyDescent="0.25">
      <c r="A23710"/>
    </row>
    <row r="23711" spans="1:1" ht="13.2" x14ac:dyDescent="0.25">
      <c r="A23711"/>
    </row>
    <row r="23712" spans="1:1" ht="13.2" x14ac:dyDescent="0.25">
      <c r="A23712"/>
    </row>
    <row r="23713" spans="1:1" ht="13.2" x14ac:dyDescent="0.25">
      <c r="A23713"/>
    </row>
    <row r="23714" spans="1:1" ht="13.2" x14ac:dyDescent="0.25">
      <c r="A23714"/>
    </row>
    <row r="23715" spans="1:1" ht="13.2" x14ac:dyDescent="0.25">
      <c r="A23715"/>
    </row>
    <row r="23716" spans="1:1" ht="13.2" x14ac:dyDescent="0.25">
      <c r="A23716"/>
    </row>
    <row r="23717" spans="1:1" ht="13.2" x14ac:dyDescent="0.25">
      <c r="A23717"/>
    </row>
    <row r="23718" spans="1:1" ht="13.2" x14ac:dyDescent="0.25">
      <c r="A23718"/>
    </row>
    <row r="23719" spans="1:1" ht="13.2" x14ac:dyDescent="0.25">
      <c r="A23719"/>
    </row>
    <row r="23720" spans="1:1" ht="13.2" x14ac:dyDescent="0.25">
      <c r="A23720"/>
    </row>
    <row r="23721" spans="1:1" ht="13.2" x14ac:dyDescent="0.25">
      <c r="A23721"/>
    </row>
    <row r="23722" spans="1:1" ht="13.2" x14ac:dyDescent="0.25">
      <c r="A23722"/>
    </row>
    <row r="23723" spans="1:1" ht="13.2" x14ac:dyDescent="0.25">
      <c r="A23723"/>
    </row>
    <row r="23724" spans="1:1" ht="13.2" x14ac:dyDescent="0.25">
      <c r="A23724"/>
    </row>
    <row r="23725" spans="1:1" ht="13.2" x14ac:dyDescent="0.25">
      <c r="A23725"/>
    </row>
    <row r="23726" spans="1:1" ht="13.2" x14ac:dyDescent="0.25">
      <c r="A23726"/>
    </row>
    <row r="23727" spans="1:1" ht="13.2" x14ac:dyDescent="0.25">
      <c r="A23727"/>
    </row>
    <row r="23728" spans="1:1" ht="13.2" x14ac:dyDescent="0.25">
      <c r="A23728"/>
    </row>
    <row r="23729" spans="1:1" ht="13.2" x14ac:dyDescent="0.25">
      <c r="A23729"/>
    </row>
    <row r="23730" spans="1:1" ht="13.2" x14ac:dyDescent="0.25">
      <c r="A23730"/>
    </row>
    <row r="23731" spans="1:1" ht="13.2" x14ac:dyDescent="0.25">
      <c r="A23731"/>
    </row>
    <row r="23732" spans="1:1" ht="13.2" x14ac:dyDescent="0.25">
      <c r="A23732"/>
    </row>
    <row r="23733" spans="1:1" ht="13.2" x14ac:dyDescent="0.25">
      <c r="A23733"/>
    </row>
    <row r="23734" spans="1:1" ht="13.2" x14ac:dyDescent="0.25">
      <c r="A23734"/>
    </row>
    <row r="23735" spans="1:1" ht="13.2" x14ac:dyDescent="0.25">
      <c r="A23735"/>
    </row>
    <row r="23736" spans="1:1" ht="13.2" x14ac:dyDescent="0.25">
      <c r="A23736"/>
    </row>
    <row r="23737" spans="1:1" ht="13.2" x14ac:dyDescent="0.25">
      <c r="A23737"/>
    </row>
    <row r="23738" spans="1:1" ht="13.2" x14ac:dyDescent="0.25">
      <c r="A23738"/>
    </row>
    <row r="23739" spans="1:1" ht="13.2" x14ac:dyDescent="0.25">
      <c r="A23739"/>
    </row>
    <row r="23740" spans="1:1" ht="13.2" x14ac:dyDescent="0.25">
      <c r="A23740"/>
    </row>
    <row r="23741" spans="1:1" ht="13.2" x14ac:dyDescent="0.25">
      <c r="A23741"/>
    </row>
    <row r="23742" spans="1:1" ht="13.2" x14ac:dyDescent="0.25">
      <c r="A23742"/>
    </row>
    <row r="23743" spans="1:1" ht="13.2" x14ac:dyDescent="0.25">
      <c r="A23743"/>
    </row>
    <row r="23744" spans="1:1" ht="13.2" x14ac:dyDescent="0.25">
      <c r="A23744"/>
    </row>
    <row r="23745" spans="1:1" ht="13.2" x14ac:dyDescent="0.25">
      <c r="A23745"/>
    </row>
    <row r="23746" spans="1:1" ht="13.2" x14ac:dyDescent="0.25">
      <c r="A23746"/>
    </row>
    <row r="23747" spans="1:1" ht="13.2" x14ac:dyDescent="0.25">
      <c r="A23747"/>
    </row>
    <row r="23748" spans="1:1" ht="13.2" x14ac:dyDescent="0.25">
      <c r="A23748"/>
    </row>
    <row r="23749" spans="1:1" ht="13.2" x14ac:dyDescent="0.25">
      <c r="A23749"/>
    </row>
    <row r="23750" spans="1:1" ht="13.2" x14ac:dyDescent="0.25">
      <c r="A23750"/>
    </row>
    <row r="23751" spans="1:1" ht="13.2" x14ac:dyDescent="0.25">
      <c r="A23751"/>
    </row>
    <row r="23752" spans="1:1" ht="13.2" x14ac:dyDescent="0.25">
      <c r="A23752"/>
    </row>
    <row r="23753" spans="1:1" ht="13.2" x14ac:dyDescent="0.25">
      <c r="A23753"/>
    </row>
    <row r="23754" spans="1:1" ht="13.2" x14ac:dyDescent="0.25">
      <c r="A23754"/>
    </row>
    <row r="23755" spans="1:1" ht="13.2" x14ac:dyDescent="0.25">
      <c r="A23755"/>
    </row>
    <row r="23756" spans="1:1" ht="13.2" x14ac:dyDescent="0.25">
      <c r="A23756"/>
    </row>
    <row r="23757" spans="1:1" ht="13.2" x14ac:dyDescent="0.25">
      <c r="A23757"/>
    </row>
    <row r="23758" spans="1:1" ht="13.2" x14ac:dyDescent="0.25">
      <c r="A23758"/>
    </row>
    <row r="23759" spans="1:1" ht="13.2" x14ac:dyDescent="0.25">
      <c r="A23759"/>
    </row>
    <row r="23760" spans="1:1" ht="13.2" x14ac:dyDescent="0.25">
      <c r="A23760"/>
    </row>
    <row r="23761" spans="1:1" ht="13.2" x14ac:dyDescent="0.25">
      <c r="A23761"/>
    </row>
    <row r="23762" spans="1:1" ht="13.2" x14ac:dyDescent="0.25">
      <c r="A23762"/>
    </row>
    <row r="23763" spans="1:1" ht="13.2" x14ac:dyDescent="0.25">
      <c r="A23763"/>
    </row>
    <row r="23764" spans="1:1" ht="13.2" x14ac:dyDescent="0.25">
      <c r="A23764"/>
    </row>
    <row r="23765" spans="1:1" ht="13.2" x14ac:dyDescent="0.25">
      <c r="A23765"/>
    </row>
    <row r="23766" spans="1:1" ht="13.2" x14ac:dyDescent="0.25">
      <c r="A23766"/>
    </row>
    <row r="23767" spans="1:1" ht="13.2" x14ac:dyDescent="0.25">
      <c r="A23767"/>
    </row>
    <row r="23768" spans="1:1" ht="13.2" x14ac:dyDescent="0.25">
      <c r="A23768"/>
    </row>
    <row r="23769" spans="1:1" ht="13.2" x14ac:dyDescent="0.25">
      <c r="A23769"/>
    </row>
    <row r="23770" spans="1:1" ht="13.2" x14ac:dyDescent="0.25">
      <c r="A23770"/>
    </row>
    <row r="23771" spans="1:1" ht="13.2" x14ac:dyDescent="0.25">
      <c r="A23771"/>
    </row>
    <row r="23772" spans="1:1" ht="13.2" x14ac:dyDescent="0.25">
      <c r="A23772"/>
    </row>
    <row r="23773" spans="1:1" ht="13.2" x14ac:dyDescent="0.25">
      <c r="A23773"/>
    </row>
    <row r="23774" spans="1:1" ht="13.2" x14ac:dyDescent="0.25">
      <c r="A23774"/>
    </row>
    <row r="23775" spans="1:1" ht="13.2" x14ac:dyDescent="0.25">
      <c r="A23775"/>
    </row>
    <row r="23776" spans="1:1" ht="13.2" x14ac:dyDescent="0.25">
      <c r="A23776"/>
    </row>
    <row r="23777" spans="1:1" ht="13.2" x14ac:dyDescent="0.25">
      <c r="A23777"/>
    </row>
    <row r="23778" spans="1:1" ht="13.2" x14ac:dyDescent="0.25">
      <c r="A23778"/>
    </row>
    <row r="23779" spans="1:1" ht="13.2" x14ac:dyDescent="0.25">
      <c r="A23779"/>
    </row>
    <row r="23780" spans="1:1" ht="13.2" x14ac:dyDescent="0.25">
      <c r="A23780"/>
    </row>
    <row r="23781" spans="1:1" ht="13.2" x14ac:dyDescent="0.25">
      <c r="A23781"/>
    </row>
    <row r="23782" spans="1:1" ht="13.2" x14ac:dyDescent="0.25">
      <c r="A23782"/>
    </row>
    <row r="23783" spans="1:1" ht="13.2" x14ac:dyDescent="0.25">
      <c r="A23783"/>
    </row>
    <row r="23784" spans="1:1" ht="13.2" x14ac:dyDescent="0.25">
      <c r="A23784"/>
    </row>
    <row r="23785" spans="1:1" ht="13.2" x14ac:dyDescent="0.25">
      <c r="A23785"/>
    </row>
    <row r="23786" spans="1:1" ht="13.2" x14ac:dyDescent="0.25">
      <c r="A23786"/>
    </row>
    <row r="23787" spans="1:1" ht="13.2" x14ac:dyDescent="0.25">
      <c r="A23787"/>
    </row>
    <row r="23788" spans="1:1" ht="13.2" x14ac:dyDescent="0.25">
      <c r="A23788"/>
    </row>
    <row r="23789" spans="1:1" ht="13.2" x14ac:dyDescent="0.25">
      <c r="A23789"/>
    </row>
    <row r="23790" spans="1:1" ht="13.2" x14ac:dyDescent="0.25">
      <c r="A23790"/>
    </row>
    <row r="23791" spans="1:1" ht="13.2" x14ac:dyDescent="0.25">
      <c r="A23791"/>
    </row>
    <row r="23792" spans="1:1" ht="13.2" x14ac:dyDescent="0.25">
      <c r="A23792"/>
    </row>
    <row r="23793" spans="1:1" ht="13.2" x14ac:dyDescent="0.25">
      <c r="A23793"/>
    </row>
    <row r="23794" spans="1:1" ht="13.2" x14ac:dyDescent="0.25">
      <c r="A23794"/>
    </row>
    <row r="23795" spans="1:1" ht="13.2" x14ac:dyDescent="0.25">
      <c r="A23795"/>
    </row>
    <row r="23796" spans="1:1" ht="13.2" x14ac:dyDescent="0.25">
      <c r="A23796"/>
    </row>
    <row r="23797" spans="1:1" ht="13.2" x14ac:dyDescent="0.25">
      <c r="A23797"/>
    </row>
    <row r="23798" spans="1:1" ht="13.2" x14ac:dyDescent="0.25">
      <c r="A23798"/>
    </row>
    <row r="23799" spans="1:1" ht="13.2" x14ac:dyDescent="0.25">
      <c r="A23799"/>
    </row>
    <row r="23800" spans="1:1" ht="13.2" x14ac:dyDescent="0.25">
      <c r="A23800"/>
    </row>
    <row r="23801" spans="1:1" ht="13.2" x14ac:dyDescent="0.25">
      <c r="A23801"/>
    </row>
    <row r="23802" spans="1:1" ht="13.2" x14ac:dyDescent="0.25">
      <c r="A23802"/>
    </row>
    <row r="23803" spans="1:1" ht="13.2" x14ac:dyDescent="0.25">
      <c r="A23803"/>
    </row>
    <row r="23804" spans="1:1" ht="13.2" x14ac:dyDescent="0.25">
      <c r="A23804"/>
    </row>
    <row r="23805" spans="1:1" ht="13.2" x14ac:dyDescent="0.25">
      <c r="A23805"/>
    </row>
    <row r="23806" spans="1:1" ht="13.2" x14ac:dyDescent="0.25">
      <c r="A23806"/>
    </row>
    <row r="23807" spans="1:1" ht="13.2" x14ac:dyDescent="0.25">
      <c r="A23807"/>
    </row>
    <row r="23808" spans="1:1" ht="13.2" x14ac:dyDescent="0.25">
      <c r="A23808"/>
    </row>
    <row r="23809" spans="1:1" ht="13.2" x14ac:dyDescent="0.25">
      <c r="A23809"/>
    </row>
    <row r="23810" spans="1:1" ht="13.2" x14ac:dyDescent="0.25">
      <c r="A23810"/>
    </row>
    <row r="23811" spans="1:1" ht="13.2" x14ac:dyDescent="0.25">
      <c r="A23811"/>
    </row>
    <row r="23812" spans="1:1" ht="13.2" x14ac:dyDescent="0.25">
      <c r="A23812"/>
    </row>
    <row r="23813" spans="1:1" ht="13.2" x14ac:dyDescent="0.25">
      <c r="A23813"/>
    </row>
    <row r="23814" spans="1:1" ht="13.2" x14ac:dyDescent="0.25">
      <c r="A23814"/>
    </row>
    <row r="23815" spans="1:1" ht="13.2" x14ac:dyDescent="0.25">
      <c r="A23815"/>
    </row>
    <row r="23816" spans="1:1" ht="13.2" x14ac:dyDescent="0.25">
      <c r="A23816"/>
    </row>
    <row r="23817" spans="1:1" ht="13.2" x14ac:dyDescent="0.25">
      <c r="A23817"/>
    </row>
    <row r="23818" spans="1:1" ht="13.2" x14ac:dyDescent="0.25">
      <c r="A23818"/>
    </row>
    <row r="23819" spans="1:1" ht="13.2" x14ac:dyDescent="0.25">
      <c r="A23819"/>
    </row>
    <row r="23820" spans="1:1" ht="13.2" x14ac:dyDescent="0.25">
      <c r="A23820"/>
    </row>
    <row r="23821" spans="1:1" ht="13.2" x14ac:dyDescent="0.25">
      <c r="A23821"/>
    </row>
    <row r="23822" spans="1:1" ht="13.2" x14ac:dyDescent="0.25">
      <c r="A23822"/>
    </row>
    <row r="23823" spans="1:1" ht="13.2" x14ac:dyDescent="0.25">
      <c r="A23823"/>
    </row>
    <row r="23824" spans="1:1" ht="13.2" x14ac:dyDescent="0.25">
      <c r="A23824"/>
    </row>
    <row r="23825" spans="1:1" ht="13.2" x14ac:dyDescent="0.25">
      <c r="A23825"/>
    </row>
    <row r="23826" spans="1:1" ht="13.2" x14ac:dyDescent="0.25">
      <c r="A23826"/>
    </row>
    <row r="23827" spans="1:1" ht="13.2" x14ac:dyDescent="0.25">
      <c r="A23827"/>
    </row>
    <row r="23828" spans="1:1" ht="13.2" x14ac:dyDescent="0.25">
      <c r="A23828"/>
    </row>
    <row r="23829" spans="1:1" ht="13.2" x14ac:dyDescent="0.25">
      <c r="A23829"/>
    </row>
    <row r="23830" spans="1:1" ht="13.2" x14ac:dyDescent="0.25">
      <c r="A23830"/>
    </row>
    <row r="23831" spans="1:1" ht="13.2" x14ac:dyDescent="0.25">
      <c r="A23831"/>
    </row>
    <row r="23832" spans="1:1" ht="13.2" x14ac:dyDescent="0.25">
      <c r="A23832"/>
    </row>
    <row r="23833" spans="1:1" ht="13.2" x14ac:dyDescent="0.25">
      <c r="A23833"/>
    </row>
    <row r="23834" spans="1:1" ht="13.2" x14ac:dyDescent="0.25">
      <c r="A23834"/>
    </row>
    <row r="23835" spans="1:1" ht="13.2" x14ac:dyDescent="0.25">
      <c r="A23835"/>
    </row>
    <row r="23836" spans="1:1" ht="13.2" x14ac:dyDescent="0.25">
      <c r="A23836"/>
    </row>
    <row r="23837" spans="1:1" ht="13.2" x14ac:dyDescent="0.25">
      <c r="A23837"/>
    </row>
    <row r="23838" spans="1:1" ht="13.2" x14ac:dyDescent="0.25">
      <c r="A23838"/>
    </row>
    <row r="23839" spans="1:1" ht="13.2" x14ac:dyDescent="0.25">
      <c r="A23839"/>
    </row>
    <row r="23840" spans="1:1" ht="13.2" x14ac:dyDescent="0.25">
      <c r="A23840"/>
    </row>
    <row r="23841" spans="1:1" ht="13.2" x14ac:dyDescent="0.25">
      <c r="A23841"/>
    </row>
    <row r="23842" spans="1:1" ht="13.2" x14ac:dyDescent="0.25">
      <c r="A23842"/>
    </row>
    <row r="23843" spans="1:1" ht="13.2" x14ac:dyDescent="0.25">
      <c r="A23843"/>
    </row>
    <row r="23844" spans="1:1" ht="13.2" x14ac:dyDescent="0.25">
      <c r="A23844"/>
    </row>
    <row r="23845" spans="1:1" ht="13.2" x14ac:dyDescent="0.25">
      <c r="A23845"/>
    </row>
    <row r="23846" spans="1:1" ht="13.2" x14ac:dyDescent="0.25">
      <c r="A23846"/>
    </row>
    <row r="23847" spans="1:1" ht="13.2" x14ac:dyDescent="0.25">
      <c r="A23847"/>
    </row>
    <row r="23848" spans="1:1" ht="13.2" x14ac:dyDescent="0.25">
      <c r="A23848"/>
    </row>
    <row r="23849" spans="1:1" ht="13.2" x14ac:dyDescent="0.25">
      <c r="A23849"/>
    </row>
    <row r="23850" spans="1:1" ht="13.2" x14ac:dyDescent="0.25">
      <c r="A23850"/>
    </row>
    <row r="23851" spans="1:1" ht="13.2" x14ac:dyDescent="0.25">
      <c r="A23851"/>
    </row>
    <row r="23852" spans="1:1" ht="13.2" x14ac:dyDescent="0.25">
      <c r="A23852"/>
    </row>
    <row r="23853" spans="1:1" ht="13.2" x14ac:dyDescent="0.25">
      <c r="A23853"/>
    </row>
    <row r="23854" spans="1:1" ht="13.2" x14ac:dyDescent="0.25">
      <c r="A23854"/>
    </row>
    <row r="23855" spans="1:1" ht="13.2" x14ac:dyDescent="0.25">
      <c r="A23855"/>
    </row>
    <row r="23856" spans="1:1" ht="13.2" x14ac:dyDescent="0.25">
      <c r="A23856"/>
    </row>
    <row r="23857" spans="1:1" ht="13.2" x14ac:dyDescent="0.25">
      <c r="A23857"/>
    </row>
    <row r="23858" spans="1:1" ht="13.2" x14ac:dyDescent="0.25">
      <c r="A23858"/>
    </row>
    <row r="23859" spans="1:1" ht="13.2" x14ac:dyDescent="0.25">
      <c r="A23859"/>
    </row>
    <row r="23860" spans="1:1" ht="13.2" x14ac:dyDescent="0.25">
      <c r="A23860"/>
    </row>
    <row r="23861" spans="1:1" ht="13.2" x14ac:dyDescent="0.25">
      <c r="A23861"/>
    </row>
    <row r="23862" spans="1:1" ht="13.2" x14ac:dyDescent="0.25">
      <c r="A23862"/>
    </row>
    <row r="23863" spans="1:1" ht="13.2" x14ac:dyDescent="0.25">
      <c r="A23863"/>
    </row>
    <row r="23864" spans="1:1" ht="13.2" x14ac:dyDescent="0.25">
      <c r="A23864"/>
    </row>
    <row r="23865" spans="1:1" ht="13.2" x14ac:dyDescent="0.25">
      <c r="A23865"/>
    </row>
    <row r="23866" spans="1:1" ht="13.2" x14ac:dyDescent="0.25">
      <c r="A23866"/>
    </row>
    <row r="23867" spans="1:1" ht="13.2" x14ac:dyDescent="0.25">
      <c r="A23867"/>
    </row>
    <row r="23868" spans="1:1" ht="13.2" x14ac:dyDescent="0.25">
      <c r="A23868"/>
    </row>
    <row r="23869" spans="1:1" ht="13.2" x14ac:dyDescent="0.25">
      <c r="A23869"/>
    </row>
    <row r="23870" spans="1:1" ht="13.2" x14ac:dyDescent="0.25">
      <c r="A23870"/>
    </row>
    <row r="23871" spans="1:1" ht="13.2" x14ac:dyDescent="0.25">
      <c r="A23871"/>
    </row>
    <row r="23872" spans="1:1" ht="13.2" x14ac:dyDescent="0.25">
      <c r="A23872"/>
    </row>
    <row r="23873" spans="1:1" ht="13.2" x14ac:dyDescent="0.25">
      <c r="A23873"/>
    </row>
    <row r="23874" spans="1:1" ht="13.2" x14ac:dyDescent="0.25">
      <c r="A23874"/>
    </row>
    <row r="23875" spans="1:1" ht="13.2" x14ac:dyDescent="0.25">
      <c r="A23875"/>
    </row>
    <row r="23876" spans="1:1" ht="13.2" x14ac:dyDescent="0.25">
      <c r="A23876"/>
    </row>
    <row r="23877" spans="1:1" ht="13.2" x14ac:dyDescent="0.25">
      <c r="A23877"/>
    </row>
    <row r="23878" spans="1:1" ht="13.2" x14ac:dyDescent="0.25">
      <c r="A23878"/>
    </row>
    <row r="23879" spans="1:1" ht="13.2" x14ac:dyDescent="0.25">
      <c r="A23879"/>
    </row>
    <row r="23880" spans="1:1" ht="13.2" x14ac:dyDescent="0.25">
      <c r="A23880"/>
    </row>
    <row r="23881" spans="1:1" ht="13.2" x14ac:dyDescent="0.25">
      <c r="A23881"/>
    </row>
    <row r="23882" spans="1:1" ht="13.2" x14ac:dyDescent="0.25">
      <c r="A23882"/>
    </row>
    <row r="23883" spans="1:1" ht="13.2" x14ac:dyDescent="0.25">
      <c r="A23883"/>
    </row>
    <row r="23884" spans="1:1" ht="13.2" x14ac:dyDescent="0.25">
      <c r="A23884"/>
    </row>
    <row r="23885" spans="1:1" ht="13.2" x14ac:dyDescent="0.25">
      <c r="A23885"/>
    </row>
    <row r="23886" spans="1:1" ht="13.2" x14ac:dyDescent="0.25">
      <c r="A23886"/>
    </row>
    <row r="23887" spans="1:1" ht="13.2" x14ac:dyDescent="0.25">
      <c r="A23887"/>
    </row>
    <row r="23888" spans="1:1" ht="13.2" x14ac:dyDescent="0.25">
      <c r="A23888"/>
    </row>
    <row r="23889" spans="1:1" ht="13.2" x14ac:dyDescent="0.25">
      <c r="A23889"/>
    </row>
    <row r="23890" spans="1:1" ht="13.2" x14ac:dyDescent="0.25">
      <c r="A23890"/>
    </row>
    <row r="23891" spans="1:1" ht="13.2" x14ac:dyDescent="0.25">
      <c r="A23891"/>
    </row>
    <row r="23892" spans="1:1" ht="13.2" x14ac:dyDescent="0.25">
      <c r="A23892"/>
    </row>
    <row r="23893" spans="1:1" ht="13.2" x14ac:dyDescent="0.25">
      <c r="A23893"/>
    </row>
    <row r="23894" spans="1:1" ht="13.2" x14ac:dyDescent="0.25">
      <c r="A23894"/>
    </row>
    <row r="23895" spans="1:1" ht="13.2" x14ac:dyDescent="0.25">
      <c r="A23895"/>
    </row>
    <row r="23896" spans="1:1" ht="13.2" x14ac:dyDescent="0.25">
      <c r="A23896"/>
    </row>
    <row r="23897" spans="1:1" ht="13.2" x14ac:dyDescent="0.25">
      <c r="A23897"/>
    </row>
    <row r="23898" spans="1:1" ht="13.2" x14ac:dyDescent="0.25">
      <c r="A23898"/>
    </row>
    <row r="23899" spans="1:1" ht="13.2" x14ac:dyDescent="0.25">
      <c r="A23899"/>
    </row>
    <row r="23900" spans="1:1" ht="13.2" x14ac:dyDescent="0.25">
      <c r="A23900"/>
    </row>
    <row r="23901" spans="1:1" ht="13.2" x14ac:dyDescent="0.25">
      <c r="A23901"/>
    </row>
    <row r="23902" spans="1:1" ht="13.2" x14ac:dyDescent="0.25">
      <c r="A23902"/>
    </row>
    <row r="23903" spans="1:1" ht="13.2" x14ac:dyDescent="0.25">
      <c r="A23903"/>
    </row>
    <row r="23904" spans="1:1" ht="13.2" x14ac:dyDescent="0.25">
      <c r="A23904"/>
    </row>
    <row r="23905" spans="1:1" ht="13.2" x14ac:dyDescent="0.25">
      <c r="A23905"/>
    </row>
    <row r="23906" spans="1:1" ht="13.2" x14ac:dyDescent="0.25">
      <c r="A23906"/>
    </row>
    <row r="23907" spans="1:1" ht="13.2" x14ac:dyDescent="0.25">
      <c r="A23907"/>
    </row>
    <row r="23908" spans="1:1" ht="13.2" x14ac:dyDescent="0.25">
      <c r="A23908"/>
    </row>
    <row r="23909" spans="1:1" ht="13.2" x14ac:dyDescent="0.25">
      <c r="A23909"/>
    </row>
    <row r="23910" spans="1:1" ht="13.2" x14ac:dyDescent="0.25">
      <c r="A23910"/>
    </row>
    <row r="23911" spans="1:1" ht="13.2" x14ac:dyDescent="0.25">
      <c r="A23911"/>
    </row>
    <row r="23912" spans="1:1" ht="13.2" x14ac:dyDescent="0.25">
      <c r="A23912"/>
    </row>
    <row r="23913" spans="1:1" ht="13.2" x14ac:dyDescent="0.25">
      <c r="A23913"/>
    </row>
    <row r="23914" spans="1:1" ht="13.2" x14ac:dyDescent="0.25">
      <c r="A23914"/>
    </row>
    <row r="23915" spans="1:1" ht="13.2" x14ac:dyDescent="0.25">
      <c r="A23915"/>
    </row>
    <row r="23916" spans="1:1" ht="13.2" x14ac:dyDescent="0.25">
      <c r="A23916"/>
    </row>
    <row r="23917" spans="1:1" ht="13.2" x14ac:dyDescent="0.25">
      <c r="A23917"/>
    </row>
    <row r="23918" spans="1:1" ht="13.2" x14ac:dyDescent="0.25">
      <c r="A23918"/>
    </row>
    <row r="23919" spans="1:1" ht="13.2" x14ac:dyDescent="0.25">
      <c r="A23919"/>
    </row>
    <row r="23920" spans="1:1" ht="13.2" x14ac:dyDescent="0.25">
      <c r="A23920"/>
    </row>
    <row r="23921" spans="1:1" ht="13.2" x14ac:dyDescent="0.25">
      <c r="A23921"/>
    </row>
    <row r="23922" spans="1:1" ht="13.2" x14ac:dyDescent="0.25">
      <c r="A23922"/>
    </row>
    <row r="23923" spans="1:1" ht="13.2" x14ac:dyDescent="0.25">
      <c r="A23923"/>
    </row>
    <row r="23924" spans="1:1" ht="13.2" x14ac:dyDescent="0.25">
      <c r="A23924"/>
    </row>
    <row r="23925" spans="1:1" ht="13.2" x14ac:dyDescent="0.25">
      <c r="A23925"/>
    </row>
    <row r="23926" spans="1:1" ht="13.2" x14ac:dyDescent="0.25">
      <c r="A23926"/>
    </row>
    <row r="23927" spans="1:1" ht="13.2" x14ac:dyDescent="0.25">
      <c r="A23927"/>
    </row>
    <row r="23928" spans="1:1" ht="13.2" x14ac:dyDescent="0.25">
      <c r="A23928"/>
    </row>
    <row r="23929" spans="1:1" ht="13.2" x14ac:dyDescent="0.25">
      <c r="A23929"/>
    </row>
    <row r="23930" spans="1:1" ht="13.2" x14ac:dyDescent="0.25">
      <c r="A23930"/>
    </row>
    <row r="23931" spans="1:1" ht="13.2" x14ac:dyDescent="0.25">
      <c r="A23931"/>
    </row>
    <row r="23932" spans="1:1" ht="13.2" x14ac:dyDescent="0.25">
      <c r="A23932"/>
    </row>
    <row r="23933" spans="1:1" ht="13.2" x14ac:dyDescent="0.25">
      <c r="A23933"/>
    </row>
    <row r="23934" spans="1:1" ht="13.2" x14ac:dyDescent="0.25">
      <c r="A23934"/>
    </row>
    <row r="23935" spans="1:1" ht="13.2" x14ac:dyDescent="0.25">
      <c r="A23935"/>
    </row>
    <row r="23936" spans="1:1" ht="13.2" x14ac:dyDescent="0.25">
      <c r="A23936"/>
    </row>
    <row r="23937" spans="1:1" ht="13.2" x14ac:dyDescent="0.25">
      <c r="A23937"/>
    </row>
    <row r="23938" spans="1:1" ht="13.2" x14ac:dyDescent="0.25">
      <c r="A23938"/>
    </row>
    <row r="23939" spans="1:1" ht="13.2" x14ac:dyDescent="0.25">
      <c r="A23939"/>
    </row>
    <row r="23940" spans="1:1" ht="13.2" x14ac:dyDescent="0.25">
      <c r="A23940"/>
    </row>
    <row r="23941" spans="1:1" ht="13.2" x14ac:dyDescent="0.25">
      <c r="A23941"/>
    </row>
    <row r="23942" spans="1:1" ht="13.2" x14ac:dyDescent="0.25">
      <c r="A23942"/>
    </row>
    <row r="23943" spans="1:1" ht="13.2" x14ac:dyDescent="0.25">
      <c r="A23943"/>
    </row>
    <row r="23944" spans="1:1" ht="13.2" x14ac:dyDescent="0.25">
      <c r="A23944"/>
    </row>
    <row r="23945" spans="1:1" ht="13.2" x14ac:dyDescent="0.25">
      <c r="A23945"/>
    </row>
    <row r="23946" spans="1:1" ht="13.2" x14ac:dyDescent="0.25">
      <c r="A23946"/>
    </row>
    <row r="23947" spans="1:1" ht="13.2" x14ac:dyDescent="0.25">
      <c r="A23947"/>
    </row>
    <row r="23948" spans="1:1" ht="13.2" x14ac:dyDescent="0.25">
      <c r="A23948"/>
    </row>
    <row r="23949" spans="1:1" ht="13.2" x14ac:dyDescent="0.25">
      <c r="A23949"/>
    </row>
    <row r="23950" spans="1:1" ht="13.2" x14ac:dyDescent="0.25">
      <c r="A23950"/>
    </row>
    <row r="23951" spans="1:1" ht="13.2" x14ac:dyDescent="0.25">
      <c r="A23951"/>
    </row>
    <row r="23952" spans="1:1" ht="13.2" x14ac:dyDescent="0.25">
      <c r="A23952"/>
    </row>
    <row r="23953" spans="1:1" ht="13.2" x14ac:dyDescent="0.25">
      <c r="A23953"/>
    </row>
    <row r="23954" spans="1:1" ht="13.2" x14ac:dyDescent="0.25">
      <c r="A23954"/>
    </row>
    <row r="23955" spans="1:1" ht="13.2" x14ac:dyDescent="0.25">
      <c r="A23955"/>
    </row>
    <row r="23956" spans="1:1" ht="13.2" x14ac:dyDescent="0.25">
      <c r="A23956"/>
    </row>
    <row r="23957" spans="1:1" ht="13.2" x14ac:dyDescent="0.25">
      <c r="A23957"/>
    </row>
    <row r="23958" spans="1:1" ht="13.2" x14ac:dyDescent="0.25">
      <c r="A23958"/>
    </row>
    <row r="23959" spans="1:1" ht="13.2" x14ac:dyDescent="0.25">
      <c r="A23959"/>
    </row>
    <row r="23960" spans="1:1" ht="13.2" x14ac:dyDescent="0.25">
      <c r="A23960"/>
    </row>
    <row r="23961" spans="1:1" ht="13.2" x14ac:dyDescent="0.25">
      <c r="A23961"/>
    </row>
    <row r="23962" spans="1:1" ht="13.2" x14ac:dyDescent="0.25">
      <c r="A23962"/>
    </row>
    <row r="23963" spans="1:1" ht="13.2" x14ac:dyDescent="0.25">
      <c r="A23963"/>
    </row>
    <row r="23964" spans="1:1" ht="13.2" x14ac:dyDescent="0.25">
      <c r="A23964"/>
    </row>
    <row r="23965" spans="1:1" ht="13.2" x14ac:dyDescent="0.25">
      <c r="A23965"/>
    </row>
    <row r="23966" spans="1:1" ht="13.2" x14ac:dyDescent="0.25">
      <c r="A23966"/>
    </row>
    <row r="23967" spans="1:1" ht="13.2" x14ac:dyDescent="0.25">
      <c r="A23967"/>
    </row>
    <row r="23968" spans="1:1" ht="13.2" x14ac:dyDescent="0.25">
      <c r="A23968"/>
    </row>
    <row r="23969" spans="1:1" ht="13.2" x14ac:dyDescent="0.25">
      <c r="A23969"/>
    </row>
    <row r="23970" spans="1:1" ht="13.2" x14ac:dyDescent="0.25">
      <c r="A23970"/>
    </row>
    <row r="23971" spans="1:1" ht="13.2" x14ac:dyDescent="0.25">
      <c r="A23971"/>
    </row>
    <row r="23972" spans="1:1" ht="13.2" x14ac:dyDescent="0.25">
      <c r="A23972"/>
    </row>
    <row r="23973" spans="1:1" ht="13.2" x14ac:dyDescent="0.25">
      <c r="A23973"/>
    </row>
    <row r="23974" spans="1:1" ht="13.2" x14ac:dyDescent="0.25">
      <c r="A23974"/>
    </row>
    <row r="23975" spans="1:1" ht="13.2" x14ac:dyDescent="0.25">
      <c r="A23975"/>
    </row>
    <row r="23976" spans="1:1" ht="13.2" x14ac:dyDescent="0.25">
      <c r="A23976"/>
    </row>
    <row r="23977" spans="1:1" ht="13.2" x14ac:dyDescent="0.25">
      <c r="A23977"/>
    </row>
    <row r="23978" spans="1:1" ht="13.2" x14ac:dyDescent="0.25">
      <c r="A23978"/>
    </row>
    <row r="23979" spans="1:1" ht="13.2" x14ac:dyDescent="0.25">
      <c r="A23979"/>
    </row>
    <row r="23980" spans="1:1" ht="13.2" x14ac:dyDescent="0.25">
      <c r="A23980"/>
    </row>
    <row r="23981" spans="1:1" ht="13.2" x14ac:dyDescent="0.25">
      <c r="A23981"/>
    </row>
    <row r="23982" spans="1:1" ht="13.2" x14ac:dyDescent="0.25">
      <c r="A23982"/>
    </row>
    <row r="23983" spans="1:1" ht="13.2" x14ac:dyDescent="0.25">
      <c r="A23983"/>
    </row>
    <row r="23984" spans="1:1" ht="13.2" x14ac:dyDescent="0.25">
      <c r="A23984"/>
    </row>
    <row r="23985" spans="1:1" ht="13.2" x14ac:dyDescent="0.25">
      <c r="A23985"/>
    </row>
    <row r="23986" spans="1:1" ht="13.2" x14ac:dyDescent="0.25">
      <c r="A23986"/>
    </row>
    <row r="23987" spans="1:1" ht="13.2" x14ac:dyDescent="0.25">
      <c r="A23987"/>
    </row>
    <row r="23988" spans="1:1" ht="13.2" x14ac:dyDescent="0.25">
      <c r="A23988"/>
    </row>
    <row r="23989" spans="1:1" ht="13.2" x14ac:dyDescent="0.25">
      <c r="A23989"/>
    </row>
    <row r="23990" spans="1:1" ht="13.2" x14ac:dyDescent="0.25">
      <c r="A23990"/>
    </row>
    <row r="23991" spans="1:1" ht="13.2" x14ac:dyDescent="0.25">
      <c r="A23991"/>
    </row>
    <row r="23992" spans="1:1" ht="13.2" x14ac:dyDescent="0.25">
      <c r="A23992"/>
    </row>
    <row r="23993" spans="1:1" ht="13.2" x14ac:dyDescent="0.25">
      <c r="A23993"/>
    </row>
    <row r="23994" spans="1:1" ht="13.2" x14ac:dyDescent="0.25">
      <c r="A23994"/>
    </row>
    <row r="23995" spans="1:1" ht="13.2" x14ac:dyDescent="0.25">
      <c r="A23995"/>
    </row>
    <row r="23996" spans="1:1" ht="13.2" x14ac:dyDescent="0.25">
      <c r="A23996"/>
    </row>
    <row r="23997" spans="1:1" ht="13.2" x14ac:dyDescent="0.25">
      <c r="A23997"/>
    </row>
    <row r="23998" spans="1:1" ht="13.2" x14ac:dyDescent="0.25">
      <c r="A23998"/>
    </row>
    <row r="23999" spans="1:1" ht="13.2" x14ac:dyDescent="0.25">
      <c r="A23999"/>
    </row>
    <row r="24000" spans="1:1" ht="13.2" x14ac:dyDescent="0.25">
      <c r="A24000"/>
    </row>
    <row r="24001" spans="1:1" ht="13.2" x14ac:dyDescent="0.25">
      <c r="A24001"/>
    </row>
    <row r="24002" spans="1:1" ht="13.2" x14ac:dyDescent="0.25">
      <c r="A24002"/>
    </row>
    <row r="24003" spans="1:1" ht="13.2" x14ac:dyDescent="0.25">
      <c r="A24003"/>
    </row>
    <row r="24004" spans="1:1" ht="13.2" x14ac:dyDescent="0.25">
      <c r="A24004"/>
    </row>
    <row r="24005" spans="1:1" ht="13.2" x14ac:dyDescent="0.25">
      <c r="A24005"/>
    </row>
    <row r="24006" spans="1:1" ht="13.2" x14ac:dyDescent="0.25">
      <c r="A24006"/>
    </row>
    <row r="24007" spans="1:1" ht="13.2" x14ac:dyDescent="0.25">
      <c r="A24007"/>
    </row>
    <row r="24008" spans="1:1" ht="13.2" x14ac:dyDescent="0.25">
      <c r="A24008"/>
    </row>
    <row r="24009" spans="1:1" ht="13.2" x14ac:dyDescent="0.25">
      <c r="A24009"/>
    </row>
    <row r="24010" spans="1:1" ht="13.2" x14ac:dyDescent="0.25">
      <c r="A24010"/>
    </row>
    <row r="24011" spans="1:1" ht="13.2" x14ac:dyDescent="0.25">
      <c r="A24011"/>
    </row>
    <row r="24012" spans="1:1" ht="13.2" x14ac:dyDescent="0.25">
      <c r="A24012"/>
    </row>
    <row r="24013" spans="1:1" ht="13.2" x14ac:dyDescent="0.25">
      <c r="A24013"/>
    </row>
    <row r="24014" spans="1:1" ht="13.2" x14ac:dyDescent="0.25">
      <c r="A24014"/>
    </row>
    <row r="24015" spans="1:1" ht="13.2" x14ac:dyDescent="0.25">
      <c r="A24015"/>
    </row>
    <row r="24016" spans="1:1" ht="13.2" x14ac:dyDescent="0.25">
      <c r="A24016"/>
    </row>
    <row r="24017" spans="1:1" ht="13.2" x14ac:dyDescent="0.25">
      <c r="A24017"/>
    </row>
    <row r="24018" spans="1:1" ht="13.2" x14ac:dyDescent="0.25">
      <c r="A24018"/>
    </row>
    <row r="24019" spans="1:1" ht="13.2" x14ac:dyDescent="0.25">
      <c r="A24019"/>
    </row>
    <row r="24020" spans="1:1" ht="13.2" x14ac:dyDescent="0.25">
      <c r="A24020"/>
    </row>
    <row r="24021" spans="1:1" ht="13.2" x14ac:dyDescent="0.25">
      <c r="A24021"/>
    </row>
    <row r="24022" spans="1:1" ht="13.2" x14ac:dyDescent="0.25">
      <c r="A24022"/>
    </row>
    <row r="24023" spans="1:1" ht="13.2" x14ac:dyDescent="0.25">
      <c r="A24023"/>
    </row>
    <row r="24024" spans="1:1" ht="13.2" x14ac:dyDescent="0.25">
      <c r="A24024"/>
    </row>
    <row r="24025" spans="1:1" ht="13.2" x14ac:dyDescent="0.25">
      <c r="A24025"/>
    </row>
    <row r="24026" spans="1:1" ht="13.2" x14ac:dyDescent="0.25">
      <c r="A24026"/>
    </row>
    <row r="24027" spans="1:1" ht="13.2" x14ac:dyDescent="0.25">
      <c r="A24027"/>
    </row>
    <row r="24028" spans="1:1" ht="13.2" x14ac:dyDescent="0.25">
      <c r="A24028"/>
    </row>
    <row r="24029" spans="1:1" ht="13.2" x14ac:dyDescent="0.25">
      <c r="A24029"/>
    </row>
    <row r="24030" spans="1:1" ht="13.2" x14ac:dyDescent="0.25">
      <c r="A24030"/>
    </row>
    <row r="24031" spans="1:1" ht="13.2" x14ac:dyDescent="0.25">
      <c r="A24031"/>
    </row>
    <row r="24032" spans="1:1" ht="13.2" x14ac:dyDescent="0.25">
      <c r="A24032"/>
    </row>
    <row r="24033" spans="1:1" ht="13.2" x14ac:dyDescent="0.25">
      <c r="A24033"/>
    </row>
    <row r="24034" spans="1:1" ht="13.2" x14ac:dyDescent="0.25">
      <c r="A24034"/>
    </row>
    <row r="24035" spans="1:1" ht="13.2" x14ac:dyDescent="0.25">
      <c r="A24035"/>
    </row>
    <row r="24036" spans="1:1" ht="13.2" x14ac:dyDescent="0.25">
      <c r="A24036"/>
    </row>
    <row r="24037" spans="1:1" ht="13.2" x14ac:dyDescent="0.25">
      <c r="A24037"/>
    </row>
    <row r="24038" spans="1:1" ht="13.2" x14ac:dyDescent="0.25">
      <c r="A24038"/>
    </row>
    <row r="24039" spans="1:1" ht="13.2" x14ac:dyDescent="0.25">
      <c r="A24039"/>
    </row>
    <row r="24040" spans="1:1" ht="13.2" x14ac:dyDescent="0.25">
      <c r="A24040"/>
    </row>
    <row r="24041" spans="1:1" ht="13.2" x14ac:dyDescent="0.25">
      <c r="A24041"/>
    </row>
    <row r="24042" spans="1:1" ht="13.2" x14ac:dyDescent="0.25">
      <c r="A24042"/>
    </row>
    <row r="24043" spans="1:1" ht="13.2" x14ac:dyDescent="0.25">
      <c r="A24043"/>
    </row>
    <row r="24044" spans="1:1" ht="13.2" x14ac:dyDescent="0.25">
      <c r="A24044"/>
    </row>
    <row r="24045" spans="1:1" ht="13.2" x14ac:dyDescent="0.25">
      <c r="A24045"/>
    </row>
    <row r="24046" spans="1:1" ht="13.2" x14ac:dyDescent="0.25">
      <c r="A24046"/>
    </row>
    <row r="24047" spans="1:1" ht="13.2" x14ac:dyDescent="0.25">
      <c r="A24047"/>
    </row>
    <row r="24048" spans="1:1" ht="13.2" x14ac:dyDescent="0.25">
      <c r="A24048"/>
    </row>
    <row r="24049" spans="1:1" ht="13.2" x14ac:dyDescent="0.25">
      <c r="A24049"/>
    </row>
    <row r="24050" spans="1:1" ht="13.2" x14ac:dyDescent="0.25">
      <c r="A24050"/>
    </row>
    <row r="24051" spans="1:1" ht="13.2" x14ac:dyDescent="0.25">
      <c r="A24051"/>
    </row>
    <row r="24052" spans="1:1" ht="13.2" x14ac:dyDescent="0.25">
      <c r="A24052"/>
    </row>
    <row r="24053" spans="1:1" ht="13.2" x14ac:dyDescent="0.25">
      <c r="A24053"/>
    </row>
    <row r="24054" spans="1:1" ht="13.2" x14ac:dyDescent="0.25">
      <c r="A24054"/>
    </row>
    <row r="24055" spans="1:1" ht="13.2" x14ac:dyDescent="0.25">
      <c r="A24055"/>
    </row>
    <row r="24056" spans="1:1" ht="13.2" x14ac:dyDescent="0.25">
      <c r="A24056"/>
    </row>
    <row r="24057" spans="1:1" ht="13.2" x14ac:dyDescent="0.25">
      <c r="A24057"/>
    </row>
    <row r="24058" spans="1:1" ht="13.2" x14ac:dyDescent="0.25">
      <c r="A24058"/>
    </row>
    <row r="24059" spans="1:1" ht="13.2" x14ac:dyDescent="0.25">
      <c r="A24059"/>
    </row>
    <row r="24060" spans="1:1" ht="13.2" x14ac:dyDescent="0.25">
      <c r="A24060"/>
    </row>
    <row r="24061" spans="1:1" ht="13.2" x14ac:dyDescent="0.25">
      <c r="A24061"/>
    </row>
    <row r="24062" spans="1:1" ht="13.2" x14ac:dyDescent="0.25">
      <c r="A24062"/>
    </row>
    <row r="24063" spans="1:1" ht="13.2" x14ac:dyDescent="0.25">
      <c r="A24063"/>
    </row>
    <row r="24064" spans="1:1" ht="13.2" x14ac:dyDescent="0.25">
      <c r="A24064"/>
    </row>
    <row r="24065" spans="1:1" ht="13.2" x14ac:dyDescent="0.25">
      <c r="A24065"/>
    </row>
    <row r="24066" spans="1:1" ht="13.2" x14ac:dyDescent="0.25">
      <c r="A24066"/>
    </row>
    <row r="24067" spans="1:1" ht="13.2" x14ac:dyDescent="0.25">
      <c r="A24067"/>
    </row>
    <row r="24068" spans="1:1" ht="13.2" x14ac:dyDescent="0.25">
      <c r="A24068"/>
    </row>
    <row r="24069" spans="1:1" ht="13.2" x14ac:dyDescent="0.25">
      <c r="A24069"/>
    </row>
    <row r="24070" spans="1:1" ht="13.2" x14ac:dyDescent="0.25">
      <c r="A24070"/>
    </row>
    <row r="24071" spans="1:1" ht="13.2" x14ac:dyDescent="0.25">
      <c r="A24071"/>
    </row>
    <row r="24072" spans="1:1" ht="13.2" x14ac:dyDescent="0.25">
      <c r="A24072"/>
    </row>
    <row r="24073" spans="1:1" ht="13.2" x14ac:dyDescent="0.25">
      <c r="A24073"/>
    </row>
    <row r="24074" spans="1:1" ht="13.2" x14ac:dyDescent="0.25">
      <c r="A24074"/>
    </row>
    <row r="24075" spans="1:1" ht="13.2" x14ac:dyDescent="0.25">
      <c r="A24075"/>
    </row>
    <row r="24076" spans="1:1" ht="13.2" x14ac:dyDescent="0.25">
      <c r="A24076"/>
    </row>
    <row r="24077" spans="1:1" ht="13.2" x14ac:dyDescent="0.25">
      <c r="A24077"/>
    </row>
    <row r="24078" spans="1:1" ht="13.2" x14ac:dyDescent="0.25">
      <c r="A24078"/>
    </row>
    <row r="24079" spans="1:1" ht="13.2" x14ac:dyDescent="0.25">
      <c r="A24079"/>
    </row>
    <row r="24080" spans="1:1" ht="13.2" x14ac:dyDescent="0.25">
      <c r="A24080"/>
    </row>
    <row r="24081" spans="1:1" ht="13.2" x14ac:dyDescent="0.25">
      <c r="A24081"/>
    </row>
    <row r="24082" spans="1:1" ht="13.2" x14ac:dyDescent="0.25">
      <c r="A24082"/>
    </row>
    <row r="24083" spans="1:1" ht="13.2" x14ac:dyDescent="0.25">
      <c r="A24083"/>
    </row>
    <row r="24084" spans="1:1" ht="13.2" x14ac:dyDescent="0.25">
      <c r="A24084"/>
    </row>
    <row r="24085" spans="1:1" ht="13.2" x14ac:dyDescent="0.25">
      <c r="A24085"/>
    </row>
    <row r="24086" spans="1:1" ht="13.2" x14ac:dyDescent="0.25">
      <c r="A24086"/>
    </row>
    <row r="24087" spans="1:1" ht="13.2" x14ac:dyDescent="0.25">
      <c r="A24087"/>
    </row>
    <row r="24088" spans="1:1" ht="13.2" x14ac:dyDescent="0.25">
      <c r="A24088"/>
    </row>
    <row r="24089" spans="1:1" ht="13.2" x14ac:dyDescent="0.25">
      <c r="A24089"/>
    </row>
    <row r="24090" spans="1:1" ht="13.2" x14ac:dyDescent="0.25">
      <c r="A24090"/>
    </row>
    <row r="24091" spans="1:1" ht="13.2" x14ac:dyDescent="0.25">
      <c r="A24091"/>
    </row>
    <row r="24092" spans="1:1" ht="13.2" x14ac:dyDescent="0.25">
      <c r="A24092"/>
    </row>
    <row r="24093" spans="1:1" ht="13.2" x14ac:dyDescent="0.25">
      <c r="A24093"/>
    </row>
    <row r="24094" spans="1:1" ht="13.2" x14ac:dyDescent="0.25">
      <c r="A24094"/>
    </row>
    <row r="24095" spans="1:1" ht="13.2" x14ac:dyDescent="0.25">
      <c r="A24095"/>
    </row>
    <row r="24096" spans="1:1" ht="13.2" x14ac:dyDescent="0.25">
      <c r="A24096"/>
    </row>
    <row r="24097" spans="1:1" ht="13.2" x14ac:dyDescent="0.25">
      <c r="A24097"/>
    </row>
    <row r="24098" spans="1:1" ht="13.2" x14ac:dyDescent="0.25">
      <c r="A24098"/>
    </row>
    <row r="24099" spans="1:1" ht="13.2" x14ac:dyDescent="0.25">
      <c r="A24099"/>
    </row>
    <row r="24100" spans="1:1" ht="13.2" x14ac:dyDescent="0.25">
      <c r="A24100"/>
    </row>
    <row r="24101" spans="1:1" ht="13.2" x14ac:dyDescent="0.25">
      <c r="A24101"/>
    </row>
    <row r="24102" spans="1:1" ht="13.2" x14ac:dyDescent="0.25">
      <c r="A24102"/>
    </row>
    <row r="24103" spans="1:1" ht="13.2" x14ac:dyDescent="0.25">
      <c r="A24103"/>
    </row>
    <row r="24104" spans="1:1" ht="13.2" x14ac:dyDescent="0.25">
      <c r="A24104"/>
    </row>
    <row r="24105" spans="1:1" ht="13.2" x14ac:dyDescent="0.25">
      <c r="A24105"/>
    </row>
    <row r="24106" spans="1:1" ht="13.2" x14ac:dyDescent="0.25">
      <c r="A24106"/>
    </row>
    <row r="24107" spans="1:1" ht="13.2" x14ac:dyDescent="0.25">
      <c r="A24107"/>
    </row>
    <row r="24108" spans="1:1" ht="13.2" x14ac:dyDescent="0.25">
      <c r="A24108"/>
    </row>
    <row r="24109" spans="1:1" ht="13.2" x14ac:dyDescent="0.25">
      <c r="A24109"/>
    </row>
    <row r="24110" spans="1:1" ht="13.2" x14ac:dyDescent="0.25">
      <c r="A24110"/>
    </row>
    <row r="24111" spans="1:1" ht="13.2" x14ac:dyDescent="0.25">
      <c r="A24111"/>
    </row>
    <row r="24112" spans="1:1" ht="13.2" x14ac:dyDescent="0.25">
      <c r="A24112"/>
    </row>
    <row r="24113" spans="1:1" ht="13.2" x14ac:dyDescent="0.25">
      <c r="A24113"/>
    </row>
    <row r="24114" spans="1:1" ht="13.2" x14ac:dyDescent="0.25">
      <c r="A24114"/>
    </row>
    <row r="24115" spans="1:1" ht="13.2" x14ac:dyDescent="0.25">
      <c r="A24115"/>
    </row>
    <row r="24116" spans="1:1" ht="13.2" x14ac:dyDescent="0.25">
      <c r="A24116"/>
    </row>
    <row r="24117" spans="1:1" ht="13.2" x14ac:dyDescent="0.25">
      <c r="A24117"/>
    </row>
    <row r="24118" spans="1:1" ht="13.2" x14ac:dyDescent="0.25">
      <c r="A24118"/>
    </row>
    <row r="24119" spans="1:1" ht="13.2" x14ac:dyDescent="0.25">
      <c r="A24119"/>
    </row>
    <row r="24120" spans="1:1" ht="13.2" x14ac:dyDescent="0.25">
      <c r="A24120"/>
    </row>
    <row r="24121" spans="1:1" ht="13.2" x14ac:dyDescent="0.25">
      <c r="A24121"/>
    </row>
    <row r="24122" spans="1:1" ht="13.2" x14ac:dyDescent="0.25">
      <c r="A24122"/>
    </row>
    <row r="24123" spans="1:1" ht="13.2" x14ac:dyDescent="0.25">
      <c r="A24123"/>
    </row>
    <row r="24124" spans="1:1" ht="13.2" x14ac:dyDescent="0.25">
      <c r="A24124"/>
    </row>
    <row r="24125" spans="1:1" ht="13.2" x14ac:dyDescent="0.25">
      <c r="A24125"/>
    </row>
    <row r="24126" spans="1:1" ht="13.2" x14ac:dyDescent="0.25">
      <c r="A24126"/>
    </row>
    <row r="24127" spans="1:1" ht="13.2" x14ac:dyDescent="0.25">
      <c r="A24127"/>
    </row>
    <row r="24128" spans="1:1" ht="13.2" x14ac:dyDescent="0.25">
      <c r="A24128"/>
    </row>
    <row r="24129" spans="1:1" ht="13.2" x14ac:dyDescent="0.25">
      <c r="A24129"/>
    </row>
    <row r="24130" spans="1:1" ht="13.2" x14ac:dyDescent="0.25">
      <c r="A24130"/>
    </row>
    <row r="24131" spans="1:1" ht="13.2" x14ac:dyDescent="0.25">
      <c r="A24131"/>
    </row>
    <row r="24132" spans="1:1" ht="13.2" x14ac:dyDescent="0.25">
      <c r="A24132"/>
    </row>
    <row r="24133" spans="1:1" ht="13.2" x14ac:dyDescent="0.25">
      <c r="A24133"/>
    </row>
    <row r="24134" spans="1:1" ht="13.2" x14ac:dyDescent="0.25">
      <c r="A24134"/>
    </row>
    <row r="24135" spans="1:1" ht="13.2" x14ac:dyDescent="0.25">
      <c r="A24135"/>
    </row>
    <row r="24136" spans="1:1" ht="13.2" x14ac:dyDescent="0.25">
      <c r="A24136"/>
    </row>
    <row r="24137" spans="1:1" ht="13.2" x14ac:dyDescent="0.25">
      <c r="A24137"/>
    </row>
    <row r="24138" spans="1:1" ht="13.2" x14ac:dyDescent="0.25">
      <c r="A24138"/>
    </row>
    <row r="24139" spans="1:1" ht="13.2" x14ac:dyDescent="0.25">
      <c r="A24139"/>
    </row>
    <row r="24140" spans="1:1" ht="13.2" x14ac:dyDescent="0.25">
      <c r="A24140"/>
    </row>
    <row r="24141" spans="1:1" ht="13.2" x14ac:dyDescent="0.25">
      <c r="A24141"/>
    </row>
    <row r="24142" spans="1:1" ht="13.2" x14ac:dyDescent="0.25">
      <c r="A24142"/>
    </row>
    <row r="24143" spans="1:1" ht="13.2" x14ac:dyDescent="0.25">
      <c r="A24143"/>
    </row>
    <row r="24144" spans="1:1" ht="13.2" x14ac:dyDescent="0.25">
      <c r="A24144"/>
    </row>
    <row r="24145" spans="1:1" ht="13.2" x14ac:dyDescent="0.25">
      <c r="A24145"/>
    </row>
    <row r="24146" spans="1:1" ht="13.2" x14ac:dyDescent="0.25">
      <c r="A24146"/>
    </row>
    <row r="24147" spans="1:1" ht="13.2" x14ac:dyDescent="0.25">
      <c r="A24147"/>
    </row>
    <row r="24148" spans="1:1" ht="13.2" x14ac:dyDescent="0.25">
      <c r="A24148"/>
    </row>
    <row r="24149" spans="1:1" ht="13.2" x14ac:dyDescent="0.25">
      <c r="A24149"/>
    </row>
    <row r="24150" spans="1:1" ht="13.2" x14ac:dyDescent="0.25">
      <c r="A24150"/>
    </row>
    <row r="24151" spans="1:1" ht="13.2" x14ac:dyDescent="0.25">
      <c r="A24151"/>
    </row>
    <row r="24152" spans="1:1" ht="13.2" x14ac:dyDescent="0.25">
      <c r="A24152"/>
    </row>
    <row r="24153" spans="1:1" ht="13.2" x14ac:dyDescent="0.25">
      <c r="A24153"/>
    </row>
    <row r="24154" spans="1:1" ht="13.2" x14ac:dyDescent="0.25">
      <c r="A24154"/>
    </row>
    <row r="24155" spans="1:1" ht="13.2" x14ac:dyDescent="0.25">
      <c r="A24155"/>
    </row>
    <row r="24156" spans="1:1" ht="13.2" x14ac:dyDescent="0.25">
      <c r="A24156"/>
    </row>
    <row r="24157" spans="1:1" ht="13.2" x14ac:dyDescent="0.25">
      <c r="A24157"/>
    </row>
    <row r="24158" spans="1:1" ht="13.2" x14ac:dyDescent="0.25">
      <c r="A24158"/>
    </row>
    <row r="24159" spans="1:1" ht="13.2" x14ac:dyDescent="0.25">
      <c r="A24159"/>
    </row>
    <row r="24160" spans="1:1" ht="13.2" x14ac:dyDescent="0.25">
      <c r="A24160"/>
    </row>
    <row r="24161" spans="1:1" ht="13.2" x14ac:dyDescent="0.25">
      <c r="A24161"/>
    </row>
    <row r="24162" spans="1:1" ht="13.2" x14ac:dyDescent="0.25">
      <c r="A24162"/>
    </row>
    <row r="24163" spans="1:1" ht="13.2" x14ac:dyDescent="0.25">
      <c r="A24163"/>
    </row>
    <row r="24164" spans="1:1" ht="13.2" x14ac:dyDescent="0.25">
      <c r="A24164"/>
    </row>
    <row r="24165" spans="1:1" ht="13.2" x14ac:dyDescent="0.25">
      <c r="A24165"/>
    </row>
    <row r="24166" spans="1:1" ht="13.2" x14ac:dyDescent="0.25">
      <c r="A24166"/>
    </row>
    <row r="24167" spans="1:1" ht="13.2" x14ac:dyDescent="0.25">
      <c r="A24167"/>
    </row>
    <row r="24168" spans="1:1" ht="13.2" x14ac:dyDescent="0.25">
      <c r="A24168"/>
    </row>
    <row r="24169" spans="1:1" ht="13.2" x14ac:dyDescent="0.25">
      <c r="A24169"/>
    </row>
    <row r="24170" spans="1:1" ht="13.2" x14ac:dyDescent="0.25">
      <c r="A24170"/>
    </row>
    <row r="24171" spans="1:1" ht="13.2" x14ac:dyDescent="0.25">
      <c r="A24171"/>
    </row>
    <row r="24172" spans="1:1" ht="13.2" x14ac:dyDescent="0.25">
      <c r="A24172"/>
    </row>
    <row r="24173" spans="1:1" ht="13.2" x14ac:dyDescent="0.25">
      <c r="A24173"/>
    </row>
    <row r="24174" spans="1:1" ht="13.2" x14ac:dyDescent="0.25">
      <c r="A24174"/>
    </row>
    <row r="24175" spans="1:1" ht="13.2" x14ac:dyDescent="0.25">
      <c r="A24175"/>
    </row>
    <row r="24176" spans="1:1" ht="13.2" x14ac:dyDescent="0.25">
      <c r="A24176"/>
    </row>
    <row r="24177" spans="1:1" ht="13.2" x14ac:dyDescent="0.25">
      <c r="A24177"/>
    </row>
    <row r="24178" spans="1:1" ht="13.2" x14ac:dyDescent="0.25">
      <c r="A24178"/>
    </row>
    <row r="24179" spans="1:1" ht="13.2" x14ac:dyDescent="0.25">
      <c r="A24179"/>
    </row>
    <row r="24180" spans="1:1" ht="13.2" x14ac:dyDescent="0.25">
      <c r="A24180"/>
    </row>
    <row r="24181" spans="1:1" ht="13.2" x14ac:dyDescent="0.25">
      <c r="A24181"/>
    </row>
    <row r="24182" spans="1:1" ht="13.2" x14ac:dyDescent="0.25">
      <c r="A24182"/>
    </row>
    <row r="24183" spans="1:1" ht="13.2" x14ac:dyDescent="0.25">
      <c r="A24183"/>
    </row>
    <row r="24184" spans="1:1" ht="13.2" x14ac:dyDescent="0.25">
      <c r="A24184"/>
    </row>
    <row r="24185" spans="1:1" ht="13.2" x14ac:dyDescent="0.25">
      <c r="A24185"/>
    </row>
    <row r="24186" spans="1:1" ht="13.2" x14ac:dyDescent="0.25">
      <c r="A24186"/>
    </row>
    <row r="24187" spans="1:1" ht="13.2" x14ac:dyDescent="0.25">
      <c r="A24187"/>
    </row>
    <row r="24188" spans="1:1" ht="13.2" x14ac:dyDescent="0.25">
      <c r="A24188"/>
    </row>
    <row r="24189" spans="1:1" ht="13.2" x14ac:dyDescent="0.25">
      <c r="A24189"/>
    </row>
    <row r="24190" spans="1:1" ht="13.2" x14ac:dyDescent="0.25">
      <c r="A24190"/>
    </row>
    <row r="24191" spans="1:1" ht="13.2" x14ac:dyDescent="0.25">
      <c r="A24191"/>
    </row>
    <row r="24192" spans="1:1" ht="13.2" x14ac:dyDescent="0.25">
      <c r="A24192"/>
    </row>
    <row r="24193" spans="1:1" ht="13.2" x14ac:dyDescent="0.25">
      <c r="A24193"/>
    </row>
    <row r="24194" spans="1:1" ht="13.2" x14ac:dyDescent="0.25">
      <c r="A24194"/>
    </row>
    <row r="24195" spans="1:1" ht="13.2" x14ac:dyDescent="0.25">
      <c r="A24195"/>
    </row>
    <row r="24196" spans="1:1" ht="13.2" x14ac:dyDescent="0.25">
      <c r="A24196"/>
    </row>
    <row r="24197" spans="1:1" ht="13.2" x14ac:dyDescent="0.25">
      <c r="A24197"/>
    </row>
    <row r="24198" spans="1:1" ht="13.2" x14ac:dyDescent="0.25">
      <c r="A24198"/>
    </row>
    <row r="24199" spans="1:1" ht="13.2" x14ac:dyDescent="0.25">
      <c r="A24199"/>
    </row>
    <row r="24200" spans="1:1" ht="13.2" x14ac:dyDescent="0.25">
      <c r="A24200"/>
    </row>
    <row r="24201" spans="1:1" ht="13.2" x14ac:dyDescent="0.25">
      <c r="A24201"/>
    </row>
    <row r="24202" spans="1:1" ht="13.2" x14ac:dyDescent="0.25">
      <c r="A24202"/>
    </row>
    <row r="24203" spans="1:1" ht="13.2" x14ac:dyDescent="0.25">
      <c r="A24203"/>
    </row>
    <row r="24204" spans="1:1" ht="13.2" x14ac:dyDescent="0.25">
      <c r="A24204"/>
    </row>
    <row r="24205" spans="1:1" ht="13.2" x14ac:dyDescent="0.25">
      <c r="A24205"/>
    </row>
    <row r="24206" spans="1:1" ht="13.2" x14ac:dyDescent="0.25">
      <c r="A24206"/>
    </row>
    <row r="24207" spans="1:1" ht="13.2" x14ac:dyDescent="0.25">
      <c r="A24207"/>
    </row>
    <row r="24208" spans="1:1" ht="13.2" x14ac:dyDescent="0.25">
      <c r="A24208"/>
    </row>
    <row r="24209" spans="1:1" ht="13.2" x14ac:dyDescent="0.25">
      <c r="A24209"/>
    </row>
    <row r="24210" spans="1:1" ht="13.2" x14ac:dyDescent="0.25">
      <c r="A24210"/>
    </row>
    <row r="24211" spans="1:1" ht="13.2" x14ac:dyDescent="0.25">
      <c r="A24211"/>
    </row>
    <row r="24212" spans="1:1" ht="13.2" x14ac:dyDescent="0.25">
      <c r="A24212"/>
    </row>
    <row r="24213" spans="1:1" ht="13.2" x14ac:dyDescent="0.25">
      <c r="A24213"/>
    </row>
    <row r="24214" spans="1:1" ht="13.2" x14ac:dyDescent="0.25">
      <c r="A24214"/>
    </row>
    <row r="24215" spans="1:1" ht="13.2" x14ac:dyDescent="0.25">
      <c r="A24215"/>
    </row>
    <row r="24216" spans="1:1" ht="13.2" x14ac:dyDescent="0.25">
      <c r="A24216"/>
    </row>
    <row r="24217" spans="1:1" ht="13.2" x14ac:dyDescent="0.25">
      <c r="A24217"/>
    </row>
    <row r="24218" spans="1:1" ht="13.2" x14ac:dyDescent="0.25">
      <c r="A24218"/>
    </row>
    <row r="24219" spans="1:1" ht="13.2" x14ac:dyDescent="0.25">
      <c r="A24219"/>
    </row>
    <row r="24220" spans="1:1" ht="13.2" x14ac:dyDescent="0.25">
      <c r="A24220"/>
    </row>
    <row r="24221" spans="1:1" ht="13.2" x14ac:dyDescent="0.25">
      <c r="A24221"/>
    </row>
    <row r="24222" spans="1:1" ht="13.2" x14ac:dyDescent="0.25">
      <c r="A24222"/>
    </row>
    <row r="24223" spans="1:1" ht="13.2" x14ac:dyDescent="0.25">
      <c r="A24223"/>
    </row>
    <row r="24224" spans="1:1" ht="13.2" x14ac:dyDescent="0.25">
      <c r="A24224"/>
    </row>
    <row r="24225" spans="1:1" ht="13.2" x14ac:dyDescent="0.25">
      <c r="A24225"/>
    </row>
    <row r="24226" spans="1:1" ht="13.2" x14ac:dyDescent="0.25">
      <c r="A24226"/>
    </row>
    <row r="24227" spans="1:1" ht="13.2" x14ac:dyDescent="0.25">
      <c r="A24227"/>
    </row>
    <row r="24228" spans="1:1" ht="13.2" x14ac:dyDescent="0.25">
      <c r="A24228"/>
    </row>
    <row r="24229" spans="1:1" ht="13.2" x14ac:dyDescent="0.25">
      <c r="A24229"/>
    </row>
    <row r="24230" spans="1:1" ht="13.2" x14ac:dyDescent="0.25">
      <c r="A24230"/>
    </row>
    <row r="24231" spans="1:1" ht="13.2" x14ac:dyDescent="0.25">
      <c r="A24231"/>
    </row>
    <row r="24232" spans="1:1" ht="13.2" x14ac:dyDescent="0.25">
      <c r="A24232"/>
    </row>
    <row r="24233" spans="1:1" ht="13.2" x14ac:dyDescent="0.25">
      <c r="A24233"/>
    </row>
    <row r="24234" spans="1:1" ht="13.2" x14ac:dyDescent="0.25">
      <c r="A24234"/>
    </row>
    <row r="24235" spans="1:1" ht="13.2" x14ac:dyDescent="0.25">
      <c r="A24235"/>
    </row>
    <row r="24236" spans="1:1" ht="13.2" x14ac:dyDescent="0.25">
      <c r="A24236"/>
    </row>
    <row r="24237" spans="1:1" ht="13.2" x14ac:dyDescent="0.25">
      <c r="A24237"/>
    </row>
    <row r="24238" spans="1:1" ht="13.2" x14ac:dyDescent="0.25">
      <c r="A24238"/>
    </row>
    <row r="24239" spans="1:1" ht="13.2" x14ac:dyDescent="0.25">
      <c r="A24239"/>
    </row>
    <row r="24240" spans="1:1" ht="13.2" x14ac:dyDescent="0.25">
      <c r="A24240"/>
    </row>
    <row r="24241" spans="1:1" ht="13.2" x14ac:dyDescent="0.25">
      <c r="A24241"/>
    </row>
    <row r="24242" spans="1:1" ht="13.2" x14ac:dyDescent="0.25">
      <c r="A24242"/>
    </row>
    <row r="24243" spans="1:1" ht="13.2" x14ac:dyDescent="0.25">
      <c r="A24243"/>
    </row>
    <row r="24244" spans="1:1" ht="13.2" x14ac:dyDescent="0.25">
      <c r="A24244"/>
    </row>
    <row r="24245" spans="1:1" ht="13.2" x14ac:dyDescent="0.25">
      <c r="A24245"/>
    </row>
    <row r="24246" spans="1:1" ht="13.2" x14ac:dyDescent="0.25">
      <c r="A24246"/>
    </row>
    <row r="24247" spans="1:1" ht="13.2" x14ac:dyDescent="0.25">
      <c r="A24247"/>
    </row>
    <row r="24248" spans="1:1" ht="13.2" x14ac:dyDescent="0.25">
      <c r="A24248"/>
    </row>
    <row r="24249" spans="1:1" ht="13.2" x14ac:dyDescent="0.25">
      <c r="A24249"/>
    </row>
    <row r="24250" spans="1:1" ht="13.2" x14ac:dyDescent="0.25">
      <c r="A24250"/>
    </row>
    <row r="24251" spans="1:1" ht="13.2" x14ac:dyDescent="0.25">
      <c r="A24251"/>
    </row>
    <row r="24252" spans="1:1" ht="13.2" x14ac:dyDescent="0.25">
      <c r="A24252"/>
    </row>
    <row r="24253" spans="1:1" ht="13.2" x14ac:dyDescent="0.25">
      <c r="A24253"/>
    </row>
    <row r="24254" spans="1:1" ht="13.2" x14ac:dyDescent="0.25">
      <c r="A24254"/>
    </row>
    <row r="24255" spans="1:1" ht="13.2" x14ac:dyDescent="0.25">
      <c r="A24255"/>
    </row>
    <row r="24256" spans="1:1" ht="13.2" x14ac:dyDescent="0.25">
      <c r="A24256"/>
    </row>
    <row r="24257" spans="1:1" ht="13.2" x14ac:dyDescent="0.25">
      <c r="A24257"/>
    </row>
    <row r="24258" spans="1:1" ht="13.2" x14ac:dyDescent="0.25">
      <c r="A24258"/>
    </row>
    <row r="24259" spans="1:1" ht="13.2" x14ac:dyDescent="0.25">
      <c r="A24259"/>
    </row>
    <row r="24260" spans="1:1" ht="13.2" x14ac:dyDescent="0.25">
      <c r="A24260"/>
    </row>
    <row r="24261" spans="1:1" ht="13.2" x14ac:dyDescent="0.25">
      <c r="A24261"/>
    </row>
    <row r="24262" spans="1:1" ht="13.2" x14ac:dyDescent="0.25">
      <c r="A24262"/>
    </row>
    <row r="24263" spans="1:1" ht="13.2" x14ac:dyDescent="0.25">
      <c r="A24263"/>
    </row>
    <row r="24264" spans="1:1" ht="13.2" x14ac:dyDescent="0.25">
      <c r="A24264"/>
    </row>
    <row r="24265" spans="1:1" ht="13.2" x14ac:dyDescent="0.25">
      <c r="A24265"/>
    </row>
    <row r="24266" spans="1:1" ht="13.2" x14ac:dyDescent="0.25">
      <c r="A24266"/>
    </row>
    <row r="24267" spans="1:1" ht="13.2" x14ac:dyDescent="0.25">
      <c r="A24267"/>
    </row>
    <row r="24268" spans="1:1" ht="13.2" x14ac:dyDescent="0.25">
      <c r="A24268"/>
    </row>
    <row r="24269" spans="1:1" ht="13.2" x14ac:dyDescent="0.25">
      <c r="A24269"/>
    </row>
    <row r="24270" spans="1:1" ht="13.2" x14ac:dyDescent="0.25">
      <c r="A24270"/>
    </row>
    <row r="24271" spans="1:1" ht="13.2" x14ac:dyDescent="0.25">
      <c r="A24271"/>
    </row>
    <row r="24272" spans="1:1" ht="13.2" x14ac:dyDescent="0.25">
      <c r="A24272"/>
    </row>
    <row r="24273" spans="1:1" ht="13.2" x14ac:dyDescent="0.25">
      <c r="A24273"/>
    </row>
    <row r="24274" spans="1:1" ht="13.2" x14ac:dyDescent="0.25">
      <c r="A24274"/>
    </row>
    <row r="24275" spans="1:1" ht="13.2" x14ac:dyDescent="0.25">
      <c r="A24275"/>
    </row>
    <row r="24276" spans="1:1" ht="13.2" x14ac:dyDescent="0.25">
      <c r="A24276"/>
    </row>
    <row r="24277" spans="1:1" ht="13.2" x14ac:dyDescent="0.25">
      <c r="A24277"/>
    </row>
    <row r="24278" spans="1:1" ht="13.2" x14ac:dyDescent="0.25">
      <c r="A24278"/>
    </row>
    <row r="24279" spans="1:1" ht="13.2" x14ac:dyDescent="0.25">
      <c r="A24279"/>
    </row>
    <row r="24280" spans="1:1" ht="13.2" x14ac:dyDescent="0.25">
      <c r="A24280"/>
    </row>
    <row r="24281" spans="1:1" ht="13.2" x14ac:dyDescent="0.25">
      <c r="A24281"/>
    </row>
    <row r="24282" spans="1:1" ht="13.2" x14ac:dyDescent="0.25">
      <c r="A24282"/>
    </row>
    <row r="24283" spans="1:1" ht="13.2" x14ac:dyDescent="0.25">
      <c r="A24283"/>
    </row>
    <row r="24284" spans="1:1" ht="13.2" x14ac:dyDescent="0.25">
      <c r="A24284"/>
    </row>
    <row r="24285" spans="1:1" ht="13.2" x14ac:dyDescent="0.25">
      <c r="A24285"/>
    </row>
    <row r="24286" spans="1:1" ht="13.2" x14ac:dyDescent="0.25">
      <c r="A24286"/>
    </row>
    <row r="24287" spans="1:1" ht="13.2" x14ac:dyDescent="0.25">
      <c r="A24287"/>
    </row>
    <row r="24288" spans="1:1" ht="13.2" x14ac:dyDescent="0.25">
      <c r="A24288"/>
    </row>
    <row r="24289" spans="1:1" ht="13.2" x14ac:dyDescent="0.25">
      <c r="A24289"/>
    </row>
    <row r="24290" spans="1:1" ht="13.2" x14ac:dyDescent="0.25">
      <c r="A24290"/>
    </row>
    <row r="24291" spans="1:1" ht="13.2" x14ac:dyDescent="0.25">
      <c r="A24291"/>
    </row>
    <row r="24292" spans="1:1" ht="13.2" x14ac:dyDescent="0.25">
      <c r="A24292"/>
    </row>
    <row r="24293" spans="1:1" ht="13.2" x14ac:dyDescent="0.25">
      <c r="A24293"/>
    </row>
    <row r="24294" spans="1:1" ht="13.2" x14ac:dyDescent="0.25">
      <c r="A24294"/>
    </row>
    <row r="24295" spans="1:1" ht="13.2" x14ac:dyDescent="0.25">
      <c r="A24295"/>
    </row>
    <row r="24296" spans="1:1" ht="13.2" x14ac:dyDescent="0.25">
      <c r="A24296"/>
    </row>
    <row r="24297" spans="1:1" ht="13.2" x14ac:dyDescent="0.25">
      <c r="A24297"/>
    </row>
    <row r="24298" spans="1:1" ht="13.2" x14ac:dyDescent="0.25">
      <c r="A24298"/>
    </row>
    <row r="24299" spans="1:1" ht="13.2" x14ac:dyDescent="0.25">
      <c r="A24299"/>
    </row>
    <row r="24300" spans="1:1" ht="13.2" x14ac:dyDescent="0.25">
      <c r="A24300"/>
    </row>
    <row r="24301" spans="1:1" ht="13.2" x14ac:dyDescent="0.25">
      <c r="A24301"/>
    </row>
    <row r="24302" spans="1:1" ht="13.2" x14ac:dyDescent="0.25">
      <c r="A24302"/>
    </row>
    <row r="24303" spans="1:1" ht="13.2" x14ac:dyDescent="0.25">
      <c r="A24303"/>
    </row>
    <row r="24304" spans="1:1" ht="13.2" x14ac:dyDescent="0.25">
      <c r="A24304"/>
    </row>
    <row r="24305" spans="1:1" ht="13.2" x14ac:dyDescent="0.25">
      <c r="A24305"/>
    </row>
    <row r="24306" spans="1:1" ht="13.2" x14ac:dyDescent="0.25">
      <c r="A24306"/>
    </row>
    <row r="24307" spans="1:1" ht="13.2" x14ac:dyDescent="0.25">
      <c r="A24307"/>
    </row>
    <row r="24308" spans="1:1" ht="13.2" x14ac:dyDescent="0.25">
      <c r="A24308"/>
    </row>
    <row r="24309" spans="1:1" ht="13.2" x14ac:dyDescent="0.25">
      <c r="A24309"/>
    </row>
    <row r="24310" spans="1:1" ht="13.2" x14ac:dyDescent="0.25">
      <c r="A24310"/>
    </row>
    <row r="24311" spans="1:1" ht="13.2" x14ac:dyDescent="0.25">
      <c r="A24311"/>
    </row>
    <row r="24312" spans="1:1" ht="13.2" x14ac:dyDescent="0.25">
      <c r="A24312"/>
    </row>
    <row r="24313" spans="1:1" ht="13.2" x14ac:dyDescent="0.25">
      <c r="A24313"/>
    </row>
    <row r="24314" spans="1:1" ht="13.2" x14ac:dyDescent="0.25">
      <c r="A24314"/>
    </row>
    <row r="24315" spans="1:1" ht="13.2" x14ac:dyDescent="0.25">
      <c r="A24315"/>
    </row>
    <row r="24316" spans="1:1" ht="13.2" x14ac:dyDescent="0.25">
      <c r="A24316"/>
    </row>
    <row r="24317" spans="1:1" ht="13.2" x14ac:dyDescent="0.25">
      <c r="A24317"/>
    </row>
    <row r="24318" spans="1:1" ht="13.2" x14ac:dyDescent="0.25">
      <c r="A24318"/>
    </row>
    <row r="24319" spans="1:1" ht="13.2" x14ac:dyDescent="0.25">
      <c r="A24319"/>
    </row>
    <row r="24320" spans="1:1" ht="13.2" x14ac:dyDescent="0.25">
      <c r="A24320"/>
    </row>
    <row r="24321" spans="1:1" ht="13.2" x14ac:dyDescent="0.25">
      <c r="A24321"/>
    </row>
    <row r="24322" spans="1:1" ht="13.2" x14ac:dyDescent="0.25">
      <c r="A24322"/>
    </row>
    <row r="24323" spans="1:1" ht="13.2" x14ac:dyDescent="0.25">
      <c r="A24323"/>
    </row>
    <row r="24324" spans="1:1" ht="13.2" x14ac:dyDescent="0.25">
      <c r="A24324"/>
    </row>
    <row r="24325" spans="1:1" ht="13.2" x14ac:dyDescent="0.25">
      <c r="A24325"/>
    </row>
    <row r="24326" spans="1:1" ht="13.2" x14ac:dyDescent="0.25">
      <c r="A24326"/>
    </row>
    <row r="24327" spans="1:1" ht="13.2" x14ac:dyDescent="0.25">
      <c r="A24327"/>
    </row>
    <row r="24328" spans="1:1" ht="13.2" x14ac:dyDescent="0.25">
      <c r="A24328"/>
    </row>
    <row r="24329" spans="1:1" ht="13.2" x14ac:dyDescent="0.25">
      <c r="A24329"/>
    </row>
    <row r="24330" spans="1:1" ht="13.2" x14ac:dyDescent="0.25">
      <c r="A24330"/>
    </row>
    <row r="24331" spans="1:1" ht="13.2" x14ac:dyDescent="0.25">
      <c r="A24331"/>
    </row>
    <row r="24332" spans="1:1" ht="13.2" x14ac:dyDescent="0.25">
      <c r="A24332"/>
    </row>
    <row r="24333" spans="1:1" ht="13.2" x14ac:dyDescent="0.25">
      <c r="A24333"/>
    </row>
    <row r="24334" spans="1:1" ht="13.2" x14ac:dyDescent="0.25">
      <c r="A24334"/>
    </row>
    <row r="24335" spans="1:1" ht="13.2" x14ac:dyDescent="0.25">
      <c r="A24335"/>
    </row>
    <row r="24336" spans="1:1" ht="13.2" x14ac:dyDescent="0.25">
      <c r="A24336"/>
    </row>
    <row r="24337" spans="1:1" ht="13.2" x14ac:dyDescent="0.25">
      <c r="A24337"/>
    </row>
    <row r="24338" spans="1:1" ht="13.2" x14ac:dyDescent="0.25">
      <c r="A24338"/>
    </row>
    <row r="24339" spans="1:1" ht="13.2" x14ac:dyDescent="0.25">
      <c r="A24339"/>
    </row>
    <row r="24340" spans="1:1" ht="13.2" x14ac:dyDescent="0.25">
      <c r="A24340"/>
    </row>
    <row r="24341" spans="1:1" ht="13.2" x14ac:dyDescent="0.25">
      <c r="A24341"/>
    </row>
    <row r="24342" spans="1:1" ht="13.2" x14ac:dyDescent="0.25">
      <c r="A24342"/>
    </row>
    <row r="24343" spans="1:1" ht="13.2" x14ac:dyDescent="0.25">
      <c r="A24343"/>
    </row>
    <row r="24344" spans="1:1" ht="13.2" x14ac:dyDescent="0.25">
      <c r="A24344"/>
    </row>
    <row r="24345" spans="1:1" ht="13.2" x14ac:dyDescent="0.25">
      <c r="A24345"/>
    </row>
    <row r="24346" spans="1:1" ht="13.2" x14ac:dyDescent="0.25">
      <c r="A24346"/>
    </row>
    <row r="24347" spans="1:1" ht="13.2" x14ac:dyDescent="0.25">
      <c r="A24347"/>
    </row>
    <row r="24348" spans="1:1" ht="13.2" x14ac:dyDescent="0.25">
      <c r="A24348"/>
    </row>
    <row r="24349" spans="1:1" ht="13.2" x14ac:dyDescent="0.25">
      <c r="A24349"/>
    </row>
    <row r="24350" spans="1:1" ht="13.2" x14ac:dyDescent="0.25">
      <c r="A24350"/>
    </row>
    <row r="24351" spans="1:1" ht="13.2" x14ac:dyDescent="0.25">
      <c r="A24351"/>
    </row>
    <row r="24352" spans="1:1" ht="13.2" x14ac:dyDescent="0.25">
      <c r="A24352"/>
    </row>
    <row r="24353" spans="1:1" ht="13.2" x14ac:dyDescent="0.25">
      <c r="A24353"/>
    </row>
    <row r="24354" spans="1:1" ht="13.2" x14ac:dyDescent="0.25">
      <c r="A24354"/>
    </row>
    <row r="24355" spans="1:1" ht="13.2" x14ac:dyDescent="0.25">
      <c r="A24355"/>
    </row>
    <row r="24356" spans="1:1" ht="13.2" x14ac:dyDescent="0.25">
      <c r="A24356"/>
    </row>
    <row r="24357" spans="1:1" ht="13.2" x14ac:dyDescent="0.25">
      <c r="A24357"/>
    </row>
    <row r="24358" spans="1:1" ht="13.2" x14ac:dyDescent="0.25">
      <c r="A24358"/>
    </row>
    <row r="24359" spans="1:1" ht="13.2" x14ac:dyDescent="0.25">
      <c r="A24359"/>
    </row>
    <row r="24360" spans="1:1" ht="13.2" x14ac:dyDescent="0.25">
      <c r="A24360"/>
    </row>
    <row r="24361" spans="1:1" ht="13.2" x14ac:dyDescent="0.25">
      <c r="A24361"/>
    </row>
    <row r="24362" spans="1:1" ht="13.2" x14ac:dyDescent="0.25">
      <c r="A24362"/>
    </row>
    <row r="24363" spans="1:1" ht="13.2" x14ac:dyDescent="0.25">
      <c r="A24363"/>
    </row>
    <row r="24364" spans="1:1" ht="13.2" x14ac:dyDescent="0.25">
      <c r="A24364"/>
    </row>
    <row r="24365" spans="1:1" ht="13.2" x14ac:dyDescent="0.25">
      <c r="A24365"/>
    </row>
    <row r="24366" spans="1:1" ht="13.2" x14ac:dyDescent="0.25">
      <c r="A24366"/>
    </row>
    <row r="24367" spans="1:1" ht="13.2" x14ac:dyDescent="0.25">
      <c r="A24367"/>
    </row>
    <row r="24368" spans="1:1" ht="13.2" x14ac:dyDescent="0.25">
      <c r="A24368"/>
    </row>
    <row r="24369" spans="1:1" ht="13.2" x14ac:dyDescent="0.25">
      <c r="A24369"/>
    </row>
    <row r="24370" spans="1:1" ht="13.2" x14ac:dyDescent="0.25">
      <c r="A24370"/>
    </row>
    <row r="24371" spans="1:1" ht="13.2" x14ac:dyDescent="0.25">
      <c r="A24371"/>
    </row>
    <row r="24372" spans="1:1" ht="13.2" x14ac:dyDescent="0.25">
      <c r="A24372"/>
    </row>
    <row r="24373" spans="1:1" ht="13.2" x14ac:dyDescent="0.25">
      <c r="A24373"/>
    </row>
    <row r="24374" spans="1:1" ht="13.2" x14ac:dyDescent="0.25">
      <c r="A24374"/>
    </row>
    <row r="24375" spans="1:1" ht="13.2" x14ac:dyDescent="0.25">
      <c r="A24375"/>
    </row>
    <row r="24376" spans="1:1" ht="13.2" x14ac:dyDescent="0.25">
      <c r="A24376"/>
    </row>
    <row r="24377" spans="1:1" ht="13.2" x14ac:dyDescent="0.25">
      <c r="A24377"/>
    </row>
    <row r="24378" spans="1:1" ht="13.2" x14ac:dyDescent="0.25">
      <c r="A24378"/>
    </row>
    <row r="24379" spans="1:1" ht="13.2" x14ac:dyDescent="0.25">
      <c r="A24379"/>
    </row>
    <row r="24380" spans="1:1" ht="13.2" x14ac:dyDescent="0.25">
      <c r="A24380"/>
    </row>
    <row r="24381" spans="1:1" ht="13.2" x14ac:dyDescent="0.25">
      <c r="A24381"/>
    </row>
    <row r="24382" spans="1:1" ht="13.2" x14ac:dyDescent="0.25">
      <c r="A24382"/>
    </row>
    <row r="24383" spans="1:1" ht="13.2" x14ac:dyDescent="0.25">
      <c r="A24383"/>
    </row>
    <row r="24384" spans="1:1" ht="13.2" x14ac:dyDescent="0.25">
      <c r="A24384"/>
    </row>
    <row r="24385" spans="1:1" ht="13.2" x14ac:dyDescent="0.25">
      <c r="A24385"/>
    </row>
    <row r="24386" spans="1:1" ht="13.2" x14ac:dyDescent="0.25">
      <c r="A24386"/>
    </row>
    <row r="24387" spans="1:1" ht="13.2" x14ac:dyDescent="0.25">
      <c r="A24387"/>
    </row>
    <row r="24388" spans="1:1" ht="13.2" x14ac:dyDescent="0.25">
      <c r="A24388"/>
    </row>
    <row r="24389" spans="1:1" ht="13.2" x14ac:dyDescent="0.25">
      <c r="A24389"/>
    </row>
    <row r="24390" spans="1:1" ht="13.2" x14ac:dyDescent="0.25">
      <c r="A24390"/>
    </row>
    <row r="24391" spans="1:1" ht="13.2" x14ac:dyDescent="0.25">
      <c r="A24391"/>
    </row>
    <row r="24392" spans="1:1" ht="13.2" x14ac:dyDescent="0.25">
      <c r="A24392"/>
    </row>
    <row r="24393" spans="1:1" ht="13.2" x14ac:dyDescent="0.25">
      <c r="A24393"/>
    </row>
    <row r="24394" spans="1:1" ht="13.2" x14ac:dyDescent="0.25">
      <c r="A24394"/>
    </row>
    <row r="24395" spans="1:1" ht="13.2" x14ac:dyDescent="0.25">
      <c r="A24395"/>
    </row>
    <row r="24396" spans="1:1" ht="13.2" x14ac:dyDescent="0.25">
      <c r="A24396"/>
    </row>
    <row r="24397" spans="1:1" ht="13.2" x14ac:dyDescent="0.25">
      <c r="A24397"/>
    </row>
    <row r="24398" spans="1:1" ht="13.2" x14ac:dyDescent="0.25">
      <c r="A24398"/>
    </row>
    <row r="24399" spans="1:1" ht="13.2" x14ac:dyDescent="0.25">
      <c r="A24399"/>
    </row>
    <row r="24400" spans="1:1" ht="13.2" x14ac:dyDescent="0.25">
      <c r="A24400"/>
    </row>
    <row r="24401" spans="1:1" ht="13.2" x14ac:dyDescent="0.25">
      <c r="A24401"/>
    </row>
    <row r="24402" spans="1:1" ht="13.2" x14ac:dyDescent="0.25">
      <c r="A24402"/>
    </row>
    <row r="24403" spans="1:1" ht="13.2" x14ac:dyDescent="0.25">
      <c r="A24403"/>
    </row>
    <row r="24404" spans="1:1" ht="13.2" x14ac:dyDescent="0.25">
      <c r="A24404"/>
    </row>
    <row r="24405" spans="1:1" ht="13.2" x14ac:dyDescent="0.25">
      <c r="A24405"/>
    </row>
    <row r="24406" spans="1:1" ht="13.2" x14ac:dyDescent="0.25">
      <c r="A24406"/>
    </row>
    <row r="24407" spans="1:1" ht="13.2" x14ac:dyDescent="0.25">
      <c r="A24407"/>
    </row>
    <row r="24408" spans="1:1" ht="13.2" x14ac:dyDescent="0.25">
      <c r="A24408"/>
    </row>
    <row r="24409" spans="1:1" ht="13.2" x14ac:dyDescent="0.25">
      <c r="A24409"/>
    </row>
    <row r="24410" spans="1:1" ht="13.2" x14ac:dyDescent="0.25">
      <c r="A24410"/>
    </row>
    <row r="24411" spans="1:1" ht="13.2" x14ac:dyDescent="0.25">
      <c r="A24411"/>
    </row>
    <row r="24412" spans="1:1" ht="13.2" x14ac:dyDescent="0.25">
      <c r="A24412"/>
    </row>
    <row r="24413" spans="1:1" ht="13.2" x14ac:dyDescent="0.25">
      <c r="A24413"/>
    </row>
    <row r="24414" spans="1:1" ht="13.2" x14ac:dyDescent="0.25">
      <c r="A24414"/>
    </row>
    <row r="24415" spans="1:1" ht="13.2" x14ac:dyDescent="0.25">
      <c r="A24415"/>
    </row>
    <row r="24416" spans="1:1" ht="13.2" x14ac:dyDescent="0.25">
      <c r="A24416"/>
    </row>
    <row r="24417" spans="1:1" ht="13.2" x14ac:dyDescent="0.25">
      <c r="A24417"/>
    </row>
    <row r="24418" spans="1:1" ht="13.2" x14ac:dyDescent="0.25">
      <c r="A24418"/>
    </row>
    <row r="24419" spans="1:1" ht="13.2" x14ac:dyDescent="0.25">
      <c r="A24419"/>
    </row>
    <row r="24420" spans="1:1" ht="13.2" x14ac:dyDescent="0.25">
      <c r="A24420"/>
    </row>
    <row r="24421" spans="1:1" ht="13.2" x14ac:dyDescent="0.25">
      <c r="A24421"/>
    </row>
    <row r="24422" spans="1:1" ht="13.2" x14ac:dyDescent="0.25">
      <c r="A24422"/>
    </row>
    <row r="24423" spans="1:1" ht="13.2" x14ac:dyDescent="0.25">
      <c r="A24423"/>
    </row>
    <row r="24424" spans="1:1" ht="13.2" x14ac:dyDescent="0.25">
      <c r="A24424"/>
    </row>
    <row r="24425" spans="1:1" ht="13.2" x14ac:dyDescent="0.25">
      <c r="A24425"/>
    </row>
    <row r="24426" spans="1:1" ht="13.2" x14ac:dyDescent="0.25">
      <c r="A24426"/>
    </row>
    <row r="24427" spans="1:1" ht="13.2" x14ac:dyDescent="0.25">
      <c r="A24427"/>
    </row>
    <row r="24428" spans="1:1" ht="13.2" x14ac:dyDescent="0.25">
      <c r="A24428"/>
    </row>
    <row r="24429" spans="1:1" ht="13.2" x14ac:dyDescent="0.25">
      <c r="A24429"/>
    </row>
    <row r="24430" spans="1:1" ht="13.2" x14ac:dyDescent="0.25">
      <c r="A24430"/>
    </row>
    <row r="24431" spans="1:1" ht="13.2" x14ac:dyDescent="0.25">
      <c r="A24431"/>
    </row>
    <row r="24432" spans="1:1" ht="13.2" x14ac:dyDescent="0.25">
      <c r="A24432"/>
    </row>
    <row r="24433" spans="1:1" ht="13.2" x14ac:dyDescent="0.25">
      <c r="A24433"/>
    </row>
    <row r="24434" spans="1:1" ht="13.2" x14ac:dyDescent="0.25">
      <c r="A24434"/>
    </row>
    <row r="24435" spans="1:1" ht="13.2" x14ac:dyDescent="0.25">
      <c r="A24435"/>
    </row>
    <row r="24436" spans="1:1" ht="13.2" x14ac:dyDescent="0.25">
      <c r="A24436"/>
    </row>
    <row r="24437" spans="1:1" ht="13.2" x14ac:dyDescent="0.25">
      <c r="A24437"/>
    </row>
    <row r="24438" spans="1:1" ht="13.2" x14ac:dyDescent="0.25">
      <c r="A24438"/>
    </row>
    <row r="24439" spans="1:1" ht="13.2" x14ac:dyDescent="0.25">
      <c r="A24439"/>
    </row>
    <row r="24440" spans="1:1" ht="13.2" x14ac:dyDescent="0.25">
      <c r="A24440"/>
    </row>
    <row r="24441" spans="1:1" ht="13.2" x14ac:dyDescent="0.25">
      <c r="A24441"/>
    </row>
    <row r="24442" spans="1:1" ht="13.2" x14ac:dyDescent="0.25">
      <c r="A24442"/>
    </row>
    <row r="24443" spans="1:1" ht="13.2" x14ac:dyDescent="0.25">
      <c r="A24443"/>
    </row>
    <row r="24444" spans="1:1" ht="13.2" x14ac:dyDescent="0.25">
      <c r="A24444"/>
    </row>
    <row r="24445" spans="1:1" ht="13.2" x14ac:dyDescent="0.25">
      <c r="A24445"/>
    </row>
    <row r="24446" spans="1:1" ht="13.2" x14ac:dyDescent="0.25">
      <c r="A24446"/>
    </row>
    <row r="24447" spans="1:1" ht="13.2" x14ac:dyDescent="0.25">
      <c r="A24447"/>
    </row>
    <row r="24448" spans="1:1" ht="13.2" x14ac:dyDescent="0.25">
      <c r="A24448"/>
    </row>
    <row r="24449" spans="1:1" ht="13.2" x14ac:dyDescent="0.25">
      <c r="A24449"/>
    </row>
    <row r="24450" spans="1:1" ht="13.2" x14ac:dyDescent="0.25">
      <c r="A24450"/>
    </row>
    <row r="24451" spans="1:1" ht="13.2" x14ac:dyDescent="0.25">
      <c r="A24451"/>
    </row>
    <row r="24452" spans="1:1" ht="13.2" x14ac:dyDescent="0.25">
      <c r="A24452"/>
    </row>
    <row r="24453" spans="1:1" ht="13.2" x14ac:dyDescent="0.25">
      <c r="A24453"/>
    </row>
    <row r="24454" spans="1:1" ht="13.2" x14ac:dyDescent="0.25">
      <c r="A24454"/>
    </row>
    <row r="24455" spans="1:1" ht="13.2" x14ac:dyDescent="0.25">
      <c r="A24455"/>
    </row>
    <row r="24456" spans="1:1" ht="13.2" x14ac:dyDescent="0.25">
      <c r="A24456"/>
    </row>
    <row r="24457" spans="1:1" ht="13.2" x14ac:dyDescent="0.25">
      <c r="A24457"/>
    </row>
    <row r="24458" spans="1:1" ht="13.2" x14ac:dyDescent="0.25">
      <c r="A24458"/>
    </row>
    <row r="24459" spans="1:1" ht="13.2" x14ac:dyDescent="0.25">
      <c r="A24459"/>
    </row>
    <row r="24460" spans="1:1" ht="13.2" x14ac:dyDescent="0.25">
      <c r="A24460"/>
    </row>
    <row r="24461" spans="1:1" ht="13.2" x14ac:dyDescent="0.25">
      <c r="A24461"/>
    </row>
    <row r="24462" spans="1:1" ht="13.2" x14ac:dyDescent="0.25">
      <c r="A24462"/>
    </row>
    <row r="24463" spans="1:1" ht="13.2" x14ac:dyDescent="0.25">
      <c r="A24463"/>
    </row>
    <row r="24464" spans="1:1" ht="13.2" x14ac:dyDescent="0.25">
      <c r="A24464"/>
    </row>
    <row r="24465" spans="1:1" ht="13.2" x14ac:dyDescent="0.25">
      <c r="A24465"/>
    </row>
    <row r="24466" spans="1:1" ht="13.2" x14ac:dyDescent="0.25">
      <c r="A24466"/>
    </row>
    <row r="24467" spans="1:1" ht="13.2" x14ac:dyDescent="0.25">
      <c r="A24467"/>
    </row>
    <row r="24468" spans="1:1" ht="13.2" x14ac:dyDescent="0.25">
      <c r="A24468"/>
    </row>
    <row r="24469" spans="1:1" ht="13.2" x14ac:dyDescent="0.25">
      <c r="A24469"/>
    </row>
    <row r="24470" spans="1:1" ht="13.2" x14ac:dyDescent="0.25">
      <c r="A24470"/>
    </row>
    <row r="24471" spans="1:1" ht="13.2" x14ac:dyDescent="0.25">
      <c r="A24471"/>
    </row>
    <row r="24472" spans="1:1" ht="13.2" x14ac:dyDescent="0.25">
      <c r="A24472"/>
    </row>
    <row r="24473" spans="1:1" ht="13.2" x14ac:dyDescent="0.25">
      <c r="A24473"/>
    </row>
    <row r="24474" spans="1:1" ht="13.2" x14ac:dyDescent="0.25">
      <c r="A24474"/>
    </row>
    <row r="24475" spans="1:1" ht="13.2" x14ac:dyDescent="0.25">
      <c r="A24475"/>
    </row>
    <row r="24476" spans="1:1" ht="13.2" x14ac:dyDescent="0.25">
      <c r="A24476"/>
    </row>
    <row r="24477" spans="1:1" ht="13.2" x14ac:dyDescent="0.25">
      <c r="A24477"/>
    </row>
    <row r="24478" spans="1:1" ht="13.2" x14ac:dyDescent="0.25">
      <c r="A24478"/>
    </row>
    <row r="24479" spans="1:1" ht="13.2" x14ac:dyDescent="0.25">
      <c r="A24479"/>
    </row>
    <row r="24480" spans="1:1" ht="13.2" x14ac:dyDescent="0.25">
      <c r="A24480"/>
    </row>
    <row r="24481" spans="1:1" ht="13.2" x14ac:dyDescent="0.25">
      <c r="A24481"/>
    </row>
    <row r="24482" spans="1:1" ht="13.2" x14ac:dyDescent="0.25">
      <c r="A24482"/>
    </row>
    <row r="24483" spans="1:1" ht="13.2" x14ac:dyDescent="0.25">
      <c r="A24483"/>
    </row>
    <row r="24484" spans="1:1" ht="13.2" x14ac:dyDescent="0.25">
      <c r="A24484"/>
    </row>
    <row r="24485" spans="1:1" ht="13.2" x14ac:dyDescent="0.25">
      <c r="A24485"/>
    </row>
    <row r="24486" spans="1:1" ht="13.2" x14ac:dyDescent="0.25">
      <c r="A24486"/>
    </row>
    <row r="24487" spans="1:1" ht="13.2" x14ac:dyDescent="0.25">
      <c r="A24487"/>
    </row>
    <row r="24488" spans="1:1" ht="13.2" x14ac:dyDescent="0.25">
      <c r="A24488"/>
    </row>
    <row r="24489" spans="1:1" ht="13.2" x14ac:dyDescent="0.25">
      <c r="A24489"/>
    </row>
    <row r="24490" spans="1:1" ht="13.2" x14ac:dyDescent="0.25">
      <c r="A24490"/>
    </row>
    <row r="24491" spans="1:1" ht="13.2" x14ac:dyDescent="0.25">
      <c r="A24491"/>
    </row>
    <row r="24492" spans="1:1" ht="13.2" x14ac:dyDescent="0.25">
      <c r="A24492"/>
    </row>
    <row r="24493" spans="1:1" ht="13.2" x14ac:dyDescent="0.25">
      <c r="A24493"/>
    </row>
    <row r="24494" spans="1:1" ht="13.2" x14ac:dyDescent="0.25">
      <c r="A24494"/>
    </row>
    <row r="24495" spans="1:1" ht="13.2" x14ac:dyDescent="0.25">
      <c r="A24495"/>
    </row>
    <row r="24496" spans="1:1" ht="13.2" x14ac:dyDescent="0.25">
      <c r="A24496"/>
    </row>
    <row r="24497" spans="1:1" ht="13.2" x14ac:dyDescent="0.25">
      <c r="A24497"/>
    </row>
    <row r="24498" spans="1:1" ht="13.2" x14ac:dyDescent="0.25">
      <c r="A24498"/>
    </row>
    <row r="24499" spans="1:1" ht="13.2" x14ac:dyDescent="0.25">
      <c r="A24499"/>
    </row>
    <row r="24500" spans="1:1" ht="13.2" x14ac:dyDescent="0.25">
      <c r="A24500"/>
    </row>
    <row r="24501" spans="1:1" ht="13.2" x14ac:dyDescent="0.25">
      <c r="A24501"/>
    </row>
    <row r="24502" spans="1:1" ht="13.2" x14ac:dyDescent="0.25">
      <c r="A24502"/>
    </row>
    <row r="24503" spans="1:1" ht="13.2" x14ac:dyDescent="0.25">
      <c r="A24503"/>
    </row>
    <row r="24504" spans="1:1" ht="13.2" x14ac:dyDescent="0.25">
      <c r="A24504"/>
    </row>
    <row r="24505" spans="1:1" ht="13.2" x14ac:dyDescent="0.25">
      <c r="A24505"/>
    </row>
    <row r="24506" spans="1:1" ht="13.2" x14ac:dyDescent="0.25">
      <c r="A24506"/>
    </row>
    <row r="24507" spans="1:1" ht="13.2" x14ac:dyDescent="0.25">
      <c r="A24507"/>
    </row>
    <row r="24508" spans="1:1" ht="13.2" x14ac:dyDescent="0.25">
      <c r="A24508"/>
    </row>
    <row r="24509" spans="1:1" ht="13.2" x14ac:dyDescent="0.25">
      <c r="A24509"/>
    </row>
    <row r="24510" spans="1:1" ht="13.2" x14ac:dyDescent="0.25">
      <c r="A24510"/>
    </row>
    <row r="24511" spans="1:1" ht="13.2" x14ac:dyDescent="0.25">
      <c r="A24511"/>
    </row>
    <row r="24512" spans="1:1" ht="13.2" x14ac:dyDescent="0.25">
      <c r="A24512"/>
    </row>
    <row r="24513" spans="1:1" ht="13.2" x14ac:dyDescent="0.25">
      <c r="A24513"/>
    </row>
    <row r="24514" spans="1:1" ht="13.2" x14ac:dyDescent="0.25">
      <c r="A24514"/>
    </row>
    <row r="24515" spans="1:1" ht="13.2" x14ac:dyDescent="0.25">
      <c r="A24515"/>
    </row>
    <row r="24516" spans="1:1" ht="13.2" x14ac:dyDescent="0.25">
      <c r="A24516"/>
    </row>
    <row r="24517" spans="1:1" ht="13.2" x14ac:dyDescent="0.25">
      <c r="A24517"/>
    </row>
    <row r="24518" spans="1:1" ht="13.2" x14ac:dyDescent="0.25">
      <c r="A24518"/>
    </row>
    <row r="24519" spans="1:1" ht="13.2" x14ac:dyDescent="0.25">
      <c r="A24519"/>
    </row>
    <row r="24520" spans="1:1" ht="13.2" x14ac:dyDescent="0.25">
      <c r="A24520"/>
    </row>
    <row r="24521" spans="1:1" ht="13.2" x14ac:dyDescent="0.25">
      <c r="A24521"/>
    </row>
    <row r="24522" spans="1:1" ht="13.2" x14ac:dyDescent="0.25">
      <c r="A24522"/>
    </row>
    <row r="24523" spans="1:1" ht="13.2" x14ac:dyDescent="0.25">
      <c r="A24523"/>
    </row>
    <row r="24524" spans="1:1" ht="13.2" x14ac:dyDescent="0.25">
      <c r="A24524"/>
    </row>
    <row r="24525" spans="1:1" ht="13.2" x14ac:dyDescent="0.25">
      <c r="A24525"/>
    </row>
    <row r="24526" spans="1:1" ht="13.2" x14ac:dyDescent="0.25">
      <c r="A24526"/>
    </row>
    <row r="24527" spans="1:1" ht="13.2" x14ac:dyDescent="0.25">
      <c r="A24527"/>
    </row>
    <row r="24528" spans="1:1" ht="13.2" x14ac:dyDescent="0.25">
      <c r="A24528"/>
    </row>
    <row r="24529" spans="1:1" ht="13.2" x14ac:dyDescent="0.25">
      <c r="A24529"/>
    </row>
    <row r="24530" spans="1:1" ht="13.2" x14ac:dyDescent="0.25">
      <c r="A24530"/>
    </row>
    <row r="24531" spans="1:1" ht="13.2" x14ac:dyDescent="0.25">
      <c r="A24531"/>
    </row>
    <row r="24532" spans="1:1" ht="13.2" x14ac:dyDescent="0.25">
      <c r="A24532"/>
    </row>
    <row r="24533" spans="1:1" ht="13.2" x14ac:dyDescent="0.25">
      <c r="A24533"/>
    </row>
    <row r="24534" spans="1:1" ht="13.2" x14ac:dyDescent="0.25">
      <c r="A24534"/>
    </row>
    <row r="24535" spans="1:1" ht="13.2" x14ac:dyDescent="0.25">
      <c r="A24535"/>
    </row>
    <row r="24536" spans="1:1" ht="13.2" x14ac:dyDescent="0.25">
      <c r="A24536"/>
    </row>
    <row r="24537" spans="1:1" ht="13.2" x14ac:dyDescent="0.25">
      <c r="A24537"/>
    </row>
    <row r="24538" spans="1:1" ht="13.2" x14ac:dyDescent="0.25">
      <c r="A24538"/>
    </row>
    <row r="24539" spans="1:1" ht="13.2" x14ac:dyDescent="0.25">
      <c r="A24539"/>
    </row>
    <row r="24540" spans="1:1" ht="13.2" x14ac:dyDescent="0.25">
      <c r="A24540"/>
    </row>
    <row r="24541" spans="1:1" ht="13.2" x14ac:dyDescent="0.25">
      <c r="A24541"/>
    </row>
    <row r="24542" spans="1:1" ht="13.2" x14ac:dyDescent="0.25">
      <c r="A24542"/>
    </row>
    <row r="24543" spans="1:1" ht="13.2" x14ac:dyDescent="0.25">
      <c r="A24543"/>
    </row>
    <row r="24544" spans="1:1" ht="13.2" x14ac:dyDescent="0.25">
      <c r="A24544"/>
    </row>
    <row r="24545" spans="1:1" ht="13.2" x14ac:dyDescent="0.25">
      <c r="A24545"/>
    </row>
    <row r="24546" spans="1:1" ht="13.2" x14ac:dyDescent="0.25">
      <c r="A24546"/>
    </row>
    <row r="24547" spans="1:1" ht="13.2" x14ac:dyDescent="0.25">
      <c r="A24547"/>
    </row>
    <row r="24548" spans="1:1" ht="13.2" x14ac:dyDescent="0.25">
      <c r="A24548"/>
    </row>
    <row r="24549" spans="1:1" ht="13.2" x14ac:dyDescent="0.25">
      <c r="A24549"/>
    </row>
    <row r="24550" spans="1:1" ht="13.2" x14ac:dyDescent="0.25">
      <c r="A24550"/>
    </row>
    <row r="24551" spans="1:1" ht="13.2" x14ac:dyDescent="0.25">
      <c r="A24551"/>
    </row>
    <row r="24552" spans="1:1" ht="13.2" x14ac:dyDescent="0.25">
      <c r="A24552"/>
    </row>
    <row r="24553" spans="1:1" ht="13.2" x14ac:dyDescent="0.25">
      <c r="A24553"/>
    </row>
    <row r="24554" spans="1:1" ht="13.2" x14ac:dyDescent="0.25">
      <c r="A24554"/>
    </row>
    <row r="24555" spans="1:1" ht="13.2" x14ac:dyDescent="0.25">
      <c r="A24555"/>
    </row>
    <row r="24556" spans="1:1" ht="13.2" x14ac:dyDescent="0.25">
      <c r="A24556"/>
    </row>
    <row r="24557" spans="1:1" ht="13.2" x14ac:dyDescent="0.25">
      <c r="A24557"/>
    </row>
    <row r="24558" spans="1:1" ht="13.2" x14ac:dyDescent="0.25">
      <c r="A24558"/>
    </row>
    <row r="24559" spans="1:1" ht="13.2" x14ac:dyDescent="0.25">
      <c r="A24559"/>
    </row>
    <row r="24560" spans="1:1" ht="13.2" x14ac:dyDescent="0.25">
      <c r="A24560"/>
    </row>
    <row r="24561" spans="1:1" ht="13.2" x14ac:dyDescent="0.25">
      <c r="A24561"/>
    </row>
    <row r="24562" spans="1:1" ht="13.2" x14ac:dyDescent="0.25">
      <c r="A24562"/>
    </row>
    <row r="24563" spans="1:1" ht="13.2" x14ac:dyDescent="0.25">
      <c r="A24563"/>
    </row>
    <row r="24564" spans="1:1" ht="13.2" x14ac:dyDescent="0.25">
      <c r="A24564"/>
    </row>
    <row r="24565" spans="1:1" ht="13.2" x14ac:dyDescent="0.25">
      <c r="A24565"/>
    </row>
    <row r="24566" spans="1:1" ht="13.2" x14ac:dyDescent="0.25">
      <c r="A24566"/>
    </row>
    <row r="24567" spans="1:1" ht="13.2" x14ac:dyDescent="0.25">
      <c r="A24567"/>
    </row>
    <row r="24568" spans="1:1" ht="13.2" x14ac:dyDescent="0.25">
      <c r="A24568"/>
    </row>
    <row r="24569" spans="1:1" ht="13.2" x14ac:dyDescent="0.25">
      <c r="A24569"/>
    </row>
    <row r="24570" spans="1:1" ht="13.2" x14ac:dyDescent="0.25">
      <c r="A24570"/>
    </row>
    <row r="24571" spans="1:1" ht="13.2" x14ac:dyDescent="0.25">
      <c r="A24571"/>
    </row>
    <row r="24572" spans="1:1" ht="13.2" x14ac:dyDescent="0.25">
      <c r="A24572"/>
    </row>
    <row r="24573" spans="1:1" ht="13.2" x14ac:dyDescent="0.25">
      <c r="A24573"/>
    </row>
    <row r="24574" spans="1:1" ht="13.2" x14ac:dyDescent="0.25">
      <c r="A24574"/>
    </row>
    <row r="24575" spans="1:1" ht="13.2" x14ac:dyDescent="0.25">
      <c r="A24575"/>
    </row>
    <row r="24576" spans="1:1" ht="13.2" x14ac:dyDescent="0.25">
      <c r="A24576"/>
    </row>
    <row r="24577" spans="1:1" ht="13.2" x14ac:dyDescent="0.25">
      <c r="A24577"/>
    </row>
    <row r="24578" spans="1:1" ht="13.2" x14ac:dyDescent="0.25">
      <c r="A24578"/>
    </row>
    <row r="24579" spans="1:1" ht="13.2" x14ac:dyDescent="0.25">
      <c r="A24579"/>
    </row>
    <row r="24580" spans="1:1" ht="13.2" x14ac:dyDescent="0.25">
      <c r="A24580"/>
    </row>
    <row r="24581" spans="1:1" ht="13.2" x14ac:dyDescent="0.25">
      <c r="A24581"/>
    </row>
    <row r="24582" spans="1:1" ht="13.2" x14ac:dyDescent="0.25">
      <c r="A24582"/>
    </row>
    <row r="24583" spans="1:1" ht="13.2" x14ac:dyDescent="0.25">
      <c r="A24583"/>
    </row>
    <row r="24584" spans="1:1" ht="13.2" x14ac:dyDescent="0.25">
      <c r="A24584"/>
    </row>
    <row r="24585" spans="1:1" ht="13.2" x14ac:dyDescent="0.25">
      <c r="A24585"/>
    </row>
    <row r="24586" spans="1:1" ht="13.2" x14ac:dyDescent="0.25">
      <c r="A24586"/>
    </row>
    <row r="24587" spans="1:1" ht="13.2" x14ac:dyDescent="0.25">
      <c r="A24587"/>
    </row>
    <row r="24588" spans="1:1" ht="13.2" x14ac:dyDescent="0.25">
      <c r="A24588"/>
    </row>
    <row r="24589" spans="1:1" ht="13.2" x14ac:dyDescent="0.25">
      <c r="A24589"/>
    </row>
    <row r="24590" spans="1:1" ht="13.2" x14ac:dyDescent="0.25">
      <c r="A24590"/>
    </row>
    <row r="24591" spans="1:1" ht="13.2" x14ac:dyDescent="0.25">
      <c r="A24591"/>
    </row>
    <row r="24592" spans="1:1" ht="13.2" x14ac:dyDescent="0.25">
      <c r="A24592"/>
    </row>
    <row r="24593" spans="1:1" ht="13.2" x14ac:dyDescent="0.25">
      <c r="A24593"/>
    </row>
    <row r="24594" spans="1:1" ht="13.2" x14ac:dyDescent="0.25">
      <c r="A24594"/>
    </row>
    <row r="24595" spans="1:1" ht="13.2" x14ac:dyDescent="0.25">
      <c r="A24595"/>
    </row>
    <row r="24596" spans="1:1" ht="13.2" x14ac:dyDescent="0.25">
      <c r="A24596"/>
    </row>
    <row r="24597" spans="1:1" ht="13.2" x14ac:dyDescent="0.25">
      <c r="A24597"/>
    </row>
    <row r="24598" spans="1:1" ht="13.2" x14ac:dyDescent="0.25">
      <c r="A24598"/>
    </row>
    <row r="24599" spans="1:1" ht="13.2" x14ac:dyDescent="0.25">
      <c r="A24599"/>
    </row>
    <row r="24600" spans="1:1" ht="13.2" x14ac:dyDescent="0.25">
      <c r="A24600"/>
    </row>
    <row r="24601" spans="1:1" ht="13.2" x14ac:dyDescent="0.25">
      <c r="A24601"/>
    </row>
    <row r="24602" spans="1:1" ht="13.2" x14ac:dyDescent="0.25">
      <c r="A24602"/>
    </row>
    <row r="24603" spans="1:1" ht="13.2" x14ac:dyDescent="0.25">
      <c r="A24603"/>
    </row>
    <row r="24604" spans="1:1" ht="13.2" x14ac:dyDescent="0.25">
      <c r="A24604"/>
    </row>
    <row r="24605" spans="1:1" ht="13.2" x14ac:dyDescent="0.25">
      <c r="A24605"/>
    </row>
    <row r="24606" spans="1:1" ht="13.2" x14ac:dyDescent="0.25">
      <c r="A24606"/>
    </row>
    <row r="24607" spans="1:1" ht="13.2" x14ac:dyDescent="0.25">
      <c r="A24607"/>
    </row>
    <row r="24608" spans="1:1" ht="13.2" x14ac:dyDescent="0.25">
      <c r="A24608"/>
    </row>
    <row r="24609" spans="1:1" ht="13.2" x14ac:dyDescent="0.25">
      <c r="A24609"/>
    </row>
    <row r="24610" spans="1:1" ht="13.2" x14ac:dyDescent="0.25">
      <c r="A24610"/>
    </row>
    <row r="24611" spans="1:1" ht="13.2" x14ac:dyDescent="0.25">
      <c r="A24611"/>
    </row>
    <row r="24612" spans="1:1" ht="13.2" x14ac:dyDescent="0.25">
      <c r="A24612"/>
    </row>
    <row r="24613" spans="1:1" ht="13.2" x14ac:dyDescent="0.25">
      <c r="A24613"/>
    </row>
    <row r="24614" spans="1:1" ht="13.2" x14ac:dyDescent="0.25">
      <c r="A24614"/>
    </row>
    <row r="24615" spans="1:1" ht="13.2" x14ac:dyDescent="0.25">
      <c r="A24615"/>
    </row>
    <row r="24616" spans="1:1" ht="13.2" x14ac:dyDescent="0.25">
      <c r="A24616"/>
    </row>
    <row r="24617" spans="1:1" ht="13.2" x14ac:dyDescent="0.25">
      <c r="A24617"/>
    </row>
    <row r="24618" spans="1:1" ht="13.2" x14ac:dyDescent="0.25">
      <c r="A24618"/>
    </row>
    <row r="24619" spans="1:1" ht="13.2" x14ac:dyDescent="0.25">
      <c r="A24619"/>
    </row>
    <row r="24620" spans="1:1" ht="13.2" x14ac:dyDescent="0.25">
      <c r="A24620"/>
    </row>
    <row r="24621" spans="1:1" ht="13.2" x14ac:dyDescent="0.25">
      <c r="A24621"/>
    </row>
    <row r="24622" spans="1:1" ht="13.2" x14ac:dyDescent="0.25">
      <c r="A24622"/>
    </row>
    <row r="24623" spans="1:1" ht="13.2" x14ac:dyDescent="0.25">
      <c r="A24623"/>
    </row>
    <row r="24624" spans="1:1" ht="13.2" x14ac:dyDescent="0.25">
      <c r="A24624"/>
    </row>
    <row r="24625" spans="1:1" ht="13.2" x14ac:dyDescent="0.25">
      <c r="A24625"/>
    </row>
    <row r="24626" spans="1:1" ht="13.2" x14ac:dyDescent="0.25">
      <c r="A24626"/>
    </row>
    <row r="24627" spans="1:1" ht="13.2" x14ac:dyDescent="0.25">
      <c r="A24627"/>
    </row>
    <row r="24628" spans="1:1" ht="13.2" x14ac:dyDescent="0.25">
      <c r="A24628"/>
    </row>
    <row r="24629" spans="1:1" ht="13.2" x14ac:dyDescent="0.25">
      <c r="A24629"/>
    </row>
    <row r="24630" spans="1:1" ht="13.2" x14ac:dyDescent="0.25">
      <c r="A24630"/>
    </row>
    <row r="24631" spans="1:1" ht="13.2" x14ac:dyDescent="0.25">
      <c r="A24631"/>
    </row>
    <row r="24632" spans="1:1" ht="13.2" x14ac:dyDescent="0.25">
      <c r="A24632"/>
    </row>
    <row r="24633" spans="1:1" ht="13.2" x14ac:dyDescent="0.25">
      <c r="A24633"/>
    </row>
    <row r="24634" spans="1:1" ht="13.2" x14ac:dyDescent="0.25">
      <c r="A24634"/>
    </row>
    <row r="24635" spans="1:1" ht="13.2" x14ac:dyDescent="0.25">
      <c r="A24635"/>
    </row>
    <row r="24636" spans="1:1" ht="13.2" x14ac:dyDescent="0.25">
      <c r="A24636"/>
    </row>
    <row r="24637" spans="1:1" ht="13.2" x14ac:dyDescent="0.25">
      <c r="A24637"/>
    </row>
    <row r="24638" spans="1:1" ht="13.2" x14ac:dyDescent="0.25">
      <c r="A24638"/>
    </row>
    <row r="24639" spans="1:1" ht="13.2" x14ac:dyDescent="0.25">
      <c r="A24639"/>
    </row>
    <row r="24640" spans="1:1" ht="13.2" x14ac:dyDescent="0.25">
      <c r="A24640"/>
    </row>
    <row r="24641" spans="1:1" ht="13.2" x14ac:dyDescent="0.25">
      <c r="A24641"/>
    </row>
    <row r="24642" spans="1:1" ht="13.2" x14ac:dyDescent="0.25">
      <c r="A24642"/>
    </row>
    <row r="24643" spans="1:1" ht="13.2" x14ac:dyDescent="0.25">
      <c r="A24643"/>
    </row>
    <row r="24644" spans="1:1" ht="13.2" x14ac:dyDescent="0.25">
      <c r="A24644"/>
    </row>
    <row r="24645" spans="1:1" ht="13.2" x14ac:dyDescent="0.25">
      <c r="A24645"/>
    </row>
    <row r="24646" spans="1:1" ht="13.2" x14ac:dyDescent="0.25">
      <c r="A24646"/>
    </row>
    <row r="24647" spans="1:1" ht="13.2" x14ac:dyDescent="0.25">
      <c r="A24647"/>
    </row>
    <row r="24648" spans="1:1" ht="13.2" x14ac:dyDescent="0.25">
      <c r="A24648"/>
    </row>
    <row r="24649" spans="1:1" ht="13.2" x14ac:dyDescent="0.25">
      <c r="A24649"/>
    </row>
    <row r="24650" spans="1:1" ht="13.2" x14ac:dyDescent="0.25">
      <c r="A24650"/>
    </row>
    <row r="24651" spans="1:1" ht="13.2" x14ac:dyDescent="0.25">
      <c r="A24651"/>
    </row>
    <row r="24652" spans="1:1" ht="13.2" x14ac:dyDescent="0.25">
      <c r="A24652"/>
    </row>
    <row r="24653" spans="1:1" ht="13.2" x14ac:dyDescent="0.25">
      <c r="A24653"/>
    </row>
    <row r="24654" spans="1:1" ht="13.2" x14ac:dyDescent="0.25">
      <c r="A24654"/>
    </row>
    <row r="24655" spans="1:1" ht="13.2" x14ac:dyDescent="0.25">
      <c r="A24655"/>
    </row>
    <row r="24656" spans="1:1" ht="13.2" x14ac:dyDescent="0.25">
      <c r="A24656"/>
    </row>
    <row r="24657" spans="1:1" ht="13.2" x14ac:dyDescent="0.25">
      <c r="A24657"/>
    </row>
    <row r="24658" spans="1:1" ht="13.2" x14ac:dyDescent="0.25">
      <c r="A24658"/>
    </row>
    <row r="24659" spans="1:1" ht="13.2" x14ac:dyDescent="0.25">
      <c r="A24659"/>
    </row>
    <row r="24660" spans="1:1" ht="13.2" x14ac:dyDescent="0.25">
      <c r="A24660"/>
    </row>
    <row r="24661" spans="1:1" ht="13.2" x14ac:dyDescent="0.25">
      <c r="A24661"/>
    </row>
    <row r="24662" spans="1:1" ht="13.2" x14ac:dyDescent="0.25">
      <c r="A24662"/>
    </row>
    <row r="24663" spans="1:1" ht="13.2" x14ac:dyDescent="0.25">
      <c r="A24663"/>
    </row>
    <row r="24664" spans="1:1" ht="13.2" x14ac:dyDescent="0.25">
      <c r="A24664"/>
    </row>
    <row r="24665" spans="1:1" ht="13.2" x14ac:dyDescent="0.25">
      <c r="A24665"/>
    </row>
    <row r="24666" spans="1:1" ht="13.2" x14ac:dyDescent="0.25">
      <c r="A24666"/>
    </row>
    <row r="24667" spans="1:1" ht="13.2" x14ac:dyDescent="0.25">
      <c r="A24667"/>
    </row>
    <row r="24668" spans="1:1" ht="13.2" x14ac:dyDescent="0.25">
      <c r="A24668"/>
    </row>
    <row r="24669" spans="1:1" ht="13.2" x14ac:dyDescent="0.25">
      <c r="A24669"/>
    </row>
    <row r="24670" spans="1:1" ht="13.2" x14ac:dyDescent="0.25">
      <c r="A24670"/>
    </row>
    <row r="24671" spans="1:1" ht="13.2" x14ac:dyDescent="0.25">
      <c r="A24671"/>
    </row>
    <row r="24672" spans="1:1" ht="13.2" x14ac:dyDescent="0.25">
      <c r="A24672"/>
    </row>
    <row r="24673" spans="1:1" ht="13.2" x14ac:dyDescent="0.25">
      <c r="A24673"/>
    </row>
    <row r="24674" spans="1:1" ht="13.2" x14ac:dyDescent="0.25">
      <c r="A24674"/>
    </row>
    <row r="24675" spans="1:1" ht="13.2" x14ac:dyDescent="0.25">
      <c r="A24675"/>
    </row>
    <row r="24676" spans="1:1" ht="13.2" x14ac:dyDescent="0.25">
      <c r="A24676"/>
    </row>
    <row r="24677" spans="1:1" ht="13.2" x14ac:dyDescent="0.25">
      <c r="A24677"/>
    </row>
    <row r="24678" spans="1:1" ht="13.2" x14ac:dyDescent="0.25">
      <c r="A24678"/>
    </row>
    <row r="24679" spans="1:1" ht="13.2" x14ac:dyDescent="0.25">
      <c r="A24679"/>
    </row>
    <row r="24680" spans="1:1" ht="13.2" x14ac:dyDescent="0.25">
      <c r="A24680"/>
    </row>
    <row r="24681" spans="1:1" ht="13.2" x14ac:dyDescent="0.25">
      <c r="A24681"/>
    </row>
    <row r="24682" spans="1:1" ht="13.2" x14ac:dyDescent="0.25">
      <c r="A24682"/>
    </row>
    <row r="24683" spans="1:1" ht="13.2" x14ac:dyDescent="0.25">
      <c r="A24683"/>
    </row>
    <row r="24684" spans="1:1" ht="13.2" x14ac:dyDescent="0.25">
      <c r="A24684"/>
    </row>
    <row r="24685" spans="1:1" ht="13.2" x14ac:dyDescent="0.25">
      <c r="A24685"/>
    </row>
    <row r="24686" spans="1:1" ht="13.2" x14ac:dyDescent="0.25">
      <c r="A24686"/>
    </row>
    <row r="24687" spans="1:1" ht="13.2" x14ac:dyDescent="0.25">
      <c r="A24687"/>
    </row>
    <row r="24688" spans="1:1" ht="13.2" x14ac:dyDescent="0.25">
      <c r="A24688"/>
    </row>
    <row r="24689" spans="1:1" ht="13.2" x14ac:dyDescent="0.25">
      <c r="A24689"/>
    </row>
    <row r="24690" spans="1:1" ht="13.2" x14ac:dyDescent="0.25">
      <c r="A24690"/>
    </row>
    <row r="24691" spans="1:1" ht="13.2" x14ac:dyDescent="0.25">
      <c r="A24691"/>
    </row>
    <row r="24692" spans="1:1" ht="13.2" x14ac:dyDescent="0.25">
      <c r="A24692"/>
    </row>
    <row r="24693" spans="1:1" ht="13.2" x14ac:dyDescent="0.25">
      <c r="A24693"/>
    </row>
    <row r="24694" spans="1:1" ht="13.2" x14ac:dyDescent="0.25">
      <c r="A24694"/>
    </row>
    <row r="24695" spans="1:1" ht="13.2" x14ac:dyDescent="0.25">
      <c r="A24695"/>
    </row>
    <row r="24696" spans="1:1" ht="13.2" x14ac:dyDescent="0.25">
      <c r="A24696"/>
    </row>
    <row r="24697" spans="1:1" ht="13.2" x14ac:dyDescent="0.25">
      <c r="A24697"/>
    </row>
    <row r="24698" spans="1:1" ht="13.2" x14ac:dyDescent="0.25">
      <c r="A24698"/>
    </row>
    <row r="24699" spans="1:1" ht="13.2" x14ac:dyDescent="0.25">
      <c r="A24699"/>
    </row>
    <row r="24700" spans="1:1" ht="13.2" x14ac:dyDescent="0.25">
      <c r="A24700"/>
    </row>
    <row r="24701" spans="1:1" ht="13.2" x14ac:dyDescent="0.25">
      <c r="A24701"/>
    </row>
    <row r="24702" spans="1:1" ht="13.2" x14ac:dyDescent="0.25">
      <c r="A24702"/>
    </row>
    <row r="24703" spans="1:1" ht="13.2" x14ac:dyDescent="0.25">
      <c r="A24703"/>
    </row>
    <row r="24704" spans="1:1" ht="13.2" x14ac:dyDescent="0.25">
      <c r="A24704"/>
    </row>
    <row r="24705" spans="1:1" ht="13.2" x14ac:dyDescent="0.25">
      <c r="A24705"/>
    </row>
    <row r="24706" spans="1:1" ht="13.2" x14ac:dyDescent="0.25">
      <c r="A24706"/>
    </row>
    <row r="24707" spans="1:1" ht="13.2" x14ac:dyDescent="0.25">
      <c r="A24707"/>
    </row>
    <row r="24708" spans="1:1" ht="13.2" x14ac:dyDescent="0.25">
      <c r="A24708"/>
    </row>
    <row r="24709" spans="1:1" ht="13.2" x14ac:dyDescent="0.25">
      <c r="A24709"/>
    </row>
    <row r="24710" spans="1:1" ht="13.2" x14ac:dyDescent="0.25">
      <c r="A24710"/>
    </row>
    <row r="24711" spans="1:1" ht="13.2" x14ac:dyDescent="0.25">
      <c r="A24711"/>
    </row>
    <row r="24712" spans="1:1" ht="13.2" x14ac:dyDescent="0.25">
      <c r="A24712"/>
    </row>
    <row r="24713" spans="1:1" ht="13.2" x14ac:dyDescent="0.25">
      <c r="A24713"/>
    </row>
    <row r="24714" spans="1:1" ht="13.2" x14ac:dyDescent="0.25">
      <c r="A24714"/>
    </row>
    <row r="24715" spans="1:1" ht="13.2" x14ac:dyDescent="0.25">
      <c r="A24715"/>
    </row>
    <row r="24716" spans="1:1" ht="13.2" x14ac:dyDescent="0.25">
      <c r="A24716"/>
    </row>
    <row r="24717" spans="1:1" ht="13.2" x14ac:dyDescent="0.25">
      <c r="A24717"/>
    </row>
    <row r="24718" spans="1:1" ht="13.2" x14ac:dyDescent="0.25">
      <c r="A24718"/>
    </row>
    <row r="24719" spans="1:1" ht="13.2" x14ac:dyDescent="0.25">
      <c r="A24719"/>
    </row>
    <row r="24720" spans="1:1" ht="13.2" x14ac:dyDescent="0.25">
      <c r="A24720"/>
    </row>
    <row r="24721" spans="1:1" ht="13.2" x14ac:dyDescent="0.25">
      <c r="A24721"/>
    </row>
    <row r="24722" spans="1:1" ht="13.2" x14ac:dyDescent="0.25">
      <c r="A24722"/>
    </row>
    <row r="24723" spans="1:1" ht="13.2" x14ac:dyDescent="0.25">
      <c r="A24723"/>
    </row>
    <row r="24724" spans="1:1" ht="13.2" x14ac:dyDescent="0.25">
      <c r="A24724"/>
    </row>
    <row r="24725" spans="1:1" ht="13.2" x14ac:dyDescent="0.25">
      <c r="A24725"/>
    </row>
    <row r="24726" spans="1:1" ht="13.2" x14ac:dyDescent="0.25">
      <c r="A24726"/>
    </row>
    <row r="24727" spans="1:1" ht="13.2" x14ac:dyDescent="0.25">
      <c r="A24727"/>
    </row>
    <row r="24728" spans="1:1" ht="13.2" x14ac:dyDescent="0.25">
      <c r="A24728"/>
    </row>
    <row r="24729" spans="1:1" ht="13.2" x14ac:dyDescent="0.25">
      <c r="A24729"/>
    </row>
    <row r="24730" spans="1:1" ht="13.2" x14ac:dyDescent="0.25">
      <c r="A24730"/>
    </row>
    <row r="24731" spans="1:1" ht="13.2" x14ac:dyDescent="0.25">
      <c r="A24731"/>
    </row>
    <row r="24732" spans="1:1" ht="13.2" x14ac:dyDescent="0.25">
      <c r="A24732"/>
    </row>
    <row r="24733" spans="1:1" ht="13.2" x14ac:dyDescent="0.25">
      <c r="A24733"/>
    </row>
    <row r="24734" spans="1:1" ht="13.2" x14ac:dyDescent="0.25">
      <c r="A24734"/>
    </row>
    <row r="24735" spans="1:1" ht="13.2" x14ac:dyDescent="0.25">
      <c r="A24735"/>
    </row>
    <row r="24736" spans="1:1" ht="13.2" x14ac:dyDescent="0.25">
      <c r="A24736"/>
    </row>
    <row r="24737" spans="1:1" ht="13.2" x14ac:dyDescent="0.25">
      <c r="A24737"/>
    </row>
    <row r="24738" spans="1:1" ht="13.2" x14ac:dyDescent="0.25">
      <c r="A24738"/>
    </row>
    <row r="24739" spans="1:1" ht="13.2" x14ac:dyDescent="0.25">
      <c r="A24739"/>
    </row>
    <row r="24740" spans="1:1" ht="13.2" x14ac:dyDescent="0.25">
      <c r="A24740"/>
    </row>
    <row r="24741" spans="1:1" ht="13.2" x14ac:dyDescent="0.25">
      <c r="A24741"/>
    </row>
    <row r="24742" spans="1:1" ht="13.2" x14ac:dyDescent="0.25">
      <c r="A24742"/>
    </row>
    <row r="24743" spans="1:1" ht="13.2" x14ac:dyDescent="0.25">
      <c r="A24743"/>
    </row>
    <row r="24744" spans="1:1" ht="13.2" x14ac:dyDescent="0.25">
      <c r="A24744"/>
    </row>
    <row r="24745" spans="1:1" ht="13.2" x14ac:dyDescent="0.25">
      <c r="A24745"/>
    </row>
    <row r="24746" spans="1:1" ht="13.2" x14ac:dyDescent="0.25">
      <c r="A24746"/>
    </row>
    <row r="24747" spans="1:1" ht="13.2" x14ac:dyDescent="0.25">
      <c r="A24747"/>
    </row>
    <row r="24748" spans="1:1" ht="13.2" x14ac:dyDescent="0.25">
      <c r="A24748"/>
    </row>
    <row r="24749" spans="1:1" ht="13.2" x14ac:dyDescent="0.25">
      <c r="A24749"/>
    </row>
    <row r="24750" spans="1:1" ht="13.2" x14ac:dyDescent="0.25">
      <c r="A24750"/>
    </row>
    <row r="24751" spans="1:1" ht="13.2" x14ac:dyDescent="0.25">
      <c r="A24751"/>
    </row>
    <row r="24752" spans="1:1" ht="13.2" x14ac:dyDescent="0.25">
      <c r="A24752"/>
    </row>
    <row r="24753" spans="1:1" ht="13.2" x14ac:dyDescent="0.25">
      <c r="A24753"/>
    </row>
    <row r="24754" spans="1:1" ht="13.2" x14ac:dyDescent="0.25">
      <c r="A24754"/>
    </row>
    <row r="24755" spans="1:1" ht="13.2" x14ac:dyDescent="0.25">
      <c r="A24755"/>
    </row>
    <row r="24756" spans="1:1" ht="13.2" x14ac:dyDescent="0.25">
      <c r="A24756"/>
    </row>
    <row r="24757" spans="1:1" ht="13.2" x14ac:dyDescent="0.25">
      <c r="A24757"/>
    </row>
    <row r="24758" spans="1:1" ht="13.2" x14ac:dyDescent="0.25">
      <c r="A24758"/>
    </row>
    <row r="24759" spans="1:1" ht="13.2" x14ac:dyDescent="0.25">
      <c r="A24759"/>
    </row>
    <row r="24760" spans="1:1" ht="13.2" x14ac:dyDescent="0.25">
      <c r="A24760"/>
    </row>
    <row r="24761" spans="1:1" ht="13.2" x14ac:dyDescent="0.25">
      <c r="A24761"/>
    </row>
    <row r="24762" spans="1:1" ht="13.2" x14ac:dyDescent="0.25">
      <c r="A24762"/>
    </row>
    <row r="24763" spans="1:1" ht="13.2" x14ac:dyDescent="0.25">
      <c r="A24763"/>
    </row>
    <row r="24764" spans="1:1" ht="13.2" x14ac:dyDescent="0.25">
      <c r="A24764"/>
    </row>
    <row r="24765" spans="1:1" ht="13.2" x14ac:dyDescent="0.25">
      <c r="A24765"/>
    </row>
    <row r="24766" spans="1:1" ht="13.2" x14ac:dyDescent="0.25">
      <c r="A24766"/>
    </row>
    <row r="24767" spans="1:1" ht="13.2" x14ac:dyDescent="0.25">
      <c r="A24767"/>
    </row>
    <row r="24768" spans="1:1" ht="13.2" x14ac:dyDescent="0.25">
      <c r="A24768"/>
    </row>
    <row r="24769" spans="1:1" ht="13.2" x14ac:dyDescent="0.25">
      <c r="A24769"/>
    </row>
    <row r="24770" spans="1:1" ht="13.2" x14ac:dyDescent="0.25">
      <c r="A24770"/>
    </row>
    <row r="24771" spans="1:1" ht="13.2" x14ac:dyDescent="0.25">
      <c r="A24771"/>
    </row>
    <row r="24772" spans="1:1" ht="13.2" x14ac:dyDescent="0.25">
      <c r="A24772"/>
    </row>
    <row r="24773" spans="1:1" ht="13.2" x14ac:dyDescent="0.25">
      <c r="A24773"/>
    </row>
    <row r="24774" spans="1:1" ht="13.2" x14ac:dyDescent="0.25">
      <c r="A24774"/>
    </row>
    <row r="24775" spans="1:1" ht="13.2" x14ac:dyDescent="0.25">
      <c r="A24775"/>
    </row>
    <row r="24776" spans="1:1" ht="13.2" x14ac:dyDescent="0.25">
      <c r="A24776"/>
    </row>
    <row r="24777" spans="1:1" ht="13.2" x14ac:dyDescent="0.25">
      <c r="A24777"/>
    </row>
    <row r="24778" spans="1:1" ht="13.2" x14ac:dyDescent="0.25">
      <c r="A24778"/>
    </row>
    <row r="24779" spans="1:1" ht="13.2" x14ac:dyDescent="0.25">
      <c r="A24779"/>
    </row>
    <row r="24780" spans="1:1" ht="13.2" x14ac:dyDescent="0.25">
      <c r="A24780"/>
    </row>
    <row r="24781" spans="1:1" ht="13.2" x14ac:dyDescent="0.25">
      <c r="A24781"/>
    </row>
    <row r="24782" spans="1:1" ht="13.2" x14ac:dyDescent="0.25">
      <c r="A24782"/>
    </row>
    <row r="24783" spans="1:1" ht="13.2" x14ac:dyDescent="0.25">
      <c r="A24783"/>
    </row>
    <row r="24784" spans="1:1" ht="13.2" x14ac:dyDescent="0.25">
      <c r="A24784"/>
    </row>
    <row r="24785" spans="1:1" ht="13.2" x14ac:dyDescent="0.25">
      <c r="A24785"/>
    </row>
    <row r="24786" spans="1:1" ht="13.2" x14ac:dyDescent="0.25">
      <c r="A24786"/>
    </row>
    <row r="24787" spans="1:1" ht="13.2" x14ac:dyDescent="0.25">
      <c r="A24787"/>
    </row>
    <row r="24788" spans="1:1" ht="13.2" x14ac:dyDescent="0.25">
      <c r="A24788"/>
    </row>
    <row r="24789" spans="1:1" ht="13.2" x14ac:dyDescent="0.25">
      <c r="A24789"/>
    </row>
    <row r="24790" spans="1:1" ht="13.2" x14ac:dyDescent="0.25">
      <c r="A24790"/>
    </row>
    <row r="24791" spans="1:1" ht="13.2" x14ac:dyDescent="0.25">
      <c r="A24791"/>
    </row>
    <row r="24792" spans="1:1" ht="13.2" x14ac:dyDescent="0.25">
      <c r="A24792"/>
    </row>
    <row r="24793" spans="1:1" ht="13.2" x14ac:dyDescent="0.25">
      <c r="A24793"/>
    </row>
    <row r="24794" spans="1:1" ht="13.2" x14ac:dyDescent="0.25">
      <c r="A24794"/>
    </row>
    <row r="24795" spans="1:1" ht="13.2" x14ac:dyDescent="0.25">
      <c r="A24795"/>
    </row>
    <row r="24796" spans="1:1" ht="13.2" x14ac:dyDescent="0.25">
      <c r="A24796"/>
    </row>
    <row r="24797" spans="1:1" ht="13.2" x14ac:dyDescent="0.25">
      <c r="A24797"/>
    </row>
    <row r="24798" spans="1:1" ht="13.2" x14ac:dyDescent="0.25">
      <c r="A24798"/>
    </row>
    <row r="24799" spans="1:1" ht="13.2" x14ac:dyDescent="0.25">
      <c r="A24799"/>
    </row>
    <row r="24800" spans="1:1" ht="13.2" x14ac:dyDescent="0.25">
      <c r="A24800"/>
    </row>
    <row r="24801" spans="1:1" ht="13.2" x14ac:dyDescent="0.25">
      <c r="A24801"/>
    </row>
    <row r="24802" spans="1:1" ht="13.2" x14ac:dyDescent="0.25">
      <c r="A24802"/>
    </row>
    <row r="24803" spans="1:1" ht="13.2" x14ac:dyDescent="0.25">
      <c r="A24803"/>
    </row>
    <row r="24804" spans="1:1" ht="13.2" x14ac:dyDescent="0.25">
      <c r="A24804"/>
    </row>
    <row r="24805" spans="1:1" ht="13.2" x14ac:dyDescent="0.25">
      <c r="A24805"/>
    </row>
    <row r="24806" spans="1:1" ht="13.2" x14ac:dyDescent="0.25">
      <c r="A24806"/>
    </row>
    <row r="24807" spans="1:1" ht="13.2" x14ac:dyDescent="0.25">
      <c r="A24807"/>
    </row>
    <row r="24808" spans="1:1" ht="13.2" x14ac:dyDescent="0.25">
      <c r="A24808"/>
    </row>
    <row r="24809" spans="1:1" ht="13.2" x14ac:dyDescent="0.25">
      <c r="A24809"/>
    </row>
    <row r="24810" spans="1:1" ht="13.2" x14ac:dyDescent="0.25">
      <c r="A24810"/>
    </row>
    <row r="24811" spans="1:1" ht="13.2" x14ac:dyDescent="0.25">
      <c r="A24811"/>
    </row>
    <row r="24812" spans="1:1" ht="13.2" x14ac:dyDescent="0.25">
      <c r="A24812"/>
    </row>
    <row r="24813" spans="1:1" ht="13.2" x14ac:dyDescent="0.25">
      <c r="A24813"/>
    </row>
    <row r="24814" spans="1:1" ht="13.2" x14ac:dyDescent="0.25">
      <c r="A24814"/>
    </row>
    <row r="24815" spans="1:1" ht="13.2" x14ac:dyDescent="0.25">
      <c r="A24815"/>
    </row>
    <row r="24816" spans="1:1" ht="13.2" x14ac:dyDescent="0.25">
      <c r="A24816"/>
    </row>
    <row r="24817" spans="1:1" ht="13.2" x14ac:dyDescent="0.25">
      <c r="A24817"/>
    </row>
    <row r="24818" spans="1:1" ht="13.2" x14ac:dyDescent="0.25">
      <c r="A24818"/>
    </row>
    <row r="24819" spans="1:1" ht="13.2" x14ac:dyDescent="0.25">
      <c r="A24819"/>
    </row>
    <row r="24820" spans="1:1" ht="13.2" x14ac:dyDescent="0.25">
      <c r="A24820"/>
    </row>
    <row r="24821" spans="1:1" ht="13.2" x14ac:dyDescent="0.25">
      <c r="A24821"/>
    </row>
    <row r="24822" spans="1:1" ht="13.2" x14ac:dyDescent="0.25">
      <c r="A24822"/>
    </row>
    <row r="24823" spans="1:1" ht="13.2" x14ac:dyDescent="0.25">
      <c r="A24823"/>
    </row>
    <row r="24824" spans="1:1" ht="13.2" x14ac:dyDescent="0.25">
      <c r="A24824"/>
    </row>
    <row r="24825" spans="1:1" ht="13.2" x14ac:dyDescent="0.25">
      <c r="A24825"/>
    </row>
    <row r="24826" spans="1:1" ht="13.2" x14ac:dyDescent="0.25">
      <c r="A24826"/>
    </row>
    <row r="24827" spans="1:1" ht="13.2" x14ac:dyDescent="0.25">
      <c r="A24827"/>
    </row>
    <row r="24828" spans="1:1" ht="13.2" x14ac:dyDescent="0.25">
      <c r="A24828"/>
    </row>
    <row r="24829" spans="1:1" ht="13.2" x14ac:dyDescent="0.25">
      <c r="A24829"/>
    </row>
    <row r="24830" spans="1:1" ht="13.2" x14ac:dyDescent="0.25">
      <c r="A24830"/>
    </row>
    <row r="24831" spans="1:1" ht="13.2" x14ac:dyDescent="0.25">
      <c r="A24831"/>
    </row>
    <row r="24832" spans="1:1" ht="13.2" x14ac:dyDescent="0.25">
      <c r="A24832"/>
    </row>
    <row r="24833" spans="1:1" ht="13.2" x14ac:dyDescent="0.25">
      <c r="A24833"/>
    </row>
    <row r="24834" spans="1:1" ht="13.2" x14ac:dyDescent="0.25">
      <c r="A24834"/>
    </row>
    <row r="24835" spans="1:1" ht="13.2" x14ac:dyDescent="0.25">
      <c r="A24835"/>
    </row>
    <row r="24836" spans="1:1" ht="13.2" x14ac:dyDescent="0.25">
      <c r="A24836"/>
    </row>
    <row r="24837" spans="1:1" ht="13.2" x14ac:dyDescent="0.25">
      <c r="A24837"/>
    </row>
    <row r="24838" spans="1:1" ht="13.2" x14ac:dyDescent="0.25">
      <c r="A24838"/>
    </row>
    <row r="24839" spans="1:1" ht="13.2" x14ac:dyDescent="0.25">
      <c r="A24839"/>
    </row>
    <row r="24840" spans="1:1" ht="13.2" x14ac:dyDescent="0.25">
      <c r="A24840"/>
    </row>
    <row r="24841" spans="1:1" ht="13.2" x14ac:dyDescent="0.25">
      <c r="A24841"/>
    </row>
    <row r="24842" spans="1:1" ht="13.2" x14ac:dyDescent="0.25">
      <c r="A24842"/>
    </row>
    <row r="24843" spans="1:1" ht="13.2" x14ac:dyDescent="0.25">
      <c r="A24843"/>
    </row>
    <row r="24844" spans="1:1" ht="13.2" x14ac:dyDescent="0.25">
      <c r="A24844"/>
    </row>
    <row r="24845" spans="1:1" ht="13.2" x14ac:dyDescent="0.25">
      <c r="A24845"/>
    </row>
    <row r="24846" spans="1:1" ht="13.2" x14ac:dyDescent="0.25">
      <c r="A24846"/>
    </row>
    <row r="24847" spans="1:1" ht="13.2" x14ac:dyDescent="0.25">
      <c r="A24847"/>
    </row>
    <row r="24848" spans="1:1" ht="13.2" x14ac:dyDescent="0.25">
      <c r="A24848"/>
    </row>
    <row r="24849" spans="1:1" ht="13.2" x14ac:dyDescent="0.25">
      <c r="A24849"/>
    </row>
    <row r="24850" spans="1:1" ht="13.2" x14ac:dyDescent="0.25">
      <c r="A24850"/>
    </row>
    <row r="24851" spans="1:1" ht="13.2" x14ac:dyDescent="0.25">
      <c r="A24851"/>
    </row>
    <row r="24852" spans="1:1" ht="13.2" x14ac:dyDescent="0.25">
      <c r="A24852"/>
    </row>
    <row r="24853" spans="1:1" ht="13.2" x14ac:dyDescent="0.25">
      <c r="A24853"/>
    </row>
    <row r="24854" spans="1:1" ht="13.2" x14ac:dyDescent="0.25">
      <c r="A24854"/>
    </row>
    <row r="24855" spans="1:1" ht="13.2" x14ac:dyDescent="0.25">
      <c r="A24855"/>
    </row>
    <row r="24856" spans="1:1" ht="13.2" x14ac:dyDescent="0.25">
      <c r="A24856"/>
    </row>
    <row r="24857" spans="1:1" ht="13.2" x14ac:dyDescent="0.25">
      <c r="A24857"/>
    </row>
    <row r="24858" spans="1:1" ht="13.2" x14ac:dyDescent="0.25">
      <c r="A24858"/>
    </row>
    <row r="24859" spans="1:1" ht="13.2" x14ac:dyDescent="0.25">
      <c r="A24859"/>
    </row>
    <row r="24860" spans="1:1" ht="13.2" x14ac:dyDescent="0.25">
      <c r="A24860"/>
    </row>
    <row r="24861" spans="1:1" ht="13.2" x14ac:dyDescent="0.25">
      <c r="A24861"/>
    </row>
    <row r="24862" spans="1:1" ht="13.2" x14ac:dyDescent="0.25">
      <c r="A24862"/>
    </row>
    <row r="24863" spans="1:1" ht="13.2" x14ac:dyDescent="0.25">
      <c r="A24863"/>
    </row>
    <row r="24864" spans="1:1" ht="13.2" x14ac:dyDescent="0.25">
      <c r="A24864"/>
    </row>
    <row r="24865" spans="1:1" ht="13.2" x14ac:dyDescent="0.25">
      <c r="A24865"/>
    </row>
    <row r="24866" spans="1:1" ht="13.2" x14ac:dyDescent="0.25">
      <c r="A24866"/>
    </row>
    <row r="24867" spans="1:1" ht="13.2" x14ac:dyDescent="0.25">
      <c r="A24867"/>
    </row>
    <row r="24868" spans="1:1" ht="13.2" x14ac:dyDescent="0.25">
      <c r="A24868"/>
    </row>
    <row r="24869" spans="1:1" ht="13.2" x14ac:dyDescent="0.25">
      <c r="A24869"/>
    </row>
    <row r="24870" spans="1:1" ht="13.2" x14ac:dyDescent="0.25">
      <c r="A24870"/>
    </row>
    <row r="24871" spans="1:1" ht="13.2" x14ac:dyDescent="0.25">
      <c r="A24871"/>
    </row>
    <row r="24872" spans="1:1" ht="13.2" x14ac:dyDescent="0.25">
      <c r="A24872"/>
    </row>
    <row r="24873" spans="1:1" ht="13.2" x14ac:dyDescent="0.25">
      <c r="A24873"/>
    </row>
    <row r="24874" spans="1:1" ht="13.2" x14ac:dyDescent="0.25">
      <c r="A24874"/>
    </row>
    <row r="24875" spans="1:1" ht="13.2" x14ac:dyDescent="0.25">
      <c r="A24875"/>
    </row>
    <row r="24876" spans="1:1" ht="13.2" x14ac:dyDescent="0.25">
      <c r="A24876"/>
    </row>
    <row r="24877" spans="1:1" ht="13.2" x14ac:dyDescent="0.25">
      <c r="A24877"/>
    </row>
    <row r="24878" spans="1:1" ht="13.2" x14ac:dyDescent="0.25">
      <c r="A24878"/>
    </row>
    <row r="24879" spans="1:1" ht="13.2" x14ac:dyDescent="0.25">
      <c r="A24879"/>
    </row>
    <row r="24880" spans="1:1" ht="13.2" x14ac:dyDescent="0.25">
      <c r="A24880"/>
    </row>
    <row r="24881" spans="1:1" ht="13.2" x14ac:dyDescent="0.25">
      <c r="A24881"/>
    </row>
    <row r="24882" spans="1:1" ht="13.2" x14ac:dyDescent="0.25">
      <c r="A24882"/>
    </row>
    <row r="24883" spans="1:1" ht="13.2" x14ac:dyDescent="0.25">
      <c r="A24883"/>
    </row>
    <row r="24884" spans="1:1" ht="13.2" x14ac:dyDescent="0.25">
      <c r="A24884"/>
    </row>
    <row r="24885" spans="1:1" ht="13.2" x14ac:dyDescent="0.25">
      <c r="A24885"/>
    </row>
    <row r="24886" spans="1:1" ht="13.2" x14ac:dyDescent="0.25">
      <c r="A24886"/>
    </row>
    <row r="24887" spans="1:1" ht="13.2" x14ac:dyDescent="0.25">
      <c r="A24887"/>
    </row>
    <row r="24888" spans="1:1" ht="13.2" x14ac:dyDescent="0.25">
      <c r="A24888"/>
    </row>
    <row r="24889" spans="1:1" ht="13.2" x14ac:dyDescent="0.25">
      <c r="A24889"/>
    </row>
    <row r="24890" spans="1:1" ht="13.2" x14ac:dyDescent="0.25">
      <c r="A24890"/>
    </row>
    <row r="24891" spans="1:1" ht="13.2" x14ac:dyDescent="0.25">
      <c r="A24891"/>
    </row>
    <row r="24892" spans="1:1" ht="13.2" x14ac:dyDescent="0.25">
      <c r="A24892"/>
    </row>
    <row r="24893" spans="1:1" ht="13.2" x14ac:dyDescent="0.25">
      <c r="A24893"/>
    </row>
    <row r="24894" spans="1:1" ht="13.2" x14ac:dyDescent="0.25">
      <c r="A24894"/>
    </row>
    <row r="24895" spans="1:1" ht="13.2" x14ac:dyDescent="0.25">
      <c r="A24895"/>
    </row>
    <row r="24896" spans="1:1" ht="13.2" x14ac:dyDescent="0.25">
      <c r="A24896"/>
    </row>
    <row r="24897" spans="1:1" ht="13.2" x14ac:dyDescent="0.25">
      <c r="A24897"/>
    </row>
    <row r="24898" spans="1:1" ht="13.2" x14ac:dyDescent="0.25">
      <c r="A24898"/>
    </row>
    <row r="24899" spans="1:1" ht="13.2" x14ac:dyDescent="0.25">
      <c r="A24899"/>
    </row>
    <row r="24900" spans="1:1" ht="13.2" x14ac:dyDescent="0.25">
      <c r="A24900"/>
    </row>
    <row r="24901" spans="1:1" ht="13.2" x14ac:dyDescent="0.25">
      <c r="A24901"/>
    </row>
    <row r="24902" spans="1:1" ht="13.2" x14ac:dyDescent="0.25">
      <c r="A24902"/>
    </row>
    <row r="24903" spans="1:1" ht="13.2" x14ac:dyDescent="0.25">
      <c r="A24903"/>
    </row>
    <row r="24904" spans="1:1" ht="13.2" x14ac:dyDescent="0.25">
      <c r="A24904"/>
    </row>
    <row r="24905" spans="1:1" ht="13.2" x14ac:dyDescent="0.25">
      <c r="A24905"/>
    </row>
    <row r="24906" spans="1:1" ht="13.2" x14ac:dyDescent="0.25">
      <c r="A24906"/>
    </row>
    <row r="24907" spans="1:1" ht="13.2" x14ac:dyDescent="0.25">
      <c r="A24907"/>
    </row>
    <row r="24908" spans="1:1" ht="13.2" x14ac:dyDescent="0.25">
      <c r="A24908"/>
    </row>
    <row r="24909" spans="1:1" ht="13.2" x14ac:dyDescent="0.25">
      <c r="A24909"/>
    </row>
    <row r="24910" spans="1:1" ht="13.2" x14ac:dyDescent="0.25">
      <c r="A24910"/>
    </row>
    <row r="24911" spans="1:1" ht="13.2" x14ac:dyDescent="0.25">
      <c r="A24911"/>
    </row>
    <row r="24912" spans="1:1" ht="13.2" x14ac:dyDescent="0.25">
      <c r="A24912"/>
    </row>
    <row r="24913" spans="1:1" ht="13.2" x14ac:dyDescent="0.25">
      <c r="A24913"/>
    </row>
    <row r="24914" spans="1:1" ht="13.2" x14ac:dyDescent="0.25">
      <c r="A24914"/>
    </row>
    <row r="24915" spans="1:1" ht="13.2" x14ac:dyDescent="0.25">
      <c r="A24915"/>
    </row>
    <row r="24916" spans="1:1" ht="13.2" x14ac:dyDescent="0.25">
      <c r="A24916"/>
    </row>
    <row r="24917" spans="1:1" ht="13.2" x14ac:dyDescent="0.25">
      <c r="A24917"/>
    </row>
    <row r="24918" spans="1:1" ht="13.2" x14ac:dyDescent="0.25">
      <c r="A24918"/>
    </row>
    <row r="24919" spans="1:1" ht="13.2" x14ac:dyDescent="0.25">
      <c r="A24919"/>
    </row>
    <row r="24920" spans="1:1" ht="13.2" x14ac:dyDescent="0.25">
      <c r="A24920"/>
    </row>
    <row r="24921" spans="1:1" ht="13.2" x14ac:dyDescent="0.25">
      <c r="A24921"/>
    </row>
    <row r="24922" spans="1:1" ht="13.2" x14ac:dyDescent="0.25">
      <c r="A24922"/>
    </row>
    <row r="24923" spans="1:1" ht="13.2" x14ac:dyDescent="0.25">
      <c r="A24923"/>
    </row>
    <row r="24924" spans="1:1" ht="13.2" x14ac:dyDescent="0.25">
      <c r="A24924"/>
    </row>
    <row r="24925" spans="1:1" ht="13.2" x14ac:dyDescent="0.25">
      <c r="A24925"/>
    </row>
    <row r="24926" spans="1:1" ht="13.2" x14ac:dyDescent="0.25">
      <c r="A24926"/>
    </row>
    <row r="24927" spans="1:1" ht="13.2" x14ac:dyDescent="0.25">
      <c r="A24927"/>
    </row>
    <row r="24928" spans="1:1" ht="13.2" x14ac:dyDescent="0.25">
      <c r="A24928"/>
    </row>
    <row r="24929" spans="1:1" ht="13.2" x14ac:dyDescent="0.25">
      <c r="A24929"/>
    </row>
    <row r="24930" spans="1:1" ht="13.2" x14ac:dyDescent="0.25">
      <c r="A24930"/>
    </row>
    <row r="24931" spans="1:1" ht="13.2" x14ac:dyDescent="0.25">
      <c r="A24931"/>
    </row>
    <row r="24932" spans="1:1" ht="13.2" x14ac:dyDescent="0.25">
      <c r="A24932"/>
    </row>
    <row r="24933" spans="1:1" ht="13.2" x14ac:dyDescent="0.25">
      <c r="A24933"/>
    </row>
    <row r="24934" spans="1:1" ht="13.2" x14ac:dyDescent="0.25">
      <c r="A24934"/>
    </row>
    <row r="24935" spans="1:1" ht="13.2" x14ac:dyDescent="0.25">
      <c r="A24935"/>
    </row>
    <row r="24936" spans="1:1" ht="13.2" x14ac:dyDescent="0.25">
      <c r="A24936"/>
    </row>
    <row r="24937" spans="1:1" ht="13.2" x14ac:dyDescent="0.25">
      <c r="A24937"/>
    </row>
    <row r="24938" spans="1:1" ht="13.2" x14ac:dyDescent="0.25">
      <c r="A24938"/>
    </row>
    <row r="24939" spans="1:1" ht="13.2" x14ac:dyDescent="0.25">
      <c r="A24939"/>
    </row>
    <row r="24940" spans="1:1" ht="13.2" x14ac:dyDescent="0.25">
      <c r="A24940"/>
    </row>
    <row r="24941" spans="1:1" ht="13.2" x14ac:dyDescent="0.25">
      <c r="A24941"/>
    </row>
    <row r="24942" spans="1:1" ht="13.2" x14ac:dyDescent="0.25">
      <c r="A24942"/>
    </row>
    <row r="24943" spans="1:1" ht="13.2" x14ac:dyDescent="0.25">
      <c r="A24943"/>
    </row>
    <row r="24944" spans="1:1" ht="13.2" x14ac:dyDescent="0.25">
      <c r="A24944"/>
    </row>
    <row r="24945" spans="1:1" ht="13.2" x14ac:dyDescent="0.25">
      <c r="A24945"/>
    </row>
    <row r="24946" spans="1:1" ht="13.2" x14ac:dyDescent="0.25">
      <c r="A24946"/>
    </row>
    <row r="24947" spans="1:1" ht="13.2" x14ac:dyDescent="0.25">
      <c r="A24947"/>
    </row>
    <row r="24948" spans="1:1" ht="13.2" x14ac:dyDescent="0.25">
      <c r="A24948"/>
    </row>
    <row r="24949" spans="1:1" ht="13.2" x14ac:dyDescent="0.25">
      <c r="A24949"/>
    </row>
    <row r="24950" spans="1:1" ht="13.2" x14ac:dyDescent="0.25">
      <c r="A24950"/>
    </row>
    <row r="24951" spans="1:1" ht="13.2" x14ac:dyDescent="0.25">
      <c r="A24951"/>
    </row>
    <row r="24952" spans="1:1" ht="13.2" x14ac:dyDescent="0.25">
      <c r="A24952"/>
    </row>
    <row r="24953" spans="1:1" ht="13.2" x14ac:dyDescent="0.25">
      <c r="A24953"/>
    </row>
    <row r="24954" spans="1:1" ht="13.2" x14ac:dyDescent="0.25">
      <c r="A24954"/>
    </row>
    <row r="24955" spans="1:1" ht="13.2" x14ac:dyDescent="0.25">
      <c r="A24955"/>
    </row>
    <row r="24956" spans="1:1" ht="13.2" x14ac:dyDescent="0.25">
      <c r="A24956"/>
    </row>
    <row r="24957" spans="1:1" ht="13.2" x14ac:dyDescent="0.25">
      <c r="A24957"/>
    </row>
    <row r="24958" spans="1:1" ht="13.2" x14ac:dyDescent="0.25">
      <c r="A24958"/>
    </row>
    <row r="24959" spans="1:1" ht="13.2" x14ac:dyDescent="0.25">
      <c r="A24959"/>
    </row>
    <row r="24960" spans="1:1" ht="13.2" x14ac:dyDescent="0.25">
      <c r="A24960"/>
    </row>
    <row r="24961" spans="1:1" ht="13.2" x14ac:dyDescent="0.25">
      <c r="A24961"/>
    </row>
    <row r="24962" spans="1:1" ht="13.2" x14ac:dyDescent="0.25">
      <c r="A24962"/>
    </row>
    <row r="24963" spans="1:1" ht="13.2" x14ac:dyDescent="0.25">
      <c r="A24963"/>
    </row>
    <row r="24964" spans="1:1" ht="13.2" x14ac:dyDescent="0.25">
      <c r="A24964"/>
    </row>
    <row r="24965" spans="1:1" ht="13.2" x14ac:dyDescent="0.25">
      <c r="A24965"/>
    </row>
    <row r="24966" spans="1:1" ht="13.2" x14ac:dyDescent="0.25">
      <c r="A24966"/>
    </row>
    <row r="24967" spans="1:1" ht="13.2" x14ac:dyDescent="0.25">
      <c r="A24967"/>
    </row>
    <row r="24968" spans="1:1" ht="13.2" x14ac:dyDescent="0.25">
      <c r="A24968"/>
    </row>
    <row r="24969" spans="1:1" ht="13.2" x14ac:dyDescent="0.25">
      <c r="A24969"/>
    </row>
    <row r="24970" spans="1:1" ht="13.2" x14ac:dyDescent="0.25">
      <c r="A24970"/>
    </row>
    <row r="24971" spans="1:1" ht="13.2" x14ac:dyDescent="0.25">
      <c r="A24971"/>
    </row>
    <row r="24972" spans="1:1" ht="13.2" x14ac:dyDescent="0.25">
      <c r="A24972"/>
    </row>
    <row r="24973" spans="1:1" ht="13.2" x14ac:dyDescent="0.25">
      <c r="A24973"/>
    </row>
    <row r="24974" spans="1:1" ht="13.2" x14ac:dyDescent="0.25">
      <c r="A24974"/>
    </row>
    <row r="24975" spans="1:1" ht="13.2" x14ac:dyDescent="0.25">
      <c r="A24975"/>
    </row>
    <row r="24976" spans="1:1" ht="13.2" x14ac:dyDescent="0.25">
      <c r="A24976"/>
    </row>
    <row r="24977" spans="1:1" ht="13.2" x14ac:dyDescent="0.25">
      <c r="A24977"/>
    </row>
    <row r="24978" spans="1:1" ht="13.2" x14ac:dyDescent="0.25">
      <c r="A24978"/>
    </row>
    <row r="24979" spans="1:1" ht="13.2" x14ac:dyDescent="0.25">
      <c r="A24979"/>
    </row>
    <row r="24980" spans="1:1" ht="13.2" x14ac:dyDescent="0.25">
      <c r="A24980"/>
    </row>
    <row r="24981" spans="1:1" ht="13.2" x14ac:dyDescent="0.25">
      <c r="A24981"/>
    </row>
    <row r="24982" spans="1:1" ht="13.2" x14ac:dyDescent="0.25">
      <c r="A24982"/>
    </row>
    <row r="24983" spans="1:1" ht="13.2" x14ac:dyDescent="0.25">
      <c r="A24983"/>
    </row>
    <row r="24984" spans="1:1" ht="13.2" x14ac:dyDescent="0.25">
      <c r="A24984"/>
    </row>
    <row r="24985" spans="1:1" ht="13.2" x14ac:dyDescent="0.25">
      <c r="A24985"/>
    </row>
    <row r="24986" spans="1:1" ht="13.2" x14ac:dyDescent="0.25">
      <c r="A24986"/>
    </row>
    <row r="24987" spans="1:1" ht="13.2" x14ac:dyDescent="0.25">
      <c r="A24987"/>
    </row>
    <row r="24988" spans="1:1" ht="13.2" x14ac:dyDescent="0.25">
      <c r="A24988"/>
    </row>
    <row r="24989" spans="1:1" ht="13.2" x14ac:dyDescent="0.25">
      <c r="A24989"/>
    </row>
    <row r="24990" spans="1:1" ht="13.2" x14ac:dyDescent="0.25">
      <c r="A24990"/>
    </row>
    <row r="24991" spans="1:1" ht="13.2" x14ac:dyDescent="0.25">
      <c r="A24991"/>
    </row>
    <row r="24992" spans="1:1" ht="13.2" x14ac:dyDescent="0.25">
      <c r="A24992"/>
    </row>
    <row r="24993" spans="1:1" ht="13.2" x14ac:dyDescent="0.25">
      <c r="A24993"/>
    </row>
    <row r="24994" spans="1:1" ht="13.2" x14ac:dyDescent="0.25">
      <c r="A24994"/>
    </row>
    <row r="24995" spans="1:1" ht="13.2" x14ac:dyDescent="0.25">
      <c r="A24995"/>
    </row>
    <row r="24996" spans="1:1" ht="13.2" x14ac:dyDescent="0.25">
      <c r="A24996"/>
    </row>
    <row r="24997" spans="1:1" ht="13.2" x14ac:dyDescent="0.25">
      <c r="A24997"/>
    </row>
    <row r="24998" spans="1:1" ht="13.2" x14ac:dyDescent="0.25">
      <c r="A24998"/>
    </row>
    <row r="24999" spans="1:1" ht="13.2" x14ac:dyDescent="0.25">
      <c r="A24999"/>
    </row>
    <row r="25000" spans="1:1" ht="13.2" x14ac:dyDescent="0.25">
      <c r="A25000"/>
    </row>
    <row r="25001" spans="1:1" ht="13.2" x14ac:dyDescent="0.25">
      <c r="A25001"/>
    </row>
    <row r="25002" spans="1:1" ht="13.2" x14ac:dyDescent="0.25">
      <c r="A25002"/>
    </row>
    <row r="25003" spans="1:1" ht="13.2" x14ac:dyDescent="0.25">
      <c r="A25003"/>
    </row>
    <row r="25004" spans="1:1" ht="13.2" x14ac:dyDescent="0.25">
      <c r="A25004"/>
    </row>
    <row r="25005" spans="1:1" ht="13.2" x14ac:dyDescent="0.25">
      <c r="A25005"/>
    </row>
    <row r="25006" spans="1:1" ht="13.2" x14ac:dyDescent="0.25">
      <c r="A25006"/>
    </row>
    <row r="25007" spans="1:1" ht="13.2" x14ac:dyDescent="0.25">
      <c r="A25007"/>
    </row>
    <row r="25008" spans="1:1" ht="13.2" x14ac:dyDescent="0.25">
      <c r="A25008"/>
    </row>
    <row r="25009" spans="1:1" ht="13.2" x14ac:dyDescent="0.25">
      <c r="A25009"/>
    </row>
    <row r="25010" spans="1:1" ht="13.2" x14ac:dyDescent="0.25">
      <c r="A25010"/>
    </row>
    <row r="25011" spans="1:1" ht="13.2" x14ac:dyDescent="0.25">
      <c r="A25011"/>
    </row>
    <row r="25012" spans="1:1" ht="13.2" x14ac:dyDescent="0.25">
      <c r="A25012"/>
    </row>
    <row r="25013" spans="1:1" ht="13.2" x14ac:dyDescent="0.25">
      <c r="A25013"/>
    </row>
    <row r="25014" spans="1:1" ht="13.2" x14ac:dyDescent="0.25">
      <c r="A25014"/>
    </row>
    <row r="25015" spans="1:1" ht="13.2" x14ac:dyDescent="0.25">
      <c r="A25015"/>
    </row>
    <row r="25016" spans="1:1" ht="13.2" x14ac:dyDescent="0.25">
      <c r="A25016"/>
    </row>
    <row r="25017" spans="1:1" ht="13.2" x14ac:dyDescent="0.25">
      <c r="A25017"/>
    </row>
    <row r="25018" spans="1:1" ht="13.2" x14ac:dyDescent="0.25">
      <c r="A25018"/>
    </row>
    <row r="25019" spans="1:1" ht="13.2" x14ac:dyDescent="0.25">
      <c r="A25019"/>
    </row>
    <row r="25020" spans="1:1" ht="13.2" x14ac:dyDescent="0.25">
      <c r="A25020"/>
    </row>
    <row r="25021" spans="1:1" ht="13.2" x14ac:dyDescent="0.25">
      <c r="A25021"/>
    </row>
    <row r="25022" spans="1:1" ht="13.2" x14ac:dyDescent="0.25">
      <c r="A25022"/>
    </row>
    <row r="25023" spans="1:1" ht="13.2" x14ac:dyDescent="0.25">
      <c r="A25023"/>
    </row>
    <row r="25024" spans="1:1" ht="13.2" x14ac:dyDescent="0.25">
      <c r="A25024"/>
    </row>
    <row r="25025" spans="1:1" ht="13.2" x14ac:dyDescent="0.25">
      <c r="A25025"/>
    </row>
    <row r="25026" spans="1:1" ht="13.2" x14ac:dyDescent="0.25">
      <c r="A25026"/>
    </row>
    <row r="25027" spans="1:1" ht="13.2" x14ac:dyDescent="0.25">
      <c r="A25027"/>
    </row>
    <row r="25028" spans="1:1" ht="13.2" x14ac:dyDescent="0.25">
      <c r="A25028"/>
    </row>
    <row r="25029" spans="1:1" ht="13.2" x14ac:dyDescent="0.25">
      <c r="A25029"/>
    </row>
    <row r="25030" spans="1:1" ht="13.2" x14ac:dyDescent="0.25">
      <c r="A25030"/>
    </row>
    <row r="25031" spans="1:1" ht="13.2" x14ac:dyDescent="0.25">
      <c r="A25031"/>
    </row>
    <row r="25032" spans="1:1" ht="13.2" x14ac:dyDescent="0.25">
      <c r="A25032"/>
    </row>
    <row r="25033" spans="1:1" ht="13.2" x14ac:dyDescent="0.25">
      <c r="A25033"/>
    </row>
    <row r="25034" spans="1:1" ht="13.2" x14ac:dyDescent="0.25">
      <c r="A25034"/>
    </row>
    <row r="25035" spans="1:1" ht="13.2" x14ac:dyDescent="0.25">
      <c r="A25035"/>
    </row>
    <row r="25036" spans="1:1" ht="13.2" x14ac:dyDescent="0.25">
      <c r="A25036"/>
    </row>
    <row r="25037" spans="1:1" ht="13.2" x14ac:dyDescent="0.25">
      <c r="A25037"/>
    </row>
    <row r="25038" spans="1:1" ht="13.2" x14ac:dyDescent="0.25">
      <c r="A25038"/>
    </row>
    <row r="25039" spans="1:1" ht="13.2" x14ac:dyDescent="0.25">
      <c r="A25039"/>
    </row>
    <row r="25040" spans="1:1" ht="13.2" x14ac:dyDescent="0.25">
      <c r="A25040"/>
    </row>
    <row r="25041" spans="1:1" ht="13.2" x14ac:dyDescent="0.25">
      <c r="A25041"/>
    </row>
    <row r="25042" spans="1:1" ht="13.2" x14ac:dyDescent="0.25">
      <c r="A25042"/>
    </row>
    <row r="25043" spans="1:1" ht="13.2" x14ac:dyDescent="0.25">
      <c r="A25043"/>
    </row>
    <row r="25044" spans="1:1" ht="13.2" x14ac:dyDescent="0.25">
      <c r="A25044"/>
    </row>
    <row r="25045" spans="1:1" ht="13.2" x14ac:dyDescent="0.25">
      <c r="A25045"/>
    </row>
    <row r="25046" spans="1:1" ht="13.2" x14ac:dyDescent="0.25">
      <c r="A25046"/>
    </row>
    <row r="25047" spans="1:1" ht="13.2" x14ac:dyDescent="0.25">
      <c r="A25047"/>
    </row>
    <row r="25048" spans="1:1" ht="13.2" x14ac:dyDescent="0.25">
      <c r="A25048"/>
    </row>
    <row r="25049" spans="1:1" ht="13.2" x14ac:dyDescent="0.25">
      <c r="A25049"/>
    </row>
    <row r="25050" spans="1:1" ht="13.2" x14ac:dyDescent="0.25">
      <c r="A25050"/>
    </row>
    <row r="25051" spans="1:1" ht="13.2" x14ac:dyDescent="0.25">
      <c r="A25051"/>
    </row>
    <row r="25052" spans="1:1" ht="13.2" x14ac:dyDescent="0.25">
      <c r="A25052"/>
    </row>
    <row r="25053" spans="1:1" ht="13.2" x14ac:dyDescent="0.25">
      <c r="A25053"/>
    </row>
    <row r="25054" spans="1:1" ht="13.2" x14ac:dyDescent="0.25">
      <c r="A25054"/>
    </row>
    <row r="25055" spans="1:1" ht="13.2" x14ac:dyDescent="0.25">
      <c r="A25055"/>
    </row>
    <row r="25056" spans="1:1" ht="13.2" x14ac:dyDescent="0.25">
      <c r="A25056"/>
    </row>
    <row r="25057" spans="1:1" ht="13.2" x14ac:dyDescent="0.25">
      <c r="A25057"/>
    </row>
    <row r="25058" spans="1:1" ht="13.2" x14ac:dyDescent="0.25">
      <c r="A25058"/>
    </row>
    <row r="25059" spans="1:1" ht="13.2" x14ac:dyDescent="0.25">
      <c r="A25059"/>
    </row>
    <row r="25060" spans="1:1" ht="13.2" x14ac:dyDescent="0.25">
      <c r="A25060"/>
    </row>
    <row r="25061" spans="1:1" ht="13.2" x14ac:dyDescent="0.25">
      <c r="A25061"/>
    </row>
    <row r="25062" spans="1:1" ht="13.2" x14ac:dyDescent="0.25">
      <c r="A25062"/>
    </row>
    <row r="25063" spans="1:1" ht="13.2" x14ac:dyDescent="0.25">
      <c r="A25063"/>
    </row>
    <row r="25064" spans="1:1" ht="13.2" x14ac:dyDescent="0.25">
      <c r="A25064"/>
    </row>
    <row r="25065" spans="1:1" ht="13.2" x14ac:dyDescent="0.25">
      <c r="A25065"/>
    </row>
    <row r="25066" spans="1:1" ht="13.2" x14ac:dyDescent="0.25">
      <c r="A25066"/>
    </row>
    <row r="25067" spans="1:1" ht="13.2" x14ac:dyDescent="0.25">
      <c r="A25067"/>
    </row>
    <row r="25068" spans="1:1" ht="13.2" x14ac:dyDescent="0.25">
      <c r="A25068"/>
    </row>
    <row r="25069" spans="1:1" ht="13.2" x14ac:dyDescent="0.25">
      <c r="A25069"/>
    </row>
    <row r="25070" spans="1:1" ht="13.2" x14ac:dyDescent="0.25">
      <c r="A25070"/>
    </row>
    <row r="25071" spans="1:1" ht="13.2" x14ac:dyDescent="0.25">
      <c r="A25071"/>
    </row>
    <row r="25072" spans="1:1" ht="13.2" x14ac:dyDescent="0.25">
      <c r="A25072"/>
    </row>
    <row r="25073" spans="1:1" ht="13.2" x14ac:dyDescent="0.25">
      <c r="A25073"/>
    </row>
    <row r="25074" spans="1:1" ht="13.2" x14ac:dyDescent="0.25">
      <c r="A25074"/>
    </row>
    <row r="25075" spans="1:1" ht="13.2" x14ac:dyDescent="0.25">
      <c r="A25075"/>
    </row>
    <row r="25076" spans="1:1" ht="13.2" x14ac:dyDescent="0.25">
      <c r="A25076"/>
    </row>
    <row r="25077" spans="1:1" ht="13.2" x14ac:dyDescent="0.25">
      <c r="A25077"/>
    </row>
    <row r="25078" spans="1:1" ht="13.2" x14ac:dyDescent="0.25">
      <c r="A25078"/>
    </row>
    <row r="25079" spans="1:1" ht="13.2" x14ac:dyDescent="0.25">
      <c r="A25079"/>
    </row>
    <row r="25080" spans="1:1" ht="13.2" x14ac:dyDescent="0.25">
      <c r="A25080"/>
    </row>
    <row r="25081" spans="1:1" ht="13.2" x14ac:dyDescent="0.25">
      <c r="A25081"/>
    </row>
    <row r="25082" spans="1:1" ht="13.2" x14ac:dyDescent="0.25">
      <c r="A25082"/>
    </row>
    <row r="25083" spans="1:1" ht="13.2" x14ac:dyDescent="0.25">
      <c r="A25083"/>
    </row>
    <row r="25084" spans="1:1" ht="13.2" x14ac:dyDescent="0.25">
      <c r="A25084"/>
    </row>
    <row r="25085" spans="1:1" ht="13.2" x14ac:dyDescent="0.25">
      <c r="A25085"/>
    </row>
    <row r="25086" spans="1:1" ht="13.2" x14ac:dyDescent="0.25">
      <c r="A25086"/>
    </row>
    <row r="25087" spans="1:1" ht="13.2" x14ac:dyDescent="0.25">
      <c r="A25087"/>
    </row>
    <row r="25088" spans="1:1" ht="13.2" x14ac:dyDescent="0.25">
      <c r="A25088"/>
    </row>
    <row r="25089" spans="1:1" ht="13.2" x14ac:dyDescent="0.25">
      <c r="A25089"/>
    </row>
    <row r="25090" spans="1:1" ht="13.2" x14ac:dyDescent="0.25">
      <c r="A25090"/>
    </row>
    <row r="25091" spans="1:1" ht="13.2" x14ac:dyDescent="0.25">
      <c r="A25091"/>
    </row>
    <row r="25092" spans="1:1" ht="13.2" x14ac:dyDescent="0.25">
      <c r="A25092"/>
    </row>
    <row r="25093" spans="1:1" ht="13.2" x14ac:dyDescent="0.25">
      <c r="A25093"/>
    </row>
    <row r="25094" spans="1:1" ht="13.2" x14ac:dyDescent="0.25">
      <c r="A25094"/>
    </row>
    <row r="25095" spans="1:1" ht="13.2" x14ac:dyDescent="0.25">
      <c r="A25095"/>
    </row>
    <row r="25096" spans="1:1" ht="13.2" x14ac:dyDescent="0.25">
      <c r="A25096"/>
    </row>
    <row r="25097" spans="1:1" ht="13.2" x14ac:dyDescent="0.25">
      <c r="A25097"/>
    </row>
    <row r="25098" spans="1:1" ht="13.2" x14ac:dyDescent="0.25">
      <c r="A25098"/>
    </row>
    <row r="25099" spans="1:1" ht="13.2" x14ac:dyDescent="0.25">
      <c r="A25099"/>
    </row>
    <row r="25100" spans="1:1" ht="13.2" x14ac:dyDescent="0.25">
      <c r="A25100"/>
    </row>
    <row r="25101" spans="1:1" ht="13.2" x14ac:dyDescent="0.25">
      <c r="A25101"/>
    </row>
    <row r="25102" spans="1:1" ht="13.2" x14ac:dyDescent="0.25">
      <c r="A25102"/>
    </row>
    <row r="25103" spans="1:1" ht="13.2" x14ac:dyDescent="0.25">
      <c r="A25103"/>
    </row>
    <row r="25104" spans="1:1" ht="13.2" x14ac:dyDescent="0.25">
      <c r="A25104"/>
    </row>
    <row r="25105" spans="1:1" ht="13.2" x14ac:dyDescent="0.25">
      <c r="A25105"/>
    </row>
    <row r="25106" spans="1:1" ht="13.2" x14ac:dyDescent="0.25">
      <c r="A25106"/>
    </row>
    <row r="25107" spans="1:1" ht="13.2" x14ac:dyDescent="0.25">
      <c r="A25107"/>
    </row>
    <row r="25108" spans="1:1" ht="13.2" x14ac:dyDescent="0.25">
      <c r="A25108"/>
    </row>
    <row r="25109" spans="1:1" ht="13.2" x14ac:dyDescent="0.25">
      <c r="A25109"/>
    </row>
    <row r="25110" spans="1:1" ht="13.2" x14ac:dyDescent="0.25">
      <c r="A25110"/>
    </row>
    <row r="25111" spans="1:1" ht="13.2" x14ac:dyDescent="0.25">
      <c r="A25111"/>
    </row>
    <row r="25112" spans="1:1" ht="13.2" x14ac:dyDescent="0.25">
      <c r="A25112"/>
    </row>
    <row r="25113" spans="1:1" ht="13.2" x14ac:dyDescent="0.25">
      <c r="A25113"/>
    </row>
    <row r="25114" spans="1:1" ht="13.2" x14ac:dyDescent="0.25">
      <c r="A25114"/>
    </row>
    <row r="25115" spans="1:1" ht="13.2" x14ac:dyDescent="0.25">
      <c r="A25115"/>
    </row>
    <row r="25116" spans="1:1" ht="13.2" x14ac:dyDescent="0.25">
      <c r="A25116"/>
    </row>
    <row r="25117" spans="1:1" ht="13.2" x14ac:dyDescent="0.25">
      <c r="A25117"/>
    </row>
    <row r="25118" spans="1:1" ht="13.2" x14ac:dyDescent="0.25">
      <c r="A25118"/>
    </row>
    <row r="25119" spans="1:1" ht="13.2" x14ac:dyDescent="0.25">
      <c r="A25119"/>
    </row>
    <row r="25120" spans="1:1" ht="13.2" x14ac:dyDescent="0.25">
      <c r="A25120"/>
    </row>
    <row r="25121" spans="1:1" ht="13.2" x14ac:dyDescent="0.25">
      <c r="A25121"/>
    </row>
    <row r="25122" spans="1:1" ht="13.2" x14ac:dyDescent="0.25">
      <c r="A25122"/>
    </row>
    <row r="25123" spans="1:1" ht="13.2" x14ac:dyDescent="0.25">
      <c r="A25123"/>
    </row>
    <row r="25124" spans="1:1" ht="13.2" x14ac:dyDescent="0.25">
      <c r="A25124"/>
    </row>
    <row r="25125" spans="1:1" ht="13.2" x14ac:dyDescent="0.25">
      <c r="A25125"/>
    </row>
    <row r="25126" spans="1:1" ht="13.2" x14ac:dyDescent="0.25">
      <c r="A25126"/>
    </row>
    <row r="25127" spans="1:1" ht="13.2" x14ac:dyDescent="0.25">
      <c r="A25127"/>
    </row>
    <row r="25128" spans="1:1" ht="13.2" x14ac:dyDescent="0.25">
      <c r="A25128"/>
    </row>
    <row r="25129" spans="1:1" ht="13.2" x14ac:dyDescent="0.25">
      <c r="A25129"/>
    </row>
    <row r="25130" spans="1:1" ht="13.2" x14ac:dyDescent="0.25">
      <c r="A25130"/>
    </row>
    <row r="25131" spans="1:1" ht="13.2" x14ac:dyDescent="0.25">
      <c r="A25131"/>
    </row>
    <row r="25132" spans="1:1" ht="13.2" x14ac:dyDescent="0.25">
      <c r="A25132"/>
    </row>
    <row r="25133" spans="1:1" ht="13.2" x14ac:dyDescent="0.25">
      <c r="A25133"/>
    </row>
    <row r="25134" spans="1:1" ht="13.2" x14ac:dyDescent="0.25">
      <c r="A25134"/>
    </row>
    <row r="25135" spans="1:1" ht="13.2" x14ac:dyDescent="0.25">
      <c r="A25135"/>
    </row>
    <row r="25136" spans="1:1" ht="13.2" x14ac:dyDescent="0.25">
      <c r="A25136"/>
    </row>
    <row r="25137" spans="1:1" ht="13.2" x14ac:dyDescent="0.25">
      <c r="A25137"/>
    </row>
    <row r="25138" spans="1:1" ht="13.2" x14ac:dyDescent="0.25">
      <c r="A25138"/>
    </row>
    <row r="25139" spans="1:1" ht="13.2" x14ac:dyDescent="0.25">
      <c r="A25139"/>
    </row>
    <row r="25140" spans="1:1" ht="13.2" x14ac:dyDescent="0.25">
      <c r="A25140"/>
    </row>
    <row r="25141" spans="1:1" ht="13.2" x14ac:dyDescent="0.25">
      <c r="A25141"/>
    </row>
    <row r="25142" spans="1:1" ht="13.2" x14ac:dyDescent="0.25">
      <c r="A25142"/>
    </row>
    <row r="25143" spans="1:1" ht="13.2" x14ac:dyDescent="0.25">
      <c r="A25143"/>
    </row>
    <row r="25144" spans="1:1" ht="13.2" x14ac:dyDescent="0.25">
      <c r="A25144"/>
    </row>
    <row r="25145" spans="1:1" ht="13.2" x14ac:dyDescent="0.25">
      <c r="A25145"/>
    </row>
    <row r="25146" spans="1:1" ht="13.2" x14ac:dyDescent="0.25">
      <c r="A25146"/>
    </row>
    <row r="25147" spans="1:1" ht="13.2" x14ac:dyDescent="0.25">
      <c r="A25147"/>
    </row>
    <row r="25148" spans="1:1" ht="13.2" x14ac:dyDescent="0.25">
      <c r="A25148"/>
    </row>
    <row r="25149" spans="1:1" ht="13.2" x14ac:dyDescent="0.25">
      <c r="A25149"/>
    </row>
    <row r="25150" spans="1:1" ht="13.2" x14ac:dyDescent="0.25">
      <c r="A25150"/>
    </row>
    <row r="25151" spans="1:1" ht="13.2" x14ac:dyDescent="0.25">
      <c r="A25151"/>
    </row>
    <row r="25152" spans="1:1" ht="13.2" x14ac:dyDescent="0.25">
      <c r="A25152"/>
    </row>
    <row r="25153" spans="1:1" ht="13.2" x14ac:dyDescent="0.25">
      <c r="A25153"/>
    </row>
    <row r="25154" spans="1:1" ht="13.2" x14ac:dyDescent="0.25">
      <c r="A25154"/>
    </row>
    <row r="25155" spans="1:1" ht="13.2" x14ac:dyDescent="0.25">
      <c r="A25155"/>
    </row>
    <row r="25156" spans="1:1" ht="13.2" x14ac:dyDescent="0.25">
      <c r="A25156"/>
    </row>
    <row r="25157" spans="1:1" ht="13.2" x14ac:dyDescent="0.25">
      <c r="A25157"/>
    </row>
    <row r="25158" spans="1:1" ht="13.2" x14ac:dyDescent="0.25">
      <c r="A25158"/>
    </row>
    <row r="25159" spans="1:1" ht="13.2" x14ac:dyDescent="0.25">
      <c r="A25159"/>
    </row>
    <row r="25160" spans="1:1" ht="13.2" x14ac:dyDescent="0.25">
      <c r="A25160"/>
    </row>
    <row r="25161" spans="1:1" ht="13.2" x14ac:dyDescent="0.25">
      <c r="A25161"/>
    </row>
    <row r="25162" spans="1:1" ht="13.2" x14ac:dyDescent="0.25">
      <c r="A25162"/>
    </row>
    <row r="25163" spans="1:1" ht="13.2" x14ac:dyDescent="0.25">
      <c r="A25163"/>
    </row>
    <row r="25164" spans="1:1" ht="13.2" x14ac:dyDescent="0.25">
      <c r="A25164"/>
    </row>
    <row r="25165" spans="1:1" ht="13.2" x14ac:dyDescent="0.25">
      <c r="A25165"/>
    </row>
    <row r="25166" spans="1:1" ht="13.2" x14ac:dyDescent="0.25">
      <c r="A25166"/>
    </row>
    <row r="25167" spans="1:1" ht="13.2" x14ac:dyDescent="0.25">
      <c r="A25167"/>
    </row>
    <row r="25168" spans="1:1" ht="13.2" x14ac:dyDescent="0.25">
      <c r="A25168"/>
    </row>
    <row r="25169" spans="1:1" ht="13.2" x14ac:dyDescent="0.25">
      <c r="A25169"/>
    </row>
    <row r="25170" spans="1:1" ht="13.2" x14ac:dyDescent="0.25">
      <c r="A25170"/>
    </row>
    <row r="25171" spans="1:1" ht="13.2" x14ac:dyDescent="0.25">
      <c r="A25171"/>
    </row>
    <row r="25172" spans="1:1" ht="13.2" x14ac:dyDescent="0.25">
      <c r="A25172"/>
    </row>
    <row r="25173" spans="1:1" ht="13.2" x14ac:dyDescent="0.25">
      <c r="A25173"/>
    </row>
    <row r="25174" spans="1:1" ht="13.2" x14ac:dyDescent="0.25">
      <c r="A25174"/>
    </row>
    <row r="25175" spans="1:1" ht="13.2" x14ac:dyDescent="0.25">
      <c r="A25175"/>
    </row>
    <row r="25176" spans="1:1" ht="13.2" x14ac:dyDescent="0.25">
      <c r="A25176"/>
    </row>
    <row r="25177" spans="1:1" ht="13.2" x14ac:dyDescent="0.25">
      <c r="A25177"/>
    </row>
    <row r="25178" spans="1:1" ht="13.2" x14ac:dyDescent="0.25">
      <c r="A25178"/>
    </row>
    <row r="25179" spans="1:1" ht="13.2" x14ac:dyDescent="0.25">
      <c r="A25179"/>
    </row>
    <row r="25180" spans="1:1" ht="13.2" x14ac:dyDescent="0.25">
      <c r="A25180"/>
    </row>
    <row r="25181" spans="1:1" ht="13.2" x14ac:dyDescent="0.25">
      <c r="A25181"/>
    </row>
    <row r="25182" spans="1:1" ht="13.2" x14ac:dyDescent="0.25">
      <c r="A25182"/>
    </row>
    <row r="25183" spans="1:1" ht="13.2" x14ac:dyDescent="0.25">
      <c r="A25183"/>
    </row>
    <row r="25184" spans="1:1" ht="13.2" x14ac:dyDescent="0.25">
      <c r="A25184"/>
    </row>
    <row r="25185" spans="1:1" ht="13.2" x14ac:dyDescent="0.25">
      <c r="A25185"/>
    </row>
    <row r="25186" spans="1:1" ht="13.2" x14ac:dyDescent="0.25">
      <c r="A25186"/>
    </row>
    <row r="25187" spans="1:1" ht="13.2" x14ac:dyDescent="0.25">
      <c r="A25187"/>
    </row>
    <row r="25188" spans="1:1" ht="13.2" x14ac:dyDescent="0.25">
      <c r="A25188"/>
    </row>
    <row r="25189" spans="1:1" ht="13.2" x14ac:dyDescent="0.25">
      <c r="A25189"/>
    </row>
    <row r="25190" spans="1:1" ht="13.2" x14ac:dyDescent="0.25">
      <c r="A25190"/>
    </row>
    <row r="25191" spans="1:1" ht="13.2" x14ac:dyDescent="0.25">
      <c r="A25191"/>
    </row>
    <row r="25192" spans="1:1" ht="13.2" x14ac:dyDescent="0.25">
      <c r="A25192"/>
    </row>
    <row r="25193" spans="1:1" ht="13.2" x14ac:dyDescent="0.25">
      <c r="A25193"/>
    </row>
    <row r="25194" spans="1:1" ht="13.2" x14ac:dyDescent="0.25">
      <c r="A25194"/>
    </row>
    <row r="25195" spans="1:1" ht="13.2" x14ac:dyDescent="0.25">
      <c r="A25195"/>
    </row>
    <row r="25196" spans="1:1" ht="13.2" x14ac:dyDescent="0.25">
      <c r="A25196"/>
    </row>
    <row r="25197" spans="1:1" ht="13.2" x14ac:dyDescent="0.25">
      <c r="A25197"/>
    </row>
    <row r="25198" spans="1:1" ht="13.2" x14ac:dyDescent="0.25">
      <c r="A25198"/>
    </row>
    <row r="25199" spans="1:1" ht="13.2" x14ac:dyDescent="0.25">
      <c r="A25199"/>
    </row>
    <row r="25200" spans="1:1" ht="13.2" x14ac:dyDescent="0.25">
      <c r="A25200"/>
    </row>
    <row r="25201" spans="1:1" ht="13.2" x14ac:dyDescent="0.25">
      <c r="A25201"/>
    </row>
    <row r="25202" spans="1:1" ht="13.2" x14ac:dyDescent="0.25">
      <c r="A25202"/>
    </row>
    <row r="25203" spans="1:1" ht="13.2" x14ac:dyDescent="0.25">
      <c r="A25203"/>
    </row>
    <row r="25204" spans="1:1" ht="13.2" x14ac:dyDescent="0.25">
      <c r="A25204"/>
    </row>
    <row r="25205" spans="1:1" ht="13.2" x14ac:dyDescent="0.25">
      <c r="A25205"/>
    </row>
    <row r="25206" spans="1:1" ht="13.2" x14ac:dyDescent="0.25">
      <c r="A25206"/>
    </row>
    <row r="25207" spans="1:1" ht="13.2" x14ac:dyDescent="0.25">
      <c r="A25207"/>
    </row>
    <row r="25208" spans="1:1" ht="13.2" x14ac:dyDescent="0.25">
      <c r="A25208"/>
    </row>
    <row r="25209" spans="1:1" ht="13.2" x14ac:dyDescent="0.25">
      <c r="A25209"/>
    </row>
    <row r="25210" spans="1:1" ht="13.2" x14ac:dyDescent="0.25">
      <c r="A25210"/>
    </row>
    <row r="25211" spans="1:1" ht="13.2" x14ac:dyDescent="0.25">
      <c r="A25211"/>
    </row>
    <row r="25212" spans="1:1" ht="13.2" x14ac:dyDescent="0.25">
      <c r="A25212"/>
    </row>
    <row r="25213" spans="1:1" ht="13.2" x14ac:dyDescent="0.25">
      <c r="A25213"/>
    </row>
    <row r="25214" spans="1:1" ht="13.2" x14ac:dyDescent="0.25">
      <c r="A25214"/>
    </row>
    <row r="25215" spans="1:1" ht="13.2" x14ac:dyDescent="0.25">
      <c r="A25215"/>
    </row>
    <row r="25216" spans="1:1" ht="13.2" x14ac:dyDescent="0.25">
      <c r="A25216"/>
    </row>
    <row r="25217" spans="1:1" ht="13.2" x14ac:dyDescent="0.25">
      <c r="A25217"/>
    </row>
    <row r="25218" spans="1:1" ht="13.2" x14ac:dyDescent="0.25">
      <c r="A25218"/>
    </row>
    <row r="25219" spans="1:1" ht="13.2" x14ac:dyDescent="0.25">
      <c r="A25219"/>
    </row>
    <row r="25220" spans="1:1" ht="13.2" x14ac:dyDescent="0.25">
      <c r="A25220"/>
    </row>
    <row r="25221" spans="1:1" ht="13.2" x14ac:dyDescent="0.25">
      <c r="A25221"/>
    </row>
    <row r="25222" spans="1:1" ht="13.2" x14ac:dyDescent="0.25">
      <c r="A25222"/>
    </row>
    <row r="25223" spans="1:1" ht="13.2" x14ac:dyDescent="0.25">
      <c r="A25223"/>
    </row>
    <row r="25224" spans="1:1" ht="13.2" x14ac:dyDescent="0.25">
      <c r="A25224"/>
    </row>
    <row r="25225" spans="1:1" ht="13.2" x14ac:dyDescent="0.25">
      <c r="A25225"/>
    </row>
    <row r="25226" spans="1:1" ht="13.2" x14ac:dyDescent="0.25">
      <c r="A25226"/>
    </row>
    <row r="25227" spans="1:1" ht="13.2" x14ac:dyDescent="0.25">
      <c r="A25227"/>
    </row>
    <row r="25228" spans="1:1" ht="13.2" x14ac:dyDescent="0.25">
      <c r="A25228"/>
    </row>
    <row r="25229" spans="1:1" ht="13.2" x14ac:dyDescent="0.25">
      <c r="A25229"/>
    </row>
    <row r="25230" spans="1:1" ht="13.2" x14ac:dyDescent="0.25">
      <c r="A25230"/>
    </row>
    <row r="25231" spans="1:1" ht="13.2" x14ac:dyDescent="0.25">
      <c r="A25231"/>
    </row>
    <row r="25232" spans="1:1" ht="13.2" x14ac:dyDescent="0.25">
      <c r="A25232"/>
    </row>
    <row r="25233" spans="1:1" ht="13.2" x14ac:dyDescent="0.25">
      <c r="A25233"/>
    </row>
    <row r="25234" spans="1:1" ht="13.2" x14ac:dyDescent="0.25">
      <c r="A25234"/>
    </row>
    <row r="25235" spans="1:1" ht="13.2" x14ac:dyDescent="0.25">
      <c r="A25235"/>
    </row>
    <row r="25236" spans="1:1" ht="13.2" x14ac:dyDescent="0.25">
      <c r="A25236"/>
    </row>
    <row r="25237" spans="1:1" ht="13.2" x14ac:dyDescent="0.25">
      <c r="A25237"/>
    </row>
    <row r="25238" spans="1:1" ht="13.2" x14ac:dyDescent="0.25">
      <c r="A25238"/>
    </row>
    <row r="25239" spans="1:1" ht="13.2" x14ac:dyDescent="0.25">
      <c r="A25239"/>
    </row>
    <row r="25240" spans="1:1" ht="13.2" x14ac:dyDescent="0.25">
      <c r="A25240"/>
    </row>
    <row r="25241" spans="1:1" ht="13.2" x14ac:dyDescent="0.25">
      <c r="A25241"/>
    </row>
    <row r="25242" spans="1:1" ht="13.2" x14ac:dyDescent="0.25">
      <c r="A25242"/>
    </row>
    <row r="25243" spans="1:1" ht="13.2" x14ac:dyDescent="0.25">
      <c r="A25243"/>
    </row>
    <row r="25244" spans="1:1" ht="13.2" x14ac:dyDescent="0.25">
      <c r="A25244"/>
    </row>
    <row r="25245" spans="1:1" ht="13.2" x14ac:dyDescent="0.25">
      <c r="A25245"/>
    </row>
    <row r="25246" spans="1:1" ht="13.2" x14ac:dyDescent="0.25">
      <c r="A25246"/>
    </row>
    <row r="25247" spans="1:1" ht="13.2" x14ac:dyDescent="0.25">
      <c r="A25247"/>
    </row>
    <row r="25248" spans="1:1" ht="13.2" x14ac:dyDescent="0.25">
      <c r="A25248"/>
    </row>
    <row r="25249" spans="1:1" ht="13.2" x14ac:dyDescent="0.25">
      <c r="A25249"/>
    </row>
    <row r="25250" spans="1:1" ht="13.2" x14ac:dyDescent="0.25">
      <c r="A25250"/>
    </row>
    <row r="25251" spans="1:1" ht="13.2" x14ac:dyDescent="0.25">
      <c r="A25251"/>
    </row>
    <row r="25252" spans="1:1" ht="13.2" x14ac:dyDescent="0.25">
      <c r="A25252"/>
    </row>
    <row r="25253" spans="1:1" ht="13.2" x14ac:dyDescent="0.25">
      <c r="A25253"/>
    </row>
    <row r="25254" spans="1:1" ht="13.2" x14ac:dyDescent="0.25">
      <c r="A25254"/>
    </row>
    <row r="25255" spans="1:1" ht="13.2" x14ac:dyDescent="0.25">
      <c r="A25255"/>
    </row>
    <row r="25256" spans="1:1" ht="13.2" x14ac:dyDescent="0.25">
      <c r="A25256"/>
    </row>
    <row r="25257" spans="1:1" ht="13.2" x14ac:dyDescent="0.25">
      <c r="A25257"/>
    </row>
    <row r="25258" spans="1:1" ht="13.2" x14ac:dyDescent="0.25">
      <c r="A25258"/>
    </row>
    <row r="25259" spans="1:1" ht="13.2" x14ac:dyDescent="0.25">
      <c r="A25259"/>
    </row>
    <row r="25260" spans="1:1" ht="13.2" x14ac:dyDescent="0.25">
      <c r="A25260"/>
    </row>
    <row r="25261" spans="1:1" ht="13.2" x14ac:dyDescent="0.25">
      <c r="A25261"/>
    </row>
    <row r="25262" spans="1:1" ht="13.2" x14ac:dyDescent="0.25">
      <c r="A25262"/>
    </row>
    <row r="25263" spans="1:1" ht="13.2" x14ac:dyDescent="0.25">
      <c r="A25263"/>
    </row>
    <row r="25264" spans="1:1" ht="13.2" x14ac:dyDescent="0.25">
      <c r="A25264"/>
    </row>
    <row r="25265" spans="1:1" ht="13.2" x14ac:dyDescent="0.25">
      <c r="A25265"/>
    </row>
    <row r="25266" spans="1:1" ht="13.2" x14ac:dyDescent="0.25">
      <c r="A25266"/>
    </row>
    <row r="25267" spans="1:1" ht="13.2" x14ac:dyDescent="0.25">
      <c r="A25267"/>
    </row>
    <row r="25268" spans="1:1" ht="13.2" x14ac:dyDescent="0.25">
      <c r="A25268"/>
    </row>
    <row r="25269" spans="1:1" ht="13.2" x14ac:dyDescent="0.25">
      <c r="A25269"/>
    </row>
    <row r="25270" spans="1:1" ht="13.2" x14ac:dyDescent="0.25">
      <c r="A25270"/>
    </row>
    <row r="25271" spans="1:1" ht="13.2" x14ac:dyDescent="0.25">
      <c r="A25271"/>
    </row>
    <row r="25272" spans="1:1" ht="13.2" x14ac:dyDescent="0.25">
      <c r="A25272"/>
    </row>
    <row r="25273" spans="1:1" ht="13.2" x14ac:dyDescent="0.25">
      <c r="A25273"/>
    </row>
    <row r="25274" spans="1:1" ht="13.2" x14ac:dyDescent="0.25">
      <c r="A25274"/>
    </row>
    <row r="25275" spans="1:1" ht="13.2" x14ac:dyDescent="0.25">
      <c r="A25275"/>
    </row>
    <row r="25276" spans="1:1" ht="13.2" x14ac:dyDescent="0.25">
      <c r="A25276"/>
    </row>
    <row r="25277" spans="1:1" ht="13.2" x14ac:dyDescent="0.25">
      <c r="A25277"/>
    </row>
    <row r="25278" spans="1:1" ht="13.2" x14ac:dyDescent="0.25">
      <c r="A25278"/>
    </row>
    <row r="25279" spans="1:1" ht="13.2" x14ac:dyDescent="0.25">
      <c r="A25279"/>
    </row>
    <row r="25280" spans="1:1" ht="13.2" x14ac:dyDescent="0.25">
      <c r="A25280"/>
    </row>
    <row r="25281" spans="1:1" ht="13.2" x14ac:dyDescent="0.25">
      <c r="A25281"/>
    </row>
    <row r="25282" spans="1:1" ht="13.2" x14ac:dyDescent="0.25">
      <c r="A25282"/>
    </row>
    <row r="25283" spans="1:1" ht="13.2" x14ac:dyDescent="0.25">
      <c r="A25283"/>
    </row>
    <row r="25284" spans="1:1" ht="13.2" x14ac:dyDescent="0.25">
      <c r="A25284"/>
    </row>
    <row r="25285" spans="1:1" ht="13.2" x14ac:dyDescent="0.25">
      <c r="A25285"/>
    </row>
    <row r="25286" spans="1:1" ht="13.2" x14ac:dyDescent="0.25">
      <c r="A25286"/>
    </row>
    <row r="25287" spans="1:1" ht="13.2" x14ac:dyDescent="0.25">
      <c r="A25287"/>
    </row>
    <row r="25288" spans="1:1" ht="13.2" x14ac:dyDescent="0.25">
      <c r="A25288"/>
    </row>
    <row r="25289" spans="1:1" ht="13.2" x14ac:dyDescent="0.25">
      <c r="A25289"/>
    </row>
    <row r="25290" spans="1:1" ht="13.2" x14ac:dyDescent="0.25">
      <c r="A25290"/>
    </row>
    <row r="25291" spans="1:1" ht="13.2" x14ac:dyDescent="0.25">
      <c r="A25291"/>
    </row>
    <row r="25292" spans="1:1" ht="13.2" x14ac:dyDescent="0.25">
      <c r="A25292"/>
    </row>
    <row r="25293" spans="1:1" ht="13.2" x14ac:dyDescent="0.25">
      <c r="A25293"/>
    </row>
    <row r="25294" spans="1:1" ht="13.2" x14ac:dyDescent="0.25">
      <c r="A25294"/>
    </row>
    <row r="25295" spans="1:1" ht="13.2" x14ac:dyDescent="0.25">
      <c r="A25295"/>
    </row>
    <row r="25296" spans="1:1" ht="13.2" x14ac:dyDescent="0.25">
      <c r="A25296"/>
    </row>
    <row r="25297" spans="1:1" ht="13.2" x14ac:dyDescent="0.25">
      <c r="A25297"/>
    </row>
    <row r="25298" spans="1:1" ht="13.2" x14ac:dyDescent="0.25">
      <c r="A25298"/>
    </row>
    <row r="25299" spans="1:1" ht="13.2" x14ac:dyDescent="0.25">
      <c r="A25299"/>
    </row>
    <row r="25300" spans="1:1" ht="13.2" x14ac:dyDescent="0.25">
      <c r="A25300"/>
    </row>
    <row r="25301" spans="1:1" ht="13.2" x14ac:dyDescent="0.25">
      <c r="A25301"/>
    </row>
    <row r="25302" spans="1:1" ht="13.2" x14ac:dyDescent="0.25">
      <c r="A25302"/>
    </row>
    <row r="25303" spans="1:1" ht="13.2" x14ac:dyDescent="0.25">
      <c r="A25303"/>
    </row>
    <row r="25304" spans="1:1" ht="13.2" x14ac:dyDescent="0.25">
      <c r="A25304"/>
    </row>
    <row r="25305" spans="1:1" ht="13.2" x14ac:dyDescent="0.25">
      <c r="A25305"/>
    </row>
    <row r="25306" spans="1:1" ht="13.2" x14ac:dyDescent="0.25">
      <c r="A25306"/>
    </row>
    <row r="25307" spans="1:1" ht="13.2" x14ac:dyDescent="0.25">
      <c r="A25307"/>
    </row>
    <row r="25308" spans="1:1" ht="13.2" x14ac:dyDescent="0.25">
      <c r="A25308"/>
    </row>
    <row r="25309" spans="1:1" ht="13.2" x14ac:dyDescent="0.25">
      <c r="A25309"/>
    </row>
    <row r="25310" spans="1:1" ht="13.2" x14ac:dyDescent="0.25">
      <c r="A25310"/>
    </row>
    <row r="25311" spans="1:1" ht="13.2" x14ac:dyDescent="0.25">
      <c r="A25311"/>
    </row>
    <row r="25312" spans="1:1" ht="13.2" x14ac:dyDescent="0.25">
      <c r="A25312"/>
    </row>
    <row r="25313" spans="1:1" ht="13.2" x14ac:dyDescent="0.25">
      <c r="A25313"/>
    </row>
    <row r="25314" spans="1:1" ht="13.2" x14ac:dyDescent="0.25">
      <c r="A25314"/>
    </row>
    <row r="25315" spans="1:1" ht="13.2" x14ac:dyDescent="0.25">
      <c r="A25315"/>
    </row>
    <row r="25316" spans="1:1" ht="13.2" x14ac:dyDescent="0.25">
      <c r="A25316"/>
    </row>
    <row r="25317" spans="1:1" ht="13.2" x14ac:dyDescent="0.25">
      <c r="A25317"/>
    </row>
    <row r="25318" spans="1:1" ht="13.2" x14ac:dyDescent="0.25">
      <c r="A25318"/>
    </row>
    <row r="25319" spans="1:1" ht="13.2" x14ac:dyDescent="0.25">
      <c r="A25319"/>
    </row>
    <row r="25320" spans="1:1" ht="13.2" x14ac:dyDescent="0.25">
      <c r="A25320"/>
    </row>
    <row r="25321" spans="1:1" ht="13.2" x14ac:dyDescent="0.25">
      <c r="A25321"/>
    </row>
    <row r="25322" spans="1:1" ht="13.2" x14ac:dyDescent="0.25">
      <c r="A25322"/>
    </row>
    <row r="25323" spans="1:1" ht="13.2" x14ac:dyDescent="0.25">
      <c r="A25323"/>
    </row>
    <row r="25324" spans="1:1" ht="13.2" x14ac:dyDescent="0.25">
      <c r="A25324"/>
    </row>
    <row r="25325" spans="1:1" ht="13.2" x14ac:dyDescent="0.25">
      <c r="A25325"/>
    </row>
    <row r="25326" spans="1:1" ht="13.2" x14ac:dyDescent="0.25">
      <c r="A25326"/>
    </row>
    <row r="25327" spans="1:1" ht="13.2" x14ac:dyDescent="0.25">
      <c r="A25327"/>
    </row>
    <row r="25328" spans="1:1" ht="13.2" x14ac:dyDescent="0.25">
      <c r="A25328"/>
    </row>
    <row r="25329" spans="1:1" ht="13.2" x14ac:dyDescent="0.25">
      <c r="A25329"/>
    </row>
    <row r="25330" spans="1:1" ht="13.2" x14ac:dyDescent="0.25">
      <c r="A25330"/>
    </row>
    <row r="25331" spans="1:1" ht="13.2" x14ac:dyDescent="0.25">
      <c r="A25331"/>
    </row>
    <row r="25332" spans="1:1" ht="13.2" x14ac:dyDescent="0.25">
      <c r="A25332"/>
    </row>
    <row r="25333" spans="1:1" ht="13.2" x14ac:dyDescent="0.25">
      <c r="A25333"/>
    </row>
    <row r="25334" spans="1:1" ht="13.2" x14ac:dyDescent="0.25">
      <c r="A25334"/>
    </row>
    <row r="25335" spans="1:1" ht="13.2" x14ac:dyDescent="0.25">
      <c r="A25335"/>
    </row>
    <row r="25336" spans="1:1" ht="13.2" x14ac:dyDescent="0.25">
      <c r="A25336"/>
    </row>
    <row r="25337" spans="1:1" ht="13.2" x14ac:dyDescent="0.25">
      <c r="A25337"/>
    </row>
    <row r="25338" spans="1:1" ht="13.2" x14ac:dyDescent="0.25">
      <c r="A25338"/>
    </row>
    <row r="25339" spans="1:1" ht="13.2" x14ac:dyDescent="0.25">
      <c r="A25339"/>
    </row>
    <row r="25340" spans="1:1" ht="13.2" x14ac:dyDescent="0.25">
      <c r="A25340"/>
    </row>
    <row r="25341" spans="1:1" ht="13.2" x14ac:dyDescent="0.25">
      <c r="A25341"/>
    </row>
    <row r="25342" spans="1:1" ht="13.2" x14ac:dyDescent="0.25">
      <c r="A25342"/>
    </row>
    <row r="25343" spans="1:1" ht="13.2" x14ac:dyDescent="0.25">
      <c r="A25343"/>
    </row>
    <row r="25344" spans="1:1" ht="13.2" x14ac:dyDescent="0.25">
      <c r="A25344"/>
    </row>
    <row r="25345" spans="1:1" ht="13.2" x14ac:dyDescent="0.25">
      <c r="A25345"/>
    </row>
    <row r="25346" spans="1:1" ht="13.2" x14ac:dyDescent="0.25">
      <c r="A25346"/>
    </row>
    <row r="25347" spans="1:1" ht="13.2" x14ac:dyDescent="0.25">
      <c r="A25347"/>
    </row>
    <row r="25348" spans="1:1" ht="13.2" x14ac:dyDescent="0.25">
      <c r="A25348"/>
    </row>
    <row r="25349" spans="1:1" ht="13.2" x14ac:dyDescent="0.25">
      <c r="A25349"/>
    </row>
    <row r="25350" spans="1:1" ht="13.2" x14ac:dyDescent="0.25">
      <c r="A25350"/>
    </row>
    <row r="25351" spans="1:1" ht="13.2" x14ac:dyDescent="0.25">
      <c r="A25351"/>
    </row>
    <row r="25352" spans="1:1" ht="13.2" x14ac:dyDescent="0.25">
      <c r="A25352"/>
    </row>
    <row r="25353" spans="1:1" ht="13.2" x14ac:dyDescent="0.25">
      <c r="A25353"/>
    </row>
    <row r="25354" spans="1:1" ht="13.2" x14ac:dyDescent="0.25">
      <c r="A25354"/>
    </row>
    <row r="25355" spans="1:1" ht="13.2" x14ac:dyDescent="0.25">
      <c r="A25355"/>
    </row>
    <row r="25356" spans="1:1" ht="13.2" x14ac:dyDescent="0.25">
      <c r="A25356"/>
    </row>
    <row r="25357" spans="1:1" ht="13.2" x14ac:dyDescent="0.25">
      <c r="A25357"/>
    </row>
    <row r="25358" spans="1:1" ht="13.2" x14ac:dyDescent="0.25">
      <c r="A25358"/>
    </row>
    <row r="25359" spans="1:1" ht="13.2" x14ac:dyDescent="0.25">
      <c r="A25359"/>
    </row>
    <row r="25360" spans="1:1" ht="13.2" x14ac:dyDescent="0.25">
      <c r="A25360"/>
    </row>
    <row r="25361" spans="1:1" ht="13.2" x14ac:dyDescent="0.25">
      <c r="A25361"/>
    </row>
    <row r="25362" spans="1:1" ht="13.2" x14ac:dyDescent="0.25">
      <c r="A25362"/>
    </row>
    <row r="25363" spans="1:1" ht="13.2" x14ac:dyDescent="0.25">
      <c r="A25363"/>
    </row>
    <row r="25364" spans="1:1" ht="13.2" x14ac:dyDescent="0.25">
      <c r="A25364"/>
    </row>
    <row r="25365" spans="1:1" ht="13.2" x14ac:dyDescent="0.25">
      <c r="A25365"/>
    </row>
    <row r="25366" spans="1:1" ht="13.2" x14ac:dyDescent="0.25">
      <c r="A25366"/>
    </row>
    <row r="25367" spans="1:1" ht="13.2" x14ac:dyDescent="0.25">
      <c r="A25367"/>
    </row>
    <row r="25368" spans="1:1" ht="13.2" x14ac:dyDescent="0.25">
      <c r="A25368"/>
    </row>
    <row r="25369" spans="1:1" ht="13.2" x14ac:dyDescent="0.25">
      <c r="A25369"/>
    </row>
    <row r="25370" spans="1:1" ht="13.2" x14ac:dyDescent="0.25">
      <c r="A25370"/>
    </row>
    <row r="25371" spans="1:1" ht="13.2" x14ac:dyDescent="0.25">
      <c r="A25371"/>
    </row>
    <row r="25372" spans="1:1" ht="13.2" x14ac:dyDescent="0.25">
      <c r="A25372"/>
    </row>
    <row r="25373" spans="1:1" ht="13.2" x14ac:dyDescent="0.25">
      <c r="A25373"/>
    </row>
    <row r="25374" spans="1:1" ht="13.2" x14ac:dyDescent="0.25">
      <c r="A25374"/>
    </row>
    <row r="25375" spans="1:1" ht="13.2" x14ac:dyDescent="0.25">
      <c r="A25375"/>
    </row>
    <row r="25376" spans="1:1" ht="13.2" x14ac:dyDescent="0.25">
      <c r="A25376"/>
    </row>
    <row r="25377" spans="1:1" ht="13.2" x14ac:dyDescent="0.25">
      <c r="A25377"/>
    </row>
    <row r="25378" spans="1:1" ht="13.2" x14ac:dyDescent="0.25">
      <c r="A25378"/>
    </row>
    <row r="25379" spans="1:1" ht="13.2" x14ac:dyDescent="0.25">
      <c r="A25379"/>
    </row>
    <row r="25380" spans="1:1" ht="13.2" x14ac:dyDescent="0.25">
      <c r="A25380"/>
    </row>
    <row r="25381" spans="1:1" ht="13.2" x14ac:dyDescent="0.25">
      <c r="A25381"/>
    </row>
    <row r="25382" spans="1:1" ht="13.2" x14ac:dyDescent="0.25">
      <c r="A25382"/>
    </row>
    <row r="25383" spans="1:1" ht="13.2" x14ac:dyDescent="0.25">
      <c r="A25383"/>
    </row>
    <row r="25384" spans="1:1" ht="13.2" x14ac:dyDescent="0.25">
      <c r="A25384"/>
    </row>
    <row r="25385" spans="1:1" ht="13.2" x14ac:dyDescent="0.25">
      <c r="A25385"/>
    </row>
    <row r="25386" spans="1:1" ht="13.2" x14ac:dyDescent="0.25">
      <c r="A25386"/>
    </row>
    <row r="25387" spans="1:1" ht="13.2" x14ac:dyDescent="0.25">
      <c r="A25387"/>
    </row>
    <row r="25388" spans="1:1" ht="13.2" x14ac:dyDescent="0.25">
      <c r="A25388"/>
    </row>
    <row r="25389" spans="1:1" ht="13.2" x14ac:dyDescent="0.25">
      <c r="A25389"/>
    </row>
    <row r="25390" spans="1:1" ht="13.2" x14ac:dyDescent="0.25">
      <c r="A25390"/>
    </row>
    <row r="25391" spans="1:1" ht="13.2" x14ac:dyDescent="0.25">
      <c r="A25391"/>
    </row>
    <row r="25392" spans="1:1" ht="13.2" x14ac:dyDescent="0.25">
      <c r="A25392"/>
    </row>
    <row r="25393" spans="1:1" ht="13.2" x14ac:dyDescent="0.25">
      <c r="A25393"/>
    </row>
    <row r="25394" spans="1:1" ht="13.2" x14ac:dyDescent="0.25">
      <c r="A25394"/>
    </row>
    <row r="25395" spans="1:1" ht="13.2" x14ac:dyDescent="0.25">
      <c r="A25395"/>
    </row>
    <row r="25396" spans="1:1" ht="13.2" x14ac:dyDescent="0.25">
      <c r="A25396"/>
    </row>
    <row r="25397" spans="1:1" ht="13.2" x14ac:dyDescent="0.25">
      <c r="A25397"/>
    </row>
    <row r="25398" spans="1:1" ht="13.2" x14ac:dyDescent="0.25">
      <c r="A25398"/>
    </row>
    <row r="25399" spans="1:1" ht="13.2" x14ac:dyDescent="0.25">
      <c r="A25399"/>
    </row>
    <row r="25400" spans="1:1" ht="13.2" x14ac:dyDescent="0.25">
      <c r="A25400"/>
    </row>
    <row r="25401" spans="1:1" ht="13.2" x14ac:dyDescent="0.25">
      <c r="A25401"/>
    </row>
    <row r="25402" spans="1:1" ht="13.2" x14ac:dyDescent="0.25">
      <c r="A25402"/>
    </row>
    <row r="25403" spans="1:1" ht="13.2" x14ac:dyDescent="0.25">
      <c r="A25403"/>
    </row>
    <row r="25404" spans="1:1" ht="13.2" x14ac:dyDescent="0.25">
      <c r="A25404"/>
    </row>
    <row r="25405" spans="1:1" ht="13.2" x14ac:dyDescent="0.25">
      <c r="A25405"/>
    </row>
    <row r="25406" spans="1:1" ht="13.2" x14ac:dyDescent="0.25">
      <c r="A25406"/>
    </row>
    <row r="25407" spans="1:1" ht="13.2" x14ac:dyDescent="0.25">
      <c r="A25407"/>
    </row>
    <row r="25408" spans="1:1" ht="13.2" x14ac:dyDescent="0.25">
      <c r="A25408"/>
    </row>
    <row r="25409" spans="1:1" ht="13.2" x14ac:dyDescent="0.25">
      <c r="A25409"/>
    </row>
    <row r="25410" spans="1:1" ht="13.2" x14ac:dyDescent="0.25">
      <c r="A25410"/>
    </row>
    <row r="25411" spans="1:1" ht="13.2" x14ac:dyDescent="0.25">
      <c r="A25411"/>
    </row>
    <row r="25412" spans="1:1" ht="13.2" x14ac:dyDescent="0.25">
      <c r="A25412"/>
    </row>
    <row r="25413" spans="1:1" ht="13.2" x14ac:dyDescent="0.25">
      <c r="A25413"/>
    </row>
    <row r="25414" spans="1:1" ht="13.2" x14ac:dyDescent="0.25">
      <c r="A25414"/>
    </row>
    <row r="25415" spans="1:1" ht="13.2" x14ac:dyDescent="0.25">
      <c r="A25415"/>
    </row>
    <row r="25416" spans="1:1" ht="13.2" x14ac:dyDescent="0.25">
      <c r="A25416"/>
    </row>
    <row r="25417" spans="1:1" ht="13.2" x14ac:dyDescent="0.25">
      <c r="A25417"/>
    </row>
    <row r="25418" spans="1:1" ht="13.2" x14ac:dyDescent="0.25">
      <c r="A25418"/>
    </row>
    <row r="25419" spans="1:1" ht="13.2" x14ac:dyDescent="0.25">
      <c r="A25419"/>
    </row>
    <row r="25420" spans="1:1" ht="13.2" x14ac:dyDescent="0.25">
      <c r="A25420"/>
    </row>
    <row r="25421" spans="1:1" ht="13.2" x14ac:dyDescent="0.25">
      <c r="A25421"/>
    </row>
    <row r="25422" spans="1:1" ht="13.2" x14ac:dyDescent="0.25">
      <c r="A25422"/>
    </row>
    <row r="25423" spans="1:1" ht="13.2" x14ac:dyDescent="0.25">
      <c r="A25423"/>
    </row>
    <row r="25424" spans="1:1" ht="13.2" x14ac:dyDescent="0.25">
      <c r="A25424"/>
    </row>
    <row r="25425" spans="1:1" ht="13.2" x14ac:dyDescent="0.25">
      <c r="A25425"/>
    </row>
    <row r="25426" spans="1:1" ht="13.2" x14ac:dyDescent="0.25">
      <c r="A25426"/>
    </row>
    <row r="25427" spans="1:1" ht="13.2" x14ac:dyDescent="0.25">
      <c r="A25427"/>
    </row>
    <row r="25428" spans="1:1" ht="13.2" x14ac:dyDescent="0.25">
      <c r="A25428"/>
    </row>
    <row r="25429" spans="1:1" ht="13.2" x14ac:dyDescent="0.25">
      <c r="A25429"/>
    </row>
    <row r="25430" spans="1:1" ht="13.2" x14ac:dyDescent="0.25">
      <c r="A25430"/>
    </row>
    <row r="25431" spans="1:1" ht="13.2" x14ac:dyDescent="0.25">
      <c r="A25431"/>
    </row>
    <row r="25432" spans="1:1" ht="13.2" x14ac:dyDescent="0.25">
      <c r="A25432"/>
    </row>
    <row r="25433" spans="1:1" ht="13.2" x14ac:dyDescent="0.25">
      <c r="A25433"/>
    </row>
    <row r="25434" spans="1:1" ht="13.2" x14ac:dyDescent="0.25">
      <c r="A25434"/>
    </row>
    <row r="25435" spans="1:1" ht="13.2" x14ac:dyDescent="0.25">
      <c r="A25435"/>
    </row>
    <row r="25436" spans="1:1" ht="13.2" x14ac:dyDescent="0.25">
      <c r="A25436"/>
    </row>
    <row r="25437" spans="1:1" ht="13.2" x14ac:dyDescent="0.25">
      <c r="A25437"/>
    </row>
    <row r="25438" spans="1:1" ht="13.2" x14ac:dyDescent="0.25">
      <c r="A25438"/>
    </row>
    <row r="25439" spans="1:1" ht="13.2" x14ac:dyDescent="0.25">
      <c r="A25439"/>
    </row>
    <row r="25440" spans="1:1" ht="13.2" x14ac:dyDescent="0.25">
      <c r="A25440"/>
    </row>
    <row r="25441" spans="1:1" ht="13.2" x14ac:dyDescent="0.25">
      <c r="A25441"/>
    </row>
    <row r="25442" spans="1:1" ht="13.2" x14ac:dyDescent="0.25">
      <c r="A25442"/>
    </row>
    <row r="25443" spans="1:1" ht="13.2" x14ac:dyDescent="0.25">
      <c r="A25443"/>
    </row>
    <row r="25444" spans="1:1" ht="13.2" x14ac:dyDescent="0.25">
      <c r="A25444"/>
    </row>
    <row r="25445" spans="1:1" ht="13.2" x14ac:dyDescent="0.25">
      <c r="A25445"/>
    </row>
    <row r="25446" spans="1:1" ht="13.2" x14ac:dyDescent="0.25">
      <c r="A25446"/>
    </row>
    <row r="25447" spans="1:1" ht="13.2" x14ac:dyDescent="0.25">
      <c r="A25447"/>
    </row>
    <row r="25448" spans="1:1" ht="13.2" x14ac:dyDescent="0.25">
      <c r="A25448"/>
    </row>
    <row r="25449" spans="1:1" ht="13.2" x14ac:dyDescent="0.25">
      <c r="A25449"/>
    </row>
    <row r="25450" spans="1:1" ht="13.2" x14ac:dyDescent="0.25">
      <c r="A25450"/>
    </row>
    <row r="25451" spans="1:1" ht="13.2" x14ac:dyDescent="0.25">
      <c r="A25451"/>
    </row>
    <row r="25452" spans="1:1" ht="13.2" x14ac:dyDescent="0.25">
      <c r="A25452"/>
    </row>
    <row r="25453" spans="1:1" ht="13.2" x14ac:dyDescent="0.25">
      <c r="A25453"/>
    </row>
    <row r="25454" spans="1:1" ht="13.2" x14ac:dyDescent="0.25">
      <c r="A25454"/>
    </row>
    <row r="25455" spans="1:1" ht="13.2" x14ac:dyDescent="0.25">
      <c r="A25455"/>
    </row>
    <row r="25456" spans="1:1" ht="13.2" x14ac:dyDescent="0.25">
      <c r="A25456"/>
    </row>
    <row r="25457" spans="1:1" ht="13.2" x14ac:dyDescent="0.25">
      <c r="A25457"/>
    </row>
    <row r="25458" spans="1:1" ht="13.2" x14ac:dyDescent="0.25">
      <c r="A25458"/>
    </row>
    <row r="25459" spans="1:1" ht="13.2" x14ac:dyDescent="0.25">
      <c r="A25459"/>
    </row>
    <row r="25460" spans="1:1" ht="13.2" x14ac:dyDescent="0.25">
      <c r="A25460"/>
    </row>
    <row r="25461" spans="1:1" ht="13.2" x14ac:dyDescent="0.25">
      <c r="A25461"/>
    </row>
    <row r="25462" spans="1:1" ht="13.2" x14ac:dyDescent="0.25">
      <c r="A25462"/>
    </row>
    <row r="25463" spans="1:1" ht="13.2" x14ac:dyDescent="0.25">
      <c r="A25463"/>
    </row>
    <row r="25464" spans="1:1" ht="13.2" x14ac:dyDescent="0.25">
      <c r="A25464"/>
    </row>
    <row r="25465" spans="1:1" ht="13.2" x14ac:dyDescent="0.25">
      <c r="A25465"/>
    </row>
    <row r="25466" spans="1:1" ht="13.2" x14ac:dyDescent="0.25">
      <c r="A25466"/>
    </row>
    <row r="25467" spans="1:1" ht="13.2" x14ac:dyDescent="0.25">
      <c r="A25467"/>
    </row>
    <row r="25468" spans="1:1" ht="13.2" x14ac:dyDescent="0.25">
      <c r="A25468"/>
    </row>
    <row r="25469" spans="1:1" ht="13.2" x14ac:dyDescent="0.25">
      <c r="A25469"/>
    </row>
    <row r="25470" spans="1:1" ht="13.2" x14ac:dyDescent="0.25">
      <c r="A25470"/>
    </row>
    <row r="25471" spans="1:1" ht="13.2" x14ac:dyDescent="0.25">
      <c r="A25471"/>
    </row>
    <row r="25472" spans="1:1" ht="13.2" x14ac:dyDescent="0.25">
      <c r="A25472"/>
    </row>
    <row r="25473" spans="1:1" ht="13.2" x14ac:dyDescent="0.25">
      <c r="A25473"/>
    </row>
    <row r="25474" spans="1:1" ht="13.2" x14ac:dyDescent="0.25">
      <c r="A25474"/>
    </row>
    <row r="25475" spans="1:1" ht="13.2" x14ac:dyDescent="0.25">
      <c r="A25475"/>
    </row>
    <row r="25476" spans="1:1" ht="13.2" x14ac:dyDescent="0.25">
      <c r="A25476"/>
    </row>
    <row r="25477" spans="1:1" ht="13.2" x14ac:dyDescent="0.25">
      <c r="A25477"/>
    </row>
    <row r="25478" spans="1:1" ht="13.2" x14ac:dyDescent="0.25">
      <c r="A25478"/>
    </row>
    <row r="25479" spans="1:1" ht="13.2" x14ac:dyDescent="0.25">
      <c r="A25479"/>
    </row>
    <row r="25480" spans="1:1" ht="13.2" x14ac:dyDescent="0.25">
      <c r="A25480"/>
    </row>
    <row r="25481" spans="1:1" ht="13.2" x14ac:dyDescent="0.25">
      <c r="A25481"/>
    </row>
    <row r="25482" spans="1:1" ht="13.2" x14ac:dyDescent="0.25">
      <c r="A25482"/>
    </row>
    <row r="25483" spans="1:1" ht="13.2" x14ac:dyDescent="0.25">
      <c r="A25483"/>
    </row>
    <row r="25484" spans="1:1" ht="13.2" x14ac:dyDescent="0.25">
      <c r="A25484"/>
    </row>
    <row r="25485" spans="1:1" ht="13.2" x14ac:dyDescent="0.25">
      <c r="A25485"/>
    </row>
    <row r="25486" spans="1:1" ht="13.2" x14ac:dyDescent="0.25">
      <c r="A25486"/>
    </row>
    <row r="25487" spans="1:1" ht="13.2" x14ac:dyDescent="0.25">
      <c r="A25487"/>
    </row>
    <row r="25488" spans="1:1" ht="13.2" x14ac:dyDescent="0.25">
      <c r="A25488"/>
    </row>
    <row r="25489" spans="1:1" ht="13.2" x14ac:dyDescent="0.25">
      <c r="A25489"/>
    </row>
    <row r="25490" spans="1:1" ht="13.2" x14ac:dyDescent="0.25">
      <c r="A25490"/>
    </row>
    <row r="25491" spans="1:1" ht="13.2" x14ac:dyDescent="0.25">
      <c r="A25491"/>
    </row>
    <row r="25492" spans="1:1" ht="13.2" x14ac:dyDescent="0.25">
      <c r="A25492"/>
    </row>
    <row r="25493" spans="1:1" ht="13.2" x14ac:dyDescent="0.25">
      <c r="A25493"/>
    </row>
    <row r="25494" spans="1:1" ht="13.2" x14ac:dyDescent="0.25">
      <c r="A25494"/>
    </row>
    <row r="25495" spans="1:1" ht="13.2" x14ac:dyDescent="0.25">
      <c r="A25495"/>
    </row>
    <row r="25496" spans="1:1" ht="13.2" x14ac:dyDescent="0.25">
      <c r="A25496"/>
    </row>
    <row r="25497" spans="1:1" ht="13.2" x14ac:dyDescent="0.25">
      <c r="A25497"/>
    </row>
    <row r="25498" spans="1:1" ht="13.2" x14ac:dyDescent="0.25">
      <c r="A25498"/>
    </row>
    <row r="25499" spans="1:1" ht="13.2" x14ac:dyDescent="0.25">
      <c r="A25499"/>
    </row>
    <row r="25500" spans="1:1" ht="13.2" x14ac:dyDescent="0.25">
      <c r="A25500"/>
    </row>
    <row r="25501" spans="1:1" ht="13.2" x14ac:dyDescent="0.25">
      <c r="A25501"/>
    </row>
    <row r="25502" spans="1:1" ht="13.2" x14ac:dyDescent="0.25">
      <c r="A25502"/>
    </row>
    <row r="25503" spans="1:1" ht="13.2" x14ac:dyDescent="0.25">
      <c r="A25503"/>
    </row>
    <row r="25504" spans="1:1" ht="13.2" x14ac:dyDescent="0.25">
      <c r="A25504"/>
    </row>
    <row r="25505" spans="1:1" ht="13.2" x14ac:dyDescent="0.25">
      <c r="A25505"/>
    </row>
    <row r="25506" spans="1:1" ht="13.2" x14ac:dyDescent="0.25">
      <c r="A25506"/>
    </row>
    <row r="25507" spans="1:1" ht="13.2" x14ac:dyDescent="0.25">
      <c r="A25507"/>
    </row>
    <row r="25508" spans="1:1" ht="13.2" x14ac:dyDescent="0.25">
      <c r="A25508"/>
    </row>
    <row r="25509" spans="1:1" ht="13.2" x14ac:dyDescent="0.25">
      <c r="A25509"/>
    </row>
    <row r="25510" spans="1:1" ht="13.2" x14ac:dyDescent="0.25">
      <c r="A25510"/>
    </row>
    <row r="25511" spans="1:1" ht="13.2" x14ac:dyDescent="0.25">
      <c r="A25511"/>
    </row>
    <row r="25512" spans="1:1" ht="13.2" x14ac:dyDescent="0.25">
      <c r="A25512"/>
    </row>
    <row r="25513" spans="1:1" ht="13.2" x14ac:dyDescent="0.25">
      <c r="A25513"/>
    </row>
    <row r="25514" spans="1:1" ht="13.2" x14ac:dyDescent="0.25">
      <c r="A25514"/>
    </row>
    <row r="25515" spans="1:1" ht="13.2" x14ac:dyDescent="0.25">
      <c r="A25515"/>
    </row>
    <row r="25516" spans="1:1" ht="13.2" x14ac:dyDescent="0.25">
      <c r="A25516"/>
    </row>
    <row r="25517" spans="1:1" ht="13.2" x14ac:dyDescent="0.25">
      <c r="A25517"/>
    </row>
    <row r="25518" spans="1:1" ht="13.2" x14ac:dyDescent="0.25">
      <c r="A25518"/>
    </row>
    <row r="25519" spans="1:1" ht="13.2" x14ac:dyDescent="0.25">
      <c r="A25519"/>
    </row>
    <row r="25520" spans="1:1" ht="13.2" x14ac:dyDescent="0.25">
      <c r="A25520"/>
    </row>
    <row r="25521" spans="1:1" ht="13.2" x14ac:dyDescent="0.25">
      <c r="A25521"/>
    </row>
    <row r="25522" spans="1:1" ht="13.2" x14ac:dyDescent="0.25">
      <c r="A25522"/>
    </row>
    <row r="25523" spans="1:1" ht="13.2" x14ac:dyDescent="0.25">
      <c r="A25523"/>
    </row>
    <row r="25524" spans="1:1" ht="13.2" x14ac:dyDescent="0.25">
      <c r="A25524"/>
    </row>
    <row r="25525" spans="1:1" ht="13.2" x14ac:dyDescent="0.25">
      <c r="A25525"/>
    </row>
    <row r="25526" spans="1:1" ht="13.2" x14ac:dyDescent="0.25">
      <c r="A25526"/>
    </row>
    <row r="25527" spans="1:1" ht="13.2" x14ac:dyDescent="0.25">
      <c r="A25527"/>
    </row>
    <row r="25528" spans="1:1" ht="13.2" x14ac:dyDescent="0.25">
      <c r="A25528"/>
    </row>
    <row r="25529" spans="1:1" ht="13.2" x14ac:dyDescent="0.25">
      <c r="A25529"/>
    </row>
    <row r="25530" spans="1:1" ht="13.2" x14ac:dyDescent="0.25">
      <c r="A25530"/>
    </row>
    <row r="25531" spans="1:1" ht="13.2" x14ac:dyDescent="0.25">
      <c r="A25531"/>
    </row>
    <row r="25532" spans="1:1" ht="13.2" x14ac:dyDescent="0.25">
      <c r="A25532"/>
    </row>
    <row r="25533" spans="1:1" ht="13.2" x14ac:dyDescent="0.25">
      <c r="A25533"/>
    </row>
    <row r="25534" spans="1:1" ht="13.2" x14ac:dyDescent="0.25">
      <c r="A25534"/>
    </row>
    <row r="25535" spans="1:1" ht="13.2" x14ac:dyDescent="0.25">
      <c r="A25535"/>
    </row>
    <row r="25536" spans="1:1" ht="13.2" x14ac:dyDescent="0.25">
      <c r="A25536"/>
    </row>
    <row r="25537" spans="1:1" ht="13.2" x14ac:dyDescent="0.25">
      <c r="A25537"/>
    </row>
    <row r="25538" spans="1:1" ht="13.2" x14ac:dyDescent="0.25">
      <c r="A25538"/>
    </row>
    <row r="25539" spans="1:1" ht="13.2" x14ac:dyDescent="0.25">
      <c r="A25539"/>
    </row>
    <row r="25540" spans="1:1" ht="13.2" x14ac:dyDescent="0.25">
      <c r="A25540"/>
    </row>
    <row r="25541" spans="1:1" ht="13.2" x14ac:dyDescent="0.25">
      <c r="A25541"/>
    </row>
    <row r="25542" spans="1:1" ht="13.2" x14ac:dyDescent="0.25">
      <c r="A25542"/>
    </row>
    <row r="25543" spans="1:1" ht="13.2" x14ac:dyDescent="0.25">
      <c r="A25543"/>
    </row>
    <row r="25544" spans="1:1" ht="13.2" x14ac:dyDescent="0.25">
      <c r="A25544"/>
    </row>
    <row r="25545" spans="1:1" ht="13.2" x14ac:dyDescent="0.25">
      <c r="A25545"/>
    </row>
    <row r="25546" spans="1:1" ht="13.2" x14ac:dyDescent="0.25">
      <c r="A25546"/>
    </row>
    <row r="25547" spans="1:1" ht="13.2" x14ac:dyDescent="0.25">
      <c r="A25547"/>
    </row>
    <row r="25548" spans="1:1" ht="13.2" x14ac:dyDescent="0.25">
      <c r="A25548"/>
    </row>
    <row r="25549" spans="1:1" ht="13.2" x14ac:dyDescent="0.25">
      <c r="A25549"/>
    </row>
    <row r="25550" spans="1:1" ht="13.2" x14ac:dyDescent="0.25">
      <c r="A25550"/>
    </row>
    <row r="25551" spans="1:1" ht="13.2" x14ac:dyDescent="0.25">
      <c r="A25551"/>
    </row>
    <row r="25552" spans="1:1" ht="13.2" x14ac:dyDescent="0.25">
      <c r="A25552"/>
    </row>
    <row r="25553" spans="1:1" ht="13.2" x14ac:dyDescent="0.25">
      <c r="A25553"/>
    </row>
    <row r="25554" spans="1:1" ht="13.2" x14ac:dyDescent="0.25">
      <c r="A25554"/>
    </row>
    <row r="25555" spans="1:1" ht="13.2" x14ac:dyDescent="0.25">
      <c r="A25555"/>
    </row>
    <row r="25556" spans="1:1" ht="13.2" x14ac:dyDescent="0.25">
      <c r="A25556"/>
    </row>
    <row r="25557" spans="1:1" ht="13.2" x14ac:dyDescent="0.25">
      <c r="A25557"/>
    </row>
    <row r="25558" spans="1:1" ht="13.2" x14ac:dyDescent="0.25">
      <c r="A25558"/>
    </row>
    <row r="25559" spans="1:1" ht="13.2" x14ac:dyDescent="0.25">
      <c r="A25559"/>
    </row>
    <row r="25560" spans="1:1" ht="13.2" x14ac:dyDescent="0.25">
      <c r="A25560"/>
    </row>
    <row r="25561" spans="1:1" ht="13.2" x14ac:dyDescent="0.25">
      <c r="A25561"/>
    </row>
    <row r="25562" spans="1:1" ht="13.2" x14ac:dyDescent="0.25">
      <c r="A25562"/>
    </row>
    <row r="25563" spans="1:1" ht="13.2" x14ac:dyDescent="0.25">
      <c r="A25563"/>
    </row>
    <row r="25564" spans="1:1" ht="13.2" x14ac:dyDescent="0.25">
      <c r="A25564"/>
    </row>
    <row r="25565" spans="1:1" ht="13.2" x14ac:dyDescent="0.25">
      <c r="A25565"/>
    </row>
    <row r="25566" spans="1:1" ht="13.2" x14ac:dyDescent="0.25">
      <c r="A25566"/>
    </row>
    <row r="25567" spans="1:1" ht="13.2" x14ac:dyDescent="0.25">
      <c r="A25567"/>
    </row>
    <row r="25568" spans="1:1" ht="13.2" x14ac:dyDescent="0.25">
      <c r="A25568"/>
    </row>
    <row r="25569" spans="1:1" ht="13.2" x14ac:dyDescent="0.25">
      <c r="A25569"/>
    </row>
    <row r="25570" spans="1:1" ht="13.2" x14ac:dyDescent="0.25">
      <c r="A25570"/>
    </row>
    <row r="25571" spans="1:1" ht="13.2" x14ac:dyDescent="0.25">
      <c r="A25571"/>
    </row>
    <row r="25572" spans="1:1" ht="13.2" x14ac:dyDescent="0.25">
      <c r="A25572"/>
    </row>
    <row r="25573" spans="1:1" ht="13.2" x14ac:dyDescent="0.25">
      <c r="A25573"/>
    </row>
    <row r="25574" spans="1:1" ht="13.2" x14ac:dyDescent="0.25">
      <c r="A25574"/>
    </row>
    <row r="25575" spans="1:1" ht="13.2" x14ac:dyDescent="0.25">
      <c r="A25575"/>
    </row>
    <row r="25576" spans="1:1" ht="13.2" x14ac:dyDescent="0.25">
      <c r="A25576"/>
    </row>
    <row r="25577" spans="1:1" ht="13.2" x14ac:dyDescent="0.25">
      <c r="A25577"/>
    </row>
    <row r="25578" spans="1:1" ht="13.2" x14ac:dyDescent="0.25">
      <c r="A25578"/>
    </row>
    <row r="25579" spans="1:1" ht="13.2" x14ac:dyDescent="0.25">
      <c r="A25579"/>
    </row>
    <row r="25580" spans="1:1" ht="13.2" x14ac:dyDescent="0.25">
      <c r="A25580"/>
    </row>
    <row r="25581" spans="1:1" ht="13.2" x14ac:dyDescent="0.25">
      <c r="A25581"/>
    </row>
    <row r="25582" spans="1:1" ht="13.2" x14ac:dyDescent="0.25">
      <c r="A25582"/>
    </row>
    <row r="25583" spans="1:1" ht="13.2" x14ac:dyDescent="0.25">
      <c r="A25583"/>
    </row>
    <row r="25584" spans="1:1" ht="13.2" x14ac:dyDescent="0.25">
      <c r="A25584"/>
    </row>
    <row r="25585" spans="1:1" ht="13.2" x14ac:dyDescent="0.25">
      <c r="A25585"/>
    </row>
    <row r="25586" spans="1:1" ht="13.2" x14ac:dyDescent="0.25">
      <c r="A25586"/>
    </row>
    <row r="25587" spans="1:1" ht="13.2" x14ac:dyDescent="0.25">
      <c r="A25587"/>
    </row>
    <row r="25588" spans="1:1" ht="13.2" x14ac:dyDescent="0.25">
      <c r="A25588"/>
    </row>
    <row r="25589" spans="1:1" ht="13.2" x14ac:dyDescent="0.25">
      <c r="A25589"/>
    </row>
    <row r="25590" spans="1:1" ht="13.2" x14ac:dyDescent="0.25">
      <c r="A25590"/>
    </row>
    <row r="25591" spans="1:1" ht="13.2" x14ac:dyDescent="0.25">
      <c r="A25591"/>
    </row>
    <row r="25592" spans="1:1" ht="13.2" x14ac:dyDescent="0.25">
      <c r="A25592"/>
    </row>
    <row r="25593" spans="1:1" ht="13.2" x14ac:dyDescent="0.25">
      <c r="A25593"/>
    </row>
    <row r="25594" spans="1:1" ht="13.2" x14ac:dyDescent="0.25">
      <c r="A25594"/>
    </row>
    <row r="25595" spans="1:1" ht="13.2" x14ac:dyDescent="0.25">
      <c r="A25595"/>
    </row>
    <row r="25596" spans="1:1" ht="13.2" x14ac:dyDescent="0.25">
      <c r="A25596"/>
    </row>
    <row r="25597" spans="1:1" ht="13.2" x14ac:dyDescent="0.25">
      <c r="A25597"/>
    </row>
    <row r="25598" spans="1:1" ht="13.2" x14ac:dyDescent="0.25">
      <c r="A25598"/>
    </row>
    <row r="25599" spans="1:1" ht="13.2" x14ac:dyDescent="0.25">
      <c r="A25599"/>
    </row>
    <row r="25600" spans="1:1" ht="13.2" x14ac:dyDescent="0.25">
      <c r="A25600"/>
    </row>
    <row r="25601" spans="1:1" ht="13.2" x14ac:dyDescent="0.25">
      <c r="A25601"/>
    </row>
    <row r="25602" spans="1:1" ht="13.2" x14ac:dyDescent="0.25">
      <c r="A25602"/>
    </row>
    <row r="25603" spans="1:1" ht="13.2" x14ac:dyDescent="0.25">
      <c r="A25603"/>
    </row>
    <row r="25604" spans="1:1" ht="13.2" x14ac:dyDescent="0.25">
      <c r="A25604"/>
    </row>
    <row r="25605" spans="1:1" ht="13.2" x14ac:dyDescent="0.25">
      <c r="A25605"/>
    </row>
    <row r="25606" spans="1:1" ht="13.2" x14ac:dyDescent="0.25">
      <c r="A25606"/>
    </row>
    <row r="25607" spans="1:1" ht="13.2" x14ac:dyDescent="0.25">
      <c r="A25607"/>
    </row>
    <row r="25608" spans="1:1" ht="13.2" x14ac:dyDescent="0.25">
      <c r="A25608"/>
    </row>
    <row r="25609" spans="1:1" ht="13.2" x14ac:dyDescent="0.25">
      <c r="A25609"/>
    </row>
    <row r="25610" spans="1:1" ht="13.2" x14ac:dyDescent="0.25">
      <c r="A25610"/>
    </row>
    <row r="25611" spans="1:1" ht="13.2" x14ac:dyDescent="0.25">
      <c r="A25611"/>
    </row>
    <row r="25612" spans="1:1" ht="13.2" x14ac:dyDescent="0.25">
      <c r="A25612"/>
    </row>
    <row r="25613" spans="1:1" ht="13.2" x14ac:dyDescent="0.25">
      <c r="A25613"/>
    </row>
    <row r="25614" spans="1:1" ht="13.2" x14ac:dyDescent="0.25">
      <c r="A25614"/>
    </row>
    <row r="25615" spans="1:1" ht="13.2" x14ac:dyDescent="0.25">
      <c r="A25615"/>
    </row>
    <row r="25616" spans="1:1" ht="13.2" x14ac:dyDescent="0.25">
      <c r="A25616"/>
    </row>
    <row r="25617" spans="1:1" ht="13.2" x14ac:dyDescent="0.25">
      <c r="A25617"/>
    </row>
    <row r="25618" spans="1:1" ht="13.2" x14ac:dyDescent="0.25">
      <c r="A25618"/>
    </row>
    <row r="25619" spans="1:1" ht="13.2" x14ac:dyDescent="0.25">
      <c r="A25619"/>
    </row>
    <row r="25620" spans="1:1" ht="13.2" x14ac:dyDescent="0.25">
      <c r="A25620"/>
    </row>
    <row r="25621" spans="1:1" ht="13.2" x14ac:dyDescent="0.25">
      <c r="A25621"/>
    </row>
    <row r="25622" spans="1:1" ht="13.2" x14ac:dyDescent="0.25">
      <c r="A25622"/>
    </row>
    <row r="25623" spans="1:1" ht="13.2" x14ac:dyDescent="0.25">
      <c r="A25623"/>
    </row>
    <row r="25624" spans="1:1" ht="13.2" x14ac:dyDescent="0.25">
      <c r="A25624"/>
    </row>
    <row r="25625" spans="1:1" ht="13.2" x14ac:dyDescent="0.25">
      <c r="A25625"/>
    </row>
    <row r="25626" spans="1:1" ht="13.2" x14ac:dyDescent="0.25">
      <c r="A25626"/>
    </row>
    <row r="25627" spans="1:1" ht="13.2" x14ac:dyDescent="0.25">
      <c r="A25627"/>
    </row>
    <row r="25628" spans="1:1" ht="13.2" x14ac:dyDescent="0.25">
      <c r="A25628"/>
    </row>
    <row r="25629" spans="1:1" ht="13.2" x14ac:dyDescent="0.25">
      <c r="A25629"/>
    </row>
    <row r="25630" spans="1:1" ht="13.2" x14ac:dyDescent="0.25">
      <c r="A25630"/>
    </row>
    <row r="25631" spans="1:1" ht="13.2" x14ac:dyDescent="0.25">
      <c r="A25631"/>
    </row>
    <row r="25632" spans="1:1" ht="13.2" x14ac:dyDescent="0.25">
      <c r="A25632"/>
    </row>
    <row r="25633" spans="1:1" ht="13.2" x14ac:dyDescent="0.25">
      <c r="A25633"/>
    </row>
    <row r="25634" spans="1:1" ht="13.2" x14ac:dyDescent="0.25">
      <c r="A25634"/>
    </row>
    <row r="25635" spans="1:1" ht="13.2" x14ac:dyDescent="0.25">
      <c r="A25635"/>
    </row>
    <row r="25636" spans="1:1" ht="13.2" x14ac:dyDescent="0.25">
      <c r="A25636"/>
    </row>
    <row r="25637" spans="1:1" ht="13.2" x14ac:dyDescent="0.25">
      <c r="A25637"/>
    </row>
    <row r="25638" spans="1:1" ht="13.2" x14ac:dyDescent="0.25">
      <c r="A25638"/>
    </row>
    <row r="25639" spans="1:1" ht="13.2" x14ac:dyDescent="0.25">
      <c r="A25639"/>
    </row>
    <row r="25640" spans="1:1" ht="13.2" x14ac:dyDescent="0.25">
      <c r="A25640"/>
    </row>
    <row r="25641" spans="1:1" ht="13.2" x14ac:dyDescent="0.25">
      <c r="A25641"/>
    </row>
    <row r="25642" spans="1:1" ht="13.2" x14ac:dyDescent="0.25">
      <c r="A25642"/>
    </row>
    <row r="25643" spans="1:1" ht="13.2" x14ac:dyDescent="0.25">
      <c r="A25643"/>
    </row>
    <row r="25644" spans="1:1" ht="13.2" x14ac:dyDescent="0.25">
      <c r="A25644"/>
    </row>
    <row r="25645" spans="1:1" ht="13.2" x14ac:dyDescent="0.25">
      <c r="A25645"/>
    </row>
    <row r="25646" spans="1:1" ht="13.2" x14ac:dyDescent="0.25">
      <c r="A25646"/>
    </row>
    <row r="25647" spans="1:1" ht="13.2" x14ac:dyDescent="0.25">
      <c r="A25647"/>
    </row>
    <row r="25648" spans="1:1" ht="13.2" x14ac:dyDescent="0.25">
      <c r="A25648"/>
    </row>
    <row r="25649" spans="1:1" ht="13.2" x14ac:dyDescent="0.25">
      <c r="A25649"/>
    </row>
    <row r="25650" spans="1:1" ht="13.2" x14ac:dyDescent="0.25">
      <c r="A25650"/>
    </row>
    <row r="25651" spans="1:1" ht="13.2" x14ac:dyDescent="0.25">
      <c r="A25651"/>
    </row>
    <row r="25652" spans="1:1" ht="13.2" x14ac:dyDescent="0.25">
      <c r="A25652"/>
    </row>
    <row r="25653" spans="1:1" ht="13.2" x14ac:dyDescent="0.25">
      <c r="A25653"/>
    </row>
    <row r="25654" spans="1:1" ht="13.2" x14ac:dyDescent="0.25">
      <c r="A25654"/>
    </row>
    <row r="25655" spans="1:1" ht="13.2" x14ac:dyDescent="0.25">
      <c r="A25655"/>
    </row>
    <row r="25656" spans="1:1" ht="13.2" x14ac:dyDescent="0.25">
      <c r="A25656"/>
    </row>
    <row r="25657" spans="1:1" ht="13.2" x14ac:dyDescent="0.25">
      <c r="A25657"/>
    </row>
    <row r="25658" spans="1:1" ht="13.2" x14ac:dyDescent="0.25">
      <c r="A25658"/>
    </row>
    <row r="25659" spans="1:1" ht="13.2" x14ac:dyDescent="0.25">
      <c r="A25659"/>
    </row>
    <row r="25660" spans="1:1" ht="13.2" x14ac:dyDescent="0.25">
      <c r="A25660"/>
    </row>
    <row r="25661" spans="1:1" ht="13.2" x14ac:dyDescent="0.25">
      <c r="A25661"/>
    </row>
    <row r="25662" spans="1:1" ht="13.2" x14ac:dyDescent="0.25">
      <c r="A25662"/>
    </row>
    <row r="25663" spans="1:1" ht="13.2" x14ac:dyDescent="0.25">
      <c r="A25663"/>
    </row>
    <row r="25664" spans="1:1" ht="13.2" x14ac:dyDescent="0.25">
      <c r="A25664"/>
    </row>
    <row r="25665" spans="1:1" ht="13.2" x14ac:dyDescent="0.25">
      <c r="A25665"/>
    </row>
    <row r="25666" spans="1:1" ht="13.2" x14ac:dyDescent="0.25">
      <c r="A25666"/>
    </row>
    <row r="25667" spans="1:1" ht="13.2" x14ac:dyDescent="0.25">
      <c r="A25667"/>
    </row>
    <row r="25668" spans="1:1" ht="13.2" x14ac:dyDescent="0.25">
      <c r="A25668"/>
    </row>
    <row r="25669" spans="1:1" ht="13.2" x14ac:dyDescent="0.25">
      <c r="A25669"/>
    </row>
    <row r="25670" spans="1:1" ht="13.2" x14ac:dyDescent="0.25">
      <c r="A25670"/>
    </row>
    <row r="25671" spans="1:1" ht="13.2" x14ac:dyDescent="0.25">
      <c r="A25671"/>
    </row>
    <row r="25672" spans="1:1" ht="13.2" x14ac:dyDescent="0.25">
      <c r="A25672"/>
    </row>
    <row r="25673" spans="1:1" ht="13.2" x14ac:dyDescent="0.25">
      <c r="A25673"/>
    </row>
    <row r="25674" spans="1:1" ht="13.2" x14ac:dyDescent="0.25">
      <c r="A25674"/>
    </row>
    <row r="25675" spans="1:1" ht="13.2" x14ac:dyDescent="0.25">
      <c r="A25675"/>
    </row>
    <row r="25676" spans="1:1" ht="13.2" x14ac:dyDescent="0.25">
      <c r="A25676"/>
    </row>
    <row r="25677" spans="1:1" ht="13.2" x14ac:dyDescent="0.25">
      <c r="A25677"/>
    </row>
    <row r="25678" spans="1:1" ht="13.2" x14ac:dyDescent="0.25">
      <c r="A25678"/>
    </row>
    <row r="25679" spans="1:1" ht="13.2" x14ac:dyDescent="0.25">
      <c r="A25679"/>
    </row>
    <row r="25680" spans="1:1" ht="13.2" x14ac:dyDescent="0.25">
      <c r="A25680"/>
    </row>
    <row r="25681" spans="1:1" ht="13.2" x14ac:dyDescent="0.25">
      <c r="A25681"/>
    </row>
    <row r="25682" spans="1:1" ht="13.2" x14ac:dyDescent="0.25">
      <c r="A25682"/>
    </row>
    <row r="25683" spans="1:1" ht="13.2" x14ac:dyDescent="0.25">
      <c r="A25683"/>
    </row>
    <row r="25684" spans="1:1" ht="13.2" x14ac:dyDescent="0.25">
      <c r="A25684"/>
    </row>
    <row r="25685" spans="1:1" ht="13.2" x14ac:dyDescent="0.25">
      <c r="A25685"/>
    </row>
    <row r="25686" spans="1:1" ht="13.2" x14ac:dyDescent="0.25">
      <c r="A25686"/>
    </row>
    <row r="25687" spans="1:1" ht="13.2" x14ac:dyDescent="0.25">
      <c r="A25687"/>
    </row>
    <row r="25688" spans="1:1" ht="13.2" x14ac:dyDescent="0.25">
      <c r="A25688"/>
    </row>
    <row r="25689" spans="1:1" ht="13.2" x14ac:dyDescent="0.25">
      <c r="A25689"/>
    </row>
    <row r="25690" spans="1:1" ht="13.2" x14ac:dyDescent="0.25">
      <c r="A25690"/>
    </row>
    <row r="25691" spans="1:1" ht="13.2" x14ac:dyDescent="0.25">
      <c r="A25691"/>
    </row>
    <row r="25692" spans="1:1" ht="13.2" x14ac:dyDescent="0.25">
      <c r="A25692"/>
    </row>
    <row r="25693" spans="1:1" ht="13.2" x14ac:dyDescent="0.25">
      <c r="A25693"/>
    </row>
    <row r="25694" spans="1:1" ht="13.2" x14ac:dyDescent="0.25">
      <c r="A25694"/>
    </row>
    <row r="25695" spans="1:1" ht="13.2" x14ac:dyDescent="0.25">
      <c r="A25695"/>
    </row>
    <row r="25696" spans="1:1" ht="13.2" x14ac:dyDescent="0.25">
      <c r="A25696"/>
    </row>
    <row r="25697" spans="1:1" ht="13.2" x14ac:dyDescent="0.25">
      <c r="A25697"/>
    </row>
    <row r="25698" spans="1:1" ht="13.2" x14ac:dyDescent="0.25">
      <c r="A25698"/>
    </row>
    <row r="25699" spans="1:1" ht="13.2" x14ac:dyDescent="0.25">
      <c r="A25699"/>
    </row>
    <row r="25700" spans="1:1" ht="13.2" x14ac:dyDescent="0.25">
      <c r="A25700"/>
    </row>
    <row r="25701" spans="1:1" ht="13.2" x14ac:dyDescent="0.25">
      <c r="A25701"/>
    </row>
    <row r="25702" spans="1:1" ht="13.2" x14ac:dyDescent="0.25">
      <c r="A25702"/>
    </row>
    <row r="25703" spans="1:1" ht="13.2" x14ac:dyDescent="0.25">
      <c r="A25703"/>
    </row>
    <row r="25704" spans="1:1" ht="13.2" x14ac:dyDescent="0.25">
      <c r="A25704"/>
    </row>
    <row r="25705" spans="1:1" ht="13.2" x14ac:dyDescent="0.25">
      <c r="A25705"/>
    </row>
    <row r="25706" spans="1:1" ht="13.2" x14ac:dyDescent="0.25">
      <c r="A25706"/>
    </row>
    <row r="25707" spans="1:1" ht="13.2" x14ac:dyDescent="0.25">
      <c r="A25707"/>
    </row>
    <row r="25708" spans="1:1" ht="13.2" x14ac:dyDescent="0.25">
      <c r="A25708"/>
    </row>
    <row r="25709" spans="1:1" ht="13.2" x14ac:dyDescent="0.25">
      <c r="A25709"/>
    </row>
    <row r="25710" spans="1:1" ht="13.2" x14ac:dyDescent="0.25">
      <c r="A25710"/>
    </row>
    <row r="25711" spans="1:1" ht="13.2" x14ac:dyDescent="0.25">
      <c r="A25711"/>
    </row>
    <row r="25712" spans="1:1" ht="13.2" x14ac:dyDescent="0.25">
      <c r="A25712"/>
    </row>
    <row r="25713" spans="1:1" ht="13.2" x14ac:dyDescent="0.25">
      <c r="A25713"/>
    </row>
    <row r="25714" spans="1:1" ht="13.2" x14ac:dyDescent="0.25">
      <c r="A25714"/>
    </row>
    <row r="25715" spans="1:1" ht="13.2" x14ac:dyDescent="0.25">
      <c r="A25715"/>
    </row>
    <row r="25716" spans="1:1" ht="13.2" x14ac:dyDescent="0.25">
      <c r="A25716"/>
    </row>
    <row r="25717" spans="1:1" ht="13.2" x14ac:dyDescent="0.25">
      <c r="A25717"/>
    </row>
    <row r="25718" spans="1:1" ht="13.2" x14ac:dyDescent="0.25">
      <c r="A25718"/>
    </row>
    <row r="25719" spans="1:1" ht="13.2" x14ac:dyDescent="0.25">
      <c r="A25719"/>
    </row>
    <row r="25720" spans="1:1" ht="13.2" x14ac:dyDescent="0.25">
      <c r="A25720"/>
    </row>
    <row r="25721" spans="1:1" ht="13.2" x14ac:dyDescent="0.25">
      <c r="A25721"/>
    </row>
    <row r="25722" spans="1:1" ht="13.2" x14ac:dyDescent="0.25">
      <c r="A25722"/>
    </row>
    <row r="25723" spans="1:1" ht="13.2" x14ac:dyDescent="0.25">
      <c r="A25723"/>
    </row>
    <row r="25724" spans="1:1" ht="13.2" x14ac:dyDescent="0.25">
      <c r="A25724"/>
    </row>
    <row r="25725" spans="1:1" ht="13.2" x14ac:dyDescent="0.25">
      <c r="A25725"/>
    </row>
    <row r="25726" spans="1:1" ht="13.2" x14ac:dyDescent="0.25">
      <c r="A25726"/>
    </row>
    <row r="25727" spans="1:1" ht="13.2" x14ac:dyDescent="0.25">
      <c r="A25727"/>
    </row>
    <row r="25728" spans="1:1" ht="13.2" x14ac:dyDescent="0.25">
      <c r="A25728"/>
    </row>
    <row r="25729" spans="1:1" ht="13.2" x14ac:dyDescent="0.25">
      <c r="A25729"/>
    </row>
    <row r="25730" spans="1:1" ht="13.2" x14ac:dyDescent="0.25">
      <c r="A25730"/>
    </row>
    <row r="25731" spans="1:1" ht="13.2" x14ac:dyDescent="0.25">
      <c r="A25731"/>
    </row>
    <row r="25732" spans="1:1" ht="13.2" x14ac:dyDescent="0.25">
      <c r="A25732"/>
    </row>
    <row r="25733" spans="1:1" ht="13.2" x14ac:dyDescent="0.25">
      <c r="A25733"/>
    </row>
    <row r="25734" spans="1:1" ht="13.2" x14ac:dyDescent="0.25">
      <c r="A25734"/>
    </row>
    <row r="25735" spans="1:1" ht="13.2" x14ac:dyDescent="0.25">
      <c r="A25735"/>
    </row>
    <row r="25736" spans="1:1" ht="13.2" x14ac:dyDescent="0.25">
      <c r="A25736"/>
    </row>
    <row r="25737" spans="1:1" ht="13.2" x14ac:dyDescent="0.25">
      <c r="A25737"/>
    </row>
    <row r="25738" spans="1:1" ht="13.2" x14ac:dyDescent="0.25">
      <c r="A25738"/>
    </row>
    <row r="25739" spans="1:1" ht="13.2" x14ac:dyDescent="0.25">
      <c r="A25739"/>
    </row>
    <row r="25740" spans="1:1" ht="13.2" x14ac:dyDescent="0.25">
      <c r="A25740"/>
    </row>
    <row r="25741" spans="1:1" ht="13.2" x14ac:dyDescent="0.25">
      <c r="A25741"/>
    </row>
    <row r="25742" spans="1:1" ht="13.2" x14ac:dyDescent="0.25">
      <c r="A25742"/>
    </row>
    <row r="25743" spans="1:1" ht="13.2" x14ac:dyDescent="0.25">
      <c r="A25743"/>
    </row>
    <row r="25744" spans="1:1" ht="13.2" x14ac:dyDescent="0.25">
      <c r="A25744"/>
    </row>
    <row r="25745" spans="1:1" ht="13.2" x14ac:dyDescent="0.25">
      <c r="A25745"/>
    </row>
    <row r="25746" spans="1:1" ht="13.2" x14ac:dyDescent="0.25">
      <c r="A25746"/>
    </row>
    <row r="25747" spans="1:1" ht="13.2" x14ac:dyDescent="0.25">
      <c r="A25747"/>
    </row>
    <row r="25748" spans="1:1" ht="13.2" x14ac:dyDescent="0.25">
      <c r="A25748"/>
    </row>
    <row r="25749" spans="1:1" ht="13.2" x14ac:dyDescent="0.25">
      <c r="A25749"/>
    </row>
    <row r="25750" spans="1:1" ht="13.2" x14ac:dyDescent="0.25">
      <c r="A25750"/>
    </row>
    <row r="25751" spans="1:1" ht="13.2" x14ac:dyDescent="0.25">
      <c r="A25751"/>
    </row>
    <row r="25752" spans="1:1" ht="13.2" x14ac:dyDescent="0.25">
      <c r="A25752"/>
    </row>
    <row r="25753" spans="1:1" ht="13.2" x14ac:dyDescent="0.25">
      <c r="A25753"/>
    </row>
    <row r="25754" spans="1:1" ht="13.2" x14ac:dyDescent="0.25">
      <c r="A25754"/>
    </row>
    <row r="25755" spans="1:1" ht="13.2" x14ac:dyDescent="0.25">
      <c r="A25755"/>
    </row>
    <row r="25756" spans="1:1" ht="13.2" x14ac:dyDescent="0.25">
      <c r="A25756"/>
    </row>
    <row r="25757" spans="1:1" ht="13.2" x14ac:dyDescent="0.25">
      <c r="A25757"/>
    </row>
    <row r="25758" spans="1:1" ht="13.2" x14ac:dyDescent="0.25">
      <c r="A25758"/>
    </row>
    <row r="25759" spans="1:1" ht="13.2" x14ac:dyDescent="0.25">
      <c r="A25759"/>
    </row>
    <row r="25760" spans="1:1" ht="13.2" x14ac:dyDescent="0.25">
      <c r="A25760"/>
    </row>
    <row r="25761" spans="1:1" ht="13.2" x14ac:dyDescent="0.25">
      <c r="A25761"/>
    </row>
    <row r="25762" spans="1:1" ht="13.2" x14ac:dyDescent="0.25">
      <c r="A25762"/>
    </row>
    <row r="25763" spans="1:1" ht="13.2" x14ac:dyDescent="0.25">
      <c r="A25763"/>
    </row>
    <row r="25764" spans="1:1" ht="13.2" x14ac:dyDescent="0.25">
      <c r="A25764"/>
    </row>
    <row r="25765" spans="1:1" ht="13.2" x14ac:dyDescent="0.25">
      <c r="A25765"/>
    </row>
    <row r="25766" spans="1:1" ht="13.2" x14ac:dyDescent="0.25">
      <c r="A25766"/>
    </row>
    <row r="25767" spans="1:1" ht="13.2" x14ac:dyDescent="0.25">
      <c r="A25767"/>
    </row>
    <row r="25768" spans="1:1" ht="13.2" x14ac:dyDescent="0.25">
      <c r="A25768"/>
    </row>
    <row r="25769" spans="1:1" ht="13.2" x14ac:dyDescent="0.25">
      <c r="A25769"/>
    </row>
    <row r="25770" spans="1:1" ht="13.2" x14ac:dyDescent="0.25">
      <c r="A25770"/>
    </row>
    <row r="25771" spans="1:1" ht="13.2" x14ac:dyDescent="0.25">
      <c r="A25771"/>
    </row>
    <row r="25772" spans="1:1" ht="13.2" x14ac:dyDescent="0.25">
      <c r="A25772"/>
    </row>
    <row r="25773" spans="1:1" ht="13.2" x14ac:dyDescent="0.25">
      <c r="A25773"/>
    </row>
    <row r="25774" spans="1:1" ht="13.2" x14ac:dyDescent="0.25">
      <c r="A25774"/>
    </row>
    <row r="25775" spans="1:1" ht="13.2" x14ac:dyDescent="0.25">
      <c r="A25775"/>
    </row>
    <row r="25776" spans="1:1" ht="13.2" x14ac:dyDescent="0.25">
      <c r="A25776"/>
    </row>
    <row r="25777" spans="1:1" ht="13.2" x14ac:dyDescent="0.25">
      <c r="A25777"/>
    </row>
    <row r="25778" spans="1:1" ht="13.2" x14ac:dyDescent="0.25">
      <c r="A25778"/>
    </row>
    <row r="25779" spans="1:1" ht="13.2" x14ac:dyDescent="0.25">
      <c r="A25779"/>
    </row>
    <row r="25780" spans="1:1" ht="13.2" x14ac:dyDescent="0.25">
      <c r="A25780"/>
    </row>
    <row r="25781" spans="1:1" ht="13.2" x14ac:dyDescent="0.25">
      <c r="A25781"/>
    </row>
    <row r="25782" spans="1:1" ht="13.2" x14ac:dyDescent="0.25">
      <c r="A25782"/>
    </row>
    <row r="25783" spans="1:1" ht="13.2" x14ac:dyDescent="0.25">
      <c r="A25783"/>
    </row>
    <row r="25784" spans="1:1" ht="13.2" x14ac:dyDescent="0.25">
      <c r="A25784"/>
    </row>
    <row r="25785" spans="1:1" ht="13.2" x14ac:dyDescent="0.25">
      <c r="A25785"/>
    </row>
    <row r="25786" spans="1:1" ht="13.2" x14ac:dyDescent="0.25">
      <c r="A25786"/>
    </row>
    <row r="25787" spans="1:1" ht="13.2" x14ac:dyDescent="0.25">
      <c r="A25787"/>
    </row>
    <row r="25788" spans="1:1" ht="13.2" x14ac:dyDescent="0.25">
      <c r="A25788"/>
    </row>
    <row r="25789" spans="1:1" ht="13.2" x14ac:dyDescent="0.25">
      <c r="A25789"/>
    </row>
    <row r="25790" spans="1:1" ht="13.2" x14ac:dyDescent="0.25">
      <c r="A25790"/>
    </row>
    <row r="25791" spans="1:1" ht="13.2" x14ac:dyDescent="0.25">
      <c r="A25791"/>
    </row>
    <row r="25792" spans="1:1" ht="13.2" x14ac:dyDescent="0.25">
      <c r="A25792"/>
    </row>
    <row r="25793" spans="1:1" ht="13.2" x14ac:dyDescent="0.25">
      <c r="A25793"/>
    </row>
    <row r="25794" spans="1:1" ht="13.2" x14ac:dyDescent="0.25">
      <c r="A25794"/>
    </row>
    <row r="25795" spans="1:1" ht="13.2" x14ac:dyDescent="0.25">
      <c r="A25795"/>
    </row>
    <row r="25796" spans="1:1" ht="13.2" x14ac:dyDescent="0.25">
      <c r="A25796"/>
    </row>
    <row r="25797" spans="1:1" ht="13.2" x14ac:dyDescent="0.25">
      <c r="A25797"/>
    </row>
    <row r="25798" spans="1:1" ht="13.2" x14ac:dyDescent="0.25">
      <c r="A25798"/>
    </row>
    <row r="25799" spans="1:1" ht="13.2" x14ac:dyDescent="0.25">
      <c r="A25799"/>
    </row>
    <row r="25800" spans="1:1" ht="13.2" x14ac:dyDescent="0.25">
      <c r="A25800"/>
    </row>
    <row r="25801" spans="1:1" ht="13.2" x14ac:dyDescent="0.25">
      <c r="A25801"/>
    </row>
    <row r="25802" spans="1:1" ht="13.2" x14ac:dyDescent="0.25">
      <c r="A25802"/>
    </row>
    <row r="25803" spans="1:1" ht="13.2" x14ac:dyDescent="0.25">
      <c r="A25803"/>
    </row>
    <row r="25804" spans="1:1" ht="13.2" x14ac:dyDescent="0.25">
      <c r="A25804"/>
    </row>
    <row r="25805" spans="1:1" ht="13.2" x14ac:dyDescent="0.25">
      <c r="A25805"/>
    </row>
    <row r="25806" spans="1:1" ht="13.2" x14ac:dyDescent="0.25">
      <c r="A25806"/>
    </row>
    <row r="25807" spans="1:1" ht="13.2" x14ac:dyDescent="0.25">
      <c r="A25807"/>
    </row>
    <row r="25808" spans="1:1" ht="13.2" x14ac:dyDescent="0.25">
      <c r="A25808"/>
    </row>
    <row r="25809" spans="1:1" ht="13.2" x14ac:dyDescent="0.25">
      <c r="A25809"/>
    </row>
    <row r="25810" spans="1:1" ht="13.2" x14ac:dyDescent="0.25">
      <c r="A25810"/>
    </row>
    <row r="25811" spans="1:1" ht="13.2" x14ac:dyDescent="0.25">
      <c r="A25811"/>
    </row>
    <row r="25812" spans="1:1" ht="13.2" x14ac:dyDescent="0.25">
      <c r="A25812"/>
    </row>
    <row r="25813" spans="1:1" ht="13.2" x14ac:dyDescent="0.25">
      <c r="A25813"/>
    </row>
    <row r="25814" spans="1:1" ht="13.2" x14ac:dyDescent="0.25">
      <c r="A25814"/>
    </row>
    <row r="25815" spans="1:1" ht="13.2" x14ac:dyDescent="0.25">
      <c r="A25815"/>
    </row>
    <row r="25816" spans="1:1" ht="13.2" x14ac:dyDescent="0.25">
      <c r="A25816"/>
    </row>
    <row r="25817" spans="1:1" ht="13.2" x14ac:dyDescent="0.25">
      <c r="A25817"/>
    </row>
    <row r="25818" spans="1:1" ht="13.2" x14ac:dyDescent="0.25">
      <c r="A25818"/>
    </row>
    <row r="25819" spans="1:1" ht="13.2" x14ac:dyDescent="0.25">
      <c r="A25819"/>
    </row>
    <row r="25820" spans="1:1" ht="13.2" x14ac:dyDescent="0.25">
      <c r="A25820"/>
    </row>
    <row r="25821" spans="1:1" ht="13.2" x14ac:dyDescent="0.25">
      <c r="A25821"/>
    </row>
    <row r="25822" spans="1:1" ht="13.2" x14ac:dyDescent="0.25">
      <c r="A25822"/>
    </row>
    <row r="25823" spans="1:1" ht="13.2" x14ac:dyDescent="0.25">
      <c r="A25823"/>
    </row>
    <row r="25824" spans="1:1" ht="13.2" x14ac:dyDescent="0.25">
      <c r="A25824"/>
    </row>
    <row r="25825" spans="1:1" ht="13.2" x14ac:dyDescent="0.25">
      <c r="A25825"/>
    </row>
    <row r="25826" spans="1:1" ht="13.2" x14ac:dyDescent="0.25">
      <c r="A25826"/>
    </row>
    <row r="25827" spans="1:1" ht="13.2" x14ac:dyDescent="0.25">
      <c r="A25827"/>
    </row>
    <row r="25828" spans="1:1" ht="13.2" x14ac:dyDescent="0.25">
      <c r="A25828"/>
    </row>
    <row r="25829" spans="1:1" ht="13.2" x14ac:dyDescent="0.25">
      <c r="A25829"/>
    </row>
    <row r="25830" spans="1:1" ht="13.2" x14ac:dyDescent="0.25">
      <c r="A25830"/>
    </row>
    <row r="25831" spans="1:1" ht="13.2" x14ac:dyDescent="0.25">
      <c r="A25831"/>
    </row>
    <row r="25832" spans="1:1" ht="13.2" x14ac:dyDescent="0.25">
      <c r="A25832"/>
    </row>
    <row r="25833" spans="1:1" ht="13.2" x14ac:dyDescent="0.25">
      <c r="A25833"/>
    </row>
    <row r="25834" spans="1:1" ht="13.2" x14ac:dyDescent="0.25">
      <c r="A25834"/>
    </row>
    <row r="25835" spans="1:1" ht="13.2" x14ac:dyDescent="0.25">
      <c r="A25835"/>
    </row>
    <row r="25836" spans="1:1" ht="13.2" x14ac:dyDescent="0.25">
      <c r="A25836"/>
    </row>
    <row r="25837" spans="1:1" ht="13.2" x14ac:dyDescent="0.25">
      <c r="A25837"/>
    </row>
    <row r="25838" spans="1:1" ht="13.2" x14ac:dyDescent="0.25">
      <c r="A25838"/>
    </row>
    <row r="25839" spans="1:1" ht="13.2" x14ac:dyDescent="0.25">
      <c r="A25839"/>
    </row>
    <row r="25840" spans="1:1" ht="13.2" x14ac:dyDescent="0.25">
      <c r="A25840"/>
    </row>
    <row r="25841" spans="1:1" ht="13.2" x14ac:dyDescent="0.25">
      <c r="A25841"/>
    </row>
    <row r="25842" spans="1:1" ht="13.2" x14ac:dyDescent="0.25">
      <c r="A25842"/>
    </row>
    <row r="25843" spans="1:1" ht="13.2" x14ac:dyDescent="0.25">
      <c r="A25843"/>
    </row>
    <row r="25844" spans="1:1" ht="13.2" x14ac:dyDescent="0.25">
      <c r="A25844"/>
    </row>
    <row r="25845" spans="1:1" ht="13.2" x14ac:dyDescent="0.25">
      <c r="A25845"/>
    </row>
    <row r="25846" spans="1:1" ht="13.2" x14ac:dyDescent="0.25">
      <c r="A25846"/>
    </row>
    <row r="25847" spans="1:1" ht="13.2" x14ac:dyDescent="0.25">
      <c r="A25847"/>
    </row>
    <row r="25848" spans="1:1" ht="13.2" x14ac:dyDescent="0.25">
      <c r="A25848"/>
    </row>
    <row r="25849" spans="1:1" ht="13.2" x14ac:dyDescent="0.25">
      <c r="A25849"/>
    </row>
    <row r="25850" spans="1:1" ht="13.2" x14ac:dyDescent="0.25">
      <c r="A25850"/>
    </row>
    <row r="25851" spans="1:1" ht="13.2" x14ac:dyDescent="0.25">
      <c r="A25851"/>
    </row>
    <row r="25852" spans="1:1" ht="13.2" x14ac:dyDescent="0.25">
      <c r="A25852"/>
    </row>
    <row r="25853" spans="1:1" ht="13.2" x14ac:dyDescent="0.25">
      <c r="A25853"/>
    </row>
    <row r="25854" spans="1:1" ht="13.2" x14ac:dyDescent="0.25">
      <c r="A25854"/>
    </row>
    <row r="25855" spans="1:1" ht="13.2" x14ac:dyDescent="0.25">
      <c r="A25855"/>
    </row>
    <row r="25856" spans="1:1" ht="13.2" x14ac:dyDescent="0.25">
      <c r="A25856"/>
    </row>
    <row r="25857" spans="1:1" ht="13.2" x14ac:dyDescent="0.25">
      <c r="A25857"/>
    </row>
    <row r="25858" spans="1:1" ht="13.2" x14ac:dyDescent="0.25">
      <c r="A25858"/>
    </row>
    <row r="25859" spans="1:1" ht="13.2" x14ac:dyDescent="0.25">
      <c r="A25859"/>
    </row>
    <row r="25860" spans="1:1" ht="13.2" x14ac:dyDescent="0.25">
      <c r="A25860"/>
    </row>
    <row r="25861" spans="1:1" ht="13.2" x14ac:dyDescent="0.25">
      <c r="A25861"/>
    </row>
    <row r="25862" spans="1:1" ht="13.2" x14ac:dyDescent="0.25">
      <c r="A25862"/>
    </row>
    <row r="25863" spans="1:1" ht="13.2" x14ac:dyDescent="0.25">
      <c r="A25863"/>
    </row>
    <row r="25864" spans="1:1" ht="13.2" x14ac:dyDescent="0.25">
      <c r="A25864"/>
    </row>
    <row r="25865" spans="1:1" ht="13.2" x14ac:dyDescent="0.25">
      <c r="A25865"/>
    </row>
    <row r="25866" spans="1:1" ht="13.2" x14ac:dyDescent="0.25">
      <c r="A25866"/>
    </row>
    <row r="25867" spans="1:1" ht="13.2" x14ac:dyDescent="0.25">
      <c r="A25867"/>
    </row>
    <row r="25868" spans="1:1" ht="13.2" x14ac:dyDescent="0.25">
      <c r="A25868"/>
    </row>
    <row r="25869" spans="1:1" ht="13.2" x14ac:dyDescent="0.25">
      <c r="A25869"/>
    </row>
    <row r="25870" spans="1:1" ht="13.2" x14ac:dyDescent="0.25">
      <c r="A25870"/>
    </row>
    <row r="25871" spans="1:1" ht="13.2" x14ac:dyDescent="0.25">
      <c r="A25871"/>
    </row>
    <row r="25872" spans="1:1" ht="13.2" x14ac:dyDescent="0.25">
      <c r="A25872"/>
    </row>
    <row r="25873" spans="1:1" ht="13.2" x14ac:dyDescent="0.25">
      <c r="A25873"/>
    </row>
    <row r="25874" spans="1:1" ht="13.2" x14ac:dyDescent="0.25">
      <c r="A25874"/>
    </row>
    <row r="25875" spans="1:1" ht="13.2" x14ac:dyDescent="0.25">
      <c r="A25875"/>
    </row>
    <row r="25876" spans="1:1" ht="13.2" x14ac:dyDescent="0.25">
      <c r="A25876"/>
    </row>
    <row r="25877" spans="1:1" ht="13.2" x14ac:dyDescent="0.25">
      <c r="A25877"/>
    </row>
    <row r="25878" spans="1:1" ht="13.2" x14ac:dyDescent="0.25">
      <c r="A25878"/>
    </row>
    <row r="25879" spans="1:1" ht="13.2" x14ac:dyDescent="0.25">
      <c r="A25879"/>
    </row>
    <row r="25880" spans="1:1" ht="13.2" x14ac:dyDescent="0.25">
      <c r="A25880"/>
    </row>
    <row r="25881" spans="1:1" ht="13.2" x14ac:dyDescent="0.25">
      <c r="A25881"/>
    </row>
    <row r="25882" spans="1:1" ht="13.2" x14ac:dyDescent="0.25">
      <c r="A25882"/>
    </row>
    <row r="25883" spans="1:1" ht="13.2" x14ac:dyDescent="0.25">
      <c r="A25883"/>
    </row>
    <row r="25884" spans="1:1" ht="13.2" x14ac:dyDescent="0.25">
      <c r="A25884"/>
    </row>
    <row r="25885" spans="1:1" ht="13.2" x14ac:dyDescent="0.25">
      <c r="A25885"/>
    </row>
    <row r="25886" spans="1:1" ht="13.2" x14ac:dyDescent="0.25">
      <c r="A25886"/>
    </row>
    <row r="25887" spans="1:1" ht="13.2" x14ac:dyDescent="0.25">
      <c r="A25887"/>
    </row>
    <row r="25888" spans="1:1" ht="13.2" x14ac:dyDescent="0.25">
      <c r="A25888"/>
    </row>
    <row r="25889" spans="1:1" ht="13.2" x14ac:dyDescent="0.25">
      <c r="A25889"/>
    </row>
    <row r="25890" spans="1:1" ht="13.2" x14ac:dyDescent="0.25">
      <c r="A25890"/>
    </row>
    <row r="25891" spans="1:1" ht="13.2" x14ac:dyDescent="0.25">
      <c r="A25891"/>
    </row>
    <row r="25892" spans="1:1" ht="13.2" x14ac:dyDescent="0.25">
      <c r="A25892"/>
    </row>
    <row r="25893" spans="1:1" ht="13.2" x14ac:dyDescent="0.25">
      <c r="A25893"/>
    </row>
    <row r="25894" spans="1:1" ht="13.2" x14ac:dyDescent="0.25">
      <c r="A25894"/>
    </row>
    <row r="25895" spans="1:1" ht="13.2" x14ac:dyDescent="0.25">
      <c r="A25895"/>
    </row>
    <row r="25896" spans="1:1" ht="13.2" x14ac:dyDescent="0.25">
      <c r="A25896"/>
    </row>
    <row r="25897" spans="1:1" ht="13.2" x14ac:dyDescent="0.25">
      <c r="A25897"/>
    </row>
    <row r="25898" spans="1:1" ht="13.2" x14ac:dyDescent="0.25">
      <c r="A25898"/>
    </row>
    <row r="25899" spans="1:1" ht="13.2" x14ac:dyDescent="0.25">
      <c r="A25899"/>
    </row>
    <row r="25900" spans="1:1" ht="13.2" x14ac:dyDescent="0.25">
      <c r="A25900"/>
    </row>
    <row r="25901" spans="1:1" ht="13.2" x14ac:dyDescent="0.25">
      <c r="A25901"/>
    </row>
    <row r="25902" spans="1:1" ht="13.2" x14ac:dyDescent="0.25">
      <c r="A25902"/>
    </row>
    <row r="25903" spans="1:1" ht="13.2" x14ac:dyDescent="0.25">
      <c r="A25903"/>
    </row>
    <row r="25904" spans="1:1" ht="13.2" x14ac:dyDescent="0.25">
      <c r="A25904"/>
    </row>
    <row r="25905" spans="1:1" ht="13.2" x14ac:dyDescent="0.25">
      <c r="A25905"/>
    </row>
    <row r="25906" spans="1:1" ht="13.2" x14ac:dyDescent="0.25">
      <c r="A25906"/>
    </row>
    <row r="25907" spans="1:1" ht="13.2" x14ac:dyDescent="0.25">
      <c r="A25907"/>
    </row>
    <row r="25908" spans="1:1" ht="13.2" x14ac:dyDescent="0.25">
      <c r="A25908"/>
    </row>
    <row r="25909" spans="1:1" ht="13.2" x14ac:dyDescent="0.25">
      <c r="A25909"/>
    </row>
    <row r="25910" spans="1:1" ht="13.2" x14ac:dyDescent="0.25">
      <c r="A25910"/>
    </row>
    <row r="25911" spans="1:1" ht="13.2" x14ac:dyDescent="0.25">
      <c r="A25911"/>
    </row>
    <row r="25912" spans="1:1" ht="13.2" x14ac:dyDescent="0.25">
      <c r="A25912"/>
    </row>
    <row r="25913" spans="1:1" ht="13.2" x14ac:dyDescent="0.25">
      <c r="A25913"/>
    </row>
    <row r="25914" spans="1:1" ht="13.2" x14ac:dyDescent="0.25">
      <c r="A25914"/>
    </row>
    <row r="25915" spans="1:1" ht="13.2" x14ac:dyDescent="0.25">
      <c r="A25915"/>
    </row>
    <row r="25916" spans="1:1" ht="13.2" x14ac:dyDescent="0.25">
      <c r="A25916"/>
    </row>
    <row r="25917" spans="1:1" ht="13.2" x14ac:dyDescent="0.25">
      <c r="A25917"/>
    </row>
    <row r="25918" spans="1:1" ht="13.2" x14ac:dyDescent="0.25">
      <c r="A25918"/>
    </row>
    <row r="25919" spans="1:1" ht="13.2" x14ac:dyDescent="0.25">
      <c r="A25919"/>
    </row>
    <row r="25920" spans="1:1" ht="13.2" x14ac:dyDescent="0.25">
      <c r="A25920"/>
    </row>
    <row r="25921" spans="1:1" ht="13.2" x14ac:dyDescent="0.25">
      <c r="A25921"/>
    </row>
    <row r="25922" spans="1:1" ht="13.2" x14ac:dyDescent="0.25">
      <c r="A25922"/>
    </row>
    <row r="25923" spans="1:1" ht="13.2" x14ac:dyDescent="0.25">
      <c r="A25923"/>
    </row>
    <row r="25924" spans="1:1" ht="13.2" x14ac:dyDescent="0.25">
      <c r="A25924"/>
    </row>
    <row r="25925" spans="1:1" ht="13.2" x14ac:dyDescent="0.25">
      <c r="A25925"/>
    </row>
    <row r="25926" spans="1:1" ht="13.2" x14ac:dyDescent="0.25">
      <c r="A25926"/>
    </row>
    <row r="25927" spans="1:1" ht="13.2" x14ac:dyDescent="0.25">
      <c r="A25927"/>
    </row>
    <row r="25928" spans="1:1" ht="13.2" x14ac:dyDescent="0.25">
      <c r="A25928"/>
    </row>
    <row r="25929" spans="1:1" ht="13.2" x14ac:dyDescent="0.25">
      <c r="A25929"/>
    </row>
    <row r="25930" spans="1:1" ht="13.2" x14ac:dyDescent="0.25">
      <c r="A25930"/>
    </row>
    <row r="25931" spans="1:1" ht="13.2" x14ac:dyDescent="0.25">
      <c r="A25931"/>
    </row>
    <row r="25932" spans="1:1" ht="13.2" x14ac:dyDescent="0.25">
      <c r="A25932"/>
    </row>
    <row r="25933" spans="1:1" ht="13.2" x14ac:dyDescent="0.25">
      <c r="A25933"/>
    </row>
    <row r="25934" spans="1:1" ht="13.2" x14ac:dyDescent="0.25">
      <c r="A25934"/>
    </row>
    <row r="25935" spans="1:1" ht="13.2" x14ac:dyDescent="0.25">
      <c r="A25935"/>
    </row>
    <row r="25936" spans="1:1" ht="13.2" x14ac:dyDescent="0.25">
      <c r="A25936"/>
    </row>
    <row r="25937" spans="1:1" ht="13.2" x14ac:dyDescent="0.25">
      <c r="A25937"/>
    </row>
    <row r="25938" spans="1:1" ht="13.2" x14ac:dyDescent="0.25">
      <c r="A25938"/>
    </row>
    <row r="25939" spans="1:1" ht="13.2" x14ac:dyDescent="0.25">
      <c r="A25939"/>
    </row>
    <row r="25940" spans="1:1" ht="13.2" x14ac:dyDescent="0.25">
      <c r="A25940"/>
    </row>
    <row r="25941" spans="1:1" ht="13.2" x14ac:dyDescent="0.25">
      <c r="A25941"/>
    </row>
    <row r="25942" spans="1:1" ht="13.2" x14ac:dyDescent="0.25">
      <c r="A25942"/>
    </row>
    <row r="25943" spans="1:1" ht="13.2" x14ac:dyDescent="0.25">
      <c r="A25943"/>
    </row>
    <row r="25944" spans="1:1" ht="13.2" x14ac:dyDescent="0.25">
      <c r="A25944"/>
    </row>
    <row r="25945" spans="1:1" ht="13.2" x14ac:dyDescent="0.25">
      <c r="A25945"/>
    </row>
    <row r="25946" spans="1:1" ht="13.2" x14ac:dyDescent="0.25">
      <c r="A25946"/>
    </row>
    <row r="25947" spans="1:1" ht="13.2" x14ac:dyDescent="0.25">
      <c r="A25947"/>
    </row>
    <row r="25948" spans="1:1" ht="13.2" x14ac:dyDescent="0.25">
      <c r="A25948"/>
    </row>
    <row r="25949" spans="1:1" ht="13.2" x14ac:dyDescent="0.25">
      <c r="A25949"/>
    </row>
    <row r="25950" spans="1:1" ht="13.2" x14ac:dyDescent="0.25">
      <c r="A25950"/>
    </row>
    <row r="25951" spans="1:1" ht="13.2" x14ac:dyDescent="0.25">
      <c r="A25951"/>
    </row>
    <row r="25952" spans="1:1" ht="13.2" x14ac:dyDescent="0.25">
      <c r="A25952"/>
    </row>
    <row r="25953" spans="1:1" ht="13.2" x14ac:dyDescent="0.25">
      <c r="A25953"/>
    </row>
    <row r="25954" spans="1:1" ht="13.2" x14ac:dyDescent="0.25">
      <c r="A25954"/>
    </row>
    <row r="25955" spans="1:1" ht="13.2" x14ac:dyDescent="0.25">
      <c r="A25955"/>
    </row>
    <row r="25956" spans="1:1" ht="13.2" x14ac:dyDescent="0.25">
      <c r="A25956"/>
    </row>
    <row r="25957" spans="1:1" ht="13.2" x14ac:dyDescent="0.25">
      <c r="A25957"/>
    </row>
    <row r="25958" spans="1:1" ht="13.2" x14ac:dyDescent="0.25">
      <c r="A25958"/>
    </row>
    <row r="25959" spans="1:1" ht="13.2" x14ac:dyDescent="0.25">
      <c r="A25959"/>
    </row>
    <row r="25960" spans="1:1" ht="13.2" x14ac:dyDescent="0.25">
      <c r="A25960"/>
    </row>
    <row r="25961" spans="1:1" ht="13.2" x14ac:dyDescent="0.25">
      <c r="A25961"/>
    </row>
    <row r="25962" spans="1:1" ht="13.2" x14ac:dyDescent="0.25">
      <c r="A25962"/>
    </row>
    <row r="25963" spans="1:1" ht="13.2" x14ac:dyDescent="0.25">
      <c r="A25963"/>
    </row>
    <row r="25964" spans="1:1" ht="13.2" x14ac:dyDescent="0.25">
      <c r="A25964"/>
    </row>
    <row r="25965" spans="1:1" ht="13.2" x14ac:dyDescent="0.25">
      <c r="A25965"/>
    </row>
    <row r="25966" spans="1:1" ht="13.2" x14ac:dyDescent="0.25">
      <c r="A25966"/>
    </row>
    <row r="25967" spans="1:1" ht="13.2" x14ac:dyDescent="0.25">
      <c r="A25967"/>
    </row>
    <row r="25968" spans="1:1" ht="13.2" x14ac:dyDescent="0.25">
      <c r="A25968"/>
    </row>
    <row r="25969" spans="1:1" ht="13.2" x14ac:dyDescent="0.25">
      <c r="A25969"/>
    </row>
    <row r="25970" spans="1:1" ht="13.2" x14ac:dyDescent="0.25">
      <c r="A25970"/>
    </row>
    <row r="25971" spans="1:1" ht="13.2" x14ac:dyDescent="0.25">
      <c r="A25971"/>
    </row>
    <row r="25972" spans="1:1" ht="13.2" x14ac:dyDescent="0.25">
      <c r="A25972"/>
    </row>
    <row r="25973" spans="1:1" ht="13.2" x14ac:dyDescent="0.25">
      <c r="A25973"/>
    </row>
    <row r="25974" spans="1:1" ht="13.2" x14ac:dyDescent="0.25">
      <c r="A25974"/>
    </row>
    <row r="25975" spans="1:1" ht="13.2" x14ac:dyDescent="0.25">
      <c r="A25975"/>
    </row>
    <row r="25976" spans="1:1" ht="13.2" x14ac:dyDescent="0.25">
      <c r="A25976"/>
    </row>
    <row r="25977" spans="1:1" ht="13.2" x14ac:dyDescent="0.25">
      <c r="A25977"/>
    </row>
    <row r="25978" spans="1:1" ht="13.2" x14ac:dyDescent="0.25">
      <c r="A25978"/>
    </row>
    <row r="25979" spans="1:1" ht="13.2" x14ac:dyDescent="0.25">
      <c r="A25979"/>
    </row>
    <row r="25980" spans="1:1" ht="13.2" x14ac:dyDescent="0.25">
      <c r="A25980"/>
    </row>
    <row r="25981" spans="1:1" ht="13.2" x14ac:dyDescent="0.25">
      <c r="A25981"/>
    </row>
    <row r="25982" spans="1:1" ht="13.2" x14ac:dyDescent="0.25">
      <c r="A25982"/>
    </row>
    <row r="25983" spans="1:1" ht="13.2" x14ac:dyDescent="0.25">
      <c r="A25983"/>
    </row>
    <row r="25984" spans="1:1" ht="13.2" x14ac:dyDescent="0.25">
      <c r="A25984"/>
    </row>
    <row r="25985" spans="1:1" ht="13.2" x14ac:dyDescent="0.25">
      <c r="A25985"/>
    </row>
    <row r="25986" spans="1:1" ht="13.2" x14ac:dyDescent="0.25">
      <c r="A25986"/>
    </row>
    <row r="25987" spans="1:1" ht="13.2" x14ac:dyDescent="0.25">
      <c r="A25987"/>
    </row>
    <row r="25988" spans="1:1" ht="13.2" x14ac:dyDescent="0.25">
      <c r="A25988"/>
    </row>
    <row r="25989" spans="1:1" ht="13.2" x14ac:dyDescent="0.25">
      <c r="A25989"/>
    </row>
    <row r="25990" spans="1:1" ht="13.2" x14ac:dyDescent="0.25">
      <c r="A25990"/>
    </row>
    <row r="25991" spans="1:1" ht="13.2" x14ac:dyDescent="0.25">
      <c r="A25991"/>
    </row>
    <row r="25992" spans="1:1" ht="13.2" x14ac:dyDescent="0.25">
      <c r="A25992"/>
    </row>
    <row r="25993" spans="1:1" ht="13.2" x14ac:dyDescent="0.25">
      <c r="A25993"/>
    </row>
    <row r="25994" spans="1:1" ht="13.2" x14ac:dyDescent="0.25">
      <c r="A25994"/>
    </row>
    <row r="25995" spans="1:1" ht="13.2" x14ac:dyDescent="0.25">
      <c r="A25995"/>
    </row>
    <row r="25996" spans="1:1" ht="13.2" x14ac:dyDescent="0.25">
      <c r="A25996"/>
    </row>
    <row r="25997" spans="1:1" ht="13.2" x14ac:dyDescent="0.25">
      <c r="A25997"/>
    </row>
    <row r="25998" spans="1:1" ht="13.2" x14ac:dyDescent="0.25">
      <c r="A25998"/>
    </row>
    <row r="25999" spans="1:1" ht="13.2" x14ac:dyDescent="0.25">
      <c r="A25999"/>
    </row>
    <row r="26000" spans="1:1" ht="13.2" x14ac:dyDescent="0.25">
      <c r="A26000"/>
    </row>
    <row r="26001" spans="1:1" ht="13.2" x14ac:dyDescent="0.25">
      <c r="A26001"/>
    </row>
    <row r="26002" spans="1:1" ht="13.2" x14ac:dyDescent="0.25">
      <c r="A26002"/>
    </row>
    <row r="26003" spans="1:1" ht="13.2" x14ac:dyDescent="0.25">
      <c r="A26003"/>
    </row>
    <row r="26004" spans="1:1" ht="13.2" x14ac:dyDescent="0.25">
      <c r="A26004"/>
    </row>
    <row r="26005" spans="1:1" ht="13.2" x14ac:dyDescent="0.25">
      <c r="A26005"/>
    </row>
    <row r="26006" spans="1:1" ht="13.2" x14ac:dyDescent="0.25">
      <c r="A26006"/>
    </row>
    <row r="26007" spans="1:1" ht="13.2" x14ac:dyDescent="0.25">
      <c r="A26007"/>
    </row>
    <row r="26008" spans="1:1" ht="13.2" x14ac:dyDescent="0.25">
      <c r="A26008"/>
    </row>
    <row r="26009" spans="1:1" ht="13.2" x14ac:dyDescent="0.25">
      <c r="A26009"/>
    </row>
    <row r="26010" spans="1:1" ht="13.2" x14ac:dyDescent="0.25">
      <c r="A26010"/>
    </row>
    <row r="26011" spans="1:1" ht="13.2" x14ac:dyDescent="0.25">
      <c r="A26011"/>
    </row>
    <row r="26012" spans="1:1" ht="13.2" x14ac:dyDescent="0.25">
      <c r="A26012"/>
    </row>
    <row r="26013" spans="1:1" ht="13.2" x14ac:dyDescent="0.25">
      <c r="A26013"/>
    </row>
    <row r="26014" spans="1:1" ht="13.2" x14ac:dyDescent="0.25">
      <c r="A26014"/>
    </row>
    <row r="26015" spans="1:1" ht="13.2" x14ac:dyDescent="0.25">
      <c r="A26015"/>
    </row>
    <row r="26016" spans="1:1" ht="13.2" x14ac:dyDescent="0.25">
      <c r="A26016"/>
    </row>
    <row r="26017" spans="1:1" ht="13.2" x14ac:dyDescent="0.25">
      <c r="A26017"/>
    </row>
    <row r="26018" spans="1:1" ht="13.2" x14ac:dyDescent="0.25">
      <c r="A26018"/>
    </row>
    <row r="26019" spans="1:1" ht="13.2" x14ac:dyDescent="0.25">
      <c r="A26019"/>
    </row>
    <row r="26020" spans="1:1" ht="13.2" x14ac:dyDescent="0.25">
      <c r="A26020"/>
    </row>
    <row r="26021" spans="1:1" ht="13.2" x14ac:dyDescent="0.25">
      <c r="A26021"/>
    </row>
    <row r="26022" spans="1:1" ht="13.2" x14ac:dyDescent="0.25">
      <c r="A26022"/>
    </row>
    <row r="26023" spans="1:1" ht="13.2" x14ac:dyDescent="0.25">
      <c r="A26023"/>
    </row>
    <row r="26024" spans="1:1" ht="13.2" x14ac:dyDescent="0.25">
      <c r="A26024"/>
    </row>
    <row r="26025" spans="1:1" ht="13.2" x14ac:dyDescent="0.25">
      <c r="A26025"/>
    </row>
    <row r="26026" spans="1:1" ht="13.2" x14ac:dyDescent="0.25">
      <c r="A26026"/>
    </row>
    <row r="26027" spans="1:1" ht="13.2" x14ac:dyDescent="0.25">
      <c r="A26027"/>
    </row>
    <row r="26028" spans="1:1" ht="13.2" x14ac:dyDescent="0.25">
      <c r="A26028"/>
    </row>
    <row r="26029" spans="1:1" ht="13.2" x14ac:dyDescent="0.25">
      <c r="A26029"/>
    </row>
    <row r="26030" spans="1:1" ht="13.2" x14ac:dyDescent="0.25">
      <c r="A26030"/>
    </row>
    <row r="26031" spans="1:1" ht="13.2" x14ac:dyDescent="0.25">
      <c r="A26031"/>
    </row>
    <row r="26032" spans="1:1" ht="13.2" x14ac:dyDescent="0.25">
      <c r="A26032"/>
    </row>
    <row r="26033" spans="1:1" ht="13.2" x14ac:dyDescent="0.25">
      <c r="A26033"/>
    </row>
    <row r="26034" spans="1:1" ht="13.2" x14ac:dyDescent="0.25">
      <c r="A26034"/>
    </row>
    <row r="26035" spans="1:1" ht="13.2" x14ac:dyDescent="0.25">
      <c r="A26035"/>
    </row>
    <row r="26036" spans="1:1" ht="13.2" x14ac:dyDescent="0.25">
      <c r="A26036"/>
    </row>
    <row r="26037" spans="1:1" ht="13.2" x14ac:dyDescent="0.25">
      <c r="A26037"/>
    </row>
    <row r="26038" spans="1:1" ht="13.2" x14ac:dyDescent="0.25">
      <c r="A26038"/>
    </row>
    <row r="26039" spans="1:1" ht="13.2" x14ac:dyDescent="0.25">
      <c r="A26039"/>
    </row>
    <row r="26040" spans="1:1" ht="13.2" x14ac:dyDescent="0.25">
      <c r="A26040"/>
    </row>
    <row r="26041" spans="1:1" ht="13.2" x14ac:dyDescent="0.25">
      <c r="A26041"/>
    </row>
    <row r="26042" spans="1:1" ht="13.2" x14ac:dyDescent="0.25">
      <c r="A26042"/>
    </row>
    <row r="26043" spans="1:1" ht="13.2" x14ac:dyDescent="0.25">
      <c r="A26043"/>
    </row>
    <row r="26044" spans="1:1" ht="13.2" x14ac:dyDescent="0.25">
      <c r="A26044"/>
    </row>
    <row r="26045" spans="1:1" ht="13.2" x14ac:dyDescent="0.25">
      <c r="A26045"/>
    </row>
    <row r="26046" spans="1:1" ht="13.2" x14ac:dyDescent="0.25">
      <c r="A26046"/>
    </row>
    <row r="26047" spans="1:1" ht="13.2" x14ac:dyDescent="0.25">
      <c r="A26047"/>
    </row>
    <row r="26048" spans="1:1" ht="13.2" x14ac:dyDescent="0.25">
      <c r="A26048"/>
    </row>
    <row r="26049" spans="1:1" ht="13.2" x14ac:dyDescent="0.25">
      <c r="A26049"/>
    </row>
    <row r="26050" spans="1:1" ht="13.2" x14ac:dyDescent="0.25">
      <c r="A26050"/>
    </row>
    <row r="26051" spans="1:1" ht="13.2" x14ac:dyDescent="0.25">
      <c r="A26051"/>
    </row>
    <row r="26052" spans="1:1" ht="13.2" x14ac:dyDescent="0.25">
      <c r="A26052"/>
    </row>
    <row r="26053" spans="1:1" ht="13.2" x14ac:dyDescent="0.25">
      <c r="A26053"/>
    </row>
    <row r="26054" spans="1:1" ht="13.2" x14ac:dyDescent="0.25">
      <c r="A26054"/>
    </row>
    <row r="26055" spans="1:1" ht="13.2" x14ac:dyDescent="0.25">
      <c r="A26055"/>
    </row>
    <row r="26056" spans="1:1" ht="13.2" x14ac:dyDescent="0.25">
      <c r="A26056"/>
    </row>
    <row r="26057" spans="1:1" ht="13.2" x14ac:dyDescent="0.25">
      <c r="A26057"/>
    </row>
    <row r="26058" spans="1:1" ht="13.2" x14ac:dyDescent="0.25">
      <c r="A26058"/>
    </row>
    <row r="26059" spans="1:1" ht="13.2" x14ac:dyDescent="0.25">
      <c r="A26059"/>
    </row>
    <row r="26060" spans="1:1" ht="13.2" x14ac:dyDescent="0.25">
      <c r="A26060"/>
    </row>
    <row r="26061" spans="1:1" ht="13.2" x14ac:dyDescent="0.25">
      <c r="A26061"/>
    </row>
    <row r="26062" spans="1:1" ht="13.2" x14ac:dyDescent="0.25">
      <c r="A26062"/>
    </row>
    <row r="26063" spans="1:1" ht="13.2" x14ac:dyDescent="0.25">
      <c r="A26063"/>
    </row>
    <row r="26064" spans="1:1" ht="13.2" x14ac:dyDescent="0.25">
      <c r="A26064"/>
    </row>
    <row r="26065" spans="1:1" ht="13.2" x14ac:dyDescent="0.25">
      <c r="A26065"/>
    </row>
    <row r="26066" spans="1:1" ht="13.2" x14ac:dyDescent="0.25">
      <c r="A26066"/>
    </row>
    <row r="26067" spans="1:1" ht="13.2" x14ac:dyDescent="0.25">
      <c r="A26067"/>
    </row>
    <row r="26068" spans="1:1" ht="13.2" x14ac:dyDescent="0.25">
      <c r="A26068"/>
    </row>
    <row r="26069" spans="1:1" ht="13.2" x14ac:dyDescent="0.25">
      <c r="A26069"/>
    </row>
    <row r="26070" spans="1:1" ht="13.2" x14ac:dyDescent="0.25">
      <c r="A26070"/>
    </row>
    <row r="26071" spans="1:1" ht="13.2" x14ac:dyDescent="0.25">
      <c r="A26071"/>
    </row>
    <row r="26072" spans="1:1" ht="13.2" x14ac:dyDescent="0.25">
      <c r="A26072"/>
    </row>
    <row r="26073" spans="1:1" ht="13.2" x14ac:dyDescent="0.25">
      <c r="A26073"/>
    </row>
    <row r="26074" spans="1:1" ht="13.2" x14ac:dyDescent="0.25">
      <c r="A26074"/>
    </row>
    <row r="26075" spans="1:1" ht="13.2" x14ac:dyDescent="0.25">
      <c r="A26075"/>
    </row>
    <row r="26076" spans="1:1" ht="13.2" x14ac:dyDescent="0.25">
      <c r="A26076"/>
    </row>
    <row r="26077" spans="1:1" ht="13.2" x14ac:dyDescent="0.25">
      <c r="A26077"/>
    </row>
    <row r="26078" spans="1:1" ht="13.2" x14ac:dyDescent="0.25">
      <c r="A26078"/>
    </row>
    <row r="26079" spans="1:1" ht="13.2" x14ac:dyDescent="0.25">
      <c r="A26079"/>
    </row>
    <row r="26080" spans="1:1" ht="13.2" x14ac:dyDescent="0.25">
      <c r="A26080"/>
    </row>
    <row r="26081" spans="1:1" ht="13.2" x14ac:dyDescent="0.25">
      <c r="A26081"/>
    </row>
    <row r="26082" spans="1:1" ht="13.2" x14ac:dyDescent="0.25">
      <c r="A26082"/>
    </row>
    <row r="26083" spans="1:1" ht="13.2" x14ac:dyDescent="0.25">
      <c r="A26083"/>
    </row>
    <row r="26084" spans="1:1" ht="13.2" x14ac:dyDescent="0.25">
      <c r="A26084"/>
    </row>
    <row r="26085" spans="1:1" ht="13.2" x14ac:dyDescent="0.25">
      <c r="A26085"/>
    </row>
    <row r="26086" spans="1:1" ht="13.2" x14ac:dyDescent="0.25">
      <c r="A26086"/>
    </row>
    <row r="26087" spans="1:1" ht="13.2" x14ac:dyDescent="0.25">
      <c r="A26087"/>
    </row>
    <row r="26088" spans="1:1" ht="13.2" x14ac:dyDescent="0.25">
      <c r="A26088"/>
    </row>
    <row r="26089" spans="1:1" ht="13.2" x14ac:dyDescent="0.25">
      <c r="A26089"/>
    </row>
    <row r="26090" spans="1:1" ht="13.2" x14ac:dyDescent="0.25">
      <c r="A26090"/>
    </row>
    <row r="26091" spans="1:1" ht="13.2" x14ac:dyDescent="0.25">
      <c r="A26091"/>
    </row>
    <row r="26092" spans="1:1" ht="13.2" x14ac:dyDescent="0.25">
      <c r="A26092"/>
    </row>
    <row r="26093" spans="1:1" ht="13.2" x14ac:dyDescent="0.25">
      <c r="A26093"/>
    </row>
    <row r="26094" spans="1:1" ht="13.2" x14ac:dyDescent="0.25">
      <c r="A26094"/>
    </row>
    <row r="26095" spans="1:1" ht="13.2" x14ac:dyDescent="0.25">
      <c r="A26095"/>
    </row>
    <row r="26096" spans="1:1" ht="13.2" x14ac:dyDescent="0.25">
      <c r="A26096"/>
    </row>
    <row r="26097" spans="1:1" ht="13.2" x14ac:dyDescent="0.25">
      <c r="A26097"/>
    </row>
    <row r="26098" spans="1:1" ht="13.2" x14ac:dyDescent="0.25">
      <c r="A26098"/>
    </row>
    <row r="26099" spans="1:1" ht="13.2" x14ac:dyDescent="0.25">
      <c r="A26099"/>
    </row>
    <row r="26100" spans="1:1" ht="13.2" x14ac:dyDescent="0.25">
      <c r="A26100"/>
    </row>
    <row r="26101" spans="1:1" ht="13.2" x14ac:dyDescent="0.25">
      <c r="A26101"/>
    </row>
    <row r="26102" spans="1:1" ht="13.2" x14ac:dyDescent="0.25">
      <c r="A26102"/>
    </row>
    <row r="26103" spans="1:1" ht="13.2" x14ac:dyDescent="0.25">
      <c r="A26103"/>
    </row>
    <row r="26104" spans="1:1" ht="13.2" x14ac:dyDescent="0.25">
      <c r="A26104"/>
    </row>
    <row r="26105" spans="1:1" ht="13.2" x14ac:dyDescent="0.25">
      <c r="A26105"/>
    </row>
    <row r="26106" spans="1:1" ht="13.2" x14ac:dyDescent="0.25">
      <c r="A26106"/>
    </row>
    <row r="26107" spans="1:1" ht="13.2" x14ac:dyDescent="0.25">
      <c r="A26107"/>
    </row>
    <row r="26108" spans="1:1" ht="13.2" x14ac:dyDescent="0.25">
      <c r="A26108"/>
    </row>
    <row r="26109" spans="1:1" ht="13.2" x14ac:dyDescent="0.25">
      <c r="A26109"/>
    </row>
    <row r="26110" spans="1:1" ht="13.2" x14ac:dyDescent="0.25">
      <c r="A26110"/>
    </row>
    <row r="26111" spans="1:1" ht="13.2" x14ac:dyDescent="0.25">
      <c r="A26111"/>
    </row>
    <row r="26112" spans="1:1" ht="13.2" x14ac:dyDescent="0.25">
      <c r="A26112"/>
    </row>
    <row r="26113" spans="1:1" ht="13.2" x14ac:dyDescent="0.25">
      <c r="A26113"/>
    </row>
    <row r="26114" spans="1:1" ht="13.2" x14ac:dyDescent="0.25">
      <c r="A26114"/>
    </row>
    <row r="26115" spans="1:1" ht="13.2" x14ac:dyDescent="0.25">
      <c r="A26115"/>
    </row>
    <row r="26116" spans="1:1" ht="13.2" x14ac:dyDescent="0.25">
      <c r="A26116"/>
    </row>
    <row r="26117" spans="1:1" ht="13.2" x14ac:dyDescent="0.25">
      <c r="A26117"/>
    </row>
    <row r="26118" spans="1:1" ht="13.2" x14ac:dyDescent="0.25">
      <c r="A26118"/>
    </row>
    <row r="26119" spans="1:1" ht="13.2" x14ac:dyDescent="0.25">
      <c r="A26119"/>
    </row>
    <row r="26120" spans="1:1" ht="13.2" x14ac:dyDescent="0.25">
      <c r="A26120"/>
    </row>
    <row r="26121" spans="1:1" ht="13.2" x14ac:dyDescent="0.25">
      <c r="A26121"/>
    </row>
    <row r="26122" spans="1:1" ht="13.2" x14ac:dyDescent="0.25">
      <c r="A26122"/>
    </row>
    <row r="26123" spans="1:1" ht="13.2" x14ac:dyDescent="0.25">
      <c r="A26123"/>
    </row>
    <row r="26124" spans="1:1" ht="13.2" x14ac:dyDescent="0.25">
      <c r="A26124"/>
    </row>
    <row r="26125" spans="1:1" ht="13.2" x14ac:dyDescent="0.25">
      <c r="A26125"/>
    </row>
    <row r="26126" spans="1:1" ht="13.2" x14ac:dyDescent="0.25">
      <c r="A26126"/>
    </row>
    <row r="26127" spans="1:1" ht="13.2" x14ac:dyDescent="0.25">
      <c r="A26127"/>
    </row>
    <row r="26128" spans="1:1" ht="13.2" x14ac:dyDescent="0.25">
      <c r="A26128"/>
    </row>
    <row r="26129" spans="1:1" ht="13.2" x14ac:dyDescent="0.25">
      <c r="A26129"/>
    </row>
    <row r="26130" spans="1:1" ht="13.2" x14ac:dyDescent="0.25">
      <c r="A26130"/>
    </row>
    <row r="26131" spans="1:1" ht="13.2" x14ac:dyDescent="0.25">
      <c r="A26131"/>
    </row>
    <row r="26132" spans="1:1" ht="13.2" x14ac:dyDescent="0.25">
      <c r="A26132"/>
    </row>
    <row r="26133" spans="1:1" ht="13.2" x14ac:dyDescent="0.25">
      <c r="A26133"/>
    </row>
    <row r="26134" spans="1:1" ht="13.2" x14ac:dyDescent="0.25">
      <c r="A26134"/>
    </row>
    <row r="26135" spans="1:1" ht="13.2" x14ac:dyDescent="0.25">
      <c r="A26135"/>
    </row>
    <row r="26136" spans="1:1" ht="13.2" x14ac:dyDescent="0.25">
      <c r="A26136"/>
    </row>
    <row r="26137" spans="1:1" ht="13.2" x14ac:dyDescent="0.25">
      <c r="A26137"/>
    </row>
    <row r="26138" spans="1:1" ht="13.2" x14ac:dyDescent="0.25">
      <c r="A26138"/>
    </row>
    <row r="26139" spans="1:1" ht="13.2" x14ac:dyDescent="0.25">
      <c r="A26139"/>
    </row>
    <row r="26140" spans="1:1" ht="13.2" x14ac:dyDescent="0.25">
      <c r="A26140"/>
    </row>
    <row r="26141" spans="1:1" ht="13.2" x14ac:dyDescent="0.25">
      <c r="A26141"/>
    </row>
    <row r="26142" spans="1:1" ht="13.2" x14ac:dyDescent="0.25">
      <c r="A26142"/>
    </row>
    <row r="26143" spans="1:1" ht="13.2" x14ac:dyDescent="0.25">
      <c r="A26143"/>
    </row>
    <row r="26144" spans="1:1" ht="13.2" x14ac:dyDescent="0.25">
      <c r="A26144"/>
    </row>
    <row r="26145" spans="1:1" ht="13.2" x14ac:dyDescent="0.25">
      <c r="A26145"/>
    </row>
    <row r="26146" spans="1:1" ht="13.2" x14ac:dyDescent="0.25">
      <c r="A26146"/>
    </row>
    <row r="26147" spans="1:1" ht="13.2" x14ac:dyDescent="0.25">
      <c r="A26147"/>
    </row>
    <row r="26148" spans="1:1" ht="13.2" x14ac:dyDescent="0.25">
      <c r="A26148"/>
    </row>
    <row r="26149" spans="1:1" ht="13.2" x14ac:dyDescent="0.25">
      <c r="A26149"/>
    </row>
    <row r="26150" spans="1:1" ht="13.2" x14ac:dyDescent="0.25">
      <c r="A26150"/>
    </row>
    <row r="26151" spans="1:1" ht="13.2" x14ac:dyDescent="0.25">
      <c r="A26151"/>
    </row>
    <row r="26152" spans="1:1" ht="13.2" x14ac:dyDescent="0.25">
      <c r="A26152"/>
    </row>
    <row r="26153" spans="1:1" ht="13.2" x14ac:dyDescent="0.25">
      <c r="A26153"/>
    </row>
    <row r="26154" spans="1:1" ht="13.2" x14ac:dyDescent="0.25">
      <c r="A26154"/>
    </row>
    <row r="26155" spans="1:1" ht="13.2" x14ac:dyDescent="0.25">
      <c r="A26155"/>
    </row>
    <row r="26156" spans="1:1" ht="13.2" x14ac:dyDescent="0.25">
      <c r="A26156"/>
    </row>
    <row r="26157" spans="1:1" ht="13.2" x14ac:dyDescent="0.25">
      <c r="A26157"/>
    </row>
    <row r="26158" spans="1:1" ht="13.2" x14ac:dyDescent="0.25">
      <c r="A26158"/>
    </row>
    <row r="26159" spans="1:1" ht="13.2" x14ac:dyDescent="0.25">
      <c r="A26159"/>
    </row>
    <row r="26160" spans="1:1" ht="13.2" x14ac:dyDescent="0.25">
      <c r="A26160"/>
    </row>
    <row r="26161" spans="1:1" ht="13.2" x14ac:dyDescent="0.25">
      <c r="A26161"/>
    </row>
    <row r="26162" spans="1:1" ht="13.2" x14ac:dyDescent="0.25">
      <c r="A26162"/>
    </row>
    <row r="26163" spans="1:1" ht="13.2" x14ac:dyDescent="0.25">
      <c r="A26163"/>
    </row>
    <row r="26164" spans="1:1" ht="13.2" x14ac:dyDescent="0.25">
      <c r="A26164"/>
    </row>
    <row r="26165" spans="1:1" ht="13.2" x14ac:dyDescent="0.25">
      <c r="A26165"/>
    </row>
    <row r="26166" spans="1:1" ht="13.2" x14ac:dyDescent="0.25">
      <c r="A26166"/>
    </row>
    <row r="26167" spans="1:1" ht="13.2" x14ac:dyDescent="0.25">
      <c r="A26167"/>
    </row>
    <row r="26168" spans="1:1" ht="13.2" x14ac:dyDescent="0.25">
      <c r="A26168"/>
    </row>
    <row r="26169" spans="1:1" ht="13.2" x14ac:dyDescent="0.25">
      <c r="A26169"/>
    </row>
    <row r="26170" spans="1:1" ht="13.2" x14ac:dyDescent="0.25">
      <c r="A26170"/>
    </row>
    <row r="26171" spans="1:1" ht="13.2" x14ac:dyDescent="0.25">
      <c r="A26171"/>
    </row>
    <row r="26172" spans="1:1" ht="13.2" x14ac:dyDescent="0.25">
      <c r="A26172"/>
    </row>
    <row r="26173" spans="1:1" ht="13.2" x14ac:dyDescent="0.25">
      <c r="A26173"/>
    </row>
    <row r="26174" spans="1:1" ht="13.2" x14ac:dyDescent="0.25">
      <c r="A26174"/>
    </row>
    <row r="26175" spans="1:1" ht="13.2" x14ac:dyDescent="0.25">
      <c r="A26175"/>
    </row>
    <row r="26176" spans="1:1" ht="13.2" x14ac:dyDescent="0.25">
      <c r="A26176"/>
    </row>
    <row r="26177" spans="1:1" ht="13.2" x14ac:dyDescent="0.25">
      <c r="A26177"/>
    </row>
    <row r="26178" spans="1:1" ht="13.2" x14ac:dyDescent="0.25">
      <c r="A26178"/>
    </row>
    <row r="26179" spans="1:1" ht="13.2" x14ac:dyDescent="0.25">
      <c r="A26179"/>
    </row>
    <row r="26180" spans="1:1" ht="13.2" x14ac:dyDescent="0.25">
      <c r="A26180"/>
    </row>
    <row r="26181" spans="1:1" ht="13.2" x14ac:dyDescent="0.25">
      <c r="A26181"/>
    </row>
    <row r="26182" spans="1:1" ht="13.2" x14ac:dyDescent="0.25">
      <c r="A26182"/>
    </row>
    <row r="26183" spans="1:1" ht="13.2" x14ac:dyDescent="0.25">
      <c r="A26183"/>
    </row>
    <row r="26184" spans="1:1" ht="13.2" x14ac:dyDescent="0.25">
      <c r="A26184"/>
    </row>
    <row r="26185" spans="1:1" ht="13.2" x14ac:dyDescent="0.25">
      <c r="A26185"/>
    </row>
    <row r="26186" spans="1:1" ht="13.2" x14ac:dyDescent="0.25">
      <c r="A26186"/>
    </row>
    <row r="26187" spans="1:1" ht="13.2" x14ac:dyDescent="0.25">
      <c r="A26187"/>
    </row>
    <row r="26188" spans="1:1" ht="13.2" x14ac:dyDescent="0.25">
      <c r="A26188"/>
    </row>
    <row r="26189" spans="1:1" ht="13.2" x14ac:dyDescent="0.25">
      <c r="A26189"/>
    </row>
    <row r="26190" spans="1:1" ht="13.2" x14ac:dyDescent="0.25">
      <c r="A26190"/>
    </row>
    <row r="26191" spans="1:1" ht="13.2" x14ac:dyDescent="0.25">
      <c r="A26191"/>
    </row>
    <row r="26192" spans="1:1" ht="13.2" x14ac:dyDescent="0.25">
      <c r="A26192"/>
    </row>
    <row r="26193" spans="1:1" ht="13.2" x14ac:dyDescent="0.25">
      <c r="A26193"/>
    </row>
    <row r="26194" spans="1:1" ht="13.2" x14ac:dyDescent="0.25">
      <c r="A26194"/>
    </row>
    <row r="26195" spans="1:1" ht="13.2" x14ac:dyDescent="0.25">
      <c r="A26195"/>
    </row>
    <row r="26196" spans="1:1" ht="13.2" x14ac:dyDescent="0.25">
      <c r="A26196"/>
    </row>
    <row r="26197" spans="1:1" ht="13.2" x14ac:dyDescent="0.25">
      <c r="A26197"/>
    </row>
    <row r="26198" spans="1:1" ht="13.2" x14ac:dyDescent="0.25">
      <c r="A26198"/>
    </row>
    <row r="26199" spans="1:1" ht="13.2" x14ac:dyDescent="0.25">
      <c r="A26199"/>
    </row>
    <row r="26200" spans="1:1" ht="13.2" x14ac:dyDescent="0.25">
      <c r="A26200"/>
    </row>
    <row r="26201" spans="1:1" ht="13.2" x14ac:dyDescent="0.25">
      <c r="A26201"/>
    </row>
    <row r="26202" spans="1:1" ht="13.2" x14ac:dyDescent="0.25">
      <c r="A26202"/>
    </row>
    <row r="26203" spans="1:1" ht="13.2" x14ac:dyDescent="0.25">
      <c r="A26203"/>
    </row>
    <row r="26204" spans="1:1" ht="13.2" x14ac:dyDescent="0.25">
      <c r="A26204"/>
    </row>
    <row r="26205" spans="1:1" ht="13.2" x14ac:dyDescent="0.25">
      <c r="A26205"/>
    </row>
    <row r="26206" spans="1:1" ht="13.2" x14ac:dyDescent="0.25">
      <c r="A26206"/>
    </row>
    <row r="26207" spans="1:1" ht="13.2" x14ac:dyDescent="0.25">
      <c r="A26207"/>
    </row>
    <row r="26208" spans="1:1" ht="13.2" x14ac:dyDescent="0.25">
      <c r="A26208"/>
    </row>
    <row r="26209" spans="1:1" ht="13.2" x14ac:dyDescent="0.25">
      <c r="A26209"/>
    </row>
    <row r="26210" spans="1:1" ht="13.2" x14ac:dyDescent="0.25">
      <c r="A26210"/>
    </row>
    <row r="26211" spans="1:1" ht="13.2" x14ac:dyDescent="0.25">
      <c r="A26211"/>
    </row>
    <row r="26212" spans="1:1" ht="13.2" x14ac:dyDescent="0.25">
      <c r="A26212"/>
    </row>
    <row r="26213" spans="1:1" ht="13.2" x14ac:dyDescent="0.25">
      <c r="A26213"/>
    </row>
    <row r="26214" spans="1:1" ht="13.2" x14ac:dyDescent="0.25">
      <c r="A26214"/>
    </row>
    <row r="26215" spans="1:1" ht="13.2" x14ac:dyDescent="0.25">
      <c r="A26215"/>
    </row>
    <row r="26216" spans="1:1" ht="13.2" x14ac:dyDescent="0.25">
      <c r="A26216"/>
    </row>
    <row r="26217" spans="1:1" ht="13.2" x14ac:dyDescent="0.25">
      <c r="A26217"/>
    </row>
    <row r="26218" spans="1:1" ht="13.2" x14ac:dyDescent="0.25">
      <c r="A26218"/>
    </row>
    <row r="26219" spans="1:1" ht="13.2" x14ac:dyDescent="0.25">
      <c r="A26219"/>
    </row>
    <row r="26220" spans="1:1" ht="13.2" x14ac:dyDescent="0.25">
      <c r="A26220"/>
    </row>
    <row r="26221" spans="1:1" ht="13.2" x14ac:dyDescent="0.25">
      <c r="A26221"/>
    </row>
    <row r="26222" spans="1:1" ht="13.2" x14ac:dyDescent="0.25">
      <c r="A26222"/>
    </row>
    <row r="26223" spans="1:1" ht="13.2" x14ac:dyDescent="0.25">
      <c r="A26223"/>
    </row>
    <row r="26224" spans="1:1" ht="13.2" x14ac:dyDescent="0.25">
      <c r="A26224"/>
    </row>
    <row r="26225" spans="1:1" ht="13.2" x14ac:dyDescent="0.25">
      <c r="A26225"/>
    </row>
    <row r="26226" spans="1:1" ht="13.2" x14ac:dyDescent="0.25">
      <c r="A26226"/>
    </row>
    <row r="26227" spans="1:1" ht="13.2" x14ac:dyDescent="0.25">
      <c r="A26227"/>
    </row>
    <row r="26228" spans="1:1" ht="13.2" x14ac:dyDescent="0.25">
      <c r="A26228"/>
    </row>
    <row r="26229" spans="1:1" ht="13.2" x14ac:dyDescent="0.25">
      <c r="A26229"/>
    </row>
    <row r="26230" spans="1:1" ht="13.2" x14ac:dyDescent="0.25">
      <c r="A26230"/>
    </row>
    <row r="26231" spans="1:1" ht="13.2" x14ac:dyDescent="0.25">
      <c r="A26231"/>
    </row>
    <row r="26232" spans="1:1" ht="13.2" x14ac:dyDescent="0.25">
      <c r="A26232"/>
    </row>
    <row r="26233" spans="1:1" ht="13.2" x14ac:dyDescent="0.25">
      <c r="A26233"/>
    </row>
    <row r="26234" spans="1:1" ht="13.2" x14ac:dyDescent="0.25">
      <c r="A26234"/>
    </row>
    <row r="26235" spans="1:1" ht="13.2" x14ac:dyDescent="0.25">
      <c r="A26235"/>
    </row>
    <row r="26236" spans="1:1" ht="13.2" x14ac:dyDescent="0.25">
      <c r="A26236"/>
    </row>
    <row r="26237" spans="1:1" ht="13.2" x14ac:dyDescent="0.25">
      <c r="A26237"/>
    </row>
    <row r="26238" spans="1:1" ht="13.2" x14ac:dyDescent="0.25">
      <c r="A26238"/>
    </row>
    <row r="26239" spans="1:1" ht="13.2" x14ac:dyDescent="0.25">
      <c r="A26239"/>
    </row>
    <row r="26240" spans="1:1" ht="13.2" x14ac:dyDescent="0.25">
      <c r="A26240"/>
    </row>
    <row r="26241" spans="1:1" ht="13.2" x14ac:dyDescent="0.25">
      <c r="A26241"/>
    </row>
    <row r="26242" spans="1:1" ht="13.2" x14ac:dyDescent="0.25">
      <c r="A26242"/>
    </row>
    <row r="26243" spans="1:1" ht="13.2" x14ac:dyDescent="0.25">
      <c r="A26243"/>
    </row>
    <row r="26244" spans="1:1" ht="13.2" x14ac:dyDescent="0.25">
      <c r="A26244"/>
    </row>
    <row r="26245" spans="1:1" ht="13.2" x14ac:dyDescent="0.25">
      <c r="A26245"/>
    </row>
    <row r="26246" spans="1:1" ht="13.2" x14ac:dyDescent="0.25">
      <c r="A26246"/>
    </row>
    <row r="26247" spans="1:1" ht="13.2" x14ac:dyDescent="0.25">
      <c r="A26247"/>
    </row>
    <row r="26248" spans="1:1" ht="13.2" x14ac:dyDescent="0.25">
      <c r="A26248"/>
    </row>
    <row r="26249" spans="1:1" ht="13.2" x14ac:dyDescent="0.25">
      <c r="A26249"/>
    </row>
    <row r="26250" spans="1:1" ht="13.2" x14ac:dyDescent="0.25">
      <c r="A26250"/>
    </row>
    <row r="26251" spans="1:1" ht="13.2" x14ac:dyDescent="0.25">
      <c r="A26251"/>
    </row>
    <row r="26252" spans="1:1" ht="13.2" x14ac:dyDescent="0.25">
      <c r="A26252"/>
    </row>
    <row r="26253" spans="1:1" ht="13.2" x14ac:dyDescent="0.25">
      <c r="A26253"/>
    </row>
    <row r="26254" spans="1:1" ht="13.2" x14ac:dyDescent="0.25">
      <c r="A26254"/>
    </row>
    <row r="26255" spans="1:1" ht="13.2" x14ac:dyDescent="0.25">
      <c r="A26255"/>
    </row>
    <row r="26256" spans="1:1" ht="13.2" x14ac:dyDescent="0.25">
      <c r="A26256"/>
    </row>
    <row r="26257" spans="1:1" ht="13.2" x14ac:dyDescent="0.25">
      <c r="A26257"/>
    </row>
    <row r="26258" spans="1:1" ht="13.2" x14ac:dyDescent="0.25">
      <c r="A26258"/>
    </row>
    <row r="26259" spans="1:1" ht="13.2" x14ac:dyDescent="0.25">
      <c r="A26259"/>
    </row>
    <row r="26260" spans="1:1" ht="13.2" x14ac:dyDescent="0.25">
      <c r="A26260"/>
    </row>
    <row r="26261" spans="1:1" ht="13.2" x14ac:dyDescent="0.25">
      <c r="A26261"/>
    </row>
    <row r="26262" spans="1:1" ht="13.2" x14ac:dyDescent="0.25">
      <c r="A26262"/>
    </row>
    <row r="26263" spans="1:1" ht="13.2" x14ac:dyDescent="0.25">
      <c r="A26263"/>
    </row>
    <row r="26264" spans="1:1" ht="13.2" x14ac:dyDescent="0.25">
      <c r="A26264"/>
    </row>
    <row r="26265" spans="1:1" ht="13.2" x14ac:dyDescent="0.25">
      <c r="A26265"/>
    </row>
    <row r="26266" spans="1:1" ht="13.2" x14ac:dyDescent="0.25">
      <c r="A26266"/>
    </row>
    <row r="26267" spans="1:1" ht="13.2" x14ac:dyDescent="0.25">
      <c r="A26267"/>
    </row>
    <row r="26268" spans="1:1" ht="13.2" x14ac:dyDescent="0.25">
      <c r="A26268"/>
    </row>
    <row r="26269" spans="1:1" ht="13.2" x14ac:dyDescent="0.25">
      <c r="A26269"/>
    </row>
    <row r="26270" spans="1:1" ht="13.2" x14ac:dyDescent="0.25">
      <c r="A26270"/>
    </row>
    <row r="26271" spans="1:1" ht="13.2" x14ac:dyDescent="0.25">
      <c r="A26271"/>
    </row>
    <row r="26272" spans="1:1" ht="13.2" x14ac:dyDescent="0.25">
      <c r="A26272"/>
    </row>
    <row r="26273" spans="1:1" ht="13.2" x14ac:dyDescent="0.25">
      <c r="A26273"/>
    </row>
    <row r="26274" spans="1:1" ht="13.2" x14ac:dyDescent="0.25">
      <c r="A26274"/>
    </row>
    <row r="26275" spans="1:1" ht="13.2" x14ac:dyDescent="0.25">
      <c r="A26275"/>
    </row>
    <row r="26276" spans="1:1" ht="13.2" x14ac:dyDescent="0.25">
      <c r="A26276"/>
    </row>
    <row r="26277" spans="1:1" ht="13.2" x14ac:dyDescent="0.25">
      <c r="A26277"/>
    </row>
    <row r="26278" spans="1:1" ht="13.2" x14ac:dyDescent="0.25">
      <c r="A26278"/>
    </row>
    <row r="26279" spans="1:1" ht="13.2" x14ac:dyDescent="0.25">
      <c r="A26279"/>
    </row>
    <row r="26280" spans="1:1" ht="13.2" x14ac:dyDescent="0.25">
      <c r="A26280"/>
    </row>
    <row r="26281" spans="1:1" ht="13.2" x14ac:dyDescent="0.25">
      <c r="A26281"/>
    </row>
    <row r="26282" spans="1:1" ht="13.2" x14ac:dyDescent="0.25">
      <c r="A26282"/>
    </row>
    <row r="26283" spans="1:1" ht="13.2" x14ac:dyDescent="0.25">
      <c r="A26283"/>
    </row>
    <row r="26284" spans="1:1" ht="13.2" x14ac:dyDescent="0.25">
      <c r="A26284"/>
    </row>
    <row r="26285" spans="1:1" ht="13.2" x14ac:dyDescent="0.25">
      <c r="A26285"/>
    </row>
    <row r="26286" spans="1:1" ht="13.2" x14ac:dyDescent="0.25">
      <c r="A26286"/>
    </row>
    <row r="26287" spans="1:1" ht="13.2" x14ac:dyDescent="0.25">
      <c r="A26287"/>
    </row>
    <row r="26288" spans="1:1" ht="13.2" x14ac:dyDescent="0.25">
      <c r="A26288"/>
    </row>
    <row r="26289" spans="1:1" ht="13.2" x14ac:dyDescent="0.25">
      <c r="A26289"/>
    </row>
    <row r="26290" spans="1:1" ht="13.2" x14ac:dyDescent="0.25">
      <c r="A26290"/>
    </row>
    <row r="26291" spans="1:1" ht="13.2" x14ac:dyDescent="0.25">
      <c r="A26291"/>
    </row>
    <row r="26292" spans="1:1" ht="13.2" x14ac:dyDescent="0.25">
      <c r="A26292"/>
    </row>
    <row r="26293" spans="1:1" ht="13.2" x14ac:dyDescent="0.25">
      <c r="A26293"/>
    </row>
    <row r="26294" spans="1:1" ht="13.2" x14ac:dyDescent="0.25">
      <c r="A26294"/>
    </row>
    <row r="26295" spans="1:1" ht="13.2" x14ac:dyDescent="0.25">
      <c r="A26295"/>
    </row>
    <row r="26296" spans="1:1" ht="13.2" x14ac:dyDescent="0.25">
      <c r="A26296"/>
    </row>
    <row r="26297" spans="1:1" ht="13.2" x14ac:dyDescent="0.25">
      <c r="A26297"/>
    </row>
    <row r="26298" spans="1:1" ht="13.2" x14ac:dyDescent="0.25">
      <c r="A26298"/>
    </row>
    <row r="26299" spans="1:1" ht="13.2" x14ac:dyDescent="0.25">
      <c r="A26299"/>
    </row>
    <row r="26300" spans="1:1" ht="13.2" x14ac:dyDescent="0.25">
      <c r="A26300"/>
    </row>
    <row r="26301" spans="1:1" ht="13.2" x14ac:dyDescent="0.25">
      <c r="A26301"/>
    </row>
    <row r="26302" spans="1:1" ht="13.2" x14ac:dyDescent="0.25">
      <c r="A26302"/>
    </row>
    <row r="26303" spans="1:1" ht="13.2" x14ac:dyDescent="0.25">
      <c r="A26303"/>
    </row>
    <row r="26304" spans="1:1" ht="13.2" x14ac:dyDescent="0.25">
      <c r="A26304"/>
    </row>
    <row r="26305" spans="1:1" ht="13.2" x14ac:dyDescent="0.25">
      <c r="A26305"/>
    </row>
    <row r="26306" spans="1:1" ht="13.2" x14ac:dyDescent="0.25">
      <c r="A26306"/>
    </row>
    <row r="26307" spans="1:1" ht="13.2" x14ac:dyDescent="0.25">
      <c r="A26307"/>
    </row>
    <row r="26308" spans="1:1" ht="13.2" x14ac:dyDescent="0.25">
      <c r="A26308"/>
    </row>
    <row r="26309" spans="1:1" ht="13.2" x14ac:dyDescent="0.25">
      <c r="A26309"/>
    </row>
    <row r="26310" spans="1:1" ht="13.2" x14ac:dyDescent="0.25">
      <c r="A26310"/>
    </row>
    <row r="26311" spans="1:1" ht="13.2" x14ac:dyDescent="0.25">
      <c r="A26311"/>
    </row>
    <row r="26312" spans="1:1" ht="13.2" x14ac:dyDescent="0.25">
      <c r="A26312"/>
    </row>
    <row r="26313" spans="1:1" ht="13.2" x14ac:dyDescent="0.25">
      <c r="A26313"/>
    </row>
    <row r="26314" spans="1:1" ht="13.2" x14ac:dyDescent="0.25">
      <c r="A26314"/>
    </row>
    <row r="26315" spans="1:1" ht="13.2" x14ac:dyDescent="0.25">
      <c r="A26315"/>
    </row>
    <row r="26316" spans="1:1" ht="13.2" x14ac:dyDescent="0.25">
      <c r="A26316"/>
    </row>
    <row r="26317" spans="1:1" ht="13.2" x14ac:dyDescent="0.25">
      <c r="A26317"/>
    </row>
    <row r="26318" spans="1:1" ht="13.2" x14ac:dyDescent="0.25">
      <c r="A26318"/>
    </row>
    <row r="26319" spans="1:1" ht="13.2" x14ac:dyDescent="0.25">
      <c r="A26319"/>
    </row>
    <row r="26320" spans="1:1" ht="13.2" x14ac:dyDescent="0.25">
      <c r="A26320"/>
    </row>
    <row r="26321" spans="1:1" ht="13.2" x14ac:dyDescent="0.25">
      <c r="A26321"/>
    </row>
    <row r="26322" spans="1:1" ht="13.2" x14ac:dyDescent="0.25">
      <c r="A26322"/>
    </row>
    <row r="26323" spans="1:1" ht="13.2" x14ac:dyDescent="0.25">
      <c r="A26323"/>
    </row>
    <row r="26324" spans="1:1" ht="13.2" x14ac:dyDescent="0.25">
      <c r="A26324"/>
    </row>
    <row r="26325" spans="1:1" ht="13.2" x14ac:dyDescent="0.25">
      <c r="A26325"/>
    </row>
    <row r="26326" spans="1:1" ht="13.2" x14ac:dyDescent="0.25">
      <c r="A26326"/>
    </row>
    <row r="26327" spans="1:1" ht="13.2" x14ac:dyDescent="0.25">
      <c r="A26327"/>
    </row>
    <row r="26328" spans="1:1" ht="13.2" x14ac:dyDescent="0.25">
      <c r="A26328"/>
    </row>
    <row r="26329" spans="1:1" ht="13.2" x14ac:dyDescent="0.25">
      <c r="A26329"/>
    </row>
    <row r="26330" spans="1:1" ht="13.2" x14ac:dyDescent="0.25">
      <c r="A26330"/>
    </row>
    <row r="26331" spans="1:1" ht="13.2" x14ac:dyDescent="0.25">
      <c r="A26331"/>
    </row>
    <row r="26332" spans="1:1" ht="13.2" x14ac:dyDescent="0.25">
      <c r="A26332"/>
    </row>
    <row r="26333" spans="1:1" ht="13.2" x14ac:dyDescent="0.25">
      <c r="A26333"/>
    </row>
    <row r="26334" spans="1:1" ht="13.2" x14ac:dyDescent="0.25">
      <c r="A26334"/>
    </row>
    <row r="26335" spans="1:1" ht="13.2" x14ac:dyDescent="0.25">
      <c r="A26335"/>
    </row>
    <row r="26336" spans="1:1" ht="13.2" x14ac:dyDescent="0.25">
      <c r="A26336"/>
    </row>
    <row r="26337" spans="1:1" ht="13.2" x14ac:dyDescent="0.25">
      <c r="A26337"/>
    </row>
    <row r="26338" spans="1:1" ht="13.2" x14ac:dyDescent="0.25">
      <c r="A26338"/>
    </row>
    <row r="26339" spans="1:1" ht="13.2" x14ac:dyDescent="0.25">
      <c r="A26339"/>
    </row>
    <row r="26340" spans="1:1" ht="13.2" x14ac:dyDescent="0.25">
      <c r="A26340"/>
    </row>
    <row r="26341" spans="1:1" ht="13.2" x14ac:dyDescent="0.25">
      <c r="A26341"/>
    </row>
    <row r="26342" spans="1:1" ht="13.2" x14ac:dyDescent="0.25">
      <c r="A26342"/>
    </row>
    <row r="26343" spans="1:1" ht="13.2" x14ac:dyDescent="0.25">
      <c r="A26343"/>
    </row>
    <row r="26344" spans="1:1" ht="13.2" x14ac:dyDescent="0.25">
      <c r="A26344"/>
    </row>
    <row r="26345" spans="1:1" ht="13.2" x14ac:dyDescent="0.25">
      <c r="A26345"/>
    </row>
    <row r="26346" spans="1:1" ht="13.2" x14ac:dyDescent="0.25">
      <c r="A26346"/>
    </row>
    <row r="26347" spans="1:1" ht="13.2" x14ac:dyDescent="0.25">
      <c r="A26347"/>
    </row>
    <row r="26348" spans="1:1" ht="13.2" x14ac:dyDescent="0.25">
      <c r="A26348"/>
    </row>
    <row r="26349" spans="1:1" ht="13.2" x14ac:dyDescent="0.25">
      <c r="A26349"/>
    </row>
    <row r="26350" spans="1:1" ht="13.2" x14ac:dyDescent="0.25">
      <c r="A26350"/>
    </row>
    <row r="26351" spans="1:1" ht="13.2" x14ac:dyDescent="0.25">
      <c r="A26351"/>
    </row>
    <row r="26352" spans="1:1" ht="13.2" x14ac:dyDescent="0.25">
      <c r="A26352"/>
    </row>
    <row r="26353" spans="1:1" ht="13.2" x14ac:dyDescent="0.25">
      <c r="A26353"/>
    </row>
    <row r="26354" spans="1:1" ht="13.2" x14ac:dyDescent="0.25">
      <c r="A26354"/>
    </row>
    <row r="26355" spans="1:1" ht="13.2" x14ac:dyDescent="0.25">
      <c r="A26355"/>
    </row>
    <row r="26356" spans="1:1" ht="13.2" x14ac:dyDescent="0.25">
      <c r="A26356"/>
    </row>
    <row r="26357" spans="1:1" ht="13.2" x14ac:dyDescent="0.25">
      <c r="A26357"/>
    </row>
    <row r="26358" spans="1:1" ht="13.2" x14ac:dyDescent="0.25">
      <c r="A26358"/>
    </row>
    <row r="26359" spans="1:1" ht="13.2" x14ac:dyDescent="0.25">
      <c r="A26359"/>
    </row>
    <row r="26360" spans="1:1" ht="13.2" x14ac:dyDescent="0.25">
      <c r="A26360"/>
    </row>
    <row r="26361" spans="1:1" ht="13.2" x14ac:dyDescent="0.25">
      <c r="A26361"/>
    </row>
    <row r="26362" spans="1:1" ht="13.2" x14ac:dyDescent="0.25">
      <c r="A26362"/>
    </row>
    <row r="26363" spans="1:1" ht="13.2" x14ac:dyDescent="0.25">
      <c r="A26363"/>
    </row>
    <row r="26364" spans="1:1" ht="13.2" x14ac:dyDescent="0.25">
      <c r="A26364"/>
    </row>
    <row r="26365" spans="1:1" ht="13.2" x14ac:dyDescent="0.25">
      <c r="A26365"/>
    </row>
    <row r="26366" spans="1:1" ht="13.2" x14ac:dyDescent="0.25">
      <c r="A26366"/>
    </row>
    <row r="26367" spans="1:1" ht="13.2" x14ac:dyDescent="0.25">
      <c r="A26367"/>
    </row>
    <row r="26368" spans="1:1" ht="13.2" x14ac:dyDescent="0.25">
      <c r="A26368"/>
    </row>
    <row r="26369" spans="1:1" ht="13.2" x14ac:dyDescent="0.25">
      <c r="A26369"/>
    </row>
    <row r="26370" spans="1:1" ht="13.2" x14ac:dyDescent="0.25">
      <c r="A26370"/>
    </row>
    <row r="26371" spans="1:1" ht="13.2" x14ac:dyDescent="0.25">
      <c r="A26371"/>
    </row>
    <row r="26372" spans="1:1" ht="13.2" x14ac:dyDescent="0.25">
      <c r="A26372"/>
    </row>
    <row r="26373" spans="1:1" ht="13.2" x14ac:dyDescent="0.25">
      <c r="A26373"/>
    </row>
    <row r="26374" spans="1:1" ht="13.2" x14ac:dyDescent="0.25">
      <c r="A26374"/>
    </row>
    <row r="26375" spans="1:1" ht="13.2" x14ac:dyDescent="0.25">
      <c r="A26375"/>
    </row>
    <row r="26376" spans="1:1" ht="13.2" x14ac:dyDescent="0.25">
      <c r="A26376"/>
    </row>
    <row r="26377" spans="1:1" ht="13.2" x14ac:dyDescent="0.25">
      <c r="A26377"/>
    </row>
    <row r="26378" spans="1:1" ht="13.2" x14ac:dyDescent="0.25">
      <c r="A26378"/>
    </row>
    <row r="26379" spans="1:1" ht="13.2" x14ac:dyDescent="0.25">
      <c r="A26379"/>
    </row>
    <row r="26380" spans="1:1" ht="13.2" x14ac:dyDescent="0.25">
      <c r="A26380"/>
    </row>
    <row r="26381" spans="1:1" ht="13.2" x14ac:dyDescent="0.25">
      <c r="A26381"/>
    </row>
    <row r="26382" spans="1:1" ht="13.2" x14ac:dyDescent="0.25">
      <c r="A26382"/>
    </row>
    <row r="26383" spans="1:1" ht="13.2" x14ac:dyDescent="0.25">
      <c r="A26383"/>
    </row>
    <row r="26384" spans="1:1" ht="13.2" x14ac:dyDescent="0.25">
      <c r="A26384"/>
    </row>
    <row r="26385" spans="1:1" ht="13.2" x14ac:dyDescent="0.25">
      <c r="A26385"/>
    </row>
    <row r="26386" spans="1:1" ht="13.2" x14ac:dyDescent="0.25">
      <c r="A26386"/>
    </row>
    <row r="26387" spans="1:1" ht="13.2" x14ac:dyDescent="0.25">
      <c r="A26387"/>
    </row>
    <row r="26388" spans="1:1" ht="13.2" x14ac:dyDescent="0.25">
      <c r="A26388"/>
    </row>
    <row r="26389" spans="1:1" ht="13.2" x14ac:dyDescent="0.25">
      <c r="A26389"/>
    </row>
    <row r="26390" spans="1:1" ht="13.2" x14ac:dyDescent="0.25">
      <c r="A26390"/>
    </row>
    <row r="26391" spans="1:1" ht="13.2" x14ac:dyDescent="0.25">
      <c r="A26391"/>
    </row>
    <row r="26392" spans="1:1" ht="13.2" x14ac:dyDescent="0.25">
      <c r="A26392"/>
    </row>
    <row r="26393" spans="1:1" ht="13.2" x14ac:dyDescent="0.25">
      <c r="A26393"/>
    </row>
    <row r="26394" spans="1:1" ht="13.2" x14ac:dyDescent="0.25">
      <c r="A26394"/>
    </row>
    <row r="26395" spans="1:1" ht="13.2" x14ac:dyDescent="0.25">
      <c r="A26395"/>
    </row>
    <row r="26396" spans="1:1" ht="13.2" x14ac:dyDescent="0.25">
      <c r="A26396"/>
    </row>
    <row r="26397" spans="1:1" ht="13.2" x14ac:dyDescent="0.25">
      <c r="A26397"/>
    </row>
    <row r="26398" spans="1:1" ht="13.2" x14ac:dyDescent="0.25">
      <c r="A26398"/>
    </row>
    <row r="26399" spans="1:1" ht="13.2" x14ac:dyDescent="0.25">
      <c r="A26399"/>
    </row>
    <row r="26400" spans="1:1" ht="13.2" x14ac:dyDescent="0.25">
      <c r="A26400"/>
    </row>
    <row r="26401" spans="1:1" ht="13.2" x14ac:dyDescent="0.25">
      <c r="A26401"/>
    </row>
    <row r="26402" spans="1:1" ht="13.2" x14ac:dyDescent="0.25">
      <c r="A26402"/>
    </row>
    <row r="26403" spans="1:1" ht="13.2" x14ac:dyDescent="0.25">
      <c r="A26403"/>
    </row>
    <row r="26404" spans="1:1" ht="13.2" x14ac:dyDescent="0.25">
      <c r="A26404"/>
    </row>
    <row r="26405" spans="1:1" ht="13.2" x14ac:dyDescent="0.25">
      <c r="A26405"/>
    </row>
    <row r="26406" spans="1:1" ht="13.2" x14ac:dyDescent="0.25">
      <c r="A26406"/>
    </row>
    <row r="26407" spans="1:1" ht="13.2" x14ac:dyDescent="0.25">
      <c r="A26407"/>
    </row>
    <row r="26408" spans="1:1" ht="13.2" x14ac:dyDescent="0.25">
      <c r="A26408"/>
    </row>
    <row r="26409" spans="1:1" ht="13.2" x14ac:dyDescent="0.25">
      <c r="A26409"/>
    </row>
    <row r="26410" spans="1:1" ht="13.2" x14ac:dyDescent="0.25">
      <c r="A26410"/>
    </row>
    <row r="26411" spans="1:1" ht="13.2" x14ac:dyDescent="0.25">
      <c r="A26411"/>
    </row>
    <row r="26412" spans="1:1" ht="13.2" x14ac:dyDescent="0.25">
      <c r="A26412"/>
    </row>
    <row r="26413" spans="1:1" ht="13.2" x14ac:dyDescent="0.25">
      <c r="A26413"/>
    </row>
    <row r="26414" spans="1:1" ht="13.2" x14ac:dyDescent="0.25">
      <c r="A26414"/>
    </row>
    <row r="26415" spans="1:1" ht="13.2" x14ac:dyDescent="0.25">
      <c r="A26415"/>
    </row>
    <row r="26416" spans="1:1" ht="13.2" x14ac:dyDescent="0.25">
      <c r="A26416"/>
    </row>
    <row r="26417" spans="1:1" ht="13.2" x14ac:dyDescent="0.25">
      <c r="A26417"/>
    </row>
    <row r="26418" spans="1:1" ht="13.2" x14ac:dyDescent="0.25">
      <c r="A26418"/>
    </row>
    <row r="26419" spans="1:1" ht="13.2" x14ac:dyDescent="0.25">
      <c r="A26419"/>
    </row>
    <row r="26420" spans="1:1" ht="13.2" x14ac:dyDescent="0.25">
      <c r="A26420"/>
    </row>
    <row r="26421" spans="1:1" ht="13.2" x14ac:dyDescent="0.25">
      <c r="A26421"/>
    </row>
    <row r="26422" spans="1:1" ht="13.2" x14ac:dyDescent="0.25">
      <c r="A26422"/>
    </row>
    <row r="26423" spans="1:1" ht="13.2" x14ac:dyDescent="0.25">
      <c r="A26423"/>
    </row>
    <row r="26424" spans="1:1" ht="13.2" x14ac:dyDescent="0.25">
      <c r="A26424"/>
    </row>
    <row r="26425" spans="1:1" ht="13.2" x14ac:dyDescent="0.25">
      <c r="A26425"/>
    </row>
    <row r="26426" spans="1:1" ht="13.2" x14ac:dyDescent="0.25">
      <c r="A26426"/>
    </row>
    <row r="26427" spans="1:1" ht="13.2" x14ac:dyDescent="0.25">
      <c r="A26427"/>
    </row>
    <row r="26428" spans="1:1" ht="13.2" x14ac:dyDescent="0.25">
      <c r="A26428"/>
    </row>
    <row r="26429" spans="1:1" ht="13.2" x14ac:dyDescent="0.25">
      <c r="A26429"/>
    </row>
    <row r="26430" spans="1:1" ht="13.2" x14ac:dyDescent="0.25">
      <c r="A26430"/>
    </row>
    <row r="26431" spans="1:1" ht="13.2" x14ac:dyDescent="0.25">
      <c r="A26431"/>
    </row>
    <row r="26432" spans="1:1" ht="13.2" x14ac:dyDescent="0.25">
      <c r="A26432"/>
    </row>
    <row r="26433" spans="1:1" ht="13.2" x14ac:dyDescent="0.25">
      <c r="A26433"/>
    </row>
    <row r="26434" spans="1:1" ht="13.2" x14ac:dyDescent="0.25">
      <c r="A26434"/>
    </row>
    <row r="26435" spans="1:1" ht="13.2" x14ac:dyDescent="0.25">
      <c r="A26435"/>
    </row>
    <row r="26436" spans="1:1" ht="13.2" x14ac:dyDescent="0.25">
      <c r="A26436"/>
    </row>
    <row r="26437" spans="1:1" ht="13.2" x14ac:dyDescent="0.25">
      <c r="A26437"/>
    </row>
    <row r="26438" spans="1:1" ht="13.2" x14ac:dyDescent="0.25">
      <c r="A26438"/>
    </row>
    <row r="26439" spans="1:1" ht="13.2" x14ac:dyDescent="0.25">
      <c r="A26439"/>
    </row>
    <row r="26440" spans="1:1" ht="13.2" x14ac:dyDescent="0.25">
      <c r="A26440"/>
    </row>
    <row r="26441" spans="1:1" ht="13.2" x14ac:dyDescent="0.25">
      <c r="A26441"/>
    </row>
    <row r="26442" spans="1:1" ht="13.2" x14ac:dyDescent="0.25">
      <c r="A26442"/>
    </row>
    <row r="26443" spans="1:1" ht="13.2" x14ac:dyDescent="0.25">
      <c r="A26443"/>
    </row>
    <row r="26444" spans="1:1" ht="13.2" x14ac:dyDescent="0.25">
      <c r="A26444"/>
    </row>
    <row r="26445" spans="1:1" ht="13.2" x14ac:dyDescent="0.25">
      <c r="A26445"/>
    </row>
    <row r="26446" spans="1:1" ht="13.2" x14ac:dyDescent="0.25">
      <c r="A26446"/>
    </row>
    <row r="26447" spans="1:1" ht="13.2" x14ac:dyDescent="0.25">
      <c r="A26447"/>
    </row>
    <row r="26448" spans="1:1" ht="13.2" x14ac:dyDescent="0.25">
      <c r="A26448"/>
    </row>
    <row r="26449" spans="1:1" ht="13.2" x14ac:dyDescent="0.25">
      <c r="A26449"/>
    </row>
    <row r="26450" spans="1:1" ht="13.2" x14ac:dyDescent="0.25">
      <c r="A26450"/>
    </row>
    <row r="26451" spans="1:1" ht="13.2" x14ac:dyDescent="0.25">
      <c r="A26451"/>
    </row>
    <row r="26452" spans="1:1" ht="13.2" x14ac:dyDescent="0.25">
      <c r="A26452"/>
    </row>
    <row r="26453" spans="1:1" ht="13.2" x14ac:dyDescent="0.25">
      <c r="A26453"/>
    </row>
    <row r="26454" spans="1:1" ht="13.2" x14ac:dyDescent="0.25">
      <c r="A26454"/>
    </row>
    <row r="26455" spans="1:1" ht="13.2" x14ac:dyDescent="0.25">
      <c r="A26455"/>
    </row>
    <row r="26456" spans="1:1" ht="13.2" x14ac:dyDescent="0.25">
      <c r="A26456"/>
    </row>
    <row r="26457" spans="1:1" ht="13.2" x14ac:dyDescent="0.25">
      <c r="A26457"/>
    </row>
    <row r="26458" spans="1:1" ht="13.2" x14ac:dyDescent="0.25">
      <c r="A26458"/>
    </row>
    <row r="26459" spans="1:1" ht="13.2" x14ac:dyDescent="0.25">
      <c r="A26459"/>
    </row>
    <row r="26460" spans="1:1" ht="13.2" x14ac:dyDescent="0.25">
      <c r="A26460"/>
    </row>
    <row r="26461" spans="1:1" ht="13.2" x14ac:dyDescent="0.25">
      <c r="A26461"/>
    </row>
    <row r="26462" spans="1:1" ht="13.2" x14ac:dyDescent="0.25">
      <c r="A26462"/>
    </row>
    <row r="26463" spans="1:1" ht="13.2" x14ac:dyDescent="0.25">
      <c r="A26463"/>
    </row>
    <row r="26464" spans="1:1" ht="13.2" x14ac:dyDescent="0.25">
      <c r="A26464"/>
    </row>
    <row r="26465" spans="1:1" ht="13.2" x14ac:dyDescent="0.25">
      <c r="A26465"/>
    </row>
    <row r="26466" spans="1:1" ht="13.2" x14ac:dyDescent="0.25">
      <c r="A26466"/>
    </row>
    <row r="26467" spans="1:1" ht="13.2" x14ac:dyDescent="0.25">
      <c r="A26467"/>
    </row>
    <row r="26468" spans="1:1" ht="13.2" x14ac:dyDescent="0.25">
      <c r="A26468"/>
    </row>
    <row r="26469" spans="1:1" ht="13.2" x14ac:dyDescent="0.25">
      <c r="A26469"/>
    </row>
    <row r="26470" spans="1:1" ht="13.2" x14ac:dyDescent="0.25">
      <c r="A26470"/>
    </row>
    <row r="26471" spans="1:1" ht="13.2" x14ac:dyDescent="0.25">
      <c r="A26471"/>
    </row>
    <row r="26472" spans="1:1" ht="13.2" x14ac:dyDescent="0.25">
      <c r="A26472"/>
    </row>
    <row r="26473" spans="1:1" ht="13.2" x14ac:dyDescent="0.25">
      <c r="A26473"/>
    </row>
    <row r="26474" spans="1:1" ht="13.2" x14ac:dyDescent="0.25">
      <c r="A26474"/>
    </row>
    <row r="26475" spans="1:1" ht="13.2" x14ac:dyDescent="0.25">
      <c r="A26475"/>
    </row>
    <row r="26476" spans="1:1" ht="13.2" x14ac:dyDescent="0.25">
      <c r="A26476"/>
    </row>
    <row r="26477" spans="1:1" ht="13.2" x14ac:dyDescent="0.25">
      <c r="A26477"/>
    </row>
    <row r="26478" spans="1:1" ht="13.2" x14ac:dyDescent="0.25">
      <c r="A26478"/>
    </row>
    <row r="26479" spans="1:1" ht="13.2" x14ac:dyDescent="0.25">
      <c r="A26479"/>
    </row>
    <row r="26480" spans="1:1" ht="13.2" x14ac:dyDescent="0.25">
      <c r="A26480"/>
    </row>
    <row r="26481" spans="1:1" ht="13.2" x14ac:dyDescent="0.25">
      <c r="A26481"/>
    </row>
    <row r="26482" spans="1:1" ht="13.2" x14ac:dyDescent="0.25">
      <c r="A26482"/>
    </row>
    <row r="26483" spans="1:1" ht="13.2" x14ac:dyDescent="0.25">
      <c r="A26483"/>
    </row>
    <row r="26484" spans="1:1" ht="13.2" x14ac:dyDescent="0.25">
      <c r="A26484"/>
    </row>
    <row r="26485" spans="1:1" ht="13.2" x14ac:dyDescent="0.25">
      <c r="A26485"/>
    </row>
    <row r="26486" spans="1:1" ht="13.2" x14ac:dyDescent="0.25">
      <c r="A26486"/>
    </row>
    <row r="26487" spans="1:1" ht="13.2" x14ac:dyDescent="0.25">
      <c r="A26487"/>
    </row>
    <row r="26488" spans="1:1" ht="13.2" x14ac:dyDescent="0.25">
      <c r="A26488"/>
    </row>
    <row r="26489" spans="1:1" ht="13.2" x14ac:dyDescent="0.25">
      <c r="A26489"/>
    </row>
    <row r="26490" spans="1:1" ht="13.2" x14ac:dyDescent="0.25">
      <c r="A26490"/>
    </row>
    <row r="26491" spans="1:1" ht="13.2" x14ac:dyDescent="0.25">
      <c r="A26491"/>
    </row>
    <row r="26492" spans="1:1" ht="13.2" x14ac:dyDescent="0.25">
      <c r="A26492"/>
    </row>
    <row r="26493" spans="1:1" ht="13.2" x14ac:dyDescent="0.25">
      <c r="A26493"/>
    </row>
    <row r="26494" spans="1:1" ht="13.2" x14ac:dyDescent="0.25">
      <c r="A26494"/>
    </row>
    <row r="26495" spans="1:1" ht="13.2" x14ac:dyDescent="0.25">
      <c r="A26495"/>
    </row>
    <row r="26496" spans="1:1" ht="13.2" x14ac:dyDescent="0.25">
      <c r="A26496"/>
    </row>
    <row r="26497" spans="1:1" ht="13.2" x14ac:dyDescent="0.25">
      <c r="A26497"/>
    </row>
    <row r="26498" spans="1:1" ht="13.2" x14ac:dyDescent="0.25">
      <c r="A26498"/>
    </row>
    <row r="26499" spans="1:1" ht="13.2" x14ac:dyDescent="0.25">
      <c r="A26499"/>
    </row>
    <row r="26500" spans="1:1" ht="13.2" x14ac:dyDescent="0.25">
      <c r="A26500"/>
    </row>
    <row r="26501" spans="1:1" ht="13.2" x14ac:dyDescent="0.25">
      <c r="A26501"/>
    </row>
    <row r="26502" spans="1:1" ht="13.2" x14ac:dyDescent="0.25">
      <c r="A26502"/>
    </row>
    <row r="26503" spans="1:1" ht="13.2" x14ac:dyDescent="0.25">
      <c r="A26503"/>
    </row>
    <row r="26504" spans="1:1" ht="13.2" x14ac:dyDescent="0.25">
      <c r="A26504"/>
    </row>
    <row r="26505" spans="1:1" ht="13.2" x14ac:dyDescent="0.25">
      <c r="A26505"/>
    </row>
    <row r="26506" spans="1:1" ht="13.2" x14ac:dyDescent="0.25">
      <c r="A26506"/>
    </row>
    <row r="26507" spans="1:1" ht="13.2" x14ac:dyDescent="0.25">
      <c r="A26507"/>
    </row>
    <row r="26508" spans="1:1" ht="13.2" x14ac:dyDescent="0.25">
      <c r="A26508"/>
    </row>
    <row r="26509" spans="1:1" ht="13.2" x14ac:dyDescent="0.25">
      <c r="A26509"/>
    </row>
    <row r="26510" spans="1:1" ht="13.2" x14ac:dyDescent="0.25">
      <c r="A26510"/>
    </row>
    <row r="26511" spans="1:1" ht="13.2" x14ac:dyDescent="0.25">
      <c r="A26511"/>
    </row>
    <row r="26512" spans="1:1" ht="13.2" x14ac:dyDescent="0.25">
      <c r="A26512"/>
    </row>
    <row r="26513" spans="1:1" ht="13.2" x14ac:dyDescent="0.25">
      <c r="A26513"/>
    </row>
    <row r="26514" spans="1:1" ht="13.2" x14ac:dyDescent="0.25">
      <c r="A26514"/>
    </row>
    <row r="26515" spans="1:1" ht="13.2" x14ac:dyDescent="0.25">
      <c r="A26515"/>
    </row>
    <row r="26516" spans="1:1" ht="13.2" x14ac:dyDescent="0.25">
      <c r="A26516"/>
    </row>
    <row r="26517" spans="1:1" ht="13.2" x14ac:dyDescent="0.25">
      <c r="A26517"/>
    </row>
    <row r="26518" spans="1:1" ht="13.2" x14ac:dyDescent="0.25">
      <c r="A26518"/>
    </row>
    <row r="26519" spans="1:1" ht="13.2" x14ac:dyDescent="0.25">
      <c r="A26519"/>
    </row>
    <row r="26520" spans="1:1" ht="13.2" x14ac:dyDescent="0.25">
      <c r="A26520"/>
    </row>
    <row r="26521" spans="1:1" ht="13.2" x14ac:dyDescent="0.25">
      <c r="A26521"/>
    </row>
    <row r="26522" spans="1:1" ht="13.2" x14ac:dyDescent="0.25">
      <c r="A26522"/>
    </row>
    <row r="26523" spans="1:1" ht="13.2" x14ac:dyDescent="0.25">
      <c r="A26523"/>
    </row>
    <row r="26524" spans="1:1" ht="13.2" x14ac:dyDescent="0.25">
      <c r="A26524"/>
    </row>
    <row r="26525" spans="1:1" ht="13.2" x14ac:dyDescent="0.25">
      <c r="A26525"/>
    </row>
    <row r="26526" spans="1:1" ht="13.2" x14ac:dyDescent="0.25">
      <c r="A26526"/>
    </row>
    <row r="26527" spans="1:1" ht="13.2" x14ac:dyDescent="0.25">
      <c r="A26527"/>
    </row>
    <row r="26528" spans="1:1" ht="13.2" x14ac:dyDescent="0.25">
      <c r="A26528"/>
    </row>
    <row r="26529" spans="1:1" ht="13.2" x14ac:dyDescent="0.25">
      <c r="A26529"/>
    </row>
    <row r="26530" spans="1:1" ht="13.2" x14ac:dyDescent="0.25">
      <c r="A26530"/>
    </row>
    <row r="26531" spans="1:1" ht="13.2" x14ac:dyDescent="0.25">
      <c r="A26531"/>
    </row>
    <row r="26532" spans="1:1" ht="13.2" x14ac:dyDescent="0.25">
      <c r="A26532"/>
    </row>
    <row r="26533" spans="1:1" ht="13.2" x14ac:dyDescent="0.25">
      <c r="A26533"/>
    </row>
    <row r="26534" spans="1:1" ht="13.2" x14ac:dyDescent="0.25">
      <c r="A26534"/>
    </row>
    <row r="26535" spans="1:1" ht="13.2" x14ac:dyDescent="0.25">
      <c r="A26535"/>
    </row>
    <row r="26536" spans="1:1" ht="13.2" x14ac:dyDescent="0.25">
      <c r="A26536"/>
    </row>
    <row r="26537" spans="1:1" ht="13.2" x14ac:dyDescent="0.25">
      <c r="A26537"/>
    </row>
    <row r="26538" spans="1:1" ht="13.2" x14ac:dyDescent="0.25">
      <c r="A26538"/>
    </row>
    <row r="26539" spans="1:1" ht="13.2" x14ac:dyDescent="0.25">
      <c r="A26539"/>
    </row>
    <row r="26540" spans="1:1" ht="13.2" x14ac:dyDescent="0.25">
      <c r="A26540"/>
    </row>
    <row r="26541" spans="1:1" ht="13.2" x14ac:dyDescent="0.25">
      <c r="A26541"/>
    </row>
    <row r="26542" spans="1:1" ht="13.2" x14ac:dyDescent="0.25">
      <c r="A26542"/>
    </row>
    <row r="26543" spans="1:1" ht="13.2" x14ac:dyDescent="0.25">
      <c r="A26543"/>
    </row>
    <row r="26544" spans="1:1" ht="13.2" x14ac:dyDescent="0.25">
      <c r="A26544"/>
    </row>
    <row r="26545" spans="1:1" ht="13.2" x14ac:dyDescent="0.25">
      <c r="A26545"/>
    </row>
    <row r="26546" spans="1:1" ht="13.2" x14ac:dyDescent="0.25">
      <c r="A26546"/>
    </row>
    <row r="26547" spans="1:1" ht="13.2" x14ac:dyDescent="0.25">
      <c r="A26547"/>
    </row>
    <row r="26548" spans="1:1" ht="13.2" x14ac:dyDescent="0.25">
      <c r="A26548"/>
    </row>
    <row r="26549" spans="1:1" ht="13.2" x14ac:dyDescent="0.25">
      <c r="A26549"/>
    </row>
    <row r="26550" spans="1:1" ht="13.2" x14ac:dyDescent="0.25">
      <c r="A26550"/>
    </row>
    <row r="26551" spans="1:1" ht="13.2" x14ac:dyDescent="0.25">
      <c r="A26551"/>
    </row>
    <row r="26552" spans="1:1" ht="13.2" x14ac:dyDescent="0.25">
      <c r="A26552"/>
    </row>
    <row r="26553" spans="1:1" ht="13.2" x14ac:dyDescent="0.25">
      <c r="A26553"/>
    </row>
    <row r="26554" spans="1:1" ht="13.2" x14ac:dyDescent="0.25">
      <c r="A26554"/>
    </row>
    <row r="26555" spans="1:1" ht="13.2" x14ac:dyDescent="0.25">
      <c r="A26555"/>
    </row>
    <row r="26556" spans="1:1" ht="13.2" x14ac:dyDescent="0.25">
      <c r="A26556"/>
    </row>
    <row r="26557" spans="1:1" ht="13.2" x14ac:dyDescent="0.25">
      <c r="A26557"/>
    </row>
    <row r="26558" spans="1:1" ht="13.2" x14ac:dyDescent="0.25">
      <c r="A26558"/>
    </row>
    <row r="26559" spans="1:1" ht="13.2" x14ac:dyDescent="0.25">
      <c r="A26559"/>
    </row>
    <row r="26560" spans="1:1" ht="13.2" x14ac:dyDescent="0.25">
      <c r="A26560"/>
    </row>
    <row r="26561" spans="1:1" ht="13.2" x14ac:dyDescent="0.25">
      <c r="A26561"/>
    </row>
    <row r="26562" spans="1:1" ht="13.2" x14ac:dyDescent="0.25">
      <c r="A26562"/>
    </row>
    <row r="26563" spans="1:1" ht="13.2" x14ac:dyDescent="0.25">
      <c r="A26563"/>
    </row>
    <row r="26564" spans="1:1" ht="13.2" x14ac:dyDescent="0.25">
      <c r="A26564"/>
    </row>
    <row r="26565" spans="1:1" ht="13.2" x14ac:dyDescent="0.25">
      <c r="A26565"/>
    </row>
    <row r="26566" spans="1:1" ht="13.2" x14ac:dyDescent="0.25">
      <c r="A26566"/>
    </row>
    <row r="26567" spans="1:1" ht="13.2" x14ac:dyDescent="0.25">
      <c r="A26567"/>
    </row>
    <row r="26568" spans="1:1" ht="13.2" x14ac:dyDescent="0.25">
      <c r="A26568"/>
    </row>
    <row r="26569" spans="1:1" ht="13.2" x14ac:dyDescent="0.25">
      <c r="A26569"/>
    </row>
    <row r="26570" spans="1:1" ht="13.2" x14ac:dyDescent="0.25">
      <c r="A26570"/>
    </row>
    <row r="26571" spans="1:1" ht="13.2" x14ac:dyDescent="0.25">
      <c r="A26571"/>
    </row>
    <row r="26572" spans="1:1" ht="13.2" x14ac:dyDescent="0.25">
      <c r="A26572"/>
    </row>
    <row r="26573" spans="1:1" ht="13.2" x14ac:dyDescent="0.25">
      <c r="A26573"/>
    </row>
    <row r="26574" spans="1:1" ht="13.2" x14ac:dyDescent="0.25">
      <c r="A26574"/>
    </row>
    <row r="26575" spans="1:1" ht="13.2" x14ac:dyDescent="0.25">
      <c r="A26575"/>
    </row>
    <row r="26576" spans="1:1" ht="13.2" x14ac:dyDescent="0.25">
      <c r="A26576"/>
    </row>
    <row r="26577" spans="1:1" ht="13.2" x14ac:dyDescent="0.25">
      <c r="A26577"/>
    </row>
    <row r="26578" spans="1:1" ht="13.2" x14ac:dyDescent="0.25">
      <c r="A26578"/>
    </row>
    <row r="26579" spans="1:1" ht="13.2" x14ac:dyDescent="0.25">
      <c r="A26579"/>
    </row>
    <row r="26580" spans="1:1" ht="13.2" x14ac:dyDescent="0.25">
      <c r="A26580"/>
    </row>
    <row r="26581" spans="1:1" ht="13.2" x14ac:dyDescent="0.25">
      <c r="A26581"/>
    </row>
    <row r="26582" spans="1:1" ht="13.2" x14ac:dyDescent="0.25">
      <c r="A26582"/>
    </row>
    <row r="26583" spans="1:1" ht="13.2" x14ac:dyDescent="0.25">
      <c r="A26583"/>
    </row>
    <row r="26584" spans="1:1" ht="13.2" x14ac:dyDescent="0.25">
      <c r="A26584"/>
    </row>
    <row r="26585" spans="1:1" ht="13.2" x14ac:dyDescent="0.25">
      <c r="A26585"/>
    </row>
    <row r="26586" spans="1:1" ht="13.2" x14ac:dyDescent="0.25">
      <c r="A26586"/>
    </row>
    <row r="26587" spans="1:1" ht="13.2" x14ac:dyDescent="0.25">
      <c r="A26587"/>
    </row>
    <row r="26588" spans="1:1" ht="13.2" x14ac:dyDescent="0.25">
      <c r="A26588"/>
    </row>
    <row r="26589" spans="1:1" ht="13.2" x14ac:dyDescent="0.25">
      <c r="A26589"/>
    </row>
    <row r="26590" spans="1:1" ht="13.2" x14ac:dyDescent="0.25">
      <c r="A26590"/>
    </row>
    <row r="26591" spans="1:1" ht="13.2" x14ac:dyDescent="0.25">
      <c r="A26591"/>
    </row>
    <row r="26592" spans="1:1" ht="13.2" x14ac:dyDescent="0.25">
      <c r="A26592"/>
    </row>
    <row r="26593" spans="1:1" ht="13.2" x14ac:dyDescent="0.25">
      <c r="A26593"/>
    </row>
    <row r="26594" spans="1:1" ht="13.2" x14ac:dyDescent="0.25">
      <c r="A26594"/>
    </row>
    <row r="26595" spans="1:1" ht="13.2" x14ac:dyDescent="0.25">
      <c r="A26595"/>
    </row>
    <row r="26596" spans="1:1" ht="13.2" x14ac:dyDescent="0.25">
      <c r="A26596"/>
    </row>
    <row r="26597" spans="1:1" ht="13.2" x14ac:dyDescent="0.25">
      <c r="A26597"/>
    </row>
    <row r="26598" spans="1:1" ht="13.2" x14ac:dyDescent="0.25">
      <c r="A26598"/>
    </row>
    <row r="26599" spans="1:1" ht="13.2" x14ac:dyDescent="0.25">
      <c r="A26599"/>
    </row>
    <row r="26600" spans="1:1" ht="13.2" x14ac:dyDescent="0.25">
      <c r="A26600"/>
    </row>
    <row r="26601" spans="1:1" ht="13.2" x14ac:dyDescent="0.25">
      <c r="A26601"/>
    </row>
    <row r="26602" spans="1:1" ht="13.2" x14ac:dyDescent="0.25">
      <c r="A26602"/>
    </row>
    <row r="26603" spans="1:1" ht="13.2" x14ac:dyDescent="0.25">
      <c r="A26603"/>
    </row>
    <row r="26604" spans="1:1" ht="13.2" x14ac:dyDescent="0.25">
      <c r="A26604"/>
    </row>
    <row r="26605" spans="1:1" ht="13.2" x14ac:dyDescent="0.25">
      <c r="A26605"/>
    </row>
    <row r="26606" spans="1:1" ht="13.2" x14ac:dyDescent="0.25">
      <c r="A26606"/>
    </row>
    <row r="26607" spans="1:1" ht="13.2" x14ac:dyDescent="0.25">
      <c r="A26607"/>
    </row>
    <row r="26608" spans="1:1" ht="13.2" x14ac:dyDescent="0.25">
      <c r="A26608"/>
    </row>
    <row r="26609" spans="1:1" ht="13.2" x14ac:dyDescent="0.25">
      <c r="A26609"/>
    </row>
    <row r="26610" spans="1:1" ht="13.2" x14ac:dyDescent="0.25">
      <c r="A26610"/>
    </row>
    <row r="26611" spans="1:1" ht="13.2" x14ac:dyDescent="0.25">
      <c r="A26611"/>
    </row>
    <row r="26612" spans="1:1" ht="13.2" x14ac:dyDescent="0.25">
      <c r="A26612"/>
    </row>
    <row r="26613" spans="1:1" ht="13.2" x14ac:dyDescent="0.25">
      <c r="A26613"/>
    </row>
    <row r="26614" spans="1:1" ht="13.2" x14ac:dyDescent="0.25">
      <c r="A26614"/>
    </row>
    <row r="26615" spans="1:1" ht="13.2" x14ac:dyDescent="0.25">
      <c r="A26615"/>
    </row>
    <row r="26616" spans="1:1" ht="13.2" x14ac:dyDescent="0.25">
      <c r="A26616"/>
    </row>
    <row r="26617" spans="1:1" ht="13.2" x14ac:dyDescent="0.25">
      <c r="A26617"/>
    </row>
    <row r="26618" spans="1:1" ht="13.2" x14ac:dyDescent="0.25">
      <c r="A26618"/>
    </row>
    <row r="26619" spans="1:1" ht="13.2" x14ac:dyDescent="0.25">
      <c r="A26619"/>
    </row>
    <row r="26620" spans="1:1" ht="13.2" x14ac:dyDescent="0.25">
      <c r="A26620"/>
    </row>
    <row r="26621" spans="1:1" ht="13.2" x14ac:dyDescent="0.25">
      <c r="A26621"/>
    </row>
    <row r="26622" spans="1:1" ht="13.2" x14ac:dyDescent="0.25">
      <c r="A26622"/>
    </row>
    <row r="26623" spans="1:1" ht="13.2" x14ac:dyDescent="0.25">
      <c r="A26623"/>
    </row>
    <row r="26624" spans="1:1" ht="13.2" x14ac:dyDescent="0.25">
      <c r="A26624"/>
    </row>
    <row r="26625" spans="1:1" ht="13.2" x14ac:dyDescent="0.25">
      <c r="A26625"/>
    </row>
    <row r="26626" spans="1:1" ht="13.2" x14ac:dyDescent="0.25">
      <c r="A26626"/>
    </row>
    <row r="26627" spans="1:1" ht="13.2" x14ac:dyDescent="0.25">
      <c r="A26627"/>
    </row>
    <row r="26628" spans="1:1" ht="13.2" x14ac:dyDescent="0.25">
      <c r="A26628"/>
    </row>
    <row r="26629" spans="1:1" ht="13.2" x14ac:dyDescent="0.25">
      <c r="A26629"/>
    </row>
    <row r="26630" spans="1:1" ht="13.2" x14ac:dyDescent="0.25">
      <c r="A26630"/>
    </row>
    <row r="26631" spans="1:1" ht="13.2" x14ac:dyDescent="0.25">
      <c r="A26631"/>
    </row>
    <row r="26632" spans="1:1" ht="13.2" x14ac:dyDescent="0.25">
      <c r="A26632"/>
    </row>
    <row r="26633" spans="1:1" ht="13.2" x14ac:dyDescent="0.25">
      <c r="A26633"/>
    </row>
    <row r="26634" spans="1:1" ht="13.2" x14ac:dyDescent="0.25">
      <c r="A26634"/>
    </row>
    <row r="26635" spans="1:1" ht="13.2" x14ac:dyDescent="0.25">
      <c r="A26635"/>
    </row>
    <row r="26636" spans="1:1" ht="13.2" x14ac:dyDescent="0.25">
      <c r="A26636"/>
    </row>
    <row r="26637" spans="1:1" ht="13.2" x14ac:dyDescent="0.25">
      <c r="A26637"/>
    </row>
    <row r="26638" spans="1:1" ht="13.2" x14ac:dyDescent="0.25">
      <c r="A26638"/>
    </row>
    <row r="26639" spans="1:1" ht="13.2" x14ac:dyDescent="0.25">
      <c r="A26639"/>
    </row>
    <row r="26640" spans="1:1" ht="13.2" x14ac:dyDescent="0.25">
      <c r="A26640"/>
    </row>
    <row r="26641" spans="1:1" ht="13.2" x14ac:dyDescent="0.25">
      <c r="A26641"/>
    </row>
    <row r="26642" spans="1:1" ht="13.2" x14ac:dyDescent="0.25">
      <c r="A26642"/>
    </row>
    <row r="26643" spans="1:1" ht="13.2" x14ac:dyDescent="0.25">
      <c r="A26643"/>
    </row>
    <row r="26644" spans="1:1" ht="13.2" x14ac:dyDescent="0.25">
      <c r="A26644"/>
    </row>
    <row r="26645" spans="1:1" ht="13.2" x14ac:dyDescent="0.25">
      <c r="A26645"/>
    </row>
    <row r="26646" spans="1:1" ht="13.2" x14ac:dyDescent="0.25">
      <c r="A26646"/>
    </row>
    <row r="26647" spans="1:1" ht="13.2" x14ac:dyDescent="0.25">
      <c r="A26647"/>
    </row>
    <row r="26648" spans="1:1" ht="13.2" x14ac:dyDescent="0.25">
      <c r="A26648"/>
    </row>
    <row r="26649" spans="1:1" ht="13.2" x14ac:dyDescent="0.25">
      <c r="A26649"/>
    </row>
    <row r="26650" spans="1:1" ht="13.2" x14ac:dyDescent="0.25">
      <c r="A26650"/>
    </row>
    <row r="26651" spans="1:1" ht="13.2" x14ac:dyDescent="0.25">
      <c r="A26651"/>
    </row>
    <row r="26652" spans="1:1" ht="13.2" x14ac:dyDescent="0.25">
      <c r="A26652"/>
    </row>
    <row r="26653" spans="1:1" ht="13.2" x14ac:dyDescent="0.25">
      <c r="A26653"/>
    </row>
    <row r="26654" spans="1:1" ht="13.2" x14ac:dyDescent="0.25">
      <c r="A26654"/>
    </row>
    <row r="26655" spans="1:1" ht="13.2" x14ac:dyDescent="0.25">
      <c r="A26655"/>
    </row>
    <row r="26656" spans="1:1" ht="13.2" x14ac:dyDescent="0.25">
      <c r="A26656"/>
    </row>
    <row r="26657" spans="1:1" ht="13.2" x14ac:dyDescent="0.25">
      <c r="A26657"/>
    </row>
    <row r="26658" spans="1:1" ht="13.2" x14ac:dyDescent="0.25">
      <c r="A26658"/>
    </row>
    <row r="26659" spans="1:1" ht="13.2" x14ac:dyDescent="0.25">
      <c r="A26659"/>
    </row>
    <row r="26660" spans="1:1" ht="13.2" x14ac:dyDescent="0.25">
      <c r="A26660"/>
    </row>
    <row r="26661" spans="1:1" ht="13.2" x14ac:dyDescent="0.25">
      <c r="A26661"/>
    </row>
    <row r="26662" spans="1:1" ht="13.2" x14ac:dyDescent="0.25">
      <c r="A26662"/>
    </row>
    <row r="26663" spans="1:1" ht="13.2" x14ac:dyDescent="0.25">
      <c r="A26663"/>
    </row>
    <row r="26664" spans="1:1" ht="13.2" x14ac:dyDescent="0.25">
      <c r="A26664"/>
    </row>
    <row r="26665" spans="1:1" ht="13.2" x14ac:dyDescent="0.25">
      <c r="A26665"/>
    </row>
    <row r="26666" spans="1:1" ht="13.2" x14ac:dyDescent="0.25">
      <c r="A26666"/>
    </row>
    <row r="26667" spans="1:1" ht="13.2" x14ac:dyDescent="0.25">
      <c r="A26667"/>
    </row>
    <row r="26668" spans="1:1" ht="13.2" x14ac:dyDescent="0.25">
      <c r="A26668"/>
    </row>
    <row r="26669" spans="1:1" ht="13.2" x14ac:dyDescent="0.25">
      <c r="A26669"/>
    </row>
    <row r="26670" spans="1:1" ht="13.2" x14ac:dyDescent="0.25">
      <c r="A26670"/>
    </row>
    <row r="26671" spans="1:1" ht="13.2" x14ac:dyDescent="0.25">
      <c r="A26671"/>
    </row>
    <row r="26672" spans="1:1" ht="13.2" x14ac:dyDescent="0.25">
      <c r="A26672"/>
    </row>
    <row r="26673" spans="1:1" ht="13.2" x14ac:dyDescent="0.25">
      <c r="A26673"/>
    </row>
    <row r="26674" spans="1:1" ht="13.2" x14ac:dyDescent="0.25">
      <c r="A26674"/>
    </row>
    <row r="26675" spans="1:1" ht="13.2" x14ac:dyDescent="0.25">
      <c r="A26675"/>
    </row>
    <row r="26676" spans="1:1" ht="13.2" x14ac:dyDescent="0.25">
      <c r="A26676"/>
    </row>
    <row r="26677" spans="1:1" ht="13.2" x14ac:dyDescent="0.25">
      <c r="A26677"/>
    </row>
    <row r="26678" spans="1:1" ht="13.2" x14ac:dyDescent="0.25">
      <c r="A26678"/>
    </row>
    <row r="26679" spans="1:1" ht="13.2" x14ac:dyDescent="0.25">
      <c r="A26679"/>
    </row>
    <row r="26680" spans="1:1" ht="13.2" x14ac:dyDescent="0.25">
      <c r="A26680"/>
    </row>
    <row r="26681" spans="1:1" ht="13.2" x14ac:dyDescent="0.25">
      <c r="A26681"/>
    </row>
    <row r="26682" spans="1:1" ht="13.2" x14ac:dyDescent="0.25">
      <c r="A26682"/>
    </row>
    <row r="26683" spans="1:1" ht="13.2" x14ac:dyDescent="0.25">
      <c r="A26683"/>
    </row>
    <row r="26684" spans="1:1" ht="13.2" x14ac:dyDescent="0.25">
      <c r="A26684"/>
    </row>
    <row r="26685" spans="1:1" ht="13.2" x14ac:dyDescent="0.25">
      <c r="A26685"/>
    </row>
    <row r="26686" spans="1:1" ht="13.2" x14ac:dyDescent="0.25">
      <c r="A26686"/>
    </row>
    <row r="26687" spans="1:1" ht="13.2" x14ac:dyDescent="0.25">
      <c r="A26687"/>
    </row>
    <row r="26688" spans="1:1" ht="13.2" x14ac:dyDescent="0.25">
      <c r="A26688"/>
    </row>
    <row r="26689" spans="1:1" ht="13.2" x14ac:dyDescent="0.25">
      <c r="A26689"/>
    </row>
    <row r="26690" spans="1:1" ht="13.2" x14ac:dyDescent="0.25">
      <c r="A26690"/>
    </row>
    <row r="26691" spans="1:1" ht="13.2" x14ac:dyDescent="0.25">
      <c r="A26691"/>
    </row>
    <row r="26692" spans="1:1" ht="13.2" x14ac:dyDescent="0.25">
      <c r="A26692"/>
    </row>
    <row r="26693" spans="1:1" ht="13.2" x14ac:dyDescent="0.25">
      <c r="A26693"/>
    </row>
    <row r="26694" spans="1:1" ht="13.2" x14ac:dyDescent="0.25">
      <c r="A26694"/>
    </row>
    <row r="26695" spans="1:1" ht="13.2" x14ac:dyDescent="0.25">
      <c r="A26695"/>
    </row>
    <row r="26696" spans="1:1" ht="13.2" x14ac:dyDescent="0.25">
      <c r="A26696"/>
    </row>
    <row r="26697" spans="1:1" ht="13.2" x14ac:dyDescent="0.25">
      <c r="A26697"/>
    </row>
    <row r="26698" spans="1:1" ht="13.2" x14ac:dyDescent="0.25">
      <c r="A26698"/>
    </row>
    <row r="26699" spans="1:1" ht="13.2" x14ac:dyDescent="0.25">
      <c r="A26699"/>
    </row>
    <row r="26700" spans="1:1" ht="13.2" x14ac:dyDescent="0.25">
      <c r="A26700"/>
    </row>
    <row r="26701" spans="1:1" ht="13.2" x14ac:dyDescent="0.25">
      <c r="A26701"/>
    </row>
    <row r="26702" spans="1:1" ht="13.2" x14ac:dyDescent="0.25">
      <c r="A26702"/>
    </row>
    <row r="26703" spans="1:1" ht="13.2" x14ac:dyDescent="0.25">
      <c r="A26703"/>
    </row>
    <row r="26704" spans="1:1" ht="13.2" x14ac:dyDescent="0.25">
      <c r="A26704"/>
    </row>
    <row r="26705" spans="1:1" ht="13.2" x14ac:dyDescent="0.25">
      <c r="A26705"/>
    </row>
    <row r="26706" spans="1:1" ht="13.2" x14ac:dyDescent="0.25">
      <c r="A26706"/>
    </row>
    <row r="26707" spans="1:1" ht="13.2" x14ac:dyDescent="0.25">
      <c r="A26707"/>
    </row>
    <row r="26708" spans="1:1" ht="13.2" x14ac:dyDescent="0.25">
      <c r="A26708"/>
    </row>
    <row r="26709" spans="1:1" ht="13.2" x14ac:dyDescent="0.25">
      <c r="A26709"/>
    </row>
    <row r="26710" spans="1:1" ht="13.2" x14ac:dyDescent="0.25">
      <c r="A26710"/>
    </row>
    <row r="26711" spans="1:1" ht="13.2" x14ac:dyDescent="0.25">
      <c r="A26711"/>
    </row>
    <row r="26712" spans="1:1" ht="13.2" x14ac:dyDescent="0.25">
      <c r="A26712"/>
    </row>
    <row r="26713" spans="1:1" ht="13.2" x14ac:dyDescent="0.25">
      <c r="A26713"/>
    </row>
    <row r="26714" spans="1:1" ht="13.2" x14ac:dyDescent="0.25">
      <c r="A26714"/>
    </row>
    <row r="26715" spans="1:1" ht="13.2" x14ac:dyDescent="0.25">
      <c r="A26715"/>
    </row>
    <row r="26716" spans="1:1" ht="13.2" x14ac:dyDescent="0.25">
      <c r="A26716"/>
    </row>
    <row r="26717" spans="1:1" ht="13.2" x14ac:dyDescent="0.25">
      <c r="A26717"/>
    </row>
    <row r="26718" spans="1:1" ht="13.2" x14ac:dyDescent="0.25">
      <c r="A26718"/>
    </row>
    <row r="26719" spans="1:1" ht="13.2" x14ac:dyDescent="0.25">
      <c r="A26719"/>
    </row>
    <row r="26720" spans="1:1" ht="13.2" x14ac:dyDescent="0.25">
      <c r="A26720"/>
    </row>
    <row r="26721" spans="1:1" ht="13.2" x14ac:dyDescent="0.25">
      <c r="A26721"/>
    </row>
    <row r="26722" spans="1:1" ht="13.2" x14ac:dyDescent="0.25">
      <c r="A26722"/>
    </row>
    <row r="26723" spans="1:1" ht="13.2" x14ac:dyDescent="0.25">
      <c r="A26723"/>
    </row>
    <row r="26724" spans="1:1" ht="13.2" x14ac:dyDescent="0.25">
      <c r="A26724"/>
    </row>
    <row r="26725" spans="1:1" ht="13.2" x14ac:dyDescent="0.25">
      <c r="A26725"/>
    </row>
    <row r="26726" spans="1:1" ht="13.2" x14ac:dyDescent="0.25">
      <c r="A26726"/>
    </row>
    <row r="26727" spans="1:1" ht="13.2" x14ac:dyDescent="0.25">
      <c r="A26727"/>
    </row>
    <row r="26728" spans="1:1" ht="13.2" x14ac:dyDescent="0.25">
      <c r="A26728"/>
    </row>
    <row r="26729" spans="1:1" ht="13.2" x14ac:dyDescent="0.25">
      <c r="A26729"/>
    </row>
    <row r="26730" spans="1:1" ht="13.2" x14ac:dyDescent="0.25">
      <c r="A26730"/>
    </row>
    <row r="26731" spans="1:1" ht="13.2" x14ac:dyDescent="0.25">
      <c r="A26731"/>
    </row>
    <row r="26732" spans="1:1" ht="13.2" x14ac:dyDescent="0.25">
      <c r="A26732"/>
    </row>
    <row r="26733" spans="1:1" ht="13.2" x14ac:dyDescent="0.25">
      <c r="A26733"/>
    </row>
    <row r="26734" spans="1:1" ht="13.2" x14ac:dyDescent="0.25">
      <c r="A26734"/>
    </row>
    <row r="26735" spans="1:1" ht="13.2" x14ac:dyDescent="0.25">
      <c r="A26735"/>
    </row>
    <row r="26736" spans="1:1" ht="13.2" x14ac:dyDescent="0.25">
      <c r="A26736"/>
    </row>
    <row r="26737" spans="1:1" ht="13.2" x14ac:dyDescent="0.25">
      <c r="A26737"/>
    </row>
    <row r="26738" spans="1:1" ht="13.2" x14ac:dyDescent="0.25">
      <c r="A26738"/>
    </row>
    <row r="26739" spans="1:1" ht="13.2" x14ac:dyDescent="0.25">
      <c r="A26739"/>
    </row>
    <row r="26740" spans="1:1" ht="13.2" x14ac:dyDescent="0.25">
      <c r="A26740"/>
    </row>
    <row r="26741" spans="1:1" ht="13.2" x14ac:dyDescent="0.25">
      <c r="A26741"/>
    </row>
    <row r="26742" spans="1:1" ht="13.2" x14ac:dyDescent="0.25">
      <c r="A26742"/>
    </row>
    <row r="26743" spans="1:1" ht="13.2" x14ac:dyDescent="0.25">
      <c r="A26743"/>
    </row>
    <row r="26744" spans="1:1" ht="13.2" x14ac:dyDescent="0.25">
      <c r="A26744"/>
    </row>
    <row r="26745" spans="1:1" ht="13.2" x14ac:dyDescent="0.25">
      <c r="A26745"/>
    </row>
    <row r="26746" spans="1:1" ht="13.2" x14ac:dyDescent="0.25">
      <c r="A26746"/>
    </row>
    <row r="26747" spans="1:1" ht="13.2" x14ac:dyDescent="0.25">
      <c r="A26747"/>
    </row>
    <row r="26748" spans="1:1" ht="13.2" x14ac:dyDescent="0.25">
      <c r="A26748"/>
    </row>
    <row r="26749" spans="1:1" ht="13.2" x14ac:dyDescent="0.25">
      <c r="A26749"/>
    </row>
    <row r="26750" spans="1:1" ht="13.2" x14ac:dyDescent="0.25">
      <c r="A26750"/>
    </row>
    <row r="26751" spans="1:1" ht="13.2" x14ac:dyDescent="0.25">
      <c r="A26751"/>
    </row>
    <row r="26752" spans="1:1" ht="13.2" x14ac:dyDescent="0.25">
      <c r="A26752"/>
    </row>
    <row r="26753" spans="1:1" ht="13.2" x14ac:dyDescent="0.25">
      <c r="A26753"/>
    </row>
    <row r="26754" spans="1:1" ht="13.2" x14ac:dyDescent="0.25">
      <c r="A26754"/>
    </row>
    <row r="26755" spans="1:1" ht="13.2" x14ac:dyDescent="0.25">
      <c r="A26755"/>
    </row>
    <row r="26756" spans="1:1" ht="13.2" x14ac:dyDescent="0.25">
      <c r="A26756"/>
    </row>
    <row r="26757" spans="1:1" ht="13.2" x14ac:dyDescent="0.25">
      <c r="A26757"/>
    </row>
    <row r="26758" spans="1:1" ht="13.2" x14ac:dyDescent="0.25">
      <c r="A26758"/>
    </row>
    <row r="26759" spans="1:1" ht="13.2" x14ac:dyDescent="0.25">
      <c r="A26759"/>
    </row>
    <row r="26760" spans="1:1" ht="13.2" x14ac:dyDescent="0.25">
      <c r="A26760"/>
    </row>
    <row r="26761" spans="1:1" ht="13.2" x14ac:dyDescent="0.25">
      <c r="A26761"/>
    </row>
    <row r="26762" spans="1:1" ht="13.2" x14ac:dyDescent="0.25">
      <c r="A26762"/>
    </row>
    <row r="26763" spans="1:1" ht="13.2" x14ac:dyDescent="0.25">
      <c r="A26763"/>
    </row>
    <row r="26764" spans="1:1" ht="13.2" x14ac:dyDescent="0.25">
      <c r="A26764"/>
    </row>
    <row r="26765" spans="1:1" ht="13.2" x14ac:dyDescent="0.25">
      <c r="A26765"/>
    </row>
    <row r="26766" spans="1:1" ht="13.2" x14ac:dyDescent="0.25">
      <c r="A26766"/>
    </row>
    <row r="26767" spans="1:1" ht="13.2" x14ac:dyDescent="0.25">
      <c r="A26767"/>
    </row>
    <row r="26768" spans="1:1" ht="13.2" x14ac:dyDescent="0.25">
      <c r="A26768"/>
    </row>
    <row r="26769" spans="1:1" ht="13.2" x14ac:dyDescent="0.25">
      <c r="A26769"/>
    </row>
    <row r="26770" spans="1:1" ht="13.2" x14ac:dyDescent="0.25">
      <c r="A26770"/>
    </row>
    <row r="26771" spans="1:1" ht="13.2" x14ac:dyDescent="0.25">
      <c r="A26771"/>
    </row>
    <row r="26772" spans="1:1" ht="13.2" x14ac:dyDescent="0.25">
      <c r="A26772"/>
    </row>
    <row r="26773" spans="1:1" ht="13.2" x14ac:dyDescent="0.25">
      <c r="A26773"/>
    </row>
    <row r="26774" spans="1:1" ht="13.2" x14ac:dyDescent="0.25">
      <c r="A26774"/>
    </row>
    <row r="26775" spans="1:1" ht="13.2" x14ac:dyDescent="0.25">
      <c r="A26775"/>
    </row>
    <row r="26776" spans="1:1" ht="13.2" x14ac:dyDescent="0.25">
      <c r="A26776"/>
    </row>
    <row r="26777" spans="1:1" ht="13.2" x14ac:dyDescent="0.25">
      <c r="A26777"/>
    </row>
    <row r="26778" spans="1:1" ht="13.2" x14ac:dyDescent="0.25">
      <c r="A26778"/>
    </row>
    <row r="26779" spans="1:1" ht="13.2" x14ac:dyDescent="0.25">
      <c r="A26779"/>
    </row>
    <row r="26780" spans="1:1" ht="13.2" x14ac:dyDescent="0.25">
      <c r="A26780"/>
    </row>
    <row r="26781" spans="1:1" ht="13.2" x14ac:dyDescent="0.25">
      <c r="A26781"/>
    </row>
    <row r="26782" spans="1:1" ht="13.2" x14ac:dyDescent="0.25">
      <c r="A26782"/>
    </row>
    <row r="26783" spans="1:1" ht="13.2" x14ac:dyDescent="0.25">
      <c r="A26783"/>
    </row>
    <row r="26784" spans="1:1" ht="13.2" x14ac:dyDescent="0.25">
      <c r="A26784"/>
    </row>
    <row r="26785" spans="1:1" ht="13.2" x14ac:dyDescent="0.25">
      <c r="A26785"/>
    </row>
    <row r="26786" spans="1:1" ht="13.2" x14ac:dyDescent="0.25">
      <c r="A26786"/>
    </row>
    <row r="26787" spans="1:1" ht="13.2" x14ac:dyDescent="0.25">
      <c r="A26787"/>
    </row>
    <row r="26788" spans="1:1" ht="13.2" x14ac:dyDescent="0.25">
      <c r="A26788"/>
    </row>
    <row r="26789" spans="1:1" ht="13.2" x14ac:dyDescent="0.25">
      <c r="A26789"/>
    </row>
    <row r="26790" spans="1:1" ht="13.2" x14ac:dyDescent="0.25">
      <c r="A26790"/>
    </row>
    <row r="26791" spans="1:1" ht="13.2" x14ac:dyDescent="0.25">
      <c r="A26791"/>
    </row>
    <row r="26792" spans="1:1" ht="13.2" x14ac:dyDescent="0.25">
      <c r="A26792"/>
    </row>
    <row r="26793" spans="1:1" ht="13.2" x14ac:dyDescent="0.25">
      <c r="A26793"/>
    </row>
    <row r="26794" spans="1:1" ht="13.2" x14ac:dyDescent="0.25">
      <c r="A26794"/>
    </row>
    <row r="26795" spans="1:1" ht="13.2" x14ac:dyDescent="0.25">
      <c r="A26795"/>
    </row>
    <row r="26796" spans="1:1" ht="13.2" x14ac:dyDescent="0.25">
      <c r="A26796"/>
    </row>
    <row r="26797" spans="1:1" ht="13.2" x14ac:dyDescent="0.25">
      <c r="A26797"/>
    </row>
    <row r="26798" spans="1:1" ht="13.2" x14ac:dyDescent="0.25">
      <c r="A26798"/>
    </row>
    <row r="26799" spans="1:1" ht="13.2" x14ac:dyDescent="0.25">
      <c r="A26799"/>
    </row>
    <row r="26800" spans="1:1" ht="13.2" x14ac:dyDescent="0.25">
      <c r="A26800"/>
    </row>
    <row r="26801" spans="1:1" ht="13.2" x14ac:dyDescent="0.25">
      <c r="A26801"/>
    </row>
    <row r="26802" spans="1:1" ht="13.2" x14ac:dyDescent="0.25">
      <c r="A26802"/>
    </row>
    <row r="26803" spans="1:1" ht="13.2" x14ac:dyDescent="0.25">
      <c r="A26803"/>
    </row>
    <row r="26804" spans="1:1" ht="13.2" x14ac:dyDescent="0.25">
      <c r="A26804"/>
    </row>
    <row r="26805" spans="1:1" ht="13.2" x14ac:dyDescent="0.25">
      <c r="A26805"/>
    </row>
    <row r="26806" spans="1:1" ht="13.2" x14ac:dyDescent="0.25">
      <c r="A26806"/>
    </row>
    <row r="26807" spans="1:1" ht="13.2" x14ac:dyDescent="0.25">
      <c r="A26807"/>
    </row>
    <row r="26808" spans="1:1" ht="13.2" x14ac:dyDescent="0.25">
      <c r="A26808"/>
    </row>
    <row r="26809" spans="1:1" ht="13.2" x14ac:dyDescent="0.25">
      <c r="A26809"/>
    </row>
    <row r="26810" spans="1:1" ht="13.2" x14ac:dyDescent="0.25">
      <c r="A26810"/>
    </row>
    <row r="26811" spans="1:1" ht="13.2" x14ac:dyDescent="0.25">
      <c r="A26811"/>
    </row>
    <row r="26812" spans="1:1" ht="13.2" x14ac:dyDescent="0.25">
      <c r="A26812"/>
    </row>
    <row r="26813" spans="1:1" ht="13.2" x14ac:dyDescent="0.25">
      <c r="A26813"/>
    </row>
    <row r="26814" spans="1:1" ht="13.2" x14ac:dyDescent="0.25">
      <c r="A26814"/>
    </row>
    <row r="26815" spans="1:1" ht="13.2" x14ac:dyDescent="0.25">
      <c r="A26815"/>
    </row>
    <row r="26816" spans="1:1" ht="13.2" x14ac:dyDescent="0.25">
      <c r="A26816"/>
    </row>
    <row r="26817" spans="1:1" ht="13.2" x14ac:dyDescent="0.25">
      <c r="A26817"/>
    </row>
    <row r="26818" spans="1:1" ht="13.2" x14ac:dyDescent="0.25">
      <c r="A26818"/>
    </row>
    <row r="26819" spans="1:1" ht="13.2" x14ac:dyDescent="0.25">
      <c r="A26819"/>
    </row>
    <row r="26820" spans="1:1" ht="13.2" x14ac:dyDescent="0.25">
      <c r="A26820"/>
    </row>
    <row r="26821" spans="1:1" ht="13.2" x14ac:dyDescent="0.25">
      <c r="A26821"/>
    </row>
    <row r="26822" spans="1:1" ht="13.2" x14ac:dyDescent="0.25">
      <c r="A26822"/>
    </row>
    <row r="26823" spans="1:1" ht="13.2" x14ac:dyDescent="0.25">
      <c r="A26823"/>
    </row>
    <row r="26824" spans="1:1" ht="13.2" x14ac:dyDescent="0.25">
      <c r="A26824"/>
    </row>
    <row r="26825" spans="1:1" ht="13.2" x14ac:dyDescent="0.25">
      <c r="A26825"/>
    </row>
    <row r="26826" spans="1:1" ht="13.2" x14ac:dyDescent="0.25">
      <c r="A26826"/>
    </row>
    <row r="26827" spans="1:1" ht="13.2" x14ac:dyDescent="0.25">
      <c r="A26827"/>
    </row>
    <row r="26828" spans="1:1" ht="13.2" x14ac:dyDescent="0.25">
      <c r="A26828"/>
    </row>
    <row r="26829" spans="1:1" ht="13.2" x14ac:dyDescent="0.25">
      <c r="A26829"/>
    </row>
    <row r="26830" spans="1:1" ht="13.2" x14ac:dyDescent="0.25">
      <c r="A26830"/>
    </row>
    <row r="26831" spans="1:1" ht="13.2" x14ac:dyDescent="0.25">
      <c r="A26831"/>
    </row>
    <row r="26832" spans="1:1" ht="13.2" x14ac:dyDescent="0.25">
      <c r="A26832"/>
    </row>
    <row r="26833" spans="1:1" ht="13.2" x14ac:dyDescent="0.25">
      <c r="A26833"/>
    </row>
    <row r="26834" spans="1:1" ht="13.2" x14ac:dyDescent="0.25">
      <c r="A26834"/>
    </row>
    <row r="26835" spans="1:1" ht="13.2" x14ac:dyDescent="0.25">
      <c r="A26835"/>
    </row>
    <row r="26836" spans="1:1" ht="13.2" x14ac:dyDescent="0.25">
      <c r="A26836"/>
    </row>
    <row r="26837" spans="1:1" ht="13.2" x14ac:dyDescent="0.25">
      <c r="A26837"/>
    </row>
    <row r="26838" spans="1:1" ht="13.2" x14ac:dyDescent="0.25">
      <c r="A26838"/>
    </row>
    <row r="26839" spans="1:1" ht="13.2" x14ac:dyDescent="0.25">
      <c r="A26839"/>
    </row>
    <row r="26840" spans="1:1" ht="13.2" x14ac:dyDescent="0.25">
      <c r="A26840"/>
    </row>
    <row r="26841" spans="1:1" ht="13.2" x14ac:dyDescent="0.25">
      <c r="A26841"/>
    </row>
    <row r="26842" spans="1:1" ht="13.2" x14ac:dyDescent="0.25">
      <c r="A26842"/>
    </row>
    <row r="26843" spans="1:1" ht="13.2" x14ac:dyDescent="0.25">
      <c r="A26843"/>
    </row>
    <row r="26844" spans="1:1" ht="13.2" x14ac:dyDescent="0.25">
      <c r="A26844"/>
    </row>
    <row r="26845" spans="1:1" ht="13.2" x14ac:dyDescent="0.25">
      <c r="A26845"/>
    </row>
    <row r="26846" spans="1:1" ht="13.2" x14ac:dyDescent="0.25">
      <c r="A26846"/>
    </row>
    <row r="26847" spans="1:1" ht="13.2" x14ac:dyDescent="0.25">
      <c r="A26847"/>
    </row>
    <row r="26848" spans="1:1" ht="13.2" x14ac:dyDescent="0.25">
      <c r="A26848"/>
    </row>
    <row r="26849" spans="1:1" ht="13.2" x14ac:dyDescent="0.25">
      <c r="A26849"/>
    </row>
    <row r="26850" spans="1:1" ht="13.2" x14ac:dyDescent="0.25">
      <c r="A26850"/>
    </row>
    <row r="26851" spans="1:1" ht="13.2" x14ac:dyDescent="0.25">
      <c r="A26851"/>
    </row>
    <row r="26852" spans="1:1" ht="13.2" x14ac:dyDescent="0.25">
      <c r="A26852"/>
    </row>
    <row r="26853" spans="1:1" ht="13.2" x14ac:dyDescent="0.25">
      <c r="A26853"/>
    </row>
    <row r="26854" spans="1:1" ht="13.2" x14ac:dyDescent="0.25">
      <c r="A26854"/>
    </row>
    <row r="26855" spans="1:1" ht="13.2" x14ac:dyDescent="0.25">
      <c r="A26855"/>
    </row>
    <row r="26856" spans="1:1" ht="13.2" x14ac:dyDescent="0.25">
      <c r="A26856"/>
    </row>
    <row r="26857" spans="1:1" ht="13.2" x14ac:dyDescent="0.25">
      <c r="A26857"/>
    </row>
    <row r="26858" spans="1:1" ht="13.2" x14ac:dyDescent="0.25">
      <c r="A26858"/>
    </row>
    <row r="26859" spans="1:1" ht="13.2" x14ac:dyDescent="0.25">
      <c r="A26859"/>
    </row>
    <row r="26860" spans="1:1" ht="13.2" x14ac:dyDescent="0.25">
      <c r="A26860"/>
    </row>
    <row r="26861" spans="1:1" ht="13.2" x14ac:dyDescent="0.25">
      <c r="A26861"/>
    </row>
    <row r="26862" spans="1:1" ht="13.2" x14ac:dyDescent="0.25">
      <c r="A26862"/>
    </row>
    <row r="26863" spans="1:1" ht="13.2" x14ac:dyDescent="0.25">
      <c r="A26863"/>
    </row>
    <row r="26864" spans="1:1" ht="13.2" x14ac:dyDescent="0.25">
      <c r="A26864"/>
    </row>
    <row r="26865" spans="1:1" ht="13.2" x14ac:dyDescent="0.25">
      <c r="A26865"/>
    </row>
    <row r="26866" spans="1:1" ht="13.2" x14ac:dyDescent="0.25">
      <c r="A26866"/>
    </row>
    <row r="26867" spans="1:1" ht="13.2" x14ac:dyDescent="0.25">
      <c r="A26867"/>
    </row>
    <row r="26868" spans="1:1" ht="13.2" x14ac:dyDescent="0.25">
      <c r="A26868"/>
    </row>
    <row r="26869" spans="1:1" ht="13.2" x14ac:dyDescent="0.25">
      <c r="A26869"/>
    </row>
    <row r="26870" spans="1:1" ht="13.2" x14ac:dyDescent="0.25">
      <c r="A26870"/>
    </row>
    <row r="26871" spans="1:1" ht="13.2" x14ac:dyDescent="0.25">
      <c r="A26871"/>
    </row>
    <row r="26872" spans="1:1" ht="13.2" x14ac:dyDescent="0.25">
      <c r="A26872"/>
    </row>
    <row r="26873" spans="1:1" ht="13.2" x14ac:dyDescent="0.25">
      <c r="A26873"/>
    </row>
    <row r="26874" spans="1:1" ht="13.2" x14ac:dyDescent="0.25">
      <c r="A26874"/>
    </row>
    <row r="26875" spans="1:1" ht="13.2" x14ac:dyDescent="0.25">
      <c r="A26875"/>
    </row>
    <row r="26876" spans="1:1" ht="13.2" x14ac:dyDescent="0.25">
      <c r="A26876"/>
    </row>
    <row r="26877" spans="1:1" ht="13.2" x14ac:dyDescent="0.25">
      <c r="A26877"/>
    </row>
    <row r="26878" spans="1:1" ht="13.2" x14ac:dyDescent="0.25">
      <c r="A26878"/>
    </row>
    <row r="26879" spans="1:1" ht="13.2" x14ac:dyDescent="0.25">
      <c r="A26879"/>
    </row>
    <row r="26880" spans="1:1" ht="13.2" x14ac:dyDescent="0.25">
      <c r="A26880"/>
    </row>
    <row r="26881" spans="1:1" ht="13.2" x14ac:dyDescent="0.25">
      <c r="A26881"/>
    </row>
    <row r="26882" spans="1:1" ht="13.2" x14ac:dyDescent="0.25">
      <c r="A26882"/>
    </row>
    <row r="26883" spans="1:1" ht="13.2" x14ac:dyDescent="0.25">
      <c r="A26883"/>
    </row>
    <row r="26884" spans="1:1" ht="13.2" x14ac:dyDescent="0.25">
      <c r="A26884"/>
    </row>
    <row r="26885" spans="1:1" ht="13.2" x14ac:dyDescent="0.25">
      <c r="A26885"/>
    </row>
    <row r="26886" spans="1:1" ht="13.2" x14ac:dyDescent="0.25">
      <c r="A26886"/>
    </row>
    <row r="26887" spans="1:1" ht="13.2" x14ac:dyDescent="0.25">
      <c r="A26887"/>
    </row>
    <row r="26888" spans="1:1" ht="13.2" x14ac:dyDescent="0.25">
      <c r="A26888"/>
    </row>
    <row r="26889" spans="1:1" ht="13.2" x14ac:dyDescent="0.25">
      <c r="A26889"/>
    </row>
    <row r="26890" spans="1:1" ht="13.2" x14ac:dyDescent="0.25">
      <c r="A26890"/>
    </row>
    <row r="26891" spans="1:1" ht="13.2" x14ac:dyDescent="0.25">
      <c r="A26891"/>
    </row>
    <row r="26892" spans="1:1" ht="13.2" x14ac:dyDescent="0.25">
      <c r="A26892"/>
    </row>
    <row r="26893" spans="1:1" ht="13.2" x14ac:dyDescent="0.25">
      <c r="A26893"/>
    </row>
    <row r="26894" spans="1:1" ht="13.2" x14ac:dyDescent="0.25">
      <c r="A26894"/>
    </row>
    <row r="26895" spans="1:1" ht="13.2" x14ac:dyDescent="0.25">
      <c r="A26895"/>
    </row>
    <row r="26896" spans="1:1" ht="13.2" x14ac:dyDescent="0.25">
      <c r="A26896"/>
    </row>
    <row r="26897" spans="1:1" ht="13.2" x14ac:dyDescent="0.25">
      <c r="A26897"/>
    </row>
    <row r="26898" spans="1:1" ht="13.2" x14ac:dyDescent="0.25">
      <c r="A26898"/>
    </row>
    <row r="26899" spans="1:1" ht="13.2" x14ac:dyDescent="0.25">
      <c r="A26899"/>
    </row>
    <row r="26900" spans="1:1" ht="13.2" x14ac:dyDescent="0.25">
      <c r="A26900"/>
    </row>
    <row r="26901" spans="1:1" ht="13.2" x14ac:dyDescent="0.25">
      <c r="A26901"/>
    </row>
    <row r="26902" spans="1:1" ht="13.2" x14ac:dyDescent="0.25">
      <c r="A26902"/>
    </row>
    <row r="26903" spans="1:1" ht="13.2" x14ac:dyDescent="0.25">
      <c r="A26903"/>
    </row>
    <row r="26904" spans="1:1" ht="13.2" x14ac:dyDescent="0.25">
      <c r="A26904"/>
    </row>
    <row r="26905" spans="1:1" ht="13.2" x14ac:dyDescent="0.25">
      <c r="A26905"/>
    </row>
    <row r="26906" spans="1:1" ht="13.2" x14ac:dyDescent="0.25">
      <c r="A26906"/>
    </row>
    <row r="26907" spans="1:1" ht="13.2" x14ac:dyDescent="0.25">
      <c r="A26907"/>
    </row>
    <row r="26908" spans="1:1" ht="13.2" x14ac:dyDescent="0.25">
      <c r="A26908"/>
    </row>
    <row r="26909" spans="1:1" ht="13.2" x14ac:dyDescent="0.25">
      <c r="A26909"/>
    </row>
    <row r="26910" spans="1:1" ht="13.2" x14ac:dyDescent="0.25">
      <c r="A26910"/>
    </row>
    <row r="26911" spans="1:1" ht="13.2" x14ac:dyDescent="0.25">
      <c r="A26911"/>
    </row>
    <row r="26912" spans="1:1" ht="13.2" x14ac:dyDescent="0.25">
      <c r="A26912"/>
    </row>
    <row r="26913" spans="1:1" ht="13.2" x14ac:dyDescent="0.25">
      <c r="A26913"/>
    </row>
    <row r="26914" spans="1:1" ht="13.2" x14ac:dyDescent="0.25">
      <c r="A26914"/>
    </row>
    <row r="26915" spans="1:1" ht="13.2" x14ac:dyDescent="0.25">
      <c r="A26915"/>
    </row>
    <row r="26916" spans="1:1" ht="13.2" x14ac:dyDescent="0.25">
      <c r="A26916"/>
    </row>
    <row r="26917" spans="1:1" ht="13.2" x14ac:dyDescent="0.25">
      <c r="A26917"/>
    </row>
    <row r="26918" spans="1:1" ht="13.2" x14ac:dyDescent="0.25">
      <c r="A26918"/>
    </row>
    <row r="26919" spans="1:1" ht="13.2" x14ac:dyDescent="0.25">
      <c r="A26919"/>
    </row>
    <row r="26920" spans="1:1" ht="13.2" x14ac:dyDescent="0.25">
      <c r="A26920"/>
    </row>
    <row r="26921" spans="1:1" ht="13.2" x14ac:dyDescent="0.25">
      <c r="A26921"/>
    </row>
    <row r="26922" spans="1:1" ht="13.2" x14ac:dyDescent="0.25">
      <c r="A26922"/>
    </row>
    <row r="26923" spans="1:1" ht="13.2" x14ac:dyDescent="0.25">
      <c r="A26923"/>
    </row>
    <row r="26924" spans="1:1" ht="13.2" x14ac:dyDescent="0.25">
      <c r="A26924"/>
    </row>
    <row r="26925" spans="1:1" ht="13.2" x14ac:dyDescent="0.25">
      <c r="A26925"/>
    </row>
    <row r="26926" spans="1:1" ht="13.2" x14ac:dyDescent="0.25">
      <c r="A26926"/>
    </row>
    <row r="26927" spans="1:1" ht="13.2" x14ac:dyDescent="0.25">
      <c r="A26927"/>
    </row>
    <row r="26928" spans="1:1" ht="13.2" x14ac:dyDescent="0.25">
      <c r="A26928"/>
    </row>
    <row r="26929" spans="1:1" ht="13.2" x14ac:dyDescent="0.25">
      <c r="A26929"/>
    </row>
    <row r="26930" spans="1:1" ht="13.2" x14ac:dyDescent="0.25">
      <c r="A26930"/>
    </row>
    <row r="26931" spans="1:1" ht="13.2" x14ac:dyDescent="0.25">
      <c r="A26931"/>
    </row>
    <row r="26932" spans="1:1" ht="13.2" x14ac:dyDescent="0.25">
      <c r="A26932"/>
    </row>
    <row r="26933" spans="1:1" ht="13.2" x14ac:dyDescent="0.25">
      <c r="A26933"/>
    </row>
    <row r="26934" spans="1:1" ht="13.2" x14ac:dyDescent="0.25">
      <c r="A26934"/>
    </row>
    <row r="26935" spans="1:1" ht="13.2" x14ac:dyDescent="0.25">
      <c r="A26935"/>
    </row>
    <row r="26936" spans="1:1" ht="13.2" x14ac:dyDescent="0.25">
      <c r="A26936"/>
    </row>
    <row r="26937" spans="1:1" ht="13.2" x14ac:dyDescent="0.25">
      <c r="A26937"/>
    </row>
    <row r="26938" spans="1:1" ht="13.2" x14ac:dyDescent="0.25">
      <c r="A26938"/>
    </row>
    <row r="26939" spans="1:1" ht="13.2" x14ac:dyDescent="0.25">
      <c r="A26939"/>
    </row>
    <row r="26940" spans="1:1" ht="13.2" x14ac:dyDescent="0.25">
      <c r="A26940"/>
    </row>
    <row r="26941" spans="1:1" ht="13.2" x14ac:dyDescent="0.25">
      <c r="A26941"/>
    </row>
    <row r="26942" spans="1:1" ht="13.2" x14ac:dyDescent="0.25">
      <c r="A26942"/>
    </row>
    <row r="26943" spans="1:1" ht="13.2" x14ac:dyDescent="0.25">
      <c r="A26943"/>
    </row>
    <row r="26944" spans="1:1" ht="13.2" x14ac:dyDescent="0.25">
      <c r="A26944"/>
    </row>
    <row r="26945" spans="1:1" ht="13.2" x14ac:dyDescent="0.25">
      <c r="A26945"/>
    </row>
    <row r="26946" spans="1:1" ht="13.2" x14ac:dyDescent="0.25">
      <c r="A26946"/>
    </row>
    <row r="26947" spans="1:1" ht="13.2" x14ac:dyDescent="0.25">
      <c r="A26947"/>
    </row>
    <row r="26948" spans="1:1" ht="13.2" x14ac:dyDescent="0.25">
      <c r="A26948"/>
    </row>
    <row r="26949" spans="1:1" ht="13.2" x14ac:dyDescent="0.25">
      <c r="A26949"/>
    </row>
    <row r="26950" spans="1:1" ht="13.2" x14ac:dyDescent="0.25">
      <c r="A26950"/>
    </row>
    <row r="26951" spans="1:1" ht="13.2" x14ac:dyDescent="0.25">
      <c r="A26951"/>
    </row>
    <row r="26952" spans="1:1" ht="13.2" x14ac:dyDescent="0.25">
      <c r="A26952"/>
    </row>
    <row r="26953" spans="1:1" ht="13.2" x14ac:dyDescent="0.25">
      <c r="A26953"/>
    </row>
    <row r="26954" spans="1:1" ht="13.2" x14ac:dyDescent="0.25">
      <c r="A26954"/>
    </row>
    <row r="26955" spans="1:1" ht="13.2" x14ac:dyDescent="0.25">
      <c r="A26955"/>
    </row>
    <row r="26956" spans="1:1" ht="13.2" x14ac:dyDescent="0.25">
      <c r="A26956"/>
    </row>
    <row r="26957" spans="1:1" ht="13.2" x14ac:dyDescent="0.25">
      <c r="A26957"/>
    </row>
    <row r="26958" spans="1:1" ht="13.2" x14ac:dyDescent="0.25">
      <c r="A26958"/>
    </row>
    <row r="26959" spans="1:1" ht="13.2" x14ac:dyDescent="0.25">
      <c r="A26959"/>
    </row>
    <row r="26960" spans="1:1" ht="13.2" x14ac:dyDescent="0.25">
      <c r="A26960"/>
    </row>
    <row r="26961" spans="1:1" ht="13.2" x14ac:dyDescent="0.25">
      <c r="A26961"/>
    </row>
    <row r="26962" spans="1:1" ht="13.2" x14ac:dyDescent="0.25">
      <c r="A26962"/>
    </row>
    <row r="26963" spans="1:1" ht="13.2" x14ac:dyDescent="0.25">
      <c r="A26963"/>
    </row>
    <row r="26964" spans="1:1" ht="13.2" x14ac:dyDescent="0.25">
      <c r="A26964"/>
    </row>
    <row r="26965" spans="1:1" ht="13.2" x14ac:dyDescent="0.25">
      <c r="A26965"/>
    </row>
    <row r="26966" spans="1:1" ht="13.2" x14ac:dyDescent="0.25">
      <c r="A26966"/>
    </row>
    <row r="26967" spans="1:1" ht="13.2" x14ac:dyDescent="0.25">
      <c r="A26967"/>
    </row>
    <row r="26968" spans="1:1" ht="13.2" x14ac:dyDescent="0.25">
      <c r="A26968"/>
    </row>
    <row r="26969" spans="1:1" ht="13.2" x14ac:dyDescent="0.25">
      <c r="A26969"/>
    </row>
    <row r="26970" spans="1:1" ht="13.2" x14ac:dyDescent="0.25">
      <c r="A26970"/>
    </row>
    <row r="26971" spans="1:1" ht="13.2" x14ac:dyDescent="0.25">
      <c r="A26971"/>
    </row>
    <row r="26972" spans="1:1" ht="13.2" x14ac:dyDescent="0.25">
      <c r="A26972"/>
    </row>
    <row r="26973" spans="1:1" ht="13.2" x14ac:dyDescent="0.25">
      <c r="A26973"/>
    </row>
    <row r="26974" spans="1:1" ht="13.2" x14ac:dyDescent="0.25">
      <c r="A26974"/>
    </row>
    <row r="26975" spans="1:1" ht="13.2" x14ac:dyDescent="0.25">
      <c r="A26975"/>
    </row>
    <row r="26976" spans="1:1" ht="13.2" x14ac:dyDescent="0.25">
      <c r="A26976"/>
    </row>
    <row r="26977" spans="1:1" ht="13.2" x14ac:dyDescent="0.25">
      <c r="A26977"/>
    </row>
    <row r="26978" spans="1:1" ht="13.2" x14ac:dyDescent="0.25">
      <c r="A26978"/>
    </row>
    <row r="26979" spans="1:1" ht="13.2" x14ac:dyDescent="0.25">
      <c r="A26979"/>
    </row>
    <row r="26980" spans="1:1" ht="13.2" x14ac:dyDescent="0.25">
      <c r="A26980"/>
    </row>
    <row r="26981" spans="1:1" ht="13.2" x14ac:dyDescent="0.25">
      <c r="A26981"/>
    </row>
    <row r="26982" spans="1:1" ht="13.2" x14ac:dyDescent="0.25">
      <c r="A26982"/>
    </row>
    <row r="26983" spans="1:1" ht="13.2" x14ac:dyDescent="0.25">
      <c r="A26983"/>
    </row>
    <row r="26984" spans="1:1" ht="13.2" x14ac:dyDescent="0.25">
      <c r="A26984"/>
    </row>
    <row r="26985" spans="1:1" ht="13.2" x14ac:dyDescent="0.25">
      <c r="A26985"/>
    </row>
    <row r="26986" spans="1:1" ht="13.2" x14ac:dyDescent="0.25">
      <c r="A26986"/>
    </row>
    <row r="26987" spans="1:1" ht="13.2" x14ac:dyDescent="0.25">
      <c r="A26987"/>
    </row>
    <row r="26988" spans="1:1" ht="13.2" x14ac:dyDescent="0.25">
      <c r="A26988"/>
    </row>
    <row r="26989" spans="1:1" ht="13.2" x14ac:dyDescent="0.25">
      <c r="A26989"/>
    </row>
    <row r="26990" spans="1:1" ht="13.2" x14ac:dyDescent="0.25">
      <c r="A26990"/>
    </row>
    <row r="26991" spans="1:1" ht="13.2" x14ac:dyDescent="0.25">
      <c r="A26991"/>
    </row>
    <row r="26992" spans="1:1" ht="13.2" x14ac:dyDescent="0.25">
      <c r="A26992"/>
    </row>
    <row r="26993" spans="1:1" ht="13.2" x14ac:dyDescent="0.25">
      <c r="A26993"/>
    </row>
    <row r="26994" spans="1:1" ht="13.2" x14ac:dyDescent="0.25">
      <c r="A26994"/>
    </row>
    <row r="26995" spans="1:1" ht="13.2" x14ac:dyDescent="0.25">
      <c r="A26995"/>
    </row>
    <row r="26996" spans="1:1" ht="13.2" x14ac:dyDescent="0.25">
      <c r="A26996"/>
    </row>
    <row r="26997" spans="1:1" ht="13.2" x14ac:dyDescent="0.25">
      <c r="A26997"/>
    </row>
    <row r="26998" spans="1:1" ht="13.2" x14ac:dyDescent="0.25">
      <c r="A26998"/>
    </row>
    <row r="26999" spans="1:1" ht="13.2" x14ac:dyDescent="0.25">
      <c r="A26999"/>
    </row>
    <row r="27000" spans="1:1" ht="13.2" x14ac:dyDescent="0.25">
      <c r="A27000"/>
    </row>
    <row r="27001" spans="1:1" ht="13.2" x14ac:dyDescent="0.25">
      <c r="A27001"/>
    </row>
    <row r="27002" spans="1:1" ht="13.2" x14ac:dyDescent="0.25">
      <c r="A27002"/>
    </row>
    <row r="27003" spans="1:1" ht="13.2" x14ac:dyDescent="0.25">
      <c r="A27003"/>
    </row>
    <row r="27004" spans="1:1" ht="13.2" x14ac:dyDescent="0.25">
      <c r="A27004"/>
    </row>
    <row r="27005" spans="1:1" ht="13.2" x14ac:dyDescent="0.25">
      <c r="A27005"/>
    </row>
    <row r="27006" spans="1:1" ht="13.2" x14ac:dyDescent="0.25">
      <c r="A27006"/>
    </row>
    <row r="27007" spans="1:1" ht="13.2" x14ac:dyDescent="0.25">
      <c r="A27007"/>
    </row>
    <row r="27008" spans="1:1" ht="13.2" x14ac:dyDescent="0.25">
      <c r="A27008"/>
    </row>
    <row r="27009" spans="1:1" ht="13.2" x14ac:dyDescent="0.25">
      <c r="A27009"/>
    </row>
    <row r="27010" spans="1:1" ht="13.2" x14ac:dyDescent="0.25">
      <c r="A27010"/>
    </row>
    <row r="27011" spans="1:1" ht="13.2" x14ac:dyDescent="0.25">
      <c r="A27011"/>
    </row>
    <row r="27012" spans="1:1" ht="13.2" x14ac:dyDescent="0.25">
      <c r="A27012"/>
    </row>
    <row r="27013" spans="1:1" ht="13.2" x14ac:dyDescent="0.25">
      <c r="A27013"/>
    </row>
    <row r="27014" spans="1:1" ht="13.2" x14ac:dyDescent="0.25">
      <c r="A27014"/>
    </row>
    <row r="27015" spans="1:1" ht="13.2" x14ac:dyDescent="0.25">
      <c r="A27015"/>
    </row>
    <row r="27016" spans="1:1" ht="13.2" x14ac:dyDescent="0.25">
      <c r="A27016"/>
    </row>
    <row r="27017" spans="1:1" ht="13.2" x14ac:dyDescent="0.25">
      <c r="A27017"/>
    </row>
    <row r="27018" spans="1:1" ht="13.2" x14ac:dyDescent="0.25">
      <c r="A27018"/>
    </row>
    <row r="27019" spans="1:1" ht="13.2" x14ac:dyDescent="0.25">
      <c r="A27019"/>
    </row>
    <row r="27020" spans="1:1" ht="13.2" x14ac:dyDescent="0.25">
      <c r="A27020"/>
    </row>
    <row r="27021" spans="1:1" ht="13.2" x14ac:dyDescent="0.25">
      <c r="A27021"/>
    </row>
    <row r="27022" spans="1:1" ht="13.2" x14ac:dyDescent="0.25">
      <c r="A27022"/>
    </row>
    <row r="27023" spans="1:1" ht="13.2" x14ac:dyDescent="0.25">
      <c r="A27023"/>
    </row>
    <row r="27024" spans="1:1" ht="13.2" x14ac:dyDescent="0.25">
      <c r="A27024"/>
    </row>
    <row r="27025" spans="1:1" ht="13.2" x14ac:dyDescent="0.25">
      <c r="A27025"/>
    </row>
    <row r="27026" spans="1:1" ht="13.2" x14ac:dyDescent="0.25">
      <c r="A27026"/>
    </row>
    <row r="27027" spans="1:1" ht="13.2" x14ac:dyDescent="0.25">
      <c r="A27027"/>
    </row>
    <row r="27028" spans="1:1" ht="13.2" x14ac:dyDescent="0.25">
      <c r="A27028"/>
    </row>
    <row r="27029" spans="1:1" ht="13.2" x14ac:dyDescent="0.25">
      <c r="A27029"/>
    </row>
    <row r="27030" spans="1:1" ht="13.2" x14ac:dyDescent="0.25">
      <c r="A27030"/>
    </row>
    <row r="27031" spans="1:1" ht="13.2" x14ac:dyDescent="0.25">
      <c r="A27031"/>
    </row>
    <row r="27032" spans="1:1" ht="13.2" x14ac:dyDescent="0.25">
      <c r="A27032"/>
    </row>
    <row r="27033" spans="1:1" ht="13.2" x14ac:dyDescent="0.25">
      <c r="A27033"/>
    </row>
    <row r="27034" spans="1:1" ht="13.2" x14ac:dyDescent="0.25">
      <c r="A27034"/>
    </row>
    <row r="27035" spans="1:1" ht="13.2" x14ac:dyDescent="0.25">
      <c r="A27035"/>
    </row>
    <row r="27036" spans="1:1" ht="13.2" x14ac:dyDescent="0.25">
      <c r="A27036"/>
    </row>
    <row r="27037" spans="1:1" ht="13.2" x14ac:dyDescent="0.25">
      <c r="A27037"/>
    </row>
    <row r="27038" spans="1:1" ht="13.2" x14ac:dyDescent="0.25">
      <c r="A27038"/>
    </row>
    <row r="27039" spans="1:1" ht="13.2" x14ac:dyDescent="0.25">
      <c r="A27039"/>
    </row>
    <row r="27040" spans="1:1" ht="13.2" x14ac:dyDescent="0.25">
      <c r="A27040"/>
    </row>
    <row r="27041" spans="1:1" ht="13.2" x14ac:dyDescent="0.25">
      <c r="A27041"/>
    </row>
    <row r="27042" spans="1:1" ht="13.2" x14ac:dyDescent="0.25">
      <c r="A27042"/>
    </row>
    <row r="27043" spans="1:1" ht="13.2" x14ac:dyDescent="0.25">
      <c r="A27043"/>
    </row>
    <row r="27044" spans="1:1" ht="13.2" x14ac:dyDescent="0.25">
      <c r="A27044"/>
    </row>
    <row r="27045" spans="1:1" ht="13.2" x14ac:dyDescent="0.25">
      <c r="A27045"/>
    </row>
    <row r="27046" spans="1:1" ht="13.2" x14ac:dyDescent="0.25">
      <c r="A27046"/>
    </row>
    <row r="27047" spans="1:1" ht="13.2" x14ac:dyDescent="0.25">
      <c r="A27047"/>
    </row>
    <row r="27048" spans="1:1" ht="13.2" x14ac:dyDescent="0.25">
      <c r="A27048"/>
    </row>
    <row r="27049" spans="1:1" ht="13.2" x14ac:dyDescent="0.25">
      <c r="A27049"/>
    </row>
    <row r="27050" spans="1:1" ht="13.2" x14ac:dyDescent="0.25">
      <c r="A27050"/>
    </row>
    <row r="27051" spans="1:1" ht="13.2" x14ac:dyDescent="0.25">
      <c r="A27051"/>
    </row>
    <row r="27052" spans="1:1" ht="13.2" x14ac:dyDescent="0.25">
      <c r="A27052"/>
    </row>
    <row r="27053" spans="1:1" ht="13.2" x14ac:dyDescent="0.25">
      <c r="A27053"/>
    </row>
    <row r="27054" spans="1:1" ht="13.2" x14ac:dyDescent="0.25">
      <c r="A27054"/>
    </row>
    <row r="27055" spans="1:1" ht="13.2" x14ac:dyDescent="0.25">
      <c r="A27055"/>
    </row>
    <row r="27056" spans="1:1" ht="13.2" x14ac:dyDescent="0.25">
      <c r="A27056"/>
    </row>
    <row r="27057" spans="1:1" ht="13.2" x14ac:dyDescent="0.25">
      <c r="A27057"/>
    </row>
    <row r="27058" spans="1:1" ht="13.2" x14ac:dyDescent="0.25">
      <c r="A27058"/>
    </row>
    <row r="27059" spans="1:1" ht="13.2" x14ac:dyDescent="0.25">
      <c r="A27059"/>
    </row>
    <row r="27060" spans="1:1" ht="13.2" x14ac:dyDescent="0.25">
      <c r="A27060"/>
    </row>
    <row r="27061" spans="1:1" ht="13.2" x14ac:dyDescent="0.25">
      <c r="A27061"/>
    </row>
    <row r="27062" spans="1:1" ht="13.2" x14ac:dyDescent="0.25">
      <c r="A27062"/>
    </row>
    <row r="27063" spans="1:1" ht="13.2" x14ac:dyDescent="0.25">
      <c r="A27063"/>
    </row>
    <row r="27064" spans="1:1" ht="13.2" x14ac:dyDescent="0.25">
      <c r="A27064"/>
    </row>
    <row r="27065" spans="1:1" ht="13.2" x14ac:dyDescent="0.25">
      <c r="A27065"/>
    </row>
    <row r="27066" spans="1:1" ht="13.2" x14ac:dyDescent="0.25">
      <c r="A27066"/>
    </row>
    <row r="27067" spans="1:1" ht="13.2" x14ac:dyDescent="0.25">
      <c r="A27067"/>
    </row>
    <row r="27068" spans="1:1" ht="13.2" x14ac:dyDescent="0.25">
      <c r="A27068"/>
    </row>
    <row r="27069" spans="1:1" ht="13.2" x14ac:dyDescent="0.25">
      <c r="A27069"/>
    </row>
    <row r="27070" spans="1:1" ht="13.2" x14ac:dyDescent="0.25">
      <c r="A27070"/>
    </row>
    <row r="27071" spans="1:1" ht="13.2" x14ac:dyDescent="0.25">
      <c r="A27071"/>
    </row>
    <row r="27072" spans="1:1" ht="13.2" x14ac:dyDescent="0.25">
      <c r="A27072"/>
    </row>
    <row r="27073" spans="1:1" ht="13.2" x14ac:dyDescent="0.25">
      <c r="A27073"/>
    </row>
    <row r="27074" spans="1:1" ht="13.2" x14ac:dyDescent="0.25">
      <c r="A27074"/>
    </row>
    <row r="27075" spans="1:1" ht="13.2" x14ac:dyDescent="0.25">
      <c r="A27075"/>
    </row>
    <row r="27076" spans="1:1" ht="13.2" x14ac:dyDescent="0.25">
      <c r="A27076"/>
    </row>
    <row r="27077" spans="1:1" ht="13.2" x14ac:dyDescent="0.25">
      <c r="A27077"/>
    </row>
    <row r="27078" spans="1:1" ht="13.2" x14ac:dyDescent="0.25">
      <c r="A27078"/>
    </row>
    <row r="27079" spans="1:1" ht="13.2" x14ac:dyDescent="0.25">
      <c r="A27079"/>
    </row>
    <row r="27080" spans="1:1" ht="13.2" x14ac:dyDescent="0.25">
      <c r="A27080"/>
    </row>
    <row r="27081" spans="1:1" ht="13.2" x14ac:dyDescent="0.25">
      <c r="A27081"/>
    </row>
    <row r="27082" spans="1:1" ht="13.2" x14ac:dyDescent="0.25">
      <c r="A27082"/>
    </row>
    <row r="27083" spans="1:1" ht="13.2" x14ac:dyDescent="0.25">
      <c r="A27083"/>
    </row>
    <row r="27084" spans="1:1" ht="13.2" x14ac:dyDescent="0.25">
      <c r="A27084"/>
    </row>
    <row r="27085" spans="1:1" ht="13.2" x14ac:dyDescent="0.25">
      <c r="A27085"/>
    </row>
    <row r="27086" spans="1:1" ht="13.2" x14ac:dyDescent="0.25">
      <c r="A27086"/>
    </row>
    <row r="27087" spans="1:1" ht="13.2" x14ac:dyDescent="0.25">
      <c r="A27087"/>
    </row>
    <row r="27088" spans="1:1" ht="13.2" x14ac:dyDescent="0.25">
      <c r="A27088"/>
    </row>
    <row r="27089" spans="1:1" ht="13.2" x14ac:dyDescent="0.25">
      <c r="A27089"/>
    </row>
    <row r="27090" spans="1:1" ht="13.2" x14ac:dyDescent="0.25">
      <c r="A27090"/>
    </row>
    <row r="27091" spans="1:1" ht="13.2" x14ac:dyDescent="0.25">
      <c r="A27091"/>
    </row>
    <row r="27092" spans="1:1" ht="13.2" x14ac:dyDescent="0.25">
      <c r="A27092"/>
    </row>
    <row r="27093" spans="1:1" ht="13.2" x14ac:dyDescent="0.25">
      <c r="A27093"/>
    </row>
    <row r="27094" spans="1:1" ht="13.2" x14ac:dyDescent="0.25">
      <c r="A27094"/>
    </row>
    <row r="27095" spans="1:1" ht="13.2" x14ac:dyDescent="0.25">
      <c r="A27095"/>
    </row>
    <row r="27096" spans="1:1" ht="13.2" x14ac:dyDescent="0.25">
      <c r="A27096"/>
    </row>
    <row r="27097" spans="1:1" ht="13.2" x14ac:dyDescent="0.25">
      <c r="A27097"/>
    </row>
    <row r="27098" spans="1:1" ht="13.2" x14ac:dyDescent="0.25">
      <c r="A27098"/>
    </row>
    <row r="27099" spans="1:1" ht="13.2" x14ac:dyDescent="0.25">
      <c r="A27099"/>
    </row>
    <row r="27100" spans="1:1" ht="13.2" x14ac:dyDescent="0.25">
      <c r="A27100"/>
    </row>
    <row r="27101" spans="1:1" ht="13.2" x14ac:dyDescent="0.25">
      <c r="A27101"/>
    </row>
    <row r="27102" spans="1:1" ht="13.2" x14ac:dyDescent="0.25">
      <c r="A27102"/>
    </row>
    <row r="27103" spans="1:1" ht="13.2" x14ac:dyDescent="0.25">
      <c r="A27103"/>
    </row>
    <row r="27104" spans="1:1" ht="13.2" x14ac:dyDescent="0.25">
      <c r="A27104"/>
    </row>
    <row r="27105" spans="1:1" ht="13.2" x14ac:dyDescent="0.25">
      <c r="A27105"/>
    </row>
    <row r="27106" spans="1:1" ht="13.2" x14ac:dyDescent="0.25">
      <c r="A27106"/>
    </row>
    <row r="27107" spans="1:1" ht="13.2" x14ac:dyDescent="0.25">
      <c r="A27107"/>
    </row>
    <row r="27108" spans="1:1" ht="13.2" x14ac:dyDescent="0.25">
      <c r="A27108"/>
    </row>
    <row r="27109" spans="1:1" ht="13.2" x14ac:dyDescent="0.25">
      <c r="A27109"/>
    </row>
    <row r="27110" spans="1:1" ht="13.2" x14ac:dyDescent="0.25">
      <c r="A27110"/>
    </row>
    <row r="27111" spans="1:1" ht="13.2" x14ac:dyDescent="0.25">
      <c r="A27111"/>
    </row>
    <row r="27112" spans="1:1" ht="13.2" x14ac:dyDescent="0.25">
      <c r="A27112"/>
    </row>
    <row r="27113" spans="1:1" ht="13.2" x14ac:dyDescent="0.25">
      <c r="A27113"/>
    </row>
    <row r="27114" spans="1:1" ht="13.2" x14ac:dyDescent="0.25">
      <c r="A27114"/>
    </row>
    <row r="27115" spans="1:1" ht="13.2" x14ac:dyDescent="0.25">
      <c r="A27115"/>
    </row>
    <row r="27116" spans="1:1" ht="13.2" x14ac:dyDescent="0.25">
      <c r="A27116"/>
    </row>
    <row r="27117" spans="1:1" ht="13.2" x14ac:dyDescent="0.25">
      <c r="A27117"/>
    </row>
    <row r="27118" spans="1:1" ht="13.2" x14ac:dyDescent="0.25">
      <c r="A27118"/>
    </row>
    <row r="27119" spans="1:1" ht="13.2" x14ac:dyDescent="0.25">
      <c r="A27119"/>
    </row>
    <row r="27120" spans="1:1" ht="13.2" x14ac:dyDescent="0.25">
      <c r="A27120"/>
    </row>
    <row r="27121" spans="1:1" ht="13.2" x14ac:dyDescent="0.25">
      <c r="A27121"/>
    </row>
    <row r="27122" spans="1:1" ht="13.2" x14ac:dyDescent="0.25">
      <c r="A27122"/>
    </row>
    <row r="27123" spans="1:1" ht="13.2" x14ac:dyDescent="0.25">
      <c r="A27123"/>
    </row>
    <row r="27124" spans="1:1" ht="13.2" x14ac:dyDescent="0.25">
      <c r="A27124"/>
    </row>
    <row r="27125" spans="1:1" ht="13.2" x14ac:dyDescent="0.25">
      <c r="A27125"/>
    </row>
    <row r="27126" spans="1:1" ht="13.2" x14ac:dyDescent="0.25">
      <c r="A27126"/>
    </row>
    <row r="27127" spans="1:1" ht="13.2" x14ac:dyDescent="0.25">
      <c r="A27127"/>
    </row>
    <row r="27128" spans="1:1" ht="13.2" x14ac:dyDescent="0.25">
      <c r="A27128"/>
    </row>
    <row r="27129" spans="1:1" ht="13.2" x14ac:dyDescent="0.25">
      <c r="A27129"/>
    </row>
    <row r="27130" spans="1:1" ht="13.2" x14ac:dyDescent="0.25">
      <c r="A27130"/>
    </row>
    <row r="27131" spans="1:1" ht="13.2" x14ac:dyDescent="0.25">
      <c r="A27131"/>
    </row>
    <row r="27132" spans="1:1" ht="13.2" x14ac:dyDescent="0.25">
      <c r="A27132"/>
    </row>
    <row r="27133" spans="1:1" ht="13.2" x14ac:dyDescent="0.25">
      <c r="A27133"/>
    </row>
    <row r="27134" spans="1:1" ht="13.2" x14ac:dyDescent="0.25">
      <c r="A27134"/>
    </row>
    <row r="27135" spans="1:1" ht="13.2" x14ac:dyDescent="0.25">
      <c r="A27135"/>
    </row>
    <row r="27136" spans="1:1" ht="13.2" x14ac:dyDescent="0.25">
      <c r="A27136"/>
    </row>
    <row r="27137" spans="1:1" ht="13.2" x14ac:dyDescent="0.25">
      <c r="A27137"/>
    </row>
    <row r="27138" spans="1:1" ht="13.2" x14ac:dyDescent="0.25">
      <c r="A27138"/>
    </row>
    <row r="27139" spans="1:1" ht="13.2" x14ac:dyDescent="0.25">
      <c r="A27139"/>
    </row>
    <row r="27140" spans="1:1" ht="13.2" x14ac:dyDescent="0.25">
      <c r="A27140"/>
    </row>
    <row r="27141" spans="1:1" ht="13.2" x14ac:dyDescent="0.25">
      <c r="A27141"/>
    </row>
    <row r="27142" spans="1:1" ht="13.2" x14ac:dyDescent="0.25">
      <c r="A27142"/>
    </row>
    <row r="27143" spans="1:1" ht="13.2" x14ac:dyDescent="0.25">
      <c r="A27143"/>
    </row>
    <row r="27144" spans="1:1" ht="13.2" x14ac:dyDescent="0.25">
      <c r="A27144"/>
    </row>
    <row r="27145" spans="1:1" ht="13.2" x14ac:dyDescent="0.25">
      <c r="A27145"/>
    </row>
    <row r="27146" spans="1:1" ht="13.2" x14ac:dyDescent="0.25">
      <c r="A27146"/>
    </row>
    <row r="27147" spans="1:1" ht="13.2" x14ac:dyDescent="0.25">
      <c r="A27147"/>
    </row>
    <row r="27148" spans="1:1" ht="13.2" x14ac:dyDescent="0.25">
      <c r="A27148"/>
    </row>
    <row r="27149" spans="1:1" ht="13.2" x14ac:dyDescent="0.25">
      <c r="A27149"/>
    </row>
    <row r="27150" spans="1:1" ht="13.2" x14ac:dyDescent="0.25">
      <c r="A27150"/>
    </row>
    <row r="27151" spans="1:1" ht="13.2" x14ac:dyDescent="0.25">
      <c r="A27151"/>
    </row>
    <row r="27152" spans="1:1" ht="13.2" x14ac:dyDescent="0.25">
      <c r="A27152"/>
    </row>
    <row r="27153" spans="1:1" ht="13.2" x14ac:dyDescent="0.25">
      <c r="A27153"/>
    </row>
    <row r="27154" spans="1:1" ht="13.2" x14ac:dyDescent="0.25">
      <c r="A27154"/>
    </row>
    <row r="27155" spans="1:1" ht="13.2" x14ac:dyDescent="0.25">
      <c r="A27155"/>
    </row>
    <row r="27156" spans="1:1" ht="13.2" x14ac:dyDescent="0.25">
      <c r="A27156"/>
    </row>
    <row r="27157" spans="1:1" ht="13.2" x14ac:dyDescent="0.25">
      <c r="A27157"/>
    </row>
    <row r="27158" spans="1:1" ht="13.2" x14ac:dyDescent="0.25">
      <c r="A27158"/>
    </row>
    <row r="27159" spans="1:1" ht="13.2" x14ac:dyDescent="0.25">
      <c r="A27159"/>
    </row>
    <row r="27160" spans="1:1" ht="13.2" x14ac:dyDescent="0.25">
      <c r="A27160"/>
    </row>
    <row r="27161" spans="1:1" ht="13.2" x14ac:dyDescent="0.25">
      <c r="A27161"/>
    </row>
    <row r="27162" spans="1:1" ht="13.2" x14ac:dyDescent="0.25">
      <c r="A27162"/>
    </row>
    <row r="27163" spans="1:1" ht="13.2" x14ac:dyDescent="0.25">
      <c r="A27163"/>
    </row>
    <row r="27164" spans="1:1" ht="13.2" x14ac:dyDescent="0.25">
      <c r="A27164"/>
    </row>
    <row r="27165" spans="1:1" ht="13.2" x14ac:dyDescent="0.25">
      <c r="A27165"/>
    </row>
    <row r="27166" spans="1:1" ht="13.2" x14ac:dyDescent="0.25">
      <c r="A27166"/>
    </row>
    <row r="27167" spans="1:1" ht="13.2" x14ac:dyDescent="0.25">
      <c r="A27167"/>
    </row>
    <row r="27168" spans="1:1" ht="13.2" x14ac:dyDescent="0.25">
      <c r="A27168"/>
    </row>
    <row r="27169" spans="1:1" ht="13.2" x14ac:dyDescent="0.25">
      <c r="A27169"/>
    </row>
    <row r="27170" spans="1:1" ht="13.2" x14ac:dyDescent="0.25">
      <c r="A27170"/>
    </row>
    <row r="27171" spans="1:1" ht="13.2" x14ac:dyDescent="0.25">
      <c r="A27171"/>
    </row>
    <row r="27172" spans="1:1" ht="13.2" x14ac:dyDescent="0.25">
      <c r="A27172"/>
    </row>
    <row r="27173" spans="1:1" ht="13.2" x14ac:dyDescent="0.25">
      <c r="A27173"/>
    </row>
    <row r="27174" spans="1:1" ht="13.2" x14ac:dyDescent="0.25">
      <c r="A27174"/>
    </row>
    <row r="27175" spans="1:1" ht="13.2" x14ac:dyDescent="0.25">
      <c r="A27175"/>
    </row>
    <row r="27176" spans="1:1" ht="13.2" x14ac:dyDescent="0.25">
      <c r="A27176"/>
    </row>
    <row r="27177" spans="1:1" ht="13.2" x14ac:dyDescent="0.25">
      <c r="A27177"/>
    </row>
    <row r="27178" spans="1:1" ht="13.2" x14ac:dyDescent="0.25">
      <c r="A27178"/>
    </row>
    <row r="27179" spans="1:1" ht="13.2" x14ac:dyDescent="0.25">
      <c r="A27179"/>
    </row>
    <row r="27180" spans="1:1" ht="13.2" x14ac:dyDescent="0.25">
      <c r="A27180"/>
    </row>
    <row r="27181" spans="1:1" ht="13.2" x14ac:dyDescent="0.25">
      <c r="A27181"/>
    </row>
    <row r="27182" spans="1:1" ht="13.2" x14ac:dyDescent="0.25">
      <c r="A27182"/>
    </row>
    <row r="27183" spans="1:1" ht="13.2" x14ac:dyDescent="0.25">
      <c r="A27183"/>
    </row>
    <row r="27184" spans="1:1" ht="13.2" x14ac:dyDescent="0.25">
      <c r="A27184"/>
    </row>
    <row r="27185" spans="1:1" ht="13.2" x14ac:dyDescent="0.25">
      <c r="A27185"/>
    </row>
    <row r="27186" spans="1:1" ht="13.2" x14ac:dyDescent="0.25">
      <c r="A27186"/>
    </row>
    <row r="27187" spans="1:1" ht="13.2" x14ac:dyDescent="0.25">
      <c r="A27187"/>
    </row>
    <row r="27188" spans="1:1" ht="13.2" x14ac:dyDescent="0.25">
      <c r="A27188"/>
    </row>
    <row r="27189" spans="1:1" ht="13.2" x14ac:dyDescent="0.25">
      <c r="A27189"/>
    </row>
    <row r="27190" spans="1:1" ht="13.2" x14ac:dyDescent="0.25">
      <c r="A27190"/>
    </row>
    <row r="27191" spans="1:1" ht="13.2" x14ac:dyDescent="0.25">
      <c r="A27191"/>
    </row>
    <row r="27192" spans="1:1" ht="13.2" x14ac:dyDescent="0.25">
      <c r="A27192"/>
    </row>
    <row r="27193" spans="1:1" ht="13.2" x14ac:dyDescent="0.25">
      <c r="A27193"/>
    </row>
    <row r="27194" spans="1:1" ht="13.2" x14ac:dyDescent="0.25">
      <c r="A27194"/>
    </row>
    <row r="27195" spans="1:1" ht="13.2" x14ac:dyDescent="0.25">
      <c r="A27195"/>
    </row>
    <row r="27196" spans="1:1" ht="13.2" x14ac:dyDescent="0.25">
      <c r="A27196"/>
    </row>
    <row r="27197" spans="1:1" ht="13.2" x14ac:dyDescent="0.25">
      <c r="A27197"/>
    </row>
    <row r="27198" spans="1:1" ht="13.2" x14ac:dyDescent="0.25">
      <c r="A27198"/>
    </row>
    <row r="27199" spans="1:1" ht="13.2" x14ac:dyDescent="0.25">
      <c r="A27199"/>
    </row>
    <row r="27200" spans="1:1" ht="13.2" x14ac:dyDescent="0.25">
      <c r="A27200"/>
    </row>
    <row r="27201" spans="1:1" ht="13.2" x14ac:dyDescent="0.25">
      <c r="A27201"/>
    </row>
    <row r="27202" spans="1:1" ht="13.2" x14ac:dyDescent="0.25">
      <c r="A27202"/>
    </row>
    <row r="27203" spans="1:1" ht="13.2" x14ac:dyDescent="0.25">
      <c r="A27203"/>
    </row>
    <row r="27204" spans="1:1" ht="13.2" x14ac:dyDescent="0.25">
      <c r="A27204"/>
    </row>
    <row r="27205" spans="1:1" ht="13.2" x14ac:dyDescent="0.25">
      <c r="A27205"/>
    </row>
    <row r="27206" spans="1:1" ht="13.2" x14ac:dyDescent="0.25">
      <c r="A27206"/>
    </row>
    <row r="27207" spans="1:1" ht="13.2" x14ac:dyDescent="0.25">
      <c r="A27207"/>
    </row>
    <row r="27208" spans="1:1" ht="13.2" x14ac:dyDescent="0.25">
      <c r="A27208"/>
    </row>
    <row r="27209" spans="1:1" ht="13.2" x14ac:dyDescent="0.25">
      <c r="A27209"/>
    </row>
    <row r="27210" spans="1:1" ht="13.2" x14ac:dyDescent="0.25">
      <c r="A27210"/>
    </row>
    <row r="27211" spans="1:1" ht="13.2" x14ac:dyDescent="0.25">
      <c r="A27211"/>
    </row>
    <row r="27212" spans="1:1" ht="13.2" x14ac:dyDescent="0.25">
      <c r="A27212"/>
    </row>
    <row r="27213" spans="1:1" ht="13.2" x14ac:dyDescent="0.25">
      <c r="A27213"/>
    </row>
    <row r="27214" spans="1:1" ht="13.2" x14ac:dyDescent="0.25">
      <c r="A27214"/>
    </row>
    <row r="27215" spans="1:1" ht="13.2" x14ac:dyDescent="0.25">
      <c r="A27215"/>
    </row>
    <row r="27216" spans="1:1" ht="13.2" x14ac:dyDescent="0.25">
      <c r="A27216"/>
    </row>
    <row r="27217" spans="1:1" ht="13.2" x14ac:dyDescent="0.25">
      <c r="A27217"/>
    </row>
    <row r="27218" spans="1:1" ht="13.2" x14ac:dyDescent="0.25">
      <c r="A27218"/>
    </row>
    <row r="27219" spans="1:1" ht="13.2" x14ac:dyDescent="0.25">
      <c r="A27219"/>
    </row>
    <row r="27220" spans="1:1" ht="13.2" x14ac:dyDescent="0.25">
      <c r="A27220"/>
    </row>
    <row r="27221" spans="1:1" ht="13.2" x14ac:dyDescent="0.25">
      <c r="A27221"/>
    </row>
    <row r="27222" spans="1:1" ht="13.2" x14ac:dyDescent="0.25">
      <c r="A27222"/>
    </row>
    <row r="27223" spans="1:1" ht="13.2" x14ac:dyDescent="0.25">
      <c r="A27223"/>
    </row>
    <row r="27224" spans="1:1" ht="13.2" x14ac:dyDescent="0.25">
      <c r="A27224"/>
    </row>
    <row r="27225" spans="1:1" ht="13.2" x14ac:dyDescent="0.25">
      <c r="A27225"/>
    </row>
    <row r="27226" spans="1:1" ht="13.2" x14ac:dyDescent="0.25">
      <c r="A27226"/>
    </row>
    <row r="27227" spans="1:1" ht="13.2" x14ac:dyDescent="0.25">
      <c r="A27227"/>
    </row>
    <row r="27228" spans="1:1" ht="13.2" x14ac:dyDescent="0.25">
      <c r="A27228"/>
    </row>
    <row r="27229" spans="1:1" ht="13.2" x14ac:dyDescent="0.25">
      <c r="A27229"/>
    </row>
    <row r="27230" spans="1:1" ht="13.2" x14ac:dyDescent="0.25">
      <c r="A27230"/>
    </row>
    <row r="27231" spans="1:1" ht="13.2" x14ac:dyDescent="0.25">
      <c r="A27231"/>
    </row>
    <row r="27232" spans="1:1" ht="13.2" x14ac:dyDescent="0.25">
      <c r="A27232"/>
    </row>
    <row r="27233" spans="1:1" ht="13.2" x14ac:dyDescent="0.25">
      <c r="A27233"/>
    </row>
    <row r="27234" spans="1:1" ht="13.2" x14ac:dyDescent="0.25">
      <c r="A27234"/>
    </row>
    <row r="27235" spans="1:1" ht="13.2" x14ac:dyDescent="0.25">
      <c r="A27235"/>
    </row>
    <row r="27236" spans="1:1" ht="13.2" x14ac:dyDescent="0.25">
      <c r="A27236"/>
    </row>
    <row r="27237" spans="1:1" ht="13.2" x14ac:dyDescent="0.25">
      <c r="A27237"/>
    </row>
    <row r="27238" spans="1:1" ht="13.2" x14ac:dyDescent="0.25">
      <c r="A27238"/>
    </row>
    <row r="27239" spans="1:1" ht="13.2" x14ac:dyDescent="0.25">
      <c r="A27239"/>
    </row>
    <row r="27240" spans="1:1" ht="13.2" x14ac:dyDescent="0.25">
      <c r="A27240"/>
    </row>
    <row r="27241" spans="1:1" ht="13.2" x14ac:dyDescent="0.25">
      <c r="A27241"/>
    </row>
    <row r="27242" spans="1:1" ht="13.2" x14ac:dyDescent="0.25">
      <c r="A27242"/>
    </row>
    <row r="27243" spans="1:1" ht="13.2" x14ac:dyDescent="0.25">
      <c r="A27243"/>
    </row>
    <row r="27244" spans="1:1" ht="13.2" x14ac:dyDescent="0.25">
      <c r="A27244"/>
    </row>
    <row r="27245" spans="1:1" ht="13.2" x14ac:dyDescent="0.25">
      <c r="A27245"/>
    </row>
    <row r="27246" spans="1:1" ht="13.2" x14ac:dyDescent="0.25">
      <c r="A27246"/>
    </row>
    <row r="27247" spans="1:1" ht="13.2" x14ac:dyDescent="0.25">
      <c r="A27247"/>
    </row>
    <row r="27248" spans="1:1" ht="13.2" x14ac:dyDescent="0.25">
      <c r="A27248"/>
    </row>
    <row r="27249" spans="1:1" ht="13.2" x14ac:dyDescent="0.25">
      <c r="A27249"/>
    </row>
    <row r="27250" spans="1:1" ht="13.2" x14ac:dyDescent="0.25">
      <c r="A27250"/>
    </row>
    <row r="27251" spans="1:1" ht="13.2" x14ac:dyDescent="0.25">
      <c r="A27251"/>
    </row>
    <row r="27252" spans="1:1" ht="13.2" x14ac:dyDescent="0.25">
      <c r="A27252"/>
    </row>
    <row r="27253" spans="1:1" ht="13.2" x14ac:dyDescent="0.25">
      <c r="A27253"/>
    </row>
    <row r="27254" spans="1:1" ht="13.2" x14ac:dyDescent="0.25">
      <c r="A27254"/>
    </row>
    <row r="27255" spans="1:1" ht="13.2" x14ac:dyDescent="0.25">
      <c r="A27255"/>
    </row>
    <row r="27256" spans="1:1" ht="13.2" x14ac:dyDescent="0.25">
      <c r="A27256"/>
    </row>
    <row r="27257" spans="1:1" ht="13.2" x14ac:dyDescent="0.25">
      <c r="A27257"/>
    </row>
    <row r="27258" spans="1:1" ht="13.2" x14ac:dyDescent="0.25">
      <c r="A27258"/>
    </row>
    <row r="27259" spans="1:1" ht="13.2" x14ac:dyDescent="0.25">
      <c r="A27259"/>
    </row>
    <row r="27260" spans="1:1" ht="13.2" x14ac:dyDescent="0.25">
      <c r="A27260"/>
    </row>
    <row r="27261" spans="1:1" ht="13.2" x14ac:dyDescent="0.25">
      <c r="A27261"/>
    </row>
    <row r="27262" spans="1:1" ht="13.2" x14ac:dyDescent="0.25">
      <c r="A27262"/>
    </row>
    <row r="27263" spans="1:1" ht="13.2" x14ac:dyDescent="0.25">
      <c r="A27263"/>
    </row>
    <row r="27264" spans="1:1" ht="13.2" x14ac:dyDescent="0.25">
      <c r="A27264"/>
    </row>
    <row r="27265" spans="1:1" ht="13.2" x14ac:dyDescent="0.25">
      <c r="A27265"/>
    </row>
    <row r="27266" spans="1:1" ht="13.2" x14ac:dyDescent="0.25">
      <c r="A27266"/>
    </row>
    <row r="27267" spans="1:1" ht="13.2" x14ac:dyDescent="0.25">
      <c r="A27267"/>
    </row>
    <row r="27268" spans="1:1" ht="13.2" x14ac:dyDescent="0.25">
      <c r="A27268"/>
    </row>
    <row r="27269" spans="1:1" ht="13.2" x14ac:dyDescent="0.25">
      <c r="A27269"/>
    </row>
    <row r="27270" spans="1:1" ht="13.2" x14ac:dyDescent="0.25">
      <c r="A27270"/>
    </row>
    <row r="27271" spans="1:1" ht="13.2" x14ac:dyDescent="0.25">
      <c r="A27271"/>
    </row>
    <row r="27272" spans="1:1" ht="13.2" x14ac:dyDescent="0.25">
      <c r="A27272"/>
    </row>
    <row r="27273" spans="1:1" ht="13.2" x14ac:dyDescent="0.25">
      <c r="A27273"/>
    </row>
    <row r="27274" spans="1:1" ht="13.2" x14ac:dyDescent="0.25">
      <c r="A27274"/>
    </row>
    <row r="27275" spans="1:1" ht="13.2" x14ac:dyDescent="0.25">
      <c r="A27275"/>
    </row>
    <row r="27276" spans="1:1" ht="13.2" x14ac:dyDescent="0.25">
      <c r="A27276"/>
    </row>
    <row r="27277" spans="1:1" ht="13.2" x14ac:dyDescent="0.25">
      <c r="A27277"/>
    </row>
    <row r="27278" spans="1:1" ht="13.2" x14ac:dyDescent="0.25">
      <c r="A27278"/>
    </row>
    <row r="27279" spans="1:1" ht="13.2" x14ac:dyDescent="0.25">
      <c r="A27279"/>
    </row>
    <row r="27280" spans="1:1" ht="13.2" x14ac:dyDescent="0.25">
      <c r="A27280"/>
    </row>
    <row r="27281" spans="1:1" ht="13.2" x14ac:dyDescent="0.25">
      <c r="A27281"/>
    </row>
    <row r="27282" spans="1:1" ht="13.2" x14ac:dyDescent="0.25">
      <c r="A27282"/>
    </row>
    <row r="27283" spans="1:1" ht="13.2" x14ac:dyDescent="0.25">
      <c r="A27283"/>
    </row>
    <row r="27284" spans="1:1" ht="13.2" x14ac:dyDescent="0.25">
      <c r="A27284"/>
    </row>
    <row r="27285" spans="1:1" ht="13.2" x14ac:dyDescent="0.25">
      <c r="A27285"/>
    </row>
    <row r="27286" spans="1:1" ht="13.2" x14ac:dyDescent="0.25">
      <c r="A27286"/>
    </row>
    <row r="27287" spans="1:1" ht="13.2" x14ac:dyDescent="0.25">
      <c r="A27287"/>
    </row>
    <row r="27288" spans="1:1" ht="13.2" x14ac:dyDescent="0.25">
      <c r="A27288"/>
    </row>
    <row r="27289" spans="1:1" ht="13.2" x14ac:dyDescent="0.25">
      <c r="A27289"/>
    </row>
    <row r="27290" spans="1:1" ht="13.2" x14ac:dyDescent="0.25">
      <c r="A27290"/>
    </row>
    <row r="27291" spans="1:1" ht="13.2" x14ac:dyDescent="0.25">
      <c r="A27291"/>
    </row>
    <row r="27292" spans="1:1" ht="13.2" x14ac:dyDescent="0.25">
      <c r="A27292"/>
    </row>
    <row r="27293" spans="1:1" ht="13.2" x14ac:dyDescent="0.25">
      <c r="A27293"/>
    </row>
    <row r="27294" spans="1:1" ht="13.2" x14ac:dyDescent="0.25">
      <c r="A27294"/>
    </row>
    <row r="27295" spans="1:1" ht="13.2" x14ac:dyDescent="0.25">
      <c r="A27295"/>
    </row>
    <row r="27296" spans="1:1" ht="13.2" x14ac:dyDescent="0.25">
      <c r="A27296"/>
    </row>
    <row r="27297" spans="1:1" ht="13.2" x14ac:dyDescent="0.25">
      <c r="A27297"/>
    </row>
    <row r="27298" spans="1:1" ht="13.2" x14ac:dyDescent="0.25">
      <c r="A27298"/>
    </row>
    <row r="27299" spans="1:1" ht="13.2" x14ac:dyDescent="0.25">
      <c r="A27299"/>
    </row>
    <row r="27300" spans="1:1" ht="13.2" x14ac:dyDescent="0.25">
      <c r="A27300"/>
    </row>
    <row r="27301" spans="1:1" ht="13.2" x14ac:dyDescent="0.25">
      <c r="A27301"/>
    </row>
    <row r="27302" spans="1:1" ht="13.2" x14ac:dyDescent="0.25">
      <c r="A27302"/>
    </row>
    <row r="27303" spans="1:1" ht="13.2" x14ac:dyDescent="0.25">
      <c r="A27303"/>
    </row>
    <row r="27304" spans="1:1" ht="13.2" x14ac:dyDescent="0.25">
      <c r="A27304"/>
    </row>
    <row r="27305" spans="1:1" ht="13.2" x14ac:dyDescent="0.25">
      <c r="A27305"/>
    </row>
    <row r="27306" spans="1:1" ht="13.2" x14ac:dyDescent="0.25">
      <c r="A27306"/>
    </row>
    <row r="27307" spans="1:1" ht="13.2" x14ac:dyDescent="0.25">
      <c r="A27307"/>
    </row>
    <row r="27308" spans="1:1" ht="13.2" x14ac:dyDescent="0.25">
      <c r="A27308"/>
    </row>
    <row r="27309" spans="1:1" ht="13.2" x14ac:dyDescent="0.25">
      <c r="A27309"/>
    </row>
    <row r="27310" spans="1:1" ht="13.2" x14ac:dyDescent="0.25">
      <c r="A27310"/>
    </row>
    <row r="27311" spans="1:1" ht="13.2" x14ac:dyDescent="0.25">
      <c r="A27311"/>
    </row>
    <row r="27312" spans="1:1" ht="13.2" x14ac:dyDescent="0.25">
      <c r="A27312"/>
    </row>
    <row r="27313" spans="1:1" ht="13.2" x14ac:dyDescent="0.25">
      <c r="A27313"/>
    </row>
    <row r="27314" spans="1:1" ht="13.2" x14ac:dyDescent="0.25">
      <c r="A27314"/>
    </row>
    <row r="27315" spans="1:1" ht="13.2" x14ac:dyDescent="0.25">
      <c r="A27315"/>
    </row>
    <row r="27316" spans="1:1" ht="13.2" x14ac:dyDescent="0.25">
      <c r="A27316"/>
    </row>
    <row r="27317" spans="1:1" ht="13.2" x14ac:dyDescent="0.25">
      <c r="A27317"/>
    </row>
    <row r="27318" spans="1:1" ht="13.2" x14ac:dyDescent="0.25">
      <c r="A27318"/>
    </row>
    <row r="27319" spans="1:1" ht="13.2" x14ac:dyDescent="0.25">
      <c r="A27319"/>
    </row>
    <row r="27320" spans="1:1" ht="13.2" x14ac:dyDescent="0.25">
      <c r="A27320"/>
    </row>
    <row r="27321" spans="1:1" ht="13.2" x14ac:dyDescent="0.25">
      <c r="A27321"/>
    </row>
    <row r="27322" spans="1:1" ht="13.2" x14ac:dyDescent="0.25">
      <c r="A27322"/>
    </row>
    <row r="27323" spans="1:1" ht="13.2" x14ac:dyDescent="0.25">
      <c r="A27323"/>
    </row>
    <row r="27324" spans="1:1" ht="13.2" x14ac:dyDescent="0.25">
      <c r="A27324"/>
    </row>
    <row r="27325" spans="1:1" ht="13.2" x14ac:dyDescent="0.25">
      <c r="A27325"/>
    </row>
    <row r="27326" spans="1:1" ht="13.2" x14ac:dyDescent="0.25">
      <c r="A27326"/>
    </row>
    <row r="27327" spans="1:1" ht="13.2" x14ac:dyDescent="0.25">
      <c r="A27327"/>
    </row>
    <row r="27328" spans="1:1" ht="13.2" x14ac:dyDescent="0.25">
      <c r="A27328"/>
    </row>
    <row r="27329" spans="1:1" ht="13.2" x14ac:dyDescent="0.25">
      <c r="A27329"/>
    </row>
    <row r="27330" spans="1:1" ht="13.2" x14ac:dyDescent="0.25">
      <c r="A27330"/>
    </row>
    <row r="27331" spans="1:1" ht="13.2" x14ac:dyDescent="0.25">
      <c r="A27331"/>
    </row>
    <row r="27332" spans="1:1" ht="13.2" x14ac:dyDescent="0.25">
      <c r="A27332"/>
    </row>
    <row r="27333" spans="1:1" ht="13.2" x14ac:dyDescent="0.25">
      <c r="A27333"/>
    </row>
    <row r="27334" spans="1:1" ht="13.2" x14ac:dyDescent="0.25">
      <c r="A27334"/>
    </row>
    <row r="27335" spans="1:1" ht="13.2" x14ac:dyDescent="0.25">
      <c r="A27335"/>
    </row>
    <row r="27336" spans="1:1" ht="13.2" x14ac:dyDescent="0.25">
      <c r="A27336"/>
    </row>
    <row r="27337" spans="1:1" ht="13.2" x14ac:dyDescent="0.25">
      <c r="A27337"/>
    </row>
    <row r="27338" spans="1:1" ht="13.2" x14ac:dyDescent="0.25">
      <c r="A27338"/>
    </row>
    <row r="27339" spans="1:1" ht="13.2" x14ac:dyDescent="0.25">
      <c r="A27339"/>
    </row>
    <row r="27340" spans="1:1" ht="13.2" x14ac:dyDescent="0.25">
      <c r="A27340"/>
    </row>
    <row r="27341" spans="1:1" ht="13.2" x14ac:dyDescent="0.25">
      <c r="A27341"/>
    </row>
    <row r="27342" spans="1:1" ht="13.2" x14ac:dyDescent="0.25">
      <c r="A27342"/>
    </row>
    <row r="27343" spans="1:1" ht="13.2" x14ac:dyDescent="0.25">
      <c r="A27343"/>
    </row>
    <row r="27344" spans="1:1" ht="13.2" x14ac:dyDescent="0.25">
      <c r="A27344"/>
    </row>
    <row r="27345" spans="1:1" ht="13.2" x14ac:dyDescent="0.25">
      <c r="A27345"/>
    </row>
    <row r="27346" spans="1:1" ht="13.2" x14ac:dyDescent="0.25">
      <c r="A27346"/>
    </row>
    <row r="27347" spans="1:1" ht="13.2" x14ac:dyDescent="0.25">
      <c r="A27347"/>
    </row>
    <row r="27348" spans="1:1" ht="13.2" x14ac:dyDescent="0.25">
      <c r="A27348"/>
    </row>
    <row r="27349" spans="1:1" ht="13.2" x14ac:dyDescent="0.25">
      <c r="A27349"/>
    </row>
    <row r="27350" spans="1:1" ht="13.2" x14ac:dyDescent="0.25">
      <c r="A27350"/>
    </row>
    <row r="27351" spans="1:1" ht="13.2" x14ac:dyDescent="0.25">
      <c r="A27351"/>
    </row>
    <row r="27352" spans="1:1" ht="13.2" x14ac:dyDescent="0.25">
      <c r="A27352"/>
    </row>
    <row r="27353" spans="1:1" ht="13.2" x14ac:dyDescent="0.25">
      <c r="A27353"/>
    </row>
    <row r="27354" spans="1:1" ht="13.2" x14ac:dyDescent="0.25">
      <c r="A27354"/>
    </row>
    <row r="27355" spans="1:1" ht="13.2" x14ac:dyDescent="0.25">
      <c r="A27355"/>
    </row>
    <row r="27356" spans="1:1" ht="13.2" x14ac:dyDescent="0.25">
      <c r="A27356"/>
    </row>
    <row r="27357" spans="1:1" ht="13.2" x14ac:dyDescent="0.25">
      <c r="A27357"/>
    </row>
    <row r="27358" spans="1:1" ht="13.2" x14ac:dyDescent="0.25">
      <c r="A27358"/>
    </row>
    <row r="27359" spans="1:1" ht="13.2" x14ac:dyDescent="0.25">
      <c r="A27359"/>
    </row>
    <row r="27360" spans="1:1" ht="13.2" x14ac:dyDescent="0.25">
      <c r="A27360"/>
    </row>
    <row r="27361" spans="1:1" ht="13.2" x14ac:dyDescent="0.25">
      <c r="A27361"/>
    </row>
    <row r="27362" spans="1:1" ht="13.2" x14ac:dyDescent="0.25">
      <c r="A27362"/>
    </row>
    <row r="27363" spans="1:1" ht="13.2" x14ac:dyDescent="0.25">
      <c r="A27363"/>
    </row>
    <row r="27364" spans="1:1" ht="13.2" x14ac:dyDescent="0.25">
      <c r="A27364"/>
    </row>
    <row r="27365" spans="1:1" ht="13.2" x14ac:dyDescent="0.25">
      <c r="A27365"/>
    </row>
    <row r="27366" spans="1:1" ht="13.2" x14ac:dyDescent="0.25">
      <c r="A27366"/>
    </row>
    <row r="27367" spans="1:1" ht="13.2" x14ac:dyDescent="0.25">
      <c r="A27367"/>
    </row>
    <row r="27368" spans="1:1" ht="13.2" x14ac:dyDescent="0.25">
      <c r="A27368"/>
    </row>
    <row r="27369" spans="1:1" ht="13.2" x14ac:dyDescent="0.25">
      <c r="A27369"/>
    </row>
    <row r="27370" spans="1:1" ht="13.2" x14ac:dyDescent="0.25">
      <c r="A27370"/>
    </row>
    <row r="27371" spans="1:1" ht="13.2" x14ac:dyDescent="0.25">
      <c r="A27371"/>
    </row>
    <row r="27372" spans="1:1" ht="13.2" x14ac:dyDescent="0.25">
      <c r="A27372"/>
    </row>
    <row r="27373" spans="1:1" ht="13.2" x14ac:dyDescent="0.25">
      <c r="A27373"/>
    </row>
    <row r="27374" spans="1:1" ht="13.2" x14ac:dyDescent="0.25">
      <c r="A27374"/>
    </row>
    <row r="27375" spans="1:1" ht="13.2" x14ac:dyDescent="0.25">
      <c r="A27375"/>
    </row>
    <row r="27376" spans="1:1" ht="13.2" x14ac:dyDescent="0.25">
      <c r="A27376"/>
    </row>
    <row r="27377" spans="1:1" ht="13.2" x14ac:dyDescent="0.25">
      <c r="A27377"/>
    </row>
    <row r="27378" spans="1:1" ht="13.2" x14ac:dyDescent="0.25">
      <c r="A27378"/>
    </row>
    <row r="27379" spans="1:1" ht="13.2" x14ac:dyDescent="0.25">
      <c r="A27379"/>
    </row>
    <row r="27380" spans="1:1" ht="13.2" x14ac:dyDescent="0.25">
      <c r="A27380"/>
    </row>
    <row r="27381" spans="1:1" ht="13.2" x14ac:dyDescent="0.25">
      <c r="A27381"/>
    </row>
    <row r="27382" spans="1:1" ht="13.2" x14ac:dyDescent="0.25">
      <c r="A27382"/>
    </row>
    <row r="27383" spans="1:1" ht="13.2" x14ac:dyDescent="0.25">
      <c r="A27383"/>
    </row>
    <row r="27384" spans="1:1" ht="13.2" x14ac:dyDescent="0.25">
      <c r="A27384"/>
    </row>
    <row r="27385" spans="1:1" ht="13.2" x14ac:dyDescent="0.25">
      <c r="A27385"/>
    </row>
    <row r="27386" spans="1:1" ht="13.2" x14ac:dyDescent="0.25">
      <c r="A27386"/>
    </row>
    <row r="27387" spans="1:1" ht="13.2" x14ac:dyDescent="0.25">
      <c r="A27387"/>
    </row>
    <row r="27388" spans="1:1" ht="13.2" x14ac:dyDescent="0.25">
      <c r="A27388"/>
    </row>
    <row r="27389" spans="1:1" ht="13.2" x14ac:dyDescent="0.25">
      <c r="A27389"/>
    </row>
    <row r="27390" spans="1:1" ht="13.2" x14ac:dyDescent="0.25">
      <c r="A27390"/>
    </row>
    <row r="27391" spans="1:1" ht="13.2" x14ac:dyDescent="0.25">
      <c r="A27391"/>
    </row>
    <row r="27392" spans="1:1" ht="13.2" x14ac:dyDescent="0.25">
      <c r="A27392"/>
    </row>
    <row r="27393" spans="1:1" ht="13.2" x14ac:dyDescent="0.25">
      <c r="A27393"/>
    </row>
    <row r="27394" spans="1:1" ht="13.2" x14ac:dyDescent="0.25">
      <c r="A27394"/>
    </row>
    <row r="27395" spans="1:1" ht="13.2" x14ac:dyDescent="0.25">
      <c r="A27395"/>
    </row>
    <row r="27396" spans="1:1" ht="13.2" x14ac:dyDescent="0.25">
      <c r="A27396"/>
    </row>
    <row r="27397" spans="1:1" ht="13.2" x14ac:dyDescent="0.25">
      <c r="A27397"/>
    </row>
    <row r="27398" spans="1:1" ht="13.2" x14ac:dyDescent="0.25">
      <c r="A27398"/>
    </row>
    <row r="27399" spans="1:1" ht="13.2" x14ac:dyDescent="0.25">
      <c r="A27399"/>
    </row>
    <row r="27400" spans="1:1" ht="13.2" x14ac:dyDescent="0.25">
      <c r="A27400"/>
    </row>
    <row r="27401" spans="1:1" ht="13.2" x14ac:dyDescent="0.25">
      <c r="A27401"/>
    </row>
    <row r="27402" spans="1:1" ht="13.2" x14ac:dyDescent="0.25">
      <c r="A27402"/>
    </row>
    <row r="27403" spans="1:1" ht="13.2" x14ac:dyDescent="0.25">
      <c r="A27403"/>
    </row>
    <row r="27404" spans="1:1" ht="13.2" x14ac:dyDescent="0.25">
      <c r="A27404"/>
    </row>
    <row r="27405" spans="1:1" ht="13.2" x14ac:dyDescent="0.25">
      <c r="A27405"/>
    </row>
    <row r="27406" spans="1:1" ht="13.2" x14ac:dyDescent="0.25">
      <c r="A27406"/>
    </row>
    <row r="27407" spans="1:1" ht="13.2" x14ac:dyDescent="0.25">
      <c r="A27407"/>
    </row>
    <row r="27408" spans="1:1" ht="13.2" x14ac:dyDescent="0.25">
      <c r="A27408"/>
    </row>
    <row r="27409" spans="1:1" ht="13.2" x14ac:dyDescent="0.25">
      <c r="A27409"/>
    </row>
    <row r="27410" spans="1:1" ht="13.2" x14ac:dyDescent="0.25">
      <c r="A27410"/>
    </row>
    <row r="27411" spans="1:1" ht="13.2" x14ac:dyDescent="0.25">
      <c r="A27411"/>
    </row>
    <row r="27412" spans="1:1" ht="13.2" x14ac:dyDescent="0.25">
      <c r="A27412"/>
    </row>
    <row r="27413" spans="1:1" ht="13.2" x14ac:dyDescent="0.25">
      <c r="A27413"/>
    </row>
    <row r="27414" spans="1:1" ht="13.2" x14ac:dyDescent="0.25">
      <c r="A27414"/>
    </row>
    <row r="27415" spans="1:1" ht="13.2" x14ac:dyDescent="0.25">
      <c r="A27415"/>
    </row>
    <row r="27416" spans="1:1" ht="13.2" x14ac:dyDescent="0.25">
      <c r="A27416"/>
    </row>
    <row r="27417" spans="1:1" ht="13.2" x14ac:dyDescent="0.25">
      <c r="A27417"/>
    </row>
    <row r="27418" spans="1:1" ht="13.2" x14ac:dyDescent="0.25">
      <c r="A27418"/>
    </row>
    <row r="27419" spans="1:1" ht="13.2" x14ac:dyDescent="0.25">
      <c r="A27419"/>
    </row>
    <row r="27420" spans="1:1" ht="13.2" x14ac:dyDescent="0.25">
      <c r="A27420"/>
    </row>
    <row r="27421" spans="1:1" ht="13.2" x14ac:dyDescent="0.25">
      <c r="A27421"/>
    </row>
    <row r="27422" spans="1:1" ht="13.2" x14ac:dyDescent="0.25">
      <c r="A27422"/>
    </row>
    <row r="27423" spans="1:1" ht="13.2" x14ac:dyDescent="0.25">
      <c r="A27423"/>
    </row>
    <row r="27424" spans="1:1" ht="13.2" x14ac:dyDescent="0.25">
      <c r="A27424"/>
    </row>
    <row r="27425" spans="1:1" ht="13.2" x14ac:dyDescent="0.25">
      <c r="A27425"/>
    </row>
    <row r="27426" spans="1:1" ht="13.2" x14ac:dyDescent="0.25">
      <c r="A27426"/>
    </row>
    <row r="27427" spans="1:1" ht="13.2" x14ac:dyDescent="0.25">
      <c r="A27427"/>
    </row>
    <row r="27428" spans="1:1" ht="13.2" x14ac:dyDescent="0.25">
      <c r="A27428"/>
    </row>
    <row r="27429" spans="1:1" ht="13.2" x14ac:dyDescent="0.25">
      <c r="A27429"/>
    </row>
    <row r="27430" spans="1:1" ht="13.2" x14ac:dyDescent="0.25">
      <c r="A27430"/>
    </row>
    <row r="27431" spans="1:1" ht="13.2" x14ac:dyDescent="0.25">
      <c r="A27431"/>
    </row>
    <row r="27432" spans="1:1" ht="13.2" x14ac:dyDescent="0.25">
      <c r="A27432"/>
    </row>
    <row r="27433" spans="1:1" ht="13.2" x14ac:dyDescent="0.25">
      <c r="A27433"/>
    </row>
    <row r="27434" spans="1:1" ht="13.2" x14ac:dyDescent="0.25">
      <c r="A27434"/>
    </row>
    <row r="27435" spans="1:1" ht="13.2" x14ac:dyDescent="0.25">
      <c r="A27435"/>
    </row>
    <row r="27436" spans="1:1" ht="13.2" x14ac:dyDescent="0.25">
      <c r="A27436"/>
    </row>
    <row r="27437" spans="1:1" ht="13.2" x14ac:dyDescent="0.25">
      <c r="A27437"/>
    </row>
    <row r="27438" spans="1:1" ht="13.2" x14ac:dyDescent="0.25">
      <c r="A27438"/>
    </row>
    <row r="27439" spans="1:1" ht="13.2" x14ac:dyDescent="0.25">
      <c r="A27439"/>
    </row>
    <row r="27440" spans="1:1" ht="13.2" x14ac:dyDescent="0.25">
      <c r="A27440"/>
    </row>
    <row r="27441" spans="1:1" ht="13.2" x14ac:dyDescent="0.25">
      <c r="A27441"/>
    </row>
    <row r="27442" spans="1:1" ht="13.2" x14ac:dyDescent="0.25">
      <c r="A27442"/>
    </row>
    <row r="27443" spans="1:1" ht="13.2" x14ac:dyDescent="0.25">
      <c r="A27443"/>
    </row>
    <row r="27444" spans="1:1" ht="13.2" x14ac:dyDescent="0.25">
      <c r="A27444"/>
    </row>
    <row r="27445" spans="1:1" ht="13.2" x14ac:dyDescent="0.25">
      <c r="A27445"/>
    </row>
    <row r="27446" spans="1:1" ht="13.2" x14ac:dyDescent="0.25">
      <c r="A27446"/>
    </row>
    <row r="27447" spans="1:1" ht="13.2" x14ac:dyDescent="0.25">
      <c r="A27447"/>
    </row>
    <row r="27448" spans="1:1" ht="13.2" x14ac:dyDescent="0.25">
      <c r="A27448"/>
    </row>
    <row r="27449" spans="1:1" ht="13.2" x14ac:dyDescent="0.25">
      <c r="A27449"/>
    </row>
    <row r="27450" spans="1:1" ht="13.2" x14ac:dyDescent="0.25">
      <c r="A27450"/>
    </row>
    <row r="27451" spans="1:1" ht="13.2" x14ac:dyDescent="0.25">
      <c r="A27451"/>
    </row>
    <row r="27452" spans="1:1" ht="13.2" x14ac:dyDescent="0.25">
      <c r="A27452"/>
    </row>
    <row r="27453" spans="1:1" ht="13.2" x14ac:dyDescent="0.25">
      <c r="A27453"/>
    </row>
    <row r="27454" spans="1:1" ht="13.2" x14ac:dyDescent="0.25">
      <c r="A27454"/>
    </row>
    <row r="27455" spans="1:1" ht="13.2" x14ac:dyDescent="0.25">
      <c r="A27455"/>
    </row>
    <row r="27456" spans="1:1" ht="13.2" x14ac:dyDescent="0.25">
      <c r="A27456"/>
    </row>
    <row r="27457" spans="1:1" ht="13.2" x14ac:dyDescent="0.25">
      <c r="A27457"/>
    </row>
    <row r="27458" spans="1:1" ht="13.2" x14ac:dyDescent="0.25">
      <c r="A27458"/>
    </row>
    <row r="27459" spans="1:1" ht="13.2" x14ac:dyDescent="0.25">
      <c r="A27459"/>
    </row>
    <row r="27460" spans="1:1" ht="13.2" x14ac:dyDescent="0.25">
      <c r="A27460"/>
    </row>
    <row r="27461" spans="1:1" ht="13.2" x14ac:dyDescent="0.25">
      <c r="A27461"/>
    </row>
    <row r="27462" spans="1:1" ht="13.2" x14ac:dyDescent="0.25">
      <c r="A27462"/>
    </row>
    <row r="27463" spans="1:1" ht="13.2" x14ac:dyDescent="0.25">
      <c r="A27463"/>
    </row>
    <row r="27464" spans="1:1" ht="13.2" x14ac:dyDescent="0.25">
      <c r="A27464"/>
    </row>
    <row r="27465" spans="1:1" ht="13.2" x14ac:dyDescent="0.25">
      <c r="A27465"/>
    </row>
    <row r="27466" spans="1:1" ht="13.2" x14ac:dyDescent="0.25">
      <c r="A27466"/>
    </row>
    <row r="27467" spans="1:1" ht="13.2" x14ac:dyDescent="0.25">
      <c r="A27467"/>
    </row>
    <row r="27468" spans="1:1" ht="13.2" x14ac:dyDescent="0.25">
      <c r="A27468"/>
    </row>
    <row r="27469" spans="1:1" ht="13.2" x14ac:dyDescent="0.25">
      <c r="A27469"/>
    </row>
    <row r="27470" spans="1:1" ht="13.2" x14ac:dyDescent="0.25">
      <c r="A27470"/>
    </row>
    <row r="27471" spans="1:1" ht="13.2" x14ac:dyDescent="0.25">
      <c r="A27471"/>
    </row>
    <row r="27472" spans="1:1" ht="13.2" x14ac:dyDescent="0.25">
      <c r="A27472"/>
    </row>
    <row r="27473" spans="1:1" ht="13.2" x14ac:dyDescent="0.25">
      <c r="A27473"/>
    </row>
    <row r="27474" spans="1:1" ht="13.2" x14ac:dyDescent="0.25">
      <c r="A27474"/>
    </row>
    <row r="27475" spans="1:1" ht="13.2" x14ac:dyDescent="0.25">
      <c r="A27475"/>
    </row>
    <row r="27476" spans="1:1" ht="13.2" x14ac:dyDescent="0.25">
      <c r="A27476"/>
    </row>
    <row r="27477" spans="1:1" ht="13.2" x14ac:dyDescent="0.25">
      <c r="A27477"/>
    </row>
    <row r="27478" spans="1:1" ht="13.2" x14ac:dyDescent="0.25">
      <c r="A27478"/>
    </row>
    <row r="27479" spans="1:1" ht="13.2" x14ac:dyDescent="0.25">
      <c r="A27479"/>
    </row>
    <row r="27480" spans="1:1" ht="13.2" x14ac:dyDescent="0.25">
      <c r="A27480"/>
    </row>
    <row r="27481" spans="1:1" ht="13.2" x14ac:dyDescent="0.25">
      <c r="A27481"/>
    </row>
    <row r="27482" spans="1:1" ht="13.2" x14ac:dyDescent="0.25">
      <c r="A27482"/>
    </row>
    <row r="27483" spans="1:1" ht="13.2" x14ac:dyDescent="0.25">
      <c r="A27483"/>
    </row>
    <row r="27484" spans="1:1" ht="13.2" x14ac:dyDescent="0.25">
      <c r="A27484"/>
    </row>
    <row r="27485" spans="1:1" ht="13.2" x14ac:dyDescent="0.25">
      <c r="A27485"/>
    </row>
    <row r="27486" spans="1:1" ht="13.2" x14ac:dyDescent="0.25">
      <c r="A27486"/>
    </row>
    <row r="27487" spans="1:1" ht="13.2" x14ac:dyDescent="0.25">
      <c r="A27487"/>
    </row>
    <row r="27488" spans="1:1" ht="13.2" x14ac:dyDescent="0.25">
      <c r="A27488"/>
    </row>
    <row r="27489" spans="1:1" ht="13.2" x14ac:dyDescent="0.25">
      <c r="A27489"/>
    </row>
    <row r="27490" spans="1:1" ht="13.2" x14ac:dyDescent="0.25">
      <c r="A27490"/>
    </row>
    <row r="27491" spans="1:1" ht="13.2" x14ac:dyDescent="0.25">
      <c r="A27491"/>
    </row>
    <row r="27492" spans="1:1" ht="13.2" x14ac:dyDescent="0.25">
      <c r="A27492"/>
    </row>
    <row r="27493" spans="1:1" ht="13.2" x14ac:dyDescent="0.25">
      <c r="A27493"/>
    </row>
    <row r="27494" spans="1:1" ht="13.2" x14ac:dyDescent="0.25">
      <c r="A27494"/>
    </row>
    <row r="27495" spans="1:1" ht="13.2" x14ac:dyDescent="0.25">
      <c r="A27495"/>
    </row>
    <row r="27496" spans="1:1" ht="13.2" x14ac:dyDescent="0.25">
      <c r="A27496"/>
    </row>
    <row r="27497" spans="1:1" ht="13.2" x14ac:dyDescent="0.25">
      <c r="A27497"/>
    </row>
    <row r="27498" spans="1:1" ht="13.2" x14ac:dyDescent="0.25">
      <c r="A27498"/>
    </row>
    <row r="27499" spans="1:1" ht="13.2" x14ac:dyDescent="0.25">
      <c r="A27499"/>
    </row>
    <row r="27500" spans="1:1" ht="13.2" x14ac:dyDescent="0.25">
      <c r="A27500"/>
    </row>
    <row r="27501" spans="1:1" ht="13.2" x14ac:dyDescent="0.25">
      <c r="A27501"/>
    </row>
    <row r="27502" spans="1:1" ht="13.2" x14ac:dyDescent="0.25">
      <c r="A27502"/>
    </row>
    <row r="27503" spans="1:1" ht="13.2" x14ac:dyDescent="0.25">
      <c r="A27503"/>
    </row>
    <row r="27504" spans="1:1" ht="13.2" x14ac:dyDescent="0.25">
      <c r="A27504"/>
    </row>
    <row r="27505" spans="1:1" ht="13.2" x14ac:dyDescent="0.25">
      <c r="A27505"/>
    </row>
    <row r="27506" spans="1:1" ht="13.2" x14ac:dyDescent="0.25">
      <c r="A27506"/>
    </row>
    <row r="27507" spans="1:1" ht="13.2" x14ac:dyDescent="0.25">
      <c r="A27507"/>
    </row>
    <row r="27508" spans="1:1" ht="13.2" x14ac:dyDescent="0.25">
      <c r="A27508"/>
    </row>
    <row r="27509" spans="1:1" ht="13.2" x14ac:dyDescent="0.25">
      <c r="A27509"/>
    </row>
    <row r="27510" spans="1:1" ht="13.2" x14ac:dyDescent="0.25">
      <c r="A27510"/>
    </row>
    <row r="27511" spans="1:1" ht="13.2" x14ac:dyDescent="0.25">
      <c r="A27511"/>
    </row>
    <row r="27512" spans="1:1" ht="13.2" x14ac:dyDescent="0.25">
      <c r="A27512"/>
    </row>
    <row r="27513" spans="1:1" ht="13.2" x14ac:dyDescent="0.25">
      <c r="A27513"/>
    </row>
    <row r="27514" spans="1:1" ht="13.2" x14ac:dyDescent="0.25">
      <c r="A27514"/>
    </row>
    <row r="27515" spans="1:1" ht="13.2" x14ac:dyDescent="0.25">
      <c r="A27515"/>
    </row>
    <row r="27516" spans="1:1" ht="13.2" x14ac:dyDescent="0.25">
      <c r="A27516"/>
    </row>
    <row r="27517" spans="1:1" ht="13.2" x14ac:dyDescent="0.25">
      <c r="A27517"/>
    </row>
    <row r="27518" spans="1:1" ht="13.2" x14ac:dyDescent="0.25">
      <c r="A27518"/>
    </row>
    <row r="27519" spans="1:1" ht="13.2" x14ac:dyDescent="0.25">
      <c r="A27519"/>
    </row>
    <row r="27520" spans="1:1" ht="13.2" x14ac:dyDescent="0.25">
      <c r="A27520"/>
    </row>
    <row r="27521" spans="1:1" ht="13.2" x14ac:dyDescent="0.25">
      <c r="A27521"/>
    </row>
    <row r="27522" spans="1:1" ht="13.2" x14ac:dyDescent="0.25">
      <c r="A27522"/>
    </row>
    <row r="27523" spans="1:1" ht="13.2" x14ac:dyDescent="0.25">
      <c r="A27523"/>
    </row>
    <row r="27524" spans="1:1" ht="13.2" x14ac:dyDescent="0.25">
      <c r="A27524"/>
    </row>
    <row r="27525" spans="1:1" ht="13.2" x14ac:dyDescent="0.25">
      <c r="A27525"/>
    </row>
    <row r="27526" spans="1:1" ht="13.2" x14ac:dyDescent="0.25">
      <c r="A27526"/>
    </row>
    <row r="27527" spans="1:1" ht="13.2" x14ac:dyDescent="0.25">
      <c r="A27527"/>
    </row>
    <row r="27528" spans="1:1" ht="13.2" x14ac:dyDescent="0.25">
      <c r="A27528"/>
    </row>
    <row r="27529" spans="1:1" ht="13.2" x14ac:dyDescent="0.25">
      <c r="A27529"/>
    </row>
    <row r="27530" spans="1:1" ht="13.2" x14ac:dyDescent="0.25">
      <c r="A27530"/>
    </row>
    <row r="27531" spans="1:1" ht="13.2" x14ac:dyDescent="0.25">
      <c r="A27531"/>
    </row>
    <row r="27532" spans="1:1" ht="13.2" x14ac:dyDescent="0.25">
      <c r="A27532"/>
    </row>
    <row r="27533" spans="1:1" ht="13.2" x14ac:dyDescent="0.25">
      <c r="A27533"/>
    </row>
    <row r="27534" spans="1:1" ht="13.2" x14ac:dyDescent="0.25">
      <c r="A27534"/>
    </row>
    <row r="27535" spans="1:1" ht="13.2" x14ac:dyDescent="0.25">
      <c r="A27535"/>
    </row>
    <row r="27536" spans="1:1" ht="13.2" x14ac:dyDescent="0.25">
      <c r="A27536"/>
    </row>
    <row r="27537" spans="1:1" ht="13.2" x14ac:dyDescent="0.25">
      <c r="A27537"/>
    </row>
    <row r="27538" spans="1:1" ht="13.2" x14ac:dyDescent="0.25">
      <c r="A27538"/>
    </row>
    <row r="27539" spans="1:1" ht="13.2" x14ac:dyDescent="0.25">
      <c r="A27539"/>
    </row>
    <row r="27540" spans="1:1" ht="13.2" x14ac:dyDescent="0.25">
      <c r="A27540"/>
    </row>
    <row r="27541" spans="1:1" ht="13.2" x14ac:dyDescent="0.25">
      <c r="A27541"/>
    </row>
    <row r="27542" spans="1:1" ht="13.2" x14ac:dyDescent="0.25">
      <c r="A27542"/>
    </row>
    <row r="27543" spans="1:1" ht="13.2" x14ac:dyDescent="0.25">
      <c r="A27543"/>
    </row>
    <row r="27544" spans="1:1" ht="13.2" x14ac:dyDescent="0.25">
      <c r="A27544"/>
    </row>
    <row r="27545" spans="1:1" ht="13.2" x14ac:dyDescent="0.25">
      <c r="A27545"/>
    </row>
    <row r="27546" spans="1:1" ht="13.2" x14ac:dyDescent="0.25">
      <c r="A27546"/>
    </row>
    <row r="27547" spans="1:1" ht="13.2" x14ac:dyDescent="0.25">
      <c r="A27547"/>
    </row>
    <row r="27548" spans="1:1" ht="13.2" x14ac:dyDescent="0.25">
      <c r="A27548"/>
    </row>
    <row r="27549" spans="1:1" ht="13.2" x14ac:dyDescent="0.25">
      <c r="A27549"/>
    </row>
    <row r="27550" spans="1:1" ht="13.2" x14ac:dyDescent="0.25">
      <c r="A27550"/>
    </row>
    <row r="27551" spans="1:1" ht="13.2" x14ac:dyDescent="0.25">
      <c r="A27551"/>
    </row>
    <row r="27552" spans="1:1" ht="13.2" x14ac:dyDescent="0.25">
      <c r="A27552"/>
    </row>
    <row r="27553" spans="1:1" ht="13.2" x14ac:dyDescent="0.25">
      <c r="A27553"/>
    </row>
    <row r="27554" spans="1:1" ht="13.2" x14ac:dyDescent="0.25">
      <c r="A27554"/>
    </row>
    <row r="27555" spans="1:1" ht="13.2" x14ac:dyDescent="0.25">
      <c r="A27555"/>
    </row>
    <row r="27556" spans="1:1" ht="13.2" x14ac:dyDescent="0.25">
      <c r="A27556"/>
    </row>
    <row r="27557" spans="1:1" ht="13.2" x14ac:dyDescent="0.25">
      <c r="A27557"/>
    </row>
    <row r="27558" spans="1:1" ht="13.2" x14ac:dyDescent="0.25">
      <c r="A27558"/>
    </row>
    <row r="27559" spans="1:1" ht="13.2" x14ac:dyDescent="0.25">
      <c r="A27559"/>
    </row>
    <row r="27560" spans="1:1" ht="13.2" x14ac:dyDescent="0.25">
      <c r="A27560"/>
    </row>
    <row r="27561" spans="1:1" ht="13.2" x14ac:dyDescent="0.25">
      <c r="A27561"/>
    </row>
    <row r="27562" spans="1:1" ht="13.2" x14ac:dyDescent="0.25">
      <c r="A27562"/>
    </row>
    <row r="27563" spans="1:1" ht="13.2" x14ac:dyDescent="0.25">
      <c r="A27563"/>
    </row>
    <row r="27564" spans="1:1" ht="13.2" x14ac:dyDescent="0.25">
      <c r="A27564"/>
    </row>
    <row r="27565" spans="1:1" ht="13.2" x14ac:dyDescent="0.25">
      <c r="A27565"/>
    </row>
    <row r="27566" spans="1:1" ht="13.2" x14ac:dyDescent="0.25">
      <c r="A27566"/>
    </row>
    <row r="27567" spans="1:1" ht="13.2" x14ac:dyDescent="0.25">
      <c r="A27567"/>
    </row>
    <row r="27568" spans="1:1" ht="13.2" x14ac:dyDescent="0.25">
      <c r="A27568"/>
    </row>
    <row r="27569" spans="1:1" ht="13.2" x14ac:dyDescent="0.25">
      <c r="A27569"/>
    </row>
    <row r="27570" spans="1:1" ht="13.2" x14ac:dyDescent="0.25">
      <c r="A27570"/>
    </row>
    <row r="27571" spans="1:1" ht="13.2" x14ac:dyDescent="0.25">
      <c r="A27571"/>
    </row>
    <row r="27572" spans="1:1" ht="13.2" x14ac:dyDescent="0.25">
      <c r="A27572"/>
    </row>
    <row r="27573" spans="1:1" ht="13.2" x14ac:dyDescent="0.25">
      <c r="A27573"/>
    </row>
    <row r="27574" spans="1:1" ht="13.2" x14ac:dyDescent="0.25">
      <c r="A27574"/>
    </row>
    <row r="27575" spans="1:1" ht="13.2" x14ac:dyDescent="0.25">
      <c r="A27575"/>
    </row>
    <row r="27576" spans="1:1" ht="13.2" x14ac:dyDescent="0.25">
      <c r="A27576"/>
    </row>
    <row r="27577" spans="1:1" ht="13.2" x14ac:dyDescent="0.25">
      <c r="A27577"/>
    </row>
    <row r="27578" spans="1:1" ht="13.2" x14ac:dyDescent="0.25">
      <c r="A27578"/>
    </row>
    <row r="27579" spans="1:1" ht="13.2" x14ac:dyDescent="0.25">
      <c r="A27579"/>
    </row>
    <row r="27580" spans="1:1" ht="13.2" x14ac:dyDescent="0.25">
      <c r="A27580"/>
    </row>
    <row r="27581" spans="1:1" ht="13.2" x14ac:dyDescent="0.25">
      <c r="A27581"/>
    </row>
    <row r="27582" spans="1:1" ht="13.2" x14ac:dyDescent="0.25">
      <c r="A27582"/>
    </row>
    <row r="27583" spans="1:1" ht="13.2" x14ac:dyDescent="0.25">
      <c r="A27583"/>
    </row>
    <row r="27584" spans="1:1" ht="13.2" x14ac:dyDescent="0.25">
      <c r="A27584"/>
    </row>
    <row r="27585" spans="1:1" ht="13.2" x14ac:dyDescent="0.25">
      <c r="A27585"/>
    </row>
    <row r="27586" spans="1:1" ht="13.2" x14ac:dyDescent="0.25">
      <c r="A27586"/>
    </row>
    <row r="27587" spans="1:1" ht="13.2" x14ac:dyDescent="0.25">
      <c r="A27587"/>
    </row>
    <row r="27588" spans="1:1" ht="13.2" x14ac:dyDescent="0.25">
      <c r="A27588"/>
    </row>
    <row r="27589" spans="1:1" ht="13.2" x14ac:dyDescent="0.25">
      <c r="A27589"/>
    </row>
    <row r="27590" spans="1:1" ht="13.2" x14ac:dyDescent="0.25">
      <c r="A27590"/>
    </row>
    <row r="27591" spans="1:1" ht="13.2" x14ac:dyDescent="0.25">
      <c r="A27591"/>
    </row>
    <row r="27592" spans="1:1" ht="13.2" x14ac:dyDescent="0.25">
      <c r="A27592"/>
    </row>
    <row r="27593" spans="1:1" ht="13.2" x14ac:dyDescent="0.25">
      <c r="A27593"/>
    </row>
    <row r="27594" spans="1:1" ht="13.2" x14ac:dyDescent="0.25">
      <c r="A27594"/>
    </row>
    <row r="27595" spans="1:1" ht="13.2" x14ac:dyDescent="0.25">
      <c r="A27595"/>
    </row>
    <row r="27596" spans="1:1" ht="13.2" x14ac:dyDescent="0.25">
      <c r="A27596"/>
    </row>
    <row r="27597" spans="1:1" ht="13.2" x14ac:dyDescent="0.25">
      <c r="A27597"/>
    </row>
    <row r="27598" spans="1:1" ht="13.2" x14ac:dyDescent="0.25">
      <c r="A27598"/>
    </row>
    <row r="27599" spans="1:1" ht="13.2" x14ac:dyDescent="0.25">
      <c r="A27599"/>
    </row>
    <row r="27600" spans="1:1" ht="13.2" x14ac:dyDescent="0.25">
      <c r="A27600"/>
    </row>
    <row r="27601" spans="1:1" ht="13.2" x14ac:dyDescent="0.25">
      <c r="A27601"/>
    </row>
    <row r="27602" spans="1:1" ht="13.2" x14ac:dyDescent="0.25">
      <c r="A27602"/>
    </row>
    <row r="27603" spans="1:1" ht="13.2" x14ac:dyDescent="0.25">
      <c r="A27603"/>
    </row>
    <row r="27604" spans="1:1" ht="13.2" x14ac:dyDescent="0.25">
      <c r="A27604"/>
    </row>
    <row r="27605" spans="1:1" ht="13.2" x14ac:dyDescent="0.25">
      <c r="A27605"/>
    </row>
    <row r="27606" spans="1:1" ht="13.2" x14ac:dyDescent="0.25">
      <c r="A27606"/>
    </row>
    <row r="27607" spans="1:1" ht="13.2" x14ac:dyDescent="0.25">
      <c r="A27607"/>
    </row>
    <row r="27608" spans="1:1" ht="13.2" x14ac:dyDescent="0.25">
      <c r="A27608"/>
    </row>
    <row r="27609" spans="1:1" ht="13.2" x14ac:dyDescent="0.25">
      <c r="A27609"/>
    </row>
    <row r="27610" spans="1:1" ht="13.2" x14ac:dyDescent="0.25">
      <c r="A27610"/>
    </row>
    <row r="27611" spans="1:1" ht="13.2" x14ac:dyDescent="0.25">
      <c r="A27611"/>
    </row>
    <row r="27612" spans="1:1" ht="13.2" x14ac:dyDescent="0.25">
      <c r="A27612"/>
    </row>
    <row r="27613" spans="1:1" ht="13.2" x14ac:dyDescent="0.25">
      <c r="A27613"/>
    </row>
    <row r="27614" spans="1:1" ht="13.2" x14ac:dyDescent="0.25">
      <c r="A27614"/>
    </row>
    <row r="27615" spans="1:1" ht="13.2" x14ac:dyDescent="0.25">
      <c r="A27615"/>
    </row>
    <row r="27616" spans="1:1" ht="13.2" x14ac:dyDescent="0.25">
      <c r="A27616"/>
    </row>
    <row r="27617" spans="1:1" ht="13.2" x14ac:dyDescent="0.25">
      <c r="A27617"/>
    </row>
    <row r="27618" spans="1:1" ht="13.2" x14ac:dyDescent="0.25">
      <c r="A27618"/>
    </row>
    <row r="27619" spans="1:1" ht="13.2" x14ac:dyDescent="0.25">
      <c r="A27619"/>
    </row>
    <row r="27620" spans="1:1" ht="13.2" x14ac:dyDescent="0.25">
      <c r="A27620"/>
    </row>
    <row r="27621" spans="1:1" ht="13.2" x14ac:dyDescent="0.25">
      <c r="A27621"/>
    </row>
    <row r="27622" spans="1:1" ht="13.2" x14ac:dyDescent="0.25">
      <c r="A27622"/>
    </row>
    <row r="27623" spans="1:1" ht="13.2" x14ac:dyDescent="0.25">
      <c r="A27623"/>
    </row>
    <row r="27624" spans="1:1" ht="13.2" x14ac:dyDescent="0.25">
      <c r="A27624"/>
    </row>
    <row r="27625" spans="1:1" ht="13.2" x14ac:dyDescent="0.25">
      <c r="A27625"/>
    </row>
    <row r="27626" spans="1:1" ht="13.2" x14ac:dyDescent="0.25">
      <c r="A27626"/>
    </row>
    <row r="27627" spans="1:1" ht="13.2" x14ac:dyDescent="0.25">
      <c r="A27627"/>
    </row>
    <row r="27628" spans="1:1" ht="13.2" x14ac:dyDescent="0.25">
      <c r="A27628"/>
    </row>
    <row r="27629" spans="1:1" ht="13.2" x14ac:dyDescent="0.25">
      <c r="A27629"/>
    </row>
    <row r="27630" spans="1:1" ht="13.2" x14ac:dyDescent="0.25">
      <c r="A27630"/>
    </row>
    <row r="27631" spans="1:1" ht="13.2" x14ac:dyDescent="0.25">
      <c r="A27631"/>
    </row>
    <row r="27632" spans="1:1" ht="13.2" x14ac:dyDescent="0.25">
      <c r="A27632"/>
    </row>
    <row r="27633" spans="1:1" ht="13.2" x14ac:dyDescent="0.25">
      <c r="A27633"/>
    </row>
    <row r="27634" spans="1:1" ht="13.2" x14ac:dyDescent="0.25">
      <c r="A27634"/>
    </row>
    <row r="27635" spans="1:1" ht="13.2" x14ac:dyDescent="0.25">
      <c r="A27635"/>
    </row>
    <row r="27636" spans="1:1" ht="13.2" x14ac:dyDescent="0.25">
      <c r="A27636"/>
    </row>
    <row r="27637" spans="1:1" ht="13.2" x14ac:dyDescent="0.25">
      <c r="A27637"/>
    </row>
    <row r="27638" spans="1:1" ht="13.2" x14ac:dyDescent="0.25">
      <c r="A27638"/>
    </row>
    <row r="27639" spans="1:1" ht="13.2" x14ac:dyDescent="0.25">
      <c r="A27639"/>
    </row>
    <row r="27640" spans="1:1" ht="13.2" x14ac:dyDescent="0.25">
      <c r="A27640"/>
    </row>
    <row r="27641" spans="1:1" ht="13.2" x14ac:dyDescent="0.25">
      <c r="A27641"/>
    </row>
    <row r="27642" spans="1:1" ht="13.2" x14ac:dyDescent="0.25">
      <c r="A27642"/>
    </row>
    <row r="27643" spans="1:1" ht="13.2" x14ac:dyDescent="0.25">
      <c r="A27643"/>
    </row>
    <row r="27644" spans="1:1" ht="13.2" x14ac:dyDescent="0.25">
      <c r="A27644"/>
    </row>
    <row r="27645" spans="1:1" ht="13.2" x14ac:dyDescent="0.25">
      <c r="A27645"/>
    </row>
    <row r="27646" spans="1:1" ht="13.2" x14ac:dyDescent="0.25">
      <c r="A27646"/>
    </row>
    <row r="27647" spans="1:1" ht="13.2" x14ac:dyDescent="0.25">
      <c r="A27647"/>
    </row>
    <row r="27648" spans="1:1" ht="13.2" x14ac:dyDescent="0.25">
      <c r="A27648"/>
    </row>
    <row r="27649" spans="1:1" ht="13.2" x14ac:dyDescent="0.25">
      <c r="A27649"/>
    </row>
    <row r="27650" spans="1:1" ht="13.2" x14ac:dyDescent="0.25">
      <c r="A27650"/>
    </row>
    <row r="27651" spans="1:1" ht="13.2" x14ac:dyDescent="0.25">
      <c r="A27651"/>
    </row>
    <row r="27652" spans="1:1" ht="13.2" x14ac:dyDescent="0.25">
      <c r="A27652"/>
    </row>
    <row r="27653" spans="1:1" ht="13.2" x14ac:dyDescent="0.25">
      <c r="A27653"/>
    </row>
    <row r="27654" spans="1:1" ht="13.2" x14ac:dyDescent="0.25">
      <c r="A27654"/>
    </row>
    <row r="27655" spans="1:1" ht="13.2" x14ac:dyDescent="0.25">
      <c r="A27655"/>
    </row>
    <row r="27656" spans="1:1" ht="13.2" x14ac:dyDescent="0.25">
      <c r="A27656"/>
    </row>
    <row r="27657" spans="1:1" ht="13.2" x14ac:dyDescent="0.25">
      <c r="A27657"/>
    </row>
    <row r="27658" spans="1:1" ht="13.2" x14ac:dyDescent="0.25">
      <c r="A27658"/>
    </row>
    <row r="27659" spans="1:1" ht="13.2" x14ac:dyDescent="0.25">
      <c r="A27659"/>
    </row>
    <row r="27660" spans="1:1" ht="13.2" x14ac:dyDescent="0.25">
      <c r="A27660"/>
    </row>
    <row r="27661" spans="1:1" ht="13.2" x14ac:dyDescent="0.25">
      <c r="A27661"/>
    </row>
    <row r="27662" spans="1:1" ht="13.2" x14ac:dyDescent="0.25">
      <c r="A27662"/>
    </row>
    <row r="27663" spans="1:1" ht="13.2" x14ac:dyDescent="0.25">
      <c r="A27663"/>
    </row>
    <row r="27664" spans="1:1" ht="13.2" x14ac:dyDescent="0.25">
      <c r="A27664"/>
    </row>
    <row r="27665" spans="1:1" ht="13.2" x14ac:dyDescent="0.25">
      <c r="A27665"/>
    </row>
    <row r="27666" spans="1:1" ht="13.2" x14ac:dyDescent="0.25">
      <c r="A27666"/>
    </row>
    <row r="27667" spans="1:1" ht="13.2" x14ac:dyDescent="0.25">
      <c r="A27667"/>
    </row>
    <row r="27668" spans="1:1" ht="13.2" x14ac:dyDescent="0.25">
      <c r="A27668"/>
    </row>
    <row r="27669" spans="1:1" ht="13.2" x14ac:dyDescent="0.25">
      <c r="A27669"/>
    </row>
    <row r="27670" spans="1:1" ht="13.2" x14ac:dyDescent="0.25">
      <c r="A27670"/>
    </row>
    <row r="27671" spans="1:1" ht="13.2" x14ac:dyDescent="0.25">
      <c r="A27671"/>
    </row>
    <row r="27672" spans="1:1" ht="13.2" x14ac:dyDescent="0.25">
      <c r="A27672"/>
    </row>
    <row r="27673" spans="1:1" ht="13.2" x14ac:dyDescent="0.25">
      <c r="A27673"/>
    </row>
    <row r="27674" spans="1:1" ht="13.2" x14ac:dyDescent="0.25">
      <c r="A27674"/>
    </row>
    <row r="27675" spans="1:1" ht="13.2" x14ac:dyDescent="0.25">
      <c r="A27675"/>
    </row>
    <row r="27676" spans="1:1" ht="13.2" x14ac:dyDescent="0.25">
      <c r="A27676"/>
    </row>
    <row r="27677" spans="1:1" ht="13.2" x14ac:dyDescent="0.25">
      <c r="A27677"/>
    </row>
    <row r="27678" spans="1:1" ht="13.2" x14ac:dyDescent="0.25">
      <c r="A27678"/>
    </row>
    <row r="27679" spans="1:1" ht="13.2" x14ac:dyDescent="0.25">
      <c r="A27679"/>
    </row>
    <row r="27680" spans="1:1" ht="13.2" x14ac:dyDescent="0.25">
      <c r="A27680"/>
    </row>
    <row r="27681" spans="1:1" ht="13.2" x14ac:dyDescent="0.25">
      <c r="A27681"/>
    </row>
    <row r="27682" spans="1:1" ht="13.2" x14ac:dyDescent="0.25">
      <c r="A27682"/>
    </row>
    <row r="27683" spans="1:1" ht="13.2" x14ac:dyDescent="0.25">
      <c r="A27683"/>
    </row>
    <row r="27684" spans="1:1" ht="13.2" x14ac:dyDescent="0.25">
      <c r="A27684"/>
    </row>
    <row r="27685" spans="1:1" ht="13.2" x14ac:dyDescent="0.25">
      <c r="A27685"/>
    </row>
    <row r="27686" spans="1:1" ht="13.2" x14ac:dyDescent="0.25">
      <c r="A27686"/>
    </row>
    <row r="27687" spans="1:1" ht="13.2" x14ac:dyDescent="0.25">
      <c r="A27687"/>
    </row>
    <row r="27688" spans="1:1" ht="13.2" x14ac:dyDescent="0.25">
      <c r="A27688"/>
    </row>
    <row r="27689" spans="1:1" ht="13.2" x14ac:dyDescent="0.25">
      <c r="A27689"/>
    </row>
    <row r="27690" spans="1:1" ht="13.2" x14ac:dyDescent="0.25">
      <c r="A27690"/>
    </row>
    <row r="27691" spans="1:1" ht="13.2" x14ac:dyDescent="0.25">
      <c r="A27691"/>
    </row>
    <row r="27692" spans="1:1" ht="13.2" x14ac:dyDescent="0.25">
      <c r="A27692"/>
    </row>
    <row r="27693" spans="1:1" ht="13.2" x14ac:dyDescent="0.25">
      <c r="A27693"/>
    </row>
    <row r="27694" spans="1:1" ht="13.2" x14ac:dyDescent="0.25">
      <c r="A27694"/>
    </row>
    <row r="27695" spans="1:1" ht="13.2" x14ac:dyDescent="0.25">
      <c r="A27695"/>
    </row>
    <row r="27696" spans="1:1" ht="13.2" x14ac:dyDescent="0.25">
      <c r="A27696"/>
    </row>
    <row r="27697" spans="1:1" ht="13.2" x14ac:dyDescent="0.25">
      <c r="A27697"/>
    </row>
    <row r="27698" spans="1:1" ht="13.2" x14ac:dyDescent="0.25">
      <c r="A27698"/>
    </row>
    <row r="27699" spans="1:1" ht="13.2" x14ac:dyDescent="0.25">
      <c r="A27699"/>
    </row>
    <row r="27700" spans="1:1" ht="13.2" x14ac:dyDescent="0.25">
      <c r="A27700"/>
    </row>
    <row r="27701" spans="1:1" ht="13.2" x14ac:dyDescent="0.25">
      <c r="A27701"/>
    </row>
    <row r="27702" spans="1:1" ht="13.2" x14ac:dyDescent="0.25">
      <c r="A27702"/>
    </row>
    <row r="27703" spans="1:1" ht="13.2" x14ac:dyDescent="0.25">
      <c r="A27703"/>
    </row>
    <row r="27704" spans="1:1" ht="13.2" x14ac:dyDescent="0.25">
      <c r="A27704"/>
    </row>
    <row r="27705" spans="1:1" ht="13.2" x14ac:dyDescent="0.25">
      <c r="A27705"/>
    </row>
    <row r="27706" spans="1:1" ht="13.2" x14ac:dyDescent="0.25">
      <c r="A27706"/>
    </row>
    <row r="27707" spans="1:1" ht="13.2" x14ac:dyDescent="0.25">
      <c r="A27707"/>
    </row>
    <row r="27708" spans="1:1" ht="13.2" x14ac:dyDescent="0.25">
      <c r="A27708"/>
    </row>
    <row r="27709" spans="1:1" ht="13.2" x14ac:dyDescent="0.25">
      <c r="A27709"/>
    </row>
    <row r="27710" spans="1:1" ht="13.2" x14ac:dyDescent="0.25">
      <c r="A27710"/>
    </row>
    <row r="27711" spans="1:1" ht="13.2" x14ac:dyDescent="0.25">
      <c r="A27711"/>
    </row>
    <row r="27712" spans="1:1" ht="13.2" x14ac:dyDescent="0.25">
      <c r="A27712"/>
    </row>
    <row r="27713" spans="1:1" ht="13.2" x14ac:dyDescent="0.25">
      <c r="A27713"/>
    </row>
    <row r="27714" spans="1:1" ht="13.2" x14ac:dyDescent="0.25">
      <c r="A27714"/>
    </row>
    <row r="27715" spans="1:1" ht="13.2" x14ac:dyDescent="0.25">
      <c r="A27715"/>
    </row>
    <row r="27716" spans="1:1" ht="13.2" x14ac:dyDescent="0.25">
      <c r="A27716"/>
    </row>
    <row r="27717" spans="1:1" ht="13.2" x14ac:dyDescent="0.25">
      <c r="A27717"/>
    </row>
    <row r="27718" spans="1:1" ht="13.2" x14ac:dyDescent="0.25">
      <c r="A27718"/>
    </row>
    <row r="27719" spans="1:1" ht="13.2" x14ac:dyDescent="0.25">
      <c r="A27719"/>
    </row>
    <row r="27720" spans="1:1" ht="13.2" x14ac:dyDescent="0.25">
      <c r="A27720"/>
    </row>
    <row r="27721" spans="1:1" ht="13.2" x14ac:dyDescent="0.25">
      <c r="A27721"/>
    </row>
    <row r="27722" spans="1:1" ht="13.2" x14ac:dyDescent="0.25">
      <c r="A27722"/>
    </row>
    <row r="27723" spans="1:1" ht="13.2" x14ac:dyDescent="0.25">
      <c r="A27723"/>
    </row>
    <row r="27724" spans="1:1" ht="13.2" x14ac:dyDescent="0.25">
      <c r="A27724"/>
    </row>
    <row r="27725" spans="1:1" ht="13.2" x14ac:dyDescent="0.25">
      <c r="A27725"/>
    </row>
    <row r="27726" spans="1:1" ht="13.2" x14ac:dyDescent="0.25">
      <c r="A27726"/>
    </row>
    <row r="27727" spans="1:1" ht="13.2" x14ac:dyDescent="0.25">
      <c r="A27727"/>
    </row>
    <row r="27728" spans="1:1" ht="13.2" x14ac:dyDescent="0.25">
      <c r="A27728"/>
    </row>
    <row r="27729" spans="1:1" ht="13.2" x14ac:dyDescent="0.25">
      <c r="A27729"/>
    </row>
    <row r="27730" spans="1:1" ht="13.2" x14ac:dyDescent="0.25">
      <c r="A27730"/>
    </row>
    <row r="27731" spans="1:1" ht="13.2" x14ac:dyDescent="0.25">
      <c r="A27731"/>
    </row>
    <row r="27732" spans="1:1" ht="13.2" x14ac:dyDescent="0.25">
      <c r="A27732"/>
    </row>
    <row r="27733" spans="1:1" ht="13.2" x14ac:dyDescent="0.25">
      <c r="A27733"/>
    </row>
    <row r="27734" spans="1:1" ht="13.2" x14ac:dyDescent="0.25">
      <c r="A27734"/>
    </row>
    <row r="27735" spans="1:1" ht="13.2" x14ac:dyDescent="0.25">
      <c r="A27735"/>
    </row>
    <row r="27736" spans="1:1" ht="13.2" x14ac:dyDescent="0.25">
      <c r="A27736"/>
    </row>
    <row r="27737" spans="1:1" ht="13.2" x14ac:dyDescent="0.25">
      <c r="A27737"/>
    </row>
    <row r="27738" spans="1:1" ht="13.2" x14ac:dyDescent="0.25">
      <c r="A27738"/>
    </row>
    <row r="27739" spans="1:1" ht="13.2" x14ac:dyDescent="0.25">
      <c r="A27739"/>
    </row>
    <row r="27740" spans="1:1" ht="13.2" x14ac:dyDescent="0.25">
      <c r="A27740"/>
    </row>
    <row r="27741" spans="1:1" ht="13.2" x14ac:dyDescent="0.25">
      <c r="A27741"/>
    </row>
    <row r="27742" spans="1:1" ht="13.2" x14ac:dyDescent="0.25">
      <c r="A27742"/>
    </row>
    <row r="27743" spans="1:1" ht="13.2" x14ac:dyDescent="0.25">
      <c r="A27743"/>
    </row>
    <row r="27744" spans="1:1" ht="13.2" x14ac:dyDescent="0.25">
      <c r="A27744"/>
    </row>
    <row r="27745" spans="1:1" ht="13.2" x14ac:dyDescent="0.25">
      <c r="A27745"/>
    </row>
    <row r="27746" spans="1:1" ht="13.2" x14ac:dyDescent="0.25">
      <c r="A27746"/>
    </row>
    <row r="27747" spans="1:1" ht="13.2" x14ac:dyDescent="0.25">
      <c r="A27747"/>
    </row>
    <row r="27748" spans="1:1" ht="13.2" x14ac:dyDescent="0.25">
      <c r="A27748"/>
    </row>
    <row r="27749" spans="1:1" ht="13.2" x14ac:dyDescent="0.25">
      <c r="A27749"/>
    </row>
    <row r="27750" spans="1:1" ht="13.2" x14ac:dyDescent="0.25">
      <c r="A27750"/>
    </row>
    <row r="27751" spans="1:1" ht="13.2" x14ac:dyDescent="0.25">
      <c r="A27751"/>
    </row>
    <row r="27752" spans="1:1" ht="13.2" x14ac:dyDescent="0.25">
      <c r="A27752"/>
    </row>
    <row r="27753" spans="1:1" ht="13.2" x14ac:dyDescent="0.25">
      <c r="A27753"/>
    </row>
    <row r="27754" spans="1:1" ht="13.2" x14ac:dyDescent="0.25">
      <c r="A27754"/>
    </row>
    <row r="27755" spans="1:1" ht="13.2" x14ac:dyDescent="0.25">
      <c r="A27755"/>
    </row>
    <row r="27756" spans="1:1" ht="13.2" x14ac:dyDescent="0.25">
      <c r="A27756"/>
    </row>
    <row r="27757" spans="1:1" ht="13.2" x14ac:dyDescent="0.25">
      <c r="A27757"/>
    </row>
    <row r="27758" spans="1:1" ht="13.2" x14ac:dyDescent="0.25">
      <c r="A27758"/>
    </row>
    <row r="27759" spans="1:1" ht="13.2" x14ac:dyDescent="0.25">
      <c r="A27759"/>
    </row>
    <row r="27760" spans="1:1" ht="13.2" x14ac:dyDescent="0.25">
      <c r="A27760"/>
    </row>
    <row r="27761" spans="1:1" ht="13.2" x14ac:dyDescent="0.25">
      <c r="A27761"/>
    </row>
    <row r="27762" spans="1:1" ht="13.2" x14ac:dyDescent="0.25">
      <c r="A27762"/>
    </row>
    <row r="27763" spans="1:1" ht="13.2" x14ac:dyDescent="0.25">
      <c r="A27763"/>
    </row>
    <row r="27764" spans="1:1" ht="13.2" x14ac:dyDescent="0.25">
      <c r="A27764"/>
    </row>
    <row r="27765" spans="1:1" ht="13.2" x14ac:dyDescent="0.25">
      <c r="A27765"/>
    </row>
    <row r="27766" spans="1:1" ht="13.2" x14ac:dyDescent="0.25">
      <c r="A27766"/>
    </row>
    <row r="27767" spans="1:1" ht="13.2" x14ac:dyDescent="0.25">
      <c r="A27767"/>
    </row>
    <row r="27768" spans="1:1" ht="13.2" x14ac:dyDescent="0.25">
      <c r="A27768"/>
    </row>
    <row r="27769" spans="1:1" ht="13.2" x14ac:dyDescent="0.25">
      <c r="A27769"/>
    </row>
    <row r="27770" spans="1:1" ht="13.2" x14ac:dyDescent="0.25">
      <c r="A27770"/>
    </row>
    <row r="27771" spans="1:1" ht="13.2" x14ac:dyDescent="0.25">
      <c r="A27771"/>
    </row>
    <row r="27772" spans="1:1" ht="13.2" x14ac:dyDescent="0.25">
      <c r="A27772"/>
    </row>
    <row r="27773" spans="1:1" ht="13.2" x14ac:dyDescent="0.25">
      <c r="A27773"/>
    </row>
    <row r="27774" spans="1:1" ht="13.2" x14ac:dyDescent="0.25">
      <c r="A27774"/>
    </row>
    <row r="27775" spans="1:1" ht="13.2" x14ac:dyDescent="0.25">
      <c r="A27775"/>
    </row>
    <row r="27776" spans="1:1" ht="13.2" x14ac:dyDescent="0.25">
      <c r="A27776"/>
    </row>
    <row r="27777" spans="1:1" ht="13.2" x14ac:dyDescent="0.25">
      <c r="A27777"/>
    </row>
    <row r="27778" spans="1:1" ht="13.2" x14ac:dyDescent="0.25">
      <c r="A27778"/>
    </row>
    <row r="27779" spans="1:1" ht="13.2" x14ac:dyDescent="0.25">
      <c r="A27779"/>
    </row>
    <row r="27780" spans="1:1" ht="13.2" x14ac:dyDescent="0.25">
      <c r="A27780"/>
    </row>
    <row r="27781" spans="1:1" ht="13.2" x14ac:dyDescent="0.25">
      <c r="A27781"/>
    </row>
    <row r="27782" spans="1:1" ht="13.2" x14ac:dyDescent="0.25">
      <c r="A27782"/>
    </row>
    <row r="27783" spans="1:1" ht="13.2" x14ac:dyDescent="0.25">
      <c r="A27783"/>
    </row>
    <row r="27784" spans="1:1" ht="13.2" x14ac:dyDescent="0.25">
      <c r="A27784"/>
    </row>
    <row r="27785" spans="1:1" ht="13.2" x14ac:dyDescent="0.25">
      <c r="A27785"/>
    </row>
    <row r="27786" spans="1:1" ht="13.2" x14ac:dyDescent="0.25">
      <c r="A27786"/>
    </row>
    <row r="27787" spans="1:1" ht="13.2" x14ac:dyDescent="0.25">
      <c r="A27787"/>
    </row>
    <row r="27788" spans="1:1" ht="13.2" x14ac:dyDescent="0.25">
      <c r="A27788"/>
    </row>
    <row r="27789" spans="1:1" ht="13.2" x14ac:dyDescent="0.25">
      <c r="A27789"/>
    </row>
    <row r="27790" spans="1:1" ht="13.2" x14ac:dyDescent="0.25">
      <c r="A27790"/>
    </row>
    <row r="27791" spans="1:1" ht="13.2" x14ac:dyDescent="0.25">
      <c r="A27791"/>
    </row>
    <row r="27792" spans="1:1" ht="13.2" x14ac:dyDescent="0.25">
      <c r="A27792"/>
    </row>
    <row r="27793" spans="1:1" ht="13.2" x14ac:dyDescent="0.25">
      <c r="A27793"/>
    </row>
    <row r="27794" spans="1:1" ht="13.2" x14ac:dyDescent="0.25">
      <c r="A27794"/>
    </row>
    <row r="27795" spans="1:1" ht="13.2" x14ac:dyDescent="0.25">
      <c r="A27795"/>
    </row>
    <row r="27796" spans="1:1" ht="13.2" x14ac:dyDescent="0.25">
      <c r="A27796"/>
    </row>
    <row r="27797" spans="1:1" ht="13.2" x14ac:dyDescent="0.25">
      <c r="A27797"/>
    </row>
    <row r="27798" spans="1:1" ht="13.2" x14ac:dyDescent="0.25">
      <c r="A27798"/>
    </row>
    <row r="27799" spans="1:1" ht="13.2" x14ac:dyDescent="0.25">
      <c r="A27799"/>
    </row>
    <row r="27800" spans="1:1" ht="13.2" x14ac:dyDescent="0.25">
      <c r="A27800"/>
    </row>
    <row r="27801" spans="1:1" ht="13.2" x14ac:dyDescent="0.25">
      <c r="A27801"/>
    </row>
    <row r="27802" spans="1:1" ht="13.2" x14ac:dyDescent="0.25">
      <c r="A27802"/>
    </row>
    <row r="27803" spans="1:1" ht="13.2" x14ac:dyDescent="0.25">
      <c r="A27803"/>
    </row>
    <row r="27804" spans="1:1" ht="13.2" x14ac:dyDescent="0.25">
      <c r="A27804"/>
    </row>
    <row r="27805" spans="1:1" ht="13.2" x14ac:dyDescent="0.25">
      <c r="A27805"/>
    </row>
    <row r="27806" spans="1:1" ht="13.2" x14ac:dyDescent="0.25">
      <c r="A27806"/>
    </row>
    <row r="27807" spans="1:1" ht="13.2" x14ac:dyDescent="0.25">
      <c r="A27807"/>
    </row>
    <row r="27808" spans="1:1" ht="13.2" x14ac:dyDescent="0.25">
      <c r="A27808"/>
    </row>
    <row r="27809" spans="1:1" ht="13.2" x14ac:dyDescent="0.25">
      <c r="A27809"/>
    </row>
    <row r="27810" spans="1:1" ht="13.2" x14ac:dyDescent="0.25">
      <c r="A27810"/>
    </row>
    <row r="27811" spans="1:1" ht="13.2" x14ac:dyDescent="0.25">
      <c r="A27811"/>
    </row>
    <row r="27812" spans="1:1" ht="13.2" x14ac:dyDescent="0.25">
      <c r="A27812"/>
    </row>
    <row r="27813" spans="1:1" ht="13.2" x14ac:dyDescent="0.25">
      <c r="A27813"/>
    </row>
    <row r="27814" spans="1:1" ht="13.2" x14ac:dyDescent="0.25">
      <c r="A27814"/>
    </row>
    <row r="27815" spans="1:1" ht="13.2" x14ac:dyDescent="0.25">
      <c r="A27815"/>
    </row>
    <row r="27816" spans="1:1" ht="13.2" x14ac:dyDescent="0.25">
      <c r="A27816"/>
    </row>
    <row r="27817" spans="1:1" ht="13.2" x14ac:dyDescent="0.25">
      <c r="A27817"/>
    </row>
    <row r="27818" spans="1:1" ht="13.2" x14ac:dyDescent="0.25">
      <c r="A27818"/>
    </row>
    <row r="27819" spans="1:1" ht="13.2" x14ac:dyDescent="0.25">
      <c r="A27819"/>
    </row>
    <row r="27820" spans="1:1" ht="13.2" x14ac:dyDescent="0.25">
      <c r="A27820"/>
    </row>
    <row r="27821" spans="1:1" ht="13.2" x14ac:dyDescent="0.25">
      <c r="A27821"/>
    </row>
    <row r="27822" spans="1:1" ht="13.2" x14ac:dyDescent="0.25">
      <c r="A27822"/>
    </row>
    <row r="27823" spans="1:1" ht="13.2" x14ac:dyDescent="0.25">
      <c r="A27823"/>
    </row>
    <row r="27824" spans="1:1" ht="13.2" x14ac:dyDescent="0.25">
      <c r="A27824"/>
    </row>
    <row r="27825" spans="1:1" ht="13.2" x14ac:dyDescent="0.25">
      <c r="A27825"/>
    </row>
    <row r="27826" spans="1:1" ht="13.2" x14ac:dyDescent="0.25">
      <c r="A27826"/>
    </row>
    <row r="27827" spans="1:1" ht="13.2" x14ac:dyDescent="0.25">
      <c r="A27827"/>
    </row>
    <row r="27828" spans="1:1" ht="13.2" x14ac:dyDescent="0.25">
      <c r="A27828"/>
    </row>
    <row r="27829" spans="1:1" ht="13.2" x14ac:dyDescent="0.25">
      <c r="A27829"/>
    </row>
    <row r="27830" spans="1:1" ht="13.2" x14ac:dyDescent="0.25">
      <c r="A27830"/>
    </row>
    <row r="27831" spans="1:1" ht="13.2" x14ac:dyDescent="0.25">
      <c r="A27831"/>
    </row>
    <row r="27832" spans="1:1" ht="13.2" x14ac:dyDescent="0.25">
      <c r="A27832"/>
    </row>
    <row r="27833" spans="1:1" ht="13.2" x14ac:dyDescent="0.25">
      <c r="A27833"/>
    </row>
    <row r="27834" spans="1:1" ht="13.2" x14ac:dyDescent="0.25">
      <c r="A27834"/>
    </row>
    <row r="27835" spans="1:1" ht="13.2" x14ac:dyDescent="0.25">
      <c r="A27835"/>
    </row>
    <row r="27836" spans="1:1" ht="13.2" x14ac:dyDescent="0.25">
      <c r="A27836"/>
    </row>
    <row r="27837" spans="1:1" ht="13.2" x14ac:dyDescent="0.25">
      <c r="A27837"/>
    </row>
    <row r="27838" spans="1:1" ht="13.2" x14ac:dyDescent="0.25">
      <c r="A27838"/>
    </row>
    <row r="27839" spans="1:1" ht="13.2" x14ac:dyDescent="0.25">
      <c r="A27839"/>
    </row>
    <row r="27840" spans="1:1" ht="13.2" x14ac:dyDescent="0.25">
      <c r="A27840"/>
    </row>
    <row r="27841" spans="1:1" ht="13.2" x14ac:dyDescent="0.25">
      <c r="A27841"/>
    </row>
    <row r="27842" spans="1:1" ht="13.2" x14ac:dyDescent="0.25">
      <c r="A27842"/>
    </row>
    <row r="27843" spans="1:1" ht="13.2" x14ac:dyDescent="0.25">
      <c r="A27843"/>
    </row>
    <row r="27844" spans="1:1" ht="13.2" x14ac:dyDescent="0.25">
      <c r="A27844"/>
    </row>
    <row r="27845" spans="1:1" ht="13.2" x14ac:dyDescent="0.25">
      <c r="A27845"/>
    </row>
    <row r="27846" spans="1:1" ht="13.2" x14ac:dyDescent="0.25">
      <c r="A27846"/>
    </row>
    <row r="27847" spans="1:1" ht="13.2" x14ac:dyDescent="0.25">
      <c r="A27847"/>
    </row>
    <row r="27848" spans="1:1" ht="13.2" x14ac:dyDescent="0.25">
      <c r="A27848"/>
    </row>
    <row r="27849" spans="1:1" ht="13.2" x14ac:dyDescent="0.25">
      <c r="A27849"/>
    </row>
    <row r="27850" spans="1:1" ht="13.2" x14ac:dyDescent="0.25">
      <c r="A27850"/>
    </row>
    <row r="27851" spans="1:1" ht="13.2" x14ac:dyDescent="0.25">
      <c r="A27851"/>
    </row>
    <row r="27852" spans="1:1" ht="13.2" x14ac:dyDescent="0.25">
      <c r="A27852"/>
    </row>
    <row r="27853" spans="1:1" ht="13.2" x14ac:dyDescent="0.25">
      <c r="A27853"/>
    </row>
    <row r="27854" spans="1:1" ht="13.2" x14ac:dyDescent="0.25">
      <c r="A27854"/>
    </row>
    <row r="27855" spans="1:1" ht="13.2" x14ac:dyDescent="0.25">
      <c r="A27855"/>
    </row>
    <row r="27856" spans="1:1" ht="13.2" x14ac:dyDescent="0.25">
      <c r="A27856"/>
    </row>
    <row r="27857" spans="1:1" ht="13.2" x14ac:dyDescent="0.25">
      <c r="A27857"/>
    </row>
    <row r="27858" spans="1:1" ht="13.2" x14ac:dyDescent="0.25">
      <c r="A27858"/>
    </row>
    <row r="27859" spans="1:1" ht="13.2" x14ac:dyDescent="0.25">
      <c r="A27859"/>
    </row>
    <row r="27860" spans="1:1" ht="13.2" x14ac:dyDescent="0.25">
      <c r="A27860"/>
    </row>
    <row r="27861" spans="1:1" ht="13.2" x14ac:dyDescent="0.25">
      <c r="A27861"/>
    </row>
    <row r="27862" spans="1:1" ht="13.2" x14ac:dyDescent="0.25">
      <c r="A27862"/>
    </row>
    <row r="27863" spans="1:1" ht="13.2" x14ac:dyDescent="0.25">
      <c r="A27863"/>
    </row>
    <row r="27864" spans="1:1" ht="13.2" x14ac:dyDescent="0.25">
      <c r="A27864"/>
    </row>
    <row r="27865" spans="1:1" ht="13.2" x14ac:dyDescent="0.25">
      <c r="A27865"/>
    </row>
    <row r="27866" spans="1:1" ht="13.2" x14ac:dyDescent="0.25">
      <c r="A27866"/>
    </row>
    <row r="27867" spans="1:1" ht="13.2" x14ac:dyDescent="0.25">
      <c r="A27867"/>
    </row>
    <row r="27868" spans="1:1" ht="13.2" x14ac:dyDescent="0.25">
      <c r="A27868"/>
    </row>
    <row r="27869" spans="1:1" ht="13.2" x14ac:dyDescent="0.25">
      <c r="A27869"/>
    </row>
    <row r="27870" spans="1:1" ht="13.2" x14ac:dyDescent="0.25">
      <c r="A27870"/>
    </row>
    <row r="27871" spans="1:1" ht="13.2" x14ac:dyDescent="0.25">
      <c r="A27871"/>
    </row>
    <row r="27872" spans="1:1" ht="13.2" x14ac:dyDescent="0.25">
      <c r="A27872"/>
    </row>
    <row r="27873" spans="1:1" ht="13.2" x14ac:dyDescent="0.25">
      <c r="A27873"/>
    </row>
    <row r="27874" spans="1:1" ht="13.2" x14ac:dyDescent="0.25">
      <c r="A27874"/>
    </row>
    <row r="27875" spans="1:1" ht="13.2" x14ac:dyDescent="0.25">
      <c r="A27875"/>
    </row>
    <row r="27876" spans="1:1" ht="13.2" x14ac:dyDescent="0.25">
      <c r="A27876"/>
    </row>
    <row r="27877" spans="1:1" ht="13.2" x14ac:dyDescent="0.25">
      <c r="A27877"/>
    </row>
    <row r="27878" spans="1:1" ht="13.2" x14ac:dyDescent="0.25">
      <c r="A27878"/>
    </row>
    <row r="27879" spans="1:1" ht="13.2" x14ac:dyDescent="0.25">
      <c r="A27879"/>
    </row>
    <row r="27880" spans="1:1" ht="13.2" x14ac:dyDescent="0.25">
      <c r="A27880"/>
    </row>
    <row r="27881" spans="1:1" ht="13.2" x14ac:dyDescent="0.25">
      <c r="A27881"/>
    </row>
    <row r="27882" spans="1:1" ht="13.2" x14ac:dyDescent="0.25">
      <c r="A27882"/>
    </row>
    <row r="27883" spans="1:1" ht="13.2" x14ac:dyDescent="0.25">
      <c r="A27883"/>
    </row>
    <row r="27884" spans="1:1" ht="13.2" x14ac:dyDescent="0.25">
      <c r="A27884"/>
    </row>
    <row r="27885" spans="1:1" ht="13.2" x14ac:dyDescent="0.25">
      <c r="A27885"/>
    </row>
    <row r="27886" spans="1:1" ht="13.2" x14ac:dyDescent="0.25">
      <c r="A27886"/>
    </row>
    <row r="27887" spans="1:1" ht="13.2" x14ac:dyDescent="0.25">
      <c r="A27887"/>
    </row>
    <row r="27888" spans="1:1" ht="13.2" x14ac:dyDescent="0.25">
      <c r="A27888"/>
    </row>
    <row r="27889" spans="1:1" ht="13.2" x14ac:dyDescent="0.25">
      <c r="A27889"/>
    </row>
    <row r="27890" spans="1:1" ht="13.2" x14ac:dyDescent="0.25">
      <c r="A27890"/>
    </row>
    <row r="27891" spans="1:1" ht="13.2" x14ac:dyDescent="0.25">
      <c r="A27891"/>
    </row>
    <row r="27892" spans="1:1" ht="13.2" x14ac:dyDescent="0.25">
      <c r="A27892"/>
    </row>
    <row r="27893" spans="1:1" ht="13.2" x14ac:dyDescent="0.25">
      <c r="A27893"/>
    </row>
    <row r="27894" spans="1:1" ht="13.2" x14ac:dyDescent="0.25">
      <c r="A27894"/>
    </row>
    <row r="27895" spans="1:1" ht="13.2" x14ac:dyDescent="0.25">
      <c r="A27895"/>
    </row>
    <row r="27896" spans="1:1" ht="13.2" x14ac:dyDescent="0.25">
      <c r="A27896"/>
    </row>
    <row r="27897" spans="1:1" ht="13.2" x14ac:dyDescent="0.25">
      <c r="A27897"/>
    </row>
    <row r="27898" spans="1:1" ht="13.2" x14ac:dyDescent="0.25">
      <c r="A27898"/>
    </row>
    <row r="27899" spans="1:1" ht="13.2" x14ac:dyDescent="0.25">
      <c r="A27899"/>
    </row>
    <row r="27900" spans="1:1" ht="13.2" x14ac:dyDescent="0.25">
      <c r="A27900"/>
    </row>
    <row r="27901" spans="1:1" ht="13.2" x14ac:dyDescent="0.25">
      <c r="A27901"/>
    </row>
    <row r="27902" spans="1:1" ht="13.2" x14ac:dyDescent="0.25">
      <c r="A27902"/>
    </row>
    <row r="27903" spans="1:1" ht="13.2" x14ac:dyDescent="0.25">
      <c r="A27903"/>
    </row>
    <row r="27904" spans="1:1" ht="13.2" x14ac:dyDescent="0.25">
      <c r="A27904"/>
    </row>
    <row r="27905" spans="1:1" ht="13.2" x14ac:dyDescent="0.25">
      <c r="A27905"/>
    </row>
    <row r="27906" spans="1:1" ht="13.2" x14ac:dyDescent="0.25">
      <c r="A27906"/>
    </row>
    <row r="27907" spans="1:1" ht="13.2" x14ac:dyDescent="0.25">
      <c r="A27907"/>
    </row>
    <row r="27908" spans="1:1" ht="13.2" x14ac:dyDescent="0.25">
      <c r="A27908"/>
    </row>
    <row r="27909" spans="1:1" ht="13.2" x14ac:dyDescent="0.25">
      <c r="A27909"/>
    </row>
    <row r="27910" spans="1:1" ht="13.2" x14ac:dyDescent="0.25">
      <c r="A27910"/>
    </row>
    <row r="27911" spans="1:1" ht="13.2" x14ac:dyDescent="0.25">
      <c r="A27911"/>
    </row>
    <row r="27912" spans="1:1" ht="13.2" x14ac:dyDescent="0.25">
      <c r="A27912"/>
    </row>
    <row r="27913" spans="1:1" ht="13.2" x14ac:dyDescent="0.25">
      <c r="A27913"/>
    </row>
    <row r="27914" spans="1:1" ht="13.2" x14ac:dyDescent="0.25">
      <c r="A27914"/>
    </row>
    <row r="27915" spans="1:1" ht="13.2" x14ac:dyDescent="0.25">
      <c r="A27915"/>
    </row>
    <row r="27916" spans="1:1" ht="13.2" x14ac:dyDescent="0.25">
      <c r="A27916"/>
    </row>
    <row r="27917" spans="1:1" ht="13.2" x14ac:dyDescent="0.25">
      <c r="A27917"/>
    </row>
    <row r="27918" spans="1:1" ht="13.2" x14ac:dyDescent="0.25">
      <c r="A27918"/>
    </row>
    <row r="27919" spans="1:1" ht="13.2" x14ac:dyDescent="0.25">
      <c r="A27919"/>
    </row>
    <row r="27920" spans="1:1" ht="13.2" x14ac:dyDescent="0.25">
      <c r="A27920"/>
    </row>
    <row r="27921" spans="1:1" ht="13.2" x14ac:dyDescent="0.25">
      <c r="A27921"/>
    </row>
    <row r="27922" spans="1:1" ht="13.2" x14ac:dyDescent="0.25">
      <c r="A27922"/>
    </row>
    <row r="27923" spans="1:1" ht="13.2" x14ac:dyDescent="0.25">
      <c r="A27923"/>
    </row>
    <row r="27924" spans="1:1" ht="13.2" x14ac:dyDescent="0.25">
      <c r="A27924"/>
    </row>
    <row r="27925" spans="1:1" ht="13.2" x14ac:dyDescent="0.25">
      <c r="A27925"/>
    </row>
    <row r="27926" spans="1:1" ht="13.2" x14ac:dyDescent="0.25">
      <c r="A27926"/>
    </row>
    <row r="27927" spans="1:1" ht="13.2" x14ac:dyDescent="0.25">
      <c r="A27927"/>
    </row>
    <row r="27928" spans="1:1" ht="13.2" x14ac:dyDescent="0.25">
      <c r="A27928"/>
    </row>
    <row r="27929" spans="1:1" ht="13.2" x14ac:dyDescent="0.25">
      <c r="A27929"/>
    </row>
    <row r="27930" spans="1:1" ht="13.2" x14ac:dyDescent="0.25">
      <c r="A27930"/>
    </row>
    <row r="27931" spans="1:1" ht="13.2" x14ac:dyDescent="0.25">
      <c r="A27931"/>
    </row>
    <row r="27932" spans="1:1" ht="13.2" x14ac:dyDescent="0.25">
      <c r="A27932"/>
    </row>
    <row r="27933" spans="1:1" ht="13.2" x14ac:dyDescent="0.25">
      <c r="A27933"/>
    </row>
    <row r="27934" spans="1:1" ht="13.2" x14ac:dyDescent="0.25">
      <c r="A27934"/>
    </row>
    <row r="27935" spans="1:1" ht="13.2" x14ac:dyDescent="0.25">
      <c r="A27935"/>
    </row>
    <row r="27936" spans="1:1" ht="13.2" x14ac:dyDescent="0.25">
      <c r="A27936"/>
    </row>
    <row r="27937" spans="1:1" ht="13.2" x14ac:dyDescent="0.25">
      <c r="A27937"/>
    </row>
    <row r="27938" spans="1:1" ht="13.2" x14ac:dyDescent="0.25">
      <c r="A27938"/>
    </row>
    <row r="27939" spans="1:1" ht="13.2" x14ac:dyDescent="0.25">
      <c r="A27939"/>
    </row>
    <row r="27940" spans="1:1" ht="13.2" x14ac:dyDescent="0.25">
      <c r="A27940"/>
    </row>
    <row r="27941" spans="1:1" ht="13.2" x14ac:dyDescent="0.25">
      <c r="A27941"/>
    </row>
    <row r="27942" spans="1:1" ht="13.2" x14ac:dyDescent="0.25">
      <c r="A27942"/>
    </row>
    <row r="27943" spans="1:1" ht="13.2" x14ac:dyDescent="0.25">
      <c r="A27943"/>
    </row>
    <row r="27944" spans="1:1" ht="13.2" x14ac:dyDescent="0.25">
      <c r="A27944"/>
    </row>
    <row r="27945" spans="1:1" ht="13.2" x14ac:dyDescent="0.25">
      <c r="A27945"/>
    </row>
    <row r="27946" spans="1:1" ht="13.2" x14ac:dyDescent="0.25">
      <c r="A27946"/>
    </row>
    <row r="27947" spans="1:1" ht="13.2" x14ac:dyDescent="0.25">
      <c r="A27947"/>
    </row>
    <row r="27948" spans="1:1" ht="13.2" x14ac:dyDescent="0.25">
      <c r="A27948"/>
    </row>
    <row r="27949" spans="1:1" ht="13.2" x14ac:dyDescent="0.25">
      <c r="A27949"/>
    </row>
    <row r="27950" spans="1:1" ht="13.2" x14ac:dyDescent="0.25">
      <c r="A27950"/>
    </row>
    <row r="27951" spans="1:1" ht="13.2" x14ac:dyDescent="0.25">
      <c r="A27951"/>
    </row>
    <row r="27952" spans="1:1" ht="13.2" x14ac:dyDescent="0.25">
      <c r="A27952"/>
    </row>
    <row r="27953" spans="1:1" ht="13.2" x14ac:dyDescent="0.25">
      <c r="A27953"/>
    </row>
    <row r="27954" spans="1:1" ht="13.2" x14ac:dyDescent="0.25">
      <c r="A27954"/>
    </row>
    <row r="27955" spans="1:1" ht="13.2" x14ac:dyDescent="0.25">
      <c r="A27955"/>
    </row>
    <row r="27956" spans="1:1" ht="13.2" x14ac:dyDescent="0.25">
      <c r="A27956"/>
    </row>
    <row r="27957" spans="1:1" ht="13.2" x14ac:dyDescent="0.25">
      <c r="A27957"/>
    </row>
    <row r="27958" spans="1:1" ht="13.2" x14ac:dyDescent="0.25">
      <c r="A27958"/>
    </row>
    <row r="27959" spans="1:1" ht="13.2" x14ac:dyDescent="0.25">
      <c r="A27959"/>
    </row>
    <row r="27960" spans="1:1" ht="13.2" x14ac:dyDescent="0.25">
      <c r="A27960"/>
    </row>
    <row r="27961" spans="1:1" ht="13.2" x14ac:dyDescent="0.25">
      <c r="A27961"/>
    </row>
    <row r="27962" spans="1:1" ht="13.2" x14ac:dyDescent="0.25">
      <c r="A27962"/>
    </row>
    <row r="27963" spans="1:1" ht="13.2" x14ac:dyDescent="0.25">
      <c r="A27963"/>
    </row>
    <row r="27964" spans="1:1" ht="13.2" x14ac:dyDescent="0.25">
      <c r="A27964"/>
    </row>
    <row r="27965" spans="1:1" ht="13.2" x14ac:dyDescent="0.25">
      <c r="A27965"/>
    </row>
    <row r="27966" spans="1:1" ht="13.2" x14ac:dyDescent="0.25">
      <c r="A27966"/>
    </row>
    <row r="27967" spans="1:1" ht="13.2" x14ac:dyDescent="0.25">
      <c r="A27967"/>
    </row>
    <row r="27968" spans="1:1" ht="13.2" x14ac:dyDescent="0.25">
      <c r="A27968"/>
    </row>
    <row r="27969" spans="1:1" ht="13.2" x14ac:dyDescent="0.25">
      <c r="A27969"/>
    </row>
    <row r="27970" spans="1:1" ht="13.2" x14ac:dyDescent="0.25">
      <c r="A27970"/>
    </row>
    <row r="27971" spans="1:1" ht="13.2" x14ac:dyDescent="0.25">
      <c r="A27971"/>
    </row>
    <row r="27972" spans="1:1" ht="13.2" x14ac:dyDescent="0.25">
      <c r="A27972"/>
    </row>
    <row r="27973" spans="1:1" ht="13.2" x14ac:dyDescent="0.25">
      <c r="A27973"/>
    </row>
    <row r="27974" spans="1:1" ht="13.2" x14ac:dyDescent="0.25">
      <c r="A27974"/>
    </row>
    <row r="27975" spans="1:1" ht="13.2" x14ac:dyDescent="0.25">
      <c r="A27975"/>
    </row>
    <row r="27976" spans="1:1" ht="13.2" x14ac:dyDescent="0.25">
      <c r="A27976"/>
    </row>
    <row r="27977" spans="1:1" ht="13.2" x14ac:dyDescent="0.25">
      <c r="A27977"/>
    </row>
    <row r="27978" spans="1:1" ht="13.2" x14ac:dyDescent="0.25">
      <c r="A27978"/>
    </row>
    <row r="27979" spans="1:1" ht="13.2" x14ac:dyDescent="0.25">
      <c r="A27979"/>
    </row>
    <row r="27980" spans="1:1" ht="13.2" x14ac:dyDescent="0.25">
      <c r="A27980"/>
    </row>
    <row r="27981" spans="1:1" ht="13.2" x14ac:dyDescent="0.25">
      <c r="A27981"/>
    </row>
    <row r="27982" spans="1:1" ht="13.2" x14ac:dyDescent="0.25">
      <c r="A27982"/>
    </row>
    <row r="27983" spans="1:1" ht="13.2" x14ac:dyDescent="0.25">
      <c r="A27983"/>
    </row>
    <row r="27984" spans="1:1" ht="13.2" x14ac:dyDescent="0.25">
      <c r="A27984"/>
    </row>
    <row r="27985" spans="1:1" ht="13.2" x14ac:dyDescent="0.25">
      <c r="A27985"/>
    </row>
    <row r="27986" spans="1:1" ht="13.2" x14ac:dyDescent="0.25">
      <c r="A27986"/>
    </row>
    <row r="27987" spans="1:1" ht="13.2" x14ac:dyDescent="0.25">
      <c r="A27987"/>
    </row>
    <row r="27988" spans="1:1" ht="13.2" x14ac:dyDescent="0.25">
      <c r="A27988"/>
    </row>
    <row r="27989" spans="1:1" ht="13.2" x14ac:dyDescent="0.25">
      <c r="A27989"/>
    </row>
    <row r="27990" spans="1:1" ht="13.2" x14ac:dyDescent="0.25">
      <c r="A27990"/>
    </row>
    <row r="27991" spans="1:1" ht="13.2" x14ac:dyDescent="0.25">
      <c r="A27991"/>
    </row>
    <row r="27992" spans="1:1" ht="13.2" x14ac:dyDescent="0.25">
      <c r="A27992"/>
    </row>
    <row r="27993" spans="1:1" ht="13.2" x14ac:dyDescent="0.25">
      <c r="A27993"/>
    </row>
    <row r="27994" spans="1:1" ht="13.2" x14ac:dyDescent="0.25">
      <c r="A27994"/>
    </row>
    <row r="27995" spans="1:1" ht="13.2" x14ac:dyDescent="0.25">
      <c r="A27995"/>
    </row>
    <row r="27996" spans="1:1" ht="13.2" x14ac:dyDescent="0.25">
      <c r="A27996"/>
    </row>
    <row r="27997" spans="1:1" ht="13.2" x14ac:dyDescent="0.25">
      <c r="A27997"/>
    </row>
    <row r="27998" spans="1:1" ht="13.2" x14ac:dyDescent="0.25">
      <c r="A27998"/>
    </row>
    <row r="27999" spans="1:1" ht="13.2" x14ac:dyDescent="0.25">
      <c r="A27999"/>
    </row>
    <row r="28000" spans="1:1" ht="13.2" x14ac:dyDescent="0.25">
      <c r="A28000"/>
    </row>
    <row r="28001" spans="1:1" ht="13.2" x14ac:dyDescent="0.25">
      <c r="A28001"/>
    </row>
    <row r="28002" spans="1:1" ht="13.2" x14ac:dyDescent="0.25">
      <c r="A28002"/>
    </row>
    <row r="28003" spans="1:1" ht="13.2" x14ac:dyDescent="0.25">
      <c r="A28003"/>
    </row>
    <row r="28004" spans="1:1" ht="13.2" x14ac:dyDescent="0.25">
      <c r="A28004"/>
    </row>
    <row r="28005" spans="1:1" ht="13.2" x14ac:dyDescent="0.25">
      <c r="A28005"/>
    </row>
    <row r="28006" spans="1:1" ht="13.2" x14ac:dyDescent="0.25">
      <c r="A28006"/>
    </row>
    <row r="28007" spans="1:1" ht="13.2" x14ac:dyDescent="0.25">
      <c r="A28007"/>
    </row>
    <row r="28008" spans="1:1" ht="13.2" x14ac:dyDescent="0.25">
      <c r="A28008"/>
    </row>
    <row r="28009" spans="1:1" ht="13.2" x14ac:dyDescent="0.25">
      <c r="A28009"/>
    </row>
    <row r="28010" spans="1:1" ht="13.2" x14ac:dyDescent="0.25">
      <c r="A28010"/>
    </row>
    <row r="28011" spans="1:1" ht="13.2" x14ac:dyDescent="0.25">
      <c r="A28011"/>
    </row>
    <row r="28012" spans="1:1" ht="13.2" x14ac:dyDescent="0.25">
      <c r="A28012"/>
    </row>
    <row r="28013" spans="1:1" ht="13.2" x14ac:dyDescent="0.25">
      <c r="A28013"/>
    </row>
    <row r="28014" spans="1:1" ht="13.2" x14ac:dyDescent="0.25">
      <c r="A28014"/>
    </row>
    <row r="28015" spans="1:1" ht="13.2" x14ac:dyDescent="0.25">
      <c r="A28015"/>
    </row>
    <row r="28016" spans="1:1" ht="13.2" x14ac:dyDescent="0.25">
      <c r="A28016"/>
    </row>
    <row r="28017" spans="1:1" ht="13.2" x14ac:dyDescent="0.25">
      <c r="A28017"/>
    </row>
    <row r="28018" spans="1:1" ht="13.2" x14ac:dyDescent="0.25">
      <c r="A28018"/>
    </row>
    <row r="28019" spans="1:1" ht="13.2" x14ac:dyDescent="0.25">
      <c r="A28019"/>
    </row>
    <row r="28020" spans="1:1" ht="13.2" x14ac:dyDescent="0.25">
      <c r="A28020"/>
    </row>
    <row r="28021" spans="1:1" ht="13.2" x14ac:dyDescent="0.25">
      <c r="A28021"/>
    </row>
    <row r="28022" spans="1:1" ht="13.2" x14ac:dyDescent="0.25">
      <c r="A28022"/>
    </row>
    <row r="28023" spans="1:1" ht="13.2" x14ac:dyDescent="0.25">
      <c r="A28023"/>
    </row>
    <row r="28024" spans="1:1" ht="13.2" x14ac:dyDescent="0.25">
      <c r="A28024"/>
    </row>
    <row r="28025" spans="1:1" ht="13.2" x14ac:dyDescent="0.25">
      <c r="A28025"/>
    </row>
    <row r="28026" spans="1:1" ht="13.2" x14ac:dyDescent="0.25">
      <c r="A28026"/>
    </row>
    <row r="28027" spans="1:1" ht="13.2" x14ac:dyDescent="0.25">
      <c r="A28027"/>
    </row>
    <row r="28028" spans="1:1" ht="13.2" x14ac:dyDescent="0.25">
      <c r="A28028"/>
    </row>
    <row r="28029" spans="1:1" ht="13.2" x14ac:dyDescent="0.25">
      <c r="A28029"/>
    </row>
    <row r="28030" spans="1:1" ht="13.2" x14ac:dyDescent="0.25">
      <c r="A28030"/>
    </row>
    <row r="28031" spans="1:1" ht="13.2" x14ac:dyDescent="0.25">
      <c r="A28031"/>
    </row>
    <row r="28032" spans="1:1" ht="13.2" x14ac:dyDescent="0.25">
      <c r="A28032"/>
    </row>
    <row r="28033" spans="1:1" ht="13.2" x14ac:dyDescent="0.25">
      <c r="A28033"/>
    </row>
    <row r="28034" spans="1:1" ht="13.2" x14ac:dyDescent="0.25">
      <c r="A28034"/>
    </row>
    <row r="28035" spans="1:1" ht="13.2" x14ac:dyDescent="0.25">
      <c r="A28035"/>
    </row>
    <row r="28036" spans="1:1" ht="13.2" x14ac:dyDescent="0.25">
      <c r="A28036"/>
    </row>
    <row r="28037" spans="1:1" ht="13.2" x14ac:dyDescent="0.25">
      <c r="A28037"/>
    </row>
    <row r="28038" spans="1:1" ht="13.2" x14ac:dyDescent="0.25">
      <c r="A28038"/>
    </row>
    <row r="28039" spans="1:1" ht="13.2" x14ac:dyDescent="0.25">
      <c r="A28039"/>
    </row>
    <row r="28040" spans="1:1" ht="13.2" x14ac:dyDescent="0.25">
      <c r="A28040"/>
    </row>
    <row r="28041" spans="1:1" ht="13.2" x14ac:dyDescent="0.25">
      <c r="A28041"/>
    </row>
    <row r="28042" spans="1:1" ht="13.2" x14ac:dyDescent="0.25">
      <c r="A28042"/>
    </row>
    <row r="28043" spans="1:1" ht="13.2" x14ac:dyDescent="0.25">
      <c r="A28043"/>
    </row>
    <row r="28044" spans="1:1" ht="13.2" x14ac:dyDescent="0.25">
      <c r="A28044"/>
    </row>
    <row r="28045" spans="1:1" ht="13.2" x14ac:dyDescent="0.25">
      <c r="A28045"/>
    </row>
    <row r="28046" spans="1:1" ht="13.2" x14ac:dyDescent="0.25">
      <c r="A28046"/>
    </row>
    <row r="28047" spans="1:1" ht="13.2" x14ac:dyDescent="0.25">
      <c r="A28047"/>
    </row>
    <row r="28048" spans="1:1" ht="13.2" x14ac:dyDescent="0.25">
      <c r="A28048"/>
    </row>
    <row r="28049" spans="1:1" ht="13.2" x14ac:dyDescent="0.25">
      <c r="A28049"/>
    </row>
    <row r="28050" spans="1:1" ht="13.2" x14ac:dyDescent="0.25">
      <c r="A28050"/>
    </row>
    <row r="28051" spans="1:1" ht="13.2" x14ac:dyDescent="0.25">
      <c r="A28051"/>
    </row>
    <row r="28052" spans="1:1" ht="13.2" x14ac:dyDescent="0.25">
      <c r="A28052"/>
    </row>
    <row r="28053" spans="1:1" ht="13.2" x14ac:dyDescent="0.25">
      <c r="A28053"/>
    </row>
    <row r="28054" spans="1:1" ht="13.2" x14ac:dyDescent="0.25">
      <c r="A28054"/>
    </row>
    <row r="28055" spans="1:1" ht="13.2" x14ac:dyDescent="0.25">
      <c r="A28055"/>
    </row>
    <row r="28056" spans="1:1" ht="13.2" x14ac:dyDescent="0.25">
      <c r="A28056"/>
    </row>
    <row r="28057" spans="1:1" ht="13.2" x14ac:dyDescent="0.25">
      <c r="A28057"/>
    </row>
    <row r="28058" spans="1:1" ht="13.2" x14ac:dyDescent="0.25">
      <c r="A28058"/>
    </row>
    <row r="28059" spans="1:1" ht="13.2" x14ac:dyDescent="0.25">
      <c r="A28059"/>
    </row>
    <row r="28060" spans="1:1" ht="13.2" x14ac:dyDescent="0.25">
      <c r="A28060"/>
    </row>
    <row r="28061" spans="1:1" ht="13.2" x14ac:dyDescent="0.25">
      <c r="A28061"/>
    </row>
    <row r="28062" spans="1:1" ht="13.2" x14ac:dyDescent="0.25">
      <c r="A28062"/>
    </row>
    <row r="28063" spans="1:1" ht="13.2" x14ac:dyDescent="0.25">
      <c r="A28063"/>
    </row>
    <row r="28064" spans="1:1" ht="13.2" x14ac:dyDescent="0.25">
      <c r="A28064"/>
    </row>
    <row r="28065" spans="1:1" ht="13.2" x14ac:dyDescent="0.25">
      <c r="A28065"/>
    </row>
    <row r="28066" spans="1:1" ht="13.2" x14ac:dyDescent="0.25">
      <c r="A28066"/>
    </row>
    <row r="28067" spans="1:1" ht="13.2" x14ac:dyDescent="0.25">
      <c r="A28067"/>
    </row>
    <row r="28068" spans="1:1" ht="13.2" x14ac:dyDescent="0.25">
      <c r="A28068"/>
    </row>
    <row r="28069" spans="1:1" ht="13.2" x14ac:dyDescent="0.25">
      <c r="A28069"/>
    </row>
    <row r="28070" spans="1:1" ht="13.2" x14ac:dyDescent="0.25">
      <c r="A28070"/>
    </row>
    <row r="28071" spans="1:1" ht="13.2" x14ac:dyDescent="0.25">
      <c r="A28071"/>
    </row>
    <row r="28072" spans="1:1" ht="13.2" x14ac:dyDescent="0.25">
      <c r="A28072"/>
    </row>
    <row r="28073" spans="1:1" ht="13.2" x14ac:dyDescent="0.25">
      <c r="A28073"/>
    </row>
    <row r="28074" spans="1:1" ht="13.2" x14ac:dyDescent="0.25">
      <c r="A28074"/>
    </row>
    <row r="28075" spans="1:1" ht="13.2" x14ac:dyDescent="0.25">
      <c r="A28075"/>
    </row>
    <row r="28076" spans="1:1" ht="13.2" x14ac:dyDescent="0.25">
      <c r="A28076"/>
    </row>
    <row r="28077" spans="1:1" ht="13.2" x14ac:dyDescent="0.25">
      <c r="A28077"/>
    </row>
    <row r="28078" spans="1:1" ht="13.2" x14ac:dyDescent="0.25">
      <c r="A28078"/>
    </row>
    <row r="28079" spans="1:1" ht="13.2" x14ac:dyDescent="0.25">
      <c r="A28079"/>
    </row>
    <row r="28080" spans="1:1" ht="13.2" x14ac:dyDescent="0.25">
      <c r="A28080"/>
    </row>
    <row r="28081" spans="1:1" ht="13.2" x14ac:dyDescent="0.25">
      <c r="A28081"/>
    </row>
    <row r="28082" spans="1:1" ht="13.2" x14ac:dyDescent="0.25">
      <c r="A28082"/>
    </row>
    <row r="28083" spans="1:1" ht="13.2" x14ac:dyDescent="0.25">
      <c r="A28083"/>
    </row>
    <row r="28084" spans="1:1" ht="13.2" x14ac:dyDescent="0.25">
      <c r="A28084"/>
    </row>
    <row r="28085" spans="1:1" ht="13.2" x14ac:dyDescent="0.25">
      <c r="A28085"/>
    </row>
    <row r="28086" spans="1:1" ht="13.2" x14ac:dyDescent="0.25">
      <c r="A28086"/>
    </row>
    <row r="28087" spans="1:1" ht="13.2" x14ac:dyDescent="0.25">
      <c r="A28087"/>
    </row>
    <row r="28088" spans="1:1" ht="13.2" x14ac:dyDescent="0.25">
      <c r="A28088"/>
    </row>
    <row r="28089" spans="1:1" ht="13.2" x14ac:dyDescent="0.25">
      <c r="A28089"/>
    </row>
    <row r="28090" spans="1:1" ht="13.2" x14ac:dyDescent="0.25">
      <c r="A28090"/>
    </row>
    <row r="28091" spans="1:1" ht="13.2" x14ac:dyDescent="0.25">
      <c r="A28091"/>
    </row>
    <row r="28092" spans="1:1" ht="13.2" x14ac:dyDescent="0.25">
      <c r="A28092"/>
    </row>
    <row r="28093" spans="1:1" ht="13.2" x14ac:dyDescent="0.25">
      <c r="A28093"/>
    </row>
    <row r="28094" spans="1:1" ht="13.2" x14ac:dyDescent="0.25">
      <c r="A28094"/>
    </row>
    <row r="28095" spans="1:1" ht="13.2" x14ac:dyDescent="0.25">
      <c r="A28095"/>
    </row>
    <row r="28096" spans="1:1" ht="13.2" x14ac:dyDescent="0.25">
      <c r="A28096"/>
    </row>
    <row r="28097" spans="1:1" ht="13.2" x14ac:dyDescent="0.25">
      <c r="A28097"/>
    </row>
    <row r="28098" spans="1:1" ht="13.2" x14ac:dyDescent="0.25">
      <c r="A28098"/>
    </row>
    <row r="28099" spans="1:1" ht="13.2" x14ac:dyDescent="0.25">
      <c r="A28099"/>
    </row>
    <row r="28100" spans="1:1" ht="13.2" x14ac:dyDescent="0.25">
      <c r="A28100"/>
    </row>
    <row r="28101" spans="1:1" ht="13.2" x14ac:dyDescent="0.25">
      <c r="A28101"/>
    </row>
    <row r="28102" spans="1:1" ht="13.2" x14ac:dyDescent="0.25">
      <c r="A28102"/>
    </row>
    <row r="28103" spans="1:1" ht="13.2" x14ac:dyDescent="0.25">
      <c r="A28103"/>
    </row>
    <row r="28104" spans="1:1" ht="13.2" x14ac:dyDescent="0.25">
      <c r="A28104"/>
    </row>
    <row r="28105" spans="1:1" ht="13.2" x14ac:dyDescent="0.25">
      <c r="A28105"/>
    </row>
    <row r="28106" spans="1:1" ht="13.2" x14ac:dyDescent="0.25">
      <c r="A28106"/>
    </row>
    <row r="28107" spans="1:1" ht="13.2" x14ac:dyDescent="0.25">
      <c r="A28107"/>
    </row>
    <row r="28108" spans="1:1" ht="13.2" x14ac:dyDescent="0.25">
      <c r="A28108"/>
    </row>
    <row r="28109" spans="1:1" ht="13.2" x14ac:dyDescent="0.25">
      <c r="A28109"/>
    </row>
    <row r="28110" spans="1:1" ht="13.2" x14ac:dyDescent="0.25">
      <c r="A28110"/>
    </row>
    <row r="28111" spans="1:1" ht="13.2" x14ac:dyDescent="0.25">
      <c r="A28111"/>
    </row>
    <row r="28112" spans="1:1" ht="13.2" x14ac:dyDescent="0.25">
      <c r="A28112"/>
    </row>
    <row r="28113" spans="1:1" ht="13.2" x14ac:dyDescent="0.25">
      <c r="A28113"/>
    </row>
    <row r="28114" spans="1:1" ht="13.2" x14ac:dyDescent="0.25">
      <c r="A28114"/>
    </row>
    <row r="28115" spans="1:1" ht="13.2" x14ac:dyDescent="0.25">
      <c r="A28115"/>
    </row>
    <row r="28116" spans="1:1" ht="13.2" x14ac:dyDescent="0.25">
      <c r="A28116"/>
    </row>
    <row r="28117" spans="1:1" ht="13.2" x14ac:dyDescent="0.25">
      <c r="A28117"/>
    </row>
    <row r="28118" spans="1:1" ht="13.2" x14ac:dyDescent="0.25">
      <c r="A28118"/>
    </row>
    <row r="28119" spans="1:1" ht="13.2" x14ac:dyDescent="0.25">
      <c r="A28119"/>
    </row>
    <row r="28120" spans="1:1" ht="13.2" x14ac:dyDescent="0.25">
      <c r="A28120"/>
    </row>
    <row r="28121" spans="1:1" ht="13.2" x14ac:dyDescent="0.25">
      <c r="A28121"/>
    </row>
    <row r="28122" spans="1:1" ht="13.2" x14ac:dyDescent="0.25">
      <c r="A28122"/>
    </row>
    <row r="28123" spans="1:1" ht="13.2" x14ac:dyDescent="0.25">
      <c r="A28123"/>
    </row>
    <row r="28124" spans="1:1" ht="13.2" x14ac:dyDescent="0.25">
      <c r="A28124"/>
    </row>
    <row r="28125" spans="1:1" ht="13.2" x14ac:dyDescent="0.25">
      <c r="A28125"/>
    </row>
    <row r="28126" spans="1:1" ht="13.2" x14ac:dyDescent="0.25">
      <c r="A28126"/>
    </row>
    <row r="28127" spans="1:1" ht="13.2" x14ac:dyDescent="0.25">
      <c r="A28127"/>
    </row>
    <row r="28128" spans="1:1" ht="13.2" x14ac:dyDescent="0.25">
      <c r="A28128"/>
    </row>
    <row r="28129" spans="1:1" ht="13.2" x14ac:dyDescent="0.25">
      <c r="A28129"/>
    </row>
    <row r="28130" spans="1:1" ht="13.2" x14ac:dyDescent="0.25">
      <c r="A28130"/>
    </row>
    <row r="28131" spans="1:1" ht="13.2" x14ac:dyDescent="0.25">
      <c r="A28131"/>
    </row>
    <row r="28132" spans="1:1" ht="13.2" x14ac:dyDescent="0.25">
      <c r="A28132"/>
    </row>
    <row r="28133" spans="1:1" ht="13.2" x14ac:dyDescent="0.25">
      <c r="A28133"/>
    </row>
    <row r="28134" spans="1:1" ht="13.2" x14ac:dyDescent="0.25">
      <c r="A28134"/>
    </row>
    <row r="28135" spans="1:1" ht="13.2" x14ac:dyDescent="0.25">
      <c r="A28135"/>
    </row>
    <row r="28136" spans="1:1" ht="13.2" x14ac:dyDescent="0.25">
      <c r="A28136"/>
    </row>
    <row r="28137" spans="1:1" ht="13.2" x14ac:dyDescent="0.25">
      <c r="A28137"/>
    </row>
    <row r="28138" spans="1:1" ht="13.2" x14ac:dyDescent="0.25">
      <c r="A28138"/>
    </row>
    <row r="28139" spans="1:1" ht="13.2" x14ac:dyDescent="0.25">
      <c r="A28139"/>
    </row>
    <row r="28140" spans="1:1" ht="13.2" x14ac:dyDescent="0.25">
      <c r="A28140"/>
    </row>
    <row r="28141" spans="1:1" ht="13.2" x14ac:dyDescent="0.25">
      <c r="A28141"/>
    </row>
    <row r="28142" spans="1:1" ht="13.2" x14ac:dyDescent="0.25">
      <c r="A28142"/>
    </row>
    <row r="28143" spans="1:1" ht="13.2" x14ac:dyDescent="0.25">
      <c r="A28143"/>
    </row>
    <row r="28144" spans="1:1" ht="13.2" x14ac:dyDescent="0.25">
      <c r="A28144"/>
    </row>
    <row r="28145" spans="1:1" ht="13.2" x14ac:dyDescent="0.25">
      <c r="A28145"/>
    </row>
    <row r="28146" spans="1:1" ht="13.2" x14ac:dyDescent="0.25">
      <c r="A28146"/>
    </row>
    <row r="28147" spans="1:1" ht="13.2" x14ac:dyDescent="0.25">
      <c r="A28147"/>
    </row>
    <row r="28148" spans="1:1" ht="13.2" x14ac:dyDescent="0.25">
      <c r="A28148"/>
    </row>
    <row r="28149" spans="1:1" ht="13.2" x14ac:dyDescent="0.25">
      <c r="A28149"/>
    </row>
    <row r="28150" spans="1:1" ht="13.2" x14ac:dyDescent="0.25">
      <c r="A28150"/>
    </row>
    <row r="28151" spans="1:1" ht="13.2" x14ac:dyDescent="0.25">
      <c r="A28151"/>
    </row>
    <row r="28152" spans="1:1" ht="13.2" x14ac:dyDescent="0.25">
      <c r="A28152"/>
    </row>
    <row r="28153" spans="1:1" ht="13.2" x14ac:dyDescent="0.25">
      <c r="A28153"/>
    </row>
    <row r="28154" spans="1:1" ht="13.2" x14ac:dyDescent="0.25">
      <c r="A28154"/>
    </row>
    <row r="28155" spans="1:1" ht="13.2" x14ac:dyDescent="0.25">
      <c r="A28155"/>
    </row>
    <row r="28156" spans="1:1" ht="13.2" x14ac:dyDescent="0.25">
      <c r="A28156"/>
    </row>
    <row r="28157" spans="1:1" ht="13.2" x14ac:dyDescent="0.25">
      <c r="A28157"/>
    </row>
    <row r="28158" spans="1:1" ht="13.2" x14ac:dyDescent="0.25">
      <c r="A28158"/>
    </row>
    <row r="28159" spans="1:1" ht="13.2" x14ac:dyDescent="0.25">
      <c r="A28159"/>
    </row>
    <row r="28160" spans="1:1" ht="13.2" x14ac:dyDescent="0.25">
      <c r="A28160"/>
    </row>
    <row r="28161" spans="1:1" ht="13.2" x14ac:dyDescent="0.25">
      <c r="A28161"/>
    </row>
    <row r="28162" spans="1:1" ht="13.2" x14ac:dyDescent="0.25">
      <c r="A28162"/>
    </row>
    <row r="28163" spans="1:1" ht="13.2" x14ac:dyDescent="0.25">
      <c r="A28163"/>
    </row>
    <row r="28164" spans="1:1" ht="13.2" x14ac:dyDescent="0.25">
      <c r="A28164"/>
    </row>
    <row r="28165" spans="1:1" ht="13.2" x14ac:dyDescent="0.25">
      <c r="A28165"/>
    </row>
    <row r="28166" spans="1:1" ht="13.2" x14ac:dyDescent="0.25">
      <c r="A28166"/>
    </row>
    <row r="28167" spans="1:1" ht="13.2" x14ac:dyDescent="0.25">
      <c r="A28167"/>
    </row>
    <row r="28168" spans="1:1" ht="13.2" x14ac:dyDescent="0.25">
      <c r="A28168"/>
    </row>
    <row r="28169" spans="1:1" ht="13.2" x14ac:dyDescent="0.25">
      <c r="A28169"/>
    </row>
    <row r="28170" spans="1:1" ht="13.2" x14ac:dyDescent="0.25">
      <c r="A28170"/>
    </row>
    <row r="28171" spans="1:1" ht="13.2" x14ac:dyDescent="0.25">
      <c r="A28171"/>
    </row>
    <row r="28172" spans="1:1" ht="13.2" x14ac:dyDescent="0.25">
      <c r="A28172"/>
    </row>
    <row r="28173" spans="1:1" ht="13.2" x14ac:dyDescent="0.25">
      <c r="A28173"/>
    </row>
    <row r="28174" spans="1:1" ht="13.2" x14ac:dyDescent="0.25">
      <c r="A28174"/>
    </row>
    <row r="28175" spans="1:1" ht="13.2" x14ac:dyDescent="0.25">
      <c r="A28175"/>
    </row>
    <row r="28176" spans="1:1" ht="13.2" x14ac:dyDescent="0.25">
      <c r="A28176"/>
    </row>
    <row r="28177" spans="1:1" ht="13.2" x14ac:dyDescent="0.25">
      <c r="A28177"/>
    </row>
    <row r="28178" spans="1:1" ht="13.2" x14ac:dyDescent="0.25">
      <c r="A28178"/>
    </row>
    <row r="28179" spans="1:1" ht="13.2" x14ac:dyDescent="0.25">
      <c r="A28179"/>
    </row>
    <row r="28180" spans="1:1" ht="13.2" x14ac:dyDescent="0.25">
      <c r="A28180"/>
    </row>
    <row r="28181" spans="1:1" ht="13.2" x14ac:dyDescent="0.25">
      <c r="A28181"/>
    </row>
    <row r="28182" spans="1:1" ht="13.2" x14ac:dyDescent="0.25">
      <c r="A28182"/>
    </row>
    <row r="28183" spans="1:1" ht="13.2" x14ac:dyDescent="0.25">
      <c r="A28183"/>
    </row>
    <row r="28184" spans="1:1" ht="13.2" x14ac:dyDescent="0.25">
      <c r="A28184"/>
    </row>
    <row r="28185" spans="1:1" ht="13.2" x14ac:dyDescent="0.25">
      <c r="A28185"/>
    </row>
    <row r="28186" spans="1:1" ht="13.2" x14ac:dyDescent="0.25">
      <c r="A28186"/>
    </row>
    <row r="28187" spans="1:1" ht="13.2" x14ac:dyDescent="0.25">
      <c r="A28187"/>
    </row>
    <row r="28188" spans="1:1" ht="13.2" x14ac:dyDescent="0.25">
      <c r="A28188"/>
    </row>
    <row r="28189" spans="1:1" ht="13.2" x14ac:dyDescent="0.25">
      <c r="A28189"/>
    </row>
    <row r="28190" spans="1:1" ht="13.2" x14ac:dyDescent="0.25">
      <c r="A28190"/>
    </row>
    <row r="28191" spans="1:1" ht="13.2" x14ac:dyDescent="0.25">
      <c r="A28191"/>
    </row>
    <row r="28192" spans="1:1" ht="13.2" x14ac:dyDescent="0.25">
      <c r="A28192"/>
    </row>
    <row r="28193" spans="1:1" ht="13.2" x14ac:dyDescent="0.25">
      <c r="A28193"/>
    </row>
    <row r="28194" spans="1:1" ht="13.2" x14ac:dyDescent="0.25">
      <c r="A28194"/>
    </row>
    <row r="28195" spans="1:1" ht="13.2" x14ac:dyDescent="0.25">
      <c r="A28195"/>
    </row>
    <row r="28196" spans="1:1" ht="13.2" x14ac:dyDescent="0.25">
      <c r="A28196"/>
    </row>
    <row r="28197" spans="1:1" ht="13.2" x14ac:dyDescent="0.25">
      <c r="A28197"/>
    </row>
    <row r="28198" spans="1:1" ht="13.2" x14ac:dyDescent="0.25">
      <c r="A28198"/>
    </row>
    <row r="28199" spans="1:1" ht="13.2" x14ac:dyDescent="0.25">
      <c r="A28199"/>
    </row>
    <row r="28200" spans="1:1" ht="13.2" x14ac:dyDescent="0.25">
      <c r="A28200"/>
    </row>
    <row r="28201" spans="1:1" ht="13.2" x14ac:dyDescent="0.25">
      <c r="A28201"/>
    </row>
    <row r="28202" spans="1:1" ht="13.2" x14ac:dyDescent="0.25">
      <c r="A28202"/>
    </row>
    <row r="28203" spans="1:1" ht="13.2" x14ac:dyDescent="0.25">
      <c r="A28203"/>
    </row>
    <row r="28204" spans="1:1" ht="13.2" x14ac:dyDescent="0.25">
      <c r="A28204"/>
    </row>
    <row r="28205" spans="1:1" ht="13.2" x14ac:dyDescent="0.25">
      <c r="A28205"/>
    </row>
    <row r="28206" spans="1:1" ht="13.2" x14ac:dyDescent="0.25">
      <c r="A28206"/>
    </row>
    <row r="28207" spans="1:1" ht="13.2" x14ac:dyDescent="0.25">
      <c r="A28207"/>
    </row>
    <row r="28208" spans="1:1" ht="13.2" x14ac:dyDescent="0.25">
      <c r="A28208"/>
    </row>
    <row r="28209" spans="1:1" ht="13.2" x14ac:dyDescent="0.25">
      <c r="A28209"/>
    </row>
    <row r="28210" spans="1:1" ht="13.2" x14ac:dyDescent="0.25">
      <c r="A28210"/>
    </row>
    <row r="28211" spans="1:1" ht="13.2" x14ac:dyDescent="0.25">
      <c r="A28211"/>
    </row>
    <row r="28212" spans="1:1" ht="13.2" x14ac:dyDescent="0.25">
      <c r="A28212"/>
    </row>
    <row r="28213" spans="1:1" ht="13.2" x14ac:dyDescent="0.25">
      <c r="A28213"/>
    </row>
    <row r="28214" spans="1:1" ht="13.2" x14ac:dyDescent="0.25">
      <c r="A28214"/>
    </row>
    <row r="28215" spans="1:1" ht="13.2" x14ac:dyDescent="0.25">
      <c r="A28215"/>
    </row>
    <row r="28216" spans="1:1" ht="13.2" x14ac:dyDescent="0.25">
      <c r="A28216"/>
    </row>
    <row r="28217" spans="1:1" ht="13.2" x14ac:dyDescent="0.25">
      <c r="A28217"/>
    </row>
    <row r="28218" spans="1:1" ht="13.2" x14ac:dyDescent="0.25">
      <c r="A28218"/>
    </row>
    <row r="28219" spans="1:1" ht="13.2" x14ac:dyDescent="0.25">
      <c r="A28219"/>
    </row>
    <row r="28220" spans="1:1" ht="13.2" x14ac:dyDescent="0.25">
      <c r="A28220"/>
    </row>
    <row r="28221" spans="1:1" ht="13.2" x14ac:dyDescent="0.25">
      <c r="A28221"/>
    </row>
    <row r="28222" spans="1:1" ht="13.2" x14ac:dyDescent="0.25">
      <c r="A28222"/>
    </row>
    <row r="28223" spans="1:1" ht="13.2" x14ac:dyDescent="0.25">
      <c r="A28223"/>
    </row>
    <row r="28224" spans="1:1" ht="13.2" x14ac:dyDescent="0.25">
      <c r="A28224"/>
    </row>
    <row r="28225" spans="1:1" ht="13.2" x14ac:dyDescent="0.25">
      <c r="A28225"/>
    </row>
    <row r="28226" spans="1:1" ht="13.2" x14ac:dyDescent="0.25">
      <c r="A28226"/>
    </row>
    <row r="28227" spans="1:1" ht="13.2" x14ac:dyDescent="0.25">
      <c r="A28227"/>
    </row>
    <row r="28228" spans="1:1" ht="13.2" x14ac:dyDescent="0.25">
      <c r="A28228"/>
    </row>
    <row r="28229" spans="1:1" ht="13.2" x14ac:dyDescent="0.25">
      <c r="A28229"/>
    </row>
    <row r="28230" spans="1:1" ht="13.2" x14ac:dyDescent="0.25">
      <c r="A28230"/>
    </row>
    <row r="28231" spans="1:1" ht="13.2" x14ac:dyDescent="0.25">
      <c r="A28231"/>
    </row>
    <row r="28232" spans="1:1" ht="13.2" x14ac:dyDescent="0.25">
      <c r="A28232"/>
    </row>
    <row r="28233" spans="1:1" ht="13.2" x14ac:dyDescent="0.25">
      <c r="A28233"/>
    </row>
    <row r="28234" spans="1:1" ht="13.2" x14ac:dyDescent="0.25">
      <c r="A28234"/>
    </row>
    <row r="28235" spans="1:1" ht="13.2" x14ac:dyDescent="0.25">
      <c r="A28235"/>
    </row>
    <row r="28236" spans="1:1" ht="13.2" x14ac:dyDescent="0.25">
      <c r="A28236"/>
    </row>
    <row r="28237" spans="1:1" ht="13.2" x14ac:dyDescent="0.25">
      <c r="A28237"/>
    </row>
    <row r="28238" spans="1:1" ht="13.2" x14ac:dyDescent="0.25">
      <c r="A28238"/>
    </row>
    <row r="28239" spans="1:1" ht="13.2" x14ac:dyDescent="0.25">
      <c r="A28239"/>
    </row>
    <row r="28240" spans="1:1" ht="13.2" x14ac:dyDescent="0.25">
      <c r="A28240"/>
    </row>
    <row r="28241" spans="1:1" ht="13.2" x14ac:dyDescent="0.25">
      <c r="A28241"/>
    </row>
    <row r="28242" spans="1:1" ht="13.2" x14ac:dyDescent="0.25">
      <c r="A28242"/>
    </row>
    <row r="28243" spans="1:1" ht="13.2" x14ac:dyDescent="0.25">
      <c r="A28243"/>
    </row>
    <row r="28244" spans="1:1" ht="13.2" x14ac:dyDescent="0.25">
      <c r="A28244"/>
    </row>
    <row r="28245" spans="1:1" ht="13.2" x14ac:dyDescent="0.25">
      <c r="A28245"/>
    </row>
    <row r="28246" spans="1:1" ht="13.2" x14ac:dyDescent="0.25">
      <c r="A28246"/>
    </row>
    <row r="28247" spans="1:1" ht="13.2" x14ac:dyDescent="0.25">
      <c r="A28247"/>
    </row>
    <row r="28248" spans="1:1" ht="13.2" x14ac:dyDescent="0.25">
      <c r="A28248"/>
    </row>
    <row r="28249" spans="1:1" ht="13.2" x14ac:dyDescent="0.25">
      <c r="A28249"/>
    </row>
    <row r="28250" spans="1:1" ht="13.2" x14ac:dyDescent="0.25">
      <c r="A28250"/>
    </row>
    <row r="28251" spans="1:1" ht="13.2" x14ac:dyDescent="0.25">
      <c r="A28251"/>
    </row>
    <row r="28252" spans="1:1" ht="13.2" x14ac:dyDescent="0.25">
      <c r="A28252"/>
    </row>
    <row r="28253" spans="1:1" ht="13.2" x14ac:dyDescent="0.25">
      <c r="A28253"/>
    </row>
    <row r="28254" spans="1:1" ht="13.2" x14ac:dyDescent="0.25">
      <c r="A28254"/>
    </row>
    <row r="28255" spans="1:1" ht="13.2" x14ac:dyDescent="0.25">
      <c r="A28255"/>
    </row>
    <row r="28256" spans="1:1" ht="13.2" x14ac:dyDescent="0.25">
      <c r="A28256"/>
    </row>
    <row r="28257" spans="1:1" ht="13.2" x14ac:dyDescent="0.25">
      <c r="A28257"/>
    </row>
    <row r="28258" spans="1:1" ht="13.2" x14ac:dyDescent="0.25">
      <c r="A28258"/>
    </row>
    <row r="28259" spans="1:1" ht="13.2" x14ac:dyDescent="0.25">
      <c r="A28259"/>
    </row>
    <row r="28260" spans="1:1" ht="13.2" x14ac:dyDescent="0.25">
      <c r="A28260"/>
    </row>
    <row r="28261" spans="1:1" ht="13.2" x14ac:dyDescent="0.25">
      <c r="A28261"/>
    </row>
    <row r="28262" spans="1:1" ht="13.2" x14ac:dyDescent="0.25">
      <c r="A28262"/>
    </row>
    <row r="28263" spans="1:1" ht="13.2" x14ac:dyDescent="0.25">
      <c r="A28263"/>
    </row>
    <row r="28264" spans="1:1" ht="13.2" x14ac:dyDescent="0.25">
      <c r="A28264"/>
    </row>
    <row r="28265" spans="1:1" ht="13.2" x14ac:dyDescent="0.25">
      <c r="A28265"/>
    </row>
    <row r="28266" spans="1:1" ht="13.2" x14ac:dyDescent="0.25">
      <c r="A28266"/>
    </row>
    <row r="28267" spans="1:1" ht="13.2" x14ac:dyDescent="0.25">
      <c r="A28267"/>
    </row>
    <row r="28268" spans="1:1" ht="13.2" x14ac:dyDescent="0.25">
      <c r="A28268"/>
    </row>
    <row r="28269" spans="1:1" ht="13.2" x14ac:dyDescent="0.25">
      <c r="A28269"/>
    </row>
    <row r="28270" spans="1:1" ht="13.2" x14ac:dyDescent="0.25">
      <c r="A28270"/>
    </row>
    <row r="28271" spans="1:1" ht="13.2" x14ac:dyDescent="0.25">
      <c r="A28271"/>
    </row>
    <row r="28272" spans="1:1" ht="13.2" x14ac:dyDescent="0.25">
      <c r="A28272"/>
    </row>
    <row r="28273" spans="1:1" ht="13.2" x14ac:dyDescent="0.25">
      <c r="A28273"/>
    </row>
    <row r="28274" spans="1:1" ht="13.2" x14ac:dyDescent="0.25">
      <c r="A28274"/>
    </row>
    <row r="28275" spans="1:1" ht="13.2" x14ac:dyDescent="0.25">
      <c r="A28275"/>
    </row>
    <row r="28276" spans="1:1" ht="13.2" x14ac:dyDescent="0.25">
      <c r="A28276"/>
    </row>
    <row r="28277" spans="1:1" ht="13.2" x14ac:dyDescent="0.25">
      <c r="A28277"/>
    </row>
    <row r="28278" spans="1:1" ht="13.2" x14ac:dyDescent="0.25">
      <c r="A28278"/>
    </row>
    <row r="28279" spans="1:1" ht="13.2" x14ac:dyDescent="0.25">
      <c r="A28279"/>
    </row>
    <row r="28280" spans="1:1" ht="13.2" x14ac:dyDescent="0.25">
      <c r="A28280"/>
    </row>
    <row r="28281" spans="1:1" ht="13.2" x14ac:dyDescent="0.25">
      <c r="A28281"/>
    </row>
    <row r="28282" spans="1:1" ht="13.2" x14ac:dyDescent="0.25">
      <c r="A28282"/>
    </row>
    <row r="28283" spans="1:1" ht="13.2" x14ac:dyDescent="0.25">
      <c r="A28283"/>
    </row>
    <row r="28284" spans="1:1" ht="13.2" x14ac:dyDescent="0.25">
      <c r="A28284"/>
    </row>
    <row r="28285" spans="1:1" ht="13.2" x14ac:dyDescent="0.25">
      <c r="A28285"/>
    </row>
    <row r="28286" spans="1:1" ht="13.2" x14ac:dyDescent="0.25">
      <c r="A28286"/>
    </row>
    <row r="28287" spans="1:1" ht="13.2" x14ac:dyDescent="0.25">
      <c r="A28287"/>
    </row>
    <row r="28288" spans="1:1" ht="13.2" x14ac:dyDescent="0.25">
      <c r="A28288"/>
    </row>
    <row r="28289" spans="1:1" ht="13.2" x14ac:dyDescent="0.25">
      <c r="A28289"/>
    </row>
    <row r="28290" spans="1:1" ht="13.2" x14ac:dyDescent="0.25">
      <c r="A28290"/>
    </row>
    <row r="28291" spans="1:1" ht="13.2" x14ac:dyDescent="0.25">
      <c r="A28291"/>
    </row>
    <row r="28292" spans="1:1" ht="13.2" x14ac:dyDescent="0.25">
      <c r="A28292"/>
    </row>
    <row r="28293" spans="1:1" ht="13.2" x14ac:dyDescent="0.25">
      <c r="A28293"/>
    </row>
    <row r="28294" spans="1:1" ht="13.2" x14ac:dyDescent="0.25">
      <c r="A28294"/>
    </row>
    <row r="28295" spans="1:1" ht="13.2" x14ac:dyDescent="0.25">
      <c r="A28295"/>
    </row>
    <row r="28296" spans="1:1" ht="13.2" x14ac:dyDescent="0.25">
      <c r="A28296"/>
    </row>
    <row r="28297" spans="1:1" ht="13.2" x14ac:dyDescent="0.25">
      <c r="A28297"/>
    </row>
    <row r="28298" spans="1:1" ht="13.2" x14ac:dyDescent="0.25">
      <c r="A28298"/>
    </row>
    <row r="28299" spans="1:1" ht="13.2" x14ac:dyDescent="0.25">
      <c r="A28299"/>
    </row>
    <row r="28300" spans="1:1" ht="13.2" x14ac:dyDescent="0.25">
      <c r="A28300"/>
    </row>
    <row r="28301" spans="1:1" ht="13.2" x14ac:dyDescent="0.25">
      <c r="A28301"/>
    </row>
    <row r="28302" spans="1:1" ht="13.2" x14ac:dyDescent="0.25">
      <c r="A28302"/>
    </row>
    <row r="28303" spans="1:1" ht="13.2" x14ac:dyDescent="0.25">
      <c r="A28303"/>
    </row>
    <row r="28304" spans="1:1" ht="13.2" x14ac:dyDescent="0.25">
      <c r="A28304"/>
    </row>
    <row r="28305" spans="1:1" ht="13.2" x14ac:dyDescent="0.25">
      <c r="A28305"/>
    </row>
    <row r="28306" spans="1:1" ht="13.2" x14ac:dyDescent="0.25">
      <c r="A28306"/>
    </row>
    <row r="28307" spans="1:1" ht="13.2" x14ac:dyDescent="0.25">
      <c r="A28307"/>
    </row>
    <row r="28308" spans="1:1" ht="13.2" x14ac:dyDescent="0.25">
      <c r="A28308"/>
    </row>
    <row r="28309" spans="1:1" ht="13.2" x14ac:dyDescent="0.25">
      <c r="A28309"/>
    </row>
    <row r="28310" spans="1:1" ht="13.2" x14ac:dyDescent="0.25">
      <c r="A28310"/>
    </row>
    <row r="28311" spans="1:1" ht="13.2" x14ac:dyDescent="0.25">
      <c r="A28311"/>
    </row>
    <row r="28312" spans="1:1" ht="13.2" x14ac:dyDescent="0.25">
      <c r="A28312"/>
    </row>
    <row r="28313" spans="1:1" ht="13.2" x14ac:dyDescent="0.25">
      <c r="A28313"/>
    </row>
    <row r="28314" spans="1:1" ht="13.2" x14ac:dyDescent="0.25">
      <c r="A28314"/>
    </row>
    <row r="28315" spans="1:1" ht="13.2" x14ac:dyDescent="0.25">
      <c r="A28315"/>
    </row>
    <row r="28316" spans="1:1" ht="13.2" x14ac:dyDescent="0.25">
      <c r="A28316"/>
    </row>
    <row r="28317" spans="1:1" ht="13.2" x14ac:dyDescent="0.25">
      <c r="A28317"/>
    </row>
    <row r="28318" spans="1:1" ht="13.2" x14ac:dyDescent="0.25">
      <c r="A28318"/>
    </row>
    <row r="28319" spans="1:1" ht="13.2" x14ac:dyDescent="0.25">
      <c r="A28319"/>
    </row>
    <row r="28320" spans="1:1" ht="13.2" x14ac:dyDescent="0.25">
      <c r="A28320"/>
    </row>
    <row r="28321" spans="1:1" ht="13.2" x14ac:dyDescent="0.25">
      <c r="A28321"/>
    </row>
    <row r="28322" spans="1:1" ht="13.2" x14ac:dyDescent="0.25">
      <c r="A28322"/>
    </row>
    <row r="28323" spans="1:1" ht="13.2" x14ac:dyDescent="0.25">
      <c r="A28323"/>
    </row>
    <row r="28324" spans="1:1" ht="13.2" x14ac:dyDescent="0.25">
      <c r="A28324"/>
    </row>
    <row r="28325" spans="1:1" ht="13.2" x14ac:dyDescent="0.25">
      <c r="A28325"/>
    </row>
    <row r="28326" spans="1:1" ht="13.2" x14ac:dyDescent="0.25">
      <c r="A28326"/>
    </row>
    <row r="28327" spans="1:1" ht="13.2" x14ac:dyDescent="0.25">
      <c r="A28327"/>
    </row>
    <row r="28328" spans="1:1" ht="13.2" x14ac:dyDescent="0.25">
      <c r="A28328"/>
    </row>
    <row r="28329" spans="1:1" ht="13.2" x14ac:dyDescent="0.25">
      <c r="A28329"/>
    </row>
    <row r="28330" spans="1:1" ht="13.2" x14ac:dyDescent="0.25">
      <c r="A28330"/>
    </row>
    <row r="28331" spans="1:1" ht="13.2" x14ac:dyDescent="0.25">
      <c r="A28331"/>
    </row>
    <row r="28332" spans="1:1" ht="13.2" x14ac:dyDescent="0.25">
      <c r="A28332"/>
    </row>
    <row r="28333" spans="1:1" ht="13.2" x14ac:dyDescent="0.25">
      <c r="A28333"/>
    </row>
    <row r="28334" spans="1:1" ht="13.2" x14ac:dyDescent="0.25">
      <c r="A28334"/>
    </row>
    <row r="28335" spans="1:1" ht="13.2" x14ac:dyDescent="0.25">
      <c r="A28335"/>
    </row>
    <row r="28336" spans="1:1" ht="13.2" x14ac:dyDescent="0.25">
      <c r="A28336"/>
    </row>
    <row r="28337" spans="1:1" ht="13.2" x14ac:dyDescent="0.25">
      <c r="A28337"/>
    </row>
    <row r="28338" spans="1:1" ht="13.2" x14ac:dyDescent="0.25">
      <c r="A28338"/>
    </row>
    <row r="28339" spans="1:1" ht="13.2" x14ac:dyDescent="0.25">
      <c r="A28339"/>
    </row>
    <row r="28340" spans="1:1" ht="13.2" x14ac:dyDescent="0.25">
      <c r="A28340"/>
    </row>
    <row r="28341" spans="1:1" ht="13.2" x14ac:dyDescent="0.25">
      <c r="A28341"/>
    </row>
    <row r="28342" spans="1:1" ht="13.2" x14ac:dyDescent="0.25">
      <c r="A28342"/>
    </row>
    <row r="28343" spans="1:1" ht="13.2" x14ac:dyDescent="0.25">
      <c r="A28343"/>
    </row>
    <row r="28344" spans="1:1" ht="13.2" x14ac:dyDescent="0.25">
      <c r="A28344"/>
    </row>
    <row r="28345" spans="1:1" ht="13.2" x14ac:dyDescent="0.25">
      <c r="A28345"/>
    </row>
    <row r="28346" spans="1:1" ht="13.2" x14ac:dyDescent="0.25">
      <c r="A28346"/>
    </row>
    <row r="28347" spans="1:1" ht="13.2" x14ac:dyDescent="0.25">
      <c r="A28347"/>
    </row>
    <row r="28348" spans="1:1" ht="13.2" x14ac:dyDescent="0.25">
      <c r="A28348"/>
    </row>
    <row r="28349" spans="1:1" ht="13.2" x14ac:dyDescent="0.25">
      <c r="A28349"/>
    </row>
    <row r="28350" spans="1:1" ht="13.2" x14ac:dyDescent="0.25">
      <c r="A28350"/>
    </row>
    <row r="28351" spans="1:1" ht="13.2" x14ac:dyDescent="0.25">
      <c r="A28351"/>
    </row>
    <row r="28352" spans="1:1" ht="13.2" x14ac:dyDescent="0.25">
      <c r="A28352"/>
    </row>
    <row r="28353" spans="1:1" ht="13.2" x14ac:dyDescent="0.25">
      <c r="A28353"/>
    </row>
    <row r="28354" spans="1:1" ht="13.2" x14ac:dyDescent="0.25">
      <c r="A28354"/>
    </row>
    <row r="28355" spans="1:1" ht="13.2" x14ac:dyDescent="0.25">
      <c r="A28355"/>
    </row>
    <row r="28356" spans="1:1" ht="13.2" x14ac:dyDescent="0.25">
      <c r="A28356"/>
    </row>
    <row r="28357" spans="1:1" ht="13.2" x14ac:dyDescent="0.25">
      <c r="A28357"/>
    </row>
    <row r="28358" spans="1:1" ht="13.2" x14ac:dyDescent="0.25">
      <c r="A28358"/>
    </row>
    <row r="28359" spans="1:1" ht="13.2" x14ac:dyDescent="0.25">
      <c r="A28359"/>
    </row>
    <row r="28360" spans="1:1" ht="13.2" x14ac:dyDescent="0.25">
      <c r="A28360"/>
    </row>
    <row r="28361" spans="1:1" ht="13.2" x14ac:dyDescent="0.25">
      <c r="A28361"/>
    </row>
    <row r="28362" spans="1:1" ht="13.2" x14ac:dyDescent="0.25">
      <c r="A28362"/>
    </row>
    <row r="28363" spans="1:1" ht="13.2" x14ac:dyDescent="0.25">
      <c r="A28363"/>
    </row>
    <row r="28364" spans="1:1" ht="13.2" x14ac:dyDescent="0.25">
      <c r="A28364"/>
    </row>
    <row r="28365" spans="1:1" ht="13.2" x14ac:dyDescent="0.25">
      <c r="A28365"/>
    </row>
    <row r="28366" spans="1:1" ht="13.2" x14ac:dyDescent="0.25">
      <c r="A28366"/>
    </row>
    <row r="28367" spans="1:1" ht="13.2" x14ac:dyDescent="0.25">
      <c r="A28367"/>
    </row>
    <row r="28368" spans="1:1" ht="13.2" x14ac:dyDescent="0.25">
      <c r="A28368"/>
    </row>
    <row r="28369" spans="1:1" ht="13.2" x14ac:dyDescent="0.25">
      <c r="A28369"/>
    </row>
    <row r="28370" spans="1:1" ht="13.2" x14ac:dyDescent="0.25">
      <c r="A28370"/>
    </row>
    <row r="28371" spans="1:1" ht="13.2" x14ac:dyDescent="0.25">
      <c r="A28371"/>
    </row>
    <row r="28372" spans="1:1" ht="13.2" x14ac:dyDescent="0.25">
      <c r="A28372"/>
    </row>
    <row r="28373" spans="1:1" ht="13.2" x14ac:dyDescent="0.25">
      <c r="A28373"/>
    </row>
    <row r="28374" spans="1:1" ht="13.2" x14ac:dyDescent="0.25">
      <c r="A28374"/>
    </row>
    <row r="28375" spans="1:1" ht="13.2" x14ac:dyDescent="0.25">
      <c r="A28375"/>
    </row>
    <row r="28376" spans="1:1" ht="13.2" x14ac:dyDescent="0.25">
      <c r="A28376"/>
    </row>
    <row r="28377" spans="1:1" ht="13.2" x14ac:dyDescent="0.25">
      <c r="A28377"/>
    </row>
    <row r="28378" spans="1:1" ht="13.2" x14ac:dyDescent="0.25">
      <c r="A28378"/>
    </row>
    <row r="28379" spans="1:1" ht="13.2" x14ac:dyDescent="0.25">
      <c r="A28379"/>
    </row>
    <row r="28380" spans="1:1" ht="13.2" x14ac:dyDescent="0.25">
      <c r="A28380"/>
    </row>
    <row r="28381" spans="1:1" ht="13.2" x14ac:dyDescent="0.25">
      <c r="A28381"/>
    </row>
    <row r="28382" spans="1:1" ht="13.2" x14ac:dyDescent="0.25">
      <c r="A28382"/>
    </row>
    <row r="28383" spans="1:1" ht="13.2" x14ac:dyDescent="0.25">
      <c r="A28383"/>
    </row>
    <row r="28384" spans="1:1" ht="13.2" x14ac:dyDescent="0.25">
      <c r="A28384"/>
    </row>
    <row r="28385" spans="1:1" ht="13.2" x14ac:dyDescent="0.25">
      <c r="A28385"/>
    </row>
    <row r="28386" spans="1:1" ht="13.2" x14ac:dyDescent="0.25">
      <c r="A28386"/>
    </row>
    <row r="28387" spans="1:1" ht="13.2" x14ac:dyDescent="0.25">
      <c r="A28387"/>
    </row>
    <row r="28388" spans="1:1" ht="13.2" x14ac:dyDescent="0.25">
      <c r="A28388"/>
    </row>
    <row r="28389" spans="1:1" ht="13.2" x14ac:dyDescent="0.25">
      <c r="A28389"/>
    </row>
    <row r="28390" spans="1:1" ht="13.2" x14ac:dyDescent="0.25">
      <c r="A28390"/>
    </row>
    <row r="28391" spans="1:1" ht="13.2" x14ac:dyDescent="0.25">
      <c r="A28391"/>
    </row>
    <row r="28392" spans="1:1" ht="13.2" x14ac:dyDescent="0.25">
      <c r="A28392"/>
    </row>
    <row r="28393" spans="1:1" ht="13.2" x14ac:dyDescent="0.25">
      <c r="A28393"/>
    </row>
    <row r="28394" spans="1:1" ht="13.2" x14ac:dyDescent="0.25">
      <c r="A28394"/>
    </row>
    <row r="28395" spans="1:1" ht="13.2" x14ac:dyDescent="0.25">
      <c r="A28395"/>
    </row>
    <row r="28396" spans="1:1" ht="13.2" x14ac:dyDescent="0.25">
      <c r="A28396"/>
    </row>
    <row r="28397" spans="1:1" ht="13.2" x14ac:dyDescent="0.25">
      <c r="A28397"/>
    </row>
    <row r="28398" spans="1:1" ht="13.2" x14ac:dyDescent="0.25">
      <c r="A28398"/>
    </row>
    <row r="28399" spans="1:1" ht="13.2" x14ac:dyDescent="0.25">
      <c r="A28399"/>
    </row>
    <row r="28400" spans="1:1" ht="13.2" x14ac:dyDescent="0.25">
      <c r="A28400"/>
    </row>
    <row r="28401" spans="1:1" ht="13.2" x14ac:dyDescent="0.25">
      <c r="A28401"/>
    </row>
    <row r="28402" spans="1:1" ht="13.2" x14ac:dyDescent="0.25">
      <c r="A28402"/>
    </row>
    <row r="28403" spans="1:1" ht="13.2" x14ac:dyDescent="0.25">
      <c r="A28403"/>
    </row>
    <row r="28404" spans="1:1" ht="13.2" x14ac:dyDescent="0.25">
      <c r="A28404"/>
    </row>
    <row r="28405" spans="1:1" ht="13.2" x14ac:dyDescent="0.25">
      <c r="A28405"/>
    </row>
    <row r="28406" spans="1:1" ht="13.2" x14ac:dyDescent="0.25">
      <c r="A28406"/>
    </row>
    <row r="28407" spans="1:1" ht="13.2" x14ac:dyDescent="0.25">
      <c r="A28407"/>
    </row>
    <row r="28408" spans="1:1" ht="13.2" x14ac:dyDescent="0.25">
      <c r="A28408"/>
    </row>
    <row r="28409" spans="1:1" ht="13.2" x14ac:dyDescent="0.25">
      <c r="A28409"/>
    </row>
    <row r="28410" spans="1:1" ht="13.2" x14ac:dyDescent="0.25">
      <c r="A28410"/>
    </row>
    <row r="28411" spans="1:1" ht="13.2" x14ac:dyDescent="0.25">
      <c r="A28411"/>
    </row>
    <row r="28412" spans="1:1" ht="13.2" x14ac:dyDescent="0.25">
      <c r="A28412"/>
    </row>
    <row r="28413" spans="1:1" ht="13.2" x14ac:dyDescent="0.25">
      <c r="A28413"/>
    </row>
    <row r="28414" spans="1:1" ht="13.2" x14ac:dyDescent="0.25">
      <c r="A28414"/>
    </row>
    <row r="28415" spans="1:1" ht="13.2" x14ac:dyDescent="0.25">
      <c r="A28415"/>
    </row>
    <row r="28416" spans="1:1" ht="13.2" x14ac:dyDescent="0.25">
      <c r="A28416"/>
    </row>
    <row r="28417" spans="1:1" ht="13.2" x14ac:dyDescent="0.25">
      <c r="A28417"/>
    </row>
    <row r="28418" spans="1:1" ht="13.2" x14ac:dyDescent="0.25">
      <c r="A28418"/>
    </row>
    <row r="28419" spans="1:1" ht="13.2" x14ac:dyDescent="0.25">
      <c r="A28419"/>
    </row>
    <row r="28420" spans="1:1" ht="13.2" x14ac:dyDescent="0.25">
      <c r="A28420"/>
    </row>
    <row r="28421" spans="1:1" ht="13.2" x14ac:dyDescent="0.25">
      <c r="A28421"/>
    </row>
    <row r="28422" spans="1:1" ht="13.2" x14ac:dyDescent="0.25">
      <c r="A28422"/>
    </row>
    <row r="28423" spans="1:1" ht="13.2" x14ac:dyDescent="0.25">
      <c r="A28423"/>
    </row>
    <row r="28424" spans="1:1" ht="13.2" x14ac:dyDescent="0.25">
      <c r="A28424"/>
    </row>
    <row r="28425" spans="1:1" ht="13.2" x14ac:dyDescent="0.25">
      <c r="A28425"/>
    </row>
    <row r="28426" spans="1:1" ht="13.2" x14ac:dyDescent="0.25">
      <c r="A28426"/>
    </row>
    <row r="28427" spans="1:1" ht="13.2" x14ac:dyDescent="0.25">
      <c r="A28427"/>
    </row>
    <row r="28428" spans="1:1" ht="13.2" x14ac:dyDescent="0.25">
      <c r="A28428"/>
    </row>
    <row r="28429" spans="1:1" ht="13.2" x14ac:dyDescent="0.25">
      <c r="A28429"/>
    </row>
    <row r="28430" spans="1:1" ht="13.2" x14ac:dyDescent="0.25">
      <c r="A28430"/>
    </row>
    <row r="28431" spans="1:1" ht="13.2" x14ac:dyDescent="0.25">
      <c r="A28431"/>
    </row>
    <row r="28432" spans="1:1" ht="13.2" x14ac:dyDescent="0.25">
      <c r="A28432"/>
    </row>
    <row r="28433" spans="1:1" ht="13.2" x14ac:dyDescent="0.25">
      <c r="A28433"/>
    </row>
    <row r="28434" spans="1:1" ht="13.2" x14ac:dyDescent="0.25">
      <c r="A28434"/>
    </row>
    <row r="28435" spans="1:1" ht="13.2" x14ac:dyDescent="0.25">
      <c r="A28435"/>
    </row>
    <row r="28436" spans="1:1" ht="13.2" x14ac:dyDescent="0.25">
      <c r="A28436"/>
    </row>
    <row r="28437" spans="1:1" ht="13.2" x14ac:dyDescent="0.25">
      <c r="A28437"/>
    </row>
    <row r="28438" spans="1:1" ht="13.2" x14ac:dyDescent="0.25">
      <c r="A28438"/>
    </row>
    <row r="28439" spans="1:1" ht="13.2" x14ac:dyDescent="0.25">
      <c r="A28439"/>
    </row>
    <row r="28440" spans="1:1" ht="13.2" x14ac:dyDescent="0.25">
      <c r="A28440"/>
    </row>
    <row r="28441" spans="1:1" ht="13.2" x14ac:dyDescent="0.25">
      <c r="A28441"/>
    </row>
    <row r="28442" spans="1:1" ht="13.2" x14ac:dyDescent="0.25">
      <c r="A28442"/>
    </row>
    <row r="28443" spans="1:1" ht="13.2" x14ac:dyDescent="0.25">
      <c r="A28443"/>
    </row>
    <row r="28444" spans="1:1" ht="13.2" x14ac:dyDescent="0.25">
      <c r="A28444"/>
    </row>
    <row r="28445" spans="1:1" ht="13.2" x14ac:dyDescent="0.25">
      <c r="A28445"/>
    </row>
    <row r="28446" spans="1:1" ht="13.2" x14ac:dyDescent="0.25">
      <c r="A28446"/>
    </row>
    <row r="28447" spans="1:1" ht="13.2" x14ac:dyDescent="0.25">
      <c r="A28447"/>
    </row>
    <row r="28448" spans="1:1" ht="13.2" x14ac:dyDescent="0.25">
      <c r="A28448"/>
    </row>
    <row r="28449" spans="1:1" ht="13.2" x14ac:dyDescent="0.25">
      <c r="A28449"/>
    </row>
    <row r="28450" spans="1:1" ht="13.2" x14ac:dyDescent="0.25">
      <c r="A28450"/>
    </row>
    <row r="28451" spans="1:1" ht="13.2" x14ac:dyDescent="0.25">
      <c r="A28451"/>
    </row>
    <row r="28452" spans="1:1" ht="13.2" x14ac:dyDescent="0.25">
      <c r="A28452"/>
    </row>
    <row r="28453" spans="1:1" ht="13.2" x14ac:dyDescent="0.25">
      <c r="A28453"/>
    </row>
    <row r="28454" spans="1:1" ht="13.2" x14ac:dyDescent="0.25">
      <c r="A28454"/>
    </row>
    <row r="28455" spans="1:1" ht="13.2" x14ac:dyDescent="0.25">
      <c r="A28455"/>
    </row>
    <row r="28456" spans="1:1" ht="13.2" x14ac:dyDescent="0.25">
      <c r="A28456"/>
    </row>
    <row r="28457" spans="1:1" ht="13.2" x14ac:dyDescent="0.25">
      <c r="A28457"/>
    </row>
    <row r="28458" spans="1:1" ht="13.2" x14ac:dyDescent="0.25">
      <c r="A28458"/>
    </row>
    <row r="28459" spans="1:1" ht="13.2" x14ac:dyDescent="0.25">
      <c r="A28459"/>
    </row>
    <row r="28460" spans="1:1" ht="13.2" x14ac:dyDescent="0.25">
      <c r="A28460"/>
    </row>
    <row r="28461" spans="1:1" ht="13.2" x14ac:dyDescent="0.25">
      <c r="A28461"/>
    </row>
    <row r="28462" spans="1:1" ht="13.2" x14ac:dyDescent="0.25">
      <c r="A28462"/>
    </row>
    <row r="28463" spans="1:1" ht="13.2" x14ac:dyDescent="0.25">
      <c r="A28463"/>
    </row>
    <row r="28464" spans="1:1" ht="13.2" x14ac:dyDescent="0.25">
      <c r="A28464"/>
    </row>
    <row r="28465" spans="1:1" ht="13.2" x14ac:dyDescent="0.25">
      <c r="A28465"/>
    </row>
    <row r="28466" spans="1:1" ht="13.2" x14ac:dyDescent="0.25">
      <c r="A28466"/>
    </row>
    <row r="28467" spans="1:1" ht="13.2" x14ac:dyDescent="0.25">
      <c r="A28467"/>
    </row>
    <row r="28468" spans="1:1" ht="13.2" x14ac:dyDescent="0.25">
      <c r="A28468"/>
    </row>
    <row r="28469" spans="1:1" ht="13.2" x14ac:dyDescent="0.25">
      <c r="A28469"/>
    </row>
    <row r="28470" spans="1:1" ht="13.2" x14ac:dyDescent="0.25">
      <c r="A28470"/>
    </row>
    <row r="28471" spans="1:1" ht="13.2" x14ac:dyDescent="0.25">
      <c r="A28471"/>
    </row>
    <row r="28472" spans="1:1" ht="13.2" x14ac:dyDescent="0.25">
      <c r="A28472"/>
    </row>
    <row r="28473" spans="1:1" ht="13.2" x14ac:dyDescent="0.25">
      <c r="A28473"/>
    </row>
    <row r="28474" spans="1:1" ht="13.2" x14ac:dyDescent="0.25">
      <c r="A28474"/>
    </row>
    <row r="28475" spans="1:1" ht="13.2" x14ac:dyDescent="0.25">
      <c r="A28475"/>
    </row>
    <row r="28476" spans="1:1" ht="13.2" x14ac:dyDescent="0.25">
      <c r="A28476"/>
    </row>
    <row r="28477" spans="1:1" ht="13.2" x14ac:dyDescent="0.25">
      <c r="A28477"/>
    </row>
    <row r="28478" spans="1:1" ht="13.2" x14ac:dyDescent="0.25">
      <c r="A28478"/>
    </row>
    <row r="28479" spans="1:1" ht="13.2" x14ac:dyDescent="0.25">
      <c r="A28479"/>
    </row>
    <row r="28480" spans="1:1" ht="13.2" x14ac:dyDescent="0.25">
      <c r="A28480"/>
    </row>
    <row r="28481" spans="1:1" ht="13.2" x14ac:dyDescent="0.25">
      <c r="A28481"/>
    </row>
    <row r="28482" spans="1:1" ht="13.2" x14ac:dyDescent="0.25">
      <c r="A28482"/>
    </row>
    <row r="28483" spans="1:1" ht="13.2" x14ac:dyDescent="0.25">
      <c r="A28483"/>
    </row>
    <row r="28484" spans="1:1" ht="13.2" x14ac:dyDescent="0.25">
      <c r="A28484"/>
    </row>
    <row r="28485" spans="1:1" ht="13.2" x14ac:dyDescent="0.25">
      <c r="A28485"/>
    </row>
    <row r="28486" spans="1:1" ht="13.2" x14ac:dyDescent="0.25">
      <c r="A28486"/>
    </row>
    <row r="28487" spans="1:1" ht="13.2" x14ac:dyDescent="0.25">
      <c r="A28487"/>
    </row>
    <row r="28488" spans="1:1" ht="13.2" x14ac:dyDescent="0.25">
      <c r="A28488"/>
    </row>
    <row r="28489" spans="1:1" ht="13.2" x14ac:dyDescent="0.25">
      <c r="A28489"/>
    </row>
    <row r="28490" spans="1:1" ht="13.2" x14ac:dyDescent="0.25">
      <c r="A28490"/>
    </row>
    <row r="28491" spans="1:1" ht="13.2" x14ac:dyDescent="0.25">
      <c r="A28491"/>
    </row>
    <row r="28492" spans="1:1" ht="13.2" x14ac:dyDescent="0.25">
      <c r="A28492"/>
    </row>
    <row r="28493" spans="1:1" ht="13.2" x14ac:dyDescent="0.25">
      <c r="A28493"/>
    </row>
    <row r="28494" spans="1:1" ht="13.2" x14ac:dyDescent="0.25">
      <c r="A28494"/>
    </row>
    <row r="28495" spans="1:1" ht="13.2" x14ac:dyDescent="0.25">
      <c r="A28495"/>
    </row>
    <row r="28496" spans="1:1" ht="13.2" x14ac:dyDescent="0.25">
      <c r="A28496"/>
    </row>
    <row r="28497" spans="1:1" ht="13.2" x14ac:dyDescent="0.25">
      <c r="A28497"/>
    </row>
    <row r="28498" spans="1:1" ht="13.2" x14ac:dyDescent="0.25">
      <c r="A28498"/>
    </row>
    <row r="28499" spans="1:1" ht="13.2" x14ac:dyDescent="0.25">
      <c r="A28499"/>
    </row>
    <row r="28500" spans="1:1" ht="13.2" x14ac:dyDescent="0.25">
      <c r="A28500"/>
    </row>
    <row r="28501" spans="1:1" ht="13.2" x14ac:dyDescent="0.25">
      <c r="A28501"/>
    </row>
    <row r="28502" spans="1:1" ht="13.2" x14ac:dyDescent="0.25">
      <c r="A28502"/>
    </row>
    <row r="28503" spans="1:1" ht="13.2" x14ac:dyDescent="0.25">
      <c r="A28503"/>
    </row>
    <row r="28504" spans="1:1" ht="13.2" x14ac:dyDescent="0.25">
      <c r="A28504"/>
    </row>
    <row r="28505" spans="1:1" ht="13.2" x14ac:dyDescent="0.25">
      <c r="A28505"/>
    </row>
    <row r="28506" spans="1:1" ht="13.2" x14ac:dyDescent="0.25">
      <c r="A28506"/>
    </row>
    <row r="28507" spans="1:1" ht="13.2" x14ac:dyDescent="0.25">
      <c r="A28507"/>
    </row>
    <row r="28508" spans="1:1" ht="13.2" x14ac:dyDescent="0.25">
      <c r="A28508"/>
    </row>
    <row r="28509" spans="1:1" ht="13.2" x14ac:dyDescent="0.25">
      <c r="A28509"/>
    </row>
    <row r="28510" spans="1:1" ht="13.2" x14ac:dyDescent="0.25">
      <c r="A28510"/>
    </row>
    <row r="28511" spans="1:1" ht="13.2" x14ac:dyDescent="0.25">
      <c r="A28511"/>
    </row>
    <row r="28512" spans="1:1" ht="13.2" x14ac:dyDescent="0.25">
      <c r="A28512"/>
    </row>
    <row r="28513" spans="1:1" ht="13.2" x14ac:dyDescent="0.25">
      <c r="A28513"/>
    </row>
    <row r="28514" spans="1:1" ht="13.2" x14ac:dyDescent="0.25">
      <c r="A28514"/>
    </row>
    <row r="28515" spans="1:1" ht="13.2" x14ac:dyDescent="0.25">
      <c r="A28515"/>
    </row>
    <row r="28516" spans="1:1" ht="13.2" x14ac:dyDescent="0.25">
      <c r="A28516"/>
    </row>
    <row r="28517" spans="1:1" ht="13.2" x14ac:dyDescent="0.25">
      <c r="A28517"/>
    </row>
    <row r="28518" spans="1:1" ht="13.2" x14ac:dyDescent="0.25">
      <c r="A28518"/>
    </row>
    <row r="28519" spans="1:1" ht="13.2" x14ac:dyDescent="0.25">
      <c r="A28519"/>
    </row>
    <row r="28520" spans="1:1" ht="13.2" x14ac:dyDescent="0.25">
      <c r="A28520"/>
    </row>
    <row r="28521" spans="1:1" ht="13.2" x14ac:dyDescent="0.25">
      <c r="A28521"/>
    </row>
    <row r="28522" spans="1:1" ht="13.2" x14ac:dyDescent="0.25">
      <c r="A28522"/>
    </row>
    <row r="28523" spans="1:1" ht="13.2" x14ac:dyDescent="0.25">
      <c r="A28523"/>
    </row>
    <row r="28524" spans="1:1" ht="13.2" x14ac:dyDescent="0.25">
      <c r="A28524"/>
    </row>
    <row r="28525" spans="1:1" ht="13.2" x14ac:dyDescent="0.25">
      <c r="A28525"/>
    </row>
    <row r="28526" spans="1:1" ht="13.2" x14ac:dyDescent="0.25">
      <c r="A28526"/>
    </row>
    <row r="28527" spans="1:1" ht="13.2" x14ac:dyDescent="0.25">
      <c r="A28527"/>
    </row>
    <row r="28528" spans="1:1" ht="13.2" x14ac:dyDescent="0.25">
      <c r="A28528"/>
    </row>
    <row r="28529" spans="1:1" ht="13.2" x14ac:dyDescent="0.25">
      <c r="A28529"/>
    </row>
    <row r="28530" spans="1:1" ht="13.2" x14ac:dyDescent="0.25">
      <c r="A28530"/>
    </row>
    <row r="28531" spans="1:1" ht="13.2" x14ac:dyDescent="0.25">
      <c r="A28531"/>
    </row>
    <row r="28532" spans="1:1" ht="13.2" x14ac:dyDescent="0.25">
      <c r="A28532"/>
    </row>
    <row r="28533" spans="1:1" ht="13.2" x14ac:dyDescent="0.25">
      <c r="A28533"/>
    </row>
    <row r="28534" spans="1:1" ht="13.2" x14ac:dyDescent="0.25">
      <c r="A28534"/>
    </row>
    <row r="28535" spans="1:1" ht="13.2" x14ac:dyDescent="0.25">
      <c r="A28535"/>
    </row>
    <row r="28536" spans="1:1" ht="13.2" x14ac:dyDescent="0.25">
      <c r="A28536"/>
    </row>
    <row r="28537" spans="1:1" ht="13.2" x14ac:dyDescent="0.25">
      <c r="A28537"/>
    </row>
    <row r="28538" spans="1:1" ht="13.2" x14ac:dyDescent="0.25">
      <c r="A28538"/>
    </row>
    <row r="28539" spans="1:1" ht="13.2" x14ac:dyDescent="0.25">
      <c r="A28539"/>
    </row>
    <row r="28540" spans="1:1" ht="13.2" x14ac:dyDescent="0.25">
      <c r="A28540"/>
    </row>
    <row r="28541" spans="1:1" ht="13.2" x14ac:dyDescent="0.25">
      <c r="A28541"/>
    </row>
    <row r="28542" spans="1:1" ht="13.2" x14ac:dyDescent="0.25">
      <c r="A28542"/>
    </row>
    <row r="28543" spans="1:1" ht="13.2" x14ac:dyDescent="0.25">
      <c r="A28543"/>
    </row>
    <row r="28544" spans="1:1" ht="13.2" x14ac:dyDescent="0.25">
      <c r="A28544"/>
    </row>
    <row r="28545" spans="1:1" ht="13.2" x14ac:dyDescent="0.25">
      <c r="A28545"/>
    </row>
    <row r="28546" spans="1:1" ht="13.2" x14ac:dyDescent="0.25">
      <c r="A28546"/>
    </row>
    <row r="28547" spans="1:1" ht="13.2" x14ac:dyDescent="0.25">
      <c r="A28547"/>
    </row>
    <row r="28548" spans="1:1" ht="13.2" x14ac:dyDescent="0.25">
      <c r="A28548"/>
    </row>
    <row r="28549" spans="1:1" ht="13.2" x14ac:dyDescent="0.25">
      <c r="A28549"/>
    </row>
    <row r="28550" spans="1:1" ht="13.2" x14ac:dyDescent="0.25">
      <c r="A28550"/>
    </row>
    <row r="28551" spans="1:1" ht="13.2" x14ac:dyDescent="0.25">
      <c r="A28551"/>
    </row>
    <row r="28552" spans="1:1" ht="13.2" x14ac:dyDescent="0.25">
      <c r="A28552"/>
    </row>
    <row r="28553" spans="1:1" ht="13.2" x14ac:dyDescent="0.25">
      <c r="A28553"/>
    </row>
    <row r="28554" spans="1:1" ht="13.2" x14ac:dyDescent="0.25">
      <c r="A28554"/>
    </row>
    <row r="28555" spans="1:1" ht="13.2" x14ac:dyDescent="0.25">
      <c r="A28555"/>
    </row>
    <row r="28556" spans="1:1" ht="13.2" x14ac:dyDescent="0.25">
      <c r="A28556"/>
    </row>
    <row r="28557" spans="1:1" ht="13.2" x14ac:dyDescent="0.25">
      <c r="A28557"/>
    </row>
    <row r="28558" spans="1:1" ht="13.2" x14ac:dyDescent="0.25">
      <c r="A28558"/>
    </row>
    <row r="28559" spans="1:1" ht="13.2" x14ac:dyDescent="0.25">
      <c r="A28559"/>
    </row>
    <row r="28560" spans="1:1" ht="13.2" x14ac:dyDescent="0.25">
      <c r="A28560"/>
    </row>
    <row r="28561" spans="1:1" ht="13.2" x14ac:dyDescent="0.25">
      <c r="A28561"/>
    </row>
    <row r="28562" spans="1:1" ht="13.2" x14ac:dyDescent="0.25">
      <c r="A28562"/>
    </row>
    <row r="28563" spans="1:1" ht="13.2" x14ac:dyDescent="0.25">
      <c r="A28563"/>
    </row>
    <row r="28564" spans="1:1" ht="13.2" x14ac:dyDescent="0.25">
      <c r="A28564"/>
    </row>
    <row r="28565" spans="1:1" ht="13.2" x14ac:dyDescent="0.25">
      <c r="A28565"/>
    </row>
    <row r="28566" spans="1:1" ht="13.2" x14ac:dyDescent="0.25">
      <c r="A28566"/>
    </row>
    <row r="28567" spans="1:1" ht="13.2" x14ac:dyDescent="0.25">
      <c r="A28567"/>
    </row>
    <row r="28568" spans="1:1" ht="13.2" x14ac:dyDescent="0.25">
      <c r="A28568"/>
    </row>
    <row r="28569" spans="1:1" ht="13.2" x14ac:dyDescent="0.25">
      <c r="A28569"/>
    </row>
    <row r="28570" spans="1:1" ht="13.2" x14ac:dyDescent="0.25">
      <c r="A28570"/>
    </row>
    <row r="28571" spans="1:1" ht="13.2" x14ac:dyDescent="0.25">
      <c r="A28571"/>
    </row>
    <row r="28572" spans="1:1" ht="13.2" x14ac:dyDescent="0.25">
      <c r="A28572"/>
    </row>
    <row r="28573" spans="1:1" ht="13.2" x14ac:dyDescent="0.25">
      <c r="A28573"/>
    </row>
    <row r="28574" spans="1:1" ht="13.2" x14ac:dyDescent="0.25">
      <c r="A28574"/>
    </row>
    <row r="28575" spans="1:1" ht="13.2" x14ac:dyDescent="0.25">
      <c r="A28575"/>
    </row>
    <row r="28576" spans="1:1" ht="13.2" x14ac:dyDescent="0.25">
      <c r="A28576"/>
    </row>
    <row r="28577" spans="1:1" ht="13.2" x14ac:dyDescent="0.25">
      <c r="A28577"/>
    </row>
    <row r="28578" spans="1:1" ht="13.2" x14ac:dyDescent="0.25">
      <c r="A28578"/>
    </row>
    <row r="28579" spans="1:1" ht="13.2" x14ac:dyDescent="0.25">
      <c r="A28579"/>
    </row>
    <row r="28580" spans="1:1" ht="13.2" x14ac:dyDescent="0.25">
      <c r="A28580"/>
    </row>
    <row r="28581" spans="1:1" ht="13.2" x14ac:dyDescent="0.25">
      <c r="A28581"/>
    </row>
    <row r="28582" spans="1:1" ht="13.2" x14ac:dyDescent="0.25">
      <c r="A28582"/>
    </row>
    <row r="28583" spans="1:1" ht="13.2" x14ac:dyDescent="0.25">
      <c r="A28583"/>
    </row>
    <row r="28584" spans="1:1" ht="13.2" x14ac:dyDescent="0.25">
      <c r="A28584"/>
    </row>
    <row r="28585" spans="1:1" ht="13.2" x14ac:dyDescent="0.25">
      <c r="A28585"/>
    </row>
    <row r="28586" spans="1:1" ht="13.2" x14ac:dyDescent="0.25">
      <c r="A28586"/>
    </row>
    <row r="28587" spans="1:1" ht="13.2" x14ac:dyDescent="0.25">
      <c r="A28587"/>
    </row>
    <row r="28588" spans="1:1" ht="13.2" x14ac:dyDescent="0.25">
      <c r="A28588"/>
    </row>
    <row r="28589" spans="1:1" ht="13.2" x14ac:dyDescent="0.25">
      <c r="A28589"/>
    </row>
    <row r="28590" spans="1:1" ht="13.2" x14ac:dyDescent="0.25">
      <c r="A28590"/>
    </row>
    <row r="28591" spans="1:1" ht="13.2" x14ac:dyDescent="0.25">
      <c r="A28591"/>
    </row>
    <row r="28592" spans="1:1" ht="13.2" x14ac:dyDescent="0.25">
      <c r="A28592"/>
    </row>
    <row r="28593" spans="1:1" ht="13.2" x14ac:dyDescent="0.25">
      <c r="A28593"/>
    </row>
    <row r="28594" spans="1:1" ht="13.2" x14ac:dyDescent="0.25">
      <c r="A28594"/>
    </row>
    <row r="28595" spans="1:1" ht="13.2" x14ac:dyDescent="0.25">
      <c r="A28595"/>
    </row>
    <row r="28596" spans="1:1" ht="13.2" x14ac:dyDescent="0.25">
      <c r="A28596"/>
    </row>
    <row r="28597" spans="1:1" ht="13.2" x14ac:dyDescent="0.25">
      <c r="A28597"/>
    </row>
    <row r="28598" spans="1:1" ht="13.2" x14ac:dyDescent="0.25">
      <c r="A28598"/>
    </row>
    <row r="28599" spans="1:1" ht="13.2" x14ac:dyDescent="0.25">
      <c r="A28599"/>
    </row>
    <row r="28600" spans="1:1" ht="13.2" x14ac:dyDescent="0.25">
      <c r="A28600"/>
    </row>
    <row r="28601" spans="1:1" ht="13.2" x14ac:dyDescent="0.25">
      <c r="A28601"/>
    </row>
    <row r="28602" spans="1:1" ht="13.2" x14ac:dyDescent="0.25">
      <c r="A28602"/>
    </row>
    <row r="28603" spans="1:1" ht="13.2" x14ac:dyDescent="0.25">
      <c r="A28603"/>
    </row>
    <row r="28604" spans="1:1" ht="13.2" x14ac:dyDescent="0.25">
      <c r="A28604"/>
    </row>
    <row r="28605" spans="1:1" ht="13.2" x14ac:dyDescent="0.25">
      <c r="A28605"/>
    </row>
    <row r="28606" spans="1:1" ht="13.2" x14ac:dyDescent="0.25">
      <c r="A28606"/>
    </row>
    <row r="28607" spans="1:1" ht="13.2" x14ac:dyDescent="0.25">
      <c r="A28607"/>
    </row>
    <row r="28608" spans="1:1" ht="13.2" x14ac:dyDescent="0.25">
      <c r="A28608"/>
    </row>
    <row r="28609" spans="1:1" ht="13.2" x14ac:dyDescent="0.25">
      <c r="A28609"/>
    </row>
    <row r="28610" spans="1:1" ht="13.2" x14ac:dyDescent="0.25">
      <c r="A28610"/>
    </row>
    <row r="28611" spans="1:1" ht="13.2" x14ac:dyDescent="0.25">
      <c r="A28611"/>
    </row>
    <row r="28612" spans="1:1" ht="13.2" x14ac:dyDescent="0.25">
      <c r="A28612"/>
    </row>
    <row r="28613" spans="1:1" ht="13.2" x14ac:dyDescent="0.25">
      <c r="A28613"/>
    </row>
    <row r="28614" spans="1:1" ht="13.2" x14ac:dyDescent="0.25">
      <c r="A28614"/>
    </row>
    <row r="28615" spans="1:1" ht="13.2" x14ac:dyDescent="0.25">
      <c r="A28615"/>
    </row>
    <row r="28616" spans="1:1" ht="13.2" x14ac:dyDescent="0.25">
      <c r="A28616"/>
    </row>
    <row r="28617" spans="1:1" ht="13.2" x14ac:dyDescent="0.25">
      <c r="A28617"/>
    </row>
    <row r="28618" spans="1:1" ht="13.2" x14ac:dyDescent="0.25">
      <c r="A28618"/>
    </row>
    <row r="28619" spans="1:1" ht="13.2" x14ac:dyDescent="0.25">
      <c r="A28619"/>
    </row>
    <row r="28620" spans="1:1" ht="13.2" x14ac:dyDescent="0.25">
      <c r="A28620"/>
    </row>
    <row r="28621" spans="1:1" ht="13.2" x14ac:dyDescent="0.25">
      <c r="A28621"/>
    </row>
    <row r="28622" spans="1:1" ht="13.2" x14ac:dyDescent="0.25">
      <c r="A28622"/>
    </row>
    <row r="28623" spans="1:1" ht="13.2" x14ac:dyDescent="0.25">
      <c r="A28623"/>
    </row>
    <row r="28624" spans="1:1" ht="13.2" x14ac:dyDescent="0.25">
      <c r="A28624"/>
    </row>
    <row r="28625" spans="1:1" ht="13.2" x14ac:dyDescent="0.25">
      <c r="A28625"/>
    </row>
    <row r="28626" spans="1:1" ht="13.2" x14ac:dyDescent="0.25">
      <c r="A28626"/>
    </row>
    <row r="28627" spans="1:1" ht="13.2" x14ac:dyDescent="0.25">
      <c r="A28627"/>
    </row>
    <row r="28628" spans="1:1" ht="13.2" x14ac:dyDescent="0.25">
      <c r="A28628"/>
    </row>
    <row r="28629" spans="1:1" ht="13.2" x14ac:dyDescent="0.25">
      <c r="A28629"/>
    </row>
    <row r="28630" spans="1:1" ht="13.2" x14ac:dyDescent="0.25">
      <c r="A28630"/>
    </row>
    <row r="28631" spans="1:1" ht="13.2" x14ac:dyDescent="0.25">
      <c r="A28631"/>
    </row>
    <row r="28632" spans="1:1" ht="13.2" x14ac:dyDescent="0.25">
      <c r="A28632"/>
    </row>
    <row r="28633" spans="1:1" ht="13.2" x14ac:dyDescent="0.25">
      <c r="A28633"/>
    </row>
    <row r="28634" spans="1:1" ht="13.2" x14ac:dyDescent="0.25">
      <c r="A28634"/>
    </row>
    <row r="28635" spans="1:1" ht="13.2" x14ac:dyDescent="0.25">
      <c r="A28635"/>
    </row>
    <row r="28636" spans="1:1" ht="13.2" x14ac:dyDescent="0.25">
      <c r="A28636"/>
    </row>
    <row r="28637" spans="1:1" ht="13.2" x14ac:dyDescent="0.25">
      <c r="A28637"/>
    </row>
    <row r="28638" spans="1:1" ht="13.2" x14ac:dyDescent="0.25">
      <c r="A28638"/>
    </row>
    <row r="28639" spans="1:1" ht="13.2" x14ac:dyDescent="0.25">
      <c r="A28639"/>
    </row>
    <row r="28640" spans="1:1" ht="13.2" x14ac:dyDescent="0.25">
      <c r="A28640"/>
    </row>
    <row r="28641" spans="1:1" ht="13.2" x14ac:dyDescent="0.25">
      <c r="A28641"/>
    </row>
    <row r="28642" spans="1:1" ht="13.2" x14ac:dyDescent="0.25">
      <c r="A28642"/>
    </row>
    <row r="28643" spans="1:1" ht="13.2" x14ac:dyDescent="0.25">
      <c r="A28643"/>
    </row>
    <row r="28644" spans="1:1" ht="13.2" x14ac:dyDescent="0.25">
      <c r="A28644"/>
    </row>
    <row r="28645" spans="1:1" ht="13.2" x14ac:dyDescent="0.25">
      <c r="A28645"/>
    </row>
    <row r="28646" spans="1:1" ht="13.2" x14ac:dyDescent="0.25">
      <c r="A28646"/>
    </row>
    <row r="28647" spans="1:1" ht="13.2" x14ac:dyDescent="0.25">
      <c r="A28647"/>
    </row>
    <row r="28648" spans="1:1" ht="13.2" x14ac:dyDescent="0.25">
      <c r="A28648"/>
    </row>
    <row r="28649" spans="1:1" ht="13.2" x14ac:dyDescent="0.25">
      <c r="A28649"/>
    </row>
    <row r="28650" spans="1:1" ht="13.2" x14ac:dyDescent="0.25">
      <c r="A28650"/>
    </row>
    <row r="28651" spans="1:1" ht="13.2" x14ac:dyDescent="0.25">
      <c r="A28651"/>
    </row>
    <row r="28652" spans="1:1" ht="13.2" x14ac:dyDescent="0.25">
      <c r="A28652"/>
    </row>
    <row r="28653" spans="1:1" ht="13.2" x14ac:dyDescent="0.25">
      <c r="A28653"/>
    </row>
    <row r="28654" spans="1:1" ht="13.2" x14ac:dyDescent="0.25">
      <c r="A28654"/>
    </row>
    <row r="28655" spans="1:1" ht="13.2" x14ac:dyDescent="0.25">
      <c r="A28655"/>
    </row>
    <row r="28656" spans="1:1" ht="13.2" x14ac:dyDescent="0.25">
      <c r="A28656"/>
    </row>
    <row r="28657" spans="1:1" ht="13.2" x14ac:dyDescent="0.25">
      <c r="A28657"/>
    </row>
    <row r="28658" spans="1:1" ht="13.2" x14ac:dyDescent="0.25">
      <c r="A28658"/>
    </row>
    <row r="28659" spans="1:1" ht="13.2" x14ac:dyDescent="0.25">
      <c r="A28659"/>
    </row>
    <row r="28660" spans="1:1" ht="13.2" x14ac:dyDescent="0.25">
      <c r="A28660"/>
    </row>
    <row r="28661" spans="1:1" ht="13.2" x14ac:dyDescent="0.25">
      <c r="A28661"/>
    </row>
    <row r="28662" spans="1:1" ht="13.2" x14ac:dyDescent="0.25">
      <c r="A28662"/>
    </row>
    <row r="28663" spans="1:1" ht="13.2" x14ac:dyDescent="0.25">
      <c r="A28663"/>
    </row>
    <row r="28664" spans="1:1" ht="13.2" x14ac:dyDescent="0.25">
      <c r="A28664"/>
    </row>
    <row r="28665" spans="1:1" ht="13.2" x14ac:dyDescent="0.25">
      <c r="A28665"/>
    </row>
    <row r="28666" spans="1:1" ht="13.2" x14ac:dyDescent="0.25">
      <c r="A28666"/>
    </row>
    <row r="28667" spans="1:1" ht="13.2" x14ac:dyDescent="0.25">
      <c r="A28667"/>
    </row>
    <row r="28668" spans="1:1" ht="13.2" x14ac:dyDescent="0.25">
      <c r="A28668"/>
    </row>
    <row r="28669" spans="1:1" ht="13.2" x14ac:dyDescent="0.25">
      <c r="A28669"/>
    </row>
    <row r="28670" spans="1:1" ht="13.2" x14ac:dyDescent="0.25">
      <c r="A28670"/>
    </row>
    <row r="28671" spans="1:1" ht="13.2" x14ac:dyDescent="0.25">
      <c r="A28671"/>
    </row>
    <row r="28672" spans="1:1" ht="13.2" x14ac:dyDescent="0.25">
      <c r="A28672"/>
    </row>
    <row r="28673" spans="1:1" ht="13.2" x14ac:dyDescent="0.25">
      <c r="A28673"/>
    </row>
    <row r="28674" spans="1:1" ht="13.2" x14ac:dyDescent="0.25">
      <c r="A28674"/>
    </row>
    <row r="28675" spans="1:1" ht="13.2" x14ac:dyDescent="0.25">
      <c r="A28675"/>
    </row>
    <row r="28676" spans="1:1" ht="13.2" x14ac:dyDescent="0.25">
      <c r="A28676"/>
    </row>
    <row r="28677" spans="1:1" ht="13.2" x14ac:dyDescent="0.25">
      <c r="A28677"/>
    </row>
    <row r="28678" spans="1:1" ht="13.2" x14ac:dyDescent="0.25">
      <c r="A28678"/>
    </row>
    <row r="28679" spans="1:1" ht="13.2" x14ac:dyDescent="0.25">
      <c r="A28679"/>
    </row>
    <row r="28680" spans="1:1" ht="13.2" x14ac:dyDescent="0.25">
      <c r="A28680"/>
    </row>
    <row r="28681" spans="1:1" ht="13.2" x14ac:dyDescent="0.25">
      <c r="A28681"/>
    </row>
    <row r="28682" spans="1:1" ht="13.2" x14ac:dyDescent="0.25">
      <c r="A28682"/>
    </row>
    <row r="28683" spans="1:1" ht="13.2" x14ac:dyDescent="0.25">
      <c r="A28683"/>
    </row>
    <row r="28684" spans="1:1" ht="13.2" x14ac:dyDescent="0.25">
      <c r="A28684"/>
    </row>
    <row r="28685" spans="1:1" ht="13.2" x14ac:dyDescent="0.25">
      <c r="A28685"/>
    </row>
    <row r="28686" spans="1:1" ht="13.2" x14ac:dyDescent="0.25">
      <c r="A28686"/>
    </row>
    <row r="28687" spans="1:1" ht="13.2" x14ac:dyDescent="0.25">
      <c r="A28687"/>
    </row>
    <row r="28688" spans="1:1" ht="13.2" x14ac:dyDescent="0.25">
      <c r="A28688"/>
    </row>
    <row r="28689" spans="1:1" ht="13.2" x14ac:dyDescent="0.25">
      <c r="A28689"/>
    </row>
    <row r="28690" spans="1:1" ht="13.2" x14ac:dyDescent="0.25">
      <c r="A28690"/>
    </row>
    <row r="28691" spans="1:1" ht="13.2" x14ac:dyDescent="0.25">
      <c r="A28691"/>
    </row>
    <row r="28692" spans="1:1" ht="13.2" x14ac:dyDescent="0.25">
      <c r="A28692"/>
    </row>
    <row r="28693" spans="1:1" ht="13.2" x14ac:dyDescent="0.25">
      <c r="A28693"/>
    </row>
    <row r="28694" spans="1:1" ht="13.2" x14ac:dyDescent="0.25">
      <c r="A28694"/>
    </row>
    <row r="28695" spans="1:1" ht="13.2" x14ac:dyDescent="0.25">
      <c r="A28695"/>
    </row>
    <row r="28696" spans="1:1" ht="13.2" x14ac:dyDescent="0.25">
      <c r="A28696"/>
    </row>
    <row r="28697" spans="1:1" ht="13.2" x14ac:dyDescent="0.25">
      <c r="A28697"/>
    </row>
    <row r="28698" spans="1:1" ht="13.2" x14ac:dyDescent="0.25">
      <c r="A28698"/>
    </row>
    <row r="28699" spans="1:1" ht="13.2" x14ac:dyDescent="0.25">
      <c r="A28699"/>
    </row>
    <row r="28700" spans="1:1" ht="13.2" x14ac:dyDescent="0.25">
      <c r="A28700"/>
    </row>
    <row r="28701" spans="1:1" ht="13.2" x14ac:dyDescent="0.25">
      <c r="A28701"/>
    </row>
    <row r="28702" spans="1:1" ht="13.2" x14ac:dyDescent="0.25">
      <c r="A28702"/>
    </row>
    <row r="28703" spans="1:1" ht="13.2" x14ac:dyDescent="0.25">
      <c r="A28703"/>
    </row>
    <row r="28704" spans="1:1" ht="13.2" x14ac:dyDescent="0.25">
      <c r="A28704"/>
    </row>
    <row r="28705" spans="1:1" ht="13.2" x14ac:dyDescent="0.25">
      <c r="A28705"/>
    </row>
    <row r="28706" spans="1:1" ht="13.2" x14ac:dyDescent="0.25">
      <c r="A28706"/>
    </row>
    <row r="28707" spans="1:1" ht="13.2" x14ac:dyDescent="0.25">
      <c r="A28707"/>
    </row>
    <row r="28708" spans="1:1" ht="13.2" x14ac:dyDescent="0.25">
      <c r="A28708"/>
    </row>
    <row r="28709" spans="1:1" ht="13.2" x14ac:dyDescent="0.25">
      <c r="A28709"/>
    </row>
    <row r="28710" spans="1:1" ht="13.2" x14ac:dyDescent="0.25">
      <c r="A28710"/>
    </row>
    <row r="28711" spans="1:1" ht="13.2" x14ac:dyDescent="0.25">
      <c r="A28711"/>
    </row>
    <row r="28712" spans="1:1" ht="13.2" x14ac:dyDescent="0.25">
      <c r="A28712"/>
    </row>
    <row r="28713" spans="1:1" ht="13.2" x14ac:dyDescent="0.25">
      <c r="A28713"/>
    </row>
    <row r="28714" spans="1:1" ht="13.2" x14ac:dyDescent="0.25">
      <c r="A28714"/>
    </row>
    <row r="28715" spans="1:1" ht="13.2" x14ac:dyDescent="0.25">
      <c r="A28715"/>
    </row>
    <row r="28716" spans="1:1" ht="13.2" x14ac:dyDescent="0.25">
      <c r="A28716"/>
    </row>
    <row r="28717" spans="1:1" ht="13.2" x14ac:dyDescent="0.25">
      <c r="A28717"/>
    </row>
    <row r="28718" spans="1:1" ht="13.2" x14ac:dyDescent="0.25">
      <c r="A28718"/>
    </row>
    <row r="28719" spans="1:1" ht="13.2" x14ac:dyDescent="0.25">
      <c r="A28719"/>
    </row>
    <row r="28720" spans="1:1" ht="13.2" x14ac:dyDescent="0.25">
      <c r="A28720"/>
    </row>
    <row r="28721" spans="1:1" ht="13.2" x14ac:dyDescent="0.25">
      <c r="A28721"/>
    </row>
    <row r="28722" spans="1:1" ht="13.2" x14ac:dyDescent="0.25">
      <c r="A28722"/>
    </row>
    <row r="28723" spans="1:1" ht="13.2" x14ac:dyDescent="0.25">
      <c r="A28723"/>
    </row>
    <row r="28724" spans="1:1" ht="13.2" x14ac:dyDescent="0.25">
      <c r="A28724"/>
    </row>
    <row r="28725" spans="1:1" ht="13.2" x14ac:dyDescent="0.25">
      <c r="A28725"/>
    </row>
    <row r="28726" spans="1:1" ht="13.2" x14ac:dyDescent="0.25">
      <c r="A28726"/>
    </row>
    <row r="28727" spans="1:1" ht="13.2" x14ac:dyDescent="0.25">
      <c r="A28727"/>
    </row>
    <row r="28728" spans="1:1" ht="13.2" x14ac:dyDescent="0.25">
      <c r="A28728"/>
    </row>
    <row r="28729" spans="1:1" ht="13.2" x14ac:dyDescent="0.25">
      <c r="A28729"/>
    </row>
    <row r="28730" spans="1:1" ht="13.2" x14ac:dyDescent="0.25">
      <c r="A28730"/>
    </row>
    <row r="28731" spans="1:1" ht="13.2" x14ac:dyDescent="0.25">
      <c r="A28731"/>
    </row>
    <row r="28732" spans="1:1" ht="13.2" x14ac:dyDescent="0.25">
      <c r="A28732"/>
    </row>
    <row r="28733" spans="1:1" ht="13.2" x14ac:dyDescent="0.25">
      <c r="A28733"/>
    </row>
    <row r="28734" spans="1:1" ht="13.2" x14ac:dyDescent="0.25">
      <c r="A28734"/>
    </row>
    <row r="28735" spans="1:1" ht="13.2" x14ac:dyDescent="0.25">
      <c r="A28735"/>
    </row>
    <row r="28736" spans="1:1" ht="13.2" x14ac:dyDescent="0.25">
      <c r="A28736"/>
    </row>
    <row r="28737" spans="1:1" ht="13.2" x14ac:dyDescent="0.25">
      <c r="A28737"/>
    </row>
    <row r="28738" spans="1:1" ht="13.2" x14ac:dyDescent="0.25">
      <c r="A28738"/>
    </row>
    <row r="28739" spans="1:1" ht="13.2" x14ac:dyDescent="0.25">
      <c r="A28739"/>
    </row>
    <row r="28740" spans="1:1" ht="13.2" x14ac:dyDescent="0.25">
      <c r="A28740"/>
    </row>
    <row r="28741" spans="1:1" ht="13.2" x14ac:dyDescent="0.25">
      <c r="A28741"/>
    </row>
    <row r="28742" spans="1:1" ht="13.2" x14ac:dyDescent="0.25">
      <c r="A28742"/>
    </row>
    <row r="28743" spans="1:1" ht="13.2" x14ac:dyDescent="0.25">
      <c r="A28743"/>
    </row>
    <row r="28744" spans="1:1" ht="13.2" x14ac:dyDescent="0.25">
      <c r="A28744"/>
    </row>
    <row r="28745" spans="1:1" ht="13.2" x14ac:dyDescent="0.25">
      <c r="A28745"/>
    </row>
    <row r="28746" spans="1:1" ht="13.2" x14ac:dyDescent="0.25">
      <c r="A28746"/>
    </row>
    <row r="28747" spans="1:1" ht="13.2" x14ac:dyDescent="0.25">
      <c r="A28747"/>
    </row>
    <row r="28748" spans="1:1" ht="13.2" x14ac:dyDescent="0.25">
      <c r="A28748"/>
    </row>
    <row r="28749" spans="1:1" ht="13.2" x14ac:dyDescent="0.25">
      <c r="A28749"/>
    </row>
    <row r="28750" spans="1:1" ht="13.2" x14ac:dyDescent="0.25">
      <c r="A28750"/>
    </row>
    <row r="28751" spans="1:1" ht="13.2" x14ac:dyDescent="0.25">
      <c r="A28751"/>
    </row>
    <row r="28752" spans="1:1" ht="13.2" x14ac:dyDescent="0.25">
      <c r="A28752"/>
    </row>
    <row r="28753" spans="1:1" ht="13.2" x14ac:dyDescent="0.25">
      <c r="A28753"/>
    </row>
    <row r="28754" spans="1:1" ht="13.2" x14ac:dyDescent="0.25">
      <c r="A28754"/>
    </row>
    <row r="28755" spans="1:1" ht="13.2" x14ac:dyDescent="0.25">
      <c r="A28755"/>
    </row>
    <row r="28756" spans="1:1" ht="13.2" x14ac:dyDescent="0.25">
      <c r="A28756"/>
    </row>
    <row r="28757" spans="1:1" ht="13.2" x14ac:dyDescent="0.25">
      <c r="A28757"/>
    </row>
    <row r="28758" spans="1:1" ht="13.2" x14ac:dyDescent="0.25">
      <c r="A28758"/>
    </row>
    <row r="28759" spans="1:1" ht="13.2" x14ac:dyDescent="0.25">
      <c r="A28759"/>
    </row>
    <row r="28760" spans="1:1" ht="13.2" x14ac:dyDescent="0.25">
      <c r="A28760"/>
    </row>
    <row r="28761" spans="1:1" ht="13.2" x14ac:dyDescent="0.25">
      <c r="A28761"/>
    </row>
    <row r="28762" spans="1:1" ht="13.2" x14ac:dyDescent="0.25">
      <c r="A28762"/>
    </row>
    <row r="28763" spans="1:1" ht="13.2" x14ac:dyDescent="0.25">
      <c r="A28763"/>
    </row>
    <row r="28764" spans="1:1" ht="13.2" x14ac:dyDescent="0.25">
      <c r="A28764"/>
    </row>
    <row r="28765" spans="1:1" ht="13.2" x14ac:dyDescent="0.25">
      <c r="A28765"/>
    </row>
    <row r="28766" spans="1:1" ht="13.2" x14ac:dyDescent="0.25">
      <c r="A28766"/>
    </row>
    <row r="28767" spans="1:1" ht="13.2" x14ac:dyDescent="0.25">
      <c r="A28767"/>
    </row>
    <row r="28768" spans="1:1" ht="13.2" x14ac:dyDescent="0.25">
      <c r="A28768"/>
    </row>
    <row r="28769" spans="1:1" ht="13.2" x14ac:dyDescent="0.25">
      <c r="A28769"/>
    </row>
    <row r="28770" spans="1:1" ht="13.2" x14ac:dyDescent="0.25">
      <c r="A28770"/>
    </row>
    <row r="28771" spans="1:1" ht="13.2" x14ac:dyDescent="0.25">
      <c r="A28771"/>
    </row>
    <row r="28772" spans="1:1" ht="13.2" x14ac:dyDescent="0.25">
      <c r="A28772"/>
    </row>
    <row r="28773" spans="1:1" ht="13.2" x14ac:dyDescent="0.25">
      <c r="A28773"/>
    </row>
    <row r="28774" spans="1:1" ht="13.2" x14ac:dyDescent="0.25">
      <c r="A28774"/>
    </row>
    <row r="28775" spans="1:1" ht="13.2" x14ac:dyDescent="0.25">
      <c r="A28775"/>
    </row>
    <row r="28776" spans="1:1" ht="13.2" x14ac:dyDescent="0.25">
      <c r="A28776"/>
    </row>
    <row r="28777" spans="1:1" ht="13.2" x14ac:dyDescent="0.25">
      <c r="A28777"/>
    </row>
    <row r="28778" spans="1:1" ht="13.2" x14ac:dyDescent="0.25">
      <c r="A28778"/>
    </row>
    <row r="28779" spans="1:1" ht="13.2" x14ac:dyDescent="0.25">
      <c r="A28779"/>
    </row>
    <row r="28780" spans="1:1" ht="13.2" x14ac:dyDescent="0.25">
      <c r="A28780"/>
    </row>
    <row r="28781" spans="1:1" ht="13.2" x14ac:dyDescent="0.25">
      <c r="A28781"/>
    </row>
    <row r="28782" spans="1:1" ht="13.2" x14ac:dyDescent="0.25">
      <c r="A28782"/>
    </row>
    <row r="28783" spans="1:1" ht="13.2" x14ac:dyDescent="0.25">
      <c r="A28783"/>
    </row>
    <row r="28784" spans="1:1" ht="13.2" x14ac:dyDescent="0.25">
      <c r="A28784"/>
    </row>
    <row r="28785" spans="1:1" ht="13.2" x14ac:dyDescent="0.25">
      <c r="A28785"/>
    </row>
    <row r="28786" spans="1:1" ht="13.2" x14ac:dyDescent="0.25">
      <c r="A28786"/>
    </row>
    <row r="28787" spans="1:1" ht="13.2" x14ac:dyDescent="0.25">
      <c r="A28787"/>
    </row>
    <row r="28788" spans="1:1" ht="13.2" x14ac:dyDescent="0.25">
      <c r="A28788"/>
    </row>
    <row r="28789" spans="1:1" ht="13.2" x14ac:dyDescent="0.25">
      <c r="A28789"/>
    </row>
    <row r="28790" spans="1:1" ht="13.2" x14ac:dyDescent="0.25">
      <c r="A28790"/>
    </row>
    <row r="28791" spans="1:1" ht="13.2" x14ac:dyDescent="0.25">
      <c r="A28791"/>
    </row>
    <row r="28792" spans="1:1" ht="13.2" x14ac:dyDescent="0.25">
      <c r="A28792"/>
    </row>
    <row r="28793" spans="1:1" ht="13.2" x14ac:dyDescent="0.25">
      <c r="A28793"/>
    </row>
    <row r="28794" spans="1:1" ht="13.2" x14ac:dyDescent="0.25">
      <c r="A28794"/>
    </row>
    <row r="28795" spans="1:1" ht="13.2" x14ac:dyDescent="0.25">
      <c r="A28795"/>
    </row>
    <row r="28796" spans="1:1" ht="13.2" x14ac:dyDescent="0.25">
      <c r="A28796"/>
    </row>
    <row r="28797" spans="1:1" ht="13.2" x14ac:dyDescent="0.25">
      <c r="A28797"/>
    </row>
    <row r="28798" spans="1:1" ht="13.2" x14ac:dyDescent="0.25">
      <c r="A28798"/>
    </row>
    <row r="28799" spans="1:1" ht="13.2" x14ac:dyDescent="0.25">
      <c r="A28799"/>
    </row>
    <row r="28800" spans="1:1" ht="13.2" x14ac:dyDescent="0.25">
      <c r="A28800"/>
    </row>
    <row r="28801" spans="1:1" ht="13.2" x14ac:dyDescent="0.25">
      <c r="A28801"/>
    </row>
    <row r="28802" spans="1:1" ht="13.2" x14ac:dyDescent="0.25">
      <c r="A28802"/>
    </row>
    <row r="28803" spans="1:1" ht="13.2" x14ac:dyDescent="0.25">
      <c r="A28803"/>
    </row>
    <row r="28804" spans="1:1" ht="13.2" x14ac:dyDescent="0.25">
      <c r="A28804"/>
    </row>
    <row r="28805" spans="1:1" ht="13.2" x14ac:dyDescent="0.25">
      <c r="A28805"/>
    </row>
    <row r="28806" spans="1:1" ht="13.2" x14ac:dyDescent="0.25">
      <c r="A28806"/>
    </row>
    <row r="28807" spans="1:1" ht="13.2" x14ac:dyDescent="0.25">
      <c r="A28807"/>
    </row>
    <row r="28808" spans="1:1" ht="13.2" x14ac:dyDescent="0.25">
      <c r="A28808"/>
    </row>
    <row r="28809" spans="1:1" ht="13.2" x14ac:dyDescent="0.25">
      <c r="A28809"/>
    </row>
    <row r="28810" spans="1:1" ht="13.2" x14ac:dyDescent="0.25">
      <c r="A28810"/>
    </row>
    <row r="28811" spans="1:1" ht="13.2" x14ac:dyDescent="0.25">
      <c r="A28811"/>
    </row>
    <row r="28812" spans="1:1" ht="13.2" x14ac:dyDescent="0.25">
      <c r="A28812"/>
    </row>
    <row r="28813" spans="1:1" ht="13.2" x14ac:dyDescent="0.25">
      <c r="A28813"/>
    </row>
    <row r="28814" spans="1:1" ht="13.2" x14ac:dyDescent="0.25">
      <c r="A28814"/>
    </row>
    <row r="28815" spans="1:1" ht="13.2" x14ac:dyDescent="0.25">
      <c r="A28815"/>
    </row>
    <row r="28816" spans="1:1" ht="13.2" x14ac:dyDescent="0.25">
      <c r="A28816"/>
    </row>
    <row r="28817" spans="1:1" ht="13.2" x14ac:dyDescent="0.25">
      <c r="A28817"/>
    </row>
    <row r="28818" spans="1:1" ht="13.2" x14ac:dyDescent="0.25">
      <c r="A28818"/>
    </row>
    <row r="28819" spans="1:1" ht="13.2" x14ac:dyDescent="0.25">
      <c r="A28819"/>
    </row>
    <row r="28820" spans="1:1" ht="13.2" x14ac:dyDescent="0.25">
      <c r="A28820"/>
    </row>
    <row r="28821" spans="1:1" ht="13.2" x14ac:dyDescent="0.25">
      <c r="A28821"/>
    </row>
    <row r="28822" spans="1:1" ht="13.2" x14ac:dyDescent="0.25">
      <c r="A28822"/>
    </row>
    <row r="28823" spans="1:1" ht="13.2" x14ac:dyDescent="0.25">
      <c r="A28823"/>
    </row>
    <row r="28824" spans="1:1" ht="13.2" x14ac:dyDescent="0.25">
      <c r="A28824"/>
    </row>
    <row r="28825" spans="1:1" ht="13.2" x14ac:dyDescent="0.25">
      <c r="A28825"/>
    </row>
    <row r="28826" spans="1:1" ht="13.2" x14ac:dyDescent="0.25">
      <c r="A28826"/>
    </row>
    <row r="28827" spans="1:1" ht="13.2" x14ac:dyDescent="0.25">
      <c r="A28827"/>
    </row>
    <row r="28828" spans="1:1" ht="13.2" x14ac:dyDescent="0.25">
      <c r="A28828"/>
    </row>
    <row r="28829" spans="1:1" ht="13.2" x14ac:dyDescent="0.25">
      <c r="A28829"/>
    </row>
    <row r="28830" spans="1:1" ht="13.2" x14ac:dyDescent="0.25">
      <c r="A28830"/>
    </row>
    <row r="28831" spans="1:1" ht="13.2" x14ac:dyDescent="0.25">
      <c r="A28831"/>
    </row>
    <row r="28832" spans="1:1" ht="13.2" x14ac:dyDescent="0.25">
      <c r="A28832"/>
    </row>
    <row r="28833" spans="1:1" ht="13.2" x14ac:dyDescent="0.25">
      <c r="A28833"/>
    </row>
    <row r="28834" spans="1:1" ht="13.2" x14ac:dyDescent="0.25">
      <c r="A28834"/>
    </row>
    <row r="28835" spans="1:1" ht="13.2" x14ac:dyDescent="0.25">
      <c r="A28835"/>
    </row>
    <row r="28836" spans="1:1" ht="13.2" x14ac:dyDescent="0.25">
      <c r="A28836"/>
    </row>
    <row r="28837" spans="1:1" ht="13.2" x14ac:dyDescent="0.25">
      <c r="A28837"/>
    </row>
    <row r="28838" spans="1:1" ht="13.2" x14ac:dyDescent="0.25">
      <c r="A28838"/>
    </row>
    <row r="28839" spans="1:1" ht="13.2" x14ac:dyDescent="0.25">
      <c r="A28839"/>
    </row>
    <row r="28840" spans="1:1" ht="13.2" x14ac:dyDescent="0.25">
      <c r="A28840"/>
    </row>
    <row r="28841" spans="1:1" ht="13.2" x14ac:dyDescent="0.25">
      <c r="A28841"/>
    </row>
    <row r="28842" spans="1:1" ht="13.2" x14ac:dyDescent="0.25">
      <c r="A28842"/>
    </row>
    <row r="28843" spans="1:1" ht="13.2" x14ac:dyDescent="0.25">
      <c r="A28843"/>
    </row>
    <row r="28844" spans="1:1" ht="13.2" x14ac:dyDescent="0.25">
      <c r="A28844"/>
    </row>
    <row r="28845" spans="1:1" ht="13.2" x14ac:dyDescent="0.25">
      <c r="A28845"/>
    </row>
    <row r="28846" spans="1:1" ht="13.2" x14ac:dyDescent="0.25">
      <c r="A28846"/>
    </row>
    <row r="28847" spans="1:1" ht="13.2" x14ac:dyDescent="0.25">
      <c r="A28847"/>
    </row>
    <row r="28848" spans="1:1" ht="13.2" x14ac:dyDescent="0.25">
      <c r="A28848"/>
    </row>
    <row r="28849" spans="1:1" ht="13.2" x14ac:dyDescent="0.25">
      <c r="A28849"/>
    </row>
    <row r="28850" spans="1:1" ht="13.2" x14ac:dyDescent="0.25">
      <c r="A28850"/>
    </row>
    <row r="28851" spans="1:1" ht="13.2" x14ac:dyDescent="0.25">
      <c r="A28851"/>
    </row>
    <row r="28852" spans="1:1" ht="13.2" x14ac:dyDescent="0.25">
      <c r="A28852"/>
    </row>
    <row r="28853" spans="1:1" ht="13.2" x14ac:dyDescent="0.25">
      <c r="A28853"/>
    </row>
    <row r="28854" spans="1:1" ht="13.2" x14ac:dyDescent="0.25">
      <c r="A28854"/>
    </row>
    <row r="28855" spans="1:1" ht="13.2" x14ac:dyDescent="0.25">
      <c r="A28855"/>
    </row>
    <row r="28856" spans="1:1" ht="13.2" x14ac:dyDescent="0.25">
      <c r="A28856"/>
    </row>
    <row r="28857" spans="1:1" ht="13.2" x14ac:dyDescent="0.25">
      <c r="A28857"/>
    </row>
    <row r="28858" spans="1:1" ht="13.2" x14ac:dyDescent="0.25">
      <c r="A28858"/>
    </row>
    <row r="28859" spans="1:1" ht="13.2" x14ac:dyDescent="0.25">
      <c r="A28859"/>
    </row>
    <row r="28860" spans="1:1" ht="13.2" x14ac:dyDescent="0.25">
      <c r="A28860"/>
    </row>
    <row r="28861" spans="1:1" ht="13.2" x14ac:dyDescent="0.25">
      <c r="A28861"/>
    </row>
    <row r="28862" spans="1:1" ht="13.2" x14ac:dyDescent="0.25">
      <c r="A28862"/>
    </row>
    <row r="28863" spans="1:1" ht="13.2" x14ac:dyDescent="0.25">
      <c r="A28863"/>
    </row>
    <row r="28864" spans="1:1" ht="13.2" x14ac:dyDescent="0.25">
      <c r="A28864"/>
    </row>
    <row r="28865" spans="1:1" ht="13.2" x14ac:dyDescent="0.25">
      <c r="A28865"/>
    </row>
    <row r="28866" spans="1:1" ht="13.2" x14ac:dyDescent="0.25">
      <c r="A28866"/>
    </row>
    <row r="28867" spans="1:1" ht="13.2" x14ac:dyDescent="0.25">
      <c r="A28867"/>
    </row>
    <row r="28868" spans="1:1" ht="13.2" x14ac:dyDescent="0.25">
      <c r="A28868"/>
    </row>
    <row r="28869" spans="1:1" ht="13.2" x14ac:dyDescent="0.25">
      <c r="A28869"/>
    </row>
    <row r="28870" spans="1:1" ht="13.2" x14ac:dyDescent="0.25">
      <c r="A28870"/>
    </row>
    <row r="28871" spans="1:1" ht="13.2" x14ac:dyDescent="0.25">
      <c r="A28871"/>
    </row>
    <row r="28872" spans="1:1" ht="13.2" x14ac:dyDescent="0.25">
      <c r="A28872"/>
    </row>
    <row r="28873" spans="1:1" ht="13.2" x14ac:dyDescent="0.25">
      <c r="A28873"/>
    </row>
    <row r="28874" spans="1:1" ht="13.2" x14ac:dyDescent="0.25">
      <c r="A28874"/>
    </row>
    <row r="28875" spans="1:1" ht="13.2" x14ac:dyDescent="0.25">
      <c r="A28875"/>
    </row>
    <row r="28876" spans="1:1" ht="13.2" x14ac:dyDescent="0.25">
      <c r="A28876"/>
    </row>
    <row r="28877" spans="1:1" ht="13.2" x14ac:dyDescent="0.25">
      <c r="A28877"/>
    </row>
    <row r="28878" spans="1:1" ht="13.2" x14ac:dyDescent="0.25">
      <c r="A28878"/>
    </row>
    <row r="28879" spans="1:1" ht="13.2" x14ac:dyDescent="0.25">
      <c r="A28879"/>
    </row>
    <row r="28880" spans="1:1" ht="13.2" x14ac:dyDescent="0.25">
      <c r="A28880"/>
    </row>
    <row r="28881" spans="1:1" ht="13.2" x14ac:dyDescent="0.25">
      <c r="A28881"/>
    </row>
    <row r="28882" spans="1:1" ht="13.2" x14ac:dyDescent="0.25">
      <c r="A28882"/>
    </row>
    <row r="28883" spans="1:1" ht="13.2" x14ac:dyDescent="0.25">
      <c r="A28883"/>
    </row>
    <row r="28884" spans="1:1" ht="13.2" x14ac:dyDescent="0.25">
      <c r="A28884"/>
    </row>
    <row r="28885" spans="1:1" ht="13.2" x14ac:dyDescent="0.25">
      <c r="A28885"/>
    </row>
    <row r="28886" spans="1:1" ht="13.2" x14ac:dyDescent="0.25">
      <c r="A28886"/>
    </row>
    <row r="28887" spans="1:1" ht="13.2" x14ac:dyDescent="0.25">
      <c r="A28887"/>
    </row>
    <row r="28888" spans="1:1" ht="13.2" x14ac:dyDescent="0.25">
      <c r="A28888"/>
    </row>
    <row r="28889" spans="1:1" ht="13.2" x14ac:dyDescent="0.25">
      <c r="A28889"/>
    </row>
    <row r="28890" spans="1:1" ht="13.2" x14ac:dyDescent="0.25">
      <c r="A28890"/>
    </row>
    <row r="28891" spans="1:1" ht="13.2" x14ac:dyDescent="0.25">
      <c r="A28891"/>
    </row>
    <row r="28892" spans="1:1" ht="13.2" x14ac:dyDescent="0.25">
      <c r="A28892"/>
    </row>
    <row r="28893" spans="1:1" ht="13.2" x14ac:dyDescent="0.25">
      <c r="A28893"/>
    </row>
    <row r="28894" spans="1:1" ht="13.2" x14ac:dyDescent="0.25">
      <c r="A28894"/>
    </row>
    <row r="28895" spans="1:1" ht="13.2" x14ac:dyDescent="0.25">
      <c r="A28895"/>
    </row>
    <row r="28896" spans="1:1" ht="13.2" x14ac:dyDescent="0.25">
      <c r="A28896"/>
    </row>
    <row r="28897" spans="1:1" ht="13.2" x14ac:dyDescent="0.25">
      <c r="A28897"/>
    </row>
    <row r="28898" spans="1:1" ht="13.2" x14ac:dyDescent="0.25">
      <c r="A28898"/>
    </row>
    <row r="28899" spans="1:1" ht="13.2" x14ac:dyDescent="0.25">
      <c r="A28899"/>
    </row>
    <row r="28900" spans="1:1" ht="13.2" x14ac:dyDescent="0.25">
      <c r="A28900"/>
    </row>
    <row r="28901" spans="1:1" ht="13.2" x14ac:dyDescent="0.25">
      <c r="A28901"/>
    </row>
    <row r="28902" spans="1:1" ht="13.2" x14ac:dyDescent="0.25">
      <c r="A28902"/>
    </row>
    <row r="28903" spans="1:1" ht="13.2" x14ac:dyDescent="0.25">
      <c r="A28903"/>
    </row>
    <row r="28904" spans="1:1" ht="13.2" x14ac:dyDescent="0.25">
      <c r="A28904"/>
    </row>
    <row r="28905" spans="1:1" ht="13.2" x14ac:dyDescent="0.25">
      <c r="A28905"/>
    </row>
    <row r="28906" spans="1:1" ht="13.2" x14ac:dyDescent="0.25">
      <c r="A28906"/>
    </row>
    <row r="28907" spans="1:1" ht="13.2" x14ac:dyDescent="0.25">
      <c r="A28907"/>
    </row>
    <row r="28908" spans="1:1" ht="13.2" x14ac:dyDescent="0.25">
      <c r="A28908"/>
    </row>
    <row r="28909" spans="1:1" ht="13.2" x14ac:dyDescent="0.25">
      <c r="A28909"/>
    </row>
    <row r="28910" spans="1:1" ht="13.2" x14ac:dyDescent="0.25">
      <c r="A28910"/>
    </row>
    <row r="28911" spans="1:1" ht="13.2" x14ac:dyDescent="0.25">
      <c r="A28911"/>
    </row>
    <row r="28912" spans="1:1" ht="13.2" x14ac:dyDescent="0.25">
      <c r="A28912"/>
    </row>
    <row r="28913" spans="1:1" ht="13.2" x14ac:dyDescent="0.25">
      <c r="A28913"/>
    </row>
    <row r="28914" spans="1:1" ht="13.2" x14ac:dyDescent="0.25">
      <c r="A28914"/>
    </row>
    <row r="28915" spans="1:1" ht="13.2" x14ac:dyDescent="0.25">
      <c r="A28915"/>
    </row>
    <row r="28916" spans="1:1" ht="13.2" x14ac:dyDescent="0.25">
      <c r="A28916"/>
    </row>
    <row r="28917" spans="1:1" ht="13.2" x14ac:dyDescent="0.25">
      <c r="A28917"/>
    </row>
    <row r="28918" spans="1:1" ht="13.2" x14ac:dyDescent="0.25">
      <c r="A28918"/>
    </row>
    <row r="28919" spans="1:1" ht="13.2" x14ac:dyDescent="0.25">
      <c r="A28919"/>
    </row>
    <row r="28920" spans="1:1" ht="13.2" x14ac:dyDescent="0.25">
      <c r="A28920"/>
    </row>
    <row r="28921" spans="1:1" ht="13.2" x14ac:dyDescent="0.25">
      <c r="A28921"/>
    </row>
    <row r="28922" spans="1:1" ht="13.2" x14ac:dyDescent="0.25">
      <c r="A28922"/>
    </row>
    <row r="28923" spans="1:1" ht="13.2" x14ac:dyDescent="0.25">
      <c r="A28923"/>
    </row>
    <row r="28924" spans="1:1" ht="13.2" x14ac:dyDescent="0.25">
      <c r="A28924"/>
    </row>
    <row r="28925" spans="1:1" ht="13.2" x14ac:dyDescent="0.25">
      <c r="A28925"/>
    </row>
    <row r="28926" spans="1:1" ht="13.2" x14ac:dyDescent="0.25">
      <c r="A28926"/>
    </row>
    <row r="28927" spans="1:1" ht="13.2" x14ac:dyDescent="0.25">
      <c r="A28927"/>
    </row>
    <row r="28928" spans="1:1" ht="13.2" x14ac:dyDescent="0.25">
      <c r="A28928"/>
    </row>
    <row r="28929" spans="1:1" ht="13.2" x14ac:dyDescent="0.25">
      <c r="A28929"/>
    </row>
    <row r="28930" spans="1:1" ht="13.2" x14ac:dyDescent="0.25">
      <c r="A28930"/>
    </row>
    <row r="28931" spans="1:1" ht="13.2" x14ac:dyDescent="0.25">
      <c r="A28931"/>
    </row>
    <row r="28932" spans="1:1" ht="13.2" x14ac:dyDescent="0.25">
      <c r="A28932"/>
    </row>
    <row r="28933" spans="1:1" ht="13.2" x14ac:dyDescent="0.25">
      <c r="A28933"/>
    </row>
    <row r="28934" spans="1:1" ht="13.2" x14ac:dyDescent="0.25">
      <c r="A28934"/>
    </row>
    <row r="28935" spans="1:1" ht="13.2" x14ac:dyDescent="0.25">
      <c r="A28935"/>
    </row>
    <row r="28936" spans="1:1" ht="13.2" x14ac:dyDescent="0.25">
      <c r="A28936"/>
    </row>
    <row r="28937" spans="1:1" ht="13.2" x14ac:dyDescent="0.25">
      <c r="A28937"/>
    </row>
    <row r="28938" spans="1:1" ht="13.2" x14ac:dyDescent="0.25">
      <c r="A28938"/>
    </row>
    <row r="28939" spans="1:1" ht="13.2" x14ac:dyDescent="0.25">
      <c r="A28939"/>
    </row>
    <row r="28940" spans="1:1" ht="13.2" x14ac:dyDescent="0.25">
      <c r="A28940"/>
    </row>
    <row r="28941" spans="1:1" ht="13.2" x14ac:dyDescent="0.25">
      <c r="A28941"/>
    </row>
    <row r="28942" spans="1:1" ht="13.2" x14ac:dyDescent="0.25">
      <c r="A28942"/>
    </row>
    <row r="28943" spans="1:1" ht="13.2" x14ac:dyDescent="0.25">
      <c r="A28943"/>
    </row>
    <row r="28944" spans="1:1" ht="13.2" x14ac:dyDescent="0.25">
      <c r="A28944"/>
    </row>
    <row r="28945" spans="1:1" ht="13.2" x14ac:dyDescent="0.25">
      <c r="A28945"/>
    </row>
    <row r="28946" spans="1:1" ht="13.2" x14ac:dyDescent="0.25">
      <c r="A28946"/>
    </row>
    <row r="28947" spans="1:1" ht="13.2" x14ac:dyDescent="0.25">
      <c r="A28947"/>
    </row>
    <row r="28948" spans="1:1" ht="13.2" x14ac:dyDescent="0.25">
      <c r="A28948"/>
    </row>
    <row r="28949" spans="1:1" ht="13.2" x14ac:dyDescent="0.25">
      <c r="A28949"/>
    </row>
    <row r="28950" spans="1:1" ht="13.2" x14ac:dyDescent="0.25">
      <c r="A28950"/>
    </row>
    <row r="28951" spans="1:1" ht="13.2" x14ac:dyDescent="0.25">
      <c r="A28951"/>
    </row>
    <row r="28952" spans="1:1" ht="13.2" x14ac:dyDescent="0.25">
      <c r="A28952"/>
    </row>
    <row r="28953" spans="1:1" ht="13.2" x14ac:dyDescent="0.25">
      <c r="A28953"/>
    </row>
    <row r="28954" spans="1:1" ht="13.2" x14ac:dyDescent="0.25">
      <c r="A28954"/>
    </row>
    <row r="28955" spans="1:1" ht="13.2" x14ac:dyDescent="0.25">
      <c r="A28955"/>
    </row>
    <row r="28956" spans="1:1" ht="13.2" x14ac:dyDescent="0.25">
      <c r="A28956"/>
    </row>
    <row r="28957" spans="1:1" ht="13.2" x14ac:dyDescent="0.25">
      <c r="A28957"/>
    </row>
    <row r="28958" spans="1:1" ht="13.2" x14ac:dyDescent="0.25">
      <c r="A28958"/>
    </row>
    <row r="28959" spans="1:1" ht="13.2" x14ac:dyDescent="0.25">
      <c r="A28959"/>
    </row>
    <row r="28960" spans="1:1" ht="13.2" x14ac:dyDescent="0.25">
      <c r="A28960"/>
    </row>
    <row r="28961" spans="1:1" ht="13.2" x14ac:dyDescent="0.25">
      <c r="A28961"/>
    </row>
    <row r="28962" spans="1:1" ht="13.2" x14ac:dyDescent="0.25">
      <c r="A28962"/>
    </row>
    <row r="28963" spans="1:1" ht="13.2" x14ac:dyDescent="0.25">
      <c r="A28963"/>
    </row>
    <row r="28964" spans="1:1" ht="13.2" x14ac:dyDescent="0.25">
      <c r="A28964"/>
    </row>
    <row r="28965" spans="1:1" ht="13.2" x14ac:dyDescent="0.25">
      <c r="A28965"/>
    </row>
    <row r="28966" spans="1:1" ht="13.2" x14ac:dyDescent="0.25">
      <c r="A28966"/>
    </row>
    <row r="28967" spans="1:1" ht="13.2" x14ac:dyDescent="0.25">
      <c r="A28967"/>
    </row>
    <row r="28968" spans="1:1" ht="13.2" x14ac:dyDescent="0.25">
      <c r="A28968"/>
    </row>
    <row r="28969" spans="1:1" ht="13.2" x14ac:dyDescent="0.25">
      <c r="A28969"/>
    </row>
    <row r="28970" spans="1:1" ht="13.2" x14ac:dyDescent="0.25">
      <c r="A28970"/>
    </row>
    <row r="28971" spans="1:1" ht="13.2" x14ac:dyDescent="0.25">
      <c r="A28971"/>
    </row>
    <row r="28972" spans="1:1" ht="13.2" x14ac:dyDescent="0.25">
      <c r="A28972"/>
    </row>
    <row r="28973" spans="1:1" ht="13.2" x14ac:dyDescent="0.25">
      <c r="A28973"/>
    </row>
    <row r="28974" spans="1:1" ht="13.2" x14ac:dyDescent="0.25">
      <c r="A28974"/>
    </row>
    <row r="28975" spans="1:1" ht="13.2" x14ac:dyDescent="0.25">
      <c r="A28975"/>
    </row>
    <row r="28976" spans="1:1" ht="13.2" x14ac:dyDescent="0.25">
      <c r="A28976"/>
    </row>
    <row r="28977" spans="1:1" ht="13.2" x14ac:dyDescent="0.25">
      <c r="A28977"/>
    </row>
    <row r="28978" spans="1:1" ht="13.2" x14ac:dyDescent="0.25">
      <c r="A28978"/>
    </row>
    <row r="28979" spans="1:1" ht="13.2" x14ac:dyDescent="0.25">
      <c r="A28979"/>
    </row>
    <row r="28980" spans="1:1" ht="13.2" x14ac:dyDescent="0.25">
      <c r="A28980"/>
    </row>
    <row r="28981" spans="1:1" ht="13.2" x14ac:dyDescent="0.25">
      <c r="A28981"/>
    </row>
    <row r="28982" spans="1:1" ht="13.2" x14ac:dyDescent="0.25">
      <c r="A28982"/>
    </row>
    <row r="28983" spans="1:1" ht="13.2" x14ac:dyDescent="0.25">
      <c r="A28983"/>
    </row>
    <row r="28984" spans="1:1" ht="13.2" x14ac:dyDescent="0.25">
      <c r="A28984"/>
    </row>
    <row r="28985" spans="1:1" ht="13.2" x14ac:dyDescent="0.25">
      <c r="A28985"/>
    </row>
    <row r="28986" spans="1:1" ht="13.2" x14ac:dyDescent="0.25">
      <c r="A28986"/>
    </row>
    <row r="28987" spans="1:1" ht="13.2" x14ac:dyDescent="0.25">
      <c r="A28987"/>
    </row>
    <row r="28988" spans="1:1" ht="13.2" x14ac:dyDescent="0.25">
      <c r="A28988"/>
    </row>
    <row r="28989" spans="1:1" ht="13.2" x14ac:dyDescent="0.25">
      <c r="A28989"/>
    </row>
    <row r="28990" spans="1:1" ht="13.2" x14ac:dyDescent="0.25">
      <c r="A28990"/>
    </row>
    <row r="28991" spans="1:1" ht="13.2" x14ac:dyDescent="0.25">
      <c r="A28991"/>
    </row>
    <row r="28992" spans="1:1" ht="13.2" x14ac:dyDescent="0.25">
      <c r="A28992"/>
    </row>
    <row r="28993" spans="1:1" ht="13.2" x14ac:dyDescent="0.25">
      <c r="A28993"/>
    </row>
    <row r="28994" spans="1:1" ht="13.2" x14ac:dyDescent="0.25">
      <c r="A28994"/>
    </row>
    <row r="28995" spans="1:1" ht="13.2" x14ac:dyDescent="0.25">
      <c r="A28995"/>
    </row>
    <row r="28996" spans="1:1" ht="13.2" x14ac:dyDescent="0.25">
      <c r="A28996"/>
    </row>
    <row r="28997" spans="1:1" ht="13.2" x14ac:dyDescent="0.25">
      <c r="A28997"/>
    </row>
    <row r="28998" spans="1:1" ht="13.2" x14ac:dyDescent="0.25">
      <c r="A28998"/>
    </row>
    <row r="28999" spans="1:1" ht="13.2" x14ac:dyDescent="0.25">
      <c r="A28999"/>
    </row>
    <row r="29000" spans="1:1" ht="13.2" x14ac:dyDescent="0.25">
      <c r="A29000"/>
    </row>
    <row r="29001" spans="1:1" ht="13.2" x14ac:dyDescent="0.25">
      <c r="A29001"/>
    </row>
    <row r="29002" spans="1:1" ht="13.2" x14ac:dyDescent="0.25">
      <c r="A29002"/>
    </row>
    <row r="29003" spans="1:1" ht="13.2" x14ac:dyDescent="0.25">
      <c r="A29003"/>
    </row>
    <row r="29004" spans="1:1" ht="13.2" x14ac:dyDescent="0.25">
      <c r="A29004"/>
    </row>
    <row r="29005" spans="1:1" ht="13.2" x14ac:dyDescent="0.25">
      <c r="A29005"/>
    </row>
    <row r="29006" spans="1:1" ht="13.2" x14ac:dyDescent="0.25">
      <c r="A29006"/>
    </row>
    <row r="29007" spans="1:1" ht="13.2" x14ac:dyDescent="0.25">
      <c r="A29007"/>
    </row>
    <row r="29008" spans="1:1" ht="13.2" x14ac:dyDescent="0.25">
      <c r="A29008"/>
    </row>
    <row r="29009" spans="1:1" ht="13.2" x14ac:dyDescent="0.25">
      <c r="A29009"/>
    </row>
    <row r="29010" spans="1:1" ht="13.2" x14ac:dyDescent="0.25">
      <c r="A29010"/>
    </row>
    <row r="29011" spans="1:1" ht="13.2" x14ac:dyDescent="0.25">
      <c r="A29011"/>
    </row>
    <row r="29012" spans="1:1" ht="13.2" x14ac:dyDescent="0.25">
      <c r="A29012"/>
    </row>
    <row r="29013" spans="1:1" ht="13.2" x14ac:dyDescent="0.25">
      <c r="A29013"/>
    </row>
    <row r="29014" spans="1:1" ht="13.2" x14ac:dyDescent="0.25">
      <c r="A29014"/>
    </row>
    <row r="29015" spans="1:1" ht="13.2" x14ac:dyDescent="0.25">
      <c r="A29015"/>
    </row>
    <row r="29016" spans="1:1" ht="13.2" x14ac:dyDescent="0.25">
      <c r="A29016"/>
    </row>
    <row r="29017" spans="1:1" ht="13.2" x14ac:dyDescent="0.25">
      <c r="A29017"/>
    </row>
    <row r="29018" spans="1:1" ht="13.2" x14ac:dyDescent="0.25">
      <c r="A29018"/>
    </row>
    <row r="29019" spans="1:1" ht="13.2" x14ac:dyDescent="0.25">
      <c r="A29019"/>
    </row>
    <row r="29020" spans="1:1" ht="13.2" x14ac:dyDescent="0.25">
      <c r="A29020"/>
    </row>
    <row r="29021" spans="1:1" ht="13.2" x14ac:dyDescent="0.25">
      <c r="A29021"/>
    </row>
    <row r="29022" spans="1:1" ht="13.2" x14ac:dyDescent="0.25">
      <c r="A29022"/>
    </row>
    <row r="29023" spans="1:1" ht="13.2" x14ac:dyDescent="0.25">
      <c r="A29023"/>
    </row>
    <row r="29024" spans="1:1" ht="13.2" x14ac:dyDescent="0.25">
      <c r="A29024"/>
    </row>
    <row r="29025" spans="1:1" ht="13.2" x14ac:dyDescent="0.25">
      <c r="A29025"/>
    </row>
    <row r="29026" spans="1:1" ht="13.2" x14ac:dyDescent="0.25">
      <c r="A29026"/>
    </row>
    <row r="29027" spans="1:1" ht="13.2" x14ac:dyDescent="0.25">
      <c r="A29027"/>
    </row>
    <row r="29028" spans="1:1" ht="13.2" x14ac:dyDescent="0.25">
      <c r="A29028"/>
    </row>
    <row r="29029" spans="1:1" ht="13.2" x14ac:dyDescent="0.25">
      <c r="A29029"/>
    </row>
    <row r="29030" spans="1:1" ht="13.2" x14ac:dyDescent="0.25">
      <c r="A29030"/>
    </row>
    <row r="29031" spans="1:1" ht="13.2" x14ac:dyDescent="0.25">
      <c r="A29031"/>
    </row>
    <row r="29032" spans="1:1" ht="13.2" x14ac:dyDescent="0.25">
      <c r="A29032"/>
    </row>
    <row r="29033" spans="1:1" ht="13.2" x14ac:dyDescent="0.25">
      <c r="A29033"/>
    </row>
    <row r="29034" spans="1:1" ht="13.2" x14ac:dyDescent="0.25">
      <c r="A29034"/>
    </row>
    <row r="29035" spans="1:1" ht="13.2" x14ac:dyDescent="0.25">
      <c r="A29035"/>
    </row>
    <row r="29036" spans="1:1" ht="13.2" x14ac:dyDescent="0.25">
      <c r="A29036"/>
    </row>
    <row r="29037" spans="1:1" ht="13.2" x14ac:dyDescent="0.25">
      <c r="A29037"/>
    </row>
    <row r="29038" spans="1:1" ht="13.2" x14ac:dyDescent="0.25">
      <c r="A29038"/>
    </row>
    <row r="29039" spans="1:1" ht="13.2" x14ac:dyDescent="0.25">
      <c r="A29039"/>
    </row>
    <row r="29040" spans="1:1" ht="13.2" x14ac:dyDescent="0.25">
      <c r="A29040"/>
    </row>
    <row r="29041" spans="1:1" ht="13.2" x14ac:dyDescent="0.25">
      <c r="A29041"/>
    </row>
    <row r="29042" spans="1:1" ht="13.2" x14ac:dyDescent="0.25">
      <c r="A29042"/>
    </row>
    <row r="29043" spans="1:1" ht="13.2" x14ac:dyDescent="0.25">
      <c r="A29043"/>
    </row>
    <row r="29044" spans="1:1" ht="13.2" x14ac:dyDescent="0.25">
      <c r="A29044"/>
    </row>
    <row r="29045" spans="1:1" ht="13.2" x14ac:dyDescent="0.25">
      <c r="A29045"/>
    </row>
    <row r="29046" spans="1:1" ht="13.2" x14ac:dyDescent="0.25">
      <c r="A29046"/>
    </row>
    <row r="29047" spans="1:1" ht="13.2" x14ac:dyDescent="0.25">
      <c r="A29047"/>
    </row>
    <row r="29048" spans="1:1" ht="13.2" x14ac:dyDescent="0.25">
      <c r="A29048"/>
    </row>
    <row r="29049" spans="1:1" ht="13.2" x14ac:dyDescent="0.25">
      <c r="A29049"/>
    </row>
    <row r="29050" spans="1:1" ht="13.2" x14ac:dyDescent="0.25">
      <c r="A29050"/>
    </row>
    <row r="29051" spans="1:1" ht="13.2" x14ac:dyDescent="0.25">
      <c r="A29051"/>
    </row>
    <row r="29052" spans="1:1" ht="13.2" x14ac:dyDescent="0.25">
      <c r="A29052"/>
    </row>
    <row r="29053" spans="1:1" ht="13.2" x14ac:dyDescent="0.25">
      <c r="A29053"/>
    </row>
    <row r="29054" spans="1:1" ht="13.2" x14ac:dyDescent="0.25">
      <c r="A29054"/>
    </row>
    <row r="29055" spans="1:1" ht="13.2" x14ac:dyDescent="0.25">
      <c r="A29055"/>
    </row>
    <row r="29056" spans="1:1" ht="13.2" x14ac:dyDescent="0.25">
      <c r="A29056"/>
    </row>
    <row r="29057" spans="1:1" ht="13.2" x14ac:dyDescent="0.25">
      <c r="A29057"/>
    </row>
    <row r="29058" spans="1:1" ht="13.2" x14ac:dyDescent="0.25">
      <c r="A29058"/>
    </row>
    <row r="29059" spans="1:1" ht="13.2" x14ac:dyDescent="0.25">
      <c r="A29059"/>
    </row>
    <row r="29060" spans="1:1" ht="13.2" x14ac:dyDescent="0.25">
      <c r="A29060"/>
    </row>
    <row r="29061" spans="1:1" ht="13.2" x14ac:dyDescent="0.25">
      <c r="A29061"/>
    </row>
    <row r="29062" spans="1:1" ht="13.2" x14ac:dyDescent="0.25">
      <c r="A29062"/>
    </row>
    <row r="29063" spans="1:1" ht="13.2" x14ac:dyDescent="0.25">
      <c r="A29063"/>
    </row>
    <row r="29064" spans="1:1" ht="13.2" x14ac:dyDescent="0.25">
      <c r="A29064"/>
    </row>
    <row r="29065" spans="1:1" ht="13.2" x14ac:dyDescent="0.25">
      <c r="A29065"/>
    </row>
    <row r="29066" spans="1:1" ht="13.2" x14ac:dyDescent="0.25">
      <c r="A29066"/>
    </row>
    <row r="29067" spans="1:1" ht="13.2" x14ac:dyDescent="0.25">
      <c r="A29067"/>
    </row>
    <row r="29068" spans="1:1" ht="13.2" x14ac:dyDescent="0.25">
      <c r="A29068"/>
    </row>
    <row r="29069" spans="1:1" ht="13.2" x14ac:dyDescent="0.25">
      <c r="A29069"/>
    </row>
    <row r="29070" spans="1:1" ht="13.2" x14ac:dyDescent="0.25">
      <c r="A29070"/>
    </row>
    <row r="29071" spans="1:1" ht="13.2" x14ac:dyDescent="0.25">
      <c r="A29071"/>
    </row>
    <row r="29072" spans="1:1" ht="13.2" x14ac:dyDescent="0.25">
      <c r="A29072"/>
    </row>
    <row r="29073" spans="1:1" ht="13.2" x14ac:dyDescent="0.25">
      <c r="A29073"/>
    </row>
    <row r="29074" spans="1:1" ht="13.2" x14ac:dyDescent="0.25">
      <c r="A29074"/>
    </row>
    <row r="29075" spans="1:1" ht="13.2" x14ac:dyDescent="0.25">
      <c r="A29075"/>
    </row>
    <row r="29076" spans="1:1" ht="13.2" x14ac:dyDescent="0.25">
      <c r="A29076"/>
    </row>
    <row r="29077" spans="1:1" ht="13.2" x14ac:dyDescent="0.25">
      <c r="A29077"/>
    </row>
    <row r="29078" spans="1:1" ht="13.2" x14ac:dyDescent="0.25">
      <c r="A29078"/>
    </row>
    <row r="29079" spans="1:1" ht="13.2" x14ac:dyDescent="0.25">
      <c r="A29079"/>
    </row>
    <row r="29080" spans="1:1" ht="13.2" x14ac:dyDescent="0.25">
      <c r="A29080"/>
    </row>
    <row r="29081" spans="1:1" ht="13.2" x14ac:dyDescent="0.25">
      <c r="A29081"/>
    </row>
    <row r="29082" spans="1:1" ht="13.2" x14ac:dyDescent="0.25">
      <c r="A29082"/>
    </row>
    <row r="29083" spans="1:1" ht="13.2" x14ac:dyDescent="0.25">
      <c r="A29083"/>
    </row>
    <row r="29084" spans="1:1" ht="13.2" x14ac:dyDescent="0.25">
      <c r="A29084"/>
    </row>
    <row r="29085" spans="1:1" ht="13.2" x14ac:dyDescent="0.25">
      <c r="A29085"/>
    </row>
    <row r="29086" spans="1:1" ht="13.2" x14ac:dyDescent="0.25">
      <c r="A29086"/>
    </row>
    <row r="29087" spans="1:1" ht="13.2" x14ac:dyDescent="0.25">
      <c r="A29087"/>
    </row>
    <row r="29088" spans="1:1" ht="13.2" x14ac:dyDescent="0.25">
      <c r="A29088"/>
    </row>
    <row r="29089" spans="1:1" ht="13.2" x14ac:dyDescent="0.25">
      <c r="A29089"/>
    </row>
    <row r="29090" spans="1:1" ht="13.2" x14ac:dyDescent="0.25">
      <c r="A29090"/>
    </row>
    <row r="29091" spans="1:1" ht="13.2" x14ac:dyDescent="0.25">
      <c r="A29091"/>
    </row>
    <row r="29092" spans="1:1" ht="13.2" x14ac:dyDescent="0.25">
      <c r="A29092"/>
    </row>
    <row r="29093" spans="1:1" ht="13.2" x14ac:dyDescent="0.25">
      <c r="A29093"/>
    </row>
    <row r="29094" spans="1:1" ht="13.2" x14ac:dyDescent="0.25">
      <c r="A29094"/>
    </row>
    <row r="29095" spans="1:1" ht="13.2" x14ac:dyDescent="0.25">
      <c r="A29095"/>
    </row>
    <row r="29096" spans="1:1" ht="13.2" x14ac:dyDescent="0.25">
      <c r="A29096"/>
    </row>
    <row r="29097" spans="1:1" ht="13.2" x14ac:dyDescent="0.25">
      <c r="A29097"/>
    </row>
    <row r="29098" spans="1:1" ht="13.2" x14ac:dyDescent="0.25">
      <c r="A29098"/>
    </row>
    <row r="29099" spans="1:1" ht="13.2" x14ac:dyDescent="0.25">
      <c r="A29099"/>
    </row>
    <row r="29100" spans="1:1" ht="13.2" x14ac:dyDescent="0.25">
      <c r="A29100"/>
    </row>
    <row r="29101" spans="1:1" ht="13.2" x14ac:dyDescent="0.25">
      <c r="A29101"/>
    </row>
    <row r="29102" spans="1:1" ht="13.2" x14ac:dyDescent="0.25">
      <c r="A29102"/>
    </row>
    <row r="29103" spans="1:1" ht="13.2" x14ac:dyDescent="0.25">
      <c r="A29103"/>
    </row>
    <row r="29104" spans="1:1" ht="13.2" x14ac:dyDescent="0.25">
      <c r="A29104"/>
    </row>
    <row r="29105" spans="1:1" ht="13.2" x14ac:dyDescent="0.25">
      <c r="A29105"/>
    </row>
    <row r="29106" spans="1:1" ht="13.2" x14ac:dyDescent="0.25">
      <c r="A29106"/>
    </row>
    <row r="29107" spans="1:1" ht="13.2" x14ac:dyDescent="0.25">
      <c r="A29107"/>
    </row>
    <row r="29108" spans="1:1" ht="13.2" x14ac:dyDescent="0.25">
      <c r="A29108"/>
    </row>
    <row r="29109" spans="1:1" ht="13.2" x14ac:dyDescent="0.25">
      <c r="A29109"/>
    </row>
    <row r="29110" spans="1:1" ht="13.2" x14ac:dyDescent="0.25">
      <c r="A29110"/>
    </row>
    <row r="29111" spans="1:1" ht="13.2" x14ac:dyDescent="0.25">
      <c r="A29111"/>
    </row>
    <row r="29112" spans="1:1" ht="13.2" x14ac:dyDescent="0.25">
      <c r="A29112"/>
    </row>
    <row r="29113" spans="1:1" ht="13.2" x14ac:dyDescent="0.25">
      <c r="A29113"/>
    </row>
    <row r="29114" spans="1:1" ht="13.2" x14ac:dyDescent="0.25">
      <c r="A29114"/>
    </row>
    <row r="29115" spans="1:1" ht="13.2" x14ac:dyDescent="0.25">
      <c r="A29115"/>
    </row>
    <row r="29116" spans="1:1" ht="13.2" x14ac:dyDescent="0.25">
      <c r="A29116"/>
    </row>
    <row r="29117" spans="1:1" ht="13.2" x14ac:dyDescent="0.25">
      <c r="A29117"/>
    </row>
    <row r="29118" spans="1:1" ht="13.2" x14ac:dyDescent="0.25">
      <c r="A29118"/>
    </row>
    <row r="29119" spans="1:1" ht="13.2" x14ac:dyDescent="0.25">
      <c r="A29119"/>
    </row>
    <row r="29120" spans="1:1" ht="13.2" x14ac:dyDescent="0.25">
      <c r="A29120"/>
    </row>
    <row r="29121" spans="1:1" ht="13.2" x14ac:dyDescent="0.25">
      <c r="A29121"/>
    </row>
    <row r="29122" spans="1:1" ht="13.2" x14ac:dyDescent="0.25">
      <c r="A29122"/>
    </row>
    <row r="29123" spans="1:1" ht="13.2" x14ac:dyDescent="0.25">
      <c r="A29123"/>
    </row>
    <row r="29124" spans="1:1" ht="13.2" x14ac:dyDescent="0.25">
      <c r="A29124"/>
    </row>
    <row r="29125" spans="1:1" ht="13.2" x14ac:dyDescent="0.25">
      <c r="A29125"/>
    </row>
    <row r="29126" spans="1:1" ht="13.2" x14ac:dyDescent="0.25">
      <c r="A29126"/>
    </row>
    <row r="29127" spans="1:1" ht="13.2" x14ac:dyDescent="0.25">
      <c r="A29127"/>
    </row>
    <row r="29128" spans="1:1" ht="13.2" x14ac:dyDescent="0.25">
      <c r="A29128"/>
    </row>
    <row r="29129" spans="1:1" ht="13.2" x14ac:dyDescent="0.25">
      <c r="A29129"/>
    </row>
    <row r="29130" spans="1:1" ht="13.2" x14ac:dyDescent="0.25">
      <c r="A29130"/>
    </row>
    <row r="29131" spans="1:1" ht="13.2" x14ac:dyDescent="0.25">
      <c r="A29131"/>
    </row>
    <row r="29132" spans="1:1" ht="13.2" x14ac:dyDescent="0.25">
      <c r="A29132"/>
    </row>
    <row r="29133" spans="1:1" ht="13.2" x14ac:dyDescent="0.25">
      <c r="A29133"/>
    </row>
    <row r="29134" spans="1:1" ht="13.2" x14ac:dyDescent="0.25">
      <c r="A29134"/>
    </row>
    <row r="29135" spans="1:1" ht="13.2" x14ac:dyDescent="0.25">
      <c r="A29135"/>
    </row>
    <row r="29136" spans="1:1" ht="13.2" x14ac:dyDescent="0.25">
      <c r="A29136"/>
    </row>
    <row r="29137" spans="1:1" ht="13.2" x14ac:dyDescent="0.25">
      <c r="A29137"/>
    </row>
    <row r="29138" spans="1:1" ht="13.2" x14ac:dyDescent="0.25">
      <c r="A29138"/>
    </row>
    <row r="29139" spans="1:1" ht="13.2" x14ac:dyDescent="0.25">
      <c r="A29139"/>
    </row>
    <row r="29140" spans="1:1" ht="13.2" x14ac:dyDescent="0.25">
      <c r="A29140"/>
    </row>
    <row r="29141" spans="1:1" ht="13.2" x14ac:dyDescent="0.25">
      <c r="A29141"/>
    </row>
    <row r="29142" spans="1:1" ht="13.2" x14ac:dyDescent="0.25">
      <c r="A29142"/>
    </row>
    <row r="29143" spans="1:1" ht="13.2" x14ac:dyDescent="0.25">
      <c r="A29143"/>
    </row>
    <row r="29144" spans="1:1" ht="13.2" x14ac:dyDescent="0.25">
      <c r="A29144"/>
    </row>
    <row r="29145" spans="1:1" ht="13.2" x14ac:dyDescent="0.25">
      <c r="A29145"/>
    </row>
    <row r="29146" spans="1:1" ht="13.2" x14ac:dyDescent="0.25">
      <c r="A29146"/>
    </row>
    <row r="29147" spans="1:1" ht="13.2" x14ac:dyDescent="0.25">
      <c r="A29147"/>
    </row>
    <row r="29148" spans="1:1" ht="13.2" x14ac:dyDescent="0.25">
      <c r="A29148"/>
    </row>
    <row r="29149" spans="1:1" ht="13.2" x14ac:dyDescent="0.25">
      <c r="A29149"/>
    </row>
    <row r="29150" spans="1:1" ht="13.2" x14ac:dyDescent="0.25">
      <c r="A29150"/>
    </row>
    <row r="29151" spans="1:1" ht="13.2" x14ac:dyDescent="0.25">
      <c r="A29151"/>
    </row>
    <row r="29152" spans="1:1" ht="13.2" x14ac:dyDescent="0.25">
      <c r="A29152"/>
    </row>
    <row r="29153" spans="1:1" ht="13.2" x14ac:dyDescent="0.25">
      <c r="A29153"/>
    </row>
    <row r="29154" spans="1:1" ht="13.2" x14ac:dyDescent="0.25">
      <c r="A29154"/>
    </row>
    <row r="29155" spans="1:1" ht="13.2" x14ac:dyDescent="0.25">
      <c r="A29155"/>
    </row>
    <row r="29156" spans="1:1" ht="13.2" x14ac:dyDescent="0.25">
      <c r="A29156"/>
    </row>
    <row r="29157" spans="1:1" ht="13.2" x14ac:dyDescent="0.25">
      <c r="A29157"/>
    </row>
    <row r="29158" spans="1:1" ht="13.2" x14ac:dyDescent="0.25">
      <c r="A29158"/>
    </row>
    <row r="29159" spans="1:1" ht="13.2" x14ac:dyDescent="0.25">
      <c r="A29159"/>
    </row>
    <row r="29160" spans="1:1" ht="13.2" x14ac:dyDescent="0.25">
      <c r="A29160"/>
    </row>
    <row r="29161" spans="1:1" ht="13.2" x14ac:dyDescent="0.25">
      <c r="A29161"/>
    </row>
    <row r="29162" spans="1:1" ht="13.2" x14ac:dyDescent="0.25">
      <c r="A29162"/>
    </row>
    <row r="29163" spans="1:1" ht="13.2" x14ac:dyDescent="0.25">
      <c r="A29163"/>
    </row>
    <row r="29164" spans="1:1" ht="13.2" x14ac:dyDescent="0.25">
      <c r="A29164"/>
    </row>
    <row r="29165" spans="1:1" ht="13.2" x14ac:dyDescent="0.25">
      <c r="A29165"/>
    </row>
    <row r="29166" spans="1:1" ht="13.2" x14ac:dyDescent="0.25">
      <c r="A29166"/>
    </row>
    <row r="29167" spans="1:1" ht="13.2" x14ac:dyDescent="0.25">
      <c r="A29167"/>
    </row>
    <row r="29168" spans="1:1" ht="13.2" x14ac:dyDescent="0.25">
      <c r="A29168"/>
    </row>
    <row r="29169" spans="1:1" ht="13.2" x14ac:dyDescent="0.25">
      <c r="A29169"/>
    </row>
    <row r="29170" spans="1:1" ht="13.2" x14ac:dyDescent="0.25">
      <c r="A29170"/>
    </row>
    <row r="29171" spans="1:1" ht="13.2" x14ac:dyDescent="0.25">
      <c r="A29171"/>
    </row>
    <row r="29172" spans="1:1" ht="13.2" x14ac:dyDescent="0.25">
      <c r="A29172"/>
    </row>
    <row r="29173" spans="1:1" ht="13.2" x14ac:dyDescent="0.25">
      <c r="A29173"/>
    </row>
    <row r="29174" spans="1:1" ht="13.2" x14ac:dyDescent="0.25">
      <c r="A29174"/>
    </row>
    <row r="29175" spans="1:1" ht="13.2" x14ac:dyDescent="0.25">
      <c r="A29175"/>
    </row>
    <row r="29176" spans="1:1" ht="13.2" x14ac:dyDescent="0.25">
      <c r="A29176"/>
    </row>
    <row r="29177" spans="1:1" ht="13.2" x14ac:dyDescent="0.25">
      <c r="A29177"/>
    </row>
    <row r="29178" spans="1:1" ht="13.2" x14ac:dyDescent="0.25">
      <c r="A29178"/>
    </row>
    <row r="29179" spans="1:1" ht="13.2" x14ac:dyDescent="0.25">
      <c r="A29179"/>
    </row>
    <row r="29180" spans="1:1" ht="13.2" x14ac:dyDescent="0.25">
      <c r="A29180"/>
    </row>
    <row r="29181" spans="1:1" ht="13.2" x14ac:dyDescent="0.25">
      <c r="A29181"/>
    </row>
    <row r="29182" spans="1:1" ht="13.2" x14ac:dyDescent="0.25">
      <c r="A29182"/>
    </row>
    <row r="29183" spans="1:1" ht="13.2" x14ac:dyDescent="0.25">
      <c r="A29183"/>
    </row>
    <row r="29184" spans="1:1" ht="13.2" x14ac:dyDescent="0.25">
      <c r="A29184"/>
    </row>
    <row r="29185" spans="1:1" ht="13.2" x14ac:dyDescent="0.25">
      <c r="A29185"/>
    </row>
    <row r="29186" spans="1:1" ht="13.2" x14ac:dyDescent="0.25">
      <c r="A29186"/>
    </row>
    <row r="29187" spans="1:1" ht="13.2" x14ac:dyDescent="0.25">
      <c r="A29187"/>
    </row>
    <row r="29188" spans="1:1" ht="13.2" x14ac:dyDescent="0.25">
      <c r="A29188"/>
    </row>
    <row r="29189" spans="1:1" ht="13.2" x14ac:dyDescent="0.25">
      <c r="A29189"/>
    </row>
    <row r="29190" spans="1:1" ht="13.2" x14ac:dyDescent="0.25">
      <c r="A29190"/>
    </row>
    <row r="29191" spans="1:1" ht="13.2" x14ac:dyDescent="0.25">
      <c r="A29191"/>
    </row>
    <row r="29192" spans="1:1" ht="13.2" x14ac:dyDescent="0.25">
      <c r="A29192"/>
    </row>
    <row r="29193" spans="1:1" ht="13.2" x14ac:dyDescent="0.25">
      <c r="A29193"/>
    </row>
    <row r="29194" spans="1:1" ht="13.2" x14ac:dyDescent="0.25">
      <c r="A29194"/>
    </row>
    <row r="29195" spans="1:1" ht="13.2" x14ac:dyDescent="0.25">
      <c r="A29195"/>
    </row>
    <row r="29196" spans="1:1" ht="13.2" x14ac:dyDescent="0.25">
      <c r="A29196"/>
    </row>
    <row r="29197" spans="1:1" ht="13.2" x14ac:dyDescent="0.25">
      <c r="A29197"/>
    </row>
    <row r="29198" spans="1:1" ht="13.2" x14ac:dyDescent="0.25">
      <c r="A29198"/>
    </row>
    <row r="29199" spans="1:1" ht="13.2" x14ac:dyDescent="0.25">
      <c r="A29199"/>
    </row>
    <row r="29200" spans="1:1" ht="13.2" x14ac:dyDescent="0.25">
      <c r="A29200"/>
    </row>
    <row r="29201" spans="1:1" ht="13.2" x14ac:dyDescent="0.25">
      <c r="A29201"/>
    </row>
    <row r="29202" spans="1:1" ht="13.2" x14ac:dyDescent="0.25">
      <c r="A29202"/>
    </row>
    <row r="29203" spans="1:1" ht="13.2" x14ac:dyDescent="0.25">
      <c r="A29203"/>
    </row>
    <row r="29204" spans="1:1" ht="13.2" x14ac:dyDescent="0.25">
      <c r="A29204"/>
    </row>
    <row r="29205" spans="1:1" ht="13.2" x14ac:dyDescent="0.25">
      <c r="A29205"/>
    </row>
    <row r="29206" spans="1:1" ht="13.2" x14ac:dyDescent="0.25">
      <c r="A29206"/>
    </row>
    <row r="29207" spans="1:1" ht="13.2" x14ac:dyDescent="0.25">
      <c r="A29207"/>
    </row>
    <row r="29208" spans="1:1" ht="13.2" x14ac:dyDescent="0.25">
      <c r="A29208"/>
    </row>
    <row r="29209" spans="1:1" ht="13.2" x14ac:dyDescent="0.25">
      <c r="A29209"/>
    </row>
    <row r="29210" spans="1:1" ht="13.2" x14ac:dyDescent="0.25">
      <c r="A29210"/>
    </row>
    <row r="29211" spans="1:1" ht="13.2" x14ac:dyDescent="0.25">
      <c r="A29211"/>
    </row>
    <row r="29212" spans="1:1" ht="13.2" x14ac:dyDescent="0.25">
      <c r="A29212"/>
    </row>
    <row r="29213" spans="1:1" ht="13.2" x14ac:dyDescent="0.25">
      <c r="A29213"/>
    </row>
    <row r="29214" spans="1:1" ht="13.2" x14ac:dyDescent="0.25">
      <c r="A29214"/>
    </row>
    <row r="29215" spans="1:1" ht="13.2" x14ac:dyDescent="0.25">
      <c r="A29215"/>
    </row>
    <row r="29216" spans="1:1" ht="13.2" x14ac:dyDescent="0.25">
      <c r="A29216"/>
    </row>
    <row r="29217" spans="1:1" ht="13.2" x14ac:dyDescent="0.25">
      <c r="A29217"/>
    </row>
    <row r="29218" spans="1:1" ht="13.2" x14ac:dyDescent="0.25">
      <c r="A29218"/>
    </row>
    <row r="29219" spans="1:1" ht="13.2" x14ac:dyDescent="0.25">
      <c r="A29219"/>
    </row>
    <row r="29220" spans="1:1" ht="13.2" x14ac:dyDescent="0.25">
      <c r="A29220"/>
    </row>
    <row r="29221" spans="1:1" ht="13.2" x14ac:dyDescent="0.25">
      <c r="A29221"/>
    </row>
    <row r="29222" spans="1:1" ht="13.2" x14ac:dyDescent="0.25">
      <c r="A29222"/>
    </row>
    <row r="29223" spans="1:1" ht="13.2" x14ac:dyDescent="0.25">
      <c r="A29223"/>
    </row>
    <row r="29224" spans="1:1" ht="13.2" x14ac:dyDescent="0.25">
      <c r="A29224"/>
    </row>
    <row r="29225" spans="1:1" ht="13.2" x14ac:dyDescent="0.25">
      <c r="A29225"/>
    </row>
    <row r="29226" spans="1:1" ht="13.2" x14ac:dyDescent="0.25">
      <c r="A29226"/>
    </row>
    <row r="29227" spans="1:1" ht="13.2" x14ac:dyDescent="0.25">
      <c r="A29227"/>
    </row>
    <row r="29228" spans="1:1" ht="13.2" x14ac:dyDescent="0.25">
      <c r="A29228"/>
    </row>
    <row r="29229" spans="1:1" ht="13.2" x14ac:dyDescent="0.25">
      <c r="A29229"/>
    </row>
    <row r="29230" spans="1:1" ht="13.2" x14ac:dyDescent="0.25">
      <c r="A29230"/>
    </row>
    <row r="29231" spans="1:1" ht="13.2" x14ac:dyDescent="0.25">
      <c r="A29231"/>
    </row>
    <row r="29232" spans="1:1" ht="13.2" x14ac:dyDescent="0.25">
      <c r="A29232"/>
    </row>
    <row r="29233" spans="1:1" ht="13.2" x14ac:dyDescent="0.25">
      <c r="A29233"/>
    </row>
    <row r="29234" spans="1:1" ht="13.2" x14ac:dyDescent="0.25">
      <c r="A29234"/>
    </row>
    <row r="29235" spans="1:1" ht="13.2" x14ac:dyDescent="0.25">
      <c r="A29235"/>
    </row>
    <row r="29236" spans="1:1" ht="13.2" x14ac:dyDescent="0.25">
      <c r="A29236"/>
    </row>
    <row r="29237" spans="1:1" ht="13.2" x14ac:dyDescent="0.25">
      <c r="A29237"/>
    </row>
    <row r="29238" spans="1:1" ht="13.2" x14ac:dyDescent="0.25">
      <c r="A29238"/>
    </row>
    <row r="29239" spans="1:1" ht="13.2" x14ac:dyDescent="0.25">
      <c r="A29239"/>
    </row>
    <row r="29240" spans="1:1" ht="13.2" x14ac:dyDescent="0.25">
      <c r="A29240"/>
    </row>
    <row r="29241" spans="1:1" ht="13.2" x14ac:dyDescent="0.25">
      <c r="A29241"/>
    </row>
    <row r="29242" spans="1:1" ht="13.2" x14ac:dyDescent="0.25">
      <c r="A29242"/>
    </row>
    <row r="29243" spans="1:1" ht="13.2" x14ac:dyDescent="0.25">
      <c r="A29243"/>
    </row>
    <row r="29244" spans="1:1" ht="13.2" x14ac:dyDescent="0.25">
      <c r="A29244"/>
    </row>
    <row r="29245" spans="1:1" ht="13.2" x14ac:dyDescent="0.25">
      <c r="A29245"/>
    </row>
    <row r="29246" spans="1:1" ht="13.2" x14ac:dyDescent="0.25">
      <c r="A29246"/>
    </row>
    <row r="29247" spans="1:1" ht="13.2" x14ac:dyDescent="0.25">
      <c r="A29247"/>
    </row>
    <row r="29248" spans="1:1" ht="13.2" x14ac:dyDescent="0.25">
      <c r="A29248"/>
    </row>
    <row r="29249" spans="1:1" ht="13.2" x14ac:dyDescent="0.25">
      <c r="A29249"/>
    </row>
    <row r="29250" spans="1:1" ht="13.2" x14ac:dyDescent="0.25">
      <c r="A29250"/>
    </row>
    <row r="29251" spans="1:1" ht="13.2" x14ac:dyDescent="0.25">
      <c r="A29251"/>
    </row>
    <row r="29252" spans="1:1" ht="13.2" x14ac:dyDescent="0.25">
      <c r="A29252"/>
    </row>
    <row r="29253" spans="1:1" ht="13.2" x14ac:dyDescent="0.25">
      <c r="A29253"/>
    </row>
    <row r="29254" spans="1:1" ht="13.2" x14ac:dyDescent="0.25">
      <c r="A29254"/>
    </row>
    <row r="29255" spans="1:1" ht="13.2" x14ac:dyDescent="0.25">
      <c r="A29255"/>
    </row>
    <row r="29256" spans="1:1" ht="13.2" x14ac:dyDescent="0.25">
      <c r="A29256"/>
    </row>
    <row r="29257" spans="1:1" ht="13.2" x14ac:dyDescent="0.25">
      <c r="A29257"/>
    </row>
    <row r="29258" spans="1:1" ht="13.2" x14ac:dyDescent="0.25">
      <c r="A29258"/>
    </row>
    <row r="29259" spans="1:1" ht="13.2" x14ac:dyDescent="0.25">
      <c r="A29259"/>
    </row>
    <row r="29260" spans="1:1" ht="13.2" x14ac:dyDescent="0.25">
      <c r="A29260"/>
    </row>
    <row r="29261" spans="1:1" ht="13.2" x14ac:dyDescent="0.25">
      <c r="A29261"/>
    </row>
    <row r="29262" spans="1:1" ht="13.2" x14ac:dyDescent="0.25">
      <c r="A29262"/>
    </row>
    <row r="29263" spans="1:1" ht="13.2" x14ac:dyDescent="0.25">
      <c r="A29263"/>
    </row>
    <row r="29264" spans="1:1" ht="13.2" x14ac:dyDescent="0.25">
      <c r="A29264"/>
    </row>
    <row r="29265" spans="1:1" ht="13.2" x14ac:dyDescent="0.25">
      <c r="A29265"/>
    </row>
    <row r="29266" spans="1:1" ht="13.2" x14ac:dyDescent="0.25">
      <c r="A29266"/>
    </row>
    <row r="29267" spans="1:1" ht="13.2" x14ac:dyDescent="0.25">
      <c r="A29267"/>
    </row>
    <row r="29268" spans="1:1" ht="13.2" x14ac:dyDescent="0.25">
      <c r="A29268"/>
    </row>
    <row r="29269" spans="1:1" ht="13.2" x14ac:dyDescent="0.25">
      <c r="A29269"/>
    </row>
    <row r="29270" spans="1:1" ht="13.2" x14ac:dyDescent="0.25">
      <c r="A29270"/>
    </row>
    <row r="29271" spans="1:1" ht="13.2" x14ac:dyDescent="0.25">
      <c r="A29271"/>
    </row>
    <row r="29272" spans="1:1" ht="13.2" x14ac:dyDescent="0.25">
      <c r="A29272"/>
    </row>
    <row r="29273" spans="1:1" ht="13.2" x14ac:dyDescent="0.25">
      <c r="A29273"/>
    </row>
    <row r="29274" spans="1:1" ht="13.2" x14ac:dyDescent="0.25">
      <c r="A29274"/>
    </row>
    <row r="29275" spans="1:1" ht="13.2" x14ac:dyDescent="0.25">
      <c r="A29275"/>
    </row>
    <row r="29276" spans="1:1" ht="13.2" x14ac:dyDescent="0.25">
      <c r="A29276"/>
    </row>
    <row r="29277" spans="1:1" ht="13.2" x14ac:dyDescent="0.25">
      <c r="A29277"/>
    </row>
    <row r="29278" spans="1:1" ht="13.2" x14ac:dyDescent="0.25">
      <c r="A29278"/>
    </row>
    <row r="29279" spans="1:1" ht="13.2" x14ac:dyDescent="0.25">
      <c r="A29279"/>
    </row>
    <row r="29280" spans="1:1" ht="13.2" x14ac:dyDescent="0.25">
      <c r="A29280"/>
    </row>
    <row r="29281" spans="1:1" ht="13.2" x14ac:dyDescent="0.25">
      <c r="A29281"/>
    </row>
    <row r="29282" spans="1:1" ht="13.2" x14ac:dyDescent="0.25">
      <c r="A29282"/>
    </row>
    <row r="29283" spans="1:1" ht="13.2" x14ac:dyDescent="0.25">
      <c r="A29283"/>
    </row>
    <row r="29284" spans="1:1" ht="13.2" x14ac:dyDescent="0.25">
      <c r="A29284"/>
    </row>
    <row r="29285" spans="1:1" ht="13.2" x14ac:dyDescent="0.25">
      <c r="A29285"/>
    </row>
    <row r="29286" spans="1:1" ht="13.2" x14ac:dyDescent="0.25">
      <c r="A29286"/>
    </row>
    <row r="29287" spans="1:1" ht="13.2" x14ac:dyDescent="0.25">
      <c r="A29287"/>
    </row>
    <row r="29288" spans="1:1" ht="13.2" x14ac:dyDescent="0.25">
      <c r="A29288"/>
    </row>
    <row r="29289" spans="1:1" ht="13.2" x14ac:dyDescent="0.25">
      <c r="A29289"/>
    </row>
    <row r="29290" spans="1:1" ht="13.2" x14ac:dyDescent="0.25">
      <c r="A29290"/>
    </row>
    <row r="29291" spans="1:1" ht="13.2" x14ac:dyDescent="0.25">
      <c r="A29291"/>
    </row>
    <row r="29292" spans="1:1" ht="13.2" x14ac:dyDescent="0.25">
      <c r="A29292"/>
    </row>
    <row r="29293" spans="1:1" ht="13.2" x14ac:dyDescent="0.25">
      <c r="A29293"/>
    </row>
    <row r="29294" spans="1:1" ht="13.2" x14ac:dyDescent="0.25">
      <c r="A29294"/>
    </row>
    <row r="29295" spans="1:1" ht="13.2" x14ac:dyDescent="0.25">
      <c r="A29295"/>
    </row>
    <row r="29296" spans="1:1" ht="13.2" x14ac:dyDescent="0.25">
      <c r="A29296"/>
    </row>
    <row r="29297" spans="1:1" ht="13.2" x14ac:dyDescent="0.25">
      <c r="A29297"/>
    </row>
    <row r="29298" spans="1:1" ht="13.2" x14ac:dyDescent="0.25">
      <c r="A29298"/>
    </row>
    <row r="29299" spans="1:1" ht="13.2" x14ac:dyDescent="0.25">
      <c r="A29299"/>
    </row>
    <row r="29300" spans="1:1" ht="13.2" x14ac:dyDescent="0.25">
      <c r="A29300"/>
    </row>
    <row r="29301" spans="1:1" ht="13.2" x14ac:dyDescent="0.25">
      <c r="A29301"/>
    </row>
    <row r="29302" spans="1:1" ht="13.2" x14ac:dyDescent="0.25">
      <c r="A29302"/>
    </row>
    <row r="29303" spans="1:1" ht="13.2" x14ac:dyDescent="0.25">
      <c r="A29303"/>
    </row>
    <row r="29304" spans="1:1" ht="13.2" x14ac:dyDescent="0.25">
      <c r="A29304"/>
    </row>
    <row r="29305" spans="1:1" ht="13.2" x14ac:dyDescent="0.25">
      <c r="A29305"/>
    </row>
    <row r="29306" spans="1:1" ht="13.2" x14ac:dyDescent="0.25">
      <c r="A29306"/>
    </row>
    <row r="29307" spans="1:1" ht="13.2" x14ac:dyDescent="0.25">
      <c r="A29307"/>
    </row>
    <row r="29308" spans="1:1" ht="13.2" x14ac:dyDescent="0.25">
      <c r="A29308"/>
    </row>
    <row r="29309" spans="1:1" ht="13.2" x14ac:dyDescent="0.25">
      <c r="A29309"/>
    </row>
    <row r="29310" spans="1:1" ht="13.2" x14ac:dyDescent="0.25">
      <c r="A29310"/>
    </row>
    <row r="29311" spans="1:1" ht="13.2" x14ac:dyDescent="0.25">
      <c r="A29311"/>
    </row>
    <row r="29312" spans="1:1" ht="13.2" x14ac:dyDescent="0.25">
      <c r="A29312"/>
    </row>
    <row r="29313" spans="1:1" ht="13.2" x14ac:dyDescent="0.25">
      <c r="A29313"/>
    </row>
    <row r="29314" spans="1:1" ht="13.2" x14ac:dyDescent="0.25">
      <c r="A29314"/>
    </row>
    <row r="29315" spans="1:1" ht="13.2" x14ac:dyDescent="0.25">
      <c r="A29315"/>
    </row>
    <row r="29316" spans="1:1" ht="13.2" x14ac:dyDescent="0.25">
      <c r="A29316"/>
    </row>
    <row r="29317" spans="1:1" ht="13.2" x14ac:dyDescent="0.25">
      <c r="A29317"/>
    </row>
    <row r="29318" spans="1:1" ht="13.2" x14ac:dyDescent="0.25">
      <c r="A29318"/>
    </row>
    <row r="29319" spans="1:1" ht="13.2" x14ac:dyDescent="0.25">
      <c r="A29319"/>
    </row>
    <row r="29320" spans="1:1" ht="13.2" x14ac:dyDescent="0.25">
      <c r="A29320"/>
    </row>
    <row r="29321" spans="1:1" ht="13.2" x14ac:dyDescent="0.25">
      <c r="A29321"/>
    </row>
    <row r="29322" spans="1:1" ht="13.2" x14ac:dyDescent="0.25">
      <c r="A29322"/>
    </row>
    <row r="29323" spans="1:1" ht="13.2" x14ac:dyDescent="0.25">
      <c r="A29323"/>
    </row>
    <row r="29324" spans="1:1" ht="13.2" x14ac:dyDescent="0.25">
      <c r="A29324"/>
    </row>
    <row r="29325" spans="1:1" ht="13.2" x14ac:dyDescent="0.25">
      <c r="A29325"/>
    </row>
    <row r="29326" spans="1:1" ht="13.2" x14ac:dyDescent="0.25">
      <c r="A29326"/>
    </row>
    <row r="29327" spans="1:1" ht="13.2" x14ac:dyDescent="0.25">
      <c r="A29327"/>
    </row>
    <row r="29328" spans="1:1" ht="13.2" x14ac:dyDescent="0.25">
      <c r="A29328"/>
    </row>
    <row r="29329" spans="1:1" ht="13.2" x14ac:dyDescent="0.25">
      <c r="A29329"/>
    </row>
    <row r="29330" spans="1:1" ht="13.2" x14ac:dyDescent="0.25">
      <c r="A29330"/>
    </row>
    <row r="29331" spans="1:1" ht="13.2" x14ac:dyDescent="0.25">
      <c r="A29331"/>
    </row>
    <row r="29332" spans="1:1" ht="13.2" x14ac:dyDescent="0.25">
      <c r="A29332"/>
    </row>
    <row r="29333" spans="1:1" ht="13.2" x14ac:dyDescent="0.25">
      <c r="A29333"/>
    </row>
    <row r="29334" spans="1:1" ht="13.2" x14ac:dyDescent="0.25">
      <c r="A29334"/>
    </row>
    <row r="29335" spans="1:1" ht="13.2" x14ac:dyDescent="0.25">
      <c r="A29335"/>
    </row>
    <row r="29336" spans="1:1" ht="13.2" x14ac:dyDescent="0.25">
      <c r="A29336"/>
    </row>
    <row r="29337" spans="1:1" ht="13.2" x14ac:dyDescent="0.25">
      <c r="A29337"/>
    </row>
    <row r="29338" spans="1:1" ht="13.2" x14ac:dyDescent="0.25">
      <c r="A29338"/>
    </row>
    <row r="29339" spans="1:1" ht="13.2" x14ac:dyDescent="0.25">
      <c r="A29339"/>
    </row>
    <row r="29340" spans="1:1" ht="13.2" x14ac:dyDescent="0.25">
      <c r="A29340"/>
    </row>
    <row r="29341" spans="1:1" ht="13.2" x14ac:dyDescent="0.25">
      <c r="A29341"/>
    </row>
    <row r="29342" spans="1:1" ht="13.2" x14ac:dyDescent="0.25">
      <c r="A29342"/>
    </row>
    <row r="29343" spans="1:1" ht="13.2" x14ac:dyDescent="0.25">
      <c r="A29343"/>
    </row>
    <row r="29344" spans="1:1" ht="13.2" x14ac:dyDescent="0.25">
      <c r="A29344"/>
    </row>
    <row r="29345" spans="1:1" ht="13.2" x14ac:dyDescent="0.25">
      <c r="A29345"/>
    </row>
    <row r="29346" spans="1:1" ht="13.2" x14ac:dyDescent="0.25">
      <c r="A29346"/>
    </row>
    <row r="29347" spans="1:1" ht="13.2" x14ac:dyDescent="0.25">
      <c r="A29347"/>
    </row>
    <row r="29348" spans="1:1" ht="13.2" x14ac:dyDescent="0.25">
      <c r="A29348"/>
    </row>
    <row r="29349" spans="1:1" ht="13.2" x14ac:dyDescent="0.25">
      <c r="A29349"/>
    </row>
    <row r="29350" spans="1:1" ht="13.2" x14ac:dyDescent="0.25">
      <c r="A29350"/>
    </row>
    <row r="29351" spans="1:1" ht="13.2" x14ac:dyDescent="0.25">
      <c r="A29351"/>
    </row>
    <row r="29352" spans="1:1" ht="13.2" x14ac:dyDescent="0.25">
      <c r="A29352"/>
    </row>
    <row r="29353" spans="1:1" ht="13.2" x14ac:dyDescent="0.25">
      <c r="A29353"/>
    </row>
    <row r="29354" spans="1:1" ht="13.2" x14ac:dyDescent="0.25">
      <c r="A29354"/>
    </row>
    <row r="29355" spans="1:1" ht="13.2" x14ac:dyDescent="0.25">
      <c r="A29355"/>
    </row>
    <row r="29356" spans="1:1" ht="13.2" x14ac:dyDescent="0.25">
      <c r="A29356"/>
    </row>
    <row r="29357" spans="1:1" ht="13.2" x14ac:dyDescent="0.25">
      <c r="A29357"/>
    </row>
    <row r="29358" spans="1:1" ht="13.2" x14ac:dyDescent="0.25">
      <c r="A29358"/>
    </row>
    <row r="29359" spans="1:1" ht="13.2" x14ac:dyDescent="0.25">
      <c r="A29359"/>
    </row>
    <row r="29360" spans="1:1" ht="13.2" x14ac:dyDescent="0.25">
      <c r="A29360"/>
    </row>
    <row r="29361" spans="1:1" ht="13.2" x14ac:dyDescent="0.25">
      <c r="A29361"/>
    </row>
    <row r="29362" spans="1:1" ht="13.2" x14ac:dyDescent="0.25">
      <c r="A29362"/>
    </row>
    <row r="29363" spans="1:1" ht="13.2" x14ac:dyDescent="0.25">
      <c r="A29363"/>
    </row>
    <row r="29364" spans="1:1" ht="13.2" x14ac:dyDescent="0.25">
      <c r="A29364"/>
    </row>
    <row r="29365" spans="1:1" ht="13.2" x14ac:dyDescent="0.25">
      <c r="A29365"/>
    </row>
    <row r="29366" spans="1:1" ht="13.2" x14ac:dyDescent="0.25">
      <c r="A29366"/>
    </row>
    <row r="29367" spans="1:1" ht="13.2" x14ac:dyDescent="0.25">
      <c r="A29367"/>
    </row>
    <row r="29368" spans="1:1" ht="13.2" x14ac:dyDescent="0.25">
      <c r="A29368"/>
    </row>
    <row r="29369" spans="1:1" ht="13.2" x14ac:dyDescent="0.25">
      <c r="A29369"/>
    </row>
    <row r="29370" spans="1:1" ht="13.2" x14ac:dyDescent="0.25">
      <c r="A29370"/>
    </row>
    <row r="29371" spans="1:1" ht="13.2" x14ac:dyDescent="0.25">
      <c r="A29371"/>
    </row>
    <row r="29372" spans="1:1" ht="13.2" x14ac:dyDescent="0.25">
      <c r="A29372"/>
    </row>
    <row r="29373" spans="1:1" ht="13.2" x14ac:dyDescent="0.25">
      <c r="A29373"/>
    </row>
    <row r="29374" spans="1:1" ht="13.2" x14ac:dyDescent="0.25">
      <c r="A29374"/>
    </row>
    <row r="29375" spans="1:1" ht="13.2" x14ac:dyDescent="0.25">
      <c r="A29375"/>
    </row>
    <row r="29376" spans="1:1" ht="13.2" x14ac:dyDescent="0.25">
      <c r="A29376"/>
    </row>
    <row r="29377" spans="1:1" ht="13.2" x14ac:dyDescent="0.25">
      <c r="A29377"/>
    </row>
    <row r="29378" spans="1:1" ht="13.2" x14ac:dyDescent="0.25">
      <c r="A29378"/>
    </row>
    <row r="29379" spans="1:1" ht="13.2" x14ac:dyDescent="0.25">
      <c r="A29379"/>
    </row>
    <row r="29380" spans="1:1" ht="13.2" x14ac:dyDescent="0.25">
      <c r="A29380"/>
    </row>
    <row r="29381" spans="1:1" ht="13.2" x14ac:dyDescent="0.25">
      <c r="A29381"/>
    </row>
    <row r="29382" spans="1:1" ht="13.2" x14ac:dyDescent="0.25">
      <c r="A29382"/>
    </row>
    <row r="29383" spans="1:1" ht="13.2" x14ac:dyDescent="0.25">
      <c r="A29383"/>
    </row>
    <row r="29384" spans="1:1" ht="13.2" x14ac:dyDescent="0.25">
      <c r="A29384"/>
    </row>
    <row r="29385" spans="1:1" ht="13.2" x14ac:dyDescent="0.25">
      <c r="A29385"/>
    </row>
    <row r="29386" spans="1:1" ht="13.2" x14ac:dyDescent="0.25">
      <c r="A29386"/>
    </row>
    <row r="29387" spans="1:1" ht="13.2" x14ac:dyDescent="0.25">
      <c r="A29387"/>
    </row>
    <row r="29388" spans="1:1" ht="13.2" x14ac:dyDescent="0.25">
      <c r="A29388"/>
    </row>
    <row r="29389" spans="1:1" ht="13.2" x14ac:dyDescent="0.25">
      <c r="A29389"/>
    </row>
    <row r="29390" spans="1:1" ht="13.2" x14ac:dyDescent="0.25">
      <c r="A29390"/>
    </row>
    <row r="29391" spans="1:1" ht="13.2" x14ac:dyDescent="0.25">
      <c r="A29391"/>
    </row>
    <row r="29392" spans="1:1" ht="13.2" x14ac:dyDescent="0.25">
      <c r="A29392"/>
    </row>
    <row r="29393" spans="1:1" ht="13.2" x14ac:dyDescent="0.25">
      <c r="A29393"/>
    </row>
    <row r="29394" spans="1:1" ht="13.2" x14ac:dyDescent="0.25">
      <c r="A29394"/>
    </row>
    <row r="29395" spans="1:1" ht="13.2" x14ac:dyDescent="0.25">
      <c r="A29395"/>
    </row>
    <row r="29396" spans="1:1" ht="13.2" x14ac:dyDescent="0.25">
      <c r="A29396"/>
    </row>
    <row r="29397" spans="1:1" ht="13.2" x14ac:dyDescent="0.25">
      <c r="A29397"/>
    </row>
    <row r="29398" spans="1:1" ht="13.2" x14ac:dyDescent="0.25">
      <c r="A29398"/>
    </row>
    <row r="29399" spans="1:1" ht="13.2" x14ac:dyDescent="0.25">
      <c r="A29399"/>
    </row>
    <row r="29400" spans="1:1" ht="13.2" x14ac:dyDescent="0.25">
      <c r="A29400"/>
    </row>
    <row r="29401" spans="1:1" ht="13.2" x14ac:dyDescent="0.25">
      <c r="A29401"/>
    </row>
    <row r="29402" spans="1:1" ht="13.2" x14ac:dyDescent="0.25">
      <c r="A29402"/>
    </row>
    <row r="29403" spans="1:1" ht="13.2" x14ac:dyDescent="0.25">
      <c r="A29403"/>
    </row>
    <row r="29404" spans="1:1" ht="13.2" x14ac:dyDescent="0.25">
      <c r="A29404"/>
    </row>
    <row r="29405" spans="1:1" ht="13.2" x14ac:dyDescent="0.25">
      <c r="A29405"/>
    </row>
    <row r="29406" spans="1:1" ht="13.2" x14ac:dyDescent="0.25">
      <c r="A29406"/>
    </row>
    <row r="29407" spans="1:1" ht="13.2" x14ac:dyDescent="0.25">
      <c r="A29407"/>
    </row>
    <row r="29408" spans="1:1" ht="13.2" x14ac:dyDescent="0.25">
      <c r="A29408"/>
    </row>
    <row r="29409" spans="1:1" ht="13.2" x14ac:dyDescent="0.25">
      <c r="A29409"/>
    </row>
    <row r="29410" spans="1:1" ht="13.2" x14ac:dyDescent="0.25">
      <c r="A29410"/>
    </row>
    <row r="29411" spans="1:1" ht="13.2" x14ac:dyDescent="0.25">
      <c r="A29411"/>
    </row>
    <row r="29412" spans="1:1" ht="13.2" x14ac:dyDescent="0.25">
      <c r="A29412"/>
    </row>
    <row r="29413" spans="1:1" ht="13.2" x14ac:dyDescent="0.25">
      <c r="A29413"/>
    </row>
    <row r="29414" spans="1:1" ht="13.2" x14ac:dyDescent="0.25">
      <c r="A29414"/>
    </row>
    <row r="29415" spans="1:1" ht="13.2" x14ac:dyDescent="0.25">
      <c r="A29415"/>
    </row>
    <row r="29416" spans="1:1" ht="13.2" x14ac:dyDescent="0.25">
      <c r="A29416"/>
    </row>
    <row r="29417" spans="1:1" ht="13.2" x14ac:dyDescent="0.25">
      <c r="A29417"/>
    </row>
    <row r="29418" spans="1:1" ht="13.2" x14ac:dyDescent="0.25">
      <c r="A29418"/>
    </row>
    <row r="29419" spans="1:1" ht="13.2" x14ac:dyDescent="0.25">
      <c r="A29419"/>
    </row>
    <row r="29420" spans="1:1" ht="13.2" x14ac:dyDescent="0.25">
      <c r="A29420"/>
    </row>
    <row r="29421" spans="1:1" ht="13.2" x14ac:dyDescent="0.25">
      <c r="A29421"/>
    </row>
    <row r="29422" spans="1:1" ht="13.2" x14ac:dyDescent="0.25">
      <c r="A29422"/>
    </row>
    <row r="29423" spans="1:1" ht="13.2" x14ac:dyDescent="0.25">
      <c r="A29423"/>
    </row>
    <row r="29424" spans="1:1" ht="13.2" x14ac:dyDescent="0.25">
      <c r="A29424"/>
    </row>
    <row r="29425" spans="1:1" ht="13.2" x14ac:dyDescent="0.25">
      <c r="A29425"/>
    </row>
    <row r="29426" spans="1:1" ht="13.2" x14ac:dyDescent="0.25">
      <c r="A29426"/>
    </row>
    <row r="29427" spans="1:1" ht="13.2" x14ac:dyDescent="0.25">
      <c r="A29427"/>
    </row>
    <row r="29428" spans="1:1" ht="13.2" x14ac:dyDescent="0.25">
      <c r="A29428"/>
    </row>
    <row r="29429" spans="1:1" ht="13.2" x14ac:dyDescent="0.25">
      <c r="A29429"/>
    </row>
    <row r="29430" spans="1:1" ht="13.2" x14ac:dyDescent="0.25">
      <c r="A29430"/>
    </row>
    <row r="29431" spans="1:1" ht="13.2" x14ac:dyDescent="0.25">
      <c r="A29431"/>
    </row>
    <row r="29432" spans="1:1" ht="13.2" x14ac:dyDescent="0.25">
      <c r="A29432"/>
    </row>
    <row r="29433" spans="1:1" ht="13.2" x14ac:dyDescent="0.25">
      <c r="A29433"/>
    </row>
    <row r="29434" spans="1:1" ht="13.2" x14ac:dyDescent="0.25">
      <c r="A29434"/>
    </row>
    <row r="29435" spans="1:1" ht="13.2" x14ac:dyDescent="0.25">
      <c r="A29435"/>
    </row>
    <row r="29436" spans="1:1" ht="13.2" x14ac:dyDescent="0.25">
      <c r="A29436"/>
    </row>
    <row r="29437" spans="1:1" ht="13.2" x14ac:dyDescent="0.25">
      <c r="A29437"/>
    </row>
    <row r="29438" spans="1:1" ht="13.2" x14ac:dyDescent="0.25">
      <c r="A29438"/>
    </row>
    <row r="29439" spans="1:1" ht="13.2" x14ac:dyDescent="0.25">
      <c r="A29439"/>
    </row>
    <row r="29440" spans="1:1" ht="13.2" x14ac:dyDescent="0.25">
      <c r="A29440"/>
    </row>
    <row r="29441" spans="1:1" ht="13.2" x14ac:dyDescent="0.25">
      <c r="A29441"/>
    </row>
    <row r="29442" spans="1:1" ht="13.2" x14ac:dyDescent="0.25">
      <c r="A29442"/>
    </row>
    <row r="29443" spans="1:1" ht="13.2" x14ac:dyDescent="0.25">
      <c r="A29443"/>
    </row>
    <row r="29444" spans="1:1" ht="13.2" x14ac:dyDescent="0.25">
      <c r="A29444"/>
    </row>
    <row r="29445" spans="1:1" ht="13.2" x14ac:dyDescent="0.25">
      <c r="A29445"/>
    </row>
    <row r="29446" spans="1:1" ht="13.2" x14ac:dyDescent="0.25">
      <c r="A29446"/>
    </row>
    <row r="29447" spans="1:1" ht="13.2" x14ac:dyDescent="0.25">
      <c r="A29447"/>
    </row>
    <row r="29448" spans="1:1" ht="13.2" x14ac:dyDescent="0.25">
      <c r="A29448"/>
    </row>
    <row r="29449" spans="1:1" ht="13.2" x14ac:dyDescent="0.25">
      <c r="A29449"/>
    </row>
    <row r="29450" spans="1:1" ht="13.2" x14ac:dyDescent="0.25">
      <c r="A29450"/>
    </row>
    <row r="29451" spans="1:1" ht="13.2" x14ac:dyDescent="0.25">
      <c r="A29451"/>
    </row>
    <row r="29452" spans="1:1" ht="13.2" x14ac:dyDescent="0.25">
      <c r="A29452"/>
    </row>
    <row r="29453" spans="1:1" ht="13.2" x14ac:dyDescent="0.25">
      <c r="A29453"/>
    </row>
    <row r="29454" spans="1:1" ht="13.2" x14ac:dyDescent="0.25">
      <c r="A29454"/>
    </row>
    <row r="29455" spans="1:1" ht="13.2" x14ac:dyDescent="0.25">
      <c r="A29455"/>
    </row>
    <row r="29456" spans="1:1" ht="13.2" x14ac:dyDescent="0.25">
      <c r="A29456"/>
    </row>
    <row r="29457" spans="1:1" ht="13.2" x14ac:dyDescent="0.25">
      <c r="A29457"/>
    </row>
    <row r="29458" spans="1:1" ht="13.2" x14ac:dyDescent="0.25">
      <c r="A29458"/>
    </row>
    <row r="29459" spans="1:1" ht="13.2" x14ac:dyDescent="0.25">
      <c r="A29459"/>
    </row>
    <row r="29460" spans="1:1" ht="13.2" x14ac:dyDescent="0.25">
      <c r="A29460"/>
    </row>
    <row r="29461" spans="1:1" ht="13.2" x14ac:dyDescent="0.25">
      <c r="A29461"/>
    </row>
    <row r="29462" spans="1:1" ht="13.2" x14ac:dyDescent="0.25">
      <c r="A29462"/>
    </row>
    <row r="29463" spans="1:1" ht="13.2" x14ac:dyDescent="0.25">
      <c r="A29463"/>
    </row>
    <row r="29464" spans="1:1" ht="13.2" x14ac:dyDescent="0.25">
      <c r="A29464"/>
    </row>
    <row r="29465" spans="1:1" ht="13.2" x14ac:dyDescent="0.25">
      <c r="A29465"/>
    </row>
    <row r="29466" spans="1:1" ht="13.2" x14ac:dyDescent="0.25">
      <c r="A29466"/>
    </row>
    <row r="29467" spans="1:1" ht="13.2" x14ac:dyDescent="0.25">
      <c r="A29467"/>
    </row>
    <row r="29468" spans="1:1" ht="13.2" x14ac:dyDescent="0.25">
      <c r="A29468"/>
    </row>
    <row r="29469" spans="1:1" ht="13.2" x14ac:dyDescent="0.25">
      <c r="A29469"/>
    </row>
    <row r="29470" spans="1:1" ht="13.2" x14ac:dyDescent="0.25">
      <c r="A29470"/>
    </row>
    <row r="29471" spans="1:1" ht="13.2" x14ac:dyDescent="0.25">
      <c r="A29471"/>
    </row>
    <row r="29472" spans="1:1" ht="13.2" x14ac:dyDescent="0.25">
      <c r="A29472"/>
    </row>
    <row r="29473" spans="1:1" ht="13.2" x14ac:dyDescent="0.25">
      <c r="A29473"/>
    </row>
    <row r="29474" spans="1:1" ht="13.2" x14ac:dyDescent="0.25">
      <c r="A29474"/>
    </row>
    <row r="29475" spans="1:1" ht="13.2" x14ac:dyDescent="0.25">
      <c r="A29475"/>
    </row>
    <row r="29476" spans="1:1" ht="13.2" x14ac:dyDescent="0.25">
      <c r="A29476"/>
    </row>
    <row r="29477" spans="1:1" ht="13.2" x14ac:dyDescent="0.25">
      <c r="A29477"/>
    </row>
    <row r="29478" spans="1:1" ht="13.2" x14ac:dyDescent="0.25">
      <c r="A29478"/>
    </row>
    <row r="29479" spans="1:1" ht="13.2" x14ac:dyDescent="0.25">
      <c r="A29479"/>
    </row>
    <row r="29480" spans="1:1" ht="13.2" x14ac:dyDescent="0.25">
      <c r="A29480"/>
    </row>
    <row r="29481" spans="1:1" ht="13.2" x14ac:dyDescent="0.25">
      <c r="A29481"/>
    </row>
    <row r="29482" spans="1:1" ht="13.2" x14ac:dyDescent="0.25">
      <c r="A29482"/>
    </row>
    <row r="29483" spans="1:1" ht="13.2" x14ac:dyDescent="0.25">
      <c r="A29483"/>
    </row>
    <row r="29484" spans="1:1" ht="13.2" x14ac:dyDescent="0.25">
      <c r="A29484"/>
    </row>
    <row r="29485" spans="1:1" ht="13.2" x14ac:dyDescent="0.25">
      <c r="A29485"/>
    </row>
    <row r="29486" spans="1:1" ht="13.2" x14ac:dyDescent="0.25">
      <c r="A29486"/>
    </row>
    <row r="29487" spans="1:1" ht="13.2" x14ac:dyDescent="0.25">
      <c r="A29487"/>
    </row>
    <row r="29488" spans="1:1" ht="13.2" x14ac:dyDescent="0.25">
      <c r="A29488"/>
    </row>
    <row r="29489" spans="1:1" ht="13.2" x14ac:dyDescent="0.25">
      <c r="A29489"/>
    </row>
    <row r="29490" spans="1:1" ht="13.2" x14ac:dyDescent="0.25">
      <c r="A29490"/>
    </row>
    <row r="29491" spans="1:1" ht="13.2" x14ac:dyDescent="0.25">
      <c r="A29491"/>
    </row>
    <row r="29492" spans="1:1" ht="13.2" x14ac:dyDescent="0.25">
      <c r="A29492"/>
    </row>
    <row r="29493" spans="1:1" ht="13.2" x14ac:dyDescent="0.25">
      <c r="A29493"/>
    </row>
    <row r="29494" spans="1:1" ht="13.2" x14ac:dyDescent="0.25">
      <c r="A29494"/>
    </row>
    <row r="29495" spans="1:1" ht="13.2" x14ac:dyDescent="0.25">
      <c r="A29495"/>
    </row>
    <row r="29496" spans="1:1" ht="13.2" x14ac:dyDescent="0.25">
      <c r="A29496"/>
    </row>
    <row r="29497" spans="1:1" ht="13.2" x14ac:dyDescent="0.25">
      <c r="A29497"/>
    </row>
    <row r="29498" spans="1:1" ht="13.2" x14ac:dyDescent="0.25">
      <c r="A29498"/>
    </row>
    <row r="29499" spans="1:1" ht="13.2" x14ac:dyDescent="0.25">
      <c r="A29499"/>
    </row>
    <row r="29500" spans="1:1" ht="13.2" x14ac:dyDescent="0.25">
      <c r="A29500"/>
    </row>
    <row r="29501" spans="1:1" ht="13.2" x14ac:dyDescent="0.25">
      <c r="A29501"/>
    </row>
    <row r="29502" spans="1:1" ht="13.2" x14ac:dyDescent="0.25">
      <c r="A29502"/>
    </row>
    <row r="29503" spans="1:1" ht="13.2" x14ac:dyDescent="0.25">
      <c r="A29503"/>
    </row>
    <row r="29504" spans="1:1" ht="13.2" x14ac:dyDescent="0.25">
      <c r="A29504"/>
    </row>
    <row r="29505" spans="1:1" ht="13.2" x14ac:dyDescent="0.25">
      <c r="A29505"/>
    </row>
    <row r="29506" spans="1:1" ht="13.2" x14ac:dyDescent="0.25">
      <c r="A29506"/>
    </row>
    <row r="29507" spans="1:1" ht="13.2" x14ac:dyDescent="0.25">
      <c r="A29507"/>
    </row>
    <row r="29508" spans="1:1" ht="13.2" x14ac:dyDescent="0.25">
      <c r="A29508"/>
    </row>
    <row r="29509" spans="1:1" ht="13.2" x14ac:dyDescent="0.25">
      <c r="A29509"/>
    </row>
    <row r="29510" spans="1:1" ht="13.2" x14ac:dyDescent="0.25">
      <c r="A29510"/>
    </row>
    <row r="29511" spans="1:1" ht="13.2" x14ac:dyDescent="0.25">
      <c r="A29511"/>
    </row>
    <row r="29512" spans="1:1" ht="13.2" x14ac:dyDescent="0.25">
      <c r="A29512"/>
    </row>
    <row r="29513" spans="1:1" ht="13.2" x14ac:dyDescent="0.25">
      <c r="A29513"/>
    </row>
    <row r="29514" spans="1:1" ht="13.2" x14ac:dyDescent="0.25">
      <c r="A29514"/>
    </row>
    <row r="29515" spans="1:1" ht="13.2" x14ac:dyDescent="0.25">
      <c r="A29515"/>
    </row>
    <row r="29516" spans="1:1" ht="13.2" x14ac:dyDescent="0.25">
      <c r="A29516"/>
    </row>
    <row r="29517" spans="1:1" ht="13.2" x14ac:dyDescent="0.25">
      <c r="A29517"/>
    </row>
    <row r="29518" spans="1:1" ht="13.2" x14ac:dyDescent="0.25">
      <c r="A29518"/>
    </row>
    <row r="29519" spans="1:1" ht="13.2" x14ac:dyDescent="0.25">
      <c r="A29519"/>
    </row>
    <row r="29520" spans="1:1" ht="13.2" x14ac:dyDescent="0.25">
      <c r="A29520"/>
    </row>
    <row r="29521" spans="1:1" ht="13.2" x14ac:dyDescent="0.25">
      <c r="A29521"/>
    </row>
    <row r="29522" spans="1:1" ht="13.2" x14ac:dyDescent="0.25">
      <c r="A29522"/>
    </row>
    <row r="29523" spans="1:1" ht="13.2" x14ac:dyDescent="0.25">
      <c r="A29523"/>
    </row>
    <row r="29524" spans="1:1" ht="13.2" x14ac:dyDescent="0.25">
      <c r="A29524"/>
    </row>
    <row r="29525" spans="1:1" ht="13.2" x14ac:dyDescent="0.25">
      <c r="A29525"/>
    </row>
    <row r="29526" spans="1:1" ht="13.2" x14ac:dyDescent="0.25">
      <c r="A29526"/>
    </row>
    <row r="29527" spans="1:1" ht="13.2" x14ac:dyDescent="0.25">
      <c r="A29527"/>
    </row>
    <row r="29528" spans="1:1" ht="13.2" x14ac:dyDescent="0.25">
      <c r="A29528"/>
    </row>
    <row r="29529" spans="1:1" ht="13.2" x14ac:dyDescent="0.25">
      <c r="A29529"/>
    </row>
    <row r="29530" spans="1:1" ht="13.2" x14ac:dyDescent="0.25">
      <c r="A29530"/>
    </row>
    <row r="29531" spans="1:1" ht="13.2" x14ac:dyDescent="0.25">
      <c r="A29531"/>
    </row>
    <row r="29532" spans="1:1" ht="13.2" x14ac:dyDescent="0.25">
      <c r="A29532"/>
    </row>
    <row r="29533" spans="1:1" ht="13.2" x14ac:dyDescent="0.25">
      <c r="A29533"/>
    </row>
    <row r="29534" spans="1:1" ht="13.2" x14ac:dyDescent="0.25">
      <c r="A29534"/>
    </row>
    <row r="29535" spans="1:1" ht="13.2" x14ac:dyDescent="0.25">
      <c r="A29535"/>
    </row>
    <row r="29536" spans="1:1" ht="13.2" x14ac:dyDescent="0.25">
      <c r="A29536"/>
    </row>
    <row r="29537" spans="1:1" ht="13.2" x14ac:dyDescent="0.25">
      <c r="A29537"/>
    </row>
    <row r="29538" spans="1:1" ht="13.2" x14ac:dyDescent="0.25">
      <c r="A29538"/>
    </row>
    <row r="29539" spans="1:1" ht="13.2" x14ac:dyDescent="0.25">
      <c r="A29539"/>
    </row>
    <row r="29540" spans="1:1" ht="13.2" x14ac:dyDescent="0.25">
      <c r="A29540"/>
    </row>
    <row r="29541" spans="1:1" ht="13.2" x14ac:dyDescent="0.25">
      <c r="A29541"/>
    </row>
    <row r="29542" spans="1:1" ht="13.2" x14ac:dyDescent="0.25">
      <c r="A29542"/>
    </row>
    <row r="29543" spans="1:1" ht="13.2" x14ac:dyDescent="0.25">
      <c r="A29543"/>
    </row>
    <row r="29544" spans="1:1" ht="13.2" x14ac:dyDescent="0.25">
      <c r="A29544"/>
    </row>
    <row r="29545" spans="1:1" ht="13.2" x14ac:dyDescent="0.25">
      <c r="A29545"/>
    </row>
    <row r="29546" spans="1:1" ht="13.2" x14ac:dyDescent="0.25">
      <c r="A29546"/>
    </row>
    <row r="29547" spans="1:1" ht="13.2" x14ac:dyDescent="0.25">
      <c r="A29547"/>
    </row>
    <row r="29548" spans="1:1" ht="13.2" x14ac:dyDescent="0.25">
      <c r="A29548"/>
    </row>
    <row r="29549" spans="1:1" ht="13.2" x14ac:dyDescent="0.25">
      <c r="A29549"/>
    </row>
    <row r="29550" spans="1:1" ht="13.2" x14ac:dyDescent="0.25">
      <c r="A29550"/>
    </row>
    <row r="29551" spans="1:1" ht="13.2" x14ac:dyDescent="0.25">
      <c r="A29551"/>
    </row>
    <row r="29552" spans="1:1" ht="13.2" x14ac:dyDescent="0.25">
      <c r="A29552"/>
    </row>
    <row r="29553" spans="1:1" ht="13.2" x14ac:dyDescent="0.25">
      <c r="A29553"/>
    </row>
    <row r="29554" spans="1:1" ht="13.2" x14ac:dyDescent="0.25">
      <c r="A29554"/>
    </row>
    <row r="29555" spans="1:1" ht="13.2" x14ac:dyDescent="0.25">
      <c r="A29555"/>
    </row>
    <row r="29556" spans="1:1" ht="13.2" x14ac:dyDescent="0.25">
      <c r="A29556"/>
    </row>
    <row r="29557" spans="1:1" ht="13.2" x14ac:dyDescent="0.25">
      <c r="A29557"/>
    </row>
    <row r="29558" spans="1:1" ht="13.2" x14ac:dyDescent="0.25">
      <c r="A29558"/>
    </row>
    <row r="29559" spans="1:1" ht="13.2" x14ac:dyDescent="0.25">
      <c r="A29559"/>
    </row>
    <row r="29560" spans="1:1" ht="13.2" x14ac:dyDescent="0.25">
      <c r="A29560"/>
    </row>
    <row r="29561" spans="1:1" ht="13.2" x14ac:dyDescent="0.25">
      <c r="A29561"/>
    </row>
    <row r="29562" spans="1:1" ht="13.2" x14ac:dyDescent="0.25">
      <c r="A29562"/>
    </row>
    <row r="29563" spans="1:1" ht="13.2" x14ac:dyDescent="0.25">
      <c r="A29563"/>
    </row>
    <row r="29564" spans="1:1" ht="13.2" x14ac:dyDescent="0.25">
      <c r="A29564"/>
    </row>
    <row r="29565" spans="1:1" ht="13.2" x14ac:dyDescent="0.25">
      <c r="A29565"/>
    </row>
    <row r="29566" spans="1:1" ht="13.2" x14ac:dyDescent="0.25">
      <c r="A29566"/>
    </row>
    <row r="29567" spans="1:1" ht="13.2" x14ac:dyDescent="0.25">
      <c r="A29567"/>
    </row>
    <row r="29568" spans="1:1" ht="13.2" x14ac:dyDescent="0.25">
      <c r="A29568"/>
    </row>
    <row r="29569" spans="1:1" ht="13.2" x14ac:dyDescent="0.25">
      <c r="A29569"/>
    </row>
    <row r="29570" spans="1:1" ht="13.2" x14ac:dyDescent="0.25">
      <c r="A29570"/>
    </row>
    <row r="29571" spans="1:1" ht="13.2" x14ac:dyDescent="0.25">
      <c r="A29571"/>
    </row>
    <row r="29572" spans="1:1" ht="13.2" x14ac:dyDescent="0.25">
      <c r="A29572"/>
    </row>
    <row r="29573" spans="1:1" ht="13.2" x14ac:dyDescent="0.25">
      <c r="A29573"/>
    </row>
    <row r="29574" spans="1:1" ht="13.2" x14ac:dyDescent="0.25">
      <c r="A29574"/>
    </row>
    <row r="29575" spans="1:1" ht="13.2" x14ac:dyDescent="0.25">
      <c r="A29575"/>
    </row>
    <row r="29576" spans="1:1" ht="13.2" x14ac:dyDescent="0.25">
      <c r="A29576"/>
    </row>
    <row r="29577" spans="1:1" ht="13.2" x14ac:dyDescent="0.25">
      <c r="A29577"/>
    </row>
    <row r="29578" spans="1:1" ht="13.2" x14ac:dyDescent="0.25">
      <c r="A29578"/>
    </row>
    <row r="29579" spans="1:1" ht="13.2" x14ac:dyDescent="0.25">
      <c r="A29579"/>
    </row>
    <row r="29580" spans="1:1" ht="13.2" x14ac:dyDescent="0.25">
      <c r="A29580"/>
    </row>
    <row r="29581" spans="1:1" ht="13.2" x14ac:dyDescent="0.25">
      <c r="A29581"/>
    </row>
    <row r="29582" spans="1:1" ht="13.2" x14ac:dyDescent="0.25">
      <c r="A29582"/>
    </row>
    <row r="29583" spans="1:1" ht="13.2" x14ac:dyDescent="0.25">
      <c r="A29583"/>
    </row>
    <row r="29584" spans="1:1" ht="13.2" x14ac:dyDescent="0.25">
      <c r="A29584"/>
    </row>
    <row r="29585" spans="1:1" ht="13.2" x14ac:dyDescent="0.25">
      <c r="A29585"/>
    </row>
    <row r="29586" spans="1:1" ht="13.2" x14ac:dyDescent="0.25">
      <c r="A29586"/>
    </row>
    <row r="29587" spans="1:1" ht="13.2" x14ac:dyDescent="0.25">
      <c r="A29587"/>
    </row>
    <row r="29588" spans="1:1" ht="13.2" x14ac:dyDescent="0.25">
      <c r="A29588"/>
    </row>
    <row r="29589" spans="1:1" ht="13.2" x14ac:dyDescent="0.25">
      <c r="A29589"/>
    </row>
    <row r="29590" spans="1:1" ht="13.2" x14ac:dyDescent="0.25">
      <c r="A29590"/>
    </row>
    <row r="29591" spans="1:1" ht="13.2" x14ac:dyDescent="0.25">
      <c r="A29591"/>
    </row>
    <row r="29592" spans="1:1" ht="13.2" x14ac:dyDescent="0.25">
      <c r="A29592"/>
    </row>
    <row r="29593" spans="1:1" ht="13.2" x14ac:dyDescent="0.25">
      <c r="A29593"/>
    </row>
    <row r="29594" spans="1:1" ht="13.2" x14ac:dyDescent="0.25">
      <c r="A29594"/>
    </row>
    <row r="29595" spans="1:1" ht="13.2" x14ac:dyDescent="0.25">
      <c r="A29595"/>
    </row>
    <row r="29596" spans="1:1" ht="13.2" x14ac:dyDescent="0.25">
      <c r="A29596"/>
    </row>
    <row r="29597" spans="1:1" ht="13.2" x14ac:dyDescent="0.25">
      <c r="A29597"/>
    </row>
    <row r="29598" spans="1:1" ht="13.2" x14ac:dyDescent="0.25">
      <c r="A29598"/>
    </row>
    <row r="29599" spans="1:1" ht="13.2" x14ac:dyDescent="0.25">
      <c r="A29599"/>
    </row>
    <row r="29600" spans="1:1" ht="13.2" x14ac:dyDescent="0.25">
      <c r="A29600"/>
    </row>
    <row r="29601" spans="1:1" ht="13.2" x14ac:dyDescent="0.25">
      <c r="A29601"/>
    </row>
    <row r="29602" spans="1:1" ht="13.2" x14ac:dyDescent="0.25">
      <c r="A29602"/>
    </row>
    <row r="29603" spans="1:1" ht="13.2" x14ac:dyDescent="0.25">
      <c r="A29603"/>
    </row>
    <row r="29604" spans="1:1" ht="13.2" x14ac:dyDescent="0.25">
      <c r="A29604"/>
    </row>
    <row r="29605" spans="1:1" ht="13.2" x14ac:dyDescent="0.25">
      <c r="A29605"/>
    </row>
    <row r="29606" spans="1:1" ht="13.2" x14ac:dyDescent="0.25">
      <c r="A29606"/>
    </row>
    <row r="29607" spans="1:1" ht="13.2" x14ac:dyDescent="0.25">
      <c r="A29607"/>
    </row>
    <row r="29608" spans="1:1" ht="13.2" x14ac:dyDescent="0.25">
      <c r="A29608"/>
    </row>
    <row r="29609" spans="1:1" ht="13.2" x14ac:dyDescent="0.25">
      <c r="A29609"/>
    </row>
    <row r="29610" spans="1:1" ht="13.2" x14ac:dyDescent="0.25">
      <c r="A29610"/>
    </row>
    <row r="29611" spans="1:1" ht="13.2" x14ac:dyDescent="0.25">
      <c r="A29611"/>
    </row>
    <row r="29612" spans="1:1" ht="13.2" x14ac:dyDescent="0.25">
      <c r="A29612"/>
    </row>
    <row r="29613" spans="1:1" ht="13.2" x14ac:dyDescent="0.25">
      <c r="A29613"/>
    </row>
    <row r="29614" spans="1:1" ht="13.2" x14ac:dyDescent="0.25">
      <c r="A29614"/>
    </row>
    <row r="29615" spans="1:1" ht="13.2" x14ac:dyDescent="0.25">
      <c r="A29615"/>
    </row>
    <row r="29616" spans="1:1" ht="13.2" x14ac:dyDescent="0.25">
      <c r="A29616"/>
    </row>
    <row r="29617" spans="1:1" ht="13.2" x14ac:dyDescent="0.25">
      <c r="A29617"/>
    </row>
    <row r="29618" spans="1:1" ht="13.2" x14ac:dyDescent="0.25">
      <c r="A29618"/>
    </row>
    <row r="29619" spans="1:1" ht="13.2" x14ac:dyDescent="0.25">
      <c r="A29619"/>
    </row>
    <row r="29620" spans="1:1" ht="13.2" x14ac:dyDescent="0.25">
      <c r="A29620"/>
    </row>
    <row r="29621" spans="1:1" ht="13.2" x14ac:dyDescent="0.25">
      <c r="A29621"/>
    </row>
    <row r="29622" spans="1:1" ht="13.2" x14ac:dyDescent="0.25">
      <c r="A29622"/>
    </row>
    <row r="29623" spans="1:1" ht="13.2" x14ac:dyDescent="0.25">
      <c r="A29623"/>
    </row>
    <row r="29624" spans="1:1" ht="13.2" x14ac:dyDescent="0.25">
      <c r="A29624"/>
    </row>
    <row r="29625" spans="1:1" ht="13.2" x14ac:dyDescent="0.25">
      <c r="A29625"/>
    </row>
    <row r="29626" spans="1:1" ht="13.2" x14ac:dyDescent="0.25">
      <c r="A29626"/>
    </row>
    <row r="29627" spans="1:1" ht="13.2" x14ac:dyDescent="0.25">
      <c r="A29627"/>
    </row>
    <row r="29628" spans="1:1" ht="13.2" x14ac:dyDescent="0.25">
      <c r="A29628"/>
    </row>
    <row r="29629" spans="1:1" ht="13.2" x14ac:dyDescent="0.25">
      <c r="A29629"/>
    </row>
    <row r="29630" spans="1:1" ht="13.2" x14ac:dyDescent="0.25">
      <c r="A29630"/>
    </row>
    <row r="29631" spans="1:1" ht="13.2" x14ac:dyDescent="0.25">
      <c r="A29631"/>
    </row>
    <row r="29632" spans="1:1" ht="13.2" x14ac:dyDescent="0.25">
      <c r="A29632"/>
    </row>
    <row r="29633" spans="1:1" ht="13.2" x14ac:dyDescent="0.25">
      <c r="A29633"/>
    </row>
    <row r="29634" spans="1:1" ht="13.2" x14ac:dyDescent="0.25">
      <c r="A29634"/>
    </row>
    <row r="29635" spans="1:1" ht="13.2" x14ac:dyDescent="0.25">
      <c r="A29635"/>
    </row>
    <row r="29636" spans="1:1" ht="13.2" x14ac:dyDescent="0.25">
      <c r="A29636"/>
    </row>
    <row r="29637" spans="1:1" ht="13.2" x14ac:dyDescent="0.25">
      <c r="A29637"/>
    </row>
    <row r="29638" spans="1:1" ht="13.2" x14ac:dyDescent="0.25">
      <c r="A29638"/>
    </row>
    <row r="29639" spans="1:1" ht="13.2" x14ac:dyDescent="0.25">
      <c r="A29639"/>
    </row>
    <row r="29640" spans="1:1" ht="13.2" x14ac:dyDescent="0.25">
      <c r="A29640"/>
    </row>
    <row r="29641" spans="1:1" ht="13.2" x14ac:dyDescent="0.25">
      <c r="A29641"/>
    </row>
    <row r="29642" spans="1:1" ht="13.2" x14ac:dyDescent="0.25">
      <c r="A29642"/>
    </row>
    <row r="29643" spans="1:1" ht="13.2" x14ac:dyDescent="0.25">
      <c r="A29643"/>
    </row>
    <row r="29644" spans="1:1" ht="13.2" x14ac:dyDescent="0.25">
      <c r="A29644"/>
    </row>
    <row r="29645" spans="1:1" ht="13.2" x14ac:dyDescent="0.25">
      <c r="A29645"/>
    </row>
    <row r="29646" spans="1:1" ht="13.2" x14ac:dyDescent="0.25">
      <c r="A29646"/>
    </row>
    <row r="29647" spans="1:1" ht="13.2" x14ac:dyDescent="0.25">
      <c r="A29647"/>
    </row>
    <row r="29648" spans="1:1" ht="13.2" x14ac:dyDescent="0.25">
      <c r="A29648"/>
    </row>
    <row r="29649" spans="1:1" ht="13.2" x14ac:dyDescent="0.25">
      <c r="A29649"/>
    </row>
    <row r="29650" spans="1:1" ht="13.2" x14ac:dyDescent="0.25">
      <c r="A29650"/>
    </row>
    <row r="29651" spans="1:1" ht="13.2" x14ac:dyDescent="0.25">
      <c r="A29651"/>
    </row>
    <row r="29652" spans="1:1" ht="13.2" x14ac:dyDescent="0.25">
      <c r="A29652"/>
    </row>
    <row r="29653" spans="1:1" ht="13.2" x14ac:dyDescent="0.25">
      <c r="A29653"/>
    </row>
    <row r="29654" spans="1:1" ht="13.2" x14ac:dyDescent="0.25">
      <c r="A29654"/>
    </row>
    <row r="29655" spans="1:1" ht="13.2" x14ac:dyDescent="0.25">
      <c r="A29655"/>
    </row>
    <row r="29656" spans="1:1" ht="13.2" x14ac:dyDescent="0.25">
      <c r="A29656"/>
    </row>
    <row r="29657" spans="1:1" ht="13.2" x14ac:dyDescent="0.25">
      <c r="A29657"/>
    </row>
    <row r="29658" spans="1:1" ht="13.2" x14ac:dyDescent="0.25">
      <c r="A29658"/>
    </row>
    <row r="29659" spans="1:1" ht="13.2" x14ac:dyDescent="0.25">
      <c r="A29659"/>
    </row>
    <row r="29660" spans="1:1" ht="13.2" x14ac:dyDescent="0.25">
      <c r="A29660"/>
    </row>
    <row r="29661" spans="1:1" ht="13.2" x14ac:dyDescent="0.25">
      <c r="A29661"/>
    </row>
    <row r="29662" spans="1:1" ht="13.2" x14ac:dyDescent="0.25">
      <c r="A29662"/>
    </row>
    <row r="29663" spans="1:1" ht="13.2" x14ac:dyDescent="0.25">
      <c r="A29663"/>
    </row>
    <row r="29664" spans="1:1" ht="13.2" x14ac:dyDescent="0.25">
      <c r="A29664"/>
    </row>
    <row r="29665" spans="1:1" ht="13.2" x14ac:dyDescent="0.25">
      <c r="A29665"/>
    </row>
    <row r="29666" spans="1:1" ht="13.2" x14ac:dyDescent="0.25">
      <c r="A29666"/>
    </row>
    <row r="29667" spans="1:1" ht="13.2" x14ac:dyDescent="0.25">
      <c r="A29667"/>
    </row>
    <row r="29668" spans="1:1" ht="13.2" x14ac:dyDescent="0.25">
      <c r="A29668"/>
    </row>
    <row r="29669" spans="1:1" ht="13.2" x14ac:dyDescent="0.25">
      <c r="A29669"/>
    </row>
    <row r="29670" spans="1:1" ht="13.2" x14ac:dyDescent="0.25">
      <c r="A29670"/>
    </row>
    <row r="29671" spans="1:1" ht="13.2" x14ac:dyDescent="0.25">
      <c r="A29671"/>
    </row>
    <row r="29672" spans="1:1" ht="13.2" x14ac:dyDescent="0.25">
      <c r="A29672"/>
    </row>
    <row r="29673" spans="1:1" ht="13.2" x14ac:dyDescent="0.25">
      <c r="A29673"/>
    </row>
    <row r="29674" spans="1:1" ht="13.2" x14ac:dyDescent="0.25">
      <c r="A29674"/>
    </row>
    <row r="29675" spans="1:1" ht="13.2" x14ac:dyDescent="0.25">
      <c r="A29675"/>
    </row>
    <row r="29676" spans="1:1" ht="13.2" x14ac:dyDescent="0.25">
      <c r="A29676"/>
    </row>
    <row r="29677" spans="1:1" ht="13.2" x14ac:dyDescent="0.25">
      <c r="A29677"/>
    </row>
    <row r="29678" spans="1:1" ht="13.2" x14ac:dyDescent="0.25">
      <c r="A29678"/>
    </row>
    <row r="29679" spans="1:1" ht="13.2" x14ac:dyDescent="0.25">
      <c r="A29679"/>
    </row>
    <row r="29680" spans="1:1" ht="13.2" x14ac:dyDescent="0.25">
      <c r="A29680"/>
    </row>
    <row r="29681" spans="1:1" ht="13.2" x14ac:dyDescent="0.25">
      <c r="A29681"/>
    </row>
    <row r="29682" spans="1:1" ht="13.2" x14ac:dyDescent="0.25">
      <c r="A29682"/>
    </row>
    <row r="29683" spans="1:1" ht="13.2" x14ac:dyDescent="0.25">
      <c r="A29683"/>
    </row>
    <row r="29684" spans="1:1" ht="13.2" x14ac:dyDescent="0.25">
      <c r="A29684"/>
    </row>
    <row r="29685" spans="1:1" ht="13.2" x14ac:dyDescent="0.25">
      <c r="A29685"/>
    </row>
    <row r="29686" spans="1:1" ht="13.2" x14ac:dyDescent="0.25">
      <c r="A29686"/>
    </row>
    <row r="29687" spans="1:1" ht="13.2" x14ac:dyDescent="0.25">
      <c r="A29687"/>
    </row>
    <row r="29688" spans="1:1" ht="13.2" x14ac:dyDescent="0.25">
      <c r="A29688"/>
    </row>
    <row r="29689" spans="1:1" ht="13.2" x14ac:dyDescent="0.25">
      <c r="A29689"/>
    </row>
    <row r="29690" spans="1:1" ht="13.2" x14ac:dyDescent="0.25">
      <c r="A29690"/>
    </row>
    <row r="29691" spans="1:1" ht="13.2" x14ac:dyDescent="0.25">
      <c r="A29691"/>
    </row>
    <row r="29692" spans="1:1" ht="13.2" x14ac:dyDescent="0.25">
      <c r="A29692"/>
    </row>
    <row r="29693" spans="1:1" ht="13.2" x14ac:dyDescent="0.25">
      <c r="A29693"/>
    </row>
    <row r="29694" spans="1:1" ht="13.2" x14ac:dyDescent="0.25">
      <c r="A29694"/>
    </row>
    <row r="29695" spans="1:1" ht="13.2" x14ac:dyDescent="0.25">
      <c r="A29695"/>
    </row>
    <row r="29696" spans="1:1" ht="13.2" x14ac:dyDescent="0.25">
      <c r="A29696"/>
    </row>
    <row r="29697" spans="1:1" ht="13.2" x14ac:dyDescent="0.25">
      <c r="A29697"/>
    </row>
    <row r="29698" spans="1:1" ht="13.2" x14ac:dyDescent="0.25">
      <c r="A29698"/>
    </row>
    <row r="29699" spans="1:1" ht="13.2" x14ac:dyDescent="0.25">
      <c r="A29699"/>
    </row>
    <row r="29700" spans="1:1" ht="13.2" x14ac:dyDescent="0.25">
      <c r="A29700"/>
    </row>
    <row r="29701" spans="1:1" ht="13.2" x14ac:dyDescent="0.25">
      <c r="A29701"/>
    </row>
    <row r="29702" spans="1:1" ht="13.2" x14ac:dyDescent="0.25">
      <c r="A29702"/>
    </row>
    <row r="29703" spans="1:1" ht="13.2" x14ac:dyDescent="0.25">
      <c r="A29703"/>
    </row>
    <row r="29704" spans="1:1" ht="13.2" x14ac:dyDescent="0.25">
      <c r="A29704"/>
    </row>
    <row r="29705" spans="1:1" ht="13.2" x14ac:dyDescent="0.25">
      <c r="A29705"/>
    </row>
    <row r="29706" spans="1:1" ht="13.2" x14ac:dyDescent="0.25">
      <c r="A29706"/>
    </row>
    <row r="29707" spans="1:1" ht="13.2" x14ac:dyDescent="0.25">
      <c r="A29707"/>
    </row>
    <row r="29708" spans="1:1" ht="13.2" x14ac:dyDescent="0.25">
      <c r="A29708"/>
    </row>
    <row r="29709" spans="1:1" ht="13.2" x14ac:dyDescent="0.25">
      <c r="A29709"/>
    </row>
    <row r="29710" spans="1:1" ht="13.2" x14ac:dyDescent="0.25">
      <c r="A29710"/>
    </row>
    <row r="29711" spans="1:1" ht="13.2" x14ac:dyDescent="0.25">
      <c r="A29711"/>
    </row>
    <row r="29712" spans="1:1" ht="13.2" x14ac:dyDescent="0.25">
      <c r="A29712"/>
    </row>
    <row r="29713" spans="1:1" ht="13.2" x14ac:dyDescent="0.25">
      <c r="A29713"/>
    </row>
    <row r="29714" spans="1:1" ht="13.2" x14ac:dyDescent="0.25">
      <c r="A29714"/>
    </row>
    <row r="29715" spans="1:1" ht="13.2" x14ac:dyDescent="0.25">
      <c r="A29715"/>
    </row>
    <row r="29716" spans="1:1" ht="13.2" x14ac:dyDescent="0.25">
      <c r="A29716"/>
    </row>
    <row r="29717" spans="1:1" ht="13.2" x14ac:dyDescent="0.25">
      <c r="A29717"/>
    </row>
    <row r="29718" spans="1:1" ht="13.2" x14ac:dyDescent="0.25">
      <c r="A29718"/>
    </row>
    <row r="29719" spans="1:1" ht="13.2" x14ac:dyDescent="0.25">
      <c r="A29719"/>
    </row>
    <row r="29720" spans="1:1" ht="13.2" x14ac:dyDescent="0.25">
      <c r="A29720"/>
    </row>
    <row r="29721" spans="1:1" ht="13.2" x14ac:dyDescent="0.25">
      <c r="A29721"/>
    </row>
    <row r="29722" spans="1:1" ht="13.2" x14ac:dyDescent="0.25">
      <c r="A29722"/>
    </row>
    <row r="29723" spans="1:1" ht="13.2" x14ac:dyDescent="0.25">
      <c r="A29723"/>
    </row>
    <row r="29724" spans="1:1" ht="13.2" x14ac:dyDescent="0.25">
      <c r="A29724"/>
    </row>
    <row r="29725" spans="1:1" ht="13.2" x14ac:dyDescent="0.25">
      <c r="A29725"/>
    </row>
    <row r="29726" spans="1:1" ht="13.2" x14ac:dyDescent="0.25">
      <c r="A29726"/>
    </row>
    <row r="29727" spans="1:1" ht="13.2" x14ac:dyDescent="0.25">
      <c r="A29727"/>
    </row>
    <row r="29728" spans="1:1" ht="13.2" x14ac:dyDescent="0.25">
      <c r="A29728"/>
    </row>
    <row r="29729" spans="1:1" ht="13.2" x14ac:dyDescent="0.25">
      <c r="A29729"/>
    </row>
    <row r="29730" spans="1:1" ht="13.2" x14ac:dyDescent="0.25">
      <c r="A29730"/>
    </row>
    <row r="29731" spans="1:1" ht="13.2" x14ac:dyDescent="0.25">
      <c r="A29731"/>
    </row>
    <row r="29732" spans="1:1" ht="13.2" x14ac:dyDescent="0.25">
      <c r="A29732"/>
    </row>
    <row r="29733" spans="1:1" ht="13.2" x14ac:dyDescent="0.25">
      <c r="A29733"/>
    </row>
    <row r="29734" spans="1:1" ht="13.2" x14ac:dyDescent="0.25">
      <c r="A29734"/>
    </row>
    <row r="29735" spans="1:1" ht="13.2" x14ac:dyDescent="0.25">
      <c r="A29735"/>
    </row>
    <row r="29736" spans="1:1" ht="13.2" x14ac:dyDescent="0.25">
      <c r="A29736"/>
    </row>
    <row r="29737" spans="1:1" ht="13.2" x14ac:dyDescent="0.25">
      <c r="A29737"/>
    </row>
    <row r="29738" spans="1:1" ht="13.2" x14ac:dyDescent="0.25">
      <c r="A29738"/>
    </row>
    <row r="29739" spans="1:1" ht="13.2" x14ac:dyDescent="0.25">
      <c r="A29739"/>
    </row>
    <row r="29740" spans="1:1" ht="13.2" x14ac:dyDescent="0.25">
      <c r="A29740"/>
    </row>
    <row r="29741" spans="1:1" ht="13.2" x14ac:dyDescent="0.25">
      <c r="A29741"/>
    </row>
    <row r="29742" spans="1:1" ht="13.2" x14ac:dyDescent="0.25">
      <c r="A29742"/>
    </row>
    <row r="29743" spans="1:1" ht="13.2" x14ac:dyDescent="0.25">
      <c r="A29743"/>
    </row>
    <row r="29744" spans="1:1" ht="13.2" x14ac:dyDescent="0.25">
      <c r="A29744"/>
    </row>
    <row r="29745" spans="1:1" ht="13.2" x14ac:dyDescent="0.25">
      <c r="A29745"/>
    </row>
    <row r="29746" spans="1:1" ht="13.2" x14ac:dyDescent="0.25">
      <c r="A29746"/>
    </row>
    <row r="29747" spans="1:1" ht="13.2" x14ac:dyDescent="0.25">
      <c r="A29747"/>
    </row>
    <row r="29748" spans="1:1" ht="13.2" x14ac:dyDescent="0.25">
      <c r="A29748"/>
    </row>
    <row r="29749" spans="1:1" ht="13.2" x14ac:dyDescent="0.25">
      <c r="A29749"/>
    </row>
    <row r="29750" spans="1:1" ht="13.2" x14ac:dyDescent="0.25">
      <c r="A29750"/>
    </row>
    <row r="29751" spans="1:1" ht="13.2" x14ac:dyDescent="0.25">
      <c r="A29751"/>
    </row>
    <row r="29752" spans="1:1" ht="13.2" x14ac:dyDescent="0.25">
      <c r="A29752"/>
    </row>
    <row r="29753" spans="1:1" ht="13.2" x14ac:dyDescent="0.25">
      <c r="A29753"/>
    </row>
    <row r="29754" spans="1:1" ht="13.2" x14ac:dyDescent="0.25">
      <c r="A29754"/>
    </row>
    <row r="29755" spans="1:1" ht="13.2" x14ac:dyDescent="0.25">
      <c r="A29755"/>
    </row>
    <row r="29756" spans="1:1" ht="13.2" x14ac:dyDescent="0.25">
      <c r="A29756"/>
    </row>
    <row r="29757" spans="1:1" ht="13.2" x14ac:dyDescent="0.25">
      <c r="A29757"/>
    </row>
    <row r="29758" spans="1:1" ht="13.2" x14ac:dyDescent="0.25">
      <c r="A29758"/>
    </row>
    <row r="29759" spans="1:1" ht="13.2" x14ac:dyDescent="0.25">
      <c r="A29759"/>
    </row>
    <row r="29760" spans="1:1" ht="13.2" x14ac:dyDescent="0.25">
      <c r="A29760"/>
    </row>
    <row r="29761" spans="1:1" ht="13.2" x14ac:dyDescent="0.25">
      <c r="A29761"/>
    </row>
    <row r="29762" spans="1:1" ht="13.2" x14ac:dyDescent="0.25">
      <c r="A29762"/>
    </row>
    <row r="29763" spans="1:1" ht="13.2" x14ac:dyDescent="0.25">
      <c r="A29763"/>
    </row>
    <row r="29764" spans="1:1" ht="13.2" x14ac:dyDescent="0.25">
      <c r="A29764"/>
    </row>
    <row r="29765" spans="1:1" ht="13.2" x14ac:dyDescent="0.25">
      <c r="A29765"/>
    </row>
    <row r="29766" spans="1:1" ht="13.2" x14ac:dyDescent="0.25">
      <c r="A29766"/>
    </row>
    <row r="29767" spans="1:1" ht="13.2" x14ac:dyDescent="0.25">
      <c r="A29767"/>
    </row>
    <row r="29768" spans="1:1" ht="13.2" x14ac:dyDescent="0.25">
      <c r="A29768"/>
    </row>
    <row r="29769" spans="1:1" ht="13.2" x14ac:dyDescent="0.25">
      <c r="A29769"/>
    </row>
    <row r="29770" spans="1:1" ht="13.2" x14ac:dyDescent="0.25">
      <c r="A29770"/>
    </row>
    <row r="29771" spans="1:1" ht="13.2" x14ac:dyDescent="0.25">
      <c r="A29771"/>
    </row>
    <row r="29772" spans="1:1" ht="13.2" x14ac:dyDescent="0.25">
      <c r="A29772"/>
    </row>
    <row r="29773" spans="1:1" ht="13.2" x14ac:dyDescent="0.25">
      <c r="A29773"/>
    </row>
    <row r="29774" spans="1:1" ht="13.2" x14ac:dyDescent="0.25">
      <c r="A29774"/>
    </row>
    <row r="29775" spans="1:1" ht="13.2" x14ac:dyDescent="0.25">
      <c r="A29775"/>
    </row>
    <row r="29776" spans="1:1" ht="13.2" x14ac:dyDescent="0.25">
      <c r="A29776"/>
    </row>
    <row r="29777" spans="1:1" ht="13.2" x14ac:dyDescent="0.25">
      <c r="A29777"/>
    </row>
    <row r="29778" spans="1:1" ht="13.2" x14ac:dyDescent="0.25">
      <c r="A29778"/>
    </row>
    <row r="29779" spans="1:1" ht="13.2" x14ac:dyDescent="0.25">
      <c r="A29779"/>
    </row>
    <row r="29780" spans="1:1" ht="13.2" x14ac:dyDescent="0.25">
      <c r="A29780"/>
    </row>
    <row r="29781" spans="1:1" ht="13.2" x14ac:dyDescent="0.25">
      <c r="A29781"/>
    </row>
    <row r="29782" spans="1:1" ht="13.2" x14ac:dyDescent="0.25">
      <c r="A29782"/>
    </row>
    <row r="29783" spans="1:1" ht="13.2" x14ac:dyDescent="0.25">
      <c r="A29783"/>
    </row>
    <row r="29784" spans="1:1" ht="13.2" x14ac:dyDescent="0.25">
      <c r="A29784"/>
    </row>
    <row r="29785" spans="1:1" ht="13.2" x14ac:dyDescent="0.25">
      <c r="A29785"/>
    </row>
    <row r="29786" spans="1:1" ht="13.2" x14ac:dyDescent="0.25">
      <c r="A29786"/>
    </row>
    <row r="29787" spans="1:1" ht="13.2" x14ac:dyDescent="0.25">
      <c r="A29787"/>
    </row>
    <row r="29788" spans="1:1" ht="13.2" x14ac:dyDescent="0.25">
      <c r="A29788"/>
    </row>
    <row r="29789" spans="1:1" ht="13.2" x14ac:dyDescent="0.25">
      <c r="A29789"/>
    </row>
    <row r="29790" spans="1:1" ht="13.2" x14ac:dyDescent="0.25">
      <c r="A29790"/>
    </row>
    <row r="29791" spans="1:1" ht="13.2" x14ac:dyDescent="0.25">
      <c r="A29791"/>
    </row>
    <row r="29792" spans="1:1" ht="13.2" x14ac:dyDescent="0.25">
      <c r="A29792"/>
    </row>
    <row r="29793" spans="1:1" ht="13.2" x14ac:dyDescent="0.25">
      <c r="A29793"/>
    </row>
    <row r="29794" spans="1:1" ht="13.2" x14ac:dyDescent="0.25">
      <c r="A29794"/>
    </row>
    <row r="29795" spans="1:1" ht="13.2" x14ac:dyDescent="0.25">
      <c r="A29795"/>
    </row>
    <row r="29796" spans="1:1" ht="13.2" x14ac:dyDescent="0.25">
      <c r="A29796"/>
    </row>
    <row r="29797" spans="1:1" ht="13.2" x14ac:dyDescent="0.25">
      <c r="A29797"/>
    </row>
    <row r="29798" spans="1:1" ht="13.2" x14ac:dyDescent="0.25">
      <c r="A29798"/>
    </row>
    <row r="29799" spans="1:1" ht="13.2" x14ac:dyDescent="0.25">
      <c r="A29799"/>
    </row>
    <row r="29800" spans="1:1" ht="13.2" x14ac:dyDescent="0.25">
      <c r="A29800"/>
    </row>
    <row r="29801" spans="1:1" ht="13.2" x14ac:dyDescent="0.25">
      <c r="A29801"/>
    </row>
    <row r="29802" spans="1:1" ht="13.2" x14ac:dyDescent="0.25">
      <c r="A29802"/>
    </row>
    <row r="29803" spans="1:1" ht="13.2" x14ac:dyDescent="0.25">
      <c r="A29803"/>
    </row>
    <row r="29804" spans="1:1" ht="13.2" x14ac:dyDescent="0.25">
      <c r="A29804"/>
    </row>
    <row r="29805" spans="1:1" ht="13.2" x14ac:dyDescent="0.25">
      <c r="A29805"/>
    </row>
    <row r="29806" spans="1:1" ht="13.2" x14ac:dyDescent="0.25">
      <c r="A29806"/>
    </row>
    <row r="29807" spans="1:1" ht="13.2" x14ac:dyDescent="0.25">
      <c r="A29807"/>
    </row>
    <row r="29808" spans="1:1" ht="13.2" x14ac:dyDescent="0.25">
      <c r="A29808"/>
    </row>
    <row r="29809" spans="1:1" ht="13.2" x14ac:dyDescent="0.25">
      <c r="A29809"/>
    </row>
    <row r="29810" spans="1:1" ht="13.2" x14ac:dyDescent="0.25">
      <c r="A29810"/>
    </row>
    <row r="29811" spans="1:1" ht="13.2" x14ac:dyDescent="0.25">
      <c r="A29811"/>
    </row>
    <row r="29812" spans="1:1" ht="13.2" x14ac:dyDescent="0.25">
      <c r="A29812"/>
    </row>
    <row r="29813" spans="1:1" ht="13.2" x14ac:dyDescent="0.25">
      <c r="A29813"/>
    </row>
    <row r="29814" spans="1:1" ht="13.2" x14ac:dyDescent="0.25">
      <c r="A29814"/>
    </row>
    <row r="29815" spans="1:1" ht="13.2" x14ac:dyDescent="0.25">
      <c r="A29815"/>
    </row>
    <row r="29816" spans="1:1" ht="13.2" x14ac:dyDescent="0.25">
      <c r="A29816"/>
    </row>
    <row r="29817" spans="1:1" ht="13.2" x14ac:dyDescent="0.25">
      <c r="A29817"/>
    </row>
    <row r="29818" spans="1:1" ht="13.2" x14ac:dyDescent="0.25">
      <c r="A29818"/>
    </row>
    <row r="29819" spans="1:1" ht="13.2" x14ac:dyDescent="0.25">
      <c r="A29819"/>
    </row>
    <row r="29820" spans="1:1" ht="13.2" x14ac:dyDescent="0.25">
      <c r="A29820"/>
    </row>
    <row r="29821" spans="1:1" ht="13.2" x14ac:dyDescent="0.25">
      <c r="A29821"/>
    </row>
    <row r="29822" spans="1:1" ht="13.2" x14ac:dyDescent="0.25">
      <c r="A29822"/>
    </row>
    <row r="29823" spans="1:1" ht="13.2" x14ac:dyDescent="0.25">
      <c r="A29823"/>
    </row>
    <row r="29824" spans="1:1" ht="13.2" x14ac:dyDescent="0.25">
      <c r="A29824"/>
    </row>
    <row r="29825" spans="1:1" ht="13.2" x14ac:dyDescent="0.25">
      <c r="A29825"/>
    </row>
    <row r="29826" spans="1:1" ht="13.2" x14ac:dyDescent="0.25">
      <c r="A29826"/>
    </row>
    <row r="29827" spans="1:1" ht="13.2" x14ac:dyDescent="0.25">
      <c r="A29827"/>
    </row>
    <row r="29828" spans="1:1" ht="13.2" x14ac:dyDescent="0.25">
      <c r="A29828"/>
    </row>
    <row r="29829" spans="1:1" ht="13.2" x14ac:dyDescent="0.25">
      <c r="A29829"/>
    </row>
    <row r="29830" spans="1:1" ht="13.2" x14ac:dyDescent="0.25">
      <c r="A29830"/>
    </row>
    <row r="29831" spans="1:1" ht="13.2" x14ac:dyDescent="0.25">
      <c r="A29831"/>
    </row>
    <row r="29832" spans="1:1" ht="13.2" x14ac:dyDescent="0.25">
      <c r="A29832"/>
    </row>
    <row r="29833" spans="1:1" ht="13.2" x14ac:dyDescent="0.25">
      <c r="A29833"/>
    </row>
    <row r="29834" spans="1:1" ht="13.2" x14ac:dyDescent="0.25">
      <c r="A29834"/>
    </row>
    <row r="29835" spans="1:1" ht="13.2" x14ac:dyDescent="0.25">
      <c r="A29835"/>
    </row>
    <row r="29836" spans="1:1" ht="13.2" x14ac:dyDescent="0.25">
      <c r="A29836"/>
    </row>
    <row r="29837" spans="1:1" ht="13.2" x14ac:dyDescent="0.25">
      <c r="A29837"/>
    </row>
    <row r="29838" spans="1:1" ht="13.2" x14ac:dyDescent="0.25">
      <c r="A29838"/>
    </row>
    <row r="29839" spans="1:1" ht="13.2" x14ac:dyDescent="0.25">
      <c r="A29839"/>
    </row>
    <row r="29840" spans="1:1" ht="13.2" x14ac:dyDescent="0.25">
      <c r="A29840"/>
    </row>
    <row r="29841" spans="1:1" ht="13.2" x14ac:dyDescent="0.25">
      <c r="A29841"/>
    </row>
    <row r="29842" spans="1:1" ht="13.2" x14ac:dyDescent="0.25">
      <c r="A29842"/>
    </row>
    <row r="29843" spans="1:1" ht="13.2" x14ac:dyDescent="0.25">
      <c r="A29843"/>
    </row>
    <row r="29844" spans="1:1" ht="13.2" x14ac:dyDescent="0.25">
      <c r="A29844"/>
    </row>
    <row r="29845" spans="1:1" ht="13.2" x14ac:dyDescent="0.25">
      <c r="A29845"/>
    </row>
    <row r="29846" spans="1:1" ht="13.2" x14ac:dyDescent="0.25">
      <c r="A29846"/>
    </row>
    <row r="29847" spans="1:1" ht="13.2" x14ac:dyDescent="0.25">
      <c r="A29847"/>
    </row>
    <row r="29848" spans="1:1" ht="13.2" x14ac:dyDescent="0.25">
      <c r="A29848"/>
    </row>
    <row r="29849" spans="1:1" ht="13.2" x14ac:dyDescent="0.25">
      <c r="A29849"/>
    </row>
    <row r="29850" spans="1:1" ht="13.2" x14ac:dyDescent="0.25">
      <c r="A29850"/>
    </row>
    <row r="29851" spans="1:1" ht="13.2" x14ac:dyDescent="0.25">
      <c r="A29851"/>
    </row>
    <row r="29852" spans="1:1" ht="13.2" x14ac:dyDescent="0.25">
      <c r="A29852"/>
    </row>
    <row r="29853" spans="1:1" ht="13.2" x14ac:dyDescent="0.25">
      <c r="A29853"/>
    </row>
    <row r="29854" spans="1:1" ht="13.2" x14ac:dyDescent="0.25">
      <c r="A29854"/>
    </row>
    <row r="29855" spans="1:1" ht="13.2" x14ac:dyDescent="0.25">
      <c r="A29855"/>
    </row>
    <row r="29856" spans="1:1" ht="13.2" x14ac:dyDescent="0.25">
      <c r="A29856"/>
    </row>
    <row r="29857" spans="1:1" ht="13.2" x14ac:dyDescent="0.25">
      <c r="A29857"/>
    </row>
    <row r="29858" spans="1:1" ht="13.2" x14ac:dyDescent="0.25">
      <c r="A29858"/>
    </row>
    <row r="29859" spans="1:1" ht="13.2" x14ac:dyDescent="0.25">
      <c r="A29859"/>
    </row>
    <row r="29860" spans="1:1" ht="13.2" x14ac:dyDescent="0.25">
      <c r="A29860"/>
    </row>
    <row r="29861" spans="1:1" ht="13.2" x14ac:dyDescent="0.25">
      <c r="A29861"/>
    </row>
    <row r="29862" spans="1:1" ht="13.2" x14ac:dyDescent="0.25">
      <c r="A29862"/>
    </row>
    <row r="29863" spans="1:1" ht="13.2" x14ac:dyDescent="0.25">
      <c r="A29863"/>
    </row>
    <row r="29864" spans="1:1" ht="13.2" x14ac:dyDescent="0.25">
      <c r="A29864"/>
    </row>
    <row r="29865" spans="1:1" ht="13.2" x14ac:dyDescent="0.25">
      <c r="A29865"/>
    </row>
    <row r="29866" spans="1:1" ht="13.2" x14ac:dyDescent="0.25">
      <c r="A29866"/>
    </row>
    <row r="29867" spans="1:1" ht="13.2" x14ac:dyDescent="0.25">
      <c r="A29867"/>
    </row>
    <row r="29868" spans="1:1" ht="13.2" x14ac:dyDescent="0.25">
      <c r="A29868"/>
    </row>
    <row r="29869" spans="1:1" ht="13.2" x14ac:dyDescent="0.25">
      <c r="A29869"/>
    </row>
    <row r="29870" spans="1:1" ht="13.2" x14ac:dyDescent="0.25">
      <c r="A29870"/>
    </row>
    <row r="29871" spans="1:1" ht="13.2" x14ac:dyDescent="0.25">
      <c r="A29871"/>
    </row>
    <row r="29872" spans="1:1" ht="13.2" x14ac:dyDescent="0.25">
      <c r="A29872"/>
    </row>
    <row r="29873" spans="1:1" ht="13.2" x14ac:dyDescent="0.25">
      <c r="A29873"/>
    </row>
    <row r="29874" spans="1:1" ht="13.2" x14ac:dyDescent="0.25">
      <c r="A29874"/>
    </row>
    <row r="29875" spans="1:1" ht="13.2" x14ac:dyDescent="0.25">
      <c r="A29875"/>
    </row>
    <row r="29876" spans="1:1" ht="13.2" x14ac:dyDescent="0.25">
      <c r="A29876"/>
    </row>
    <row r="29877" spans="1:1" ht="13.2" x14ac:dyDescent="0.25">
      <c r="A29877"/>
    </row>
    <row r="29878" spans="1:1" ht="13.2" x14ac:dyDescent="0.25">
      <c r="A29878"/>
    </row>
    <row r="29879" spans="1:1" ht="13.2" x14ac:dyDescent="0.25">
      <c r="A29879"/>
    </row>
    <row r="29880" spans="1:1" ht="13.2" x14ac:dyDescent="0.25">
      <c r="A29880"/>
    </row>
    <row r="29881" spans="1:1" ht="13.2" x14ac:dyDescent="0.25">
      <c r="A29881"/>
    </row>
    <row r="29882" spans="1:1" ht="13.2" x14ac:dyDescent="0.25">
      <c r="A29882"/>
    </row>
    <row r="29883" spans="1:1" ht="13.2" x14ac:dyDescent="0.25">
      <c r="A29883"/>
    </row>
    <row r="29884" spans="1:1" ht="13.2" x14ac:dyDescent="0.25">
      <c r="A29884"/>
    </row>
    <row r="29885" spans="1:1" ht="13.2" x14ac:dyDescent="0.25">
      <c r="A29885"/>
    </row>
    <row r="29886" spans="1:1" ht="13.2" x14ac:dyDescent="0.25">
      <c r="A29886"/>
    </row>
    <row r="29887" spans="1:1" ht="13.2" x14ac:dyDescent="0.25">
      <c r="A29887"/>
    </row>
    <row r="29888" spans="1:1" ht="13.2" x14ac:dyDescent="0.25">
      <c r="A29888"/>
    </row>
    <row r="29889" spans="1:1" ht="13.2" x14ac:dyDescent="0.25">
      <c r="A29889"/>
    </row>
    <row r="29890" spans="1:1" ht="13.2" x14ac:dyDescent="0.25">
      <c r="A29890"/>
    </row>
    <row r="29891" spans="1:1" ht="13.2" x14ac:dyDescent="0.25">
      <c r="A29891"/>
    </row>
    <row r="29892" spans="1:1" ht="13.2" x14ac:dyDescent="0.25">
      <c r="A29892"/>
    </row>
    <row r="29893" spans="1:1" ht="13.2" x14ac:dyDescent="0.25">
      <c r="A29893"/>
    </row>
    <row r="29894" spans="1:1" ht="13.2" x14ac:dyDescent="0.25">
      <c r="A29894"/>
    </row>
    <row r="29895" spans="1:1" ht="13.2" x14ac:dyDescent="0.25">
      <c r="A29895"/>
    </row>
    <row r="29896" spans="1:1" ht="13.2" x14ac:dyDescent="0.25">
      <c r="A29896"/>
    </row>
    <row r="29897" spans="1:1" ht="13.2" x14ac:dyDescent="0.25">
      <c r="A29897"/>
    </row>
    <row r="29898" spans="1:1" ht="13.2" x14ac:dyDescent="0.25">
      <c r="A29898"/>
    </row>
    <row r="29899" spans="1:1" ht="13.2" x14ac:dyDescent="0.25">
      <c r="A29899"/>
    </row>
    <row r="29900" spans="1:1" ht="13.2" x14ac:dyDescent="0.25">
      <c r="A29900"/>
    </row>
    <row r="29901" spans="1:1" ht="13.2" x14ac:dyDescent="0.25">
      <c r="A29901"/>
    </row>
    <row r="29902" spans="1:1" ht="13.2" x14ac:dyDescent="0.25">
      <c r="A29902"/>
    </row>
    <row r="29903" spans="1:1" ht="13.2" x14ac:dyDescent="0.25">
      <c r="A29903"/>
    </row>
    <row r="29904" spans="1:1" ht="13.2" x14ac:dyDescent="0.25">
      <c r="A29904"/>
    </row>
    <row r="29905" spans="1:1" ht="13.2" x14ac:dyDescent="0.25">
      <c r="A29905"/>
    </row>
    <row r="29906" spans="1:1" ht="13.2" x14ac:dyDescent="0.25">
      <c r="A29906"/>
    </row>
    <row r="29907" spans="1:1" ht="13.2" x14ac:dyDescent="0.25">
      <c r="A29907"/>
    </row>
    <row r="29908" spans="1:1" ht="13.2" x14ac:dyDescent="0.25">
      <c r="A29908"/>
    </row>
    <row r="29909" spans="1:1" ht="13.2" x14ac:dyDescent="0.25">
      <c r="A29909"/>
    </row>
    <row r="29910" spans="1:1" ht="13.2" x14ac:dyDescent="0.25">
      <c r="A29910"/>
    </row>
    <row r="29911" spans="1:1" ht="13.2" x14ac:dyDescent="0.25">
      <c r="A29911"/>
    </row>
    <row r="29912" spans="1:1" ht="13.2" x14ac:dyDescent="0.25">
      <c r="A29912"/>
    </row>
    <row r="29913" spans="1:1" ht="13.2" x14ac:dyDescent="0.25">
      <c r="A29913"/>
    </row>
    <row r="29914" spans="1:1" ht="13.2" x14ac:dyDescent="0.25">
      <c r="A29914"/>
    </row>
    <row r="29915" spans="1:1" ht="13.2" x14ac:dyDescent="0.25">
      <c r="A29915"/>
    </row>
    <row r="29916" spans="1:1" ht="13.2" x14ac:dyDescent="0.25">
      <c r="A29916"/>
    </row>
    <row r="29917" spans="1:1" ht="13.2" x14ac:dyDescent="0.25">
      <c r="A29917"/>
    </row>
    <row r="29918" spans="1:1" ht="13.2" x14ac:dyDescent="0.25">
      <c r="A29918"/>
    </row>
    <row r="29919" spans="1:1" ht="13.2" x14ac:dyDescent="0.25">
      <c r="A29919"/>
    </row>
    <row r="29920" spans="1:1" ht="13.2" x14ac:dyDescent="0.25">
      <c r="A29920"/>
    </row>
    <row r="29921" spans="1:1" ht="13.2" x14ac:dyDescent="0.25">
      <c r="A29921"/>
    </row>
    <row r="29922" spans="1:1" ht="13.2" x14ac:dyDescent="0.25">
      <c r="A29922"/>
    </row>
    <row r="29923" spans="1:1" ht="13.2" x14ac:dyDescent="0.25">
      <c r="A29923"/>
    </row>
    <row r="29924" spans="1:1" ht="13.2" x14ac:dyDescent="0.25">
      <c r="A29924"/>
    </row>
    <row r="29925" spans="1:1" ht="13.2" x14ac:dyDescent="0.25">
      <c r="A29925"/>
    </row>
    <row r="29926" spans="1:1" ht="13.2" x14ac:dyDescent="0.25">
      <c r="A29926"/>
    </row>
    <row r="29927" spans="1:1" ht="13.2" x14ac:dyDescent="0.25">
      <c r="A29927"/>
    </row>
    <row r="29928" spans="1:1" ht="13.2" x14ac:dyDescent="0.25">
      <c r="A29928"/>
    </row>
    <row r="29929" spans="1:1" ht="13.2" x14ac:dyDescent="0.25">
      <c r="A29929"/>
    </row>
    <row r="29930" spans="1:1" ht="13.2" x14ac:dyDescent="0.25">
      <c r="A29930"/>
    </row>
    <row r="29931" spans="1:1" ht="13.2" x14ac:dyDescent="0.25">
      <c r="A29931"/>
    </row>
    <row r="29932" spans="1:1" ht="13.2" x14ac:dyDescent="0.25">
      <c r="A29932"/>
    </row>
    <row r="29933" spans="1:1" ht="13.2" x14ac:dyDescent="0.25">
      <c r="A29933"/>
    </row>
    <row r="29934" spans="1:1" ht="13.2" x14ac:dyDescent="0.25">
      <c r="A29934"/>
    </row>
    <row r="29935" spans="1:1" ht="13.2" x14ac:dyDescent="0.25">
      <c r="A29935"/>
    </row>
    <row r="29936" spans="1:1" ht="13.2" x14ac:dyDescent="0.25">
      <c r="A29936"/>
    </row>
    <row r="29937" spans="1:1" ht="13.2" x14ac:dyDescent="0.25">
      <c r="A29937"/>
    </row>
    <row r="29938" spans="1:1" ht="13.2" x14ac:dyDescent="0.25">
      <c r="A29938"/>
    </row>
    <row r="29939" spans="1:1" ht="13.2" x14ac:dyDescent="0.25">
      <c r="A29939"/>
    </row>
    <row r="29940" spans="1:1" ht="13.2" x14ac:dyDescent="0.25">
      <c r="A29940"/>
    </row>
    <row r="29941" spans="1:1" ht="13.2" x14ac:dyDescent="0.25">
      <c r="A29941"/>
    </row>
    <row r="29942" spans="1:1" ht="13.2" x14ac:dyDescent="0.25">
      <c r="A29942"/>
    </row>
    <row r="29943" spans="1:1" ht="13.2" x14ac:dyDescent="0.25">
      <c r="A29943"/>
    </row>
    <row r="29944" spans="1:1" ht="13.2" x14ac:dyDescent="0.25">
      <c r="A29944"/>
    </row>
    <row r="29945" spans="1:1" ht="13.2" x14ac:dyDescent="0.25">
      <c r="A29945"/>
    </row>
    <row r="29946" spans="1:1" ht="13.2" x14ac:dyDescent="0.25">
      <c r="A29946"/>
    </row>
    <row r="29947" spans="1:1" ht="13.2" x14ac:dyDescent="0.25">
      <c r="A29947"/>
    </row>
    <row r="29948" spans="1:1" ht="13.2" x14ac:dyDescent="0.25">
      <c r="A29948"/>
    </row>
    <row r="29949" spans="1:1" ht="13.2" x14ac:dyDescent="0.25">
      <c r="A29949"/>
    </row>
    <row r="29950" spans="1:1" ht="13.2" x14ac:dyDescent="0.25">
      <c r="A29950"/>
    </row>
    <row r="29951" spans="1:1" ht="13.2" x14ac:dyDescent="0.25">
      <c r="A29951"/>
    </row>
    <row r="29952" spans="1:1" ht="13.2" x14ac:dyDescent="0.25">
      <c r="A29952"/>
    </row>
    <row r="29953" spans="1:1" ht="13.2" x14ac:dyDescent="0.25">
      <c r="A29953"/>
    </row>
    <row r="29954" spans="1:1" ht="13.2" x14ac:dyDescent="0.25">
      <c r="A29954"/>
    </row>
    <row r="29955" spans="1:1" ht="13.2" x14ac:dyDescent="0.25">
      <c r="A29955"/>
    </row>
    <row r="29956" spans="1:1" ht="13.2" x14ac:dyDescent="0.25">
      <c r="A29956"/>
    </row>
    <row r="29957" spans="1:1" ht="13.2" x14ac:dyDescent="0.25">
      <c r="A29957"/>
    </row>
    <row r="29958" spans="1:1" ht="13.2" x14ac:dyDescent="0.25">
      <c r="A29958"/>
    </row>
    <row r="29959" spans="1:1" ht="13.2" x14ac:dyDescent="0.25">
      <c r="A29959"/>
    </row>
    <row r="29960" spans="1:1" ht="13.2" x14ac:dyDescent="0.25">
      <c r="A29960"/>
    </row>
    <row r="29961" spans="1:1" ht="13.2" x14ac:dyDescent="0.25">
      <c r="A29961"/>
    </row>
    <row r="29962" spans="1:1" ht="13.2" x14ac:dyDescent="0.25">
      <c r="A29962"/>
    </row>
    <row r="29963" spans="1:1" ht="13.2" x14ac:dyDescent="0.25">
      <c r="A29963"/>
    </row>
    <row r="29964" spans="1:1" ht="13.2" x14ac:dyDescent="0.25">
      <c r="A29964"/>
    </row>
    <row r="29965" spans="1:1" ht="13.2" x14ac:dyDescent="0.25">
      <c r="A29965"/>
    </row>
    <row r="29966" spans="1:1" ht="13.2" x14ac:dyDescent="0.25">
      <c r="A29966"/>
    </row>
    <row r="29967" spans="1:1" ht="13.2" x14ac:dyDescent="0.25">
      <c r="A29967"/>
    </row>
    <row r="29968" spans="1:1" ht="13.2" x14ac:dyDescent="0.25">
      <c r="A29968"/>
    </row>
    <row r="29969" spans="1:1" ht="13.2" x14ac:dyDescent="0.25">
      <c r="A29969"/>
    </row>
    <row r="29970" spans="1:1" ht="13.2" x14ac:dyDescent="0.25">
      <c r="A29970"/>
    </row>
    <row r="29971" spans="1:1" ht="13.2" x14ac:dyDescent="0.25">
      <c r="A29971"/>
    </row>
    <row r="29972" spans="1:1" ht="13.2" x14ac:dyDescent="0.25">
      <c r="A29972"/>
    </row>
    <row r="29973" spans="1:1" ht="13.2" x14ac:dyDescent="0.25">
      <c r="A29973"/>
    </row>
    <row r="29974" spans="1:1" ht="13.2" x14ac:dyDescent="0.25">
      <c r="A29974"/>
    </row>
    <row r="29975" spans="1:1" ht="13.2" x14ac:dyDescent="0.25">
      <c r="A29975"/>
    </row>
    <row r="29976" spans="1:1" ht="13.2" x14ac:dyDescent="0.25">
      <c r="A29976"/>
    </row>
    <row r="29977" spans="1:1" ht="13.2" x14ac:dyDescent="0.25">
      <c r="A29977"/>
    </row>
    <row r="29978" spans="1:1" ht="13.2" x14ac:dyDescent="0.25">
      <c r="A29978"/>
    </row>
    <row r="29979" spans="1:1" ht="13.2" x14ac:dyDescent="0.25">
      <c r="A29979"/>
    </row>
    <row r="29980" spans="1:1" ht="13.2" x14ac:dyDescent="0.25">
      <c r="A29980"/>
    </row>
    <row r="29981" spans="1:1" ht="13.2" x14ac:dyDescent="0.25">
      <c r="A29981"/>
    </row>
    <row r="29982" spans="1:1" ht="13.2" x14ac:dyDescent="0.25">
      <c r="A29982"/>
    </row>
    <row r="29983" spans="1:1" ht="13.2" x14ac:dyDescent="0.25">
      <c r="A29983"/>
    </row>
    <row r="29984" spans="1:1" ht="13.2" x14ac:dyDescent="0.25">
      <c r="A29984"/>
    </row>
    <row r="29985" spans="1:1" ht="13.2" x14ac:dyDescent="0.25">
      <c r="A29985"/>
    </row>
    <row r="29986" spans="1:1" ht="13.2" x14ac:dyDescent="0.25">
      <c r="A29986"/>
    </row>
    <row r="29987" spans="1:1" ht="13.2" x14ac:dyDescent="0.25">
      <c r="A29987"/>
    </row>
    <row r="29988" spans="1:1" ht="13.2" x14ac:dyDescent="0.25">
      <c r="A29988"/>
    </row>
    <row r="29989" spans="1:1" ht="13.2" x14ac:dyDescent="0.25">
      <c r="A29989"/>
    </row>
    <row r="29990" spans="1:1" ht="13.2" x14ac:dyDescent="0.25">
      <c r="A29990"/>
    </row>
    <row r="29991" spans="1:1" ht="13.2" x14ac:dyDescent="0.25">
      <c r="A29991"/>
    </row>
    <row r="29992" spans="1:1" ht="13.2" x14ac:dyDescent="0.25">
      <c r="A29992"/>
    </row>
    <row r="29993" spans="1:1" ht="13.2" x14ac:dyDescent="0.25">
      <c r="A29993"/>
    </row>
    <row r="29994" spans="1:1" ht="13.2" x14ac:dyDescent="0.25">
      <c r="A29994"/>
    </row>
    <row r="29995" spans="1:1" ht="13.2" x14ac:dyDescent="0.25">
      <c r="A29995"/>
    </row>
    <row r="29996" spans="1:1" ht="13.2" x14ac:dyDescent="0.25">
      <c r="A29996"/>
    </row>
    <row r="29997" spans="1:1" ht="13.2" x14ac:dyDescent="0.25">
      <c r="A29997"/>
    </row>
    <row r="29998" spans="1:1" ht="13.2" x14ac:dyDescent="0.25">
      <c r="A29998"/>
    </row>
    <row r="29999" spans="1:1" ht="13.2" x14ac:dyDescent="0.25">
      <c r="A29999"/>
    </row>
    <row r="30000" spans="1:1" ht="13.2" x14ac:dyDescent="0.25">
      <c r="A30000"/>
    </row>
    <row r="30001" spans="1:1" ht="13.2" x14ac:dyDescent="0.25">
      <c r="A30001"/>
    </row>
    <row r="30002" spans="1:1" ht="13.2" x14ac:dyDescent="0.25">
      <c r="A30002"/>
    </row>
    <row r="30003" spans="1:1" ht="13.2" x14ac:dyDescent="0.25">
      <c r="A30003"/>
    </row>
    <row r="30004" spans="1:1" ht="13.2" x14ac:dyDescent="0.25">
      <c r="A30004"/>
    </row>
    <row r="30005" spans="1:1" ht="13.2" x14ac:dyDescent="0.25">
      <c r="A30005"/>
    </row>
    <row r="30006" spans="1:1" ht="13.2" x14ac:dyDescent="0.25">
      <c r="A30006"/>
    </row>
    <row r="30007" spans="1:1" ht="13.2" x14ac:dyDescent="0.25">
      <c r="A30007"/>
    </row>
    <row r="30008" spans="1:1" ht="13.2" x14ac:dyDescent="0.25">
      <c r="A30008"/>
    </row>
    <row r="30009" spans="1:1" ht="13.2" x14ac:dyDescent="0.25">
      <c r="A30009"/>
    </row>
    <row r="30010" spans="1:1" ht="13.2" x14ac:dyDescent="0.25">
      <c r="A30010"/>
    </row>
    <row r="30011" spans="1:1" ht="13.2" x14ac:dyDescent="0.25">
      <c r="A30011"/>
    </row>
    <row r="30012" spans="1:1" ht="13.2" x14ac:dyDescent="0.25">
      <c r="A30012"/>
    </row>
    <row r="30013" spans="1:1" ht="13.2" x14ac:dyDescent="0.25">
      <c r="A30013"/>
    </row>
    <row r="30014" spans="1:1" ht="13.2" x14ac:dyDescent="0.25">
      <c r="A30014"/>
    </row>
    <row r="30015" spans="1:1" ht="13.2" x14ac:dyDescent="0.25">
      <c r="A30015"/>
    </row>
    <row r="30016" spans="1:1" ht="13.2" x14ac:dyDescent="0.25">
      <c r="A30016"/>
    </row>
    <row r="30017" spans="1:1" ht="13.2" x14ac:dyDescent="0.25">
      <c r="A30017"/>
    </row>
    <row r="30018" spans="1:1" ht="13.2" x14ac:dyDescent="0.25">
      <c r="A30018"/>
    </row>
    <row r="30019" spans="1:1" ht="13.2" x14ac:dyDescent="0.25">
      <c r="A30019"/>
    </row>
    <row r="30020" spans="1:1" ht="13.2" x14ac:dyDescent="0.25">
      <c r="A30020"/>
    </row>
    <row r="30021" spans="1:1" ht="13.2" x14ac:dyDescent="0.25">
      <c r="A30021"/>
    </row>
    <row r="30022" spans="1:1" ht="13.2" x14ac:dyDescent="0.25">
      <c r="A30022"/>
    </row>
    <row r="30023" spans="1:1" ht="13.2" x14ac:dyDescent="0.25">
      <c r="A30023"/>
    </row>
    <row r="30024" spans="1:1" ht="13.2" x14ac:dyDescent="0.25">
      <c r="A30024"/>
    </row>
    <row r="30025" spans="1:1" ht="13.2" x14ac:dyDescent="0.25">
      <c r="A30025"/>
    </row>
    <row r="30026" spans="1:1" ht="13.2" x14ac:dyDescent="0.25">
      <c r="A30026"/>
    </row>
    <row r="30027" spans="1:1" ht="13.2" x14ac:dyDescent="0.25">
      <c r="A30027"/>
    </row>
    <row r="30028" spans="1:1" ht="13.2" x14ac:dyDescent="0.25">
      <c r="A30028"/>
    </row>
    <row r="30029" spans="1:1" ht="13.2" x14ac:dyDescent="0.25">
      <c r="A30029"/>
    </row>
    <row r="30030" spans="1:1" ht="13.2" x14ac:dyDescent="0.25">
      <c r="A30030"/>
    </row>
    <row r="30031" spans="1:1" ht="13.2" x14ac:dyDescent="0.25">
      <c r="A30031"/>
    </row>
    <row r="30032" spans="1:1" ht="13.2" x14ac:dyDescent="0.25">
      <c r="A30032"/>
    </row>
    <row r="30033" spans="1:1" ht="13.2" x14ac:dyDescent="0.25">
      <c r="A30033"/>
    </row>
    <row r="30034" spans="1:1" ht="13.2" x14ac:dyDescent="0.25">
      <c r="A30034"/>
    </row>
    <row r="30035" spans="1:1" ht="13.2" x14ac:dyDescent="0.25">
      <c r="A30035"/>
    </row>
    <row r="30036" spans="1:1" ht="13.2" x14ac:dyDescent="0.25">
      <c r="A30036"/>
    </row>
    <row r="30037" spans="1:1" ht="13.2" x14ac:dyDescent="0.25">
      <c r="A30037"/>
    </row>
    <row r="30038" spans="1:1" ht="13.2" x14ac:dyDescent="0.25">
      <c r="A30038"/>
    </row>
    <row r="30039" spans="1:1" ht="13.2" x14ac:dyDescent="0.25">
      <c r="A30039"/>
    </row>
    <row r="30040" spans="1:1" ht="13.2" x14ac:dyDescent="0.25">
      <c r="A30040"/>
    </row>
    <row r="30041" spans="1:1" ht="13.2" x14ac:dyDescent="0.25">
      <c r="A30041"/>
    </row>
    <row r="30042" spans="1:1" ht="13.2" x14ac:dyDescent="0.25">
      <c r="A30042"/>
    </row>
    <row r="30043" spans="1:1" ht="13.2" x14ac:dyDescent="0.25">
      <c r="A30043"/>
    </row>
    <row r="30044" spans="1:1" ht="13.2" x14ac:dyDescent="0.25">
      <c r="A30044"/>
    </row>
    <row r="30045" spans="1:1" ht="13.2" x14ac:dyDescent="0.25">
      <c r="A30045"/>
    </row>
    <row r="30046" spans="1:1" ht="13.2" x14ac:dyDescent="0.25">
      <c r="A30046"/>
    </row>
    <row r="30047" spans="1:1" ht="13.2" x14ac:dyDescent="0.25">
      <c r="A30047"/>
    </row>
    <row r="30048" spans="1:1" ht="13.2" x14ac:dyDescent="0.25">
      <c r="A30048"/>
    </row>
    <row r="30049" spans="1:1" ht="13.2" x14ac:dyDescent="0.25">
      <c r="A30049"/>
    </row>
    <row r="30050" spans="1:1" ht="13.2" x14ac:dyDescent="0.25">
      <c r="A30050"/>
    </row>
    <row r="30051" spans="1:1" ht="13.2" x14ac:dyDescent="0.25">
      <c r="A30051"/>
    </row>
    <row r="30052" spans="1:1" ht="13.2" x14ac:dyDescent="0.25">
      <c r="A30052"/>
    </row>
    <row r="30053" spans="1:1" ht="13.2" x14ac:dyDescent="0.25">
      <c r="A30053"/>
    </row>
    <row r="30054" spans="1:1" ht="13.2" x14ac:dyDescent="0.25">
      <c r="A30054"/>
    </row>
    <row r="30055" spans="1:1" ht="13.2" x14ac:dyDescent="0.25">
      <c r="A30055"/>
    </row>
    <row r="30056" spans="1:1" ht="13.2" x14ac:dyDescent="0.25">
      <c r="A30056"/>
    </row>
    <row r="30057" spans="1:1" ht="13.2" x14ac:dyDescent="0.25">
      <c r="A30057"/>
    </row>
    <row r="30058" spans="1:1" ht="13.2" x14ac:dyDescent="0.25">
      <c r="A30058"/>
    </row>
    <row r="30059" spans="1:1" ht="13.2" x14ac:dyDescent="0.25">
      <c r="A30059"/>
    </row>
    <row r="30060" spans="1:1" ht="13.2" x14ac:dyDescent="0.25">
      <c r="A30060"/>
    </row>
    <row r="30061" spans="1:1" ht="13.2" x14ac:dyDescent="0.25">
      <c r="A30061"/>
    </row>
    <row r="30062" spans="1:1" ht="13.2" x14ac:dyDescent="0.25">
      <c r="A30062"/>
    </row>
    <row r="30063" spans="1:1" ht="13.2" x14ac:dyDescent="0.25">
      <c r="A30063"/>
    </row>
    <row r="30064" spans="1:1" ht="13.2" x14ac:dyDescent="0.25">
      <c r="A30064"/>
    </row>
    <row r="30065" spans="1:1" ht="13.2" x14ac:dyDescent="0.25">
      <c r="A30065"/>
    </row>
    <row r="30066" spans="1:1" ht="13.2" x14ac:dyDescent="0.25">
      <c r="A30066"/>
    </row>
    <row r="30067" spans="1:1" ht="13.2" x14ac:dyDescent="0.25">
      <c r="A30067"/>
    </row>
    <row r="30068" spans="1:1" ht="13.2" x14ac:dyDescent="0.25">
      <c r="A30068"/>
    </row>
    <row r="30069" spans="1:1" ht="13.2" x14ac:dyDescent="0.25">
      <c r="A30069"/>
    </row>
    <row r="30070" spans="1:1" ht="13.2" x14ac:dyDescent="0.25">
      <c r="A30070"/>
    </row>
    <row r="30071" spans="1:1" ht="13.2" x14ac:dyDescent="0.25">
      <c r="A30071"/>
    </row>
    <row r="30072" spans="1:1" ht="13.2" x14ac:dyDescent="0.25">
      <c r="A30072"/>
    </row>
    <row r="30073" spans="1:1" ht="13.2" x14ac:dyDescent="0.25">
      <c r="A30073"/>
    </row>
    <row r="30074" spans="1:1" ht="13.2" x14ac:dyDescent="0.25">
      <c r="A30074"/>
    </row>
    <row r="30075" spans="1:1" ht="13.2" x14ac:dyDescent="0.25">
      <c r="A30075"/>
    </row>
    <row r="30076" spans="1:1" ht="13.2" x14ac:dyDescent="0.25">
      <c r="A30076"/>
    </row>
    <row r="30077" spans="1:1" ht="13.2" x14ac:dyDescent="0.25">
      <c r="A30077"/>
    </row>
    <row r="30078" spans="1:1" ht="13.2" x14ac:dyDescent="0.25">
      <c r="A30078"/>
    </row>
    <row r="30079" spans="1:1" ht="13.2" x14ac:dyDescent="0.25">
      <c r="A30079"/>
    </row>
    <row r="30080" spans="1:1" ht="13.2" x14ac:dyDescent="0.25">
      <c r="A30080"/>
    </row>
    <row r="30081" spans="1:1" ht="13.2" x14ac:dyDescent="0.25">
      <c r="A30081"/>
    </row>
    <row r="30082" spans="1:1" ht="13.2" x14ac:dyDescent="0.25">
      <c r="A30082"/>
    </row>
    <row r="30083" spans="1:1" ht="13.2" x14ac:dyDescent="0.25">
      <c r="A30083"/>
    </row>
    <row r="30084" spans="1:1" ht="13.2" x14ac:dyDescent="0.25">
      <c r="A30084"/>
    </row>
    <row r="30085" spans="1:1" ht="13.2" x14ac:dyDescent="0.25">
      <c r="A30085"/>
    </row>
    <row r="30086" spans="1:1" ht="13.2" x14ac:dyDescent="0.25">
      <c r="A30086"/>
    </row>
    <row r="30087" spans="1:1" ht="13.2" x14ac:dyDescent="0.25">
      <c r="A30087"/>
    </row>
    <row r="30088" spans="1:1" ht="13.2" x14ac:dyDescent="0.25">
      <c r="A30088"/>
    </row>
    <row r="30089" spans="1:1" ht="13.2" x14ac:dyDescent="0.25">
      <c r="A30089"/>
    </row>
    <row r="30090" spans="1:1" ht="13.2" x14ac:dyDescent="0.25">
      <c r="A30090"/>
    </row>
    <row r="30091" spans="1:1" ht="13.2" x14ac:dyDescent="0.25">
      <c r="A30091"/>
    </row>
    <row r="30092" spans="1:1" ht="13.2" x14ac:dyDescent="0.25">
      <c r="A30092"/>
    </row>
    <row r="30093" spans="1:1" ht="13.2" x14ac:dyDescent="0.25">
      <c r="A30093"/>
    </row>
    <row r="30094" spans="1:1" ht="13.2" x14ac:dyDescent="0.25">
      <c r="A30094"/>
    </row>
    <row r="30095" spans="1:1" ht="13.2" x14ac:dyDescent="0.25">
      <c r="A30095"/>
    </row>
    <row r="30096" spans="1:1" ht="13.2" x14ac:dyDescent="0.25">
      <c r="A30096"/>
    </row>
    <row r="30097" spans="1:1" ht="13.2" x14ac:dyDescent="0.25">
      <c r="A30097"/>
    </row>
    <row r="30098" spans="1:1" ht="13.2" x14ac:dyDescent="0.25">
      <c r="A30098"/>
    </row>
    <row r="30099" spans="1:1" ht="13.2" x14ac:dyDescent="0.25">
      <c r="A30099"/>
    </row>
    <row r="30100" spans="1:1" ht="13.2" x14ac:dyDescent="0.25">
      <c r="A30100"/>
    </row>
    <row r="30101" spans="1:1" ht="13.2" x14ac:dyDescent="0.25">
      <c r="A30101"/>
    </row>
    <row r="30102" spans="1:1" ht="13.2" x14ac:dyDescent="0.25">
      <c r="A30102"/>
    </row>
    <row r="30103" spans="1:1" ht="13.2" x14ac:dyDescent="0.25">
      <c r="A30103"/>
    </row>
    <row r="30104" spans="1:1" ht="13.2" x14ac:dyDescent="0.25">
      <c r="A30104"/>
    </row>
    <row r="30105" spans="1:1" ht="13.2" x14ac:dyDescent="0.25">
      <c r="A30105"/>
    </row>
    <row r="30106" spans="1:1" ht="13.2" x14ac:dyDescent="0.25">
      <c r="A30106"/>
    </row>
    <row r="30107" spans="1:1" ht="13.2" x14ac:dyDescent="0.25">
      <c r="A30107"/>
    </row>
    <row r="30108" spans="1:1" ht="13.2" x14ac:dyDescent="0.25">
      <c r="A30108"/>
    </row>
    <row r="30109" spans="1:1" ht="13.2" x14ac:dyDescent="0.25">
      <c r="A30109"/>
    </row>
    <row r="30110" spans="1:1" ht="13.2" x14ac:dyDescent="0.25">
      <c r="A30110"/>
    </row>
    <row r="30111" spans="1:1" ht="13.2" x14ac:dyDescent="0.25">
      <c r="A30111"/>
    </row>
    <row r="30112" spans="1:1" ht="13.2" x14ac:dyDescent="0.25">
      <c r="A30112"/>
    </row>
    <row r="30113" spans="1:1" ht="13.2" x14ac:dyDescent="0.25">
      <c r="A30113"/>
    </row>
    <row r="30114" spans="1:1" ht="13.2" x14ac:dyDescent="0.25">
      <c r="A30114"/>
    </row>
    <row r="30115" spans="1:1" ht="13.2" x14ac:dyDescent="0.25">
      <c r="A30115"/>
    </row>
    <row r="30116" spans="1:1" ht="13.2" x14ac:dyDescent="0.25">
      <c r="A30116"/>
    </row>
    <row r="30117" spans="1:1" ht="13.2" x14ac:dyDescent="0.25">
      <c r="A30117"/>
    </row>
    <row r="30118" spans="1:1" ht="13.2" x14ac:dyDescent="0.25">
      <c r="A30118"/>
    </row>
    <row r="30119" spans="1:1" ht="13.2" x14ac:dyDescent="0.25">
      <c r="A30119"/>
    </row>
    <row r="30120" spans="1:1" ht="13.2" x14ac:dyDescent="0.25">
      <c r="A30120"/>
    </row>
    <row r="30121" spans="1:1" ht="13.2" x14ac:dyDescent="0.25">
      <c r="A30121"/>
    </row>
    <row r="30122" spans="1:1" ht="13.2" x14ac:dyDescent="0.25">
      <c r="A30122"/>
    </row>
    <row r="30123" spans="1:1" ht="13.2" x14ac:dyDescent="0.25">
      <c r="A30123"/>
    </row>
    <row r="30124" spans="1:1" ht="13.2" x14ac:dyDescent="0.25">
      <c r="A30124"/>
    </row>
    <row r="30125" spans="1:1" ht="13.2" x14ac:dyDescent="0.25">
      <c r="A30125"/>
    </row>
    <row r="30126" spans="1:1" ht="13.2" x14ac:dyDescent="0.25">
      <c r="A30126"/>
    </row>
    <row r="30127" spans="1:1" ht="13.2" x14ac:dyDescent="0.25">
      <c r="A30127"/>
    </row>
    <row r="30128" spans="1:1" ht="13.2" x14ac:dyDescent="0.25">
      <c r="A30128"/>
    </row>
    <row r="30129" spans="1:1" ht="13.2" x14ac:dyDescent="0.25">
      <c r="A30129"/>
    </row>
    <row r="30130" spans="1:1" ht="13.2" x14ac:dyDescent="0.25">
      <c r="A30130"/>
    </row>
    <row r="30131" spans="1:1" ht="13.2" x14ac:dyDescent="0.25">
      <c r="A30131"/>
    </row>
    <row r="30132" spans="1:1" ht="13.2" x14ac:dyDescent="0.25">
      <c r="A30132"/>
    </row>
    <row r="30133" spans="1:1" ht="13.2" x14ac:dyDescent="0.25">
      <c r="A30133"/>
    </row>
    <row r="30134" spans="1:1" ht="13.2" x14ac:dyDescent="0.25">
      <c r="A30134"/>
    </row>
    <row r="30135" spans="1:1" ht="13.2" x14ac:dyDescent="0.25">
      <c r="A30135"/>
    </row>
    <row r="30136" spans="1:1" ht="13.2" x14ac:dyDescent="0.25">
      <c r="A30136"/>
    </row>
    <row r="30137" spans="1:1" ht="13.2" x14ac:dyDescent="0.25">
      <c r="A30137"/>
    </row>
    <row r="30138" spans="1:1" ht="13.2" x14ac:dyDescent="0.25">
      <c r="A30138"/>
    </row>
    <row r="30139" spans="1:1" ht="13.2" x14ac:dyDescent="0.25">
      <c r="A30139"/>
    </row>
    <row r="30140" spans="1:1" ht="13.2" x14ac:dyDescent="0.25">
      <c r="A30140"/>
    </row>
    <row r="30141" spans="1:1" ht="13.2" x14ac:dyDescent="0.25">
      <c r="A30141"/>
    </row>
    <row r="30142" spans="1:1" ht="13.2" x14ac:dyDescent="0.25">
      <c r="A30142"/>
    </row>
    <row r="30143" spans="1:1" ht="13.2" x14ac:dyDescent="0.25">
      <c r="A30143"/>
    </row>
    <row r="30144" spans="1:1" ht="13.2" x14ac:dyDescent="0.25">
      <c r="A30144"/>
    </row>
    <row r="30145" spans="1:1" ht="13.2" x14ac:dyDescent="0.25">
      <c r="A30145"/>
    </row>
    <row r="30146" spans="1:1" ht="13.2" x14ac:dyDescent="0.25">
      <c r="A30146"/>
    </row>
    <row r="30147" spans="1:1" ht="13.2" x14ac:dyDescent="0.25">
      <c r="A30147"/>
    </row>
    <row r="30148" spans="1:1" ht="13.2" x14ac:dyDescent="0.25">
      <c r="A30148"/>
    </row>
    <row r="30149" spans="1:1" ht="13.2" x14ac:dyDescent="0.25">
      <c r="A30149"/>
    </row>
    <row r="30150" spans="1:1" ht="13.2" x14ac:dyDescent="0.25">
      <c r="A30150"/>
    </row>
    <row r="30151" spans="1:1" ht="13.2" x14ac:dyDescent="0.25">
      <c r="A30151"/>
    </row>
    <row r="30152" spans="1:1" ht="13.2" x14ac:dyDescent="0.25">
      <c r="A30152"/>
    </row>
    <row r="30153" spans="1:1" ht="13.2" x14ac:dyDescent="0.25">
      <c r="A30153"/>
    </row>
    <row r="30154" spans="1:1" ht="13.2" x14ac:dyDescent="0.25">
      <c r="A30154"/>
    </row>
    <row r="30155" spans="1:1" ht="13.2" x14ac:dyDescent="0.25">
      <c r="A30155"/>
    </row>
    <row r="30156" spans="1:1" ht="13.2" x14ac:dyDescent="0.25">
      <c r="A30156"/>
    </row>
    <row r="30157" spans="1:1" ht="13.2" x14ac:dyDescent="0.25">
      <c r="A30157"/>
    </row>
    <row r="30158" spans="1:1" ht="13.2" x14ac:dyDescent="0.25">
      <c r="A30158"/>
    </row>
    <row r="30159" spans="1:1" ht="13.2" x14ac:dyDescent="0.25">
      <c r="A30159"/>
    </row>
    <row r="30160" spans="1:1" ht="13.2" x14ac:dyDescent="0.25">
      <c r="A30160"/>
    </row>
    <row r="30161" spans="1:1" ht="13.2" x14ac:dyDescent="0.25">
      <c r="A30161"/>
    </row>
    <row r="30162" spans="1:1" ht="13.2" x14ac:dyDescent="0.25">
      <c r="A30162"/>
    </row>
    <row r="30163" spans="1:1" ht="13.2" x14ac:dyDescent="0.25">
      <c r="A30163"/>
    </row>
    <row r="30164" spans="1:1" ht="13.2" x14ac:dyDescent="0.25">
      <c r="A30164"/>
    </row>
    <row r="30165" spans="1:1" ht="13.2" x14ac:dyDescent="0.25">
      <c r="A30165"/>
    </row>
    <row r="30166" spans="1:1" ht="13.2" x14ac:dyDescent="0.25">
      <c r="A30166"/>
    </row>
    <row r="30167" spans="1:1" ht="13.2" x14ac:dyDescent="0.25">
      <c r="A30167"/>
    </row>
    <row r="30168" spans="1:1" ht="13.2" x14ac:dyDescent="0.25">
      <c r="A30168"/>
    </row>
    <row r="30169" spans="1:1" ht="13.2" x14ac:dyDescent="0.25">
      <c r="A30169"/>
    </row>
    <row r="30170" spans="1:1" ht="13.2" x14ac:dyDescent="0.25">
      <c r="A30170"/>
    </row>
    <row r="30171" spans="1:1" ht="13.2" x14ac:dyDescent="0.25">
      <c r="A30171"/>
    </row>
    <row r="30172" spans="1:1" ht="13.2" x14ac:dyDescent="0.25">
      <c r="A30172"/>
    </row>
    <row r="30173" spans="1:1" ht="13.2" x14ac:dyDescent="0.25">
      <c r="A30173"/>
    </row>
    <row r="30174" spans="1:1" ht="13.2" x14ac:dyDescent="0.25">
      <c r="A30174"/>
    </row>
    <row r="30175" spans="1:1" ht="13.2" x14ac:dyDescent="0.25">
      <c r="A30175"/>
    </row>
    <row r="30176" spans="1:1" ht="13.2" x14ac:dyDescent="0.25">
      <c r="A30176"/>
    </row>
    <row r="30177" spans="1:1" ht="13.2" x14ac:dyDescent="0.25">
      <c r="A30177"/>
    </row>
    <row r="30178" spans="1:1" ht="13.2" x14ac:dyDescent="0.25">
      <c r="A30178"/>
    </row>
    <row r="30179" spans="1:1" ht="13.2" x14ac:dyDescent="0.25">
      <c r="A30179"/>
    </row>
    <row r="30180" spans="1:1" ht="13.2" x14ac:dyDescent="0.25">
      <c r="A30180"/>
    </row>
    <row r="30181" spans="1:1" ht="13.2" x14ac:dyDescent="0.25">
      <c r="A30181"/>
    </row>
    <row r="30182" spans="1:1" ht="13.2" x14ac:dyDescent="0.25">
      <c r="A30182"/>
    </row>
    <row r="30183" spans="1:1" ht="13.2" x14ac:dyDescent="0.25">
      <c r="A30183"/>
    </row>
    <row r="30184" spans="1:1" ht="13.2" x14ac:dyDescent="0.25">
      <c r="A30184"/>
    </row>
    <row r="30185" spans="1:1" ht="13.2" x14ac:dyDescent="0.25">
      <c r="A30185"/>
    </row>
    <row r="30186" spans="1:1" ht="13.2" x14ac:dyDescent="0.25">
      <c r="A30186"/>
    </row>
    <row r="30187" spans="1:1" ht="13.2" x14ac:dyDescent="0.25">
      <c r="A30187"/>
    </row>
    <row r="30188" spans="1:1" ht="13.2" x14ac:dyDescent="0.25">
      <c r="A30188"/>
    </row>
    <row r="30189" spans="1:1" ht="13.2" x14ac:dyDescent="0.25">
      <c r="A30189"/>
    </row>
    <row r="30190" spans="1:1" ht="13.2" x14ac:dyDescent="0.25">
      <c r="A30190"/>
    </row>
    <row r="30191" spans="1:1" ht="13.2" x14ac:dyDescent="0.25">
      <c r="A30191"/>
    </row>
    <row r="30192" spans="1:1" ht="13.2" x14ac:dyDescent="0.25">
      <c r="A30192"/>
    </row>
    <row r="30193" spans="1:1" ht="13.2" x14ac:dyDescent="0.25">
      <c r="A30193"/>
    </row>
    <row r="30194" spans="1:1" ht="13.2" x14ac:dyDescent="0.25">
      <c r="A30194"/>
    </row>
    <row r="30195" spans="1:1" ht="13.2" x14ac:dyDescent="0.25">
      <c r="A30195"/>
    </row>
    <row r="30196" spans="1:1" ht="13.2" x14ac:dyDescent="0.25">
      <c r="A30196"/>
    </row>
    <row r="30197" spans="1:1" ht="13.2" x14ac:dyDescent="0.25">
      <c r="A30197"/>
    </row>
    <row r="30198" spans="1:1" ht="13.2" x14ac:dyDescent="0.25">
      <c r="A30198"/>
    </row>
    <row r="30199" spans="1:1" ht="13.2" x14ac:dyDescent="0.25">
      <c r="A30199"/>
    </row>
    <row r="30200" spans="1:1" ht="13.2" x14ac:dyDescent="0.25">
      <c r="A30200"/>
    </row>
    <row r="30201" spans="1:1" ht="13.2" x14ac:dyDescent="0.25">
      <c r="A30201"/>
    </row>
    <row r="30202" spans="1:1" ht="13.2" x14ac:dyDescent="0.25">
      <c r="A30202"/>
    </row>
    <row r="30203" spans="1:1" ht="13.2" x14ac:dyDescent="0.25">
      <c r="A30203"/>
    </row>
    <row r="30204" spans="1:1" ht="13.2" x14ac:dyDescent="0.25">
      <c r="A30204"/>
    </row>
    <row r="30205" spans="1:1" ht="13.2" x14ac:dyDescent="0.25">
      <c r="A30205"/>
    </row>
    <row r="30206" spans="1:1" ht="13.2" x14ac:dyDescent="0.25">
      <c r="A30206"/>
    </row>
    <row r="30207" spans="1:1" ht="13.2" x14ac:dyDescent="0.25">
      <c r="A30207"/>
    </row>
    <row r="30208" spans="1:1" ht="13.2" x14ac:dyDescent="0.25">
      <c r="A30208"/>
    </row>
    <row r="30209" spans="1:1" ht="13.2" x14ac:dyDescent="0.25">
      <c r="A30209"/>
    </row>
    <row r="30210" spans="1:1" ht="13.2" x14ac:dyDescent="0.25">
      <c r="A30210"/>
    </row>
    <row r="30211" spans="1:1" ht="13.2" x14ac:dyDescent="0.25">
      <c r="A30211"/>
    </row>
    <row r="30212" spans="1:1" ht="13.2" x14ac:dyDescent="0.25">
      <c r="A30212"/>
    </row>
    <row r="30213" spans="1:1" ht="13.2" x14ac:dyDescent="0.25">
      <c r="A30213"/>
    </row>
    <row r="30214" spans="1:1" ht="13.2" x14ac:dyDescent="0.25">
      <c r="A30214"/>
    </row>
    <row r="30215" spans="1:1" ht="13.2" x14ac:dyDescent="0.25">
      <c r="A30215"/>
    </row>
    <row r="30216" spans="1:1" ht="13.2" x14ac:dyDescent="0.25">
      <c r="A30216"/>
    </row>
    <row r="30217" spans="1:1" ht="13.2" x14ac:dyDescent="0.25">
      <c r="A30217"/>
    </row>
    <row r="30218" spans="1:1" ht="13.2" x14ac:dyDescent="0.25">
      <c r="A30218"/>
    </row>
    <row r="30219" spans="1:1" ht="13.2" x14ac:dyDescent="0.25">
      <c r="A30219"/>
    </row>
    <row r="30220" spans="1:1" ht="13.2" x14ac:dyDescent="0.25">
      <c r="A30220"/>
    </row>
    <row r="30221" spans="1:1" ht="13.2" x14ac:dyDescent="0.25">
      <c r="A30221"/>
    </row>
    <row r="30222" spans="1:1" ht="13.2" x14ac:dyDescent="0.25">
      <c r="A30222"/>
    </row>
    <row r="30223" spans="1:1" ht="13.2" x14ac:dyDescent="0.25">
      <c r="A30223"/>
    </row>
    <row r="30224" spans="1:1" ht="13.2" x14ac:dyDescent="0.25">
      <c r="A30224"/>
    </row>
    <row r="30225" spans="1:1" ht="13.2" x14ac:dyDescent="0.25">
      <c r="A30225"/>
    </row>
    <row r="30226" spans="1:1" ht="13.2" x14ac:dyDescent="0.25">
      <c r="A30226"/>
    </row>
    <row r="30227" spans="1:1" ht="13.2" x14ac:dyDescent="0.25">
      <c r="A30227"/>
    </row>
    <row r="30228" spans="1:1" ht="13.2" x14ac:dyDescent="0.25">
      <c r="A30228"/>
    </row>
    <row r="30229" spans="1:1" ht="13.2" x14ac:dyDescent="0.25">
      <c r="A30229"/>
    </row>
    <row r="30230" spans="1:1" ht="13.2" x14ac:dyDescent="0.25">
      <c r="A30230"/>
    </row>
    <row r="30231" spans="1:1" ht="13.2" x14ac:dyDescent="0.25">
      <c r="A30231"/>
    </row>
    <row r="30232" spans="1:1" ht="13.2" x14ac:dyDescent="0.25">
      <c r="A30232"/>
    </row>
    <row r="30233" spans="1:1" ht="13.2" x14ac:dyDescent="0.25">
      <c r="A30233"/>
    </row>
    <row r="30234" spans="1:1" ht="13.2" x14ac:dyDescent="0.25">
      <c r="A30234"/>
    </row>
    <row r="30235" spans="1:1" ht="13.2" x14ac:dyDescent="0.25">
      <c r="A30235"/>
    </row>
    <row r="30236" spans="1:1" ht="13.2" x14ac:dyDescent="0.25">
      <c r="A30236"/>
    </row>
    <row r="30237" spans="1:1" ht="13.2" x14ac:dyDescent="0.25">
      <c r="A30237"/>
    </row>
    <row r="30238" spans="1:1" ht="13.2" x14ac:dyDescent="0.25">
      <c r="A30238"/>
    </row>
    <row r="30239" spans="1:1" ht="13.2" x14ac:dyDescent="0.25">
      <c r="A30239"/>
    </row>
    <row r="30240" spans="1:1" ht="13.2" x14ac:dyDescent="0.25">
      <c r="A30240"/>
    </row>
    <row r="30241" spans="1:1" ht="13.2" x14ac:dyDescent="0.25">
      <c r="A30241"/>
    </row>
    <row r="30242" spans="1:1" ht="13.2" x14ac:dyDescent="0.25">
      <c r="A30242"/>
    </row>
    <row r="30243" spans="1:1" ht="13.2" x14ac:dyDescent="0.25">
      <c r="A30243"/>
    </row>
    <row r="30244" spans="1:1" ht="13.2" x14ac:dyDescent="0.25">
      <c r="A30244"/>
    </row>
    <row r="30245" spans="1:1" ht="13.2" x14ac:dyDescent="0.25">
      <c r="A30245"/>
    </row>
    <row r="30246" spans="1:1" ht="13.2" x14ac:dyDescent="0.25">
      <c r="A30246"/>
    </row>
    <row r="30247" spans="1:1" ht="13.2" x14ac:dyDescent="0.25">
      <c r="A30247"/>
    </row>
    <row r="30248" spans="1:1" ht="13.2" x14ac:dyDescent="0.25">
      <c r="A30248"/>
    </row>
    <row r="30249" spans="1:1" ht="13.2" x14ac:dyDescent="0.25">
      <c r="A30249"/>
    </row>
    <row r="30250" spans="1:1" ht="13.2" x14ac:dyDescent="0.25">
      <c r="A30250"/>
    </row>
    <row r="30251" spans="1:1" ht="13.2" x14ac:dyDescent="0.25">
      <c r="A30251"/>
    </row>
    <row r="30252" spans="1:1" ht="13.2" x14ac:dyDescent="0.25">
      <c r="A30252"/>
    </row>
    <row r="30253" spans="1:1" ht="13.2" x14ac:dyDescent="0.25">
      <c r="A30253"/>
    </row>
    <row r="30254" spans="1:1" ht="13.2" x14ac:dyDescent="0.25">
      <c r="A30254"/>
    </row>
    <row r="30255" spans="1:1" ht="13.2" x14ac:dyDescent="0.25">
      <c r="A30255"/>
    </row>
    <row r="30256" spans="1:1" ht="13.2" x14ac:dyDescent="0.25">
      <c r="A30256"/>
    </row>
    <row r="30257" spans="1:1" ht="13.2" x14ac:dyDescent="0.25">
      <c r="A30257"/>
    </row>
    <row r="30258" spans="1:1" ht="13.2" x14ac:dyDescent="0.25">
      <c r="A30258"/>
    </row>
    <row r="30259" spans="1:1" ht="13.2" x14ac:dyDescent="0.25">
      <c r="A30259"/>
    </row>
    <row r="30260" spans="1:1" ht="13.2" x14ac:dyDescent="0.25">
      <c r="A30260"/>
    </row>
    <row r="30261" spans="1:1" ht="13.2" x14ac:dyDescent="0.25">
      <c r="A30261"/>
    </row>
    <row r="30262" spans="1:1" ht="13.2" x14ac:dyDescent="0.25">
      <c r="A30262"/>
    </row>
    <row r="30263" spans="1:1" ht="13.2" x14ac:dyDescent="0.25">
      <c r="A30263"/>
    </row>
    <row r="30264" spans="1:1" ht="13.2" x14ac:dyDescent="0.25">
      <c r="A30264"/>
    </row>
    <row r="30265" spans="1:1" ht="13.2" x14ac:dyDescent="0.25">
      <c r="A30265"/>
    </row>
    <row r="30266" spans="1:1" ht="13.2" x14ac:dyDescent="0.25">
      <c r="A30266"/>
    </row>
    <row r="30267" spans="1:1" ht="13.2" x14ac:dyDescent="0.25">
      <c r="A30267"/>
    </row>
    <row r="30268" spans="1:1" ht="13.2" x14ac:dyDescent="0.25">
      <c r="A30268"/>
    </row>
    <row r="30269" spans="1:1" ht="13.2" x14ac:dyDescent="0.25">
      <c r="A30269"/>
    </row>
    <row r="30270" spans="1:1" ht="13.2" x14ac:dyDescent="0.25">
      <c r="A30270"/>
    </row>
    <row r="30271" spans="1:1" ht="13.2" x14ac:dyDescent="0.25">
      <c r="A30271"/>
    </row>
    <row r="30272" spans="1:1" ht="13.2" x14ac:dyDescent="0.25">
      <c r="A30272"/>
    </row>
    <row r="30273" spans="1:1" ht="13.2" x14ac:dyDescent="0.25">
      <c r="A30273"/>
    </row>
    <row r="30274" spans="1:1" ht="13.2" x14ac:dyDescent="0.25">
      <c r="A30274"/>
    </row>
    <row r="30275" spans="1:1" ht="13.2" x14ac:dyDescent="0.25">
      <c r="A30275"/>
    </row>
    <row r="30276" spans="1:1" ht="13.2" x14ac:dyDescent="0.25">
      <c r="A30276"/>
    </row>
    <row r="30277" spans="1:1" ht="13.2" x14ac:dyDescent="0.25">
      <c r="A30277"/>
    </row>
    <row r="30278" spans="1:1" ht="13.2" x14ac:dyDescent="0.25">
      <c r="A30278"/>
    </row>
    <row r="30279" spans="1:1" ht="13.2" x14ac:dyDescent="0.25">
      <c r="A30279"/>
    </row>
    <row r="30280" spans="1:1" ht="13.2" x14ac:dyDescent="0.25">
      <c r="A30280"/>
    </row>
    <row r="30281" spans="1:1" ht="13.2" x14ac:dyDescent="0.25">
      <c r="A30281"/>
    </row>
    <row r="30282" spans="1:1" ht="13.2" x14ac:dyDescent="0.25">
      <c r="A30282"/>
    </row>
    <row r="30283" spans="1:1" ht="13.2" x14ac:dyDescent="0.25">
      <c r="A30283"/>
    </row>
    <row r="30284" spans="1:1" ht="13.2" x14ac:dyDescent="0.25">
      <c r="A30284"/>
    </row>
    <row r="30285" spans="1:1" ht="13.2" x14ac:dyDescent="0.25">
      <c r="A30285"/>
    </row>
    <row r="30286" spans="1:1" ht="13.2" x14ac:dyDescent="0.25">
      <c r="A30286"/>
    </row>
    <row r="30287" spans="1:1" ht="13.2" x14ac:dyDescent="0.25">
      <c r="A30287"/>
    </row>
    <row r="30288" spans="1:1" ht="13.2" x14ac:dyDescent="0.25">
      <c r="A30288"/>
    </row>
    <row r="30289" spans="1:1" ht="13.2" x14ac:dyDescent="0.25">
      <c r="A30289"/>
    </row>
    <row r="30290" spans="1:1" ht="13.2" x14ac:dyDescent="0.25">
      <c r="A30290"/>
    </row>
    <row r="30291" spans="1:1" ht="13.2" x14ac:dyDescent="0.25">
      <c r="A30291"/>
    </row>
    <row r="30292" spans="1:1" ht="13.2" x14ac:dyDescent="0.25">
      <c r="A30292"/>
    </row>
    <row r="30293" spans="1:1" ht="13.2" x14ac:dyDescent="0.25">
      <c r="A30293"/>
    </row>
    <row r="30294" spans="1:1" ht="13.2" x14ac:dyDescent="0.25">
      <c r="A30294"/>
    </row>
    <row r="30295" spans="1:1" ht="13.2" x14ac:dyDescent="0.25">
      <c r="A30295"/>
    </row>
    <row r="30296" spans="1:1" ht="13.2" x14ac:dyDescent="0.25">
      <c r="A30296"/>
    </row>
    <row r="30297" spans="1:1" ht="13.2" x14ac:dyDescent="0.25">
      <c r="A30297"/>
    </row>
    <row r="30298" spans="1:1" ht="13.2" x14ac:dyDescent="0.25">
      <c r="A30298"/>
    </row>
    <row r="30299" spans="1:1" ht="13.2" x14ac:dyDescent="0.25">
      <c r="A30299"/>
    </row>
    <row r="30300" spans="1:1" ht="13.2" x14ac:dyDescent="0.25">
      <c r="A30300"/>
    </row>
    <row r="30301" spans="1:1" ht="13.2" x14ac:dyDescent="0.25">
      <c r="A30301"/>
    </row>
    <row r="30302" spans="1:1" ht="13.2" x14ac:dyDescent="0.25">
      <c r="A30302"/>
    </row>
    <row r="30303" spans="1:1" ht="13.2" x14ac:dyDescent="0.25">
      <c r="A30303"/>
    </row>
    <row r="30304" spans="1:1" ht="13.2" x14ac:dyDescent="0.25">
      <c r="A30304"/>
    </row>
    <row r="30305" spans="1:1" ht="13.2" x14ac:dyDescent="0.25">
      <c r="A30305"/>
    </row>
    <row r="30306" spans="1:1" ht="13.2" x14ac:dyDescent="0.25">
      <c r="A30306"/>
    </row>
    <row r="30307" spans="1:1" ht="13.2" x14ac:dyDescent="0.25">
      <c r="A30307"/>
    </row>
    <row r="30308" spans="1:1" ht="13.2" x14ac:dyDescent="0.25">
      <c r="A30308"/>
    </row>
    <row r="30309" spans="1:1" ht="13.2" x14ac:dyDescent="0.25">
      <c r="A30309"/>
    </row>
    <row r="30310" spans="1:1" ht="13.2" x14ac:dyDescent="0.25">
      <c r="A30310"/>
    </row>
    <row r="30311" spans="1:1" ht="13.2" x14ac:dyDescent="0.25">
      <c r="A30311"/>
    </row>
    <row r="30312" spans="1:1" ht="13.2" x14ac:dyDescent="0.25">
      <c r="A30312"/>
    </row>
    <row r="30313" spans="1:1" ht="13.2" x14ac:dyDescent="0.25">
      <c r="A30313"/>
    </row>
    <row r="30314" spans="1:1" ht="13.2" x14ac:dyDescent="0.25">
      <c r="A30314"/>
    </row>
    <row r="30315" spans="1:1" ht="13.2" x14ac:dyDescent="0.25">
      <c r="A30315"/>
    </row>
    <row r="30316" spans="1:1" ht="13.2" x14ac:dyDescent="0.25">
      <c r="A30316"/>
    </row>
    <row r="30317" spans="1:1" ht="13.2" x14ac:dyDescent="0.25">
      <c r="A30317"/>
    </row>
    <row r="30318" spans="1:1" ht="13.2" x14ac:dyDescent="0.25">
      <c r="A30318"/>
    </row>
    <row r="30319" spans="1:1" ht="13.2" x14ac:dyDescent="0.25">
      <c r="A30319"/>
    </row>
    <row r="30320" spans="1:1" ht="13.2" x14ac:dyDescent="0.25">
      <c r="A30320"/>
    </row>
    <row r="30321" spans="1:1" ht="13.2" x14ac:dyDescent="0.25">
      <c r="A30321"/>
    </row>
    <row r="30322" spans="1:1" ht="13.2" x14ac:dyDescent="0.25">
      <c r="A30322"/>
    </row>
    <row r="30323" spans="1:1" ht="13.2" x14ac:dyDescent="0.25">
      <c r="A30323"/>
    </row>
    <row r="30324" spans="1:1" ht="13.2" x14ac:dyDescent="0.25">
      <c r="A30324"/>
    </row>
    <row r="30325" spans="1:1" ht="13.2" x14ac:dyDescent="0.25">
      <c r="A30325"/>
    </row>
    <row r="30326" spans="1:1" ht="13.2" x14ac:dyDescent="0.25">
      <c r="A30326"/>
    </row>
    <row r="30327" spans="1:1" ht="13.2" x14ac:dyDescent="0.25">
      <c r="A30327"/>
    </row>
    <row r="30328" spans="1:1" ht="13.2" x14ac:dyDescent="0.25">
      <c r="A30328"/>
    </row>
    <row r="30329" spans="1:1" ht="13.2" x14ac:dyDescent="0.25">
      <c r="A30329"/>
    </row>
    <row r="30330" spans="1:1" ht="13.2" x14ac:dyDescent="0.25">
      <c r="A30330"/>
    </row>
    <row r="30331" spans="1:1" ht="13.2" x14ac:dyDescent="0.25">
      <c r="A30331"/>
    </row>
    <row r="30332" spans="1:1" ht="13.2" x14ac:dyDescent="0.25">
      <c r="A30332"/>
    </row>
    <row r="30333" spans="1:1" ht="13.2" x14ac:dyDescent="0.25">
      <c r="A30333"/>
    </row>
    <row r="30334" spans="1:1" ht="13.2" x14ac:dyDescent="0.25">
      <c r="A30334"/>
    </row>
    <row r="30335" spans="1:1" ht="13.2" x14ac:dyDescent="0.25">
      <c r="A30335"/>
    </row>
    <row r="30336" spans="1:1" ht="13.2" x14ac:dyDescent="0.25">
      <c r="A30336"/>
    </row>
    <row r="30337" spans="1:1" ht="13.2" x14ac:dyDescent="0.25">
      <c r="A30337"/>
    </row>
    <row r="30338" spans="1:1" ht="13.2" x14ac:dyDescent="0.25">
      <c r="A30338"/>
    </row>
    <row r="30339" spans="1:1" ht="13.2" x14ac:dyDescent="0.25">
      <c r="A30339"/>
    </row>
    <row r="30340" spans="1:1" ht="13.2" x14ac:dyDescent="0.25">
      <c r="A30340"/>
    </row>
    <row r="30341" spans="1:1" ht="13.2" x14ac:dyDescent="0.25">
      <c r="A30341"/>
    </row>
    <row r="30342" spans="1:1" ht="13.2" x14ac:dyDescent="0.25">
      <c r="A30342"/>
    </row>
    <row r="30343" spans="1:1" ht="13.2" x14ac:dyDescent="0.25">
      <c r="A30343"/>
    </row>
    <row r="30344" spans="1:1" ht="13.2" x14ac:dyDescent="0.25">
      <c r="A30344"/>
    </row>
    <row r="30345" spans="1:1" ht="13.2" x14ac:dyDescent="0.25">
      <c r="A30345"/>
    </row>
    <row r="30346" spans="1:1" ht="13.2" x14ac:dyDescent="0.25">
      <c r="A30346"/>
    </row>
    <row r="30347" spans="1:1" ht="13.2" x14ac:dyDescent="0.25">
      <c r="A30347"/>
    </row>
    <row r="30348" spans="1:1" ht="13.2" x14ac:dyDescent="0.25">
      <c r="A30348"/>
    </row>
    <row r="30349" spans="1:1" ht="13.2" x14ac:dyDescent="0.25">
      <c r="A30349"/>
    </row>
    <row r="30350" spans="1:1" ht="13.2" x14ac:dyDescent="0.25">
      <c r="A30350"/>
    </row>
    <row r="30351" spans="1:1" ht="13.2" x14ac:dyDescent="0.25">
      <c r="A30351"/>
    </row>
    <row r="30352" spans="1:1" ht="13.2" x14ac:dyDescent="0.25">
      <c r="A30352"/>
    </row>
    <row r="30353" spans="1:1" ht="13.2" x14ac:dyDescent="0.25">
      <c r="A30353"/>
    </row>
    <row r="30354" spans="1:1" ht="13.2" x14ac:dyDescent="0.25">
      <c r="A30354"/>
    </row>
    <row r="30355" spans="1:1" ht="13.2" x14ac:dyDescent="0.25">
      <c r="A30355"/>
    </row>
    <row r="30356" spans="1:1" ht="13.2" x14ac:dyDescent="0.25">
      <c r="A30356"/>
    </row>
    <row r="30357" spans="1:1" ht="13.2" x14ac:dyDescent="0.25">
      <c r="A30357"/>
    </row>
    <row r="30358" spans="1:1" ht="13.2" x14ac:dyDescent="0.25">
      <c r="A30358"/>
    </row>
    <row r="30359" spans="1:1" ht="13.2" x14ac:dyDescent="0.25">
      <c r="A30359"/>
    </row>
    <row r="30360" spans="1:1" ht="13.2" x14ac:dyDescent="0.25">
      <c r="A30360"/>
    </row>
    <row r="30361" spans="1:1" ht="13.2" x14ac:dyDescent="0.25">
      <c r="A30361"/>
    </row>
    <row r="30362" spans="1:1" ht="13.2" x14ac:dyDescent="0.25">
      <c r="A30362"/>
    </row>
    <row r="30363" spans="1:1" ht="13.2" x14ac:dyDescent="0.25">
      <c r="A30363"/>
    </row>
    <row r="30364" spans="1:1" ht="13.2" x14ac:dyDescent="0.25">
      <c r="A30364"/>
    </row>
    <row r="30365" spans="1:1" ht="13.2" x14ac:dyDescent="0.25">
      <c r="A30365"/>
    </row>
    <row r="30366" spans="1:1" ht="13.2" x14ac:dyDescent="0.25">
      <c r="A30366"/>
    </row>
    <row r="30367" spans="1:1" ht="13.2" x14ac:dyDescent="0.25">
      <c r="A30367"/>
    </row>
    <row r="30368" spans="1:1" ht="13.2" x14ac:dyDescent="0.25">
      <c r="A30368"/>
    </row>
    <row r="30369" spans="1:1" ht="13.2" x14ac:dyDescent="0.25">
      <c r="A30369"/>
    </row>
    <row r="30370" spans="1:1" ht="13.2" x14ac:dyDescent="0.25">
      <c r="A30370"/>
    </row>
    <row r="30371" spans="1:1" ht="13.2" x14ac:dyDescent="0.25">
      <c r="A30371"/>
    </row>
    <row r="30372" spans="1:1" ht="13.2" x14ac:dyDescent="0.25">
      <c r="A30372"/>
    </row>
    <row r="30373" spans="1:1" ht="13.2" x14ac:dyDescent="0.25">
      <c r="A30373"/>
    </row>
    <row r="30374" spans="1:1" ht="13.2" x14ac:dyDescent="0.25">
      <c r="A30374"/>
    </row>
    <row r="30375" spans="1:1" ht="13.2" x14ac:dyDescent="0.25">
      <c r="A30375"/>
    </row>
    <row r="30376" spans="1:1" ht="13.2" x14ac:dyDescent="0.25">
      <c r="A30376"/>
    </row>
    <row r="30377" spans="1:1" ht="13.2" x14ac:dyDescent="0.25">
      <c r="A30377"/>
    </row>
    <row r="30378" spans="1:1" ht="13.2" x14ac:dyDescent="0.25">
      <c r="A30378"/>
    </row>
    <row r="30379" spans="1:1" ht="13.2" x14ac:dyDescent="0.25">
      <c r="A30379"/>
    </row>
    <row r="30380" spans="1:1" ht="13.2" x14ac:dyDescent="0.25">
      <c r="A30380"/>
    </row>
    <row r="30381" spans="1:1" ht="13.2" x14ac:dyDescent="0.25">
      <c r="A30381"/>
    </row>
    <row r="30382" spans="1:1" ht="13.2" x14ac:dyDescent="0.25">
      <c r="A30382"/>
    </row>
    <row r="30383" spans="1:1" ht="13.2" x14ac:dyDescent="0.25">
      <c r="A30383"/>
    </row>
    <row r="30384" spans="1:1" ht="13.2" x14ac:dyDescent="0.25">
      <c r="A30384"/>
    </row>
    <row r="30385" spans="1:1" ht="13.2" x14ac:dyDescent="0.25">
      <c r="A30385"/>
    </row>
    <row r="30386" spans="1:1" ht="13.2" x14ac:dyDescent="0.25">
      <c r="A30386"/>
    </row>
    <row r="30387" spans="1:1" ht="13.2" x14ac:dyDescent="0.25">
      <c r="A30387"/>
    </row>
    <row r="30388" spans="1:1" ht="13.2" x14ac:dyDescent="0.25">
      <c r="A30388"/>
    </row>
    <row r="30389" spans="1:1" ht="13.2" x14ac:dyDescent="0.25">
      <c r="A30389"/>
    </row>
    <row r="30390" spans="1:1" ht="13.2" x14ac:dyDescent="0.25">
      <c r="A30390"/>
    </row>
    <row r="30391" spans="1:1" ht="13.2" x14ac:dyDescent="0.25">
      <c r="A30391"/>
    </row>
    <row r="30392" spans="1:1" ht="13.2" x14ac:dyDescent="0.25">
      <c r="A30392"/>
    </row>
    <row r="30393" spans="1:1" ht="13.2" x14ac:dyDescent="0.25">
      <c r="A30393"/>
    </row>
    <row r="30394" spans="1:1" ht="13.2" x14ac:dyDescent="0.25">
      <c r="A30394"/>
    </row>
    <row r="30395" spans="1:1" ht="13.2" x14ac:dyDescent="0.25">
      <c r="A30395"/>
    </row>
    <row r="30396" spans="1:1" ht="13.2" x14ac:dyDescent="0.25">
      <c r="A30396"/>
    </row>
    <row r="30397" spans="1:1" ht="13.2" x14ac:dyDescent="0.25">
      <c r="A30397"/>
    </row>
    <row r="30398" spans="1:1" ht="13.2" x14ac:dyDescent="0.25">
      <c r="A30398"/>
    </row>
    <row r="30399" spans="1:1" ht="13.2" x14ac:dyDescent="0.25">
      <c r="A30399"/>
    </row>
    <row r="30400" spans="1:1" ht="13.2" x14ac:dyDescent="0.25">
      <c r="A30400"/>
    </row>
    <row r="30401" spans="1:1" ht="13.2" x14ac:dyDescent="0.25">
      <c r="A30401"/>
    </row>
    <row r="30402" spans="1:1" ht="13.2" x14ac:dyDescent="0.25">
      <c r="A30402"/>
    </row>
    <row r="30403" spans="1:1" ht="13.2" x14ac:dyDescent="0.25">
      <c r="A30403"/>
    </row>
    <row r="30404" spans="1:1" ht="13.2" x14ac:dyDescent="0.25">
      <c r="A30404"/>
    </row>
    <row r="30405" spans="1:1" ht="13.2" x14ac:dyDescent="0.25">
      <c r="A30405"/>
    </row>
    <row r="30406" spans="1:1" ht="13.2" x14ac:dyDescent="0.25">
      <c r="A30406"/>
    </row>
    <row r="30407" spans="1:1" ht="13.2" x14ac:dyDescent="0.25">
      <c r="A30407"/>
    </row>
    <row r="30408" spans="1:1" ht="13.2" x14ac:dyDescent="0.25">
      <c r="A30408"/>
    </row>
    <row r="30409" spans="1:1" ht="13.2" x14ac:dyDescent="0.25">
      <c r="A30409"/>
    </row>
    <row r="30410" spans="1:1" ht="13.2" x14ac:dyDescent="0.25">
      <c r="A30410"/>
    </row>
    <row r="30411" spans="1:1" ht="13.2" x14ac:dyDescent="0.25">
      <c r="A30411"/>
    </row>
    <row r="30412" spans="1:1" ht="13.2" x14ac:dyDescent="0.25">
      <c r="A30412"/>
    </row>
    <row r="30413" spans="1:1" ht="13.2" x14ac:dyDescent="0.25">
      <c r="A30413"/>
    </row>
    <row r="30414" spans="1:1" ht="13.2" x14ac:dyDescent="0.25">
      <c r="A30414"/>
    </row>
    <row r="30415" spans="1:1" ht="13.2" x14ac:dyDescent="0.25">
      <c r="A30415"/>
    </row>
    <row r="30416" spans="1:1" ht="13.2" x14ac:dyDescent="0.25">
      <c r="A30416"/>
    </row>
    <row r="30417" spans="1:1" ht="13.2" x14ac:dyDescent="0.25">
      <c r="A30417"/>
    </row>
    <row r="30418" spans="1:1" ht="13.2" x14ac:dyDescent="0.25">
      <c r="A30418"/>
    </row>
    <row r="30419" spans="1:1" ht="13.2" x14ac:dyDescent="0.25">
      <c r="A30419"/>
    </row>
    <row r="30420" spans="1:1" ht="13.2" x14ac:dyDescent="0.25">
      <c r="A30420"/>
    </row>
    <row r="30421" spans="1:1" ht="13.2" x14ac:dyDescent="0.25">
      <c r="A30421"/>
    </row>
    <row r="30422" spans="1:1" ht="13.2" x14ac:dyDescent="0.25">
      <c r="A30422"/>
    </row>
    <row r="30423" spans="1:1" ht="13.2" x14ac:dyDescent="0.25">
      <c r="A30423"/>
    </row>
    <row r="30424" spans="1:1" ht="13.2" x14ac:dyDescent="0.25">
      <c r="A30424"/>
    </row>
    <row r="30425" spans="1:1" ht="13.2" x14ac:dyDescent="0.25">
      <c r="A30425"/>
    </row>
    <row r="30426" spans="1:1" ht="13.2" x14ac:dyDescent="0.25">
      <c r="A30426"/>
    </row>
    <row r="30427" spans="1:1" ht="13.2" x14ac:dyDescent="0.25">
      <c r="A30427"/>
    </row>
    <row r="30428" spans="1:1" ht="13.2" x14ac:dyDescent="0.25">
      <c r="A30428"/>
    </row>
    <row r="30429" spans="1:1" ht="13.2" x14ac:dyDescent="0.25">
      <c r="A30429"/>
    </row>
    <row r="30430" spans="1:1" ht="13.2" x14ac:dyDescent="0.25">
      <c r="A30430"/>
    </row>
    <row r="30431" spans="1:1" ht="13.2" x14ac:dyDescent="0.25">
      <c r="A30431"/>
    </row>
    <row r="30432" spans="1:1" ht="13.2" x14ac:dyDescent="0.25">
      <c r="A30432"/>
    </row>
    <row r="30433" spans="1:1" ht="13.2" x14ac:dyDescent="0.25">
      <c r="A30433"/>
    </row>
    <row r="30434" spans="1:1" ht="13.2" x14ac:dyDescent="0.25">
      <c r="A30434"/>
    </row>
    <row r="30435" spans="1:1" ht="13.2" x14ac:dyDescent="0.25">
      <c r="A30435"/>
    </row>
    <row r="30436" spans="1:1" ht="13.2" x14ac:dyDescent="0.25">
      <c r="A30436"/>
    </row>
    <row r="30437" spans="1:1" ht="13.2" x14ac:dyDescent="0.25">
      <c r="A30437"/>
    </row>
    <row r="30438" spans="1:1" ht="13.2" x14ac:dyDescent="0.25">
      <c r="A30438"/>
    </row>
    <row r="30439" spans="1:1" ht="13.2" x14ac:dyDescent="0.25">
      <c r="A30439"/>
    </row>
    <row r="30440" spans="1:1" ht="13.2" x14ac:dyDescent="0.25">
      <c r="A30440"/>
    </row>
    <row r="30441" spans="1:1" ht="13.2" x14ac:dyDescent="0.25">
      <c r="A30441"/>
    </row>
    <row r="30442" spans="1:1" ht="13.2" x14ac:dyDescent="0.25">
      <c r="A30442"/>
    </row>
    <row r="30443" spans="1:1" ht="13.2" x14ac:dyDescent="0.25">
      <c r="A30443"/>
    </row>
    <row r="30444" spans="1:1" ht="13.2" x14ac:dyDescent="0.25">
      <c r="A30444"/>
    </row>
    <row r="30445" spans="1:1" ht="13.2" x14ac:dyDescent="0.25">
      <c r="A30445"/>
    </row>
    <row r="30446" spans="1:1" ht="13.2" x14ac:dyDescent="0.25">
      <c r="A30446"/>
    </row>
    <row r="30447" spans="1:1" ht="13.2" x14ac:dyDescent="0.25">
      <c r="A30447"/>
    </row>
    <row r="30448" spans="1:1" ht="13.2" x14ac:dyDescent="0.25">
      <c r="A30448"/>
    </row>
    <row r="30449" spans="1:1" ht="13.2" x14ac:dyDescent="0.25">
      <c r="A30449"/>
    </row>
    <row r="30450" spans="1:1" ht="13.2" x14ac:dyDescent="0.25">
      <c r="A30450"/>
    </row>
    <row r="30451" spans="1:1" ht="13.2" x14ac:dyDescent="0.25">
      <c r="A30451"/>
    </row>
    <row r="30452" spans="1:1" ht="13.2" x14ac:dyDescent="0.25">
      <c r="A30452"/>
    </row>
    <row r="30453" spans="1:1" ht="13.2" x14ac:dyDescent="0.25">
      <c r="A30453"/>
    </row>
    <row r="30454" spans="1:1" ht="13.2" x14ac:dyDescent="0.25">
      <c r="A30454"/>
    </row>
    <row r="30455" spans="1:1" ht="13.2" x14ac:dyDescent="0.25">
      <c r="A30455"/>
    </row>
    <row r="30456" spans="1:1" ht="13.2" x14ac:dyDescent="0.25">
      <c r="A30456"/>
    </row>
    <row r="30457" spans="1:1" ht="13.2" x14ac:dyDescent="0.25">
      <c r="A30457"/>
    </row>
    <row r="30458" spans="1:1" ht="13.2" x14ac:dyDescent="0.25">
      <c r="A30458"/>
    </row>
    <row r="30459" spans="1:1" ht="13.2" x14ac:dyDescent="0.25">
      <c r="A30459"/>
    </row>
    <row r="30460" spans="1:1" ht="13.2" x14ac:dyDescent="0.25">
      <c r="A30460"/>
    </row>
    <row r="30461" spans="1:1" ht="13.2" x14ac:dyDescent="0.25">
      <c r="A30461"/>
    </row>
    <row r="30462" spans="1:1" ht="13.2" x14ac:dyDescent="0.25">
      <c r="A30462"/>
    </row>
    <row r="30463" spans="1:1" ht="13.2" x14ac:dyDescent="0.25">
      <c r="A30463"/>
    </row>
    <row r="30464" spans="1:1" ht="13.2" x14ac:dyDescent="0.25">
      <c r="A30464"/>
    </row>
    <row r="30465" spans="1:1" ht="13.2" x14ac:dyDescent="0.25">
      <c r="A30465"/>
    </row>
    <row r="30466" spans="1:1" ht="13.2" x14ac:dyDescent="0.25">
      <c r="A30466"/>
    </row>
    <row r="30467" spans="1:1" ht="13.2" x14ac:dyDescent="0.25">
      <c r="A30467"/>
    </row>
    <row r="30468" spans="1:1" ht="13.2" x14ac:dyDescent="0.25">
      <c r="A30468"/>
    </row>
    <row r="30469" spans="1:1" ht="13.2" x14ac:dyDescent="0.25">
      <c r="A30469"/>
    </row>
    <row r="30470" spans="1:1" ht="13.2" x14ac:dyDescent="0.25">
      <c r="A30470"/>
    </row>
    <row r="30471" spans="1:1" ht="13.2" x14ac:dyDescent="0.25">
      <c r="A30471"/>
    </row>
    <row r="30472" spans="1:1" ht="13.2" x14ac:dyDescent="0.25">
      <c r="A30472"/>
    </row>
    <row r="30473" spans="1:1" ht="13.2" x14ac:dyDescent="0.25">
      <c r="A30473"/>
    </row>
    <row r="30474" spans="1:1" ht="13.2" x14ac:dyDescent="0.25">
      <c r="A30474"/>
    </row>
    <row r="30475" spans="1:1" ht="13.2" x14ac:dyDescent="0.25">
      <c r="A30475"/>
    </row>
    <row r="30476" spans="1:1" ht="13.2" x14ac:dyDescent="0.25">
      <c r="A30476"/>
    </row>
    <row r="30477" spans="1:1" ht="13.2" x14ac:dyDescent="0.25">
      <c r="A30477"/>
    </row>
    <row r="30478" spans="1:1" ht="13.2" x14ac:dyDescent="0.25">
      <c r="A30478"/>
    </row>
    <row r="30479" spans="1:1" ht="13.2" x14ac:dyDescent="0.25">
      <c r="A30479"/>
    </row>
    <row r="30480" spans="1:1" ht="13.2" x14ac:dyDescent="0.25">
      <c r="A30480"/>
    </row>
    <row r="30481" spans="1:1" ht="13.2" x14ac:dyDescent="0.25">
      <c r="A30481"/>
    </row>
    <row r="30482" spans="1:1" ht="13.2" x14ac:dyDescent="0.25">
      <c r="A30482"/>
    </row>
    <row r="30483" spans="1:1" ht="13.2" x14ac:dyDescent="0.25">
      <c r="A30483"/>
    </row>
    <row r="30484" spans="1:1" ht="13.2" x14ac:dyDescent="0.25">
      <c r="A30484"/>
    </row>
    <row r="30485" spans="1:1" ht="13.2" x14ac:dyDescent="0.25">
      <c r="A30485"/>
    </row>
    <row r="30486" spans="1:1" ht="13.2" x14ac:dyDescent="0.25">
      <c r="A30486"/>
    </row>
    <row r="30487" spans="1:1" ht="13.2" x14ac:dyDescent="0.25">
      <c r="A30487"/>
    </row>
    <row r="30488" spans="1:1" ht="13.2" x14ac:dyDescent="0.25">
      <c r="A30488"/>
    </row>
    <row r="30489" spans="1:1" ht="13.2" x14ac:dyDescent="0.25">
      <c r="A30489"/>
    </row>
    <row r="30490" spans="1:1" ht="13.2" x14ac:dyDescent="0.25">
      <c r="A30490"/>
    </row>
    <row r="30491" spans="1:1" ht="13.2" x14ac:dyDescent="0.25">
      <c r="A30491"/>
    </row>
    <row r="30492" spans="1:1" ht="13.2" x14ac:dyDescent="0.25">
      <c r="A30492"/>
    </row>
    <row r="30493" spans="1:1" ht="13.2" x14ac:dyDescent="0.25">
      <c r="A30493"/>
    </row>
    <row r="30494" spans="1:1" ht="13.2" x14ac:dyDescent="0.25">
      <c r="A30494"/>
    </row>
    <row r="30495" spans="1:1" ht="13.2" x14ac:dyDescent="0.25">
      <c r="A30495"/>
    </row>
    <row r="30496" spans="1:1" ht="13.2" x14ac:dyDescent="0.25">
      <c r="A30496"/>
    </row>
    <row r="30497" spans="1:1" ht="13.2" x14ac:dyDescent="0.25">
      <c r="A30497"/>
    </row>
    <row r="30498" spans="1:1" ht="13.2" x14ac:dyDescent="0.25">
      <c r="A30498"/>
    </row>
    <row r="30499" spans="1:1" ht="13.2" x14ac:dyDescent="0.25">
      <c r="A30499"/>
    </row>
    <row r="30500" spans="1:1" ht="13.2" x14ac:dyDescent="0.25">
      <c r="A30500"/>
    </row>
    <row r="30501" spans="1:1" ht="13.2" x14ac:dyDescent="0.25">
      <c r="A30501"/>
    </row>
    <row r="30502" spans="1:1" ht="13.2" x14ac:dyDescent="0.25">
      <c r="A30502"/>
    </row>
    <row r="30503" spans="1:1" ht="13.2" x14ac:dyDescent="0.25">
      <c r="A30503"/>
    </row>
    <row r="30504" spans="1:1" ht="13.2" x14ac:dyDescent="0.25">
      <c r="A30504"/>
    </row>
    <row r="30505" spans="1:1" ht="13.2" x14ac:dyDescent="0.25">
      <c r="A30505"/>
    </row>
    <row r="30506" spans="1:1" ht="13.2" x14ac:dyDescent="0.25">
      <c r="A30506"/>
    </row>
    <row r="30507" spans="1:1" ht="13.2" x14ac:dyDescent="0.25">
      <c r="A30507"/>
    </row>
    <row r="30508" spans="1:1" ht="13.2" x14ac:dyDescent="0.25">
      <c r="A30508"/>
    </row>
    <row r="30509" spans="1:1" ht="13.2" x14ac:dyDescent="0.25">
      <c r="A30509"/>
    </row>
    <row r="30510" spans="1:1" ht="13.2" x14ac:dyDescent="0.25">
      <c r="A30510"/>
    </row>
    <row r="30511" spans="1:1" ht="13.2" x14ac:dyDescent="0.25">
      <c r="A30511"/>
    </row>
    <row r="30512" spans="1:1" ht="13.2" x14ac:dyDescent="0.25">
      <c r="A30512"/>
    </row>
    <row r="30513" spans="1:1" ht="13.2" x14ac:dyDescent="0.25">
      <c r="A30513"/>
    </row>
    <row r="30514" spans="1:1" ht="13.2" x14ac:dyDescent="0.25">
      <c r="A30514"/>
    </row>
    <row r="30515" spans="1:1" ht="13.2" x14ac:dyDescent="0.25">
      <c r="A30515"/>
    </row>
    <row r="30516" spans="1:1" ht="13.2" x14ac:dyDescent="0.25">
      <c r="A30516"/>
    </row>
    <row r="30517" spans="1:1" ht="13.2" x14ac:dyDescent="0.25">
      <c r="A30517"/>
    </row>
    <row r="30518" spans="1:1" ht="13.2" x14ac:dyDescent="0.25">
      <c r="A30518"/>
    </row>
    <row r="30519" spans="1:1" ht="13.2" x14ac:dyDescent="0.25">
      <c r="A30519"/>
    </row>
    <row r="30520" spans="1:1" ht="13.2" x14ac:dyDescent="0.25">
      <c r="A30520"/>
    </row>
    <row r="30521" spans="1:1" ht="13.2" x14ac:dyDescent="0.25">
      <c r="A30521"/>
    </row>
    <row r="30522" spans="1:1" ht="13.2" x14ac:dyDescent="0.25">
      <c r="A30522"/>
    </row>
    <row r="30523" spans="1:1" ht="13.2" x14ac:dyDescent="0.25">
      <c r="A30523"/>
    </row>
    <row r="30524" spans="1:1" ht="13.2" x14ac:dyDescent="0.25">
      <c r="A30524"/>
    </row>
    <row r="30525" spans="1:1" ht="13.2" x14ac:dyDescent="0.25">
      <c r="A30525"/>
    </row>
    <row r="30526" spans="1:1" ht="13.2" x14ac:dyDescent="0.25">
      <c r="A30526"/>
    </row>
    <row r="30527" spans="1:1" ht="13.2" x14ac:dyDescent="0.25">
      <c r="A30527"/>
    </row>
    <row r="30528" spans="1:1" ht="13.2" x14ac:dyDescent="0.25">
      <c r="A30528"/>
    </row>
    <row r="30529" spans="1:1" ht="13.2" x14ac:dyDescent="0.25">
      <c r="A30529"/>
    </row>
    <row r="30530" spans="1:1" ht="13.2" x14ac:dyDescent="0.25">
      <c r="A30530"/>
    </row>
    <row r="30531" spans="1:1" ht="13.2" x14ac:dyDescent="0.25">
      <c r="A30531"/>
    </row>
    <row r="30532" spans="1:1" ht="13.2" x14ac:dyDescent="0.25">
      <c r="A30532"/>
    </row>
    <row r="30533" spans="1:1" ht="13.2" x14ac:dyDescent="0.25">
      <c r="A30533"/>
    </row>
    <row r="30534" spans="1:1" ht="13.2" x14ac:dyDescent="0.25">
      <c r="A30534"/>
    </row>
    <row r="30535" spans="1:1" ht="13.2" x14ac:dyDescent="0.25">
      <c r="A30535"/>
    </row>
    <row r="30536" spans="1:1" ht="13.2" x14ac:dyDescent="0.25">
      <c r="A30536"/>
    </row>
    <row r="30537" spans="1:1" ht="13.2" x14ac:dyDescent="0.25">
      <c r="A30537"/>
    </row>
    <row r="30538" spans="1:1" ht="13.2" x14ac:dyDescent="0.25">
      <c r="A30538"/>
    </row>
    <row r="30539" spans="1:1" ht="13.2" x14ac:dyDescent="0.25">
      <c r="A30539"/>
    </row>
    <row r="30540" spans="1:1" ht="13.2" x14ac:dyDescent="0.25">
      <c r="A30540"/>
    </row>
    <row r="30541" spans="1:1" ht="13.2" x14ac:dyDescent="0.25">
      <c r="A30541"/>
    </row>
    <row r="30542" spans="1:1" ht="13.2" x14ac:dyDescent="0.25">
      <c r="A30542"/>
    </row>
    <row r="30543" spans="1:1" ht="13.2" x14ac:dyDescent="0.25">
      <c r="A30543"/>
    </row>
    <row r="30544" spans="1:1" ht="13.2" x14ac:dyDescent="0.25">
      <c r="A30544"/>
    </row>
    <row r="30545" spans="1:1" ht="13.2" x14ac:dyDescent="0.25">
      <c r="A30545"/>
    </row>
    <row r="30546" spans="1:1" ht="13.2" x14ac:dyDescent="0.25">
      <c r="A30546"/>
    </row>
    <row r="30547" spans="1:1" ht="13.2" x14ac:dyDescent="0.25">
      <c r="A30547"/>
    </row>
    <row r="30548" spans="1:1" ht="13.2" x14ac:dyDescent="0.25">
      <c r="A30548"/>
    </row>
    <row r="30549" spans="1:1" ht="13.2" x14ac:dyDescent="0.25">
      <c r="A30549"/>
    </row>
    <row r="30550" spans="1:1" ht="13.2" x14ac:dyDescent="0.25">
      <c r="A30550"/>
    </row>
    <row r="30551" spans="1:1" ht="13.2" x14ac:dyDescent="0.25">
      <c r="A30551"/>
    </row>
    <row r="30552" spans="1:1" ht="13.2" x14ac:dyDescent="0.25">
      <c r="A30552"/>
    </row>
    <row r="30553" spans="1:1" ht="13.2" x14ac:dyDescent="0.25">
      <c r="A30553"/>
    </row>
    <row r="30554" spans="1:1" ht="13.2" x14ac:dyDescent="0.25">
      <c r="A30554"/>
    </row>
    <row r="30555" spans="1:1" ht="13.2" x14ac:dyDescent="0.25">
      <c r="A30555"/>
    </row>
    <row r="30556" spans="1:1" ht="13.2" x14ac:dyDescent="0.25">
      <c r="A30556"/>
    </row>
    <row r="30557" spans="1:1" ht="13.2" x14ac:dyDescent="0.25">
      <c r="A30557"/>
    </row>
    <row r="30558" spans="1:1" ht="13.2" x14ac:dyDescent="0.25">
      <c r="A30558"/>
    </row>
    <row r="30559" spans="1:1" ht="13.2" x14ac:dyDescent="0.25">
      <c r="A30559"/>
    </row>
    <row r="30560" spans="1:1" ht="13.2" x14ac:dyDescent="0.25">
      <c r="A30560"/>
    </row>
    <row r="30561" spans="1:1" ht="13.2" x14ac:dyDescent="0.25">
      <c r="A30561"/>
    </row>
    <row r="30562" spans="1:1" ht="13.2" x14ac:dyDescent="0.25">
      <c r="A30562"/>
    </row>
    <row r="30563" spans="1:1" ht="13.2" x14ac:dyDescent="0.25">
      <c r="A30563"/>
    </row>
    <row r="30564" spans="1:1" ht="13.2" x14ac:dyDescent="0.25">
      <c r="A30564"/>
    </row>
    <row r="30565" spans="1:1" ht="13.2" x14ac:dyDescent="0.25">
      <c r="A30565"/>
    </row>
    <row r="30566" spans="1:1" ht="13.2" x14ac:dyDescent="0.25">
      <c r="A30566"/>
    </row>
    <row r="30567" spans="1:1" ht="13.2" x14ac:dyDescent="0.25">
      <c r="A30567"/>
    </row>
    <row r="30568" spans="1:1" ht="13.2" x14ac:dyDescent="0.25">
      <c r="A30568"/>
    </row>
    <row r="30569" spans="1:1" ht="13.2" x14ac:dyDescent="0.25">
      <c r="A30569"/>
    </row>
    <row r="30570" spans="1:1" ht="13.2" x14ac:dyDescent="0.25">
      <c r="A30570"/>
    </row>
    <row r="30571" spans="1:1" ht="13.2" x14ac:dyDescent="0.25">
      <c r="A30571"/>
    </row>
    <row r="30572" spans="1:1" ht="13.2" x14ac:dyDescent="0.25">
      <c r="A30572"/>
    </row>
    <row r="30573" spans="1:1" ht="13.2" x14ac:dyDescent="0.25">
      <c r="A30573"/>
    </row>
    <row r="30574" spans="1:1" ht="13.2" x14ac:dyDescent="0.25">
      <c r="A30574"/>
    </row>
    <row r="30575" spans="1:1" ht="13.2" x14ac:dyDescent="0.25">
      <c r="A30575"/>
    </row>
    <row r="30576" spans="1:1" ht="13.2" x14ac:dyDescent="0.25">
      <c r="A30576"/>
    </row>
    <row r="30577" spans="1:1" ht="13.2" x14ac:dyDescent="0.25">
      <c r="A30577"/>
    </row>
    <row r="30578" spans="1:1" ht="13.2" x14ac:dyDescent="0.25">
      <c r="A30578"/>
    </row>
    <row r="30579" spans="1:1" ht="13.2" x14ac:dyDescent="0.25">
      <c r="A30579"/>
    </row>
    <row r="30580" spans="1:1" ht="13.2" x14ac:dyDescent="0.25">
      <c r="A30580"/>
    </row>
    <row r="30581" spans="1:1" ht="13.2" x14ac:dyDescent="0.25">
      <c r="A30581"/>
    </row>
    <row r="30582" spans="1:1" ht="13.2" x14ac:dyDescent="0.25">
      <c r="A30582"/>
    </row>
    <row r="30583" spans="1:1" ht="13.2" x14ac:dyDescent="0.25">
      <c r="A30583"/>
    </row>
    <row r="30584" spans="1:1" ht="13.2" x14ac:dyDescent="0.25">
      <c r="A30584"/>
    </row>
    <row r="30585" spans="1:1" ht="13.2" x14ac:dyDescent="0.25">
      <c r="A30585"/>
    </row>
    <row r="30586" spans="1:1" ht="13.2" x14ac:dyDescent="0.25">
      <c r="A30586"/>
    </row>
    <row r="30587" spans="1:1" ht="13.2" x14ac:dyDescent="0.25">
      <c r="A30587"/>
    </row>
    <row r="30588" spans="1:1" ht="13.2" x14ac:dyDescent="0.25">
      <c r="A30588"/>
    </row>
    <row r="30589" spans="1:1" ht="13.2" x14ac:dyDescent="0.25">
      <c r="A30589"/>
    </row>
    <row r="30590" spans="1:1" ht="13.2" x14ac:dyDescent="0.25">
      <c r="A30590"/>
    </row>
    <row r="30591" spans="1:1" ht="13.2" x14ac:dyDescent="0.25">
      <c r="A30591"/>
    </row>
    <row r="30592" spans="1:1" ht="13.2" x14ac:dyDescent="0.25">
      <c r="A30592"/>
    </row>
    <row r="30593" spans="1:1" ht="13.2" x14ac:dyDescent="0.25">
      <c r="A30593"/>
    </row>
    <row r="30594" spans="1:1" ht="13.2" x14ac:dyDescent="0.25">
      <c r="A30594"/>
    </row>
    <row r="30595" spans="1:1" ht="13.2" x14ac:dyDescent="0.25">
      <c r="A30595"/>
    </row>
    <row r="30596" spans="1:1" ht="13.2" x14ac:dyDescent="0.25">
      <c r="A30596"/>
    </row>
    <row r="30597" spans="1:1" ht="13.2" x14ac:dyDescent="0.25">
      <c r="A30597"/>
    </row>
    <row r="30598" spans="1:1" ht="13.2" x14ac:dyDescent="0.25">
      <c r="A30598"/>
    </row>
    <row r="30599" spans="1:1" ht="13.2" x14ac:dyDescent="0.25">
      <c r="A30599"/>
    </row>
    <row r="30600" spans="1:1" ht="13.2" x14ac:dyDescent="0.25">
      <c r="A30600"/>
    </row>
    <row r="30601" spans="1:1" ht="13.2" x14ac:dyDescent="0.25">
      <c r="A30601"/>
    </row>
    <row r="30602" spans="1:1" ht="13.2" x14ac:dyDescent="0.25">
      <c r="A30602"/>
    </row>
    <row r="30603" spans="1:1" ht="13.2" x14ac:dyDescent="0.25">
      <c r="A30603"/>
    </row>
    <row r="30604" spans="1:1" ht="13.2" x14ac:dyDescent="0.25">
      <c r="A30604"/>
    </row>
    <row r="30605" spans="1:1" ht="13.2" x14ac:dyDescent="0.25">
      <c r="A30605"/>
    </row>
    <row r="30606" spans="1:1" ht="13.2" x14ac:dyDescent="0.25">
      <c r="A30606"/>
    </row>
    <row r="30607" spans="1:1" ht="13.2" x14ac:dyDescent="0.25">
      <c r="A30607"/>
    </row>
    <row r="30608" spans="1:1" ht="13.2" x14ac:dyDescent="0.25">
      <c r="A30608"/>
    </row>
    <row r="30609" spans="1:1" ht="13.2" x14ac:dyDescent="0.25">
      <c r="A30609"/>
    </row>
    <row r="30610" spans="1:1" ht="13.2" x14ac:dyDescent="0.25">
      <c r="A30610"/>
    </row>
    <row r="30611" spans="1:1" ht="13.2" x14ac:dyDescent="0.25">
      <c r="A30611"/>
    </row>
    <row r="30612" spans="1:1" ht="13.2" x14ac:dyDescent="0.25">
      <c r="A30612"/>
    </row>
    <row r="30613" spans="1:1" ht="13.2" x14ac:dyDescent="0.25">
      <c r="A30613"/>
    </row>
    <row r="30614" spans="1:1" ht="13.2" x14ac:dyDescent="0.25">
      <c r="A30614"/>
    </row>
    <row r="30615" spans="1:1" ht="13.2" x14ac:dyDescent="0.25">
      <c r="A30615"/>
    </row>
    <row r="30616" spans="1:1" ht="13.2" x14ac:dyDescent="0.25">
      <c r="A30616"/>
    </row>
    <row r="30617" spans="1:1" ht="13.2" x14ac:dyDescent="0.25">
      <c r="A30617"/>
    </row>
    <row r="30618" spans="1:1" ht="13.2" x14ac:dyDescent="0.25">
      <c r="A30618"/>
    </row>
    <row r="30619" spans="1:1" ht="13.2" x14ac:dyDescent="0.25">
      <c r="A30619"/>
    </row>
    <row r="30620" spans="1:1" ht="13.2" x14ac:dyDescent="0.25">
      <c r="A30620"/>
    </row>
    <row r="30621" spans="1:1" ht="13.2" x14ac:dyDescent="0.25">
      <c r="A30621"/>
    </row>
    <row r="30622" spans="1:1" ht="13.2" x14ac:dyDescent="0.25">
      <c r="A30622"/>
    </row>
    <row r="30623" spans="1:1" ht="13.2" x14ac:dyDescent="0.25">
      <c r="A30623"/>
    </row>
    <row r="30624" spans="1:1" ht="13.2" x14ac:dyDescent="0.25">
      <c r="A30624"/>
    </row>
    <row r="30625" spans="1:1" ht="13.2" x14ac:dyDescent="0.25">
      <c r="A30625"/>
    </row>
    <row r="30626" spans="1:1" ht="13.2" x14ac:dyDescent="0.25">
      <c r="A30626"/>
    </row>
    <row r="30627" spans="1:1" ht="13.2" x14ac:dyDescent="0.25">
      <c r="A30627"/>
    </row>
    <row r="30628" spans="1:1" ht="13.2" x14ac:dyDescent="0.25">
      <c r="A30628"/>
    </row>
    <row r="30629" spans="1:1" ht="13.2" x14ac:dyDescent="0.25">
      <c r="A30629"/>
    </row>
    <row r="30630" spans="1:1" ht="13.2" x14ac:dyDescent="0.25">
      <c r="A30630"/>
    </row>
    <row r="30631" spans="1:1" ht="13.2" x14ac:dyDescent="0.25">
      <c r="A30631"/>
    </row>
    <row r="30632" spans="1:1" ht="13.2" x14ac:dyDescent="0.25">
      <c r="A30632"/>
    </row>
    <row r="30633" spans="1:1" ht="13.2" x14ac:dyDescent="0.25">
      <c r="A30633"/>
    </row>
    <row r="30634" spans="1:1" ht="13.2" x14ac:dyDescent="0.25">
      <c r="A30634"/>
    </row>
    <row r="30635" spans="1:1" ht="13.2" x14ac:dyDescent="0.25">
      <c r="A30635"/>
    </row>
    <row r="30636" spans="1:1" ht="13.2" x14ac:dyDescent="0.25">
      <c r="A30636"/>
    </row>
    <row r="30637" spans="1:1" ht="13.2" x14ac:dyDescent="0.25">
      <c r="A30637"/>
    </row>
    <row r="30638" spans="1:1" ht="13.2" x14ac:dyDescent="0.25">
      <c r="A30638"/>
    </row>
    <row r="30639" spans="1:1" ht="13.2" x14ac:dyDescent="0.25">
      <c r="A30639"/>
    </row>
    <row r="30640" spans="1:1" ht="13.2" x14ac:dyDescent="0.25">
      <c r="A30640"/>
    </row>
    <row r="30641" spans="1:1" ht="13.2" x14ac:dyDescent="0.25">
      <c r="A30641"/>
    </row>
    <row r="30642" spans="1:1" ht="13.2" x14ac:dyDescent="0.25">
      <c r="A30642"/>
    </row>
    <row r="30643" spans="1:1" ht="13.2" x14ac:dyDescent="0.25">
      <c r="A30643"/>
    </row>
    <row r="30644" spans="1:1" ht="13.2" x14ac:dyDescent="0.25">
      <c r="A30644"/>
    </row>
    <row r="30645" spans="1:1" ht="13.2" x14ac:dyDescent="0.25">
      <c r="A30645"/>
    </row>
    <row r="30646" spans="1:1" ht="13.2" x14ac:dyDescent="0.25">
      <c r="A30646"/>
    </row>
    <row r="30647" spans="1:1" ht="13.2" x14ac:dyDescent="0.25">
      <c r="A30647"/>
    </row>
    <row r="30648" spans="1:1" ht="13.2" x14ac:dyDescent="0.25">
      <c r="A30648"/>
    </row>
    <row r="30649" spans="1:1" ht="13.2" x14ac:dyDescent="0.25">
      <c r="A30649"/>
    </row>
    <row r="30650" spans="1:1" ht="13.2" x14ac:dyDescent="0.25">
      <c r="A30650"/>
    </row>
    <row r="30651" spans="1:1" ht="13.2" x14ac:dyDescent="0.25">
      <c r="A30651"/>
    </row>
    <row r="30652" spans="1:1" ht="13.2" x14ac:dyDescent="0.25">
      <c r="A30652"/>
    </row>
    <row r="30653" spans="1:1" ht="13.2" x14ac:dyDescent="0.25">
      <c r="A30653"/>
    </row>
    <row r="30654" spans="1:1" ht="13.2" x14ac:dyDescent="0.25">
      <c r="A30654"/>
    </row>
    <row r="30655" spans="1:1" ht="13.2" x14ac:dyDescent="0.25">
      <c r="A30655"/>
    </row>
    <row r="30656" spans="1:1" ht="13.2" x14ac:dyDescent="0.25">
      <c r="A30656"/>
    </row>
    <row r="30657" spans="1:1" ht="13.2" x14ac:dyDescent="0.25">
      <c r="A30657"/>
    </row>
    <row r="30658" spans="1:1" ht="13.2" x14ac:dyDescent="0.25">
      <c r="A30658"/>
    </row>
    <row r="30659" spans="1:1" ht="13.2" x14ac:dyDescent="0.25">
      <c r="A30659"/>
    </row>
    <row r="30660" spans="1:1" ht="13.2" x14ac:dyDescent="0.25">
      <c r="A30660"/>
    </row>
    <row r="30661" spans="1:1" ht="13.2" x14ac:dyDescent="0.25">
      <c r="A30661"/>
    </row>
    <row r="30662" spans="1:1" ht="13.2" x14ac:dyDescent="0.25">
      <c r="A30662"/>
    </row>
    <row r="30663" spans="1:1" ht="13.2" x14ac:dyDescent="0.25">
      <c r="A30663"/>
    </row>
    <row r="30664" spans="1:1" ht="13.2" x14ac:dyDescent="0.25">
      <c r="A30664"/>
    </row>
    <row r="30665" spans="1:1" ht="13.2" x14ac:dyDescent="0.25">
      <c r="A30665"/>
    </row>
    <row r="30666" spans="1:1" ht="13.2" x14ac:dyDescent="0.25">
      <c r="A30666"/>
    </row>
    <row r="30667" spans="1:1" ht="13.2" x14ac:dyDescent="0.25">
      <c r="A30667"/>
    </row>
    <row r="30668" spans="1:1" ht="13.2" x14ac:dyDescent="0.25">
      <c r="A30668"/>
    </row>
    <row r="30669" spans="1:1" ht="13.2" x14ac:dyDescent="0.25">
      <c r="A30669"/>
    </row>
    <row r="30670" spans="1:1" ht="13.2" x14ac:dyDescent="0.25">
      <c r="A30670"/>
    </row>
    <row r="30671" spans="1:1" ht="13.2" x14ac:dyDescent="0.25">
      <c r="A30671"/>
    </row>
    <row r="30672" spans="1:1" ht="13.2" x14ac:dyDescent="0.25">
      <c r="A30672"/>
    </row>
    <row r="30673" spans="1:1" ht="13.2" x14ac:dyDescent="0.25">
      <c r="A30673"/>
    </row>
    <row r="30674" spans="1:1" ht="13.2" x14ac:dyDescent="0.25">
      <c r="A30674"/>
    </row>
    <row r="30675" spans="1:1" ht="13.2" x14ac:dyDescent="0.25">
      <c r="A30675"/>
    </row>
    <row r="30676" spans="1:1" ht="13.2" x14ac:dyDescent="0.25">
      <c r="A30676"/>
    </row>
    <row r="30677" spans="1:1" ht="13.2" x14ac:dyDescent="0.25">
      <c r="A30677"/>
    </row>
    <row r="30678" spans="1:1" ht="13.2" x14ac:dyDescent="0.25">
      <c r="A30678"/>
    </row>
    <row r="30679" spans="1:1" ht="13.2" x14ac:dyDescent="0.25">
      <c r="A30679"/>
    </row>
    <row r="30680" spans="1:1" ht="13.2" x14ac:dyDescent="0.25">
      <c r="A30680"/>
    </row>
    <row r="30681" spans="1:1" ht="13.2" x14ac:dyDescent="0.25">
      <c r="A30681"/>
    </row>
    <row r="30682" spans="1:1" ht="13.2" x14ac:dyDescent="0.25">
      <c r="A30682"/>
    </row>
    <row r="30683" spans="1:1" ht="13.2" x14ac:dyDescent="0.25">
      <c r="A30683"/>
    </row>
    <row r="30684" spans="1:1" ht="13.2" x14ac:dyDescent="0.25">
      <c r="A30684"/>
    </row>
    <row r="30685" spans="1:1" ht="13.2" x14ac:dyDescent="0.25">
      <c r="A30685"/>
    </row>
    <row r="30686" spans="1:1" ht="13.2" x14ac:dyDescent="0.25">
      <c r="A30686"/>
    </row>
    <row r="30687" spans="1:1" ht="13.2" x14ac:dyDescent="0.25">
      <c r="A30687"/>
    </row>
    <row r="30688" spans="1:1" ht="13.2" x14ac:dyDescent="0.25">
      <c r="A30688"/>
    </row>
    <row r="30689" spans="1:1" ht="13.2" x14ac:dyDescent="0.25">
      <c r="A30689"/>
    </row>
    <row r="30690" spans="1:1" ht="13.2" x14ac:dyDescent="0.25">
      <c r="A30690"/>
    </row>
    <row r="30691" spans="1:1" ht="13.2" x14ac:dyDescent="0.25">
      <c r="A30691"/>
    </row>
    <row r="30692" spans="1:1" ht="13.2" x14ac:dyDescent="0.25">
      <c r="A30692"/>
    </row>
    <row r="30693" spans="1:1" ht="13.2" x14ac:dyDescent="0.25">
      <c r="A30693"/>
    </row>
    <row r="30694" spans="1:1" ht="13.2" x14ac:dyDescent="0.25">
      <c r="A30694"/>
    </row>
    <row r="30695" spans="1:1" ht="13.2" x14ac:dyDescent="0.25">
      <c r="A30695"/>
    </row>
    <row r="30696" spans="1:1" ht="13.2" x14ac:dyDescent="0.25">
      <c r="A30696"/>
    </row>
    <row r="30697" spans="1:1" ht="13.2" x14ac:dyDescent="0.25">
      <c r="A30697"/>
    </row>
    <row r="30698" spans="1:1" ht="13.2" x14ac:dyDescent="0.25">
      <c r="A30698"/>
    </row>
    <row r="30699" spans="1:1" ht="13.2" x14ac:dyDescent="0.25">
      <c r="A30699"/>
    </row>
    <row r="30700" spans="1:1" ht="13.2" x14ac:dyDescent="0.25">
      <c r="A30700"/>
    </row>
    <row r="30701" spans="1:1" ht="13.2" x14ac:dyDescent="0.25">
      <c r="A30701"/>
    </row>
    <row r="30702" spans="1:1" ht="13.2" x14ac:dyDescent="0.25">
      <c r="A30702"/>
    </row>
    <row r="30703" spans="1:1" ht="13.2" x14ac:dyDescent="0.25">
      <c r="A30703"/>
    </row>
    <row r="30704" spans="1:1" ht="13.2" x14ac:dyDescent="0.25">
      <c r="A30704"/>
    </row>
    <row r="30705" spans="1:1" ht="13.2" x14ac:dyDescent="0.25">
      <c r="A30705"/>
    </row>
    <row r="30706" spans="1:1" ht="13.2" x14ac:dyDescent="0.25">
      <c r="A30706"/>
    </row>
    <row r="30707" spans="1:1" ht="13.2" x14ac:dyDescent="0.25">
      <c r="A30707"/>
    </row>
    <row r="30708" spans="1:1" ht="13.2" x14ac:dyDescent="0.25">
      <c r="A30708"/>
    </row>
    <row r="30709" spans="1:1" ht="13.2" x14ac:dyDescent="0.25">
      <c r="A30709"/>
    </row>
    <row r="30710" spans="1:1" ht="13.2" x14ac:dyDescent="0.25">
      <c r="A30710"/>
    </row>
    <row r="30711" spans="1:1" ht="13.2" x14ac:dyDescent="0.25">
      <c r="A30711"/>
    </row>
    <row r="30712" spans="1:1" ht="13.2" x14ac:dyDescent="0.25">
      <c r="A30712"/>
    </row>
    <row r="30713" spans="1:1" ht="13.2" x14ac:dyDescent="0.25">
      <c r="A30713"/>
    </row>
    <row r="30714" spans="1:1" ht="13.2" x14ac:dyDescent="0.25">
      <c r="A30714"/>
    </row>
    <row r="30715" spans="1:1" ht="13.2" x14ac:dyDescent="0.25">
      <c r="A30715"/>
    </row>
    <row r="30716" spans="1:1" ht="13.2" x14ac:dyDescent="0.25">
      <c r="A30716"/>
    </row>
    <row r="30717" spans="1:1" ht="13.2" x14ac:dyDescent="0.25">
      <c r="A30717"/>
    </row>
    <row r="30718" spans="1:1" ht="13.2" x14ac:dyDescent="0.25">
      <c r="A30718"/>
    </row>
    <row r="30719" spans="1:1" ht="13.2" x14ac:dyDescent="0.25">
      <c r="A30719"/>
    </row>
    <row r="30720" spans="1:1" ht="13.2" x14ac:dyDescent="0.25">
      <c r="A30720"/>
    </row>
    <row r="30721" spans="1:1" ht="13.2" x14ac:dyDescent="0.25">
      <c r="A30721"/>
    </row>
    <row r="30722" spans="1:1" ht="13.2" x14ac:dyDescent="0.25">
      <c r="A30722"/>
    </row>
    <row r="30723" spans="1:1" ht="13.2" x14ac:dyDescent="0.25">
      <c r="A30723"/>
    </row>
    <row r="30724" spans="1:1" ht="13.2" x14ac:dyDescent="0.25">
      <c r="A30724"/>
    </row>
    <row r="30725" spans="1:1" ht="13.2" x14ac:dyDescent="0.25">
      <c r="A30725"/>
    </row>
    <row r="30726" spans="1:1" ht="13.2" x14ac:dyDescent="0.25">
      <c r="A30726"/>
    </row>
    <row r="30727" spans="1:1" ht="13.2" x14ac:dyDescent="0.25">
      <c r="A30727"/>
    </row>
    <row r="30728" spans="1:1" ht="13.2" x14ac:dyDescent="0.25">
      <c r="A30728"/>
    </row>
    <row r="30729" spans="1:1" ht="13.2" x14ac:dyDescent="0.25">
      <c r="A30729"/>
    </row>
    <row r="30730" spans="1:1" ht="13.2" x14ac:dyDescent="0.25">
      <c r="A30730"/>
    </row>
    <row r="30731" spans="1:1" ht="13.2" x14ac:dyDescent="0.25">
      <c r="A30731"/>
    </row>
    <row r="30732" spans="1:1" ht="13.2" x14ac:dyDescent="0.25">
      <c r="A30732"/>
    </row>
    <row r="30733" spans="1:1" ht="13.2" x14ac:dyDescent="0.25">
      <c r="A30733"/>
    </row>
    <row r="30734" spans="1:1" ht="13.2" x14ac:dyDescent="0.25">
      <c r="A30734"/>
    </row>
    <row r="30735" spans="1:1" ht="13.2" x14ac:dyDescent="0.25">
      <c r="A30735"/>
    </row>
    <row r="30736" spans="1:1" ht="13.2" x14ac:dyDescent="0.25">
      <c r="A30736"/>
    </row>
    <row r="30737" spans="1:1" ht="13.2" x14ac:dyDescent="0.25">
      <c r="A30737"/>
    </row>
    <row r="30738" spans="1:1" ht="13.2" x14ac:dyDescent="0.25">
      <c r="A30738"/>
    </row>
    <row r="30739" spans="1:1" ht="13.2" x14ac:dyDescent="0.25">
      <c r="A30739"/>
    </row>
    <row r="30740" spans="1:1" ht="13.2" x14ac:dyDescent="0.25">
      <c r="A30740"/>
    </row>
    <row r="30741" spans="1:1" ht="13.2" x14ac:dyDescent="0.25">
      <c r="A30741"/>
    </row>
    <row r="30742" spans="1:1" ht="13.2" x14ac:dyDescent="0.25">
      <c r="A30742"/>
    </row>
    <row r="30743" spans="1:1" ht="13.2" x14ac:dyDescent="0.25">
      <c r="A30743"/>
    </row>
    <row r="30744" spans="1:1" ht="13.2" x14ac:dyDescent="0.25">
      <c r="A30744"/>
    </row>
    <row r="30745" spans="1:1" ht="13.2" x14ac:dyDescent="0.25">
      <c r="A30745"/>
    </row>
    <row r="30746" spans="1:1" ht="13.2" x14ac:dyDescent="0.25">
      <c r="A30746"/>
    </row>
    <row r="30747" spans="1:1" ht="13.2" x14ac:dyDescent="0.25">
      <c r="A30747"/>
    </row>
    <row r="30748" spans="1:1" ht="13.2" x14ac:dyDescent="0.25">
      <c r="A30748"/>
    </row>
    <row r="30749" spans="1:1" ht="13.2" x14ac:dyDescent="0.25">
      <c r="A30749"/>
    </row>
    <row r="30750" spans="1:1" ht="13.2" x14ac:dyDescent="0.25">
      <c r="A30750"/>
    </row>
    <row r="30751" spans="1:1" ht="13.2" x14ac:dyDescent="0.25">
      <c r="A30751"/>
    </row>
    <row r="30752" spans="1:1" ht="13.2" x14ac:dyDescent="0.25">
      <c r="A30752"/>
    </row>
    <row r="30753" spans="1:1" ht="13.2" x14ac:dyDescent="0.25">
      <c r="A30753"/>
    </row>
    <row r="30754" spans="1:1" ht="13.2" x14ac:dyDescent="0.25">
      <c r="A30754"/>
    </row>
    <row r="30755" spans="1:1" ht="13.2" x14ac:dyDescent="0.25">
      <c r="A30755"/>
    </row>
    <row r="30756" spans="1:1" ht="13.2" x14ac:dyDescent="0.25">
      <c r="A30756"/>
    </row>
    <row r="30757" spans="1:1" ht="13.2" x14ac:dyDescent="0.25">
      <c r="A30757"/>
    </row>
    <row r="30758" spans="1:1" ht="13.2" x14ac:dyDescent="0.25">
      <c r="A30758"/>
    </row>
    <row r="30759" spans="1:1" ht="13.2" x14ac:dyDescent="0.25">
      <c r="A30759"/>
    </row>
    <row r="30760" spans="1:1" ht="13.2" x14ac:dyDescent="0.25">
      <c r="A30760"/>
    </row>
    <row r="30761" spans="1:1" ht="13.2" x14ac:dyDescent="0.25">
      <c r="A30761"/>
    </row>
    <row r="30762" spans="1:1" ht="13.2" x14ac:dyDescent="0.25">
      <c r="A30762"/>
    </row>
    <row r="30763" spans="1:1" ht="13.2" x14ac:dyDescent="0.25">
      <c r="A30763"/>
    </row>
    <row r="30764" spans="1:1" ht="13.2" x14ac:dyDescent="0.25">
      <c r="A30764"/>
    </row>
    <row r="30765" spans="1:1" ht="13.2" x14ac:dyDescent="0.25">
      <c r="A30765"/>
    </row>
    <row r="30766" spans="1:1" ht="13.2" x14ac:dyDescent="0.25">
      <c r="A30766"/>
    </row>
    <row r="30767" spans="1:1" ht="13.2" x14ac:dyDescent="0.25">
      <c r="A30767"/>
    </row>
    <row r="30768" spans="1:1" ht="13.2" x14ac:dyDescent="0.25">
      <c r="A30768"/>
    </row>
    <row r="30769" spans="1:1" ht="13.2" x14ac:dyDescent="0.25">
      <c r="A30769"/>
    </row>
    <row r="30770" spans="1:1" ht="13.2" x14ac:dyDescent="0.25">
      <c r="A30770"/>
    </row>
    <row r="30771" spans="1:1" ht="13.2" x14ac:dyDescent="0.25">
      <c r="A30771"/>
    </row>
    <row r="30772" spans="1:1" ht="13.2" x14ac:dyDescent="0.25">
      <c r="A30772"/>
    </row>
    <row r="30773" spans="1:1" ht="13.2" x14ac:dyDescent="0.25">
      <c r="A30773"/>
    </row>
    <row r="30774" spans="1:1" ht="13.2" x14ac:dyDescent="0.25">
      <c r="A30774"/>
    </row>
    <row r="30775" spans="1:1" ht="13.2" x14ac:dyDescent="0.25">
      <c r="A30775"/>
    </row>
    <row r="30776" spans="1:1" ht="13.2" x14ac:dyDescent="0.25">
      <c r="A30776"/>
    </row>
    <row r="30777" spans="1:1" ht="13.2" x14ac:dyDescent="0.25">
      <c r="A30777"/>
    </row>
    <row r="30778" spans="1:1" ht="13.2" x14ac:dyDescent="0.25">
      <c r="A30778"/>
    </row>
    <row r="30779" spans="1:1" ht="13.2" x14ac:dyDescent="0.25">
      <c r="A30779"/>
    </row>
    <row r="30780" spans="1:1" ht="13.2" x14ac:dyDescent="0.25">
      <c r="A30780"/>
    </row>
    <row r="30781" spans="1:1" ht="13.2" x14ac:dyDescent="0.25">
      <c r="A30781"/>
    </row>
    <row r="30782" spans="1:1" ht="13.2" x14ac:dyDescent="0.25">
      <c r="A30782"/>
    </row>
    <row r="30783" spans="1:1" ht="13.2" x14ac:dyDescent="0.25">
      <c r="A30783"/>
    </row>
    <row r="30784" spans="1:1" ht="13.2" x14ac:dyDescent="0.25">
      <c r="A30784"/>
    </row>
    <row r="30785" spans="1:1" ht="13.2" x14ac:dyDescent="0.25">
      <c r="A30785"/>
    </row>
    <row r="30786" spans="1:1" ht="13.2" x14ac:dyDescent="0.25">
      <c r="A30786"/>
    </row>
    <row r="30787" spans="1:1" ht="13.2" x14ac:dyDescent="0.25">
      <c r="A30787"/>
    </row>
    <row r="30788" spans="1:1" ht="13.2" x14ac:dyDescent="0.25">
      <c r="A30788"/>
    </row>
    <row r="30789" spans="1:1" ht="13.2" x14ac:dyDescent="0.25">
      <c r="A30789"/>
    </row>
    <row r="30790" spans="1:1" ht="13.2" x14ac:dyDescent="0.25">
      <c r="A30790"/>
    </row>
    <row r="30791" spans="1:1" ht="13.2" x14ac:dyDescent="0.25">
      <c r="A30791"/>
    </row>
    <row r="30792" spans="1:1" ht="13.2" x14ac:dyDescent="0.25">
      <c r="A30792"/>
    </row>
    <row r="30793" spans="1:1" ht="13.2" x14ac:dyDescent="0.25">
      <c r="A30793"/>
    </row>
    <row r="30794" spans="1:1" ht="13.2" x14ac:dyDescent="0.25">
      <c r="A30794"/>
    </row>
    <row r="30795" spans="1:1" ht="13.2" x14ac:dyDescent="0.25">
      <c r="A30795"/>
    </row>
    <row r="30796" spans="1:1" ht="13.2" x14ac:dyDescent="0.25">
      <c r="A30796"/>
    </row>
    <row r="30797" spans="1:1" ht="13.2" x14ac:dyDescent="0.25">
      <c r="A30797"/>
    </row>
    <row r="30798" spans="1:1" ht="13.2" x14ac:dyDescent="0.25">
      <c r="A30798"/>
    </row>
    <row r="30799" spans="1:1" ht="13.2" x14ac:dyDescent="0.25">
      <c r="A30799"/>
    </row>
    <row r="30800" spans="1:1" ht="13.2" x14ac:dyDescent="0.25">
      <c r="A30800"/>
    </row>
    <row r="30801" spans="1:1" ht="13.2" x14ac:dyDescent="0.25">
      <c r="A30801"/>
    </row>
    <row r="30802" spans="1:1" ht="13.2" x14ac:dyDescent="0.25">
      <c r="A30802"/>
    </row>
    <row r="30803" spans="1:1" ht="13.2" x14ac:dyDescent="0.25">
      <c r="A30803"/>
    </row>
    <row r="30804" spans="1:1" ht="13.2" x14ac:dyDescent="0.25">
      <c r="A30804"/>
    </row>
    <row r="30805" spans="1:1" ht="13.2" x14ac:dyDescent="0.25">
      <c r="A30805"/>
    </row>
    <row r="30806" spans="1:1" ht="13.2" x14ac:dyDescent="0.25">
      <c r="A30806"/>
    </row>
    <row r="30807" spans="1:1" ht="13.2" x14ac:dyDescent="0.25">
      <c r="A30807"/>
    </row>
    <row r="30808" spans="1:1" ht="13.2" x14ac:dyDescent="0.25">
      <c r="A30808"/>
    </row>
    <row r="30809" spans="1:1" ht="13.2" x14ac:dyDescent="0.25">
      <c r="A30809"/>
    </row>
    <row r="30810" spans="1:1" ht="13.2" x14ac:dyDescent="0.25">
      <c r="A30810"/>
    </row>
    <row r="30811" spans="1:1" ht="13.2" x14ac:dyDescent="0.25">
      <c r="A30811"/>
    </row>
    <row r="30812" spans="1:1" ht="13.2" x14ac:dyDescent="0.25">
      <c r="A30812"/>
    </row>
    <row r="30813" spans="1:1" ht="13.2" x14ac:dyDescent="0.25">
      <c r="A30813"/>
    </row>
    <row r="30814" spans="1:1" ht="13.2" x14ac:dyDescent="0.25">
      <c r="A30814"/>
    </row>
    <row r="30815" spans="1:1" ht="13.2" x14ac:dyDescent="0.25">
      <c r="A30815"/>
    </row>
    <row r="30816" spans="1:1" ht="13.2" x14ac:dyDescent="0.25">
      <c r="A30816"/>
    </row>
    <row r="30817" spans="1:1" ht="13.2" x14ac:dyDescent="0.25">
      <c r="A30817"/>
    </row>
    <row r="30818" spans="1:1" ht="13.2" x14ac:dyDescent="0.25">
      <c r="A30818"/>
    </row>
    <row r="30819" spans="1:1" ht="13.2" x14ac:dyDescent="0.25">
      <c r="A30819"/>
    </row>
    <row r="30820" spans="1:1" ht="13.2" x14ac:dyDescent="0.25">
      <c r="A30820"/>
    </row>
    <row r="30821" spans="1:1" ht="13.2" x14ac:dyDescent="0.25">
      <c r="A30821"/>
    </row>
    <row r="30822" spans="1:1" ht="13.2" x14ac:dyDescent="0.25">
      <c r="A30822"/>
    </row>
    <row r="30823" spans="1:1" ht="13.2" x14ac:dyDescent="0.25">
      <c r="A30823"/>
    </row>
    <row r="30824" spans="1:1" ht="13.2" x14ac:dyDescent="0.25">
      <c r="A30824"/>
    </row>
    <row r="30825" spans="1:1" ht="13.2" x14ac:dyDescent="0.25">
      <c r="A30825"/>
    </row>
    <row r="30826" spans="1:1" ht="13.2" x14ac:dyDescent="0.25">
      <c r="A30826"/>
    </row>
    <row r="30827" spans="1:1" ht="13.2" x14ac:dyDescent="0.25">
      <c r="A30827"/>
    </row>
    <row r="30828" spans="1:1" ht="13.2" x14ac:dyDescent="0.25">
      <c r="A30828"/>
    </row>
    <row r="30829" spans="1:1" ht="13.2" x14ac:dyDescent="0.25">
      <c r="A30829"/>
    </row>
    <row r="30830" spans="1:1" ht="13.2" x14ac:dyDescent="0.25">
      <c r="A30830"/>
    </row>
    <row r="30831" spans="1:1" ht="13.2" x14ac:dyDescent="0.25">
      <c r="A30831"/>
    </row>
    <row r="30832" spans="1:1" ht="13.2" x14ac:dyDescent="0.25">
      <c r="A30832"/>
    </row>
    <row r="30833" spans="1:1" ht="13.2" x14ac:dyDescent="0.25">
      <c r="A30833"/>
    </row>
    <row r="30834" spans="1:1" ht="13.2" x14ac:dyDescent="0.25">
      <c r="A30834"/>
    </row>
    <row r="30835" spans="1:1" ht="13.2" x14ac:dyDescent="0.25">
      <c r="A30835"/>
    </row>
    <row r="30836" spans="1:1" ht="13.2" x14ac:dyDescent="0.25">
      <c r="A30836"/>
    </row>
    <row r="30837" spans="1:1" ht="13.2" x14ac:dyDescent="0.25">
      <c r="A30837"/>
    </row>
    <row r="30838" spans="1:1" ht="13.2" x14ac:dyDescent="0.25">
      <c r="A30838"/>
    </row>
    <row r="30839" spans="1:1" ht="13.2" x14ac:dyDescent="0.25">
      <c r="A30839"/>
    </row>
    <row r="30840" spans="1:1" ht="13.2" x14ac:dyDescent="0.25">
      <c r="A30840"/>
    </row>
    <row r="30841" spans="1:1" ht="13.2" x14ac:dyDescent="0.25">
      <c r="A30841"/>
    </row>
    <row r="30842" spans="1:1" ht="13.2" x14ac:dyDescent="0.25">
      <c r="A30842"/>
    </row>
    <row r="30843" spans="1:1" ht="13.2" x14ac:dyDescent="0.25">
      <c r="A30843"/>
    </row>
    <row r="30844" spans="1:1" ht="13.2" x14ac:dyDescent="0.25">
      <c r="A30844"/>
    </row>
    <row r="30845" spans="1:1" ht="13.2" x14ac:dyDescent="0.25">
      <c r="A30845"/>
    </row>
    <row r="30846" spans="1:1" ht="13.2" x14ac:dyDescent="0.25">
      <c r="A30846"/>
    </row>
    <row r="30847" spans="1:1" ht="13.2" x14ac:dyDescent="0.25">
      <c r="A30847"/>
    </row>
    <row r="30848" spans="1:1" ht="13.2" x14ac:dyDescent="0.25">
      <c r="A30848"/>
    </row>
    <row r="30849" spans="1:1" ht="13.2" x14ac:dyDescent="0.25">
      <c r="A30849"/>
    </row>
    <row r="30850" spans="1:1" ht="13.2" x14ac:dyDescent="0.25">
      <c r="A30850"/>
    </row>
    <row r="30851" spans="1:1" ht="13.2" x14ac:dyDescent="0.25">
      <c r="A30851"/>
    </row>
    <row r="30852" spans="1:1" ht="13.2" x14ac:dyDescent="0.25">
      <c r="A30852"/>
    </row>
    <row r="30853" spans="1:1" ht="13.2" x14ac:dyDescent="0.25">
      <c r="A30853"/>
    </row>
    <row r="30854" spans="1:1" ht="13.2" x14ac:dyDescent="0.25">
      <c r="A30854"/>
    </row>
    <row r="30855" spans="1:1" ht="13.2" x14ac:dyDescent="0.25">
      <c r="A30855"/>
    </row>
    <row r="30856" spans="1:1" ht="13.2" x14ac:dyDescent="0.25">
      <c r="A30856"/>
    </row>
    <row r="30857" spans="1:1" ht="13.2" x14ac:dyDescent="0.25">
      <c r="A30857"/>
    </row>
    <row r="30858" spans="1:1" ht="13.2" x14ac:dyDescent="0.25">
      <c r="A30858"/>
    </row>
    <row r="30859" spans="1:1" ht="13.2" x14ac:dyDescent="0.25">
      <c r="A30859"/>
    </row>
    <row r="30860" spans="1:1" ht="13.2" x14ac:dyDescent="0.25">
      <c r="A30860"/>
    </row>
    <row r="30861" spans="1:1" ht="13.2" x14ac:dyDescent="0.25">
      <c r="A30861"/>
    </row>
    <row r="30862" spans="1:1" ht="13.2" x14ac:dyDescent="0.25">
      <c r="A30862"/>
    </row>
    <row r="30863" spans="1:1" ht="13.2" x14ac:dyDescent="0.25">
      <c r="A30863"/>
    </row>
    <row r="30864" spans="1:1" ht="13.2" x14ac:dyDescent="0.25">
      <c r="A30864"/>
    </row>
    <row r="30865" spans="1:1" ht="13.2" x14ac:dyDescent="0.25">
      <c r="A30865"/>
    </row>
    <row r="30866" spans="1:1" ht="13.2" x14ac:dyDescent="0.25">
      <c r="A30866"/>
    </row>
    <row r="30867" spans="1:1" ht="13.2" x14ac:dyDescent="0.25">
      <c r="A30867"/>
    </row>
    <row r="30868" spans="1:1" ht="13.2" x14ac:dyDescent="0.25">
      <c r="A30868"/>
    </row>
    <row r="30869" spans="1:1" ht="13.2" x14ac:dyDescent="0.25">
      <c r="A30869"/>
    </row>
    <row r="30870" spans="1:1" ht="13.2" x14ac:dyDescent="0.25">
      <c r="A30870"/>
    </row>
    <row r="30871" spans="1:1" ht="13.2" x14ac:dyDescent="0.25">
      <c r="A30871"/>
    </row>
    <row r="30872" spans="1:1" ht="13.2" x14ac:dyDescent="0.25">
      <c r="A30872"/>
    </row>
    <row r="30873" spans="1:1" ht="13.2" x14ac:dyDescent="0.25">
      <c r="A30873"/>
    </row>
    <row r="30874" spans="1:1" ht="13.2" x14ac:dyDescent="0.25">
      <c r="A30874"/>
    </row>
    <row r="30875" spans="1:1" ht="13.2" x14ac:dyDescent="0.25">
      <c r="A30875"/>
    </row>
    <row r="30876" spans="1:1" ht="13.2" x14ac:dyDescent="0.25">
      <c r="A30876"/>
    </row>
    <row r="30877" spans="1:1" ht="13.2" x14ac:dyDescent="0.25">
      <c r="A30877"/>
    </row>
    <row r="30878" spans="1:1" ht="13.2" x14ac:dyDescent="0.25">
      <c r="A30878"/>
    </row>
    <row r="30879" spans="1:1" ht="13.2" x14ac:dyDescent="0.25">
      <c r="A30879"/>
    </row>
    <row r="30880" spans="1:1" ht="13.2" x14ac:dyDescent="0.25">
      <c r="A30880"/>
    </row>
    <row r="30881" spans="1:1" ht="13.2" x14ac:dyDescent="0.25">
      <c r="A30881"/>
    </row>
    <row r="30882" spans="1:1" ht="13.2" x14ac:dyDescent="0.25">
      <c r="A30882"/>
    </row>
    <row r="30883" spans="1:1" ht="13.2" x14ac:dyDescent="0.25">
      <c r="A30883"/>
    </row>
    <row r="30884" spans="1:1" ht="13.2" x14ac:dyDescent="0.25">
      <c r="A30884"/>
    </row>
    <row r="30885" spans="1:1" ht="13.2" x14ac:dyDescent="0.25">
      <c r="A30885"/>
    </row>
    <row r="30886" spans="1:1" ht="13.2" x14ac:dyDescent="0.25">
      <c r="A30886"/>
    </row>
    <row r="30887" spans="1:1" ht="13.2" x14ac:dyDescent="0.25">
      <c r="A30887"/>
    </row>
    <row r="30888" spans="1:1" ht="13.2" x14ac:dyDescent="0.25">
      <c r="A30888"/>
    </row>
    <row r="30889" spans="1:1" ht="13.2" x14ac:dyDescent="0.25">
      <c r="A30889"/>
    </row>
    <row r="30890" spans="1:1" ht="13.2" x14ac:dyDescent="0.25">
      <c r="A30890"/>
    </row>
    <row r="30891" spans="1:1" ht="13.2" x14ac:dyDescent="0.25">
      <c r="A30891"/>
    </row>
    <row r="30892" spans="1:1" ht="13.2" x14ac:dyDescent="0.25">
      <c r="A30892"/>
    </row>
    <row r="30893" spans="1:1" ht="13.2" x14ac:dyDescent="0.25">
      <c r="A30893"/>
    </row>
    <row r="30894" spans="1:1" ht="13.2" x14ac:dyDescent="0.25">
      <c r="A30894"/>
    </row>
    <row r="30895" spans="1:1" ht="13.2" x14ac:dyDescent="0.25">
      <c r="A30895"/>
    </row>
    <row r="30896" spans="1:1" ht="13.2" x14ac:dyDescent="0.25">
      <c r="A30896"/>
    </row>
    <row r="30897" spans="1:1" ht="13.2" x14ac:dyDescent="0.25">
      <c r="A30897"/>
    </row>
    <row r="30898" spans="1:1" ht="13.2" x14ac:dyDescent="0.25">
      <c r="A30898"/>
    </row>
    <row r="30899" spans="1:1" ht="13.2" x14ac:dyDescent="0.25">
      <c r="A30899"/>
    </row>
    <row r="30900" spans="1:1" ht="13.2" x14ac:dyDescent="0.25">
      <c r="A30900"/>
    </row>
    <row r="30901" spans="1:1" ht="13.2" x14ac:dyDescent="0.25">
      <c r="A30901"/>
    </row>
    <row r="30902" spans="1:1" ht="13.2" x14ac:dyDescent="0.25">
      <c r="A30902"/>
    </row>
    <row r="30903" spans="1:1" ht="13.2" x14ac:dyDescent="0.25">
      <c r="A30903"/>
    </row>
    <row r="30904" spans="1:1" ht="13.2" x14ac:dyDescent="0.25">
      <c r="A30904"/>
    </row>
    <row r="30905" spans="1:1" ht="13.2" x14ac:dyDescent="0.25">
      <c r="A30905"/>
    </row>
    <row r="30906" spans="1:1" ht="13.2" x14ac:dyDescent="0.25">
      <c r="A30906"/>
    </row>
    <row r="30907" spans="1:1" ht="13.2" x14ac:dyDescent="0.25">
      <c r="A30907"/>
    </row>
    <row r="30908" spans="1:1" ht="13.2" x14ac:dyDescent="0.25">
      <c r="A30908"/>
    </row>
    <row r="30909" spans="1:1" ht="13.2" x14ac:dyDescent="0.25">
      <c r="A30909"/>
    </row>
    <row r="30910" spans="1:1" ht="13.2" x14ac:dyDescent="0.25">
      <c r="A30910"/>
    </row>
    <row r="30911" spans="1:1" ht="13.2" x14ac:dyDescent="0.25">
      <c r="A30911"/>
    </row>
    <row r="30912" spans="1:1" ht="13.2" x14ac:dyDescent="0.25">
      <c r="A30912"/>
    </row>
    <row r="30913" spans="1:1" ht="13.2" x14ac:dyDescent="0.25">
      <c r="A30913"/>
    </row>
    <row r="30914" spans="1:1" ht="13.2" x14ac:dyDescent="0.25">
      <c r="A30914"/>
    </row>
    <row r="30915" spans="1:1" ht="13.2" x14ac:dyDescent="0.25">
      <c r="A30915"/>
    </row>
    <row r="30916" spans="1:1" ht="13.2" x14ac:dyDescent="0.25">
      <c r="A30916"/>
    </row>
    <row r="30917" spans="1:1" ht="13.2" x14ac:dyDescent="0.25">
      <c r="A30917"/>
    </row>
    <row r="30918" spans="1:1" ht="13.2" x14ac:dyDescent="0.25">
      <c r="A30918"/>
    </row>
    <row r="30919" spans="1:1" ht="13.2" x14ac:dyDescent="0.25">
      <c r="A30919"/>
    </row>
    <row r="30920" spans="1:1" ht="13.2" x14ac:dyDescent="0.25">
      <c r="A30920"/>
    </row>
    <row r="30921" spans="1:1" ht="13.2" x14ac:dyDescent="0.25">
      <c r="A30921"/>
    </row>
    <row r="30922" spans="1:1" ht="13.2" x14ac:dyDescent="0.25">
      <c r="A30922"/>
    </row>
    <row r="30923" spans="1:1" ht="13.2" x14ac:dyDescent="0.25">
      <c r="A30923"/>
    </row>
    <row r="30924" spans="1:1" ht="13.2" x14ac:dyDescent="0.25">
      <c r="A30924"/>
    </row>
    <row r="30925" spans="1:1" ht="13.2" x14ac:dyDescent="0.25">
      <c r="A30925"/>
    </row>
    <row r="30926" spans="1:1" ht="13.2" x14ac:dyDescent="0.25">
      <c r="A30926"/>
    </row>
    <row r="30927" spans="1:1" ht="13.2" x14ac:dyDescent="0.25">
      <c r="A30927"/>
    </row>
    <row r="30928" spans="1:1" ht="13.2" x14ac:dyDescent="0.25">
      <c r="A30928"/>
    </row>
    <row r="30929" spans="1:1" ht="13.2" x14ac:dyDescent="0.25">
      <c r="A30929"/>
    </row>
    <row r="30930" spans="1:1" ht="13.2" x14ac:dyDescent="0.25">
      <c r="A30930"/>
    </row>
    <row r="30931" spans="1:1" ht="13.2" x14ac:dyDescent="0.25">
      <c r="A30931"/>
    </row>
    <row r="30932" spans="1:1" ht="13.2" x14ac:dyDescent="0.25">
      <c r="A30932"/>
    </row>
    <row r="30933" spans="1:1" ht="13.2" x14ac:dyDescent="0.25">
      <c r="A30933"/>
    </row>
    <row r="30934" spans="1:1" ht="13.2" x14ac:dyDescent="0.25">
      <c r="A30934"/>
    </row>
    <row r="30935" spans="1:1" ht="13.2" x14ac:dyDescent="0.25">
      <c r="A30935"/>
    </row>
    <row r="30936" spans="1:1" ht="13.2" x14ac:dyDescent="0.25">
      <c r="A30936"/>
    </row>
    <row r="30937" spans="1:1" ht="13.2" x14ac:dyDescent="0.25">
      <c r="A30937"/>
    </row>
    <row r="30938" spans="1:1" ht="13.2" x14ac:dyDescent="0.25">
      <c r="A30938"/>
    </row>
    <row r="30939" spans="1:1" ht="13.2" x14ac:dyDescent="0.25">
      <c r="A30939"/>
    </row>
    <row r="30940" spans="1:1" ht="13.2" x14ac:dyDescent="0.25">
      <c r="A30940"/>
    </row>
    <row r="30941" spans="1:1" ht="13.2" x14ac:dyDescent="0.25">
      <c r="A30941"/>
    </row>
    <row r="30942" spans="1:1" ht="13.2" x14ac:dyDescent="0.25">
      <c r="A30942"/>
    </row>
    <row r="30943" spans="1:1" ht="13.2" x14ac:dyDescent="0.25">
      <c r="A30943"/>
    </row>
    <row r="30944" spans="1:1" ht="13.2" x14ac:dyDescent="0.25">
      <c r="A30944"/>
    </row>
    <row r="30945" spans="1:1" ht="13.2" x14ac:dyDescent="0.25">
      <c r="A30945"/>
    </row>
    <row r="30946" spans="1:1" ht="13.2" x14ac:dyDescent="0.25">
      <c r="A30946"/>
    </row>
    <row r="30947" spans="1:1" ht="13.2" x14ac:dyDescent="0.25">
      <c r="A30947"/>
    </row>
    <row r="30948" spans="1:1" ht="13.2" x14ac:dyDescent="0.25">
      <c r="A30948"/>
    </row>
    <row r="30949" spans="1:1" ht="13.2" x14ac:dyDescent="0.25">
      <c r="A30949"/>
    </row>
    <row r="30950" spans="1:1" ht="13.2" x14ac:dyDescent="0.25">
      <c r="A30950"/>
    </row>
    <row r="30951" spans="1:1" ht="13.2" x14ac:dyDescent="0.25">
      <c r="A30951"/>
    </row>
    <row r="30952" spans="1:1" ht="13.2" x14ac:dyDescent="0.25">
      <c r="A30952"/>
    </row>
    <row r="30953" spans="1:1" ht="13.2" x14ac:dyDescent="0.25">
      <c r="A30953"/>
    </row>
    <row r="30954" spans="1:1" ht="13.2" x14ac:dyDescent="0.25">
      <c r="A30954"/>
    </row>
    <row r="30955" spans="1:1" ht="13.2" x14ac:dyDescent="0.25">
      <c r="A30955"/>
    </row>
    <row r="30956" spans="1:1" ht="13.2" x14ac:dyDescent="0.25">
      <c r="A30956"/>
    </row>
    <row r="30957" spans="1:1" ht="13.2" x14ac:dyDescent="0.25">
      <c r="A30957"/>
    </row>
    <row r="30958" spans="1:1" ht="13.2" x14ac:dyDescent="0.25">
      <c r="A30958"/>
    </row>
    <row r="30959" spans="1:1" ht="13.2" x14ac:dyDescent="0.25">
      <c r="A30959"/>
    </row>
    <row r="30960" spans="1:1" ht="13.2" x14ac:dyDescent="0.25">
      <c r="A30960"/>
    </row>
    <row r="30961" spans="1:1" ht="13.2" x14ac:dyDescent="0.25">
      <c r="A30961"/>
    </row>
    <row r="30962" spans="1:1" ht="13.2" x14ac:dyDescent="0.25">
      <c r="A30962"/>
    </row>
    <row r="30963" spans="1:1" ht="13.2" x14ac:dyDescent="0.25">
      <c r="A30963"/>
    </row>
    <row r="30964" spans="1:1" ht="13.2" x14ac:dyDescent="0.25">
      <c r="A30964"/>
    </row>
    <row r="30965" spans="1:1" ht="13.2" x14ac:dyDescent="0.25">
      <c r="A30965"/>
    </row>
    <row r="30966" spans="1:1" ht="13.2" x14ac:dyDescent="0.25">
      <c r="A30966"/>
    </row>
    <row r="30967" spans="1:1" ht="13.2" x14ac:dyDescent="0.25">
      <c r="A30967"/>
    </row>
    <row r="30968" spans="1:1" ht="13.2" x14ac:dyDescent="0.25">
      <c r="A30968"/>
    </row>
    <row r="30969" spans="1:1" ht="13.2" x14ac:dyDescent="0.25">
      <c r="A30969"/>
    </row>
    <row r="30970" spans="1:1" ht="13.2" x14ac:dyDescent="0.25">
      <c r="A30970"/>
    </row>
    <row r="30971" spans="1:1" ht="13.2" x14ac:dyDescent="0.25">
      <c r="A30971"/>
    </row>
    <row r="30972" spans="1:1" ht="13.2" x14ac:dyDescent="0.25">
      <c r="A30972"/>
    </row>
    <row r="30973" spans="1:1" ht="13.2" x14ac:dyDescent="0.25">
      <c r="A30973"/>
    </row>
    <row r="30974" spans="1:1" ht="13.2" x14ac:dyDescent="0.25">
      <c r="A30974"/>
    </row>
    <row r="30975" spans="1:1" ht="13.2" x14ac:dyDescent="0.25">
      <c r="A30975"/>
    </row>
    <row r="30976" spans="1:1" ht="13.2" x14ac:dyDescent="0.25">
      <c r="A30976"/>
    </row>
    <row r="30977" spans="1:1" ht="13.2" x14ac:dyDescent="0.25">
      <c r="A30977"/>
    </row>
    <row r="30978" spans="1:1" ht="13.2" x14ac:dyDescent="0.25">
      <c r="A30978"/>
    </row>
    <row r="30979" spans="1:1" ht="13.2" x14ac:dyDescent="0.25">
      <c r="A30979"/>
    </row>
    <row r="30980" spans="1:1" ht="13.2" x14ac:dyDescent="0.25">
      <c r="A30980"/>
    </row>
    <row r="30981" spans="1:1" ht="13.2" x14ac:dyDescent="0.25">
      <c r="A30981"/>
    </row>
    <row r="30982" spans="1:1" ht="13.2" x14ac:dyDescent="0.25">
      <c r="A30982"/>
    </row>
    <row r="30983" spans="1:1" ht="13.2" x14ac:dyDescent="0.25">
      <c r="A30983"/>
    </row>
    <row r="30984" spans="1:1" ht="13.2" x14ac:dyDescent="0.25">
      <c r="A30984"/>
    </row>
    <row r="30985" spans="1:1" ht="13.2" x14ac:dyDescent="0.25">
      <c r="A30985"/>
    </row>
    <row r="30986" spans="1:1" ht="13.2" x14ac:dyDescent="0.25">
      <c r="A30986"/>
    </row>
    <row r="30987" spans="1:1" ht="13.2" x14ac:dyDescent="0.25">
      <c r="A30987"/>
    </row>
    <row r="30988" spans="1:1" ht="13.2" x14ac:dyDescent="0.25">
      <c r="A30988"/>
    </row>
    <row r="30989" spans="1:1" ht="13.2" x14ac:dyDescent="0.25">
      <c r="A30989"/>
    </row>
    <row r="30990" spans="1:1" ht="13.2" x14ac:dyDescent="0.25">
      <c r="A30990"/>
    </row>
    <row r="30991" spans="1:1" ht="13.2" x14ac:dyDescent="0.25">
      <c r="A30991"/>
    </row>
    <row r="30992" spans="1:1" ht="13.2" x14ac:dyDescent="0.25">
      <c r="A30992"/>
    </row>
    <row r="30993" spans="1:1" ht="13.2" x14ac:dyDescent="0.25">
      <c r="A30993"/>
    </row>
    <row r="30994" spans="1:1" ht="13.2" x14ac:dyDescent="0.25">
      <c r="A30994"/>
    </row>
    <row r="30995" spans="1:1" ht="13.2" x14ac:dyDescent="0.25">
      <c r="A30995"/>
    </row>
    <row r="30996" spans="1:1" ht="13.2" x14ac:dyDescent="0.25">
      <c r="A30996"/>
    </row>
    <row r="30997" spans="1:1" ht="13.2" x14ac:dyDescent="0.25">
      <c r="A30997"/>
    </row>
    <row r="30998" spans="1:1" ht="13.2" x14ac:dyDescent="0.25">
      <c r="A30998"/>
    </row>
    <row r="30999" spans="1:1" ht="13.2" x14ac:dyDescent="0.25">
      <c r="A30999"/>
    </row>
    <row r="31000" spans="1:1" ht="13.2" x14ac:dyDescent="0.25">
      <c r="A31000"/>
    </row>
    <row r="31001" spans="1:1" ht="13.2" x14ac:dyDescent="0.25">
      <c r="A31001"/>
    </row>
    <row r="31002" spans="1:1" ht="13.2" x14ac:dyDescent="0.25">
      <c r="A31002"/>
    </row>
    <row r="31003" spans="1:1" ht="13.2" x14ac:dyDescent="0.25">
      <c r="A31003"/>
    </row>
    <row r="31004" spans="1:1" ht="13.2" x14ac:dyDescent="0.25">
      <c r="A31004"/>
    </row>
    <row r="31005" spans="1:1" ht="13.2" x14ac:dyDescent="0.25">
      <c r="A31005"/>
    </row>
    <row r="31006" spans="1:1" ht="13.2" x14ac:dyDescent="0.25">
      <c r="A31006"/>
    </row>
    <row r="31007" spans="1:1" ht="13.2" x14ac:dyDescent="0.25">
      <c r="A31007"/>
    </row>
    <row r="31008" spans="1:1" ht="13.2" x14ac:dyDescent="0.25">
      <c r="A31008"/>
    </row>
    <row r="31009" spans="1:1" ht="13.2" x14ac:dyDescent="0.25">
      <c r="A31009"/>
    </row>
    <row r="31010" spans="1:1" ht="13.2" x14ac:dyDescent="0.25">
      <c r="A31010"/>
    </row>
    <row r="31011" spans="1:1" ht="13.2" x14ac:dyDescent="0.25">
      <c r="A31011"/>
    </row>
    <row r="31012" spans="1:1" ht="13.2" x14ac:dyDescent="0.25">
      <c r="A31012"/>
    </row>
    <row r="31013" spans="1:1" ht="13.2" x14ac:dyDescent="0.25">
      <c r="A31013"/>
    </row>
    <row r="31014" spans="1:1" ht="13.2" x14ac:dyDescent="0.25">
      <c r="A31014"/>
    </row>
    <row r="31015" spans="1:1" ht="13.2" x14ac:dyDescent="0.25">
      <c r="A31015"/>
    </row>
    <row r="31016" spans="1:1" ht="13.2" x14ac:dyDescent="0.25">
      <c r="A31016"/>
    </row>
    <row r="31017" spans="1:1" ht="13.2" x14ac:dyDescent="0.25">
      <c r="A31017"/>
    </row>
    <row r="31018" spans="1:1" ht="13.2" x14ac:dyDescent="0.25">
      <c r="A31018"/>
    </row>
    <row r="31019" spans="1:1" ht="13.2" x14ac:dyDescent="0.25">
      <c r="A31019"/>
    </row>
    <row r="31020" spans="1:1" ht="13.2" x14ac:dyDescent="0.25">
      <c r="A31020"/>
    </row>
    <row r="31021" spans="1:1" ht="13.2" x14ac:dyDescent="0.25">
      <c r="A31021"/>
    </row>
    <row r="31022" spans="1:1" ht="13.2" x14ac:dyDescent="0.25">
      <c r="A31022"/>
    </row>
    <row r="31023" spans="1:1" ht="13.2" x14ac:dyDescent="0.25">
      <c r="A31023"/>
    </row>
    <row r="31024" spans="1:1" ht="13.2" x14ac:dyDescent="0.25">
      <c r="A31024"/>
    </row>
    <row r="31025" spans="1:1" ht="13.2" x14ac:dyDescent="0.25">
      <c r="A31025"/>
    </row>
    <row r="31026" spans="1:1" ht="13.2" x14ac:dyDescent="0.25">
      <c r="A31026"/>
    </row>
    <row r="31027" spans="1:1" ht="13.2" x14ac:dyDescent="0.25">
      <c r="A31027"/>
    </row>
    <row r="31028" spans="1:1" ht="13.2" x14ac:dyDescent="0.25">
      <c r="A31028"/>
    </row>
    <row r="31029" spans="1:1" ht="13.2" x14ac:dyDescent="0.25">
      <c r="A31029"/>
    </row>
    <row r="31030" spans="1:1" ht="13.2" x14ac:dyDescent="0.25">
      <c r="A31030"/>
    </row>
    <row r="31031" spans="1:1" ht="13.2" x14ac:dyDescent="0.25">
      <c r="A31031"/>
    </row>
    <row r="31032" spans="1:1" ht="13.2" x14ac:dyDescent="0.25">
      <c r="A31032"/>
    </row>
    <row r="31033" spans="1:1" ht="13.2" x14ac:dyDescent="0.25">
      <c r="A31033"/>
    </row>
    <row r="31034" spans="1:1" ht="13.2" x14ac:dyDescent="0.25">
      <c r="A31034"/>
    </row>
    <row r="31035" spans="1:1" ht="13.2" x14ac:dyDescent="0.25">
      <c r="A31035"/>
    </row>
    <row r="31036" spans="1:1" ht="13.2" x14ac:dyDescent="0.25">
      <c r="A31036"/>
    </row>
    <row r="31037" spans="1:1" ht="13.2" x14ac:dyDescent="0.25">
      <c r="A31037"/>
    </row>
    <row r="31038" spans="1:1" ht="13.2" x14ac:dyDescent="0.25">
      <c r="A31038"/>
    </row>
    <row r="31039" spans="1:1" ht="13.2" x14ac:dyDescent="0.25">
      <c r="A31039"/>
    </row>
    <row r="31040" spans="1:1" ht="13.2" x14ac:dyDescent="0.25">
      <c r="A31040"/>
    </row>
    <row r="31041" spans="1:1" ht="13.2" x14ac:dyDescent="0.25">
      <c r="A31041"/>
    </row>
    <row r="31042" spans="1:1" ht="13.2" x14ac:dyDescent="0.25">
      <c r="A31042"/>
    </row>
    <row r="31043" spans="1:1" ht="13.2" x14ac:dyDescent="0.25">
      <c r="A31043"/>
    </row>
    <row r="31044" spans="1:1" ht="13.2" x14ac:dyDescent="0.25">
      <c r="A31044"/>
    </row>
    <row r="31045" spans="1:1" ht="13.2" x14ac:dyDescent="0.25">
      <c r="A31045"/>
    </row>
    <row r="31046" spans="1:1" ht="13.2" x14ac:dyDescent="0.25">
      <c r="A31046"/>
    </row>
    <row r="31047" spans="1:1" ht="13.2" x14ac:dyDescent="0.25">
      <c r="A31047"/>
    </row>
    <row r="31048" spans="1:1" ht="13.2" x14ac:dyDescent="0.25">
      <c r="A31048"/>
    </row>
    <row r="31049" spans="1:1" ht="13.2" x14ac:dyDescent="0.25">
      <c r="A31049"/>
    </row>
    <row r="31050" spans="1:1" ht="13.2" x14ac:dyDescent="0.25">
      <c r="A31050"/>
    </row>
    <row r="31051" spans="1:1" ht="13.2" x14ac:dyDescent="0.25">
      <c r="A31051"/>
    </row>
    <row r="31052" spans="1:1" ht="13.2" x14ac:dyDescent="0.25">
      <c r="A31052"/>
    </row>
    <row r="31053" spans="1:1" ht="13.2" x14ac:dyDescent="0.25">
      <c r="A31053"/>
    </row>
    <row r="31054" spans="1:1" ht="13.2" x14ac:dyDescent="0.25">
      <c r="A31054"/>
    </row>
    <row r="31055" spans="1:1" ht="13.2" x14ac:dyDescent="0.25">
      <c r="A31055"/>
    </row>
    <row r="31056" spans="1:1" ht="13.2" x14ac:dyDescent="0.25">
      <c r="A31056"/>
    </row>
    <row r="31057" spans="1:1" ht="13.2" x14ac:dyDescent="0.25">
      <c r="A31057"/>
    </row>
    <row r="31058" spans="1:1" ht="13.2" x14ac:dyDescent="0.25">
      <c r="A31058"/>
    </row>
    <row r="31059" spans="1:1" ht="13.2" x14ac:dyDescent="0.25">
      <c r="A31059"/>
    </row>
    <row r="31060" spans="1:1" ht="13.2" x14ac:dyDescent="0.25">
      <c r="A31060"/>
    </row>
    <row r="31061" spans="1:1" ht="13.2" x14ac:dyDescent="0.25">
      <c r="A31061"/>
    </row>
    <row r="31062" spans="1:1" ht="13.2" x14ac:dyDescent="0.25">
      <c r="A31062"/>
    </row>
    <row r="31063" spans="1:1" ht="13.2" x14ac:dyDescent="0.25">
      <c r="A31063"/>
    </row>
    <row r="31064" spans="1:1" ht="13.2" x14ac:dyDescent="0.25">
      <c r="A31064"/>
    </row>
    <row r="31065" spans="1:1" ht="13.2" x14ac:dyDescent="0.25">
      <c r="A31065"/>
    </row>
    <row r="31066" spans="1:1" ht="13.2" x14ac:dyDescent="0.25">
      <c r="A31066"/>
    </row>
    <row r="31067" spans="1:1" ht="13.2" x14ac:dyDescent="0.25">
      <c r="A31067"/>
    </row>
    <row r="31068" spans="1:1" ht="13.2" x14ac:dyDescent="0.25">
      <c r="A31068"/>
    </row>
    <row r="31069" spans="1:1" ht="13.2" x14ac:dyDescent="0.25">
      <c r="A31069"/>
    </row>
    <row r="31070" spans="1:1" ht="13.2" x14ac:dyDescent="0.25">
      <c r="A31070"/>
    </row>
    <row r="31071" spans="1:1" ht="13.2" x14ac:dyDescent="0.25">
      <c r="A31071"/>
    </row>
    <row r="31072" spans="1:1" ht="13.2" x14ac:dyDescent="0.25">
      <c r="A31072"/>
    </row>
    <row r="31073" spans="1:1" ht="13.2" x14ac:dyDescent="0.25">
      <c r="A31073"/>
    </row>
    <row r="31074" spans="1:1" ht="13.2" x14ac:dyDescent="0.25">
      <c r="A31074"/>
    </row>
    <row r="31075" spans="1:1" ht="13.2" x14ac:dyDescent="0.25">
      <c r="A31075"/>
    </row>
    <row r="31076" spans="1:1" ht="13.2" x14ac:dyDescent="0.25">
      <c r="A31076"/>
    </row>
    <row r="31077" spans="1:1" ht="13.2" x14ac:dyDescent="0.25">
      <c r="A31077"/>
    </row>
    <row r="31078" spans="1:1" ht="13.2" x14ac:dyDescent="0.25">
      <c r="A31078"/>
    </row>
    <row r="31079" spans="1:1" ht="13.2" x14ac:dyDescent="0.25">
      <c r="A31079"/>
    </row>
    <row r="31080" spans="1:1" ht="13.2" x14ac:dyDescent="0.25">
      <c r="A31080"/>
    </row>
    <row r="31081" spans="1:1" ht="13.2" x14ac:dyDescent="0.25">
      <c r="A31081"/>
    </row>
    <row r="31082" spans="1:1" ht="13.2" x14ac:dyDescent="0.25">
      <c r="A31082"/>
    </row>
    <row r="31083" spans="1:1" ht="13.2" x14ac:dyDescent="0.25">
      <c r="A31083"/>
    </row>
    <row r="31084" spans="1:1" ht="13.2" x14ac:dyDescent="0.25">
      <c r="A31084"/>
    </row>
    <row r="31085" spans="1:1" ht="13.2" x14ac:dyDescent="0.25">
      <c r="A31085"/>
    </row>
    <row r="31086" spans="1:1" ht="13.2" x14ac:dyDescent="0.25">
      <c r="A31086"/>
    </row>
    <row r="31087" spans="1:1" ht="13.2" x14ac:dyDescent="0.25">
      <c r="A31087"/>
    </row>
    <row r="31088" spans="1:1" ht="13.2" x14ac:dyDescent="0.25">
      <c r="A31088"/>
    </row>
    <row r="31089" spans="1:1" ht="13.2" x14ac:dyDescent="0.25">
      <c r="A31089"/>
    </row>
    <row r="31090" spans="1:1" ht="13.2" x14ac:dyDescent="0.25">
      <c r="A31090"/>
    </row>
    <row r="31091" spans="1:1" ht="13.2" x14ac:dyDescent="0.25">
      <c r="A31091"/>
    </row>
    <row r="31092" spans="1:1" ht="13.2" x14ac:dyDescent="0.25">
      <c r="A31092"/>
    </row>
    <row r="31093" spans="1:1" ht="13.2" x14ac:dyDescent="0.25">
      <c r="A31093"/>
    </row>
    <row r="31094" spans="1:1" ht="13.2" x14ac:dyDescent="0.25">
      <c r="A31094"/>
    </row>
    <row r="31095" spans="1:1" ht="13.2" x14ac:dyDescent="0.25">
      <c r="A31095"/>
    </row>
    <row r="31096" spans="1:1" ht="13.2" x14ac:dyDescent="0.25">
      <c r="A31096"/>
    </row>
    <row r="31097" spans="1:1" ht="13.2" x14ac:dyDescent="0.25">
      <c r="A31097"/>
    </row>
    <row r="31098" spans="1:1" ht="13.2" x14ac:dyDescent="0.25">
      <c r="A31098"/>
    </row>
    <row r="31099" spans="1:1" ht="13.2" x14ac:dyDescent="0.25">
      <c r="A31099"/>
    </row>
    <row r="31100" spans="1:1" ht="13.2" x14ac:dyDescent="0.25">
      <c r="A31100"/>
    </row>
    <row r="31101" spans="1:1" ht="13.2" x14ac:dyDescent="0.25">
      <c r="A31101"/>
    </row>
    <row r="31102" spans="1:1" ht="13.2" x14ac:dyDescent="0.25">
      <c r="A31102"/>
    </row>
    <row r="31103" spans="1:1" ht="13.2" x14ac:dyDescent="0.25">
      <c r="A31103"/>
    </row>
    <row r="31104" spans="1:1" ht="13.2" x14ac:dyDescent="0.25">
      <c r="A31104"/>
    </row>
    <row r="31105" spans="1:1" ht="13.2" x14ac:dyDescent="0.25">
      <c r="A31105"/>
    </row>
    <row r="31106" spans="1:1" ht="13.2" x14ac:dyDescent="0.25">
      <c r="A31106"/>
    </row>
    <row r="31107" spans="1:1" ht="13.2" x14ac:dyDescent="0.25">
      <c r="A31107"/>
    </row>
    <row r="31108" spans="1:1" ht="13.2" x14ac:dyDescent="0.25">
      <c r="A31108"/>
    </row>
    <row r="31109" spans="1:1" ht="13.2" x14ac:dyDescent="0.25">
      <c r="A31109"/>
    </row>
    <row r="31110" spans="1:1" ht="13.2" x14ac:dyDescent="0.25">
      <c r="A31110"/>
    </row>
    <row r="31111" spans="1:1" ht="13.2" x14ac:dyDescent="0.25">
      <c r="A31111"/>
    </row>
    <row r="31112" spans="1:1" ht="13.2" x14ac:dyDescent="0.25">
      <c r="A31112"/>
    </row>
    <row r="31113" spans="1:1" ht="13.2" x14ac:dyDescent="0.25">
      <c r="A31113"/>
    </row>
    <row r="31114" spans="1:1" ht="13.2" x14ac:dyDescent="0.25">
      <c r="A31114"/>
    </row>
    <row r="31115" spans="1:1" ht="13.2" x14ac:dyDescent="0.25">
      <c r="A31115"/>
    </row>
    <row r="31116" spans="1:1" ht="13.2" x14ac:dyDescent="0.25">
      <c r="A31116"/>
    </row>
    <row r="31117" spans="1:1" ht="13.2" x14ac:dyDescent="0.25">
      <c r="A31117"/>
    </row>
    <row r="31118" spans="1:1" ht="13.2" x14ac:dyDescent="0.25">
      <c r="A31118"/>
    </row>
    <row r="31119" spans="1:1" ht="13.2" x14ac:dyDescent="0.25">
      <c r="A31119"/>
    </row>
    <row r="31120" spans="1:1" ht="13.2" x14ac:dyDescent="0.25">
      <c r="A31120"/>
    </row>
    <row r="31121" spans="1:1" ht="13.2" x14ac:dyDescent="0.25">
      <c r="A31121"/>
    </row>
    <row r="31122" spans="1:1" ht="13.2" x14ac:dyDescent="0.25">
      <c r="A31122"/>
    </row>
    <row r="31123" spans="1:1" ht="13.2" x14ac:dyDescent="0.25">
      <c r="A31123"/>
    </row>
    <row r="31124" spans="1:1" ht="13.2" x14ac:dyDescent="0.25">
      <c r="A31124"/>
    </row>
    <row r="31125" spans="1:1" ht="13.2" x14ac:dyDescent="0.25">
      <c r="A31125"/>
    </row>
    <row r="31126" spans="1:1" ht="13.2" x14ac:dyDescent="0.25">
      <c r="A31126"/>
    </row>
    <row r="31127" spans="1:1" ht="13.2" x14ac:dyDescent="0.25">
      <c r="A31127"/>
    </row>
    <row r="31128" spans="1:1" ht="13.2" x14ac:dyDescent="0.25">
      <c r="A31128"/>
    </row>
    <row r="31129" spans="1:1" ht="13.2" x14ac:dyDescent="0.25">
      <c r="A31129"/>
    </row>
    <row r="31130" spans="1:1" ht="13.2" x14ac:dyDescent="0.25">
      <c r="A31130"/>
    </row>
    <row r="31131" spans="1:1" ht="13.2" x14ac:dyDescent="0.25">
      <c r="A31131"/>
    </row>
    <row r="31132" spans="1:1" ht="13.2" x14ac:dyDescent="0.25">
      <c r="A31132"/>
    </row>
    <row r="31133" spans="1:1" ht="13.2" x14ac:dyDescent="0.25">
      <c r="A31133"/>
    </row>
    <row r="31134" spans="1:1" ht="13.2" x14ac:dyDescent="0.25">
      <c r="A31134"/>
    </row>
    <row r="31135" spans="1:1" ht="13.2" x14ac:dyDescent="0.25">
      <c r="A31135"/>
    </row>
    <row r="31136" spans="1:1" ht="13.2" x14ac:dyDescent="0.25">
      <c r="A31136"/>
    </row>
    <row r="31137" spans="1:1" ht="13.2" x14ac:dyDescent="0.25">
      <c r="A31137"/>
    </row>
    <row r="31138" spans="1:1" ht="13.2" x14ac:dyDescent="0.25">
      <c r="A31138"/>
    </row>
    <row r="31139" spans="1:1" ht="13.2" x14ac:dyDescent="0.25">
      <c r="A31139"/>
    </row>
    <row r="31140" spans="1:1" ht="13.2" x14ac:dyDescent="0.25">
      <c r="A31140"/>
    </row>
    <row r="31141" spans="1:1" ht="13.2" x14ac:dyDescent="0.25">
      <c r="A31141"/>
    </row>
    <row r="31142" spans="1:1" ht="13.2" x14ac:dyDescent="0.25">
      <c r="A31142"/>
    </row>
    <row r="31143" spans="1:1" ht="13.2" x14ac:dyDescent="0.25">
      <c r="A31143"/>
    </row>
    <row r="31144" spans="1:1" ht="13.2" x14ac:dyDescent="0.25">
      <c r="A31144"/>
    </row>
    <row r="31145" spans="1:1" ht="13.2" x14ac:dyDescent="0.25">
      <c r="A31145"/>
    </row>
    <row r="31146" spans="1:1" ht="13.2" x14ac:dyDescent="0.25">
      <c r="A31146"/>
    </row>
    <row r="31147" spans="1:1" ht="13.2" x14ac:dyDescent="0.25">
      <c r="A31147"/>
    </row>
    <row r="31148" spans="1:1" ht="13.2" x14ac:dyDescent="0.25">
      <c r="A31148"/>
    </row>
    <row r="31149" spans="1:1" ht="13.2" x14ac:dyDescent="0.25">
      <c r="A31149"/>
    </row>
    <row r="31150" spans="1:1" ht="13.2" x14ac:dyDescent="0.25">
      <c r="A31150"/>
    </row>
    <row r="31151" spans="1:1" ht="13.2" x14ac:dyDescent="0.25">
      <c r="A31151"/>
    </row>
    <row r="31152" spans="1:1" ht="13.2" x14ac:dyDescent="0.25">
      <c r="A31152"/>
    </row>
    <row r="31153" spans="1:1" ht="13.2" x14ac:dyDescent="0.25">
      <c r="A31153"/>
    </row>
    <row r="31154" spans="1:1" ht="13.2" x14ac:dyDescent="0.25">
      <c r="A31154"/>
    </row>
    <row r="31155" spans="1:1" ht="13.2" x14ac:dyDescent="0.25">
      <c r="A31155"/>
    </row>
    <row r="31156" spans="1:1" ht="13.2" x14ac:dyDescent="0.25">
      <c r="A31156"/>
    </row>
    <row r="31157" spans="1:1" ht="13.2" x14ac:dyDescent="0.25">
      <c r="A31157"/>
    </row>
    <row r="31158" spans="1:1" ht="13.2" x14ac:dyDescent="0.25">
      <c r="A31158"/>
    </row>
    <row r="31159" spans="1:1" ht="13.2" x14ac:dyDescent="0.25">
      <c r="A31159"/>
    </row>
    <row r="31160" spans="1:1" ht="13.2" x14ac:dyDescent="0.25">
      <c r="A31160"/>
    </row>
    <row r="31161" spans="1:1" ht="13.2" x14ac:dyDescent="0.25">
      <c r="A31161"/>
    </row>
    <row r="31162" spans="1:1" ht="13.2" x14ac:dyDescent="0.25">
      <c r="A31162"/>
    </row>
    <row r="31163" spans="1:1" ht="13.2" x14ac:dyDescent="0.25">
      <c r="A31163"/>
    </row>
    <row r="31164" spans="1:1" ht="13.2" x14ac:dyDescent="0.25">
      <c r="A31164"/>
    </row>
    <row r="31165" spans="1:1" ht="13.2" x14ac:dyDescent="0.25">
      <c r="A31165"/>
    </row>
    <row r="31166" spans="1:1" ht="13.2" x14ac:dyDescent="0.25">
      <c r="A31166"/>
    </row>
    <row r="31167" spans="1:1" ht="13.2" x14ac:dyDescent="0.25">
      <c r="A31167"/>
    </row>
    <row r="31168" spans="1:1" ht="13.2" x14ac:dyDescent="0.25">
      <c r="A31168"/>
    </row>
    <row r="31169" spans="1:1" ht="13.2" x14ac:dyDescent="0.25">
      <c r="A31169"/>
    </row>
    <row r="31170" spans="1:1" ht="13.2" x14ac:dyDescent="0.25">
      <c r="A31170"/>
    </row>
    <row r="31171" spans="1:1" ht="13.2" x14ac:dyDescent="0.25">
      <c r="A31171"/>
    </row>
    <row r="31172" spans="1:1" ht="13.2" x14ac:dyDescent="0.25">
      <c r="A31172"/>
    </row>
    <row r="31173" spans="1:1" ht="13.2" x14ac:dyDescent="0.25">
      <c r="A31173"/>
    </row>
    <row r="31174" spans="1:1" ht="13.2" x14ac:dyDescent="0.25">
      <c r="A31174"/>
    </row>
    <row r="31175" spans="1:1" ht="13.2" x14ac:dyDescent="0.25">
      <c r="A31175"/>
    </row>
    <row r="31176" spans="1:1" ht="13.2" x14ac:dyDescent="0.25">
      <c r="A31176"/>
    </row>
    <row r="31177" spans="1:1" ht="13.2" x14ac:dyDescent="0.25">
      <c r="A31177"/>
    </row>
    <row r="31178" spans="1:1" ht="13.2" x14ac:dyDescent="0.25">
      <c r="A31178"/>
    </row>
    <row r="31179" spans="1:1" ht="13.2" x14ac:dyDescent="0.25">
      <c r="A31179"/>
    </row>
    <row r="31180" spans="1:1" ht="13.2" x14ac:dyDescent="0.25">
      <c r="A31180"/>
    </row>
    <row r="31181" spans="1:1" ht="13.2" x14ac:dyDescent="0.25">
      <c r="A31181"/>
    </row>
    <row r="31182" spans="1:1" ht="13.2" x14ac:dyDescent="0.25">
      <c r="A31182"/>
    </row>
    <row r="31183" spans="1:1" ht="13.2" x14ac:dyDescent="0.25">
      <c r="A31183"/>
    </row>
    <row r="31184" spans="1:1" ht="13.2" x14ac:dyDescent="0.25">
      <c r="A31184"/>
    </row>
    <row r="31185" spans="1:1" ht="13.2" x14ac:dyDescent="0.25">
      <c r="A31185"/>
    </row>
    <row r="31186" spans="1:1" ht="13.2" x14ac:dyDescent="0.25">
      <c r="A31186"/>
    </row>
    <row r="31187" spans="1:1" ht="13.2" x14ac:dyDescent="0.25">
      <c r="A31187"/>
    </row>
    <row r="31188" spans="1:1" ht="13.2" x14ac:dyDescent="0.25">
      <c r="A31188"/>
    </row>
    <row r="31189" spans="1:1" ht="13.2" x14ac:dyDescent="0.25">
      <c r="A31189"/>
    </row>
    <row r="31190" spans="1:1" ht="13.2" x14ac:dyDescent="0.25">
      <c r="A31190"/>
    </row>
    <row r="31191" spans="1:1" ht="13.2" x14ac:dyDescent="0.25">
      <c r="A31191"/>
    </row>
    <row r="31192" spans="1:1" ht="13.2" x14ac:dyDescent="0.25">
      <c r="A31192"/>
    </row>
    <row r="31193" spans="1:1" ht="13.2" x14ac:dyDescent="0.25">
      <c r="A31193"/>
    </row>
    <row r="31194" spans="1:1" ht="13.2" x14ac:dyDescent="0.25">
      <c r="A31194"/>
    </row>
    <row r="31195" spans="1:1" ht="13.2" x14ac:dyDescent="0.25">
      <c r="A31195"/>
    </row>
    <row r="31196" spans="1:1" ht="13.2" x14ac:dyDescent="0.25">
      <c r="A31196"/>
    </row>
    <row r="31197" spans="1:1" ht="13.2" x14ac:dyDescent="0.25">
      <c r="A31197"/>
    </row>
    <row r="31198" spans="1:1" ht="13.2" x14ac:dyDescent="0.25">
      <c r="A31198"/>
    </row>
    <row r="31199" spans="1:1" ht="13.2" x14ac:dyDescent="0.25">
      <c r="A31199"/>
    </row>
    <row r="31200" spans="1:1" ht="13.2" x14ac:dyDescent="0.25">
      <c r="A31200"/>
    </row>
    <row r="31201" spans="1:1" ht="13.2" x14ac:dyDescent="0.25">
      <c r="A31201"/>
    </row>
    <row r="31202" spans="1:1" ht="13.2" x14ac:dyDescent="0.25">
      <c r="A31202"/>
    </row>
    <row r="31203" spans="1:1" ht="13.2" x14ac:dyDescent="0.25">
      <c r="A31203"/>
    </row>
    <row r="31204" spans="1:1" ht="13.2" x14ac:dyDescent="0.25">
      <c r="A31204"/>
    </row>
    <row r="31205" spans="1:1" ht="13.2" x14ac:dyDescent="0.25">
      <c r="A31205"/>
    </row>
    <row r="31206" spans="1:1" ht="13.2" x14ac:dyDescent="0.25">
      <c r="A31206"/>
    </row>
    <row r="31207" spans="1:1" ht="13.2" x14ac:dyDescent="0.25">
      <c r="A31207"/>
    </row>
    <row r="31208" spans="1:1" ht="13.2" x14ac:dyDescent="0.25">
      <c r="A31208"/>
    </row>
    <row r="31209" spans="1:1" ht="13.2" x14ac:dyDescent="0.25">
      <c r="A31209"/>
    </row>
    <row r="31210" spans="1:1" ht="13.2" x14ac:dyDescent="0.25">
      <c r="A31210"/>
    </row>
    <row r="31211" spans="1:1" ht="13.2" x14ac:dyDescent="0.25">
      <c r="A31211"/>
    </row>
    <row r="31212" spans="1:1" ht="13.2" x14ac:dyDescent="0.25">
      <c r="A31212"/>
    </row>
    <row r="31213" spans="1:1" ht="13.2" x14ac:dyDescent="0.25">
      <c r="A31213"/>
    </row>
    <row r="31214" spans="1:1" ht="13.2" x14ac:dyDescent="0.25">
      <c r="A31214"/>
    </row>
    <row r="31215" spans="1:1" ht="13.2" x14ac:dyDescent="0.25">
      <c r="A31215"/>
    </row>
    <row r="31216" spans="1:1" ht="13.2" x14ac:dyDescent="0.25">
      <c r="A31216"/>
    </row>
    <row r="31217" spans="1:1" ht="13.2" x14ac:dyDescent="0.25">
      <c r="A31217"/>
    </row>
    <row r="31218" spans="1:1" ht="13.2" x14ac:dyDescent="0.25">
      <c r="A31218"/>
    </row>
    <row r="31219" spans="1:1" ht="13.2" x14ac:dyDescent="0.25">
      <c r="A31219"/>
    </row>
    <row r="31220" spans="1:1" ht="13.2" x14ac:dyDescent="0.25">
      <c r="A31220"/>
    </row>
    <row r="31221" spans="1:1" ht="13.2" x14ac:dyDescent="0.25">
      <c r="A31221"/>
    </row>
    <row r="31222" spans="1:1" ht="13.2" x14ac:dyDescent="0.25">
      <c r="A31222"/>
    </row>
    <row r="31223" spans="1:1" ht="13.2" x14ac:dyDescent="0.25">
      <c r="A31223"/>
    </row>
    <row r="31224" spans="1:1" ht="13.2" x14ac:dyDescent="0.25">
      <c r="A31224"/>
    </row>
    <row r="31225" spans="1:1" ht="13.2" x14ac:dyDescent="0.25">
      <c r="A31225"/>
    </row>
    <row r="31226" spans="1:1" ht="13.2" x14ac:dyDescent="0.25">
      <c r="A31226"/>
    </row>
    <row r="31227" spans="1:1" ht="13.2" x14ac:dyDescent="0.25">
      <c r="A31227"/>
    </row>
    <row r="31228" spans="1:1" ht="13.2" x14ac:dyDescent="0.25">
      <c r="A31228"/>
    </row>
    <row r="31229" spans="1:1" ht="13.2" x14ac:dyDescent="0.25">
      <c r="A31229"/>
    </row>
    <row r="31230" spans="1:1" ht="13.2" x14ac:dyDescent="0.25">
      <c r="A31230"/>
    </row>
    <row r="31231" spans="1:1" ht="13.2" x14ac:dyDescent="0.25">
      <c r="A31231"/>
    </row>
    <row r="31232" spans="1:1" ht="13.2" x14ac:dyDescent="0.25">
      <c r="A31232"/>
    </row>
    <row r="31233" spans="1:1" ht="13.2" x14ac:dyDescent="0.25">
      <c r="A31233"/>
    </row>
    <row r="31234" spans="1:1" ht="13.2" x14ac:dyDescent="0.25">
      <c r="A31234"/>
    </row>
    <row r="31235" spans="1:1" ht="13.2" x14ac:dyDescent="0.25">
      <c r="A31235"/>
    </row>
    <row r="31236" spans="1:1" ht="13.2" x14ac:dyDescent="0.25">
      <c r="A31236"/>
    </row>
    <row r="31237" spans="1:1" ht="13.2" x14ac:dyDescent="0.25">
      <c r="A31237"/>
    </row>
    <row r="31238" spans="1:1" ht="13.2" x14ac:dyDescent="0.25">
      <c r="A31238"/>
    </row>
    <row r="31239" spans="1:1" ht="13.2" x14ac:dyDescent="0.25">
      <c r="A31239"/>
    </row>
    <row r="31240" spans="1:1" ht="13.2" x14ac:dyDescent="0.25">
      <c r="A31240"/>
    </row>
    <row r="31241" spans="1:1" ht="13.2" x14ac:dyDescent="0.25">
      <c r="A31241"/>
    </row>
    <row r="31242" spans="1:1" ht="13.2" x14ac:dyDescent="0.25">
      <c r="A31242"/>
    </row>
    <row r="31243" spans="1:1" ht="13.2" x14ac:dyDescent="0.25">
      <c r="A31243"/>
    </row>
    <row r="31244" spans="1:1" ht="13.2" x14ac:dyDescent="0.25">
      <c r="A31244"/>
    </row>
    <row r="31245" spans="1:1" ht="13.2" x14ac:dyDescent="0.25">
      <c r="A31245"/>
    </row>
    <row r="31246" spans="1:1" ht="13.2" x14ac:dyDescent="0.25">
      <c r="A31246"/>
    </row>
    <row r="31247" spans="1:1" ht="13.2" x14ac:dyDescent="0.25">
      <c r="A31247"/>
    </row>
    <row r="31248" spans="1:1" ht="13.2" x14ac:dyDescent="0.25">
      <c r="A31248"/>
    </row>
    <row r="31249" spans="1:1" ht="13.2" x14ac:dyDescent="0.25">
      <c r="A31249"/>
    </row>
    <row r="31250" spans="1:1" ht="13.2" x14ac:dyDescent="0.25">
      <c r="A31250"/>
    </row>
    <row r="31251" spans="1:1" ht="13.2" x14ac:dyDescent="0.25">
      <c r="A31251"/>
    </row>
    <row r="31252" spans="1:1" ht="13.2" x14ac:dyDescent="0.25">
      <c r="A31252"/>
    </row>
    <row r="31253" spans="1:1" ht="13.2" x14ac:dyDescent="0.25">
      <c r="A31253"/>
    </row>
    <row r="31254" spans="1:1" ht="13.2" x14ac:dyDescent="0.25">
      <c r="A31254"/>
    </row>
    <row r="31255" spans="1:1" ht="13.2" x14ac:dyDescent="0.25">
      <c r="A31255"/>
    </row>
    <row r="31256" spans="1:1" ht="13.2" x14ac:dyDescent="0.25">
      <c r="A31256"/>
    </row>
    <row r="31257" spans="1:1" ht="13.2" x14ac:dyDescent="0.25">
      <c r="A31257"/>
    </row>
    <row r="31258" spans="1:1" ht="13.2" x14ac:dyDescent="0.25">
      <c r="A31258"/>
    </row>
    <row r="31259" spans="1:1" ht="13.2" x14ac:dyDescent="0.25">
      <c r="A31259"/>
    </row>
    <row r="31260" spans="1:1" ht="13.2" x14ac:dyDescent="0.25">
      <c r="A31260"/>
    </row>
    <row r="31261" spans="1:1" ht="13.2" x14ac:dyDescent="0.25">
      <c r="A31261"/>
    </row>
    <row r="31262" spans="1:1" ht="13.2" x14ac:dyDescent="0.25">
      <c r="A31262"/>
    </row>
    <row r="31263" spans="1:1" ht="13.2" x14ac:dyDescent="0.25">
      <c r="A31263"/>
    </row>
    <row r="31264" spans="1:1" ht="13.2" x14ac:dyDescent="0.25">
      <c r="A31264"/>
    </row>
    <row r="31265" spans="1:1" ht="13.2" x14ac:dyDescent="0.25">
      <c r="A31265"/>
    </row>
    <row r="31266" spans="1:1" ht="13.2" x14ac:dyDescent="0.25">
      <c r="A31266"/>
    </row>
    <row r="31267" spans="1:1" ht="13.2" x14ac:dyDescent="0.25">
      <c r="A31267"/>
    </row>
    <row r="31268" spans="1:1" ht="13.2" x14ac:dyDescent="0.25">
      <c r="A31268"/>
    </row>
    <row r="31269" spans="1:1" ht="13.2" x14ac:dyDescent="0.25">
      <c r="A31269"/>
    </row>
    <row r="31270" spans="1:1" ht="13.2" x14ac:dyDescent="0.25">
      <c r="A31270"/>
    </row>
    <row r="31271" spans="1:1" ht="13.2" x14ac:dyDescent="0.25">
      <c r="A31271"/>
    </row>
    <row r="31272" spans="1:1" ht="13.2" x14ac:dyDescent="0.25">
      <c r="A31272"/>
    </row>
    <row r="31273" spans="1:1" ht="13.2" x14ac:dyDescent="0.25">
      <c r="A31273"/>
    </row>
    <row r="31274" spans="1:1" ht="13.2" x14ac:dyDescent="0.25">
      <c r="A31274"/>
    </row>
    <row r="31275" spans="1:1" ht="13.2" x14ac:dyDescent="0.25">
      <c r="A31275"/>
    </row>
    <row r="31276" spans="1:1" ht="13.2" x14ac:dyDescent="0.25">
      <c r="A31276"/>
    </row>
    <row r="31277" spans="1:1" ht="13.2" x14ac:dyDescent="0.25">
      <c r="A31277"/>
    </row>
    <row r="31278" spans="1:1" ht="13.2" x14ac:dyDescent="0.25">
      <c r="A31278"/>
    </row>
    <row r="31279" spans="1:1" ht="13.2" x14ac:dyDescent="0.25">
      <c r="A31279"/>
    </row>
    <row r="31280" spans="1:1" ht="13.2" x14ac:dyDescent="0.25">
      <c r="A31280"/>
    </row>
    <row r="31281" spans="1:1" ht="13.2" x14ac:dyDescent="0.25">
      <c r="A31281"/>
    </row>
    <row r="31282" spans="1:1" ht="13.2" x14ac:dyDescent="0.25">
      <c r="A31282"/>
    </row>
    <row r="31283" spans="1:1" ht="13.2" x14ac:dyDescent="0.25">
      <c r="A31283"/>
    </row>
    <row r="31284" spans="1:1" ht="13.2" x14ac:dyDescent="0.25">
      <c r="A31284"/>
    </row>
    <row r="31285" spans="1:1" ht="13.2" x14ac:dyDescent="0.25">
      <c r="A31285"/>
    </row>
    <row r="31286" spans="1:1" ht="13.2" x14ac:dyDescent="0.25">
      <c r="A31286"/>
    </row>
    <row r="31287" spans="1:1" ht="13.2" x14ac:dyDescent="0.25">
      <c r="A31287"/>
    </row>
    <row r="31288" spans="1:1" ht="13.2" x14ac:dyDescent="0.25">
      <c r="A31288"/>
    </row>
    <row r="31289" spans="1:1" ht="13.2" x14ac:dyDescent="0.25">
      <c r="A31289"/>
    </row>
    <row r="31290" spans="1:1" ht="13.2" x14ac:dyDescent="0.25">
      <c r="A31290"/>
    </row>
    <row r="31291" spans="1:1" ht="13.2" x14ac:dyDescent="0.25">
      <c r="A31291"/>
    </row>
    <row r="31292" spans="1:1" ht="13.2" x14ac:dyDescent="0.25">
      <c r="A31292"/>
    </row>
    <row r="31293" spans="1:1" ht="13.2" x14ac:dyDescent="0.25">
      <c r="A31293"/>
    </row>
    <row r="31294" spans="1:1" ht="13.2" x14ac:dyDescent="0.25">
      <c r="A31294"/>
    </row>
    <row r="31295" spans="1:1" ht="13.2" x14ac:dyDescent="0.25">
      <c r="A31295"/>
    </row>
    <row r="31296" spans="1:1" ht="13.2" x14ac:dyDescent="0.25">
      <c r="A31296"/>
    </row>
    <row r="31297" spans="1:1" ht="13.2" x14ac:dyDescent="0.25">
      <c r="A31297"/>
    </row>
    <row r="31298" spans="1:1" ht="13.2" x14ac:dyDescent="0.25">
      <c r="A31298"/>
    </row>
    <row r="31299" spans="1:1" ht="13.2" x14ac:dyDescent="0.25">
      <c r="A31299"/>
    </row>
    <row r="31300" spans="1:1" ht="13.2" x14ac:dyDescent="0.25">
      <c r="A31300"/>
    </row>
    <row r="31301" spans="1:1" ht="13.2" x14ac:dyDescent="0.25">
      <c r="A31301"/>
    </row>
    <row r="31302" spans="1:1" ht="13.2" x14ac:dyDescent="0.25">
      <c r="A31302"/>
    </row>
    <row r="31303" spans="1:1" ht="13.2" x14ac:dyDescent="0.25">
      <c r="A31303"/>
    </row>
    <row r="31304" spans="1:1" ht="13.2" x14ac:dyDescent="0.25">
      <c r="A31304"/>
    </row>
    <row r="31305" spans="1:1" ht="13.2" x14ac:dyDescent="0.25">
      <c r="A31305"/>
    </row>
    <row r="31306" spans="1:1" ht="13.2" x14ac:dyDescent="0.25">
      <c r="A31306"/>
    </row>
    <row r="31307" spans="1:1" ht="13.2" x14ac:dyDescent="0.25">
      <c r="A31307"/>
    </row>
    <row r="31308" spans="1:1" ht="13.2" x14ac:dyDescent="0.25">
      <c r="A31308"/>
    </row>
    <row r="31309" spans="1:1" ht="13.2" x14ac:dyDescent="0.25">
      <c r="A31309"/>
    </row>
    <row r="31310" spans="1:1" ht="13.2" x14ac:dyDescent="0.25">
      <c r="A31310"/>
    </row>
    <row r="31311" spans="1:1" ht="13.2" x14ac:dyDescent="0.25">
      <c r="A31311"/>
    </row>
    <row r="31312" spans="1:1" ht="13.2" x14ac:dyDescent="0.25">
      <c r="A31312"/>
    </row>
    <row r="31313" spans="1:1" ht="13.2" x14ac:dyDescent="0.25">
      <c r="A31313"/>
    </row>
    <row r="31314" spans="1:1" ht="13.2" x14ac:dyDescent="0.25">
      <c r="A31314"/>
    </row>
    <row r="31315" spans="1:1" ht="13.2" x14ac:dyDescent="0.25">
      <c r="A31315"/>
    </row>
    <row r="31316" spans="1:1" ht="13.2" x14ac:dyDescent="0.25">
      <c r="A31316"/>
    </row>
    <row r="31317" spans="1:1" ht="13.2" x14ac:dyDescent="0.25">
      <c r="A31317"/>
    </row>
    <row r="31318" spans="1:1" ht="13.2" x14ac:dyDescent="0.25">
      <c r="A31318"/>
    </row>
    <row r="31319" spans="1:1" ht="13.2" x14ac:dyDescent="0.25">
      <c r="A31319"/>
    </row>
    <row r="31320" spans="1:1" ht="13.2" x14ac:dyDescent="0.25">
      <c r="A31320"/>
    </row>
    <row r="31321" spans="1:1" ht="13.2" x14ac:dyDescent="0.25">
      <c r="A31321"/>
    </row>
    <row r="31322" spans="1:1" ht="13.2" x14ac:dyDescent="0.25">
      <c r="A31322"/>
    </row>
    <row r="31323" spans="1:1" ht="13.2" x14ac:dyDescent="0.25">
      <c r="A31323"/>
    </row>
    <row r="31324" spans="1:1" ht="13.2" x14ac:dyDescent="0.25">
      <c r="A31324"/>
    </row>
    <row r="31325" spans="1:1" ht="13.2" x14ac:dyDescent="0.25">
      <c r="A31325"/>
    </row>
    <row r="31326" spans="1:1" ht="13.2" x14ac:dyDescent="0.25">
      <c r="A31326"/>
    </row>
    <row r="31327" spans="1:1" ht="13.2" x14ac:dyDescent="0.25">
      <c r="A31327"/>
    </row>
    <row r="31328" spans="1:1" ht="13.2" x14ac:dyDescent="0.25">
      <c r="A31328"/>
    </row>
    <row r="31329" spans="1:1" ht="13.2" x14ac:dyDescent="0.25">
      <c r="A31329"/>
    </row>
    <row r="31330" spans="1:1" ht="13.2" x14ac:dyDescent="0.25">
      <c r="A31330"/>
    </row>
    <row r="31331" spans="1:1" ht="13.2" x14ac:dyDescent="0.25">
      <c r="A31331"/>
    </row>
    <row r="31332" spans="1:1" ht="13.2" x14ac:dyDescent="0.25">
      <c r="A31332"/>
    </row>
    <row r="31333" spans="1:1" ht="13.2" x14ac:dyDescent="0.25">
      <c r="A31333"/>
    </row>
    <row r="31334" spans="1:1" ht="13.2" x14ac:dyDescent="0.25">
      <c r="A31334"/>
    </row>
    <row r="31335" spans="1:1" ht="13.2" x14ac:dyDescent="0.25">
      <c r="A31335"/>
    </row>
    <row r="31336" spans="1:1" ht="13.2" x14ac:dyDescent="0.25">
      <c r="A31336"/>
    </row>
    <row r="31337" spans="1:1" ht="13.2" x14ac:dyDescent="0.25">
      <c r="A31337"/>
    </row>
    <row r="31338" spans="1:1" ht="13.2" x14ac:dyDescent="0.25">
      <c r="A31338"/>
    </row>
    <row r="31339" spans="1:1" ht="13.2" x14ac:dyDescent="0.25">
      <c r="A31339"/>
    </row>
    <row r="31340" spans="1:1" ht="13.2" x14ac:dyDescent="0.25">
      <c r="A31340"/>
    </row>
    <row r="31341" spans="1:1" ht="13.2" x14ac:dyDescent="0.25">
      <c r="A31341"/>
    </row>
    <row r="31342" spans="1:1" ht="13.2" x14ac:dyDescent="0.25">
      <c r="A31342"/>
    </row>
    <row r="31343" spans="1:1" ht="13.2" x14ac:dyDescent="0.25">
      <c r="A31343"/>
    </row>
    <row r="31344" spans="1:1" ht="13.2" x14ac:dyDescent="0.25">
      <c r="A31344"/>
    </row>
    <row r="31345" spans="1:1" ht="13.2" x14ac:dyDescent="0.25">
      <c r="A31345"/>
    </row>
    <row r="31346" spans="1:1" ht="13.2" x14ac:dyDescent="0.25">
      <c r="A31346"/>
    </row>
    <row r="31347" spans="1:1" ht="13.2" x14ac:dyDescent="0.25">
      <c r="A31347"/>
    </row>
    <row r="31348" spans="1:1" ht="13.2" x14ac:dyDescent="0.25">
      <c r="A31348"/>
    </row>
    <row r="31349" spans="1:1" ht="13.2" x14ac:dyDescent="0.25">
      <c r="A31349"/>
    </row>
    <row r="31350" spans="1:1" ht="13.2" x14ac:dyDescent="0.25">
      <c r="A31350"/>
    </row>
    <row r="31351" spans="1:1" ht="13.2" x14ac:dyDescent="0.25">
      <c r="A31351"/>
    </row>
    <row r="31352" spans="1:1" ht="13.2" x14ac:dyDescent="0.25">
      <c r="A31352"/>
    </row>
    <row r="31353" spans="1:1" ht="13.2" x14ac:dyDescent="0.25">
      <c r="A31353"/>
    </row>
    <row r="31354" spans="1:1" ht="13.2" x14ac:dyDescent="0.25">
      <c r="A31354"/>
    </row>
    <row r="31355" spans="1:1" ht="13.2" x14ac:dyDescent="0.25">
      <c r="A31355"/>
    </row>
    <row r="31356" spans="1:1" ht="13.2" x14ac:dyDescent="0.25">
      <c r="A31356"/>
    </row>
    <row r="31357" spans="1:1" ht="13.2" x14ac:dyDescent="0.25">
      <c r="A31357"/>
    </row>
    <row r="31358" spans="1:1" ht="13.2" x14ac:dyDescent="0.25">
      <c r="A31358"/>
    </row>
    <row r="31359" spans="1:1" ht="13.2" x14ac:dyDescent="0.25">
      <c r="A31359"/>
    </row>
    <row r="31360" spans="1:1" ht="13.2" x14ac:dyDescent="0.25">
      <c r="A31360"/>
    </row>
    <row r="31361" spans="1:1" ht="13.2" x14ac:dyDescent="0.25">
      <c r="A31361"/>
    </row>
    <row r="31362" spans="1:1" ht="13.2" x14ac:dyDescent="0.25">
      <c r="A31362"/>
    </row>
    <row r="31363" spans="1:1" ht="13.2" x14ac:dyDescent="0.25">
      <c r="A31363"/>
    </row>
    <row r="31364" spans="1:1" ht="13.2" x14ac:dyDescent="0.25">
      <c r="A31364"/>
    </row>
    <row r="31365" spans="1:1" ht="13.2" x14ac:dyDescent="0.25">
      <c r="A31365"/>
    </row>
    <row r="31366" spans="1:1" ht="13.2" x14ac:dyDescent="0.25">
      <c r="A31366"/>
    </row>
    <row r="31367" spans="1:1" ht="13.2" x14ac:dyDescent="0.25">
      <c r="A31367"/>
    </row>
    <row r="31368" spans="1:1" ht="13.2" x14ac:dyDescent="0.25">
      <c r="A31368"/>
    </row>
    <row r="31369" spans="1:1" ht="13.2" x14ac:dyDescent="0.25">
      <c r="A31369"/>
    </row>
    <row r="31370" spans="1:1" ht="13.2" x14ac:dyDescent="0.25">
      <c r="A31370"/>
    </row>
    <row r="31371" spans="1:1" ht="13.2" x14ac:dyDescent="0.25">
      <c r="A31371"/>
    </row>
    <row r="31372" spans="1:1" ht="13.2" x14ac:dyDescent="0.25">
      <c r="A31372"/>
    </row>
    <row r="31373" spans="1:1" ht="13.2" x14ac:dyDescent="0.25">
      <c r="A31373"/>
    </row>
    <row r="31374" spans="1:1" ht="13.2" x14ac:dyDescent="0.25">
      <c r="A31374"/>
    </row>
    <row r="31375" spans="1:1" ht="13.2" x14ac:dyDescent="0.25">
      <c r="A31375"/>
    </row>
    <row r="31376" spans="1:1" ht="13.2" x14ac:dyDescent="0.25">
      <c r="A31376"/>
    </row>
    <row r="31377" spans="1:1" ht="13.2" x14ac:dyDescent="0.25">
      <c r="A31377"/>
    </row>
    <row r="31378" spans="1:1" ht="13.2" x14ac:dyDescent="0.25">
      <c r="A31378"/>
    </row>
    <row r="31379" spans="1:1" ht="13.2" x14ac:dyDescent="0.25">
      <c r="A31379"/>
    </row>
    <row r="31380" spans="1:1" ht="13.2" x14ac:dyDescent="0.25">
      <c r="A31380"/>
    </row>
    <row r="31381" spans="1:1" ht="13.2" x14ac:dyDescent="0.25">
      <c r="A31381"/>
    </row>
    <row r="31382" spans="1:1" ht="13.2" x14ac:dyDescent="0.25">
      <c r="A31382"/>
    </row>
    <row r="31383" spans="1:1" ht="13.2" x14ac:dyDescent="0.25">
      <c r="A31383"/>
    </row>
    <row r="31384" spans="1:1" ht="13.2" x14ac:dyDescent="0.25">
      <c r="A31384"/>
    </row>
    <row r="31385" spans="1:1" ht="13.2" x14ac:dyDescent="0.25">
      <c r="A31385"/>
    </row>
    <row r="31386" spans="1:1" ht="13.2" x14ac:dyDescent="0.25">
      <c r="A31386"/>
    </row>
    <row r="31387" spans="1:1" ht="13.2" x14ac:dyDescent="0.25">
      <c r="A31387"/>
    </row>
    <row r="31388" spans="1:1" ht="13.2" x14ac:dyDescent="0.25">
      <c r="A31388"/>
    </row>
    <row r="31389" spans="1:1" ht="13.2" x14ac:dyDescent="0.25">
      <c r="A31389"/>
    </row>
    <row r="31390" spans="1:1" ht="13.2" x14ac:dyDescent="0.25">
      <c r="A31390"/>
    </row>
    <row r="31391" spans="1:1" ht="13.2" x14ac:dyDescent="0.25">
      <c r="A31391"/>
    </row>
    <row r="31392" spans="1:1" ht="13.2" x14ac:dyDescent="0.25">
      <c r="A31392"/>
    </row>
    <row r="31393" spans="1:1" ht="13.2" x14ac:dyDescent="0.25">
      <c r="A31393"/>
    </row>
    <row r="31394" spans="1:1" ht="13.2" x14ac:dyDescent="0.25">
      <c r="A31394"/>
    </row>
    <row r="31395" spans="1:1" ht="13.2" x14ac:dyDescent="0.25">
      <c r="A31395"/>
    </row>
    <row r="31396" spans="1:1" ht="13.2" x14ac:dyDescent="0.25">
      <c r="A31396"/>
    </row>
    <row r="31397" spans="1:1" ht="13.2" x14ac:dyDescent="0.25">
      <c r="A31397"/>
    </row>
    <row r="31398" spans="1:1" ht="13.2" x14ac:dyDescent="0.25">
      <c r="A31398"/>
    </row>
    <row r="31399" spans="1:1" ht="13.2" x14ac:dyDescent="0.25">
      <c r="A31399"/>
    </row>
    <row r="31400" spans="1:1" ht="13.2" x14ac:dyDescent="0.25">
      <c r="A31400"/>
    </row>
    <row r="31401" spans="1:1" ht="13.2" x14ac:dyDescent="0.25">
      <c r="A31401"/>
    </row>
    <row r="31402" spans="1:1" ht="13.2" x14ac:dyDescent="0.25">
      <c r="A31402"/>
    </row>
    <row r="31403" spans="1:1" ht="13.2" x14ac:dyDescent="0.25">
      <c r="A31403"/>
    </row>
    <row r="31404" spans="1:1" ht="13.2" x14ac:dyDescent="0.25">
      <c r="A31404"/>
    </row>
    <row r="31405" spans="1:1" ht="13.2" x14ac:dyDescent="0.25">
      <c r="A31405"/>
    </row>
    <row r="31406" spans="1:1" ht="13.2" x14ac:dyDescent="0.25">
      <c r="A31406"/>
    </row>
    <row r="31407" spans="1:1" ht="13.2" x14ac:dyDescent="0.25">
      <c r="A31407"/>
    </row>
    <row r="31408" spans="1:1" ht="13.2" x14ac:dyDescent="0.25">
      <c r="A31408"/>
    </row>
    <row r="31409" spans="1:1" ht="13.2" x14ac:dyDescent="0.25">
      <c r="A31409"/>
    </row>
    <row r="31410" spans="1:1" ht="13.2" x14ac:dyDescent="0.25">
      <c r="A31410"/>
    </row>
    <row r="31411" spans="1:1" ht="13.2" x14ac:dyDescent="0.25">
      <c r="A31411"/>
    </row>
    <row r="31412" spans="1:1" ht="13.2" x14ac:dyDescent="0.25">
      <c r="A31412"/>
    </row>
    <row r="31413" spans="1:1" ht="13.2" x14ac:dyDescent="0.25">
      <c r="A31413"/>
    </row>
    <row r="31414" spans="1:1" ht="13.2" x14ac:dyDescent="0.25">
      <c r="A31414"/>
    </row>
    <row r="31415" spans="1:1" ht="13.2" x14ac:dyDescent="0.25">
      <c r="A31415"/>
    </row>
    <row r="31416" spans="1:1" ht="13.2" x14ac:dyDescent="0.25">
      <c r="A31416"/>
    </row>
    <row r="31417" spans="1:1" ht="13.2" x14ac:dyDescent="0.25">
      <c r="A31417"/>
    </row>
    <row r="31418" spans="1:1" ht="13.2" x14ac:dyDescent="0.25">
      <c r="A31418"/>
    </row>
    <row r="31419" spans="1:1" ht="13.2" x14ac:dyDescent="0.25">
      <c r="A31419"/>
    </row>
    <row r="31420" spans="1:1" ht="13.2" x14ac:dyDescent="0.25">
      <c r="A31420"/>
    </row>
    <row r="31421" spans="1:1" ht="13.2" x14ac:dyDescent="0.25">
      <c r="A31421"/>
    </row>
    <row r="31422" spans="1:1" ht="13.2" x14ac:dyDescent="0.25">
      <c r="A31422"/>
    </row>
    <row r="31423" spans="1:1" ht="13.2" x14ac:dyDescent="0.25">
      <c r="A31423"/>
    </row>
    <row r="31424" spans="1:1" ht="13.2" x14ac:dyDescent="0.25">
      <c r="A31424"/>
    </row>
    <row r="31425" spans="1:1" ht="13.2" x14ac:dyDescent="0.25">
      <c r="A31425"/>
    </row>
    <row r="31426" spans="1:1" ht="13.2" x14ac:dyDescent="0.25">
      <c r="A31426"/>
    </row>
    <row r="31427" spans="1:1" ht="13.2" x14ac:dyDescent="0.25">
      <c r="A31427"/>
    </row>
    <row r="31428" spans="1:1" ht="13.2" x14ac:dyDescent="0.25">
      <c r="A31428"/>
    </row>
    <row r="31429" spans="1:1" ht="13.2" x14ac:dyDescent="0.25">
      <c r="A31429"/>
    </row>
    <row r="31430" spans="1:1" ht="13.2" x14ac:dyDescent="0.25">
      <c r="A31430"/>
    </row>
    <row r="31431" spans="1:1" ht="13.2" x14ac:dyDescent="0.25">
      <c r="A31431"/>
    </row>
    <row r="31432" spans="1:1" ht="13.2" x14ac:dyDescent="0.25">
      <c r="A31432"/>
    </row>
    <row r="31433" spans="1:1" ht="13.2" x14ac:dyDescent="0.25">
      <c r="A31433"/>
    </row>
    <row r="31434" spans="1:1" ht="13.2" x14ac:dyDescent="0.25">
      <c r="A31434"/>
    </row>
    <row r="31435" spans="1:1" ht="13.2" x14ac:dyDescent="0.25">
      <c r="A31435"/>
    </row>
    <row r="31436" spans="1:1" ht="13.2" x14ac:dyDescent="0.25">
      <c r="A31436"/>
    </row>
    <row r="31437" spans="1:1" ht="13.2" x14ac:dyDescent="0.25">
      <c r="A31437"/>
    </row>
    <row r="31438" spans="1:1" ht="13.2" x14ac:dyDescent="0.25">
      <c r="A31438"/>
    </row>
    <row r="31439" spans="1:1" ht="13.2" x14ac:dyDescent="0.25">
      <c r="A31439"/>
    </row>
    <row r="31440" spans="1:1" ht="13.2" x14ac:dyDescent="0.25">
      <c r="A31440"/>
    </row>
    <row r="31441" spans="1:1" ht="13.2" x14ac:dyDescent="0.25">
      <c r="A31441"/>
    </row>
    <row r="31442" spans="1:1" ht="13.2" x14ac:dyDescent="0.25">
      <c r="A31442"/>
    </row>
    <row r="31443" spans="1:1" ht="13.2" x14ac:dyDescent="0.25">
      <c r="A31443"/>
    </row>
    <row r="31444" spans="1:1" ht="13.2" x14ac:dyDescent="0.25">
      <c r="A31444"/>
    </row>
    <row r="31445" spans="1:1" ht="13.2" x14ac:dyDescent="0.25">
      <c r="A31445"/>
    </row>
    <row r="31446" spans="1:1" ht="13.2" x14ac:dyDescent="0.25">
      <c r="A31446"/>
    </row>
    <row r="31447" spans="1:1" ht="13.2" x14ac:dyDescent="0.25">
      <c r="A31447"/>
    </row>
    <row r="31448" spans="1:1" ht="13.2" x14ac:dyDescent="0.25">
      <c r="A31448"/>
    </row>
    <row r="31449" spans="1:1" ht="13.2" x14ac:dyDescent="0.25">
      <c r="A31449"/>
    </row>
    <row r="31450" spans="1:1" ht="13.2" x14ac:dyDescent="0.25">
      <c r="A31450"/>
    </row>
    <row r="31451" spans="1:1" ht="13.2" x14ac:dyDescent="0.25">
      <c r="A31451"/>
    </row>
    <row r="31452" spans="1:1" ht="13.2" x14ac:dyDescent="0.25">
      <c r="A31452"/>
    </row>
    <row r="31453" spans="1:1" ht="13.2" x14ac:dyDescent="0.25">
      <c r="A31453"/>
    </row>
    <row r="31454" spans="1:1" ht="13.2" x14ac:dyDescent="0.25">
      <c r="A31454"/>
    </row>
    <row r="31455" spans="1:1" ht="13.2" x14ac:dyDescent="0.25">
      <c r="A31455"/>
    </row>
    <row r="31456" spans="1:1" ht="13.2" x14ac:dyDescent="0.25">
      <c r="A31456"/>
    </row>
    <row r="31457" spans="1:1" ht="13.2" x14ac:dyDescent="0.25">
      <c r="A31457"/>
    </row>
    <row r="31458" spans="1:1" ht="13.2" x14ac:dyDescent="0.25">
      <c r="A31458"/>
    </row>
    <row r="31459" spans="1:1" ht="13.2" x14ac:dyDescent="0.25">
      <c r="A31459"/>
    </row>
    <row r="31460" spans="1:1" ht="13.2" x14ac:dyDescent="0.25">
      <c r="A31460"/>
    </row>
    <row r="31461" spans="1:1" ht="13.2" x14ac:dyDescent="0.25">
      <c r="A31461"/>
    </row>
    <row r="31462" spans="1:1" ht="13.2" x14ac:dyDescent="0.25">
      <c r="A31462"/>
    </row>
    <row r="31463" spans="1:1" ht="13.2" x14ac:dyDescent="0.25">
      <c r="A31463"/>
    </row>
    <row r="31464" spans="1:1" ht="13.2" x14ac:dyDescent="0.25">
      <c r="A31464"/>
    </row>
    <row r="31465" spans="1:1" ht="13.2" x14ac:dyDescent="0.25">
      <c r="A31465"/>
    </row>
    <row r="31466" spans="1:1" ht="13.2" x14ac:dyDescent="0.25">
      <c r="A31466"/>
    </row>
    <row r="31467" spans="1:1" ht="13.2" x14ac:dyDescent="0.25">
      <c r="A31467"/>
    </row>
    <row r="31468" spans="1:1" ht="13.2" x14ac:dyDescent="0.25">
      <c r="A31468"/>
    </row>
    <row r="31469" spans="1:1" ht="13.2" x14ac:dyDescent="0.25">
      <c r="A31469"/>
    </row>
    <row r="31470" spans="1:1" ht="13.2" x14ac:dyDescent="0.25">
      <c r="A31470"/>
    </row>
    <row r="31471" spans="1:1" ht="13.2" x14ac:dyDescent="0.25">
      <c r="A31471"/>
    </row>
    <row r="31472" spans="1:1" ht="13.2" x14ac:dyDescent="0.25">
      <c r="A31472"/>
    </row>
    <row r="31473" spans="1:1" ht="13.2" x14ac:dyDescent="0.25">
      <c r="A31473"/>
    </row>
    <row r="31474" spans="1:1" ht="13.2" x14ac:dyDescent="0.25">
      <c r="A31474"/>
    </row>
    <row r="31475" spans="1:1" ht="13.2" x14ac:dyDescent="0.25">
      <c r="A31475"/>
    </row>
    <row r="31476" spans="1:1" ht="13.2" x14ac:dyDescent="0.25">
      <c r="A31476"/>
    </row>
    <row r="31477" spans="1:1" ht="13.2" x14ac:dyDescent="0.25">
      <c r="A31477"/>
    </row>
    <row r="31478" spans="1:1" ht="13.2" x14ac:dyDescent="0.25">
      <c r="A31478"/>
    </row>
    <row r="31479" spans="1:1" ht="13.2" x14ac:dyDescent="0.25">
      <c r="A31479"/>
    </row>
    <row r="31480" spans="1:1" ht="13.2" x14ac:dyDescent="0.25">
      <c r="A31480"/>
    </row>
    <row r="31481" spans="1:1" ht="13.2" x14ac:dyDescent="0.25">
      <c r="A31481"/>
    </row>
    <row r="31482" spans="1:1" ht="13.2" x14ac:dyDescent="0.25">
      <c r="A31482"/>
    </row>
    <row r="31483" spans="1:1" ht="13.2" x14ac:dyDescent="0.25">
      <c r="A31483"/>
    </row>
    <row r="31484" spans="1:1" ht="13.2" x14ac:dyDescent="0.25">
      <c r="A31484"/>
    </row>
    <row r="31485" spans="1:1" ht="13.2" x14ac:dyDescent="0.25">
      <c r="A31485"/>
    </row>
    <row r="31486" spans="1:1" ht="13.2" x14ac:dyDescent="0.25">
      <c r="A31486"/>
    </row>
    <row r="31487" spans="1:1" ht="13.2" x14ac:dyDescent="0.25">
      <c r="A31487"/>
    </row>
    <row r="31488" spans="1:1" ht="13.2" x14ac:dyDescent="0.25">
      <c r="A31488"/>
    </row>
    <row r="31489" spans="1:1" ht="13.2" x14ac:dyDescent="0.25">
      <c r="A31489"/>
    </row>
    <row r="31490" spans="1:1" ht="13.2" x14ac:dyDescent="0.25">
      <c r="A31490"/>
    </row>
    <row r="31491" spans="1:1" ht="13.2" x14ac:dyDescent="0.25">
      <c r="A31491"/>
    </row>
    <row r="31492" spans="1:1" ht="13.2" x14ac:dyDescent="0.25">
      <c r="A31492"/>
    </row>
    <row r="31493" spans="1:1" ht="13.2" x14ac:dyDescent="0.25">
      <c r="A31493"/>
    </row>
    <row r="31494" spans="1:1" ht="13.2" x14ac:dyDescent="0.25">
      <c r="A31494"/>
    </row>
    <row r="31495" spans="1:1" ht="13.2" x14ac:dyDescent="0.25">
      <c r="A31495"/>
    </row>
    <row r="31496" spans="1:1" ht="13.2" x14ac:dyDescent="0.25">
      <c r="A31496"/>
    </row>
    <row r="31497" spans="1:1" ht="13.2" x14ac:dyDescent="0.25">
      <c r="A31497"/>
    </row>
    <row r="31498" spans="1:1" ht="13.2" x14ac:dyDescent="0.25">
      <c r="A31498"/>
    </row>
    <row r="31499" spans="1:1" ht="13.2" x14ac:dyDescent="0.25">
      <c r="A31499"/>
    </row>
    <row r="31500" spans="1:1" ht="13.2" x14ac:dyDescent="0.25">
      <c r="A31500"/>
    </row>
    <row r="31501" spans="1:1" ht="13.2" x14ac:dyDescent="0.25">
      <c r="A31501"/>
    </row>
    <row r="31502" spans="1:1" ht="13.2" x14ac:dyDescent="0.25">
      <c r="A31502"/>
    </row>
    <row r="31503" spans="1:1" ht="13.2" x14ac:dyDescent="0.25">
      <c r="A31503"/>
    </row>
    <row r="31504" spans="1:1" ht="13.2" x14ac:dyDescent="0.25">
      <c r="A31504"/>
    </row>
    <row r="31505" spans="1:1" ht="13.2" x14ac:dyDescent="0.25">
      <c r="A31505"/>
    </row>
    <row r="31506" spans="1:1" ht="13.2" x14ac:dyDescent="0.25">
      <c r="A31506"/>
    </row>
    <row r="31507" spans="1:1" ht="13.2" x14ac:dyDescent="0.25">
      <c r="A31507"/>
    </row>
    <row r="31508" spans="1:1" ht="13.2" x14ac:dyDescent="0.25">
      <c r="A31508"/>
    </row>
    <row r="31509" spans="1:1" ht="13.2" x14ac:dyDescent="0.25">
      <c r="A31509"/>
    </row>
    <row r="31510" spans="1:1" ht="13.2" x14ac:dyDescent="0.25">
      <c r="A31510"/>
    </row>
    <row r="31511" spans="1:1" ht="13.2" x14ac:dyDescent="0.25">
      <c r="A31511"/>
    </row>
    <row r="31512" spans="1:1" ht="13.2" x14ac:dyDescent="0.25">
      <c r="A31512"/>
    </row>
    <row r="31513" spans="1:1" ht="13.2" x14ac:dyDescent="0.25">
      <c r="A31513"/>
    </row>
    <row r="31514" spans="1:1" ht="13.2" x14ac:dyDescent="0.25">
      <c r="A31514"/>
    </row>
    <row r="31515" spans="1:1" ht="13.2" x14ac:dyDescent="0.25">
      <c r="A31515"/>
    </row>
    <row r="31516" spans="1:1" ht="13.2" x14ac:dyDescent="0.25">
      <c r="A31516"/>
    </row>
    <row r="31517" spans="1:1" ht="13.2" x14ac:dyDescent="0.25">
      <c r="A31517"/>
    </row>
    <row r="31518" spans="1:1" ht="13.2" x14ac:dyDescent="0.25">
      <c r="A31518"/>
    </row>
    <row r="31519" spans="1:1" ht="13.2" x14ac:dyDescent="0.25">
      <c r="A31519"/>
    </row>
    <row r="31520" spans="1:1" ht="13.2" x14ac:dyDescent="0.25">
      <c r="A31520"/>
    </row>
    <row r="31521" spans="1:1" ht="13.2" x14ac:dyDescent="0.25">
      <c r="A31521"/>
    </row>
    <row r="31522" spans="1:1" ht="13.2" x14ac:dyDescent="0.25">
      <c r="A31522"/>
    </row>
    <row r="31523" spans="1:1" ht="13.2" x14ac:dyDescent="0.25">
      <c r="A31523"/>
    </row>
    <row r="31524" spans="1:1" ht="13.2" x14ac:dyDescent="0.25">
      <c r="A31524"/>
    </row>
    <row r="31525" spans="1:1" ht="13.2" x14ac:dyDescent="0.25">
      <c r="A31525"/>
    </row>
    <row r="31526" spans="1:1" ht="13.2" x14ac:dyDescent="0.25">
      <c r="A31526"/>
    </row>
    <row r="31527" spans="1:1" ht="13.2" x14ac:dyDescent="0.25">
      <c r="A31527"/>
    </row>
    <row r="31528" spans="1:1" ht="13.2" x14ac:dyDescent="0.25">
      <c r="A31528"/>
    </row>
    <row r="31529" spans="1:1" ht="13.2" x14ac:dyDescent="0.25">
      <c r="A31529"/>
    </row>
    <row r="31530" spans="1:1" ht="13.2" x14ac:dyDescent="0.25">
      <c r="A31530"/>
    </row>
    <row r="31531" spans="1:1" ht="13.2" x14ac:dyDescent="0.25">
      <c r="A31531"/>
    </row>
    <row r="31532" spans="1:1" ht="13.2" x14ac:dyDescent="0.25">
      <c r="A31532"/>
    </row>
    <row r="31533" spans="1:1" ht="13.2" x14ac:dyDescent="0.25">
      <c r="A31533"/>
    </row>
    <row r="31534" spans="1:1" ht="13.2" x14ac:dyDescent="0.25">
      <c r="A31534"/>
    </row>
    <row r="31535" spans="1:1" ht="13.2" x14ac:dyDescent="0.25">
      <c r="A31535"/>
    </row>
    <row r="31536" spans="1:1" ht="13.2" x14ac:dyDescent="0.25">
      <c r="A31536"/>
    </row>
    <row r="31537" spans="1:1" ht="13.2" x14ac:dyDescent="0.25">
      <c r="A31537"/>
    </row>
    <row r="31538" spans="1:1" ht="13.2" x14ac:dyDescent="0.25">
      <c r="A31538"/>
    </row>
    <row r="31539" spans="1:1" ht="13.2" x14ac:dyDescent="0.25">
      <c r="A31539"/>
    </row>
    <row r="31540" spans="1:1" ht="13.2" x14ac:dyDescent="0.25">
      <c r="A31540"/>
    </row>
    <row r="31541" spans="1:1" ht="13.2" x14ac:dyDescent="0.25">
      <c r="A31541"/>
    </row>
    <row r="31542" spans="1:1" ht="13.2" x14ac:dyDescent="0.25">
      <c r="A31542"/>
    </row>
    <row r="31543" spans="1:1" ht="13.2" x14ac:dyDescent="0.25">
      <c r="A31543"/>
    </row>
    <row r="31544" spans="1:1" ht="13.2" x14ac:dyDescent="0.25">
      <c r="A31544"/>
    </row>
    <row r="31545" spans="1:1" ht="13.2" x14ac:dyDescent="0.25">
      <c r="A31545"/>
    </row>
    <row r="31546" spans="1:1" ht="13.2" x14ac:dyDescent="0.25">
      <c r="A31546"/>
    </row>
    <row r="31547" spans="1:1" ht="13.2" x14ac:dyDescent="0.25">
      <c r="A31547"/>
    </row>
    <row r="31548" spans="1:1" ht="13.2" x14ac:dyDescent="0.25">
      <c r="A31548"/>
    </row>
    <row r="31549" spans="1:1" ht="13.2" x14ac:dyDescent="0.25">
      <c r="A31549"/>
    </row>
    <row r="31550" spans="1:1" ht="13.2" x14ac:dyDescent="0.25">
      <c r="A31550"/>
    </row>
    <row r="31551" spans="1:1" ht="13.2" x14ac:dyDescent="0.25">
      <c r="A31551"/>
    </row>
    <row r="31552" spans="1:1" ht="13.2" x14ac:dyDescent="0.25">
      <c r="A31552"/>
    </row>
    <row r="31553" spans="1:1" ht="13.2" x14ac:dyDescent="0.25">
      <c r="A31553"/>
    </row>
    <row r="31554" spans="1:1" ht="13.2" x14ac:dyDescent="0.25">
      <c r="A31554"/>
    </row>
    <row r="31555" spans="1:1" ht="13.2" x14ac:dyDescent="0.25">
      <c r="A31555"/>
    </row>
    <row r="31556" spans="1:1" ht="13.2" x14ac:dyDescent="0.25">
      <c r="A31556"/>
    </row>
    <row r="31557" spans="1:1" ht="13.2" x14ac:dyDescent="0.25">
      <c r="A31557"/>
    </row>
    <row r="31558" spans="1:1" ht="13.2" x14ac:dyDescent="0.25">
      <c r="A31558"/>
    </row>
    <row r="31559" spans="1:1" ht="13.2" x14ac:dyDescent="0.25">
      <c r="A31559"/>
    </row>
    <row r="31560" spans="1:1" ht="13.2" x14ac:dyDescent="0.25">
      <c r="A31560"/>
    </row>
    <row r="31561" spans="1:1" ht="13.2" x14ac:dyDescent="0.25">
      <c r="A31561"/>
    </row>
    <row r="31562" spans="1:1" ht="13.2" x14ac:dyDescent="0.25">
      <c r="A31562"/>
    </row>
    <row r="31563" spans="1:1" ht="13.2" x14ac:dyDescent="0.25">
      <c r="A31563"/>
    </row>
    <row r="31564" spans="1:1" ht="13.2" x14ac:dyDescent="0.25">
      <c r="A31564"/>
    </row>
    <row r="31565" spans="1:1" ht="13.2" x14ac:dyDescent="0.25">
      <c r="A31565"/>
    </row>
    <row r="31566" spans="1:1" ht="13.2" x14ac:dyDescent="0.25">
      <c r="A31566"/>
    </row>
    <row r="31567" spans="1:1" ht="13.2" x14ac:dyDescent="0.25">
      <c r="A31567"/>
    </row>
    <row r="31568" spans="1:1" ht="13.2" x14ac:dyDescent="0.25">
      <c r="A31568"/>
    </row>
    <row r="31569" spans="1:1" ht="13.2" x14ac:dyDescent="0.25">
      <c r="A31569"/>
    </row>
    <row r="31570" spans="1:1" ht="13.2" x14ac:dyDescent="0.25">
      <c r="A31570"/>
    </row>
    <row r="31571" spans="1:1" ht="13.2" x14ac:dyDescent="0.25">
      <c r="A31571"/>
    </row>
    <row r="31572" spans="1:1" ht="13.2" x14ac:dyDescent="0.25">
      <c r="A31572"/>
    </row>
    <row r="31573" spans="1:1" ht="13.2" x14ac:dyDescent="0.25">
      <c r="A31573"/>
    </row>
    <row r="31574" spans="1:1" ht="13.2" x14ac:dyDescent="0.25">
      <c r="A31574"/>
    </row>
    <row r="31575" spans="1:1" ht="13.2" x14ac:dyDescent="0.25">
      <c r="A31575"/>
    </row>
    <row r="31576" spans="1:1" ht="13.2" x14ac:dyDescent="0.25">
      <c r="A31576"/>
    </row>
    <row r="31577" spans="1:1" ht="13.2" x14ac:dyDescent="0.25">
      <c r="A31577"/>
    </row>
    <row r="31578" spans="1:1" ht="13.2" x14ac:dyDescent="0.25">
      <c r="A31578"/>
    </row>
    <row r="31579" spans="1:1" ht="13.2" x14ac:dyDescent="0.25">
      <c r="A31579"/>
    </row>
    <row r="31580" spans="1:1" ht="13.2" x14ac:dyDescent="0.25">
      <c r="A31580"/>
    </row>
    <row r="31581" spans="1:1" ht="13.2" x14ac:dyDescent="0.25">
      <c r="A31581"/>
    </row>
    <row r="31582" spans="1:1" ht="13.2" x14ac:dyDescent="0.25">
      <c r="A31582"/>
    </row>
    <row r="31583" spans="1:1" ht="13.2" x14ac:dyDescent="0.25">
      <c r="A31583"/>
    </row>
    <row r="31584" spans="1:1" ht="13.2" x14ac:dyDescent="0.25">
      <c r="A31584"/>
    </row>
    <row r="31585" spans="1:1" ht="13.2" x14ac:dyDescent="0.25">
      <c r="A31585"/>
    </row>
    <row r="31586" spans="1:1" ht="13.2" x14ac:dyDescent="0.25">
      <c r="A31586"/>
    </row>
    <row r="31587" spans="1:1" ht="13.2" x14ac:dyDescent="0.25">
      <c r="A31587"/>
    </row>
    <row r="31588" spans="1:1" ht="13.2" x14ac:dyDescent="0.25">
      <c r="A31588"/>
    </row>
    <row r="31589" spans="1:1" ht="13.2" x14ac:dyDescent="0.25">
      <c r="A31589"/>
    </row>
    <row r="31590" spans="1:1" ht="13.2" x14ac:dyDescent="0.25">
      <c r="A31590"/>
    </row>
    <row r="31591" spans="1:1" ht="13.2" x14ac:dyDescent="0.25">
      <c r="A31591"/>
    </row>
    <row r="31592" spans="1:1" ht="13.2" x14ac:dyDescent="0.25">
      <c r="A31592"/>
    </row>
    <row r="31593" spans="1:1" ht="13.2" x14ac:dyDescent="0.25">
      <c r="A31593"/>
    </row>
    <row r="31594" spans="1:1" ht="13.2" x14ac:dyDescent="0.25">
      <c r="A31594"/>
    </row>
    <row r="31595" spans="1:1" ht="13.2" x14ac:dyDescent="0.25">
      <c r="A31595"/>
    </row>
    <row r="31596" spans="1:1" ht="13.2" x14ac:dyDescent="0.25">
      <c r="A31596"/>
    </row>
    <row r="31597" spans="1:1" ht="13.2" x14ac:dyDescent="0.25">
      <c r="A31597"/>
    </row>
    <row r="31598" spans="1:1" ht="13.2" x14ac:dyDescent="0.25">
      <c r="A31598"/>
    </row>
    <row r="31599" spans="1:1" ht="13.2" x14ac:dyDescent="0.25">
      <c r="A31599"/>
    </row>
    <row r="31600" spans="1:1" ht="13.2" x14ac:dyDescent="0.25">
      <c r="A31600"/>
    </row>
    <row r="31601" spans="1:1" ht="13.2" x14ac:dyDescent="0.25">
      <c r="A31601"/>
    </row>
    <row r="31602" spans="1:1" ht="13.2" x14ac:dyDescent="0.25">
      <c r="A31602"/>
    </row>
    <row r="31603" spans="1:1" ht="13.2" x14ac:dyDescent="0.25">
      <c r="A31603"/>
    </row>
    <row r="31604" spans="1:1" ht="13.2" x14ac:dyDescent="0.25">
      <c r="A31604"/>
    </row>
    <row r="31605" spans="1:1" ht="13.2" x14ac:dyDescent="0.25">
      <c r="A31605"/>
    </row>
    <row r="31606" spans="1:1" ht="13.2" x14ac:dyDescent="0.25">
      <c r="A31606"/>
    </row>
    <row r="31607" spans="1:1" ht="13.2" x14ac:dyDescent="0.25">
      <c r="A31607"/>
    </row>
    <row r="31608" spans="1:1" ht="13.2" x14ac:dyDescent="0.25">
      <c r="A31608"/>
    </row>
    <row r="31609" spans="1:1" ht="13.2" x14ac:dyDescent="0.25">
      <c r="A31609"/>
    </row>
    <row r="31610" spans="1:1" ht="13.2" x14ac:dyDescent="0.25">
      <c r="A31610"/>
    </row>
    <row r="31611" spans="1:1" ht="13.2" x14ac:dyDescent="0.25">
      <c r="A31611"/>
    </row>
    <row r="31612" spans="1:1" ht="13.2" x14ac:dyDescent="0.25">
      <c r="A31612"/>
    </row>
    <row r="31613" spans="1:1" ht="13.2" x14ac:dyDescent="0.25">
      <c r="A31613"/>
    </row>
    <row r="31614" spans="1:1" ht="13.2" x14ac:dyDescent="0.25">
      <c r="A31614"/>
    </row>
    <row r="31615" spans="1:1" ht="13.2" x14ac:dyDescent="0.25">
      <c r="A31615"/>
    </row>
    <row r="31616" spans="1:1" ht="13.2" x14ac:dyDescent="0.25">
      <c r="A31616"/>
    </row>
    <row r="31617" spans="1:1" ht="13.2" x14ac:dyDescent="0.25">
      <c r="A31617"/>
    </row>
    <row r="31618" spans="1:1" ht="13.2" x14ac:dyDescent="0.25">
      <c r="A31618"/>
    </row>
    <row r="31619" spans="1:1" ht="13.2" x14ac:dyDescent="0.25">
      <c r="A31619"/>
    </row>
    <row r="31620" spans="1:1" ht="13.2" x14ac:dyDescent="0.25">
      <c r="A31620"/>
    </row>
    <row r="31621" spans="1:1" ht="13.2" x14ac:dyDescent="0.25">
      <c r="A31621"/>
    </row>
    <row r="31622" spans="1:1" ht="13.2" x14ac:dyDescent="0.25">
      <c r="A31622"/>
    </row>
    <row r="31623" spans="1:1" ht="13.2" x14ac:dyDescent="0.25">
      <c r="A31623"/>
    </row>
    <row r="31624" spans="1:1" ht="13.2" x14ac:dyDescent="0.25">
      <c r="A31624"/>
    </row>
    <row r="31625" spans="1:1" ht="13.2" x14ac:dyDescent="0.25">
      <c r="A31625"/>
    </row>
    <row r="31626" spans="1:1" ht="13.2" x14ac:dyDescent="0.25">
      <c r="A31626"/>
    </row>
    <row r="31627" spans="1:1" ht="13.2" x14ac:dyDescent="0.25">
      <c r="A31627"/>
    </row>
    <row r="31628" spans="1:1" ht="13.2" x14ac:dyDescent="0.25">
      <c r="A31628"/>
    </row>
    <row r="31629" spans="1:1" ht="13.2" x14ac:dyDescent="0.25">
      <c r="A31629"/>
    </row>
    <row r="31630" spans="1:1" ht="13.2" x14ac:dyDescent="0.25">
      <c r="A31630"/>
    </row>
    <row r="31631" spans="1:1" ht="13.2" x14ac:dyDescent="0.25">
      <c r="A31631"/>
    </row>
    <row r="31632" spans="1:1" ht="13.2" x14ac:dyDescent="0.25">
      <c r="A31632"/>
    </row>
    <row r="31633" spans="1:1" ht="13.2" x14ac:dyDescent="0.25">
      <c r="A31633"/>
    </row>
    <row r="31634" spans="1:1" ht="13.2" x14ac:dyDescent="0.25">
      <c r="A31634"/>
    </row>
    <row r="31635" spans="1:1" ht="13.2" x14ac:dyDescent="0.25">
      <c r="A31635"/>
    </row>
    <row r="31636" spans="1:1" ht="13.2" x14ac:dyDescent="0.25">
      <c r="A31636"/>
    </row>
    <row r="31637" spans="1:1" ht="13.2" x14ac:dyDescent="0.25">
      <c r="A31637"/>
    </row>
    <row r="31638" spans="1:1" ht="13.2" x14ac:dyDescent="0.25">
      <c r="A31638"/>
    </row>
    <row r="31639" spans="1:1" ht="13.2" x14ac:dyDescent="0.25">
      <c r="A31639"/>
    </row>
    <row r="31640" spans="1:1" ht="13.2" x14ac:dyDescent="0.25">
      <c r="A31640"/>
    </row>
    <row r="31641" spans="1:1" ht="13.2" x14ac:dyDescent="0.25">
      <c r="A31641"/>
    </row>
    <row r="31642" spans="1:1" ht="13.2" x14ac:dyDescent="0.25">
      <c r="A31642"/>
    </row>
    <row r="31643" spans="1:1" ht="13.2" x14ac:dyDescent="0.25">
      <c r="A31643"/>
    </row>
    <row r="31644" spans="1:1" ht="13.2" x14ac:dyDescent="0.25">
      <c r="A31644"/>
    </row>
    <row r="31645" spans="1:1" ht="13.2" x14ac:dyDescent="0.25">
      <c r="A31645"/>
    </row>
    <row r="31646" spans="1:1" ht="13.2" x14ac:dyDescent="0.25">
      <c r="A31646"/>
    </row>
    <row r="31647" spans="1:1" ht="13.2" x14ac:dyDescent="0.25">
      <c r="A31647"/>
    </row>
    <row r="31648" spans="1:1" ht="13.2" x14ac:dyDescent="0.25">
      <c r="A31648"/>
    </row>
    <row r="31649" spans="1:1" ht="13.2" x14ac:dyDescent="0.25">
      <c r="A31649"/>
    </row>
    <row r="31650" spans="1:1" ht="13.2" x14ac:dyDescent="0.25">
      <c r="A31650"/>
    </row>
    <row r="31651" spans="1:1" ht="13.2" x14ac:dyDescent="0.25">
      <c r="A31651"/>
    </row>
    <row r="31652" spans="1:1" ht="13.2" x14ac:dyDescent="0.25">
      <c r="A31652"/>
    </row>
    <row r="31653" spans="1:1" ht="13.2" x14ac:dyDescent="0.25">
      <c r="A31653"/>
    </row>
    <row r="31654" spans="1:1" ht="13.2" x14ac:dyDescent="0.25">
      <c r="A31654"/>
    </row>
    <row r="31655" spans="1:1" ht="13.2" x14ac:dyDescent="0.25">
      <c r="A31655"/>
    </row>
    <row r="31656" spans="1:1" ht="13.2" x14ac:dyDescent="0.25">
      <c r="A31656"/>
    </row>
    <row r="31657" spans="1:1" ht="13.2" x14ac:dyDescent="0.25">
      <c r="A31657"/>
    </row>
    <row r="31658" spans="1:1" ht="13.2" x14ac:dyDescent="0.25">
      <c r="A31658"/>
    </row>
    <row r="31659" spans="1:1" ht="13.2" x14ac:dyDescent="0.25">
      <c r="A31659"/>
    </row>
    <row r="31660" spans="1:1" ht="13.2" x14ac:dyDescent="0.25">
      <c r="A31660"/>
    </row>
    <row r="31661" spans="1:1" ht="13.2" x14ac:dyDescent="0.25">
      <c r="A31661"/>
    </row>
    <row r="31662" spans="1:1" ht="13.2" x14ac:dyDescent="0.25">
      <c r="A31662"/>
    </row>
    <row r="31663" spans="1:1" ht="13.2" x14ac:dyDescent="0.25">
      <c r="A31663"/>
    </row>
    <row r="31664" spans="1:1" ht="13.2" x14ac:dyDescent="0.25">
      <c r="A31664"/>
    </row>
    <row r="31665" spans="1:1" ht="13.2" x14ac:dyDescent="0.25">
      <c r="A31665"/>
    </row>
    <row r="31666" spans="1:1" ht="13.2" x14ac:dyDescent="0.25">
      <c r="A31666"/>
    </row>
    <row r="31667" spans="1:1" ht="13.2" x14ac:dyDescent="0.25">
      <c r="A31667"/>
    </row>
    <row r="31668" spans="1:1" ht="13.2" x14ac:dyDescent="0.25">
      <c r="A31668"/>
    </row>
    <row r="31669" spans="1:1" ht="13.2" x14ac:dyDescent="0.25">
      <c r="A31669"/>
    </row>
    <row r="31670" spans="1:1" ht="13.2" x14ac:dyDescent="0.25">
      <c r="A31670"/>
    </row>
    <row r="31671" spans="1:1" ht="13.2" x14ac:dyDescent="0.25">
      <c r="A31671"/>
    </row>
    <row r="31672" spans="1:1" ht="13.2" x14ac:dyDescent="0.25">
      <c r="A31672"/>
    </row>
    <row r="31673" spans="1:1" ht="13.2" x14ac:dyDescent="0.25">
      <c r="A31673"/>
    </row>
    <row r="31674" spans="1:1" ht="13.2" x14ac:dyDescent="0.25">
      <c r="A31674"/>
    </row>
    <row r="31675" spans="1:1" ht="13.2" x14ac:dyDescent="0.25">
      <c r="A31675"/>
    </row>
    <row r="31676" spans="1:1" ht="13.2" x14ac:dyDescent="0.25">
      <c r="A31676"/>
    </row>
    <row r="31677" spans="1:1" ht="13.2" x14ac:dyDescent="0.25">
      <c r="A31677"/>
    </row>
    <row r="31678" spans="1:1" ht="13.2" x14ac:dyDescent="0.25">
      <c r="A31678"/>
    </row>
    <row r="31679" spans="1:1" ht="13.2" x14ac:dyDescent="0.25">
      <c r="A31679"/>
    </row>
    <row r="31680" spans="1:1" ht="13.2" x14ac:dyDescent="0.25">
      <c r="A31680"/>
    </row>
    <row r="31681" spans="1:1" ht="13.2" x14ac:dyDescent="0.25">
      <c r="A31681"/>
    </row>
    <row r="31682" spans="1:1" ht="13.2" x14ac:dyDescent="0.25">
      <c r="A31682"/>
    </row>
    <row r="31683" spans="1:1" ht="13.2" x14ac:dyDescent="0.25">
      <c r="A31683"/>
    </row>
    <row r="31684" spans="1:1" ht="13.2" x14ac:dyDescent="0.25">
      <c r="A31684"/>
    </row>
    <row r="31685" spans="1:1" ht="13.2" x14ac:dyDescent="0.25">
      <c r="A31685"/>
    </row>
    <row r="31686" spans="1:1" ht="13.2" x14ac:dyDescent="0.25">
      <c r="A31686"/>
    </row>
    <row r="31687" spans="1:1" ht="13.2" x14ac:dyDescent="0.25">
      <c r="A31687"/>
    </row>
    <row r="31688" spans="1:1" ht="13.2" x14ac:dyDescent="0.25">
      <c r="A31688"/>
    </row>
    <row r="31689" spans="1:1" ht="13.2" x14ac:dyDescent="0.25">
      <c r="A31689"/>
    </row>
    <row r="31690" spans="1:1" ht="13.2" x14ac:dyDescent="0.25">
      <c r="A31690"/>
    </row>
    <row r="31691" spans="1:1" ht="13.2" x14ac:dyDescent="0.25">
      <c r="A31691"/>
    </row>
    <row r="31692" spans="1:1" ht="13.2" x14ac:dyDescent="0.25">
      <c r="A31692"/>
    </row>
    <row r="31693" spans="1:1" ht="13.2" x14ac:dyDescent="0.25">
      <c r="A31693"/>
    </row>
    <row r="31694" spans="1:1" ht="13.2" x14ac:dyDescent="0.25">
      <c r="A31694"/>
    </row>
    <row r="31695" spans="1:1" ht="13.2" x14ac:dyDescent="0.25">
      <c r="A31695"/>
    </row>
    <row r="31696" spans="1:1" ht="13.2" x14ac:dyDescent="0.25">
      <c r="A31696"/>
    </row>
    <row r="31697" spans="1:1" ht="13.2" x14ac:dyDescent="0.25">
      <c r="A31697"/>
    </row>
    <row r="31698" spans="1:1" ht="13.2" x14ac:dyDescent="0.25">
      <c r="A31698"/>
    </row>
    <row r="31699" spans="1:1" ht="13.2" x14ac:dyDescent="0.25">
      <c r="A31699"/>
    </row>
    <row r="31700" spans="1:1" ht="13.2" x14ac:dyDescent="0.25">
      <c r="A31700"/>
    </row>
    <row r="31701" spans="1:1" ht="13.2" x14ac:dyDescent="0.25">
      <c r="A31701"/>
    </row>
    <row r="31702" spans="1:1" ht="13.2" x14ac:dyDescent="0.25">
      <c r="A31702"/>
    </row>
    <row r="31703" spans="1:1" ht="13.2" x14ac:dyDescent="0.25">
      <c r="A31703"/>
    </row>
    <row r="31704" spans="1:1" ht="13.2" x14ac:dyDescent="0.25">
      <c r="A31704"/>
    </row>
    <row r="31705" spans="1:1" ht="13.2" x14ac:dyDescent="0.25">
      <c r="A31705"/>
    </row>
    <row r="31706" spans="1:1" ht="13.2" x14ac:dyDescent="0.25">
      <c r="A31706"/>
    </row>
    <row r="31707" spans="1:1" ht="13.2" x14ac:dyDescent="0.25">
      <c r="A31707"/>
    </row>
    <row r="31708" spans="1:1" ht="13.2" x14ac:dyDescent="0.25">
      <c r="A31708"/>
    </row>
    <row r="31709" spans="1:1" ht="13.2" x14ac:dyDescent="0.25">
      <c r="A31709"/>
    </row>
    <row r="31710" spans="1:1" ht="13.2" x14ac:dyDescent="0.25">
      <c r="A31710"/>
    </row>
    <row r="31711" spans="1:1" ht="13.2" x14ac:dyDescent="0.25">
      <c r="A31711"/>
    </row>
    <row r="31712" spans="1:1" ht="13.2" x14ac:dyDescent="0.25">
      <c r="A31712"/>
    </row>
    <row r="31713" spans="1:1" ht="13.2" x14ac:dyDescent="0.25">
      <c r="A31713"/>
    </row>
    <row r="31714" spans="1:1" ht="13.2" x14ac:dyDescent="0.25">
      <c r="A31714"/>
    </row>
    <row r="31715" spans="1:1" ht="13.2" x14ac:dyDescent="0.25">
      <c r="A31715"/>
    </row>
    <row r="31716" spans="1:1" ht="13.2" x14ac:dyDescent="0.25">
      <c r="A31716"/>
    </row>
    <row r="31717" spans="1:1" ht="13.2" x14ac:dyDescent="0.25">
      <c r="A31717"/>
    </row>
    <row r="31718" spans="1:1" ht="13.2" x14ac:dyDescent="0.25">
      <c r="A31718"/>
    </row>
    <row r="31719" spans="1:1" ht="13.2" x14ac:dyDescent="0.25">
      <c r="A31719"/>
    </row>
    <row r="31720" spans="1:1" ht="13.2" x14ac:dyDescent="0.25">
      <c r="A31720"/>
    </row>
    <row r="31721" spans="1:1" ht="13.2" x14ac:dyDescent="0.25">
      <c r="A31721"/>
    </row>
    <row r="31722" spans="1:1" ht="13.2" x14ac:dyDescent="0.25">
      <c r="A31722"/>
    </row>
    <row r="31723" spans="1:1" ht="13.2" x14ac:dyDescent="0.25">
      <c r="A31723"/>
    </row>
    <row r="31724" spans="1:1" ht="13.2" x14ac:dyDescent="0.25">
      <c r="A31724"/>
    </row>
    <row r="31725" spans="1:1" ht="13.2" x14ac:dyDescent="0.25">
      <c r="A31725"/>
    </row>
    <row r="31726" spans="1:1" ht="13.2" x14ac:dyDescent="0.25">
      <c r="A31726"/>
    </row>
    <row r="31727" spans="1:1" ht="13.2" x14ac:dyDescent="0.25">
      <c r="A31727"/>
    </row>
    <row r="31728" spans="1:1" ht="13.2" x14ac:dyDescent="0.25">
      <c r="A31728"/>
    </row>
    <row r="31729" spans="1:1" ht="13.2" x14ac:dyDescent="0.25">
      <c r="A31729"/>
    </row>
    <row r="31730" spans="1:1" ht="13.2" x14ac:dyDescent="0.25">
      <c r="A31730"/>
    </row>
    <row r="31731" spans="1:1" ht="13.2" x14ac:dyDescent="0.25">
      <c r="A31731"/>
    </row>
    <row r="31732" spans="1:1" ht="13.2" x14ac:dyDescent="0.25">
      <c r="A31732"/>
    </row>
    <row r="31733" spans="1:1" ht="13.2" x14ac:dyDescent="0.25">
      <c r="A31733"/>
    </row>
    <row r="31734" spans="1:1" ht="13.2" x14ac:dyDescent="0.25">
      <c r="A31734"/>
    </row>
    <row r="31735" spans="1:1" ht="13.2" x14ac:dyDescent="0.25">
      <c r="A31735"/>
    </row>
    <row r="31736" spans="1:1" ht="13.2" x14ac:dyDescent="0.25">
      <c r="A31736"/>
    </row>
    <row r="31737" spans="1:1" ht="13.2" x14ac:dyDescent="0.25">
      <c r="A31737"/>
    </row>
    <row r="31738" spans="1:1" ht="13.2" x14ac:dyDescent="0.25">
      <c r="A31738"/>
    </row>
    <row r="31739" spans="1:1" ht="13.2" x14ac:dyDescent="0.25">
      <c r="A31739"/>
    </row>
    <row r="31740" spans="1:1" ht="13.2" x14ac:dyDescent="0.25">
      <c r="A31740"/>
    </row>
    <row r="31741" spans="1:1" ht="13.2" x14ac:dyDescent="0.25">
      <c r="A31741"/>
    </row>
    <row r="31742" spans="1:1" ht="13.2" x14ac:dyDescent="0.25">
      <c r="A31742"/>
    </row>
    <row r="31743" spans="1:1" ht="13.2" x14ac:dyDescent="0.25">
      <c r="A31743"/>
    </row>
    <row r="31744" spans="1:1" ht="13.2" x14ac:dyDescent="0.25">
      <c r="A31744"/>
    </row>
    <row r="31745" spans="1:1" ht="13.2" x14ac:dyDescent="0.25">
      <c r="A31745"/>
    </row>
    <row r="31746" spans="1:1" ht="13.2" x14ac:dyDescent="0.25">
      <c r="A31746"/>
    </row>
    <row r="31747" spans="1:1" ht="13.2" x14ac:dyDescent="0.25">
      <c r="A31747"/>
    </row>
    <row r="31748" spans="1:1" ht="13.2" x14ac:dyDescent="0.25">
      <c r="A31748"/>
    </row>
    <row r="31749" spans="1:1" ht="13.2" x14ac:dyDescent="0.25">
      <c r="A31749"/>
    </row>
    <row r="31750" spans="1:1" ht="13.2" x14ac:dyDescent="0.25">
      <c r="A31750"/>
    </row>
    <row r="31751" spans="1:1" ht="13.2" x14ac:dyDescent="0.25">
      <c r="A31751"/>
    </row>
    <row r="31752" spans="1:1" ht="13.2" x14ac:dyDescent="0.25">
      <c r="A31752"/>
    </row>
    <row r="31753" spans="1:1" ht="13.2" x14ac:dyDescent="0.25">
      <c r="A31753"/>
    </row>
    <row r="31754" spans="1:1" ht="13.2" x14ac:dyDescent="0.25">
      <c r="A31754"/>
    </row>
    <row r="31755" spans="1:1" ht="13.2" x14ac:dyDescent="0.25">
      <c r="A31755"/>
    </row>
    <row r="31756" spans="1:1" ht="13.2" x14ac:dyDescent="0.25">
      <c r="A31756"/>
    </row>
    <row r="31757" spans="1:1" ht="13.2" x14ac:dyDescent="0.25">
      <c r="A31757"/>
    </row>
    <row r="31758" spans="1:1" ht="13.2" x14ac:dyDescent="0.25">
      <c r="A31758"/>
    </row>
    <row r="31759" spans="1:1" ht="13.2" x14ac:dyDescent="0.25">
      <c r="A31759"/>
    </row>
    <row r="31760" spans="1:1" ht="13.2" x14ac:dyDescent="0.25">
      <c r="A31760"/>
    </row>
    <row r="31761" spans="1:1" ht="13.2" x14ac:dyDescent="0.25">
      <c r="A31761"/>
    </row>
    <row r="31762" spans="1:1" ht="13.2" x14ac:dyDescent="0.25">
      <c r="A31762"/>
    </row>
    <row r="31763" spans="1:1" ht="13.2" x14ac:dyDescent="0.25">
      <c r="A31763"/>
    </row>
    <row r="31764" spans="1:1" ht="13.2" x14ac:dyDescent="0.25">
      <c r="A31764"/>
    </row>
    <row r="31765" spans="1:1" ht="13.2" x14ac:dyDescent="0.25">
      <c r="A31765"/>
    </row>
    <row r="31766" spans="1:1" ht="13.2" x14ac:dyDescent="0.25">
      <c r="A31766"/>
    </row>
    <row r="31767" spans="1:1" ht="13.2" x14ac:dyDescent="0.25">
      <c r="A31767"/>
    </row>
    <row r="31768" spans="1:1" ht="13.2" x14ac:dyDescent="0.25">
      <c r="A31768"/>
    </row>
    <row r="31769" spans="1:1" ht="13.2" x14ac:dyDescent="0.25">
      <c r="A31769"/>
    </row>
    <row r="31770" spans="1:1" ht="13.2" x14ac:dyDescent="0.25">
      <c r="A31770"/>
    </row>
    <row r="31771" spans="1:1" ht="13.2" x14ac:dyDescent="0.25">
      <c r="A31771"/>
    </row>
    <row r="31772" spans="1:1" ht="13.2" x14ac:dyDescent="0.25">
      <c r="A31772"/>
    </row>
    <row r="31773" spans="1:1" ht="13.2" x14ac:dyDescent="0.25">
      <c r="A31773"/>
    </row>
    <row r="31774" spans="1:1" ht="13.2" x14ac:dyDescent="0.25">
      <c r="A31774"/>
    </row>
    <row r="31775" spans="1:1" ht="13.2" x14ac:dyDescent="0.25">
      <c r="A31775"/>
    </row>
    <row r="31776" spans="1:1" ht="13.2" x14ac:dyDescent="0.25">
      <c r="A31776"/>
    </row>
    <row r="31777" spans="1:1" ht="13.2" x14ac:dyDescent="0.25">
      <c r="A31777"/>
    </row>
    <row r="31778" spans="1:1" ht="13.2" x14ac:dyDescent="0.25">
      <c r="A31778"/>
    </row>
    <row r="31779" spans="1:1" ht="13.2" x14ac:dyDescent="0.25">
      <c r="A31779"/>
    </row>
    <row r="31780" spans="1:1" ht="13.2" x14ac:dyDescent="0.25">
      <c r="A31780"/>
    </row>
    <row r="31781" spans="1:1" ht="13.2" x14ac:dyDescent="0.25">
      <c r="A31781"/>
    </row>
    <row r="31782" spans="1:1" ht="13.2" x14ac:dyDescent="0.25">
      <c r="A31782"/>
    </row>
    <row r="31783" spans="1:1" ht="13.2" x14ac:dyDescent="0.25">
      <c r="A31783"/>
    </row>
    <row r="31784" spans="1:1" ht="13.2" x14ac:dyDescent="0.25">
      <c r="A31784"/>
    </row>
    <row r="31785" spans="1:1" ht="13.2" x14ac:dyDescent="0.25">
      <c r="A31785"/>
    </row>
    <row r="31786" spans="1:1" ht="13.2" x14ac:dyDescent="0.25">
      <c r="A31786"/>
    </row>
    <row r="31787" spans="1:1" ht="13.2" x14ac:dyDescent="0.25">
      <c r="A31787"/>
    </row>
    <row r="31788" spans="1:1" ht="13.2" x14ac:dyDescent="0.25">
      <c r="A31788"/>
    </row>
    <row r="31789" spans="1:1" ht="13.2" x14ac:dyDescent="0.25">
      <c r="A31789"/>
    </row>
    <row r="31790" spans="1:1" ht="13.2" x14ac:dyDescent="0.25">
      <c r="A31790"/>
    </row>
    <row r="31791" spans="1:1" ht="13.2" x14ac:dyDescent="0.25">
      <c r="A31791"/>
    </row>
    <row r="31792" spans="1:1" ht="13.2" x14ac:dyDescent="0.25">
      <c r="A31792"/>
    </row>
    <row r="31793" spans="1:1" ht="13.2" x14ac:dyDescent="0.25">
      <c r="A31793"/>
    </row>
    <row r="31794" spans="1:1" ht="13.2" x14ac:dyDescent="0.25">
      <c r="A31794"/>
    </row>
    <row r="31795" spans="1:1" ht="13.2" x14ac:dyDescent="0.25">
      <c r="A31795"/>
    </row>
    <row r="31796" spans="1:1" ht="13.2" x14ac:dyDescent="0.25">
      <c r="A31796"/>
    </row>
    <row r="31797" spans="1:1" ht="13.2" x14ac:dyDescent="0.25">
      <c r="A31797"/>
    </row>
    <row r="31798" spans="1:1" ht="13.2" x14ac:dyDescent="0.25">
      <c r="A31798"/>
    </row>
    <row r="31799" spans="1:1" ht="13.2" x14ac:dyDescent="0.25">
      <c r="A31799"/>
    </row>
    <row r="31800" spans="1:1" ht="13.2" x14ac:dyDescent="0.25">
      <c r="A31800"/>
    </row>
    <row r="31801" spans="1:1" ht="13.2" x14ac:dyDescent="0.25">
      <c r="A31801"/>
    </row>
    <row r="31802" spans="1:1" ht="13.2" x14ac:dyDescent="0.25">
      <c r="A31802"/>
    </row>
    <row r="31803" spans="1:1" ht="13.2" x14ac:dyDescent="0.25">
      <c r="A31803"/>
    </row>
    <row r="31804" spans="1:1" ht="13.2" x14ac:dyDescent="0.25">
      <c r="A31804"/>
    </row>
    <row r="31805" spans="1:1" ht="13.2" x14ac:dyDescent="0.25">
      <c r="A31805"/>
    </row>
    <row r="31806" spans="1:1" ht="13.2" x14ac:dyDescent="0.25">
      <c r="A31806"/>
    </row>
    <row r="31807" spans="1:1" ht="13.2" x14ac:dyDescent="0.25">
      <c r="A31807"/>
    </row>
    <row r="31808" spans="1:1" ht="13.2" x14ac:dyDescent="0.25">
      <c r="A31808"/>
    </row>
    <row r="31809" spans="1:1" ht="13.2" x14ac:dyDescent="0.25">
      <c r="A31809"/>
    </row>
    <row r="31810" spans="1:1" ht="13.2" x14ac:dyDescent="0.25">
      <c r="A31810"/>
    </row>
    <row r="31811" spans="1:1" ht="13.2" x14ac:dyDescent="0.25">
      <c r="A31811"/>
    </row>
    <row r="31812" spans="1:1" ht="13.2" x14ac:dyDescent="0.25">
      <c r="A31812"/>
    </row>
    <row r="31813" spans="1:1" ht="13.2" x14ac:dyDescent="0.25">
      <c r="A31813"/>
    </row>
    <row r="31814" spans="1:1" ht="13.2" x14ac:dyDescent="0.25">
      <c r="A31814"/>
    </row>
    <row r="31815" spans="1:1" ht="13.2" x14ac:dyDescent="0.25">
      <c r="A31815"/>
    </row>
    <row r="31816" spans="1:1" ht="13.2" x14ac:dyDescent="0.25">
      <c r="A31816"/>
    </row>
    <row r="31817" spans="1:1" ht="13.2" x14ac:dyDescent="0.25">
      <c r="A31817"/>
    </row>
    <row r="31818" spans="1:1" ht="13.2" x14ac:dyDescent="0.25">
      <c r="A31818"/>
    </row>
    <row r="31819" spans="1:1" ht="13.2" x14ac:dyDescent="0.25">
      <c r="A31819"/>
    </row>
    <row r="31820" spans="1:1" ht="13.2" x14ac:dyDescent="0.25">
      <c r="A31820"/>
    </row>
    <row r="31821" spans="1:1" ht="13.2" x14ac:dyDescent="0.25">
      <c r="A31821"/>
    </row>
    <row r="31822" spans="1:1" ht="13.2" x14ac:dyDescent="0.25">
      <c r="A31822"/>
    </row>
    <row r="31823" spans="1:1" ht="13.2" x14ac:dyDescent="0.25">
      <c r="A31823"/>
    </row>
    <row r="31824" spans="1:1" ht="13.2" x14ac:dyDescent="0.25">
      <c r="A31824"/>
    </row>
    <row r="31825" spans="1:1" ht="13.2" x14ac:dyDescent="0.25">
      <c r="A31825"/>
    </row>
    <row r="31826" spans="1:1" ht="13.2" x14ac:dyDescent="0.25">
      <c r="A31826"/>
    </row>
    <row r="31827" spans="1:1" ht="13.2" x14ac:dyDescent="0.25">
      <c r="A31827"/>
    </row>
    <row r="31828" spans="1:1" ht="13.2" x14ac:dyDescent="0.25">
      <c r="A31828"/>
    </row>
    <row r="31829" spans="1:1" ht="13.2" x14ac:dyDescent="0.25">
      <c r="A31829"/>
    </row>
    <row r="31830" spans="1:1" ht="13.2" x14ac:dyDescent="0.25">
      <c r="A31830"/>
    </row>
    <row r="31831" spans="1:1" ht="13.2" x14ac:dyDescent="0.25">
      <c r="A31831"/>
    </row>
    <row r="31832" spans="1:1" ht="13.2" x14ac:dyDescent="0.25">
      <c r="A31832"/>
    </row>
    <row r="31833" spans="1:1" ht="13.2" x14ac:dyDescent="0.25">
      <c r="A31833"/>
    </row>
    <row r="31834" spans="1:1" ht="13.2" x14ac:dyDescent="0.25">
      <c r="A31834"/>
    </row>
    <row r="31835" spans="1:1" ht="13.2" x14ac:dyDescent="0.25">
      <c r="A31835"/>
    </row>
    <row r="31836" spans="1:1" ht="13.2" x14ac:dyDescent="0.25">
      <c r="A31836"/>
    </row>
    <row r="31837" spans="1:1" ht="13.2" x14ac:dyDescent="0.25">
      <c r="A31837"/>
    </row>
    <row r="31838" spans="1:1" ht="13.2" x14ac:dyDescent="0.25">
      <c r="A31838"/>
    </row>
    <row r="31839" spans="1:1" ht="13.2" x14ac:dyDescent="0.25">
      <c r="A31839"/>
    </row>
    <row r="31840" spans="1:1" ht="13.2" x14ac:dyDescent="0.25">
      <c r="A31840"/>
    </row>
    <row r="31841" spans="1:1" ht="13.2" x14ac:dyDescent="0.25">
      <c r="A31841"/>
    </row>
    <row r="31842" spans="1:1" ht="13.2" x14ac:dyDescent="0.25">
      <c r="A31842"/>
    </row>
    <row r="31843" spans="1:1" ht="13.2" x14ac:dyDescent="0.25">
      <c r="A31843"/>
    </row>
    <row r="31844" spans="1:1" ht="13.2" x14ac:dyDescent="0.25">
      <c r="A31844"/>
    </row>
    <row r="31845" spans="1:1" ht="13.2" x14ac:dyDescent="0.25">
      <c r="A31845"/>
    </row>
    <row r="31846" spans="1:1" ht="13.2" x14ac:dyDescent="0.25">
      <c r="A31846"/>
    </row>
    <row r="31847" spans="1:1" ht="13.2" x14ac:dyDescent="0.25">
      <c r="A31847"/>
    </row>
    <row r="31848" spans="1:1" ht="13.2" x14ac:dyDescent="0.25">
      <c r="A31848"/>
    </row>
    <row r="31849" spans="1:1" ht="13.2" x14ac:dyDescent="0.25">
      <c r="A31849"/>
    </row>
    <row r="31850" spans="1:1" ht="13.2" x14ac:dyDescent="0.25">
      <c r="A31850"/>
    </row>
    <row r="31851" spans="1:1" ht="13.2" x14ac:dyDescent="0.25">
      <c r="A31851"/>
    </row>
    <row r="31852" spans="1:1" ht="13.2" x14ac:dyDescent="0.25">
      <c r="A31852"/>
    </row>
    <row r="31853" spans="1:1" ht="13.2" x14ac:dyDescent="0.25">
      <c r="A31853"/>
    </row>
    <row r="31854" spans="1:1" ht="13.2" x14ac:dyDescent="0.25">
      <c r="A31854"/>
    </row>
    <row r="31855" spans="1:1" ht="13.2" x14ac:dyDescent="0.25">
      <c r="A31855"/>
    </row>
    <row r="31856" spans="1:1" ht="13.2" x14ac:dyDescent="0.25">
      <c r="A31856"/>
    </row>
    <row r="31857" spans="1:1" ht="13.2" x14ac:dyDescent="0.25">
      <c r="A31857"/>
    </row>
    <row r="31858" spans="1:1" ht="13.2" x14ac:dyDescent="0.25">
      <c r="A31858"/>
    </row>
    <row r="31859" spans="1:1" ht="13.2" x14ac:dyDescent="0.25">
      <c r="A31859"/>
    </row>
    <row r="31860" spans="1:1" ht="13.2" x14ac:dyDescent="0.25">
      <c r="A31860"/>
    </row>
    <row r="31861" spans="1:1" ht="13.2" x14ac:dyDescent="0.25">
      <c r="A31861"/>
    </row>
    <row r="31862" spans="1:1" ht="13.2" x14ac:dyDescent="0.25">
      <c r="A31862"/>
    </row>
    <row r="31863" spans="1:1" ht="13.2" x14ac:dyDescent="0.25">
      <c r="A31863"/>
    </row>
    <row r="31864" spans="1:1" ht="13.2" x14ac:dyDescent="0.25">
      <c r="A31864"/>
    </row>
    <row r="31865" spans="1:1" ht="13.2" x14ac:dyDescent="0.25">
      <c r="A31865"/>
    </row>
    <row r="31866" spans="1:1" ht="13.2" x14ac:dyDescent="0.25">
      <c r="A31866"/>
    </row>
    <row r="31867" spans="1:1" ht="13.2" x14ac:dyDescent="0.25">
      <c r="A31867"/>
    </row>
    <row r="31868" spans="1:1" ht="13.2" x14ac:dyDescent="0.25">
      <c r="A31868"/>
    </row>
    <row r="31869" spans="1:1" ht="13.2" x14ac:dyDescent="0.25">
      <c r="A31869"/>
    </row>
    <row r="31870" spans="1:1" ht="13.2" x14ac:dyDescent="0.25">
      <c r="A31870"/>
    </row>
    <row r="31871" spans="1:1" ht="13.2" x14ac:dyDescent="0.25">
      <c r="A31871"/>
    </row>
    <row r="31872" spans="1:1" ht="13.2" x14ac:dyDescent="0.25">
      <c r="A31872"/>
    </row>
    <row r="31873" spans="1:1" ht="13.2" x14ac:dyDescent="0.25">
      <c r="A31873"/>
    </row>
    <row r="31874" spans="1:1" ht="13.2" x14ac:dyDescent="0.25">
      <c r="A31874"/>
    </row>
    <row r="31875" spans="1:1" ht="13.2" x14ac:dyDescent="0.25">
      <c r="A31875"/>
    </row>
    <row r="31876" spans="1:1" ht="13.2" x14ac:dyDescent="0.25">
      <c r="A31876"/>
    </row>
    <row r="31877" spans="1:1" ht="13.2" x14ac:dyDescent="0.25">
      <c r="A31877"/>
    </row>
    <row r="31878" spans="1:1" ht="13.2" x14ac:dyDescent="0.25">
      <c r="A31878"/>
    </row>
    <row r="31879" spans="1:1" ht="13.2" x14ac:dyDescent="0.25">
      <c r="A31879"/>
    </row>
    <row r="31880" spans="1:1" ht="13.2" x14ac:dyDescent="0.25">
      <c r="A31880"/>
    </row>
    <row r="31881" spans="1:1" ht="13.2" x14ac:dyDescent="0.25">
      <c r="A31881"/>
    </row>
    <row r="31882" spans="1:1" ht="13.2" x14ac:dyDescent="0.25">
      <c r="A31882"/>
    </row>
    <row r="31883" spans="1:1" ht="13.2" x14ac:dyDescent="0.25">
      <c r="A31883"/>
    </row>
    <row r="31884" spans="1:1" ht="13.2" x14ac:dyDescent="0.25">
      <c r="A31884"/>
    </row>
    <row r="31885" spans="1:1" ht="13.2" x14ac:dyDescent="0.25">
      <c r="A31885"/>
    </row>
    <row r="31886" spans="1:1" ht="13.2" x14ac:dyDescent="0.25">
      <c r="A31886"/>
    </row>
    <row r="31887" spans="1:1" ht="13.2" x14ac:dyDescent="0.25">
      <c r="A31887"/>
    </row>
    <row r="31888" spans="1:1" ht="13.2" x14ac:dyDescent="0.25">
      <c r="A31888"/>
    </row>
    <row r="31889" spans="1:1" ht="13.2" x14ac:dyDescent="0.25">
      <c r="A31889"/>
    </row>
    <row r="31890" spans="1:1" ht="13.2" x14ac:dyDescent="0.25">
      <c r="A31890"/>
    </row>
    <row r="31891" spans="1:1" ht="13.2" x14ac:dyDescent="0.25">
      <c r="A31891"/>
    </row>
    <row r="31892" spans="1:1" ht="13.2" x14ac:dyDescent="0.25">
      <c r="A31892"/>
    </row>
    <row r="31893" spans="1:1" ht="13.2" x14ac:dyDescent="0.25">
      <c r="A31893"/>
    </row>
    <row r="31894" spans="1:1" ht="13.2" x14ac:dyDescent="0.25">
      <c r="A31894"/>
    </row>
    <row r="31895" spans="1:1" ht="13.2" x14ac:dyDescent="0.25">
      <c r="A31895"/>
    </row>
    <row r="31896" spans="1:1" ht="13.2" x14ac:dyDescent="0.25">
      <c r="A31896"/>
    </row>
    <row r="31897" spans="1:1" ht="13.2" x14ac:dyDescent="0.25">
      <c r="A31897"/>
    </row>
    <row r="31898" spans="1:1" ht="13.2" x14ac:dyDescent="0.25">
      <c r="A31898"/>
    </row>
    <row r="31899" spans="1:1" ht="13.2" x14ac:dyDescent="0.25">
      <c r="A31899"/>
    </row>
    <row r="31900" spans="1:1" ht="13.2" x14ac:dyDescent="0.25">
      <c r="A31900"/>
    </row>
    <row r="31901" spans="1:1" ht="13.2" x14ac:dyDescent="0.25">
      <c r="A31901"/>
    </row>
    <row r="31902" spans="1:1" ht="13.2" x14ac:dyDescent="0.25">
      <c r="A31902"/>
    </row>
    <row r="31903" spans="1:1" ht="13.2" x14ac:dyDescent="0.25">
      <c r="A31903"/>
    </row>
    <row r="31904" spans="1:1" ht="13.2" x14ac:dyDescent="0.25">
      <c r="A31904"/>
    </row>
    <row r="31905" spans="1:1" ht="13.2" x14ac:dyDescent="0.25">
      <c r="A31905"/>
    </row>
    <row r="31906" spans="1:1" ht="13.2" x14ac:dyDescent="0.25">
      <c r="A31906"/>
    </row>
    <row r="31907" spans="1:1" ht="13.2" x14ac:dyDescent="0.25">
      <c r="A31907"/>
    </row>
    <row r="31908" spans="1:1" ht="13.2" x14ac:dyDescent="0.25">
      <c r="A31908"/>
    </row>
    <row r="31909" spans="1:1" ht="13.2" x14ac:dyDescent="0.25">
      <c r="A31909"/>
    </row>
    <row r="31910" spans="1:1" ht="13.2" x14ac:dyDescent="0.25">
      <c r="A31910"/>
    </row>
    <row r="31911" spans="1:1" ht="13.2" x14ac:dyDescent="0.25">
      <c r="A31911"/>
    </row>
    <row r="31912" spans="1:1" ht="13.2" x14ac:dyDescent="0.25">
      <c r="A31912"/>
    </row>
    <row r="31913" spans="1:1" ht="13.2" x14ac:dyDescent="0.25">
      <c r="A31913"/>
    </row>
    <row r="31914" spans="1:1" ht="13.2" x14ac:dyDescent="0.25">
      <c r="A31914"/>
    </row>
    <row r="31915" spans="1:1" ht="13.2" x14ac:dyDescent="0.25">
      <c r="A31915"/>
    </row>
    <row r="31916" spans="1:1" ht="13.2" x14ac:dyDescent="0.25">
      <c r="A31916"/>
    </row>
    <row r="31917" spans="1:1" ht="13.2" x14ac:dyDescent="0.25">
      <c r="A31917"/>
    </row>
    <row r="31918" spans="1:1" ht="13.2" x14ac:dyDescent="0.25">
      <c r="A31918"/>
    </row>
    <row r="31919" spans="1:1" ht="13.2" x14ac:dyDescent="0.25">
      <c r="A31919"/>
    </row>
    <row r="31920" spans="1:1" ht="13.2" x14ac:dyDescent="0.25">
      <c r="A31920"/>
    </row>
    <row r="31921" spans="1:1" ht="13.2" x14ac:dyDescent="0.25">
      <c r="A31921"/>
    </row>
    <row r="31922" spans="1:1" ht="13.2" x14ac:dyDescent="0.25">
      <c r="A31922"/>
    </row>
    <row r="31923" spans="1:1" ht="13.2" x14ac:dyDescent="0.25">
      <c r="A31923"/>
    </row>
    <row r="31924" spans="1:1" ht="13.2" x14ac:dyDescent="0.25">
      <c r="A31924"/>
    </row>
    <row r="31925" spans="1:1" ht="13.2" x14ac:dyDescent="0.25">
      <c r="A31925"/>
    </row>
    <row r="31926" spans="1:1" ht="13.2" x14ac:dyDescent="0.25">
      <c r="A31926"/>
    </row>
    <row r="31927" spans="1:1" ht="13.2" x14ac:dyDescent="0.25">
      <c r="A31927"/>
    </row>
    <row r="31928" spans="1:1" ht="13.2" x14ac:dyDescent="0.25">
      <c r="A31928"/>
    </row>
    <row r="31929" spans="1:1" ht="13.2" x14ac:dyDescent="0.25">
      <c r="A31929"/>
    </row>
    <row r="31930" spans="1:1" ht="13.2" x14ac:dyDescent="0.25">
      <c r="A31930"/>
    </row>
    <row r="31931" spans="1:1" ht="13.2" x14ac:dyDescent="0.25">
      <c r="A31931"/>
    </row>
    <row r="31932" spans="1:1" ht="13.2" x14ac:dyDescent="0.25">
      <c r="A31932"/>
    </row>
    <row r="31933" spans="1:1" ht="13.2" x14ac:dyDescent="0.25">
      <c r="A31933"/>
    </row>
    <row r="31934" spans="1:1" ht="13.2" x14ac:dyDescent="0.25">
      <c r="A31934"/>
    </row>
    <row r="31935" spans="1:1" ht="13.2" x14ac:dyDescent="0.25">
      <c r="A31935"/>
    </row>
    <row r="31936" spans="1:1" ht="13.2" x14ac:dyDescent="0.25">
      <c r="A31936"/>
    </row>
    <row r="31937" spans="1:1" ht="13.2" x14ac:dyDescent="0.25">
      <c r="A31937"/>
    </row>
    <row r="31938" spans="1:1" ht="13.2" x14ac:dyDescent="0.25">
      <c r="A31938"/>
    </row>
    <row r="31939" spans="1:1" ht="13.2" x14ac:dyDescent="0.25">
      <c r="A31939"/>
    </row>
    <row r="31940" spans="1:1" ht="13.2" x14ac:dyDescent="0.25">
      <c r="A31940"/>
    </row>
    <row r="31941" spans="1:1" ht="13.2" x14ac:dyDescent="0.25">
      <c r="A31941"/>
    </row>
    <row r="31942" spans="1:1" ht="13.2" x14ac:dyDescent="0.25">
      <c r="A31942"/>
    </row>
    <row r="31943" spans="1:1" ht="13.2" x14ac:dyDescent="0.25">
      <c r="A31943"/>
    </row>
    <row r="31944" spans="1:1" ht="13.2" x14ac:dyDescent="0.25">
      <c r="A31944"/>
    </row>
    <row r="31945" spans="1:1" ht="13.2" x14ac:dyDescent="0.25">
      <c r="A31945"/>
    </row>
    <row r="31946" spans="1:1" ht="13.2" x14ac:dyDescent="0.25">
      <c r="A31946"/>
    </row>
    <row r="31947" spans="1:1" ht="13.2" x14ac:dyDescent="0.25">
      <c r="A31947"/>
    </row>
    <row r="31948" spans="1:1" ht="13.2" x14ac:dyDescent="0.25">
      <c r="A31948"/>
    </row>
    <row r="31949" spans="1:1" ht="13.2" x14ac:dyDescent="0.25">
      <c r="A31949"/>
    </row>
    <row r="31950" spans="1:1" ht="13.2" x14ac:dyDescent="0.25">
      <c r="A31950"/>
    </row>
    <row r="31951" spans="1:1" ht="13.2" x14ac:dyDescent="0.25">
      <c r="A31951"/>
    </row>
    <row r="31952" spans="1:1" ht="13.2" x14ac:dyDescent="0.25">
      <c r="A31952"/>
    </row>
    <row r="31953" spans="1:1" ht="13.2" x14ac:dyDescent="0.25">
      <c r="A31953"/>
    </row>
    <row r="31954" spans="1:1" ht="13.2" x14ac:dyDescent="0.25">
      <c r="A31954"/>
    </row>
    <row r="31955" spans="1:1" ht="13.2" x14ac:dyDescent="0.25">
      <c r="A31955"/>
    </row>
    <row r="31956" spans="1:1" ht="13.2" x14ac:dyDescent="0.25">
      <c r="A31956"/>
    </row>
    <row r="31957" spans="1:1" ht="13.2" x14ac:dyDescent="0.25">
      <c r="A31957"/>
    </row>
    <row r="31958" spans="1:1" ht="13.2" x14ac:dyDescent="0.25">
      <c r="A31958"/>
    </row>
    <row r="31959" spans="1:1" ht="13.2" x14ac:dyDescent="0.25">
      <c r="A31959"/>
    </row>
    <row r="31960" spans="1:1" ht="13.2" x14ac:dyDescent="0.25">
      <c r="A31960"/>
    </row>
    <row r="31961" spans="1:1" ht="13.2" x14ac:dyDescent="0.25">
      <c r="A31961"/>
    </row>
    <row r="31962" spans="1:1" ht="13.2" x14ac:dyDescent="0.25">
      <c r="A31962"/>
    </row>
    <row r="31963" spans="1:1" ht="13.2" x14ac:dyDescent="0.25">
      <c r="A31963"/>
    </row>
    <row r="31964" spans="1:1" ht="13.2" x14ac:dyDescent="0.25">
      <c r="A31964"/>
    </row>
    <row r="31965" spans="1:1" ht="13.2" x14ac:dyDescent="0.25">
      <c r="A31965"/>
    </row>
    <row r="31966" spans="1:1" ht="13.2" x14ac:dyDescent="0.25">
      <c r="A31966"/>
    </row>
    <row r="31967" spans="1:1" ht="13.2" x14ac:dyDescent="0.25">
      <c r="A31967"/>
    </row>
    <row r="31968" spans="1:1" ht="13.2" x14ac:dyDescent="0.25">
      <c r="A31968"/>
    </row>
    <row r="31969" spans="1:1" ht="13.2" x14ac:dyDescent="0.25">
      <c r="A31969"/>
    </row>
    <row r="31970" spans="1:1" ht="13.2" x14ac:dyDescent="0.25">
      <c r="A31970"/>
    </row>
    <row r="31971" spans="1:1" ht="13.2" x14ac:dyDescent="0.25">
      <c r="A31971"/>
    </row>
    <row r="31972" spans="1:1" ht="13.2" x14ac:dyDescent="0.25">
      <c r="A31972"/>
    </row>
    <row r="31973" spans="1:1" ht="13.2" x14ac:dyDescent="0.25">
      <c r="A31973"/>
    </row>
    <row r="31974" spans="1:1" ht="13.2" x14ac:dyDescent="0.25">
      <c r="A31974"/>
    </row>
    <row r="31975" spans="1:1" ht="13.2" x14ac:dyDescent="0.25">
      <c r="A31975"/>
    </row>
    <row r="31976" spans="1:1" ht="13.2" x14ac:dyDescent="0.25">
      <c r="A31976"/>
    </row>
    <row r="31977" spans="1:1" ht="13.2" x14ac:dyDescent="0.25">
      <c r="A31977"/>
    </row>
    <row r="31978" spans="1:1" ht="13.2" x14ac:dyDescent="0.25">
      <c r="A31978"/>
    </row>
    <row r="31979" spans="1:1" ht="13.2" x14ac:dyDescent="0.25">
      <c r="A31979"/>
    </row>
    <row r="31980" spans="1:1" ht="13.2" x14ac:dyDescent="0.25">
      <c r="A31980"/>
    </row>
    <row r="31981" spans="1:1" ht="13.2" x14ac:dyDescent="0.25">
      <c r="A31981"/>
    </row>
    <row r="31982" spans="1:1" ht="13.2" x14ac:dyDescent="0.25">
      <c r="A31982"/>
    </row>
    <row r="31983" spans="1:1" ht="13.2" x14ac:dyDescent="0.25">
      <c r="A31983"/>
    </row>
    <row r="31984" spans="1:1" ht="13.2" x14ac:dyDescent="0.25">
      <c r="A31984"/>
    </row>
    <row r="31985" spans="1:1" ht="13.2" x14ac:dyDescent="0.25">
      <c r="A31985"/>
    </row>
    <row r="31986" spans="1:1" ht="13.2" x14ac:dyDescent="0.25">
      <c r="A31986"/>
    </row>
    <row r="31987" spans="1:1" ht="13.2" x14ac:dyDescent="0.25">
      <c r="A31987"/>
    </row>
    <row r="31988" spans="1:1" ht="13.2" x14ac:dyDescent="0.25">
      <c r="A31988"/>
    </row>
    <row r="31989" spans="1:1" ht="13.2" x14ac:dyDescent="0.25">
      <c r="A31989"/>
    </row>
    <row r="31990" spans="1:1" ht="13.2" x14ac:dyDescent="0.25">
      <c r="A31990"/>
    </row>
    <row r="31991" spans="1:1" ht="13.2" x14ac:dyDescent="0.25">
      <c r="A31991"/>
    </row>
    <row r="31992" spans="1:1" ht="13.2" x14ac:dyDescent="0.25">
      <c r="A31992"/>
    </row>
    <row r="31993" spans="1:1" ht="13.2" x14ac:dyDescent="0.25">
      <c r="A31993"/>
    </row>
    <row r="31994" spans="1:1" ht="13.2" x14ac:dyDescent="0.25">
      <c r="A31994"/>
    </row>
    <row r="31995" spans="1:1" ht="13.2" x14ac:dyDescent="0.25">
      <c r="A31995"/>
    </row>
    <row r="31996" spans="1:1" ht="13.2" x14ac:dyDescent="0.25">
      <c r="A31996"/>
    </row>
    <row r="31997" spans="1:1" ht="13.2" x14ac:dyDescent="0.25">
      <c r="A31997"/>
    </row>
    <row r="31998" spans="1:1" ht="13.2" x14ac:dyDescent="0.25">
      <c r="A31998"/>
    </row>
    <row r="31999" spans="1:1" ht="13.2" x14ac:dyDescent="0.25">
      <c r="A31999"/>
    </row>
    <row r="32000" spans="1:1" ht="13.2" x14ac:dyDescent="0.25">
      <c r="A32000"/>
    </row>
    <row r="32001" spans="1:1" ht="13.2" x14ac:dyDescent="0.25">
      <c r="A32001"/>
    </row>
    <row r="32002" spans="1:1" ht="13.2" x14ac:dyDescent="0.25">
      <c r="A32002"/>
    </row>
    <row r="32003" spans="1:1" ht="13.2" x14ac:dyDescent="0.25">
      <c r="A32003"/>
    </row>
    <row r="32004" spans="1:1" ht="13.2" x14ac:dyDescent="0.25">
      <c r="A32004"/>
    </row>
    <row r="32005" spans="1:1" ht="13.2" x14ac:dyDescent="0.25">
      <c r="A32005"/>
    </row>
    <row r="32006" spans="1:1" ht="13.2" x14ac:dyDescent="0.25">
      <c r="A32006"/>
    </row>
    <row r="32007" spans="1:1" ht="13.2" x14ac:dyDescent="0.25">
      <c r="A32007"/>
    </row>
    <row r="32008" spans="1:1" ht="13.2" x14ac:dyDescent="0.25">
      <c r="A32008"/>
    </row>
    <row r="32009" spans="1:1" ht="13.2" x14ac:dyDescent="0.25">
      <c r="A32009"/>
    </row>
    <row r="32010" spans="1:1" ht="13.2" x14ac:dyDescent="0.25">
      <c r="A32010"/>
    </row>
    <row r="32011" spans="1:1" ht="13.2" x14ac:dyDescent="0.25">
      <c r="A32011"/>
    </row>
    <row r="32012" spans="1:1" ht="13.2" x14ac:dyDescent="0.25">
      <c r="A32012"/>
    </row>
    <row r="32013" spans="1:1" ht="13.2" x14ac:dyDescent="0.25">
      <c r="A32013"/>
    </row>
    <row r="32014" spans="1:1" ht="13.2" x14ac:dyDescent="0.25">
      <c r="A32014"/>
    </row>
    <row r="32015" spans="1:1" ht="13.2" x14ac:dyDescent="0.25">
      <c r="A32015"/>
    </row>
    <row r="32016" spans="1:1" ht="13.2" x14ac:dyDescent="0.25">
      <c r="A32016"/>
    </row>
    <row r="32017" spans="1:1" ht="13.2" x14ac:dyDescent="0.25">
      <c r="A32017"/>
    </row>
    <row r="32018" spans="1:1" ht="13.2" x14ac:dyDescent="0.25">
      <c r="A32018"/>
    </row>
    <row r="32019" spans="1:1" ht="13.2" x14ac:dyDescent="0.25">
      <c r="A32019"/>
    </row>
    <row r="32020" spans="1:1" ht="13.2" x14ac:dyDescent="0.25">
      <c r="A32020"/>
    </row>
    <row r="32021" spans="1:1" ht="13.2" x14ac:dyDescent="0.25">
      <c r="A32021"/>
    </row>
    <row r="32022" spans="1:1" ht="13.2" x14ac:dyDescent="0.25">
      <c r="A32022"/>
    </row>
    <row r="32023" spans="1:1" ht="13.2" x14ac:dyDescent="0.25">
      <c r="A32023"/>
    </row>
    <row r="32024" spans="1:1" ht="13.2" x14ac:dyDescent="0.25">
      <c r="A32024"/>
    </row>
    <row r="32025" spans="1:1" ht="13.2" x14ac:dyDescent="0.25">
      <c r="A32025"/>
    </row>
    <row r="32026" spans="1:1" ht="13.2" x14ac:dyDescent="0.25">
      <c r="A32026"/>
    </row>
    <row r="32027" spans="1:1" ht="13.2" x14ac:dyDescent="0.25">
      <c r="A32027"/>
    </row>
    <row r="32028" spans="1:1" ht="13.2" x14ac:dyDescent="0.25">
      <c r="A32028"/>
    </row>
    <row r="32029" spans="1:1" ht="13.2" x14ac:dyDescent="0.25">
      <c r="A32029"/>
    </row>
    <row r="32030" spans="1:1" ht="13.2" x14ac:dyDescent="0.25">
      <c r="A32030"/>
    </row>
    <row r="32031" spans="1:1" ht="13.2" x14ac:dyDescent="0.25">
      <c r="A32031"/>
    </row>
    <row r="32032" spans="1:1" ht="13.2" x14ac:dyDescent="0.25">
      <c r="A32032"/>
    </row>
    <row r="32033" spans="1:1" ht="13.2" x14ac:dyDescent="0.25">
      <c r="A32033"/>
    </row>
    <row r="32034" spans="1:1" ht="13.2" x14ac:dyDescent="0.25">
      <c r="A32034"/>
    </row>
    <row r="32035" spans="1:1" ht="13.2" x14ac:dyDescent="0.25">
      <c r="A32035"/>
    </row>
    <row r="32036" spans="1:1" ht="13.2" x14ac:dyDescent="0.25">
      <c r="A32036"/>
    </row>
    <row r="32037" spans="1:1" ht="13.2" x14ac:dyDescent="0.25">
      <c r="A32037"/>
    </row>
    <row r="32038" spans="1:1" ht="13.2" x14ac:dyDescent="0.25">
      <c r="A32038"/>
    </row>
    <row r="32039" spans="1:1" ht="13.2" x14ac:dyDescent="0.25">
      <c r="A32039"/>
    </row>
    <row r="32040" spans="1:1" ht="13.2" x14ac:dyDescent="0.25">
      <c r="A32040"/>
    </row>
    <row r="32041" spans="1:1" ht="13.2" x14ac:dyDescent="0.25">
      <c r="A32041"/>
    </row>
    <row r="32042" spans="1:1" ht="13.2" x14ac:dyDescent="0.25">
      <c r="A32042"/>
    </row>
    <row r="32043" spans="1:1" ht="13.2" x14ac:dyDescent="0.25">
      <c r="A32043"/>
    </row>
    <row r="32044" spans="1:1" ht="13.2" x14ac:dyDescent="0.25">
      <c r="A32044"/>
    </row>
    <row r="32045" spans="1:1" ht="13.2" x14ac:dyDescent="0.25">
      <c r="A32045"/>
    </row>
    <row r="32046" spans="1:1" ht="13.2" x14ac:dyDescent="0.25">
      <c r="A32046"/>
    </row>
    <row r="32047" spans="1:1" ht="13.2" x14ac:dyDescent="0.25">
      <c r="A32047"/>
    </row>
    <row r="32048" spans="1:1" ht="13.2" x14ac:dyDescent="0.25">
      <c r="A32048"/>
    </row>
    <row r="32049" spans="1:1" ht="13.2" x14ac:dyDescent="0.25">
      <c r="A32049"/>
    </row>
    <row r="32050" spans="1:1" ht="13.2" x14ac:dyDescent="0.25">
      <c r="A32050"/>
    </row>
    <row r="32051" spans="1:1" ht="13.2" x14ac:dyDescent="0.25">
      <c r="A32051"/>
    </row>
    <row r="32052" spans="1:1" ht="13.2" x14ac:dyDescent="0.25">
      <c r="A32052"/>
    </row>
    <row r="32053" spans="1:1" ht="13.2" x14ac:dyDescent="0.25">
      <c r="A32053"/>
    </row>
    <row r="32054" spans="1:1" ht="13.2" x14ac:dyDescent="0.25">
      <c r="A32054"/>
    </row>
    <row r="32055" spans="1:1" ht="13.2" x14ac:dyDescent="0.25">
      <c r="A32055"/>
    </row>
    <row r="32056" spans="1:1" ht="13.2" x14ac:dyDescent="0.25">
      <c r="A32056"/>
    </row>
    <row r="32057" spans="1:1" ht="13.2" x14ac:dyDescent="0.25">
      <c r="A32057"/>
    </row>
    <row r="32058" spans="1:1" ht="13.2" x14ac:dyDescent="0.25">
      <c r="A32058"/>
    </row>
    <row r="32059" spans="1:1" ht="13.2" x14ac:dyDescent="0.25">
      <c r="A32059"/>
    </row>
    <row r="32060" spans="1:1" ht="13.2" x14ac:dyDescent="0.25">
      <c r="A32060"/>
    </row>
    <row r="32061" spans="1:1" ht="13.2" x14ac:dyDescent="0.25">
      <c r="A32061"/>
    </row>
    <row r="32062" spans="1:1" ht="13.2" x14ac:dyDescent="0.25">
      <c r="A32062"/>
    </row>
    <row r="32063" spans="1:1" ht="13.2" x14ac:dyDescent="0.25">
      <c r="A32063"/>
    </row>
    <row r="32064" spans="1:1" ht="13.2" x14ac:dyDescent="0.25">
      <c r="A32064"/>
    </row>
    <row r="32065" spans="1:1" ht="13.2" x14ac:dyDescent="0.25">
      <c r="A32065"/>
    </row>
    <row r="32066" spans="1:1" ht="13.2" x14ac:dyDescent="0.25">
      <c r="A32066"/>
    </row>
    <row r="32067" spans="1:1" ht="13.2" x14ac:dyDescent="0.25">
      <c r="A32067"/>
    </row>
    <row r="32068" spans="1:1" ht="13.2" x14ac:dyDescent="0.25">
      <c r="A32068"/>
    </row>
    <row r="32069" spans="1:1" ht="13.2" x14ac:dyDescent="0.25">
      <c r="A32069"/>
    </row>
    <row r="32070" spans="1:1" ht="13.2" x14ac:dyDescent="0.25">
      <c r="A32070"/>
    </row>
    <row r="32071" spans="1:1" ht="13.2" x14ac:dyDescent="0.25">
      <c r="A32071"/>
    </row>
    <row r="32072" spans="1:1" ht="13.2" x14ac:dyDescent="0.25">
      <c r="A32072"/>
    </row>
    <row r="32073" spans="1:1" ht="13.2" x14ac:dyDescent="0.25">
      <c r="A32073"/>
    </row>
    <row r="32074" spans="1:1" ht="13.2" x14ac:dyDescent="0.25">
      <c r="A32074"/>
    </row>
    <row r="32075" spans="1:1" ht="13.2" x14ac:dyDescent="0.25">
      <c r="A32075"/>
    </row>
    <row r="32076" spans="1:1" ht="13.2" x14ac:dyDescent="0.25">
      <c r="A32076"/>
    </row>
    <row r="32077" spans="1:1" ht="13.2" x14ac:dyDescent="0.25">
      <c r="A32077"/>
    </row>
    <row r="32078" spans="1:1" ht="13.2" x14ac:dyDescent="0.25">
      <c r="A32078"/>
    </row>
    <row r="32079" spans="1:1" ht="13.2" x14ac:dyDescent="0.25">
      <c r="A32079"/>
    </row>
    <row r="32080" spans="1:1" ht="13.2" x14ac:dyDescent="0.25">
      <c r="A32080"/>
    </row>
    <row r="32081" spans="1:1" ht="13.2" x14ac:dyDescent="0.25">
      <c r="A32081"/>
    </row>
    <row r="32082" spans="1:1" ht="13.2" x14ac:dyDescent="0.25">
      <c r="A32082"/>
    </row>
    <row r="32083" spans="1:1" ht="13.2" x14ac:dyDescent="0.25">
      <c r="A32083"/>
    </row>
    <row r="32084" spans="1:1" ht="13.2" x14ac:dyDescent="0.25">
      <c r="A32084"/>
    </row>
    <row r="32085" spans="1:1" ht="13.2" x14ac:dyDescent="0.25">
      <c r="A32085"/>
    </row>
    <row r="32086" spans="1:1" ht="13.2" x14ac:dyDescent="0.25">
      <c r="A32086"/>
    </row>
    <row r="32087" spans="1:1" ht="13.2" x14ac:dyDescent="0.25">
      <c r="A32087"/>
    </row>
    <row r="32088" spans="1:1" ht="13.2" x14ac:dyDescent="0.25">
      <c r="A32088"/>
    </row>
    <row r="32089" spans="1:1" ht="13.2" x14ac:dyDescent="0.25">
      <c r="A32089"/>
    </row>
    <row r="32090" spans="1:1" ht="13.2" x14ac:dyDescent="0.25">
      <c r="A32090"/>
    </row>
    <row r="32091" spans="1:1" ht="13.2" x14ac:dyDescent="0.25">
      <c r="A32091"/>
    </row>
    <row r="32092" spans="1:1" ht="13.2" x14ac:dyDescent="0.25">
      <c r="A32092"/>
    </row>
    <row r="32093" spans="1:1" ht="13.2" x14ac:dyDescent="0.25">
      <c r="A32093"/>
    </row>
    <row r="32094" spans="1:1" ht="13.2" x14ac:dyDescent="0.25">
      <c r="A32094"/>
    </row>
    <row r="32095" spans="1:1" ht="13.2" x14ac:dyDescent="0.25">
      <c r="A32095"/>
    </row>
    <row r="32096" spans="1:1" ht="13.2" x14ac:dyDescent="0.25">
      <c r="A32096"/>
    </row>
    <row r="32097" spans="1:1" ht="13.2" x14ac:dyDescent="0.25">
      <c r="A32097"/>
    </row>
    <row r="32098" spans="1:1" ht="13.2" x14ac:dyDescent="0.25">
      <c r="A32098"/>
    </row>
    <row r="32099" spans="1:1" ht="13.2" x14ac:dyDescent="0.25">
      <c r="A32099"/>
    </row>
    <row r="32100" spans="1:1" ht="13.2" x14ac:dyDescent="0.25">
      <c r="A32100"/>
    </row>
    <row r="32101" spans="1:1" ht="13.2" x14ac:dyDescent="0.25">
      <c r="A32101"/>
    </row>
    <row r="32102" spans="1:1" ht="13.2" x14ac:dyDescent="0.25">
      <c r="A32102"/>
    </row>
    <row r="32103" spans="1:1" ht="13.2" x14ac:dyDescent="0.25">
      <c r="A32103"/>
    </row>
    <row r="32104" spans="1:1" ht="13.2" x14ac:dyDescent="0.25">
      <c r="A32104"/>
    </row>
    <row r="32105" spans="1:1" ht="13.2" x14ac:dyDescent="0.25">
      <c r="A32105"/>
    </row>
    <row r="32106" spans="1:1" ht="13.2" x14ac:dyDescent="0.25">
      <c r="A32106"/>
    </row>
    <row r="32107" spans="1:1" ht="13.2" x14ac:dyDescent="0.25">
      <c r="A32107"/>
    </row>
    <row r="32108" spans="1:1" ht="13.2" x14ac:dyDescent="0.25">
      <c r="A32108"/>
    </row>
    <row r="32109" spans="1:1" ht="13.2" x14ac:dyDescent="0.25">
      <c r="A32109"/>
    </row>
    <row r="32110" spans="1:1" ht="13.2" x14ac:dyDescent="0.25">
      <c r="A32110"/>
    </row>
    <row r="32111" spans="1:1" ht="13.2" x14ac:dyDescent="0.25">
      <c r="A32111"/>
    </row>
    <row r="32112" spans="1:1" ht="13.2" x14ac:dyDescent="0.25">
      <c r="A32112"/>
    </row>
    <row r="32113" spans="1:1" ht="13.2" x14ac:dyDescent="0.25">
      <c r="A32113"/>
    </row>
    <row r="32114" spans="1:1" ht="13.2" x14ac:dyDescent="0.25">
      <c r="A32114"/>
    </row>
    <row r="32115" spans="1:1" ht="13.2" x14ac:dyDescent="0.25">
      <c r="A32115"/>
    </row>
    <row r="32116" spans="1:1" ht="13.2" x14ac:dyDescent="0.25">
      <c r="A32116"/>
    </row>
    <row r="32117" spans="1:1" ht="13.2" x14ac:dyDescent="0.25">
      <c r="A32117"/>
    </row>
    <row r="32118" spans="1:1" ht="13.2" x14ac:dyDescent="0.25">
      <c r="A32118"/>
    </row>
    <row r="32119" spans="1:1" ht="13.2" x14ac:dyDescent="0.25">
      <c r="A32119"/>
    </row>
    <row r="32120" spans="1:1" ht="13.2" x14ac:dyDescent="0.25">
      <c r="A32120"/>
    </row>
    <row r="32121" spans="1:1" ht="13.2" x14ac:dyDescent="0.25">
      <c r="A32121"/>
    </row>
    <row r="32122" spans="1:1" ht="13.2" x14ac:dyDescent="0.25">
      <c r="A32122"/>
    </row>
    <row r="32123" spans="1:1" ht="13.2" x14ac:dyDescent="0.25">
      <c r="A32123"/>
    </row>
    <row r="32124" spans="1:1" ht="13.2" x14ac:dyDescent="0.25">
      <c r="A32124"/>
    </row>
    <row r="32125" spans="1:1" ht="13.2" x14ac:dyDescent="0.25">
      <c r="A32125"/>
    </row>
    <row r="32126" spans="1:1" ht="13.2" x14ac:dyDescent="0.25">
      <c r="A32126"/>
    </row>
    <row r="32127" spans="1:1" ht="13.2" x14ac:dyDescent="0.25">
      <c r="A32127"/>
    </row>
    <row r="32128" spans="1:1" ht="13.2" x14ac:dyDescent="0.25">
      <c r="A32128"/>
    </row>
    <row r="32129" spans="1:1" ht="13.2" x14ac:dyDescent="0.25">
      <c r="A32129"/>
    </row>
    <row r="32130" spans="1:1" ht="13.2" x14ac:dyDescent="0.25">
      <c r="A32130"/>
    </row>
    <row r="32131" spans="1:1" ht="13.2" x14ac:dyDescent="0.25">
      <c r="A32131"/>
    </row>
    <row r="32132" spans="1:1" ht="13.2" x14ac:dyDescent="0.25">
      <c r="A32132"/>
    </row>
    <row r="32133" spans="1:1" ht="13.2" x14ac:dyDescent="0.25">
      <c r="A32133"/>
    </row>
    <row r="32134" spans="1:1" ht="13.2" x14ac:dyDescent="0.25">
      <c r="A32134"/>
    </row>
    <row r="32135" spans="1:1" ht="13.2" x14ac:dyDescent="0.25">
      <c r="A32135"/>
    </row>
    <row r="32136" spans="1:1" ht="13.2" x14ac:dyDescent="0.25">
      <c r="A32136"/>
    </row>
    <row r="32137" spans="1:1" ht="13.2" x14ac:dyDescent="0.25">
      <c r="A32137"/>
    </row>
    <row r="32138" spans="1:1" ht="13.2" x14ac:dyDescent="0.25">
      <c r="A32138"/>
    </row>
    <row r="32139" spans="1:1" ht="13.2" x14ac:dyDescent="0.25">
      <c r="A32139"/>
    </row>
    <row r="32140" spans="1:1" ht="13.2" x14ac:dyDescent="0.25">
      <c r="A32140"/>
    </row>
    <row r="32141" spans="1:1" ht="13.2" x14ac:dyDescent="0.25">
      <c r="A32141"/>
    </row>
    <row r="32142" spans="1:1" ht="13.2" x14ac:dyDescent="0.25">
      <c r="A32142"/>
    </row>
    <row r="32143" spans="1:1" ht="13.2" x14ac:dyDescent="0.25">
      <c r="A32143"/>
    </row>
    <row r="32144" spans="1:1" ht="13.2" x14ac:dyDescent="0.25">
      <c r="A32144"/>
    </row>
    <row r="32145" spans="1:1" ht="13.2" x14ac:dyDescent="0.25">
      <c r="A32145"/>
    </row>
    <row r="32146" spans="1:1" ht="13.2" x14ac:dyDescent="0.25">
      <c r="A32146"/>
    </row>
    <row r="32147" spans="1:1" ht="13.2" x14ac:dyDescent="0.25">
      <c r="A32147"/>
    </row>
    <row r="32148" spans="1:1" ht="13.2" x14ac:dyDescent="0.25">
      <c r="A32148"/>
    </row>
    <row r="32149" spans="1:1" ht="13.2" x14ac:dyDescent="0.25">
      <c r="A32149"/>
    </row>
    <row r="32150" spans="1:1" ht="13.2" x14ac:dyDescent="0.25">
      <c r="A32150"/>
    </row>
    <row r="32151" spans="1:1" ht="13.2" x14ac:dyDescent="0.25">
      <c r="A32151"/>
    </row>
    <row r="32152" spans="1:1" ht="13.2" x14ac:dyDescent="0.25">
      <c r="A32152"/>
    </row>
    <row r="32153" spans="1:1" ht="13.2" x14ac:dyDescent="0.25">
      <c r="A32153"/>
    </row>
    <row r="32154" spans="1:1" ht="13.2" x14ac:dyDescent="0.25">
      <c r="A32154"/>
    </row>
    <row r="32155" spans="1:1" ht="13.2" x14ac:dyDescent="0.25">
      <c r="A32155"/>
    </row>
    <row r="32156" spans="1:1" ht="13.2" x14ac:dyDescent="0.25">
      <c r="A32156"/>
    </row>
    <row r="32157" spans="1:1" ht="13.2" x14ac:dyDescent="0.25">
      <c r="A32157"/>
    </row>
    <row r="32158" spans="1:1" ht="13.2" x14ac:dyDescent="0.25">
      <c r="A32158"/>
    </row>
    <row r="32159" spans="1:1" ht="13.2" x14ac:dyDescent="0.25">
      <c r="A32159"/>
    </row>
    <row r="32160" spans="1:1" ht="13.2" x14ac:dyDescent="0.25">
      <c r="A32160"/>
    </row>
    <row r="32161" spans="1:1" ht="13.2" x14ac:dyDescent="0.25">
      <c r="A32161"/>
    </row>
    <row r="32162" spans="1:1" ht="13.2" x14ac:dyDescent="0.25">
      <c r="A32162"/>
    </row>
    <row r="32163" spans="1:1" ht="13.2" x14ac:dyDescent="0.25">
      <c r="A32163"/>
    </row>
    <row r="32164" spans="1:1" ht="13.2" x14ac:dyDescent="0.25">
      <c r="A32164"/>
    </row>
    <row r="32165" spans="1:1" ht="13.2" x14ac:dyDescent="0.25">
      <c r="A32165"/>
    </row>
    <row r="32166" spans="1:1" ht="13.2" x14ac:dyDescent="0.25">
      <c r="A32166"/>
    </row>
    <row r="32167" spans="1:1" ht="13.2" x14ac:dyDescent="0.25">
      <c r="A32167"/>
    </row>
    <row r="32168" spans="1:1" ht="13.2" x14ac:dyDescent="0.25">
      <c r="A32168"/>
    </row>
    <row r="32169" spans="1:1" ht="13.2" x14ac:dyDescent="0.25">
      <c r="A32169"/>
    </row>
    <row r="32170" spans="1:1" ht="13.2" x14ac:dyDescent="0.25">
      <c r="A32170"/>
    </row>
    <row r="32171" spans="1:1" ht="13.2" x14ac:dyDescent="0.25">
      <c r="A32171"/>
    </row>
    <row r="32172" spans="1:1" ht="13.2" x14ac:dyDescent="0.25">
      <c r="A32172"/>
    </row>
    <row r="32173" spans="1:1" ht="13.2" x14ac:dyDescent="0.25">
      <c r="A32173"/>
    </row>
    <row r="32174" spans="1:1" ht="13.2" x14ac:dyDescent="0.25">
      <c r="A32174"/>
    </row>
    <row r="32175" spans="1:1" ht="13.2" x14ac:dyDescent="0.25">
      <c r="A32175"/>
    </row>
    <row r="32176" spans="1:1" ht="13.2" x14ac:dyDescent="0.25">
      <c r="A32176"/>
    </row>
    <row r="32177" spans="1:1" ht="13.2" x14ac:dyDescent="0.25">
      <c r="A32177"/>
    </row>
    <row r="32178" spans="1:1" ht="13.2" x14ac:dyDescent="0.25">
      <c r="A32178"/>
    </row>
    <row r="32179" spans="1:1" ht="13.2" x14ac:dyDescent="0.25">
      <c r="A32179"/>
    </row>
    <row r="32180" spans="1:1" ht="13.2" x14ac:dyDescent="0.25">
      <c r="A32180"/>
    </row>
    <row r="32181" spans="1:1" ht="13.2" x14ac:dyDescent="0.25">
      <c r="A32181"/>
    </row>
    <row r="32182" spans="1:1" ht="13.2" x14ac:dyDescent="0.25">
      <c r="A32182"/>
    </row>
    <row r="32183" spans="1:1" ht="13.2" x14ac:dyDescent="0.25">
      <c r="A32183"/>
    </row>
    <row r="32184" spans="1:1" ht="13.2" x14ac:dyDescent="0.25">
      <c r="A32184"/>
    </row>
    <row r="32185" spans="1:1" ht="13.2" x14ac:dyDescent="0.25">
      <c r="A32185"/>
    </row>
    <row r="32186" spans="1:1" ht="13.2" x14ac:dyDescent="0.25">
      <c r="A32186"/>
    </row>
    <row r="32187" spans="1:1" ht="13.2" x14ac:dyDescent="0.25">
      <c r="A32187"/>
    </row>
    <row r="32188" spans="1:1" ht="13.2" x14ac:dyDescent="0.25">
      <c r="A32188"/>
    </row>
    <row r="32189" spans="1:1" ht="13.2" x14ac:dyDescent="0.25">
      <c r="A32189"/>
    </row>
    <row r="32190" spans="1:1" ht="13.2" x14ac:dyDescent="0.25">
      <c r="A32190"/>
    </row>
    <row r="32191" spans="1:1" ht="13.2" x14ac:dyDescent="0.25">
      <c r="A32191"/>
    </row>
    <row r="32192" spans="1:1" ht="13.2" x14ac:dyDescent="0.25">
      <c r="A32192"/>
    </row>
    <row r="32193" spans="1:1" ht="13.2" x14ac:dyDescent="0.25">
      <c r="A32193"/>
    </row>
    <row r="32194" spans="1:1" ht="13.2" x14ac:dyDescent="0.25">
      <c r="A32194"/>
    </row>
    <row r="32195" spans="1:1" ht="13.2" x14ac:dyDescent="0.25">
      <c r="A32195"/>
    </row>
    <row r="32196" spans="1:1" ht="13.2" x14ac:dyDescent="0.25">
      <c r="A32196"/>
    </row>
    <row r="32197" spans="1:1" ht="13.2" x14ac:dyDescent="0.25">
      <c r="A32197"/>
    </row>
    <row r="32198" spans="1:1" ht="13.2" x14ac:dyDescent="0.25">
      <c r="A32198"/>
    </row>
    <row r="32199" spans="1:1" ht="13.2" x14ac:dyDescent="0.25">
      <c r="A32199"/>
    </row>
    <row r="32200" spans="1:1" ht="13.2" x14ac:dyDescent="0.25">
      <c r="A32200"/>
    </row>
    <row r="32201" spans="1:1" ht="13.2" x14ac:dyDescent="0.25">
      <c r="A32201"/>
    </row>
    <row r="32202" spans="1:1" ht="13.2" x14ac:dyDescent="0.25">
      <c r="A32202"/>
    </row>
    <row r="32203" spans="1:1" ht="13.2" x14ac:dyDescent="0.25">
      <c r="A32203"/>
    </row>
    <row r="32204" spans="1:1" ht="13.2" x14ac:dyDescent="0.25">
      <c r="A32204"/>
    </row>
    <row r="32205" spans="1:1" ht="13.2" x14ac:dyDescent="0.25">
      <c r="A32205"/>
    </row>
    <row r="32206" spans="1:1" ht="13.2" x14ac:dyDescent="0.25">
      <c r="A32206"/>
    </row>
    <row r="32207" spans="1:1" ht="13.2" x14ac:dyDescent="0.25">
      <c r="A32207"/>
    </row>
    <row r="32208" spans="1:1" ht="13.2" x14ac:dyDescent="0.25">
      <c r="A32208"/>
    </row>
    <row r="32209" spans="1:1" ht="13.2" x14ac:dyDescent="0.25">
      <c r="A32209"/>
    </row>
    <row r="32210" spans="1:1" ht="13.2" x14ac:dyDescent="0.25">
      <c r="A32210"/>
    </row>
    <row r="32211" spans="1:1" ht="13.2" x14ac:dyDescent="0.25">
      <c r="A32211"/>
    </row>
    <row r="32212" spans="1:1" ht="13.2" x14ac:dyDescent="0.25">
      <c r="A32212"/>
    </row>
    <row r="32213" spans="1:1" ht="13.2" x14ac:dyDescent="0.25">
      <c r="A32213"/>
    </row>
    <row r="32214" spans="1:1" ht="13.2" x14ac:dyDescent="0.25">
      <c r="A32214"/>
    </row>
    <row r="32215" spans="1:1" ht="13.2" x14ac:dyDescent="0.25">
      <c r="A32215"/>
    </row>
    <row r="32216" spans="1:1" ht="13.2" x14ac:dyDescent="0.25">
      <c r="A32216"/>
    </row>
    <row r="32217" spans="1:1" ht="13.2" x14ac:dyDescent="0.25">
      <c r="A32217"/>
    </row>
    <row r="32218" spans="1:1" ht="13.2" x14ac:dyDescent="0.25">
      <c r="A32218"/>
    </row>
    <row r="32219" spans="1:1" ht="13.2" x14ac:dyDescent="0.25">
      <c r="A32219"/>
    </row>
    <row r="32220" spans="1:1" ht="13.2" x14ac:dyDescent="0.25">
      <c r="A32220"/>
    </row>
    <row r="32221" spans="1:1" ht="13.2" x14ac:dyDescent="0.25">
      <c r="A32221"/>
    </row>
    <row r="32222" spans="1:1" ht="13.2" x14ac:dyDescent="0.25">
      <c r="A32222"/>
    </row>
    <row r="32223" spans="1:1" ht="13.2" x14ac:dyDescent="0.25">
      <c r="A32223"/>
    </row>
    <row r="32224" spans="1:1" ht="13.2" x14ac:dyDescent="0.25">
      <c r="A32224"/>
    </row>
    <row r="32225" spans="1:1" ht="13.2" x14ac:dyDescent="0.25">
      <c r="A32225"/>
    </row>
    <row r="32226" spans="1:1" ht="13.2" x14ac:dyDescent="0.25">
      <c r="A32226"/>
    </row>
    <row r="32227" spans="1:1" ht="13.2" x14ac:dyDescent="0.25">
      <c r="A32227"/>
    </row>
    <row r="32228" spans="1:1" ht="13.2" x14ac:dyDescent="0.25">
      <c r="A32228"/>
    </row>
    <row r="32229" spans="1:1" ht="13.2" x14ac:dyDescent="0.25">
      <c r="A32229"/>
    </row>
    <row r="32230" spans="1:1" ht="13.2" x14ac:dyDescent="0.25">
      <c r="A32230"/>
    </row>
    <row r="32231" spans="1:1" ht="13.2" x14ac:dyDescent="0.25">
      <c r="A32231"/>
    </row>
    <row r="32232" spans="1:1" ht="13.2" x14ac:dyDescent="0.25">
      <c r="A32232"/>
    </row>
    <row r="32233" spans="1:1" ht="13.2" x14ac:dyDescent="0.25">
      <c r="A32233"/>
    </row>
    <row r="32234" spans="1:1" ht="13.2" x14ac:dyDescent="0.25">
      <c r="A32234"/>
    </row>
    <row r="32235" spans="1:1" ht="13.2" x14ac:dyDescent="0.25">
      <c r="A32235"/>
    </row>
    <row r="32236" spans="1:1" ht="13.2" x14ac:dyDescent="0.25">
      <c r="A32236"/>
    </row>
    <row r="32237" spans="1:1" ht="13.2" x14ac:dyDescent="0.25">
      <c r="A32237"/>
    </row>
    <row r="32238" spans="1:1" ht="13.2" x14ac:dyDescent="0.25">
      <c r="A32238"/>
    </row>
    <row r="32239" spans="1:1" ht="13.2" x14ac:dyDescent="0.25">
      <c r="A32239"/>
    </row>
    <row r="32240" spans="1:1" ht="13.2" x14ac:dyDescent="0.25">
      <c r="A32240"/>
    </row>
    <row r="32241" spans="1:1" ht="13.2" x14ac:dyDescent="0.25">
      <c r="A32241"/>
    </row>
    <row r="32242" spans="1:1" ht="13.2" x14ac:dyDescent="0.25">
      <c r="A32242"/>
    </row>
    <row r="32243" spans="1:1" ht="13.2" x14ac:dyDescent="0.25">
      <c r="A32243"/>
    </row>
    <row r="32244" spans="1:1" ht="13.2" x14ac:dyDescent="0.25">
      <c r="A32244"/>
    </row>
    <row r="32245" spans="1:1" ht="13.2" x14ac:dyDescent="0.25">
      <c r="A32245"/>
    </row>
    <row r="32246" spans="1:1" ht="13.2" x14ac:dyDescent="0.25">
      <c r="A32246"/>
    </row>
    <row r="32247" spans="1:1" ht="13.2" x14ac:dyDescent="0.25">
      <c r="A32247"/>
    </row>
    <row r="32248" spans="1:1" ht="13.2" x14ac:dyDescent="0.25">
      <c r="A32248"/>
    </row>
    <row r="32249" spans="1:1" ht="13.2" x14ac:dyDescent="0.25">
      <c r="A32249"/>
    </row>
    <row r="32250" spans="1:1" ht="13.2" x14ac:dyDescent="0.25">
      <c r="A32250"/>
    </row>
    <row r="32251" spans="1:1" ht="13.2" x14ac:dyDescent="0.25">
      <c r="A32251"/>
    </row>
    <row r="32252" spans="1:1" ht="13.2" x14ac:dyDescent="0.25">
      <c r="A32252"/>
    </row>
    <row r="32253" spans="1:1" ht="13.2" x14ac:dyDescent="0.25">
      <c r="A32253"/>
    </row>
    <row r="32254" spans="1:1" ht="13.2" x14ac:dyDescent="0.25">
      <c r="A32254"/>
    </row>
    <row r="32255" spans="1:1" ht="13.2" x14ac:dyDescent="0.25">
      <c r="A32255"/>
    </row>
    <row r="32256" spans="1:1" ht="13.2" x14ac:dyDescent="0.25">
      <c r="A32256"/>
    </row>
    <row r="32257" spans="1:1" ht="13.2" x14ac:dyDescent="0.25">
      <c r="A32257"/>
    </row>
    <row r="32258" spans="1:1" ht="13.2" x14ac:dyDescent="0.25">
      <c r="A32258"/>
    </row>
    <row r="32259" spans="1:1" ht="13.2" x14ac:dyDescent="0.25">
      <c r="A32259"/>
    </row>
    <row r="32260" spans="1:1" ht="13.2" x14ac:dyDescent="0.25">
      <c r="A32260"/>
    </row>
    <row r="32261" spans="1:1" ht="13.2" x14ac:dyDescent="0.25">
      <c r="A32261"/>
    </row>
    <row r="32262" spans="1:1" ht="13.2" x14ac:dyDescent="0.25">
      <c r="A32262"/>
    </row>
    <row r="32263" spans="1:1" ht="13.2" x14ac:dyDescent="0.25">
      <c r="A32263"/>
    </row>
    <row r="32264" spans="1:1" ht="13.2" x14ac:dyDescent="0.25">
      <c r="A32264"/>
    </row>
    <row r="32265" spans="1:1" ht="13.2" x14ac:dyDescent="0.25">
      <c r="A32265"/>
    </row>
    <row r="32266" spans="1:1" ht="13.2" x14ac:dyDescent="0.25">
      <c r="A32266"/>
    </row>
    <row r="32267" spans="1:1" ht="13.2" x14ac:dyDescent="0.25">
      <c r="A32267"/>
    </row>
    <row r="32268" spans="1:1" ht="13.2" x14ac:dyDescent="0.25">
      <c r="A32268"/>
    </row>
    <row r="32269" spans="1:1" ht="13.2" x14ac:dyDescent="0.25">
      <c r="A32269"/>
    </row>
    <row r="32270" spans="1:1" ht="13.2" x14ac:dyDescent="0.25">
      <c r="A32270"/>
    </row>
    <row r="32271" spans="1:1" ht="13.2" x14ac:dyDescent="0.25">
      <c r="A32271"/>
    </row>
    <row r="32272" spans="1:1" ht="13.2" x14ac:dyDescent="0.25">
      <c r="A32272"/>
    </row>
    <row r="32273" spans="1:1" ht="13.2" x14ac:dyDescent="0.25">
      <c r="A32273"/>
    </row>
    <row r="32274" spans="1:1" ht="13.2" x14ac:dyDescent="0.25">
      <c r="A32274"/>
    </row>
    <row r="32275" spans="1:1" ht="13.2" x14ac:dyDescent="0.25">
      <c r="A32275"/>
    </row>
    <row r="32276" spans="1:1" ht="13.2" x14ac:dyDescent="0.25">
      <c r="A32276"/>
    </row>
    <row r="32277" spans="1:1" ht="13.2" x14ac:dyDescent="0.25">
      <c r="A32277"/>
    </row>
    <row r="32278" spans="1:1" ht="13.2" x14ac:dyDescent="0.25">
      <c r="A32278"/>
    </row>
    <row r="32279" spans="1:1" ht="13.2" x14ac:dyDescent="0.25">
      <c r="A32279"/>
    </row>
    <row r="32280" spans="1:1" ht="13.2" x14ac:dyDescent="0.25">
      <c r="A32280"/>
    </row>
    <row r="32281" spans="1:1" ht="13.2" x14ac:dyDescent="0.25">
      <c r="A32281"/>
    </row>
    <row r="32282" spans="1:1" ht="13.2" x14ac:dyDescent="0.25">
      <c r="A32282"/>
    </row>
    <row r="32283" spans="1:1" ht="13.2" x14ac:dyDescent="0.25">
      <c r="A32283"/>
    </row>
    <row r="32284" spans="1:1" ht="13.2" x14ac:dyDescent="0.25">
      <c r="A32284"/>
    </row>
    <row r="32285" spans="1:1" ht="13.2" x14ac:dyDescent="0.25">
      <c r="A32285"/>
    </row>
    <row r="32286" spans="1:1" ht="13.2" x14ac:dyDescent="0.25">
      <c r="A32286"/>
    </row>
    <row r="32287" spans="1:1" ht="13.2" x14ac:dyDescent="0.25">
      <c r="A32287"/>
    </row>
    <row r="32288" spans="1:1" ht="13.2" x14ac:dyDescent="0.25">
      <c r="A32288"/>
    </row>
    <row r="32289" spans="1:1" ht="13.2" x14ac:dyDescent="0.25">
      <c r="A32289"/>
    </row>
    <row r="32290" spans="1:1" ht="13.2" x14ac:dyDescent="0.25">
      <c r="A32290"/>
    </row>
    <row r="32291" spans="1:1" ht="13.2" x14ac:dyDescent="0.25">
      <c r="A32291"/>
    </row>
    <row r="32292" spans="1:1" ht="13.2" x14ac:dyDescent="0.25">
      <c r="A32292"/>
    </row>
    <row r="32293" spans="1:1" ht="13.2" x14ac:dyDescent="0.25">
      <c r="A32293"/>
    </row>
    <row r="32294" spans="1:1" ht="13.2" x14ac:dyDescent="0.25">
      <c r="A32294"/>
    </row>
    <row r="32295" spans="1:1" ht="13.2" x14ac:dyDescent="0.25">
      <c r="A32295"/>
    </row>
    <row r="32296" spans="1:1" ht="13.2" x14ac:dyDescent="0.25">
      <c r="A32296"/>
    </row>
    <row r="32297" spans="1:1" ht="13.2" x14ac:dyDescent="0.25">
      <c r="A32297"/>
    </row>
    <row r="32298" spans="1:1" ht="13.2" x14ac:dyDescent="0.25">
      <c r="A32298"/>
    </row>
    <row r="32299" spans="1:1" ht="13.2" x14ac:dyDescent="0.25">
      <c r="A32299"/>
    </row>
    <row r="32300" spans="1:1" ht="13.2" x14ac:dyDescent="0.25">
      <c r="A32300"/>
    </row>
    <row r="32301" spans="1:1" ht="13.2" x14ac:dyDescent="0.25">
      <c r="A32301"/>
    </row>
    <row r="32302" spans="1:1" ht="13.2" x14ac:dyDescent="0.25">
      <c r="A32302"/>
    </row>
    <row r="32303" spans="1:1" ht="13.2" x14ac:dyDescent="0.25">
      <c r="A32303"/>
    </row>
    <row r="32304" spans="1:1" ht="13.2" x14ac:dyDescent="0.25">
      <c r="A32304"/>
    </row>
    <row r="32305" spans="1:1" ht="13.2" x14ac:dyDescent="0.25">
      <c r="A32305"/>
    </row>
    <row r="32306" spans="1:1" ht="13.2" x14ac:dyDescent="0.25">
      <c r="A32306"/>
    </row>
    <row r="32307" spans="1:1" ht="13.2" x14ac:dyDescent="0.25">
      <c r="A32307"/>
    </row>
    <row r="32308" spans="1:1" ht="13.2" x14ac:dyDescent="0.25">
      <c r="A32308"/>
    </row>
    <row r="32309" spans="1:1" ht="13.2" x14ac:dyDescent="0.25">
      <c r="A32309"/>
    </row>
    <row r="32310" spans="1:1" ht="13.2" x14ac:dyDescent="0.25">
      <c r="A32310"/>
    </row>
    <row r="32311" spans="1:1" ht="13.2" x14ac:dyDescent="0.25">
      <c r="A32311"/>
    </row>
    <row r="32312" spans="1:1" ht="13.2" x14ac:dyDescent="0.25">
      <c r="A32312"/>
    </row>
    <row r="32313" spans="1:1" ht="13.2" x14ac:dyDescent="0.25">
      <c r="A32313"/>
    </row>
    <row r="32314" spans="1:1" ht="13.2" x14ac:dyDescent="0.25">
      <c r="A32314"/>
    </row>
    <row r="32315" spans="1:1" ht="13.2" x14ac:dyDescent="0.25">
      <c r="A32315"/>
    </row>
    <row r="32316" spans="1:1" ht="13.2" x14ac:dyDescent="0.25">
      <c r="A32316"/>
    </row>
    <row r="32317" spans="1:1" ht="13.2" x14ac:dyDescent="0.25">
      <c r="A32317"/>
    </row>
    <row r="32318" spans="1:1" ht="13.2" x14ac:dyDescent="0.25">
      <c r="A32318"/>
    </row>
    <row r="32319" spans="1:1" ht="13.2" x14ac:dyDescent="0.25">
      <c r="A32319"/>
    </row>
    <row r="32320" spans="1:1" ht="13.2" x14ac:dyDescent="0.25">
      <c r="A32320"/>
    </row>
    <row r="32321" spans="1:1" ht="13.2" x14ac:dyDescent="0.25">
      <c r="A32321"/>
    </row>
    <row r="32322" spans="1:1" ht="13.2" x14ac:dyDescent="0.25">
      <c r="A32322"/>
    </row>
    <row r="32323" spans="1:1" ht="13.2" x14ac:dyDescent="0.25">
      <c r="A32323"/>
    </row>
    <row r="32324" spans="1:1" ht="13.2" x14ac:dyDescent="0.25">
      <c r="A32324"/>
    </row>
    <row r="32325" spans="1:1" ht="13.2" x14ac:dyDescent="0.25">
      <c r="A32325"/>
    </row>
    <row r="32326" spans="1:1" ht="13.2" x14ac:dyDescent="0.25">
      <c r="A32326"/>
    </row>
    <row r="32327" spans="1:1" ht="13.2" x14ac:dyDescent="0.25">
      <c r="A32327"/>
    </row>
    <row r="32328" spans="1:1" ht="13.2" x14ac:dyDescent="0.25">
      <c r="A32328"/>
    </row>
    <row r="32329" spans="1:1" ht="13.2" x14ac:dyDescent="0.25">
      <c r="A32329"/>
    </row>
    <row r="32330" spans="1:1" ht="13.2" x14ac:dyDescent="0.25">
      <c r="A32330"/>
    </row>
    <row r="32331" spans="1:1" ht="13.2" x14ac:dyDescent="0.25">
      <c r="A32331"/>
    </row>
    <row r="32332" spans="1:1" ht="13.2" x14ac:dyDescent="0.25">
      <c r="A32332"/>
    </row>
    <row r="32333" spans="1:1" ht="13.2" x14ac:dyDescent="0.25">
      <c r="A32333"/>
    </row>
    <row r="32334" spans="1:1" ht="13.2" x14ac:dyDescent="0.25">
      <c r="A32334"/>
    </row>
    <row r="32335" spans="1:1" ht="13.2" x14ac:dyDescent="0.25">
      <c r="A32335"/>
    </row>
    <row r="32336" spans="1:1" ht="13.2" x14ac:dyDescent="0.25">
      <c r="A32336"/>
    </row>
    <row r="32337" spans="1:1" ht="13.2" x14ac:dyDescent="0.25">
      <c r="A32337"/>
    </row>
    <row r="32338" spans="1:1" ht="13.2" x14ac:dyDescent="0.25">
      <c r="A32338"/>
    </row>
    <row r="32339" spans="1:1" ht="13.2" x14ac:dyDescent="0.25">
      <c r="A32339"/>
    </row>
    <row r="32340" spans="1:1" ht="13.2" x14ac:dyDescent="0.25">
      <c r="A32340"/>
    </row>
    <row r="32341" spans="1:1" ht="13.2" x14ac:dyDescent="0.25">
      <c r="A32341"/>
    </row>
    <row r="32342" spans="1:1" ht="13.2" x14ac:dyDescent="0.25">
      <c r="A32342"/>
    </row>
    <row r="32343" spans="1:1" ht="13.2" x14ac:dyDescent="0.25">
      <c r="A32343"/>
    </row>
    <row r="32344" spans="1:1" ht="13.2" x14ac:dyDescent="0.25">
      <c r="A32344"/>
    </row>
    <row r="32345" spans="1:1" ht="13.2" x14ac:dyDescent="0.25">
      <c r="A32345"/>
    </row>
    <row r="32346" spans="1:1" ht="13.2" x14ac:dyDescent="0.25">
      <c r="A32346"/>
    </row>
    <row r="32347" spans="1:1" ht="13.2" x14ac:dyDescent="0.25">
      <c r="A32347"/>
    </row>
    <row r="32348" spans="1:1" ht="13.2" x14ac:dyDescent="0.25">
      <c r="A32348"/>
    </row>
    <row r="32349" spans="1:1" ht="13.2" x14ac:dyDescent="0.25">
      <c r="A32349"/>
    </row>
    <row r="32350" spans="1:1" ht="13.2" x14ac:dyDescent="0.25">
      <c r="A32350"/>
    </row>
    <row r="32351" spans="1:1" ht="13.2" x14ac:dyDescent="0.25">
      <c r="A32351"/>
    </row>
    <row r="32352" spans="1:1" ht="13.2" x14ac:dyDescent="0.25">
      <c r="A32352"/>
    </row>
    <row r="32353" spans="1:1" ht="13.2" x14ac:dyDescent="0.25">
      <c r="A32353"/>
    </row>
    <row r="32354" spans="1:1" ht="13.2" x14ac:dyDescent="0.25">
      <c r="A32354"/>
    </row>
    <row r="32355" spans="1:1" ht="13.2" x14ac:dyDescent="0.25">
      <c r="A32355"/>
    </row>
    <row r="32356" spans="1:1" ht="13.2" x14ac:dyDescent="0.25">
      <c r="A32356"/>
    </row>
    <row r="32357" spans="1:1" ht="13.2" x14ac:dyDescent="0.25">
      <c r="A32357"/>
    </row>
    <row r="32358" spans="1:1" ht="13.2" x14ac:dyDescent="0.25">
      <c r="A32358"/>
    </row>
    <row r="32359" spans="1:1" ht="13.2" x14ac:dyDescent="0.25">
      <c r="A32359"/>
    </row>
    <row r="32360" spans="1:1" ht="13.2" x14ac:dyDescent="0.25">
      <c r="A32360"/>
    </row>
    <row r="32361" spans="1:1" ht="13.2" x14ac:dyDescent="0.25">
      <c r="A32361"/>
    </row>
    <row r="32362" spans="1:1" ht="13.2" x14ac:dyDescent="0.25">
      <c r="A32362"/>
    </row>
    <row r="32363" spans="1:1" ht="13.2" x14ac:dyDescent="0.25">
      <c r="A32363"/>
    </row>
    <row r="32364" spans="1:1" ht="13.2" x14ac:dyDescent="0.25">
      <c r="A32364"/>
    </row>
    <row r="32365" spans="1:1" ht="13.2" x14ac:dyDescent="0.25">
      <c r="A32365"/>
    </row>
    <row r="32366" spans="1:1" ht="13.2" x14ac:dyDescent="0.25">
      <c r="A32366"/>
    </row>
    <row r="32367" spans="1:1" ht="13.2" x14ac:dyDescent="0.25">
      <c r="A32367"/>
    </row>
    <row r="32368" spans="1:1" ht="13.2" x14ac:dyDescent="0.25">
      <c r="A32368"/>
    </row>
    <row r="32369" spans="1:1" ht="13.2" x14ac:dyDescent="0.25">
      <c r="A32369"/>
    </row>
    <row r="32370" spans="1:1" ht="13.2" x14ac:dyDescent="0.25">
      <c r="A32370"/>
    </row>
    <row r="32371" spans="1:1" ht="13.2" x14ac:dyDescent="0.25">
      <c r="A32371"/>
    </row>
    <row r="32372" spans="1:1" ht="13.2" x14ac:dyDescent="0.25">
      <c r="A32372"/>
    </row>
    <row r="32373" spans="1:1" ht="13.2" x14ac:dyDescent="0.25">
      <c r="A32373"/>
    </row>
    <row r="32374" spans="1:1" ht="13.2" x14ac:dyDescent="0.25">
      <c r="A32374"/>
    </row>
    <row r="32375" spans="1:1" ht="13.2" x14ac:dyDescent="0.25">
      <c r="A32375"/>
    </row>
    <row r="32376" spans="1:1" ht="13.2" x14ac:dyDescent="0.25">
      <c r="A32376"/>
    </row>
    <row r="32377" spans="1:1" ht="13.2" x14ac:dyDescent="0.25">
      <c r="A32377"/>
    </row>
    <row r="32378" spans="1:1" ht="13.2" x14ac:dyDescent="0.25">
      <c r="A32378"/>
    </row>
    <row r="32379" spans="1:1" ht="13.2" x14ac:dyDescent="0.25">
      <c r="A32379"/>
    </row>
    <row r="32380" spans="1:1" ht="13.2" x14ac:dyDescent="0.25">
      <c r="A32380"/>
    </row>
    <row r="32381" spans="1:1" ht="13.2" x14ac:dyDescent="0.25">
      <c r="A32381"/>
    </row>
    <row r="32382" spans="1:1" ht="13.2" x14ac:dyDescent="0.25">
      <c r="A32382"/>
    </row>
    <row r="32383" spans="1:1" ht="13.2" x14ac:dyDescent="0.25">
      <c r="A32383"/>
    </row>
    <row r="32384" spans="1:1" ht="13.2" x14ac:dyDescent="0.25">
      <c r="A32384"/>
    </row>
    <row r="32385" spans="1:1" ht="13.2" x14ac:dyDescent="0.25">
      <c r="A32385"/>
    </row>
    <row r="32386" spans="1:1" ht="13.2" x14ac:dyDescent="0.25">
      <c r="A32386"/>
    </row>
    <row r="32387" spans="1:1" ht="13.2" x14ac:dyDescent="0.25">
      <c r="A32387"/>
    </row>
    <row r="32388" spans="1:1" ht="13.2" x14ac:dyDescent="0.25">
      <c r="A32388"/>
    </row>
    <row r="32389" spans="1:1" ht="13.2" x14ac:dyDescent="0.25">
      <c r="A32389"/>
    </row>
    <row r="32390" spans="1:1" ht="13.2" x14ac:dyDescent="0.25">
      <c r="A32390"/>
    </row>
    <row r="32391" spans="1:1" ht="13.2" x14ac:dyDescent="0.25">
      <c r="A32391"/>
    </row>
    <row r="32392" spans="1:1" ht="13.2" x14ac:dyDescent="0.25">
      <c r="A32392"/>
    </row>
    <row r="32393" spans="1:1" ht="13.2" x14ac:dyDescent="0.25">
      <c r="A32393"/>
    </row>
    <row r="32394" spans="1:1" ht="13.2" x14ac:dyDescent="0.25">
      <c r="A32394"/>
    </row>
    <row r="32395" spans="1:1" ht="13.2" x14ac:dyDescent="0.25">
      <c r="A32395"/>
    </row>
    <row r="32396" spans="1:1" ht="13.2" x14ac:dyDescent="0.25">
      <c r="A32396"/>
    </row>
    <row r="32397" spans="1:1" ht="13.2" x14ac:dyDescent="0.25">
      <c r="A32397"/>
    </row>
    <row r="32398" spans="1:1" ht="13.2" x14ac:dyDescent="0.25">
      <c r="A32398"/>
    </row>
    <row r="32399" spans="1:1" ht="13.2" x14ac:dyDescent="0.25">
      <c r="A32399"/>
    </row>
    <row r="32400" spans="1:1" ht="13.2" x14ac:dyDescent="0.25">
      <c r="A32400"/>
    </row>
    <row r="32401" spans="1:1" ht="13.2" x14ac:dyDescent="0.25">
      <c r="A32401"/>
    </row>
    <row r="32402" spans="1:1" ht="13.2" x14ac:dyDescent="0.25">
      <c r="A32402"/>
    </row>
    <row r="32403" spans="1:1" ht="13.2" x14ac:dyDescent="0.25">
      <c r="A32403"/>
    </row>
    <row r="32404" spans="1:1" ht="13.2" x14ac:dyDescent="0.25">
      <c r="A32404"/>
    </row>
    <row r="32405" spans="1:1" ht="13.2" x14ac:dyDescent="0.25">
      <c r="A32405"/>
    </row>
    <row r="32406" spans="1:1" ht="13.2" x14ac:dyDescent="0.25">
      <c r="A32406"/>
    </row>
    <row r="32407" spans="1:1" ht="13.2" x14ac:dyDescent="0.25">
      <c r="A32407"/>
    </row>
    <row r="32408" spans="1:1" ht="13.2" x14ac:dyDescent="0.25">
      <c r="A32408"/>
    </row>
    <row r="32409" spans="1:1" ht="13.2" x14ac:dyDescent="0.25">
      <c r="A32409"/>
    </row>
    <row r="32410" spans="1:1" ht="13.2" x14ac:dyDescent="0.25">
      <c r="A32410"/>
    </row>
    <row r="32411" spans="1:1" ht="13.2" x14ac:dyDescent="0.25">
      <c r="A32411"/>
    </row>
    <row r="32412" spans="1:1" ht="13.2" x14ac:dyDescent="0.25">
      <c r="A32412"/>
    </row>
    <row r="32413" spans="1:1" ht="13.2" x14ac:dyDescent="0.25">
      <c r="A32413"/>
    </row>
    <row r="32414" spans="1:1" ht="13.2" x14ac:dyDescent="0.25">
      <c r="A32414"/>
    </row>
    <row r="32415" spans="1:1" ht="13.2" x14ac:dyDescent="0.25">
      <c r="A32415"/>
    </row>
    <row r="32416" spans="1:1" ht="13.2" x14ac:dyDescent="0.25">
      <c r="A32416"/>
    </row>
    <row r="32417" spans="1:1" ht="13.2" x14ac:dyDescent="0.25">
      <c r="A32417"/>
    </row>
    <row r="32418" spans="1:1" ht="13.2" x14ac:dyDescent="0.25">
      <c r="A32418"/>
    </row>
    <row r="32419" spans="1:1" ht="13.2" x14ac:dyDescent="0.25">
      <c r="A32419"/>
    </row>
    <row r="32420" spans="1:1" ht="13.2" x14ac:dyDescent="0.25">
      <c r="A32420"/>
    </row>
    <row r="32421" spans="1:1" ht="13.2" x14ac:dyDescent="0.25">
      <c r="A32421"/>
    </row>
    <row r="32422" spans="1:1" ht="13.2" x14ac:dyDescent="0.25">
      <c r="A32422"/>
    </row>
    <row r="32423" spans="1:1" ht="13.2" x14ac:dyDescent="0.25">
      <c r="A32423"/>
    </row>
    <row r="32424" spans="1:1" ht="13.2" x14ac:dyDescent="0.25">
      <c r="A32424"/>
    </row>
    <row r="32425" spans="1:1" ht="13.2" x14ac:dyDescent="0.25">
      <c r="A32425"/>
    </row>
    <row r="32426" spans="1:1" ht="13.2" x14ac:dyDescent="0.25">
      <c r="A32426"/>
    </row>
    <row r="32427" spans="1:1" ht="13.2" x14ac:dyDescent="0.25">
      <c r="A32427"/>
    </row>
    <row r="32428" spans="1:1" ht="13.2" x14ac:dyDescent="0.25">
      <c r="A32428"/>
    </row>
    <row r="32429" spans="1:1" ht="13.2" x14ac:dyDescent="0.25">
      <c r="A32429"/>
    </row>
    <row r="32430" spans="1:1" ht="13.2" x14ac:dyDescent="0.25">
      <c r="A32430"/>
    </row>
    <row r="32431" spans="1:1" ht="13.2" x14ac:dyDescent="0.25">
      <c r="A32431"/>
    </row>
    <row r="32432" spans="1:1" ht="13.2" x14ac:dyDescent="0.25">
      <c r="A32432"/>
    </row>
    <row r="32433" spans="1:1" ht="13.2" x14ac:dyDescent="0.25">
      <c r="A32433"/>
    </row>
    <row r="32434" spans="1:1" ht="13.2" x14ac:dyDescent="0.25">
      <c r="A32434"/>
    </row>
    <row r="32435" spans="1:1" ht="13.2" x14ac:dyDescent="0.25">
      <c r="A32435"/>
    </row>
    <row r="32436" spans="1:1" ht="13.2" x14ac:dyDescent="0.25">
      <c r="A32436"/>
    </row>
    <row r="32437" spans="1:1" ht="13.2" x14ac:dyDescent="0.25">
      <c r="A32437"/>
    </row>
    <row r="32438" spans="1:1" ht="13.2" x14ac:dyDescent="0.25">
      <c r="A32438"/>
    </row>
    <row r="32439" spans="1:1" ht="13.2" x14ac:dyDescent="0.25">
      <c r="A32439"/>
    </row>
    <row r="32440" spans="1:1" ht="13.2" x14ac:dyDescent="0.25">
      <c r="A32440"/>
    </row>
    <row r="32441" spans="1:1" ht="13.2" x14ac:dyDescent="0.25">
      <c r="A32441"/>
    </row>
    <row r="32442" spans="1:1" ht="13.2" x14ac:dyDescent="0.25">
      <c r="A32442"/>
    </row>
    <row r="32443" spans="1:1" ht="13.2" x14ac:dyDescent="0.25">
      <c r="A32443"/>
    </row>
    <row r="32444" spans="1:1" ht="13.2" x14ac:dyDescent="0.25">
      <c r="A32444"/>
    </row>
    <row r="32445" spans="1:1" ht="13.2" x14ac:dyDescent="0.25">
      <c r="A32445"/>
    </row>
    <row r="32446" spans="1:1" ht="13.2" x14ac:dyDescent="0.25">
      <c r="A32446"/>
    </row>
    <row r="32447" spans="1:1" ht="13.2" x14ac:dyDescent="0.25">
      <c r="A32447"/>
    </row>
    <row r="32448" spans="1:1" ht="13.2" x14ac:dyDescent="0.25">
      <c r="A32448"/>
    </row>
    <row r="32449" spans="1:1" ht="13.2" x14ac:dyDescent="0.25">
      <c r="A32449"/>
    </row>
    <row r="32450" spans="1:1" ht="13.2" x14ac:dyDescent="0.25">
      <c r="A32450"/>
    </row>
    <row r="32451" spans="1:1" ht="13.2" x14ac:dyDescent="0.25">
      <c r="A32451"/>
    </row>
    <row r="32452" spans="1:1" ht="13.2" x14ac:dyDescent="0.25">
      <c r="A32452"/>
    </row>
    <row r="32453" spans="1:1" ht="13.2" x14ac:dyDescent="0.25">
      <c r="A32453"/>
    </row>
    <row r="32454" spans="1:1" ht="13.2" x14ac:dyDescent="0.25">
      <c r="A32454"/>
    </row>
    <row r="32455" spans="1:1" ht="13.2" x14ac:dyDescent="0.25">
      <c r="A32455"/>
    </row>
    <row r="32456" spans="1:1" ht="13.2" x14ac:dyDescent="0.25">
      <c r="A32456"/>
    </row>
    <row r="32457" spans="1:1" ht="13.2" x14ac:dyDescent="0.25">
      <c r="A32457"/>
    </row>
    <row r="32458" spans="1:1" ht="13.2" x14ac:dyDescent="0.25">
      <c r="A32458"/>
    </row>
    <row r="32459" spans="1:1" ht="13.2" x14ac:dyDescent="0.25">
      <c r="A32459"/>
    </row>
    <row r="32460" spans="1:1" ht="13.2" x14ac:dyDescent="0.25">
      <c r="A32460"/>
    </row>
    <row r="32461" spans="1:1" ht="13.2" x14ac:dyDescent="0.25">
      <c r="A32461"/>
    </row>
    <row r="32462" spans="1:1" ht="13.2" x14ac:dyDescent="0.25">
      <c r="A32462"/>
    </row>
    <row r="32463" spans="1:1" ht="13.2" x14ac:dyDescent="0.25">
      <c r="A32463"/>
    </row>
    <row r="32464" spans="1:1" ht="13.2" x14ac:dyDescent="0.25">
      <c r="A32464"/>
    </row>
    <row r="32465" spans="1:1" ht="13.2" x14ac:dyDescent="0.25">
      <c r="A32465"/>
    </row>
    <row r="32466" spans="1:1" ht="13.2" x14ac:dyDescent="0.25">
      <c r="A32466"/>
    </row>
    <row r="32467" spans="1:1" ht="13.2" x14ac:dyDescent="0.25">
      <c r="A32467"/>
    </row>
    <row r="32468" spans="1:1" ht="13.2" x14ac:dyDescent="0.25">
      <c r="A32468"/>
    </row>
    <row r="32469" spans="1:1" ht="13.2" x14ac:dyDescent="0.25">
      <c r="A32469"/>
    </row>
    <row r="32470" spans="1:1" ht="13.2" x14ac:dyDescent="0.25">
      <c r="A32470"/>
    </row>
    <row r="32471" spans="1:1" ht="13.2" x14ac:dyDescent="0.25">
      <c r="A32471"/>
    </row>
    <row r="32472" spans="1:1" ht="13.2" x14ac:dyDescent="0.25">
      <c r="A32472"/>
    </row>
    <row r="32473" spans="1:1" ht="13.2" x14ac:dyDescent="0.25">
      <c r="A32473"/>
    </row>
    <row r="32474" spans="1:1" ht="13.2" x14ac:dyDescent="0.25">
      <c r="A32474"/>
    </row>
    <row r="32475" spans="1:1" ht="13.2" x14ac:dyDescent="0.25">
      <c r="A32475"/>
    </row>
    <row r="32476" spans="1:1" ht="13.2" x14ac:dyDescent="0.25">
      <c r="A32476"/>
    </row>
    <row r="32477" spans="1:1" ht="13.2" x14ac:dyDescent="0.25">
      <c r="A32477"/>
    </row>
    <row r="32478" spans="1:1" ht="13.2" x14ac:dyDescent="0.25">
      <c r="A32478"/>
    </row>
    <row r="32479" spans="1:1" ht="13.2" x14ac:dyDescent="0.25">
      <c r="A32479"/>
    </row>
    <row r="32480" spans="1:1" ht="13.2" x14ac:dyDescent="0.25">
      <c r="A32480"/>
    </row>
    <row r="32481" spans="1:1" ht="13.2" x14ac:dyDescent="0.25">
      <c r="A32481"/>
    </row>
    <row r="32482" spans="1:1" ht="13.2" x14ac:dyDescent="0.25">
      <c r="A32482"/>
    </row>
    <row r="32483" spans="1:1" ht="13.2" x14ac:dyDescent="0.25">
      <c r="A32483"/>
    </row>
    <row r="32484" spans="1:1" ht="13.2" x14ac:dyDescent="0.25">
      <c r="A32484"/>
    </row>
    <row r="32485" spans="1:1" ht="13.2" x14ac:dyDescent="0.25">
      <c r="A32485"/>
    </row>
    <row r="32486" spans="1:1" ht="13.2" x14ac:dyDescent="0.25">
      <c r="A32486"/>
    </row>
    <row r="32487" spans="1:1" ht="13.2" x14ac:dyDescent="0.25">
      <c r="A32487"/>
    </row>
    <row r="32488" spans="1:1" ht="13.2" x14ac:dyDescent="0.25">
      <c r="A32488"/>
    </row>
    <row r="32489" spans="1:1" ht="13.2" x14ac:dyDescent="0.25">
      <c r="A32489"/>
    </row>
    <row r="32490" spans="1:1" ht="13.2" x14ac:dyDescent="0.25">
      <c r="A32490"/>
    </row>
    <row r="32491" spans="1:1" ht="13.2" x14ac:dyDescent="0.25">
      <c r="A32491"/>
    </row>
    <row r="32492" spans="1:1" ht="13.2" x14ac:dyDescent="0.25">
      <c r="A32492"/>
    </row>
    <row r="32493" spans="1:1" ht="13.2" x14ac:dyDescent="0.25">
      <c r="A32493"/>
    </row>
    <row r="32494" spans="1:1" ht="13.2" x14ac:dyDescent="0.25">
      <c r="A32494"/>
    </row>
    <row r="32495" spans="1:1" ht="13.2" x14ac:dyDescent="0.25">
      <c r="A32495"/>
    </row>
    <row r="32496" spans="1:1" ht="13.2" x14ac:dyDescent="0.25">
      <c r="A32496"/>
    </row>
    <row r="32497" spans="1:1" ht="13.2" x14ac:dyDescent="0.25">
      <c r="A32497"/>
    </row>
    <row r="32498" spans="1:1" ht="13.2" x14ac:dyDescent="0.25">
      <c r="A32498"/>
    </row>
    <row r="32499" spans="1:1" ht="13.2" x14ac:dyDescent="0.25">
      <c r="A32499"/>
    </row>
    <row r="32500" spans="1:1" ht="13.2" x14ac:dyDescent="0.25">
      <c r="A32500"/>
    </row>
    <row r="32501" spans="1:1" ht="13.2" x14ac:dyDescent="0.25">
      <c r="A32501"/>
    </row>
    <row r="32502" spans="1:1" ht="13.2" x14ac:dyDescent="0.25">
      <c r="A32502"/>
    </row>
    <row r="32503" spans="1:1" ht="13.2" x14ac:dyDescent="0.25">
      <c r="A32503"/>
    </row>
    <row r="32504" spans="1:1" ht="13.2" x14ac:dyDescent="0.25">
      <c r="A32504"/>
    </row>
    <row r="32505" spans="1:1" ht="13.2" x14ac:dyDescent="0.25">
      <c r="A32505"/>
    </row>
    <row r="32506" spans="1:1" ht="13.2" x14ac:dyDescent="0.25">
      <c r="A32506"/>
    </row>
    <row r="32507" spans="1:1" ht="13.2" x14ac:dyDescent="0.25">
      <c r="A32507"/>
    </row>
    <row r="32508" spans="1:1" ht="13.2" x14ac:dyDescent="0.25">
      <c r="A32508"/>
    </row>
    <row r="32509" spans="1:1" ht="13.2" x14ac:dyDescent="0.25">
      <c r="A32509"/>
    </row>
    <row r="32510" spans="1:1" ht="13.2" x14ac:dyDescent="0.25">
      <c r="A32510"/>
    </row>
    <row r="32511" spans="1:1" ht="13.2" x14ac:dyDescent="0.25">
      <c r="A32511"/>
    </row>
    <row r="32512" spans="1:1" ht="13.2" x14ac:dyDescent="0.25">
      <c r="A32512"/>
    </row>
    <row r="32513" spans="1:1" ht="13.2" x14ac:dyDescent="0.25">
      <c r="A32513"/>
    </row>
    <row r="32514" spans="1:1" ht="13.2" x14ac:dyDescent="0.25">
      <c r="A32514"/>
    </row>
    <row r="32515" spans="1:1" ht="13.2" x14ac:dyDescent="0.25">
      <c r="A32515"/>
    </row>
    <row r="32516" spans="1:1" ht="13.2" x14ac:dyDescent="0.25">
      <c r="A32516"/>
    </row>
    <row r="32517" spans="1:1" ht="13.2" x14ac:dyDescent="0.25">
      <c r="A32517"/>
    </row>
    <row r="32518" spans="1:1" ht="13.2" x14ac:dyDescent="0.25">
      <c r="A32518"/>
    </row>
    <row r="32519" spans="1:1" ht="13.2" x14ac:dyDescent="0.25">
      <c r="A32519"/>
    </row>
    <row r="32520" spans="1:1" ht="13.2" x14ac:dyDescent="0.25">
      <c r="A32520"/>
    </row>
    <row r="32521" spans="1:1" ht="13.2" x14ac:dyDescent="0.25">
      <c r="A32521"/>
    </row>
    <row r="32522" spans="1:1" ht="13.2" x14ac:dyDescent="0.25">
      <c r="A32522"/>
    </row>
    <row r="32523" spans="1:1" ht="13.2" x14ac:dyDescent="0.25">
      <c r="A32523"/>
    </row>
    <row r="32524" spans="1:1" ht="13.2" x14ac:dyDescent="0.25">
      <c r="A32524"/>
    </row>
    <row r="32525" spans="1:1" ht="13.2" x14ac:dyDescent="0.25">
      <c r="A32525"/>
    </row>
    <row r="32526" spans="1:1" ht="13.2" x14ac:dyDescent="0.25">
      <c r="A32526"/>
    </row>
    <row r="32527" spans="1:1" ht="13.2" x14ac:dyDescent="0.25">
      <c r="A32527"/>
    </row>
    <row r="32528" spans="1:1" ht="13.2" x14ac:dyDescent="0.25">
      <c r="A32528"/>
    </row>
    <row r="32529" spans="1:1" ht="13.2" x14ac:dyDescent="0.25">
      <c r="A32529"/>
    </row>
    <row r="32530" spans="1:1" ht="13.2" x14ac:dyDescent="0.25">
      <c r="A32530"/>
    </row>
    <row r="32531" spans="1:1" ht="13.2" x14ac:dyDescent="0.25">
      <c r="A32531"/>
    </row>
    <row r="32532" spans="1:1" ht="13.2" x14ac:dyDescent="0.25">
      <c r="A32532"/>
    </row>
    <row r="32533" spans="1:1" ht="13.2" x14ac:dyDescent="0.25">
      <c r="A32533"/>
    </row>
    <row r="32534" spans="1:1" ht="13.2" x14ac:dyDescent="0.25">
      <c r="A32534"/>
    </row>
    <row r="32535" spans="1:1" ht="13.2" x14ac:dyDescent="0.25">
      <c r="A32535"/>
    </row>
    <row r="32536" spans="1:1" ht="13.2" x14ac:dyDescent="0.25">
      <c r="A32536"/>
    </row>
    <row r="32537" spans="1:1" ht="13.2" x14ac:dyDescent="0.25">
      <c r="A32537"/>
    </row>
    <row r="32538" spans="1:1" ht="13.2" x14ac:dyDescent="0.25">
      <c r="A32538"/>
    </row>
    <row r="32539" spans="1:1" ht="13.2" x14ac:dyDescent="0.25">
      <c r="A32539"/>
    </row>
    <row r="32540" spans="1:1" ht="13.2" x14ac:dyDescent="0.25">
      <c r="A32540"/>
    </row>
    <row r="32541" spans="1:1" ht="13.2" x14ac:dyDescent="0.25">
      <c r="A32541"/>
    </row>
    <row r="32542" spans="1:1" ht="13.2" x14ac:dyDescent="0.25">
      <c r="A32542"/>
    </row>
    <row r="32543" spans="1:1" ht="13.2" x14ac:dyDescent="0.25">
      <c r="A32543"/>
    </row>
    <row r="32544" spans="1:1" ht="13.2" x14ac:dyDescent="0.25">
      <c r="A32544"/>
    </row>
    <row r="32545" spans="1:1" ht="13.2" x14ac:dyDescent="0.25">
      <c r="A32545"/>
    </row>
    <row r="32546" spans="1:1" ht="13.2" x14ac:dyDescent="0.25">
      <c r="A32546"/>
    </row>
    <row r="32547" spans="1:1" ht="13.2" x14ac:dyDescent="0.25">
      <c r="A32547"/>
    </row>
    <row r="32548" spans="1:1" ht="13.2" x14ac:dyDescent="0.25">
      <c r="A32548"/>
    </row>
    <row r="32549" spans="1:1" ht="13.2" x14ac:dyDescent="0.25">
      <c r="A32549"/>
    </row>
    <row r="32550" spans="1:1" ht="13.2" x14ac:dyDescent="0.25">
      <c r="A32550"/>
    </row>
    <row r="32551" spans="1:1" ht="13.2" x14ac:dyDescent="0.25">
      <c r="A32551"/>
    </row>
    <row r="32552" spans="1:1" ht="13.2" x14ac:dyDescent="0.25">
      <c r="A32552"/>
    </row>
    <row r="32553" spans="1:1" ht="13.2" x14ac:dyDescent="0.25">
      <c r="A32553"/>
    </row>
    <row r="32554" spans="1:1" ht="13.2" x14ac:dyDescent="0.25">
      <c r="A32554"/>
    </row>
    <row r="32555" spans="1:1" ht="13.2" x14ac:dyDescent="0.25">
      <c r="A32555"/>
    </row>
    <row r="32556" spans="1:1" ht="13.2" x14ac:dyDescent="0.25">
      <c r="A32556"/>
    </row>
    <row r="32557" spans="1:1" ht="13.2" x14ac:dyDescent="0.25">
      <c r="A32557"/>
    </row>
    <row r="32558" spans="1:1" ht="13.2" x14ac:dyDescent="0.25">
      <c r="A32558"/>
    </row>
    <row r="32559" spans="1:1" ht="13.2" x14ac:dyDescent="0.25">
      <c r="A32559"/>
    </row>
    <row r="32560" spans="1:1" ht="13.2" x14ac:dyDescent="0.25">
      <c r="A32560"/>
    </row>
    <row r="32561" spans="1:1" ht="13.2" x14ac:dyDescent="0.25">
      <c r="A32561"/>
    </row>
    <row r="32562" spans="1:1" ht="13.2" x14ac:dyDescent="0.25">
      <c r="A32562"/>
    </row>
    <row r="32563" spans="1:1" ht="13.2" x14ac:dyDescent="0.25">
      <c r="A32563"/>
    </row>
    <row r="32564" spans="1:1" ht="13.2" x14ac:dyDescent="0.25">
      <c r="A32564"/>
    </row>
    <row r="32565" spans="1:1" ht="13.2" x14ac:dyDescent="0.25">
      <c r="A32565"/>
    </row>
    <row r="32566" spans="1:1" ht="13.2" x14ac:dyDescent="0.25">
      <c r="A32566"/>
    </row>
    <row r="32567" spans="1:1" ht="13.2" x14ac:dyDescent="0.25">
      <c r="A32567"/>
    </row>
    <row r="32568" spans="1:1" ht="13.2" x14ac:dyDescent="0.25">
      <c r="A32568"/>
    </row>
    <row r="32569" spans="1:1" ht="13.2" x14ac:dyDescent="0.25">
      <c r="A32569"/>
    </row>
    <row r="32570" spans="1:1" ht="13.2" x14ac:dyDescent="0.25">
      <c r="A32570"/>
    </row>
    <row r="32571" spans="1:1" ht="13.2" x14ac:dyDescent="0.25">
      <c r="A32571"/>
    </row>
    <row r="32572" spans="1:1" ht="13.2" x14ac:dyDescent="0.25">
      <c r="A32572"/>
    </row>
    <row r="32573" spans="1:1" ht="13.2" x14ac:dyDescent="0.25">
      <c r="A32573"/>
    </row>
    <row r="32574" spans="1:1" ht="13.2" x14ac:dyDescent="0.25">
      <c r="A32574"/>
    </row>
    <row r="32575" spans="1:1" ht="13.2" x14ac:dyDescent="0.25">
      <c r="A32575"/>
    </row>
    <row r="32576" spans="1:1" ht="13.2" x14ac:dyDescent="0.25">
      <c r="A32576"/>
    </row>
    <row r="32577" spans="1:1" ht="13.2" x14ac:dyDescent="0.25">
      <c r="A32577"/>
    </row>
    <row r="32578" spans="1:1" ht="13.2" x14ac:dyDescent="0.25">
      <c r="A32578"/>
    </row>
    <row r="32579" spans="1:1" ht="13.2" x14ac:dyDescent="0.25">
      <c r="A32579"/>
    </row>
    <row r="32580" spans="1:1" ht="13.2" x14ac:dyDescent="0.25">
      <c r="A32580"/>
    </row>
    <row r="32581" spans="1:1" ht="13.2" x14ac:dyDescent="0.25">
      <c r="A32581"/>
    </row>
    <row r="32582" spans="1:1" ht="13.2" x14ac:dyDescent="0.25">
      <c r="A32582"/>
    </row>
    <row r="32583" spans="1:1" ht="13.2" x14ac:dyDescent="0.25">
      <c r="A32583"/>
    </row>
    <row r="32584" spans="1:1" ht="13.2" x14ac:dyDescent="0.25">
      <c r="A32584"/>
    </row>
    <row r="32585" spans="1:1" ht="13.2" x14ac:dyDescent="0.25">
      <c r="A32585"/>
    </row>
    <row r="32586" spans="1:1" ht="13.2" x14ac:dyDescent="0.25">
      <c r="A32586"/>
    </row>
    <row r="32587" spans="1:1" ht="13.2" x14ac:dyDescent="0.25">
      <c r="A32587"/>
    </row>
    <row r="32588" spans="1:1" ht="13.2" x14ac:dyDescent="0.25">
      <c r="A32588"/>
    </row>
    <row r="32589" spans="1:1" ht="13.2" x14ac:dyDescent="0.25">
      <c r="A32589"/>
    </row>
    <row r="32590" spans="1:1" ht="13.2" x14ac:dyDescent="0.25">
      <c r="A32590"/>
    </row>
    <row r="32591" spans="1:1" ht="13.2" x14ac:dyDescent="0.25">
      <c r="A32591"/>
    </row>
    <row r="32592" spans="1:1" ht="13.2" x14ac:dyDescent="0.25">
      <c r="A32592"/>
    </row>
    <row r="32593" spans="1:1" ht="13.2" x14ac:dyDescent="0.25">
      <c r="A32593"/>
    </row>
    <row r="32594" spans="1:1" ht="13.2" x14ac:dyDescent="0.25">
      <c r="A32594"/>
    </row>
    <row r="32595" spans="1:1" ht="13.2" x14ac:dyDescent="0.25">
      <c r="A32595"/>
    </row>
    <row r="32596" spans="1:1" ht="13.2" x14ac:dyDescent="0.25">
      <c r="A32596"/>
    </row>
    <row r="32597" spans="1:1" ht="13.2" x14ac:dyDescent="0.25">
      <c r="A32597"/>
    </row>
    <row r="32598" spans="1:1" ht="13.2" x14ac:dyDescent="0.25">
      <c r="A32598"/>
    </row>
    <row r="32599" spans="1:1" ht="13.2" x14ac:dyDescent="0.25">
      <c r="A32599"/>
    </row>
    <row r="32600" spans="1:1" ht="13.2" x14ac:dyDescent="0.25">
      <c r="A32600"/>
    </row>
    <row r="32601" spans="1:1" ht="13.2" x14ac:dyDescent="0.25">
      <c r="A32601"/>
    </row>
    <row r="32602" spans="1:1" ht="13.2" x14ac:dyDescent="0.25">
      <c r="A32602"/>
    </row>
    <row r="32603" spans="1:1" ht="13.2" x14ac:dyDescent="0.25">
      <c r="A32603"/>
    </row>
    <row r="32604" spans="1:1" ht="13.2" x14ac:dyDescent="0.25">
      <c r="A32604"/>
    </row>
    <row r="32605" spans="1:1" ht="13.2" x14ac:dyDescent="0.25">
      <c r="A32605"/>
    </row>
    <row r="32606" spans="1:1" ht="13.2" x14ac:dyDescent="0.25">
      <c r="A32606"/>
    </row>
    <row r="32607" spans="1:1" ht="13.2" x14ac:dyDescent="0.25">
      <c r="A32607"/>
    </row>
    <row r="32608" spans="1:1" ht="13.2" x14ac:dyDescent="0.25">
      <c r="A32608"/>
    </row>
    <row r="32609" spans="1:1" ht="13.2" x14ac:dyDescent="0.25">
      <c r="A32609"/>
    </row>
    <row r="32610" spans="1:1" ht="13.2" x14ac:dyDescent="0.25">
      <c r="A32610"/>
    </row>
    <row r="32611" spans="1:1" ht="13.2" x14ac:dyDescent="0.25">
      <c r="A32611"/>
    </row>
    <row r="32612" spans="1:1" ht="13.2" x14ac:dyDescent="0.25">
      <c r="A32612"/>
    </row>
    <row r="32613" spans="1:1" ht="13.2" x14ac:dyDescent="0.25">
      <c r="A32613"/>
    </row>
    <row r="32614" spans="1:1" ht="13.2" x14ac:dyDescent="0.25">
      <c r="A32614"/>
    </row>
    <row r="32615" spans="1:1" ht="13.2" x14ac:dyDescent="0.25">
      <c r="A32615"/>
    </row>
    <row r="32616" spans="1:1" ht="13.2" x14ac:dyDescent="0.25">
      <c r="A32616"/>
    </row>
    <row r="32617" spans="1:1" ht="13.2" x14ac:dyDescent="0.25">
      <c r="A32617"/>
    </row>
    <row r="32618" spans="1:1" ht="13.2" x14ac:dyDescent="0.25">
      <c r="A32618"/>
    </row>
    <row r="32619" spans="1:1" ht="13.2" x14ac:dyDescent="0.25">
      <c r="A32619"/>
    </row>
    <row r="32620" spans="1:1" ht="13.2" x14ac:dyDescent="0.25">
      <c r="A32620"/>
    </row>
    <row r="32621" spans="1:1" ht="13.2" x14ac:dyDescent="0.25">
      <c r="A32621"/>
    </row>
    <row r="32622" spans="1:1" ht="13.2" x14ac:dyDescent="0.25">
      <c r="A32622"/>
    </row>
    <row r="32623" spans="1:1" ht="13.2" x14ac:dyDescent="0.25">
      <c r="A32623"/>
    </row>
    <row r="32624" spans="1:1" ht="13.2" x14ac:dyDescent="0.25">
      <c r="A32624"/>
    </row>
    <row r="32625" spans="1:1" ht="13.2" x14ac:dyDescent="0.25">
      <c r="A32625"/>
    </row>
    <row r="32626" spans="1:1" ht="13.2" x14ac:dyDescent="0.25">
      <c r="A32626"/>
    </row>
    <row r="32627" spans="1:1" ht="13.2" x14ac:dyDescent="0.25">
      <c r="A32627"/>
    </row>
    <row r="32628" spans="1:1" ht="13.2" x14ac:dyDescent="0.25">
      <c r="A32628"/>
    </row>
    <row r="32629" spans="1:1" ht="13.2" x14ac:dyDescent="0.25">
      <c r="A32629"/>
    </row>
    <row r="32630" spans="1:1" ht="13.2" x14ac:dyDescent="0.25">
      <c r="A32630"/>
    </row>
    <row r="32631" spans="1:1" ht="13.2" x14ac:dyDescent="0.25">
      <c r="A32631"/>
    </row>
    <row r="32632" spans="1:1" ht="13.2" x14ac:dyDescent="0.25">
      <c r="A32632"/>
    </row>
    <row r="32633" spans="1:1" ht="13.2" x14ac:dyDescent="0.25">
      <c r="A32633"/>
    </row>
    <row r="32634" spans="1:1" ht="13.2" x14ac:dyDescent="0.25">
      <c r="A32634"/>
    </row>
    <row r="32635" spans="1:1" ht="13.2" x14ac:dyDescent="0.25">
      <c r="A32635"/>
    </row>
    <row r="32636" spans="1:1" ht="13.2" x14ac:dyDescent="0.25">
      <c r="A32636"/>
    </row>
    <row r="32637" spans="1:1" ht="13.2" x14ac:dyDescent="0.25">
      <c r="A32637"/>
    </row>
    <row r="32638" spans="1:1" ht="13.2" x14ac:dyDescent="0.25">
      <c r="A32638"/>
    </row>
    <row r="32639" spans="1:1" ht="13.2" x14ac:dyDescent="0.25">
      <c r="A32639"/>
    </row>
    <row r="32640" spans="1:1" ht="13.2" x14ac:dyDescent="0.25">
      <c r="A32640"/>
    </row>
    <row r="32641" spans="1:1" ht="13.2" x14ac:dyDescent="0.25">
      <c r="A32641"/>
    </row>
    <row r="32642" spans="1:1" ht="13.2" x14ac:dyDescent="0.25">
      <c r="A32642"/>
    </row>
    <row r="32643" spans="1:1" ht="13.2" x14ac:dyDescent="0.25">
      <c r="A32643"/>
    </row>
    <row r="32644" spans="1:1" ht="13.2" x14ac:dyDescent="0.25">
      <c r="A32644"/>
    </row>
    <row r="32645" spans="1:1" ht="13.2" x14ac:dyDescent="0.25">
      <c r="A32645"/>
    </row>
    <row r="32646" spans="1:1" ht="13.2" x14ac:dyDescent="0.25">
      <c r="A32646"/>
    </row>
    <row r="32647" spans="1:1" ht="13.2" x14ac:dyDescent="0.25">
      <c r="A32647"/>
    </row>
    <row r="32648" spans="1:1" ht="13.2" x14ac:dyDescent="0.25">
      <c r="A32648"/>
    </row>
    <row r="32649" spans="1:1" ht="13.2" x14ac:dyDescent="0.25">
      <c r="A32649"/>
    </row>
    <row r="32650" spans="1:1" ht="13.2" x14ac:dyDescent="0.25">
      <c r="A32650"/>
    </row>
    <row r="32651" spans="1:1" ht="13.2" x14ac:dyDescent="0.25">
      <c r="A32651"/>
    </row>
    <row r="32652" spans="1:1" ht="13.2" x14ac:dyDescent="0.25">
      <c r="A32652"/>
    </row>
    <row r="32653" spans="1:1" ht="13.2" x14ac:dyDescent="0.25">
      <c r="A32653"/>
    </row>
    <row r="32654" spans="1:1" ht="13.2" x14ac:dyDescent="0.25">
      <c r="A32654"/>
    </row>
    <row r="32655" spans="1:1" ht="13.2" x14ac:dyDescent="0.25">
      <c r="A32655"/>
    </row>
    <row r="32656" spans="1:1" ht="13.2" x14ac:dyDescent="0.25">
      <c r="A32656"/>
    </row>
    <row r="32657" spans="1:1" ht="13.2" x14ac:dyDescent="0.25">
      <c r="A32657"/>
    </row>
    <row r="32658" spans="1:1" ht="13.2" x14ac:dyDescent="0.25">
      <c r="A32658"/>
    </row>
    <row r="32659" spans="1:1" ht="13.2" x14ac:dyDescent="0.25">
      <c r="A32659"/>
    </row>
    <row r="32660" spans="1:1" ht="13.2" x14ac:dyDescent="0.25">
      <c r="A32660"/>
    </row>
    <row r="32661" spans="1:1" ht="13.2" x14ac:dyDescent="0.25">
      <c r="A32661"/>
    </row>
    <row r="32662" spans="1:1" ht="13.2" x14ac:dyDescent="0.25">
      <c r="A32662"/>
    </row>
    <row r="32663" spans="1:1" ht="13.2" x14ac:dyDescent="0.25">
      <c r="A32663"/>
    </row>
    <row r="32664" spans="1:1" ht="13.2" x14ac:dyDescent="0.25">
      <c r="A32664"/>
    </row>
    <row r="32665" spans="1:1" ht="13.2" x14ac:dyDescent="0.25">
      <c r="A32665"/>
    </row>
    <row r="32666" spans="1:1" ht="13.2" x14ac:dyDescent="0.25">
      <c r="A32666"/>
    </row>
    <row r="32667" spans="1:1" ht="13.2" x14ac:dyDescent="0.25">
      <c r="A32667"/>
    </row>
    <row r="32668" spans="1:1" ht="13.2" x14ac:dyDescent="0.25">
      <c r="A32668"/>
    </row>
    <row r="32669" spans="1:1" ht="13.2" x14ac:dyDescent="0.25">
      <c r="A32669"/>
    </row>
    <row r="32670" spans="1:1" ht="13.2" x14ac:dyDescent="0.25">
      <c r="A32670"/>
    </row>
    <row r="32671" spans="1:1" ht="13.2" x14ac:dyDescent="0.25">
      <c r="A32671"/>
    </row>
    <row r="32672" spans="1:1" ht="13.2" x14ac:dyDescent="0.25">
      <c r="A32672"/>
    </row>
    <row r="32673" spans="1:1" ht="13.2" x14ac:dyDescent="0.25">
      <c r="A32673"/>
    </row>
    <row r="32674" spans="1:1" ht="13.2" x14ac:dyDescent="0.25">
      <c r="A32674"/>
    </row>
    <row r="32675" spans="1:1" ht="13.2" x14ac:dyDescent="0.25">
      <c r="A32675"/>
    </row>
    <row r="32676" spans="1:1" ht="13.2" x14ac:dyDescent="0.25">
      <c r="A32676"/>
    </row>
    <row r="32677" spans="1:1" ht="13.2" x14ac:dyDescent="0.25">
      <c r="A32677"/>
    </row>
    <row r="32678" spans="1:1" ht="13.2" x14ac:dyDescent="0.25">
      <c r="A32678"/>
    </row>
    <row r="32679" spans="1:1" ht="13.2" x14ac:dyDescent="0.25">
      <c r="A32679"/>
    </row>
    <row r="32680" spans="1:1" ht="13.2" x14ac:dyDescent="0.25">
      <c r="A32680"/>
    </row>
    <row r="32681" spans="1:1" ht="13.2" x14ac:dyDescent="0.25">
      <c r="A32681"/>
    </row>
    <row r="32682" spans="1:1" ht="13.2" x14ac:dyDescent="0.25">
      <c r="A32682"/>
    </row>
    <row r="32683" spans="1:1" ht="13.2" x14ac:dyDescent="0.25">
      <c r="A32683"/>
    </row>
    <row r="32684" spans="1:1" ht="13.2" x14ac:dyDescent="0.25">
      <c r="A32684"/>
    </row>
    <row r="32685" spans="1:1" ht="13.2" x14ac:dyDescent="0.25">
      <c r="A32685"/>
    </row>
    <row r="32686" spans="1:1" ht="13.2" x14ac:dyDescent="0.25">
      <c r="A32686"/>
    </row>
    <row r="32687" spans="1:1" ht="13.2" x14ac:dyDescent="0.25">
      <c r="A32687"/>
    </row>
    <row r="32688" spans="1:1" ht="13.2" x14ac:dyDescent="0.25">
      <c r="A32688"/>
    </row>
    <row r="32689" spans="1:1" ht="13.2" x14ac:dyDescent="0.25">
      <c r="A32689"/>
    </row>
    <row r="32690" spans="1:1" ht="13.2" x14ac:dyDescent="0.25">
      <c r="A32690"/>
    </row>
    <row r="32691" spans="1:1" ht="13.2" x14ac:dyDescent="0.25">
      <c r="A32691"/>
    </row>
    <row r="32692" spans="1:1" ht="13.2" x14ac:dyDescent="0.25">
      <c r="A32692"/>
    </row>
    <row r="32693" spans="1:1" ht="13.2" x14ac:dyDescent="0.25">
      <c r="A32693"/>
    </row>
    <row r="32694" spans="1:1" ht="13.2" x14ac:dyDescent="0.25">
      <c r="A32694"/>
    </row>
    <row r="32695" spans="1:1" ht="13.2" x14ac:dyDescent="0.25">
      <c r="A32695"/>
    </row>
    <row r="32696" spans="1:1" ht="13.2" x14ac:dyDescent="0.25">
      <c r="A32696"/>
    </row>
    <row r="32697" spans="1:1" ht="13.2" x14ac:dyDescent="0.25">
      <c r="A32697"/>
    </row>
    <row r="32698" spans="1:1" ht="13.2" x14ac:dyDescent="0.25">
      <c r="A32698"/>
    </row>
    <row r="32699" spans="1:1" ht="13.2" x14ac:dyDescent="0.25">
      <c r="A32699"/>
    </row>
    <row r="32700" spans="1:1" ht="13.2" x14ac:dyDescent="0.25">
      <c r="A32700"/>
    </row>
    <row r="32701" spans="1:1" ht="13.2" x14ac:dyDescent="0.25">
      <c r="A32701"/>
    </row>
    <row r="32702" spans="1:1" ht="13.2" x14ac:dyDescent="0.25">
      <c r="A32702"/>
    </row>
    <row r="32703" spans="1:1" ht="13.2" x14ac:dyDescent="0.25">
      <c r="A32703"/>
    </row>
    <row r="32704" spans="1:1" ht="13.2" x14ac:dyDescent="0.25">
      <c r="A32704"/>
    </row>
    <row r="32705" spans="1:1" ht="13.2" x14ac:dyDescent="0.25">
      <c r="A32705"/>
    </row>
    <row r="32706" spans="1:1" ht="13.2" x14ac:dyDescent="0.25">
      <c r="A32706"/>
    </row>
    <row r="32707" spans="1:1" ht="13.2" x14ac:dyDescent="0.25">
      <c r="A32707"/>
    </row>
    <row r="32708" spans="1:1" ht="13.2" x14ac:dyDescent="0.25">
      <c r="A32708"/>
    </row>
    <row r="32709" spans="1:1" ht="13.2" x14ac:dyDescent="0.25">
      <c r="A32709"/>
    </row>
    <row r="32710" spans="1:1" ht="13.2" x14ac:dyDescent="0.25">
      <c r="A32710"/>
    </row>
    <row r="32711" spans="1:1" ht="13.2" x14ac:dyDescent="0.25">
      <c r="A32711"/>
    </row>
    <row r="32712" spans="1:1" ht="13.2" x14ac:dyDescent="0.25">
      <c r="A32712"/>
    </row>
    <row r="32713" spans="1:1" ht="13.2" x14ac:dyDescent="0.25">
      <c r="A32713"/>
    </row>
    <row r="32714" spans="1:1" ht="13.2" x14ac:dyDescent="0.25">
      <c r="A32714"/>
    </row>
    <row r="32715" spans="1:1" ht="13.2" x14ac:dyDescent="0.25">
      <c r="A32715"/>
    </row>
    <row r="32716" spans="1:1" ht="13.2" x14ac:dyDescent="0.25">
      <c r="A32716"/>
    </row>
    <row r="32717" spans="1:1" ht="13.2" x14ac:dyDescent="0.25">
      <c r="A32717"/>
    </row>
    <row r="32718" spans="1:1" ht="13.2" x14ac:dyDescent="0.25">
      <c r="A32718"/>
    </row>
    <row r="32719" spans="1:1" ht="13.2" x14ac:dyDescent="0.25">
      <c r="A32719"/>
    </row>
    <row r="32720" spans="1:1" ht="13.2" x14ac:dyDescent="0.25">
      <c r="A32720"/>
    </row>
    <row r="32721" spans="1:1" ht="13.2" x14ac:dyDescent="0.25">
      <c r="A32721"/>
    </row>
    <row r="32722" spans="1:1" ht="13.2" x14ac:dyDescent="0.25">
      <c r="A32722"/>
    </row>
    <row r="32723" spans="1:1" ht="13.2" x14ac:dyDescent="0.25">
      <c r="A32723"/>
    </row>
    <row r="32724" spans="1:1" ht="13.2" x14ac:dyDescent="0.25">
      <c r="A32724"/>
    </row>
    <row r="32725" spans="1:1" ht="13.2" x14ac:dyDescent="0.25">
      <c r="A32725"/>
    </row>
    <row r="32726" spans="1:1" ht="13.2" x14ac:dyDescent="0.25">
      <c r="A32726"/>
    </row>
    <row r="32727" spans="1:1" ht="13.2" x14ac:dyDescent="0.25">
      <c r="A32727"/>
    </row>
    <row r="32728" spans="1:1" ht="13.2" x14ac:dyDescent="0.25">
      <c r="A32728"/>
    </row>
    <row r="32729" spans="1:1" ht="13.2" x14ac:dyDescent="0.25">
      <c r="A32729"/>
    </row>
    <row r="32730" spans="1:1" ht="13.2" x14ac:dyDescent="0.25">
      <c r="A32730"/>
    </row>
    <row r="32731" spans="1:1" ht="13.2" x14ac:dyDescent="0.25">
      <c r="A32731"/>
    </row>
    <row r="32732" spans="1:1" ht="13.2" x14ac:dyDescent="0.25">
      <c r="A32732"/>
    </row>
    <row r="32733" spans="1:1" ht="13.2" x14ac:dyDescent="0.25">
      <c r="A32733"/>
    </row>
    <row r="32734" spans="1:1" ht="13.2" x14ac:dyDescent="0.25">
      <c r="A32734"/>
    </row>
    <row r="32735" spans="1:1" ht="13.2" x14ac:dyDescent="0.25">
      <c r="A32735"/>
    </row>
    <row r="32736" spans="1:1" ht="13.2" x14ac:dyDescent="0.25">
      <c r="A32736"/>
    </row>
    <row r="32737" spans="1:1" ht="13.2" x14ac:dyDescent="0.25">
      <c r="A32737"/>
    </row>
    <row r="32738" spans="1:1" ht="13.2" x14ac:dyDescent="0.25">
      <c r="A32738"/>
    </row>
    <row r="32739" spans="1:1" ht="13.2" x14ac:dyDescent="0.25">
      <c r="A32739"/>
    </row>
    <row r="32740" spans="1:1" ht="13.2" x14ac:dyDescent="0.25">
      <c r="A32740"/>
    </row>
    <row r="32741" spans="1:1" ht="13.2" x14ac:dyDescent="0.25">
      <c r="A32741"/>
    </row>
    <row r="32742" spans="1:1" ht="13.2" x14ac:dyDescent="0.25">
      <c r="A32742"/>
    </row>
    <row r="32743" spans="1:1" ht="13.2" x14ac:dyDescent="0.25">
      <c r="A32743"/>
    </row>
    <row r="32744" spans="1:1" ht="13.2" x14ac:dyDescent="0.25">
      <c r="A32744"/>
    </row>
    <row r="32745" spans="1:1" ht="13.2" x14ac:dyDescent="0.25">
      <c r="A32745"/>
    </row>
    <row r="32746" spans="1:1" ht="13.2" x14ac:dyDescent="0.25">
      <c r="A32746"/>
    </row>
    <row r="32747" spans="1:1" ht="13.2" x14ac:dyDescent="0.25">
      <c r="A32747"/>
    </row>
    <row r="32748" spans="1:1" ht="13.2" x14ac:dyDescent="0.25">
      <c r="A32748"/>
    </row>
    <row r="32749" spans="1:1" ht="13.2" x14ac:dyDescent="0.25">
      <c r="A32749"/>
    </row>
    <row r="32750" spans="1:1" ht="13.2" x14ac:dyDescent="0.25">
      <c r="A32750"/>
    </row>
    <row r="32751" spans="1:1" ht="13.2" x14ac:dyDescent="0.25">
      <c r="A32751"/>
    </row>
    <row r="32752" spans="1:1" ht="13.2" x14ac:dyDescent="0.25">
      <c r="A32752"/>
    </row>
    <row r="32753" spans="1:1" ht="13.2" x14ac:dyDescent="0.25">
      <c r="A32753"/>
    </row>
    <row r="32754" spans="1:1" ht="13.2" x14ac:dyDescent="0.25">
      <c r="A32754"/>
    </row>
    <row r="32755" spans="1:1" ht="13.2" x14ac:dyDescent="0.25">
      <c r="A32755"/>
    </row>
    <row r="32756" spans="1:1" ht="13.2" x14ac:dyDescent="0.25">
      <c r="A32756"/>
    </row>
    <row r="32757" spans="1:1" ht="13.2" x14ac:dyDescent="0.25">
      <c r="A32757"/>
    </row>
    <row r="32758" spans="1:1" ht="13.2" x14ac:dyDescent="0.25">
      <c r="A32758"/>
    </row>
    <row r="32759" spans="1:1" ht="13.2" x14ac:dyDescent="0.25">
      <c r="A32759"/>
    </row>
    <row r="32760" spans="1:1" ht="13.2" x14ac:dyDescent="0.25">
      <c r="A32760"/>
    </row>
    <row r="32761" spans="1:1" ht="13.2" x14ac:dyDescent="0.25">
      <c r="A32761"/>
    </row>
    <row r="32762" spans="1:1" ht="13.2" x14ac:dyDescent="0.25">
      <c r="A32762"/>
    </row>
    <row r="32763" spans="1:1" ht="13.2" x14ac:dyDescent="0.25">
      <c r="A32763"/>
    </row>
    <row r="32764" spans="1:1" ht="13.2" x14ac:dyDescent="0.25">
      <c r="A32764"/>
    </row>
    <row r="32765" spans="1:1" ht="13.2" x14ac:dyDescent="0.25">
      <c r="A32765"/>
    </row>
    <row r="32766" spans="1:1" ht="13.2" x14ac:dyDescent="0.25">
      <c r="A32766"/>
    </row>
    <row r="32767" spans="1:1" ht="13.2" x14ac:dyDescent="0.25">
      <c r="A32767"/>
    </row>
    <row r="32768" spans="1:1" ht="13.2" x14ac:dyDescent="0.25">
      <c r="A32768"/>
    </row>
    <row r="32769" spans="1:1" ht="13.2" x14ac:dyDescent="0.25">
      <c r="A32769"/>
    </row>
    <row r="32770" spans="1:1" ht="13.2" x14ac:dyDescent="0.25">
      <c r="A32770"/>
    </row>
    <row r="32771" spans="1:1" ht="13.2" x14ac:dyDescent="0.25">
      <c r="A32771"/>
    </row>
    <row r="32772" spans="1:1" ht="13.2" x14ac:dyDescent="0.25">
      <c r="A32772"/>
    </row>
    <row r="32773" spans="1:1" ht="13.2" x14ac:dyDescent="0.25">
      <c r="A32773"/>
    </row>
    <row r="32774" spans="1:1" ht="13.2" x14ac:dyDescent="0.25">
      <c r="A32774"/>
    </row>
    <row r="32775" spans="1:1" ht="13.2" x14ac:dyDescent="0.25">
      <c r="A32775"/>
    </row>
    <row r="32776" spans="1:1" ht="13.2" x14ac:dyDescent="0.25">
      <c r="A32776"/>
    </row>
    <row r="32777" spans="1:1" ht="13.2" x14ac:dyDescent="0.25">
      <c r="A32777"/>
    </row>
    <row r="32778" spans="1:1" ht="13.2" x14ac:dyDescent="0.25">
      <c r="A32778"/>
    </row>
    <row r="32779" spans="1:1" ht="13.2" x14ac:dyDescent="0.25">
      <c r="A32779"/>
    </row>
    <row r="32780" spans="1:1" ht="13.2" x14ac:dyDescent="0.25">
      <c r="A32780"/>
    </row>
    <row r="32781" spans="1:1" ht="13.2" x14ac:dyDescent="0.25">
      <c r="A32781"/>
    </row>
    <row r="32782" spans="1:1" ht="13.2" x14ac:dyDescent="0.25">
      <c r="A32782"/>
    </row>
    <row r="32783" spans="1:1" ht="13.2" x14ac:dyDescent="0.25">
      <c r="A32783"/>
    </row>
    <row r="32784" spans="1:1" ht="13.2" x14ac:dyDescent="0.25">
      <c r="A32784"/>
    </row>
    <row r="32785" spans="1:1" ht="13.2" x14ac:dyDescent="0.25">
      <c r="A32785"/>
    </row>
    <row r="32786" spans="1:1" ht="13.2" x14ac:dyDescent="0.25">
      <c r="A32786"/>
    </row>
    <row r="32787" spans="1:1" ht="13.2" x14ac:dyDescent="0.25">
      <c r="A32787"/>
    </row>
    <row r="32788" spans="1:1" ht="13.2" x14ac:dyDescent="0.25">
      <c r="A32788"/>
    </row>
    <row r="32789" spans="1:1" ht="13.2" x14ac:dyDescent="0.25">
      <c r="A32789"/>
    </row>
    <row r="32790" spans="1:1" ht="13.2" x14ac:dyDescent="0.25">
      <c r="A32790"/>
    </row>
    <row r="32791" spans="1:1" ht="13.2" x14ac:dyDescent="0.25">
      <c r="A32791"/>
    </row>
    <row r="32792" spans="1:1" ht="13.2" x14ac:dyDescent="0.25">
      <c r="A32792"/>
    </row>
    <row r="32793" spans="1:1" ht="13.2" x14ac:dyDescent="0.25">
      <c r="A32793"/>
    </row>
    <row r="32794" spans="1:1" ht="13.2" x14ac:dyDescent="0.25">
      <c r="A32794"/>
    </row>
    <row r="32795" spans="1:1" ht="13.2" x14ac:dyDescent="0.25">
      <c r="A32795"/>
    </row>
    <row r="32796" spans="1:1" ht="13.2" x14ac:dyDescent="0.25">
      <c r="A32796"/>
    </row>
    <row r="32797" spans="1:1" ht="13.2" x14ac:dyDescent="0.25">
      <c r="A32797"/>
    </row>
    <row r="32798" spans="1:1" ht="13.2" x14ac:dyDescent="0.25">
      <c r="A32798"/>
    </row>
    <row r="32799" spans="1:1" ht="13.2" x14ac:dyDescent="0.25">
      <c r="A32799"/>
    </row>
    <row r="32800" spans="1:1" ht="13.2" x14ac:dyDescent="0.25">
      <c r="A32800"/>
    </row>
    <row r="32801" spans="1:1" ht="13.2" x14ac:dyDescent="0.25">
      <c r="A32801"/>
    </row>
    <row r="32802" spans="1:1" ht="13.2" x14ac:dyDescent="0.25">
      <c r="A32802"/>
    </row>
    <row r="32803" spans="1:1" ht="13.2" x14ac:dyDescent="0.25">
      <c r="A32803"/>
    </row>
    <row r="32804" spans="1:1" ht="13.2" x14ac:dyDescent="0.25">
      <c r="A32804"/>
    </row>
    <row r="32805" spans="1:1" ht="13.2" x14ac:dyDescent="0.25">
      <c r="A32805"/>
    </row>
    <row r="32806" spans="1:1" ht="13.2" x14ac:dyDescent="0.25">
      <c r="A32806"/>
    </row>
    <row r="32807" spans="1:1" ht="13.2" x14ac:dyDescent="0.25">
      <c r="A32807"/>
    </row>
    <row r="32808" spans="1:1" ht="13.2" x14ac:dyDescent="0.25">
      <c r="A32808"/>
    </row>
    <row r="32809" spans="1:1" ht="13.2" x14ac:dyDescent="0.25">
      <c r="A32809"/>
    </row>
    <row r="32810" spans="1:1" ht="13.2" x14ac:dyDescent="0.25">
      <c r="A32810"/>
    </row>
    <row r="32811" spans="1:1" ht="13.2" x14ac:dyDescent="0.25">
      <c r="A32811"/>
    </row>
    <row r="32812" spans="1:1" ht="13.2" x14ac:dyDescent="0.25">
      <c r="A32812"/>
    </row>
    <row r="32813" spans="1:1" ht="13.2" x14ac:dyDescent="0.25">
      <c r="A32813"/>
    </row>
    <row r="32814" spans="1:1" ht="13.2" x14ac:dyDescent="0.25">
      <c r="A32814"/>
    </row>
    <row r="32815" spans="1:1" ht="13.2" x14ac:dyDescent="0.25">
      <c r="A32815"/>
    </row>
    <row r="32816" spans="1:1" ht="13.2" x14ac:dyDescent="0.25">
      <c r="A32816"/>
    </row>
    <row r="32817" spans="1:1" ht="13.2" x14ac:dyDescent="0.25">
      <c r="A32817"/>
    </row>
    <row r="32818" spans="1:1" ht="13.2" x14ac:dyDescent="0.25">
      <c r="A32818"/>
    </row>
    <row r="32819" spans="1:1" ht="13.2" x14ac:dyDescent="0.25">
      <c r="A32819"/>
    </row>
    <row r="32820" spans="1:1" ht="13.2" x14ac:dyDescent="0.25">
      <c r="A32820"/>
    </row>
    <row r="32821" spans="1:1" ht="13.2" x14ac:dyDescent="0.25">
      <c r="A32821"/>
    </row>
    <row r="32822" spans="1:1" ht="13.2" x14ac:dyDescent="0.25">
      <c r="A32822"/>
    </row>
    <row r="32823" spans="1:1" ht="13.2" x14ac:dyDescent="0.25">
      <c r="A32823"/>
    </row>
    <row r="32824" spans="1:1" ht="13.2" x14ac:dyDescent="0.25">
      <c r="A32824"/>
    </row>
    <row r="32825" spans="1:1" ht="13.2" x14ac:dyDescent="0.25">
      <c r="A32825"/>
    </row>
    <row r="32826" spans="1:1" ht="13.2" x14ac:dyDescent="0.25">
      <c r="A32826"/>
    </row>
    <row r="32827" spans="1:1" ht="13.2" x14ac:dyDescent="0.25">
      <c r="A32827"/>
    </row>
    <row r="32828" spans="1:1" ht="13.2" x14ac:dyDescent="0.25">
      <c r="A32828"/>
    </row>
    <row r="32829" spans="1:1" ht="13.2" x14ac:dyDescent="0.25">
      <c r="A32829"/>
    </row>
    <row r="32830" spans="1:1" ht="13.2" x14ac:dyDescent="0.25">
      <c r="A32830"/>
    </row>
    <row r="32831" spans="1:1" ht="13.2" x14ac:dyDescent="0.25">
      <c r="A32831"/>
    </row>
    <row r="32832" spans="1:1" ht="13.2" x14ac:dyDescent="0.25">
      <c r="A32832"/>
    </row>
    <row r="32833" spans="1:1" ht="13.2" x14ac:dyDescent="0.25">
      <c r="A32833"/>
    </row>
    <row r="32834" spans="1:1" ht="13.2" x14ac:dyDescent="0.25">
      <c r="A32834"/>
    </row>
    <row r="32835" spans="1:1" ht="13.2" x14ac:dyDescent="0.25">
      <c r="A32835"/>
    </row>
    <row r="32836" spans="1:1" ht="13.2" x14ac:dyDescent="0.25">
      <c r="A32836"/>
    </row>
    <row r="32837" spans="1:1" ht="13.2" x14ac:dyDescent="0.25">
      <c r="A32837"/>
    </row>
    <row r="32838" spans="1:1" ht="13.2" x14ac:dyDescent="0.25">
      <c r="A32838"/>
    </row>
    <row r="32839" spans="1:1" ht="13.2" x14ac:dyDescent="0.25">
      <c r="A32839"/>
    </row>
    <row r="32840" spans="1:1" ht="13.2" x14ac:dyDescent="0.25">
      <c r="A32840"/>
    </row>
    <row r="32841" spans="1:1" ht="13.2" x14ac:dyDescent="0.25">
      <c r="A32841"/>
    </row>
    <row r="32842" spans="1:1" ht="13.2" x14ac:dyDescent="0.25">
      <c r="A32842"/>
    </row>
    <row r="32843" spans="1:1" ht="13.2" x14ac:dyDescent="0.25">
      <c r="A32843"/>
    </row>
    <row r="32844" spans="1:1" ht="13.2" x14ac:dyDescent="0.25">
      <c r="A32844"/>
    </row>
    <row r="32845" spans="1:1" ht="13.2" x14ac:dyDescent="0.25">
      <c r="A32845"/>
    </row>
    <row r="32846" spans="1:1" ht="13.2" x14ac:dyDescent="0.25">
      <c r="A32846"/>
    </row>
    <row r="32847" spans="1:1" ht="13.2" x14ac:dyDescent="0.25">
      <c r="A32847"/>
    </row>
    <row r="32848" spans="1:1" ht="13.2" x14ac:dyDescent="0.25">
      <c r="A32848"/>
    </row>
    <row r="32849" spans="1:1" ht="13.2" x14ac:dyDescent="0.25">
      <c r="A32849"/>
    </row>
    <row r="32850" spans="1:1" ht="13.2" x14ac:dyDescent="0.25">
      <c r="A32850"/>
    </row>
    <row r="32851" spans="1:1" ht="13.2" x14ac:dyDescent="0.25">
      <c r="A32851"/>
    </row>
    <row r="32852" spans="1:1" ht="13.2" x14ac:dyDescent="0.25">
      <c r="A32852"/>
    </row>
    <row r="32853" spans="1:1" ht="13.2" x14ac:dyDescent="0.25">
      <c r="A32853"/>
    </row>
    <row r="32854" spans="1:1" ht="13.2" x14ac:dyDescent="0.25">
      <c r="A32854"/>
    </row>
    <row r="32855" spans="1:1" ht="13.2" x14ac:dyDescent="0.25">
      <c r="A32855"/>
    </row>
    <row r="32856" spans="1:1" ht="13.2" x14ac:dyDescent="0.25">
      <c r="A32856"/>
    </row>
    <row r="32857" spans="1:1" ht="13.2" x14ac:dyDescent="0.25">
      <c r="A32857"/>
    </row>
    <row r="32858" spans="1:1" ht="13.2" x14ac:dyDescent="0.25">
      <c r="A32858"/>
    </row>
    <row r="32859" spans="1:1" ht="13.2" x14ac:dyDescent="0.25">
      <c r="A32859"/>
    </row>
    <row r="32860" spans="1:1" ht="13.2" x14ac:dyDescent="0.25">
      <c r="A32860"/>
    </row>
    <row r="32861" spans="1:1" ht="13.2" x14ac:dyDescent="0.25">
      <c r="A32861"/>
    </row>
    <row r="32862" spans="1:1" ht="13.2" x14ac:dyDescent="0.25">
      <c r="A32862"/>
    </row>
    <row r="32863" spans="1:1" ht="13.2" x14ac:dyDescent="0.25">
      <c r="A32863"/>
    </row>
    <row r="32864" spans="1:1" ht="13.2" x14ac:dyDescent="0.25">
      <c r="A32864"/>
    </row>
    <row r="32865" spans="1:1" ht="13.2" x14ac:dyDescent="0.25">
      <c r="A32865"/>
    </row>
    <row r="32866" spans="1:1" ht="13.2" x14ac:dyDescent="0.25">
      <c r="A32866"/>
    </row>
    <row r="32867" spans="1:1" ht="13.2" x14ac:dyDescent="0.25">
      <c r="A32867"/>
    </row>
    <row r="32868" spans="1:1" ht="13.2" x14ac:dyDescent="0.25">
      <c r="A32868"/>
    </row>
    <row r="32869" spans="1:1" ht="13.2" x14ac:dyDescent="0.25">
      <c r="A32869"/>
    </row>
    <row r="32870" spans="1:1" ht="13.2" x14ac:dyDescent="0.25">
      <c r="A32870"/>
    </row>
    <row r="32871" spans="1:1" ht="13.2" x14ac:dyDescent="0.25">
      <c r="A32871"/>
    </row>
    <row r="32872" spans="1:1" ht="13.2" x14ac:dyDescent="0.25">
      <c r="A32872"/>
    </row>
    <row r="32873" spans="1:1" ht="13.2" x14ac:dyDescent="0.25">
      <c r="A32873"/>
    </row>
    <row r="32874" spans="1:1" ht="13.2" x14ac:dyDescent="0.25">
      <c r="A32874"/>
    </row>
    <row r="32875" spans="1:1" ht="13.2" x14ac:dyDescent="0.25">
      <c r="A32875"/>
    </row>
    <row r="32876" spans="1:1" ht="13.2" x14ac:dyDescent="0.25">
      <c r="A32876"/>
    </row>
    <row r="32877" spans="1:1" ht="13.2" x14ac:dyDescent="0.25">
      <c r="A32877"/>
    </row>
    <row r="32878" spans="1:1" ht="13.2" x14ac:dyDescent="0.25">
      <c r="A32878"/>
    </row>
    <row r="32879" spans="1:1" ht="13.2" x14ac:dyDescent="0.25">
      <c r="A32879"/>
    </row>
    <row r="32880" spans="1:1" ht="13.2" x14ac:dyDescent="0.25">
      <c r="A32880"/>
    </row>
    <row r="32881" spans="1:1" ht="13.2" x14ac:dyDescent="0.25">
      <c r="A32881"/>
    </row>
    <row r="32882" spans="1:1" ht="13.2" x14ac:dyDescent="0.25">
      <c r="A32882"/>
    </row>
    <row r="32883" spans="1:1" ht="13.2" x14ac:dyDescent="0.25">
      <c r="A32883"/>
    </row>
    <row r="32884" spans="1:1" ht="13.2" x14ac:dyDescent="0.25">
      <c r="A32884"/>
    </row>
    <row r="32885" spans="1:1" ht="13.2" x14ac:dyDescent="0.25">
      <c r="A32885"/>
    </row>
    <row r="32886" spans="1:1" ht="13.2" x14ac:dyDescent="0.25">
      <c r="A32886"/>
    </row>
    <row r="32887" spans="1:1" ht="13.2" x14ac:dyDescent="0.25">
      <c r="A32887"/>
    </row>
    <row r="32888" spans="1:1" ht="13.2" x14ac:dyDescent="0.25">
      <c r="A32888"/>
    </row>
    <row r="32889" spans="1:1" ht="13.2" x14ac:dyDescent="0.25">
      <c r="A32889"/>
    </row>
    <row r="32890" spans="1:1" ht="13.2" x14ac:dyDescent="0.25">
      <c r="A32890"/>
    </row>
    <row r="32891" spans="1:1" ht="13.2" x14ac:dyDescent="0.25">
      <c r="A32891"/>
    </row>
    <row r="32892" spans="1:1" ht="13.2" x14ac:dyDescent="0.25">
      <c r="A32892"/>
    </row>
    <row r="32893" spans="1:1" ht="13.2" x14ac:dyDescent="0.25">
      <c r="A32893"/>
    </row>
    <row r="32894" spans="1:1" ht="13.2" x14ac:dyDescent="0.25">
      <c r="A32894"/>
    </row>
    <row r="32895" spans="1:1" ht="13.2" x14ac:dyDescent="0.25">
      <c r="A32895"/>
    </row>
    <row r="32896" spans="1:1" ht="13.2" x14ac:dyDescent="0.25">
      <c r="A32896"/>
    </row>
    <row r="32897" spans="1:1" ht="13.2" x14ac:dyDescent="0.25">
      <c r="A32897"/>
    </row>
    <row r="32898" spans="1:1" ht="13.2" x14ac:dyDescent="0.25">
      <c r="A32898"/>
    </row>
    <row r="32899" spans="1:1" ht="13.2" x14ac:dyDescent="0.25">
      <c r="A32899"/>
    </row>
    <row r="32900" spans="1:1" ht="13.2" x14ac:dyDescent="0.25">
      <c r="A32900"/>
    </row>
    <row r="32901" spans="1:1" ht="13.2" x14ac:dyDescent="0.25">
      <c r="A32901"/>
    </row>
    <row r="32902" spans="1:1" ht="13.2" x14ac:dyDescent="0.25">
      <c r="A32902"/>
    </row>
    <row r="32903" spans="1:1" ht="13.2" x14ac:dyDescent="0.25">
      <c r="A32903"/>
    </row>
    <row r="32904" spans="1:1" ht="13.2" x14ac:dyDescent="0.25">
      <c r="A32904"/>
    </row>
    <row r="32905" spans="1:1" ht="13.2" x14ac:dyDescent="0.25">
      <c r="A32905"/>
    </row>
    <row r="32906" spans="1:1" ht="13.2" x14ac:dyDescent="0.25">
      <c r="A32906"/>
    </row>
    <row r="32907" spans="1:1" ht="13.2" x14ac:dyDescent="0.25">
      <c r="A32907"/>
    </row>
    <row r="32908" spans="1:1" ht="13.2" x14ac:dyDescent="0.25">
      <c r="A32908"/>
    </row>
    <row r="32909" spans="1:1" ht="13.2" x14ac:dyDescent="0.25">
      <c r="A32909"/>
    </row>
    <row r="32910" spans="1:1" ht="13.2" x14ac:dyDescent="0.25">
      <c r="A32910"/>
    </row>
    <row r="32911" spans="1:1" ht="13.2" x14ac:dyDescent="0.25">
      <c r="A32911"/>
    </row>
    <row r="32912" spans="1:1" ht="13.2" x14ac:dyDescent="0.25">
      <c r="A32912"/>
    </row>
    <row r="32913" spans="1:1" ht="13.2" x14ac:dyDescent="0.25">
      <c r="A32913"/>
    </row>
    <row r="32914" spans="1:1" ht="13.2" x14ac:dyDescent="0.25">
      <c r="A32914"/>
    </row>
    <row r="32915" spans="1:1" ht="13.2" x14ac:dyDescent="0.25">
      <c r="A32915"/>
    </row>
    <row r="32916" spans="1:1" ht="13.2" x14ac:dyDescent="0.25">
      <c r="A32916"/>
    </row>
    <row r="32917" spans="1:1" ht="13.2" x14ac:dyDescent="0.25">
      <c r="A32917"/>
    </row>
    <row r="32918" spans="1:1" ht="13.2" x14ac:dyDescent="0.25">
      <c r="A32918"/>
    </row>
    <row r="32919" spans="1:1" ht="13.2" x14ac:dyDescent="0.25">
      <c r="A32919"/>
    </row>
    <row r="32920" spans="1:1" ht="13.2" x14ac:dyDescent="0.25">
      <c r="A32920"/>
    </row>
    <row r="32921" spans="1:1" ht="13.2" x14ac:dyDescent="0.25">
      <c r="A32921"/>
    </row>
    <row r="32922" spans="1:1" ht="13.2" x14ac:dyDescent="0.25">
      <c r="A32922"/>
    </row>
    <row r="32923" spans="1:1" ht="13.2" x14ac:dyDescent="0.25">
      <c r="A32923"/>
    </row>
    <row r="32924" spans="1:1" ht="13.2" x14ac:dyDescent="0.25">
      <c r="A32924"/>
    </row>
    <row r="32925" spans="1:1" ht="13.2" x14ac:dyDescent="0.25">
      <c r="A32925"/>
    </row>
    <row r="32926" spans="1:1" ht="13.2" x14ac:dyDescent="0.25">
      <c r="A32926"/>
    </row>
    <row r="32927" spans="1:1" ht="13.2" x14ac:dyDescent="0.25">
      <c r="A32927"/>
    </row>
    <row r="32928" spans="1:1" ht="13.2" x14ac:dyDescent="0.25">
      <c r="A32928"/>
    </row>
    <row r="32929" spans="1:1" ht="13.2" x14ac:dyDescent="0.25">
      <c r="A32929"/>
    </row>
    <row r="32930" spans="1:1" ht="13.2" x14ac:dyDescent="0.25">
      <c r="A32930"/>
    </row>
    <row r="32931" spans="1:1" ht="13.2" x14ac:dyDescent="0.25">
      <c r="A32931"/>
    </row>
    <row r="32932" spans="1:1" ht="13.2" x14ac:dyDescent="0.25">
      <c r="A32932"/>
    </row>
    <row r="32933" spans="1:1" ht="13.2" x14ac:dyDescent="0.25">
      <c r="A32933"/>
    </row>
    <row r="32934" spans="1:1" ht="13.2" x14ac:dyDescent="0.25">
      <c r="A32934"/>
    </row>
    <row r="32935" spans="1:1" ht="13.2" x14ac:dyDescent="0.25">
      <c r="A32935"/>
    </row>
    <row r="32936" spans="1:1" ht="13.2" x14ac:dyDescent="0.25">
      <c r="A32936"/>
    </row>
    <row r="32937" spans="1:1" ht="13.2" x14ac:dyDescent="0.25">
      <c r="A32937"/>
    </row>
    <row r="32938" spans="1:1" ht="13.2" x14ac:dyDescent="0.25">
      <c r="A32938"/>
    </row>
    <row r="32939" spans="1:1" ht="13.2" x14ac:dyDescent="0.25">
      <c r="A32939"/>
    </row>
    <row r="32940" spans="1:1" ht="13.2" x14ac:dyDescent="0.25">
      <c r="A32940"/>
    </row>
    <row r="32941" spans="1:1" ht="13.2" x14ac:dyDescent="0.25">
      <c r="A32941"/>
    </row>
    <row r="32942" spans="1:1" ht="13.2" x14ac:dyDescent="0.25">
      <c r="A32942"/>
    </row>
    <row r="32943" spans="1:1" ht="13.2" x14ac:dyDescent="0.25">
      <c r="A32943"/>
    </row>
    <row r="32944" spans="1:1" ht="13.2" x14ac:dyDescent="0.25">
      <c r="A32944"/>
    </row>
    <row r="32945" spans="1:1" ht="13.2" x14ac:dyDescent="0.25">
      <c r="A32945"/>
    </row>
    <row r="32946" spans="1:1" ht="13.2" x14ac:dyDescent="0.25">
      <c r="A32946"/>
    </row>
    <row r="32947" spans="1:1" ht="13.2" x14ac:dyDescent="0.25">
      <c r="A32947"/>
    </row>
    <row r="32948" spans="1:1" ht="13.2" x14ac:dyDescent="0.25">
      <c r="A32948"/>
    </row>
    <row r="32949" spans="1:1" ht="13.2" x14ac:dyDescent="0.25">
      <c r="A32949"/>
    </row>
    <row r="32950" spans="1:1" ht="13.2" x14ac:dyDescent="0.25">
      <c r="A32950"/>
    </row>
    <row r="32951" spans="1:1" ht="13.2" x14ac:dyDescent="0.25">
      <c r="A32951"/>
    </row>
    <row r="32952" spans="1:1" ht="13.2" x14ac:dyDescent="0.25">
      <c r="A32952"/>
    </row>
    <row r="32953" spans="1:1" ht="13.2" x14ac:dyDescent="0.25">
      <c r="A32953"/>
    </row>
    <row r="32954" spans="1:1" ht="13.2" x14ac:dyDescent="0.25">
      <c r="A32954"/>
    </row>
    <row r="32955" spans="1:1" ht="13.2" x14ac:dyDescent="0.25">
      <c r="A32955"/>
    </row>
    <row r="32956" spans="1:1" ht="13.2" x14ac:dyDescent="0.25">
      <c r="A32956"/>
    </row>
    <row r="32957" spans="1:1" ht="13.2" x14ac:dyDescent="0.25">
      <c r="A32957"/>
    </row>
    <row r="32958" spans="1:1" ht="13.2" x14ac:dyDescent="0.25">
      <c r="A32958"/>
    </row>
    <row r="32959" spans="1:1" ht="13.2" x14ac:dyDescent="0.25">
      <c r="A32959"/>
    </row>
    <row r="32960" spans="1:1" ht="13.2" x14ac:dyDescent="0.25">
      <c r="A32960"/>
    </row>
    <row r="32961" spans="1:1" ht="13.2" x14ac:dyDescent="0.25">
      <c r="A32961"/>
    </row>
    <row r="32962" spans="1:1" ht="13.2" x14ac:dyDescent="0.25">
      <c r="A32962"/>
    </row>
    <row r="32963" spans="1:1" ht="13.2" x14ac:dyDescent="0.25">
      <c r="A32963"/>
    </row>
    <row r="32964" spans="1:1" ht="13.2" x14ac:dyDescent="0.25">
      <c r="A32964"/>
    </row>
    <row r="32965" spans="1:1" ht="13.2" x14ac:dyDescent="0.25">
      <c r="A32965"/>
    </row>
    <row r="32966" spans="1:1" ht="13.2" x14ac:dyDescent="0.25">
      <c r="A32966"/>
    </row>
    <row r="32967" spans="1:1" ht="13.2" x14ac:dyDescent="0.25">
      <c r="A32967"/>
    </row>
    <row r="32968" spans="1:1" ht="13.2" x14ac:dyDescent="0.25">
      <c r="A32968"/>
    </row>
    <row r="32969" spans="1:1" ht="13.2" x14ac:dyDescent="0.25">
      <c r="A32969"/>
    </row>
    <row r="32970" spans="1:1" ht="13.2" x14ac:dyDescent="0.25">
      <c r="A32970"/>
    </row>
    <row r="32971" spans="1:1" ht="13.2" x14ac:dyDescent="0.25">
      <c r="A32971"/>
    </row>
    <row r="32972" spans="1:1" ht="13.2" x14ac:dyDescent="0.25">
      <c r="A32972"/>
    </row>
    <row r="32973" spans="1:1" ht="13.2" x14ac:dyDescent="0.25">
      <c r="A32973"/>
    </row>
    <row r="32974" spans="1:1" ht="13.2" x14ac:dyDescent="0.25">
      <c r="A32974"/>
    </row>
    <row r="32975" spans="1:1" ht="13.2" x14ac:dyDescent="0.25">
      <c r="A32975"/>
    </row>
    <row r="32976" spans="1:1" ht="13.2" x14ac:dyDescent="0.25">
      <c r="A32976"/>
    </row>
    <row r="32977" spans="1:1" ht="13.2" x14ac:dyDescent="0.25">
      <c r="A32977"/>
    </row>
    <row r="32978" spans="1:1" ht="13.2" x14ac:dyDescent="0.25">
      <c r="A32978"/>
    </row>
    <row r="32979" spans="1:1" ht="13.2" x14ac:dyDescent="0.25">
      <c r="A32979"/>
    </row>
    <row r="32980" spans="1:1" ht="13.2" x14ac:dyDescent="0.25">
      <c r="A32980"/>
    </row>
    <row r="32981" spans="1:1" ht="13.2" x14ac:dyDescent="0.25">
      <c r="A32981"/>
    </row>
    <row r="32982" spans="1:1" ht="13.2" x14ac:dyDescent="0.25">
      <c r="A32982"/>
    </row>
    <row r="32983" spans="1:1" ht="13.2" x14ac:dyDescent="0.25">
      <c r="A32983"/>
    </row>
    <row r="32984" spans="1:1" ht="13.2" x14ac:dyDescent="0.25">
      <c r="A32984"/>
    </row>
    <row r="32985" spans="1:1" ht="13.2" x14ac:dyDescent="0.25">
      <c r="A32985"/>
    </row>
    <row r="32986" spans="1:1" ht="13.2" x14ac:dyDescent="0.25">
      <c r="A32986"/>
    </row>
    <row r="32987" spans="1:1" ht="13.2" x14ac:dyDescent="0.25">
      <c r="A32987"/>
    </row>
    <row r="32988" spans="1:1" ht="13.2" x14ac:dyDescent="0.25">
      <c r="A32988"/>
    </row>
    <row r="32989" spans="1:1" ht="13.2" x14ac:dyDescent="0.25">
      <c r="A32989"/>
    </row>
    <row r="32990" spans="1:1" ht="13.2" x14ac:dyDescent="0.25">
      <c r="A32990"/>
    </row>
    <row r="32991" spans="1:1" ht="13.2" x14ac:dyDescent="0.25">
      <c r="A32991"/>
    </row>
    <row r="32992" spans="1:1" ht="13.2" x14ac:dyDescent="0.25">
      <c r="A32992"/>
    </row>
    <row r="32993" spans="1:1" ht="13.2" x14ac:dyDescent="0.25">
      <c r="A32993"/>
    </row>
    <row r="32994" spans="1:1" ht="13.2" x14ac:dyDescent="0.25">
      <c r="A32994"/>
    </row>
    <row r="32995" spans="1:1" ht="13.2" x14ac:dyDescent="0.25">
      <c r="A32995"/>
    </row>
    <row r="32996" spans="1:1" ht="13.2" x14ac:dyDescent="0.25">
      <c r="A32996"/>
    </row>
    <row r="32997" spans="1:1" ht="13.2" x14ac:dyDescent="0.25">
      <c r="A32997"/>
    </row>
    <row r="32998" spans="1:1" ht="13.2" x14ac:dyDescent="0.25">
      <c r="A32998"/>
    </row>
    <row r="32999" spans="1:1" ht="13.2" x14ac:dyDescent="0.25">
      <c r="A32999"/>
    </row>
    <row r="33000" spans="1:1" ht="13.2" x14ac:dyDescent="0.25">
      <c r="A33000"/>
    </row>
    <row r="33001" spans="1:1" ht="13.2" x14ac:dyDescent="0.25">
      <c r="A33001"/>
    </row>
    <row r="33002" spans="1:1" ht="13.2" x14ac:dyDescent="0.25">
      <c r="A33002"/>
    </row>
    <row r="33003" spans="1:1" ht="13.2" x14ac:dyDescent="0.25">
      <c r="A33003"/>
    </row>
    <row r="33004" spans="1:1" ht="13.2" x14ac:dyDescent="0.25">
      <c r="A33004"/>
    </row>
    <row r="33005" spans="1:1" ht="13.2" x14ac:dyDescent="0.25">
      <c r="A33005"/>
    </row>
    <row r="33006" spans="1:1" ht="13.2" x14ac:dyDescent="0.25">
      <c r="A33006"/>
    </row>
    <row r="33007" spans="1:1" ht="13.2" x14ac:dyDescent="0.25">
      <c r="A33007"/>
    </row>
    <row r="33008" spans="1:1" ht="13.2" x14ac:dyDescent="0.25">
      <c r="A33008"/>
    </row>
    <row r="33009" spans="1:1" ht="13.2" x14ac:dyDescent="0.25">
      <c r="A33009"/>
    </row>
    <row r="33010" spans="1:1" ht="13.2" x14ac:dyDescent="0.25">
      <c r="A33010"/>
    </row>
    <row r="33011" spans="1:1" ht="13.2" x14ac:dyDescent="0.25">
      <c r="A33011"/>
    </row>
    <row r="33012" spans="1:1" ht="13.2" x14ac:dyDescent="0.25">
      <c r="A33012"/>
    </row>
    <row r="33013" spans="1:1" ht="13.2" x14ac:dyDescent="0.25">
      <c r="A33013"/>
    </row>
    <row r="33014" spans="1:1" ht="13.2" x14ac:dyDescent="0.25">
      <c r="A33014"/>
    </row>
    <row r="33015" spans="1:1" ht="13.2" x14ac:dyDescent="0.25">
      <c r="A33015"/>
    </row>
    <row r="33016" spans="1:1" ht="13.2" x14ac:dyDescent="0.25">
      <c r="A33016"/>
    </row>
    <row r="33017" spans="1:1" ht="13.2" x14ac:dyDescent="0.25">
      <c r="A33017"/>
    </row>
    <row r="33018" spans="1:1" ht="13.2" x14ac:dyDescent="0.25">
      <c r="A33018"/>
    </row>
    <row r="33019" spans="1:1" ht="13.2" x14ac:dyDescent="0.25">
      <c r="A33019"/>
    </row>
    <row r="33020" spans="1:1" ht="13.2" x14ac:dyDescent="0.25">
      <c r="A33020"/>
    </row>
    <row r="33021" spans="1:1" ht="13.2" x14ac:dyDescent="0.25">
      <c r="A33021"/>
    </row>
    <row r="33022" spans="1:1" ht="13.2" x14ac:dyDescent="0.25">
      <c r="A33022"/>
    </row>
    <row r="33023" spans="1:1" ht="13.2" x14ac:dyDescent="0.25">
      <c r="A33023"/>
    </row>
    <row r="33024" spans="1:1" ht="13.2" x14ac:dyDescent="0.25">
      <c r="A33024"/>
    </row>
    <row r="33025" spans="1:1" ht="13.2" x14ac:dyDescent="0.25">
      <c r="A33025"/>
    </row>
    <row r="33026" spans="1:1" ht="13.2" x14ac:dyDescent="0.25">
      <c r="A33026"/>
    </row>
    <row r="33027" spans="1:1" ht="13.2" x14ac:dyDescent="0.25">
      <c r="A33027"/>
    </row>
    <row r="33028" spans="1:1" ht="13.2" x14ac:dyDescent="0.25">
      <c r="A33028"/>
    </row>
    <row r="33029" spans="1:1" ht="13.2" x14ac:dyDescent="0.25">
      <c r="A33029"/>
    </row>
    <row r="33030" spans="1:1" ht="13.2" x14ac:dyDescent="0.25">
      <c r="A33030"/>
    </row>
    <row r="33031" spans="1:1" ht="13.2" x14ac:dyDescent="0.25">
      <c r="A33031"/>
    </row>
    <row r="33032" spans="1:1" ht="13.2" x14ac:dyDescent="0.25">
      <c r="A33032"/>
    </row>
    <row r="33033" spans="1:1" ht="13.2" x14ac:dyDescent="0.25">
      <c r="A33033"/>
    </row>
    <row r="33034" spans="1:1" ht="13.2" x14ac:dyDescent="0.25">
      <c r="A33034"/>
    </row>
    <row r="33035" spans="1:1" ht="13.2" x14ac:dyDescent="0.25">
      <c r="A33035"/>
    </row>
    <row r="33036" spans="1:1" ht="13.2" x14ac:dyDescent="0.25">
      <c r="A33036"/>
    </row>
    <row r="33037" spans="1:1" ht="13.2" x14ac:dyDescent="0.25">
      <c r="A33037"/>
    </row>
    <row r="33038" spans="1:1" ht="13.2" x14ac:dyDescent="0.25">
      <c r="A33038"/>
    </row>
    <row r="33039" spans="1:1" ht="13.2" x14ac:dyDescent="0.25">
      <c r="A33039"/>
    </row>
    <row r="33040" spans="1:1" ht="13.2" x14ac:dyDescent="0.25">
      <c r="A33040"/>
    </row>
    <row r="33041" spans="1:1" ht="13.2" x14ac:dyDescent="0.25">
      <c r="A33041"/>
    </row>
    <row r="33042" spans="1:1" ht="13.2" x14ac:dyDescent="0.25">
      <c r="A33042"/>
    </row>
    <row r="33043" spans="1:1" ht="13.2" x14ac:dyDescent="0.25">
      <c r="A33043"/>
    </row>
    <row r="33044" spans="1:1" ht="13.2" x14ac:dyDescent="0.25">
      <c r="A33044"/>
    </row>
    <row r="33045" spans="1:1" ht="13.2" x14ac:dyDescent="0.25">
      <c r="A33045"/>
    </row>
    <row r="33046" spans="1:1" ht="13.2" x14ac:dyDescent="0.25">
      <c r="A33046"/>
    </row>
    <row r="33047" spans="1:1" ht="13.2" x14ac:dyDescent="0.25">
      <c r="A33047"/>
    </row>
    <row r="33048" spans="1:1" ht="13.2" x14ac:dyDescent="0.25">
      <c r="A33048"/>
    </row>
    <row r="33049" spans="1:1" ht="13.2" x14ac:dyDescent="0.25">
      <c r="A33049"/>
    </row>
    <row r="33050" spans="1:1" ht="13.2" x14ac:dyDescent="0.25">
      <c r="A33050"/>
    </row>
    <row r="33051" spans="1:1" ht="13.2" x14ac:dyDescent="0.25">
      <c r="A33051"/>
    </row>
    <row r="33052" spans="1:1" ht="13.2" x14ac:dyDescent="0.25">
      <c r="A33052"/>
    </row>
    <row r="33053" spans="1:1" ht="13.2" x14ac:dyDescent="0.25">
      <c r="A33053"/>
    </row>
    <row r="33054" spans="1:1" ht="13.2" x14ac:dyDescent="0.25">
      <c r="A33054"/>
    </row>
    <row r="33055" spans="1:1" ht="13.2" x14ac:dyDescent="0.25">
      <c r="A33055"/>
    </row>
    <row r="33056" spans="1:1" ht="13.2" x14ac:dyDescent="0.25">
      <c r="A33056"/>
    </row>
    <row r="33057" spans="1:1" ht="13.2" x14ac:dyDescent="0.25">
      <c r="A33057"/>
    </row>
    <row r="33058" spans="1:1" ht="13.2" x14ac:dyDescent="0.25">
      <c r="A33058"/>
    </row>
    <row r="33059" spans="1:1" ht="13.2" x14ac:dyDescent="0.25">
      <c r="A33059"/>
    </row>
    <row r="33060" spans="1:1" ht="13.2" x14ac:dyDescent="0.25">
      <c r="A33060"/>
    </row>
    <row r="33061" spans="1:1" ht="13.2" x14ac:dyDescent="0.25">
      <c r="A33061"/>
    </row>
    <row r="33062" spans="1:1" ht="13.2" x14ac:dyDescent="0.25">
      <c r="A33062"/>
    </row>
    <row r="33063" spans="1:1" ht="13.2" x14ac:dyDescent="0.25">
      <c r="A33063"/>
    </row>
    <row r="33064" spans="1:1" ht="13.2" x14ac:dyDescent="0.25">
      <c r="A33064"/>
    </row>
    <row r="33065" spans="1:1" ht="13.2" x14ac:dyDescent="0.25">
      <c r="A33065"/>
    </row>
    <row r="33066" spans="1:1" ht="13.2" x14ac:dyDescent="0.25">
      <c r="A33066"/>
    </row>
    <row r="33067" spans="1:1" ht="13.2" x14ac:dyDescent="0.25">
      <c r="A33067"/>
    </row>
    <row r="33068" spans="1:1" ht="13.2" x14ac:dyDescent="0.25">
      <c r="A33068"/>
    </row>
    <row r="33069" spans="1:1" ht="13.2" x14ac:dyDescent="0.25">
      <c r="A33069"/>
    </row>
    <row r="33070" spans="1:1" ht="13.2" x14ac:dyDescent="0.25">
      <c r="A33070"/>
    </row>
    <row r="33071" spans="1:1" ht="13.2" x14ac:dyDescent="0.25">
      <c r="A33071"/>
    </row>
    <row r="33072" spans="1:1" ht="13.2" x14ac:dyDescent="0.25">
      <c r="A33072"/>
    </row>
    <row r="33073" spans="1:1" ht="13.2" x14ac:dyDescent="0.25">
      <c r="A33073"/>
    </row>
    <row r="33074" spans="1:1" ht="13.2" x14ac:dyDescent="0.25">
      <c r="A33074"/>
    </row>
    <row r="33075" spans="1:1" ht="13.2" x14ac:dyDescent="0.25">
      <c r="A33075"/>
    </row>
    <row r="33076" spans="1:1" ht="13.2" x14ac:dyDescent="0.25">
      <c r="A33076"/>
    </row>
    <row r="33077" spans="1:1" ht="13.2" x14ac:dyDescent="0.25">
      <c r="A33077"/>
    </row>
    <row r="33078" spans="1:1" ht="13.2" x14ac:dyDescent="0.25">
      <c r="A33078"/>
    </row>
    <row r="33079" spans="1:1" ht="13.2" x14ac:dyDescent="0.25">
      <c r="A33079"/>
    </row>
    <row r="33080" spans="1:1" ht="13.2" x14ac:dyDescent="0.25">
      <c r="A33080"/>
    </row>
    <row r="33081" spans="1:1" ht="13.2" x14ac:dyDescent="0.25">
      <c r="A33081"/>
    </row>
    <row r="33082" spans="1:1" ht="13.2" x14ac:dyDescent="0.25">
      <c r="A33082"/>
    </row>
    <row r="33083" spans="1:1" ht="13.2" x14ac:dyDescent="0.25">
      <c r="A33083"/>
    </row>
    <row r="33084" spans="1:1" ht="13.2" x14ac:dyDescent="0.25">
      <c r="A33084"/>
    </row>
    <row r="33085" spans="1:1" ht="13.2" x14ac:dyDescent="0.25">
      <c r="A33085"/>
    </row>
    <row r="33086" spans="1:1" ht="13.2" x14ac:dyDescent="0.25">
      <c r="A33086"/>
    </row>
    <row r="33087" spans="1:1" ht="13.2" x14ac:dyDescent="0.25">
      <c r="A33087"/>
    </row>
    <row r="33088" spans="1:1" ht="13.2" x14ac:dyDescent="0.25">
      <c r="A33088"/>
    </row>
    <row r="33089" spans="1:1" ht="13.2" x14ac:dyDescent="0.25">
      <c r="A33089"/>
    </row>
    <row r="33090" spans="1:1" ht="13.2" x14ac:dyDescent="0.25">
      <c r="A33090"/>
    </row>
    <row r="33091" spans="1:1" ht="13.2" x14ac:dyDescent="0.25">
      <c r="A33091"/>
    </row>
    <row r="33092" spans="1:1" ht="13.2" x14ac:dyDescent="0.25">
      <c r="A33092"/>
    </row>
    <row r="33093" spans="1:1" ht="13.2" x14ac:dyDescent="0.25">
      <c r="A33093"/>
    </row>
    <row r="33094" spans="1:1" ht="13.2" x14ac:dyDescent="0.25">
      <c r="A33094"/>
    </row>
    <row r="33095" spans="1:1" ht="13.2" x14ac:dyDescent="0.25">
      <c r="A33095"/>
    </row>
    <row r="33096" spans="1:1" ht="13.2" x14ac:dyDescent="0.25">
      <c r="A33096"/>
    </row>
    <row r="33097" spans="1:1" ht="13.2" x14ac:dyDescent="0.25">
      <c r="A33097"/>
    </row>
    <row r="33098" spans="1:1" ht="13.2" x14ac:dyDescent="0.25">
      <c r="A33098"/>
    </row>
    <row r="33099" spans="1:1" ht="13.2" x14ac:dyDescent="0.25">
      <c r="A33099"/>
    </row>
    <row r="33100" spans="1:1" ht="13.2" x14ac:dyDescent="0.25">
      <c r="A33100"/>
    </row>
    <row r="33101" spans="1:1" ht="13.2" x14ac:dyDescent="0.25">
      <c r="A33101"/>
    </row>
    <row r="33102" spans="1:1" ht="13.2" x14ac:dyDescent="0.25">
      <c r="A33102"/>
    </row>
    <row r="33103" spans="1:1" ht="13.2" x14ac:dyDescent="0.25">
      <c r="A33103"/>
    </row>
    <row r="33104" spans="1:1" ht="13.2" x14ac:dyDescent="0.25">
      <c r="A33104"/>
    </row>
    <row r="33105" spans="1:1" ht="13.2" x14ac:dyDescent="0.25">
      <c r="A33105"/>
    </row>
    <row r="33106" spans="1:1" ht="13.2" x14ac:dyDescent="0.25">
      <c r="A33106"/>
    </row>
    <row r="33107" spans="1:1" ht="13.2" x14ac:dyDescent="0.25">
      <c r="A33107"/>
    </row>
    <row r="33108" spans="1:1" ht="13.2" x14ac:dyDescent="0.25">
      <c r="A33108"/>
    </row>
    <row r="33109" spans="1:1" ht="13.2" x14ac:dyDescent="0.25">
      <c r="A33109"/>
    </row>
    <row r="33110" spans="1:1" ht="13.2" x14ac:dyDescent="0.25">
      <c r="A33110"/>
    </row>
    <row r="33111" spans="1:1" ht="13.2" x14ac:dyDescent="0.25">
      <c r="A33111"/>
    </row>
    <row r="33112" spans="1:1" ht="13.2" x14ac:dyDescent="0.25">
      <c r="A33112"/>
    </row>
    <row r="33113" spans="1:1" ht="13.2" x14ac:dyDescent="0.25">
      <c r="A33113"/>
    </row>
    <row r="33114" spans="1:1" ht="13.2" x14ac:dyDescent="0.25">
      <c r="A33114"/>
    </row>
    <row r="33115" spans="1:1" ht="13.2" x14ac:dyDescent="0.25">
      <c r="A33115"/>
    </row>
    <row r="33116" spans="1:1" ht="13.2" x14ac:dyDescent="0.25">
      <c r="A33116"/>
    </row>
    <row r="33117" spans="1:1" ht="13.2" x14ac:dyDescent="0.25">
      <c r="A33117"/>
    </row>
    <row r="33118" spans="1:1" ht="13.2" x14ac:dyDescent="0.25">
      <c r="A33118"/>
    </row>
    <row r="33119" spans="1:1" ht="13.2" x14ac:dyDescent="0.25">
      <c r="A33119"/>
    </row>
    <row r="33120" spans="1:1" ht="13.2" x14ac:dyDescent="0.25">
      <c r="A33120"/>
    </row>
    <row r="33121" spans="1:1" ht="13.2" x14ac:dyDescent="0.25">
      <c r="A33121"/>
    </row>
    <row r="33122" spans="1:1" ht="13.2" x14ac:dyDescent="0.25">
      <c r="A33122"/>
    </row>
    <row r="33123" spans="1:1" ht="13.2" x14ac:dyDescent="0.25">
      <c r="A33123"/>
    </row>
    <row r="33124" spans="1:1" ht="13.2" x14ac:dyDescent="0.25">
      <c r="A33124"/>
    </row>
    <row r="33125" spans="1:1" ht="13.2" x14ac:dyDescent="0.25">
      <c r="A33125"/>
    </row>
    <row r="33126" spans="1:1" ht="13.2" x14ac:dyDescent="0.25">
      <c r="A33126"/>
    </row>
    <row r="33127" spans="1:1" ht="13.2" x14ac:dyDescent="0.25">
      <c r="A33127"/>
    </row>
    <row r="33128" spans="1:1" ht="13.2" x14ac:dyDescent="0.25">
      <c r="A33128"/>
    </row>
    <row r="33129" spans="1:1" ht="13.2" x14ac:dyDescent="0.25">
      <c r="A33129"/>
    </row>
    <row r="33130" spans="1:1" ht="13.2" x14ac:dyDescent="0.25">
      <c r="A33130"/>
    </row>
    <row r="33131" spans="1:1" ht="13.2" x14ac:dyDescent="0.25">
      <c r="A33131"/>
    </row>
    <row r="33132" spans="1:1" ht="13.2" x14ac:dyDescent="0.25">
      <c r="A33132"/>
    </row>
    <row r="33133" spans="1:1" ht="13.2" x14ac:dyDescent="0.25">
      <c r="A33133"/>
    </row>
    <row r="33134" spans="1:1" ht="13.2" x14ac:dyDescent="0.25">
      <c r="A33134"/>
    </row>
    <row r="33135" spans="1:1" ht="13.2" x14ac:dyDescent="0.25">
      <c r="A33135"/>
    </row>
    <row r="33136" spans="1:1" ht="13.2" x14ac:dyDescent="0.25">
      <c r="A33136"/>
    </row>
    <row r="33137" spans="1:1" ht="13.2" x14ac:dyDescent="0.25">
      <c r="A33137"/>
    </row>
    <row r="33138" spans="1:1" ht="13.2" x14ac:dyDescent="0.25">
      <c r="A33138"/>
    </row>
    <row r="33139" spans="1:1" ht="13.2" x14ac:dyDescent="0.25">
      <c r="A33139"/>
    </row>
    <row r="33140" spans="1:1" ht="13.2" x14ac:dyDescent="0.25">
      <c r="A33140"/>
    </row>
    <row r="33141" spans="1:1" ht="13.2" x14ac:dyDescent="0.25">
      <c r="A33141"/>
    </row>
    <row r="33142" spans="1:1" ht="13.2" x14ac:dyDescent="0.25">
      <c r="A33142"/>
    </row>
    <row r="33143" spans="1:1" ht="13.2" x14ac:dyDescent="0.25">
      <c r="A33143"/>
    </row>
    <row r="33144" spans="1:1" ht="13.2" x14ac:dyDescent="0.25">
      <c r="A33144"/>
    </row>
    <row r="33145" spans="1:1" ht="13.2" x14ac:dyDescent="0.25">
      <c r="A33145"/>
    </row>
    <row r="33146" spans="1:1" ht="13.2" x14ac:dyDescent="0.25">
      <c r="A33146"/>
    </row>
    <row r="33147" spans="1:1" ht="13.2" x14ac:dyDescent="0.25">
      <c r="A33147"/>
    </row>
    <row r="33148" spans="1:1" ht="13.2" x14ac:dyDescent="0.25">
      <c r="A33148"/>
    </row>
    <row r="33149" spans="1:1" ht="13.2" x14ac:dyDescent="0.25">
      <c r="A33149"/>
    </row>
    <row r="33150" spans="1:1" ht="13.2" x14ac:dyDescent="0.25">
      <c r="A33150"/>
    </row>
    <row r="33151" spans="1:1" ht="13.2" x14ac:dyDescent="0.25">
      <c r="A33151"/>
    </row>
    <row r="33152" spans="1:1" ht="13.2" x14ac:dyDescent="0.25">
      <c r="A33152"/>
    </row>
    <row r="33153" spans="1:1" ht="13.2" x14ac:dyDescent="0.25">
      <c r="A33153"/>
    </row>
    <row r="33154" spans="1:1" ht="13.2" x14ac:dyDescent="0.25">
      <c r="A33154"/>
    </row>
    <row r="33155" spans="1:1" ht="13.2" x14ac:dyDescent="0.25">
      <c r="A33155"/>
    </row>
    <row r="33156" spans="1:1" ht="13.2" x14ac:dyDescent="0.25">
      <c r="A33156"/>
    </row>
    <row r="33157" spans="1:1" ht="13.2" x14ac:dyDescent="0.25">
      <c r="A33157"/>
    </row>
    <row r="33158" spans="1:1" ht="13.2" x14ac:dyDescent="0.25">
      <c r="A33158"/>
    </row>
    <row r="33159" spans="1:1" ht="13.2" x14ac:dyDescent="0.25">
      <c r="A33159"/>
    </row>
    <row r="33160" spans="1:1" ht="13.2" x14ac:dyDescent="0.25">
      <c r="A33160"/>
    </row>
    <row r="33161" spans="1:1" ht="13.2" x14ac:dyDescent="0.25">
      <c r="A33161"/>
    </row>
    <row r="33162" spans="1:1" ht="13.2" x14ac:dyDescent="0.25">
      <c r="A33162"/>
    </row>
    <row r="33163" spans="1:1" ht="13.2" x14ac:dyDescent="0.25">
      <c r="A33163"/>
    </row>
    <row r="33164" spans="1:1" ht="13.2" x14ac:dyDescent="0.25">
      <c r="A33164"/>
    </row>
    <row r="33165" spans="1:1" ht="13.2" x14ac:dyDescent="0.25">
      <c r="A33165"/>
    </row>
    <row r="33166" spans="1:1" ht="13.2" x14ac:dyDescent="0.25">
      <c r="A33166"/>
    </row>
    <row r="33167" spans="1:1" ht="13.2" x14ac:dyDescent="0.25">
      <c r="A33167"/>
    </row>
    <row r="33168" spans="1:1" ht="13.2" x14ac:dyDescent="0.25">
      <c r="A33168"/>
    </row>
    <row r="33169" spans="1:1" ht="13.2" x14ac:dyDescent="0.25">
      <c r="A33169"/>
    </row>
    <row r="33170" spans="1:1" ht="13.2" x14ac:dyDescent="0.25">
      <c r="A33170"/>
    </row>
    <row r="33171" spans="1:1" ht="13.2" x14ac:dyDescent="0.25">
      <c r="A33171"/>
    </row>
    <row r="33172" spans="1:1" ht="13.2" x14ac:dyDescent="0.25">
      <c r="A33172"/>
    </row>
    <row r="33173" spans="1:1" ht="13.2" x14ac:dyDescent="0.25">
      <c r="A33173"/>
    </row>
    <row r="33174" spans="1:1" ht="13.2" x14ac:dyDescent="0.25">
      <c r="A33174"/>
    </row>
    <row r="33175" spans="1:1" ht="13.2" x14ac:dyDescent="0.25">
      <c r="A33175"/>
    </row>
    <row r="33176" spans="1:1" ht="13.2" x14ac:dyDescent="0.25">
      <c r="A33176"/>
    </row>
    <row r="33177" spans="1:1" ht="13.2" x14ac:dyDescent="0.25">
      <c r="A33177"/>
    </row>
    <row r="33178" spans="1:1" ht="13.2" x14ac:dyDescent="0.25">
      <c r="A33178"/>
    </row>
    <row r="33179" spans="1:1" ht="13.2" x14ac:dyDescent="0.25">
      <c r="A33179"/>
    </row>
    <row r="33180" spans="1:1" ht="13.2" x14ac:dyDescent="0.25">
      <c r="A33180"/>
    </row>
    <row r="33181" spans="1:1" ht="13.2" x14ac:dyDescent="0.25">
      <c r="A33181"/>
    </row>
    <row r="33182" spans="1:1" ht="13.2" x14ac:dyDescent="0.25">
      <c r="A33182"/>
    </row>
    <row r="33183" spans="1:1" ht="13.2" x14ac:dyDescent="0.25">
      <c r="A33183"/>
    </row>
    <row r="33184" spans="1:1" ht="13.2" x14ac:dyDescent="0.25">
      <c r="A33184"/>
    </row>
    <row r="33185" spans="1:1" ht="13.2" x14ac:dyDescent="0.25">
      <c r="A33185"/>
    </row>
    <row r="33186" spans="1:1" ht="13.2" x14ac:dyDescent="0.25">
      <c r="A33186"/>
    </row>
    <row r="33187" spans="1:1" ht="13.2" x14ac:dyDescent="0.25">
      <c r="A33187"/>
    </row>
    <row r="33188" spans="1:1" ht="13.2" x14ac:dyDescent="0.25">
      <c r="A33188"/>
    </row>
    <row r="33189" spans="1:1" ht="13.2" x14ac:dyDescent="0.25">
      <c r="A33189"/>
    </row>
    <row r="33190" spans="1:1" ht="13.2" x14ac:dyDescent="0.25">
      <c r="A33190"/>
    </row>
    <row r="33191" spans="1:1" ht="13.2" x14ac:dyDescent="0.25">
      <c r="A33191"/>
    </row>
    <row r="33192" spans="1:1" ht="13.2" x14ac:dyDescent="0.25">
      <c r="A33192"/>
    </row>
    <row r="33193" spans="1:1" ht="13.2" x14ac:dyDescent="0.25">
      <c r="A33193"/>
    </row>
    <row r="33194" spans="1:1" ht="13.2" x14ac:dyDescent="0.25">
      <c r="A33194"/>
    </row>
    <row r="33195" spans="1:1" ht="13.2" x14ac:dyDescent="0.25">
      <c r="A33195"/>
    </row>
    <row r="33196" spans="1:1" ht="13.2" x14ac:dyDescent="0.25">
      <c r="A33196"/>
    </row>
    <row r="33197" spans="1:1" ht="13.2" x14ac:dyDescent="0.25">
      <c r="A33197"/>
    </row>
    <row r="33198" spans="1:1" ht="13.2" x14ac:dyDescent="0.25">
      <c r="A33198"/>
    </row>
    <row r="33199" spans="1:1" ht="13.2" x14ac:dyDescent="0.25">
      <c r="A33199"/>
    </row>
    <row r="33200" spans="1:1" ht="13.2" x14ac:dyDescent="0.25">
      <c r="A33200"/>
    </row>
    <row r="33201" spans="1:1" ht="13.2" x14ac:dyDescent="0.25">
      <c r="A33201"/>
    </row>
    <row r="33202" spans="1:1" ht="13.2" x14ac:dyDescent="0.25">
      <c r="A33202"/>
    </row>
    <row r="33203" spans="1:1" ht="13.2" x14ac:dyDescent="0.25">
      <c r="A33203"/>
    </row>
    <row r="33204" spans="1:1" ht="13.2" x14ac:dyDescent="0.25">
      <c r="A33204"/>
    </row>
    <row r="33205" spans="1:1" ht="13.2" x14ac:dyDescent="0.25">
      <c r="A33205"/>
    </row>
    <row r="33206" spans="1:1" ht="13.2" x14ac:dyDescent="0.25">
      <c r="A33206"/>
    </row>
    <row r="33207" spans="1:1" ht="13.2" x14ac:dyDescent="0.25">
      <c r="A33207"/>
    </row>
    <row r="33208" spans="1:1" ht="13.2" x14ac:dyDescent="0.25">
      <c r="A33208"/>
    </row>
    <row r="33209" spans="1:1" ht="13.2" x14ac:dyDescent="0.25">
      <c r="A33209"/>
    </row>
    <row r="33210" spans="1:1" ht="13.2" x14ac:dyDescent="0.25">
      <c r="A33210"/>
    </row>
    <row r="33211" spans="1:1" ht="13.2" x14ac:dyDescent="0.25">
      <c r="A33211"/>
    </row>
    <row r="33212" spans="1:1" ht="13.2" x14ac:dyDescent="0.25">
      <c r="A33212"/>
    </row>
    <row r="33213" spans="1:1" ht="13.2" x14ac:dyDescent="0.25">
      <c r="A33213"/>
    </row>
    <row r="33214" spans="1:1" ht="13.2" x14ac:dyDescent="0.25">
      <c r="A33214"/>
    </row>
    <row r="33215" spans="1:1" ht="13.2" x14ac:dyDescent="0.25">
      <c r="A33215"/>
    </row>
    <row r="33216" spans="1:1" ht="13.2" x14ac:dyDescent="0.25">
      <c r="A33216"/>
    </row>
    <row r="33217" spans="1:1" ht="13.2" x14ac:dyDescent="0.25">
      <c r="A33217"/>
    </row>
    <row r="33218" spans="1:1" ht="13.2" x14ac:dyDescent="0.25">
      <c r="A33218"/>
    </row>
    <row r="33219" spans="1:1" ht="13.2" x14ac:dyDescent="0.25">
      <c r="A33219"/>
    </row>
    <row r="33220" spans="1:1" ht="13.2" x14ac:dyDescent="0.25">
      <c r="A33220"/>
    </row>
    <row r="33221" spans="1:1" ht="13.2" x14ac:dyDescent="0.25">
      <c r="A33221"/>
    </row>
    <row r="33222" spans="1:1" ht="13.2" x14ac:dyDescent="0.25">
      <c r="A33222"/>
    </row>
    <row r="33223" spans="1:1" ht="13.2" x14ac:dyDescent="0.25">
      <c r="A33223"/>
    </row>
    <row r="33224" spans="1:1" ht="13.2" x14ac:dyDescent="0.25">
      <c r="A33224"/>
    </row>
    <row r="33225" spans="1:1" ht="13.2" x14ac:dyDescent="0.25">
      <c r="A33225"/>
    </row>
    <row r="33226" spans="1:1" ht="13.2" x14ac:dyDescent="0.25">
      <c r="A33226"/>
    </row>
    <row r="33227" spans="1:1" ht="13.2" x14ac:dyDescent="0.25">
      <c r="A33227"/>
    </row>
    <row r="33228" spans="1:1" ht="13.2" x14ac:dyDescent="0.25">
      <c r="A33228"/>
    </row>
    <row r="33229" spans="1:1" ht="13.2" x14ac:dyDescent="0.25">
      <c r="A33229"/>
    </row>
    <row r="33230" spans="1:1" ht="13.2" x14ac:dyDescent="0.25">
      <c r="A33230"/>
    </row>
    <row r="33231" spans="1:1" ht="13.2" x14ac:dyDescent="0.25">
      <c r="A33231"/>
    </row>
    <row r="33232" spans="1:1" ht="13.2" x14ac:dyDescent="0.25">
      <c r="A33232"/>
    </row>
    <row r="33233" spans="1:1" ht="13.2" x14ac:dyDescent="0.25">
      <c r="A33233"/>
    </row>
    <row r="33234" spans="1:1" ht="13.2" x14ac:dyDescent="0.25">
      <c r="A33234"/>
    </row>
    <row r="33235" spans="1:1" ht="13.2" x14ac:dyDescent="0.25">
      <c r="A33235"/>
    </row>
    <row r="33236" spans="1:1" ht="13.2" x14ac:dyDescent="0.25">
      <c r="A33236"/>
    </row>
    <row r="33237" spans="1:1" ht="13.2" x14ac:dyDescent="0.25">
      <c r="A33237"/>
    </row>
    <row r="33238" spans="1:1" ht="13.2" x14ac:dyDescent="0.25">
      <c r="A33238"/>
    </row>
    <row r="33239" spans="1:1" ht="13.2" x14ac:dyDescent="0.25">
      <c r="A33239"/>
    </row>
    <row r="33240" spans="1:1" ht="13.2" x14ac:dyDescent="0.25">
      <c r="A33240"/>
    </row>
    <row r="33241" spans="1:1" ht="13.2" x14ac:dyDescent="0.25">
      <c r="A33241"/>
    </row>
    <row r="33242" spans="1:1" ht="13.2" x14ac:dyDescent="0.25">
      <c r="A33242"/>
    </row>
    <row r="33243" spans="1:1" ht="13.2" x14ac:dyDescent="0.25">
      <c r="A33243"/>
    </row>
    <row r="33244" spans="1:1" ht="13.2" x14ac:dyDescent="0.25">
      <c r="A33244"/>
    </row>
    <row r="33245" spans="1:1" ht="13.2" x14ac:dyDescent="0.25">
      <c r="A33245"/>
    </row>
    <row r="33246" spans="1:1" ht="13.2" x14ac:dyDescent="0.25">
      <c r="A33246"/>
    </row>
    <row r="33247" spans="1:1" ht="13.2" x14ac:dyDescent="0.25">
      <c r="A33247"/>
    </row>
    <row r="33248" spans="1:1" ht="13.2" x14ac:dyDescent="0.25">
      <c r="A33248"/>
    </row>
    <row r="33249" spans="1:1" ht="13.2" x14ac:dyDescent="0.25">
      <c r="A33249"/>
    </row>
    <row r="33250" spans="1:1" ht="13.2" x14ac:dyDescent="0.25">
      <c r="A33250"/>
    </row>
    <row r="33251" spans="1:1" ht="13.2" x14ac:dyDescent="0.25">
      <c r="A33251"/>
    </row>
    <row r="33252" spans="1:1" ht="13.2" x14ac:dyDescent="0.25">
      <c r="A33252"/>
    </row>
    <row r="33253" spans="1:1" ht="13.2" x14ac:dyDescent="0.25">
      <c r="A33253"/>
    </row>
    <row r="33254" spans="1:1" ht="13.2" x14ac:dyDescent="0.25">
      <c r="A33254"/>
    </row>
    <row r="33255" spans="1:1" ht="13.2" x14ac:dyDescent="0.25">
      <c r="A33255"/>
    </row>
    <row r="33256" spans="1:1" ht="13.2" x14ac:dyDescent="0.25">
      <c r="A33256"/>
    </row>
    <row r="33257" spans="1:1" ht="13.2" x14ac:dyDescent="0.25">
      <c r="A33257"/>
    </row>
    <row r="33258" spans="1:1" ht="13.2" x14ac:dyDescent="0.25">
      <c r="A33258"/>
    </row>
    <row r="33259" spans="1:1" ht="13.2" x14ac:dyDescent="0.25">
      <c r="A33259"/>
    </row>
    <row r="33260" spans="1:1" ht="13.2" x14ac:dyDescent="0.25">
      <c r="A33260"/>
    </row>
    <row r="33261" spans="1:1" ht="13.2" x14ac:dyDescent="0.25">
      <c r="A33261"/>
    </row>
    <row r="33262" spans="1:1" ht="13.2" x14ac:dyDescent="0.25">
      <c r="A33262"/>
    </row>
    <row r="33263" spans="1:1" ht="13.2" x14ac:dyDescent="0.25">
      <c r="A33263"/>
    </row>
    <row r="33264" spans="1:1" ht="13.2" x14ac:dyDescent="0.25">
      <c r="A33264"/>
    </row>
    <row r="33265" spans="1:1" ht="13.2" x14ac:dyDescent="0.25">
      <c r="A33265"/>
    </row>
    <row r="33266" spans="1:1" ht="13.2" x14ac:dyDescent="0.25">
      <c r="A33266"/>
    </row>
    <row r="33267" spans="1:1" ht="13.2" x14ac:dyDescent="0.25">
      <c r="A33267"/>
    </row>
    <row r="33268" spans="1:1" ht="13.2" x14ac:dyDescent="0.25">
      <c r="A33268"/>
    </row>
    <row r="33269" spans="1:1" ht="13.2" x14ac:dyDescent="0.25">
      <c r="A33269"/>
    </row>
    <row r="33270" spans="1:1" ht="13.2" x14ac:dyDescent="0.25">
      <c r="A33270"/>
    </row>
    <row r="33271" spans="1:1" ht="13.2" x14ac:dyDescent="0.25">
      <c r="A33271"/>
    </row>
    <row r="33272" spans="1:1" ht="13.2" x14ac:dyDescent="0.25">
      <c r="A33272"/>
    </row>
    <row r="33273" spans="1:1" ht="13.2" x14ac:dyDescent="0.25">
      <c r="A33273"/>
    </row>
    <row r="33274" spans="1:1" ht="13.2" x14ac:dyDescent="0.25">
      <c r="A33274"/>
    </row>
    <row r="33275" spans="1:1" ht="13.2" x14ac:dyDescent="0.25">
      <c r="A33275"/>
    </row>
    <row r="33276" spans="1:1" ht="13.2" x14ac:dyDescent="0.25">
      <c r="A33276"/>
    </row>
    <row r="33277" spans="1:1" ht="13.2" x14ac:dyDescent="0.25">
      <c r="A33277"/>
    </row>
    <row r="33278" spans="1:1" ht="13.2" x14ac:dyDescent="0.25">
      <c r="A33278"/>
    </row>
    <row r="33279" spans="1:1" ht="13.2" x14ac:dyDescent="0.25">
      <c r="A33279"/>
    </row>
    <row r="33280" spans="1:1" ht="13.2" x14ac:dyDescent="0.25">
      <c r="A33280"/>
    </row>
    <row r="33281" spans="1:1" ht="13.2" x14ac:dyDescent="0.25">
      <c r="A33281"/>
    </row>
    <row r="33282" spans="1:1" ht="13.2" x14ac:dyDescent="0.25">
      <c r="A33282"/>
    </row>
    <row r="33283" spans="1:1" ht="13.2" x14ac:dyDescent="0.25">
      <c r="A33283"/>
    </row>
    <row r="33284" spans="1:1" ht="13.2" x14ac:dyDescent="0.25">
      <c r="A33284"/>
    </row>
    <row r="33285" spans="1:1" ht="13.2" x14ac:dyDescent="0.25">
      <c r="A33285"/>
    </row>
    <row r="33286" spans="1:1" ht="13.2" x14ac:dyDescent="0.25">
      <c r="A33286"/>
    </row>
    <row r="33287" spans="1:1" ht="13.2" x14ac:dyDescent="0.25">
      <c r="A33287"/>
    </row>
    <row r="33288" spans="1:1" ht="13.2" x14ac:dyDescent="0.25">
      <c r="A33288"/>
    </row>
    <row r="33289" spans="1:1" ht="13.2" x14ac:dyDescent="0.25">
      <c r="A33289"/>
    </row>
    <row r="33290" spans="1:1" ht="13.2" x14ac:dyDescent="0.25">
      <c r="A33290"/>
    </row>
    <row r="33291" spans="1:1" ht="13.2" x14ac:dyDescent="0.25">
      <c r="A33291"/>
    </row>
    <row r="33292" spans="1:1" ht="13.2" x14ac:dyDescent="0.25">
      <c r="A33292"/>
    </row>
    <row r="33293" spans="1:1" ht="13.2" x14ac:dyDescent="0.25">
      <c r="A33293"/>
    </row>
    <row r="33294" spans="1:1" ht="13.2" x14ac:dyDescent="0.25">
      <c r="A33294"/>
    </row>
    <row r="33295" spans="1:1" ht="13.2" x14ac:dyDescent="0.25">
      <c r="A33295"/>
    </row>
    <row r="33296" spans="1:1" ht="13.2" x14ac:dyDescent="0.25">
      <c r="A33296"/>
    </row>
    <row r="33297" spans="1:1" ht="13.2" x14ac:dyDescent="0.25">
      <c r="A33297"/>
    </row>
    <row r="33298" spans="1:1" ht="13.2" x14ac:dyDescent="0.25">
      <c r="A33298"/>
    </row>
    <row r="33299" spans="1:1" ht="13.2" x14ac:dyDescent="0.25">
      <c r="A33299"/>
    </row>
    <row r="33300" spans="1:1" ht="13.2" x14ac:dyDescent="0.25">
      <c r="A33300"/>
    </row>
    <row r="33301" spans="1:1" ht="13.2" x14ac:dyDescent="0.25">
      <c r="A33301"/>
    </row>
    <row r="33302" spans="1:1" ht="13.2" x14ac:dyDescent="0.25">
      <c r="A33302"/>
    </row>
    <row r="33303" spans="1:1" ht="13.2" x14ac:dyDescent="0.25">
      <c r="A33303"/>
    </row>
    <row r="33304" spans="1:1" ht="13.2" x14ac:dyDescent="0.25">
      <c r="A33304"/>
    </row>
    <row r="33305" spans="1:1" ht="13.2" x14ac:dyDescent="0.25">
      <c r="A33305"/>
    </row>
    <row r="33306" spans="1:1" ht="13.2" x14ac:dyDescent="0.25">
      <c r="A33306"/>
    </row>
    <row r="33307" spans="1:1" ht="13.2" x14ac:dyDescent="0.25">
      <c r="A33307"/>
    </row>
    <row r="33308" spans="1:1" ht="13.2" x14ac:dyDescent="0.25">
      <c r="A33308"/>
    </row>
    <row r="33309" spans="1:1" ht="13.2" x14ac:dyDescent="0.25">
      <c r="A33309"/>
    </row>
    <row r="33310" spans="1:1" ht="13.2" x14ac:dyDescent="0.25">
      <c r="A33310"/>
    </row>
    <row r="33311" spans="1:1" ht="13.2" x14ac:dyDescent="0.25">
      <c r="A33311"/>
    </row>
    <row r="33312" spans="1:1" ht="13.2" x14ac:dyDescent="0.25">
      <c r="A33312"/>
    </row>
    <row r="33313" spans="1:1" ht="13.2" x14ac:dyDescent="0.25">
      <c r="A33313"/>
    </row>
    <row r="33314" spans="1:1" ht="13.2" x14ac:dyDescent="0.25">
      <c r="A33314"/>
    </row>
    <row r="33315" spans="1:1" ht="13.2" x14ac:dyDescent="0.25">
      <c r="A33315"/>
    </row>
    <row r="33316" spans="1:1" ht="13.2" x14ac:dyDescent="0.25">
      <c r="A33316"/>
    </row>
    <row r="33317" spans="1:1" ht="13.2" x14ac:dyDescent="0.25">
      <c r="A33317"/>
    </row>
    <row r="33318" spans="1:1" ht="13.2" x14ac:dyDescent="0.25">
      <c r="A33318"/>
    </row>
    <row r="33319" spans="1:1" ht="13.2" x14ac:dyDescent="0.25">
      <c r="A33319"/>
    </row>
    <row r="33320" spans="1:1" ht="13.2" x14ac:dyDescent="0.25">
      <c r="A33320"/>
    </row>
    <row r="33321" spans="1:1" ht="13.2" x14ac:dyDescent="0.25">
      <c r="A33321"/>
    </row>
    <row r="33322" spans="1:1" ht="13.2" x14ac:dyDescent="0.25">
      <c r="A33322"/>
    </row>
    <row r="33323" spans="1:1" ht="13.2" x14ac:dyDescent="0.25">
      <c r="A33323"/>
    </row>
    <row r="33324" spans="1:1" ht="13.2" x14ac:dyDescent="0.25">
      <c r="A33324"/>
    </row>
    <row r="33325" spans="1:1" ht="13.2" x14ac:dyDescent="0.25">
      <c r="A33325"/>
    </row>
    <row r="33326" spans="1:1" ht="13.2" x14ac:dyDescent="0.25">
      <c r="A33326"/>
    </row>
    <row r="33327" spans="1:1" ht="13.2" x14ac:dyDescent="0.25">
      <c r="A33327"/>
    </row>
    <row r="33328" spans="1:1" ht="13.2" x14ac:dyDescent="0.25">
      <c r="A33328"/>
    </row>
    <row r="33329" spans="1:1" ht="13.2" x14ac:dyDescent="0.25">
      <c r="A33329"/>
    </row>
    <row r="33330" spans="1:1" ht="13.2" x14ac:dyDescent="0.25">
      <c r="A33330"/>
    </row>
    <row r="33331" spans="1:1" ht="13.2" x14ac:dyDescent="0.25">
      <c r="A33331"/>
    </row>
    <row r="33332" spans="1:1" ht="13.2" x14ac:dyDescent="0.25">
      <c r="A33332"/>
    </row>
    <row r="33333" spans="1:1" ht="13.2" x14ac:dyDescent="0.25">
      <c r="A33333"/>
    </row>
    <row r="33334" spans="1:1" ht="13.2" x14ac:dyDescent="0.25">
      <c r="A33334"/>
    </row>
    <row r="33335" spans="1:1" ht="13.2" x14ac:dyDescent="0.25">
      <c r="A33335"/>
    </row>
    <row r="33336" spans="1:1" ht="13.2" x14ac:dyDescent="0.25">
      <c r="A33336"/>
    </row>
    <row r="33337" spans="1:1" ht="13.2" x14ac:dyDescent="0.25">
      <c r="A33337"/>
    </row>
    <row r="33338" spans="1:1" ht="13.2" x14ac:dyDescent="0.25">
      <c r="A33338"/>
    </row>
    <row r="33339" spans="1:1" ht="13.2" x14ac:dyDescent="0.25">
      <c r="A33339"/>
    </row>
    <row r="33340" spans="1:1" ht="13.2" x14ac:dyDescent="0.25">
      <c r="A33340"/>
    </row>
    <row r="33341" spans="1:1" ht="13.2" x14ac:dyDescent="0.25">
      <c r="A33341"/>
    </row>
    <row r="33342" spans="1:1" ht="13.2" x14ac:dyDescent="0.25">
      <c r="A33342"/>
    </row>
    <row r="33343" spans="1:1" ht="13.2" x14ac:dyDescent="0.25">
      <c r="A33343"/>
    </row>
    <row r="33344" spans="1:1" ht="13.2" x14ac:dyDescent="0.25">
      <c r="A33344"/>
    </row>
    <row r="33345" spans="1:1" ht="13.2" x14ac:dyDescent="0.25">
      <c r="A33345"/>
    </row>
    <row r="33346" spans="1:1" ht="13.2" x14ac:dyDescent="0.25">
      <c r="A33346"/>
    </row>
    <row r="33347" spans="1:1" ht="13.2" x14ac:dyDescent="0.25">
      <c r="A33347"/>
    </row>
    <row r="33348" spans="1:1" ht="13.2" x14ac:dyDescent="0.25">
      <c r="A33348"/>
    </row>
    <row r="33349" spans="1:1" ht="13.2" x14ac:dyDescent="0.25">
      <c r="A33349"/>
    </row>
    <row r="33350" spans="1:1" ht="13.2" x14ac:dyDescent="0.25">
      <c r="A33350"/>
    </row>
    <row r="33351" spans="1:1" ht="13.2" x14ac:dyDescent="0.25">
      <c r="A33351"/>
    </row>
    <row r="33352" spans="1:1" ht="13.2" x14ac:dyDescent="0.25">
      <c r="A33352"/>
    </row>
    <row r="33353" spans="1:1" ht="13.2" x14ac:dyDescent="0.25">
      <c r="A33353"/>
    </row>
    <row r="33354" spans="1:1" ht="13.2" x14ac:dyDescent="0.25">
      <c r="A33354"/>
    </row>
    <row r="33355" spans="1:1" ht="13.2" x14ac:dyDescent="0.25">
      <c r="A33355"/>
    </row>
    <row r="33356" spans="1:1" ht="13.2" x14ac:dyDescent="0.25">
      <c r="A33356"/>
    </row>
    <row r="33357" spans="1:1" ht="13.2" x14ac:dyDescent="0.25">
      <c r="A33357"/>
    </row>
    <row r="33358" spans="1:1" ht="13.2" x14ac:dyDescent="0.25">
      <c r="A33358"/>
    </row>
    <row r="33359" spans="1:1" ht="13.2" x14ac:dyDescent="0.25">
      <c r="A33359"/>
    </row>
    <row r="33360" spans="1:1" ht="13.2" x14ac:dyDescent="0.25">
      <c r="A33360"/>
    </row>
    <row r="33361" spans="1:1" ht="13.2" x14ac:dyDescent="0.25">
      <c r="A33361"/>
    </row>
    <row r="33362" spans="1:1" ht="13.2" x14ac:dyDescent="0.25">
      <c r="A33362"/>
    </row>
    <row r="33363" spans="1:1" ht="13.2" x14ac:dyDescent="0.25">
      <c r="A33363"/>
    </row>
    <row r="33364" spans="1:1" ht="13.2" x14ac:dyDescent="0.25">
      <c r="A33364"/>
    </row>
    <row r="33365" spans="1:1" ht="13.2" x14ac:dyDescent="0.25">
      <c r="A33365"/>
    </row>
    <row r="33366" spans="1:1" ht="13.2" x14ac:dyDescent="0.25">
      <c r="A33366"/>
    </row>
    <row r="33367" spans="1:1" ht="13.2" x14ac:dyDescent="0.25">
      <c r="A33367"/>
    </row>
    <row r="33368" spans="1:1" ht="13.2" x14ac:dyDescent="0.25">
      <c r="A33368"/>
    </row>
    <row r="33369" spans="1:1" ht="13.2" x14ac:dyDescent="0.25">
      <c r="A33369"/>
    </row>
    <row r="33370" spans="1:1" ht="13.2" x14ac:dyDescent="0.25">
      <c r="A33370"/>
    </row>
    <row r="33371" spans="1:1" ht="13.2" x14ac:dyDescent="0.25">
      <c r="A33371"/>
    </row>
    <row r="33372" spans="1:1" ht="13.2" x14ac:dyDescent="0.25">
      <c r="A33372"/>
    </row>
    <row r="33373" spans="1:1" ht="13.2" x14ac:dyDescent="0.25">
      <c r="A33373"/>
    </row>
    <row r="33374" spans="1:1" ht="13.2" x14ac:dyDescent="0.25">
      <c r="A33374"/>
    </row>
    <row r="33375" spans="1:1" ht="13.2" x14ac:dyDescent="0.25">
      <c r="A33375"/>
    </row>
    <row r="33376" spans="1:1" ht="13.2" x14ac:dyDescent="0.25">
      <c r="A33376"/>
    </row>
    <row r="33377" spans="1:1" ht="13.2" x14ac:dyDescent="0.25">
      <c r="A33377"/>
    </row>
    <row r="33378" spans="1:1" ht="13.2" x14ac:dyDescent="0.25">
      <c r="A33378"/>
    </row>
    <row r="33379" spans="1:1" ht="13.2" x14ac:dyDescent="0.25">
      <c r="A33379"/>
    </row>
    <row r="33380" spans="1:1" ht="13.2" x14ac:dyDescent="0.25">
      <c r="A33380"/>
    </row>
    <row r="33381" spans="1:1" ht="13.2" x14ac:dyDescent="0.25">
      <c r="A33381"/>
    </row>
    <row r="33382" spans="1:1" ht="13.2" x14ac:dyDescent="0.25">
      <c r="A33382"/>
    </row>
    <row r="33383" spans="1:1" ht="13.2" x14ac:dyDescent="0.25">
      <c r="A33383"/>
    </row>
    <row r="33384" spans="1:1" ht="13.2" x14ac:dyDescent="0.25">
      <c r="A33384"/>
    </row>
    <row r="33385" spans="1:1" ht="13.2" x14ac:dyDescent="0.25">
      <c r="A33385"/>
    </row>
    <row r="33386" spans="1:1" ht="13.2" x14ac:dyDescent="0.25">
      <c r="A33386"/>
    </row>
    <row r="33387" spans="1:1" ht="13.2" x14ac:dyDescent="0.25">
      <c r="A33387"/>
    </row>
    <row r="33388" spans="1:1" ht="13.2" x14ac:dyDescent="0.25">
      <c r="A33388"/>
    </row>
    <row r="33389" spans="1:1" ht="13.2" x14ac:dyDescent="0.25">
      <c r="A33389"/>
    </row>
    <row r="33390" spans="1:1" ht="13.2" x14ac:dyDescent="0.25">
      <c r="A33390"/>
    </row>
    <row r="33391" spans="1:1" ht="13.2" x14ac:dyDescent="0.25">
      <c r="A33391"/>
    </row>
    <row r="33392" spans="1:1" ht="13.2" x14ac:dyDescent="0.25">
      <c r="A33392"/>
    </row>
    <row r="33393" spans="1:1" ht="13.2" x14ac:dyDescent="0.25">
      <c r="A33393"/>
    </row>
    <row r="33394" spans="1:1" ht="13.2" x14ac:dyDescent="0.25">
      <c r="A33394"/>
    </row>
    <row r="33395" spans="1:1" ht="13.2" x14ac:dyDescent="0.25">
      <c r="A33395"/>
    </row>
    <row r="33396" spans="1:1" ht="13.2" x14ac:dyDescent="0.25">
      <c r="A33396"/>
    </row>
    <row r="33397" spans="1:1" ht="13.2" x14ac:dyDescent="0.25">
      <c r="A33397"/>
    </row>
    <row r="33398" spans="1:1" ht="13.2" x14ac:dyDescent="0.25">
      <c r="A33398"/>
    </row>
    <row r="33399" spans="1:1" ht="13.2" x14ac:dyDescent="0.25">
      <c r="A33399"/>
    </row>
    <row r="33400" spans="1:1" ht="13.2" x14ac:dyDescent="0.25">
      <c r="A33400"/>
    </row>
    <row r="33401" spans="1:1" ht="13.2" x14ac:dyDescent="0.25">
      <c r="A33401"/>
    </row>
    <row r="33402" spans="1:1" ht="13.2" x14ac:dyDescent="0.25">
      <c r="A33402"/>
    </row>
    <row r="33403" spans="1:1" ht="13.2" x14ac:dyDescent="0.25">
      <c r="A33403"/>
    </row>
    <row r="33404" spans="1:1" ht="13.2" x14ac:dyDescent="0.25">
      <c r="A33404"/>
    </row>
    <row r="33405" spans="1:1" ht="13.2" x14ac:dyDescent="0.25">
      <c r="A33405"/>
    </row>
    <row r="33406" spans="1:1" ht="13.2" x14ac:dyDescent="0.25">
      <c r="A33406"/>
    </row>
    <row r="33407" spans="1:1" ht="13.2" x14ac:dyDescent="0.25">
      <c r="A33407"/>
    </row>
    <row r="33408" spans="1:1" ht="13.2" x14ac:dyDescent="0.25">
      <c r="A33408"/>
    </row>
    <row r="33409" spans="1:1" ht="13.2" x14ac:dyDescent="0.25">
      <c r="A33409"/>
    </row>
    <row r="33410" spans="1:1" ht="13.2" x14ac:dyDescent="0.25">
      <c r="A33410"/>
    </row>
    <row r="33411" spans="1:1" ht="13.2" x14ac:dyDescent="0.25">
      <c r="A33411"/>
    </row>
    <row r="33412" spans="1:1" ht="13.2" x14ac:dyDescent="0.25">
      <c r="A33412"/>
    </row>
    <row r="33413" spans="1:1" ht="13.2" x14ac:dyDescent="0.25">
      <c r="A33413"/>
    </row>
    <row r="33414" spans="1:1" ht="13.2" x14ac:dyDescent="0.25">
      <c r="A33414"/>
    </row>
    <row r="33415" spans="1:1" ht="13.2" x14ac:dyDescent="0.25">
      <c r="A33415"/>
    </row>
    <row r="33416" spans="1:1" ht="13.2" x14ac:dyDescent="0.25">
      <c r="A33416"/>
    </row>
    <row r="33417" spans="1:1" ht="13.2" x14ac:dyDescent="0.25">
      <c r="A33417"/>
    </row>
    <row r="33418" spans="1:1" ht="13.2" x14ac:dyDescent="0.25">
      <c r="A33418"/>
    </row>
    <row r="33419" spans="1:1" ht="13.2" x14ac:dyDescent="0.25">
      <c r="A33419"/>
    </row>
    <row r="33420" spans="1:1" ht="13.2" x14ac:dyDescent="0.25">
      <c r="A33420"/>
    </row>
    <row r="33421" spans="1:1" ht="13.2" x14ac:dyDescent="0.25">
      <c r="A33421"/>
    </row>
    <row r="33422" spans="1:1" ht="13.2" x14ac:dyDescent="0.25">
      <c r="A33422"/>
    </row>
    <row r="33423" spans="1:1" ht="13.2" x14ac:dyDescent="0.25">
      <c r="A33423"/>
    </row>
    <row r="33424" spans="1:1" ht="13.2" x14ac:dyDescent="0.25">
      <c r="A33424"/>
    </row>
    <row r="33425" spans="1:1" ht="13.2" x14ac:dyDescent="0.25">
      <c r="A33425"/>
    </row>
    <row r="33426" spans="1:1" ht="13.2" x14ac:dyDescent="0.25">
      <c r="A33426"/>
    </row>
    <row r="33427" spans="1:1" ht="13.2" x14ac:dyDescent="0.25">
      <c r="A33427"/>
    </row>
    <row r="33428" spans="1:1" ht="13.2" x14ac:dyDescent="0.25">
      <c r="A33428"/>
    </row>
    <row r="33429" spans="1:1" ht="13.2" x14ac:dyDescent="0.25">
      <c r="A33429"/>
    </row>
    <row r="33430" spans="1:1" ht="13.2" x14ac:dyDescent="0.25">
      <c r="A33430"/>
    </row>
    <row r="33431" spans="1:1" ht="13.2" x14ac:dyDescent="0.25">
      <c r="A33431"/>
    </row>
    <row r="33432" spans="1:1" ht="13.2" x14ac:dyDescent="0.25">
      <c r="A33432"/>
    </row>
    <row r="33433" spans="1:1" ht="13.2" x14ac:dyDescent="0.25">
      <c r="A33433"/>
    </row>
    <row r="33434" spans="1:1" ht="13.2" x14ac:dyDescent="0.25">
      <c r="A33434"/>
    </row>
    <row r="33435" spans="1:1" ht="13.2" x14ac:dyDescent="0.25">
      <c r="A33435"/>
    </row>
    <row r="33436" spans="1:1" ht="13.2" x14ac:dyDescent="0.25">
      <c r="A33436"/>
    </row>
    <row r="33437" spans="1:1" ht="13.2" x14ac:dyDescent="0.25">
      <c r="A33437"/>
    </row>
    <row r="33438" spans="1:1" ht="13.2" x14ac:dyDescent="0.25">
      <c r="A33438"/>
    </row>
    <row r="33439" spans="1:1" ht="13.2" x14ac:dyDescent="0.25">
      <c r="A33439"/>
    </row>
    <row r="33440" spans="1:1" ht="13.2" x14ac:dyDescent="0.25">
      <c r="A33440"/>
    </row>
    <row r="33441" spans="1:1" ht="13.2" x14ac:dyDescent="0.25">
      <c r="A33441"/>
    </row>
    <row r="33442" spans="1:1" ht="13.2" x14ac:dyDescent="0.25">
      <c r="A33442"/>
    </row>
    <row r="33443" spans="1:1" ht="13.2" x14ac:dyDescent="0.25">
      <c r="A33443"/>
    </row>
    <row r="33444" spans="1:1" ht="13.2" x14ac:dyDescent="0.25">
      <c r="A33444"/>
    </row>
    <row r="33445" spans="1:1" ht="13.2" x14ac:dyDescent="0.25">
      <c r="A33445"/>
    </row>
    <row r="33446" spans="1:1" ht="13.2" x14ac:dyDescent="0.25">
      <c r="A33446"/>
    </row>
    <row r="33447" spans="1:1" ht="13.2" x14ac:dyDescent="0.25">
      <c r="A33447"/>
    </row>
    <row r="33448" spans="1:1" ht="13.2" x14ac:dyDescent="0.25">
      <c r="A33448"/>
    </row>
    <row r="33449" spans="1:1" ht="13.2" x14ac:dyDescent="0.25">
      <c r="A33449"/>
    </row>
    <row r="33450" spans="1:1" ht="13.2" x14ac:dyDescent="0.25">
      <c r="A33450"/>
    </row>
    <row r="33451" spans="1:1" ht="13.2" x14ac:dyDescent="0.25">
      <c r="A33451"/>
    </row>
    <row r="33452" spans="1:1" ht="13.2" x14ac:dyDescent="0.25">
      <c r="A33452"/>
    </row>
    <row r="33453" spans="1:1" ht="13.2" x14ac:dyDescent="0.25">
      <c r="A33453"/>
    </row>
    <row r="33454" spans="1:1" ht="13.2" x14ac:dyDescent="0.25">
      <c r="A33454"/>
    </row>
    <row r="33455" spans="1:1" ht="13.2" x14ac:dyDescent="0.25">
      <c r="A33455"/>
    </row>
    <row r="33456" spans="1:1" ht="13.2" x14ac:dyDescent="0.25">
      <c r="A33456"/>
    </row>
    <row r="33457" spans="1:1" ht="13.2" x14ac:dyDescent="0.25">
      <c r="A33457"/>
    </row>
    <row r="33458" spans="1:1" ht="13.2" x14ac:dyDescent="0.25">
      <c r="A33458"/>
    </row>
    <row r="33459" spans="1:1" ht="13.2" x14ac:dyDescent="0.25">
      <c r="A33459"/>
    </row>
    <row r="33460" spans="1:1" ht="13.2" x14ac:dyDescent="0.25">
      <c r="A33460"/>
    </row>
    <row r="33461" spans="1:1" ht="13.2" x14ac:dyDescent="0.25">
      <c r="A33461"/>
    </row>
    <row r="33462" spans="1:1" ht="13.2" x14ac:dyDescent="0.25">
      <c r="A33462"/>
    </row>
    <row r="33463" spans="1:1" ht="13.2" x14ac:dyDescent="0.25">
      <c r="A33463"/>
    </row>
    <row r="33464" spans="1:1" ht="13.2" x14ac:dyDescent="0.25">
      <c r="A33464"/>
    </row>
    <row r="33465" spans="1:1" ht="13.2" x14ac:dyDescent="0.25">
      <c r="A33465"/>
    </row>
    <row r="33466" spans="1:1" ht="13.2" x14ac:dyDescent="0.25">
      <c r="A33466"/>
    </row>
    <row r="33467" spans="1:1" ht="13.2" x14ac:dyDescent="0.25">
      <c r="A33467"/>
    </row>
    <row r="33468" spans="1:1" ht="13.2" x14ac:dyDescent="0.25">
      <c r="A33468"/>
    </row>
    <row r="33469" spans="1:1" ht="13.2" x14ac:dyDescent="0.25">
      <c r="A33469"/>
    </row>
    <row r="33470" spans="1:1" ht="13.2" x14ac:dyDescent="0.25">
      <c r="A33470"/>
    </row>
    <row r="33471" spans="1:1" ht="13.2" x14ac:dyDescent="0.25">
      <c r="A33471"/>
    </row>
    <row r="33472" spans="1:1" ht="13.2" x14ac:dyDescent="0.25">
      <c r="A33472"/>
    </row>
    <row r="33473" spans="1:1" ht="13.2" x14ac:dyDescent="0.25">
      <c r="A33473"/>
    </row>
    <row r="33474" spans="1:1" ht="13.2" x14ac:dyDescent="0.25">
      <c r="A33474"/>
    </row>
    <row r="33475" spans="1:1" ht="13.2" x14ac:dyDescent="0.25">
      <c r="A33475"/>
    </row>
    <row r="33476" spans="1:1" ht="13.2" x14ac:dyDescent="0.25">
      <c r="A33476"/>
    </row>
    <row r="33477" spans="1:1" ht="13.2" x14ac:dyDescent="0.25">
      <c r="A33477"/>
    </row>
    <row r="33478" spans="1:1" ht="13.2" x14ac:dyDescent="0.25">
      <c r="A33478"/>
    </row>
    <row r="33479" spans="1:1" ht="13.2" x14ac:dyDescent="0.25">
      <c r="A33479"/>
    </row>
    <row r="33480" spans="1:1" ht="13.2" x14ac:dyDescent="0.25">
      <c r="A33480"/>
    </row>
    <row r="33481" spans="1:1" ht="13.2" x14ac:dyDescent="0.25">
      <c r="A33481"/>
    </row>
    <row r="33482" spans="1:1" ht="13.2" x14ac:dyDescent="0.25">
      <c r="A33482"/>
    </row>
    <row r="33483" spans="1:1" ht="13.2" x14ac:dyDescent="0.25">
      <c r="A33483"/>
    </row>
    <row r="33484" spans="1:1" ht="13.2" x14ac:dyDescent="0.25">
      <c r="A33484"/>
    </row>
    <row r="33485" spans="1:1" ht="13.2" x14ac:dyDescent="0.25">
      <c r="A33485"/>
    </row>
    <row r="33486" spans="1:1" ht="13.2" x14ac:dyDescent="0.25">
      <c r="A33486"/>
    </row>
    <row r="33487" spans="1:1" ht="13.2" x14ac:dyDescent="0.25">
      <c r="A33487"/>
    </row>
    <row r="33488" spans="1:1" ht="13.2" x14ac:dyDescent="0.25">
      <c r="A33488"/>
    </row>
    <row r="33489" spans="1:1" ht="13.2" x14ac:dyDescent="0.25">
      <c r="A33489"/>
    </row>
    <row r="33490" spans="1:1" ht="13.2" x14ac:dyDescent="0.25">
      <c r="A33490"/>
    </row>
    <row r="33491" spans="1:1" ht="13.2" x14ac:dyDescent="0.25">
      <c r="A33491"/>
    </row>
    <row r="33492" spans="1:1" ht="13.2" x14ac:dyDescent="0.25">
      <c r="A33492"/>
    </row>
    <row r="33493" spans="1:1" ht="13.2" x14ac:dyDescent="0.25">
      <c r="A33493"/>
    </row>
    <row r="33494" spans="1:1" ht="13.2" x14ac:dyDescent="0.25">
      <c r="A33494"/>
    </row>
    <row r="33495" spans="1:1" ht="13.2" x14ac:dyDescent="0.25">
      <c r="A33495"/>
    </row>
    <row r="33496" spans="1:1" ht="13.2" x14ac:dyDescent="0.25">
      <c r="A33496"/>
    </row>
    <row r="33497" spans="1:1" ht="13.2" x14ac:dyDescent="0.25">
      <c r="A33497"/>
    </row>
    <row r="33498" spans="1:1" ht="13.2" x14ac:dyDescent="0.25">
      <c r="A33498"/>
    </row>
    <row r="33499" spans="1:1" ht="13.2" x14ac:dyDescent="0.25">
      <c r="A33499"/>
    </row>
    <row r="33500" spans="1:1" ht="13.2" x14ac:dyDescent="0.25">
      <c r="A33500"/>
    </row>
    <row r="33501" spans="1:1" ht="13.2" x14ac:dyDescent="0.25">
      <c r="A33501"/>
    </row>
    <row r="33502" spans="1:1" ht="13.2" x14ac:dyDescent="0.25">
      <c r="A33502"/>
    </row>
    <row r="33503" spans="1:1" ht="13.2" x14ac:dyDescent="0.25">
      <c r="A33503"/>
    </row>
    <row r="33504" spans="1:1" ht="13.2" x14ac:dyDescent="0.25">
      <c r="A33504"/>
    </row>
    <row r="33505" spans="1:1" ht="13.2" x14ac:dyDescent="0.25">
      <c r="A33505"/>
    </row>
    <row r="33506" spans="1:1" ht="13.2" x14ac:dyDescent="0.25">
      <c r="A33506"/>
    </row>
    <row r="33507" spans="1:1" ht="13.2" x14ac:dyDescent="0.25">
      <c r="A33507"/>
    </row>
    <row r="33508" spans="1:1" ht="13.2" x14ac:dyDescent="0.25">
      <c r="A33508"/>
    </row>
    <row r="33509" spans="1:1" ht="13.2" x14ac:dyDescent="0.25">
      <c r="A33509"/>
    </row>
    <row r="33510" spans="1:1" ht="13.2" x14ac:dyDescent="0.25">
      <c r="A33510"/>
    </row>
    <row r="33511" spans="1:1" ht="13.2" x14ac:dyDescent="0.25">
      <c r="A33511"/>
    </row>
    <row r="33512" spans="1:1" ht="13.2" x14ac:dyDescent="0.25">
      <c r="A33512"/>
    </row>
    <row r="33513" spans="1:1" ht="13.2" x14ac:dyDescent="0.25">
      <c r="A33513"/>
    </row>
    <row r="33514" spans="1:1" ht="13.2" x14ac:dyDescent="0.25">
      <c r="A33514"/>
    </row>
    <row r="33515" spans="1:1" ht="13.2" x14ac:dyDescent="0.25">
      <c r="A33515"/>
    </row>
    <row r="33516" spans="1:1" ht="13.2" x14ac:dyDescent="0.25">
      <c r="A33516"/>
    </row>
    <row r="33517" spans="1:1" ht="13.2" x14ac:dyDescent="0.25">
      <c r="A33517"/>
    </row>
    <row r="33518" spans="1:1" ht="13.2" x14ac:dyDescent="0.25">
      <c r="A33518"/>
    </row>
    <row r="33519" spans="1:1" ht="13.2" x14ac:dyDescent="0.25">
      <c r="A33519"/>
    </row>
    <row r="33520" spans="1:1" ht="13.2" x14ac:dyDescent="0.25">
      <c r="A33520"/>
    </row>
    <row r="33521" spans="1:1" ht="13.2" x14ac:dyDescent="0.25">
      <c r="A33521"/>
    </row>
    <row r="33522" spans="1:1" ht="13.2" x14ac:dyDescent="0.25">
      <c r="A33522"/>
    </row>
    <row r="33523" spans="1:1" ht="13.2" x14ac:dyDescent="0.25">
      <c r="A33523"/>
    </row>
    <row r="33524" spans="1:1" ht="13.2" x14ac:dyDescent="0.25">
      <c r="A33524"/>
    </row>
    <row r="33525" spans="1:1" ht="13.2" x14ac:dyDescent="0.25">
      <c r="A33525"/>
    </row>
    <row r="33526" spans="1:1" ht="13.2" x14ac:dyDescent="0.25">
      <c r="A33526"/>
    </row>
    <row r="33527" spans="1:1" ht="13.2" x14ac:dyDescent="0.25">
      <c r="A33527"/>
    </row>
    <row r="33528" spans="1:1" ht="13.2" x14ac:dyDescent="0.25">
      <c r="A33528"/>
    </row>
    <row r="33529" spans="1:1" ht="13.2" x14ac:dyDescent="0.25">
      <c r="A33529"/>
    </row>
    <row r="33530" spans="1:1" ht="13.2" x14ac:dyDescent="0.25">
      <c r="A33530"/>
    </row>
    <row r="33531" spans="1:1" ht="13.2" x14ac:dyDescent="0.25">
      <c r="A33531"/>
    </row>
    <row r="33532" spans="1:1" ht="13.2" x14ac:dyDescent="0.25">
      <c r="A33532"/>
    </row>
    <row r="33533" spans="1:1" ht="13.2" x14ac:dyDescent="0.25">
      <c r="A33533"/>
    </row>
    <row r="33534" spans="1:1" ht="13.2" x14ac:dyDescent="0.25">
      <c r="A33534"/>
    </row>
    <row r="33535" spans="1:1" ht="13.2" x14ac:dyDescent="0.25">
      <c r="A33535"/>
    </row>
    <row r="33536" spans="1:1" ht="13.2" x14ac:dyDescent="0.25">
      <c r="A33536"/>
    </row>
    <row r="33537" spans="1:1" ht="13.2" x14ac:dyDescent="0.25">
      <c r="A33537"/>
    </row>
    <row r="33538" spans="1:1" ht="13.2" x14ac:dyDescent="0.25">
      <c r="A33538"/>
    </row>
    <row r="33539" spans="1:1" ht="13.2" x14ac:dyDescent="0.25">
      <c r="A33539"/>
    </row>
    <row r="33540" spans="1:1" ht="13.2" x14ac:dyDescent="0.25">
      <c r="A33540"/>
    </row>
    <row r="33541" spans="1:1" ht="13.2" x14ac:dyDescent="0.25">
      <c r="A33541"/>
    </row>
    <row r="33542" spans="1:1" ht="13.2" x14ac:dyDescent="0.25">
      <c r="A33542"/>
    </row>
    <row r="33543" spans="1:1" ht="13.2" x14ac:dyDescent="0.25">
      <c r="A33543"/>
    </row>
    <row r="33544" spans="1:1" ht="13.2" x14ac:dyDescent="0.25">
      <c r="A33544"/>
    </row>
    <row r="33545" spans="1:1" ht="13.2" x14ac:dyDescent="0.25">
      <c r="A33545"/>
    </row>
    <row r="33546" spans="1:1" ht="13.2" x14ac:dyDescent="0.25">
      <c r="A33546"/>
    </row>
    <row r="33547" spans="1:1" ht="13.2" x14ac:dyDescent="0.25">
      <c r="A33547"/>
    </row>
    <row r="33548" spans="1:1" ht="13.2" x14ac:dyDescent="0.25">
      <c r="A33548"/>
    </row>
    <row r="33549" spans="1:1" ht="13.2" x14ac:dyDescent="0.25">
      <c r="A33549"/>
    </row>
    <row r="33550" spans="1:1" ht="13.2" x14ac:dyDescent="0.25">
      <c r="A33550"/>
    </row>
    <row r="33551" spans="1:1" ht="13.2" x14ac:dyDescent="0.25">
      <c r="A33551"/>
    </row>
    <row r="33552" spans="1:1" ht="13.2" x14ac:dyDescent="0.25">
      <c r="A33552"/>
    </row>
    <row r="33553" spans="1:1" ht="13.2" x14ac:dyDescent="0.25">
      <c r="A33553"/>
    </row>
    <row r="33554" spans="1:1" ht="13.2" x14ac:dyDescent="0.25">
      <c r="A33554"/>
    </row>
    <row r="33555" spans="1:1" ht="13.2" x14ac:dyDescent="0.25">
      <c r="A33555"/>
    </row>
    <row r="33556" spans="1:1" ht="13.2" x14ac:dyDescent="0.25">
      <c r="A33556"/>
    </row>
    <row r="33557" spans="1:1" ht="13.2" x14ac:dyDescent="0.25">
      <c r="A33557"/>
    </row>
    <row r="33558" spans="1:1" ht="13.2" x14ac:dyDescent="0.25">
      <c r="A33558"/>
    </row>
    <row r="33559" spans="1:1" ht="13.2" x14ac:dyDescent="0.25">
      <c r="A33559"/>
    </row>
    <row r="33560" spans="1:1" ht="13.2" x14ac:dyDescent="0.25">
      <c r="A33560"/>
    </row>
    <row r="33561" spans="1:1" ht="13.2" x14ac:dyDescent="0.25">
      <c r="A33561"/>
    </row>
    <row r="33562" spans="1:1" ht="13.2" x14ac:dyDescent="0.25">
      <c r="A33562"/>
    </row>
    <row r="33563" spans="1:1" ht="13.2" x14ac:dyDescent="0.25">
      <c r="A33563"/>
    </row>
    <row r="33564" spans="1:1" ht="13.2" x14ac:dyDescent="0.25">
      <c r="A33564"/>
    </row>
    <row r="33565" spans="1:1" ht="13.2" x14ac:dyDescent="0.25">
      <c r="A33565"/>
    </row>
    <row r="33566" spans="1:1" ht="13.2" x14ac:dyDescent="0.25">
      <c r="A33566"/>
    </row>
    <row r="33567" spans="1:1" ht="13.2" x14ac:dyDescent="0.25">
      <c r="A33567"/>
    </row>
    <row r="33568" spans="1:1" ht="13.2" x14ac:dyDescent="0.25">
      <c r="A33568"/>
    </row>
    <row r="33569" spans="1:1" ht="13.2" x14ac:dyDescent="0.25">
      <c r="A33569"/>
    </row>
    <row r="33570" spans="1:1" ht="13.2" x14ac:dyDescent="0.25">
      <c r="A33570"/>
    </row>
    <row r="33571" spans="1:1" ht="13.2" x14ac:dyDescent="0.25">
      <c r="A33571"/>
    </row>
    <row r="33572" spans="1:1" ht="13.2" x14ac:dyDescent="0.25">
      <c r="A33572"/>
    </row>
    <row r="33573" spans="1:1" ht="13.2" x14ac:dyDescent="0.25">
      <c r="A33573"/>
    </row>
    <row r="33574" spans="1:1" ht="13.2" x14ac:dyDescent="0.25">
      <c r="A33574"/>
    </row>
    <row r="33575" spans="1:1" ht="13.2" x14ac:dyDescent="0.25">
      <c r="A33575"/>
    </row>
    <row r="33576" spans="1:1" ht="13.2" x14ac:dyDescent="0.25">
      <c r="A33576"/>
    </row>
    <row r="33577" spans="1:1" ht="13.2" x14ac:dyDescent="0.25">
      <c r="A33577"/>
    </row>
    <row r="33578" spans="1:1" ht="13.2" x14ac:dyDescent="0.25">
      <c r="A33578"/>
    </row>
    <row r="33579" spans="1:1" ht="13.2" x14ac:dyDescent="0.25">
      <c r="A33579"/>
    </row>
    <row r="33580" spans="1:1" ht="13.2" x14ac:dyDescent="0.25">
      <c r="A33580"/>
    </row>
    <row r="33581" spans="1:1" ht="13.2" x14ac:dyDescent="0.25">
      <c r="A33581"/>
    </row>
    <row r="33582" spans="1:1" ht="13.2" x14ac:dyDescent="0.25">
      <c r="A33582"/>
    </row>
    <row r="33583" spans="1:1" ht="13.2" x14ac:dyDescent="0.25">
      <c r="A33583"/>
    </row>
    <row r="33584" spans="1:1" ht="13.2" x14ac:dyDescent="0.25">
      <c r="A33584"/>
    </row>
    <row r="33585" spans="1:1" ht="13.2" x14ac:dyDescent="0.25">
      <c r="A33585"/>
    </row>
    <row r="33586" spans="1:1" ht="13.2" x14ac:dyDescent="0.25">
      <c r="A33586"/>
    </row>
    <row r="33587" spans="1:1" ht="13.2" x14ac:dyDescent="0.25">
      <c r="A33587"/>
    </row>
    <row r="33588" spans="1:1" ht="13.2" x14ac:dyDescent="0.25">
      <c r="A33588"/>
    </row>
    <row r="33589" spans="1:1" ht="13.2" x14ac:dyDescent="0.25">
      <c r="A33589"/>
    </row>
    <row r="33590" spans="1:1" ht="13.2" x14ac:dyDescent="0.25">
      <c r="A33590"/>
    </row>
    <row r="33591" spans="1:1" ht="13.2" x14ac:dyDescent="0.25">
      <c r="A33591"/>
    </row>
    <row r="33592" spans="1:1" ht="13.2" x14ac:dyDescent="0.25">
      <c r="A33592"/>
    </row>
    <row r="33593" spans="1:1" ht="13.2" x14ac:dyDescent="0.25">
      <c r="A33593"/>
    </row>
    <row r="33594" spans="1:1" ht="13.2" x14ac:dyDescent="0.25">
      <c r="A33594"/>
    </row>
    <row r="33595" spans="1:1" ht="13.2" x14ac:dyDescent="0.25">
      <c r="A33595"/>
    </row>
    <row r="33596" spans="1:1" ht="13.2" x14ac:dyDescent="0.25">
      <c r="A33596"/>
    </row>
    <row r="33597" spans="1:1" ht="13.2" x14ac:dyDescent="0.25">
      <c r="A33597"/>
    </row>
    <row r="33598" spans="1:1" ht="13.2" x14ac:dyDescent="0.25">
      <c r="A33598"/>
    </row>
    <row r="33599" spans="1:1" ht="13.2" x14ac:dyDescent="0.25">
      <c r="A33599"/>
    </row>
    <row r="33600" spans="1:1" ht="13.2" x14ac:dyDescent="0.25">
      <c r="A33600"/>
    </row>
    <row r="33601" spans="1:1" ht="13.2" x14ac:dyDescent="0.25">
      <c r="A33601"/>
    </row>
    <row r="33602" spans="1:1" ht="13.2" x14ac:dyDescent="0.25">
      <c r="A33602"/>
    </row>
    <row r="33603" spans="1:1" ht="13.2" x14ac:dyDescent="0.25">
      <c r="A33603"/>
    </row>
    <row r="33604" spans="1:1" ht="13.2" x14ac:dyDescent="0.25">
      <c r="A33604"/>
    </row>
    <row r="33605" spans="1:1" ht="13.2" x14ac:dyDescent="0.25">
      <c r="A33605"/>
    </row>
    <row r="33606" spans="1:1" ht="13.2" x14ac:dyDescent="0.25">
      <c r="A33606"/>
    </row>
    <row r="33607" spans="1:1" ht="13.2" x14ac:dyDescent="0.25">
      <c r="A33607"/>
    </row>
    <row r="33608" spans="1:1" ht="13.2" x14ac:dyDescent="0.25">
      <c r="A33608"/>
    </row>
    <row r="33609" spans="1:1" ht="13.2" x14ac:dyDescent="0.25">
      <c r="A33609"/>
    </row>
    <row r="33610" spans="1:1" ht="13.2" x14ac:dyDescent="0.25">
      <c r="A33610"/>
    </row>
    <row r="33611" spans="1:1" ht="13.2" x14ac:dyDescent="0.25">
      <c r="A33611"/>
    </row>
    <row r="33612" spans="1:1" ht="13.2" x14ac:dyDescent="0.25">
      <c r="A33612"/>
    </row>
    <row r="33613" spans="1:1" ht="13.2" x14ac:dyDescent="0.25">
      <c r="A33613"/>
    </row>
    <row r="33614" spans="1:1" ht="13.2" x14ac:dyDescent="0.25">
      <c r="A33614"/>
    </row>
    <row r="33615" spans="1:1" ht="13.2" x14ac:dyDescent="0.25">
      <c r="A33615"/>
    </row>
    <row r="33616" spans="1:1" ht="13.2" x14ac:dyDescent="0.25">
      <c r="A33616"/>
    </row>
    <row r="33617" spans="1:1" ht="13.2" x14ac:dyDescent="0.25">
      <c r="A33617"/>
    </row>
    <row r="33618" spans="1:1" ht="13.2" x14ac:dyDescent="0.25">
      <c r="A33618"/>
    </row>
    <row r="33619" spans="1:1" ht="13.2" x14ac:dyDescent="0.25">
      <c r="A33619"/>
    </row>
    <row r="33620" spans="1:1" ht="13.2" x14ac:dyDescent="0.25">
      <c r="A33620"/>
    </row>
    <row r="33621" spans="1:1" ht="13.2" x14ac:dyDescent="0.25">
      <c r="A33621"/>
    </row>
    <row r="33622" spans="1:1" ht="13.2" x14ac:dyDescent="0.25">
      <c r="A33622"/>
    </row>
    <row r="33623" spans="1:1" ht="13.2" x14ac:dyDescent="0.25">
      <c r="A33623"/>
    </row>
    <row r="33624" spans="1:1" ht="13.2" x14ac:dyDescent="0.25">
      <c r="A33624"/>
    </row>
    <row r="33625" spans="1:1" ht="13.2" x14ac:dyDescent="0.25">
      <c r="A33625"/>
    </row>
    <row r="33626" spans="1:1" ht="13.2" x14ac:dyDescent="0.25">
      <c r="A33626"/>
    </row>
    <row r="33627" spans="1:1" ht="13.2" x14ac:dyDescent="0.25">
      <c r="A33627"/>
    </row>
    <row r="33628" spans="1:1" ht="13.2" x14ac:dyDescent="0.25">
      <c r="A33628"/>
    </row>
    <row r="33629" spans="1:1" ht="13.2" x14ac:dyDescent="0.25">
      <c r="A33629"/>
    </row>
    <row r="33630" spans="1:1" ht="13.2" x14ac:dyDescent="0.25">
      <c r="A33630"/>
    </row>
    <row r="33631" spans="1:1" ht="13.2" x14ac:dyDescent="0.25">
      <c r="A33631"/>
    </row>
    <row r="33632" spans="1:1" ht="13.2" x14ac:dyDescent="0.25">
      <c r="A33632"/>
    </row>
    <row r="33633" spans="1:1" ht="13.2" x14ac:dyDescent="0.25">
      <c r="A33633"/>
    </row>
    <row r="33634" spans="1:1" ht="13.2" x14ac:dyDescent="0.25">
      <c r="A33634"/>
    </row>
    <row r="33635" spans="1:1" ht="13.2" x14ac:dyDescent="0.25">
      <c r="A33635"/>
    </row>
    <row r="33636" spans="1:1" ht="13.2" x14ac:dyDescent="0.25">
      <c r="A33636"/>
    </row>
    <row r="33637" spans="1:1" ht="13.2" x14ac:dyDescent="0.25">
      <c r="A33637"/>
    </row>
    <row r="33638" spans="1:1" ht="13.2" x14ac:dyDescent="0.25">
      <c r="A33638"/>
    </row>
    <row r="33639" spans="1:1" ht="13.2" x14ac:dyDescent="0.25">
      <c r="A33639"/>
    </row>
    <row r="33640" spans="1:1" ht="13.2" x14ac:dyDescent="0.25">
      <c r="A33640"/>
    </row>
    <row r="33641" spans="1:1" ht="13.2" x14ac:dyDescent="0.25">
      <c r="A33641"/>
    </row>
    <row r="33642" spans="1:1" ht="13.2" x14ac:dyDescent="0.25">
      <c r="A33642"/>
    </row>
    <row r="33643" spans="1:1" ht="13.2" x14ac:dyDescent="0.25">
      <c r="A33643"/>
    </row>
    <row r="33644" spans="1:1" ht="13.2" x14ac:dyDescent="0.25">
      <c r="A33644"/>
    </row>
    <row r="33645" spans="1:1" ht="13.2" x14ac:dyDescent="0.25">
      <c r="A33645"/>
    </row>
    <row r="33646" spans="1:1" ht="13.2" x14ac:dyDescent="0.25">
      <c r="A33646"/>
    </row>
    <row r="33647" spans="1:1" ht="13.2" x14ac:dyDescent="0.25">
      <c r="A33647"/>
    </row>
    <row r="33648" spans="1:1" ht="13.2" x14ac:dyDescent="0.25">
      <c r="A33648"/>
    </row>
    <row r="33649" spans="1:1" ht="13.2" x14ac:dyDescent="0.25">
      <c r="A33649"/>
    </row>
    <row r="33650" spans="1:1" ht="13.2" x14ac:dyDescent="0.25">
      <c r="A33650"/>
    </row>
    <row r="33651" spans="1:1" ht="13.2" x14ac:dyDescent="0.25">
      <c r="A33651"/>
    </row>
    <row r="33652" spans="1:1" ht="13.2" x14ac:dyDescent="0.25">
      <c r="A33652"/>
    </row>
    <row r="33653" spans="1:1" ht="13.2" x14ac:dyDescent="0.25">
      <c r="A33653"/>
    </row>
    <row r="33654" spans="1:1" ht="13.2" x14ac:dyDescent="0.25">
      <c r="A33654"/>
    </row>
    <row r="33655" spans="1:1" ht="13.2" x14ac:dyDescent="0.25">
      <c r="A33655"/>
    </row>
    <row r="33656" spans="1:1" ht="13.2" x14ac:dyDescent="0.25">
      <c r="A33656"/>
    </row>
    <row r="33657" spans="1:1" ht="13.2" x14ac:dyDescent="0.25">
      <c r="A33657"/>
    </row>
    <row r="33658" spans="1:1" ht="13.2" x14ac:dyDescent="0.25">
      <c r="A33658"/>
    </row>
    <row r="33659" spans="1:1" ht="13.2" x14ac:dyDescent="0.25">
      <c r="A33659"/>
    </row>
    <row r="33660" spans="1:1" ht="13.2" x14ac:dyDescent="0.25">
      <c r="A33660"/>
    </row>
    <row r="33661" spans="1:1" ht="13.2" x14ac:dyDescent="0.25">
      <c r="A33661"/>
    </row>
    <row r="33662" spans="1:1" ht="13.2" x14ac:dyDescent="0.25">
      <c r="A33662"/>
    </row>
    <row r="33663" spans="1:1" ht="13.2" x14ac:dyDescent="0.25">
      <c r="A33663"/>
    </row>
    <row r="33664" spans="1:1" ht="13.2" x14ac:dyDescent="0.25">
      <c r="A33664"/>
    </row>
    <row r="33665" spans="1:1" ht="13.2" x14ac:dyDescent="0.25">
      <c r="A33665"/>
    </row>
    <row r="33666" spans="1:1" ht="13.2" x14ac:dyDescent="0.25">
      <c r="A33666"/>
    </row>
    <row r="33667" spans="1:1" ht="13.2" x14ac:dyDescent="0.25">
      <c r="A33667"/>
    </row>
    <row r="33668" spans="1:1" ht="13.2" x14ac:dyDescent="0.25">
      <c r="A33668"/>
    </row>
    <row r="33669" spans="1:1" ht="13.2" x14ac:dyDescent="0.25">
      <c r="A33669"/>
    </row>
    <row r="33670" spans="1:1" ht="13.2" x14ac:dyDescent="0.25">
      <c r="A33670"/>
    </row>
    <row r="33671" spans="1:1" ht="13.2" x14ac:dyDescent="0.25">
      <c r="A33671"/>
    </row>
    <row r="33672" spans="1:1" ht="13.2" x14ac:dyDescent="0.25">
      <c r="A33672"/>
    </row>
    <row r="33673" spans="1:1" ht="13.2" x14ac:dyDescent="0.25">
      <c r="A33673"/>
    </row>
    <row r="33674" spans="1:1" ht="13.2" x14ac:dyDescent="0.25">
      <c r="A33674"/>
    </row>
    <row r="33675" spans="1:1" ht="13.2" x14ac:dyDescent="0.25">
      <c r="A33675"/>
    </row>
    <row r="33676" spans="1:1" ht="13.2" x14ac:dyDescent="0.25">
      <c r="A33676"/>
    </row>
    <row r="33677" spans="1:1" ht="13.2" x14ac:dyDescent="0.25">
      <c r="A33677"/>
    </row>
    <row r="33678" spans="1:1" ht="13.2" x14ac:dyDescent="0.25">
      <c r="A33678"/>
    </row>
    <row r="33679" spans="1:1" ht="13.2" x14ac:dyDescent="0.25">
      <c r="A33679"/>
    </row>
    <row r="33680" spans="1:1" ht="13.2" x14ac:dyDescent="0.25">
      <c r="A33680"/>
    </row>
    <row r="33681" spans="1:1" ht="13.2" x14ac:dyDescent="0.25">
      <c r="A33681"/>
    </row>
    <row r="33682" spans="1:1" ht="13.2" x14ac:dyDescent="0.25">
      <c r="A33682"/>
    </row>
    <row r="33683" spans="1:1" ht="13.2" x14ac:dyDescent="0.25">
      <c r="A33683"/>
    </row>
    <row r="33684" spans="1:1" ht="13.2" x14ac:dyDescent="0.25">
      <c r="A33684"/>
    </row>
    <row r="33685" spans="1:1" ht="13.2" x14ac:dyDescent="0.25">
      <c r="A33685"/>
    </row>
    <row r="33686" spans="1:1" ht="13.2" x14ac:dyDescent="0.25">
      <c r="A33686"/>
    </row>
    <row r="33687" spans="1:1" ht="13.2" x14ac:dyDescent="0.25">
      <c r="A33687"/>
    </row>
    <row r="33688" spans="1:1" ht="13.2" x14ac:dyDescent="0.25">
      <c r="A33688"/>
    </row>
    <row r="33689" spans="1:1" ht="13.2" x14ac:dyDescent="0.25">
      <c r="A33689"/>
    </row>
    <row r="33690" spans="1:1" ht="13.2" x14ac:dyDescent="0.25">
      <c r="A33690"/>
    </row>
    <row r="33691" spans="1:1" ht="13.2" x14ac:dyDescent="0.25">
      <c r="A33691"/>
    </row>
    <row r="33692" spans="1:1" ht="13.2" x14ac:dyDescent="0.25">
      <c r="A33692"/>
    </row>
    <row r="33693" spans="1:1" ht="13.2" x14ac:dyDescent="0.25">
      <c r="A33693"/>
    </row>
    <row r="33694" spans="1:1" ht="13.2" x14ac:dyDescent="0.25">
      <c r="A33694"/>
    </row>
    <row r="33695" spans="1:1" ht="13.2" x14ac:dyDescent="0.25">
      <c r="A33695"/>
    </row>
    <row r="33696" spans="1:1" ht="13.2" x14ac:dyDescent="0.25">
      <c r="A33696"/>
    </row>
    <row r="33697" spans="1:1" ht="13.2" x14ac:dyDescent="0.25">
      <c r="A33697"/>
    </row>
    <row r="33698" spans="1:1" ht="13.2" x14ac:dyDescent="0.25">
      <c r="A33698"/>
    </row>
    <row r="33699" spans="1:1" ht="13.2" x14ac:dyDescent="0.25">
      <c r="A33699"/>
    </row>
    <row r="33700" spans="1:1" ht="13.2" x14ac:dyDescent="0.25">
      <c r="A33700"/>
    </row>
    <row r="33701" spans="1:1" ht="13.2" x14ac:dyDescent="0.25">
      <c r="A33701"/>
    </row>
    <row r="33702" spans="1:1" ht="13.2" x14ac:dyDescent="0.25">
      <c r="A33702"/>
    </row>
    <row r="33703" spans="1:1" ht="13.2" x14ac:dyDescent="0.25">
      <c r="A33703"/>
    </row>
    <row r="33704" spans="1:1" ht="13.2" x14ac:dyDescent="0.25">
      <c r="A33704"/>
    </row>
    <row r="33705" spans="1:1" ht="13.2" x14ac:dyDescent="0.25">
      <c r="A33705"/>
    </row>
    <row r="33706" spans="1:1" ht="13.2" x14ac:dyDescent="0.25">
      <c r="A33706"/>
    </row>
    <row r="33707" spans="1:1" ht="13.2" x14ac:dyDescent="0.25">
      <c r="A33707"/>
    </row>
    <row r="33708" spans="1:1" ht="13.2" x14ac:dyDescent="0.25">
      <c r="A33708"/>
    </row>
    <row r="33709" spans="1:1" ht="13.2" x14ac:dyDescent="0.25">
      <c r="A33709"/>
    </row>
    <row r="33710" spans="1:1" ht="13.2" x14ac:dyDescent="0.25">
      <c r="A33710"/>
    </row>
    <row r="33711" spans="1:1" ht="13.2" x14ac:dyDescent="0.25">
      <c r="A33711"/>
    </row>
    <row r="33712" spans="1:1" ht="13.2" x14ac:dyDescent="0.25">
      <c r="A33712"/>
    </row>
    <row r="33713" spans="1:1" ht="13.2" x14ac:dyDescent="0.25">
      <c r="A33713"/>
    </row>
    <row r="33714" spans="1:1" ht="13.2" x14ac:dyDescent="0.25">
      <c r="A33714"/>
    </row>
    <row r="33715" spans="1:1" ht="13.2" x14ac:dyDescent="0.25">
      <c r="A33715"/>
    </row>
    <row r="33716" spans="1:1" ht="13.2" x14ac:dyDescent="0.25">
      <c r="A33716"/>
    </row>
    <row r="33717" spans="1:1" ht="13.2" x14ac:dyDescent="0.25">
      <c r="A33717"/>
    </row>
    <row r="33718" spans="1:1" ht="13.2" x14ac:dyDescent="0.25">
      <c r="A33718"/>
    </row>
    <row r="33719" spans="1:1" ht="13.2" x14ac:dyDescent="0.25">
      <c r="A33719"/>
    </row>
    <row r="33720" spans="1:1" ht="13.2" x14ac:dyDescent="0.25">
      <c r="A33720"/>
    </row>
    <row r="33721" spans="1:1" ht="13.2" x14ac:dyDescent="0.25">
      <c r="A33721"/>
    </row>
    <row r="33722" spans="1:1" ht="13.2" x14ac:dyDescent="0.25">
      <c r="A33722"/>
    </row>
    <row r="33723" spans="1:1" ht="13.2" x14ac:dyDescent="0.25">
      <c r="A33723"/>
    </row>
    <row r="33724" spans="1:1" ht="13.2" x14ac:dyDescent="0.25">
      <c r="A33724"/>
    </row>
    <row r="33725" spans="1:1" ht="13.2" x14ac:dyDescent="0.25">
      <c r="A33725"/>
    </row>
    <row r="33726" spans="1:1" ht="13.2" x14ac:dyDescent="0.25">
      <c r="A33726"/>
    </row>
    <row r="33727" spans="1:1" ht="13.2" x14ac:dyDescent="0.25">
      <c r="A33727"/>
    </row>
    <row r="33728" spans="1:1" ht="13.2" x14ac:dyDescent="0.25">
      <c r="A33728"/>
    </row>
    <row r="33729" spans="1:1" ht="13.2" x14ac:dyDescent="0.25">
      <c r="A33729"/>
    </row>
    <row r="33730" spans="1:1" ht="13.2" x14ac:dyDescent="0.25">
      <c r="A33730"/>
    </row>
    <row r="33731" spans="1:1" ht="13.2" x14ac:dyDescent="0.25">
      <c r="A33731"/>
    </row>
    <row r="33732" spans="1:1" ht="13.2" x14ac:dyDescent="0.25">
      <c r="A33732"/>
    </row>
    <row r="33733" spans="1:1" ht="13.2" x14ac:dyDescent="0.25">
      <c r="A33733"/>
    </row>
    <row r="33734" spans="1:1" ht="13.2" x14ac:dyDescent="0.25">
      <c r="A33734"/>
    </row>
    <row r="33735" spans="1:1" ht="13.2" x14ac:dyDescent="0.25">
      <c r="A33735"/>
    </row>
    <row r="33736" spans="1:1" ht="13.2" x14ac:dyDescent="0.25">
      <c r="A33736"/>
    </row>
    <row r="33737" spans="1:1" ht="13.2" x14ac:dyDescent="0.25">
      <c r="A33737"/>
    </row>
    <row r="33738" spans="1:1" ht="13.2" x14ac:dyDescent="0.25">
      <c r="A33738"/>
    </row>
    <row r="33739" spans="1:1" ht="13.2" x14ac:dyDescent="0.25">
      <c r="A33739"/>
    </row>
    <row r="33740" spans="1:1" ht="13.2" x14ac:dyDescent="0.25">
      <c r="A33740"/>
    </row>
    <row r="33741" spans="1:1" ht="13.2" x14ac:dyDescent="0.25">
      <c r="A33741"/>
    </row>
    <row r="33742" spans="1:1" ht="13.2" x14ac:dyDescent="0.25">
      <c r="A33742"/>
    </row>
    <row r="33743" spans="1:1" ht="13.2" x14ac:dyDescent="0.25">
      <c r="A33743"/>
    </row>
    <row r="33744" spans="1:1" ht="13.2" x14ac:dyDescent="0.25">
      <c r="A33744"/>
    </row>
    <row r="33745" spans="1:1" ht="13.2" x14ac:dyDescent="0.25">
      <c r="A33745"/>
    </row>
    <row r="33746" spans="1:1" ht="13.2" x14ac:dyDescent="0.25">
      <c r="A33746"/>
    </row>
    <row r="33747" spans="1:1" ht="13.2" x14ac:dyDescent="0.25">
      <c r="A33747"/>
    </row>
    <row r="33748" spans="1:1" ht="13.2" x14ac:dyDescent="0.25">
      <c r="A33748"/>
    </row>
    <row r="33749" spans="1:1" ht="13.2" x14ac:dyDescent="0.25">
      <c r="A33749"/>
    </row>
    <row r="33750" spans="1:1" ht="13.2" x14ac:dyDescent="0.25">
      <c r="A33750"/>
    </row>
    <row r="33751" spans="1:1" ht="13.2" x14ac:dyDescent="0.25">
      <c r="A33751"/>
    </row>
    <row r="33752" spans="1:1" ht="13.2" x14ac:dyDescent="0.25">
      <c r="A33752"/>
    </row>
    <row r="33753" spans="1:1" ht="13.2" x14ac:dyDescent="0.25">
      <c r="A33753"/>
    </row>
    <row r="33754" spans="1:1" ht="13.2" x14ac:dyDescent="0.25">
      <c r="A33754"/>
    </row>
    <row r="33755" spans="1:1" ht="13.2" x14ac:dyDescent="0.25">
      <c r="A33755"/>
    </row>
    <row r="33756" spans="1:1" ht="13.2" x14ac:dyDescent="0.25">
      <c r="A33756"/>
    </row>
    <row r="33757" spans="1:1" ht="13.2" x14ac:dyDescent="0.25">
      <c r="A33757"/>
    </row>
    <row r="33758" spans="1:1" ht="13.2" x14ac:dyDescent="0.25">
      <c r="A33758"/>
    </row>
    <row r="33759" spans="1:1" ht="13.2" x14ac:dyDescent="0.25">
      <c r="A33759"/>
    </row>
    <row r="33760" spans="1:1" ht="13.2" x14ac:dyDescent="0.25">
      <c r="A33760"/>
    </row>
    <row r="33761" spans="1:1" ht="13.2" x14ac:dyDescent="0.25">
      <c r="A33761"/>
    </row>
    <row r="33762" spans="1:1" ht="13.2" x14ac:dyDescent="0.25">
      <c r="A33762"/>
    </row>
    <row r="33763" spans="1:1" ht="13.2" x14ac:dyDescent="0.25">
      <c r="A33763"/>
    </row>
    <row r="33764" spans="1:1" ht="13.2" x14ac:dyDescent="0.25">
      <c r="A33764"/>
    </row>
    <row r="33765" spans="1:1" ht="13.2" x14ac:dyDescent="0.25">
      <c r="A33765"/>
    </row>
    <row r="33766" spans="1:1" ht="13.2" x14ac:dyDescent="0.25">
      <c r="A33766"/>
    </row>
    <row r="33767" spans="1:1" ht="13.2" x14ac:dyDescent="0.25">
      <c r="A33767"/>
    </row>
    <row r="33768" spans="1:1" ht="13.2" x14ac:dyDescent="0.25">
      <c r="A33768"/>
    </row>
    <row r="33769" spans="1:1" ht="13.2" x14ac:dyDescent="0.25">
      <c r="A33769"/>
    </row>
    <row r="33770" spans="1:1" ht="13.2" x14ac:dyDescent="0.25">
      <c r="A33770"/>
    </row>
    <row r="33771" spans="1:1" ht="13.2" x14ac:dyDescent="0.25">
      <c r="A33771"/>
    </row>
    <row r="33772" spans="1:1" ht="13.2" x14ac:dyDescent="0.25">
      <c r="A33772"/>
    </row>
    <row r="33773" spans="1:1" ht="13.2" x14ac:dyDescent="0.25">
      <c r="A33773"/>
    </row>
    <row r="33774" spans="1:1" ht="13.2" x14ac:dyDescent="0.25">
      <c r="A33774"/>
    </row>
    <row r="33775" spans="1:1" ht="13.2" x14ac:dyDescent="0.25">
      <c r="A33775"/>
    </row>
    <row r="33776" spans="1:1" ht="13.2" x14ac:dyDescent="0.25">
      <c r="A33776"/>
    </row>
    <row r="33777" spans="1:1" ht="13.2" x14ac:dyDescent="0.25">
      <c r="A33777"/>
    </row>
    <row r="33778" spans="1:1" ht="13.2" x14ac:dyDescent="0.25">
      <c r="A33778"/>
    </row>
    <row r="33779" spans="1:1" ht="13.2" x14ac:dyDescent="0.25">
      <c r="A33779"/>
    </row>
    <row r="33780" spans="1:1" ht="13.2" x14ac:dyDescent="0.25">
      <c r="A33780"/>
    </row>
    <row r="33781" spans="1:1" ht="13.2" x14ac:dyDescent="0.25">
      <c r="A33781"/>
    </row>
    <row r="33782" spans="1:1" ht="13.2" x14ac:dyDescent="0.25">
      <c r="A33782"/>
    </row>
    <row r="33783" spans="1:1" ht="13.2" x14ac:dyDescent="0.25">
      <c r="A33783"/>
    </row>
    <row r="33784" spans="1:1" ht="13.2" x14ac:dyDescent="0.25">
      <c r="A33784"/>
    </row>
    <row r="33785" spans="1:1" ht="13.2" x14ac:dyDescent="0.25">
      <c r="A33785"/>
    </row>
    <row r="33786" spans="1:1" ht="13.2" x14ac:dyDescent="0.25">
      <c r="A33786"/>
    </row>
    <row r="33787" spans="1:1" ht="13.2" x14ac:dyDescent="0.25">
      <c r="A33787"/>
    </row>
    <row r="33788" spans="1:1" ht="13.2" x14ac:dyDescent="0.25">
      <c r="A33788"/>
    </row>
    <row r="33789" spans="1:1" ht="13.2" x14ac:dyDescent="0.25">
      <c r="A33789"/>
    </row>
    <row r="33790" spans="1:1" ht="13.2" x14ac:dyDescent="0.25">
      <c r="A33790"/>
    </row>
    <row r="33791" spans="1:1" ht="13.2" x14ac:dyDescent="0.25">
      <c r="A33791"/>
    </row>
    <row r="33792" spans="1:1" ht="13.2" x14ac:dyDescent="0.25">
      <c r="A33792"/>
    </row>
    <row r="33793" spans="1:1" ht="13.2" x14ac:dyDescent="0.25">
      <c r="A33793"/>
    </row>
    <row r="33794" spans="1:1" ht="13.2" x14ac:dyDescent="0.25">
      <c r="A33794"/>
    </row>
    <row r="33795" spans="1:1" ht="13.2" x14ac:dyDescent="0.25">
      <c r="A33795"/>
    </row>
    <row r="33796" spans="1:1" ht="13.2" x14ac:dyDescent="0.25">
      <c r="A33796"/>
    </row>
    <row r="33797" spans="1:1" ht="13.2" x14ac:dyDescent="0.25">
      <c r="A33797"/>
    </row>
    <row r="33798" spans="1:1" ht="13.2" x14ac:dyDescent="0.25">
      <c r="A33798"/>
    </row>
    <row r="33799" spans="1:1" ht="13.2" x14ac:dyDescent="0.25">
      <c r="A33799"/>
    </row>
    <row r="33800" spans="1:1" ht="13.2" x14ac:dyDescent="0.25">
      <c r="A33800"/>
    </row>
    <row r="33801" spans="1:1" ht="13.2" x14ac:dyDescent="0.25">
      <c r="A33801"/>
    </row>
    <row r="33802" spans="1:1" ht="13.2" x14ac:dyDescent="0.25">
      <c r="A33802"/>
    </row>
    <row r="33803" spans="1:1" ht="13.2" x14ac:dyDescent="0.25">
      <c r="A33803"/>
    </row>
    <row r="33804" spans="1:1" ht="13.2" x14ac:dyDescent="0.25">
      <c r="A33804"/>
    </row>
    <row r="33805" spans="1:1" ht="13.2" x14ac:dyDescent="0.25">
      <c r="A33805"/>
    </row>
    <row r="33806" spans="1:1" ht="13.2" x14ac:dyDescent="0.25">
      <c r="A33806"/>
    </row>
    <row r="33807" spans="1:1" ht="13.2" x14ac:dyDescent="0.25">
      <c r="A33807"/>
    </row>
    <row r="33808" spans="1:1" ht="13.2" x14ac:dyDescent="0.25">
      <c r="A33808"/>
    </row>
    <row r="33809" spans="1:1" ht="13.2" x14ac:dyDescent="0.25">
      <c r="A33809"/>
    </row>
    <row r="33810" spans="1:1" ht="13.2" x14ac:dyDescent="0.25">
      <c r="A33810"/>
    </row>
    <row r="33811" spans="1:1" ht="13.2" x14ac:dyDescent="0.25">
      <c r="A33811"/>
    </row>
    <row r="33812" spans="1:1" ht="13.2" x14ac:dyDescent="0.25">
      <c r="A33812"/>
    </row>
    <row r="33813" spans="1:1" ht="13.2" x14ac:dyDescent="0.25">
      <c r="A33813"/>
    </row>
    <row r="33814" spans="1:1" ht="13.2" x14ac:dyDescent="0.25">
      <c r="A33814"/>
    </row>
    <row r="33815" spans="1:1" ht="13.2" x14ac:dyDescent="0.25">
      <c r="A33815"/>
    </row>
    <row r="33816" spans="1:1" ht="13.2" x14ac:dyDescent="0.25">
      <c r="A33816"/>
    </row>
    <row r="33817" spans="1:1" ht="13.2" x14ac:dyDescent="0.25">
      <c r="A33817"/>
    </row>
    <row r="33818" spans="1:1" ht="13.2" x14ac:dyDescent="0.25">
      <c r="A33818"/>
    </row>
    <row r="33819" spans="1:1" ht="13.2" x14ac:dyDescent="0.25">
      <c r="A33819"/>
    </row>
    <row r="33820" spans="1:1" ht="13.2" x14ac:dyDescent="0.25">
      <c r="A33820"/>
    </row>
    <row r="33821" spans="1:1" ht="13.2" x14ac:dyDescent="0.25">
      <c r="A33821"/>
    </row>
    <row r="33822" spans="1:1" ht="13.2" x14ac:dyDescent="0.25">
      <c r="A33822"/>
    </row>
    <row r="33823" spans="1:1" ht="13.2" x14ac:dyDescent="0.25">
      <c r="A33823"/>
    </row>
    <row r="33824" spans="1:1" ht="13.2" x14ac:dyDescent="0.25">
      <c r="A33824"/>
    </row>
    <row r="33825" spans="1:1" ht="13.2" x14ac:dyDescent="0.25">
      <c r="A33825"/>
    </row>
    <row r="33826" spans="1:1" ht="13.2" x14ac:dyDescent="0.25">
      <c r="A33826"/>
    </row>
    <row r="33827" spans="1:1" ht="13.2" x14ac:dyDescent="0.25">
      <c r="A33827"/>
    </row>
    <row r="33828" spans="1:1" ht="13.2" x14ac:dyDescent="0.25">
      <c r="A33828"/>
    </row>
    <row r="33829" spans="1:1" ht="13.2" x14ac:dyDescent="0.25">
      <c r="A33829"/>
    </row>
    <row r="33830" spans="1:1" ht="13.2" x14ac:dyDescent="0.25">
      <c r="A33830"/>
    </row>
    <row r="33831" spans="1:1" ht="13.2" x14ac:dyDescent="0.25">
      <c r="A33831"/>
    </row>
    <row r="33832" spans="1:1" ht="13.2" x14ac:dyDescent="0.25">
      <c r="A33832"/>
    </row>
    <row r="33833" spans="1:1" ht="13.2" x14ac:dyDescent="0.25">
      <c r="A33833"/>
    </row>
    <row r="33834" spans="1:1" ht="13.2" x14ac:dyDescent="0.25">
      <c r="A33834"/>
    </row>
    <row r="33835" spans="1:1" ht="13.2" x14ac:dyDescent="0.25">
      <c r="A33835"/>
    </row>
    <row r="33836" spans="1:1" ht="13.2" x14ac:dyDescent="0.25">
      <c r="A33836"/>
    </row>
    <row r="33837" spans="1:1" ht="13.2" x14ac:dyDescent="0.25">
      <c r="A33837"/>
    </row>
    <row r="33838" spans="1:1" ht="13.2" x14ac:dyDescent="0.25">
      <c r="A33838"/>
    </row>
    <row r="33839" spans="1:1" ht="13.2" x14ac:dyDescent="0.25">
      <c r="A33839"/>
    </row>
    <row r="33840" spans="1:1" ht="13.2" x14ac:dyDescent="0.25">
      <c r="A33840"/>
    </row>
    <row r="33841" spans="1:1" ht="13.2" x14ac:dyDescent="0.25">
      <c r="A33841"/>
    </row>
    <row r="33842" spans="1:1" ht="13.2" x14ac:dyDescent="0.25">
      <c r="A33842"/>
    </row>
    <row r="33843" spans="1:1" ht="13.2" x14ac:dyDescent="0.25">
      <c r="A33843"/>
    </row>
    <row r="33844" spans="1:1" ht="13.2" x14ac:dyDescent="0.25">
      <c r="A33844"/>
    </row>
    <row r="33845" spans="1:1" ht="13.2" x14ac:dyDescent="0.25">
      <c r="A33845"/>
    </row>
    <row r="33846" spans="1:1" ht="13.2" x14ac:dyDescent="0.25">
      <c r="A33846"/>
    </row>
    <row r="33847" spans="1:1" ht="13.2" x14ac:dyDescent="0.25">
      <c r="A33847"/>
    </row>
    <row r="33848" spans="1:1" ht="13.2" x14ac:dyDescent="0.25">
      <c r="A33848"/>
    </row>
    <row r="33849" spans="1:1" ht="13.2" x14ac:dyDescent="0.25">
      <c r="A33849"/>
    </row>
    <row r="33850" spans="1:1" ht="13.2" x14ac:dyDescent="0.25">
      <c r="A33850"/>
    </row>
    <row r="33851" spans="1:1" ht="13.2" x14ac:dyDescent="0.25">
      <c r="A33851"/>
    </row>
    <row r="33852" spans="1:1" ht="13.2" x14ac:dyDescent="0.25">
      <c r="A33852"/>
    </row>
    <row r="33853" spans="1:1" ht="13.2" x14ac:dyDescent="0.25">
      <c r="A33853"/>
    </row>
    <row r="33854" spans="1:1" ht="13.2" x14ac:dyDescent="0.25">
      <c r="A33854"/>
    </row>
    <row r="33855" spans="1:1" ht="13.2" x14ac:dyDescent="0.25">
      <c r="A33855"/>
    </row>
    <row r="33856" spans="1:1" ht="13.2" x14ac:dyDescent="0.25">
      <c r="A33856"/>
    </row>
    <row r="33857" spans="1:1" ht="13.2" x14ac:dyDescent="0.25">
      <c r="A33857"/>
    </row>
    <row r="33858" spans="1:1" ht="13.2" x14ac:dyDescent="0.25">
      <c r="A33858"/>
    </row>
    <row r="33859" spans="1:1" ht="13.2" x14ac:dyDescent="0.25">
      <c r="A33859"/>
    </row>
    <row r="33860" spans="1:1" ht="13.2" x14ac:dyDescent="0.25">
      <c r="A33860"/>
    </row>
    <row r="33861" spans="1:1" ht="13.2" x14ac:dyDescent="0.25">
      <c r="A33861"/>
    </row>
    <row r="33862" spans="1:1" ht="13.2" x14ac:dyDescent="0.25">
      <c r="A33862"/>
    </row>
    <row r="33863" spans="1:1" ht="13.2" x14ac:dyDescent="0.25">
      <c r="A33863"/>
    </row>
    <row r="33864" spans="1:1" ht="13.2" x14ac:dyDescent="0.25">
      <c r="A33864"/>
    </row>
    <row r="33865" spans="1:1" ht="13.2" x14ac:dyDescent="0.25">
      <c r="A33865"/>
    </row>
    <row r="33866" spans="1:1" ht="13.2" x14ac:dyDescent="0.25">
      <c r="A33866"/>
    </row>
    <row r="33867" spans="1:1" ht="13.2" x14ac:dyDescent="0.25">
      <c r="A33867"/>
    </row>
    <row r="33868" spans="1:1" ht="13.2" x14ac:dyDescent="0.25">
      <c r="A33868"/>
    </row>
    <row r="33869" spans="1:1" ht="13.2" x14ac:dyDescent="0.25">
      <c r="A33869"/>
    </row>
    <row r="33870" spans="1:1" ht="13.2" x14ac:dyDescent="0.25">
      <c r="A33870"/>
    </row>
    <row r="33871" spans="1:1" ht="13.2" x14ac:dyDescent="0.25">
      <c r="A33871"/>
    </row>
    <row r="33872" spans="1:1" ht="13.2" x14ac:dyDescent="0.25">
      <c r="A33872"/>
    </row>
    <row r="33873" spans="1:1" ht="13.2" x14ac:dyDescent="0.25">
      <c r="A33873"/>
    </row>
    <row r="33874" spans="1:1" ht="13.2" x14ac:dyDescent="0.25">
      <c r="A33874"/>
    </row>
    <row r="33875" spans="1:1" ht="13.2" x14ac:dyDescent="0.25">
      <c r="A33875"/>
    </row>
    <row r="33876" spans="1:1" ht="13.2" x14ac:dyDescent="0.25">
      <c r="A33876"/>
    </row>
    <row r="33877" spans="1:1" ht="13.2" x14ac:dyDescent="0.25">
      <c r="A33877"/>
    </row>
    <row r="33878" spans="1:1" ht="13.2" x14ac:dyDescent="0.25">
      <c r="A33878"/>
    </row>
    <row r="33879" spans="1:1" ht="13.2" x14ac:dyDescent="0.25">
      <c r="A33879"/>
    </row>
    <row r="33880" spans="1:1" ht="13.2" x14ac:dyDescent="0.25">
      <c r="A33880"/>
    </row>
    <row r="33881" spans="1:1" ht="13.2" x14ac:dyDescent="0.25">
      <c r="A33881"/>
    </row>
    <row r="33882" spans="1:1" ht="13.2" x14ac:dyDescent="0.25">
      <c r="A33882"/>
    </row>
    <row r="33883" spans="1:1" ht="13.2" x14ac:dyDescent="0.25">
      <c r="A33883"/>
    </row>
    <row r="33884" spans="1:1" ht="13.2" x14ac:dyDescent="0.25">
      <c r="A33884"/>
    </row>
    <row r="33885" spans="1:1" ht="13.2" x14ac:dyDescent="0.25">
      <c r="A33885"/>
    </row>
    <row r="33886" spans="1:1" ht="13.2" x14ac:dyDescent="0.25">
      <c r="A33886"/>
    </row>
    <row r="33887" spans="1:1" ht="13.2" x14ac:dyDescent="0.25">
      <c r="A33887"/>
    </row>
    <row r="33888" spans="1:1" ht="13.2" x14ac:dyDescent="0.25">
      <c r="A33888"/>
    </row>
    <row r="33889" spans="1:1" ht="13.2" x14ac:dyDescent="0.25">
      <c r="A33889"/>
    </row>
    <row r="33890" spans="1:1" ht="13.2" x14ac:dyDescent="0.25">
      <c r="A33890"/>
    </row>
    <row r="33891" spans="1:1" ht="13.2" x14ac:dyDescent="0.25">
      <c r="A33891"/>
    </row>
    <row r="33892" spans="1:1" ht="13.2" x14ac:dyDescent="0.25">
      <c r="A33892"/>
    </row>
    <row r="33893" spans="1:1" ht="13.2" x14ac:dyDescent="0.25">
      <c r="A33893"/>
    </row>
    <row r="33894" spans="1:1" ht="13.2" x14ac:dyDescent="0.25">
      <c r="A33894"/>
    </row>
    <row r="33895" spans="1:1" ht="13.2" x14ac:dyDescent="0.25">
      <c r="A33895"/>
    </row>
    <row r="33896" spans="1:1" ht="13.2" x14ac:dyDescent="0.25">
      <c r="A33896"/>
    </row>
    <row r="33897" spans="1:1" ht="13.2" x14ac:dyDescent="0.25">
      <c r="A33897"/>
    </row>
    <row r="33898" spans="1:1" ht="13.2" x14ac:dyDescent="0.25">
      <c r="A33898"/>
    </row>
    <row r="33899" spans="1:1" ht="13.2" x14ac:dyDescent="0.25">
      <c r="A33899"/>
    </row>
    <row r="33900" spans="1:1" ht="13.2" x14ac:dyDescent="0.25">
      <c r="A33900"/>
    </row>
    <row r="33901" spans="1:1" ht="13.2" x14ac:dyDescent="0.25">
      <c r="A33901"/>
    </row>
    <row r="33902" spans="1:1" ht="13.2" x14ac:dyDescent="0.25">
      <c r="A33902"/>
    </row>
    <row r="33903" spans="1:1" ht="13.2" x14ac:dyDescent="0.25">
      <c r="A33903"/>
    </row>
    <row r="33904" spans="1:1" ht="13.2" x14ac:dyDescent="0.25">
      <c r="A33904"/>
    </row>
    <row r="33905" spans="1:1" ht="13.2" x14ac:dyDescent="0.25">
      <c r="A33905"/>
    </row>
    <row r="33906" spans="1:1" ht="13.2" x14ac:dyDescent="0.25">
      <c r="A33906"/>
    </row>
    <row r="33907" spans="1:1" ht="13.2" x14ac:dyDescent="0.25">
      <c r="A33907"/>
    </row>
    <row r="33908" spans="1:1" ht="13.2" x14ac:dyDescent="0.25">
      <c r="A33908"/>
    </row>
    <row r="33909" spans="1:1" ht="13.2" x14ac:dyDescent="0.25">
      <c r="A33909"/>
    </row>
    <row r="33910" spans="1:1" ht="13.2" x14ac:dyDescent="0.25">
      <c r="A33910"/>
    </row>
    <row r="33911" spans="1:1" ht="13.2" x14ac:dyDescent="0.25">
      <c r="A33911"/>
    </row>
    <row r="33912" spans="1:1" ht="13.2" x14ac:dyDescent="0.25">
      <c r="A33912"/>
    </row>
    <row r="33913" spans="1:1" ht="13.2" x14ac:dyDescent="0.25">
      <c r="A33913"/>
    </row>
    <row r="33914" spans="1:1" ht="13.2" x14ac:dyDescent="0.25">
      <c r="A33914"/>
    </row>
    <row r="33915" spans="1:1" ht="13.2" x14ac:dyDescent="0.25">
      <c r="A33915"/>
    </row>
    <row r="33916" spans="1:1" ht="13.2" x14ac:dyDescent="0.25">
      <c r="A33916"/>
    </row>
    <row r="33917" spans="1:1" ht="13.2" x14ac:dyDescent="0.25">
      <c r="A33917"/>
    </row>
    <row r="33918" spans="1:1" ht="13.2" x14ac:dyDescent="0.25">
      <c r="A33918"/>
    </row>
    <row r="33919" spans="1:1" ht="13.2" x14ac:dyDescent="0.25">
      <c r="A33919"/>
    </row>
    <row r="33920" spans="1:1" ht="13.2" x14ac:dyDescent="0.25">
      <c r="A33920"/>
    </row>
    <row r="33921" spans="1:1" ht="13.2" x14ac:dyDescent="0.25">
      <c r="A33921"/>
    </row>
    <row r="33922" spans="1:1" ht="13.2" x14ac:dyDescent="0.25">
      <c r="A33922"/>
    </row>
    <row r="33923" spans="1:1" ht="13.2" x14ac:dyDescent="0.25">
      <c r="A33923"/>
    </row>
    <row r="33924" spans="1:1" ht="13.2" x14ac:dyDescent="0.25">
      <c r="A33924"/>
    </row>
    <row r="33925" spans="1:1" ht="13.2" x14ac:dyDescent="0.25">
      <c r="A33925"/>
    </row>
    <row r="33926" spans="1:1" ht="13.2" x14ac:dyDescent="0.25">
      <c r="A33926"/>
    </row>
    <row r="33927" spans="1:1" ht="13.2" x14ac:dyDescent="0.25">
      <c r="A33927"/>
    </row>
    <row r="33928" spans="1:1" ht="13.2" x14ac:dyDescent="0.25">
      <c r="A33928"/>
    </row>
    <row r="33929" spans="1:1" ht="13.2" x14ac:dyDescent="0.25">
      <c r="A33929"/>
    </row>
    <row r="33930" spans="1:1" ht="13.2" x14ac:dyDescent="0.25">
      <c r="A33930"/>
    </row>
    <row r="33931" spans="1:1" ht="13.2" x14ac:dyDescent="0.25">
      <c r="A33931"/>
    </row>
    <row r="33932" spans="1:1" ht="13.2" x14ac:dyDescent="0.25">
      <c r="A33932"/>
    </row>
    <row r="33933" spans="1:1" ht="13.2" x14ac:dyDescent="0.25">
      <c r="A33933"/>
    </row>
    <row r="33934" spans="1:1" ht="13.2" x14ac:dyDescent="0.25">
      <c r="A33934"/>
    </row>
    <row r="33935" spans="1:1" ht="13.2" x14ac:dyDescent="0.25">
      <c r="A33935"/>
    </row>
    <row r="33936" spans="1:1" ht="13.2" x14ac:dyDescent="0.25">
      <c r="A33936"/>
    </row>
    <row r="33937" spans="1:1" ht="13.2" x14ac:dyDescent="0.25">
      <c r="A33937"/>
    </row>
    <row r="33938" spans="1:1" ht="13.2" x14ac:dyDescent="0.25">
      <c r="A33938"/>
    </row>
    <row r="33939" spans="1:1" ht="13.2" x14ac:dyDescent="0.25">
      <c r="A33939"/>
    </row>
    <row r="33940" spans="1:1" ht="13.2" x14ac:dyDescent="0.25">
      <c r="A33940"/>
    </row>
    <row r="33941" spans="1:1" ht="13.2" x14ac:dyDescent="0.25">
      <c r="A33941"/>
    </row>
    <row r="33942" spans="1:1" ht="13.2" x14ac:dyDescent="0.25">
      <c r="A33942"/>
    </row>
    <row r="33943" spans="1:1" ht="13.2" x14ac:dyDescent="0.25">
      <c r="A33943"/>
    </row>
    <row r="33944" spans="1:1" ht="13.2" x14ac:dyDescent="0.25">
      <c r="A33944"/>
    </row>
    <row r="33945" spans="1:1" ht="13.2" x14ac:dyDescent="0.25">
      <c r="A33945"/>
    </row>
    <row r="33946" spans="1:1" ht="13.2" x14ac:dyDescent="0.25">
      <c r="A33946"/>
    </row>
    <row r="33947" spans="1:1" ht="13.2" x14ac:dyDescent="0.25">
      <c r="A33947"/>
    </row>
    <row r="33948" spans="1:1" ht="13.2" x14ac:dyDescent="0.25">
      <c r="A33948"/>
    </row>
    <row r="33949" spans="1:1" ht="13.2" x14ac:dyDescent="0.25">
      <c r="A33949"/>
    </row>
    <row r="33950" spans="1:1" ht="13.2" x14ac:dyDescent="0.25">
      <c r="A33950"/>
    </row>
    <row r="33951" spans="1:1" ht="13.2" x14ac:dyDescent="0.25">
      <c r="A33951"/>
    </row>
    <row r="33952" spans="1:1" ht="13.2" x14ac:dyDescent="0.25">
      <c r="A33952"/>
    </row>
    <row r="33953" spans="1:1" ht="13.2" x14ac:dyDescent="0.25">
      <c r="A33953"/>
    </row>
    <row r="33954" spans="1:1" ht="13.2" x14ac:dyDescent="0.25">
      <c r="A33954"/>
    </row>
    <row r="33955" spans="1:1" ht="13.2" x14ac:dyDescent="0.25">
      <c r="A33955"/>
    </row>
    <row r="33956" spans="1:1" ht="13.2" x14ac:dyDescent="0.25">
      <c r="A33956"/>
    </row>
    <row r="33957" spans="1:1" ht="13.2" x14ac:dyDescent="0.25">
      <c r="A33957"/>
    </row>
    <row r="33958" spans="1:1" ht="13.2" x14ac:dyDescent="0.25">
      <c r="A33958"/>
    </row>
    <row r="33959" spans="1:1" ht="13.2" x14ac:dyDescent="0.25">
      <c r="A33959"/>
    </row>
    <row r="33960" spans="1:1" ht="13.2" x14ac:dyDescent="0.25">
      <c r="A33960"/>
    </row>
    <row r="33961" spans="1:1" ht="13.2" x14ac:dyDescent="0.25">
      <c r="A33961"/>
    </row>
    <row r="33962" spans="1:1" ht="13.2" x14ac:dyDescent="0.25">
      <c r="A33962"/>
    </row>
    <row r="33963" spans="1:1" ht="13.2" x14ac:dyDescent="0.25">
      <c r="A33963"/>
    </row>
    <row r="33964" spans="1:1" ht="13.2" x14ac:dyDescent="0.25">
      <c r="A33964"/>
    </row>
    <row r="33965" spans="1:1" ht="13.2" x14ac:dyDescent="0.25">
      <c r="A33965"/>
    </row>
    <row r="33966" spans="1:1" ht="13.2" x14ac:dyDescent="0.25">
      <c r="A33966"/>
    </row>
    <row r="33967" spans="1:1" ht="13.2" x14ac:dyDescent="0.25">
      <c r="A33967"/>
    </row>
    <row r="33968" spans="1:1" ht="13.2" x14ac:dyDescent="0.25">
      <c r="A33968"/>
    </row>
    <row r="33969" spans="1:1" ht="13.2" x14ac:dyDescent="0.25">
      <c r="A33969"/>
    </row>
    <row r="33970" spans="1:1" ht="13.2" x14ac:dyDescent="0.25">
      <c r="A33970"/>
    </row>
    <row r="33971" spans="1:1" ht="13.2" x14ac:dyDescent="0.25">
      <c r="A33971"/>
    </row>
    <row r="33972" spans="1:1" ht="13.2" x14ac:dyDescent="0.25">
      <c r="A33972"/>
    </row>
    <row r="33973" spans="1:1" ht="13.2" x14ac:dyDescent="0.25">
      <c r="A33973"/>
    </row>
    <row r="33974" spans="1:1" ht="13.2" x14ac:dyDescent="0.25">
      <c r="A33974"/>
    </row>
    <row r="33975" spans="1:1" ht="13.2" x14ac:dyDescent="0.25">
      <c r="A33975"/>
    </row>
    <row r="33976" spans="1:1" ht="13.2" x14ac:dyDescent="0.25">
      <c r="A33976"/>
    </row>
    <row r="33977" spans="1:1" ht="13.2" x14ac:dyDescent="0.25">
      <c r="A33977"/>
    </row>
    <row r="33978" spans="1:1" ht="13.2" x14ac:dyDescent="0.25">
      <c r="A33978"/>
    </row>
    <row r="33979" spans="1:1" ht="13.2" x14ac:dyDescent="0.25">
      <c r="A33979"/>
    </row>
    <row r="33980" spans="1:1" ht="13.2" x14ac:dyDescent="0.25">
      <c r="A33980"/>
    </row>
    <row r="33981" spans="1:1" ht="13.2" x14ac:dyDescent="0.25">
      <c r="A33981"/>
    </row>
    <row r="33982" spans="1:1" ht="13.2" x14ac:dyDescent="0.25">
      <c r="A33982"/>
    </row>
    <row r="33983" spans="1:1" ht="13.2" x14ac:dyDescent="0.25">
      <c r="A33983"/>
    </row>
    <row r="33984" spans="1:1" ht="13.2" x14ac:dyDescent="0.25">
      <c r="A33984"/>
    </row>
    <row r="33985" spans="1:1" ht="13.2" x14ac:dyDescent="0.25">
      <c r="A33985"/>
    </row>
    <row r="33986" spans="1:1" ht="13.2" x14ac:dyDescent="0.25">
      <c r="A33986"/>
    </row>
    <row r="33987" spans="1:1" ht="13.2" x14ac:dyDescent="0.25">
      <c r="A33987"/>
    </row>
    <row r="33988" spans="1:1" ht="13.2" x14ac:dyDescent="0.25">
      <c r="A33988"/>
    </row>
    <row r="33989" spans="1:1" ht="13.2" x14ac:dyDescent="0.25">
      <c r="A33989"/>
    </row>
    <row r="33990" spans="1:1" ht="13.2" x14ac:dyDescent="0.25">
      <c r="A33990"/>
    </row>
    <row r="33991" spans="1:1" ht="13.2" x14ac:dyDescent="0.25">
      <c r="A33991"/>
    </row>
    <row r="33992" spans="1:1" ht="13.2" x14ac:dyDescent="0.25">
      <c r="A33992"/>
    </row>
    <row r="33993" spans="1:1" ht="13.2" x14ac:dyDescent="0.25">
      <c r="A33993"/>
    </row>
    <row r="33994" spans="1:1" ht="13.2" x14ac:dyDescent="0.25">
      <c r="A33994"/>
    </row>
    <row r="33995" spans="1:1" ht="13.2" x14ac:dyDescent="0.25">
      <c r="A33995"/>
    </row>
    <row r="33996" spans="1:1" ht="13.2" x14ac:dyDescent="0.25">
      <c r="A33996"/>
    </row>
    <row r="33997" spans="1:1" ht="13.2" x14ac:dyDescent="0.25">
      <c r="A33997"/>
    </row>
    <row r="33998" spans="1:1" ht="13.2" x14ac:dyDescent="0.25">
      <c r="A33998"/>
    </row>
    <row r="33999" spans="1:1" ht="13.2" x14ac:dyDescent="0.25">
      <c r="A33999"/>
    </row>
    <row r="34000" spans="1:1" ht="13.2" x14ac:dyDescent="0.25">
      <c r="A34000"/>
    </row>
    <row r="34001" spans="1:1" ht="13.2" x14ac:dyDescent="0.25">
      <c r="A34001"/>
    </row>
    <row r="34002" spans="1:1" ht="13.2" x14ac:dyDescent="0.25">
      <c r="A34002"/>
    </row>
    <row r="34003" spans="1:1" ht="13.2" x14ac:dyDescent="0.25">
      <c r="A34003"/>
    </row>
    <row r="34004" spans="1:1" ht="13.2" x14ac:dyDescent="0.25">
      <c r="A34004"/>
    </row>
    <row r="34005" spans="1:1" ht="13.2" x14ac:dyDescent="0.25">
      <c r="A34005"/>
    </row>
    <row r="34006" spans="1:1" ht="13.2" x14ac:dyDescent="0.25">
      <c r="A34006"/>
    </row>
    <row r="34007" spans="1:1" ht="13.2" x14ac:dyDescent="0.25">
      <c r="A34007"/>
    </row>
    <row r="34008" spans="1:1" ht="13.2" x14ac:dyDescent="0.25">
      <c r="A34008"/>
    </row>
    <row r="34009" spans="1:1" ht="13.2" x14ac:dyDescent="0.25">
      <c r="A34009"/>
    </row>
    <row r="34010" spans="1:1" ht="13.2" x14ac:dyDescent="0.25">
      <c r="A34010"/>
    </row>
    <row r="34011" spans="1:1" ht="13.2" x14ac:dyDescent="0.25">
      <c r="A34011"/>
    </row>
    <row r="34012" spans="1:1" ht="13.2" x14ac:dyDescent="0.25">
      <c r="A34012"/>
    </row>
    <row r="34013" spans="1:1" ht="13.2" x14ac:dyDescent="0.25">
      <c r="A34013"/>
    </row>
    <row r="34014" spans="1:1" ht="13.2" x14ac:dyDescent="0.25">
      <c r="A34014"/>
    </row>
    <row r="34015" spans="1:1" ht="13.2" x14ac:dyDescent="0.25">
      <c r="A34015"/>
    </row>
    <row r="34016" spans="1:1" ht="13.2" x14ac:dyDescent="0.25">
      <c r="A34016"/>
    </row>
    <row r="34017" spans="1:1" ht="13.2" x14ac:dyDescent="0.25">
      <c r="A34017"/>
    </row>
    <row r="34018" spans="1:1" ht="13.2" x14ac:dyDescent="0.25">
      <c r="A34018"/>
    </row>
    <row r="34019" spans="1:1" ht="13.2" x14ac:dyDescent="0.25">
      <c r="A34019"/>
    </row>
    <row r="34020" spans="1:1" ht="13.2" x14ac:dyDescent="0.25">
      <c r="A34020"/>
    </row>
    <row r="34021" spans="1:1" ht="13.2" x14ac:dyDescent="0.25">
      <c r="A34021"/>
    </row>
    <row r="34022" spans="1:1" ht="13.2" x14ac:dyDescent="0.25">
      <c r="A34022"/>
    </row>
    <row r="34023" spans="1:1" ht="13.2" x14ac:dyDescent="0.25">
      <c r="A34023"/>
    </row>
    <row r="34024" spans="1:1" ht="13.2" x14ac:dyDescent="0.25">
      <c r="A34024"/>
    </row>
    <row r="34025" spans="1:1" ht="13.2" x14ac:dyDescent="0.25">
      <c r="A34025"/>
    </row>
    <row r="34026" spans="1:1" ht="13.2" x14ac:dyDescent="0.25">
      <c r="A34026"/>
    </row>
    <row r="34027" spans="1:1" ht="13.2" x14ac:dyDescent="0.25">
      <c r="A34027"/>
    </row>
    <row r="34028" spans="1:1" ht="13.2" x14ac:dyDescent="0.25">
      <c r="A34028"/>
    </row>
    <row r="34029" spans="1:1" ht="13.2" x14ac:dyDescent="0.25">
      <c r="A34029"/>
    </row>
    <row r="34030" spans="1:1" ht="13.2" x14ac:dyDescent="0.25">
      <c r="A34030"/>
    </row>
    <row r="34031" spans="1:1" ht="13.2" x14ac:dyDescent="0.25">
      <c r="A34031"/>
    </row>
    <row r="34032" spans="1:1" ht="13.2" x14ac:dyDescent="0.25">
      <c r="A34032"/>
    </row>
    <row r="34033" spans="1:1" ht="13.2" x14ac:dyDescent="0.25">
      <c r="A34033"/>
    </row>
    <row r="34034" spans="1:1" ht="13.2" x14ac:dyDescent="0.25">
      <c r="A34034"/>
    </row>
    <row r="34035" spans="1:1" ht="13.2" x14ac:dyDescent="0.25">
      <c r="A34035"/>
    </row>
    <row r="34036" spans="1:1" ht="13.2" x14ac:dyDescent="0.25">
      <c r="A34036"/>
    </row>
    <row r="34037" spans="1:1" ht="13.2" x14ac:dyDescent="0.25">
      <c r="A34037"/>
    </row>
    <row r="34038" spans="1:1" ht="13.2" x14ac:dyDescent="0.25">
      <c r="A34038"/>
    </row>
    <row r="34039" spans="1:1" ht="13.2" x14ac:dyDescent="0.25">
      <c r="A34039"/>
    </row>
    <row r="34040" spans="1:1" ht="13.2" x14ac:dyDescent="0.25">
      <c r="A34040"/>
    </row>
    <row r="34041" spans="1:1" ht="13.2" x14ac:dyDescent="0.25">
      <c r="A34041"/>
    </row>
    <row r="34042" spans="1:1" ht="13.2" x14ac:dyDescent="0.25">
      <c r="A34042"/>
    </row>
    <row r="34043" spans="1:1" ht="13.2" x14ac:dyDescent="0.25">
      <c r="A34043"/>
    </row>
    <row r="34044" spans="1:1" ht="13.2" x14ac:dyDescent="0.25">
      <c r="A34044"/>
    </row>
    <row r="34045" spans="1:1" ht="13.2" x14ac:dyDescent="0.25">
      <c r="A34045"/>
    </row>
    <row r="34046" spans="1:1" ht="13.2" x14ac:dyDescent="0.25">
      <c r="A34046"/>
    </row>
    <row r="34047" spans="1:1" ht="13.2" x14ac:dyDescent="0.25">
      <c r="A34047"/>
    </row>
    <row r="34048" spans="1:1" ht="13.2" x14ac:dyDescent="0.25">
      <c r="A34048"/>
    </row>
    <row r="34049" spans="1:1" ht="13.2" x14ac:dyDescent="0.25">
      <c r="A34049"/>
    </row>
    <row r="34050" spans="1:1" ht="13.2" x14ac:dyDescent="0.25">
      <c r="A34050"/>
    </row>
    <row r="34051" spans="1:1" ht="13.2" x14ac:dyDescent="0.25">
      <c r="A34051"/>
    </row>
    <row r="34052" spans="1:1" ht="13.2" x14ac:dyDescent="0.25">
      <c r="A34052"/>
    </row>
    <row r="34053" spans="1:1" ht="13.2" x14ac:dyDescent="0.25">
      <c r="A34053"/>
    </row>
    <row r="34054" spans="1:1" ht="13.2" x14ac:dyDescent="0.25">
      <c r="A34054"/>
    </row>
    <row r="34055" spans="1:1" ht="13.2" x14ac:dyDescent="0.25">
      <c r="A34055"/>
    </row>
    <row r="34056" spans="1:1" ht="13.2" x14ac:dyDescent="0.25">
      <c r="A34056"/>
    </row>
    <row r="34057" spans="1:1" ht="13.2" x14ac:dyDescent="0.25">
      <c r="A34057"/>
    </row>
    <row r="34058" spans="1:1" ht="13.2" x14ac:dyDescent="0.25">
      <c r="A34058"/>
    </row>
    <row r="34059" spans="1:1" ht="13.2" x14ac:dyDescent="0.25">
      <c r="A34059"/>
    </row>
    <row r="34060" spans="1:1" ht="13.2" x14ac:dyDescent="0.25">
      <c r="A34060"/>
    </row>
    <row r="34061" spans="1:1" ht="13.2" x14ac:dyDescent="0.25">
      <c r="A34061"/>
    </row>
    <row r="34062" spans="1:1" ht="13.2" x14ac:dyDescent="0.25">
      <c r="A34062"/>
    </row>
    <row r="34063" spans="1:1" ht="13.2" x14ac:dyDescent="0.25">
      <c r="A34063"/>
    </row>
    <row r="34064" spans="1:1" ht="13.2" x14ac:dyDescent="0.25">
      <c r="A34064"/>
    </row>
    <row r="34065" spans="1:1" ht="13.2" x14ac:dyDescent="0.25">
      <c r="A34065"/>
    </row>
    <row r="34066" spans="1:1" ht="13.2" x14ac:dyDescent="0.25">
      <c r="A34066"/>
    </row>
    <row r="34067" spans="1:1" ht="13.2" x14ac:dyDescent="0.25">
      <c r="A34067"/>
    </row>
    <row r="34068" spans="1:1" ht="13.2" x14ac:dyDescent="0.25">
      <c r="A34068"/>
    </row>
    <row r="34069" spans="1:1" ht="13.2" x14ac:dyDescent="0.25">
      <c r="A34069"/>
    </row>
    <row r="34070" spans="1:1" ht="13.2" x14ac:dyDescent="0.25">
      <c r="A34070"/>
    </row>
    <row r="34071" spans="1:1" ht="13.2" x14ac:dyDescent="0.25">
      <c r="A34071"/>
    </row>
    <row r="34072" spans="1:1" ht="13.2" x14ac:dyDescent="0.25">
      <c r="A34072"/>
    </row>
    <row r="34073" spans="1:1" ht="13.2" x14ac:dyDescent="0.25">
      <c r="A34073"/>
    </row>
    <row r="34074" spans="1:1" ht="13.2" x14ac:dyDescent="0.25">
      <c r="A34074"/>
    </row>
    <row r="34075" spans="1:1" ht="13.2" x14ac:dyDescent="0.25">
      <c r="A34075"/>
    </row>
    <row r="34076" spans="1:1" ht="13.2" x14ac:dyDescent="0.25">
      <c r="A34076"/>
    </row>
    <row r="34077" spans="1:1" ht="13.2" x14ac:dyDescent="0.25">
      <c r="A34077"/>
    </row>
    <row r="34078" spans="1:1" ht="13.2" x14ac:dyDescent="0.25">
      <c r="A34078"/>
    </row>
    <row r="34079" spans="1:1" ht="13.2" x14ac:dyDescent="0.25">
      <c r="A34079"/>
    </row>
    <row r="34080" spans="1:1" ht="13.2" x14ac:dyDescent="0.25">
      <c r="A34080"/>
    </row>
    <row r="34081" spans="1:1" ht="13.2" x14ac:dyDescent="0.25">
      <c r="A34081"/>
    </row>
    <row r="34082" spans="1:1" ht="13.2" x14ac:dyDescent="0.25">
      <c r="A34082"/>
    </row>
    <row r="34083" spans="1:1" ht="13.2" x14ac:dyDescent="0.25">
      <c r="A34083"/>
    </row>
    <row r="34084" spans="1:1" ht="13.2" x14ac:dyDescent="0.25">
      <c r="A34084"/>
    </row>
    <row r="34085" spans="1:1" ht="13.2" x14ac:dyDescent="0.25">
      <c r="A34085"/>
    </row>
    <row r="34086" spans="1:1" ht="13.2" x14ac:dyDescent="0.25">
      <c r="A34086"/>
    </row>
    <row r="34087" spans="1:1" ht="13.2" x14ac:dyDescent="0.25">
      <c r="A34087"/>
    </row>
    <row r="34088" spans="1:1" ht="13.2" x14ac:dyDescent="0.25">
      <c r="A34088"/>
    </row>
    <row r="34089" spans="1:1" ht="13.2" x14ac:dyDescent="0.25">
      <c r="A34089"/>
    </row>
    <row r="34090" spans="1:1" ht="13.2" x14ac:dyDescent="0.25">
      <c r="A34090"/>
    </row>
    <row r="34091" spans="1:1" ht="13.2" x14ac:dyDescent="0.25">
      <c r="A34091"/>
    </row>
    <row r="34092" spans="1:1" ht="13.2" x14ac:dyDescent="0.25">
      <c r="A34092"/>
    </row>
    <row r="34093" spans="1:1" ht="13.2" x14ac:dyDescent="0.25">
      <c r="A34093"/>
    </row>
    <row r="34094" spans="1:1" ht="13.2" x14ac:dyDescent="0.25">
      <c r="A34094"/>
    </row>
    <row r="34095" spans="1:1" ht="13.2" x14ac:dyDescent="0.25">
      <c r="A34095"/>
    </row>
    <row r="34096" spans="1:1" ht="13.2" x14ac:dyDescent="0.25">
      <c r="A34096"/>
    </row>
    <row r="34097" spans="1:1" ht="13.2" x14ac:dyDescent="0.25">
      <c r="A34097"/>
    </row>
    <row r="34098" spans="1:1" ht="13.2" x14ac:dyDescent="0.25">
      <c r="A34098"/>
    </row>
    <row r="34099" spans="1:1" ht="13.2" x14ac:dyDescent="0.25">
      <c r="A34099"/>
    </row>
    <row r="34100" spans="1:1" ht="13.2" x14ac:dyDescent="0.25">
      <c r="A34100"/>
    </row>
    <row r="34101" spans="1:1" ht="13.2" x14ac:dyDescent="0.25">
      <c r="A34101"/>
    </row>
    <row r="34102" spans="1:1" ht="13.2" x14ac:dyDescent="0.25">
      <c r="A34102"/>
    </row>
    <row r="34103" spans="1:1" ht="13.2" x14ac:dyDescent="0.25">
      <c r="A34103"/>
    </row>
    <row r="34104" spans="1:1" ht="13.2" x14ac:dyDescent="0.25">
      <c r="A34104"/>
    </row>
    <row r="34105" spans="1:1" ht="13.2" x14ac:dyDescent="0.25">
      <c r="A34105"/>
    </row>
    <row r="34106" spans="1:1" ht="13.2" x14ac:dyDescent="0.25">
      <c r="A34106"/>
    </row>
    <row r="34107" spans="1:1" ht="13.2" x14ac:dyDescent="0.25">
      <c r="A34107"/>
    </row>
    <row r="34108" spans="1:1" ht="13.2" x14ac:dyDescent="0.25">
      <c r="A34108"/>
    </row>
    <row r="34109" spans="1:1" ht="13.2" x14ac:dyDescent="0.25">
      <c r="A34109"/>
    </row>
    <row r="34110" spans="1:1" ht="13.2" x14ac:dyDescent="0.25">
      <c r="A34110"/>
    </row>
    <row r="34111" spans="1:1" ht="13.2" x14ac:dyDescent="0.25">
      <c r="A34111"/>
    </row>
    <row r="34112" spans="1:1" ht="13.2" x14ac:dyDescent="0.25">
      <c r="A34112"/>
    </row>
    <row r="34113" spans="1:1" ht="13.2" x14ac:dyDescent="0.25">
      <c r="A34113"/>
    </row>
    <row r="34114" spans="1:1" ht="13.2" x14ac:dyDescent="0.25">
      <c r="A34114"/>
    </row>
    <row r="34115" spans="1:1" ht="13.2" x14ac:dyDescent="0.25">
      <c r="A34115"/>
    </row>
    <row r="34116" spans="1:1" ht="13.2" x14ac:dyDescent="0.25">
      <c r="A34116"/>
    </row>
    <row r="34117" spans="1:1" ht="13.2" x14ac:dyDescent="0.25">
      <c r="A34117"/>
    </row>
    <row r="34118" spans="1:1" ht="13.2" x14ac:dyDescent="0.25">
      <c r="A34118"/>
    </row>
    <row r="34119" spans="1:1" ht="13.2" x14ac:dyDescent="0.25">
      <c r="A34119"/>
    </row>
    <row r="34120" spans="1:1" ht="13.2" x14ac:dyDescent="0.25">
      <c r="A34120"/>
    </row>
    <row r="34121" spans="1:1" ht="13.2" x14ac:dyDescent="0.25">
      <c r="A34121"/>
    </row>
    <row r="34122" spans="1:1" ht="13.2" x14ac:dyDescent="0.25">
      <c r="A34122"/>
    </row>
    <row r="34123" spans="1:1" ht="13.2" x14ac:dyDescent="0.25">
      <c r="A34123"/>
    </row>
    <row r="34124" spans="1:1" ht="13.2" x14ac:dyDescent="0.25">
      <c r="A34124"/>
    </row>
    <row r="34125" spans="1:1" ht="13.2" x14ac:dyDescent="0.25">
      <c r="A34125"/>
    </row>
    <row r="34126" spans="1:1" ht="13.2" x14ac:dyDescent="0.25">
      <c r="A34126"/>
    </row>
    <row r="34127" spans="1:1" ht="13.2" x14ac:dyDescent="0.25">
      <c r="A34127"/>
    </row>
    <row r="34128" spans="1:1" ht="13.2" x14ac:dyDescent="0.25">
      <c r="A34128"/>
    </row>
    <row r="34129" spans="1:1" ht="13.2" x14ac:dyDescent="0.25">
      <c r="A34129"/>
    </row>
    <row r="34130" spans="1:1" ht="13.2" x14ac:dyDescent="0.25">
      <c r="A34130"/>
    </row>
    <row r="34131" spans="1:1" ht="13.2" x14ac:dyDescent="0.25">
      <c r="A34131"/>
    </row>
    <row r="34132" spans="1:1" ht="13.2" x14ac:dyDescent="0.25">
      <c r="A34132"/>
    </row>
    <row r="34133" spans="1:1" ht="13.2" x14ac:dyDescent="0.25">
      <c r="A34133"/>
    </row>
    <row r="34134" spans="1:1" ht="13.2" x14ac:dyDescent="0.25">
      <c r="A34134"/>
    </row>
    <row r="34135" spans="1:1" ht="13.2" x14ac:dyDescent="0.25">
      <c r="A34135"/>
    </row>
    <row r="34136" spans="1:1" ht="13.2" x14ac:dyDescent="0.25">
      <c r="A34136"/>
    </row>
    <row r="34137" spans="1:1" ht="13.2" x14ac:dyDescent="0.25">
      <c r="A34137"/>
    </row>
    <row r="34138" spans="1:1" ht="13.2" x14ac:dyDescent="0.25">
      <c r="A34138"/>
    </row>
    <row r="34139" spans="1:1" ht="13.2" x14ac:dyDescent="0.25">
      <c r="A34139"/>
    </row>
    <row r="34140" spans="1:1" ht="13.2" x14ac:dyDescent="0.25">
      <c r="A34140"/>
    </row>
    <row r="34141" spans="1:1" ht="13.2" x14ac:dyDescent="0.25">
      <c r="A34141"/>
    </row>
    <row r="34142" spans="1:1" ht="13.2" x14ac:dyDescent="0.25">
      <c r="A34142"/>
    </row>
    <row r="34143" spans="1:1" ht="13.2" x14ac:dyDescent="0.25">
      <c r="A34143"/>
    </row>
    <row r="34144" spans="1:1" ht="13.2" x14ac:dyDescent="0.25">
      <c r="A34144"/>
    </row>
    <row r="34145" spans="1:1" ht="13.2" x14ac:dyDescent="0.25">
      <c r="A34145"/>
    </row>
    <row r="34146" spans="1:1" ht="13.2" x14ac:dyDescent="0.25">
      <c r="A34146"/>
    </row>
    <row r="34147" spans="1:1" ht="13.2" x14ac:dyDescent="0.25">
      <c r="A34147"/>
    </row>
    <row r="34148" spans="1:1" ht="13.2" x14ac:dyDescent="0.25">
      <c r="A34148"/>
    </row>
    <row r="34149" spans="1:1" ht="13.2" x14ac:dyDescent="0.25">
      <c r="A34149"/>
    </row>
    <row r="34150" spans="1:1" ht="13.2" x14ac:dyDescent="0.25">
      <c r="A34150"/>
    </row>
    <row r="34151" spans="1:1" ht="13.2" x14ac:dyDescent="0.25">
      <c r="A34151"/>
    </row>
    <row r="34152" spans="1:1" ht="13.2" x14ac:dyDescent="0.25">
      <c r="A34152"/>
    </row>
    <row r="34153" spans="1:1" ht="13.2" x14ac:dyDescent="0.25">
      <c r="A34153"/>
    </row>
    <row r="34154" spans="1:1" ht="13.2" x14ac:dyDescent="0.25">
      <c r="A34154"/>
    </row>
    <row r="34155" spans="1:1" ht="13.2" x14ac:dyDescent="0.25">
      <c r="A34155"/>
    </row>
    <row r="34156" spans="1:1" ht="13.2" x14ac:dyDescent="0.25">
      <c r="A34156"/>
    </row>
    <row r="34157" spans="1:1" ht="13.2" x14ac:dyDescent="0.25">
      <c r="A34157"/>
    </row>
    <row r="34158" spans="1:1" ht="13.2" x14ac:dyDescent="0.25">
      <c r="A34158"/>
    </row>
    <row r="34159" spans="1:1" ht="13.2" x14ac:dyDescent="0.25">
      <c r="A34159"/>
    </row>
    <row r="34160" spans="1:1" ht="13.2" x14ac:dyDescent="0.25">
      <c r="A34160"/>
    </row>
    <row r="34161" spans="1:1" ht="13.2" x14ac:dyDescent="0.25">
      <c r="A34161"/>
    </row>
    <row r="34162" spans="1:1" ht="13.2" x14ac:dyDescent="0.25">
      <c r="A34162"/>
    </row>
    <row r="34163" spans="1:1" ht="13.2" x14ac:dyDescent="0.25">
      <c r="A34163"/>
    </row>
    <row r="34164" spans="1:1" ht="13.2" x14ac:dyDescent="0.25">
      <c r="A34164"/>
    </row>
    <row r="34165" spans="1:1" ht="13.2" x14ac:dyDescent="0.25">
      <c r="A34165"/>
    </row>
    <row r="34166" spans="1:1" ht="13.2" x14ac:dyDescent="0.25">
      <c r="A34166"/>
    </row>
    <row r="34167" spans="1:1" ht="13.2" x14ac:dyDescent="0.25">
      <c r="A34167"/>
    </row>
    <row r="34168" spans="1:1" ht="13.2" x14ac:dyDescent="0.25">
      <c r="A34168"/>
    </row>
    <row r="34169" spans="1:1" ht="13.2" x14ac:dyDescent="0.25">
      <c r="A34169"/>
    </row>
    <row r="34170" spans="1:1" ht="13.2" x14ac:dyDescent="0.25">
      <c r="A34170"/>
    </row>
    <row r="34171" spans="1:1" ht="13.2" x14ac:dyDescent="0.25">
      <c r="A34171"/>
    </row>
    <row r="34172" spans="1:1" ht="13.2" x14ac:dyDescent="0.25">
      <c r="A34172"/>
    </row>
    <row r="34173" spans="1:1" ht="13.2" x14ac:dyDescent="0.25">
      <c r="A34173"/>
    </row>
    <row r="34174" spans="1:1" ht="13.2" x14ac:dyDescent="0.25">
      <c r="A34174"/>
    </row>
    <row r="34175" spans="1:1" ht="13.2" x14ac:dyDescent="0.25">
      <c r="A34175"/>
    </row>
    <row r="34176" spans="1:1" ht="13.2" x14ac:dyDescent="0.25">
      <c r="A34176"/>
    </row>
    <row r="34177" spans="1:1" ht="13.2" x14ac:dyDescent="0.25">
      <c r="A34177"/>
    </row>
    <row r="34178" spans="1:1" ht="13.2" x14ac:dyDescent="0.25">
      <c r="A34178"/>
    </row>
    <row r="34179" spans="1:1" ht="13.2" x14ac:dyDescent="0.25">
      <c r="A34179"/>
    </row>
    <row r="34180" spans="1:1" ht="13.2" x14ac:dyDescent="0.25">
      <c r="A34180"/>
    </row>
    <row r="34181" spans="1:1" ht="13.2" x14ac:dyDescent="0.25">
      <c r="A34181"/>
    </row>
    <row r="34182" spans="1:1" ht="13.2" x14ac:dyDescent="0.25">
      <c r="A34182"/>
    </row>
    <row r="34183" spans="1:1" ht="13.2" x14ac:dyDescent="0.25">
      <c r="A34183"/>
    </row>
    <row r="34184" spans="1:1" ht="13.2" x14ac:dyDescent="0.25">
      <c r="A34184"/>
    </row>
    <row r="34185" spans="1:1" ht="13.2" x14ac:dyDescent="0.25">
      <c r="A34185"/>
    </row>
    <row r="34186" spans="1:1" ht="13.2" x14ac:dyDescent="0.25">
      <c r="A34186"/>
    </row>
    <row r="34187" spans="1:1" ht="13.2" x14ac:dyDescent="0.25">
      <c r="A34187"/>
    </row>
    <row r="34188" spans="1:1" ht="13.2" x14ac:dyDescent="0.25">
      <c r="A34188"/>
    </row>
    <row r="34189" spans="1:1" ht="13.2" x14ac:dyDescent="0.25">
      <c r="A34189"/>
    </row>
    <row r="34190" spans="1:1" ht="13.2" x14ac:dyDescent="0.25">
      <c r="A34190"/>
    </row>
    <row r="34191" spans="1:1" ht="13.2" x14ac:dyDescent="0.25">
      <c r="A34191"/>
    </row>
    <row r="34192" spans="1:1" ht="13.2" x14ac:dyDescent="0.25">
      <c r="A34192"/>
    </row>
    <row r="34193" spans="1:1" ht="13.2" x14ac:dyDescent="0.25">
      <c r="A34193"/>
    </row>
    <row r="34194" spans="1:1" ht="13.2" x14ac:dyDescent="0.25">
      <c r="A34194"/>
    </row>
    <row r="34195" spans="1:1" ht="13.2" x14ac:dyDescent="0.25">
      <c r="A34195"/>
    </row>
    <row r="34196" spans="1:1" ht="13.2" x14ac:dyDescent="0.25">
      <c r="A34196"/>
    </row>
    <row r="34197" spans="1:1" ht="13.2" x14ac:dyDescent="0.25">
      <c r="A34197"/>
    </row>
    <row r="34198" spans="1:1" ht="13.2" x14ac:dyDescent="0.25">
      <c r="A34198"/>
    </row>
    <row r="34199" spans="1:1" ht="13.2" x14ac:dyDescent="0.25">
      <c r="A34199"/>
    </row>
    <row r="34200" spans="1:1" ht="13.2" x14ac:dyDescent="0.25">
      <c r="A34200"/>
    </row>
    <row r="34201" spans="1:1" ht="13.2" x14ac:dyDescent="0.25">
      <c r="A34201"/>
    </row>
    <row r="34202" spans="1:1" ht="13.2" x14ac:dyDescent="0.25">
      <c r="A34202"/>
    </row>
    <row r="34203" spans="1:1" ht="13.2" x14ac:dyDescent="0.25">
      <c r="A34203"/>
    </row>
    <row r="34204" spans="1:1" ht="13.2" x14ac:dyDescent="0.25">
      <c r="A34204"/>
    </row>
    <row r="34205" spans="1:1" ht="13.2" x14ac:dyDescent="0.25">
      <c r="A34205"/>
    </row>
    <row r="34206" spans="1:1" ht="13.2" x14ac:dyDescent="0.25">
      <c r="A34206"/>
    </row>
    <row r="34207" spans="1:1" ht="13.2" x14ac:dyDescent="0.25">
      <c r="A34207"/>
    </row>
    <row r="34208" spans="1:1" ht="13.2" x14ac:dyDescent="0.25">
      <c r="A34208"/>
    </row>
    <row r="34209" spans="1:1" ht="13.2" x14ac:dyDescent="0.25">
      <c r="A34209"/>
    </row>
    <row r="34210" spans="1:1" ht="13.2" x14ac:dyDescent="0.25">
      <c r="A34210"/>
    </row>
    <row r="34211" spans="1:1" ht="13.2" x14ac:dyDescent="0.25">
      <c r="A34211"/>
    </row>
    <row r="34212" spans="1:1" ht="13.2" x14ac:dyDescent="0.25">
      <c r="A34212"/>
    </row>
    <row r="34213" spans="1:1" ht="13.2" x14ac:dyDescent="0.25">
      <c r="A34213"/>
    </row>
    <row r="34214" spans="1:1" ht="13.2" x14ac:dyDescent="0.25">
      <c r="A34214"/>
    </row>
    <row r="34215" spans="1:1" ht="13.2" x14ac:dyDescent="0.25">
      <c r="A34215"/>
    </row>
    <row r="34216" spans="1:1" ht="13.2" x14ac:dyDescent="0.25">
      <c r="A34216"/>
    </row>
    <row r="34217" spans="1:1" ht="13.2" x14ac:dyDescent="0.25">
      <c r="A34217"/>
    </row>
    <row r="34218" spans="1:1" ht="13.2" x14ac:dyDescent="0.25">
      <c r="A34218"/>
    </row>
    <row r="34219" spans="1:1" ht="13.2" x14ac:dyDescent="0.25">
      <c r="A34219"/>
    </row>
    <row r="34220" spans="1:1" ht="13.2" x14ac:dyDescent="0.25">
      <c r="A34220"/>
    </row>
    <row r="34221" spans="1:1" ht="13.2" x14ac:dyDescent="0.25">
      <c r="A34221"/>
    </row>
    <row r="34222" spans="1:1" ht="13.2" x14ac:dyDescent="0.25">
      <c r="A34222"/>
    </row>
    <row r="34223" spans="1:1" ht="13.2" x14ac:dyDescent="0.25">
      <c r="A34223"/>
    </row>
    <row r="34224" spans="1:1" ht="13.2" x14ac:dyDescent="0.25">
      <c r="A34224"/>
    </row>
    <row r="34225" spans="1:1" ht="13.2" x14ac:dyDescent="0.25">
      <c r="A34225"/>
    </row>
    <row r="34226" spans="1:1" ht="13.2" x14ac:dyDescent="0.25">
      <c r="A34226"/>
    </row>
    <row r="34227" spans="1:1" ht="13.2" x14ac:dyDescent="0.25">
      <c r="A34227"/>
    </row>
    <row r="34228" spans="1:1" ht="13.2" x14ac:dyDescent="0.25">
      <c r="A34228"/>
    </row>
    <row r="34229" spans="1:1" ht="13.2" x14ac:dyDescent="0.25">
      <c r="A34229"/>
    </row>
    <row r="34230" spans="1:1" ht="13.2" x14ac:dyDescent="0.25">
      <c r="A34230"/>
    </row>
    <row r="34231" spans="1:1" ht="13.2" x14ac:dyDescent="0.25">
      <c r="A34231"/>
    </row>
    <row r="34232" spans="1:1" ht="13.2" x14ac:dyDescent="0.25">
      <c r="A34232"/>
    </row>
    <row r="34233" spans="1:1" ht="13.2" x14ac:dyDescent="0.25">
      <c r="A34233"/>
    </row>
    <row r="34234" spans="1:1" ht="13.2" x14ac:dyDescent="0.25">
      <c r="A34234"/>
    </row>
    <row r="34235" spans="1:1" ht="13.2" x14ac:dyDescent="0.25">
      <c r="A34235"/>
    </row>
    <row r="34236" spans="1:1" ht="13.2" x14ac:dyDescent="0.25">
      <c r="A34236"/>
    </row>
    <row r="34237" spans="1:1" ht="13.2" x14ac:dyDescent="0.25">
      <c r="A34237"/>
    </row>
    <row r="34238" spans="1:1" ht="13.2" x14ac:dyDescent="0.25">
      <c r="A34238"/>
    </row>
    <row r="34239" spans="1:1" ht="13.2" x14ac:dyDescent="0.25">
      <c r="A34239"/>
    </row>
    <row r="34240" spans="1:1" ht="13.2" x14ac:dyDescent="0.25">
      <c r="A34240"/>
    </row>
    <row r="34241" spans="1:1" ht="13.2" x14ac:dyDescent="0.25">
      <c r="A34241"/>
    </row>
    <row r="34242" spans="1:1" ht="13.2" x14ac:dyDescent="0.25">
      <c r="A34242"/>
    </row>
    <row r="34243" spans="1:1" ht="13.2" x14ac:dyDescent="0.25">
      <c r="A34243"/>
    </row>
    <row r="34244" spans="1:1" ht="13.2" x14ac:dyDescent="0.25">
      <c r="A34244"/>
    </row>
    <row r="34245" spans="1:1" ht="13.2" x14ac:dyDescent="0.25">
      <c r="A34245"/>
    </row>
    <row r="34246" spans="1:1" ht="13.2" x14ac:dyDescent="0.25">
      <c r="A34246"/>
    </row>
    <row r="34247" spans="1:1" ht="13.2" x14ac:dyDescent="0.25">
      <c r="A34247"/>
    </row>
    <row r="34248" spans="1:1" ht="13.2" x14ac:dyDescent="0.25">
      <c r="A34248"/>
    </row>
    <row r="34249" spans="1:1" ht="13.2" x14ac:dyDescent="0.25">
      <c r="A34249"/>
    </row>
    <row r="34250" spans="1:1" ht="13.2" x14ac:dyDescent="0.25">
      <c r="A34250"/>
    </row>
    <row r="34251" spans="1:1" ht="13.2" x14ac:dyDescent="0.25">
      <c r="A34251"/>
    </row>
    <row r="34252" spans="1:1" ht="13.2" x14ac:dyDescent="0.25">
      <c r="A34252"/>
    </row>
    <row r="34253" spans="1:1" ht="13.2" x14ac:dyDescent="0.25">
      <c r="A34253"/>
    </row>
    <row r="34254" spans="1:1" ht="13.2" x14ac:dyDescent="0.25">
      <c r="A34254"/>
    </row>
    <row r="34255" spans="1:1" ht="13.2" x14ac:dyDescent="0.25">
      <c r="A34255"/>
    </row>
    <row r="34256" spans="1:1" ht="13.2" x14ac:dyDescent="0.25">
      <c r="A34256"/>
    </row>
    <row r="34257" spans="1:1" ht="13.2" x14ac:dyDescent="0.25">
      <c r="A34257"/>
    </row>
    <row r="34258" spans="1:1" ht="13.2" x14ac:dyDescent="0.25">
      <c r="A34258"/>
    </row>
    <row r="34259" spans="1:1" ht="13.2" x14ac:dyDescent="0.25">
      <c r="A34259"/>
    </row>
    <row r="34260" spans="1:1" ht="13.2" x14ac:dyDescent="0.25">
      <c r="A34260"/>
    </row>
    <row r="34261" spans="1:1" ht="13.2" x14ac:dyDescent="0.25">
      <c r="A34261"/>
    </row>
    <row r="34262" spans="1:1" ht="13.2" x14ac:dyDescent="0.25">
      <c r="A34262"/>
    </row>
    <row r="34263" spans="1:1" ht="13.2" x14ac:dyDescent="0.25">
      <c r="A34263"/>
    </row>
    <row r="34264" spans="1:1" ht="13.2" x14ac:dyDescent="0.25">
      <c r="A34264"/>
    </row>
    <row r="34265" spans="1:1" ht="13.2" x14ac:dyDescent="0.25">
      <c r="A34265"/>
    </row>
    <row r="34266" spans="1:1" ht="13.2" x14ac:dyDescent="0.25">
      <c r="A34266"/>
    </row>
    <row r="34267" spans="1:1" ht="13.2" x14ac:dyDescent="0.25">
      <c r="A34267"/>
    </row>
    <row r="34268" spans="1:1" ht="13.2" x14ac:dyDescent="0.25">
      <c r="A34268"/>
    </row>
    <row r="34269" spans="1:1" ht="13.2" x14ac:dyDescent="0.25">
      <c r="A34269"/>
    </row>
    <row r="34270" spans="1:1" ht="13.2" x14ac:dyDescent="0.25">
      <c r="A34270"/>
    </row>
    <row r="34271" spans="1:1" ht="13.2" x14ac:dyDescent="0.25">
      <c r="A34271"/>
    </row>
    <row r="34272" spans="1:1" ht="13.2" x14ac:dyDescent="0.25">
      <c r="A34272"/>
    </row>
    <row r="34273" spans="1:1" ht="13.2" x14ac:dyDescent="0.25">
      <c r="A34273"/>
    </row>
    <row r="34274" spans="1:1" ht="13.2" x14ac:dyDescent="0.25">
      <c r="A34274"/>
    </row>
    <row r="34275" spans="1:1" ht="13.2" x14ac:dyDescent="0.25">
      <c r="A34275"/>
    </row>
    <row r="34276" spans="1:1" ht="13.2" x14ac:dyDescent="0.25">
      <c r="A34276"/>
    </row>
    <row r="34277" spans="1:1" ht="13.2" x14ac:dyDescent="0.25">
      <c r="A34277"/>
    </row>
    <row r="34278" spans="1:1" ht="13.2" x14ac:dyDescent="0.25">
      <c r="A34278"/>
    </row>
    <row r="34279" spans="1:1" ht="13.2" x14ac:dyDescent="0.25">
      <c r="A34279"/>
    </row>
    <row r="34280" spans="1:1" ht="13.2" x14ac:dyDescent="0.25">
      <c r="A34280"/>
    </row>
    <row r="34281" spans="1:1" ht="13.2" x14ac:dyDescent="0.25">
      <c r="A34281"/>
    </row>
    <row r="34282" spans="1:1" ht="13.2" x14ac:dyDescent="0.25">
      <c r="A34282"/>
    </row>
    <row r="34283" spans="1:1" ht="13.2" x14ac:dyDescent="0.25">
      <c r="A34283"/>
    </row>
    <row r="34284" spans="1:1" ht="13.2" x14ac:dyDescent="0.25">
      <c r="A34284"/>
    </row>
    <row r="34285" spans="1:1" ht="13.2" x14ac:dyDescent="0.25">
      <c r="A34285"/>
    </row>
    <row r="34286" spans="1:1" ht="13.2" x14ac:dyDescent="0.25">
      <c r="A34286"/>
    </row>
    <row r="34287" spans="1:1" ht="13.2" x14ac:dyDescent="0.25">
      <c r="A34287"/>
    </row>
    <row r="34288" spans="1:1" ht="13.2" x14ac:dyDescent="0.25">
      <c r="A34288"/>
    </row>
    <row r="34289" spans="1:1" ht="13.2" x14ac:dyDescent="0.25">
      <c r="A34289"/>
    </row>
    <row r="34290" spans="1:1" ht="13.2" x14ac:dyDescent="0.25">
      <c r="A34290"/>
    </row>
    <row r="34291" spans="1:1" ht="13.2" x14ac:dyDescent="0.25">
      <c r="A34291"/>
    </row>
    <row r="34292" spans="1:1" ht="13.2" x14ac:dyDescent="0.25">
      <c r="A34292"/>
    </row>
    <row r="34293" spans="1:1" ht="13.2" x14ac:dyDescent="0.25">
      <c r="A34293"/>
    </row>
    <row r="34294" spans="1:1" ht="13.2" x14ac:dyDescent="0.25">
      <c r="A34294"/>
    </row>
    <row r="34295" spans="1:1" ht="13.2" x14ac:dyDescent="0.25">
      <c r="A34295"/>
    </row>
    <row r="34296" spans="1:1" ht="13.2" x14ac:dyDescent="0.25">
      <c r="A34296"/>
    </row>
    <row r="34297" spans="1:1" ht="13.2" x14ac:dyDescent="0.25">
      <c r="A34297"/>
    </row>
    <row r="34298" spans="1:1" ht="13.2" x14ac:dyDescent="0.25">
      <c r="A34298"/>
    </row>
    <row r="34299" spans="1:1" ht="13.2" x14ac:dyDescent="0.25">
      <c r="A34299"/>
    </row>
    <row r="34300" spans="1:1" ht="13.2" x14ac:dyDescent="0.25">
      <c r="A34300"/>
    </row>
    <row r="34301" spans="1:1" ht="13.2" x14ac:dyDescent="0.25">
      <c r="A34301"/>
    </row>
    <row r="34302" spans="1:1" ht="13.2" x14ac:dyDescent="0.25">
      <c r="A34302"/>
    </row>
    <row r="34303" spans="1:1" ht="13.2" x14ac:dyDescent="0.25">
      <c r="A34303"/>
    </row>
    <row r="34304" spans="1:1" ht="13.2" x14ac:dyDescent="0.25">
      <c r="A34304"/>
    </row>
    <row r="34305" spans="1:1" ht="13.2" x14ac:dyDescent="0.25">
      <c r="A34305"/>
    </row>
    <row r="34306" spans="1:1" ht="13.2" x14ac:dyDescent="0.25">
      <c r="A34306"/>
    </row>
    <row r="34307" spans="1:1" ht="13.2" x14ac:dyDescent="0.25">
      <c r="A34307"/>
    </row>
    <row r="34308" spans="1:1" ht="13.2" x14ac:dyDescent="0.25">
      <c r="A34308"/>
    </row>
    <row r="34309" spans="1:1" ht="13.2" x14ac:dyDescent="0.25">
      <c r="A34309"/>
    </row>
    <row r="34310" spans="1:1" ht="13.2" x14ac:dyDescent="0.25">
      <c r="A34310"/>
    </row>
    <row r="34311" spans="1:1" ht="13.2" x14ac:dyDescent="0.25">
      <c r="A34311"/>
    </row>
    <row r="34312" spans="1:1" ht="13.2" x14ac:dyDescent="0.25">
      <c r="A34312"/>
    </row>
    <row r="34313" spans="1:1" ht="13.2" x14ac:dyDescent="0.25">
      <c r="A34313"/>
    </row>
    <row r="34314" spans="1:1" ht="13.2" x14ac:dyDescent="0.25">
      <c r="A34314"/>
    </row>
    <row r="34315" spans="1:1" ht="13.2" x14ac:dyDescent="0.25">
      <c r="A34315"/>
    </row>
    <row r="34316" spans="1:1" ht="13.2" x14ac:dyDescent="0.25">
      <c r="A34316"/>
    </row>
    <row r="34317" spans="1:1" ht="13.2" x14ac:dyDescent="0.25">
      <c r="A34317"/>
    </row>
    <row r="34318" spans="1:1" ht="13.2" x14ac:dyDescent="0.25">
      <c r="A34318"/>
    </row>
    <row r="34319" spans="1:1" ht="13.2" x14ac:dyDescent="0.25">
      <c r="A34319"/>
    </row>
    <row r="34320" spans="1:1" ht="13.2" x14ac:dyDescent="0.25">
      <c r="A34320"/>
    </row>
    <row r="34321" spans="1:1" ht="13.2" x14ac:dyDescent="0.25">
      <c r="A34321"/>
    </row>
    <row r="34322" spans="1:1" ht="13.2" x14ac:dyDescent="0.25">
      <c r="A34322"/>
    </row>
    <row r="34323" spans="1:1" ht="13.2" x14ac:dyDescent="0.25">
      <c r="A34323"/>
    </row>
    <row r="34324" spans="1:1" ht="13.2" x14ac:dyDescent="0.25">
      <c r="A34324"/>
    </row>
    <row r="34325" spans="1:1" ht="13.2" x14ac:dyDescent="0.25">
      <c r="A34325"/>
    </row>
    <row r="34326" spans="1:1" ht="13.2" x14ac:dyDescent="0.25">
      <c r="A34326"/>
    </row>
    <row r="34327" spans="1:1" ht="13.2" x14ac:dyDescent="0.25">
      <c r="A34327"/>
    </row>
    <row r="34328" spans="1:1" ht="13.2" x14ac:dyDescent="0.25">
      <c r="A34328"/>
    </row>
    <row r="34329" spans="1:1" ht="13.2" x14ac:dyDescent="0.25">
      <c r="A34329"/>
    </row>
    <row r="34330" spans="1:1" ht="13.2" x14ac:dyDescent="0.25">
      <c r="A34330"/>
    </row>
    <row r="34331" spans="1:1" ht="13.2" x14ac:dyDescent="0.25">
      <c r="A34331"/>
    </row>
    <row r="34332" spans="1:1" ht="13.2" x14ac:dyDescent="0.25">
      <c r="A34332"/>
    </row>
    <row r="34333" spans="1:1" ht="13.2" x14ac:dyDescent="0.25">
      <c r="A34333"/>
    </row>
    <row r="34334" spans="1:1" ht="13.2" x14ac:dyDescent="0.25">
      <c r="A34334"/>
    </row>
    <row r="34335" spans="1:1" ht="13.2" x14ac:dyDescent="0.25">
      <c r="A34335"/>
    </row>
    <row r="34336" spans="1:1" ht="13.2" x14ac:dyDescent="0.25">
      <c r="A34336"/>
    </row>
    <row r="34337" spans="1:1" ht="13.2" x14ac:dyDescent="0.25">
      <c r="A34337"/>
    </row>
    <row r="34338" spans="1:1" ht="13.2" x14ac:dyDescent="0.25">
      <c r="A34338"/>
    </row>
    <row r="34339" spans="1:1" ht="13.2" x14ac:dyDescent="0.25">
      <c r="A34339"/>
    </row>
    <row r="34340" spans="1:1" ht="13.2" x14ac:dyDescent="0.25">
      <c r="A34340"/>
    </row>
    <row r="34341" spans="1:1" ht="13.2" x14ac:dyDescent="0.25">
      <c r="A34341"/>
    </row>
    <row r="34342" spans="1:1" ht="13.2" x14ac:dyDescent="0.25">
      <c r="A34342"/>
    </row>
    <row r="34343" spans="1:1" ht="13.2" x14ac:dyDescent="0.25">
      <c r="A34343"/>
    </row>
    <row r="34344" spans="1:1" ht="13.2" x14ac:dyDescent="0.25">
      <c r="A34344"/>
    </row>
    <row r="34345" spans="1:1" ht="13.2" x14ac:dyDescent="0.25">
      <c r="A34345"/>
    </row>
    <row r="34346" spans="1:1" ht="13.2" x14ac:dyDescent="0.25">
      <c r="A34346"/>
    </row>
    <row r="34347" spans="1:1" ht="13.2" x14ac:dyDescent="0.25">
      <c r="A34347"/>
    </row>
    <row r="34348" spans="1:1" ht="13.2" x14ac:dyDescent="0.25">
      <c r="A34348"/>
    </row>
    <row r="34349" spans="1:1" ht="13.2" x14ac:dyDescent="0.25">
      <c r="A34349"/>
    </row>
    <row r="34350" spans="1:1" ht="13.2" x14ac:dyDescent="0.25">
      <c r="A34350"/>
    </row>
    <row r="34351" spans="1:1" ht="13.2" x14ac:dyDescent="0.25">
      <c r="A34351"/>
    </row>
    <row r="34352" spans="1:1" ht="13.2" x14ac:dyDescent="0.25">
      <c r="A34352"/>
    </row>
    <row r="34353" spans="1:1" ht="13.2" x14ac:dyDescent="0.25">
      <c r="A34353"/>
    </row>
    <row r="34354" spans="1:1" ht="13.2" x14ac:dyDescent="0.25">
      <c r="A34354"/>
    </row>
    <row r="34355" spans="1:1" ht="13.2" x14ac:dyDescent="0.25">
      <c r="A34355"/>
    </row>
    <row r="34356" spans="1:1" ht="13.2" x14ac:dyDescent="0.25">
      <c r="A34356"/>
    </row>
    <row r="34357" spans="1:1" ht="13.2" x14ac:dyDescent="0.25">
      <c r="A34357"/>
    </row>
    <row r="34358" spans="1:1" ht="13.2" x14ac:dyDescent="0.25">
      <c r="A34358"/>
    </row>
    <row r="34359" spans="1:1" ht="13.2" x14ac:dyDescent="0.25">
      <c r="A34359"/>
    </row>
    <row r="34360" spans="1:1" ht="13.2" x14ac:dyDescent="0.25">
      <c r="A34360"/>
    </row>
    <row r="34361" spans="1:1" ht="13.2" x14ac:dyDescent="0.25">
      <c r="A34361"/>
    </row>
    <row r="34362" spans="1:1" ht="13.2" x14ac:dyDescent="0.25">
      <c r="A34362"/>
    </row>
    <row r="34363" spans="1:1" ht="13.2" x14ac:dyDescent="0.25">
      <c r="A34363"/>
    </row>
    <row r="34364" spans="1:1" ht="13.2" x14ac:dyDescent="0.25">
      <c r="A34364"/>
    </row>
    <row r="34365" spans="1:1" ht="13.2" x14ac:dyDescent="0.25">
      <c r="A34365"/>
    </row>
    <row r="34366" spans="1:1" ht="13.2" x14ac:dyDescent="0.25">
      <c r="A34366"/>
    </row>
    <row r="34367" spans="1:1" ht="13.2" x14ac:dyDescent="0.25">
      <c r="A34367"/>
    </row>
    <row r="34368" spans="1:1" ht="13.2" x14ac:dyDescent="0.25">
      <c r="A34368"/>
    </row>
    <row r="34369" spans="1:1" ht="13.2" x14ac:dyDescent="0.25">
      <c r="A34369"/>
    </row>
    <row r="34370" spans="1:1" ht="13.2" x14ac:dyDescent="0.25">
      <c r="A34370"/>
    </row>
    <row r="34371" spans="1:1" ht="13.2" x14ac:dyDescent="0.25">
      <c r="A34371"/>
    </row>
    <row r="34372" spans="1:1" ht="13.2" x14ac:dyDescent="0.25">
      <c r="A34372"/>
    </row>
    <row r="34373" spans="1:1" ht="13.2" x14ac:dyDescent="0.25">
      <c r="A34373"/>
    </row>
    <row r="34374" spans="1:1" ht="13.2" x14ac:dyDescent="0.25">
      <c r="A34374"/>
    </row>
    <row r="34375" spans="1:1" ht="13.2" x14ac:dyDescent="0.25">
      <c r="A34375"/>
    </row>
    <row r="34376" spans="1:1" ht="13.2" x14ac:dyDescent="0.25">
      <c r="A34376"/>
    </row>
    <row r="34377" spans="1:1" ht="13.2" x14ac:dyDescent="0.25">
      <c r="A34377"/>
    </row>
    <row r="34378" spans="1:1" ht="13.2" x14ac:dyDescent="0.25">
      <c r="A34378"/>
    </row>
    <row r="34379" spans="1:1" ht="13.2" x14ac:dyDescent="0.25">
      <c r="A34379"/>
    </row>
    <row r="34380" spans="1:1" ht="13.2" x14ac:dyDescent="0.25">
      <c r="A34380"/>
    </row>
    <row r="34381" spans="1:1" ht="13.2" x14ac:dyDescent="0.25">
      <c r="A34381"/>
    </row>
    <row r="34382" spans="1:1" ht="13.2" x14ac:dyDescent="0.25">
      <c r="A34382"/>
    </row>
    <row r="34383" spans="1:1" ht="13.2" x14ac:dyDescent="0.25">
      <c r="A34383"/>
    </row>
    <row r="34384" spans="1:1" ht="13.2" x14ac:dyDescent="0.25">
      <c r="A34384"/>
    </row>
    <row r="34385" spans="1:1" ht="13.2" x14ac:dyDescent="0.25">
      <c r="A34385"/>
    </row>
    <row r="34386" spans="1:1" ht="13.2" x14ac:dyDescent="0.25">
      <c r="A34386"/>
    </row>
    <row r="34387" spans="1:1" ht="13.2" x14ac:dyDescent="0.25">
      <c r="A34387"/>
    </row>
    <row r="34388" spans="1:1" ht="13.2" x14ac:dyDescent="0.25">
      <c r="A34388"/>
    </row>
    <row r="34389" spans="1:1" ht="13.2" x14ac:dyDescent="0.25">
      <c r="A34389"/>
    </row>
    <row r="34390" spans="1:1" ht="13.2" x14ac:dyDescent="0.25">
      <c r="A34390"/>
    </row>
    <row r="34391" spans="1:1" ht="13.2" x14ac:dyDescent="0.25">
      <c r="A34391"/>
    </row>
    <row r="34392" spans="1:1" ht="13.2" x14ac:dyDescent="0.25">
      <c r="A34392"/>
    </row>
    <row r="34393" spans="1:1" ht="13.2" x14ac:dyDescent="0.25">
      <c r="A34393"/>
    </row>
    <row r="34394" spans="1:1" ht="13.2" x14ac:dyDescent="0.25">
      <c r="A34394"/>
    </row>
    <row r="34395" spans="1:1" ht="13.2" x14ac:dyDescent="0.25">
      <c r="A34395"/>
    </row>
    <row r="34396" spans="1:1" ht="13.2" x14ac:dyDescent="0.25">
      <c r="A34396"/>
    </row>
    <row r="34397" spans="1:1" ht="13.2" x14ac:dyDescent="0.25">
      <c r="A34397"/>
    </row>
    <row r="34398" spans="1:1" ht="13.2" x14ac:dyDescent="0.25">
      <c r="A34398"/>
    </row>
    <row r="34399" spans="1:1" ht="13.2" x14ac:dyDescent="0.25">
      <c r="A34399"/>
    </row>
    <row r="34400" spans="1:1" ht="13.2" x14ac:dyDescent="0.25">
      <c r="A34400"/>
    </row>
    <row r="34401" spans="1:1" ht="13.2" x14ac:dyDescent="0.25">
      <c r="A34401"/>
    </row>
    <row r="34402" spans="1:1" ht="13.2" x14ac:dyDescent="0.25">
      <c r="A34402"/>
    </row>
    <row r="34403" spans="1:1" ht="13.2" x14ac:dyDescent="0.25">
      <c r="A34403"/>
    </row>
    <row r="34404" spans="1:1" ht="13.2" x14ac:dyDescent="0.25">
      <c r="A34404"/>
    </row>
    <row r="34405" spans="1:1" ht="13.2" x14ac:dyDescent="0.25">
      <c r="A34405"/>
    </row>
    <row r="34406" spans="1:1" ht="13.2" x14ac:dyDescent="0.25">
      <c r="A34406"/>
    </row>
    <row r="34407" spans="1:1" ht="13.2" x14ac:dyDescent="0.25">
      <c r="A34407"/>
    </row>
    <row r="34408" spans="1:1" ht="13.2" x14ac:dyDescent="0.25">
      <c r="A34408"/>
    </row>
    <row r="34409" spans="1:1" ht="13.2" x14ac:dyDescent="0.25">
      <c r="A34409"/>
    </row>
    <row r="34410" spans="1:1" ht="13.2" x14ac:dyDescent="0.25">
      <c r="A34410"/>
    </row>
    <row r="34411" spans="1:1" ht="13.2" x14ac:dyDescent="0.25">
      <c r="A34411"/>
    </row>
    <row r="34412" spans="1:1" ht="13.2" x14ac:dyDescent="0.25">
      <c r="A34412"/>
    </row>
    <row r="34413" spans="1:1" ht="13.2" x14ac:dyDescent="0.25">
      <c r="A34413"/>
    </row>
    <row r="34414" spans="1:1" ht="13.2" x14ac:dyDescent="0.25">
      <c r="A34414"/>
    </row>
    <row r="34415" spans="1:1" ht="13.2" x14ac:dyDescent="0.25">
      <c r="A34415"/>
    </row>
    <row r="34416" spans="1:1" ht="13.2" x14ac:dyDescent="0.25">
      <c r="A34416"/>
    </row>
    <row r="34417" spans="1:1" ht="13.2" x14ac:dyDescent="0.25">
      <c r="A34417"/>
    </row>
    <row r="34418" spans="1:1" ht="13.2" x14ac:dyDescent="0.25">
      <c r="A34418"/>
    </row>
    <row r="34419" spans="1:1" ht="13.2" x14ac:dyDescent="0.25">
      <c r="A34419"/>
    </row>
    <row r="34420" spans="1:1" ht="13.2" x14ac:dyDescent="0.25">
      <c r="A34420"/>
    </row>
    <row r="34421" spans="1:1" ht="13.2" x14ac:dyDescent="0.25">
      <c r="A34421"/>
    </row>
    <row r="34422" spans="1:1" ht="13.2" x14ac:dyDescent="0.25">
      <c r="A34422"/>
    </row>
    <row r="34423" spans="1:1" ht="13.2" x14ac:dyDescent="0.25">
      <c r="A34423"/>
    </row>
    <row r="34424" spans="1:1" ht="13.2" x14ac:dyDescent="0.25">
      <c r="A34424"/>
    </row>
    <row r="34425" spans="1:1" ht="13.2" x14ac:dyDescent="0.25">
      <c r="A34425"/>
    </row>
    <row r="34426" spans="1:1" ht="13.2" x14ac:dyDescent="0.25">
      <c r="A34426"/>
    </row>
    <row r="34427" spans="1:1" ht="13.2" x14ac:dyDescent="0.25">
      <c r="A34427"/>
    </row>
    <row r="34428" spans="1:1" ht="13.2" x14ac:dyDescent="0.25">
      <c r="A34428"/>
    </row>
    <row r="34429" spans="1:1" ht="13.2" x14ac:dyDescent="0.25">
      <c r="A34429"/>
    </row>
    <row r="34430" spans="1:1" ht="13.2" x14ac:dyDescent="0.25">
      <c r="A34430"/>
    </row>
    <row r="34431" spans="1:1" ht="13.2" x14ac:dyDescent="0.25">
      <c r="A34431"/>
    </row>
    <row r="34432" spans="1:1" ht="13.2" x14ac:dyDescent="0.25">
      <c r="A34432"/>
    </row>
    <row r="34433" spans="1:1" ht="13.2" x14ac:dyDescent="0.25">
      <c r="A34433"/>
    </row>
    <row r="34434" spans="1:1" ht="13.2" x14ac:dyDescent="0.25">
      <c r="A34434"/>
    </row>
    <row r="34435" spans="1:1" ht="13.2" x14ac:dyDescent="0.25">
      <c r="A34435"/>
    </row>
    <row r="34436" spans="1:1" ht="13.2" x14ac:dyDescent="0.25">
      <c r="A34436"/>
    </row>
    <row r="34437" spans="1:1" ht="13.2" x14ac:dyDescent="0.25">
      <c r="A34437"/>
    </row>
    <row r="34438" spans="1:1" ht="13.2" x14ac:dyDescent="0.25">
      <c r="A34438"/>
    </row>
    <row r="34439" spans="1:1" ht="13.2" x14ac:dyDescent="0.25">
      <c r="A34439"/>
    </row>
    <row r="34440" spans="1:1" ht="13.2" x14ac:dyDescent="0.25">
      <c r="A34440"/>
    </row>
    <row r="34441" spans="1:1" ht="13.2" x14ac:dyDescent="0.25">
      <c r="A34441"/>
    </row>
    <row r="34442" spans="1:1" ht="13.2" x14ac:dyDescent="0.25">
      <c r="A34442"/>
    </row>
    <row r="34443" spans="1:1" ht="13.2" x14ac:dyDescent="0.25">
      <c r="A34443"/>
    </row>
    <row r="34444" spans="1:1" ht="13.2" x14ac:dyDescent="0.25">
      <c r="A34444"/>
    </row>
    <row r="34445" spans="1:1" ht="13.2" x14ac:dyDescent="0.25">
      <c r="A34445"/>
    </row>
    <row r="34446" spans="1:1" ht="13.2" x14ac:dyDescent="0.25">
      <c r="A34446"/>
    </row>
    <row r="34447" spans="1:1" ht="13.2" x14ac:dyDescent="0.25">
      <c r="A34447"/>
    </row>
    <row r="34448" spans="1:1" ht="13.2" x14ac:dyDescent="0.25">
      <c r="A34448"/>
    </row>
    <row r="34449" spans="1:1" ht="13.2" x14ac:dyDescent="0.25">
      <c r="A34449"/>
    </row>
    <row r="34450" spans="1:1" ht="13.2" x14ac:dyDescent="0.25">
      <c r="A34450"/>
    </row>
    <row r="34451" spans="1:1" ht="13.2" x14ac:dyDescent="0.25">
      <c r="A34451"/>
    </row>
    <row r="34452" spans="1:1" ht="13.2" x14ac:dyDescent="0.25">
      <c r="A34452"/>
    </row>
    <row r="34453" spans="1:1" ht="13.2" x14ac:dyDescent="0.25">
      <c r="A34453"/>
    </row>
    <row r="34454" spans="1:1" ht="13.2" x14ac:dyDescent="0.25">
      <c r="A34454"/>
    </row>
    <row r="34455" spans="1:1" ht="13.2" x14ac:dyDescent="0.25">
      <c r="A34455"/>
    </row>
    <row r="34456" spans="1:1" ht="13.2" x14ac:dyDescent="0.25">
      <c r="A34456"/>
    </row>
    <row r="34457" spans="1:1" ht="13.2" x14ac:dyDescent="0.25">
      <c r="A34457"/>
    </row>
    <row r="34458" spans="1:1" ht="13.2" x14ac:dyDescent="0.25">
      <c r="A34458"/>
    </row>
    <row r="34459" spans="1:1" ht="13.2" x14ac:dyDescent="0.25">
      <c r="A34459"/>
    </row>
    <row r="34460" spans="1:1" ht="13.2" x14ac:dyDescent="0.25">
      <c r="A34460"/>
    </row>
    <row r="34461" spans="1:1" ht="13.2" x14ac:dyDescent="0.25">
      <c r="A34461"/>
    </row>
    <row r="34462" spans="1:1" ht="13.2" x14ac:dyDescent="0.25">
      <c r="A34462"/>
    </row>
    <row r="34463" spans="1:1" ht="13.2" x14ac:dyDescent="0.25">
      <c r="A34463"/>
    </row>
    <row r="34464" spans="1:1" ht="13.2" x14ac:dyDescent="0.25">
      <c r="A34464"/>
    </row>
    <row r="34465" spans="1:1" ht="13.2" x14ac:dyDescent="0.25">
      <c r="A34465"/>
    </row>
    <row r="34466" spans="1:1" ht="13.2" x14ac:dyDescent="0.25">
      <c r="A34466"/>
    </row>
    <row r="34467" spans="1:1" ht="13.2" x14ac:dyDescent="0.25">
      <c r="A34467"/>
    </row>
    <row r="34468" spans="1:1" ht="13.2" x14ac:dyDescent="0.25">
      <c r="A34468"/>
    </row>
    <row r="34469" spans="1:1" ht="13.2" x14ac:dyDescent="0.25">
      <c r="A34469"/>
    </row>
    <row r="34470" spans="1:1" ht="13.2" x14ac:dyDescent="0.25">
      <c r="A34470"/>
    </row>
    <row r="34471" spans="1:1" ht="13.2" x14ac:dyDescent="0.25">
      <c r="A34471"/>
    </row>
    <row r="34472" spans="1:1" ht="13.2" x14ac:dyDescent="0.25">
      <c r="A34472"/>
    </row>
    <row r="34473" spans="1:1" ht="13.2" x14ac:dyDescent="0.25">
      <c r="A34473"/>
    </row>
    <row r="34474" spans="1:1" ht="13.2" x14ac:dyDescent="0.25">
      <c r="A34474"/>
    </row>
    <row r="34475" spans="1:1" ht="13.2" x14ac:dyDescent="0.25">
      <c r="A34475"/>
    </row>
    <row r="34476" spans="1:1" ht="13.2" x14ac:dyDescent="0.25">
      <c r="A34476"/>
    </row>
    <row r="34477" spans="1:1" ht="13.2" x14ac:dyDescent="0.25">
      <c r="A34477"/>
    </row>
    <row r="34478" spans="1:1" ht="13.2" x14ac:dyDescent="0.25">
      <c r="A34478"/>
    </row>
    <row r="34479" spans="1:1" ht="13.2" x14ac:dyDescent="0.25">
      <c r="A34479"/>
    </row>
    <row r="34480" spans="1:1" ht="13.2" x14ac:dyDescent="0.25">
      <c r="A34480"/>
    </row>
    <row r="34481" spans="1:1" ht="13.2" x14ac:dyDescent="0.25">
      <c r="A34481"/>
    </row>
    <row r="34482" spans="1:1" ht="13.2" x14ac:dyDescent="0.25">
      <c r="A34482"/>
    </row>
    <row r="34483" spans="1:1" ht="13.2" x14ac:dyDescent="0.25">
      <c r="A34483"/>
    </row>
    <row r="34484" spans="1:1" ht="13.2" x14ac:dyDescent="0.25">
      <c r="A34484"/>
    </row>
    <row r="34485" spans="1:1" ht="13.2" x14ac:dyDescent="0.25">
      <c r="A34485"/>
    </row>
    <row r="34486" spans="1:1" ht="13.2" x14ac:dyDescent="0.25">
      <c r="A34486"/>
    </row>
    <row r="34487" spans="1:1" ht="13.2" x14ac:dyDescent="0.25">
      <c r="A34487"/>
    </row>
    <row r="34488" spans="1:1" ht="13.2" x14ac:dyDescent="0.25">
      <c r="A34488"/>
    </row>
    <row r="34489" spans="1:1" ht="13.2" x14ac:dyDescent="0.25">
      <c r="A34489"/>
    </row>
    <row r="34490" spans="1:1" ht="13.2" x14ac:dyDescent="0.25">
      <c r="A34490"/>
    </row>
    <row r="34491" spans="1:1" ht="13.2" x14ac:dyDescent="0.25">
      <c r="A34491"/>
    </row>
    <row r="34492" spans="1:1" ht="13.2" x14ac:dyDescent="0.25">
      <c r="A34492"/>
    </row>
    <row r="34493" spans="1:1" ht="13.2" x14ac:dyDescent="0.25">
      <c r="A34493"/>
    </row>
    <row r="34494" spans="1:1" ht="13.2" x14ac:dyDescent="0.25">
      <c r="A34494"/>
    </row>
    <row r="34495" spans="1:1" ht="13.2" x14ac:dyDescent="0.25">
      <c r="A34495"/>
    </row>
    <row r="34496" spans="1:1" ht="13.2" x14ac:dyDescent="0.25">
      <c r="A34496"/>
    </row>
    <row r="34497" spans="1:1" ht="13.2" x14ac:dyDescent="0.25">
      <c r="A34497"/>
    </row>
    <row r="34498" spans="1:1" ht="13.2" x14ac:dyDescent="0.25">
      <c r="A34498"/>
    </row>
    <row r="34499" spans="1:1" ht="13.2" x14ac:dyDescent="0.25">
      <c r="A34499"/>
    </row>
    <row r="34500" spans="1:1" ht="13.2" x14ac:dyDescent="0.25">
      <c r="A34500"/>
    </row>
    <row r="34501" spans="1:1" ht="13.2" x14ac:dyDescent="0.25">
      <c r="A34501"/>
    </row>
    <row r="34502" spans="1:1" ht="13.2" x14ac:dyDescent="0.25">
      <c r="A34502"/>
    </row>
    <row r="34503" spans="1:1" ht="13.2" x14ac:dyDescent="0.25">
      <c r="A34503"/>
    </row>
    <row r="34504" spans="1:1" ht="13.2" x14ac:dyDescent="0.25">
      <c r="A34504"/>
    </row>
    <row r="34505" spans="1:1" ht="13.2" x14ac:dyDescent="0.25">
      <c r="A34505"/>
    </row>
    <row r="34506" spans="1:1" ht="13.2" x14ac:dyDescent="0.25">
      <c r="A34506"/>
    </row>
    <row r="34507" spans="1:1" ht="13.2" x14ac:dyDescent="0.25">
      <c r="A34507"/>
    </row>
    <row r="34508" spans="1:1" ht="13.2" x14ac:dyDescent="0.25">
      <c r="A34508"/>
    </row>
    <row r="34509" spans="1:1" ht="13.2" x14ac:dyDescent="0.25">
      <c r="A34509"/>
    </row>
    <row r="34510" spans="1:1" ht="13.2" x14ac:dyDescent="0.25">
      <c r="A34510"/>
    </row>
    <row r="34511" spans="1:1" ht="13.2" x14ac:dyDescent="0.25">
      <c r="A34511"/>
    </row>
    <row r="34512" spans="1:1" ht="13.2" x14ac:dyDescent="0.25">
      <c r="A34512"/>
    </row>
    <row r="34513" spans="1:1" ht="13.2" x14ac:dyDescent="0.25">
      <c r="A34513"/>
    </row>
    <row r="34514" spans="1:1" ht="13.2" x14ac:dyDescent="0.25">
      <c r="A34514"/>
    </row>
    <row r="34515" spans="1:1" ht="13.2" x14ac:dyDescent="0.25">
      <c r="A34515"/>
    </row>
    <row r="34516" spans="1:1" ht="13.2" x14ac:dyDescent="0.25">
      <c r="A34516"/>
    </row>
    <row r="34517" spans="1:1" ht="13.2" x14ac:dyDescent="0.25">
      <c r="A34517"/>
    </row>
    <row r="34518" spans="1:1" ht="13.2" x14ac:dyDescent="0.25">
      <c r="A34518"/>
    </row>
    <row r="34519" spans="1:1" ht="13.2" x14ac:dyDescent="0.25">
      <c r="A34519"/>
    </row>
    <row r="34520" spans="1:1" ht="13.2" x14ac:dyDescent="0.25">
      <c r="A34520"/>
    </row>
    <row r="34521" spans="1:1" ht="13.2" x14ac:dyDescent="0.25">
      <c r="A34521"/>
    </row>
    <row r="34522" spans="1:1" ht="13.2" x14ac:dyDescent="0.25">
      <c r="A34522"/>
    </row>
    <row r="34523" spans="1:1" ht="13.2" x14ac:dyDescent="0.25">
      <c r="A34523"/>
    </row>
    <row r="34524" spans="1:1" ht="13.2" x14ac:dyDescent="0.25">
      <c r="A34524"/>
    </row>
    <row r="34525" spans="1:1" ht="13.2" x14ac:dyDescent="0.25">
      <c r="A34525"/>
    </row>
    <row r="34526" spans="1:1" ht="13.2" x14ac:dyDescent="0.25">
      <c r="A34526"/>
    </row>
    <row r="34527" spans="1:1" ht="13.2" x14ac:dyDescent="0.25">
      <c r="A34527"/>
    </row>
    <row r="34528" spans="1:1" ht="13.2" x14ac:dyDescent="0.25">
      <c r="A34528"/>
    </row>
    <row r="34529" spans="1:1" ht="13.2" x14ac:dyDescent="0.25">
      <c r="A34529"/>
    </row>
    <row r="34530" spans="1:1" ht="13.2" x14ac:dyDescent="0.25">
      <c r="A34530"/>
    </row>
    <row r="34531" spans="1:1" ht="13.2" x14ac:dyDescent="0.25">
      <c r="A34531"/>
    </row>
    <row r="34532" spans="1:1" ht="13.2" x14ac:dyDescent="0.25">
      <c r="A34532"/>
    </row>
    <row r="34533" spans="1:1" ht="13.2" x14ac:dyDescent="0.25">
      <c r="A34533"/>
    </row>
    <row r="34534" spans="1:1" ht="13.2" x14ac:dyDescent="0.25">
      <c r="A34534"/>
    </row>
    <row r="34535" spans="1:1" ht="13.2" x14ac:dyDescent="0.25">
      <c r="A34535"/>
    </row>
    <row r="34536" spans="1:1" ht="13.2" x14ac:dyDescent="0.25">
      <c r="A34536"/>
    </row>
    <row r="34537" spans="1:1" ht="13.2" x14ac:dyDescent="0.25">
      <c r="A34537"/>
    </row>
    <row r="34538" spans="1:1" ht="13.2" x14ac:dyDescent="0.25">
      <c r="A34538"/>
    </row>
    <row r="34539" spans="1:1" ht="13.2" x14ac:dyDescent="0.25">
      <c r="A34539"/>
    </row>
    <row r="34540" spans="1:1" ht="13.2" x14ac:dyDescent="0.25">
      <c r="A34540"/>
    </row>
    <row r="34541" spans="1:1" ht="13.2" x14ac:dyDescent="0.25">
      <c r="A34541"/>
    </row>
    <row r="34542" spans="1:1" ht="13.2" x14ac:dyDescent="0.25">
      <c r="A34542"/>
    </row>
    <row r="34543" spans="1:1" ht="13.2" x14ac:dyDescent="0.25">
      <c r="A34543"/>
    </row>
    <row r="34544" spans="1:1" ht="13.2" x14ac:dyDescent="0.25">
      <c r="A34544"/>
    </row>
    <row r="34545" spans="1:1" ht="13.2" x14ac:dyDescent="0.25">
      <c r="A34545"/>
    </row>
    <row r="34546" spans="1:1" ht="13.2" x14ac:dyDescent="0.25">
      <c r="A34546"/>
    </row>
    <row r="34547" spans="1:1" ht="13.2" x14ac:dyDescent="0.25">
      <c r="A34547"/>
    </row>
    <row r="34548" spans="1:1" ht="13.2" x14ac:dyDescent="0.25">
      <c r="A34548"/>
    </row>
    <row r="34549" spans="1:1" ht="13.2" x14ac:dyDescent="0.25">
      <c r="A34549"/>
    </row>
    <row r="34550" spans="1:1" ht="13.2" x14ac:dyDescent="0.25">
      <c r="A34550"/>
    </row>
    <row r="34551" spans="1:1" ht="13.2" x14ac:dyDescent="0.25">
      <c r="A34551"/>
    </row>
    <row r="34552" spans="1:1" ht="13.2" x14ac:dyDescent="0.25">
      <c r="A34552"/>
    </row>
    <row r="34553" spans="1:1" ht="13.2" x14ac:dyDescent="0.25">
      <c r="A34553"/>
    </row>
    <row r="34554" spans="1:1" ht="13.2" x14ac:dyDescent="0.25">
      <c r="A34554"/>
    </row>
    <row r="34555" spans="1:1" ht="13.2" x14ac:dyDescent="0.25">
      <c r="A34555"/>
    </row>
    <row r="34556" spans="1:1" ht="13.2" x14ac:dyDescent="0.25">
      <c r="A34556"/>
    </row>
    <row r="34557" spans="1:1" ht="13.2" x14ac:dyDescent="0.25">
      <c r="A34557"/>
    </row>
    <row r="34558" spans="1:1" ht="13.2" x14ac:dyDescent="0.25">
      <c r="A34558"/>
    </row>
    <row r="34559" spans="1:1" ht="13.2" x14ac:dyDescent="0.25">
      <c r="A34559"/>
    </row>
    <row r="34560" spans="1:1" ht="13.2" x14ac:dyDescent="0.25">
      <c r="A34560"/>
    </row>
    <row r="34561" spans="1:1" ht="13.2" x14ac:dyDescent="0.25">
      <c r="A34561"/>
    </row>
    <row r="34562" spans="1:1" ht="13.2" x14ac:dyDescent="0.25">
      <c r="A34562"/>
    </row>
    <row r="34563" spans="1:1" ht="13.2" x14ac:dyDescent="0.25">
      <c r="A34563"/>
    </row>
    <row r="34564" spans="1:1" ht="13.2" x14ac:dyDescent="0.25">
      <c r="A34564"/>
    </row>
    <row r="34565" spans="1:1" ht="13.2" x14ac:dyDescent="0.25">
      <c r="A34565"/>
    </row>
    <row r="34566" spans="1:1" ht="13.2" x14ac:dyDescent="0.25">
      <c r="A34566"/>
    </row>
    <row r="34567" spans="1:1" ht="13.2" x14ac:dyDescent="0.25">
      <c r="A34567"/>
    </row>
    <row r="34568" spans="1:1" ht="13.2" x14ac:dyDescent="0.25">
      <c r="A34568"/>
    </row>
    <row r="34569" spans="1:1" ht="13.2" x14ac:dyDescent="0.25">
      <c r="A34569"/>
    </row>
    <row r="34570" spans="1:1" ht="13.2" x14ac:dyDescent="0.25">
      <c r="A34570"/>
    </row>
    <row r="34571" spans="1:1" ht="13.2" x14ac:dyDescent="0.25">
      <c r="A34571"/>
    </row>
    <row r="34572" spans="1:1" ht="13.2" x14ac:dyDescent="0.25">
      <c r="A34572"/>
    </row>
    <row r="34573" spans="1:1" ht="13.2" x14ac:dyDescent="0.25">
      <c r="A34573"/>
    </row>
    <row r="34574" spans="1:1" ht="13.2" x14ac:dyDescent="0.25">
      <c r="A34574"/>
    </row>
    <row r="34575" spans="1:1" ht="13.2" x14ac:dyDescent="0.25">
      <c r="A34575"/>
    </row>
    <row r="34576" spans="1:1" ht="13.2" x14ac:dyDescent="0.25">
      <c r="A34576"/>
    </row>
    <row r="34577" spans="1:1" ht="13.2" x14ac:dyDescent="0.25">
      <c r="A34577"/>
    </row>
    <row r="34578" spans="1:1" ht="13.2" x14ac:dyDescent="0.25">
      <c r="A34578"/>
    </row>
    <row r="34579" spans="1:1" ht="13.2" x14ac:dyDescent="0.25">
      <c r="A34579"/>
    </row>
    <row r="34580" spans="1:1" ht="13.2" x14ac:dyDescent="0.25">
      <c r="A34580"/>
    </row>
    <row r="34581" spans="1:1" ht="13.2" x14ac:dyDescent="0.25">
      <c r="A34581"/>
    </row>
    <row r="34582" spans="1:1" ht="13.2" x14ac:dyDescent="0.25">
      <c r="A34582"/>
    </row>
    <row r="34583" spans="1:1" ht="13.2" x14ac:dyDescent="0.25">
      <c r="A34583"/>
    </row>
    <row r="34584" spans="1:1" ht="13.2" x14ac:dyDescent="0.25">
      <c r="A34584"/>
    </row>
    <row r="34585" spans="1:1" ht="13.2" x14ac:dyDescent="0.25">
      <c r="A34585"/>
    </row>
    <row r="34586" spans="1:1" ht="13.2" x14ac:dyDescent="0.25">
      <c r="A34586"/>
    </row>
    <row r="34587" spans="1:1" ht="13.2" x14ac:dyDescent="0.25">
      <c r="A34587"/>
    </row>
    <row r="34588" spans="1:1" ht="13.2" x14ac:dyDescent="0.25">
      <c r="A34588"/>
    </row>
    <row r="34589" spans="1:1" ht="13.2" x14ac:dyDescent="0.25">
      <c r="A34589"/>
    </row>
    <row r="34590" spans="1:1" ht="13.2" x14ac:dyDescent="0.25">
      <c r="A34590"/>
    </row>
    <row r="34591" spans="1:1" ht="13.2" x14ac:dyDescent="0.25">
      <c r="A34591"/>
    </row>
    <row r="34592" spans="1:1" ht="13.2" x14ac:dyDescent="0.25">
      <c r="A34592"/>
    </row>
    <row r="34593" spans="1:1" ht="13.2" x14ac:dyDescent="0.25">
      <c r="A34593"/>
    </row>
    <row r="34594" spans="1:1" ht="13.2" x14ac:dyDescent="0.25">
      <c r="A34594"/>
    </row>
    <row r="34595" spans="1:1" ht="13.2" x14ac:dyDescent="0.25">
      <c r="A34595"/>
    </row>
    <row r="34596" spans="1:1" ht="13.2" x14ac:dyDescent="0.25">
      <c r="A34596"/>
    </row>
    <row r="34597" spans="1:1" ht="13.2" x14ac:dyDescent="0.25">
      <c r="A34597"/>
    </row>
    <row r="34598" spans="1:1" ht="13.2" x14ac:dyDescent="0.25">
      <c r="A34598"/>
    </row>
    <row r="34599" spans="1:1" ht="13.2" x14ac:dyDescent="0.25">
      <c r="A34599"/>
    </row>
    <row r="34600" spans="1:1" ht="13.2" x14ac:dyDescent="0.25">
      <c r="A34600"/>
    </row>
    <row r="34601" spans="1:1" ht="13.2" x14ac:dyDescent="0.25">
      <c r="A34601"/>
    </row>
    <row r="34602" spans="1:1" ht="13.2" x14ac:dyDescent="0.25">
      <c r="A34602"/>
    </row>
    <row r="34603" spans="1:1" ht="13.2" x14ac:dyDescent="0.25">
      <c r="A34603"/>
    </row>
    <row r="34604" spans="1:1" ht="13.2" x14ac:dyDescent="0.25">
      <c r="A34604"/>
    </row>
    <row r="34605" spans="1:1" ht="13.2" x14ac:dyDescent="0.25">
      <c r="A34605"/>
    </row>
    <row r="34606" spans="1:1" ht="13.2" x14ac:dyDescent="0.25">
      <c r="A34606"/>
    </row>
    <row r="34607" spans="1:1" ht="13.2" x14ac:dyDescent="0.25">
      <c r="A34607"/>
    </row>
    <row r="34608" spans="1:1" ht="13.2" x14ac:dyDescent="0.25">
      <c r="A34608"/>
    </row>
    <row r="34609" spans="1:1" ht="13.2" x14ac:dyDescent="0.25">
      <c r="A34609"/>
    </row>
    <row r="34610" spans="1:1" ht="13.2" x14ac:dyDescent="0.25">
      <c r="A34610"/>
    </row>
    <row r="34611" spans="1:1" ht="13.2" x14ac:dyDescent="0.25">
      <c r="A34611"/>
    </row>
    <row r="34612" spans="1:1" ht="13.2" x14ac:dyDescent="0.25">
      <c r="A34612"/>
    </row>
    <row r="34613" spans="1:1" ht="13.2" x14ac:dyDescent="0.25">
      <c r="A34613"/>
    </row>
    <row r="34614" spans="1:1" ht="13.2" x14ac:dyDescent="0.25">
      <c r="A34614"/>
    </row>
    <row r="34615" spans="1:1" ht="13.2" x14ac:dyDescent="0.25">
      <c r="A34615"/>
    </row>
    <row r="34616" spans="1:1" ht="13.2" x14ac:dyDescent="0.25">
      <c r="A34616"/>
    </row>
    <row r="34617" spans="1:1" ht="13.2" x14ac:dyDescent="0.25">
      <c r="A34617"/>
    </row>
    <row r="34618" spans="1:1" ht="13.2" x14ac:dyDescent="0.25">
      <c r="A34618"/>
    </row>
    <row r="34619" spans="1:1" ht="13.2" x14ac:dyDescent="0.25">
      <c r="A34619"/>
    </row>
    <row r="34620" spans="1:1" ht="13.2" x14ac:dyDescent="0.25">
      <c r="A34620"/>
    </row>
    <row r="34621" spans="1:1" ht="13.2" x14ac:dyDescent="0.25">
      <c r="A34621"/>
    </row>
    <row r="34622" spans="1:1" ht="13.2" x14ac:dyDescent="0.25">
      <c r="A34622"/>
    </row>
    <row r="34623" spans="1:1" ht="13.2" x14ac:dyDescent="0.25">
      <c r="A34623"/>
    </row>
    <row r="34624" spans="1:1" ht="13.2" x14ac:dyDescent="0.25">
      <c r="A34624"/>
    </row>
    <row r="34625" spans="1:1" ht="13.2" x14ac:dyDescent="0.25">
      <c r="A34625"/>
    </row>
    <row r="34626" spans="1:1" ht="13.2" x14ac:dyDescent="0.25">
      <c r="A34626"/>
    </row>
    <row r="34627" spans="1:1" ht="13.2" x14ac:dyDescent="0.25">
      <c r="A34627"/>
    </row>
    <row r="34628" spans="1:1" ht="13.2" x14ac:dyDescent="0.25">
      <c r="A34628"/>
    </row>
    <row r="34629" spans="1:1" ht="13.2" x14ac:dyDescent="0.25">
      <c r="A34629"/>
    </row>
    <row r="34630" spans="1:1" ht="13.2" x14ac:dyDescent="0.25">
      <c r="A34630"/>
    </row>
    <row r="34631" spans="1:1" ht="13.2" x14ac:dyDescent="0.25">
      <c r="A34631"/>
    </row>
    <row r="34632" spans="1:1" ht="13.2" x14ac:dyDescent="0.25">
      <c r="A34632"/>
    </row>
    <row r="34633" spans="1:1" ht="13.2" x14ac:dyDescent="0.25">
      <c r="A34633"/>
    </row>
    <row r="34634" spans="1:1" ht="13.2" x14ac:dyDescent="0.25">
      <c r="A34634"/>
    </row>
    <row r="34635" spans="1:1" ht="13.2" x14ac:dyDescent="0.25">
      <c r="A34635"/>
    </row>
    <row r="34636" spans="1:1" ht="13.2" x14ac:dyDescent="0.25">
      <c r="A34636"/>
    </row>
    <row r="34637" spans="1:1" ht="13.2" x14ac:dyDescent="0.25">
      <c r="A34637"/>
    </row>
    <row r="34638" spans="1:1" ht="13.2" x14ac:dyDescent="0.25">
      <c r="A34638"/>
    </row>
    <row r="34639" spans="1:1" ht="13.2" x14ac:dyDescent="0.25">
      <c r="A34639"/>
    </row>
    <row r="34640" spans="1:1" ht="13.2" x14ac:dyDescent="0.25">
      <c r="A34640"/>
    </row>
    <row r="34641" spans="1:1" ht="13.2" x14ac:dyDescent="0.25">
      <c r="A34641"/>
    </row>
    <row r="34642" spans="1:1" ht="13.2" x14ac:dyDescent="0.25">
      <c r="A34642"/>
    </row>
    <row r="34643" spans="1:1" ht="13.2" x14ac:dyDescent="0.25">
      <c r="A34643"/>
    </row>
    <row r="34644" spans="1:1" ht="13.2" x14ac:dyDescent="0.25">
      <c r="A34644"/>
    </row>
    <row r="34645" spans="1:1" ht="13.2" x14ac:dyDescent="0.25">
      <c r="A34645"/>
    </row>
    <row r="34646" spans="1:1" ht="13.2" x14ac:dyDescent="0.25">
      <c r="A34646"/>
    </row>
    <row r="34647" spans="1:1" ht="13.2" x14ac:dyDescent="0.25">
      <c r="A34647"/>
    </row>
    <row r="34648" spans="1:1" ht="13.2" x14ac:dyDescent="0.25">
      <c r="A34648"/>
    </row>
    <row r="34649" spans="1:1" ht="13.2" x14ac:dyDescent="0.25">
      <c r="A34649"/>
    </row>
    <row r="34650" spans="1:1" ht="13.2" x14ac:dyDescent="0.25">
      <c r="A34650"/>
    </row>
    <row r="34651" spans="1:1" ht="13.2" x14ac:dyDescent="0.25">
      <c r="A34651"/>
    </row>
    <row r="34652" spans="1:1" ht="13.2" x14ac:dyDescent="0.25">
      <c r="A34652"/>
    </row>
    <row r="34653" spans="1:1" ht="13.2" x14ac:dyDescent="0.25">
      <c r="A34653"/>
    </row>
    <row r="34654" spans="1:1" ht="13.2" x14ac:dyDescent="0.25">
      <c r="A34654"/>
    </row>
    <row r="34655" spans="1:1" ht="13.2" x14ac:dyDescent="0.25">
      <c r="A34655"/>
    </row>
    <row r="34656" spans="1:1" ht="13.2" x14ac:dyDescent="0.25">
      <c r="A34656"/>
    </row>
    <row r="34657" spans="1:1" ht="13.2" x14ac:dyDescent="0.25">
      <c r="A34657"/>
    </row>
    <row r="34658" spans="1:1" ht="13.2" x14ac:dyDescent="0.25">
      <c r="A34658"/>
    </row>
    <row r="34659" spans="1:1" ht="13.2" x14ac:dyDescent="0.25">
      <c r="A34659"/>
    </row>
    <row r="34660" spans="1:1" ht="13.2" x14ac:dyDescent="0.25">
      <c r="A34660"/>
    </row>
    <row r="34661" spans="1:1" ht="13.2" x14ac:dyDescent="0.25">
      <c r="A34661"/>
    </row>
    <row r="34662" spans="1:1" ht="13.2" x14ac:dyDescent="0.25">
      <c r="A34662"/>
    </row>
    <row r="34663" spans="1:1" ht="13.2" x14ac:dyDescent="0.25">
      <c r="A34663"/>
    </row>
    <row r="34664" spans="1:1" ht="13.2" x14ac:dyDescent="0.25">
      <c r="A34664"/>
    </row>
    <row r="34665" spans="1:1" ht="13.2" x14ac:dyDescent="0.25">
      <c r="A34665"/>
    </row>
    <row r="34666" spans="1:1" ht="13.2" x14ac:dyDescent="0.25">
      <c r="A34666"/>
    </row>
    <row r="34667" spans="1:1" ht="13.2" x14ac:dyDescent="0.25">
      <c r="A34667"/>
    </row>
    <row r="34668" spans="1:1" ht="13.2" x14ac:dyDescent="0.25">
      <c r="A34668"/>
    </row>
    <row r="34669" spans="1:1" ht="13.2" x14ac:dyDescent="0.25">
      <c r="A34669"/>
    </row>
    <row r="34670" spans="1:1" ht="13.2" x14ac:dyDescent="0.25">
      <c r="A34670"/>
    </row>
    <row r="34671" spans="1:1" ht="13.2" x14ac:dyDescent="0.25">
      <c r="A34671"/>
    </row>
    <row r="34672" spans="1:1" ht="13.2" x14ac:dyDescent="0.25">
      <c r="A34672"/>
    </row>
    <row r="34673" spans="1:1" ht="13.2" x14ac:dyDescent="0.25">
      <c r="A34673"/>
    </row>
    <row r="34674" spans="1:1" ht="13.2" x14ac:dyDescent="0.25">
      <c r="A34674"/>
    </row>
    <row r="34675" spans="1:1" ht="13.2" x14ac:dyDescent="0.25">
      <c r="A34675"/>
    </row>
    <row r="34676" spans="1:1" ht="13.2" x14ac:dyDescent="0.25">
      <c r="A34676"/>
    </row>
    <row r="34677" spans="1:1" ht="13.2" x14ac:dyDescent="0.25">
      <c r="A34677"/>
    </row>
    <row r="34678" spans="1:1" ht="13.2" x14ac:dyDescent="0.25">
      <c r="A34678"/>
    </row>
    <row r="34679" spans="1:1" ht="13.2" x14ac:dyDescent="0.25">
      <c r="A34679"/>
    </row>
    <row r="34680" spans="1:1" ht="13.2" x14ac:dyDescent="0.25">
      <c r="A34680"/>
    </row>
    <row r="34681" spans="1:1" ht="13.2" x14ac:dyDescent="0.25">
      <c r="A34681"/>
    </row>
    <row r="34682" spans="1:1" ht="13.2" x14ac:dyDescent="0.25">
      <c r="A34682"/>
    </row>
    <row r="34683" spans="1:1" ht="13.2" x14ac:dyDescent="0.25">
      <c r="A34683"/>
    </row>
    <row r="34684" spans="1:1" ht="13.2" x14ac:dyDescent="0.25">
      <c r="A34684"/>
    </row>
    <row r="34685" spans="1:1" ht="13.2" x14ac:dyDescent="0.25">
      <c r="A34685"/>
    </row>
    <row r="34686" spans="1:1" ht="13.2" x14ac:dyDescent="0.25">
      <c r="A34686"/>
    </row>
    <row r="34687" spans="1:1" ht="13.2" x14ac:dyDescent="0.25">
      <c r="A34687"/>
    </row>
    <row r="34688" spans="1:1" ht="13.2" x14ac:dyDescent="0.25">
      <c r="A34688"/>
    </row>
    <row r="34689" spans="1:1" ht="13.2" x14ac:dyDescent="0.25">
      <c r="A34689"/>
    </row>
    <row r="34690" spans="1:1" ht="13.2" x14ac:dyDescent="0.25">
      <c r="A34690"/>
    </row>
    <row r="34691" spans="1:1" ht="13.2" x14ac:dyDescent="0.25">
      <c r="A34691"/>
    </row>
    <row r="34692" spans="1:1" ht="13.2" x14ac:dyDescent="0.25">
      <c r="A34692"/>
    </row>
    <row r="34693" spans="1:1" ht="13.2" x14ac:dyDescent="0.25">
      <c r="A34693"/>
    </row>
    <row r="34694" spans="1:1" ht="13.2" x14ac:dyDescent="0.25">
      <c r="A34694"/>
    </row>
    <row r="34695" spans="1:1" ht="13.2" x14ac:dyDescent="0.25">
      <c r="A34695"/>
    </row>
    <row r="34696" spans="1:1" ht="13.2" x14ac:dyDescent="0.25">
      <c r="A34696"/>
    </row>
    <row r="34697" spans="1:1" ht="13.2" x14ac:dyDescent="0.25">
      <c r="A34697"/>
    </row>
    <row r="34698" spans="1:1" ht="13.2" x14ac:dyDescent="0.25">
      <c r="A34698"/>
    </row>
    <row r="34699" spans="1:1" ht="13.2" x14ac:dyDescent="0.25">
      <c r="A34699"/>
    </row>
    <row r="34700" spans="1:1" ht="13.2" x14ac:dyDescent="0.25">
      <c r="A34700"/>
    </row>
    <row r="34701" spans="1:1" ht="13.2" x14ac:dyDescent="0.25">
      <c r="A34701"/>
    </row>
    <row r="34702" spans="1:1" ht="13.2" x14ac:dyDescent="0.25">
      <c r="A34702"/>
    </row>
    <row r="34703" spans="1:1" ht="13.2" x14ac:dyDescent="0.25">
      <c r="A34703"/>
    </row>
    <row r="34704" spans="1:1" ht="13.2" x14ac:dyDescent="0.25">
      <c r="A34704"/>
    </row>
    <row r="34705" spans="1:1" ht="13.2" x14ac:dyDescent="0.25">
      <c r="A34705"/>
    </row>
    <row r="34706" spans="1:1" ht="13.2" x14ac:dyDescent="0.25">
      <c r="A34706"/>
    </row>
    <row r="34707" spans="1:1" ht="13.2" x14ac:dyDescent="0.25">
      <c r="A34707"/>
    </row>
    <row r="34708" spans="1:1" ht="13.2" x14ac:dyDescent="0.25">
      <c r="A34708"/>
    </row>
    <row r="34709" spans="1:1" ht="13.2" x14ac:dyDescent="0.25">
      <c r="A34709"/>
    </row>
    <row r="34710" spans="1:1" ht="13.2" x14ac:dyDescent="0.25">
      <c r="A34710"/>
    </row>
    <row r="34711" spans="1:1" ht="13.2" x14ac:dyDescent="0.25">
      <c r="A34711"/>
    </row>
    <row r="34712" spans="1:1" ht="13.2" x14ac:dyDescent="0.25">
      <c r="A34712"/>
    </row>
    <row r="34713" spans="1:1" ht="13.2" x14ac:dyDescent="0.25">
      <c r="A34713"/>
    </row>
    <row r="34714" spans="1:1" ht="13.2" x14ac:dyDescent="0.25">
      <c r="A34714"/>
    </row>
    <row r="34715" spans="1:1" ht="13.2" x14ac:dyDescent="0.25">
      <c r="A34715"/>
    </row>
    <row r="34716" spans="1:1" ht="13.2" x14ac:dyDescent="0.25">
      <c r="A34716"/>
    </row>
    <row r="34717" spans="1:1" ht="13.2" x14ac:dyDescent="0.25">
      <c r="A34717"/>
    </row>
    <row r="34718" spans="1:1" ht="13.2" x14ac:dyDescent="0.25">
      <c r="A34718"/>
    </row>
    <row r="34719" spans="1:1" ht="13.2" x14ac:dyDescent="0.25">
      <c r="A34719"/>
    </row>
    <row r="34720" spans="1:1" ht="13.2" x14ac:dyDescent="0.25">
      <c r="A34720"/>
    </row>
    <row r="34721" spans="1:1" ht="13.2" x14ac:dyDescent="0.25">
      <c r="A34721"/>
    </row>
    <row r="34722" spans="1:1" ht="13.2" x14ac:dyDescent="0.25">
      <c r="A34722"/>
    </row>
    <row r="34723" spans="1:1" ht="13.2" x14ac:dyDescent="0.25">
      <c r="A34723"/>
    </row>
    <row r="34724" spans="1:1" ht="13.2" x14ac:dyDescent="0.25">
      <c r="A34724"/>
    </row>
    <row r="34725" spans="1:1" ht="13.2" x14ac:dyDescent="0.25">
      <c r="A34725"/>
    </row>
    <row r="34726" spans="1:1" ht="13.2" x14ac:dyDescent="0.25">
      <c r="A34726"/>
    </row>
    <row r="34727" spans="1:1" ht="13.2" x14ac:dyDescent="0.25">
      <c r="A34727"/>
    </row>
    <row r="34728" spans="1:1" ht="13.2" x14ac:dyDescent="0.25">
      <c r="A34728"/>
    </row>
    <row r="34729" spans="1:1" ht="13.2" x14ac:dyDescent="0.25">
      <c r="A34729"/>
    </row>
    <row r="34730" spans="1:1" ht="13.2" x14ac:dyDescent="0.25">
      <c r="A34730"/>
    </row>
    <row r="34731" spans="1:1" ht="13.2" x14ac:dyDescent="0.25">
      <c r="A34731"/>
    </row>
    <row r="34732" spans="1:1" ht="13.2" x14ac:dyDescent="0.25">
      <c r="A34732"/>
    </row>
    <row r="34733" spans="1:1" ht="13.2" x14ac:dyDescent="0.25">
      <c r="A34733"/>
    </row>
    <row r="34734" spans="1:1" ht="13.2" x14ac:dyDescent="0.25">
      <c r="A34734"/>
    </row>
    <row r="34735" spans="1:1" ht="13.2" x14ac:dyDescent="0.25">
      <c r="A34735"/>
    </row>
    <row r="34736" spans="1:1" ht="13.2" x14ac:dyDescent="0.25">
      <c r="A34736"/>
    </row>
    <row r="34737" spans="1:1" ht="13.2" x14ac:dyDescent="0.25">
      <c r="A34737"/>
    </row>
    <row r="34738" spans="1:1" ht="13.2" x14ac:dyDescent="0.25">
      <c r="A34738"/>
    </row>
    <row r="34739" spans="1:1" ht="13.2" x14ac:dyDescent="0.25">
      <c r="A34739"/>
    </row>
    <row r="34740" spans="1:1" ht="13.2" x14ac:dyDescent="0.25">
      <c r="A34740"/>
    </row>
    <row r="34741" spans="1:1" ht="13.2" x14ac:dyDescent="0.25">
      <c r="A34741"/>
    </row>
    <row r="34742" spans="1:1" ht="13.2" x14ac:dyDescent="0.25">
      <c r="A34742"/>
    </row>
    <row r="34743" spans="1:1" ht="13.2" x14ac:dyDescent="0.25">
      <c r="A34743"/>
    </row>
    <row r="34744" spans="1:1" ht="13.2" x14ac:dyDescent="0.25">
      <c r="A34744"/>
    </row>
    <row r="34745" spans="1:1" ht="13.2" x14ac:dyDescent="0.25">
      <c r="A34745"/>
    </row>
    <row r="34746" spans="1:1" ht="13.2" x14ac:dyDescent="0.25">
      <c r="A34746"/>
    </row>
    <row r="34747" spans="1:1" ht="13.2" x14ac:dyDescent="0.25">
      <c r="A34747"/>
    </row>
    <row r="34748" spans="1:1" ht="13.2" x14ac:dyDescent="0.25">
      <c r="A34748"/>
    </row>
    <row r="34749" spans="1:1" ht="13.2" x14ac:dyDescent="0.25">
      <c r="A34749"/>
    </row>
    <row r="34750" spans="1:1" ht="13.2" x14ac:dyDescent="0.25">
      <c r="A34750"/>
    </row>
    <row r="34751" spans="1:1" ht="13.2" x14ac:dyDescent="0.25">
      <c r="A34751"/>
    </row>
    <row r="34752" spans="1:1" ht="13.2" x14ac:dyDescent="0.25">
      <c r="A34752"/>
    </row>
    <row r="34753" spans="1:1" ht="13.2" x14ac:dyDescent="0.25">
      <c r="A34753"/>
    </row>
    <row r="34754" spans="1:1" ht="13.2" x14ac:dyDescent="0.25">
      <c r="A34754"/>
    </row>
    <row r="34755" spans="1:1" ht="13.2" x14ac:dyDescent="0.25">
      <c r="A34755"/>
    </row>
    <row r="34756" spans="1:1" ht="13.2" x14ac:dyDescent="0.25">
      <c r="A34756"/>
    </row>
    <row r="34757" spans="1:1" ht="13.2" x14ac:dyDescent="0.25">
      <c r="A34757"/>
    </row>
    <row r="34758" spans="1:1" ht="13.2" x14ac:dyDescent="0.25">
      <c r="A34758"/>
    </row>
    <row r="34759" spans="1:1" ht="13.2" x14ac:dyDescent="0.25">
      <c r="A34759"/>
    </row>
    <row r="34760" spans="1:1" ht="13.2" x14ac:dyDescent="0.25">
      <c r="A34760"/>
    </row>
    <row r="34761" spans="1:1" ht="13.2" x14ac:dyDescent="0.25">
      <c r="A34761"/>
    </row>
    <row r="34762" spans="1:1" ht="13.2" x14ac:dyDescent="0.25">
      <c r="A34762"/>
    </row>
    <row r="34763" spans="1:1" ht="13.2" x14ac:dyDescent="0.25">
      <c r="A34763"/>
    </row>
    <row r="34764" spans="1:1" ht="13.2" x14ac:dyDescent="0.25">
      <c r="A34764"/>
    </row>
    <row r="34765" spans="1:1" ht="13.2" x14ac:dyDescent="0.25">
      <c r="A34765"/>
    </row>
    <row r="34766" spans="1:1" ht="13.2" x14ac:dyDescent="0.25">
      <c r="A34766"/>
    </row>
    <row r="34767" spans="1:1" ht="13.2" x14ac:dyDescent="0.25">
      <c r="A34767"/>
    </row>
    <row r="34768" spans="1:1" ht="13.2" x14ac:dyDescent="0.25">
      <c r="A34768"/>
    </row>
    <row r="34769" spans="1:1" ht="13.2" x14ac:dyDescent="0.25">
      <c r="A34769"/>
    </row>
    <row r="34770" spans="1:1" ht="13.2" x14ac:dyDescent="0.25">
      <c r="A34770"/>
    </row>
    <row r="34771" spans="1:1" ht="13.2" x14ac:dyDescent="0.25">
      <c r="A34771"/>
    </row>
    <row r="34772" spans="1:1" ht="13.2" x14ac:dyDescent="0.25">
      <c r="A34772"/>
    </row>
    <row r="34773" spans="1:1" ht="13.2" x14ac:dyDescent="0.25">
      <c r="A34773"/>
    </row>
    <row r="34774" spans="1:1" ht="13.2" x14ac:dyDescent="0.25">
      <c r="A34774"/>
    </row>
    <row r="34775" spans="1:1" ht="13.2" x14ac:dyDescent="0.25">
      <c r="A34775"/>
    </row>
    <row r="34776" spans="1:1" ht="13.2" x14ac:dyDescent="0.25">
      <c r="A34776"/>
    </row>
    <row r="34777" spans="1:1" ht="13.2" x14ac:dyDescent="0.25">
      <c r="A34777"/>
    </row>
    <row r="34778" spans="1:1" ht="13.2" x14ac:dyDescent="0.25">
      <c r="A34778"/>
    </row>
    <row r="34779" spans="1:1" ht="13.2" x14ac:dyDescent="0.25">
      <c r="A34779"/>
    </row>
    <row r="34780" spans="1:1" ht="13.2" x14ac:dyDescent="0.25">
      <c r="A34780"/>
    </row>
    <row r="34781" spans="1:1" ht="13.2" x14ac:dyDescent="0.25">
      <c r="A34781"/>
    </row>
    <row r="34782" spans="1:1" ht="13.2" x14ac:dyDescent="0.25">
      <c r="A34782"/>
    </row>
    <row r="34783" spans="1:1" ht="13.2" x14ac:dyDescent="0.25">
      <c r="A34783"/>
    </row>
    <row r="34784" spans="1:1" ht="13.2" x14ac:dyDescent="0.25">
      <c r="A34784"/>
    </row>
    <row r="34785" spans="1:1" ht="13.2" x14ac:dyDescent="0.25">
      <c r="A34785"/>
    </row>
    <row r="34786" spans="1:1" ht="13.2" x14ac:dyDescent="0.25">
      <c r="A34786"/>
    </row>
    <row r="34787" spans="1:1" ht="13.2" x14ac:dyDescent="0.25">
      <c r="A34787"/>
    </row>
    <row r="34788" spans="1:1" ht="13.2" x14ac:dyDescent="0.25">
      <c r="A34788"/>
    </row>
    <row r="34789" spans="1:1" ht="13.2" x14ac:dyDescent="0.25">
      <c r="A34789"/>
    </row>
    <row r="34790" spans="1:1" ht="13.2" x14ac:dyDescent="0.25">
      <c r="A34790"/>
    </row>
    <row r="34791" spans="1:1" ht="13.2" x14ac:dyDescent="0.25">
      <c r="A34791"/>
    </row>
    <row r="34792" spans="1:1" ht="13.2" x14ac:dyDescent="0.25">
      <c r="A34792"/>
    </row>
    <row r="34793" spans="1:1" ht="13.2" x14ac:dyDescent="0.25">
      <c r="A34793"/>
    </row>
    <row r="34794" spans="1:1" ht="13.2" x14ac:dyDescent="0.25">
      <c r="A34794"/>
    </row>
    <row r="34795" spans="1:1" ht="13.2" x14ac:dyDescent="0.25">
      <c r="A34795"/>
    </row>
    <row r="34796" spans="1:1" ht="13.2" x14ac:dyDescent="0.25">
      <c r="A34796"/>
    </row>
    <row r="34797" spans="1:1" ht="13.2" x14ac:dyDescent="0.25">
      <c r="A34797"/>
    </row>
    <row r="34798" spans="1:1" ht="13.2" x14ac:dyDescent="0.25">
      <c r="A34798"/>
    </row>
    <row r="34799" spans="1:1" ht="13.2" x14ac:dyDescent="0.25">
      <c r="A34799"/>
    </row>
    <row r="34800" spans="1:1" ht="13.2" x14ac:dyDescent="0.25">
      <c r="A34800"/>
    </row>
    <row r="34801" spans="1:1" ht="13.2" x14ac:dyDescent="0.25">
      <c r="A34801"/>
    </row>
    <row r="34802" spans="1:1" ht="13.2" x14ac:dyDescent="0.25">
      <c r="A34802"/>
    </row>
    <row r="34803" spans="1:1" ht="13.2" x14ac:dyDescent="0.25">
      <c r="A34803"/>
    </row>
    <row r="34804" spans="1:1" ht="13.2" x14ac:dyDescent="0.25">
      <c r="A34804"/>
    </row>
    <row r="34805" spans="1:1" ht="13.2" x14ac:dyDescent="0.25">
      <c r="A34805"/>
    </row>
    <row r="34806" spans="1:1" ht="13.2" x14ac:dyDescent="0.25">
      <c r="A34806"/>
    </row>
    <row r="34807" spans="1:1" ht="13.2" x14ac:dyDescent="0.25">
      <c r="A34807"/>
    </row>
    <row r="34808" spans="1:1" ht="13.2" x14ac:dyDescent="0.25">
      <c r="A34808"/>
    </row>
    <row r="34809" spans="1:1" ht="13.2" x14ac:dyDescent="0.25">
      <c r="A34809"/>
    </row>
    <row r="34810" spans="1:1" ht="13.2" x14ac:dyDescent="0.25">
      <c r="A34810"/>
    </row>
    <row r="34811" spans="1:1" ht="13.2" x14ac:dyDescent="0.25">
      <c r="A34811"/>
    </row>
    <row r="34812" spans="1:1" ht="13.2" x14ac:dyDescent="0.25">
      <c r="A34812"/>
    </row>
    <row r="34813" spans="1:1" ht="13.2" x14ac:dyDescent="0.25">
      <c r="A34813"/>
    </row>
    <row r="34814" spans="1:1" ht="13.2" x14ac:dyDescent="0.25">
      <c r="A34814"/>
    </row>
    <row r="34815" spans="1:1" ht="13.2" x14ac:dyDescent="0.25">
      <c r="A34815"/>
    </row>
    <row r="34816" spans="1:1" ht="13.2" x14ac:dyDescent="0.25">
      <c r="A34816"/>
    </row>
    <row r="34817" spans="1:1" ht="13.2" x14ac:dyDescent="0.25">
      <c r="A34817"/>
    </row>
    <row r="34818" spans="1:1" ht="13.2" x14ac:dyDescent="0.25">
      <c r="A34818"/>
    </row>
    <row r="34819" spans="1:1" ht="13.2" x14ac:dyDescent="0.25">
      <c r="A34819"/>
    </row>
    <row r="34820" spans="1:1" ht="13.2" x14ac:dyDescent="0.25">
      <c r="A34820"/>
    </row>
    <row r="34821" spans="1:1" ht="13.2" x14ac:dyDescent="0.25">
      <c r="A34821"/>
    </row>
    <row r="34822" spans="1:1" ht="13.2" x14ac:dyDescent="0.25">
      <c r="A34822"/>
    </row>
    <row r="34823" spans="1:1" ht="13.2" x14ac:dyDescent="0.25">
      <c r="A34823"/>
    </row>
    <row r="34824" spans="1:1" ht="13.2" x14ac:dyDescent="0.25">
      <c r="A34824"/>
    </row>
    <row r="34825" spans="1:1" ht="13.2" x14ac:dyDescent="0.25">
      <c r="A34825"/>
    </row>
    <row r="34826" spans="1:1" ht="13.2" x14ac:dyDescent="0.25">
      <c r="A34826"/>
    </row>
    <row r="34827" spans="1:1" ht="13.2" x14ac:dyDescent="0.25">
      <c r="A34827"/>
    </row>
    <row r="34828" spans="1:1" ht="13.2" x14ac:dyDescent="0.25">
      <c r="A34828"/>
    </row>
    <row r="34829" spans="1:1" ht="13.2" x14ac:dyDescent="0.25">
      <c r="A34829"/>
    </row>
    <row r="34830" spans="1:1" ht="13.2" x14ac:dyDescent="0.25">
      <c r="A34830"/>
    </row>
    <row r="34831" spans="1:1" ht="13.2" x14ac:dyDescent="0.25">
      <c r="A34831"/>
    </row>
    <row r="34832" spans="1:1" ht="13.2" x14ac:dyDescent="0.25">
      <c r="A34832"/>
    </row>
    <row r="34833" spans="1:1" ht="13.2" x14ac:dyDescent="0.25">
      <c r="A34833"/>
    </row>
    <row r="34834" spans="1:1" ht="13.2" x14ac:dyDescent="0.25">
      <c r="A34834"/>
    </row>
    <row r="34835" spans="1:1" ht="13.2" x14ac:dyDescent="0.25">
      <c r="A34835"/>
    </row>
    <row r="34836" spans="1:1" ht="13.2" x14ac:dyDescent="0.25">
      <c r="A34836"/>
    </row>
    <row r="34837" spans="1:1" ht="13.2" x14ac:dyDescent="0.25">
      <c r="A34837"/>
    </row>
    <row r="34838" spans="1:1" ht="13.2" x14ac:dyDescent="0.25">
      <c r="A34838"/>
    </row>
    <row r="34839" spans="1:1" ht="13.2" x14ac:dyDescent="0.25">
      <c r="A34839"/>
    </row>
    <row r="34840" spans="1:1" ht="13.2" x14ac:dyDescent="0.25">
      <c r="A34840"/>
    </row>
    <row r="34841" spans="1:1" ht="13.2" x14ac:dyDescent="0.25">
      <c r="A34841"/>
    </row>
    <row r="34842" spans="1:1" ht="13.2" x14ac:dyDescent="0.25">
      <c r="A34842"/>
    </row>
    <row r="34843" spans="1:1" ht="13.2" x14ac:dyDescent="0.25">
      <c r="A34843"/>
    </row>
    <row r="34844" spans="1:1" ht="13.2" x14ac:dyDescent="0.25">
      <c r="A34844"/>
    </row>
    <row r="34845" spans="1:1" ht="13.2" x14ac:dyDescent="0.25">
      <c r="A34845"/>
    </row>
    <row r="34846" spans="1:1" ht="13.2" x14ac:dyDescent="0.25">
      <c r="A34846"/>
    </row>
    <row r="34847" spans="1:1" ht="13.2" x14ac:dyDescent="0.25">
      <c r="A34847"/>
    </row>
    <row r="34848" spans="1:1" ht="13.2" x14ac:dyDescent="0.25">
      <c r="A34848"/>
    </row>
    <row r="34849" spans="1:1" ht="13.2" x14ac:dyDescent="0.25">
      <c r="A34849"/>
    </row>
    <row r="34850" spans="1:1" ht="13.2" x14ac:dyDescent="0.25">
      <c r="A34850"/>
    </row>
    <row r="34851" spans="1:1" ht="13.2" x14ac:dyDescent="0.25">
      <c r="A34851"/>
    </row>
    <row r="34852" spans="1:1" ht="13.2" x14ac:dyDescent="0.25">
      <c r="A34852"/>
    </row>
    <row r="34853" spans="1:1" ht="13.2" x14ac:dyDescent="0.25">
      <c r="A34853"/>
    </row>
    <row r="34854" spans="1:1" ht="13.2" x14ac:dyDescent="0.25">
      <c r="A34854"/>
    </row>
    <row r="34855" spans="1:1" ht="13.2" x14ac:dyDescent="0.25">
      <c r="A34855"/>
    </row>
    <row r="34856" spans="1:1" ht="13.2" x14ac:dyDescent="0.25">
      <c r="A34856"/>
    </row>
    <row r="34857" spans="1:1" ht="13.2" x14ac:dyDescent="0.25">
      <c r="A34857"/>
    </row>
    <row r="34858" spans="1:1" ht="13.2" x14ac:dyDescent="0.25">
      <c r="A34858"/>
    </row>
    <row r="34859" spans="1:1" ht="13.2" x14ac:dyDescent="0.25">
      <c r="A34859"/>
    </row>
    <row r="34860" spans="1:1" ht="13.2" x14ac:dyDescent="0.25">
      <c r="A34860"/>
    </row>
    <row r="34861" spans="1:1" ht="13.2" x14ac:dyDescent="0.25">
      <c r="A34861"/>
    </row>
    <row r="34862" spans="1:1" ht="13.2" x14ac:dyDescent="0.25">
      <c r="A34862"/>
    </row>
    <row r="34863" spans="1:1" ht="13.2" x14ac:dyDescent="0.25">
      <c r="A34863"/>
    </row>
    <row r="34864" spans="1:1" ht="13.2" x14ac:dyDescent="0.25">
      <c r="A34864"/>
    </row>
    <row r="34865" spans="1:1" ht="13.2" x14ac:dyDescent="0.25">
      <c r="A34865"/>
    </row>
    <row r="34866" spans="1:1" ht="13.2" x14ac:dyDescent="0.25">
      <c r="A34866"/>
    </row>
    <row r="34867" spans="1:1" ht="13.2" x14ac:dyDescent="0.25">
      <c r="A34867"/>
    </row>
    <row r="34868" spans="1:1" ht="13.2" x14ac:dyDescent="0.25">
      <c r="A34868"/>
    </row>
    <row r="34869" spans="1:1" ht="13.2" x14ac:dyDescent="0.25">
      <c r="A34869"/>
    </row>
    <row r="34870" spans="1:1" ht="13.2" x14ac:dyDescent="0.25">
      <c r="A34870"/>
    </row>
    <row r="34871" spans="1:1" ht="13.2" x14ac:dyDescent="0.25">
      <c r="A34871"/>
    </row>
    <row r="34872" spans="1:1" ht="13.2" x14ac:dyDescent="0.25">
      <c r="A34872"/>
    </row>
    <row r="34873" spans="1:1" ht="13.2" x14ac:dyDescent="0.25">
      <c r="A34873"/>
    </row>
    <row r="34874" spans="1:1" ht="13.2" x14ac:dyDescent="0.25">
      <c r="A34874"/>
    </row>
    <row r="34875" spans="1:1" ht="13.2" x14ac:dyDescent="0.25">
      <c r="A34875"/>
    </row>
    <row r="34876" spans="1:1" ht="13.2" x14ac:dyDescent="0.25">
      <c r="A34876"/>
    </row>
    <row r="34877" spans="1:1" ht="13.2" x14ac:dyDescent="0.25">
      <c r="A34877"/>
    </row>
    <row r="34878" spans="1:1" ht="13.2" x14ac:dyDescent="0.25">
      <c r="A34878"/>
    </row>
    <row r="34879" spans="1:1" ht="13.2" x14ac:dyDescent="0.25">
      <c r="A34879"/>
    </row>
    <row r="34880" spans="1:1" ht="13.2" x14ac:dyDescent="0.25">
      <c r="A34880"/>
    </row>
    <row r="34881" spans="1:1" ht="13.2" x14ac:dyDescent="0.25">
      <c r="A34881"/>
    </row>
    <row r="34882" spans="1:1" ht="13.2" x14ac:dyDescent="0.25">
      <c r="A34882"/>
    </row>
    <row r="34883" spans="1:1" ht="13.2" x14ac:dyDescent="0.25">
      <c r="A34883"/>
    </row>
    <row r="34884" spans="1:1" ht="13.2" x14ac:dyDescent="0.25">
      <c r="A34884"/>
    </row>
    <row r="34885" spans="1:1" ht="13.2" x14ac:dyDescent="0.25">
      <c r="A34885"/>
    </row>
    <row r="34886" spans="1:1" ht="13.2" x14ac:dyDescent="0.25">
      <c r="A34886"/>
    </row>
    <row r="34887" spans="1:1" ht="13.2" x14ac:dyDescent="0.25">
      <c r="A34887"/>
    </row>
    <row r="34888" spans="1:1" ht="13.2" x14ac:dyDescent="0.25">
      <c r="A34888"/>
    </row>
    <row r="34889" spans="1:1" ht="13.2" x14ac:dyDescent="0.25">
      <c r="A34889"/>
    </row>
    <row r="34890" spans="1:1" ht="13.2" x14ac:dyDescent="0.25">
      <c r="A34890"/>
    </row>
    <row r="34891" spans="1:1" ht="13.2" x14ac:dyDescent="0.25">
      <c r="A34891"/>
    </row>
    <row r="34892" spans="1:1" ht="13.2" x14ac:dyDescent="0.25">
      <c r="A34892"/>
    </row>
    <row r="34893" spans="1:1" ht="13.2" x14ac:dyDescent="0.25">
      <c r="A34893"/>
    </row>
    <row r="34894" spans="1:1" ht="13.2" x14ac:dyDescent="0.25">
      <c r="A34894"/>
    </row>
    <row r="34895" spans="1:1" ht="13.2" x14ac:dyDescent="0.25">
      <c r="A34895"/>
    </row>
    <row r="34896" spans="1:1" ht="13.2" x14ac:dyDescent="0.25">
      <c r="A34896"/>
    </row>
    <row r="34897" spans="1:1" ht="13.2" x14ac:dyDescent="0.25">
      <c r="A34897"/>
    </row>
    <row r="34898" spans="1:1" ht="13.2" x14ac:dyDescent="0.25">
      <c r="A34898"/>
    </row>
    <row r="34899" spans="1:1" ht="13.2" x14ac:dyDescent="0.25">
      <c r="A34899"/>
    </row>
    <row r="34900" spans="1:1" ht="13.2" x14ac:dyDescent="0.25">
      <c r="A34900"/>
    </row>
    <row r="34901" spans="1:1" ht="13.2" x14ac:dyDescent="0.25">
      <c r="A34901"/>
    </row>
    <row r="34902" spans="1:1" ht="13.2" x14ac:dyDescent="0.25">
      <c r="A34902"/>
    </row>
    <row r="34903" spans="1:1" ht="13.2" x14ac:dyDescent="0.25">
      <c r="A34903"/>
    </row>
    <row r="34904" spans="1:1" ht="13.2" x14ac:dyDescent="0.25">
      <c r="A34904"/>
    </row>
    <row r="34905" spans="1:1" ht="13.2" x14ac:dyDescent="0.25">
      <c r="A34905"/>
    </row>
    <row r="34906" spans="1:1" ht="13.2" x14ac:dyDescent="0.25">
      <c r="A34906"/>
    </row>
    <row r="34907" spans="1:1" ht="13.2" x14ac:dyDescent="0.25">
      <c r="A34907"/>
    </row>
    <row r="34908" spans="1:1" ht="13.2" x14ac:dyDescent="0.25">
      <c r="A34908"/>
    </row>
    <row r="34909" spans="1:1" ht="13.2" x14ac:dyDescent="0.25">
      <c r="A34909"/>
    </row>
    <row r="34910" spans="1:1" ht="13.2" x14ac:dyDescent="0.25">
      <c r="A34910"/>
    </row>
    <row r="34911" spans="1:1" ht="13.2" x14ac:dyDescent="0.25">
      <c r="A34911"/>
    </row>
    <row r="34912" spans="1:1" ht="13.2" x14ac:dyDescent="0.25">
      <c r="A34912"/>
    </row>
    <row r="34913" spans="1:1" ht="13.2" x14ac:dyDescent="0.25">
      <c r="A34913"/>
    </row>
    <row r="34914" spans="1:1" ht="13.2" x14ac:dyDescent="0.25">
      <c r="A34914"/>
    </row>
    <row r="34915" spans="1:1" ht="13.2" x14ac:dyDescent="0.25">
      <c r="A34915"/>
    </row>
    <row r="34916" spans="1:1" ht="13.2" x14ac:dyDescent="0.25">
      <c r="A34916"/>
    </row>
    <row r="34917" spans="1:1" ht="13.2" x14ac:dyDescent="0.25">
      <c r="A34917"/>
    </row>
    <row r="34918" spans="1:1" ht="13.2" x14ac:dyDescent="0.25">
      <c r="A34918"/>
    </row>
    <row r="34919" spans="1:1" ht="13.2" x14ac:dyDescent="0.25">
      <c r="A34919"/>
    </row>
    <row r="34920" spans="1:1" ht="13.2" x14ac:dyDescent="0.25">
      <c r="A34920"/>
    </row>
    <row r="34921" spans="1:1" ht="13.2" x14ac:dyDescent="0.25">
      <c r="A34921"/>
    </row>
    <row r="34922" spans="1:1" ht="13.2" x14ac:dyDescent="0.25">
      <c r="A34922"/>
    </row>
    <row r="34923" spans="1:1" ht="13.2" x14ac:dyDescent="0.25">
      <c r="A34923"/>
    </row>
    <row r="34924" spans="1:1" ht="13.2" x14ac:dyDescent="0.25">
      <c r="A34924"/>
    </row>
    <row r="34925" spans="1:1" ht="13.2" x14ac:dyDescent="0.25">
      <c r="A34925"/>
    </row>
    <row r="34926" spans="1:1" ht="13.2" x14ac:dyDescent="0.25">
      <c r="A34926"/>
    </row>
    <row r="34927" spans="1:1" ht="13.2" x14ac:dyDescent="0.25">
      <c r="A34927"/>
    </row>
    <row r="34928" spans="1:1" ht="13.2" x14ac:dyDescent="0.25">
      <c r="A34928"/>
    </row>
    <row r="34929" spans="1:1" ht="13.2" x14ac:dyDescent="0.25">
      <c r="A34929"/>
    </row>
    <row r="34930" spans="1:1" ht="13.2" x14ac:dyDescent="0.25">
      <c r="A34930"/>
    </row>
    <row r="34931" spans="1:1" ht="13.2" x14ac:dyDescent="0.25">
      <c r="A34931"/>
    </row>
    <row r="34932" spans="1:1" ht="13.2" x14ac:dyDescent="0.25">
      <c r="A34932"/>
    </row>
    <row r="34933" spans="1:1" ht="13.2" x14ac:dyDescent="0.25">
      <c r="A34933"/>
    </row>
    <row r="34934" spans="1:1" ht="13.2" x14ac:dyDescent="0.25">
      <c r="A34934"/>
    </row>
    <row r="34935" spans="1:1" ht="13.2" x14ac:dyDescent="0.25">
      <c r="A34935"/>
    </row>
    <row r="34936" spans="1:1" ht="13.2" x14ac:dyDescent="0.25">
      <c r="A34936"/>
    </row>
    <row r="34937" spans="1:1" ht="13.2" x14ac:dyDescent="0.25">
      <c r="A34937"/>
    </row>
    <row r="34938" spans="1:1" ht="13.2" x14ac:dyDescent="0.25">
      <c r="A34938"/>
    </row>
    <row r="34939" spans="1:1" ht="13.2" x14ac:dyDescent="0.25">
      <c r="A34939"/>
    </row>
    <row r="34940" spans="1:1" ht="13.2" x14ac:dyDescent="0.25">
      <c r="A34940"/>
    </row>
    <row r="34941" spans="1:1" ht="13.2" x14ac:dyDescent="0.25">
      <c r="A34941"/>
    </row>
    <row r="34942" spans="1:1" ht="13.2" x14ac:dyDescent="0.25">
      <c r="A34942"/>
    </row>
    <row r="34943" spans="1:1" ht="13.2" x14ac:dyDescent="0.25">
      <c r="A34943"/>
    </row>
    <row r="34944" spans="1:1" ht="13.2" x14ac:dyDescent="0.25">
      <c r="A34944"/>
    </row>
    <row r="34945" spans="1:1" ht="13.2" x14ac:dyDescent="0.25">
      <c r="A34945"/>
    </row>
    <row r="34946" spans="1:1" ht="13.2" x14ac:dyDescent="0.25">
      <c r="A34946"/>
    </row>
    <row r="34947" spans="1:1" ht="13.2" x14ac:dyDescent="0.25">
      <c r="A34947"/>
    </row>
    <row r="34948" spans="1:1" ht="13.2" x14ac:dyDescent="0.25">
      <c r="A34948"/>
    </row>
    <row r="34949" spans="1:1" ht="13.2" x14ac:dyDescent="0.25">
      <c r="A34949"/>
    </row>
    <row r="34950" spans="1:1" ht="13.2" x14ac:dyDescent="0.25">
      <c r="A34950"/>
    </row>
    <row r="34951" spans="1:1" ht="13.2" x14ac:dyDescent="0.25">
      <c r="A34951"/>
    </row>
    <row r="34952" spans="1:1" ht="13.2" x14ac:dyDescent="0.25">
      <c r="A34952"/>
    </row>
    <row r="34953" spans="1:1" ht="13.2" x14ac:dyDescent="0.25">
      <c r="A34953"/>
    </row>
    <row r="34954" spans="1:1" ht="13.2" x14ac:dyDescent="0.25">
      <c r="A34954"/>
    </row>
    <row r="34955" spans="1:1" ht="13.2" x14ac:dyDescent="0.25">
      <c r="A34955"/>
    </row>
    <row r="34956" spans="1:1" ht="13.2" x14ac:dyDescent="0.25">
      <c r="A34956"/>
    </row>
    <row r="34957" spans="1:1" ht="13.2" x14ac:dyDescent="0.25">
      <c r="A34957"/>
    </row>
    <row r="34958" spans="1:1" ht="13.2" x14ac:dyDescent="0.25">
      <c r="A34958"/>
    </row>
    <row r="34959" spans="1:1" ht="13.2" x14ac:dyDescent="0.25">
      <c r="A34959"/>
    </row>
    <row r="34960" spans="1:1" ht="13.2" x14ac:dyDescent="0.25">
      <c r="A34960"/>
    </row>
    <row r="34961" spans="1:1" ht="13.2" x14ac:dyDescent="0.25">
      <c r="A34961"/>
    </row>
    <row r="34962" spans="1:1" ht="13.2" x14ac:dyDescent="0.25">
      <c r="A34962"/>
    </row>
    <row r="34963" spans="1:1" ht="13.2" x14ac:dyDescent="0.25">
      <c r="A34963"/>
    </row>
    <row r="34964" spans="1:1" ht="13.2" x14ac:dyDescent="0.25">
      <c r="A34964"/>
    </row>
    <row r="34965" spans="1:1" ht="13.2" x14ac:dyDescent="0.25">
      <c r="A34965"/>
    </row>
    <row r="34966" spans="1:1" ht="13.2" x14ac:dyDescent="0.25">
      <c r="A34966"/>
    </row>
    <row r="34967" spans="1:1" ht="13.2" x14ac:dyDescent="0.25">
      <c r="A34967"/>
    </row>
    <row r="34968" spans="1:1" ht="13.2" x14ac:dyDescent="0.25">
      <c r="A34968"/>
    </row>
    <row r="34969" spans="1:1" ht="13.2" x14ac:dyDescent="0.25">
      <c r="A34969"/>
    </row>
    <row r="34970" spans="1:1" ht="13.2" x14ac:dyDescent="0.25">
      <c r="A34970"/>
    </row>
    <row r="34971" spans="1:1" ht="13.2" x14ac:dyDescent="0.25">
      <c r="A34971"/>
    </row>
    <row r="34972" spans="1:1" ht="13.2" x14ac:dyDescent="0.25">
      <c r="A34972"/>
    </row>
    <row r="34973" spans="1:1" ht="13.2" x14ac:dyDescent="0.25">
      <c r="A34973"/>
    </row>
    <row r="34974" spans="1:1" ht="13.2" x14ac:dyDescent="0.25">
      <c r="A34974"/>
    </row>
    <row r="34975" spans="1:1" ht="13.2" x14ac:dyDescent="0.25">
      <c r="A34975"/>
    </row>
    <row r="34976" spans="1:1" ht="13.2" x14ac:dyDescent="0.25">
      <c r="A34976"/>
    </row>
    <row r="34977" spans="1:1" ht="13.2" x14ac:dyDescent="0.25">
      <c r="A34977"/>
    </row>
    <row r="34978" spans="1:1" ht="13.2" x14ac:dyDescent="0.25">
      <c r="A34978"/>
    </row>
    <row r="34979" spans="1:1" ht="13.2" x14ac:dyDescent="0.25">
      <c r="A34979"/>
    </row>
    <row r="34980" spans="1:1" ht="13.2" x14ac:dyDescent="0.25">
      <c r="A34980"/>
    </row>
    <row r="34981" spans="1:1" ht="13.2" x14ac:dyDescent="0.25">
      <c r="A34981"/>
    </row>
    <row r="34982" spans="1:1" ht="13.2" x14ac:dyDescent="0.25">
      <c r="A34982"/>
    </row>
    <row r="34983" spans="1:1" ht="13.2" x14ac:dyDescent="0.25">
      <c r="A34983"/>
    </row>
    <row r="34984" spans="1:1" ht="13.2" x14ac:dyDescent="0.25">
      <c r="A34984"/>
    </row>
    <row r="34985" spans="1:1" ht="13.2" x14ac:dyDescent="0.25">
      <c r="A34985"/>
    </row>
    <row r="34986" spans="1:1" ht="13.2" x14ac:dyDescent="0.25">
      <c r="A34986"/>
    </row>
    <row r="34987" spans="1:1" ht="13.2" x14ac:dyDescent="0.25">
      <c r="A34987"/>
    </row>
    <row r="34988" spans="1:1" ht="13.2" x14ac:dyDescent="0.25">
      <c r="A34988"/>
    </row>
    <row r="34989" spans="1:1" ht="13.2" x14ac:dyDescent="0.25">
      <c r="A34989"/>
    </row>
    <row r="34990" spans="1:1" ht="13.2" x14ac:dyDescent="0.25">
      <c r="A34990"/>
    </row>
    <row r="34991" spans="1:1" ht="13.2" x14ac:dyDescent="0.25">
      <c r="A34991"/>
    </row>
    <row r="34992" spans="1:1" ht="13.2" x14ac:dyDescent="0.25">
      <c r="A34992"/>
    </row>
    <row r="34993" spans="1:1" ht="13.2" x14ac:dyDescent="0.25">
      <c r="A34993"/>
    </row>
    <row r="34994" spans="1:1" ht="13.2" x14ac:dyDescent="0.25">
      <c r="A34994"/>
    </row>
    <row r="34995" spans="1:1" ht="13.2" x14ac:dyDescent="0.25">
      <c r="A34995"/>
    </row>
    <row r="34996" spans="1:1" ht="13.2" x14ac:dyDescent="0.25">
      <c r="A34996"/>
    </row>
    <row r="34997" spans="1:1" ht="13.2" x14ac:dyDescent="0.25">
      <c r="A34997"/>
    </row>
    <row r="34998" spans="1:1" ht="13.2" x14ac:dyDescent="0.25">
      <c r="A34998"/>
    </row>
    <row r="34999" spans="1:1" ht="13.2" x14ac:dyDescent="0.25">
      <c r="A34999"/>
    </row>
    <row r="35000" spans="1:1" ht="13.2" x14ac:dyDescent="0.25">
      <c r="A35000"/>
    </row>
    <row r="35001" spans="1:1" ht="13.2" x14ac:dyDescent="0.25">
      <c r="A35001"/>
    </row>
    <row r="35002" spans="1:1" ht="13.2" x14ac:dyDescent="0.25">
      <c r="A35002"/>
    </row>
    <row r="35003" spans="1:1" ht="13.2" x14ac:dyDescent="0.25">
      <c r="A35003"/>
    </row>
    <row r="35004" spans="1:1" ht="13.2" x14ac:dyDescent="0.25">
      <c r="A35004"/>
    </row>
    <row r="35005" spans="1:1" ht="13.2" x14ac:dyDescent="0.25">
      <c r="A35005"/>
    </row>
    <row r="35006" spans="1:1" ht="13.2" x14ac:dyDescent="0.25">
      <c r="A35006"/>
    </row>
    <row r="35007" spans="1:1" ht="13.2" x14ac:dyDescent="0.25">
      <c r="A35007"/>
    </row>
    <row r="35008" spans="1:1" ht="13.2" x14ac:dyDescent="0.25">
      <c r="A35008"/>
    </row>
    <row r="35009" spans="1:1" ht="13.2" x14ac:dyDescent="0.25">
      <c r="A35009"/>
    </row>
    <row r="35010" spans="1:1" ht="13.2" x14ac:dyDescent="0.25">
      <c r="A35010"/>
    </row>
    <row r="35011" spans="1:1" ht="13.2" x14ac:dyDescent="0.25">
      <c r="A35011"/>
    </row>
    <row r="35012" spans="1:1" ht="13.2" x14ac:dyDescent="0.25">
      <c r="A35012"/>
    </row>
    <row r="35013" spans="1:1" ht="13.2" x14ac:dyDescent="0.25">
      <c r="A35013"/>
    </row>
    <row r="35014" spans="1:1" ht="13.2" x14ac:dyDescent="0.25">
      <c r="A35014"/>
    </row>
    <row r="35015" spans="1:1" ht="13.2" x14ac:dyDescent="0.25">
      <c r="A35015"/>
    </row>
    <row r="35016" spans="1:1" ht="13.2" x14ac:dyDescent="0.25">
      <c r="A35016"/>
    </row>
    <row r="35017" spans="1:1" ht="13.2" x14ac:dyDescent="0.25">
      <c r="A35017"/>
    </row>
    <row r="35018" spans="1:1" ht="13.2" x14ac:dyDescent="0.25">
      <c r="A35018"/>
    </row>
    <row r="35019" spans="1:1" ht="13.2" x14ac:dyDescent="0.25">
      <c r="A35019"/>
    </row>
    <row r="35020" spans="1:1" ht="13.2" x14ac:dyDescent="0.25">
      <c r="A35020"/>
    </row>
    <row r="35021" spans="1:1" ht="13.2" x14ac:dyDescent="0.25">
      <c r="A35021"/>
    </row>
    <row r="35022" spans="1:1" ht="13.2" x14ac:dyDescent="0.25">
      <c r="A35022"/>
    </row>
    <row r="35023" spans="1:1" ht="13.2" x14ac:dyDescent="0.25">
      <c r="A35023"/>
    </row>
    <row r="35024" spans="1:1" ht="13.2" x14ac:dyDescent="0.25">
      <c r="A35024"/>
    </row>
    <row r="35025" spans="1:1" ht="13.2" x14ac:dyDescent="0.25">
      <c r="A35025"/>
    </row>
    <row r="35026" spans="1:1" ht="13.2" x14ac:dyDescent="0.25">
      <c r="A35026"/>
    </row>
    <row r="35027" spans="1:1" ht="13.2" x14ac:dyDescent="0.25">
      <c r="A35027"/>
    </row>
    <row r="35028" spans="1:1" ht="13.2" x14ac:dyDescent="0.25">
      <c r="A35028"/>
    </row>
    <row r="35029" spans="1:1" ht="13.2" x14ac:dyDescent="0.25">
      <c r="A35029"/>
    </row>
    <row r="35030" spans="1:1" ht="13.2" x14ac:dyDescent="0.25">
      <c r="A35030"/>
    </row>
    <row r="35031" spans="1:1" ht="13.2" x14ac:dyDescent="0.25">
      <c r="A35031"/>
    </row>
    <row r="35032" spans="1:1" ht="13.2" x14ac:dyDescent="0.25">
      <c r="A35032"/>
    </row>
    <row r="35033" spans="1:1" ht="13.2" x14ac:dyDescent="0.25">
      <c r="A35033"/>
    </row>
    <row r="35034" spans="1:1" ht="13.2" x14ac:dyDescent="0.25">
      <c r="A35034"/>
    </row>
    <row r="35035" spans="1:1" ht="13.2" x14ac:dyDescent="0.25">
      <c r="A35035"/>
    </row>
    <row r="35036" spans="1:1" ht="13.2" x14ac:dyDescent="0.25">
      <c r="A35036"/>
    </row>
    <row r="35037" spans="1:1" ht="13.2" x14ac:dyDescent="0.25">
      <c r="A35037"/>
    </row>
    <row r="35038" spans="1:1" ht="13.2" x14ac:dyDescent="0.25">
      <c r="A35038"/>
    </row>
    <row r="35039" spans="1:1" ht="13.2" x14ac:dyDescent="0.25">
      <c r="A35039"/>
    </row>
    <row r="35040" spans="1:1" ht="13.2" x14ac:dyDescent="0.25">
      <c r="A35040"/>
    </row>
    <row r="35041" spans="1:1" ht="13.2" x14ac:dyDescent="0.25">
      <c r="A35041"/>
    </row>
    <row r="35042" spans="1:1" ht="13.2" x14ac:dyDescent="0.25">
      <c r="A35042"/>
    </row>
    <row r="35043" spans="1:1" ht="13.2" x14ac:dyDescent="0.25">
      <c r="A35043"/>
    </row>
    <row r="35044" spans="1:1" ht="13.2" x14ac:dyDescent="0.25">
      <c r="A35044"/>
    </row>
    <row r="35045" spans="1:1" ht="13.2" x14ac:dyDescent="0.25">
      <c r="A35045"/>
    </row>
    <row r="35046" spans="1:1" ht="13.2" x14ac:dyDescent="0.25">
      <c r="A35046"/>
    </row>
    <row r="35047" spans="1:1" ht="13.2" x14ac:dyDescent="0.25">
      <c r="A35047"/>
    </row>
    <row r="35048" spans="1:1" ht="13.2" x14ac:dyDescent="0.25">
      <c r="A35048"/>
    </row>
    <row r="35049" spans="1:1" ht="13.2" x14ac:dyDescent="0.25">
      <c r="A35049"/>
    </row>
    <row r="35050" spans="1:1" ht="13.2" x14ac:dyDescent="0.25">
      <c r="A35050"/>
    </row>
    <row r="35051" spans="1:1" ht="13.2" x14ac:dyDescent="0.25">
      <c r="A35051"/>
    </row>
    <row r="35052" spans="1:1" ht="13.2" x14ac:dyDescent="0.25">
      <c r="A35052"/>
    </row>
    <row r="35053" spans="1:1" ht="13.2" x14ac:dyDescent="0.25">
      <c r="A35053"/>
    </row>
    <row r="35054" spans="1:1" ht="13.2" x14ac:dyDescent="0.25">
      <c r="A35054"/>
    </row>
    <row r="35055" spans="1:1" ht="13.2" x14ac:dyDescent="0.25">
      <c r="A35055"/>
    </row>
    <row r="35056" spans="1:1" ht="13.2" x14ac:dyDescent="0.25">
      <c r="A35056"/>
    </row>
    <row r="35057" spans="1:1" ht="13.2" x14ac:dyDescent="0.25">
      <c r="A35057"/>
    </row>
    <row r="35058" spans="1:1" ht="13.2" x14ac:dyDescent="0.25">
      <c r="A35058"/>
    </row>
    <row r="35059" spans="1:1" ht="13.2" x14ac:dyDescent="0.25">
      <c r="A35059"/>
    </row>
    <row r="35060" spans="1:1" ht="13.2" x14ac:dyDescent="0.25">
      <c r="A35060"/>
    </row>
    <row r="35061" spans="1:1" ht="13.2" x14ac:dyDescent="0.25">
      <c r="A35061"/>
    </row>
    <row r="35062" spans="1:1" ht="13.2" x14ac:dyDescent="0.25">
      <c r="A35062"/>
    </row>
    <row r="35063" spans="1:1" ht="13.2" x14ac:dyDescent="0.25">
      <c r="A35063"/>
    </row>
    <row r="35064" spans="1:1" ht="13.2" x14ac:dyDescent="0.25">
      <c r="A35064"/>
    </row>
    <row r="35065" spans="1:1" ht="13.2" x14ac:dyDescent="0.25">
      <c r="A35065"/>
    </row>
    <row r="35066" spans="1:1" ht="13.2" x14ac:dyDescent="0.25">
      <c r="A35066"/>
    </row>
    <row r="35067" spans="1:1" ht="13.2" x14ac:dyDescent="0.25">
      <c r="A35067"/>
    </row>
    <row r="35068" spans="1:1" ht="13.2" x14ac:dyDescent="0.25">
      <c r="A35068"/>
    </row>
    <row r="35069" spans="1:1" ht="13.2" x14ac:dyDescent="0.25">
      <c r="A35069"/>
    </row>
    <row r="35070" spans="1:1" ht="13.2" x14ac:dyDescent="0.25">
      <c r="A35070"/>
    </row>
    <row r="35071" spans="1:1" ht="13.2" x14ac:dyDescent="0.25">
      <c r="A35071"/>
    </row>
    <row r="35072" spans="1:1" ht="13.2" x14ac:dyDescent="0.25">
      <c r="A35072"/>
    </row>
    <row r="35073" spans="1:1" ht="13.2" x14ac:dyDescent="0.25">
      <c r="A35073"/>
    </row>
    <row r="35074" spans="1:1" ht="13.2" x14ac:dyDescent="0.25">
      <c r="A35074"/>
    </row>
    <row r="35075" spans="1:1" ht="13.2" x14ac:dyDescent="0.25">
      <c r="A35075"/>
    </row>
    <row r="35076" spans="1:1" ht="13.2" x14ac:dyDescent="0.25">
      <c r="A35076"/>
    </row>
    <row r="35077" spans="1:1" ht="13.2" x14ac:dyDescent="0.25">
      <c r="A35077"/>
    </row>
    <row r="35078" spans="1:1" ht="13.2" x14ac:dyDescent="0.25">
      <c r="A35078"/>
    </row>
    <row r="35079" spans="1:1" ht="13.2" x14ac:dyDescent="0.25">
      <c r="A35079"/>
    </row>
    <row r="35080" spans="1:1" ht="13.2" x14ac:dyDescent="0.25">
      <c r="A35080"/>
    </row>
    <row r="35081" spans="1:1" ht="13.2" x14ac:dyDescent="0.25">
      <c r="A35081"/>
    </row>
    <row r="35082" spans="1:1" ht="13.2" x14ac:dyDescent="0.25">
      <c r="A35082"/>
    </row>
    <row r="35083" spans="1:1" ht="13.2" x14ac:dyDescent="0.25">
      <c r="A35083"/>
    </row>
    <row r="35084" spans="1:1" ht="13.2" x14ac:dyDescent="0.25">
      <c r="A35084"/>
    </row>
    <row r="35085" spans="1:1" ht="13.2" x14ac:dyDescent="0.25">
      <c r="A35085"/>
    </row>
    <row r="35086" spans="1:1" ht="13.2" x14ac:dyDescent="0.25">
      <c r="A35086"/>
    </row>
    <row r="35087" spans="1:1" ht="13.2" x14ac:dyDescent="0.25">
      <c r="A35087"/>
    </row>
    <row r="35088" spans="1:1" ht="13.2" x14ac:dyDescent="0.25">
      <c r="A35088"/>
    </row>
    <row r="35089" spans="1:1" ht="13.2" x14ac:dyDescent="0.25">
      <c r="A35089"/>
    </row>
    <row r="35090" spans="1:1" ht="13.2" x14ac:dyDescent="0.25">
      <c r="A35090"/>
    </row>
    <row r="35091" spans="1:1" ht="13.2" x14ac:dyDescent="0.25">
      <c r="A35091"/>
    </row>
    <row r="35092" spans="1:1" ht="13.2" x14ac:dyDescent="0.25">
      <c r="A35092"/>
    </row>
    <row r="35093" spans="1:1" ht="13.2" x14ac:dyDescent="0.25">
      <c r="A35093"/>
    </row>
    <row r="35094" spans="1:1" ht="13.2" x14ac:dyDescent="0.25">
      <c r="A35094"/>
    </row>
    <row r="35095" spans="1:1" ht="13.2" x14ac:dyDescent="0.25">
      <c r="A35095"/>
    </row>
    <row r="35096" spans="1:1" ht="13.2" x14ac:dyDescent="0.25">
      <c r="A35096"/>
    </row>
    <row r="35097" spans="1:1" ht="13.2" x14ac:dyDescent="0.25">
      <c r="A35097"/>
    </row>
    <row r="35098" spans="1:1" ht="13.2" x14ac:dyDescent="0.25">
      <c r="A35098"/>
    </row>
    <row r="35099" spans="1:1" ht="13.2" x14ac:dyDescent="0.25">
      <c r="A35099"/>
    </row>
    <row r="35100" spans="1:1" ht="13.2" x14ac:dyDescent="0.25">
      <c r="A35100"/>
    </row>
    <row r="35101" spans="1:1" ht="13.2" x14ac:dyDescent="0.25">
      <c r="A35101"/>
    </row>
    <row r="35102" spans="1:1" ht="13.2" x14ac:dyDescent="0.25">
      <c r="A35102"/>
    </row>
    <row r="35103" spans="1:1" ht="13.2" x14ac:dyDescent="0.25">
      <c r="A35103"/>
    </row>
    <row r="35104" spans="1:1" ht="13.2" x14ac:dyDescent="0.25">
      <c r="A35104"/>
    </row>
    <row r="35105" spans="1:1" ht="13.2" x14ac:dyDescent="0.25">
      <c r="A35105"/>
    </row>
    <row r="35106" spans="1:1" ht="13.2" x14ac:dyDescent="0.25">
      <c r="A35106"/>
    </row>
    <row r="35107" spans="1:1" ht="13.2" x14ac:dyDescent="0.25">
      <c r="A35107"/>
    </row>
    <row r="35108" spans="1:1" ht="13.2" x14ac:dyDescent="0.25">
      <c r="A35108"/>
    </row>
    <row r="35109" spans="1:1" ht="13.2" x14ac:dyDescent="0.25">
      <c r="A35109"/>
    </row>
    <row r="35110" spans="1:1" ht="13.2" x14ac:dyDescent="0.25">
      <c r="A35110"/>
    </row>
    <row r="35111" spans="1:1" ht="13.2" x14ac:dyDescent="0.25">
      <c r="A35111"/>
    </row>
    <row r="35112" spans="1:1" ht="13.2" x14ac:dyDescent="0.25">
      <c r="A35112"/>
    </row>
    <row r="35113" spans="1:1" ht="13.2" x14ac:dyDescent="0.25">
      <c r="A35113"/>
    </row>
    <row r="35114" spans="1:1" ht="13.2" x14ac:dyDescent="0.25">
      <c r="A35114"/>
    </row>
    <row r="35115" spans="1:1" ht="13.2" x14ac:dyDescent="0.25">
      <c r="A35115"/>
    </row>
    <row r="35116" spans="1:1" ht="13.2" x14ac:dyDescent="0.25">
      <c r="A35116"/>
    </row>
    <row r="35117" spans="1:1" ht="13.2" x14ac:dyDescent="0.25">
      <c r="A35117"/>
    </row>
    <row r="35118" spans="1:1" ht="13.2" x14ac:dyDescent="0.25">
      <c r="A35118"/>
    </row>
    <row r="35119" spans="1:1" ht="13.2" x14ac:dyDescent="0.25">
      <c r="A35119"/>
    </row>
    <row r="35120" spans="1:1" ht="13.2" x14ac:dyDescent="0.25">
      <c r="A35120"/>
    </row>
    <row r="35121" spans="1:1" ht="13.2" x14ac:dyDescent="0.25">
      <c r="A35121"/>
    </row>
    <row r="35122" spans="1:1" ht="13.2" x14ac:dyDescent="0.25">
      <c r="A35122"/>
    </row>
    <row r="35123" spans="1:1" ht="13.2" x14ac:dyDescent="0.25">
      <c r="A35123"/>
    </row>
    <row r="35124" spans="1:1" ht="13.2" x14ac:dyDescent="0.25">
      <c r="A35124"/>
    </row>
    <row r="35125" spans="1:1" ht="13.2" x14ac:dyDescent="0.25">
      <c r="A35125"/>
    </row>
    <row r="35126" spans="1:1" ht="13.2" x14ac:dyDescent="0.25">
      <c r="A35126"/>
    </row>
    <row r="35127" spans="1:1" ht="13.2" x14ac:dyDescent="0.25">
      <c r="A35127"/>
    </row>
    <row r="35128" spans="1:1" ht="13.2" x14ac:dyDescent="0.25">
      <c r="A35128"/>
    </row>
    <row r="35129" spans="1:1" ht="13.2" x14ac:dyDescent="0.25">
      <c r="A35129"/>
    </row>
    <row r="35130" spans="1:1" ht="13.2" x14ac:dyDescent="0.25">
      <c r="A35130"/>
    </row>
    <row r="35131" spans="1:1" ht="13.2" x14ac:dyDescent="0.25">
      <c r="A35131"/>
    </row>
    <row r="35132" spans="1:1" ht="13.2" x14ac:dyDescent="0.25">
      <c r="A35132"/>
    </row>
    <row r="35133" spans="1:1" ht="13.2" x14ac:dyDescent="0.25">
      <c r="A35133"/>
    </row>
    <row r="35134" spans="1:1" ht="13.2" x14ac:dyDescent="0.25">
      <c r="A35134"/>
    </row>
    <row r="35135" spans="1:1" ht="13.2" x14ac:dyDescent="0.25">
      <c r="A35135"/>
    </row>
    <row r="35136" spans="1:1" ht="13.2" x14ac:dyDescent="0.25">
      <c r="A35136"/>
    </row>
    <row r="35137" spans="1:1" ht="13.2" x14ac:dyDescent="0.25">
      <c r="A35137"/>
    </row>
    <row r="35138" spans="1:1" ht="13.2" x14ac:dyDescent="0.25">
      <c r="A35138"/>
    </row>
    <row r="35139" spans="1:1" ht="13.2" x14ac:dyDescent="0.25">
      <c r="A35139"/>
    </row>
    <row r="35140" spans="1:1" ht="13.2" x14ac:dyDescent="0.25">
      <c r="A35140"/>
    </row>
    <row r="35141" spans="1:1" ht="13.2" x14ac:dyDescent="0.25">
      <c r="A35141"/>
    </row>
    <row r="35142" spans="1:1" ht="13.2" x14ac:dyDescent="0.25">
      <c r="A35142"/>
    </row>
    <row r="35143" spans="1:1" ht="13.2" x14ac:dyDescent="0.25">
      <c r="A35143"/>
    </row>
    <row r="35144" spans="1:1" ht="13.2" x14ac:dyDescent="0.25">
      <c r="A35144"/>
    </row>
    <row r="35145" spans="1:1" ht="13.2" x14ac:dyDescent="0.25">
      <c r="A35145"/>
    </row>
    <row r="35146" spans="1:1" ht="13.2" x14ac:dyDescent="0.25">
      <c r="A35146"/>
    </row>
    <row r="35147" spans="1:1" ht="13.2" x14ac:dyDescent="0.25">
      <c r="A35147"/>
    </row>
    <row r="35148" spans="1:1" ht="13.2" x14ac:dyDescent="0.25">
      <c r="A35148"/>
    </row>
    <row r="35149" spans="1:1" ht="13.2" x14ac:dyDescent="0.25">
      <c r="A35149"/>
    </row>
    <row r="35150" spans="1:1" ht="13.2" x14ac:dyDescent="0.25">
      <c r="A35150"/>
    </row>
    <row r="35151" spans="1:1" ht="13.2" x14ac:dyDescent="0.25">
      <c r="A35151"/>
    </row>
    <row r="35152" spans="1:1" ht="13.2" x14ac:dyDescent="0.25">
      <c r="A35152"/>
    </row>
    <row r="35153" spans="1:1" ht="13.2" x14ac:dyDescent="0.25">
      <c r="A35153"/>
    </row>
    <row r="35154" spans="1:1" ht="13.2" x14ac:dyDescent="0.25">
      <c r="A35154"/>
    </row>
    <row r="35155" spans="1:1" ht="13.2" x14ac:dyDescent="0.25">
      <c r="A35155"/>
    </row>
    <row r="35156" spans="1:1" ht="13.2" x14ac:dyDescent="0.25">
      <c r="A35156"/>
    </row>
    <row r="35157" spans="1:1" ht="13.2" x14ac:dyDescent="0.25">
      <c r="A35157"/>
    </row>
    <row r="35158" spans="1:1" ht="13.2" x14ac:dyDescent="0.25">
      <c r="A35158"/>
    </row>
    <row r="35159" spans="1:1" ht="13.2" x14ac:dyDescent="0.25">
      <c r="A35159"/>
    </row>
    <row r="35160" spans="1:1" ht="13.2" x14ac:dyDescent="0.25">
      <c r="A35160"/>
    </row>
    <row r="35161" spans="1:1" ht="13.2" x14ac:dyDescent="0.25">
      <c r="A35161"/>
    </row>
    <row r="35162" spans="1:1" ht="13.2" x14ac:dyDescent="0.25">
      <c r="A35162"/>
    </row>
    <row r="35163" spans="1:1" ht="13.2" x14ac:dyDescent="0.25">
      <c r="A35163"/>
    </row>
    <row r="35164" spans="1:1" ht="13.2" x14ac:dyDescent="0.25">
      <c r="A35164"/>
    </row>
    <row r="35165" spans="1:1" ht="13.2" x14ac:dyDescent="0.25">
      <c r="A35165"/>
    </row>
    <row r="35166" spans="1:1" ht="13.2" x14ac:dyDescent="0.25">
      <c r="A35166"/>
    </row>
    <row r="35167" spans="1:1" ht="13.2" x14ac:dyDescent="0.25">
      <c r="A35167"/>
    </row>
    <row r="35168" spans="1:1" ht="13.2" x14ac:dyDescent="0.25">
      <c r="A35168"/>
    </row>
    <row r="35169" spans="1:1" ht="13.2" x14ac:dyDescent="0.25">
      <c r="A35169"/>
    </row>
    <row r="35170" spans="1:1" ht="13.2" x14ac:dyDescent="0.25">
      <c r="A35170"/>
    </row>
    <row r="35171" spans="1:1" ht="13.2" x14ac:dyDescent="0.25">
      <c r="A35171"/>
    </row>
    <row r="35172" spans="1:1" ht="13.2" x14ac:dyDescent="0.25">
      <c r="A35172"/>
    </row>
    <row r="35173" spans="1:1" ht="13.2" x14ac:dyDescent="0.25">
      <c r="A35173"/>
    </row>
    <row r="35174" spans="1:1" ht="13.2" x14ac:dyDescent="0.25">
      <c r="A35174"/>
    </row>
    <row r="35175" spans="1:1" ht="13.2" x14ac:dyDescent="0.25">
      <c r="A35175"/>
    </row>
    <row r="35176" spans="1:1" ht="13.2" x14ac:dyDescent="0.25">
      <c r="A35176"/>
    </row>
    <row r="35177" spans="1:1" ht="13.2" x14ac:dyDescent="0.25">
      <c r="A35177"/>
    </row>
    <row r="35178" spans="1:1" ht="13.2" x14ac:dyDescent="0.25">
      <c r="A35178"/>
    </row>
    <row r="35179" spans="1:1" ht="13.2" x14ac:dyDescent="0.25">
      <c r="A35179"/>
    </row>
    <row r="35180" spans="1:1" ht="13.2" x14ac:dyDescent="0.25">
      <c r="A35180"/>
    </row>
    <row r="35181" spans="1:1" ht="13.2" x14ac:dyDescent="0.25">
      <c r="A35181"/>
    </row>
    <row r="35182" spans="1:1" ht="13.2" x14ac:dyDescent="0.25">
      <c r="A35182"/>
    </row>
    <row r="35183" spans="1:1" ht="13.2" x14ac:dyDescent="0.25">
      <c r="A35183"/>
    </row>
    <row r="35184" spans="1:1" ht="13.2" x14ac:dyDescent="0.25">
      <c r="A35184"/>
    </row>
    <row r="35185" spans="1:1" ht="13.2" x14ac:dyDescent="0.25">
      <c r="A35185"/>
    </row>
    <row r="35186" spans="1:1" ht="13.2" x14ac:dyDescent="0.25">
      <c r="A35186"/>
    </row>
    <row r="35187" spans="1:1" ht="13.2" x14ac:dyDescent="0.25">
      <c r="A35187"/>
    </row>
    <row r="35188" spans="1:1" ht="13.2" x14ac:dyDescent="0.25">
      <c r="A35188"/>
    </row>
    <row r="35189" spans="1:1" ht="13.2" x14ac:dyDescent="0.25">
      <c r="A35189"/>
    </row>
    <row r="35190" spans="1:1" ht="13.2" x14ac:dyDescent="0.25">
      <c r="A35190"/>
    </row>
    <row r="35191" spans="1:1" ht="13.2" x14ac:dyDescent="0.25">
      <c r="A35191"/>
    </row>
    <row r="35192" spans="1:1" ht="13.2" x14ac:dyDescent="0.25">
      <c r="A35192"/>
    </row>
    <row r="35193" spans="1:1" ht="13.2" x14ac:dyDescent="0.25">
      <c r="A35193"/>
    </row>
    <row r="35194" spans="1:1" ht="13.2" x14ac:dyDescent="0.25">
      <c r="A35194"/>
    </row>
    <row r="35195" spans="1:1" ht="13.2" x14ac:dyDescent="0.25">
      <c r="A35195"/>
    </row>
    <row r="35196" spans="1:1" ht="13.2" x14ac:dyDescent="0.25">
      <c r="A35196"/>
    </row>
    <row r="35197" spans="1:1" ht="13.2" x14ac:dyDescent="0.25">
      <c r="A35197"/>
    </row>
    <row r="35198" spans="1:1" ht="13.2" x14ac:dyDescent="0.25">
      <c r="A35198"/>
    </row>
    <row r="35199" spans="1:1" ht="13.2" x14ac:dyDescent="0.25">
      <c r="A35199"/>
    </row>
    <row r="35200" spans="1:1" ht="13.2" x14ac:dyDescent="0.25">
      <c r="A35200"/>
    </row>
    <row r="35201" spans="1:1" ht="13.2" x14ac:dyDescent="0.25">
      <c r="A35201"/>
    </row>
    <row r="35202" spans="1:1" ht="13.2" x14ac:dyDescent="0.25">
      <c r="A35202"/>
    </row>
    <row r="35203" spans="1:1" ht="13.2" x14ac:dyDescent="0.25">
      <c r="A35203"/>
    </row>
    <row r="35204" spans="1:1" ht="13.2" x14ac:dyDescent="0.25">
      <c r="A35204"/>
    </row>
    <row r="35205" spans="1:1" ht="13.2" x14ac:dyDescent="0.25">
      <c r="A35205"/>
    </row>
    <row r="35206" spans="1:1" ht="13.2" x14ac:dyDescent="0.25">
      <c r="A35206"/>
    </row>
    <row r="35207" spans="1:1" ht="13.2" x14ac:dyDescent="0.25">
      <c r="A35207"/>
    </row>
    <row r="35208" spans="1:1" ht="13.2" x14ac:dyDescent="0.25">
      <c r="A35208"/>
    </row>
    <row r="35209" spans="1:1" ht="13.2" x14ac:dyDescent="0.25">
      <c r="A35209"/>
    </row>
    <row r="35210" spans="1:1" ht="13.2" x14ac:dyDescent="0.25">
      <c r="A35210"/>
    </row>
    <row r="35211" spans="1:1" ht="13.2" x14ac:dyDescent="0.25">
      <c r="A35211"/>
    </row>
    <row r="35212" spans="1:1" ht="13.2" x14ac:dyDescent="0.25">
      <c r="A35212"/>
    </row>
    <row r="35213" spans="1:1" ht="13.2" x14ac:dyDescent="0.25">
      <c r="A35213"/>
    </row>
    <row r="35214" spans="1:1" ht="13.2" x14ac:dyDescent="0.25">
      <c r="A35214"/>
    </row>
    <row r="35215" spans="1:1" ht="13.2" x14ac:dyDescent="0.25">
      <c r="A35215"/>
    </row>
    <row r="35216" spans="1:1" ht="13.2" x14ac:dyDescent="0.25">
      <c r="A35216"/>
    </row>
    <row r="35217" spans="1:1" ht="13.2" x14ac:dyDescent="0.25">
      <c r="A35217"/>
    </row>
    <row r="35218" spans="1:1" ht="13.2" x14ac:dyDescent="0.25">
      <c r="A35218"/>
    </row>
    <row r="35219" spans="1:1" ht="13.2" x14ac:dyDescent="0.25">
      <c r="A35219"/>
    </row>
    <row r="35220" spans="1:1" ht="13.2" x14ac:dyDescent="0.25">
      <c r="A35220"/>
    </row>
    <row r="35221" spans="1:1" ht="13.2" x14ac:dyDescent="0.25">
      <c r="A35221"/>
    </row>
    <row r="35222" spans="1:1" ht="13.2" x14ac:dyDescent="0.25">
      <c r="A35222"/>
    </row>
    <row r="35223" spans="1:1" ht="13.2" x14ac:dyDescent="0.25">
      <c r="A35223"/>
    </row>
    <row r="35224" spans="1:1" ht="13.2" x14ac:dyDescent="0.25">
      <c r="A35224"/>
    </row>
    <row r="35225" spans="1:1" ht="13.2" x14ac:dyDescent="0.25">
      <c r="A35225"/>
    </row>
    <row r="35226" spans="1:1" ht="13.2" x14ac:dyDescent="0.25">
      <c r="A35226"/>
    </row>
    <row r="35227" spans="1:1" ht="13.2" x14ac:dyDescent="0.25">
      <c r="A35227"/>
    </row>
    <row r="35228" spans="1:1" ht="13.2" x14ac:dyDescent="0.25">
      <c r="A35228"/>
    </row>
    <row r="35229" spans="1:1" ht="13.2" x14ac:dyDescent="0.25">
      <c r="A35229"/>
    </row>
    <row r="35230" spans="1:1" ht="13.2" x14ac:dyDescent="0.25">
      <c r="A35230"/>
    </row>
    <row r="35231" spans="1:1" ht="13.2" x14ac:dyDescent="0.25">
      <c r="A35231"/>
    </row>
    <row r="35232" spans="1:1" ht="13.2" x14ac:dyDescent="0.25">
      <c r="A35232"/>
    </row>
    <row r="35233" spans="1:1" ht="13.2" x14ac:dyDescent="0.25">
      <c r="A35233"/>
    </row>
    <row r="35234" spans="1:1" ht="13.2" x14ac:dyDescent="0.25">
      <c r="A35234"/>
    </row>
    <row r="35235" spans="1:1" ht="13.2" x14ac:dyDescent="0.25">
      <c r="A35235"/>
    </row>
    <row r="35236" spans="1:1" ht="13.2" x14ac:dyDescent="0.25">
      <c r="A35236"/>
    </row>
    <row r="35237" spans="1:1" ht="13.2" x14ac:dyDescent="0.25">
      <c r="A35237"/>
    </row>
    <row r="35238" spans="1:1" ht="13.2" x14ac:dyDescent="0.25">
      <c r="A35238"/>
    </row>
    <row r="35239" spans="1:1" ht="13.2" x14ac:dyDescent="0.25">
      <c r="A35239"/>
    </row>
    <row r="35240" spans="1:1" ht="13.2" x14ac:dyDescent="0.25">
      <c r="A35240"/>
    </row>
    <row r="35241" spans="1:1" ht="13.2" x14ac:dyDescent="0.25">
      <c r="A35241"/>
    </row>
    <row r="35242" spans="1:1" ht="13.2" x14ac:dyDescent="0.25">
      <c r="A35242"/>
    </row>
    <row r="35243" spans="1:1" ht="13.2" x14ac:dyDescent="0.25">
      <c r="A35243"/>
    </row>
    <row r="35244" spans="1:1" ht="13.2" x14ac:dyDescent="0.25">
      <c r="A35244"/>
    </row>
    <row r="35245" spans="1:1" ht="13.2" x14ac:dyDescent="0.25">
      <c r="A35245"/>
    </row>
    <row r="35246" spans="1:1" ht="13.2" x14ac:dyDescent="0.25">
      <c r="A35246"/>
    </row>
    <row r="35247" spans="1:1" ht="13.2" x14ac:dyDescent="0.25">
      <c r="A35247"/>
    </row>
    <row r="35248" spans="1:1" ht="13.2" x14ac:dyDescent="0.25">
      <c r="A35248"/>
    </row>
    <row r="35249" spans="1:1" ht="13.2" x14ac:dyDescent="0.25">
      <c r="A35249"/>
    </row>
    <row r="35250" spans="1:1" ht="13.2" x14ac:dyDescent="0.25">
      <c r="A35250"/>
    </row>
    <row r="35251" spans="1:1" ht="13.2" x14ac:dyDescent="0.25">
      <c r="A35251"/>
    </row>
    <row r="35252" spans="1:1" ht="13.2" x14ac:dyDescent="0.25">
      <c r="A35252"/>
    </row>
    <row r="35253" spans="1:1" ht="13.2" x14ac:dyDescent="0.25">
      <c r="A35253"/>
    </row>
    <row r="35254" spans="1:1" ht="13.2" x14ac:dyDescent="0.25">
      <c r="A35254"/>
    </row>
    <row r="35255" spans="1:1" ht="13.2" x14ac:dyDescent="0.25">
      <c r="A35255"/>
    </row>
    <row r="35256" spans="1:1" ht="13.2" x14ac:dyDescent="0.25">
      <c r="A35256"/>
    </row>
    <row r="35257" spans="1:1" ht="13.2" x14ac:dyDescent="0.25">
      <c r="A35257"/>
    </row>
    <row r="35258" spans="1:1" ht="13.2" x14ac:dyDescent="0.25">
      <c r="A35258"/>
    </row>
    <row r="35259" spans="1:1" ht="13.2" x14ac:dyDescent="0.25">
      <c r="A35259"/>
    </row>
    <row r="35260" spans="1:1" ht="13.2" x14ac:dyDescent="0.25">
      <c r="A35260"/>
    </row>
    <row r="35261" spans="1:1" ht="13.2" x14ac:dyDescent="0.25">
      <c r="A35261"/>
    </row>
    <row r="35262" spans="1:1" ht="13.2" x14ac:dyDescent="0.25">
      <c r="A35262"/>
    </row>
    <row r="35263" spans="1:1" ht="13.2" x14ac:dyDescent="0.25">
      <c r="A35263"/>
    </row>
    <row r="35264" spans="1:1" ht="13.2" x14ac:dyDescent="0.25">
      <c r="A35264"/>
    </row>
    <row r="35265" spans="1:1" ht="13.2" x14ac:dyDescent="0.25">
      <c r="A35265"/>
    </row>
    <row r="35266" spans="1:1" ht="13.2" x14ac:dyDescent="0.25">
      <c r="A35266"/>
    </row>
    <row r="35267" spans="1:1" ht="13.2" x14ac:dyDescent="0.25">
      <c r="A35267"/>
    </row>
    <row r="35268" spans="1:1" ht="13.2" x14ac:dyDescent="0.25">
      <c r="A35268"/>
    </row>
    <row r="35269" spans="1:1" ht="13.2" x14ac:dyDescent="0.25">
      <c r="A35269"/>
    </row>
    <row r="35270" spans="1:1" ht="13.2" x14ac:dyDescent="0.25">
      <c r="A35270"/>
    </row>
    <row r="35271" spans="1:1" ht="13.2" x14ac:dyDescent="0.25">
      <c r="A35271"/>
    </row>
    <row r="35272" spans="1:1" ht="13.2" x14ac:dyDescent="0.25">
      <c r="A35272"/>
    </row>
    <row r="35273" spans="1:1" ht="13.2" x14ac:dyDescent="0.25">
      <c r="A35273"/>
    </row>
    <row r="35274" spans="1:1" ht="13.2" x14ac:dyDescent="0.25">
      <c r="A35274"/>
    </row>
    <row r="35275" spans="1:1" ht="13.2" x14ac:dyDescent="0.25">
      <c r="A35275"/>
    </row>
    <row r="35276" spans="1:1" ht="13.2" x14ac:dyDescent="0.25">
      <c r="A35276"/>
    </row>
    <row r="35277" spans="1:1" ht="13.2" x14ac:dyDescent="0.25">
      <c r="A35277"/>
    </row>
    <row r="35278" spans="1:1" ht="13.2" x14ac:dyDescent="0.25">
      <c r="A35278"/>
    </row>
    <row r="35279" spans="1:1" ht="13.2" x14ac:dyDescent="0.25">
      <c r="A35279"/>
    </row>
    <row r="35280" spans="1:1" ht="13.2" x14ac:dyDescent="0.25">
      <c r="A35280"/>
    </row>
    <row r="35281" spans="1:1" ht="13.2" x14ac:dyDescent="0.25">
      <c r="A35281"/>
    </row>
    <row r="35282" spans="1:1" ht="13.2" x14ac:dyDescent="0.25">
      <c r="A35282"/>
    </row>
    <row r="35283" spans="1:1" ht="13.2" x14ac:dyDescent="0.25">
      <c r="A35283"/>
    </row>
    <row r="35284" spans="1:1" ht="13.2" x14ac:dyDescent="0.25">
      <c r="A35284"/>
    </row>
    <row r="35285" spans="1:1" ht="13.2" x14ac:dyDescent="0.25">
      <c r="A35285"/>
    </row>
    <row r="35286" spans="1:1" ht="13.2" x14ac:dyDescent="0.25">
      <c r="A35286"/>
    </row>
    <row r="35287" spans="1:1" ht="13.2" x14ac:dyDescent="0.25">
      <c r="A35287"/>
    </row>
    <row r="35288" spans="1:1" ht="13.2" x14ac:dyDescent="0.25">
      <c r="A35288"/>
    </row>
    <row r="35289" spans="1:1" ht="13.2" x14ac:dyDescent="0.25">
      <c r="A35289"/>
    </row>
    <row r="35290" spans="1:1" ht="13.2" x14ac:dyDescent="0.25">
      <c r="A35290"/>
    </row>
    <row r="35291" spans="1:1" ht="13.2" x14ac:dyDescent="0.25">
      <c r="A35291"/>
    </row>
    <row r="35292" spans="1:1" ht="13.2" x14ac:dyDescent="0.25">
      <c r="A35292"/>
    </row>
    <row r="35293" spans="1:1" ht="13.2" x14ac:dyDescent="0.25">
      <c r="A35293"/>
    </row>
    <row r="35294" spans="1:1" ht="13.2" x14ac:dyDescent="0.25">
      <c r="A35294"/>
    </row>
    <row r="35295" spans="1:1" ht="13.2" x14ac:dyDescent="0.25">
      <c r="A35295"/>
    </row>
    <row r="35296" spans="1:1" ht="13.2" x14ac:dyDescent="0.25">
      <c r="A35296"/>
    </row>
    <row r="35297" spans="1:1" ht="13.2" x14ac:dyDescent="0.25">
      <c r="A35297"/>
    </row>
    <row r="35298" spans="1:1" ht="13.2" x14ac:dyDescent="0.25">
      <c r="A35298"/>
    </row>
    <row r="35299" spans="1:1" ht="13.2" x14ac:dyDescent="0.25">
      <c r="A35299"/>
    </row>
    <row r="35300" spans="1:1" ht="13.2" x14ac:dyDescent="0.25">
      <c r="A35300"/>
    </row>
    <row r="35301" spans="1:1" ht="13.2" x14ac:dyDescent="0.25">
      <c r="A35301"/>
    </row>
    <row r="35302" spans="1:1" ht="13.2" x14ac:dyDescent="0.25">
      <c r="A35302"/>
    </row>
    <row r="35303" spans="1:1" ht="13.2" x14ac:dyDescent="0.25">
      <c r="A35303"/>
    </row>
    <row r="35304" spans="1:1" ht="13.2" x14ac:dyDescent="0.25">
      <c r="A35304"/>
    </row>
    <row r="35305" spans="1:1" ht="13.2" x14ac:dyDescent="0.25">
      <c r="A35305"/>
    </row>
    <row r="35306" spans="1:1" ht="13.2" x14ac:dyDescent="0.25">
      <c r="A35306"/>
    </row>
    <row r="35307" spans="1:1" ht="13.2" x14ac:dyDescent="0.25">
      <c r="A35307"/>
    </row>
    <row r="35308" spans="1:1" ht="13.2" x14ac:dyDescent="0.25">
      <c r="A35308"/>
    </row>
    <row r="35309" spans="1:1" ht="13.2" x14ac:dyDescent="0.25">
      <c r="A35309"/>
    </row>
    <row r="35310" spans="1:1" ht="13.2" x14ac:dyDescent="0.25">
      <c r="A35310"/>
    </row>
    <row r="35311" spans="1:1" ht="13.2" x14ac:dyDescent="0.25">
      <c r="A35311"/>
    </row>
    <row r="35312" spans="1:1" ht="13.2" x14ac:dyDescent="0.25">
      <c r="A35312"/>
    </row>
    <row r="35313" spans="1:1" ht="13.2" x14ac:dyDescent="0.25">
      <c r="A35313"/>
    </row>
    <row r="35314" spans="1:1" ht="13.2" x14ac:dyDescent="0.25">
      <c r="A35314"/>
    </row>
    <row r="35315" spans="1:1" ht="13.2" x14ac:dyDescent="0.25">
      <c r="A35315"/>
    </row>
    <row r="35316" spans="1:1" ht="13.2" x14ac:dyDescent="0.25">
      <c r="A35316"/>
    </row>
    <row r="35317" spans="1:1" ht="13.2" x14ac:dyDescent="0.25">
      <c r="A35317"/>
    </row>
    <row r="35318" spans="1:1" ht="13.2" x14ac:dyDescent="0.25">
      <c r="A35318"/>
    </row>
    <row r="35319" spans="1:1" ht="13.2" x14ac:dyDescent="0.25">
      <c r="A35319"/>
    </row>
    <row r="35320" spans="1:1" ht="13.2" x14ac:dyDescent="0.25">
      <c r="A35320"/>
    </row>
    <row r="35321" spans="1:1" ht="13.2" x14ac:dyDescent="0.25">
      <c r="A35321"/>
    </row>
    <row r="35322" spans="1:1" ht="13.2" x14ac:dyDescent="0.25">
      <c r="A35322"/>
    </row>
    <row r="35323" spans="1:1" ht="13.2" x14ac:dyDescent="0.25">
      <c r="A35323"/>
    </row>
    <row r="35324" spans="1:1" ht="13.2" x14ac:dyDescent="0.25">
      <c r="A35324"/>
    </row>
    <row r="35325" spans="1:1" ht="13.2" x14ac:dyDescent="0.25">
      <c r="A35325"/>
    </row>
    <row r="35326" spans="1:1" ht="13.2" x14ac:dyDescent="0.25">
      <c r="A35326"/>
    </row>
    <row r="35327" spans="1:1" ht="13.2" x14ac:dyDescent="0.25">
      <c r="A35327"/>
    </row>
    <row r="35328" spans="1:1" ht="13.2" x14ac:dyDescent="0.25">
      <c r="A35328"/>
    </row>
    <row r="35329" spans="1:1" ht="13.2" x14ac:dyDescent="0.25">
      <c r="A35329"/>
    </row>
    <row r="35330" spans="1:1" ht="13.2" x14ac:dyDescent="0.25">
      <c r="A35330"/>
    </row>
    <row r="35331" spans="1:1" ht="13.2" x14ac:dyDescent="0.25">
      <c r="A35331"/>
    </row>
    <row r="35332" spans="1:1" ht="13.2" x14ac:dyDescent="0.25">
      <c r="A35332"/>
    </row>
    <row r="35333" spans="1:1" ht="13.2" x14ac:dyDescent="0.25">
      <c r="A35333"/>
    </row>
    <row r="35334" spans="1:1" ht="13.2" x14ac:dyDescent="0.25">
      <c r="A35334"/>
    </row>
    <row r="35335" spans="1:1" ht="13.2" x14ac:dyDescent="0.25">
      <c r="A35335"/>
    </row>
    <row r="35336" spans="1:1" ht="13.2" x14ac:dyDescent="0.25">
      <c r="A35336"/>
    </row>
    <row r="35337" spans="1:1" ht="13.2" x14ac:dyDescent="0.25">
      <c r="A35337"/>
    </row>
    <row r="35338" spans="1:1" ht="13.2" x14ac:dyDescent="0.25">
      <c r="A35338"/>
    </row>
    <row r="35339" spans="1:1" ht="13.2" x14ac:dyDescent="0.25">
      <c r="A35339"/>
    </row>
    <row r="35340" spans="1:1" ht="13.2" x14ac:dyDescent="0.25">
      <c r="A35340"/>
    </row>
    <row r="35341" spans="1:1" ht="13.2" x14ac:dyDescent="0.25">
      <c r="A35341"/>
    </row>
    <row r="35342" spans="1:1" ht="13.2" x14ac:dyDescent="0.25">
      <c r="A35342"/>
    </row>
    <row r="35343" spans="1:1" ht="13.2" x14ac:dyDescent="0.25">
      <c r="A35343"/>
    </row>
    <row r="35344" spans="1:1" ht="13.2" x14ac:dyDescent="0.25">
      <c r="A35344"/>
    </row>
    <row r="35345" spans="1:1" ht="13.2" x14ac:dyDescent="0.25">
      <c r="A35345"/>
    </row>
    <row r="35346" spans="1:1" ht="13.2" x14ac:dyDescent="0.25">
      <c r="A35346"/>
    </row>
    <row r="35347" spans="1:1" ht="13.2" x14ac:dyDescent="0.25">
      <c r="A35347"/>
    </row>
    <row r="35348" spans="1:1" ht="13.2" x14ac:dyDescent="0.25">
      <c r="A35348"/>
    </row>
    <row r="35349" spans="1:1" ht="13.2" x14ac:dyDescent="0.25">
      <c r="A35349"/>
    </row>
    <row r="35350" spans="1:1" ht="13.2" x14ac:dyDescent="0.25">
      <c r="A35350"/>
    </row>
    <row r="35351" spans="1:1" ht="13.2" x14ac:dyDescent="0.25">
      <c r="A35351"/>
    </row>
    <row r="35352" spans="1:1" ht="13.2" x14ac:dyDescent="0.25">
      <c r="A35352"/>
    </row>
    <row r="35353" spans="1:1" ht="13.2" x14ac:dyDescent="0.25">
      <c r="A35353"/>
    </row>
    <row r="35354" spans="1:1" ht="13.2" x14ac:dyDescent="0.25">
      <c r="A35354"/>
    </row>
    <row r="35355" spans="1:1" ht="13.2" x14ac:dyDescent="0.25">
      <c r="A35355"/>
    </row>
    <row r="35356" spans="1:1" ht="13.2" x14ac:dyDescent="0.25">
      <c r="A35356"/>
    </row>
    <row r="35357" spans="1:1" ht="13.2" x14ac:dyDescent="0.25">
      <c r="A35357"/>
    </row>
    <row r="35358" spans="1:1" ht="13.2" x14ac:dyDescent="0.25">
      <c r="A35358"/>
    </row>
    <row r="35359" spans="1:1" ht="13.2" x14ac:dyDescent="0.25">
      <c r="A35359"/>
    </row>
    <row r="35360" spans="1:1" ht="13.2" x14ac:dyDescent="0.25">
      <c r="A35360"/>
    </row>
    <row r="35361" spans="1:1" ht="13.2" x14ac:dyDescent="0.25">
      <c r="A35361"/>
    </row>
    <row r="35362" spans="1:1" ht="13.2" x14ac:dyDescent="0.25">
      <c r="A35362"/>
    </row>
    <row r="35363" spans="1:1" ht="13.2" x14ac:dyDescent="0.25">
      <c r="A35363"/>
    </row>
    <row r="35364" spans="1:1" ht="13.2" x14ac:dyDescent="0.25">
      <c r="A35364"/>
    </row>
    <row r="35365" spans="1:1" ht="13.2" x14ac:dyDescent="0.25">
      <c r="A35365"/>
    </row>
    <row r="35366" spans="1:1" ht="13.2" x14ac:dyDescent="0.25">
      <c r="A35366"/>
    </row>
    <row r="35367" spans="1:1" ht="13.2" x14ac:dyDescent="0.25">
      <c r="A35367"/>
    </row>
    <row r="35368" spans="1:1" ht="13.2" x14ac:dyDescent="0.25">
      <c r="A35368"/>
    </row>
    <row r="35369" spans="1:1" ht="13.2" x14ac:dyDescent="0.25">
      <c r="A35369"/>
    </row>
    <row r="35370" spans="1:1" ht="13.2" x14ac:dyDescent="0.25">
      <c r="A35370"/>
    </row>
    <row r="35371" spans="1:1" ht="13.2" x14ac:dyDescent="0.25">
      <c r="A35371"/>
    </row>
    <row r="35372" spans="1:1" ht="13.2" x14ac:dyDescent="0.25">
      <c r="A35372"/>
    </row>
    <row r="35373" spans="1:1" ht="13.2" x14ac:dyDescent="0.25">
      <c r="A35373"/>
    </row>
    <row r="35374" spans="1:1" ht="13.2" x14ac:dyDescent="0.25">
      <c r="A35374"/>
    </row>
    <row r="35375" spans="1:1" ht="13.2" x14ac:dyDescent="0.25">
      <c r="A35375"/>
    </row>
    <row r="35376" spans="1:1" ht="13.2" x14ac:dyDescent="0.25">
      <c r="A35376"/>
    </row>
    <row r="35377" spans="1:1" ht="13.2" x14ac:dyDescent="0.25">
      <c r="A35377"/>
    </row>
    <row r="35378" spans="1:1" ht="13.2" x14ac:dyDescent="0.25">
      <c r="A35378"/>
    </row>
    <row r="35379" spans="1:1" ht="13.2" x14ac:dyDescent="0.25">
      <c r="A35379"/>
    </row>
    <row r="35380" spans="1:1" ht="13.2" x14ac:dyDescent="0.25">
      <c r="A35380"/>
    </row>
    <row r="35381" spans="1:1" ht="13.2" x14ac:dyDescent="0.25">
      <c r="A35381"/>
    </row>
    <row r="35382" spans="1:1" ht="13.2" x14ac:dyDescent="0.25">
      <c r="A35382"/>
    </row>
    <row r="35383" spans="1:1" ht="13.2" x14ac:dyDescent="0.25">
      <c r="A35383"/>
    </row>
    <row r="35384" spans="1:1" ht="13.2" x14ac:dyDescent="0.25">
      <c r="A35384"/>
    </row>
    <row r="35385" spans="1:1" ht="13.2" x14ac:dyDescent="0.25">
      <c r="A35385"/>
    </row>
    <row r="35386" spans="1:1" ht="13.2" x14ac:dyDescent="0.25">
      <c r="A35386"/>
    </row>
    <row r="35387" spans="1:1" ht="13.2" x14ac:dyDescent="0.25">
      <c r="A35387"/>
    </row>
    <row r="35388" spans="1:1" ht="13.2" x14ac:dyDescent="0.25">
      <c r="A35388"/>
    </row>
    <row r="35389" spans="1:1" ht="13.2" x14ac:dyDescent="0.25">
      <c r="A35389"/>
    </row>
    <row r="35390" spans="1:1" ht="13.2" x14ac:dyDescent="0.25">
      <c r="A35390"/>
    </row>
    <row r="35391" spans="1:1" ht="13.2" x14ac:dyDescent="0.25">
      <c r="A35391"/>
    </row>
    <row r="35392" spans="1:1" ht="13.2" x14ac:dyDescent="0.25">
      <c r="A35392"/>
    </row>
    <row r="35393" spans="1:1" ht="13.2" x14ac:dyDescent="0.25">
      <c r="A35393"/>
    </row>
    <row r="35394" spans="1:1" ht="13.2" x14ac:dyDescent="0.25">
      <c r="A35394"/>
    </row>
    <row r="35395" spans="1:1" ht="13.2" x14ac:dyDescent="0.25">
      <c r="A35395"/>
    </row>
    <row r="35396" spans="1:1" ht="13.2" x14ac:dyDescent="0.25">
      <c r="A35396"/>
    </row>
    <row r="35397" spans="1:1" ht="13.2" x14ac:dyDescent="0.25">
      <c r="A35397"/>
    </row>
    <row r="35398" spans="1:1" ht="13.2" x14ac:dyDescent="0.25">
      <c r="A35398"/>
    </row>
    <row r="35399" spans="1:1" ht="13.2" x14ac:dyDescent="0.25">
      <c r="A35399"/>
    </row>
    <row r="35400" spans="1:1" ht="13.2" x14ac:dyDescent="0.25">
      <c r="A35400"/>
    </row>
    <row r="35401" spans="1:1" ht="13.2" x14ac:dyDescent="0.25">
      <c r="A35401"/>
    </row>
    <row r="35402" spans="1:1" ht="13.2" x14ac:dyDescent="0.25">
      <c r="A35402"/>
    </row>
    <row r="35403" spans="1:1" ht="13.2" x14ac:dyDescent="0.25">
      <c r="A35403"/>
    </row>
    <row r="35404" spans="1:1" ht="13.2" x14ac:dyDescent="0.25">
      <c r="A35404"/>
    </row>
    <row r="35405" spans="1:1" ht="13.2" x14ac:dyDescent="0.25">
      <c r="A35405"/>
    </row>
    <row r="35406" spans="1:1" ht="13.2" x14ac:dyDescent="0.25">
      <c r="A35406"/>
    </row>
    <row r="35407" spans="1:1" ht="13.2" x14ac:dyDescent="0.25">
      <c r="A35407"/>
    </row>
    <row r="35408" spans="1:1" ht="13.2" x14ac:dyDescent="0.25">
      <c r="A35408"/>
    </row>
    <row r="35409" spans="1:1" ht="13.2" x14ac:dyDescent="0.25">
      <c r="A35409"/>
    </row>
    <row r="35410" spans="1:1" ht="13.2" x14ac:dyDescent="0.25">
      <c r="A35410"/>
    </row>
    <row r="35411" spans="1:1" ht="13.2" x14ac:dyDescent="0.25">
      <c r="A35411"/>
    </row>
    <row r="35412" spans="1:1" ht="13.2" x14ac:dyDescent="0.25">
      <c r="A35412"/>
    </row>
    <row r="35413" spans="1:1" ht="13.2" x14ac:dyDescent="0.25">
      <c r="A35413"/>
    </row>
    <row r="35414" spans="1:1" ht="13.2" x14ac:dyDescent="0.25">
      <c r="A35414"/>
    </row>
    <row r="35415" spans="1:1" ht="13.2" x14ac:dyDescent="0.25">
      <c r="A35415"/>
    </row>
    <row r="35416" spans="1:1" ht="13.2" x14ac:dyDescent="0.25">
      <c r="A35416"/>
    </row>
    <row r="35417" spans="1:1" ht="13.2" x14ac:dyDescent="0.25">
      <c r="A35417"/>
    </row>
    <row r="35418" spans="1:1" ht="13.2" x14ac:dyDescent="0.25">
      <c r="A35418"/>
    </row>
    <row r="35419" spans="1:1" ht="13.2" x14ac:dyDescent="0.25">
      <c r="A35419"/>
    </row>
    <row r="35420" spans="1:1" ht="13.2" x14ac:dyDescent="0.25">
      <c r="A35420"/>
    </row>
    <row r="35421" spans="1:1" ht="13.2" x14ac:dyDescent="0.25">
      <c r="A35421"/>
    </row>
    <row r="35422" spans="1:1" ht="13.2" x14ac:dyDescent="0.25">
      <c r="A35422"/>
    </row>
    <row r="35423" spans="1:1" ht="13.2" x14ac:dyDescent="0.25">
      <c r="A35423"/>
    </row>
    <row r="35424" spans="1:1" ht="13.2" x14ac:dyDescent="0.25">
      <c r="A35424"/>
    </row>
    <row r="35425" spans="1:1" ht="13.2" x14ac:dyDescent="0.25">
      <c r="A35425"/>
    </row>
    <row r="35426" spans="1:1" ht="13.2" x14ac:dyDescent="0.25">
      <c r="A35426"/>
    </row>
    <row r="35427" spans="1:1" ht="13.2" x14ac:dyDescent="0.25">
      <c r="A35427"/>
    </row>
    <row r="35428" spans="1:1" ht="13.2" x14ac:dyDescent="0.25">
      <c r="A35428"/>
    </row>
    <row r="35429" spans="1:1" ht="13.2" x14ac:dyDescent="0.25">
      <c r="A35429"/>
    </row>
    <row r="35430" spans="1:1" ht="13.2" x14ac:dyDescent="0.25">
      <c r="A35430"/>
    </row>
    <row r="35431" spans="1:1" ht="13.2" x14ac:dyDescent="0.25">
      <c r="A35431"/>
    </row>
    <row r="35432" spans="1:1" ht="13.2" x14ac:dyDescent="0.25">
      <c r="A35432"/>
    </row>
    <row r="35433" spans="1:1" ht="13.2" x14ac:dyDescent="0.25">
      <c r="A35433"/>
    </row>
    <row r="35434" spans="1:1" ht="13.2" x14ac:dyDescent="0.25">
      <c r="A35434"/>
    </row>
    <row r="35435" spans="1:1" ht="13.2" x14ac:dyDescent="0.25">
      <c r="A35435"/>
    </row>
    <row r="35436" spans="1:1" ht="13.2" x14ac:dyDescent="0.25">
      <c r="A35436"/>
    </row>
    <row r="35437" spans="1:1" ht="13.2" x14ac:dyDescent="0.25">
      <c r="A35437"/>
    </row>
    <row r="35438" spans="1:1" ht="13.2" x14ac:dyDescent="0.25">
      <c r="A35438"/>
    </row>
    <row r="35439" spans="1:1" ht="13.2" x14ac:dyDescent="0.25">
      <c r="A35439"/>
    </row>
    <row r="35440" spans="1:1" ht="13.2" x14ac:dyDescent="0.25">
      <c r="A35440"/>
    </row>
    <row r="35441" spans="1:1" ht="13.2" x14ac:dyDescent="0.25">
      <c r="A35441"/>
    </row>
    <row r="35442" spans="1:1" ht="13.2" x14ac:dyDescent="0.25">
      <c r="A35442"/>
    </row>
    <row r="35443" spans="1:1" ht="13.2" x14ac:dyDescent="0.25">
      <c r="A35443"/>
    </row>
    <row r="35444" spans="1:1" ht="13.2" x14ac:dyDescent="0.25">
      <c r="A35444"/>
    </row>
    <row r="35445" spans="1:1" ht="13.2" x14ac:dyDescent="0.25">
      <c r="A35445"/>
    </row>
    <row r="35446" spans="1:1" ht="13.2" x14ac:dyDescent="0.25">
      <c r="A35446"/>
    </row>
    <row r="35447" spans="1:1" ht="13.2" x14ac:dyDescent="0.25">
      <c r="A35447"/>
    </row>
    <row r="35448" spans="1:1" ht="13.2" x14ac:dyDescent="0.25">
      <c r="A35448"/>
    </row>
    <row r="35449" spans="1:1" ht="13.2" x14ac:dyDescent="0.25">
      <c r="A35449"/>
    </row>
    <row r="35450" spans="1:1" ht="13.2" x14ac:dyDescent="0.25">
      <c r="A35450"/>
    </row>
    <row r="35451" spans="1:1" ht="13.2" x14ac:dyDescent="0.25">
      <c r="A35451"/>
    </row>
    <row r="35452" spans="1:1" ht="13.2" x14ac:dyDescent="0.25">
      <c r="A35452"/>
    </row>
    <row r="35453" spans="1:1" ht="13.2" x14ac:dyDescent="0.25">
      <c r="A35453"/>
    </row>
    <row r="35454" spans="1:1" ht="13.2" x14ac:dyDescent="0.25">
      <c r="A35454"/>
    </row>
    <row r="35455" spans="1:1" ht="13.2" x14ac:dyDescent="0.25">
      <c r="A35455"/>
    </row>
    <row r="35456" spans="1:1" ht="13.2" x14ac:dyDescent="0.25">
      <c r="A35456"/>
    </row>
    <row r="35457" spans="1:1" ht="13.2" x14ac:dyDescent="0.25">
      <c r="A35457"/>
    </row>
    <row r="35458" spans="1:1" ht="13.2" x14ac:dyDescent="0.25">
      <c r="A35458"/>
    </row>
    <row r="35459" spans="1:1" ht="13.2" x14ac:dyDescent="0.25">
      <c r="A35459"/>
    </row>
    <row r="35460" spans="1:1" ht="13.2" x14ac:dyDescent="0.25">
      <c r="A35460"/>
    </row>
    <row r="35461" spans="1:1" ht="13.2" x14ac:dyDescent="0.25">
      <c r="A35461"/>
    </row>
    <row r="35462" spans="1:1" ht="13.2" x14ac:dyDescent="0.25">
      <c r="A35462"/>
    </row>
    <row r="35463" spans="1:1" ht="13.2" x14ac:dyDescent="0.25">
      <c r="A35463"/>
    </row>
    <row r="35464" spans="1:1" ht="13.2" x14ac:dyDescent="0.25">
      <c r="A35464"/>
    </row>
    <row r="35465" spans="1:1" ht="13.2" x14ac:dyDescent="0.25">
      <c r="A35465"/>
    </row>
    <row r="35466" spans="1:1" ht="13.2" x14ac:dyDescent="0.25">
      <c r="A35466"/>
    </row>
    <row r="35467" spans="1:1" ht="13.2" x14ac:dyDescent="0.25">
      <c r="A35467"/>
    </row>
    <row r="35468" spans="1:1" ht="13.2" x14ac:dyDescent="0.25">
      <c r="A35468"/>
    </row>
    <row r="35469" spans="1:1" ht="13.2" x14ac:dyDescent="0.25">
      <c r="A35469"/>
    </row>
    <row r="35470" spans="1:1" ht="13.2" x14ac:dyDescent="0.25">
      <c r="A35470"/>
    </row>
    <row r="35471" spans="1:1" ht="13.2" x14ac:dyDescent="0.25">
      <c r="A35471"/>
    </row>
    <row r="35472" spans="1:1" ht="13.2" x14ac:dyDescent="0.25">
      <c r="A35472"/>
    </row>
    <row r="35473" spans="1:1" ht="13.2" x14ac:dyDescent="0.25">
      <c r="A35473"/>
    </row>
    <row r="35474" spans="1:1" ht="13.2" x14ac:dyDescent="0.25">
      <c r="A35474"/>
    </row>
    <row r="35475" spans="1:1" ht="13.2" x14ac:dyDescent="0.25">
      <c r="A35475"/>
    </row>
    <row r="35476" spans="1:1" ht="13.2" x14ac:dyDescent="0.25">
      <c r="A35476"/>
    </row>
    <row r="35477" spans="1:1" ht="13.2" x14ac:dyDescent="0.25">
      <c r="A35477"/>
    </row>
    <row r="35478" spans="1:1" ht="13.2" x14ac:dyDescent="0.25">
      <c r="A35478"/>
    </row>
    <row r="35479" spans="1:1" ht="13.2" x14ac:dyDescent="0.25">
      <c r="A35479"/>
    </row>
    <row r="35480" spans="1:1" ht="13.2" x14ac:dyDescent="0.25">
      <c r="A35480"/>
    </row>
    <row r="35481" spans="1:1" ht="13.2" x14ac:dyDescent="0.25">
      <c r="A35481"/>
    </row>
    <row r="35482" spans="1:1" ht="13.2" x14ac:dyDescent="0.25">
      <c r="A35482"/>
    </row>
    <row r="35483" spans="1:1" ht="13.2" x14ac:dyDescent="0.25">
      <c r="A35483"/>
    </row>
    <row r="35484" spans="1:1" ht="13.2" x14ac:dyDescent="0.25">
      <c r="A35484"/>
    </row>
    <row r="35485" spans="1:1" ht="13.2" x14ac:dyDescent="0.25">
      <c r="A35485"/>
    </row>
    <row r="35486" spans="1:1" ht="13.2" x14ac:dyDescent="0.25">
      <c r="A35486"/>
    </row>
    <row r="35487" spans="1:1" ht="13.2" x14ac:dyDescent="0.25">
      <c r="A35487"/>
    </row>
    <row r="35488" spans="1:1" ht="13.2" x14ac:dyDescent="0.25">
      <c r="A35488"/>
    </row>
    <row r="35489" spans="1:1" ht="13.2" x14ac:dyDescent="0.25">
      <c r="A35489"/>
    </row>
    <row r="35490" spans="1:1" ht="13.2" x14ac:dyDescent="0.25">
      <c r="A35490"/>
    </row>
    <row r="35491" spans="1:1" ht="13.2" x14ac:dyDescent="0.25">
      <c r="A35491"/>
    </row>
    <row r="35492" spans="1:1" ht="13.2" x14ac:dyDescent="0.25">
      <c r="A35492"/>
    </row>
    <row r="35493" spans="1:1" ht="13.2" x14ac:dyDescent="0.25">
      <c r="A35493"/>
    </row>
    <row r="35494" spans="1:1" ht="13.2" x14ac:dyDescent="0.25">
      <c r="A35494"/>
    </row>
    <row r="35495" spans="1:1" ht="13.2" x14ac:dyDescent="0.25">
      <c r="A35495"/>
    </row>
    <row r="35496" spans="1:1" ht="13.2" x14ac:dyDescent="0.25">
      <c r="A35496"/>
    </row>
    <row r="35497" spans="1:1" ht="13.2" x14ac:dyDescent="0.25">
      <c r="A35497"/>
    </row>
    <row r="35498" spans="1:1" ht="13.2" x14ac:dyDescent="0.25">
      <c r="A35498"/>
    </row>
    <row r="35499" spans="1:1" ht="13.2" x14ac:dyDescent="0.25">
      <c r="A35499"/>
    </row>
    <row r="35500" spans="1:1" ht="13.2" x14ac:dyDescent="0.25">
      <c r="A35500"/>
    </row>
    <row r="35501" spans="1:1" ht="13.2" x14ac:dyDescent="0.25">
      <c r="A35501"/>
    </row>
    <row r="35502" spans="1:1" ht="13.2" x14ac:dyDescent="0.25">
      <c r="A35502"/>
    </row>
    <row r="35503" spans="1:1" ht="13.2" x14ac:dyDescent="0.25">
      <c r="A35503"/>
    </row>
    <row r="35504" spans="1:1" ht="13.2" x14ac:dyDescent="0.25">
      <c r="A35504"/>
    </row>
    <row r="35505" spans="1:1" ht="13.2" x14ac:dyDescent="0.25">
      <c r="A35505"/>
    </row>
    <row r="35506" spans="1:1" ht="13.2" x14ac:dyDescent="0.25">
      <c r="A35506"/>
    </row>
    <row r="35507" spans="1:1" ht="13.2" x14ac:dyDescent="0.25">
      <c r="A35507"/>
    </row>
    <row r="35508" spans="1:1" ht="13.2" x14ac:dyDescent="0.25">
      <c r="A35508"/>
    </row>
    <row r="35509" spans="1:1" ht="13.2" x14ac:dyDescent="0.25">
      <c r="A35509"/>
    </row>
    <row r="35510" spans="1:1" ht="13.2" x14ac:dyDescent="0.25">
      <c r="A35510"/>
    </row>
    <row r="35511" spans="1:1" ht="13.2" x14ac:dyDescent="0.25">
      <c r="A35511"/>
    </row>
    <row r="35512" spans="1:1" ht="13.2" x14ac:dyDescent="0.25">
      <c r="A35512"/>
    </row>
    <row r="35513" spans="1:1" ht="13.2" x14ac:dyDescent="0.25">
      <c r="A35513"/>
    </row>
    <row r="35514" spans="1:1" ht="13.2" x14ac:dyDescent="0.25">
      <c r="A35514"/>
    </row>
    <row r="35515" spans="1:1" ht="13.2" x14ac:dyDescent="0.25">
      <c r="A35515"/>
    </row>
    <row r="35516" spans="1:1" ht="13.2" x14ac:dyDescent="0.25">
      <c r="A35516"/>
    </row>
    <row r="35517" spans="1:1" ht="13.2" x14ac:dyDescent="0.25">
      <c r="A35517"/>
    </row>
    <row r="35518" spans="1:1" ht="13.2" x14ac:dyDescent="0.25">
      <c r="A35518"/>
    </row>
    <row r="35519" spans="1:1" ht="13.2" x14ac:dyDescent="0.25">
      <c r="A35519"/>
    </row>
    <row r="35520" spans="1:1" ht="13.2" x14ac:dyDescent="0.25">
      <c r="A35520"/>
    </row>
    <row r="35521" spans="1:1" ht="13.2" x14ac:dyDescent="0.25">
      <c r="A35521"/>
    </row>
    <row r="35522" spans="1:1" ht="13.2" x14ac:dyDescent="0.25">
      <c r="A35522"/>
    </row>
    <row r="35523" spans="1:1" ht="13.2" x14ac:dyDescent="0.25">
      <c r="A35523"/>
    </row>
    <row r="35524" spans="1:1" ht="13.2" x14ac:dyDescent="0.25">
      <c r="A35524"/>
    </row>
    <row r="35525" spans="1:1" ht="13.2" x14ac:dyDescent="0.25">
      <c r="A35525"/>
    </row>
    <row r="35526" spans="1:1" ht="13.2" x14ac:dyDescent="0.25">
      <c r="A35526"/>
    </row>
    <row r="35527" spans="1:1" ht="13.2" x14ac:dyDescent="0.25">
      <c r="A35527"/>
    </row>
    <row r="35528" spans="1:1" ht="13.2" x14ac:dyDescent="0.25">
      <c r="A35528"/>
    </row>
    <row r="35529" spans="1:1" ht="13.2" x14ac:dyDescent="0.25">
      <c r="A35529"/>
    </row>
    <row r="35530" spans="1:1" ht="13.2" x14ac:dyDescent="0.25">
      <c r="A35530"/>
    </row>
    <row r="35531" spans="1:1" ht="13.2" x14ac:dyDescent="0.25">
      <c r="A35531"/>
    </row>
    <row r="35532" spans="1:1" ht="13.2" x14ac:dyDescent="0.25">
      <c r="A35532"/>
    </row>
    <row r="35533" spans="1:1" ht="13.2" x14ac:dyDescent="0.25">
      <c r="A35533"/>
    </row>
    <row r="35534" spans="1:1" ht="13.2" x14ac:dyDescent="0.25">
      <c r="A35534"/>
    </row>
    <row r="35535" spans="1:1" ht="13.2" x14ac:dyDescent="0.25">
      <c r="A35535"/>
    </row>
    <row r="35536" spans="1:1" ht="13.2" x14ac:dyDescent="0.25">
      <c r="A35536"/>
    </row>
    <row r="35537" spans="1:1" ht="13.2" x14ac:dyDescent="0.25">
      <c r="A35537"/>
    </row>
    <row r="35538" spans="1:1" ht="13.2" x14ac:dyDescent="0.25">
      <c r="A35538"/>
    </row>
    <row r="35539" spans="1:1" ht="13.2" x14ac:dyDescent="0.25">
      <c r="A35539"/>
    </row>
    <row r="35540" spans="1:1" ht="13.2" x14ac:dyDescent="0.25">
      <c r="A35540"/>
    </row>
    <row r="35541" spans="1:1" ht="13.2" x14ac:dyDescent="0.25">
      <c r="A35541"/>
    </row>
    <row r="35542" spans="1:1" ht="13.2" x14ac:dyDescent="0.25">
      <c r="A35542"/>
    </row>
    <row r="35543" spans="1:1" ht="13.2" x14ac:dyDescent="0.25">
      <c r="A35543"/>
    </row>
    <row r="35544" spans="1:1" ht="13.2" x14ac:dyDescent="0.25">
      <c r="A35544"/>
    </row>
    <row r="35545" spans="1:1" ht="13.2" x14ac:dyDescent="0.25">
      <c r="A35545"/>
    </row>
    <row r="35546" spans="1:1" ht="13.2" x14ac:dyDescent="0.25">
      <c r="A35546"/>
    </row>
    <row r="35547" spans="1:1" ht="13.2" x14ac:dyDescent="0.25">
      <c r="A35547"/>
    </row>
    <row r="35548" spans="1:1" ht="13.2" x14ac:dyDescent="0.25">
      <c r="A35548"/>
    </row>
    <row r="35549" spans="1:1" ht="13.2" x14ac:dyDescent="0.25">
      <c r="A35549"/>
    </row>
    <row r="35550" spans="1:1" ht="13.2" x14ac:dyDescent="0.25">
      <c r="A35550"/>
    </row>
    <row r="35551" spans="1:1" ht="13.2" x14ac:dyDescent="0.25">
      <c r="A35551"/>
    </row>
    <row r="35552" spans="1:1" ht="13.2" x14ac:dyDescent="0.25">
      <c r="A35552"/>
    </row>
    <row r="35553" spans="1:1" ht="13.2" x14ac:dyDescent="0.25">
      <c r="A35553"/>
    </row>
    <row r="35554" spans="1:1" ht="13.2" x14ac:dyDescent="0.25">
      <c r="A35554"/>
    </row>
    <row r="35555" spans="1:1" ht="13.2" x14ac:dyDescent="0.25">
      <c r="A35555"/>
    </row>
    <row r="35556" spans="1:1" ht="13.2" x14ac:dyDescent="0.25">
      <c r="A35556"/>
    </row>
    <row r="35557" spans="1:1" ht="13.2" x14ac:dyDescent="0.25">
      <c r="A35557"/>
    </row>
    <row r="35558" spans="1:1" ht="13.2" x14ac:dyDescent="0.25">
      <c r="A35558"/>
    </row>
    <row r="35559" spans="1:1" ht="13.2" x14ac:dyDescent="0.25">
      <c r="A35559"/>
    </row>
    <row r="35560" spans="1:1" ht="13.2" x14ac:dyDescent="0.25">
      <c r="A35560"/>
    </row>
    <row r="35561" spans="1:1" ht="13.2" x14ac:dyDescent="0.25">
      <c r="A35561"/>
    </row>
    <row r="35562" spans="1:1" ht="13.2" x14ac:dyDescent="0.25">
      <c r="A35562"/>
    </row>
    <row r="35563" spans="1:1" ht="13.2" x14ac:dyDescent="0.25">
      <c r="A35563"/>
    </row>
    <row r="35564" spans="1:1" ht="13.2" x14ac:dyDescent="0.25">
      <c r="A35564"/>
    </row>
    <row r="35565" spans="1:1" ht="13.2" x14ac:dyDescent="0.25">
      <c r="A35565"/>
    </row>
    <row r="35566" spans="1:1" ht="13.2" x14ac:dyDescent="0.25">
      <c r="A35566"/>
    </row>
    <row r="35567" spans="1:1" ht="13.2" x14ac:dyDescent="0.25">
      <c r="A35567"/>
    </row>
    <row r="35568" spans="1:1" ht="13.2" x14ac:dyDescent="0.25">
      <c r="A35568"/>
    </row>
    <row r="35569" spans="1:1" ht="13.2" x14ac:dyDescent="0.25">
      <c r="A35569"/>
    </row>
    <row r="35570" spans="1:1" ht="13.2" x14ac:dyDescent="0.25">
      <c r="A35570"/>
    </row>
    <row r="35571" spans="1:1" ht="13.2" x14ac:dyDescent="0.25">
      <c r="A35571"/>
    </row>
    <row r="35572" spans="1:1" ht="13.2" x14ac:dyDescent="0.25">
      <c r="A35572"/>
    </row>
    <row r="35573" spans="1:1" ht="13.2" x14ac:dyDescent="0.25">
      <c r="A35573"/>
    </row>
    <row r="35574" spans="1:1" ht="13.2" x14ac:dyDescent="0.25">
      <c r="A35574"/>
    </row>
    <row r="35575" spans="1:1" ht="13.2" x14ac:dyDescent="0.25">
      <c r="A35575"/>
    </row>
    <row r="35576" spans="1:1" ht="13.2" x14ac:dyDescent="0.25">
      <c r="A35576"/>
    </row>
    <row r="35577" spans="1:1" ht="13.2" x14ac:dyDescent="0.25">
      <c r="A35577"/>
    </row>
    <row r="35578" spans="1:1" ht="13.2" x14ac:dyDescent="0.25">
      <c r="A35578"/>
    </row>
    <row r="35579" spans="1:1" ht="13.2" x14ac:dyDescent="0.25">
      <c r="A35579"/>
    </row>
    <row r="35580" spans="1:1" ht="13.2" x14ac:dyDescent="0.25">
      <c r="A35580"/>
    </row>
    <row r="35581" spans="1:1" ht="13.2" x14ac:dyDescent="0.25">
      <c r="A35581"/>
    </row>
    <row r="35582" spans="1:1" ht="13.2" x14ac:dyDescent="0.25">
      <c r="A35582"/>
    </row>
    <row r="35583" spans="1:1" ht="13.2" x14ac:dyDescent="0.25">
      <c r="A35583"/>
    </row>
    <row r="35584" spans="1:1" ht="13.2" x14ac:dyDescent="0.25">
      <c r="A35584"/>
    </row>
    <row r="35585" spans="1:1" ht="13.2" x14ac:dyDescent="0.25">
      <c r="A35585"/>
    </row>
    <row r="35586" spans="1:1" ht="13.2" x14ac:dyDescent="0.25">
      <c r="A35586"/>
    </row>
    <row r="35587" spans="1:1" ht="13.2" x14ac:dyDescent="0.25">
      <c r="A35587"/>
    </row>
    <row r="35588" spans="1:1" ht="13.2" x14ac:dyDescent="0.25">
      <c r="A35588"/>
    </row>
    <row r="35589" spans="1:1" ht="13.2" x14ac:dyDescent="0.25">
      <c r="A35589"/>
    </row>
    <row r="35590" spans="1:1" ht="13.2" x14ac:dyDescent="0.25">
      <c r="A35590"/>
    </row>
    <row r="35591" spans="1:1" ht="13.2" x14ac:dyDescent="0.25">
      <c r="A35591"/>
    </row>
    <row r="35592" spans="1:1" ht="13.2" x14ac:dyDescent="0.25">
      <c r="A35592"/>
    </row>
    <row r="35593" spans="1:1" ht="13.2" x14ac:dyDescent="0.25">
      <c r="A35593"/>
    </row>
    <row r="35594" spans="1:1" ht="13.2" x14ac:dyDescent="0.25">
      <c r="A35594"/>
    </row>
    <row r="35595" spans="1:1" ht="13.2" x14ac:dyDescent="0.25">
      <c r="A35595"/>
    </row>
    <row r="35596" spans="1:1" ht="13.2" x14ac:dyDescent="0.25">
      <c r="A35596"/>
    </row>
    <row r="35597" spans="1:1" ht="13.2" x14ac:dyDescent="0.25">
      <c r="A35597"/>
    </row>
    <row r="35598" spans="1:1" ht="13.2" x14ac:dyDescent="0.25">
      <c r="A35598"/>
    </row>
    <row r="35599" spans="1:1" ht="13.2" x14ac:dyDescent="0.25">
      <c r="A35599"/>
    </row>
    <row r="35600" spans="1:1" ht="13.2" x14ac:dyDescent="0.25">
      <c r="A35600"/>
    </row>
    <row r="35601" spans="1:1" ht="13.2" x14ac:dyDescent="0.25">
      <c r="A35601"/>
    </row>
    <row r="35602" spans="1:1" ht="13.2" x14ac:dyDescent="0.25">
      <c r="A35602"/>
    </row>
    <row r="35603" spans="1:1" ht="13.2" x14ac:dyDescent="0.25">
      <c r="A35603"/>
    </row>
    <row r="35604" spans="1:1" ht="13.2" x14ac:dyDescent="0.25">
      <c r="A35604"/>
    </row>
    <row r="35605" spans="1:1" ht="13.2" x14ac:dyDescent="0.25">
      <c r="A35605"/>
    </row>
    <row r="35606" spans="1:1" ht="13.2" x14ac:dyDescent="0.25">
      <c r="A35606"/>
    </row>
    <row r="35607" spans="1:1" ht="13.2" x14ac:dyDescent="0.25">
      <c r="A35607"/>
    </row>
    <row r="35608" spans="1:1" ht="13.2" x14ac:dyDescent="0.25">
      <c r="A35608"/>
    </row>
    <row r="35609" spans="1:1" ht="13.2" x14ac:dyDescent="0.25">
      <c r="A35609"/>
    </row>
    <row r="35610" spans="1:1" ht="13.2" x14ac:dyDescent="0.25">
      <c r="A35610"/>
    </row>
    <row r="35611" spans="1:1" ht="13.2" x14ac:dyDescent="0.25">
      <c r="A35611"/>
    </row>
    <row r="35612" spans="1:1" ht="13.2" x14ac:dyDescent="0.25">
      <c r="A35612"/>
    </row>
    <row r="35613" spans="1:1" ht="13.2" x14ac:dyDescent="0.25">
      <c r="A35613"/>
    </row>
    <row r="35614" spans="1:1" ht="13.2" x14ac:dyDescent="0.25">
      <c r="A35614"/>
    </row>
    <row r="35615" spans="1:1" ht="13.2" x14ac:dyDescent="0.25">
      <c r="A35615"/>
    </row>
    <row r="35616" spans="1:1" ht="13.2" x14ac:dyDescent="0.25">
      <c r="A35616"/>
    </row>
    <row r="35617" spans="1:1" ht="13.2" x14ac:dyDescent="0.25">
      <c r="A35617"/>
    </row>
    <row r="35618" spans="1:1" ht="13.2" x14ac:dyDescent="0.25">
      <c r="A35618"/>
    </row>
    <row r="35619" spans="1:1" ht="13.2" x14ac:dyDescent="0.25">
      <c r="A35619"/>
    </row>
    <row r="35620" spans="1:1" ht="13.2" x14ac:dyDescent="0.25">
      <c r="A35620"/>
    </row>
    <row r="35621" spans="1:1" ht="13.2" x14ac:dyDescent="0.25">
      <c r="A35621"/>
    </row>
    <row r="35622" spans="1:1" ht="13.2" x14ac:dyDescent="0.25">
      <c r="A35622"/>
    </row>
    <row r="35623" spans="1:1" ht="13.2" x14ac:dyDescent="0.25">
      <c r="A35623"/>
    </row>
    <row r="35624" spans="1:1" ht="13.2" x14ac:dyDescent="0.25">
      <c r="A35624"/>
    </row>
    <row r="35625" spans="1:1" ht="13.2" x14ac:dyDescent="0.25">
      <c r="A35625"/>
    </row>
    <row r="35626" spans="1:1" ht="13.2" x14ac:dyDescent="0.25">
      <c r="A35626"/>
    </row>
    <row r="35627" spans="1:1" ht="13.2" x14ac:dyDescent="0.25">
      <c r="A35627"/>
    </row>
    <row r="35628" spans="1:1" ht="13.2" x14ac:dyDescent="0.25">
      <c r="A35628"/>
    </row>
    <row r="35629" spans="1:1" ht="13.2" x14ac:dyDescent="0.25">
      <c r="A35629"/>
    </row>
    <row r="35630" spans="1:1" ht="13.2" x14ac:dyDescent="0.25">
      <c r="A35630"/>
    </row>
    <row r="35631" spans="1:1" ht="13.2" x14ac:dyDescent="0.25">
      <c r="A35631"/>
    </row>
    <row r="35632" spans="1:1" ht="13.2" x14ac:dyDescent="0.25">
      <c r="A35632"/>
    </row>
    <row r="35633" spans="1:1" ht="13.2" x14ac:dyDescent="0.25">
      <c r="A35633"/>
    </row>
    <row r="35634" spans="1:1" ht="13.2" x14ac:dyDescent="0.25">
      <c r="A35634"/>
    </row>
    <row r="35635" spans="1:1" ht="13.2" x14ac:dyDescent="0.25">
      <c r="A35635"/>
    </row>
    <row r="35636" spans="1:1" ht="13.2" x14ac:dyDescent="0.25">
      <c r="A35636"/>
    </row>
    <row r="35637" spans="1:1" ht="13.2" x14ac:dyDescent="0.25">
      <c r="A35637"/>
    </row>
    <row r="35638" spans="1:1" ht="13.2" x14ac:dyDescent="0.25">
      <c r="A35638"/>
    </row>
    <row r="35639" spans="1:1" ht="13.2" x14ac:dyDescent="0.25">
      <c r="A35639"/>
    </row>
    <row r="35640" spans="1:1" ht="13.2" x14ac:dyDescent="0.25">
      <c r="A35640"/>
    </row>
    <row r="35641" spans="1:1" ht="13.2" x14ac:dyDescent="0.25">
      <c r="A35641"/>
    </row>
    <row r="35642" spans="1:1" ht="13.2" x14ac:dyDescent="0.25">
      <c r="A35642"/>
    </row>
    <row r="35643" spans="1:1" ht="13.2" x14ac:dyDescent="0.25">
      <c r="A35643"/>
    </row>
    <row r="35644" spans="1:1" ht="13.2" x14ac:dyDescent="0.25">
      <c r="A35644"/>
    </row>
    <row r="35645" spans="1:1" ht="13.2" x14ac:dyDescent="0.25">
      <c r="A35645"/>
    </row>
    <row r="35646" spans="1:1" ht="13.2" x14ac:dyDescent="0.25">
      <c r="A35646"/>
    </row>
    <row r="35647" spans="1:1" ht="13.2" x14ac:dyDescent="0.25">
      <c r="A35647"/>
    </row>
    <row r="35648" spans="1:1" ht="13.2" x14ac:dyDescent="0.25">
      <c r="A35648"/>
    </row>
    <row r="35649" spans="1:1" ht="13.2" x14ac:dyDescent="0.25">
      <c r="A35649"/>
    </row>
    <row r="35650" spans="1:1" ht="13.2" x14ac:dyDescent="0.25">
      <c r="A35650"/>
    </row>
    <row r="35651" spans="1:1" ht="13.2" x14ac:dyDescent="0.25">
      <c r="A35651"/>
    </row>
    <row r="35652" spans="1:1" ht="13.2" x14ac:dyDescent="0.25">
      <c r="A35652"/>
    </row>
    <row r="35653" spans="1:1" ht="13.2" x14ac:dyDescent="0.25">
      <c r="A35653"/>
    </row>
    <row r="35654" spans="1:1" ht="13.2" x14ac:dyDescent="0.25">
      <c r="A35654"/>
    </row>
    <row r="35655" spans="1:1" ht="13.2" x14ac:dyDescent="0.25">
      <c r="A35655"/>
    </row>
    <row r="35656" spans="1:1" ht="13.2" x14ac:dyDescent="0.25">
      <c r="A35656"/>
    </row>
    <row r="35657" spans="1:1" ht="13.2" x14ac:dyDescent="0.25">
      <c r="A35657"/>
    </row>
    <row r="35658" spans="1:1" ht="13.2" x14ac:dyDescent="0.25">
      <c r="A35658"/>
    </row>
    <row r="35659" spans="1:1" ht="13.2" x14ac:dyDescent="0.25">
      <c r="A35659"/>
    </row>
    <row r="35660" spans="1:1" ht="13.2" x14ac:dyDescent="0.25">
      <c r="A35660"/>
    </row>
    <row r="35661" spans="1:1" ht="13.2" x14ac:dyDescent="0.25">
      <c r="A35661"/>
    </row>
    <row r="35662" spans="1:1" ht="13.2" x14ac:dyDescent="0.25">
      <c r="A35662"/>
    </row>
    <row r="35663" spans="1:1" ht="13.2" x14ac:dyDescent="0.25">
      <c r="A35663"/>
    </row>
    <row r="35664" spans="1:1" ht="13.2" x14ac:dyDescent="0.25">
      <c r="A35664"/>
    </row>
    <row r="35665" spans="1:1" ht="13.2" x14ac:dyDescent="0.25">
      <c r="A35665"/>
    </row>
    <row r="35666" spans="1:1" ht="13.2" x14ac:dyDescent="0.25">
      <c r="A35666"/>
    </row>
    <row r="35667" spans="1:1" ht="13.2" x14ac:dyDescent="0.25">
      <c r="A35667"/>
    </row>
    <row r="35668" spans="1:1" ht="13.2" x14ac:dyDescent="0.25">
      <c r="A35668"/>
    </row>
    <row r="35669" spans="1:1" ht="13.2" x14ac:dyDescent="0.25">
      <c r="A35669"/>
    </row>
    <row r="35670" spans="1:1" ht="13.2" x14ac:dyDescent="0.25">
      <c r="A35670"/>
    </row>
    <row r="35671" spans="1:1" ht="13.2" x14ac:dyDescent="0.25">
      <c r="A35671"/>
    </row>
    <row r="35672" spans="1:1" ht="13.2" x14ac:dyDescent="0.25">
      <c r="A35672"/>
    </row>
    <row r="35673" spans="1:1" ht="13.2" x14ac:dyDescent="0.25">
      <c r="A35673"/>
    </row>
    <row r="35674" spans="1:1" ht="13.2" x14ac:dyDescent="0.25">
      <c r="A35674"/>
    </row>
    <row r="35675" spans="1:1" ht="13.2" x14ac:dyDescent="0.25">
      <c r="A35675"/>
    </row>
    <row r="35676" spans="1:1" ht="13.2" x14ac:dyDescent="0.25">
      <c r="A35676"/>
    </row>
    <row r="35677" spans="1:1" ht="13.2" x14ac:dyDescent="0.25">
      <c r="A35677"/>
    </row>
    <row r="35678" spans="1:1" ht="13.2" x14ac:dyDescent="0.25">
      <c r="A35678"/>
    </row>
    <row r="35679" spans="1:1" ht="13.2" x14ac:dyDescent="0.25">
      <c r="A35679"/>
    </row>
    <row r="35680" spans="1:1" ht="13.2" x14ac:dyDescent="0.25">
      <c r="A35680"/>
    </row>
    <row r="35681" spans="1:1" ht="13.2" x14ac:dyDescent="0.25">
      <c r="A35681"/>
    </row>
    <row r="35682" spans="1:1" ht="13.2" x14ac:dyDescent="0.25">
      <c r="A35682"/>
    </row>
    <row r="35683" spans="1:1" ht="13.2" x14ac:dyDescent="0.25">
      <c r="A35683"/>
    </row>
    <row r="35684" spans="1:1" ht="13.2" x14ac:dyDescent="0.25">
      <c r="A35684"/>
    </row>
    <row r="35685" spans="1:1" ht="13.2" x14ac:dyDescent="0.25">
      <c r="A35685"/>
    </row>
    <row r="35686" spans="1:1" ht="13.2" x14ac:dyDescent="0.25">
      <c r="A35686"/>
    </row>
    <row r="35687" spans="1:1" ht="13.2" x14ac:dyDescent="0.25">
      <c r="A35687"/>
    </row>
    <row r="35688" spans="1:1" ht="13.2" x14ac:dyDescent="0.25">
      <c r="A35688"/>
    </row>
    <row r="35689" spans="1:1" ht="13.2" x14ac:dyDescent="0.25">
      <c r="A35689"/>
    </row>
    <row r="35690" spans="1:1" ht="13.2" x14ac:dyDescent="0.25">
      <c r="A35690"/>
    </row>
    <row r="35691" spans="1:1" ht="13.2" x14ac:dyDescent="0.25">
      <c r="A35691"/>
    </row>
    <row r="35692" spans="1:1" ht="13.2" x14ac:dyDescent="0.25">
      <c r="A35692"/>
    </row>
    <row r="35693" spans="1:1" ht="13.2" x14ac:dyDescent="0.25">
      <c r="A35693"/>
    </row>
    <row r="35694" spans="1:1" ht="13.2" x14ac:dyDescent="0.25">
      <c r="A35694"/>
    </row>
    <row r="35695" spans="1:1" ht="13.2" x14ac:dyDescent="0.25">
      <c r="A35695"/>
    </row>
    <row r="35696" spans="1:1" ht="13.2" x14ac:dyDescent="0.25">
      <c r="A35696"/>
    </row>
    <row r="35697" spans="1:1" ht="13.2" x14ac:dyDescent="0.25">
      <c r="A35697"/>
    </row>
    <row r="35698" spans="1:1" ht="13.2" x14ac:dyDescent="0.25">
      <c r="A35698"/>
    </row>
    <row r="35699" spans="1:1" ht="13.2" x14ac:dyDescent="0.25">
      <c r="A35699"/>
    </row>
    <row r="35700" spans="1:1" ht="13.2" x14ac:dyDescent="0.25">
      <c r="A35700"/>
    </row>
    <row r="35701" spans="1:1" ht="13.2" x14ac:dyDescent="0.25">
      <c r="A35701"/>
    </row>
    <row r="35702" spans="1:1" ht="13.2" x14ac:dyDescent="0.25">
      <c r="A35702"/>
    </row>
    <row r="35703" spans="1:1" ht="13.2" x14ac:dyDescent="0.25">
      <c r="A35703"/>
    </row>
    <row r="35704" spans="1:1" ht="13.2" x14ac:dyDescent="0.25">
      <c r="A35704"/>
    </row>
    <row r="35705" spans="1:1" ht="13.2" x14ac:dyDescent="0.25">
      <c r="A35705"/>
    </row>
    <row r="35706" spans="1:1" ht="13.2" x14ac:dyDescent="0.25">
      <c r="A35706"/>
    </row>
    <row r="35707" spans="1:1" ht="13.2" x14ac:dyDescent="0.25">
      <c r="A35707"/>
    </row>
    <row r="35708" spans="1:1" ht="13.2" x14ac:dyDescent="0.25">
      <c r="A35708"/>
    </row>
    <row r="35709" spans="1:1" ht="13.2" x14ac:dyDescent="0.25">
      <c r="A35709"/>
    </row>
    <row r="35710" spans="1:1" ht="13.2" x14ac:dyDescent="0.25">
      <c r="A35710"/>
    </row>
    <row r="35711" spans="1:1" ht="13.2" x14ac:dyDescent="0.25">
      <c r="A35711"/>
    </row>
    <row r="35712" spans="1:1" ht="13.2" x14ac:dyDescent="0.25">
      <c r="A35712"/>
    </row>
    <row r="35713" spans="1:1" ht="13.2" x14ac:dyDescent="0.25">
      <c r="A35713"/>
    </row>
    <row r="35714" spans="1:1" ht="13.2" x14ac:dyDescent="0.25">
      <c r="A35714"/>
    </row>
    <row r="35715" spans="1:1" ht="13.2" x14ac:dyDescent="0.25">
      <c r="A35715"/>
    </row>
    <row r="35716" spans="1:1" ht="13.2" x14ac:dyDescent="0.25">
      <c r="A35716"/>
    </row>
    <row r="35717" spans="1:1" ht="13.2" x14ac:dyDescent="0.25">
      <c r="A35717"/>
    </row>
    <row r="35718" spans="1:1" ht="13.2" x14ac:dyDescent="0.25">
      <c r="A35718"/>
    </row>
    <row r="35719" spans="1:1" ht="13.2" x14ac:dyDescent="0.25">
      <c r="A35719"/>
    </row>
    <row r="35720" spans="1:1" ht="13.2" x14ac:dyDescent="0.25">
      <c r="A35720"/>
    </row>
    <row r="35721" spans="1:1" ht="13.2" x14ac:dyDescent="0.25">
      <c r="A35721"/>
    </row>
    <row r="35722" spans="1:1" ht="13.2" x14ac:dyDescent="0.25">
      <c r="A35722"/>
    </row>
    <row r="35723" spans="1:1" ht="13.2" x14ac:dyDescent="0.25">
      <c r="A35723"/>
    </row>
    <row r="35724" spans="1:1" ht="13.2" x14ac:dyDescent="0.25">
      <c r="A35724"/>
    </row>
    <row r="35725" spans="1:1" ht="13.2" x14ac:dyDescent="0.25">
      <c r="A35725"/>
    </row>
    <row r="35726" spans="1:1" ht="13.2" x14ac:dyDescent="0.25">
      <c r="A35726"/>
    </row>
    <row r="35727" spans="1:1" ht="13.2" x14ac:dyDescent="0.25">
      <c r="A35727"/>
    </row>
    <row r="35728" spans="1:1" ht="13.2" x14ac:dyDescent="0.25">
      <c r="A35728"/>
    </row>
    <row r="35729" spans="1:1" ht="13.2" x14ac:dyDescent="0.25">
      <c r="A35729"/>
    </row>
    <row r="35730" spans="1:1" ht="13.2" x14ac:dyDescent="0.25">
      <c r="A35730"/>
    </row>
    <row r="35731" spans="1:1" ht="13.2" x14ac:dyDescent="0.25">
      <c r="A35731"/>
    </row>
    <row r="35732" spans="1:1" ht="13.2" x14ac:dyDescent="0.25">
      <c r="A35732"/>
    </row>
    <row r="35733" spans="1:1" ht="13.2" x14ac:dyDescent="0.25">
      <c r="A35733"/>
    </row>
    <row r="35734" spans="1:1" ht="13.2" x14ac:dyDescent="0.25">
      <c r="A35734"/>
    </row>
    <row r="35735" spans="1:1" ht="13.2" x14ac:dyDescent="0.25">
      <c r="A35735"/>
    </row>
    <row r="35736" spans="1:1" ht="13.2" x14ac:dyDescent="0.25">
      <c r="A35736"/>
    </row>
    <row r="35737" spans="1:1" ht="13.2" x14ac:dyDescent="0.25">
      <c r="A35737"/>
    </row>
    <row r="35738" spans="1:1" ht="13.2" x14ac:dyDescent="0.25">
      <c r="A35738"/>
    </row>
    <row r="35739" spans="1:1" ht="13.2" x14ac:dyDescent="0.25">
      <c r="A35739"/>
    </row>
    <row r="35740" spans="1:1" ht="13.2" x14ac:dyDescent="0.25">
      <c r="A35740"/>
    </row>
    <row r="35741" spans="1:1" ht="13.2" x14ac:dyDescent="0.25">
      <c r="A35741"/>
    </row>
    <row r="35742" spans="1:1" ht="13.2" x14ac:dyDescent="0.25">
      <c r="A35742"/>
    </row>
    <row r="35743" spans="1:1" ht="13.2" x14ac:dyDescent="0.25">
      <c r="A35743"/>
    </row>
    <row r="35744" spans="1:1" ht="13.2" x14ac:dyDescent="0.25">
      <c r="A35744"/>
    </row>
    <row r="35745" spans="1:1" ht="13.2" x14ac:dyDescent="0.25">
      <c r="A35745"/>
    </row>
    <row r="35746" spans="1:1" ht="13.2" x14ac:dyDescent="0.25">
      <c r="A35746"/>
    </row>
    <row r="35747" spans="1:1" ht="13.2" x14ac:dyDescent="0.25">
      <c r="A35747"/>
    </row>
    <row r="35748" spans="1:1" ht="13.2" x14ac:dyDescent="0.25">
      <c r="A35748"/>
    </row>
    <row r="35749" spans="1:1" ht="13.2" x14ac:dyDescent="0.25">
      <c r="A35749"/>
    </row>
    <row r="35750" spans="1:1" ht="13.2" x14ac:dyDescent="0.25">
      <c r="A35750"/>
    </row>
    <row r="35751" spans="1:1" ht="13.2" x14ac:dyDescent="0.25">
      <c r="A35751"/>
    </row>
    <row r="35752" spans="1:1" ht="13.2" x14ac:dyDescent="0.25">
      <c r="A35752"/>
    </row>
    <row r="35753" spans="1:1" ht="13.2" x14ac:dyDescent="0.25">
      <c r="A35753"/>
    </row>
    <row r="35754" spans="1:1" ht="13.2" x14ac:dyDescent="0.25">
      <c r="A35754"/>
    </row>
    <row r="35755" spans="1:1" ht="13.2" x14ac:dyDescent="0.25">
      <c r="A35755"/>
    </row>
    <row r="35756" spans="1:1" ht="13.2" x14ac:dyDescent="0.25">
      <c r="A35756"/>
    </row>
    <row r="35757" spans="1:1" ht="13.2" x14ac:dyDescent="0.25">
      <c r="A35757"/>
    </row>
    <row r="35758" spans="1:1" ht="13.2" x14ac:dyDescent="0.25">
      <c r="A35758"/>
    </row>
    <row r="35759" spans="1:1" ht="13.2" x14ac:dyDescent="0.25">
      <c r="A35759"/>
    </row>
    <row r="35760" spans="1:1" ht="13.2" x14ac:dyDescent="0.25">
      <c r="A35760"/>
    </row>
    <row r="35761" spans="1:1" ht="13.2" x14ac:dyDescent="0.25">
      <c r="A35761"/>
    </row>
    <row r="35762" spans="1:1" ht="13.2" x14ac:dyDescent="0.25">
      <c r="A35762"/>
    </row>
    <row r="35763" spans="1:1" ht="13.2" x14ac:dyDescent="0.25">
      <c r="A35763"/>
    </row>
    <row r="35764" spans="1:1" ht="13.2" x14ac:dyDescent="0.25">
      <c r="A35764"/>
    </row>
    <row r="35765" spans="1:1" ht="13.2" x14ac:dyDescent="0.25">
      <c r="A35765"/>
    </row>
    <row r="35766" spans="1:1" ht="13.2" x14ac:dyDescent="0.25">
      <c r="A35766"/>
    </row>
    <row r="35767" spans="1:1" ht="13.2" x14ac:dyDescent="0.25">
      <c r="A35767"/>
    </row>
    <row r="35768" spans="1:1" ht="13.2" x14ac:dyDescent="0.25">
      <c r="A35768"/>
    </row>
    <row r="35769" spans="1:1" ht="13.2" x14ac:dyDescent="0.25">
      <c r="A35769"/>
    </row>
    <row r="35770" spans="1:1" ht="13.2" x14ac:dyDescent="0.25">
      <c r="A35770"/>
    </row>
    <row r="35771" spans="1:1" ht="13.2" x14ac:dyDescent="0.25">
      <c r="A35771"/>
    </row>
    <row r="35772" spans="1:1" ht="13.2" x14ac:dyDescent="0.25">
      <c r="A35772"/>
    </row>
    <row r="35773" spans="1:1" ht="13.2" x14ac:dyDescent="0.25">
      <c r="A35773"/>
    </row>
    <row r="35774" spans="1:1" ht="13.2" x14ac:dyDescent="0.25">
      <c r="A35774"/>
    </row>
    <row r="35775" spans="1:1" ht="13.2" x14ac:dyDescent="0.25">
      <c r="A35775"/>
    </row>
    <row r="35776" spans="1:1" ht="13.2" x14ac:dyDescent="0.25">
      <c r="A35776"/>
    </row>
    <row r="35777" spans="1:1" ht="13.2" x14ac:dyDescent="0.25">
      <c r="A35777"/>
    </row>
    <row r="35778" spans="1:1" ht="13.2" x14ac:dyDescent="0.25">
      <c r="A35778"/>
    </row>
    <row r="35779" spans="1:1" ht="13.2" x14ac:dyDescent="0.25">
      <c r="A35779"/>
    </row>
    <row r="35780" spans="1:1" ht="13.2" x14ac:dyDescent="0.25">
      <c r="A35780"/>
    </row>
    <row r="35781" spans="1:1" ht="13.2" x14ac:dyDescent="0.25">
      <c r="A35781"/>
    </row>
    <row r="35782" spans="1:1" ht="13.2" x14ac:dyDescent="0.25">
      <c r="A35782"/>
    </row>
    <row r="35783" spans="1:1" ht="13.2" x14ac:dyDescent="0.25">
      <c r="A35783"/>
    </row>
    <row r="35784" spans="1:1" ht="13.2" x14ac:dyDescent="0.25">
      <c r="A35784"/>
    </row>
    <row r="35785" spans="1:1" ht="13.2" x14ac:dyDescent="0.25">
      <c r="A35785"/>
    </row>
    <row r="35786" spans="1:1" ht="13.2" x14ac:dyDescent="0.25">
      <c r="A35786"/>
    </row>
    <row r="35787" spans="1:1" ht="13.2" x14ac:dyDescent="0.25">
      <c r="A35787"/>
    </row>
    <row r="35788" spans="1:1" ht="13.2" x14ac:dyDescent="0.25">
      <c r="A35788"/>
    </row>
    <row r="35789" spans="1:1" ht="13.2" x14ac:dyDescent="0.25">
      <c r="A35789"/>
    </row>
    <row r="35790" spans="1:1" ht="13.2" x14ac:dyDescent="0.25">
      <c r="A35790"/>
    </row>
    <row r="35791" spans="1:1" ht="13.2" x14ac:dyDescent="0.25">
      <c r="A35791"/>
    </row>
    <row r="35792" spans="1:1" ht="13.2" x14ac:dyDescent="0.25">
      <c r="A35792"/>
    </row>
    <row r="35793" spans="1:1" ht="13.2" x14ac:dyDescent="0.25">
      <c r="A35793"/>
    </row>
    <row r="35794" spans="1:1" ht="13.2" x14ac:dyDescent="0.25">
      <c r="A35794"/>
    </row>
    <row r="35795" spans="1:1" ht="13.2" x14ac:dyDescent="0.25">
      <c r="A35795"/>
    </row>
    <row r="35796" spans="1:1" ht="13.2" x14ac:dyDescent="0.25">
      <c r="A35796"/>
    </row>
    <row r="35797" spans="1:1" ht="13.2" x14ac:dyDescent="0.25">
      <c r="A35797"/>
    </row>
    <row r="35798" spans="1:1" ht="13.2" x14ac:dyDescent="0.25">
      <c r="A35798"/>
    </row>
    <row r="35799" spans="1:1" ht="13.2" x14ac:dyDescent="0.25">
      <c r="A35799"/>
    </row>
    <row r="35800" spans="1:1" ht="13.2" x14ac:dyDescent="0.25">
      <c r="A35800"/>
    </row>
    <row r="35801" spans="1:1" ht="13.2" x14ac:dyDescent="0.25">
      <c r="A35801"/>
    </row>
    <row r="35802" spans="1:1" ht="13.2" x14ac:dyDescent="0.25">
      <c r="A35802"/>
    </row>
    <row r="35803" spans="1:1" ht="13.2" x14ac:dyDescent="0.25">
      <c r="A35803"/>
    </row>
    <row r="35804" spans="1:1" ht="13.2" x14ac:dyDescent="0.25">
      <c r="A35804"/>
    </row>
    <row r="35805" spans="1:1" ht="13.2" x14ac:dyDescent="0.25">
      <c r="A35805"/>
    </row>
    <row r="35806" spans="1:1" ht="13.2" x14ac:dyDescent="0.25">
      <c r="A35806"/>
    </row>
    <row r="35807" spans="1:1" ht="13.2" x14ac:dyDescent="0.25">
      <c r="A35807"/>
    </row>
    <row r="35808" spans="1:1" ht="13.2" x14ac:dyDescent="0.25">
      <c r="A35808"/>
    </row>
    <row r="35809" spans="1:1" ht="13.2" x14ac:dyDescent="0.25">
      <c r="A35809"/>
    </row>
    <row r="35810" spans="1:1" ht="13.2" x14ac:dyDescent="0.25">
      <c r="A35810"/>
    </row>
    <row r="35811" spans="1:1" ht="13.2" x14ac:dyDescent="0.25">
      <c r="A35811"/>
    </row>
    <row r="35812" spans="1:1" ht="13.2" x14ac:dyDescent="0.25">
      <c r="A35812"/>
    </row>
    <row r="35813" spans="1:1" ht="13.2" x14ac:dyDescent="0.25">
      <c r="A35813"/>
    </row>
    <row r="35814" spans="1:1" ht="13.2" x14ac:dyDescent="0.25">
      <c r="A35814"/>
    </row>
    <row r="35815" spans="1:1" ht="13.2" x14ac:dyDescent="0.25">
      <c r="A35815"/>
    </row>
    <row r="35816" spans="1:1" ht="13.2" x14ac:dyDescent="0.25">
      <c r="A35816"/>
    </row>
    <row r="35817" spans="1:1" ht="13.2" x14ac:dyDescent="0.25">
      <c r="A35817"/>
    </row>
    <row r="35818" spans="1:1" ht="13.2" x14ac:dyDescent="0.25">
      <c r="A35818"/>
    </row>
    <row r="35819" spans="1:1" ht="13.2" x14ac:dyDescent="0.25">
      <c r="A35819"/>
    </row>
    <row r="35820" spans="1:1" ht="13.2" x14ac:dyDescent="0.25">
      <c r="A35820"/>
    </row>
    <row r="35821" spans="1:1" ht="13.2" x14ac:dyDescent="0.25">
      <c r="A35821"/>
    </row>
    <row r="35822" spans="1:1" ht="13.2" x14ac:dyDescent="0.25">
      <c r="A35822"/>
    </row>
    <row r="35823" spans="1:1" ht="13.2" x14ac:dyDescent="0.25">
      <c r="A35823"/>
    </row>
    <row r="35824" spans="1:1" ht="13.2" x14ac:dyDescent="0.25">
      <c r="A35824"/>
    </row>
    <row r="35825" spans="1:1" ht="13.2" x14ac:dyDescent="0.25">
      <c r="A35825"/>
    </row>
    <row r="35826" spans="1:1" ht="13.2" x14ac:dyDescent="0.25">
      <c r="A35826"/>
    </row>
    <row r="35827" spans="1:1" ht="13.2" x14ac:dyDescent="0.25">
      <c r="A35827"/>
    </row>
    <row r="35828" spans="1:1" ht="13.2" x14ac:dyDescent="0.25">
      <c r="A35828"/>
    </row>
    <row r="35829" spans="1:1" ht="13.2" x14ac:dyDescent="0.25">
      <c r="A35829"/>
    </row>
    <row r="35830" spans="1:1" ht="13.2" x14ac:dyDescent="0.25">
      <c r="A35830"/>
    </row>
    <row r="35831" spans="1:1" ht="13.2" x14ac:dyDescent="0.25">
      <c r="A35831"/>
    </row>
    <row r="35832" spans="1:1" ht="13.2" x14ac:dyDescent="0.25">
      <c r="A35832"/>
    </row>
    <row r="35833" spans="1:1" ht="13.2" x14ac:dyDescent="0.25">
      <c r="A35833"/>
    </row>
    <row r="35834" spans="1:1" ht="13.2" x14ac:dyDescent="0.25">
      <c r="A35834"/>
    </row>
    <row r="35835" spans="1:1" ht="13.2" x14ac:dyDescent="0.25">
      <c r="A35835"/>
    </row>
    <row r="35836" spans="1:1" ht="13.2" x14ac:dyDescent="0.25">
      <c r="A35836"/>
    </row>
    <row r="35837" spans="1:1" ht="13.2" x14ac:dyDescent="0.25">
      <c r="A35837"/>
    </row>
    <row r="35838" spans="1:1" ht="13.2" x14ac:dyDescent="0.25">
      <c r="A35838"/>
    </row>
    <row r="35839" spans="1:1" ht="13.2" x14ac:dyDescent="0.25">
      <c r="A35839"/>
    </row>
    <row r="35840" spans="1:1" ht="13.2" x14ac:dyDescent="0.25">
      <c r="A35840"/>
    </row>
    <row r="35841" spans="1:1" ht="13.2" x14ac:dyDescent="0.25">
      <c r="A35841"/>
    </row>
    <row r="35842" spans="1:1" ht="13.2" x14ac:dyDescent="0.25">
      <c r="A35842"/>
    </row>
    <row r="35843" spans="1:1" ht="13.2" x14ac:dyDescent="0.25">
      <c r="A35843"/>
    </row>
    <row r="35844" spans="1:1" ht="13.2" x14ac:dyDescent="0.25">
      <c r="A35844"/>
    </row>
    <row r="35845" spans="1:1" ht="13.2" x14ac:dyDescent="0.25">
      <c r="A35845"/>
    </row>
    <row r="35846" spans="1:1" ht="13.2" x14ac:dyDescent="0.25">
      <c r="A35846"/>
    </row>
    <row r="35847" spans="1:1" ht="13.2" x14ac:dyDescent="0.25">
      <c r="A35847"/>
    </row>
    <row r="35848" spans="1:1" ht="13.2" x14ac:dyDescent="0.25">
      <c r="A35848"/>
    </row>
    <row r="35849" spans="1:1" ht="13.2" x14ac:dyDescent="0.25">
      <c r="A35849"/>
    </row>
    <row r="35850" spans="1:1" ht="13.2" x14ac:dyDescent="0.25">
      <c r="A35850"/>
    </row>
    <row r="35851" spans="1:1" ht="13.2" x14ac:dyDescent="0.25">
      <c r="A35851"/>
    </row>
    <row r="35852" spans="1:1" ht="13.2" x14ac:dyDescent="0.25">
      <c r="A35852"/>
    </row>
    <row r="35853" spans="1:1" ht="13.2" x14ac:dyDescent="0.25">
      <c r="A35853"/>
    </row>
    <row r="35854" spans="1:1" ht="13.2" x14ac:dyDescent="0.25">
      <c r="A35854"/>
    </row>
    <row r="35855" spans="1:1" ht="13.2" x14ac:dyDescent="0.25">
      <c r="A35855"/>
    </row>
    <row r="35856" spans="1:1" ht="13.2" x14ac:dyDescent="0.25">
      <c r="A35856"/>
    </row>
    <row r="35857" spans="1:1" ht="13.2" x14ac:dyDescent="0.25">
      <c r="A35857"/>
    </row>
    <row r="35858" spans="1:1" ht="13.2" x14ac:dyDescent="0.25">
      <c r="A35858"/>
    </row>
    <row r="35859" spans="1:1" ht="13.2" x14ac:dyDescent="0.25">
      <c r="A35859"/>
    </row>
    <row r="35860" spans="1:1" ht="13.2" x14ac:dyDescent="0.25">
      <c r="A35860"/>
    </row>
    <row r="35861" spans="1:1" ht="13.2" x14ac:dyDescent="0.25">
      <c r="A35861"/>
    </row>
    <row r="35862" spans="1:1" ht="13.2" x14ac:dyDescent="0.25">
      <c r="A35862"/>
    </row>
    <row r="35863" spans="1:1" ht="13.2" x14ac:dyDescent="0.25">
      <c r="A35863"/>
    </row>
    <row r="35864" spans="1:1" ht="13.2" x14ac:dyDescent="0.25">
      <c r="A35864"/>
    </row>
    <row r="35865" spans="1:1" ht="13.2" x14ac:dyDescent="0.25">
      <c r="A35865"/>
    </row>
    <row r="35866" spans="1:1" ht="13.2" x14ac:dyDescent="0.25">
      <c r="A35866"/>
    </row>
    <row r="35867" spans="1:1" ht="13.2" x14ac:dyDescent="0.25">
      <c r="A35867"/>
    </row>
    <row r="35868" spans="1:1" ht="13.2" x14ac:dyDescent="0.25">
      <c r="A35868"/>
    </row>
    <row r="35869" spans="1:1" ht="13.2" x14ac:dyDescent="0.25">
      <c r="A35869"/>
    </row>
    <row r="35870" spans="1:1" ht="13.2" x14ac:dyDescent="0.25">
      <c r="A35870"/>
    </row>
    <row r="35871" spans="1:1" ht="13.2" x14ac:dyDescent="0.25">
      <c r="A35871"/>
    </row>
    <row r="35872" spans="1:1" ht="13.2" x14ac:dyDescent="0.25">
      <c r="A35872"/>
    </row>
    <row r="35873" spans="1:1" ht="13.2" x14ac:dyDescent="0.25">
      <c r="A35873"/>
    </row>
    <row r="35874" spans="1:1" ht="13.2" x14ac:dyDescent="0.25">
      <c r="A35874"/>
    </row>
    <row r="35875" spans="1:1" ht="13.2" x14ac:dyDescent="0.25">
      <c r="A35875"/>
    </row>
    <row r="35876" spans="1:1" ht="13.2" x14ac:dyDescent="0.25">
      <c r="A35876"/>
    </row>
    <row r="35877" spans="1:1" ht="13.2" x14ac:dyDescent="0.25">
      <c r="A35877"/>
    </row>
    <row r="35878" spans="1:1" ht="13.2" x14ac:dyDescent="0.25">
      <c r="A35878"/>
    </row>
    <row r="35879" spans="1:1" ht="13.2" x14ac:dyDescent="0.25">
      <c r="A35879"/>
    </row>
    <row r="35880" spans="1:1" ht="13.2" x14ac:dyDescent="0.25">
      <c r="A35880"/>
    </row>
    <row r="35881" spans="1:1" ht="13.2" x14ac:dyDescent="0.25">
      <c r="A35881"/>
    </row>
    <row r="35882" spans="1:1" ht="13.2" x14ac:dyDescent="0.25">
      <c r="A35882"/>
    </row>
    <row r="35883" spans="1:1" ht="13.2" x14ac:dyDescent="0.25">
      <c r="A35883"/>
    </row>
    <row r="35884" spans="1:1" ht="13.2" x14ac:dyDescent="0.25">
      <c r="A35884"/>
    </row>
    <row r="35885" spans="1:1" ht="13.2" x14ac:dyDescent="0.25">
      <c r="A35885"/>
    </row>
    <row r="35886" spans="1:1" ht="13.2" x14ac:dyDescent="0.25">
      <c r="A35886"/>
    </row>
    <row r="35887" spans="1:1" ht="13.2" x14ac:dyDescent="0.25">
      <c r="A35887"/>
    </row>
    <row r="35888" spans="1:1" ht="13.2" x14ac:dyDescent="0.25">
      <c r="A35888"/>
    </row>
    <row r="35889" spans="1:1" ht="13.2" x14ac:dyDescent="0.25">
      <c r="A35889"/>
    </row>
    <row r="35890" spans="1:1" ht="13.2" x14ac:dyDescent="0.25">
      <c r="A35890"/>
    </row>
    <row r="35891" spans="1:1" ht="13.2" x14ac:dyDescent="0.25">
      <c r="A35891"/>
    </row>
    <row r="35892" spans="1:1" ht="13.2" x14ac:dyDescent="0.25">
      <c r="A35892"/>
    </row>
    <row r="35893" spans="1:1" ht="13.2" x14ac:dyDescent="0.25">
      <c r="A35893"/>
    </row>
    <row r="35894" spans="1:1" ht="13.2" x14ac:dyDescent="0.25">
      <c r="A35894"/>
    </row>
    <row r="35895" spans="1:1" ht="13.2" x14ac:dyDescent="0.25">
      <c r="A35895"/>
    </row>
    <row r="35896" spans="1:1" ht="13.2" x14ac:dyDescent="0.25">
      <c r="A35896"/>
    </row>
    <row r="35897" spans="1:1" ht="13.2" x14ac:dyDescent="0.25">
      <c r="A35897"/>
    </row>
    <row r="35898" spans="1:1" ht="13.2" x14ac:dyDescent="0.25">
      <c r="A35898"/>
    </row>
    <row r="35899" spans="1:1" ht="13.2" x14ac:dyDescent="0.25">
      <c r="A35899"/>
    </row>
    <row r="35900" spans="1:1" ht="13.2" x14ac:dyDescent="0.25">
      <c r="A35900"/>
    </row>
    <row r="35901" spans="1:1" ht="13.2" x14ac:dyDescent="0.25">
      <c r="A35901"/>
    </row>
    <row r="35902" spans="1:1" ht="13.2" x14ac:dyDescent="0.25">
      <c r="A35902"/>
    </row>
    <row r="35903" spans="1:1" ht="13.2" x14ac:dyDescent="0.25">
      <c r="A35903"/>
    </row>
    <row r="35904" spans="1:1" ht="13.2" x14ac:dyDescent="0.25">
      <c r="A35904"/>
    </row>
    <row r="35905" spans="1:1" ht="13.2" x14ac:dyDescent="0.25">
      <c r="A35905"/>
    </row>
    <row r="35906" spans="1:1" ht="13.2" x14ac:dyDescent="0.25">
      <c r="A35906"/>
    </row>
    <row r="35907" spans="1:1" ht="13.2" x14ac:dyDescent="0.25">
      <c r="A35907"/>
    </row>
    <row r="35908" spans="1:1" ht="13.2" x14ac:dyDescent="0.25">
      <c r="A35908"/>
    </row>
    <row r="35909" spans="1:1" ht="13.2" x14ac:dyDescent="0.25">
      <c r="A35909"/>
    </row>
    <row r="35910" spans="1:1" ht="13.2" x14ac:dyDescent="0.25">
      <c r="A35910"/>
    </row>
    <row r="35911" spans="1:1" ht="13.2" x14ac:dyDescent="0.25">
      <c r="A35911"/>
    </row>
    <row r="35912" spans="1:1" ht="13.2" x14ac:dyDescent="0.25">
      <c r="A35912"/>
    </row>
    <row r="35913" spans="1:1" ht="13.2" x14ac:dyDescent="0.25">
      <c r="A35913"/>
    </row>
    <row r="35914" spans="1:1" ht="13.2" x14ac:dyDescent="0.25">
      <c r="A35914"/>
    </row>
    <row r="35915" spans="1:1" ht="13.2" x14ac:dyDescent="0.25">
      <c r="A35915"/>
    </row>
    <row r="35916" spans="1:1" ht="13.2" x14ac:dyDescent="0.25">
      <c r="A35916"/>
    </row>
    <row r="35917" spans="1:1" ht="13.2" x14ac:dyDescent="0.25">
      <c r="A35917"/>
    </row>
    <row r="35918" spans="1:1" ht="13.2" x14ac:dyDescent="0.25">
      <c r="A35918"/>
    </row>
    <row r="35919" spans="1:1" ht="13.2" x14ac:dyDescent="0.25">
      <c r="A35919"/>
    </row>
    <row r="35920" spans="1:1" ht="13.2" x14ac:dyDescent="0.25">
      <c r="A35920"/>
    </row>
    <row r="35921" spans="1:1" ht="13.2" x14ac:dyDescent="0.25">
      <c r="A35921"/>
    </row>
    <row r="35922" spans="1:1" ht="13.2" x14ac:dyDescent="0.25">
      <c r="A35922"/>
    </row>
    <row r="35923" spans="1:1" ht="13.2" x14ac:dyDescent="0.25">
      <c r="A35923"/>
    </row>
    <row r="35924" spans="1:1" ht="13.2" x14ac:dyDescent="0.25">
      <c r="A35924"/>
    </row>
    <row r="35925" spans="1:1" ht="13.2" x14ac:dyDescent="0.25">
      <c r="A35925"/>
    </row>
    <row r="35926" spans="1:1" ht="13.2" x14ac:dyDescent="0.25">
      <c r="A35926"/>
    </row>
    <row r="35927" spans="1:1" ht="13.2" x14ac:dyDescent="0.25">
      <c r="A35927"/>
    </row>
    <row r="35928" spans="1:1" ht="13.2" x14ac:dyDescent="0.25">
      <c r="A35928"/>
    </row>
    <row r="35929" spans="1:1" ht="13.2" x14ac:dyDescent="0.25">
      <c r="A35929"/>
    </row>
    <row r="35930" spans="1:1" ht="13.2" x14ac:dyDescent="0.25">
      <c r="A35930"/>
    </row>
    <row r="35931" spans="1:1" ht="13.2" x14ac:dyDescent="0.25">
      <c r="A35931"/>
    </row>
    <row r="35932" spans="1:1" ht="13.2" x14ac:dyDescent="0.25">
      <c r="A35932"/>
    </row>
    <row r="35933" spans="1:1" ht="13.2" x14ac:dyDescent="0.25">
      <c r="A35933"/>
    </row>
    <row r="35934" spans="1:1" ht="13.2" x14ac:dyDescent="0.25">
      <c r="A35934"/>
    </row>
    <row r="35935" spans="1:1" ht="13.2" x14ac:dyDescent="0.25">
      <c r="A35935"/>
    </row>
    <row r="35936" spans="1:1" ht="13.2" x14ac:dyDescent="0.25">
      <c r="A35936"/>
    </row>
    <row r="35937" spans="1:1" ht="13.2" x14ac:dyDescent="0.25">
      <c r="A35937"/>
    </row>
    <row r="35938" spans="1:1" ht="13.2" x14ac:dyDescent="0.25">
      <c r="A35938"/>
    </row>
    <row r="35939" spans="1:1" ht="13.2" x14ac:dyDescent="0.25">
      <c r="A35939"/>
    </row>
    <row r="35940" spans="1:1" ht="13.2" x14ac:dyDescent="0.25">
      <c r="A35940"/>
    </row>
    <row r="35941" spans="1:1" ht="13.2" x14ac:dyDescent="0.25">
      <c r="A35941"/>
    </row>
    <row r="35942" spans="1:1" ht="13.2" x14ac:dyDescent="0.25">
      <c r="A35942"/>
    </row>
    <row r="35943" spans="1:1" ht="13.2" x14ac:dyDescent="0.25">
      <c r="A35943"/>
    </row>
    <row r="35944" spans="1:1" ht="13.2" x14ac:dyDescent="0.25">
      <c r="A35944"/>
    </row>
    <row r="35945" spans="1:1" ht="13.2" x14ac:dyDescent="0.25">
      <c r="A35945"/>
    </row>
    <row r="35946" spans="1:1" ht="13.2" x14ac:dyDescent="0.25">
      <c r="A35946"/>
    </row>
    <row r="35947" spans="1:1" ht="13.2" x14ac:dyDescent="0.25">
      <c r="A35947"/>
    </row>
    <row r="35948" spans="1:1" ht="13.2" x14ac:dyDescent="0.25">
      <c r="A35948"/>
    </row>
    <row r="35949" spans="1:1" ht="13.2" x14ac:dyDescent="0.25">
      <c r="A35949"/>
    </row>
    <row r="35950" spans="1:1" ht="13.2" x14ac:dyDescent="0.25">
      <c r="A35950"/>
    </row>
    <row r="35951" spans="1:1" ht="13.2" x14ac:dyDescent="0.25">
      <c r="A35951"/>
    </row>
    <row r="35952" spans="1:1" ht="13.2" x14ac:dyDescent="0.25">
      <c r="A35952"/>
    </row>
    <row r="35953" spans="1:1" ht="13.2" x14ac:dyDescent="0.25">
      <c r="A35953"/>
    </row>
    <row r="35954" spans="1:1" ht="13.2" x14ac:dyDescent="0.25">
      <c r="A35954"/>
    </row>
    <row r="35955" spans="1:1" ht="13.2" x14ac:dyDescent="0.25">
      <c r="A35955"/>
    </row>
    <row r="35956" spans="1:1" ht="13.2" x14ac:dyDescent="0.25">
      <c r="A35956"/>
    </row>
    <row r="35957" spans="1:1" ht="13.2" x14ac:dyDescent="0.25">
      <c r="A35957"/>
    </row>
    <row r="35958" spans="1:1" ht="13.2" x14ac:dyDescent="0.25">
      <c r="A35958"/>
    </row>
    <row r="35959" spans="1:1" ht="13.2" x14ac:dyDescent="0.25">
      <c r="A35959"/>
    </row>
    <row r="35960" spans="1:1" ht="13.2" x14ac:dyDescent="0.25">
      <c r="A35960"/>
    </row>
    <row r="35961" spans="1:1" ht="13.2" x14ac:dyDescent="0.25">
      <c r="A35961"/>
    </row>
    <row r="35962" spans="1:1" ht="13.2" x14ac:dyDescent="0.25">
      <c r="A35962"/>
    </row>
    <row r="35963" spans="1:1" ht="13.2" x14ac:dyDescent="0.25">
      <c r="A35963"/>
    </row>
    <row r="35964" spans="1:1" ht="13.2" x14ac:dyDescent="0.25">
      <c r="A35964"/>
    </row>
    <row r="35965" spans="1:1" ht="13.2" x14ac:dyDescent="0.25">
      <c r="A35965"/>
    </row>
    <row r="35966" spans="1:1" ht="13.2" x14ac:dyDescent="0.25">
      <c r="A35966"/>
    </row>
    <row r="35967" spans="1:1" ht="13.2" x14ac:dyDescent="0.25">
      <c r="A35967"/>
    </row>
    <row r="35968" spans="1:1" ht="13.2" x14ac:dyDescent="0.25">
      <c r="A35968"/>
    </row>
    <row r="35969" spans="1:1" ht="13.2" x14ac:dyDescent="0.25">
      <c r="A35969"/>
    </row>
    <row r="35970" spans="1:1" ht="13.2" x14ac:dyDescent="0.25">
      <c r="A35970"/>
    </row>
    <row r="35971" spans="1:1" ht="13.2" x14ac:dyDescent="0.25">
      <c r="A35971"/>
    </row>
    <row r="35972" spans="1:1" ht="13.2" x14ac:dyDescent="0.25">
      <c r="A35972"/>
    </row>
    <row r="35973" spans="1:1" ht="13.2" x14ac:dyDescent="0.25">
      <c r="A35973"/>
    </row>
    <row r="35974" spans="1:1" ht="13.2" x14ac:dyDescent="0.25">
      <c r="A35974"/>
    </row>
    <row r="35975" spans="1:1" ht="13.2" x14ac:dyDescent="0.25">
      <c r="A35975"/>
    </row>
    <row r="35976" spans="1:1" ht="13.2" x14ac:dyDescent="0.25">
      <c r="A35976"/>
    </row>
    <row r="35977" spans="1:1" ht="13.2" x14ac:dyDescent="0.25">
      <c r="A35977"/>
    </row>
    <row r="35978" spans="1:1" ht="13.2" x14ac:dyDescent="0.25">
      <c r="A35978"/>
    </row>
    <row r="35979" spans="1:1" ht="13.2" x14ac:dyDescent="0.25">
      <c r="A35979"/>
    </row>
    <row r="35980" spans="1:1" ht="13.2" x14ac:dyDescent="0.25">
      <c r="A35980"/>
    </row>
    <row r="35981" spans="1:1" ht="13.2" x14ac:dyDescent="0.25">
      <c r="A35981"/>
    </row>
    <row r="35982" spans="1:1" ht="13.2" x14ac:dyDescent="0.25">
      <c r="A35982"/>
    </row>
    <row r="35983" spans="1:1" ht="13.2" x14ac:dyDescent="0.25">
      <c r="A35983"/>
    </row>
    <row r="35984" spans="1:1" ht="13.2" x14ac:dyDescent="0.25">
      <c r="A35984"/>
    </row>
    <row r="35985" spans="1:1" ht="13.2" x14ac:dyDescent="0.25">
      <c r="A35985"/>
    </row>
    <row r="35986" spans="1:1" ht="13.2" x14ac:dyDescent="0.25">
      <c r="A35986"/>
    </row>
    <row r="35987" spans="1:1" ht="13.2" x14ac:dyDescent="0.25">
      <c r="A35987"/>
    </row>
    <row r="35988" spans="1:1" ht="13.2" x14ac:dyDescent="0.25">
      <c r="A35988"/>
    </row>
    <row r="35989" spans="1:1" ht="13.2" x14ac:dyDescent="0.25">
      <c r="A35989"/>
    </row>
    <row r="35990" spans="1:1" ht="13.2" x14ac:dyDescent="0.25">
      <c r="A35990"/>
    </row>
    <row r="35991" spans="1:1" ht="13.2" x14ac:dyDescent="0.25">
      <c r="A35991"/>
    </row>
    <row r="35992" spans="1:1" ht="13.2" x14ac:dyDescent="0.25">
      <c r="A35992"/>
    </row>
    <row r="35993" spans="1:1" ht="13.2" x14ac:dyDescent="0.25">
      <c r="A35993"/>
    </row>
    <row r="35994" spans="1:1" ht="13.2" x14ac:dyDescent="0.25">
      <c r="A35994"/>
    </row>
    <row r="35995" spans="1:1" ht="13.2" x14ac:dyDescent="0.25">
      <c r="A35995"/>
    </row>
    <row r="35996" spans="1:1" ht="13.2" x14ac:dyDescent="0.25">
      <c r="A35996"/>
    </row>
    <row r="35997" spans="1:1" ht="13.2" x14ac:dyDescent="0.25">
      <c r="A35997"/>
    </row>
    <row r="35998" spans="1:1" ht="13.2" x14ac:dyDescent="0.25">
      <c r="A35998"/>
    </row>
    <row r="35999" spans="1:1" ht="13.2" x14ac:dyDescent="0.25">
      <c r="A35999"/>
    </row>
    <row r="36000" spans="1:1" ht="13.2" x14ac:dyDescent="0.25">
      <c r="A36000"/>
    </row>
    <row r="36001" spans="1:1" ht="13.2" x14ac:dyDescent="0.25">
      <c r="A36001"/>
    </row>
    <row r="36002" spans="1:1" ht="13.2" x14ac:dyDescent="0.25">
      <c r="A36002"/>
    </row>
    <row r="36003" spans="1:1" ht="13.2" x14ac:dyDescent="0.25">
      <c r="A36003"/>
    </row>
    <row r="36004" spans="1:1" ht="13.2" x14ac:dyDescent="0.25">
      <c r="A36004"/>
    </row>
    <row r="36005" spans="1:1" ht="13.2" x14ac:dyDescent="0.25">
      <c r="A36005"/>
    </row>
    <row r="36006" spans="1:1" ht="13.2" x14ac:dyDescent="0.25">
      <c r="A36006"/>
    </row>
    <row r="36007" spans="1:1" ht="13.2" x14ac:dyDescent="0.25">
      <c r="A36007"/>
    </row>
    <row r="36008" spans="1:1" ht="13.2" x14ac:dyDescent="0.25">
      <c r="A36008"/>
    </row>
    <row r="36009" spans="1:1" ht="13.2" x14ac:dyDescent="0.25">
      <c r="A36009"/>
    </row>
    <row r="36010" spans="1:1" ht="13.2" x14ac:dyDescent="0.25">
      <c r="A36010"/>
    </row>
    <row r="36011" spans="1:1" ht="13.2" x14ac:dyDescent="0.25">
      <c r="A36011"/>
    </row>
    <row r="36012" spans="1:1" ht="13.2" x14ac:dyDescent="0.25">
      <c r="A36012"/>
    </row>
    <row r="36013" spans="1:1" ht="13.2" x14ac:dyDescent="0.25">
      <c r="A36013"/>
    </row>
    <row r="36014" spans="1:1" ht="13.2" x14ac:dyDescent="0.25">
      <c r="A36014"/>
    </row>
    <row r="36015" spans="1:1" ht="13.2" x14ac:dyDescent="0.25">
      <c r="A36015"/>
    </row>
    <row r="36016" spans="1:1" ht="13.2" x14ac:dyDescent="0.25">
      <c r="A36016"/>
    </row>
    <row r="36017" spans="1:1" ht="13.2" x14ac:dyDescent="0.25">
      <c r="A36017"/>
    </row>
    <row r="36018" spans="1:1" ht="13.2" x14ac:dyDescent="0.25">
      <c r="A36018"/>
    </row>
    <row r="36019" spans="1:1" ht="13.2" x14ac:dyDescent="0.25">
      <c r="A36019"/>
    </row>
    <row r="36020" spans="1:1" ht="13.2" x14ac:dyDescent="0.25">
      <c r="A36020"/>
    </row>
    <row r="36021" spans="1:1" ht="13.2" x14ac:dyDescent="0.25">
      <c r="A36021"/>
    </row>
    <row r="36022" spans="1:1" ht="13.2" x14ac:dyDescent="0.25">
      <c r="A36022"/>
    </row>
    <row r="36023" spans="1:1" ht="13.2" x14ac:dyDescent="0.25">
      <c r="A36023"/>
    </row>
    <row r="36024" spans="1:1" ht="13.2" x14ac:dyDescent="0.25">
      <c r="A36024"/>
    </row>
    <row r="36025" spans="1:1" ht="13.2" x14ac:dyDescent="0.25">
      <c r="A36025"/>
    </row>
    <row r="36026" spans="1:1" ht="13.2" x14ac:dyDescent="0.25">
      <c r="A36026"/>
    </row>
    <row r="36027" spans="1:1" ht="13.2" x14ac:dyDescent="0.25">
      <c r="A36027"/>
    </row>
    <row r="36028" spans="1:1" ht="13.2" x14ac:dyDescent="0.25">
      <c r="A36028"/>
    </row>
    <row r="36029" spans="1:1" ht="13.2" x14ac:dyDescent="0.25">
      <c r="A36029"/>
    </row>
    <row r="36030" spans="1:1" ht="13.2" x14ac:dyDescent="0.25">
      <c r="A36030"/>
    </row>
    <row r="36031" spans="1:1" ht="13.2" x14ac:dyDescent="0.25">
      <c r="A36031"/>
    </row>
    <row r="36032" spans="1:1" ht="13.2" x14ac:dyDescent="0.25">
      <c r="A36032"/>
    </row>
    <row r="36033" spans="1:1" ht="13.2" x14ac:dyDescent="0.25">
      <c r="A36033"/>
    </row>
    <row r="36034" spans="1:1" ht="13.2" x14ac:dyDescent="0.25">
      <c r="A36034"/>
    </row>
    <row r="36035" spans="1:1" ht="13.2" x14ac:dyDescent="0.25">
      <c r="A36035"/>
    </row>
    <row r="36036" spans="1:1" ht="13.2" x14ac:dyDescent="0.25">
      <c r="A36036"/>
    </row>
    <row r="36037" spans="1:1" ht="13.2" x14ac:dyDescent="0.25">
      <c r="A36037"/>
    </row>
    <row r="36038" spans="1:1" ht="13.2" x14ac:dyDescent="0.25">
      <c r="A36038"/>
    </row>
    <row r="36039" spans="1:1" ht="13.2" x14ac:dyDescent="0.25">
      <c r="A36039"/>
    </row>
    <row r="36040" spans="1:1" ht="13.2" x14ac:dyDescent="0.25">
      <c r="A36040"/>
    </row>
    <row r="36041" spans="1:1" ht="13.2" x14ac:dyDescent="0.25">
      <c r="A36041"/>
    </row>
    <row r="36042" spans="1:1" ht="13.2" x14ac:dyDescent="0.25">
      <c r="A36042"/>
    </row>
    <row r="36043" spans="1:1" ht="13.2" x14ac:dyDescent="0.25">
      <c r="A36043"/>
    </row>
    <row r="36044" spans="1:1" ht="13.2" x14ac:dyDescent="0.25">
      <c r="A36044"/>
    </row>
    <row r="36045" spans="1:1" ht="13.2" x14ac:dyDescent="0.25">
      <c r="A36045"/>
    </row>
    <row r="36046" spans="1:1" ht="13.2" x14ac:dyDescent="0.25">
      <c r="A36046"/>
    </row>
    <row r="36047" spans="1:1" ht="13.2" x14ac:dyDescent="0.25">
      <c r="A36047"/>
    </row>
    <row r="36048" spans="1:1" ht="13.2" x14ac:dyDescent="0.25">
      <c r="A36048"/>
    </row>
    <row r="36049" spans="1:1" ht="13.2" x14ac:dyDescent="0.25">
      <c r="A36049"/>
    </row>
    <row r="36050" spans="1:1" ht="13.2" x14ac:dyDescent="0.25">
      <c r="A36050"/>
    </row>
    <row r="36051" spans="1:1" ht="13.2" x14ac:dyDescent="0.25">
      <c r="A36051"/>
    </row>
    <row r="36052" spans="1:1" ht="13.2" x14ac:dyDescent="0.25">
      <c r="A36052"/>
    </row>
    <row r="36053" spans="1:1" ht="13.2" x14ac:dyDescent="0.25">
      <c r="A36053"/>
    </row>
    <row r="36054" spans="1:1" ht="13.2" x14ac:dyDescent="0.25">
      <c r="A36054"/>
    </row>
    <row r="36055" spans="1:1" ht="13.2" x14ac:dyDescent="0.25">
      <c r="A36055"/>
    </row>
    <row r="36056" spans="1:1" ht="13.2" x14ac:dyDescent="0.25">
      <c r="A36056"/>
    </row>
    <row r="36057" spans="1:1" ht="13.2" x14ac:dyDescent="0.25">
      <c r="A36057"/>
    </row>
    <row r="36058" spans="1:1" ht="13.2" x14ac:dyDescent="0.25">
      <c r="A36058"/>
    </row>
    <row r="36059" spans="1:1" ht="13.2" x14ac:dyDescent="0.25">
      <c r="A36059"/>
    </row>
    <row r="36060" spans="1:1" ht="13.2" x14ac:dyDescent="0.25">
      <c r="A36060"/>
    </row>
    <row r="36061" spans="1:1" ht="13.2" x14ac:dyDescent="0.25">
      <c r="A36061"/>
    </row>
    <row r="36062" spans="1:1" ht="13.2" x14ac:dyDescent="0.25">
      <c r="A36062"/>
    </row>
    <row r="36063" spans="1:1" ht="13.2" x14ac:dyDescent="0.25">
      <c r="A36063"/>
    </row>
    <row r="36064" spans="1:1" ht="13.2" x14ac:dyDescent="0.25">
      <c r="A36064"/>
    </row>
    <row r="36065" spans="1:1" ht="13.2" x14ac:dyDescent="0.25">
      <c r="A36065"/>
    </row>
    <row r="36066" spans="1:1" ht="13.2" x14ac:dyDescent="0.25">
      <c r="A36066"/>
    </row>
    <row r="36067" spans="1:1" ht="13.2" x14ac:dyDescent="0.25">
      <c r="A36067"/>
    </row>
    <row r="36068" spans="1:1" ht="13.2" x14ac:dyDescent="0.25">
      <c r="A36068"/>
    </row>
    <row r="36069" spans="1:1" ht="13.2" x14ac:dyDescent="0.25">
      <c r="A36069"/>
    </row>
    <row r="36070" spans="1:1" ht="13.2" x14ac:dyDescent="0.25">
      <c r="A36070"/>
    </row>
    <row r="36071" spans="1:1" ht="13.2" x14ac:dyDescent="0.25">
      <c r="A36071"/>
    </row>
    <row r="36072" spans="1:1" ht="13.2" x14ac:dyDescent="0.25">
      <c r="A36072"/>
    </row>
    <row r="36073" spans="1:1" ht="13.2" x14ac:dyDescent="0.25">
      <c r="A36073"/>
    </row>
    <row r="36074" spans="1:1" ht="13.2" x14ac:dyDescent="0.25">
      <c r="A36074"/>
    </row>
    <row r="36075" spans="1:1" ht="13.2" x14ac:dyDescent="0.25">
      <c r="A36075"/>
    </row>
    <row r="36076" spans="1:1" ht="13.2" x14ac:dyDescent="0.25">
      <c r="A36076"/>
    </row>
    <row r="36077" spans="1:1" ht="13.2" x14ac:dyDescent="0.25">
      <c r="A36077"/>
    </row>
    <row r="36078" spans="1:1" ht="13.2" x14ac:dyDescent="0.25">
      <c r="A36078"/>
    </row>
    <row r="36079" spans="1:1" ht="13.2" x14ac:dyDescent="0.25">
      <c r="A36079"/>
    </row>
    <row r="36080" spans="1:1" ht="13.2" x14ac:dyDescent="0.25">
      <c r="A36080"/>
    </row>
    <row r="36081" spans="1:1" ht="13.2" x14ac:dyDescent="0.25">
      <c r="A36081"/>
    </row>
    <row r="36082" spans="1:1" ht="13.2" x14ac:dyDescent="0.25">
      <c r="A36082"/>
    </row>
    <row r="36083" spans="1:1" ht="13.2" x14ac:dyDescent="0.25">
      <c r="A36083"/>
    </row>
    <row r="36084" spans="1:1" ht="13.2" x14ac:dyDescent="0.25">
      <c r="A36084"/>
    </row>
    <row r="36085" spans="1:1" ht="13.2" x14ac:dyDescent="0.25">
      <c r="A36085"/>
    </row>
    <row r="36086" spans="1:1" ht="13.2" x14ac:dyDescent="0.25">
      <c r="A36086"/>
    </row>
    <row r="36087" spans="1:1" ht="13.2" x14ac:dyDescent="0.25">
      <c r="A36087"/>
    </row>
    <row r="36088" spans="1:1" ht="13.2" x14ac:dyDescent="0.25">
      <c r="A36088"/>
    </row>
    <row r="36089" spans="1:1" ht="13.2" x14ac:dyDescent="0.25">
      <c r="A36089"/>
    </row>
    <row r="36090" spans="1:1" ht="13.2" x14ac:dyDescent="0.25">
      <c r="A36090"/>
    </row>
    <row r="36091" spans="1:1" ht="13.2" x14ac:dyDescent="0.25">
      <c r="A36091"/>
    </row>
    <row r="36092" spans="1:1" ht="13.2" x14ac:dyDescent="0.25">
      <c r="A36092"/>
    </row>
    <row r="36093" spans="1:1" ht="13.2" x14ac:dyDescent="0.25">
      <c r="A36093"/>
    </row>
    <row r="36094" spans="1:1" ht="13.2" x14ac:dyDescent="0.25">
      <c r="A36094"/>
    </row>
    <row r="36095" spans="1:1" ht="13.2" x14ac:dyDescent="0.25">
      <c r="A36095"/>
    </row>
    <row r="36096" spans="1:1" ht="13.2" x14ac:dyDescent="0.25">
      <c r="A36096"/>
    </row>
    <row r="36097" spans="1:1" ht="13.2" x14ac:dyDescent="0.25">
      <c r="A36097"/>
    </row>
    <row r="36098" spans="1:1" ht="13.2" x14ac:dyDescent="0.25">
      <c r="A36098"/>
    </row>
    <row r="36099" spans="1:1" ht="13.2" x14ac:dyDescent="0.25">
      <c r="A36099"/>
    </row>
    <row r="36100" spans="1:1" ht="13.2" x14ac:dyDescent="0.25">
      <c r="A36100"/>
    </row>
    <row r="36101" spans="1:1" ht="13.2" x14ac:dyDescent="0.25">
      <c r="A36101"/>
    </row>
    <row r="36102" spans="1:1" ht="13.2" x14ac:dyDescent="0.25">
      <c r="A36102"/>
    </row>
    <row r="36103" spans="1:1" ht="13.2" x14ac:dyDescent="0.25">
      <c r="A36103"/>
    </row>
    <row r="36104" spans="1:1" ht="13.2" x14ac:dyDescent="0.25">
      <c r="A36104"/>
    </row>
    <row r="36105" spans="1:1" ht="13.2" x14ac:dyDescent="0.25">
      <c r="A36105"/>
    </row>
    <row r="36106" spans="1:1" ht="13.2" x14ac:dyDescent="0.25">
      <c r="A36106"/>
    </row>
    <row r="36107" spans="1:1" ht="13.2" x14ac:dyDescent="0.25">
      <c r="A36107"/>
    </row>
    <row r="36108" spans="1:1" ht="13.2" x14ac:dyDescent="0.25">
      <c r="A36108"/>
    </row>
    <row r="36109" spans="1:1" ht="13.2" x14ac:dyDescent="0.25">
      <c r="A36109"/>
    </row>
    <row r="36110" spans="1:1" ht="13.2" x14ac:dyDescent="0.25">
      <c r="A36110"/>
    </row>
    <row r="36111" spans="1:1" ht="13.2" x14ac:dyDescent="0.25">
      <c r="A36111"/>
    </row>
    <row r="36112" spans="1:1" ht="13.2" x14ac:dyDescent="0.25">
      <c r="A36112"/>
    </row>
    <row r="36113" spans="1:1" ht="13.2" x14ac:dyDescent="0.25">
      <c r="A36113"/>
    </row>
    <row r="36114" spans="1:1" ht="13.2" x14ac:dyDescent="0.25">
      <c r="A36114"/>
    </row>
    <row r="36115" spans="1:1" ht="13.2" x14ac:dyDescent="0.25">
      <c r="A36115"/>
    </row>
    <row r="36116" spans="1:1" ht="13.2" x14ac:dyDescent="0.25">
      <c r="A36116"/>
    </row>
    <row r="36117" spans="1:1" ht="13.2" x14ac:dyDescent="0.25">
      <c r="A36117"/>
    </row>
    <row r="36118" spans="1:1" ht="13.2" x14ac:dyDescent="0.25">
      <c r="A36118"/>
    </row>
    <row r="36119" spans="1:1" ht="13.2" x14ac:dyDescent="0.25">
      <c r="A36119"/>
    </row>
    <row r="36120" spans="1:1" ht="13.2" x14ac:dyDescent="0.25">
      <c r="A36120"/>
    </row>
    <row r="36121" spans="1:1" ht="13.2" x14ac:dyDescent="0.25">
      <c r="A36121"/>
    </row>
    <row r="36122" spans="1:1" ht="13.2" x14ac:dyDescent="0.25">
      <c r="A36122"/>
    </row>
    <row r="36123" spans="1:1" ht="13.2" x14ac:dyDescent="0.25">
      <c r="A36123"/>
    </row>
    <row r="36124" spans="1:1" ht="13.2" x14ac:dyDescent="0.25">
      <c r="A36124"/>
    </row>
    <row r="36125" spans="1:1" ht="13.2" x14ac:dyDescent="0.25">
      <c r="A36125"/>
    </row>
    <row r="36126" spans="1:1" ht="13.2" x14ac:dyDescent="0.25">
      <c r="A36126"/>
    </row>
    <row r="36127" spans="1:1" ht="13.2" x14ac:dyDescent="0.25">
      <c r="A36127"/>
    </row>
    <row r="36128" spans="1:1" ht="13.2" x14ac:dyDescent="0.25">
      <c r="A36128"/>
    </row>
    <row r="36129" spans="1:1" ht="13.2" x14ac:dyDescent="0.25">
      <c r="A36129"/>
    </row>
    <row r="36130" spans="1:1" ht="13.2" x14ac:dyDescent="0.25">
      <c r="A36130"/>
    </row>
    <row r="36131" spans="1:1" ht="13.2" x14ac:dyDescent="0.25">
      <c r="A36131"/>
    </row>
    <row r="36132" spans="1:1" ht="13.2" x14ac:dyDescent="0.25">
      <c r="A36132"/>
    </row>
    <row r="36133" spans="1:1" ht="13.2" x14ac:dyDescent="0.25">
      <c r="A36133"/>
    </row>
    <row r="36134" spans="1:1" ht="13.2" x14ac:dyDescent="0.25">
      <c r="A36134"/>
    </row>
    <row r="36135" spans="1:1" ht="13.2" x14ac:dyDescent="0.25">
      <c r="A36135"/>
    </row>
    <row r="36136" spans="1:1" ht="13.2" x14ac:dyDescent="0.25">
      <c r="A36136"/>
    </row>
    <row r="36137" spans="1:1" ht="13.2" x14ac:dyDescent="0.25">
      <c r="A36137"/>
    </row>
    <row r="36138" spans="1:1" ht="13.2" x14ac:dyDescent="0.25">
      <c r="A36138"/>
    </row>
    <row r="36139" spans="1:1" ht="13.2" x14ac:dyDescent="0.25">
      <c r="A36139"/>
    </row>
    <row r="36140" spans="1:1" ht="13.2" x14ac:dyDescent="0.25">
      <c r="A36140"/>
    </row>
    <row r="36141" spans="1:1" ht="13.2" x14ac:dyDescent="0.25">
      <c r="A36141"/>
    </row>
    <row r="36142" spans="1:1" ht="13.2" x14ac:dyDescent="0.25">
      <c r="A36142"/>
    </row>
    <row r="36143" spans="1:1" ht="13.2" x14ac:dyDescent="0.25">
      <c r="A36143"/>
    </row>
    <row r="36144" spans="1:1" ht="13.2" x14ac:dyDescent="0.25">
      <c r="A36144"/>
    </row>
    <row r="36145" spans="1:1" ht="13.2" x14ac:dyDescent="0.25">
      <c r="A36145"/>
    </row>
    <row r="36146" spans="1:1" ht="13.2" x14ac:dyDescent="0.25">
      <c r="A36146"/>
    </row>
    <row r="36147" spans="1:1" ht="13.2" x14ac:dyDescent="0.25">
      <c r="A36147"/>
    </row>
    <row r="36148" spans="1:1" ht="13.2" x14ac:dyDescent="0.25">
      <c r="A36148"/>
    </row>
    <row r="36149" spans="1:1" ht="13.2" x14ac:dyDescent="0.25">
      <c r="A36149"/>
    </row>
    <row r="36150" spans="1:1" ht="13.2" x14ac:dyDescent="0.25">
      <c r="A36150"/>
    </row>
    <row r="36151" spans="1:1" ht="13.2" x14ac:dyDescent="0.25">
      <c r="A36151"/>
    </row>
    <row r="36152" spans="1:1" ht="13.2" x14ac:dyDescent="0.25">
      <c r="A36152"/>
    </row>
    <row r="36153" spans="1:1" ht="13.2" x14ac:dyDescent="0.25">
      <c r="A36153"/>
    </row>
    <row r="36154" spans="1:1" ht="13.2" x14ac:dyDescent="0.25">
      <c r="A36154"/>
    </row>
    <row r="36155" spans="1:1" ht="13.2" x14ac:dyDescent="0.25">
      <c r="A36155"/>
    </row>
    <row r="36156" spans="1:1" ht="13.2" x14ac:dyDescent="0.25">
      <c r="A36156"/>
    </row>
    <row r="36157" spans="1:1" ht="13.2" x14ac:dyDescent="0.25">
      <c r="A36157"/>
    </row>
    <row r="36158" spans="1:1" ht="13.2" x14ac:dyDescent="0.25">
      <c r="A36158"/>
    </row>
    <row r="36159" spans="1:1" ht="13.2" x14ac:dyDescent="0.25">
      <c r="A36159"/>
    </row>
    <row r="36160" spans="1:1" ht="13.2" x14ac:dyDescent="0.25">
      <c r="A36160"/>
    </row>
    <row r="36161" spans="1:1" ht="13.2" x14ac:dyDescent="0.25">
      <c r="A36161"/>
    </row>
    <row r="36162" spans="1:1" ht="13.2" x14ac:dyDescent="0.25">
      <c r="A36162"/>
    </row>
    <row r="36163" spans="1:1" ht="13.2" x14ac:dyDescent="0.25">
      <c r="A36163"/>
    </row>
    <row r="36164" spans="1:1" ht="13.2" x14ac:dyDescent="0.25">
      <c r="A36164"/>
    </row>
    <row r="36165" spans="1:1" ht="13.2" x14ac:dyDescent="0.25">
      <c r="A36165"/>
    </row>
    <row r="36166" spans="1:1" ht="13.2" x14ac:dyDescent="0.25">
      <c r="A36166"/>
    </row>
    <row r="36167" spans="1:1" ht="13.2" x14ac:dyDescent="0.25">
      <c r="A36167"/>
    </row>
    <row r="36168" spans="1:1" ht="13.2" x14ac:dyDescent="0.25">
      <c r="A36168"/>
    </row>
    <row r="36169" spans="1:1" ht="13.2" x14ac:dyDescent="0.25">
      <c r="A36169"/>
    </row>
    <row r="36170" spans="1:1" ht="13.2" x14ac:dyDescent="0.25">
      <c r="A36170"/>
    </row>
    <row r="36171" spans="1:1" ht="13.2" x14ac:dyDescent="0.25">
      <c r="A36171"/>
    </row>
    <row r="36172" spans="1:1" ht="13.2" x14ac:dyDescent="0.25">
      <c r="A36172"/>
    </row>
    <row r="36173" spans="1:1" ht="13.2" x14ac:dyDescent="0.25">
      <c r="A36173"/>
    </row>
    <row r="36174" spans="1:1" ht="13.2" x14ac:dyDescent="0.25">
      <c r="A36174"/>
    </row>
    <row r="36175" spans="1:1" ht="13.2" x14ac:dyDescent="0.25">
      <c r="A36175"/>
    </row>
    <row r="36176" spans="1:1" ht="13.2" x14ac:dyDescent="0.25">
      <c r="A36176"/>
    </row>
    <row r="36177" spans="1:1" ht="13.2" x14ac:dyDescent="0.25">
      <c r="A36177"/>
    </row>
    <row r="36178" spans="1:1" ht="13.2" x14ac:dyDescent="0.25">
      <c r="A36178"/>
    </row>
    <row r="36179" spans="1:1" ht="13.2" x14ac:dyDescent="0.25">
      <c r="A36179"/>
    </row>
    <row r="36180" spans="1:1" ht="13.2" x14ac:dyDescent="0.25">
      <c r="A36180"/>
    </row>
    <row r="36181" spans="1:1" ht="13.2" x14ac:dyDescent="0.25">
      <c r="A36181"/>
    </row>
    <row r="36182" spans="1:1" ht="13.2" x14ac:dyDescent="0.25">
      <c r="A36182"/>
    </row>
    <row r="36183" spans="1:1" ht="13.2" x14ac:dyDescent="0.25">
      <c r="A36183"/>
    </row>
    <row r="36184" spans="1:1" ht="13.2" x14ac:dyDescent="0.25">
      <c r="A36184"/>
    </row>
    <row r="36185" spans="1:1" ht="13.2" x14ac:dyDescent="0.25">
      <c r="A36185"/>
    </row>
    <row r="36186" spans="1:1" ht="13.2" x14ac:dyDescent="0.25">
      <c r="A36186"/>
    </row>
    <row r="36187" spans="1:1" ht="13.2" x14ac:dyDescent="0.25">
      <c r="A36187"/>
    </row>
    <row r="36188" spans="1:1" ht="13.2" x14ac:dyDescent="0.25">
      <c r="A36188"/>
    </row>
    <row r="36189" spans="1:1" ht="13.2" x14ac:dyDescent="0.25">
      <c r="A36189"/>
    </row>
    <row r="36190" spans="1:1" ht="13.2" x14ac:dyDescent="0.25">
      <c r="A36190"/>
    </row>
    <row r="36191" spans="1:1" ht="13.2" x14ac:dyDescent="0.25">
      <c r="A36191"/>
    </row>
    <row r="36192" spans="1:1" ht="13.2" x14ac:dyDescent="0.25">
      <c r="A36192"/>
    </row>
    <row r="36193" spans="1:1" ht="13.2" x14ac:dyDescent="0.25">
      <c r="A36193"/>
    </row>
    <row r="36194" spans="1:1" ht="13.2" x14ac:dyDescent="0.25">
      <c r="A36194"/>
    </row>
    <row r="36195" spans="1:1" ht="13.2" x14ac:dyDescent="0.25">
      <c r="A36195"/>
    </row>
    <row r="36196" spans="1:1" ht="13.2" x14ac:dyDescent="0.25">
      <c r="A36196"/>
    </row>
    <row r="36197" spans="1:1" ht="13.2" x14ac:dyDescent="0.25">
      <c r="A36197"/>
    </row>
    <row r="36198" spans="1:1" ht="13.2" x14ac:dyDescent="0.25">
      <c r="A36198"/>
    </row>
    <row r="36199" spans="1:1" ht="13.2" x14ac:dyDescent="0.25">
      <c r="A36199"/>
    </row>
    <row r="36200" spans="1:1" ht="13.2" x14ac:dyDescent="0.25">
      <c r="A36200"/>
    </row>
    <row r="36201" spans="1:1" ht="13.2" x14ac:dyDescent="0.25">
      <c r="A36201"/>
    </row>
    <row r="36202" spans="1:1" ht="13.2" x14ac:dyDescent="0.25">
      <c r="A36202"/>
    </row>
    <row r="36203" spans="1:1" ht="13.2" x14ac:dyDescent="0.25">
      <c r="A36203"/>
    </row>
    <row r="36204" spans="1:1" ht="13.2" x14ac:dyDescent="0.25">
      <c r="A36204"/>
    </row>
    <row r="36205" spans="1:1" ht="13.2" x14ac:dyDescent="0.25">
      <c r="A36205"/>
    </row>
    <row r="36206" spans="1:1" ht="13.2" x14ac:dyDescent="0.25">
      <c r="A36206"/>
    </row>
    <row r="36207" spans="1:1" ht="13.2" x14ac:dyDescent="0.25">
      <c r="A36207"/>
    </row>
    <row r="36208" spans="1:1" ht="13.2" x14ac:dyDescent="0.25">
      <c r="A36208"/>
    </row>
    <row r="36209" spans="1:1" ht="13.2" x14ac:dyDescent="0.25">
      <c r="A36209"/>
    </row>
    <row r="36210" spans="1:1" ht="13.2" x14ac:dyDescent="0.25">
      <c r="A36210"/>
    </row>
    <row r="36211" spans="1:1" ht="13.2" x14ac:dyDescent="0.25">
      <c r="A36211"/>
    </row>
    <row r="36212" spans="1:1" ht="13.2" x14ac:dyDescent="0.25">
      <c r="A36212"/>
    </row>
    <row r="36213" spans="1:1" ht="13.2" x14ac:dyDescent="0.25">
      <c r="A36213"/>
    </row>
    <row r="36214" spans="1:1" ht="13.2" x14ac:dyDescent="0.25">
      <c r="A36214"/>
    </row>
    <row r="36215" spans="1:1" ht="13.2" x14ac:dyDescent="0.25">
      <c r="A36215"/>
    </row>
    <row r="36216" spans="1:1" ht="13.2" x14ac:dyDescent="0.25">
      <c r="A36216"/>
    </row>
    <row r="36217" spans="1:1" ht="13.2" x14ac:dyDescent="0.25">
      <c r="A36217"/>
    </row>
    <row r="36218" spans="1:1" ht="13.2" x14ac:dyDescent="0.25">
      <c r="A36218"/>
    </row>
    <row r="36219" spans="1:1" ht="13.2" x14ac:dyDescent="0.25">
      <c r="A36219"/>
    </row>
    <row r="36220" spans="1:1" ht="13.2" x14ac:dyDescent="0.25">
      <c r="A36220"/>
    </row>
    <row r="36221" spans="1:1" ht="13.2" x14ac:dyDescent="0.25">
      <c r="A36221"/>
    </row>
    <row r="36222" spans="1:1" ht="13.2" x14ac:dyDescent="0.25">
      <c r="A36222"/>
    </row>
    <row r="36223" spans="1:1" ht="13.2" x14ac:dyDescent="0.25">
      <c r="A36223"/>
    </row>
    <row r="36224" spans="1:1" ht="13.2" x14ac:dyDescent="0.25">
      <c r="A36224"/>
    </row>
    <row r="36225" spans="1:1" ht="13.2" x14ac:dyDescent="0.25">
      <c r="A36225"/>
    </row>
    <row r="36226" spans="1:1" ht="13.2" x14ac:dyDescent="0.25">
      <c r="A36226"/>
    </row>
    <row r="36227" spans="1:1" ht="13.2" x14ac:dyDescent="0.25">
      <c r="A36227"/>
    </row>
    <row r="36228" spans="1:1" ht="13.2" x14ac:dyDescent="0.25">
      <c r="A36228"/>
    </row>
    <row r="36229" spans="1:1" ht="13.2" x14ac:dyDescent="0.25">
      <c r="A36229"/>
    </row>
    <row r="36230" spans="1:1" ht="13.2" x14ac:dyDescent="0.25">
      <c r="A36230"/>
    </row>
    <row r="36231" spans="1:1" ht="13.2" x14ac:dyDescent="0.25">
      <c r="A36231"/>
    </row>
    <row r="36232" spans="1:1" ht="13.2" x14ac:dyDescent="0.25">
      <c r="A36232"/>
    </row>
    <row r="36233" spans="1:1" ht="13.2" x14ac:dyDescent="0.25">
      <c r="A36233"/>
    </row>
    <row r="36234" spans="1:1" ht="13.2" x14ac:dyDescent="0.25">
      <c r="A36234"/>
    </row>
    <row r="36235" spans="1:1" ht="13.2" x14ac:dyDescent="0.25">
      <c r="A36235"/>
    </row>
    <row r="36236" spans="1:1" ht="13.2" x14ac:dyDescent="0.25">
      <c r="A36236"/>
    </row>
    <row r="36237" spans="1:1" ht="13.2" x14ac:dyDescent="0.25">
      <c r="A36237"/>
    </row>
    <row r="36238" spans="1:1" ht="13.2" x14ac:dyDescent="0.25">
      <c r="A36238"/>
    </row>
    <row r="36239" spans="1:1" ht="13.2" x14ac:dyDescent="0.25">
      <c r="A36239"/>
    </row>
    <row r="36240" spans="1:1" ht="13.2" x14ac:dyDescent="0.25">
      <c r="A36240"/>
    </row>
    <row r="36241" spans="1:1" ht="13.2" x14ac:dyDescent="0.25">
      <c r="A36241"/>
    </row>
    <row r="36242" spans="1:1" ht="13.2" x14ac:dyDescent="0.25">
      <c r="A36242"/>
    </row>
    <row r="36243" spans="1:1" ht="13.2" x14ac:dyDescent="0.25">
      <c r="A36243"/>
    </row>
    <row r="36244" spans="1:1" ht="13.2" x14ac:dyDescent="0.25">
      <c r="A36244"/>
    </row>
    <row r="36245" spans="1:1" ht="13.2" x14ac:dyDescent="0.25">
      <c r="A36245"/>
    </row>
    <row r="36246" spans="1:1" ht="13.2" x14ac:dyDescent="0.25">
      <c r="A36246"/>
    </row>
    <row r="36247" spans="1:1" ht="13.2" x14ac:dyDescent="0.25">
      <c r="A36247"/>
    </row>
    <row r="36248" spans="1:1" ht="13.2" x14ac:dyDescent="0.25">
      <c r="A36248"/>
    </row>
    <row r="36249" spans="1:1" ht="13.2" x14ac:dyDescent="0.25">
      <c r="A36249"/>
    </row>
    <row r="36250" spans="1:1" ht="13.2" x14ac:dyDescent="0.25">
      <c r="A36250"/>
    </row>
    <row r="36251" spans="1:1" ht="13.2" x14ac:dyDescent="0.25">
      <c r="A36251"/>
    </row>
    <row r="36252" spans="1:1" ht="13.2" x14ac:dyDescent="0.25">
      <c r="A36252"/>
    </row>
    <row r="36253" spans="1:1" ht="13.2" x14ac:dyDescent="0.25">
      <c r="A36253"/>
    </row>
    <row r="36254" spans="1:1" ht="13.2" x14ac:dyDescent="0.25">
      <c r="A36254"/>
    </row>
    <row r="36255" spans="1:1" ht="13.2" x14ac:dyDescent="0.25">
      <c r="A36255"/>
    </row>
    <row r="36256" spans="1:1" ht="13.2" x14ac:dyDescent="0.25">
      <c r="A36256"/>
    </row>
    <row r="36257" spans="1:1" ht="13.2" x14ac:dyDescent="0.25">
      <c r="A36257"/>
    </row>
    <row r="36258" spans="1:1" ht="13.2" x14ac:dyDescent="0.25">
      <c r="A36258"/>
    </row>
    <row r="36259" spans="1:1" ht="13.2" x14ac:dyDescent="0.25">
      <c r="A36259"/>
    </row>
    <row r="36260" spans="1:1" ht="13.2" x14ac:dyDescent="0.25">
      <c r="A36260"/>
    </row>
    <row r="36261" spans="1:1" ht="13.2" x14ac:dyDescent="0.25">
      <c r="A36261"/>
    </row>
    <row r="36262" spans="1:1" ht="13.2" x14ac:dyDescent="0.25">
      <c r="A36262"/>
    </row>
    <row r="36263" spans="1:1" ht="13.2" x14ac:dyDescent="0.25">
      <c r="A36263"/>
    </row>
    <row r="36264" spans="1:1" ht="13.2" x14ac:dyDescent="0.25">
      <c r="A36264"/>
    </row>
    <row r="36265" spans="1:1" ht="13.2" x14ac:dyDescent="0.25">
      <c r="A36265"/>
    </row>
    <row r="36266" spans="1:1" ht="13.2" x14ac:dyDescent="0.25">
      <c r="A36266"/>
    </row>
    <row r="36267" spans="1:1" ht="13.2" x14ac:dyDescent="0.25">
      <c r="A36267"/>
    </row>
    <row r="36268" spans="1:1" ht="13.2" x14ac:dyDescent="0.25">
      <c r="A36268"/>
    </row>
    <row r="36269" spans="1:1" ht="13.2" x14ac:dyDescent="0.25">
      <c r="A36269"/>
    </row>
    <row r="36270" spans="1:1" ht="13.2" x14ac:dyDescent="0.25">
      <c r="A36270"/>
    </row>
    <row r="36271" spans="1:1" ht="13.2" x14ac:dyDescent="0.25">
      <c r="A36271"/>
    </row>
    <row r="36272" spans="1:1" ht="13.2" x14ac:dyDescent="0.25">
      <c r="A36272"/>
    </row>
    <row r="36273" spans="1:1" ht="13.2" x14ac:dyDescent="0.25">
      <c r="A36273"/>
    </row>
    <row r="36274" spans="1:1" ht="13.2" x14ac:dyDescent="0.25">
      <c r="A36274"/>
    </row>
    <row r="36275" spans="1:1" ht="13.2" x14ac:dyDescent="0.25">
      <c r="A36275"/>
    </row>
    <row r="36276" spans="1:1" ht="13.2" x14ac:dyDescent="0.25">
      <c r="A36276"/>
    </row>
    <row r="36277" spans="1:1" ht="13.2" x14ac:dyDescent="0.25">
      <c r="A36277"/>
    </row>
    <row r="36278" spans="1:1" ht="13.2" x14ac:dyDescent="0.25">
      <c r="A36278"/>
    </row>
    <row r="36279" spans="1:1" ht="13.2" x14ac:dyDescent="0.25">
      <c r="A36279"/>
    </row>
    <row r="36280" spans="1:1" ht="13.2" x14ac:dyDescent="0.25">
      <c r="A36280"/>
    </row>
    <row r="36281" spans="1:1" ht="13.2" x14ac:dyDescent="0.25">
      <c r="A36281"/>
    </row>
    <row r="36282" spans="1:1" ht="13.2" x14ac:dyDescent="0.25">
      <c r="A36282"/>
    </row>
    <row r="36283" spans="1:1" ht="13.2" x14ac:dyDescent="0.25">
      <c r="A36283"/>
    </row>
    <row r="36284" spans="1:1" ht="13.2" x14ac:dyDescent="0.25">
      <c r="A36284"/>
    </row>
    <row r="36285" spans="1:1" ht="13.2" x14ac:dyDescent="0.25">
      <c r="A36285"/>
    </row>
    <row r="36286" spans="1:1" ht="13.2" x14ac:dyDescent="0.25">
      <c r="A36286"/>
    </row>
    <row r="36287" spans="1:1" ht="13.2" x14ac:dyDescent="0.25">
      <c r="A36287"/>
    </row>
    <row r="36288" spans="1:1" ht="13.2" x14ac:dyDescent="0.25">
      <c r="A36288"/>
    </row>
    <row r="36289" spans="1:1" ht="13.2" x14ac:dyDescent="0.25">
      <c r="A36289"/>
    </row>
    <row r="36290" spans="1:1" ht="13.2" x14ac:dyDescent="0.25">
      <c r="A36290"/>
    </row>
    <row r="36291" spans="1:1" ht="13.2" x14ac:dyDescent="0.25">
      <c r="A36291"/>
    </row>
    <row r="36292" spans="1:1" ht="13.2" x14ac:dyDescent="0.25">
      <c r="A36292"/>
    </row>
    <row r="36293" spans="1:1" ht="13.2" x14ac:dyDescent="0.25">
      <c r="A36293"/>
    </row>
    <row r="36294" spans="1:1" ht="13.2" x14ac:dyDescent="0.25">
      <c r="A36294"/>
    </row>
    <row r="36295" spans="1:1" ht="13.2" x14ac:dyDescent="0.25">
      <c r="A36295"/>
    </row>
    <row r="36296" spans="1:1" ht="13.2" x14ac:dyDescent="0.25">
      <c r="A36296"/>
    </row>
    <row r="36297" spans="1:1" ht="13.2" x14ac:dyDescent="0.25">
      <c r="A36297"/>
    </row>
    <row r="36298" spans="1:1" ht="13.2" x14ac:dyDescent="0.25">
      <c r="A36298"/>
    </row>
    <row r="36299" spans="1:1" ht="13.2" x14ac:dyDescent="0.25">
      <c r="A36299"/>
    </row>
    <row r="36300" spans="1:1" ht="13.2" x14ac:dyDescent="0.25">
      <c r="A36300"/>
    </row>
    <row r="36301" spans="1:1" ht="13.2" x14ac:dyDescent="0.25">
      <c r="A36301"/>
    </row>
    <row r="36302" spans="1:1" ht="13.2" x14ac:dyDescent="0.25">
      <c r="A36302"/>
    </row>
    <row r="36303" spans="1:1" ht="13.2" x14ac:dyDescent="0.25">
      <c r="A36303"/>
    </row>
    <row r="36304" spans="1:1" ht="13.2" x14ac:dyDescent="0.25">
      <c r="A36304"/>
    </row>
    <row r="36305" spans="1:1" ht="13.2" x14ac:dyDescent="0.25">
      <c r="A36305"/>
    </row>
    <row r="36306" spans="1:1" ht="13.2" x14ac:dyDescent="0.25">
      <c r="A36306"/>
    </row>
    <row r="36307" spans="1:1" ht="13.2" x14ac:dyDescent="0.25">
      <c r="A36307"/>
    </row>
    <row r="36308" spans="1:1" ht="13.2" x14ac:dyDescent="0.25">
      <c r="A36308"/>
    </row>
    <row r="36309" spans="1:1" ht="13.2" x14ac:dyDescent="0.25">
      <c r="A36309"/>
    </row>
    <row r="36310" spans="1:1" ht="13.2" x14ac:dyDescent="0.25">
      <c r="A36310"/>
    </row>
    <row r="36311" spans="1:1" ht="13.2" x14ac:dyDescent="0.25">
      <c r="A36311"/>
    </row>
    <row r="36312" spans="1:1" ht="13.2" x14ac:dyDescent="0.25">
      <c r="A36312"/>
    </row>
    <row r="36313" spans="1:1" ht="13.2" x14ac:dyDescent="0.25">
      <c r="A36313"/>
    </row>
    <row r="36314" spans="1:1" ht="13.2" x14ac:dyDescent="0.25">
      <c r="A36314"/>
    </row>
    <row r="36315" spans="1:1" ht="13.2" x14ac:dyDescent="0.25">
      <c r="A36315"/>
    </row>
    <row r="36316" spans="1:1" ht="13.2" x14ac:dyDescent="0.25">
      <c r="A36316"/>
    </row>
    <row r="36317" spans="1:1" ht="13.2" x14ac:dyDescent="0.25">
      <c r="A36317"/>
    </row>
    <row r="36318" spans="1:1" ht="13.2" x14ac:dyDescent="0.25">
      <c r="A36318"/>
    </row>
    <row r="36319" spans="1:1" ht="13.2" x14ac:dyDescent="0.25">
      <c r="A36319"/>
    </row>
    <row r="36320" spans="1:1" ht="13.2" x14ac:dyDescent="0.25">
      <c r="A36320"/>
    </row>
    <row r="36321" spans="1:1" ht="13.2" x14ac:dyDescent="0.25">
      <c r="A36321"/>
    </row>
    <row r="36322" spans="1:1" ht="13.2" x14ac:dyDescent="0.25">
      <c r="A36322"/>
    </row>
    <row r="36323" spans="1:1" ht="13.2" x14ac:dyDescent="0.25">
      <c r="A36323"/>
    </row>
    <row r="36324" spans="1:1" ht="13.2" x14ac:dyDescent="0.25">
      <c r="A36324"/>
    </row>
    <row r="36325" spans="1:1" ht="13.2" x14ac:dyDescent="0.25">
      <c r="A36325"/>
    </row>
    <row r="36326" spans="1:1" ht="13.2" x14ac:dyDescent="0.25">
      <c r="A36326"/>
    </row>
    <row r="36327" spans="1:1" ht="13.2" x14ac:dyDescent="0.25">
      <c r="A36327"/>
    </row>
    <row r="36328" spans="1:1" ht="13.2" x14ac:dyDescent="0.25">
      <c r="A36328"/>
    </row>
    <row r="36329" spans="1:1" ht="13.2" x14ac:dyDescent="0.25">
      <c r="A36329"/>
    </row>
    <row r="36330" spans="1:1" ht="13.2" x14ac:dyDescent="0.25">
      <c r="A36330"/>
    </row>
    <row r="36331" spans="1:1" ht="13.2" x14ac:dyDescent="0.25">
      <c r="A36331"/>
    </row>
    <row r="36332" spans="1:1" ht="13.2" x14ac:dyDescent="0.25">
      <c r="A36332"/>
    </row>
    <row r="36333" spans="1:1" ht="13.2" x14ac:dyDescent="0.25">
      <c r="A36333"/>
    </row>
    <row r="36334" spans="1:1" ht="13.2" x14ac:dyDescent="0.25">
      <c r="A36334"/>
    </row>
    <row r="36335" spans="1:1" ht="13.2" x14ac:dyDescent="0.25">
      <c r="A36335"/>
    </row>
    <row r="36336" spans="1:1" ht="13.2" x14ac:dyDescent="0.25">
      <c r="A36336"/>
    </row>
    <row r="36337" spans="1:1" ht="13.2" x14ac:dyDescent="0.25">
      <c r="A36337"/>
    </row>
    <row r="36338" spans="1:1" ht="13.2" x14ac:dyDescent="0.25">
      <c r="A36338"/>
    </row>
    <row r="36339" spans="1:1" ht="13.2" x14ac:dyDescent="0.25">
      <c r="A36339"/>
    </row>
    <row r="36340" spans="1:1" ht="13.2" x14ac:dyDescent="0.25">
      <c r="A36340"/>
    </row>
    <row r="36341" spans="1:1" ht="13.2" x14ac:dyDescent="0.25">
      <c r="A36341"/>
    </row>
    <row r="36342" spans="1:1" ht="13.2" x14ac:dyDescent="0.25">
      <c r="A36342"/>
    </row>
    <row r="36343" spans="1:1" ht="13.2" x14ac:dyDescent="0.25">
      <c r="A36343"/>
    </row>
    <row r="36344" spans="1:1" ht="13.2" x14ac:dyDescent="0.25">
      <c r="A36344"/>
    </row>
    <row r="36345" spans="1:1" ht="13.2" x14ac:dyDescent="0.25">
      <c r="A36345"/>
    </row>
    <row r="36346" spans="1:1" ht="13.2" x14ac:dyDescent="0.25">
      <c r="A36346"/>
    </row>
    <row r="36347" spans="1:1" ht="13.2" x14ac:dyDescent="0.25">
      <c r="A36347"/>
    </row>
    <row r="36348" spans="1:1" ht="13.2" x14ac:dyDescent="0.25">
      <c r="A36348"/>
    </row>
    <row r="36349" spans="1:1" ht="13.2" x14ac:dyDescent="0.25">
      <c r="A36349"/>
    </row>
    <row r="36350" spans="1:1" ht="13.2" x14ac:dyDescent="0.25">
      <c r="A36350"/>
    </row>
    <row r="36351" spans="1:1" ht="13.2" x14ac:dyDescent="0.25">
      <c r="A36351"/>
    </row>
    <row r="36352" spans="1:1" ht="13.2" x14ac:dyDescent="0.25">
      <c r="A36352"/>
    </row>
    <row r="36353" spans="1:1" ht="13.2" x14ac:dyDescent="0.25">
      <c r="A36353"/>
    </row>
    <row r="36354" spans="1:1" ht="13.2" x14ac:dyDescent="0.25">
      <c r="A36354"/>
    </row>
    <row r="36355" spans="1:1" ht="13.2" x14ac:dyDescent="0.25">
      <c r="A36355"/>
    </row>
    <row r="36356" spans="1:1" ht="13.2" x14ac:dyDescent="0.25">
      <c r="A36356"/>
    </row>
    <row r="36357" spans="1:1" ht="13.2" x14ac:dyDescent="0.25">
      <c r="A36357"/>
    </row>
    <row r="36358" spans="1:1" ht="13.2" x14ac:dyDescent="0.25">
      <c r="A36358"/>
    </row>
    <row r="36359" spans="1:1" ht="13.2" x14ac:dyDescent="0.25">
      <c r="A36359"/>
    </row>
    <row r="36360" spans="1:1" ht="13.2" x14ac:dyDescent="0.25">
      <c r="A36360"/>
    </row>
    <row r="36361" spans="1:1" ht="13.2" x14ac:dyDescent="0.25">
      <c r="A36361"/>
    </row>
    <row r="36362" spans="1:1" ht="13.2" x14ac:dyDescent="0.25">
      <c r="A36362"/>
    </row>
    <row r="36363" spans="1:1" ht="13.2" x14ac:dyDescent="0.25">
      <c r="A36363"/>
    </row>
    <row r="36364" spans="1:1" ht="13.2" x14ac:dyDescent="0.25">
      <c r="A36364"/>
    </row>
    <row r="36365" spans="1:1" ht="13.2" x14ac:dyDescent="0.25">
      <c r="A36365"/>
    </row>
    <row r="36366" spans="1:1" ht="13.2" x14ac:dyDescent="0.25">
      <c r="A36366"/>
    </row>
    <row r="36367" spans="1:1" ht="13.2" x14ac:dyDescent="0.25">
      <c r="A36367"/>
    </row>
    <row r="36368" spans="1:1" ht="13.2" x14ac:dyDescent="0.25">
      <c r="A36368"/>
    </row>
    <row r="36369" spans="1:1" ht="13.2" x14ac:dyDescent="0.25">
      <c r="A36369"/>
    </row>
    <row r="36370" spans="1:1" ht="13.2" x14ac:dyDescent="0.25">
      <c r="A36370"/>
    </row>
    <row r="36371" spans="1:1" ht="13.2" x14ac:dyDescent="0.25">
      <c r="A36371"/>
    </row>
    <row r="36372" spans="1:1" ht="13.2" x14ac:dyDescent="0.25">
      <c r="A36372"/>
    </row>
    <row r="36373" spans="1:1" ht="13.2" x14ac:dyDescent="0.25">
      <c r="A36373"/>
    </row>
    <row r="36374" spans="1:1" ht="13.2" x14ac:dyDescent="0.25">
      <c r="A36374"/>
    </row>
    <row r="36375" spans="1:1" ht="13.2" x14ac:dyDescent="0.25">
      <c r="A36375"/>
    </row>
    <row r="36376" spans="1:1" ht="13.2" x14ac:dyDescent="0.25">
      <c r="A36376"/>
    </row>
    <row r="36377" spans="1:1" ht="13.2" x14ac:dyDescent="0.25">
      <c r="A36377"/>
    </row>
    <row r="36378" spans="1:1" ht="13.2" x14ac:dyDescent="0.25">
      <c r="A36378"/>
    </row>
    <row r="36379" spans="1:1" ht="13.2" x14ac:dyDescent="0.25">
      <c r="A36379"/>
    </row>
    <row r="36380" spans="1:1" ht="13.2" x14ac:dyDescent="0.25">
      <c r="A36380"/>
    </row>
    <row r="36381" spans="1:1" ht="13.2" x14ac:dyDescent="0.25">
      <c r="A36381"/>
    </row>
    <row r="36382" spans="1:1" ht="13.2" x14ac:dyDescent="0.25">
      <c r="A36382"/>
    </row>
    <row r="36383" spans="1:1" ht="13.2" x14ac:dyDescent="0.25">
      <c r="A36383"/>
    </row>
    <row r="36384" spans="1:1" ht="13.2" x14ac:dyDescent="0.25">
      <c r="A36384"/>
    </row>
    <row r="36385" spans="1:1" ht="13.2" x14ac:dyDescent="0.25">
      <c r="A36385"/>
    </row>
    <row r="36386" spans="1:1" ht="13.2" x14ac:dyDescent="0.25">
      <c r="A36386"/>
    </row>
    <row r="36387" spans="1:1" ht="13.2" x14ac:dyDescent="0.25">
      <c r="A36387"/>
    </row>
    <row r="36388" spans="1:1" ht="13.2" x14ac:dyDescent="0.25">
      <c r="A36388"/>
    </row>
    <row r="36389" spans="1:1" ht="13.2" x14ac:dyDescent="0.25">
      <c r="A36389"/>
    </row>
    <row r="36390" spans="1:1" ht="13.2" x14ac:dyDescent="0.25">
      <c r="A36390"/>
    </row>
    <row r="36391" spans="1:1" ht="13.2" x14ac:dyDescent="0.25">
      <c r="A36391"/>
    </row>
    <row r="36392" spans="1:1" ht="13.2" x14ac:dyDescent="0.25">
      <c r="A36392"/>
    </row>
    <row r="36393" spans="1:1" ht="13.2" x14ac:dyDescent="0.25">
      <c r="A36393"/>
    </row>
    <row r="36394" spans="1:1" ht="13.2" x14ac:dyDescent="0.25">
      <c r="A36394"/>
    </row>
    <row r="36395" spans="1:1" ht="13.2" x14ac:dyDescent="0.25">
      <c r="A36395"/>
    </row>
    <row r="36396" spans="1:1" ht="13.2" x14ac:dyDescent="0.25">
      <c r="A36396"/>
    </row>
    <row r="36397" spans="1:1" ht="13.2" x14ac:dyDescent="0.25">
      <c r="A36397"/>
    </row>
    <row r="36398" spans="1:1" ht="13.2" x14ac:dyDescent="0.25">
      <c r="A36398"/>
    </row>
    <row r="36399" spans="1:1" ht="13.2" x14ac:dyDescent="0.25">
      <c r="A36399"/>
    </row>
    <row r="36400" spans="1:1" ht="13.2" x14ac:dyDescent="0.25">
      <c r="A36400"/>
    </row>
    <row r="36401" spans="1:1" ht="13.2" x14ac:dyDescent="0.25">
      <c r="A36401"/>
    </row>
    <row r="36402" spans="1:1" ht="13.2" x14ac:dyDescent="0.25">
      <c r="A36402"/>
    </row>
    <row r="36403" spans="1:1" ht="13.2" x14ac:dyDescent="0.25">
      <c r="A36403"/>
    </row>
    <row r="36404" spans="1:1" ht="13.2" x14ac:dyDescent="0.25">
      <c r="A36404"/>
    </row>
    <row r="36405" spans="1:1" ht="13.2" x14ac:dyDescent="0.25">
      <c r="A36405"/>
    </row>
    <row r="36406" spans="1:1" ht="13.2" x14ac:dyDescent="0.25">
      <c r="A36406"/>
    </row>
    <row r="36407" spans="1:1" ht="13.2" x14ac:dyDescent="0.25">
      <c r="A36407"/>
    </row>
    <row r="36408" spans="1:1" ht="13.2" x14ac:dyDescent="0.25">
      <c r="A36408"/>
    </row>
    <row r="36409" spans="1:1" ht="13.2" x14ac:dyDescent="0.25">
      <c r="A36409"/>
    </row>
    <row r="36410" spans="1:1" ht="13.2" x14ac:dyDescent="0.25">
      <c r="A36410"/>
    </row>
    <row r="36411" spans="1:1" ht="13.2" x14ac:dyDescent="0.25">
      <c r="A36411"/>
    </row>
    <row r="36412" spans="1:1" ht="13.2" x14ac:dyDescent="0.25">
      <c r="A36412"/>
    </row>
    <row r="36413" spans="1:1" ht="13.2" x14ac:dyDescent="0.25">
      <c r="A36413"/>
    </row>
    <row r="36414" spans="1:1" ht="13.2" x14ac:dyDescent="0.25">
      <c r="A36414"/>
    </row>
    <row r="36415" spans="1:1" ht="13.2" x14ac:dyDescent="0.25">
      <c r="A36415"/>
    </row>
    <row r="36416" spans="1:1" ht="13.2" x14ac:dyDescent="0.25">
      <c r="A36416"/>
    </row>
    <row r="36417" spans="1:1" ht="13.2" x14ac:dyDescent="0.25">
      <c r="A36417"/>
    </row>
    <row r="36418" spans="1:1" ht="13.2" x14ac:dyDescent="0.25">
      <c r="A36418"/>
    </row>
    <row r="36419" spans="1:1" ht="13.2" x14ac:dyDescent="0.25">
      <c r="A36419"/>
    </row>
    <row r="36420" spans="1:1" ht="13.2" x14ac:dyDescent="0.25">
      <c r="A36420"/>
    </row>
    <row r="36421" spans="1:1" ht="13.2" x14ac:dyDescent="0.25">
      <c r="A36421"/>
    </row>
    <row r="36422" spans="1:1" ht="13.2" x14ac:dyDescent="0.25">
      <c r="A36422"/>
    </row>
    <row r="36423" spans="1:1" ht="13.2" x14ac:dyDescent="0.25">
      <c r="A36423"/>
    </row>
    <row r="36424" spans="1:1" ht="13.2" x14ac:dyDescent="0.25">
      <c r="A36424"/>
    </row>
    <row r="36425" spans="1:1" ht="13.2" x14ac:dyDescent="0.25">
      <c r="A36425"/>
    </row>
    <row r="36426" spans="1:1" ht="13.2" x14ac:dyDescent="0.25">
      <c r="A36426"/>
    </row>
    <row r="36427" spans="1:1" ht="13.2" x14ac:dyDescent="0.25">
      <c r="A36427"/>
    </row>
    <row r="36428" spans="1:1" ht="13.2" x14ac:dyDescent="0.25">
      <c r="A36428"/>
    </row>
    <row r="36429" spans="1:1" ht="13.2" x14ac:dyDescent="0.25">
      <c r="A36429"/>
    </row>
    <row r="36430" spans="1:1" ht="13.2" x14ac:dyDescent="0.25">
      <c r="A36430"/>
    </row>
    <row r="36431" spans="1:1" ht="13.2" x14ac:dyDescent="0.25">
      <c r="A36431"/>
    </row>
    <row r="36432" spans="1:1" ht="13.2" x14ac:dyDescent="0.25">
      <c r="A36432"/>
    </row>
    <row r="36433" spans="1:1" ht="13.2" x14ac:dyDescent="0.25">
      <c r="A36433"/>
    </row>
    <row r="36434" spans="1:1" ht="13.2" x14ac:dyDescent="0.25">
      <c r="A36434"/>
    </row>
    <row r="36435" spans="1:1" ht="13.2" x14ac:dyDescent="0.25">
      <c r="A36435"/>
    </row>
    <row r="36436" spans="1:1" ht="13.2" x14ac:dyDescent="0.25">
      <c r="A36436"/>
    </row>
    <row r="36437" spans="1:1" ht="13.2" x14ac:dyDescent="0.25">
      <c r="A36437"/>
    </row>
    <row r="36438" spans="1:1" ht="13.2" x14ac:dyDescent="0.25">
      <c r="A36438"/>
    </row>
    <row r="36439" spans="1:1" ht="13.2" x14ac:dyDescent="0.25">
      <c r="A36439"/>
    </row>
    <row r="36440" spans="1:1" ht="13.2" x14ac:dyDescent="0.25">
      <c r="A36440"/>
    </row>
    <row r="36441" spans="1:1" ht="13.2" x14ac:dyDescent="0.25">
      <c r="A36441"/>
    </row>
    <row r="36442" spans="1:1" ht="13.2" x14ac:dyDescent="0.25">
      <c r="A36442"/>
    </row>
    <row r="36443" spans="1:1" ht="13.2" x14ac:dyDescent="0.25">
      <c r="A36443"/>
    </row>
    <row r="36444" spans="1:1" ht="13.2" x14ac:dyDescent="0.25">
      <c r="A36444"/>
    </row>
    <row r="36445" spans="1:1" ht="13.2" x14ac:dyDescent="0.25">
      <c r="A36445"/>
    </row>
    <row r="36446" spans="1:1" ht="13.2" x14ac:dyDescent="0.25">
      <c r="A36446"/>
    </row>
    <row r="36447" spans="1:1" ht="13.2" x14ac:dyDescent="0.25">
      <c r="A36447"/>
    </row>
    <row r="36448" spans="1:1" ht="13.2" x14ac:dyDescent="0.25">
      <c r="A36448"/>
    </row>
    <row r="36449" spans="1:1" ht="13.2" x14ac:dyDescent="0.25">
      <c r="A36449"/>
    </row>
    <row r="36450" spans="1:1" ht="13.2" x14ac:dyDescent="0.25">
      <c r="A36450"/>
    </row>
    <row r="36451" spans="1:1" ht="13.2" x14ac:dyDescent="0.25">
      <c r="A36451"/>
    </row>
    <row r="36452" spans="1:1" ht="13.2" x14ac:dyDescent="0.25">
      <c r="A36452"/>
    </row>
    <row r="36453" spans="1:1" ht="13.2" x14ac:dyDescent="0.25">
      <c r="A36453"/>
    </row>
    <row r="36454" spans="1:1" ht="13.2" x14ac:dyDescent="0.25">
      <c r="A36454"/>
    </row>
    <row r="36455" spans="1:1" ht="13.2" x14ac:dyDescent="0.25">
      <c r="A36455"/>
    </row>
    <row r="36456" spans="1:1" ht="13.2" x14ac:dyDescent="0.25">
      <c r="A36456"/>
    </row>
    <row r="36457" spans="1:1" ht="13.2" x14ac:dyDescent="0.25">
      <c r="A36457"/>
    </row>
    <row r="36458" spans="1:1" ht="13.2" x14ac:dyDescent="0.25">
      <c r="A36458"/>
    </row>
    <row r="36459" spans="1:1" ht="13.2" x14ac:dyDescent="0.25">
      <c r="A36459"/>
    </row>
    <row r="36460" spans="1:1" ht="13.2" x14ac:dyDescent="0.25">
      <c r="A36460"/>
    </row>
    <row r="36461" spans="1:1" ht="13.2" x14ac:dyDescent="0.25">
      <c r="A36461"/>
    </row>
    <row r="36462" spans="1:1" ht="13.2" x14ac:dyDescent="0.25">
      <c r="A36462"/>
    </row>
    <row r="36463" spans="1:1" ht="13.2" x14ac:dyDescent="0.25">
      <c r="A36463"/>
    </row>
    <row r="36464" spans="1:1" ht="13.2" x14ac:dyDescent="0.25">
      <c r="A36464"/>
    </row>
    <row r="36465" spans="1:1" ht="13.2" x14ac:dyDescent="0.25">
      <c r="A36465"/>
    </row>
    <row r="36466" spans="1:1" ht="13.2" x14ac:dyDescent="0.25">
      <c r="A36466"/>
    </row>
    <row r="36467" spans="1:1" ht="13.2" x14ac:dyDescent="0.25">
      <c r="A36467"/>
    </row>
    <row r="36468" spans="1:1" ht="13.2" x14ac:dyDescent="0.25">
      <c r="A36468"/>
    </row>
    <row r="36469" spans="1:1" ht="13.2" x14ac:dyDescent="0.25">
      <c r="A36469"/>
    </row>
    <row r="36470" spans="1:1" ht="13.2" x14ac:dyDescent="0.25">
      <c r="A36470"/>
    </row>
    <row r="36471" spans="1:1" ht="13.2" x14ac:dyDescent="0.25">
      <c r="A36471"/>
    </row>
    <row r="36472" spans="1:1" ht="13.2" x14ac:dyDescent="0.25">
      <c r="A36472"/>
    </row>
    <row r="36473" spans="1:1" ht="13.2" x14ac:dyDescent="0.25">
      <c r="A36473"/>
    </row>
    <row r="36474" spans="1:1" ht="13.2" x14ac:dyDescent="0.25">
      <c r="A36474"/>
    </row>
    <row r="36475" spans="1:1" ht="13.2" x14ac:dyDescent="0.25">
      <c r="A36475"/>
    </row>
    <row r="36476" spans="1:1" ht="13.2" x14ac:dyDescent="0.25">
      <c r="A36476"/>
    </row>
    <row r="36477" spans="1:1" ht="13.2" x14ac:dyDescent="0.25">
      <c r="A36477"/>
    </row>
    <row r="36478" spans="1:1" ht="13.2" x14ac:dyDescent="0.25">
      <c r="A36478"/>
    </row>
    <row r="36479" spans="1:1" ht="13.2" x14ac:dyDescent="0.25">
      <c r="A36479"/>
    </row>
    <row r="36480" spans="1:1" ht="13.2" x14ac:dyDescent="0.25">
      <c r="A36480"/>
    </row>
    <row r="36481" spans="1:1" ht="13.2" x14ac:dyDescent="0.25">
      <c r="A36481"/>
    </row>
    <row r="36482" spans="1:1" ht="13.2" x14ac:dyDescent="0.25">
      <c r="A36482"/>
    </row>
    <row r="36483" spans="1:1" ht="13.2" x14ac:dyDescent="0.25">
      <c r="A36483"/>
    </row>
    <row r="36484" spans="1:1" ht="13.2" x14ac:dyDescent="0.25">
      <c r="A36484"/>
    </row>
    <row r="36485" spans="1:1" ht="13.2" x14ac:dyDescent="0.25">
      <c r="A36485"/>
    </row>
    <row r="36486" spans="1:1" ht="13.2" x14ac:dyDescent="0.25">
      <c r="A36486"/>
    </row>
    <row r="36487" spans="1:1" ht="13.2" x14ac:dyDescent="0.25">
      <c r="A36487"/>
    </row>
    <row r="36488" spans="1:1" ht="13.2" x14ac:dyDescent="0.25">
      <c r="A36488"/>
    </row>
    <row r="36489" spans="1:1" ht="13.2" x14ac:dyDescent="0.25">
      <c r="A36489"/>
    </row>
    <row r="36490" spans="1:1" ht="13.2" x14ac:dyDescent="0.25">
      <c r="A36490"/>
    </row>
    <row r="36491" spans="1:1" ht="13.2" x14ac:dyDescent="0.25">
      <c r="A36491"/>
    </row>
    <row r="36492" spans="1:1" ht="13.2" x14ac:dyDescent="0.25">
      <c r="A36492"/>
    </row>
    <row r="36493" spans="1:1" ht="13.2" x14ac:dyDescent="0.25">
      <c r="A36493"/>
    </row>
    <row r="36494" spans="1:1" ht="13.2" x14ac:dyDescent="0.25">
      <c r="A36494"/>
    </row>
    <row r="36495" spans="1:1" ht="13.2" x14ac:dyDescent="0.25">
      <c r="A36495"/>
    </row>
    <row r="36496" spans="1:1" ht="13.2" x14ac:dyDescent="0.25">
      <c r="A36496"/>
    </row>
    <row r="36497" spans="1:1" ht="13.2" x14ac:dyDescent="0.25">
      <c r="A36497"/>
    </row>
    <row r="36498" spans="1:1" ht="13.2" x14ac:dyDescent="0.25">
      <c r="A36498"/>
    </row>
    <row r="36499" spans="1:1" ht="13.2" x14ac:dyDescent="0.25">
      <c r="A36499"/>
    </row>
    <row r="36500" spans="1:1" ht="13.2" x14ac:dyDescent="0.25">
      <c r="A36500"/>
    </row>
    <row r="36501" spans="1:1" ht="13.2" x14ac:dyDescent="0.25">
      <c r="A36501"/>
    </row>
    <row r="36502" spans="1:1" ht="13.2" x14ac:dyDescent="0.25">
      <c r="A36502"/>
    </row>
    <row r="36503" spans="1:1" ht="13.2" x14ac:dyDescent="0.25">
      <c r="A36503"/>
    </row>
    <row r="36504" spans="1:1" ht="13.2" x14ac:dyDescent="0.25">
      <c r="A36504"/>
    </row>
    <row r="36505" spans="1:1" ht="13.2" x14ac:dyDescent="0.25">
      <c r="A36505"/>
    </row>
    <row r="36506" spans="1:1" ht="13.2" x14ac:dyDescent="0.25">
      <c r="A36506"/>
    </row>
    <row r="36507" spans="1:1" ht="13.2" x14ac:dyDescent="0.25">
      <c r="A36507"/>
    </row>
    <row r="36508" spans="1:1" ht="13.2" x14ac:dyDescent="0.25">
      <c r="A36508"/>
    </row>
    <row r="36509" spans="1:1" ht="13.2" x14ac:dyDescent="0.25">
      <c r="A36509"/>
    </row>
    <row r="36510" spans="1:1" ht="13.2" x14ac:dyDescent="0.25">
      <c r="A36510"/>
    </row>
    <row r="36511" spans="1:1" ht="13.2" x14ac:dyDescent="0.25">
      <c r="A36511"/>
    </row>
    <row r="36512" spans="1:1" ht="13.2" x14ac:dyDescent="0.25">
      <c r="A36512"/>
    </row>
    <row r="36513" spans="1:1" ht="13.2" x14ac:dyDescent="0.25">
      <c r="A36513"/>
    </row>
    <row r="36514" spans="1:1" ht="13.2" x14ac:dyDescent="0.25">
      <c r="A36514"/>
    </row>
    <row r="36515" spans="1:1" ht="13.2" x14ac:dyDescent="0.25">
      <c r="A36515"/>
    </row>
    <row r="36516" spans="1:1" ht="13.2" x14ac:dyDescent="0.25">
      <c r="A36516"/>
    </row>
    <row r="36517" spans="1:1" ht="13.2" x14ac:dyDescent="0.25">
      <c r="A36517"/>
    </row>
    <row r="36518" spans="1:1" ht="13.2" x14ac:dyDescent="0.25">
      <c r="A36518"/>
    </row>
    <row r="36519" spans="1:1" ht="13.2" x14ac:dyDescent="0.25">
      <c r="A36519"/>
    </row>
    <row r="36520" spans="1:1" ht="13.2" x14ac:dyDescent="0.25">
      <c r="A36520"/>
    </row>
    <row r="36521" spans="1:1" ht="13.2" x14ac:dyDescent="0.25">
      <c r="A36521"/>
    </row>
    <row r="36522" spans="1:1" ht="13.2" x14ac:dyDescent="0.25">
      <c r="A36522"/>
    </row>
    <row r="36523" spans="1:1" ht="13.2" x14ac:dyDescent="0.25">
      <c r="A36523"/>
    </row>
    <row r="36524" spans="1:1" ht="13.2" x14ac:dyDescent="0.25">
      <c r="A36524"/>
    </row>
    <row r="36525" spans="1:1" ht="13.2" x14ac:dyDescent="0.25">
      <c r="A36525"/>
    </row>
    <row r="36526" spans="1:1" ht="13.2" x14ac:dyDescent="0.25">
      <c r="A36526"/>
    </row>
    <row r="36527" spans="1:1" ht="13.2" x14ac:dyDescent="0.25">
      <c r="A36527"/>
    </row>
    <row r="36528" spans="1:1" ht="13.2" x14ac:dyDescent="0.25">
      <c r="A36528"/>
    </row>
    <row r="36529" spans="1:1" ht="13.2" x14ac:dyDescent="0.25">
      <c r="A36529"/>
    </row>
    <row r="36530" spans="1:1" ht="13.2" x14ac:dyDescent="0.25">
      <c r="A36530"/>
    </row>
    <row r="36531" spans="1:1" ht="13.2" x14ac:dyDescent="0.25">
      <c r="A36531"/>
    </row>
    <row r="36532" spans="1:1" ht="13.2" x14ac:dyDescent="0.25">
      <c r="A36532"/>
    </row>
    <row r="36533" spans="1:1" ht="13.2" x14ac:dyDescent="0.25">
      <c r="A36533"/>
    </row>
    <row r="36534" spans="1:1" ht="13.2" x14ac:dyDescent="0.25">
      <c r="A36534"/>
    </row>
    <row r="36535" spans="1:1" ht="13.2" x14ac:dyDescent="0.25">
      <c r="A36535"/>
    </row>
    <row r="36536" spans="1:1" ht="13.2" x14ac:dyDescent="0.25">
      <c r="A36536"/>
    </row>
    <row r="36537" spans="1:1" ht="13.2" x14ac:dyDescent="0.25">
      <c r="A36537"/>
    </row>
    <row r="36538" spans="1:1" ht="13.2" x14ac:dyDescent="0.25">
      <c r="A36538"/>
    </row>
    <row r="36539" spans="1:1" ht="13.2" x14ac:dyDescent="0.25">
      <c r="A36539"/>
    </row>
    <row r="36540" spans="1:1" ht="13.2" x14ac:dyDescent="0.25">
      <c r="A36540"/>
    </row>
    <row r="36541" spans="1:1" ht="13.2" x14ac:dyDescent="0.25">
      <c r="A36541"/>
    </row>
    <row r="36542" spans="1:1" ht="13.2" x14ac:dyDescent="0.25">
      <c r="A36542"/>
    </row>
    <row r="36543" spans="1:1" ht="13.2" x14ac:dyDescent="0.25">
      <c r="A36543"/>
    </row>
    <row r="36544" spans="1:1" ht="13.2" x14ac:dyDescent="0.25">
      <c r="A36544"/>
    </row>
    <row r="36545" spans="1:1" ht="13.2" x14ac:dyDescent="0.25">
      <c r="A36545"/>
    </row>
    <row r="36546" spans="1:1" ht="13.2" x14ac:dyDescent="0.25">
      <c r="A36546"/>
    </row>
    <row r="36547" spans="1:1" ht="13.2" x14ac:dyDescent="0.25">
      <c r="A36547"/>
    </row>
    <row r="36548" spans="1:1" ht="13.2" x14ac:dyDescent="0.25">
      <c r="A36548"/>
    </row>
    <row r="36549" spans="1:1" ht="13.2" x14ac:dyDescent="0.25">
      <c r="A36549"/>
    </row>
    <row r="36550" spans="1:1" ht="13.2" x14ac:dyDescent="0.25">
      <c r="A36550"/>
    </row>
    <row r="36551" spans="1:1" ht="13.2" x14ac:dyDescent="0.25">
      <c r="A36551"/>
    </row>
    <row r="36552" spans="1:1" ht="13.2" x14ac:dyDescent="0.25">
      <c r="A36552"/>
    </row>
    <row r="36553" spans="1:1" ht="13.2" x14ac:dyDescent="0.25">
      <c r="A36553"/>
    </row>
    <row r="36554" spans="1:1" ht="13.2" x14ac:dyDescent="0.25">
      <c r="A36554"/>
    </row>
    <row r="36555" spans="1:1" ht="13.2" x14ac:dyDescent="0.25">
      <c r="A36555"/>
    </row>
    <row r="36556" spans="1:1" ht="13.2" x14ac:dyDescent="0.25">
      <c r="A36556"/>
    </row>
    <row r="36557" spans="1:1" ht="13.2" x14ac:dyDescent="0.25">
      <c r="A36557"/>
    </row>
    <row r="36558" spans="1:1" ht="13.2" x14ac:dyDescent="0.25">
      <c r="A36558"/>
    </row>
    <row r="36559" spans="1:1" ht="13.2" x14ac:dyDescent="0.25">
      <c r="A36559"/>
    </row>
    <row r="36560" spans="1:1" ht="13.2" x14ac:dyDescent="0.25">
      <c r="A36560"/>
    </row>
    <row r="36561" spans="1:1" ht="13.2" x14ac:dyDescent="0.25">
      <c r="A36561"/>
    </row>
    <row r="36562" spans="1:1" ht="13.2" x14ac:dyDescent="0.25">
      <c r="A36562"/>
    </row>
    <row r="36563" spans="1:1" ht="13.2" x14ac:dyDescent="0.25">
      <c r="A36563"/>
    </row>
    <row r="36564" spans="1:1" ht="13.2" x14ac:dyDescent="0.25">
      <c r="A36564"/>
    </row>
    <row r="36565" spans="1:1" ht="13.2" x14ac:dyDescent="0.25">
      <c r="A36565"/>
    </row>
    <row r="36566" spans="1:1" ht="13.2" x14ac:dyDescent="0.25">
      <c r="A36566"/>
    </row>
    <row r="36567" spans="1:1" ht="13.2" x14ac:dyDescent="0.25">
      <c r="A36567"/>
    </row>
    <row r="36568" spans="1:1" ht="13.2" x14ac:dyDescent="0.25">
      <c r="A36568"/>
    </row>
    <row r="36569" spans="1:1" ht="13.2" x14ac:dyDescent="0.25">
      <c r="A36569"/>
    </row>
    <row r="36570" spans="1:1" ht="13.2" x14ac:dyDescent="0.25">
      <c r="A36570"/>
    </row>
    <row r="36571" spans="1:1" ht="13.2" x14ac:dyDescent="0.25">
      <c r="A36571"/>
    </row>
    <row r="36572" spans="1:1" ht="13.2" x14ac:dyDescent="0.25">
      <c r="A36572"/>
    </row>
    <row r="36573" spans="1:1" ht="13.2" x14ac:dyDescent="0.25">
      <c r="A36573"/>
    </row>
    <row r="36574" spans="1:1" ht="13.2" x14ac:dyDescent="0.25">
      <c r="A36574"/>
    </row>
    <row r="36575" spans="1:1" ht="13.2" x14ac:dyDescent="0.25">
      <c r="A36575"/>
    </row>
    <row r="36576" spans="1:1" ht="13.2" x14ac:dyDescent="0.25">
      <c r="A36576"/>
    </row>
    <row r="36577" spans="1:1" ht="13.2" x14ac:dyDescent="0.25">
      <c r="A36577"/>
    </row>
    <row r="36578" spans="1:1" ht="13.2" x14ac:dyDescent="0.25">
      <c r="A36578"/>
    </row>
    <row r="36579" spans="1:1" ht="13.2" x14ac:dyDescent="0.25">
      <c r="A36579"/>
    </row>
    <row r="36580" spans="1:1" ht="13.2" x14ac:dyDescent="0.25">
      <c r="A36580"/>
    </row>
    <row r="36581" spans="1:1" ht="13.2" x14ac:dyDescent="0.25">
      <c r="A36581"/>
    </row>
    <row r="36582" spans="1:1" ht="13.2" x14ac:dyDescent="0.25">
      <c r="A36582"/>
    </row>
    <row r="36583" spans="1:1" ht="13.2" x14ac:dyDescent="0.25">
      <c r="A36583"/>
    </row>
    <row r="36584" spans="1:1" ht="13.2" x14ac:dyDescent="0.25">
      <c r="A36584"/>
    </row>
    <row r="36585" spans="1:1" ht="13.2" x14ac:dyDescent="0.25">
      <c r="A36585"/>
    </row>
    <row r="36586" spans="1:1" ht="13.2" x14ac:dyDescent="0.25">
      <c r="A36586"/>
    </row>
    <row r="36587" spans="1:1" ht="13.2" x14ac:dyDescent="0.25">
      <c r="A36587"/>
    </row>
    <row r="36588" spans="1:1" ht="13.2" x14ac:dyDescent="0.25">
      <c r="A36588"/>
    </row>
    <row r="36589" spans="1:1" ht="13.2" x14ac:dyDescent="0.25">
      <c r="A36589"/>
    </row>
    <row r="36590" spans="1:1" ht="13.2" x14ac:dyDescent="0.25">
      <c r="A36590"/>
    </row>
    <row r="36591" spans="1:1" ht="13.2" x14ac:dyDescent="0.25">
      <c r="A36591"/>
    </row>
    <row r="36592" spans="1:1" ht="13.2" x14ac:dyDescent="0.25">
      <c r="A36592"/>
    </row>
    <row r="36593" spans="1:1" ht="13.2" x14ac:dyDescent="0.25">
      <c r="A36593"/>
    </row>
    <row r="36594" spans="1:1" ht="13.2" x14ac:dyDescent="0.25">
      <c r="A36594"/>
    </row>
    <row r="36595" spans="1:1" ht="13.2" x14ac:dyDescent="0.25">
      <c r="A36595"/>
    </row>
    <row r="36596" spans="1:1" ht="13.2" x14ac:dyDescent="0.25">
      <c r="A36596"/>
    </row>
    <row r="36597" spans="1:1" ht="13.2" x14ac:dyDescent="0.25">
      <c r="A36597"/>
    </row>
    <row r="36598" spans="1:1" ht="13.2" x14ac:dyDescent="0.25">
      <c r="A36598"/>
    </row>
    <row r="36599" spans="1:1" ht="13.2" x14ac:dyDescent="0.25">
      <c r="A36599"/>
    </row>
    <row r="36600" spans="1:1" ht="13.2" x14ac:dyDescent="0.25">
      <c r="A36600"/>
    </row>
    <row r="36601" spans="1:1" ht="13.2" x14ac:dyDescent="0.25">
      <c r="A36601"/>
    </row>
    <row r="36602" spans="1:1" ht="13.2" x14ac:dyDescent="0.25">
      <c r="A36602"/>
    </row>
    <row r="36603" spans="1:1" ht="13.2" x14ac:dyDescent="0.25">
      <c r="A36603"/>
    </row>
    <row r="36604" spans="1:1" ht="13.2" x14ac:dyDescent="0.25">
      <c r="A36604"/>
    </row>
    <row r="36605" spans="1:1" ht="13.2" x14ac:dyDescent="0.25">
      <c r="A36605"/>
    </row>
    <row r="36606" spans="1:1" ht="13.2" x14ac:dyDescent="0.25">
      <c r="A36606"/>
    </row>
    <row r="36607" spans="1:1" ht="13.2" x14ac:dyDescent="0.25">
      <c r="A36607"/>
    </row>
    <row r="36608" spans="1:1" ht="13.2" x14ac:dyDescent="0.25">
      <c r="A36608"/>
    </row>
    <row r="36609" spans="1:1" ht="13.2" x14ac:dyDescent="0.25">
      <c r="A36609"/>
    </row>
    <row r="36610" spans="1:1" ht="13.2" x14ac:dyDescent="0.25">
      <c r="A36610"/>
    </row>
    <row r="36611" spans="1:1" ht="13.2" x14ac:dyDescent="0.25">
      <c r="A36611"/>
    </row>
    <row r="36612" spans="1:1" ht="13.2" x14ac:dyDescent="0.25">
      <c r="A36612"/>
    </row>
    <row r="36613" spans="1:1" ht="13.2" x14ac:dyDescent="0.25">
      <c r="A36613"/>
    </row>
    <row r="36614" spans="1:1" ht="13.2" x14ac:dyDescent="0.25">
      <c r="A36614"/>
    </row>
    <row r="36615" spans="1:1" ht="13.2" x14ac:dyDescent="0.25">
      <c r="A36615"/>
    </row>
    <row r="36616" spans="1:1" ht="13.2" x14ac:dyDescent="0.25">
      <c r="A36616"/>
    </row>
    <row r="36617" spans="1:1" ht="13.2" x14ac:dyDescent="0.25">
      <c r="A36617"/>
    </row>
    <row r="36618" spans="1:1" ht="13.2" x14ac:dyDescent="0.25">
      <c r="A36618"/>
    </row>
    <row r="36619" spans="1:1" ht="13.2" x14ac:dyDescent="0.25">
      <c r="A36619"/>
    </row>
    <row r="36620" spans="1:1" ht="13.2" x14ac:dyDescent="0.25">
      <c r="A36620"/>
    </row>
    <row r="36621" spans="1:1" ht="13.2" x14ac:dyDescent="0.25">
      <c r="A36621"/>
    </row>
    <row r="36622" spans="1:1" ht="13.2" x14ac:dyDescent="0.25">
      <c r="A36622"/>
    </row>
    <row r="36623" spans="1:1" ht="13.2" x14ac:dyDescent="0.25">
      <c r="A36623"/>
    </row>
    <row r="36624" spans="1:1" ht="13.2" x14ac:dyDescent="0.25">
      <c r="A36624"/>
    </row>
    <row r="36625" spans="1:1" ht="13.2" x14ac:dyDescent="0.25">
      <c r="A36625"/>
    </row>
    <row r="36626" spans="1:1" ht="13.2" x14ac:dyDescent="0.25">
      <c r="A36626"/>
    </row>
    <row r="36627" spans="1:1" ht="13.2" x14ac:dyDescent="0.25">
      <c r="A36627"/>
    </row>
    <row r="36628" spans="1:1" ht="13.2" x14ac:dyDescent="0.25">
      <c r="A36628"/>
    </row>
    <row r="36629" spans="1:1" ht="13.2" x14ac:dyDescent="0.25">
      <c r="A36629"/>
    </row>
    <row r="36630" spans="1:1" ht="13.2" x14ac:dyDescent="0.25">
      <c r="A36630"/>
    </row>
    <row r="36631" spans="1:1" ht="13.2" x14ac:dyDescent="0.25">
      <c r="A36631"/>
    </row>
    <row r="36632" spans="1:1" ht="13.2" x14ac:dyDescent="0.25">
      <c r="A36632"/>
    </row>
    <row r="36633" spans="1:1" ht="13.2" x14ac:dyDescent="0.25">
      <c r="A36633"/>
    </row>
    <row r="36634" spans="1:1" ht="13.2" x14ac:dyDescent="0.25">
      <c r="A36634"/>
    </row>
    <row r="36635" spans="1:1" ht="13.2" x14ac:dyDescent="0.25">
      <c r="A36635"/>
    </row>
    <row r="36636" spans="1:1" ht="13.2" x14ac:dyDescent="0.25">
      <c r="A36636"/>
    </row>
    <row r="36637" spans="1:1" ht="13.2" x14ac:dyDescent="0.25">
      <c r="A36637"/>
    </row>
    <row r="36638" spans="1:1" ht="13.2" x14ac:dyDescent="0.25">
      <c r="A36638"/>
    </row>
    <row r="36639" spans="1:1" ht="13.2" x14ac:dyDescent="0.25">
      <c r="A36639"/>
    </row>
    <row r="36640" spans="1:1" ht="13.2" x14ac:dyDescent="0.25">
      <c r="A36640"/>
    </row>
    <row r="36641" spans="1:1" ht="13.2" x14ac:dyDescent="0.25">
      <c r="A36641"/>
    </row>
    <row r="36642" spans="1:1" ht="13.2" x14ac:dyDescent="0.25">
      <c r="A36642"/>
    </row>
    <row r="36643" spans="1:1" ht="13.2" x14ac:dyDescent="0.25">
      <c r="A36643"/>
    </row>
    <row r="36644" spans="1:1" ht="13.2" x14ac:dyDescent="0.25">
      <c r="A36644"/>
    </row>
    <row r="36645" spans="1:1" ht="13.2" x14ac:dyDescent="0.25">
      <c r="A36645"/>
    </row>
    <row r="36646" spans="1:1" ht="13.2" x14ac:dyDescent="0.25">
      <c r="A36646"/>
    </row>
    <row r="36647" spans="1:1" ht="13.2" x14ac:dyDescent="0.25">
      <c r="A36647"/>
    </row>
    <row r="36648" spans="1:1" ht="13.2" x14ac:dyDescent="0.25">
      <c r="A36648"/>
    </row>
    <row r="36649" spans="1:1" ht="13.2" x14ac:dyDescent="0.25">
      <c r="A36649"/>
    </row>
    <row r="36650" spans="1:1" ht="13.2" x14ac:dyDescent="0.25">
      <c r="A36650"/>
    </row>
    <row r="36651" spans="1:1" ht="13.2" x14ac:dyDescent="0.25">
      <c r="A36651"/>
    </row>
    <row r="36652" spans="1:1" ht="13.2" x14ac:dyDescent="0.25">
      <c r="A36652"/>
    </row>
    <row r="36653" spans="1:1" ht="13.2" x14ac:dyDescent="0.25">
      <c r="A36653"/>
    </row>
    <row r="36654" spans="1:1" ht="13.2" x14ac:dyDescent="0.25">
      <c r="A36654"/>
    </row>
    <row r="36655" spans="1:1" ht="13.2" x14ac:dyDescent="0.25">
      <c r="A36655"/>
    </row>
    <row r="36656" spans="1:1" ht="13.2" x14ac:dyDescent="0.25">
      <c r="A36656"/>
    </row>
    <row r="36657" spans="1:1" ht="13.2" x14ac:dyDescent="0.25">
      <c r="A36657"/>
    </row>
    <row r="36658" spans="1:1" ht="13.2" x14ac:dyDescent="0.25">
      <c r="A36658"/>
    </row>
    <row r="36659" spans="1:1" ht="13.2" x14ac:dyDescent="0.25">
      <c r="A36659"/>
    </row>
    <row r="36660" spans="1:1" ht="13.2" x14ac:dyDescent="0.25">
      <c r="A36660"/>
    </row>
    <row r="36661" spans="1:1" ht="13.2" x14ac:dyDescent="0.25">
      <c r="A36661"/>
    </row>
    <row r="36662" spans="1:1" ht="13.2" x14ac:dyDescent="0.25">
      <c r="A36662"/>
    </row>
    <row r="36663" spans="1:1" ht="13.2" x14ac:dyDescent="0.25">
      <c r="A36663"/>
    </row>
    <row r="36664" spans="1:1" ht="13.2" x14ac:dyDescent="0.25">
      <c r="A36664"/>
    </row>
    <row r="36665" spans="1:1" ht="13.2" x14ac:dyDescent="0.25">
      <c r="A36665"/>
    </row>
    <row r="36666" spans="1:1" ht="13.2" x14ac:dyDescent="0.25">
      <c r="A36666"/>
    </row>
    <row r="36667" spans="1:1" ht="13.2" x14ac:dyDescent="0.25">
      <c r="A36667"/>
    </row>
    <row r="36668" spans="1:1" ht="13.2" x14ac:dyDescent="0.25">
      <c r="A36668"/>
    </row>
    <row r="36669" spans="1:1" ht="13.2" x14ac:dyDescent="0.25">
      <c r="A36669"/>
    </row>
    <row r="36670" spans="1:1" ht="13.2" x14ac:dyDescent="0.25">
      <c r="A36670"/>
    </row>
    <row r="36671" spans="1:1" ht="13.2" x14ac:dyDescent="0.25">
      <c r="A36671"/>
    </row>
    <row r="36672" spans="1:1" ht="13.2" x14ac:dyDescent="0.25">
      <c r="A36672"/>
    </row>
    <row r="36673" spans="1:1" ht="13.2" x14ac:dyDescent="0.25">
      <c r="A36673"/>
    </row>
    <row r="36674" spans="1:1" ht="13.2" x14ac:dyDescent="0.25">
      <c r="A36674"/>
    </row>
    <row r="36675" spans="1:1" ht="13.2" x14ac:dyDescent="0.25">
      <c r="A36675"/>
    </row>
    <row r="36676" spans="1:1" ht="13.2" x14ac:dyDescent="0.25">
      <c r="A36676"/>
    </row>
    <row r="36677" spans="1:1" ht="13.2" x14ac:dyDescent="0.25">
      <c r="A36677"/>
    </row>
    <row r="36678" spans="1:1" ht="13.2" x14ac:dyDescent="0.25">
      <c r="A36678"/>
    </row>
    <row r="36679" spans="1:1" ht="13.2" x14ac:dyDescent="0.25">
      <c r="A36679"/>
    </row>
    <row r="36680" spans="1:1" ht="13.2" x14ac:dyDescent="0.25">
      <c r="A36680"/>
    </row>
    <row r="36681" spans="1:1" ht="13.2" x14ac:dyDescent="0.25">
      <c r="A36681"/>
    </row>
    <row r="36682" spans="1:1" ht="13.2" x14ac:dyDescent="0.25">
      <c r="A36682"/>
    </row>
    <row r="36683" spans="1:1" ht="13.2" x14ac:dyDescent="0.25">
      <c r="A36683"/>
    </row>
    <row r="36684" spans="1:1" ht="13.2" x14ac:dyDescent="0.25">
      <c r="A36684"/>
    </row>
    <row r="36685" spans="1:1" ht="13.2" x14ac:dyDescent="0.25">
      <c r="A36685"/>
    </row>
    <row r="36686" spans="1:1" ht="13.2" x14ac:dyDescent="0.25">
      <c r="A36686"/>
    </row>
    <row r="36687" spans="1:1" ht="13.2" x14ac:dyDescent="0.25">
      <c r="A36687"/>
    </row>
    <row r="36688" spans="1:1" ht="13.2" x14ac:dyDescent="0.25">
      <c r="A36688"/>
    </row>
    <row r="36689" spans="1:1" ht="13.2" x14ac:dyDescent="0.25">
      <c r="A36689"/>
    </row>
    <row r="36690" spans="1:1" ht="13.2" x14ac:dyDescent="0.25">
      <c r="A36690"/>
    </row>
    <row r="36691" spans="1:1" ht="13.2" x14ac:dyDescent="0.25">
      <c r="A36691"/>
    </row>
    <row r="36692" spans="1:1" ht="13.2" x14ac:dyDescent="0.25">
      <c r="A36692"/>
    </row>
    <row r="36693" spans="1:1" ht="13.2" x14ac:dyDescent="0.25">
      <c r="A36693"/>
    </row>
    <row r="36694" spans="1:1" ht="13.2" x14ac:dyDescent="0.25">
      <c r="A36694"/>
    </row>
    <row r="36695" spans="1:1" ht="13.2" x14ac:dyDescent="0.25">
      <c r="A36695"/>
    </row>
    <row r="36696" spans="1:1" ht="13.2" x14ac:dyDescent="0.25">
      <c r="A36696"/>
    </row>
    <row r="36697" spans="1:1" ht="13.2" x14ac:dyDescent="0.25">
      <c r="A36697"/>
    </row>
    <row r="36698" spans="1:1" ht="13.2" x14ac:dyDescent="0.25">
      <c r="A36698"/>
    </row>
    <row r="36699" spans="1:1" ht="13.2" x14ac:dyDescent="0.25">
      <c r="A36699"/>
    </row>
    <row r="36700" spans="1:1" ht="13.2" x14ac:dyDescent="0.25">
      <c r="A36700"/>
    </row>
    <row r="36701" spans="1:1" ht="13.2" x14ac:dyDescent="0.25">
      <c r="A36701"/>
    </row>
    <row r="36702" spans="1:1" ht="13.2" x14ac:dyDescent="0.25">
      <c r="A36702"/>
    </row>
    <row r="36703" spans="1:1" ht="13.2" x14ac:dyDescent="0.25">
      <c r="A36703"/>
    </row>
    <row r="36704" spans="1:1" ht="13.2" x14ac:dyDescent="0.25">
      <c r="A36704"/>
    </row>
    <row r="36705" spans="1:1" ht="13.2" x14ac:dyDescent="0.25">
      <c r="A36705"/>
    </row>
    <row r="36706" spans="1:1" ht="13.2" x14ac:dyDescent="0.25">
      <c r="A36706"/>
    </row>
    <row r="36707" spans="1:1" ht="13.2" x14ac:dyDescent="0.25">
      <c r="A36707"/>
    </row>
    <row r="36708" spans="1:1" ht="13.2" x14ac:dyDescent="0.25">
      <c r="A36708"/>
    </row>
    <row r="36709" spans="1:1" ht="13.2" x14ac:dyDescent="0.25">
      <c r="A36709"/>
    </row>
    <row r="36710" spans="1:1" ht="13.2" x14ac:dyDescent="0.25">
      <c r="A36710"/>
    </row>
    <row r="36711" spans="1:1" ht="13.2" x14ac:dyDescent="0.25">
      <c r="A36711"/>
    </row>
    <row r="36712" spans="1:1" ht="13.2" x14ac:dyDescent="0.25">
      <c r="A36712"/>
    </row>
    <row r="36713" spans="1:1" ht="13.2" x14ac:dyDescent="0.25">
      <c r="A36713"/>
    </row>
    <row r="36714" spans="1:1" ht="13.2" x14ac:dyDescent="0.25">
      <c r="A36714"/>
    </row>
    <row r="36715" spans="1:1" ht="13.2" x14ac:dyDescent="0.25">
      <c r="A36715"/>
    </row>
    <row r="36716" spans="1:1" ht="13.2" x14ac:dyDescent="0.25">
      <c r="A36716"/>
    </row>
    <row r="36717" spans="1:1" ht="13.2" x14ac:dyDescent="0.25">
      <c r="A36717"/>
    </row>
    <row r="36718" spans="1:1" ht="13.2" x14ac:dyDescent="0.25">
      <c r="A36718"/>
    </row>
    <row r="36719" spans="1:1" ht="13.2" x14ac:dyDescent="0.25">
      <c r="A36719"/>
    </row>
    <row r="36720" spans="1:1" ht="13.2" x14ac:dyDescent="0.25">
      <c r="A36720"/>
    </row>
    <row r="36721" spans="1:1" ht="13.2" x14ac:dyDescent="0.25">
      <c r="A36721"/>
    </row>
    <row r="36722" spans="1:1" ht="13.2" x14ac:dyDescent="0.25">
      <c r="A36722"/>
    </row>
    <row r="36723" spans="1:1" ht="13.2" x14ac:dyDescent="0.25">
      <c r="A36723"/>
    </row>
    <row r="36724" spans="1:1" ht="13.2" x14ac:dyDescent="0.25">
      <c r="A36724"/>
    </row>
    <row r="36725" spans="1:1" ht="13.2" x14ac:dyDescent="0.25">
      <c r="A36725"/>
    </row>
    <row r="36726" spans="1:1" ht="13.2" x14ac:dyDescent="0.25">
      <c r="A36726"/>
    </row>
    <row r="36727" spans="1:1" ht="13.2" x14ac:dyDescent="0.25">
      <c r="A36727"/>
    </row>
    <row r="36728" spans="1:1" ht="13.2" x14ac:dyDescent="0.25">
      <c r="A36728"/>
    </row>
    <row r="36729" spans="1:1" ht="13.2" x14ac:dyDescent="0.25">
      <c r="A36729"/>
    </row>
    <row r="36730" spans="1:1" ht="13.2" x14ac:dyDescent="0.25">
      <c r="A36730"/>
    </row>
    <row r="36731" spans="1:1" ht="13.2" x14ac:dyDescent="0.25">
      <c r="A36731"/>
    </row>
    <row r="36732" spans="1:1" ht="13.2" x14ac:dyDescent="0.25">
      <c r="A36732"/>
    </row>
    <row r="36733" spans="1:1" ht="13.2" x14ac:dyDescent="0.25">
      <c r="A36733"/>
    </row>
    <row r="36734" spans="1:1" ht="13.2" x14ac:dyDescent="0.25">
      <c r="A36734"/>
    </row>
    <row r="36735" spans="1:1" ht="13.2" x14ac:dyDescent="0.25">
      <c r="A36735"/>
    </row>
    <row r="36736" spans="1:1" ht="13.2" x14ac:dyDescent="0.25">
      <c r="A36736"/>
    </row>
    <row r="36737" spans="1:1" ht="13.2" x14ac:dyDescent="0.25">
      <c r="A36737"/>
    </row>
    <row r="36738" spans="1:1" ht="13.2" x14ac:dyDescent="0.25">
      <c r="A36738"/>
    </row>
    <row r="36739" spans="1:1" ht="13.2" x14ac:dyDescent="0.25">
      <c r="A36739"/>
    </row>
    <row r="36740" spans="1:1" ht="13.2" x14ac:dyDescent="0.25">
      <c r="A36740"/>
    </row>
    <row r="36741" spans="1:1" ht="13.2" x14ac:dyDescent="0.25">
      <c r="A36741"/>
    </row>
    <row r="36742" spans="1:1" ht="13.2" x14ac:dyDescent="0.25">
      <c r="A36742"/>
    </row>
    <row r="36743" spans="1:1" ht="13.2" x14ac:dyDescent="0.25">
      <c r="A36743"/>
    </row>
    <row r="36744" spans="1:1" ht="13.2" x14ac:dyDescent="0.25">
      <c r="A36744"/>
    </row>
    <row r="36745" spans="1:1" ht="13.2" x14ac:dyDescent="0.25">
      <c r="A36745"/>
    </row>
    <row r="36746" spans="1:1" ht="13.2" x14ac:dyDescent="0.25">
      <c r="A36746"/>
    </row>
    <row r="36747" spans="1:1" ht="13.2" x14ac:dyDescent="0.25">
      <c r="A36747"/>
    </row>
    <row r="36748" spans="1:1" ht="13.2" x14ac:dyDescent="0.25">
      <c r="A36748"/>
    </row>
    <row r="36749" spans="1:1" ht="13.2" x14ac:dyDescent="0.25">
      <c r="A36749"/>
    </row>
    <row r="36750" spans="1:1" ht="13.2" x14ac:dyDescent="0.25">
      <c r="A36750"/>
    </row>
    <row r="36751" spans="1:1" ht="13.2" x14ac:dyDescent="0.25">
      <c r="A36751"/>
    </row>
    <row r="36752" spans="1:1" ht="13.2" x14ac:dyDescent="0.25">
      <c r="A36752"/>
    </row>
    <row r="36753" spans="1:1" ht="13.2" x14ac:dyDescent="0.25">
      <c r="A36753"/>
    </row>
    <row r="36754" spans="1:1" ht="13.2" x14ac:dyDescent="0.25">
      <c r="A36754"/>
    </row>
    <row r="36755" spans="1:1" ht="13.2" x14ac:dyDescent="0.25">
      <c r="A36755"/>
    </row>
    <row r="36756" spans="1:1" ht="13.2" x14ac:dyDescent="0.25">
      <c r="A36756"/>
    </row>
    <row r="36757" spans="1:1" ht="13.2" x14ac:dyDescent="0.25">
      <c r="A36757"/>
    </row>
    <row r="36758" spans="1:1" ht="13.2" x14ac:dyDescent="0.25">
      <c r="A36758"/>
    </row>
    <row r="36759" spans="1:1" ht="13.2" x14ac:dyDescent="0.25">
      <c r="A36759"/>
    </row>
    <row r="36760" spans="1:1" ht="13.2" x14ac:dyDescent="0.25">
      <c r="A36760"/>
    </row>
    <row r="36761" spans="1:1" ht="13.2" x14ac:dyDescent="0.25">
      <c r="A36761"/>
    </row>
    <row r="36762" spans="1:1" ht="13.2" x14ac:dyDescent="0.25">
      <c r="A36762"/>
    </row>
    <row r="36763" spans="1:1" ht="13.2" x14ac:dyDescent="0.25">
      <c r="A36763"/>
    </row>
    <row r="36764" spans="1:1" ht="13.2" x14ac:dyDescent="0.25">
      <c r="A36764"/>
    </row>
    <row r="36765" spans="1:1" ht="13.2" x14ac:dyDescent="0.25">
      <c r="A36765"/>
    </row>
    <row r="36766" spans="1:1" ht="13.2" x14ac:dyDescent="0.25">
      <c r="A36766"/>
    </row>
    <row r="36767" spans="1:1" ht="13.2" x14ac:dyDescent="0.25">
      <c r="A36767"/>
    </row>
    <row r="36768" spans="1:1" ht="13.2" x14ac:dyDescent="0.25">
      <c r="A36768"/>
    </row>
    <row r="36769" spans="1:1" ht="13.2" x14ac:dyDescent="0.25">
      <c r="A36769"/>
    </row>
    <row r="36770" spans="1:1" ht="13.2" x14ac:dyDescent="0.25">
      <c r="A36770"/>
    </row>
    <row r="36771" spans="1:1" ht="13.2" x14ac:dyDescent="0.25">
      <c r="A36771"/>
    </row>
    <row r="36772" spans="1:1" ht="13.2" x14ac:dyDescent="0.25">
      <c r="A36772"/>
    </row>
    <row r="36773" spans="1:1" ht="13.2" x14ac:dyDescent="0.25">
      <c r="A36773"/>
    </row>
    <row r="36774" spans="1:1" ht="13.2" x14ac:dyDescent="0.25">
      <c r="A36774"/>
    </row>
    <row r="36775" spans="1:1" ht="13.2" x14ac:dyDescent="0.25">
      <c r="A36775"/>
    </row>
    <row r="36776" spans="1:1" ht="13.2" x14ac:dyDescent="0.25">
      <c r="A36776"/>
    </row>
    <row r="36777" spans="1:1" ht="13.2" x14ac:dyDescent="0.25">
      <c r="A36777"/>
    </row>
    <row r="36778" spans="1:1" ht="13.2" x14ac:dyDescent="0.25">
      <c r="A36778"/>
    </row>
    <row r="36779" spans="1:1" ht="13.2" x14ac:dyDescent="0.25">
      <c r="A36779"/>
    </row>
    <row r="36780" spans="1:1" ht="13.2" x14ac:dyDescent="0.25">
      <c r="A36780"/>
    </row>
    <row r="36781" spans="1:1" ht="13.2" x14ac:dyDescent="0.25">
      <c r="A36781"/>
    </row>
    <row r="36782" spans="1:1" ht="13.2" x14ac:dyDescent="0.25">
      <c r="A36782"/>
    </row>
    <row r="36783" spans="1:1" ht="13.2" x14ac:dyDescent="0.25">
      <c r="A36783"/>
    </row>
    <row r="36784" spans="1:1" ht="13.2" x14ac:dyDescent="0.25">
      <c r="A36784"/>
    </row>
    <row r="36785" spans="1:1" ht="13.2" x14ac:dyDescent="0.25">
      <c r="A36785"/>
    </row>
    <row r="36786" spans="1:1" ht="13.2" x14ac:dyDescent="0.25">
      <c r="A36786"/>
    </row>
    <row r="36787" spans="1:1" ht="13.2" x14ac:dyDescent="0.25">
      <c r="A36787"/>
    </row>
    <row r="36788" spans="1:1" ht="13.2" x14ac:dyDescent="0.25">
      <c r="A36788"/>
    </row>
    <row r="36789" spans="1:1" ht="13.2" x14ac:dyDescent="0.25">
      <c r="A36789"/>
    </row>
    <row r="36790" spans="1:1" ht="13.2" x14ac:dyDescent="0.25">
      <c r="A36790"/>
    </row>
    <row r="36791" spans="1:1" ht="13.2" x14ac:dyDescent="0.25">
      <c r="A36791"/>
    </row>
    <row r="36792" spans="1:1" ht="13.2" x14ac:dyDescent="0.25">
      <c r="A36792"/>
    </row>
    <row r="36793" spans="1:1" ht="13.2" x14ac:dyDescent="0.25">
      <c r="A36793"/>
    </row>
    <row r="36794" spans="1:1" ht="13.2" x14ac:dyDescent="0.25">
      <c r="A36794"/>
    </row>
    <row r="36795" spans="1:1" ht="13.2" x14ac:dyDescent="0.25">
      <c r="A36795"/>
    </row>
    <row r="36796" spans="1:1" ht="13.2" x14ac:dyDescent="0.25">
      <c r="A36796"/>
    </row>
    <row r="36797" spans="1:1" ht="13.2" x14ac:dyDescent="0.25">
      <c r="A36797"/>
    </row>
    <row r="36798" spans="1:1" ht="13.2" x14ac:dyDescent="0.25">
      <c r="A36798"/>
    </row>
    <row r="36799" spans="1:1" ht="13.2" x14ac:dyDescent="0.25">
      <c r="A36799"/>
    </row>
    <row r="36800" spans="1:1" ht="13.2" x14ac:dyDescent="0.25">
      <c r="A36800"/>
    </row>
    <row r="36801" spans="1:1" ht="13.2" x14ac:dyDescent="0.25">
      <c r="A36801"/>
    </row>
    <row r="36802" spans="1:1" ht="13.2" x14ac:dyDescent="0.25">
      <c r="A36802"/>
    </row>
    <row r="36803" spans="1:1" ht="13.2" x14ac:dyDescent="0.25">
      <c r="A36803"/>
    </row>
    <row r="36804" spans="1:1" ht="13.2" x14ac:dyDescent="0.25">
      <c r="A36804"/>
    </row>
    <row r="36805" spans="1:1" ht="13.2" x14ac:dyDescent="0.25">
      <c r="A36805"/>
    </row>
    <row r="36806" spans="1:1" ht="13.2" x14ac:dyDescent="0.25">
      <c r="A36806"/>
    </row>
    <row r="36807" spans="1:1" ht="13.2" x14ac:dyDescent="0.25">
      <c r="A36807"/>
    </row>
    <row r="36808" spans="1:1" ht="13.2" x14ac:dyDescent="0.25">
      <c r="A36808"/>
    </row>
    <row r="36809" spans="1:1" ht="13.2" x14ac:dyDescent="0.25">
      <c r="A36809"/>
    </row>
    <row r="36810" spans="1:1" ht="13.2" x14ac:dyDescent="0.25">
      <c r="A36810"/>
    </row>
    <row r="36811" spans="1:1" ht="13.2" x14ac:dyDescent="0.25">
      <c r="A36811"/>
    </row>
    <row r="36812" spans="1:1" ht="13.2" x14ac:dyDescent="0.25">
      <c r="A36812"/>
    </row>
    <row r="36813" spans="1:1" ht="13.2" x14ac:dyDescent="0.25">
      <c r="A36813"/>
    </row>
    <row r="36814" spans="1:1" ht="13.2" x14ac:dyDescent="0.25">
      <c r="A36814"/>
    </row>
    <row r="36815" spans="1:1" ht="13.2" x14ac:dyDescent="0.25">
      <c r="A36815"/>
    </row>
    <row r="36816" spans="1:1" ht="13.2" x14ac:dyDescent="0.25">
      <c r="A36816"/>
    </row>
    <row r="36817" spans="1:1" ht="13.2" x14ac:dyDescent="0.25">
      <c r="A36817"/>
    </row>
    <row r="36818" spans="1:1" ht="13.2" x14ac:dyDescent="0.25">
      <c r="A36818"/>
    </row>
    <row r="36819" spans="1:1" ht="13.2" x14ac:dyDescent="0.25">
      <c r="A36819"/>
    </row>
    <row r="36820" spans="1:1" ht="13.2" x14ac:dyDescent="0.25">
      <c r="A36820"/>
    </row>
    <row r="36821" spans="1:1" ht="13.2" x14ac:dyDescent="0.25">
      <c r="A36821"/>
    </row>
    <row r="36822" spans="1:1" ht="13.2" x14ac:dyDescent="0.25">
      <c r="A36822"/>
    </row>
    <row r="36823" spans="1:1" ht="13.2" x14ac:dyDescent="0.25">
      <c r="A36823"/>
    </row>
    <row r="36824" spans="1:1" ht="13.2" x14ac:dyDescent="0.25">
      <c r="A36824"/>
    </row>
    <row r="36825" spans="1:1" ht="13.2" x14ac:dyDescent="0.25">
      <c r="A36825"/>
    </row>
    <row r="36826" spans="1:1" ht="13.2" x14ac:dyDescent="0.25">
      <c r="A36826"/>
    </row>
    <row r="36827" spans="1:1" ht="13.2" x14ac:dyDescent="0.25">
      <c r="A36827"/>
    </row>
    <row r="36828" spans="1:1" ht="13.2" x14ac:dyDescent="0.25">
      <c r="A36828"/>
    </row>
    <row r="36829" spans="1:1" ht="13.2" x14ac:dyDescent="0.25">
      <c r="A36829"/>
    </row>
    <row r="36830" spans="1:1" ht="13.2" x14ac:dyDescent="0.25">
      <c r="A36830"/>
    </row>
    <row r="36831" spans="1:1" ht="13.2" x14ac:dyDescent="0.25">
      <c r="A36831"/>
    </row>
    <row r="36832" spans="1:1" ht="13.2" x14ac:dyDescent="0.25">
      <c r="A36832"/>
    </row>
    <row r="36833" spans="1:1" ht="13.2" x14ac:dyDescent="0.25">
      <c r="A36833"/>
    </row>
    <row r="36834" spans="1:1" ht="13.2" x14ac:dyDescent="0.25">
      <c r="A36834"/>
    </row>
    <row r="36835" spans="1:1" ht="13.2" x14ac:dyDescent="0.25">
      <c r="A36835"/>
    </row>
    <row r="36836" spans="1:1" ht="13.2" x14ac:dyDescent="0.25">
      <c r="A36836"/>
    </row>
    <row r="36837" spans="1:1" ht="13.2" x14ac:dyDescent="0.25">
      <c r="A36837"/>
    </row>
    <row r="36838" spans="1:1" ht="13.2" x14ac:dyDescent="0.25">
      <c r="A36838"/>
    </row>
    <row r="36839" spans="1:1" ht="13.2" x14ac:dyDescent="0.25">
      <c r="A36839"/>
    </row>
    <row r="36840" spans="1:1" ht="13.2" x14ac:dyDescent="0.25">
      <c r="A36840"/>
    </row>
    <row r="36841" spans="1:1" ht="13.2" x14ac:dyDescent="0.25">
      <c r="A36841"/>
    </row>
    <row r="36842" spans="1:1" ht="13.2" x14ac:dyDescent="0.25">
      <c r="A36842"/>
    </row>
    <row r="36843" spans="1:1" ht="13.2" x14ac:dyDescent="0.25">
      <c r="A36843"/>
    </row>
    <row r="36844" spans="1:1" ht="13.2" x14ac:dyDescent="0.25">
      <c r="A36844"/>
    </row>
    <row r="36845" spans="1:1" ht="13.2" x14ac:dyDescent="0.25">
      <c r="A36845"/>
    </row>
    <row r="36846" spans="1:1" ht="13.2" x14ac:dyDescent="0.25">
      <c r="A36846"/>
    </row>
    <row r="36847" spans="1:1" ht="13.2" x14ac:dyDescent="0.25">
      <c r="A36847"/>
    </row>
    <row r="36848" spans="1:1" ht="13.2" x14ac:dyDescent="0.25">
      <c r="A36848"/>
    </row>
    <row r="36849" spans="1:1" ht="13.2" x14ac:dyDescent="0.25">
      <c r="A36849"/>
    </row>
    <row r="36850" spans="1:1" ht="13.2" x14ac:dyDescent="0.25">
      <c r="A36850"/>
    </row>
    <row r="36851" spans="1:1" ht="13.2" x14ac:dyDescent="0.25">
      <c r="A36851"/>
    </row>
    <row r="36852" spans="1:1" ht="13.2" x14ac:dyDescent="0.25">
      <c r="A36852"/>
    </row>
    <row r="36853" spans="1:1" ht="13.2" x14ac:dyDescent="0.25">
      <c r="A36853"/>
    </row>
    <row r="36854" spans="1:1" ht="13.2" x14ac:dyDescent="0.25">
      <c r="A36854"/>
    </row>
    <row r="36855" spans="1:1" ht="13.2" x14ac:dyDescent="0.25">
      <c r="A36855"/>
    </row>
    <row r="36856" spans="1:1" ht="13.2" x14ac:dyDescent="0.25">
      <c r="A36856"/>
    </row>
    <row r="36857" spans="1:1" ht="13.2" x14ac:dyDescent="0.25">
      <c r="A36857"/>
    </row>
    <row r="36858" spans="1:1" ht="13.2" x14ac:dyDescent="0.25">
      <c r="A36858"/>
    </row>
    <row r="36859" spans="1:1" ht="13.2" x14ac:dyDescent="0.25">
      <c r="A36859"/>
    </row>
    <row r="36860" spans="1:1" ht="13.2" x14ac:dyDescent="0.25">
      <c r="A36860"/>
    </row>
    <row r="36861" spans="1:1" ht="13.2" x14ac:dyDescent="0.25">
      <c r="A36861"/>
    </row>
    <row r="36862" spans="1:1" ht="13.2" x14ac:dyDescent="0.25">
      <c r="A36862"/>
    </row>
    <row r="36863" spans="1:1" ht="13.2" x14ac:dyDescent="0.25">
      <c r="A36863"/>
    </row>
    <row r="36864" spans="1:1" ht="13.2" x14ac:dyDescent="0.25">
      <c r="A36864"/>
    </row>
    <row r="36865" spans="1:1" ht="13.2" x14ac:dyDescent="0.25">
      <c r="A36865"/>
    </row>
    <row r="36866" spans="1:1" ht="13.2" x14ac:dyDescent="0.25">
      <c r="A36866"/>
    </row>
    <row r="36867" spans="1:1" ht="13.2" x14ac:dyDescent="0.25">
      <c r="A36867"/>
    </row>
    <row r="36868" spans="1:1" ht="13.2" x14ac:dyDescent="0.25">
      <c r="A36868"/>
    </row>
    <row r="36869" spans="1:1" ht="13.2" x14ac:dyDescent="0.25">
      <c r="A36869"/>
    </row>
    <row r="36870" spans="1:1" ht="13.2" x14ac:dyDescent="0.25">
      <c r="A36870"/>
    </row>
    <row r="36871" spans="1:1" ht="13.2" x14ac:dyDescent="0.25">
      <c r="A36871"/>
    </row>
    <row r="36872" spans="1:1" ht="13.2" x14ac:dyDescent="0.25">
      <c r="A36872"/>
    </row>
    <row r="36873" spans="1:1" ht="13.2" x14ac:dyDescent="0.25">
      <c r="A36873"/>
    </row>
    <row r="36874" spans="1:1" ht="13.2" x14ac:dyDescent="0.25">
      <c r="A36874"/>
    </row>
    <row r="36875" spans="1:1" ht="13.2" x14ac:dyDescent="0.25">
      <c r="A36875"/>
    </row>
    <row r="36876" spans="1:1" ht="13.2" x14ac:dyDescent="0.25">
      <c r="A36876"/>
    </row>
    <row r="36877" spans="1:1" ht="13.2" x14ac:dyDescent="0.25">
      <c r="A36877"/>
    </row>
    <row r="36878" spans="1:1" ht="13.2" x14ac:dyDescent="0.25">
      <c r="A36878"/>
    </row>
    <row r="36879" spans="1:1" ht="13.2" x14ac:dyDescent="0.25">
      <c r="A36879"/>
    </row>
    <row r="36880" spans="1:1" ht="13.2" x14ac:dyDescent="0.25">
      <c r="A36880"/>
    </row>
    <row r="36881" spans="1:1" ht="13.2" x14ac:dyDescent="0.25">
      <c r="A36881"/>
    </row>
    <row r="36882" spans="1:1" ht="13.2" x14ac:dyDescent="0.25">
      <c r="A36882"/>
    </row>
    <row r="36883" spans="1:1" ht="13.2" x14ac:dyDescent="0.25">
      <c r="A36883"/>
    </row>
    <row r="36884" spans="1:1" ht="13.2" x14ac:dyDescent="0.25">
      <c r="A36884"/>
    </row>
    <row r="36885" spans="1:1" ht="13.2" x14ac:dyDescent="0.25">
      <c r="A36885"/>
    </row>
    <row r="36886" spans="1:1" ht="13.2" x14ac:dyDescent="0.25">
      <c r="A36886"/>
    </row>
    <row r="36887" spans="1:1" ht="13.2" x14ac:dyDescent="0.25">
      <c r="A36887"/>
    </row>
    <row r="36888" spans="1:1" ht="13.2" x14ac:dyDescent="0.25">
      <c r="A36888"/>
    </row>
    <row r="36889" spans="1:1" ht="13.2" x14ac:dyDescent="0.25">
      <c r="A36889"/>
    </row>
    <row r="36890" spans="1:1" ht="13.2" x14ac:dyDescent="0.25">
      <c r="A36890"/>
    </row>
    <row r="36891" spans="1:1" ht="13.2" x14ac:dyDescent="0.25">
      <c r="A36891"/>
    </row>
    <row r="36892" spans="1:1" ht="13.2" x14ac:dyDescent="0.25">
      <c r="A36892"/>
    </row>
    <row r="36893" spans="1:1" ht="13.2" x14ac:dyDescent="0.25">
      <c r="A36893"/>
    </row>
    <row r="36894" spans="1:1" ht="13.2" x14ac:dyDescent="0.25">
      <c r="A36894"/>
    </row>
    <row r="36895" spans="1:1" ht="13.2" x14ac:dyDescent="0.25">
      <c r="A36895"/>
    </row>
    <row r="36896" spans="1:1" ht="13.2" x14ac:dyDescent="0.25">
      <c r="A36896"/>
    </row>
    <row r="36897" spans="1:1" ht="13.2" x14ac:dyDescent="0.25">
      <c r="A36897"/>
    </row>
    <row r="36898" spans="1:1" ht="13.2" x14ac:dyDescent="0.25">
      <c r="A36898"/>
    </row>
    <row r="36899" spans="1:1" ht="13.2" x14ac:dyDescent="0.25">
      <c r="A36899"/>
    </row>
    <row r="36900" spans="1:1" ht="13.2" x14ac:dyDescent="0.25">
      <c r="A36900"/>
    </row>
    <row r="36901" spans="1:1" ht="13.2" x14ac:dyDescent="0.25">
      <c r="A36901"/>
    </row>
    <row r="36902" spans="1:1" ht="13.2" x14ac:dyDescent="0.25">
      <c r="A36902"/>
    </row>
    <row r="36903" spans="1:1" ht="13.2" x14ac:dyDescent="0.25">
      <c r="A36903"/>
    </row>
    <row r="36904" spans="1:1" ht="13.2" x14ac:dyDescent="0.25">
      <c r="A36904"/>
    </row>
    <row r="36905" spans="1:1" ht="13.2" x14ac:dyDescent="0.25">
      <c r="A36905"/>
    </row>
    <row r="36906" spans="1:1" ht="13.2" x14ac:dyDescent="0.25">
      <c r="A36906"/>
    </row>
    <row r="36907" spans="1:1" ht="13.2" x14ac:dyDescent="0.25">
      <c r="A36907"/>
    </row>
    <row r="36908" spans="1:1" ht="13.2" x14ac:dyDescent="0.25">
      <c r="A36908"/>
    </row>
    <row r="36909" spans="1:1" ht="13.2" x14ac:dyDescent="0.25">
      <c r="A36909"/>
    </row>
    <row r="36910" spans="1:1" ht="13.2" x14ac:dyDescent="0.25">
      <c r="A36910"/>
    </row>
    <row r="36911" spans="1:1" ht="13.2" x14ac:dyDescent="0.25">
      <c r="A36911"/>
    </row>
    <row r="36912" spans="1:1" ht="13.2" x14ac:dyDescent="0.25">
      <c r="A36912"/>
    </row>
    <row r="36913" spans="1:1" ht="13.2" x14ac:dyDescent="0.25">
      <c r="A36913"/>
    </row>
    <row r="36914" spans="1:1" ht="13.2" x14ac:dyDescent="0.25">
      <c r="A36914"/>
    </row>
    <row r="36915" spans="1:1" ht="13.2" x14ac:dyDescent="0.25">
      <c r="A36915"/>
    </row>
    <row r="36916" spans="1:1" ht="13.2" x14ac:dyDescent="0.25">
      <c r="A36916"/>
    </row>
    <row r="36917" spans="1:1" ht="13.2" x14ac:dyDescent="0.25">
      <c r="A36917"/>
    </row>
    <row r="36918" spans="1:1" ht="13.2" x14ac:dyDescent="0.25">
      <c r="A36918"/>
    </row>
    <row r="36919" spans="1:1" ht="13.2" x14ac:dyDescent="0.25">
      <c r="A36919"/>
    </row>
    <row r="36920" spans="1:1" ht="13.2" x14ac:dyDescent="0.25">
      <c r="A36920"/>
    </row>
    <row r="36921" spans="1:1" ht="13.2" x14ac:dyDescent="0.25">
      <c r="A36921"/>
    </row>
    <row r="36922" spans="1:1" ht="13.2" x14ac:dyDescent="0.25">
      <c r="A36922"/>
    </row>
    <row r="36923" spans="1:1" ht="13.2" x14ac:dyDescent="0.25">
      <c r="A36923"/>
    </row>
    <row r="36924" spans="1:1" ht="13.2" x14ac:dyDescent="0.25">
      <c r="A36924"/>
    </row>
    <row r="36925" spans="1:1" ht="13.2" x14ac:dyDescent="0.25">
      <c r="A36925"/>
    </row>
    <row r="36926" spans="1:1" ht="13.2" x14ac:dyDescent="0.25">
      <c r="A36926"/>
    </row>
    <row r="36927" spans="1:1" ht="13.2" x14ac:dyDescent="0.25">
      <c r="A36927"/>
    </row>
    <row r="36928" spans="1:1" ht="13.2" x14ac:dyDescent="0.25">
      <c r="A36928"/>
    </row>
    <row r="36929" spans="1:1" ht="13.2" x14ac:dyDescent="0.25">
      <c r="A36929"/>
    </row>
    <row r="36930" spans="1:1" ht="13.2" x14ac:dyDescent="0.25">
      <c r="A36930"/>
    </row>
    <row r="36931" spans="1:1" ht="13.2" x14ac:dyDescent="0.25">
      <c r="A36931"/>
    </row>
    <row r="36932" spans="1:1" ht="13.2" x14ac:dyDescent="0.25">
      <c r="A36932"/>
    </row>
    <row r="36933" spans="1:1" ht="13.2" x14ac:dyDescent="0.25">
      <c r="A36933"/>
    </row>
    <row r="36934" spans="1:1" ht="13.2" x14ac:dyDescent="0.25">
      <c r="A36934"/>
    </row>
    <row r="36935" spans="1:1" ht="13.2" x14ac:dyDescent="0.25">
      <c r="A36935"/>
    </row>
    <row r="36936" spans="1:1" ht="13.2" x14ac:dyDescent="0.25">
      <c r="A36936"/>
    </row>
    <row r="36937" spans="1:1" ht="13.2" x14ac:dyDescent="0.25">
      <c r="A36937"/>
    </row>
    <row r="36938" spans="1:1" ht="13.2" x14ac:dyDescent="0.25">
      <c r="A36938"/>
    </row>
    <row r="36939" spans="1:1" ht="13.2" x14ac:dyDescent="0.25">
      <c r="A36939"/>
    </row>
    <row r="36940" spans="1:1" ht="13.2" x14ac:dyDescent="0.25">
      <c r="A36940"/>
    </row>
    <row r="36941" spans="1:1" ht="13.2" x14ac:dyDescent="0.25">
      <c r="A36941"/>
    </row>
    <row r="36942" spans="1:1" ht="13.2" x14ac:dyDescent="0.25">
      <c r="A36942"/>
    </row>
    <row r="36943" spans="1:1" ht="13.2" x14ac:dyDescent="0.25">
      <c r="A36943"/>
    </row>
    <row r="36944" spans="1:1" ht="13.2" x14ac:dyDescent="0.25">
      <c r="A36944"/>
    </row>
    <row r="36945" spans="1:1" ht="13.2" x14ac:dyDescent="0.25">
      <c r="A36945"/>
    </row>
    <row r="36946" spans="1:1" ht="13.2" x14ac:dyDescent="0.25">
      <c r="A36946"/>
    </row>
    <row r="36947" spans="1:1" ht="13.2" x14ac:dyDescent="0.25">
      <c r="A36947"/>
    </row>
    <row r="36948" spans="1:1" ht="13.2" x14ac:dyDescent="0.25">
      <c r="A36948"/>
    </row>
    <row r="36949" spans="1:1" ht="13.2" x14ac:dyDescent="0.25">
      <c r="A36949"/>
    </row>
    <row r="36950" spans="1:1" ht="13.2" x14ac:dyDescent="0.25">
      <c r="A36950"/>
    </row>
    <row r="36951" spans="1:1" ht="13.2" x14ac:dyDescent="0.25">
      <c r="A36951"/>
    </row>
    <row r="36952" spans="1:1" ht="13.2" x14ac:dyDescent="0.25">
      <c r="A36952"/>
    </row>
    <row r="36953" spans="1:1" ht="13.2" x14ac:dyDescent="0.25">
      <c r="A36953"/>
    </row>
    <row r="36954" spans="1:1" ht="13.2" x14ac:dyDescent="0.25">
      <c r="A36954"/>
    </row>
    <row r="36955" spans="1:1" ht="13.2" x14ac:dyDescent="0.25">
      <c r="A36955"/>
    </row>
    <row r="36956" spans="1:1" ht="13.2" x14ac:dyDescent="0.25">
      <c r="A36956"/>
    </row>
    <row r="36957" spans="1:1" ht="13.2" x14ac:dyDescent="0.25">
      <c r="A36957"/>
    </row>
    <row r="36958" spans="1:1" ht="13.2" x14ac:dyDescent="0.25">
      <c r="A36958"/>
    </row>
    <row r="36959" spans="1:1" ht="13.2" x14ac:dyDescent="0.25">
      <c r="A36959"/>
    </row>
    <row r="36960" spans="1:1" ht="13.2" x14ac:dyDescent="0.25">
      <c r="A36960"/>
    </row>
    <row r="36961" spans="1:1" ht="13.2" x14ac:dyDescent="0.25">
      <c r="A36961"/>
    </row>
    <row r="36962" spans="1:1" ht="13.2" x14ac:dyDescent="0.25">
      <c r="A36962"/>
    </row>
    <row r="36963" spans="1:1" ht="13.2" x14ac:dyDescent="0.25">
      <c r="A36963"/>
    </row>
    <row r="36964" spans="1:1" ht="13.2" x14ac:dyDescent="0.25">
      <c r="A36964"/>
    </row>
    <row r="36965" spans="1:1" ht="13.2" x14ac:dyDescent="0.25">
      <c r="A36965"/>
    </row>
    <row r="36966" spans="1:1" ht="13.2" x14ac:dyDescent="0.25">
      <c r="A36966"/>
    </row>
    <row r="36967" spans="1:1" ht="13.2" x14ac:dyDescent="0.25">
      <c r="A36967"/>
    </row>
    <row r="36968" spans="1:1" ht="13.2" x14ac:dyDescent="0.25">
      <c r="A36968"/>
    </row>
    <row r="36969" spans="1:1" ht="13.2" x14ac:dyDescent="0.25">
      <c r="A36969"/>
    </row>
    <row r="36970" spans="1:1" ht="13.2" x14ac:dyDescent="0.25">
      <c r="A36970"/>
    </row>
    <row r="36971" spans="1:1" ht="13.2" x14ac:dyDescent="0.25">
      <c r="A36971"/>
    </row>
    <row r="36972" spans="1:1" ht="13.2" x14ac:dyDescent="0.25">
      <c r="A36972"/>
    </row>
    <row r="36973" spans="1:1" ht="13.2" x14ac:dyDescent="0.25">
      <c r="A36973"/>
    </row>
    <row r="36974" spans="1:1" ht="13.2" x14ac:dyDescent="0.25">
      <c r="A36974"/>
    </row>
    <row r="36975" spans="1:1" ht="13.2" x14ac:dyDescent="0.25">
      <c r="A36975"/>
    </row>
    <row r="36976" spans="1:1" ht="13.2" x14ac:dyDescent="0.25">
      <c r="A36976"/>
    </row>
    <row r="36977" spans="1:1" ht="13.2" x14ac:dyDescent="0.25">
      <c r="A36977"/>
    </row>
    <row r="36978" spans="1:1" ht="13.2" x14ac:dyDescent="0.25">
      <c r="A36978"/>
    </row>
    <row r="36979" spans="1:1" ht="13.2" x14ac:dyDescent="0.25">
      <c r="A36979"/>
    </row>
    <row r="36980" spans="1:1" ht="13.2" x14ac:dyDescent="0.25">
      <c r="A36980"/>
    </row>
    <row r="36981" spans="1:1" ht="13.2" x14ac:dyDescent="0.25">
      <c r="A36981"/>
    </row>
    <row r="36982" spans="1:1" ht="13.2" x14ac:dyDescent="0.25">
      <c r="A36982"/>
    </row>
    <row r="36983" spans="1:1" ht="13.2" x14ac:dyDescent="0.25">
      <c r="A36983"/>
    </row>
    <row r="36984" spans="1:1" ht="13.2" x14ac:dyDescent="0.25">
      <c r="A36984"/>
    </row>
    <row r="36985" spans="1:1" ht="13.2" x14ac:dyDescent="0.25">
      <c r="A36985"/>
    </row>
    <row r="36986" spans="1:1" ht="13.2" x14ac:dyDescent="0.25">
      <c r="A36986"/>
    </row>
    <row r="36987" spans="1:1" ht="13.2" x14ac:dyDescent="0.25">
      <c r="A36987"/>
    </row>
    <row r="36988" spans="1:1" ht="13.2" x14ac:dyDescent="0.25">
      <c r="A36988"/>
    </row>
    <row r="36989" spans="1:1" ht="13.2" x14ac:dyDescent="0.25">
      <c r="A36989"/>
    </row>
    <row r="36990" spans="1:1" ht="13.2" x14ac:dyDescent="0.25">
      <c r="A36990"/>
    </row>
    <row r="36991" spans="1:1" ht="13.2" x14ac:dyDescent="0.25">
      <c r="A36991"/>
    </row>
    <row r="36992" spans="1:1" ht="13.2" x14ac:dyDescent="0.25">
      <c r="A36992"/>
    </row>
    <row r="36993" spans="1:1" ht="13.2" x14ac:dyDescent="0.25">
      <c r="A36993"/>
    </row>
    <row r="36994" spans="1:1" ht="13.2" x14ac:dyDescent="0.25">
      <c r="A36994"/>
    </row>
    <row r="36995" spans="1:1" ht="13.2" x14ac:dyDescent="0.25">
      <c r="A36995"/>
    </row>
    <row r="36996" spans="1:1" ht="13.2" x14ac:dyDescent="0.25">
      <c r="A36996"/>
    </row>
    <row r="36997" spans="1:1" ht="13.2" x14ac:dyDescent="0.25">
      <c r="A36997"/>
    </row>
    <row r="36998" spans="1:1" ht="13.2" x14ac:dyDescent="0.25">
      <c r="A36998"/>
    </row>
    <row r="36999" spans="1:1" ht="13.2" x14ac:dyDescent="0.25">
      <c r="A36999"/>
    </row>
    <row r="37000" spans="1:1" ht="13.2" x14ac:dyDescent="0.25">
      <c r="A37000"/>
    </row>
    <row r="37001" spans="1:1" ht="13.2" x14ac:dyDescent="0.25">
      <c r="A37001"/>
    </row>
    <row r="37002" spans="1:1" ht="13.2" x14ac:dyDescent="0.25">
      <c r="A37002"/>
    </row>
    <row r="37003" spans="1:1" ht="13.2" x14ac:dyDescent="0.25">
      <c r="A37003"/>
    </row>
    <row r="37004" spans="1:1" ht="13.2" x14ac:dyDescent="0.25">
      <c r="A37004"/>
    </row>
    <row r="37005" spans="1:1" ht="13.2" x14ac:dyDescent="0.25">
      <c r="A37005"/>
    </row>
    <row r="37006" spans="1:1" ht="13.2" x14ac:dyDescent="0.25">
      <c r="A37006"/>
    </row>
    <row r="37007" spans="1:1" ht="13.2" x14ac:dyDescent="0.25">
      <c r="A37007"/>
    </row>
    <row r="37008" spans="1:1" ht="13.2" x14ac:dyDescent="0.25">
      <c r="A37008"/>
    </row>
    <row r="37009" spans="1:1" ht="13.2" x14ac:dyDescent="0.25">
      <c r="A37009"/>
    </row>
    <row r="37010" spans="1:1" ht="13.2" x14ac:dyDescent="0.25">
      <c r="A37010"/>
    </row>
    <row r="37011" spans="1:1" ht="13.2" x14ac:dyDescent="0.25">
      <c r="A37011"/>
    </row>
    <row r="37012" spans="1:1" ht="13.2" x14ac:dyDescent="0.25">
      <c r="A37012"/>
    </row>
    <row r="37013" spans="1:1" ht="13.2" x14ac:dyDescent="0.25">
      <c r="A37013"/>
    </row>
    <row r="37014" spans="1:1" ht="13.2" x14ac:dyDescent="0.25">
      <c r="A37014"/>
    </row>
    <row r="37015" spans="1:1" ht="13.2" x14ac:dyDescent="0.25">
      <c r="A37015"/>
    </row>
    <row r="37016" spans="1:1" ht="13.2" x14ac:dyDescent="0.25">
      <c r="A37016"/>
    </row>
    <row r="37017" spans="1:1" ht="13.2" x14ac:dyDescent="0.25">
      <c r="A37017"/>
    </row>
    <row r="37018" spans="1:1" ht="13.2" x14ac:dyDescent="0.25">
      <c r="A37018"/>
    </row>
    <row r="37019" spans="1:1" ht="13.2" x14ac:dyDescent="0.25">
      <c r="A37019"/>
    </row>
    <row r="37020" spans="1:1" ht="13.2" x14ac:dyDescent="0.25">
      <c r="A37020"/>
    </row>
    <row r="37021" spans="1:1" ht="13.2" x14ac:dyDescent="0.25">
      <c r="A37021"/>
    </row>
    <row r="37022" spans="1:1" ht="13.2" x14ac:dyDescent="0.25">
      <c r="A37022"/>
    </row>
    <row r="37023" spans="1:1" ht="13.2" x14ac:dyDescent="0.25">
      <c r="A37023"/>
    </row>
    <row r="37024" spans="1:1" ht="13.2" x14ac:dyDescent="0.25">
      <c r="A37024"/>
    </row>
    <row r="37025" spans="1:1" ht="13.2" x14ac:dyDescent="0.25">
      <c r="A37025"/>
    </row>
    <row r="37026" spans="1:1" ht="13.2" x14ac:dyDescent="0.25">
      <c r="A37026"/>
    </row>
    <row r="37027" spans="1:1" ht="13.2" x14ac:dyDescent="0.25">
      <c r="A37027"/>
    </row>
    <row r="37028" spans="1:1" ht="13.2" x14ac:dyDescent="0.25">
      <c r="A37028"/>
    </row>
    <row r="37029" spans="1:1" ht="13.2" x14ac:dyDescent="0.25">
      <c r="A37029"/>
    </row>
    <row r="37030" spans="1:1" ht="13.2" x14ac:dyDescent="0.25">
      <c r="A37030"/>
    </row>
    <row r="37031" spans="1:1" ht="13.2" x14ac:dyDescent="0.25">
      <c r="A37031"/>
    </row>
    <row r="37032" spans="1:1" ht="13.2" x14ac:dyDescent="0.25">
      <c r="A37032"/>
    </row>
    <row r="37033" spans="1:1" ht="13.2" x14ac:dyDescent="0.25">
      <c r="A37033"/>
    </row>
    <row r="37034" spans="1:1" ht="13.2" x14ac:dyDescent="0.25">
      <c r="A37034"/>
    </row>
    <row r="37035" spans="1:1" ht="13.2" x14ac:dyDescent="0.25">
      <c r="A37035"/>
    </row>
    <row r="37036" spans="1:1" ht="13.2" x14ac:dyDescent="0.25">
      <c r="A37036"/>
    </row>
    <row r="37037" spans="1:1" ht="13.2" x14ac:dyDescent="0.25">
      <c r="A37037"/>
    </row>
    <row r="37038" spans="1:1" ht="13.2" x14ac:dyDescent="0.25">
      <c r="A37038"/>
    </row>
    <row r="37039" spans="1:1" ht="13.2" x14ac:dyDescent="0.25">
      <c r="A37039"/>
    </row>
    <row r="37040" spans="1:1" ht="13.2" x14ac:dyDescent="0.25">
      <c r="A37040"/>
    </row>
    <row r="37041" spans="1:1" ht="13.2" x14ac:dyDescent="0.25">
      <c r="A37041"/>
    </row>
    <row r="37042" spans="1:1" ht="13.2" x14ac:dyDescent="0.25">
      <c r="A37042"/>
    </row>
    <row r="37043" spans="1:1" ht="13.2" x14ac:dyDescent="0.25">
      <c r="A37043"/>
    </row>
    <row r="37044" spans="1:1" ht="13.2" x14ac:dyDescent="0.25">
      <c r="A37044"/>
    </row>
    <row r="37045" spans="1:1" ht="13.2" x14ac:dyDescent="0.25">
      <c r="A37045"/>
    </row>
    <row r="37046" spans="1:1" ht="13.2" x14ac:dyDescent="0.25">
      <c r="A37046"/>
    </row>
    <row r="37047" spans="1:1" ht="13.2" x14ac:dyDescent="0.25">
      <c r="A37047"/>
    </row>
    <row r="37048" spans="1:1" ht="13.2" x14ac:dyDescent="0.25">
      <c r="A37048"/>
    </row>
    <row r="37049" spans="1:1" ht="13.2" x14ac:dyDescent="0.25">
      <c r="A37049"/>
    </row>
    <row r="37050" spans="1:1" ht="13.2" x14ac:dyDescent="0.25">
      <c r="A37050"/>
    </row>
    <row r="37051" spans="1:1" ht="13.2" x14ac:dyDescent="0.25">
      <c r="A37051"/>
    </row>
    <row r="37052" spans="1:1" ht="13.2" x14ac:dyDescent="0.25">
      <c r="A37052"/>
    </row>
    <row r="37053" spans="1:1" ht="13.2" x14ac:dyDescent="0.25">
      <c r="A37053"/>
    </row>
    <row r="37054" spans="1:1" ht="13.2" x14ac:dyDescent="0.25">
      <c r="A37054"/>
    </row>
    <row r="37055" spans="1:1" ht="13.2" x14ac:dyDescent="0.25">
      <c r="A37055"/>
    </row>
    <row r="37056" spans="1:1" ht="13.2" x14ac:dyDescent="0.25">
      <c r="A37056"/>
    </row>
    <row r="37057" spans="1:1" ht="13.2" x14ac:dyDescent="0.25">
      <c r="A37057"/>
    </row>
    <row r="37058" spans="1:1" ht="13.2" x14ac:dyDescent="0.25">
      <c r="A37058"/>
    </row>
    <row r="37059" spans="1:1" ht="13.2" x14ac:dyDescent="0.25">
      <c r="A37059"/>
    </row>
    <row r="37060" spans="1:1" ht="13.2" x14ac:dyDescent="0.25">
      <c r="A37060"/>
    </row>
    <row r="37061" spans="1:1" ht="13.2" x14ac:dyDescent="0.25">
      <c r="A37061"/>
    </row>
    <row r="37062" spans="1:1" ht="13.2" x14ac:dyDescent="0.25">
      <c r="A37062"/>
    </row>
    <row r="37063" spans="1:1" ht="13.2" x14ac:dyDescent="0.25">
      <c r="A37063"/>
    </row>
    <row r="37064" spans="1:1" ht="13.2" x14ac:dyDescent="0.25">
      <c r="A37064"/>
    </row>
    <row r="37065" spans="1:1" ht="13.2" x14ac:dyDescent="0.25">
      <c r="A37065"/>
    </row>
    <row r="37066" spans="1:1" ht="13.2" x14ac:dyDescent="0.25">
      <c r="A37066"/>
    </row>
    <row r="37067" spans="1:1" ht="13.2" x14ac:dyDescent="0.25">
      <c r="A37067"/>
    </row>
    <row r="37068" spans="1:1" ht="13.2" x14ac:dyDescent="0.25">
      <c r="A37068"/>
    </row>
    <row r="37069" spans="1:1" ht="13.2" x14ac:dyDescent="0.25">
      <c r="A37069"/>
    </row>
    <row r="37070" spans="1:1" ht="13.2" x14ac:dyDescent="0.25">
      <c r="A37070"/>
    </row>
    <row r="37071" spans="1:1" ht="13.2" x14ac:dyDescent="0.25">
      <c r="A37071"/>
    </row>
    <row r="37072" spans="1:1" ht="13.2" x14ac:dyDescent="0.25">
      <c r="A37072"/>
    </row>
    <row r="37073" spans="1:1" ht="13.2" x14ac:dyDescent="0.25">
      <c r="A37073"/>
    </row>
    <row r="37074" spans="1:1" ht="13.2" x14ac:dyDescent="0.25">
      <c r="A37074"/>
    </row>
    <row r="37075" spans="1:1" ht="13.2" x14ac:dyDescent="0.25">
      <c r="A37075"/>
    </row>
    <row r="37076" spans="1:1" ht="13.2" x14ac:dyDescent="0.25">
      <c r="A37076"/>
    </row>
    <row r="37077" spans="1:1" ht="13.2" x14ac:dyDescent="0.25">
      <c r="A37077"/>
    </row>
    <row r="37078" spans="1:1" ht="13.2" x14ac:dyDescent="0.25">
      <c r="A37078"/>
    </row>
    <row r="37079" spans="1:1" ht="13.2" x14ac:dyDescent="0.25">
      <c r="A37079"/>
    </row>
    <row r="37080" spans="1:1" ht="13.2" x14ac:dyDescent="0.25">
      <c r="A37080"/>
    </row>
    <row r="37081" spans="1:1" ht="13.2" x14ac:dyDescent="0.25">
      <c r="A37081"/>
    </row>
    <row r="37082" spans="1:1" ht="13.2" x14ac:dyDescent="0.25">
      <c r="A37082"/>
    </row>
    <row r="37083" spans="1:1" ht="13.2" x14ac:dyDescent="0.25">
      <c r="A37083"/>
    </row>
    <row r="37084" spans="1:1" ht="13.2" x14ac:dyDescent="0.25">
      <c r="A37084"/>
    </row>
    <row r="37085" spans="1:1" ht="13.2" x14ac:dyDescent="0.25">
      <c r="A37085"/>
    </row>
    <row r="37086" spans="1:1" ht="13.2" x14ac:dyDescent="0.25">
      <c r="A37086"/>
    </row>
    <row r="37087" spans="1:1" ht="13.2" x14ac:dyDescent="0.25">
      <c r="A37087"/>
    </row>
    <row r="37088" spans="1:1" ht="13.2" x14ac:dyDescent="0.25">
      <c r="A37088"/>
    </row>
    <row r="37089" spans="1:1" ht="13.2" x14ac:dyDescent="0.25">
      <c r="A37089"/>
    </row>
    <row r="37090" spans="1:1" ht="13.2" x14ac:dyDescent="0.25">
      <c r="A37090"/>
    </row>
    <row r="37091" spans="1:1" ht="13.2" x14ac:dyDescent="0.25">
      <c r="A37091"/>
    </row>
    <row r="37092" spans="1:1" ht="13.2" x14ac:dyDescent="0.25">
      <c r="A37092"/>
    </row>
    <row r="37093" spans="1:1" ht="13.2" x14ac:dyDescent="0.25">
      <c r="A37093"/>
    </row>
    <row r="37094" spans="1:1" ht="13.2" x14ac:dyDescent="0.25">
      <c r="A37094"/>
    </row>
    <row r="37095" spans="1:1" ht="13.2" x14ac:dyDescent="0.25">
      <c r="A37095"/>
    </row>
    <row r="37096" spans="1:1" ht="13.2" x14ac:dyDescent="0.25">
      <c r="A37096"/>
    </row>
    <row r="37097" spans="1:1" ht="13.2" x14ac:dyDescent="0.25">
      <c r="A37097"/>
    </row>
    <row r="37098" spans="1:1" ht="13.2" x14ac:dyDescent="0.25">
      <c r="A37098"/>
    </row>
    <row r="37099" spans="1:1" ht="13.2" x14ac:dyDescent="0.25">
      <c r="A37099"/>
    </row>
    <row r="37100" spans="1:1" ht="13.2" x14ac:dyDescent="0.25">
      <c r="A37100"/>
    </row>
    <row r="37101" spans="1:1" ht="13.2" x14ac:dyDescent="0.25">
      <c r="A37101"/>
    </row>
    <row r="37102" spans="1:1" ht="13.2" x14ac:dyDescent="0.25">
      <c r="A37102"/>
    </row>
    <row r="37103" spans="1:1" ht="13.2" x14ac:dyDescent="0.25">
      <c r="A37103"/>
    </row>
    <row r="37104" spans="1:1" ht="13.2" x14ac:dyDescent="0.25">
      <c r="A37104"/>
    </row>
    <row r="37105" spans="1:1" ht="13.2" x14ac:dyDescent="0.25">
      <c r="A37105"/>
    </row>
    <row r="37106" spans="1:1" ht="13.2" x14ac:dyDescent="0.25">
      <c r="A37106"/>
    </row>
    <row r="37107" spans="1:1" ht="13.2" x14ac:dyDescent="0.25">
      <c r="A37107"/>
    </row>
    <row r="37108" spans="1:1" ht="13.2" x14ac:dyDescent="0.25">
      <c r="A37108"/>
    </row>
    <row r="37109" spans="1:1" ht="13.2" x14ac:dyDescent="0.25">
      <c r="A37109"/>
    </row>
    <row r="37110" spans="1:1" ht="13.2" x14ac:dyDescent="0.25">
      <c r="A37110"/>
    </row>
    <row r="37111" spans="1:1" ht="13.2" x14ac:dyDescent="0.25">
      <c r="A37111"/>
    </row>
    <row r="37112" spans="1:1" ht="13.2" x14ac:dyDescent="0.25">
      <c r="A37112"/>
    </row>
    <row r="37113" spans="1:1" ht="13.2" x14ac:dyDescent="0.25">
      <c r="A37113"/>
    </row>
    <row r="37114" spans="1:1" ht="13.2" x14ac:dyDescent="0.25">
      <c r="A37114"/>
    </row>
    <row r="37115" spans="1:1" ht="13.2" x14ac:dyDescent="0.25">
      <c r="A37115"/>
    </row>
    <row r="37116" spans="1:1" ht="13.2" x14ac:dyDescent="0.25">
      <c r="A37116"/>
    </row>
    <row r="37117" spans="1:1" ht="13.2" x14ac:dyDescent="0.25">
      <c r="A37117"/>
    </row>
    <row r="37118" spans="1:1" ht="13.2" x14ac:dyDescent="0.25">
      <c r="A37118"/>
    </row>
    <row r="37119" spans="1:1" ht="13.2" x14ac:dyDescent="0.25">
      <c r="A37119"/>
    </row>
    <row r="37120" spans="1:1" ht="13.2" x14ac:dyDescent="0.25">
      <c r="A37120"/>
    </row>
    <row r="37121" spans="1:1" ht="13.2" x14ac:dyDescent="0.25">
      <c r="A37121"/>
    </row>
    <row r="37122" spans="1:1" ht="13.2" x14ac:dyDescent="0.25">
      <c r="A37122"/>
    </row>
    <row r="37123" spans="1:1" ht="13.2" x14ac:dyDescent="0.25">
      <c r="A37123"/>
    </row>
    <row r="37124" spans="1:1" ht="13.2" x14ac:dyDescent="0.25">
      <c r="A37124"/>
    </row>
    <row r="37125" spans="1:1" ht="13.2" x14ac:dyDescent="0.25">
      <c r="A37125"/>
    </row>
    <row r="37126" spans="1:1" ht="13.2" x14ac:dyDescent="0.25">
      <c r="A37126"/>
    </row>
    <row r="37127" spans="1:1" ht="13.2" x14ac:dyDescent="0.25">
      <c r="A37127"/>
    </row>
    <row r="37128" spans="1:1" ht="13.2" x14ac:dyDescent="0.25">
      <c r="A37128"/>
    </row>
    <row r="37129" spans="1:1" ht="13.2" x14ac:dyDescent="0.25">
      <c r="A37129"/>
    </row>
    <row r="37130" spans="1:1" ht="13.2" x14ac:dyDescent="0.25">
      <c r="A37130"/>
    </row>
    <row r="37131" spans="1:1" ht="13.2" x14ac:dyDescent="0.25">
      <c r="A37131"/>
    </row>
    <row r="37132" spans="1:1" ht="13.2" x14ac:dyDescent="0.25">
      <c r="A37132"/>
    </row>
    <row r="37133" spans="1:1" ht="13.2" x14ac:dyDescent="0.25">
      <c r="A37133"/>
    </row>
    <row r="37134" spans="1:1" ht="13.2" x14ac:dyDescent="0.25">
      <c r="A37134"/>
    </row>
    <row r="37135" spans="1:1" ht="13.2" x14ac:dyDescent="0.25">
      <c r="A37135"/>
    </row>
    <row r="37136" spans="1:1" ht="13.2" x14ac:dyDescent="0.25">
      <c r="A37136"/>
    </row>
    <row r="37137" spans="1:1" ht="13.2" x14ac:dyDescent="0.25">
      <c r="A37137"/>
    </row>
    <row r="37138" spans="1:1" ht="13.2" x14ac:dyDescent="0.25">
      <c r="A37138"/>
    </row>
    <row r="37139" spans="1:1" ht="13.2" x14ac:dyDescent="0.25">
      <c r="A37139"/>
    </row>
    <row r="37140" spans="1:1" ht="13.2" x14ac:dyDescent="0.25">
      <c r="A37140"/>
    </row>
    <row r="37141" spans="1:1" ht="13.2" x14ac:dyDescent="0.25">
      <c r="A37141"/>
    </row>
    <row r="37142" spans="1:1" ht="13.2" x14ac:dyDescent="0.25">
      <c r="A37142"/>
    </row>
    <row r="37143" spans="1:1" ht="13.2" x14ac:dyDescent="0.25">
      <c r="A37143"/>
    </row>
    <row r="37144" spans="1:1" ht="13.2" x14ac:dyDescent="0.25">
      <c r="A37144"/>
    </row>
    <row r="37145" spans="1:1" ht="13.2" x14ac:dyDescent="0.25">
      <c r="A37145"/>
    </row>
    <row r="37146" spans="1:1" ht="13.2" x14ac:dyDescent="0.25">
      <c r="A37146"/>
    </row>
    <row r="37147" spans="1:1" ht="13.2" x14ac:dyDescent="0.25">
      <c r="A37147"/>
    </row>
    <row r="37148" spans="1:1" ht="13.2" x14ac:dyDescent="0.25">
      <c r="A37148"/>
    </row>
    <row r="37149" spans="1:1" ht="13.2" x14ac:dyDescent="0.25">
      <c r="A37149"/>
    </row>
    <row r="37150" spans="1:1" ht="13.2" x14ac:dyDescent="0.25">
      <c r="A37150"/>
    </row>
    <row r="37151" spans="1:1" ht="13.2" x14ac:dyDescent="0.25">
      <c r="A37151"/>
    </row>
    <row r="37152" spans="1:1" ht="13.2" x14ac:dyDescent="0.25">
      <c r="A37152"/>
    </row>
    <row r="37153" spans="1:1" ht="13.2" x14ac:dyDescent="0.25">
      <c r="A37153"/>
    </row>
    <row r="37154" spans="1:1" ht="13.2" x14ac:dyDescent="0.25">
      <c r="A37154"/>
    </row>
    <row r="37155" spans="1:1" ht="13.2" x14ac:dyDescent="0.25">
      <c r="A37155"/>
    </row>
    <row r="37156" spans="1:1" ht="13.2" x14ac:dyDescent="0.25">
      <c r="A37156"/>
    </row>
    <row r="37157" spans="1:1" ht="13.2" x14ac:dyDescent="0.25">
      <c r="A37157"/>
    </row>
    <row r="37158" spans="1:1" ht="13.2" x14ac:dyDescent="0.25">
      <c r="A37158"/>
    </row>
    <row r="37159" spans="1:1" ht="13.2" x14ac:dyDescent="0.25">
      <c r="A37159"/>
    </row>
    <row r="37160" spans="1:1" ht="13.2" x14ac:dyDescent="0.25">
      <c r="A37160"/>
    </row>
    <row r="37161" spans="1:1" ht="13.2" x14ac:dyDescent="0.25">
      <c r="A37161"/>
    </row>
    <row r="37162" spans="1:1" ht="13.2" x14ac:dyDescent="0.25">
      <c r="A37162"/>
    </row>
    <row r="37163" spans="1:1" ht="13.2" x14ac:dyDescent="0.25">
      <c r="A37163"/>
    </row>
    <row r="37164" spans="1:1" ht="13.2" x14ac:dyDescent="0.25">
      <c r="A37164"/>
    </row>
    <row r="37165" spans="1:1" ht="13.2" x14ac:dyDescent="0.25">
      <c r="A37165"/>
    </row>
    <row r="37166" spans="1:1" ht="13.2" x14ac:dyDescent="0.25">
      <c r="A37166"/>
    </row>
    <row r="37167" spans="1:1" ht="13.2" x14ac:dyDescent="0.25">
      <c r="A37167"/>
    </row>
    <row r="37168" spans="1:1" ht="13.2" x14ac:dyDescent="0.25">
      <c r="A37168"/>
    </row>
    <row r="37169" spans="1:1" ht="13.2" x14ac:dyDescent="0.25">
      <c r="A37169"/>
    </row>
    <row r="37170" spans="1:1" ht="13.2" x14ac:dyDescent="0.25">
      <c r="A37170"/>
    </row>
    <row r="37171" spans="1:1" ht="13.2" x14ac:dyDescent="0.25">
      <c r="A37171"/>
    </row>
    <row r="37172" spans="1:1" ht="13.2" x14ac:dyDescent="0.25">
      <c r="A37172"/>
    </row>
    <row r="37173" spans="1:1" ht="13.2" x14ac:dyDescent="0.25">
      <c r="A37173"/>
    </row>
    <row r="37174" spans="1:1" ht="13.2" x14ac:dyDescent="0.25">
      <c r="A37174"/>
    </row>
    <row r="37175" spans="1:1" ht="13.2" x14ac:dyDescent="0.25">
      <c r="A37175"/>
    </row>
    <row r="37176" spans="1:1" ht="13.2" x14ac:dyDescent="0.25">
      <c r="A37176"/>
    </row>
    <row r="37177" spans="1:1" ht="13.2" x14ac:dyDescent="0.25">
      <c r="A37177"/>
    </row>
    <row r="37178" spans="1:1" ht="13.2" x14ac:dyDescent="0.25">
      <c r="A37178"/>
    </row>
    <row r="37179" spans="1:1" ht="13.2" x14ac:dyDescent="0.25">
      <c r="A37179"/>
    </row>
    <row r="37180" spans="1:1" ht="13.2" x14ac:dyDescent="0.25">
      <c r="A37180"/>
    </row>
    <row r="37181" spans="1:1" ht="13.2" x14ac:dyDescent="0.25">
      <c r="A37181"/>
    </row>
    <row r="37182" spans="1:1" ht="13.2" x14ac:dyDescent="0.25">
      <c r="A37182"/>
    </row>
    <row r="37183" spans="1:1" ht="13.2" x14ac:dyDescent="0.25">
      <c r="A37183"/>
    </row>
    <row r="37184" spans="1:1" ht="13.2" x14ac:dyDescent="0.25">
      <c r="A37184"/>
    </row>
    <row r="37185" spans="1:1" ht="13.2" x14ac:dyDescent="0.25">
      <c r="A37185"/>
    </row>
    <row r="37186" spans="1:1" ht="13.2" x14ac:dyDescent="0.25">
      <c r="A37186"/>
    </row>
    <row r="37187" spans="1:1" ht="13.2" x14ac:dyDescent="0.25">
      <c r="A37187"/>
    </row>
    <row r="37188" spans="1:1" ht="13.2" x14ac:dyDescent="0.25">
      <c r="A37188"/>
    </row>
    <row r="37189" spans="1:1" ht="13.2" x14ac:dyDescent="0.25">
      <c r="A37189"/>
    </row>
    <row r="37190" spans="1:1" ht="13.2" x14ac:dyDescent="0.25">
      <c r="A37190"/>
    </row>
    <row r="37191" spans="1:1" ht="13.2" x14ac:dyDescent="0.25">
      <c r="A37191"/>
    </row>
    <row r="37192" spans="1:1" ht="13.2" x14ac:dyDescent="0.25">
      <c r="A37192"/>
    </row>
    <row r="37193" spans="1:1" ht="13.2" x14ac:dyDescent="0.25">
      <c r="A37193"/>
    </row>
    <row r="37194" spans="1:1" ht="13.2" x14ac:dyDescent="0.25">
      <c r="A37194"/>
    </row>
    <row r="37195" spans="1:1" ht="13.2" x14ac:dyDescent="0.25">
      <c r="A37195"/>
    </row>
    <row r="37196" spans="1:1" ht="13.2" x14ac:dyDescent="0.25">
      <c r="A37196"/>
    </row>
    <row r="37197" spans="1:1" ht="13.2" x14ac:dyDescent="0.25">
      <c r="A37197"/>
    </row>
    <row r="37198" spans="1:1" ht="13.2" x14ac:dyDescent="0.25">
      <c r="A37198"/>
    </row>
    <row r="37199" spans="1:1" ht="13.2" x14ac:dyDescent="0.25">
      <c r="A37199"/>
    </row>
    <row r="37200" spans="1:1" ht="13.2" x14ac:dyDescent="0.25">
      <c r="A37200"/>
    </row>
    <row r="37201" spans="1:1" ht="13.2" x14ac:dyDescent="0.25">
      <c r="A37201"/>
    </row>
    <row r="37202" spans="1:1" ht="13.2" x14ac:dyDescent="0.25">
      <c r="A37202"/>
    </row>
    <row r="37203" spans="1:1" ht="13.2" x14ac:dyDescent="0.25">
      <c r="A37203"/>
    </row>
    <row r="37204" spans="1:1" ht="13.2" x14ac:dyDescent="0.25">
      <c r="A37204"/>
    </row>
    <row r="37205" spans="1:1" ht="13.2" x14ac:dyDescent="0.25">
      <c r="A37205"/>
    </row>
    <row r="37206" spans="1:1" ht="13.2" x14ac:dyDescent="0.25">
      <c r="A37206"/>
    </row>
    <row r="37207" spans="1:1" ht="13.2" x14ac:dyDescent="0.25">
      <c r="A37207"/>
    </row>
    <row r="37208" spans="1:1" ht="13.2" x14ac:dyDescent="0.25">
      <c r="A37208"/>
    </row>
    <row r="37209" spans="1:1" ht="13.2" x14ac:dyDescent="0.25">
      <c r="A37209"/>
    </row>
    <row r="37210" spans="1:1" ht="13.2" x14ac:dyDescent="0.25">
      <c r="A37210"/>
    </row>
    <row r="37211" spans="1:1" ht="13.2" x14ac:dyDescent="0.25">
      <c r="A37211"/>
    </row>
    <row r="37212" spans="1:1" ht="13.2" x14ac:dyDescent="0.25">
      <c r="A37212"/>
    </row>
    <row r="37213" spans="1:1" ht="13.2" x14ac:dyDescent="0.25">
      <c r="A37213"/>
    </row>
    <row r="37214" spans="1:1" ht="13.2" x14ac:dyDescent="0.25">
      <c r="A37214"/>
    </row>
    <row r="37215" spans="1:1" ht="13.2" x14ac:dyDescent="0.25">
      <c r="A37215"/>
    </row>
    <row r="37216" spans="1:1" ht="13.2" x14ac:dyDescent="0.25">
      <c r="A37216"/>
    </row>
    <row r="37217" spans="1:1" ht="13.2" x14ac:dyDescent="0.25">
      <c r="A37217"/>
    </row>
    <row r="37218" spans="1:1" ht="13.2" x14ac:dyDescent="0.25">
      <c r="A37218"/>
    </row>
    <row r="37219" spans="1:1" ht="13.2" x14ac:dyDescent="0.25">
      <c r="A37219"/>
    </row>
    <row r="37220" spans="1:1" ht="13.2" x14ac:dyDescent="0.25">
      <c r="A37220"/>
    </row>
    <row r="37221" spans="1:1" ht="13.2" x14ac:dyDescent="0.25">
      <c r="A37221"/>
    </row>
    <row r="37222" spans="1:1" ht="13.2" x14ac:dyDescent="0.25">
      <c r="A37222"/>
    </row>
    <row r="37223" spans="1:1" ht="13.2" x14ac:dyDescent="0.25">
      <c r="A37223"/>
    </row>
    <row r="37224" spans="1:1" ht="13.2" x14ac:dyDescent="0.25">
      <c r="A37224"/>
    </row>
    <row r="37225" spans="1:1" ht="13.2" x14ac:dyDescent="0.25">
      <c r="A37225"/>
    </row>
    <row r="37226" spans="1:1" ht="13.2" x14ac:dyDescent="0.25">
      <c r="A37226"/>
    </row>
    <row r="37227" spans="1:1" ht="13.2" x14ac:dyDescent="0.25">
      <c r="A37227"/>
    </row>
    <row r="37228" spans="1:1" ht="13.2" x14ac:dyDescent="0.25">
      <c r="A37228"/>
    </row>
    <row r="37229" spans="1:1" ht="13.2" x14ac:dyDescent="0.25">
      <c r="A37229"/>
    </row>
    <row r="37230" spans="1:1" ht="13.2" x14ac:dyDescent="0.25">
      <c r="A37230"/>
    </row>
    <row r="37231" spans="1:1" ht="13.2" x14ac:dyDescent="0.25">
      <c r="A37231"/>
    </row>
    <row r="37232" spans="1:1" ht="13.2" x14ac:dyDescent="0.25">
      <c r="A37232"/>
    </row>
    <row r="37233" spans="1:1" ht="13.2" x14ac:dyDescent="0.25">
      <c r="A37233"/>
    </row>
    <row r="37234" spans="1:1" ht="13.2" x14ac:dyDescent="0.25">
      <c r="A37234"/>
    </row>
    <row r="37235" spans="1:1" ht="13.2" x14ac:dyDescent="0.25">
      <c r="A37235"/>
    </row>
    <row r="37236" spans="1:1" ht="13.2" x14ac:dyDescent="0.25">
      <c r="A37236"/>
    </row>
    <row r="37237" spans="1:1" ht="13.2" x14ac:dyDescent="0.25">
      <c r="A37237"/>
    </row>
    <row r="37238" spans="1:1" ht="13.2" x14ac:dyDescent="0.25">
      <c r="A37238"/>
    </row>
    <row r="37239" spans="1:1" ht="13.2" x14ac:dyDescent="0.25">
      <c r="A37239"/>
    </row>
    <row r="37240" spans="1:1" ht="13.2" x14ac:dyDescent="0.25">
      <c r="A37240"/>
    </row>
    <row r="37241" spans="1:1" ht="13.2" x14ac:dyDescent="0.25">
      <c r="A37241"/>
    </row>
    <row r="37242" spans="1:1" ht="13.2" x14ac:dyDescent="0.25">
      <c r="A37242"/>
    </row>
    <row r="37243" spans="1:1" ht="13.2" x14ac:dyDescent="0.25">
      <c r="A37243"/>
    </row>
    <row r="37244" spans="1:1" ht="13.2" x14ac:dyDescent="0.25">
      <c r="A37244"/>
    </row>
    <row r="37245" spans="1:1" ht="13.2" x14ac:dyDescent="0.25">
      <c r="A37245"/>
    </row>
    <row r="37246" spans="1:1" ht="13.2" x14ac:dyDescent="0.25">
      <c r="A37246"/>
    </row>
    <row r="37247" spans="1:1" ht="13.2" x14ac:dyDescent="0.25">
      <c r="A37247"/>
    </row>
    <row r="37248" spans="1:1" ht="13.2" x14ac:dyDescent="0.25">
      <c r="A37248"/>
    </row>
    <row r="37249" spans="1:1" ht="13.2" x14ac:dyDescent="0.25">
      <c r="A37249"/>
    </row>
    <row r="37250" spans="1:1" ht="13.2" x14ac:dyDescent="0.25">
      <c r="A37250"/>
    </row>
    <row r="37251" spans="1:1" ht="13.2" x14ac:dyDescent="0.25">
      <c r="A37251"/>
    </row>
    <row r="37252" spans="1:1" ht="13.2" x14ac:dyDescent="0.25">
      <c r="A37252"/>
    </row>
    <row r="37253" spans="1:1" ht="13.2" x14ac:dyDescent="0.25">
      <c r="A37253"/>
    </row>
    <row r="37254" spans="1:1" ht="13.2" x14ac:dyDescent="0.25">
      <c r="A37254"/>
    </row>
    <row r="37255" spans="1:1" ht="13.2" x14ac:dyDescent="0.25">
      <c r="A37255"/>
    </row>
    <row r="37256" spans="1:1" ht="13.2" x14ac:dyDescent="0.25">
      <c r="A37256"/>
    </row>
    <row r="37257" spans="1:1" ht="13.2" x14ac:dyDescent="0.25">
      <c r="A37257"/>
    </row>
    <row r="37258" spans="1:1" ht="13.2" x14ac:dyDescent="0.25">
      <c r="A37258"/>
    </row>
    <row r="37259" spans="1:1" ht="13.2" x14ac:dyDescent="0.25">
      <c r="A37259"/>
    </row>
    <row r="37260" spans="1:1" ht="13.2" x14ac:dyDescent="0.25">
      <c r="A37260"/>
    </row>
    <row r="37261" spans="1:1" ht="13.2" x14ac:dyDescent="0.25">
      <c r="A37261"/>
    </row>
    <row r="37262" spans="1:1" ht="13.2" x14ac:dyDescent="0.25">
      <c r="A37262"/>
    </row>
    <row r="37263" spans="1:1" ht="13.2" x14ac:dyDescent="0.25">
      <c r="A37263"/>
    </row>
    <row r="37264" spans="1:1" ht="13.2" x14ac:dyDescent="0.25">
      <c r="A37264"/>
    </row>
    <row r="37265" spans="1:1" ht="13.2" x14ac:dyDescent="0.25">
      <c r="A37265"/>
    </row>
    <row r="37266" spans="1:1" ht="13.2" x14ac:dyDescent="0.25">
      <c r="A37266"/>
    </row>
    <row r="37267" spans="1:1" ht="13.2" x14ac:dyDescent="0.25">
      <c r="A37267"/>
    </row>
    <row r="37268" spans="1:1" ht="13.2" x14ac:dyDescent="0.25">
      <c r="A37268"/>
    </row>
    <row r="37269" spans="1:1" ht="13.2" x14ac:dyDescent="0.25">
      <c r="A37269"/>
    </row>
    <row r="37270" spans="1:1" ht="13.2" x14ac:dyDescent="0.25">
      <c r="A37270"/>
    </row>
    <row r="37271" spans="1:1" ht="13.2" x14ac:dyDescent="0.25">
      <c r="A37271"/>
    </row>
    <row r="37272" spans="1:1" ht="13.2" x14ac:dyDescent="0.25">
      <c r="A37272"/>
    </row>
    <row r="37273" spans="1:1" ht="13.2" x14ac:dyDescent="0.25">
      <c r="A37273"/>
    </row>
    <row r="37274" spans="1:1" ht="13.2" x14ac:dyDescent="0.25">
      <c r="A37274"/>
    </row>
    <row r="37275" spans="1:1" ht="13.2" x14ac:dyDescent="0.25">
      <c r="A37275"/>
    </row>
    <row r="37276" spans="1:1" ht="13.2" x14ac:dyDescent="0.25">
      <c r="A37276"/>
    </row>
    <row r="37277" spans="1:1" ht="13.2" x14ac:dyDescent="0.25">
      <c r="A37277"/>
    </row>
    <row r="37278" spans="1:1" ht="13.2" x14ac:dyDescent="0.25">
      <c r="A37278"/>
    </row>
    <row r="37279" spans="1:1" ht="13.2" x14ac:dyDescent="0.25">
      <c r="A37279"/>
    </row>
    <row r="37280" spans="1:1" ht="13.2" x14ac:dyDescent="0.25">
      <c r="A37280"/>
    </row>
    <row r="37281" spans="1:1" ht="13.2" x14ac:dyDescent="0.25">
      <c r="A37281"/>
    </row>
    <row r="37282" spans="1:1" ht="13.2" x14ac:dyDescent="0.25">
      <c r="A37282"/>
    </row>
    <row r="37283" spans="1:1" ht="13.2" x14ac:dyDescent="0.25">
      <c r="A37283"/>
    </row>
    <row r="37284" spans="1:1" ht="13.2" x14ac:dyDescent="0.25">
      <c r="A37284"/>
    </row>
    <row r="37285" spans="1:1" ht="13.2" x14ac:dyDescent="0.25">
      <c r="A37285"/>
    </row>
    <row r="37286" spans="1:1" ht="13.2" x14ac:dyDescent="0.25">
      <c r="A37286"/>
    </row>
    <row r="37287" spans="1:1" ht="13.2" x14ac:dyDescent="0.25">
      <c r="A37287"/>
    </row>
    <row r="37288" spans="1:1" ht="13.2" x14ac:dyDescent="0.25">
      <c r="A37288"/>
    </row>
    <row r="37289" spans="1:1" ht="13.2" x14ac:dyDescent="0.25">
      <c r="A37289"/>
    </row>
    <row r="37290" spans="1:1" ht="13.2" x14ac:dyDescent="0.25">
      <c r="A37290"/>
    </row>
    <row r="37291" spans="1:1" ht="13.2" x14ac:dyDescent="0.25">
      <c r="A37291"/>
    </row>
    <row r="37292" spans="1:1" ht="13.2" x14ac:dyDescent="0.25">
      <c r="A37292"/>
    </row>
    <row r="37293" spans="1:1" ht="13.2" x14ac:dyDescent="0.25">
      <c r="A37293"/>
    </row>
    <row r="37294" spans="1:1" ht="13.2" x14ac:dyDescent="0.25">
      <c r="A37294"/>
    </row>
    <row r="37295" spans="1:1" ht="13.2" x14ac:dyDescent="0.25">
      <c r="A37295"/>
    </row>
    <row r="37296" spans="1:1" ht="13.2" x14ac:dyDescent="0.25">
      <c r="A37296"/>
    </row>
    <row r="37297" spans="1:1" ht="13.2" x14ac:dyDescent="0.25">
      <c r="A37297"/>
    </row>
    <row r="37298" spans="1:1" ht="13.2" x14ac:dyDescent="0.25">
      <c r="A37298"/>
    </row>
    <row r="37299" spans="1:1" ht="13.2" x14ac:dyDescent="0.25">
      <c r="A37299"/>
    </row>
    <row r="37300" spans="1:1" ht="13.2" x14ac:dyDescent="0.25">
      <c r="A37300"/>
    </row>
    <row r="37301" spans="1:1" ht="13.2" x14ac:dyDescent="0.25">
      <c r="A37301"/>
    </row>
    <row r="37302" spans="1:1" ht="13.2" x14ac:dyDescent="0.25">
      <c r="A37302"/>
    </row>
    <row r="37303" spans="1:1" ht="13.2" x14ac:dyDescent="0.25">
      <c r="A37303"/>
    </row>
    <row r="37304" spans="1:1" ht="13.2" x14ac:dyDescent="0.25">
      <c r="A37304"/>
    </row>
    <row r="37305" spans="1:1" ht="13.2" x14ac:dyDescent="0.25">
      <c r="A37305"/>
    </row>
    <row r="37306" spans="1:1" ht="13.2" x14ac:dyDescent="0.25">
      <c r="A37306"/>
    </row>
    <row r="37307" spans="1:1" ht="13.2" x14ac:dyDescent="0.25">
      <c r="A37307"/>
    </row>
    <row r="37308" spans="1:1" ht="13.2" x14ac:dyDescent="0.25">
      <c r="A37308"/>
    </row>
    <row r="37309" spans="1:1" ht="13.2" x14ac:dyDescent="0.25">
      <c r="A37309"/>
    </row>
    <row r="37310" spans="1:1" ht="13.2" x14ac:dyDescent="0.25">
      <c r="A37310"/>
    </row>
    <row r="37311" spans="1:1" ht="13.2" x14ac:dyDescent="0.25">
      <c r="A37311"/>
    </row>
    <row r="37312" spans="1:1" ht="13.2" x14ac:dyDescent="0.25">
      <c r="A37312"/>
    </row>
    <row r="37313" spans="1:1" ht="13.2" x14ac:dyDescent="0.25">
      <c r="A37313"/>
    </row>
    <row r="37314" spans="1:1" ht="13.2" x14ac:dyDescent="0.25">
      <c r="A37314"/>
    </row>
    <row r="37315" spans="1:1" ht="13.2" x14ac:dyDescent="0.25">
      <c r="A37315"/>
    </row>
    <row r="37316" spans="1:1" ht="13.2" x14ac:dyDescent="0.25">
      <c r="A37316"/>
    </row>
    <row r="37317" spans="1:1" ht="13.2" x14ac:dyDescent="0.25">
      <c r="A37317"/>
    </row>
    <row r="37318" spans="1:1" ht="13.2" x14ac:dyDescent="0.25">
      <c r="A37318"/>
    </row>
    <row r="37319" spans="1:1" ht="13.2" x14ac:dyDescent="0.25">
      <c r="A37319"/>
    </row>
    <row r="37320" spans="1:1" ht="13.2" x14ac:dyDescent="0.25">
      <c r="A37320"/>
    </row>
    <row r="37321" spans="1:1" ht="13.2" x14ac:dyDescent="0.25">
      <c r="A37321"/>
    </row>
    <row r="37322" spans="1:1" ht="13.2" x14ac:dyDescent="0.25">
      <c r="A37322"/>
    </row>
    <row r="37323" spans="1:1" ht="13.2" x14ac:dyDescent="0.25">
      <c r="A37323"/>
    </row>
    <row r="37324" spans="1:1" ht="13.2" x14ac:dyDescent="0.25">
      <c r="A37324"/>
    </row>
    <row r="37325" spans="1:1" ht="13.2" x14ac:dyDescent="0.25">
      <c r="A37325"/>
    </row>
    <row r="37326" spans="1:1" ht="13.2" x14ac:dyDescent="0.25">
      <c r="A37326"/>
    </row>
    <row r="37327" spans="1:1" ht="13.2" x14ac:dyDescent="0.25">
      <c r="A37327"/>
    </row>
    <row r="37328" spans="1:1" ht="13.2" x14ac:dyDescent="0.25">
      <c r="A37328"/>
    </row>
    <row r="37329" spans="1:1" ht="13.2" x14ac:dyDescent="0.25">
      <c r="A37329"/>
    </row>
    <row r="37330" spans="1:1" ht="13.2" x14ac:dyDescent="0.25">
      <c r="A37330"/>
    </row>
    <row r="37331" spans="1:1" ht="13.2" x14ac:dyDescent="0.25">
      <c r="A37331"/>
    </row>
    <row r="37332" spans="1:1" ht="13.2" x14ac:dyDescent="0.25">
      <c r="A37332"/>
    </row>
    <row r="37333" spans="1:1" ht="13.2" x14ac:dyDescent="0.25">
      <c r="A37333"/>
    </row>
    <row r="37334" spans="1:1" ht="13.2" x14ac:dyDescent="0.25">
      <c r="A37334"/>
    </row>
    <row r="37335" spans="1:1" ht="13.2" x14ac:dyDescent="0.25">
      <c r="A37335"/>
    </row>
    <row r="37336" spans="1:1" ht="13.2" x14ac:dyDescent="0.25">
      <c r="A37336"/>
    </row>
    <row r="37337" spans="1:1" ht="13.2" x14ac:dyDescent="0.25">
      <c r="A37337"/>
    </row>
    <row r="37338" spans="1:1" ht="13.2" x14ac:dyDescent="0.25">
      <c r="A37338"/>
    </row>
    <row r="37339" spans="1:1" ht="13.2" x14ac:dyDescent="0.25">
      <c r="A37339"/>
    </row>
    <row r="37340" spans="1:1" ht="13.2" x14ac:dyDescent="0.25">
      <c r="A37340"/>
    </row>
    <row r="37341" spans="1:1" ht="13.2" x14ac:dyDescent="0.25">
      <c r="A37341"/>
    </row>
    <row r="37342" spans="1:1" ht="13.2" x14ac:dyDescent="0.25">
      <c r="A37342"/>
    </row>
    <row r="37343" spans="1:1" ht="13.2" x14ac:dyDescent="0.25">
      <c r="A37343"/>
    </row>
    <row r="37344" spans="1:1" ht="13.2" x14ac:dyDescent="0.25">
      <c r="A37344"/>
    </row>
    <row r="37345" spans="1:1" ht="13.2" x14ac:dyDescent="0.25">
      <c r="A37345"/>
    </row>
    <row r="37346" spans="1:1" ht="13.2" x14ac:dyDescent="0.25">
      <c r="A37346"/>
    </row>
    <row r="37347" spans="1:1" ht="13.2" x14ac:dyDescent="0.25">
      <c r="A37347"/>
    </row>
    <row r="37348" spans="1:1" ht="13.2" x14ac:dyDescent="0.25">
      <c r="A37348"/>
    </row>
    <row r="37349" spans="1:1" ht="13.2" x14ac:dyDescent="0.25">
      <c r="A37349"/>
    </row>
    <row r="37350" spans="1:1" ht="13.2" x14ac:dyDescent="0.25">
      <c r="A37350"/>
    </row>
    <row r="37351" spans="1:1" ht="13.2" x14ac:dyDescent="0.25">
      <c r="A37351"/>
    </row>
    <row r="37352" spans="1:1" ht="13.2" x14ac:dyDescent="0.25">
      <c r="A37352"/>
    </row>
    <row r="37353" spans="1:1" ht="13.2" x14ac:dyDescent="0.25">
      <c r="A37353"/>
    </row>
    <row r="37354" spans="1:1" ht="13.2" x14ac:dyDescent="0.25">
      <c r="A37354"/>
    </row>
    <row r="37355" spans="1:1" ht="13.2" x14ac:dyDescent="0.25">
      <c r="A37355"/>
    </row>
    <row r="37356" spans="1:1" ht="13.2" x14ac:dyDescent="0.25">
      <c r="A37356"/>
    </row>
    <row r="37357" spans="1:1" ht="13.2" x14ac:dyDescent="0.25">
      <c r="A37357"/>
    </row>
    <row r="37358" spans="1:1" ht="13.2" x14ac:dyDescent="0.25">
      <c r="A37358"/>
    </row>
    <row r="37359" spans="1:1" ht="13.2" x14ac:dyDescent="0.25">
      <c r="A37359"/>
    </row>
    <row r="37360" spans="1:1" ht="13.2" x14ac:dyDescent="0.25">
      <c r="A37360"/>
    </row>
    <row r="37361" spans="1:1" ht="13.2" x14ac:dyDescent="0.25">
      <c r="A37361"/>
    </row>
    <row r="37362" spans="1:1" ht="13.2" x14ac:dyDescent="0.25">
      <c r="A37362"/>
    </row>
    <row r="37363" spans="1:1" ht="13.2" x14ac:dyDescent="0.25">
      <c r="A37363"/>
    </row>
    <row r="37364" spans="1:1" ht="13.2" x14ac:dyDescent="0.25">
      <c r="A37364"/>
    </row>
    <row r="37365" spans="1:1" ht="13.2" x14ac:dyDescent="0.25">
      <c r="A37365"/>
    </row>
    <row r="37366" spans="1:1" ht="13.2" x14ac:dyDescent="0.25">
      <c r="A37366"/>
    </row>
    <row r="37367" spans="1:1" ht="13.2" x14ac:dyDescent="0.25">
      <c r="A37367"/>
    </row>
    <row r="37368" spans="1:1" ht="13.2" x14ac:dyDescent="0.25">
      <c r="A37368"/>
    </row>
    <row r="37369" spans="1:1" ht="13.2" x14ac:dyDescent="0.25">
      <c r="A37369"/>
    </row>
    <row r="37370" spans="1:1" ht="13.2" x14ac:dyDescent="0.25">
      <c r="A37370"/>
    </row>
    <row r="37371" spans="1:1" ht="13.2" x14ac:dyDescent="0.25">
      <c r="A37371"/>
    </row>
    <row r="37372" spans="1:1" ht="13.2" x14ac:dyDescent="0.25">
      <c r="A37372"/>
    </row>
    <row r="37373" spans="1:1" ht="13.2" x14ac:dyDescent="0.25">
      <c r="A37373"/>
    </row>
    <row r="37374" spans="1:1" ht="13.2" x14ac:dyDescent="0.25">
      <c r="A37374"/>
    </row>
    <row r="37375" spans="1:1" ht="13.2" x14ac:dyDescent="0.25">
      <c r="A37375"/>
    </row>
    <row r="37376" spans="1:1" ht="13.2" x14ac:dyDescent="0.25">
      <c r="A37376"/>
    </row>
    <row r="37377" spans="1:1" ht="13.2" x14ac:dyDescent="0.25">
      <c r="A37377"/>
    </row>
    <row r="37378" spans="1:1" ht="13.2" x14ac:dyDescent="0.25">
      <c r="A37378"/>
    </row>
    <row r="37379" spans="1:1" ht="13.2" x14ac:dyDescent="0.25">
      <c r="A37379"/>
    </row>
    <row r="37380" spans="1:1" ht="13.2" x14ac:dyDescent="0.25">
      <c r="A37380"/>
    </row>
    <row r="37381" spans="1:1" ht="13.2" x14ac:dyDescent="0.25">
      <c r="A37381"/>
    </row>
    <row r="37382" spans="1:1" ht="13.2" x14ac:dyDescent="0.25">
      <c r="A37382"/>
    </row>
    <row r="37383" spans="1:1" ht="13.2" x14ac:dyDescent="0.25">
      <c r="A37383"/>
    </row>
    <row r="37384" spans="1:1" ht="13.2" x14ac:dyDescent="0.25">
      <c r="A37384"/>
    </row>
    <row r="37385" spans="1:1" ht="13.2" x14ac:dyDescent="0.25">
      <c r="A37385"/>
    </row>
    <row r="37386" spans="1:1" ht="13.2" x14ac:dyDescent="0.25">
      <c r="A37386"/>
    </row>
    <row r="37387" spans="1:1" ht="13.2" x14ac:dyDescent="0.25">
      <c r="A37387"/>
    </row>
    <row r="37388" spans="1:1" ht="13.2" x14ac:dyDescent="0.25">
      <c r="A37388"/>
    </row>
    <row r="37389" spans="1:1" ht="13.2" x14ac:dyDescent="0.25">
      <c r="A37389"/>
    </row>
    <row r="37390" spans="1:1" ht="13.2" x14ac:dyDescent="0.25">
      <c r="A37390"/>
    </row>
    <row r="37391" spans="1:1" ht="13.2" x14ac:dyDescent="0.25">
      <c r="A37391"/>
    </row>
    <row r="37392" spans="1:1" ht="13.2" x14ac:dyDescent="0.25">
      <c r="A37392"/>
    </row>
    <row r="37393" spans="1:1" ht="13.2" x14ac:dyDescent="0.25">
      <c r="A37393"/>
    </row>
    <row r="37394" spans="1:1" ht="13.2" x14ac:dyDescent="0.25">
      <c r="A37394"/>
    </row>
    <row r="37395" spans="1:1" ht="13.2" x14ac:dyDescent="0.25">
      <c r="A37395"/>
    </row>
    <row r="37396" spans="1:1" ht="13.2" x14ac:dyDescent="0.25">
      <c r="A37396"/>
    </row>
    <row r="37397" spans="1:1" ht="13.2" x14ac:dyDescent="0.25">
      <c r="A37397"/>
    </row>
    <row r="37398" spans="1:1" ht="13.2" x14ac:dyDescent="0.25">
      <c r="A37398"/>
    </row>
    <row r="37399" spans="1:1" ht="13.2" x14ac:dyDescent="0.25">
      <c r="A37399"/>
    </row>
    <row r="37400" spans="1:1" ht="13.2" x14ac:dyDescent="0.25">
      <c r="A37400"/>
    </row>
    <row r="37401" spans="1:1" ht="13.2" x14ac:dyDescent="0.25">
      <c r="A37401"/>
    </row>
    <row r="37402" spans="1:1" ht="13.2" x14ac:dyDescent="0.25">
      <c r="A37402"/>
    </row>
    <row r="37403" spans="1:1" ht="13.2" x14ac:dyDescent="0.25">
      <c r="A37403"/>
    </row>
    <row r="37404" spans="1:1" ht="13.2" x14ac:dyDescent="0.25">
      <c r="A37404"/>
    </row>
    <row r="37405" spans="1:1" ht="13.2" x14ac:dyDescent="0.25">
      <c r="A37405"/>
    </row>
    <row r="37406" spans="1:1" ht="13.2" x14ac:dyDescent="0.25">
      <c r="A37406"/>
    </row>
    <row r="37407" spans="1:1" ht="13.2" x14ac:dyDescent="0.25">
      <c r="A37407"/>
    </row>
    <row r="37408" spans="1:1" ht="13.2" x14ac:dyDescent="0.25">
      <c r="A37408"/>
    </row>
    <row r="37409" spans="1:1" ht="13.2" x14ac:dyDescent="0.25">
      <c r="A37409"/>
    </row>
    <row r="37410" spans="1:1" ht="13.2" x14ac:dyDescent="0.25">
      <c r="A37410"/>
    </row>
    <row r="37411" spans="1:1" ht="13.2" x14ac:dyDescent="0.25">
      <c r="A37411"/>
    </row>
    <row r="37412" spans="1:1" ht="13.2" x14ac:dyDescent="0.25">
      <c r="A37412"/>
    </row>
    <row r="37413" spans="1:1" ht="13.2" x14ac:dyDescent="0.25">
      <c r="A37413"/>
    </row>
    <row r="37414" spans="1:1" ht="13.2" x14ac:dyDescent="0.25">
      <c r="A37414"/>
    </row>
    <row r="37415" spans="1:1" ht="13.2" x14ac:dyDescent="0.25">
      <c r="A37415"/>
    </row>
    <row r="37416" spans="1:1" ht="13.2" x14ac:dyDescent="0.25">
      <c r="A37416"/>
    </row>
    <row r="37417" spans="1:1" ht="13.2" x14ac:dyDescent="0.25">
      <c r="A37417"/>
    </row>
    <row r="37418" spans="1:1" ht="13.2" x14ac:dyDescent="0.25">
      <c r="A37418"/>
    </row>
    <row r="37419" spans="1:1" ht="13.2" x14ac:dyDescent="0.25">
      <c r="A37419"/>
    </row>
    <row r="37420" spans="1:1" ht="13.2" x14ac:dyDescent="0.25">
      <c r="A37420"/>
    </row>
    <row r="37421" spans="1:1" ht="13.2" x14ac:dyDescent="0.25">
      <c r="A37421"/>
    </row>
    <row r="37422" spans="1:1" ht="13.2" x14ac:dyDescent="0.25">
      <c r="A37422"/>
    </row>
    <row r="37423" spans="1:1" ht="13.2" x14ac:dyDescent="0.25">
      <c r="A37423"/>
    </row>
    <row r="37424" spans="1:1" ht="13.2" x14ac:dyDescent="0.25">
      <c r="A37424"/>
    </row>
    <row r="37425" spans="1:1" ht="13.2" x14ac:dyDescent="0.25">
      <c r="A37425"/>
    </row>
    <row r="37426" spans="1:1" ht="13.2" x14ac:dyDescent="0.25">
      <c r="A37426"/>
    </row>
    <row r="37427" spans="1:1" ht="13.2" x14ac:dyDescent="0.25">
      <c r="A37427"/>
    </row>
    <row r="37428" spans="1:1" ht="13.2" x14ac:dyDescent="0.25">
      <c r="A37428"/>
    </row>
    <row r="37429" spans="1:1" ht="13.2" x14ac:dyDescent="0.25">
      <c r="A37429"/>
    </row>
    <row r="37430" spans="1:1" ht="13.2" x14ac:dyDescent="0.25">
      <c r="A37430"/>
    </row>
    <row r="37431" spans="1:1" ht="13.2" x14ac:dyDescent="0.25">
      <c r="A37431"/>
    </row>
    <row r="37432" spans="1:1" ht="13.2" x14ac:dyDescent="0.25">
      <c r="A37432"/>
    </row>
    <row r="37433" spans="1:1" ht="13.2" x14ac:dyDescent="0.25">
      <c r="A37433"/>
    </row>
    <row r="37434" spans="1:1" ht="13.2" x14ac:dyDescent="0.25">
      <c r="A37434"/>
    </row>
    <row r="37435" spans="1:1" ht="13.2" x14ac:dyDescent="0.25">
      <c r="A37435"/>
    </row>
    <row r="37436" spans="1:1" ht="13.2" x14ac:dyDescent="0.25">
      <c r="A37436"/>
    </row>
    <row r="37437" spans="1:1" ht="13.2" x14ac:dyDescent="0.25">
      <c r="A37437"/>
    </row>
    <row r="37438" spans="1:1" ht="13.2" x14ac:dyDescent="0.25">
      <c r="A37438"/>
    </row>
    <row r="37439" spans="1:1" ht="13.2" x14ac:dyDescent="0.25">
      <c r="A37439"/>
    </row>
    <row r="37440" spans="1:1" ht="13.2" x14ac:dyDescent="0.25">
      <c r="A37440"/>
    </row>
    <row r="37441" spans="1:1" ht="13.2" x14ac:dyDescent="0.25">
      <c r="A37441"/>
    </row>
    <row r="37442" spans="1:1" ht="13.2" x14ac:dyDescent="0.25">
      <c r="A37442"/>
    </row>
    <row r="37443" spans="1:1" ht="13.2" x14ac:dyDescent="0.25">
      <c r="A37443"/>
    </row>
    <row r="37444" spans="1:1" ht="13.2" x14ac:dyDescent="0.25">
      <c r="A37444"/>
    </row>
    <row r="37445" spans="1:1" ht="13.2" x14ac:dyDescent="0.25">
      <c r="A37445"/>
    </row>
    <row r="37446" spans="1:1" ht="13.2" x14ac:dyDescent="0.25">
      <c r="A37446"/>
    </row>
    <row r="37447" spans="1:1" ht="13.2" x14ac:dyDescent="0.25">
      <c r="A37447"/>
    </row>
    <row r="37448" spans="1:1" ht="13.2" x14ac:dyDescent="0.25">
      <c r="A37448"/>
    </row>
    <row r="37449" spans="1:1" ht="13.2" x14ac:dyDescent="0.25">
      <c r="A37449"/>
    </row>
    <row r="37450" spans="1:1" ht="13.2" x14ac:dyDescent="0.25">
      <c r="A37450"/>
    </row>
    <row r="37451" spans="1:1" ht="13.2" x14ac:dyDescent="0.25">
      <c r="A37451"/>
    </row>
    <row r="37452" spans="1:1" ht="13.2" x14ac:dyDescent="0.25">
      <c r="A37452"/>
    </row>
    <row r="37453" spans="1:1" ht="13.2" x14ac:dyDescent="0.25">
      <c r="A37453"/>
    </row>
    <row r="37454" spans="1:1" ht="13.2" x14ac:dyDescent="0.25">
      <c r="A37454"/>
    </row>
    <row r="37455" spans="1:1" ht="13.2" x14ac:dyDescent="0.25">
      <c r="A37455"/>
    </row>
    <row r="37456" spans="1:1" ht="13.2" x14ac:dyDescent="0.25">
      <c r="A37456"/>
    </row>
    <row r="37457" spans="1:1" ht="13.2" x14ac:dyDescent="0.25">
      <c r="A37457"/>
    </row>
    <row r="37458" spans="1:1" ht="13.2" x14ac:dyDescent="0.25">
      <c r="A37458"/>
    </row>
    <row r="37459" spans="1:1" ht="13.2" x14ac:dyDescent="0.25">
      <c r="A37459"/>
    </row>
    <row r="37460" spans="1:1" ht="13.2" x14ac:dyDescent="0.25">
      <c r="A37460"/>
    </row>
    <row r="37461" spans="1:1" ht="13.2" x14ac:dyDescent="0.25">
      <c r="A37461"/>
    </row>
    <row r="37462" spans="1:1" ht="13.2" x14ac:dyDescent="0.25">
      <c r="A37462"/>
    </row>
    <row r="37463" spans="1:1" ht="13.2" x14ac:dyDescent="0.25">
      <c r="A37463"/>
    </row>
    <row r="37464" spans="1:1" ht="13.2" x14ac:dyDescent="0.25">
      <c r="A37464"/>
    </row>
    <row r="37465" spans="1:1" ht="13.2" x14ac:dyDescent="0.25">
      <c r="A37465"/>
    </row>
    <row r="37466" spans="1:1" ht="13.2" x14ac:dyDescent="0.25">
      <c r="A37466"/>
    </row>
    <row r="37467" spans="1:1" ht="13.2" x14ac:dyDescent="0.25">
      <c r="A37467"/>
    </row>
    <row r="37468" spans="1:1" ht="13.2" x14ac:dyDescent="0.25">
      <c r="A37468"/>
    </row>
    <row r="37469" spans="1:1" ht="13.2" x14ac:dyDescent="0.25">
      <c r="A37469"/>
    </row>
    <row r="37470" spans="1:1" ht="13.2" x14ac:dyDescent="0.25">
      <c r="A37470"/>
    </row>
    <row r="37471" spans="1:1" ht="13.2" x14ac:dyDescent="0.25">
      <c r="A37471"/>
    </row>
    <row r="37472" spans="1:1" ht="13.2" x14ac:dyDescent="0.25">
      <c r="A37472"/>
    </row>
    <row r="37473" spans="1:1" ht="13.2" x14ac:dyDescent="0.25">
      <c r="A37473"/>
    </row>
    <row r="37474" spans="1:1" ht="13.2" x14ac:dyDescent="0.25">
      <c r="A37474"/>
    </row>
    <row r="37475" spans="1:1" ht="13.2" x14ac:dyDescent="0.25">
      <c r="A37475"/>
    </row>
    <row r="37476" spans="1:1" ht="13.2" x14ac:dyDescent="0.25">
      <c r="A37476"/>
    </row>
    <row r="37477" spans="1:1" ht="13.2" x14ac:dyDescent="0.25">
      <c r="A37477"/>
    </row>
    <row r="37478" spans="1:1" ht="13.2" x14ac:dyDescent="0.25">
      <c r="A37478"/>
    </row>
    <row r="37479" spans="1:1" ht="13.2" x14ac:dyDescent="0.25">
      <c r="A37479"/>
    </row>
    <row r="37480" spans="1:1" ht="13.2" x14ac:dyDescent="0.25">
      <c r="A37480"/>
    </row>
    <row r="37481" spans="1:1" ht="13.2" x14ac:dyDescent="0.25">
      <c r="A37481"/>
    </row>
    <row r="37482" spans="1:1" ht="13.2" x14ac:dyDescent="0.25">
      <c r="A37482"/>
    </row>
    <row r="37483" spans="1:1" ht="13.2" x14ac:dyDescent="0.25">
      <c r="A37483"/>
    </row>
    <row r="37484" spans="1:1" ht="13.2" x14ac:dyDescent="0.25">
      <c r="A37484"/>
    </row>
    <row r="37485" spans="1:1" ht="13.2" x14ac:dyDescent="0.25">
      <c r="A37485"/>
    </row>
    <row r="37486" spans="1:1" ht="13.2" x14ac:dyDescent="0.25">
      <c r="A37486"/>
    </row>
    <row r="37487" spans="1:1" ht="13.2" x14ac:dyDescent="0.25">
      <c r="A37487"/>
    </row>
    <row r="37488" spans="1:1" ht="13.2" x14ac:dyDescent="0.25">
      <c r="A37488"/>
    </row>
    <row r="37489" spans="1:1" ht="13.2" x14ac:dyDescent="0.25">
      <c r="A37489"/>
    </row>
    <row r="37490" spans="1:1" ht="13.2" x14ac:dyDescent="0.25">
      <c r="A37490"/>
    </row>
    <row r="37491" spans="1:1" ht="13.2" x14ac:dyDescent="0.25">
      <c r="A37491"/>
    </row>
    <row r="37492" spans="1:1" ht="13.2" x14ac:dyDescent="0.25">
      <c r="A37492"/>
    </row>
    <row r="37493" spans="1:1" ht="13.2" x14ac:dyDescent="0.25">
      <c r="A37493"/>
    </row>
    <row r="37494" spans="1:1" ht="13.2" x14ac:dyDescent="0.25">
      <c r="A37494"/>
    </row>
    <row r="37495" spans="1:1" ht="13.2" x14ac:dyDescent="0.25">
      <c r="A37495"/>
    </row>
    <row r="37496" spans="1:1" ht="13.2" x14ac:dyDescent="0.25">
      <c r="A37496"/>
    </row>
    <row r="37497" spans="1:1" ht="13.2" x14ac:dyDescent="0.25">
      <c r="A37497"/>
    </row>
    <row r="37498" spans="1:1" ht="13.2" x14ac:dyDescent="0.25">
      <c r="A37498"/>
    </row>
    <row r="37499" spans="1:1" ht="13.2" x14ac:dyDescent="0.25">
      <c r="A37499"/>
    </row>
    <row r="37500" spans="1:1" ht="13.2" x14ac:dyDescent="0.25">
      <c r="A37500"/>
    </row>
    <row r="37501" spans="1:1" ht="13.2" x14ac:dyDescent="0.25">
      <c r="A37501"/>
    </row>
    <row r="37502" spans="1:1" ht="13.2" x14ac:dyDescent="0.25">
      <c r="A37502"/>
    </row>
    <row r="37503" spans="1:1" ht="13.2" x14ac:dyDescent="0.25">
      <c r="A37503"/>
    </row>
    <row r="37504" spans="1:1" ht="13.2" x14ac:dyDescent="0.25">
      <c r="A37504"/>
    </row>
    <row r="37505" spans="1:1" ht="13.2" x14ac:dyDescent="0.25">
      <c r="A37505"/>
    </row>
    <row r="37506" spans="1:1" ht="13.2" x14ac:dyDescent="0.25">
      <c r="A37506"/>
    </row>
    <row r="37507" spans="1:1" ht="13.2" x14ac:dyDescent="0.25">
      <c r="A37507"/>
    </row>
    <row r="37508" spans="1:1" ht="13.2" x14ac:dyDescent="0.25">
      <c r="A37508"/>
    </row>
    <row r="37509" spans="1:1" ht="13.2" x14ac:dyDescent="0.25">
      <c r="A37509"/>
    </row>
    <row r="37510" spans="1:1" ht="13.2" x14ac:dyDescent="0.25">
      <c r="A37510"/>
    </row>
    <row r="37511" spans="1:1" ht="13.2" x14ac:dyDescent="0.25">
      <c r="A37511"/>
    </row>
    <row r="37512" spans="1:1" ht="13.2" x14ac:dyDescent="0.25">
      <c r="A37512"/>
    </row>
    <row r="37513" spans="1:1" ht="13.2" x14ac:dyDescent="0.25">
      <c r="A37513"/>
    </row>
    <row r="37514" spans="1:1" ht="13.2" x14ac:dyDescent="0.25">
      <c r="A37514"/>
    </row>
    <row r="37515" spans="1:1" ht="13.2" x14ac:dyDescent="0.25">
      <c r="A37515"/>
    </row>
    <row r="37516" spans="1:1" ht="13.2" x14ac:dyDescent="0.25">
      <c r="A37516"/>
    </row>
    <row r="37517" spans="1:1" ht="13.2" x14ac:dyDescent="0.25">
      <c r="A37517"/>
    </row>
    <row r="37518" spans="1:1" ht="13.2" x14ac:dyDescent="0.25">
      <c r="A37518"/>
    </row>
    <row r="37519" spans="1:1" ht="13.2" x14ac:dyDescent="0.25">
      <c r="A37519"/>
    </row>
    <row r="37520" spans="1:1" ht="13.2" x14ac:dyDescent="0.25">
      <c r="A37520"/>
    </row>
    <row r="37521" spans="1:1" ht="13.2" x14ac:dyDescent="0.25">
      <c r="A37521"/>
    </row>
    <row r="37522" spans="1:1" ht="13.2" x14ac:dyDescent="0.25">
      <c r="A37522"/>
    </row>
    <row r="37523" spans="1:1" ht="13.2" x14ac:dyDescent="0.25">
      <c r="A37523"/>
    </row>
    <row r="37524" spans="1:1" ht="13.2" x14ac:dyDescent="0.25">
      <c r="A37524"/>
    </row>
    <row r="37525" spans="1:1" ht="13.2" x14ac:dyDescent="0.25">
      <c r="A37525"/>
    </row>
    <row r="37526" spans="1:1" ht="13.2" x14ac:dyDescent="0.25">
      <c r="A37526"/>
    </row>
    <row r="37527" spans="1:1" ht="13.2" x14ac:dyDescent="0.25">
      <c r="A37527"/>
    </row>
    <row r="37528" spans="1:1" ht="13.2" x14ac:dyDescent="0.25">
      <c r="A37528"/>
    </row>
    <row r="37529" spans="1:1" ht="13.2" x14ac:dyDescent="0.25">
      <c r="A37529"/>
    </row>
    <row r="37530" spans="1:1" ht="13.2" x14ac:dyDescent="0.25">
      <c r="A37530"/>
    </row>
    <row r="37531" spans="1:1" ht="13.2" x14ac:dyDescent="0.25">
      <c r="A37531"/>
    </row>
    <row r="37532" spans="1:1" ht="13.2" x14ac:dyDescent="0.25">
      <c r="A37532"/>
    </row>
    <row r="37533" spans="1:1" ht="13.2" x14ac:dyDescent="0.25">
      <c r="A37533"/>
    </row>
    <row r="37534" spans="1:1" ht="13.2" x14ac:dyDescent="0.25">
      <c r="A37534"/>
    </row>
    <row r="37535" spans="1:1" ht="13.2" x14ac:dyDescent="0.25">
      <c r="A37535"/>
    </row>
    <row r="37536" spans="1:1" ht="13.2" x14ac:dyDescent="0.25">
      <c r="A37536"/>
    </row>
    <row r="37537" spans="1:1" ht="13.2" x14ac:dyDescent="0.25">
      <c r="A37537"/>
    </row>
    <row r="37538" spans="1:1" ht="13.2" x14ac:dyDescent="0.25">
      <c r="A37538"/>
    </row>
    <row r="37539" spans="1:1" ht="13.2" x14ac:dyDescent="0.25">
      <c r="A37539"/>
    </row>
    <row r="37540" spans="1:1" ht="13.2" x14ac:dyDescent="0.25">
      <c r="A37540"/>
    </row>
    <row r="37541" spans="1:1" ht="13.2" x14ac:dyDescent="0.25">
      <c r="A37541"/>
    </row>
    <row r="37542" spans="1:1" ht="13.2" x14ac:dyDescent="0.25">
      <c r="A37542"/>
    </row>
    <row r="37543" spans="1:1" ht="13.2" x14ac:dyDescent="0.25">
      <c r="A37543"/>
    </row>
    <row r="37544" spans="1:1" ht="13.2" x14ac:dyDescent="0.25">
      <c r="A37544"/>
    </row>
    <row r="37545" spans="1:1" ht="13.2" x14ac:dyDescent="0.25">
      <c r="A37545"/>
    </row>
    <row r="37546" spans="1:1" ht="13.2" x14ac:dyDescent="0.25">
      <c r="A37546"/>
    </row>
    <row r="37547" spans="1:1" ht="13.2" x14ac:dyDescent="0.25">
      <c r="A37547"/>
    </row>
    <row r="37548" spans="1:1" ht="13.2" x14ac:dyDescent="0.25">
      <c r="A37548"/>
    </row>
    <row r="37549" spans="1:1" ht="13.2" x14ac:dyDescent="0.25">
      <c r="A37549"/>
    </row>
    <row r="37550" spans="1:1" ht="13.2" x14ac:dyDescent="0.25">
      <c r="A37550"/>
    </row>
    <row r="37551" spans="1:1" ht="13.2" x14ac:dyDescent="0.25">
      <c r="A37551"/>
    </row>
    <row r="37552" spans="1:1" ht="13.2" x14ac:dyDescent="0.25">
      <c r="A37552"/>
    </row>
    <row r="37553" spans="1:1" ht="13.2" x14ac:dyDescent="0.25">
      <c r="A37553"/>
    </row>
    <row r="37554" spans="1:1" ht="13.2" x14ac:dyDescent="0.25">
      <c r="A37554"/>
    </row>
    <row r="37555" spans="1:1" ht="13.2" x14ac:dyDescent="0.25">
      <c r="A37555"/>
    </row>
    <row r="37556" spans="1:1" ht="13.2" x14ac:dyDescent="0.25">
      <c r="A37556"/>
    </row>
    <row r="37557" spans="1:1" ht="13.2" x14ac:dyDescent="0.25">
      <c r="A37557"/>
    </row>
    <row r="37558" spans="1:1" ht="13.2" x14ac:dyDescent="0.25">
      <c r="A37558"/>
    </row>
    <row r="37559" spans="1:1" ht="13.2" x14ac:dyDescent="0.25">
      <c r="A37559"/>
    </row>
    <row r="37560" spans="1:1" ht="13.2" x14ac:dyDescent="0.25">
      <c r="A37560"/>
    </row>
    <row r="37561" spans="1:1" ht="13.2" x14ac:dyDescent="0.25">
      <c r="A37561"/>
    </row>
    <row r="37562" spans="1:1" ht="13.2" x14ac:dyDescent="0.25">
      <c r="A37562"/>
    </row>
    <row r="37563" spans="1:1" ht="13.2" x14ac:dyDescent="0.25">
      <c r="A37563"/>
    </row>
    <row r="37564" spans="1:1" ht="13.2" x14ac:dyDescent="0.25">
      <c r="A37564"/>
    </row>
    <row r="37565" spans="1:1" ht="13.2" x14ac:dyDescent="0.25">
      <c r="A37565"/>
    </row>
    <row r="37566" spans="1:1" ht="13.2" x14ac:dyDescent="0.25">
      <c r="A37566"/>
    </row>
    <row r="37567" spans="1:1" ht="13.2" x14ac:dyDescent="0.25">
      <c r="A37567"/>
    </row>
    <row r="37568" spans="1:1" ht="13.2" x14ac:dyDescent="0.25">
      <c r="A37568"/>
    </row>
    <row r="37569" spans="1:1" ht="13.2" x14ac:dyDescent="0.25">
      <c r="A37569"/>
    </row>
    <row r="37570" spans="1:1" ht="13.2" x14ac:dyDescent="0.25">
      <c r="A37570"/>
    </row>
    <row r="37571" spans="1:1" ht="13.2" x14ac:dyDescent="0.25">
      <c r="A37571"/>
    </row>
    <row r="37572" spans="1:1" ht="13.2" x14ac:dyDescent="0.25">
      <c r="A37572"/>
    </row>
    <row r="37573" spans="1:1" ht="13.2" x14ac:dyDescent="0.25">
      <c r="A37573"/>
    </row>
    <row r="37574" spans="1:1" ht="13.2" x14ac:dyDescent="0.25">
      <c r="A37574"/>
    </row>
    <row r="37575" spans="1:1" ht="13.2" x14ac:dyDescent="0.25">
      <c r="A37575"/>
    </row>
    <row r="37576" spans="1:1" ht="13.2" x14ac:dyDescent="0.25">
      <c r="A37576"/>
    </row>
    <row r="37577" spans="1:1" ht="13.2" x14ac:dyDescent="0.25">
      <c r="A37577"/>
    </row>
    <row r="37578" spans="1:1" ht="13.2" x14ac:dyDescent="0.25">
      <c r="A37578"/>
    </row>
    <row r="37579" spans="1:1" ht="13.2" x14ac:dyDescent="0.25">
      <c r="A37579"/>
    </row>
    <row r="37580" spans="1:1" ht="13.2" x14ac:dyDescent="0.25">
      <c r="A37580"/>
    </row>
    <row r="37581" spans="1:1" ht="13.2" x14ac:dyDescent="0.25">
      <c r="A37581"/>
    </row>
    <row r="37582" spans="1:1" ht="13.2" x14ac:dyDescent="0.25">
      <c r="A37582"/>
    </row>
    <row r="37583" spans="1:1" ht="13.2" x14ac:dyDescent="0.25">
      <c r="A37583"/>
    </row>
    <row r="37584" spans="1:1" ht="13.2" x14ac:dyDescent="0.25">
      <c r="A37584"/>
    </row>
    <row r="37585" spans="1:1" ht="13.2" x14ac:dyDescent="0.25">
      <c r="A37585"/>
    </row>
    <row r="37586" spans="1:1" ht="13.2" x14ac:dyDescent="0.25">
      <c r="A37586"/>
    </row>
    <row r="37587" spans="1:1" ht="13.2" x14ac:dyDescent="0.25">
      <c r="A37587"/>
    </row>
    <row r="37588" spans="1:1" ht="13.2" x14ac:dyDescent="0.25">
      <c r="A37588"/>
    </row>
    <row r="37589" spans="1:1" ht="13.2" x14ac:dyDescent="0.25">
      <c r="A37589"/>
    </row>
    <row r="37590" spans="1:1" ht="13.2" x14ac:dyDescent="0.25">
      <c r="A37590"/>
    </row>
    <row r="37591" spans="1:1" ht="13.2" x14ac:dyDescent="0.25">
      <c r="A37591"/>
    </row>
    <row r="37592" spans="1:1" ht="13.2" x14ac:dyDescent="0.25">
      <c r="A37592"/>
    </row>
    <row r="37593" spans="1:1" ht="13.2" x14ac:dyDescent="0.25">
      <c r="A37593"/>
    </row>
    <row r="37594" spans="1:1" ht="13.2" x14ac:dyDescent="0.25">
      <c r="A37594"/>
    </row>
    <row r="37595" spans="1:1" ht="13.2" x14ac:dyDescent="0.25">
      <c r="A37595"/>
    </row>
    <row r="37596" spans="1:1" ht="13.2" x14ac:dyDescent="0.25">
      <c r="A37596"/>
    </row>
    <row r="37597" spans="1:1" ht="13.2" x14ac:dyDescent="0.25">
      <c r="A37597"/>
    </row>
    <row r="37598" spans="1:1" ht="13.2" x14ac:dyDescent="0.25">
      <c r="A37598"/>
    </row>
    <row r="37599" spans="1:1" ht="13.2" x14ac:dyDescent="0.25">
      <c r="A37599"/>
    </row>
    <row r="37600" spans="1:1" ht="13.2" x14ac:dyDescent="0.25">
      <c r="A37600"/>
    </row>
    <row r="37601" spans="1:1" ht="13.2" x14ac:dyDescent="0.25">
      <c r="A37601"/>
    </row>
    <row r="37602" spans="1:1" ht="13.2" x14ac:dyDescent="0.25">
      <c r="A37602"/>
    </row>
    <row r="37603" spans="1:1" ht="13.2" x14ac:dyDescent="0.25">
      <c r="A37603"/>
    </row>
    <row r="37604" spans="1:1" ht="13.2" x14ac:dyDescent="0.25">
      <c r="A37604"/>
    </row>
    <row r="37605" spans="1:1" ht="13.2" x14ac:dyDescent="0.25">
      <c r="A37605"/>
    </row>
    <row r="37606" spans="1:1" ht="13.2" x14ac:dyDescent="0.25">
      <c r="A37606"/>
    </row>
    <row r="37607" spans="1:1" ht="13.2" x14ac:dyDescent="0.25">
      <c r="A37607"/>
    </row>
    <row r="37608" spans="1:1" ht="13.2" x14ac:dyDescent="0.25">
      <c r="A37608"/>
    </row>
    <row r="37609" spans="1:1" ht="13.2" x14ac:dyDescent="0.25">
      <c r="A37609"/>
    </row>
    <row r="37610" spans="1:1" ht="13.2" x14ac:dyDescent="0.25">
      <c r="A37610"/>
    </row>
    <row r="37611" spans="1:1" ht="13.2" x14ac:dyDescent="0.25">
      <c r="A37611"/>
    </row>
    <row r="37612" spans="1:1" ht="13.2" x14ac:dyDescent="0.25">
      <c r="A37612"/>
    </row>
    <row r="37613" spans="1:1" ht="13.2" x14ac:dyDescent="0.25">
      <c r="A37613"/>
    </row>
    <row r="37614" spans="1:1" ht="13.2" x14ac:dyDescent="0.25">
      <c r="A37614"/>
    </row>
    <row r="37615" spans="1:1" ht="13.2" x14ac:dyDescent="0.25">
      <c r="A37615"/>
    </row>
    <row r="37616" spans="1:1" ht="13.2" x14ac:dyDescent="0.25">
      <c r="A37616"/>
    </row>
    <row r="37617" spans="1:1" ht="13.2" x14ac:dyDescent="0.25">
      <c r="A37617"/>
    </row>
    <row r="37618" spans="1:1" ht="13.2" x14ac:dyDescent="0.25">
      <c r="A37618"/>
    </row>
    <row r="37619" spans="1:1" ht="13.2" x14ac:dyDescent="0.25">
      <c r="A37619"/>
    </row>
    <row r="37620" spans="1:1" ht="13.2" x14ac:dyDescent="0.25">
      <c r="A37620"/>
    </row>
    <row r="37621" spans="1:1" ht="13.2" x14ac:dyDescent="0.25">
      <c r="A37621"/>
    </row>
    <row r="37622" spans="1:1" ht="13.2" x14ac:dyDescent="0.25">
      <c r="A37622"/>
    </row>
    <row r="37623" spans="1:1" ht="13.2" x14ac:dyDescent="0.25">
      <c r="A37623"/>
    </row>
    <row r="37624" spans="1:1" ht="13.2" x14ac:dyDescent="0.25">
      <c r="A37624"/>
    </row>
    <row r="37625" spans="1:1" ht="13.2" x14ac:dyDescent="0.25">
      <c r="A37625"/>
    </row>
    <row r="37626" spans="1:1" ht="13.2" x14ac:dyDescent="0.25">
      <c r="A37626"/>
    </row>
    <row r="37627" spans="1:1" ht="13.2" x14ac:dyDescent="0.25">
      <c r="A37627"/>
    </row>
    <row r="37628" spans="1:1" ht="13.2" x14ac:dyDescent="0.25">
      <c r="A37628"/>
    </row>
    <row r="37629" spans="1:1" ht="13.2" x14ac:dyDescent="0.25">
      <c r="A37629"/>
    </row>
    <row r="37630" spans="1:1" ht="13.2" x14ac:dyDescent="0.25">
      <c r="A37630"/>
    </row>
    <row r="37631" spans="1:1" ht="13.2" x14ac:dyDescent="0.25">
      <c r="A37631"/>
    </row>
    <row r="37632" spans="1:1" ht="13.2" x14ac:dyDescent="0.25">
      <c r="A37632"/>
    </row>
    <row r="37633" spans="1:1" ht="13.2" x14ac:dyDescent="0.25">
      <c r="A37633"/>
    </row>
    <row r="37634" spans="1:1" ht="13.2" x14ac:dyDescent="0.25">
      <c r="A37634"/>
    </row>
    <row r="37635" spans="1:1" ht="13.2" x14ac:dyDescent="0.25">
      <c r="A37635"/>
    </row>
    <row r="37636" spans="1:1" ht="13.2" x14ac:dyDescent="0.25">
      <c r="A37636"/>
    </row>
    <row r="37637" spans="1:1" ht="13.2" x14ac:dyDescent="0.25">
      <c r="A37637"/>
    </row>
    <row r="37638" spans="1:1" ht="13.2" x14ac:dyDescent="0.25">
      <c r="A37638"/>
    </row>
    <row r="37639" spans="1:1" ht="13.2" x14ac:dyDescent="0.25">
      <c r="A37639"/>
    </row>
    <row r="37640" spans="1:1" ht="13.2" x14ac:dyDescent="0.25">
      <c r="A37640"/>
    </row>
    <row r="37641" spans="1:1" ht="13.2" x14ac:dyDescent="0.25">
      <c r="A37641"/>
    </row>
    <row r="37642" spans="1:1" ht="13.2" x14ac:dyDescent="0.25">
      <c r="A37642"/>
    </row>
    <row r="37643" spans="1:1" ht="13.2" x14ac:dyDescent="0.25">
      <c r="A37643"/>
    </row>
    <row r="37644" spans="1:1" ht="13.2" x14ac:dyDescent="0.25">
      <c r="A37644"/>
    </row>
    <row r="37645" spans="1:1" ht="13.2" x14ac:dyDescent="0.25">
      <c r="A37645"/>
    </row>
    <row r="37646" spans="1:1" ht="13.2" x14ac:dyDescent="0.25">
      <c r="A37646"/>
    </row>
    <row r="37647" spans="1:1" ht="13.2" x14ac:dyDescent="0.25">
      <c r="A37647"/>
    </row>
    <row r="37648" spans="1:1" ht="13.2" x14ac:dyDescent="0.25">
      <c r="A37648"/>
    </row>
    <row r="37649" spans="1:1" ht="13.2" x14ac:dyDescent="0.25">
      <c r="A37649"/>
    </row>
    <row r="37650" spans="1:1" ht="13.2" x14ac:dyDescent="0.25">
      <c r="A37650"/>
    </row>
    <row r="37651" spans="1:1" ht="13.2" x14ac:dyDescent="0.25">
      <c r="A37651"/>
    </row>
    <row r="37652" spans="1:1" ht="13.2" x14ac:dyDescent="0.25">
      <c r="A37652"/>
    </row>
    <row r="37653" spans="1:1" ht="13.2" x14ac:dyDescent="0.25">
      <c r="A37653"/>
    </row>
    <row r="37654" spans="1:1" ht="13.2" x14ac:dyDescent="0.25">
      <c r="A37654"/>
    </row>
    <row r="37655" spans="1:1" ht="13.2" x14ac:dyDescent="0.25">
      <c r="A37655"/>
    </row>
    <row r="37656" spans="1:1" ht="13.2" x14ac:dyDescent="0.25">
      <c r="A37656"/>
    </row>
    <row r="37657" spans="1:1" ht="13.2" x14ac:dyDescent="0.25">
      <c r="A37657"/>
    </row>
    <row r="37658" spans="1:1" ht="13.2" x14ac:dyDescent="0.25">
      <c r="A37658"/>
    </row>
    <row r="37659" spans="1:1" ht="13.2" x14ac:dyDescent="0.25">
      <c r="A37659"/>
    </row>
    <row r="37660" spans="1:1" ht="13.2" x14ac:dyDescent="0.25">
      <c r="A37660"/>
    </row>
    <row r="37661" spans="1:1" ht="13.2" x14ac:dyDescent="0.25">
      <c r="A37661"/>
    </row>
    <row r="37662" spans="1:1" ht="13.2" x14ac:dyDescent="0.25">
      <c r="A37662"/>
    </row>
    <row r="37663" spans="1:1" ht="13.2" x14ac:dyDescent="0.25">
      <c r="A37663"/>
    </row>
    <row r="37664" spans="1:1" ht="13.2" x14ac:dyDescent="0.25">
      <c r="A37664"/>
    </row>
    <row r="37665" spans="1:1" ht="13.2" x14ac:dyDescent="0.25">
      <c r="A37665"/>
    </row>
    <row r="37666" spans="1:1" ht="13.2" x14ac:dyDescent="0.25">
      <c r="A37666"/>
    </row>
    <row r="37667" spans="1:1" ht="13.2" x14ac:dyDescent="0.25">
      <c r="A37667"/>
    </row>
    <row r="37668" spans="1:1" ht="13.2" x14ac:dyDescent="0.25">
      <c r="A37668"/>
    </row>
    <row r="37669" spans="1:1" ht="13.2" x14ac:dyDescent="0.25">
      <c r="A37669"/>
    </row>
    <row r="37670" spans="1:1" ht="13.2" x14ac:dyDescent="0.25">
      <c r="A37670"/>
    </row>
    <row r="37671" spans="1:1" ht="13.2" x14ac:dyDescent="0.25">
      <c r="A37671"/>
    </row>
    <row r="37672" spans="1:1" ht="13.2" x14ac:dyDescent="0.25">
      <c r="A37672"/>
    </row>
    <row r="37673" spans="1:1" ht="13.2" x14ac:dyDescent="0.25">
      <c r="A37673"/>
    </row>
    <row r="37674" spans="1:1" ht="13.2" x14ac:dyDescent="0.25">
      <c r="A37674"/>
    </row>
    <row r="37675" spans="1:1" ht="13.2" x14ac:dyDescent="0.25">
      <c r="A37675"/>
    </row>
    <row r="37676" spans="1:1" ht="13.2" x14ac:dyDescent="0.25">
      <c r="A37676"/>
    </row>
    <row r="37677" spans="1:1" ht="13.2" x14ac:dyDescent="0.25">
      <c r="A37677"/>
    </row>
    <row r="37678" spans="1:1" ht="13.2" x14ac:dyDescent="0.25">
      <c r="A37678"/>
    </row>
    <row r="37679" spans="1:1" ht="13.2" x14ac:dyDescent="0.25">
      <c r="A37679"/>
    </row>
    <row r="37680" spans="1:1" ht="13.2" x14ac:dyDescent="0.25">
      <c r="A37680"/>
    </row>
    <row r="37681" spans="1:1" ht="13.2" x14ac:dyDescent="0.25">
      <c r="A37681"/>
    </row>
    <row r="37682" spans="1:1" ht="13.2" x14ac:dyDescent="0.25">
      <c r="A37682"/>
    </row>
    <row r="37683" spans="1:1" ht="13.2" x14ac:dyDescent="0.25">
      <c r="A37683"/>
    </row>
    <row r="37684" spans="1:1" ht="13.2" x14ac:dyDescent="0.25">
      <c r="A37684"/>
    </row>
    <row r="37685" spans="1:1" ht="13.2" x14ac:dyDescent="0.25">
      <c r="A37685"/>
    </row>
    <row r="37686" spans="1:1" ht="13.2" x14ac:dyDescent="0.25">
      <c r="A37686"/>
    </row>
    <row r="37687" spans="1:1" ht="13.2" x14ac:dyDescent="0.25">
      <c r="A37687"/>
    </row>
    <row r="37688" spans="1:1" ht="13.2" x14ac:dyDescent="0.25">
      <c r="A37688"/>
    </row>
    <row r="37689" spans="1:1" ht="13.2" x14ac:dyDescent="0.25">
      <c r="A37689"/>
    </row>
    <row r="37690" spans="1:1" ht="13.2" x14ac:dyDescent="0.25">
      <c r="A37690"/>
    </row>
    <row r="37691" spans="1:1" ht="13.2" x14ac:dyDescent="0.25">
      <c r="A37691"/>
    </row>
    <row r="37692" spans="1:1" ht="13.2" x14ac:dyDescent="0.25">
      <c r="A37692"/>
    </row>
    <row r="37693" spans="1:1" ht="13.2" x14ac:dyDescent="0.25">
      <c r="A37693"/>
    </row>
    <row r="37694" spans="1:1" ht="13.2" x14ac:dyDescent="0.25">
      <c r="A37694"/>
    </row>
    <row r="37695" spans="1:1" ht="13.2" x14ac:dyDescent="0.25">
      <c r="A37695"/>
    </row>
    <row r="37696" spans="1:1" ht="13.2" x14ac:dyDescent="0.25">
      <c r="A37696"/>
    </row>
    <row r="37697" spans="1:1" ht="13.2" x14ac:dyDescent="0.25">
      <c r="A37697"/>
    </row>
    <row r="37698" spans="1:1" ht="13.2" x14ac:dyDescent="0.25">
      <c r="A37698"/>
    </row>
    <row r="37699" spans="1:1" ht="13.2" x14ac:dyDescent="0.25">
      <c r="A37699"/>
    </row>
    <row r="37700" spans="1:1" ht="13.2" x14ac:dyDescent="0.25">
      <c r="A37700"/>
    </row>
    <row r="37701" spans="1:1" ht="13.2" x14ac:dyDescent="0.25">
      <c r="A37701"/>
    </row>
    <row r="37702" spans="1:1" ht="13.2" x14ac:dyDescent="0.25">
      <c r="A37702"/>
    </row>
    <row r="37703" spans="1:1" ht="13.2" x14ac:dyDescent="0.25">
      <c r="A37703"/>
    </row>
    <row r="37704" spans="1:1" ht="13.2" x14ac:dyDescent="0.25">
      <c r="A37704"/>
    </row>
    <row r="37705" spans="1:1" ht="13.2" x14ac:dyDescent="0.25">
      <c r="A37705"/>
    </row>
    <row r="37706" spans="1:1" ht="13.2" x14ac:dyDescent="0.25">
      <c r="A37706"/>
    </row>
    <row r="37707" spans="1:1" ht="13.2" x14ac:dyDescent="0.25">
      <c r="A37707"/>
    </row>
    <row r="37708" spans="1:1" ht="13.2" x14ac:dyDescent="0.25">
      <c r="A37708"/>
    </row>
    <row r="37709" spans="1:1" ht="13.2" x14ac:dyDescent="0.25">
      <c r="A37709"/>
    </row>
    <row r="37710" spans="1:1" ht="13.2" x14ac:dyDescent="0.25">
      <c r="A37710"/>
    </row>
    <row r="37711" spans="1:1" ht="13.2" x14ac:dyDescent="0.25">
      <c r="A37711"/>
    </row>
    <row r="37712" spans="1:1" ht="13.2" x14ac:dyDescent="0.25">
      <c r="A37712"/>
    </row>
    <row r="37713" spans="1:1" ht="13.2" x14ac:dyDescent="0.25">
      <c r="A37713"/>
    </row>
    <row r="37714" spans="1:1" ht="13.2" x14ac:dyDescent="0.25">
      <c r="A37714"/>
    </row>
    <row r="37715" spans="1:1" ht="13.2" x14ac:dyDescent="0.25">
      <c r="A37715"/>
    </row>
    <row r="37716" spans="1:1" ht="13.2" x14ac:dyDescent="0.25">
      <c r="A37716"/>
    </row>
    <row r="37717" spans="1:1" ht="13.2" x14ac:dyDescent="0.25">
      <c r="A37717"/>
    </row>
    <row r="37718" spans="1:1" ht="13.2" x14ac:dyDescent="0.25">
      <c r="A37718"/>
    </row>
    <row r="37719" spans="1:1" ht="13.2" x14ac:dyDescent="0.25">
      <c r="A37719"/>
    </row>
    <row r="37720" spans="1:1" ht="13.2" x14ac:dyDescent="0.25">
      <c r="A37720"/>
    </row>
    <row r="37721" spans="1:1" ht="13.2" x14ac:dyDescent="0.25">
      <c r="A37721"/>
    </row>
    <row r="37722" spans="1:1" ht="13.2" x14ac:dyDescent="0.25">
      <c r="A37722"/>
    </row>
    <row r="37723" spans="1:1" ht="13.2" x14ac:dyDescent="0.25">
      <c r="A37723"/>
    </row>
    <row r="37724" spans="1:1" ht="13.2" x14ac:dyDescent="0.25">
      <c r="A37724"/>
    </row>
    <row r="37725" spans="1:1" ht="13.2" x14ac:dyDescent="0.25">
      <c r="A37725"/>
    </row>
    <row r="37726" spans="1:1" ht="13.2" x14ac:dyDescent="0.25">
      <c r="A37726"/>
    </row>
    <row r="37727" spans="1:1" ht="13.2" x14ac:dyDescent="0.25">
      <c r="A37727"/>
    </row>
    <row r="37728" spans="1:1" ht="13.2" x14ac:dyDescent="0.25">
      <c r="A37728"/>
    </row>
    <row r="37729" spans="1:1" ht="13.2" x14ac:dyDescent="0.25">
      <c r="A37729"/>
    </row>
    <row r="37730" spans="1:1" ht="13.2" x14ac:dyDescent="0.25">
      <c r="A37730"/>
    </row>
    <row r="37731" spans="1:1" ht="13.2" x14ac:dyDescent="0.25">
      <c r="A37731"/>
    </row>
    <row r="37732" spans="1:1" ht="13.2" x14ac:dyDescent="0.25">
      <c r="A37732"/>
    </row>
    <row r="37733" spans="1:1" ht="13.2" x14ac:dyDescent="0.25">
      <c r="A37733"/>
    </row>
    <row r="37734" spans="1:1" ht="13.2" x14ac:dyDescent="0.25">
      <c r="A37734"/>
    </row>
    <row r="37735" spans="1:1" ht="13.2" x14ac:dyDescent="0.25">
      <c r="A37735"/>
    </row>
    <row r="37736" spans="1:1" ht="13.2" x14ac:dyDescent="0.25">
      <c r="A37736"/>
    </row>
    <row r="37737" spans="1:1" ht="13.2" x14ac:dyDescent="0.25">
      <c r="A37737"/>
    </row>
    <row r="37738" spans="1:1" ht="13.2" x14ac:dyDescent="0.25">
      <c r="A37738"/>
    </row>
    <row r="37739" spans="1:1" ht="13.2" x14ac:dyDescent="0.25">
      <c r="A37739"/>
    </row>
    <row r="37740" spans="1:1" ht="13.2" x14ac:dyDescent="0.25">
      <c r="A37740"/>
    </row>
    <row r="37741" spans="1:1" ht="13.2" x14ac:dyDescent="0.25">
      <c r="A37741"/>
    </row>
    <row r="37742" spans="1:1" ht="13.2" x14ac:dyDescent="0.25">
      <c r="A37742"/>
    </row>
    <row r="37743" spans="1:1" ht="13.2" x14ac:dyDescent="0.25">
      <c r="A37743"/>
    </row>
    <row r="37744" spans="1:1" ht="13.2" x14ac:dyDescent="0.25">
      <c r="A37744"/>
    </row>
    <row r="37745" spans="1:1" ht="13.2" x14ac:dyDescent="0.25">
      <c r="A37745"/>
    </row>
    <row r="37746" spans="1:1" ht="13.2" x14ac:dyDescent="0.25">
      <c r="A37746"/>
    </row>
    <row r="37747" spans="1:1" ht="13.2" x14ac:dyDescent="0.25">
      <c r="A37747"/>
    </row>
    <row r="37748" spans="1:1" ht="13.2" x14ac:dyDescent="0.25">
      <c r="A37748"/>
    </row>
    <row r="37749" spans="1:1" ht="13.2" x14ac:dyDescent="0.25">
      <c r="A37749"/>
    </row>
    <row r="37750" spans="1:1" ht="13.2" x14ac:dyDescent="0.25">
      <c r="A37750"/>
    </row>
    <row r="37751" spans="1:1" ht="13.2" x14ac:dyDescent="0.25">
      <c r="A37751"/>
    </row>
    <row r="37752" spans="1:1" ht="13.2" x14ac:dyDescent="0.25">
      <c r="A37752"/>
    </row>
    <row r="37753" spans="1:1" ht="13.2" x14ac:dyDescent="0.25">
      <c r="A37753"/>
    </row>
    <row r="37754" spans="1:1" ht="13.2" x14ac:dyDescent="0.25">
      <c r="A37754"/>
    </row>
    <row r="37755" spans="1:1" ht="13.2" x14ac:dyDescent="0.25">
      <c r="A37755"/>
    </row>
    <row r="37756" spans="1:1" ht="13.2" x14ac:dyDescent="0.25">
      <c r="A37756"/>
    </row>
    <row r="37757" spans="1:1" ht="13.2" x14ac:dyDescent="0.25">
      <c r="A37757"/>
    </row>
    <row r="37758" spans="1:1" ht="13.2" x14ac:dyDescent="0.25">
      <c r="A37758"/>
    </row>
    <row r="37759" spans="1:1" ht="13.2" x14ac:dyDescent="0.25">
      <c r="A37759"/>
    </row>
    <row r="37760" spans="1:1" ht="13.2" x14ac:dyDescent="0.25">
      <c r="A37760"/>
    </row>
    <row r="37761" spans="1:1" ht="13.2" x14ac:dyDescent="0.25">
      <c r="A37761"/>
    </row>
    <row r="37762" spans="1:1" ht="13.2" x14ac:dyDescent="0.25">
      <c r="A37762"/>
    </row>
    <row r="37763" spans="1:1" ht="13.2" x14ac:dyDescent="0.25">
      <c r="A37763"/>
    </row>
    <row r="37764" spans="1:1" ht="13.2" x14ac:dyDescent="0.25">
      <c r="A37764"/>
    </row>
    <row r="37765" spans="1:1" ht="13.2" x14ac:dyDescent="0.25">
      <c r="A37765"/>
    </row>
    <row r="37766" spans="1:1" ht="13.2" x14ac:dyDescent="0.25">
      <c r="A37766"/>
    </row>
    <row r="37767" spans="1:1" ht="13.2" x14ac:dyDescent="0.25">
      <c r="A37767"/>
    </row>
    <row r="37768" spans="1:1" ht="13.2" x14ac:dyDescent="0.25">
      <c r="A37768"/>
    </row>
    <row r="37769" spans="1:1" ht="13.2" x14ac:dyDescent="0.25">
      <c r="A37769"/>
    </row>
    <row r="37770" spans="1:1" ht="13.2" x14ac:dyDescent="0.25">
      <c r="A37770"/>
    </row>
    <row r="37771" spans="1:1" ht="13.2" x14ac:dyDescent="0.25">
      <c r="A37771"/>
    </row>
    <row r="37772" spans="1:1" ht="13.2" x14ac:dyDescent="0.25">
      <c r="A37772"/>
    </row>
    <row r="37773" spans="1:1" ht="13.2" x14ac:dyDescent="0.25">
      <c r="A37773"/>
    </row>
    <row r="37774" spans="1:1" ht="13.2" x14ac:dyDescent="0.25">
      <c r="A37774"/>
    </row>
    <row r="37775" spans="1:1" ht="13.2" x14ac:dyDescent="0.25">
      <c r="A37775"/>
    </row>
    <row r="37776" spans="1:1" ht="13.2" x14ac:dyDescent="0.25">
      <c r="A37776"/>
    </row>
    <row r="37777" spans="1:1" ht="13.2" x14ac:dyDescent="0.25">
      <c r="A37777"/>
    </row>
    <row r="37778" spans="1:1" ht="13.2" x14ac:dyDescent="0.25">
      <c r="A37778"/>
    </row>
    <row r="37779" spans="1:1" ht="13.2" x14ac:dyDescent="0.25">
      <c r="A37779"/>
    </row>
    <row r="37780" spans="1:1" ht="13.2" x14ac:dyDescent="0.25">
      <c r="A37780"/>
    </row>
    <row r="37781" spans="1:1" ht="13.2" x14ac:dyDescent="0.25">
      <c r="A37781"/>
    </row>
    <row r="37782" spans="1:1" ht="13.2" x14ac:dyDescent="0.25">
      <c r="A37782"/>
    </row>
    <row r="37783" spans="1:1" ht="13.2" x14ac:dyDescent="0.25">
      <c r="A37783"/>
    </row>
    <row r="37784" spans="1:1" ht="13.2" x14ac:dyDescent="0.25">
      <c r="A37784"/>
    </row>
    <row r="37785" spans="1:1" ht="13.2" x14ac:dyDescent="0.25">
      <c r="A37785"/>
    </row>
    <row r="37786" spans="1:1" ht="13.2" x14ac:dyDescent="0.25">
      <c r="A37786"/>
    </row>
    <row r="37787" spans="1:1" ht="13.2" x14ac:dyDescent="0.25">
      <c r="A37787"/>
    </row>
    <row r="37788" spans="1:1" ht="13.2" x14ac:dyDescent="0.25">
      <c r="A37788"/>
    </row>
    <row r="37789" spans="1:1" ht="13.2" x14ac:dyDescent="0.25">
      <c r="A37789"/>
    </row>
    <row r="37790" spans="1:1" ht="13.2" x14ac:dyDescent="0.25">
      <c r="A37790"/>
    </row>
    <row r="37791" spans="1:1" ht="13.2" x14ac:dyDescent="0.25">
      <c r="A37791"/>
    </row>
    <row r="37792" spans="1:1" ht="13.2" x14ac:dyDescent="0.25">
      <c r="A37792"/>
    </row>
    <row r="37793" spans="1:1" ht="13.2" x14ac:dyDescent="0.25">
      <c r="A37793"/>
    </row>
    <row r="37794" spans="1:1" ht="13.2" x14ac:dyDescent="0.25">
      <c r="A37794"/>
    </row>
    <row r="37795" spans="1:1" ht="13.2" x14ac:dyDescent="0.25">
      <c r="A37795"/>
    </row>
    <row r="37796" spans="1:1" ht="13.2" x14ac:dyDescent="0.25">
      <c r="A37796"/>
    </row>
    <row r="37797" spans="1:1" ht="13.2" x14ac:dyDescent="0.25">
      <c r="A37797"/>
    </row>
    <row r="37798" spans="1:1" ht="13.2" x14ac:dyDescent="0.25">
      <c r="A37798"/>
    </row>
    <row r="37799" spans="1:1" ht="13.2" x14ac:dyDescent="0.25">
      <c r="A37799"/>
    </row>
    <row r="37800" spans="1:1" ht="13.2" x14ac:dyDescent="0.25">
      <c r="A37800"/>
    </row>
    <row r="37801" spans="1:1" ht="13.2" x14ac:dyDescent="0.25">
      <c r="A37801"/>
    </row>
    <row r="37802" spans="1:1" ht="13.2" x14ac:dyDescent="0.25">
      <c r="A37802"/>
    </row>
    <row r="37803" spans="1:1" ht="13.2" x14ac:dyDescent="0.25">
      <c r="A37803"/>
    </row>
    <row r="37804" spans="1:1" ht="13.2" x14ac:dyDescent="0.25">
      <c r="A37804"/>
    </row>
    <row r="37805" spans="1:1" ht="13.2" x14ac:dyDescent="0.25">
      <c r="A37805"/>
    </row>
    <row r="37806" spans="1:1" ht="13.2" x14ac:dyDescent="0.25">
      <c r="A37806"/>
    </row>
    <row r="37807" spans="1:1" ht="13.2" x14ac:dyDescent="0.25">
      <c r="A37807"/>
    </row>
    <row r="37808" spans="1:1" ht="13.2" x14ac:dyDescent="0.25">
      <c r="A37808"/>
    </row>
    <row r="37809" spans="1:1" ht="13.2" x14ac:dyDescent="0.25">
      <c r="A37809"/>
    </row>
    <row r="37810" spans="1:1" ht="13.2" x14ac:dyDescent="0.25">
      <c r="A37810"/>
    </row>
    <row r="37811" spans="1:1" ht="13.2" x14ac:dyDescent="0.25">
      <c r="A37811"/>
    </row>
    <row r="37812" spans="1:1" ht="13.2" x14ac:dyDescent="0.25">
      <c r="A37812"/>
    </row>
    <row r="37813" spans="1:1" ht="13.2" x14ac:dyDescent="0.25">
      <c r="A37813"/>
    </row>
    <row r="37814" spans="1:1" ht="13.2" x14ac:dyDescent="0.25">
      <c r="A37814"/>
    </row>
    <row r="37815" spans="1:1" ht="13.2" x14ac:dyDescent="0.25">
      <c r="A37815"/>
    </row>
    <row r="37816" spans="1:1" ht="13.2" x14ac:dyDescent="0.25">
      <c r="A37816"/>
    </row>
    <row r="37817" spans="1:1" ht="13.2" x14ac:dyDescent="0.25">
      <c r="A37817"/>
    </row>
    <row r="37818" spans="1:1" ht="13.2" x14ac:dyDescent="0.25">
      <c r="A37818"/>
    </row>
    <row r="37819" spans="1:1" ht="13.2" x14ac:dyDescent="0.25">
      <c r="A37819"/>
    </row>
    <row r="37820" spans="1:1" ht="13.2" x14ac:dyDescent="0.25">
      <c r="A37820"/>
    </row>
    <row r="37821" spans="1:1" ht="13.2" x14ac:dyDescent="0.25">
      <c r="A37821"/>
    </row>
    <row r="37822" spans="1:1" ht="13.2" x14ac:dyDescent="0.25">
      <c r="A37822"/>
    </row>
    <row r="37823" spans="1:1" ht="13.2" x14ac:dyDescent="0.25">
      <c r="A37823"/>
    </row>
    <row r="37824" spans="1:1" ht="13.2" x14ac:dyDescent="0.25">
      <c r="A37824"/>
    </row>
    <row r="37825" spans="1:1" ht="13.2" x14ac:dyDescent="0.25">
      <c r="A37825"/>
    </row>
    <row r="37826" spans="1:1" ht="13.2" x14ac:dyDescent="0.25">
      <c r="A37826"/>
    </row>
    <row r="37827" spans="1:1" ht="13.2" x14ac:dyDescent="0.25">
      <c r="A37827"/>
    </row>
    <row r="37828" spans="1:1" ht="13.2" x14ac:dyDescent="0.25">
      <c r="A37828"/>
    </row>
    <row r="37829" spans="1:1" ht="13.2" x14ac:dyDescent="0.25">
      <c r="A37829"/>
    </row>
    <row r="37830" spans="1:1" ht="13.2" x14ac:dyDescent="0.25">
      <c r="A37830"/>
    </row>
    <row r="37831" spans="1:1" ht="13.2" x14ac:dyDescent="0.25">
      <c r="A37831"/>
    </row>
    <row r="37832" spans="1:1" ht="13.2" x14ac:dyDescent="0.25">
      <c r="A37832"/>
    </row>
    <row r="37833" spans="1:1" ht="13.2" x14ac:dyDescent="0.25">
      <c r="A37833"/>
    </row>
    <row r="37834" spans="1:1" ht="13.2" x14ac:dyDescent="0.25">
      <c r="A37834"/>
    </row>
    <row r="37835" spans="1:1" ht="13.2" x14ac:dyDescent="0.25">
      <c r="A37835"/>
    </row>
    <row r="37836" spans="1:1" ht="13.2" x14ac:dyDescent="0.25">
      <c r="A37836"/>
    </row>
    <row r="37837" spans="1:1" ht="13.2" x14ac:dyDescent="0.25">
      <c r="A37837"/>
    </row>
    <row r="37838" spans="1:1" ht="13.2" x14ac:dyDescent="0.25">
      <c r="A37838"/>
    </row>
    <row r="37839" spans="1:1" ht="13.2" x14ac:dyDescent="0.25">
      <c r="A37839"/>
    </row>
    <row r="37840" spans="1:1" ht="13.2" x14ac:dyDescent="0.25">
      <c r="A37840"/>
    </row>
    <row r="37841" spans="1:1" ht="13.2" x14ac:dyDescent="0.25">
      <c r="A37841"/>
    </row>
    <row r="37842" spans="1:1" ht="13.2" x14ac:dyDescent="0.25">
      <c r="A37842"/>
    </row>
    <row r="37843" spans="1:1" ht="13.2" x14ac:dyDescent="0.25">
      <c r="A37843"/>
    </row>
    <row r="37844" spans="1:1" ht="13.2" x14ac:dyDescent="0.25">
      <c r="A37844"/>
    </row>
    <row r="37845" spans="1:1" ht="13.2" x14ac:dyDescent="0.25">
      <c r="A37845"/>
    </row>
    <row r="37846" spans="1:1" ht="13.2" x14ac:dyDescent="0.25">
      <c r="A37846"/>
    </row>
    <row r="37847" spans="1:1" ht="13.2" x14ac:dyDescent="0.25">
      <c r="A37847"/>
    </row>
    <row r="37848" spans="1:1" ht="13.2" x14ac:dyDescent="0.25">
      <c r="A37848"/>
    </row>
    <row r="37849" spans="1:1" ht="13.2" x14ac:dyDescent="0.25">
      <c r="A37849"/>
    </row>
    <row r="37850" spans="1:1" ht="13.2" x14ac:dyDescent="0.25">
      <c r="A37850"/>
    </row>
    <row r="37851" spans="1:1" ht="13.2" x14ac:dyDescent="0.25">
      <c r="A37851"/>
    </row>
    <row r="37852" spans="1:1" ht="13.2" x14ac:dyDescent="0.25">
      <c r="A37852"/>
    </row>
    <row r="37853" spans="1:1" ht="13.2" x14ac:dyDescent="0.25">
      <c r="A37853"/>
    </row>
    <row r="37854" spans="1:1" ht="13.2" x14ac:dyDescent="0.25">
      <c r="A37854"/>
    </row>
    <row r="37855" spans="1:1" ht="13.2" x14ac:dyDescent="0.25">
      <c r="A37855"/>
    </row>
    <row r="37856" spans="1:1" ht="13.2" x14ac:dyDescent="0.25">
      <c r="A37856"/>
    </row>
    <row r="37857" spans="1:1" ht="13.2" x14ac:dyDescent="0.25">
      <c r="A37857"/>
    </row>
    <row r="37858" spans="1:1" ht="13.2" x14ac:dyDescent="0.25">
      <c r="A37858"/>
    </row>
    <row r="37859" spans="1:1" ht="13.2" x14ac:dyDescent="0.25">
      <c r="A37859"/>
    </row>
    <row r="37860" spans="1:1" ht="13.2" x14ac:dyDescent="0.25">
      <c r="A37860"/>
    </row>
    <row r="37861" spans="1:1" ht="13.2" x14ac:dyDescent="0.25">
      <c r="A37861"/>
    </row>
    <row r="37862" spans="1:1" ht="13.2" x14ac:dyDescent="0.25">
      <c r="A37862"/>
    </row>
    <row r="37863" spans="1:1" ht="13.2" x14ac:dyDescent="0.25">
      <c r="A37863"/>
    </row>
    <row r="37864" spans="1:1" ht="13.2" x14ac:dyDescent="0.25">
      <c r="A37864"/>
    </row>
    <row r="37865" spans="1:1" ht="13.2" x14ac:dyDescent="0.25">
      <c r="A37865"/>
    </row>
    <row r="37866" spans="1:1" ht="13.2" x14ac:dyDescent="0.25">
      <c r="A37866"/>
    </row>
    <row r="37867" spans="1:1" ht="13.2" x14ac:dyDescent="0.25">
      <c r="A37867"/>
    </row>
    <row r="37868" spans="1:1" ht="13.2" x14ac:dyDescent="0.25">
      <c r="A37868"/>
    </row>
    <row r="37869" spans="1:1" ht="13.2" x14ac:dyDescent="0.25">
      <c r="A37869"/>
    </row>
    <row r="37870" spans="1:1" ht="13.2" x14ac:dyDescent="0.25">
      <c r="A37870"/>
    </row>
    <row r="37871" spans="1:1" ht="13.2" x14ac:dyDescent="0.25">
      <c r="A37871"/>
    </row>
    <row r="37872" spans="1:1" ht="13.2" x14ac:dyDescent="0.25">
      <c r="A37872"/>
    </row>
    <row r="37873" spans="1:1" ht="13.2" x14ac:dyDescent="0.25">
      <c r="A37873"/>
    </row>
    <row r="37874" spans="1:1" ht="13.2" x14ac:dyDescent="0.25">
      <c r="A37874"/>
    </row>
    <row r="37875" spans="1:1" ht="13.2" x14ac:dyDescent="0.25">
      <c r="A37875"/>
    </row>
    <row r="37876" spans="1:1" ht="13.2" x14ac:dyDescent="0.25">
      <c r="A37876"/>
    </row>
    <row r="37877" spans="1:1" ht="13.2" x14ac:dyDescent="0.25">
      <c r="A37877"/>
    </row>
    <row r="37878" spans="1:1" ht="13.2" x14ac:dyDescent="0.25">
      <c r="A37878"/>
    </row>
    <row r="37879" spans="1:1" ht="13.2" x14ac:dyDescent="0.25">
      <c r="A37879"/>
    </row>
    <row r="37880" spans="1:1" ht="13.2" x14ac:dyDescent="0.25">
      <c r="A37880"/>
    </row>
    <row r="37881" spans="1:1" ht="13.2" x14ac:dyDescent="0.25">
      <c r="A37881"/>
    </row>
    <row r="37882" spans="1:1" ht="13.2" x14ac:dyDescent="0.25">
      <c r="A37882"/>
    </row>
    <row r="37883" spans="1:1" ht="13.2" x14ac:dyDescent="0.25">
      <c r="A37883"/>
    </row>
    <row r="37884" spans="1:1" ht="13.2" x14ac:dyDescent="0.25">
      <c r="A37884"/>
    </row>
    <row r="37885" spans="1:1" ht="13.2" x14ac:dyDescent="0.25">
      <c r="A37885"/>
    </row>
    <row r="37886" spans="1:1" ht="13.2" x14ac:dyDescent="0.25">
      <c r="A37886"/>
    </row>
    <row r="37887" spans="1:1" ht="13.2" x14ac:dyDescent="0.25">
      <c r="A37887"/>
    </row>
    <row r="37888" spans="1:1" ht="13.2" x14ac:dyDescent="0.25">
      <c r="A37888"/>
    </row>
    <row r="37889" spans="1:1" ht="13.2" x14ac:dyDescent="0.25">
      <c r="A37889"/>
    </row>
    <row r="37890" spans="1:1" ht="13.2" x14ac:dyDescent="0.25">
      <c r="A37890"/>
    </row>
    <row r="37891" spans="1:1" ht="13.2" x14ac:dyDescent="0.25">
      <c r="A37891"/>
    </row>
    <row r="37892" spans="1:1" ht="13.2" x14ac:dyDescent="0.25">
      <c r="A37892"/>
    </row>
    <row r="37893" spans="1:1" ht="13.2" x14ac:dyDescent="0.25">
      <c r="A37893"/>
    </row>
    <row r="37894" spans="1:1" ht="13.2" x14ac:dyDescent="0.25">
      <c r="A37894"/>
    </row>
    <row r="37895" spans="1:1" ht="13.2" x14ac:dyDescent="0.25">
      <c r="A37895"/>
    </row>
    <row r="37896" spans="1:1" ht="13.2" x14ac:dyDescent="0.25">
      <c r="A37896"/>
    </row>
    <row r="37897" spans="1:1" ht="13.2" x14ac:dyDescent="0.25">
      <c r="A37897"/>
    </row>
    <row r="37898" spans="1:1" ht="13.2" x14ac:dyDescent="0.25">
      <c r="A37898"/>
    </row>
    <row r="37899" spans="1:1" ht="13.2" x14ac:dyDescent="0.25">
      <c r="A37899"/>
    </row>
    <row r="37900" spans="1:1" ht="13.2" x14ac:dyDescent="0.25">
      <c r="A37900"/>
    </row>
    <row r="37901" spans="1:1" ht="13.2" x14ac:dyDescent="0.25">
      <c r="A37901"/>
    </row>
    <row r="37902" spans="1:1" ht="13.2" x14ac:dyDescent="0.25">
      <c r="A37902"/>
    </row>
    <row r="37903" spans="1:1" ht="13.2" x14ac:dyDescent="0.25">
      <c r="A37903"/>
    </row>
    <row r="37904" spans="1:1" ht="13.2" x14ac:dyDescent="0.25">
      <c r="A37904"/>
    </row>
    <row r="37905" spans="1:1" ht="13.2" x14ac:dyDescent="0.25">
      <c r="A37905"/>
    </row>
    <row r="37906" spans="1:1" ht="13.2" x14ac:dyDescent="0.25">
      <c r="A37906"/>
    </row>
    <row r="37907" spans="1:1" ht="13.2" x14ac:dyDescent="0.25">
      <c r="A37907"/>
    </row>
    <row r="37908" spans="1:1" ht="13.2" x14ac:dyDescent="0.25">
      <c r="A37908"/>
    </row>
    <row r="37909" spans="1:1" ht="13.2" x14ac:dyDescent="0.25">
      <c r="A37909"/>
    </row>
    <row r="37910" spans="1:1" ht="13.2" x14ac:dyDescent="0.25">
      <c r="A37910"/>
    </row>
    <row r="37911" spans="1:1" ht="13.2" x14ac:dyDescent="0.25">
      <c r="A37911"/>
    </row>
    <row r="37912" spans="1:1" ht="13.2" x14ac:dyDescent="0.25">
      <c r="A37912"/>
    </row>
    <row r="37913" spans="1:1" ht="13.2" x14ac:dyDescent="0.25">
      <c r="A37913"/>
    </row>
    <row r="37914" spans="1:1" ht="13.2" x14ac:dyDescent="0.25">
      <c r="A37914"/>
    </row>
    <row r="37915" spans="1:1" ht="13.2" x14ac:dyDescent="0.25">
      <c r="A37915"/>
    </row>
    <row r="37916" spans="1:1" ht="13.2" x14ac:dyDescent="0.25">
      <c r="A37916"/>
    </row>
    <row r="37917" spans="1:1" ht="13.2" x14ac:dyDescent="0.25">
      <c r="A37917"/>
    </row>
    <row r="37918" spans="1:1" ht="13.2" x14ac:dyDescent="0.25">
      <c r="A37918"/>
    </row>
    <row r="37919" spans="1:1" ht="13.2" x14ac:dyDescent="0.25">
      <c r="A37919"/>
    </row>
    <row r="37920" spans="1:1" ht="13.2" x14ac:dyDescent="0.25">
      <c r="A37920"/>
    </row>
    <row r="37921" spans="1:1" ht="13.2" x14ac:dyDescent="0.25">
      <c r="A37921"/>
    </row>
    <row r="37922" spans="1:1" ht="13.2" x14ac:dyDescent="0.25">
      <c r="A37922"/>
    </row>
    <row r="37923" spans="1:1" ht="13.2" x14ac:dyDescent="0.25">
      <c r="A37923"/>
    </row>
    <row r="37924" spans="1:1" ht="13.2" x14ac:dyDescent="0.25">
      <c r="A37924"/>
    </row>
    <row r="37925" spans="1:1" ht="13.2" x14ac:dyDescent="0.25">
      <c r="A37925"/>
    </row>
    <row r="37926" spans="1:1" ht="13.2" x14ac:dyDescent="0.25">
      <c r="A37926"/>
    </row>
    <row r="37927" spans="1:1" ht="13.2" x14ac:dyDescent="0.25">
      <c r="A37927"/>
    </row>
    <row r="37928" spans="1:1" ht="13.2" x14ac:dyDescent="0.25">
      <c r="A37928"/>
    </row>
    <row r="37929" spans="1:1" ht="13.2" x14ac:dyDescent="0.25">
      <c r="A37929"/>
    </row>
    <row r="37930" spans="1:1" ht="13.2" x14ac:dyDescent="0.25">
      <c r="A37930"/>
    </row>
    <row r="37931" spans="1:1" ht="13.2" x14ac:dyDescent="0.25">
      <c r="A37931"/>
    </row>
    <row r="37932" spans="1:1" ht="13.2" x14ac:dyDescent="0.25">
      <c r="A37932"/>
    </row>
    <row r="37933" spans="1:1" ht="13.2" x14ac:dyDescent="0.25">
      <c r="A37933"/>
    </row>
    <row r="37934" spans="1:1" ht="13.2" x14ac:dyDescent="0.25">
      <c r="A37934"/>
    </row>
    <row r="37935" spans="1:1" ht="13.2" x14ac:dyDescent="0.25">
      <c r="A37935"/>
    </row>
    <row r="37936" spans="1:1" ht="13.2" x14ac:dyDescent="0.25">
      <c r="A37936"/>
    </row>
    <row r="37937" spans="1:1" ht="13.2" x14ac:dyDescent="0.25">
      <c r="A37937"/>
    </row>
    <row r="37938" spans="1:1" ht="13.2" x14ac:dyDescent="0.25">
      <c r="A37938"/>
    </row>
    <row r="37939" spans="1:1" ht="13.2" x14ac:dyDescent="0.25">
      <c r="A37939"/>
    </row>
    <row r="37940" spans="1:1" ht="13.2" x14ac:dyDescent="0.25">
      <c r="A37940"/>
    </row>
    <row r="37941" spans="1:1" ht="13.2" x14ac:dyDescent="0.25">
      <c r="A37941"/>
    </row>
    <row r="37942" spans="1:1" ht="13.2" x14ac:dyDescent="0.25">
      <c r="A37942"/>
    </row>
    <row r="37943" spans="1:1" ht="13.2" x14ac:dyDescent="0.25">
      <c r="A37943"/>
    </row>
    <row r="37944" spans="1:1" ht="13.2" x14ac:dyDescent="0.25">
      <c r="A37944"/>
    </row>
    <row r="37945" spans="1:1" ht="13.2" x14ac:dyDescent="0.25">
      <c r="A37945"/>
    </row>
    <row r="37946" spans="1:1" ht="13.2" x14ac:dyDescent="0.25">
      <c r="A37946"/>
    </row>
    <row r="37947" spans="1:1" ht="13.2" x14ac:dyDescent="0.25">
      <c r="A37947"/>
    </row>
    <row r="37948" spans="1:1" ht="13.2" x14ac:dyDescent="0.25">
      <c r="A37948"/>
    </row>
    <row r="37949" spans="1:1" ht="13.2" x14ac:dyDescent="0.25">
      <c r="A37949"/>
    </row>
    <row r="37950" spans="1:1" ht="13.2" x14ac:dyDescent="0.25">
      <c r="A37950"/>
    </row>
    <row r="37951" spans="1:1" ht="13.2" x14ac:dyDescent="0.25">
      <c r="A37951"/>
    </row>
    <row r="37952" spans="1:1" ht="13.2" x14ac:dyDescent="0.25">
      <c r="A37952"/>
    </row>
    <row r="37953" spans="1:1" ht="13.2" x14ac:dyDescent="0.25">
      <c r="A37953"/>
    </row>
    <row r="37954" spans="1:1" ht="13.2" x14ac:dyDescent="0.25">
      <c r="A37954"/>
    </row>
    <row r="37955" spans="1:1" ht="13.2" x14ac:dyDescent="0.25">
      <c r="A37955"/>
    </row>
    <row r="37956" spans="1:1" ht="13.2" x14ac:dyDescent="0.25">
      <c r="A37956"/>
    </row>
    <row r="37957" spans="1:1" ht="13.2" x14ac:dyDescent="0.25">
      <c r="A37957"/>
    </row>
    <row r="37958" spans="1:1" ht="13.2" x14ac:dyDescent="0.25">
      <c r="A37958"/>
    </row>
    <row r="37959" spans="1:1" ht="13.2" x14ac:dyDescent="0.25">
      <c r="A37959"/>
    </row>
    <row r="37960" spans="1:1" ht="13.2" x14ac:dyDescent="0.25">
      <c r="A37960"/>
    </row>
    <row r="37961" spans="1:1" ht="13.2" x14ac:dyDescent="0.25">
      <c r="A37961"/>
    </row>
    <row r="37962" spans="1:1" ht="13.2" x14ac:dyDescent="0.25">
      <c r="A37962"/>
    </row>
    <row r="37963" spans="1:1" ht="13.2" x14ac:dyDescent="0.25">
      <c r="A37963"/>
    </row>
    <row r="37964" spans="1:1" ht="13.2" x14ac:dyDescent="0.25">
      <c r="A37964"/>
    </row>
    <row r="37965" spans="1:1" ht="13.2" x14ac:dyDescent="0.25">
      <c r="A37965"/>
    </row>
    <row r="37966" spans="1:1" ht="13.2" x14ac:dyDescent="0.25">
      <c r="A37966"/>
    </row>
    <row r="37967" spans="1:1" ht="13.2" x14ac:dyDescent="0.25">
      <c r="A37967"/>
    </row>
    <row r="37968" spans="1:1" ht="13.2" x14ac:dyDescent="0.25">
      <c r="A37968"/>
    </row>
    <row r="37969" spans="1:1" ht="13.2" x14ac:dyDescent="0.25">
      <c r="A37969"/>
    </row>
    <row r="37970" spans="1:1" ht="13.2" x14ac:dyDescent="0.25">
      <c r="A37970"/>
    </row>
    <row r="37971" spans="1:1" ht="13.2" x14ac:dyDescent="0.25">
      <c r="A37971"/>
    </row>
    <row r="37972" spans="1:1" ht="13.2" x14ac:dyDescent="0.25">
      <c r="A37972"/>
    </row>
    <row r="37973" spans="1:1" ht="13.2" x14ac:dyDescent="0.25">
      <c r="A37973"/>
    </row>
    <row r="37974" spans="1:1" ht="13.2" x14ac:dyDescent="0.25">
      <c r="A37974"/>
    </row>
    <row r="37975" spans="1:1" ht="13.2" x14ac:dyDescent="0.25">
      <c r="A37975"/>
    </row>
    <row r="37976" spans="1:1" ht="13.2" x14ac:dyDescent="0.25">
      <c r="A37976"/>
    </row>
    <row r="37977" spans="1:1" ht="13.2" x14ac:dyDescent="0.25">
      <c r="A37977"/>
    </row>
    <row r="37978" spans="1:1" ht="13.2" x14ac:dyDescent="0.25">
      <c r="A37978"/>
    </row>
    <row r="37979" spans="1:1" ht="13.2" x14ac:dyDescent="0.25">
      <c r="A37979"/>
    </row>
    <row r="37980" spans="1:1" ht="13.2" x14ac:dyDescent="0.25">
      <c r="A37980"/>
    </row>
    <row r="37981" spans="1:1" ht="13.2" x14ac:dyDescent="0.25">
      <c r="A37981"/>
    </row>
    <row r="37982" spans="1:1" ht="13.2" x14ac:dyDescent="0.25">
      <c r="A37982"/>
    </row>
    <row r="37983" spans="1:1" ht="13.2" x14ac:dyDescent="0.25">
      <c r="A37983"/>
    </row>
    <row r="37984" spans="1:1" ht="13.2" x14ac:dyDescent="0.25">
      <c r="A37984"/>
    </row>
    <row r="37985" spans="1:1" ht="13.2" x14ac:dyDescent="0.25">
      <c r="A37985"/>
    </row>
    <row r="37986" spans="1:1" ht="13.2" x14ac:dyDescent="0.25">
      <c r="A37986"/>
    </row>
    <row r="37987" spans="1:1" ht="13.2" x14ac:dyDescent="0.25">
      <c r="A37987"/>
    </row>
    <row r="37988" spans="1:1" ht="13.2" x14ac:dyDescent="0.25">
      <c r="A37988"/>
    </row>
    <row r="37989" spans="1:1" ht="13.2" x14ac:dyDescent="0.25">
      <c r="A37989"/>
    </row>
    <row r="37990" spans="1:1" ht="13.2" x14ac:dyDescent="0.25">
      <c r="A37990"/>
    </row>
    <row r="37991" spans="1:1" ht="13.2" x14ac:dyDescent="0.25">
      <c r="A37991"/>
    </row>
    <row r="37992" spans="1:1" ht="13.2" x14ac:dyDescent="0.25">
      <c r="A37992"/>
    </row>
    <row r="37993" spans="1:1" ht="13.2" x14ac:dyDescent="0.25">
      <c r="A37993"/>
    </row>
    <row r="37994" spans="1:1" ht="13.2" x14ac:dyDescent="0.25">
      <c r="A37994"/>
    </row>
    <row r="37995" spans="1:1" ht="13.2" x14ac:dyDescent="0.25">
      <c r="A37995"/>
    </row>
    <row r="37996" spans="1:1" ht="13.2" x14ac:dyDescent="0.25">
      <c r="A37996"/>
    </row>
    <row r="37997" spans="1:1" ht="13.2" x14ac:dyDescent="0.25">
      <c r="A37997"/>
    </row>
    <row r="37998" spans="1:1" ht="13.2" x14ac:dyDescent="0.25">
      <c r="A37998"/>
    </row>
    <row r="37999" spans="1:1" ht="13.2" x14ac:dyDescent="0.25">
      <c r="A37999"/>
    </row>
    <row r="38000" spans="1:1" ht="13.2" x14ac:dyDescent="0.25">
      <c r="A38000"/>
    </row>
    <row r="38001" spans="1:1" ht="13.2" x14ac:dyDescent="0.25">
      <c r="A38001"/>
    </row>
    <row r="38002" spans="1:1" ht="13.2" x14ac:dyDescent="0.25">
      <c r="A38002"/>
    </row>
    <row r="38003" spans="1:1" ht="13.2" x14ac:dyDescent="0.25">
      <c r="A38003"/>
    </row>
    <row r="38004" spans="1:1" ht="13.2" x14ac:dyDescent="0.25">
      <c r="A38004"/>
    </row>
    <row r="38005" spans="1:1" ht="13.2" x14ac:dyDescent="0.25">
      <c r="A38005"/>
    </row>
    <row r="38006" spans="1:1" ht="13.2" x14ac:dyDescent="0.25">
      <c r="A38006"/>
    </row>
    <row r="38007" spans="1:1" ht="13.2" x14ac:dyDescent="0.25">
      <c r="A38007"/>
    </row>
    <row r="38008" spans="1:1" ht="13.2" x14ac:dyDescent="0.25">
      <c r="A38008"/>
    </row>
    <row r="38009" spans="1:1" ht="13.2" x14ac:dyDescent="0.25">
      <c r="A38009"/>
    </row>
    <row r="38010" spans="1:1" ht="13.2" x14ac:dyDescent="0.25">
      <c r="A38010"/>
    </row>
    <row r="38011" spans="1:1" ht="13.2" x14ac:dyDescent="0.25">
      <c r="A38011"/>
    </row>
    <row r="38012" spans="1:1" ht="13.2" x14ac:dyDescent="0.25">
      <c r="A38012"/>
    </row>
    <row r="38013" spans="1:1" ht="13.2" x14ac:dyDescent="0.25">
      <c r="A38013"/>
    </row>
    <row r="38014" spans="1:1" ht="13.2" x14ac:dyDescent="0.25">
      <c r="A38014"/>
    </row>
    <row r="38015" spans="1:1" ht="13.2" x14ac:dyDescent="0.25">
      <c r="A38015"/>
    </row>
    <row r="38016" spans="1:1" ht="13.2" x14ac:dyDescent="0.25">
      <c r="A38016"/>
    </row>
    <row r="38017" spans="1:1" ht="13.2" x14ac:dyDescent="0.25">
      <c r="A38017"/>
    </row>
    <row r="38018" spans="1:1" ht="13.2" x14ac:dyDescent="0.25">
      <c r="A38018"/>
    </row>
    <row r="38019" spans="1:1" ht="13.2" x14ac:dyDescent="0.25">
      <c r="A38019"/>
    </row>
    <row r="38020" spans="1:1" ht="13.2" x14ac:dyDescent="0.25">
      <c r="A38020"/>
    </row>
    <row r="38021" spans="1:1" ht="13.2" x14ac:dyDescent="0.25">
      <c r="A38021"/>
    </row>
    <row r="38022" spans="1:1" ht="13.2" x14ac:dyDescent="0.25">
      <c r="A38022"/>
    </row>
    <row r="38023" spans="1:1" ht="13.2" x14ac:dyDescent="0.25">
      <c r="A38023"/>
    </row>
    <row r="38024" spans="1:1" ht="13.2" x14ac:dyDescent="0.25">
      <c r="A38024"/>
    </row>
    <row r="38025" spans="1:1" ht="13.2" x14ac:dyDescent="0.25">
      <c r="A38025"/>
    </row>
    <row r="38026" spans="1:1" ht="13.2" x14ac:dyDescent="0.25">
      <c r="A38026"/>
    </row>
    <row r="38027" spans="1:1" ht="13.2" x14ac:dyDescent="0.25">
      <c r="A38027"/>
    </row>
    <row r="38028" spans="1:1" ht="13.2" x14ac:dyDescent="0.25">
      <c r="A38028"/>
    </row>
    <row r="38029" spans="1:1" ht="13.2" x14ac:dyDescent="0.25">
      <c r="A38029"/>
    </row>
    <row r="38030" spans="1:1" ht="13.2" x14ac:dyDescent="0.25">
      <c r="A38030"/>
    </row>
    <row r="38031" spans="1:1" ht="13.2" x14ac:dyDescent="0.25">
      <c r="A38031"/>
    </row>
    <row r="38032" spans="1:1" ht="13.2" x14ac:dyDescent="0.25">
      <c r="A38032"/>
    </row>
    <row r="38033" spans="1:1" ht="13.2" x14ac:dyDescent="0.25">
      <c r="A38033"/>
    </row>
    <row r="38034" spans="1:1" ht="13.2" x14ac:dyDescent="0.25">
      <c r="A38034"/>
    </row>
    <row r="38035" spans="1:1" ht="13.2" x14ac:dyDescent="0.25">
      <c r="A38035"/>
    </row>
    <row r="38036" spans="1:1" ht="13.2" x14ac:dyDescent="0.25">
      <c r="A38036"/>
    </row>
    <row r="38037" spans="1:1" ht="13.2" x14ac:dyDescent="0.25">
      <c r="A38037"/>
    </row>
    <row r="38038" spans="1:1" ht="13.2" x14ac:dyDescent="0.25">
      <c r="A38038"/>
    </row>
    <row r="38039" spans="1:1" ht="13.2" x14ac:dyDescent="0.25">
      <c r="A38039"/>
    </row>
    <row r="38040" spans="1:1" ht="13.2" x14ac:dyDescent="0.25">
      <c r="A38040"/>
    </row>
    <row r="38041" spans="1:1" ht="13.2" x14ac:dyDescent="0.25">
      <c r="A38041"/>
    </row>
    <row r="38042" spans="1:1" ht="13.2" x14ac:dyDescent="0.25">
      <c r="A38042"/>
    </row>
    <row r="38043" spans="1:1" ht="13.2" x14ac:dyDescent="0.25">
      <c r="A38043"/>
    </row>
    <row r="38044" spans="1:1" ht="13.2" x14ac:dyDescent="0.25">
      <c r="A38044"/>
    </row>
    <row r="38045" spans="1:1" ht="13.2" x14ac:dyDescent="0.25">
      <c r="A38045"/>
    </row>
    <row r="38046" spans="1:1" ht="13.2" x14ac:dyDescent="0.25">
      <c r="A38046"/>
    </row>
    <row r="38047" spans="1:1" ht="13.2" x14ac:dyDescent="0.25">
      <c r="A38047"/>
    </row>
    <row r="38048" spans="1:1" ht="13.2" x14ac:dyDescent="0.25">
      <c r="A38048"/>
    </row>
    <row r="38049" spans="1:1" ht="13.2" x14ac:dyDescent="0.25">
      <c r="A38049"/>
    </row>
    <row r="38050" spans="1:1" ht="13.2" x14ac:dyDescent="0.25">
      <c r="A38050"/>
    </row>
    <row r="38051" spans="1:1" ht="13.2" x14ac:dyDescent="0.25">
      <c r="A38051"/>
    </row>
    <row r="38052" spans="1:1" ht="13.2" x14ac:dyDescent="0.25">
      <c r="A38052"/>
    </row>
    <row r="38053" spans="1:1" ht="13.2" x14ac:dyDescent="0.25">
      <c r="A38053"/>
    </row>
    <row r="38054" spans="1:1" ht="13.2" x14ac:dyDescent="0.25">
      <c r="A38054"/>
    </row>
    <row r="38055" spans="1:1" ht="13.2" x14ac:dyDescent="0.25">
      <c r="A38055"/>
    </row>
    <row r="38056" spans="1:1" ht="13.2" x14ac:dyDescent="0.25">
      <c r="A38056"/>
    </row>
    <row r="38057" spans="1:1" ht="13.2" x14ac:dyDescent="0.25">
      <c r="A38057"/>
    </row>
    <row r="38058" spans="1:1" ht="13.2" x14ac:dyDescent="0.25">
      <c r="A38058"/>
    </row>
    <row r="38059" spans="1:1" ht="13.2" x14ac:dyDescent="0.25">
      <c r="A38059"/>
    </row>
    <row r="38060" spans="1:1" ht="13.2" x14ac:dyDescent="0.25">
      <c r="A38060"/>
    </row>
    <row r="38061" spans="1:1" ht="13.2" x14ac:dyDescent="0.25">
      <c r="A38061"/>
    </row>
    <row r="38062" spans="1:1" ht="13.2" x14ac:dyDescent="0.25">
      <c r="A38062"/>
    </row>
    <row r="38063" spans="1:1" ht="13.2" x14ac:dyDescent="0.25">
      <c r="A38063"/>
    </row>
    <row r="38064" spans="1:1" ht="13.2" x14ac:dyDescent="0.25">
      <c r="A38064"/>
    </row>
    <row r="38065" spans="1:1" ht="13.2" x14ac:dyDescent="0.25">
      <c r="A38065"/>
    </row>
    <row r="38066" spans="1:1" ht="13.2" x14ac:dyDescent="0.25">
      <c r="A38066"/>
    </row>
    <row r="38067" spans="1:1" ht="13.2" x14ac:dyDescent="0.25">
      <c r="A38067"/>
    </row>
    <row r="38068" spans="1:1" ht="13.2" x14ac:dyDescent="0.25">
      <c r="A38068"/>
    </row>
    <row r="38069" spans="1:1" ht="13.2" x14ac:dyDescent="0.25">
      <c r="A38069"/>
    </row>
    <row r="38070" spans="1:1" ht="13.2" x14ac:dyDescent="0.25">
      <c r="A38070"/>
    </row>
    <row r="38071" spans="1:1" ht="13.2" x14ac:dyDescent="0.25">
      <c r="A38071"/>
    </row>
    <row r="38072" spans="1:1" ht="13.2" x14ac:dyDescent="0.25">
      <c r="A38072"/>
    </row>
    <row r="38073" spans="1:1" ht="13.2" x14ac:dyDescent="0.25">
      <c r="A38073"/>
    </row>
    <row r="38074" spans="1:1" ht="13.2" x14ac:dyDescent="0.25">
      <c r="A38074"/>
    </row>
    <row r="38075" spans="1:1" ht="13.2" x14ac:dyDescent="0.25">
      <c r="A38075"/>
    </row>
    <row r="38076" spans="1:1" ht="13.2" x14ac:dyDescent="0.25">
      <c r="A38076"/>
    </row>
    <row r="38077" spans="1:1" ht="13.2" x14ac:dyDescent="0.25">
      <c r="A38077"/>
    </row>
    <row r="38078" spans="1:1" ht="13.2" x14ac:dyDescent="0.25">
      <c r="A38078"/>
    </row>
    <row r="38079" spans="1:1" ht="13.2" x14ac:dyDescent="0.25">
      <c r="A38079"/>
    </row>
    <row r="38080" spans="1:1" ht="13.2" x14ac:dyDescent="0.25">
      <c r="A38080"/>
    </row>
    <row r="38081" spans="1:1" ht="13.2" x14ac:dyDescent="0.25">
      <c r="A38081"/>
    </row>
    <row r="38082" spans="1:1" ht="13.2" x14ac:dyDescent="0.25">
      <c r="A38082"/>
    </row>
    <row r="38083" spans="1:1" ht="13.2" x14ac:dyDescent="0.25">
      <c r="A38083"/>
    </row>
    <row r="38084" spans="1:1" ht="13.2" x14ac:dyDescent="0.25">
      <c r="A38084"/>
    </row>
    <row r="38085" spans="1:1" ht="13.2" x14ac:dyDescent="0.25">
      <c r="A38085"/>
    </row>
    <row r="38086" spans="1:1" ht="13.2" x14ac:dyDescent="0.25">
      <c r="A38086"/>
    </row>
    <row r="38087" spans="1:1" ht="13.2" x14ac:dyDescent="0.25">
      <c r="A38087"/>
    </row>
    <row r="38088" spans="1:1" ht="13.2" x14ac:dyDescent="0.25">
      <c r="A38088"/>
    </row>
    <row r="38089" spans="1:1" ht="13.2" x14ac:dyDescent="0.25">
      <c r="A38089"/>
    </row>
    <row r="38090" spans="1:1" ht="13.2" x14ac:dyDescent="0.25">
      <c r="A38090"/>
    </row>
    <row r="38091" spans="1:1" ht="13.2" x14ac:dyDescent="0.25">
      <c r="A38091"/>
    </row>
    <row r="38092" spans="1:1" ht="13.2" x14ac:dyDescent="0.25">
      <c r="A38092"/>
    </row>
    <row r="38093" spans="1:1" ht="13.2" x14ac:dyDescent="0.25">
      <c r="A38093"/>
    </row>
    <row r="38094" spans="1:1" ht="13.2" x14ac:dyDescent="0.25">
      <c r="A38094"/>
    </row>
    <row r="38095" spans="1:1" ht="13.2" x14ac:dyDescent="0.25">
      <c r="A38095"/>
    </row>
    <row r="38096" spans="1:1" ht="13.2" x14ac:dyDescent="0.25">
      <c r="A38096"/>
    </row>
    <row r="38097" spans="1:1" ht="13.2" x14ac:dyDescent="0.25">
      <c r="A38097"/>
    </row>
    <row r="38098" spans="1:1" ht="13.2" x14ac:dyDescent="0.25">
      <c r="A38098"/>
    </row>
    <row r="38099" spans="1:1" ht="13.2" x14ac:dyDescent="0.25">
      <c r="A38099"/>
    </row>
    <row r="38100" spans="1:1" ht="13.2" x14ac:dyDescent="0.25">
      <c r="A38100"/>
    </row>
    <row r="38101" spans="1:1" ht="13.2" x14ac:dyDescent="0.25">
      <c r="A38101"/>
    </row>
    <row r="38102" spans="1:1" ht="13.2" x14ac:dyDescent="0.25">
      <c r="A38102"/>
    </row>
    <row r="38103" spans="1:1" ht="13.2" x14ac:dyDescent="0.25">
      <c r="A38103"/>
    </row>
    <row r="38104" spans="1:1" ht="13.2" x14ac:dyDescent="0.25">
      <c r="A38104"/>
    </row>
    <row r="38105" spans="1:1" ht="13.2" x14ac:dyDescent="0.25">
      <c r="A38105"/>
    </row>
    <row r="38106" spans="1:1" ht="13.2" x14ac:dyDescent="0.25">
      <c r="A38106"/>
    </row>
    <row r="38107" spans="1:1" ht="13.2" x14ac:dyDescent="0.25">
      <c r="A38107"/>
    </row>
    <row r="38108" spans="1:1" ht="13.2" x14ac:dyDescent="0.25">
      <c r="A38108"/>
    </row>
    <row r="38109" spans="1:1" ht="13.2" x14ac:dyDescent="0.25">
      <c r="A38109"/>
    </row>
    <row r="38110" spans="1:1" ht="13.2" x14ac:dyDescent="0.25">
      <c r="A38110"/>
    </row>
    <row r="38111" spans="1:1" ht="13.2" x14ac:dyDescent="0.25">
      <c r="A38111"/>
    </row>
    <row r="38112" spans="1:1" ht="13.2" x14ac:dyDescent="0.25">
      <c r="A38112"/>
    </row>
    <row r="38113" spans="1:1" ht="13.2" x14ac:dyDescent="0.25">
      <c r="A38113"/>
    </row>
    <row r="38114" spans="1:1" ht="13.2" x14ac:dyDescent="0.25">
      <c r="A38114"/>
    </row>
    <row r="38115" spans="1:1" ht="13.2" x14ac:dyDescent="0.25">
      <c r="A38115"/>
    </row>
    <row r="38116" spans="1:1" ht="13.2" x14ac:dyDescent="0.25">
      <c r="A38116"/>
    </row>
    <row r="38117" spans="1:1" ht="13.2" x14ac:dyDescent="0.25">
      <c r="A38117"/>
    </row>
    <row r="38118" spans="1:1" ht="13.2" x14ac:dyDescent="0.25">
      <c r="A38118"/>
    </row>
    <row r="38119" spans="1:1" ht="13.2" x14ac:dyDescent="0.25">
      <c r="A38119"/>
    </row>
    <row r="38120" spans="1:1" ht="13.2" x14ac:dyDescent="0.25">
      <c r="A38120"/>
    </row>
    <row r="38121" spans="1:1" ht="13.2" x14ac:dyDescent="0.25">
      <c r="A38121"/>
    </row>
    <row r="38122" spans="1:1" ht="13.2" x14ac:dyDescent="0.25">
      <c r="A38122"/>
    </row>
    <row r="38123" spans="1:1" ht="13.2" x14ac:dyDescent="0.25">
      <c r="A38123"/>
    </row>
    <row r="38124" spans="1:1" ht="13.2" x14ac:dyDescent="0.25">
      <c r="A38124"/>
    </row>
    <row r="38125" spans="1:1" ht="13.2" x14ac:dyDescent="0.25">
      <c r="A38125"/>
    </row>
    <row r="38126" spans="1:1" ht="13.2" x14ac:dyDescent="0.25">
      <c r="A38126"/>
    </row>
    <row r="38127" spans="1:1" ht="13.2" x14ac:dyDescent="0.25">
      <c r="A38127"/>
    </row>
    <row r="38128" spans="1:1" ht="13.2" x14ac:dyDescent="0.25">
      <c r="A38128"/>
    </row>
    <row r="38129" spans="1:1" ht="13.2" x14ac:dyDescent="0.25">
      <c r="A38129"/>
    </row>
    <row r="38130" spans="1:1" ht="13.2" x14ac:dyDescent="0.25">
      <c r="A38130"/>
    </row>
    <row r="38131" spans="1:1" ht="13.2" x14ac:dyDescent="0.25">
      <c r="A38131"/>
    </row>
    <row r="38132" spans="1:1" ht="13.2" x14ac:dyDescent="0.25">
      <c r="A38132"/>
    </row>
    <row r="38133" spans="1:1" ht="13.2" x14ac:dyDescent="0.25">
      <c r="A38133"/>
    </row>
    <row r="38134" spans="1:1" ht="13.2" x14ac:dyDescent="0.25">
      <c r="A38134"/>
    </row>
    <row r="38135" spans="1:1" ht="13.2" x14ac:dyDescent="0.25">
      <c r="A38135"/>
    </row>
    <row r="38136" spans="1:1" ht="13.2" x14ac:dyDescent="0.25">
      <c r="A38136"/>
    </row>
    <row r="38137" spans="1:1" ht="13.2" x14ac:dyDescent="0.25">
      <c r="A38137"/>
    </row>
    <row r="38138" spans="1:1" ht="13.2" x14ac:dyDescent="0.25">
      <c r="A38138"/>
    </row>
    <row r="38139" spans="1:1" ht="13.2" x14ac:dyDescent="0.25">
      <c r="A38139"/>
    </row>
    <row r="38140" spans="1:1" ht="13.2" x14ac:dyDescent="0.25">
      <c r="A38140"/>
    </row>
    <row r="38141" spans="1:1" ht="13.2" x14ac:dyDescent="0.25">
      <c r="A38141"/>
    </row>
    <row r="38142" spans="1:1" ht="13.2" x14ac:dyDescent="0.25">
      <c r="A38142"/>
    </row>
    <row r="38143" spans="1:1" ht="13.2" x14ac:dyDescent="0.25">
      <c r="A38143"/>
    </row>
    <row r="38144" spans="1:1" ht="13.2" x14ac:dyDescent="0.25">
      <c r="A38144"/>
    </row>
    <row r="38145" spans="1:1" ht="13.2" x14ac:dyDescent="0.25">
      <c r="A38145"/>
    </row>
    <row r="38146" spans="1:1" ht="13.2" x14ac:dyDescent="0.25">
      <c r="A38146"/>
    </row>
    <row r="38147" spans="1:1" ht="13.2" x14ac:dyDescent="0.25">
      <c r="A38147"/>
    </row>
    <row r="38148" spans="1:1" ht="13.2" x14ac:dyDescent="0.25">
      <c r="A38148"/>
    </row>
    <row r="38149" spans="1:1" ht="13.2" x14ac:dyDescent="0.25">
      <c r="A38149"/>
    </row>
    <row r="38150" spans="1:1" ht="13.2" x14ac:dyDescent="0.25">
      <c r="A38150"/>
    </row>
    <row r="38151" spans="1:1" ht="13.2" x14ac:dyDescent="0.25">
      <c r="A38151"/>
    </row>
    <row r="38152" spans="1:1" ht="13.2" x14ac:dyDescent="0.25">
      <c r="A38152"/>
    </row>
    <row r="38153" spans="1:1" ht="13.2" x14ac:dyDescent="0.25">
      <c r="A38153"/>
    </row>
    <row r="38154" spans="1:1" ht="13.2" x14ac:dyDescent="0.25">
      <c r="A38154"/>
    </row>
    <row r="38155" spans="1:1" ht="13.2" x14ac:dyDescent="0.25">
      <c r="A38155"/>
    </row>
    <row r="38156" spans="1:1" ht="13.2" x14ac:dyDescent="0.25">
      <c r="A38156"/>
    </row>
    <row r="38157" spans="1:1" ht="13.2" x14ac:dyDescent="0.25">
      <c r="A38157"/>
    </row>
    <row r="38158" spans="1:1" ht="13.2" x14ac:dyDescent="0.25">
      <c r="A38158"/>
    </row>
    <row r="38159" spans="1:1" ht="13.2" x14ac:dyDescent="0.25">
      <c r="A38159"/>
    </row>
    <row r="38160" spans="1:1" ht="13.2" x14ac:dyDescent="0.25">
      <c r="A38160"/>
    </row>
    <row r="38161" spans="1:1" ht="13.2" x14ac:dyDescent="0.25">
      <c r="A38161"/>
    </row>
    <row r="38162" spans="1:1" ht="13.2" x14ac:dyDescent="0.25">
      <c r="A38162"/>
    </row>
    <row r="38163" spans="1:1" ht="13.2" x14ac:dyDescent="0.25">
      <c r="A38163"/>
    </row>
    <row r="38164" spans="1:1" ht="13.2" x14ac:dyDescent="0.25">
      <c r="A38164"/>
    </row>
    <row r="38165" spans="1:1" ht="13.2" x14ac:dyDescent="0.25">
      <c r="A38165"/>
    </row>
    <row r="38166" spans="1:1" ht="13.2" x14ac:dyDescent="0.25">
      <c r="A38166"/>
    </row>
    <row r="38167" spans="1:1" ht="13.2" x14ac:dyDescent="0.25">
      <c r="A38167"/>
    </row>
    <row r="38168" spans="1:1" ht="13.2" x14ac:dyDescent="0.25">
      <c r="A38168"/>
    </row>
    <row r="38169" spans="1:1" ht="13.2" x14ac:dyDescent="0.25">
      <c r="A38169"/>
    </row>
    <row r="38170" spans="1:1" ht="13.2" x14ac:dyDescent="0.25">
      <c r="A38170"/>
    </row>
    <row r="38171" spans="1:1" ht="13.2" x14ac:dyDescent="0.25">
      <c r="A38171"/>
    </row>
    <row r="38172" spans="1:1" ht="13.2" x14ac:dyDescent="0.25">
      <c r="A38172"/>
    </row>
    <row r="38173" spans="1:1" ht="13.2" x14ac:dyDescent="0.25">
      <c r="A38173"/>
    </row>
    <row r="38174" spans="1:1" ht="13.2" x14ac:dyDescent="0.25">
      <c r="A38174"/>
    </row>
    <row r="38175" spans="1:1" ht="13.2" x14ac:dyDescent="0.25">
      <c r="A38175"/>
    </row>
    <row r="38176" spans="1:1" ht="13.2" x14ac:dyDescent="0.25">
      <c r="A38176"/>
    </row>
    <row r="38177" spans="1:1" ht="13.2" x14ac:dyDescent="0.25">
      <c r="A38177"/>
    </row>
    <row r="38178" spans="1:1" ht="13.2" x14ac:dyDescent="0.25">
      <c r="A38178"/>
    </row>
    <row r="38179" spans="1:1" ht="13.2" x14ac:dyDescent="0.25">
      <c r="A38179"/>
    </row>
    <row r="38180" spans="1:1" ht="13.2" x14ac:dyDescent="0.25">
      <c r="A38180"/>
    </row>
    <row r="38181" spans="1:1" ht="13.2" x14ac:dyDescent="0.25">
      <c r="A38181"/>
    </row>
    <row r="38182" spans="1:1" ht="13.2" x14ac:dyDescent="0.25">
      <c r="A38182"/>
    </row>
    <row r="38183" spans="1:1" ht="13.2" x14ac:dyDescent="0.25">
      <c r="A38183"/>
    </row>
    <row r="38184" spans="1:1" ht="13.2" x14ac:dyDescent="0.25">
      <c r="A38184"/>
    </row>
    <row r="38185" spans="1:1" ht="13.2" x14ac:dyDescent="0.25">
      <c r="A38185"/>
    </row>
    <row r="38186" spans="1:1" ht="13.2" x14ac:dyDescent="0.25">
      <c r="A38186"/>
    </row>
    <row r="38187" spans="1:1" ht="13.2" x14ac:dyDescent="0.25">
      <c r="A38187"/>
    </row>
    <row r="38188" spans="1:1" ht="13.2" x14ac:dyDescent="0.25">
      <c r="A38188"/>
    </row>
    <row r="38189" spans="1:1" ht="13.2" x14ac:dyDescent="0.25">
      <c r="A38189"/>
    </row>
    <row r="38190" spans="1:1" ht="13.2" x14ac:dyDescent="0.25">
      <c r="A38190"/>
    </row>
    <row r="38191" spans="1:1" ht="13.2" x14ac:dyDescent="0.25">
      <c r="A38191"/>
    </row>
    <row r="38192" spans="1:1" ht="13.2" x14ac:dyDescent="0.25">
      <c r="A38192"/>
    </row>
    <row r="38193" spans="1:1" ht="13.2" x14ac:dyDescent="0.25">
      <c r="A38193"/>
    </row>
    <row r="38194" spans="1:1" ht="13.2" x14ac:dyDescent="0.25">
      <c r="A38194"/>
    </row>
    <row r="38195" spans="1:1" ht="13.2" x14ac:dyDescent="0.25">
      <c r="A38195"/>
    </row>
    <row r="38196" spans="1:1" ht="13.2" x14ac:dyDescent="0.25">
      <c r="A38196"/>
    </row>
    <row r="38197" spans="1:1" ht="13.2" x14ac:dyDescent="0.25">
      <c r="A38197"/>
    </row>
    <row r="38198" spans="1:1" ht="13.2" x14ac:dyDescent="0.25">
      <c r="A38198"/>
    </row>
    <row r="38199" spans="1:1" ht="13.2" x14ac:dyDescent="0.25">
      <c r="A38199"/>
    </row>
    <row r="38200" spans="1:1" ht="13.2" x14ac:dyDescent="0.25">
      <c r="A38200"/>
    </row>
    <row r="38201" spans="1:1" ht="13.2" x14ac:dyDescent="0.25">
      <c r="A38201"/>
    </row>
    <row r="38202" spans="1:1" ht="13.2" x14ac:dyDescent="0.25">
      <c r="A38202"/>
    </row>
    <row r="38203" spans="1:1" ht="13.2" x14ac:dyDescent="0.25">
      <c r="A38203"/>
    </row>
    <row r="38204" spans="1:1" ht="13.2" x14ac:dyDescent="0.25">
      <c r="A38204"/>
    </row>
    <row r="38205" spans="1:1" ht="13.2" x14ac:dyDescent="0.25">
      <c r="A38205"/>
    </row>
    <row r="38206" spans="1:1" ht="13.2" x14ac:dyDescent="0.25">
      <c r="A38206"/>
    </row>
    <row r="38207" spans="1:1" ht="13.2" x14ac:dyDescent="0.25">
      <c r="A38207"/>
    </row>
    <row r="38208" spans="1:1" ht="13.2" x14ac:dyDescent="0.25">
      <c r="A38208"/>
    </row>
    <row r="38209" spans="1:1" ht="13.2" x14ac:dyDescent="0.25">
      <c r="A38209"/>
    </row>
    <row r="38210" spans="1:1" ht="13.2" x14ac:dyDescent="0.25">
      <c r="A38210"/>
    </row>
    <row r="38211" spans="1:1" ht="13.2" x14ac:dyDescent="0.25">
      <c r="A38211"/>
    </row>
    <row r="38212" spans="1:1" ht="13.2" x14ac:dyDescent="0.25">
      <c r="A38212"/>
    </row>
    <row r="38213" spans="1:1" ht="13.2" x14ac:dyDescent="0.25">
      <c r="A38213"/>
    </row>
    <row r="38214" spans="1:1" ht="13.2" x14ac:dyDescent="0.25">
      <c r="A38214"/>
    </row>
    <row r="38215" spans="1:1" ht="13.2" x14ac:dyDescent="0.25">
      <c r="A38215"/>
    </row>
    <row r="38216" spans="1:1" ht="13.2" x14ac:dyDescent="0.25">
      <c r="A38216"/>
    </row>
    <row r="38217" spans="1:1" ht="13.2" x14ac:dyDescent="0.25">
      <c r="A38217"/>
    </row>
    <row r="38218" spans="1:1" ht="13.2" x14ac:dyDescent="0.25">
      <c r="A38218"/>
    </row>
    <row r="38219" spans="1:1" ht="13.2" x14ac:dyDescent="0.25">
      <c r="A38219"/>
    </row>
    <row r="38220" spans="1:1" ht="13.2" x14ac:dyDescent="0.25">
      <c r="A38220"/>
    </row>
    <row r="38221" spans="1:1" ht="13.2" x14ac:dyDescent="0.25">
      <c r="A38221"/>
    </row>
    <row r="38222" spans="1:1" ht="13.2" x14ac:dyDescent="0.25">
      <c r="A38222"/>
    </row>
    <row r="38223" spans="1:1" ht="13.2" x14ac:dyDescent="0.25">
      <c r="A38223"/>
    </row>
    <row r="38224" spans="1:1" ht="13.2" x14ac:dyDescent="0.25">
      <c r="A38224"/>
    </row>
    <row r="38225" spans="1:1" ht="13.2" x14ac:dyDescent="0.25">
      <c r="A38225"/>
    </row>
    <row r="38226" spans="1:1" ht="13.2" x14ac:dyDescent="0.25">
      <c r="A38226"/>
    </row>
    <row r="38227" spans="1:1" ht="13.2" x14ac:dyDescent="0.25">
      <c r="A38227"/>
    </row>
    <row r="38228" spans="1:1" ht="13.2" x14ac:dyDescent="0.25">
      <c r="A38228"/>
    </row>
    <row r="38229" spans="1:1" ht="13.2" x14ac:dyDescent="0.25">
      <c r="A38229"/>
    </row>
    <row r="38230" spans="1:1" ht="13.2" x14ac:dyDescent="0.25">
      <c r="A38230"/>
    </row>
    <row r="38231" spans="1:1" ht="13.2" x14ac:dyDescent="0.25">
      <c r="A38231"/>
    </row>
    <row r="38232" spans="1:1" ht="13.2" x14ac:dyDescent="0.25">
      <c r="A38232"/>
    </row>
    <row r="38233" spans="1:1" ht="13.2" x14ac:dyDescent="0.25">
      <c r="A38233"/>
    </row>
    <row r="38234" spans="1:1" ht="13.2" x14ac:dyDescent="0.25">
      <c r="A38234"/>
    </row>
    <row r="38235" spans="1:1" ht="13.2" x14ac:dyDescent="0.25">
      <c r="A38235"/>
    </row>
    <row r="38236" spans="1:1" ht="13.2" x14ac:dyDescent="0.25">
      <c r="A38236"/>
    </row>
    <row r="38237" spans="1:1" ht="13.2" x14ac:dyDescent="0.25">
      <c r="A38237"/>
    </row>
    <row r="38238" spans="1:1" ht="13.2" x14ac:dyDescent="0.25">
      <c r="A38238"/>
    </row>
    <row r="38239" spans="1:1" ht="13.2" x14ac:dyDescent="0.25">
      <c r="A38239"/>
    </row>
    <row r="38240" spans="1:1" ht="13.2" x14ac:dyDescent="0.25">
      <c r="A38240"/>
    </row>
    <row r="38241" spans="1:1" ht="13.2" x14ac:dyDescent="0.25">
      <c r="A38241"/>
    </row>
    <row r="38242" spans="1:1" ht="13.2" x14ac:dyDescent="0.25">
      <c r="A38242"/>
    </row>
    <row r="38243" spans="1:1" ht="13.2" x14ac:dyDescent="0.25">
      <c r="A38243"/>
    </row>
    <row r="38244" spans="1:1" ht="13.2" x14ac:dyDescent="0.25">
      <c r="A38244"/>
    </row>
    <row r="38245" spans="1:1" ht="13.2" x14ac:dyDescent="0.25">
      <c r="A38245"/>
    </row>
    <row r="38246" spans="1:1" ht="13.2" x14ac:dyDescent="0.25">
      <c r="A38246"/>
    </row>
    <row r="38247" spans="1:1" ht="13.2" x14ac:dyDescent="0.25">
      <c r="A38247"/>
    </row>
    <row r="38248" spans="1:1" ht="13.2" x14ac:dyDescent="0.25">
      <c r="A38248"/>
    </row>
    <row r="38249" spans="1:1" ht="13.2" x14ac:dyDescent="0.25">
      <c r="A38249"/>
    </row>
    <row r="38250" spans="1:1" ht="13.2" x14ac:dyDescent="0.25">
      <c r="A38250"/>
    </row>
    <row r="38251" spans="1:1" ht="13.2" x14ac:dyDescent="0.25">
      <c r="A38251"/>
    </row>
    <row r="38252" spans="1:1" ht="13.2" x14ac:dyDescent="0.25">
      <c r="A38252"/>
    </row>
    <row r="38253" spans="1:1" ht="13.2" x14ac:dyDescent="0.25">
      <c r="A38253"/>
    </row>
    <row r="38254" spans="1:1" ht="13.2" x14ac:dyDescent="0.25">
      <c r="A38254"/>
    </row>
    <row r="38255" spans="1:1" ht="13.2" x14ac:dyDescent="0.25">
      <c r="A38255"/>
    </row>
    <row r="38256" spans="1:1" ht="13.2" x14ac:dyDescent="0.25">
      <c r="A38256"/>
    </row>
    <row r="38257" spans="1:1" ht="13.2" x14ac:dyDescent="0.25">
      <c r="A38257"/>
    </row>
    <row r="38258" spans="1:1" ht="13.2" x14ac:dyDescent="0.25">
      <c r="A38258"/>
    </row>
    <row r="38259" spans="1:1" ht="13.2" x14ac:dyDescent="0.25">
      <c r="A38259"/>
    </row>
    <row r="38260" spans="1:1" ht="13.2" x14ac:dyDescent="0.25">
      <c r="A38260"/>
    </row>
    <row r="38261" spans="1:1" ht="13.2" x14ac:dyDescent="0.25">
      <c r="A38261"/>
    </row>
    <row r="38262" spans="1:1" ht="13.2" x14ac:dyDescent="0.25">
      <c r="A38262"/>
    </row>
    <row r="38263" spans="1:1" ht="13.2" x14ac:dyDescent="0.25">
      <c r="A38263"/>
    </row>
    <row r="38264" spans="1:1" ht="13.2" x14ac:dyDescent="0.25">
      <c r="A38264"/>
    </row>
    <row r="38265" spans="1:1" ht="13.2" x14ac:dyDescent="0.25">
      <c r="A38265"/>
    </row>
    <row r="38266" spans="1:1" ht="13.2" x14ac:dyDescent="0.25">
      <c r="A38266"/>
    </row>
    <row r="38267" spans="1:1" ht="13.2" x14ac:dyDescent="0.25">
      <c r="A38267"/>
    </row>
    <row r="38268" spans="1:1" ht="13.2" x14ac:dyDescent="0.25">
      <c r="A38268"/>
    </row>
    <row r="38269" spans="1:1" ht="13.2" x14ac:dyDescent="0.25">
      <c r="A38269"/>
    </row>
    <row r="38270" spans="1:1" ht="13.2" x14ac:dyDescent="0.25">
      <c r="A38270"/>
    </row>
    <row r="38271" spans="1:1" ht="13.2" x14ac:dyDescent="0.25">
      <c r="A38271"/>
    </row>
    <row r="38272" spans="1:1" ht="13.2" x14ac:dyDescent="0.25">
      <c r="A38272"/>
    </row>
    <row r="38273" spans="1:1" ht="13.2" x14ac:dyDescent="0.25">
      <c r="A38273"/>
    </row>
    <row r="38274" spans="1:1" ht="13.2" x14ac:dyDescent="0.25">
      <c r="A38274"/>
    </row>
    <row r="38275" spans="1:1" ht="13.2" x14ac:dyDescent="0.25">
      <c r="A38275"/>
    </row>
    <row r="38276" spans="1:1" ht="13.2" x14ac:dyDescent="0.25">
      <c r="A38276"/>
    </row>
    <row r="38277" spans="1:1" ht="13.2" x14ac:dyDescent="0.25">
      <c r="A38277"/>
    </row>
    <row r="38278" spans="1:1" ht="13.2" x14ac:dyDescent="0.25">
      <c r="A38278"/>
    </row>
    <row r="38279" spans="1:1" ht="13.2" x14ac:dyDescent="0.25">
      <c r="A38279"/>
    </row>
    <row r="38280" spans="1:1" ht="13.2" x14ac:dyDescent="0.25">
      <c r="A38280"/>
    </row>
    <row r="38281" spans="1:1" ht="13.2" x14ac:dyDescent="0.25">
      <c r="A38281"/>
    </row>
    <row r="38282" spans="1:1" ht="13.2" x14ac:dyDescent="0.25">
      <c r="A38282"/>
    </row>
    <row r="38283" spans="1:1" ht="13.2" x14ac:dyDescent="0.25">
      <c r="A38283"/>
    </row>
    <row r="38284" spans="1:1" ht="13.2" x14ac:dyDescent="0.25">
      <c r="A38284"/>
    </row>
    <row r="38285" spans="1:1" ht="13.2" x14ac:dyDescent="0.25">
      <c r="A38285"/>
    </row>
    <row r="38286" spans="1:1" ht="13.2" x14ac:dyDescent="0.25">
      <c r="A38286"/>
    </row>
    <row r="38287" spans="1:1" ht="13.2" x14ac:dyDescent="0.25">
      <c r="A38287"/>
    </row>
    <row r="38288" spans="1:1" ht="13.2" x14ac:dyDescent="0.25">
      <c r="A38288"/>
    </row>
    <row r="38289" spans="1:1" ht="13.2" x14ac:dyDescent="0.25">
      <c r="A38289"/>
    </row>
    <row r="38290" spans="1:1" ht="13.2" x14ac:dyDescent="0.25">
      <c r="A38290"/>
    </row>
    <row r="38291" spans="1:1" ht="13.2" x14ac:dyDescent="0.25">
      <c r="A38291"/>
    </row>
    <row r="38292" spans="1:1" ht="13.2" x14ac:dyDescent="0.25">
      <c r="A38292"/>
    </row>
    <row r="38293" spans="1:1" ht="13.2" x14ac:dyDescent="0.25">
      <c r="A38293"/>
    </row>
    <row r="38294" spans="1:1" ht="13.2" x14ac:dyDescent="0.25">
      <c r="A38294"/>
    </row>
    <row r="38295" spans="1:1" ht="13.2" x14ac:dyDescent="0.25">
      <c r="A38295"/>
    </row>
    <row r="38296" spans="1:1" ht="13.2" x14ac:dyDescent="0.25">
      <c r="A38296"/>
    </row>
    <row r="38297" spans="1:1" ht="13.2" x14ac:dyDescent="0.25">
      <c r="A38297"/>
    </row>
    <row r="38298" spans="1:1" ht="13.2" x14ac:dyDescent="0.25">
      <c r="A38298"/>
    </row>
    <row r="38299" spans="1:1" ht="13.2" x14ac:dyDescent="0.25">
      <c r="A38299"/>
    </row>
    <row r="38300" spans="1:1" ht="13.2" x14ac:dyDescent="0.25">
      <c r="A38300"/>
    </row>
    <row r="38301" spans="1:1" ht="13.2" x14ac:dyDescent="0.25">
      <c r="A38301"/>
    </row>
    <row r="38302" spans="1:1" ht="13.2" x14ac:dyDescent="0.25">
      <c r="A38302"/>
    </row>
    <row r="38303" spans="1:1" ht="13.2" x14ac:dyDescent="0.25">
      <c r="A38303"/>
    </row>
    <row r="38304" spans="1:1" ht="13.2" x14ac:dyDescent="0.25">
      <c r="A38304"/>
    </row>
    <row r="38305" spans="1:1" ht="13.2" x14ac:dyDescent="0.25">
      <c r="A38305"/>
    </row>
    <row r="38306" spans="1:1" ht="13.2" x14ac:dyDescent="0.25">
      <c r="A38306"/>
    </row>
    <row r="38307" spans="1:1" ht="13.2" x14ac:dyDescent="0.25">
      <c r="A38307"/>
    </row>
    <row r="38308" spans="1:1" ht="13.2" x14ac:dyDescent="0.25">
      <c r="A38308"/>
    </row>
    <row r="38309" spans="1:1" ht="13.2" x14ac:dyDescent="0.25">
      <c r="A38309"/>
    </row>
    <row r="38310" spans="1:1" ht="13.2" x14ac:dyDescent="0.25">
      <c r="A38310"/>
    </row>
    <row r="38311" spans="1:1" ht="13.2" x14ac:dyDescent="0.25">
      <c r="A38311"/>
    </row>
    <row r="38312" spans="1:1" ht="13.2" x14ac:dyDescent="0.25">
      <c r="A38312"/>
    </row>
    <row r="38313" spans="1:1" ht="13.2" x14ac:dyDescent="0.25">
      <c r="A38313"/>
    </row>
    <row r="38314" spans="1:1" ht="13.2" x14ac:dyDescent="0.25">
      <c r="A38314"/>
    </row>
    <row r="38315" spans="1:1" ht="13.2" x14ac:dyDescent="0.25">
      <c r="A38315"/>
    </row>
    <row r="38316" spans="1:1" ht="13.2" x14ac:dyDescent="0.25">
      <c r="A38316"/>
    </row>
    <row r="38317" spans="1:1" ht="13.2" x14ac:dyDescent="0.25">
      <c r="A38317"/>
    </row>
    <row r="38318" spans="1:1" ht="13.2" x14ac:dyDescent="0.25">
      <c r="A38318"/>
    </row>
    <row r="38319" spans="1:1" ht="13.2" x14ac:dyDescent="0.25">
      <c r="A38319"/>
    </row>
    <row r="38320" spans="1:1" ht="13.2" x14ac:dyDescent="0.25">
      <c r="A38320"/>
    </row>
    <row r="38321" spans="1:1" ht="13.2" x14ac:dyDescent="0.25">
      <c r="A38321"/>
    </row>
    <row r="38322" spans="1:1" ht="13.2" x14ac:dyDescent="0.25">
      <c r="A38322"/>
    </row>
    <row r="38323" spans="1:1" ht="13.2" x14ac:dyDescent="0.25">
      <c r="A38323"/>
    </row>
    <row r="38324" spans="1:1" ht="13.2" x14ac:dyDescent="0.25">
      <c r="A38324"/>
    </row>
    <row r="38325" spans="1:1" ht="13.2" x14ac:dyDescent="0.25">
      <c r="A38325"/>
    </row>
    <row r="38326" spans="1:1" ht="13.2" x14ac:dyDescent="0.25">
      <c r="A38326"/>
    </row>
    <row r="38327" spans="1:1" ht="13.2" x14ac:dyDescent="0.25">
      <c r="A38327"/>
    </row>
    <row r="38328" spans="1:1" ht="13.2" x14ac:dyDescent="0.25">
      <c r="A38328"/>
    </row>
    <row r="38329" spans="1:1" ht="13.2" x14ac:dyDescent="0.25">
      <c r="A38329"/>
    </row>
    <row r="38330" spans="1:1" ht="13.2" x14ac:dyDescent="0.25">
      <c r="A38330"/>
    </row>
    <row r="38331" spans="1:1" ht="13.2" x14ac:dyDescent="0.25">
      <c r="A38331"/>
    </row>
    <row r="38332" spans="1:1" ht="13.2" x14ac:dyDescent="0.25">
      <c r="A38332"/>
    </row>
    <row r="38333" spans="1:1" ht="13.2" x14ac:dyDescent="0.25">
      <c r="A38333"/>
    </row>
    <row r="38334" spans="1:1" ht="13.2" x14ac:dyDescent="0.25">
      <c r="A38334"/>
    </row>
    <row r="38335" spans="1:1" ht="13.2" x14ac:dyDescent="0.25">
      <c r="A38335"/>
    </row>
    <row r="38336" spans="1:1" ht="13.2" x14ac:dyDescent="0.25">
      <c r="A38336"/>
    </row>
    <row r="38337" spans="1:1" ht="13.2" x14ac:dyDescent="0.25">
      <c r="A38337"/>
    </row>
    <row r="38338" spans="1:1" ht="13.2" x14ac:dyDescent="0.25">
      <c r="A38338"/>
    </row>
    <row r="38339" spans="1:1" ht="13.2" x14ac:dyDescent="0.25">
      <c r="A38339"/>
    </row>
    <row r="38340" spans="1:1" ht="13.2" x14ac:dyDescent="0.25">
      <c r="A38340"/>
    </row>
    <row r="38341" spans="1:1" ht="13.2" x14ac:dyDescent="0.25">
      <c r="A38341"/>
    </row>
    <row r="38342" spans="1:1" ht="13.2" x14ac:dyDescent="0.25">
      <c r="A38342"/>
    </row>
    <row r="38343" spans="1:1" ht="13.2" x14ac:dyDescent="0.25">
      <c r="A38343"/>
    </row>
    <row r="38344" spans="1:1" ht="13.2" x14ac:dyDescent="0.25">
      <c r="A38344"/>
    </row>
    <row r="38345" spans="1:1" ht="13.2" x14ac:dyDescent="0.25">
      <c r="A38345"/>
    </row>
    <row r="38346" spans="1:1" ht="13.2" x14ac:dyDescent="0.25">
      <c r="A38346"/>
    </row>
    <row r="38347" spans="1:1" ht="13.2" x14ac:dyDescent="0.25">
      <c r="A38347"/>
    </row>
    <row r="38348" spans="1:1" ht="13.2" x14ac:dyDescent="0.25">
      <c r="A38348"/>
    </row>
    <row r="38349" spans="1:1" ht="13.2" x14ac:dyDescent="0.25">
      <c r="A38349"/>
    </row>
    <row r="38350" spans="1:1" ht="13.2" x14ac:dyDescent="0.25">
      <c r="A38350"/>
    </row>
    <row r="38351" spans="1:1" ht="13.2" x14ac:dyDescent="0.25">
      <c r="A38351"/>
    </row>
    <row r="38352" spans="1:1" ht="13.2" x14ac:dyDescent="0.25">
      <c r="A38352"/>
    </row>
    <row r="38353" spans="1:1" ht="13.2" x14ac:dyDescent="0.25">
      <c r="A38353"/>
    </row>
    <row r="38354" spans="1:1" ht="13.2" x14ac:dyDescent="0.25">
      <c r="A38354"/>
    </row>
    <row r="38355" spans="1:1" ht="13.2" x14ac:dyDescent="0.25">
      <c r="A38355"/>
    </row>
    <row r="38356" spans="1:1" ht="13.2" x14ac:dyDescent="0.25">
      <c r="A38356"/>
    </row>
    <row r="38357" spans="1:1" ht="13.2" x14ac:dyDescent="0.25">
      <c r="A38357"/>
    </row>
    <row r="38358" spans="1:1" ht="13.2" x14ac:dyDescent="0.25">
      <c r="A38358"/>
    </row>
    <row r="38359" spans="1:1" ht="13.2" x14ac:dyDescent="0.25">
      <c r="A38359"/>
    </row>
    <row r="38360" spans="1:1" ht="13.2" x14ac:dyDescent="0.25">
      <c r="A38360"/>
    </row>
    <row r="38361" spans="1:1" ht="13.2" x14ac:dyDescent="0.25">
      <c r="A38361"/>
    </row>
    <row r="38362" spans="1:1" ht="13.2" x14ac:dyDescent="0.25">
      <c r="A38362"/>
    </row>
    <row r="38363" spans="1:1" ht="13.2" x14ac:dyDescent="0.25">
      <c r="A38363"/>
    </row>
    <row r="38364" spans="1:1" ht="13.2" x14ac:dyDescent="0.25">
      <c r="A38364"/>
    </row>
    <row r="38365" spans="1:1" ht="13.2" x14ac:dyDescent="0.25">
      <c r="A38365"/>
    </row>
    <row r="38366" spans="1:1" ht="13.2" x14ac:dyDescent="0.25">
      <c r="A38366"/>
    </row>
    <row r="38367" spans="1:1" ht="13.2" x14ac:dyDescent="0.25">
      <c r="A38367"/>
    </row>
    <row r="38368" spans="1:1" ht="13.2" x14ac:dyDescent="0.25">
      <c r="A38368"/>
    </row>
    <row r="38369" spans="1:1" ht="13.2" x14ac:dyDescent="0.25">
      <c r="A38369"/>
    </row>
    <row r="38370" spans="1:1" ht="13.2" x14ac:dyDescent="0.25">
      <c r="A38370"/>
    </row>
    <row r="38371" spans="1:1" ht="13.2" x14ac:dyDescent="0.25">
      <c r="A38371"/>
    </row>
    <row r="38372" spans="1:1" ht="13.2" x14ac:dyDescent="0.25">
      <c r="A38372"/>
    </row>
    <row r="38373" spans="1:1" ht="13.2" x14ac:dyDescent="0.25">
      <c r="A38373"/>
    </row>
    <row r="38374" spans="1:1" ht="13.2" x14ac:dyDescent="0.25">
      <c r="A38374"/>
    </row>
    <row r="38375" spans="1:1" ht="13.2" x14ac:dyDescent="0.25">
      <c r="A38375"/>
    </row>
    <row r="38376" spans="1:1" ht="13.2" x14ac:dyDescent="0.25">
      <c r="A38376"/>
    </row>
    <row r="38377" spans="1:1" ht="13.2" x14ac:dyDescent="0.25">
      <c r="A38377"/>
    </row>
    <row r="38378" spans="1:1" ht="13.2" x14ac:dyDescent="0.25">
      <c r="A38378"/>
    </row>
    <row r="38379" spans="1:1" ht="13.2" x14ac:dyDescent="0.25">
      <c r="A38379"/>
    </row>
    <row r="38380" spans="1:1" ht="13.2" x14ac:dyDescent="0.25">
      <c r="A38380"/>
    </row>
    <row r="38381" spans="1:1" ht="13.2" x14ac:dyDescent="0.25">
      <c r="A38381"/>
    </row>
    <row r="38382" spans="1:1" ht="13.2" x14ac:dyDescent="0.25">
      <c r="A38382"/>
    </row>
    <row r="38383" spans="1:1" ht="13.2" x14ac:dyDescent="0.25">
      <c r="A38383"/>
    </row>
    <row r="38384" spans="1:1" ht="13.2" x14ac:dyDescent="0.25">
      <c r="A38384"/>
    </row>
    <row r="38385" spans="1:1" ht="13.2" x14ac:dyDescent="0.25">
      <c r="A38385"/>
    </row>
    <row r="38386" spans="1:1" ht="13.2" x14ac:dyDescent="0.25">
      <c r="A38386"/>
    </row>
    <row r="38387" spans="1:1" ht="13.2" x14ac:dyDescent="0.25">
      <c r="A38387"/>
    </row>
    <row r="38388" spans="1:1" ht="13.2" x14ac:dyDescent="0.25">
      <c r="A38388"/>
    </row>
    <row r="38389" spans="1:1" ht="13.2" x14ac:dyDescent="0.25">
      <c r="A38389"/>
    </row>
    <row r="38390" spans="1:1" ht="13.2" x14ac:dyDescent="0.25">
      <c r="A38390"/>
    </row>
    <row r="38391" spans="1:1" ht="13.2" x14ac:dyDescent="0.25">
      <c r="A38391"/>
    </row>
    <row r="38392" spans="1:1" ht="13.2" x14ac:dyDescent="0.25">
      <c r="A38392"/>
    </row>
    <row r="38393" spans="1:1" ht="13.2" x14ac:dyDescent="0.25">
      <c r="A38393"/>
    </row>
    <row r="38394" spans="1:1" ht="13.2" x14ac:dyDescent="0.25">
      <c r="A38394"/>
    </row>
    <row r="38395" spans="1:1" ht="13.2" x14ac:dyDescent="0.25">
      <c r="A38395"/>
    </row>
    <row r="38396" spans="1:1" ht="13.2" x14ac:dyDescent="0.25">
      <c r="A38396"/>
    </row>
    <row r="38397" spans="1:1" ht="13.2" x14ac:dyDescent="0.25">
      <c r="A38397"/>
    </row>
    <row r="38398" spans="1:1" ht="13.2" x14ac:dyDescent="0.25">
      <c r="A38398"/>
    </row>
    <row r="38399" spans="1:1" ht="13.2" x14ac:dyDescent="0.25">
      <c r="A38399"/>
    </row>
    <row r="38400" spans="1:1" ht="13.2" x14ac:dyDescent="0.25">
      <c r="A38400"/>
    </row>
    <row r="38401" spans="1:1" ht="13.2" x14ac:dyDescent="0.25">
      <c r="A38401"/>
    </row>
    <row r="38402" spans="1:1" ht="13.2" x14ac:dyDescent="0.25">
      <c r="A38402"/>
    </row>
    <row r="38403" spans="1:1" ht="13.2" x14ac:dyDescent="0.25">
      <c r="A38403"/>
    </row>
    <row r="38404" spans="1:1" ht="13.2" x14ac:dyDescent="0.25">
      <c r="A38404"/>
    </row>
    <row r="38405" spans="1:1" ht="13.2" x14ac:dyDescent="0.25">
      <c r="A38405"/>
    </row>
    <row r="38406" spans="1:1" ht="13.2" x14ac:dyDescent="0.25">
      <c r="A38406"/>
    </row>
    <row r="38407" spans="1:1" ht="13.2" x14ac:dyDescent="0.25">
      <c r="A38407"/>
    </row>
    <row r="38408" spans="1:1" ht="13.2" x14ac:dyDescent="0.25">
      <c r="A38408"/>
    </row>
    <row r="38409" spans="1:1" ht="13.2" x14ac:dyDescent="0.25">
      <c r="A38409"/>
    </row>
    <row r="38410" spans="1:1" ht="13.2" x14ac:dyDescent="0.25">
      <c r="A38410"/>
    </row>
    <row r="38411" spans="1:1" ht="13.2" x14ac:dyDescent="0.25">
      <c r="A38411"/>
    </row>
    <row r="38412" spans="1:1" ht="13.2" x14ac:dyDescent="0.25">
      <c r="A38412"/>
    </row>
    <row r="38413" spans="1:1" ht="13.2" x14ac:dyDescent="0.25">
      <c r="A38413"/>
    </row>
    <row r="38414" spans="1:1" ht="13.2" x14ac:dyDescent="0.25">
      <c r="A38414"/>
    </row>
    <row r="38415" spans="1:1" ht="13.2" x14ac:dyDescent="0.25">
      <c r="A38415"/>
    </row>
    <row r="38416" spans="1:1" ht="13.2" x14ac:dyDescent="0.25">
      <c r="A38416"/>
    </row>
    <row r="38417" spans="1:1" ht="13.2" x14ac:dyDescent="0.25">
      <c r="A38417"/>
    </row>
    <row r="38418" spans="1:1" ht="13.2" x14ac:dyDescent="0.25">
      <c r="A38418"/>
    </row>
    <row r="38419" spans="1:1" ht="13.2" x14ac:dyDescent="0.25">
      <c r="A38419"/>
    </row>
    <row r="38420" spans="1:1" ht="13.2" x14ac:dyDescent="0.25">
      <c r="A38420"/>
    </row>
    <row r="38421" spans="1:1" ht="13.2" x14ac:dyDescent="0.25">
      <c r="A38421"/>
    </row>
    <row r="38422" spans="1:1" ht="13.2" x14ac:dyDescent="0.25">
      <c r="A38422"/>
    </row>
    <row r="38423" spans="1:1" ht="13.2" x14ac:dyDescent="0.25">
      <c r="A38423"/>
    </row>
    <row r="38424" spans="1:1" ht="13.2" x14ac:dyDescent="0.25">
      <c r="A38424"/>
    </row>
    <row r="38425" spans="1:1" ht="13.2" x14ac:dyDescent="0.25">
      <c r="A38425"/>
    </row>
    <row r="38426" spans="1:1" ht="13.2" x14ac:dyDescent="0.25">
      <c r="A38426"/>
    </row>
    <row r="38427" spans="1:1" ht="13.2" x14ac:dyDescent="0.25">
      <c r="A38427"/>
    </row>
    <row r="38428" spans="1:1" ht="13.2" x14ac:dyDescent="0.25">
      <c r="A38428"/>
    </row>
    <row r="38429" spans="1:1" ht="13.2" x14ac:dyDescent="0.25">
      <c r="A38429"/>
    </row>
    <row r="38430" spans="1:1" ht="13.2" x14ac:dyDescent="0.25">
      <c r="A38430"/>
    </row>
    <row r="38431" spans="1:1" ht="13.2" x14ac:dyDescent="0.25">
      <c r="A38431"/>
    </row>
    <row r="38432" spans="1:1" ht="13.2" x14ac:dyDescent="0.25">
      <c r="A38432"/>
    </row>
    <row r="38433" spans="1:1" ht="13.2" x14ac:dyDescent="0.25">
      <c r="A38433"/>
    </row>
    <row r="38434" spans="1:1" ht="13.2" x14ac:dyDescent="0.25">
      <c r="A38434"/>
    </row>
    <row r="38435" spans="1:1" ht="13.2" x14ac:dyDescent="0.25">
      <c r="A38435"/>
    </row>
    <row r="38436" spans="1:1" ht="13.2" x14ac:dyDescent="0.25">
      <c r="A38436"/>
    </row>
    <row r="38437" spans="1:1" ht="13.2" x14ac:dyDescent="0.25">
      <c r="A38437"/>
    </row>
    <row r="38438" spans="1:1" ht="13.2" x14ac:dyDescent="0.25">
      <c r="A38438"/>
    </row>
    <row r="38439" spans="1:1" ht="13.2" x14ac:dyDescent="0.25">
      <c r="A38439"/>
    </row>
    <row r="38440" spans="1:1" ht="13.2" x14ac:dyDescent="0.25">
      <c r="A38440"/>
    </row>
    <row r="38441" spans="1:1" ht="13.2" x14ac:dyDescent="0.25">
      <c r="A38441"/>
    </row>
    <row r="38442" spans="1:1" ht="13.2" x14ac:dyDescent="0.25">
      <c r="A38442"/>
    </row>
    <row r="38443" spans="1:1" ht="13.2" x14ac:dyDescent="0.25">
      <c r="A38443"/>
    </row>
    <row r="38444" spans="1:1" ht="13.2" x14ac:dyDescent="0.25">
      <c r="A38444"/>
    </row>
    <row r="38445" spans="1:1" ht="13.2" x14ac:dyDescent="0.25">
      <c r="A38445"/>
    </row>
    <row r="38446" spans="1:1" ht="13.2" x14ac:dyDescent="0.25">
      <c r="A38446"/>
    </row>
    <row r="38447" spans="1:1" ht="13.2" x14ac:dyDescent="0.25">
      <c r="A38447"/>
    </row>
    <row r="38448" spans="1:1" ht="13.2" x14ac:dyDescent="0.25">
      <c r="A38448"/>
    </row>
    <row r="38449" spans="1:1" ht="13.2" x14ac:dyDescent="0.25">
      <c r="A38449"/>
    </row>
    <row r="38450" spans="1:1" ht="13.2" x14ac:dyDescent="0.25">
      <c r="A38450"/>
    </row>
    <row r="38451" spans="1:1" ht="13.2" x14ac:dyDescent="0.25">
      <c r="A38451"/>
    </row>
    <row r="38452" spans="1:1" ht="13.2" x14ac:dyDescent="0.25">
      <c r="A38452"/>
    </row>
    <row r="38453" spans="1:1" ht="13.2" x14ac:dyDescent="0.25">
      <c r="A38453"/>
    </row>
    <row r="38454" spans="1:1" ht="13.2" x14ac:dyDescent="0.25">
      <c r="A38454"/>
    </row>
    <row r="38455" spans="1:1" ht="13.2" x14ac:dyDescent="0.25">
      <c r="A38455"/>
    </row>
    <row r="38456" spans="1:1" ht="13.2" x14ac:dyDescent="0.25">
      <c r="A38456"/>
    </row>
    <row r="38457" spans="1:1" ht="13.2" x14ac:dyDescent="0.25">
      <c r="A38457"/>
    </row>
    <row r="38458" spans="1:1" ht="13.2" x14ac:dyDescent="0.25">
      <c r="A38458"/>
    </row>
    <row r="38459" spans="1:1" ht="13.2" x14ac:dyDescent="0.25">
      <c r="A38459"/>
    </row>
    <row r="38460" spans="1:1" ht="13.2" x14ac:dyDescent="0.25">
      <c r="A38460"/>
    </row>
    <row r="38461" spans="1:1" ht="13.2" x14ac:dyDescent="0.25">
      <c r="A38461"/>
    </row>
    <row r="38462" spans="1:1" ht="13.2" x14ac:dyDescent="0.25">
      <c r="A38462"/>
    </row>
    <row r="38463" spans="1:1" ht="13.2" x14ac:dyDescent="0.25">
      <c r="A38463"/>
    </row>
    <row r="38464" spans="1:1" ht="13.2" x14ac:dyDescent="0.25">
      <c r="A38464"/>
    </row>
    <row r="38465" spans="1:1" ht="13.2" x14ac:dyDescent="0.25">
      <c r="A38465"/>
    </row>
    <row r="38466" spans="1:1" ht="13.2" x14ac:dyDescent="0.25">
      <c r="A38466"/>
    </row>
    <row r="38467" spans="1:1" ht="13.2" x14ac:dyDescent="0.25">
      <c r="A38467"/>
    </row>
    <row r="38468" spans="1:1" ht="13.2" x14ac:dyDescent="0.25">
      <c r="A38468"/>
    </row>
    <row r="38469" spans="1:1" ht="13.2" x14ac:dyDescent="0.25">
      <c r="A38469"/>
    </row>
    <row r="38470" spans="1:1" ht="13.2" x14ac:dyDescent="0.25">
      <c r="A38470"/>
    </row>
    <row r="38471" spans="1:1" ht="13.2" x14ac:dyDescent="0.25">
      <c r="A38471"/>
    </row>
    <row r="38472" spans="1:1" ht="13.2" x14ac:dyDescent="0.25">
      <c r="A38472"/>
    </row>
    <row r="38473" spans="1:1" ht="13.2" x14ac:dyDescent="0.25">
      <c r="A38473"/>
    </row>
    <row r="38474" spans="1:1" ht="13.2" x14ac:dyDescent="0.25">
      <c r="A38474"/>
    </row>
    <row r="38475" spans="1:1" ht="13.2" x14ac:dyDescent="0.25">
      <c r="A38475"/>
    </row>
    <row r="38476" spans="1:1" ht="13.2" x14ac:dyDescent="0.25">
      <c r="A38476"/>
    </row>
    <row r="38477" spans="1:1" ht="13.2" x14ac:dyDescent="0.25">
      <c r="A38477"/>
    </row>
    <row r="38478" spans="1:1" ht="13.2" x14ac:dyDescent="0.25">
      <c r="A38478"/>
    </row>
    <row r="38479" spans="1:1" ht="13.2" x14ac:dyDescent="0.25">
      <c r="A38479"/>
    </row>
    <row r="38480" spans="1:1" ht="13.2" x14ac:dyDescent="0.25">
      <c r="A38480"/>
    </row>
    <row r="38481" spans="1:1" ht="13.2" x14ac:dyDescent="0.25">
      <c r="A38481"/>
    </row>
    <row r="38482" spans="1:1" ht="13.2" x14ac:dyDescent="0.25">
      <c r="A38482"/>
    </row>
    <row r="38483" spans="1:1" ht="13.2" x14ac:dyDescent="0.25">
      <c r="A38483"/>
    </row>
    <row r="38484" spans="1:1" ht="13.2" x14ac:dyDescent="0.25">
      <c r="A38484"/>
    </row>
    <row r="38485" spans="1:1" ht="13.2" x14ac:dyDescent="0.25">
      <c r="A38485"/>
    </row>
    <row r="38486" spans="1:1" ht="13.2" x14ac:dyDescent="0.25">
      <c r="A38486"/>
    </row>
    <row r="38487" spans="1:1" ht="13.2" x14ac:dyDescent="0.25">
      <c r="A38487"/>
    </row>
    <row r="38488" spans="1:1" ht="13.2" x14ac:dyDescent="0.25">
      <c r="A38488"/>
    </row>
    <row r="38489" spans="1:1" ht="13.2" x14ac:dyDescent="0.25">
      <c r="A38489"/>
    </row>
    <row r="38490" spans="1:1" ht="13.2" x14ac:dyDescent="0.25">
      <c r="A38490"/>
    </row>
    <row r="38491" spans="1:1" ht="13.2" x14ac:dyDescent="0.25">
      <c r="A38491"/>
    </row>
    <row r="38492" spans="1:1" ht="13.2" x14ac:dyDescent="0.25">
      <c r="A38492"/>
    </row>
    <row r="38493" spans="1:1" ht="13.2" x14ac:dyDescent="0.25">
      <c r="A38493"/>
    </row>
    <row r="38494" spans="1:1" ht="13.2" x14ac:dyDescent="0.25">
      <c r="A38494"/>
    </row>
    <row r="38495" spans="1:1" ht="13.2" x14ac:dyDescent="0.25">
      <c r="A38495"/>
    </row>
    <row r="38496" spans="1:1" ht="13.2" x14ac:dyDescent="0.25">
      <c r="A38496"/>
    </row>
    <row r="38497" spans="1:1" ht="13.2" x14ac:dyDescent="0.25">
      <c r="A38497"/>
    </row>
    <row r="38498" spans="1:1" ht="13.2" x14ac:dyDescent="0.25">
      <c r="A38498"/>
    </row>
    <row r="38499" spans="1:1" ht="13.2" x14ac:dyDescent="0.25">
      <c r="A38499"/>
    </row>
    <row r="38500" spans="1:1" ht="13.2" x14ac:dyDescent="0.25">
      <c r="A38500"/>
    </row>
    <row r="38501" spans="1:1" ht="13.2" x14ac:dyDescent="0.25">
      <c r="A38501"/>
    </row>
    <row r="38502" spans="1:1" ht="13.2" x14ac:dyDescent="0.25">
      <c r="A38502"/>
    </row>
    <row r="38503" spans="1:1" ht="13.2" x14ac:dyDescent="0.25">
      <c r="A38503"/>
    </row>
    <row r="38504" spans="1:1" ht="13.2" x14ac:dyDescent="0.25">
      <c r="A38504"/>
    </row>
    <row r="38505" spans="1:1" ht="13.2" x14ac:dyDescent="0.25">
      <c r="A38505"/>
    </row>
    <row r="38506" spans="1:1" ht="13.2" x14ac:dyDescent="0.25">
      <c r="A38506"/>
    </row>
    <row r="38507" spans="1:1" ht="13.2" x14ac:dyDescent="0.25">
      <c r="A38507"/>
    </row>
    <row r="38508" spans="1:1" ht="13.2" x14ac:dyDescent="0.25">
      <c r="A38508"/>
    </row>
    <row r="38509" spans="1:1" ht="13.2" x14ac:dyDescent="0.25">
      <c r="A38509"/>
    </row>
    <row r="38510" spans="1:1" ht="13.2" x14ac:dyDescent="0.25">
      <c r="A38510"/>
    </row>
    <row r="38511" spans="1:1" ht="13.2" x14ac:dyDescent="0.25">
      <c r="A38511"/>
    </row>
    <row r="38512" spans="1:1" ht="13.2" x14ac:dyDescent="0.25">
      <c r="A38512"/>
    </row>
    <row r="38513" spans="1:1" ht="13.2" x14ac:dyDescent="0.25">
      <c r="A38513"/>
    </row>
    <row r="38514" spans="1:1" ht="13.2" x14ac:dyDescent="0.25">
      <c r="A38514"/>
    </row>
    <row r="38515" spans="1:1" ht="13.2" x14ac:dyDescent="0.25">
      <c r="A38515"/>
    </row>
    <row r="38516" spans="1:1" ht="13.2" x14ac:dyDescent="0.25">
      <c r="A38516"/>
    </row>
    <row r="38517" spans="1:1" ht="13.2" x14ac:dyDescent="0.25">
      <c r="A38517"/>
    </row>
    <row r="38518" spans="1:1" ht="13.2" x14ac:dyDescent="0.25">
      <c r="A38518"/>
    </row>
    <row r="38519" spans="1:1" ht="13.2" x14ac:dyDescent="0.25">
      <c r="A38519"/>
    </row>
    <row r="38520" spans="1:1" ht="13.2" x14ac:dyDescent="0.25">
      <c r="A38520"/>
    </row>
    <row r="38521" spans="1:1" ht="13.2" x14ac:dyDescent="0.25">
      <c r="A38521"/>
    </row>
    <row r="38522" spans="1:1" ht="13.2" x14ac:dyDescent="0.25">
      <c r="A38522"/>
    </row>
    <row r="38523" spans="1:1" ht="13.2" x14ac:dyDescent="0.25">
      <c r="A38523"/>
    </row>
    <row r="38524" spans="1:1" ht="13.2" x14ac:dyDescent="0.25">
      <c r="A38524"/>
    </row>
    <row r="38525" spans="1:1" ht="13.2" x14ac:dyDescent="0.25">
      <c r="A38525"/>
    </row>
    <row r="38526" spans="1:1" ht="13.2" x14ac:dyDescent="0.25">
      <c r="A38526"/>
    </row>
    <row r="38527" spans="1:1" ht="13.2" x14ac:dyDescent="0.25">
      <c r="A38527"/>
    </row>
    <row r="38528" spans="1:1" ht="13.2" x14ac:dyDescent="0.25">
      <c r="A38528"/>
    </row>
    <row r="38529" spans="1:1" ht="13.2" x14ac:dyDescent="0.25">
      <c r="A38529"/>
    </row>
    <row r="38530" spans="1:1" ht="13.2" x14ac:dyDescent="0.25">
      <c r="A38530"/>
    </row>
    <row r="38531" spans="1:1" ht="13.2" x14ac:dyDescent="0.25">
      <c r="A38531"/>
    </row>
    <row r="38532" spans="1:1" ht="13.2" x14ac:dyDescent="0.25">
      <c r="A38532"/>
    </row>
    <row r="38533" spans="1:1" ht="13.2" x14ac:dyDescent="0.25">
      <c r="A38533"/>
    </row>
    <row r="38534" spans="1:1" ht="13.2" x14ac:dyDescent="0.25">
      <c r="A38534"/>
    </row>
    <row r="38535" spans="1:1" ht="13.2" x14ac:dyDescent="0.25">
      <c r="A38535"/>
    </row>
    <row r="38536" spans="1:1" ht="13.2" x14ac:dyDescent="0.25">
      <c r="A38536"/>
    </row>
    <row r="38537" spans="1:1" ht="13.2" x14ac:dyDescent="0.25">
      <c r="A38537"/>
    </row>
    <row r="38538" spans="1:1" ht="13.2" x14ac:dyDescent="0.25">
      <c r="A38538"/>
    </row>
    <row r="38539" spans="1:1" ht="13.2" x14ac:dyDescent="0.25">
      <c r="A38539"/>
    </row>
    <row r="38540" spans="1:1" ht="13.2" x14ac:dyDescent="0.25">
      <c r="A38540"/>
    </row>
    <row r="38541" spans="1:1" ht="13.2" x14ac:dyDescent="0.25">
      <c r="A38541"/>
    </row>
    <row r="38542" spans="1:1" ht="13.2" x14ac:dyDescent="0.25">
      <c r="A38542"/>
    </row>
    <row r="38543" spans="1:1" ht="13.2" x14ac:dyDescent="0.25">
      <c r="A38543"/>
    </row>
    <row r="38544" spans="1:1" ht="13.2" x14ac:dyDescent="0.25">
      <c r="A38544"/>
    </row>
    <row r="38545" spans="1:1" ht="13.2" x14ac:dyDescent="0.25">
      <c r="A38545"/>
    </row>
    <row r="38546" spans="1:1" ht="13.2" x14ac:dyDescent="0.25">
      <c r="A38546"/>
    </row>
    <row r="38547" spans="1:1" ht="13.2" x14ac:dyDescent="0.25">
      <c r="A38547"/>
    </row>
    <row r="38548" spans="1:1" ht="13.2" x14ac:dyDescent="0.25">
      <c r="A38548"/>
    </row>
    <row r="38549" spans="1:1" ht="13.2" x14ac:dyDescent="0.25">
      <c r="A38549"/>
    </row>
    <row r="38550" spans="1:1" ht="13.2" x14ac:dyDescent="0.25">
      <c r="A38550"/>
    </row>
    <row r="38551" spans="1:1" ht="13.2" x14ac:dyDescent="0.25">
      <c r="A38551"/>
    </row>
    <row r="38552" spans="1:1" ht="13.2" x14ac:dyDescent="0.25">
      <c r="A38552"/>
    </row>
    <row r="38553" spans="1:1" ht="13.2" x14ac:dyDescent="0.25">
      <c r="A38553"/>
    </row>
    <row r="38554" spans="1:1" ht="13.2" x14ac:dyDescent="0.25">
      <c r="A38554"/>
    </row>
    <row r="38555" spans="1:1" ht="13.2" x14ac:dyDescent="0.25">
      <c r="A38555"/>
    </row>
    <row r="38556" spans="1:1" ht="13.2" x14ac:dyDescent="0.25">
      <c r="A38556"/>
    </row>
    <row r="38557" spans="1:1" ht="13.2" x14ac:dyDescent="0.25">
      <c r="A38557"/>
    </row>
    <row r="38558" spans="1:1" ht="13.2" x14ac:dyDescent="0.25">
      <c r="A38558"/>
    </row>
    <row r="38559" spans="1:1" ht="13.2" x14ac:dyDescent="0.25">
      <c r="A38559"/>
    </row>
    <row r="38560" spans="1:1" ht="13.2" x14ac:dyDescent="0.25">
      <c r="A38560"/>
    </row>
    <row r="38561" spans="1:1" ht="13.2" x14ac:dyDescent="0.25">
      <c r="A38561"/>
    </row>
    <row r="38562" spans="1:1" ht="13.2" x14ac:dyDescent="0.25">
      <c r="A38562"/>
    </row>
    <row r="38563" spans="1:1" ht="13.2" x14ac:dyDescent="0.25">
      <c r="A38563"/>
    </row>
    <row r="38564" spans="1:1" ht="13.2" x14ac:dyDescent="0.25">
      <c r="A38564"/>
    </row>
    <row r="38565" spans="1:1" ht="13.2" x14ac:dyDescent="0.25">
      <c r="A38565"/>
    </row>
    <row r="38566" spans="1:1" ht="13.2" x14ac:dyDescent="0.25">
      <c r="A38566"/>
    </row>
    <row r="38567" spans="1:1" ht="13.2" x14ac:dyDescent="0.25">
      <c r="A38567"/>
    </row>
    <row r="38568" spans="1:1" ht="13.2" x14ac:dyDescent="0.25">
      <c r="A38568"/>
    </row>
    <row r="38569" spans="1:1" ht="13.2" x14ac:dyDescent="0.25">
      <c r="A38569"/>
    </row>
    <row r="38570" spans="1:1" ht="13.2" x14ac:dyDescent="0.25">
      <c r="A38570"/>
    </row>
    <row r="38571" spans="1:1" ht="13.2" x14ac:dyDescent="0.25">
      <c r="A38571"/>
    </row>
    <row r="38572" spans="1:1" ht="13.2" x14ac:dyDescent="0.25">
      <c r="A38572"/>
    </row>
    <row r="38573" spans="1:1" ht="13.2" x14ac:dyDescent="0.25">
      <c r="A38573"/>
    </row>
    <row r="38574" spans="1:1" ht="13.2" x14ac:dyDescent="0.25">
      <c r="A38574"/>
    </row>
    <row r="38575" spans="1:1" ht="13.2" x14ac:dyDescent="0.25">
      <c r="A38575"/>
    </row>
    <row r="38576" spans="1:1" ht="13.2" x14ac:dyDescent="0.25">
      <c r="A38576"/>
    </row>
    <row r="38577" spans="1:1" ht="13.2" x14ac:dyDescent="0.25">
      <c r="A38577"/>
    </row>
    <row r="38578" spans="1:1" ht="13.2" x14ac:dyDescent="0.25">
      <c r="A38578"/>
    </row>
    <row r="38579" spans="1:1" ht="13.2" x14ac:dyDescent="0.25">
      <c r="A38579"/>
    </row>
    <row r="38580" spans="1:1" ht="13.2" x14ac:dyDescent="0.25">
      <c r="A38580"/>
    </row>
    <row r="38581" spans="1:1" ht="13.2" x14ac:dyDescent="0.25">
      <c r="A38581"/>
    </row>
    <row r="38582" spans="1:1" ht="13.2" x14ac:dyDescent="0.25">
      <c r="A38582"/>
    </row>
    <row r="38583" spans="1:1" ht="13.2" x14ac:dyDescent="0.25">
      <c r="A38583"/>
    </row>
    <row r="38584" spans="1:1" ht="13.2" x14ac:dyDescent="0.25">
      <c r="A38584"/>
    </row>
    <row r="38585" spans="1:1" ht="13.2" x14ac:dyDescent="0.25">
      <c r="A38585"/>
    </row>
    <row r="38586" spans="1:1" ht="13.2" x14ac:dyDescent="0.25">
      <c r="A38586"/>
    </row>
    <row r="38587" spans="1:1" ht="13.2" x14ac:dyDescent="0.25">
      <c r="A38587"/>
    </row>
    <row r="38588" spans="1:1" ht="13.2" x14ac:dyDescent="0.25">
      <c r="A38588"/>
    </row>
    <row r="38589" spans="1:1" ht="13.2" x14ac:dyDescent="0.25">
      <c r="A38589"/>
    </row>
    <row r="38590" spans="1:1" ht="13.2" x14ac:dyDescent="0.25">
      <c r="A38590"/>
    </row>
    <row r="38591" spans="1:1" ht="13.2" x14ac:dyDescent="0.25">
      <c r="A38591"/>
    </row>
    <row r="38592" spans="1:1" ht="13.2" x14ac:dyDescent="0.25">
      <c r="A38592"/>
    </row>
    <row r="38593" spans="1:1" ht="13.2" x14ac:dyDescent="0.25">
      <c r="A38593"/>
    </row>
    <row r="38594" spans="1:1" ht="13.2" x14ac:dyDescent="0.25">
      <c r="A38594"/>
    </row>
    <row r="38595" spans="1:1" ht="13.2" x14ac:dyDescent="0.25">
      <c r="A38595"/>
    </row>
    <row r="38596" spans="1:1" ht="13.2" x14ac:dyDescent="0.25">
      <c r="A38596"/>
    </row>
    <row r="38597" spans="1:1" ht="13.2" x14ac:dyDescent="0.25">
      <c r="A38597"/>
    </row>
    <row r="38598" spans="1:1" ht="13.2" x14ac:dyDescent="0.25">
      <c r="A38598"/>
    </row>
    <row r="38599" spans="1:1" ht="13.2" x14ac:dyDescent="0.25">
      <c r="A38599"/>
    </row>
    <row r="38600" spans="1:1" ht="13.2" x14ac:dyDescent="0.25">
      <c r="A38600"/>
    </row>
    <row r="38601" spans="1:1" ht="13.2" x14ac:dyDescent="0.25">
      <c r="A38601"/>
    </row>
    <row r="38602" spans="1:1" ht="13.2" x14ac:dyDescent="0.25">
      <c r="A38602"/>
    </row>
    <row r="38603" spans="1:1" ht="13.2" x14ac:dyDescent="0.25">
      <c r="A38603"/>
    </row>
    <row r="38604" spans="1:1" ht="13.2" x14ac:dyDescent="0.25">
      <c r="A38604"/>
    </row>
    <row r="38605" spans="1:1" ht="13.2" x14ac:dyDescent="0.25">
      <c r="A38605"/>
    </row>
    <row r="38606" spans="1:1" ht="13.2" x14ac:dyDescent="0.25">
      <c r="A38606"/>
    </row>
    <row r="38607" spans="1:1" ht="13.2" x14ac:dyDescent="0.25">
      <c r="A38607"/>
    </row>
    <row r="38608" spans="1:1" ht="13.2" x14ac:dyDescent="0.25">
      <c r="A38608"/>
    </row>
    <row r="38609" spans="1:1" ht="13.2" x14ac:dyDescent="0.25">
      <c r="A38609"/>
    </row>
    <row r="38610" spans="1:1" ht="13.2" x14ac:dyDescent="0.25">
      <c r="A38610"/>
    </row>
    <row r="38611" spans="1:1" ht="13.2" x14ac:dyDescent="0.25">
      <c r="A38611"/>
    </row>
    <row r="38612" spans="1:1" ht="13.2" x14ac:dyDescent="0.25">
      <c r="A38612"/>
    </row>
    <row r="38613" spans="1:1" ht="13.2" x14ac:dyDescent="0.25">
      <c r="A38613"/>
    </row>
    <row r="38614" spans="1:1" ht="13.2" x14ac:dyDescent="0.25">
      <c r="A38614"/>
    </row>
    <row r="38615" spans="1:1" ht="13.2" x14ac:dyDescent="0.25">
      <c r="A38615"/>
    </row>
    <row r="38616" spans="1:1" ht="13.2" x14ac:dyDescent="0.25">
      <c r="A38616"/>
    </row>
    <row r="38617" spans="1:1" ht="13.2" x14ac:dyDescent="0.25">
      <c r="A38617"/>
    </row>
    <row r="38618" spans="1:1" ht="13.2" x14ac:dyDescent="0.25">
      <c r="A38618"/>
    </row>
    <row r="38619" spans="1:1" ht="13.2" x14ac:dyDescent="0.25">
      <c r="A38619"/>
    </row>
    <row r="38620" spans="1:1" ht="13.2" x14ac:dyDescent="0.25">
      <c r="A38620"/>
    </row>
    <row r="38621" spans="1:1" ht="13.2" x14ac:dyDescent="0.25">
      <c r="A38621"/>
    </row>
    <row r="38622" spans="1:1" ht="13.2" x14ac:dyDescent="0.25">
      <c r="A38622"/>
    </row>
    <row r="38623" spans="1:1" ht="13.2" x14ac:dyDescent="0.25">
      <c r="A38623"/>
    </row>
    <row r="38624" spans="1:1" ht="13.2" x14ac:dyDescent="0.25">
      <c r="A38624"/>
    </row>
    <row r="38625" spans="1:1" ht="13.2" x14ac:dyDescent="0.25">
      <c r="A38625"/>
    </row>
    <row r="38626" spans="1:1" ht="13.2" x14ac:dyDescent="0.25">
      <c r="A38626"/>
    </row>
    <row r="38627" spans="1:1" ht="13.2" x14ac:dyDescent="0.25">
      <c r="A38627"/>
    </row>
    <row r="38628" spans="1:1" ht="13.2" x14ac:dyDescent="0.25">
      <c r="A38628"/>
    </row>
    <row r="38629" spans="1:1" ht="13.2" x14ac:dyDescent="0.25">
      <c r="A38629"/>
    </row>
    <row r="38630" spans="1:1" ht="13.2" x14ac:dyDescent="0.25">
      <c r="A38630"/>
    </row>
    <row r="38631" spans="1:1" ht="13.2" x14ac:dyDescent="0.25">
      <c r="A38631"/>
    </row>
    <row r="38632" spans="1:1" ht="13.2" x14ac:dyDescent="0.25">
      <c r="A38632"/>
    </row>
    <row r="38633" spans="1:1" ht="13.2" x14ac:dyDescent="0.25">
      <c r="A38633"/>
    </row>
    <row r="38634" spans="1:1" ht="13.2" x14ac:dyDescent="0.25">
      <c r="A38634"/>
    </row>
    <row r="38635" spans="1:1" ht="13.2" x14ac:dyDescent="0.25">
      <c r="A38635"/>
    </row>
    <row r="38636" spans="1:1" ht="13.2" x14ac:dyDescent="0.25">
      <c r="A38636"/>
    </row>
    <row r="38637" spans="1:1" ht="13.2" x14ac:dyDescent="0.25">
      <c r="A38637"/>
    </row>
    <row r="38638" spans="1:1" ht="13.2" x14ac:dyDescent="0.25">
      <c r="A38638"/>
    </row>
    <row r="38639" spans="1:1" ht="13.2" x14ac:dyDescent="0.25">
      <c r="A38639"/>
    </row>
    <row r="38640" spans="1:1" ht="13.2" x14ac:dyDescent="0.25">
      <c r="A38640"/>
    </row>
    <row r="38641" spans="1:1" ht="13.2" x14ac:dyDescent="0.25">
      <c r="A38641"/>
    </row>
    <row r="38642" spans="1:1" ht="13.2" x14ac:dyDescent="0.25">
      <c r="A38642"/>
    </row>
    <row r="38643" spans="1:1" ht="13.2" x14ac:dyDescent="0.25">
      <c r="A38643"/>
    </row>
    <row r="38644" spans="1:1" ht="13.2" x14ac:dyDescent="0.25">
      <c r="A38644"/>
    </row>
    <row r="38645" spans="1:1" ht="13.2" x14ac:dyDescent="0.25">
      <c r="A38645"/>
    </row>
    <row r="38646" spans="1:1" ht="13.2" x14ac:dyDescent="0.25">
      <c r="A38646"/>
    </row>
    <row r="38647" spans="1:1" ht="13.2" x14ac:dyDescent="0.25">
      <c r="A38647"/>
    </row>
    <row r="38648" spans="1:1" ht="13.2" x14ac:dyDescent="0.25">
      <c r="A38648"/>
    </row>
    <row r="38649" spans="1:1" ht="13.2" x14ac:dyDescent="0.25">
      <c r="A38649"/>
    </row>
    <row r="38650" spans="1:1" ht="13.2" x14ac:dyDescent="0.25">
      <c r="A38650"/>
    </row>
    <row r="38651" spans="1:1" ht="13.2" x14ac:dyDescent="0.25">
      <c r="A38651"/>
    </row>
    <row r="38652" spans="1:1" ht="13.2" x14ac:dyDescent="0.25">
      <c r="A38652"/>
    </row>
    <row r="38653" spans="1:1" ht="13.2" x14ac:dyDescent="0.25">
      <c r="A38653"/>
    </row>
    <row r="38654" spans="1:1" ht="13.2" x14ac:dyDescent="0.25">
      <c r="A38654"/>
    </row>
    <row r="38655" spans="1:1" ht="13.2" x14ac:dyDescent="0.25">
      <c r="A38655"/>
    </row>
    <row r="38656" spans="1:1" ht="13.2" x14ac:dyDescent="0.25">
      <c r="A38656"/>
    </row>
    <row r="38657" spans="1:1" ht="13.2" x14ac:dyDescent="0.25">
      <c r="A38657"/>
    </row>
    <row r="38658" spans="1:1" ht="13.2" x14ac:dyDescent="0.25">
      <c r="A38658"/>
    </row>
    <row r="38659" spans="1:1" ht="13.2" x14ac:dyDescent="0.25">
      <c r="A38659"/>
    </row>
    <row r="38660" spans="1:1" ht="13.2" x14ac:dyDescent="0.25">
      <c r="A38660"/>
    </row>
    <row r="38661" spans="1:1" ht="13.2" x14ac:dyDescent="0.25">
      <c r="A38661"/>
    </row>
    <row r="38662" spans="1:1" ht="13.2" x14ac:dyDescent="0.25">
      <c r="A38662"/>
    </row>
    <row r="38663" spans="1:1" ht="13.2" x14ac:dyDescent="0.25">
      <c r="A38663"/>
    </row>
    <row r="38664" spans="1:1" ht="13.2" x14ac:dyDescent="0.25">
      <c r="A38664"/>
    </row>
    <row r="38665" spans="1:1" ht="13.2" x14ac:dyDescent="0.25">
      <c r="A38665"/>
    </row>
    <row r="38666" spans="1:1" ht="13.2" x14ac:dyDescent="0.25">
      <c r="A38666"/>
    </row>
    <row r="38667" spans="1:1" ht="13.2" x14ac:dyDescent="0.25">
      <c r="A38667"/>
    </row>
    <row r="38668" spans="1:1" ht="13.2" x14ac:dyDescent="0.25">
      <c r="A38668"/>
    </row>
    <row r="38669" spans="1:1" ht="13.2" x14ac:dyDescent="0.25">
      <c r="A38669"/>
    </row>
    <row r="38670" spans="1:1" ht="13.2" x14ac:dyDescent="0.25">
      <c r="A38670"/>
    </row>
    <row r="38671" spans="1:1" ht="13.2" x14ac:dyDescent="0.25">
      <c r="A38671"/>
    </row>
    <row r="38672" spans="1:1" ht="13.2" x14ac:dyDescent="0.25">
      <c r="A38672"/>
    </row>
    <row r="38673" spans="1:1" ht="13.2" x14ac:dyDescent="0.25">
      <c r="A38673"/>
    </row>
    <row r="38674" spans="1:1" ht="13.2" x14ac:dyDescent="0.25">
      <c r="A38674"/>
    </row>
    <row r="38675" spans="1:1" ht="13.2" x14ac:dyDescent="0.25">
      <c r="A38675"/>
    </row>
    <row r="38676" spans="1:1" ht="13.2" x14ac:dyDescent="0.25">
      <c r="A38676"/>
    </row>
    <row r="38677" spans="1:1" ht="13.2" x14ac:dyDescent="0.25">
      <c r="A38677"/>
    </row>
    <row r="38678" spans="1:1" ht="13.2" x14ac:dyDescent="0.25">
      <c r="A38678"/>
    </row>
    <row r="38679" spans="1:1" ht="13.2" x14ac:dyDescent="0.25">
      <c r="A38679"/>
    </row>
    <row r="38680" spans="1:1" ht="13.2" x14ac:dyDescent="0.25">
      <c r="A38680"/>
    </row>
    <row r="38681" spans="1:1" ht="13.2" x14ac:dyDescent="0.25">
      <c r="A38681"/>
    </row>
    <row r="38682" spans="1:1" ht="13.2" x14ac:dyDescent="0.25">
      <c r="A38682"/>
    </row>
    <row r="38683" spans="1:1" ht="13.2" x14ac:dyDescent="0.25">
      <c r="A38683"/>
    </row>
    <row r="38684" spans="1:1" ht="13.2" x14ac:dyDescent="0.25">
      <c r="A38684"/>
    </row>
    <row r="38685" spans="1:1" ht="13.2" x14ac:dyDescent="0.25">
      <c r="A38685"/>
    </row>
    <row r="38686" spans="1:1" ht="13.2" x14ac:dyDescent="0.25">
      <c r="A38686"/>
    </row>
    <row r="38687" spans="1:1" ht="13.2" x14ac:dyDescent="0.25">
      <c r="A38687"/>
    </row>
    <row r="38688" spans="1:1" ht="13.2" x14ac:dyDescent="0.25">
      <c r="A38688"/>
    </row>
    <row r="38689" spans="1:1" ht="13.2" x14ac:dyDescent="0.25">
      <c r="A38689"/>
    </row>
    <row r="38690" spans="1:1" ht="13.2" x14ac:dyDescent="0.25">
      <c r="A38690"/>
    </row>
    <row r="38691" spans="1:1" ht="13.2" x14ac:dyDescent="0.25">
      <c r="A38691"/>
    </row>
    <row r="38692" spans="1:1" ht="13.2" x14ac:dyDescent="0.25">
      <c r="A38692"/>
    </row>
    <row r="38693" spans="1:1" ht="13.2" x14ac:dyDescent="0.25">
      <c r="A38693"/>
    </row>
    <row r="38694" spans="1:1" ht="13.2" x14ac:dyDescent="0.25">
      <c r="A38694"/>
    </row>
    <row r="38695" spans="1:1" ht="13.2" x14ac:dyDescent="0.25">
      <c r="A38695"/>
    </row>
    <row r="38696" spans="1:1" ht="13.2" x14ac:dyDescent="0.25">
      <c r="A38696"/>
    </row>
    <row r="38697" spans="1:1" ht="13.2" x14ac:dyDescent="0.25">
      <c r="A38697"/>
    </row>
    <row r="38698" spans="1:1" ht="13.2" x14ac:dyDescent="0.25">
      <c r="A38698"/>
    </row>
    <row r="38699" spans="1:1" ht="13.2" x14ac:dyDescent="0.25">
      <c r="A38699"/>
    </row>
    <row r="38700" spans="1:1" ht="13.2" x14ac:dyDescent="0.25">
      <c r="A38700"/>
    </row>
    <row r="38701" spans="1:1" ht="13.2" x14ac:dyDescent="0.25">
      <c r="A38701"/>
    </row>
    <row r="38702" spans="1:1" ht="13.2" x14ac:dyDescent="0.25">
      <c r="A38702"/>
    </row>
    <row r="38703" spans="1:1" ht="13.2" x14ac:dyDescent="0.25">
      <c r="A38703"/>
    </row>
    <row r="38704" spans="1:1" ht="13.2" x14ac:dyDescent="0.25">
      <c r="A38704"/>
    </row>
    <row r="38705" spans="1:1" ht="13.2" x14ac:dyDescent="0.25">
      <c r="A38705"/>
    </row>
    <row r="38706" spans="1:1" ht="13.2" x14ac:dyDescent="0.25">
      <c r="A38706"/>
    </row>
    <row r="38707" spans="1:1" ht="13.2" x14ac:dyDescent="0.25">
      <c r="A38707"/>
    </row>
    <row r="38708" spans="1:1" ht="13.2" x14ac:dyDescent="0.25">
      <c r="A38708"/>
    </row>
    <row r="38709" spans="1:1" ht="13.2" x14ac:dyDescent="0.25">
      <c r="A38709"/>
    </row>
    <row r="38710" spans="1:1" ht="13.2" x14ac:dyDescent="0.25">
      <c r="A38710"/>
    </row>
    <row r="38711" spans="1:1" ht="13.2" x14ac:dyDescent="0.25">
      <c r="A38711"/>
    </row>
    <row r="38712" spans="1:1" ht="13.2" x14ac:dyDescent="0.25">
      <c r="A38712"/>
    </row>
    <row r="38713" spans="1:1" ht="13.2" x14ac:dyDescent="0.25">
      <c r="A38713"/>
    </row>
    <row r="38714" spans="1:1" ht="13.2" x14ac:dyDescent="0.25">
      <c r="A38714"/>
    </row>
    <row r="38715" spans="1:1" ht="13.2" x14ac:dyDescent="0.25">
      <c r="A38715"/>
    </row>
    <row r="38716" spans="1:1" ht="13.2" x14ac:dyDescent="0.25">
      <c r="A38716"/>
    </row>
    <row r="38717" spans="1:1" ht="13.2" x14ac:dyDescent="0.25">
      <c r="A38717"/>
    </row>
    <row r="38718" spans="1:1" ht="13.2" x14ac:dyDescent="0.25">
      <c r="A38718"/>
    </row>
    <row r="38719" spans="1:1" ht="13.2" x14ac:dyDescent="0.25">
      <c r="A38719"/>
    </row>
    <row r="38720" spans="1:1" ht="13.2" x14ac:dyDescent="0.25">
      <c r="A38720"/>
    </row>
    <row r="38721" spans="1:1" ht="13.2" x14ac:dyDescent="0.25">
      <c r="A38721"/>
    </row>
    <row r="38722" spans="1:1" ht="13.2" x14ac:dyDescent="0.25">
      <c r="A38722"/>
    </row>
    <row r="38723" spans="1:1" ht="13.2" x14ac:dyDescent="0.25">
      <c r="A38723"/>
    </row>
    <row r="38724" spans="1:1" ht="13.2" x14ac:dyDescent="0.25">
      <c r="A38724"/>
    </row>
    <row r="38725" spans="1:1" ht="13.2" x14ac:dyDescent="0.25">
      <c r="A38725"/>
    </row>
    <row r="38726" spans="1:1" ht="13.2" x14ac:dyDescent="0.25">
      <c r="A38726"/>
    </row>
    <row r="38727" spans="1:1" ht="13.2" x14ac:dyDescent="0.25">
      <c r="A38727"/>
    </row>
    <row r="38728" spans="1:1" ht="13.2" x14ac:dyDescent="0.25">
      <c r="A38728"/>
    </row>
    <row r="38729" spans="1:1" ht="13.2" x14ac:dyDescent="0.25">
      <c r="A38729"/>
    </row>
    <row r="38730" spans="1:1" ht="13.2" x14ac:dyDescent="0.25">
      <c r="A38730"/>
    </row>
    <row r="38731" spans="1:1" ht="13.2" x14ac:dyDescent="0.25">
      <c r="A38731"/>
    </row>
    <row r="38732" spans="1:1" ht="13.2" x14ac:dyDescent="0.25">
      <c r="A38732"/>
    </row>
    <row r="38733" spans="1:1" ht="13.2" x14ac:dyDescent="0.25">
      <c r="A38733"/>
    </row>
    <row r="38734" spans="1:1" ht="13.2" x14ac:dyDescent="0.25">
      <c r="A38734"/>
    </row>
    <row r="38735" spans="1:1" ht="13.2" x14ac:dyDescent="0.25">
      <c r="A38735"/>
    </row>
    <row r="38736" spans="1:1" ht="13.2" x14ac:dyDescent="0.25">
      <c r="A38736"/>
    </row>
    <row r="38737" spans="1:1" ht="13.2" x14ac:dyDescent="0.25">
      <c r="A38737"/>
    </row>
    <row r="38738" spans="1:1" ht="13.2" x14ac:dyDescent="0.25">
      <c r="A38738"/>
    </row>
    <row r="38739" spans="1:1" ht="13.2" x14ac:dyDescent="0.25">
      <c r="A38739"/>
    </row>
    <row r="38740" spans="1:1" ht="13.2" x14ac:dyDescent="0.25">
      <c r="A38740"/>
    </row>
    <row r="38741" spans="1:1" ht="13.2" x14ac:dyDescent="0.25">
      <c r="A38741"/>
    </row>
    <row r="38742" spans="1:1" ht="13.2" x14ac:dyDescent="0.25">
      <c r="A38742"/>
    </row>
    <row r="38743" spans="1:1" ht="13.2" x14ac:dyDescent="0.25">
      <c r="A38743"/>
    </row>
    <row r="38744" spans="1:1" ht="13.2" x14ac:dyDescent="0.25">
      <c r="A38744"/>
    </row>
    <row r="38745" spans="1:1" ht="13.2" x14ac:dyDescent="0.25">
      <c r="A38745"/>
    </row>
    <row r="38746" spans="1:1" ht="13.2" x14ac:dyDescent="0.25">
      <c r="A38746"/>
    </row>
    <row r="38747" spans="1:1" ht="13.2" x14ac:dyDescent="0.25">
      <c r="A38747"/>
    </row>
    <row r="38748" spans="1:1" ht="13.2" x14ac:dyDescent="0.25">
      <c r="A38748"/>
    </row>
    <row r="38749" spans="1:1" ht="13.2" x14ac:dyDescent="0.25">
      <c r="A38749"/>
    </row>
    <row r="38750" spans="1:1" ht="13.2" x14ac:dyDescent="0.25">
      <c r="A38750"/>
    </row>
    <row r="38751" spans="1:1" ht="13.2" x14ac:dyDescent="0.25">
      <c r="A38751"/>
    </row>
    <row r="38752" spans="1:1" ht="13.2" x14ac:dyDescent="0.25">
      <c r="A38752"/>
    </row>
    <row r="38753" spans="1:1" ht="13.2" x14ac:dyDescent="0.25">
      <c r="A38753"/>
    </row>
    <row r="38754" spans="1:1" ht="13.2" x14ac:dyDescent="0.25">
      <c r="A38754"/>
    </row>
    <row r="38755" spans="1:1" ht="13.2" x14ac:dyDescent="0.25">
      <c r="A38755"/>
    </row>
    <row r="38756" spans="1:1" ht="13.2" x14ac:dyDescent="0.25">
      <c r="A38756"/>
    </row>
    <row r="38757" spans="1:1" ht="13.2" x14ac:dyDescent="0.25">
      <c r="A38757"/>
    </row>
    <row r="38758" spans="1:1" ht="13.2" x14ac:dyDescent="0.25">
      <c r="A38758"/>
    </row>
    <row r="38759" spans="1:1" ht="13.2" x14ac:dyDescent="0.25">
      <c r="A38759"/>
    </row>
    <row r="38760" spans="1:1" ht="13.2" x14ac:dyDescent="0.25">
      <c r="A38760"/>
    </row>
    <row r="38761" spans="1:1" ht="13.2" x14ac:dyDescent="0.25">
      <c r="A38761"/>
    </row>
    <row r="38762" spans="1:1" ht="13.2" x14ac:dyDescent="0.25">
      <c r="A38762"/>
    </row>
    <row r="38763" spans="1:1" ht="13.2" x14ac:dyDescent="0.25">
      <c r="A38763"/>
    </row>
    <row r="38764" spans="1:1" ht="13.2" x14ac:dyDescent="0.25">
      <c r="A38764"/>
    </row>
    <row r="38765" spans="1:1" ht="13.2" x14ac:dyDescent="0.25">
      <c r="A38765"/>
    </row>
    <row r="38766" spans="1:1" ht="13.2" x14ac:dyDescent="0.25">
      <c r="A38766"/>
    </row>
    <row r="38767" spans="1:1" ht="13.2" x14ac:dyDescent="0.25">
      <c r="A38767"/>
    </row>
    <row r="38768" spans="1:1" ht="13.2" x14ac:dyDescent="0.25">
      <c r="A38768"/>
    </row>
    <row r="38769" spans="1:1" ht="13.2" x14ac:dyDescent="0.25">
      <c r="A38769"/>
    </row>
    <row r="38770" spans="1:1" ht="13.2" x14ac:dyDescent="0.25">
      <c r="A38770"/>
    </row>
    <row r="38771" spans="1:1" ht="13.2" x14ac:dyDescent="0.25">
      <c r="A38771"/>
    </row>
    <row r="38772" spans="1:1" ht="13.2" x14ac:dyDescent="0.25">
      <c r="A38772"/>
    </row>
    <row r="38773" spans="1:1" ht="13.2" x14ac:dyDescent="0.25">
      <c r="A38773"/>
    </row>
    <row r="38774" spans="1:1" ht="13.2" x14ac:dyDescent="0.25">
      <c r="A38774"/>
    </row>
    <row r="38775" spans="1:1" ht="13.2" x14ac:dyDescent="0.25">
      <c r="A38775"/>
    </row>
    <row r="38776" spans="1:1" ht="13.2" x14ac:dyDescent="0.25">
      <c r="A38776"/>
    </row>
    <row r="38777" spans="1:1" ht="13.2" x14ac:dyDescent="0.25">
      <c r="A38777"/>
    </row>
    <row r="38778" spans="1:1" ht="13.2" x14ac:dyDescent="0.25">
      <c r="A38778"/>
    </row>
    <row r="38779" spans="1:1" ht="13.2" x14ac:dyDescent="0.25">
      <c r="A38779"/>
    </row>
    <row r="38780" spans="1:1" ht="13.2" x14ac:dyDescent="0.25">
      <c r="A38780"/>
    </row>
    <row r="38781" spans="1:1" ht="13.2" x14ac:dyDescent="0.25">
      <c r="A38781"/>
    </row>
    <row r="38782" spans="1:1" ht="13.2" x14ac:dyDescent="0.25">
      <c r="A38782"/>
    </row>
    <row r="38783" spans="1:1" ht="13.2" x14ac:dyDescent="0.25">
      <c r="A38783"/>
    </row>
    <row r="38784" spans="1:1" ht="13.2" x14ac:dyDescent="0.25">
      <c r="A38784"/>
    </row>
    <row r="38785" spans="1:1" ht="13.2" x14ac:dyDescent="0.25">
      <c r="A38785"/>
    </row>
    <row r="38786" spans="1:1" ht="13.2" x14ac:dyDescent="0.25">
      <c r="A38786"/>
    </row>
    <row r="38787" spans="1:1" ht="13.2" x14ac:dyDescent="0.25">
      <c r="A38787"/>
    </row>
    <row r="38788" spans="1:1" ht="13.2" x14ac:dyDescent="0.25">
      <c r="A38788"/>
    </row>
    <row r="38789" spans="1:1" ht="13.2" x14ac:dyDescent="0.25">
      <c r="A38789"/>
    </row>
    <row r="38790" spans="1:1" ht="13.2" x14ac:dyDescent="0.25">
      <c r="A38790"/>
    </row>
    <row r="38791" spans="1:1" ht="13.2" x14ac:dyDescent="0.25">
      <c r="A38791"/>
    </row>
    <row r="38792" spans="1:1" ht="13.2" x14ac:dyDescent="0.25">
      <c r="A38792"/>
    </row>
    <row r="38793" spans="1:1" ht="13.2" x14ac:dyDescent="0.25">
      <c r="A38793"/>
    </row>
    <row r="38794" spans="1:1" ht="13.2" x14ac:dyDescent="0.25">
      <c r="A38794"/>
    </row>
    <row r="38795" spans="1:1" ht="13.2" x14ac:dyDescent="0.25">
      <c r="A38795"/>
    </row>
    <row r="38796" spans="1:1" ht="13.2" x14ac:dyDescent="0.25">
      <c r="A38796"/>
    </row>
    <row r="38797" spans="1:1" ht="13.2" x14ac:dyDescent="0.25">
      <c r="A38797"/>
    </row>
    <row r="38798" spans="1:1" ht="13.2" x14ac:dyDescent="0.25">
      <c r="A38798"/>
    </row>
    <row r="38799" spans="1:1" ht="13.2" x14ac:dyDescent="0.25">
      <c r="A38799"/>
    </row>
    <row r="38800" spans="1:1" ht="13.2" x14ac:dyDescent="0.25">
      <c r="A38800"/>
    </row>
    <row r="38801" spans="1:1" ht="13.2" x14ac:dyDescent="0.25">
      <c r="A38801"/>
    </row>
    <row r="38802" spans="1:1" ht="13.2" x14ac:dyDescent="0.25">
      <c r="A38802"/>
    </row>
    <row r="38803" spans="1:1" ht="13.2" x14ac:dyDescent="0.25">
      <c r="A38803"/>
    </row>
    <row r="38804" spans="1:1" ht="13.2" x14ac:dyDescent="0.25">
      <c r="A38804"/>
    </row>
    <row r="38805" spans="1:1" ht="13.2" x14ac:dyDescent="0.25">
      <c r="A38805"/>
    </row>
    <row r="38806" spans="1:1" ht="13.2" x14ac:dyDescent="0.25">
      <c r="A38806"/>
    </row>
    <row r="38807" spans="1:1" ht="13.2" x14ac:dyDescent="0.25">
      <c r="A38807"/>
    </row>
    <row r="38808" spans="1:1" ht="13.2" x14ac:dyDescent="0.25">
      <c r="A38808"/>
    </row>
    <row r="38809" spans="1:1" ht="13.2" x14ac:dyDescent="0.25">
      <c r="A38809"/>
    </row>
    <row r="38810" spans="1:1" ht="13.2" x14ac:dyDescent="0.25">
      <c r="A38810"/>
    </row>
    <row r="38811" spans="1:1" ht="13.2" x14ac:dyDescent="0.25">
      <c r="A38811"/>
    </row>
    <row r="38812" spans="1:1" ht="13.2" x14ac:dyDescent="0.25">
      <c r="A38812"/>
    </row>
    <row r="38813" spans="1:1" ht="13.2" x14ac:dyDescent="0.25">
      <c r="A38813"/>
    </row>
    <row r="38814" spans="1:1" ht="13.2" x14ac:dyDescent="0.25">
      <c r="A38814"/>
    </row>
    <row r="38815" spans="1:1" ht="13.2" x14ac:dyDescent="0.25">
      <c r="A38815"/>
    </row>
    <row r="38816" spans="1:1" ht="13.2" x14ac:dyDescent="0.25">
      <c r="A38816"/>
    </row>
    <row r="38817" spans="1:1" ht="13.2" x14ac:dyDescent="0.25">
      <c r="A38817"/>
    </row>
    <row r="38818" spans="1:1" ht="13.2" x14ac:dyDescent="0.25">
      <c r="A38818"/>
    </row>
    <row r="38819" spans="1:1" ht="13.2" x14ac:dyDescent="0.25">
      <c r="A38819"/>
    </row>
    <row r="38820" spans="1:1" ht="13.2" x14ac:dyDescent="0.25">
      <c r="A38820"/>
    </row>
    <row r="38821" spans="1:1" ht="13.2" x14ac:dyDescent="0.25">
      <c r="A38821"/>
    </row>
    <row r="38822" spans="1:1" ht="13.2" x14ac:dyDescent="0.25">
      <c r="A38822"/>
    </row>
    <row r="38823" spans="1:1" ht="13.2" x14ac:dyDescent="0.25">
      <c r="A38823"/>
    </row>
    <row r="38824" spans="1:1" ht="13.2" x14ac:dyDescent="0.25">
      <c r="A38824"/>
    </row>
    <row r="38825" spans="1:1" ht="13.2" x14ac:dyDescent="0.25">
      <c r="A38825"/>
    </row>
    <row r="38826" spans="1:1" ht="13.2" x14ac:dyDescent="0.25">
      <c r="A38826"/>
    </row>
    <row r="38827" spans="1:1" ht="13.2" x14ac:dyDescent="0.25">
      <c r="A38827"/>
    </row>
    <row r="38828" spans="1:1" ht="13.2" x14ac:dyDescent="0.25">
      <c r="A38828"/>
    </row>
    <row r="38829" spans="1:1" ht="13.2" x14ac:dyDescent="0.25">
      <c r="A38829"/>
    </row>
    <row r="38830" spans="1:1" ht="13.2" x14ac:dyDescent="0.25">
      <c r="A38830"/>
    </row>
    <row r="38831" spans="1:1" ht="13.2" x14ac:dyDescent="0.25">
      <c r="A38831"/>
    </row>
    <row r="38832" spans="1:1" ht="13.2" x14ac:dyDescent="0.25">
      <c r="A38832"/>
    </row>
    <row r="38833" spans="1:1" ht="13.2" x14ac:dyDescent="0.25">
      <c r="A38833"/>
    </row>
    <row r="38834" spans="1:1" ht="13.2" x14ac:dyDescent="0.25">
      <c r="A38834"/>
    </row>
    <row r="38835" spans="1:1" ht="13.2" x14ac:dyDescent="0.25">
      <c r="A38835"/>
    </row>
    <row r="38836" spans="1:1" ht="13.2" x14ac:dyDescent="0.25">
      <c r="A38836"/>
    </row>
    <row r="38837" spans="1:1" ht="13.2" x14ac:dyDescent="0.25">
      <c r="A38837"/>
    </row>
    <row r="38838" spans="1:1" ht="13.2" x14ac:dyDescent="0.25">
      <c r="A38838"/>
    </row>
    <row r="38839" spans="1:1" ht="13.2" x14ac:dyDescent="0.25">
      <c r="A38839"/>
    </row>
    <row r="38840" spans="1:1" ht="13.2" x14ac:dyDescent="0.25">
      <c r="A38840"/>
    </row>
    <row r="38841" spans="1:1" ht="13.2" x14ac:dyDescent="0.25">
      <c r="A38841"/>
    </row>
    <row r="38842" spans="1:1" ht="13.2" x14ac:dyDescent="0.25">
      <c r="A38842"/>
    </row>
    <row r="38843" spans="1:1" ht="13.2" x14ac:dyDescent="0.25">
      <c r="A38843"/>
    </row>
    <row r="38844" spans="1:1" ht="13.2" x14ac:dyDescent="0.25">
      <c r="A38844"/>
    </row>
    <row r="38845" spans="1:1" ht="13.2" x14ac:dyDescent="0.25">
      <c r="A38845"/>
    </row>
    <row r="38846" spans="1:1" ht="13.2" x14ac:dyDescent="0.25">
      <c r="A38846"/>
    </row>
    <row r="38847" spans="1:1" ht="13.2" x14ac:dyDescent="0.25">
      <c r="A38847"/>
    </row>
    <row r="38848" spans="1:1" ht="13.2" x14ac:dyDescent="0.25">
      <c r="A38848"/>
    </row>
    <row r="38849" spans="1:1" ht="13.2" x14ac:dyDescent="0.25">
      <c r="A38849"/>
    </row>
    <row r="38850" spans="1:1" ht="13.2" x14ac:dyDescent="0.25">
      <c r="A38850"/>
    </row>
    <row r="38851" spans="1:1" ht="13.2" x14ac:dyDescent="0.25">
      <c r="A38851"/>
    </row>
    <row r="38852" spans="1:1" ht="13.2" x14ac:dyDescent="0.25">
      <c r="A38852"/>
    </row>
    <row r="38853" spans="1:1" ht="13.2" x14ac:dyDescent="0.25">
      <c r="A38853"/>
    </row>
    <row r="38854" spans="1:1" ht="13.2" x14ac:dyDescent="0.25">
      <c r="A38854"/>
    </row>
    <row r="38855" spans="1:1" ht="13.2" x14ac:dyDescent="0.25">
      <c r="A38855"/>
    </row>
    <row r="38856" spans="1:1" ht="13.2" x14ac:dyDescent="0.25">
      <c r="A38856"/>
    </row>
    <row r="38857" spans="1:1" ht="13.2" x14ac:dyDescent="0.25">
      <c r="A38857"/>
    </row>
    <row r="38858" spans="1:1" ht="13.2" x14ac:dyDescent="0.25">
      <c r="A38858"/>
    </row>
    <row r="38859" spans="1:1" ht="13.2" x14ac:dyDescent="0.25">
      <c r="A38859"/>
    </row>
    <row r="38860" spans="1:1" ht="13.2" x14ac:dyDescent="0.25">
      <c r="A38860"/>
    </row>
    <row r="38861" spans="1:1" ht="13.2" x14ac:dyDescent="0.25">
      <c r="A38861"/>
    </row>
    <row r="38862" spans="1:1" ht="13.2" x14ac:dyDescent="0.25">
      <c r="A38862"/>
    </row>
    <row r="38863" spans="1:1" ht="13.2" x14ac:dyDescent="0.25">
      <c r="A38863"/>
    </row>
    <row r="38864" spans="1:1" ht="13.2" x14ac:dyDescent="0.25">
      <c r="A38864"/>
    </row>
    <row r="38865" spans="1:1" ht="13.2" x14ac:dyDescent="0.25">
      <c r="A38865"/>
    </row>
    <row r="38866" spans="1:1" ht="13.2" x14ac:dyDescent="0.25">
      <c r="A38866"/>
    </row>
    <row r="38867" spans="1:1" ht="13.2" x14ac:dyDescent="0.25">
      <c r="A38867"/>
    </row>
    <row r="38868" spans="1:1" ht="13.2" x14ac:dyDescent="0.25">
      <c r="A38868"/>
    </row>
    <row r="38869" spans="1:1" ht="13.2" x14ac:dyDescent="0.25">
      <c r="A38869"/>
    </row>
    <row r="38870" spans="1:1" ht="13.2" x14ac:dyDescent="0.25">
      <c r="A38870"/>
    </row>
    <row r="38871" spans="1:1" ht="13.2" x14ac:dyDescent="0.25">
      <c r="A38871"/>
    </row>
    <row r="38872" spans="1:1" ht="13.2" x14ac:dyDescent="0.25">
      <c r="A38872"/>
    </row>
    <row r="38873" spans="1:1" ht="13.2" x14ac:dyDescent="0.25">
      <c r="A38873"/>
    </row>
    <row r="38874" spans="1:1" ht="13.2" x14ac:dyDescent="0.25">
      <c r="A38874"/>
    </row>
    <row r="38875" spans="1:1" ht="13.2" x14ac:dyDescent="0.25">
      <c r="A38875"/>
    </row>
    <row r="38876" spans="1:1" ht="13.2" x14ac:dyDescent="0.25">
      <c r="A38876"/>
    </row>
    <row r="38877" spans="1:1" ht="13.2" x14ac:dyDescent="0.25">
      <c r="A38877"/>
    </row>
    <row r="38878" spans="1:1" ht="13.2" x14ac:dyDescent="0.25">
      <c r="A38878"/>
    </row>
    <row r="38879" spans="1:1" ht="13.2" x14ac:dyDescent="0.25">
      <c r="A38879"/>
    </row>
    <row r="38880" spans="1:1" ht="13.2" x14ac:dyDescent="0.25">
      <c r="A38880"/>
    </row>
    <row r="38881" spans="1:1" ht="13.2" x14ac:dyDescent="0.25">
      <c r="A38881"/>
    </row>
    <row r="38882" spans="1:1" ht="13.2" x14ac:dyDescent="0.25">
      <c r="A38882"/>
    </row>
    <row r="38883" spans="1:1" ht="13.2" x14ac:dyDescent="0.25">
      <c r="A38883"/>
    </row>
    <row r="38884" spans="1:1" ht="13.2" x14ac:dyDescent="0.25">
      <c r="A38884"/>
    </row>
    <row r="38885" spans="1:1" ht="13.2" x14ac:dyDescent="0.25">
      <c r="A38885"/>
    </row>
    <row r="38886" spans="1:1" ht="13.2" x14ac:dyDescent="0.25">
      <c r="A38886"/>
    </row>
    <row r="38887" spans="1:1" ht="13.2" x14ac:dyDescent="0.25">
      <c r="A38887"/>
    </row>
    <row r="38888" spans="1:1" ht="13.2" x14ac:dyDescent="0.25">
      <c r="A38888"/>
    </row>
    <row r="38889" spans="1:1" ht="13.2" x14ac:dyDescent="0.25">
      <c r="A38889"/>
    </row>
    <row r="38890" spans="1:1" ht="13.2" x14ac:dyDescent="0.25">
      <c r="A38890"/>
    </row>
    <row r="38891" spans="1:1" ht="13.2" x14ac:dyDescent="0.25">
      <c r="A38891"/>
    </row>
    <row r="38892" spans="1:1" ht="13.2" x14ac:dyDescent="0.25">
      <c r="A38892"/>
    </row>
    <row r="38893" spans="1:1" ht="13.2" x14ac:dyDescent="0.25">
      <c r="A38893"/>
    </row>
    <row r="38894" spans="1:1" ht="13.2" x14ac:dyDescent="0.25">
      <c r="A38894"/>
    </row>
    <row r="38895" spans="1:1" ht="13.2" x14ac:dyDescent="0.25">
      <c r="A38895"/>
    </row>
    <row r="38896" spans="1:1" ht="13.2" x14ac:dyDescent="0.25">
      <c r="A38896"/>
    </row>
    <row r="38897" spans="1:1" ht="13.2" x14ac:dyDescent="0.25">
      <c r="A38897"/>
    </row>
    <row r="38898" spans="1:1" ht="13.2" x14ac:dyDescent="0.25">
      <c r="A38898"/>
    </row>
    <row r="38899" spans="1:1" ht="13.2" x14ac:dyDescent="0.25">
      <c r="A38899"/>
    </row>
    <row r="38900" spans="1:1" ht="13.2" x14ac:dyDescent="0.25">
      <c r="A38900"/>
    </row>
    <row r="38901" spans="1:1" ht="13.2" x14ac:dyDescent="0.25">
      <c r="A38901"/>
    </row>
    <row r="38902" spans="1:1" ht="13.2" x14ac:dyDescent="0.25">
      <c r="A38902"/>
    </row>
    <row r="38903" spans="1:1" ht="13.2" x14ac:dyDescent="0.25">
      <c r="A38903"/>
    </row>
    <row r="38904" spans="1:1" ht="13.2" x14ac:dyDescent="0.25">
      <c r="A38904"/>
    </row>
    <row r="38905" spans="1:1" ht="13.2" x14ac:dyDescent="0.25">
      <c r="A38905"/>
    </row>
    <row r="38906" spans="1:1" ht="13.2" x14ac:dyDescent="0.25">
      <c r="A38906"/>
    </row>
    <row r="38907" spans="1:1" ht="13.2" x14ac:dyDescent="0.25">
      <c r="A38907"/>
    </row>
    <row r="38908" spans="1:1" ht="13.2" x14ac:dyDescent="0.25">
      <c r="A38908"/>
    </row>
    <row r="38909" spans="1:1" ht="13.2" x14ac:dyDescent="0.25">
      <c r="A38909"/>
    </row>
    <row r="38910" spans="1:1" ht="13.2" x14ac:dyDescent="0.25">
      <c r="A38910"/>
    </row>
    <row r="38911" spans="1:1" ht="13.2" x14ac:dyDescent="0.25">
      <c r="A38911"/>
    </row>
    <row r="38912" spans="1:1" ht="13.2" x14ac:dyDescent="0.25">
      <c r="A38912"/>
    </row>
    <row r="38913" spans="1:1" ht="13.2" x14ac:dyDescent="0.25">
      <c r="A38913"/>
    </row>
    <row r="38914" spans="1:1" ht="13.2" x14ac:dyDescent="0.25">
      <c r="A38914"/>
    </row>
    <row r="38915" spans="1:1" ht="13.2" x14ac:dyDescent="0.25">
      <c r="A38915"/>
    </row>
    <row r="38916" spans="1:1" ht="13.2" x14ac:dyDescent="0.25">
      <c r="A38916"/>
    </row>
    <row r="38917" spans="1:1" ht="13.2" x14ac:dyDescent="0.25">
      <c r="A38917"/>
    </row>
    <row r="38918" spans="1:1" ht="13.2" x14ac:dyDescent="0.25">
      <c r="A38918"/>
    </row>
    <row r="38919" spans="1:1" ht="13.2" x14ac:dyDescent="0.25">
      <c r="A38919"/>
    </row>
    <row r="38920" spans="1:1" ht="13.2" x14ac:dyDescent="0.25">
      <c r="A38920"/>
    </row>
    <row r="38921" spans="1:1" ht="13.2" x14ac:dyDescent="0.25">
      <c r="A38921"/>
    </row>
    <row r="38922" spans="1:1" ht="13.2" x14ac:dyDescent="0.25">
      <c r="A38922"/>
    </row>
    <row r="38923" spans="1:1" ht="13.2" x14ac:dyDescent="0.25">
      <c r="A38923"/>
    </row>
    <row r="38924" spans="1:1" ht="13.2" x14ac:dyDescent="0.25">
      <c r="A38924"/>
    </row>
    <row r="38925" spans="1:1" ht="13.2" x14ac:dyDescent="0.25">
      <c r="A38925"/>
    </row>
    <row r="38926" spans="1:1" ht="13.2" x14ac:dyDescent="0.25">
      <c r="A38926"/>
    </row>
    <row r="38927" spans="1:1" ht="13.2" x14ac:dyDescent="0.25">
      <c r="A38927"/>
    </row>
    <row r="38928" spans="1:1" ht="13.2" x14ac:dyDescent="0.25">
      <c r="A38928"/>
    </row>
    <row r="38929" spans="1:1" ht="13.2" x14ac:dyDescent="0.25">
      <c r="A38929"/>
    </row>
    <row r="38930" spans="1:1" ht="13.2" x14ac:dyDescent="0.25">
      <c r="A38930"/>
    </row>
    <row r="38931" spans="1:1" ht="13.2" x14ac:dyDescent="0.25">
      <c r="A38931"/>
    </row>
    <row r="38932" spans="1:1" ht="13.2" x14ac:dyDescent="0.25">
      <c r="A38932"/>
    </row>
    <row r="38933" spans="1:1" ht="13.2" x14ac:dyDescent="0.25">
      <c r="A38933"/>
    </row>
    <row r="38934" spans="1:1" ht="13.2" x14ac:dyDescent="0.25">
      <c r="A38934"/>
    </row>
    <row r="38935" spans="1:1" ht="13.2" x14ac:dyDescent="0.25">
      <c r="A38935"/>
    </row>
    <row r="38936" spans="1:1" ht="13.2" x14ac:dyDescent="0.25">
      <c r="A38936"/>
    </row>
    <row r="38937" spans="1:1" ht="13.2" x14ac:dyDescent="0.25">
      <c r="A38937"/>
    </row>
    <row r="38938" spans="1:1" ht="13.2" x14ac:dyDescent="0.25">
      <c r="A38938"/>
    </row>
    <row r="38939" spans="1:1" ht="13.2" x14ac:dyDescent="0.25">
      <c r="A38939"/>
    </row>
    <row r="38940" spans="1:1" ht="13.2" x14ac:dyDescent="0.25">
      <c r="A38940"/>
    </row>
    <row r="38941" spans="1:1" ht="13.2" x14ac:dyDescent="0.25">
      <c r="A38941"/>
    </row>
    <row r="38942" spans="1:1" ht="13.2" x14ac:dyDescent="0.25">
      <c r="A38942"/>
    </row>
    <row r="38943" spans="1:1" ht="13.2" x14ac:dyDescent="0.25">
      <c r="A38943"/>
    </row>
    <row r="38944" spans="1:1" ht="13.2" x14ac:dyDescent="0.25">
      <c r="A38944"/>
    </row>
    <row r="38945" spans="1:1" ht="13.2" x14ac:dyDescent="0.25">
      <c r="A38945"/>
    </row>
    <row r="38946" spans="1:1" ht="13.2" x14ac:dyDescent="0.25">
      <c r="A38946"/>
    </row>
    <row r="38947" spans="1:1" ht="13.2" x14ac:dyDescent="0.25">
      <c r="A38947"/>
    </row>
    <row r="38948" spans="1:1" ht="13.2" x14ac:dyDescent="0.25">
      <c r="A38948"/>
    </row>
    <row r="38949" spans="1:1" ht="13.2" x14ac:dyDescent="0.25">
      <c r="A38949"/>
    </row>
    <row r="38950" spans="1:1" ht="13.2" x14ac:dyDescent="0.25">
      <c r="A38950"/>
    </row>
    <row r="38951" spans="1:1" ht="13.2" x14ac:dyDescent="0.25">
      <c r="A38951"/>
    </row>
    <row r="38952" spans="1:1" ht="13.2" x14ac:dyDescent="0.25">
      <c r="A38952"/>
    </row>
    <row r="38953" spans="1:1" ht="13.2" x14ac:dyDescent="0.25">
      <c r="A38953"/>
    </row>
    <row r="38954" spans="1:1" ht="13.2" x14ac:dyDescent="0.25">
      <c r="A38954"/>
    </row>
    <row r="38955" spans="1:1" ht="13.2" x14ac:dyDescent="0.25">
      <c r="A38955"/>
    </row>
    <row r="38956" spans="1:1" ht="13.2" x14ac:dyDescent="0.25">
      <c r="A38956"/>
    </row>
    <row r="38957" spans="1:1" ht="13.2" x14ac:dyDescent="0.25">
      <c r="A38957"/>
    </row>
    <row r="38958" spans="1:1" ht="13.2" x14ac:dyDescent="0.25">
      <c r="A38958"/>
    </row>
    <row r="38959" spans="1:1" ht="13.2" x14ac:dyDescent="0.25">
      <c r="A38959"/>
    </row>
    <row r="38960" spans="1:1" ht="13.2" x14ac:dyDescent="0.25">
      <c r="A38960"/>
    </row>
    <row r="38961" spans="1:1" ht="13.2" x14ac:dyDescent="0.25">
      <c r="A38961"/>
    </row>
    <row r="38962" spans="1:1" ht="13.2" x14ac:dyDescent="0.25">
      <c r="A38962"/>
    </row>
    <row r="38963" spans="1:1" ht="13.2" x14ac:dyDescent="0.25">
      <c r="A38963"/>
    </row>
    <row r="38964" spans="1:1" ht="13.2" x14ac:dyDescent="0.25">
      <c r="A38964"/>
    </row>
    <row r="38965" spans="1:1" ht="13.2" x14ac:dyDescent="0.25">
      <c r="A38965"/>
    </row>
    <row r="38966" spans="1:1" ht="13.2" x14ac:dyDescent="0.25">
      <c r="A38966"/>
    </row>
    <row r="38967" spans="1:1" ht="13.2" x14ac:dyDescent="0.25">
      <c r="A38967"/>
    </row>
    <row r="38968" spans="1:1" ht="13.2" x14ac:dyDescent="0.25">
      <c r="A38968"/>
    </row>
    <row r="38969" spans="1:1" ht="13.2" x14ac:dyDescent="0.25">
      <c r="A38969"/>
    </row>
    <row r="38970" spans="1:1" ht="13.2" x14ac:dyDescent="0.25">
      <c r="A38970"/>
    </row>
    <row r="38971" spans="1:1" ht="13.2" x14ac:dyDescent="0.25">
      <c r="A38971"/>
    </row>
    <row r="38972" spans="1:1" ht="13.2" x14ac:dyDescent="0.25">
      <c r="A38972"/>
    </row>
    <row r="38973" spans="1:1" ht="13.2" x14ac:dyDescent="0.25">
      <c r="A38973"/>
    </row>
    <row r="38974" spans="1:1" ht="13.2" x14ac:dyDescent="0.25">
      <c r="A38974"/>
    </row>
    <row r="38975" spans="1:1" ht="13.2" x14ac:dyDescent="0.25">
      <c r="A38975"/>
    </row>
    <row r="38976" spans="1:1" ht="13.2" x14ac:dyDescent="0.25">
      <c r="A38976"/>
    </row>
    <row r="38977" spans="1:1" ht="13.2" x14ac:dyDescent="0.25">
      <c r="A38977"/>
    </row>
    <row r="38978" spans="1:1" ht="13.2" x14ac:dyDescent="0.25">
      <c r="A38978"/>
    </row>
    <row r="38979" spans="1:1" ht="13.2" x14ac:dyDescent="0.25">
      <c r="A38979"/>
    </row>
    <row r="38980" spans="1:1" ht="13.2" x14ac:dyDescent="0.25">
      <c r="A38980"/>
    </row>
    <row r="38981" spans="1:1" ht="13.2" x14ac:dyDescent="0.25">
      <c r="A38981"/>
    </row>
    <row r="38982" spans="1:1" ht="13.2" x14ac:dyDescent="0.25">
      <c r="A38982"/>
    </row>
    <row r="38983" spans="1:1" ht="13.2" x14ac:dyDescent="0.25">
      <c r="A38983"/>
    </row>
    <row r="38984" spans="1:1" ht="13.2" x14ac:dyDescent="0.25">
      <c r="A38984"/>
    </row>
    <row r="38985" spans="1:1" ht="13.2" x14ac:dyDescent="0.25">
      <c r="A38985"/>
    </row>
    <row r="38986" spans="1:1" ht="13.2" x14ac:dyDescent="0.25">
      <c r="A38986"/>
    </row>
    <row r="38987" spans="1:1" ht="13.2" x14ac:dyDescent="0.25">
      <c r="A38987"/>
    </row>
    <row r="38988" spans="1:1" ht="13.2" x14ac:dyDescent="0.25">
      <c r="A38988"/>
    </row>
    <row r="38989" spans="1:1" ht="13.2" x14ac:dyDescent="0.25">
      <c r="A38989"/>
    </row>
    <row r="38990" spans="1:1" ht="13.2" x14ac:dyDescent="0.25">
      <c r="A38990"/>
    </row>
    <row r="38991" spans="1:1" ht="13.2" x14ac:dyDescent="0.25">
      <c r="A38991"/>
    </row>
    <row r="38992" spans="1:1" ht="13.2" x14ac:dyDescent="0.25">
      <c r="A38992"/>
    </row>
    <row r="38993" spans="1:1" ht="13.2" x14ac:dyDescent="0.25">
      <c r="A38993"/>
    </row>
    <row r="38994" spans="1:1" ht="13.2" x14ac:dyDescent="0.25">
      <c r="A38994"/>
    </row>
    <row r="38995" spans="1:1" ht="13.2" x14ac:dyDescent="0.25">
      <c r="A38995"/>
    </row>
    <row r="38996" spans="1:1" ht="13.2" x14ac:dyDescent="0.25">
      <c r="A38996"/>
    </row>
    <row r="38997" spans="1:1" ht="13.2" x14ac:dyDescent="0.25">
      <c r="A38997"/>
    </row>
    <row r="38998" spans="1:1" ht="13.2" x14ac:dyDescent="0.25">
      <c r="A38998"/>
    </row>
    <row r="38999" spans="1:1" ht="13.2" x14ac:dyDescent="0.25">
      <c r="A38999"/>
    </row>
    <row r="39000" spans="1:1" ht="13.2" x14ac:dyDescent="0.25">
      <c r="A39000"/>
    </row>
    <row r="39001" spans="1:1" ht="13.2" x14ac:dyDescent="0.25">
      <c r="A39001"/>
    </row>
    <row r="39002" spans="1:1" ht="13.2" x14ac:dyDescent="0.25">
      <c r="A39002"/>
    </row>
    <row r="39003" spans="1:1" ht="13.2" x14ac:dyDescent="0.25">
      <c r="A39003"/>
    </row>
    <row r="39004" spans="1:1" ht="13.2" x14ac:dyDescent="0.25">
      <c r="A39004"/>
    </row>
    <row r="39005" spans="1:1" ht="13.2" x14ac:dyDescent="0.25">
      <c r="A39005"/>
    </row>
    <row r="39006" spans="1:1" ht="13.2" x14ac:dyDescent="0.25">
      <c r="A39006"/>
    </row>
    <row r="39007" spans="1:1" ht="13.2" x14ac:dyDescent="0.25">
      <c r="A39007"/>
    </row>
    <row r="39008" spans="1:1" ht="13.2" x14ac:dyDescent="0.25">
      <c r="A39008"/>
    </row>
    <row r="39009" spans="1:1" ht="13.2" x14ac:dyDescent="0.25">
      <c r="A39009"/>
    </row>
    <row r="39010" spans="1:1" ht="13.2" x14ac:dyDescent="0.25">
      <c r="A39010"/>
    </row>
    <row r="39011" spans="1:1" ht="13.2" x14ac:dyDescent="0.25">
      <c r="A39011"/>
    </row>
    <row r="39012" spans="1:1" ht="13.2" x14ac:dyDescent="0.25">
      <c r="A39012"/>
    </row>
    <row r="39013" spans="1:1" ht="13.2" x14ac:dyDescent="0.25">
      <c r="A39013"/>
    </row>
    <row r="39014" spans="1:1" ht="13.2" x14ac:dyDescent="0.25">
      <c r="A39014"/>
    </row>
    <row r="39015" spans="1:1" ht="13.2" x14ac:dyDescent="0.25">
      <c r="A39015"/>
    </row>
    <row r="39016" spans="1:1" ht="13.2" x14ac:dyDescent="0.25">
      <c r="A39016"/>
    </row>
    <row r="39017" spans="1:1" ht="13.2" x14ac:dyDescent="0.25">
      <c r="A39017"/>
    </row>
    <row r="39018" spans="1:1" ht="13.2" x14ac:dyDescent="0.25">
      <c r="A39018"/>
    </row>
    <row r="39019" spans="1:1" ht="13.2" x14ac:dyDescent="0.25">
      <c r="A39019"/>
    </row>
    <row r="39020" spans="1:1" ht="13.2" x14ac:dyDescent="0.25">
      <c r="A39020"/>
    </row>
    <row r="39021" spans="1:1" ht="13.2" x14ac:dyDescent="0.25">
      <c r="A39021"/>
    </row>
    <row r="39022" spans="1:1" ht="13.2" x14ac:dyDescent="0.25">
      <c r="A39022"/>
    </row>
    <row r="39023" spans="1:1" ht="13.2" x14ac:dyDescent="0.25">
      <c r="A39023"/>
    </row>
    <row r="39024" spans="1:1" ht="13.2" x14ac:dyDescent="0.25">
      <c r="A39024"/>
    </row>
    <row r="39025" spans="1:1" ht="13.2" x14ac:dyDescent="0.25">
      <c r="A39025"/>
    </row>
    <row r="39026" spans="1:1" ht="13.2" x14ac:dyDescent="0.25">
      <c r="A39026"/>
    </row>
    <row r="39027" spans="1:1" ht="13.2" x14ac:dyDescent="0.25">
      <c r="A39027"/>
    </row>
    <row r="39028" spans="1:1" ht="13.2" x14ac:dyDescent="0.25">
      <c r="A39028"/>
    </row>
    <row r="39029" spans="1:1" ht="13.2" x14ac:dyDescent="0.25">
      <c r="A39029"/>
    </row>
    <row r="39030" spans="1:1" ht="13.2" x14ac:dyDescent="0.25">
      <c r="A39030"/>
    </row>
    <row r="39031" spans="1:1" ht="13.2" x14ac:dyDescent="0.25">
      <c r="A39031"/>
    </row>
    <row r="39032" spans="1:1" ht="13.2" x14ac:dyDescent="0.25">
      <c r="A39032"/>
    </row>
    <row r="39033" spans="1:1" ht="13.2" x14ac:dyDescent="0.25">
      <c r="A39033"/>
    </row>
    <row r="39034" spans="1:1" ht="13.2" x14ac:dyDescent="0.25">
      <c r="A39034"/>
    </row>
    <row r="39035" spans="1:1" ht="13.2" x14ac:dyDescent="0.25">
      <c r="A39035"/>
    </row>
    <row r="39036" spans="1:1" ht="13.2" x14ac:dyDescent="0.25">
      <c r="A39036"/>
    </row>
    <row r="39037" spans="1:1" ht="13.2" x14ac:dyDescent="0.25">
      <c r="A39037"/>
    </row>
    <row r="39038" spans="1:1" ht="13.2" x14ac:dyDescent="0.25">
      <c r="A39038"/>
    </row>
    <row r="39039" spans="1:1" ht="13.2" x14ac:dyDescent="0.25">
      <c r="A39039"/>
    </row>
    <row r="39040" spans="1:1" ht="13.2" x14ac:dyDescent="0.25">
      <c r="A39040"/>
    </row>
    <row r="39041" spans="1:1" ht="13.2" x14ac:dyDescent="0.25">
      <c r="A39041"/>
    </row>
    <row r="39042" spans="1:1" ht="13.2" x14ac:dyDescent="0.25">
      <c r="A39042"/>
    </row>
    <row r="39043" spans="1:1" ht="13.2" x14ac:dyDescent="0.25">
      <c r="A39043"/>
    </row>
    <row r="39044" spans="1:1" ht="13.2" x14ac:dyDescent="0.25">
      <c r="A39044"/>
    </row>
    <row r="39045" spans="1:1" ht="13.2" x14ac:dyDescent="0.25">
      <c r="A39045"/>
    </row>
    <row r="39046" spans="1:1" ht="13.2" x14ac:dyDescent="0.25">
      <c r="A39046"/>
    </row>
    <row r="39047" spans="1:1" ht="13.2" x14ac:dyDescent="0.25">
      <c r="A39047"/>
    </row>
    <row r="39048" spans="1:1" ht="13.2" x14ac:dyDescent="0.25">
      <c r="A39048"/>
    </row>
    <row r="39049" spans="1:1" ht="13.2" x14ac:dyDescent="0.25">
      <c r="A39049"/>
    </row>
    <row r="39050" spans="1:1" ht="13.2" x14ac:dyDescent="0.25">
      <c r="A39050"/>
    </row>
    <row r="39051" spans="1:1" ht="13.2" x14ac:dyDescent="0.25">
      <c r="A39051"/>
    </row>
    <row r="39052" spans="1:1" ht="13.2" x14ac:dyDescent="0.25">
      <c r="A39052"/>
    </row>
    <row r="39053" spans="1:1" ht="13.2" x14ac:dyDescent="0.25">
      <c r="A39053"/>
    </row>
    <row r="39054" spans="1:1" ht="13.2" x14ac:dyDescent="0.25">
      <c r="A39054"/>
    </row>
    <row r="39055" spans="1:1" ht="13.2" x14ac:dyDescent="0.25">
      <c r="A39055"/>
    </row>
    <row r="39056" spans="1:1" ht="13.2" x14ac:dyDescent="0.25">
      <c r="A39056"/>
    </row>
    <row r="39057" spans="1:1" ht="13.2" x14ac:dyDescent="0.25">
      <c r="A39057"/>
    </row>
    <row r="39058" spans="1:1" ht="13.2" x14ac:dyDescent="0.25">
      <c r="A39058"/>
    </row>
    <row r="39059" spans="1:1" ht="13.2" x14ac:dyDescent="0.25">
      <c r="A39059"/>
    </row>
    <row r="39060" spans="1:1" ht="13.2" x14ac:dyDescent="0.25">
      <c r="A39060"/>
    </row>
    <row r="39061" spans="1:1" ht="13.2" x14ac:dyDescent="0.25">
      <c r="A39061"/>
    </row>
    <row r="39062" spans="1:1" ht="13.2" x14ac:dyDescent="0.25">
      <c r="A39062"/>
    </row>
    <row r="39063" spans="1:1" ht="13.2" x14ac:dyDescent="0.25">
      <c r="A39063"/>
    </row>
    <row r="39064" spans="1:1" ht="13.2" x14ac:dyDescent="0.25">
      <c r="A39064"/>
    </row>
    <row r="39065" spans="1:1" ht="13.2" x14ac:dyDescent="0.25">
      <c r="A39065"/>
    </row>
    <row r="39066" spans="1:1" ht="13.2" x14ac:dyDescent="0.25">
      <c r="A39066"/>
    </row>
    <row r="39067" spans="1:1" ht="13.2" x14ac:dyDescent="0.25">
      <c r="A39067"/>
    </row>
    <row r="39068" spans="1:1" ht="13.2" x14ac:dyDescent="0.25">
      <c r="A39068"/>
    </row>
    <row r="39069" spans="1:1" ht="13.2" x14ac:dyDescent="0.25">
      <c r="A39069"/>
    </row>
    <row r="39070" spans="1:1" ht="13.2" x14ac:dyDescent="0.25">
      <c r="A39070"/>
    </row>
    <row r="39071" spans="1:1" ht="13.2" x14ac:dyDescent="0.25">
      <c r="A39071"/>
    </row>
    <row r="39072" spans="1:1" ht="13.2" x14ac:dyDescent="0.25">
      <c r="A39072"/>
    </row>
    <row r="39073" spans="1:1" ht="13.2" x14ac:dyDescent="0.25">
      <c r="A39073"/>
    </row>
    <row r="39074" spans="1:1" ht="13.2" x14ac:dyDescent="0.25">
      <c r="A39074"/>
    </row>
    <row r="39075" spans="1:1" ht="13.2" x14ac:dyDescent="0.25">
      <c r="A39075"/>
    </row>
    <row r="39076" spans="1:1" ht="13.2" x14ac:dyDescent="0.25">
      <c r="A39076"/>
    </row>
    <row r="39077" spans="1:1" ht="13.2" x14ac:dyDescent="0.25">
      <c r="A39077"/>
    </row>
    <row r="39078" spans="1:1" ht="13.2" x14ac:dyDescent="0.25">
      <c r="A39078"/>
    </row>
    <row r="39079" spans="1:1" ht="13.2" x14ac:dyDescent="0.25">
      <c r="A39079"/>
    </row>
    <row r="39080" spans="1:1" ht="13.2" x14ac:dyDescent="0.25">
      <c r="A39080"/>
    </row>
    <row r="39081" spans="1:1" ht="13.2" x14ac:dyDescent="0.25">
      <c r="A39081"/>
    </row>
    <row r="39082" spans="1:1" ht="13.2" x14ac:dyDescent="0.25">
      <c r="A39082"/>
    </row>
    <row r="39083" spans="1:1" ht="13.2" x14ac:dyDescent="0.25">
      <c r="A39083"/>
    </row>
    <row r="39084" spans="1:1" ht="13.2" x14ac:dyDescent="0.25">
      <c r="A39084"/>
    </row>
    <row r="39085" spans="1:1" ht="13.2" x14ac:dyDescent="0.25">
      <c r="A39085"/>
    </row>
    <row r="39086" spans="1:1" ht="13.2" x14ac:dyDescent="0.25">
      <c r="A39086"/>
    </row>
    <row r="39087" spans="1:1" ht="13.2" x14ac:dyDescent="0.25">
      <c r="A39087"/>
    </row>
    <row r="39088" spans="1:1" ht="13.2" x14ac:dyDescent="0.25">
      <c r="A39088"/>
    </row>
    <row r="39089" spans="1:1" ht="13.2" x14ac:dyDescent="0.25">
      <c r="A39089"/>
    </row>
    <row r="39090" spans="1:1" ht="13.2" x14ac:dyDescent="0.25">
      <c r="A39090"/>
    </row>
    <row r="39091" spans="1:1" ht="13.2" x14ac:dyDescent="0.25">
      <c r="A39091"/>
    </row>
    <row r="39092" spans="1:1" ht="13.2" x14ac:dyDescent="0.25">
      <c r="A39092"/>
    </row>
    <row r="39093" spans="1:1" ht="13.2" x14ac:dyDescent="0.25">
      <c r="A39093"/>
    </row>
    <row r="39094" spans="1:1" ht="13.2" x14ac:dyDescent="0.25">
      <c r="A39094"/>
    </row>
    <row r="39095" spans="1:1" ht="13.2" x14ac:dyDescent="0.25">
      <c r="A39095"/>
    </row>
    <row r="39096" spans="1:1" ht="13.2" x14ac:dyDescent="0.25">
      <c r="A39096"/>
    </row>
    <row r="39097" spans="1:1" ht="13.2" x14ac:dyDescent="0.25">
      <c r="A39097"/>
    </row>
    <row r="39098" spans="1:1" ht="13.2" x14ac:dyDescent="0.25">
      <c r="A39098"/>
    </row>
    <row r="39099" spans="1:1" ht="13.2" x14ac:dyDescent="0.25">
      <c r="A39099"/>
    </row>
    <row r="39100" spans="1:1" ht="13.2" x14ac:dyDescent="0.25">
      <c r="A39100"/>
    </row>
    <row r="39101" spans="1:1" ht="13.2" x14ac:dyDescent="0.25">
      <c r="A39101"/>
    </row>
    <row r="39102" spans="1:1" ht="13.2" x14ac:dyDescent="0.25">
      <c r="A39102"/>
    </row>
    <row r="39103" spans="1:1" ht="13.2" x14ac:dyDescent="0.25">
      <c r="A39103"/>
    </row>
    <row r="39104" spans="1:1" ht="13.2" x14ac:dyDescent="0.25">
      <c r="A39104"/>
    </row>
    <row r="39105" spans="1:1" ht="13.2" x14ac:dyDescent="0.25">
      <c r="A39105"/>
    </row>
    <row r="39106" spans="1:1" ht="13.2" x14ac:dyDescent="0.25">
      <c r="A39106"/>
    </row>
    <row r="39107" spans="1:1" ht="13.2" x14ac:dyDescent="0.25">
      <c r="A39107"/>
    </row>
    <row r="39108" spans="1:1" ht="13.2" x14ac:dyDescent="0.25">
      <c r="A39108"/>
    </row>
    <row r="39109" spans="1:1" ht="13.2" x14ac:dyDescent="0.25">
      <c r="A39109"/>
    </row>
    <row r="39110" spans="1:1" ht="13.2" x14ac:dyDescent="0.25">
      <c r="A39110"/>
    </row>
    <row r="39111" spans="1:1" ht="13.2" x14ac:dyDescent="0.25">
      <c r="A39111"/>
    </row>
    <row r="39112" spans="1:1" ht="13.2" x14ac:dyDescent="0.25">
      <c r="A39112"/>
    </row>
    <row r="39113" spans="1:1" ht="13.2" x14ac:dyDescent="0.25">
      <c r="A39113"/>
    </row>
    <row r="39114" spans="1:1" ht="13.2" x14ac:dyDescent="0.25">
      <c r="A39114"/>
    </row>
    <row r="39115" spans="1:1" ht="13.2" x14ac:dyDescent="0.25">
      <c r="A39115"/>
    </row>
    <row r="39116" spans="1:1" ht="13.2" x14ac:dyDescent="0.25">
      <c r="A39116"/>
    </row>
    <row r="39117" spans="1:1" ht="13.2" x14ac:dyDescent="0.25">
      <c r="A39117"/>
    </row>
    <row r="39118" spans="1:1" ht="13.2" x14ac:dyDescent="0.25">
      <c r="A39118"/>
    </row>
    <row r="39119" spans="1:1" ht="13.2" x14ac:dyDescent="0.25">
      <c r="A39119"/>
    </row>
    <row r="39120" spans="1:1" ht="13.2" x14ac:dyDescent="0.25">
      <c r="A39120"/>
    </row>
    <row r="39121" spans="1:1" ht="13.2" x14ac:dyDescent="0.25">
      <c r="A39121"/>
    </row>
    <row r="39122" spans="1:1" ht="13.2" x14ac:dyDescent="0.25">
      <c r="A39122"/>
    </row>
    <row r="39123" spans="1:1" ht="13.2" x14ac:dyDescent="0.25">
      <c r="A39123"/>
    </row>
    <row r="39124" spans="1:1" ht="13.2" x14ac:dyDescent="0.25">
      <c r="A39124"/>
    </row>
    <row r="39125" spans="1:1" ht="13.2" x14ac:dyDescent="0.25">
      <c r="A39125"/>
    </row>
    <row r="39126" spans="1:1" ht="13.2" x14ac:dyDescent="0.25">
      <c r="A39126"/>
    </row>
    <row r="39127" spans="1:1" ht="13.2" x14ac:dyDescent="0.25">
      <c r="A39127"/>
    </row>
    <row r="39128" spans="1:1" ht="13.2" x14ac:dyDescent="0.25">
      <c r="A39128"/>
    </row>
    <row r="39129" spans="1:1" ht="13.2" x14ac:dyDescent="0.25">
      <c r="A39129"/>
    </row>
    <row r="39130" spans="1:1" ht="13.2" x14ac:dyDescent="0.25">
      <c r="A39130"/>
    </row>
    <row r="39131" spans="1:1" ht="13.2" x14ac:dyDescent="0.25">
      <c r="A39131"/>
    </row>
    <row r="39132" spans="1:1" ht="13.2" x14ac:dyDescent="0.25">
      <c r="A39132"/>
    </row>
    <row r="39133" spans="1:1" ht="13.2" x14ac:dyDescent="0.25">
      <c r="A39133"/>
    </row>
    <row r="39134" spans="1:1" ht="13.2" x14ac:dyDescent="0.25">
      <c r="A39134"/>
    </row>
    <row r="39135" spans="1:1" ht="13.2" x14ac:dyDescent="0.25">
      <c r="A39135"/>
    </row>
    <row r="39136" spans="1:1" ht="13.2" x14ac:dyDescent="0.25">
      <c r="A39136"/>
    </row>
    <row r="39137" spans="1:1" ht="13.2" x14ac:dyDescent="0.25">
      <c r="A39137"/>
    </row>
    <row r="39138" spans="1:1" ht="13.2" x14ac:dyDescent="0.25">
      <c r="A39138"/>
    </row>
    <row r="39139" spans="1:1" ht="13.2" x14ac:dyDescent="0.25">
      <c r="A39139"/>
    </row>
    <row r="39140" spans="1:1" ht="13.2" x14ac:dyDescent="0.25">
      <c r="A39140"/>
    </row>
    <row r="39141" spans="1:1" ht="13.2" x14ac:dyDescent="0.25">
      <c r="A39141"/>
    </row>
    <row r="39142" spans="1:1" ht="13.2" x14ac:dyDescent="0.25">
      <c r="A39142"/>
    </row>
    <row r="39143" spans="1:1" ht="13.2" x14ac:dyDescent="0.25">
      <c r="A39143"/>
    </row>
    <row r="39144" spans="1:1" ht="13.2" x14ac:dyDescent="0.25">
      <c r="A39144"/>
    </row>
    <row r="39145" spans="1:1" ht="13.2" x14ac:dyDescent="0.25">
      <c r="A39145"/>
    </row>
    <row r="39146" spans="1:1" ht="13.2" x14ac:dyDescent="0.25">
      <c r="A39146"/>
    </row>
    <row r="39147" spans="1:1" ht="13.2" x14ac:dyDescent="0.25">
      <c r="A39147"/>
    </row>
    <row r="39148" spans="1:1" ht="13.2" x14ac:dyDescent="0.25">
      <c r="A39148"/>
    </row>
    <row r="39149" spans="1:1" ht="13.2" x14ac:dyDescent="0.25">
      <c r="A39149"/>
    </row>
    <row r="39150" spans="1:1" ht="13.2" x14ac:dyDescent="0.25">
      <c r="A39150"/>
    </row>
    <row r="39151" spans="1:1" ht="13.2" x14ac:dyDescent="0.25">
      <c r="A39151"/>
    </row>
    <row r="39152" spans="1:1" ht="13.2" x14ac:dyDescent="0.25">
      <c r="A39152"/>
    </row>
    <row r="39153" spans="1:1" ht="13.2" x14ac:dyDescent="0.25">
      <c r="A39153"/>
    </row>
    <row r="39154" spans="1:1" ht="13.2" x14ac:dyDescent="0.25">
      <c r="A39154"/>
    </row>
    <row r="39155" spans="1:1" ht="13.2" x14ac:dyDescent="0.25">
      <c r="A39155"/>
    </row>
    <row r="39156" spans="1:1" ht="13.2" x14ac:dyDescent="0.25">
      <c r="A39156"/>
    </row>
    <row r="39157" spans="1:1" ht="13.2" x14ac:dyDescent="0.25">
      <c r="A39157"/>
    </row>
    <row r="39158" spans="1:1" ht="13.2" x14ac:dyDescent="0.25">
      <c r="A39158"/>
    </row>
    <row r="39159" spans="1:1" ht="13.2" x14ac:dyDescent="0.25">
      <c r="A39159"/>
    </row>
    <row r="39160" spans="1:1" ht="13.2" x14ac:dyDescent="0.25">
      <c r="A39160"/>
    </row>
    <row r="39161" spans="1:1" ht="13.2" x14ac:dyDescent="0.25">
      <c r="A39161"/>
    </row>
    <row r="39162" spans="1:1" ht="13.2" x14ac:dyDescent="0.25">
      <c r="A39162"/>
    </row>
    <row r="39163" spans="1:1" ht="13.2" x14ac:dyDescent="0.25">
      <c r="A39163"/>
    </row>
    <row r="39164" spans="1:1" ht="13.2" x14ac:dyDescent="0.25">
      <c r="A39164"/>
    </row>
    <row r="39165" spans="1:1" ht="13.2" x14ac:dyDescent="0.25">
      <c r="A39165"/>
    </row>
    <row r="39166" spans="1:1" ht="13.2" x14ac:dyDescent="0.25">
      <c r="A39166"/>
    </row>
    <row r="39167" spans="1:1" ht="13.2" x14ac:dyDescent="0.25">
      <c r="A39167"/>
    </row>
    <row r="39168" spans="1:1" ht="13.2" x14ac:dyDescent="0.25">
      <c r="A39168"/>
    </row>
    <row r="39169" spans="1:1" ht="13.2" x14ac:dyDescent="0.25">
      <c r="A39169"/>
    </row>
    <row r="39170" spans="1:1" ht="13.2" x14ac:dyDescent="0.25">
      <c r="A39170"/>
    </row>
    <row r="39171" spans="1:1" ht="13.2" x14ac:dyDescent="0.25">
      <c r="A39171"/>
    </row>
    <row r="39172" spans="1:1" ht="13.2" x14ac:dyDescent="0.25">
      <c r="A39172"/>
    </row>
    <row r="39173" spans="1:1" ht="13.2" x14ac:dyDescent="0.25">
      <c r="A39173"/>
    </row>
    <row r="39174" spans="1:1" ht="13.2" x14ac:dyDescent="0.25">
      <c r="A39174"/>
    </row>
    <row r="39175" spans="1:1" ht="13.2" x14ac:dyDescent="0.25">
      <c r="A39175"/>
    </row>
    <row r="39176" spans="1:1" ht="13.2" x14ac:dyDescent="0.25">
      <c r="A39176"/>
    </row>
    <row r="39177" spans="1:1" ht="13.2" x14ac:dyDescent="0.25">
      <c r="A39177"/>
    </row>
    <row r="39178" spans="1:1" ht="13.2" x14ac:dyDescent="0.25">
      <c r="A39178"/>
    </row>
    <row r="39179" spans="1:1" ht="13.2" x14ac:dyDescent="0.25">
      <c r="A39179"/>
    </row>
    <row r="39180" spans="1:1" ht="13.2" x14ac:dyDescent="0.25">
      <c r="A39180"/>
    </row>
    <row r="39181" spans="1:1" ht="13.2" x14ac:dyDescent="0.25">
      <c r="A39181"/>
    </row>
    <row r="39182" spans="1:1" ht="13.2" x14ac:dyDescent="0.25">
      <c r="A39182"/>
    </row>
    <row r="39183" spans="1:1" ht="13.2" x14ac:dyDescent="0.25">
      <c r="A39183"/>
    </row>
    <row r="39184" spans="1:1" ht="13.2" x14ac:dyDescent="0.25">
      <c r="A39184"/>
    </row>
    <row r="39185" spans="1:1" ht="13.2" x14ac:dyDescent="0.25">
      <c r="A39185"/>
    </row>
    <row r="39186" spans="1:1" ht="13.2" x14ac:dyDescent="0.25">
      <c r="A39186"/>
    </row>
    <row r="39187" spans="1:1" ht="13.2" x14ac:dyDescent="0.25">
      <c r="A39187"/>
    </row>
    <row r="39188" spans="1:1" ht="13.2" x14ac:dyDescent="0.25">
      <c r="A39188"/>
    </row>
    <row r="39189" spans="1:1" ht="13.2" x14ac:dyDescent="0.25">
      <c r="A39189"/>
    </row>
    <row r="39190" spans="1:1" ht="13.2" x14ac:dyDescent="0.25">
      <c r="A39190"/>
    </row>
    <row r="39191" spans="1:1" ht="13.2" x14ac:dyDescent="0.25">
      <c r="A39191"/>
    </row>
    <row r="39192" spans="1:1" ht="13.2" x14ac:dyDescent="0.25">
      <c r="A39192"/>
    </row>
    <row r="39193" spans="1:1" ht="13.2" x14ac:dyDescent="0.25">
      <c r="A39193"/>
    </row>
    <row r="39194" spans="1:1" ht="13.2" x14ac:dyDescent="0.25">
      <c r="A39194"/>
    </row>
    <row r="39195" spans="1:1" ht="13.2" x14ac:dyDescent="0.25">
      <c r="A39195"/>
    </row>
    <row r="39196" spans="1:1" ht="13.2" x14ac:dyDescent="0.25">
      <c r="A39196"/>
    </row>
    <row r="39197" spans="1:1" ht="13.2" x14ac:dyDescent="0.25">
      <c r="A39197"/>
    </row>
    <row r="39198" spans="1:1" ht="13.2" x14ac:dyDescent="0.25">
      <c r="A39198"/>
    </row>
    <row r="39199" spans="1:1" ht="13.2" x14ac:dyDescent="0.25">
      <c r="A39199"/>
    </row>
    <row r="39200" spans="1:1" ht="13.2" x14ac:dyDescent="0.25">
      <c r="A39200"/>
    </row>
    <row r="39201" spans="1:1" ht="13.2" x14ac:dyDescent="0.25">
      <c r="A39201"/>
    </row>
    <row r="39202" spans="1:1" ht="13.2" x14ac:dyDescent="0.25">
      <c r="A39202"/>
    </row>
    <row r="39203" spans="1:1" ht="13.2" x14ac:dyDescent="0.25">
      <c r="A39203"/>
    </row>
    <row r="39204" spans="1:1" ht="13.2" x14ac:dyDescent="0.25">
      <c r="A39204"/>
    </row>
    <row r="39205" spans="1:1" ht="13.2" x14ac:dyDescent="0.25">
      <c r="A39205"/>
    </row>
    <row r="39206" spans="1:1" ht="13.2" x14ac:dyDescent="0.25">
      <c r="A39206"/>
    </row>
    <row r="39207" spans="1:1" ht="13.2" x14ac:dyDescent="0.25">
      <c r="A39207"/>
    </row>
    <row r="39208" spans="1:1" ht="13.2" x14ac:dyDescent="0.25">
      <c r="A39208"/>
    </row>
    <row r="39209" spans="1:1" ht="13.2" x14ac:dyDescent="0.25">
      <c r="A39209"/>
    </row>
    <row r="39210" spans="1:1" ht="13.2" x14ac:dyDescent="0.25">
      <c r="A39210"/>
    </row>
    <row r="39211" spans="1:1" ht="13.2" x14ac:dyDescent="0.25">
      <c r="A39211"/>
    </row>
    <row r="39212" spans="1:1" ht="13.2" x14ac:dyDescent="0.25">
      <c r="A39212"/>
    </row>
    <row r="39213" spans="1:1" ht="13.2" x14ac:dyDescent="0.25">
      <c r="A39213"/>
    </row>
    <row r="39214" spans="1:1" ht="13.2" x14ac:dyDescent="0.25">
      <c r="A39214"/>
    </row>
    <row r="39215" spans="1:1" ht="13.2" x14ac:dyDescent="0.25">
      <c r="A39215"/>
    </row>
    <row r="39216" spans="1:1" ht="13.2" x14ac:dyDescent="0.25">
      <c r="A39216"/>
    </row>
    <row r="39217" spans="1:1" ht="13.2" x14ac:dyDescent="0.25">
      <c r="A39217"/>
    </row>
    <row r="39218" spans="1:1" ht="13.2" x14ac:dyDescent="0.25">
      <c r="A39218"/>
    </row>
    <row r="39219" spans="1:1" ht="13.2" x14ac:dyDescent="0.25">
      <c r="A39219"/>
    </row>
    <row r="39220" spans="1:1" ht="13.2" x14ac:dyDescent="0.25">
      <c r="A39220"/>
    </row>
    <row r="39221" spans="1:1" ht="13.2" x14ac:dyDescent="0.25">
      <c r="A39221"/>
    </row>
    <row r="39222" spans="1:1" ht="13.2" x14ac:dyDescent="0.25">
      <c r="A39222"/>
    </row>
    <row r="39223" spans="1:1" ht="13.2" x14ac:dyDescent="0.25">
      <c r="A39223"/>
    </row>
    <row r="39224" spans="1:1" ht="13.2" x14ac:dyDescent="0.25">
      <c r="A39224"/>
    </row>
    <row r="39225" spans="1:1" ht="13.2" x14ac:dyDescent="0.25">
      <c r="A39225"/>
    </row>
    <row r="39226" spans="1:1" ht="13.2" x14ac:dyDescent="0.25">
      <c r="A39226"/>
    </row>
    <row r="39227" spans="1:1" ht="13.2" x14ac:dyDescent="0.25">
      <c r="A39227"/>
    </row>
    <row r="39228" spans="1:1" ht="13.2" x14ac:dyDescent="0.25">
      <c r="A39228"/>
    </row>
    <row r="39229" spans="1:1" ht="13.2" x14ac:dyDescent="0.25">
      <c r="A39229"/>
    </row>
    <row r="39230" spans="1:1" ht="13.2" x14ac:dyDescent="0.25">
      <c r="A39230"/>
    </row>
    <row r="39231" spans="1:1" ht="13.2" x14ac:dyDescent="0.25">
      <c r="A39231"/>
    </row>
    <row r="39232" spans="1:1" ht="13.2" x14ac:dyDescent="0.25">
      <c r="A39232"/>
    </row>
    <row r="39233" spans="1:1" ht="13.2" x14ac:dyDescent="0.25">
      <c r="A39233"/>
    </row>
    <row r="39234" spans="1:1" ht="13.2" x14ac:dyDescent="0.25">
      <c r="A39234"/>
    </row>
    <row r="39235" spans="1:1" ht="13.2" x14ac:dyDescent="0.25">
      <c r="A39235"/>
    </row>
    <row r="39236" spans="1:1" ht="13.2" x14ac:dyDescent="0.25">
      <c r="A39236"/>
    </row>
    <row r="39237" spans="1:1" ht="13.2" x14ac:dyDescent="0.25">
      <c r="A39237"/>
    </row>
    <row r="39238" spans="1:1" ht="13.2" x14ac:dyDescent="0.25">
      <c r="A39238"/>
    </row>
    <row r="39239" spans="1:1" ht="13.2" x14ac:dyDescent="0.25">
      <c r="A39239"/>
    </row>
    <row r="39240" spans="1:1" ht="13.2" x14ac:dyDescent="0.25">
      <c r="A39240"/>
    </row>
    <row r="39241" spans="1:1" ht="13.2" x14ac:dyDescent="0.25">
      <c r="A39241"/>
    </row>
    <row r="39242" spans="1:1" ht="13.2" x14ac:dyDescent="0.25">
      <c r="A39242"/>
    </row>
    <row r="39243" spans="1:1" ht="13.2" x14ac:dyDescent="0.25">
      <c r="A39243"/>
    </row>
    <row r="39244" spans="1:1" ht="13.2" x14ac:dyDescent="0.25">
      <c r="A39244"/>
    </row>
    <row r="39245" spans="1:1" ht="13.2" x14ac:dyDescent="0.25">
      <c r="A39245"/>
    </row>
    <row r="39246" spans="1:1" ht="13.2" x14ac:dyDescent="0.25">
      <c r="A39246"/>
    </row>
    <row r="39247" spans="1:1" ht="13.2" x14ac:dyDescent="0.25">
      <c r="A39247"/>
    </row>
    <row r="39248" spans="1:1" ht="13.2" x14ac:dyDescent="0.25">
      <c r="A39248"/>
    </row>
    <row r="39249" spans="1:1" ht="13.2" x14ac:dyDescent="0.25">
      <c r="A39249"/>
    </row>
    <row r="39250" spans="1:1" ht="13.2" x14ac:dyDescent="0.25">
      <c r="A39250"/>
    </row>
    <row r="39251" spans="1:1" ht="13.2" x14ac:dyDescent="0.25">
      <c r="A39251"/>
    </row>
    <row r="39252" spans="1:1" ht="13.2" x14ac:dyDescent="0.25">
      <c r="A39252"/>
    </row>
    <row r="39253" spans="1:1" ht="13.2" x14ac:dyDescent="0.25">
      <c r="A39253"/>
    </row>
    <row r="39254" spans="1:1" ht="13.2" x14ac:dyDescent="0.25">
      <c r="A39254"/>
    </row>
    <row r="39255" spans="1:1" ht="13.2" x14ac:dyDescent="0.25">
      <c r="A39255"/>
    </row>
    <row r="39256" spans="1:1" ht="13.2" x14ac:dyDescent="0.25">
      <c r="A39256"/>
    </row>
    <row r="39257" spans="1:1" ht="13.2" x14ac:dyDescent="0.25">
      <c r="A39257"/>
    </row>
    <row r="39258" spans="1:1" ht="13.2" x14ac:dyDescent="0.25">
      <c r="A39258"/>
    </row>
    <row r="39259" spans="1:1" ht="13.2" x14ac:dyDescent="0.25">
      <c r="A39259"/>
    </row>
    <row r="39260" spans="1:1" ht="13.2" x14ac:dyDescent="0.25">
      <c r="A39260"/>
    </row>
    <row r="39261" spans="1:1" ht="13.2" x14ac:dyDescent="0.25">
      <c r="A39261"/>
    </row>
    <row r="39262" spans="1:1" ht="13.2" x14ac:dyDescent="0.25">
      <c r="A39262"/>
    </row>
    <row r="39263" spans="1:1" ht="13.2" x14ac:dyDescent="0.25">
      <c r="A39263"/>
    </row>
    <row r="39264" spans="1:1" ht="13.2" x14ac:dyDescent="0.25">
      <c r="A39264"/>
    </row>
    <row r="39265" spans="1:1" ht="13.2" x14ac:dyDescent="0.25">
      <c r="A39265"/>
    </row>
    <row r="39266" spans="1:1" ht="13.2" x14ac:dyDescent="0.25">
      <c r="A39266"/>
    </row>
    <row r="39267" spans="1:1" ht="13.2" x14ac:dyDescent="0.25">
      <c r="A39267"/>
    </row>
    <row r="39268" spans="1:1" ht="13.2" x14ac:dyDescent="0.25">
      <c r="A39268"/>
    </row>
    <row r="39269" spans="1:1" ht="13.2" x14ac:dyDescent="0.25">
      <c r="A39269"/>
    </row>
    <row r="39270" spans="1:1" ht="13.2" x14ac:dyDescent="0.25">
      <c r="A39270"/>
    </row>
    <row r="39271" spans="1:1" ht="13.2" x14ac:dyDescent="0.25">
      <c r="A39271"/>
    </row>
    <row r="39272" spans="1:1" ht="13.2" x14ac:dyDescent="0.25">
      <c r="A39272"/>
    </row>
    <row r="39273" spans="1:1" ht="13.2" x14ac:dyDescent="0.25">
      <c r="A39273"/>
    </row>
    <row r="39274" spans="1:1" ht="13.2" x14ac:dyDescent="0.25">
      <c r="A39274"/>
    </row>
    <row r="39275" spans="1:1" ht="13.2" x14ac:dyDescent="0.25">
      <c r="A39275"/>
    </row>
    <row r="39276" spans="1:1" ht="13.2" x14ac:dyDescent="0.25">
      <c r="A39276"/>
    </row>
    <row r="39277" spans="1:1" ht="13.2" x14ac:dyDescent="0.25">
      <c r="A39277"/>
    </row>
    <row r="39278" spans="1:1" ht="13.2" x14ac:dyDescent="0.25">
      <c r="A39278"/>
    </row>
    <row r="39279" spans="1:1" ht="13.2" x14ac:dyDescent="0.25">
      <c r="A39279"/>
    </row>
    <row r="39280" spans="1:1" ht="13.2" x14ac:dyDescent="0.25">
      <c r="A39280"/>
    </row>
    <row r="39281" spans="1:1" ht="13.2" x14ac:dyDescent="0.25">
      <c r="A39281"/>
    </row>
    <row r="39282" spans="1:1" ht="13.2" x14ac:dyDescent="0.25">
      <c r="A39282"/>
    </row>
    <row r="39283" spans="1:1" ht="13.2" x14ac:dyDescent="0.25">
      <c r="A39283"/>
    </row>
    <row r="39284" spans="1:1" ht="13.2" x14ac:dyDescent="0.25">
      <c r="A39284"/>
    </row>
    <row r="39285" spans="1:1" ht="13.2" x14ac:dyDescent="0.25">
      <c r="A39285"/>
    </row>
    <row r="39286" spans="1:1" ht="13.2" x14ac:dyDescent="0.25">
      <c r="A39286"/>
    </row>
    <row r="39287" spans="1:1" ht="13.2" x14ac:dyDescent="0.25">
      <c r="A39287"/>
    </row>
    <row r="39288" spans="1:1" ht="13.2" x14ac:dyDescent="0.25">
      <c r="A39288"/>
    </row>
    <row r="39289" spans="1:1" ht="13.2" x14ac:dyDescent="0.25">
      <c r="A39289"/>
    </row>
    <row r="39290" spans="1:1" ht="13.2" x14ac:dyDescent="0.25">
      <c r="A39290"/>
    </row>
    <row r="39291" spans="1:1" ht="13.2" x14ac:dyDescent="0.25">
      <c r="A39291"/>
    </row>
    <row r="39292" spans="1:1" ht="13.2" x14ac:dyDescent="0.25">
      <c r="A39292"/>
    </row>
    <row r="39293" spans="1:1" ht="13.2" x14ac:dyDescent="0.25">
      <c r="A39293"/>
    </row>
    <row r="39294" spans="1:1" ht="13.2" x14ac:dyDescent="0.25">
      <c r="A39294"/>
    </row>
    <row r="39295" spans="1:1" ht="13.2" x14ac:dyDescent="0.25">
      <c r="A39295"/>
    </row>
    <row r="39296" spans="1:1" ht="13.2" x14ac:dyDescent="0.25">
      <c r="A39296"/>
    </row>
    <row r="39297" spans="1:1" ht="13.2" x14ac:dyDescent="0.25">
      <c r="A39297"/>
    </row>
    <row r="39298" spans="1:1" ht="13.2" x14ac:dyDescent="0.25">
      <c r="A39298"/>
    </row>
    <row r="39299" spans="1:1" ht="13.2" x14ac:dyDescent="0.25">
      <c r="A39299"/>
    </row>
    <row r="39300" spans="1:1" ht="13.2" x14ac:dyDescent="0.25">
      <c r="A39300"/>
    </row>
    <row r="39301" spans="1:1" ht="13.2" x14ac:dyDescent="0.25">
      <c r="A39301"/>
    </row>
    <row r="39302" spans="1:1" ht="13.2" x14ac:dyDescent="0.25">
      <c r="A39302"/>
    </row>
    <row r="39303" spans="1:1" ht="13.2" x14ac:dyDescent="0.25">
      <c r="A39303"/>
    </row>
    <row r="39304" spans="1:1" ht="13.2" x14ac:dyDescent="0.25">
      <c r="A39304"/>
    </row>
    <row r="39305" spans="1:1" ht="13.2" x14ac:dyDescent="0.25">
      <c r="A39305"/>
    </row>
    <row r="39306" spans="1:1" ht="13.2" x14ac:dyDescent="0.25">
      <c r="A39306"/>
    </row>
    <row r="39307" spans="1:1" ht="13.2" x14ac:dyDescent="0.25">
      <c r="A39307"/>
    </row>
    <row r="39308" spans="1:1" ht="13.2" x14ac:dyDescent="0.25">
      <c r="A39308"/>
    </row>
    <row r="39309" spans="1:1" ht="13.2" x14ac:dyDescent="0.25">
      <c r="A39309"/>
    </row>
    <row r="39310" spans="1:1" ht="13.2" x14ac:dyDescent="0.25">
      <c r="A39310"/>
    </row>
    <row r="39311" spans="1:1" ht="13.2" x14ac:dyDescent="0.25">
      <c r="A39311"/>
    </row>
    <row r="39312" spans="1:1" ht="13.2" x14ac:dyDescent="0.25">
      <c r="A39312"/>
    </row>
    <row r="39313" spans="1:1" ht="13.2" x14ac:dyDescent="0.25">
      <c r="A39313"/>
    </row>
    <row r="39314" spans="1:1" ht="13.2" x14ac:dyDescent="0.25">
      <c r="A39314"/>
    </row>
    <row r="39315" spans="1:1" ht="13.2" x14ac:dyDescent="0.25">
      <c r="A39315"/>
    </row>
    <row r="39316" spans="1:1" ht="13.2" x14ac:dyDescent="0.25">
      <c r="A39316"/>
    </row>
    <row r="39317" spans="1:1" ht="13.2" x14ac:dyDescent="0.25">
      <c r="A39317"/>
    </row>
    <row r="39318" spans="1:1" ht="13.2" x14ac:dyDescent="0.25">
      <c r="A39318"/>
    </row>
    <row r="39319" spans="1:1" ht="13.2" x14ac:dyDescent="0.25">
      <c r="A39319"/>
    </row>
    <row r="39320" spans="1:1" ht="13.2" x14ac:dyDescent="0.25">
      <c r="A39320"/>
    </row>
    <row r="39321" spans="1:1" ht="13.2" x14ac:dyDescent="0.25">
      <c r="A39321"/>
    </row>
    <row r="39322" spans="1:1" ht="13.2" x14ac:dyDescent="0.25">
      <c r="A39322"/>
    </row>
    <row r="39323" spans="1:1" ht="13.2" x14ac:dyDescent="0.25">
      <c r="A39323"/>
    </row>
    <row r="39324" spans="1:1" ht="13.2" x14ac:dyDescent="0.25">
      <c r="A39324"/>
    </row>
    <row r="39325" spans="1:1" ht="13.2" x14ac:dyDescent="0.25">
      <c r="A39325"/>
    </row>
    <row r="39326" spans="1:1" ht="13.2" x14ac:dyDescent="0.25">
      <c r="A39326"/>
    </row>
    <row r="39327" spans="1:1" ht="13.2" x14ac:dyDescent="0.25">
      <c r="A39327"/>
    </row>
    <row r="39328" spans="1:1" ht="13.2" x14ac:dyDescent="0.25">
      <c r="A39328"/>
    </row>
    <row r="39329" spans="1:1" ht="13.2" x14ac:dyDescent="0.25">
      <c r="A39329"/>
    </row>
    <row r="39330" spans="1:1" ht="13.2" x14ac:dyDescent="0.25">
      <c r="A39330"/>
    </row>
    <row r="39331" spans="1:1" ht="13.2" x14ac:dyDescent="0.25">
      <c r="A39331"/>
    </row>
    <row r="39332" spans="1:1" ht="13.2" x14ac:dyDescent="0.25">
      <c r="A39332"/>
    </row>
    <row r="39333" spans="1:1" ht="13.2" x14ac:dyDescent="0.25">
      <c r="A39333"/>
    </row>
    <row r="39334" spans="1:1" ht="13.2" x14ac:dyDescent="0.25">
      <c r="A39334"/>
    </row>
    <row r="39335" spans="1:1" ht="13.2" x14ac:dyDescent="0.25">
      <c r="A39335"/>
    </row>
    <row r="39336" spans="1:1" ht="13.2" x14ac:dyDescent="0.25">
      <c r="A39336"/>
    </row>
    <row r="39337" spans="1:1" ht="13.2" x14ac:dyDescent="0.25">
      <c r="A39337"/>
    </row>
    <row r="39338" spans="1:1" ht="13.2" x14ac:dyDescent="0.25">
      <c r="A39338"/>
    </row>
    <row r="39339" spans="1:1" ht="13.2" x14ac:dyDescent="0.25">
      <c r="A39339"/>
    </row>
    <row r="39340" spans="1:1" ht="13.2" x14ac:dyDescent="0.25">
      <c r="A39340"/>
    </row>
    <row r="39341" spans="1:1" ht="13.2" x14ac:dyDescent="0.25">
      <c r="A39341"/>
    </row>
    <row r="39342" spans="1:1" ht="13.2" x14ac:dyDescent="0.25">
      <c r="A39342"/>
    </row>
    <row r="39343" spans="1:1" ht="13.2" x14ac:dyDescent="0.25">
      <c r="A39343"/>
    </row>
    <row r="39344" spans="1:1" ht="13.2" x14ac:dyDescent="0.25">
      <c r="A39344"/>
    </row>
    <row r="39345" spans="1:1" ht="13.2" x14ac:dyDescent="0.25">
      <c r="A39345"/>
    </row>
    <row r="39346" spans="1:1" ht="13.2" x14ac:dyDescent="0.25">
      <c r="A39346"/>
    </row>
    <row r="39347" spans="1:1" ht="13.2" x14ac:dyDescent="0.25">
      <c r="A39347"/>
    </row>
    <row r="39348" spans="1:1" ht="13.2" x14ac:dyDescent="0.25">
      <c r="A39348"/>
    </row>
    <row r="39349" spans="1:1" ht="13.2" x14ac:dyDescent="0.25">
      <c r="A39349"/>
    </row>
    <row r="39350" spans="1:1" ht="13.2" x14ac:dyDescent="0.25">
      <c r="A39350"/>
    </row>
    <row r="39351" spans="1:1" ht="13.2" x14ac:dyDescent="0.25">
      <c r="A39351"/>
    </row>
    <row r="39352" spans="1:1" ht="13.2" x14ac:dyDescent="0.25">
      <c r="A39352"/>
    </row>
    <row r="39353" spans="1:1" ht="13.2" x14ac:dyDescent="0.25">
      <c r="A39353"/>
    </row>
    <row r="39354" spans="1:1" ht="13.2" x14ac:dyDescent="0.25">
      <c r="A39354"/>
    </row>
    <row r="39355" spans="1:1" ht="13.2" x14ac:dyDescent="0.25">
      <c r="A39355"/>
    </row>
    <row r="39356" spans="1:1" ht="13.2" x14ac:dyDescent="0.25">
      <c r="A39356"/>
    </row>
    <row r="39357" spans="1:1" ht="13.2" x14ac:dyDescent="0.25">
      <c r="A39357"/>
    </row>
    <row r="39358" spans="1:1" ht="13.2" x14ac:dyDescent="0.25">
      <c r="A39358"/>
    </row>
    <row r="39359" spans="1:1" ht="13.2" x14ac:dyDescent="0.25">
      <c r="A39359"/>
    </row>
    <row r="39360" spans="1:1" ht="13.2" x14ac:dyDescent="0.25">
      <c r="A39360"/>
    </row>
    <row r="39361" spans="1:1" ht="13.2" x14ac:dyDescent="0.25">
      <c r="A39361"/>
    </row>
    <row r="39362" spans="1:1" ht="13.2" x14ac:dyDescent="0.25">
      <c r="A39362"/>
    </row>
    <row r="39363" spans="1:1" ht="13.2" x14ac:dyDescent="0.25">
      <c r="A39363"/>
    </row>
    <row r="39364" spans="1:1" ht="13.2" x14ac:dyDescent="0.25">
      <c r="A39364"/>
    </row>
    <row r="39365" spans="1:1" ht="13.2" x14ac:dyDescent="0.25">
      <c r="A39365"/>
    </row>
    <row r="39366" spans="1:1" ht="13.2" x14ac:dyDescent="0.25">
      <c r="A39366"/>
    </row>
    <row r="39367" spans="1:1" ht="13.2" x14ac:dyDescent="0.25">
      <c r="A39367"/>
    </row>
    <row r="39368" spans="1:1" ht="13.2" x14ac:dyDescent="0.25">
      <c r="A39368"/>
    </row>
    <row r="39369" spans="1:1" ht="13.2" x14ac:dyDescent="0.25">
      <c r="A39369"/>
    </row>
    <row r="39370" spans="1:1" ht="13.2" x14ac:dyDescent="0.25">
      <c r="A39370"/>
    </row>
    <row r="39371" spans="1:1" ht="13.2" x14ac:dyDescent="0.25">
      <c r="A39371"/>
    </row>
    <row r="39372" spans="1:1" ht="13.2" x14ac:dyDescent="0.25">
      <c r="A39372"/>
    </row>
    <row r="39373" spans="1:1" ht="13.2" x14ac:dyDescent="0.25">
      <c r="A39373"/>
    </row>
    <row r="39374" spans="1:1" ht="13.2" x14ac:dyDescent="0.25">
      <c r="A39374"/>
    </row>
    <row r="39375" spans="1:1" ht="13.2" x14ac:dyDescent="0.25">
      <c r="A39375"/>
    </row>
    <row r="39376" spans="1:1" ht="13.2" x14ac:dyDescent="0.25">
      <c r="A39376"/>
    </row>
    <row r="39377" spans="1:1" ht="13.2" x14ac:dyDescent="0.25">
      <c r="A39377"/>
    </row>
    <row r="39378" spans="1:1" ht="13.2" x14ac:dyDescent="0.25">
      <c r="A39378"/>
    </row>
    <row r="39379" spans="1:1" ht="13.2" x14ac:dyDescent="0.25">
      <c r="A39379"/>
    </row>
    <row r="39380" spans="1:1" ht="13.2" x14ac:dyDescent="0.25">
      <c r="A39380"/>
    </row>
    <row r="39381" spans="1:1" ht="13.2" x14ac:dyDescent="0.25">
      <c r="A39381"/>
    </row>
    <row r="39382" spans="1:1" ht="13.2" x14ac:dyDescent="0.25">
      <c r="A39382"/>
    </row>
    <row r="39383" spans="1:1" ht="13.2" x14ac:dyDescent="0.25">
      <c r="A39383"/>
    </row>
    <row r="39384" spans="1:1" ht="13.2" x14ac:dyDescent="0.25">
      <c r="A39384"/>
    </row>
    <row r="39385" spans="1:1" ht="13.2" x14ac:dyDescent="0.25">
      <c r="A39385"/>
    </row>
    <row r="39386" spans="1:1" ht="13.2" x14ac:dyDescent="0.25">
      <c r="A39386"/>
    </row>
    <row r="39387" spans="1:1" ht="13.2" x14ac:dyDescent="0.25">
      <c r="A39387"/>
    </row>
    <row r="39388" spans="1:1" ht="13.2" x14ac:dyDescent="0.25">
      <c r="A39388"/>
    </row>
    <row r="39389" spans="1:1" ht="13.2" x14ac:dyDescent="0.25">
      <c r="A39389"/>
    </row>
    <row r="39390" spans="1:1" ht="13.2" x14ac:dyDescent="0.25">
      <c r="A39390"/>
    </row>
    <row r="39391" spans="1:1" ht="13.2" x14ac:dyDescent="0.25">
      <c r="A39391"/>
    </row>
    <row r="39392" spans="1:1" ht="13.2" x14ac:dyDescent="0.25">
      <c r="A39392"/>
    </row>
    <row r="39393" spans="1:1" ht="13.2" x14ac:dyDescent="0.25">
      <c r="A39393"/>
    </row>
    <row r="39394" spans="1:1" ht="13.2" x14ac:dyDescent="0.25">
      <c r="A39394"/>
    </row>
    <row r="39395" spans="1:1" ht="13.2" x14ac:dyDescent="0.25">
      <c r="A39395"/>
    </row>
    <row r="39396" spans="1:1" ht="13.2" x14ac:dyDescent="0.25">
      <c r="A39396"/>
    </row>
    <row r="39397" spans="1:1" ht="13.2" x14ac:dyDescent="0.25">
      <c r="A39397"/>
    </row>
    <row r="39398" spans="1:1" ht="13.2" x14ac:dyDescent="0.25">
      <c r="A39398"/>
    </row>
    <row r="39399" spans="1:1" ht="13.2" x14ac:dyDescent="0.25">
      <c r="A39399"/>
    </row>
    <row r="39400" spans="1:1" ht="13.2" x14ac:dyDescent="0.25">
      <c r="A39400"/>
    </row>
    <row r="39401" spans="1:1" ht="13.2" x14ac:dyDescent="0.25">
      <c r="A39401"/>
    </row>
    <row r="39402" spans="1:1" ht="13.2" x14ac:dyDescent="0.25">
      <c r="A39402"/>
    </row>
    <row r="39403" spans="1:1" ht="13.2" x14ac:dyDescent="0.25">
      <c r="A39403"/>
    </row>
    <row r="39404" spans="1:1" ht="13.2" x14ac:dyDescent="0.25">
      <c r="A39404"/>
    </row>
    <row r="39405" spans="1:1" ht="13.2" x14ac:dyDescent="0.25">
      <c r="A39405"/>
    </row>
    <row r="39406" spans="1:1" ht="13.2" x14ac:dyDescent="0.25">
      <c r="A39406"/>
    </row>
    <row r="39407" spans="1:1" ht="13.2" x14ac:dyDescent="0.25">
      <c r="A39407"/>
    </row>
    <row r="39408" spans="1:1" ht="13.2" x14ac:dyDescent="0.25">
      <c r="A39408"/>
    </row>
    <row r="39409" spans="1:1" ht="13.2" x14ac:dyDescent="0.25">
      <c r="A39409"/>
    </row>
    <row r="39410" spans="1:1" ht="13.2" x14ac:dyDescent="0.25">
      <c r="A39410"/>
    </row>
    <row r="39411" spans="1:1" ht="13.2" x14ac:dyDescent="0.25">
      <c r="A39411"/>
    </row>
    <row r="39412" spans="1:1" ht="13.2" x14ac:dyDescent="0.25">
      <c r="A39412"/>
    </row>
    <row r="39413" spans="1:1" ht="13.2" x14ac:dyDescent="0.25">
      <c r="A39413"/>
    </row>
    <row r="39414" spans="1:1" ht="13.2" x14ac:dyDescent="0.25">
      <c r="A39414"/>
    </row>
    <row r="39415" spans="1:1" ht="13.2" x14ac:dyDescent="0.25">
      <c r="A39415"/>
    </row>
    <row r="39416" spans="1:1" ht="13.2" x14ac:dyDescent="0.25">
      <c r="A39416"/>
    </row>
    <row r="39417" spans="1:1" ht="13.2" x14ac:dyDescent="0.25">
      <c r="A39417"/>
    </row>
    <row r="39418" spans="1:1" ht="13.2" x14ac:dyDescent="0.25">
      <c r="A39418"/>
    </row>
    <row r="39419" spans="1:1" ht="13.2" x14ac:dyDescent="0.25">
      <c r="A39419"/>
    </row>
    <row r="39420" spans="1:1" ht="13.2" x14ac:dyDescent="0.25">
      <c r="A39420"/>
    </row>
    <row r="39421" spans="1:1" ht="13.2" x14ac:dyDescent="0.25">
      <c r="A39421"/>
    </row>
    <row r="39422" spans="1:1" ht="13.2" x14ac:dyDescent="0.25">
      <c r="A39422"/>
    </row>
    <row r="39423" spans="1:1" ht="13.2" x14ac:dyDescent="0.25">
      <c r="A39423"/>
    </row>
    <row r="39424" spans="1:1" ht="13.2" x14ac:dyDescent="0.25">
      <c r="A39424"/>
    </row>
    <row r="39425" spans="1:1" ht="13.2" x14ac:dyDescent="0.25">
      <c r="A39425"/>
    </row>
    <row r="39426" spans="1:1" ht="13.2" x14ac:dyDescent="0.25">
      <c r="A39426"/>
    </row>
    <row r="39427" spans="1:1" ht="13.2" x14ac:dyDescent="0.25">
      <c r="A39427"/>
    </row>
    <row r="39428" spans="1:1" ht="13.2" x14ac:dyDescent="0.25">
      <c r="A39428"/>
    </row>
    <row r="39429" spans="1:1" ht="13.2" x14ac:dyDescent="0.25">
      <c r="A39429"/>
    </row>
    <row r="39430" spans="1:1" ht="13.2" x14ac:dyDescent="0.25">
      <c r="A39430"/>
    </row>
    <row r="39431" spans="1:1" ht="13.2" x14ac:dyDescent="0.25">
      <c r="A39431"/>
    </row>
    <row r="39432" spans="1:1" ht="13.2" x14ac:dyDescent="0.25">
      <c r="A39432"/>
    </row>
    <row r="39433" spans="1:1" ht="13.2" x14ac:dyDescent="0.25">
      <c r="A39433"/>
    </row>
    <row r="39434" spans="1:1" ht="13.2" x14ac:dyDescent="0.25">
      <c r="A39434"/>
    </row>
    <row r="39435" spans="1:1" ht="13.2" x14ac:dyDescent="0.25">
      <c r="A39435"/>
    </row>
    <row r="39436" spans="1:1" ht="13.2" x14ac:dyDescent="0.25">
      <c r="A39436"/>
    </row>
    <row r="39437" spans="1:1" ht="13.2" x14ac:dyDescent="0.25">
      <c r="A39437"/>
    </row>
    <row r="39438" spans="1:1" ht="13.2" x14ac:dyDescent="0.25">
      <c r="A39438"/>
    </row>
    <row r="39439" spans="1:1" ht="13.2" x14ac:dyDescent="0.25">
      <c r="A39439"/>
    </row>
    <row r="39440" spans="1:1" ht="13.2" x14ac:dyDescent="0.25">
      <c r="A39440"/>
    </row>
    <row r="39441" spans="1:1" ht="13.2" x14ac:dyDescent="0.25">
      <c r="A39441"/>
    </row>
    <row r="39442" spans="1:1" ht="13.2" x14ac:dyDescent="0.25">
      <c r="A39442"/>
    </row>
    <row r="39443" spans="1:1" ht="13.2" x14ac:dyDescent="0.25">
      <c r="A39443"/>
    </row>
    <row r="39444" spans="1:1" ht="13.2" x14ac:dyDescent="0.25">
      <c r="A39444"/>
    </row>
    <row r="39445" spans="1:1" ht="13.2" x14ac:dyDescent="0.25">
      <c r="A39445"/>
    </row>
    <row r="39446" spans="1:1" ht="13.2" x14ac:dyDescent="0.25">
      <c r="A39446"/>
    </row>
    <row r="39447" spans="1:1" ht="13.2" x14ac:dyDescent="0.25">
      <c r="A39447"/>
    </row>
    <row r="39448" spans="1:1" ht="13.2" x14ac:dyDescent="0.25">
      <c r="A39448"/>
    </row>
    <row r="39449" spans="1:1" ht="13.2" x14ac:dyDescent="0.25">
      <c r="A39449"/>
    </row>
    <row r="39450" spans="1:1" ht="13.2" x14ac:dyDescent="0.25">
      <c r="A39450"/>
    </row>
    <row r="39451" spans="1:1" ht="13.2" x14ac:dyDescent="0.25">
      <c r="A39451"/>
    </row>
    <row r="39452" spans="1:1" ht="13.2" x14ac:dyDescent="0.25">
      <c r="A39452"/>
    </row>
    <row r="39453" spans="1:1" ht="13.2" x14ac:dyDescent="0.25">
      <c r="A39453"/>
    </row>
    <row r="39454" spans="1:1" ht="13.2" x14ac:dyDescent="0.25">
      <c r="A39454"/>
    </row>
    <row r="39455" spans="1:1" ht="13.2" x14ac:dyDescent="0.25">
      <c r="A39455"/>
    </row>
    <row r="39456" spans="1:1" ht="13.2" x14ac:dyDescent="0.25">
      <c r="A39456"/>
    </row>
    <row r="39457" spans="1:1" ht="13.2" x14ac:dyDescent="0.25">
      <c r="A39457"/>
    </row>
    <row r="39458" spans="1:1" ht="13.2" x14ac:dyDescent="0.25">
      <c r="A39458"/>
    </row>
    <row r="39459" spans="1:1" ht="13.2" x14ac:dyDescent="0.25">
      <c r="A39459"/>
    </row>
    <row r="39460" spans="1:1" ht="13.2" x14ac:dyDescent="0.25">
      <c r="A39460"/>
    </row>
    <row r="39461" spans="1:1" ht="13.2" x14ac:dyDescent="0.25">
      <c r="A39461"/>
    </row>
    <row r="39462" spans="1:1" ht="13.2" x14ac:dyDescent="0.25">
      <c r="A39462"/>
    </row>
    <row r="39463" spans="1:1" ht="13.2" x14ac:dyDescent="0.25">
      <c r="A39463"/>
    </row>
    <row r="39464" spans="1:1" ht="13.2" x14ac:dyDescent="0.25">
      <c r="A39464"/>
    </row>
    <row r="39465" spans="1:1" ht="13.2" x14ac:dyDescent="0.25">
      <c r="A39465"/>
    </row>
    <row r="39466" spans="1:1" ht="13.2" x14ac:dyDescent="0.25">
      <c r="A39466"/>
    </row>
    <row r="39467" spans="1:1" ht="13.2" x14ac:dyDescent="0.25">
      <c r="A39467"/>
    </row>
    <row r="39468" spans="1:1" ht="13.2" x14ac:dyDescent="0.25">
      <c r="A39468"/>
    </row>
    <row r="39469" spans="1:1" ht="13.2" x14ac:dyDescent="0.25">
      <c r="A39469"/>
    </row>
    <row r="39470" spans="1:1" ht="13.2" x14ac:dyDescent="0.25">
      <c r="A39470"/>
    </row>
    <row r="39471" spans="1:1" ht="13.2" x14ac:dyDescent="0.25">
      <c r="A39471"/>
    </row>
    <row r="39472" spans="1:1" ht="13.2" x14ac:dyDescent="0.25">
      <c r="A39472"/>
    </row>
    <row r="39473" spans="1:1" ht="13.2" x14ac:dyDescent="0.25">
      <c r="A39473"/>
    </row>
    <row r="39474" spans="1:1" ht="13.2" x14ac:dyDescent="0.25">
      <c r="A39474"/>
    </row>
    <row r="39475" spans="1:1" ht="13.2" x14ac:dyDescent="0.25">
      <c r="A39475"/>
    </row>
    <row r="39476" spans="1:1" ht="13.2" x14ac:dyDescent="0.25">
      <c r="A39476"/>
    </row>
    <row r="39477" spans="1:1" ht="13.2" x14ac:dyDescent="0.25">
      <c r="A39477"/>
    </row>
    <row r="39478" spans="1:1" ht="13.2" x14ac:dyDescent="0.25">
      <c r="A39478"/>
    </row>
    <row r="39479" spans="1:1" ht="13.2" x14ac:dyDescent="0.25">
      <c r="A39479"/>
    </row>
    <row r="39480" spans="1:1" ht="13.2" x14ac:dyDescent="0.25">
      <c r="A39480"/>
    </row>
    <row r="39481" spans="1:1" ht="13.2" x14ac:dyDescent="0.25">
      <c r="A39481"/>
    </row>
    <row r="39482" spans="1:1" ht="13.2" x14ac:dyDescent="0.25">
      <c r="A39482"/>
    </row>
    <row r="39483" spans="1:1" ht="13.2" x14ac:dyDescent="0.25">
      <c r="A39483"/>
    </row>
    <row r="39484" spans="1:1" ht="13.2" x14ac:dyDescent="0.25">
      <c r="A39484"/>
    </row>
    <row r="39485" spans="1:1" ht="13.2" x14ac:dyDescent="0.25">
      <c r="A39485"/>
    </row>
    <row r="39486" spans="1:1" ht="13.2" x14ac:dyDescent="0.25">
      <c r="A39486"/>
    </row>
    <row r="39487" spans="1:1" ht="13.2" x14ac:dyDescent="0.25">
      <c r="A39487"/>
    </row>
    <row r="39488" spans="1:1" ht="13.2" x14ac:dyDescent="0.25">
      <c r="A39488"/>
    </row>
    <row r="39489" spans="1:1" ht="13.2" x14ac:dyDescent="0.25">
      <c r="A39489"/>
    </row>
    <row r="39490" spans="1:1" ht="13.2" x14ac:dyDescent="0.25">
      <c r="A39490"/>
    </row>
    <row r="39491" spans="1:1" ht="13.2" x14ac:dyDescent="0.25">
      <c r="A39491"/>
    </row>
    <row r="39492" spans="1:1" ht="13.2" x14ac:dyDescent="0.25">
      <c r="A39492"/>
    </row>
    <row r="39493" spans="1:1" ht="13.2" x14ac:dyDescent="0.25">
      <c r="A39493"/>
    </row>
    <row r="39494" spans="1:1" ht="13.2" x14ac:dyDescent="0.25">
      <c r="A39494"/>
    </row>
    <row r="39495" spans="1:1" ht="13.2" x14ac:dyDescent="0.25">
      <c r="A39495"/>
    </row>
    <row r="39496" spans="1:1" ht="13.2" x14ac:dyDescent="0.25">
      <c r="A39496"/>
    </row>
    <row r="39497" spans="1:1" ht="13.2" x14ac:dyDescent="0.25">
      <c r="A39497"/>
    </row>
    <row r="39498" spans="1:1" ht="13.2" x14ac:dyDescent="0.25">
      <c r="A39498"/>
    </row>
    <row r="39499" spans="1:1" ht="13.2" x14ac:dyDescent="0.25">
      <c r="A39499"/>
    </row>
    <row r="39500" spans="1:1" ht="13.2" x14ac:dyDescent="0.25">
      <c r="A39500"/>
    </row>
    <row r="39501" spans="1:1" ht="13.2" x14ac:dyDescent="0.25">
      <c r="A39501"/>
    </row>
    <row r="39502" spans="1:1" ht="13.2" x14ac:dyDescent="0.25">
      <c r="A39502"/>
    </row>
    <row r="39503" spans="1:1" ht="13.2" x14ac:dyDescent="0.25">
      <c r="A39503"/>
    </row>
    <row r="39504" spans="1:1" ht="13.2" x14ac:dyDescent="0.25">
      <c r="A39504"/>
    </row>
    <row r="39505" spans="1:1" ht="13.2" x14ac:dyDescent="0.25">
      <c r="A39505"/>
    </row>
    <row r="39506" spans="1:1" ht="13.2" x14ac:dyDescent="0.25">
      <c r="A39506"/>
    </row>
    <row r="39507" spans="1:1" ht="13.2" x14ac:dyDescent="0.25">
      <c r="A39507"/>
    </row>
    <row r="39508" spans="1:1" ht="13.2" x14ac:dyDescent="0.25">
      <c r="A39508"/>
    </row>
    <row r="39509" spans="1:1" ht="13.2" x14ac:dyDescent="0.25">
      <c r="A39509"/>
    </row>
    <row r="39510" spans="1:1" ht="13.2" x14ac:dyDescent="0.25">
      <c r="A39510"/>
    </row>
    <row r="39511" spans="1:1" ht="13.2" x14ac:dyDescent="0.25">
      <c r="A39511"/>
    </row>
    <row r="39512" spans="1:1" ht="13.2" x14ac:dyDescent="0.25">
      <c r="A39512"/>
    </row>
    <row r="39513" spans="1:1" ht="13.2" x14ac:dyDescent="0.25">
      <c r="A39513"/>
    </row>
    <row r="39514" spans="1:1" ht="13.2" x14ac:dyDescent="0.25">
      <c r="A39514"/>
    </row>
    <row r="39515" spans="1:1" ht="13.2" x14ac:dyDescent="0.25">
      <c r="A39515"/>
    </row>
    <row r="39516" spans="1:1" ht="13.2" x14ac:dyDescent="0.25">
      <c r="A39516"/>
    </row>
    <row r="39517" spans="1:1" ht="13.2" x14ac:dyDescent="0.25">
      <c r="A39517"/>
    </row>
    <row r="39518" spans="1:1" ht="13.2" x14ac:dyDescent="0.25">
      <c r="A39518"/>
    </row>
    <row r="39519" spans="1:1" ht="13.2" x14ac:dyDescent="0.25">
      <c r="A39519"/>
    </row>
    <row r="39520" spans="1:1" ht="13.2" x14ac:dyDescent="0.25">
      <c r="A39520"/>
    </row>
    <row r="39521" spans="1:1" ht="13.2" x14ac:dyDescent="0.25">
      <c r="A39521"/>
    </row>
    <row r="39522" spans="1:1" ht="13.2" x14ac:dyDescent="0.25">
      <c r="A39522"/>
    </row>
    <row r="39523" spans="1:1" ht="13.2" x14ac:dyDescent="0.25">
      <c r="A39523"/>
    </row>
    <row r="39524" spans="1:1" ht="13.2" x14ac:dyDescent="0.25">
      <c r="A39524"/>
    </row>
    <row r="39525" spans="1:1" ht="13.2" x14ac:dyDescent="0.25">
      <c r="A39525"/>
    </row>
    <row r="39526" spans="1:1" ht="13.2" x14ac:dyDescent="0.25">
      <c r="A39526"/>
    </row>
    <row r="39527" spans="1:1" ht="13.2" x14ac:dyDescent="0.25">
      <c r="A39527"/>
    </row>
    <row r="39528" spans="1:1" ht="13.2" x14ac:dyDescent="0.25">
      <c r="A39528"/>
    </row>
    <row r="39529" spans="1:1" ht="13.2" x14ac:dyDescent="0.25">
      <c r="A39529"/>
    </row>
    <row r="39530" spans="1:1" ht="13.2" x14ac:dyDescent="0.25">
      <c r="A39530"/>
    </row>
    <row r="39531" spans="1:1" ht="13.2" x14ac:dyDescent="0.25">
      <c r="A39531"/>
    </row>
    <row r="39532" spans="1:1" ht="13.2" x14ac:dyDescent="0.25">
      <c r="A39532"/>
    </row>
    <row r="39533" spans="1:1" ht="13.2" x14ac:dyDescent="0.25">
      <c r="A39533"/>
    </row>
    <row r="39534" spans="1:1" ht="13.2" x14ac:dyDescent="0.25">
      <c r="A39534"/>
    </row>
    <row r="39535" spans="1:1" ht="13.2" x14ac:dyDescent="0.25">
      <c r="A39535"/>
    </row>
    <row r="39536" spans="1:1" ht="13.2" x14ac:dyDescent="0.25">
      <c r="A39536"/>
    </row>
    <row r="39537" spans="1:1" ht="13.2" x14ac:dyDescent="0.25">
      <c r="A39537"/>
    </row>
    <row r="39538" spans="1:1" ht="13.2" x14ac:dyDescent="0.25">
      <c r="A39538"/>
    </row>
    <row r="39539" spans="1:1" ht="13.2" x14ac:dyDescent="0.25">
      <c r="A39539"/>
    </row>
    <row r="39540" spans="1:1" ht="13.2" x14ac:dyDescent="0.25">
      <c r="A39540"/>
    </row>
    <row r="39541" spans="1:1" ht="13.2" x14ac:dyDescent="0.25">
      <c r="A39541"/>
    </row>
    <row r="39542" spans="1:1" ht="13.2" x14ac:dyDescent="0.25">
      <c r="A39542"/>
    </row>
    <row r="39543" spans="1:1" ht="13.2" x14ac:dyDescent="0.25">
      <c r="A39543"/>
    </row>
    <row r="39544" spans="1:1" ht="13.2" x14ac:dyDescent="0.25">
      <c r="A39544"/>
    </row>
    <row r="39545" spans="1:1" ht="13.2" x14ac:dyDescent="0.25">
      <c r="A39545"/>
    </row>
    <row r="39546" spans="1:1" ht="13.2" x14ac:dyDescent="0.25">
      <c r="A39546"/>
    </row>
    <row r="39547" spans="1:1" ht="13.2" x14ac:dyDescent="0.25">
      <c r="A39547"/>
    </row>
    <row r="39548" spans="1:1" ht="13.2" x14ac:dyDescent="0.25">
      <c r="A39548"/>
    </row>
    <row r="39549" spans="1:1" ht="13.2" x14ac:dyDescent="0.25">
      <c r="A39549"/>
    </row>
    <row r="39550" spans="1:1" ht="13.2" x14ac:dyDescent="0.25">
      <c r="A39550"/>
    </row>
    <row r="39551" spans="1:1" ht="13.2" x14ac:dyDescent="0.25">
      <c r="A39551"/>
    </row>
    <row r="39552" spans="1:1" ht="13.2" x14ac:dyDescent="0.25">
      <c r="A39552"/>
    </row>
    <row r="39553" spans="1:1" ht="13.2" x14ac:dyDescent="0.25">
      <c r="A39553"/>
    </row>
    <row r="39554" spans="1:1" ht="13.2" x14ac:dyDescent="0.25">
      <c r="A39554"/>
    </row>
    <row r="39555" spans="1:1" ht="13.2" x14ac:dyDescent="0.25">
      <c r="A39555"/>
    </row>
    <row r="39556" spans="1:1" ht="13.2" x14ac:dyDescent="0.25">
      <c r="A39556"/>
    </row>
    <row r="39557" spans="1:1" ht="13.2" x14ac:dyDescent="0.25">
      <c r="A39557"/>
    </row>
    <row r="39558" spans="1:1" ht="13.2" x14ac:dyDescent="0.25">
      <c r="A39558"/>
    </row>
    <row r="39559" spans="1:1" ht="13.2" x14ac:dyDescent="0.25">
      <c r="A39559"/>
    </row>
    <row r="39560" spans="1:1" ht="13.2" x14ac:dyDescent="0.25">
      <c r="A39560"/>
    </row>
    <row r="39561" spans="1:1" ht="13.2" x14ac:dyDescent="0.25">
      <c r="A39561"/>
    </row>
    <row r="39562" spans="1:1" ht="13.2" x14ac:dyDescent="0.25">
      <c r="A39562"/>
    </row>
    <row r="39563" spans="1:1" ht="13.2" x14ac:dyDescent="0.25">
      <c r="A39563"/>
    </row>
    <row r="39564" spans="1:1" ht="13.2" x14ac:dyDescent="0.25">
      <c r="A39564"/>
    </row>
    <row r="39565" spans="1:1" ht="13.2" x14ac:dyDescent="0.25">
      <c r="A39565"/>
    </row>
    <row r="39566" spans="1:1" ht="13.2" x14ac:dyDescent="0.25">
      <c r="A39566"/>
    </row>
    <row r="39567" spans="1:1" ht="13.2" x14ac:dyDescent="0.25">
      <c r="A39567"/>
    </row>
    <row r="39568" spans="1:1" ht="13.2" x14ac:dyDescent="0.25">
      <c r="A39568"/>
    </row>
    <row r="39569" spans="1:1" ht="13.2" x14ac:dyDescent="0.25">
      <c r="A39569"/>
    </row>
    <row r="39570" spans="1:1" ht="13.2" x14ac:dyDescent="0.25">
      <c r="A39570"/>
    </row>
    <row r="39571" spans="1:1" ht="13.2" x14ac:dyDescent="0.25">
      <c r="A39571"/>
    </row>
    <row r="39572" spans="1:1" ht="13.2" x14ac:dyDescent="0.25">
      <c r="A39572"/>
    </row>
    <row r="39573" spans="1:1" ht="13.2" x14ac:dyDescent="0.25">
      <c r="A39573"/>
    </row>
    <row r="39574" spans="1:1" ht="13.2" x14ac:dyDescent="0.25">
      <c r="A39574"/>
    </row>
    <row r="39575" spans="1:1" ht="13.2" x14ac:dyDescent="0.25">
      <c r="A39575"/>
    </row>
    <row r="39576" spans="1:1" ht="13.2" x14ac:dyDescent="0.25">
      <c r="A39576"/>
    </row>
    <row r="39577" spans="1:1" ht="13.2" x14ac:dyDescent="0.25">
      <c r="A39577"/>
    </row>
    <row r="39578" spans="1:1" ht="13.2" x14ac:dyDescent="0.25">
      <c r="A39578"/>
    </row>
    <row r="39579" spans="1:1" ht="13.2" x14ac:dyDescent="0.25">
      <c r="A39579"/>
    </row>
    <row r="39580" spans="1:1" ht="13.2" x14ac:dyDescent="0.25">
      <c r="A39580"/>
    </row>
    <row r="39581" spans="1:1" ht="13.2" x14ac:dyDescent="0.25">
      <c r="A39581"/>
    </row>
    <row r="39582" spans="1:1" ht="13.2" x14ac:dyDescent="0.25">
      <c r="A39582"/>
    </row>
    <row r="39583" spans="1:1" ht="13.2" x14ac:dyDescent="0.25">
      <c r="A39583"/>
    </row>
    <row r="39584" spans="1:1" ht="13.2" x14ac:dyDescent="0.25">
      <c r="A39584"/>
    </row>
    <row r="39585" spans="1:1" ht="13.2" x14ac:dyDescent="0.25">
      <c r="A39585"/>
    </row>
    <row r="39586" spans="1:1" ht="13.2" x14ac:dyDescent="0.25">
      <c r="A39586"/>
    </row>
    <row r="39587" spans="1:1" ht="13.2" x14ac:dyDescent="0.25">
      <c r="A39587"/>
    </row>
    <row r="39588" spans="1:1" ht="13.2" x14ac:dyDescent="0.25">
      <c r="A39588"/>
    </row>
    <row r="39589" spans="1:1" ht="13.2" x14ac:dyDescent="0.25">
      <c r="A39589"/>
    </row>
    <row r="39590" spans="1:1" ht="13.2" x14ac:dyDescent="0.25">
      <c r="A39590"/>
    </row>
    <row r="39591" spans="1:1" ht="13.2" x14ac:dyDescent="0.25">
      <c r="A39591"/>
    </row>
    <row r="39592" spans="1:1" ht="13.2" x14ac:dyDescent="0.25">
      <c r="A39592"/>
    </row>
    <row r="39593" spans="1:1" ht="13.2" x14ac:dyDescent="0.25">
      <c r="A39593"/>
    </row>
    <row r="39594" spans="1:1" ht="13.2" x14ac:dyDescent="0.25">
      <c r="A39594"/>
    </row>
    <row r="39595" spans="1:1" ht="13.2" x14ac:dyDescent="0.25">
      <c r="A39595"/>
    </row>
    <row r="39596" spans="1:1" ht="13.2" x14ac:dyDescent="0.25">
      <c r="A39596"/>
    </row>
    <row r="39597" spans="1:1" ht="13.2" x14ac:dyDescent="0.25">
      <c r="A39597"/>
    </row>
    <row r="39598" spans="1:1" ht="13.2" x14ac:dyDescent="0.25">
      <c r="A39598"/>
    </row>
    <row r="39599" spans="1:1" ht="13.2" x14ac:dyDescent="0.25">
      <c r="A39599"/>
    </row>
    <row r="39600" spans="1:1" ht="13.2" x14ac:dyDescent="0.25">
      <c r="A39600"/>
    </row>
    <row r="39601" spans="1:1" ht="13.2" x14ac:dyDescent="0.25">
      <c r="A39601"/>
    </row>
    <row r="39602" spans="1:1" ht="13.2" x14ac:dyDescent="0.25">
      <c r="A39602"/>
    </row>
    <row r="39603" spans="1:1" ht="13.2" x14ac:dyDescent="0.25">
      <c r="A39603"/>
    </row>
    <row r="39604" spans="1:1" ht="13.2" x14ac:dyDescent="0.25">
      <c r="A39604"/>
    </row>
    <row r="39605" spans="1:1" ht="13.2" x14ac:dyDescent="0.25">
      <c r="A39605"/>
    </row>
    <row r="39606" spans="1:1" ht="13.2" x14ac:dyDescent="0.25">
      <c r="A39606"/>
    </row>
    <row r="39607" spans="1:1" ht="13.2" x14ac:dyDescent="0.25">
      <c r="A39607"/>
    </row>
    <row r="39608" spans="1:1" ht="13.2" x14ac:dyDescent="0.25">
      <c r="A39608"/>
    </row>
    <row r="39609" spans="1:1" ht="13.2" x14ac:dyDescent="0.25">
      <c r="A39609"/>
    </row>
    <row r="39610" spans="1:1" ht="13.2" x14ac:dyDescent="0.25">
      <c r="A39610"/>
    </row>
    <row r="39611" spans="1:1" ht="13.2" x14ac:dyDescent="0.25">
      <c r="A39611"/>
    </row>
    <row r="39612" spans="1:1" ht="13.2" x14ac:dyDescent="0.25">
      <c r="A39612"/>
    </row>
    <row r="39613" spans="1:1" ht="13.2" x14ac:dyDescent="0.25">
      <c r="A39613"/>
    </row>
    <row r="39614" spans="1:1" ht="13.2" x14ac:dyDescent="0.25">
      <c r="A39614"/>
    </row>
    <row r="39615" spans="1:1" ht="13.2" x14ac:dyDescent="0.25">
      <c r="A39615"/>
    </row>
    <row r="39616" spans="1:1" ht="13.2" x14ac:dyDescent="0.25">
      <c r="A39616"/>
    </row>
    <row r="39617" spans="1:1" ht="13.2" x14ac:dyDescent="0.25">
      <c r="A39617"/>
    </row>
    <row r="39618" spans="1:1" ht="13.2" x14ac:dyDescent="0.25">
      <c r="A39618"/>
    </row>
    <row r="39619" spans="1:1" ht="13.2" x14ac:dyDescent="0.25">
      <c r="A39619"/>
    </row>
    <row r="39620" spans="1:1" ht="13.2" x14ac:dyDescent="0.25">
      <c r="A39620"/>
    </row>
    <row r="39621" spans="1:1" ht="13.2" x14ac:dyDescent="0.25">
      <c r="A39621"/>
    </row>
    <row r="39622" spans="1:1" ht="13.2" x14ac:dyDescent="0.25">
      <c r="A39622"/>
    </row>
    <row r="39623" spans="1:1" ht="13.2" x14ac:dyDescent="0.25">
      <c r="A39623"/>
    </row>
    <row r="39624" spans="1:1" ht="13.2" x14ac:dyDescent="0.25">
      <c r="A39624"/>
    </row>
    <row r="39625" spans="1:1" ht="13.2" x14ac:dyDescent="0.25">
      <c r="A39625"/>
    </row>
    <row r="39626" spans="1:1" ht="13.2" x14ac:dyDescent="0.25">
      <c r="A39626"/>
    </row>
    <row r="39627" spans="1:1" ht="13.2" x14ac:dyDescent="0.25">
      <c r="A39627"/>
    </row>
    <row r="39628" spans="1:1" ht="13.2" x14ac:dyDescent="0.25">
      <c r="A39628"/>
    </row>
    <row r="39629" spans="1:1" ht="13.2" x14ac:dyDescent="0.25">
      <c r="A39629"/>
    </row>
    <row r="39630" spans="1:1" ht="13.2" x14ac:dyDescent="0.25">
      <c r="A39630"/>
    </row>
    <row r="39631" spans="1:1" ht="13.2" x14ac:dyDescent="0.25">
      <c r="A39631"/>
    </row>
    <row r="39632" spans="1:1" ht="13.2" x14ac:dyDescent="0.25">
      <c r="A39632"/>
    </row>
    <row r="39633" spans="1:1" ht="13.2" x14ac:dyDescent="0.25">
      <c r="A39633"/>
    </row>
    <row r="39634" spans="1:1" ht="13.2" x14ac:dyDescent="0.25">
      <c r="A39634"/>
    </row>
    <row r="39635" spans="1:1" ht="13.2" x14ac:dyDescent="0.25">
      <c r="A39635"/>
    </row>
    <row r="39636" spans="1:1" ht="13.2" x14ac:dyDescent="0.25">
      <c r="A39636"/>
    </row>
    <row r="39637" spans="1:1" ht="13.2" x14ac:dyDescent="0.25">
      <c r="A39637"/>
    </row>
    <row r="39638" spans="1:1" ht="13.2" x14ac:dyDescent="0.25">
      <c r="A39638"/>
    </row>
    <row r="39639" spans="1:1" ht="13.2" x14ac:dyDescent="0.25">
      <c r="A39639"/>
    </row>
    <row r="39640" spans="1:1" ht="13.2" x14ac:dyDescent="0.25">
      <c r="A39640"/>
    </row>
    <row r="39641" spans="1:1" ht="13.2" x14ac:dyDescent="0.25">
      <c r="A39641"/>
    </row>
    <row r="39642" spans="1:1" ht="13.2" x14ac:dyDescent="0.25">
      <c r="A39642"/>
    </row>
    <row r="39643" spans="1:1" ht="13.2" x14ac:dyDescent="0.25">
      <c r="A39643"/>
    </row>
    <row r="39644" spans="1:1" ht="13.2" x14ac:dyDescent="0.25">
      <c r="A39644"/>
    </row>
    <row r="39645" spans="1:1" ht="13.2" x14ac:dyDescent="0.25">
      <c r="A39645"/>
    </row>
    <row r="39646" spans="1:1" ht="13.2" x14ac:dyDescent="0.25">
      <c r="A39646"/>
    </row>
    <row r="39647" spans="1:1" ht="13.2" x14ac:dyDescent="0.25">
      <c r="A39647"/>
    </row>
    <row r="39648" spans="1:1" ht="13.2" x14ac:dyDescent="0.25">
      <c r="A39648"/>
    </row>
    <row r="39649" spans="1:1" ht="13.2" x14ac:dyDescent="0.25">
      <c r="A39649"/>
    </row>
    <row r="39650" spans="1:1" ht="13.2" x14ac:dyDescent="0.25">
      <c r="A39650"/>
    </row>
    <row r="39651" spans="1:1" ht="13.2" x14ac:dyDescent="0.25">
      <c r="A39651"/>
    </row>
    <row r="39652" spans="1:1" ht="13.2" x14ac:dyDescent="0.25">
      <c r="A39652"/>
    </row>
    <row r="39653" spans="1:1" ht="13.2" x14ac:dyDescent="0.25">
      <c r="A39653"/>
    </row>
    <row r="39654" spans="1:1" ht="13.2" x14ac:dyDescent="0.25">
      <c r="A39654"/>
    </row>
    <row r="39655" spans="1:1" ht="13.2" x14ac:dyDescent="0.25">
      <c r="A39655"/>
    </row>
    <row r="39656" spans="1:1" ht="13.2" x14ac:dyDescent="0.25">
      <c r="A39656"/>
    </row>
    <row r="39657" spans="1:1" ht="13.2" x14ac:dyDescent="0.25">
      <c r="A39657"/>
    </row>
    <row r="39658" spans="1:1" ht="13.2" x14ac:dyDescent="0.25">
      <c r="A39658"/>
    </row>
    <row r="39659" spans="1:1" ht="13.2" x14ac:dyDescent="0.25">
      <c r="A39659"/>
    </row>
    <row r="39660" spans="1:1" ht="13.2" x14ac:dyDescent="0.25">
      <c r="A39660"/>
    </row>
    <row r="39661" spans="1:1" ht="13.2" x14ac:dyDescent="0.25">
      <c r="A39661"/>
    </row>
    <row r="39662" spans="1:1" ht="13.2" x14ac:dyDescent="0.25">
      <c r="A39662"/>
    </row>
    <row r="39663" spans="1:1" ht="13.2" x14ac:dyDescent="0.25">
      <c r="A39663"/>
    </row>
    <row r="39664" spans="1:1" ht="13.2" x14ac:dyDescent="0.25">
      <c r="A39664"/>
    </row>
    <row r="39665" spans="1:1" ht="13.2" x14ac:dyDescent="0.25">
      <c r="A39665"/>
    </row>
    <row r="39666" spans="1:1" ht="13.2" x14ac:dyDescent="0.25">
      <c r="A39666"/>
    </row>
    <row r="39667" spans="1:1" ht="13.2" x14ac:dyDescent="0.25">
      <c r="A39667"/>
    </row>
    <row r="39668" spans="1:1" ht="13.2" x14ac:dyDescent="0.25">
      <c r="A39668"/>
    </row>
    <row r="39669" spans="1:1" ht="13.2" x14ac:dyDescent="0.25">
      <c r="A39669"/>
    </row>
    <row r="39670" spans="1:1" ht="13.2" x14ac:dyDescent="0.25">
      <c r="A39670"/>
    </row>
    <row r="39671" spans="1:1" ht="13.2" x14ac:dyDescent="0.25">
      <c r="A39671"/>
    </row>
    <row r="39672" spans="1:1" ht="13.2" x14ac:dyDescent="0.25">
      <c r="A39672"/>
    </row>
    <row r="39673" spans="1:1" ht="13.2" x14ac:dyDescent="0.25">
      <c r="A39673"/>
    </row>
    <row r="39674" spans="1:1" ht="13.2" x14ac:dyDescent="0.25">
      <c r="A39674"/>
    </row>
    <row r="39675" spans="1:1" ht="13.2" x14ac:dyDescent="0.25">
      <c r="A39675"/>
    </row>
    <row r="39676" spans="1:1" ht="13.2" x14ac:dyDescent="0.25">
      <c r="A39676"/>
    </row>
    <row r="39677" spans="1:1" ht="13.2" x14ac:dyDescent="0.25">
      <c r="A39677"/>
    </row>
    <row r="39678" spans="1:1" ht="13.2" x14ac:dyDescent="0.25">
      <c r="A39678"/>
    </row>
    <row r="39679" spans="1:1" ht="13.2" x14ac:dyDescent="0.25">
      <c r="A39679"/>
    </row>
    <row r="39680" spans="1:1" ht="13.2" x14ac:dyDescent="0.25">
      <c r="A39680"/>
    </row>
    <row r="39681" spans="1:1" ht="13.2" x14ac:dyDescent="0.25">
      <c r="A39681"/>
    </row>
    <row r="39682" spans="1:1" ht="13.2" x14ac:dyDescent="0.25">
      <c r="A39682"/>
    </row>
    <row r="39683" spans="1:1" ht="13.2" x14ac:dyDescent="0.25">
      <c r="A39683"/>
    </row>
    <row r="39684" spans="1:1" ht="13.2" x14ac:dyDescent="0.25">
      <c r="A39684"/>
    </row>
    <row r="39685" spans="1:1" ht="13.2" x14ac:dyDescent="0.25">
      <c r="A39685"/>
    </row>
    <row r="39686" spans="1:1" ht="13.2" x14ac:dyDescent="0.25">
      <c r="A39686"/>
    </row>
    <row r="39687" spans="1:1" ht="13.2" x14ac:dyDescent="0.25">
      <c r="A39687"/>
    </row>
    <row r="39688" spans="1:1" ht="13.2" x14ac:dyDescent="0.25">
      <c r="A39688"/>
    </row>
    <row r="39689" spans="1:1" ht="13.2" x14ac:dyDescent="0.25">
      <c r="A39689"/>
    </row>
    <row r="39690" spans="1:1" ht="13.2" x14ac:dyDescent="0.25">
      <c r="A39690"/>
    </row>
    <row r="39691" spans="1:1" ht="13.2" x14ac:dyDescent="0.25">
      <c r="A39691"/>
    </row>
    <row r="39692" spans="1:1" ht="13.2" x14ac:dyDescent="0.25">
      <c r="A39692"/>
    </row>
    <row r="39693" spans="1:1" ht="13.2" x14ac:dyDescent="0.25">
      <c r="A39693"/>
    </row>
    <row r="39694" spans="1:1" ht="13.2" x14ac:dyDescent="0.25">
      <c r="A39694"/>
    </row>
    <row r="39695" spans="1:1" ht="13.2" x14ac:dyDescent="0.25">
      <c r="A39695"/>
    </row>
    <row r="39696" spans="1:1" ht="13.2" x14ac:dyDescent="0.25">
      <c r="A39696"/>
    </row>
    <row r="39697" spans="1:1" ht="13.2" x14ac:dyDescent="0.25">
      <c r="A39697"/>
    </row>
    <row r="39698" spans="1:1" ht="13.2" x14ac:dyDescent="0.25">
      <c r="A39698"/>
    </row>
    <row r="39699" spans="1:1" ht="13.2" x14ac:dyDescent="0.25">
      <c r="A39699"/>
    </row>
    <row r="39700" spans="1:1" ht="13.2" x14ac:dyDescent="0.25">
      <c r="A39700"/>
    </row>
    <row r="39701" spans="1:1" ht="13.2" x14ac:dyDescent="0.25">
      <c r="A39701"/>
    </row>
    <row r="39702" spans="1:1" ht="13.2" x14ac:dyDescent="0.25">
      <c r="A39702"/>
    </row>
    <row r="39703" spans="1:1" ht="13.2" x14ac:dyDescent="0.25">
      <c r="A39703"/>
    </row>
    <row r="39704" spans="1:1" ht="13.2" x14ac:dyDescent="0.25">
      <c r="A39704"/>
    </row>
    <row r="39705" spans="1:1" ht="13.2" x14ac:dyDescent="0.25">
      <c r="A39705"/>
    </row>
    <row r="39706" spans="1:1" ht="13.2" x14ac:dyDescent="0.25">
      <c r="A39706"/>
    </row>
    <row r="39707" spans="1:1" ht="13.2" x14ac:dyDescent="0.25">
      <c r="A39707"/>
    </row>
    <row r="39708" spans="1:1" ht="13.2" x14ac:dyDescent="0.25">
      <c r="A39708"/>
    </row>
    <row r="39709" spans="1:1" ht="13.2" x14ac:dyDescent="0.25">
      <c r="A39709"/>
    </row>
    <row r="39710" spans="1:1" ht="13.2" x14ac:dyDescent="0.25">
      <c r="A39710"/>
    </row>
    <row r="39711" spans="1:1" ht="13.2" x14ac:dyDescent="0.25">
      <c r="A39711"/>
    </row>
    <row r="39712" spans="1:1" ht="13.2" x14ac:dyDescent="0.25">
      <c r="A39712"/>
    </row>
    <row r="39713" spans="1:1" ht="13.2" x14ac:dyDescent="0.25">
      <c r="A39713"/>
    </row>
    <row r="39714" spans="1:1" ht="13.2" x14ac:dyDescent="0.25">
      <c r="A39714"/>
    </row>
    <row r="39715" spans="1:1" ht="13.2" x14ac:dyDescent="0.25">
      <c r="A39715"/>
    </row>
    <row r="39716" spans="1:1" ht="13.2" x14ac:dyDescent="0.25">
      <c r="A39716"/>
    </row>
    <row r="39717" spans="1:1" ht="13.2" x14ac:dyDescent="0.25">
      <c r="A39717"/>
    </row>
    <row r="39718" spans="1:1" ht="13.2" x14ac:dyDescent="0.25">
      <c r="A39718"/>
    </row>
    <row r="39719" spans="1:1" ht="13.2" x14ac:dyDescent="0.25">
      <c r="A39719"/>
    </row>
    <row r="39720" spans="1:1" ht="13.2" x14ac:dyDescent="0.25">
      <c r="A39720"/>
    </row>
    <row r="39721" spans="1:1" ht="13.2" x14ac:dyDescent="0.25">
      <c r="A39721"/>
    </row>
    <row r="39722" spans="1:1" ht="13.2" x14ac:dyDescent="0.25">
      <c r="A39722"/>
    </row>
    <row r="39723" spans="1:1" ht="13.2" x14ac:dyDescent="0.25">
      <c r="A39723"/>
    </row>
    <row r="39724" spans="1:1" ht="13.2" x14ac:dyDescent="0.25">
      <c r="A39724"/>
    </row>
    <row r="39725" spans="1:1" ht="13.2" x14ac:dyDescent="0.25">
      <c r="A39725"/>
    </row>
    <row r="39726" spans="1:1" ht="13.2" x14ac:dyDescent="0.25">
      <c r="A39726"/>
    </row>
    <row r="39727" spans="1:1" ht="13.2" x14ac:dyDescent="0.25">
      <c r="A39727"/>
    </row>
    <row r="39728" spans="1:1" ht="13.2" x14ac:dyDescent="0.25">
      <c r="A39728"/>
    </row>
    <row r="39729" spans="1:1" ht="13.2" x14ac:dyDescent="0.25">
      <c r="A39729"/>
    </row>
    <row r="39730" spans="1:1" ht="13.2" x14ac:dyDescent="0.25">
      <c r="A39730"/>
    </row>
    <row r="39731" spans="1:1" ht="13.2" x14ac:dyDescent="0.25">
      <c r="A39731"/>
    </row>
    <row r="39732" spans="1:1" ht="13.2" x14ac:dyDescent="0.25">
      <c r="A39732"/>
    </row>
    <row r="39733" spans="1:1" ht="13.2" x14ac:dyDescent="0.25">
      <c r="A39733"/>
    </row>
    <row r="39734" spans="1:1" ht="13.2" x14ac:dyDescent="0.25">
      <c r="A39734"/>
    </row>
    <row r="39735" spans="1:1" ht="13.2" x14ac:dyDescent="0.25">
      <c r="A39735"/>
    </row>
    <row r="39736" spans="1:1" ht="13.2" x14ac:dyDescent="0.25">
      <c r="A39736"/>
    </row>
    <row r="39737" spans="1:1" ht="13.2" x14ac:dyDescent="0.25">
      <c r="A39737"/>
    </row>
    <row r="39738" spans="1:1" ht="13.2" x14ac:dyDescent="0.25">
      <c r="A39738"/>
    </row>
    <row r="39739" spans="1:1" ht="13.2" x14ac:dyDescent="0.25">
      <c r="A39739"/>
    </row>
    <row r="39740" spans="1:1" ht="13.2" x14ac:dyDescent="0.25">
      <c r="A39740"/>
    </row>
    <row r="39741" spans="1:1" ht="13.2" x14ac:dyDescent="0.25">
      <c r="A39741"/>
    </row>
    <row r="39742" spans="1:1" ht="13.2" x14ac:dyDescent="0.25">
      <c r="A39742"/>
    </row>
    <row r="39743" spans="1:1" ht="13.2" x14ac:dyDescent="0.25">
      <c r="A39743"/>
    </row>
    <row r="39744" spans="1:1" ht="13.2" x14ac:dyDescent="0.25">
      <c r="A39744"/>
    </row>
    <row r="39745" spans="1:1" ht="13.2" x14ac:dyDescent="0.25">
      <c r="A39745"/>
    </row>
    <row r="39746" spans="1:1" ht="13.2" x14ac:dyDescent="0.25">
      <c r="A39746"/>
    </row>
    <row r="39747" spans="1:1" ht="13.2" x14ac:dyDescent="0.25">
      <c r="A39747"/>
    </row>
    <row r="39748" spans="1:1" ht="13.2" x14ac:dyDescent="0.25">
      <c r="A39748"/>
    </row>
    <row r="39749" spans="1:1" ht="13.2" x14ac:dyDescent="0.25">
      <c r="A39749"/>
    </row>
    <row r="39750" spans="1:1" ht="13.2" x14ac:dyDescent="0.25">
      <c r="A39750"/>
    </row>
    <row r="39751" spans="1:1" ht="13.2" x14ac:dyDescent="0.25">
      <c r="A39751"/>
    </row>
    <row r="39752" spans="1:1" ht="13.2" x14ac:dyDescent="0.25">
      <c r="A39752"/>
    </row>
    <row r="39753" spans="1:1" ht="13.2" x14ac:dyDescent="0.25">
      <c r="A39753"/>
    </row>
    <row r="39754" spans="1:1" ht="13.2" x14ac:dyDescent="0.25">
      <c r="A39754"/>
    </row>
    <row r="39755" spans="1:1" ht="13.2" x14ac:dyDescent="0.25">
      <c r="A39755"/>
    </row>
    <row r="39756" spans="1:1" ht="13.2" x14ac:dyDescent="0.25">
      <c r="A39756"/>
    </row>
    <row r="39757" spans="1:1" ht="13.2" x14ac:dyDescent="0.25">
      <c r="A39757"/>
    </row>
    <row r="39758" spans="1:1" ht="13.2" x14ac:dyDescent="0.25">
      <c r="A39758"/>
    </row>
    <row r="39759" spans="1:1" ht="13.2" x14ac:dyDescent="0.25">
      <c r="A39759"/>
    </row>
    <row r="39760" spans="1:1" ht="13.2" x14ac:dyDescent="0.25">
      <c r="A39760"/>
    </row>
    <row r="39761" spans="1:1" ht="13.2" x14ac:dyDescent="0.25">
      <c r="A39761"/>
    </row>
    <row r="39762" spans="1:1" ht="13.2" x14ac:dyDescent="0.25">
      <c r="A39762"/>
    </row>
    <row r="39763" spans="1:1" ht="13.2" x14ac:dyDescent="0.25">
      <c r="A39763"/>
    </row>
    <row r="39764" spans="1:1" ht="13.2" x14ac:dyDescent="0.25">
      <c r="A39764"/>
    </row>
    <row r="39765" spans="1:1" ht="13.2" x14ac:dyDescent="0.25">
      <c r="A39765"/>
    </row>
    <row r="39766" spans="1:1" ht="13.2" x14ac:dyDescent="0.25">
      <c r="A39766"/>
    </row>
    <row r="39767" spans="1:1" ht="13.2" x14ac:dyDescent="0.25">
      <c r="A39767"/>
    </row>
    <row r="39768" spans="1:1" ht="13.2" x14ac:dyDescent="0.25">
      <c r="A39768"/>
    </row>
    <row r="39769" spans="1:1" ht="13.2" x14ac:dyDescent="0.25">
      <c r="A39769"/>
    </row>
    <row r="39770" spans="1:1" ht="13.2" x14ac:dyDescent="0.25">
      <c r="A39770"/>
    </row>
    <row r="39771" spans="1:1" ht="13.2" x14ac:dyDescent="0.25">
      <c r="A39771"/>
    </row>
    <row r="39772" spans="1:1" ht="13.2" x14ac:dyDescent="0.25">
      <c r="A39772"/>
    </row>
    <row r="39773" spans="1:1" ht="13.2" x14ac:dyDescent="0.25">
      <c r="A39773"/>
    </row>
    <row r="39774" spans="1:1" ht="13.2" x14ac:dyDescent="0.25">
      <c r="A39774"/>
    </row>
    <row r="39775" spans="1:1" ht="13.2" x14ac:dyDescent="0.25">
      <c r="A39775"/>
    </row>
    <row r="39776" spans="1:1" ht="13.2" x14ac:dyDescent="0.25">
      <c r="A39776"/>
    </row>
    <row r="39777" spans="1:1" ht="13.2" x14ac:dyDescent="0.25">
      <c r="A39777"/>
    </row>
    <row r="39778" spans="1:1" ht="13.2" x14ac:dyDescent="0.25">
      <c r="A39778"/>
    </row>
    <row r="39779" spans="1:1" ht="13.2" x14ac:dyDescent="0.25">
      <c r="A39779"/>
    </row>
    <row r="39780" spans="1:1" ht="13.2" x14ac:dyDescent="0.25">
      <c r="A39780"/>
    </row>
    <row r="39781" spans="1:1" ht="13.2" x14ac:dyDescent="0.25">
      <c r="A39781"/>
    </row>
    <row r="39782" spans="1:1" ht="13.2" x14ac:dyDescent="0.25">
      <c r="A39782"/>
    </row>
    <row r="39783" spans="1:1" ht="13.2" x14ac:dyDescent="0.25">
      <c r="A39783"/>
    </row>
    <row r="39784" spans="1:1" ht="13.2" x14ac:dyDescent="0.25">
      <c r="A39784"/>
    </row>
    <row r="39785" spans="1:1" ht="13.2" x14ac:dyDescent="0.25">
      <c r="A39785"/>
    </row>
    <row r="39786" spans="1:1" ht="13.2" x14ac:dyDescent="0.25">
      <c r="A39786"/>
    </row>
    <row r="39787" spans="1:1" ht="13.2" x14ac:dyDescent="0.25">
      <c r="A39787"/>
    </row>
    <row r="39788" spans="1:1" ht="13.2" x14ac:dyDescent="0.25">
      <c r="A39788"/>
    </row>
    <row r="39789" spans="1:1" ht="13.2" x14ac:dyDescent="0.25">
      <c r="A39789"/>
    </row>
    <row r="39790" spans="1:1" ht="13.2" x14ac:dyDescent="0.25">
      <c r="A39790"/>
    </row>
    <row r="39791" spans="1:1" ht="13.2" x14ac:dyDescent="0.25">
      <c r="A39791"/>
    </row>
    <row r="39792" spans="1:1" ht="13.2" x14ac:dyDescent="0.25">
      <c r="A39792"/>
    </row>
    <row r="39793" spans="1:1" ht="13.2" x14ac:dyDescent="0.25">
      <c r="A39793"/>
    </row>
    <row r="39794" spans="1:1" ht="13.2" x14ac:dyDescent="0.25">
      <c r="A39794"/>
    </row>
    <row r="39795" spans="1:1" ht="13.2" x14ac:dyDescent="0.25">
      <c r="A39795"/>
    </row>
    <row r="39796" spans="1:1" ht="13.2" x14ac:dyDescent="0.25">
      <c r="A39796"/>
    </row>
    <row r="39797" spans="1:1" ht="13.2" x14ac:dyDescent="0.25">
      <c r="A39797"/>
    </row>
    <row r="39798" spans="1:1" ht="13.2" x14ac:dyDescent="0.25">
      <c r="A39798"/>
    </row>
    <row r="39799" spans="1:1" ht="13.2" x14ac:dyDescent="0.25">
      <c r="A39799"/>
    </row>
    <row r="39800" spans="1:1" ht="13.2" x14ac:dyDescent="0.25">
      <c r="A39800"/>
    </row>
    <row r="39801" spans="1:1" ht="13.2" x14ac:dyDescent="0.25">
      <c r="A39801"/>
    </row>
    <row r="39802" spans="1:1" ht="13.2" x14ac:dyDescent="0.25">
      <c r="A39802"/>
    </row>
    <row r="39803" spans="1:1" ht="13.2" x14ac:dyDescent="0.25">
      <c r="A39803"/>
    </row>
    <row r="39804" spans="1:1" ht="13.2" x14ac:dyDescent="0.25">
      <c r="A39804"/>
    </row>
    <row r="39805" spans="1:1" ht="13.2" x14ac:dyDescent="0.25">
      <c r="A39805"/>
    </row>
    <row r="39806" spans="1:1" ht="13.2" x14ac:dyDescent="0.25">
      <c r="A39806"/>
    </row>
    <row r="39807" spans="1:1" ht="13.2" x14ac:dyDescent="0.25">
      <c r="A39807"/>
    </row>
    <row r="39808" spans="1:1" ht="13.2" x14ac:dyDescent="0.25">
      <c r="A39808"/>
    </row>
    <row r="39809" spans="1:1" ht="13.2" x14ac:dyDescent="0.25">
      <c r="A39809"/>
    </row>
    <row r="39810" spans="1:1" ht="13.2" x14ac:dyDescent="0.25">
      <c r="A39810"/>
    </row>
    <row r="39811" spans="1:1" ht="13.2" x14ac:dyDescent="0.25">
      <c r="A39811"/>
    </row>
    <row r="39812" spans="1:1" ht="13.2" x14ac:dyDescent="0.25">
      <c r="A39812"/>
    </row>
    <row r="39813" spans="1:1" ht="13.2" x14ac:dyDescent="0.25">
      <c r="A39813"/>
    </row>
    <row r="39814" spans="1:1" ht="13.2" x14ac:dyDescent="0.25">
      <c r="A39814"/>
    </row>
    <row r="39815" spans="1:1" ht="13.2" x14ac:dyDescent="0.25">
      <c r="A39815"/>
    </row>
    <row r="39816" spans="1:1" ht="13.2" x14ac:dyDescent="0.25">
      <c r="A39816"/>
    </row>
    <row r="39817" spans="1:1" ht="13.2" x14ac:dyDescent="0.25">
      <c r="A39817"/>
    </row>
    <row r="39818" spans="1:1" ht="13.2" x14ac:dyDescent="0.25">
      <c r="A39818"/>
    </row>
    <row r="39819" spans="1:1" ht="13.2" x14ac:dyDescent="0.25">
      <c r="A39819"/>
    </row>
    <row r="39820" spans="1:1" ht="13.2" x14ac:dyDescent="0.25">
      <c r="A39820"/>
    </row>
    <row r="39821" spans="1:1" ht="13.2" x14ac:dyDescent="0.25">
      <c r="A39821"/>
    </row>
    <row r="39822" spans="1:1" ht="13.2" x14ac:dyDescent="0.25">
      <c r="A39822"/>
    </row>
    <row r="39823" spans="1:1" ht="13.2" x14ac:dyDescent="0.25">
      <c r="A39823"/>
    </row>
    <row r="39824" spans="1:1" ht="13.2" x14ac:dyDescent="0.25">
      <c r="A39824"/>
    </row>
    <row r="39825" spans="1:1" ht="13.2" x14ac:dyDescent="0.25">
      <c r="A39825"/>
    </row>
    <row r="39826" spans="1:1" ht="13.2" x14ac:dyDescent="0.25">
      <c r="A39826"/>
    </row>
    <row r="39827" spans="1:1" ht="13.2" x14ac:dyDescent="0.25">
      <c r="A39827"/>
    </row>
    <row r="39828" spans="1:1" ht="13.2" x14ac:dyDescent="0.25">
      <c r="A39828"/>
    </row>
    <row r="39829" spans="1:1" ht="13.2" x14ac:dyDescent="0.25">
      <c r="A39829"/>
    </row>
    <row r="39830" spans="1:1" ht="13.2" x14ac:dyDescent="0.25">
      <c r="A39830"/>
    </row>
    <row r="39831" spans="1:1" ht="13.2" x14ac:dyDescent="0.25">
      <c r="A39831"/>
    </row>
    <row r="39832" spans="1:1" ht="13.2" x14ac:dyDescent="0.25">
      <c r="A39832"/>
    </row>
    <row r="39833" spans="1:1" ht="13.2" x14ac:dyDescent="0.25">
      <c r="A39833"/>
    </row>
    <row r="39834" spans="1:1" ht="13.2" x14ac:dyDescent="0.25">
      <c r="A39834"/>
    </row>
    <row r="39835" spans="1:1" ht="13.2" x14ac:dyDescent="0.25">
      <c r="A39835"/>
    </row>
    <row r="39836" spans="1:1" ht="13.2" x14ac:dyDescent="0.25">
      <c r="A39836"/>
    </row>
    <row r="39837" spans="1:1" ht="13.2" x14ac:dyDescent="0.25">
      <c r="A39837"/>
    </row>
    <row r="39838" spans="1:1" ht="13.2" x14ac:dyDescent="0.25">
      <c r="A39838"/>
    </row>
    <row r="39839" spans="1:1" ht="13.2" x14ac:dyDescent="0.25">
      <c r="A39839"/>
    </row>
    <row r="39840" spans="1:1" ht="13.2" x14ac:dyDescent="0.25">
      <c r="A39840"/>
    </row>
    <row r="39841" spans="1:1" ht="13.2" x14ac:dyDescent="0.25">
      <c r="A39841"/>
    </row>
    <row r="39842" spans="1:1" ht="13.2" x14ac:dyDescent="0.25">
      <c r="A39842"/>
    </row>
    <row r="39843" spans="1:1" ht="13.2" x14ac:dyDescent="0.25">
      <c r="A39843"/>
    </row>
    <row r="39844" spans="1:1" ht="13.2" x14ac:dyDescent="0.25">
      <c r="A39844"/>
    </row>
    <row r="39845" spans="1:1" ht="13.2" x14ac:dyDescent="0.25">
      <c r="A39845"/>
    </row>
    <row r="39846" spans="1:1" ht="13.2" x14ac:dyDescent="0.25">
      <c r="A39846"/>
    </row>
    <row r="39847" spans="1:1" ht="13.2" x14ac:dyDescent="0.25">
      <c r="A39847"/>
    </row>
    <row r="39848" spans="1:1" ht="13.2" x14ac:dyDescent="0.25">
      <c r="A39848"/>
    </row>
    <row r="39849" spans="1:1" ht="13.2" x14ac:dyDescent="0.25">
      <c r="A39849"/>
    </row>
    <row r="39850" spans="1:1" ht="13.2" x14ac:dyDescent="0.25">
      <c r="A39850"/>
    </row>
    <row r="39851" spans="1:1" ht="13.2" x14ac:dyDescent="0.25">
      <c r="A39851"/>
    </row>
    <row r="39852" spans="1:1" ht="13.2" x14ac:dyDescent="0.25">
      <c r="A39852"/>
    </row>
    <row r="39853" spans="1:1" ht="13.2" x14ac:dyDescent="0.25">
      <c r="A39853"/>
    </row>
    <row r="39854" spans="1:1" ht="13.2" x14ac:dyDescent="0.25">
      <c r="A39854"/>
    </row>
    <row r="39855" spans="1:1" ht="13.2" x14ac:dyDescent="0.25">
      <c r="A39855"/>
    </row>
    <row r="39856" spans="1:1" ht="13.2" x14ac:dyDescent="0.25">
      <c r="A39856"/>
    </row>
    <row r="39857" spans="1:1" ht="13.2" x14ac:dyDescent="0.25">
      <c r="A39857"/>
    </row>
    <row r="39858" spans="1:1" ht="13.2" x14ac:dyDescent="0.25">
      <c r="A39858"/>
    </row>
    <row r="39859" spans="1:1" ht="13.2" x14ac:dyDescent="0.25">
      <c r="A39859"/>
    </row>
    <row r="39860" spans="1:1" ht="13.2" x14ac:dyDescent="0.25">
      <c r="A39860"/>
    </row>
    <row r="39861" spans="1:1" ht="13.2" x14ac:dyDescent="0.25">
      <c r="A39861"/>
    </row>
    <row r="39862" spans="1:1" ht="13.2" x14ac:dyDescent="0.25">
      <c r="A39862"/>
    </row>
    <row r="39863" spans="1:1" ht="13.2" x14ac:dyDescent="0.25">
      <c r="A39863"/>
    </row>
    <row r="39864" spans="1:1" ht="13.2" x14ac:dyDescent="0.25">
      <c r="A39864"/>
    </row>
    <row r="39865" spans="1:1" ht="13.2" x14ac:dyDescent="0.25">
      <c r="A39865"/>
    </row>
    <row r="39866" spans="1:1" ht="13.2" x14ac:dyDescent="0.25">
      <c r="A39866"/>
    </row>
    <row r="39867" spans="1:1" ht="13.2" x14ac:dyDescent="0.25">
      <c r="A39867"/>
    </row>
    <row r="39868" spans="1:1" ht="13.2" x14ac:dyDescent="0.25">
      <c r="A39868"/>
    </row>
    <row r="39869" spans="1:1" ht="13.2" x14ac:dyDescent="0.25">
      <c r="A39869"/>
    </row>
    <row r="39870" spans="1:1" ht="13.2" x14ac:dyDescent="0.25">
      <c r="A39870"/>
    </row>
    <row r="39871" spans="1:1" ht="13.2" x14ac:dyDescent="0.25">
      <c r="A39871"/>
    </row>
    <row r="39872" spans="1:1" ht="13.2" x14ac:dyDescent="0.25">
      <c r="A39872"/>
    </row>
    <row r="39873" spans="1:1" ht="13.2" x14ac:dyDescent="0.25">
      <c r="A39873"/>
    </row>
    <row r="39874" spans="1:1" ht="13.2" x14ac:dyDescent="0.25">
      <c r="A39874"/>
    </row>
    <row r="39875" spans="1:1" ht="13.2" x14ac:dyDescent="0.25">
      <c r="A39875"/>
    </row>
    <row r="39876" spans="1:1" ht="13.2" x14ac:dyDescent="0.25">
      <c r="A39876"/>
    </row>
    <row r="39877" spans="1:1" ht="13.2" x14ac:dyDescent="0.25">
      <c r="A39877"/>
    </row>
    <row r="39878" spans="1:1" ht="13.2" x14ac:dyDescent="0.25">
      <c r="A39878"/>
    </row>
    <row r="39879" spans="1:1" ht="13.2" x14ac:dyDescent="0.25">
      <c r="A39879"/>
    </row>
    <row r="39880" spans="1:1" ht="13.2" x14ac:dyDescent="0.25">
      <c r="A39880"/>
    </row>
    <row r="39881" spans="1:1" ht="13.2" x14ac:dyDescent="0.25">
      <c r="A39881"/>
    </row>
    <row r="39882" spans="1:1" ht="13.2" x14ac:dyDescent="0.25">
      <c r="A39882"/>
    </row>
    <row r="39883" spans="1:1" ht="13.2" x14ac:dyDescent="0.25">
      <c r="A39883"/>
    </row>
    <row r="39884" spans="1:1" ht="13.2" x14ac:dyDescent="0.25">
      <c r="A39884"/>
    </row>
    <row r="39885" spans="1:1" ht="13.2" x14ac:dyDescent="0.25">
      <c r="A39885"/>
    </row>
    <row r="39886" spans="1:1" ht="13.2" x14ac:dyDescent="0.25">
      <c r="A39886"/>
    </row>
    <row r="39887" spans="1:1" ht="13.2" x14ac:dyDescent="0.25">
      <c r="A39887"/>
    </row>
    <row r="39888" spans="1:1" ht="13.2" x14ac:dyDescent="0.25">
      <c r="A39888"/>
    </row>
    <row r="39889" spans="1:1" ht="13.2" x14ac:dyDescent="0.25">
      <c r="A39889"/>
    </row>
    <row r="39890" spans="1:1" ht="13.2" x14ac:dyDescent="0.25">
      <c r="A39890"/>
    </row>
    <row r="39891" spans="1:1" ht="13.2" x14ac:dyDescent="0.25">
      <c r="A39891"/>
    </row>
    <row r="39892" spans="1:1" ht="13.2" x14ac:dyDescent="0.25">
      <c r="A39892"/>
    </row>
    <row r="39893" spans="1:1" ht="13.2" x14ac:dyDescent="0.25">
      <c r="A39893"/>
    </row>
    <row r="39894" spans="1:1" ht="13.2" x14ac:dyDescent="0.25">
      <c r="A39894"/>
    </row>
    <row r="39895" spans="1:1" ht="13.2" x14ac:dyDescent="0.25">
      <c r="A39895"/>
    </row>
    <row r="39896" spans="1:1" ht="13.2" x14ac:dyDescent="0.25">
      <c r="A39896"/>
    </row>
    <row r="39897" spans="1:1" ht="13.2" x14ac:dyDescent="0.25">
      <c r="A39897"/>
    </row>
    <row r="39898" spans="1:1" ht="13.2" x14ac:dyDescent="0.25">
      <c r="A39898"/>
    </row>
    <row r="39899" spans="1:1" ht="13.2" x14ac:dyDescent="0.25">
      <c r="A39899"/>
    </row>
    <row r="39900" spans="1:1" ht="13.2" x14ac:dyDescent="0.25">
      <c r="A39900"/>
    </row>
    <row r="39901" spans="1:1" ht="13.2" x14ac:dyDescent="0.25">
      <c r="A39901"/>
    </row>
    <row r="39902" spans="1:1" ht="13.2" x14ac:dyDescent="0.25">
      <c r="A39902"/>
    </row>
    <row r="39903" spans="1:1" ht="13.2" x14ac:dyDescent="0.25">
      <c r="A39903"/>
    </row>
    <row r="39904" spans="1:1" ht="13.2" x14ac:dyDescent="0.25">
      <c r="A39904"/>
    </row>
    <row r="39905" spans="1:1" ht="13.2" x14ac:dyDescent="0.25">
      <c r="A39905"/>
    </row>
    <row r="39906" spans="1:1" ht="13.2" x14ac:dyDescent="0.25">
      <c r="A39906"/>
    </row>
    <row r="39907" spans="1:1" ht="13.2" x14ac:dyDescent="0.25">
      <c r="A39907"/>
    </row>
    <row r="39908" spans="1:1" ht="13.2" x14ac:dyDescent="0.25">
      <c r="A39908"/>
    </row>
    <row r="39909" spans="1:1" ht="13.2" x14ac:dyDescent="0.25">
      <c r="A39909"/>
    </row>
    <row r="39910" spans="1:1" ht="13.2" x14ac:dyDescent="0.25">
      <c r="A39910"/>
    </row>
    <row r="39911" spans="1:1" ht="13.2" x14ac:dyDescent="0.25">
      <c r="A39911"/>
    </row>
    <row r="39912" spans="1:1" ht="13.2" x14ac:dyDescent="0.25">
      <c r="A39912"/>
    </row>
    <row r="39913" spans="1:1" ht="13.2" x14ac:dyDescent="0.25">
      <c r="A39913"/>
    </row>
    <row r="39914" spans="1:1" ht="13.2" x14ac:dyDescent="0.25">
      <c r="A39914"/>
    </row>
    <row r="39915" spans="1:1" ht="13.2" x14ac:dyDescent="0.25">
      <c r="A39915"/>
    </row>
    <row r="39916" spans="1:1" ht="13.2" x14ac:dyDescent="0.25">
      <c r="A39916"/>
    </row>
    <row r="39917" spans="1:1" ht="13.2" x14ac:dyDescent="0.25">
      <c r="A39917"/>
    </row>
    <row r="39918" spans="1:1" ht="13.2" x14ac:dyDescent="0.25">
      <c r="A39918"/>
    </row>
    <row r="39919" spans="1:1" ht="13.2" x14ac:dyDescent="0.25">
      <c r="A39919"/>
    </row>
    <row r="39920" spans="1:1" ht="13.2" x14ac:dyDescent="0.25">
      <c r="A39920"/>
    </row>
    <row r="39921" spans="1:1" ht="13.2" x14ac:dyDescent="0.25">
      <c r="A39921"/>
    </row>
    <row r="39922" spans="1:1" ht="13.2" x14ac:dyDescent="0.25">
      <c r="A39922"/>
    </row>
    <row r="39923" spans="1:1" ht="13.2" x14ac:dyDescent="0.25">
      <c r="A39923"/>
    </row>
    <row r="39924" spans="1:1" ht="13.2" x14ac:dyDescent="0.25">
      <c r="A39924"/>
    </row>
    <row r="39925" spans="1:1" ht="13.2" x14ac:dyDescent="0.25">
      <c r="A39925"/>
    </row>
    <row r="39926" spans="1:1" ht="13.2" x14ac:dyDescent="0.25">
      <c r="A39926"/>
    </row>
    <row r="39927" spans="1:1" ht="13.2" x14ac:dyDescent="0.25">
      <c r="A39927"/>
    </row>
    <row r="39928" spans="1:1" ht="13.2" x14ac:dyDescent="0.25">
      <c r="A39928"/>
    </row>
    <row r="39929" spans="1:1" ht="13.2" x14ac:dyDescent="0.25">
      <c r="A39929"/>
    </row>
    <row r="39930" spans="1:1" ht="13.2" x14ac:dyDescent="0.25">
      <c r="A39930"/>
    </row>
    <row r="39931" spans="1:1" ht="13.2" x14ac:dyDescent="0.25">
      <c r="A39931"/>
    </row>
    <row r="39932" spans="1:1" ht="13.2" x14ac:dyDescent="0.25">
      <c r="A39932"/>
    </row>
    <row r="39933" spans="1:1" ht="13.2" x14ac:dyDescent="0.25">
      <c r="A39933"/>
    </row>
    <row r="39934" spans="1:1" ht="13.2" x14ac:dyDescent="0.25">
      <c r="A39934"/>
    </row>
    <row r="39935" spans="1:1" ht="13.2" x14ac:dyDescent="0.25">
      <c r="A39935"/>
    </row>
    <row r="39936" spans="1:1" ht="13.2" x14ac:dyDescent="0.25">
      <c r="A39936"/>
    </row>
    <row r="39937" spans="1:1" ht="13.2" x14ac:dyDescent="0.25">
      <c r="A39937"/>
    </row>
    <row r="39938" spans="1:1" ht="13.2" x14ac:dyDescent="0.25">
      <c r="A39938"/>
    </row>
    <row r="39939" spans="1:1" ht="13.2" x14ac:dyDescent="0.25">
      <c r="A39939"/>
    </row>
    <row r="39940" spans="1:1" ht="13.2" x14ac:dyDescent="0.25">
      <c r="A39940"/>
    </row>
    <row r="39941" spans="1:1" ht="13.2" x14ac:dyDescent="0.25">
      <c r="A39941"/>
    </row>
    <row r="39942" spans="1:1" ht="13.2" x14ac:dyDescent="0.25">
      <c r="A39942"/>
    </row>
    <row r="39943" spans="1:1" ht="13.2" x14ac:dyDescent="0.25">
      <c r="A39943"/>
    </row>
    <row r="39944" spans="1:1" ht="13.2" x14ac:dyDescent="0.25">
      <c r="A39944"/>
    </row>
    <row r="39945" spans="1:1" ht="13.2" x14ac:dyDescent="0.25">
      <c r="A39945"/>
    </row>
    <row r="39946" spans="1:1" ht="13.2" x14ac:dyDescent="0.25">
      <c r="A39946"/>
    </row>
    <row r="39947" spans="1:1" ht="13.2" x14ac:dyDescent="0.25">
      <c r="A39947"/>
    </row>
    <row r="39948" spans="1:1" ht="13.2" x14ac:dyDescent="0.25">
      <c r="A39948"/>
    </row>
    <row r="39949" spans="1:1" ht="13.2" x14ac:dyDescent="0.25">
      <c r="A39949"/>
    </row>
    <row r="39950" spans="1:1" ht="13.2" x14ac:dyDescent="0.25">
      <c r="A39950"/>
    </row>
    <row r="39951" spans="1:1" ht="13.2" x14ac:dyDescent="0.25">
      <c r="A39951"/>
    </row>
    <row r="39952" spans="1:1" ht="13.2" x14ac:dyDescent="0.25">
      <c r="A39952"/>
    </row>
    <row r="39953" spans="1:1" ht="13.2" x14ac:dyDescent="0.25">
      <c r="A39953"/>
    </row>
    <row r="39954" spans="1:1" ht="13.2" x14ac:dyDescent="0.25">
      <c r="A39954"/>
    </row>
    <row r="39955" spans="1:1" ht="13.2" x14ac:dyDescent="0.25">
      <c r="A39955"/>
    </row>
    <row r="39956" spans="1:1" ht="13.2" x14ac:dyDescent="0.25">
      <c r="A39956"/>
    </row>
    <row r="39957" spans="1:1" ht="13.2" x14ac:dyDescent="0.25">
      <c r="A39957"/>
    </row>
    <row r="39958" spans="1:1" ht="13.2" x14ac:dyDescent="0.25">
      <c r="A39958"/>
    </row>
    <row r="39959" spans="1:1" ht="13.2" x14ac:dyDescent="0.25">
      <c r="A39959"/>
    </row>
    <row r="39960" spans="1:1" ht="13.2" x14ac:dyDescent="0.25">
      <c r="A39960"/>
    </row>
    <row r="39961" spans="1:1" ht="13.2" x14ac:dyDescent="0.25">
      <c r="A39961"/>
    </row>
    <row r="39962" spans="1:1" ht="13.2" x14ac:dyDescent="0.25">
      <c r="A39962"/>
    </row>
    <row r="39963" spans="1:1" ht="13.2" x14ac:dyDescent="0.25">
      <c r="A39963"/>
    </row>
    <row r="39964" spans="1:1" ht="13.2" x14ac:dyDescent="0.25">
      <c r="A39964"/>
    </row>
    <row r="39965" spans="1:1" ht="13.2" x14ac:dyDescent="0.25">
      <c r="A39965"/>
    </row>
    <row r="39966" spans="1:1" ht="13.2" x14ac:dyDescent="0.25">
      <c r="A39966"/>
    </row>
    <row r="39967" spans="1:1" ht="13.2" x14ac:dyDescent="0.25">
      <c r="A39967"/>
    </row>
    <row r="39968" spans="1:1" ht="13.2" x14ac:dyDescent="0.25">
      <c r="A39968"/>
    </row>
    <row r="39969" spans="1:1" ht="13.2" x14ac:dyDescent="0.25">
      <c r="A39969"/>
    </row>
    <row r="39970" spans="1:1" ht="13.2" x14ac:dyDescent="0.25">
      <c r="A39970"/>
    </row>
    <row r="39971" spans="1:1" ht="13.2" x14ac:dyDescent="0.25">
      <c r="A39971"/>
    </row>
    <row r="39972" spans="1:1" ht="13.2" x14ac:dyDescent="0.25">
      <c r="A39972"/>
    </row>
    <row r="39973" spans="1:1" ht="13.2" x14ac:dyDescent="0.25">
      <c r="A39973"/>
    </row>
    <row r="39974" spans="1:1" ht="13.2" x14ac:dyDescent="0.25">
      <c r="A39974"/>
    </row>
    <row r="39975" spans="1:1" ht="13.2" x14ac:dyDescent="0.25">
      <c r="A39975"/>
    </row>
    <row r="39976" spans="1:1" ht="13.2" x14ac:dyDescent="0.25">
      <c r="A39976"/>
    </row>
    <row r="39977" spans="1:1" ht="13.2" x14ac:dyDescent="0.25">
      <c r="A39977"/>
    </row>
    <row r="39978" spans="1:1" ht="13.2" x14ac:dyDescent="0.25">
      <c r="A39978"/>
    </row>
    <row r="39979" spans="1:1" ht="13.2" x14ac:dyDescent="0.25">
      <c r="A39979"/>
    </row>
    <row r="39980" spans="1:1" ht="13.2" x14ac:dyDescent="0.25">
      <c r="A39980"/>
    </row>
    <row r="39981" spans="1:1" ht="13.2" x14ac:dyDescent="0.25">
      <c r="A39981"/>
    </row>
    <row r="39982" spans="1:1" ht="13.2" x14ac:dyDescent="0.25">
      <c r="A39982"/>
    </row>
    <row r="39983" spans="1:1" ht="13.2" x14ac:dyDescent="0.25">
      <c r="A39983"/>
    </row>
    <row r="39984" spans="1:1" ht="13.2" x14ac:dyDescent="0.25">
      <c r="A39984"/>
    </row>
    <row r="39985" spans="1:1" ht="13.2" x14ac:dyDescent="0.25">
      <c r="A39985"/>
    </row>
    <row r="39986" spans="1:1" ht="13.2" x14ac:dyDescent="0.25">
      <c r="A39986"/>
    </row>
    <row r="39987" spans="1:1" ht="13.2" x14ac:dyDescent="0.25">
      <c r="A39987"/>
    </row>
    <row r="39988" spans="1:1" ht="13.2" x14ac:dyDescent="0.25">
      <c r="A39988"/>
    </row>
    <row r="39989" spans="1:1" ht="13.2" x14ac:dyDescent="0.25">
      <c r="A39989"/>
    </row>
    <row r="39990" spans="1:1" ht="13.2" x14ac:dyDescent="0.25">
      <c r="A39990"/>
    </row>
    <row r="39991" spans="1:1" ht="13.2" x14ac:dyDescent="0.25">
      <c r="A39991"/>
    </row>
    <row r="39992" spans="1:1" ht="13.2" x14ac:dyDescent="0.25">
      <c r="A39992"/>
    </row>
    <row r="39993" spans="1:1" ht="13.2" x14ac:dyDescent="0.25">
      <c r="A39993"/>
    </row>
    <row r="39994" spans="1:1" ht="13.2" x14ac:dyDescent="0.25">
      <c r="A39994"/>
    </row>
    <row r="39995" spans="1:1" ht="13.2" x14ac:dyDescent="0.25">
      <c r="A39995"/>
    </row>
    <row r="39996" spans="1:1" ht="13.2" x14ac:dyDescent="0.25">
      <c r="A39996"/>
    </row>
    <row r="39997" spans="1:1" ht="13.2" x14ac:dyDescent="0.25">
      <c r="A39997"/>
    </row>
    <row r="39998" spans="1:1" ht="13.2" x14ac:dyDescent="0.25">
      <c r="A39998"/>
    </row>
    <row r="39999" spans="1:1" ht="13.2" x14ac:dyDescent="0.25">
      <c r="A39999"/>
    </row>
    <row r="40000" spans="1:1" ht="13.2" x14ac:dyDescent="0.25">
      <c r="A40000"/>
    </row>
    <row r="40001" spans="1:1" ht="13.2" x14ac:dyDescent="0.25">
      <c r="A40001"/>
    </row>
    <row r="40002" spans="1:1" ht="13.2" x14ac:dyDescent="0.25">
      <c r="A40002"/>
    </row>
    <row r="40003" spans="1:1" ht="13.2" x14ac:dyDescent="0.25">
      <c r="A40003"/>
    </row>
    <row r="40004" spans="1:1" ht="13.2" x14ac:dyDescent="0.25">
      <c r="A40004"/>
    </row>
    <row r="40005" spans="1:1" ht="13.2" x14ac:dyDescent="0.25">
      <c r="A40005"/>
    </row>
    <row r="40006" spans="1:1" ht="13.2" x14ac:dyDescent="0.25">
      <c r="A40006"/>
    </row>
    <row r="40007" spans="1:1" ht="13.2" x14ac:dyDescent="0.25">
      <c r="A40007"/>
    </row>
    <row r="40008" spans="1:1" ht="13.2" x14ac:dyDescent="0.25">
      <c r="A40008"/>
    </row>
    <row r="40009" spans="1:1" ht="13.2" x14ac:dyDescent="0.25">
      <c r="A40009"/>
    </row>
    <row r="40010" spans="1:1" ht="13.2" x14ac:dyDescent="0.25">
      <c r="A40010"/>
    </row>
    <row r="40011" spans="1:1" ht="13.2" x14ac:dyDescent="0.25">
      <c r="A40011"/>
    </row>
    <row r="40012" spans="1:1" ht="13.2" x14ac:dyDescent="0.25">
      <c r="A40012"/>
    </row>
    <row r="40013" spans="1:1" ht="13.2" x14ac:dyDescent="0.25">
      <c r="A40013"/>
    </row>
    <row r="40014" spans="1:1" ht="13.2" x14ac:dyDescent="0.25">
      <c r="A40014"/>
    </row>
    <row r="40015" spans="1:1" ht="13.2" x14ac:dyDescent="0.25">
      <c r="A40015"/>
    </row>
    <row r="40016" spans="1:1" ht="13.2" x14ac:dyDescent="0.25">
      <c r="A40016"/>
    </row>
    <row r="40017" spans="1:1" ht="13.2" x14ac:dyDescent="0.25">
      <c r="A40017"/>
    </row>
    <row r="40018" spans="1:1" ht="13.2" x14ac:dyDescent="0.25">
      <c r="A40018"/>
    </row>
    <row r="40019" spans="1:1" ht="13.2" x14ac:dyDescent="0.25">
      <c r="A40019"/>
    </row>
    <row r="40020" spans="1:1" ht="13.2" x14ac:dyDescent="0.25">
      <c r="A40020"/>
    </row>
    <row r="40021" spans="1:1" ht="13.2" x14ac:dyDescent="0.25">
      <c r="A40021"/>
    </row>
    <row r="40022" spans="1:1" ht="13.2" x14ac:dyDescent="0.25">
      <c r="A40022"/>
    </row>
    <row r="40023" spans="1:1" ht="13.2" x14ac:dyDescent="0.25">
      <c r="A40023"/>
    </row>
    <row r="40024" spans="1:1" ht="13.2" x14ac:dyDescent="0.25">
      <c r="A40024"/>
    </row>
    <row r="40025" spans="1:1" ht="13.2" x14ac:dyDescent="0.25">
      <c r="A40025"/>
    </row>
    <row r="40026" spans="1:1" ht="13.2" x14ac:dyDescent="0.25">
      <c r="A40026"/>
    </row>
    <row r="40027" spans="1:1" ht="13.2" x14ac:dyDescent="0.25">
      <c r="A40027"/>
    </row>
    <row r="40028" spans="1:1" ht="13.2" x14ac:dyDescent="0.25">
      <c r="A40028"/>
    </row>
    <row r="40029" spans="1:1" ht="13.2" x14ac:dyDescent="0.25">
      <c r="A40029"/>
    </row>
    <row r="40030" spans="1:1" ht="13.2" x14ac:dyDescent="0.25">
      <c r="A40030"/>
    </row>
    <row r="40031" spans="1:1" ht="13.2" x14ac:dyDescent="0.25">
      <c r="A40031"/>
    </row>
    <row r="40032" spans="1:1" ht="13.2" x14ac:dyDescent="0.25">
      <c r="A40032"/>
    </row>
    <row r="40033" spans="1:1" ht="13.2" x14ac:dyDescent="0.25">
      <c r="A40033"/>
    </row>
    <row r="40034" spans="1:1" ht="13.2" x14ac:dyDescent="0.25">
      <c r="A40034"/>
    </row>
    <row r="40035" spans="1:1" ht="13.2" x14ac:dyDescent="0.25">
      <c r="A40035"/>
    </row>
    <row r="40036" spans="1:1" ht="13.2" x14ac:dyDescent="0.25">
      <c r="A40036"/>
    </row>
    <row r="40037" spans="1:1" ht="13.2" x14ac:dyDescent="0.25">
      <c r="A40037"/>
    </row>
    <row r="40038" spans="1:1" ht="13.2" x14ac:dyDescent="0.25">
      <c r="A40038"/>
    </row>
    <row r="40039" spans="1:1" ht="13.2" x14ac:dyDescent="0.25">
      <c r="A40039"/>
    </row>
    <row r="40040" spans="1:1" ht="13.2" x14ac:dyDescent="0.25">
      <c r="A40040"/>
    </row>
    <row r="40041" spans="1:1" ht="13.2" x14ac:dyDescent="0.25">
      <c r="A40041"/>
    </row>
    <row r="40042" spans="1:1" ht="13.2" x14ac:dyDescent="0.25">
      <c r="A40042"/>
    </row>
    <row r="40043" spans="1:1" ht="13.2" x14ac:dyDescent="0.25">
      <c r="A40043"/>
    </row>
    <row r="40044" spans="1:1" ht="13.2" x14ac:dyDescent="0.25">
      <c r="A40044"/>
    </row>
    <row r="40045" spans="1:1" ht="13.2" x14ac:dyDescent="0.25">
      <c r="A40045"/>
    </row>
    <row r="40046" spans="1:1" ht="13.2" x14ac:dyDescent="0.25">
      <c r="A40046"/>
    </row>
    <row r="40047" spans="1:1" ht="13.2" x14ac:dyDescent="0.25">
      <c r="A40047"/>
    </row>
    <row r="40048" spans="1:1" ht="13.2" x14ac:dyDescent="0.25">
      <c r="A40048"/>
    </row>
    <row r="40049" spans="1:1" ht="13.2" x14ac:dyDescent="0.25">
      <c r="A40049"/>
    </row>
    <row r="40050" spans="1:1" ht="13.2" x14ac:dyDescent="0.25">
      <c r="A40050"/>
    </row>
    <row r="40051" spans="1:1" ht="13.2" x14ac:dyDescent="0.25">
      <c r="A40051"/>
    </row>
    <row r="40052" spans="1:1" ht="13.2" x14ac:dyDescent="0.25">
      <c r="A40052"/>
    </row>
    <row r="40053" spans="1:1" ht="13.2" x14ac:dyDescent="0.25">
      <c r="A40053"/>
    </row>
    <row r="40054" spans="1:1" ht="13.2" x14ac:dyDescent="0.25">
      <c r="A40054"/>
    </row>
    <row r="40055" spans="1:1" ht="13.2" x14ac:dyDescent="0.25">
      <c r="A40055"/>
    </row>
    <row r="40056" spans="1:1" ht="13.2" x14ac:dyDescent="0.25">
      <c r="A40056"/>
    </row>
    <row r="40057" spans="1:1" ht="13.2" x14ac:dyDescent="0.25">
      <c r="A40057"/>
    </row>
    <row r="40058" spans="1:1" ht="13.2" x14ac:dyDescent="0.25">
      <c r="A40058"/>
    </row>
    <row r="40059" spans="1:1" ht="13.2" x14ac:dyDescent="0.25">
      <c r="A40059"/>
    </row>
    <row r="40060" spans="1:1" ht="13.2" x14ac:dyDescent="0.25">
      <c r="A40060"/>
    </row>
    <row r="40061" spans="1:1" ht="13.2" x14ac:dyDescent="0.25">
      <c r="A40061"/>
    </row>
    <row r="40062" spans="1:1" ht="13.2" x14ac:dyDescent="0.25">
      <c r="A40062"/>
    </row>
    <row r="40063" spans="1:1" ht="13.2" x14ac:dyDescent="0.25">
      <c r="A40063"/>
    </row>
    <row r="40064" spans="1:1" ht="13.2" x14ac:dyDescent="0.25">
      <c r="A40064"/>
    </row>
    <row r="40065" spans="1:1" ht="13.2" x14ac:dyDescent="0.25">
      <c r="A40065"/>
    </row>
    <row r="40066" spans="1:1" ht="13.2" x14ac:dyDescent="0.25">
      <c r="A40066"/>
    </row>
    <row r="40067" spans="1:1" ht="13.2" x14ac:dyDescent="0.25">
      <c r="A40067"/>
    </row>
    <row r="40068" spans="1:1" ht="13.2" x14ac:dyDescent="0.25">
      <c r="A40068"/>
    </row>
    <row r="40069" spans="1:1" ht="13.2" x14ac:dyDescent="0.25">
      <c r="A40069"/>
    </row>
    <row r="40070" spans="1:1" ht="13.2" x14ac:dyDescent="0.25">
      <c r="A40070"/>
    </row>
    <row r="40071" spans="1:1" ht="13.2" x14ac:dyDescent="0.25">
      <c r="A40071"/>
    </row>
    <row r="40072" spans="1:1" ht="13.2" x14ac:dyDescent="0.25">
      <c r="A40072"/>
    </row>
    <row r="40073" spans="1:1" ht="13.2" x14ac:dyDescent="0.25">
      <c r="A40073"/>
    </row>
    <row r="40074" spans="1:1" ht="13.2" x14ac:dyDescent="0.25">
      <c r="A40074"/>
    </row>
    <row r="40075" spans="1:1" ht="13.2" x14ac:dyDescent="0.25">
      <c r="A40075"/>
    </row>
    <row r="40076" spans="1:1" ht="13.2" x14ac:dyDescent="0.25">
      <c r="A40076"/>
    </row>
    <row r="40077" spans="1:1" ht="13.2" x14ac:dyDescent="0.25">
      <c r="A40077"/>
    </row>
    <row r="40078" spans="1:1" ht="13.2" x14ac:dyDescent="0.25">
      <c r="A40078"/>
    </row>
    <row r="40079" spans="1:1" ht="13.2" x14ac:dyDescent="0.25">
      <c r="A40079"/>
    </row>
    <row r="40080" spans="1:1" ht="13.2" x14ac:dyDescent="0.25">
      <c r="A40080"/>
    </row>
    <row r="40081" spans="1:1" ht="13.2" x14ac:dyDescent="0.25">
      <c r="A40081"/>
    </row>
    <row r="40082" spans="1:1" ht="13.2" x14ac:dyDescent="0.25">
      <c r="A40082"/>
    </row>
    <row r="40083" spans="1:1" ht="13.2" x14ac:dyDescent="0.25">
      <c r="A40083"/>
    </row>
    <row r="40084" spans="1:1" ht="13.2" x14ac:dyDescent="0.25">
      <c r="A40084"/>
    </row>
    <row r="40085" spans="1:1" ht="13.2" x14ac:dyDescent="0.25">
      <c r="A40085"/>
    </row>
    <row r="40086" spans="1:1" ht="13.2" x14ac:dyDescent="0.25">
      <c r="A40086"/>
    </row>
    <row r="40087" spans="1:1" ht="13.2" x14ac:dyDescent="0.25">
      <c r="A40087"/>
    </row>
    <row r="40088" spans="1:1" ht="13.2" x14ac:dyDescent="0.25">
      <c r="A40088"/>
    </row>
    <row r="40089" spans="1:1" ht="13.2" x14ac:dyDescent="0.25">
      <c r="A40089"/>
    </row>
    <row r="40090" spans="1:1" ht="13.2" x14ac:dyDescent="0.25">
      <c r="A40090"/>
    </row>
    <row r="40091" spans="1:1" ht="13.2" x14ac:dyDescent="0.25">
      <c r="A40091"/>
    </row>
    <row r="40092" spans="1:1" ht="13.2" x14ac:dyDescent="0.25">
      <c r="A40092"/>
    </row>
    <row r="40093" spans="1:1" ht="13.2" x14ac:dyDescent="0.25">
      <c r="A40093"/>
    </row>
    <row r="40094" spans="1:1" ht="13.2" x14ac:dyDescent="0.25">
      <c r="A40094"/>
    </row>
    <row r="40095" spans="1:1" ht="13.2" x14ac:dyDescent="0.25">
      <c r="A40095"/>
    </row>
    <row r="40096" spans="1:1" ht="13.2" x14ac:dyDescent="0.25">
      <c r="A40096"/>
    </row>
    <row r="40097" spans="1:1" ht="13.2" x14ac:dyDescent="0.25">
      <c r="A40097"/>
    </row>
    <row r="40098" spans="1:1" ht="13.2" x14ac:dyDescent="0.25">
      <c r="A40098"/>
    </row>
    <row r="40099" spans="1:1" ht="13.2" x14ac:dyDescent="0.25">
      <c r="A40099"/>
    </row>
    <row r="40100" spans="1:1" ht="13.2" x14ac:dyDescent="0.25">
      <c r="A40100"/>
    </row>
    <row r="40101" spans="1:1" ht="13.2" x14ac:dyDescent="0.25">
      <c r="A40101"/>
    </row>
    <row r="40102" spans="1:1" ht="13.2" x14ac:dyDescent="0.25">
      <c r="A40102"/>
    </row>
    <row r="40103" spans="1:1" ht="13.2" x14ac:dyDescent="0.25">
      <c r="A40103"/>
    </row>
    <row r="40104" spans="1:1" ht="13.2" x14ac:dyDescent="0.25">
      <c r="A40104"/>
    </row>
    <row r="40105" spans="1:1" ht="13.2" x14ac:dyDescent="0.25">
      <c r="A40105"/>
    </row>
    <row r="40106" spans="1:1" ht="13.2" x14ac:dyDescent="0.25">
      <c r="A40106"/>
    </row>
    <row r="40107" spans="1:1" ht="13.2" x14ac:dyDescent="0.25">
      <c r="A40107"/>
    </row>
    <row r="40108" spans="1:1" ht="13.2" x14ac:dyDescent="0.25">
      <c r="A40108"/>
    </row>
    <row r="40109" spans="1:1" ht="13.2" x14ac:dyDescent="0.25">
      <c r="A40109"/>
    </row>
    <row r="40110" spans="1:1" ht="13.2" x14ac:dyDescent="0.25">
      <c r="A40110"/>
    </row>
    <row r="40111" spans="1:1" ht="13.2" x14ac:dyDescent="0.25">
      <c r="A40111"/>
    </row>
    <row r="40112" spans="1:1" ht="13.2" x14ac:dyDescent="0.25">
      <c r="A40112"/>
    </row>
    <row r="40113" spans="1:1" ht="13.2" x14ac:dyDescent="0.25">
      <c r="A40113"/>
    </row>
    <row r="40114" spans="1:1" ht="13.2" x14ac:dyDescent="0.25">
      <c r="A40114"/>
    </row>
    <row r="40115" spans="1:1" ht="13.2" x14ac:dyDescent="0.25">
      <c r="A40115"/>
    </row>
    <row r="40116" spans="1:1" ht="13.2" x14ac:dyDescent="0.25">
      <c r="A40116"/>
    </row>
    <row r="40117" spans="1:1" ht="13.2" x14ac:dyDescent="0.25">
      <c r="A40117"/>
    </row>
    <row r="40118" spans="1:1" ht="13.2" x14ac:dyDescent="0.25">
      <c r="A40118"/>
    </row>
    <row r="40119" spans="1:1" ht="13.2" x14ac:dyDescent="0.25">
      <c r="A40119"/>
    </row>
    <row r="40120" spans="1:1" ht="13.2" x14ac:dyDescent="0.25">
      <c r="A40120"/>
    </row>
    <row r="40121" spans="1:1" ht="13.2" x14ac:dyDescent="0.25">
      <c r="A40121"/>
    </row>
    <row r="40122" spans="1:1" ht="13.2" x14ac:dyDescent="0.25">
      <c r="A40122"/>
    </row>
    <row r="40123" spans="1:1" ht="13.2" x14ac:dyDescent="0.25">
      <c r="A40123"/>
    </row>
    <row r="40124" spans="1:1" ht="13.2" x14ac:dyDescent="0.25">
      <c r="A40124"/>
    </row>
    <row r="40125" spans="1:1" ht="13.2" x14ac:dyDescent="0.25">
      <c r="A40125"/>
    </row>
    <row r="40126" spans="1:1" ht="13.2" x14ac:dyDescent="0.25">
      <c r="A40126"/>
    </row>
    <row r="40127" spans="1:1" ht="13.2" x14ac:dyDescent="0.25">
      <c r="A40127"/>
    </row>
    <row r="40128" spans="1:1" ht="13.2" x14ac:dyDescent="0.25">
      <c r="A40128"/>
    </row>
    <row r="40129" spans="1:1" ht="13.2" x14ac:dyDescent="0.25">
      <c r="A40129"/>
    </row>
    <row r="40130" spans="1:1" ht="13.2" x14ac:dyDescent="0.25">
      <c r="A40130"/>
    </row>
    <row r="40131" spans="1:1" ht="13.2" x14ac:dyDescent="0.25">
      <c r="A40131"/>
    </row>
    <row r="40132" spans="1:1" ht="13.2" x14ac:dyDescent="0.25">
      <c r="A40132"/>
    </row>
    <row r="40133" spans="1:1" ht="13.2" x14ac:dyDescent="0.25">
      <c r="A40133"/>
    </row>
    <row r="40134" spans="1:1" ht="13.2" x14ac:dyDescent="0.25">
      <c r="A40134"/>
    </row>
    <row r="40135" spans="1:1" ht="13.2" x14ac:dyDescent="0.25">
      <c r="A40135"/>
    </row>
    <row r="40136" spans="1:1" ht="13.2" x14ac:dyDescent="0.25">
      <c r="A40136"/>
    </row>
    <row r="40137" spans="1:1" ht="13.2" x14ac:dyDescent="0.25">
      <c r="A40137"/>
    </row>
    <row r="40138" spans="1:1" ht="13.2" x14ac:dyDescent="0.25">
      <c r="A40138"/>
    </row>
    <row r="40139" spans="1:1" ht="13.2" x14ac:dyDescent="0.25">
      <c r="A40139"/>
    </row>
    <row r="40140" spans="1:1" ht="13.2" x14ac:dyDescent="0.25">
      <c r="A40140"/>
    </row>
    <row r="40141" spans="1:1" ht="13.2" x14ac:dyDescent="0.25">
      <c r="A40141"/>
    </row>
    <row r="40142" spans="1:1" ht="13.2" x14ac:dyDescent="0.25">
      <c r="A40142"/>
    </row>
    <row r="40143" spans="1:1" ht="13.2" x14ac:dyDescent="0.25">
      <c r="A40143"/>
    </row>
    <row r="40144" spans="1:1" ht="13.2" x14ac:dyDescent="0.25">
      <c r="A40144"/>
    </row>
    <row r="40145" spans="1:1" ht="13.2" x14ac:dyDescent="0.25">
      <c r="A40145"/>
    </row>
    <row r="40146" spans="1:1" ht="13.2" x14ac:dyDescent="0.25">
      <c r="A40146"/>
    </row>
    <row r="40147" spans="1:1" ht="13.2" x14ac:dyDescent="0.25">
      <c r="A40147"/>
    </row>
    <row r="40148" spans="1:1" ht="13.2" x14ac:dyDescent="0.25">
      <c r="A40148"/>
    </row>
    <row r="40149" spans="1:1" ht="13.2" x14ac:dyDescent="0.25">
      <c r="A40149"/>
    </row>
    <row r="40150" spans="1:1" ht="13.2" x14ac:dyDescent="0.25">
      <c r="A40150"/>
    </row>
    <row r="40151" spans="1:1" ht="13.2" x14ac:dyDescent="0.25">
      <c r="A40151"/>
    </row>
    <row r="40152" spans="1:1" ht="13.2" x14ac:dyDescent="0.25">
      <c r="A40152"/>
    </row>
    <row r="40153" spans="1:1" ht="13.2" x14ac:dyDescent="0.25">
      <c r="A40153"/>
    </row>
    <row r="40154" spans="1:1" ht="13.2" x14ac:dyDescent="0.25">
      <c r="A40154"/>
    </row>
    <row r="40155" spans="1:1" ht="13.2" x14ac:dyDescent="0.25">
      <c r="A40155"/>
    </row>
    <row r="40156" spans="1:1" ht="13.2" x14ac:dyDescent="0.25">
      <c r="A40156"/>
    </row>
    <row r="40157" spans="1:1" ht="13.2" x14ac:dyDescent="0.25">
      <c r="A40157"/>
    </row>
    <row r="40158" spans="1:1" ht="13.2" x14ac:dyDescent="0.25">
      <c r="A40158"/>
    </row>
    <row r="40159" spans="1:1" ht="13.2" x14ac:dyDescent="0.25">
      <c r="A40159"/>
    </row>
    <row r="40160" spans="1:1" ht="13.2" x14ac:dyDescent="0.25">
      <c r="A40160"/>
    </row>
    <row r="40161" spans="1:1" ht="13.2" x14ac:dyDescent="0.25">
      <c r="A40161"/>
    </row>
    <row r="40162" spans="1:1" ht="13.2" x14ac:dyDescent="0.25">
      <c r="A40162"/>
    </row>
    <row r="40163" spans="1:1" ht="13.2" x14ac:dyDescent="0.25">
      <c r="A40163"/>
    </row>
    <row r="40164" spans="1:1" ht="13.2" x14ac:dyDescent="0.25">
      <c r="A40164"/>
    </row>
    <row r="40165" spans="1:1" ht="13.2" x14ac:dyDescent="0.25">
      <c r="A40165"/>
    </row>
    <row r="40166" spans="1:1" ht="13.2" x14ac:dyDescent="0.25">
      <c r="A40166"/>
    </row>
    <row r="40167" spans="1:1" ht="13.2" x14ac:dyDescent="0.25">
      <c r="A40167"/>
    </row>
    <row r="40168" spans="1:1" ht="13.2" x14ac:dyDescent="0.25">
      <c r="A40168"/>
    </row>
    <row r="40169" spans="1:1" ht="13.2" x14ac:dyDescent="0.25">
      <c r="A40169"/>
    </row>
    <row r="40170" spans="1:1" ht="13.2" x14ac:dyDescent="0.25">
      <c r="A40170"/>
    </row>
    <row r="40171" spans="1:1" ht="13.2" x14ac:dyDescent="0.25">
      <c r="A40171"/>
    </row>
    <row r="40172" spans="1:1" ht="13.2" x14ac:dyDescent="0.25">
      <c r="A40172"/>
    </row>
    <row r="40173" spans="1:1" ht="13.2" x14ac:dyDescent="0.25">
      <c r="A40173"/>
    </row>
    <row r="40174" spans="1:1" ht="13.2" x14ac:dyDescent="0.25">
      <c r="A40174"/>
    </row>
    <row r="40175" spans="1:1" ht="13.2" x14ac:dyDescent="0.25">
      <c r="A40175"/>
    </row>
    <row r="40176" spans="1:1" ht="13.2" x14ac:dyDescent="0.25">
      <c r="A40176"/>
    </row>
    <row r="40177" spans="1:1" ht="13.2" x14ac:dyDescent="0.25">
      <c r="A40177"/>
    </row>
    <row r="40178" spans="1:1" ht="13.2" x14ac:dyDescent="0.25">
      <c r="A40178"/>
    </row>
    <row r="40179" spans="1:1" ht="13.2" x14ac:dyDescent="0.25">
      <c r="A40179"/>
    </row>
    <row r="40180" spans="1:1" ht="13.2" x14ac:dyDescent="0.25">
      <c r="A40180"/>
    </row>
    <row r="40181" spans="1:1" ht="13.2" x14ac:dyDescent="0.25">
      <c r="A40181"/>
    </row>
    <row r="40182" spans="1:1" ht="13.2" x14ac:dyDescent="0.25">
      <c r="A40182"/>
    </row>
    <row r="40183" spans="1:1" ht="13.2" x14ac:dyDescent="0.25">
      <c r="A40183"/>
    </row>
    <row r="40184" spans="1:1" ht="13.2" x14ac:dyDescent="0.25">
      <c r="A40184"/>
    </row>
    <row r="40185" spans="1:1" ht="13.2" x14ac:dyDescent="0.25">
      <c r="A40185"/>
    </row>
    <row r="40186" spans="1:1" ht="13.2" x14ac:dyDescent="0.25">
      <c r="A40186"/>
    </row>
    <row r="40187" spans="1:1" ht="13.2" x14ac:dyDescent="0.25">
      <c r="A40187"/>
    </row>
    <row r="40188" spans="1:1" ht="13.2" x14ac:dyDescent="0.25">
      <c r="A40188"/>
    </row>
    <row r="40189" spans="1:1" ht="13.2" x14ac:dyDescent="0.25">
      <c r="A40189"/>
    </row>
    <row r="40190" spans="1:1" ht="13.2" x14ac:dyDescent="0.25">
      <c r="A40190"/>
    </row>
    <row r="40191" spans="1:1" ht="13.2" x14ac:dyDescent="0.25">
      <c r="A40191"/>
    </row>
    <row r="40192" spans="1:1" ht="13.2" x14ac:dyDescent="0.25">
      <c r="A40192"/>
    </row>
    <row r="40193" spans="1:1" ht="13.2" x14ac:dyDescent="0.25">
      <c r="A40193"/>
    </row>
    <row r="40194" spans="1:1" ht="13.2" x14ac:dyDescent="0.25">
      <c r="A40194"/>
    </row>
    <row r="40195" spans="1:1" ht="13.2" x14ac:dyDescent="0.25">
      <c r="A40195"/>
    </row>
    <row r="40196" spans="1:1" ht="13.2" x14ac:dyDescent="0.25">
      <c r="A40196"/>
    </row>
    <row r="40197" spans="1:1" ht="13.2" x14ac:dyDescent="0.25">
      <c r="A40197"/>
    </row>
    <row r="40198" spans="1:1" ht="13.2" x14ac:dyDescent="0.25">
      <c r="A40198"/>
    </row>
    <row r="40199" spans="1:1" ht="13.2" x14ac:dyDescent="0.25">
      <c r="A40199"/>
    </row>
    <row r="40200" spans="1:1" ht="13.2" x14ac:dyDescent="0.25">
      <c r="A40200"/>
    </row>
    <row r="40201" spans="1:1" ht="13.2" x14ac:dyDescent="0.25">
      <c r="A40201"/>
    </row>
    <row r="40202" spans="1:1" ht="13.2" x14ac:dyDescent="0.25">
      <c r="A40202"/>
    </row>
    <row r="40203" spans="1:1" ht="13.2" x14ac:dyDescent="0.25">
      <c r="A40203"/>
    </row>
    <row r="40204" spans="1:1" ht="13.2" x14ac:dyDescent="0.25">
      <c r="A40204"/>
    </row>
    <row r="40205" spans="1:1" ht="13.2" x14ac:dyDescent="0.25">
      <c r="A40205"/>
    </row>
    <row r="40206" spans="1:1" ht="13.2" x14ac:dyDescent="0.25">
      <c r="A40206"/>
    </row>
    <row r="40207" spans="1:1" ht="13.2" x14ac:dyDescent="0.25">
      <c r="A40207"/>
    </row>
    <row r="40208" spans="1:1" ht="13.2" x14ac:dyDescent="0.25">
      <c r="A40208"/>
    </row>
    <row r="40209" spans="1:1" ht="13.2" x14ac:dyDescent="0.25">
      <c r="A40209"/>
    </row>
    <row r="40210" spans="1:1" ht="13.2" x14ac:dyDescent="0.25">
      <c r="A40210"/>
    </row>
    <row r="40211" spans="1:1" ht="13.2" x14ac:dyDescent="0.25">
      <c r="A40211"/>
    </row>
    <row r="40212" spans="1:1" ht="13.2" x14ac:dyDescent="0.25">
      <c r="A40212"/>
    </row>
    <row r="40213" spans="1:1" ht="13.2" x14ac:dyDescent="0.25">
      <c r="A40213"/>
    </row>
    <row r="40214" spans="1:1" ht="13.2" x14ac:dyDescent="0.25">
      <c r="A40214"/>
    </row>
    <row r="40215" spans="1:1" ht="13.2" x14ac:dyDescent="0.25">
      <c r="A40215"/>
    </row>
    <row r="40216" spans="1:1" ht="13.2" x14ac:dyDescent="0.25">
      <c r="A40216"/>
    </row>
    <row r="40217" spans="1:1" ht="13.2" x14ac:dyDescent="0.25">
      <c r="A40217"/>
    </row>
    <row r="40218" spans="1:1" ht="13.2" x14ac:dyDescent="0.25">
      <c r="A40218"/>
    </row>
    <row r="40219" spans="1:1" ht="13.2" x14ac:dyDescent="0.25">
      <c r="A40219"/>
    </row>
    <row r="40220" spans="1:1" ht="13.2" x14ac:dyDescent="0.25">
      <c r="A40220"/>
    </row>
    <row r="40221" spans="1:1" ht="13.2" x14ac:dyDescent="0.25">
      <c r="A40221"/>
    </row>
    <row r="40222" spans="1:1" ht="13.2" x14ac:dyDescent="0.25">
      <c r="A40222"/>
    </row>
    <row r="40223" spans="1:1" ht="13.2" x14ac:dyDescent="0.25">
      <c r="A40223"/>
    </row>
    <row r="40224" spans="1:1" ht="13.2" x14ac:dyDescent="0.25">
      <c r="A40224"/>
    </row>
    <row r="40225" spans="1:1" ht="13.2" x14ac:dyDescent="0.25">
      <c r="A40225"/>
    </row>
    <row r="40226" spans="1:1" ht="13.2" x14ac:dyDescent="0.25">
      <c r="A40226"/>
    </row>
    <row r="40227" spans="1:1" ht="13.2" x14ac:dyDescent="0.25">
      <c r="A40227"/>
    </row>
    <row r="40228" spans="1:1" ht="13.2" x14ac:dyDescent="0.25">
      <c r="A40228"/>
    </row>
    <row r="40229" spans="1:1" ht="13.2" x14ac:dyDescent="0.25">
      <c r="A40229"/>
    </row>
    <row r="40230" spans="1:1" ht="13.2" x14ac:dyDescent="0.25">
      <c r="A40230"/>
    </row>
    <row r="40231" spans="1:1" ht="13.2" x14ac:dyDescent="0.25">
      <c r="A40231"/>
    </row>
    <row r="40232" spans="1:1" ht="13.2" x14ac:dyDescent="0.25">
      <c r="A40232"/>
    </row>
    <row r="40233" spans="1:1" ht="13.2" x14ac:dyDescent="0.25">
      <c r="A40233"/>
    </row>
    <row r="40234" spans="1:1" ht="13.2" x14ac:dyDescent="0.25">
      <c r="A40234"/>
    </row>
    <row r="40235" spans="1:1" ht="13.2" x14ac:dyDescent="0.25">
      <c r="A40235"/>
    </row>
    <row r="40236" spans="1:1" ht="13.2" x14ac:dyDescent="0.25">
      <c r="A40236"/>
    </row>
    <row r="40237" spans="1:1" ht="13.2" x14ac:dyDescent="0.25">
      <c r="A40237"/>
    </row>
    <row r="40238" spans="1:1" ht="13.2" x14ac:dyDescent="0.25">
      <c r="A40238"/>
    </row>
    <row r="40239" spans="1:1" ht="13.2" x14ac:dyDescent="0.25">
      <c r="A40239"/>
    </row>
    <row r="40240" spans="1:1" ht="13.2" x14ac:dyDescent="0.25">
      <c r="A40240"/>
    </row>
    <row r="40241" spans="1:1" ht="13.2" x14ac:dyDescent="0.25">
      <c r="A40241"/>
    </row>
    <row r="40242" spans="1:1" ht="13.2" x14ac:dyDescent="0.25">
      <c r="A40242"/>
    </row>
    <row r="40243" spans="1:1" ht="13.2" x14ac:dyDescent="0.25">
      <c r="A40243"/>
    </row>
    <row r="40244" spans="1:1" ht="13.2" x14ac:dyDescent="0.25">
      <c r="A40244"/>
    </row>
    <row r="40245" spans="1:1" ht="13.2" x14ac:dyDescent="0.25">
      <c r="A40245"/>
    </row>
    <row r="40246" spans="1:1" ht="13.2" x14ac:dyDescent="0.25">
      <c r="A40246"/>
    </row>
    <row r="40247" spans="1:1" ht="13.2" x14ac:dyDescent="0.25">
      <c r="A40247"/>
    </row>
    <row r="40248" spans="1:1" ht="13.2" x14ac:dyDescent="0.25">
      <c r="A40248"/>
    </row>
    <row r="40249" spans="1:1" ht="13.2" x14ac:dyDescent="0.25">
      <c r="A40249"/>
    </row>
    <row r="40250" spans="1:1" ht="13.2" x14ac:dyDescent="0.25">
      <c r="A40250"/>
    </row>
    <row r="40251" spans="1:1" ht="13.2" x14ac:dyDescent="0.25">
      <c r="A40251"/>
    </row>
    <row r="40252" spans="1:1" ht="13.2" x14ac:dyDescent="0.25">
      <c r="A40252"/>
    </row>
    <row r="40253" spans="1:1" ht="13.2" x14ac:dyDescent="0.25">
      <c r="A40253"/>
    </row>
    <row r="40254" spans="1:1" ht="13.2" x14ac:dyDescent="0.25">
      <c r="A40254"/>
    </row>
    <row r="40255" spans="1:1" ht="13.2" x14ac:dyDescent="0.25">
      <c r="A40255"/>
    </row>
    <row r="40256" spans="1:1" ht="13.2" x14ac:dyDescent="0.25">
      <c r="A40256"/>
    </row>
    <row r="40257" spans="1:1" ht="13.2" x14ac:dyDescent="0.25">
      <c r="A40257"/>
    </row>
    <row r="40258" spans="1:1" ht="13.2" x14ac:dyDescent="0.25">
      <c r="A40258"/>
    </row>
    <row r="40259" spans="1:1" ht="13.2" x14ac:dyDescent="0.25">
      <c r="A40259"/>
    </row>
    <row r="40260" spans="1:1" ht="13.2" x14ac:dyDescent="0.25">
      <c r="A40260"/>
    </row>
    <row r="40261" spans="1:1" ht="13.2" x14ac:dyDescent="0.25">
      <c r="A40261"/>
    </row>
    <row r="40262" spans="1:1" ht="13.2" x14ac:dyDescent="0.25">
      <c r="A40262"/>
    </row>
    <row r="40263" spans="1:1" ht="13.2" x14ac:dyDescent="0.25">
      <c r="A40263"/>
    </row>
    <row r="40264" spans="1:1" ht="13.2" x14ac:dyDescent="0.25">
      <c r="A40264"/>
    </row>
    <row r="40265" spans="1:1" ht="13.2" x14ac:dyDescent="0.25">
      <c r="A40265"/>
    </row>
    <row r="40266" spans="1:1" ht="13.2" x14ac:dyDescent="0.25">
      <c r="A40266"/>
    </row>
    <row r="40267" spans="1:1" ht="13.2" x14ac:dyDescent="0.25">
      <c r="A40267"/>
    </row>
    <row r="40268" spans="1:1" ht="13.2" x14ac:dyDescent="0.25">
      <c r="A40268"/>
    </row>
    <row r="40269" spans="1:1" ht="13.2" x14ac:dyDescent="0.25">
      <c r="A40269"/>
    </row>
    <row r="40270" spans="1:1" ht="13.2" x14ac:dyDescent="0.25">
      <c r="A40270"/>
    </row>
    <row r="40271" spans="1:1" ht="13.2" x14ac:dyDescent="0.25">
      <c r="A40271"/>
    </row>
    <row r="40272" spans="1:1" ht="13.2" x14ac:dyDescent="0.25">
      <c r="A40272"/>
    </row>
    <row r="40273" spans="1:1" ht="13.2" x14ac:dyDescent="0.25">
      <c r="A40273"/>
    </row>
    <row r="40274" spans="1:1" ht="13.2" x14ac:dyDescent="0.25">
      <c r="A40274"/>
    </row>
    <row r="40275" spans="1:1" ht="13.2" x14ac:dyDescent="0.25">
      <c r="A40275"/>
    </row>
    <row r="40276" spans="1:1" ht="13.2" x14ac:dyDescent="0.25">
      <c r="A40276"/>
    </row>
    <row r="40277" spans="1:1" ht="13.2" x14ac:dyDescent="0.25">
      <c r="A40277"/>
    </row>
    <row r="40278" spans="1:1" ht="13.2" x14ac:dyDescent="0.25">
      <c r="A40278"/>
    </row>
    <row r="40279" spans="1:1" ht="13.2" x14ac:dyDescent="0.25">
      <c r="A40279"/>
    </row>
    <row r="40280" spans="1:1" ht="13.2" x14ac:dyDescent="0.25">
      <c r="A40280"/>
    </row>
    <row r="40281" spans="1:1" ht="13.2" x14ac:dyDescent="0.25">
      <c r="A40281"/>
    </row>
    <row r="40282" spans="1:1" ht="13.2" x14ac:dyDescent="0.25">
      <c r="A40282"/>
    </row>
    <row r="40283" spans="1:1" ht="13.2" x14ac:dyDescent="0.25">
      <c r="A40283"/>
    </row>
    <row r="40284" spans="1:1" ht="13.2" x14ac:dyDescent="0.25">
      <c r="A40284"/>
    </row>
    <row r="40285" spans="1:1" ht="13.2" x14ac:dyDescent="0.25">
      <c r="A40285"/>
    </row>
    <row r="40286" spans="1:1" ht="13.2" x14ac:dyDescent="0.25">
      <c r="A40286"/>
    </row>
    <row r="40287" spans="1:1" ht="13.2" x14ac:dyDescent="0.25">
      <c r="A40287"/>
    </row>
    <row r="40288" spans="1:1" ht="13.2" x14ac:dyDescent="0.25">
      <c r="A40288"/>
    </row>
    <row r="40289" spans="1:1" ht="13.2" x14ac:dyDescent="0.25">
      <c r="A40289"/>
    </row>
    <row r="40290" spans="1:1" ht="13.2" x14ac:dyDescent="0.25">
      <c r="A40290"/>
    </row>
    <row r="40291" spans="1:1" ht="13.2" x14ac:dyDescent="0.25">
      <c r="A40291"/>
    </row>
    <row r="40292" spans="1:1" ht="13.2" x14ac:dyDescent="0.25">
      <c r="A40292"/>
    </row>
    <row r="40293" spans="1:1" ht="13.2" x14ac:dyDescent="0.25">
      <c r="A40293"/>
    </row>
    <row r="40294" spans="1:1" ht="13.2" x14ac:dyDescent="0.25">
      <c r="A40294"/>
    </row>
    <row r="40295" spans="1:1" ht="13.2" x14ac:dyDescent="0.25">
      <c r="A40295"/>
    </row>
    <row r="40296" spans="1:1" ht="13.2" x14ac:dyDescent="0.25">
      <c r="A40296"/>
    </row>
    <row r="40297" spans="1:1" ht="13.2" x14ac:dyDescent="0.25">
      <c r="A40297"/>
    </row>
    <row r="40298" spans="1:1" ht="13.2" x14ac:dyDescent="0.25">
      <c r="A40298"/>
    </row>
    <row r="40299" spans="1:1" ht="13.2" x14ac:dyDescent="0.25">
      <c r="A40299"/>
    </row>
    <row r="40300" spans="1:1" ht="13.2" x14ac:dyDescent="0.25">
      <c r="A40300"/>
    </row>
    <row r="40301" spans="1:1" ht="13.2" x14ac:dyDescent="0.25">
      <c r="A40301"/>
    </row>
    <row r="40302" spans="1:1" ht="13.2" x14ac:dyDescent="0.25">
      <c r="A40302"/>
    </row>
    <row r="40303" spans="1:1" ht="13.2" x14ac:dyDescent="0.25">
      <c r="A40303"/>
    </row>
    <row r="40304" spans="1:1" ht="13.2" x14ac:dyDescent="0.25">
      <c r="A40304"/>
    </row>
    <row r="40305" spans="1:1" ht="13.2" x14ac:dyDescent="0.25">
      <c r="A40305"/>
    </row>
    <row r="40306" spans="1:1" ht="13.2" x14ac:dyDescent="0.25">
      <c r="A40306"/>
    </row>
    <row r="40307" spans="1:1" ht="13.2" x14ac:dyDescent="0.25">
      <c r="A40307"/>
    </row>
    <row r="40308" spans="1:1" ht="13.2" x14ac:dyDescent="0.25">
      <c r="A40308"/>
    </row>
    <row r="40309" spans="1:1" ht="13.2" x14ac:dyDescent="0.25">
      <c r="A40309"/>
    </row>
    <row r="40310" spans="1:1" ht="13.2" x14ac:dyDescent="0.25">
      <c r="A40310"/>
    </row>
    <row r="40311" spans="1:1" ht="13.2" x14ac:dyDescent="0.25">
      <c r="A40311"/>
    </row>
    <row r="40312" spans="1:1" ht="13.2" x14ac:dyDescent="0.25">
      <c r="A40312"/>
    </row>
    <row r="40313" spans="1:1" ht="13.2" x14ac:dyDescent="0.25">
      <c r="A40313"/>
    </row>
    <row r="40314" spans="1:1" ht="13.2" x14ac:dyDescent="0.25">
      <c r="A40314"/>
    </row>
    <row r="40315" spans="1:1" ht="13.2" x14ac:dyDescent="0.25">
      <c r="A40315"/>
    </row>
    <row r="40316" spans="1:1" ht="13.2" x14ac:dyDescent="0.25">
      <c r="A40316"/>
    </row>
    <row r="40317" spans="1:1" ht="13.2" x14ac:dyDescent="0.25">
      <c r="A40317"/>
    </row>
    <row r="40318" spans="1:1" ht="13.2" x14ac:dyDescent="0.25">
      <c r="A40318"/>
    </row>
    <row r="40319" spans="1:1" ht="13.2" x14ac:dyDescent="0.25">
      <c r="A40319"/>
    </row>
    <row r="40320" spans="1:1" ht="13.2" x14ac:dyDescent="0.25">
      <c r="A40320"/>
    </row>
    <row r="40321" spans="1:1" ht="13.2" x14ac:dyDescent="0.25">
      <c r="A40321"/>
    </row>
    <row r="40322" spans="1:1" ht="13.2" x14ac:dyDescent="0.25">
      <c r="A40322"/>
    </row>
    <row r="40323" spans="1:1" ht="13.2" x14ac:dyDescent="0.25">
      <c r="A40323"/>
    </row>
    <row r="40324" spans="1:1" ht="13.2" x14ac:dyDescent="0.25">
      <c r="A40324"/>
    </row>
    <row r="40325" spans="1:1" ht="13.2" x14ac:dyDescent="0.25">
      <c r="A40325"/>
    </row>
    <row r="40326" spans="1:1" ht="13.2" x14ac:dyDescent="0.25">
      <c r="A40326"/>
    </row>
    <row r="40327" spans="1:1" ht="13.2" x14ac:dyDescent="0.25">
      <c r="A40327"/>
    </row>
    <row r="40328" spans="1:1" ht="13.2" x14ac:dyDescent="0.25">
      <c r="A40328"/>
    </row>
    <row r="40329" spans="1:1" ht="13.2" x14ac:dyDescent="0.25">
      <c r="A40329"/>
    </row>
    <row r="40330" spans="1:1" ht="13.2" x14ac:dyDescent="0.25">
      <c r="A40330"/>
    </row>
    <row r="40331" spans="1:1" ht="13.2" x14ac:dyDescent="0.25">
      <c r="A40331"/>
    </row>
    <row r="40332" spans="1:1" ht="13.2" x14ac:dyDescent="0.25">
      <c r="A40332"/>
    </row>
    <row r="40333" spans="1:1" ht="13.2" x14ac:dyDescent="0.25">
      <c r="A40333"/>
    </row>
    <row r="40334" spans="1:1" ht="13.2" x14ac:dyDescent="0.25">
      <c r="A40334"/>
    </row>
    <row r="40335" spans="1:1" ht="13.2" x14ac:dyDescent="0.25">
      <c r="A40335"/>
    </row>
    <row r="40336" spans="1:1" ht="13.2" x14ac:dyDescent="0.25">
      <c r="A40336"/>
    </row>
    <row r="40337" spans="1:1" ht="13.2" x14ac:dyDescent="0.25">
      <c r="A40337"/>
    </row>
    <row r="40338" spans="1:1" ht="13.2" x14ac:dyDescent="0.25">
      <c r="A40338"/>
    </row>
    <row r="40339" spans="1:1" ht="13.2" x14ac:dyDescent="0.25">
      <c r="A40339"/>
    </row>
    <row r="40340" spans="1:1" ht="13.2" x14ac:dyDescent="0.25">
      <c r="A40340"/>
    </row>
    <row r="40341" spans="1:1" ht="13.2" x14ac:dyDescent="0.25">
      <c r="A40341"/>
    </row>
    <row r="40342" spans="1:1" ht="13.2" x14ac:dyDescent="0.25">
      <c r="A40342"/>
    </row>
    <row r="40343" spans="1:1" ht="13.2" x14ac:dyDescent="0.25">
      <c r="A40343"/>
    </row>
    <row r="40344" spans="1:1" ht="13.2" x14ac:dyDescent="0.25">
      <c r="A40344"/>
    </row>
    <row r="40345" spans="1:1" ht="13.2" x14ac:dyDescent="0.25">
      <c r="A40345"/>
    </row>
    <row r="40346" spans="1:1" ht="13.2" x14ac:dyDescent="0.25">
      <c r="A40346"/>
    </row>
    <row r="40347" spans="1:1" ht="13.2" x14ac:dyDescent="0.25">
      <c r="A40347"/>
    </row>
    <row r="40348" spans="1:1" ht="13.2" x14ac:dyDescent="0.25">
      <c r="A40348"/>
    </row>
    <row r="40349" spans="1:1" ht="13.2" x14ac:dyDescent="0.25">
      <c r="A40349"/>
    </row>
    <row r="40350" spans="1:1" ht="13.2" x14ac:dyDescent="0.25">
      <c r="A40350"/>
    </row>
    <row r="40351" spans="1:1" ht="13.2" x14ac:dyDescent="0.25">
      <c r="A40351"/>
    </row>
    <row r="40352" spans="1:1" ht="13.2" x14ac:dyDescent="0.25">
      <c r="A40352"/>
    </row>
    <row r="40353" spans="1:1" ht="13.2" x14ac:dyDescent="0.25">
      <c r="A40353"/>
    </row>
    <row r="40354" spans="1:1" ht="13.2" x14ac:dyDescent="0.25">
      <c r="A40354"/>
    </row>
    <row r="40355" spans="1:1" ht="13.2" x14ac:dyDescent="0.25">
      <c r="A40355"/>
    </row>
    <row r="40356" spans="1:1" ht="13.2" x14ac:dyDescent="0.25">
      <c r="A40356"/>
    </row>
    <row r="40357" spans="1:1" ht="13.2" x14ac:dyDescent="0.25">
      <c r="A40357"/>
    </row>
    <row r="40358" spans="1:1" ht="13.2" x14ac:dyDescent="0.25">
      <c r="A40358"/>
    </row>
    <row r="40359" spans="1:1" ht="13.2" x14ac:dyDescent="0.25">
      <c r="A40359"/>
    </row>
    <row r="40360" spans="1:1" ht="13.2" x14ac:dyDescent="0.25">
      <c r="A40360"/>
    </row>
    <row r="40361" spans="1:1" ht="13.2" x14ac:dyDescent="0.25">
      <c r="A40361"/>
    </row>
    <row r="40362" spans="1:1" ht="13.2" x14ac:dyDescent="0.25">
      <c r="A40362"/>
    </row>
    <row r="40363" spans="1:1" ht="13.2" x14ac:dyDescent="0.25">
      <c r="A40363"/>
    </row>
    <row r="40364" spans="1:1" ht="13.2" x14ac:dyDescent="0.25">
      <c r="A40364"/>
    </row>
    <row r="40365" spans="1:1" ht="13.2" x14ac:dyDescent="0.25">
      <c r="A40365"/>
    </row>
    <row r="40366" spans="1:1" ht="13.2" x14ac:dyDescent="0.25">
      <c r="A40366"/>
    </row>
    <row r="40367" spans="1:1" ht="13.2" x14ac:dyDescent="0.25">
      <c r="A40367"/>
    </row>
    <row r="40368" spans="1:1" ht="13.2" x14ac:dyDescent="0.25">
      <c r="A40368"/>
    </row>
    <row r="40369" spans="1:1" ht="13.2" x14ac:dyDescent="0.25">
      <c r="A40369"/>
    </row>
    <row r="40370" spans="1:1" ht="13.2" x14ac:dyDescent="0.25">
      <c r="A40370"/>
    </row>
    <row r="40371" spans="1:1" ht="13.2" x14ac:dyDescent="0.25">
      <c r="A40371"/>
    </row>
    <row r="40372" spans="1:1" ht="13.2" x14ac:dyDescent="0.25">
      <c r="A40372"/>
    </row>
    <row r="40373" spans="1:1" ht="13.2" x14ac:dyDescent="0.25">
      <c r="A40373"/>
    </row>
    <row r="40374" spans="1:1" ht="13.2" x14ac:dyDescent="0.25">
      <c r="A40374"/>
    </row>
    <row r="40375" spans="1:1" ht="13.2" x14ac:dyDescent="0.25">
      <c r="A40375"/>
    </row>
    <row r="40376" spans="1:1" ht="13.2" x14ac:dyDescent="0.25">
      <c r="A40376"/>
    </row>
    <row r="40377" spans="1:1" ht="13.2" x14ac:dyDescent="0.25">
      <c r="A40377"/>
    </row>
    <row r="40378" spans="1:1" ht="13.2" x14ac:dyDescent="0.25">
      <c r="A40378"/>
    </row>
    <row r="40379" spans="1:1" ht="13.2" x14ac:dyDescent="0.25">
      <c r="A40379"/>
    </row>
    <row r="40380" spans="1:1" ht="13.2" x14ac:dyDescent="0.25">
      <c r="A40380"/>
    </row>
    <row r="40381" spans="1:1" ht="13.2" x14ac:dyDescent="0.25">
      <c r="A40381"/>
    </row>
    <row r="40382" spans="1:1" ht="13.2" x14ac:dyDescent="0.25">
      <c r="A40382"/>
    </row>
    <row r="40383" spans="1:1" ht="13.2" x14ac:dyDescent="0.25">
      <c r="A40383"/>
    </row>
    <row r="40384" spans="1:1" ht="13.2" x14ac:dyDescent="0.25">
      <c r="A40384"/>
    </row>
    <row r="40385" spans="1:1" ht="13.2" x14ac:dyDescent="0.25">
      <c r="A40385"/>
    </row>
    <row r="40386" spans="1:1" ht="13.2" x14ac:dyDescent="0.25">
      <c r="A40386"/>
    </row>
    <row r="40387" spans="1:1" ht="13.2" x14ac:dyDescent="0.25">
      <c r="A40387"/>
    </row>
    <row r="40388" spans="1:1" ht="13.2" x14ac:dyDescent="0.25">
      <c r="A40388"/>
    </row>
    <row r="40389" spans="1:1" ht="13.2" x14ac:dyDescent="0.25">
      <c r="A40389"/>
    </row>
    <row r="40390" spans="1:1" ht="13.2" x14ac:dyDescent="0.25">
      <c r="A40390"/>
    </row>
    <row r="40391" spans="1:1" ht="13.2" x14ac:dyDescent="0.25">
      <c r="A40391"/>
    </row>
    <row r="40392" spans="1:1" ht="13.2" x14ac:dyDescent="0.25">
      <c r="A40392"/>
    </row>
    <row r="40393" spans="1:1" ht="13.2" x14ac:dyDescent="0.25">
      <c r="A40393"/>
    </row>
    <row r="40394" spans="1:1" ht="13.2" x14ac:dyDescent="0.25">
      <c r="A40394"/>
    </row>
    <row r="40395" spans="1:1" ht="13.2" x14ac:dyDescent="0.25">
      <c r="A40395"/>
    </row>
    <row r="40396" spans="1:1" ht="13.2" x14ac:dyDescent="0.25">
      <c r="A40396"/>
    </row>
    <row r="40397" spans="1:1" ht="13.2" x14ac:dyDescent="0.25">
      <c r="A40397"/>
    </row>
    <row r="40398" spans="1:1" ht="13.2" x14ac:dyDescent="0.25">
      <c r="A40398"/>
    </row>
    <row r="40399" spans="1:1" ht="13.2" x14ac:dyDescent="0.25">
      <c r="A40399"/>
    </row>
    <row r="40400" spans="1:1" ht="13.2" x14ac:dyDescent="0.25">
      <c r="A40400"/>
    </row>
    <row r="40401" spans="1:1" ht="13.2" x14ac:dyDescent="0.25">
      <c r="A40401"/>
    </row>
    <row r="40402" spans="1:1" ht="13.2" x14ac:dyDescent="0.25">
      <c r="A40402"/>
    </row>
    <row r="40403" spans="1:1" ht="13.2" x14ac:dyDescent="0.25">
      <c r="A40403"/>
    </row>
    <row r="40404" spans="1:1" ht="13.2" x14ac:dyDescent="0.25">
      <c r="A40404"/>
    </row>
    <row r="40405" spans="1:1" ht="13.2" x14ac:dyDescent="0.25">
      <c r="A40405"/>
    </row>
    <row r="40406" spans="1:1" ht="13.2" x14ac:dyDescent="0.25">
      <c r="A40406"/>
    </row>
    <row r="40407" spans="1:1" ht="13.2" x14ac:dyDescent="0.25">
      <c r="A40407"/>
    </row>
    <row r="40408" spans="1:1" ht="13.2" x14ac:dyDescent="0.25">
      <c r="A40408"/>
    </row>
    <row r="40409" spans="1:1" ht="13.2" x14ac:dyDescent="0.25">
      <c r="A40409"/>
    </row>
    <row r="40410" spans="1:1" ht="13.2" x14ac:dyDescent="0.25">
      <c r="A40410"/>
    </row>
    <row r="40411" spans="1:1" ht="13.2" x14ac:dyDescent="0.25">
      <c r="A40411"/>
    </row>
    <row r="40412" spans="1:1" ht="13.2" x14ac:dyDescent="0.25">
      <c r="A40412"/>
    </row>
    <row r="40413" spans="1:1" ht="13.2" x14ac:dyDescent="0.25">
      <c r="A40413"/>
    </row>
    <row r="40414" spans="1:1" ht="13.2" x14ac:dyDescent="0.25">
      <c r="A40414"/>
    </row>
    <row r="40415" spans="1:1" ht="13.2" x14ac:dyDescent="0.25">
      <c r="A40415"/>
    </row>
    <row r="40416" spans="1:1" ht="13.2" x14ac:dyDescent="0.25">
      <c r="A40416"/>
    </row>
    <row r="40417" spans="1:1" ht="13.2" x14ac:dyDescent="0.25">
      <c r="A40417"/>
    </row>
    <row r="40418" spans="1:1" ht="13.2" x14ac:dyDescent="0.25">
      <c r="A40418"/>
    </row>
    <row r="40419" spans="1:1" ht="13.2" x14ac:dyDescent="0.25">
      <c r="A40419"/>
    </row>
    <row r="40420" spans="1:1" ht="13.2" x14ac:dyDescent="0.25">
      <c r="A40420"/>
    </row>
    <row r="40421" spans="1:1" ht="13.2" x14ac:dyDescent="0.25">
      <c r="A40421"/>
    </row>
    <row r="40422" spans="1:1" ht="13.2" x14ac:dyDescent="0.25">
      <c r="A40422"/>
    </row>
    <row r="40423" spans="1:1" ht="13.2" x14ac:dyDescent="0.25">
      <c r="A40423"/>
    </row>
    <row r="40424" spans="1:1" ht="13.2" x14ac:dyDescent="0.25">
      <c r="A40424"/>
    </row>
    <row r="40425" spans="1:1" ht="13.2" x14ac:dyDescent="0.25">
      <c r="A40425"/>
    </row>
    <row r="40426" spans="1:1" ht="13.2" x14ac:dyDescent="0.25">
      <c r="A40426"/>
    </row>
    <row r="40427" spans="1:1" ht="13.2" x14ac:dyDescent="0.25">
      <c r="A40427"/>
    </row>
    <row r="40428" spans="1:1" ht="13.2" x14ac:dyDescent="0.25">
      <c r="A40428"/>
    </row>
    <row r="40429" spans="1:1" ht="13.2" x14ac:dyDescent="0.25">
      <c r="A40429"/>
    </row>
    <row r="40430" spans="1:1" ht="13.2" x14ac:dyDescent="0.25">
      <c r="A40430"/>
    </row>
    <row r="40431" spans="1:1" ht="13.2" x14ac:dyDescent="0.25">
      <c r="A40431"/>
    </row>
    <row r="40432" spans="1:1" ht="13.2" x14ac:dyDescent="0.25">
      <c r="A40432"/>
    </row>
    <row r="40433" spans="1:1" ht="13.2" x14ac:dyDescent="0.25">
      <c r="A40433"/>
    </row>
    <row r="40434" spans="1:1" ht="13.2" x14ac:dyDescent="0.25">
      <c r="A40434"/>
    </row>
    <row r="40435" spans="1:1" ht="13.2" x14ac:dyDescent="0.25">
      <c r="A40435"/>
    </row>
    <row r="40436" spans="1:1" ht="13.2" x14ac:dyDescent="0.25">
      <c r="A40436"/>
    </row>
    <row r="40437" spans="1:1" ht="13.2" x14ac:dyDescent="0.25">
      <c r="A40437"/>
    </row>
    <row r="40438" spans="1:1" ht="13.2" x14ac:dyDescent="0.25">
      <c r="A40438"/>
    </row>
    <row r="40439" spans="1:1" ht="13.2" x14ac:dyDescent="0.25">
      <c r="A40439"/>
    </row>
    <row r="40440" spans="1:1" ht="13.2" x14ac:dyDescent="0.25">
      <c r="A40440"/>
    </row>
    <row r="40441" spans="1:1" ht="13.2" x14ac:dyDescent="0.25">
      <c r="A40441"/>
    </row>
    <row r="40442" spans="1:1" ht="13.2" x14ac:dyDescent="0.25">
      <c r="A40442"/>
    </row>
    <row r="40443" spans="1:1" ht="13.2" x14ac:dyDescent="0.25">
      <c r="A40443"/>
    </row>
    <row r="40444" spans="1:1" ht="13.2" x14ac:dyDescent="0.25">
      <c r="A40444"/>
    </row>
    <row r="40445" spans="1:1" ht="13.2" x14ac:dyDescent="0.25">
      <c r="A40445"/>
    </row>
    <row r="40446" spans="1:1" ht="13.2" x14ac:dyDescent="0.25">
      <c r="A40446"/>
    </row>
    <row r="40447" spans="1:1" ht="13.2" x14ac:dyDescent="0.25">
      <c r="A40447"/>
    </row>
    <row r="40448" spans="1:1" ht="13.2" x14ac:dyDescent="0.25">
      <c r="A40448"/>
    </row>
    <row r="40449" spans="1:1" ht="13.2" x14ac:dyDescent="0.25">
      <c r="A40449"/>
    </row>
    <row r="40450" spans="1:1" ht="13.2" x14ac:dyDescent="0.25">
      <c r="A40450"/>
    </row>
    <row r="40451" spans="1:1" ht="13.2" x14ac:dyDescent="0.25">
      <c r="A40451"/>
    </row>
    <row r="40452" spans="1:1" ht="13.2" x14ac:dyDescent="0.25">
      <c r="A40452"/>
    </row>
    <row r="40453" spans="1:1" ht="13.2" x14ac:dyDescent="0.25">
      <c r="A40453"/>
    </row>
    <row r="40454" spans="1:1" ht="13.2" x14ac:dyDescent="0.25">
      <c r="A40454"/>
    </row>
    <row r="40455" spans="1:1" ht="13.2" x14ac:dyDescent="0.25">
      <c r="A40455"/>
    </row>
    <row r="40456" spans="1:1" ht="13.2" x14ac:dyDescent="0.25">
      <c r="A40456"/>
    </row>
    <row r="40457" spans="1:1" ht="13.2" x14ac:dyDescent="0.25">
      <c r="A40457"/>
    </row>
    <row r="40458" spans="1:1" ht="13.2" x14ac:dyDescent="0.25">
      <c r="A40458"/>
    </row>
    <row r="40459" spans="1:1" ht="13.2" x14ac:dyDescent="0.25">
      <c r="A40459"/>
    </row>
    <row r="40460" spans="1:1" ht="13.2" x14ac:dyDescent="0.25">
      <c r="A40460"/>
    </row>
    <row r="40461" spans="1:1" ht="13.2" x14ac:dyDescent="0.25">
      <c r="A40461"/>
    </row>
    <row r="40462" spans="1:1" ht="13.2" x14ac:dyDescent="0.25">
      <c r="A40462"/>
    </row>
    <row r="40463" spans="1:1" ht="13.2" x14ac:dyDescent="0.25">
      <c r="A40463"/>
    </row>
    <row r="40464" spans="1:1" ht="13.2" x14ac:dyDescent="0.25">
      <c r="A40464"/>
    </row>
    <row r="40465" spans="1:1" ht="13.2" x14ac:dyDescent="0.25">
      <c r="A40465"/>
    </row>
    <row r="40466" spans="1:1" ht="13.2" x14ac:dyDescent="0.25">
      <c r="A40466"/>
    </row>
    <row r="40467" spans="1:1" ht="13.2" x14ac:dyDescent="0.25">
      <c r="A40467"/>
    </row>
    <row r="40468" spans="1:1" ht="13.2" x14ac:dyDescent="0.25">
      <c r="A40468"/>
    </row>
    <row r="40469" spans="1:1" ht="13.2" x14ac:dyDescent="0.25">
      <c r="A40469"/>
    </row>
    <row r="40470" spans="1:1" ht="13.2" x14ac:dyDescent="0.25">
      <c r="A40470"/>
    </row>
    <row r="40471" spans="1:1" ht="13.2" x14ac:dyDescent="0.25">
      <c r="A40471"/>
    </row>
    <row r="40472" spans="1:1" ht="13.2" x14ac:dyDescent="0.25">
      <c r="A40472"/>
    </row>
    <row r="40473" spans="1:1" ht="13.2" x14ac:dyDescent="0.25">
      <c r="A40473"/>
    </row>
    <row r="40474" spans="1:1" ht="13.2" x14ac:dyDescent="0.25">
      <c r="A40474"/>
    </row>
    <row r="40475" spans="1:1" ht="13.2" x14ac:dyDescent="0.25">
      <c r="A40475"/>
    </row>
    <row r="40476" spans="1:1" ht="13.2" x14ac:dyDescent="0.25">
      <c r="A40476"/>
    </row>
    <row r="40477" spans="1:1" ht="13.2" x14ac:dyDescent="0.25">
      <c r="A40477"/>
    </row>
    <row r="40478" spans="1:1" ht="13.2" x14ac:dyDescent="0.25">
      <c r="A40478"/>
    </row>
    <row r="40479" spans="1:1" ht="13.2" x14ac:dyDescent="0.25">
      <c r="A40479"/>
    </row>
    <row r="40480" spans="1:1" ht="13.2" x14ac:dyDescent="0.25">
      <c r="A40480"/>
    </row>
    <row r="40481" spans="1:1" ht="13.2" x14ac:dyDescent="0.25">
      <c r="A40481"/>
    </row>
    <row r="40482" spans="1:1" ht="13.2" x14ac:dyDescent="0.25">
      <c r="A40482"/>
    </row>
    <row r="40483" spans="1:1" ht="13.2" x14ac:dyDescent="0.25">
      <c r="A40483"/>
    </row>
    <row r="40484" spans="1:1" ht="13.2" x14ac:dyDescent="0.25">
      <c r="A40484"/>
    </row>
    <row r="40485" spans="1:1" ht="13.2" x14ac:dyDescent="0.25">
      <c r="A40485"/>
    </row>
    <row r="40486" spans="1:1" ht="13.2" x14ac:dyDescent="0.25">
      <c r="A40486"/>
    </row>
    <row r="40487" spans="1:1" ht="13.2" x14ac:dyDescent="0.25">
      <c r="A40487"/>
    </row>
    <row r="40488" spans="1:1" ht="13.2" x14ac:dyDescent="0.25">
      <c r="A40488"/>
    </row>
    <row r="40489" spans="1:1" ht="13.2" x14ac:dyDescent="0.25">
      <c r="A40489"/>
    </row>
    <row r="40490" spans="1:1" ht="13.2" x14ac:dyDescent="0.25">
      <c r="A40490"/>
    </row>
    <row r="40491" spans="1:1" ht="13.2" x14ac:dyDescent="0.25">
      <c r="A40491"/>
    </row>
    <row r="40492" spans="1:1" ht="13.2" x14ac:dyDescent="0.25">
      <c r="A40492"/>
    </row>
    <row r="40493" spans="1:1" ht="13.2" x14ac:dyDescent="0.25">
      <c r="A40493"/>
    </row>
    <row r="40494" spans="1:1" ht="13.2" x14ac:dyDescent="0.25">
      <c r="A40494"/>
    </row>
    <row r="40495" spans="1:1" ht="13.2" x14ac:dyDescent="0.25">
      <c r="A40495"/>
    </row>
    <row r="40496" spans="1:1" ht="13.2" x14ac:dyDescent="0.25">
      <c r="A40496"/>
    </row>
    <row r="40497" spans="1:1" ht="13.2" x14ac:dyDescent="0.25">
      <c r="A40497"/>
    </row>
    <row r="40498" spans="1:1" ht="13.2" x14ac:dyDescent="0.25">
      <c r="A40498"/>
    </row>
    <row r="40499" spans="1:1" ht="13.2" x14ac:dyDescent="0.25">
      <c r="A40499"/>
    </row>
    <row r="40500" spans="1:1" ht="13.2" x14ac:dyDescent="0.25">
      <c r="A40500"/>
    </row>
    <row r="40501" spans="1:1" ht="13.2" x14ac:dyDescent="0.25">
      <c r="A40501"/>
    </row>
    <row r="40502" spans="1:1" ht="13.2" x14ac:dyDescent="0.25">
      <c r="A40502"/>
    </row>
    <row r="40503" spans="1:1" ht="13.2" x14ac:dyDescent="0.25">
      <c r="A40503"/>
    </row>
    <row r="40504" spans="1:1" ht="13.2" x14ac:dyDescent="0.25">
      <c r="A40504"/>
    </row>
    <row r="40505" spans="1:1" ht="13.2" x14ac:dyDescent="0.25">
      <c r="A40505"/>
    </row>
    <row r="40506" spans="1:1" ht="13.2" x14ac:dyDescent="0.25">
      <c r="A40506"/>
    </row>
    <row r="40507" spans="1:1" ht="13.2" x14ac:dyDescent="0.25">
      <c r="A40507"/>
    </row>
    <row r="40508" spans="1:1" ht="13.2" x14ac:dyDescent="0.25">
      <c r="A40508"/>
    </row>
    <row r="40509" spans="1:1" ht="13.2" x14ac:dyDescent="0.25">
      <c r="A40509"/>
    </row>
    <row r="40510" spans="1:1" ht="13.2" x14ac:dyDescent="0.25">
      <c r="A40510"/>
    </row>
    <row r="40511" spans="1:1" ht="13.2" x14ac:dyDescent="0.25">
      <c r="A40511"/>
    </row>
    <row r="40512" spans="1:1" ht="13.2" x14ac:dyDescent="0.25">
      <c r="A40512"/>
    </row>
    <row r="40513" spans="1:1" ht="13.2" x14ac:dyDescent="0.25">
      <c r="A40513"/>
    </row>
    <row r="40514" spans="1:1" ht="13.2" x14ac:dyDescent="0.25">
      <c r="A40514"/>
    </row>
    <row r="40515" spans="1:1" ht="13.2" x14ac:dyDescent="0.25">
      <c r="A40515"/>
    </row>
    <row r="40516" spans="1:1" ht="13.2" x14ac:dyDescent="0.25">
      <c r="A40516"/>
    </row>
    <row r="40517" spans="1:1" ht="13.2" x14ac:dyDescent="0.25">
      <c r="A40517"/>
    </row>
    <row r="40518" spans="1:1" ht="13.2" x14ac:dyDescent="0.25">
      <c r="A40518"/>
    </row>
    <row r="40519" spans="1:1" ht="13.2" x14ac:dyDescent="0.25">
      <c r="A40519"/>
    </row>
    <row r="40520" spans="1:1" ht="13.2" x14ac:dyDescent="0.25">
      <c r="A40520"/>
    </row>
    <row r="40521" spans="1:1" ht="13.2" x14ac:dyDescent="0.25">
      <c r="A40521"/>
    </row>
    <row r="40522" spans="1:1" ht="13.2" x14ac:dyDescent="0.25">
      <c r="A40522"/>
    </row>
    <row r="40523" spans="1:1" ht="13.2" x14ac:dyDescent="0.25">
      <c r="A40523"/>
    </row>
    <row r="40524" spans="1:1" ht="13.2" x14ac:dyDescent="0.25">
      <c r="A40524"/>
    </row>
    <row r="40525" spans="1:1" ht="13.2" x14ac:dyDescent="0.25">
      <c r="A40525"/>
    </row>
    <row r="40526" spans="1:1" ht="13.2" x14ac:dyDescent="0.25">
      <c r="A40526"/>
    </row>
    <row r="40527" spans="1:1" ht="13.2" x14ac:dyDescent="0.25">
      <c r="A40527"/>
    </row>
    <row r="40528" spans="1:1" ht="13.2" x14ac:dyDescent="0.25">
      <c r="A40528"/>
    </row>
    <row r="40529" spans="1:1" ht="13.2" x14ac:dyDescent="0.25">
      <c r="A40529"/>
    </row>
    <row r="40530" spans="1:1" ht="13.2" x14ac:dyDescent="0.25">
      <c r="A40530"/>
    </row>
    <row r="40531" spans="1:1" ht="13.2" x14ac:dyDescent="0.25">
      <c r="A40531"/>
    </row>
    <row r="40532" spans="1:1" ht="13.2" x14ac:dyDescent="0.25">
      <c r="A40532"/>
    </row>
    <row r="40533" spans="1:1" ht="13.2" x14ac:dyDescent="0.25">
      <c r="A40533"/>
    </row>
    <row r="40534" spans="1:1" ht="13.2" x14ac:dyDescent="0.25">
      <c r="A40534"/>
    </row>
    <row r="40535" spans="1:1" ht="13.2" x14ac:dyDescent="0.25">
      <c r="A40535"/>
    </row>
    <row r="40536" spans="1:1" ht="13.2" x14ac:dyDescent="0.25">
      <c r="A40536"/>
    </row>
    <row r="40537" spans="1:1" ht="13.2" x14ac:dyDescent="0.25">
      <c r="A40537"/>
    </row>
    <row r="40538" spans="1:1" ht="13.2" x14ac:dyDescent="0.25">
      <c r="A40538"/>
    </row>
    <row r="40539" spans="1:1" ht="13.2" x14ac:dyDescent="0.25">
      <c r="A40539"/>
    </row>
    <row r="40540" spans="1:1" ht="13.2" x14ac:dyDescent="0.25">
      <c r="A40540"/>
    </row>
    <row r="40541" spans="1:1" ht="13.2" x14ac:dyDescent="0.25">
      <c r="A40541"/>
    </row>
    <row r="40542" spans="1:1" ht="13.2" x14ac:dyDescent="0.25">
      <c r="A40542"/>
    </row>
    <row r="40543" spans="1:1" ht="13.2" x14ac:dyDescent="0.25">
      <c r="A40543"/>
    </row>
    <row r="40544" spans="1:1" ht="13.2" x14ac:dyDescent="0.25">
      <c r="A40544"/>
    </row>
    <row r="40545" spans="1:1" ht="13.2" x14ac:dyDescent="0.25">
      <c r="A40545"/>
    </row>
    <row r="40546" spans="1:1" ht="13.2" x14ac:dyDescent="0.25">
      <c r="A40546"/>
    </row>
    <row r="40547" spans="1:1" ht="13.2" x14ac:dyDescent="0.25">
      <c r="A40547"/>
    </row>
    <row r="40548" spans="1:1" ht="13.2" x14ac:dyDescent="0.25">
      <c r="A40548"/>
    </row>
    <row r="40549" spans="1:1" ht="13.2" x14ac:dyDescent="0.25">
      <c r="A40549"/>
    </row>
    <row r="40550" spans="1:1" ht="13.2" x14ac:dyDescent="0.25">
      <c r="A40550"/>
    </row>
    <row r="40551" spans="1:1" ht="13.2" x14ac:dyDescent="0.25">
      <c r="A40551"/>
    </row>
    <row r="40552" spans="1:1" ht="13.2" x14ac:dyDescent="0.25">
      <c r="A40552"/>
    </row>
    <row r="40553" spans="1:1" ht="13.2" x14ac:dyDescent="0.25">
      <c r="A40553"/>
    </row>
    <row r="40554" spans="1:1" ht="13.2" x14ac:dyDescent="0.25">
      <c r="A40554"/>
    </row>
    <row r="40555" spans="1:1" ht="13.2" x14ac:dyDescent="0.25">
      <c r="A40555"/>
    </row>
    <row r="40556" spans="1:1" ht="13.2" x14ac:dyDescent="0.25">
      <c r="A40556"/>
    </row>
    <row r="40557" spans="1:1" ht="13.2" x14ac:dyDescent="0.25">
      <c r="A40557"/>
    </row>
    <row r="40558" spans="1:1" ht="13.2" x14ac:dyDescent="0.25">
      <c r="A40558"/>
    </row>
    <row r="40559" spans="1:1" ht="13.2" x14ac:dyDescent="0.25">
      <c r="A40559"/>
    </row>
    <row r="40560" spans="1:1" ht="13.2" x14ac:dyDescent="0.25">
      <c r="A40560"/>
    </row>
    <row r="40561" spans="1:1" ht="13.2" x14ac:dyDescent="0.25">
      <c r="A40561"/>
    </row>
    <row r="40562" spans="1:1" ht="13.2" x14ac:dyDescent="0.25">
      <c r="A40562"/>
    </row>
    <row r="40563" spans="1:1" ht="13.2" x14ac:dyDescent="0.25">
      <c r="A40563"/>
    </row>
    <row r="40564" spans="1:1" ht="13.2" x14ac:dyDescent="0.25">
      <c r="A40564"/>
    </row>
    <row r="40565" spans="1:1" ht="13.2" x14ac:dyDescent="0.25">
      <c r="A40565"/>
    </row>
    <row r="40566" spans="1:1" ht="13.2" x14ac:dyDescent="0.25">
      <c r="A40566"/>
    </row>
    <row r="40567" spans="1:1" ht="13.2" x14ac:dyDescent="0.25">
      <c r="A40567"/>
    </row>
    <row r="40568" spans="1:1" ht="13.2" x14ac:dyDescent="0.25">
      <c r="A40568"/>
    </row>
    <row r="40569" spans="1:1" ht="13.2" x14ac:dyDescent="0.25">
      <c r="A40569"/>
    </row>
    <row r="40570" spans="1:1" ht="13.2" x14ac:dyDescent="0.25">
      <c r="A40570"/>
    </row>
    <row r="40571" spans="1:1" ht="13.2" x14ac:dyDescent="0.25">
      <c r="A40571"/>
    </row>
    <row r="40572" spans="1:1" ht="13.2" x14ac:dyDescent="0.25">
      <c r="A40572"/>
    </row>
    <row r="40573" spans="1:1" ht="13.2" x14ac:dyDescent="0.25">
      <c r="A40573"/>
    </row>
    <row r="40574" spans="1:1" ht="13.2" x14ac:dyDescent="0.25">
      <c r="A40574"/>
    </row>
    <row r="40575" spans="1:1" ht="13.2" x14ac:dyDescent="0.25">
      <c r="A40575"/>
    </row>
    <row r="40576" spans="1:1" ht="13.2" x14ac:dyDescent="0.25">
      <c r="A40576"/>
    </row>
    <row r="40577" spans="1:1" ht="13.2" x14ac:dyDescent="0.25">
      <c r="A40577"/>
    </row>
    <row r="40578" spans="1:1" ht="13.2" x14ac:dyDescent="0.25">
      <c r="A40578"/>
    </row>
    <row r="40579" spans="1:1" ht="13.2" x14ac:dyDescent="0.25">
      <c r="A40579"/>
    </row>
    <row r="40580" spans="1:1" ht="13.2" x14ac:dyDescent="0.25">
      <c r="A40580"/>
    </row>
    <row r="40581" spans="1:1" ht="13.2" x14ac:dyDescent="0.25">
      <c r="A40581"/>
    </row>
    <row r="40582" spans="1:1" ht="13.2" x14ac:dyDescent="0.25">
      <c r="A40582"/>
    </row>
    <row r="40583" spans="1:1" ht="13.2" x14ac:dyDescent="0.25">
      <c r="A40583"/>
    </row>
    <row r="40584" spans="1:1" ht="13.2" x14ac:dyDescent="0.25">
      <c r="A40584"/>
    </row>
    <row r="40585" spans="1:1" ht="13.2" x14ac:dyDescent="0.25">
      <c r="A40585"/>
    </row>
    <row r="40586" spans="1:1" ht="13.2" x14ac:dyDescent="0.25">
      <c r="A40586"/>
    </row>
    <row r="40587" spans="1:1" ht="13.2" x14ac:dyDescent="0.25">
      <c r="A40587"/>
    </row>
    <row r="40588" spans="1:1" ht="13.2" x14ac:dyDescent="0.25">
      <c r="A40588"/>
    </row>
    <row r="40589" spans="1:1" ht="13.2" x14ac:dyDescent="0.25">
      <c r="A40589"/>
    </row>
    <row r="40590" spans="1:1" ht="13.2" x14ac:dyDescent="0.25">
      <c r="A40590"/>
    </row>
    <row r="40591" spans="1:1" ht="13.2" x14ac:dyDescent="0.25">
      <c r="A40591"/>
    </row>
    <row r="40592" spans="1:1" ht="13.2" x14ac:dyDescent="0.25">
      <c r="A40592"/>
    </row>
    <row r="40593" spans="1:1" ht="13.2" x14ac:dyDescent="0.25">
      <c r="A40593"/>
    </row>
    <row r="40594" spans="1:1" ht="13.2" x14ac:dyDescent="0.25">
      <c r="A40594"/>
    </row>
    <row r="40595" spans="1:1" ht="13.2" x14ac:dyDescent="0.25">
      <c r="A40595"/>
    </row>
    <row r="40596" spans="1:1" ht="13.2" x14ac:dyDescent="0.25">
      <c r="A40596"/>
    </row>
    <row r="40597" spans="1:1" ht="13.2" x14ac:dyDescent="0.25">
      <c r="A40597"/>
    </row>
    <row r="40598" spans="1:1" ht="13.2" x14ac:dyDescent="0.25">
      <c r="A40598"/>
    </row>
    <row r="40599" spans="1:1" ht="13.2" x14ac:dyDescent="0.25">
      <c r="A40599"/>
    </row>
    <row r="40600" spans="1:1" ht="13.2" x14ac:dyDescent="0.25">
      <c r="A40600"/>
    </row>
    <row r="40601" spans="1:1" ht="13.2" x14ac:dyDescent="0.25">
      <c r="A40601"/>
    </row>
    <row r="40602" spans="1:1" ht="13.2" x14ac:dyDescent="0.25">
      <c r="A40602"/>
    </row>
    <row r="40603" spans="1:1" ht="13.2" x14ac:dyDescent="0.25">
      <c r="A40603"/>
    </row>
    <row r="40604" spans="1:1" ht="13.2" x14ac:dyDescent="0.25">
      <c r="A40604"/>
    </row>
    <row r="40605" spans="1:1" ht="13.2" x14ac:dyDescent="0.25">
      <c r="A40605"/>
    </row>
    <row r="40606" spans="1:1" ht="13.2" x14ac:dyDescent="0.25">
      <c r="A40606"/>
    </row>
    <row r="40607" spans="1:1" ht="13.2" x14ac:dyDescent="0.25">
      <c r="A40607"/>
    </row>
    <row r="40608" spans="1:1" ht="13.2" x14ac:dyDescent="0.25">
      <c r="A40608"/>
    </row>
    <row r="40609" spans="1:1" ht="13.2" x14ac:dyDescent="0.25">
      <c r="A40609"/>
    </row>
    <row r="40610" spans="1:1" ht="13.2" x14ac:dyDescent="0.25">
      <c r="A40610"/>
    </row>
    <row r="40611" spans="1:1" ht="13.2" x14ac:dyDescent="0.25">
      <c r="A40611"/>
    </row>
    <row r="40612" spans="1:1" ht="13.2" x14ac:dyDescent="0.25">
      <c r="A40612"/>
    </row>
    <row r="40613" spans="1:1" ht="13.2" x14ac:dyDescent="0.25">
      <c r="A40613"/>
    </row>
    <row r="40614" spans="1:1" ht="13.2" x14ac:dyDescent="0.25">
      <c r="A40614"/>
    </row>
    <row r="40615" spans="1:1" ht="13.2" x14ac:dyDescent="0.25">
      <c r="A40615"/>
    </row>
    <row r="40616" spans="1:1" ht="13.2" x14ac:dyDescent="0.25">
      <c r="A40616"/>
    </row>
    <row r="40617" spans="1:1" ht="13.2" x14ac:dyDescent="0.25">
      <c r="A40617"/>
    </row>
    <row r="40618" spans="1:1" ht="13.2" x14ac:dyDescent="0.25">
      <c r="A40618"/>
    </row>
    <row r="40619" spans="1:1" ht="13.2" x14ac:dyDescent="0.25">
      <c r="A40619"/>
    </row>
    <row r="40620" spans="1:1" ht="13.2" x14ac:dyDescent="0.25">
      <c r="A40620"/>
    </row>
    <row r="40621" spans="1:1" ht="13.2" x14ac:dyDescent="0.25">
      <c r="A40621"/>
    </row>
    <row r="40622" spans="1:1" ht="13.2" x14ac:dyDescent="0.25">
      <c r="A40622"/>
    </row>
    <row r="40623" spans="1:1" ht="13.2" x14ac:dyDescent="0.25">
      <c r="A40623"/>
    </row>
    <row r="40624" spans="1:1" ht="13.2" x14ac:dyDescent="0.25">
      <c r="A40624"/>
    </row>
    <row r="40625" spans="1:1" ht="13.2" x14ac:dyDescent="0.25">
      <c r="A40625"/>
    </row>
    <row r="40626" spans="1:1" ht="13.2" x14ac:dyDescent="0.25">
      <c r="A40626"/>
    </row>
    <row r="40627" spans="1:1" ht="13.2" x14ac:dyDescent="0.25">
      <c r="A40627"/>
    </row>
    <row r="40628" spans="1:1" ht="13.2" x14ac:dyDescent="0.25">
      <c r="A40628"/>
    </row>
    <row r="40629" spans="1:1" ht="13.2" x14ac:dyDescent="0.25">
      <c r="A40629"/>
    </row>
    <row r="40630" spans="1:1" ht="13.2" x14ac:dyDescent="0.25">
      <c r="A40630"/>
    </row>
    <row r="40631" spans="1:1" ht="13.2" x14ac:dyDescent="0.25">
      <c r="A40631"/>
    </row>
    <row r="40632" spans="1:1" ht="13.2" x14ac:dyDescent="0.25">
      <c r="A40632"/>
    </row>
    <row r="40633" spans="1:1" ht="13.2" x14ac:dyDescent="0.25">
      <c r="A40633"/>
    </row>
    <row r="40634" spans="1:1" ht="13.2" x14ac:dyDescent="0.25">
      <c r="A40634"/>
    </row>
    <row r="40635" spans="1:1" ht="13.2" x14ac:dyDescent="0.25">
      <c r="A40635"/>
    </row>
    <row r="40636" spans="1:1" ht="13.2" x14ac:dyDescent="0.25">
      <c r="A40636"/>
    </row>
    <row r="40637" spans="1:1" ht="13.2" x14ac:dyDescent="0.25">
      <c r="A40637"/>
    </row>
    <row r="40638" spans="1:1" ht="13.2" x14ac:dyDescent="0.25">
      <c r="A40638"/>
    </row>
    <row r="40639" spans="1:1" ht="13.2" x14ac:dyDescent="0.25">
      <c r="A40639"/>
    </row>
    <row r="40640" spans="1:1" ht="13.2" x14ac:dyDescent="0.25">
      <c r="A40640"/>
    </row>
    <row r="40641" spans="1:1" ht="13.2" x14ac:dyDescent="0.25">
      <c r="A40641"/>
    </row>
    <row r="40642" spans="1:1" ht="13.2" x14ac:dyDescent="0.25">
      <c r="A40642"/>
    </row>
    <row r="40643" spans="1:1" ht="13.2" x14ac:dyDescent="0.25">
      <c r="A40643"/>
    </row>
    <row r="40644" spans="1:1" ht="13.2" x14ac:dyDescent="0.25">
      <c r="A40644"/>
    </row>
    <row r="40645" spans="1:1" ht="13.2" x14ac:dyDescent="0.25">
      <c r="A40645"/>
    </row>
    <row r="40646" spans="1:1" ht="13.2" x14ac:dyDescent="0.25">
      <c r="A40646"/>
    </row>
    <row r="40647" spans="1:1" ht="13.2" x14ac:dyDescent="0.25">
      <c r="A40647"/>
    </row>
    <row r="40648" spans="1:1" ht="13.2" x14ac:dyDescent="0.25">
      <c r="A40648"/>
    </row>
    <row r="40649" spans="1:1" ht="13.2" x14ac:dyDescent="0.25">
      <c r="A40649"/>
    </row>
    <row r="40650" spans="1:1" ht="13.2" x14ac:dyDescent="0.25">
      <c r="A40650"/>
    </row>
    <row r="40651" spans="1:1" ht="13.2" x14ac:dyDescent="0.25">
      <c r="A40651"/>
    </row>
    <row r="40652" spans="1:1" ht="13.2" x14ac:dyDescent="0.25">
      <c r="A40652"/>
    </row>
    <row r="40653" spans="1:1" ht="13.2" x14ac:dyDescent="0.25">
      <c r="A40653"/>
    </row>
    <row r="40654" spans="1:1" ht="13.2" x14ac:dyDescent="0.25">
      <c r="A40654"/>
    </row>
    <row r="40655" spans="1:1" ht="13.2" x14ac:dyDescent="0.25">
      <c r="A40655"/>
    </row>
    <row r="40656" spans="1:1" ht="13.2" x14ac:dyDescent="0.25">
      <c r="A40656"/>
    </row>
    <row r="40657" spans="1:1" ht="13.2" x14ac:dyDescent="0.25">
      <c r="A40657"/>
    </row>
    <row r="40658" spans="1:1" ht="13.2" x14ac:dyDescent="0.25">
      <c r="A40658"/>
    </row>
    <row r="40659" spans="1:1" ht="13.2" x14ac:dyDescent="0.25">
      <c r="A40659"/>
    </row>
    <row r="40660" spans="1:1" ht="13.2" x14ac:dyDescent="0.25">
      <c r="A40660"/>
    </row>
    <row r="40661" spans="1:1" ht="13.2" x14ac:dyDescent="0.25">
      <c r="A40661"/>
    </row>
    <row r="40662" spans="1:1" ht="13.2" x14ac:dyDescent="0.25">
      <c r="A40662"/>
    </row>
    <row r="40663" spans="1:1" ht="13.2" x14ac:dyDescent="0.25">
      <c r="A40663"/>
    </row>
    <row r="40664" spans="1:1" ht="13.2" x14ac:dyDescent="0.25">
      <c r="A40664"/>
    </row>
    <row r="40665" spans="1:1" ht="13.2" x14ac:dyDescent="0.25">
      <c r="A40665"/>
    </row>
    <row r="40666" spans="1:1" ht="13.2" x14ac:dyDescent="0.25">
      <c r="A40666"/>
    </row>
    <row r="40667" spans="1:1" ht="13.2" x14ac:dyDescent="0.25">
      <c r="A40667"/>
    </row>
    <row r="40668" spans="1:1" ht="13.2" x14ac:dyDescent="0.25">
      <c r="A40668"/>
    </row>
    <row r="40669" spans="1:1" ht="13.2" x14ac:dyDescent="0.25">
      <c r="A40669"/>
    </row>
    <row r="40670" spans="1:1" ht="13.2" x14ac:dyDescent="0.25">
      <c r="A40670"/>
    </row>
    <row r="40671" spans="1:1" ht="13.2" x14ac:dyDescent="0.25">
      <c r="A40671"/>
    </row>
    <row r="40672" spans="1:1" ht="13.2" x14ac:dyDescent="0.25">
      <c r="A40672"/>
    </row>
    <row r="40673" spans="1:1" ht="13.2" x14ac:dyDescent="0.25">
      <c r="A40673"/>
    </row>
    <row r="40674" spans="1:1" ht="13.2" x14ac:dyDescent="0.25">
      <c r="A40674"/>
    </row>
    <row r="40675" spans="1:1" ht="13.2" x14ac:dyDescent="0.25">
      <c r="A40675"/>
    </row>
    <row r="40676" spans="1:1" ht="13.2" x14ac:dyDescent="0.25">
      <c r="A40676"/>
    </row>
    <row r="40677" spans="1:1" ht="13.2" x14ac:dyDescent="0.25">
      <c r="A40677"/>
    </row>
    <row r="40678" spans="1:1" ht="13.2" x14ac:dyDescent="0.25">
      <c r="A40678"/>
    </row>
    <row r="40679" spans="1:1" ht="13.2" x14ac:dyDescent="0.25">
      <c r="A40679"/>
    </row>
    <row r="40680" spans="1:1" ht="13.2" x14ac:dyDescent="0.25">
      <c r="A40680"/>
    </row>
    <row r="40681" spans="1:1" ht="13.2" x14ac:dyDescent="0.25">
      <c r="A40681"/>
    </row>
    <row r="40682" spans="1:1" ht="13.2" x14ac:dyDescent="0.25">
      <c r="A40682"/>
    </row>
    <row r="40683" spans="1:1" ht="13.2" x14ac:dyDescent="0.25">
      <c r="A40683"/>
    </row>
    <row r="40684" spans="1:1" ht="13.2" x14ac:dyDescent="0.25">
      <c r="A40684"/>
    </row>
    <row r="40685" spans="1:1" ht="13.2" x14ac:dyDescent="0.25">
      <c r="A40685"/>
    </row>
    <row r="40686" spans="1:1" ht="13.2" x14ac:dyDescent="0.25">
      <c r="A40686"/>
    </row>
    <row r="40687" spans="1:1" ht="13.2" x14ac:dyDescent="0.25">
      <c r="A40687"/>
    </row>
    <row r="40688" spans="1:1" ht="13.2" x14ac:dyDescent="0.25">
      <c r="A40688"/>
    </row>
    <row r="40689" spans="1:1" ht="13.2" x14ac:dyDescent="0.25">
      <c r="A40689"/>
    </row>
    <row r="40690" spans="1:1" ht="13.2" x14ac:dyDescent="0.25">
      <c r="A40690"/>
    </row>
    <row r="40691" spans="1:1" ht="13.2" x14ac:dyDescent="0.25">
      <c r="A40691"/>
    </row>
    <row r="40692" spans="1:1" ht="13.2" x14ac:dyDescent="0.25">
      <c r="A40692"/>
    </row>
    <row r="40693" spans="1:1" ht="13.2" x14ac:dyDescent="0.25">
      <c r="A40693"/>
    </row>
    <row r="40694" spans="1:1" ht="13.2" x14ac:dyDescent="0.25">
      <c r="A40694"/>
    </row>
    <row r="40695" spans="1:1" ht="13.2" x14ac:dyDescent="0.25">
      <c r="A40695"/>
    </row>
    <row r="40696" spans="1:1" ht="13.2" x14ac:dyDescent="0.25">
      <c r="A40696"/>
    </row>
    <row r="40697" spans="1:1" ht="13.2" x14ac:dyDescent="0.25">
      <c r="A40697"/>
    </row>
    <row r="40698" spans="1:1" ht="13.2" x14ac:dyDescent="0.25">
      <c r="A40698"/>
    </row>
    <row r="40699" spans="1:1" ht="13.2" x14ac:dyDescent="0.25">
      <c r="A40699"/>
    </row>
    <row r="40700" spans="1:1" ht="13.2" x14ac:dyDescent="0.25">
      <c r="A40700"/>
    </row>
    <row r="40701" spans="1:1" ht="13.2" x14ac:dyDescent="0.25">
      <c r="A40701"/>
    </row>
    <row r="40702" spans="1:1" ht="13.2" x14ac:dyDescent="0.25">
      <c r="A40702"/>
    </row>
    <row r="40703" spans="1:1" ht="13.2" x14ac:dyDescent="0.25">
      <c r="A40703"/>
    </row>
    <row r="40704" spans="1:1" ht="13.2" x14ac:dyDescent="0.25">
      <c r="A40704"/>
    </row>
    <row r="40705" spans="1:1" ht="13.2" x14ac:dyDescent="0.25">
      <c r="A40705"/>
    </row>
    <row r="40706" spans="1:1" ht="13.2" x14ac:dyDescent="0.25">
      <c r="A40706"/>
    </row>
    <row r="40707" spans="1:1" ht="13.2" x14ac:dyDescent="0.25">
      <c r="A40707"/>
    </row>
    <row r="40708" spans="1:1" ht="13.2" x14ac:dyDescent="0.25">
      <c r="A40708"/>
    </row>
    <row r="40709" spans="1:1" ht="13.2" x14ac:dyDescent="0.25">
      <c r="A40709"/>
    </row>
    <row r="40710" spans="1:1" ht="13.2" x14ac:dyDescent="0.25">
      <c r="A40710"/>
    </row>
    <row r="40711" spans="1:1" ht="13.2" x14ac:dyDescent="0.25">
      <c r="A40711"/>
    </row>
    <row r="40712" spans="1:1" ht="13.2" x14ac:dyDescent="0.25">
      <c r="A40712"/>
    </row>
    <row r="40713" spans="1:1" ht="13.2" x14ac:dyDescent="0.25">
      <c r="A40713"/>
    </row>
    <row r="40714" spans="1:1" ht="13.2" x14ac:dyDescent="0.25">
      <c r="A40714"/>
    </row>
    <row r="40715" spans="1:1" ht="13.2" x14ac:dyDescent="0.25">
      <c r="A40715"/>
    </row>
    <row r="40716" spans="1:1" ht="13.2" x14ac:dyDescent="0.25">
      <c r="A40716"/>
    </row>
    <row r="40717" spans="1:1" ht="13.2" x14ac:dyDescent="0.25">
      <c r="A40717"/>
    </row>
    <row r="40718" spans="1:1" ht="13.2" x14ac:dyDescent="0.25">
      <c r="A40718"/>
    </row>
    <row r="40719" spans="1:1" ht="13.2" x14ac:dyDescent="0.25">
      <c r="A40719"/>
    </row>
    <row r="40720" spans="1:1" ht="13.2" x14ac:dyDescent="0.25">
      <c r="A40720"/>
    </row>
    <row r="40721" spans="1:1" ht="13.2" x14ac:dyDescent="0.25">
      <c r="A40721"/>
    </row>
    <row r="40722" spans="1:1" ht="13.2" x14ac:dyDescent="0.25">
      <c r="A40722"/>
    </row>
    <row r="40723" spans="1:1" ht="13.2" x14ac:dyDescent="0.25">
      <c r="A40723"/>
    </row>
    <row r="40724" spans="1:1" ht="13.2" x14ac:dyDescent="0.25">
      <c r="A40724"/>
    </row>
    <row r="40725" spans="1:1" ht="13.2" x14ac:dyDescent="0.25">
      <c r="A40725"/>
    </row>
    <row r="40726" spans="1:1" ht="13.2" x14ac:dyDescent="0.25">
      <c r="A40726"/>
    </row>
    <row r="40727" spans="1:1" ht="13.2" x14ac:dyDescent="0.25">
      <c r="A40727"/>
    </row>
    <row r="40728" spans="1:1" ht="13.2" x14ac:dyDescent="0.25">
      <c r="A40728"/>
    </row>
    <row r="40729" spans="1:1" ht="13.2" x14ac:dyDescent="0.25">
      <c r="A40729"/>
    </row>
    <row r="40730" spans="1:1" ht="13.2" x14ac:dyDescent="0.25">
      <c r="A40730"/>
    </row>
    <row r="40731" spans="1:1" ht="13.2" x14ac:dyDescent="0.25">
      <c r="A40731"/>
    </row>
    <row r="40732" spans="1:1" ht="13.2" x14ac:dyDescent="0.25">
      <c r="A40732"/>
    </row>
    <row r="40733" spans="1:1" ht="13.2" x14ac:dyDescent="0.25">
      <c r="A40733"/>
    </row>
    <row r="40734" spans="1:1" ht="13.2" x14ac:dyDescent="0.25">
      <c r="A40734"/>
    </row>
    <row r="40735" spans="1:1" ht="13.2" x14ac:dyDescent="0.25">
      <c r="A40735"/>
    </row>
    <row r="40736" spans="1:1" ht="13.2" x14ac:dyDescent="0.25">
      <c r="A40736"/>
    </row>
    <row r="40737" spans="1:1" ht="13.2" x14ac:dyDescent="0.25">
      <c r="A40737"/>
    </row>
    <row r="40738" spans="1:1" ht="13.2" x14ac:dyDescent="0.25">
      <c r="A40738"/>
    </row>
    <row r="40739" spans="1:1" ht="13.2" x14ac:dyDescent="0.25">
      <c r="A40739"/>
    </row>
    <row r="40740" spans="1:1" ht="13.2" x14ac:dyDescent="0.25">
      <c r="A40740"/>
    </row>
    <row r="40741" spans="1:1" ht="13.2" x14ac:dyDescent="0.25">
      <c r="A40741"/>
    </row>
    <row r="40742" spans="1:1" ht="13.2" x14ac:dyDescent="0.25">
      <c r="A40742"/>
    </row>
    <row r="40743" spans="1:1" ht="13.2" x14ac:dyDescent="0.25">
      <c r="A40743"/>
    </row>
    <row r="40744" spans="1:1" ht="13.2" x14ac:dyDescent="0.25">
      <c r="A40744"/>
    </row>
    <row r="40745" spans="1:1" ht="13.2" x14ac:dyDescent="0.25">
      <c r="A40745"/>
    </row>
    <row r="40746" spans="1:1" ht="13.2" x14ac:dyDescent="0.25">
      <c r="A40746"/>
    </row>
    <row r="40747" spans="1:1" ht="13.2" x14ac:dyDescent="0.25">
      <c r="A40747"/>
    </row>
    <row r="40748" spans="1:1" ht="13.2" x14ac:dyDescent="0.25">
      <c r="A40748"/>
    </row>
    <row r="40749" spans="1:1" ht="13.2" x14ac:dyDescent="0.25">
      <c r="A40749"/>
    </row>
    <row r="40750" spans="1:1" ht="13.2" x14ac:dyDescent="0.25">
      <c r="A40750"/>
    </row>
    <row r="40751" spans="1:1" ht="13.2" x14ac:dyDescent="0.25">
      <c r="A40751"/>
    </row>
    <row r="40752" spans="1:1" ht="13.2" x14ac:dyDescent="0.25">
      <c r="A40752"/>
    </row>
    <row r="40753" spans="1:1" ht="13.2" x14ac:dyDescent="0.25">
      <c r="A40753"/>
    </row>
    <row r="40754" spans="1:1" ht="13.2" x14ac:dyDescent="0.25">
      <c r="A40754"/>
    </row>
    <row r="40755" spans="1:1" ht="13.2" x14ac:dyDescent="0.25">
      <c r="A40755"/>
    </row>
    <row r="40756" spans="1:1" ht="13.2" x14ac:dyDescent="0.25">
      <c r="A40756"/>
    </row>
    <row r="40757" spans="1:1" ht="13.2" x14ac:dyDescent="0.25">
      <c r="A40757"/>
    </row>
    <row r="40758" spans="1:1" ht="13.2" x14ac:dyDescent="0.25">
      <c r="A40758"/>
    </row>
    <row r="40759" spans="1:1" ht="13.2" x14ac:dyDescent="0.25">
      <c r="A40759"/>
    </row>
    <row r="40760" spans="1:1" ht="13.2" x14ac:dyDescent="0.25">
      <c r="A40760"/>
    </row>
    <row r="40761" spans="1:1" ht="13.2" x14ac:dyDescent="0.25">
      <c r="A40761"/>
    </row>
    <row r="40762" spans="1:1" ht="13.2" x14ac:dyDescent="0.25">
      <c r="A40762"/>
    </row>
    <row r="40763" spans="1:1" ht="13.2" x14ac:dyDescent="0.25">
      <c r="A40763"/>
    </row>
    <row r="40764" spans="1:1" ht="13.2" x14ac:dyDescent="0.25">
      <c r="A40764"/>
    </row>
    <row r="40765" spans="1:1" ht="13.2" x14ac:dyDescent="0.25">
      <c r="A40765"/>
    </row>
    <row r="40766" spans="1:1" ht="13.2" x14ac:dyDescent="0.25">
      <c r="A40766"/>
    </row>
    <row r="40767" spans="1:1" ht="13.2" x14ac:dyDescent="0.25">
      <c r="A40767"/>
    </row>
    <row r="40768" spans="1:1" ht="13.2" x14ac:dyDescent="0.25">
      <c r="A40768"/>
    </row>
    <row r="40769" spans="1:1" ht="13.2" x14ac:dyDescent="0.25">
      <c r="A40769"/>
    </row>
    <row r="40770" spans="1:1" ht="13.2" x14ac:dyDescent="0.25">
      <c r="A40770"/>
    </row>
    <row r="40771" spans="1:1" ht="13.2" x14ac:dyDescent="0.25">
      <c r="A40771"/>
    </row>
    <row r="40772" spans="1:1" ht="13.2" x14ac:dyDescent="0.25">
      <c r="A40772"/>
    </row>
    <row r="40773" spans="1:1" ht="13.2" x14ac:dyDescent="0.25">
      <c r="A40773"/>
    </row>
    <row r="40774" spans="1:1" ht="13.2" x14ac:dyDescent="0.25">
      <c r="A40774"/>
    </row>
    <row r="40775" spans="1:1" ht="13.2" x14ac:dyDescent="0.25">
      <c r="A40775"/>
    </row>
    <row r="40776" spans="1:1" ht="13.2" x14ac:dyDescent="0.25">
      <c r="A40776"/>
    </row>
    <row r="40777" spans="1:1" ht="13.2" x14ac:dyDescent="0.25">
      <c r="A40777"/>
    </row>
    <row r="40778" spans="1:1" ht="13.2" x14ac:dyDescent="0.25">
      <c r="A40778"/>
    </row>
    <row r="40779" spans="1:1" ht="13.2" x14ac:dyDescent="0.25">
      <c r="A40779"/>
    </row>
    <row r="40780" spans="1:1" ht="13.2" x14ac:dyDescent="0.25">
      <c r="A40780"/>
    </row>
    <row r="40781" spans="1:1" ht="13.2" x14ac:dyDescent="0.25">
      <c r="A40781"/>
    </row>
    <row r="40782" spans="1:1" ht="13.2" x14ac:dyDescent="0.25">
      <c r="A40782"/>
    </row>
    <row r="40783" spans="1:1" ht="13.2" x14ac:dyDescent="0.25">
      <c r="A40783"/>
    </row>
    <row r="40784" spans="1:1" ht="13.2" x14ac:dyDescent="0.25">
      <c r="A40784"/>
    </row>
    <row r="40785" spans="1:1" ht="13.2" x14ac:dyDescent="0.25">
      <c r="A40785"/>
    </row>
    <row r="40786" spans="1:1" ht="13.2" x14ac:dyDescent="0.25">
      <c r="A40786"/>
    </row>
    <row r="40787" spans="1:1" ht="13.2" x14ac:dyDescent="0.25">
      <c r="A40787"/>
    </row>
    <row r="40788" spans="1:1" ht="13.2" x14ac:dyDescent="0.25">
      <c r="A40788"/>
    </row>
    <row r="40789" spans="1:1" ht="13.2" x14ac:dyDescent="0.25">
      <c r="A40789"/>
    </row>
    <row r="40790" spans="1:1" ht="13.2" x14ac:dyDescent="0.25">
      <c r="A40790"/>
    </row>
    <row r="40791" spans="1:1" ht="13.2" x14ac:dyDescent="0.25">
      <c r="A40791"/>
    </row>
    <row r="40792" spans="1:1" ht="13.2" x14ac:dyDescent="0.25">
      <c r="A40792"/>
    </row>
    <row r="40793" spans="1:1" ht="13.2" x14ac:dyDescent="0.25">
      <c r="A40793"/>
    </row>
    <row r="40794" spans="1:1" ht="13.2" x14ac:dyDescent="0.25">
      <c r="A40794"/>
    </row>
    <row r="40795" spans="1:1" ht="13.2" x14ac:dyDescent="0.25">
      <c r="A40795"/>
    </row>
    <row r="40796" spans="1:1" ht="13.2" x14ac:dyDescent="0.25">
      <c r="A40796"/>
    </row>
    <row r="40797" spans="1:1" ht="13.2" x14ac:dyDescent="0.25">
      <c r="A40797"/>
    </row>
    <row r="40798" spans="1:1" ht="13.2" x14ac:dyDescent="0.25">
      <c r="A40798"/>
    </row>
    <row r="40799" spans="1:1" ht="13.2" x14ac:dyDescent="0.25">
      <c r="A40799"/>
    </row>
    <row r="40800" spans="1:1" ht="13.2" x14ac:dyDescent="0.25">
      <c r="A40800"/>
    </row>
    <row r="40801" spans="1:1" ht="13.2" x14ac:dyDescent="0.25">
      <c r="A40801"/>
    </row>
    <row r="40802" spans="1:1" ht="13.2" x14ac:dyDescent="0.25">
      <c r="A40802"/>
    </row>
    <row r="40803" spans="1:1" ht="13.2" x14ac:dyDescent="0.25">
      <c r="A40803"/>
    </row>
    <row r="40804" spans="1:1" ht="13.2" x14ac:dyDescent="0.25">
      <c r="A40804"/>
    </row>
    <row r="40805" spans="1:1" ht="13.2" x14ac:dyDescent="0.25">
      <c r="A40805"/>
    </row>
    <row r="40806" spans="1:1" ht="13.2" x14ac:dyDescent="0.25">
      <c r="A40806"/>
    </row>
    <row r="40807" spans="1:1" ht="13.2" x14ac:dyDescent="0.25">
      <c r="A40807"/>
    </row>
    <row r="40808" spans="1:1" ht="13.2" x14ac:dyDescent="0.25">
      <c r="A40808"/>
    </row>
    <row r="40809" spans="1:1" ht="13.2" x14ac:dyDescent="0.25">
      <c r="A40809"/>
    </row>
    <row r="40810" spans="1:1" ht="13.2" x14ac:dyDescent="0.25">
      <c r="A40810"/>
    </row>
    <row r="40811" spans="1:1" ht="13.2" x14ac:dyDescent="0.25">
      <c r="A40811"/>
    </row>
    <row r="40812" spans="1:1" ht="13.2" x14ac:dyDescent="0.25">
      <c r="A40812"/>
    </row>
    <row r="40813" spans="1:1" ht="13.2" x14ac:dyDescent="0.25">
      <c r="A40813"/>
    </row>
    <row r="40814" spans="1:1" ht="13.2" x14ac:dyDescent="0.25">
      <c r="A40814"/>
    </row>
    <row r="40815" spans="1:1" ht="13.2" x14ac:dyDescent="0.25">
      <c r="A40815"/>
    </row>
    <row r="40816" spans="1:1" ht="13.2" x14ac:dyDescent="0.25">
      <c r="A40816"/>
    </row>
    <row r="40817" spans="1:1" ht="13.2" x14ac:dyDescent="0.25">
      <c r="A40817"/>
    </row>
    <row r="40818" spans="1:1" ht="13.2" x14ac:dyDescent="0.25">
      <c r="A40818"/>
    </row>
    <row r="40819" spans="1:1" ht="13.2" x14ac:dyDescent="0.25">
      <c r="A40819"/>
    </row>
    <row r="40820" spans="1:1" ht="13.2" x14ac:dyDescent="0.25">
      <c r="A40820"/>
    </row>
    <row r="40821" spans="1:1" ht="13.2" x14ac:dyDescent="0.25">
      <c r="A40821"/>
    </row>
    <row r="40822" spans="1:1" ht="13.2" x14ac:dyDescent="0.25">
      <c r="A40822"/>
    </row>
    <row r="40823" spans="1:1" ht="13.2" x14ac:dyDescent="0.25">
      <c r="A40823"/>
    </row>
    <row r="40824" spans="1:1" ht="13.2" x14ac:dyDescent="0.25">
      <c r="A40824"/>
    </row>
    <row r="40825" spans="1:1" ht="13.2" x14ac:dyDescent="0.25">
      <c r="A40825"/>
    </row>
    <row r="40826" spans="1:1" ht="13.2" x14ac:dyDescent="0.25">
      <c r="A40826"/>
    </row>
    <row r="40827" spans="1:1" ht="13.2" x14ac:dyDescent="0.25">
      <c r="A40827"/>
    </row>
    <row r="40828" spans="1:1" ht="13.2" x14ac:dyDescent="0.25">
      <c r="A40828"/>
    </row>
    <row r="40829" spans="1:1" ht="13.2" x14ac:dyDescent="0.25">
      <c r="A40829"/>
    </row>
    <row r="40830" spans="1:1" ht="13.2" x14ac:dyDescent="0.25">
      <c r="A40830"/>
    </row>
    <row r="40831" spans="1:1" ht="13.2" x14ac:dyDescent="0.25">
      <c r="A40831"/>
    </row>
    <row r="40832" spans="1:1" ht="13.2" x14ac:dyDescent="0.25">
      <c r="A40832"/>
    </row>
    <row r="40833" spans="1:1" ht="13.2" x14ac:dyDescent="0.25">
      <c r="A40833"/>
    </row>
    <row r="40834" spans="1:1" ht="13.2" x14ac:dyDescent="0.25">
      <c r="A40834"/>
    </row>
    <row r="40835" spans="1:1" ht="13.2" x14ac:dyDescent="0.25">
      <c r="A40835"/>
    </row>
    <row r="40836" spans="1:1" ht="13.2" x14ac:dyDescent="0.25">
      <c r="A40836"/>
    </row>
    <row r="40837" spans="1:1" ht="13.2" x14ac:dyDescent="0.25">
      <c r="A40837"/>
    </row>
    <row r="40838" spans="1:1" ht="13.2" x14ac:dyDescent="0.25">
      <c r="A40838"/>
    </row>
    <row r="40839" spans="1:1" ht="13.2" x14ac:dyDescent="0.25">
      <c r="A40839"/>
    </row>
    <row r="40840" spans="1:1" ht="13.2" x14ac:dyDescent="0.25">
      <c r="A40840"/>
    </row>
    <row r="40841" spans="1:1" ht="13.2" x14ac:dyDescent="0.25">
      <c r="A40841"/>
    </row>
    <row r="40842" spans="1:1" ht="13.2" x14ac:dyDescent="0.25">
      <c r="A40842"/>
    </row>
    <row r="40843" spans="1:1" ht="13.2" x14ac:dyDescent="0.25">
      <c r="A40843"/>
    </row>
    <row r="40844" spans="1:1" ht="13.2" x14ac:dyDescent="0.25">
      <c r="A40844"/>
    </row>
    <row r="40845" spans="1:1" ht="13.2" x14ac:dyDescent="0.25">
      <c r="A40845"/>
    </row>
    <row r="40846" spans="1:1" ht="13.2" x14ac:dyDescent="0.25">
      <c r="A40846"/>
    </row>
    <row r="40847" spans="1:1" ht="13.2" x14ac:dyDescent="0.25">
      <c r="A40847"/>
    </row>
    <row r="40848" spans="1:1" ht="13.2" x14ac:dyDescent="0.25">
      <c r="A40848"/>
    </row>
    <row r="40849" spans="1:1" ht="13.2" x14ac:dyDescent="0.25">
      <c r="A40849"/>
    </row>
    <row r="40850" spans="1:1" ht="13.2" x14ac:dyDescent="0.25">
      <c r="A40850"/>
    </row>
    <row r="40851" spans="1:1" ht="13.2" x14ac:dyDescent="0.25">
      <c r="A40851"/>
    </row>
    <row r="40852" spans="1:1" ht="13.2" x14ac:dyDescent="0.25">
      <c r="A40852"/>
    </row>
    <row r="40853" spans="1:1" ht="13.2" x14ac:dyDescent="0.25">
      <c r="A40853"/>
    </row>
    <row r="40854" spans="1:1" ht="13.2" x14ac:dyDescent="0.25">
      <c r="A40854"/>
    </row>
    <row r="40855" spans="1:1" ht="13.2" x14ac:dyDescent="0.25">
      <c r="A40855"/>
    </row>
    <row r="40856" spans="1:1" ht="13.2" x14ac:dyDescent="0.25">
      <c r="A40856"/>
    </row>
    <row r="40857" spans="1:1" ht="13.2" x14ac:dyDescent="0.25">
      <c r="A40857"/>
    </row>
    <row r="40858" spans="1:1" ht="13.2" x14ac:dyDescent="0.25">
      <c r="A40858"/>
    </row>
    <row r="40859" spans="1:1" ht="13.2" x14ac:dyDescent="0.25">
      <c r="A40859"/>
    </row>
    <row r="40860" spans="1:1" ht="13.2" x14ac:dyDescent="0.25">
      <c r="A40860"/>
    </row>
    <row r="40861" spans="1:1" ht="13.2" x14ac:dyDescent="0.25">
      <c r="A40861"/>
    </row>
    <row r="40862" spans="1:1" ht="13.2" x14ac:dyDescent="0.25">
      <c r="A40862"/>
    </row>
    <row r="40863" spans="1:1" ht="13.2" x14ac:dyDescent="0.25">
      <c r="A40863"/>
    </row>
    <row r="40864" spans="1:1" ht="13.2" x14ac:dyDescent="0.25">
      <c r="A40864"/>
    </row>
    <row r="40865" spans="1:1" ht="13.2" x14ac:dyDescent="0.25">
      <c r="A40865"/>
    </row>
    <row r="40866" spans="1:1" ht="13.2" x14ac:dyDescent="0.25">
      <c r="A40866"/>
    </row>
    <row r="40867" spans="1:1" ht="13.2" x14ac:dyDescent="0.25">
      <c r="A40867"/>
    </row>
    <row r="40868" spans="1:1" ht="13.2" x14ac:dyDescent="0.25">
      <c r="A40868"/>
    </row>
    <row r="40869" spans="1:1" ht="13.2" x14ac:dyDescent="0.25">
      <c r="A40869"/>
    </row>
    <row r="40870" spans="1:1" ht="13.2" x14ac:dyDescent="0.25">
      <c r="A40870"/>
    </row>
    <row r="40871" spans="1:1" ht="13.2" x14ac:dyDescent="0.25">
      <c r="A40871"/>
    </row>
    <row r="40872" spans="1:1" ht="13.2" x14ac:dyDescent="0.25">
      <c r="A40872"/>
    </row>
    <row r="40873" spans="1:1" ht="13.2" x14ac:dyDescent="0.25">
      <c r="A40873"/>
    </row>
    <row r="40874" spans="1:1" ht="13.2" x14ac:dyDescent="0.25">
      <c r="A40874"/>
    </row>
    <row r="40875" spans="1:1" ht="13.2" x14ac:dyDescent="0.25">
      <c r="A40875"/>
    </row>
    <row r="40876" spans="1:1" ht="13.2" x14ac:dyDescent="0.25">
      <c r="A40876"/>
    </row>
    <row r="40877" spans="1:1" ht="13.2" x14ac:dyDescent="0.25">
      <c r="A40877"/>
    </row>
    <row r="40878" spans="1:1" ht="13.2" x14ac:dyDescent="0.25">
      <c r="A40878"/>
    </row>
    <row r="40879" spans="1:1" ht="13.2" x14ac:dyDescent="0.25">
      <c r="A40879"/>
    </row>
    <row r="40880" spans="1:1" ht="13.2" x14ac:dyDescent="0.25">
      <c r="A40880"/>
    </row>
    <row r="40881" spans="1:1" ht="13.2" x14ac:dyDescent="0.25">
      <c r="A40881"/>
    </row>
    <row r="40882" spans="1:1" ht="13.2" x14ac:dyDescent="0.25">
      <c r="A40882"/>
    </row>
    <row r="40883" spans="1:1" ht="13.2" x14ac:dyDescent="0.25">
      <c r="A40883"/>
    </row>
    <row r="40884" spans="1:1" ht="13.2" x14ac:dyDescent="0.25">
      <c r="A40884"/>
    </row>
    <row r="40885" spans="1:1" ht="13.2" x14ac:dyDescent="0.25">
      <c r="A40885"/>
    </row>
    <row r="40886" spans="1:1" ht="13.2" x14ac:dyDescent="0.25">
      <c r="A40886"/>
    </row>
    <row r="40887" spans="1:1" ht="13.2" x14ac:dyDescent="0.25">
      <c r="A40887"/>
    </row>
    <row r="40888" spans="1:1" ht="13.2" x14ac:dyDescent="0.25">
      <c r="A40888"/>
    </row>
    <row r="40889" spans="1:1" ht="13.2" x14ac:dyDescent="0.25">
      <c r="A40889"/>
    </row>
    <row r="40890" spans="1:1" ht="13.2" x14ac:dyDescent="0.25">
      <c r="A40890"/>
    </row>
    <row r="40891" spans="1:1" ht="13.2" x14ac:dyDescent="0.25">
      <c r="A40891"/>
    </row>
    <row r="40892" spans="1:1" ht="13.2" x14ac:dyDescent="0.25">
      <c r="A40892"/>
    </row>
    <row r="40893" spans="1:1" ht="13.2" x14ac:dyDescent="0.25">
      <c r="A40893"/>
    </row>
    <row r="40894" spans="1:1" ht="13.2" x14ac:dyDescent="0.25">
      <c r="A40894"/>
    </row>
    <row r="40895" spans="1:1" ht="13.2" x14ac:dyDescent="0.25">
      <c r="A40895"/>
    </row>
    <row r="40896" spans="1:1" ht="13.2" x14ac:dyDescent="0.25">
      <c r="A40896"/>
    </row>
    <row r="40897" spans="1:1" ht="13.2" x14ac:dyDescent="0.25">
      <c r="A40897"/>
    </row>
    <row r="40898" spans="1:1" ht="13.2" x14ac:dyDescent="0.25">
      <c r="A40898"/>
    </row>
    <row r="40899" spans="1:1" ht="13.2" x14ac:dyDescent="0.25">
      <c r="A40899"/>
    </row>
    <row r="40900" spans="1:1" ht="13.2" x14ac:dyDescent="0.25">
      <c r="A40900"/>
    </row>
    <row r="40901" spans="1:1" ht="13.2" x14ac:dyDescent="0.25">
      <c r="A40901"/>
    </row>
    <row r="40902" spans="1:1" ht="13.2" x14ac:dyDescent="0.25">
      <c r="A40902"/>
    </row>
    <row r="40903" spans="1:1" ht="13.2" x14ac:dyDescent="0.25">
      <c r="A40903"/>
    </row>
    <row r="40904" spans="1:1" ht="13.2" x14ac:dyDescent="0.25">
      <c r="A40904"/>
    </row>
    <row r="40905" spans="1:1" ht="13.2" x14ac:dyDescent="0.25">
      <c r="A40905"/>
    </row>
    <row r="40906" spans="1:1" ht="13.2" x14ac:dyDescent="0.25">
      <c r="A40906"/>
    </row>
    <row r="40907" spans="1:1" ht="13.2" x14ac:dyDescent="0.25">
      <c r="A40907"/>
    </row>
    <row r="40908" spans="1:1" ht="13.2" x14ac:dyDescent="0.25">
      <c r="A40908"/>
    </row>
    <row r="40909" spans="1:1" ht="13.2" x14ac:dyDescent="0.25">
      <c r="A40909"/>
    </row>
    <row r="40910" spans="1:1" ht="13.2" x14ac:dyDescent="0.25">
      <c r="A40910"/>
    </row>
    <row r="40911" spans="1:1" ht="13.2" x14ac:dyDescent="0.25">
      <c r="A40911"/>
    </row>
    <row r="40912" spans="1:1" ht="13.2" x14ac:dyDescent="0.25">
      <c r="A40912"/>
    </row>
    <row r="40913" spans="1:1" ht="13.2" x14ac:dyDescent="0.25">
      <c r="A40913"/>
    </row>
    <row r="40914" spans="1:1" ht="13.2" x14ac:dyDescent="0.25">
      <c r="A40914"/>
    </row>
    <row r="40915" spans="1:1" ht="13.2" x14ac:dyDescent="0.25">
      <c r="A40915"/>
    </row>
    <row r="40916" spans="1:1" ht="13.2" x14ac:dyDescent="0.25">
      <c r="A40916"/>
    </row>
    <row r="40917" spans="1:1" ht="13.2" x14ac:dyDescent="0.25">
      <c r="A40917"/>
    </row>
    <row r="40918" spans="1:1" ht="13.2" x14ac:dyDescent="0.25">
      <c r="A40918"/>
    </row>
    <row r="40919" spans="1:1" ht="13.2" x14ac:dyDescent="0.25">
      <c r="A40919"/>
    </row>
    <row r="40920" spans="1:1" ht="13.2" x14ac:dyDescent="0.25">
      <c r="A40920"/>
    </row>
    <row r="40921" spans="1:1" ht="13.2" x14ac:dyDescent="0.25">
      <c r="A40921"/>
    </row>
    <row r="40922" spans="1:1" ht="13.2" x14ac:dyDescent="0.25">
      <c r="A40922"/>
    </row>
    <row r="40923" spans="1:1" ht="13.2" x14ac:dyDescent="0.25">
      <c r="A40923"/>
    </row>
    <row r="40924" spans="1:1" ht="13.2" x14ac:dyDescent="0.25">
      <c r="A40924"/>
    </row>
    <row r="40925" spans="1:1" ht="13.2" x14ac:dyDescent="0.25">
      <c r="A40925"/>
    </row>
    <row r="40926" spans="1:1" ht="13.2" x14ac:dyDescent="0.25">
      <c r="A40926"/>
    </row>
    <row r="40927" spans="1:1" ht="13.2" x14ac:dyDescent="0.25">
      <c r="A40927"/>
    </row>
    <row r="40928" spans="1:1" ht="13.2" x14ac:dyDescent="0.25">
      <c r="A40928"/>
    </row>
    <row r="40929" spans="1:1" ht="13.2" x14ac:dyDescent="0.25">
      <c r="A40929"/>
    </row>
    <row r="40930" spans="1:1" ht="13.2" x14ac:dyDescent="0.25">
      <c r="A40930"/>
    </row>
    <row r="40931" spans="1:1" ht="13.2" x14ac:dyDescent="0.25">
      <c r="A40931"/>
    </row>
    <row r="40932" spans="1:1" ht="13.2" x14ac:dyDescent="0.25">
      <c r="A40932"/>
    </row>
    <row r="40933" spans="1:1" ht="13.2" x14ac:dyDescent="0.25">
      <c r="A40933"/>
    </row>
    <row r="40934" spans="1:1" ht="13.2" x14ac:dyDescent="0.25">
      <c r="A40934"/>
    </row>
    <row r="40935" spans="1:1" ht="13.2" x14ac:dyDescent="0.25">
      <c r="A40935"/>
    </row>
    <row r="40936" spans="1:1" ht="13.2" x14ac:dyDescent="0.25">
      <c r="A40936"/>
    </row>
    <row r="40937" spans="1:1" ht="13.2" x14ac:dyDescent="0.25">
      <c r="A40937"/>
    </row>
    <row r="40938" spans="1:1" ht="13.2" x14ac:dyDescent="0.25">
      <c r="A40938"/>
    </row>
    <row r="40939" spans="1:1" ht="13.2" x14ac:dyDescent="0.25">
      <c r="A40939"/>
    </row>
    <row r="40940" spans="1:1" ht="13.2" x14ac:dyDescent="0.25">
      <c r="A40940"/>
    </row>
    <row r="40941" spans="1:1" ht="13.2" x14ac:dyDescent="0.25">
      <c r="A40941"/>
    </row>
    <row r="40942" spans="1:1" ht="13.2" x14ac:dyDescent="0.25">
      <c r="A40942"/>
    </row>
    <row r="40943" spans="1:1" ht="13.2" x14ac:dyDescent="0.25">
      <c r="A40943"/>
    </row>
    <row r="40944" spans="1:1" ht="13.2" x14ac:dyDescent="0.25">
      <c r="A40944"/>
    </row>
    <row r="40945" spans="1:1" ht="13.2" x14ac:dyDescent="0.25">
      <c r="A40945"/>
    </row>
    <row r="40946" spans="1:1" ht="13.2" x14ac:dyDescent="0.25">
      <c r="A40946"/>
    </row>
    <row r="40947" spans="1:1" ht="13.2" x14ac:dyDescent="0.25">
      <c r="A40947"/>
    </row>
    <row r="40948" spans="1:1" ht="13.2" x14ac:dyDescent="0.25">
      <c r="A40948"/>
    </row>
    <row r="40949" spans="1:1" ht="13.2" x14ac:dyDescent="0.25">
      <c r="A40949"/>
    </row>
    <row r="40950" spans="1:1" ht="13.2" x14ac:dyDescent="0.25">
      <c r="A40950"/>
    </row>
    <row r="40951" spans="1:1" ht="13.2" x14ac:dyDescent="0.25">
      <c r="A40951"/>
    </row>
    <row r="40952" spans="1:1" ht="13.2" x14ac:dyDescent="0.25">
      <c r="A40952"/>
    </row>
    <row r="40953" spans="1:1" ht="13.2" x14ac:dyDescent="0.25">
      <c r="A40953"/>
    </row>
    <row r="40954" spans="1:1" ht="13.2" x14ac:dyDescent="0.25">
      <c r="A40954"/>
    </row>
    <row r="40955" spans="1:1" ht="13.2" x14ac:dyDescent="0.25">
      <c r="A40955"/>
    </row>
    <row r="40956" spans="1:1" ht="13.2" x14ac:dyDescent="0.25">
      <c r="A40956"/>
    </row>
    <row r="40957" spans="1:1" ht="13.2" x14ac:dyDescent="0.25">
      <c r="A40957"/>
    </row>
    <row r="40958" spans="1:1" ht="13.2" x14ac:dyDescent="0.25">
      <c r="A40958"/>
    </row>
    <row r="40959" spans="1:1" ht="13.2" x14ac:dyDescent="0.25">
      <c r="A40959"/>
    </row>
    <row r="40960" spans="1:1" ht="13.2" x14ac:dyDescent="0.25">
      <c r="A40960"/>
    </row>
    <row r="40961" spans="1:1" ht="13.2" x14ac:dyDescent="0.25">
      <c r="A40961"/>
    </row>
    <row r="40962" spans="1:1" ht="13.2" x14ac:dyDescent="0.25">
      <c r="A40962"/>
    </row>
    <row r="40963" spans="1:1" ht="13.2" x14ac:dyDescent="0.25">
      <c r="A40963"/>
    </row>
    <row r="40964" spans="1:1" ht="13.2" x14ac:dyDescent="0.25">
      <c r="A40964"/>
    </row>
    <row r="40965" spans="1:1" ht="13.2" x14ac:dyDescent="0.25">
      <c r="A40965"/>
    </row>
    <row r="40966" spans="1:1" ht="13.2" x14ac:dyDescent="0.25">
      <c r="A40966"/>
    </row>
    <row r="40967" spans="1:1" ht="13.2" x14ac:dyDescent="0.25">
      <c r="A40967"/>
    </row>
    <row r="40968" spans="1:1" ht="13.2" x14ac:dyDescent="0.25">
      <c r="A40968"/>
    </row>
    <row r="40969" spans="1:1" ht="13.2" x14ac:dyDescent="0.25">
      <c r="A40969"/>
    </row>
    <row r="40970" spans="1:1" ht="13.2" x14ac:dyDescent="0.25">
      <c r="A40970"/>
    </row>
    <row r="40971" spans="1:1" ht="13.2" x14ac:dyDescent="0.25">
      <c r="A40971"/>
    </row>
    <row r="40972" spans="1:1" ht="13.2" x14ac:dyDescent="0.25">
      <c r="A40972"/>
    </row>
    <row r="40973" spans="1:1" ht="13.2" x14ac:dyDescent="0.25">
      <c r="A40973"/>
    </row>
    <row r="40974" spans="1:1" ht="13.2" x14ac:dyDescent="0.25">
      <c r="A40974"/>
    </row>
    <row r="40975" spans="1:1" ht="13.2" x14ac:dyDescent="0.25">
      <c r="A40975"/>
    </row>
    <row r="40976" spans="1:1" ht="13.2" x14ac:dyDescent="0.25">
      <c r="A40976"/>
    </row>
    <row r="40977" spans="1:1" ht="13.2" x14ac:dyDescent="0.25">
      <c r="A40977"/>
    </row>
    <row r="40978" spans="1:1" ht="13.2" x14ac:dyDescent="0.25">
      <c r="A40978"/>
    </row>
    <row r="40979" spans="1:1" ht="13.2" x14ac:dyDescent="0.25">
      <c r="A40979"/>
    </row>
    <row r="40980" spans="1:1" ht="13.2" x14ac:dyDescent="0.25">
      <c r="A40980"/>
    </row>
    <row r="40981" spans="1:1" ht="13.2" x14ac:dyDescent="0.25">
      <c r="A40981"/>
    </row>
    <row r="40982" spans="1:1" ht="13.2" x14ac:dyDescent="0.25">
      <c r="A40982"/>
    </row>
    <row r="40983" spans="1:1" ht="13.2" x14ac:dyDescent="0.25">
      <c r="A40983"/>
    </row>
    <row r="40984" spans="1:1" ht="13.2" x14ac:dyDescent="0.25">
      <c r="A40984"/>
    </row>
    <row r="40985" spans="1:1" ht="13.2" x14ac:dyDescent="0.25">
      <c r="A40985"/>
    </row>
    <row r="40986" spans="1:1" ht="13.2" x14ac:dyDescent="0.25">
      <c r="A40986"/>
    </row>
    <row r="40987" spans="1:1" ht="13.2" x14ac:dyDescent="0.25">
      <c r="A40987"/>
    </row>
    <row r="40988" spans="1:1" ht="13.2" x14ac:dyDescent="0.25">
      <c r="A40988"/>
    </row>
    <row r="40989" spans="1:1" ht="13.2" x14ac:dyDescent="0.25">
      <c r="A40989"/>
    </row>
    <row r="40990" spans="1:1" ht="13.2" x14ac:dyDescent="0.25">
      <c r="A40990"/>
    </row>
    <row r="40991" spans="1:1" ht="13.2" x14ac:dyDescent="0.25">
      <c r="A40991"/>
    </row>
    <row r="40992" spans="1:1" ht="13.2" x14ac:dyDescent="0.25">
      <c r="A40992"/>
    </row>
    <row r="40993" spans="1:1" ht="13.2" x14ac:dyDescent="0.25">
      <c r="A40993"/>
    </row>
    <row r="40994" spans="1:1" ht="13.2" x14ac:dyDescent="0.25">
      <c r="A40994"/>
    </row>
    <row r="40995" spans="1:1" ht="13.2" x14ac:dyDescent="0.25">
      <c r="A40995"/>
    </row>
    <row r="40996" spans="1:1" ht="13.2" x14ac:dyDescent="0.25">
      <c r="A40996"/>
    </row>
    <row r="40997" spans="1:1" ht="13.2" x14ac:dyDescent="0.25">
      <c r="A40997"/>
    </row>
    <row r="40998" spans="1:1" ht="13.2" x14ac:dyDescent="0.25">
      <c r="A40998"/>
    </row>
    <row r="40999" spans="1:1" ht="13.2" x14ac:dyDescent="0.25">
      <c r="A40999"/>
    </row>
    <row r="41000" spans="1:1" ht="13.2" x14ac:dyDescent="0.25">
      <c r="A41000"/>
    </row>
    <row r="41001" spans="1:1" ht="13.2" x14ac:dyDescent="0.25">
      <c r="A41001"/>
    </row>
    <row r="41002" spans="1:1" ht="13.2" x14ac:dyDescent="0.25">
      <c r="A41002"/>
    </row>
    <row r="41003" spans="1:1" ht="13.2" x14ac:dyDescent="0.25">
      <c r="A41003"/>
    </row>
    <row r="41004" spans="1:1" ht="13.2" x14ac:dyDescent="0.25">
      <c r="A41004"/>
    </row>
    <row r="41005" spans="1:1" ht="13.2" x14ac:dyDescent="0.25">
      <c r="A41005"/>
    </row>
    <row r="41006" spans="1:1" ht="13.2" x14ac:dyDescent="0.25">
      <c r="A41006"/>
    </row>
    <row r="41007" spans="1:1" ht="13.2" x14ac:dyDescent="0.25">
      <c r="A41007"/>
    </row>
    <row r="41008" spans="1:1" ht="13.2" x14ac:dyDescent="0.25">
      <c r="A41008"/>
    </row>
    <row r="41009" spans="1:1" ht="13.2" x14ac:dyDescent="0.25">
      <c r="A41009"/>
    </row>
    <row r="41010" spans="1:1" ht="13.2" x14ac:dyDescent="0.25">
      <c r="A41010"/>
    </row>
    <row r="41011" spans="1:1" ht="13.2" x14ac:dyDescent="0.25">
      <c r="A41011"/>
    </row>
    <row r="41012" spans="1:1" ht="13.2" x14ac:dyDescent="0.25">
      <c r="A41012"/>
    </row>
    <row r="41013" spans="1:1" ht="13.2" x14ac:dyDescent="0.25">
      <c r="A41013"/>
    </row>
    <row r="41014" spans="1:1" ht="13.2" x14ac:dyDescent="0.25">
      <c r="A41014"/>
    </row>
    <row r="41015" spans="1:1" ht="13.2" x14ac:dyDescent="0.25">
      <c r="A41015"/>
    </row>
    <row r="41016" spans="1:1" ht="13.2" x14ac:dyDescent="0.25">
      <c r="A41016"/>
    </row>
    <row r="41017" spans="1:1" ht="13.2" x14ac:dyDescent="0.25">
      <c r="A41017"/>
    </row>
    <row r="41018" spans="1:1" ht="13.2" x14ac:dyDescent="0.25">
      <c r="A41018"/>
    </row>
    <row r="41019" spans="1:1" ht="13.2" x14ac:dyDescent="0.25">
      <c r="A41019"/>
    </row>
    <row r="41020" spans="1:1" ht="13.2" x14ac:dyDescent="0.25">
      <c r="A41020"/>
    </row>
    <row r="41021" spans="1:1" ht="13.2" x14ac:dyDescent="0.25">
      <c r="A41021"/>
    </row>
    <row r="41022" spans="1:1" ht="13.2" x14ac:dyDescent="0.25">
      <c r="A41022"/>
    </row>
    <row r="41023" spans="1:1" ht="13.2" x14ac:dyDescent="0.25">
      <c r="A41023"/>
    </row>
    <row r="41024" spans="1:1" ht="13.2" x14ac:dyDescent="0.25">
      <c r="A41024"/>
    </row>
    <row r="41025" spans="1:1" ht="13.2" x14ac:dyDescent="0.25">
      <c r="A41025"/>
    </row>
    <row r="41026" spans="1:1" ht="13.2" x14ac:dyDescent="0.25">
      <c r="A41026"/>
    </row>
    <row r="41027" spans="1:1" ht="13.2" x14ac:dyDescent="0.25">
      <c r="A41027"/>
    </row>
    <row r="41028" spans="1:1" ht="13.2" x14ac:dyDescent="0.25">
      <c r="A41028"/>
    </row>
    <row r="41029" spans="1:1" ht="13.2" x14ac:dyDescent="0.25">
      <c r="A41029"/>
    </row>
    <row r="41030" spans="1:1" ht="13.2" x14ac:dyDescent="0.25">
      <c r="A41030"/>
    </row>
    <row r="41031" spans="1:1" ht="13.2" x14ac:dyDescent="0.25">
      <c r="A41031"/>
    </row>
    <row r="41032" spans="1:1" ht="13.2" x14ac:dyDescent="0.25">
      <c r="A41032"/>
    </row>
    <row r="41033" spans="1:1" ht="13.2" x14ac:dyDescent="0.25">
      <c r="A41033"/>
    </row>
    <row r="41034" spans="1:1" ht="13.2" x14ac:dyDescent="0.25">
      <c r="A41034"/>
    </row>
    <row r="41035" spans="1:1" ht="13.2" x14ac:dyDescent="0.25">
      <c r="A41035"/>
    </row>
    <row r="41036" spans="1:1" ht="13.2" x14ac:dyDescent="0.25">
      <c r="A41036"/>
    </row>
    <row r="41037" spans="1:1" ht="13.2" x14ac:dyDescent="0.25">
      <c r="A41037"/>
    </row>
    <row r="41038" spans="1:1" ht="13.2" x14ac:dyDescent="0.25">
      <c r="A41038"/>
    </row>
    <row r="41039" spans="1:1" ht="13.2" x14ac:dyDescent="0.25">
      <c r="A41039"/>
    </row>
    <row r="41040" spans="1:1" ht="13.2" x14ac:dyDescent="0.25">
      <c r="A41040"/>
    </row>
    <row r="41041" spans="1:1" ht="13.2" x14ac:dyDescent="0.25">
      <c r="A41041"/>
    </row>
    <row r="41042" spans="1:1" ht="13.2" x14ac:dyDescent="0.25">
      <c r="A41042"/>
    </row>
    <row r="41043" spans="1:1" ht="13.2" x14ac:dyDescent="0.25">
      <c r="A41043"/>
    </row>
    <row r="41044" spans="1:1" ht="13.2" x14ac:dyDescent="0.25">
      <c r="A41044"/>
    </row>
    <row r="41045" spans="1:1" ht="13.2" x14ac:dyDescent="0.25">
      <c r="A41045"/>
    </row>
    <row r="41046" spans="1:1" ht="13.2" x14ac:dyDescent="0.25">
      <c r="A41046"/>
    </row>
    <row r="41047" spans="1:1" ht="13.2" x14ac:dyDescent="0.25">
      <c r="A41047"/>
    </row>
    <row r="41048" spans="1:1" ht="13.2" x14ac:dyDescent="0.25">
      <c r="A41048"/>
    </row>
    <row r="41049" spans="1:1" ht="13.2" x14ac:dyDescent="0.25">
      <c r="A41049"/>
    </row>
    <row r="41050" spans="1:1" ht="13.2" x14ac:dyDescent="0.25">
      <c r="A41050"/>
    </row>
    <row r="41051" spans="1:1" ht="13.2" x14ac:dyDescent="0.25">
      <c r="A41051"/>
    </row>
    <row r="41052" spans="1:1" ht="13.2" x14ac:dyDescent="0.25">
      <c r="A41052"/>
    </row>
    <row r="41053" spans="1:1" ht="13.2" x14ac:dyDescent="0.25">
      <c r="A41053"/>
    </row>
    <row r="41054" spans="1:1" ht="13.2" x14ac:dyDescent="0.25">
      <c r="A41054"/>
    </row>
    <row r="41055" spans="1:1" ht="13.2" x14ac:dyDescent="0.25">
      <c r="A41055"/>
    </row>
    <row r="41056" spans="1:1" ht="13.2" x14ac:dyDescent="0.25">
      <c r="A41056"/>
    </row>
    <row r="41057" spans="1:1" ht="13.2" x14ac:dyDescent="0.25">
      <c r="A41057"/>
    </row>
    <row r="41058" spans="1:1" ht="13.2" x14ac:dyDescent="0.25">
      <c r="A41058"/>
    </row>
    <row r="41059" spans="1:1" ht="13.2" x14ac:dyDescent="0.25">
      <c r="A41059"/>
    </row>
    <row r="41060" spans="1:1" ht="13.2" x14ac:dyDescent="0.25">
      <c r="A41060"/>
    </row>
    <row r="41061" spans="1:1" ht="13.2" x14ac:dyDescent="0.25">
      <c r="A41061"/>
    </row>
    <row r="41062" spans="1:1" ht="13.2" x14ac:dyDescent="0.25">
      <c r="A41062"/>
    </row>
    <row r="41063" spans="1:1" ht="13.2" x14ac:dyDescent="0.25">
      <c r="A41063"/>
    </row>
    <row r="41064" spans="1:1" ht="13.2" x14ac:dyDescent="0.25">
      <c r="A41064"/>
    </row>
    <row r="41065" spans="1:1" ht="13.2" x14ac:dyDescent="0.25">
      <c r="A41065"/>
    </row>
    <row r="41066" spans="1:1" ht="13.2" x14ac:dyDescent="0.25">
      <c r="A41066"/>
    </row>
    <row r="41067" spans="1:1" ht="13.2" x14ac:dyDescent="0.25">
      <c r="A41067"/>
    </row>
    <row r="41068" spans="1:1" ht="13.2" x14ac:dyDescent="0.25">
      <c r="A41068"/>
    </row>
    <row r="41069" spans="1:1" ht="13.2" x14ac:dyDescent="0.25">
      <c r="A41069"/>
    </row>
    <row r="41070" spans="1:1" ht="13.2" x14ac:dyDescent="0.25">
      <c r="A41070"/>
    </row>
    <row r="41071" spans="1:1" ht="13.2" x14ac:dyDescent="0.25">
      <c r="A41071"/>
    </row>
    <row r="41072" spans="1:1" ht="13.2" x14ac:dyDescent="0.25">
      <c r="A41072"/>
    </row>
    <row r="41073" spans="1:1" ht="13.2" x14ac:dyDescent="0.25">
      <c r="A41073"/>
    </row>
    <row r="41074" spans="1:1" ht="13.2" x14ac:dyDescent="0.25">
      <c r="A41074"/>
    </row>
    <row r="41075" spans="1:1" ht="13.2" x14ac:dyDescent="0.25">
      <c r="A41075"/>
    </row>
    <row r="41076" spans="1:1" ht="13.2" x14ac:dyDescent="0.25">
      <c r="A41076"/>
    </row>
    <row r="41077" spans="1:1" ht="13.2" x14ac:dyDescent="0.25">
      <c r="A41077"/>
    </row>
    <row r="41078" spans="1:1" ht="13.2" x14ac:dyDescent="0.25">
      <c r="A41078"/>
    </row>
    <row r="41079" spans="1:1" ht="13.2" x14ac:dyDescent="0.25">
      <c r="A41079"/>
    </row>
    <row r="41080" spans="1:1" ht="13.2" x14ac:dyDescent="0.25">
      <c r="A41080"/>
    </row>
    <row r="41081" spans="1:1" ht="13.2" x14ac:dyDescent="0.25">
      <c r="A41081"/>
    </row>
    <row r="41082" spans="1:1" ht="13.2" x14ac:dyDescent="0.25">
      <c r="A41082"/>
    </row>
    <row r="41083" spans="1:1" ht="13.2" x14ac:dyDescent="0.25">
      <c r="A41083"/>
    </row>
    <row r="41084" spans="1:1" ht="13.2" x14ac:dyDescent="0.25">
      <c r="A41084"/>
    </row>
    <row r="41085" spans="1:1" ht="13.2" x14ac:dyDescent="0.25">
      <c r="A41085"/>
    </row>
    <row r="41086" spans="1:1" ht="13.2" x14ac:dyDescent="0.25">
      <c r="A41086"/>
    </row>
    <row r="41087" spans="1:1" ht="13.2" x14ac:dyDescent="0.25">
      <c r="A41087"/>
    </row>
    <row r="41088" spans="1:1" ht="13.2" x14ac:dyDescent="0.25">
      <c r="A41088"/>
    </row>
    <row r="41089" spans="1:1" ht="13.2" x14ac:dyDescent="0.25">
      <c r="A41089"/>
    </row>
    <row r="41090" spans="1:1" ht="13.2" x14ac:dyDescent="0.25">
      <c r="A41090"/>
    </row>
    <row r="41091" spans="1:1" ht="13.2" x14ac:dyDescent="0.25">
      <c r="A41091"/>
    </row>
    <row r="41092" spans="1:1" ht="13.2" x14ac:dyDescent="0.25">
      <c r="A41092"/>
    </row>
    <row r="41093" spans="1:1" ht="13.2" x14ac:dyDescent="0.25">
      <c r="A41093"/>
    </row>
    <row r="41094" spans="1:1" ht="13.2" x14ac:dyDescent="0.25">
      <c r="A41094"/>
    </row>
    <row r="41095" spans="1:1" ht="13.2" x14ac:dyDescent="0.25">
      <c r="A41095"/>
    </row>
    <row r="41096" spans="1:1" ht="13.2" x14ac:dyDescent="0.25">
      <c r="A41096"/>
    </row>
    <row r="41097" spans="1:1" ht="13.2" x14ac:dyDescent="0.25">
      <c r="A41097"/>
    </row>
    <row r="41098" spans="1:1" ht="13.2" x14ac:dyDescent="0.25">
      <c r="A41098"/>
    </row>
    <row r="41099" spans="1:1" ht="13.2" x14ac:dyDescent="0.25">
      <c r="A41099"/>
    </row>
    <row r="41100" spans="1:1" ht="13.2" x14ac:dyDescent="0.25">
      <c r="A41100"/>
    </row>
    <row r="41101" spans="1:1" ht="13.2" x14ac:dyDescent="0.25">
      <c r="A41101"/>
    </row>
    <row r="41102" spans="1:1" ht="13.2" x14ac:dyDescent="0.25">
      <c r="A41102"/>
    </row>
    <row r="41103" spans="1:1" ht="13.2" x14ac:dyDescent="0.25">
      <c r="A41103"/>
    </row>
    <row r="41104" spans="1:1" ht="13.2" x14ac:dyDescent="0.25">
      <c r="A41104"/>
    </row>
    <row r="41105" spans="1:1" ht="13.2" x14ac:dyDescent="0.25">
      <c r="A41105"/>
    </row>
    <row r="41106" spans="1:1" ht="13.2" x14ac:dyDescent="0.25">
      <c r="A41106"/>
    </row>
    <row r="41107" spans="1:1" ht="13.2" x14ac:dyDescent="0.25">
      <c r="A41107"/>
    </row>
    <row r="41108" spans="1:1" ht="13.2" x14ac:dyDescent="0.25">
      <c r="A41108"/>
    </row>
    <row r="41109" spans="1:1" ht="13.2" x14ac:dyDescent="0.25">
      <c r="A41109"/>
    </row>
    <row r="41110" spans="1:1" ht="13.2" x14ac:dyDescent="0.25">
      <c r="A41110"/>
    </row>
    <row r="41111" spans="1:1" ht="13.2" x14ac:dyDescent="0.25">
      <c r="A41111"/>
    </row>
    <row r="41112" spans="1:1" ht="13.2" x14ac:dyDescent="0.25">
      <c r="A41112"/>
    </row>
    <row r="41113" spans="1:1" ht="13.2" x14ac:dyDescent="0.25">
      <c r="A41113"/>
    </row>
    <row r="41114" spans="1:1" ht="13.2" x14ac:dyDescent="0.25">
      <c r="A41114"/>
    </row>
    <row r="41115" spans="1:1" ht="13.2" x14ac:dyDescent="0.25">
      <c r="A41115"/>
    </row>
    <row r="41116" spans="1:1" ht="13.2" x14ac:dyDescent="0.25">
      <c r="A41116"/>
    </row>
    <row r="41117" spans="1:1" ht="13.2" x14ac:dyDescent="0.25">
      <c r="A41117"/>
    </row>
    <row r="41118" spans="1:1" ht="13.2" x14ac:dyDescent="0.25">
      <c r="A41118"/>
    </row>
    <row r="41119" spans="1:1" ht="13.2" x14ac:dyDescent="0.25">
      <c r="A41119"/>
    </row>
    <row r="41120" spans="1:1" ht="13.2" x14ac:dyDescent="0.25">
      <c r="A41120"/>
    </row>
    <row r="41121" spans="1:1" ht="13.2" x14ac:dyDescent="0.25">
      <c r="A41121"/>
    </row>
    <row r="41122" spans="1:1" ht="13.2" x14ac:dyDescent="0.25">
      <c r="A41122"/>
    </row>
    <row r="41123" spans="1:1" ht="13.2" x14ac:dyDescent="0.25">
      <c r="A41123"/>
    </row>
    <row r="41124" spans="1:1" ht="13.2" x14ac:dyDescent="0.25">
      <c r="A41124"/>
    </row>
    <row r="41125" spans="1:1" ht="13.2" x14ac:dyDescent="0.25">
      <c r="A41125"/>
    </row>
    <row r="41126" spans="1:1" ht="13.2" x14ac:dyDescent="0.25">
      <c r="A41126"/>
    </row>
    <row r="41127" spans="1:1" ht="13.2" x14ac:dyDescent="0.25">
      <c r="A41127"/>
    </row>
    <row r="41128" spans="1:1" ht="13.2" x14ac:dyDescent="0.25">
      <c r="A41128"/>
    </row>
    <row r="41129" spans="1:1" ht="13.2" x14ac:dyDescent="0.25">
      <c r="A41129"/>
    </row>
    <row r="41130" spans="1:1" ht="13.2" x14ac:dyDescent="0.25">
      <c r="A41130"/>
    </row>
    <row r="41131" spans="1:1" ht="13.2" x14ac:dyDescent="0.25">
      <c r="A41131"/>
    </row>
    <row r="41132" spans="1:1" ht="13.2" x14ac:dyDescent="0.25">
      <c r="A41132"/>
    </row>
    <row r="41133" spans="1:1" ht="13.2" x14ac:dyDescent="0.25">
      <c r="A41133"/>
    </row>
    <row r="41134" spans="1:1" ht="13.2" x14ac:dyDescent="0.25">
      <c r="A41134"/>
    </row>
    <row r="41135" spans="1:1" ht="13.2" x14ac:dyDescent="0.25">
      <c r="A41135"/>
    </row>
    <row r="41136" spans="1:1" ht="13.2" x14ac:dyDescent="0.25">
      <c r="A41136"/>
    </row>
    <row r="41137" spans="1:1" ht="13.2" x14ac:dyDescent="0.25">
      <c r="A41137"/>
    </row>
    <row r="41138" spans="1:1" ht="13.2" x14ac:dyDescent="0.25">
      <c r="A41138"/>
    </row>
    <row r="41139" spans="1:1" ht="13.2" x14ac:dyDescent="0.25">
      <c r="A41139"/>
    </row>
    <row r="41140" spans="1:1" ht="13.2" x14ac:dyDescent="0.25">
      <c r="A41140"/>
    </row>
    <row r="41141" spans="1:1" ht="13.2" x14ac:dyDescent="0.25">
      <c r="A41141"/>
    </row>
    <row r="41142" spans="1:1" ht="13.2" x14ac:dyDescent="0.25">
      <c r="A41142"/>
    </row>
    <row r="41143" spans="1:1" ht="13.2" x14ac:dyDescent="0.25">
      <c r="A41143"/>
    </row>
    <row r="41144" spans="1:1" ht="13.2" x14ac:dyDescent="0.25">
      <c r="A41144"/>
    </row>
    <row r="41145" spans="1:1" ht="13.2" x14ac:dyDescent="0.25">
      <c r="A41145"/>
    </row>
    <row r="41146" spans="1:1" ht="13.2" x14ac:dyDescent="0.25">
      <c r="A41146"/>
    </row>
    <row r="41147" spans="1:1" ht="13.2" x14ac:dyDescent="0.25">
      <c r="A41147"/>
    </row>
    <row r="41148" spans="1:1" ht="13.2" x14ac:dyDescent="0.25">
      <c r="A41148"/>
    </row>
    <row r="41149" spans="1:1" ht="13.2" x14ac:dyDescent="0.25">
      <c r="A41149"/>
    </row>
    <row r="41150" spans="1:1" ht="13.2" x14ac:dyDescent="0.25">
      <c r="A41150"/>
    </row>
    <row r="41151" spans="1:1" ht="13.2" x14ac:dyDescent="0.25">
      <c r="A41151"/>
    </row>
    <row r="41152" spans="1:1" ht="13.2" x14ac:dyDescent="0.25">
      <c r="A41152"/>
    </row>
    <row r="41153" spans="1:1" ht="13.2" x14ac:dyDescent="0.25">
      <c r="A41153"/>
    </row>
    <row r="41154" spans="1:1" ht="13.2" x14ac:dyDescent="0.25">
      <c r="A41154"/>
    </row>
    <row r="41155" spans="1:1" ht="13.2" x14ac:dyDescent="0.25">
      <c r="A41155"/>
    </row>
    <row r="41156" spans="1:1" ht="13.2" x14ac:dyDescent="0.25">
      <c r="A41156"/>
    </row>
    <row r="41157" spans="1:1" ht="13.2" x14ac:dyDescent="0.25">
      <c r="A41157"/>
    </row>
    <row r="41158" spans="1:1" ht="13.2" x14ac:dyDescent="0.25">
      <c r="A41158"/>
    </row>
    <row r="41159" spans="1:1" ht="13.2" x14ac:dyDescent="0.25">
      <c r="A41159"/>
    </row>
    <row r="41160" spans="1:1" ht="13.2" x14ac:dyDescent="0.25">
      <c r="A41160"/>
    </row>
    <row r="41161" spans="1:1" ht="13.2" x14ac:dyDescent="0.25">
      <c r="A41161"/>
    </row>
    <row r="41162" spans="1:1" ht="13.2" x14ac:dyDescent="0.25">
      <c r="A41162"/>
    </row>
    <row r="41163" spans="1:1" ht="13.2" x14ac:dyDescent="0.25">
      <c r="A41163"/>
    </row>
    <row r="41164" spans="1:1" ht="13.2" x14ac:dyDescent="0.25">
      <c r="A41164"/>
    </row>
    <row r="41165" spans="1:1" ht="13.2" x14ac:dyDescent="0.25">
      <c r="A41165"/>
    </row>
    <row r="41166" spans="1:1" ht="13.2" x14ac:dyDescent="0.25">
      <c r="A41166"/>
    </row>
    <row r="41167" spans="1:1" ht="13.2" x14ac:dyDescent="0.25">
      <c r="A41167"/>
    </row>
    <row r="41168" spans="1:1" ht="13.2" x14ac:dyDescent="0.25">
      <c r="A41168"/>
    </row>
    <row r="41169" spans="1:1" ht="13.2" x14ac:dyDescent="0.25">
      <c r="A41169"/>
    </row>
    <row r="41170" spans="1:1" ht="13.2" x14ac:dyDescent="0.25">
      <c r="A41170"/>
    </row>
    <row r="41171" spans="1:1" ht="13.2" x14ac:dyDescent="0.25">
      <c r="A41171"/>
    </row>
    <row r="41172" spans="1:1" ht="13.2" x14ac:dyDescent="0.25">
      <c r="A41172"/>
    </row>
    <row r="41173" spans="1:1" ht="13.2" x14ac:dyDescent="0.25">
      <c r="A41173"/>
    </row>
    <row r="41174" spans="1:1" ht="13.2" x14ac:dyDescent="0.25">
      <c r="A41174"/>
    </row>
    <row r="41175" spans="1:1" ht="13.2" x14ac:dyDescent="0.25">
      <c r="A41175"/>
    </row>
    <row r="41176" spans="1:1" ht="13.2" x14ac:dyDescent="0.25">
      <c r="A41176"/>
    </row>
    <row r="41177" spans="1:1" ht="13.2" x14ac:dyDescent="0.25">
      <c r="A41177"/>
    </row>
    <row r="41178" spans="1:1" ht="13.2" x14ac:dyDescent="0.25">
      <c r="A41178"/>
    </row>
    <row r="41179" spans="1:1" ht="13.2" x14ac:dyDescent="0.25">
      <c r="A41179"/>
    </row>
    <row r="41180" spans="1:1" ht="13.2" x14ac:dyDescent="0.25">
      <c r="A41180"/>
    </row>
    <row r="41181" spans="1:1" ht="13.2" x14ac:dyDescent="0.25">
      <c r="A41181"/>
    </row>
    <row r="41182" spans="1:1" ht="13.2" x14ac:dyDescent="0.25">
      <c r="A41182"/>
    </row>
    <row r="41183" spans="1:1" ht="13.2" x14ac:dyDescent="0.25">
      <c r="A41183"/>
    </row>
    <row r="41184" spans="1:1" ht="13.2" x14ac:dyDescent="0.25">
      <c r="A41184"/>
    </row>
    <row r="41185" spans="1:1" ht="13.2" x14ac:dyDescent="0.25">
      <c r="A41185"/>
    </row>
    <row r="41186" spans="1:1" ht="13.2" x14ac:dyDescent="0.25">
      <c r="A41186"/>
    </row>
    <row r="41187" spans="1:1" ht="13.2" x14ac:dyDescent="0.25">
      <c r="A41187"/>
    </row>
    <row r="41188" spans="1:1" ht="13.2" x14ac:dyDescent="0.25">
      <c r="A41188"/>
    </row>
    <row r="41189" spans="1:1" ht="13.2" x14ac:dyDescent="0.25">
      <c r="A41189"/>
    </row>
    <row r="41190" spans="1:1" ht="13.2" x14ac:dyDescent="0.25">
      <c r="A41190"/>
    </row>
    <row r="41191" spans="1:1" ht="13.2" x14ac:dyDescent="0.25">
      <c r="A41191"/>
    </row>
    <row r="41192" spans="1:1" ht="13.2" x14ac:dyDescent="0.25">
      <c r="A41192"/>
    </row>
    <row r="41193" spans="1:1" ht="13.2" x14ac:dyDescent="0.25">
      <c r="A41193"/>
    </row>
    <row r="41194" spans="1:1" ht="13.2" x14ac:dyDescent="0.25">
      <c r="A41194"/>
    </row>
    <row r="41195" spans="1:1" ht="13.2" x14ac:dyDescent="0.25">
      <c r="A41195"/>
    </row>
    <row r="41196" spans="1:1" ht="13.2" x14ac:dyDescent="0.25">
      <c r="A41196"/>
    </row>
    <row r="41197" spans="1:1" ht="13.2" x14ac:dyDescent="0.25">
      <c r="A41197"/>
    </row>
    <row r="41198" spans="1:1" ht="13.2" x14ac:dyDescent="0.25">
      <c r="A41198"/>
    </row>
    <row r="41199" spans="1:1" ht="13.2" x14ac:dyDescent="0.25">
      <c r="A41199"/>
    </row>
    <row r="41200" spans="1:1" ht="13.2" x14ac:dyDescent="0.25">
      <c r="A41200"/>
    </row>
    <row r="41201" spans="1:1" ht="13.2" x14ac:dyDescent="0.25">
      <c r="A41201"/>
    </row>
    <row r="41202" spans="1:1" ht="13.2" x14ac:dyDescent="0.25">
      <c r="A41202"/>
    </row>
    <row r="41203" spans="1:1" ht="13.2" x14ac:dyDescent="0.25">
      <c r="A41203"/>
    </row>
    <row r="41204" spans="1:1" ht="13.2" x14ac:dyDescent="0.25">
      <c r="A41204"/>
    </row>
    <row r="41205" spans="1:1" ht="13.2" x14ac:dyDescent="0.25">
      <c r="A41205"/>
    </row>
    <row r="41206" spans="1:1" ht="13.2" x14ac:dyDescent="0.25">
      <c r="A41206"/>
    </row>
    <row r="41207" spans="1:1" ht="13.2" x14ac:dyDescent="0.25">
      <c r="A41207"/>
    </row>
    <row r="41208" spans="1:1" ht="13.2" x14ac:dyDescent="0.25">
      <c r="A41208"/>
    </row>
    <row r="41209" spans="1:1" ht="13.2" x14ac:dyDescent="0.25">
      <c r="A41209"/>
    </row>
    <row r="41210" spans="1:1" ht="13.2" x14ac:dyDescent="0.25">
      <c r="A41210"/>
    </row>
    <row r="41211" spans="1:1" ht="13.2" x14ac:dyDescent="0.25">
      <c r="A41211"/>
    </row>
    <row r="41212" spans="1:1" ht="13.2" x14ac:dyDescent="0.25">
      <c r="A41212"/>
    </row>
    <row r="41213" spans="1:1" ht="13.2" x14ac:dyDescent="0.25">
      <c r="A41213"/>
    </row>
    <row r="41214" spans="1:1" ht="13.2" x14ac:dyDescent="0.25">
      <c r="A41214"/>
    </row>
    <row r="41215" spans="1:1" ht="13.2" x14ac:dyDescent="0.25">
      <c r="A41215"/>
    </row>
    <row r="41216" spans="1:1" ht="13.2" x14ac:dyDescent="0.25">
      <c r="A41216"/>
    </row>
    <row r="41217" spans="1:1" ht="13.2" x14ac:dyDescent="0.25">
      <c r="A41217"/>
    </row>
    <row r="41218" spans="1:1" ht="13.2" x14ac:dyDescent="0.25">
      <c r="A41218"/>
    </row>
    <row r="41219" spans="1:1" ht="13.2" x14ac:dyDescent="0.25">
      <c r="A41219"/>
    </row>
    <row r="41220" spans="1:1" ht="13.2" x14ac:dyDescent="0.25">
      <c r="A41220"/>
    </row>
    <row r="41221" spans="1:1" ht="13.2" x14ac:dyDescent="0.25">
      <c r="A41221"/>
    </row>
    <row r="41222" spans="1:1" ht="13.2" x14ac:dyDescent="0.25">
      <c r="A41222"/>
    </row>
    <row r="41223" spans="1:1" ht="13.2" x14ac:dyDescent="0.25">
      <c r="A41223"/>
    </row>
    <row r="41224" spans="1:1" ht="13.2" x14ac:dyDescent="0.25">
      <c r="A41224"/>
    </row>
    <row r="41225" spans="1:1" ht="13.2" x14ac:dyDescent="0.25">
      <c r="A41225"/>
    </row>
    <row r="41226" spans="1:1" ht="13.2" x14ac:dyDescent="0.25">
      <c r="A41226"/>
    </row>
    <row r="41227" spans="1:1" ht="13.2" x14ac:dyDescent="0.25">
      <c r="A41227"/>
    </row>
    <row r="41228" spans="1:1" ht="13.2" x14ac:dyDescent="0.25">
      <c r="A41228"/>
    </row>
    <row r="41229" spans="1:1" ht="13.2" x14ac:dyDescent="0.25">
      <c r="A41229"/>
    </row>
    <row r="41230" spans="1:1" ht="13.2" x14ac:dyDescent="0.25">
      <c r="A41230"/>
    </row>
    <row r="41231" spans="1:1" ht="13.2" x14ac:dyDescent="0.25">
      <c r="A41231"/>
    </row>
    <row r="41232" spans="1:1" ht="13.2" x14ac:dyDescent="0.25">
      <c r="A41232"/>
    </row>
    <row r="41233" spans="1:1" ht="13.2" x14ac:dyDescent="0.25">
      <c r="A41233"/>
    </row>
    <row r="41234" spans="1:1" ht="13.2" x14ac:dyDescent="0.25">
      <c r="A41234"/>
    </row>
    <row r="41235" spans="1:1" ht="13.2" x14ac:dyDescent="0.25">
      <c r="A41235"/>
    </row>
    <row r="41236" spans="1:1" ht="13.2" x14ac:dyDescent="0.25">
      <c r="A41236"/>
    </row>
    <row r="41237" spans="1:1" ht="13.2" x14ac:dyDescent="0.25">
      <c r="A41237"/>
    </row>
    <row r="41238" spans="1:1" ht="13.2" x14ac:dyDescent="0.25">
      <c r="A41238"/>
    </row>
    <row r="41239" spans="1:1" ht="13.2" x14ac:dyDescent="0.25">
      <c r="A41239"/>
    </row>
    <row r="41240" spans="1:1" ht="13.2" x14ac:dyDescent="0.25">
      <c r="A41240"/>
    </row>
    <row r="41241" spans="1:1" ht="13.2" x14ac:dyDescent="0.25">
      <c r="A41241"/>
    </row>
    <row r="41242" spans="1:1" ht="13.2" x14ac:dyDescent="0.25">
      <c r="A41242"/>
    </row>
    <row r="41243" spans="1:1" ht="13.2" x14ac:dyDescent="0.25">
      <c r="A41243"/>
    </row>
    <row r="41244" spans="1:1" ht="13.2" x14ac:dyDescent="0.25">
      <c r="A41244"/>
    </row>
    <row r="41245" spans="1:1" ht="13.2" x14ac:dyDescent="0.25">
      <c r="A41245"/>
    </row>
    <row r="41246" spans="1:1" ht="13.2" x14ac:dyDescent="0.25">
      <c r="A41246"/>
    </row>
    <row r="41247" spans="1:1" ht="13.2" x14ac:dyDescent="0.25">
      <c r="A41247"/>
    </row>
    <row r="41248" spans="1:1" ht="13.2" x14ac:dyDescent="0.25">
      <c r="A41248"/>
    </row>
    <row r="41249" spans="1:1" ht="13.2" x14ac:dyDescent="0.25">
      <c r="A41249"/>
    </row>
    <row r="41250" spans="1:1" ht="13.2" x14ac:dyDescent="0.25">
      <c r="A41250"/>
    </row>
    <row r="41251" spans="1:1" ht="13.2" x14ac:dyDescent="0.25">
      <c r="A41251"/>
    </row>
    <row r="41252" spans="1:1" ht="13.2" x14ac:dyDescent="0.25">
      <c r="A41252"/>
    </row>
    <row r="41253" spans="1:1" ht="13.2" x14ac:dyDescent="0.25">
      <c r="A41253"/>
    </row>
    <row r="41254" spans="1:1" ht="13.2" x14ac:dyDescent="0.25">
      <c r="A41254"/>
    </row>
    <row r="41255" spans="1:1" ht="13.2" x14ac:dyDescent="0.25">
      <c r="A41255"/>
    </row>
    <row r="41256" spans="1:1" ht="13.2" x14ac:dyDescent="0.25">
      <c r="A41256"/>
    </row>
    <row r="41257" spans="1:1" ht="13.2" x14ac:dyDescent="0.25">
      <c r="A41257"/>
    </row>
    <row r="41258" spans="1:1" ht="13.2" x14ac:dyDescent="0.25">
      <c r="A41258"/>
    </row>
    <row r="41259" spans="1:1" ht="13.2" x14ac:dyDescent="0.25">
      <c r="A41259"/>
    </row>
    <row r="41260" spans="1:1" ht="13.2" x14ac:dyDescent="0.25">
      <c r="A41260"/>
    </row>
    <row r="41261" spans="1:1" ht="13.2" x14ac:dyDescent="0.25">
      <c r="A41261"/>
    </row>
    <row r="41262" spans="1:1" ht="13.2" x14ac:dyDescent="0.25">
      <c r="A41262"/>
    </row>
    <row r="41263" spans="1:1" ht="13.2" x14ac:dyDescent="0.25">
      <c r="A41263"/>
    </row>
    <row r="41264" spans="1:1" ht="13.2" x14ac:dyDescent="0.25">
      <c r="A41264"/>
    </row>
    <row r="41265" spans="1:1" ht="13.2" x14ac:dyDescent="0.25">
      <c r="A41265"/>
    </row>
    <row r="41266" spans="1:1" ht="13.2" x14ac:dyDescent="0.25">
      <c r="A41266"/>
    </row>
    <row r="41267" spans="1:1" ht="13.2" x14ac:dyDescent="0.25">
      <c r="A41267"/>
    </row>
    <row r="41268" spans="1:1" ht="13.2" x14ac:dyDescent="0.25">
      <c r="A41268"/>
    </row>
    <row r="41269" spans="1:1" ht="13.2" x14ac:dyDescent="0.25">
      <c r="A41269"/>
    </row>
    <row r="41270" spans="1:1" ht="13.2" x14ac:dyDescent="0.25">
      <c r="A41270"/>
    </row>
    <row r="41271" spans="1:1" ht="13.2" x14ac:dyDescent="0.25">
      <c r="A41271"/>
    </row>
    <row r="41272" spans="1:1" ht="13.2" x14ac:dyDescent="0.25">
      <c r="A41272"/>
    </row>
    <row r="41273" spans="1:1" ht="13.2" x14ac:dyDescent="0.25">
      <c r="A41273"/>
    </row>
    <row r="41274" spans="1:1" ht="13.2" x14ac:dyDescent="0.25">
      <c r="A41274"/>
    </row>
    <row r="41275" spans="1:1" ht="13.2" x14ac:dyDescent="0.25">
      <c r="A41275"/>
    </row>
    <row r="41276" spans="1:1" ht="13.2" x14ac:dyDescent="0.25">
      <c r="A41276"/>
    </row>
    <row r="41277" spans="1:1" ht="13.2" x14ac:dyDescent="0.25">
      <c r="A41277"/>
    </row>
    <row r="41278" spans="1:1" ht="13.2" x14ac:dyDescent="0.25">
      <c r="A41278"/>
    </row>
    <row r="41279" spans="1:1" ht="13.2" x14ac:dyDescent="0.25">
      <c r="A41279"/>
    </row>
    <row r="41280" spans="1:1" ht="13.2" x14ac:dyDescent="0.25">
      <c r="A41280"/>
    </row>
    <row r="41281" spans="1:1" ht="13.2" x14ac:dyDescent="0.25">
      <c r="A41281"/>
    </row>
    <row r="41282" spans="1:1" ht="13.2" x14ac:dyDescent="0.25">
      <c r="A41282"/>
    </row>
    <row r="41283" spans="1:1" ht="13.2" x14ac:dyDescent="0.25">
      <c r="A41283"/>
    </row>
    <row r="41284" spans="1:1" ht="13.2" x14ac:dyDescent="0.25">
      <c r="A41284"/>
    </row>
    <row r="41285" spans="1:1" ht="13.2" x14ac:dyDescent="0.25">
      <c r="A41285"/>
    </row>
    <row r="41286" spans="1:1" ht="13.2" x14ac:dyDescent="0.25">
      <c r="A41286"/>
    </row>
    <row r="41287" spans="1:1" ht="13.2" x14ac:dyDescent="0.25">
      <c r="A41287"/>
    </row>
    <row r="41288" spans="1:1" ht="13.2" x14ac:dyDescent="0.25">
      <c r="A41288"/>
    </row>
    <row r="41289" spans="1:1" ht="13.2" x14ac:dyDescent="0.25">
      <c r="A41289"/>
    </row>
    <row r="41290" spans="1:1" ht="13.2" x14ac:dyDescent="0.25">
      <c r="A41290"/>
    </row>
    <row r="41291" spans="1:1" ht="13.2" x14ac:dyDescent="0.25">
      <c r="A41291"/>
    </row>
    <row r="41292" spans="1:1" ht="13.2" x14ac:dyDescent="0.25">
      <c r="A41292"/>
    </row>
    <row r="41293" spans="1:1" ht="13.2" x14ac:dyDescent="0.25">
      <c r="A41293"/>
    </row>
    <row r="41294" spans="1:1" ht="13.2" x14ac:dyDescent="0.25">
      <c r="A41294"/>
    </row>
    <row r="41295" spans="1:1" ht="13.2" x14ac:dyDescent="0.25">
      <c r="A41295"/>
    </row>
    <row r="41296" spans="1:1" ht="13.2" x14ac:dyDescent="0.25">
      <c r="A41296"/>
    </row>
    <row r="41297" spans="1:1" ht="13.2" x14ac:dyDescent="0.25">
      <c r="A41297"/>
    </row>
    <row r="41298" spans="1:1" ht="13.2" x14ac:dyDescent="0.25">
      <c r="A41298"/>
    </row>
    <row r="41299" spans="1:1" ht="13.2" x14ac:dyDescent="0.25">
      <c r="A41299"/>
    </row>
    <row r="41300" spans="1:1" ht="13.2" x14ac:dyDescent="0.25">
      <c r="A41300"/>
    </row>
    <row r="41301" spans="1:1" ht="13.2" x14ac:dyDescent="0.25">
      <c r="A41301"/>
    </row>
    <row r="41302" spans="1:1" ht="13.2" x14ac:dyDescent="0.25">
      <c r="A41302"/>
    </row>
    <row r="41303" spans="1:1" ht="13.2" x14ac:dyDescent="0.25">
      <c r="A41303"/>
    </row>
    <row r="41304" spans="1:1" ht="13.2" x14ac:dyDescent="0.25">
      <c r="A41304"/>
    </row>
    <row r="41305" spans="1:1" ht="13.2" x14ac:dyDescent="0.25">
      <c r="A41305"/>
    </row>
    <row r="41306" spans="1:1" ht="13.2" x14ac:dyDescent="0.25">
      <c r="A41306"/>
    </row>
    <row r="41307" spans="1:1" ht="13.2" x14ac:dyDescent="0.25">
      <c r="A41307"/>
    </row>
    <row r="41308" spans="1:1" ht="13.2" x14ac:dyDescent="0.25">
      <c r="A41308"/>
    </row>
    <row r="41309" spans="1:1" ht="13.2" x14ac:dyDescent="0.25">
      <c r="A41309"/>
    </row>
    <row r="41310" spans="1:1" ht="13.2" x14ac:dyDescent="0.25">
      <c r="A41310"/>
    </row>
    <row r="41311" spans="1:1" ht="13.2" x14ac:dyDescent="0.25">
      <c r="A41311"/>
    </row>
    <row r="41312" spans="1:1" ht="13.2" x14ac:dyDescent="0.25">
      <c r="A41312"/>
    </row>
    <row r="41313" spans="1:1" ht="13.2" x14ac:dyDescent="0.25">
      <c r="A41313"/>
    </row>
    <row r="41314" spans="1:1" ht="13.2" x14ac:dyDescent="0.25">
      <c r="A41314"/>
    </row>
    <row r="41315" spans="1:1" ht="13.2" x14ac:dyDescent="0.25">
      <c r="A41315"/>
    </row>
    <row r="41316" spans="1:1" ht="13.2" x14ac:dyDescent="0.25">
      <c r="A41316"/>
    </row>
    <row r="41317" spans="1:1" ht="13.2" x14ac:dyDescent="0.25">
      <c r="A41317"/>
    </row>
    <row r="41318" spans="1:1" ht="13.2" x14ac:dyDescent="0.25">
      <c r="A41318"/>
    </row>
    <row r="41319" spans="1:1" ht="13.2" x14ac:dyDescent="0.25">
      <c r="A41319"/>
    </row>
    <row r="41320" spans="1:1" ht="13.2" x14ac:dyDescent="0.25">
      <c r="A41320"/>
    </row>
    <row r="41321" spans="1:1" ht="13.2" x14ac:dyDescent="0.25">
      <c r="A41321"/>
    </row>
    <row r="41322" spans="1:1" ht="13.2" x14ac:dyDescent="0.25">
      <c r="A41322"/>
    </row>
    <row r="41323" spans="1:1" ht="13.2" x14ac:dyDescent="0.25">
      <c r="A41323"/>
    </row>
    <row r="41324" spans="1:1" ht="13.2" x14ac:dyDescent="0.25">
      <c r="A41324"/>
    </row>
    <row r="41325" spans="1:1" ht="13.2" x14ac:dyDescent="0.25">
      <c r="A41325"/>
    </row>
    <row r="41326" spans="1:1" ht="13.2" x14ac:dyDescent="0.25">
      <c r="A41326"/>
    </row>
    <row r="41327" spans="1:1" ht="13.2" x14ac:dyDescent="0.25">
      <c r="A41327"/>
    </row>
    <row r="41328" spans="1:1" ht="13.2" x14ac:dyDescent="0.25">
      <c r="A41328"/>
    </row>
    <row r="41329" spans="1:1" ht="13.2" x14ac:dyDescent="0.25">
      <c r="A41329"/>
    </row>
    <row r="41330" spans="1:1" ht="13.2" x14ac:dyDescent="0.25">
      <c r="A41330"/>
    </row>
    <row r="41331" spans="1:1" ht="13.2" x14ac:dyDescent="0.25">
      <c r="A41331"/>
    </row>
    <row r="41332" spans="1:1" ht="13.2" x14ac:dyDescent="0.25">
      <c r="A41332"/>
    </row>
    <row r="41333" spans="1:1" ht="13.2" x14ac:dyDescent="0.25">
      <c r="A41333"/>
    </row>
    <row r="41334" spans="1:1" ht="13.2" x14ac:dyDescent="0.25">
      <c r="A41334"/>
    </row>
    <row r="41335" spans="1:1" ht="13.2" x14ac:dyDescent="0.25">
      <c r="A41335"/>
    </row>
    <row r="41336" spans="1:1" ht="13.2" x14ac:dyDescent="0.25">
      <c r="A41336"/>
    </row>
    <row r="41337" spans="1:1" ht="13.2" x14ac:dyDescent="0.25">
      <c r="A41337"/>
    </row>
    <row r="41338" spans="1:1" ht="13.2" x14ac:dyDescent="0.25">
      <c r="A41338"/>
    </row>
    <row r="41339" spans="1:1" ht="13.2" x14ac:dyDescent="0.25">
      <c r="A41339"/>
    </row>
    <row r="41340" spans="1:1" ht="13.2" x14ac:dyDescent="0.25">
      <c r="A41340"/>
    </row>
    <row r="41341" spans="1:1" ht="13.2" x14ac:dyDescent="0.25">
      <c r="A41341"/>
    </row>
    <row r="41342" spans="1:1" ht="13.2" x14ac:dyDescent="0.25">
      <c r="A41342"/>
    </row>
    <row r="41343" spans="1:1" ht="13.2" x14ac:dyDescent="0.25">
      <c r="A41343"/>
    </row>
    <row r="41344" spans="1:1" ht="13.2" x14ac:dyDescent="0.25">
      <c r="A41344"/>
    </row>
    <row r="41345" spans="1:1" ht="13.2" x14ac:dyDescent="0.25">
      <c r="A41345"/>
    </row>
    <row r="41346" spans="1:1" ht="13.2" x14ac:dyDescent="0.25">
      <c r="A41346"/>
    </row>
    <row r="41347" spans="1:1" ht="13.2" x14ac:dyDescent="0.25">
      <c r="A41347"/>
    </row>
    <row r="41348" spans="1:1" ht="13.2" x14ac:dyDescent="0.25">
      <c r="A41348"/>
    </row>
    <row r="41349" spans="1:1" ht="13.2" x14ac:dyDescent="0.25">
      <c r="A41349"/>
    </row>
    <row r="41350" spans="1:1" ht="13.2" x14ac:dyDescent="0.25">
      <c r="A41350"/>
    </row>
    <row r="41351" spans="1:1" ht="13.2" x14ac:dyDescent="0.25">
      <c r="A41351"/>
    </row>
    <row r="41352" spans="1:1" ht="13.2" x14ac:dyDescent="0.25">
      <c r="A41352"/>
    </row>
    <row r="41353" spans="1:1" ht="13.2" x14ac:dyDescent="0.25">
      <c r="A41353"/>
    </row>
    <row r="41354" spans="1:1" ht="13.2" x14ac:dyDescent="0.25">
      <c r="A41354"/>
    </row>
    <row r="41355" spans="1:1" ht="13.2" x14ac:dyDescent="0.25">
      <c r="A41355"/>
    </row>
    <row r="41356" spans="1:1" ht="13.2" x14ac:dyDescent="0.25">
      <c r="A41356"/>
    </row>
    <row r="41357" spans="1:1" ht="13.2" x14ac:dyDescent="0.25">
      <c r="A41357"/>
    </row>
    <row r="41358" spans="1:1" ht="13.2" x14ac:dyDescent="0.25">
      <c r="A41358"/>
    </row>
    <row r="41359" spans="1:1" ht="13.2" x14ac:dyDescent="0.25">
      <c r="A41359"/>
    </row>
    <row r="41360" spans="1:1" ht="13.2" x14ac:dyDescent="0.25">
      <c r="A41360"/>
    </row>
    <row r="41361" spans="1:1" ht="13.2" x14ac:dyDescent="0.25">
      <c r="A41361"/>
    </row>
    <row r="41362" spans="1:1" ht="13.2" x14ac:dyDescent="0.25">
      <c r="A41362"/>
    </row>
    <row r="41363" spans="1:1" ht="13.2" x14ac:dyDescent="0.25">
      <c r="A41363"/>
    </row>
    <row r="41364" spans="1:1" ht="13.2" x14ac:dyDescent="0.25">
      <c r="A41364"/>
    </row>
    <row r="41365" spans="1:1" ht="13.2" x14ac:dyDescent="0.25">
      <c r="A41365"/>
    </row>
    <row r="41366" spans="1:1" ht="13.2" x14ac:dyDescent="0.25">
      <c r="A41366"/>
    </row>
    <row r="41367" spans="1:1" ht="13.2" x14ac:dyDescent="0.25">
      <c r="A41367"/>
    </row>
    <row r="41368" spans="1:1" ht="13.2" x14ac:dyDescent="0.25">
      <c r="A41368"/>
    </row>
    <row r="41369" spans="1:1" ht="13.2" x14ac:dyDescent="0.25">
      <c r="A41369"/>
    </row>
    <row r="41370" spans="1:1" ht="13.2" x14ac:dyDescent="0.25">
      <c r="A41370"/>
    </row>
    <row r="41371" spans="1:1" ht="13.2" x14ac:dyDescent="0.25">
      <c r="A41371"/>
    </row>
    <row r="41372" spans="1:1" ht="13.2" x14ac:dyDescent="0.25">
      <c r="A41372"/>
    </row>
    <row r="41373" spans="1:1" ht="13.2" x14ac:dyDescent="0.25">
      <c r="A41373"/>
    </row>
    <row r="41374" spans="1:1" ht="13.2" x14ac:dyDescent="0.25">
      <c r="A41374"/>
    </row>
    <row r="41375" spans="1:1" ht="13.2" x14ac:dyDescent="0.25">
      <c r="A41375"/>
    </row>
    <row r="41376" spans="1:1" ht="13.2" x14ac:dyDescent="0.25">
      <c r="A41376"/>
    </row>
    <row r="41377" spans="1:1" ht="13.2" x14ac:dyDescent="0.25">
      <c r="A41377"/>
    </row>
    <row r="41378" spans="1:1" ht="13.2" x14ac:dyDescent="0.25">
      <c r="A41378"/>
    </row>
    <row r="41379" spans="1:1" ht="13.2" x14ac:dyDescent="0.25">
      <c r="A41379"/>
    </row>
    <row r="41380" spans="1:1" ht="13.2" x14ac:dyDescent="0.25">
      <c r="A41380"/>
    </row>
    <row r="41381" spans="1:1" ht="13.2" x14ac:dyDescent="0.25">
      <c r="A41381"/>
    </row>
    <row r="41382" spans="1:1" ht="13.2" x14ac:dyDescent="0.25">
      <c r="A41382"/>
    </row>
    <row r="41383" spans="1:1" ht="13.2" x14ac:dyDescent="0.25">
      <c r="A41383"/>
    </row>
    <row r="41384" spans="1:1" ht="13.2" x14ac:dyDescent="0.25">
      <c r="A41384"/>
    </row>
    <row r="41385" spans="1:1" ht="13.2" x14ac:dyDescent="0.25">
      <c r="A41385"/>
    </row>
    <row r="41386" spans="1:1" ht="13.2" x14ac:dyDescent="0.25">
      <c r="A41386"/>
    </row>
    <row r="41387" spans="1:1" ht="13.2" x14ac:dyDescent="0.25">
      <c r="A41387"/>
    </row>
    <row r="41388" spans="1:1" ht="13.2" x14ac:dyDescent="0.25">
      <c r="A41388"/>
    </row>
    <row r="41389" spans="1:1" ht="13.2" x14ac:dyDescent="0.25">
      <c r="A41389"/>
    </row>
    <row r="41390" spans="1:1" ht="13.2" x14ac:dyDescent="0.25">
      <c r="A41390"/>
    </row>
    <row r="41391" spans="1:1" ht="13.2" x14ac:dyDescent="0.25">
      <c r="A41391"/>
    </row>
    <row r="41392" spans="1:1" ht="13.2" x14ac:dyDescent="0.25">
      <c r="A41392"/>
    </row>
    <row r="41393" spans="1:1" ht="13.2" x14ac:dyDescent="0.25">
      <c r="A41393"/>
    </row>
    <row r="41394" spans="1:1" ht="13.2" x14ac:dyDescent="0.25">
      <c r="A41394"/>
    </row>
    <row r="41395" spans="1:1" ht="13.2" x14ac:dyDescent="0.25">
      <c r="A41395"/>
    </row>
    <row r="41396" spans="1:1" ht="13.2" x14ac:dyDescent="0.25">
      <c r="A41396"/>
    </row>
    <row r="41397" spans="1:1" ht="13.2" x14ac:dyDescent="0.25">
      <c r="A41397"/>
    </row>
    <row r="41398" spans="1:1" ht="13.2" x14ac:dyDescent="0.25">
      <c r="A41398"/>
    </row>
    <row r="41399" spans="1:1" ht="13.2" x14ac:dyDescent="0.25">
      <c r="A41399"/>
    </row>
    <row r="41400" spans="1:1" ht="13.2" x14ac:dyDescent="0.25">
      <c r="A41400"/>
    </row>
    <row r="41401" spans="1:1" ht="13.2" x14ac:dyDescent="0.25">
      <c r="A41401"/>
    </row>
    <row r="41402" spans="1:1" ht="13.2" x14ac:dyDescent="0.25">
      <c r="A41402"/>
    </row>
    <row r="41403" spans="1:1" ht="13.2" x14ac:dyDescent="0.25">
      <c r="A41403"/>
    </row>
    <row r="41404" spans="1:1" ht="13.2" x14ac:dyDescent="0.25">
      <c r="A41404"/>
    </row>
    <row r="41405" spans="1:1" ht="13.2" x14ac:dyDescent="0.25">
      <c r="A41405"/>
    </row>
    <row r="41406" spans="1:1" ht="13.2" x14ac:dyDescent="0.25">
      <c r="A41406"/>
    </row>
    <row r="41407" spans="1:1" ht="13.2" x14ac:dyDescent="0.25">
      <c r="A41407"/>
    </row>
    <row r="41408" spans="1:1" ht="13.2" x14ac:dyDescent="0.25">
      <c r="A41408"/>
    </row>
    <row r="41409" spans="1:1" ht="13.2" x14ac:dyDescent="0.25">
      <c r="A41409"/>
    </row>
    <row r="41410" spans="1:1" ht="13.2" x14ac:dyDescent="0.25">
      <c r="A41410"/>
    </row>
    <row r="41411" spans="1:1" ht="13.2" x14ac:dyDescent="0.25">
      <c r="A41411"/>
    </row>
    <row r="41412" spans="1:1" ht="13.2" x14ac:dyDescent="0.25">
      <c r="A41412"/>
    </row>
    <row r="41413" spans="1:1" ht="13.2" x14ac:dyDescent="0.25">
      <c r="A41413"/>
    </row>
    <row r="41414" spans="1:1" ht="13.2" x14ac:dyDescent="0.25">
      <c r="A41414"/>
    </row>
    <row r="41415" spans="1:1" ht="13.2" x14ac:dyDescent="0.25">
      <c r="A41415"/>
    </row>
    <row r="41416" spans="1:1" ht="13.2" x14ac:dyDescent="0.25">
      <c r="A41416"/>
    </row>
    <row r="41417" spans="1:1" ht="13.2" x14ac:dyDescent="0.25">
      <c r="A41417"/>
    </row>
    <row r="41418" spans="1:1" ht="13.2" x14ac:dyDescent="0.25">
      <c r="A41418"/>
    </row>
    <row r="41419" spans="1:1" ht="13.2" x14ac:dyDescent="0.25">
      <c r="A41419"/>
    </row>
    <row r="41420" spans="1:1" ht="13.2" x14ac:dyDescent="0.25">
      <c r="A41420"/>
    </row>
    <row r="41421" spans="1:1" ht="13.2" x14ac:dyDescent="0.25">
      <c r="A41421"/>
    </row>
    <row r="41422" spans="1:1" ht="13.2" x14ac:dyDescent="0.25">
      <c r="A41422"/>
    </row>
    <row r="41423" spans="1:1" ht="13.2" x14ac:dyDescent="0.25">
      <c r="A41423"/>
    </row>
    <row r="41424" spans="1:1" ht="13.2" x14ac:dyDescent="0.25">
      <c r="A41424"/>
    </row>
    <row r="41425" spans="1:1" ht="13.2" x14ac:dyDescent="0.25">
      <c r="A41425"/>
    </row>
    <row r="41426" spans="1:1" ht="13.2" x14ac:dyDescent="0.25">
      <c r="A41426"/>
    </row>
    <row r="41427" spans="1:1" ht="13.2" x14ac:dyDescent="0.25">
      <c r="A41427"/>
    </row>
    <row r="41428" spans="1:1" ht="13.2" x14ac:dyDescent="0.25">
      <c r="A41428"/>
    </row>
    <row r="41429" spans="1:1" ht="13.2" x14ac:dyDescent="0.25">
      <c r="A41429"/>
    </row>
    <row r="41430" spans="1:1" ht="13.2" x14ac:dyDescent="0.25">
      <c r="A41430"/>
    </row>
    <row r="41431" spans="1:1" ht="13.2" x14ac:dyDescent="0.25">
      <c r="A41431"/>
    </row>
    <row r="41432" spans="1:1" ht="13.2" x14ac:dyDescent="0.25">
      <c r="A41432"/>
    </row>
    <row r="41433" spans="1:1" ht="13.2" x14ac:dyDescent="0.25">
      <c r="A41433"/>
    </row>
    <row r="41434" spans="1:1" ht="13.2" x14ac:dyDescent="0.25">
      <c r="A41434"/>
    </row>
    <row r="41435" spans="1:1" ht="13.2" x14ac:dyDescent="0.25">
      <c r="A41435"/>
    </row>
    <row r="41436" spans="1:1" ht="13.2" x14ac:dyDescent="0.25">
      <c r="A41436"/>
    </row>
    <row r="41437" spans="1:1" ht="13.2" x14ac:dyDescent="0.25">
      <c r="A41437"/>
    </row>
    <row r="41438" spans="1:1" ht="13.2" x14ac:dyDescent="0.25">
      <c r="A41438"/>
    </row>
    <row r="41439" spans="1:1" ht="13.2" x14ac:dyDescent="0.25">
      <c r="A41439"/>
    </row>
    <row r="41440" spans="1:1" ht="13.2" x14ac:dyDescent="0.25">
      <c r="A41440"/>
    </row>
    <row r="41441" spans="1:1" ht="13.2" x14ac:dyDescent="0.25">
      <c r="A41441"/>
    </row>
    <row r="41442" spans="1:1" ht="13.2" x14ac:dyDescent="0.25">
      <c r="A41442"/>
    </row>
    <row r="41443" spans="1:1" ht="13.2" x14ac:dyDescent="0.25">
      <c r="A41443"/>
    </row>
    <row r="41444" spans="1:1" ht="13.2" x14ac:dyDescent="0.25">
      <c r="A41444"/>
    </row>
    <row r="41445" spans="1:1" ht="13.2" x14ac:dyDescent="0.25">
      <c r="A41445"/>
    </row>
    <row r="41446" spans="1:1" ht="13.2" x14ac:dyDescent="0.25">
      <c r="A41446"/>
    </row>
    <row r="41447" spans="1:1" ht="13.2" x14ac:dyDescent="0.25">
      <c r="A41447"/>
    </row>
    <row r="41448" spans="1:1" ht="13.2" x14ac:dyDescent="0.25">
      <c r="A41448"/>
    </row>
    <row r="41449" spans="1:1" ht="13.2" x14ac:dyDescent="0.25">
      <c r="A41449"/>
    </row>
    <row r="41450" spans="1:1" ht="13.2" x14ac:dyDescent="0.25">
      <c r="A41450"/>
    </row>
    <row r="41451" spans="1:1" ht="13.2" x14ac:dyDescent="0.25">
      <c r="A41451"/>
    </row>
    <row r="41452" spans="1:1" ht="13.2" x14ac:dyDescent="0.25">
      <c r="A41452"/>
    </row>
    <row r="41453" spans="1:1" ht="13.2" x14ac:dyDescent="0.25">
      <c r="A41453"/>
    </row>
    <row r="41454" spans="1:1" ht="13.2" x14ac:dyDescent="0.25">
      <c r="A41454"/>
    </row>
    <row r="41455" spans="1:1" ht="13.2" x14ac:dyDescent="0.25">
      <c r="A41455"/>
    </row>
    <row r="41456" spans="1:1" ht="13.2" x14ac:dyDescent="0.25">
      <c r="A41456"/>
    </row>
    <row r="41457" spans="1:1" ht="13.2" x14ac:dyDescent="0.25">
      <c r="A41457"/>
    </row>
    <row r="41458" spans="1:1" ht="13.2" x14ac:dyDescent="0.25">
      <c r="A41458"/>
    </row>
    <row r="41459" spans="1:1" ht="13.2" x14ac:dyDescent="0.25">
      <c r="A41459"/>
    </row>
    <row r="41460" spans="1:1" ht="13.2" x14ac:dyDescent="0.25">
      <c r="A41460"/>
    </row>
    <row r="41461" spans="1:1" ht="13.2" x14ac:dyDescent="0.25">
      <c r="A41461"/>
    </row>
    <row r="41462" spans="1:1" ht="13.2" x14ac:dyDescent="0.25">
      <c r="A41462"/>
    </row>
    <row r="41463" spans="1:1" ht="13.2" x14ac:dyDescent="0.25">
      <c r="A41463"/>
    </row>
    <row r="41464" spans="1:1" ht="13.2" x14ac:dyDescent="0.25">
      <c r="A41464"/>
    </row>
    <row r="41465" spans="1:1" ht="13.2" x14ac:dyDescent="0.25">
      <c r="A41465"/>
    </row>
    <row r="41466" spans="1:1" ht="13.2" x14ac:dyDescent="0.25">
      <c r="A41466"/>
    </row>
    <row r="41467" spans="1:1" ht="13.2" x14ac:dyDescent="0.25">
      <c r="A41467"/>
    </row>
    <row r="41468" spans="1:1" ht="13.2" x14ac:dyDescent="0.25">
      <c r="A41468"/>
    </row>
    <row r="41469" spans="1:1" ht="13.2" x14ac:dyDescent="0.25">
      <c r="A41469"/>
    </row>
    <row r="41470" spans="1:1" ht="13.2" x14ac:dyDescent="0.25">
      <c r="A41470"/>
    </row>
    <row r="41471" spans="1:1" ht="13.2" x14ac:dyDescent="0.25">
      <c r="A41471"/>
    </row>
    <row r="41472" spans="1:1" ht="13.2" x14ac:dyDescent="0.25">
      <c r="A41472"/>
    </row>
    <row r="41473" spans="1:1" ht="13.2" x14ac:dyDescent="0.25">
      <c r="A41473"/>
    </row>
    <row r="41474" spans="1:1" ht="13.2" x14ac:dyDescent="0.25">
      <c r="A41474"/>
    </row>
    <row r="41475" spans="1:1" ht="13.2" x14ac:dyDescent="0.25">
      <c r="A41475"/>
    </row>
    <row r="41476" spans="1:1" ht="13.2" x14ac:dyDescent="0.25">
      <c r="A41476"/>
    </row>
    <row r="41477" spans="1:1" ht="13.2" x14ac:dyDescent="0.25">
      <c r="A41477"/>
    </row>
    <row r="41478" spans="1:1" ht="13.2" x14ac:dyDescent="0.25">
      <c r="A41478"/>
    </row>
    <row r="41479" spans="1:1" ht="13.2" x14ac:dyDescent="0.25">
      <c r="A41479"/>
    </row>
    <row r="41480" spans="1:1" ht="13.2" x14ac:dyDescent="0.25">
      <c r="A41480"/>
    </row>
    <row r="41481" spans="1:1" ht="13.2" x14ac:dyDescent="0.25">
      <c r="A41481"/>
    </row>
    <row r="41482" spans="1:1" ht="13.2" x14ac:dyDescent="0.25">
      <c r="A41482"/>
    </row>
    <row r="41483" spans="1:1" ht="13.2" x14ac:dyDescent="0.25">
      <c r="A41483"/>
    </row>
    <row r="41484" spans="1:1" ht="13.2" x14ac:dyDescent="0.25">
      <c r="A41484"/>
    </row>
    <row r="41485" spans="1:1" ht="13.2" x14ac:dyDescent="0.25">
      <c r="A41485"/>
    </row>
    <row r="41486" spans="1:1" ht="13.2" x14ac:dyDescent="0.25">
      <c r="A41486"/>
    </row>
    <row r="41487" spans="1:1" ht="13.2" x14ac:dyDescent="0.25">
      <c r="A41487"/>
    </row>
    <row r="41488" spans="1:1" ht="13.2" x14ac:dyDescent="0.25">
      <c r="A41488"/>
    </row>
    <row r="41489" spans="1:1" ht="13.2" x14ac:dyDescent="0.25">
      <c r="A41489"/>
    </row>
    <row r="41490" spans="1:1" ht="13.2" x14ac:dyDescent="0.25">
      <c r="A41490"/>
    </row>
    <row r="41491" spans="1:1" ht="13.2" x14ac:dyDescent="0.25">
      <c r="A41491"/>
    </row>
    <row r="41492" spans="1:1" ht="13.2" x14ac:dyDescent="0.25">
      <c r="A41492"/>
    </row>
    <row r="41493" spans="1:1" ht="13.2" x14ac:dyDescent="0.25">
      <c r="A41493"/>
    </row>
    <row r="41494" spans="1:1" ht="13.2" x14ac:dyDescent="0.25">
      <c r="A41494"/>
    </row>
    <row r="41495" spans="1:1" ht="13.2" x14ac:dyDescent="0.25">
      <c r="A41495"/>
    </row>
    <row r="41496" spans="1:1" ht="13.2" x14ac:dyDescent="0.25">
      <c r="A41496"/>
    </row>
    <row r="41497" spans="1:1" ht="13.2" x14ac:dyDescent="0.25">
      <c r="A41497"/>
    </row>
    <row r="41498" spans="1:1" ht="13.2" x14ac:dyDescent="0.25">
      <c r="A41498"/>
    </row>
    <row r="41499" spans="1:1" ht="13.2" x14ac:dyDescent="0.25">
      <c r="A41499"/>
    </row>
    <row r="41500" spans="1:1" ht="13.2" x14ac:dyDescent="0.25">
      <c r="A41500"/>
    </row>
    <row r="41501" spans="1:1" ht="13.2" x14ac:dyDescent="0.25">
      <c r="A41501"/>
    </row>
    <row r="41502" spans="1:1" ht="13.2" x14ac:dyDescent="0.25">
      <c r="A41502"/>
    </row>
    <row r="41503" spans="1:1" ht="13.2" x14ac:dyDescent="0.25">
      <c r="A41503"/>
    </row>
    <row r="41504" spans="1:1" ht="13.2" x14ac:dyDescent="0.25">
      <c r="A41504"/>
    </row>
    <row r="41505" spans="1:1" ht="13.2" x14ac:dyDescent="0.25">
      <c r="A41505"/>
    </row>
    <row r="41506" spans="1:1" ht="13.2" x14ac:dyDescent="0.25">
      <c r="A41506"/>
    </row>
    <row r="41507" spans="1:1" ht="13.2" x14ac:dyDescent="0.25">
      <c r="A41507"/>
    </row>
    <row r="41508" spans="1:1" ht="13.2" x14ac:dyDescent="0.25">
      <c r="A41508"/>
    </row>
    <row r="41509" spans="1:1" ht="13.2" x14ac:dyDescent="0.25">
      <c r="A41509"/>
    </row>
    <row r="41510" spans="1:1" ht="13.2" x14ac:dyDescent="0.25">
      <c r="A41510"/>
    </row>
    <row r="41511" spans="1:1" ht="13.2" x14ac:dyDescent="0.25">
      <c r="A41511"/>
    </row>
    <row r="41512" spans="1:1" ht="13.2" x14ac:dyDescent="0.25">
      <c r="A41512"/>
    </row>
    <row r="41513" spans="1:1" ht="13.2" x14ac:dyDescent="0.25">
      <c r="A41513"/>
    </row>
    <row r="41514" spans="1:1" ht="13.2" x14ac:dyDescent="0.25">
      <c r="A41514"/>
    </row>
    <row r="41515" spans="1:1" ht="13.2" x14ac:dyDescent="0.25">
      <c r="A41515"/>
    </row>
    <row r="41516" spans="1:1" ht="13.2" x14ac:dyDescent="0.25">
      <c r="A41516"/>
    </row>
    <row r="41517" spans="1:1" ht="13.2" x14ac:dyDescent="0.25">
      <c r="A41517"/>
    </row>
    <row r="41518" spans="1:1" ht="13.2" x14ac:dyDescent="0.25">
      <c r="A41518"/>
    </row>
    <row r="41519" spans="1:1" ht="13.2" x14ac:dyDescent="0.25">
      <c r="A41519"/>
    </row>
    <row r="41520" spans="1:1" ht="13.2" x14ac:dyDescent="0.25">
      <c r="A41520"/>
    </row>
    <row r="41521" spans="1:1" ht="13.2" x14ac:dyDescent="0.25">
      <c r="A41521"/>
    </row>
    <row r="41522" spans="1:1" ht="13.2" x14ac:dyDescent="0.25">
      <c r="A41522"/>
    </row>
    <row r="41523" spans="1:1" ht="13.2" x14ac:dyDescent="0.25">
      <c r="A41523"/>
    </row>
    <row r="41524" spans="1:1" ht="13.2" x14ac:dyDescent="0.25">
      <c r="A41524"/>
    </row>
    <row r="41525" spans="1:1" ht="13.2" x14ac:dyDescent="0.25">
      <c r="A41525"/>
    </row>
    <row r="41526" spans="1:1" ht="13.2" x14ac:dyDescent="0.25">
      <c r="A41526"/>
    </row>
    <row r="41527" spans="1:1" ht="13.2" x14ac:dyDescent="0.25">
      <c r="A41527"/>
    </row>
    <row r="41528" spans="1:1" ht="13.2" x14ac:dyDescent="0.25">
      <c r="A41528"/>
    </row>
    <row r="41529" spans="1:1" ht="13.2" x14ac:dyDescent="0.25">
      <c r="A41529"/>
    </row>
    <row r="41530" spans="1:1" ht="13.2" x14ac:dyDescent="0.25">
      <c r="A41530"/>
    </row>
    <row r="41531" spans="1:1" ht="13.2" x14ac:dyDescent="0.25">
      <c r="A41531"/>
    </row>
    <row r="41532" spans="1:1" ht="13.2" x14ac:dyDescent="0.25">
      <c r="A41532"/>
    </row>
    <row r="41533" spans="1:1" ht="13.2" x14ac:dyDescent="0.25">
      <c r="A41533"/>
    </row>
    <row r="41534" spans="1:1" ht="13.2" x14ac:dyDescent="0.25">
      <c r="A41534"/>
    </row>
    <row r="41535" spans="1:1" ht="13.2" x14ac:dyDescent="0.25">
      <c r="A41535"/>
    </row>
    <row r="41536" spans="1:1" ht="13.2" x14ac:dyDescent="0.25">
      <c r="A41536"/>
    </row>
    <row r="41537" spans="1:1" ht="13.2" x14ac:dyDescent="0.25">
      <c r="A41537"/>
    </row>
    <row r="41538" spans="1:1" ht="13.2" x14ac:dyDescent="0.25">
      <c r="A41538"/>
    </row>
    <row r="41539" spans="1:1" ht="13.2" x14ac:dyDescent="0.25">
      <c r="A41539"/>
    </row>
    <row r="41540" spans="1:1" ht="13.2" x14ac:dyDescent="0.25">
      <c r="A41540"/>
    </row>
    <row r="41541" spans="1:1" ht="13.2" x14ac:dyDescent="0.25">
      <c r="A41541"/>
    </row>
    <row r="41542" spans="1:1" ht="13.2" x14ac:dyDescent="0.25">
      <c r="A41542"/>
    </row>
    <row r="41543" spans="1:1" ht="13.2" x14ac:dyDescent="0.25">
      <c r="A41543"/>
    </row>
    <row r="41544" spans="1:1" ht="13.2" x14ac:dyDescent="0.25">
      <c r="A41544"/>
    </row>
    <row r="41545" spans="1:1" ht="13.2" x14ac:dyDescent="0.25">
      <c r="A41545"/>
    </row>
    <row r="41546" spans="1:1" ht="13.2" x14ac:dyDescent="0.25">
      <c r="A41546"/>
    </row>
    <row r="41547" spans="1:1" ht="13.2" x14ac:dyDescent="0.25">
      <c r="A41547"/>
    </row>
    <row r="41548" spans="1:1" ht="13.2" x14ac:dyDescent="0.25">
      <c r="A41548"/>
    </row>
    <row r="41549" spans="1:1" ht="13.2" x14ac:dyDescent="0.25">
      <c r="A41549"/>
    </row>
    <row r="41550" spans="1:1" ht="13.2" x14ac:dyDescent="0.25">
      <c r="A41550"/>
    </row>
    <row r="41551" spans="1:1" ht="13.2" x14ac:dyDescent="0.25">
      <c r="A41551"/>
    </row>
    <row r="41552" spans="1:1" ht="13.2" x14ac:dyDescent="0.25">
      <c r="A41552"/>
    </row>
    <row r="41553" spans="1:1" ht="13.2" x14ac:dyDescent="0.25">
      <c r="A41553"/>
    </row>
    <row r="41554" spans="1:1" ht="13.2" x14ac:dyDescent="0.25">
      <c r="A41554"/>
    </row>
    <row r="41555" spans="1:1" ht="13.2" x14ac:dyDescent="0.25">
      <c r="A41555"/>
    </row>
    <row r="41556" spans="1:1" ht="13.2" x14ac:dyDescent="0.25">
      <c r="A41556"/>
    </row>
    <row r="41557" spans="1:1" ht="13.2" x14ac:dyDescent="0.25">
      <c r="A41557"/>
    </row>
    <row r="41558" spans="1:1" ht="13.2" x14ac:dyDescent="0.25">
      <c r="A41558"/>
    </row>
    <row r="41559" spans="1:1" ht="13.2" x14ac:dyDescent="0.25">
      <c r="A41559"/>
    </row>
    <row r="41560" spans="1:1" ht="13.2" x14ac:dyDescent="0.25">
      <c r="A41560"/>
    </row>
    <row r="41561" spans="1:1" ht="13.2" x14ac:dyDescent="0.25">
      <c r="A41561"/>
    </row>
    <row r="41562" spans="1:1" ht="13.2" x14ac:dyDescent="0.25">
      <c r="A41562"/>
    </row>
    <row r="41563" spans="1:1" ht="13.2" x14ac:dyDescent="0.25">
      <c r="A41563"/>
    </row>
    <row r="41564" spans="1:1" ht="13.2" x14ac:dyDescent="0.25">
      <c r="A41564"/>
    </row>
    <row r="41565" spans="1:1" ht="13.2" x14ac:dyDescent="0.25">
      <c r="A41565"/>
    </row>
    <row r="41566" spans="1:1" ht="13.2" x14ac:dyDescent="0.25">
      <c r="A41566"/>
    </row>
    <row r="41567" spans="1:1" ht="13.2" x14ac:dyDescent="0.25">
      <c r="A41567"/>
    </row>
    <row r="41568" spans="1:1" ht="13.2" x14ac:dyDescent="0.25">
      <c r="A41568"/>
    </row>
    <row r="41569" spans="1:1" ht="13.2" x14ac:dyDescent="0.25">
      <c r="A41569"/>
    </row>
    <row r="41570" spans="1:1" ht="13.2" x14ac:dyDescent="0.25">
      <c r="A41570"/>
    </row>
    <row r="41571" spans="1:1" ht="13.2" x14ac:dyDescent="0.25">
      <c r="A41571"/>
    </row>
    <row r="41572" spans="1:1" ht="13.2" x14ac:dyDescent="0.25">
      <c r="A41572"/>
    </row>
    <row r="41573" spans="1:1" ht="13.2" x14ac:dyDescent="0.25">
      <c r="A41573"/>
    </row>
    <row r="41574" spans="1:1" ht="13.2" x14ac:dyDescent="0.25">
      <c r="A41574"/>
    </row>
    <row r="41575" spans="1:1" ht="13.2" x14ac:dyDescent="0.25">
      <c r="A41575"/>
    </row>
    <row r="41576" spans="1:1" ht="13.2" x14ac:dyDescent="0.25">
      <c r="A41576"/>
    </row>
    <row r="41577" spans="1:1" ht="13.2" x14ac:dyDescent="0.25">
      <c r="A41577"/>
    </row>
    <row r="41578" spans="1:1" ht="13.2" x14ac:dyDescent="0.25">
      <c r="A41578"/>
    </row>
    <row r="41579" spans="1:1" ht="13.2" x14ac:dyDescent="0.25">
      <c r="A41579"/>
    </row>
    <row r="41580" spans="1:1" ht="13.2" x14ac:dyDescent="0.25">
      <c r="A41580"/>
    </row>
    <row r="41581" spans="1:1" ht="13.2" x14ac:dyDescent="0.25">
      <c r="A41581"/>
    </row>
    <row r="41582" spans="1:1" ht="13.2" x14ac:dyDescent="0.25">
      <c r="A41582"/>
    </row>
    <row r="41583" spans="1:1" ht="13.2" x14ac:dyDescent="0.25">
      <c r="A41583"/>
    </row>
    <row r="41584" spans="1:1" ht="13.2" x14ac:dyDescent="0.25">
      <c r="A41584"/>
    </row>
    <row r="41585" spans="1:1" ht="13.2" x14ac:dyDescent="0.25">
      <c r="A41585"/>
    </row>
    <row r="41586" spans="1:1" ht="13.2" x14ac:dyDescent="0.25">
      <c r="A41586"/>
    </row>
    <row r="41587" spans="1:1" ht="13.2" x14ac:dyDescent="0.25">
      <c r="A41587"/>
    </row>
    <row r="41588" spans="1:1" ht="13.2" x14ac:dyDescent="0.25">
      <c r="A41588"/>
    </row>
    <row r="41589" spans="1:1" ht="13.2" x14ac:dyDescent="0.25">
      <c r="A41589"/>
    </row>
    <row r="41590" spans="1:1" ht="13.2" x14ac:dyDescent="0.25">
      <c r="A41590"/>
    </row>
    <row r="41591" spans="1:1" ht="13.2" x14ac:dyDescent="0.25">
      <c r="A41591"/>
    </row>
    <row r="41592" spans="1:1" ht="13.2" x14ac:dyDescent="0.25">
      <c r="A41592"/>
    </row>
    <row r="41593" spans="1:1" ht="13.2" x14ac:dyDescent="0.25">
      <c r="A41593"/>
    </row>
    <row r="41594" spans="1:1" ht="13.2" x14ac:dyDescent="0.25">
      <c r="A41594"/>
    </row>
    <row r="41595" spans="1:1" ht="13.2" x14ac:dyDescent="0.25">
      <c r="A41595"/>
    </row>
    <row r="41596" spans="1:1" ht="13.2" x14ac:dyDescent="0.25">
      <c r="A41596"/>
    </row>
    <row r="41597" spans="1:1" ht="13.2" x14ac:dyDescent="0.25">
      <c r="A41597"/>
    </row>
    <row r="41598" spans="1:1" ht="13.2" x14ac:dyDescent="0.25">
      <c r="A41598"/>
    </row>
    <row r="41599" spans="1:1" ht="13.2" x14ac:dyDescent="0.25">
      <c r="A41599"/>
    </row>
    <row r="41600" spans="1:1" ht="13.2" x14ac:dyDescent="0.25">
      <c r="A41600"/>
    </row>
    <row r="41601" spans="1:1" ht="13.2" x14ac:dyDescent="0.25">
      <c r="A41601"/>
    </row>
    <row r="41602" spans="1:1" ht="13.2" x14ac:dyDescent="0.25">
      <c r="A41602"/>
    </row>
    <row r="41603" spans="1:1" ht="13.2" x14ac:dyDescent="0.25">
      <c r="A41603"/>
    </row>
    <row r="41604" spans="1:1" ht="13.2" x14ac:dyDescent="0.25">
      <c r="A41604"/>
    </row>
    <row r="41605" spans="1:1" ht="13.2" x14ac:dyDescent="0.25">
      <c r="A41605"/>
    </row>
    <row r="41606" spans="1:1" ht="13.2" x14ac:dyDescent="0.25">
      <c r="A41606"/>
    </row>
    <row r="41607" spans="1:1" ht="13.2" x14ac:dyDescent="0.25">
      <c r="A41607"/>
    </row>
    <row r="41608" spans="1:1" ht="13.2" x14ac:dyDescent="0.25">
      <c r="A41608"/>
    </row>
    <row r="41609" spans="1:1" ht="13.2" x14ac:dyDescent="0.25">
      <c r="A41609"/>
    </row>
    <row r="41610" spans="1:1" ht="13.2" x14ac:dyDescent="0.25">
      <c r="A41610"/>
    </row>
    <row r="41611" spans="1:1" ht="13.2" x14ac:dyDescent="0.25">
      <c r="A41611"/>
    </row>
    <row r="41612" spans="1:1" ht="13.2" x14ac:dyDescent="0.25">
      <c r="A41612"/>
    </row>
    <row r="41613" spans="1:1" ht="13.2" x14ac:dyDescent="0.25">
      <c r="A41613"/>
    </row>
    <row r="41614" spans="1:1" ht="13.2" x14ac:dyDescent="0.25">
      <c r="A41614"/>
    </row>
    <row r="41615" spans="1:1" ht="13.2" x14ac:dyDescent="0.25">
      <c r="A41615"/>
    </row>
    <row r="41616" spans="1:1" ht="13.2" x14ac:dyDescent="0.25">
      <c r="A41616"/>
    </row>
    <row r="41617" spans="1:1" ht="13.2" x14ac:dyDescent="0.25">
      <c r="A41617"/>
    </row>
    <row r="41618" spans="1:1" ht="13.2" x14ac:dyDescent="0.25">
      <c r="A41618"/>
    </row>
    <row r="41619" spans="1:1" ht="13.2" x14ac:dyDescent="0.25">
      <c r="A41619"/>
    </row>
    <row r="41620" spans="1:1" ht="13.2" x14ac:dyDescent="0.25">
      <c r="A41620"/>
    </row>
    <row r="41621" spans="1:1" ht="13.2" x14ac:dyDescent="0.25">
      <c r="A41621"/>
    </row>
    <row r="41622" spans="1:1" ht="13.2" x14ac:dyDescent="0.25">
      <c r="A41622"/>
    </row>
    <row r="41623" spans="1:1" ht="13.2" x14ac:dyDescent="0.25">
      <c r="A41623"/>
    </row>
    <row r="41624" spans="1:1" ht="13.2" x14ac:dyDescent="0.25">
      <c r="A41624"/>
    </row>
    <row r="41625" spans="1:1" ht="13.2" x14ac:dyDescent="0.25">
      <c r="A41625"/>
    </row>
    <row r="41626" spans="1:1" ht="13.2" x14ac:dyDescent="0.25">
      <c r="A41626"/>
    </row>
    <row r="41627" spans="1:1" ht="13.2" x14ac:dyDescent="0.25">
      <c r="A41627"/>
    </row>
    <row r="41628" spans="1:1" ht="13.2" x14ac:dyDescent="0.25">
      <c r="A41628"/>
    </row>
    <row r="41629" spans="1:1" ht="13.2" x14ac:dyDescent="0.25">
      <c r="A41629"/>
    </row>
    <row r="41630" spans="1:1" ht="13.2" x14ac:dyDescent="0.25">
      <c r="A41630"/>
    </row>
    <row r="41631" spans="1:1" ht="13.2" x14ac:dyDescent="0.25">
      <c r="A41631"/>
    </row>
    <row r="41632" spans="1:1" ht="13.2" x14ac:dyDescent="0.25">
      <c r="A41632"/>
    </row>
    <row r="41633" spans="1:1" ht="13.2" x14ac:dyDescent="0.25">
      <c r="A41633"/>
    </row>
    <row r="41634" spans="1:1" ht="13.2" x14ac:dyDescent="0.25">
      <c r="A41634"/>
    </row>
    <row r="41635" spans="1:1" ht="13.2" x14ac:dyDescent="0.25">
      <c r="A41635"/>
    </row>
    <row r="41636" spans="1:1" ht="13.2" x14ac:dyDescent="0.25">
      <c r="A41636"/>
    </row>
    <row r="41637" spans="1:1" ht="13.2" x14ac:dyDescent="0.25">
      <c r="A41637"/>
    </row>
    <row r="41638" spans="1:1" ht="13.2" x14ac:dyDescent="0.25">
      <c r="A41638"/>
    </row>
    <row r="41639" spans="1:1" ht="13.2" x14ac:dyDescent="0.25">
      <c r="A41639"/>
    </row>
    <row r="41640" spans="1:1" ht="13.2" x14ac:dyDescent="0.25">
      <c r="A41640"/>
    </row>
    <row r="41641" spans="1:1" ht="13.2" x14ac:dyDescent="0.25">
      <c r="A41641"/>
    </row>
    <row r="41642" spans="1:1" ht="13.2" x14ac:dyDescent="0.25">
      <c r="A41642"/>
    </row>
    <row r="41643" spans="1:1" ht="13.2" x14ac:dyDescent="0.25">
      <c r="A41643"/>
    </row>
    <row r="41644" spans="1:1" ht="13.2" x14ac:dyDescent="0.25">
      <c r="A41644"/>
    </row>
    <row r="41645" spans="1:1" ht="13.2" x14ac:dyDescent="0.25">
      <c r="A41645"/>
    </row>
    <row r="41646" spans="1:1" ht="13.2" x14ac:dyDescent="0.25">
      <c r="A41646"/>
    </row>
    <row r="41647" spans="1:1" ht="13.2" x14ac:dyDescent="0.25">
      <c r="A41647"/>
    </row>
    <row r="41648" spans="1:1" ht="13.2" x14ac:dyDescent="0.25">
      <c r="A41648"/>
    </row>
    <row r="41649" spans="1:1" ht="13.2" x14ac:dyDescent="0.25">
      <c r="A41649"/>
    </row>
    <row r="41650" spans="1:1" ht="13.2" x14ac:dyDescent="0.25">
      <c r="A41650"/>
    </row>
    <row r="41651" spans="1:1" ht="13.2" x14ac:dyDescent="0.25">
      <c r="A41651"/>
    </row>
    <row r="41652" spans="1:1" ht="13.2" x14ac:dyDescent="0.25">
      <c r="A41652"/>
    </row>
    <row r="41653" spans="1:1" ht="13.2" x14ac:dyDescent="0.25">
      <c r="A41653"/>
    </row>
    <row r="41654" spans="1:1" ht="13.2" x14ac:dyDescent="0.25">
      <c r="A41654"/>
    </row>
    <row r="41655" spans="1:1" ht="13.2" x14ac:dyDescent="0.25">
      <c r="A41655"/>
    </row>
    <row r="41656" spans="1:1" ht="13.2" x14ac:dyDescent="0.25">
      <c r="A41656"/>
    </row>
    <row r="41657" spans="1:1" ht="13.2" x14ac:dyDescent="0.25">
      <c r="A41657"/>
    </row>
    <row r="41658" spans="1:1" ht="13.2" x14ac:dyDescent="0.25">
      <c r="A41658"/>
    </row>
    <row r="41659" spans="1:1" ht="13.2" x14ac:dyDescent="0.25">
      <c r="A41659"/>
    </row>
    <row r="41660" spans="1:1" ht="13.2" x14ac:dyDescent="0.25">
      <c r="A41660"/>
    </row>
    <row r="41661" spans="1:1" ht="13.2" x14ac:dyDescent="0.25">
      <c r="A41661"/>
    </row>
    <row r="41662" spans="1:1" ht="13.2" x14ac:dyDescent="0.25">
      <c r="A41662"/>
    </row>
    <row r="41663" spans="1:1" ht="13.2" x14ac:dyDescent="0.25">
      <c r="A41663"/>
    </row>
    <row r="41664" spans="1:1" ht="13.2" x14ac:dyDescent="0.25">
      <c r="A41664"/>
    </row>
    <row r="41665" spans="1:1" ht="13.2" x14ac:dyDescent="0.25">
      <c r="A41665"/>
    </row>
    <row r="41666" spans="1:1" ht="13.2" x14ac:dyDescent="0.25">
      <c r="A41666"/>
    </row>
    <row r="41667" spans="1:1" ht="13.2" x14ac:dyDescent="0.25">
      <c r="A41667"/>
    </row>
    <row r="41668" spans="1:1" ht="13.2" x14ac:dyDescent="0.25">
      <c r="A41668"/>
    </row>
    <row r="41669" spans="1:1" ht="13.2" x14ac:dyDescent="0.25">
      <c r="A41669"/>
    </row>
    <row r="41670" spans="1:1" ht="13.2" x14ac:dyDescent="0.25">
      <c r="A41670"/>
    </row>
    <row r="41671" spans="1:1" ht="13.2" x14ac:dyDescent="0.25">
      <c r="A41671"/>
    </row>
    <row r="41672" spans="1:1" ht="13.2" x14ac:dyDescent="0.25">
      <c r="A41672"/>
    </row>
    <row r="41673" spans="1:1" ht="13.2" x14ac:dyDescent="0.25">
      <c r="A41673"/>
    </row>
    <row r="41674" spans="1:1" ht="13.2" x14ac:dyDescent="0.25">
      <c r="A41674"/>
    </row>
    <row r="41675" spans="1:1" ht="13.2" x14ac:dyDescent="0.25">
      <c r="A41675"/>
    </row>
    <row r="41676" spans="1:1" ht="13.2" x14ac:dyDescent="0.25">
      <c r="A41676"/>
    </row>
    <row r="41677" spans="1:1" ht="13.2" x14ac:dyDescent="0.25">
      <c r="A41677"/>
    </row>
    <row r="41678" spans="1:1" ht="13.2" x14ac:dyDescent="0.25">
      <c r="A41678"/>
    </row>
    <row r="41679" spans="1:1" ht="13.2" x14ac:dyDescent="0.25">
      <c r="A41679"/>
    </row>
    <row r="41680" spans="1:1" ht="13.2" x14ac:dyDescent="0.25">
      <c r="A41680"/>
    </row>
    <row r="41681" spans="1:1" ht="13.2" x14ac:dyDescent="0.25">
      <c r="A41681"/>
    </row>
    <row r="41682" spans="1:1" ht="13.2" x14ac:dyDescent="0.25">
      <c r="A41682"/>
    </row>
    <row r="41683" spans="1:1" ht="13.2" x14ac:dyDescent="0.25">
      <c r="A41683"/>
    </row>
    <row r="41684" spans="1:1" ht="13.2" x14ac:dyDescent="0.25">
      <c r="A41684"/>
    </row>
    <row r="41685" spans="1:1" ht="13.2" x14ac:dyDescent="0.25">
      <c r="A41685"/>
    </row>
    <row r="41686" spans="1:1" ht="13.2" x14ac:dyDescent="0.25">
      <c r="A41686"/>
    </row>
    <row r="41687" spans="1:1" ht="13.2" x14ac:dyDescent="0.25">
      <c r="A41687"/>
    </row>
    <row r="41688" spans="1:1" ht="13.2" x14ac:dyDescent="0.25">
      <c r="A41688"/>
    </row>
    <row r="41689" spans="1:1" ht="13.2" x14ac:dyDescent="0.25">
      <c r="A41689"/>
    </row>
    <row r="41690" spans="1:1" ht="13.2" x14ac:dyDescent="0.25">
      <c r="A41690"/>
    </row>
    <row r="41691" spans="1:1" ht="13.2" x14ac:dyDescent="0.25">
      <c r="A41691"/>
    </row>
    <row r="41692" spans="1:1" ht="13.2" x14ac:dyDescent="0.25">
      <c r="A41692"/>
    </row>
    <row r="41693" spans="1:1" ht="13.2" x14ac:dyDescent="0.25">
      <c r="A41693"/>
    </row>
    <row r="41694" spans="1:1" ht="13.2" x14ac:dyDescent="0.25">
      <c r="A41694"/>
    </row>
    <row r="41695" spans="1:1" ht="13.2" x14ac:dyDescent="0.25">
      <c r="A41695"/>
    </row>
    <row r="41696" spans="1:1" ht="13.2" x14ac:dyDescent="0.25">
      <c r="A41696"/>
    </row>
    <row r="41697" spans="1:1" ht="13.2" x14ac:dyDescent="0.25">
      <c r="A41697"/>
    </row>
    <row r="41698" spans="1:1" ht="13.2" x14ac:dyDescent="0.25">
      <c r="A41698"/>
    </row>
    <row r="41699" spans="1:1" ht="13.2" x14ac:dyDescent="0.25">
      <c r="A41699"/>
    </row>
    <row r="41700" spans="1:1" ht="13.2" x14ac:dyDescent="0.25">
      <c r="A41700"/>
    </row>
    <row r="41701" spans="1:1" ht="13.2" x14ac:dyDescent="0.25">
      <c r="A41701"/>
    </row>
    <row r="41702" spans="1:1" ht="13.2" x14ac:dyDescent="0.25">
      <c r="A41702"/>
    </row>
    <row r="41703" spans="1:1" ht="13.2" x14ac:dyDescent="0.25">
      <c r="A41703"/>
    </row>
    <row r="41704" spans="1:1" ht="13.2" x14ac:dyDescent="0.25">
      <c r="A41704"/>
    </row>
    <row r="41705" spans="1:1" ht="13.2" x14ac:dyDescent="0.25">
      <c r="A41705"/>
    </row>
    <row r="41706" spans="1:1" ht="13.2" x14ac:dyDescent="0.25">
      <c r="A41706"/>
    </row>
    <row r="41707" spans="1:1" ht="13.2" x14ac:dyDescent="0.25">
      <c r="A41707"/>
    </row>
    <row r="41708" spans="1:1" ht="13.2" x14ac:dyDescent="0.25">
      <c r="A41708"/>
    </row>
    <row r="41709" spans="1:1" ht="13.2" x14ac:dyDescent="0.25">
      <c r="A41709"/>
    </row>
    <row r="41710" spans="1:1" ht="13.2" x14ac:dyDescent="0.25">
      <c r="A41710"/>
    </row>
    <row r="41711" spans="1:1" ht="13.2" x14ac:dyDescent="0.25">
      <c r="A41711"/>
    </row>
    <row r="41712" spans="1:1" ht="13.2" x14ac:dyDescent="0.25">
      <c r="A41712"/>
    </row>
    <row r="41713" spans="1:1" ht="13.2" x14ac:dyDescent="0.25">
      <c r="A41713"/>
    </row>
    <row r="41714" spans="1:1" ht="13.2" x14ac:dyDescent="0.25">
      <c r="A41714"/>
    </row>
    <row r="41715" spans="1:1" ht="13.2" x14ac:dyDescent="0.25">
      <c r="A41715"/>
    </row>
    <row r="41716" spans="1:1" ht="13.2" x14ac:dyDescent="0.25">
      <c r="A41716"/>
    </row>
    <row r="41717" spans="1:1" ht="13.2" x14ac:dyDescent="0.25">
      <c r="A41717"/>
    </row>
    <row r="41718" spans="1:1" ht="13.2" x14ac:dyDescent="0.25">
      <c r="A41718"/>
    </row>
    <row r="41719" spans="1:1" ht="13.2" x14ac:dyDescent="0.25">
      <c r="A41719"/>
    </row>
    <row r="41720" spans="1:1" ht="13.2" x14ac:dyDescent="0.25">
      <c r="A41720"/>
    </row>
    <row r="41721" spans="1:1" ht="13.2" x14ac:dyDescent="0.25">
      <c r="A41721"/>
    </row>
    <row r="41722" spans="1:1" ht="13.2" x14ac:dyDescent="0.25">
      <c r="A41722"/>
    </row>
    <row r="41723" spans="1:1" ht="13.2" x14ac:dyDescent="0.25">
      <c r="A41723"/>
    </row>
    <row r="41724" spans="1:1" ht="13.2" x14ac:dyDescent="0.25">
      <c r="A41724"/>
    </row>
    <row r="41725" spans="1:1" ht="13.2" x14ac:dyDescent="0.25">
      <c r="A41725"/>
    </row>
    <row r="41726" spans="1:1" ht="13.2" x14ac:dyDescent="0.25">
      <c r="A41726"/>
    </row>
    <row r="41727" spans="1:1" ht="13.2" x14ac:dyDescent="0.25">
      <c r="A41727"/>
    </row>
    <row r="41728" spans="1:1" ht="13.2" x14ac:dyDescent="0.25">
      <c r="A41728"/>
    </row>
    <row r="41729" spans="1:1" ht="13.2" x14ac:dyDescent="0.25">
      <c r="A41729"/>
    </row>
    <row r="41730" spans="1:1" ht="13.2" x14ac:dyDescent="0.25">
      <c r="A41730"/>
    </row>
    <row r="41731" spans="1:1" ht="13.2" x14ac:dyDescent="0.25">
      <c r="A41731"/>
    </row>
    <row r="41732" spans="1:1" ht="13.2" x14ac:dyDescent="0.25">
      <c r="A41732"/>
    </row>
    <row r="41733" spans="1:1" ht="13.2" x14ac:dyDescent="0.25">
      <c r="A41733"/>
    </row>
    <row r="41734" spans="1:1" ht="13.2" x14ac:dyDescent="0.25">
      <c r="A41734"/>
    </row>
    <row r="41735" spans="1:1" ht="13.2" x14ac:dyDescent="0.25">
      <c r="A41735"/>
    </row>
    <row r="41736" spans="1:1" ht="13.2" x14ac:dyDescent="0.25">
      <c r="A41736"/>
    </row>
    <row r="41737" spans="1:1" ht="13.2" x14ac:dyDescent="0.25">
      <c r="A41737"/>
    </row>
    <row r="41738" spans="1:1" ht="13.2" x14ac:dyDescent="0.25">
      <c r="A41738"/>
    </row>
    <row r="41739" spans="1:1" ht="13.2" x14ac:dyDescent="0.25">
      <c r="A41739"/>
    </row>
    <row r="41740" spans="1:1" ht="13.2" x14ac:dyDescent="0.25">
      <c r="A41740"/>
    </row>
    <row r="41741" spans="1:1" ht="13.2" x14ac:dyDescent="0.25">
      <c r="A41741"/>
    </row>
    <row r="41742" spans="1:1" ht="13.2" x14ac:dyDescent="0.25">
      <c r="A41742"/>
    </row>
    <row r="41743" spans="1:1" ht="13.2" x14ac:dyDescent="0.25">
      <c r="A41743"/>
    </row>
    <row r="41744" spans="1:1" ht="13.2" x14ac:dyDescent="0.25">
      <c r="A41744"/>
    </row>
    <row r="41745" spans="1:1" ht="13.2" x14ac:dyDescent="0.25">
      <c r="A41745"/>
    </row>
    <row r="41746" spans="1:1" ht="13.2" x14ac:dyDescent="0.25">
      <c r="A41746"/>
    </row>
    <row r="41747" spans="1:1" ht="13.2" x14ac:dyDescent="0.25">
      <c r="A41747"/>
    </row>
    <row r="41748" spans="1:1" ht="13.2" x14ac:dyDescent="0.25">
      <c r="A41748"/>
    </row>
    <row r="41749" spans="1:1" ht="13.2" x14ac:dyDescent="0.25">
      <c r="A41749"/>
    </row>
    <row r="41750" spans="1:1" ht="13.2" x14ac:dyDescent="0.25">
      <c r="A41750"/>
    </row>
    <row r="41751" spans="1:1" ht="13.2" x14ac:dyDescent="0.25">
      <c r="A41751"/>
    </row>
    <row r="41752" spans="1:1" ht="13.2" x14ac:dyDescent="0.25">
      <c r="A41752"/>
    </row>
    <row r="41753" spans="1:1" ht="13.2" x14ac:dyDescent="0.25">
      <c r="A41753"/>
    </row>
    <row r="41754" spans="1:1" ht="13.2" x14ac:dyDescent="0.25">
      <c r="A41754"/>
    </row>
    <row r="41755" spans="1:1" ht="13.2" x14ac:dyDescent="0.25">
      <c r="A41755"/>
    </row>
    <row r="41756" spans="1:1" ht="13.2" x14ac:dyDescent="0.25">
      <c r="A41756"/>
    </row>
    <row r="41757" spans="1:1" ht="13.2" x14ac:dyDescent="0.25">
      <c r="A41757"/>
    </row>
    <row r="41758" spans="1:1" ht="13.2" x14ac:dyDescent="0.25">
      <c r="A41758"/>
    </row>
    <row r="41759" spans="1:1" ht="13.2" x14ac:dyDescent="0.25">
      <c r="A41759"/>
    </row>
    <row r="41760" spans="1:1" ht="13.2" x14ac:dyDescent="0.25">
      <c r="A41760"/>
    </row>
    <row r="41761" spans="1:1" ht="13.2" x14ac:dyDescent="0.25">
      <c r="A41761"/>
    </row>
    <row r="41762" spans="1:1" ht="13.2" x14ac:dyDescent="0.25">
      <c r="A41762"/>
    </row>
    <row r="41763" spans="1:1" ht="13.2" x14ac:dyDescent="0.25">
      <c r="A41763"/>
    </row>
    <row r="41764" spans="1:1" ht="13.2" x14ac:dyDescent="0.25">
      <c r="A41764"/>
    </row>
    <row r="41765" spans="1:1" ht="13.2" x14ac:dyDescent="0.25">
      <c r="A41765"/>
    </row>
    <row r="41766" spans="1:1" ht="13.2" x14ac:dyDescent="0.25">
      <c r="A41766"/>
    </row>
    <row r="41767" spans="1:1" ht="13.2" x14ac:dyDescent="0.25">
      <c r="A41767"/>
    </row>
    <row r="41768" spans="1:1" ht="13.2" x14ac:dyDescent="0.25">
      <c r="A41768"/>
    </row>
    <row r="41769" spans="1:1" ht="13.2" x14ac:dyDescent="0.25">
      <c r="A41769"/>
    </row>
    <row r="41770" spans="1:1" ht="13.2" x14ac:dyDescent="0.25">
      <c r="A41770"/>
    </row>
    <row r="41771" spans="1:1" ht="13.2" x14ac:dyDescent="0.25">
      <c r="A41771"/>
    </row>
    <row r="41772" spans="1:1" ht="13.2" x14ac:dyDescent="0.25">
      <c r="A41772"/>
    </row>
    <row r="41773" spans="1:1" ht="13.2" x14ac:dyDescent="0.25">
      <c r="A41773"/>
    </row>
    <row r="41774" spans="1:1" ht="13.2" x14ac:dyDescent="0.25">
      <c r="A41774"/>
    </row>
    <row r="41775" spans="1:1" ht="13.2" x14ac:dyDescent="0.25">
      <c r="A41775"/>
    </row>
    <row r="41776" spans="1:1" ht="13.2" x14ac:dyDescent="0.25">
      <c r="A41776"/>
    </row>
    <row r="41777" spans="1:1" ht="13.2" x14ac:dyDescent="0.25">
      <c r="A41777"/>
    </row>
    <row r="41778" spans="1:1" ht="13.2" x14ac:dyDescent="0.25">
      <c r="A41778"/>
    </row>
    <row r="41779" spans="1:1" ht="13.2" x14ac:dyDescent="0.25">
      <c r="A41779"/>
    </row>
    <row r="41780" spans="1:1" ht="13.2" x14ac:dyDescent="0.25">
      <c r="A41780"/>
    </row>
    <row r="41781" spans="1:1" ht="13.2" x14ac:dyDescent="0.25">
      <c r="A41781"/>
    </row>
    <row r="41782" spans="1:1" ht="13.2" x14ac:dyDescent="0.25">
      <c r="A41782"/>
    </row>
    <row r="41783" spans="1:1" ht="13.2" x14ac:dyDescent="0.25">
      <c r="A41783"/>
    </row>
    <row r="41784" spans="1:1" ht="13.2" x14ac:dyDescent="0.25">
      <c r="A41784"/>
    </row>
    <row r="41785" spans="1:1" ht="13.2" x14ac:dyDescent="0.25">
      <c r="A41785"/>
    </row>
    <row r="41786" spans="1:1" ht="13.2" x14ac:dyDescent="0.25">
      <c r="A41786"/>
    </row>
    <row r="41787" spans="1:1" ht="13.2" x14ac:dyDescent="0.25">
      <c r="A41787"/>
    </row>
    <row r="41788" spans="1:1" ht="13.2" x14ac:dyDescent="0.25">
      <c r="A41788"/>
    </row>
    <row r="41789" spans="1:1" ht="13.2" x14ac:dyDescent="0.25">
      <c r="A41789"/>
    </row>
    <row r="41790" spans="1:1" ht="13.2" x14ac:dyDescent="0.25">
      <c r="A41790"/>
    </row>
    <row r="41791" spans="1:1" ht="13.2" x14ac:dyDescent="0.25">
      <c r="A41791"/>
    </row>
    <row r="41792" spans="1:1" ht="13.2" x14ac:dyDescent="0.25">
      <c r="A41792"/>
    </row>
    <row r="41793" spans="1:1" ht="13.2" x14ac:dyDescent="0.25">
      <c r="A41793"/>
    </row>
    <row r="41794" spans="1:1" ht="13.2" x14ac:dyDescent="0.25">
      <c r="A41794"/>
    </row>
    <row r="41795" spans="1:1" ht="13.2" x14ac:dyDescent="0.25">
      <c r="A41795"/>
    </row>
    <row r="41796" spans="1:1" ht="13.2" x14ac:dyDescent="0.25">
      <c r="A41796"/>
    </row>
    <row r="41797" spans="1:1" ht="13.2" x14ac:dyDescent="0.25">
      <c r="A41797"/>
    </row>
    <row r="41798" spans="1:1" ht="13.2" x14ac:dyDescent="0.25">
      <c r="A41798"/>
    </row>
    <row r="41799" spans="1:1" ht="13.2" x14ac:dyDescent="0.25">
      <c r="A41799"/>
    </row>
    <row r="41800" spans="1:1" ht="13.2" x14ac:dyDescent="0.25">
      <c r="A41800"/>
    </row>
    <row r="41801" spans="1:1" ht="13.2" x14ac:dyDescent="0.25">
      <c r="A41801"/>
    </row>
    <row r="41802" spans="1:1" ht="13.2" x14ac:dyDescent="0.25">
      <c r="A41802"/>
    </row>
    <row r="41803" spans="1:1" ht="13.2" x14ac:dyDescent="0.25">
      <c r="A41803"/>
    </row>
    <row r="41804" spans="1:1" ht="13.2" x14ac:dyDescent="0.25">
      <c r="A41804"/>
    </row>
    <row r="41805" spans="1:1" ht="13.2" x14ac:dyDescent="0.25">
      <c r="A41805"/>
    </row>
    <row r="41806" spans="1:1" ht="13.2" x14ac:dyDescent="0.25">
      <c r="A41806"/>
    </row>
    <row r="41807" spans="1:1" ht="13.2" x14ac:dyDescent="0.25">
      <c r="A41807"/>
    </row>
    <row r="41808" spans="1:1" ht="13.2" x14ac:dyDescent="0.25">
      <c r="A41808"/>
    </row>
    <row r="41809" spans="1:1" ht="13.2" x14ac:dyDescent="0.25">
      <c r="A41809"/>
    </row>
    <row r="41810" spans="1:1" ht="13.2" x14ac:dyDescent="0.25">
      <c r="A41810"/>
    </row>
    <row r="41811" spans="1:1" ht="13.2" x14ac:dyDescent="0.25">
      <c r="A41811"/>
    </row>
    <row r="41812" spans="1:1" ht="13.2" x14ac:dyDescent="0.25">
      <c r="A41812"/>
    </row>
    <row r="41813" spans="1:1" ht="13.2" x14ac:dyDescent="0.25">
      <c r="A41813"/>
    </row>
    <row r="41814" spans="1:1" ht="13.2" x14ac:dyDescent="0.25">
      <c r="A41814"/>
    </row>
    <row r="41815" spans="1:1" ht="13.2" x14ac:dyDescent="0.25">
      <c r="A41815"/>
    </row>
    <row r="41816" spans="1:1" ht="13.2" x14ac:dyDescent="0.25">
      <c r="A41816"/>
    </row>
    <row r="41817" spans="1:1" ht="13.2" x14ac:dyDescent="0.25">
      <c r="A41817"/>
    </row>
    <row r="41818" spans="1:1" ht="13.2" x14ac:dyDescent="0.25">
      <c r="A41818"/>
    </row>
    <row r="41819" spans="1:1" ht="13.2" x14ac:dyDescent="0.25">
      <c r="A41819"/>
    </row>
    <row r="41820" spans="1:1" ht="13.2" x14ac:dyDescent="0.25">
      <c r="A41820"/>
    </row>
    <row r="41821" spans="1:1" ht="13.2" x14ac:dyDescent="0.25">
      <c r="A41821"/>
    </row>
    <row r="41822" spans="1:1" ht="13.2" x14ac:dyDescent="0.25">
      <c r="A41822"/>
    </row>
    <row r="41823" spans="1:1" ht="13.2" x14ac:dyDescent="0.25">
      <c r="A41823"/>
    </row>
    <row r="41824" spans="1:1" ht="13.2" x14ac:dyDescent="0.25">
      <c r="A41824"/>
    </row>
    <row r="41825" spans="1:1" ht="13.2" x14ac:dyDescent="0.25">
      <c r="A41825"/>
    </row>
    <row r="41826" spans="1:1" ht="13.2" x14ac:dyDescent="0.25">
      <c r="A41826"/>
    </row>
    <row r="41827" spans="1:1" ht="13.2" x14ac:dyDescent="0.25">
      <c r="A41827"/>
    </row>
    <row r="41828" spans="1:1" ht="13.2" x14ac:dyDescent="0.25">
      <c r="A41828"/>
    </row>
    <row r="41829" spans="1:1" ht="13.2" x14ac:dyDescent="0.25">
      <c r="A41829"/>
    </row>
    <row r="41830" spans="1:1" ht="13.2" x14ac:dyDescent="0.25">
      <c r="A41830"/>
    </row>
    <row r="41831" spans="1:1" ht="13.2" x14ac:dyDescent="0.25">
      <c r="A41831"/>
    </row>
    <row r="41832" spans="1:1" ht="13.2" x14ac:dyDescent="0.25">
      <c r="A41832"/>
    </row>
    <row r="41833" spans="1:1" ht="13.2" x14ac:dyDescent="0.25">
      <c r="A41833"/>
    </row>
    <row r="41834" spans="1:1" ht="13.2" x14ac:dyDescent="0.25">
      <c r="A41834"/>
    </row>
    <row r="41835" spans="1:1" ht="13.2" x14ac:dyDescent="0.25">
      <c r="A41835"/>
    </row>
    <row r="41836" spans="1:1" ht="13.2" x14ac:dyDescent="0.25">
      <c r="A41836"/>
    </row>
    <row r="41837" spans="1:1" ht="13.2" x14ac:dyDescent="0.25">
      <c r="A41837"/>
    </row>
    <row r="41838" spans="1:1" ht="13.2" x14ac:dyDescent="0.25">
      <c r="A41838"/>
    </row>
    <row r="41839" spans="1:1" ht="13.2" x14ac:dyDescent="0.25">
      <c r="A41839"/>
    </row>
    <row r="41840" spans="1:1" ht="13.2" x14ac:dyDescent="0.25">
      <c r="A41840"/>
    </row>
    <row r="41841" spans="1:1" ht="13.2" x14ac:dyDescent="0.25">
      <c r="A41841"/>
    </row>
    <row r="41842" spans="1:1" ht="13.2" x14ac:dyDescent="0.25">
      <c r="A41842"/>
    </row>
    <row r="41843" spans="1:1" ht="13.2" x14ac:dyDescent="0.25">
      <c r="A41843"/>
    </row>
    <row r="41844" spans="1:1" ht="13.2" x14ac:dyDescent="0.25">
      <c r="A41844"/>
    </row>
    <row r="41845" spans="1:1" ht="13.2" x14ac:dyDescent="0.25">
      <c r="A41845"/>
    </row>
    <row r="41846" spans="1:1" ht="13.2" x14ac:dyDescent="0.25">
      <c r="A41846"/>
    </row>
    <row r="41847" spans="1:1" ht="13.2" x14ac:dyDescent="0.25">
      <c r="A41847"/>
    </row>
    <row r="41848" spans="1:1" ht="13.2" x14ac:dyDescent="0.25">
      <c r="A41848"/>
    </row>
    <row r="41849" spans="1:1" ht="13.2" x14ac:dyDescent="0.25">
      <c r="A41849"/>
    </row>
    <row r="41850" spans="1:1" ht="13.2" x14ac:dyDescent="0.25">
      <c r="A41850"/>
    </row>
    <row r="41851" spans="1:1" ht="13.2" x14ac:dyDescent="0.25">
      <c r="A41851"/>
    </row>
    <row r="41852" spans="1:1" ht="13.2" x14ac:dyDescent="0.25">
      <c r="A41852"/>
    </row>
    <row r="41853" spans="1:1" ht="13.2" x14ac:dyDescent="0.25">
      <c r="A41853"/>
    </row>
    <row r="41854" spans="1:1" ht="13.2" x14ac:dyDescent="0.25">
      <c r="A41854"/>
    </row>
    <row r="41855" spans="1:1" ht="13.2" x14ac:dyDescent="0.25">
      <c r="A41855"/>
    </row>
    <row r="41856" spans="1:1" ht="13.2" x14ac:dyDescent="0.25">
      <c r="A41856"/>
    </row>
    <row r="41857" spans="1:1" ht="13.2" x14ac:dyDescent="0.25">
      <c r="A41857"/>
    </row>
    <row r="41858" spans="1:1" ht="13.2" x14ac:dyDescent="0.25">
      <c r="A41858"/>
    </row>
    <row r="41859" spans="1:1" ht="13.2" x14ac:dyDescent="0.25">
      <c r="A41859"/>
    </row>
    <row r="41860" spans="1:1" ht="13.2" x14ac:dyDescent="0.25">
      <c r="A41860"/>
    </row>
    <row r="41861" spans="1:1" ht="13.2" x14ac:dyDescent="0.25">
      <c r="A41861"/>
    </row>
    <row r="41862" spans="1:1" ht="13.2" x14ac:dyDescent="0.25">
      <c r="A41862"/>
    </row>
    <row r="41863" spans="1:1" ht="13.2" x14ac:dyDescent="0.25">
      <c r="A41863"/>
    </row>
    <row r="41864" spans="1:1" ht="13.2" x14ac:dyDescent="0.25">
      <c r="A41864"/>
    </row>
    <row r="41865" spans="1:1" ht="13.2" x14ac:dyDescent="0.25">
      <c r="A41865"/>
    </row>
    <row r="41866" spans="1:1" ht="13.2" x14ac:dyDescent="0.25">
      <c r="A41866"/>
    </row>
    <row r="41867" spans="1:1" ht="13.2" x14ac:dyDescent="0.25">
      <c r="A41867"/>
    </row>
    <row r="41868" spans="1:1" ht="13.2" x14ac:dyDescent="0.25">
      <c r="A41868"/>
    </row>
    <row r="41869" spans="1:1" ht="13.2" x14ac:dyDescent="0.25">
      <c r="A41869"/>
    </row>
    <row r="41870" spans="1:1" ht="13.2" x14ac:dyDescent="0.25">
      <c r="A41870"/>
    </row>
    <row r="41871" spans="1:1" ht="13.2" x14ac:dyDescent="0.25">
      <c r="A41871"/>
    </row>
    <row r="41872" spans="1:1" ht="13.2" x14ac:dyDescent="0.25">
      <c r="A41872"/>
    </row>
    <row r="41873" spans="1:1" ht="13.2" x14ac:dyDescent="0.25">
      <c r="A41873"/>
    </row>
    <row r="41874" spans="1:1" ht="13.2" x14ac:dyDescent="0.25">
      <c r="A41874"/>
    </row>
    <row r="41875" spans="1:1" ht="13.2" x14ac:dyDescent="0.25">
      <c r="A41875"/>
    </row>
    <row r="41876" spans="1:1" ht="13.2" x14ac:dyDescent="0.25">
      <c r="A41876"/>
    </row>
    <row r="41877" spans="1:1" ht="13.2" x14ac:dyDescent="0.25">
      <c r="A41877"/>
    </row>
    <row r="41878" spans="1:1" ht="13.2" x14ac:dyDescent="0.25">
      <c r="A41878"/>
    </row>
    <row r="41879" spans="1:1" ht="13.2" x14ac:dyDescent="0.25">
      <c r="A41879"/>
    </row>
    <row r="41880" spans="1:1" ht="13.2" x14ac:dyDescent="0.25">
      <c r="A41880"/>
    </row>
    <row r="41881" spans="1:1" ht="13.2" x14ac:dyDescent="0.25">
      <c r="A41881"/>
    </row>
    <row r="41882" spans="1:1" ht="13.2" x14ac:dyDescent="0.25">
      <c r="A41882"/>
    </row>
    <row r="41883" spans="1:1" ht="13.2" x14ac:dyDescent="0.25">
      <c r="A41883"/>
    </row>
    <row r="41884" spans="1:1" ht="13.2" x14ac:dyDescent="0.25">
      <c r="A41884"/>
    </row>
    <row r="41885" spans="1:1" ht="13.2" x14ac:dyDescent="0.25">
      <c r="A41885"/>
    </row>
    <row r="41886" spans="1:1" ht="13.2" x14ac:dyDescent="0.25">
      <c r="A41886"/>
    </row>
    <row r="41887" spans="1:1" ht="13.2" x14ac:dyDescent="0.25">
      <c r="A41887"/>
    </row>
    <row r="41888" spans="1:1" ht="13.2" x14ac:dyDescent="0.25">
      <c r="A41888"/>
    </row>
    <row r="41889" spans="1:1" ht="13.2" x14ac:dyDescent="0.25">
      <c r="A41889"/>
    </row>
    <row r="41890" spans="1:1" ht="13.2" x14ac:dyDescent="0.25">
      <c r="A41890"/>
    </row>
    <row r="41891" spans="1:1" ht="13.2" x14ac:dyDescent="0.25">
      <c r="A41891"/>
    </row>
    <row r="41892" spans="1:1" ht="13.2" x14ac:dyDescent="0.25">
      <c r="A41892"/>
    </row>
    <row r="41893" spans="1:1" ht="13.2" x14ac:dyDescent="0.25">
      <c r="A41893"/>
    </row>
    <row r="41894" spans="1:1" ht="13.2" x14ac:dyDescent="0.25">
      <c r="A41894"/>
    </row>
    <row r="41895" spans="1:1" ht="13.2" x14ac:dyDescent="0.25">
      <c r="A41895"/>
    </row>
    <row r="41896" spans="1:1" ht="13.2" x14ac:dyDescent="0.25">
      <c r="A41896"/>
    </row>
    <row r="41897" spans="1:1" ht="13.2" x14ac:dyDescent="0.25">
      <c r="A41897"/>
    </row>
    <row r="41898" spans="1:1" ht="13.2" x14ac:dyDescent="0.25">
      <c r="A41898"/>
    </row>
    <row r="41899" spans="1:1" ht="13.2" x14ac:dyDescent="0.25">
      <c r="A41899"/>
    </row>
    <row r="41900" spans="1:1" ht="13.2" x14ac:dyDescent="0.25">
      <c r="A41900"/>
    </row>
    <row r="41901" spans="1:1" ht="13.2" x14ac:dyDescent="0.25">
      <c r="A41901"/>
    </row>
    <row r="41902" spans="1:1" ht="13.2" x14ac:dyDescent="0.25">
      <c r="A41902"/>
    </row>
    <row r="41903" spans="1:1" ht="13.2" x14ac:dyDescent="0.25">
      <c r="A41903"/>
    </row>
    <row r="41904" spans="1:1" ht="13.2" x14ac:dyDescent="0.25">
      <c r="A41904"/>
    </row>
    <row r="41905" spans="1:1" ht="13.2" x14ac:dyDescent="0.25">
      <c r="A41905"/>
    </row>
    <row r="41906" spans="1:1" ht="13.2" x14ac:dyDescent="0.25">
      <c r="A41906"/>
    </row>
    <row r="41907" spans="1:1" ht="13.2" x14ac:dyDescent="0.25">
      <c r="A41907"/>
    </row>
    <row r="41908" spans="1:1" ht="13.2" x14ac:dyDescent="0.25">
      <c r="A41908"/>
    </row>
    <row r="41909" spans="1:1" ht="13.2" x14ac:dyDescent="0.25">
      <c r="A41909"/>
    </row>
    <row r="41910" spans="1:1" ht="13.2" x14ac:dyDescent="0.25">
      <c r="A41910"/>
    </row>
    <row r="41911" spans="1:1" ht="13.2" x14ac:dyDescent="0.25">
      <c r="A41911"/>
    </row>
    <row r="41912" spans="1:1" ht="13.2" x14ac:dyDescent="0.25">
      <c r="A41912"/>
    </row>
    <row r="41913" spans="1:1" ht="13.2" x14ac:dyDescent="0.25">
      <c r="A41913"/>
    </row>
    <row r="41914" spans="1:1" ht="13.2" x14ac:dyDescent="0.25">
      <c r="A41914"/>
    </row>
    <row r="41915" spans="1:1" ht="13.2" x14ac:dyDescent="0.25">
      <c r="A41915"/>
    </row>
    <row r="41916" spans="1:1" ht="13.2" x14ac:dyDescent="0.25">
      <c r="A41916"/>
    </row>
    <row r="41917" spans="1:1" ht="13.2" x14ac:dyDescent="0.25">
      <c r="A41917"/>
    </row>
    <row r="41918" spans="1:1" ht="13.2" x14ac:dyDescent="0.25">
      <c r="A41918"/>
    </row>
    <row r="41919" spans="1:1" ht="13.2" x14ac:dyDescent="0.25">
      <c r="A41919"/>
    </row>
    <row r="41920" spans="1:1" ht="13.2" x14ac:dyDescent="0.25">
      <c r="A41920"/>
    </row>
    <row r="41921" spans="1:1" ht="13.2" x14ac:dyDescent="0.25">
      <c r="A41921"/>
    </row>
    <row r="41922" spans="1:1" ht="13.2" x14ac:dyDescent="0.25">
      <c r="A41922"/>
    </row>
    <row r="41923" spans="1:1" ht="13.2" x14ac:dyDescent="0.25">
      <c r="A41923"/>
    </row>
    <row r="41924" spans="1:1" ht="13.2" x14ac:dyDescent="0.25">
      <c r="A41924"/>
    </row>
    <row r="41925" spans="1:1" ht="13.2" x14ac:dyDescent="0.25">
      <c r="A41925"/>
    </row>
    <row r="41926" spans="1:1" ht="13.2" x14ac:dyDescent="0.25">
      <c r="A41926"/>
    </row>
    <row r="41927" spans="1:1" ht="13.2" x14ac:dyDescent="0.25">
      <c r="A41927"/>
    </row>
    <row r="41928" spans="1:1" ht="13.2" x14ac:dyDescent="0.25">
      <c r="A41928"/>
    </row>
    <row r="41929" spans="1:1" ht="13.2" x14ac:dyDescent="0.25">
      <c r="A41929"/>
    </row>
    <row r="41930" spans="1:1" ht="13.2" x14ac:dyDescent="0.25">
      <c r="A41930"/>
    </row>
    <row r="41931" spans="1:1" ht="13.2" x14ac:dyDescent="0.25">
      <c r="A41931"/>
    </row>
    <row r="41932" spans="1:1" ht="13.2" x14ac:dyDescent="0.25">
      <c r="A41932"/>
    </row>
    <row r="41933" spans="1:1" ht="13.2" x14ac:dyDescent="0.25">
      <c r="A41933"/>
    </row>
    <row r="41934" spans="1:1" ht="13.2" x14ac:dyDescent="0.25">
      <c r="A41934"/>
    </row>
    <row r="41935" spans="1:1" ht="13.2" x14ac:dyDescent="0.25">
      <c r="A41935"/>
    </row>
    <row r="41936" spans="1:1" ht="13.2" x14ac:dyDescent="0.25">
      <c r="A41936"/>
    </row>
    <row r="41937" spans="1:1" ht="13.2" x14ac:dyDescent="0.25">
      <c r="A41937"/>
    </row>
    <row r="41938" spans="1:1" ht="13.2" x14ac:dyDescent="0.25">
      <c r="A41938"/>
    </row>
    <row r="41939" spans="1:1" ht="13.2" x14ac:dyDescent="0.25">
      <c r="A41939"/>
    </row>
    <row r="41940" spans="1:1" ht="13.2" x14ac:dyDescent="0.25">
      <c r="A41940"/>
    </row>
    <row r="41941" spans="1:1" ht="13.2" x14ac:dyDescent="0.25">
      <c r="A41941"/>
    </row>
    <row r="41942" spans="1:1" ht="13.2" x14ac:dyDescent="0.25">
      <c r="A41942"/>
    </row>
    <row r="41943" spans="1:1" ht="13.2" x14ac:dyDescent="0.25">
      <c r="A41943"/>
    </row>
    <row r="41944" spans="1:1" ht="13.2" x14ac:dyDescent="0.25">
      <c r="A41944"/>
    </row>
    <row r="41945" spans="1:1" ht="13.2" x14ac:dyDescent="0.25">
      <c r="A41945"/>
    </row>
    <row r="41946" spans="1:1" ht="13.2" x14ac:dyDescent="0.25">
      <c r="A41946"/>
    </row>
    <row r="41947" spans="1:1" ht="13.2" x14ac:dyDescent="0.25">
      <c r="A41947"/>
    </row>
    <row r="41948" spans="1:1" ht="13.2" x14ac:dyDescent="0.25">
      <c r="A41948"/>
    </row>
    <row r="41949" spans="1:1" ht="13.2" x14ac:dyDescent="0.25">
      <c r="A41949"/>
    </row>
    <row r="41950" spans="1:1" ht="13.2" x14ac:dyDescent="0.25">
      <c r="A41950"/>
    </row>
    <row r="41951" spans="1:1" ht="13.2" x14ac:dyDescent="0.25">
      <c r="A41951"/>
    </row>
    <row r="41952" spans="1:1" ht="13.2" x14ac:dyDescent="0.25">
      <c r="A41952"/>
    </row>
    <row r="41953" spans="1:1" ht="13.2" x14ac:dyDescent="0.25">
      <c r="A41953"/>
    </row>
    <row r="41954" spans="1:1" ht="13.2" x14ac:dyDescent="0.25">
      <c r="A41954"/>
    </row>
    <row r="41955" spans="1:1" ht="13.2" x14ac:dyDescent="0.25">
      <c r="A41955"/>
    </row>
    <row r="41956" spans="1:1" ht="13.2" x14ac:dyDescent="0.25">
      <c r="A41956"/>
    </row>
    <row r="41957" spans="1:1" ht="13.2" x14ac:dyDescent="0.25">
      <c r="A41957"/>
    </row>
    <row r="41958" spans="1:1" ht="13.2" x14ac:dyDescent="0.25">
      <c r="A41958"/>
    </row>
    <row r="41959" spans="1:1" ht="13.2" x14ac:dyDescent="0.25">
      <c r="A41959"/>
    </row>
    <row r="41960" spans="1:1" ht="13.2" x14ac:dyDescent="0.25">
      <c r="A41960"/>
    </row>
    <row r="41961" spans="1:1" ht="13.2" x14ac:dyDescent="0.25">
      <c r="A41961"/>
    </row>
    <row r="41962" spans="1:1" ht="13.2" x14ac:dyDescent="0.25">
      <c r="A41962"/>
    </row>
    <row r="41963" spans="1:1" ht="13.2" x14ac:dyDescent="0.25">
      <c r="A41963"/>
    </row>
    <row r="41964" spans="1:1" ht="13.2" x14ac:dyDescent="0.25">
      <c r="A41964"/>
    </row>
    <row r="41965" spans="1:1" ht="13.2" x14ac:dyDescent="0.25">
      <c r="A41965"/>
    </row>
    <row r="41966" spans="1:1" ht="13.2" x14ac:dyDescent="0.25">
      <c r="A41966"/>
    </row>
    <row r="41967" spans="1:1" ht="13.2" x14ac:dyDescent="0.25">
      <c r="A41967"/>
    </row>
    <row r="41968" spans="1:1" ht="13.2" x14ac:dyDescent="0.25">
      <c r="A41968"/>
    </row>
    <row r="41969" spans="1:1" ht="13.2" x14ac:dyDescent="0.25">
      <c r="A41969"/>
    </row>
    <row r="41970" spans="1:1" ht="13.2" x14ac:dyDescent="0.25">
      <c r="A41970"/>
    </row>
    <row r="41971" spans="1:1" ht="13.2" x14ac:dyDescent="0.25">
      <c r="A41971"/>
    </row>
    <row r="41972" spans="1:1" ht="13.2" x14ac:dyDescent="0.25">
      <c r="A41972"/>
    </row>
    <row r="41973" spans="1:1" ht="13.2" x14ac:dyDescent="0.25">
      <c r="A41973"/>
    </row>
    <row r="41974" spans="1:1" ht="13.2" x14ac:dyDescent="0.25">
      <c r="A41974"/>
    </row>
    <row r="41975" spans="1:1" ht="13.2" x14ac:dyDescent="0.25">
      <c r="A41975"/>
    </row>
    <row r="41976" spans="1:1" ht="13.2" x14ac:dyDescent="0.25">
      <c r="A41976"/>
    </row>
    <row r="41977" spans="1:1" ht="13.2" x14ac:dyDescent="0.25">
      <c r="A41977"/>
    </row>
    <row r="41978" spans="1:1" ht="13.2" x14ac:dyDescent="0.25">
      <c r="A41978"/>
    </row>
    <row r="41979" spans="1:1" ht="13.2" x14ac:dyDescent="0.25">
      <c r="A41979"/>
    </row>
    <row r="41980" spans="1:1" ht="13.2" x14ac:dyDescent="0.25">
      <c r="A41980"/>
    </row>
    <row r="41981" spans="1:1" ht="13.2" x14ac:dyDescent="0.25">
      <c r="A41981"/>
    </row>
    <row r="41982" spans="1:1" ht="13.2" x14ac:dyDescent="0.25">
      <c r="A41982"/>
    </row>
    <row r="41983" spans="1:1" ht="13.2" x14ac:dyDescent="0.25">
      <c r="A41983"/>
    </row>
    <row r="41984" spans="1:1" ht="13.2" x14ac:dyDescent="0.25">
      <c r="A41984"/>
    </row>
    <row r="41985" spans="1:1" ht="13.2" x14ac:dyDescent="0.25">
      <c r="A41985"/>
    </row>
    <row r="41986" spans="1:1" ht="13.2" x14ac:dyDescent="0.25">
      <c r="A41986"/>
    </row>
    <row r="41987" spans="1:1" ht="13.2" x14ac:dyDescent="0.25">
      <c r="A41987"/>
    </row>
    <row r="41988" spans="1:1" ht="13.2" x14ac:dyDescent="0.25">
      <c r="A41988"/>
    </row>
    <row r="41989" spans="1:1" ht="13.2" x14ac:dyDescent="0.25">
      <c r="A41989"/>
    </row>
    <row r="41990" spans="1:1" ht="13.2" x14ac:dyDescent="0.25">
      <c r="A41990"/>
    </row>
    <row r="41991" spans="1:1" ht="13.2" x14ac:dyDescent="0.25">
      <c r="A41991"/>
    </row>
    <row r="41992" spans="1:1" ht="13.2" x14ac:dyDescent="0.25">
      <c r="A41992"/>
    </row>
    <row r="41993" spans="1:1" ht="13.2" x14ac:dyDescent="0.25">
      <c r="A41993"/>
    </row>
    <row r="41994" spans="1:1" ht="13.2" x14ac:dyDescent="0.25">
      <c r="A41994"/>
    </row>
    <row r="41995" spans="1:1" ht="13.2" x14ac:dyDescent="0.25">
      <c r="A41995"/>
    </row>
    <row r="41996" spans="1:1" ht="13.2" x14ac:dyDescent="0.25">
      <c r="A41996"/>
    </row>
    <row r="41997" spans="1:1" ht="13.2" x14ac:dyDescent="0.25">
      <c r="A41997"/>
    </row>
    <row r="41998" spans="1:1" ht="13.2" x14ac:dyDescent="0.25">
      <c r="A41998"/>
    </row>
    <row r="41999" spans="1:1" ht="13.2" x14ac:dyDescent="0.25">
      <c r="A41999"/>
    </row>
    <row r="42000" spans="1:1" ht="13.2" x14ac:dyDescent="0.25">
      <c r="A42000"/>
    </row>
    <row r="42001" spans="1:1" ht="13.2" x14ac:dyDescent="0.25">
      <c r="A42001"/>
    </row>
    <row r="42002" spans="1:1" ht="13.2" x14ac:dyDescent="0.25">
      <c r="A42002"/>
    </row>
    <row r="42003" spans="1:1" ht="13.2" x14ac:dyDescent="0.25">
      <c r="A42003"/>
    </row>
    <row r="42004" spans="1:1" ht="13.2" x14ac:dyDescent="0.25">
      <c r="A42004"/>
    </row>
    <row r="42005" spans="1:1" ht="13.2" x14ac:dyDescent="0.25">
      <c r="A42005"/>
    </row>
    <row r="42006" spans="1:1" ht="13.2" x14ac:dyDescent="0.25">
      <c r="A42006"/>
    </row>
    <row r="42007" spans="1:1" ht="13.2" x14ac:dyDescent="0.25">
      <c r="A42007"/>
    </row>
    <row r="42008" spans="1:1" ht="13.2" x14ac:dyDescent="0.25">
      <c r="A42008"/>
    </row>
    <row r="42009" spans="1:1" ht="13.2" x14ac:dyDescent="0.25">
      <c r="A42009"/>
    </row>
    <row r="42010" spans="1:1" ht="13.2" x14ac:dyDescent="0.25">
      <c r="A42010"/>
    </row>
    <row r="42011" spans="1:1" ht="13.2" x14ac:dyDescent="0.25">
      <c r="A42011"/>
    </row>
    <row r="42012" spans="1:1" ht="13.2" x14ac:dyDescent="0.25">
      <c r="A42012"/>
    </row>
    <row r="42013" spans="1:1" ht="13.2" x14ac:dyDescent="0.25">
      <c r="A42013"/>
    </row>
    <row r="42014" spans="1:1" ht="13.2" x14ac:dyDescent="0.25">
      <c r="A42014"/>
    </row>
    <row r="42015" spans="1:1" ht="13.2" x14ac:dyDescent="0.25">
      <c r="A42015"/>
    </row>
    <row r="42016" spans="1:1" ht="13.2" x14ac:dyDescent="0.25">
      <c r="A42016"/>
    </row>
    <row r="42017" spans="1:1" ht="13.2" x14ac:dyDescent="0.25">
      <c r="A42017"/>
    </row>
    <row r="42018" spans="1:1" ht="13.2" x14ac:dyDescent="0.25">
      <c r="A42018"/>
    </row>
    <row r="42019" spans="1:1" ht="13.2" x14ac:dyDescent="0.25">
      <c r="A42019"/>
    </row>
    <row r="42020" spans="1:1" ht="13.2" x14ac:dyDescent="0.25">
      <c r="A42020"/>
    </row>
    <row r="42021" spans="1:1" ht="13.2" x14ac:dyDescent="0.25">
      <c r="A42021"/>
    </row>
    <row r="42022" spans="1:1" ht="13.2" x14ac:dyDescent="0.25">
      <c r="A42022"/>
    </row>
    <row r="42023" spans="1:1" ht="13.2" x14ac:dyDescent="0.25">
      <c r="A42023"/>
    </row>
    <row r="42024" spans="1:1" ht="13.2" x14ac:dyDescent="0.25">
      <c r="A42024"/>
    </row>
    <row r="42025" spans="1:1" ht="13.2" x14ac:dyDescent="0.25">
      <c r="A42025"/>
    </row>
    <row r="42026" spans="1:1" ht="13.2" x14ac:dyDescent="0.25">
      <c r="A42026"/>
    </row>
    <row r="42027" spans="1:1" ht="13.2" x14ac:dyDescent="0.25">
      <c r="A42027"/>
    </row>
    <row r="42028" spans="1:1" ht="13.2" x14ac:dyDescent="0.25">
      <c r="A42028"/>
    </row>
    <row r="42029" spans="1:1" ht="13.2" x14ac:dyDescent="0.25">
      <c r="A42029"/>
    </row>
    <row r="42030" spans="1:1" ht="13.2" x14ac:dyDescent="0.25">
      <c r="A42030"/>
    </row>
    <row r="42031" spans="1:1" ht="13.2" x14ac:dyDescent="0.25">
      <c r="A42031"/>
    </row>
    <row r="42032" spans="1:1" ht="13.2" x14ac:dyDescent="0.25">
      <c r="A42032"/>
    </row>
    <row r="42033" spans="1:1" ht="13.2" x14ac:dyDescent="0.25">
      <c r="A42033"/>
    </row>
    <row r="42034" spans="1:1" ht="13.2" x14ac:dyDescent="0.25">
      <c r="A42034"/>
    </row>
    <row r="42035" spans="1:1" ht="13.2" x14ac:dyDescent="0.25">
      <c r="A42035"/>
    </row>
    <row r="42036" spans="1:1" ht="13.2" x14ac:dyDescent="0.25">
      <c r="A42036"/>
    </row>
    <row r="42037" spans="1:1" ht="13.2" x14ac:dyDescent="0.25">
      <c r="A42037"/>
    </row>
    <row r="42038" spans="1:1" ht="13.2" x14ac:dyDescent="0.25">
      <c r="A42038"/>
    </row>
    <row r="42039" spans="1:1" ht="13.2" x14ac:dyDescent="0.25">
      <c r="A42039"/>
    </row>
    <row r="42040" spans="1:1" ht="13.2" x14ac:dyDescent="0.25">
      <c r="A42040"/>
    </row>
    <row r="42041" spans="1:1" ht="13.2" x14ac:dyDescent="0.25">
      <c r="A42041"/>
    </row>
    <row r="42042" spans="1:1" ht="13.2" x14ac:dyDescent="0.25">
      <c r="A42042"/>
    </row>
    <row r="42043" spans="1:1" ht="13.2" x14ac:dyDescent="0.25">
      <c r="A42043"/>
    </row>
    <row r="42044" spans="1:1" ht="13.2" x14ac:dyDescent="0.25">
      <c r="A42044"/>
    </row>
    <row r="42045" spans="1:1" ht="13.2" x14ac:dyDescent="0.25">
      <c r="A42045"/>
    </row>
    <row r="42046" spans="1:1" ht="13.2" x14ac:dyDescent="0.25">
      <c r="A42046"/>
    </row>
    <row r="42047" spans="1:1" ht="13.2" x14ac:dyDescent="0.25">
      <c r="A42047"/>
    </row>
    <row r="42048" spans="1:1" ht="13.2" x14ac:dyDescent="0.25">
      <c r="A42048"/>
    </row>
    <row r="42049" spans="1:1" ht="13.2" x14ac:dyDescent="0.25">
      <c r="A42049"/>
    </row>
    <row r="42050" spans="1:1" ht="13.2" x14ac:dyDescent="0.25">
      <c r="A42050"/>
    </row>
    <row r="42051" spans="1:1" ht="13.2" x14ac:dyDescent="0.25">
      <c r="A42051"/>
    </row>
    <row r="42052" spans="1:1" ht="13.2" x14ac:dyDescent="0.25">
      <c r="A42052"/>
    </row>
    <row r="42053" spans="1:1" ht="13.2" x14ac:dyDescent="0.25">
      <c r="A42053"/>
    </row>
    <row r="42054" spans="1:1" ht="13.2" x14ac:dyDescent="0.25">
      <c r="A42054"/>
    </row>
    <row r="42055" spans="1:1" ht="13.2" x14ac:dyDescent="0.25">
      <c r="A42055"/>
    </row>
    <row r="42056" spans="1:1" ht="13.2" x14ac:dyDescent="0.25">
      <c r="A42056"/>
    </row>
    <row r="42057" spans="1:1" ht="13.2" x14ac:dyDescent="0.25">
      <c r="A42057"/>
    </row>
    <row r="42058" spans="1:1" ht="13.2" x14ac:dyDescent="0.25">
      <c r="A42058"/>
    </row>
    <row r="42059" spans="1:1" ht="13.2" x14ac:dyDescent="0.25">
      <c r="A42059"/>
    </row>
    <row r="42060" spans="1:1" ht="13.2" x14ac:dyDescent="0.25">
      <c r="A42060"/>
    </row>
    <row r="42061" spans="1:1" ht="13.2" x14ac:dyDescent="0.25">
      <c r="A42061"/>
    </row>
    <row r="42062" spans="1:1" ht="13.2" x14ac:dyDescent="0.25">
      <c r="A42062"/>
    </row>
    <row r="42063" spans="1:1" ht="13.2" x14ac:dyDescent="0.25">
      <c r="A42063"/>
    </row>
    <row r="42064" spans="1:1" ht="13.2" x14ac:dyDescent="0.25">
      <c r="A42064"/>
    </row>
    <row r="42065" spans="1:1" ht="13.2" x14ac:dyDescent="0.25">
      <c r="A42065"/>
    </row>
    <row r="42066" spans="1:1" ht="13.2" x14ac:dyDescent="0.25">
      <c r="A42066"/>
    </row>
    <row r="42067" spans="1:1" ht="13.2" x14ac:dyDescent="0.25">
      <c r="A42067"/>
    </row>
    <row r="42068" spans="1:1" ht="13.2" x14ac:dyDescent="0.25">
      <c r="A42068"/>
    </row>
    <row r="42069" spans="1:1" ht="13.2" x14ac:dyDescent="0.25">
      <c r="A42069"/>
    </row>
    <row r="42070" spans="1:1" ht="13.2" x14ac:dyDescent="0.25">
      <c r="A42070"/>
    </row>
    <row r="42071" spans="1:1" ht="13.2" x14ac:dyDescent="0.25">
      <c r="A42071"/>
    </row>
    <row r="42072" spans="1:1" ht="13.2" x14ac:dyDescent="0.25">
      <c r="A42072"/>
    </row>
    <row r="42073" spans="1:1" ht="13.2" x14ac:dyDescent="0.25">
      <c r="A42073"/>
    </row>
    <row r="42074" spans="1:1" ht="13.2" x14ac:dyDescent="0.25">
      <c r="A42074"/>
    </row>
    <row r="42075" spans="1:1" ht="13.2" x14ac:dyDescent="0.25">
      <c r="A42075"/>
    </row>
    <row r="42076" spans="1:1" ht="13.2" x14ac:dyDescent="0.25">
      <c r="A42076"/>
    </row>
    <row r="42077" spans="1:1" ht="13.2" x14ac:dyDescent="0.25">
      <c r="A42077"/>
    </row>
    <row r="42078" spans="1:1" ht="13.2" x14ac:dyDescent="0.25">
      <c r="A42078"/>
    </row>
    <row r="42079" spans="1:1" ht="13.2" x14ac:dyDescent="0.25">
      <c r="A42079"/>
    </row>
    <row r="42080" spans="1:1" ht="13.2" x14ac:dyDescent="0.25">
      <c r="A42080"/>
    </row>
    <row r="42081" spans="1:1" ht="13.2" x14ac:dyDescent="0.25">
      <c r="A42081"/>
    </row>
    <row r="42082" spans="1:1" ht="13.2" x14ac:dyDescent="0.25">
      <c r="A42082"/>
    </row>
    <row r="42083" spans="1:1" ht="13.2" x14ac:dyDescent="0.25">
      <c r="A42083"/>
    </row>
    <row r="42084" spans="1:1" ht="13.2" x14ac:dyDescent="0.25">
      <c r="A42084"/>
    </row>
    <row r="42085" spans="1:1" ht="13.2" x14ac:dyDescent="0.25">
      <c r="A42085"/>
    </row>
    <row r="42086" spans="1:1" ht="13.2" x14ac:dyDescent="0.25">
      <c r="A42086"/>
    </row>
    <row r="42087" spans="1:1" ht="13.2" x14ac:dyDescent="0.25">
      <c r="A42087"/>
    </row>
    <row r="42088" spans="1:1" ht="13.2" x14ac:dyDescent="0.25">
      <c r="A42088"/>
    </row>
    <row r="42089" spans="1:1" ht="13.2" x14ac:dyDescent="0.25">
      <c r="A42089"/>
    </row>
    <row r="42090" spans="1:1" ht="13.2" x14ac:dyDescent="0.25">
      <c r="A42090"/>
    </row>
    <row r="42091" spans="1:1" ht="13.2" x14ac:dyDescent="0.25">
      <c r="A42091"/>
    </row>
    <row r="42092" spans="1:1" ht="13.2" x14ac:dyDescent="0.25">
      <c r="A42092"/>
    </row>
    <row r="42093" spans="1:1" ht="13.2" x14ac:dyDescent="0.25">
      <c r="A42093"/>
    </row>
    <row r="42094" spans="1:1" ht="13.2" x14ac:dyDescent="0.25">
      <c r="A42094"/>
    </row>
    <row r="42095" spans="1:1" ht="13.2" x14ac:dyDescent="0.25">
      <c r="A42095"/>
    </row>
    <row r="42096" spans="1:1" ht="13.2" x14ac:dyDescent="0.25">
      <c r="A42096"/>
    </row>
    <row r="42097" spans="1:1" ht="13.2" x14ac:dyDescent="0.25">
      <c r="A42097"/>
    </row>
    <row r="42098" spans="1:1" ht="13.2" x14ac:dyDescent="0.25">
      <c r="A42098"/>
    </row>
    <row r="42099" spans="1:1" ht="13.2" x14ac:dyDescent="0.25">
      <c r="A42099"/>
    </row>
    <row r="42100" spans="1:1" ht="13.2" x14ac:dyDescent="0.25">
      <c r="A42100"/>
    </row>
    <row r="42101" spans="1:1" ht="13.2" x14ac:dyDescent="0.25">
      <c r="A42101"/>
    </row>
    <row r="42102" spans="1:1" ht="13.2" x14ac:dyDescent="0.25">
      <c r="A42102"/>
    </row>
    <row r="42103" spans="1:1" ht="13.2" x14ac:dyDescent="0.25">
      <c r="A42103"/>
    </row>
    <row r="42104" spans="1:1" ht="13.2" x14ac:dyDescent="0.25">
      <c r="A42104"/>
    </row>
    <row r="42105" spans="1:1" ht="13.2" x14ac:dyDescent="0.25">
      <c r="A42105"/>
    </row>
    <row r="42106" spans="1:1" ht="13.2" x14ac:dyDescent="0.25">
      <c r="A42106"/>
    </row>
    <row r="42107" spans="1:1" ht="13.2" x14ac:dyDescent="0.25">
      <c r="A42107"/>
    </row>
    <row r="42108" spans="1:1" ht="13.2" x14ac:dyDescent="0.25">
      <c r="A42108"/>
    </row>
    <row r="42109" spans="1:1" ht="13.2" x14ac:dyDescent="0.25">
      <c r="A42109"/>
    </row>
    <row r="42110" spans="1:1" ht="13.2" x14ac:dyDescent="0.25">
      <c r="A42110"/>
    </row>
    <row r="42111" spans="1:1" ht="13.2" x14ac:dyDescent="0.25">
      <c r="A42111"/>
    </row>
    <row r="42112" spans="1:1" ht="13.2" x14ac:dyDescent="0.25">
      <c r="A42112"/>
    </row>
    <row r="42113" spans="1:1" ht="13.2" x14ac:dyDescent="0.25">
      <c r="A42113"/>
    </row>
    <row r="42114" spans="1:1" ht="13.2" x14ac:dyDescent="0.25">
      <c r="A42114"/>
    </row>
    <row r="42115" spans="1:1" ht="13.2" x14ac:dyDescent="0.25">
      <c r="A42115"/>
    </row>
    <row r="42116" spans="1:1" ht="13.2" x14ac:dyDescent="0.25">
      <c r="A42116"/>
    </row>
    <row r="42117" spans="1:1" ht="13.2" x14ac:dyDescent="0.25">
      <c r="A42117"/>
    </row>
    <row r="42118" spans="1:1" ht="13.2" x14ac:dyDescent="0.25">
      <c r="A42118"/>
    </row>
    <row r="42119" spans="1:1" ht="13.2" x14ac:dyDescent="0.25">
      <c r="A42119"/>
    </row>
    <row r="42120" spans="1:1" ht="13.2" x14ac:dyDescent="0.25">
      <c r="A42120"/>
    </row>
    <row r="42121" spans="1:1" ht="13.2" x14ac:dyDescent="0.25">
      <c r="A42121"/>
    </row>
    <row r="42122" spans="1:1" ht="13.2" x14ac:dyDescent="0.25">
      <c r="A42122"/>
    </row>
    <row r="42123" spans="1:1" ht="13.2" x14ac:dyDescent="0.25">
      <c r="A42123"/>
    </row>
    <row r="42124" spans="1:1" ht="13.2" x14ac:dyDescent="0.25">
      <c r="A42124"/>
    </row>
    <row r="42125" spans="1:1" ht="13.2" x14ac:dyDescent="0.25">
      <c r="A42125"/>
    </row>
    <row r="42126" spans="1:1" ht="13.2" x14ac:dyDescent="0.25">
      <c r="A42126"/>
    </row>
    <row r="42127" spans="1:1" ht="13.2" x14ac:dyDescent="0.25">
      <c r="A42127"/>
    </row>
    <row r="42128" spans="1:1" ht="13.2" x14ac:dyDescent="0.25">
      <c r="A42128"/>
    </row>
    <row r="42129" spans="1:1" ht="13.2" x14ac:dyDescent="0.25">
      <c r="A42129"/>
    </row>
    <row r="42130" spans="1:1" ht="13.2" x14ac:dyDescent="0.25">
      <c r="A42130"/>
    </row>
    <row r="42131" spans="1:1" ht="13.2" x14ac:dyDescent="0.25">
      <c r="A42131"/>
    </row>
    <row r="42132" spans="1:1" ht="13.2" x14ac:dyDescent="0.25">
      <c r="A42132"/>
    </row>
    <row r="42133" spans="1:1" ht="13.2" x14ac:dyDescent="0.25">
      <c r="A42133"/>
    </row>
    <row r="42134" spans="1:1" ht="13.2" x14ac:dyDescent="0.25">
      <c r="A42134"/>
    </row>
    <row r="42135" spans="1:1" ht="13.2" x14ac:dyDescent="0.25">
      <c r="A42135"/>
    </row>
    <row r="42136" spans="1:1" ht="13.2" x14ac:dyDescent="0.25">
      <c r="A42136"/>
    </row>
    <row r="42137" spans="1:1" ht="13.2" x14ac:dyDescent="0.25">
      <c r="A42137"/>
    </row>
    <row r="42138" spans="1:1" ht="13.2" x14ac:dyDescent="0.25">
      <c r="A42138"/>
    </row>
    <row r="42139" spans="1:1" ht="13.2" x14ac:dyDescent="0.25">
      <c r="A42139"/>
    </row>
    <row r="42140" spans="1:1" ht="13.2" x14ac:dyDescent="0.25">
      <c r="A42140"/>
    </row>
    <row r="42141" spans="1:1" ht="13.2" x14ac:dyDescent="0.25">
      <c r="A42141"/>
    </row>
    <row r="42142" spans="1:1" ht="13.2" x14ac:dyDescent="0.25">
      <c r="A42142"/>
    </row>
    <row r="42143" spans="1:1" ht="13.2" x14ac:dyDescent="0.25">
      <c r="A42143"/>
    </row>
    <row r="42144" spans="1:1" ht="13.2" x14ac:dyDescent="0.25">
      <c r="A42144"/>
    </row>
    <row r="42145" spans="1:1" ht="13.2" x14ac:dyDescent="0.25">
      <c r="A42145"/>
    </row>
    <row r="42146" spans="1:1" ht="13.2" x14ac:dyDescent="0.25">
      <c r="A42146"/>
    </row>
    <row r="42147" spans="1:1" ht="13.2" x14ac:dyDescent="0.25">
      <c r="A42147"/>
    </row>
    <row r="42148" spans="1:1" ht="13.2" x14ac:dyDescent="0.25">
      <c r="A42148"/>
    </row>
    <row r="42149" spans="1:1" ht="13.2" x14ac:dyDescent="0.25">
      <c r="A42149"/>
    </row>
    <row r="42150" spans="1:1" ht="13.2" x14ac:dyDescent="0.25">
      <c r="A42150"/>
    </row>
    <row r="42151" spans="1:1" ht="13.2" x14ac:dyDescent="0.25">
      <c r="A42151"/>
    </row>
    <row r="42152" spans="1:1" ht="13.2" x14ac:dyDescent="0.25">
      <c r="A42152"/>
    </row>
    <row r="42153" spans="1:1" ht="13.2" x14ac:dyDescent="0.25">
      <c r="A42153"/>
    </row>
    <row r="42154" spans="1:1" ht="13.2" x14ac:dyDescent="0.25">
      <c r="A42154"/>
    </row>
    <row r="42155" spans="1:1" ht="13.2" x14ac:dyDescent="0.25">
      <c r="A42155"/>
    </row>
    <row r="42156" spans="1:1" ht="13.2" x14ac:dyDescent="0.25">
      <c r="A42156"/>
    </row>
    <row r="42157" spans="1:1" ht="13.2" x14ac:dyDescent="0.25">
      <c r="A42157"/>
    </row>
    <row r="42158" spans="1:1" ht="13.2" x14ac:dyDescent="0.25">
      <c r="A42158"/>
    </row>
    <row r="42159" spans="1:1" ht="13.2" x14ac:dyDescent="0.25">
      <c r="A42159"/>
    </row>
    <row r="42160" spans="1:1" ht="13.2" x14ac:dyDescent="0.25">
      <c r="A42160"/>
    </row>
    <row r="42161" spans="1:1" ht="13.2" x14ac:dyDescent="0.25">
      <c r="A42161"/>
    </row>
    <row r="42162" spans="1:1" ht="13.2" x14ac:dyDescent="0.25">
      <c r="A42162"/>
    </row>
    <row r="42163" spans="1:1" ht="13.2" x14ac:dyDescent="0.25">
      <c r="A42163"/>
    </row>
    <row r="42164" spans="1:1" ht="13.2" x14ac:dyDescent="0.25">
      <c r="A42164"/>
    </row>
    <row r="42165" spans="1:1" ht="13.2" x14ac:dyDescent="0.25">
      <c r="A42165"/>
    </row>
    <row r="42166" spans="1:1" ht="13.2" x14ac:dyDescent="0.25">
      <c r="A42166"/>
    </row>
    <row r="42167" spans="1:1" ht="13.2" x14ac:dyDescent="0.25">
      <c r="A42167"/>
    </row>
    <row r="42168" spans="1:1" ht="13.2" x14ac:dyDescent="0.25">
      <c r="A42168"/>
    </row>
    <row r="42169" spans="1:1" ht="13.2" x14ac:dyDescent="0.25">
      <c r="A42169"/>
    </row>
    <row r="42170" spans="1:1" ht="13.2" x14ac:dyDescent="0.25">
      <c r="A42170"/>
    </row>
    <row r="42171" spans="1:1" ht="13.2" x14ac:dyDescent="0.25">
      <c r="A42171"/>
    </row>
    <row r="42172" spans="1:1" ht="13.2" x14ac:dyDescent="0.25">
      <c r="A42172"/>
    </row>
    <row r="42173" spans="1:1" ht="13.2" x14ac:dyDescent="0.25">
      <c r="A42173"/>
    </row>
    <row r="42174" spans="1:1" ht="13.2" x14ac:dyDescent="0.25">
      <c r="A42174"/>
    </row>
    <row r="42175" spans="1:1" ht="13.2" x14ac:dyDescent="0.25">
      <c r="A42175"/>
    </row>
    <row r="42176" spans="1:1" ht="13.2" x14ac:dyDescent="0.25">
      <c r="A42176"/>
    </row>
    <row r="42177" spans="1:1" ht="13.2" x14ac:dyDescent="0.25">
      <c r="A42177"/>
    </row>
    <row r="42178" spans="1:1" ht="13.2" x14ac:dyDescent="0.25">
      <c r="A42178"/>
    </row>
    <row r="42179" spans="1:1" ht="13.2" x14ac:dyDescent="0.25">
      <c r="A42179"/>
    </row>
    <row r="42180" spans="1:1" ht="13.2" x14ac:dyDescent="0.25">
      <c r="A42180"/>
    </row>
    <row r="42181" spans="1:1" ht="13.2" x14ac:dyDescent="0.25">
      <c r="A42181"/>
    </row>
    <row r="42182" spans="1:1" ht="13.2" x14ac:dyDescent="0.25">
      <c r="A42182"/>
    </row>
    <row r="42183" spans="1:1" ht="13.2" x14ac:dyDescent="0.25">
      <c r="A42183"/>
    </row>
    <row r="42184" spans="1:1" ht="13.2" x14ac:dyDescent="0.25">
      <c r="A42184"/>
    </row>
    <row r="42185" spans="1:1" ht="13.2" x14ac:dyDescent="0.25">
      <c r="A42185"/>
    </row>
    <row r="42186" spans="1:1" ht="13.2" x14ac:dyDescent="0.25">
      <c r="A42186"/>
    </row>
    <row r="42187" spans="1:1" ht="13.2" x14ac:dyDescent="0.25">
      <c r="A42187"/>
    </row>
    <row r="42188" spans="1:1" ht="13.2" x14ac:dyDescent="0.25">
      <c r="A42188"/>
    </row>
    <row r="42189" spans="1:1" ht="13.2" x14ac:dyDescent="0.25">
      <c r="A42189"/>
    </row>
    <row r="42190" spans="1:1" ht="13.2" x14ac:dyDescent="0.25">
      <c r="A42190"/>
    </row>
    <row r="42191" spans="1:1" ht="13.2" x14ac:dyDescent="0.25">
      <c r="A42191"/>
    </row>
    <row r="42192" spans="1:1" ht="13.2" x14ac:dyDescent="0.25">
      <c r="A42192"/>
    </row>
    <row r="42193" spans="1:1" ht="13.2" x14ac:dyDescent="0.25">
      <c r="A42193"/>
    </row>
    <row r="42194" spans="1:1" ht="13.2" x14ac:dyDescent="0.25">
      <c r="A42194"/>
    </row>
    <row r="42195" spans="1:1" ht="13.2" x14ac:dyDescent="0.25">
      <c r="A42195"/>
    </row>
    <row r="42196" spans="1:1" ht="13.2" x14ac:dyDescent="0.25">
      <c r="A42196"/>
    </row>
    <row r="42197" spans="1:1" ht="13.2" x14ac:dyDescent="0.25">
      <c r="A42197"/>
    </row>
    <row r="42198" spans="1:1" ht="13.2" x14ac:dyDescent="0.25">
      <c r="A42198"/>
    </row>
    <row r="42199" spans="1:1" ht="13.2" x14ac:dyDescent="0.25">
      <c r="A42199"/>
    </row>
    <row r="42200" spans="1:1" ht="13.2" x14ac:dyDescent="0.25">
      <c r="A42200"/>
    </row>
    <row r="42201" spans="1:1" ht="13.2" x14ac:dyDescent="0.25">
      <c r="A42201"/>
    </row>
    <row r="42202" spans="1:1" ht="13.2" x14ac:dyDescent="0.25">
      <c r="A42202"/>
    </row>
    <row r="42203" spans="1:1" ht="13.2" x14ac:dyDescent="0.25">
      <c r="A42203"/>
    </row>
    <row r="42204" spans="1:1" ht="13.2" x14ac:dyDescent="0.25">
      <c r="A42204"/>
    </row>
    <row r="42205" spans="1:1" ht="13.2" x14ac:dyDescent="0.25">
      <c r="A42205"/>
    </row>
    <row r="42206" spans="1:1" ht="13.2" x14ac:dyDescent="0.25">
      <c r="A42206"/>
    </row>
    <row r="42207" spans="1:1" ht="13.2" x14ac:dyDescent="0.25">
      <c r="A42207"/>
    </row>
    <row r="42208" spans="1:1" ht="13.2" x14ac:dyDescent="0.25">
      <c r="A42208"/>
    </row>
    <row r="42209" spans="1:1" ht="13.2" x14ac:dyDescent="0.25">
      <c r="A42209"/>
    </row>
    <row r="42210" spans="1:1" ht="13.2" x14ac:dyDescent="0.25">
      <c r="A42210"/>
    </row>
    <row r="42211" spans="1:1" ht="13.2" x14ac:dyDescent="0.25">
      <c r="A42211"/>
    </row>
    <row r="42212" spans="1:1" ht="13.2" x14ac:dyDescent="0.25">
      <c r="A42212"/>
    </row>
    <row r="42213" spans="1:1" ht="13.2" x14ac:dyDescent="0.25">
      <c r="A42213"/>
    </row>
    <row r="42214" spans="1:1" ht="13.2" x14ac:dyDescent="0.25">
      <c r="A42214"/>
    </row>
    <row r="42215" spans="1:1" ht="13.2" x14ac:dyDescent="0.25">
      <c r="A42215"/>
    </row>
    <row r="42216" spans="1:1" ht="13.2" x14ac:dyDescent="0.25">
      <c r="A42216"/>
    </row>
    <row r="42217" spans="1:1" ht="13.2" x14ac:dyDescent="0.25">
      <c r="A42217"/>
    </row>
    <row r="42218" spans="1:1" ht="13.2" x14ac:dyDescent="0.25">
      <c r="A42218"/>
    </row>
    <row r="42219" spans="1:1" ht="13.2" x14ac:dyDescent="0.25">
      <c r="A42219"/>
    </row>
    <row r="42220" spans="1:1" ht="13.2" x14ac:dyDescent="0.25">
      <c r="A42220"/>
    </row>
    <row r="42221" spans="1:1" ht="13.2" x14ac:dyDescent="0.25">
      <c r="A42221"/>
    </row>
    <row r="42222" spans="1:1" ht="13.2" x14ac:dyDescent="0.25">
      <c r="A42222"/>
    </row>
    <row r="42223" spans="1:1" ht="13.2" x14ac:dyDescent="0.25">
      <c r="A42223"/>
    </row>
    <row r="42224" spans="1:1" ht="13.2" x14ac:dyDescent="0.25">
      <c r="A42224"/>
    </row>
    <row r="42225" spans="1:1" ht="13.2" x14ac:dyDescent="0.25">
      <c r="A42225"/>
    </row>
    <row r="42226" spans="1:1" ht="13.2" x14ac:dyDescent="0.25">
      <c r="A42226"/>
    </row>
    <row r="42227" spans="1:1" ht="13.2" x14ac:dyDescent="0.25">
      <c r="A42227"/>
    </row>
    <row r="42228" spans="1:1" ht="13.2" x14ac:dyDescent="0.25">
      <c r="A42228"/>
    </row>
    <row r="42229" spans="1:1" ht="13.2" x14ac:dyDescent="0.25">
      <c r="A42229"/>
    </row>
    <row r="42230" spans="1:1" ht="13.2" x14ac:dyDescent="0.25">
      <c r="A42230"/>
    </row>
    <row r="42231" spans="1:1" ht="13.2" x14ac:dyDescent="0.25">
      <c r="A42231"/>
    </row>
    <row r="42232" spans="1:1" ht="13.2" x14ac:dyDescent="0.25">
      <c r="A42232"/>
    </row>
    <row r="42233" spans="1:1" ht="13.2" x14ac:dyDescent="0.25">
      <c r="A42233"/>
    </row>
    <row r="42234" spans="1:1" ht="13.2" x14ac:dyDescent="0.25">
      <c r="A42234"/>
    </row>
    <row r="42235" spans="1:1" ht="13.2" x14ac:dyDescent="0.25">
      <c r="A42235"/>
    </row>
    <row r="42236" spans="1:1" ht="13.2" x14ac:dyDescent="0.25">
      <c r="A42236"/>
    </row>
    <row r="42237" spans="1:1" ht="13.2" x14ac:dyDescent="0.25">
      <c r="A42237"/>
    </row>
    <row r="42238" spans="1:1" ht="13.2" x14ac:dyDescent="0.25">
      <c r="A42238"/>
    </row>
    <row r="42239" spans="1:1" ht="13.2" x14ac:dyDescent="0.25">
      <c r="A42239"/>
    </row>
    <row r="42240" spans="1:1" ht="13.2" x14ac:dyDescent="0.25">
      <c r="A42240"/>
    </row>
    <row r="42241" spans="1:1" ht="13.2" x14ac:dyDescent="0.25">
      <c r="A42241"/>
    </row>
    <row r="42242" spans="1:1" ht="13.2" x14ac:dyDescent="0.25">
      <c r="A42242"/>
    </row>
    <row r="42243" spans="1:1" ht="13.2" x14ac:dyDescent="0.25">
      <c r="A42243"/>
    </row>
    <row r="42244" spans="1:1" ht="13.2" x14ac:dyDescent="0.25">
      <c r="A42244"/>
    </row>
    <row r="42245" spans="1:1" ht="13.2" x14ac:dyDescent="0.25">
      <c r="A42245"/>
    </row>
    <row r="42246" spans="1:1" ht="13.2" x14ac:dyDescent="0.25">
      <c r="A42246"/>
    </row>
    <row r="42247" spans="1:1" ht="13.2" x14ac:dyDescent="0.25">
      <c r="A42247"/>
    </row>
    <row r="42248" spans="1:1" ht="13.2" x14ac:dyDescent="0.25">
      <c r="A42248"/>
    </row>
    <row r="42249" spans="1:1" ht="13.2" x14ac:dyDescent="0.25">
      <c r="A42249"/>
    </row>
    <row r="42250" spans="1:1" ht="13.2" x14ac:dyDescent="0.25">
      <c r="A42250"/>
    </row>
    <row r="42251" spans="1:1" ht="13.2" x14ac:dyDescent="0.25">
      <c r="A42251"/>
    </row>
    <row r="42252" spans="1:1" ht="13.2" x14ac:dyDescent="0.25">
      <c r="A42252"/>
    </row>
    <row r="42253" spans="1:1" ht="13.2" x14ac:dyDescent="0.25">
      <c r="A42253"/>
    </row>
    <row r="42254" spans="1:1" ht="13.2" x14ac:dyDescent="0.25">
      <c r="A42254"/>
    </row>
    <row r="42255" spans="1:1" ht="13.2" x14ac:dyDescent="0.25">
      <c r="A42255"/>
    </row>
    <row r="42256" spans="1:1" ht="13.2" x14ac:dyDescent="0.25">
      <c r="A42256"/>
    </row>
    <row r="42257" spans="1:1" ht="13.2" x14ac:dyDescent="0.25">
      <c r="A42257"/>
    </row>
    <row r="42258" spans="1:1" ht="13.2" x14ac:dyDescent="0.25">
      <c r="A42258"/>
    </row>
    <row r="42259" spans="1:1" ht="13.2" x14ac:dyDescent="0.25">
      <c r="A42259"/>
    </row>
    <row r="42260" spans="1:1" ht="13.2" x14ac:dyDescent="0.25">
      <c r="A42260"/>
    </row>
    <row r="42261" spans="1:1" ht="13.2" x14ac:dyDescent="0.25">
      <c r="A42261"/>
    </row>
    <row r="42262" spans="1:1" ht="13.2" x14ac:dyDescent="0.25">
      <c r="A42262"/>
    </row>
    <row r="42263" spans="1:1" ht="13.2" x14ac:dyDescent="0.25">
      <c r="A42263"/>
    </row>
    <row r="42264" spans="1:1" ht="13.2" x14ac:dyDescent="0.25">
      <c r="A42264"/>
    </row>
    <row r="42265" spans="1:1" ht="13.2" x14ac:dyDescent="0.25">
      <c r="A42265"/>
    </row>
    <row r="42266" spans="1:1" ht="13.2" x14ac:dyDescent="0.25">
      <c r="A42266"/>
    </row>
    <row r="42267" spans="1:1" ht="13.2" x14ac:dyDescent="0.25">
      <c r="A42267"/>
    </row>
    <row r="42268" spans="1:1" ht="13.2" x14ac:dyDescent="0.25">
      <c r="A42268"/>
    </row>
    <row r="42269" spans="1:1" ht="13.2" x14ac:dyDescent="0.25">
      <c r="A42269"/>
    </row>
    <row r="42270" spans="1:1" ht="13.2" x14ac:dyDescent="0.25">
      <c r="A42270"/>
    </row>
    <row r="42271" spans="1:1" ht="13.2" x14ac:dyDescent="0.25">
      <c r="A42271"/>
    </row>
    <row r="42272" spans="1:1" ht="13.2" x14ac:dyDescent="0.25">
      <c r="A42272"/>
    </row>
    <row r="42273" spans="1:1" ht="13.2" x14ac:dyDescent="0.25">
      <c r="A42273"/>
    </row>
    <row r="42274" spans="1:1" ht="13.2" x14ac:dyDescent="0.25">
      <c r="A42274"/>
    </row>
    <row r="42275" spans="1:1" ht="13.2" x14ac:dyDescent="0.25">
      <c r="A42275"/>
    </row>
    <row r="42276" spans="1:1" ht="13.2" x14ac:dyDescent="0.25">
      <c r="A42276"/>
    </row>
    <row r="42277" spans="1:1" ht="13.2" x14ac:dyDescent="0.25">
      <c r="A42277"/>
    </row>
    <row r="42278" spans="1:1" ht="13.2" x14ac:dyDescent="0.25">
      <c r="A42278"/>
    </row>
    <row r="42279" spans="1:1" ht="13.2" x14ac:dyDescent="0.25">
      <c r="A42279"/>
    </row>
    <row r="42280" spans="1:1" ht="13.2" x14ac:dyDescent="0.25">
      <c r="A42280"/>
    </row>
    <row r="42281" spans="1:1" ht="13.2" x14ac:dyDescent="0.25">
      <c r="A42281"/>
    </row>
    <row r="42282" spans="1:1" ht="13.2" x14ac:dyDescent="0.25">
      <c r="A42282"/>
    </row>
    <row r="42283" spans="1:1" ht="13.2" x14ac:dyDescent="0.25">
      <c r="A42283"/>
    </row>
    <row r="42284" spans="1:1" ht="13.2" x14ac:dyDescent="0.25">
      <c r="A42284"/>
    </row>
    <row r="42285" spans="1:1" ht="13.2" x14ac:dyDescent="0.25">
      <c r="A42285"/>
    </row>
    <row r="42286" spans="1:1" ht="13.2" x14ac:dyDescent="0.25">
      <c r="A42286"/>
    </row>
    <row r="42287" spans="1:1" ht="13.2" x14ac:dyDescent="0.25">
      <c r="A42287"/>
    </row>
    <row r="42288" spans="1:1" ht="13.2" x14ac:dyDescent="0.25">
      <c r="A42288"/>
    </row>
    <row r="42289" spans="1:1" ht="13.2" x14ac:dyDescent="0.25">
      <c r="A42289"/>
    </row>
    <row r="42290" spans="1:1" ht="13.2" x14ac:dyDescent="0.25">
      <c r="A42290"/>
    </row>
    <row r="42291" spans="1:1" ht="13.2" x14ac:dyDescent="0.25">
      <c r="A42291"/>
    </row>
    <row r="42292" spans="1:1" ht="13.2" x14ac:dyDescent="0.25">
      <c r="A42292"/>
    </row>
    <row r="42293" spans="1:1" ht="13.2" x14ac:dyDescent="0.25">
      <c r="A42293"/>
    </row>
    <row r="42294" spans="1:1" ht="13.2" x14ac:dyDescent="0.25">
      <c r="A42294"/>
    </row>
    <row r="42295" spans="1:1" ht="13.2" x14ac:dyDescent="0.25">
      <c r="A42295"/>
    </row>
    <row r="42296" spans="1:1" ht="13.2" x14ac:dyDescent="0.25">
      <c r="A42296"/>
    </row>
    <row r="42297" spans="1:1" ht="13.2" x14ac:dyDescent="0.25">
      <c r="A42297"/>
    </row>
    <row r="42298" spans="1:1" ht="13.2" x14ac:dyDescent="0.25">
      <c r="A42298"/>
    </row>
    <row r="42299" spans="1:1" ht="13.2" x14ac:dyDescent="0.25">
      <c r="A42299"/>
    </row>
    <row r="42300" spans="1:1" ht="13.2" x14ac:dyDescent="0.25">
      <c r="A42300"/>
    </row>
    <row r="42301" spans="1:1" ht="13.2" x14ac:dyDescent="0.25">
      <c r="A42301"/>
    </row>
    <row r="42302" spans="1:1" ht="13.2" x14ac:dyDescent="0.25">
      <c r="A42302"/>
    </row>
    <row r="42303" spans="1:1" ht="13.2" x14ac:dyDescent="0.25">
      <c r="A42303"/>
    </row>
    <row r="42304" spans="1:1" ht="13.2" x14ac:dyDescent="0.25">
      <c r="A42304"/>
    </row>
    <row r="42305" spans="1:1" ht="13.2" x14ac:dyDescent="0.25">
      <c r="A42305"/>
    </row>
    <row r="42306" spans="1:1" ht="13.2" x14ac:dyDescent="0.25">
      <c r="A42306"/>
    </row>
    <row r="42307" spans="1:1" ht="13.2" x14ac:dyDescent="0.25">
      <c r="A42307"/>
    </row>
    <row r="42308" spans="1:1" ht="13.2" x14ac:dyDescent="0.25">
      <c r="A42308"/>
    </row>
    <row r="42309" spans="1:1" ht="13.2" x14ac:dyDescent="0.25">
      <c r="A42309"/>
    </row>
    <row r="42310" spans="1:1" ht="13.2" x14ac:dyDescent="0.25">
      <c r="A42310"/>
    </row>
    <row r="42311" spans="1:1" ht="13.2" x14ac:dyDescent="0.25">
      <c r="A42311"/>
    </row>
    <row r="42312" spans="1:1" ht="13.2" x14ac:dyDescent="0.25">
      <c r="A42312"/>
    </row>
    <row r="42313" spans="1:1" ht="13.2" x14ac:dyDescent="0.25">
      <c r="A42313"/>
    </row>
    <row r="42314" spans="1:1" ht="13.2" x14ac:dyDescent="0.25">
      <c r="A42314"/>
    </row>
    <row r="42315" spans="1:1" ht="13.2" x14ac:dyDescent="0.25">
      <c r="A42315"/>
    </row>
    <row r="42316" spans="1:1" ht="13.2" x14ac:dyDescent="0.25">
      <c r="A42316"/>
    </row>
    <row r="42317" spans="1:1" ht="13.2" x14ac:dyDescent="0.25">
      <c r="A42317"/>
    </row>
    <row r="42318" spans="1:1" ht="13.2" x14ac:dyDescent="0.25">
      <c r="A42318"/>
    </row>
    <row r="42319" spans="1:1" ht="13.2" x14ac:dyDescent="0.25">
      <c r="A42319"/>
    </row>
    <row r="42320" spans="1:1" ht="13.2" x14ac:dyDescent="0.25">
      <c r="A42320"/>
    </row>
    <row r="42321" spans="1:1" ht="13.2" x14ac:dyDescent="0.25">
      <c r="A42321"/>
    </row>
    <row r="42322" spans="1:1" ht="13.2" x14ac:dyDescent="0.25">
      <c r="A42322"/>
    </row>
    <row r="42323" spans="1:1" ht="13.2" x14ac:dyDescent="0.25">
      <c r="A42323"/>
    </row>
    <row r="42324" spans="1:1" ht="13.2" x14ac:dyDescent="0.25">
      <c r="A42324"/>
    </row>
    <row r="42325" spans="1:1" ht="13.2" x14ac:dyDescent="0.25">
      <c r="A42325"/>
    </row>
    <row r="42326" spans="1:1" ht="13.2" x14ac:dyDescent="0.25">
      <c r="A42326"/>
    </row>
    <row r="42327" spans="1:1" ht="13.2" x14ac:dyDescent="0.25">
      <c r="A42327"/>
    </row>
    <row r="42328" spans="1:1" ht="13.2" x14ac:dyDescent="0.25">
      <c r="A42328"/>
    </row>
    <row r="42329" spans="1:1" ht="13.2" x14ac:dyDescent="0.25">
      <c r="A42329"/>
    </row>
    <row r="42330" spans="1:1" ht="13.2" x14ac:dyDescent="0.25">
      <c r="A42330"/>
    </row>
    <row r="42331" spans="1:1" ht="13.2" x14ac:dyDescent="0.25">
      <c r="A42331"/>
    </row>
    <row r="42332" spans="1:1" ht="13.2" x14ac:dyDescent="0.25">
      <c r="A42332"/>
    </row>
    <row r="42333" spans="1:1" ht="13.2" x14ac:dyDescent="0.25">
      <c r="A42333"/>
    </row>
    <row r="42334" spans="1:1" ht="13.2" x14ac:dyDescent="0.25">
      <c r="A42334"/>
    </row>
    <row r="42335" spans="1:1" ht="13.2" x14ac:dyDescent="0.25">
      <c r="A42335"/>
    </row>
    <row r="42336" spans="1:1" ht="13.2" x14ac:dyDescent="0.25">
      <c r="A42336"/>
    </row>
    <row r="42337" spans="1:1" ht="13.2" x14ac:dyDescent="0.25">
      <c r="A42337"/>
    </row>
    <row r="42338" spans="1:1" ht="13.2" x14ac:dyDescent="0.25">
      <c r="A42338"/>
    </row>
    <row r="42339" spans="1:1" ht="13.2" x14ac:dyDescent="0.25">
      <c r="A42339"/>
    </row>
    <row r="42340" spans="1:1" ht="13.2" x14ac:dyDescent="0.25">
      <c r="A42340"/>
    </row>
    <row r="42341" spans="1:1" ht="13.2" x14ac:dyDescent="0.25">
      <c r="A42341"/>
    </row>
    <row r="42342" spans="1:1" ht="13.2" x14ac:dyDescent="0.25">
      <c r="A42342"/>
    </row>
    <row r="42343" spans="1:1" ht="13.2" x14ac:dyDescent="0.25">
      <c r="A42343"/>
    </row>
    <row r="42344" spans="1:1" ht="13.2" x14ac:dyDescent="0.25">
      <c r="A42344"/>
    </row>
    <row r="42345" spans="1:1" ht="13.2" x14ac:dyDescent="0.25">
      <c r="A42345"/>
    </row>
    <row r="42346" spans="1:1" ht="13.2" x14ac:dyDescent="0.25">
      <c r="A42346"/>
    </row>
    <row r="42347" spans="1:1" ht="13.2" x14ac:dyDescent="0.25">
      <c r="A42347"/>
    </row>
    <row r="42348" spans="1:1" ht="13.2" x14ac:dyDescent="0.25">
      <c r="A42348"/>
    </row>
    <row r="42349" spans="1:1" ht="13.2" x14ac:dyDescent="0.25">
      <c r="A42349"/>
    </row>
    <row r="42350" spans="1:1" ht="13.2" x14ac:dyDescent="0.25">
      <c r="A42350"/>
    </row>
    <row r="42351" spans="1:1" ht="13.2" x14ac:dyDescent="0.25">
      <c r="A42351"/>
    </row>
    <row r="42352" spans="1:1" ht="13.2" x14ac:dyDescent="0.25">
      <c r="A42352"/>
    </row>
    <row r="42353" spans="1:1" ht="13.2" x14ac:dyDescent="0.25">
      <c r="A42353"/>
    </row>
    <row r="42354" spans="1:1" ht="13.2" x14ac:dyDescent="0.25">
      <c r="A42354"/>
    </row>
    <row r="42355" spans="1:1" ht="13.2" x14ac:dyDescent="0.25">
      <c r="A42355"/>
    </row>
    <row r="42356" spans="1:1" ht="13.2" x14ac:dyDescent="0.25">
      <c r="A42356"/>
    </row>
    <row r="42357" spans="1:1" ht="13.2" x14ac:dyDescent="0.25">
      <c r="A42357"/>
    </row>
    <row r="42358" spans="1:1" ht="13.2" x14ac:dyDescent="0.25">
      <c r="A42358"/>
    </row>
    <row r="42359" spans="1:1" ht="13.2" x14ac:dyDescent="0.25">
      <c r="A42359"/>
    </row>
    <row r="42360" spans="1:1" ht="13.2" x14ac:dyDescent="0.25">
      <c r="A42360"/>
    </row>
    <row r="42361" spans="1:1" ht="13.2" x14ac:dyDescent="0.25">
      <c r="A42361"/>
    </row>
    <row r="42362" spans="1:1" ht="13.2" x14ac:dyDescent="0.25">
      <c r="A42362"/>
    </row>
    <row r="42363" spans="1:1" ht="13.2" x14ac:dyDescent="0.25">
      <c r="A42363"/>
    </row>
    <row r="42364" spans="1:1" ht="13.2" x14ac:dyDescent="0.25">
      <c r="A42364"/>
    </row>
    <row r="42365" spans="1:1" ht="13.2" x14ac:dyDescent="0.25">
      <c r="A42365"/>
    </row>
    <row r="42366" spans="1:1" ht="13.2" x14ac:dyDescent="0.25">
      <c r="A42366"/>
    </row>
    <row r="42367" spans="1:1" ht="13.2" x14ac:dyDescent="0.25">
      <c r="A42367"/>
    </row>
    <row r="42368" spans="1:1" ht="13.2" x14ac:dyDescent="0.25">
      <c r="A42368"/>
    </row>
    <row r="42369" spans="1:1" ht="13.2" x14ac:dyDescent="0.25">
      <c r="A42369"/>
    </row>
    <row r="42370" spans="1:1" ht="13.2" x14ac:dyDescent="0.25">
      <c r="A42370"/>
    </row>
    <row r="42371" spans="1:1" ht="13.2" x14ac:dyDescent="0.25">
      <c r="A42371"/>
    </row>
    <row r="42372" spans="1:1" ht="13.2" x14ac:dyDescent="0.25">
      <c r="A42372"/>
    </row>
    <row r="42373" spans="1:1" ht="13.2" x14ac:dyDescent="0.25">
      <c r="A42373"/>
    </row>
    <row r="42374" spans="1:1" ht="13.2" x14ac:dyDescent="0.25">
      <c r="A42374"/>
    </row>
    <row r="42375" spans="1:1" ht="13.2" x14ac:dyDescent="0.25">
      <c r="A42375"/>
    </row>
    <row r="42376" spans="1:1" ht="13.2" x14ac:dyDescent="0.25">
      <c r="A42376"/>
    </row>
    <row r="42377" spans="1:1" ht="13.2" x14ac:dyDescent="0.25">
      <c r="A42377"/>
    </row>
    <row r="42378" spans="1:1" ht="13.2" x14ac:dyDescent="0.25">
      <c r="A42378"/>
    </row>
    <row r="42379" spans="1:1" ht="13.2" x14ac:dyDescent="0.25">
      <c r="A42379"/>
    </row>
    <row r="42380" spans="1:1" ht="13.2" x14ac:dyDescent="0.25">
      <c r="A42380"/>
    </row>
    <row r="42381" spans="1:1" ht="13.2" x14ac:dyDescent="0.25">
      <c r="A42381"/>
    </row>
    <row r="42382" spans="1:1" ht="13.2" x14ac:dyDescent="0.25">
      <c r="A42382"/>
    </row>
    <row r="42383" spans="1:1" ht="13.2" x14ac:dyDescent="0.25">
      <c r="A42383"/>
    </row>
    <row r="42384" spans="1:1" ht="13.2" x14ac:dyDescent="0.25">
      <c r="A42384"/>
    </row>
    <row r="42385" spans="1:1" ht="13.2" x14ac:dyDescent="0.25">
      <c r="A42385"/>
    </row>
    <row r="42386" spans="1:1" ht="13.2" x14ac:dyDescent="0.25">
      <c r="A42386"/>
    </row>
    <row r="42387" spans="1:1" ht="13.2" x14ac:dyDescent="0.25">
      <c r="A42387"/>
    </row>
    <row r="42388" spans="1:1" ht="13.2" x14ac:dyDescent="0.25">
      <c r="A42388"/>
    </row>
    <row r="42389" spans="1:1" ht="13.2" x14ac:dyDescent="0.25">
      <c r="A42389"/>
    </row>
    <row r="42390" spans="1:1" ht="13.2" x14ac:dyDescent="0.25">
      <c r="A42390"/>
    </row>
    <row r="42391" spans="1:1" ht="13.2" x14ac:dyDescent="0.25">
      <c r="A42391"/>
    </row>
    <row r="42392" spans="1:1" ht="13.2" x14ac:dyDescent="0.25">
      <c r="A42392"/>
    </row>
    <row r="42393" spans="1:1" ht="13.2" x14ac:dyDescent="0.25">
      <c r="A42393"/>
    </row>
    <row r="42394" spans="1:1" ht="13.2" x14ac:dyDescent="0.25">
      <c r="A42394"/>
    </row>
    <row r="42395" spans="1:1" ht="13.2" x14ac:dyDescent="0.25">
      <c r="A42395"/>
    </row>
    <row r="42396" spans="1:1" ht="13.2" x14ac:dyDescent="0.25">
      <c r="A42396"/>
    </row>
    <row r="42397" spans="1:1" ht="13.2" x14ac:dyDescent="0.25">
      <c r="A42397"/>
    </row>
    <row r="42398" spans="1:1" ht="13.2" x14ac:dyDescent="0.25">
      <c r="A42398"/>
    </row>
    <row r="42399" spans="1:1" ht="13.2" x14ac:dyDescent="0.25">
      <c r="A42399"/>
    </row>
    <row r="42400" spans="1:1" ht="13.2" x14ac:dyDescent="0.25">
      <c r="A42400"/>
    </row>
    <row r="42401" spans="1:1" ht="13.2" x14ac:dyDescent="0.25">
      <c r="A42401"/>
    </row>
    <row r="42402" spans="1:1" ht="13.2" x14ac:dyDescent="0.25">
      <c r="A42402"/>
    </row>
    <row r="42403" spans="1:1" ht="13.2" x14ac:dyDescent="0.25">
      <c r="A42403"/>
    </row>
    <row r="42404" spans="1:1" ht="13.2" x14ac:dyDescent="0.25">
      <c r="A42404"/>
    </row>
    <row r="42405" spans="1:1" ht="13.2" x14ac:dyDescent="0.25">
      <c r="A42405"/>
    </row>
    <row r="42406" spans="1:1" ht="13.2" x14ac:dyDescent="0.25">
      <c r="A42406"/>
    </row>
    <row r="42407" spans="1:1" ht="13.2" x14ac:dyDescent="0.25">
      <c r="A42407"/>
    </row>
    <row r="42408" spans="1:1" ht="13.2" x14ac:dyDescent="0.25">
      <c r="A42408"/>
    </row>
    <row r="42409" spans="1:1" ht="13.2" x14ac:dyDescent="0.25">
      <c r="A42409"/>
    </row>
    <row r="42410" spans="1:1" ht="13.2" x14ac:dyDescent="0.25">
      <c r="A42410"/>
    </row>
    <row r="42411" spans="1:1" ht="13.2" x14ac:dyDescent="0.25">
      <c r="A42411"/>
    </row>
    <row r="42412" spans="1:1" ht="13.2" x14ac:dyDescent="0.25">
      <c r="A42412"/>
    </row>
    <row r="42413" spans="1:1" ht="13.2" x14ac:dyDescent="0.25">
      <c r="A42413"/>
    </row>
    <row r="42414" spans="1:1" ht="13.2" x14ac:dyDescent="0.25">
      <c r="A42414"/>
    </row>
    <row r="42415" spans="1:1" ht="13.2" x14ac:dyDescent="0.25">
      <c r="A42415"/>
    </row>
    <row r="42416" spans="1:1" ht="13.2" x14ac:dyDescent="0.25">
      <c r="A42416"/>
    </row>
    <row r="42417" spans="1:1" ht="13.2" x14ac:dyDescent="0.25">
      <c r="A42417"/>
    </row>
    <row r="42418" spans="1:1" ht="13.2" x14ac:dyDescent="0.25">
      <c r="A42418"/>
    </row>
    <row r="42419" spans="1:1" ht="13.2" x14ac:dyDescent="0.25">
      <c r="A42419"/>
    </row>
    <row r="42420" spans="1:1" ht="13.2" x14ac:dyDescent="0.25">
      <c r="A42420"/>
    </row>
    <row r="42421" spans="1:1" ht="13.2" x14ac:dyDescent="0.25">
      <c r="A42421"/>
    </row>
    <row r="42422" spans="1:1" ht="13.2" x14ac:dyDescent="0.25">
      <c r="A42422"/>
    </row>
    <row r="42423" spans="1:1" ht="13.2" x14ac:dyDescent="0.25">
      <c r="A42423"/>
    </row>
    <row r="42424" spans="1:1" ht="13.2" x14ac:dyDescent="0.25">
      <c r="A42424"/>
    </row>
    <row r="42425" spans="1:1" ht="13.2" x14ac:dyDescent="0.25">
      <c r="A42425"/>
    </row>
    <row r="42426" spans="1:1" ht="13.2" x14ac:dyDescent="0.25">
      <c r="A42426"/>
    </row>
    <row r="42427" spans="1:1" ht="13.2" x14ac:dyDescent="0.25">
      <c r="A42427"/>
    </row>
    <row r="42428" spans="1:1" ht="13.2" x14ac:dyDescent="0.25">
      <c r="A42428"/>
    </row>
    <row r="42429" spans="1:1" ht="13.2" x14ac:dyDescent="0.25">
      <c r="A42429"/>
    </row>
    <row r="42430" spans="1:1" ht="13.2" x14ac:dyDescent="0.25">
      <c r="A42430"/>
    </row>
    <row r="42431" spans="1:1" ht="13.2" x14ac:dyDescent="0.25">
      <c r="A42431"/>
    </row>
    <row r="42432" spans="1:1" ht="13.2" x14ac:dyDescent="0.25">
      <c r="A42432"/>
    </row>
    <row r="42433" spans="1:1" ht="13.2" x14ac:dyDescent="0.25">
      <c r="A42433"/>
    </row>
    <row r="42434" spans="1:1" ht="13.2" x14ac:dyDescent="0.25">
      <c r="A42434"/>
    </row>
    <row r="42435" spans="1:1" ht="13.2" x14ac:dyDescent="0.25">
      <c r="A42435"/>
    </row>
    <row r="42436" spans="1:1" ht="13.2" x14ac:dyDescent="0.25">
      <c r="A42436"/>
    </row>
    <row r="42437" spans="1:1" ht="13.2" x14ac:dyDescent="0.25">
      <c r="A42437"/>
    </row>
    <row r="42438" spans="1:1" ht="13.2" x14ac:dyDescent="0.25">
      <c r="A42438"/>
    </row>
    <row r="42439" spans="1:1" ht="13.2" x14ac:dyDescent="0.25">
      <c r="A42439"/>
    </row>
    <row r="42440" spans="1:1" ht="13.2" x14ac:dyDescent="0.25">
      <c r="A42440"/>
    </row>
    <row r="42441" spans="1:1" ht="13.2" x14ac:dyDescent="0.25">
      <c r="A42441"/>
    </row>
    <row r="42442" spans="1:1" ht="13.2" x14ac:dyDescent="0.25">
      <c r="A42442"/>
    </row>
    <row r="42443" spans="1:1" ht="13.2" x14ac:dyDescent="0.25">
      <c r="A42443"/>
    </row>
    <row r="42444" spans="1:1" ht="13.2" x14ac:dyDescent="0.25">
      <c r="A42444"/>
    </row>
    <row r="42445" spans="1:1" ht="13.2" x14ac:dyDescent="0.25">
      <c r="A42445"/>
    </row>
    <row r="42446" spans="1:1" ht="13.2" x14ac:dyDescent="0.25">
      <c r="A42446"/>
    </row>
    <row r="42447" spans="1:1" ht="13.2" x14ac:dyDescent="0.25">
      <c r="A42447"/>
    </row>
    <row r="42448" spans="1:1" ht="13.2" x14ac:dyDescent="0.25">
      <c r="A42448"/>
    </row>
    <row r="42449" spans="1:1" ht="13.2" x14ac:dyDescent="0.25">
      <c r="A42449"/>
    </row>
    <row r="42450" spans="1:1" ht="13.2" x14ac:dyDescent="0.25">
      <c r="A42450"/>
    </row>
    <row r="42451" spans="1:1" ht="13.2" x14ac:dyDescent="0.25">
      <c r="A42451"/>
    </row>
    <row r="42452" spans="1:1" ht="13.2" x14ac:dyDescent="0.25">
      <c r="A42452"/>
    </row>
    <row r="42453" spans="1:1" ht="13.2" x14ac:dyDescent="0.25">
      <c r="A42453"/>
    </row>
    <row r="42454" spans="1:1" ht="13.2" x14ac:dyDescent="0.25">
      <c r="A42454"/>
    </row>
    <row r="42455" spans="1:1" ht="13.2" x14ac:dyDescent="0.25">
      <c r="A42455"/>
    </row>
    <row r="42456" spans="1:1" ht="13.2" x14ac:dyDescent="0.25">
      <c r="A42456"/>
    </row>
    <row r="42457" spans="1:1" ht="13.2" x14ac:dyDescent="0.25">
      <c r="A42457"/>
    </row>
    <row r="42458" spans="1:1" ht="13.2" x14ac:dyDescent="0.25">
      <c r="A42458"/>
    </row>
    <row r="42459" spans="1:1" ht="13.2" x14ac:dyDescent="0.25">
      <c r="A42459"/>
    </row>
    <row r="42460" spans="1:1" ht="13.2" x14ac:dyDescent="0.25">
      <c r="A42460"/>
    </row>
    <row r="42461" spans="1:1" ht="13.2" x14ac:dyDescent="0.25">
      <c r="A42461"/>
    </row>
    <row r="42462" spans="1:1" ht="13.2" x14ac:dyDescent="0.25">
      <c r="A42462"/>
    </row>
    <row r="42463" spans="1:1" ht="13.2" x14ac:dyDescent="0.25">
      <c r="A42463"/>
    </row>
    <row r="42464" spans="1:1" ht="13.2" x14ac:dyDescent="0.25">
      <c r="A42464"/>
    </row>
    <row r="42465" spans="1:1" ht="13.2" x14ac:dyDescent="0.25">
      <c r="A42465"/>
    </row>
    <row r="42466" spans="1:1" ht="13.2" x14ac:dyDescent="0.25">
      <c r="A42466"/>
    </row>
    <row r="42467" spans="1:1" ht="13.2" x14ac:dyDescent="0.25">
      <c r="A42467"/>
    </row>
    <row r="42468" spans="1:1" ht="13.2" x14ac:dyDescent="0.25">
      <c r="A42468"/>
    </row>
    <row r="42469" spans="1:1" ht="13.2" x14ac:dyDescent="0.25">
      <c r="A42469"/>
    </row>
    <row r="42470" spans="1:1" ht="13.2" x14ac:dyDescent="0.25">
      <c r="A42470"/>
    </row>
    <row r="42471" spans="1:1" ht="13.2" x14ac:dyDescent="0.25">
      <c r="A42471"/>
    </row>
    <row r="42472" spans="1:1" ht="13.2" x14ac:dyDescent="0.25">
      <c r="A42472"/>
    </row>
    <row r="42473" spans="1:1" ht="13.2" x14ac:dyDescent="0.25">
      <c r="A42473"/>
    </row>
    <row r="42474" spans="1:1" ht="13.2" x14ac:dyDescent="0.25">
      <c r="A42474"/>
    </row>
    <row r="42475" spans="1:1" ht="13.2" x14ac:dyDescent="0.25">
      <c r="A42475"/>
    </row>
    <row r="42476" spans="1:1" ht="13.2" x14ac:dyDescent="0.25">
      <c r="A42476"/>
    </row>
    <row r="42477" spans="1:1" ht="13.2" x14ac:dyDescent="0.25">
      <c r="A42477"/>
    </row>
    <row r="42478" spans="1:1" ht="13.2" x14ac:dyDescent="0.25">
      <c r="A42478"/>
    </row>
    <row r="42479" spans="1:1" ht="13.2" x14ac:dyDescent="0.25">
      <c r="A42479"/>
    </row>
    <row r="42480" spans="1:1" ht="13.2" x14ac:dyDescent="0.25">
      <c r="A42480"/>
    </row>
    <row r="42481" spans="1:1" ht="13.2" x14ac:dyDescent="0.25">
      <c r="A42481"/>
    </row>
    <row r="42482" spans="1:1" ht="13.2" x14ac:dyDescent="0.25">
      <c r="A42482"/>
    </row>
    <row r="42483" spans="1:1" ht="13.2" x14ac:dyDescent="0.25">
      <c r="A42483"/>
    </row>
    <row r="42484" spans="1:1" ht="13.2" x14ac:dyDescent="0.25">
      <c r="A42484"/>
    </row>
    <row r="42485" spans="1:1" ht="13.2" x14ac:dyDescent="0.25">
      <c r="A42485"/>
    </row>
    <row r="42486" spans="1:1" ht="13.2" x14ac:dyDescent="0.25">
      <c r="A42486"/>
    </row>
    <row r="42487" spans="1:1" ht="13.2" x14ac:dyDescent="0.25">
      <c r="A42487"/>
    </row>
    <row r="42488" spans="1:1" ht="13.2" x14ac:dyDescent="0.25">
      <c r="A42488"/>
    </row>
    <row r="42489" spans="1:1" ht="13.2" x14ac:dyDescent="0.25">
      <c r="A42489"/>
    </row>
    <row r="42490" spans="1:1" ht="13.2" x14ac:dyDescent="0.25">
      <c r="A42490"/>
    </row>
    <row r="42491" spans="1:1" ht="13.2" x14ac:dyDescent="0.25">
      <c r="A42491"/>
    </row>
    <row r="42492" spans="1:1" ht="13.2" x14ac:dyDescent="0.25">
      <c r="A42492"/>
    </row>
    <row r="42493" spans="1:1" ht="13.2" x14ac:dyDescent="0.25">
      <c r="A42493"/>
    </row>
    <row r="42494" spans="1:1" ht="13.2" x14ac:dyDescent="0.25">
      <c r="A42494"/>
    </row>
    <row r="42495" spans="1:1" ht="13.2" x14ac:dyDescent="0.25">
      <c r="A42495"/>
    </row>
    <row r="42496" spans="1:1" ht="13.2" x14ac:dyDescent="0.25">
      <c r="A42496"/>
    </row>
    <row r="42497" spans="1:1" ht="13.2" x14ac:dyDescent="0.25">
      <c r="A42497"/>
    </row>
    <row r="42498" spans="1:1" ht="13.2" x14ac:dyDescent="0.25">
      <c r="A42498"/>
    </row>
    <row r="42499" spans="1:1" ht="13.2" x14ac:dyDescent="0.25">
      <c r="A42499"/>
    </row>
    <row r="42500" spans="1:1" ht="13.2" x14ac:dyDescent="0.25">
      <c r="A42500"/>
    </row>
    <row r="42501" spans="1:1" ht="13.2" x14ac:dyDescent="0.25">
      <c r="A42501"/>
    </row>
    <row r="42502" spans="1:1" ht="13.2" x14ac:dyDescent="0.25">
      <c r="A42502"/>
    </row>
    <row r="42503" spans="1:1" ht="13.2" x14ac:dyDescent="0.25">
      <c r="A42503"/>
    </row>
    <row r="42504" spans="1:1" ht="13.2" x14ac:dyDescent="0.25">
      <c r="A42504"/>
    </row>
    <row r="42505" spans="1:1" ht="13.2" x14ac:dyDescent="0.25">
      <c r="A42505"/>
    </row>
    <row r="42506" spans="1:1" ht="13.2" x14ac:dyDescent="0.25">
      <c r="A42506"/>
    </row>
    <row r="42507" spans="1:1" ht="13.2" x14ac:dyDescent="0.25">
      <c r="A42507"/>
    </row>
    <row r="42508" spans="1:1" ht="13.2" x14ac:dyDescent="0.25">
      <c r="A42508"/>
    </row>
    <row r="42509" spans="1:1" ht="13.2" x14ac:dyDescent="0.25">
      <c r="A42509"/>
    </row>
    <row r="42510" spans="1:1" ht="13.2" x14ac:dyDescent="0.25">
      <c r="A42510"/>
    </row>
    <row r="42511" spans="1:1" ht="13.2" x14ac:dyDescent="0.25">
      <c r="A42511"/>
    </row>
    <row r="42512" spans="1:1" ht="13.2" x14ac:dyDescent="0.25">
      <c r="A42512"/>
    </row>
    <row r="42513" spans="1:1" ht="13.2" x14ac:dyDescent="0.25">
      <c r="A42513"/>
    </row>
    <row r="42514" spans="1:1" ht="13.2" x14ac:dyDescent="0.25">
      <c r="A42514"/>
    </row>
    <row r="42515" spans="1:1" ht="13.2" x14ac:dyDescent="0.25">
      <c r="A42515"/>
    </row>
    <row r="42516" spans="1:1" ht="13.2" x14ac:dyDescent="0.25">
      <c r="A42516"/>
    </row>
    <row r="42517" spans="1:1" ht="13.2" x14ac:dyDescent="0.25">
      <c r="A42517"/>
    </row>
    <row r="42518" spans="1:1" ht="13.2" x14ac:dyDescent="0.25">
      <c r="A42518"/>
    </row>
    <row r="42519" spans="1:1" ht="13.2" x14ac:dyDescent="0.25">
      <c r="A42519"/>
    </row>
    <row r="42520" spans="1:1" ht="13.2" x14ac:dyDescent="0.25">
      <c r="A42520"/>
    </row>
    <row r="42521" spans="1:1" ht="13.2" x14ac:dyDescent="0.25">
      <c r="A42521"/>
    </row>
    <row r="42522" spans="1:1" ht="13.2" x14ac:dyDescent="0.25">
      <c r="A42522"/>
    </row>
    <row r="42523" spans="1:1" ht="13.2" x14ac:dyDescent="0.25">
      <c r="A42523"/>
    </row>
    <row r="42524" spans="1:1" ht="13.2" x14ac:dyDescent="0.25">
      <c r="A42524"/>
    </row>
    <row r="42525" spans="1:1" ht="13.2" x14ac:dyDescent="0.25">
      <c r="A42525"/>
    </row>
    <row r="42526" spans="1:1" ht="13.2" x14ac:dyDescent="0.25">
      <c r="A42526"/>
    </row>
    <row r="42527" spans="1:1" ht="13.2" x14ac:dyDescent="0.25">
      <c r="A42527"/>
    </row>
    <row r="42528" spans="1:1" ht="13.2" x14ac:dyDescent="0.25">
      <c r="A42528"/>
    </row>
    <row r="42529" spans="1:1" ht="13.2" x14ac:dyDescent="0.25">
      <c r="A42529"/>
    </row>
    <row r="42530" spans="1:1" ht="13.2" x14ac:dyDescent="0.25">
      <c r="A42530"/>
    </row>
    <row r="42531" spans="1:1" ht="13.2" x14ac:dyDescent="0.25">
      <c r="A42531"/>
    </row>
    <row r="42532" spans="1:1" ht="13.2" x14ac:dyDescent="0.25">
      <c r="A42532"/>
    </row>
    <row r="42533" spans="1:1" ht="13.2" x14ac:dyDescent="0.25">
      <c r="A42533"/>
    </row>
    <row r="42534" spans="1:1" ht="13.2" x14ac:dyDescent="0.25">
      <c r="A42534"/>
    </row>
    <row r="42535" spans="1:1" ht="13.2" x14ac:dyDescent="0.25">
      <c r="A42535"/>
    </row>
    <row r="42536" spans="1:1" ht="13.2" x14ac:dyDescent="0.25">
      <c r="A42536"/>
    </row>
    <row r="42537" spans="1:1" ht="13.2" x14ac:dyDescent="0.25">
      <c r="A42537"/>
    </row>
    <row r="42538" spans="1:1" ht="13.2" x14ac:dyDescent="0.25">
      <c r="A42538"/>
    </row>
    <row r="42539" spans="1:1" ht="13.2" x14ac:dyDescent="0.25">
      <c r="A42539"/>
    </row>
    <row r="42540" spans="1:1" ht="13.2" x14ac:dyDescent="0.25">
      <c r="A42540"/>
    </row>
    <row r="42541" spans="1:1" ht="13.2" x14ac:dyDescent="0.25">
      <c r="A42541"/>
    </row>
    <row r="42542" spans="1:1" ht="13.2" x14ac:dyDescent="0.25">
      <c r="A42542"/>
    </row>
    <row r="42543" spans="1:1" ht="13.2" x14ac:dyDescent="0.25">
      <c r="A42543"/>
    </row>
    <row r="42544" spans="1:1" ht="13.2" x14ac:dyDescent="0.25">
      <c r="A42544"/>
    </row>
    <row r="42545" spans="1:1" ht="13.2" x14ac:dyDescent="0.25">
      <c r="A42545"/>
    </row>
    <row r="42546" spans="1:1" ht="13.2" x14ac:dyDescent="0.25">
      <c r="A42546"/>
    </row>
    <row r="42547" spans="1:1" ht="13.2" x14ac:dyDescent="0.25">
      <c r="A42547"/>
    </row>
    <row r="42548" spans="1:1" ht="13.2" x14ac:dyDescent="0.25">
      <c r="A42548"/>
    </row>
    <row r="42549" spans="1:1" ht="13.2" x14ac:dyDescent="0.25">
      <c r="A42549"/>
    </row>
    <row r="42550" spans="1:1" ht="13.2" x14ac:dyDescent="0.25">
      <c r="A42550"/>
    </row>
    <row r="42551" spans="1:1" ht="13.2" x14ac:dyDescent="0.25">
      <c r="A42551"/>
    </row>
    <row r="42552" spans="1:1" ht="13.2" x14ac:dyDescent="0.25">
      <c r="A42552"/>
    </row>
    <row r="42553" spans="1:1" ht="13.2" x14ac:dyDescent="0.25">
      <c r="A42553"/>
    </row>
    <row r="42554" spans="1:1" ht="13.2" x14ac:dyDescent="0.25">
      <c r="A42554"/>
    </row>
    <row r="42555" spans="1:1" ht="13.2" x14ac:dyDescent="0.25">
      <c r="A42555"/>
    </row>
    <row r="42556" spans="1:1" ht="13.2" x14ac:dyDescent="0.25">
      <c r="A42556"/>
    </row>
    <row r="42557" spans="1:1" ht="13.2" x14ac:dyDescent="0.25">
      <c r="A42557"/>
    </row>
    <row r="42558" spans="1:1" ht="13.2" x14ac:dyDescent="0.25">
      <c r="A42558"/>
    </row>
    <row r="42559" spans="1:1" ht="13.2" x14ac:dyDescent="0.25">
      <c r="A42559"/>
    </row>
    <row r="42560" spans="1:1" ht="13.2" x14ac:dyDescent="0.25">
      <c r="A42560"/>
    </row>
    <row r="42561" spans="1:1" ht="13.2" x14ac:dyDescent="0.25">
      <c r="A42561"/>
    </row>
    <row r="42562" spans="1:1" ht="13.2" x14ac:dyDescent="0.25">
      <c r="A42562"/>
    </row>
    <row r="42563" spans="1:1" ht="13.2" x14ac:dyDescent="0.25">
      <c r="A42563"/>
    </row>
    <row r="42564" spans="1:1" ht="13.2" x14ac:dyDescent="0.25">
      <c r="A42564"/>
    </row>
    <row r="42565" spans="1:1" ht="13.2" x14ac:dyDescent="0.25">
      <c r="A42565"/>
    </row>
    <row r="42566" spans="1:1" ht="13.2" x14ac:dyDescent="0.25">
      <c r="A42566"/>
    </row>
    <row r="42567" spans="1:1" ht="13.2" x14ac:dyDescent="0.25">
      <c r="A42567"/>
    </row>
    <row r="42568" spans="1:1" ht="13.2" x14ac:dyDescent="0.25">
      <c r="A42568"/>
    </row>
    <row r="42569" spans="1:1" ht="13.2" x14ac:dyDescent="0.25">
      <c r="A42569"/>
    </row>
    <row r="42570" spans="1:1" ht="13.2" x14ac:dyDescent="0.25">
      <c r="A42570"/>
    </row>
    <row r="42571" spans="1:1" ht="13.2" x14ac:dyDescent="0.25">
      <c r="A42571"/>
    </row>
    <row r="42572" spans="1:1" ht="13.2" x14ac:dyDescent="0.25">
      <c r="A42572"/>
    </row>
    <row r="42573" spans="1:1" ht="13.2" x14ac:dyDescent="0.25">
      <c r="A42573"/>
    </row>
    <row r="42574" spans="1:1" ht="13.2" x14ac:dyDescent="0.25">
      <c r="A42574"/>
    </row>
    <row r="42575" spans="1:1" ht="13.2" x14ac:dyDescent="0.25">
      <c r="A42575"/>
    </row>
    <row r="42576" spans="1:1" ht="13.2" x14ac:dyDescent="0.25">
      <c r="A42576"/>
    </row>
    <row r="42577" spans="1:1" ht="13.2" x14ac:dyDescent="0.25">
      <c r="A42577"/>
    </row>
    <row r="42578" spans="1:1" ht="13.2" x14ac:dyDescent="0.25">
      <c r="A42578"/>
    </row>
    <row r="42579" spans="1:1" ht="13.2" x14ac:dyDescent="0.25">
      <c r="A42579"/>
    </row>
    <row r="42580" spans="1:1" ht="13.2" x14ac:dyDescent="0.25">
      <c r="A42580"/>
    </row>
    <row r="42581" spans="1:1" ht="13.2" x14ac:dyDescent="0.25">
      <c r="A42581"/>
    </row>
    <row r="42582" spans="1:1" ht="13.2" x14ac:dyDescent="0.25">
      <c r="A42582"/>
    </row>
    <row r="42583" spans="1:1" ht="13.2" x14ac:dyDescent="0.25">
      <c r="A42583"/>
    </row>
    <row r="42584" spans="1:1" ht="13.2" x14ac:dyDescent="0.25">
      <c r="A42584"/>
    </row>
    <row r="42585" spans="1:1" ht="13.2" x14ac:dyDescent="0.25">
      <c r="A42585"/>
    </row>
    <row r="42586" spans="1:1" ht="13.2" x14ac:dyDescent="0.25">
      <c r="A42586"/>
    </row>
    <row r="42587" spans="1:1" ht="13.2" x14ac:dyDescent="0.25">
      <c r="A42587"/>
    </row>
    <row r="42588" spans="1:1" ht="13.2" x14ac:dyDescent="0.25">
      <c r="A42588"/>
    </row>
    <row r="42589" spans="1:1" ht="13.2" x14ac:dyDescent="0.25">
      <c r="A42589"/>
    </row>
    <row r="42590" spans="1:1" ht="13.2" x14ac:dyDescent="0.25">
      <c r="A42590"/>
    </row>
    <row r="42591" spans="1:1" ht="13.2" x14ac:dyDescent="0.25">
      <c r="A42591"/>
    </row>
    <row r="42592" spans="1:1" ht="13.2" x14ac:dyDescent="0.25">
      <c r="A42592"/>
    </row>
    <row r="42593" spans="1:1" ht="13.2" x14ac:dyDescent="0.25">
      <c r="A42593"/>
    </row>
    <row r="42594" spans="1:1" ht="13.2" x14ac:dyDescent="0.25">
      <c r="A42594"/>
    </row>
    <row r="42595" spans="1:1" ht="13.2" x14ac:dyDescent="0.25">
      <c r="A42595"/>
    </row>
    <row r="42596" spans="1:1" ht="13.2" x14ac:dyDescent="0.25">
      <c r="A42596"/>
    </row>
    <row r="42597" spans="1:1" ht="13.2" x14ac:dyDescent="0.25">
      <c r="A42597"/>
    </row>
    <row r="42598" spans="1:1" ht="13.2" x14ac:dyDescent="0.25">
      <c r="A42598"/>
    </row>
    <row r="42599" spans="1:1" ht="13.2" x14ac:dyDescent="0.25">
      <c r="A42599"/>
    </row>
    <row r="42600" spans="1:1" ht="13.2" x14ac:dyDescent="0.25">
      <c r="A42600"/>
    </row>
    <row r="42601" spans="1:1" ht="13.2" x14ac:dyDescent="0.25">
      <c r="A42601"/>
    </row>
    <row r="42602" spans="1:1" ht="13.2" x14ac:dyDescent="0.25">
      <c r="A42602"/>
    </row>
    <row r="42603" spans="1:1" ht="13.2" x14ac:dyDescent="0.25">
      <c r="A42603"/>
    </row>
    <row r="42604" spans="1:1" ht="13.2" x14ac:dyDescent="0.25">
      <c r="A42604"/>
    </row>
    <row r="42605" spans="1:1" ht="13.2" x14ac:dyDescent="0.25">
      <c r="A42605"/>
    </row>
    <row r="42606" spans="1:1" ht="13.2" x14ac:dyDescent="0.25">
      <c r="A42606"/>
    </row>
    <row r="42607" spans="1:1" ht="13.2" x14ac:dyDescent="0.25">
      <c r="A42607"/>
    </row>
    <row r="42608" spans="1:1" ht="13.2" x14ac:dyDescent="0.25">
      <c r="A42608"/>
    </row>
    <row r="42609" spans="1:1" ht="13.2" x14ac:dyDescent="0.25">
      <c r="A42609"/>
    </row>
    <row r="42610" spans="1:1" ht="13.2" x14ac:dyDescent="0.25">
      <c r="A42610"/>
    </row>
    <row r="42611" spans="1:1" ht="13.2" x14ac:dyDescent="0.25">
      <c r="A42611"/>
    </row>
    <row r="42612" spans="1:1" ht="13.2" x14ac:dyDescent="0.25">
      <c r="A42612"/>
    </row>
    <row r="42613" spans="1:1" ht="13.2" x14ac:dyDescent="0.25">
      <c r="A42613"/>
    </row>
    <row r="42614" spans="1:1" ht="13.2" x14ac:dyDescent="0.25">
      <c r="A42614"/>
    </row>
    <row r="42615" spans="1:1" ht="13.2" x14ac:dyDescent="0.25">
      <c r="A42615"/>
    </row>
    <row r="42616" spans="1:1" ht="13.2" x14ac:dyDescent="0.25">
      <c r="A42616"/>
    </row>
    <row r="42617" spans="1:1" ht="13.2" x14ac:dyDescent="0.25">
      <c r="A42617"/>
    </row>
    <row r="42618" spans="1:1" ht="13.2" x14ac:dyDescent="0.25">
      <c r="A42618"/>
    </row>
    <row r="42619" spans="1:1" ht="13.2" x14ac:dyDescent="0.25">
      <c r="A42619"/>
    </row>
    <row r="42620" spans="1:1" ht="13.2" x14ac:dyDescent="0.25">
      <c r="A42620"/>
    </row>
    <row r="42621" spans="1:1" ht="13.2" x14ac:dyDescent="0.25">
      <c r="A42621"/>
    </row>
    <row r="42622" spans="1:1" ht="13.2" x14ac:dyDescent="0.25">
      <c r="A42622"/>
    </row>
    <row r="42623" spans="1:1" ht="13.2" x14ac:dyDescent="0.25">
      <c r="A42623"/>
    </row>
    <row r="42624" spans="1:1" ht="13.2" x14ac:dyDescent="0.25">
      <c r="A42624"/>
    </row>
    <row r="42625" spans="1:1" ht="13.2" x14ac:dyDescent="0.25">
      <c r="A42625"/>
    </row>
    <row r="42626" spans="1:1" ht="13.2" x14ac:dyDescent="0.25">
      <c r="A42626"/>
    </row>
    <row r="42627" spans="1:1" ht="13.2" x14ac:dyDescent="0.25">
      <c r="A42627"/>
    </row>
    <row r="42628" spans="1:1" ht="13.2" x14ac:dyDescent="0.25">
      <c r="A42628"/>
    </row>
    <row r="42629" spans="1:1" ht="13.2" x14ac:dyDescent="0.25">
      <c r="A42629"/>
    </row>
    <row r="42630" spans="1:1" ht="13.2" x14ac:dyDescent="0.25">
      <c r="A42630"/>
    </row>
    <row r="42631" spans="1:1" ht="13.2" x14ac:dyDescent="0.25">
      <c r="A42631"/>
    </row>
    <row r="42632" spans="1:1" ht="13.2" x14ac:dyDescent="0.25">
      <c r="A42632"/>
    </row>
    <row r="42633" spans="1:1" ht="13.2" x14ac:dyDescent="0.25">
      <c r="A42633"/>
    </row>
    <row r="42634" spans="1:1" ht="13.2" x14ac:dyDescent="0.25">
      <c r="A42634"/>
    </row>
    <row r="42635" spans="1:1" ht="13.2" x14ac:dyDescent="0.25">
      <c r="A42635"/>
    </row>
    <row r="42636" spans="1:1" ht="13.2" x14ac:dyDescent="0.25">
      <c r="A42636"/>
    </row>
    <row r="42637" spans="1:1" ht="13.2" x14ac:dyDescent="0.25">
      <c r="A42637"/>
    </row>
    <row r="42638" spans="1:1" ht="13.2" x14ac:dyDescent="0.25">
      <c r="A42638"/>
    </row>
    <row r="42639" spans="1:1" ht="13.2" x14ac:dyDescent="0.25">
      <c r="A42639"/>
    </row>
    <row r="42640" spans="1:1" ht="13.2" x14ac:dyDescent="0.25">
      <c r="A42640"/>
    </row>
    <row r="42641" spans="1:1" ht="13.2" x14ac:dyDescent="0.25">
      <c r="A42641"/>
    </row>
    <row r="42642" spans="1:1" ht="13.2" x14ac:dyDescent="0.25">
      <c r="A42642"/>
    </row>
    <row r="42643" spans="1:1" ht="13.2" x14ac:dyDescent="0.25">
      <c r="A42643"/>
    </row>
    <row r="42644" spans="1:1" ht="13.2" x14ac:dyDescent="0.25">
      <c r="A42644"/>
    </row>
    <row r="42645" spans="1:1" ht="13.2" x14ac:dyDescent="0.25">
      <c r="A42645"/>
    </row>
    <row r="42646" spans="1:1" ht="13.2" x14ac:dyDescent="0.25">
      <c r="A42646"/>
    </row>
    <row r="42647" spans="1:1" ht="13.2" x14ac:dyDescent="0.25">
      <c r="A42647"/>
    </row>
    <row r="42648" spans="1:1" ht="13.2" x14ac:dyDescent="0.25">
      <c r="A42648"/>
    </row>
    <row r="42649" spans="1:1" ht="13.2" x14ac:dyDescent="0.25">
      <c r="A42649"/>
    </row>
    <row r="42650" spans="1:1" ht="13.2" x14ac:dyDescent="0.25">
      <c r="A42650"/>
    </row>
    <row r="42651" spans="1:1" ht="13.2" x14ac:dyDescent="0.25">
      <c r="A42651"/>
    </row>
    <row r="42652" spans="1:1" ht="13.2" x14ac:dyDescent="0.25">
      <c r="A42652"/>
    </row>
    <row r="42653" spans="1:1" ht="13.2" x14ac:dyDescent="0.25">
      <c r="A42653"/>
    </row>
    <row r="42654" spans="1:1" ht="13.2" x14ac:dyDescent="0.25">
      <c r="A42654"/>
    </row>
    <row r="42655" spans="1:1" ht="13.2" x14ac:dyDescent="0.25">
      <c r="A42655"/>
    </row>
    <row r="42656" spans="1:1" ht="13.2" x14ac:dyDescent="0.25">
      <c r="A42656"/>
    </row>
    <row r="42657" spans="1:1" ht="13.2" x14ac:dyDescent="0.25">
      <c r="A42657"/>
    </row>
    <row r="42658" spans="1:1" ht="13.2" x14ac:dyDescent="0.25">
      <c r="A42658"/>
    </row>
    <row r="42659" spans="1:1" ht="13.2" x14ac:dyDescent="0.25">
      <c r="A42659"/>
    </row>
    <row r="42660" spans="1:1" ht="13.2" x14ac:dyDescent="0.25">
      <c r="A42660"/>
    </row>
    <row r="42661" spans="1:1" ht="13.2" x14ac:dyDescent="0.25">
      <c r="A42661"/>
    </row>
    <row r="42662" spans="1:1" ht="13.2" x14ac:dyDescent="0.25">
      <c r="A42662"/>
    </row>
    <row r="42663" spans="1:1" ht="13.2" x14ac:dyDescent="0.25">
      <c r="A42663"/>
    </row>
    <row r="42664" spans="1:1" ht="13.2" x14ac:dyDescent="0.25">
      <c r="A42664"/>
    </row>
    <row r="42665" spans="1:1" ht="13.2" x14ac:dyDescent="0.25">
      <c r="A42665"/>
    </row>
    <row r="42666" spans="1:1" ht="13.2" x14ac:dyDescent="0.25">
      <c r="A42666"/>
    </row>
    <row r="42667" spans="1:1" ht="13.2" x14ac:dyDescent="0.25">
      <c r="A42667"/>
    </row>
    <row r="42668" spans="1:1" ht="13.2" x14ac:dyDescent="0.25">
      <c r="A42668"/>
    </row>
    <row r="42669" spans="1:1" ht="13.2" x14ac:dyDescent="0.25">
      <c r="A42669"/>
    </row>
    <row r="42670" spans="1:1" ht="13.2" x14ac:dyDescent="0.25">
      <c r="A42670"/>
    </row>
    <row r="42671" spans="1:1" ht="13.2" x14ac:dyDescent="0.25">
      <c r="A42671"/>
    </row>
    <row r="42672" spans="1:1" ht="13.2" x14ac:dyDescent="0.25">
      <c r="A42672"/>
    </row>
    <row r="42673" spans="1:1" ht="13.2" x14ac:dyDescent="0.25">
      <c r="A42673"/>
    </row>
    <row r="42674" spans="1:1" ht="13.2" x14ac:dyDescent="0.25">
      <c r="A42674"/>
    </row>
    <row r="42675" spans="1:1" ht="13.2" x14ac:dyDescent="0.25">
      <c r="A42675"/>
    </row>
    <row r="42676" spans="1:1" ht="13.2" x14ac:dyDescent="0.25">
      <c r="A42676"/>
    </row>
    <row r="42677" spans="1:1" ht="13.2" x14ac:dyDescent="0.25">
      <c r="A42677"/>
    </row>
    <row r="42678" spans="1:1" ht="13.2" x14ac:dyDescent="0.25">
      <c r="A42678"/>
    </row>
    <row r="42679" spans="1:1" ht="13.2" x14ac:dyDescent="0.25">
      <c r="A42679"/>
    </row>
    <row r="42680" spans="1:1" ht="13.2" x14ac:dyDescent="0.25">
      <c r="A42680"/>
    </row>
    <row r="42681" spans="1:1" ht="13.2" x14ac:dyDescent="0.25">
      <c r="A42681"/>
    </row>
    <row r="42682" spans="1:1" ht="13.2" x14ac:dyDescent="0.25">
      <c r="A42682"/>
    </row>
    <row r="42683" spans="1:1" ht="13.2" x14ac:dyDescent="0.25">
      <c r="A42683"/>
    </row>
    <row r="42684" spans="1:1" ht="13.2" x14ac:dyDescent="0.25">
      <c r="A42684"/>
    </row>
    <row r="42685" spans="1:1" ht="13.2" x14ac:dyDescent="0.25">
      <c r="A42685"/>
    </row>
    <row r="42686" spans="1:1" ht="13.2" x14ac:dyDescent="0.25">
      <c r="A42686"/>
    </row>
    <row r="42687" spans="1:1" ht="13.2" x14ac:dyDescent="0.25">
      <c r="A42687"/>
    </row>
    <row r="42688" spans="1:1" ht="13.2" x14ac:dyDescent="0.25">
      <c r="A42688"/>
    </row>
    <row r="42689" spans="1:1" ht="13.2" x14ac:dyDescent="0.25">
      <c r="A42689"/>
    </row>
    <row r="42690" spans="1:1" ht="13.2" x14ac:dyDescent="0.25">
      <c r="A42690"/>
    </row>
    <row r="42691" spans="1:1" ht="13.2" x14ac:dyDescent="0.25">
      <c r="A42691"/>
    </row>
    <row r="42692" spans="1:1" ht="13.2" x14ac:dyDescent="0.25">
      <c r="A42692"/>
    </row>
    <row r="42693" spans="1:1" ht="13.2" x14ac:dyDescent="0.25">
      <c r="A42693"/>
    </row>
    <row r="42694" spans="1:1" ht="13.2" x14ac:dyDescent="0.25">
      <c r="A42694"/>
    </row>
    <row r="42695" spans="1:1" ht="13.2" x14ac:dyDescent="0.25">
      <c r="A42695"/>
    </row>
    <row r="42696" spans="1:1" ht="13.2" x14ac:dyDescent="0.25">
      <c r="A42696"/>
    </row>
    <row r="42697" spans="1:1" ht="13.2" x14ac:dyDescent="0.25">
      <c r="A42697"/>
    </row>
    <row r="42698" spans="1:1" ht="13.2" x14ac:dyDescent="0.25">
      <c r="A42698"/>
    </row>
    <row r="42699" spans="1:1" ht="13.2" x14ac:dyDescent="0.25">
      <c r="A42699"/>
    </row>
    <row r="42700" spans="1:1" ht="13.2" x14ac:dyDescent="0.25">
      <c r="A42700"/>
    </row>
    <row r="42701" spans="1:1" ht="13.2" x14ac:dyDescent="0.25">
      <c r="A42701"/>
    </row>
    <row r="42702" spans="1:1" ht="13.2" x14ac:dyDescent="0.25">
      <c r="A42702"/>
    </row>
    <row r="42703" spans="1:1" ht="13.2" x14ac:dyDescent="0.25">
      <c r="A42703"/>
    </row>
    <row r="42704" spans="1:1" ht="13.2" x14ac:dyDescent="0.25">
      <c r="A42704"/>
    </row>
    <row r="42705" spans="1:1" ht="13.2" x14ac:dyDescent="0.25">
      <c r="A42705"/>
    </row>
    <row r="42706" spans="1:1" ht="13.2" x14ac:dyDescent="0.25">
      <c r="A42706"/>
    </row>
    <row r="42707" spans="1:1" ht="13.2" x14ac:dyDescent="0.25">
      <c r="A42707"/>
    </row>
    <row r="42708" spans="1:1" ht="13.2" x14ac:dyDescent="0.25">
      <c r="A42708"/>
    </row>
    <row r="42709" spans="1:1" ht="13.2" x14ac:dyDescent="0.25">
      <c r="A42709"/>
    </row>
    <row r="42710" spans="1:1" ht="13.2" x14ac:dyDescent="0.25">
      <c r="A42710"/>
    </row>
    <row r="42711" spans="1:1" ht="13.2" x14ac:dyDescent="0.25">
      <c r="A42711"/>
    </row>
    <row r="42712" spans="1:1" ht="13.2" x14ac:dyDescent="0.25">
      <c r="A42712"/>
    </row>
    <row r="42713" spans="1:1" ht="13.2" x14ac:dyDescent="0.25">
      <c r="A42713"/>
    </row>
    <row r="42714" spans="1:1" ht="13.2" x14ac:dyDescent="0.25">
      <c r="A42714"/>
    </row>
    <row r="42715" spans="1:1" ht="13.2" x14ac:dyDescent="0.25">
      <c r="A42715"/>
    </row>
    <row r="42716" spans="1:1" ht="13.2" x14ac:dyDescent="0.25">
      <c r="A42716"/>
    </row>
    <row r="42717" spans="1:1" ht="13.2" x14ac:dyDescent="0.25">
      <c r="A42717"/>
    </row>
    <row r="42718" spans="1:1" ht="13.2" x14ac:dyDescent="0.25">
      <c r="A42718"/>
    </row>
    <row r="42719" spans="1:1" ht="13.2" x14ac:dyDescent="0.25">
      <c r="A42719"/>
    </row>
    <row r="42720" spans="1:1" ht="13.2" x14ac:dyDescent="0.25">
      <c r="A42720"/>
    </row>
    <row r="42721" spans="1:1" ht="13.2" x14ac:dyDescent="0.25">
      <c r="A42721"/>
    </row>
    <row r="42722" spans="1:1" ht="13.2" x14ac:dyDescent="0.25">
      <c r="A42722"/>
    </row>
    <row r="42723" spans="1:1" ht="13.2" x14ac:dyDescent="0.25">
      <c r="A42723"/>
    </row>
    <row r="42724" spans="1:1" ht="13.2" x14ac:dyDescent="0.25">
      <c r="A42724"/>
    </row>
    <row r="42725" spans="1:1" ht="13.2" x14ac:dyDescent="0.25">
      <c r="A42725"/>
    </row>
    <row r="42726" spans="1:1" ht="13.2" x14ac:dyDescent="0.25">
      <c r="A42726"/>
    </row>
    <row r="42727" spans="1:1" ht="13.2" x14ac:dyDescent="0.25">
      <c r="A42727"/>
    </row>
    <row r="42728" spans="1:1" ht="13.2" x14ac:dyDescent="0.25">
      <c r="A42728"/>
    </row>
    <row r="42729" spans="1:1" ht="13.2" x14ac:dyDescent="0.25">
      <c r="A42729"/>
    </row>
    <row r="42730" spans="1:1" ht="13.2" x14ac:dyDescent="0.25">
      <c r="A42730"/>
    </row>
    <row r="42731" spans="1:1" ht="13.2" x14ac:dyDescent="0.25">
      <c r="A42731"/>
    </row>
    <row r="42732" spans="1:1" ht="13.2" x14ac:dyDescent="0.25">
      <c r="A42732"/>
    </row>
    <row r="42733" spans="1:1" ht="13.2" x14ac:dyDescent="0.25">
      <c r="A42733"/>
    </row>
    <row r="42734" spans="1:1" ht="13.2" x14ac:dyDescent="0.25">
      <c r="A42734"/>
    </row>
    <row r="42735" spans="1:1" ht="13.2" x14ac:dyDescent="0.25">
      <c r="A42735"/>
    </row>
    <row r="42736" spans="1:1" ht="13.2" x14ac:dyDescent="0.25">
      <c r="A42736"/>
    </row>
    <row r="42737" spans="1:1" ht="13.2" x14ac:dyDescent="0.25">
      <c r="A42737"/>
    </row>
    <row r="42738" spans="1:1" ht="13.2" x14ac:dyDescent="0.25">
      <c r="A42738"/>
    </row>
    <row r="42739" spans="1:1" ht="13.2" x14ac:dyDescent="0.25">
      <c r="A42739"/>
    </row>
    <row r="42740" spans="1:1" ht="13.2" x14ac:dyDescent="0.25">
      <c r="A42740"/>
    </row>
    <row r="42741" spans="1:1" ht="13.2" x14ac:dyDescent="0.25">
      <c r="A42741"/>
    </row>
    <row r="42742" spans="1:1" ht="13.2" x14ac:dyDescent="0.25">
      <c r="A42742"/>
    </row>
    <row r="42743" spans="1:1" ht="13.2" x14ac:dyDescent="0.25">
      <c r="A42743"/>
    </row>
    <row r="42744" spans="1:1" ht="13.2" x14ac:dyDescent="0.25">
      <c r="A42744"/>
    </row>
    <row r="42745" spans="1:1" ht="13.2" x14ac:dyDescent="0.25">
      <c r="A42745"/>
    </row>
    <row r="42746" spans="1:1" ht="13.2" x14ac:dyDescent="0.25">
      <c r="A42746"/>
    </row>
    <row r="42747" spans="1:1" ht="13.2" x14ac:dyDescent="0.25">
      <c r="A42747"/>
    </row>
    <row r="42748" spans="1:1" ht="13.2" x14ac:dyDescent="0.25">
      <c r="A42748"/>
    </row>
    <row r="42749" spans="1:1" ht="13.2" x14ac:dyDescent="0.25">
      <c r="A42749"/>
    </row>
    <row r="42750" spans="1:1" ht="13.2" x14ac:dyDescent="0.25">
      <c r="A42750"/>
    </row>
    <row r="42751" spans="1:1" ht="13.2" x14ac:dyDescent="0.25">
      <c r="A42751"/>
    </row>
    <row r="42752" spans="1:1" ht="13.2" x14ac:dyDescent="0.25">
      <c r="A42752"/>
    </row>
    <row r="42753" spans="1:1" ht="13.2" x14ac:dyDescent="0.25">
      <c r="A42753"/>
    </row>
    <row r="42754" spans="1:1" ht="13.2" x14ac:dyDescent="0.25">
      <c r="A42754"/>
    </row>
    <row r="42755" spans="1:1" ht="13.2" x14ac:dyDescent="0.25">
      <c r="A42755"/>
    </row>
    <row r="42756" spans="1:1" ht="13.2" x14ac:dyDescent="0.25">
      <c r="A42756"/>
    </row>
    <row r="42757" spans="1:1" ht="13.2" x14ac:dyDescent="0.25">
      <c r="A42757"/>
    </row>
    <row r="42758" spans="1:1" ht="13.2" x14ac:dyDescent="0.25">
      <c r="A42758"/>
    </row>
    <row r="42759" spans="1:1" ht="13.2" x14ac:dyDescent="0.25">
      <c r="A42759"/>
    </row>
    <row r="42760" spans="1:1" ht="13.2" x14ac:dyDescent="0.25">
      <c r="A42760"/>
    </row>
    <row r="42761" spans="1:1" ht="13.2" x14ac:dyDescent="0.25">
      <c r="A42761"/>
    </row>
    <row r="42762" spans="1:1" ht="13.2" x14ac:dyDescent="0.25">
      <c r="A42762"/>
    </row>
    <row r="42763" spans="1:1" ht="13.2" x14ac:dyDescent="0.25">
      <c r="A42763"/>
    </row>
    <row r="42764" spans="1:1" ht="13.2" x14ac:dyDescent="0.25">
      <c r="A42764"/>
    </row>
    <row r="42765" spans="1:1" ht="13.2" x14ac:dyDescent="0.25">
      <c r="A42765"/>
    </row>
    <row r="42766" spans="1:1" ht="13.2" x14ac:dyDescent="0.25">
      <c r="A42766"/>
    </row>
    <row r="42767" spans="1:1" ht="13.2" x14ac:dyDescent="0.25">
      <c r="A42767"/>
    </row>
    <row r="42768" spans="1:1" ht="13.2" x14ac:dyDescent="0.25">
      <c r="A42768"/>
    </row>
    <row r="42769" spans="1:1" ht="13.2" x14ac:dyDescent="0.25">
      <c r="A42769"/>
    </row>
    <row r="42770" spans="1:1" ht="13.2" x14ac:dyDescent="0.25">
      <c r="A42770"/>
    </row>
    <row r="42771" spans="1:1" ht="13.2" x14ac:dyDescent="0.25">
      <c r="A42771"/>
    </row>
    <row r="42772" spans="1:1" ht="13.2" x14ac:dyDescent="0.25">
      <c r="A42772"/>
    </row>
    <row r="42773" spans="1:1" ht="13.2" x14ac:dyDescent="0.25">
      <c r="A42773"/>
    </row>
    <row r="42774" spans="1:1" ht="13.2" x14ac:dyDescent="0.25">
      <c r="A42774"/>
    </row>
    <row r="42775" spans="1:1" ht="13.2" x14ac:dyDescent="0.25">
      <c r="A42775"/>
    </row>
    <row r="42776" spans="1:1" ht="13.2" x14ac:dyDescent="0.25">
      <c r="A42776"/>
    </row>
    <row r="42777" spans="1:1" ht="13.2" x14ac:dyDescent="0.25">
      <c r="A42777"/>
    </row>
    <row r="42778" spans="1:1" ht="13.2" x14ac:dyDescent="0.25">
      <c r="A42778"/>
    </row>
    <row r="42779" spans="1:1" ht="13.2" x14ac:dyDescent="0.25">
      <c r="A42779"/>
    </row>
    <row r="42780" spans="1:1" ht="13.2" x14ac:dyDescent="0.25">
      <c r="A42780"/>
    </row>
    <row r="42781" spans="1:1" ht="13.2" x14ac:dyDescent="0.25">
      <c r="A42781"/>
    </row>
    <row r="42782" spans="1:1" ht="13.2" x14ac:dyDescent="0.25">
      <c r="A42782"/>
    </row>
    <row r="42783" spans="1:1" ht="13.2" x14ac:dyDescent="0.25">
      <c r="A42783"/>
    </row>
    <row r="42784" spans="1:1" ht="13.2" x14ac:dyDescent="0.25">
      <c r="A42784"/>
    </row>
    <row r="42785" spans="1:1" ht="13.2" x14ac:dyDescent="0.25">
      <c r="A42785"/>
    </row>
    <row r="42786" spans="1:1" ht="13.2" x14ac:dyDescent="0.25">
      <c r="A42786"/>
    </row>
    <row r="42787" spans="1:1" ht="13.2" x14ac:dyDescent="0.25">
      <c r="A42787"/>
    </row>
    <row r="42788" spans="1:1" ht="13.2" x14ac:dyDescent="0.25">
      <c r="A42788"/>
    </row>
    <row r="42789" spans="1:1" ht="13.2" x14ac:dyDescent="0.25">
      <c r="A42789"/>
    </row>
    <row r="42790" spans="1:1" ht="13.2" x14ac:dyDescent="0.25">
      <c r="A42790"/>
    </row>
    <row r="42791" spans="1:1" ht="13.2" x14ac:dyDescent="0.25">
      <c r="A42791"/>
    </row>
    <row r="42792" spans="1:1" ht="13.2" x14ac:dyDescent="0.25">
      <c r="A42792"/>
    </row>
    <row r="42793" spans="1:1" ht="13.2" x14ac:dyDescent="0.25">
      <c r="A42793"/>
    </row>
    <row r="42794" spans="1:1" ht="13.2" x14ac:dyDescent="0.25">
      <c r="A42794"/>
    </row>
    <row r="42795" spans="1:1" ht="13.2" x14ac:dyDescent="0.25">
      <c r="A42795"/>
    </row>
    <row r="42796" spans="1:1" ht="13.2" x14ac:dyDescent="0.25">
      <c r="A42796"/>
    </row>
    <row r="42797" spans="1:1" ht="13.2" x14ac:dyDescent="0.25">
      <c r="A42797"/>
    </row>
    <row r="42798" spans="1:1" ht="13.2" x14ac:dyDescent="0.25">
      <c r="A42798"/>
    </row>
    <row r="42799" spans="1:1" ht="13.2" x14ac:dyDescent="0.25">
      <c r="A42799"/>
    </row>
    <row r="42800" spans="1:1" ht="13.2" x14ac:dyDescent="0.25">
      <c r="A42800"/>
    </row>
    <row r="42801" spans="1:1" ht="13.2" x14ac:dyDescent="0.25">
      <c r="A42801"/>
    </row>
    <row r="42802" spans="1:1" ht="13.2" x14ac:dyDescent="0.25">
      <c r="A42802"/>
    </row>
    <row r="42803" spans="1:1" ht="13.2" x14ac:dyDescent="0.25">
      <c r="A42803"/>
    </row>
    <row r="42804" spans="1:1" ht="13.2" x14ac:dyDescent="0.25">
      <c r="A42804"/>
    </row>
    <row r="42805" spans="1:1" ht="13.2" x14ac:dyDescent="0.25">
      <c r="A42805"/>
    </row>
    <row r="42806" spans="1:1" ht="13.2" x14ac:dyDescent="0.25">
      <c r="A42806"/>
    </row>
    <row r="42807" spans="1:1" ht="13.2" x14ac:dyDescent="0.25">
      <c r="A42807"/>
    </row>
    <row r="42808" spans="1:1" ht="13.2" x14ac:dyDescent="0.25">
      <c r="A42808"/>
    </row>
    <row r="42809" spans="1:1" ht="13.2" x14ac:dyDescent="0.25">
      <c r="A42809"/>
    </row>
    <row r="42810" spans="1:1" ht="13.2" x14ac:dyDescent="0.25">
      <c r="A42810"/>
    </row>
    <row r="42811" spans="1:1" ht="13.2" x14ac:dyDescent="0.25">
      <c r="A42811"/>
    </row>
    <row r="42812" spans="1:1" ht="13.2" x14ac:dyDescent="0.25">
      <c r="A42812"/>
    </row>
    <row r="42813" spans="1:1" ht="13.2" x14ac:dyDescent="0.25">
      <c r="A42813"/>
    </row>
    <row r="42814" spans="1:1" ht="13.2" x14ac:dyDescent="0.25">
      <c r="A42814"/>
    </row>
    <row r="42815" spans="1:1" ht="13.2" x14ac:dyDescent="0.25">
      <c r="A42815"/>
    </row>
    <row r="42816" spans="1:1" ht="13.2" x14ac:dyDescent="0.25">
      <c r="A42816"/>
    </row>
    <row r="42817" spans="1:1" ht="13.2" x14ac:dyDescent="0.25">
      <c r="A42817"/>
    </row>
    <row r="42818" spans="1:1" ht="13.2" x14ac:dyDescent="0.25">
      <c r="A42818"/>
    </row>
    <row r="42819" spans="1:1" ht="13.2" x14ac:dyDescent="0.25">
      <c r="A42819"/>
    </row>
    <row r="42820" spans="1:1" ht="13.2" x14ac:dyDescent="0.25">
      <c r="A42820"/>
    </row>
    <row r="42821" spans="1:1" ht="13.2" x14ac:dyDescent="0.25">
      <c r="A42821"/>
    </row>
    <row r="42822" spans="1:1" ht="13.2" x14ac:dyDescent="0.25">
      <c r="A42822"/>
    </row>
    <row r="42823" spans="1:1" ht="13.2" x14ac:dyDescent="0.25">
      <c r="A42823"/>
    </row>
    <row r="42824" spans="1:1" ht="13.2" x14ac:dyDescent="0.25">
      <c r="A42824"/>
    </row>
    <row r="42825" spans="1:1" ht="13.2" x14ac:dyDescent="0.25">
      <c r="A42825"/>
    </row>
    <row r="42826" spans="1:1" ht="13.2" x14ac:dyDescent="0.25">
      <c r="A42826"/>
    </row>
    <row r="42827" spans="1:1" ht="13.2" x14ac:dyDescent="0.25">
      <c r="A42827"/>
    </row>
    <row r="42828" spans="1:1" ht="13.2" x14ac:dyDescent="0.25">
      <c r="A42828"/>
    </row>
    <row r="42829" spans="1:1" ht="13.2" x14ac:dyDescent="0.25">
      <c r="A42829"/>
    </row>
    <row r="42830" spans="1:1" ht="13.2" x14ac:dyDescent="0.25">
      <c r="A42830"/>
    </row>
    <row r="42831" spans="1:1" ht="13.2" x14ac:dyDescent="0.25">
      <c r="A42831"/>
    </row>
    <row r="42832" spans="1:1" ht="13.2" x14ac:dyDescent="0.25">
      <c r="A42832"/>
    </row>
    <row r="42833" spans="1:1" ht="13.2" x14ac:dyDescent="0.25">
      <c r="A42833"/>
    </row>
    <row r="42834" spans="1:1" ht="13.2" x14ac:dyDescent="0.25">
      <c r="A42834"/>
    </row>
    <row r="42835" spans="1:1" ht="13.2" x14ac:dyDescent="0.25">
      <c r="A42835"/>
    </row>
    <row r="42836" spans="1:1" ht="13.2" x14ac:dyDescent="0.25">
      <c r="A42836"/>
    </row>
    <row r="42837" spans="1:1" ht="13.2" x14ac:dyDescent="0.25">
      <c r="A42837"/>
    </row>
    <row r="42838" spans="1:1" ht="13.2" x14ac:dyDescent="0.25">
      <c r="A42838"/>
    </row>
    <row r="42839" spans="1:1" ht="13.2" x14ac:dyDescent="0.25">
      <c r="A42839"/>
    </row>
    <row r="42840" spans="1:1" ht="13.2" x14ac:dyDescent="0.25">
      <c r="A42840"/>
    </row>
    <row r="42841" spans="1:1" ht="13.2" x14ac:dyDescent="0.25">
      <c r="A42841"/>
    </row>
    <row r="42842" spans="1:1" ht="13.2" x14ac:dyDescent="0.25">
      <c r="A42842"/>
    </row>
    <row r="42843" spans="1:1" ht="13.2" x14ac:dyDescent="0.25">
      <c r="A42843"/>
    </row>
    <row r="42844" spans="1:1" ht="13.2" x14ac:dyDescent="0.25">
      <c r="A42844"/>
    </row>
    <row r="42845" spans="1:1" ht="13.2" x14ac:dyDescent="0.25">
      <c r="A42845"/>
    </row>
    <row r="42846" spans="1:1" ht="13.2" x14ac:dyDescent="0.25">
      <c r="A42846"/>
    </row>
    <row r="42847" spans="1:1" ht="13.2" x14ac:dyDescent="0.25">
      <c r="A42847"/>
    </row>
    <row r="42848" spans="1:1" ht="13.2" x14ac:dyDescent="0.25">
      <c r="A42848"/>
    </row>
    <row r="42849" spans="1:1" ht="13.2" x14ac:dyDescent="0.25">
      <c r="A42849"/>
    </row>
    <row r="42850" spans="1:1" ht="13.2" x14ac:dyDescent="0.25">
      <c r="A42850"/>
    </row>
    <row r="42851" spans="1:1" ht="13.2" x14ac:dyDescent="0.25">
      <c r="A42851"/>
    </row>
    <row r="42852" spans="1:1" ht="13.2" x14ac:dyDescent="0.25">
      <c r="A42852"/>
    </row>
    <row r="42853" spans="1:1" ht="13.2" x14ac:dyDescent="0.25">
      <c r="A42853"/>
    </row>
    <row r="42854" spans="1:1" ht="13.2" x14ac:dyDescent="0.25">
      <c r="A42854"/>
    </row>
    <row r="42855" spans="1:1" ht="13.2" x14ac:dyDescent="0.25">
      <c r="A42855"/>
    </row>
    <row r="42856" spans="1:1" ht="13.2" x14ac:dyDescent="0.25">
      <c r="A42856"/>
    </row>
    <row r="42857" spans="1:1" ht="13.2" x14ac:dyDescent="0.25">
      <c r="A42857"/>
    </row>
    <row r="42858" spans="1:1" ht="13.2" x14ac:dyDescent="0.25">
      <c r="A42858"/>
    </row>
    <row r="42859" spans="1:1" ht="13.2" x14ac:dyDescent="0.25">
      <c r="A42859"/>
    </row>
    <row r="42860" spans="1:1" ht="13.2" x14ac:dyDescent="0.25">
      <c r="A42860"/>
    </row>
    <row r="42861" spans="1:1" ht="13.2" x14ac:dyDescent="0.25">
      <c r="A42861"/>
    </row>
    <row r="42862" spans="1:1" ht="13.2" x14ac:dyDescent="0.25">
      <c r="A42862"/>
    </row>
    <row r="42863" spans="1:1" ht="13.2" x14ac:dyDescent="0.25">
      <c r="A42863"/>
    </row>
    <row r="42864" spans="1:1" ht="13.2" x14ac:dyDescent="0.25">
      <c r="A42864"/>
    </row>
    <row r="42865" spans="1:1" ht="13.2" x14ac:dyDescent="0.25">
      <c r="A42865"/>
    </row>
    <row r="42866" spans="1:1" ht="13.2" x14ac:dyDescent="0.25">
      <c r="A42866"/>
    </row>
    <row r="42867" spans="1:1" ht="13.2" x14ac:dyDescent="0.25">
      <c r="A42867"/>
    </row>
    <row r="42868" spans="1:1" ht="13.2" x14ac:dyDescent="0.25">
      <c r="A42868"/>
    </row>
    <row r="42869" spans="1:1" ht="13.2" x14ac:dyDescent="0.25">
      <c r="A42869"/>
    </row>
    <row r="42870" spans="1:1" ht="13.2" x14ac:dyDescent="0.25">
      <c r="A42870"/>
    </row>
    <row r="42871" spans="1:1" ht="13.2" x14ac:dyDescent="0.25">
      <c r="A42871"/>
    </row>
    <row r="42872" spans="1:1" ht="13.2" x14ac:dyDescent="0.25">
      <c r="A42872"/>
    </row>
    <row r="42873" spans="1:1" ht="13.2" x14ac:dyDescent="0.25">
      <c r="A42873"/>
    </row>
    <row r="42874" spans="1:1" ht="13.2" x14ac:dyDescent="0.25">
      <c r="A42874"/>
    </row>
    <row r="42875" spans="1:1" ht="13.2" x14ac:dyDescent="0.25">
      <c r="A42875"/>
    </row>
    <row r="42876" spans="1:1" ht="13.2" x14ac:dyDescent="0.25">
      <c r="A42876"/>
    </row>
    <row r="42877" spans="1:1" ht="13.2" x14ac:dyDescent="0.25">
      <c r="A42877"/>
    </row>
    <row r="42878" spans="1:1" ht="13.2" x14ac:dyDescent="0.25">
      <c r="A42878"/>
    </row>
    <row r="42879" spans="1:1" ht="13.2" x14ac:dyDescent="0.25">
      <c r="A42879"/>
    </row>
    <row r="42880" spans="1:1" ht="13.2" x14ac:dyDescent="0.25">
      <c r="A42880"/>
    </row>
    <row r="42881" spans="1:1" ht="13.2" x14ac:dyDescent="0.25">
      <c r="A42881"/>
    </row>
    <row r="42882" spans="1:1" ht="13.2" x14ac:dyDescent="0.25">
      <c r="A42882"/>
    </row>
    <row r="42883" spans="1:1" ht="13.2" x14ac:dyDescent="0.25">
      <c r="A42883"/>
    </row>
    <row r="42884" spans="1:1" ht="13.2" x14ac:dyDescent="0.25">
      <c r="A42884"/>
    </row>
    <row r="42885" spans="1:1" ht="13.2" x14ac:dyDescent="0.25">
      <c r="A42885"/>
    </row>
    <row r="42886" spans="1:1" ht="13.2" x14ac:dyDescent="0.25">
      <c r="A42886"/>
    </row>
    <row r="42887" spans="1:1" ht="13.2" x14ac:dyDescent="0.25">
      <c r="A42887"/>
    </row>
    <row r="42888" spans="1:1" ht="13.2" x14ac:dyDescent="0.25">
      <c r="A42888"/>
    </row>
    <row r="42889" spans="1:1" ht="13.2" x14ac:dyDescent="0.25">
      <c r="A42889"/>
    </row>
    <row r="42890" spans="1:1" ht="13.2" x14ac:dyDescent="0.25">
      <c r="A42890"/>
    </row>
    <row r="42891" spans="1:1" ht="13.2" x14ac:dyDescent="0.25">
      <c r="A42891"/>
    </row>
    <row r="42892" spans="1:1" ht="13.2" x14ac:dyDescent="0.25">
      <c r="A42892"/>
    </row>
    <row r="42893" spans="1:1" ht="13.2" x14ac:dyDescent="0.25">
      <c r="A42893"/>
    </row>
    <row r="42894" spans="1:1" ht="13.2" x14ac:dyDescent="0.25">
      <c r="A42894"/>
    </row>
    <row r="42895" spans="1:1" ht="13.2" x14ac:dyDescent="0.25">
      <c r="A42895"/>
    </row>
    <row r="42896" spans="1:1" ht="13.2" x14ac:dyDescent="0.25">
      <c r="A42896"/>
    </row>
    <row r="42897" spans="1:1" ht="13.2" x14ac:dyDescent="0.25">
      <c r="A42897"/>
    </row>
    <row r="42898" spans="1:1" ht="13.2" x14ac:dyDescent="0.25">
      <c r="A42898"/>
    </row>
    <row r="42899" spans="1:1" ht="13.2" x14ac:dyDescent="0.25">
      <c r="A42899"/>
    </row>
    <row r="42900" spans="1:1" ht="13.2" x14ac:dyDescent="0.25">
      <c r="A42900"/>
    </row>
    <row r="42901" spans="1:1" ht="13.2" x14ac:dyDescent="0.25">
      <c r="A42901"/>
    </row>
    <row r="42902" spans="1:1" ht="13.2" x14ac:dyDescent="0.25">
      <c r="A42902"/>
    </row>
    <row r="42903" spans="1:1" ht="13.2" x14ac:dyDescent="0.25">
      <c r="A42903"/>
    </row>
    <row r="42904" spans="1:1" ht="13.2" x14ac:dyDescent="0.25">
      <c r="A42904"/>
    </row>
    <row r="42905" spans="1:1" ht="13.2" x14ac:dyDescent="0.25">
      <c r="A42905"/>
    </row>
    <row r="42906" spans="1:1" ht="13.2" x14ac:dyDescent="0.25">
      <c r="A42906"/>
    </row>
    <row r="42907" spans="1:1" ht="13.2" x14ac:dyDescent="0.25">
      <c r="A42907"/>
    </row>
    <row r="42908" spans="1:1" ht="13.2" x14ac:dyDescent="0.25">
      <c r="A42908"/>
    </row>
    <row r="42909" spans="1:1" ht="13.2" x14ac:dyDescent="0.25">
      <c r="A42909"/>
    </row>
    <row r="42910" spans="1:1" ht="13.2" x14ac:dyDescent="0.25">
      <c r="A42910"/>
    </row>
    <row r="42911" spans="1:1" ht="13.2" x14ac:dyDescent="0.25">
      <c r="A42911"/>
    </row>
    <row r="42912" spans="1:1" ht="13.2" x14ac:dyDescent="0.25">
      <c r="A42912"/>
    </row>
    <row r="42913" spans="1:1" ht="13.2" x14ac:dyDescent="0.25">
      <c r="A42913"/>
    </row>
    <row r="42914" spans="1:1" ht="13.2" x14ac:dyDescent="0.25">
      <c r="A42914"/>
    </row>
    <row r="42915" spans="1:1" ht="13.2" x14ac:dyDescent="0.25">
      <c r="A42915"/>
    </row>
    <row r="42916" spans="1:1" ht="13.2" x14ac:dyDescent="0.25">
      <c r="A42916"/>
    </row>
    <row r="42917" spans="1:1" ht="13.2" x14ac:dyDescent="0.25">
      <c r="A42917"/>
    </row>
    <row r="42918" spans="1:1" ht="13.2" x14ac:dyDescent="0.25">
      <c r="A42918"/>
    </row>
    <row r="42919" spans="1:1" ht="13.2" x14ac:dyDescent="0.25">
      <c r="A42919"/>
    </row>
    <row r="42920" spans="1:1" ht="13.2" x14ac:dyDescent="0.25">
      <c r="A42920"/>
    </row>
    <row r="42921" spans="1:1" ht="13.2" x14ac:dyDescent="0.25">
      <c r="A42921"/>
    </row>
    <row r="42922" spans="1:1" ht="13.2" x14ac:dyDescent="0.25">
      <c r="A42922"/>
    </row>
    <row r="42923" spans="1:1" ht="13.2" x14ac:dyDescent="0.25">
      <c r="A42923"/>
    </row>
    <row r="42924" spans="1:1" ht="13.2" x14ac:dyDescent="0.25">
      <c r="A42924"/>
    </row>
    <row r="42925" spans="1:1" ht="13.2" x14ac:dyDescent="0.25">
      <c r="A42925"/>
    </row>
    <row r="42926" spans="1:1" ht="13.2" x14ac:dyDescent="0.25">
      <c r="A42926"/>
    </row>
    <row r="42927" spans="1:1" ht="13.2" x14ac:dyDescent="0.25">
      <c r="A42927"/>
    </row>
    <row r="42928" spans="1:1" ht="13.2" x14ac:dyDescent="0.25">
      <c r="A42928"/>
    </row>
    <row r="42929" spans="1:1" ht="13.2" x14ac:dyDescent="0.25">
      <c r="A42929"/>
    </row>
    <row r="42930" spans="1:1" ht="13.2" x14ac:dyDescent="0.25">
      <c r="A42930"/>
    </row>
    <row r="42931" spans="1:1" ht="13.2" x14ac:dyDescent="0.25">
      <c r="A42931"/>
    </row>
    <row r="42932" spans="1:1" ht="13.2" x14ac:dyDescent="0.25">
      <c r="A42932"/>
    </row>
    <row r="42933" spans="1:1" ht="13.2" x14ac:dyDescent="0.25">
      <c r="A42933"/>
    </row>
    <row r="42934" spans="1:1" ht="13.2" x14ac:dyDescent="0.25">
      <c r="A42934"/>
    </row>
    <row r="42935" spans="1:1" ht="13.2" x14ac:dyDescent="0.25">
      <c r="A42935"/>
    </row>
    <row r="42936" spans="1:1" ht="13.2" x14ac:dyDescent="0.25">
      <c r="A42936"/>
    </row>
    <row r="42937" spans="1:1" ht="13.2" x14ac:dyDescent="0.25">
      <c r="A42937"/>
    </row>
    <row r="42938" spans="1:1" ht="13.2" x14ac:dyDescent="0.25">
      <c r="A42938"/>
    </row>
    <row r="42939" spans="1:1" ht="13.2" x14ac:dyDescent="0.25">
      <c r="A42939"/>
    </row>
    <row r="42940" spans="1:1" ht="13.2" x14ac:dyDescent="0.25">
      <c r="A42940"/>
    </row>
    <row r="42941" spans="1:1" ht="13.2" x14ac:dyDescent="0.25">
      <c r="A42941"/>
    </row>
    <row r="42942" spans="1:1" ht="13.2" x14ac:dyDescent="0.25">
      <c r="A42942"/>
    </row>
    <row r="42943" spans="1:1" ht="13.2" x14ac:dyDescent="0.25">
      <c r="A42943"/>
    </row>
    <row r="42944" spans="1:1" ht="13.2" x14ac:dyDescent="0.25">
      <c r="A42944"/>
    </row>
    <row r="42945" spans="1:1" ht="13.2" x14ac:dyDescent="0.25">
      <c r="A42945"/>
    </row>
    <row r="42946" spans="1:1" ht="13.2" x14ac:dyDescent="0.25">
      <c r="A42946"/>
    </row>
    <row r="42947" spans="1:1" ht="13.2" x14ac:dyDescent="0.25">
      <c r="A42947"/>
    </row>
    <row r="42948" spans="1:1" ht="13.2" x14ac:dyDescent="0.25">
      <c r="A42948"/>
    </row>
    <row r="42949" spans="1:1" ht="13.2" x14ac:dyDescent="0.25">
      <c r="A42949"/>
    </row>
    <row r="42950" spans="1:1" ht="13.2" x14ac:dyDescent="0.25">
      <c r="A42950"/>
    </row>
    <row r="42951" spans="1:1" ht="13.2" x14ac:dyDescent="0.25">
      <c r="A42951"/>
    </row>
    <row r="42952" spans="1:1" ht="13.2" x14ac:dyDescent="0.25">
      <c r="A42952"/>
    </row>
    <row r="42953" spans="1:1" ht="13.2" x14ac:dyDescent="0.25">
      <c r="A42953"/>
    </row>
    <row r="42954" spans="1:1" ht="13.2" x14ac:dyDescent="0.25">
      <c r="A42954"/>
    </row>
    <row r="42955" spans="1:1" ht="13.2" x14ac:dyDescent="0.25">
      <c r="A42955"/>
    </row>
    <row r="42956" spans="1:1" ht="13.2" x14ac:dyDescent="0.25">
      <c r="A42956"/>
    </row>
    <row r="42957" spans="1:1" ht="13.2" x14ac:dyDescent="0.25">
      <c r="A42957"/>
    </row>
    <row r="42958" spans="1:1" ht="13.2" x14ac:dyDescent="0.25">
      <c r="A42958"/>
    </row>
    <row r="42959" spans="1:1" ht="13.2" x14ac:dyDescent="0.25">
      <c r="A42959"/>
    </row>
    <row r="42960" spans="1:1" ht="13.2" x14ac:dyDescent="0.25">
      <c r="A42960"/>
    </row>
    <row r="42961" spans="1:1" ht="13.2" x14ac:dyDescent="0.25">
      <c r="A42961"/>
    </row>
    <row r="42962" spans="1:1" ht="13.2" x14ac:dyDescent="0.25">
      <c r="A42962"/>
    </row>
    <row r="42963" spans="1:1" ht="13.2" x14ac:dyDescent="0.25">
      <c r="A42963"/>
    </row>
    <row r="42964" spans="1:1" ht="13.2" x14ac:dyDescent="0.25">
      <c r="A42964"/>
    </row>
    <row r="42965" spans="1:1" ht="13.2" x14ac:dyDescent="0.25">
      <c r="A42965"/>
    </row>
    <row r="42966" spans="1:1" ht="13.2" x14ac:dyDescent="0.25">
      <c r="A42966"/>
    </row>
    <row r="42967" spans="1:1" ht="13.2" x14ac:dyDescent="0.25">
      <c r="A42967"/>
    </row>
    <row r="42968" spans="1:1" ht="13.2" x14ac:dyDescent="0.25">
      <c r="A42968"/>
    </row>
    <row r="42969" spans="1:1" ht="13.2" x14ac:dyDescent="0.25">
      <c r="A42969"/>
    </row>
    <row r="42970" spans="1:1" ht="13.2" x14ac:dyDescent="0.25">
      <c r="A42970"/>
    </row>
    <row r="42971" spans="1:1" ht="13.2" x14ac:dyDescent="0.25">
      <c r="A42971"/>
    </row>
    <row r="42972" spans="1:1" ht="13.2" x14ac:dyDescent="0.25">
      <c r="A42972"/>
    </row>
    <row r="42973" spans="1:1" ht="13.2" x14ac:dyDescent="0.25">
      <c r="A42973"/>
    </row>
    <row r="42974" spans="1:1" ht="13.2" x14ac:dyDescent="0.25">
      <c r="A42974"/>
    </row>
    <row r="42975" spans="1:1" ht="13.2" x14ac:dyDescent="0.25">
      <c r="A42975"/>
    </row>
    <row r="42976" spans="1:1" ht="13.2" x14ac:dyDescent="0.25">
      <c r="A42976"/>
    </row>
    <row r="42977" spans="1:1" ht="13.2" x14ac:dyDescent="0.25">
      <c r="A42977"/>
    </row>
    <row r="42978" spans="1:1" ht="13.2" x14ac:dyDescent="0.25">
      <c r="A42978"/>
    </row>
    <row r="42979" spans="1:1" ht="13.2" x14ac:dyDescent="0.25">
      <c r="A42979"/>
    </row>
    <row r="42980" spans="1:1" ht="13.2" x14ac:dyDescent="0.25">
      <c r="A42980"/>
    </row>
    <row r="42981" spans="1:1" ht="13.2" x14ac:dyDescent="0.25">
      <c r="A42981"/>
    </row>
    <row r="42982" spans="1:1" ht="13.2" x14ac:dyDescent="0.25">
      <c r="A42982"/>
    </row>
    <row r="42983" spans="1:1" ht="13.2" x14ac:dyDescent="0.25">
      <c r="A42983"/>
    </row>
    <row r="42984" spans="1:1" ht="13.2" x14ac:dyDescent="0.25">
      <c r="A42984"/>
    </row>
    <row r="42985" spans="1:1" ht="13.2" x14ac:dyDescent="0.25">
      <c r="A42985"/>
    </row>
    <row r="42986" spans="1:1" ht="13.2" x14ac:dyDescent="0.25">
      <c r="A42986"/>
    </row>
    <row r="42987" spans="1:1" ht="13.2" x14ac:dyDescent="0.25">
      <c r="A42987"/>
    </row>
    <row r="42988" spans="1:1" ht="13.2" x14ac:dyDescent="0.25">
      <c r="A42988"/>
    </row>
    <row r="42989" spans="1:1" ht="13.2" x14ac:dyDescent="0.25">
      <c r="A42989"/>
    </row>
    <row r="42990" spans="1:1" ht="13.2" x14ac:dyDescent="0.25">
      <c r="A42990"/>
    </row>
    <row r="42991" spans="1:1" ht="13.2" x14ac:dyDescent="0.25">
      <c r="A42991"/>
    </row>
    <row r="42992" spans="1:1" ht="13.2" x14ac:dyDescent="0.25">
      <c r="A42992"/>
    </row>
    <row r="42993" spans="1:1" ht="13.2" x14ac:dyDescent="0.25">
      <c r="A42993"/>
    </row>
    <row r="42994" spans="1:1" ht="13.2" x14ac:dyDescent="0.25">
      <c r="A42994"/>
    </row>
    <row r="42995" spans="1:1" ht="13.2" x14ac:dyDescent="0.25">
      <c r="A42995"/>
    </row>
    <row r="42996" spans="1:1" ht="13.2" x14ac:dyDescent="0.25">
      <c r="A42996"/>
    </row>
    <row r="42997" spans="1:1" ht="13.2" x14ac:dyDescent="0.25">
      <c r="A42997"/>
    </row>
    <row r="42998" spans="1:1" ht="13.2" x14ac:dyDescent="0.25">
      <c r="A42998"/>
    </row>
    <row r="42999" spans="1:1" ht="13.2" x14ac:dyDescent="0.25">
      <c r="A42999"/>
    </row>
    <row r="43000" spans="1:1" ht="13.2" x14ac:dyDescent="0.25">
      <c r="A43000"/>
    </row>
    <row r="43001" spans="1:1" ht="13.2" x14ac:dyDescent="0.25">
      <c r="A43001"/>
    </row>
    <row r="43002" spans="1:1" ht="13.2" x14ac:dyDescent="0.25">
      <c r="A43002"/>
    </row>
    <row r="43003" spans="1:1" ht="13.2" x14ac:dyDescent="0.25">
      <c r="A43003"/>
    </row>
    <row r="43004" spans="1:1" ht="13.2" x14ac:dyDescent="0.25">
      <c r="A43004"/>
    </row>
    <row r="43005" spans="1:1" ht="13.2" x14ac:dyDescent="0.25">
      <c r="A43005"/>
    </row>
    <row r="43006" spans="1:1" ht="13.2" x14ac:dyDescent="0.25">
      <c r="A43006"/>
    </row>
    <row r="43007" spans="1:1" ht="13.2" x14ac:dyDescent="0.25">
      <c r="A43007"/>
    </row>
    <row r="43008" spans="1:1" ht="13.2" x14ac:dyDescent="0.25">
      <c r="A43008"/>
    </row>
    <row r="43009" spans="1:1" ht="13.2" x14ac:dyDescent="0.25">
      <c r="A43009"/>
    </row>
    <row r="43010" spans="1:1" ht="13.2" x14ac:dyDescent="0.25">
      <c r="A43010"/>
    </row>
    <row r="43011" spans="1:1" ht="13.2" x14ac:dyDescent="0.25">
      <c r="A43011"/>
    </row>
    <row r="43012" spans="1:1" ht="13.2" x14ac:dyDescent="0.25">
      <c r="A43012"/>
    </row>
    <row r="43013" spans="1:1" ht="13.2" x14ac:dyDescent="0.25">
      <c r="A43013"/>
    </row>
    <row r="43014" spans="1:1" ht="13.2" x14ac:dyDescent="0.25">
      <c r="A43014"/>
    </row>
    <row r="43015" spans="1:1" ht="13.2" x14ac:dyDescent="0.25">
      <c r="A43015"/>
    </row>
    <row r="43016" spans="1:1" ht="13.2" x14ac:dyDescent="0.25">
      <c r="A43016"/>
    </row>
    <row r="43017" spans="1:1" ht="13.2" x14ac:dyDescent="0.25">
      <c r="A43017"/>
    </row>
    <row r="43018" spans="1:1" ht="13.2" x14ac:dyDescent="0.25">
      <c r="A43018"/>
    </row>
    <row r="43019" spans="1:1" ht="13.2" x14ac:dyDescent="0.25">
      <c r="A43019"/>
    </row>
    <row r="43020" spans="1:1" ht="13.2" x14ac:dyDescent="0.25">
      <c r="A43020"/>
    </row>
    <row r="43021" spans="1:1" ht="13.2" x14ac:dyDescent="0.25">
      <c r="A43021"/>
    </row>
    <row r="43022" spans="1:1" ht="13.2" x14ac:dyDescent="0.25">
      <c r="A43022"/>
    </row>
    <row r="43023" spans="1:1" ht="13.2" x14ac:dyDescent="0.25">
      <c r="A43023"/>
    </row>
    <row r="43024" spans="1:1" ht="13.2" x14ac:dyDescent="0.25">
      <c r="A43024"/>
    </row>
    <row r="43025" spans="1:1" ht="13.2" x14ac:dyDescent="0.25">
      <c r="A43025"/>
    </row>
    <row r="43026" spans="1:1" ht="13.2" x14ac:dyDescent="0.25">
      <c r="A43026"/>
    </row>
    <row r="43027" spans="1:1" ht="13.2" x14ac:dyDescent="0.25">
      <c r="A43027"/>
    </row>
    <row r="43028" spans="1:1" ht="13.2" x14ac:dyDescent="0.25">
      <c r="A43028"/>
    </row>
    <row r="43029" spans="1:1" ht="13.2" x14ac:dyDescent="0.25">
      <c r="A43029"/>
    </row>
    <row r="43030" spans="1:1" ht="13.2" x14ac:dyDescent="0.25">
      <c r="A43030"/>
    </row>
    <row r="43031" spans="1:1" ht="13.2" x14ac:dyDescent="0.25">
      <c r="A43031"/>
    </row>
    <row r="43032" spans="1:1" ht="13.2" x14ac:dyDescent="0.25">
      <c r="A43032"/>
    </row>
    <row r="43033" spans="1:1" ht="13.2" x14ac:dyDescent="0.25">
      <c r="A43033"/>
    </row>
    <row r="43034" spans="1:1" ht="13.2" x14ac:dyDescent="0.25">
      <c r="A43034"/>
    </row>
    <row r="43035" spans="1:1" ht="13.2" x14ac:dyDescent="0.25">
      <c r="A43035"/>
    </row>
    <row r="43036" spans="1:1" ht="13.2" x14ac:dyDescent="0.25">
      <c r="A43036"/>
    </row>
    <row r="43037" spans="1:1" ht="13.2" x14ac:dyDescent="0.25">
      <c r="A43037"/>
    </row>
    <row r="43038" spans="1:1" ht="13.2" x14ac:dyDescent="0.25">
      <c r="A43038"/>
    </row>
    <row r="43039" spans="1:1" ht="13.2" x14ac:dyDescent="0.25">
      <c r="A43039"/>
    </row>
    <row r="43040" spans="1:1" ht="13.2" x14ac:dyDescent="0.25">
      <c r="A43040"/>
    </row>
    <row r="43041" spans="1:1" ht="13.2" x14ac:dyDescent="0.25">
      <c r="A43041"/>
    </row>
    <row r="43042" spans="1:1" ht="13.2" x14ac:dyDescent="0.25">
      <c r="A43042"/>
    </row>
    <row r="43043" spans="1:1" ht="13.2" x14ac:dyDescent="0.25">
      <c r="A43043"/>
    </row>
    <row r="43044" spans="1:1" ht="13.2" x14ac:dyDescent="0.25">
      <c r="A43044"/>
    </row>
    <row r="43045" spans="1:1" ht="13.2" x14ac:dyDescent="0.25">
      <c r="A43045"/>
    </row>
    <row r="43046" spans="1:1" ht="13.2" x14ac:dyDescent="0.25">
      <c r="A43046"/>
    </row>
    <row r="43047" spans="1:1" ht="13.2" x14ac:dyDescent="0.25">
      <c r="A43047"/>
    </row>
    <row r="43048" spans="1:1" ht="13.2" x14ac:dyDescent="0.25">
      <c r="A43048"/>
    </row>
    <row r="43049" spans="1:1" ht="13.2" x14ac:dyDescent="0.25">
      <c r="A43049"/>
    </row>
    <row r="43050" spans="1:1" ht="13.2" x14ac:dyDescent="0.25">
      <c r="A43050"/>
    </row>
    <row r="43051" spans="1:1" ht="13.2" x14ac:dyDescent="0.25">
      <c r="A43051"/>
    </row>
    <row r="43052" spans="1:1" ht="13.2" x14ac:dyDescent="0.25">
      <c r="A43052"/>
    </row>
    <row r="43053" spans="1:1" ht="13.2" x14ac:dyDescent="0.25">
      <c r="A43053"/>
    </row>
    <row r="43054" spans="1:1" ht="13.2" x14ac:dyDescent="0.25">
      <c r="A43054"/>
    </row>
    <row r="43055" spans="1:1" ht="13.2" x14ac:dyDescent="0.25">
      <c r="A43055"/>
    </row>
    <row r="43056" spans="1:1" ht="13.2" x14ac:dyDescent="0.25">
      <c r="A43056"/>
    </row>
    <row r="43057" spans="1:1" ht="13.2" x14ac:dyDescent="0.25">
      <c r="A43057"/>
    </row>
    <row r="43058" spans="1:1" ht="13.2" x14ac:dyDescent="0.25">
      <c r="A43058"/>
    </row>
    <row r="43059" spans="1:1" ht="13.2" x14ac:dyDescent="0.25">
      <c r="A43059"/>
    </row>
    <row r="43060" spans="1:1" ht="13.2" x14ac:dyDescent="0.25">
      <c r="A43060"/>
    </row>
    <row r="43061" spans="1:1" ht="13.2" x14ac:dyDescent="0.25">
      <c r="A43061"/>
    </row>
    <row r="43062" spans="1:1" ht="13.2" x14ac:dyDescent="0.25">
      <c r="A43062"/>
    </row>
    <row r="43063" spans="1:1" ht="13.2" x14ac:dyDescent="0.25">
      <c r="A43063"/>
    </row>
    <row r="43064" spans="1:1" ht="13.2" x14ac:dyDescent="0.25">
      <c r="A43064"/>
    </row>
    <row r="43065" spans="1:1" ht="13.2" x14ac:dyDescent="0.25">
      <c r="A43065"/>
    </row>
    <row r="43066" spans="1:1" ht="13.2" x14ac:dyDescent="0.25">
      <c r="A43066"/>
    </row>
    <row r="43067" spans="1:1" ht="13.2" x14ac:dyDescent="0.25">
      <c r="A43067"/>
    </row>
    <row r="43068" spans="1:1" ht="13.2" x14ac:dyDescent="0.25">
      <c r="A43068"/>
    </row>
    <row r="43069" spans="1:1" ht="13.2" x14ac:dyDescent="0.25">
      <c r="A43069"/>
    </row>
    <row r="43070" spans="1:1" ht="13.2" x14ac:dyDescent="0.25">
      <c r="A43070"/>
    </row>
    <row r="43071" spans="1:1" ht="13.2" x14ac:dyDescent="0.25">
      <c r="A43071"/>
    </row>
    <row r="43072" spans="1:1" ht="13.2" x14ac:dyDescent="0.25">
      <c r="A43072"/>
    </row>
    <row r="43073" spans="1:1" ht="13.2" x14ac:dyDescent="0.25">
      <c r="A43073"/>
    </row>
    <row r="43074" spans="1:1" ht="13.2" x14ac:dyDescent="0.25">
      <c r="A43074"/>
    </row>
    <row r="43075" spans="1:1" ht="13.2" x14ac:dyDescent="0.25">
      <c r="A43075"/>
    </row>
    <row r="43076" spans="1:1" ht="13.2" x14ac:dyDescent="0.25">
      <c r="A43076"/>
    </row>
    <row r="43077" spans="1:1" ht="13.2" x14ac:dyDescent="0.25">
      <c r="A43077"/>
    </row>
    <row r="43078" spans="1:1" ht="13.2" x14ac:dyDescent="0.25">
      <c r="A43078"/>
    </row>
    <row r="43079" spans="1:1" ht="13.2" x14ac:dyDescent="0.25">
      <c r="A43079"/>
    </row>
    <row r="43080" spans="1:1" ht="13.2" x14ac:dyDescent="0.25">
      <c r="A43080"/>
    </row>
    <row r="43081" spans="1:1" ht="13.2" x14ac:dyDescent="0.25">
      <c r="A43081"/>
    </row>
    <row r="43082" spans="1:1" ht="13.2" x14ac:dyDescent="0.25">
      <c r="A43082"/>
    </row>
    <row r="43083" spans="1:1" ht="13.2" x14ac:dyDescent="0.25">
      <c r="A43083"/>
    </row>
    <row r="43084" spans="1:1" ht="13.2" x14ac:dyDescent="0.25">
      <c r="A43084"/>
    </row>
    <row r="43085" spans="1:1" ht="13.2" x14ac:dyDescent="0.25">
      <c r="A43085"/>
    </row>
    <row r="43086" spans="1:1" ht="13.2" x14ac:dyDescent="0.25">
      <c r="A43086"/>
    </row>
    <row r="43087" spans="1:1" ht="13.2" x14ac:dyDescent="0.25">
      <c r="A43087"/>
    </row>
    <row r="43088" spans="1:1" ht="13.2" x14ac:dyDescent="0.25">
      <c r="A43088"/>
    </row>
    <row r="43089" spans="1:1" ht="13.2" x14ac:dyDescent="0.25">
      <c r="A43089"/>
    </row>
    <row r="43090" spans="1:1" ht="13.2" x14ac:dyDescent="0.25">
      <c r="A43090"/>
    </row>
    <row r="43091" spans="1:1" ht="13.2" x14ac:dyDescent="0.25">
      <c r="A43091"/>
    </row>
    <row r="43092" spans="1:1" ht="13.2" x14ac:dyDescent="0.25">
      <c r="A43092"/>
    </row>
    <row r="43093" spans="1:1" ht="13.2" x14ac:dyDescent="0.25">
      <c r="A43093"/>
    </row>
    <row r="43094" spans="1:1" ht="13.2" x14ac:dyDescent="0.25">
      <c r="A43094"/>
    </row>
    <row r="43095" spans="1:1" ht="13.2" x14ac:dyDescent="0.25">
      <c r="A43095"/>
    </row>
    <row r="43096" spans="1:1" ht="13.2" x14ac:dyDescent="0.25">
      <c r="A43096"/>
    </row>
    <row r="43097" spans="1:1" ht="13.2" x14ac:dyDescent="0.25">
      <c r="A43097"/>
    </row>
    <row r="43098" spans="1:1" ht="13.2" x14ac:dyDescent="0.25">
      <c r="A43098"/>
    </row>
    <row r="43099" spans="1:1" ht="13.2" x14ac:dyDescent="0.25">
      <c r="A43099"/>
    </row>
    <row r="43100" spans="1:1" ht="13.2" x14ac:dyDescent="0.25">
      <c r="A43100"/>
    </row>
    <row r="43101" spans="1:1" ht="13.2" x14ac:dyDescent="0.25">
      <c r="A43101"/>
    </row>
    <row r="43102" spans="1:1" ht="13.2" x14ac:dyDescent="0.25">
      <c r="A43102"/>
    </row>
    <row r="43103" spans="1:1" ht="13.2" x14ac:dyDescent="0.25">
      <c r="A43103"/>
    </row>
    <row r="43104" spans="1:1" ht="13.2" x14ac:dyDescent="0.25">
      <c r="A43104"/>
    </row>
    <row r="43105" spans="1:1" ht="13.2" x14ac:dyDescent="0.25">
      <c r="A43105"/>
    </row>
    <row r="43106" spans="1:1" ht="13.2" x14ac:dyDescent="0.25">
      <c r="A43106"/>
    </row>
    <row r="43107" spans="1:1" ht="13.2" x14ac:dyDescent="0.25">
      <c r="A43107"/>
    </row>
    <row r="43108" spans="1:1" ht="13.2" x14ac:dyDescent="0.25">
      <c r="A43108"/>
    </row>
    <row r="43109" spans="1:1" ht="13.2" x14ac:dyDescent="0.25">
      <c r="A43109"/>
    </row>
    <row r="43110" spans="1:1" ht="13.2" x14ac:dyDescent="0.25">
      <c r="A43110"/>
    </row>
    <row r="43111" spans="1:1" ht="13.2" x14ac:dyDescent="0.25">
      <c r="A43111"/>
    </row>
    <row r="43112" spans="1:1" ht="13.2" x14ac:dyDescent="0.25">
      <c r="A43112"/>
    </row>
    <row r="43113" spans="1:1" ht="13.2" x14ac:dyDescent="0.25">
      <c r="A43113"/>
    </row>
    <row r="43114" spans="1:1" ht="13.2" x14ac:dyDescent="0.25">
      <c r="A43114"/>
    </row>
    <row r="43115" spans="1:1" ht="13.2" x14ac:dyDescent="0.25">
      <c r="A43115"/>
    </row>
    <row r="43116" spans="1:1" ht="13.2" x14ac:dyDescent="0.25">
      <c r="A43116"/>
    </row>
    <row r="43117" spans="1:1" ht="13.2" x14ac:dyDescent="0.25">
      <c r="A43117"/>
    </row>
    <row r="43118" spans="1:1" ht="13.2" x14ac:dyDescent="0.25">
      <c r="A43118"/>
    </row>
    <row r="43119" spans="1:1" ht="13.2" x14ac:dyDescent="0.25">
      <c r="A43119"/>
    </row>
    <row r="43120" spans="1:1" ht="13.2" x14ac:dyDescent="0.25">
      <c r="A43120"/>
    </row>
    <row r="43121" spans="1:1" ht="13.2" x14ac:dyDescent="0.25">
      <c r="A43121"/>
    </row>
    <row r="43122" spans="1:1" ht="13.2" x14ac:dyDescent="0.25">
      <c r="A43122"/>
    </row>
    <row r="43123" spans="1:1" ht="13.2" x14ac:dyDescent="0.25">
      <c r="A43123"/>
    </row>
    <row r="43124" spans="1:1" ht="13.2" x14ac:dyDescent="0.25">
      <c r="A43124"/>
    </row>
    <row r="43125" spans="1:1" ht="13.2" x14ac:dyDescent="0.25">
      <c r="A43125"/>
    </row>
    <row r="43126" spans="1:1" ht="13.2" x14ac:dyDescent="0.25">
      <c r="A43126"/>
    </row>
    <row r="43127" spans="1:1" ht="13.2" x14ac:dyDescent="0.25">
      <c r="A43127"/>
    </row>
    <row r="43128" spans="1:1" ht="13.2" x14ac:dyDescent="0.25">
      <c r="A43128"/>
    </row>
    <row r="43129" spans="1:1" ht="13.2" x14ac:dyDescent="0.25">
      <c r="A43129"/>
    </row>
    <row r="43130" spans="1:1" ht="13.2" x14ac:dyDescent="0.25">
      <c r="A43130"/>
    </row>
    <row r="43131" spans="1:1" ht="13.2" x14ac:dyDescent="0.25">
      <c r="A43131"/>
    </row>
    <row r="43132" spans="1:1" ht="13.2" x14ac:dyDescent="0.25">
      <c r="A43132"/>
    </row>
    <row r="43133" spans="1:1" ht="13.2" x14ac:dyDescent="0.25">
      <c r="A43133"/>
    </row>
    <row r="43134" spans="1:1" ht="13.2" x14ac:dyDescent="0.25">
      <c r="A43134"/>
    </row>
    <row r="43135" spans="1:1" ht="13.2" x14ac:dyDescent="0.25">
      <c r="A43135"/>
    </row>
    <row r="43136" spans="1:1" ht="13.2" x14ac:dyDescent="0.25">
      <c r="A43136"/>
    </row>
    <row r="43137" spans="1:1" ht="13.2" x14ac:dyDescent="0.25">
      <c r="A43137"/>
    </row>
    <row r="43138" spans="1:1" ht="13.2" x14ac:dyDescent="0.25">
      <c r="A43138"/>
    </row>
    <row r="43139" spans="1:1" ht="13.2" x14ac:dyDescent="0.25">
      <c r="A43139"/>
    </row>
    <row r="43140" spans="1:1" ht="13.2" x14ac:dyDescent="0.25">
      <c r="A43140"/>
    </row>
    <row r="43141" spans="1:1" ht="13.2" x14ac:dyDescent="0.25">
      <c r="A43141"/>
    </row>
    <row r="43142" spans="1:1" ht="13.2" x14ac:dyDescent="0.25">
      <c r="A43142"/>
    </row>
    <row r="43143" spans="1:1" ht="13.2" x14ac:dyDescent="0.25">
      <c r="A43143"/>
    </row>
    <row r="43144" spans="1:1" ht="13.2" x14ac:dyDescent="0.25">
      <c r="A43144"/>
    </row>
    <row r="43145" spans="1:1" ht="13.2" x14ac:dyDescent="0.25">
      <c r="A43145"/>
    </row>
    <row r="43146" spans="1:1" ht="13.2" x14ac:dyDescent="0.25">
      <c r="A43146"/>
    </row>
    <row r="43147" spans="1:1" ht="13.2" x14ac:dyDescent="0.25">
      <c r="A43147"/>
    </row>
    <row r="43148" spans="1:1" ht="13.2" x14ac:dyDescent="0.25">
      <c r="A43148"/>
    </row>
    <row r="43149" spans="1:1" ht="13.2" x14ac:dyDescent="0.25">
      <c r="A43149"/>
    </row>
    <row r="43150" spans="1:1" ht="13.2" x14ac:dyDescent="0.25">
      <c r="A43150"/>
    </row>
    <row r="43151" spans="1:1" ht="13.2" x14ac:dyDescent="0.25">
      <c r="A43151"/>
    </row>
    <row r="43152" spans="1:1" ht="13.2" x14ac:dyDescent="0.25">
      <c r="A43152"/>
    </row>
    <row r="43153" spans="1:1" ht="13.2" x14ac:dyDescent="0.25">
      <c r="A43153"/>
    </row>
    <row r="43154" spans="1:1" ht="13.2" x14ac:dyDescent="0.25">
      <c r="A43154"/>
    </row>
    <row r="43155" spans="1:1" ht="13.2" x14ac:dyDescent="0.25">
      <c r="A43155"/>
    </row>
    <row r="43156" spans="1:1" ht="13.2" x14ac:dyDescent="0.25">
      <c r="A43156"/>
    </row>
    <row r="43157" spans="1:1" ht="13.2" x14ac:dyDescent="0.25">
      <c r="A43157"/>
    </row>
    <row r="43158" spans="1:1" ht="13.2" x14ac:dyDescent="0.25">
      <c r="A43158"/>
    </row>
    <row r="43159" spans="1:1" ht="13.2" x14ac:dyDescent="0.25">
      <c r="A43159"/>
    </row>
    <row r="43160" spans="1:1" ht="13.2" x14ac:dyDescent="0.25">
      <c r="A43160"/>
    </row>
    <row r="43161" spans="1:1" ht="13.2" x14ac:dyDescent="0.25">
      <c r="A43161"/>
    </row>
    <row r="43162" spans="1:1" ht="13.2" x14ac:dyDescent="0.25">
      <c r="A43162"/>
    </row>
    <row r="43163" spans="1:1" ht="13.2" x14ac:dyDescent="0.25">
      <c r="A43163"/>
    </row>
    <row r="43164" spans="1:1" ht="13.2" x14ac:dyDescent="0.25">
      <c r="A43164"/>
    </row>
    <row r="43165" spans="1:1" ht="13.2" x14ac:dyDescent="0.25">
      <c r="A43165"/>
    </row>
    <row r="43166" spans="1:1" ht="13.2" x14ac:dyDescent="0.25">
      <c r="A43166"/>
    </row>
    <row r="43167" spans="1:1" ht="13.2" x14ac:dyDescent="0.25">
      <c r="A43167"/>
    </row>
    <row r="43168" spans="1:1" ht="13.2" x14ac:dyDescent="0.25">
      <c r="A43168"/>
    </row>
    <row r="43169" spans="1:1" ht="13.2" x14ac:dyDescent="0.25">
      <c r="A43169"/>
    </row>
    <row r="43170" spans="1:1" ht="13.2" x14ac:dyDescent="0.25">
      <c r="A43170"/>
    </row>
    <row r="43171" spans="1:1" ht="13.2" x14ac:dyDescent="0.25">
      <c r="A43171"/>
    </row>
    <row r="43172" spans="1:1" ht="13.2" x14ac:dyDescent="0.25">
      <c r="A43172"/>
    </row>
    <row r="43173" spans="1:1" ht="13.2" x14ac:dyDescent="0.25">
      <c r="A43173"/>
    </row>
    <row r="43174" spans="1:1" ht="13.2" x14ac:dyDescent="0.25">
      <c r="A43174"/>
    </row>
    <row r="43175" spans="1:1" ht="13.2" x14ac:dyDescent="0.25">
      <c r="A43175"/>
    </row>
    <row r="43176" spans="1:1" ht="13.2" x14ac:dyDescent="0.25">
      <c r="A43176"/>
    </row>
    <row r="43177" spans="1:1" ht="13.2" x14ac:dyDescent="0.25">
      <c r="A43177"/>
    </row>
    <row r="43178" spans="1:1" ht="13.2" x14ac:dyDescent="0.25">
      <c r="A43178"/>
    </row>
    <row r="43179" spans="1:1" ht="13.2" x14ac:dyDescent="0.25">
      <c r="A43179"/>
    </row>
    <row r="43180" spans="1:1" ht="13.2" x14ac:dyDescent="0.25">
      <c r="A43180"/>
    </row>
    <row r="43181" spans="1:1" ht="13.2" x14ac:dyDescent="0.25">
      <c r="A43181"/>
    </row>
    <row r="43182" spans="1:1" ht="13.2" x14ac:dyDescent="0.25">
      <c r="A43182"/>
    </row>
    <row r="43183" spans="1:1" ht="13.2" x14ac:dyDescent="0.25">
      <c r="A43183"/>
    </row>
    <row r="43184" spans="1:1" ht="13.2" x14ac:dyDescent="0.25">
      <c r="A43184"/>
    </row>
    <row r="43185" spans="1:1" ht="13.2" x14ac:dyDescent="0.25">
      <c r="A43185"/>
    </row>
    <row r="43186" spans="1:1" ht="13.2" x14ac:dyDescent="0.25">
      <c r="A43186"/>
    </row>
    <row r="43187" spans="1:1" ht="13.2" x14ac:dyDescent="0.25">
      <c r="A43187"/>
    </row>
    <row r="43188" spans="1:1" ht="13.2" x14ac:dyDescent="0.25">
      <c r="A43188"/>
    </row>
    <row r="43189" spans="1:1" ht="13.2" x14ac:dyDescent="0.25">
      <c r="A43189"/>
    </row>
    <row r="43190" spans="1:1" ht="13.2" x14ac:dyDescent="0.25">
      <c r="A43190"/>
    </row>
    <row r="43191" spans="1:1" ht="13.2" x14ac:dyDescent="0.25">
      <c r="A43191"/>
    </row>
    <row r="43192" spans="1:1" ht="13.2" x14ac:dyDescent="0.25">
      <c r="A43192"/>
    </row>
    <row r="43193" spans="1:1" ht="13.2" x14ac:dyDescent="0.25">
      <c r="A43193"/>
    </row>
    <row r="43194" spans="1:1" ht="13.2" x14ac:dyDescent="0.25">
      <c r="A43194"/>
    </row>
    <row r="43195" spans="1:1" ht="13.2" x14ac:dyDescent="0.25">
      <c r="A43195"/>
    </row>
    <row r="43196" spans="1:1" ht="13.2" x14ac:dyDescent="0.25">
      <c r="A43196"/>
    </row>
    <row r="43197" spans="1:1" ht="13.2" x14ac:dyDescent="0.25">
      <c r="A43197"/>
    </row>
    <row r="43198" spans="1:1" ht="13.2" x14ac:dyDescent="0.25">
      <c r="A43198"/>
    </row>
    <row r="43199" spans="1:1" ht="13.2" x14ac:dyDescent="0.25">
      <c r="A43199"/>
    </row>
    <row r="43200" spans="1:1" ht="13.2" x14ac:dyDescent="0.25">
      <c r="A43200"/>
    </row>
    <row r="43201" spans="1:1" ht="13.2" x14ac:dyDescent="0.25">
      <c r="A43201"/>
    </row>
    <row r="43202" spans="1:1" ht="13.2" x14ac:dyDescent="0.25">
      <c r="A43202"/>
    </row>
    <row r="43203" spans="1:1" ht="13.2" x14ac:dyDescent="0.25">
      <c r="A43203"/>
    </row>
    <row r="43204" spans="1:1" ht="13.2" x14ac:dyDescent="0.25">
      <c r="A43204"/>
    </row>
    <row r="43205" spans="1:1" ht="13.2" x14ac:dyDescent="0.25">
      <c r="A43205"/>
    </row>
    <row r="43206" spans="1:1" ht="13.2" x14ac:dyDescent="0.25">
      <c r="A43206"/>
    </row>
    <row r="43207" spans="1:1" ht="13.2" x14ac:dyDescent="0.25">
      <c r="A43207"/>
    </row>
    <row r="43208" spans="1:1" ht="13.2" x14ac:dyDescent="0.25">
      <c r="A43208"/>
    </row>
    <row r="43209" spans="1:1" ht="13.2" x14ac:dyDescent="0.25">
      <c r="A43209"/>
    </row>
    <row r="43210" spans="1:1" ht="13.2" x14ac:dyDescent="0.25">
      <c r="A43210"/>
    </row>
    <row r="43211" spans="1:1" ht="13.2" x14ac:dyDescent="0.25">
      <c r="A43211"/>
    </row>
    <row r="43212" spans="1:1" ht="13.2" x14ac:dyDescent="0.25">
      <c r="A43212"/>
    </row>
    <row r="43213" spans="1:1" ht="13.2" x14ac:dyDescent="0.25">
      <c r="A43213"/>
    </row>
    <row r="43214" spans="1:1" ht="13.2" x14ac:dyDescent="0.25">
      <c r="A43214"/>
    </row>
    <row r="43215" spans="1:1" ht="13.2" x14ac:dyDescent="0.25">
      <c r="A43215"/>
    </row>
    <row r="43216" spans="1:1" ht="13.2" x14ac:dyDescent="0.25">
      <c r="A43216"/>
    </row>
    <row r="43217" spans="1:1" ht="13.2" x14ac:dyDescent="0.25">
      <c r="A43217"/>
    </row>
    <row r="43218" spans="1:1" ht="13.2" x14ac:dyDescent="0.25">
      <c r="A43218"/>
    </row>
    <row r="43219" spans="1:1" ht="13.2" x14ac:dyDescent="0.25">
      <c r="A43219"/>
    </row>
    <row r="43220" spans="1:1" ht="13.2" x14ac:dyDescent="0.25">
      <c r="A43220"/>
    </row>
    <row r="43221" spans="1:1" ht="13.2" x14ac:dyDescent="0.25">
      <c r="A43221"/>
    </row>
    <row r="43222" spans="1:1" ht="13.2" x14ac:dyDescent="0.25">
      <c r="A43222"/>
    </row>
    <row r="43223" spans="1:1" ht="13.2" x14ac:dyDescent="0.25">
      <c r="A43223"/>
    </row>
    <row r="43224" spans="1:1" ht="13.2" x14ac:dyDescent="0.25">
      <c r="A43224"/>
    </row>
    <row r="43225" spans="1:1" ht="13.2" x14ac:dyDescent="0.25">
      <c r="A43225"/>
    </row>
    <row r="43226" spans="1:1" ht="13.2" x14ac:dyDescent="0.25">
      <c r="A43226"/>
    </row>
    <row r="43227" spans="1:1" ht="13.2" x14ac:dyDescent="0.25">
      <c r="A43227"/>
    </row>
    <row r="43228" spans="1:1" ht="13.2" x14ac:dyDescent="0.25">
      <c r="A43228"/>
    </row>
    <row r="43229" spans="1:1" ht="13.2" x14ac:dyDescent="0.25">
      <c r="A43229"/>
    </row>
    <row r="43230" spans="1:1" ht="13.2" x14ac:dyDescent="0.25">
      <c r="A43230"/>
    </row>
    <row r="43231" spans="1:1" ht="13.2" x14ac:dyDescent="0.25">
      <c r="A43231"/>
    </row>
    <row r="43232" spans="1:1" ht="13.2" x14ac:dyDescent="0.25">
      <c r="A43232"/>
    </row>
    <row r="43233" spans="1:1" ht="13.2" x14ac:dyDescent="0.25">
      <c r="A43233"/>
    </row>
    <row r="43234" spans="1:1" ht="13.2" x14ac:dyDescent="0.25">
      <c r="A43234"/>
    </row>
    <row r="43235" spans="1:1" ht="13.2" x14ac:dyDescent="0.25">
      <c r="A43235"/>
    </row>
    <row r="43236" spans="1:1" ht="13.2" x14ac:dyDescent="0.25">
      <c r="A43236"/>
    </row>
    <row r="43237" spans="1:1" ht="13.2" x14ac:dyDescent="0.25">
      <c r="A43237"/>
    </row>
    <row r="43238" spans="1:1" ht="13.2" x14ac:dyDescent="0.25">
      <c r="A43238"/>
    </row>
    <row r="43239" spans="1:1" ht="13.2" x14ac:dyDescent="0.25">
      <c r="A43239"/>
    </row>
    <row r="43240" spans="1:1" ht="13.2" x14ac:dyDescent="0.25">
      <c r="A43240"/>
    </row>
    <row r="43241" spans="1:1" ht="13.2" x14ac:dyDescent="0.25">
      <c r="A43241"/>
    </row>
    <row r="43242" spans="1:1" ht="13.2" x14ac:dyDescent="0.25">
      <c r="A43242"/>
    </row>
    <row r="43243" spans="1:1" ht="13.2" x14ac:dyDescent="0.25">
      <c r="A43243"/>
    </row>
    <row r="43244" spans="1:1" ht="13.2" x14ac:dyDescent="0.25">
      <c r="A43244"/>
    </row>
    <row r="43245" spans="1:1" ht="13.2" x14ac:dyDescent="0.25">
      <c r="A43245"/>
    </row>
    <row r="43246" spans="1:1" ht="13.2" x14ac:dyDescent="0.25">
      <c r="A43246"/>
    </row>
    <row r="43247" spans="1:1" ht="13.2" x14ac:dyDescent="0.25">
      <c r="A43247"/>
    </row>
    <row r="43248" spans="1:1" ht="13.2" x14ac:dyDescent="0.25">
      <c r="A43248"/>
    </row>
    <row r="43249" spans="1:1" ht="13.2" x14ac:dyDescent="0.25">
      <c r="A43249"/>
    </row>
    <row r="43250" spans="1:1" ht="13.2" x14ac:dyDescent="0.25">
      <c r="A43250"/>
    </row>
    <row r="43251" spans="1:1" ht="13.2" x14ac:dyDescent="0.25">
      <c r="A43251"/>
    </row>
    <row r="43252" spans="1:1" ht="13.2" x14ac:dyDescent="0.25">
      <c r="A43252"/>
    </row>
    <row r="43253" spans="1:1" ht="13.2" x14ac:dyDescent="0.25">
      <c r="A43253"/>
    </row>
    <row r="43254" spans="1:1" ht="13.2" x14ac:dyDescent="0.25">
      <c r="A43254"/>
    </row>
    <row r="43255" spans="1:1" ht="13.2" x14ac:dyDescent="0.25">
      <c r="A43255"/>
    </row>
    <row r="43256" spans="1:1" ht="13.2" x14ac:dyDescent="0.25">
      <c r="A43256"/>
    </row>
    <row r="43257" spans="1:1" ht="13.2" x14ac:dyDescent="0.25">
      <c r="A43257"/>
    </row>
    <row r="43258" spans="1:1" ht="13.2" x14ac:dyDescent="0.25">
      <c r="A43258"/>
    </row>
    <row r="43259" spans="1:1" ht="13.2" x14ac:dyDescent="0.25">
      <c r="A43259"/>
    </row>
    <row r="43260" spans="1:1" ht="13.2" x14ac:dyDescent="0.25">
      <c r="A43260"/>
    </row>
    <row r="43261" spans="1:1" ht="13.2" x14ac:dyDescent="0.25">
      <c r="A43261"/>
    </row>
    <row r="43262" spans="1:1" ht="13.2" x14ac:dyDescent="0.25">
      <c r="A43262"/>
    </row>
    <row r="43263" spans="1:1" ht="13.2" x14ac:dyDescent="0.25">
      <c r="A43263"/>
    </row>
    <row r="43264" spans="1:1" ht="13.2" x14ac:dyDescent="0.25">
      <c r="A43264"/>
    </row>
    <row r="43265" spans="1:1" ht="13.2" x14ac:dyDescent="0.25">
      <c r="A43265"/>
    </row>
    <row r="43266" spans="1:1" ht="13.2" x14ac:dyDescent="0.25">
      <c r="A43266"/>
    </row>
    <row r="43267" spans="1:1" ht="13.2" x14ac:dyDescent="0.25">
      <c r="A43267"/>
    </row>
    <row r="43268" spans="1:1" ht="13.2" x14ac:dyDescent="0.25">
      <c r="A43268"/>
    </row>
    <row r="43269" spans="1:1" ht="13.2" x14ac:dyDescent="0.25">
      <c r="A43269"/>
    </row>
    <row r="43270" spans="1:1" ht="13.2" x14ac:dyDescent="0.25">
      <c r="A43270"/>
    </row>
    <row r="43271" spans="1:1" ht="13.2" x14ac:dyDescent="0.25">
      <c r="A43271"/>
    </row>
    <row r="43272" spans="1:1" ht="13.2" x14ac:dyDescent="0.25">
      <c r="A43272"/>
    </row>
    <row r="43273" spans="1:1" ht="13.2" x14ac:dyDescent="0.25">
      <c r="A43273"/>
    </row>
    <row r="43274" spans="1:1" ht="13.2" x14ac:dyDescent="0.25">
      <c r="A43274"/>
    </row>
    <row r="43275" spans="1:1" ht="13.2" x14ac:dyDescent="0.25">
      <c r="A43275"/>
    </row>
    <row r="43276" spans="1:1" ht="13.2" x14ac:dyDescent="0.25">
      <c r="A43276"/>
    </row>
    <row r="43277" spans="1:1" ht="13.2" x14ac:dyDescent="0.25">
      <c r="A43277"/>
    </row>
    <row r="43278" spans="1:1" ht="13.2" x14ac:dyDescent="0.25">
      <c r="A43278"/>
    </row>
    <row r="43279" spans="1:1" ht="13.2" x14ac:dyDescent="0.25">
      <c r="A43279"/>
    </row>
    <row r="43280" spans="1:1" ht="13.2" x14ac:dyDescent="0.25">
      <c r="A43280"/>
    </row>
    <row r="43281" spans="1:1" ht="13.2" x14ac:dyDescent="0.25">
      <c r="A43281"/>
    </row>
    <row r="43282" spans="1:1" ht="13.2" x14ac:dyDescent="0.25">
      <c r="A43282"/>
    </row>
    <row r="43283" spans="1:1" ht="13.2" x14ac:dyDescent="0.25">
      <c r="A43283"/>
    </row>
    <row r="43284" spans="1:1" ht="13.2" x14ac:dyDescent="0.25">
      <c r="A43284"/>
    </row>
    <row r="43285" spans="1:1" ht="13.2" x14ac:dyDescent="0.25">
      <c r="A43285"/>
    </row>
    <row r="43286" spans="1:1" ht="13.2" x14ac:dyDescent="0.25">
      <c r="A43286"/>
    </row>
    <row r="43287" spans="1:1" ht="13.2" x14ac:dyDescent="0.25">
      <c r="A43287"/>
    </row>
    <row r="43288" spans="1:1" ht="13.2" x14ac:dyDescent="0.25">
      <c r="A43288"/>
    </row>
    <row r="43289" spans="1:1" ht="13.2" x14ac:dyDescent="0.25">
      <c r="A43289"/>
    </row>
    <row r="43290" spans="1:1" ht="13.2" x14ac:dyDescent="0.25">
      <c r="A43290"/>
    </row>
    <row r="43291" spans="1:1" ht="13.2" x14ac:dyDescent="0.25">
      <c r="A43291"/>
    </row>
    <row r="43292" spans="1:1" ht="13.2" x14ac:dyDescent="0.25">
      <c r="A43292"/>
    </row>
    <row r="43293" spans="1:1" ht="13.2" x14ac:dyDescent="0.25">
      <c r="A43293"/>
    </row>
    <row r="43294" spans="1:1" ht="13.2" x14ac:dyDescent="0.25">
      <c r="A43294"/>
    </row>
    <row r="43295" spans="1:1" ht="13.2" x14ac:dyDescent="0.25">
      <c r="A43295"/>
    </row>
    <row r="43296" spans="1:1" ht="13.2" x14ac:dyDescent="0.25">
      <c r="A43296"/>
    </row>
    <row r="43297" spans="1:1" ht="13.2" x14ac:dyDescent="0.25">
      <c r="A43297"/>
    </row>
    <row r="43298" spans="1:1" ht="13.2" x14ac:dyDescent="0.25">
      <c r="A43298"/>
    </row>
    <row r="43299" spans="1:1" ht="13.2" x14ac:dyDescent="0.25">
      <c r="A43299"/>
    </row>
    <row r="43300" spans="1:1" ht="13.2" x14ac:dyDescent="0.25">
      <c r="A43300"/>
    </row>
    <row r="43301" spans="1:1" ht="13.2" x14ac:dyDescent="0.25">
      <c r="A43301"/>
    </row>
    <row r="43302" spans="1:1" ht="13.2" x14ac:dyDescent="0.25">
      <c r="A43302"/>
    </row>
    <row r="43303" spans="1:1" ht="13.2" x14ac:dyDescent="0.25">
      <c r="A43303"/>
    </row>
    <row r="43304" spans="1:1" ht="13.2" x14ac:dyDescent="0.25">
      <c r="A43304"/>
    </row>
    <row r="43305" spans="1:1" ht="13.2" x14ac:dyDescent="0.25">
      <c r="A43305"/>
    </row>
    <row r="43306" spans="1:1" ht="13.2" x14ac:dyDescent="0.25">
      <c r="A43306"/>
    </row>
    <row r="43307" spans="1:1" ht="13.2" x14ac:dyDescent="0.25">
      <c r="A43307"/>
    </row>
    <row r="43308" spans="1:1" ht="13.2" x14ac:dyDescent="0.25">
      <c r="A43308"/>
    </row>
    <row r="43309" spans="1:1" ht="13.2" x14ac:dyDescent="0.25">
      <c r="A43309"/>
    </row>
    <row r="43310" spans="1:1" ht="13.2" x14ac:dyDescent="0.25">
      <c r="A43310"/>
    </row>
    <row r="43311" spans="1:1" ht="13.2" x14ac:dyDescent="0.25">
      <c r="A43311"/>
    </row>
    <row r="43312" spans="1:1" ht="13.2" x14ac:dyDescent="0.25">
      <c r="A43312"/>
    </row>
    <row r="43313" spans="1:1" ht="13.2" x14ac:dyDescent="0.25">
      <c r="A43313"/>
    </row>
    <row r="43314" spans="1:1" ht="13.2" x14ac:dyDescent="0.25">
      <c r="A43314"/>
    </row>
    <row r="43315" spans="1:1" ht="13.2" x14ac:dyDescent="0.25">
      <c r="A43315"/>
    </row>
    <row r="43316" spans="1:1" ht="13.2" x14ac:dyDescent="0.25">
      <c r="A43316"/>
    </row>
    <row r="43317" spans="1:1" ht="13.2" x14ac:dyDescent="0.25">
      <c r="A43317"/>
    </row>
    <row r="43318" spans="1:1" ht="13.2" x14ac:dyDescent="0.25">
      <c r="A43318"/>
    </row>
    <row r="43319" spans="1:1" ht="13.2" x14ac:dyDescent="0.25">
      <c r="A43319"/>
    </row>
    <row r="43320" spans="1:1" ht="13.2" x14ac:dyDescent="0.25">
      <c r="A43320"/>
    </row>
    <row r="43321" spans="1:1" ht="13.2" x14ac:dyDescent="0.25">
      <c r="A43321"/>
    </row>
    <row r="43322" spans="1:1" ht="13.2" x14ac:dyDescent="0.25">
      <c r="A43322"/>
    </row>
    <row r="43323" spans="1:1" ht="13.2" x14ac:dyDescent="0.25">
      <c r="A43323"/>
    </row>
    <row r="43324" spans="1:1" ht="13.2" x14ac:dyDescent="0.25">
      <c r="A43324"/>
    </row>
    <row r="43325" spans="1:1" ht="13.2" x14ac:dyDescent="0.25">
      <c r="A43325"/>
    </row>
    <row r="43326" spans="1:1" ht="13.2" x14ac:dyDescent="0.25">
      <c r="A43326"/>
    </row>
    <row r="43327" spans="1:1" ht="13.2" x14ac:dyDescent="0.25">
      <c r="A43327"/>
    </row>
    <row r="43328" spans="1:1" ht="13.2" x14ac:dyDescent="0.25">
      <c r="A43328"/>
    </row>
    <row r="43329" spans="1:1" ht="13.2" x14ac:dyDescent="0.25">
      <c r="A43329"/>
    </row>
    <row r="43330" spans="1:1" ht="13.2" x14ac:dyDescent="0.25">
      <c r="A43330"/>
    </row>
    <row r="43331" spans="1:1" ht="13.2" x14ac:dyDescent="0.25">
      <c r="A43331"/>
    </row>
    <row r="43332" spans="1:1" ht="13.2" x14ac:dyDescent="0.25">
      <c r="A43332"/>
    </row>
    <row r="43333" spans="1:1" ht="13.2" x14ac:dyDescent="0.25">
      <c r="A43333"/>
    </row>
    <row r="43334" spans="1:1" ht="13.2" x14ac:dyDescent="0.25">
      <c r="A43334"/>
    </row>
    <row r="43335" spans="1:1" ht="13.2" x14ac:dyDescent="0.25">
      <c r="A43335"/>
    </row>
    <row r="43336" spans="1:1" ht="13.2" x14ac:dyDescent="0.25">
      <c r="A43336"/>
    </row>
    <row r="43337" spans="1:1" ht="13.2" x14ac:dyDescent="0.25">
      <c r="A43337"/>
    </row>
    <row r="43338" spans="1:1" ht="13.2" x14ac:dyDescent="0.25">
      <c r="A43338"/>
    </row>
    <row r="43339" spans="1:1" ht="13.2" x14ac:dyDescent="0.25">
      <c r="A43339"/>
    </row>
    <row r="43340" spans="1:1" ht="13.2" x14ac:dyDescent="0.25">
      <c r="A43340"/>
    </row>
    <row r="43341" spans="1:1" ht="13.2" x14ac:dyDescent="0.25">
      <c r="A43341"/>
    </row>
    <row r="43342" spans="1:1" ht="13.2" x14ac:dyDescent="0.25">
      <c r="A43342"/>
    </row>
    <row r="43343" spans="1:1" ht="13.2" x14ac:dyDescent="0.25">
      <c r="A43343"/>
    </row>
    <row r="43344" spans="1:1" ht="13.2" x14ac:dyDescent="0.25">
      <c r="A43344"/>
    </row>
    <row r="43345" spans="1:1" ht="13.2" x14ac:dyDescent="0.25">
      <c r="A43345"/>
    </row>
    <row r="43346" spans="1:1" ht="13.2" x14ac:dyDescent="0.25">
      <c r="A43346"/>
    </row>
    <row r="43347" spans="1:1" ht="13.2" x14ac:dyDescent="0.25">
      <c r="A43347"/>
    </row>
    <row r="43348" spans="1:1" ht="13.2" x14ac:dyDescent="0.25">
      <c r="A43348"/>
    </row>
    <row r="43349" spans="1:1" ht="13.2" x14ac:dyDescent="0.25">
      <c r="A43349"/>
    </row>
    <row r="43350" spans="1:1" ht="13.2" x14ac:dyDescent="0.25">
      <c r="A43350"/>
    </row>
    <row r="43351" spans="1:1" ht="13.2" x14ac:dyDescent="0.25">
      <c r="A43351"/>
    </row>
    <row r="43352" spans="1:1" ht="13.2" x14ac:dyDescent="0.25">
      <c r="A43352"/>
    </row>
    <row r="43353" spans="1:1" ht="13.2" x14ac:dyDescent="0.25">
      <c r="A43353"/>
    </row>
    <row r="43354" spans="1:1" ht="13.2" x14ac:dyDescent="0.25">
      <c r="A43354"/>
    </row>
    <row r="43355" spans="1:1" ht="13.2" x14ac:dyDescent="0.25">
      <c r="A43355"/>
    </row>
    <row r="43356" spans="1:1" ht="13.2" x14ac:dyDescent="0.25">
      <c r="A43356"/>
    </row>
    <row r="43357" spans="1:1" ht="13.2" x14ac:dyDescent="0.25">
      <c r="A43357"/>
    </row>
    <row r="43358" spans="1:1" ht="13.2" x14ac:dyDescent="0.25">
      <c r="A43358"/>
    </row>
    <row r="43359" spans="1:1" ht="13.2" x14ac:dyDescent="0.25">
      <c r="A43359"/>
    </row>
    <row r="43360" spans="1:1" ht="13.2" x14ac:dyDescent="0.25">
      <c r="A43360"/>
    </row>
    <row r="43361" spans="1:1" ht="13.2" x14ac:dyDescent="0.25">
      <c r="A43361"/>
    </row>
    <row r="43362" spans="1:1" ht="13.2" x14ac:dyDescent="0.25">
      <c r="A43362"/>
    </row>
    <row r="43363" spans="1:1" ht="13.2" x14ac:dyDescent="0.25">
      <c r="A43363"/>
    </row>
    <row r="43364" spans="1:1" ht="13.2" x14ac:dyDescent="0.25">
      <c r="A43364"/>
    </row>
    <row r="43365" spans="1:1" ht="13.2" x14ac:dyDescent="0.25">
      <c r="A43365"/>
    </row>
    <row r="43366" spans="1:1" ht="13.2" x14ac:dyDescent="0.25">
      <c r="A43366"/>
    </row>
    <row r="43367" spans="1:1" ht="13.2" x14ac:dyDescent="0.25">
      <c r="A43367"/>
    </row>
    <row r="43368" spans="1:1" ht="13.2" x14ac:dyDescent="0.25">
      <c r="A43368"/>
    </row>
    <row r="43369" spans="1:1" ht="13.2" x14ac:dyDescent="0.25">
      <c r="A43369"/>
    </row>
    <row r="43370" spans="1:1" ht="13.2" x14ac:dyDescent="0.25">
      <c r="A43370"/>
    </row>
    <row r="43371" spans="1:1" ht="13.2" x14ac:dyDescent="0.25">
      <c r="A43371"/>
    </row>
    <row r="43372" spans="1:1" ht="13.2" x14ac:dyDescent="0.25">
      <c r="A43372"/>
    </row>
    <row r="43373" spans="1:1" ht="13.2" x14ac:dyDescent="0.25">
      <c r="A43373"/>
    </row>
    <row r="43374" spans="1:1" ht="13.2" x14ac:dyDescent="0.25">
      <c r="A43374"/>
    </row>
    <row r="43375" spans="1:1" ht="13.2" x14ac:dyDescent="0.25">
      <c r="A43375"/>
    </row>
    <row r="43376" spans="1:1" ht="13.2" x14ac:dyDescent="0.25">
      <c r="A43376"/>
    </row>
    <row r="43377" spans="1:1" ht="13.2" x14ac:dyDescent="0.25">
      <c r="A43377"/>
    </row>
    <row r="43378" spans="1:1" ht="13.2" x14ac:dyDescent="0.25">
      <c r="A43378"/>
    </row>
    <row r="43379" spans="1:1" ht="13.2" x14ac:dyDescent="0.25">
      <c r="A43379"/>
    </row>
    <row r="43380" spans="1:1" ht="13.2" x14ac:dyDescent="0.25">
      <c r="A43380"/>
    </row>
    <row r="43381" spans="1:1" ht="13.2" x14ac:dyDescent="0.25">
      <c r="A43381"/>
    </row>
    <row r="43382" spans="1:1" ht="13.2" x14ac:dyDescent="0.25">
      <c r="A43382"/>
    </row>
    <row r="43383" spans="1:1" ht="13.2" x14ac:dyDescent="0.25">
      <c r="A43383"/>
    </row>
    <row r="43384" spans="1:1" ht="13.2" x14ac:dyDescent="0.25">
      <c r="A43384"/>
    </row>
    <row r="43385" spans="1:1" ht="13.2" x14ac:dyDescent="0.25">
      <c r="A43385"/>
    </row>
    <row r="43386" spans="1:1" ht="13.2" x14ac:dyDescent="0.25">
      <c r="A43386"/>
    </row>
    <row r="43387" spans="1:1" ht="13.2" x14ac:dyDescent="0.25">
      <c r="A43387"/>
    </row>
    <row r="43388" spans="1:1" ht="13.2" x14ac:dyDescent="0.25">
      <c r="A43388"/>
    </row>
    <row r="43389" spans="1:1" ht="13.2" x14ac:dyDescent="0.25">
      <c r="A43389"/>
    </row>
    <row r="43390" spans="1:1" ht="13.2" x14ac:dyDescent="0.25">
      <c r="A43390"/>
    </row>
    <row r="43391" spans="1:1" ht="13.2" x14ac:dyDescent="0.25">
      <c r="A43391"/>
    </row>
    <row r="43392" spans="1:1" ht="13.2" x14ac:dyDescent="0.25">
      <c r="A43392"/>
    </row>
    <row r="43393" spans="1:1" ht="13.2" x14ac:dyDescent="0.25">
      <c r="A43393"/>
    </row>
    <row r="43394" spans="1:1" ht="13.2" x14ac:dyDescent="0.25">
      <c r="A43394"/>
    </row>
    <row r="43395" spans="1:1" ht="13.2" x14ac:dyDescent="0.25">
      <c r="A43395"/>
    </row>
    <row r="43396" spans="1:1" ht="13.2" x14ac:dyDescent="0.25">
      <c r="A43396"/>
    </row>
    <row r="43397" spans="1:1" ht="13.2" x14ac:dyDescent="0.25">
      <c r="A43397"/>
    </row>
    <row r="43398" spans="1:1" ht="13.2" x14ac:dyDescent="0.25">
      <c r="A43398"/>
    </row>
    <row r="43399" spans="1:1" ht="13.2" x14ac:dyDescent="0.25">
      <c r="A43399"/>
    </row>
    <row r="43400" spans="1:1" ht="13.2" x14ac:dyDescent="0.25">
      <c r="A43400"/>
    </row>
    <row r="43401" spans="1:1" ht="13.2" x14ac:dyDescent="0.25">
      <c r="A43401"/>
    </row>
    <row r="43402" spans="1:1" ht="13.2" x14ac:dyDescent="0.25">
      <c r="A43402"/>
    </row>
    <row r="43403" spans="1:1" ht="13.2" x14ac:dyDescent="0.25">
      <c r="A43403"/>
    </row>
    <row r="43404" spans="1:1" ht="13.2" x14ac:dyDescent="0.25">
      <c r="A43404"/>
    </row>
    <row r="43405" spans="1:1" ht="13.2" x14ac:dyDescent="0.25">
      <c r="A43405"/>
    </row>
    <row r="43406" spans="1:1" ht="13.2" x14ac:dyDescent="0.25">
      <c r="A43406"/>
    </row>
    <row r="43407" spans="1:1" ht="13.2" x14ac:dyDescent="0.25">
      <c r="A43407"/>
    </row>
    <row r="43408" spans="1:1" ht="13.2" x14ac:dyDescent="0.25">
      <c r="A43408"/>
    </row>
    <row r="43409" spans="1:1" ht="13.2" x14ac:dyDescent="0.25">
      <c r="A43409"/>
    </row>
    <row r="43410" spans="1:1" ht="13.2" x14ac:dyDescent="0.25">
      <c r="A43410"/>
    </row>
    <row r="43411" spans="1:1" ht="13.2" x14ac:dyDescent="0.25">
      <c r="A43411"/>
    </row>
    <row r="43412" spans="1:1" ht="13.2" x14ac:dyDescent="0.25">
      <c r="A43412"/>
    </row>
    <row r="43413" spans="1:1" ht="13.2" x14ac:dyDescent="0.25">
      <c r="A43413"/>
    </row>
    <row r="43414" spans="1:1" ht="13.2" x14ac:dyDescent="0.25">
      <c r="A43414"/>
    </row>
    <row r="43415" spans="1:1" ht="13.2" x14ac:dyDescent="0.25">
      <c r="A43415"/>
    </row>
    <row r="43416" spans="1:1" ht="13.2" x14ac:dyDescent="0.25">
      <c r="A43416"/>
    </row>
    <row r="43417" spans="1:1" ht="13.2" x14ac:dyDescent="0.25">
      <c r="A43417"/>
    </row>
    <row r="43418" spans="1:1" ht="13.2" x14ac:dyDescent="0.25">
      <c r="A43418"/>
    </row>
    <row r="43419" spans="1:1" ht="13.2" x14ac:dyDescent="0.25">
      <c r="A43419"/>
    </row>
    <row r="43420" spans="1:1" ht="13.2" x14ac:dyDescent="0.25">
      <c r="A43420"/>
    </row>
    <row r="43421" spans="1:1" ht="13.2" x14ac:dyDescent="0.25">
      <c r="A43421"/>
    </row>
    <row r="43422" spans="1:1" ht="13.2" x14ac:dyDescent="0.25">
      <c r="A43422"/>
    </row>
    <row r="43423" spans="1:1" ht="13.2" x14ac:dyDescent="0.25">
      <c r="A43423"/>
    </row>
    <row r="43424" spans="1:1" ht="13.2" x14ac:dyDescent="0.25">
      <c r="A43424"/>
    </row>
    <row r="43425" spans="1:1" ht="13.2" x14ac:dyDescent="0.25">
      <c r="A43425"/>
    </row>
    <row r="43426" spans="1:1" ht="13.2" x14ac:dyDescent="0.25">
      <c r="A43426"/>
    </row>
    <row r="43427" spans="1:1" ht="13.2" x14ac:dyDescent="0.25">
      <c r="A43427"/>
    </row>
    <row r="43428" spans="1:1" ht="13.2" x14ac:dyDescent="0.25">
      <c r="A43428"/>
    </row>
    <row r="43429" spans="1:1" ht="13.2" x14ac:dyDescent="0.25">
      <c r="A43429"/>
    </row>
    <row r="43430" spans="1:1" ht="13.2" x14ac:dyDescent="0.25">
      <c r="A43430"/>
    </row>
    <row r="43431" spans="1:1" ht="13.2" x14ac:dyDescent="0.25">
      <c r="A43431"/>
    </row>
    <row r="43432" spans="1:1" ht="13.2" x14ac:dyDescent="0.25">
      <c r="A43432"/>
    </row>
    <row r="43433" spans="1:1" ht="13.2" x14ac:dyDescent="0.25">
      <c r="A43433"/>
    </row>
    <row r="43434" spans="1:1" ht="13.2" x14ac:dyDescent="0.25">
      <c r="A43434"/>
    </row>
    <row r="43435" spans="1:1" ht="13.2" x14ac:dyDescent="0.25">
      <c r="A43435"/>
    </row>
    <row r="43436" spans="1:1" ht="13.2" x14ac:dyDescent="0.25">
      <c r="A43436"/>
    </row>
    <row r="43437" spans="1:1" ht="13.2" x14ac:dyDescent="0.25">
      <c r="A43437"/>
    </row>
    <row r="43438" spans="1:1" ht="13.2" x14ac:dyDescent="0.25">
      <c r="A43438"/>
    </row>
    <row r="43439" spans="1:1" ht="13.2" x14ac:dyDescent="0.25">
      <c r="A43439"/>
    </row>
    <row r="43440" spans="1:1" ht="13.2" x14ac:dyDescent="0.25">
      <c r="A43440"/>
    </row>
    <row r="43441" spans="1:1" ht="13.2" x14ac:dyDescent="0.25">
      <c r="A43441"/>
    </row>
    <row r="43442" spans="1:1" ht="13.2" x14ac:dyDescent="0.25">
      <c r="A43442"/>
    </row>
    <row r="43443" spans="1:1" ht="13.2" x14ac:dyDescent="0.25">
      <c r="A43443"/>
    </row>
    <row r="43444" spans="1:1" ht="13.2" x14ac:dyDescent="0.25">
      <c r="A43444"/>
    </row>
    <row r="43445" spans="1:1" ht="13.2" x14ac:dyDescent="0.25">
      <c r="A43445"/>
    </row>
    <row r="43446" spans="1:1" ht="13.2" x14ac:dyDescent="0.25">
      <c r="A43446"/>
    </row>
    <row r="43447" spans="1:1" ht="13.2" x14ac:dyDescent="0.25">
      <c r="A43447"/>
    </row>
    <row r="43448" spans="1:1" ht="13.2" x14ac:dyDescent="0.25">
      <c r="A43448"/>
    </row>
    <row r="43449" spans="1:1" ht="13.2" x14ac:dyDescent="0.25">
      <c r="A43449"/>
    </row>
    <row r="43450" spans="1:1" ht="13.2" x14ac:dyDescent="0.25">
      <c r="A43450"/>
    </row>
    <row r="43451" spans="1:1" ht="13.2" x14ac:dyDescent="0.25">
      <c r="A43451"/>
    </row>
    <row r="43452" spans="1:1" ht="13.2" x14ac:dyDescent="0.25">
      <c r="A43452"/>
    </row>
    <row r="43453" spans="1:1" ht="13.2" x14ac:dyDescent="0.25">
      <c r="A43453"/>
    </row>
    <row r="43454" spans="1:1" ht="13.2" x14ac:dyDescent="0.25">
      <c r="A43454"/>
    </row>
    <row r="43455" spans="1:1" ht="13.2" x14ac:dyDescent="0.25">
      <c r="A43455"/>
    </row>
    <row r="43456" spans="1:1" ht="13.2" x14ac:dyDescent="0.25">
      <c r="A43456"/>
    </row>
    <row r="43457" spans="1:1" ht="13.2" x14ac:dyDescent="0.25">
      <c r="A43457"/>
    </row>
    <row r="43458" spans="1:1" ht="13.2" x14ac:dyDescent="0.25">
      <c r="A43458"/>
    </row>
    <row r="43459" spans="1:1" ht="13.2" x14ac:dyDescent="0.25">
      <c r="A43459"/>
    </row>
    <row r="43460" spans="1:1" ht="13.2" x14ac:dyDescent="0.25">
      <c r="A43460"/>
    </row>
    <row r="43461" spans="1:1" ht="13.2" x14ac:dyDescent="0.25">
      <c r="A43461"/>
    </row>
    <row r="43462" spans="1:1" ht="13.2" x14ac:dyDescent="0.25">
      <c r="A43462"/>
    </row>
    <row r="43463" spans="1:1" ht="13.2" x14ac:dyDescent="0.25">
      <c r="A43463"/>
    </row>
    <row r="43464" spans="1:1" ht="13.2" x14ac:dyDescent="0.25">
      <c r="A43464"/>
    </row>
    <row r="43465" spans="1:1" ht="13.2" x14ac:dyDescent="0.25">
      <c r="A43465"/>
    </row>
    <row r="43466" spans="1:1" ht="13.2" x14ac:dyDescent="0.25">
      <c r="A43466"/>
    </row>
    <row r="43467" spans="1:1" ht="13.2" x14ac:dyDescent="0.25">
      <c r="A43467"/>
    </row>
    <row r="43468" spans="1:1" ht="13.2" x14ac:dyDescent="0.25">
      <c r="A43468"/>
    </row>
    <row r="43469" spans="1:1" ht="13.2" x14ac:dyDescent="0.25">
      <c r="A43469"/>
    </row>
    <row r="43470" spans="1:1" ht="13.2" x14ac:dyDescent="0.25">
      <c r="A43470"/>
    </row>
    <row r="43471" spans="1:1" ht="13.2" x14ac:dyDescent="0.25">
      <c r="A43471"/>
    </row>
    <row r="43472" spans="1:1" ht="13.2" x14ac:dyDescent="0.25">
      <c r="A43472"/>
    </row>
    <row r="43473" spans="1:1" ht="13.2" x14ac:dyDescent="0.25">
      <c r="A43473"/>
    </row>
    <row r="43474" spans="1:1" ht="13.2" x14ac:dyDescent="0.25">
      <c r="A43474"/>
    </row>
    <row r="43475" spans="1:1" ht="13.2" x14ac:dyDescent="0.25">
      <c r="A43475"/>
    </row>
    <row r="43476" spans="1:1" ht="13.2" x14ac:dyDescent="0.25">
      <c r="A43476"/>
    </row>
    <row r="43477" spans="1:1" ht="13.2" x14ac:dyDescent="0.25">
      <c r="A43477"/>
    </row>
    <row r="43478" spans="1:1" ht="13.2" x14ac:dyDescent="0.25">
      <c r="A43478"/>
    </row>
    <row r="43479" spans="1:1" ht="13.2" x14ac:dyDescent="0.25">
      <c r="A43479"/>
    </row>
    <row r="43480" spans="1:1" ht="13.2" x14ac:dyDescent="0.25">
      <c r="A43480"/>
    </row>
    <row r="43481" spans="1:1" ht="13.2" x14ac:dyDescent="0.25">
      <c r="A43481"/>
    </row>
    <row r="43482" spans="1:1" ht="13.2" x14ac:dyDescent="0.25">
      <c r="A43482"/>
    </row>
    <row r="43483" spans="1:1" ht="13.2" x14ac:dyDescent="0.25">
      <c r="A43483"/>
    </row>
    <row r="43484" spans="1:1" ht="13.2" x14ac:dyDescent="0.25">
      <c r="A43484"/>
    </row>
    <row r="43485" spans="1:1" ht="13.2" x14ac:dyDescent="0.25">
      <c r="A43485"/>
    </row>
    <row r="43486" spans="1:1" ht="13.2" x14ac:dyDescent="0.25">
      <c r="A43486"/>
    </row>
    <row r="43487" spans="1:1" ht="13.2" x14ac:dyDescent="0.25">
      <c r="A43487"/>
    </row>
    <row r="43488" spans="1:1" ht="13.2" x14ac:dyDescent="0.25">
      <c r="A43488"/>
    </row>
    <row r="43489" spans="1:1" ht="13.2" x14ac:dyDescent="0.25">
      <c r="A43489"/>
    </row>
    <row r="43490" spans="1:1" ht="13.2" x14ac:dyDescent="0.25">
      <c r="A43490"/>
    </row>
    <row r="43491" spans="1:1" ht="13.2" x14ac:dyDescent="0.25">
      <c r="A43491"/>
    </row>
    <row r="43492" spans="1:1" ht="13.2" x14ac:dyDescent="0.25">
      <c r="A43492"/>
    </row>
    <row r="43493" spans="1:1" ht="13.2" x14ac:dyDescent="0.25">
      <c r="A43493"/>
    </row>
    <row r="43494" spans="1:1" ht="13.2" x14ac:dyDescent="0.25">
      <c r="A43494"/>
    </row>
    <row r="43495" spans="1:1" ht="13.2" x14ac:dyDescent="0.25">
      <c r="A43495"/>
    </row>
    <row r="43496" spans="1:1" ht="13.2" x14ac:dyDescent="0.25">
      <c r="A43496"/>
    </row>
    <row r="43497" spans="1:1" ht="13.2" x14ac:dyDescent="0.25">
      <c r="A43497"/>
    </row>
    <row r="43498" spans="1:1" ht="13.2" x14ac:dyDescent="0.25">
      <c r="A43498"/>
    </row>
    <row r="43499" spans="1:1" ht="13.2" x14ac:dyDescent="0.25">
      <c r="A43499"/>
    </row>
    <row r="43500" spans="1:1" ht="13.2" x14ac:dyDescent="0.25">
      <c r="A43500"/>
    </row>
    <row r="43501" spans="1:1" ht="13.2" x14ac:dyDescent="0.25">
      <c r="A43501"/>
    </row>
    <row r="43502" spans="1:1" ht="13.2" x14ac:dyDescent="0.25">
      <c r="A43502"/>
    </row>
    <row r="43503" spans="1:1" ht="13.2" x14ac:dyDescent="0.25">
      <c r="A43503"/>
    </row>
    <row r="43504" spans="1:1" ht="13.2" x14ac:dyDescent="0.25">
      <c r="A43504"/>
    </row>
    <row r="43505" spans="1:1" ht="13.2" x14ac:dyDescent="0.25">
      <c r="A43505"/>
    </row>
    <row r="43506" spans="1:1" ht="13.2" x14ac:dyDescent="0.25">
      <c r="A43506"/>
    </row>
    <row r="43507" spans="1:1" ht="13.2" x14ac:dyDescent="0.25">
      <c r="A43507"/>
    </row>
    <row r="43508" spans="1:1" ht="13.2" x14ac:dyDescent="0.25">
      <c r="A43508"/>
    </row>
    <row r="43509" spans="1:1" ht="13.2" x14ac:dyDescent="0.25">
      <c r="A43509"/>
    </row>
    <row r="43510" spans="1:1" ht="13.2" x14ac:dyDescent="0.25">
      <c r="A43510"/>
    </row>
    <row r="43511" spans="1:1" ht="13.2" x14ac:dyDescent="0.25">
      <c r="A43511"/>
    </row>
    <row r="43512" spans="1:1" ht="13.2" x14ac:dyDescent="0.25">
      <c r="A43512"/>
    </row>
    <row r="43513" spans="1:1" ht="13.2" x14ac:dyDescent="0.25">
      <c r="A43513"/>
    </row>
    <row r="43514" spans="1:1" ht="13.2" x14ac:dyDescent="0.25">
      <c r="A43514"/>
    </row>
    <row r="43515" spans="1:1" ht="13.2" x14ac:dyDescent="0.25">
      <c r="A43515"/>
    </row>
    <row r="43516" spans="1:1" ht="13.2" x14ac:dyDescent="0.25">
      <c r="A43516"/>
    </row>
    <row r="43517" spans="1:1" ht="13.2" x14ac:dyDescent="0.25">
      <c r="A43517"/>
    </row>
    <row r="43518" spans="1:1" ht="13.2" x14ac:dyDescent="0.25">
      <c r="A43518"/>
    </row>
    <row r="43519" spans="1:1" ht="13.2" x14ac:dyDescent="0.25">
      <c r="A43519"/>
    </row>
    <row r="43520" spans="1:1" ht="13.2" x14ac:dyDescent="0.25">
      <c r="A43520"/>
    </row>
    <row r="43521" spans="1:1" ht="13.2" x14ac:dyDescent="0.25">
      <c r="A43521"/>
    </row>
    <row r="43522" spans="1:1" ht="13.2" x14ac:dyDescent="0.25">
      <c r="A43522"/>
    </row>
    <row r="43523" spans="1:1" ht="13.2" x14ac:dyDescent="0.25">
      <c r="A43523"/>
    </row>
    <row r="43524" spans="1:1" ht="13.2" x14ac:dyDescent="0.25">
      <c r="A43524"/>
    </row>
    <row r="43525" spans="1:1" ht="13.2" x14ac:dyDescent="0.25">
      <c r="A43525"/>
    </row>
    <row r="43526" spans="1:1" ht="13.2" x14ac:dyDescent="0.25">
      <c r="A43526"/>
    </row>
    <row r="43527" spans="1:1" ht="13.2" x14ac:dyDescent="0.25">
      <c r="A43527"/>
    </row>
    <row r="43528" spans="1:1" ht="13.2" x14ac:dyDescent="0.25">
      <c r="A43528"/>
    </row>
    <row r="43529" spans="1:1" ht="13.2" x14ac:dyDescent="0.25">
      <c r="A43529"/>
    </row>
    <row r="43530" spans="1:1" ht="13.2" x14ac:dyDescent="0.25">
      <c r="A43530"/>
    </row>
    <row r="43531" spans="1:1" ht="13.2" x14ac:dyDescent="0.25">
      <c r="A43531"/>
    </row>
    <row r="43532" spans="1:1" ht="13.2" x14ac:dyDescent="0.25">
      <c r="A43532"/>
    </row>
    <row r="43533" spans="1:1" ht="13.2" x14ac:dyDescent="0.25">
      <c r="A43533"/>
    </row>
    <row r="43534" spans="1:1" ht="13.2" x14ac:dyDescent="0.25">
      <c r="A43534"/>
    </row>
    <row r="43535" spans="1:1" ht="13.2" x14ac:dyDescent="0.25">
      <c r="A43535"/>
    </row>
    <row r="43536" spans="1:1" ht="13.2" x14ac:dyDescent="0.25">
      <c r="A43536"/>
    </row>
    <row r="43537" spans="1:1" ht="13.2" x14ac:dyDescent="0.25">
      <c r="A43537"/>
    </row>
    <row r="43538" spans="1:1" ht="13.2" x14ac:dyDescent="0.25">
      <c r="A43538"/>
    </row>
    <row r="43539" spans="1:1" ht="13.2" x14ac:dyDescent="0.25">
      <c r="A43539"/>
    </row>
    <row r="43540" spans="1:1" ht="13.2" x14ac:dyDescent="0.25">
      <c r="A43540"/>
    </row>
    <row r="43541" spans="1:1" ht="13.2" x14ac:dyDescent="0.25">
      <c r="A43541"/>
    </row>
    <row r="43542" spans="1:1" ht="13.2" x14ac:dyDescent="0.25">
      <c r="A43542"/>
    </row>
    <row r="43543" spans="1:1" ht="13.2" x14ac:dyDescent="0.25">
      <c r="A43543"/>
    </row>
    <row r="43544" spans="1:1" ht="13.2" x14ac:dyDescent="0.25">
      <c r="A43544"/>
    </row>
    <row r="43545" spans="1:1" ht="13.2" x14ac:dyDescent="0.25">
      <c r="A43545"/>
    </row>
    <row r="43546" spans="1:1" ht="13.2" x14ac:dyDescent="0.25">
      <c r="A43546"/>
    </row>
    <row r="43547" spans="1:1" ht="13.2" x14ac:dyDescent="0.25">
      <c r="A43547"/>
    </row>
    <row r="43548" spans="1:1" ht="13.2" x14ac:dyDescent="0.25">
      <c r="A43548"/>
    </row>
    <row r="43549" spans="1:1" ht="13.2" x14ac:dyDescent="0.25">
      <c r="A43549"/>
    </row>
    <row r="43550" spans="1:1" ht="13.2" x14ac:dyDescent="0.25">
      <c r="A43550"/>
    </row>
    <row r="43551" spans="1:1" ht="13.2" x14ac:dyDescent="0.25">
      <c r="A43551"/>
    </row>
    <row r="43552" spans="1:1" ht="13.2" x14ac:dyDescent="0.25">
      <c r="A43552"/>
    </row>
    <row r="43553" spans="1:1" ht="13.2" x14ac:dyDescent="0.25">
      <c r="A43553"/>
    </row>
    <row r="43554" spans="1:1" ht="13.2" x14ac:dyDescent="0.25">
      <c r="A43554"/>
    </row>
    <row r="43555" spans="1:1" ht="13.2" x14ac:dyDescent="0.25">
      <c r="A43555"/>
    </row>
    <row r="43556" spans="1:1" ht="13.2" x14ac:dyDescent="0.25">
      <c r="A43556"/>
    </row>
    <row r="43557" spans="1:1" ht="13.2" x14ac:dyDescent="0.25">
      <c r="A43557"/>
    </row>
    <row r="43558" spans="1:1" ht="13.2" x14ac:dyDescent="0.25">
      <c r="A43558"/>
    </row>
    <row r="43559" spans="1:1" ht="13.2" x14ac:dyDescent="0.25">
      <c r="A43559"/>
    </row>
    <row r="43560" spans="1:1" ht="13.2" x14ac:dyDescent="0.25">
      <c r="A43560"/>
    </row>
    <row r="43561" spans="1:1" ht="13.2" x14ac:dyDescent="0.25">
      <c r="A43561"/>
    </row>
    <row r="43562" spans="1:1" ht="13.2" x14ac:dyDescent="0.25">
      <c r="A43562"/>
    </row>
    <row r="43563" spans="1:1" ht="13.2" x14ac:dyDescent="0.25">
      <c r="A43563"/>
    </row>
    <row r="43564" spans="1:1" ht="13.2" x14ac:dyDescent="0.25">
      <c r="A43564"/>
    </row>
    <row r="43565" spans="1:1" ht="13.2" x14ac:dyDescent="0.25">
      <c r="A43565"/>
    </row>
    <row r="43566" spans="1:1" ht="13.2" x14ac:dyDescent="0.25">
      <c r="A43566"/>
    </row>
    <row r="43567" spans="1:1" ht="13.2" x14ac:dyDescent="0.25">
      <c r="A43567"/>
    </row>
    <row r="43568" spans="1:1" ht="13.2" x14ac:dyDescent="0.25">
      <c r="A43568"/>
    </row>
    <row r="43569" spans="1:1" ht="13.2" x14ac:dyDescent="0.25">
      <c r="A43569"/>
    </row>
    <row r="43570" spans="1:1" ht="13.2" x14ac:dyDescent="0.25">
      <c r="A43570"/>
    </row>
    <row r="43571" spans="1:1" ht="13.2" x14ac:dyDescent="0.25">
      <c r="A43571"/>
    </row>
    <row r="43572" spans="1:1" ht="13.2" x14ac:dyDescent="0.25">
      <c r="A43572"/>
    </row>
    <row r="43573" spans="1:1" ht="13.2" x14ac:dyDescent="0.25">
      <c r="A43573"/>
    </row>
    <row r="43574" spans="1:1" ht="13.2" x14ac:dyDescent="0.25">
      <c r="A43574"/>
    </row>
    <row r="43575" spans="1:1" ht="13.2" x14ac:dyDescent="0.25">
      <c r="A43575"/>
    </row>
    <row r="43576" spans="1:1" ht="13.2" x14ac:dyDescent="0.25">
      <c r="A43576"/>
    </row>
    <row r="43577" spans="1:1" ht="13.2" x14ac:dyDescent="0.25">
      <c r="A43577"/>
    </row>
    <row r="43578" spans="1:1" ht="13.2" x14ac:dyDescent="0.25">
      <c r="A43578"/>
    </row>
    <row r="43579" spans="1:1" ht="13.2" x14ac:dyDescent="0.25">
      <c r="A43579"/>
    </row>
    <row r="43580" spans="1:1" ht="13.2" x14ac:dyDescent="0.25">
      <c r="A43580"/>
    </row>
    <row r="43581" spans="1:1" ht="13.2" x14ac:dyDescent="0.25">
      <c r="A43581"/>
    </row>
    <row r="43582" spans="1:1" ht="13.2" x14ac:dyDescent="0.25">
      <c r="A43582"/>
    </row>
    <row r="43583" spans="1:1" ht="13.2" x14ac:dyDescent="0.25">
      <c r="A43583"/>
    </row>
    <row r="43584" spans="1:1" ht="13.2" x14ac:dyDescent="0.25">
      <c r="A43584"/>
    </row>
    <row r="43585" spans="1:1" ht="13.2" x14ac:dyDescent="0.25">
      <c r="A43585"/>
    </row>
    <row r="43586" spans="1:1" ht="13.2" x14ac:dyDescent="0.25">
      <c r="A43586"/>
    </row>
    <row r="43587" spans="1:1" ht="13.2" x14ac:dyDescent="0.25">
      <c r="A43587"/>
    </row>
    <row r="43588" spans="1:1" ht="13.2" x14ac:dyDescent="0.25">
      <c r="A43588"/>
    </row>
    <row r="43589" spans="1:1" ht="13.2" x14ac:dyDescent="0.25">
      <c r="A43589"/>
    </row>
    <row r="43590" spans="1:1" ht="13.2" x14ac:dyDescent="0.25">
      <c r="A43590"/>
    </row>
    <row r="43591" spans="1:1" ht="13.2" x14ac:dyDescent="0.25">
      <c r="A43591"/>
    </row>
    <row r="43592" spans="1:1" ht="13.2" x14ac:dyDescent="0.25">
      <c r="A43592"/>
    </row>
    <row r="43593" spans="1:1" ht="13.2" x14ac:dyDescent="0.25">
      <c r="A43593"/>
    </row>
    <row r="43594" spans="1:1" ht="13.2" x14ac:dyDescent="0.25">
      <c r="A43594"/>
    </row>
    <row r="43595" spans="1:1" ht="13.2" x14ac:dyDescent="0.25">
      <c r="A43595"/>
    </row>
    <row r="43596" spans="1:1" ht="13.2" x14ac:dyDescent="0.25">
      <c r="A43596"/>
    </row>
    <row r="43597" spans="1:1" ht="13.2" x14ac:dyDescent="0.25">
      <c r="A43597"/>
    </row>
    <row r="43598" spans="1:1" ht="13.2" x14ac:dyDescent="0.25">
      <c r="A43598"/>
    </row>
    <row r="43599" spans="1:1" ht="13.2" x14ac:dyDescent="0.25">
      <c r="A43599"/>
    </row>
    <row r="43600" spans="1:1" ht="13.2" x14ac:dyDescent="0.25">
      <c r="A43600"/>
    </row>
    <row r="43601" spans="1:1" ht="13.2" x14ac:dyDescent="0.25">
      <c r="A43601"/>
    </row>
    <row r="43602" spans="1:1" ht="13.2" x14ac:dyDescent="0.25">
      <c r="A43602"/>
    </row>
    <row r="43603" spans="1:1" ht="13.2" x14ac:dyDescent="0.25">
      <c r="A43603"/>
    </row>
    <row r="43604" spans="1:1" ht="13.2" x14ac:dyDescent="0.25">
      <c r="A43604"/>
    </row>
    <row r="43605" spans="1:1" ht="13.2" x14ac:dyDescent="0.25">
      <c r="A43605"/>
    </row>
    <row r="43606" spans="1:1" ht="13.2" x14ac:dyDescent="0.25">
      <c r="A43606"/>
    </row>
    <row r="43607" spans="1:1" ht="13.2" x14ac:dyDescent="0.25">
      <c r="A43607"/>
    </row>
    <row r="43608" spans="1:1" ht="13.2" x14ac:dyDescent="0.25">
      <c r="A43608"/>
    </row>
    <row r="43609" spans="1:1" ht="13.2" x14ac:dyDescent="0.25">
      <c r="A43609"/>
    </row>
    <row r="43610" spans="1:1" ht="13.2" x14ac:dyDescent="0.25">
      <c r="A43610"/>
    </row>
    <row r="43611" spans="1:1" ht="13.2" x14ac:dyDescent="0.25">
      <c r="A43611"/>
    </row>
    <row r="43612" spans="1:1" ht="13.2" x14ac:dyDescent="0.25">
      <c r="A43612"/>
    </row>
    <row r="43613" spans="1:1" ht="13.2" x14ac:dyDescent="0.25">
      <c r="A43613"/>
    </row>
    <row r="43614" spans="1:1" ht="13.2" x14ac:dyDescent="0.25">
      <c r="A43614"/>
    </row>
    <row r="43615" spans="1:1" ht="13.2" x14ac:dyDescent="0.25">
      <c r="A43615"/>
    </row>
    <row r="43616" spans="1:1" ht="13.2" x14ac:dyDescent="0.25">
      <c r="A43616"/>
    </row>
    <row r="43617" spans="1:1" ht="13.2" x14ac:dyDescent="0.25">
      <c r="A43617"/>
    </row>
    <row r="43618" spans="1:1" ht="13.2" x14ac:dyDescent="0.25">
      <c r="A43618"/>
    </row>
    <row r="43619" spans="1:1" ht="13.2" x14ac:dyDescent="0.25">
      <c r="A43619"/>
    </row>
    <row r="43620" spans="1:1" ht="13.2" x14ac:dyDescent="0.25">
      <c r="A43620"/>
    </row>
    <row r="43621" spans="1:1" ht="13.2" x14ac:dyDescent="0.25">
      <c r="A43621"/>
    </row>
    <row r="43622" spans="1:1" ht="13.2" x14ac:dyDescent="0.25">
      <c r="A43622"/>
    </row>
    <row r="43623" spans="1:1" ht="13.2" x14ac:dyDescent="0.25">
      <c r="A43623"/>
    </row>
    <row r="43624" spans="1:1" ht="13.2" x14ac:dyDescent="0.25">
      <c r="A43624"/>
    </row>
    <row r="43625" spans="1:1" ht="13.2" x14ac:dyDescent="0.25">
      <c r="A43625"/>
    </row>
    <row r="43626" spans="1:1" ht="13.2" x14ac:dyDescent="0.25">
      <c r="A43626"/>
    </row>
    <row r="43627" spans="1:1" ht="13.2" x14ac:dyDescent="0.25">
      <c r="A43627"/>
    </row>
    <row r="43628" spans="1:1" ht="13.2" x14ac:dyDescent="0.25">
      <c r="A43628"/>
    </row>
    <row r="43629" spans="1:1" ht="13.2" x14ac:dyDescent="0.25">
      <c r="A43629"/>
    </row>
    <row r="43630" spans="1:1" ht="13.2" x14ac:dyDescent="0.25">
      <c r="A43630"/>
    </row>
    <row r="43631" spans="1:1" ht="13.2" x14ac:dyDescent="0.25">
      <c r="A43631"/>
    </row>
    <row r="43632" spans="1:1" ht="13.2" x14ac:dyDescent="0.25">
      <c r="A43632"/>
    </row>
    <row r="43633" spans="1:1" ht="13.2" x14ac:dyDescent="0.25">
      <c r="A43633"/>
    </row>
    <row r="43634" spans="1:1" ht="13.2" x14ac:dyDescent="0.25">
      <c r="A43634"/>
    </row>
    <row r="43635" spans="1:1" ht="13.2" x14ac:dyDescent="0.25">
      <c r="A43635"/>
    </row>
    <row r="43636" spans="1:1" ht="13.2" x14ac:dyDescent="0.25">
      <c r="A43636"/>
    </row>
    <row r="43637" spans="1:1" ht="13.2" x14ac:dyDescent="0.25">
      <c r="A43637"/>
    </row>
    <row r="43638" spans="1:1" ht="13.2" x14ac:dyDescent="0.25">
      <c r="A43638"/>
    </row>
    <row r="43639" spans="1:1" ht="13.2" x14ac:dyDescent="0.25">
      <c r="A43639"/>
    </row>
    <row r="43640" spans="1:1" ht="13.2" x14ac:dyDescent="0.25">
      <c r="A43640"/>
    </row>
    <row r="43641" spans="1:1" ht="13.2" x14ac:dyDescent="0.25">
      <c r="A43641"/>
    </row>
    <row r="43642" spans="1:1" ht="13.2" x14ac:dyDescent="0.25">
      <c r="A43642"/>
    </row>
    <row r="43643" spans="1:1" ht="13.2" x14ac:dyDescent="0.25">
      <c r="A43643"/>
    </row>
    <row r="43644" spans="1:1" ht="13.2" x14ac:dyDescent="0.25">
      <c r="A43644"/>
    </row>
    <row r="43645" spans="1:1" ht="13.2" x14ac:dyDescent="0.25">
      <c r="A43645"/>
    </row>
    <row r="43646" spans="1:1" ht="13.2" x14ac:dyDescent="0.25">
      <c r="A43646"/>
    </row>
    <row r="43647" spans="1:1" ht="13.2" x14ac:dyDescent="0.25">
      <c r="A43647"/>
    </row>
    <row r="43648" spans="1:1" ht="13.2" x14ac:dyDescent="0.25">
      <c r="A43648"/>
    </row>
    <row r="43649" spans="1:1" ht="13.2" x14ac:dyDescent="0.25">
      <c r="A43649"/>
    </row>
    <row r="43650" spans="1:1" ht="13.2" x14ac:dyDescent="0.25">
      <c r="A43650"/>
    </row>
    <row r="43651" spans="1:1" ht="13.2" x14ac:dyDescent="0.25">
      <c r="A43651"/>
    </row>
    <row r="43652" spans="1:1" ht="13.2" x14ac:dyDescent="0.25">
      <c r="A43652"/>
    </row>
    <row r="43653" spans="1:1" ht="13.2" x14ac:dyDescent="0.25">
      <c r="A43653"/>
    </row>
    <row r="43654" spans="1:1" ht="13.2" x14ac:dyDescent="0.25">
      <c r="A43654"/>
    </row>
    <row r="43655" spans="1:1" ht="13.2" x14ac:dyDescent="0.25">
      <c r="A43655"/>
    </row>
    <row r="43656" spans="1:1" ht="13.2" x14ac:dyDescent="0.25">
      <c r="A43656"/>
    </row>
    <row r="43657" spans="1:1" ht="13.2" x14ac:dyDescent="0.25">
      <c r="A43657"/>
    </row>
    <row r="43658" spans="1:1" ht="13.2" x14ac:dyDescent="0.25">
      <c r="A43658"/>
    </row>
    <row r="43659" spans="1:1" ht="13.2" x14ac:dyDescent="0.25">
      <c r="A43659"/>
    </row>
    <row r="43660" spans="1:1" ht="13.2" x14ac:dyDescent="0.25">
      <c r="A43660"/>
    </row>
    <row r="43661" spans="1:1" ht="13.2" x14ac:dyDescent="0.25">
      <c r="A43661"/>
    </row>
    <row r="43662" spans="1:1" ht="13.2" x14ac:dyDescent="0.25">
      <c r="A43662"/>
    </row>
    <row r="43663" spans="1:1" ht="13.2" x14ac:dyDescent="0.25">
      <c r="A43663"/>
    </row>
    <row r="43664" spans="1:1" ht="13.2" x14ac:dyDescent="0.25">
      <c r="A43664"/>
    </row>
    <row r="43665" spans="1:1" ht="13.2" x14ac:dyDescent="0.25">
      <c r="A43665"/>
    </row>
    <row r="43666" spans="1:1" ht="13.2" x14ac:dyDescent="0.25">
      <c r="A43666"/>
    </row>
    <row r="43667" spans="1:1" ht="13.2" x14ac:dyDescent="0.25">
      <c r="A43667"/>
    </row>
    <row r="43668" spans="1:1" ht="13.2" x14ac:dyDescent="0.25">
      <c r="A43668"/>
    </row>
    <row r="43669" spans="1:1" ht="13.2" x14ac:dyDescent="0.25">
      <c r="A43669"/>
    </row>
    <row r="43670" spans="1:1" ht="13.2" x14ac:dyDescent="0.25">
      <c r="A43670"/>
    </row>
    <row r="43671" spans="1:1" ht="13.2" x14ac:dyDescent="0.25">
      <c r="A43671"/>
    </row>
    <row r="43672" spans="1:1" ht="13.2" x14ac:dyDescent="0.25">
      <c r="A43672"/>
    </row>
    <row r="43673" spans="1:1" ht="13.2" x14ac:dyDescent="0.25">
      <c r="A43673"/>
    </row>
    <row r="43674" spans="1:1" ht="13.2" x14ac:dyDescent="0.25">
      <c r="A43674"/>
    </row>
    <row r="43675" spans="1:1" ht="13.2" x14ac:dyDescent="0.25">
      <c r="A43675"/>
    </row>
    <row r="43676" spans="1:1" ht="13.2" x14ac:dyDescent="0.25">
      <c r="A43676"/>
    </row>
    <row r="43677" spans="1:1" ht="13.2" x14ac:dyDescent="0.25">
      <c r="A43677"/>
    </row>
    <row r="43678" spans="1:1" ht="13.2" x14ac:dyDescent="0.25">
      <c r="A43678"/>
    </row>
    <row r="43679" spans="1:1" ht="13.2" x14ac:dyDescent="0.25">
      <c r="A43679"/>
    </row>
    <row r="43680" spans="1:1" ht="13.2" x14ac:dyDescent="0.25">
      <c r="A43680"/>
    </row>
    <row r="43681" spans="1:1" ht="13.2" x14ac:dyDescent="0.25">
      <c r="A43681"/>
    </row>
    <row r="43682" spans="1:1" ht="13.2" x14ac:dyDescent="0.25">
      <c r="A43682"/>
    </row>
    <row r="43683" spans="1:1" ht="13.2" x14ac:dyDescent="0.25">
      <c r="A43683"/>
    </row>
    <row r="43684" spans="1:1" ht="13.2" x14ac:dyDescent="0.25">
      <c r="A43684"/>
    </row>
    <row r="43685" spans="1:1" ht="13.2" x14ac:dyDescent="0.25">
      <c r="A43685"/>
    </row>
    <row r="43686" spans="1:1" ht="13.2" x14ac:dyDescent="0.25">
      <c r="A43686"/>
    </row>
    <row r="43687" spans="1:1" ht="13.2" x14ac:dyDescent="0.25">
      <c r="A43687"/>
    </row>
    <row r="43688" spans="1:1" ht="13.2" x14ac:dyDescent="0.25">
      <c r="A43688"/>
    </row>
    <row r="43689" spans="1:1" ht="13.2" x14ac:dyDescent="0.25">
      <c r="A43689"/>
    </row>
    <row r="43690" spans="1:1" ht="13.2" x14ac:dyDescent="0.25">
      <c r="A43690"/>
    </row>
    <row r="43691" spans="1:1" ht="13.2" x14ac:dyDescent="0.25">
      <c r="A43691"/>
    </row>
    <row r="43692" spans="1:1" ht="13.2" x14ac:dyDescent="0.25">
      <c r="A43692"/>
    </row>
    <row r="43693" spans="1:1" ht="13.2" x14ac:dyDescent="0.25">
      <c r="A43693"/>
    </row>
    <row r="43694" spans="1:1" ht="13.2" x14ac:dyDescent="0.25">
      <c r="A43694"/>
    </row>
    <row r="43695" spans="1:1" ht="13.2" x14ac:dyDescent="0.25">
      <c r="A43695"/>
    </row>
    <row r="43696" spans="1:1" ht="13.2" x14ac:dyDescent="0.25">
      <c r="A43696"/>
    </row>
    <row r="43697" spans="1:1" ht="13.2" x14ac:dyDescent="0.25">
      <c r="A43697"/>
    </row>
    <row r="43698" spans="1:1" ht="13.2" x14ac:dyDescent="0.25">
      <c r="A43698"/>
    </row>
    <row r="43699" spans="1:1" ht="13.2" x14ac:dyDescent="0.25">
      <c r="A43699"/>
    </row>
    <row r="43700" spans="1:1" ht="13.2" x14ac:dyDescent="0.25">
      <c r="A43700"/>
    </row>
    <row r="43701" spans="1:1" ht="13.2" x14ac:dyDescent="0.25">
      <c r="A43701"/>
    </row>
    <row r="43702" spans="1:1" ht="13.2" x14ac:dyDescent="0.25">
      <c r="A43702"/>
    </row>
    <row r="43703" spans="1:1" ht="13.2" x14ac:dyDescent="0.25">
      <c r="A43703"/>
    </row>
    <row r="43704" spans="1:1" ht="13.2" x14ac:dyDescent="0.25">
      <c r="A43704"/>
    </row>
    <row r="43705" spans="1:1" ht="13.2" x14ac:dyDescent="0.25">
      <c r="A43705"/>
    </row>
    <row r="43706" spans="1:1" ht="13.2" x14ac:dyDescent="0.25">
      <c r="A43706"/>
    </row>
    <row r="43707" spans="1:1" ht="13.2" x14ac:dyDescent="0.25">
      <c r="A43707"/>
    </row>
    <row r="43708" spans="1:1" ht="13.2" x14ac:dyDescent="0.25">
      <c r="A43708"/>
    </row>
    <row r="43709" spans="1:1" ht="13.2" x14ac:dyDescent="0.25">
      <c r="A43709"/>
    </row>
    <row r="43710" spans="1:1" ht="13.2" x14ac:dyDescent="0.25">
      <c r="A43710"/>
    </row>
    <row r="43711" spans="1:1" ht="13.2" x14ac:dyDescent="0.25">
      <c r="A43711"/>
    </row>
    <row r="43712" spans="1:1" ht="13.2" x14ac:dyDescent="0.25">
      <c r="A43712"/>
    </row>
    <row r="43713" spans="1:1" ht="13.2" x14ac:dyDescent="0.25">
      <c r="A43713"/>
    </row>
    <row r="43714" spans="1:1" ht="13.2" x14ac:dyDescent="0.25">
      <c r="A43714"/>
    </row>
    <row r="43715" spans="1:1" ht="13.2" x14ac:dyDescent="0.25">
      <c r="A43715"/>
    </row>
    <row r="43716" spans="1:1" ht="13.2" x14ac:dyDescent="0.25">
      <c r="A43716"/>
    </row>
    <row r="43717" spans="1:1" ht="13.2" x14ac:dyDescent="0.25">
      <c r="A43717"/>
    </row>
    <row r="43718" spans="1:1" ht="13.2" x14ac:dyDescent="0.25">
      <c r="A43718"/>
    </row>
    <row r="43719" spans="1:1" ht="13.2" x14ac:dyDescent="0.25">
      <c r="A43719"/>
    </row>
    <row r="43720" spans="1:1" ht="13.2" x14ac:dyDescent="0.25">
      <c r="A43720"/>
    </row>
    <row r="43721" spans="1:1" ht="13.2" x14ac:dyDescent="0.25">
      <c r="A43721"/>
    </row>
    <row r="43722" spans="1:1" ht="13.2" x14ac:dyDescent="0.25">
      <c r="A43722"/>
    </row>
    <row r="43723" spans="1:1" ht="13.2" x14ac:dyDescent="0.25">
      <c r="A43723"/>
    </row>
    <row r="43724" spans="1:1" ht="13.2" x14ac:dyDescent="0.25">
      <c r="A43724"/>
    </row>
    <row r="43725" spans="1:1" ht="13.2" x14ac:dyDescent="0.25">
      <c r="A43725"/>
    </row>
    <row r="43726" spans="1:1" ht="13.2" x14ac:dyDescent="0.25">
      <c r="A43726"/>
    </row>
    <row r="43727" spans="1:1" ht="13.2" x14ac:dyDescent="0.25">
      <c r="A43727"/>
    </row>
    <row r="43728" spans="1:1" ht="13.2" x14ac:dyDescent="0.25">
      <c r="A43728"/>
    </row>
    <row r="43729" spans="1:1" ht="13.2" x14ac:dyDescent="0.25">
      <c r="A43729"/>
    </row>
    <row r="43730" spans="1:1" ht="13.2" x14ac:dyDescent="0.25">
      <c r="A43730"/>
    </row>
    <row r="43731" spans="1:1" ht="13.2" x14ac:dyDescent="0.25">
      <c r="A43731"/>
    </row>
    <row r="43732" spans="1:1" ht="13.2" x14ac:dyDescent="0.25">
      <c r="A43732"/>
    </row>
    <row r="43733" spans="1:1" ht="13.2" x14ac:dyDescent="0.25">
      <c r="A43733"/>
    </row>
    <row r="43734" spans="1:1" ht="13.2" x14ac:dyDescent="0.25">
      <c r="A43734"/>
    </row>
    <row r="43735" spans="1:1" ht="13.2" x14ac:dyDescent="0.25">
      <c r="A43735"/>
    </row>
    <row r="43736" spans="1:1" ht="13.2" x14ac:dyDescent="0.25">
      <c r="A43736"/>
    </row>
    <row r="43737" spans="1:1" ht="13.2" x14ac:dyDescent="0.25">
      <c r="A43737"/>
    </row>
    <row r="43738" spans="1:1" ht="13.2" x14ac:dyDescent="0.25">
      <c r="A43738"/>
    </row>
    <row r="43739" spans="1:1" ht="13.2" x14ac:dyDescent="0.25">
      <c r="A43739"/>
    </row>
    <row r="43740" spans="1:1" ht="13.2" x14ac:dyDescent="0.25">
      <c r="A43740"/>
    </row>
    <row r="43741" spans="1:1" ht="13.2" x14ac:dyDescent="0.25">
      <c r="A43741"/>
    </row>
    <row r="43742" spans="1:1" ht="13.2" x14ac:dyDescent="0.25">
      <c r="A43742"/>
    </row>
    <row r="43743" spans="1:1" ht="13.2" x14ac:dyDescent="0.25">
      <c r="A43743"/>
    </row>
    <row r="43744" spans="1:1" ht="13.2" x14ac:dyDescent="0.25">
      <c r="A43744"/>
    </row>
    <row r="43745" spans="1:1" ht="13.2" x14ac:dyDescent="0.25">
      <c r="A43745"/>
    </row>
    <row r="43746" spans="1:1" ht="13.2" x14ac:dyDescent="0.25">
      <c r="A43746"/>
    </row>
    <row r="43747" spans="1:1" ht="13.2" x14ac:dyDescent="0.25">
      <c r="A43747"/>
    </row>
    <row r="43748" spans="1:1" ht="13.2" x14ac:dyDescent="0.25">
      <c r="A43748"/>
    </row>
    <row r="43749" spans="1:1" ht="13.2" x14ac:dyDescent="0.25">
      <c r="A43749"/>
    </row>
    <row r="43750" spans="1:1" ht="13.2" x14ac:dyDescent="0.25">
      <c r="A43750"/>
    </row>
    <row r="43751" spans="1:1" ht="13.2" x14ac:dyDescent="0.25">
      <c r="A43751"/>
    </row>
    <row r="43752" spans="1:1" ht="13.2" x14ac:dyDescent="0.25">
      <c r="A43752"/>
    </row>
    <row r="43753" spans="1:1" ht="13.2" x14ac:dyDescent="0.25">
      <c r="A43753"/>
    </row>
    <row r="43754" spans="1:1" ht="13.2" x14ac:dyDescent="0.25">
      <c r="A43754"/>
    </row>
    <row r="43755" spans="1:1" ht="13.2" x14ac:dyDescent="0.25">
      <c r="A43755"/>
    </row>
    <row r="43756" spans="1:1" ht="13.2" x14ac:dyDescent="0.25">
      <c r="A43756"/>
    </row>
    <row r="43757" spans="1:1" ht="13.2" x14ac:dyDescent="0.25">
      <c r="A43757"/>
    </row>
    <row r="43758" spans="1:1" ht="13.2" x14ac:dyDescent="0.25">
      <c r="A43758"/>
    </row>
    <row r="43759" spans="1:1" ht="13.2" x14ac:dyDescent="0.25">
      <c r="A43759"/>
    </row>
    <row r="43760" spans="1:1" ht="13.2" x14ac:dyDescent="0.25">
      <c r="A43760"/>
    </row>
    <row r="43761" spans="1:1" ht="13.2" x14ac:dyDescent="0.25">
      <c r="A43761"/>
    </row>
    <row r="43762" spans="1:1" ht="13.2" x14ac:dyDescent="0.25">
      <c r="A43762"/>
    </row>
    <row r="43763" spans="1:1" ht="13.2" x14ac:dyDescent="0.25">
      <c r="A43763"/>
    </row>
    <row r="43764" spans="1:1" ht="13.2" x14ac:dyDescent="0.25">
      <c r="A43764"/>
    </row>
    <row r="43765" spans="1:1" ht="13.2" x14ac:dyDescent="0.25">
      <c r="A43765"/>
    </row>
    <row r="43766" spans="1:1" ht="13.2" x14ac:dyDescent="0.25">
      <c r="A43766"/>
    </row>
    <row r="43767" spans="1:1" ht="13.2" x14ac:dyDescent="0.25">
      <c r="A43767"/>
    </row>
    <row r="43768" spans="1:1" ht="13.2" x14ac:dyDescent="0.25">
      <c r="A43768"/>
    </row>
    <row r="43769" spans="1:1" ht="13.2" x14ac:dyDescent="0.25">
      <c r="A43769"/>
    </row>
    <row r="43770" spans="1:1" ht="13.2" x14ac:dyDescent="0.25">
      <c r="A43770"/>
    </row>
    <row r="43771" spans="1:1" ht="13.2" x14ac:dyDescent="0.25">
      <c r="A43771"/>
    </row>
    <row r="43772" spans="1:1" ht="13.2" x14ac:dyDescent="0.25">
      <c r="A43772"/>
    </row>
    <row r="43773" spans="1:1" ht="13.2" x14ac:dyDescent="0.25">
      <c r="A43773"/>
    </row>
    <row r="43774" spans="1:1" ht="13.2" x14ac:dyDescent="0.25">
      <c r="A43774"/>
    </row>
    <row r="43775" spans="1:1" ht="13.2" x14ac:dyDescent="0.25">
      <c r="A43775"/>
    </row>
    <row r="43776" spans="1:1" ht="13.2" x14ac:dyDescent="0.25">
      <c r="A43776"/>
    </row>
    <row r="43777" spans="1:1" ht="13.2" x14ac:dyDescent="0.25">
      <c r="A43777"/>
    </row>
    <row r="43778" spans="1:1" ht="13.2" x14ac:dyDescent="0.25">
      <c r="A43778"/>
    </row>
    <row r="43779" spans="1:1" ht="13.2" x14ac:dyDescent="0.25">
      <c r="A43779"/>
    </row>
    <row r="43780" spans="1:1" ht="13.2" x14ac:dyDescent="0.25">
      <c r="A43780"/>
    </row>
    <row r="43781" spans="1:1" ht="13.2" x14ac:dyDescent="0.25">
      <c r="A43781"/>
    </row>
    <row r="43782" spans="1:1" ht="13.2" x14ac:dyDescent="0.25">
      <c r="A43782"/>
    </row>
    <row r="43783" spans="1:1" ht="13.2" x14ac:dyDescent="0.25">
      <c r="A43783"/>
    </row>
    <row r="43784" spans="1:1" ht="13.2" x14ac:dyDescent="0.25">
      <c r="A43784"/>
    </row>
    <row r="43785" spans="1:1" ht="13.2" x14ac:dyDescent="0.25">
      <c r="A43785"/>
    </row>
    <row r="43786" spans="1:1" ht="13.2" x14ac:dyDescent="0.25">
      <c r="A43786"/>
    </row>
    <row r="43787" spans="1:1" ht="13.2" x14ac:dyDescent="0.25">
      <c r="A43787"/>
    </row>
    <row r="43788" spans="1:1" ht="13.2" x14ac:dyDescent="0.25">
      <c r="A43788"/>
    </row>
    <row r="43789" spans="1:1" ht="13.2" x14ac:dyDescent="0.25">
      <c r="A43789"/>
    </row>
    <row r="43790" spans="1:1" ht="13.2" x14ac:dyDescent="0.25">
      <c r="A43790"/>
    </row>
    <row r="43791" spans="1:1" ht="13.2" x14ac:dyDescent="0.25">
      <c r="A43791"/>
    </row>
    <row r="43792" spans="1:1" ht="13.2" x14ac:dyDescent="0.25">
      <c r="A43792"/>
    </row>
    <row r="43793" spans="1:1" ht="13.2" x14ac:dyDescent="0.25">
      <c r="A43793"/>
    </row>
    <row r="43794" spans="1:1" ht="13.2" x14ac:dyDescent="0.25">
      <c r="A43794"/>
    </row>
    <row r="43795" spans="1:1" ht="13.2" x14ac:dyDescent="0.25">
      <c r="A43795"/>
    </row>
    <row r="43796" spans="1:1" ht="13.2" x14ac:dyDescent="0.25">
      <c r="A43796"/>
    </row>
    <row r="43797" spans="1:1" ht="13.2" x14ac:dyDescent="0.25">
      <c r="A43797"/>
    </row>
    <row r="43798" spans="1:1" ht="13.2" x14ac:dyDescent="0.25">
      <c r="A43798"/>
    </row>
    <row r="43799" spans="1:1" ht="13.2" x14ac:dyDescent="0.25">
      <c r="A43799"/>
    </row>
    <row r="43800" spans="1:1" ht="13.2" x14ac:dyDescent="0.25">
      <c r="A43800"/>
    </row>
    <row r="43801" spans="1:1" ht="13.2" x14ac:dyDescent="0.25">
      <c r="A43801"/>
    </row>
    <row r="43802" spans="1:1" ht="13.2" x14ac:dyDescent="0.25">
      <c r="A43802"/>
    </row>
    <row r="43803" spans="1:1" ht="13.2" x14ac:dyDescent="0.25">
      <c r="A43803"/>
    </row>
    <row r="43804" spans="1:1" ht="13.2" x14ac:dyDescent="0.25">
      <c r="A43804"/>
    </row>
    <row r="43805" spans="1:1" ht="13.2" x14ac:dyDescent="0.25">
      <c r="A43805"/>
    </row>
    <row r="43806" spans="1:1" ht="13.2" x14ac:dyDescent="0.25">
      <c r="A43806"/>
    </row>
    <row r="43807" spans="1:1" ht="13.2" x14ac:dyDescent="0.25">
      <c r="A43807"/>
    </row>
    <row r="43808" spans="1:1" ht="13.2" x14ac:dyDescent="0.25">
      <c r="A43808"/>
    </row>
    <row r="43809" spans="1:1" ht="13.2" x14ac:dyDescent="0.25">
      <c r="A43809"/>
    </row>
    <row r="43810" spans="1:1" ht="13.2" x14ac:dyDescent="0.25">
      <c r="A43810"/>
    </row>
    <row r="43811" spans="1:1" ht="13.2" x14ac:dyDescent="0.25">
      <c r="A43811"/>
    </row>
    <row r="43812" spans="1:1" ht="13.2" x14ac:dyDescent="0.25">
      <c r="A43812"/>
    </row>
    <row r="43813" spans="1:1" ht="13.2" x14ac:dyDescent="0.25">
      <c r="A43813"/>
    </row>
    <row r="43814" spans="1:1" ht="13.2" x14ac:dyDescent="0.25">
      <c r="A43814"/>
    </row>
    <row r="43815" spans="1:1" ht="13.2" x14ac:dyDescent="0.25">
      <c r="A43815"/>
    </row>
    <row r="43816" spans="1:1" ht="13.2" x14ac:dyDescent="0.25">
      <c r="A43816"/>
    </row>
    <row r="43817" spans="1:1" ht="13.2" x14ac:dyDescent="0.25">
      <c r="A43817"/>
    </row>
    <row r="43818" spans="1:1" ht="13.2" x14ac:dyDescent="0.25">
      <c r="A43818"/>
    </row>
    <row r="43819" spans="1:1" ht="13.2" x14ac:dyDescent="0.25">
      <c r="A43819"/>
    </row>
    <row r="43820" spans="1:1" ht="13.2" x14ac:dyDescent="0.25">
      <c r="A43820"/>
    </row>
    <row r="43821" spans="1:1" ht="13.2" x14ac:dyDescent="0.25">
      <c r="A43821"/>
    </row>
    <row r="43822" spans="1:1" ht="13.2" x14ac:dyDescent="0.25">
      <c r="A43822"/>
    </row>
    <row r="43823" spans="1:1" ht="13.2" x14ac:dyDescent="0.25">
      <c r="A43823"/>
    </row>
    <row r="43824" spans="1:1" ht="13.2" x14ac:dyDescent="0.25">
      <c r="A43824"/>
    </row>
    <row r="43825" spans="1:1" ht="13.2" x14ac:dyDescent="0.25">
      <c r="A43825"/>
    </row>
    <row r="43826" spans="1:1" ht="13.2" x14ac:dyDescent="0.25">
      <c r="A43826"/>
    </row>
    <row r="43827" spans="1:1" ht="13.2" x14ac:dyDescent="0.25">
      <c r="A43827"/>
    </row>
    <row r="43828" spans="1:1" ht="13.2" x14ac:dyDescent="0.25">
      <c r="A43828"/>
    </row>
    <row r="43829" spans="1:1" ht="13.2" x14ac:dyDescent="0.25">
      <c r="A43829"/>
    </row>
    <row r="43830" spans="1:1" ht="13.2" x14ac:dyDescent="0.25">
      <c r="A43830"/>
    </row>
    <row r="43831" spans="1:1" ht="13.2" x14ac:dyDescent="0.25">
      <c r="A43831"/>
    </row>
    <row r="43832" spans="1:1" ht="13.2" x14ac:dyDescent="0.25">
      <c r="A43832"/>
    </row>
    <row r="43833" spans="1:1" ht="13.2" x14ac:dyDescent="0.25">
      <c r="A43833"/>
    </row>
    <row r="43834" spans="1:1" ht="13.2" x14ac:dyDescent="0.25">
      <c r="A43834"/>
    </row>
    <row r="43835" spans="1:1" ht="13.2" x14ac:dyDescent="0.25">
      <c r="A43835"/>
    </row>
    <row r="43836" spans="1:1" ht="13.2" x14ac:dyDescent="0.25">
      <c r="A43836"/>
    </row>
    <row r="43837" spans="1:1" ht="13.2" x14ac:dyDescent="0.25">
      <c r="A43837"/>
    </row>
    <row r="43838" spans="1:1" ht="13.2" x14ac:dyDescent="0.25">
      <c r="A43838"/>
    </row>
    <row r="43839" spans="1:1" ht="13.2" x14ac:dyDescent="0.25">
      <c r="A43839"/>
    </row>
    <row r="43840" spans="1:1" ht="13.2" x14ac:dyDescent="0.25">
      <c r="A43840"/>
    </row>
    <row r="43841" spans="1:1" ht="13.2" x14ac:dyDescent="0.25">
      <c r="A43841"/>
    </row>
    <row r="43842" spans="1:1" ht="13.2" x14ac:dyDescent="0.25">
      <c r="A43842"/>
    </row>
    <row r="43843" spans="1:1" ht="13.2" x14ac:dyDescent="0.25">
      <c r="A43843"/>
    </row>
    <row r="43844" spans="1:1" ht="13.2" x14ac:dyDescent="0.25">
      <c r="A43844"/>
    </row>
    <row r="43845" spans="1:1" ht="13.2" x14ac:dyDescent="0.25">
      <c r="A43845"/>
    </row>
    <row r="43846" spans="1:1" ht="13.2" x14ac:dyDescent="0.25">
      <c r="A43846"/>
    </row>
    <row r="43847" spans="1:1" ht="13.2" x14ac:dyDescent="0.25">
      <c r="A43847"/>
    </row>
    <row r="43848" spans="1:1" ht="13.2" x14ac:dyDescent="0.25">
      <c r="A43848"/>
    </row>
    <row r="43849" spans="1:1" ht="13.2" x14ac:dyDescent="0.25">
      <c r="A43849"/>
    </row>
    <row r="43850" spans="1:1" ht="13.2" x14ac:dyDescent="0.25">
      <c r="A43850"/>
    </row>
    <row r="43851" spans="1:1" ht="13.2" x14ac:dyDescent="0.25">
      <c r="A43851"/>
    </row>
    <row r="43852" spans="1:1" ht="13.2" x14ac:dyDescent="0.25">
      <c r="A43852"/>
    </row>
    <row r="43853" spans="1:1" ht="13.2" x14ac:dyDescent="0.25">
      <c r="A43853"/>
    </row>
    <row r="43854" spans="1:1" ht="13.2" x14ac:dyDescent="0.25">
      <c r="A43854"/>
    </row>
    <row r="43855" spans="1:1" ht="13.2" x14ac:dyDescent="0.25">
      <c r="A43855"/>
    </row>
    <row r="43856" spans="1:1" ht="13.2" x14ac:dyDescent="0.25">
      <c r="A43856"/>
    </row>
    <row r="43857" spans="1:1" ht="13.2" x14ac:dyDescent="0.25">
      <c r="A43857"/>
    </row>
    <row r="43858" spans="1:1" ht="13.2" x14ac:dyDescent="0.25">
      <c r="A43858"/>
    </row>
    <row r="43859" spans="1:1" ht="13.2" x14ac:dyDescent="0.25">
      <c r="A43859"/>
    </row>
    <row r="43860" spans="1:1" ht="13.2" x14ac:dyDescent="0.25">
      <c r="A43860"/>
    </row>
    <row r="43861" spans="1:1" ht="13.2" x14ac:dyDescent="0.25">
      <c r="A43861"/>
    </row>
    <row r="43862" spans="1:1" ht="13.2" x14ac:dyDescent="0.25">
      <c r="A43862"/>
    </row>
    <row r="43863" spans="1:1" ht="13.2" x14ac:dyDescent="0.25">
      <c r="A43863"/>
    </row>
    <row r="43864" spans="1:1" ht="13.2" x14ac:dyDescent="0.25">
      <c r="A43864"/>
    </row>
    <row r="43865" spans="1:1" ht="13.2" x14ac:dyDescent="0.25">
      <c r="A43865"/>
    </row>
    <row r="43866" spans="1:1" ht="13.2" x14ac:dyDescent="0.25">
      <c r="A43866"/>
    </row>
    <row r="43867" spans="1:1" ht="13.2" x14ac:dyDescent="0.25">
      <c r="A43867"/>
    </row>
    <row r="43868" spans="1:1" ht="13.2" x14ac:dyDescent="0.25">
      <c r="A43868"/>
    </row>
    <row r="43869" spans="1:1" ht="13.2" x14ac:dyDescent="0.25">
      <c r="A43869"/>
    </row>
    <row r="43870" spans="1:1" ht="13.2" x14ac:dyDescent="0.25">
      <c r="A43870"/>
    </row>
    <row r="43871" spans="1:1" ht="13.2" x14ac:dyDescent="0.25">
      <c r="A43871"/>
    </row>
    <row r="43872" spans="1:1" ht="13.2" x14ac:dyDescent="0.25">
      <c r="A43872"/>
    </row>
    <row r="43873" spans="1:1" ht="13.2" x14ac:dyDescent="0.25">
      <c r="A43873"/>
    </row>
    <row r="43874" spans="1:1" ht="13.2" x14ac:dyDescent="0.25">
      <c r="A43874"/>
    </row>
    <row r="43875" spans="1:1" ht="13.2" x14ac:dyDescent="0.25">
      <c r="A43875"/>
    </row>
    <row r="43876" spans="1:1" ht="13.2" x14ac:dyDescent="0.25">
      <c r="A43876"/>
    </row>
    <row r="43877" spans="1:1" ht="13.2" x14ac:dyDescent="0.25">
      <c r="A43877"/>
    </row>
    <row r="43878" spans="1:1" ht="13.2" x14ac:dyDescent="0.25">
      <c r="A43878"/>
    </row>
    <row r="43879" spans="1:1" ht="13.2" x14ac:dyDescent="0.25">
      <c r="A43879"/>
    </row>
    <row r="43880" spans="1:1" ht="13.2" x14ac:dyDescent="0.25">
      <c r="A43880"/>
    </row>
    <row r="43881" spans="1:1" ht="13.2" x14ac:dyDescent="0.25">
      <c r="A43881"/>
    </row>
    <row r="43882" spans="1:1" ht="13.2" x14ac:dyDescent="0.25">
      <c r="A43882"/>
    </row>
    <row r="43883" spans="1:1" ht="13.2" x14ac:dyDescent="0.25">
      <c r="A43883"/>
    </row>
    <row r="43884" spans="1:1" ht="13.2" x14ac:dyDescent="0.25">
      <c r="A43884"/>
    </row>
    <row r="43885" spans="1:1" ht="13.2" x14ac:dyDescent="0.25">
      <c r="A43885"/>
    </row>
    <row r="43886" spans="1:1" ht="13.2" x14ac:dyDescent="0.25">
      <c r="A43886"/>
    </row>
    <row r="43887" spans="1:1" ht="13.2" x14ac:dyDescent="0.25">
      <c r="A43887"/>
    </row>
    <row r="43888" spans="1:1" ht="13.2" x14ac:dyDescent="0.25">
      <c r="A43888"/>
    </row>
    <row r="43889" spans="1:1" ht="13.2" x14ac:dyDescent="0.25">
      <c r="A43889"/>
    </row>
    <row r="43890" spans="1:1" ht="13.2" x14ac:dyDescent="0.25">
      <c r="A43890"/>
    </row>
    <row r="43891" spans="1:1" ht="13.2" x14ac:dyDescent="0.25">
      <c r="A43891"/>
    </row>
    <row r="43892" spans="1:1" ht="13.2" x14ac:dyDescent="0.25">
      <c r="A43892"/>
    </row>
    <row r="43893" spans="1:1" ht="13.2" x14ac:dyDescent="0.25">
      <c r="A43893"/>
    </row>
    <row r="43894" spans="1:1" ht="13.2" x14ac:dyDescent="0.25">
      <c r="A43894"/>
    </row>
    <row r="43895" spans="1:1" ht="13.2" x14ac:dyDescent="0.25">
      <c r="A43895"/>
    </row>
    <row r="43896" spans="1:1" ht="13.2" x14ac:dyDescent="0.25">
      <c r="A43896"/>
    </row>
    <row r="43897" spans="1:1" ht="13.2" x14ac:dyDescent="0.25">
      <c r="A43897"/>
    </row>
    <row r="43898" spans="1:1" ht="13.2" x14ac:dyDescent="0.25">
      <c r="A43898"/>
    </row>
    <row r="43899" spans="1:1" ht="13.2" x14ac:dyDescent="0.25">
      <c r="A43899"/>
    </row>
    <row r="43900" spans="1:1" ht="13.2" x14ac:dyDescent="0.25">
      <c r="A43900"/>
    </row>
    <row r="43901" spans="1:1" ht="13.2" x14ac:dyDescent="0.25">
      <c r="A43901"/>
    </row>
    <row r="43902" spans="1:1" ht="13.2" x14ac:dyDescent="0.25">
      <c r="A43902"/>
    </row>
    <row r="43903" spans="1:1" ht="13.2" x14ac:dyDescent="0.25">
      <c r="A43903"/>
    </row>
    <row r="43904" spans="1:1" ht="13.2" x14ac:dyDescent="0.25">
      <c r="A43904"/>
    </row>
    <row r="43905" spans="1:1" ht="13.2" x14ac:dyDescent="0.25">
      <c r="A43905"/>
    </row>
    <row r="43906" spans="1:1" ht="13.2" x14ac:dyDescent="0.25">
      <c r="A43906"/>
    </row>
    <row r="43907" spans="1:1" ht="13.2" x14ac:dyDescent="0.25">
      <c r="A43907"/>
    </row>
    <row r="43908" spans="1:1" ht="13.2" x14ac:dyDescent="0.25">
      <c r="A43908"/>
    </row>
    <row r="43909" spans="1:1" ht="13.2" x14ac:dyDescent="0.25">
      <c r="A43909"/>
    </row>
    <row r="43910" spans="1:1" ht="13.2" x14ac:dyDescent="0.25">
      <c r="A43910"/>
    </row>
    <row r="43911" spans="1:1" ht="13.2" x14ac:dyDescent="0.25">
      <c r="A43911"/>
    </row>
    <row r="43912" spans="1:1" ht="13.2" x14ac:dyDescent="0.25">
      <c r="A43912"/>
    </row>
    <row r="43913" spans="1:1" ht="13.2" x14ac:dyDescent="0.25">
      <c r="A43913"/>
    </row>
    <row r="43914" spans="1:1" ht="13.2" x14ac:dyDescent="0.25">
      <c r="A43914"/>
    </row>
    <row r="43915" spans="1:1" ht="13.2" x14ac:dyDescent="0.25">
      <c r="A43915"/>
    </row>
    <row r="43916" spans="1:1" ht="13.2" x14ac:dyDescent="0.25">
      <c r="A43916"/>
    </row>
    <row r="43917" spans="1:1" ht="13.2" x14ac:dyDescent="0.25">
      <c r="A43917"/>
    </row>
    <row r="43918" spans="1:1" ht="13.2" x14ac:dyDescent="0.25">
      <c r="A43918"/>
    </row>
    <row r="43919" spans="1:1" ht="13.2" x14ac:dyDescent="0.25">
      <c r="A43919"/>
    </row>
    <row r="43920" spans="1:1" ht="13.2" x14ac:dyDescent="0.25">
      <c r="A43920"/>
    </row>
    <row r="43921" spans="1:1" ht="13.2" x14ac:dyDescent="0.25">
      <c r="A43921"/>
    </row>
    <row r="43922" spans="1:1" ht="13.2" x14ac:dyDescent="0.25">
      <c r="A43922"/>
    </row>
    <row r="43923" spans="1:1" ht="13.2" x14ac:dyDescent="0.25">
      <c r="A43923"/>
    </row>
    <row r="43924" spans="1:1" ht="13.2" x14ac:dyDescent="0.25">
      <c r="A43924"/>
    </row>
    <row r="43925" spans="1:1" ht="13.2" x14ac:dyDescent="0.25">
      <c r="A43925"/>
    </row>
    <row r="43926" spans="1:1" ht="13.2" x14ac:dyDescent="0.25">
      <c r="A43926"/>
    </row>
    <row r="43927" spans="1:1" ht="13.2" x14ac:dyDescent="0.25">
      <c r="A43927"/>
    </row>
    <row r="43928" spans="1:1" ht="13.2" x14ac:dyDescent="0.25">
      <c r="A43928"/>
    </row>
    <row r="43929" spans="1:1" ht="13.2" x14ac:dyDescent="0.25">
      <c r="A43929"/>
    </row>
    <row r="43930" spans="1:1" ht="13.2" x14ac:dyDescent="0.25">
      <c r="A43930"/>
    </row>
    <row r="43931" spans="1:1" ht="13.2" x14ac:dyDescent="0.25">
      <c r="A43931"/>
    </row>
    <row r="43932" spans="1:1" ht="13.2" x14ac:dyDescent="0.25">
      <c r="A43932"/>
    </row>
    <row r="43933" spans="1:1" ht="13.2" x14ac:dyDescent="0.25">
      <c r="A43933"/>
    </row>
    <row r="43934" spans="1:1" ht="13.2" x14ac:dyDescent="0.25">
      <c r="A43934"/>
    </row>
    <row r="43935" spans="1:1" ht="13.2" x14ac:dyDescent="0.25">
      <c r="A43935"/>
    </row>
    <row r="43936" spans="1:1" ht="13.2" x14ac:dyDescent="0.25">
      <c r="A43936"/>
    </row>
    <row r="43937" spans="1:1" ht="13.2" x14ac:dyDescent="0.25">
      <c r="A43937"/>
    </row>
    <row r="43938" spans="1:1" ht="13.2" x14ac:dyDescent="0.25">
      <c r="A43938"/>
    </row>
    <row r="43939" spans="1:1" ht="13.2" x14ac:dyDescent="0.25">
      <c r="A43939"/>
    </row>
    <row r="43940" spans="1:1" ht="13.2" x14ac:dyDescent="0.25">
      <c r="A43940"/>
    </row>
    <row r="43941" spans="1:1" ht="13.2" x14ac:dyDescent="0.25">
      <c r="A43941"/>
    </row>
    <row r="43942" spans="1:1" ht="13.2" x14ac:dyDescent="0.25">
      <c r="A43942"/>
    </row>
    <row r="43943" spans="1:1" ht="13.2" x14ac:dyDescent="0.25">
      <c r="A43943"/>
    </row>
    <row r="43944" spans="1:1" ht="13.2" x14ac:dyDescent="0.25">
      <c r="A43944"/>
    </row>
    <row r="43945" spans="1:1" ht="13.2" x14ac:dyDescent="0.25">
      <c r="A43945"/>
    </row>
    <row r="43946" spans="1:1" ht="13.2" x14ac:dyDescent="0.25">
      <c r="A43946"/>
    </row>
    <row r="43947" spans="1:1" ht="13.2" x14ac:dyDescent="0.25">
      <c r="A43947"/>
    </row>
    <row r="43948" spans="1:1" ht="13.2" x14ac:dyDescent="0.25">
      <c r="A43948"/>
    </row>
    <row r="43949" spans="1:1" ht="13.2" x14ac:dyDescent="0.25">
      <c r="A43949"/>
    </row>
    <row r="43950" spans="1:1" ht="13.2" x14ac:dyDescent="0.25">
      <c r="A43950"/>
    </row>
    <row r="43951" spans="1:1" ht="13.2" x14ac:dyDescent="0.25">
      <c r="A43951"/>
    </row>
    <row r="43952" spans="1:1" ht="13.2" x14ac:dyDescent="0.25">
      <c r="A43952"/>
    </row>
    <row r="43953" spans="1:1" ht="13.2" x14ac:dyDescent="0.25">
      <c r="A43953"/>
    </row>
    <row r="43954" spans="1:1" ht="13.2" x14ac:dyDescent="0.25">
      <c r="A43954"/>
    </row>
    <row r="43955" spans="1:1" ht="13.2" x14ac:dyDescent="0.25">
      <c r="A43955"/>
    </row>
    <row r="43956" spans="1:1" ht="13.2" x14ac:dyDescent="0.25">
      <c r="A43956"/>
    </row>
    <row r="43957" spans="1:1" ht="13.2" x14ac:dyDescent="0.25">
      <c r="A43957"/>
    </row>
    <row r="43958" spans="1:1" ht="13.2" x14ac:dyDescent="0.25">
      <c r="A43958"/>
    </row>
    <row r="43959" spans="1:1" ht="13.2" x14ac:dyDescent="0.25">
      <c r="A43959"/>
    </row>
    <row r="43960" spans="1:1" ht="13.2" x14ac:dyDescent="0.25">
      <c r="A43960"/>
    </row>
    <row r="43961" spans="1:1" ht="13.2" x14ac:dyDescent="0.25">
      <c r="A43961"/>
    </row>
    <row r="43962" spans="1:1" ht="13.2" x14ac:dyDescent="0.25">
      <c r="A43962"/>
    </row>
    <row r="43963" spans="1:1" ht="13.2" x14ac:dyDescent="0.25">
      <c r="A43963"/>
    </row>
    <row r="43964" spans="1:1" ht="13.2" x14ac:dyDescent="0.25">
      <c r="A43964"/>
    </row>
    <row r="43965" spans="1:1" ht="13.2" x14ac:dyDescent="0.25">
      <c r="A43965"/>
    </row>
    <row r="43966" spans="1:1" ht="13.2" x14ac:dyDescent="0.25">
      <c r="A43966"/>
    </row>
    <row r="43967" spans="1:1" ht="13.2" x14ac:dyDescent="0.25">
      <c r="A43967"/>
    </row>
    <row r="43968" spans="1:1" ht="13.2" x14ac:dyDescent="0.25">
      <c r="A43968"/>
    </row>
    <row r="43969" spans="1:1" ht="13.2" x14ac:dyDescent="0.25">
      <c r="A43969"/>
    </row>
    <row r="43970" spans="1:1" ht="13.2" x14ac:dyDescent="0.25">
      <c r="A43970"/>
    </row>
    <row r="43971" spans="1:1" ht="13.2" x14ac:dyDescent="0.25">
      <c r="A43971"/>
    </row>
    <row r="43972" spans="1:1" ht="13.2" x14ac:dyDescent="0.25">
      <c r="A43972"/>
    </row>
    <row r="43973" spans="1:1" ht="13.2" x14ac:dyDescent="0.25">
      <c r="A43973"/>
    </row>
    <row r="43974" spans="1:1" ht="13.2" x14ac:dyDescent="0.25">
      <c r="A43974"/>
    </row>
    <row r="43975" spans="1:1" ht="13.2" x14ac:dyDescent="0.25">
      <c r="A43975"/>
    </row>
    <row r="43976" spans="1:1" ht="13.2" x14ac:dyDescent="0.25">
      <c r="A43976"/>
    </row>
    <row r="43977" spans="1:1" ht="13.2" x14ac:dyDescent="0.25">
      <c r="A43977"/>
    </row>
    <row r="43978" spans="1:1" ht="13.2" x14ac:dyDescent="0.25">
      <c r="A43978"/>
    </row>
    <row r="43979" spans="1:1" ht="13.2" x14ac:dyDescent="0.25">
      <c r="A43979"/>
    </row>
    <row r="43980" spans="1:1" ht="13.2" x14ac:dyDescent="0.25">
      <c r="A43980"/>
    </row>
    <row r="43981" spans="1:1" ht="13.2" x14ac:dyDescent="0.25">
      <c r="A43981"/>
    </row>
    <row r="43982" spans="1:1" ht="13.2" x14ac:dyDescent="0.25">
      <c r="A43982"/>
    </row>
    <row r="43983" spans="1:1" ht="13.2" x14ac:dyDescent="0.25">
      <c r="A43983"/>
    </row>
    <row r="43984" spans="1:1" ht="13.2" x14ac:dyDescent="0.25">
      <c r="A43984"/>
    </row>
    <row r="43985" spans="1:1" ht="13.2" x14ac:dyDescent="0.25">
      <c r="A43985"/>
    </row>
    <row r="43986" spans="1:1" ht="13.2" x14ac:dyDescent="0.25">
      <c r="A43986"/>
    </row>
    <row r="43987" spans="1:1" ht="13.2" x14ac:dyDescent="0.25">
      <c r="A43987"/>
    </row>
    <row r="43988" spans="1:1" ht="13.2" x14ac:dyDescent="0.25">
      <c r="A43988"/>
    </row>
    <row r="43989" spans="1:1" ht="13.2" x14ac:dyDescent="0.25">
      <c r="A43989"/>
    </row>
    <row r="43990" spans="1:1" ht="13.2" x14ac:dyDescent="0.25">
      <c r="A43990"/>
    </row>
    <row r="43991" spans="1:1" ht="13.2" x14ac:dyDescent="0.25">
      <c r="A43991"/>
    </row>
    <row r="43992" spans="1:1" ht="13.2" x14ac:dyDescent="0.25">
      <c r="A43992"/>
    </row>
    <row r="43993" spans="1:1" ht="13.2" x14ac:dyDescent="0.25">
      <c r="A43993"/>
    </row>
    <row r="43994" spans="1:1" ht="13.2" x14ac:dyDescent="0.25">
      <c r="A43994"/>
    </row>
    <row r="43995" spans="1:1" ht="13.2" x14ac:dyDescent="0.25">
      <c r="A43995"/>
    </row>
    <row r="43996" spans="1:1" ht="13.2" x14ac:dyDescent="0.25">
      <c r="A43996"/>
    </row>
    <row r="43997" spans="1:1" ht="13.2" x14ac:dyDescent="0.25">
      <c r="A43997"/>
    </row>
    <row r="43998" spans="1:1" ht="13.2" x14ac:dyDescent="0.25">
      <c r="A43998"/>
    </row>
    <row r="43999" spans="1:1" ht="13.2" x14ac:dyDescent="0.25">
      <c r="A43999"/>
    </row>
    <row r="44000" spans="1:1" ht="13.2" x14ac:dyDescent="0.25">
      <c r="A44000"/>
    </row>
    <row r="44001" spans="1:1" ht="13.2" x14ac:dyDescent="0.25">
      <c r="A44001"/>
    </row>
    <row r="44002" spans="1:1" ht="13.2" x14ac:dyDescent="0.25">
      <c r="A44002"/>
    </row>
    <row r="44003" spans="1:1" ht="13.2" x14ac:dyDescent="0.25">
      <c r="A44003"/>
    </row>
    <row r="44004" spans="1:1" ht="13.2" x14ac:dyDescent="0.25">
      <c r="A44004"/>
    </row>
    <row r="44005" spans="1:1" ht="13.2" x14ac:dyDescent="0.25">
      <c r="A44005"/>
    </row>
    <row r="44006" spans="1:1" ht="13.2" x14ac:dyDescent="0.25">
      <c r="A44006"/>
    </row>
    <row r="44007" spans="1:1" ht="13.2" x14ac:dyDescent="0.25">
      <c r="A44007"/>
    </row>
    <row r="44008" spans="1:1" ht="13.2" x14ac:dyDescent="0.25">
      <c r="A44008"/>
    </row>
    <row r="44009" spans="1:1" ht="13.2" x14ac:dyDescent="0.25">
      <c r="A44009"/>
    </row>
    <row r="44010" spans="1:1" ht="13.2" x14ac:dyDescent="0.25">
      <c r="A44010"/>
    </row>
    <row r="44011" spans="1:1" ht="13.2" x14ac:dyDescent="0.25">
      <c r="A44011"/>
    </row>
    <row r="44012" spans="1:1" ht="13.2" x14ac:dyDescent="0.25">
      <c r="A44012"/>
    </row>
    <row r="44013" spans="1:1" ht="13.2" x14ac:dyDescent="0.25">
      <c r="A44013"/>
    </row>
    <row r="44014" spans="1:1" ht="13.2" x14ac:dyDescent="0.25">
      <c r="A44014"/>
    </row>
    <row r="44015" spans="1:1" ht="13.2" x14ac:dyDescent="0.25">
      <c r="A44015"/>
    </row>
    <row r="44016" spans="1:1" ht="13.2" x14ac:dyDescent="0.25">
      <c r="A44016"/>
    </row>
    <row r="44017" spans="1:1" ht="13.2" x14ac:dyDescent="0.25">
      <c r="A44017"/>
    </row>
    <row r="44018" spans="1:1" ht="13.2" x14ac:dyDescent="0.25">
      <c r="A44018"/>
    </row>
    <row r="44019" spans="1:1" ht="13.2" x14ac:dyDescent="0.25">
      <c r="A44019"/>
    </row>
    <row r="44020" spans="1:1" ht="13.2" x14ac:dyDescent="0.25">
      <c r="A44020"/>
    </row>
    <row r="44021" spans="1:1" ht="13.2" x14ac:dyDescent="0.25">
      <c r="A44021"/>
    </row>
    <row r="44022" spans="1:1" ht="13.2" x14ac:dyDescent="0.25">
      <c r="A44022"/>
    </row>
    <row r="44023" spans="1:1" ht="13.2" x14ac:dyDescent="0.25">
      <c r="A44023"/>
    </row>
    <row r="44024" spans="1:1" ht="13.2" x14ac:dyDescent="0.25">
      <c r="A44024"/>
    </row>
    <row r="44025" spans="1:1" ht="13.2" x14ac:dyDescent="0.25">
      <c r="A44025"/>
    </row>
    <row r="44026" spans="1:1" ht="13.2" x14ac:dyDescent="0.25">
      <c r="A44026"/>
    </row>
    <row r="44027" spans="1:1" ht="13.2" x14ac:dyDescent="0.25">
      <c r="A44027"/>
    </row>
    <row r="44028" spans="1:1" ht="13.2" x14ac:dyDescent="0.25">
      <c r="A44028"/>
    </row>
    <row r="44029" spans="1:1" ht="13.2" x14ac:dyDescent="0.25">
      <c r="A44029"/>
    </row>
    <row r="44030" spans="1:1" ht="13.2" x14ac:dyDescent="0.25">
      <c r="A44030"/>
    </row>
    <row r="44031" spans="1:1" ht="13.2" x14ac:dyDescent="0.25">
      <c r="A44031"/>
    </row>
    <row r="44032" spans="1:1" ht="13.2" x14ac:dyDescent="0.25">
      <c r="A44032"/>
    </row>
    <row r="44033" spans="1:1" ht="13.2" x14ac:dyDescent="0.25">
      <c r="A44033"/>
    </row>
    <row r="44034" spans="1:1" ht="13.2" x14ac:dyDescent="0.25">
      <c r="A44034"/>
    </row>
    <row r="44035" spans="1:1" ht="13.2" x14ac:dyDescent="0.25">
      <c r="A44035"/>
    </row>
    <row r="44036" spans="1:1" ht="13.2" x14ac:dyDescent="0.25">
      <c r="A44036"/>
    </row>
    <row r="44037" spans="1:1" ht="13.2" x14ac:dyDescent="0.25">
      <c r="A44037"/>
    </row>
    <row r="44038" spans="1:1" ht="13.2" x14ac:dyDescent="0.25">
      <c r="A44038"/>
    </row>
    <row r="44039" spans="1:1" ht="13.2" x14ac:dyDescent="0.25">
      <c r="A44039"/>
    </row>
    <row r="44040" spans="1:1" ht="13.2" x14ac:dyDescent="0.25">
      <c r="A44040"/>
    </row>
    <row r="44041" spans="1:1" ht="13.2" x14ac:dyDescent="0.25">
      <c r="A44041"/>
    </row>
    <row r="44042" spans="1:1" ht="13.2" x14ac:dyDescent="0.25">
      <c r="A44042"/>
    </row>
    <row r="44043" spans="1:1" ht="13.2" x14ac:dyDescent="0.25">
      <c r="A44043"/>
    </row>
    <row r="44044" spans="1:1" ht="13.2" x14ac:dyDescent="0.25">
      <c r="A44044"/>
    </row>
    <row r="44045" spans="1:1" ht="13.2" x14ac:dyDescent="0.25">
      <c r="A44045"/>
    </row>
    <row r="44046" spans="1:1" ht="13.2" x14ac:dyDescent="0.25">
      <c r="A44046"/>
    </row>
    <row r="44047" spans="1:1" ht="13.2" x14ac:dyDescent="0.25">
      <c r="A44047"/>
    </row>
    <row r="44048" spans="1:1" ht="13.2" x14ac:dyDescent="0.25">
      <c r="A44048"/>
    </row>
    <row r="44049" spans="1:1" ht="13.2" x14ac:dyDescent="0.25">
      <c r="A44049"/>
    </row>
    <row r="44050" spans="1:1" ht="13.2" x14ac:dyDescent="0.25">
      <c r="A44050"/>
    </row>
    <row r="44051" spans="1:1" ht="13.2" x14ac:dyDescent="0.25">
      <c r="A44051"/>
    </row>
    <row r="44052" spans="1:1" ht="13.2" x14ac:dyDescent="0.25">
      <c r="A44052"/>
    </row>
    <row r="44053" spans="1:1" ht="13.2" x14ac:dyDescent="0.25">
      <c r="A44053"/>
    </row>
    <row r="44054" spans="1:1" ht="13.2" x14ac:dyDescent="0.25">
      <c r="A44054"/>
    </row>
    <row r="44055" spans="1:1" ht="13.2" x14ac:dyDescent="0.25">
      <c r="A44055"/>
    </row>
    <row r="44056" spans="1:1" ht="13.2" x14ac:dyDescent="0.25">
      <c r="A44056"/>
    </row>
    <row r="44057" spans="1:1" ht="13.2" x14ac:dyDescent="0.25">
      <c r="A44057"/>
    </row>
    <row r="44058" spans="1:1" ht="13.2" x14ac:dyDescent="0.25">
      <c r="A44058"/>
    </row>
    <row r="44059" spans="1:1" ht="13.2" x14ac:dyDescent="0.25">
      <c r="A44059"/>
    </row>
    <row r="44060" spans="1:1" ht="13.2" x14ac:dyDescent="0.25">
      <c r="A44060"/>
    </row>
    <row r="44061" spans="1:1" ht="13.2" x14ac:dyDescent="0.25">
      <c r="A44061"/>
    </row>
    <row r="44062" spans="1:1" ht="13.2" x14ac:dyDescent="0.25">
      <c r="A44062"/>
    </row>
    <row r="44063" spans="1:1" ht="13.2" x14ac:dyDescent="0.25">
      <c r="A44063"/>
    </row>
    <row r="44064" spans="1:1" ht="13.2" x14ac:dyDescent="0.25">
      <c r="A44064"/>
    </row>
    <row r="44065" spans="1:1" ht="13.2" x14ac:dyDescent="0.25">
      <c r="A44065"/>
    </row>
    <row r="44066" spans="1:1" ht="13.2" x14ac:dyDescent="0.25">
      <c r="A44066"/>
    </row>
    <row r="44067" spans="1:1" ht="13.2" x14ac:dyDescent="0.25">
      <c r="A44067"/>
    </row>
    <row r="44068" spans="1:1" ht="13.2" x14ac:dyDescent="0.25">
      <c r="A44068"/>
    </row>
    <row r="44069" spans="1:1" ht="13.2" x14ac:dyDescent="0.25">
      <c r="A44069"/>
    </row>
    <row r="44070" spans="1:1" ht="13.2" x14ac:dyDescent="0.25">
      <c r="A44070"/>
    </row>
    <row r="44071" spans="1:1" ht="13.2" x14ac:dyDescent="0.25">
      <c r="A44071"/>
    </row>
    <row r="44072" spans="1:1" ht="13.2" x14ac:dyDescent="0.25">
      <c r="A44072"/>
    </row>
    <row r="44073" spans="1:1" ht="13.2" x14ac:dyDescent="0.25">
      <c r="A44073"/>
    </row>
    <row r="44074" spans="1:1" ht="13.2" x14ac:dyDescent="0.25">
      <c r="A44074"/>
    </row>
    <row r="44075" spans="1:1" ht="13.2" x14ac:dyDescent="0.25">
      <c r="A44075"/>
    </row>
    <row r="44076" spans="1:1" ht="13.2" x14ac:dyDescent="0.25">
      <c r="A44076"/>
    </row>
    <row r="44077" spans="1:1" ht="13.2" x14ac:dyDescent="0.25">
      <c r="A44077"/>
    </row>
    <row r="44078" spans="1:1" ht="13.2" x14ac:dyDescent="0.25">
      <c r="A44078"/>
    </row>
    <row r="44079" spans="1:1" ht="13.2" x14ac:dyDescent="0.25">
      <c r="A44079"/>
    </row>
    <row r="44080" spans="1:1" ht="13.2" x14ac:dyDescent="0.25">
      <c r="A44080"/>
    </row>
    <row r="44081" spans="1:1" ht="13.2" x14ac:dyDescent="0.25">
      <c r="A44081"/>
    </row>
    <row r="44082" spans="1:1" ht="13.2" x14ac:dyDescent="0.25">
      <c r="A44082"/>
    </row>
    <row r="44083" spans="1:1" ht="13.2" x14ac:dyDescent="0.25">
      <c r="A44083"/>
    </row>
    <row r="44084" spans="1:1" ht="13.2" x14ac:dyDescent="0.25">
      <c r="A44084"/>
    </row>
    <row r="44085" spans="1:1" ht="13.2" x14ac:dyDescent="0.25">
      <c r="A44085"/>
    </row>
    <row r="44086" spans="1:1" ht="13.2" x14ac:dyDescent="0.25">
      <c r="A44086"/>
    </row>
    <row r="44087" spans="1:1" ht="13.2" x14ac:dyDescent="0.25">
      <c r="A44087"/>
    </row>
    <row r="44088" spans="1:1" ht="13.2" x14ac:dyDescent="0.25">
      <c r="A44088"/>
    </row>
    <row r="44089" spans="1:1" ht="13.2" x14ac:dyDescent="0.25">
      <c r="A44089"/>
    </row>
    <row r="44090" spans="1:1" ht="13.2" x14ac:dyDescent="0.25">
      <c r="A44090"/>
    </row>
    <row r="44091" spans="1:1" ht="13.2" x14ac:dyDescent="0.25">
      <c r="A44091"/>
    </row>
    <row r="44092" spans="1:1" ht="13.2" x14ac:dyDescent="0.25">
      <c r="A44092"/>
    </row>
    <row r="44093" spans="1:1" ht="13.2" x14ac:dyDescent="0.25">
      <c r="A44093"/>
    </row>
    <row r="44094" spans="1:1" ht="13.2" x14ac:dyDescent="0.25">
      <c r="A44094"/>
    </row>
    <row r="44095" spans="1:1" ht="13.2" x14ac:dyDescent="0.25">
      <c r="A44095"/>
    </row>
    <row r="44096" spans="1:1" ht="13.2" x14ac:dyDescent="0.25">
      <c r="A44096"/>
    </row>
    <row r="44097" spans="1:1" ht="13.2" x14ac:dyDescent="0.25">
      <c r="A44097"/>
    </row>
    <row r="44098" spans="1:1" ht="13.2" x14ac:dyDescent="0.25">
      <c r="A44098"/>
    </row>
    <row r="44099" spans="1:1" ht="13.2" x14ac:dyDescent="0.25">
      <c r="A44099"/>
    </row>
    <row r="44100" spans="1:1" ht="13.2" x14ac:dyDescent="0.25">
      <c r="A44100"/>
    </row>
    <row r="44101" spans="1:1" ht="13.2" x14ac:dyDescent="0.25">
      <c r="A44101"/>
    </row>
    <row r="44102" spans="1:1" ht="13.2" x14ac:dyDescent="0.25">
      <c r="A44102"/>
    </row>
    <row r="44103" spans="1:1" ht="13.2" x14ac:dyDescent="0.25">
      <c r="A44103"/>
    </row>
    <row r="44104" spans="1:1" ht="13.2" x14ac:dyDescent="0.25">
      <c r="A44104"/>
    </row>
    <row r="44105" spans="1:1" ht="13.2" x14ac:dyDescent="0.25">
      <c r="A44105"/>
    </row>
    <row r="44106" spans="1:1" ht="13.2" x14ac:dyDescent="0.25">
      <c r="A44106"/>
    </row>
    <row r="44107" spans="1:1" ht="13.2" x14ac:dyDescent="0.25">
      <c r="A44107"/>
    </row>
    <row r="44108" spans="1:1" ht="13.2" x14ac:dyDescent="0.25">
      <c r="A44108"/>
    </row>
    <row r="44109" spans="1:1" ht="13.2" x14ac:dyDescent="0.25">
      <c r="A44109"/>
    </row>
    <row r="44110" spans="1:1" ht="13.2" x14ac:dyDescent="0.25">
      <c r="A44110"/>
    </row>
    <row r="44111" spans="1:1" ht="13.2" x14ac:dyDescent="0.25">
      <c r="A44111"/>
    </row>
    <row r="44112" spans="1:1" ht="13.2" x14ac:dyDescent="0.25">
      <c r="A44112"/>
    </row>
    <row r="44113" spans="1:1" ht="13.2" x14ac:dyDescent="0.25">
      <c r="A44113"/>
    </row>
    <row r="44114" spans="1:1" ht="13.2" x14ac:dyDescent="0.25">
      <c r="A44114"/>
    </row>
    <row r="44115" spans="1:1" ht="13.2" x14ac:dyDescent="0.25">
      <c r="A44115"/>
    </row>
    <row r="44116" spans="1:1" ht="13.2" x14ac:dyDescent="0.25">
      <c r="A44116"/>
    </row>
    <row r="44117" spans="1:1" ht="13.2" x14ac:dyDescent="0.25">
      <c r="A44117"/>
    </row>
    <row r="44118" spans="1:1" ht="13.2" x14ac:dyDescent="0.25">
      <c r="A44118"/>
    </row>
    <row r="44119" spans="1:1" ht="13.2" x14ac:dyDescent="0.25">
      <c r="A44119"/>
    </row>
    <row r="44120" spans="1:1" ht="13.2" x14ac:dyDescent="0.25">
      <c r="A44120"/>
    </row>
    <row r="44121" spans="1:1" ht="13.2" x14ac:dyDescent="0.25">
      <c r="A44121"/>
    </row>
    <row r="44122" spans="1:1" ht="13.2" x14ac:dyDescent="0.25">
      <c r="A44122"/>
    </row>
    <row r="44123" spans="1:1" ht="13.2" x14ac:dyDescent="0.25">
      <c r="A44123"/>
    </row>
    <row r="44124" spans="1:1" ht="13.2" x14ac:dyDescent="0.25">
      <c r="A44124"/>
    </row>
    <row r="44125" spans="1:1" ht="13.2" x14ac:dyDescent="0.25">
      <c r="A44125"/>
    </row>
    <row r="44126" spans="1:1" ht="13.2" x14ac:dyDescent="0.25">
      <c r="A44126"/>
    </row>
    <row r="44127" spans="1:1" ht="13.2" x14ac:dyDescent="0.25">
      <c r="A44127"/>
    </row>
    <row r="44128" spans="1:1" ht="13.2" x14ac:dyDescent="0.25">
      <c r="A44128"/>
    </row>
    <row r="44129" spans="1:1" ht="13.2" x14ac:dyDescent="0.25">
      <c r="A44129"/>
    </row>
    <row r="44130" spans="1:1" ht="13.2" x14ac:dyDescent="0.25">
      <c r="A44130"/>
    </row>
    <row r="44131" spans="1:1" ht="13.2" x14ac:dyDescent="0.25">
      <c r="A44131"/>
    </row>
    <row r="44132" spans="1:1" ht="13.2" x14ac:dyDescent="0.25">
      <c r="A44132"/>
    </row>
    <row r="44133" spans="1:1" ht="13.2" x14ac:dyDescent="0.25">
      <c r="A44133"/>
    </row>
    <row r="44134" spans="1:1" ht="13.2" x14ac:dyDescent="0.25">
      <c r="A44134"/>
    </row>
    <row r="44135" spans="1:1" ht="13.2" x14ac:dyDescent="0.25">
      <c r="A44135"/>
    </row>
    <row r="44136" spans="1:1" ht="13.2" x14ac:dyDescent="0.25">
      <c r="A44136"/>
    </row>
    <row r="44137" spans="1:1" ht="13.2" x14ac:dyDescent="0.25">
      <c r="A44137"/>
    </row>
    <row r="44138" spans="1:1" ht="13.2" x14ac:dyDescent="0.25">
      <c r="A44138"/>
    </row>
    <row r="44139" spans="1:1" ht="13.2" x14ac:dyDescent="0.25">
      <c r="A44139"/>
    </row>
    <row r="44140" spans="1:1" ht="13.2" x14ac:dyDescent="0.25">
      <c r="A44140"/>
    </row>
    <row r="44141" spans="1:1" ht="13.2" x14ac:dyDescent="0.25">
      <c r="A44141"/>
    </row>
    <row r="44142" spans="1:1" ht="13.2" x14ac:dyDescent="0.25">
      <c r="A44142"/>
    </row>
    <row r="44143" spans="1:1" ht="13.2" x14ac:dyDescent="0.25">
      <c r="A44143"/>
    </row>
    <row r="44144" spans="1:1" ht="13.2" x14ac:dyDescent="0.25">
      <c r="A44144"/>
    </row>
    <row r="44145" spans="1:1" ht="13.2" x14ac:dyDescent="0.25">
      <c r="A44145"/>
    </row>
    <row r="44146" spans="1:1" ht="13.2" x14ac:dyDescent="0.25">
      <c r="A44146"/>
    </row>
    <row r="44147" spans="1:1" ht="13.2" x14ac:dyDescent="0.25">
      <c r="A44147"/>
    </row>
    <row r="44148" spans="1:1" ht="13.2" x14ac:dyDescent="0.25">
      <c r="A44148"/>
    </row>
    <row r="44149" spans="1:1" ht="13.2" x14ac:dyDescent="0.25">
      <c r="A44149"/>
    </row>
    <row r="44150" spans="1:1" ht="13.2" x14ac:dyDescent="0.25">
      <c r="A44150"/>
    </row>
    <row r="44151" spans="1:1" ht="13.2" x14ac:dyDescent="0.25">
      <c r="A44151"/>
    </row>
    <row r="44152" spans="1:1" ht="13.2" x14ac:dyDescent="0.25">
      <c r="A44152"/>
    </row>
    <row r="44153" spans="1:1" ht="13.2" x14ac:dyDescent="0.25">
      <c r="A44153"/>
    </row>
    <row r="44154" spans="1:1" ht="13.2" x14ac:dyDescent="0.25">
      <c r="A44154"/>
    </row>
    <row r="44155" spans="1:1" ht="13.2" x14ac:dyDescent="0.25">
      <c r="A44155"/>
    </row>
    <row r="44156" spans="1:1" ht="13.2" x14ac:dyDescent="0.25">
      <c r="A44156"/>
    </row>
    <row r="44157" spans="1:1" ht="13.2" x14ac:dyDescent="0.25">
      <c r="A44157"/>
    </row>
    <row r="44158" spans="1:1" ht="13.2" x14ac:dyDescent="0.25">
      <c r="A44158"/>
    </row>
    <row r="44159" spans="1:1" ht="13.2" x14ac:dyDescent="0.25">
      <c r="A44159"/>
    </row>
    <row r="44160" spans="1:1" ht="13.2" x14ac:dyDescent="0.25">
      <c r="A44160"/>
    </row>
    <row r="44161" spans="1:1" ht="13.2" x14ac:dyDescent="0.25">
      <c r="A44161"/>
    </row>
    <row r="44162" spans="1:1" ht="13.2" x14ac:dyDescent="0.25">
      <c r="A44162"/>
    </row>
    <row r="44163" spans="1:1" ht="13.2" x14ac:dyDescent="0.25">
      <c r="A44163"/>
    </row>
    <row r="44164" spans="1:1" ht="13.2" x14ac:dyDescent="0.25">
      <c r="A44164"/>
    </row>
    <row r="44165" spans="1:1" ht="13.2" x14ac:dyDescent="0.25">
      <c r="A44165"/>
    </row>
    <row r="44166" spans="1:1" ht="13.2" x14ac:dyDescent="0.25">
      <c r="A44166"/>
    </row>
    <row r="44167" spans="1:1" ht="13.2" x14ac:dyDescent="0.25">
      <c r="A44167"/>
    </row>
    <row r="44168" spans="1:1" ht="13.2" x14ac:dyDescent="0.25">
      <c r="A44168"/>
    </row>
    <row r="44169" spans="1:1" ht="13.2" x14ac:dyDescent="0.25">
      <c r="A44169"/>
    </row>
    <row r="44170" spans="1:1" ht="13.2" x14ac:dyDescent="0.25">
      <c r="A44170"/>
    </row>
    <row r="44171" spans="1:1" ht="13.2" x14ac:dyDescent="0.25">
      <c r="A44171"/>
    </row>
    <row r="44172" spans="1:1" ht="13.2" x14ac:dyDescent="0.25">
      <c r="A44172"/>
    </row>
    <row r="44173" spans="1:1" ht="13.2" x14ac:dyDescent="0.25">
      <c r="A44173"/>
    </row>
    <row r="44174" spans="1:1" ht="13.2" x14ac:dyDescent="0.25">
      <c r="A44174"/>
    </row>
    <row r="44175" spans="1:1" ht="13.2" x14ac:dyDescent="0.25">
      <c r="A44175"/>
    </row>
    <row r="44176" spans="1:1" ht="13.2" x14ac:dyDescent="0.25">
      <c r="A44176"/>
    </row>
    <row r="44177" spans="1:1" ht="13.2" x14ac:dyDescent="0.25">
      <c r="A44177"/>
    </row>
    <row r="44178" spans="1:1" ht="13.2" x14ac:dyDescent="0.25">
      <c r="A44178"/>
    </row>
    <row r="44179" spans="1:1" ht="13.2" x14ac:dyDescent="0.25">
      <c r="A44179"/>
    </row>
    <row r="44180" spans="1:1" ht="13.2" x14ac:dyDescent="0.25">
      <c r="A44180"/>
    </row>
    <row r="44181" spans="1:1" ht="13.2" x14ac:dyDescent="0.25">
      <c r="A44181"/>
    </row>
    <row r="44182" spans="1:1" ht="13.2" x14ac:dyDescent="0.25">
      <c r="A44182"/>
    </row>
    <row r="44183" spans="1:1" ht="13.2" x14ac:dyDescent="0.25">
      <c r="A44183"/>
    </row>
    <row r="44184" spans="1:1" ht="13.2" x14ac:dyDescent="0.25">
      <c r="A44184"/>
    </row>
    <row r="44185" spans="1:1" ht="13.2" x14ac:dyDescent="0.25">
      <c r="A44185"/>
    </row>
    <row r="44186" spans="1:1" ht="13.2" x14ac:dyDescent="0.25">
      <c r="A44186"/>
    </row>
    <row r="44187" spans="1:1" ht="13.2" x14ac:dyDescent="0.25">
      <c r="A44187"/>
    </row>
    <row r="44188" spans="1:1" ht="13.2" x14ac:dyDescent="0.25">
      <c r="A44188"/>
    </row>
    <row r="44189" spans="1:1" ht="13.2" x14ac:dyDescent="0.25">
      <c r="A44189"/>
    </row>
    <row r="44190" spans="1:1" ht="13.2" x14ac:dyDescent="0.25">
      <c r="A44190"/>
    </row>
    <row r="44191" spans="1:1" ht="13.2" x14ac:dyDescent="0.25">
      <c r="A44191"/>
    </row>
    <row r="44192" spans="1:1" ht="13.2" x14ac:dyDescent="0.25">
      <c r="A44192"/>
    </row>
    <row r="44193" spans="1:1" ht="13.2" x14ac:dyDescent="0.25">
      <c r="A44193"/>
    </row>
    <row r="44194" spans="1:1" ht="13.2" x14ac:dyDescent="0.25">
      <c r="A44194"/>
    </row>
    <row r="44195" spans="1:1" ht="13.2" x14ac:dyDescent="0.25">
      <c r="A44195"/>
    </row>
    <row r="44196" spans="1:1" ht="13.2" x14ac:dyDescent="0.25">
      <c r="A44196"/>
    </row>
    <row r="44197" spans="1:1" ht="13.2" x14ac:dyDescent="0.25">
      <c r="A44197"/>
    </row>
    <row r="44198" spans="1:1" ht="13.2" x14ac:dyDescent="0.25">
      <c r="A44198"/>
    </row>
    <row r="44199" spans="1:1" ht="13.2" x14ac:dyDescent="0.25">
      <c r="A44199"/>
    </row>
    <row r="44200" spans="1:1" ht="13.2" x14ac:dyDescent="0.25">
      <c r="A44200"/>
    </row>
    <row r="44201" spans="1:1" ht="13.2" x14ac:dyDescent="0.25">
      <c r="A44201"/>
    </row>
    <row r="44202" spans="1:1" ht="13.2" x14ac:dyDescent="0.25">
      <c r="A44202"/>
    </row>
    <row r="44203" spans="1:1" ht="13.2" x14ac:dyDescent="0.25">
      <c r="A44203"/>
    </row>
    <row r="44204" spans="1:1" ht="13.2" x14ac:dyDescent="0.25">
      <c r="A44204"/>
    </row>
    <row r="44205" spans="1:1" ht="13.2" x14ac:dyDescent="0.25">
      <c r="A44205"/>
    </row>
    <row r="44206" spans="1:1" ht="13.2" x14ac:dyDescent="0.25">
      <c r="A44206"/>
    </row>
    <row r="44207" spans="1:1" ht="13.2" x14ac:dyDescent="0.25">
      <c r="A44207"/>
    </row>
    <row r="44208" spans="1:1" ht="13.2" x14ac:dyDescent="0.25">
      <c r="A44208"/>
    </row>
    <row r="44209" spans="1:1" ht="13.2" x14ac:dyDescent="0.25">
      <c r="A44209"/>
    </row>
    <row r="44210" spans="1:1" ht="13.2" x14ac:dyDescent="0.25">
      <c r="A44210"/>
    </row>
    <row r="44211" spans="1:1" ht="13.2" x14ac:dyDescent="0.25">
      <c r="A44211"/>
    </row>
    <row r="44212" spans="1:1" ht="13.2" x14ac:dyDescent="0.25">
      <c r="A44212"/>
    </row>
    <row r="44213" spans="1:1" ht="13.2" x14ac:dyDescent="0.25">
      <c r="A44213"/>
    </row>
    <row r="44214" spans="1:1" ht="13.2" x14ac:dyDescent="0.25">
      <c r="A44214"/>
    </row>
    <row r="44215" spans="1:1" ht="13.2" x14ac:dyDescent="0.25">
      <c r="A44215"/>
    </row>
    <row r="44216" spans="1:1" ht="13.2" x14ac:dyDescent="0.25">
      <c r="A44216"/>
    </row>
    <row r="44217" spans="1:1" ht="13.2" x14ac:dyDescent="0.25">
      <c r="A44217"/>
    </row>
    <row r="44218" spans="1:1" ht="13.2" x14ac:dyDescent="0.25">
      <c r="A44218"/>
    </row>
    <row r="44219" spans="1:1" ht="13.2" x14ac:dyDescent="0.25">
      <c r="A44219"/>
    </row>
    <row r="44220" spans="1:1" ht="13.2" x14ac:dyDescent="0.25">
      <c r="A44220"/>
    </row>
    <row r="44221" spans="1:1" ht="13.2" x14ac:dyDescent="0.25">
      <c r="A44221"/>
    </row>
    <row r="44222" spans="1:1" ht="13.2" x14ac:dyDescent="0.25">
      <c r="A44222"/>
    </row>
    <row r="44223" spans="1:1" ht="13.2" x14ac:dyDescent="0.25">
      <c r="A44223"/>
    </row>
    <row r="44224" spans="1:1" ht="13.2" x14ac:dyDescent="0.25">
      <c r="A44224"/>
    </row>
    <row r="44225" spans="1:1" ht="13.2" x14ac:dyDescent="0.25">
      <c r="A44225"/>
    </row>
    <row r="44226" spans="1:1" ht="13.2" x14ac:dyDescent="0.25">
      <c r="A44226"/>
    </row>
    <row r="44227" spans="1:1" ht="13.2" x14ac:dyDescent="0.25">
      <c r="A44227"/>
    </row>
    <row r="44228" spans="1:1" ht="13.2" x14ac:dyDescent="0.25">
      <c r="A44228"/>
    </row>
    <row r="44229" spans="1:1" ht="13.2" x14ac:dyDescent="0.25">
      <c r="A44229"/>
    </row>
    <row r="44230" spans="1:1" ht="13.2" x14ac:dyDescent="0.25">
      <c r="A44230"/>
    </row>
    <row r="44231" spans="1:1" ht="13.2" x14ac:dyDescent="0.25">
      <c r="A44231"/>
    </row>
    <row r="44232" spans="1:1" ht="13.2" x14ac:dyDescent="0.25">
      <c r="A44232"/>
    </row>
    <row r="44233" spans="1:1" ht="13.2" x14ac:dyDescent="0.25">
      <c r="A44233"/>
    </row>
    <row r="44234" spans="1:1" ht="13.2" x14ac:dyDescent="0.25">
      <c r="A44234"/>
    </row>
    <row r="44235" spans="1:1" ht="13.2" x14ac:dyDescent="0.25">
      <c r="A44235"/>
    </row>
    <row r="44236" spans="1:1" ht="13.2" x14ac:dyDescent="0.25">
      <c r="A44236"/>
    </row>
    <row r="44237" spans="1:1" ht="13.2" x14ac:dyDescent="0.25">
      <c r="A44237"/>
    </row>
    <row r="44238" spans="1:1" ht="13.2" x14ac:dyDescent="0.25">
      <c r="A44238"/>
    </row>
    <row r="44239" spans="1:1" ht="13.2" x14ac:dyDescent="0.25">
      <c r="A44239"/>
    </row>
    <row r="44240" spans="1:1" ht="13.2" x14ac:dyDescent="0.25">
      <c r="A44240"/>
    </row>
    <row r="44241" spans="1:1" ht="13.2" x14ac:dyDescent="0.25">
      <c r="A44241"/>
    </row>
    <row r="44242" spans="1:1" ht="13.2" x14ac:dyDescent="0.25">
      <c r="A44242"/>
    </row>
    <row r="44243" spans="1:1" ht="13.2" x14ac:dyDescent="0.25">
      <c r="A44243"/>
    </row>
    <row r="44244" spans="1:1" ht="13.2" x14ac:dyDescent="0.25">
      <c r="A44244"/>
    </row>
    <row r="44245" spans="1:1" ht="13.2" x14ac:dyDescent="0.25">
      <c r="A44245"/>
    </row>
    <row r="44246" spans="1:1" ht="13.2" x14ac:dyDescent="0.25">
      <c r="A44246"/>
    </row>
    <row r="44247" spans="1:1" ht="13.2" x14ac:dyDescent="0.25">
      <c r="A44247"/>
    </row>
    <row r="44248" spans="1:1" ht="13.2" x14ac:dyDescent="0.25">
      <c r="A44248"/>
    </row>
    <row r="44249" spans="1:1" ht="13.2" x14ac:dyDescent="0.25">
      <c r="A44249"/>
    </row>
    <row r="44250" spans="1:1" ht="13.2" x14ac:dyDescent="0.25">
      <c r="A44250"/>
    </row>
    <row r="44251" spans="1:1" ht="13.2" x14ac:dyDescent="0.25">
      <c r="A44251"/>
    </row>
    <row r="44252" spans="1:1" ht="13.2" x14ac:dyDescent="0.25">
      <c r="A44252"/>
    </row>
    <row r="44253" spans="1:1" ht="13.2" x14ac:dyDescent="0.25">
      <c r="A44253"/>
    </row>
    <row r="44254" spans="1:1" ht="13.2" x14ac:dyDescent="0.25">
      <c r="A44254"/>
    </row>
    <row r="44255" spans="1:1" ht="13.2" x14ac:dyDescent="0.25">
      <c r="A44255"/>
    </row>
    <row r="44256" spans="1:1" ht="13.2" x14ac:dyDescent="0.25">
      <c r="A44256"/>
    </row>
    <row r="44257" spans="1:1" ht="13.2" x14ac:dyDescent="0.25">
      <c r="A44257"/>
    </row>
    <row r="44258" spans="1:1" ht="13.2" x14ac:dyDescent="0.25">
      <c r="A44258"/>
    </row>
    <row r="44259" spans="1:1" ht="13.2" x14ac:dyDescent="0.25">
      <c r="A44259"/>
    </row>
    <row r="44260" spans="1:1" ht="13.2" x14ac:dyDescent="0.25">
      <c r="A44260"/>
    </row>
    <row r="44261" spans="1:1" ht="13.2" x14ac:dyDescent="0.25">
      <c r="A44261"/>
    </row>
    <row r="44262" spans="1:1" ht="13.2" x14ac:dyDescent="0.25">
      <c r="A44262"/>
    </row>
    <row r="44263" spans="1:1" ht="13.2" x14ac:dyDescent="0.25">
      <c r="A44263"/>
    </row>
    <row r="44264" spans="1:1" ht="13.2" x14ac:dyDescent="0.25">
      <c r="A44264"/>
    </row>
    <row r="44265" spans="1:1" ht="13.2" x14ac:dyDescent="0.25">
      <c r="A44265"/>
    </row>
    <row r="44266" spans="1:1" ht="13.2" x14ac:dyDescent="0.25">
      <c r="A44266"/>
    </row>
    <row r="44267" spans="1:1" ht="13.2" x14ac:dyDescent="0.25">
      <c r="A44267"/>
    </row>
    <row r="44268" spans="1:1" ht="13.2" x14ac:dyDescent="0.25">
      <c r="A44268"/>
    </row>
    <row r="44269" spans="1:1" ht="13.2" x14ac:dyDescent="0.25">
      <c r="A44269"/>
    </row>
    <row r="44270" spans="1:1" ht="13.2" x14ac:dyDescent="0.25">
      <c r="A44270"/>
    </row>
    <row r="44271" spans="1:1" ht="13.2" x14ac:dyDescent="0.25">
      <c r="A44271"/>
    </row>
    <row r="44272" spans="1:1" ht="13.2" x14ac:dyDescent="0.25">
      <c r="A44272"/>
    </row>
    <row r="44273" spans="1:1" ht="13.2" x14ac:dyDescent="0.25">
      <c r="A44273"/>
    </row>
    <row r="44274" spans="1:1" ht="13.2" x14ac:dyDescent="0.25">
      <c r="A44274"/>
    </row>
    <row r="44275" spans="1:1" ht="13.2" x14ac:dyDescent="0.25">
      <c r="A44275"/>
    </row>
    <row r="44276" spans="1:1" ht="13.2" x14ac:dyDescent="0.25">
      <c r="A44276"/>
    </row>
    <row r="44277" spans="1:1" ht="13.2" x14ac:dyDescent="0.25">
      <c r="A44277"/>
    </row>
    <row r="44278" spans="1:1" ht="13.2" x14ac:dyDescent="0.25">
      <c r="A44278"/>
    </row>
    <row r="44279" spans="1:1" ht="13.2" x14ac:dyDescent="0.25">
      <c r="A44279"/>
    </row>
    <row r="44280" spans="1:1" ht="13.2" x14ac:dyDescent="0.25">
      <c r="A44280"/>
    </row>
    <row r="44281" spans="1:1" ht="13.2" x14ac:dyDescent="0.25">
      <c r="A44281"/>
    </row>
    <row r="44282" spans="1:1" ht="13.2" x14ac:dyDescent="0.25">
      <c r="A44282"/>
    </row>
    <row r="44283" spans="1:1" ht="13.2" x14ac:dyDescent="0.25">
      <c r="A44283"/>
    </row>
    <row r="44284" spans="1:1" ht="13.2" x14ac:dyDescent="0.25">
      <c r="A44284"/>
    </row>
    <row r="44285" spans="1:1" ht="13.2" x14ac:dyDescent="0.25">
      <c r="A44285"/>
    </row>
    <row r="44286" spans="1:1" ht="13.2" x14ac:dyDescent="0.25">
      <c r="A44286"/>
    </row>
    <row r="44287" spans="1:1" ht="13.2" x14ac:dyDescent="0.25">
      <c r="A44287"/>
    </row>
    <row r="44288" spans="1:1" ht="13.2" x14ac:dyDescent="0.25">
      <c r="A44288"/>
    </row>
    <row r="44289" spans="1:1" ht="13.2" x14ac:dyDescent="0.25">
      <c r="A44289"/>
    </row>
    <row r="44290" spans="1:1" ht="13.2" x14ac:dyDescent="0.25">
      <c r="A44290"/>
    </row>
    <row r="44291" spans="1:1" ht="13.2" x14ac:dyDescent="0.25">
      <c r="A44291"/>
    </row>
    <row r="44292" spans="1:1" ht="13.2" x14ac:dyDescent="0.25">
      <c r="A44292"/>
    </row>
    <row r="44293" spans="1:1" ht="13.2" x14ac:dyDescent="0.25">
      <c r="A44293"/>
    </row>
    <row r="44294" spans="1:1" ht="13.2" x14ac:dyDescent="0.25">
      <c r="A44294"/>
    </row>
    <row r="44295" spans="1:1" ht="13.2" x14ac:dyDescent="0.25">
      <c r="A44295"/>
    </row>
    <row r="44296" spans="1:1" ht="13.2" x14ac:dyDescent="0.25">
      <c r="A44296"/>
    </row>
    <row r="44297" spans="1:1" ht="13.2" x14ac:dyDescent="0.25">
      <c r="A44297"/>
    </row>
    <row r="44298" spans="1:1" ht="13.2" x14ac:dyDescent="0.25">
      <c r="A44298"/>
    </row>
    <row r="44299" spans="1:1" ht="13.2" x14ac:dyDescent="0.25">
      <c r="A44299"/>
    </row>
    <row r="44300" spans="1:1" ht="13.2" x14ac:dyDescent="0.25">
      <c r="A44300"/>
    </row>
    <row r="44301" spans="1:1" ht="13.2" x14ac:dyDescent="0.25">
      <c r="A44301"/>
    </row>
    <row r="44302" spans="1:1" ht="13.2" x14ac:dyDescent="0.25">
      <c r="A44302"/>
    </row>
    <row r="44303" spans="1:1" ht="13.2" x14ac:dyDescent="0.25">
      <c r="A44303"/>
    </row>
    <row r="44304" spans="1:1" ht="13.2" x14ac:dyDescent="0.25">
      <c r="A44304"/>
    </row>
    <row r="44305" spans="1:1" ht="13.2" x14ac:dyDescent="0.25">
      <c r="A44305"/>
    </row>
    <row r="44306" spans="1:1" ht="13.2" x14ac:dyDescent="0.25">
      <c r="A44306"/>
    </row>
    <row r="44307" spans="1:1" ht="13.2" x14ac:dyDescent="0.25">
      <c r="A44307"/>
    </row>
    <row r="44308" spans="1:1" ht="13.2" x14ac:dyDescent="0.25">
      <c r="A44308"/>
    </row>
    <row r="44309" spans="1:1" ht="13.2" x14ac:dyDescent="0.25">
      <c r="A44309"/>
    </row>
    <row r="44310" spans="1:1" ht="13.2" x14ac:dyDescent="0.25">
      <c r="A44310"/>
    </row>
    <row r="44311" spans="1:1" ht="13.2" x14ac:dyDescent="0.25">
      <c r="A44311"/>
    </row>
    <row r="44312" spans="1:1" ht="13.2" x14ac:dyDescent="0.25">
      <c r="A44312"/>
    </row>
    <row r="44313" spans="1:1" ht="13.2" x14ac:dyDescent="0.25">
      <c r="A44313"/>
    </row>
    <row r="44314" spans="1:1" ht="13.2" x14ac:dyDescent="0.25">
      <c r="A44314"/>
    </row>
    <row r="44315" spans="1:1" ht="13.2" x14ac:dyDescent="0.25">
      <c r="A44315"/>
    </row>
    <row r="44316" spans="1:1" ht="13.2" x14ac:dyDescent="0.25">
      <c r="A44316"/>
    </row>
    <row r="44317" spans="1:1" ht="13.2" x14ac:dyDescent="0.25">
      <c r="A44317"/>
    </row>
    <row r="44318" spans="1:1" ht="13.2" x14ac:dyDescent="0.25">
      <c r="A44318"/>
    </row>
    <row r="44319" spans="1:1" ht="13.2" x14ac:dyDescent="0.25">
      <c r="A44319"/>
    </row>
    <row r="44320" spans="1:1" ht="13.2" x14ac:dyDescent="0.25">
      <c r="A44320"/>
    </row>
    <row r="44321" spans="1:1" ht="13.2" x14ac:dyDescent="0.25">
      <c r="A44321"/>
    </row>
    <row r="44322" spans="1:1" ht="13.2" x14ac:dyDescent="0.25">
      <c r="A44322"/>
    </row>
    <row r="44323" spans="1:1" ht="13.2" x14ac:dyDescent="0.25">
      <c r="A44323"/>
    </row>
    <row r="44324" spans="1:1" ht="13.2" x14ac:dyDescent="0.25">
      <c r="A44324"/>
    </row>
    <row r="44325" spans="1:1" ht="13.2" x14ac:dyDescent="0.25">
      <c r="A44325"/>
    </row>
    <row r="44326" spans="1:1" ht="13.2" x14ac:dyDescent="0.25">
      <c r="A44326"/>
    </row>
    <row r="44327" spans="1:1" ht="13.2" x14ac:dyDescent="0.25">
      <c r="A44327"/>
    </row>
    <row r="44328" spans="1:1" ht="13.2" x14ac:dyDescent="0.25">
      <c r="A44328"/>
    </row>
    <row r="44329" spans="1:1" ht="13.2" x14ac:dyDescent="0.25">
      <c r="A44329"/>
    </row>
    <row r="44330" spans="1:1" ht="13.2" x14ac:dyDescent="0.25">
      <c r="A44330"/>
    </row>
    <row r="44331" spans="1:1" ht="13.2" x14ac:dyDescent="0.25">
      <c r="A44331"/>
    </row>
    <row r="44332" spans="1:1" ht="13.2" x14ac:dyDescent="0.25">
      <c r="A44332"/>
    </row>
    <row r="44333" spans="1:1" ht="13.2" x14ac:dyDescent="0.25">
      <c r="A44333"/>
    </row>
    <row r="44334" spans="1:1" ht="13.2" x14ac:dyDescent="0.25">
      <c r="A44334"/>
    </row>
    <row r="44335" spans="1:1" ht="13.2" x14ac:dyDescent="0.25">
      <c r="A44335"/>
    </row>
    <row r="44336" spans="1:1" ht="13.2" x14ac:dyDescent="0.25">
      <c r="A44336"/>
    </row>
    <row r="44337" spans="1:1" ht="13.2" x14ac:dyDescent="0.25">
      <c r="A44337"/>
    </row>
    <row r="44338" spans="1:1" ht="13.2" x14ac:dyDescent="0.25">
      <c r="A44338"/>
    </row>
    <row r="44339" spans="1:1" ht="13.2" x14ac:dyDescent="0.25">
      <c r="A44339"/>
    </row>
    <row r="44340" spans="1:1" ht="13.2" x14ac:dyDescent="0.25">
      <c r="A44340"/>
    </row>
    <row r="44341" spans="1:1" ht="13.2" x14ac:dyDescent="0.25">
      <c r="A44341"/>
    </row>
    <row r="44342" spans="1:1" ht="13.2" x14ac:dyDescent="0.25">
      <c r="A44342"/>
    </row>
    <row r="44343" spans="1:1" ht="13.2" x14ac:dyDescent="0.25">
      <c r="A44343"/>
    </row>
    <row r="44344" spans="1:1" ht="13.2" x14ac:dyDescent="0.25">
      <c r="A44344"/>
    </row>
    <row r="44345" spans="1:1" ht="13.2" x14ac:dyDescent="0.25">
      <c r="A44345"/>
    </row>
    <row r="44346" spans="1:1" ht="13.2" x14ac:dyDescent="0.25">
      <c r="A44346"/>
    </row>
    <row r="44347" spans="1:1" ht="13.2" x14ac:dyDescent="0.25">
      <c r="A44347"/>
    </row>
    <row r="44348" spans="1:1" ht="13.2" x14ac:dyDescent="0.25">
      <c r="A44348"/>
    </row>
    <row r="44349" spans="1:1" ht="13.2" x14ac:dyDescent="0.25">
      <c r="A44349"/>
    </row>
    <row r="44350" spans="1:1" ht="13.2" x14ac:dyDescent="0.25">
      <c r="A44350"/>
    </row>
    <row r="44351" spans="1:1" ht="13.2" x14ac:dyDescent="0.25">
      <c r="A44351"/>
    </row>
    <row r="44352" spans="1:1" ht="13.2" x14ac:dyDescent="0.25">
      <c r="A44352"/>
    </row>
    <row r="44353" spans="1:1" ht="13.2" x14ac:dyDescent="0.25">
      <c r="A44353"/>
    </row>
    <row r="44354" spans="1:1" ht="13.2" x14ac:dyDescent="0.25">
      <c r="A44354"/>
    </row>
    <row r="44355" spans="1:1" ht="13.2" x14ac:dyDescent="0.25">
      <c r="A44355"/>
    </row>
    <row r="44356" spans="1:1" ht="13.2" x14ac:dyDescent="0.25">
      <c r="A44356"/>
    </row>
    <row r="44357" spans="1:1" ht="13.2" x14ac:dyDescent="0.25">
      <c r="A44357"/>
    </row>
    <row r="44358" spans="1:1" ht="13.2" x14ac:dyDescent="0.25">
      <c r="A44358"/>
    </row>
    <row r="44359" spans="1:1" ht="13.2" x14ac:dyDescent="0.25">
      <c r="A44359"/>
    </row>
    <row r="44360" spans="1:1" ht="13.2" x14ac:dyDescent="0.25">
      <c r="A44360"/>
    </row>
    <row r="44361" spans="1:1" ht="13.2" x14ac:dyDescent="0.25">
      <c r="A44361"/>
    </row>
    <row r="44362" spans="1:1" ht="13.2" x14ac:dyDescent="0.25">
      <c r="A44362"/>
    </row>
    <row r="44363" spans="1:1" ht="13.2" x14ac:dyDescent="0.25">
      <c r="A44363"/>
    </row>
    <row r="44364" spans="1:1" ht="13.2" x14ac:dyDescent="0.25">
      <c r="A44364"/>
    </row>
    <row r="44365" spans="1:1" ht="13.2" x14ac:dyDescent="0.25">
      <c r="A44365"/>
    </row>
    <row r="44366" spans="1:1" ht="13.2" x14ac:dyDescent="0.25">
      <c r="A44366"/>
    </row>
    <row r="44367" spans="1:1" ht="13.2" x14ac:dyDescent="0.25">
      <c r="A44367"/>
    </row>
    <row r="44368" spans="1:1" ht="13.2" x14ac:dyDescent="0.25">
      <c r="A44368"/>
    </row>
    <row r="44369" spans="1:1" ht="13.2" x14ac:dyDescent="0.25">
      <c r="A44369"/>
    </row>
    <row r="44370" spans="1:1" ht="13.2" x14ac:dyDescent="0.25">
      <c r="A44370"/>
    </row>
    <row r="44371" spans="1:1" ht="13.2" x14ac:dyDescent="0.25">
      <c r="A44371"/>
    </row>
    <row r="44372" spans="1:1" ht="13.2" x14ac:dyDescent="0.25">
      <c r="A44372"/>
    </row>
    <row r="44373" spans="1:1" ht="13.2" x14ac:dyDescent="0.25">
      <c r="A44373"/>
    </row>
    <row r="44374" spans="1:1" ht="13.2" x14ac:dyDescent="0.25">
      <c r="A44374"/>
    </row>
    <row r="44375" spans="1:1" ht="13.2" x14ac:dyDescent="0.25">
      <c r="A44375"/>
    </row>
    <row r="44376" spans="1:1" ht="13.2" x14ac:dyDescent="0.25">
      <c r="A44376"/>
    </row>
    <row r="44377" spans="1:1" ht="13.2" x14ac:dyDescent="0.25">
      <c r="A44377"/>
    </row>
    <row r="44378" spans="1:1" ht="13.2" x14ac:dyDescent="0.25">
      <c r="A44378"/>
    </row>
    <row r="44379" spans="1:1" ht="13.2" x14ac:dyDescent="0.25">
      <c r="A44379"/>
    </row>
    <row r="44380" spans="1:1" ht="13.2" x14ac:dyDescent="0.25">
      <c r="A44380"/>
    </row>
    <row r="44381" spans="1:1" ht="13.2" x14ac:dyDescent="0.25">
      <c r="A44381"/>
    </row>
    <row r="44382" spans="1:1" ht="13.2" x14ac:dyDescent="0.25">
      <c r="A44382"/>
    </row>
    <row r="44383" spans="1:1" ht="13.2" x14ac:dyDescent="0.25">
      <c r="A44383"/>
    </row>
    <row r="44384" spans="1:1" ht="13.2" x14ac:dyDescent="0.25">
      <c r="A44384"/>
    </row>
    <row r="44385" spans="1:1" ht="13.2" x14ac:dyDescent="0.25">
      <c r="A44385"/>
    </row>
    <row r="44386" spans="1:1" ht="13.2" x14ac:dyDescent="0.25">
      <c r="A44386"/>
    </row>
    <row r="44387" spans="1:1" ht="13.2" x14ac:dyDescent="0.25">
      <c r="A44387"/>
    </row>
    <row r="44388" spans="1:1" ht="13.2" x14ac:dyDescent="0.25">
      <c r="A44388"/>
    </row>
    <row r="44389" spans="1:1" ht="13.2" x14ac:dyDescent="0.25">
      <c r="A44389"/>
    </row>
    <row r="44390" spans="1:1" ht="13.2" x14ac:dyDescent="0.25">
      <c r="A44390"/>
    </row>
    <row r="44391" spans="1:1" ht="13.2" x14ac:dyDescent="0.25">
      <c r="A44391"/>
    </row>
    <row r="44392" spans="1:1" ht="13.2" x14ac:dyDescent="0.25">
      <c r="A44392"/>
    </row>
    <row r="44393" spans="1:1" ht="13.2" x14ac:dyDescent="0.25">
      <c r="A44393"/>
    </row>
    <row r="44394" spans="1:1" ht="13.2" x14ac:dyDescent="0.25">
      <c r="A44394"/>
    </row>
    <row r="44395" spans="1:1" ht="13.2" x14ac:dyDescent="0.25">
      <c r="A44395"/>
    </row>
    <row r="44396" spans="1:1" ht="13.2" x14ac:dyDescent="0.25">
      <c r="A44396"/>
    </row>
    <row r="44397" spans="1:1" ht="13.2" x14ac:dyDescent="0.25">
      <c r="A44397"/>
    </row>
    <row r="44398" spans="1:1" ht="13.2" x14ac:dyDescent="0.25">
      <c r="A44398"/>
    </row>
    <row r="44399" spans="1:1" ht="13.2" x14ac:dyDescent="0.25">
      <c r="A44399"/>
    </row>
    <row r="44400" spans="1:1" ht="13.2" x14ac:dyDescent="0.25">
      <c r="A44400"/>
    </row>
    <row r="44401" spans="1:1" ht="13.2" x14ac:dyDescent="0.25">
      <c r="A44401"/>
    </row>
    <row r="44402" spans="1:1" ht="13.2" x14ac:dyDescent="0.25">
      <c r="A44402"/>
    </row>
    <row r="44403" spans="1:1" ht="13.2" x14ac:dyDescent="0.25">
      <c r="A44403"/>
    </row>
    <row r="44404" spans="1:1" ht="13.2" x14ac:dyDescent="0.25">
      <c r="A44404"/>
    </row>
    <row r="44405" spans="1:1" ht="13.2" x14ac:dyDescent="0.25">
      <c r="A44405"/>
    </row>
    <row r="44406" spans="1:1" ht="13.2" x14ac:dyDescent="0.25">
      <c r="A44406"/>
    </row>
    <row r="44407" spans="1:1" ht="13.2" x14ac:dyDescent="0.25">
      <c r="A44407"/>
    </row>
    <row r="44408" spans="1:1" ht="13.2" x14ac:dyDescent="0.25">
      <c r="A44408"/>
    </row>
    <row r="44409" spans="1:1" ht="13.2" x14ac:dyDescent="0.25">
      <c r="A44409"/>
    </row>
    <row r="44410" spans="1:1" ht="13.2" x14ac:dyDescent="0.25">
      <c r="A44410"/>
    </row>
    <row r="44411" spans="1:1" ht="13.2" x14ac:dyDescent="0.25">
      <c r="A44411"/>
    </row>
    <row r="44412" spans="1:1" ht="13.2" x14ac:dyDescent="0.25">
      <c r="A44412"/>
    </row>
    <row r="44413" spans="1:1" ht="13.2" x14ac:dyDescent="0.25">
      <c r="A44413"/>
    </row>
    <row r="44414" spans="1:1" ht="13.2" x14ac:dyDescent="0.25">
      <c r="A44414"/>
    </row>
    <row r="44415" spans="1:1" ht="13.2" x14ac:dyDescent="0.25">
      <c r="A44415"/>
    </row>
    <row r="44416" spans="1:1" ht="13.2" x14ac:dyDescent="0.25">
      <c r="A44416"/>
    </row>
    <row r="44417" spans="1:1" ht="13.2" x14ac:dyDescent="0.25">
      <c r="A44417"/>
    </row>
    <row r="44418" spans="1:1" ht="13.2" x14ac:dyDescent="0.25">
      <c r="A44418"/>
    </row>
    <row r="44419" spans="1:1" ht="13.2" x14ac:dyDescent="0.25">
      <c r="A44419"/>
    </row>
    <row r="44420" spans="1:1" ht="13.2" x14ac:dyDescent="0.25">
      <c r="A44420"/>
    </row>
    <row r="44421" spans="1:1" ht="13.2" x14ac:dyDescent="0.25">
      <c r="A44421"/>
    </row>
    <row r="44422" spans="1:1" ht="13.2" x14ac:dyDescent="0.25">
      <c r="A44422"/>
    </row>
    <row r="44423" spans="1:1" ht="13.2" x14ac:dyDescent="0.25">
      <c r="A44423"/>
    </row>
    <row r="44424" spans="1:1" ht="13.2" x14ac:dyDescent="0.25">
      <c r="A44424"/>
    </row>
    <row r="44425" spans="1:1" ht="13.2" x14ac:dyDescent="0.25">
      <c r="A44425"/>
    </row>
    <row r="44426" spans="1:1" ht="13.2" x14ac:dyDescent="0.25">
      <c r="A44426"/>
    </row>
    <row r="44427" spans="1:1" ht="13.2" x14ac:dyDescent="0.25">
      <c r="A44427"/>
    </row>
    <row r="44428" spans="1:1" ht="13.2" x14ac:dyDescent="0.25">
      <c r="A44428"/>
    </row>
    <row r="44429" spans="1:1" ht="13.2" x14ac:dyDescent="0.25">
      <c r="A44429"/>
    </row>
    <row r="44430" spans="1:1" ht="13.2" x14ac:dyDescent="0.25">
      <c r="A44430"/>
    </row>
    <row r="44431" spans="1:1" ht="13.2" x14ac:dyDescent="0.25">
      <c r="A44431"/>
    </row>
    <row r="44432" spans="1:1" ht="13.2" x14ac:dyDescent="0.25">
      <c r="A44432"/>
    </row>
    <row r="44433" spans="1:1" ht="13.2" x14ac:dyDescent="0.25">
      <c r="A44433"/>
    </row>
    <row r="44434" spans="1:1" ht="13.2" x14ac:dyDescent="0.25">
      <c r="A44434"/>
    </row>
    <row r="44435" spans="1:1" ht="13.2" x14ac:dyDescent="0.25">
      <c r="A44435"/>
    </row>
    <row r="44436" spans="1:1" ht="13.2" x14ac:dyDescent="0.25">
      <c r="A44436"/>
    </row>
    <row r="44437" spans="1:1" ht="13.2" x14ac:dyDescent="0.25">
      <c r="A44437"/>
    </row>
    <row r="44438" spans="1:1" ht="13.2" x14ac:dyDescent="0.25">
      <c r="A44438"/>
    </row>
    <row r="44439" spans="1:1" ht="13.2" x14ac:dyDescent="0.25">
      <c r="A44439"/>
    </row>
    <row r="44440" spans="1:1" ht="13.2" x14ac:dyDescent="0.25">
      <c r="A44440"/>
    </row>
    <row r="44441" spans="1:1" ht="13.2" x14ac:dyDescent="0.25">
      <c r="A44441"/>
    </row>
    <row r="44442" spans="1:1" ht="13.2" x14ac:dyDescent="0.25">
      <c r="A44442"/>
    </row>
    <row r="44443" spans="1:1" ht="13.2" x14ac:dyDescent="0.25">
      <c r="A44443"/>
    </row>
    <row r="44444" spans="1:1" ht="13.2" x14ac:dyDescent="0.25">
      <c r="A44444"/>
    </row>
    <row r="44445" spans="1:1" ht="13.2" x14ac:dyDescent="0.25">
      <c r="A44445"/>
    </row>
    <row r="44446" spans="1:1" ht="13.2" x14ac:dyDescent="0.25">
      <c r="A44446"/>
    </row>
    <row r="44447" spans="1:1" ht="13.2" x14ac:dyDescent="0.25">
      <c r="A44447"/>
    </row>
    <row r="44448" spans="1:1" ht="13.2" x14ac:dyDescent="0.25">
      <c r="A44448"/>
    </row>
    <row r="44449" spans="1:1" ht="13.2" x14ac:dyDescent="0.25">
      <c r="A44449"/>
    </row>
    <row r="44450" spans="1:1" ht="13.2" x14ac:dyDescent="0.25">
      <c r="A44450"/>
    </row>
    <row r="44451" spans="1:1" ht="13.2" x14ac:dyDescent="0.25">
      <c r="A44451"/>
    </row>
    <row r="44452" spans="1:1" ht="13.2" x14ac:dyDescent="0.25">
      <c r="A44452"/>
    </row>
    <row r="44453" spans="1:1" ht="13.2" x14ac:dyDescent="0.25">
      <c r="A44453"/>
    </row>
    <row r="44454" spans="1:1" ht="13.2" x14ac:dyDescent="0.25">
      <c r="A44454"/>
    </row>
    <row r="44455" spans="1:1" ht="13.2" x14ac:dyDescent="0.25">
      <c r="A44455"/>
    </row>
    <row r="44456" spans="1:1" ht="13.2" x14ac:dyDescent="0.25">
      <c r="A44456"/>
    </row>
    <row r="44457" spans="1:1" ht="13.2" x14ac:dyDescent="0.25">
      <c r="A44457"/>
    </row>
    <row r="44458" spans="1:1" ht="13.2" x14ac:dyDescent="0.25">
      <c r="A44458"/>
    </row>
    <row r="44459" spans="1:1" ht="13.2" x14ac:dyDescent="0.25">
      <c r="A44459"/>
    </row>
    <row r="44460" spans="1:1" ht="13.2" x14ac:dyDescent="0.25">
      <c r="A44460"/>
    </row>
    <row r="44461" spans="1:1" ht="13.2" x14ac:dyDescent="0.25">
      <c r="A44461"/>
    </row>
    <row r="44462" spans="1:1" ht="13.2" x14ac:dyDescent="0.25">
      <c r="A44462"/>
    </row>
    <row r="44463" spans="1:1" ht="13.2" x14ac:dyDescent="0.25">
      <c r="A44463"/>
    </row>
    <row r="44464" spans="1:1" ht="13.2" x14ac:dyDescent="0.25">
      <c r="A44464"/>
    </row>
    <row r="44465" spans="1:1" ht="13.2" x14ac:dyDescent="0.25">
      <c r="A44465"/>
    </row>
    <row r="44466" spans="1:1" ht="13.2" x14ac:dyDescent="0.25">
      <c r="A44466"/>
    </row>
    <row r="44467" spans="1:1" ht="13.2" x14ac:dyDescent="0.25">
      <c r="A44467"/>
    </row>
    <row r="44468" spans="1:1" ht="13.2" x14ac:dyDescent="0.25">
      <c r="A44468"/>
    </row>
    <row r="44469" spans="1:1" ht="13.2" x14ac:dyDescent="0.25">
      <c r="A44469"/>
    </row>
    <row r="44470" spans="1:1" ht="13.2" x14ac:dyDescent="0.25">
      <c r="A44470"/>
    </row>
    <row r="44471" spans="1:1" ht="13.2" x14ac:dyDescent="0.25">
      <c r="A44471"/>
    </row>
    <row r="44472" spans="1:1" ht="13.2" x14ac:dyDescent="0.25">
      <c r="A44472"/>
    </row>
    <row r="44473" spans="1:1" ht="13.2" x14ac:dyDescent="0.25">
      <c r="A44473"/>
    </row>
    <row r="44474" spans="1:1" ht="13.2" x14ac:dyDescent="0.25">
      <c r="A44474"/>
    </row>
    <row r="44475" spans="1:1" ht="13.2" x14ac:dyDescent="0.25">
      <c r="A44475"/>
    </row>
    <row r="44476" spans="1:1" ht="13.2" x14ac:dyDescent="0.25">
      <c r="A44476"/>
    </row>
    <row r="44477" spans="1:1" ht="13.2" x14ac:dyDescent="0.25">
      <c r="A44477"/>
    </row>
    <row r="44478" spans="1:1" ht="13.2" x14ac:dyDescent="0.25">
      <c r="A44478"/>
    </row>
    <row r="44479" spans="1:1" ht="13.2" x14ac:dyDescent="0.25">
      <c r="A44479"/>
    </row>
    <row r="44480" spans="1:1" ht="13.2" x14ac:dyDescent="0.25">
      <c r="A44480"/>
    </row>
    <row r="44481" spans="1:1" ht="13.2" x14ac:dyDescent="0.25">
      <c r="A44481"/>
    </row>
    <row r="44482" spans="1:1" ht="13.2" x14ac:dyDescent="0.25">
      <c r="A44482"/>
    </row>
    <row r="44483" spans="1:1" ht="13.2" x14ac:dyDescent="0.25">
      <c r="A44483"/>
    </row>
    <row r="44484" spans="1:1" ht="13.2" x14ac:dyDescent="0.25">
      <c r="A44484"/>
    </row>
    <row r="44485" spans="1:1" ht="13.2" x14ac:dyDescent="0.25">
      <c r="A44485"/>
    </row>
    <row r="44486" spans="1:1" ht="13.2" x14ac:dyDescent="0.25">
      <c r="A44486"/>
    </row>
    <row r="44487" spans="1:1" ht="13.2" x14ac:dyDescent="0.25">
      <c r="A44487"/>
    </row>
    <row r="44488" spans="1:1" ht="13.2" x14ac:dyDescent="0.25">
      <c r="A44488"/>
    </row>
    <row r="44489" spans="1:1" ht="13.2" x14ac:dyDescent="0.25">
      <c r="A44489"/>
    </row>
    <row r="44490" spans="1:1" ht="13.2" x14ac:dyDescent="0.25">
      <c r="A44490"/>
    </row>
    <row r="44491" spans="1:1" ht="13.2" x14ac:dyDescent="0.25">
      <c r="A44491"/>
    </row>
    <row r="44492" spans="1:1" ht="13.2" x14ac:dyDescent="0.25">
      <c r="A44492"/>
    </row>
    <row r="44493" spans="1:1" ht="13.2" x14ac:dyDescent="0.25">
      <c r="A44493"/>
    </row>
    <row r="44494" spans="1:1" ht="13.2" x14ac:dyDescent="0.25">
      <c r="A44494"/>
    </row>
    <row r="44495" spans="1:1" ht="13.2" x14ac:dyDescent="0.25">
      <c r="A44495"/>
    </row>
    <row r="44496" spans="1:1" ht="13.2" x14ac:dyDescent="0.25">
      <c r="A44496"/>
    </row>
    <row r="44497" spans="1:1" ht="13.2" x14ac:dyDescent="0.25">
      <c r="A44497"/>
    </row>
    <row r="44498" spans="1:1" ht="13.2" x14ac:dyDescent="0.25">
      <c r="A44498"/>
    </row>
    <row r="44499" spans="1:1" ht="13.2" x14ac:dyDescent="0.25">
      <c r="A44499"/>
    </row>
    <row r="44500" spans="1:1" ht="13.2" x14ac:dyDescent="0.25">
      <c r="A44500"/>
    </row>
    <row r="44501" spans="1:1" ht="13.2" x14ac:dyDescent="0.25">
      <c r="A44501"/>
    </row>
    <row r="44502" spans="1:1" ht="13.2" x14ac:dyDescent="0.25">
      <c r="A44502"/>
    </row>
    <row r="44503" spans="1:1" ht="13.2" x14ac:dyDescent="0.25">
      <c r="A44503"/>
    </row>
    <row r="44504" spans="1:1" ht="13.2" x14ac:dyDescent="0.25">
      <c r="A44504"/>
    </row>
    <row r="44505" spans="1:1" ht="13.2" x14ac:dyDescent="0.25">
      <c r="A44505"/>
    </row>
    <row r="44506" spans="1:1" ht="13.2" x14ac:dyDescent="0.25">
      <c r="A44506"/>
    </row>
    <row r="44507" spans="1:1" ht="13.2" x14ac:dyDescent="0.25">
      <c r="A44507"/>
    </row>
    <row r="44508" spans="1:1" ht="13.2" x14ac:dyDescent="0.25">
      <c r="A44508"/>
    </row>
    <row r="44509" spans="1:1" ht="13.2" x14ac:dyDescent="0.25">
      <c r="A44509"/>
    </row>
    <row r="44510" spans="1:1" ht="13.2" x14ac:dyDescent="0.25">
      <c r="A44510"/>
    </row>
    <row r="44511" spans="1:1" ht="13.2" x14ac:dyDescent="0.25">
      <c r="A44511"/>
    </row>
    <row r="44512" spans="1:1" ht="13.2" x14ac:dyDescent="0.25">
      <c r="A44512"/>
    </row>
    <row r="44513" spans="1:1" ht="13.2" x14ac:dyDescent="0.25">
      <c r="A44513"/>
    </row>
    <row r="44514" spans="1:1" ht="13.2" x14ac:dyDescent="0.25">
      <c r="A44514"/>
    </row>
    <row r="44515" spans="1:1" ht="13.2" x14ac:dyDescent="0.25">
      <c r="A44515"/>
    </row>
    <row r="44516" spans="1:1" ht="13.2" x14ac:dyDescent="0.25">
      <c r="A44516"/>
    </row>
    <row r="44517" spans="1:1" ht="13.2" x14ac:dyDescent="0.25">
      <c r="A44517"/>
    </row>
    <row r="44518" spans="1:1" ht="13.2" x14ac:dyDescent="0.25">
      <c r="A44518"/>
    </row>
    <row r="44519" spans="1:1" ht="13.2" x14ac:dyDescent="0.25">
      <c r="A44519"/>
    </row>
    <row r="44520" spans="1:1" ht="13.2" x14ac:dyDescent="0.25">
      <c r="A44520"/>
    </row>
    <row r="44521" spans="1:1" ht="13.2" x14ac:dyDescent="0.25">
      <c r="A44521"/>
    </row>
    <row r="44522" spans="1:1" ht="13.2" x14ac:dyDescent="0.25">
      <c r="A44522"/>
    </row>
    <row r="44523" spans="1:1" ht="13.2" x14ac:dyDescent="0.25">
      <c r="A44523"/>
    </row>
    <row r="44524" spans="1:1" ht="13.2" x14ac:dyDescent="0.25">
      <c r="A44524"/>
    </row>
    <row r="44525" spans="1:1" ht="13.2" x14ac:dyDescent="0.25">
      <c r="A44525"/>
    </row>
    <row r="44526" spans="1:1" ht="13.2" x14ac:dyDescent="0.25">
      <c r="A44526"/>
    </row>
    <row r="44527" spans="1:1" ht="13.2" x14ac:dyDescent="0.25">
      <c r="A44527"/>
    </row>
    <row r="44528" spans="1:1" ht="13.2" x14ac:dyDescent="0.25">
      <c r="A44528"/>
    </row>
    <row r="44529" spans="1:1" ht="13.2" x14ac:dyDescent="0.25">
      <c r="A44529"/>
    </row>
    <row r="44530" spans="1:1" ht="13.2" x14ac:dyDescent="0.25">
      <c r="A44530"/>
    </row>
    <row r="44531" spans="1:1" ht="13.2" x14ac:dyDescent="0.25">
      <c r="A44531"/>
    </row>
    <row r="44532" spans="1:1" ht="13.2" x14ac:dyDescent="0.25">
      <c r="A44532"/>
    </row>
    <row r="44533" spans="1:1" ht="13.2" x14ac:dyDescent="0.25">
      <c r="A44533"/>
    </row>
    <row r="44534" spans="1:1" ht="13.2" x14ac:dyDescent="0.25">
      <c r="A44534"/>
    </row>
    <row r="44535" spans="1:1" ht="13.2" x14ac:dyDescent="0.25">
      <c r="A44535"/>
    </row>
    <row r="44536" spans="1:1" ht="13.2" x14ac:dyDescent="0.25">
      <c r="A44536"/>
    </row>
    <row r="44537" spans="1:1" ht="13.2" x14ac:dyDescent="0.25">
      <c r="A44537"/>
    </row>
    <row r="44538" spans="1:1" ht="13.2" x14ac:dyDescent="0.25">
      <c r="A44538"/>
    </row>
    <row r="44539" spans="1:1" ht="13.2" x14ac:dyDescent="0.25">
      <c r="A44539"/>
    </row>
    <row r="44540" spans="1:1" ht="13.2" x14ac:dyDescent="0.25">
      <c r="A44540"/>
    </row>
    <row r="44541" spans="1:1" ht="13.2" x14ac:dyDescent="0.25">
      <c r="A44541"/>
    </row>
    <row r="44542" spans="1:1" ht="13.2" x14ac:dyDescent="0.25">
      <c r="A44542"/>
    </row>
    <row r="44543" spans="1:1" ht="13.2" x14ac:dyDescent="0.25">
      <c r="A44543"/>
    </row>
    <row r="44544" spans="1:1" ht="13.2" x14ac:dyDescent="0.25">
      <c r="A44544"/>
    </row>
    <row r="44545" spans="1:1" ht="13.2" x14ac:dyDescent="0.25">
      <c r="A44545"/>
    </row>
    <row r="44546" spans="1:1" ht="13.2" x14ac:dyDescent="0.25">
      <c r="A44546"/>
    </row>
    <row r="44547" spans="1:1" ht="13.2" x14ac:dyDescent="0.25">
      <c r="A44547"/>
    </row>
    <row r="44548" spans="1:1" ht="13.2" x14ac:dyDescent="0.25">
      <c r="A44548"/>
    </row>
    <row r="44549" spans="1:1" ht="13.2" x14ac:dyDescent="0.25">
      <c r="A44549"/>
    </row>
    <row r="44550" spans="1:1" ht="13.2" x14ac:dyDescent="0.25">
      <c r="A44550"/>
    </row>
    <row r="44551" spans="1:1" ht="13.2" x14ac:dyDescent="0.25">
      <c r="A44551"/>
    </row>
    <row r="44552" spans="1:1" ht="13.2" x14ac:dyDescent="0.25">
      <c r="A44552"/>
    </row>
    <row r="44553" spans="1:1" ht="13.2" x14ac:dyDescent="0.25">
      <c r="A44553"/>
    </row>
    <row r="44554" spans="1:1" ht="13.2" x14ac:dyDescent="0.25">
      <c r="A44554"/>
    </row>
    <row r="44555" spans="1:1" ht="13.2" x14ac:dyDescent="0.25">
      <c r="A44555"/>
    </row>
    <row r="44556" spans="1:1" ht="13.2" x14ac:dyDescent="0.25">
      <c r="A44556"/>
    </row>
    <row r="44557" spans="1:1" ht="13.2" x14ac:dyDescent="0.25">
      <c r="A44557"/>
    </row>
    <row r="44558" spans="1:1" ht="13.2" x14ac:dyDescent="0.25">
      <c r="A44558"/>
    </row>
    <row r="44559" spans="1:1" ht="13.2" x14ac:dyDescent="0.25">
      <c r="A44559"/>
    </row>
    <row r="44560" spans="1:1" ht="13.2" x14ac:dyDescent="0.25">
      <c r="A44560"/>
    </row>
    <row r="44561" spans="1:1" ht="13.2" x14ac:dyDescent="0.25">
      <c r="A44561"/>
    </row>
    <row r="44562" spans="1:1" ht="13.2" x14ac:dyDescent="0.25">
      <c r="A44562"/>
    </row>
    <row r="44563" spans="1:1" ht="13.2" x14ac:dyDescent="0.25">
      <c r="A44563"/>
    </row>
    <row r="44564" spans="1:1" ht="13.2" x14ac:dyDescent="0.25">
      <c r="A44564"/>
    </row>
    <row r="44565" spans="1:1" ht="13.2" x14ac:dyDescent="0.25">
      <c r="A44565"/>
    </row>
    <row r="44566" spans="1:1" ht="13.2" x14ac:dyDescent="0.25">
      <c r="A44566"/>
    </row>
    <row r="44567" spans="1:1" ht="13.2" x14ac:dyDescent="0.25">
      <c r="A44567"/>
    </row>
    <row r="44568" spans="1:1" ht="13.2" x14ac:dyDescent="0.25">
      <c r="A44568"/>
    </row>
    <row r="44569" spans="1:1" ht="13.2" x14ac:dyDescent="0.25">
      <c r="A44569"/>
    </row>
    <row r="44570" spans="1:1" ht="13.2" x14ac:dyDescent="0.25">
      <c r="A44570"/>
    </row>
    <row r="44571" spans="1:1" ht="13.2" x14ac:dyDescent="0.25">
      <c r="A44571"/>
    </row>
    <row r="44572" spans="1:1" ht="13.2" x14ac:dyDescent="0.25">
      <c r="A44572"/>
    </row>
    <row r="44573" spans="1:1" ht="13.2" x14ac:dyDescent="0.25">
      <c r="A44573"/>
    </row>
    <row r="44574" spans="1:1" ht="13.2" x14ac:dyDescent="0.25">
      <c r="A44574"/>
    </row>
    <row r="44575" spans="1:1" ht="13.2" x14ac:dyDescent="0.25">
      <c r="A44575"/>
    </row>
    <row r="44576" spans="1:1" ht="13.2" x14ac:dyDescent="0.25">
      <c r="A44576"/>
    </row>
    <row r="44577" spans="1:1" ht="13.2" x14ac:dyDescent="0.25">
      <c r="A44577"/>
    </row>
    <row r="44578" spans="1:1" ht="13.2" x14ac:dyDescent="0.25">
      <c r="A44578"/>
    </row>
    <row r="44579" spans="1:1" ht="13.2" x14ac:dyDescent="0.25">
      <c r="A44579"/>
    </row>
    <row r="44580" spans="1:1" ht="13.2" x14ac:dyDescent="0.25">
      <c r="A44580"/>
    </row>
    <row r="44581" spans="1:1" ht="13.2" x14ac:dyDescent="0.25">
      <c r="A44581"/>
    </row>
    <row r="44582" spans="1:1" ht="13.2" x14ac:dyDescent="0.25">
      <c r="A44582"/>
    </row>
    <row r="44583" spans="1:1" ht="13.2" x14ac:dyDescent="0.25">
      <c r="A44583"/>
    </row>
    <row r="44584" spans="1:1" ht="13.2" x14ac:dyDescent="0.25">
      <c r="A44584"/>
    </row>
    <row r="44585" spans="1:1" ht="13.2" x14ac:dyDescent="0.25">
      <c r="A44585"/>
    </row>
    <row r="44586" spans="1:1" ht="13.2" x14ac:dyDescent="0.25">
      <c r="A44586"/>
    </row>
    <row r="44587" spans="1:1" ht="13.2" x14ac:dyDescent="0.25">
      <c r="A44587"/>
    </row>
    <row r="44588" spans="1:1" ht="13.2" x14ac:dyDescent="0.25">
      <c r="A44588"/>
    </row>
    <row r="44589" spans="1:1" ht="13.2" x14ac:dyDescent="0.25">
      <c r="A44589"/>
    </row>
    <row r="44590" spans="1:1" ht="13.2" x14ac:dyDescent="0.25">
      <c r="A44590"/>
    </row>
    <row r="44591" spans="1:1" ht="13.2" x14ac:dyDescent="0.25">
      <c r="A44591"/>
    </row>
    <row r="44592" spans="1:1" ht="13.2" x14ac:dyDescent="0.25">
      <c r="A44592"/>
    </row>
    <row r="44593" spans="1:1" ht="13.2" x14ac:dyDescent="0.25">
      <c r="A44593"/>
    </row>
    <row r="44594" spans="1:1" ht="13.2" x14ac:dyDescent="0.25">
      <c r="A44594"/>
    </row>
    <row r="44595" spans="1:1" ht="13.2" x14ac:dyDescent="0.25">
      <c r="A44595"/>
    </row>
    <row r="44596" spans="1:1" ht="13.2" x14ac:dyDescent="0.25">
      <c r="A44596"/>
    </row>
    <row r="44597" spans="1:1" ht="13.2" x14ac:dyDescent="0.25">
      <c r="A44597"/>
    </row>
    <row r="44598" spans="1:1" ht="13.2" x14ac:dyDescent="0.25">
      <c r="A44598"/>
    </row>
    <row r="44599" spans="1:1" ht="13.2" x14ac:dyDescent="0.25">
      <c r="A44599"/>
    </row>
    <row r="44600" spans="1:1" ht="13.2" x14ac:dyDescent="0.25">
      <c r="A44600"/>
    </row>
    <row r="44601" spans="1:1" ht="13.2" x14ac:dyDescent="0.25">
      <c r="A44601"/>
    </row>
    <row r="44602" spans="1:1" ht="13.2" x14ac:dyDescent="0.25">
      <c r="A44602"/>
    </row>
    <row r="44603" spans="1:1" ht="13.2" x14ac:dyDescent="0.25">
      <c r="A44603"/>
    </row>
    <row r="44604" spans="1:1" ht="13.2" x14ac:dyDescent="0.25">
      <c r="A44604"/>
    </row>
    <row r="44605" spans="1:1" ht="13.2" x14ac:dyDescent="0.25">
      <c r="A44605"/>
    </row>
    <row r="44606" spans="1:1" ht="13.2" x14ac:dyDescent="0.25">
      <c r="A44606"/>
    </row>
    <row r="44607" spans="1:1" ht="13.2" x14ac:dyDescent="0.25">
      <c r="A44607"/>
    </row>
    <row r="44608" spans="1:1" ht="13.2" x14ac:dyDescent="0.25">
      <c r="A44608"/>
    </row>
    <row r="44609" spans="1:1" ht="13.2" x14ac:dyDescent="0.25">
      <c r="A44609"/>
    </row>
    <row r="44610" spans="1:1" ht="13.2" x14ac:dyDescent="0.25">
      <c r="A44610"/>
    </row>
    <row r="44611" spans="1:1" ht="13.2" x14ac:dyDescent="0.25">
      <c r="A44611"/>
    </row>
    <row r="44612" spans="1:1" ht="13.2" x14ac:dyDescent="0.25">
      <c r="A44612"/>
    </row>
    <row r="44613" spans="1:1" ht="13.2" x14ac:dyDescent="0.25">
      <c r="A44613"/>
    </row>
    <row r="44614" spans="1:1" ht="13.2" x14ac:dyDescent="0.25">
      <c r="A44614"/>
    </row>
    <row r="44615" spans="1:1" ht="13.2" x14ac:dyDescent="0.25">
      <c r="A44615"/>
    </row>
    <row r="44616" spans="1:1" ht="13.2" x14ac:dyDescent="0.25">
      <c r="A44616"/>
    </row>
    <row r="44617" spans="1:1" ht="13.2" x14ac:dyDescent="0.25">
      <c r="A44617"/>
    </row>
    <row r="44618" spans="1:1" ht="13.2" x14ac:dyDescent="0.25">
      <c r="A44618"/>
    </row>
    <row r="44619" spans="1:1" ht="13.2" x14ac:dyDescent="0.25">
      <c r="A44619"/>
    </row>
    <row r="44620" spans="1:1" ht="13.2" x14ac:dyDescent="0.25">
      <c r="A44620"/>
    </row>
    <row r="44621" spans="1:1" ht="13.2" x14ac:dyDescent="0.25">
      <c r="A44621"/>
    </row>
    <row r="44622" spans="1:1" ht="13.2" x14ac:dyDescent="0.25">
      <c r="A44622"/>
    </row>
    <row r="44623" spans="1:1" ht="13.2" x14ac:dyDescent="0.25">
      <c r="A44623"/>
    </row>
    <row r="44624" spans="1:1" ht="13.2" x14ac:dyDescent="0.25">
      <c r="A44624"/>
    </row>
    <row r="44625" spans="1:1" ht="13.2" x14ac:dyDescent="0.25">
      <c r="A44625"/>
    </row>
    <row r="44626" spans="1:1" ht="13.2" x14ac:dyDescent="0.25">
      <c r="A44626"/>
    </row>
    <row r="44627" spans="1:1" ht="13.2" x14ac:dyDescent="0.25">
      <c r="A44627"/>
    </row>
    <row r="44628" spans="1:1" ht="13.2" x14ac:dyDescent="0.25">
      <c r="A44628"/>
    </row>
    <row r="44629" spans="1:1" ht="13.2" x14ac:dyDescent="0.25">
      <c r="A44629"/>
    </row>
    <row r="44630" spans="1:1" ht="13.2" x14ac:dyDescent="0.25">
      <c r="A44630"/>
    </row>
    <row r="44631" spans="1:1" ht="13.2" x14ac:dyDescent="0.25">
      <c r="A44631"/>
    </row>
    <row r="44632" spans="1:1" ht="13.2" x14ac:dyDescent="0.25">
      <c r="A44632"/>
    </row>
    <row r="44633" spans="1:1" ht="13.2" x14ac:dyDescent="0.25">
      <c r="A44633"/>
    </row>
    <row r="44634" spans="1:1" ht="13.2" x14ac:dyDescent="0.25">
      <c r="A44634"/>
    </row>
    <row r="44635" spans="1:1" ht="13.2" x14ac:dyDescent="0.25">
      <c r="A44635"/>
    </row>
    <row r="44636" spans="1:1" ht="13.2" x14ac:dyDescent="0.25">
      <c r="A44636"/>
    </row>
    <row r="44637" spans="1:1" ht="13.2" x14ac:dyDescent="0.25">
      <c r="A44637"/>
    </row>
    <row r="44638" spans="1:1" ht="13.2" x14ac:dyDescent="0.25">
      <c r="A44638"/>
    </row>
    <row r="44639" spans="1:1" ht="13.2" x14ac:dyDescent="0.25">
      <c r="A44639"/>
    </row>
    <row r="44640" spans="1:1" ht="13.2" x14ac:dyDescent="0.25">
      <c r="A44640"/>
    </row>
    <row r="44641" spans="1:1" ht="13.2" x14ac:dyDescent="0.25">
      <c r="A44641"/>
    </row>
    <row r="44642" spans="1:1" ht="13.2" x14ac:dyDescent="0.25">
      <c r="A44642"/>
    </row>
    <row r="44643" spans="1:1" ht="13.2" x14ac:dyDescent="0.25">
      <c r="A44643"/>
    </row>
    <row r="44644" spans="1:1" ht="13.2" x14ac:dyDescent="0.25">
      <c r="A44644"/>
    </row>
    <row r="44645" spans="1:1" ht="13.2" x14ac:dyDescent="0.25">
      <c r="A44645"/>
    </row>
    <row r="44646" spans="1:1" ht="13.2" x14ac:dyDescent="0.25">
      <c r="A44646"/>
    </row>
    <row r="44647" spans="1:1" ht="13.2" x14ac:dyDescent="0.25">
      <c r="A44647"/>
    </row>
    <row r="44648" spans="1:1" ht="13.2" x14ac:dyDescent="0.25">
      <c r="A44648"/>
    </row>
    <row r="44649" spans="1:1" ht="13.2" x14ac:dyDescent="0.25">
      <c r="A44649"/>
    </row>
    <row r="44650" spans="1:1" ht="13.2" x14ac:dyDescent="0.25">
      <c r="A44650"/>
    </row>
    <row r="44651" spans="1:1" ht="13.2" x14ac:dyDescent="0.25">
      <c r="A44651"/>
    </row>
    <row r="44652" spans="1:1" ht="13.2" x14ac:dyDescent="0.25">
      <c r="A44652"/>
    </row>
    <row r="44653" spans="1:1" ht="13.2" x14ac:dyDescent="0.25">
      <c r="A44653"/>
    </row>
    <row r="44654" spans="1:1" ht="13.2" x14ac:dyDescent="0.25">
      <c r="A44654"/>
    </row>
    <row r="44655" spans="1:1" ht="13.2" x14ac:dyDescent="0.25">
      <c r="A44655"/>
    </row>
    <row r="44656" spans="1:1" ht="13.2" x14ac:dyDescent="0.25">
      <c r="A44656"/>
    </row>
    <row r="44657" spans="1:1" ht="13.2" x14ac:dyDescent="0.25">
      <c r="A44657"/>
    </row>
    <row r="44658" spans="1:1" ht="13.2" x14ac:dyDescent="0.25">
      <c r="A44658"/>
    </row>
    <row r="44659" spans="1:1" ht="13.2" x14ac:dyDescent="0.25">
      <c r="A44659"/>
    </row>
    <row r="44660" spans="1:1" ht="13.2" x14ac:dyDescent="0.25">
      <c r="A44660"/>
    </row>
    <row r="44661" spans="1:1" ht="13.2" x14ac:dyDescent="0.25">
      <c r="A44661"/>
    </row>
    <row r="44662" spans="1:1" ht="13.2" x14ac:dyDescent="0.25">
      <c r="A44662"/>
    </row>
    <row r="44663" spans="1:1" ht="13.2" x14ac:dyDescent="0.25">
      <c r="A44663"/>
    </row>
    <row r="44664" spans="1:1" ht="13.2" x14ac:dyDescent="0.25">
      <c r="A44664"/>
    </row>
    <row r="44665" spans="1:1" ht="13.2" x14ac:dyDescent="0.25">
      <c r="A44665"/>
    </row>
    <row r="44666" spans="1:1" ht="13.2" x14ac:dyDescent="0.25">
      <c r="A44666"/>
    </row>
    <row r="44667" spans="1:1" ht="13.2" x14ac:dyDescent="0.25">
      <c r="A44667"/>
    </row>
    <row r="44668" spans="1:1" ht="13.2" x14ac:dyDescent="0.25">
      <c r="A44668"/>
    </row>
    <row r="44669" spans="1:1" ht="13.2" x14ac:dyDescent="0.25">
      <c r="A44669"/>
    </row>
    <row r="44670" spans="1:1" ht="13.2" x14ac:dyDescent="0.25">
      <c r="A44670"/>
    </row>
    <row r="44671" spans="1:1" ht="13.2" x14ac:dyDescent="0.25">
      <c r="A44671"/>
    </row>
    <row r="44672" spans="1:1" ht="13.2" x14ac:dyDescent="0.25">
      <c r="A44672"/>
    </row>
    <row r="44673" spans="1:1" ht="13.2" x14ac:dyDescent="0.25">
      <c r="A44673"/>
    </row>
    <row r="44674" spans="1:1" ht="13.2" x14ac:dyDescent="0.25">
      <c r="A44674"/>
    </row>
    <row r="44675" spans="1:1" ht="13.2" x14ac:dyDescent="0.25">
      <c r="A44675"/>
    </row>
    <row r="44676" spans="1:1" ht="13.2" x14ac:dyDescent="0.25">
      <c r="A44676"/>
    </row>
    <row r="44677" spans="1:1" ht="13.2" x14ac:dyDescent="0.25">
      <c r="A44677"/>
    </row>
    <row r="44678" spans="1:1" ht="13.2" x14ac:dyDescent="0.25">
      <c r="A44678"/>
    </row>
    <row r="44679" spans="1:1" ht="13.2" x14ac:dyDescent="0.25">
      <c r="A44679"/>
    </row>
    <row r="44680" spans="1:1" ht="13.2" x14ac:dyDescent="0.25">
      <c r="A44680"/>
    </row>
    <row r="44681" spans="1:1" ht="13.2" x14ac:dyDescent="0.25">
      <c r="A44681"/>
    </row>
    <row r="44682" spans="1:1" ht="13.2" x14ac:dyDescent="0.25">
      <c r="A44682"/>
    </row>
    <row r="44683" spans="1:1" ht="13.2" x14ac:dyDescent="0.25">
      <c r="A44683"/>
    </row>
    <row r="44684" spans="1:1" ht="13.2" x14ac:dyDescent="0.25">
      <c r="A44684"/>
    </row>
    <row r="44685" spans="1:1" ht="13.2" x14ac:dyDescent="0.25">
      <c r="A44685"/>
    </row>
    <row r="44686" spans="1:1" ht="13.2" x14ac:dyDescent="0.25">
      <c r="A44686"/>
    </row>
    <row r="44687" spans="1:1" ht="13.2" x14ac:dyDescent="0.25">
      <c r="A44687"/>
    </row>
    <row r="44688" spans="1:1" ht="13.2" x14ac:dyDescent="0.25">
      <c r="A44688"/>
    </row>
    <row r="44689" spans="1:1" ht="13.2" x14ac:dyDescent="0.25">
      <c r="A44689"/>
    </row>
    <row r="44690" spans="1:1" ht="13.2" x14ac:dyDescent="0.25">
      <c r="A44690"/>
    </row>
    <row r="44691" spans="1:1" ht="13.2" x14ac:dyDescent="0.25">
      <c r="A44691"/>
    </row>
    <row r="44692" spans="1:1" ht="13.2" x14ac:dyDescent="0.25">
      <c r="A44692"/>
    </row>
    <row r="44693" spans="1:1" ht="13.2" x14ac:dyDescent="0.25">
      <c r="A44693"/>
    </row>
    <row r="44694" spans="1:1" ht="13.2" x14ac:dyDescent="0.25">
      <c r="A44694"/>
    </row>
    <row r="44695" spans="1:1" ht="13.2" x14ac:dyDescent="0.25">
      <c r="A44695"/>
    </row>
    <row r="44696" spans="1:1" ht="13.2" x14ac:dyDescent="0.25">
      <c r="A44696"/>
    </row>
    <row r="44697" spans="1:1" ht="13.2" x14ac:dyDescent="0.25">
      <c r="A44697"/>
    </row>
    <row r="44698" spans="1:1" ht="13.2" x14ac:dyDescent="0.25">
      <c r="A44698"/>
    </row>
    <row r="44699" spans="1:1" ht="13.2" x14ac:dyDescent="0.25">
      <c r="A44699"/>
    </row>
    <row r="44700" spans="1:1" ht="13.2" x14ac:dyDescent="0.25">
      <c r="A44700"/>
    </row>
    <row r="44701" spans="1:1" ht="13.2" x14ac:dyDescent="0.25">
      <c r="A44701"/>
    </row>
    <row r="44702" spans="1:1" ht="13.2" x14ac:dyDescent="0.25">
      <c r="A44702"/>
    </row>
    <row r="44703" spans="1:1" ht="13.2" x14ac:dyDescent="0.25">
      <c r="A44703"/>
    </row>
    <row r="44704" spans="1:1" ht="13.2" x14ac:dyDescent="0.25">
      <c r="A44704"/>
    </row>
    <row r="44705" spans="1:1" ht="13.2" x14ac:dyDescent="0.25">
      <c r="A44705"/>
    </row>
    <row r="44706" spans="1:1" ht="13.2" x14ac:dyDescent="0.25">
      <c r="A44706"/>
    </row>
    <row r="44707" spans="1:1" ht="13.2" x14ac:dyDescent="0.25">
      <c r="A44707"/>
    </row>
    <row r="44708" spans="1:1" ht="13.2" x14ac:dyDescent="0.25">
      <c r="A44708"/>
    </row>
    <row r="44709" spans="1:1" ht="13.2" x14ac:dyDescent="0.25">
      <c r="A44709"/>
    </row>
    <row r="44710" spans="1:1" ht="13.2" x14ac:dyDescent="0.25">
      <c r="A44710"/>
    </row>
    <row r="44711" spans="1:1" ht="13.2" x14ac:dyDescent="0.25">
      <c r="A44711"/>
    </row>
    <row r="44712" spans="1:1" ht="13.2" x14ac:dyDescent="0.25">
      <c r="A44712"/>
    </row>
    <row r="44713" spans="1:1" ht="13.2" x14ac:dyDescent="0.25">
      <c r="A44713"/>
    </row>
    <row r="44714" spans="1:1" ht="13.2" x14ac:dyDescent="0.25">
      <c r="A44714"/>
    </row>
    <row r="44715" spans="1:1" ht="13.2" x14ac:dyDescent="0.25">
      <c r="A44715"/>
    </row>
    <row r="44716" spans="1:1" ht="13.2" x14ac:dyDescent="0.25">
      <c r="A44716"/>
    </row>
    <row r="44717" spans="1:1" ht="13.2" x14ac:dyDescent="0.25">
      <c r="A44717"/>
    </row>
    <row r="44718" spans="1:1" ht="13.2" x14ac:dyDescent="0.25">
      <c r="A44718"/>
    </row>
    <row r="44719" spans="1:1" ht="13.2" x14ac:dyDescent="0.25">
      <c r="A44719"/>
    </row>
    <row r="44720" spans="1:1" ht="13.2" x14ac:dyDescent="0.25">
      <c r="A44720"/>
    </row>
    <row r="44721" spans="1:1" ht="13.2" x14ac:dyDescent="0.25">
      <c r="A44721"/>
    </row>
    <row r="44722" spans="1:1" ht="13.2" x14ac:dyDescent="0.25">
      <c r="A44722"/>
    </row>
    <row r="44723" spans="1:1" ht="13.2" x14ac:dyDescent="0.25">
      <c r="A44723"/>
    </row>
    <row r="44724" spans="1:1" ht="13.2" x14ac:dyDescent="0.25">
      <c r="A44724"/>
    </row>
    <row r="44725" spans="1:1" ht="13.2" x14ac:dyDescent="0.25">
      <c r="A44725"/>
    </row>
    <row r="44726" spans="1:1" ht="13.2" x14ac:dyDescent="0.25">
      <c r="A44726"/>
    </row>
    <row r="44727" spans="1:1" ht="13.2" x14ac:dyDescent="0.25">
      <c r="A44727"/>
    </row>
    <row r="44728" spans="1:1" ht="13.2" x14ac:dyDescent="0.25">
      <c r="A44728"/>
    </row>
    <row r="44729" spans="1:1" ht="13.2" x14ac:dyDescent="0.25">
      <c r="A44729"/>
    </row>
    <row r="44730" spans="1:1" ht="13.2" x14ac:dyDescent="0.25">
      <c r="A44730"/>
    </row>
    <row r="44731" spans="1:1" ht="13.2" x14ac:dyDescent="0.25">
      <c r="A44731"/>
    </row>
    <row r="44732" spans="1:1" ht="13.2" x14ac:dyDescent="0.25">
      <c r="A44732"/>
    </row>
    <row r="44733" spans="1:1" ht="13.2" x14ac:dyDescent="0.25">
      <c r="A44733"/>
    </row>
    <row r="44734" spans="1:1" ht="13.2" x14ac:dyDescent="0.25">
      <c r="A44734"/>
    </row>
    <row r="44735" spans="1:1" ht="13.2" x14ac:dyDescent="0.25">
      <c r="A44735"/>
    </row>
    <row r="44736" spans="1:1" ht="13.2" x14ac:dyDescent="0.25">
      <c r="A44736"/>
    </row>
    <row r="44737" spans="1:1" ht="13.2" x14ac:dyDescent="0.25">
      <c r="A44737"/>
    </row>
    <row r="44738" spans="1:1" ht="13.2" x14ac:dyDescent="0.25">
      <c r="A44738"/>
    </row>
    <row r="44739" spans="1:1" ht="13.2" x14ac:dyDescent="0.25">
      <c r="A44739"/>
    </row>
    <row r="44740" spans="1:1" ht="13.2" x14ac:dyDescent="0.25">
      <c r="A44740"/>
    </row>
    <row r="44741" spans="1:1" ht="13.2" x14ac:dyDescent="0.25">
      <c r="A44741"/>
    </row>
    <row r="44742" spans="1:1" ht="13.2" x14ac:dyDescent="0.25">
      <c r="A44742"/>
    </row>
    <row r="44743" spans="1:1" ht="13.2" x14ac:dyDescent="0.25">
      <c r="A44743"/>
    </row>
    <row r="44744" spans="1:1" ht="13.2" x14ac:dyDescent="0.25">
      <c r="A44744"/>
    </row>
    <row r="44745" spans="1:1" ht="13.2" x14ac:dyDescent="0.25">
      <c r="A44745"/>
    </row>
    <row r="44746" spans="1:1" ht="13.2" x14ac:dyDescent="0.25">
      <c r="A44746"/>
    </row>
    <row r="44747" spans="1:1" ht="13.2" x14ac:dyDescent="0.25">
      <c r="A44747"/>
    </row>
    <row r="44748" spans="1:1" ht="13.2" x14ac:dyDescent="0.25">
      <c r="A44748"/>
    </row>
    <row r="44749" spans="1:1" ht="13.2" x14ac:dyDescent="0.25">
      <c r="A44749"/>
    </row>
    <row r="44750" spans="1:1" ht="13.2" x14ac:dyDescent="0.25">
      <c r="A44750"/>
    </row>
    <row r="44751" spans="1:1" ht="13.2" x14ac:dyDescent="0.25">
      <c r="A44751"/>
    </row>
    <row r="44752" spans="1:1" ht="13.2" x14ac:dyDescent="0.25">
      <c r="A44752"/>
    </row>
    <row r="44753" spans="1:1" ht="13.2" x14ac:dyDescent="0.25">
      <c r="A44753"/>
    </row>
    <row r="44754" spans="1:1" ht="13.2" x14ac:dyDescent="0.25">
      <c r="A44754"/>
    </row>
    <row r="44755" spans="1:1" ht="13.2" x14ac:dyDescent="0.25">
      <c r="A44755"/>
    </row>
    <row r="44756" spans="1:1" ht="13.2" x14ac:dyDescent="0.25">
      <c r="A44756"/>
    </row>
    <row r="44757" spans="1:1" ht="13.2" x14ac:dyDescent="0.25">
      <c r="A44757"/>
    </row>
    <row r="44758" spans="1:1" ht="13.2" x14ac:dyDescent="0.25">
      <c r="A44758"/>
    </row>
    <row r="44759" spans="1:1" ht="13.2" x14ac:dyDescent="0.25">
      <c r="A44759"/>
    </row>
    <row r="44760" spans="1:1" ht="13.2" x14ac:dyDescent="0.25">
      <c r="A44760"/>
    </row>
    <row r="44761" spans="1:1" ht="13.2" x14ac:dyDescent="0.25">
      <c r="A44761"/>
    </row>
    <row r="44762" spans="1:1" ht="13.2" x14ac:dyDescent="0.25">
      <c r="A44762"/>
    </row>
    <row r="44763" spans="1:1" ht="13.2" x14ac:dyDescent="0.25">
      <c r="A44763"/>
    </row>
    <row r="44764" spans="1:1" ht="13.2" x14ac:dyDescent="0.25">
      <c r="A44764"/>
    </row>
    <row r="44765" spans="1:1" ht="13.2" x14ac:dyDescent="0.25">
      <c r="A44765"/>
    </row>
    <row r="44766" spans="1:1" ht="13.2" x14ac:dyDescent="0.25">
      <c r="A44766"/>
    </row>
    <row r="44767" spans="1:1" ht="13.2" x14ac:dyDescent="0.25">
      <c r="A44767"/>
    </row>
    <row r="44768" spans="1:1" ht="13.2" x14ac:dyDescent="0.25">
      <c r="A44768"/>
    </row>
    <row r="44769" spans="1:1" ht="13.2" x14ac:dyDescent="0.25">
      <c r="A44769"/>
    </row>
    <row r="44770" spans="1:1" ht="13.2" x14ac:dyDescent="0.25">
      <c r="A44770"/>
    </row>
    <row r="44771" spans="1:1" ht="13.2" x14ac:dyDescent="0.25">
      <c r="A44771"/>
    </row>
    <row r="44772" spans="1:1" ht="13.2" x14ac:dyDescent="0.25">
      <c r="A44772"/>
    </row>
    <row r="44773" spans="1:1" ht="13.2" x14ac:dyDescent="0.25">
      <c r="A44773"/>
    </row>
    <row r="44774" spans="1:1" ht="13.2" x14ac:dyDescent="0.25">
      <c r="A44774"/>
    </row>
    <row r="44775" spans="1:1" ht="13.2" x14ac:dyDescent="0.25">
      <c r="A44775"/>
    </row>
    <row r="44776" spans="1:1" ht="13.2" x14ac:dyDescent="0.25">
      <c r="A44776"/>
    </row>
    <row r="44777" spans="1:1" ht="13.2" x14ac:dyDescent="0.25">
      <c r="A44777"/>
    </row>
    <row r="44778" spans="1:1" ht="13.2" x14ac:dyDescent="0.25">
      <c r="A44778"/>
    </row>
    <row r="44779" spans="1:1" ht="13.2" x14ac:dyDescent="0.25">
      <c r="A44779"/>
    </row>
    <row r="44780" spans="1:1" ht="13.2" x14ac:dyDescent="0.25">
      <c r="A44780"/>
    </row>
    <row r="44781" spans="1:1" ht="13.2" x14ac:dyDescent="0.25">
      <c r="A44781"/>
    </row>
    <row r="44782" spans="1:1" ht="13.2" x14ac:dyDescent="0.25">
      <c r="A44782"/>
    </row>
    <row r="44783" spans="1:1" ht="13.2" x14ac:dyDescent="0.25">
      <c r="A44783"/>
    </row>
    <row r="44784" spans="1:1" ht="13.2" x14ac:dyDescent="0.25">
      <c r="A44784"/>
    </row>
    <row r="44785" spans="1:1" ht="13.2" x14ac:dyDescent="0.25">
      <c r="A44785"/>
    </row>
    <row r="44786" spans="1:1" ht="13.2" x14ac:dyDescent="0.25">
      <c r="A44786"/>
    </row>
    <row r="44787" spans="1:1" ht="13.2" x14ac:dyDescent="0.25">
      <c r="A44787"/>
    </row>
    <row r="44788" spans="1:1" ht="13.2" x14ac:dyDescent="0.25">
      <c r="A44788"/>
    </row>
    <row r="44789" spans="1:1" ht="13.2" x14ac:dyDescent="0.25">
      <c r="A44789"/>
    </row>
    <row r="44790" spans="1:1" ht="13.2" x14ac:dyDescent="0.25">
      <c r="A44790"/>
    </row>
    <row r="44791" spans="1:1" ht="13.2" x14ac:dyDescent="0.25">
      <c r="A44791"/>
    </row>
    <row r="44792" spans="1:1" ht="13.2" x14ac:dyDescent="0.25">
      <c r="A44792"/>
    </row>
    <row r="44793" spans="1:1" ht="13.2" x14ac:dyDescent="0.25">
      <c r="A44793"/>
    </row>
    <row r="44794" spans="1:1" ht="13.2" x14ac:dyDescent="0.25">
      <c r="A44794"/>
    </row>
    <row r="44795" spans="1:1" ht="13.2" x14ac:dyDescent="0.25">
      <c r="A44795"/>
    </row>
    <row r="44796" spans="1:1" ht="13.2" x14ac:dyDescent="0.25">
      <c r="A44796"/>
    </row>
    <row r="44797" spans="1:1" ht="13.2" x14ac:dyDescent="0.25">
      <c r="A44797"/>
    </row>
    <row r="44798" spans="1:1" ht="13.2" x14ac:dyDescent="0.25">
      <c r="A44798"/>
    </row>
    <row r="44799" spans="1:1" ht="13.2" x14ac:dyDescent="0.25">
      <c r="A44799"/>
    </row>
    <row r="44800" spans="1:1" ht="13.2" x14ac:dyDescent="0.25">
      <c r="A44800"/>
    </row>
    <row r="44801" spans="1:1" ht="13.2" x14ac:dyDescent="0.25">
      <c r="A44801"/>
    </row>
    <row r="44802" spans="1:1" ht="13.2" x14ac:dyDescent="0.25">
      <c r="A44802"/>
    </row>
    <row r="44803" spans="1:1" ht="13.2" x14ac:dyDescent="0.25">
      <c r="A44803"/>
    </row>
    <row r="44804" spans="1:1" ht="13.2" x14ac:dyDescent="0.25">
      <c r="A44804"/>
    </row>
    <row r="44805" spans="1:1" ht="13.2" x14ac:dyDescent="0.25">
      <c r="A44805"/>
    </row>
    <row r="44806" spans="1:1" ht="13.2" x14ac:dyDescent="0.25">
      <c r="A44806"/>
    </row>
    <row r="44807" spans="1:1" ht="13.2" x14ac:dyDescent="0.25">
      <c r="A44807"/>
    </row>
    <row r="44808" spans="1:1" ht="13.2" x14ac:dyDescent="0.25">
      <c r="A44808"/>
    </row>
    <row r="44809" spans="1:1" ht="13.2" x14ac:dyDescent="0.25">
      <c r="A44809"/>
    </row>
    <row r="44810" spans="1:1" ht="13.2" x14ac:dyDescent="0.25">
      <c r="A44810"/>
    </row>
    <row r="44811" spans="1:1" ht="13.2" x14ac:dyDescent="0.25">
      <c r="A44811"/>
    </row>
    <row r="44812" spans="1:1" ht="13.2" x14ac:dyDescent="0.25">
      <c r="A44812"/>
    </row>
    <row r="44813" spans="1:1" ht="13.2" x14ac:dyDescent="0.25">
      <c r="A44813"/>
    </row>
    <row r="44814" spans="1:1" ht="13.2" x14ac:dyDescent="0.25">
      <c r="A44814"/>
    </row>
    <row r="44815" spans="1:1" ht="13.2" x14ac:dyDescent="0.25">
      <c r="A44815"/>
    </row>
    <row r="44816" spans="1:1" ht="13.2" x14ac:dyDescent="0.25">
      <c r="A44816"/>
    </row>
    <row r="44817" spans="1:1" ht="13.2" x14ac:dyDescent="0.25">
      <c r="A44817"/>
    </row>
    <row r="44818" spans="1:1" ht="13.2" x14ac:dyDescent="0.25">
      <c r="A44818"/>
    </row>
    <row r="44819" spans="1:1" ht="13.2" x14ac:dyDescent="0.25">
      <c r="A44819"/>
    </row>
    <row r="44820" spans="1:1" ht="13.2" x14ac:dyDescent="0.25">
      <c r="A44820"/>
    </row>
    <row r="44821" spans="1:1" ht="13.2" x14ac:dyDescent="0.25">
      <c r="A44821"/>
    </row>
    <row r="44822" spans="1:1" ht="13.2" x14ac:dyDescent="0.25">
      <c r="A44822"/>
    </row>
    <row r="44823" spans="1:1" ht="13.2" x14ac:dyDescent="0.25">
      <c r="A44823"/>
    </row>
    <row r="44824" spans="1:1" ht="13.2" x14ac:dyDescent="0.25">
      <c r="A44824"/>
    </row>
    <row r="44825" spans="1:1" ht="13.2" x14ac:dyDescent="0.25">
      <c r="A44825"/>
    </row>
    <row r="44826" spans="1:1" ht="13.2" x14ac:dyDescent="0.25">
      <c r="A44826"/>
    </row>
    <row r="44827" spans="1:1" ht="13.2" x14ac:dyDescent="0.25">
      <c r="A44827"/>
    </row>
    <row r="44828" spans="1:1" ht="13.2" x14ac:dyDescent="0.25">
      <c r="A44828"/>
    </row>
    <row r="44829" spans="1:1" ht="13.2" x14ac:dyDescent="0.25">
      <c r="A44829"/>
    </row>
    <row r="44830" spans="1:1" ht="13.2" x14ac:dyDescent="0.25">
      <c r="A44830"/>
    </row>
    <row r="44831" spans="1:1" ht="13.2" x14ac:dyDescent="0.25">
      <c r="A44831"/>
    </row>
    <row r="44832" spans="1:1" ht="13.2" x14ac:dyDescent="0.25">
      <c r="A44832"/>
    </row>
    <row r="44833" spans="1:1" ht="13.2" x14ac:dyDescent="0.25">
      <c r="A44833"/>
    </row>
    <row r="44834" spans="1:1" ht="13.2" x14ac:dyDescent="0.25">
      <c r="A44834"/>
    </row>
    <row r="44835" spans="1:1" ht="13.2" x14ac:dyDescent="0.25">
      <c r="A44835"/>
    </row>
    <row r="44836" spans="1:1" ht="13.2" x14ac:dyDescent="0.25">
      <c r="A44836"/>
    </row>
    <row r="44837" spans="1:1" ht="13.2" x14ac:dyDescent="0.25">
      <c r="A44837"/>
    </row>
    <row r="44838" spans="1:1" ht="13.2" x14ac:dyDescent="0.25">
      <c r="A44838"/>
    </row>
    <row r="44839" spans="1:1" ht="13.2" x14ac:dyDescent="0.25">
      <c r="A44839"/>
    </row>
    <row r="44840" spans="1:1" ht="13.2" x14ac:dyDescent="0.25">
      <c r="A44840"/>
    </row>
    <row r="44841" spans="1:1" ht="13.2" x14ac:dyDescent="0.25">
      <c r="A44841"/>
    </row>
    <row r="44842" spans="1:1" ht="13.2" x14ac:dyDescent="0.25">
      <c r="A44842"/>
    </row>
    <row r="44843" spans="1:1" ht="13.2" x14ac:dyDescent="0.25">
      <c r="A44843"/>
    </row>
    <row r="44844" spans="1:1" ht="13.2" x14ac:dyDescent="0.25">
      <c r="A44844"/>
    </row>
    <row r="44845" spans="1:1" ht="13.2" x14ac:dyDescent="0.25">
      <c r="A44845"/>
    </row>
    <row r="44846" spans="1:1" ht="13.2" x14ac:dyDescent="0.25">
      <c r="A44846"/>
    </row>
    <row r="44847" spans="1:1" ht="13.2" x14ac:dyDescent="0.25">
      <c r="A44847"/>
    </row>
    <row r="44848" spans="1:1" ht="13.2" x14ac:dyDescent="0.25">
      <c r="A44848"/>
    </row>
    <row r="44849" spans="1:1" ht="13.2" x14ac:dyDescent="0.25">
      <c r="A44849"/>
    </row>
    <row r="44850" spans="1:1" ht="13.2" x14ac:dyDescent="0.25">
      <c r="A44850"/>
    </row>
    <row r="44851" spans="1:1" ht="13.2" x14ac:dyDescent="0.25">
      <c r="A44851"/>
    </row>
    <row r="44852" spans="1:1" ht="13.2" x14ac:dyDescent="0.25">
      <c r="A44852"/>
    </row>
    <row r="44853" spans="1:1" ht="13.2" x14ac:dyDescent="0.25">
      <c r="A44853"/>
    </row>
    <row r="44854" spans="1:1" ht="13.2" x14ac:dyDescent="0.25">
      <c r="A44854"/>
    </row>
    <row r="44855" spans="1:1" ht="13.2" x14ac:dyDescent="0.25">
      <c r="A44855"/>
    </row>
    <row r="44856" spans="1:1" ht="13.2" x14ac:dyDescent="0.25">
      <c r="A44856"/>
    </row>
    <row r="44857" spans="1:1" ht="13.2" x14ac:dyDescent="0.25">
      <c r="A44857"/>
    </row>
    <row r="44858" spans="1:1" ht="13.2" x14ac:dyDescent="0.25">
      <c r="A44858"/>
    </row>
    <row r="44859" spans="1:1" ht="13.2" x14ac:dyDescent="0.25">
      <c r="A44859"/>
    </row>
    <row r="44860" spans="1:1" ht="13.2" x14ac:dyDescent="0.25">
      <c r="A44860"/>
    </row>
    <row r="44861" spans="1:1" ht="13.2" x14ac:dyDescent="0.25">
      <c r="A44861"/>
    </row>
    <row r="44862" spans="1:1" ht="13.2" x14ac:dyDescent="0.25">
      <c r="A44862"/>
    </row>
    <row r="44863" spans="1:1" ht="13.2" x14ac:dyDescent="0.25">
      <c r="A44863"/>
    </row>
    <row r="44864" spans="1:1" ht="13.2" x14ac:dyDescent="0.25">
      <c r="A44864"/>
    </row>
    <row r="44865" spans="1:1" ht="13.2" x14ac:dyDescent="0.25">
      <c r="A44865"/>
    </row>
    <row r="44866" spans="1:1" ht="13.2" x14ac:dyDescent="0.25">
      <c r="A44866"/>
    </row>
    <row r="44867" spans="1:1" ht="13.2" x14ac:dyDescent="0.25">
      <c r="A44867"/>
    </row>
    <row r="44868" spans="1:1" ht="13.2" x14ac:dyDescent="0.25">
      <c r="A44868"/>
    </row>
    <row r="44869" spans="1:1" ht="13.2" x14ac:dyDescent="0.25">
      <c r="A44869"/>
    </row>
    <row r="44870" spans="1:1" ht="13.2" x14ac:dyDescent="0.25">
      <c r="A44870"/>
    </row>
    <row r="44871" spans="1:1" ht="13.2" x14ac:dyDescent="0.25">
      <c r="A44871"/>
    </row>
    <row r="44872" spans="1:1" ht="13.2" x14ac:dyDescent="0.25">
      <c r="A44872"/>
    </row>
    <row r="44873" spans="1:1" ht="13.2" x14ac:dyDescent="0.25">
      <c r="A44873"/>
    </row>
    <row r="44874" spans="1:1" ht="13.2" x14ac:dyDescent="0.25">
      <c r="A44874"/>
    </row>
    <row r="44875" spans="1:1" ht="13.2" x14ac:dyDescent="0.25">
      <c r="A44875"/>
    </row>
    <row r="44876" spans="1:1" ht="13.2" x14ac:dyDescent="0.25">
      <c r="A44876"/>
    </row>
    <row r="44877" spans="1:1" ht="13.2" x14ac:dyDescent="0.25">
      <c r="A44877"/>
    </row>
    <row r="44878" spans="1:1" ht="13.2" x14ac:dyDescent="0.25">
      <c r="A44878"/>
    </row>
    <row r="44879" spans="1:1" ht="13.2" x14ac:dyDescent="0.25">
      <c r="A44879"/>
    </row>
    <row r="44880" spans="1:1" ht="13.2" x14ac:dyDescent="0.25">
      <c r="A44880"/>
    </row>
    <row r="44881" spans="1:1" ht="13.2" x14ac:dyDescent="0.25">
      <c r="A44881"/>
    </row>
    <row r="44882" spans="1:1" ht="13.2" x14ac:dyDescent="0.25">
      <c r="A44882"/>
    </row>
    <row r="44883" spans="1:1" ht="13.2" x14ac:dyDescent="0.25">
      <c r="A44883"/>
    </row>
    <row r="44884" spans="1:1" ht="13.2" x14ac:dyDescent="0.25">
      <c r="A44884"/>
    </row>
    <row r="44885" spans="1:1" ht="13.2" x14ac:dyDescent="0.25">
      <c r="A44885"/>
    </row>
    <row r="44886" spans="1:1" ht="13.2" x14ac:dyDescent="0.25">
      <c r="A44886"/>
    </row>
    <row r="44887" spans="1:1" ht="13.2" x14ac:dyDescent="0.25">
      <c r="A44887"/>
    </row>
    <row r="44888" spans="1:1" ht="13.2" x14ac:dyDescent="0.25">
      <c r="A44888"/>
    </row>
    <row r="44889" spans="1:1" ht="13.2" x14ac:dyDescent="0.25">
      <c r="A44889"/>
    </row>
    <row r="44890" spans="1:1" ht="13.2" x14ac:dyDescent="0.25">
      <c r="A44890"/>
    </row>
    <row r="44891" spans="1:1" ht="13.2" x14ac:dyDescent="0.25">
      <c r="A44891"/>
    </row>
    <row r="44892" spans="1:1" ht="13.2" x14ac:dyDescent="0.25">
      <c r="A44892"/>
    </row>
    <row r="44893" spans="1:1" ht="13.2" x14ac:dyDescent="0.25">
      <c r="A44893"/>
    </row>
    <row r="44894" spans="1:1" ht="13.2" x14ac:dyDescent="0.25">
      <c r="A44894"/>
    </row>
    <row r="44895" spans="1:1" ht="13.2" x14ac:dyDescent="0.25">
      <c r="A44895"/>
    </row>
    <row r="44896" spans="1:1" ht="13.2" x14ac:dyDescent="0.25">
      <c r="A44896"/>
    </row>
    <row r="44897" spans="1:1" ht="13.2" x14ac:dyDescent="0.25">
      <c r="A44897"/>
    </row>
    <row r="44898" spans="1:1" ht="13.2" x14ac:dyDescent="0.25">
      <c r="A44898"/>
    </row>
    <row r="44899" spans="1:1" ht="13.2" x14ac:dyDescent="0.25">
      <c r="A44899"/>
    </row>
    <row r="44900" spans="1:1" ht="13.2" x14ac:dyDescent="0.25">
      <c r="A44900"/>
    </row>
    <row r="44901" spans="1:1" ht="13.2" x14ac:dyDescent="0.25">
      <c r="A44901"/>
    </row>
    <row r="44902" spans="1:1" ht="13.2" x14ac:dyDescent="0.25">
      <c r="A44902"/>
    </row>
    <row r="44903" spans="1:1" ht="13.2" x14ac:dyDescent="0.25">
      <c r="A44903"/>
    </row>
    <row r="44904" spans="1:1" ht="13.2" x14ac:dyDescent="0.25">
      <c r="A44904"/>
    </row>
    <row r="44905" spans="1:1" ht="13.2" x14ac:dyDescent="0.25">
      <c r="A44905"/>
    </row>
    <row r="44906" spans="1:1" ht="13.2" x14ac:dyDescent="0.25">
      <c r="A44906"/>
    </row>
    <row r="44907" spans="1:1" ht="13.2" x14ac:dyDescent="0.25">
      <c r="A44907"/>
    </row>
    <row r="44908" spans="1:1" ht="13.2" x14ac:dyDescent="0.25">
      <c r="A44908"/>
    </row>
    <row r="44909" spans="1:1" ht="13.2" x14ac:dyDescent="0.25">
      <c r="A44909"/>
    </row>
    <row r="44910" spans="1:1" ht="13.2" x14ac:dyDescent="0.25">
      <c r="A44910"/>
    </row>
    <row r="44911" spans="1:1" ht="13.2" x14ac:dyDescent="0.25">
      <c r="A44911"/>
    </row>
    <row r="44912" spans="1:1" ht="13.2" x14ac:dyDescent="0.25">
      <c r="A44912"/>
    </row>
    <row r="44913" spans="1:1" ht="13.2" x14ac:dyDescent="0.25">
      <c r="A44913"/>
    </row>
    <row r="44914" spans="1:1" ht="13.2" x14ac:dyDescent="0.25">
      <c r="A44914"/>
    </row>
    <row r="44915" spans="1:1" ht="13.2" x14ac:dyDescent="0.25">
      <c r="A44915"/>
    </row>
    <row r="44916" spans="1:1" ht="13.2" x14ac:dyDescent="0.25">
      <c r="A44916"/>
    </row>
    <row r="44917" spans="1:1" ht="13.2" x14ac:dyDescent="0.25">
      <c r="A44917"/>
    </row>
    <row r="44918" spans="1:1" ht="13.2" x14ac:dyDescent="0.25">
      <c r="A44918"/>
    </row>
    <row r="44919" spans="1:1" ht="13.2" x14ac:dyDescent="0.25">
      <c r="A44919"/>
    </row>
    <row r="44920" spans="1:1" ht="13.2" x14ac:dyDescent="0.25">
      <c r="A44920"/>
    </row>
    <row r="44921" spans="1:1" ht="13.2" x14ac:dyDescent="0.25">
      <c r="A44921"/>
    </row>
    <row r="44922" spans="1:1" ht="13.2" x14ac:dyDescent="0.25">
      <c r="A44922"/>
    </row>
    <row r="44923" spans="1:1" ht="13.2" x14ac:dyDescent="0.25">
      <c r="A44923"/>
    </row>
    <row r="44924" spans="1:1" ht="13.2" x14ac:dyDescent="0.25">
      <c r="A44924"/>
    </row>
    <row r="44925" spans="1:1" ht="13.2" x14ac:dyDescent="0.25">
      <c r="A44925"/>
    </row>
    <row r="44926" spans="1:1" ht="13.2" x14ac:dyDescent="0.25">
      <c r="A44926"/>
    </row>
    <row r="44927" spans="1:1" ht="13.2" x14ac:dyDescent="0.25">
      <c r="A44927"/>
    </row>
    <row r="44928" spans="1:1" ht="13.2" x14ac:dyDescent="0.25">
      <c r="A44928"/>
    </row>
    <row r="44929" spans="1:1" ht="13.2" x14ac:dyDescent="0.25">
      <c r="A44929"/>
    </row>
    <row r="44930" spans="1:1" ht="13.2" x14ac:dyDescent="0.25">
      <c r="A44930"/>
    </row>
    <row r="44931" spans="1:1" ht="13.2" x14ac:dyDescent="0.25">
      <c r="A44931"/>
    </row>
    <row r="44932" spans="1:1" ht="13.2" x14ac:dyDescent="0.25">
      <c r="A44932"/>
    </row>
    <row r="44933" spans="1:1" ht="13.2" x14ac:dyDescent="0.25">
      <c r="A44933"/>
    </row>
    <row r="44934" spans="1:1" ht="13.2" x14ac:dyDescent="0.25">
      <c r="A44934"/>
    </row>
    <row r="44935" spans="1:1" ht="13.2" x14ac:dyDescent="0.25">
      <c r="A44935"/>
    </row>
    <row r="44936" spans="1:1" ht="13.2" x14ac:dyDescent="0.25">
      <c r="A44936"/>
    </row>
    <row r="44937" spans="1:1" ht="13.2" x14ac:dyDescent="0.25">
      <c r="A44937"/>
    </row>
    <row r="44938" spans="1:1" ht="13.2" x14ac:dyDescent="0.25">
      <c r="A44938"/>
    </row>
    <row r="44939" spans="1:1" ht="13.2" x14ac:dyDescent="0.25">
      <c r="A44939"/>
    </row>
    <row r="44940" spans="1:1" ht="13.2" x14ac:dyDescent="0.25">
      <c r="A44940"/>
    </row>
    <row r="44941" spans="1:1" ht="13.2" x14ac:dyDescent="0.25">
      <c r="A44941"/>
    </row>
    <row r="44942" spans="1:1" ht="13.2" x14ac:dyDescent="0.25">
      <c r="A44942"/>
    </row>
    <row r="44943" spans="1:1" ht="13.2" x14ac:dyDescent="0.25">
      <c r="A44943"/>
    </row>
    <row r="44944" spans="1:1" ht="13.2" x14ac:dyDescent="0.25">
      <c r="A44944"/>
    </row>
    <row r="44945" spans="1:1" ht="13.2" x14ac:dyDescent="0.25">
      <c r="A44945"/>
    </row>
    <row r="44946" spans="1:1" ht="13.2" x14ac:dyDescent="0.25">
      <c r="A44946"/>
    </row>
    <row r="44947" spans="1:1" ht="13.2" x14ac:dyDescent="0.25">
      <c r="A44947"/>
    </row>
    <row r="44948" spans="1:1" ht="13.2" x14ac:dyDescent="0.25">
      <c r="A44948"/>
    </row>
    <row r="44949" spans="1:1" ht="13.2" x14ac:dyDescent="0.25">
      <c r="A44949"/>
    </row>
    <row r="44950" spans="1:1" ht="13.2" x14ac:dyDescent="0.25">
      <c r="A44950"/>
    </row>
    <row r="44951" spans="1:1" ht="13.2" x14ac:dyDescent="0.25">
      <c r="A44951"/>
    </row>
    <row r="44952" spans="1:1" ht="13.2" x14ac:dyDescent="0.25">
      <c r="A44952"/>
    </row>
    <row r="44953" spans="1:1" ht="13.2" x14ac:dyDescent="0.25">
      <c r="A44953"/>
    </row>
    <row r="44954" spans="1:1" ht="13.2" x14ac:dyDescent="0.25">
      <c r="A44954"/>
    </row>
    <row r="44955" spans="1:1" ht="13.2" x14ac:dyDescent="0.25">
      <c r="A44955"/>
    </row>
    <row r="44956" spans="1:1" ht="13.2" x14ac:dyDescent="0.25">
      <c r="A44956"/>
    </row>
    <row r="44957" spans="1:1" ht="13.2" x14ac:dyDescent="0.25">
      <c r="A44957"/>
    </row>
    <row r="44958" spans="1:1" ht="13.2" x14ac:dyDescent="0.25">
      <c r="A44958"/>
    </row>
    <row r="44959" spans="1:1" ht="13.2" x14ac:dyDescent="0.25">
      <c r="A44959"/>
    </row>
    <row r="44960" spans="1:1" ht="13.2" x14ac:dyDescent="0.25">
      <c r="A44960"/>
    </row>
    <row r="44961" spans="1:1" ht="13.2" x14ac:dyDescent="0.25">
      <c r="A44961"/>
    </row>
    <row r="44962" spans="1:1" ht="13.2" x14ac:dyDescent="0.25">
      <c r="A44962"/>
    </row>
    <row r="44963" spans="1:1" ht="13.2" x14ac:dyDescent="0.25">
      <c r="A44963"/>
    </row>
    <row r="44964" spans="1:1" ht="13.2" x14ac:dyDescent="0.25">
      <c r="A44964"/>
    </row>
    <row r="44965" spans="1:1" ht="13.2" x14ac:dyDescent="0.25">
      <c r="A44965"/>
    </row>
    <row r="44966" spans="1:1" ht="13.2" x14ac:dyDescent="0.25">
      <c r="A44966"/>
    </row>
    <row r="44967" spans="1:1" ht="13.2" x14ac:dyDescent="0.25">
      <c r="A44967"/>
    </row>
    <row r="44968" spans="1:1" ht="13.2" x14ac:dyDescent="0.25">
      <c r="A44968"/>
    </row>
    <row r="44969" spans="1:1" ht="13.2" x14ac:dyDescent="0.25">
      <c r="A44969"/>
    </row>
    <row r="44970" spans="1:1" ht="13.2" x14ac:dyDescent="0.25">
      <c r="A44970"/>
    </row>
    <row r="44971" spans="1:1" ht="13.2" x14ac:dyDescent="0.25">
      <c r="A44971"/>
    </row>
    <row r="44972" spans="1:1" ht="13.2" x14ac:dyDescent="0.25">
      <c r="A44972"/>
    </row>
    <row r="44973" spans="1:1" ht="13.2" x14ac:dyDescent="0.25">
      <c r="A44973"/>
    </row>
    <row r="44974" spans="1:1" ht="13.2" x14ac:dyDescent="0.25">
      <c r="A44974"/>
    </row>
    <row r="44975" spans="1:1" ht="13.2" x14ac:dyDescent="0.25">
      <c r="A44975"/>
    </row>
    <row r="44976" spans="1:1" ht="13.2" x14ac:dyDescent="0.25">
      <c r="A44976"/>
    </row>
    <row r="44977" spans="1:1" ht="13.2" x14ac:dyDescent="0.25">
      <c r="A44977"/>
    </row>
    <row r="44978" spans="1:1" ht="13.2" x14ac:dyDescent="0.25">
      <c r="A44978"/>
    </row>
    <row r="44979" spans="1:1" ht="13.2" x14ac:dyDescent="0.25">
      <c r="A44979"/>
    </row>
    <row r="44980" spans="1:1" ht="13.2" x14ac:dyDescent="0.25">
      <c r="A44980"/>
    </row>
    <row r="44981" spans="1:1" ht="13.2" x14ac:dyDescent="0.25">
      <c r="A44981"/>
    </row>
    <row r="44982" spans="1:1" ht="13.2" x14ac:dyDescent="0.25">
      <c r="A44982"/>
    </row>
    <row r="44983" spans="1:1" ht="13.2" x14ac:dyDescent="0.25">
      <c r="A44983"/>
    </row>
    <row r="44984" spans="1:1" ht="13.2" x14ac:dyDescent="0.25">
      <c r="A44984"/>
    </row>
    <row r="44985" spans="1:1" ht="13.2" x14ac:dyDescent="0.25">
      <c r="A44985"/>
    </row>
    <row r="44986" spans="1:1" ht="13.2" x14ac:dyDescent="0.25">
      <c r="A44986"/>
    </row>
    <row r="44987" spans="1:1" ht="13.2" x14ac:dyDescent="0.25">
      <c r="A44987"/>
    </row>
    <row r="44988" spans="1:1" ht="13.2" x14ac:dyDescent="0.25">
      <c r="A44988"/>
    </row>
    <row r="44989" spans="1:1" ht="13.2" x14ac:dyDescent="0.25">
      <c r="A44989"/>
    </row>
    <row r="44990" spans="1:1" ht="13.2" x14ac:dyDescent="0.25">
      <c r="A44990"/>
    </row>
    <row r="44991" spans="1:1" ht="13.2" x14ac:dyDescent="0.25">
      <c r="A44991"/>
    </row>
    <row r="44992" spans="1:1" ht="13.2" x14ac:dyDescent="0.25">
      <c r="A44992"/>
    </row>
    <row r="44993" spans="1:1" ht="13.2" x14ac:dyDescent="0.25">
      <c r="A44993"/>
    </row>
    <row r="44994" spans="1:1" ht="13.2" x14ac:dyDescent="0.25">
      <c r="A44994"/>
    </row>
    <row r="44995" spans="1:1" ht="13.2" x14ac:dyDescent="0.25">
      <c r="A44995"/>
    </row>
    <row r="44996" spans="1:1" ht="13.2" x14ac:dyDescent="0.25">
      <c r="A44996"/>
    </row>
    <row r="44997" spans="1:1" ht="13.2" x14ac:dyDescent="0.25">
      <c r="A44997"/>
    </row>
    <row r="44998" spans="1:1" ht="13.2" x14ac:dyDescent="0.25">
      <c r="A44998"/>
    </row>
    <row r="44999" spans="1:1" ht="13.2" x14ac:dyDescent="0.25">
      <c r="A44999"/>
    </row>
    <row r="45000" spans="1:1" ht="13.2" x14ac:dyDescent="0.25">
      <c r="A45000"/>
    </row>
    <row r="45001" spans="1:1" ht="13.2" x14ac:dyDescent="0.25">
      <c r="A45001"/>
    </row>
    <row r="45002" spans="1:1" ht="13.2" x14ac:dyDescent="0.25">
      <c r="A45002"/>
    </row>
    <row r="45003" spans="1:1" ht="13.2" x14ac:dyDescent="0.25">
      <c r="A45003"/>
    </row>
    <row r="45004" spans="1:1" ht="13.2" x14ac:dyDescent="0.25">
      <c r="A45004"/>
    </row>
    <row r="45005" spans="1:1" ht="13.2" x14ac:dyDescent="0.25">
      <c r="A45005"/>
    </row>
    <row r="45006" spans="1:1" ht="13.2" x14ac:dyDescent="0.25">
      <c r="A45006"/>
    </row>
    <row r="45007" spans="1:1" ht="13.2" x14ac:dyDescent="0.25">
      <c r="A45007"/>
    </row>
    <row r="45008" spans="1:1" ht="13.2" x14ac:dyDescent="0.25">
      <c r="A45008"/>
    </row>
    <row r="45009" spans="1:1" ht="13.2" x14ac:dyDescent="0.25">
      <c r="A45009"/>
    </row>
    <row r="45010" spans="1:1" ht="13.2" x14ac:dyDescent="0.25">
      <c r="A45010"/>
    </row>
    <row r="45011" spans="1:1" ht="13.2" x14ac:dyDescent="0.25">
      <c r="A45011"/>
    </row>
    <row r="45012" spans="1:1" ht="13.2" x14ac:dyDescent="0.25">
      <c r="A45012"/>
    </row>
    <row r="45013" spans="1:1" ht="13.2" x14ac:dyDescent="0.25">
      <c r="A45013"/>
    </row>
    <row r="45014" spans="1:1" ht="13.2" x14ac:dyDescent="0.25">
      <c r="A45014"/>
    </row>
    <row r="45015" spans="1:1" ht="13.2" x14ac:dyDescent="0.25">
      <c r="A45015"/>
    </row>
    <row r="45016" spans="1:1" ht="13.2" x14ac:dyDescent="0.25">
      <c r="A45016"/>
    </row>
    <row r="45017" spans="1:1" ht="13.2" x14ac:dyDescent="0.25">
      <c r="A45017"/>
    </row>
    <row r="45018" spans="1:1" ht="13.2" x14ac:dyDescent="0.25">
      <c r="A45018"/>
    </row>
    <row r="45019" spans="1:1" ht="13.2" x14ac:dyDescent="0.25">
      <c r="A45019"/>
    </row>
    <row r="45020" spans="1:1" ht="13.2" x14ac:dyDescent="0.25">
      <c r="A45020"/>
    </row>
    <row r="45021" spans="1:1" ht="13.2" x14ac:dyDescent="0.25">
      <c r="A45021"/>
    </row>
    <row r="45022" spans="1:1" ht="13.2" x14ac:dyDescent="0.25">
      <c r="A45022"/>
    </row>
    <row r="45023" spans="1:1" ht="13.2" x14ac:dyDescent="0.25">
      <c r="A45023"/>
    </row>
    <row r="45024" spans="1:1" ht="13.2" x14ac:dyDescent="0.25">
      <c r="A45024"/>
    </row>
    <row r="45025" spans="1:1" ht="13.2" x14ac:dyDescent="0.25">
      <c r="A45025"/>
    </row>
    <row r="45026" spans="1:1" ht="13.2" x14ac:dyDescent="0.25">
      <c r="A45026"/>
    </row>
    <row r="45027" spans="1:1" ht="13.2" x14ac:dyDescent="0.25">
      <c r="A45027"/>
    </row>
    <row r="45028" spans="1:1" ht="13.2" x14ac:dyDescent="0.25">
      <c r="A45028"/>
    </row>
    <row r="45029" spans="1:1" ht="13.2" x14ac:dyDescent="0.25">
      <c r="A45029"/>
    </row>
    <row r="45030" spans="1:1" ht="13.2" x14ac:dyDescent="0.25">
      <c r="A45030"/>
    </row>
    <row r="45031" spans="1:1" ht="13.2" x14ac:dyDescent="0.25">
      <c r="A45031"/>
    </row>
    <row r="45032" spans="1:1" ht="13.2" x14ac:dyDescent="0.25">
      <c r="A45032"/>
    </row>
    <row r="45033" spans="1:1" ht="13.2" x14ac:dyDescent="0.25">
      <c r="A45033"/>
    </row>
    <row r="45034" spans="1:1" ht="13.2" x14ac:dyDescent="0.25">
      <c r="A45034"/>
    </row>
    <row r="45035" spans="1:1" ht="13.2" x14ac:dyDescent="0.25">
      <c r="A45035"/>
    </row>
    <row r="45036" spans="1:1" ht="13.2" x14ac:dyDescent="0.25">
      <c r="A45036"/>
    </row>
    <row r="45037" spans="1:1" ht="13.2" x14ac:dyDescent="0.25">
      <c r="A45037"/>
    </row>
    <row r="45038" spans="1:1" ht="13.2" x14ac:dyDescent="0.25">
      <c r="A45038"/>
    </row>
    <row r="45039" spans="1:1" ht="13.2" x14ac:dyDescent="0.25">
      <c r="A45039"/>
    </row>
    <row r="45040" spans="1:1" ht="13.2" x14ac:dyDescent="0.25">
      <c r="A45040"/>
    </row>
    <row r="45041" spans="1:1" ht="13.2" x14ac:dyDescent="0.25">
      <c r="A45041"/>
    </row>
    <row r="45042" spans="1:1" ht="13.2" x14ac:dyDescent="0.25">
      <c r="A45042"/>
    </row>
    <row r="45043" spans="1:1" ht="13.2" x14ac:dyDescent="0.25">
      <c r="A45043"/>
    </row>
    <row r="45044" spans="1:1" ht="13.2" x14ac:dyDescent="0.25">
      <c r="A45044"/>
    </row>
    <row r="45045" spans="1:1" ht="13.2" x14ac:dyDescent="0.25">
      <c r="A45045"/>
    </row>
    <row r="45046" spans="1:1" ht="13.2" x14ac:dyDescent="0.25">
      <c r="A45046"/>
    </row>
    <row r="45047" spans="1:1" ht="13.2" x14ac:dyDescent="0.25">
      <c r="A45047"/>
    </row>
    <row r="45048" spans="1:1" ht="13.2" x14ac:dyDescent="0.25">
      <c r="A45048"/>
    </row>
    <row r="45049" spans="1:1" ht="13.2" x14ac:dyDescent="0.25">
      <c r="A45049"/>
    </row>
    <row r="45050" spans="1:1" ht="13.2" x14ac:dyDescent="0.25">
      <c r="A45050"/>
    </row>
    <row r="45051" spans="1:1" ht="13.2" x14ac:dyDescent="0.25">
      <c r="A45051"/>
    </row>
    <row r="45052" spans="1:1" ht="13.2" x14ac:dyDescent="0.25">
      <c r="A45052"/>
    </row>
    <row r="45053" spans="1:1" ht="13.2" x14ac:dyDescent="0.25">
      <c r="A45053"/>
    </row>
    <row r="45054" spans="1:1" ht="13.2" x14ac:dyDescent="0.25">
      <c r="A45054"/>
    </row>
    <row r="45055" spans="1:1" ht="13.2" x14ac:dyDescent="0.25">
      <c r="A45055"/>
    </row>
    <row r="45056" spans="1:1" ht="13.2" x14ac:dyDescent="0.25">
      <c r="A45056"/>
    </row>
    <row r="45057" spans="1:1" ht="13.2" x14ac:dyDescent="0.25">
      <c r="A45057"/>
    </row>
    <row r="45058" spans="1:1" ht="13.2" x14ac:dyDescent="0.25">
      <c r="A45058"/>
    </row>
    <row r="45059" spans="1:1" ht="13.2" x14ac:dyDescent="0.25">
      <c r="A45059"/>
    </row>
    <row r="45060" spans="1:1" ht="13.2" x14ac:dyDescent="0.25">
      <c r="A45060"/>
    </row>
    <row r="45061" spans="1:1" ht="13.2" x14ac:dyDescent="0.25">
      <c r="A45061"/>
    </row>
    <row r="45062" spans="1:1" ht="13.2" x14ac:dyDescent="0.25">
      <c r="A45062"/>
    </row>
    <row r="45063" spans="1:1" ht="13.2" x14ac:dyDescent="0.25">
      <c r="A45063"/>
    </row>
    <row r="45064" spans="1:1" ht="13.2" x14ac:dyDescent="0.25">
      <c r="A45064"/>
    </row>
    <row r="45065" spans="1:1" ht="13.2" x14ac:dyDescent="0.25">
      <c r="A45065"/>
    </row>
    <row r="45066" spans="1:1" ht="13.2" x14ac:dyDescent="0.25">
      <c r="A45066"/>
    </row>
    <row r="45067" spans="1:1" ht="13.2" x14ac:dyDescent="0.25">
      <c r="A45067"/>
    </row>
    <row r="45068" spans="1:1" ht="13.2" x14ac:dyDescent="0.25">
      <c r="A45068"/>
    </row>
    <row r="45069" spans="1:1" ht="13.2" x14ac:dyDescent="0.25">
      <c r="A45069"/>
    </row>
    <row r="45070" spans="1:1" ht="13.2" x14ac:dyDescent="0.25">
      <c r="A45070"/>
    </row>
    <row r="45071" spans="1:1" ht="13.2" x14ac:dyDescent="0.25">
      <c r="A45071"/>
    </row>
    <row r="45072" spans="1:1" ht="13.2" x14ac:dyDescent="0.25">
      <c r="A45072"/>
    </row>
    <row r="45073" spans="1:1" ht="13.2" x14ac:dyDescent="0.25">
      <c r="A45073"/>
    </row>
    <row r="45074" spans="1:1" ht="13.2" x14ac:dyDescent="0.25">
      <c r="A45074"/>
    </row>
    <row r="45075" spans="1:1" ht="13.2" x14ac:dyDescent="0.25">
      <c r="A45075"/>
    </row>
    <row r="45076" spans="1:1" ht="13.2" x14ac:dyDescent="0.25">
      <c r="A45076"/>
    </row>
    <row r="45077" spans="1:1" ht="13.2" x14ac:dyDescent="0.25">
      <c r="A45077"/>
    </row>
    <row r="45078" spans="1:1" ht="13.2" x14ac:dyDescent="0.25">
      <c r="A45078"/>
    </row>
    <row r="45079" spans="1:1" ht="13.2" x14ac:dyDescent="0.25">
      <c r="A45079"/>
    </row>
    <row r="45080" spans="1:1" ht="13.2" x14ac:dyDescent="0.25">
      <c r="A45080"/>
    </row>
    <row r="45081" spans="1:1" ht="13.2" x14ac:dyDescent="0.25">
      <c r="A45081"/>
    </row>
    <row r="45082" spans="1:1" ht="13.2" x14ac:dyDescent="0.25">
      <c r="A45082"/>
    </row>
    <row r="45083" spans="1:1" ht="13.2" x14ac:dyDescent="0.25">
      <c r="A45083"/>
    </row>
    <row r="45084" spans="1:1" ht="13.2" x14ac:dyDescent="0.25">
      <c r="A45084"/>
    </row>
    <row r="45085" spans="1:1" ht="13.2" x14ac:dyDescent="0.25">
      <c r="A45085"/>
    </row>
    <row r="45086" spans="1:1" ht="13.2" x14ac:dyDescent="0.25">
      <c r="A45086"/>
    </row>
    <row r="45087" spans="1:1" ht="13.2" x14ac:dyDescent="0.25">
      <c r="A45087"/>
    </row>
    <row r="45088" spans="1:1" ht="13.2" x14ac:dyDescent="0.25">
      <c r="A45088"/>
    </row>
    <row r="45089" spans="1:1" ht="13.2" x14ac:dyDescent="0.25">
      <c r="A45089"/>
    </row>
    <row r="45090" spans="1:1" ht="13.2" x14ac:dyDescent="0.25">
      <c r="A45090"/>
    </row>
    <row r="45091" spans="1:1" ht="13.2" x14ac:dyDescent="0.25">
      <c r="A45091"/>
    </row>
    <row r="45092" spans="1:1" ht="13.2" x14ac:dyDescent="0.25">
      <c r="A45092"/>
    </row>
    <row r="45093" spans="1:1" ht="13.2" x14ac:dyDescent="0.25">
      <c r="A45093"/>
    </row>
    <row r="45094" spans="1:1" ht="13.2" x14ac:dyDescent="0.25">
      <c r="A45094"/>
    </row>
    <row r="45095" spans="1:1" ht="13.2" x14ac:dyDescent="0.25">
      <c r="A45095"/>
    </row>
    <row r="45096" spans="1:1" ht="13.2" x14ac:dyDescent="0.25">
      <c r="A45096"/>
    </row>
    <row r="45097" spans="1:1" ht="13.2" x14ac:dyDescent="0.25">
      <c r="A45097"/>
    </row>
    <row r="45098" spans="1:1" ht="13.2" x14ac:dyDescent="0.25">
      <c r="A45098"/>
    </row>
    <row r="45099" spans="1:1" ht="13.2" x14ac:dyDescent="0.25">
      <c r="A45099"/>
    </row>
    <row r="45100" spans="1:1" ht="13.2" x14ac:dyDescent="0.25">
      <c r="A45100"/>
    </row>
    <row r="45101" spans="1:1" ht="13.2" x14ac:dyDescent="0.25">
      <c r="A45101"/>
    </row>
    <row r="45102" spans="1:1" ht="13.2" x14ac:dyDescent="0.25">
      <c r="A45102"/>
    </row>
    <row r="45103" spans="1:1" ht="13.2" x14ac:dyDescent="0.25">
      <c r="A45103"/>
    </row>
    <row r="45104" spans="1:1" ht="13.2" x14ac:dyDescent="0.25">
      <c r="A45104"/>
    </row>
    <row r="45105" spans="1:1" ht="13.2" x14ac:dyDescent="0.25">
      <c r="A45105"/>
    </row>
    <row r="45106" spans="1:1" ht="13.2" x14ac:dyDescent="0.25">
      <c r="A45106"/>
    </row>
    <row r="45107" spans="1:1" ht="13.2" x14ac:dyDescent="0.25">
      <c r="A45107"/>
    </row>
    <row r="45108" spans="1:1" ht="13.2" x14ac:dyDescent="0.25">
      <c r="A45108"/>
    </row>
    <row r="45109" spans="1:1" ht="13.2" x14ac:dyDescent="0.25">
      <c r="A45109"/>
    </row>
    <row r="45110" spans="1:1" ht="13.2" x14ac:dyDescent="0.25">
      <c r="A45110"/>
    </row>
    <row r="45111" spans="1:1" ht="13.2" x14ac:dyDescent="0.25">
      <c r="A45111"/>
    </row>
    <row r="45112" spans="1:1" ht="13.2" x14ac:dyDescent="0.25">
      <c r="A45112"/>
    </row>
    <row r="45113" spans="1:1" ht="13.2" x14ac:dyDescent="0.25">
      <c r="A45113"/>
    </row>
    <row r="45114" spans="1:1" ht="13.2" x14ac:dyDescent="0.25">
      <c r="A45114"/>
    </row>
    <row r="45115" spans="1:1" ht="13.2" x14ac:dyDescent="0.25">
      <c r="A45115"/>
    </row>
    <row r="45116" spans="1:1" ht="13.2" x14ac:dyDescent="0.25">
      <c r="A45116"/>
    </row>
    <row r="45117" spans="1:1" ht="13.2" x14ac:dyDescent="0.25">
      <c r="A45117"/>
    </row>
    <row r="45118" spans="1:1" ht="13.2" x14ac:dyDescent="0.25">
      <c r="A45118"/>
    </row>
    <row r="45119" spans="1:1" ht="13.2" x14ac:dyDescent="0.25">
      <c r="A45119"/>
    </row>
    <row r="45120" spans="1:1" ht="13.2" x14ac:dyDescent="0.25">
      <c r="A45120"/>
    </row>
    <row r="45121" spans="1:1" ht="13.2" x14ac:dyDescent="0.25">
      <c r="A45121"/>
    </row>
    <row r="45122" spans="1:1" ht="13.2" x14ac:dyDescent="0.25">
      <c r="A45122"/>
    </row>
    <row r="45123" spans="1:1" ht="13.2" x14ac:dyDescent="0.25">
      <c r="A45123"/>
    </row>
    <row r="45124" spans="1:1" ht="13.2" x14ac:dyDescent="0.25">
      <c r="A45124"/>
    </row>
    <row r="45125" spans="1:1" ht="13.2" x14ac:dyDescent="0.25">
      <c r="A45125"/>
    </row>
    <row r="45126" spans="1:1" ht="13.2" x14ac:dyDescent="0.25">
      <c r="A45126"/>
    </row>
    <row r="45127" spans="1:1" ht="13.2" x14ac:dyDescent="0.25">
      <c r="A45127"/>
    </row>
    <row r="45128" spans="1:1" ht="13.2" x14ac:dyDescent="0.25">
      <c r="A45128"/>
    </row>
    <row r="45129" spans="1:1" ht="13.2" x14ac:dyDescent="0.25">
      <c r="A45129"/>
    </row>
    <row r="45130" spans="1:1" ht="13.2" x14ac:dyDescent="0.25">
      <c r="A45130"/>
    </row>
    <row r="45131" spans="1:1" ht="13.2" x14ac:dyDescent="0.25">
      <c r="A45131"/>
    </row>
    <row r="45132" spans="1:1" ht="13.2" x14ac:dyDescent="0.25">
      <c r="A45132"/>
    </row>
    <row r="45133" spans="1:1" ht="13.2" x14ac:dyDescent="0.25">
      <c r="A45133"/>
    </row>
    <row r="45134" spans="1:1" ht="13.2" x14ac:dyDescent="0.25">
      <c r="A45134"/>
    </row>
    <row r="45135" spans="1:1" ht="13.2" x14ac:dyDescent="0.25">
      <c r="A45135"/>
    </row>
    <row r="45136" spans="1:1" ht="13.2" x14ac:dyDescent="0.25">
      <c r="A45136"/>
    </row>
    <row r="45137" spans="1:1" ht="13.2" x14ac:dyDescent="0.25">
      <c r="A45137"/>
    </row>
    <row r="45138" spans="1:1" ht="13.2" x14ac:dyDescent="0.25">
      <c r="A45138"/>
    </row>
    <row r="45139" spans="1:1" ht="13.2" x14ac:dyDescent="0.25">
      <c r="A45139"/>
    </row>
    <row r="45140" spans="1:1" ht="13.2" x14ac:dyDescent="0.25">
      <c r="A45140"/>
    </row>
    <row r="45141" spans="1:1" ht="13.2" x14ac:dyDescent="0.25">
      <c r="A45141"/>
    </row>
    <row r="45142" spans="1:1" ht="13.2" x14ac:dyDescent="0.25">
      <c r="A45142"/>
    </row>
    <row r="45143" spans="1:1" ht="13.2" x14ac:dyDescent="0.25">
      <c r="A45143"/>
    </row>
    <row r="45144" spans="1:1" ht="13.2" x14ac:dyDescent="0.25">
      <c r="A45144"/>
    </row>
    <row r="45145" spans="1:1" ht="13.2" x14ac:dyDescent="0.25">
      <c r="A45145"/>
    </row>
    <row r="45146" spans="1:1" ht="13.2" x14ac:dyDescent="0.25">
      <c r="A45146"/>
    </row>
    <row r="45147" spans="1:1" ht="13.2" x14ac:dyDescent="0.25">
      <c r="A45147"/>
    </row>
    <row r="45148" spans="1:1" ht="13.2" x14ac:dyDescent="0.25">
      <c r="A45148"/>
    </row>
    <row r="45149" spans="1:1" ht="13.2" x14ac:dyDescent="0.25">
      <c r="A45149"/>
    </row>
    <row r="45150" spans="1:1" ht="13.2" x14ac:dyDescent="0.25">
      <c r="A45150"/>
    </row>
    <row r="45151" spans="1:1" ht="13.2" x14ac:dyDescent="0.25">
      <c r="A45151"/>
    </row>
    <row r="45152" spans="1:1" ht="13.2" x14ac:dyDescent="0.25">
      <c r="A45152"/>
    </row>
    <row r="45153" spans="1:1" ht="13.2" x14ac:dyDescent="0.25">
      <c r="A45153"/>
    </row>
    <row r="45154" spans="1:1" ht="13.2" x14ac:dyDescent="0.25">
      <c r="A45154"/>
    </row>
    <row r="45155" spans="1:1" ht="13.2" x14ac:dyDescent="0.25">
      <c r="A45155"/>
    </row>
    <row r="45156" spans="1:1" ht="13.2" x14ac:dyDescent="0.25">
      <c r="A45156"/>
    </row>
    <row r="45157" spans="1:1" ht="13.2" x14ac:dyDescent="0.25">
      <c r="A45157"/>
    </row>
    <row r="45158" spans="1:1" ht="13.2" x14ac:dyDescent="0.25">
      <c r="A45158"/>
    </row>
    <row r="45159" spans="1:1" ht="13.2" x14ac:dyDescent="0.25">
      <c r="A45159"/>
    </row>
    <row r="45160" spans="1:1" ht="13.2" x14ac:dyDescent="0.25">
      <c r="A45160"/>
    </row>
    <row r="45161" spans="1:1" ht="13.2" x14ac:dyDescent="0.25">
      <c r="A45161"/>
    </row>
    <row r="45162" spans="1:1" ht="13.2" x14ac:dyDescent="0.25">
      <c r="A45162"/>
    </row>
    <row r="45163" spans="1:1" ht="13.2" x14ac:dyDescent="0.25">
      <c r="A45163"/>
    </row>
    <row r="45164" spans="1:1" ht="13.2" x14ac:dyDescent="0.25">
      <c r="A45164"/>
    </row>
    <row r="45165" spans="1:1" ht="13.2" x14ac:dyDescent="0.25">
      <c r="A45165"/>
    </row>
    <row r="45166" spans="1:1" ht="13.2" x14ac:dyDescent="0.25">
      <c r="A45166"/>
    </row>
    <row r="45167" spans="1:1" ht="13.2" x14ac:dyDescent="0.25">
      <c r="A45167"/>
    </row>
    <row r="45168" spans="1:1" ht="13.2" x14ac:dyDescent="0.25">
      <c r="A45168"/>
    </row>
    <row r="45169" spans="1:1" ht="13.2" x14ac:dyDescent="0.25">
      <c r="A45169"/>
    </row>
    <row r="45170" spans="1:1" ht="13.2" x14ac:dyDescent="0.25">
      <c r="A45170"/>
    </row>
    <row r="45171" spans="1:1" ht="13.2" x14ac:dyDescent="0.25">
      <c r="A45171"/>
    </row>
    <row r="45172" spans="1:1" ht="13.2" x14ac:dyDescent="0.25">
      <c r="A45172"/>
    </row>
    <row r="45173" spans="1:1" ht="13.2" x14ac:dyDescent="0.25">
      <c r="A45173"/>
    </row>
    <row r="45174" spans="1:1" ht="13.2" x14ac:dyDescent="0.25">
      <c r="A45174"/>
    </row>
    <row r="45175" spans="1:1" ht="13.2" x14ac:dyDescent="0.25">
      <c r="A45175"/>
    </row>
    <row r="45176" spans="1:1" ht="13.2" x14ac:dyDescent="0.25">
      <c r="A45176"/>
    </row>
    <row r="45177" spans="1:1" ht="13.2" x14ac:dyDescent="0.25">
      <c r="A45177"/>
    </row>
    <row r="45178" spans="1:1" ht="13.2" x14ac:dyDescent="0.25">
      <c r="A45178"/>
    </row>
    <row r="45179" spans="1:1" ht="13.2" x14ac:dyDescent="0.25">
      <c r="A45179"/>
    </row>
    <row r="45180" spans="1:1" ht="13.2" x14ac:dyDescent="0.25">
      <c r="A45180"/>
    </row>
    <row r="45181" spans="1:1" ht="13.2" x14ac:dyDescent="0.25">
      <c r="A45181"/>
    </row>
    <row r="45182" spans="1:1" ht="13.2" x14ac:dyDescent="0.25">
      <c r="A45182"/>
    </row>
    <row r="45183" spans="1:1" ht="13.2" x14ac:dyDescent="0.25">
      <c r="A45183"/>
    </row>
    <row r="45184" spans="1:1" ht="13.2" x14ac:dyDescent="0.25">
      <c r="A45184"/>
    </row>
    <row r="45185" spans="1:1" ht="13.2" x14ac:dyDescent="0.25">
      <c r="A45185"/>
    </row>
    <row r="45186" spans="1:1" ht="13.2" x14ac:dyDescent="0.25">
      <c r="A45186"/>
    </row>
    <row r="45187" spans="1:1" ht="13.2" x14ac:dyDescent="0.25">
      <c r="A45187"/>
    </row>
    <row r="45188" spans="1:1" ht="13.2" x14ac:dyDescent="0.25">
      <c r="A45188"/>
    </row>
    <row r="45189" spans="1:1" ht="13.2" x14ac:dyDescent="0.25">
      <c r="A45189"/>
    </row>
    <row r="45190" spans="1:1" ht="13.2" x14ac:dyDescent="0.25">
      <c r="A45190"/>
    </row>
    <row r="45191" spans="1:1" ht="13.2" x14ac:dyDescent="0.25">
      <c r="A45191"/>
    </row>
    <row r="45192" spans="1:1" ht="13.2" x14ac:dyDescent="0.25">
      <c r="A45192"/>
    </row>
    <row r="45193" spans="1:1" ht="13.2" x14ac:dyDescent="0.25">
      <c r="A45193"/>
    </row>
    <row r="45194" spans="1:1" ht="13.2" x14ac:dyDescent="0.25">
      <c r="A45194"/>
    </row>
    <row r="45195" spans="1:1" ht="13.2" x14ac:dyDescent="0.25">
      <c r="A45195"/>
    </row>
    <row r="45196" spans="1:1" ht="13.2" x14ac:dyDescent="0.25">
      <c r="A45196"/>
    </row>
    <row r="45197" spans="1:1" ht="13.2" x14ac:dyDescent="0.25">
      <c r="A45197"/>
    </row>
    <row r="45198" spans="1:1" ht="13.2" x14ac:dyDescent="0.25">
      <c r="A45198"/>
    </row>
    <row r="45199" spans="1:1" ht="13.2" x14ac:dyDescent="0.25">
      <c r="A45199"/>
    </row>
    <row r="45200" spans="1:1" ht="13.2" x14ac:dyDescent="0.25">
      <c r="A45200"/>
    </row>
    <row r="45201" spans="1:1" ht="13.2" x14ac:dyDescent="0.25">
      <c r="A45201"/>
    </row>
    <row r="45202" spans="1:1" ht="13.2" x14ac:dyDescent="0.25">
      <c r="A45202"/>
    </row>
    <row r="45203" spans="1:1" ht="13.2" x14ac:dyDescent="0.25">
      <c r="A45203"/>
    </row>
    <row r="45204" spans="1:1" ht="13.2" x14ac:dyDescent="0.25">
      <c r="A45204"/>
    </row>
    <row r="45205" spans="1:1" ht="13.2" x14ac:dyDescent="0.25">
      <c r="A45205"/>
    </row>
    <row r="45206" spans="1:1" ht="13.2" x14ac:dyDescent="0.25">
      <c r="A45206"/>
    </row>
    <row r="45207" spans="1:1" ht="13.2" x14ac:dyDescent="0.25">
      <c r="A45207"/>
    </row>
    <row r="45208" spans="1:1" ht="13.2" x14ac:dyDescent="0.25">
      <c r="A45208"/>
    </row>
    <row r="45209" spans="1:1" ht="13.2" x14ac:dyDescent="0.25">
      <c r="A45209"/>
    </row>
    <row r="45210" spans="1:1" ht="13.2" x14ac:dyDescent="0.25">
      <c r="A45210"/>
    </row>
    <row r="45211" spans="1:1" ht="13.2" x14ac:dyDescent="0.25">
      <c r="A45211"/>
    </row>
    <row r="45212" spans="1:1" ht="13.2" x14ac:dyDescent="0.25">
      <c r="A45212"/>
    </row>
    <row r="45213" spans="1:1" ht="13.2" x14ac:dyDescent="0.25">
      <c r="A45213"/>
    </row>
    <row r="45214" spans="1:1" ht="13.2" x14ac:dyDescent="0.25">
      <c r="A45214"/>
    </row>
    <row r="45215" spans="1:1" ht="13.2" x14ac:dyDescent="0.25">
      <c r="A45215"/>
    </row>
    <row r="45216" spans="1:1" ht="13.2" x14ac:dyDescent="0.25">
      <c r="A45216"/>
    </row>
    <row r="45217" spans="1:1" ht="13.2" x14ac:dyDescent="0.25">
      <c r="A45217"/>
    </row>
    <row r="45218" spans="1:1" ht="13.2" x14ac:dyDescent="0.25">
      <c r="A45218"/>
    </row>
    <row r="45219" spans="1:1" ht="13.2" x14ac:dyDescent="0.25">
      <c r="A45219"/>
    </row>
    <row r="45220" spans="1:1" ht="13.2" x14ac:dyDescent="0.25">
      <c r="A45220"/>
    </row>
    <row r="45221" spans="1:1" ht="13.2" x14ac:dyDescent="0.25">
      <c r="A45221"/>
    </row>
    <row r="45222" spans="1:1" ht="13.2" x14ac:dyDescent="0.25">
      <c r="A45222"/>
    </row>
    <row r="45223" spans="1:1" ht="13.2" x14ac:dyDescent="0.25">
      <c r="A45223"/>
    </row>
    <row r="45224" spans="1:1" ht="13.2" x14ac:dyDescent="0.25">
      <c r="A45224"/>
    </row>
    <row r="45225" spans="1:1" ht="13.2" x14ac:dyDescent="0.25">
      <c r="A45225"/>
    </row>
    <row r="45226" spans="1:1" ht="13.2" x14ac:dyDescent="0.25">
      <c r="A45226"/>
    </row>
    <row r="45227" spans="1:1" ht="13.2" x14ac:dyDescent="0.25">
      <c r="A45227"/>
    </row>
    <row r="45228" spans="1:1" ht="13.2" x14ac:dyDescent="0.25">
      <c r="A45228"/>
    </row>
    <row r="45229" spans="1:1" ht="13.2" x14ac:dyDescent="0.25">
      <c r="A45229"/>
    </row>
    <row r="45230" spans="1:1" ht="13.2" x14ac:dyDescent="0.25">
      <c r="A45230"/>
    </row>
    <row r="45231" spans="1:1" ht="13.2" x14ac:dyDescent="0.25">
      <c r="A45231"/>
    </row>
    <row r="45232" spans="1:1" ht="13.2" x14ac:dyDescent="0.25">
      <c r="A45232"/>
    </row>
    <row r="45233" spans="1:1" ht="13.2" x14ac:dyDescent="0.25">
      <c r="A45233"/>
    </row>
    <row r="45234" spans="1:1" ht="13.2" x14ac:dyDescent="0.25">
      <c r="A45234"/>
    </row>
    <row r="45235" spans="1:1" ht="13.2" x14ac:dyDescent="0.25">
      <c r="A45235"/>
    </row>
    <row r="45236" spans="1:1" ht="13.2" x14ac:dyDescent="0.25">
      <c r="A45236"/>
    </row>
    <row r="45237" spans="1:1" ht="13.2" x14ac:dyDescent="0.25">
      <c r="A45237"/>
    </row>
    <row r="45238" spans="1:1" ht="13.2" x14ac:dyDescent="0.25">
      <c r="A45238"/>
    </row>
    <row r="45239" spans="1:1" ht="13.2" x14ac:dyDescent="0.25">
      <c r="A45239"/>
    </row>
    <row r="45240" spans="1:1" ht="13.2" x14ac:dyDescent="0.25">
      <c r="A45240"/>
    </row>
    <row r="45241" spans="1:1" ht="13.2" x14ac:dyDescent="0.25">
      <c r="A45241"/>
    </row>
    <row r="45242" spans="1:1" ht="13.2" x14ac:dyDescent="0.25">
      <c r="A45242"/>
    </row>
    <row r="45243" spans="1:1" ht="13.2" x14ac:dyDescent="0.25">
      <c r="A45243"/>
    </row>
    <row r="45244" spans="1:1" ht="13.2" x14ac:dyDescent="0.25">
      <c r="A45244"/>
    </row>
    <row r="45245" spans="1:1" ht="13.2" x14ac:dyDescent="0.25">
      <c r="A45245"/>
    </row>
    <row r="45246" spans="1:1" ht="13.2" x14ac:dyDescent="0.25">
      <c r="A45246"/>
    </row>
    <row r="45247" spans="1:1" ht="13.2" x14ac:dyDescent="0.25">
      <c r="A45247"/>
    </row>
    <row r="45248" spans="1:1" ht="13.2" x14ac:dyDescent="0.25">
      <c r="A45248"/>
    </row>
    <row r="45249" spans="1:1" ht="13.2" x14ac:dyDescent="0.25">
      <c r="A45249"/>
    </row>
    <row r="45250" spans="1:1" ht="13.2" x14ac:dyDescent="0.25">
      <c r="A45250"/>
    </row>
    <row r="45251" spans="1:1" ht="13.2" x14ac:dyDescent="0.25">
      <c r="A45251"/>
    </row>
    <row r="45252" spans="1:1" ht="13.2" x14ac:dyDescent="0.25">
      <c r="A45252"/>
    </row>
    <row r="45253" spans="1:1" ht="13.2" x14ac:dyDescent="0.25">
      <c r="A45253"/>
    </row>
    <row r="45254" spans="1:1" ht="13.2" x14ac:dyDescent="0.25">
      <c r="A45254"/>
    </row>
    <row r="45255" spans="1:1" ht="13.2" x14ac:dyDescent="0.25">
      <c r="A45255"/>
    </row>
    <row r="45256" spans="1:1" ht="13.2" x14ac:dyDescent="0.25">
      <c r="A45256"/>
    </row>
    <row r="45257" spans="1:1" ht="13.2" x14ac:dyDescent="0.25">
      <c r="A45257"/>
    </row>
    <row r="45258" spans="1:1" ht="13.2" x14ac:dyDescent="0.25">
      <c r="A45258"/>
    </row>
    <row r="45259" spans="1:1" ht="13.2" x14ac:dyDescent="0.25">
      <c r="A45259"/>
    </row>
    <row r="45260" spans="1:1" ht="13.2" x14ac:dyDescent="0.25">
      <c r="A45260"/>
    </row>
    <row r="45261" spans="1:1" ht="13.2" x14ac:dyDescent="0.25">
      <c r="A45261"/>
    </row>
    <row r="45262" spans="1:1" ht="13.2" x14ac:dyDescent="0.25">
      <c r="A45262"/>
    </row>
    <row r="45263" spans="1:1" ht="13.2" x14ac:dyDescent="0.25">
      <c r="A45263"/>
    </row>
    <row r="45264" spans="1:1" ht="13.2" x14ac:dyDescent="0.25">
      <c r="A45264"/>
    </row>
    <row r="45265" spans="1:1" ht="13.2" x14ac:dyDescent="0.25">
      <c r="A45265"/>
    </row>
    <row r="45266" spans="1:1" ht="13.2" x14ac:dyDescent="0.25">
      <c r="A45266"/>
    </row>
    <row r="45267" spans="1:1" ht="13.2" x14ac:dyDescent="0.25">
      <c r="A45267"/>
    </row>
    <row r="45268" spans="1:1" ht="13.2" x14ac:dyDescent="0.25">
      <c r="A45268"/>
    </row>
    <row r="45269" spans="1:1" ht="13.2" x14ac:dyDescent="0.25">
      <c r="A45269"/>
    </row>
    <row r="45270" spans="1:1" ht="13.2" x14ac:dyDescent="0.25">
      <c r="A45270"/>
    </row>
    <row r="45271" spans="1:1" ht="13.2" x14ac:dyDescent="0.25">
      <c r="A45271"/>
    </row>
    <row r="45272" spans="1:1" ht="13.2" x14ac:dyDescent="0.25">
      <c r="A45272"/>
    </row>
    <row r="45273" spans="1:1" ht="13.2" x14ac:dyDescent="0.25">
      <c r="A45273"/>
    </row>
    <row r="45274" spans="1:1" ht="13.2" x14ac:dyDescent="0.25">
      <c r="A45274"/>
    </row>
    <row r="45275" spans="1:1" ht="13.2" x14ac:dyDescent="0.25">
      <c r="A45275"/>
    </row>
    <row r="45276" spans="1:1" ht="13.2" x14ac:dyDescent="0.25">
      <c r="A45276"/>
    </row>
    <row r="45277" spans="1:1" ht="13.2" x14ac:dyDescent="0.25">
      <c r="A45277"/>
    </row>
    <row r="45278" spans="1:1" ht="13.2" x14ac:dyDescent="0.25">
      <c r="A45278"/>
    </row>
    <row r="45279" spans="1:1" ht="13.2" x14ac:dyDescent="0.25">
      <c r="A45279"/>
    </row>
    <row r="45280" spans="1:1" ht="13.2" x14ac:dyDescent="0.25">
      <c r="A45280"/>
    </row>
    <row r="45281" spans="1:1" ht="13.2" x14ac:dyDescent="0.25">
      <c r="A45281"/>
    </row>
    <row r="45282" spans="1:1" ht="13.2" x14ac:dyDescent="0.25">
      <c r="A45282"/>
    </row>
    <row r="45283" spans="1:1" ht="13.2" x14ac:dyDescent="0.25">
      <c r="A45283"/>
    </row>
    <row r="45284" spans="1:1" ht="13.2" x14ac:dyDescent="0.25">
      <c r="A45284"/>
    </row>
    <row r="45285" spans="1:1" ht="13.2" x14ac:dyDescent="0.25">
      <c r="A45285"/>
    </row>
    <row r="45286" spans="1:1" ht="13.2" x14ac:dyDescent="0.25">
      <c r="A45286"/>
    </row>
    <row r="45287" spans="1:1" ht="13.2" x14ac:dyDescent="0.25">
      <c r="A45287"/>
    </row>
    <row r="45288" spans="1:1" ht="13.2" x14ac:dyDescent="0.25">
      <c r="A45288"/>
    </row>
    <row r="45289" spans="1:1" ht="13.2" x14ac:dyDescent="0.25">
      <c r="A45289"/>
    </row>
    <row r="45290" spans="1:1" ht="13.2" x14ac:dyDescent="0.25">
      <c r="A45290"/>
    </row>
    <row r="45291" spans="1:1" ht="13.2" x14ac:dyDescent="0.25">
      <c r="A45291"/>
    </row>
    <row r="45292" spans="1:1" ht="13.2" x14ac:dyDescent="0.25">
      <c r="A45292"/>
    </row>
    <row r="45293" spans="1:1" ht="13.2" x14ac:dyDescent="0.25">
      <c r="A45293"/>
    </row>
    <row r="45294" spans="1:1" ht="13.2" x14ac:dyDescent="0.25">
      <c r="A45294"/>
    </row>
    <row r="45295" spans="1:1" ht="13.2" x14ac:dyDescent="0.25">
      <c r="A45295"/>
    </row>
    <row r="45296" spans="1:1" ht="13.2" x14ac:dyDescent="0.25">
      <c r="A45296"/>
    </row>
    <row r="45297" spans="1:1" ht="13.2" x14ac:dyDescent="0.25">
      <c r="A45297"/>
    </row>
    <row r="45298" spans="1:1" ht="13.2" x14ac:dyDescent="0.25">
      <c r="A45298"/>
    </row>
    <row r="45299" spans="1:1" ht="13.2" x14ac:dyDescent="0.25">
      <c r="A45299"/>
    </row>
    <row r="45300" spans="1:1" ht="13.2" x14ac:dyDescent="0.25">
      <c r="A45300"/>
    </row>
    <row r="45301" spans="1:1" ht="13.2" x14ac:dyDescent="0.25">
      <c r="A45301"/>
    </row>
    <row r="45302" spans="1:1" ht="13.2" x14ac:dyDescent="0.25">
      <c r="A45302"/>
    </row>
    <row r="45303" spans="1:1" ht="13.2" x14ac:dyDescent="0.25">
      <c r="A45303"/>
    </row>
    <row r="45304" spans="1:1" ht="13.2" x14ac:dyDescent="0.25">
      <c r="A45304"/>
    </row>
    <row r="45305" spans="1:1" ht="13.2" x14ac:dyDescent="0.25">
      <c r="A45305"/>
    </row>
    <row r="45306" spans="1:1" ht="13.2" x14ac:dyDescent="0.25">
      <c r="A45306"/>
    </row>
    <row r="45307" spans="1:1" ht="13.2" x14ac:dyDescent="0.25">
      <c r="A45307"/>
    </row>
    <row r="45308" spans="1:1" ht="13.2" x14ac:dyDescent="0.25">
      <c r="A45308"/>
    </row>
    <row r="45309" spans="1:1" ht="13.2" x14ac:dyDescent="0.25">
      <c r="A45309"/>
    </row>
    <row r="45310" spans="1:1" ht="13.2" x14ac:dyDescent="0.25">
      <c r="A45310"/>
    </row>
    <row r="45311" spans="1:1" ht="13.2" x14ac:dyDescent="0.25">
      <c r="A45311"/>
    </row>
    <row r="45312" spans="1:1" ht="13.2" x14ac:dyDescent="0.25">
      <c r="A45312"/>
    </row>
    <row r="45313" spans="1:1" ht="13.2" x14ac:dyDescent="0.25">
      <c r="A45313"/>
    </row>
    <row r="45314" spans="1:1" ht="13.2" x14ac:dyDescent="0.25">
      <c r="A45314"/>
    </row>
    <row r="45315" spans="1:1" ht="13.2" x14ac:dyDescent="0.25">
      <c r="A45315"/>
    </row>
    <row r="45316" spans="1:1" ht="13.2" x14ac:dyDescent="0.25">
      <c r="A45316"/>
    </row>
    <row r="45317" spans="1:1" ht="13.2" x14ac:dyDescent="0.25">
      <c r="A45317"/>
    </row>
    <row r="45318" spans="1:1" ht="13.2" x14ac:dyDescent="0.25">
      <c r="A45318"/>
    </row>
    <row r="45319" spans="1:1" ht="13.2" x14ac:dyDescent="0.25">
      <c r="A45319"/>
    </row>
    <row r="45320" spans="1:1" ht="13.2" x14ac:dyDescent="0.25">
      <c r="A45320"/>
    </row>
    <row r="45321" spans="1:1" ht="13.2" x14ac:dyDescent="0.25">
      <c r="A45321"/>
    </row>
    <row r="45322" spans="1:1" ht="13.2" x14ac:dyDescent="0.25">
      <c r="A45322"/>
    </row>
    <row r="45323" spans="1:1" ht="13.2" x14ac:dyDescent="0.25">
      <c r="A45323"/>
    </row>
    <row r="45324" spans="1:1" ht="13.2" x14ac:dyDescent="0.25">
      <c r="A45324"/>
    </row>
    <row r="45325" spans="1:1" ht="13.2" x14ac:dyDescent="0.25">
      <c r="A45325"/>
    </row>
    <row r="45326" spans="1:1" ht="13.2" x14ac:dyDescent="0.25">
      <c r="A45326"/>
    </row>
    <row r="45327" spans="1:1" ht="13.2" x14ac:dyDescent="0.25">
      <c r="A45327"/>
    </row>
    <row r="45328" spans="1:1" ht="13.2" x14ac:dyDescent="0.25">
      <c r="A45328"/>
    </row>
    <row r="45329" spans="1:1" ht="13.2" x14ac:dyDescent="0.25">
      <c r="A45329"/>
    </row>
    <row r="45330" spans="1:1" ht="13.2" x14ac:dyDescent="0.25">
      <c r="A45330"/>
    </row>
    <row r="45331" spans="1:1" ht="13.2" x14ac:dyDescent="0.25">
      <c r="A45331"/>
    </row>
    <row r="45332" spans="1:1" ht="13.2" x14ac:dyDescent="0.25">
      <c r="A45332"/>
    </row>
    <row r="45333" spans="1:1" ht="13.2" x14ac:dyDescent="0.25">
      <c r="A45333"/>
    </row>
    <row r="45334" spans="1:1" ht="13.2" x14ac:dyDescent="0.25">
      <c r="A45334"/>
    </row>
    <row r="45335" spans="1:1" ht="13.2" x14ac:dyDescent="0.25">
      <c r="A45335"/>
    </row>
    <row r="45336" spans="1:1" ht="13.2" x14ac:dyDescent="0.25">
      <c r="A45336"/>
    </row>
    <row r="45337" spans="1:1" ht="13.2" x14ac:dyDescent="0.25">
      <c r="A45337"/>
    </row>
    <row r="45338" spans="1:1" ht="13.2" x14ac:dyDescent="0.25">
      <c r="A45338"/>
    </row>
    <row r="45339" spans="1:1" ht="13.2" x14ac:dyDescent="0.25">
      <c r="A45339"/>
    </row>
    <row r="45340" spans="1:1" ht="13.2" x14ac:dyDescent="0.25">
      <c r="A45340"/>
    </row>
    <row r="45341" spans="1:1" ht="13.2" x14ac:dyDescent="0.25">
      <c r="A45341"/>
    </row>
    <row r="45342" spans="1:1" ht="13.2" x14ac:dyDescent="0.25">
      <c r="A45342"/>
    </row>
    <row r="45343" spans="1:1" ht="13.2" x14ac:dyDescent="0.25">
      <c r="A45343"/>
    </row>
    <row r="45344" spans="1:1" ht="13.2" x14ac:dyDescent="0.25">
      <c r="A45344"/>
    </row>
    <row r="45345" spans="1:1" ht="13.2" x14ac:dyDescent="0.25">
      <c r="A45345"/>
    </row>
    <row r="45346" spans="1:1" ht="13.2" x14ac:dyDescent="0.25">
      <c r="A45346"/>
    </row>
    <row r="45347" spans="1:1" ht="13.2" x14ac:dyDescent="0.25">
      <c r="A45347"/>
    </row>
    <row r="45348" spans="1:1" ht="13.2" x14ac:dyDescent="0.25">
      <c r="A45348"/>
    </row>
    <row r="45349" spans="1:1" ht="13.2" x14ac:dyDescent="0.25">
      <c r="A45349"/>
    </row>
    <row r="45350" spans="1:1" ht="13.2" x14ac:dyDescent="0.25">
      <c r="A45350"/>
    </row>
    <row r="45351" spans="1:1" ht="13.2" x14ac:dyDescent="0.25">
      <c r="A45351"/>
    </row>
    <row r="45352" spans="1:1" ht="13.2" x14ac:dyDescent="0.25">
      <c r="A45352"/>
    </row>
    <row r="45353" spans="1:1" ht="13.2" x14ac:dyDescent="0.25">
      <c r="A45353"/>
    </row>
    <row r="45354" spans="1:1" ht="13.2" x14ac:dyDescent="0.25">
      <c r="A45354"/>
    </row>
    <row r="45355" spans="1:1" ht="13.2" x14ac:dyDescent="0.25">
      <c r="A45355"/>
    </row>
    <row r="45356" spans="1:1" ht="13.2" x14ac:dyDescent="0.25">
      <c r="A45356"/>
    </row>
    <row r="45357" spans="1:1" ht="13.2" x14ac:dyDescent="0.25">
      <c r="A45357"/>
    </row>
    <row r="45358" spans="1:1" ht="13.2" x14ac:dyDescent="0.25">
      <c r="A45358"/>
    </row>
    <row r="45359" spans="1:1" ht="13.2" x14ac:dyDescent="0.25">
      <c r="A45359"/>
    </row>
    <row r="45360" spans="1:1" ht="13.2" x14ac:dyDescent="0.25">
      <c r="A45360"/>
    </row>
    <row r="45361" spans="1:1" ht="13.2" x14ac:dyDescent="0.25">
      <c r="A45361"/>
    </row>
    <row r="45362" spans="1:1" ht="13.2" x14ac:dyDescent="0.25">
      <c r="A45362"/>
    </row>
    <row r="45363" spans="1:1" ht="13.2" x14ac:dyDescent="0.25">
      <c r="A45363"/>
    </row>
    <row r="45364" spans="1:1" ht="13.2" x14ac:dyDescent="0.25">
      <c r="A45364"/>
    </row>
    <row r="45365" spans="1:1" ht="13.2" x14ac:dyDescent="0.25">
      <c r="A45365"/>
    </row>
    <row r="45366" spans="1:1" ht="13.2" x14ac:dyDescent="0.25">
      <c r="A45366"/>
    </row>
    <row r="45367" spans="1:1" ht="13.2" x14ac:dyDescent="0.25">
      <c r="A45367"/>
    </row>
    <row r="45368" spans="1:1" ht="13.2" x14ac:dyDescent="0.25">
      <c r="A45368"/>
    </row>
    <row r="45369" spans="1:1" ht="13.2" x14ac:dyDescent="0.25">
      <c r="A45369"/>
    </row>
    <row r="45370" spans="1:1" ht="13.2" x14ac:dyDescent="0.25">
      <c r="A45370"/>
    </row>
    <row r="45371" spans="1:1" ht="13.2" x14ac:dyDescent="0.25">
      <c r="A45371"/>
    </row>
    <row r="45372" spans="1:1" ht="13.2" x14ac:dyDescent="0.25">
      <c r="A45372"/>
    </row>
    <row r="45373" spans="1:1" ht="13.2" x14ac:dyDescent="0.25">
      <c r="A45373"/>
    </row>
    <row r="45374" spans="1:1" ht="13.2" x14ac:dyDescent="0.25">
      <c r="A45374"/>
    </row>
    <row r="45375" spans="1:1" ht="13.2" x14ac:dyDescent="0.25">
      <c r="A45375"/>
    </row>
    <row r="45376" spans="1:1" ht="13.2" x14ac:dyDescent="0.25">
      <c r="A45376"/>
    </row>
    <row r="45377" spans="1:1" ht="13.2" x14ac:dyDescent="0.25">
      <c r="A45377"/>
    </row>
    <row r="45378" spans="1:1" ht="13.2" x14ac:dyDescent="0.25">
      <c r="A45378"/>
    </row>
    <row r="45379" spans="1:1" ht="13.2" x14ac:dyDescent="0.25">
      <c r="A45379"/>
    </row>
    <row r="45380" spans="1:1" ht="13.2" x14ac:dyDescent="0.25">
      <c r="A45380"/>
    </row>
    <row r="45381" spans="1:1" ht="13.2" x14ac:dyDescent="0.25">
      <c r="A45381"/>
    </row>
    <row r="45382" spans="1:1" ht="13.2" x14ac:dyDescent="0.25">
      <c r="A45382"/>
    </row>
    <row r="45383" spans="1:1" ht="13.2" x14ac:dyDescent="0.25">
      <c r="A45383"/>
    </row>
    <row r="45384" spans="1:1" ht="13.2" x14ac:dyDescent="0.25">
      <c r="A45384"/>
    </row>
    <row r="45385" spans="1:1" ht="13.2" x14ac:dyDescent="0.25">
      <c r="A45385"/>
    </row>
    <row r="45386" spans="1:1" ht="13.2" x14ac:dyDescent="0.25">
      <c r="A45386"/>
    </row>
    <row r="45387" spans="1:1" ht="13.2" x14ac:dyDescent="0.25">
      <c r="A45387"/>
    </row>
    <row r="45388" spans="1:1" ht="13.2" x14ac:dyDescent="0.25">
      <c r="A45388"/>
    </row>
    <row r="45389" spans="1:1" ht="13.2" x14ac:dyDescent="0.25">
      <c r="A45389"/>
    </row>
    <row r="45390" spans="1:1" ht="13.2" x14ac:dyDescent="0.25">
      <c r="A45390"/>
    </row>
    <row r="45391" spans="1:1" ht="13.2" x14ac:dyDescent="0.25">
      <c r="A45391"/>
    </row>
    <row r="45392" spans="1:1" ht="13.2" x14ac:dyDescent="0.25">
      <c r="A45392"/>
    </row>
    <row r="45393" spans="1:1" ht="13.2" x14ac:dyDescent="0.25">
      <c r="A45393"/>
    </row>
    <row r="45394" spans="1:1" ht="13.2" x14ac:dyDescent="0.25">
      <c r="A45394"/>
    </row>
    <row r="45395" spans="1:1" ht="13.2" x14ac:dyDescent="0.25">
      <c r="A45395"/>
    </row>
    <row r="45396" spans="1:1" ht="13.2" x14ac:dyDescent="0.25">
      <c r="A45396"/>
    </row>
    <row r="45397" spans="1:1" ht="13.2" x14ac:dyDescent="0.25">
      <c r="A45397"/>
    </row>
    <row r="45398" spans="1:1" ht="13.2" x14ac:dyDescent="0.25">
      <c r="A45398"/>
    </row>
    <row r="45399" spans="1:1" ht="13.2" x14ac:dyDescent="0.25">
      <c r="A45399"/>
    </row>
    <row r="45400" spans="1:1" ht="13.2" x14ac:dyDescent="0.25">
      <c r="A45400"/>
    </row>
    <row r="45401" spans="1:1" ht="13.2" x14ac:dyDescent="0.25">
      <c r="A45401"/>
    </row>
    <row r="45402" spans="1:1" ht="13.2" x14ac:dyDescent="0.25">
      <c r="A45402"/>
    </row>
    <row r="45403" spans="1:1" ht="13.2" x14ac:dyDescent="0.25">
      <c r="A45403"/>
    </row>
    <row r="45404" spans="1:1" ht="13.2" x14ac:dyDescent="0.25">
      <c r="A45404"/>
    </row>
    <row r="45405" spans="1:1" ht="13.2" x14ac:dyDescent="0.25">
      <c r="A45405"/>
    </row>
    <row r="45406" spans="1:1" ht="13.2" x14ac:dyDescent="0.25">
      <c r="A45406"/>
    </row>
    <row r="45407" spans="1:1" ht="13.2" x14ac:dyDescent="0.25">
      <c r="A45407"/>
    </row>
    <row r="45408" spans="1:1" ht="13.2" x14ac:dyDescent="0.25">
      <c r="A45408"/>
    </row>
    <row r="45409" spans="1:1" ht="13.2" x14ac:dyDescent="0.25">
      <c r="A45409"/>
    </row>
    <row r="45410" spans="1:1" ht="13.2" x14ac:dyDescent="0.25">
      <c r="A45410"/>
    </row>
    <row r="45411" spans="1:1" ht="13.2" x14ac:dyDescent="0.25">
      <c r="A45411"/>
    </row>
    <row r="45412" spans="1:1" ht="13.2" x14ac:dyDescent="0.25">
      <c r="A45412"/>
    </row>
    <row r="45413" spans="1:1" ht="13.2" x14ac:dyDescent="0.25">
      <c r="A45413"/>
    </row>
    <row r="45414" spans="1:1" ht="13.2" x14ac:dyDescent="0.25">
      <c r="A45414"/>
    </row>
    <row r="45415" spans="1:1" ht="13.2" x14ac:dyDescent="0.25">
      <c r="A45415"/>
    </row>
    <row r="45416" spans="1:1" ht="13.2" x14ac:dyDescent="0.25">
      <c r="A45416"/>
    </row>
    <row r="45417" spans="1:1" ht="13.2" x14ac:dyDescent="0.25">
      <c r="A45417"/>
    </row>
    <row r="45418" spans="1:1" ht="13.2" x14ac:dyDescent="0.25">
      <c r="A45418"/>
    </row>
    <row r="45419" spans="1:1" ht="13.2" x14ac:dyDescent="0.25">
      <c r="A45419"/>
    </row>
    <row r="45420" spans="1:1" ht="13.2" x14ac:dyDescent="0.25">
      <c r="A45420"/>
    </row>
    <row r="45421" spans="1:1" ht="13.2" x14ac:dyDescent="0.25">
      <c r="A45421"/>
    </row>
    <row r="45422" spans="1:1" ht="13.2" x14ac:dyDescent="0.25">
      <c r="A45422"/>
    </row>
    <row r="45423" spans="1:1" ht="13.2" x14ac:dyDescent="0.25">
      <c r="A45423"/>
    </row>
    <row r="45424" spans="1:1" ht="13.2" x14ac:dyDescent="0.25">
      <c r="A45424"/>
    </row>
    <row r="45425" spans="1:1" ht="13.2" x14ac:dyDescent="0.25">
      <c r="A45425"/>
    </row>
    <row r="45426" spans="1:1" ht="13.2" x14ac:dyDescent="0.25">
      <c r="A45426"/>
    </row>
    <row r="45427" spans="1:1" ht="13.2" x14ac:dyDescent="0.25">
      <c r="A45427"/>
    </row>
    <row r="45428" spans="1:1" ht="13.2" x14ac:dyDescent="0.25">
      <c r="A45428"/>
    </row>
    <row r="45429" spans="1:1" ht="13.2" x14ac:dyDescent="0.25">
      <c r="A45429"/>
    </row>
    <row r="45430" spans="1:1" ht="13.2" x14ac:dyDescent="0.25">
      <c r="A45430"/>
    </row>
    <row r="45431" spans="1:1" ht="13.2" x14ac:dyDescent="0.25">
      <c r="A45431"/>
    </row>
    <row r="45432" spans="1:1" ht="13.2" x14ac:dyDescent="0.25">
      <c r="A45432"/>
    </row>
    <row r="45433" spans="1:1" ht="13.2" x14ac:dyDescent="0.25">
      <c r="A45433"/>
    </row>
    <row r="45434" spans="1:1" ht="13.2" x14ac:dyDescent="0.25">
      <c r="A45434"/>
    </row>
    <row r="45435" spans="1:1" ht="13.2" x14ac:dyDescent="0.25">
      <c r="A45435"/>
    </row>
    <row r="45436" spans="1:1" ht="13.2" x14ac:dyDescent="0.25">
      <c r="A45436"/>
    </row>
    <row r="45437" spans="1:1" ht="13.2" x14ac:dyDescent="0.25">
      <c r="A45437"/>
    </row>
    <row r="45438" spans="1:1" ht="13.2" x14ac:dyDescent="0.25">
      <c r="A45438"/>
    </row>
    <row r="45439" spans="1:1" ht="13.2" x14ac:dyDescent="0.25">
      <c r="A45439"/>
    </row>
    <row r="45440" spans="1:1" ht="13.2" x14ac:dyDescent="0.25">
      <c r="A45440"/>
    </row>
    <row r="45441" spans="1:1" ht="13.2" x14ac:dyDescent="0.25">
      <c r="A45441"/>
    </row>
    <row r="45442" spans="1:1" ht="13.2" x14ac:dyDescent="0.25">
      <c r="A45442"/>
    </row>
    <row r="45443" spans="1:1" ht="13.2" x14ac:dyDescent="0.25">
      <c r="A45443"/>
    </row>
    <row r="45444" spans="1:1" ht="13.2" x14ac:dyDescent="0.25">
      <c r="A45444"/>
    </row>
    <row r="45445" spans="1:1" ht="13.2" x14ac:dyDescent="0.25">
      <c r="A45445"/>
    </row>
    <row r="45446" spans="1:1" ht="13.2" x14ac:dyDescent="0.25">
      <c r="A45446"/>
    </row>
    <row r="45447" spans="1:1" ht="13.2" x14ac:dyDescent="0.25">
      <c r="A45447"/>
    </row>
    <row r="45448" spans="1:1" ht="13.2" x14ac:dyDescent="0.25">
      <c r="A45448"/>
    </row>
    <row r="45449" spans="1:1" ht="13.2" x14ac:dyDescent="0.25">
      <c r="A45449"/>
    </row>
    <row r="45450" spans="1:1" ht="13.2" x14ac:dyDescent="0.25">
      <c r="A45450"/>
    </row>
    <row r="45451" spans="1:1" ht="13.2" x14ac:dyDescent="0.25">
      <c r="A45451"/>
    </row>
    <row r="45452" spans="1:1" ht="13.2" x14ac:dyDescent="0.25">
      <c r="A45452"/>
    </row>
    <row r="45453" spans="1:1" ht="13.2" x14ac:dyDescent="0.25">
      <c r="A45453"/>
    </row>
    <row r="45454" spans="1:1" ht="13.2" x14ac:dyDescent="0.25">
      <c r="A45454"/>
    </row>
    <row r="45455" spans="1:1" ht="13.2" x14ac:dyDescent="0.25">
      <c r="A45455"/>
    </row>
    <row r="45456" spans="1:1" ht="13.2" x14ac:dyDescent="0.25">
      <c r="A45456"/>
    </row>
    <row r="45457" spans="1:1" ht="13.2" x14ac:dyDescent="0.25">
      <c r="A45457"/>
    </row>
    <row r="45458" spans="1:1" ht="13.2" x14ac:dyDescent="0.25">
      <c r="A45458"/>
    </row>
    <row r="45459" spans="1:1" ht="13.2" x14ac:dyDescent="0.25">
      <c r="A45459"/>
    </row>
    <row r="45460" spans="1:1" ht="13.2" x14ac:dyDescent="0.25">
      <c r="A45460"/>
    </row>
    <row r="45461" spans="1:1" ht="13.2" x14ac:dyDescent="0.25">
      <c r="A45461"/>
    </row>
    <row r="45462" spans="1:1" ht="13.2" x14ac:dyDescent="0.25">
      <c r="A45462"/>
    </row>
    <row r="45463" spans="1:1" ht="13.2" x14ac:dyDescent="0.25">
      <c r="A45463"/>
    </row>
    <row r="45464" spans="1:1" ht="13.2" x14ac:dyDescent="0.25">
      <c r="A45464"/>
    </row>
    <row r="45465" spans="1:1" ht="13.2" x14ac:dyDescent="0.25">
      <c r="A45465"/>
    </row>
    <row r="45466" spans="1:1" ht="13.2" x14ac:dyDescent="0.25">
      <c r="A45466"/>
    </row>
    <row r="45467" spans="1:1" ht="13.2" x14ac:dyDescent="0.25">
      <c r="A45467"/>
    </row>
    <row r="45468" spans="1:1" ht="13.2" x14ac:dyDescent="0.25">
      <c r="A45468"/>
    </row>
    <row r="45469" spans="1:1" ht="13.2" x14ac:dyDescent="0.25">
      <c r="A45469"/>
    </row>
    <row r="45470" spans="1:1" ht="13.2" x14ac:dyDescent="0.25">
      <c r="A45470"/>
    </row>
    <row r="45471" spans="1:1" ht="13.2" x14ac:dyDescent="0.25">
      <c r="A45471"/>
    </row>
    <row r="45472" spans="1:1" ht="13.2" x14ac:dyDescent="0.25">
      <c r="A45472"/>
    </row>
    <row r="45473" spans="1:1" ht="13.2" x14ac:dyDescent="0.25">
      <c r="A45473"/>
    </row>
    <row r="45474" spans="1:1" ht="13.2" x14ac:dyDescent="0.25">
      <c r="A45474"/>
    </row>
    <row r="45475" spans="1:1" ht="13.2" x14ac:dyDescent="0.25">
      <c r="A45475"/>
    </row>
    <row r="45476" spans="1:1" ht="13.2" x14ac:dyDescent="0.25">
      <c r="A45476"/>
    </row>
    <row r="45477" spans="1:1" ht="13.2" x14ac:dyDescent="0.25">
      <c r="A45477"/>
    </row>
    <row r="45478" spans="1:1" ht="13.2" x14ac:dyDescent="0.25">
      <c r="A45478"/>
    </row>
    <row r="45479" spans="1:1" ht="13.2" x14ac:dyDescent="0.25">
      <c r="A45479"/>
    </row>
    <row r="45480" spans="1:1" ht="13.2" x14ac:dyDescent="0.25">
      <c r="A45480"/>
    </row>
    <row r="45481" spans="1:1" ht="13.2" x14ac:dyDescent="0.25">
      <c r="A45481"/>
    </row>
    <row r="45482" spans="1:1" ht="13.2" x14ac:dyDescent="0.25">
      <c r="A45482"/>
    </row>
    <row r="45483" spans="1:1" ht="13.2" x14ac:dyDescent="0.25">
      <c r="A45483"/>
    </row>
    <row r="45484" spans="1:1" ht="13.2" x14ac:dyDescent="0.25">
      <c r="A45484"/>
    </row>
    <row r="45485" spans="1:1" ht="13.2" x14ac:dyDescent="0.25">
      <c r="A45485"/>
    </row>
    <row r="45486" spans="1:1" ht="13.2" x14ac:dyDescent="0.25">
      <c r="A45486"/>
    </row>
    <row r="45487" spans="1:1" ht="13.2" x14ac:dyDescent="0.25">
      <c r="A45487"/>
    </row>
    <row r="45488" spans="1:1" ht="13.2" x14ac:dyDescent="0.25">
      <c r="A45488"/>
    </row>
    <row r="45489" spans="1:1" ht="13.2" x14ac:dyDescent="0.25">
      <c r="A45489"/>
    </row>
    <row r="45490" spans="1:1" ht="13.2" x14ac:dyDescent="0.25">
      <c r="A45490"/>
    </row>
    <row r="45491" spans="1:1" ht="13.2" x14ac:dyDescent="0.25">
      <c r="A45491"/>
    </row>
    <row r="45492" spans="1:1" ht="13.2" x14ac:dyDescent="0.25">
      <c r="A45492"/>
    </row>
    <row r="45493" spans="1:1" ht="13.2" x14ac:dyDescent="0.25">
      <c r="A45493"/>
    </row>
    <row r="45494" spans="1:1" ht="13.2" x14ac:dyDescent="0.25">
      <c r="A45494"/>
    </row>
    <row r="45495" spans="1:1" ht="13.2" x14ac:dyDescent="0.25">
      <c r="A45495"/>
    </row>
    <row r="45496" spans="1:1" ht="13.2" x14ac:dyDescent="0.25">
      <c r="A45496"/>
    </row>
    <row r="45497" spans="1:1" ht="13.2" x14ac:dyDescent="0.25">
      <c r="A45497"/>
    </row>
    <row r="45498" spans="1:1" ht="13.2" x14ac:dyDescent="0.25">
      <c r="A45498"/>
    </row>
    <row r="45499" spans="1:1" ht="13.2" x14ac:dyDescent="0.25">
      <c r="A45499"/>
    </row>
    <row r="45500" spans="1:1" ht="13.2" x14ac:dyDescent="0.25">
      <c r="A45500"/>
    </row>
    <row r="45501" spans="1:1" ht="13.2" x14ac:dyDescent="0.25">
      <c r="A45501"/>
    </row>
    <row r="45502" spans="1:1" ht="13.2" x14ac:dyDescent="0.25">
      <c r="A45502"/>
    </row>
    <row r="45503" spans="1:1" ht="13.2" x14ac:dyDescent="0.25">
      <c r="A45503"/>
    </row>
    <row r="45504" spans="1:1" ht="13.2" x14ac:dyDescent="0.25">
      <c r="A45504"/>
    </row>
    <row r="45505" spans="1:1" ht="13.2" x14ac:dyDescent="0.25">
      <c r="A45505"/>
    </row>
    <row r="45506" spans="1:1" ht="13.2" x14ac:dyDescent="0.25">
      <c r="A45506"/>
    </row>
    <row r="45507" spans="1:1" ht="13.2" x14ac:dyDescent="0.25">
      <c r="A45507"/>
    </row>
    <row r="45508" spans="1:1" ht="13.2" x14ac:dyDescent="0.25">
      <c r="A45508"/>
    </row>
    <row r="45509" spans="1:1" ht="13.2" x14ac:dyDescent="0.25">
      <c r="A45509"/>
    </row>
    <row r="45510" spans="1:1" ht="13.2" x14ac:dyDescent="0.25">
      <c r="A45510"/>
    </row>
    <row r="45511" spans="1:1" ht="13.2" x14ac:dyDescent="0.25">
      <c r="A45511"/>
    </row>
    <row r="45512" spans="1:1" ht="13.2" x14ac:dyDescent="0.25">
      <c r="A45512"/>
    </row>
    <row r="45513" spans="1:1" ht="13.2" x14ac:dyDescent="0.25">
      <c r="A45513"/>
    </row>
    <row r="45514" spans="1:1" ht="13.2" x14ac:dyDescent="0.25">
      <c r="A45514"/>
    </row>
    <row r="45515" spans="1:1" ht="13.2" x14ac:dyDescent="0.25">
      <c r="A45515"/>
    </row>
    <row r="45516" spans="1:1" ht="13.2" x14ac:dyDescent="0.25">
      <c r="A45516"/>
    </row>
    <row r="45517" spans="1:1" ht="13.2" x14ac:dyDescent="0.25">
      <c r="A45517"/>
    </row>
    <row r="45518" spans="1:1" ht="13.2" x14ac:dyDescent="0.25">
      <c r="A45518"/>
    </row>
    <row r="45519" spans="1:1" ht="13.2" x14ac:dyDescent="0.25">
      <c r="A45519"/>
    </row>
    <row r="45520" spans="1:1" ht="13.2" x14ac:dyDescent="0.25">
      <c r="A45520"/>
    </row>
    <row r="45521" spans="1:1" ht="13.2" x14ac:dyDescent="0.25">
      <c r="A45521"/>
    </row>
    <row r="45522" spans="1:1" ht="13.2" x14ac:dyDescent="0.25">
      <c r="A45522"/>
    </row>
    <row r="45523" spans="1:1" ht="13.2" x14ac:dyDescent="0.25">
      <c r="A45523"/>
    </row>
    <row r="45524" spans="1:1" ht="13.2" x14ac:dyDescent="0.25">
      <c r="A45524"/>
    </row>
    <row r="45525" spans="1:1" ht="13.2" x14ac:dyDescent="0.25">
      <c r="A45525"/>
    </row>
    <row r="45526" spans="1:1" ht="13.2" x14ac:dyDescent="0.25">
      <c r="A45526"/>
    </row>
    <row r="45527" spans="1:1" ht="13.2" x14ac:dyDescent="0.25">
      <c r="A45527"/>
    </row>
    <row r="45528" spans="1:1" ht="13.2" x14ac:dyDescent="0.25">
      <c r="A45528"/>
    </row>
    <row r="45529" spans="1:1" ht="13.2" x14ac:dyDescent="0.25">
      <c r="A45529"/>
    </row>
    <row r="45530" spans="1:1" ht="13.2" x14ac:dyDescent="0.25">
      <c r="A45530"/>
    </row>
    <row r="45531" spans="1:1" ht="13.2" x14ac:dyDescent="0.25">
      <c r="A45531"/>
    </row>
    <row r="45532" spans="1:1" ht="13.2" x14ac:dyDescent="0.25">
      <c r="A45532"/>
    </row>
    <row r="45533" spans="1:1" ht="13.2" x14ac:dyDescent="0.25">
      <c r="A45533"/>
    </row>
    <row r="45534" spans="1:1" ht="13.2" x14ac:dyDescent="0.25">
      <c r="A45534"/>
    </row>
    <row r="45535" spans="1:1" ht="13.2" x14ac:dyDescent="0.25">
      <c r="A45535"/>
    </row>
    <row r="45536" spans="1:1" ht="13.2" x14ac:dyDescent="0.25">
      <c r="A45536"/>
    </row>
    <row r="45537" spans="1:1" ht="13.2" x14ac:dyDescent="0.25">
      <c r="A45537"/>
    </row>
    <row r="45538" spans="1:1" ht="13.2" x14ac:dyDescent="0.25">
      <c r="A45538"/>
    </row>
    <row r="45539" spans="1:1" ht="13.2" x14ac:dyDescent="0.25">
      <c r="A45539"/>
    </row>
    <row r="45540" spans="1:1" ht="13.2" x14ac:dyDescent="0.25">
      <c r="A45540"/>
    </row>
    <row r="45541" spans="1:1" ht="13.2" x14ac:dyDescent="0.25">
      <c r="A45541"/>
    </row>
    <row r="45542" spans="1:1" ht="13.2" x14ac:dyDescent="0.25">
      <c r="A45542"/>
    </row>
    <row r="45543" spans="1:1" ht="13.2" x14ac:dyDescent="0.25">
      <c r="A45543"/>
    </row>
    <row r="45544" spans="1:1" ht="13.2" x14ac:dyDescent="0.25">
      <c r="A45544"/>
    </row>
    <row r="45545" spans="1:1" ht="13.2" x14ac:dyDescent="0.25">
      <c r="A45545"/>
    </row>
    <row r="45546" spans="1:1" ht="13.2" x14ac:dyDescent="0.25">
      <c r="A45546"/>
    </row>
    <row r="45547" spans="1:1" ht="13.2" x14ac:dyDescent="0.25">
      <c r="A45547"/>
    </row>
    <row r="45548" spans="1:1" ht="13.2" x14ac:dyDescent="0.25">
      <c r="A45548"/>
    </row>
    <row r="45549" spans="1:1" ht="13.2" x14ac:dyDescent="0.25">
      <c r="A45549"/>
    </row>
    <row r="45550" spans="1:1" ht="13.2" x14ac:dyDescent="0.25">
      <c r="A45550"/>
    </row>
    <row r="45551" spans="1:1" ht="13.2" x14ac:dyDescent="0.25">
      <c r="A45551"/>
    </row>
    <row r="45552" spans="1:1" ht="13.2" x14ac:dyDescent="0.25">
      <c r="A45552"/>
    </row>
    <row r="45553" spans="1:1" ht="13.2" x14ac:dyDescent="0.25">
      <c r="A45553"/>
    </row>
    <row r="45554" spans="1:1" ht="13.2" x14ac:dyDescent="0.25">
      <c r="A45554"/>
    </row>
    <row r="45555" spans="1:1" ht="13.2" x14ac:dyDescent="0.25">
      <c r="A45555"/>
    </row>
    <row r="45556" spans="1:1" ht="13.2" x14ac:dyDescent="0.25">
      <c r="A45556"/>
    </row>
    <row r="45557" spans="1:1" ht="13.2" x14ac:dyDescent="0.25">
      <c r="A45557"/>
    </row>
    <row r="45558" spans="1:1" ht="13.2" x14ac:dyDescent="0.25">
      <c r="A45558"/>
    </row>
    <row r="45559" spans="1:1" ht="13.2" x14ac:dyDescent="0.25">
      <c r="A45559"/>
    </row>
    <row r="45560" spans="1:1" ht="13.2" x14ac:dyDescent="0.25">
      <c r="A45560"/>
    </row>
    <row r="45561" spans="1:1" ht="13.2" x14ac:dyDescent="0.25">
      <c r="A45561"/>
    </row>
    <row r="45562" spans="1:1" ht="13.2" x14ac:dyDescent="0.25">
      <c r="A45562"/>
    </row>
    <row r="45563" spans="1:1" ht="13.2" x14ac:dyDescent="0.25">
      <c r="A45563"/>
    </row>
    <row r="45564" spans="1:1" ht="13.2" x14ac:dyDescent="0.25">
      <c r="A45564"/>
    </row>
    <row r="45565" spans="1:1" ht="13.2" x14ac:dyDescent="0.25">
      <c r="A45565"/>
    </row>
    <row r="45566" spans="1:1" ht="13.2" x14ac:dyDescent="0.25">
      <c r="A45566"/>
    </row>
    <row r="45567" spans="1:1" ht="13.2" x14ac:dyDescent="0.25">
      <c r="A45567"/>
    </row>
    <row r="45568" spans="1:1" ht="13.2" x14ac:dyDescent="0.25">
      <c r="A45568"/>
    </row>
    <row r="45569" spans="1:1" ht="13.2" x14ac:dyDescent="0.25">
      <c r="A45569"/>
    </row>
    <row r="45570" spans="1:1" ht="13.2" x14ac:dyDescent="0.25">
      <c r="A45570"/>
    </row>
    <row r="45571" spans="1:1" ht="13.2" x14ac:dyDescent="0.25">
      <c r="A45571"/>
    </row>
    <row r="45572" spans="1:1" ht="13.2" x14ac:dyDescent="0.25">
      <c r="A45572"/>
    </row>
    <row r="45573" spans="1:1" ht="13.2" x14ac:dyDescent="0.25">
      <c r="A45573"/>
    </row>
    <row r="45574" spans="1:1" ht="13.2" x14ac:dyDescent="0.25">
      <c r="A45574"/>
    </row>
    <row r="45575" spans="1:1" ht="13.2" x14ac:dyDescent="0.25">
      <c r="A45575"/>
    </row>
    <row r="45576" spans="1:1" ht="13.2" x14ac:dyDescent="0.25">
      <c r="A45576"/>
    </row>
    <row r="45577" spans="1:1" ht="13.2" x14ac:dyDescent="0.25">
      <c r="A45577"/>
    </row>
    <row r="45578" spans="1:1" ht="13.2" x14ac:dyDescent="0.25">
      <c r="A45578"/>
    </row>
    <row r="45579" spans="1:1" ht="13.2" x14ac:dyDescent="0.25">
      <c r="A45579"/>
    </row>
    <row r="45580" spans="1:1" ht="13.2" x14ac:dyDescent="0.25">
      <c r="A45580"/>
    </row>
    <row r="45581" spans="1:1" ht="13.2" x14ac:dyDescent="0.25">
      <c r="A45581"/>
    </row>
    <row r="45582" spans="1:1" ht="13.2" x14ac:dyDescent="0.25">
      <c r="A45582"/>
    </row>
    <row r="45583" spans="1:1" ht="13.2" x14ac:dyDescent="0.25">
      <c r="A45583"/>
    </row>
    <row r="45584" spans="1:1" ht="13.2" x14ac:dyDescent="0.25">
      <c r="A45584"/>
    </row>
    <row r="45585" spans="1:1" ht="13.2" x14ac:dyDescent="0.25">
      <c r="A45585"/>
    </row>
    <row r="45586" spans="1:1" ht="13.2" x14ac:dyDescent="0.25">
      <c r="A45586"/>
    </row>
    <row r="45587" spans="1:1" ht="13.2" x14ac:dyDescent="0.25">
      <c r="A45587"/>
    </row>
    <row r="45588" spans="1:1" ht="13.2" x14ac:dyDescent="0.25">
      <c r="A45588"/>
    </row>
    <row r="45589" spans="1:1" ht="13.2" x14ac:dyDescent="0.25">
      <c r="A45589"/>
    </row>
    <row r="45590" spans="1:1" ht="13.2" x14ac:dyDescent="0.25">
      <c r="A45590"/>
    </row>
    <row r="45591" spans="1:1" ht="13.2" x14ac:dyDescent="0.25">
      <c r="A45591"/>
    </row>
    <row r="45592" spans="1:1" ht="13.2" x14ac:dyDescent="0.25">
      <c r="A45592"/>
    </row>
    <row r="45593" spans="1:1" ht="13.2" x14ac:dyDescent="0.25">
      <c r="A45593"/>
    </row>
    <row r="45594" spans="1:1" ht="13.2" x14ac:dyDescent="0.25">
      <c r="A45594"/>
    </row>
    <row r="45595" spans="1:1" ht="13.2" x14ac:dyDescent="0.25">
      <c r="A45595"/>
    </row>
    <row r="45596" spans="1:1" ht="13.2" x14ac:dyDescent="0.25">
      <c r="A45596"/>
    </row>
    <row r="45597" spans="1:1" ht="13.2" x14ac:dyDescent="0.25">
      <c r="A45597"/>
    </row>
    <row r="45598" spans="1:1" ht="13.2" x14ac:dyDescent="0.25">
      <c r="A45598"/>
    </row>
    <row r="45599" spans="1:1" ht="13.2" x14ac:dyDescent="0.25">
      <c r="A45599"/>
    </row>
    <row r="45600" spans="1:1" ht="13.2" x14ac:dyDescent="0.25">
      <c r="A45600"/>
    </row>
    <row r="45601" spans="1:1" ht="13.2" x14ac:dyDescent="0.25">
      <c r="A45601"/>
    </row>
    <row r="45602" spans="1:1" ht="13.2" x14ac:dyDescent="0.25">
      <c r="A45602"/>
    </row>
    <row r="45603" spans="1:1" ht="13.2" x14ac:dyDescent="0.25">
      <c r="A45603"/>
    </row>
    <row r="45604" spans="1:1" ht="13.2" x14ac:dyDescent="0.25">
      <c r="A45604"/>
    </row>
    <row r="45605" spans="1:1" ht="13.2" x14ac:dyDescent="0.25">
      <c r="A45605"/>
    </row>
    <row r="45606" spans="1:1" ht="13.2" x14ac:dyDescent="0.25">
      <c r="A45606"/>
    </row>
    <row r="45607" spans="1:1" ht="13.2" x14ac:dyDescent="0.25">
      <c r="A45607"/>
    </row>
    <row r="45608" spans="1:1" ht="13.2" x14ac:dyDescent="0.25">
      <c r="A45608"/>
    </row>
    <row r="45609" spans="1:1" ht="13.2" x14ac:dyDescent="0.25">
      <c r="A45609"/>
    </row>
    <row r="45610" spans="1:1" ht="13.2" x14ac:dyDescent="0.25">
      <c r="A45610"/>
    </row>
    <row r="45611" spans="1:1" ht="13.2" x14ac:dyDescent="0.25">
      <c r="A45611"/>
    </row>
    <row r="45612" spans="1:1" ht="13.2" x14ac:dyDescent="0.25">
      <c r="A45612"/>
    </row>
    <row r="45613" spans="1:1" ht="13.2" x14ac:dyDescent="0.25">
      <c r="A45613"/>
    </row>
    <row r="45614" spans="1:1" ht="13.2" x14ac:dyDescent="0.25">
      <c r="A45614"/>
    </row>
    <row r="45615" spans="1:1" ht="13.2" x14ac:dyDescent="0.25">
      <c r="A45615"/>
    </row>
    <row r="45616" spans="1:1" ht="13.2" x14ac:dyDescent="0.25">
      <c r="A45616"/>
    </row>
    <row r="45617" spans="1:1" ht="13.2" x14ac:dyDescent="0.25">
      <c r="A45617"/>
    </row>
    <row r="45618" spans="1:1" ht="13.2" x14ac:dyDescent="0.25">
      <c r="A45618"/>
    </row>
    <row r="45619" spans="1:1" ht="13.2" x14ac:dyDescent="0.25">
      <c r="A45619"/>
    </row>
    <row r="45620" spans="1:1" ht="13.2" x14ac:dyDescent="0.25">
      <c r="A45620"/>
    </row>
    <row r="45621" spans="1:1" ht="13.2" x14ac:dyDescent="0.25">
      <c r="A45621"/>
    </row>
    <row r="45622" spans="1:1" ht="13.2" x14ac:dyDescent="0.25">
      <c r="A45622"/>
    </row>
    <row r="45623" spans="1:1" ht="13.2" x14ac:dyDescent="0.25">
      <c r="A45623"/>
    </row>
    <row r="45624" spans="1:1" ht="13.2" x14ac:dyDescent="0.25">
      <c r="A45624"/>
    </row>
    <row r="45625" spans="1:1" ht="13.2" x14ac:dyDescent="0.25">
      <c r="A45625"/>
    </row>
    <row r="45626" spans="1:1" ht="13.2" x14ac:dyDescent="0.25">
      <c r="A45626"/>
    </row>
    <row r="45627" spans="1:1" ht="13.2" x14ac:dyDescent="0.25">
      <c r="A45627"/>
    </row>
    <row r="45628" spans="1:1" ht="13.2" x14ac:dyDescent="0.25">
      <c r="A45628"/>
    </row>
    <row r="45629" spans="1:1" ht="13.2" x14ac:dyDescent="0.25">
      <c r="A45629"/>
    </row>
    <row r="45630" spans="1:1" ht="13.2" x14ac:dyDescent="0.25">
      <c r="A45630"/>
    </row>
    <row r="45631" spans="1:1" ht="13.2" x14ac:dyDescent="0.25">
      <c r="A45631"/>
    </row>
    <row r="45632" spans="1:1" ht="13.2" x14ac:dyDescent="0.25">
      <c r="A45632"/>
    </row>
    <row r="45633" spans="1:1" ht="13.2" x14ac:dyDescent="0.25">
      <c r="A45633"/>
    </row>
    <row r="45634" spans="1:1" ht="13.2" x14ac:dyDescent="0.25">
      <c r="A45634"/>
    </row>
    <row r="45635" spans="1:1" ht="13.2" x14ac:dyDescent="0.25">
      <c r="A45635"/>
    </row>
    <row r="45636" spans="1:1" ht="13.2" x14ac:dyDescent="0.25">
      <c r="A45636"/>
    </row>
    <row r="45637" spans="1:1" ht="13.2" x14ac:dyDescent="0.25">
      <c r="A45637"/>
    </row>
    <row r="45638" spans="1:1" ht="13.2" x14ac:dyDescent="0.25">
      <c r="A45638"/>
    </row>
    <row r="45639" spans="1:1" ht="13.2" x14ac:dyDescent="0.25">
      <c r="A45639"/>
    </row>
    <row r="45640" spans="1:1" ht="13.2" x14ac:dyDescent="0.25">
      <c r="A45640"/>
    </row>
    <row r="45641" spans="1:1" ht="13.2" x14ac:dyDescent="0.25">
      <c r="A45641"/>
    </row>
    <row r="45642" spans="1:1" ht="13.2" x14ac:dyDescent="0.25">
      <c r="A45642"/>
    </row>
    <row r="45643" spans="1:1" ht="13.2" x14ac:dyDescent="0.25">
      <c r="A45643"/>
    </row>
    <row r="45644" spans="1:1" ht="13.2" x14ac:dyDescent="0.25">
      <c r="A45644"/>
    </row>
    <row r="45645" spans="1:1" ht="13.2" x14ac:dyDescent="0.25">
      <c r="A45645"/>
    </row>
    <row r="45646" spans="1:1" ht="13.2" x14ac:dyDescent="0.25">
      <c r="A45646"/>
    </row>
    <row r="45647" spans="1:1" ht="13.2" x14ac:dyDescent="0.25">
      <c r="A45647"/>
    </row>
    <row r="45648" spans="1:1" ht="13.2" x14ac:dyDescent="0.25">
      <c r="A45648"/>
    </row>
    <row r="45649" spans="1:1" ht="13.2" x14ac:dyDescent="0.25">
      <c r="A45649"/>
    </row>
    <row r="45650" spans="1:1" ht="13.2" x14ac:dyDescent="0.25">
      <c r="A45650"/>
    </row>
    <row r="45651" spans="1:1" ht="13.2" x14ac:dyDescent="0.25">
      <c r="A45651"/>
    </row>
    <row r="45652" spans="1:1" ht="13.2" x14ac:dyDescent="0.25">
      <c r="A45652"/>
    </row>
    <row r="45653" spans="1:1" ht="13.2" x14ac:dyDescent="0.25">
      <c r="A45653"/>
    </row>
    <row r="45654" spans="1:1" ht="13.2" x14ac:dyDescent="0.25">
      <c r="A45654"/>
    </row>
    <row r="45655" spans="1:1" ht="13.2" x14ac:dyDescent="0.25">
      <c r="A45655"/>
    </row>
    <row r="45656" spans="1:1" ht="13.2" x14ac:dyDescent="0.25">
      <c r="A45656"/>
    </row>
    <row r="45657" spans="1:1" ht="13.2" x14ac:dyDescent="0.25">
      <c r="A45657"/>
    </row>
    <row r="45658" spans="1:1" ht="13.2" x14ac:dyDescent="0.25">
      <c r="A45658"/>
    </row>
    <row r="45659" spans="1:1" ht="13.2" x14ac:dyDescent="0.25">
      <c r="A45659"/>
    </row>
    <row r="45660" spans="1:1" ht="13.2" x14ac:dyDescent="0.25">
      <c r="A45660"/>
    </row>
    <row r="45661" spans="1:1" ht="13.2" x14ac:dyDescent="0.25">
      <c r="A45661"/>
    </row>
    <row r="45662" spans="1:1" ht="13.2" x14ac:dyDescent="0.25">
      <c r="A45662"/>
    </row>
    <row r="45663" spans="1:1" ht="13.2" x14ac:dyDescent="0.25">
      <c r="A45663"/>
    </row>
    <row r="45664" spans="1:1" ht="13.2" x14ac:dyDescent="0.25">
      <c r="A45664"/>
    </row>
    <row r="45665" spans="1:1" ht="13.2" x14ac:dyDescent="0.25">
      <c r="A45665"/>
    </row>
    <row r="45666" spans="1:1" ht="13.2" x14ac:dyDescent="0.25">
      <c r="A45666"/>
    </row>
    <row r="45667" spans="1:1" ht="13.2" x14ac:dyDescent="0.25">
      <c r="A45667"/>
    </row>
    <row r="45668" spans="1:1" ht="13.2" x14ac:dyDescent="0.25">
      <c r="A45668"/>
    </row>
    <row r="45669" spans="1:1" ht="13.2" x14ac:dyDescent="0.25">
      <c r="A45669"/>
    </row>
    <row r="45670" spans="1:1" ht="13.2" x14ac:dyDescent="0.25">
      <c r="A45670"/>
    </row>
    <row r="45671" spans="1:1" ht="13.2" x14ac:dyDescent="0.25">
      <c r="A45671"/>
    </row>
    <row r="45672" spans="1:1" ht="13.2" x14ac:dyDescent="0.25">
      <c r="A45672"/>
    </row>
    <row r="45673" spans="1:1" ht="13.2" x14ac:dyDescent="0.25">
      <c r="A45673"/>
    </row>
    <row r="45674" spans="1:1" ht="13.2" x14ac:dyDescent="0.25">
      <c r="A45674"/>
    </row>
    <row r="45675" spans="1:1" ht="13.2" x14ac:dyDescent="0.25">
      <c r="A45675"/>
    </row>
    <row r="45676" spans="1:1" ht="13.2" x14ac:dyDescent="0.25">
      <c r="A45676"/>
    </row>
    <row r="45677" spans="1:1" ht="13.2" x14ac:dyDescent="0.25">
      <c r="A45677"/>
    </row>
    <row r="45678" spans="1:1" ht="13.2" x14ac:dyDescent="0.25">
      <c r="A45678"/>
    </row>
    <row r="45679" spans="1:1" ht="13.2" x14ac:dyDescent="0.25">
      <c r="A45679"/>
    </row>
    <row r="45680" spans="1:1" ht="13.2" x14ac:dyDescent="0.25">
      <c r="A45680"/>
    </row>
    <row r="45681" spans="1:1" ht="13.2" x14ac:dyDescent="0.25">
      <c r="A45681"/>
    </row>
    <row r="45682" spans="1:1" ht="13.2" x14ac:dyDescent="0.25">
      <c r="A45682"/>
    </row>
    <row r="45683" spans="1:1" ht="13.2" x14ac:dyDescent="0.25">
      <c r="A45683"/>
    </row>
    <row r="45684" spans="1:1" ht="13.2" x14ac:dyDescent="0.25">
      <c r="A45684"/>
    </row>
    <row r="45685" spans="1:1" ht="13.2" x14ac:dyDescent="0.25">
      <c r="A45685"/>
    </row>
    <row r="45686" spans="1:1" ht="13.2" x14ac:dyDescent="0.25">
      <c r="A45686"/>
    </row>
    <row r="45687" spans="1:1" ht="13.2" x14ac:dyDescent="0.25">
      <c r="A45687"/>
    </row>
    <row r="45688" spans="1:1" ht="13.2" x14ac:dyDescent="0.25">
      <c r="A45688"/>
    </row>
    <row r="45689" spans="1:1" ht="13.2" x14ac:dyDescent="0.25">
      <c r="A45689"/>
    </row>
    <row r="45690" spans="1:1" ht="13.2" x14ac:dyDescent="0.25">
      <c r="A45690"/>
    </row>
    <row r="45691" spans="1:1" ht="13.2" x14ac:dyDescent="0.25">
      <c r="A45691"/>
    </row>
    <row r="45692" spans="1:1" ht="13.2" x14ac:dyDescent="0.25">
      <c r="A45692"/>
    </row>
    <row r="45693" spans="1:1" ht="13.2" x14ac:dyDescent="0.25">
      <c r="A45693"/>
    </row>
    <row r="45694" spans="1:1" ht="13.2" x14ac:dyDescent="0.25">
      <c r="A45694"/>
    </row>
    <row r="45695" spans="1:1" ht="13.2" x14ac:dyDescent="0.25">
      <c r="A45695"/>
    </row>
    <row r="45696" spans="1:1" ht="13.2" x14ac:dyDescent="0.25">
      <c r="A45696"/>
    </row>
    <row r="45697" spans="1:1" ht="13.2" x14ac:dyDescent="0.25">
      <c r="A45697"/>
    </row>
    <row r="45698" spans="1:1" ht="13.2" x14ac:dyDescent="0.25">
      <c r="A45698"/>
    </row>
    <row r="45699" spans="1:1" ht="13.2" x14ac:dyDescent="0.25">
      <c r="A45699"/>
    </row>
    <row r="45700" spans="1:1" ht="13.2" x14ac:dyDescent="0.25">
      <c r="A45700"/>
    </row>
    <row r="45701" spans="1:1" ht="13.2" x14ac:dyDescent="0.25">
      <c r="A45701"/>
    </row>
    <row r="45702" spans="1:1" ht="13.2" x14ac:dyDescent="0.25">
      <c r="A45702"/>
    </row>
    <row r="45703" spans="1:1" ht="13.2" x14ac:dyDescent="0.25">
      <c r="A45703"/>
    </row>
    <row r="45704" spans="1:1" ht="13.2" x14ac:dyDescent="0.25">
      <c r="A45704"/>
    </row>
    <row r="45705" spans="1:1" ht="13.2" x14ac:dyDescent="0.25">
      <c r="A45705"/>
    </row>
    <row r="45706" spans="1:1" ht="13.2" x14ac:dyDescent="0.25">
      <c r="A45706"/>
    </row>
    <row r="45707" spans="1:1" ht="13.2" x14ac:dyDescent="0.25">
      <c r="A45707"/>
    </row>
    <row r="45708" spans="1:1" ht="13.2" x14ac:dyDescent="0.25">
      <c r="A45708"/>
    </row>
    <row r="45709" spans="1:1" ht="13.2" x14ac:dyDescent="0.25">
      <c r="A45709"/>
    </row>
    <row r="45710" spans="1:1" ht="13.2" x14ac:dyDescent="0.25">
      <c r="A45710"/>
    </row>
    <row r="45711" spans="1:1" ht="13.2" x14ac:dyDescent="0.25">
      <c r="A45711"/>
    </row>
    <row r="45712" spans="1:1" ht="13.2" x14ac:dyDescent="0.25">
      <c r="A45712"/>
    </row>
    <row r="45713" spans="1:1" ht="13.2" x14ac:dyDescent="0.25">
      <c r="A45713"/>
    </row>
    <row r="45714" spans="1:1" ht="13.2" x14ac:dyDescent="0.25">
      <c r="A45714"/>
    </row>
    <row r="45715" spans="1:1" ht="13.2" x14ac:dyDescent="0.25">
      <c r="A45715"/>
    </row>
    <row r="45716" spans="1:1" ht="13.2" x14ac:dyDescent="0.25">
      <c r="A45716"/>
    </row>
    <row r="45717" spans="1:1" ht="13.2" x14ac:dyDescent="0.25">
      <c r="A45717"/>
    </row>
    <row r="45718" spans="1:1" ht="13.2" x14ac:dyDescent="0.25">
      <c r="A45718"/>
    </row>
    <row r="45719" spans="1:1" ht="13.2" x14ac:dyDescent="0.25">
      <c r="A45719"/>
    </row>
    <row r="45720" spans="1:1" ht="13.2" x14ac:dyDescent="0.25">
      <c r="A45720"/>
    </row>
    <row r="45721" spans="1:1" ht="13.2" x14ac:dyDescent="0.25">
      <c r="A45721"/>
    </row>
    <row r="45722" spans="1:1" ht="13.2" x14ac:dyDescent="0.25">
      <c r="A45722"/>
    </row>
    <row r="45723" spans="1:1" ht="13.2" x14ac:dyDescent="0.25">
      <c r="A45723"/>
    </row>
    <row r="45724" spans="1:1" ht="13.2" x14ac:dyDescent="0.25">
      <c r="A45724"/>
    </row>
    <row r="45725" spans="1:1" ht="13.2" x14ac:dyDescent="0.25">
      <c r="A45725"/>
    </row>
    <row r="45726" spans="1:1" ht="13.2" x14ac:dyDescent="0.25">
      <c r="A45726"/>
    </row>
    <row r="45727" spans="1:1" ht="13.2" x14ac:dyDescent="0.25">
      <c r="A45727"/>
    </row>
    <row r="45728" spans="1:1" ht="13.2" x14ac:dyDescent="0.25">
      <c r="A45728"/>
    </row>
    <row r="45729" spans="1:1" ht="13.2" x14ac:dyDescent="0.25">
      <c r="A45729"/>
    </row>
    <row r="45730" spans="1:1" ht="13.2" x14ac:dyDescent="0.25">
      <c r="A45730"/>
    </row>
    <row r="45731" spans="1:1" ht="13.2" x14ac:dyDescent="0.25">
      <c r="A45731"/>
    </row>
    <row r="45732" spans="1:1" ht="13.2" x14ac:dyDescent="0.25">
      <c r="A45732"/>
    </row>
    <row r="45733" spans="1:1" ht="13.2" x14ac:dyDescent="0.25">
      <c r="A45733"/>
    </row>
    <row r="45734" spans="1:1" ht="13.2" x14ac:dyDescent="0.25">
      <c r="A45734"/>
    </row>
    <row r="45735" spans="1:1" ht="13.2" x14ac:dyDescent="0.25">
      <c r="A45735"/>
    </row>
    <row r="45736" spans="1:1" ht="13.2" x14ac:dyDescent="0.25">
      <c r="A45736"/>
    </row>
    <row r="45737" spans="1:1" ht="13.2" x14ac:dyDescent="0.25">
      <c r="A45737"/>
    </row>
    <row r="45738" spans="1:1" ht="13.2" x14ac:dyDescent="0.25">
      <c r="A45738"/>
    </row>
    <row r="45739" spans="1:1" ht="13.2" x14ac:dyDescent="0.25">
      <c r="A45739"/>
    </row>
    <row r="45740" spans="1:1" ht="13.2" x14ac:dyDescent="0.25">
      <c r="A45740"/>
    </row>
    <row r="45741" spans="1:1" ht="13.2" x14ac:dyDescent="0.25">
      <c r="A45741"/>
    </row>
    <row r="45742" spans="1:1" ht="13.2" x14ac:dyDescent="0.25">
      <c r="A45742"/>
    </row>
    <row r="45743" spans="1:1" ht="13.2" x14ac:dyDescent="0.25">
      <c r="A45743"/>
    </row>
    <row r="45744" spans="1:1" ht="13.2" x14ac:dyDescent="0.25">
      <c r="A45744"/>
    </row>
    <row r="45745" spans="1:1" ht="13.2" x14ac:dyDescent="0.25">
      <c r="A45745"/>
    </row>
    <row r="45746" spans="1:1" ht="13.2" x14ac:dyDescent="0.25">
      <c r="A45746"/>
    </row>
    <row r="45747" spans="1:1" ht="13.2" x14ac:dyDescent="0.25">
      <c r="A45747"/>
    </row>
    <row r="45748" spans="1:1" ht="13.2" x14ac:dyDescent="0.25">
      <c r="A45748"/>
    </row>
    <row r="45749" spans="1:1" ht="13.2" x14ac:dyDescent="0.25">
      <c r="A45749"/>
    </row>
    <row r="45750" spans="1:1" ht="13.2" x14ac:dyDescent="0.25">
      <c r="A45750"/>
    </row>
    <row r="45751" spans="1:1" ht="13.2" x14ac:dyDescent="0.25">
      <c r="A45751"/>
    </row>
    <row r="45752" spans="1:1" ht="13.2" x14ac:dyDescent="0.25">
      <c r="A45752"/>
    </row>
    <row r="45753" spans="1:1" ht="13.2" x14ac:dyDescent="0.25">
      <c r="A45753"/>
    </row>
    <row r="45754" spans="1:1" ht="13.2" x14ac:dyDescent="0.25">
      <c r="A45754"/>
    </row>
    <row r="45755" spans="1:1" ht="13.2" x14ac:dyDescent="0.25">
      <c r="A45755"/>
    </row>
    <row r="45756" spans="1:1" ht="13.2" x14ac:dyDescent="0.25">
      <c r="A45756"/>
    </row>
    <row r="45757" spans="1:1" ht="13.2" x14ac:dyDescent="0.25">
      <c r="A45757"/>
    </row>
    <row r="45758" spans="1:1" ht="13.2" x14ac:dyDescent="0.25">
      <c r="A45758"/>
    </row>
    <row r="45759" spans="1:1" ht="13.2" x14ac:dyDescent="0.25">
      <c r="A45759"/>
    </row>
    <row r="45760" spans="1:1" ht="13.2" x14ac:dyDescent="0.25">
      <c r="A45760"/>
    </row>
    <row r="45761" spans="1:1" ht="13.2" x14ac:dyDescent="0.25">
      <c r="A45761"/>
    </row>
    <row r="45762" spans="1:1" ht="13.2" x14ac:dyDescent="0.25">
      <c r="A45762"/>
    </row>
    <row r="45763" spans="1:1" ht="13.2" x14ac:dyDescent="0.25">
      <c r="A45763"/>
    </row>
    <row r="45764" spans="1:1" ht="13.2" x14ac:dyDescent="0.25">
      <c r="A45764"/>
    </row>
    <row r="45765" spans="1:1" ht="13.2" x14ac:dyDescent="0.25">
      <c r="A45765"/>
    </row>
    <row r="45766" spans="1:1" ht="13.2" x14ac:dyDescent="0.25">
      <c r="A45766"/>
    </row>
    <row r="45767" spans="1:1" ht="13.2" x14ac:dyDescent="0.25">
      <c r="A45767"/>
    </row>
    <row r="45768" spans="1:1" ht="13.2" x14ac:dyDescent="0.25">
      <c r="A45768"/>
    </row>
    <row r="45769" spans="1:1" ht="13.2" x14ac:dyDescent="0.25">
      <c r="A45769"/>
    </row>
    <row r="45770" spans="1:1" ht="13.2" x14ac:dyDescent="0.25">
      <c r="A45770"/>
    </row>
    <row r="45771" spans="1:1" ht="13.2" x14ac:dyDescent="0.25">
      <c r="A45771"/>
    </row>
    <row r="45772" spans="1:1" ht="13.2" x14ac:dyDescent="0.25">
      <c r="A45772"/>
    </row>
    <row r="45773" spans="1:1" ht="13.2" x14ac:dyDescent="0.25">
      <c r="A45773"/>
    </row>
    <row r="45774" spans="1:1" ht="13.2" x14ac:dyDescent="0.25">
      <c r="A45774"/>
    </row>
    <row r="45775" spans="1:1" ht="13.2" x14ac:dyDescent="0.25">
      <c r="A45775"/>
    </row>
    <row r="45776" spans="1:1" ht="13.2" x14ac:dyDescent="0.25">
      <c r="A45776"/>
    </row>
    <row r="45777" spans="1:1" ht="13.2" x14ac:dyDescent="0.25">
      <c r="A45777"/>
    </row>
    <row r="45778" spans="1:1" ht="13.2" x14ac:dyDescent="0.25">
      <c r="A45778"/>
    </row>
    <row r="45779" spans="1:1" ht="13.2" x14ac:dyDescent="0.25">
      <c r="A45779"/>
    </row>
    <row r="45780" spans="1:1" ht="13.2" x14ac:dyDescent="0.25">
      <c r="A45780"/>
    </row>
    <row r="45781" spans="1:1" ht="13.2" x14ac:dyDescent="0.25">
      <c r="A45781"/>
    </row>
    <row r="45782" spans="1:1" ht="13.2" x14ac:dyDescent="0.25">
      <c r="A45782"/>
    </row>
    <row r="45783" spans="1:1" ht="13.2" x14ac:dyDescent="0.25">
      <c r="A45783"/>
    </row>
    <row r="45784" spans="1:1" ht="13.2" x14ac:dyDescent="0.25">
      <c r="A45784"/>
    </row>
    <row r="45785" spans="1:1" ht="13.2" x14ac:dyDescent="0.25">
      <c r="A45785"/>
    </row>
    <row r="45786" spans="1:1" ht="13.2" x14ac:dyDescent="0.25">
      <c r="A45786"/>
    </row>
    <row r="45787" spans="1:1" ht="13.2" x14ac:dyDescent="0.25">
      <c r="A45787"/>
    </row>
    <row r="45788" spans="1:1" ht="13.2" x14ac:dyDescent="0.25">
      <c r="A45788"/>
    </row>
    <row r="45789" spans="1:1" ht="13.2" x14ac:dyDescent="0.25">
      <c r="A45789"/>
    </row>
    <row r="45790" spans="1:1" ht="13.2" x14ac:dyDescent="0.25">
      <c r="A45790"/>
    </row>
    <row r="45791" spans="1:1" ht="13.2" x14ac:dyDescent="0.25">
      <c r="A45791"/>
    </row>
    <row r="45792" spans="1:1" ht="13.2" x14ac:dyDescent="0.25">
      <c r="A45792"/>
    </row>
    <row r="45793" spans="1:1" ht="13.2" x14ac:dyDescent="0.25">
      <c r="A45793"/>
    </row>
    <row r="45794" spans="1:1" ht="13.2" x14ac:dyDescent="0.25">
      <c r="A45794"/>
    </row>
    <row r="45795" spans="1:1" ht="13.2" x14ac:dyDescent="0.25">
      <c r="A45795"/>
    </row>
    <row r="45796" spans="1:1" ht="13.2" x14ac:dyDescent="0.25">
      <c r="A45796"/>
    </row>
    <row r="45797" spans="1:1" ht="13.2" x14ac:dyDescent="0.25">
      <c r="A45797"/>
    </row>
    <row r="45798" spans="1:1" ht="13.2" x14ac:dyDescent="0.25">
      <c r="A45798"/>
    </row>
    <row r="45799" spans="1:1" ht="13.2" x14ac:dyDescent="0.25">
      <c r="A45799"/>
    </row>
    <row r="45800" spans="1:1" ht="13.2" x14ac:dyDescent="0.25">
      <c r="A45800"/>
    </row>
    <row r="45801" spans="1:1" ht="13.2" x14ac:dyDescent="0.25">
      <c r="A45801"/>
    </row>
    <row r="45802" spans="1:1" ht="13.2" x14ac:dyDescent="0.25">
      <c r="A45802"/>
    </row>
    <row r="45803" spans="1:1" ht="13.2" x14ac:dyDescent="0.25">
      <c r="A45803"/>
    </row>
    <row r="45804" spans="1:1" ht="13.2" x14ac:dyDescent="0.25">
      <c r="A45804"/>
    </row>
    <row r="45805" spans="1:1" ht="13.2" x14ac:dyDescent="0.25">
      <c r="A45805"/>
    </row>
    <row r="45806" spans="1:1" ht="13.2" x14ac:dyDescent="0.25">
      <c r="A45806"/>
    </row>
    <row r="45807" spans="1:1" ht="13.2" x14ac:dyDescent="0.25">
      <c r="A45807"/>
    </row>
    <row r="45808" spans="1:1" ht="13.2" x14ac:dyDescent="0.25">
      <c r="A45808"/>
    </row>
    <row r="45809" spans="1:1" ht="13.2" x14ac:dyDescent="0.25">
      <c r="A45809"/>
    </row>
    <row r="45810" spans="1:1" ht="13.2" x14ac:dyDescent="0.25">
      <c r="A45810"/>
    </row>
    <row r="45811" spans="1:1" ht="13.2" x14ac:dyDescent="0.25">
      <c r="A45811"/>
    </row>
    <row r="45812" spans="1:1" ht="13.2" x14ac:dyDescent="0.25">
      <c r="A45812"/>
    </row>
    <row r="45813" spans="1:1" ht="13.2" x14ac:dyDescent="0.25">
      <c r="A45813"/>
    </row>
    <row r="45814" spans="1:1" ht="13.2" x14ac:dyDescent="0.25">
      <c r="A45814"/>
    </row>
    <row r="45815" spans="1:1" ht="13.2" x14ac:dyDescent="0.25">
      <c r="A45815"/>
    </row>
    <row r="45816" spans="1:1" ht="13.2" x14ac:dyDescent="0.25">
      <c r="A45816"/>
    </row>
    <row r="45817" spans="1:1" ht="13.2" x14ac:dyDescent="0.25">
      <c r="A45817"/>
    </row>
    <row r="45818" spans="1:1" ht="13.2" x14ac:dyDescent="0.25">
      <c r="A45818"/>
    </row>
    <row r="45819" spans="1:1" ht="13.2" x14ac:dyDescent="0.25">
      <c r="A45819"/>
    </row>
    <row r="45820" spans="1:1" ht="13.2" x14ac:dyDescent="0.25">
      <c r="A45820"/>
    </row>
    <row r="45821" spans="1:1" ht="13.2" x14ac:dyDescent="0.25">
      <c r="A45821"/>
    </row>
    <row r="45822" spans="1:1" ht="13.2" x14ac:dyDescent="0.25">
      <c r="A45822"/>
    </row>
    <row r="45823" spans="1:1" ht="13.2" x14ac:dyDescent="0.25">
      <c r="A45823"/>
    </row>
    <row r="45824" spans="1:1" ht="13.2" x14ac:dyDescent="0.25">
      <c r="A45824"/>
    </row>
    <row r="45825" spans="1:1" ht="13.2" x14ac:dyDescent="0.25">
      <c r="A45825"/>
    </row>
    <row r="45826" spans="1:1" ht="13.2" x14ac:dyDescent="0.25">
      <c r="A45826"/>
    </row>
    <row r="45827" spans="1:1" ht="13.2" x14ac:dyDescent="0.25">
      <c r="A45827"/>
    </row>
    <row r="45828" spans="1:1" ht="13.2" x14ac:dyDescent="0.25">
      <c r="A45828"/>
    </row>
    <row r="45829" spans="1:1" ht="13.2" x14ac:dyDescent="0.25">
      <c r="A45829"/>
    </row>
    <row r="45830" spans="1:1" ht="13.2" x14ac:dyDescent="0.25">
      <c r="A45830"/>
    </row>
    <row r="45831" spans="1:1" ht="13.2" x14ac:dyDescent="0.25">
      <c r="A45831"/>
    </row>
    <row r="45832" spans="1:1" ht="13.2" x14ac:dyDescent="0.25">
      <c r="A45832"/>
    </row>
    <row r="45833" spans="1:1" ht="13.2" x14ac:dyDescent="0.25">
      <c r="A45833"/>
    </row>
    <row r="45834" spans="1:1" ht="13.2" x14ac:dyDescent="0.25">
      <c r="A45834"/>
    </row>
    <row r="45835" spans="1:1" ht="13.2" x14ac:dyDescent="0.25">
      <c r="A45835"/>
    </row>
    <row r="45836" spans="1:1" ht="13.2" x14ac:dyDescent="0.25">
      <c r="A45836"/>
    </row>
    <row r="45837" spans="1:1" ht="13.2" x14ac:dyDescent="0.25">
      <c r="A45837"/>
    </row>
    <row r="45838" spans="1:1" ht="13.2" x14ac:dyDescent="0.25">
      <c r="A45838"/>
    </row>
    <row r="45839" spans="1:1" ht="13.2" x14ac:dyDescent="0.25">
      <c r="A45839"/>
    </row>
    <row r="45840" spans="1:1" ht="13.2" x14ac:dyDescent="0.25">
      <c r="A45840"/>
    </row>
    <row r="45841" spans="1:1" ht="13.2" x14ac:dyDescent="0.25">
      <c r="A45841"/>
    </row>
    <row r="45842" spans="1:1" ht="13.2" x14ac:dyDescent="0.25">
      <c r="A45842"/>
    </row>
    <row r="45843" spans="1:1" ht="13.2" x14ac:dyDescent="0.25">
      <c r="A45843"/>
    </row>
    <row r="45844" spans="1:1" ht="13.2" x14ac:dyDescent="0.25">
      <c r="A45844"/>
    </row>
    <row r="45845" spans="1:1" ht="13.2" x14ac:dyDescent="0.25">
      <c r="A45845"/>
    </row>
    <row r="45846" spans="1:1" ht="13.2" x14ac:dyDescent="0.25">
      <c r="A45846"/>
    </row>
    <row r="45847" spans="1:1" ht="13.2" x14ac:dyDescent="0.25">
      <c r="A45847"/>
    </row>
    <row r="45848" spans="1:1" ht="13.2" x14ac:dyDescent="0.25">
      <c r="A45848"/>
    </row>
    <row r="45849" spans="1:1" ht="13.2" x14ac:dyDescent="0.25">
      <c r="A45849"/>
    </row>
    <row r="45850" spans="1:1" ht="13.2" x14ac:dyDescent="0.25">
      <c r="A45850"/>
    </row>
    <row r="45851" spans="1:1" ht="13.2" x14ac:dyDescent="0.25">
      <c r="A45851"/>
    </row>
    <row r="45852" spans="1:1" ht="13.2" x14ac:dyDescent="0.25">
      <c r="A45852"/>
    </row>
    <row r="45853" spans="1:1" ht="13.2" x14ac:dyDescent="0.25">
      <c r="A45853"/>
    </row>
    <row r="45854" spans="1:1" ht="13.2" x14ac:dyDescent="0.25">
      <c r="A45854"/>
    </row>
    <row r="45855" spans="1:1" ht="13.2" x14ac:dyDescent="0.25">
      <c r="A45855"/>
    </row>
    <row r="45856" spans="1:1" ht="13.2" x14ac:dyDescent="0.25">
      <c r="A45856"/>
    </row>
    <row r="45857" spans="1:1" ht="13.2" x14ac:dyDescent="0.25">
      <c r="A45857"/>
    </row>
    <row r="45858" spans="1:1" ht="13.2" x14ac:dyDescent="0.25">
      <c r="A45858"/>
    </row>
    <row r="45859" spans="1:1" ht="13.2" x14ac:dyDescent="0.25">
      <c r="A45859"/>
    </row>
    <row r="45860" spans="1:1" ht="13.2" x14ac:dyDescent="0.25">
      <c r="A45860"/>
    </row>
    <row r="45861" spans="1:1" ht="13.2" x14ac:dyDescent="0.25">
      <c r="A45861"/>
    </row>
    <row r="45862" spans="1:1" ht="13.2" x14ac:dyDescent="0.25">
      <c r="A45862"/>
    </row>
    <row r="45863" spans="1:1" ht="13.2" x14ac:dyDescent="0.25">
      <c r="A45863"/>
    </row>
    <row r="45864" spans="1:1" ht="13.2" x14ac:dyDescent="0.25">
      <c r="A45864"/>
    </row>
    <row r="45865" spans="1:1" ht="13.2" x14ac:dyDescent="0.25">
      <c r="A45865"/>
    </row>
    <row r="45866" spans="1:1" ht="13.2" x14ac:dyDescent="0.25">
      <c r="A45866"/>
    </row>
    <row r="45867" spans="1:1" ht="13.2" x14ac:dyDescent="0.25">
      <c r="A45867"/>
    </row>
    <row r="45868" spans="1:1" ht="13.2" x14ac:dyDescent="0.25">
      <c r="A45868"/>
    </row>
    <row r="45869" spans="1:1" ht="13.2" x14ac:dyDescent="0.25">
      <c r="A45869"/>
    </row>
    <row r="45870" spans="1:1" ht="13.2" x14ac:dyDescent="0.25">
      <c r="A45870"/>
    </row>
    <row r="45871" spans="1:1" ht="13.2" x14ac:dyDescent="0.25">
      <c r="A45871"/>
    </row>
    <row r="45872" spans="1:1" ht="13.2" x14ac:dyDescent="0.25">
      <c r="A45872"/>
    </row>
    <row r="45873" spans="1:1" ht="13.2" x14ac:dyDescent="0.25">
      <c r="A45873"/>
    </row>
    <row r="45874" spans="1:1" ht="13.2" x14ac:dyDescent="0.25">
      <c r="A45874"/>
    </row>
    <row r="45875" spans="1:1" ht="13.2" x14ac:dyDescent="0.25">
      <c r="A45875"/>
    </row>
    <row r="45876" spans="1:1" ht="13.2" x14ac:dyDescent="0.25">
      <c r="A45876"/>
    </row>
    <row r="45877" spans="1:1" ht="13.2" x14ac:dyDescent="0.25">
      <c r="A45877"/>
    </row>
    <row r="45878" spans="1:1" ht="13.2" x14ac:dyDescent="0.25">
      <c r="A45878"/>
    </row>
    <row r="45879" spans="1:1" ht="13.2" x14ac:dyDescent="0.25">
      <c r="A45879"/>
    </row>
    <row r="45880" spans="1:1" ht="13.2" x14ac:dyDescent="0.25">
      <c r="A45880"/>
    </row>
    <row r="45881" spans="1:1" ht="13.2" x14ac:dyDescent="0.25">
      <c r="A45881"/>
    </row>
    <row r="45882" spans="1:1" ht="13.2" x14ac:dyDescent="0.25">
      <c r="A45882"/>
    </row>
    <row r="45883" spans="1:1" ht="13.2" x14ac:dyDescent="0.25">
      <c r="A45883"/>
    </row>
    <row r="45884" spans="1:1" ht="13.2" x14ac:dyDescent="0.25">
      <c r="A45884"/>
    </row>
    <row r="45885" spans="1:1" ht="13.2" x14ac:dyDescent="0.25">
      <c r="A45885"/>
    </row>
    <row r="45886" spans="1:1" ht="13.2" x14ac:dyDescent="0.25">
      <c r="A45886"/>
    </row>
    <row r="45887" spans="1:1" ht="13.2" x14ac:dyDescent="0.25">
      <c r="A45887"/>
    </row>
    <row r="45888" spans="1:1" ht="13.2" x14ac:dyDescent="0.25">
      <c r="A45888"/>
    </row>
    <row r="45889" spans="1:1" ht="13.2" x14ac:dyDescent="0.25">
      <c r="A45889"/>
    </row>
    <row r="45890" spans="1:1" ht="13.2" x14ac:dyDescent="0.25">
      <c r="A45890"/>
    </row>
    <row r="45891" spans="1:1" ht="13.2" x14ac:dyDescent="0.25">
      <c r="A45891"/>
    </row>
    <row r="45892" spans="1:1" ht="13.2" x14ac:dyDescent="0.25">
      <c r="A45892"/>
    </row>
    <row r="45893" spans="1:1" ht="13.2" x14ac:dyDescent="0.25">
      <c r="A45893"/>
    </row>
    <row r="45894" spans="1:1" ht="13.2" x14ac:dyDescent="0.25">
      <c r="A45894"/>
    </row>
    <row r="45895" spans="1:1" ht="13.2" x14ac:dyDescent="0.25">
      <c r="A45895"/>
    </row>
    <row r="45896" spans="1:1" ht="13.2" x14ac:dyDescent="0.25">
      <c r="A45896"/>
    </row>
    <row r="45897" spans="1:1" ht="13.2" x14ac:dyDescent="0.25">
      <c r="A45897"/>
    </row>
    <row r="45898" spans="1:1" ht="13.2" x14ac:dyDescent="0.25">
      <c r="A45898"/>
    </row>
    <row r="45899" spans="1:1" ht="13.2" x14ac:dyDescent="0.25">
      <c r="A45899"/>
    </row>
    <row r="45900" spans="1:1" ht="13.2" x14ac:dyDescent="0.25">
      <c r="A45900"/>
    </row>
    <row r="45901" spans="1:1" ht="13.2" x14ac:dyDescent="0.25">
      <c r="A45901"/>
    </row>
    <row r="45902" spans="1:1" ht="13.2" x14ac:dyDescent="0.25">
      <c r="A45902"/>
    </row>
    <row r="45903" spans="1:1" ht="13.2" x14ac:dyDescent="0.25">
      <c r="A45903"/>
    </row>
    <row r="45904" spans="1:1" ht="13.2" x14ac:dyDescent="0.25">
      <c r="A45904"/>
    </row>
    <row r="45905" spans="1:1" ht="13.2" x14ac:dyDescent="0.25">
      <c r="A45905"/>
    </row>
    <row r="45906" spans="1:1" ht="13.2" x14ac:dyDescent="0.25">
      <c r="A45906"/>
    </row>
    <row r="45907" spans="1:1" ht="13.2" x14ac:dyDescent="0.25">
      <c r="A45907"/>
    </row>
    <row r="45908" spans="1:1" ht="13.2" x14ac:dyDescent="0.25">
      <c r="A45908"/>
    </row>
    <row r="45909" spans="1:1" ht="13.2" x14ac:dyDescent="0.25">
      <c r="A45909"/>
    </row>
    <row r="45910" spans="1:1" ht="13.2" x14ac:dyDescent="0.25">
      <c r="A45910"/>
    </row>
    <row r="45911" spans="1:1" ht="13.2" x14ac:dyDescent="0.25">
      <c r="A45911"/>
    </row>
    <row r="45912" spans="1:1" ht="13.2" x14ac:dyDescent="0.25">
      <c r="A45912"/>
    </row>
    <row r="45913" spans="1:1" ht="13.2" x14ac:dyDescent="0.25">
      <c r="A45913"/>
    </row>
    <row r="45914" spans="1:1" ht="13.2" x14ac:dyDescent="0.25">
      <c r="A45914"/>
    </row>
    <row r="45915" spans="1:1" ht="13.2" x14ac:dyDescent="0.25">
      <c r="A45915"/>
    </row>
    <row r="45916" spans="1:1" ht="13.2" x14ac:dyDescent="0.25">
      <c r="A45916"/>
    </row>
    <row r="45917" spans="1:1" ht="13.2" x14ac:dyDescent="0.25">
      <c r="A45917"/>
    </row>
    <row r="45918" spans="1:1" ht="13.2" x14ac:dyDescent="0.25">
      <c r="A45918"/>
    </row>
    <row r="45919" spans="1:1" ht="13.2" x14ac:dyDescent="0.25">
      <c r="A45919"/>
    </row>
    <row r="45920" spans="1:1" ht="13.2" x14ac:dyDescent="0.25">
      <c r="A45920"/>
    </row>
    <row r="45921" spans="1:1" ht="13.2" x14ac:dyDescent="0.25">
      <c r="A45921"/>
    </row>
    <row r="45922" spans="1:1" ht="13.2" x14ac:dyDescent="0.25">
      <c r="A45922"/>
    </row>
    <row r="45923" spans="1:1" ht="13.2" x14ac:dyDescent="0.25">
      <c r="A45923"/>
    </row>
    <row r="45924" spans="1:1" ht="13.2" x14ac:dyDescent="0.25">
      <c r="A45924"/>
    </row>
    <row r="45925" spans="1:1" ht="13.2" x14ac:dyDescent="0.25">
      <c r="A45925"/>
    </row>
    <row r="45926" spans="1:1" ht="13.2" x14ac:dyDescent="0.25">
      <c r="A45926"/>
    </row>
    <row r="45927" spans="1:1" ht="13.2" x14ac:dyDescent="0.25">
      <c r="A45927"/>
    </row>
    <row r="45928" spans="1:1" ht="13.2" x14ac:dyDescent="0.25">
      <c r="A45928"/>
    </row>
    <row r="45929" spans="1:1" ht="13.2" x14ac:dyDescent="0.25">
      <c r="A45929"/>
    </row>
    <row r="45930" spans="1:1" ht="13.2" x14ac:dyDescent="0.25">
      <c r="A45930"/>
    </row>
    <row r="45931" spans="1:1" ht="13.2" x14ac:dyDescent="0.25">
      <c r="A45931"/>
    </row>
    <row r="45932" spans="1:1" ht="13.2" x14ac:dyDescent="0.25">
      <c r="A45932"/>
    </row>
    <row r="45933" spans="1:1" ht="13.2" x14ac:dyDescent="0.25">
      <c r="A45933"/>
    </row>
    <row r="45934" spans="1:1" ht="13.2" x14ac:dyDescent="0.25">
      <c r="A45934"/>
    </row>
    <row r="45935" spans="1:1" ht="13.2" x14ac:dyDescent="0.25">
      <c r="A45935"/>
    </row>
    <row r="45936" spans="1:1" ht="13.2" x14ac:dyDescent="0.25">
      <c r="A45936"/>
    </row>
    <row r="45937" spans="1:1" ht="13.2" x14ac:dyDescent="0.25">
      <c r="A45937"/>
    </row>
    <row r="45938" spans="1:1" ht="13.2" x14ac:dyDescent="0.25">
      <c r="A45938"/>
    </row>
    <row r="45939" spans="1:1" ht="13.2" x14ac:dyDescent="0.25">
      <c r="A45939"/>
    </row>
    <row r="45940" spans="1:1" ht="13.2" x14ac:dyDescent="0.25">
      <c r="A45940"/>
    </row>
    <row r="45941" spans="1:1" ht="13.2" x14ac:dyDescent="0.25">
      <c r="A45941"/>
    </row>
    <row r="45942" spans="1:1" ht="13.2" x14ac:dyDescent="0.25">
      <c r="A45942"/>
    </row>
    <row r="45943" spans="1:1" ht="13.2" x14ac:dyDescent="0.25">
      <c r="A45943"/>
    </row>
    <row r="45944" spans="1:1" ht="13.2" x14ac:dyDescent="0.25">
      <c r="A45944"/>
    </row>
    <row r="45945" spans="1:1" ht="13.2" x14ac:dyDescent="0.25">
      <c r="A45945"/>
    </row>
    <row r="45946" spans="1:1" ht="13.2" x14ac:dyDescent="0.25">
      <c r="A45946"/>
    </row>
    <row r="45947" spans="1:1" ht="13.2" x14ac:dyDescent="0.25">
      <c r="A45947"/>
    </row>
    <row r="45948" spans="1:1" ht="13.2" x14ac:dyDescent="0.25">
      <c r="A45948"/>
    </row>
    <row r="45949" spans="1:1" ht="13.2" x14ac:dyDescent="0.25">
      <c r="A45949"/>
    </row>
    <row r="45950" spans="1:1" ht="13.2" x14ac:dyDescent="0.25">
      <c r="A45950"/>
    </row>
    <row r="45951" spans="1:1" ht="13.2" x14ac:dyDescent="0.25">
      <c r="A45951"/>
    </row>
    <row r="45952" spans="1:1" ht="13.2" x14ac:dyDescent="0.25">
      <c r="A45952"/>
    </row>
    <row r="45953" spans="1:1" ht="13.2" x14ac:dyDescent="0.25">
      <c r="A45953"/>
    </row>
    <row r="45954" spans="1:1" ht="13.2" x14ac:dyDescent="0.25">
      <c r="A45954"/>
    </row>
    <row r="45955" spans="1:1" ht="13.2" x14ac:dyDescent="0.25">
      <c r="A45955"/>
    </row>
    <row r="45956" spans="1:1" ht="13.2" x14ac:dyDescent="0.25">
      <c r="A45956"/>
    </row>
    <row r="45957" spans="1:1" ht="13.2" x14ac:dyDescent="0.25">
      <c r="A45957"/>
    </row>
    <row r="45958" spans="1:1" ht="13.2" x14ac:dyDescent="0.25">
      <c r="A45958"/>
    </row>
    <row r="45959" spans="1:1" ht="13.2" x14ac:dyDescent="0.25">
      <c r="A45959"/>
    </row>
    <row r="45960" spans="1:1" ht="13.2" x14ac:dyDescent="0.25">
      <c r="A45960"/>
    </row>
    <row r="45961" spans="1:1" ht="13.2" x14ac:dyDescent="0.25">
      <c r="A45961"/>
    </row>
    <row r="45962" spans="1:1" ht="13.2" x14ac:dyDescent="0.25">
      <c r="A45962"/>
    </row>
    <row r="45963" spans="1:1" ht="13.2" x14ac:dyDescent="0.25">
      <c r="A45963"/>
    </row>
    <row r="45964" spans="1:1" ht="13.2" x14ac:dyDescent="0.25">
      <c r="A45964"/>
    </row>
    <row r="45965" spans="1:1" ht="13.2" x14ac:dyDescent="0.25">
      <c r="A45965"/>
    </row>
    <row r="45966" spans="1:1" ht="13.2" x14ac:dyDescent="0.25">
      <c r="A45966"/>
    </row>
    <row r="45967" spans="1:1" ht="13.2" x14ac:dyDescent="0.25">
      <c r="A45967"/>
    </row>
    <row r="45968" spans="1:1" ht="13.2" x14ac:dyDescent="0.25">
      <c r="A45968"/>
    </row>
    <row r="45969" spans="1:1" ht="13.2" x14ac:dyDescent="0.25">
      <c r="A45969"/>
    </row>
    <row r="45970" spans="1:1" ht="13.2" x14ac:dyDescent="0.25">
      <c r="A45970"/>
    </row>
    <row r="45971" spans="1:1" ht="13.2" x14ac:dyDescent="0.25">
      <c r="A45971"/>
    </row>
    <row r="45972" spans="1:1" ht="13.2" x14ac:dyDescent="0.25">
      <c r="A45972"/>
    </row>
    <row r="45973" spans="1:1" ht="13.2" x14ac:dyDescent="0.25">
      <c r="A45973"/>
    </row>
    <row r="45974" spans="1:1" ht="13.2" x14ac:dyDescent="0.25">
      <c r="A45974"/>
    </row>
    <row r="45975" spans="1:1" ht="13.2" x14ac:dyDescent="0.25">
      <c r="A45975"/>
    </row>
    <row r="45976" spans="1:1" ht="13.2" x14ac:dyDescent="0.25">
      <c r="A45976"/>
    </row>
    <row r="45977" spans="1:1" ht="13.2" x14ac:dyDescent="0.25">
      <c r="A45977"/>
    </row>
    <row r="45978" spans="1:1" ht="13.2" x14ac:dyDescent="0.25">
      <c r="A45978"/>
    </row>
    <row r="45979" spans="1:1" ht="13.2" x14ac:dyDescent="0.25">
      <c r="A45979"/>
    </row>
    <row r="45980" spans="1:1" ht="13.2" x14ac:dyDescent="0.25">
      <c r="A45980"/>
    </row>
    <row r="45981" spans="1:1" ht="13.2" x14ac:dyDescent="0.25">
      <c r="A45981"/>
    </row>
    <row r="45982" spans="1:1" ht="13.2" x14ac:dyDescent="0.25">
      <c r="A45982"/>
    </row>
    <row r="45983" spans="1:1" ht="13.2" x14ac:dyDescent="0.25">
      <c r="A45983"/>
    </row>
    <row r="45984" spans="1:1" ht="13.2" x14ac:dyDescent="0.25">
      <c r="A45984"/>
    </row>
    <row r="45985" spans="1:1" ht="13.2" x14ac:dyDescent="0.25">
      <c r="A45985"/>
    </row>
    <row r="45986" spans="1:1" ht="13.2" x14ac:dyDescent="0.25">
      <c r="A45986"/>
    </row>
    <row r="45987" spans="1:1" ht="13.2" x14ac:dyDescent="0.25">
      <c r="A45987"/>
    </row>
    <row r="45988" spans="1:1" ht="13.2" x14ac:dyDescent="0.25">
      <c r="A45988"/>
    </row>
    <row r="45989" spans="1:1" ht="13.2" x14ac:dyDescent="0.25">
      <c r="A45989"/>
    </row>
    <row r="45990" spans="1:1" ht="13.2" x14ac:dyDescent="0.25">
      <c r="A45990"/>
    </row>
    <row r="45991" spans="1:1" ht="13.2" x14ac:dyDescent="0.25">
      <c r="A45991"/>
    </row>
    <row r="45992" spans="1:1" ht="13.2" x14ac:dyDescent="0.25">
      <c r="A45992"/>
    </row>
    <row r="45993" spans="1:1" ht="13.2" x14ac:dyDescent="0.25">
      <c r="A45993"/>
    </row>
    <row r="45994" spans="1:1" ht="13.2" x14ac:dyDescent="0.25">
      <c r="A45994"/>
    </row>
    <row r="45995" spans="1:1" ht="13.2" x14ac:dyDescent="0.25">
      <c r="A45995"/>
    </row>
    <row r="45996" spans="1:1" ht="13.2" x14ac:dyDescent="0.25">
      <c r="A45996"/>
    </row>
    <row r="45997" spans="1:1" ht="13.2" x14ac:dyDescent="0.25">
      <c r="A45997"/>
    </row>
    <row r="45998" spans="1:1" ht="13.2" x14ac:dyDescent="0.25">
      <c r="A45998"/>
    </row>
    <row r="45999" spans="1:1" ht="13.2" x14ac:dyDescent="0.25">
      <c r="A45999"/>
    </row>
    <row r="46000" spans="1:1" ht="13.2" x14ac:dyDescent="0.25">
      <c r="A46000"/>
    </row>
    <row r="46001" spans="1:1" ht="13.2" x14ac:dyDescent="0.25">
      <c r="A46001"/>
    </row>
    <row r="46002" spans="1:1" ht="13.2" x14ac:dyDescent="0.25">
      <c r="A46002"/>
    </row>
    <row r="46003" spans="1:1" ht="13.2" x14ac:dyDescent="0.25">
      <c r="A46003"/>
    </row>
    <row r="46004" spans="1:1" ht="13.2" x14ac:dyDescent="0.25">
      <c r="A46004"/>
    </row>
    <row r="46005" spans="1:1" ht="13.2" x14ac:dyDescent="0.25">
      <c r="A46005"/>
    </row>
    <row r="46006" spans="1:1" ht="13.2" x14ac:dyDescent="0.25">
      <c r="A46006"/>
    </row>
    <row r="46007" spans="1:1" ht="13.2" x14ac:dyDescent="0.25">
      <c r="A46007"/>
    </row>
    <row r="46008" spans="1:1" ht="13.2" x14ac:dyDescent="0.25">
      <c r="A46008"/>
    </row>
    <row r="46009" spans="1:1" ht="13.2" x14ac:dyDescent="0.25">
      <c r="A46009"/>
    </row>
    <row r="46010" spans="1:1" ht="13.2" x14ac:dyDescent="0.25">
      <c r="A46010"/>
    </row>
    <row r="46011" spans="1:1" ht="13.2" x14ac:dyDescent="0.25">
      <c r="A46011"/>
    </row>
    <row r="46012" spans="1:1" ht="13.2" x14ac:dyDescent="0.25">
      <c r="A46012"/>
    </row>
    <row r="46013" spans="1:1" ht="13.2" x14ac:dyDescent="0.25">
      <c r="A46013"/>
    </row>
    <row r="46014" spans="1:1" ht="13.2" x14ac:dyDescent="0.25">
      <c r="A46014"/>
    </row>
    <row r="46015" spans="1:1" ht="13.2" x14ac:dyDescent="0.25">
      <c r="A46015"/>
    </row>
    <row r="46016" spans="1:1" ht="13.2" x14ac:dyDescent="0.25">
      <c r="A46016"/>
    </row>
    <row r="46017" spans="1:1" ht="13.2" x14ac:dyDescent="0.25">
      <c r="A46017"/>
    </row>
    <row r="46018" spans="1:1" ht="13.2" x14ac:dyDescent="0.25">
      <c r="A46018"/>
    </row>
    <row r="46019" spans="1:1" ht="13.2" x14ac:dyDescent="0.25">
      <c r="A46019"/>
    </row>
    <row r="46020" spans="1:1" ht="13.2" x14ac:dyDescent="0.25">
      <c r="A46020"/>
    </row>
    <row r="46021" spans="1:1" ht="13.2" x14ac:dyDescent="0.25">
      <c r="A46021"/>
    </row>
    <row r="46022" spans="1:1" ht="13.2" x14ac:dyDescent="0.25">
      <c r="A46022"/>
    </row>
    <row r="46023" spans="1:1" ht="13.2" x14ac:dyDescent="0.25">
      <c r="A46023"/>
    </row>
    <row r="46024" spans="1:1" ht="13.2" x14ac:dyDescent="0.25">
      <c r="A46024"/>
    </row>
    <row r="46025" spans="1:1" ht="13.2" x14ac:dyDescent="0.25">
      <c r="A46025"/>
    </row>
    <row r="46026" spans="1:1" ht="13.2" x14ac:dyDescent="0.25">
      <c r="A46026"/>
    </row>
    <row r="46027" spans="1:1" ht="13.2" x14ac:dyDescent="0.25">
      <c r="A46027"/>
    </row>
    <row r="46028" spans="1:1" ht="13.2" x14ac:dyDescent="0.25">
      <c r="A46028"/>
    </row>
    <row r="46029" spans="1:1" ht="13.2" x14ac:dyDescent="0.25">
      <c r="A46029"/>
    </row>
    <row r="46030" spans="1:1" ht="13.2" x14ac:dyDescent="0.25">
      <c r="A46030"/>
    </row>
    <row r="46031" spans="1:1" ht="13.2" x14ac:dyDescent="0.25">
      <c r="A46031"/>
    </row>
    <row r="46032" spans="1:1" ht="13.2" x14ac:dyDescent="0.25">
      <c r="A46032"/>
    </row>
    <row r="46033" spans="1:1" ht="13.2" x14ac:dyDescent="0.25">
      <c r="A46033"/>
    </row>
    <row r="46034" spans="1:1" ht="13.2" x14ac:dyDescent="0.25">
      <c r="A46034"/>
    </row>
    <row r="46035" spans="1:1" ht="13.2" x14ac:dyDescent="0.25">
      <c r="A46035"/>
    </row>
    <row r="46036" spans="1:1" ht="13.2" x14ac:dyDescent="0.25">
      <c r="A46036"/>
    </row>
    <row r="46037" spans="1:1" ht="13.2" x14ac:dyDescent="0.25">
      <c r="A46037"/>
    </row>
    <row r="46038" spans="1:1" ht="13.2" x14ac:dyDescent="0.25">
      <c r="A46038"/>
    </row>
    <row r="46039" spans="1:1" ht="13.2" x14ac:dyDescent="0.25">
      <c r="A46039"/>
    </row>
    <row r="46040" spans="1:1" ht="13.2" x14ac:dyDescent="0.25">
      <c r="A46040"/>
    </row>
    <row r="46041" spans="1:1" ht="13.2" x14ac:dyDescent="0.25">
      <c r="A46041"/>
    </row>
    <row r="46042" spans="1:1" ht="13.2" x14ac:dyDescent="0.25">
      <c r="A46042"/>
    </row>
    <row r="46043" spans="1:1" ht="13.2" x14ac:dyDescent="0.25">
      <c r="A46043"/>
    </row>
    <row r="46044" spans="1:1" ht="13.2" x14ac:dyDescent="0.25">
      <c r="A46044"/>
    </row>
    <row r="46045" spans="1:1" ht="13.2" x14ac:dyDescent="0.25">
      <c r="A46045"/>
    </row>
    <row r="46046" spans="1:1" ht="13.2" x14ac:dyDescent="0.25">
      <c r="A46046"/>
    </row>
    <row r="46047" spans="1:1" ht="13.2" x14ac:dyDescent="0.25">
      <c r="A46047"/>
    </row>
    <row r="46048" spans="1:1" ht="13.2" x14ac:dyDescent="0.25">
      <c r="A46048"/>
    </row>
    <row r="46049" spans="1:1" ht="13.2" x14ac:dyDescent="0.25">
      <c r="A46049"/>
    </row>
    <row r="46050" spans="1:1" ht="13.2" x14ac:dyDescent="0.25">
      <c r="A46050"/>
    </row>
    <row r="46051" spans="1:1" ht="13.2" x14ac:dyDescent="0.25">
      <c r="A46051"/>
    </row>
    <row r="46052" spans="1:1" ht="13.2" x14ac:dyDescent="0.25">
      <c r="A46052"/>
    </row>
    <row r="46053" spans="1:1" ht="13.2" x14ac:dyDescent="0.25">
      <c r="A46053"/>
    </row>
    <row r="46054" spans="1:1" ht="13.2" x14ac:dyDescent="0.25">
      <c r="A46054"/>
    </row>
    <row r="46055" spans="1:1" ht="13.2" x14ac:dyDescent="0.25">
      <c r="A46055"/>
    </row>
    <row r="46056" spans="1:1" ht="13.2" x14ac:dyDescent="0.25">
      <c r="A46056"/>
    </row>
    <row r="46057" spans="1:1" ht="13.2" x14ac:dyDescent="0.25">
      <c r="A46057"/>
    </row>
    <row r="46058" spans="1:1" ht="13.2" x14ac:dyDescent="0.25">
      <c r="A46058"/>
    </row>
    <row r="46059" spans="1:1" ht="13.2" x14ac:dyDescent="0.25">
      <c r="A46059"/>
    </row>
    <row r="46060" spans="1:1" ht="13.2" x14ac:dyDescent="0.25">
      <c r="A46060"/>
    </row>
    <row r="46061" spans="1:1" ht="13.2" x14ac:dyDescent="0.25">
      <c r="A46061"/>
    </row>
    <row r="46062" spans="1:1" ht="13.2" x14ac:dyDescent="0.25">
      <c r="A46062"/>
    </row>
    <row r="46063" spans="1:1" ht="13.2" x14ac:dyDescent="0.25">
      <c r="A46063"/>
    </row>
    <row r="46064" spans="1:1" ht="13.2" x14ac:dyDescent="0.25">
      <c r="A46064"/>
    </row>
    <row r="46065" spans="1:1" ht="13.2" x14ac:dyDescent="0.25">
      <c r="A46065"/>
    </row>
    <row r="46066" spans="1:1" ht="13.2" x14ac:dyDescent="0.25">
      <c r="A46066"/>
    </row>
    <row r="46067" spans="1:1" ht="13.2" x14ac:dyDescent="0.25">
      <c r="A46067"/>
    </row>
    <row r="46068" spans="1:1" ht="13.2" x14ac:dyDescent="0.25">
      <c r="A46068"/>
    </row>
    <row r="46069" spans="1:1" ht="13.2" x14ac:dyDescent="0.25">
      <c r="A46069"/>
    </row>
    <row r="46070" spans="1:1" ht="13.2" x14ac:dyDescent="0.25">
      <c r="A46070"/>
    </row>
    <row r="46071" spans="1:1" ht="13.2" x14ac:dyDescent="0.25">
      <c r="A46071"/>
    </row>
    <row r="46072" spans="1:1" ht="13.2" x14ac:dyDescent="0.25">
      <c r="A46072"/>
    </row>
    <row r="46073" spans="1:1" ht="13.2" x14ac:dyDescent="0.25">
      <c r="A46073"/>
    </row>
    <row r="46074" spans="1:1" ht="13.2" x14ac:dyDescent="0.25">
      <c r="A46074"/>
    </row>
    <row r="46075" spans="1:1" ht="13.2" x14ac:dyDescent="0.25">
      <c r="A46075"/>
    </row>
    <row r="46076" spans="1:1" ht="13.2" x14ac:dyDescent="0.25">
      <c r="A46076"/>
    </row>
    <row r="46077" spans="1:1" ht="13.2" x14ac:dyDescent="0.25">
      <c r="A46077"/>
    </row>
    <row r="46078" spans="1:1" ht="13.2" x14ac:dyDescent="0.25">
      <c r="A46078"/>
    </row>
    <row r="46079" spans="1:1" ht="13.2" x14ac:dyDescent="0.25">
      <c r="A46079"/>
    </row>
    <row r="46080" spans="1:1" ht="13.2" x14ac:dyDescent="0.25">
      <c r="A46080"/>
    </row>
    <row r="46081" spans="1:1" ht="13.2" x14ac:dyDescent="0.25">
      <c r="A46081"/>
    </row>
    <row r="46082" spans="1:1" ht="13.2" x14ac:dyDescent="0.25">
      <c r="A46082"/>
    </row>
    <row r="46083" spans="1:1" ht="13.2" x14ac:dyDescent="0.25">
      <c r="A46083"/>
    </row>
    <row r="46084" spans="1:1" ht="13.2" x14ac:dyDescent="0.25">
      <c r="A46084"/>
    </row>
    <row r="46085" spans="1:1" ht="13.2" x14ac:dyDescent="0.25">
      <c r="A46085"/>
    </row>
    <row r="46086" spans="1:1" ht="13.2" x14ac:dyDescent="0.25">
      <c r="A46086"/>
    </row>
    <row r="46087" spans="1:1" ht="13.2" x14ac:dyDescent="0.25">
      <c r="A46087"/>
    </row>
    <row r="46088" spans="1:1" ht="13.2" x14ac:dyDescent="0.25">
      <c r="A46088"/>
    </row>
    <row r="46089" spans="1:1" ht="13.2" x14ac:dyDescent="0.25">
      <c r="A46089"/>
    </row>
    <row r="46090" spans="1:1" ht="13.2" x14ac:dyDescent="0.25">
      <c r="A46090"/>
    </row>
    <row r="46091" spans="1:1" ht="13.2" x14ac:dyDescent="0.25">
      <c r="A46091"/>
    </row>
    <row r="46092" spans="1:1" ht="13.2" x14ac:dyDescent="0.25">
      <c r="A46092"/>
    </row>
    <row r="46093" spans="1:1" ht="13.2" x14ac:dyDescent="0.25">
      <c r="A46093"/>
    </row>
    <row r="46094" spans="1:1" ht="13.2" x14ac:dyDescent="0.25">
      <c r="A46094"/>
    </row>
    <row r="46095" spans="1:1" ht="13.2" x14ac:dyDescent="0.25">
      <c r="A46095"/>
    </row>
    <row r="46096" spans="1:1" ht="13.2" x14ac:dyDescent="0.25">
      <c r="A46096"/>
    </row>
    <row r="46097" spans="1:1" ht="13.2" x14ac:dyDescent="0.25">
      <c r="A46097"/>
    </row>
    <row r="46098" spans="1:1" ht="13.2" x14ac:dyDescent="0.25">
      <c r="A46098"/>
    </row>
    <row r="46099" spans="1:1" ht="13.2" x14ac:dyDescent="0.25">
      <c r="A46099"/>
    </row>
    <row r="46100" spans="1:1" ht="13.2" x14ac:dyDescent="0.25">
      <c r="A46100"/>
    </row>
    <row r="46101" spans="1:1" ht="13.2" x14ac:dyDescent="0.25">
      <c r="A46101"/>
    </row>
    <row r="46102" spans="1:1" ht="13.2" x14ac:dyDescent="0.25">
      <c r="A46102"/>
    </row>
    <row r="46103" spans="1:1" ht="13.2" x14ac:dyDescent="0.25">
      <c r="A46103"/>
    </row>
    <row r="46104" spans="1:1" ht="13.2" x14ac:dyDescent="0.25">
      <c r="A46104"/>
    </row>
    <row r="46105" spans="1:1" ht="13.2" x14ac:dyDescent="0.25">
      <c r="A46105"/>
    </row>
    <row r="46106" spans="1:1" ht="13.2" x14ac:dyDescent="0.25">
      <c r="A46106"/>
    </row>
    <row r="46107" spans="1:1" ht="13.2" x14ac:dyDescent="0.25">
      <c r="A46107"/>
    </row>
    <row r="46108" spans="1:1" ht="13.2" x14ac:dyDescent="0.25">
      <c r="A46108"/>
    </row>
    <row r="46109" spans="1:1" ht="13.2" x14ac:dyDescent="0.25">
      <c r="A46109"/>
    </row>
    <row r="46110" spans="1:1" ht="13.2" x14ac:dyDescent="0.25">
      <c r="A46110"/>
    </row>
    <row r="46111" spans="1:1" ht="13.2" x14ac:dyDescent="0.25">
      <c r="A46111"/>
    </row>
    <row r="46112" spans="1:1" ht="13.2" x14ac:dyDescent="0.25">
      <c r="A46112"/>
    </row>
    <row r="46113" spans="1:1" ht="13.2" x14ac:dyDescent="0.25">
      <c r="A46113"/>
    </row>
    <row r="46114" spans="1:1" ht="13.2" x14ac:dyDescent="0.25">
      <c r="A46114"/>
    </row>
    <row r="46115" spans="1:1" ht="13.2" x14ac:dyDescent="0.25">
      <c r="A46115"/>
    </row>
    <row r="46116" spans="1:1" ht="13.2" x14ac:dyDescent="0.25">
      <c r="A46116"/>
    </row>
    <row r="46117" spans="1:1" ht="13.2" x14ac:dyDescent="0.25">
      <c r="A46117"/>
    </row>
    <row r="46118" spans="1:1" ht="13.2" x14ac:dyDescent="0.25">
      <c r="A46118"/>
    </row>
    <row r="46119" spans="1:1" ht="13.2" x14ac:dyDescent="0.25">
      <c r="A46119"/>
    </row>
    <row r="46120" spans="1:1" ht="13.2" x14ac:dyDescent="0.25">
      <c r="A46120"/>
    </row>
    <row r="46121" spans="1:1" ht="13.2" x14ac:dyDescent="0.25">
      <c r="A46121"/>
    </row>
    <row r="46122" spans="1:1" ht="13.2" x14ac:dyDescent="0.25">
      <c r="A46122"/>
    </row>
    <row r="46123" spans="1:1" ht="13.2" x14ac:dyDescent="0.25">
      <c r="A46123"/>
    </row>
    <row r="46124" spans="1:1" ht="13.2" x14ac:dyDescent="0.25">
      <c r="A46124"/>
    </row>
    <row r="46125" spans="1:1" ht="13.2" x14ac:dyDescent="0.25">
      <c r="A46125"/>
    </row>
    <row r="46126" spans="1:1" ht="13.2" x14ac:dyDescent="0.25">
      <c r="A46126"/>
    </row>
    <row r="46127" spans="1:1" ht="13.2" x14ac:dyDescent="0.25">
      <c r="A46127"/>
    </row>
    <row r="46128" spans="1:1" ht="13.2" x14ac:dyDescent="0.25">
      <c r="A46128"/>
    </row>
    <row r="46129" spans="1:1" ht="13.2" x14ac:dyDescent="0.25">
      <c r="A46129"/>
    </row>
    <row r="46130" spans="1:1" ht="13.2" x14ac:dyDescent="0.25">
      <c r="A46130"/>
    </row>
    <row r="46131" spans="1:1" ht="13.2" x14ac:dyDescent="0.25">
      <c r="A46131"/>
    </row>
    <row r="46132" spans="1:1" ht="13.2" x14ac:dyDescent="0.25">
      <c r="A46132"/>
    </row>
    <row r="46133" spans="1:1" ht="13.2" x14ac:dyDescent="0.25">
      <c r="A46133"/>
    </row>
    <row r="46134" spans="1:1" ht="13.2" x14ac:dyDescent="0.25">
      <c r="A46134"/>
    </row>
    <row r="46135" spans="1:1" ht="13.2" x14ac:dyDescent="0.25">
      <c r="A46135"/>
    </row>
    <row r="46136" spans="1:1" ht="13.2" x14ac:dyDescent="0.25">
      <c r="A46136"/>
    </row>
    <row r="46137" spans="1:1" ht="13.2" x14ac:dyDescent="0.25">
      <c r="A46137"/>
    </row>
    <row r="46138" spans="1:1" ht="13.2" x14ac:dyDescent="0.25">
      <c r="A46138"/>
    </row>
    <row r="46139" spans="1:1" ht="13.2" x14ac:dyDescent="0.25">
      <c r="A46139"/>
    </row>
    <row r="46140" spans="1:1" ht="13.2" x14ac:dyDescent="0.25">
      <c r="A46140"/>
    </row>
    <row r="46141" spans="1:1" ht="13.2" x14ac:dyDescent="0.25">
      <c r="A46141"/>
    </row>
    <row r="46142" spans="1:1" ht="13.2" x14ac:dyDescent="0.25">
      <c r="A46142"/>
    </row>
    <row r="46143" spans="1:1" ht="13.2" x14ac:dyDescent="0.25">
      <c r="A46143"/>
    </row>
    <row r="46144" spans="1:1" ht="13.2" x14ac:dyDescent="0.25">
      <c r="A46144"/>
    </row>
    <row r="46145" spans="1:1" ht="13.2" x14ac:dyDescent="0.25">
      <c r="A46145"/>
    </row>
    <row r="46146" spans="1:1" ht="13.2" x14ac:dyDescent="0.25">
      <c r="A46146"/>
    </row>
    <row r="46147" spans="1:1" ht="13.2" x14ac:dyDescent="0.25">
      <c r="A46147"/>
    </row>
    <row r="46148" spans="1:1" ht="13.2" x14ac:dyDescent="0.25">
      <c r="A46148"/>
    </row>
    <row r="46149" spans="1:1" ht="13.2" x14ac:dyDescent="0.25">
      <c r="A46149"/>
    </row>
    <row r="46150" spans="1:1" ht="13.2" x14ac:dyDescent="0.25">
      <c r="A46150"/>
    </row>
    <row r="46151" spans="1:1" ht="13.2" x14ac:dyDescent="0.25">
      <c r="A46151"/>
    </row>
    <row r="46152" spans="1:1" ht="13.2" x14ac:dyDescent="0.25">
      <c r="A46152"/>
    </row>
    <row r="46153" spans="1:1" ht="13.2" x14ac:dyDescent="0.25">
      <c r="A46153"/>
    </row>
    <row r="46154" spans="1:1" ht="13.2" x14ac:dyDescent="0.25">
      <c r="A46154"/>
    </row>
    <row r="46155" spans="1:1" ht="13.2" x14ac:dyDescent="0.25">
      <c r="A46155"/>
    </row>
    <row r="46156" spans="1:1" ht="13.2" x14ac:dyDescent="0.25">
      <c r="A46156"/>
    </row>
    <row r="46157" spans="1:1" ht="13.2" x14ac:dyDescent="0.25">
      <c r="A46157"/>
    </row>
    <row r="46158" spans="1:1" ht="13.2" x14ac:dyDescent="0.25">
      <c r="A46158"/>
    </row>
    <row r="46159" spans="1:1" ht="13.2" x14ac:dyDescent="0.25">
      <c r="A46159"/>
    </row>
    <row r="46160" spans="1:1" ht="13.2" x14ac:dyDescent="0.25">
      <c r="A46160"/>
    </row>
    <row r="46161" spans="1:1" ht="13.2" x14ac:dyDescent="0.25">
      <c r="A46161"/>
    </row>
    <row r="46162" spans="1:1" ht="13.2" x14ac:dyDescent="0.25">
      <c r="A46162"/>
    </row>
    <row r="46163" spans="1:1" ht="13.2" x14ac:dyDescent="0.25">
      <c r="A46163"/>
    </row>
    <row r="46164" spans="1:1" ht="13.2" x14ac:dyDescent="0.25">
      <c r="A46164"/>
    </row>
    <row r="46165" spans="1:1" ht="13.2" x14ac:dyDescent="0.25">
      <c r="A46165"/>
    </row>
    <row r="46166" spans="1:1" ht="13.2" x14ac:dyDescent="0.25">
      <c r="A46166"/>
    </row>
    <row r="46167" spans="1:1" ht="13.2" x14ac:dyDescent="0.25">
      <c r="A46167"/>
    </row>
    <row r="46168" spans="1:1" ht="13.2" x14ac:dyDescent="0.25">
      <c r="A46168"/>
    </row>
    <row r="46169" spans="1:1" ht="13.2" x14ac:dyDescent="0.25">
      <c r="A46169"/>
    </row>
    <row r="46170" spans="1:1" ht="13.2" x14ac:dyDescent="0.25">
      <c r="A46170"/>
    </row>
    <row r="46171" spans="1:1" ht="13.2" x14ac:dyDescent="0.25">
      <c r="A46171"/>
    </row>
    <row r="46172" spans="1:1" ht="13.2" x14ac:dyDescent="0.25">
      <c r="A46172"/>
    </row>
    <row r="46173" spans="1:1" ht="13.2" x14ac:dyDescent="0.25">
      <c r="A46173"/>
    </row>
    <row r="46174" spans="1:1" ht="13.2" x14ac:dyDescent="0.25">
      <c r="A46174"/>
    </row>
    <row r="46175" spans="1:1" ht="13.2" x14ac:dyDescent="0.25">
      <c r="A46175"/>
    </row>
    <row r="46176" spans="1:1" ht="13.2" x14ac:dyDescent="0.25">
      <c r="A46176"/>
    </row>
    <row r="46177" spans="1:1" ht="13.2" x14ac:dyDescent="0.25">
      <c r="A46177"/>
    </row>
    <row r="46178" spans="1:1" ht="13.2" x14ac:dyDescent="0.25">
      <c r="A46178"/>
    </row>
    <row r="46179" spans="1:1" ht="13.2" x14ac:dyDescent="0.25">
      <c r="A46179"/>
    </row>
    <row r="46180" spans="1:1" ht="13.2" x14ac:dyDescent="0.25">
      <c r="A46180"/>
    </row>
    <row r="46181" spans="1:1" ht="13.2" x14ac:dyDescent="0.25">
      <c r="A46181"/>
    </row>
    <row r="46182" spans="1:1" ht="13.2" x14ac:dyDescent="0.25">
      <c r="A46182"/>
    </row>
    <row r="46183" spans="1:1" ht="13.2" x14ac:dyDescent="0.25">
      <c r="A46183"/>
    </row>
    <row r="46184" spans="1:1" ht="13.2" x14ac:dyDescent="0.25">
      <c r="A46184"/>
    </row>
    <row r="46185" spans="1:1" ht="13.2" x14ac:dyDescent="0.25">
      <c r="A46185"/>
    </row>
    <row r="46186" spans="1:1" ht="13.2" x14ac:dyDescent="0.25">
      <c r="A46186"/>
    </row>
    <row r="46187" spans="1:1" ht="13.2" x14ac:dyDescent="0.25">
      <c r="A46187"/>
    </row>
    <row r="46188" spans="1:1" ht="13.2" x14ac:dyDescent="0.25">
      <c r="A46188"/>
    </row>
    <row r="46189" spans="1:1" ht="13.2" x14ac:dyDescent="0.25">
      <c r="A46189"/>
    </row>
    <row r="46190" spans="1:1" ht="13.2" x14ac:dyDescent="0.25">
      <c r="A46190"/>
    </row>
    <row r="46191" spans="1:1" ht="13.2" x14ac:dyDescent="0.25">
      <c r="A46191"/>
    </row>
    <row r="46192" spans="1:1" ht="13.2" x14ac:dyDescent="0.25">
      <c r="A46192"/>
    </row>
    <row r="46193" spans="1:1" ht="13.2" x14ac:dyDescent="0.25">
      <c r="A46193"/>
    </row>
    <row r="46194" spans="1:1" ht="13.2" x14ac:dyDescent="0.25">
      <c r="A46194"/>
    </row>
    <row r="46195" spans="1:1" ht="13.2" x14ac:dyDescent="0.25">
      <c r="A46195"/>
    </row>
    <row r="46196" spans="1:1" ht="13.2" x14ac:dyDescent="0.25">
      <c r="A46196"/>
    </row>
    <row r="46197" spans="1:1" ht="13.2" x14ac:dyDescent="0.25">
      <c r="A46197"/>
    </row>
    <row r="46198" spans="1:1" ht="13.2" x14ac:dyDescent="0.25">
      <c r="A46198"/>
    </row>
    <row r="46199" spans="1:1" ht="13.2" x14ac:dyDescent="0.25">
      <c r="A46199"/>
    </row>
    <row r="46200" spans="1:1" ht="13.2" x14ac:dyDescent="0.25">
      <c r="A46200"/>
    </row>
    <row r="46201" spans="1:1" ht="13.2" x14ac:dyDescent="0.25">
      <c r="A46201"/>
    </row>
    <row r="46202" spans="1:1" ht="13.2" x14ac:dyDescent="0.25">
      <c r="A46202"/>
    </row>
    <row r="46203" spans="1:1" ht="13.2" x14ac:dyDescent="0.25">
      <c r="A46203"/>
    </row>
    <row r="46204" spans="1:1" ht="13.2" x14ac:dyDescent="0.25">
      <c r="A46204"/>
    </row>
    <row r="46205" spans="1:1" ht="13.2" x14ac:dyDescent="0.25">
      <c r="A46205"/>
    </row>
    <row r="46206" spans="1:1" ht="13.2" x14ac:dyDescent="0.25">
      <c r="A46206"/>
    </row>
    <row r="46207" spans="1:1" ht="13.2" x14ac:dyDescent="0.25">
      <c r="A46207"/>
    </row>
    <row r="46208" spans="1:1" ht="13.2" x14ac:dyDescent="0.25">
      <c r="A46208"/>
    </row>
    <row r="46209" spans="1:1" ht="13.2" x14ac:dyDescent="0.25">
      <c r="A46209"/>
    </row>
    <row r="46210" spans="1:1" ht="13.2" x14ac:dyDescent="0.25">
      <c r="A46210"/>
    </row>
    <row r="46211" spans="1:1" ht="13.2" x14ac:dyDescent="0.25">
      <c r="A46211"/>
    </row>
    <row r="46212" spans="1:1" ht="13.2" x14ac:dyDescent="0.25">
      <c r="A46212"/>
    </row>
    <row r="46213" spans="1:1" ht="13.2" x14ac:dyDescent="0.25">
      <c r="A46213"/>
    </row>
    <row r="46214" spans="1:1" ht="13.2" x14ac:dyDescent="0.25">
      <c r="A46214"/>
    </row>
    <row r="46215" spans="1:1" ht="13.2" x14ac:dyDescent="0.25">
      <c r="A46215"/>
    </row>
    <row r="46216" spans="1:1" ht="13.2" x14ac:dyDescent="0.25">
      <c r="A46216"/>
    </row>
    <row r="46217" spans="1:1" ht="13.2" x14ac:dyDescent="0.25">
      <c r="A46217"/>
    </row>
    <row r="46218" spans="1:1" ht="13.2" x14ac:dyDescent="0.25">
      <c r="A46218"/>
    </row>
    <row r="46219" spans="1:1" ht="13.2" x14ac:dyDescent="0.25">
      <c r="A46219"/>
    </row>
    <row r="46220" spans="1:1" ht="13.2" x14ac:dyDescent="0.25">
      <c r="A46220"/>
    </row>
    <row r="46221" spans="1:1" ht="13.2" x14ac:dyDescent="0.25">
      <c r="A46221"/>
    </row>
    <row r="46222" spans="1:1" ht="13.2" x14ac:dyDescent="0.25">
      <c r="A46222"/>
    </row>
    <row r="46223" spans="1:1" ht="13.2" x14ac:dyDescent="0.25">
      <c r="A46223"/>
    </row>
    <row r="46224" spans="1:1" ht="13.2" x14ac:dyDescent="0.25">
      <c r="A46224"/>
    </row>
    <row r="46225" spans="1:1" ht="13.2" x14ac:dyDescent="0.25">
      <c r="A46225"/>
    </row>
    <row r="46226" spans="1:1" ht="13.2" x14ac:dyDescent="0.25">
      <c r="A46226"/>
    </row>
    <row r="46227" spans="1:1" ht="13.2" x14ac:dyDescent="0.25">
      <c r="A46227"/>
    </row>
    <row r="46228" spans="1:1" ht="13.2" x14ac:dyDescent="0.25">
      <c r="A46228"/>
    </row>
    <row r="46229" spans="1:1" ht="13.2" x14ac:dyDescent="0.25">
      <c r="A46229"/>
    </row>
    <row r="46230" spans="1:1" ht="13.2" x14ac:dyDescent="0.25">
      <c r="A46230"/>
    </row>
    <row r="46231" spans="1:1" ht="13.2" x14ac:dyDescent="0.25">
      <c r="A46231"/>
    </row>
    <row r="46232" spans="1:1" ht="13.2" x14ac:dyDescent="0.25">
      <c r="A46232"/>
    </row>
    <row r="46233" spans="1:1" ht="13.2" x14ac:dyDescent="0.25">
      <c r="A46233"/>
    </row>
    <row r="46234" spans="1:1" ht="13.2" x14ac:dyDescent="0.25">
      <c r="A46234"/>
    </row>
    <row r="46235" spans="1:1" ht="13.2" x14ac:dyDescent="0.25">
      <c r="A46235"/>
    </row>
    <row r="46236" spans="1:1" ht="13.2" x14ac:dyDescent="0.25">
      <c r="A46236"/>
    </row>
    <row r="46237" spans="1:1" ht="13.2" x14ac:dyDescent="0.25">
      <c r="A46237"/>
    </row>
    <row r="46238" spans="1:1" ht="13.2" x14ac:dyDescent="0.25">
      <c r="A46238"/>
    </row>
    <row r="46239" spans="1:1" ht="13.2" x14ac:dyDescent="0.25">
      <c r="A46239"/>
    </row>
    <row r="46240" spans="1:1" ht="13.2" x14ac:dyDescent="0.25">
      <c r="A46240"/>
    </row>
    <row r="46241" spans="1:1" ht="13.2" x14ac:dyDescent="0.25">
      <c r="A46241"/>
    </row>
    <row r="46242" spans="1:1" ht="13.2" x14ac:dyDescent="0.25">
      <c r="A46242"/>
    </row>
    <row r="46243" spans="1:1" ht="13.2" x14ac:dyDescent="0.25">
      <c r="A46243"/>
    </row>
    <row r="46244" spans="1:1" ht="13.2" x14ac:dyDescent="0.25">
      <c r="A46244"/>
    </row>
    <row r="46245" spans="1:1" ht="13.2" x14ac:dyDescent="0.25">
      <c r="A46245"/>
    </row>
    <row r="46246" spans="1:1" ht="13.2" x14ac:dyDescent="0.25">
      <c r="A46246"/>
    </row>
    <row r="46247" spans="1:1" ht="13.2" x14ac:dyDescent="0.25">
      <c r="A46247"/>
    </row>
    <row r="46248" spans="1:1" ht="13.2" x14ac:dyDescent="0.25">
      <c r="A46248"/>
    </row>
    <row r="46249" spans="1:1" ht="13.2" x14ac:dyDescent="0.25">
      <c r="A46249"/>
    </row>
    <row r="46250" spans="1:1" ht="13.2" x14ac:dyDescent="0.25">
      <c r="A46250"/>
    </row>
    <row r="46251" spans="1:1" ht="13.2" x14ac:dyDescent="0.25">
      <c r="A46251"/>
    </row>
    <row r="46252" spans="1:1" ht="13.2" x14ac:dyDescent="0.25">
      <c r="A46252"/>
    </row>
    <row r="46253" spans="1:1" ht="13.2" x14ac:dyDescent="0.25">
      <c r="A46253"/>
    </row>
    <row r="46254" spans="1:1" ht="13.2" x14ac:dyDescent="0.25">
      <c r="A46254"/>
    </row>
    <row r="46255" spans="1:1" ht="13.2" x14ac:dyDescent="0.25">
      <c r="A46255"/>
    </row>
    <row r="46256" spans="1:1" ht="13.2" x14ac:dyDescent="0.25">
      <c r="A46256"/>
    </row>
    <row r="46257" spans="1:1" ht="13.2" x14ac:dyDescent="0.25">
      <c r="A46257"/>
    </row>
    <row r="46258" spans="1:1" ht="13.2" x14ac:dyDescent="0.25">
      <c r="A46258"/>
    </row>
    <row r="46259" spans="1:1" ht="13.2" x14ac:dyDescent="0.25">
      <c r="A46259"/>
    </row>
    <row r="46260" spans="1:1" ht="13.2" x14ac:dyDescent="0.25">
      <c r="A46260"/>
    </row>
    <row r="46261" spans="1:1" ht="13.2" x14ac:dyDescent="0.25">
      <c r="A46261"/>
    </row>
    <row r="46262" spans="1:1" ht="13.2" x14ac:dyDescent="0.25">
      <c r="A46262"/>
    </row>
    <row r="46263" spans="1:1" ht="13.2" x14ac:dyDescent="0.25">
      <c r="A46263"/>
    </row>
    <row r="46264" spans="1:1" ht="13.2" x14ac:dyDescent="0.25">
      <c r="A46264"/>
    </row>
    <row r="46265" spans="1:1" ht="13.2" x14ac:dyDescent="0.25">
      <c r="A46265"/>
    </row>
    <row r="46266" spans="1:1" ht="13.2" x14ac:dyDescent="0.25">
      <c r="A46266"/>
    </row>
    <row r="46267" spans="1:1" ht="13.2" x14ac:dyDescent="0.25">
      <c r="A46267"/>
    </row>
    <row r="46268" spans="1:1" ht="13.2" x14ac:dyDescent="0.25">
      <c r="A46268"/>
    </row>
    <row r="46269" spans="1:1" ht="13.2" x14ac:dyDescent="0.25">
      <c r="A46269"/>
    </row>
    <row r="46270" spans="1:1" ht="13.2" x14ac:dyDescent="0.25">
      <c r="A46270"/>
    </row>
    <row r="46271" spans="1:1" ht="13.2" x14ac:dyDescent="0.25">
      <c r="A46271"/>
    </row>
    <row r="46272" spans="1:1" ht="13.2" x14ac:dyDescent="0.25">
      <c r="A46272"/>
    </row>
    <row r="46273" spans="1:1" ht="13.2" x14ac:dyDescent="0.25">
      <c r="A46273"/>
    </row>
    <row r="46274" spans="1:1" ht="13.2" x14ac:dyDescent="0.25">
      <c r="A46274"/>
    </row>
    <row r="46275" spans="1:1" ht="13.2" x14ac:dyDescent="0.25">
      <c r="A46275"/>
    </row>
    <row r="46276" spans="1:1" ht="13.2" x14ac:dyDescent="0.25">
      <c r="A46276"/>
    </row>
    <row r="46277" spans="1:1" ht="13.2" x14ac:dyDescent="0.25">
      <c r="A46277"/>
    </row>
    <row r="46278" spans="1:1" ht="13.2" x14ac:dyDescent="0.25">
      <c r="A46278"/>
    </row>
    <row r="46279" spans="1:1" ht="13.2" x14ac:dyDescent="0.25">
      <c r="A46279"/>
    </row>
    <row r="46280" spans="1:1" ht="13.2" x14ac:dyDescent="0.25">
      <c r="A46280"/>
    </row>
    <row r="46281" spans="1:1" ht="13.2" x14ac:dyDescent="0.25">
      <c r="A46281"/>
    </row>
    <row r="46282" spans="1:1" ht="13.2" x14ac:dyDescent="0.25">
      <c r="A46282"/>
    </row>
    <row r="46283" spans="1:1" ht="13.2" x14ac:dyDescent="0.25">
      <c r="A46283"/>
    </row>
    <row r="46284" spans="1:1" ht="13.2" x14ac:dyDescent="0.25">
      <c r="A46284"/>
    </row>
    <row r="46285" spans="1:1" ht="13.2" x14ac:dyDescent="0.25">
      <c r="A46285"/>
    </row>
    <row r="46286" spans="1:1" ht="13.2" x14ac:dyDescent="0.25">
      <c r="A46286"/>
    </row>
    <row r="46287" spans="1:1" ht="13.2" x14ac:dyDescent="0.25">
      <c r="A46287"/>
    </row>
    <row r="46288" spans="1:1" ht="13.2" x14ac:dyDescent="0.25">
      <c r="A46288"/>
    </row>
    <row r="46289" spans="1:1" ht="13.2" x14ac:dyDescent="0.25">
      <c r="A46289"/>
    </row>
    <row r="46290" spans="1:1" ht="13.2" x14ac:dyDescent="0.25">
      <c r="A46290"/>
    </row>
    <row r="46291" spans="1:1" ht="13.2" x14ac:dyDescent="0.25">
      <c r="A46291"/>
    </row>
    <row r="46292" spans="1:1" ht="13.2" x14ac:dyDescent="0.25">
      <c r="A46292"/>
    </row>
    <row r="46293" spans="1:1" ht="13.2" x14ac:dyDescent="0.25">
      <c r="A46293"/>
    </row>
    <row r="46294" spans="1:1" ht="13.2" x14ac:dyDescent="0.25">
      <c r="A46294"/>
    </row>
    <row r="46295" spans="1:1" ht="13.2" x14ac:dyDescent="0.25">
      <c r="A46295"/>
    </row>
    <row r="46296" spans="1:1" ht="13.2" x14ac:dyDescent="0.25">
      <c r="A46296"/>
    </row>
    <row r="46297" spans="1:1" ht="13.2" x14ac:dyDescent="0.25">
      <c r="A46297"/>
    </row>
    <row r="46298" spans="1:1" ht="13.2" x14ac:dyDescent="0.25">
      <c r="A46298"/>
    </row>
    <row r="46299" spans="1:1" ht="13.2" x14ac:dyDescent="0.25">
      <c r="A46299"/>
    </row>
    <row r="46300" spans="1:1" ht="13.2" x14ac:dyDescent="0.25">
      <c r="A46300"/>
    </row>
    <row r="46301" spans="1:1" ht="13.2" x14ac:dyDescent="0.25">
      <c r="A46301"/>
    </row>
    <row r="46302" spans="1:1" ht="13.2" x14ac:dyDescent="0.25">
      <c r="A46302"/>
    </row>
    <row r="46303" spans="1:1" ht="13.2" x14ac:dyDescent="0.25">
      <c r="A46303"/>
    </row>
    <row r="46304" spans="1:1" ht="13.2" x14ac:dyDescent="0.25">
      <c r="A46304"/>
    </row>
    <row r="46305" spans="1:1" ht="13.2" x14ac:dyDescent="0.25">
      <c r="A46305"/>
    </row>
    <row r="46306" spans="1:1" ht="13.2" x14ac:dyDescent="0.25">
      <c r="A46306"/>
    </row>
    <row r="46307" spans="1:1" ht="13.2" x14ac:dyDescent="0.25">
      <c r="A46307"/>
    </row>
    <row r="46308" spans="1:1" ht="13.2" x14ac:dyDescent="0.25">
      <c r="A46308"/>
    </row>
    <row r="46309" spans="1:1" ht="13.2" x14ac:dyDescent="0.25">
      <c r="A46309"/>
    </row>
    <row r="46310" spans="1:1" ht="13.2" x14ac:dyDescent="0.25">
      <c r="A46310"/>
    </row>
    <row r="46311" spans="1:1" ht="13.2" x14ac:dyDescent="0.25">
      <c r="A46311"/>
    </row>
    <row r="46312" spans="1:1" ht="13.2" x14ac:dyDescent="0.25">
      <c r="A46312"/>
    </row>
    <row r="46313" spans="1:1" ht="13.2" x14ac:dyDescent="0.25">
      <c r="A46313"/>
    </row>
    <row r="46314" spans="1:1" ht="13.2" x14ac:dyDescent="0.25">
      <c r="A46314"/>
    </row>
    <row r="46315" spans="1:1" ht="13.2" x14ac:dyDescent="0.25">
      <c r="A46315"/>
    </row>
    <row r="46316" spans="1:1" ht="13.2" x14ac:dyDescent="0.25">
      <c r="A46316"/>
    </row>
    <row r="46317" spans="1:1" ht="13.2" x14ac:dyDescent="0.25">
      <c r="A46317"/>
    </row>
    <row r="46318" spans="1:1" ht="13.2" x14ac:dyDescent="0.25">
      <c r="A46318"/>
    </row>
    <row r="46319" spans="1:1" ht="13.2" x14ac:dyDescent="0.25">
      <c r="A46319"/>
    </row>
    <row r="46320" spans="1:1" ht="13.2" x14ac:dyDescent="0.25">
      <c r="A46320"/>
    </row>
    <row r="46321" spans="1:1" ht="13.2" x14ac:dyDescent="0.25">
      <c r="A46321"/>
    </row>
    <row r="46322" spans="1:1" ht="13.2" x14ac:dyDescent="0.25">
      <c r="A46322"/>
    </row>
    <row r="46323" spans="1:1" ht="13.2" x14ac:dyDescent="0.25">
      <c r="A46323"/>
    </row>
    <row r="46324" spans="1:1" ht="13.2" x14ac:dyDescent="0.25">
      <c r="A46324"/>
    </row>
    <row r="46325" spans="1:1" ht="13.2" x14ac:dyDescent="0.25">
      <c r="A46325"/>
    </row>
    <row r="46326" spans="1:1" ht="13.2" x14ac:dyDescent="0.25">
      <c r="A46326"/>
    </row>
    <row r="46327" spans="1:1" ht="13.2" x14ac:dyDescent="0.25">
      <c r="A46327"/>
    </row>
    <row r="46328" spans="1:1" ht="13.2" x14ac:dyDescent="0.25">
      <c r="A46328"/>
    </row>
    <row r="46329" spans="1:1" ht="13.2" x14ac:dyDescent="0.25">
      <c r="A46329"/>
    </row>
    <row r="46330" spans="1:1" ht="13.2" x14ac:dyDescent="0.25">
      <c r="A46330"/>
    </row>
    <row r="46331" spans="1:1" ht="13.2" x14ac:dyDescent="0.25">
      <c r="A46331"/>
    </row>
    <row r="46332" spans="1:1" ht="13.2" x14ac:dyDescent="0.25">
      <c r="A46332"/>
    </row>
    <row r="46333" spans="1:1" ht="13.2" x14ac:dyDescent="0.25">
      <c r="A46333"/>
    </row>
    <row r="46334" spans="1:1" ht="13.2" x14ac:dyDescent="0.25">
      <c r="A46334"/>
    </row>
    <row r="46335" spans="1:1" ht="13.2" x14ac:dyDescent="0.25">
      <c r="A46335"/>
    </row>
    <row r="46336" spans="1:1" ht="13.2" x14ac:dyDescent="0.25">
      <c r="A46336"/>
    </row>
    <row r="46337" spans="1:1" ht="13.2" x14ac:dyDescent="0.25">
      <c r="A46337"/>
    </row>
    <row r="46338" spans="1:1" ht="13.2" x14ac:dyDescent="0.25">
      <c r="A46338"/>
    </row>
    <row r="46339" spans="1:1" ht="13.2" x14ac:dyDescent="0.25">
      <c r="A46339"/>
    </row>
    <row r="46340" spans="1:1" ht="13.2" x14ac:dyDescent="0.25">
      <c r="A46340"/>
    </row>
    <row r="46341" spans="1:1" ht="13.2" x14ac:dyDescent="0.25">
      <c r="A46341"/>
    </row>
    <row r="46342" spans="1:1" ht="13.2" x14ac:dyDescent="0.25">
      <c r="A46342"/>
    </row>
    <row r="46343" spans="1:1" ht="13.2" x14ac:dyDescent="0.25">
      <c r="A46343"/>
    </row>
    <row r="46344" spans="1:1" ht="13.2" x14ac:dyDescent="0.25">
      <c r="A46344"/>
    </row>
    <row r="46345" spans="1:1" ht="13.2" x14ac:dyDescent="0.25">
      <c r="A46345"/>
    </row>
    <row r="46346" spans="1:1" ht="13.2" x14ac:dyDescent="0.25">
      <c r="A46346"/>
    </row>
    <row r="46347" spans="1:1" ht="13.2" x14ac:dyDescent="0.25">
      <c r="A46347"/>
    </row>
    <row r="46348" spans="1:1" ht="13.2" x14ac:dyDescent="0.25">
      <c r="A46348"/>
    </row>
    <row r="46349" spans="1:1" ht="13.2" x14ac:dyDescent="0.25">
      <c r="A46349"/>
    </row>
    <row r="46350" spans="1:1" ht="13.2" x14ac:dyDescent="0.25">
      <c r="A46350"/>
    </row>
    <row r="46351" spans="1:1" ht="13.2" x14ac:dyDescent="0.25">
      <c r="A46351"/>
    </row>
    <row r="46352" spans="1:1" ht="13.2" x14ac:dyDescent="0.25">
      <c r="A46352"/>
    </row>
    <row r="46353" spans="1:1" ht="13.2" x14ac:dyDescent="0.25">
      <c r="A46353"/>
    </row>
    <row r="46354" spans="1:1" ht="13.2" x14ac:dyDescent="0.25">
      <c r="A46354"/>
    </row>
    <row r="46355" spans="1:1" ht="13.2" x14ac:dyDescent="0.25">
      <c r="A46355"/>
    </row>
    <row r="46356" spans="1:1" ht="13.2" x14ac:dyDescent="0.25">
      <c r="A46356"/>
    </row>
    <row r="46357" spans="1:1" ht="13.2" x14ac:dyDescent="0.25">
      <c r="A46357"/>
    </row>
    <row r="46358" spans="1:1" ht="13.2" x14ac:dyDescent="0.25">
      <c r="A46358"/>
    </row>
    <row r="46359" spans="1:1" ht="13.2" x14ac:dyDescent="0.25">
      <c r="A46359"/>
    </row>
    <row r="46360" spans="1:1" ht="13.2" x14ac:dyDescent="0.25">
      <c r="A46360"/>
    </row>
    <row r="46361" spans="1:1" ht="13.2" x14ac:dyDescent="0.25">
      <c r="A46361"/>
    </row>
    <row r="46362" spans="1:1" ht="13.2" x14ac:dyDescent="0.25">
      <c r="A46362"/>
    </row>
    <row r="46363" spans="1:1" ht="13.2" x14ac:dyDescent="0.25">
      <c r="A46363"/>
    </row>
    <row r="46364" spans="1:1" ht="13.2" x14ac:dyDescent="0.25">
      <c r="A46364"/>
    </row>
    <row r="46365" spans="1:1" ht="13.2" x14ac:dyDescent="0.25">
      <c r="A46365"/>
    </row>
    <row r="46366" spans="1:1" ht="13.2" x14ac:dyDescent="0.25">
      <c r="A46366"/>
    </row>
    <row r="46367" spans="1:1" ht="13.2" x14ac:dyDescent="0.25">
      <c r="A46367"/>
    </row>
    <row r="46368" spans="1:1" ht="13.2" x14ac:dyDescent="0.25">
      <c r="A46368"/>
    </row>
    <row r="46369" spans="1:1" ht="13.2" x14ac:dyDescent="0.25">
      <c r="A46369"/>
    </row>
    <row r="46370" spans="1:1" ht="13.2" x14ac:dyDescent="0.25">
      <c r="A46370"/>
    </row>
    <row r="46371" spans="1:1" ht="13.2" x14ac:dyDescent="0.25">
      <c r="A46371"/>
    </row>
    <row r="46372" spans="1:1" ht="13.2" x14ac:dyDescent="0.25">
      <c r="A46372"/>
    </row>
    <row r="46373" spans="1:1" ht="13.2" x14ac:dyDescent="0.25">
      <c r="A46373"/>
    </row>
    <row r="46374" spans="1:1" ht="13.2" x14ac:dyDescent="0.25">
      <c r="A46374"/>
    </row>
    <row r="46375" spans="1:1" ht="13.2" x14ac:dyDescent="0.25">
      <c r="A46375"/>
    </row>
    <row r="46376" spans="1:1" ht="13.2" x14ac:dyDescent="0.25">
      <c r="A46376"/>
    </row>
    <row r="46377" spans="1:1" ht="13.2" x14ac:dyDescent="0.25">
      <c r="A46377"/>
    </row>
    <row r="46378" spans="1:1" ht="13.2" x14ac:dyDescent="0.25">
      <c r="A46378"/>
    </row>
    <row r="46379" spans="1:1" ht="13.2" x14ac:dyDescent="0.25">
      <c r="A46379"/>
    </row>
    <row r="46380" spans="1:1" ht="13.2" x14ac:dyDescent="0.25">
      <c r="A46380"/>
    </row>
    <row r="46381" spans="1:1" ht="13.2" x14ac:dyDescent="0.25">
      <c r="A46381"/>
    </row>
    <row r="46382" spans="1:1" ht="13.2" x14ac:dyDescent="0.25">
      <c r="A46382"/>
    </row>
    <row r="46383" spans="1:1" ht="13.2" x14ac:dyDescent="0.25">
      <c r="A46383"/>
    </row>
    <row r="46384" spans="1:1" ht="13.2" x14ac:dyDescent="0.25">
      <c r="A46384"/>
    </row>
    <row r="46385" spans="1:1" ht="13.2" x14ac:dyDescent="0.25">
      <c r="A46385"/>
    </row>
    <row r="46386" spans="1:1" ht="13.2" x14ac:dyDescent="0.25">
      <c r="A46386"/>
    </row>
    <row r="46387" spans="1:1" ht="13.2" x14ac:dyDescent="0.25">
      <c r="A46387"/>
    </row>
    <row r="46388" spans="1:1" ht="13.2" x14ac:dyDescent="0.25">
      <c r="A46388"/>
    </row>
    <row r="46389" spans="1:1" ht="13.2" x14ac:dyDescent="0.25">
      <c r="A46389"/>
    </row>
    <row r="46390" spans="1:1" ht="13.2" x14ac:dyDescent="0.25">
      <c r="A46390"/>
    </row>
    <row r="46391" spans="1:1" ht="13.2" x14ac:dyDescent="0.25">
      <c r="A46391"/>
    </row>
    <row r="46392" spans="1:1" ht="13.2" x14ac:dyDescent="0.25">
      <c r="A46392"/>
    </row>
    <row r="46393" spans="1:1" ht="13.2" x14ac:dyDescent="0.25">
      <c r="A46393"/>
    </row>
    <row r="46394" spans="1:1" ht="13.2" x14ac:dyDescent="0.25">
      <c r="A46394"/>
    </row>
    <row r="46395" spans="1:1" ht="13.2" x14ac:dyDescent="0.25">
      <c r="A46395"/>
    </row>
    <row r="46396" spans="1:1" ht="13.2" x14ac:dyDescent="0.25">
      <c r="A46396"/>
    </row>
    <row r="46397" spans="1:1" ht="13.2" x14ac:dyDescent="0.25">
      <c r="A46397"/>
    </row>
    <row r="46398" spans="1:1" ht="13.2" x14ac:dyDescent="0.25">
      <c r="A46398"/>
    </row>
    <row r="46399" spans="1:1" ht="13.2" x14ac:dyDescent="0.25">
      <c r="A46399"/>
    </row>
    <row r="46400" spans="1:1" ht="13.2" x14ac:dyDescent="0.25">
      <c r="A46400"/>
    </row>
    <row r="46401" spans="1:1" ht="13.2" x14ac:dyDescent="0.25">
      <c r="A46401"/>
    </row>
    <row r="46402" spans="1:1" ht="13.2" x14ac:dyDescent="0.25">
      <c r="A46402"/>
    </row>
    <row r="46403" spans="1:1" ht="13.2" x14ac:dyDescent="0.25">
      <c r="A46403"/>
    </row>
    <row r="46404" spans="1:1" ht="13.2" x14ac:dyDescent="0.25">
      <c r="A46404"/>
    </row>
    <row r="46405" spans="1:1" ht="13.2" x14ac:dyDescent="0.25">
      <c r="A46405"/>
    </row>
    <row r="46406" spans="1:1" ht="13.2" x14ac:dyDescent="0.25">
      <c r="A46406"/>
    </row>
    <row r="46407" spans="1:1" ht="13.2" x14ac:dyDescent="0.25">
      <c r="A46407"/>
    </row>
    <row r="46408" spans="1:1" ht="13.2" x14ac:dyDescent="0.25">
      <c r="A46408"/>
    </row>
    <row r="46409" spans="1:1" ht="13.2" x14ac:dyDescent="0.25">
      <c r="A46409"/>
    </row>
    <row r="46410" spans="1:1" ht="13.2" x14ac:dyDescent="0.25">
      <c r="A46410"/>
    </row>
    <row r="46411" spans="1:1" ht="13.2" x14ac:dyDescent="0.25">
      <c r="A46411"/>
    </row>
    <row r="46412" spans="1:1" ht="13.2" x14ac:dyDescent="0.25">
      <c r="A46412"/>
    </row>
    <row r="46413" spans="1:1" ht="13.2" x14ac:dyDescent="0.25">
      <c r="A46413"/>
    </row>
    <row r="46414" spans="1:1" ht="13.2" x14ac:dyDescent="0.25">
      <c r="A46414"/>
    </row>
    <row r="46415" spans="1:1" ht="13.2" x14ac:dyDescent="0.25">
      <c r="A46415"/>
    </row>
    <row r="46416" spans="1:1" ht="13.2" x14ac:dyDescent="0.25">
      <c r="A46416"/>
    </row>
    <row r="46417" spans="1:1" ht="13.2" x14ac:dyDescent="0.25">
      <c r="A46417"/>
    </row>
    <row r="46418" spans="1:1" ht="13.2" x14ac:dyDescent="0.25">
      <c r="A46418"/>
    </row>
    <row r="46419" spans="1:1" ht="13.2" x14ac:dyDescent="0.25">
      <c r="A46419"/>
    </row>
    <row r="46420" spans="1:1" ht="13.2" x14ac:dyDescent="0.25">
      <c r="A46420"/>
    </row>
    <row r="46421" spans="1:1" ht="13.2" x14ac:dyDescent="0.25">
      <c r="A46421"/>
    </row>
    <row r="46422" spans="1:1" ht="13.2" x14ac:dyDescent="0.25">
      <c r="A46422"/>
    </row>
    <row r="46423" spans="1:1" ht="13.2" x14ac:dyDescent="0.25">
      <c r="A46423"/>
    </row>
    <row r="46424" spans="1:1" ht="13.2" x14ac:dyDescent="0.25">
      <c r="A46424"/>
    </row>
    <row r="46425" spans="1:1" ht="13.2" x14ac:dyDescent="0.25">
      <c r="A46425"/>
    </row>
    <row r="46426" spans="1:1" ht="13.2" x14ac:dyDescent="0.25">
      <c r="A46426"/>
    </row>
    <row r="46427" spans="1:1" ht="13.2" x14ac:dyDescent="0.25">
      <c r="A46427"/>
    </row>
    <row r="46428" spans="1:1" ht="13.2" x14ac:dyDescent="0.25">
      <c r="A46428"/>
    </row>
    <row r="46429" spans="1:1" ht="13.2" x14ac:dyDescent="0.25">
      <c r="A46429"/>
    </row>
    <row r="46430" spans="1:1" ht="13.2" x14ac:dyDescent="0.25">
      <c r="A46430"/>
    </row>
    <row r="46431" spans="1:1" ht="13.2" x14ac:dyDescent="0.25">
      <c r="A46431"/>
    </row>
    <row r="46432" spans="1:1" ht="13.2" x14ac:dyDescent="0.25">
      <c r="A46432"/>
    </row>
    <row r="46433" spans="1:1" ht="13.2" x14ac:dyDescent="0.25">
      <c r="A46433"/>
    </row>
    <row r="46434" spans="1:1" ht="13.2" x14ac:dyDescent="0.25">
      <c r="A46434"/>
    </row>
    <row r="46435" spans="1:1" ht="13.2" x14ac:dyDescent="0.25">
      <c r="A46435"/>
    </row>
    <row r="46436" spans="1:1" ht="13.2" x14ac:dyDescent="0.25">
      <c r="A46436"/>
    </row>
    <row r="46437" spans="1:1" ht="13.2" x14ac:dyDescent="0.25">
      <c r="A46437"/>
    </row>
    <row r="46438" spans="1:1" ht="13.2" x14ac:dyDescent="0.25">
      <c r="A46438"/>
    </row>
    <row r="46439" spans="1:1" ht="13.2" x14ac:dyDescent="0.25">
      <c r="A46439"/>
    </row>
    <row r="46440" spans="1:1" ht="13.2" x14ac:dyDescent="0.25">
      <c r="A46440"/>
    </row>
    <row r="46441" spans="1:1" ht="13.2" x14ac:dyDescent="0.25">
      <c r="A46441"/>
    </row>
    <row r="46442" spans="1:1" ht="13.2" x14ac:dyDescent="0.25">
      <c r="A46442"/>
    </row>
    <row r="46443" spans="1:1" ht="13.2" x14ac:dyDescent="0.25">
      <c r="A46443"/>
    </row>
    <row r="46444" spans="1:1" ht="13.2" x14ac:dyDescent="0.25">
      <c r="A46444"/>
    </row>
    <row r="46445" spans="1:1" ht="13.2" x14ac:dyDescent="0.25">
      <c r="A46445"/>
    </row>
    <row r="46446" spans="1:1" ht="13.2" x14ac:dyDescent="0.25">
      <c r="A46446"/>
    </row>
    <row r="46447" spans="1:1" ht="13.2" x14ac:dyDescent="0.25">
      <c r="A46447"/>
    </row>
    <row r="46448" spans="1:1" ht="13.2" x14ac:dyDescent="0.25">
      <c r="A46448"/>
    </row>
    <row r="46449" spans="1:1" ht="13.2" x14ac:dyDescent="0.25">
      <c r="A46449"/>
    </row>
    <row r="46450" spans="1:1" ht="13.2" x14ac:dyDescent="0.25">
      <c r="A46450"/>
    </row>
    <row r="46451" spans="1:1" ht="13.2" x14ac:dyDescent="0.25">
      <c r="A46451"/>
    </row>
    <row r="46452" spans="1:1" ht="13.2" x14ac:dyDescent="0.25">
      <c r="A46452"/>
    </row>
    <row r="46453" spans="1:1" ht="13.2" x14ac:dyDescent="0.25">
      <c r="A46453"/>
    </row>
    <row r="46454" spans="1:1" ht="13.2" x14ac:dyDescent="0.25">
      <c r="A46454"/>
    </row>
    <row r="46455" spans="1:1" ht="13.2" x14ac:dyDescent="0.25">
      <c r="A46455"/>
    </row>
    <row r="46456" spans="1:1" ht="13.2" x14ac:dyDescent="0.25">
      <c r="A46456"/>
    </row>
    <row r="46457" spans="1:1" ht="13.2" x14ac:dyDescent="0.25">
      <c r="A46457"/>
    </row>
    <row r="46458" spans="1:1" ht="13.2" x14ac:dyDescent="0.25">
      <c r="A46458"/>
    </row>
    <row r="46459" spans="1:1" ht="13.2" x14ac:dyDescent="0.25">
      <c r="A46459"/>
    </row>
    <row r="46460" spans="1:1" ht="13.2" x14ac:dyDescent="0.25">
      <c r="A46460"/>
    </row>
    <row r="46461" spans="1:1" ht="13.2" x14ac:dyDescent="0.25">
      <c r="A46461"/>
    </row>
    <row r="46462" spans="1:1" ht="13.2" x14ac:dyDescent="0.25">
      <c r="A46462"/>
    </row>
    <row r="46463" spans="1:1" ht="13.2" x14ac:dyDescent="0.25">
      <c r="A46463"/>
    </row>
    <row r="46464" spans="1:1" ht="13.2" x14ac:dyDescent="0.25">
      <c r="A46464"/>
    </row>
    <row r="46465" spans="1:1" ht="13.2" x14ac:dyDescent="0.25">
      <c r="A46465"/>
    </row>
    <row r="46466" spans="1:1" ht="13.2" x14ac:dyDescent="0.25">
      <c r="A46466"/>
    </row>
    <row r="46467" spans="1:1" ht="13.2" x14ac:dyDescent="0.25">
      <c r="A46467"/>
    </row>
    <row r="46468" spans="1:1" ht="13.2" x14ac:dyDescent="0.25">
      <c r="A46468"/>
    </row>
    <row r="46469" spans="1:1" ht="13.2" x14ac:dyDescent="0.25">
      <c r="A46469"/>
    </row>
    <row r="46470" spans="1:1" ht="13.2" x14ac:dyDescent="0.25">
      <c r="A46470"/>
    </row>
    <row r="46471" spans="1:1" ht="13.2" x14ac:dyDescent="0.25">
      <c r="A46471"/>
    </row>
    <row r="46472" spans="1:1" ht="13.2" x14ac:dyDescent="0.25">
      <c r="A46472"/>
    </row>
    <row r="46473" spans="1:1" ht="13.2" x14ac:dyDescent="0.25">
      <c r="A46473"/>
    </row>
    <row r="46474" spans="1:1" ht="13.2" x14ac:dyDescent="0.25">
      <c r="A46474"/>
    </row>
    <row r="46475" spans="1:1" ht="13.2" x14ac:dyDescent="0.25">
      <c r="A46475"/>
    </row>
    <row r="46476" spans="1:1" ht="13.2" x14ac:dyDescent="0.25">
      <c r="A46476"/>
    </row>
    <row r="46477" spans="1:1" ht="13.2" x14ac:dyDescent="0.25">
      <c r="A46477"/>
    </row>
    <row r="46478" spans="1:1" ht="13.2" x14ac:dyDescent="0.25">
      <c r="A46478"/>
    </row>
    <row r="46479" spans="1:1" ht="13.2" x14ac:dyDescent="0.25">
      <c r="A46479"/>
    </row>
    <row r="46480" spans="1:1" ht="13.2" x14ac:dyDescent="0.25">
      <c r="A46480"/>
    </row>
    <row r="46481" spans="1:1" ht="13.2" x14ac:dyDescent="0.25">
      <c r="A46481"/>
    </row>
    <row r="46482" spans="1:1" ht="13.2" x14ac:dyDescent="0.25">
      <c r="A46482"/>
    </row>
    <row r="46483" spans="1:1" ht="13.2" x14ac:dyDescent="0.25">
      <c r="A46483"/>
    </row>
    <row r="46484" spans="1:1" ht="13.2" x14ac:dyDescent="0.25">
      <c r="A46484"/>
    </row>
    <row r="46485" spans="1:1" ht="13.2" x14ac:dyDescent="0.25">
      <c r="A46485"/>
    </row>
    <row r="46486" spans="1:1" ht="13.2" x14ac:dyDescent="0.25">
      <c r="A46486"/>
    </row>
    <row r="46487" spans="1:1" ht="13.2" x14ac:dyDescent="0.25">
      <c r="A46487"/>
    </row>
    <row r="46488" spans="1:1" ht="13.2" x14ac:dyDescent="0.25">
      <c r="A46488"/>
    </row>
    <row r="46489" spans="1:1" ht="13.2" x14ac:dyDescent="0.25">
      <c r="A46489"/>
    </row>
    <row r="46490" spans="1:1" ht="13.2" x14ac:dyDescent="0.25">
      <c r="A46490"/>
    </row>
    <row r="46491" spans="1:1" ht="13.2" x14ac:dyDescent="0.25">
      <c r="A46491"/>
    </row>
    <row r="46492" spans="1:1" ht="13.2" x14ac:dyDescent="0.25">
      <c r="A46492"/>
    </row>
    <row r="46493" spans="1:1" ht="13.2" x14ac:dyDescent="0.25">
      <c r="A46493"/>
    </row>
    <row r="46494" spans="1:1" ht="13.2" x14ac:dyDescent="0.25">
      <c r="A46494"/>
    </row>
    <row r="46495" spans="1:1" ht="13.2" x14ac:dyDescent="0.25">
      <c r="A46495"/>
    </row>
    <row r="46496" spans="1:1" ht="13.2" x14ac:dyDescent="0.25">
      <c r="A46496"/>
    </row>
    <row r="46497" spans="1:1" ht="13.2" x14ac:dyDescent="0.25">
      <c r="A46497"/>
    </row>
    <row r="46498" spans="1:1" ht="13.2" x14ac:dyDescent="0.25">
      <c r="A46498"/>
    </row>
    <row r="46499" spans="1:1" ht="13.2" x14ac:dyDescent="0.25">
      <c r="A46499"/>
    </row>
    <row r="46500" spans="1:1" ht="13.2" x14ac:dyDescent="0.25">
      <c r="A46500"/>
    </row>
    <row r="46501" spans="1:1" ht="13.2" x14ac:dyDescent="0.25">
      <c r="A46501"/>
    </row>
    <row r="46502" spans="1:1" ht="13.2" x14ac:dyDescent="0.25">
      <c r="A46502"/>
    </row>
    <row r="46503" spans="1:1" ht="13.2" x14ac:dyDescent="0.25">
      <c r="A46503"/>
    </row>
    <row r="46504" spans="1:1" ht="13.2" x14ac:dyDescent="0.25">
      <c r="A46504"/>
    </row>
    <row r="46505" spans="1:1" ht="13.2" x14ac:dyDescent="0.25">
      <c r="A46505"/>
    </row>
    <row r="46506" spans="1:1" ht="13.2" x14ac:dyDescent="0.25">
      <c r="A46506"/>
    </row>
    <row r="46507" spans="1:1" ht="13.2" x14ac:dyDescent="0.25">
      <c r="A46507"/>
    </row>
    <row r="46508" spans="1:1" ht="13.2" x14ac:dyDescent="0.25">
      <c r="A46508"/>
    </row>
    <row r="46509" spans="1:1" ht="13.2" x14ac:dyDescent="0.25">
      <c r="A46509"/>
    </row>
    <row r="46510" spans="1:1" ht="13.2" x14ac:dyDescent="0.25">
      <c r="A46510"/>
    </row>
    <row r="46511" spans="1:1" ht="13.2" x14ac:dyDescent="0.25">
      <c r="A46511"/>
    </row>
    <row r="46512" spans="1:1" ht="13.2" x14ac:dyDescent="0.25">
      <c r="A46512"/>
    </row>
    <row r="46513" spans="1:1" ht="13.2" x14ac:dyDescent="0.25">
      <c r="A46513"/>
    </row>
    <row r="46514" spans="1:1" ht="13.2" x14ac:dyDescent="0.25">
      <c r="A46514"/>
    </row>
    <row r="46515" spans="1:1" ht="13.2" x14ac:dyDescent="0.25">
      <c r="A46515"/>
    </row>
    <row r="46516" spans="1:1" ht="13.2" x14ac:dyDescent="0.25">
      <c r="A46516"/>
    </row>
    <row r="46517" spans="1:1" ht="13.2" x14ac:dyDescent="0.25">
      <c r="A46517"/>
    </row>
    <row r="46518" spans="1:1" ht="13.2" x14ac:dyDescent="0.25">
      <c r="A46518"/>
    </row>
    <row r="46519" spans="1:1" ht="13.2" x14ac:dyDescent="0.25">
      <c r="A46519"/>
    </row>
    <row r="46520" spans="1:1" ht="13.2" x14ac:dyDescent="0.25">
      <c r="A46520"/>
    </row>
    <row r="46521" spans="1:1" ht="13.2" x14ac:dyDescent="0.25">
      <c r="A46521"/>
    </row>
    <row r="46522" spans="1:1" ht="13.2" x14ac:dyDescent="0.25">
      <c r="A46522"/>
    </row>
    <row r="46523" spans="1:1" ht="13.2" x14ac:dyDescent="0.25">
      <c r="A46523"/>
    </row>
    <row r="46524" spans="1:1" ht="13.2" x14ac:dyDescent="0.25">
      <c r="A46524"/>
    </row>
    <row r="46525" spans="1:1" ht="13.2" x14ac:dyDescent="0.25">
      <c r="A46525"/>
    </row>
    <row r="46526" spans="1:1" ht="13.2" x14ac:dyDescent="0.25">
      <c r="A46526"/>
    </row>
    <row r="46527" spans="1:1" ht="13.2" x14ac:dyDescent="0.25">
      <c r="A46527"/>
    </row>
    <row r="46528" spans="1:1" ht="13.2" x14ac:dyDescent="0.25">
      <c r="A46528"/>
    </row>
    <row r="46529" spans="1:1" ht="13.2" x14ac:dyDescent="0.25">
      <c r="A46529"/>
    </row>
    <row r="46530" spans="1:1" ht="13.2" x14ac:dyDescent="0.25">
      <c r="A46530"/>
    </row>
    <row r="46531" spans="1:1" ht="13.2" x14ac:dyDescent="0.25">
      <c r="A46531"/>
    </row>
    <row r="46532" spans="1:1" ht="13.2" x14ac:dyDescent="0.25">
      <c r="A46532"/>
    </row>
    <row r="46533" spans="1:1" ht="13.2" x14ac:dyDescent="0.25">
      <c r="A46533"/>
    </row>
    <row r="46534" spans="1:1" ht="13.2" x14ac:dyDescent="0.25">
      <c r="A46534"/>
    </row>
    <row r="46535" spans="1:1" ht="13.2" x14ac:dyDescent="0.25">
      <c r="A46535"/>
    </row>
    <row r="46536" spans="1:1" ht="13.2" x14ac:dyDescent="0.25">
      <c r="A46536"/>
    </row>
    <row r="46537" spans="1:1" ht="13.2" x14ac:dyDescent="0.25">
      <c r="A46537"/>
    </row>
    <row r="46538" spans="1:1" ht="13.2" x14ac:dyDescent="0.25">
      <c r="A46538"/>
    </row>
    <row r="46539" spans="1:1" ht="13.2" x14ac:dyDescent="0.25">
      <c r="A46539"/>
    </row>
    <row r="46540" spans="1:1" ht="13.2" x14ac:dyDescent="0.25">
      <c r="A46540"/>
    </row>
    <row r="46541" spans="1:1" ht="13.2" x14ac:dyDescent="0.25">
      <c r="A46541"/>
    </row>
    <row r="46542" spans="1:1" ht="13.2" x14ac:dyDescent="0.25">
      <c r="A46542"/>
    </row>
    <row r="46543" spans="1:1" ht="13.2" x14ac:dyDescent="0.25">
      <c r="A46543"/>
    </row>
    <row r="46544" spans="1:1" ht="13.2" x14ac:dyDescent="0.25">
      <c r="A46544"/>
    </row>
    <row r="46545" spans="1:1" ht="13.2" x14ac:dyDescent="0.25">
      <c r="A46545"/>
    </row>
    <row r="46546" spans="1:1" ht="13.2" x14ac:dyDescent="0.25">
      <c r="A46546"/>
    </row>
    <row r="46547" spans="1:1" ht="13.2" x14ac:dyDescent="0.25">
      <c r="A46547"/>
    </row>
    <row r="46548" spans="1:1" ht="13.2" x14ac:dyDescent="0.25">
      <c r="A46548"/>
    </row>
    <row r="46549" spans="1:1" ht="13.2" x14ac:dyDescent="0.25">
      <c r="A46549"/>
    </row>
    <row r="46550" spans="1:1" ht="13.2" x14ac:dyDescent="0.25">
      <c r="A46550"/>
    </row>
    <row r="46551" spans="1:1" ht="13.2" x14ac:dyDescent="0.25">
      <c r="A46551"/>
    </row>
    <row r="46552" spans="1:1" ht="13.2" x14ac:dyDescent="0.25">
      <c r="A46552"/>
    </row>
    <row r="46553" spans="1:1" ht="13.2" x14ac:dyDescent="0.25">
      <c r="A46553"/>
    </row>
    <row r="46554" spans="1:1" ht="13.2" x14ac:dyDescent="0.25">
      <c r="A46554"/>
    </row>
    <row r="46555" spans="1:1" ht="13.2" x14ac:dyDescent="0.25">
      <c r="A46555"/>
    </row>
    <row r="46556" spans="1:1" ht="13.2" x14ac:dyDescent="0.25">
      <c r="A46556"/>
    </row>
    <row r="46557" spans="1:1" ht="13.2" x14ac:dyDescent="0.25">
      <c r="A46557"/>
    </row>
    <row r="46558" spans="1:1" ht="13.2" x14ac:dyDescent="0.25">
      <c r="A46558"/>
    </row>
    <row r="46559" spans="1:1" ht="13.2" x14ac:dyDescent="0.25">
      <c r="A46559"/>
    </row>
    <row r="46560" spans="1:1" ht="13.2" x14ac:dyDescent="0.25">
      <c r="A46560"/>
    </row>
    <row r="46561" spans="1:1" ht="13.2" x14ac:dyDescent="0.25">
      <c r="A46561"/>
    </row>
    <row r="46562" spans="1:1" ht="13.2" x14ac:dyDescent="0.25">
      <c r="A46562"/>
    </row>
    <row r="46563" spans="1:1" ht="13.2" x14ac:dyDescent="0.25">
      <c r="A46563"/>
    </row>
    <row r="46564" spans="1:1" ht="13.2" x14ac:dyDescent="0.25">
      <c r="A46564"/>
    </row>
    <row r="46565" spans="1:1" ht="13.2" x14ac:dyDescent="0.25">
      <c r="A46565"/>
    </row>
    <row r="46566" spans="1:1" ht="13.2" x14ac:dyDescent="0.25">
      <c r="A46566"/>
    </row>
    <row r="46567" spans="1:1" ht="13.2" x14ac:dyDescent="0.25">
      <c r="A46567"/>
    </row>
    <row r="46568" spans="1:1" ht="13.2" x14ac:dyDescent="0.25">
      <c r="A46568"/>
    </row>
    <row r="46569" spans="1:1" ht="13.2" x14ac:dyDescent="0.25">
      <c r="A46569"/>
    </row>
    <row r="46570" spans="1:1" ht="13.2" x14ac:dyDescent="0.25">
      <c r="A46570"/>
    </row>
    <row r="46571" spans="1:1" ht="13.2" x14ac:dyDescent="0.25">
      <c r="A46571"/>
    </row>
    <row r="46572" spans="1:1" ht="13.2" x14ac:dyDescent="0.25">
      <c r="A46572"/>
    </row>
    <row r="46573" spans="1:1" ht="13.2" x14ac:dyDescent="0.25">
      <c r="A46573"/>
    </row>
    <row r="46574" spans="1:1" ht="13.2" x14ac:dyDescent="0.25">
      <c r="A46574"/>
    </row>
    <row r="46575" spans="1:1" ht="13.2" x14ac:dyDescent="0.25">
      <c r="A46575"/>
    </row>
    <row r="46576" spans="1:1" ht="13.2" x14ac:dyDescent="0.25">
      <c r="A46576"/>
    </row>
    <row r="46577" spans="1:1" ht="13.2" x14ac:dyDescent="0.25">
      <c r="A46577"/>
    </row>
    <row r="46578" spans="1:1" ht="13.2" x14ac:dyDescent="0.25">
      <c r="A46578"/>
    </row>
    <row r="46579" spans="1:1" ht="13.2" x14ac:dyDescent="0.25">
      <c r="A46579"/>
    </row>
    <row r="46580" spans="1:1" ht="13.2" x14ac:dyDescent="0.25">
      <c r="A46580"/>
    </row>
    <row r="46581" spans="1:1" ht="13.2" x14ac:dyDescent="0.25">
      <c r="A46581"/>
    </row>
    <row r="46582" spans="1:1" ht="13.2" x14ac:dyDescent="0.25">
      <c r="A46582"/>
    </row>
    <row r="46583" spans="1:1" ht="13.2" x14ac:dyDescent="0.25">
      <c r="A46583"/>
    </row>
    <row r="46584" spans="1:1" ht="13.2" x14ac:dyDescent="0.25">
      <c r="A46584"/>
    </row>
    <row r="46585" spans="1:1" ht="13.2" x14ac:dyDescent="0.25">
      <c r="A46585"/>
    </row>
    <row r="46586" spans="1:1" ht="13.2" x14ac:dyDescent="0.25">
      <c r="A46586"/>
    </row>
    <row r="46587" spans="1:1" ht="13.2" x14ac:dyDescent="0.25">
      <c r="A46587"/>
    </row>
    <row r="46588" spans="1:1" ht="13.2" x14ac:dyDescent="0.25">
      <c r="A46588"/>
    </row>
    <row r="46589" spans="1:1" ht="13.2" x14ac:dyDescent="0.25">
      <c r="A46589"/>
    </row>
    <row r="46590" spans="1:1" ht="13.2" x14ac:dyDescent="0.25">
      <c r="A46590"/>
    </row>
    <row r="46591" spans="1:1" ht="13.2" x14ac:dyDescent="0.25">
      <c r="A46591"/>
    </row>
    <row r="46592" spans="1:1" ht="13.2" x14ac:dyDescent="0.25">
      <c r="A46592"/>
    </row>
    <row r="46593" spans="1:1" ht="13.2" x14ac:dyDescent="0.25">
      <c r="A46593"/>
    </row>
    <row r="46594" spans="1:1" ht="13.2" x14ac:dyDescent="0.25">
      <c r="A46594"/>
    </row>
    <row r="46595" spans="1:1" ht="13.2" x14ac:dyDescent="0.25">
      <c r="A46595"/>
    </row>
    <row r="46596" spans="1:1" ht="13.2" x14ac:dyDescent="0.25">
      <c r="A46596"/>
    </row>
    <row r="46597" spans="1:1" ht="13.2" x14ac:dyDescent="0.25">
      <c r="A46597"/>
    </row>
    <row r="46598" spans="1:1" ht="13.2" x14ac:dyDescent="0.25">
      <c r="A46598"/>
    </row>
    <row r="46599" spans="1:1" ht="13.2" x14ac:dyDescent="0.25">
      <c r="A46599"/>
    </row>
    <row r="46600" spans="1:1" ht="13.2" x14ac:dyDescent="0.25">
      <c r="A46600"/>
    </row>
    <row r="46601" spans="1:1" ht="13.2" x14ac:dyDescent="0.25">
      <c r="A46601"/>
    </row>
    <row r="46602" spans="1:1" ht="13.2" x14ac:dyDescent="0.25">
      <c r="A46602"/>
    </row>
    <row r="46603" spans="1:1" ht="13.2" x14ac:dyDescent="0.25">
      <c r="A46603"/>
    </row>
    <row r="46604" spans="1:1" ht="13.2" x14ac:dyDescent="0.25">
      <c r="A46604"/>
    </row>
    <row r="46605" spans="1:1" ht="13.2" x14ac:dyDescent="0.25">
      <c r="A46605"/>
    </row>
    <row r="46606" spans="1:1" ht="13.2" x14ac:dyDescent="0.25">
      <c r="A46606"/>
    </row>
    <row r="46607" spans="1:1" ht="13.2" x14ac:dyDescent="0.25">
      <c r="A46607"/>
    </row>
    <row r="46608" spans="1:1" ht="13.2" x14ac:dyDescent="0.25">
      <c r="A46608"/>
    </row>
    <row r="46609" spans="1:1" ht="13.2" x14ac:dyDescent="0.25">
      <c r="A46609"/>
    </row>
    <row r="46610" spans="1:1" ht="13.2" x14ac:dyDescent="0.25">
      <c r="A46610"/>
    </row>
    <row r="46611" spans="1:1" ht="13.2" x14ac:dyDescent="0.25">
      <c r="A46611"/>
    </row>
    <row r="46612" spans="1:1" ht="13.2" x14ac:dyDescent="0.25">
      <c r="A46612"/>
    </row>
    <row r="46613" spans="1:1" ht="13.2" x14ac:dyDescent="0.25">
      <c r="A46613"/>
    </row>
    <row r="46614" spans="1:1" ht="13.2" x14ac:dyDescent="0.25">
      <c r="A46614"/>
    </row>
    <row r="46615" spans="1:1" ht="13.2" x14ac:dyDescent="0.25">
      <c r="A46615"/>
    </row>
    <row r="46616" spans="1:1" ht="13.2" x14ac:dyDescent="0.25">
      <c r="A46616"/>
    </row>
    <row r="46617" spans="1:1" ht="13.2" x14ac:dyDescent="0.25">
      <c r="A46617"/>
    </row>
    <row r="46618" spans="1:1" ht="13.2" x14ac:dyDescent="0.25">
      <c r="A46618"/>
    </row>
    <row r="46619" spans="1:1" ht="13.2" x14ac:dyDescent="0.25">
      <c r="A46619"/>
    </row>
    <row r="46620" spans="1:1" ht="13.2" x14ac:dyDescent="0.25">
      <c r="A46620"/>
    </row>
    <row r="46621" spans="1:1" ht="13.2" x14ac:dyDescent="0.25">
      <c r="A46621"/>
    </row>
    <row r="46622" spans="1:1" ht="13.2" x14ac:dyDescent="0.25">
      <c r="A46622"/>
    </row>
    <row r="46623" spans="1:1" ht="13.2" x14ac:dyDescent="0.25">
      <c r="A46623"/>
    </row>
    <row r="46624" spans="1:1" ht="13.2" x14ac:dyDescent="0.25">
      <c r="A46624"/>
    </row>
    <row r="46625" spans="1:1" ht="13.2" x14ac:dyDescent="0.25">
      <c r="A46625"/>
    </row>
    <row r="46626" spans="1:1" ht="13.2" x14ac:dyDescent="0.25">
      <c r="A46626"/>
    </row>
    <row r="46627" spans="1:1" ht="13.2" x14ac:dyDescent="0.25">
      <c r="A46627"/>
    </row>
    <row r="46628" spans="1:1" ht="13.2" x14ac:dyDescent="0.25">
      <c r="A46628"/>
    </row>
    <row r="46629" spans="1:1" ht="13.2" x14ac:dyDescent="0.25">
      <c r="A46629"/>
    </row>
    <row r="46630" spans="1:1" ht="13.2" x14ac:dyDescent="0.25">
      <c r="A46630"/>
    </row>
    <row r="46631" spans="1:1" ht="13.2" x14ac:dyDescent="0.25">
      <c r="A46631"/>
    </row>
    <row r="46632" spans="1:1" ht="13.2" x14ac:dyDescent="0.25">
      <c r="A46632"/>
    </row>
    <row r="46633" spans="1:1" ht="13.2" x14ac:dyDescent="0.25">
      <c r="A46633"/>
    </row>
    <row r="46634" spans="1:1" ht="13.2" x14ac:dyDescent="0.25">
      <c r="A46634"/>
    </row>
    <row r="46635" spans="1:1" ht="13.2" x14ac:dyDescent="0.25">
      <c r="A46635"/>
    </row>
    <row r="46636" spans="1:1" ht="13.2" x14ac:dyDescent="0.25">
      <c r="A46636"/>
    </row>
    <row r="46637" spans="1:1" ht="13.2" x14ac:dyDescent="0.25">
      <c r="A46637"/>
    </row>
    <row r="46638" spans="1:1" ht="13.2" x14ac:dyDescent="0.25">
      <c r="A46638"/>
    </row>
    <row r="46639" spans="1:1" ht="13.2" x14ac:dyDescent="0.25">
      <c r="A46639"/>
    </row>
    <row r="46640" spans="1:1" ht="13.2" x14ac:dyDescent="0.25">
      <c r="A46640"/>
    </row>
    <row r="46641" spans="1:1" ht="13.2" x14ac:dyDescent="0.25">
      <c r="A46641"/>
    </row>
    <row r="46642" spans="1:1" ht="13.2" x14ac:dyDescent="0.25">
      <c r="A46642"/>
    </row>
    <row r="46643" spans="1:1" ht="13.2" x14ac:dyDescent="0.25">
      <c r="A46643"/>
    </row>
    <row r="46644" spans="1:1" ht="13.2" x14ac:dyDescent="0.25">
      <c r="A46644"/>
    </row>
    <row r="46645" spans="1:1" ht="13.2" x14ac:dyDescent="0.25">
      <c r="A46645"/>
    </row>
    <row r="46646" spans="1:1" ht="13.2" x14ac:dyDescent="0.25">
      <c r="A46646"/>
    </row>
    <row r="46647" spans="1:1" ht="13.2" x14ac:dyDescent="0.25">
      <c r="A46647"/>
    </row>
    <row r="46648" spans="1:1" ht="13.2" x14ac:dyDescent="0.25">
      <c r="A46648"/>
    </row>
    <row r="46649" spans="1:1" ht="13.2" x14ac:dyDescent="0.25">
      <c r="A46649"/>
    </row>
    <row r="46650" spans="1:1" ht="13.2" x14ac:dyDescent="0.25">
      <c r="A46650"/>
    </row>
    <row r="46651" spans="1:1" ht="13.2" x14ac:dyDescent="0.25">
      <c r="A46651"/>
    </row>
    <row r="46652" spans="1:1" ht="13.2" x14ac:dyDescent="0.25">
      <c r="A46652"/>
    </row>
    <row r="46653" spans="1:1" ht="13.2" x14ac:dyDescent="0.25">
      <c r="A46653"/>
    </row>
    <row r="46654" spans="1:1" ht="13.2" x14ac:dyDescent="0.25">
      <c r="A46654"/>
    </row>
    <row r="46655" spans="1:1" ht="13.2" x14ac:dyDescent="0.25">
      <c r="A46655"/>
    </row>
    <row r="46656" spans="1:1" ht="13.2" x14ac:dyDescent="0.25">
      <c r="A46656"/>
    </row>
    <row r="46657" spans="1:1" ht="13.2" x14ac:dyDescent="0.25">
      <c r="A46657"/>
    </row>
    <row r="46658" spans="1:1" ht="13.2" x14ac:dyDescent="0.25">
      <c r="A46658"/>
    </row>
    <row r="46659" spans="1:1" ht="13.2" x14ac:dyDescent="0.25">
      <c r="A46659"/>
    </row>
    <row r="46660" spans="1:1" ht="13.2" x14ac:dyDescent="0.25">
      <c r="A46660"/>
    </row>
    <row r="46661" spans="1:1" ht="13.2" x14ac:dyDescent="0.25">
      <c r="A46661"/>
    </row>
    <row r="46662" spans="1:1" ht="13.2" x14ac:dyDescent="0.25">
      <c r="A46662"/>
    </row>
    <row r="46663" spans="1:1" ht="13.2" x14ac:dyDescent="0.25">
      <c r="A46663"/>
    </row>
    <row r="46664" spans="1:1" ht="13.2" x14ac:dyDescent="0.25">
      <c r="A46664"/>
    </row>
    <row r="46665" spans="1:1" ht="13.2" x14ac:dyDescent="0.25">
      <c r="A46665"/>
    </row>
    <row r="46666" spans="1:1" ht="13.2" x14ac:dyDescent="0.25">
      <c r="A46666"/>
    </row>
    <row r="46667" spans="1:1" ht="13.2" x14ac:dyDescent="0.25">
      <c r="A46667"/>
    </row>
    <row r="46668" spans="1:1" ht="13.2" x14ac:dyDescent="0.25">
      <c r="A46668"/>
    </row>
    <row r="46669" spans="1:1" ht="13.2" x14ac:dyDescent="0.25">
      <c r="A46669"/>
    </row>
    <row r="46670" spans="1:1" ht="13.2" x14ac:dyDescent="0.25">
      <c r="A46670"/>
    </row>
    <row r="46671" spans="1:1" ht="13.2" x14ac:dyDescent="0.25">
      <c r="A46671"/>
    </row>
    <row r="46672" spans="1:1" ht="13.2" x14ac:dyDescent="0.25">
      <c r="A46672"/>
    </row>
    <row r="46673" spans="1:1" ht="13.2" x14ac:dyDescent="0.25">
      <c r="A46673"/>
    </row>
    <row r="46674" spans="1:1" ht="13.2" x14ac:dyDescent="0.25">
      <c r="A46674"/>
    </row>
    <row r="46675" spans="1:1" ht="13.2" x14ac:dyDescent="0.25">
      <c r="A46675"/>
    </row>
    <row r="46676" spans="1:1" ht="13.2" x14ac:dyDescent="0.25">
      <c r="A46676"/>
    </row>
    <row r="46677" spans="1:1" ht="13.2" x14ac:dyDescent="0.25">
      <c r="A46677"/>
    </row>
    <row r="46678" spans="1:1" ht="13.2" x14ac:dyDescent="0.25">
      <c r="A46678"/>
    </row>
    <row r="46679" spans="1:1" ht="13.2" x14ac:dyDescent="0.25">
      <c r="A46679"/>
    </row>
    <row r="46680" spans="1:1" ht="13.2" x14ac:dyDescent="0.25">
      <c r="A46680"/>
    </row>
    <row r="46681" spans="1:1" ht="13.2" x14ac:dyDescent="0.25">
      <c r="A46681"/>
    </row>
    <row r="46682" spans="1:1" ht="13.2" x14ac:dyDescent="0.25">
      <c r="A46682"/>
    </row>
    <row r="46683" spans="1:1" ht="13.2" x14ac:dyDescent="0.25">
      <c r="A46683"/>
    </row>
    <row r="46684" spans="1:1" ht="13.2" x14ac:dyDescent="0.25">
      <c r="A46684"/>
    </row>
    <row r="46685" spans="1:1" ht="13.2" x14ac:dyDescent="0.25">
      <c r="A46685"/>
    </row>
    <row r="46686" spans="1:1" ht="13.2" x14ac:dyDescent="0.25">
      <c r="A46686"/>
    </row>
    <row r="46687" spans="1:1" ht="13.2" x14ac:dyDescent="0.25">
      <c r="A46687"/>
    </row>
    <row r="46688" spans="1:1" ht="13.2" x14ac:dyDescent="0.25">
      <c r="A46688"/>
    </row>
    <row r="46689" spans="1:1" ht="13.2" x14ac:dyDescent="0.25">
      <c r="A46689"/>
    </row>
    <row r="46690" spans="1:1" ht="13.2" x14ac:dyDescent="0.25">
      <c r="A46690"/>
    </row>
    <row r="46691" spans="1:1" ht="13.2" x14ac:dyDescent="0.25">
      <c r="A46691"/>
    </row>
    <row r="46692" spans="1:1" ht="13.2" x14ac:dyDescent="0.25">
      <c r="A46692"/>
    </row>
    <row r="46693" spans="1:1" ht="13.2" x14ac:dyDescent="0.25">
      <c r="A46693"/>
    </row>
    <row r="46694" spans="1:1" ht="13.2" x14ac:dyDescent="0.25">
      <c r="A46694"/>
    </row>
    <row r="46695" spans="1:1" ht="13.2" x14ac:dyDescent="0.25">
      <c r="A46695"/>
    </row>
    <row r="46696" spans="1:1" ht="13.2" x14ac:dyDescent="0.25">
      <c r="A46696"/>
    </row>
    <row r="46697" spans="1:1" ht="13.2" x14ac:dyDescent="0.25">
      <c r="A46697"/>
    </row>
    <row r="46698" spans="1:1" ht="13.2" x14ac:dyDescent="0.25">
      <c r="A46698"/>
    </row>
    <row r="46699" spans="1:1" ht="13.2" x14ac:dyDescent="0.25">
      <c r="A46699"/>
    </row>
    <row r="46700" spans="1:1" ht="13.2" x14ac:dyDescent="0.25">
      <c r="A46700"/>
    </row>
    <row r="46701" spans="1:1" ht="13.2" x14ac:dyDescent="0.25">
      <c r="A46701"/>
    </row>
    <row r="46702" spans="1:1" ht="13.2" x14ac:dyDescent="0.25">
      <c r="A46702"/>
    </row>
    <row r="46703" spans="1:1" ht="13.2" x14ac:dyDescent="0.25">
      <c r="A46703"/>
    </row>
    <row r="46704" spans="1:1" ht="13.2" x14ac:dyDescent="0.25">
      <c r="A46704"/>
    </row>
    <row r="46705" spans="1:1" ht="13.2" x14ac:dyDescent="0.25">
      <c r="A46705"/>
    </row>
    <row r="46706" spans="1:1" ht="13.2" x14ac:dyDescent="0.25">
      <c r="A46706"/>
    </row>
    <row r="46707" spans="1:1" ht="13.2" x14ac:dyDescent="0.25">
      <c r="A46707"/>
    </row>
    <row r="46708" spans="1:1" ht="13.2" x14ac:dyDescent="0.25">
      <c r="A46708"/>
    </row>
    <row r="46709" spans="1:1" ht="13.2" x14ac:dyDescent="0.25">
      <c r="A46709"/>
    </row>
    <row r="46710" spans="1:1" ht="13.2" x14ac:dyDescent="0.25">
      <c r="A46710"/>
    </row>
    <row r="46711" spans="1:1" ht="13.2" x14ac:dyDescent="0.25">
      <c r="A46711"/>
    </row>
    <row r="46712" spans="1:1" ht="13.2" x14ac:dyDescent="0.25">
      <c r="A46712"/>
    </row>
    <row r="46713" spans="1:1" ht="13.2" x14ac:dyDescent="0.25">
      <c r="A46713"/>
    </row>
    <row r="46714" spans="1:1" ht="13.2" x14ac:dyDescent="0.25">
      <c r="A46714"/>
    </row>
    <row r="46715" spans="1:1" ht="13.2" x14ac:dyDescent="0.25">
      <c r="A46715"/>
    </row>
    <row r="46716" spans="1:1" ht="13.2" x14ac:dyDescent="0.25">
      <c r="A46716"/>
    </row>
    <row r="46717" spans="1:1" ht="13.2" x14ac:dyDescent="0.25">
      <c r="A46717"/>
    </row>
    <row r="46718" spans="1:1" ht="13.2" x14ac:dyDescent="0.25">
      <c r="A46718"/>
    </row>
    <row r="46719" spans="1:1" ht="13.2" x14ac:dyDescent="0.25">
      <c r="A46719"/>
    </row>
    <row r="46720" spans="1:1" ht="13.2" x14ac:dyDescent="0.25">
      <c r="A46720"/>
    </row>
    <row r="46721" spans="1:1" ht="13.2" x14ac:dyDescent="0.25">
      <c r="A46721"/>
    </row>
    <row r="46722" spans="1:1" ht="13.2" x14ac:dyDescent="0.25">
      <c r="A46722"/>
    </row>
    <row r="46723" spans="1:1" ht="13.2" x14ac:dyDescent="0.25">
      <c r="A46723"/>
    </row>
    <row r="46724" spans="1:1" ht="13.2" x14ac:dyDescent="0.25">
      <c r="A46724"/>
    </row>
    <row r="46725" spans="1:1" ht="13.2" x14ac:dyDescent="0.25">
      <c r="A46725"/>
    </row>
    <row r="46726" spans="1:1" ht="13.2" x14ac:dyDescent="0.25">
      <c r="A46726"/>
    </row>
    <row r="46727" spans="1:1" ht="13.2" x14ac:dyDescent="0.25">
      <c r="A46727"/>
    </row>
    <row r="46728" spans="1:1" ht="13.2" x14ac:dyDescent="0.25">
      <c r="A46728"/>
    </row>
    <row r="46729" spans="1:1" ht="13.2" x14ac:dyDescent="0.25">
      <c r="A46729"/>
    </row>
    <row r="46730" spans="1:1" ht="13.2" x14ac:dyDescent="0.25">
      <c r="A46730"/>
    </row>
    <row r="46731" spans="1:1" ht="13.2" x14ac:dyDescent="0.25">
      <c r="A46731"/>
    </row>
    <row r="46732" spans="1:1" ht="13.2" x14ac:dyDescent="0.25">
      <c r="A46732"/>
    </row>
    <row r="46733" spans="1:1" ht="13.2" x14ac:dyDescent="0.25">
      <c r="A46733"/>
    </row>
    <row r="46734" spans="1:1" ht="13.2" x14ac:dyDescent="0.25">
      <c r="A46734"/>
    </row>
    <row r="46735" spans="1:1" ht="13.2" x14ac:dyDescent="0.25">
      <c r="A46735"/>
    </row>
    <row r="46736" spans="1:1" ht="13.2" x14ac:dyDescent="0.25">
      <c r="A46736"/>
    </row>
    <row r="46737" spans="1:1" ht="13.2" x14ac:dyDescent="0.25">
      <c r="A46737"/>
    </row>
    <row r="46738" spans="1:1" ht="13.2" x14ac:dyDescent="0.25">
      <c r="A46738"/>
    </row>
    <row r="46739" spans="1:1" ht="13.2" x14ac:dyDescent="0.25">
      <c r="A46739"/>
    </row>
    <row r="46740" spans="1:1" ht="13.2" x14ac:dyDescent="0.25">
      <c r="A46740"/>
    </row>
    <row r="46741" spans="1:1" ht="13.2" x14ac:dyDescent="0.25">
      <c r="A46741"/>
    </row>
    <row r="46742" spans="1:1" ht="13.2" x14ac:dyDescent="0.25">
      <c r="A46742"/>
    </row>
    <row r="46743" spans="1:1" ht="13.2" x14ac:dyDescent="0.25">
      <c r="A46743"/>
    </row>
    <row r="46744" spans="1:1" ht="13.2" x14ac:dyDescent="0.25">
      <c r="A46744"/>
    </row>
    <row r="46745" spans="1:1" ht="13.2" x14ac:dyDescent="0.25">
      <c r="A46745"/>
    </row>
    <row r="46746" spans="1:1" ht="13.2" x14ac:dyDescent="0.25">
      <c r="A46746"/>
    </row>
    <row r="46747" spans="1:1" ht="13.2" x14ac:dyDescent="0.25">
      <c r="A46747"/>
    </row>
    <row r="46748" spans="1:1" ht="13.2" x14ac:dyDescent="0.25">
      <c r="A46748"/>
    </row>
    <row r="46749" spans="1:1" ht="13.2" x14ac:dyDescent="0.25">
      <c r="A46749"/>
    </row>
    <row r="46750" spans="1:1" ht="13.2" x14ac:dyDescent="0.25">
      <c r="A46750"/>
    </row>
    <row r="46751" spans="1:1" ht="13.2" x14ac:dyDescent="0.25">
      <c r="A46751"/>
    </row>
    <row r="46752" spans="1:1" ht="13.2" x14ac:dyDescent="0.25">
      <c r="A46752"/>
    </row>
    <row r="46753" spans="1:1" ht="13.2" x14ac:dyDescent="0.25">
      <c r="A46753"/>
    </row>
    <row r="46754" spans="1:1" ht="13.2" x14ac:dyDescent="0.25">
      <c r="A46754"/>
    </row>
    <row r="46755" spans="1:1" ht="13.2" x14ac:dyDescent="0.25">
      <c r="A46755"/>
    </row>
    <row r="46756" spans="1:1" ht="13.2" x14ac:dyDescent="0.25">
      <c r="A46756"/>
    </row>
    <row r="46757" spans="1:1" ht="13.2" x14ac:dyDescent="0.25">
      <c r="A46757"/>
    </row>
    <row r="46758" spans="1:1" ht="13.2" x14ac:dyDescent="0.25">
      <c r="A46758"/>
    </row>
    <row r="46759" spans="1:1" ht="13.2" x14ac:dyDescent="0.25">
      <c r="A46759"/>
    </row>
    <row r="46760" spans="1:1" ht="13.2" x14ac:dyDescent="0.25">
      <c r="A46760"/>
    </row>
    <row r="46761" spans="1:1" ht="13.2" x14ac:dyDescent="0.25">
      <c r="A46761"/>
    </row>
    <row r="46762" spans="1:1" ht="13.2" x14ac:dyDescent="0.25">
      <c r="A46762"/>
    </row>
    <row r="46763" spans="1:1" ht="13.2" x14ac:dyDescent="0.25">
      <c r="A46763"/>
    </row>
    <row r="46764" spans="1:1" ht="13.2" x14ac:dyDescent="0.25">
      <c r="A46764"/>
    </row>
    <row r="46765" spans="1:1" ht="13.2" x14ac:dyDescent="0.25">
      <c r="A46765"/>
    </row>
    <row r="46766" spans="1:1" ht="13.2" x14ac:dyDescent="0.25">
      <c r="A46766"/>
    </row>
    <row r="46767" spans="1:1" ht="13.2" x14ac:dyDescent="0.25">
      <c r="A46767"/>
    </row>
    <row r="46768" spans="1:1" ht="13.2" x14ac:dyDescent="0.25">
      <c r="A46768"/>
    </row>
    <row r="46769" spans="1:1" ht="13.2" x14ac:dyDescent="0.25">
      <c r="A46769"/>
    </row>
    <row r="46770" spans="1:1" ht="13.2" x14ac:dyDescent="0.25">
      <c r="A46770"/>
    </row>
    <row r="46771" spans="1:1" ht="13.2" x14ac:dyDescent="0.25">
      <c r="A46771"/>
    </row>
    <row r="46772" spans="1:1" ht="13.2" x14ac:dyDescent="0.25">
      <c r="A46772"/>
    </row>
    <row r="46773" spans="1:1" ht="13.2" x14ac:dyDescent="0.25">
      <c r="A46773"/>
    </row>
    <row r="46774" spans="1:1" ht="13.2" x14ac:dyDescent="0.25">
      <c r="A46774"/>
    </row>
    <row r="46775" spans="1:1" ht="13.2" x14ac:dyDescent="0.25">
      <c r="A46775"/>
    </row>
    <row r="46776" spans="1:1" ht="13.2" x14ac:dyDescent="0.25">
      <c r="A46776"/>
    </row>
    <row r="46777" spans="1:1" ht="13.2" x14ac:dyDescent="0.25">
      <c r="A46777"/>
    </row>
    <row r="46778" spans="1:1" ht="13.2" x14ac:dyDescent="0.25">
      <c r="A46778"/>
    </row>
    <row r="46779" spans="1:1" ht="13.2" x14ac:dyDescent="0.25">
      <c r="A46779"/>
    </row>
    <row r="46780" spans="1:1" ht="13.2" x14ac:dyDescent="0.25">
      <c r="A46780"/>
    </row>
    <row r="46781" spans="1:1" ht="13.2" x14ac:dyDescent="0.25">
      <c r="A46781"/>
    </row>
    <row r="46782" spans="1:1" ht="13.2" x14ac:dyDescent="0.25">
      <c r="A46782"/>
    </row>
    <row r="46783" spans="1:1" ht="13.2" x14ac:dyDescent="0.25">
      <c r="A46783"/>
    </row>
    <row r="46784" spans="1:1" ht="13.2" x14ac:dyDescent="0.25">
      <c r="A46784"/>
    </row>
    <row r="46785" spans="1:1" ht="13.2" x14ac:dyDescent="0.25">
      <c r="A46785"/>
    </row>
    <row r="46786" spans="1:1" ht="13.2" x14ac:dyDescent="0.25">
      <c r="A46786"/>
    </row>
    <row r="46787" spans="1:1" ht="13.2" x14ac:dyDescent="0.25">
      <c r="A46787"/>
    </row>
    <row r="46788" spans="1:1" ht="13.2" x14ac:dyDescent="0.25">
      <c r="A46788"/>
    </row>
    <row r="46789" spans="1:1" ht="13.2" x14ac:dyDescent="0.25">
      <c r="A46789"/>
    </row>
    <row r="46790" spans="1:1" ht="13.2" x14ac:dyDescent="0.25">
      <c r="A46790"/>
    </row>
    <row r="46791" spans="1:1" ht="13.2" x14ac:dyDescent="0.25">
      <c r="A46791"/>
    </row>
    <row r="46792" spans="1:1" ht="13.2" x14ac:dyDescent="0.25">
      <c r="A46792"/>
    </row>
    <row r="46793" spans="1:1" ht="13.2" x14ac:dyDescent="0.25">
      <c r="A46793"/>
    </row>
    <row r="46794" spans="1:1" ht="13.2" x14ac:dyDescent="0.25">
      <c r="A46794"/>
    </row>
    <row r="46795" spans="1:1" ht="13.2" x14ac:dyDescent="0.25">
      <c r="A46795"/>
    </row>
    <row r="46796" spans="1:1" ht="13.2" x14ac:dyDescent="0.25">
      <c r="A46796"/>
    </row>
    <row r="46797" spans="1:1" ht="13.2" x14ac:dyDescent="0.25">
      <c r="A46797"/>
    </row>
    <row r="46798" spans="1:1" ht="13.2" x14ac:dyDescent="0.25">
      <c r="A46798"/>
    </row>
    <row r="46799" spans="1:1" ht="13.2" x14ac:dyDescent="0.25">
      <c r="A46799"/>
    </row>
    <row r="46800" spans="1:1" ht="13.2" x14ac:dyDescent="0.25">
      <c r="A46800"/>
    </row>
    <row r="46801" spans="1:1" ht="13.2" x14ac:dyDescent="0.25">
      <c r="A46801"/>
    </row>
    <row r="46802" spans="1:1" ht="13.2" x14ac:dyDescent="0.25">
      <c r="A46802"/>
    </row>
    <row r="46803" spans="1:1" ht="13.2" x14ac:dyDescent="0.25">
      <c r="A46803"/>
    </row>
    <row r="46804" spans="1:1" ht="13.2" x14ac:dyDescent="0.25">
      <c r="A46804"/>
    </row>
    <row r="46805" spans="1:1" ht="13.2" x14ac:dyDescent="0.25">
      <c r="A46805"/>
    </row>
    <row r="46806" spans="1:1" ht="13.2" x14ac:dyDescent="0.25">
      <c r="A46806"/>
    </row>
    <row r="46807" spans="1:1" ht="13.2" x14ac:dyDescent="0.25">
      <c r="A46807"/>
    </row>
    <row r="46808" spans="1:1" ht="13.2" x14ac:dyDescent="0.25">
      <c r="A46808"/>
    </row>
    <row r="46809" spans="1:1" ht="13.2" x14ac:dyDescent="0.25">
      <c r="A46809"/>
    </row>
    <row r="46810" spans="1:1" ht="13.2" x14ac:dyDescent="0.25">
      <c r="A46810"/>
    </row>
    <row r="46811" spans="1:1" ht="13.2" x14ac:dyDescent="0.25">
      <c r="A46811"/>
    </row>
    <row r="46812" spans="1:1" ht="13.2" x14ac:dyDescent="0.25">
      <c r="A46812"/>
    </row>
    <row r="46813" spans="1:1" ht="13.2" x14ac:dyDescent="0.25">
      <c r="A46813"/>
    </row>
    <row r="46814" spans="1:1" ht="13.2" x14ac:dyDescent="0.25">
      <c r="A46814"/>
    </row>
    <row r="46815" spans="1:1" ht="13.2" x14ac:dyDescent="0.25">
      <c r="A46815"/>
    </row>
    <row r="46816" spans="1:1" ht="13.2" x14ac:dyDescent="0.25">
      <c r="A46816"/>
    </row>
    <row r="46817" spans="1:1" ht="13.2" x14ac:dyDescent="0.25">
      <c r="A46817"/>
    </row>
    <row r="46818" spans="1:1" ht="13.2" x14ac:dyDescent="0.25">
      <c r="A46818"/>
    </row>
    <row r="46819" spans="1:1" ht="13.2" x14ac:dyDescent="0.25">
      <c r="A46819"/>
    </row>
    <row r="46820" spans="1:1" ht="13.2" x14ac:dyDescent="0.25">
      <c r="A46820"/>
    </row>
    <row r="46821" spans="1:1" ht="13.2" x14ac:dyDescent="0.25">
      <c r="A46821"/>
    </row>
    <row r="46822" spans="1:1" ht="13.2" x14ac:dyDescent="0.25">
      <c r="A46822"/>
    </row>
    <row r="46823" spans="1:1" ht="13.2" x14ac:dyDescent="0.25">
      <c r="A46823"/>
    </row>
    <row r="46824" spans="1:1" ht="13.2" x14ac:dyDescent="0.25">
      <c r="A46824"/>
    </row>
    <row r="46825" spans="1:1" ht="13.2" x14ac:dyDescent="0.25">
      <c r="A46825"/>
    </row>
    <row r="46826" spans="1:1" ht="13.2" x14ac:dyDescent="0.25">
      <c r="A46826"/>
    </row>
    <row r="46827" spans="1:1" ht="13.2" x14ac:dyDescent="0.25">
      <c r="A46827"/>
    </row>
    <row r="46828" spans="1:1" ht="13.2" x14ac:dyDescent="0.25">
      <c r="A46828"/>
    </row>
    <row r="46829" spans="1:1" ht="13.2" x14ac:dyDescent="0.25">
      <c r="A46829"/>
    </row>
    <row r="46830" spans="1:1" ht="13.2" x14ac:dyDescent="0.25">
      <c r="A46830"/>
    </row>
    <row r="46831" spans="1:1" ht="13.2" x14ac:dyDescent="0.25">
      <c r="A46831"/>
    </row>
    <row r="46832" spans="1:1" ht="13.2" x14ac:dyDescent="0.25">
      <c r="A46832"/>
    </row>
    <row r="46833" spans="1:1" ht="13.2" x14ac:dyDescent="0.25">
      <c r="A46833"/>
    </row>
    <row r="46834" spans="1:1" ht="13.2" x14ac:dyDescent="0.25">
      <c r="A46834"/>
    </row>
    <row r="46835" spans="1:1" ht="13.2" x14ac:dyDescent="0.25">
      <c r="A46835"/>
    </row>
    <row r="46836" spans="1:1" ht="13.2" x14ac:dyDescent="0.25">
      <c r="A46836"/>
    </row>
    <row r="46837" spans="1:1" ht="13.2" x14ac:dyDescent="0.25">
      <c r="A46837"/>
    </row>
    <row r="46838" spans="1:1" ht="13.2" x14ac:dyDescent="0.25">
      <c r="A46838"/>
    </row>
    <row r="46839" spans="1:1" ht="13.2" x14ac:dyDescent="0.25">
      <c r="A46839"/>
    </row>
    <row r="46840" spans="1:1" ht="13.2" x14ac:dyDescent="0.25">
      <c r="A46840"/>
    </row>
    <row r="46841" spans="1:1" ht="13.2" x14ac:dyDescent="0.25">
      <c r="A46841"/>
    </row>
    <row r="46842" spans="1:1" ht="13.2" x14ac:dyDescent="0.25">
      <c r="A46842"/>
    </row>
    <row r="46843" spans="1:1" ht="13.2" x14ac:dyDescent="0.25">
      <c r="A46843"/>
    </row>
    <row r="46844" spans="1:1" ht="13.2" x14ac:dyDescent="0.25">
      <c r="A46844"/>
    </row>
    <row r="46845" spans="1:1" ht="13.2" x14ac:dyDescent="0.25">
      <c r="A46845"/>
    </row>
    <row r="46846" spans="1:1" ht="13.2" x14ac:dyDescent="0.25">
      <c r="A46846"/>
    </row>
    <row r="46847" spans="1:1" ht="13.2" x14ac:dyDescent="0.25">
      <c r="A46847"/>
    </row>
    <row r="46848" spans="1:1" ht="13.2" x14ac:dyDescent="0.25">
      <c r="A46848"/>
    </row>
    <row r="46849" spans="1:1" ht="13.2" x14ac:dyDescent="0.25">
      <c r="A46849"/>
    </row>
    <row r="46850" spans="1:1" ht="13.2" x14ac:dyDescent="0.25">
      <c r="A46850"/>
    </row>
    <row r="46851" spans="1:1" ht="13.2" x14ac:dyDescent="0.25">
      <c r="A46851"/>
    </row>
    <row r="46852" spans="1:1" ht="13.2" x14ac:dyDescent="0.25">
      <c r="A46852"/>
    </row>
    <row r="46853" spans="1:1" ht="13.2" x14ac:dyDescent="0.25">
      <c r="A46853"/>
    </row>
    <row r="46854" spans="1:1" ht="13.2" x14ac:dyDescent="0.25">
      <c r="A46854"/>
    </row>
    <row r="46855" spans="1:1" ht="13.2" x14ac:dyDescent="0.25">
      <c r="A46855"/>
    </row>
    <row r="46856" spans="1:1" ht="13.2" x14ac:dyDescent="0.25">
      <c r="A46856"/>
    </row>
    <row r="46857" spans="1:1" ht="13.2" x14ac:dyDescent="0.25">
      <c r="A46857"/>
    </row>
    <row r="46858" spans="1:1" ht="13.2" x14ac:dyDescent="0.25">
      <c r="A46858"/>
    </row>
    <row r="46859" spans="1:1" ht="13.2" x14ac:dyDescent="0.25">
      <c r="A46859"/>
    </row>
    <row r="46860" spans="1:1" ht="13.2" x14ac:dyDescent="0.25">
      <c r="A46860"/>
    </row>
    <row r="46861" spans="1:1" ht="13.2" x14ac:dyDescent="0.25">
      <c r="A46861"/>
    </row>
    <row r="46862" spans="1:1" ht="13.2" x14ac:dyDescent="0.25">
      <c r="A46862"/>
    </row>
    <row r="46863" spans="1:1" ht="13.2" x14ac:dyDescent="0.25">
      <c r="A46863"/>
    </row>
    <row r="46864" spans="1:1" ht="13.2" x14ac:dyDescent="0.25">
      <c r="A46864"/>
    </row>
    <row r="46865" spans="1:1" ht="13.2" x14ac:dyDescent="0.25">
      <c r="A46865"/>
    </row>
    <row r="46866" spans="1:1" ht="13.2" x14ac:dyDescent="0.25">
      <c r="A46866"/>
    </row>
    <row r="46867" spans="1:1" ht="13.2" x14ac:dyDescent="0.25">
      <c r="A46867"/>
    </row>
    <row r="46868" spans="1:1" ht="13.2" x14ac:dyDescent="0.25">
      <c r="A46868"/>
    </row>
    <row r="46869" spans="1:1" ht="13.2" x14ac:dyDescent="0.25">
      <c r="A46869"/>
    </row>
    <row r="46870" spans="1:1" ht="13.2" x14ac:dyDescent="0.25">
      <c r="A46870"/>
    </row>
    <row r="46871" spans="1:1" ht="13.2" x14ac:dyDescent="0.25">
      <c r="A46871"/>
    </row>
    <row r="46872" spans="1:1" ht="13.2" x14ac:dyDescent="0.25">
      <c r="A46872"/>
    </row>
    <row r="46873" spans="1:1" ht="13.2" x14ac:dyDescent="0.25">
      <c r="A46873"/>
    </row>
    <row r="46874" spans="1:1" ht="13.2" x14ac:dyDescent="0.25">
      <c r="A46874"/>
    </row>
    <row r="46875" spans="1:1" ht="13.2" x14ac:dyDescent="0.25">
      <c r="A46875"/>
    </row>
    <row r="46876" spans="1:1" ht="13.2" x14ac:dyDescent="0.25">
      <c r="A46876"/>
    </row>
    <row r="46877" spans="1:1" ht="13.2" x14ac:dyDescent="0.25">
      <c r="A46877"/>
    </row>
    <row r="46878" spans="1:1" ht="13.2" x14ac:dyDescent="0.25">
      <c r="A46878"/>
    </row>
    <row r="46879" spans="1:1" ht="13.2" x14ac:dyDescent="0.25">
      <c r="A46879"/>
    </row>
    <row r="46880" spans="1:1" ht="13.2" x14ac:dyDescent="0.25">
      <c r="A46880"/>
    </row>
    <row r="46881" spans="1:1" ht="13.2" x14ac:dyDescent="0.25">
      <c r="A46881"/>
    </row>
    <row r="46882" spans="1:1" ht="13.2" x14ac:dyDescent="0.25">
      <c r="A46882"/>
    </row>
    <row r="46883" spans="1:1" ht="13.2" x14ac:dyDescent="0.25">
      <c r="A46883"/>
    </row>
    <row r="46884" spans="1:1" ht="13.2" x14ac:dyDescent="0.25">
      <c r="A46884"/>
    </row>
    <row r="46885" spans="1:1" ht="13.2" x14ac:dyDescent="0.25">
      <c r="A46885"/>
    </row>
    <row r="46886" spans="1:1" ht="13.2" x14ac:dyDescent="0.25">
      <c r="A46886"/>
    </row>
    <row r="46887" spans="1:1" ht="13.2" x14ac:dyDescent="0.25">
      <c r="A46887"/>
    </row>
    <row r="46888" spans="1:1" ht="13.2" x14ac:dyDescent="0.25">
      <c r="A46888"/>
    </row>
    <row r="46889" spans="1:1" ht="13.2" x14ac:dyDescent="0.25">
      <c r="A46889"/>
    </row>
    <row r="46890" spans="1:1" ht="13.2" x14ac:dyDescent="0.25">
      <c r="A46890"/>
    </row>
    <row r="46891" spans="1:1" ht="13.2" x14ac:dyDescent="0.25">
      <c r="A46891"/>
    </row>
    <row r="46892" spans="1:1" ht="13.2" x14ac:dyDescent="0.25">
      <c r="A46892"/>
    </row>
    <row r="46893" spans="1:1" ht="13.2" x14ac:dyDescent="0.25">
      <c r="A46893"/>
    </row>
    <row r="46894" spans="1:1" ht="13.2" x14ac:dyDescent="0.25">
      <c r="A46894"/>
    </row>
    <row r="46895" spans="1:1" ht="13.2" x14ac:dyDescent="0.25">
      <c r="A46895"/>
    </row>
    <row r="46896" spans="1:1" ht="13.2" x14ac:dyDescent="0.25">
      <c r="A46896"/>
    </row>
    <row r="46897" spans="1:1" ht="13.2" x14ac:dyDescent="0.25">
      <c r="A46897"/>
    </row>
    <row r="46898" spans="1:1" ht="13.2" x14ac:dyDescent="0.25">
      <c r="A46898"/>
    </row>
    <row r="46899" spans="1:1" ht="13.2" x14ac:dyDescent="0.25">
      <c r="A46899"/>
    </row>
    <row r="46900" spans="1:1" ht="13.2" x14ac:dyDescent="0.25">
      <c r="A46900"/>
    </row>
    <row r="46901" spans="1:1" ht="13.2" x14ac:dyDescent="0.25">
      <c r="A46901"/>
    </row>
    <row r="46902" spans="1:1" ht="13.2" x14ac:dyDescent="0.25">
      <c r="A46902"/>
    </row>
    <row r="46903" spans="1:1" ht="13.2" x14ac:dyDescent="0.25">
      <c r="A46903"/>
    </row>
    <row r="46904" spans="1:1" ht="13.2" x14ac:dyDescent="0.25">
      <c r="A46904"/>
    </row>
    <row r="46905" spans="1:1" ht="13.2" x14ac:dyDescent="0.25">
      <c r="A46905"/>
    </row>
    <row r="46906" spans="1:1" ht="13.2" x14ac:dyDescent="0.25">
      <c r="A46906"/>
    </row>
    <row r="46907" spans="1:1" ht="13.2" x14ac:dyDescent="0.25">
      <c r="A46907"/>
    </row>
    <row r="46908" spans="1:1" ht="13.2" x14ac:dyDescent="0.25">
      <c r="A46908"/>
    </row>
    <row r="46909" spans="1:1" ht="13.2" x14ac:dyDescent="0.25">
      <c r="A46909"/>
    </row>
    <row r="46910" spans="1:1" ht="13.2" x14ac:dyDescent="0.25">
      <c r="A46910"/>
    </row>
    <row r="46911" spans="1:1" ht="13.2" x14ac:dyDescent="0.25">
      <c r="A46911"/>
    </row>
    <row r="46912" spans="1:1" ht="13.2" x14ac:dyDescent="0.25">
      <c r="A46912"/>
    </row>
    <row r="46913" spans="1:1" ht="13.2" x14ac:dyDescent="0.25">
      <c r="A46913"/>
    </row>
    <row r="46914" spans="1:1" ht="13.2" x14ac:dyDescent="0.25">
      <c r="A46914"/>
    </row>
    <row r="46915" spans="1:1" ht="13.2" x14ac:dyDescent="0.25">
      <c r="A46915"/>
    </row>
    <row r="46916" spans="1:1" ht="13.2" x14ac:dyDescent="0.25">
      <c r="A46916"/>
    </row>
    <row r="46917" spans="1:1" ht="13.2" x14ac:dyDescent="0.25">
      <c r="A46917"/>
    </row>
    <row r="46918" spans="1:1" ht="13.2" x14ac:dyDescent="0.25">
      <c r="A46918"/>
    </row>
    <row r="46919" spans="1:1" ht="13.2" x14ac:dyDescent="0.25">
      <c r="A46919"/>
    </row>
    <row r="46920" spans="1:1" ht="13.2" x14ac:dyDescent="0.25">
      <c r="A46920"/>
    </row>
    <row r="46921" spans="1:1" ht="13.2" x14ac:dyDescent="0.25">
      <c r="A46921"/>
    </row>
    <row r="46922" spans="1:1" ht="13.2" x14ac:dyDescent="0.25">
      <c r="A46922"/>
    </row>
    <row r="46923" spans="1:1" ht="13.2" x14ac:dyDescent="0.25">
      <c r="A46923"/>
    </row>
    <row r="46924" spans="1:1" ht="13.2" x14ac:dyDescent="0.25">
      <c r="A46924"/>
    </row>
    <row r="46925" spans="1:1" ht="13.2" x14ac:dyDescent="0.25">
      <c r="A46925"/>
    </row>
    <row r="46926" spans="1:1" ht="13.2" x14ac:dyDescent="0.25">
      <c r="A46926"/>
    </row>
    <row r="46927" spans="1:1" ht="13.2" x14ac:dyDescent="0.25">
      <c r="A46927"/>
    </row>
    <row r="46928" spans="1:1" ht="13.2" x14ac:dyDescent="0.25">
      <c r="A46928"/>
    </row>
    <row r="46929" spans="1:1" ht="13.2" x14ac:dyDescent="0.25">
      <c r="A46929"/>
    </row>
    <row r="46930" spans="1:1" ht="13.2" x14ac:dyDescent="0.25">
      <c r="A46930"/>
    </row>
    <row r="46931" spans="1:1" ht="13.2" x14ac:dyDescent="0.25">
      <c r="A46931"/>
    </row>
    <row r="46932" spans="1:1" ht="13.2" x14ac:dyDescent="0.25">
      <c r="A46932"/>
    </row>
    <row r="46933" spans="1:1" ht="13.2" x14ac:dyDescent="0.25">
      <c r="A46933"/>
    </row>
    <row r="46934" spans="1:1" ht="13.2" x14ac:dyDescent="0.25">
      <c r="A46934"/>
    </row>
    <row r="46935" spans="1:1" ht="13.2" x14ac:dyDescent="0.25">
      <c r="A46935"/>
    </row>
    <row r="46936" spans="1:1" ht="13.2" x14ac:dyDescent="0.25">
      <c r="A46936"/>
    </row>
    <row r="46937" spans="1:1" ht="13.2" x14ac:dyDescent="0.25">
      <c r="A46937"/>
    </row>
    <row r="46938" spans="1:1" ht="13.2" x14ac:dyDescent="0.25">
      <c r="A46938"/>
    </row>
    <row r="46939" spans="1:1" ht="13.2" x14ac:dyDescent="0.25">
      <c r="A46939"/>
    </row>
    <row r="46940" spans="1:1" ht="13.2" x14ac:dyDescent="0.25">
      <c r="A46940"/>
    </row>
    <row r="46941" spans="1:1" ht="13.2" x14ac:dyDescent="0.25">
      <c r="A46941"/>
    </row>
    <row r="46942" spans="1:1" ht="13.2" x14ac:dyDescent="0.25">
      <c r="A46942"/>
    </row>
    <row r="46943" spans="1:1" ht="13.2" x14ac:dyDescent="0.25">
      <c r="A46943"/>
    </row>
    <row r="46944" spans="1:1" ht="13.2" x14ac:dyDescent="0.25">
      <c r="A46944"/>
    </row>
    <row r="46945" spans="1:1" ht="13.2" x14ac:dyDescent="0.25">
      <c r="A46945"/>
    </row>
    <row r="46946" spans="1:1" ht="13.2" x14ac:dyDescent="0.25">
      <c r="A46946"/>
    </row>
    <row r="46947" spans="1:1" ht="13.2" x14ac:dyDescent="0.25">
      <c r="A46947"/>
    </row>
    <row r="46948" spans="1:1" ht="13.2" x14ac:dyDescent="0.25">
      <c r="A46948"/>
    </row>
    <row r="46949" spans="1:1" ht="13.2" x14ac:dyDescent="0.25">
      <c r="A46949"/>
    </row>
    <row r="46950" spans="1:1" ht="13.2" x14ac:dyDescent="0.25">
      <c r="A46950"/>
    </row>
    <row r="46951" spans="1:1" ht="13.2" x14ac:dyDescent="0.25">
      <c r="A46951"/>
    </row>
    <row r="46952" spans="1:1" ht="13.2" x14ac:dyDescent="0.25">
      <c r="A46952"/>
    </row>
    <row r="46953" spans="1:1" ht="13.2" x14ac:dyDescent="0.25">
      <c r="A46953"/>
    </row>
    <row r="46954" spans="1:1" ht="13.2" x14ac:dyDescent="0.25">
      <c r="A46954"/>
    </row>
    <row r="46955" spans="1:1" ht="13.2" x14ac:dyDescent="0.25">
      <c r="A46955"/>
    </row>
    <row r="46956" spans="1:1" ht="13.2" x14ac:dyDescent="0.25">
      <c r="A46956"/>
    </row>
    <row r="46957" spans="1:1" ht="13.2" x14ac:dyDescent="0.25">
      <c r="A46957"/>
    </row>
    <row r="46958" spans="1:1" ht="13.2" x14ac:dyDescent="0.25">
      <c r="A46958"/>
    </row>
    <row r="46959" spans="1:1" ht="13.2" x14ac:dyDescent="0.25">
      <c r="A46959"/>
    </row>
    <row r="46960" spans="1:1" ht="13.2" x14ac:dyDescent="0.25">
      <c r="A46960"/>
    </row>
    <row r="46961" spans="1:1" ht="13.2" x14ac:dyDescent="0.25">
      <c r="A46961"/>
    </row>
    <row r="46962" spans="1:1" ht="13.2" x14ac:dyDescent="0.25">
      <c r="A46962"/>
    </row>
    <row r="46963" spans="1:1" ht="13.2" x14ac:dyDescent="0.25">
      <c r="A46963"/>
    </row>
    <row r="46964" spans="1:1" ht="13.2" x14ac:dyDescent="0.25">
      <c r="A46964"/>
    </row>
    <row r="46965" spans="1:1" ht="13.2" x14ac:dyDescent="0.25">
      <c r="A46965"/>
    </row>
    <row r="46966" spans="1:1" ht="13.2" x14ac:dyDescent="0.25">
      <c r="A46966"/>
    </row>
    <row r="46967" spans="1:1" ht="13.2" x14ac:dyDescent="0.25">
      <c r="A46967"/>
    </row>
    <row r="46968" spans="1:1" ht="13.2" x14ac:dyDescent="0.25">
      <c r="A46968"/>
    </row>
    <row r="46969" spans="1:1" ht="13.2" x14ac:dyDescent="0.25">
      <c r="A46969"/>
    </row>
    <row r="46970" spans="1:1" ht="13.2" x14ac:dyDescent="0.25">
      <c r="A46970"/>
    </row>
    <row r="46971" spans="1:1" ht="13.2" x14ac:dyDescent="0.25">
      <c r="A46971"/>
    </row>
    <row r="46972" spans="1:1" ht="13.2" x14ac:dyDescent="0.25">
      <c r="A46972"/>
    </row>
    <row r="46973" spans="1:1" ht="13.2" x14ac:dyDescent="0.25">
      <c r="A46973"/>
    </row>
    <row r="46974" spans="1:1" ht="13.2" x14ac:dyDescent="0.25">
      <c r="A46974"/>
    </row>
    <row r="46975" spans="1:1" ht="13.2" x14ac:dyDescent="0.25">
      <c r="A46975"/>
    </row>
    <row r="46976" spans="1:1" ht="13.2" x14ac:dyDescent="0.25">
      <c r="A46976"/>
    </row>
    <row r="46977" spans="1:1" ht="13.2" x14ac:dyDescent="0.25">
      <c r="A46977"/>
    </row>
    <row r="46978" spans="1:1" ht="13.2" x14ac:dyDescent="0.25">
      <c r="A46978"/>
    </row>
    <row r="46979" spans="1:1" ht="13.2" x14ac:dyDescent="0.25">
      <c r="A46979"/>
    </row>
    <row r="46980" spans="1:1" ht="13.2" x14ac:dyDescent="0.25">
      <c r="A46980"/>
    </row>
    <row r="46981" spans="1:1" ht="13.2" x14ac:dyDescent="0.25">
      <c r="A46981"/>
    </row>
    <row r="46982" spans="1:1" ht="13.2" x14ac:dyDescent="0.25">
      <c r="A46982"/>
    </row>
    <row r="46983" spans="1:1" ht="13.2" x14ac:dyDescent="0.25">
      <c r="A46983"/>
    </row>
    <row r="46984" spans="1:1" ht="13.2" x14ac:dyDescent="0.25">
      <c r="A46984"/>
    </row>
    <row r="46985" spans="1:1" ht="13.2" x14ac:dyDescent="0.25">
      <c r="A46985"/>
    </row>
    <row r="46986" spans="1:1" ht="13.2" x14ac:dyDescent="0.25">
      <c r="A46986"/>
    </row>
    <row r="46987" spans="1:1" ht="13.2" x14ac:dyDescent="0.25">
      <c r="A46987"/>
    </row>
    <row r="46988" spans="1:1" ht="13.2" x14ac:dyDescent="0.25">
      <c r="A46988"/>
    </row>
    <row r="46989" spans="1:1" ht="13.2" x14ac:dyDescent="0.25">
      <c r="A46989"/>
    </row>
    <row r="46990" spans="1:1" ht="13.2" x14ac:dyDescent="0.25">
      <c r="A46990"/>
    </row>
    <row r="46991" spans="1:1" ht="13.2" x14ac:dyDescent="0.25">
      <c r="A46991"/>
    </row>
    <row r="46992" spans="1:1" ht="13.2" x14ac:dyDescent="0.25">
      <c r="A46992"/>
    </row>
    <row r="46993" spans="1:1" ht="13.2" x14ac:dyDescent="0.25">
      <c r="A46993"/>
    </row>
    <row r="46994" spans="1:1" ht="13.2" x14ac:dyDescent="0.25">
      <c r="A46994"/>
    </row>
    <row r="46995" spans="1:1" ht="13.2" x14ac:dyDescent="0.25">
      <c r="A46995"/>
    </row>
    <row r="46996" spans="1:1" ht="13.2" x14ac:dyDescent="0.25">
      <c r="A46996"/>
    </row>
    <row r="46997" spans="1:1" ht="13.2" x14ac:dyDescent="0.25">
      <c r="A46997"/>
    </row>
    <row r="46998" spans="1:1" ht="13.2" x14ac:dyDescent="0.25">
      <c r="A46998"/>
    </row>
    <row r="46999" spans="1:1" ht="13.2" x14ac:dyDescent="0.25">
      <c r="A46999"/>
    </row>
    <row r="47000" spans="1:1" ht="13.2" x14ac:dyDescent="0.25">
      <c r="A47000"/>
    </row>
    <row r="47001" spans="1:1" ht="13.2" x14ac:dyDescent="0.25">
      <c r="A47001"/>
    </row>
    <row r="47002" spans="1:1" ht="13.2" x14ac:dyDescent="0.25">
      <c r="A47002"/>
    </row>
    <row r="47003" spans="1:1" ht="13.2" x14ac:dyDescent="0.25">
      <c r="A47003"/>
    </row>
    <row r="47004" spans="1:1" ht="13.2" x14ac:dyDescent="0.25">
      <c r="A47004"/>
    </row>
    <row r="47005" spans="1:1" ht="13.2" x14ac:dyDescent="0.25">
      <c r="A47005"/>
    </row>
    <row r="47006" spans="1:1" ht="13.2" x14ac:dyDescent="0.25">
      <c r="A47006"/>
    </row>
    <row r="47007" spans="1:1" ht="13.2" x14ac:dyDescent="0.25">
      <c r="A47007"/>
    </row>
    <row r="47008" spans="1:1" ht="13.2" x14ac:dyDescent="0.25">
      <c r="A47008"/>
    </row>
    <row r="47009" spans="1:1" ht="13.2" x14ac:dyDescent="0.25">
      <c r="A47009"/>
    </row>
    <row r="47010" spans="1:1" ht="13.2" x14ac:dyDescent="0.25">
      <c r="A47010"/>
    </row>
    <row r="47011" spans="1:1" ht="13.2" x14ac:dyDescent="0.25">
      <c r="A47011"/>
    </row>
    <row r="47012" spans="1:1" ht="13.2" x14ac:dyDescent="0.25">
      <c r="A47012"/>
    </row>
    <row r="47013" spans="1:1" ht="13.2" x14ac:dyDescent="0.25">
      <c r="A47013"/>
    </row>
    <row r="47014" spans="1:1" ht="13.2" x14ac:dyDescent="0.25">
      <c r="A47014"/>
    </row>
    <row r="47015" spans="1:1" ht="13.2" x14ac:dyDescent="0.25">
      <c r="A47015"/>
    </row>
    <row r="47016" spans="1:1" ht="13.2" x14ac:dyDescent="0.25">
      <c r="A47016"/>
    </row>
    <row r="47017" spans="1:1" ht="13.2" x14ac:dyDescent="0.25">
      <c r="A47017"/>
    </row>
    <row r="47018" spans="1:1" ht="13.2" x14ac:dyDescent="0.25">
      <c r="A47018"/>
    </row>
    <row r="47019" spans="1:1" ht="13.2" x14ac:dyDescent="0.25">
      <c r="A47019"/>
    </row>
    <row r="47020" spans="1:1" ht="13.2" x14ac:dyDescent="0.25">
      <c r="A47020"/>
    </row>
    <row r="47021" spans="1:1" ht="13.2" x14ac:dyDescent="0.25">
      <c r="A47021"/>
    </row>
    <row r="47022" spans="1:1" ht="13.2" x14ac:dyDescent="0.25">
      <c r="A47022"/>
    </row>
    <row r="47023" spans="1:1" ht="13.2" x14ac:dyDescent="0.25">
      <c r="A47023"/>
    </row>
    <row r="47024" spans="1:1" ht="13.2" x14ac:dyDescent="0.25">
      <c r="A47024"/>
    </row>
    <row r="47025" spans="1:1" ht="13.2" x14ac:dyDescent="0.25">
      <c r="A47025"/>
    </row>
    <row r="47026" spans="1:1" ht="13.2" x14ac:dyDescent="0.25">
      <c r="A47026"/>
    </row>
    <row r="47027" spans="1:1" ht="13.2" x14ac:dyDescent="0.25">
      <c r="A47027"/>
    </row>
    <row r="47028" spans="1:1" ht="13.2" x14ac:dyDescent="0.25">
      <c r="A47028"/>
    </row>
    <row r="47029" spans="1:1" ht="13.2" x14ac:dyDescent="0.25">
      <c r="A47029"/>
    </row>
    <row r="47030" spans="1:1" ht="13.2" x14ac:dyDescent="0.25">
      <c r="A47030"/>
    </row>
    <row r="47031" spans="1:1" ht="13.2" x14ac:dyDescent="0.25">
      <c r="A47031"/>
    </row>
    <row r="47032" spans="1:1" ht="13.2" x14ac:dyDescent="0.25">
      <c r="A47032"/>
    </row>
    <row r="47033" spans="1:1" ht="13.2" x14ac:dyDescent="0.25">
      <c r="A47033"/>
    </row>
    <row r="47034" spans="1:1" ht="13.2" x14ac:dyDescent="0.25">
      <c r="A47034"/>
    </row>
    <row r="47035" spans="1:1" ht="13.2" x14ac:dyDescent="0.25">
      <c r="A47035"/>
    </row>
    <row r="47036" spans="1:1" ht="13.2" x14ac:dyDescent="0.25">
      <c r="A47036"/>
    </row>
    <row r="47037" spans="1:1" ht="13.2" x14ac:dyDescent="0.25">
      <c r="A47037"/>
    </row>
    <row r="47038" spans="1:1" ht="13.2" x14ac:dyDescent="0.25">
      <c r="A47038"/>
    </row>
    <row r="47039" spans="1:1" ht="13.2" x14ac:dyDescent="0.25">
      <c r="A47039"/>
    </row>
    <row r="47040" spans="1:1" ht="13.2" x14ac:dyDescent="0.25">
      <c r="A47040"/>
    </row>
    <row r="47041" spans="1:1" ht="13.2" x14ac:dyDescent="0.25">
      <c r="A47041"/>
    </row>
    <row r="47042" spans="1:1" ht="13.2" x14ac:dyDescent="0.25">
      <c r="A47042"/>
    </row>
    <row r="47043" spans="1:1" ht="13.2" x14ac:dyDescent="0.25">
      <c r="A47043"/>
    </row>
    <row r="47044" spans="1:1" ht="13.2" x14ac:dyDescent="0.25">
      <c r="A47044"/>
    </row>
    <row r="47045" spans="1:1" ht="13.2" x14ac:dyDescent="0.25">
      <c r="A47045"/>
    </row>
    <row r="47046" spans="1:1" ht="13.2" x14ac:dyDescent="0.25">
      <c r="A47046"/>
    </row>
    <row r="47047" spans="1:1" ht="13.2" x14ac:dyDescent="0.25">
      <c r="A47047"/>
    </row>
    <row r="47048" spans="1:1" ht="13.2" x14ac:dyDescent="0.25">
      <c r="A47048"/>
    </row>
    <row r="47049" spans="1:1" ht="13.2" x14ac:dyDescent="0.25">
      <c r="A47049"/>
    </row>
    <row r="47050" spans="1:1" ht="13.2" x14ac:dyDescent="0.25">
      <c r="A47050"/>
    </row>
    <row r="47051" spans="1:1" ht="13.2" x14ac:dyDescent="0.25">
      <c r="A47051"/>
    </row>
    <row r="47052" spans="1:1" ht="13.2" x14ac:dyDescent="0.25">
      <c r="A47052"/>
    </row>
    <row r="47053" spans="1:1" ht="13.2" x14ac:dyDescent="0.25">
      <c r="A47053"/>
    </row>
    <row r="47054" spans="1:1" ht="13.2" x14ac:dyDescent="0.25">
      <c r="A47054"/>
    </row>
    <row r="47055" spans="1:1" ht="13.2" x14ac:dyDescent="0.25">
      <c r="A47055"/>
    </row>
    <row r="47056" spans="1:1" ht="13.2" x14ac:dyDescent="0.25">
      <c r="A47056"/>
    </row>
    <row r="47057" spans="1:1" ht="13.2" x14ac:dyDescent="0.25">
      <c r="A47057"/>
    </row>
    <row r="47058" spans="1:1" ht="13.2" x14ac:dyDescent="0.25">
      <c r="A47058"/>
    </row>
    <row r="47059" spans="1:1" ht="13.2" x14ac:dyDescent="0.25">
      <c r="A47059"/>
    </row>
    <row r="47060" spans="1:1" ht="13.2" x14ac:dyDescent="0.25">
      <c r="A47060"/>
    </row>
    <row r="47061" spans="1:1" ht="13.2" x14ac:dyDescent="0.25">
      <c r="A47061"/>
    </row>
    <row r="47062" spans="1:1" ht="13.2" x14ac:dyDescent="0.25">
      <c r="A47062"/>
    </row>
    <row r="47063" spans="1:1" ht="13.2" x14ac:dyDescent="0.25">
      <c r="A47063"/>
    </row>
    <row r="47064" spans="1:1" ht="13.2" x14ac:dyDescent="0.25">
      <c r="A47064"/>
    </row>
    <row r="47065" spans="1:1" ht="13.2" x14ac:dyDescent="0.25">
      <c r="A47065"/>
    </row>
    <row r="47066" spans="1:1" ht="13.2" x14ac:dyDescent="0.25">
      <c r="A47066"/>
    </row>
    <row r="47067" spans="1:1" ht="13.2" x14ac:dyDescent="0.25">
      <c r="A47067"/>
    </row>
    <row r="47068" spans="1:1" ht="13.2" x14ac:dyDescent="0.25">
      <c r="A47068"/>
    </row>
    <row r="47069" spans="1:1" ht="13.2" x14ac:dyDescent="0.25">
      <c r="A47069"/>
    </row>
    <row r="47070" spans="1:1" ht="13.2" x14ac:dyDescent="0.25">
      <c r="A47070"/>
    </row>
    <row r="47071" spans="1:1" ht="13.2" x14ac:dyDescent="0.25">
      <c r="A47071"/>
    </row>
    <row r="47072" spans="1:1" ht="13.2" x14ac:dyDescent="0.25">
      <c r="A47072"/>
    </row>
    <row r="47073" spans="1:1" ht="13.2" x14ac:dyDescent="0.25">
      <c r="A47073"/>
    </row>
    <row r="47074" spans="1:1" ht="13.2" x14ac:dyDescent="0.25">
      <c r="A47074"/>
    </row>
    <row r="47075" spans="1:1" ht="13.2" x14ac:dyDescent="0.25">
      <c r="A47075"/>
    </row>
    <row r="47076" spans="1:1" ht="13.2" x14ac:dyDescent="0.25">
      <c r="A47076"/>
    </row>
    <row r="47077" spans="1:1" ht="13.2" x14ac:dyDescent="0.25">
      <c r="A47077"/>
    </row>
    <row r="47078" spans="1:1" ht="13.2" x14ac:dyDescent="0.25">
      <c r="A47078"/>
    </row>
    <row r="47079" spans="1:1" ht="13.2" x14ac:dyDescent="0.25">
      <c r="A47079"/>
    </row>
    <row r="47080" spans="1:1" ht="13.2" x14ac:dyDescent="0.25">
      <c r="A47080"/>
    </row>
    <row r="47081" spans="1:1" ht="13.2" x14ac:dyDescent="0.25">
      <c r="A47081"/>
    </row>
    <row r="47082" spans="1:1" ht="13.2" x14ac:dyDescent="0.25">
      <c r="A47082"/>
    </row>
    <row r="47083" spans="1:1" ht="13.2" x14ac:dyDescent="0.25">
      <c r="A47083"/>
    </row>
    <row r="47084" spans="1:1" ht="13.2" x14ac:dyDescent="0.25">
      <c r="A47084"/>
    </row>
    <row r="47085" spans="1:1" ht="13.2" x14ac:dyDescent="0.25">
      <c r="A47085"/>
    </row>
    <row r="47086" spans="1:1" ht="13.2" x14ac:dyDescent="0.25">
      <c r="A47086"/>
    </row>
    <row r="47087" spans="1:1" ht="13.2" x14ac:dyDescent="0.25">
      <c r="A47087"/>
    </row>
    <row r="47088" spans="1:1" ht="13.2" x14ac:dyDescent="0.25">
      <c r="A47088"/>
    </row>
    <row r="47089" spans="1:1" ht="13.2" x14ac:dyDescent="0.25">
      <c r="A47089"/>
    </row>
    <row r="47090" spans="1:1" ht="13.2" x14ac:dyDescent="0.25">
      <c r="A47090"/>
    </row>
    <row r="47091" spans="1:1" ht="13.2" x14ac:dyDescent="0.25">
      <c r="A47091"/>
    </row>
    <row r="47092" spans="1:1" ht="13.2" x14ac:dyDescent="0.25">
      <c r="A47092"/>
    </row>
    <row r="47093" spans="1:1" ht="13.2" x14ac:dyDescent="0.25">
      <c r="A47093"/>
    </row>
    <row r="47094" spans="1:1" ht="13.2" x14ac:dyDescent="0.25">
      <c r="A47094"/>
    </row>
    <row r="47095" spans="1:1" ht="13.2" x14ac:dyDescent="0.25">
      <c r="A47095"/>
    </row>
    <row r="47096" spans="1:1" ht="13.2" x14ac:dyDescent="0.25">
      <c r="A47096"/>
    </row>
    <row r="47097" spans="1:1" ht="13.2" x14ac:dyDescent="0.25">
      <c r="A47097"/>
    </row>
    <row r="47098" spans="1:1" ht="13.2" x14ac:dyDescent="0.25">
      <c r="A47098"/>
    </row>
    <row r="47099" spans="1:1" ht="13.2" x14ac:dyDescent="0.25">
      <c r="A47099"/>
    </row>
    <row r="47100" spans="1:1" ht="13.2" x14ac:dyDescent="0.25">
      <c r="A47100"/>
    </row>
    <row r="47101" spans="1:1" ht="13.2" x14ac:dyDescent="0.25">
      <c r="A47101"/>
    </row>
    <row r="47102" spans="1:1" ht="13.2" x14ac:dyDescent="0.25">
      <c r="A47102"/>
    </row>
    <row r="47103" spans="1:1" ht="13.2" x14ac:dyDescent="0.25">
      <c r="A47103"/>
    </row>
    <row r="47104" spans="1:1" ht="13.2" x14ac:dyDescent="0.25">
      <c r="A47104"/>
    </row>
    <row r="47105" spans="1:1" ht="13.2" x14ac:dyDescent="0.25">
      <c r="A47105"/>
    </row>
    <row r="47106" spans="1:1" ht="13.2" x14ac:dyDescent="0.25">
      <c r="A47106"/>
    </row>
    <row r="47107" spans="1:1" ht="13.2" x14ac:dyDescent="0.25">
      <c r="A47107"/>
    </row>
    <row r="47108" spans="1:1" ht="13.2" x14ac:dyDescent="0.25">
      <c r="A47108"/>
    </row>
    <row r="47109" spans="1:1" ht="13.2" x14ac:dyDescent="0.25">
      <c r="A47109"/>
    </row>
    <row r="47110" spans="1:1" ht="13.2" x14ac:dyDescent="0.25">
      <c r="A47110"/>
    </row>
    <row r="47111" spans="1:1" ht="13.2" x14ac:dyDescent="0.25">
      <c r="A47111"/>
    </row>
    <row r="47112" spans="1:1" ht="13.2" x14ac:dyDescent="0.25">
      <c r="A47112"/>
    </row>
    <row r="47113" spans="1:1" ht="13.2" x14ac:dyDescent="0.25">
      <c r="A47113"/>
    </row>
    <row r="47114" spans="1:1" ht="13.2" x14ac:dyDescent="0.25">
      <c r="A47114"/>
    </row>
    <row r="47115" spans="1:1" ht="13.2" x14ac:dyDescent="0.25">
      <c r="A47115"/>
    </row>
    <row r="47116" spans="1:1" ht="13.2" x14ac:dyDescent="0.25">
      <c r="A47116"/>
    </row>
    <row r="47117" spans="1:1" ht="13.2" x14ac:dyDescent="0.25">
      <c r="A47117"/>
    </row>
    <row r="47118" spans="1:1" ht="13.2" x14ac:dyDescent="0.25">
      <c r="A47118"/>
    </row>
    <row r="47119" spans="1:1" ht="13.2" x14ac:dyDescent="0.25">
      <c r="A47119"/>
    </row>
    <row r="47120" spans="1:1" ht="13.2" x14ac:dyDescent="0.25">
      <c r="A47120"/>
    </row>
    <row r="47121" spans="1:1" ht="13.2" x14ac:dyDescent="0.25">
      <c r="A47121"/>
    </row>
    <row r="47122" spans="1:1" ht="13.2" x14ac:dyDescent="0.25">
      <c r="A47122"/>
    </row>
    <row r="47123" spans="1:1" ht="13.2" x14ac:dyDescent="0.25">
      <c r="A47123"/>
    </row>
    <row r="47124" spans="1:1" ht="13.2" x14ac:dyDescent="0.25">
      <c r="A47124"/>
    </row>
    <row r="47125" spans="1:1" ht="13.2" x14ac:dyDescent="0.25">
      <c r="A47125"/>
    </row>
    <row r="47126" spans="1:1" ht="13.2" x14ac:dyDescent="0.25">
      <c r="A47126"/>
    </row>
    <row r="47127" spans="1:1" ht="13.2" x14ac:dyDescent="0.25">
      <c r="A47127"/>
    </row>
    <row r="47128" spans="1:1" ht="13.2" x14ac:dyDescent="0.25">
      <c r="A47128"/>
    </row>
    <row r="47129" spans="1:1" ht="13.2" x14ac:dyDescent="0.25">
      <c r="A47129"/>
    </row>
    <row r="47130" spans="1:1" ht="13.2" x14ac:dyDescent="0.25">
      <c r="A47130"/>
    </row>
    <row r="47131" spans="1:1" ht="13.2" x14ac:dyDescent="0.25">
      <c r="A47131"/>
    </row>
    <row r="47132" spans="1:1" ht="13.2" x14ac:dyDescent="0.25">
      <c r="A47132"/>
    </row>
    <row r="47133" spans="1:1" ht="13.2" x14ac:dyDescent="0.25">
      <c r="A47133"/>
    </row>
    <row r="47134" spans="1:1" ht="13.2" x14ac:dyDescent="0.25">
      <c r="A47134"/>
    </row>
    <row r="47135" spans="1:1" ht="13.2" x14ac:dyDescent="0.25">
      <c r="A47135"/>
    </row>
    <row r="47136" spans="1:1" ht="13.2" x14ac:dyDescent="0.25">
      <c r="A47136"/>
    </row>
    <row r="47137" spans="1:1" ht="13.2" x14ac:dyDescent="0.25">
      <c r="A47137"/>
    </row>
    <row r="47138" spans="1:1" ht="13.2" x14ac:dyDescent="0.25">
      <c r="A47138"/>
    </row>
    <row r="47139" spans="1:1" ht="13.2" x14ac:dyDescent="0.25">
      <c r="A47139"/>
    </row>
    <row r="47140" spans="1:1" ht="13.2" x14ac:dyDescent="0.25">
      <c r="A47140"/>
    </row>
    <row r="47141" spans="1:1" ht="13.2" x14ac:dyDescent="0.25">
      <c r="A47141"/>
    </row>
    <row r="47142" spans="1:1" ht="13.2" x14ac:dyDescent="0.25">
      <c r="A47142"/>
    </row>
    <row r="47143" spans="1:1" ht="13.2" x14ac:dyDescent="0.25">
      <c r="A47143"/>
    </row>
    <row r="47144" spans="1:1" ht="13.2" x14ac:dyDescent="0.25">
      <c r="A47144"/>
    </row>
    <row r="47145" spans="1:1" ht="13.2" x14ac:dyDescent="0.25">
      <c r="A47145"/>
    </row>
    <row r="47146" spans="1:1" ht="13.2" x14ac:dyDescent="0.25">
      <c r="A47146"/>
    </row>
    <row r="47147" spans="1:1" ht="13.2" x14ac:dyDescent="0.25">
      <c r="A47147"/>
    </row>
    <row r="47148" spans="1:1" ht="13.2" x14ac:dyDescent="0.25">
      <c r="A47148"/>
    </row>
    <row r="47149" spans="1:1" ht="13.2" x14ac:dyDescent="0.25">
      <c r="A47149"/>
    </row>
    <row r="47150" spans="1:1" ht="13.2" x14ac:dyDescent="0.25">
      <c r="A47150"/>
    </row>
    <row r="47151" spans="1:1" ht="13.2" x14ac:dyDescent="0.25">
      <c r="A47151"/>
    </row>
    <row r="47152" spans="1:1" ht="13.2" x14ac:dyDescent="0.25">
      <c r="A47152"/>
    </row>
    <row r="47153" spans="1:1" ht="13.2" x14ac:dyDescent="0.25">
      <c r="A47153"/>
    </row>
    <row r="47154" spans="1:1" ht="13.2" x14ac:dyDescent="0.25">
      <c r="A47154"/>
    </row>
    <row r="47155" spans="1:1" ht="13.2" x14ac:dyDescent="0.25">
      <c r="A47155"/>
    </row>
    <row r="47156" spans="1:1" ht="13.2" x14ac:dyDescent="0.25">
      <c r="A47156"/>
    </row>
    <row r="47157" spans="1:1" ht="13.2" x14ac:dyDescent="0.25">
      <c r="A47157"/>
    </row>
    <row r="47158" spans="1:1" ht="13.2" x14ac:dyDescent="0.25">
      <c r="A47158"/>
    </row>
    <row r="47159" spans="1:1" ht="13.2" x14ac:dyDescent="0.25">
      <c r="A47159"/>
    </row>
    <row r="47160" spans="1:1" ht="13.2" x14ac:dyDescent="0.25">
      <c r="A47160"/>
    </row>
    <row r="47161" spans="1:1" ht="13.2" x14ac:dyDescent="0.25">
      <c r="A47161"/>
    </row>
    <row r="47162" spans="1:1" ht="13.2" x14ac:dyDescent="0.25">
      <c r="A47162"/>
    </row>
    <row r="47163" spans="1:1" ht="13.2" x14ac:dyDescent="0.25">
      <c r="A47163"/>
    </row>
    <row r="47164" spans="1:1" ht="13.2" x14ac:dyDescent="0.25">
      <c r="A47164"/>
    </row>
    <row r="47165" spans="1:1" ht="13.2" x14ac:dyDescent="0.25">
      <c r="A47165"/>
    </row>
    <row r="47166" spans="1:1" ht="13.2" x14ac:dyDescent="0.25">
      <c r="A47166"/>
    </row>
    <row r="47167" spans="1:1" ht="13.2" x14ac:dyDescent="0.25">
      <c r="A47167"/>
    </row>
    <row r="47168" spans="1:1" ht="13.2" x14ac:dyDescent="0.25">
      <c r="A47168"/>
    </row>
    <row r="47169" spans="1:1" ht="13.2" x14ac:dyDescent="0.25">
      <c r="A47169"/>
    </row>
    <row r="47170" spans="1:1" ht="13.2" x14ac:dyDescent="0.25">
      <c r="A47170"/>
    </row>
    <row r="47171" spans="1:1" ht="13.2" x14ac:dyDescent="0.25">
      <c r="A47171"/>
    </row>
    <row r="47172" spans="1:1" ht="13.2" x14ac:dyDescent="0.25">
      <c r="A47172"/>
    </row>
    <row r="47173" spans="1:1" ht="13.2" x14ac:dyDescent="0.25">
      <c r="A47173"/>
    </row>
    <row r="47174" spans="1:1" ht="13.2" x14ac:dyDescent="0.25">
      <c r="A47174"/>
    </row>
    <row r="47175" spans="1:1" ht="13.2" x14ac:dyDescent="0.25">
      <c r="A47175"/>
    </row>
    <row r="47176" spans="1:1" ht="13.2" x14ac:dyDescent="0.25">
      <c r="A47176"/>
    </row>
    <row r="47177" spans="1:1" ht="13.2" x14ac:dyDescent="0.25">
      <c r="A47177"/>
    </row>
    <row r="47178" spans="1:1" ht="13.2" x14ac:dyDescent="0.25">
      <c r="A47178"/>
    </row>
    <row r="47179" spans="1:1" ht="13.2" x14ac:dyDescent="0.25">
      <c r="A47179"/>
    </row>
    <row r="47180" spans="1:1" ht="13.2" x14ac:dyDescent="0.25">
      <c r="A47180"/>
    </row>
    <row r="47181" spans="1:1" ht="13.2" x14ac:dyDescent="0.25">
      <c r="A47181"/>
    </row>
    <row r="47182" spans="1:1" ht="13.2" x14ac:dyDescent="0.25">
      <c r="A47182"/>
    </row>
    <row r="47183" spans="1:1" ht="13.2" x14ac:dyDescent="0.25">
      <c r="A47183"/>
    </row>
    <row r="47184" spans="1:1" ht="13.2" x14ac:dyDescent="0.25">
      <c r="A47184"/>
    </row>
    <row r="47185" spans="1:1" ht="13.2" x14ac:dyDescent="0.25">
      <c r="A47185"/>
    </row>
    <row r="47186" spans="1:1" ht="13.2" x14ac:dyDescent="0.25">
      <c r="A47186"/>
    </row>
    <row r="47187" spans="1:1" ht="13.2" x14ac:dyDescent="0.25">
      <c r="A47187"/>
    </row>
    <row r="47188" spans="1:1" ht="13.2" x14ac:dyDescent="0.25">
      <c r="A47188"/>
    </row>
    <row r="47189" spans="1:1" ht="13.2" x14ac:dyDescent="0.25">
      <c r="A47189"/>
    </row>
    <row r="47190" spans="1:1" ht="13.2" x14ac:dyDescent="0.25">
      <c r="A47190"/>
    </row>
    <row r="47191" spans="1:1" ht="13.2" x14ac:dyDescent="0.25">
      <c r="A47191"/>
    </row>
    <row r="47192" spans="1:1" ht="13.2" x14ac:dyDescent="0.25">
      <c r="A47192"/>
    </row>
    <row r="47193" spans="1:1" ht="13.2" x14ac:dyDescent="0.25">
      <c r="A47193"/>
    </row>
    <row r="47194" spans="1:1" ht="13.2" x14ac:dyDescent="0.25">
      <c r="A47194"/>
    </row>
    <row r="47195" spans="1:1" ht="13.2" x14ac:dyDescent="0.25">
      <c r="A47195"/>
    </row>
    <row r="47196" spans="1:1" ht="13.2" x14ac:dyDescent="0.25">
      <c r="A47196"/>
    </row>
    <row r="47197" spans="1:1" ht="13.2" x14ac:dyDescent="0.25">
      <c r="A47197"/>
    </row>
    <row r="47198" spans="1:1" ht="13.2" x14ac:dyDescent="0.25">
      <c r="A47198"/>
    </row>
    <row r="47199" spans="1:1" ht="13.2" x14ac:dyDescent="0.25">
      <c r="A47199"/>
    </row>
    <row r="47200" spans="1:1" ht="13.2" x14ac:dyDescent="0.25">
      <c r="A47200"/>
    </row>
    <row r="47201" spans="1:1" ht="13.2" x14ac:dyDescent="0.25">
      <c r="A47201"/>
    </row>
    <row r="47202" spans="1:1" ht="13.2" x14ac:dyDescent="0.25">
      <c r="A47202"/>
    </row>
    <row r="47203" spans="1:1" ht="13.2" x14ac:dyDescent="0.25">
      <c r="A47203"/>
    </row>
    <row r="47204" spans="1:1" ht="13.2" x14ac:dyDescent="0.25">
      <c r="A47204"/>
    </row>
    <row r="47205" spans="1:1" ht="13.2" x14ac:dyDescent="0.25">
      <c r="A47205"/>
    </row>
    <row r="47206" spans="1:1" ht="13.2" x14ac:dyDescent="0.25">
      <c r="A47206"/>
    </row>
    <row r="47207" spans="1:1" ht="13.2" x14ac:dyDescent="0.25">
      <c r="A47207"/>
    </row>
    <row r="47208" spans="1:1" ht="13.2" x14ac:dyDescent="0.25">
      <c r="A47208"/>
    </row>
    <row r="47209" spans="1:1" ht="13.2" x14ac:dyDescent="0.25">
      <c r="A47209"/>
    </row>
    <row r="47210" spans="1:1" ht="13.2" x14ac:dyDescent="0.25">
      <c r="A47210"/>
    </row>
    <row r="47211" spans="1:1" ht="13.2" x14ac:dyDescent="0.25">
      <c r="A47211"/>
    </row>
    <row r="47212" spans="1:1" ht="13.2" x14ac:dyDescent="0.25">
      <c r="A47212"/>
    </row>
    <row r="47213" spans="1:1" ht="13.2" x14ac:dyDescent="0.25">
      <c r="A47213"/>
    </row>
    <row r="47214" spans="1:1" ht="13.2" x14ac:dyDescent="0.25">
      <c r="A47214"/>
    </row>
    <row r="47215" spans="1:1" ht="13.2" x14ac:dyDescent="0.25">
      <c r="A47215"/>
    </row>
    <row r="47216" spans="1:1" ht="13.2" x14ac:dyDescent="0.25">
      <c r="A47216"/>
    </row>
    <row r="47217" spans="1:1" ht="13.2" x14ac:dyDescent="0.25">
      <c r="A47217"/>
    </row>
    <row r="47218" spans="1:1" ht="13.2" x14ac:dyDescent="0.25">
      <c r="A47218"/>
    </row>
    <row r="47219" spans="1:1" ht="13.2" x14ac:dyDescent="0.25">
      <c r="A47219"/>
    </row>
    <row r="47220" spans="1:1" ht="13.2" x14ac:dyDescent="0.25">
      <c r="A47220"/>
    </row>
    <row r="47221" spans="1:1" ht="13.2" x14ac:dyDescent="0.25">
      <c r="A47221"/>
    </row>
    <row r="47222" spans="1:1" ht="13.2" x14ac:dyDescent="0.25">
      <c r="A47222"/>
    </row>
    <row r="47223" spans="1:1" ht="13.2" x14ac:dyDescent="0.25">
      <c r="A47223"/>
    </row>
    <row r="47224" spans="1:1" ht="13.2" x14ac:dyDescent="0.25">
      <c r="A47224"/>
    </row>
    <row r="47225" spans="1:1" ht="13.2" x14ac:dyDescent="0.25">
      <c r="A47225"/>
    </row>
    <row r="47226" spans="1:1" ht="13.2" x14ac:dyDescent="0.25">
      <c r="A47226"/>
    </row>
    <row r="47227" spans="1:1" ht="13.2" x14ac:dyDescent="0.25">
      <c r="A47227"/>
    </row>
    <row r="47228" spans="1:1" ht="13.2" x14ac:dyDescent="0.25">
      <c r="A47228"/>
    </row>
    <row r="47229" spans="1:1" ht="13.2" x14ac:dyDescent="0.25">
      <c r="A47229"/>
    </row>
    <row r="47230" spans="1:1" ht="13.2" x14ac:dyDescent="0.25">
      <c r="A47230"/>
    </row>
    <row r="47231" spans="1:1" ht="13.2" x14ac:dyDescent="0.25">
      <c r="A47231"/>
    </row>
    <row r="47232" spans="1:1" ht="13.2" x14ac:dyDescent="0.25">
      <c r="A47232"/>
    </row>
    <row r="47233" spans="1:1" ht="13.2" x14ac:dyDescent="0.25">
      <c r="A47233"/>
    </row>
    <row r="47234" spans="1:1" ht="13.2" x14ac:dyDescent="0.25">
      <c r="A47234"/>
    </row>
    <row r="47235" spans="1:1" ht="13.2" x14ac:dyDescent="0.25">
      <c r="A47235"/>
    </row>
    <row r="47236" spans="1:1" ht="13.2" x14ac:dyDescent="0.25">
      <c r="A47236"/>
    </row>
    <row r="47237" spans="1:1" ht="13.2" x14ac:dyDescent="0.25">
      <c r="A47237"/>
    </row>
    <row r="47238" spans="1:1" ht="13.2" x14ac:dyDescent="0.25">
      <c r="A47238"/>
    </row>
    <row r="47239" spans="1:1" ht="13.2" x14ac:dyDescent="0.25">
      <c r="A47239"/>
    </row>
    <row r="47240" spans="1:1" ht="13.2" x14ac:dyDescent="0.25">
      <c r="A47240"/>
    </row>
    <row r="47241" spans="1:1" ht="13.2" x14ac:dyDescent="0.25">
      <c r="A47241"/>
    </row>
    <row r="47242" spans="1:1" ht="13.2" x14ac:dyDescent="0.25">
      <c r="A47242"/>
    </row>
    <row r="47243" spans="1:1" ht="13.2" x14ac:dyDescent="0.25">
      <c r="A47243"/>
    </row>
    <row r="47244" spans="1:1" ht="13.2" x14ac:dyDescent="0.25">
      <c r="A47244"/>
    </row>
    <row r="47245" spans="1:1" ht="13.2" x14ac:dyDescent="0.25">
      <c r="A47245"/>
    </row>
    <row r="47246" spans="1:1" ht="13.2" x14ac:dyDescent="0.25">
      <c r="A47246"/>
    </row>
    <row r="47247" spans="1:1" ht="13.2" x14ac:dyDescent="0.25">
      <c r="A47247"/>
    </row>
    <row r="47248" spans="1:1" ht="13.2" x14ac:dyDescent="0.25">
      <c r="A47248"/>
    </row>
    <row r="47249" spans="1:1" ht="13.2" x14ac:dyDescent="0.25">
      <c r="A47249"/>
    </row>
    <row r="47250" spans="1:1" ht="13.2" x14ac:dyDescent="0.25">
      <c r="A47250"/>
    </row>
    <row r="47251" spans="1:1" ht="13.2" x14ac:dyDescent="0.25">
      <c r="A47251"/>
    </row>
    <row r="47252" spans="1:1" ht="13.2" x14ac:dyDescent="0.25">
      <c r="A47252"/>
    </row>
    <row r="47253" spans="1:1" ht="13.2" x14ac:dyDescent="0.25">
      <c r="A47253"/>
    </row>
    <row r="47254" spans="1:1" ht="13.2" x14ac:dyDescent="0.25">
      <c r="A47254"/>
    </row>
    <row r="47255" spans="1:1" ht="13.2" x14ac:dyDescent="0.25">
      <c r="A47255"/>
    </row>
    <row r="47256" spans="1:1" ht="13.2" x14ac:dyDescent="0.25">
      <c r="A47256"/>
    </row>
    <row r="47257" spans="1:1" ht="13.2" x14ac:dyDescent="0.25">
      <c r="A47257"/>
    </row>
    <row r="47258" spans="1:1" ht="13.2" x14ac:dyDescent="0.25">
      <c r="A47258"/>
    </row>
    <row r="47259" spans="1:1" ht="13.2" x14ac:dyDescent="0.25">
      <c r="A47259"/>
    </row>
    <row r="47260" spans="1:1" ht="13.2" x14ac:dyDescent="0.25">
      <c r="A47260"/>
    </row>
    <row r="47261" spans="1:1" ht="13.2" x14ac:dyDescent="0.25">
      <c r="A47261"/>
    </row>
    <row r="47262" spans="1:1" ht="13.2" x14ac:dyDescent="0.25">
      <c r="A47262"/>
    </row>
    <row r="47263" spans="1:1" ht="13.2" x14ac:dyDescent="0.25">
      <c r="A47263"/>
    </row>
    <row r="47264" spans="1:1" ht="13.2" x14ac:dyDescent="0.25">
      <c r="A47264"/>
    </row>
    <row r="47265" spans="1:1" ht="13.2" x14ac:dyDescent="0.25">
      <c r="A47265"/>
    </row>
    <row r="47266" spans="1:1" ht="13.2" x14ac:dyDescent="0.25">
      <c r="A47266"/>
    </row>
    <row r="47267" spans="1:1" ht="13.2" x14ac:dyDescent="0.25">
      <c r="A47267"/>
    </row>
    <row r="47268" spans="1:1" ht="13.2" x14ac:dyDescent="0.25">
      <c r="A47268"/>
    </row>
    <row r="47269" spans="1:1" ht="13.2" x14ac:dyDescent="0.25">
      <c r="A47269"/>
    </row>
    <row r="47270" spans="1:1" ht="13.2" x14ac:dyDescent="0.25">
      <c r="A47270"/>
    </row>
    <row r="47271" spans="1:1" ht="13.2" x14ac:dyDescent="0.25">
      <c r="A47271"/>
    </row>
    <row r="47272" spans="1:1" ht="13.2" x14ac:dyDescent="0.25">
      <c r="A47272"/>
    </row>
    <row r="47273" spans="1:1" ht="13.2" x14ac:dyDescent="0.25">
      <c r="A47273"/>
    </row>
    <row r="47274" spans="1:1" ht="13.2" x14ac:dyDescent="0.25">
      <c r="A47274"/>
    </row>
    <row r="47275" spans="1:1" ht="13.2" x14ac:dyDescent="0.25">
      <c r="A47275"/>
    </row>
    <row r="47276" spans="1:1" ht="13.2" x14ac:dyDescent="0.25">
      <c r="A47276"/>
    </row>
    <row r="47277" spans="1:1" ht="13.2" x14ac:dyDescent="0.25">
      <c r="A47277"/>
    </row>
    <row r="47278" spans="1:1" ht="13.2" x14ac:dyDescent="0.25">
      <c r="A47278"/>
    </row>
    <row r="47279" spans="1:1" ht="13.2" x14ac:dyDescent="0.25">
      <c r="A47279"/>
    </row>
    <row r="47280" spans="1:1" ht="13.2" x14ac:dyDescent="0.25">
      <c r="A47280"/>
    </row>
    <row r="47281" spans="1:1" ht="13.2" x14ac:dyDescent="0.25">
      <c r="A47281"/>
    </row>
    <row r="47282" spans="1:1" ht="13.2" x14ac:dyDescent="0.25">
      <c r="A47282"/>
    </row>
    <row r="47283" spans="1:1" ht="13.2" x14ac:dyDescent="0.25">
      <c r="A47283"/>
    </row>
    <row r="47284" spans="1:1" ht="13.2" x14ac:dyDescent="0.25">
      <c r="A47284"/>
    </row>
    <row r="47285" spans="1:1" ht="13.2" x14ac:dyDescent="0.25">
      <c r="A47285"/>
    </row>
    <row r="47286" spans="1:1" ht="13.2" x14ac:dyDescent="0.25">
      <c r="A47286"/>
    </row>
    <row r="47287" spans="1:1" ht="13.2" x14ac:dyDescent="0.25">
      <c r="A47287"/>
    </row>
    <row r="47288" spans="1:1" ht="13.2" x14ac:dyDescent="0.25">
      <c r="A47288"/>
    </row>
    <row r="47289" spans="1:1" ht="13.2" x14ac:dyDescent="0.25">
      <c r="A47289"/>
    </row>
    <row r="47290" spans="1:1" ht="13.2" x14ac:dyDescent="0.25">
      <c r="A47290"/>
    </row>
    <row r="47291" spans="1:1" ht="13.2" x14ac:dyDescent="0.25">
      <c r="A47291"/>
    </row>
    <row r="47292" spans="1:1" ht="13.2" x14ac:dyDescent="0.25">
      <c r="A47292"/>
    </row>
    <row r="47293" spans="1:1" ht="13.2" x14ac:dyDescent="0.25">
      <c r="A47293"/>
    </row>
    <row r="47294" spans="1:1" ht="13.2" x14ac:dyDescent="0.25">
      <c r="A47294"/>
    </row>
    <row r="47295" spans="1:1" ht="13.2" x14ac:dyDescent="0.25">
      <c r="A47295"/>
    </row>
    <row r="47296" spans="1:1" ht="13.2" x14ac:dyDescent="0.25">
      <c r="A47296"/>
    </row>
    <row r="47297" spans="1:1" ht="13.2" x14ac:dyDescent="0.25">
      <c r="A47297"/>
    </row>
    <row r="47298" spans="1:1" ht="13.2" x14ac:dyDescent="0.25">
      <c r="A47298"/>
    </row>
    <row r="47299" spans="1:1" ht="13.2" x14ac:dyDescent="0.25">
      <c r="A47299"/>
    </row>
    <row r="47300" spans="1:1" ht="13.2" x14ac:dyDescent="0.25">
      <c r="A47300"/>
    </row>
    <row r="47301" spans="1:1" ht="13.2" x14ac:dyDescent="0.25">
      <c r="A47301"/>
    </row>
    <row r="47302" spans="1:1" ht="13.2" x14ac:dyDescent="0.25">
      <c r="A47302"/>
    </row>
    <row r="47303" spans="1:1" ht="13.2" x14ac:dyDescent="0.25">
      <c r="A47303"/>
    </row>
    <row r="47304" spans="1:1" ht="13.2" x14ac:dyDescent="0.25">
      <c r="A47304"/>
    </row>
    <row r="47305" spans="1:1" ht="13.2" x14ac:dyDescent="0.25">
      <c r="A47305"/>
    </row>
    <row r="47306" spans="1:1" ht="13.2" x14ac:dyDescent="0.25">
      <c r="A47306"/>
    </row>
    <row r="47307" spans="1:1" ht="13.2" x14ac:dyDescent="0.25">
      <c r="A47307"/>
    </row>
    <row r="47308" spans="1:1" ht="13.2" x14ac:dyDescent="0.25">
      <c r="A47308"/>
    </row>
    <row r="47309" spans="1:1" ht="13.2" x14ac:dyDescent="0.25">
      <c r="A47309"/>
    </row>
    <row r="47310" spans="1:1" ht="13.2" x14ac:dyDescent="0.25">
      <c r="A47310"/>
    </row>
    <row r="47311" spans="1:1" ht="13.2" x14ac:dyDescent="0.25">
      <c r="A47311"/>
    </row>
    <row r="47312" spans="1:1" ht="13.2" x14ac:dyDescent="0.25">
      <c r="A47312"/>
    </row>
    <row r="47313" spans="1:1" ht="13.2" x14ac:dyDescent="0.25">
      <c r="A47313"/>
    </row>
    <row r="47314" spans="1:1" ht="13.2" x14ac:dyDescent="0.25">
      <c r="A47314"/>
    </row>
    <row r="47315" spans="1:1" ht="13.2" x14ac:dyDescent="0.25">
      <c r="A47315"/>
    </row>
    <row r="47316" spans="1:1" ht="13.2" x14ac:dyDescent="0.25">
      <c r="A47316"/>
    </row>
    <row r="47317" spans="1:1" ht="13.2" x14ac:dyDescent="0.25">
      <c r="A47317"/>
    </row>
    <row r="47318" spans="1:1" ht="13.2" x14ac:dyDescent="0.25">
      <c r="A47318"/>
    </row>
    <row r="47319" spans="1:1" ht="13.2" x14ac:dyDescent="0.25">
      <c r="A47319"/>
    </row>
    <row r="47320" spans="1:1" ht="13.2" x14ac:dyDescent="0.25">
      <c r="A47320"/>
    </row>
    <row r="47321" spans="1:1" ht="13.2" x14ac:dyDescent="0.25">
      <c r="A47321"/>
    </row>
    <row r="47322" spans="1:1" ht="13.2" x14ac:dyDescent="0.25">
      <c r="A47322"/>
    </row>
    <row r="47323" spans="1:1" ht="13.2" x14ac:dyDescent="0.25">
      <c r="A47323"/>
    </row>
    <row r="47324" spans="1:1" ht="13.2" x14ac:dyDescent="0.25">
      <c r="A47324"/>
    </row>
    <row r="47325" spans="1:1" ht="13.2" x14ac:dyDescent="0.25">
      <c r="A47325"/>
    </row>
    <row r="47326" spans="1:1" ht="13.2" x14ac:dyDescent="0.25">
      <c r="A47326"/>
    </row>
    <row r="47327" spans="1:1" ht="13.2" x14ac:dyDescent="0.25">
      <c r="A47327"/>
    </row>
    <row r="47328" spans="1:1" ht="13.2" x14ac:dyDescent="0.25">
      <c r="A47328"/>
    </row>
    <row r="47329" spans="1:1" ht="13.2" x14ac:dyDescent="0.25">
      <c r="A47329"/>
    </row>
    <row r="47330" spans="1:1" ht="13.2" x14ac:dyDescent="0.25">
      <c r="A47330"/>
    </row>
    <row r="47331" spans="1:1" ht="13.2" x14ac:dyDescent="0.25">
      <c r="A47331"/>
    </row>
    <row r="47332" spans="1:1" ht="13.2" x14ac:dyDescent="0.25">
      <c r="A47332"/>
    </row>
    <row r="47333" spans="1:1" ht="13.2" x14ac:dyDescent="0.25">
      <c r="A47333"/>
    </row>
    <row r="47334" spans="1:1" ht="13.2" x14ac:dyDescent="0.25">
      <c r="A47334"/>
    </row>
    <row r="47335" spans="1:1" ht="13.2" x14ac:dyDescent="0.25">
      <c r="A47335"/>
    </row>
    <row r="47336" spans="1:1" ht="13.2" x14ac:dyDescent="0.25">
      <c r="A47336"/>
    </row>
    <row r="47337" spans="1:1" ht="13.2" x14ac:dyDescent="0.25">
      <c r="A47337"/>
    </row>
    <row r="47338" spans="1:1" ht="13.2" x14ac:dyDescent="0.25">
      <c r="A47338"/>
    </row>
    <row r="47339" spans="1:1" ht="13.2" x14ac:dyDescent="0.25">
      <c r="A47339"/>
    </row>
    <row r="47340" spans="1:1" ht="13.2" x14ac:dyDescent="0.25">
      <c r="A47340"/>
    </row>
    <row r="47341" spans="1:1" ht="13.2" x14ac:dyDescent="0.25">
      <c r="A47341"/>
    </row>
    <row r="47342" spans="1:1" ht="13.2" x14ac:dyDescent="0.25">
      <c r="A47342"/>
    </row>
    <row r="47343" spans="1:1" ht="13.2" x14ac:dyDescent="0.25">
      <c r="A47343"/>
    </row>
    <row r="47344" spans="1:1" ht="13.2" x14ac:dyDescent="0.25">
      <c r="A47344"/>
    </row>
    <row r="47345" spans="1:1" ht="13.2" x14ac:dyDescent="0.25">
      <c r="A47345"/>
    </row>
    <row r="47346" spans="1:1" ht="13.2" x14ac:dyDescent="0.25">
      <c r="A47346"/>
    </row>
    <row r="47347" spans="1:1" ht="13.2" x14ac:dyDescent="0.25">
      <c r="A47347"/>
    </row>
    <row r="47348" spans="1:1" ht="13.2" x14ac:dyDescent="0.25">
      <c r="A47348"/>
    </row>
    <row r="47349" spans="1:1" ht="13.2" x14ac:dyDescent="0.25">
      <c r="A47349"/>
    </row>
    <row r="47350" spans="1:1" ht="13.2" x14ac:dyDescent="0.25">
      <c r="A47350"/>
    </row>
    <row r="47351" spans="1:1" ht="13.2" x14ac:dyDescent="0.25">
      <c r="A47351"/>
    </row>
    <row r="47352" spans="1:1" ht="13.2" x14ac:dyDescent="0.25">
      <c r="A47352"/>
    </row>
    <row r="47353" spans="1:1" ht="13.2" x14ac:dyDescent="0.25">
      <c r="A47353"/>
    </row>
    <row r="47354" spans="1:1" ht="13.2" x14ac:dyDescent="0.25">
      <c r="A47354"/>
    </row>
    <row r="47355" spans="1:1" ht="13.2" x14ac:dyDescent="0.25">
      <c r="A47355"/>
    </row>
    <row r="47356" spans="1:1" ht="13.2" x14ac:dyDescent="0.25">
      <c r="A47356"/>
    </row>
    <row r="47357" spans="1:1" ht="13.2" x14ac:dyDescent="0.25">
      <c r="A47357"/>
    </row>
    <row r="47358" spans="1:1" ht="13.2" x14ac:dyDescent="0.25">
      <c r="A47358"/>
    </row>
    <row r="47359" spans="1:1" ht="13.2" x14ac:dyDescent="0.25">
      <c r="A47359"/>
    </row>
    <row r="47360" spans="1:1" ht="13.2" x14ac:dyDescent="0.25">
      <c r="A47360"/>
    </row>
    <row r="47361" spans="1:1" ht="13.2" x14ac:dyDescent="0.25">
      <c r="A47361"/>
    </row>
    <row r="47362" spans="1:1" ht="13.2" x14ac:dyDescent="0.25">
      <c r="A47362"/>
    </row>
    <row r="47363" spans="1:1" ht="13.2" x14ac:dyDescent="0.25">
      <c r="A47363"/>
    </row>
    <row r="47364" spans="1:1" ht="13.2" x14ac:dyDescent="0.25">
      <c r="A47364"/>
    </row>
    <row r="47365" spans="1:1" ht="13.2" x14ac:dyDescent="0.25">
      <c r="A47365"/>
    </row>
    <row r="47366" spans="1:1" ht="13.2" x14ac:dyDescent="0.25">
      <c r="A47366"/>
    </row>
    <row r="47367" spans="1:1" ht="13.2" x14ac:dyDescent="0.25">
      <c r="A47367"/>
    </row>
    <row r="47368" spans="1:1" ht="13.2" x14ac:dyDescent="0.25">
      <c r="A47368"/>
    </row>
    <row r="47369" spans="1:1" ht="13.2" x14ac:dyDescent="0.25">
      <c r="A47369"/>
    </row>
    <row r="47370" spans="1:1" ht="13.2" x14ac:dyDescent="0.25">
      <c r="A47370"/>
    </row>
    <row r="47371" spans="1:1" ht="13.2" x14ac:dyDescent="0.25">
      <c r="A47371"/>
    </row>
    <row r="47372" spans="1:1" ht="13.2" x14ac:dyDescent="0.25">
      <c r="A47372"/>
    </row>
    <row r="47373" spans="1:1" ht="13.2" x14ac:dyDescent="0.25">
      <c r="A47373"/>
    </row>
    <row r="47374" spans="1:1" ht="13.2" x14ac:dyDescent="0.25">
      <c r="A47374"/>
    </row>
    <row r="47375" spans="1:1" ht="13.2" x14ac:dyDescent="0.25">
      <c r="A47375"/>
    </row>
    <row r="47376" spans="1:1" ht="13.2" x14ac:dyDescent="0.25">
      <c r="A47376"/>
    </row>
    <row r="47377" spans="1:1" ht="13.2" x14ac:dyDescent="0.25">
      <c r="A47377"/>
    </row>
    <row r="47378" spans="1:1" ht="13.2" x14ac:dyDescent="0.25">
      <c r="A47378"/>
    </row>
    <row r="47379" spans="1:1" ht="13.2" x14ac:dyDescent="0.25">
      <c r="A47379"/>
    </row>
    <row r="47380" spans="1:1" ht="13.2" x14ac:dyDescent="0.25">
      <c r="A47380"/>
    </row>
    <row r="47381" spans="1:1" ht="13.2" x14ac:dyDescent="0.25">
      <c r="A47381"/>
    </row>
    <row r="47382" spans="1:1" ht="13.2" x14ac:dyDescent="0.25">
      <c r="A47382"/>
    </row>
    <row r="47383" spans="1:1" ht="13.2" x14ac:dyDescent="0.25">
      <c r="A47383"/>
    </row>
    <row r="47384" spans="1:1" ht="13.2" x14ac:dyDescent="0.25">
      <c r="A47384"/>
    </row>
    <row r="47385" spans="1:1" ht="13.2" x14ac:dyDescent="0.25">
      <c r="A47385"/>
    </row>
    <row r="47386" spans="1:1" ht="13.2" x14ac:dyDescent="0.25">
      <c r="A47386"/>
    </row>
    <row r="47387" spans="1:1" ht="13.2" x14ac:dyDescent="0.25">
      <c r="A47387"/>
    </row>
    <row r="47388" spans="1:1" ht="13.2" x14ac:dyDescent="0.25">
      <c r="A47388"/>
    </row>
    <row r="47389" spans="1:1" ht="13.2" x14ac:dyDescent="0.25">
      <c r="A47389"/>
    </row>
    <row r="47390" spans="1:1" ht="13.2" x14ac:dyDescent="0.25">
      <c r="A47390"/>
    </row>
    <row r="47391" spans="1:1" ht="13.2" x14ac:dyDescent="0.25">
      <c r="A47391"/>
    </row>
    <row r="47392" spans="1:1" ht="13.2" x14ac:dyDescent="0.25">
      <c r="A47392"/>
    </row>
    <row r="47393" spans="1:1" ht="13.2" x14ac:dyDescent="0.25">
      <c r="A47393"/>
    </row>
    <row r="47394" spans="1:1" ht="13.2" x14ac:dyDescent="0.25">
      <c r="A47394"/>
    </row>
    <row r="47395" spans="1:1" ht="13.2" x14ac:dyDescent="0.25">
      <c r="A47395"/>
    </row>
    <row r="47396" spans="1:1" ht="13.2" x14ac:dyDescent="0.25">
      <c r="A47396"/>
    </row>
    <row r="47397" spans="1:1" ht="13.2" x14ac:dyDescent="0.25">
      <c r="A47397"/>
    </row>
    <row r="47398" spans="1:1" ht="13.2" x14ac:dyDescent="0.25">
      <c r="A47398"/>
    </row>
    <row r="47399" spans="1:1" ht="13.2" x14ac:dyDescent="0.25">
      <c r="A47399"/>
    </row>
    <row r="47400" spans="1:1" ht="13.2" x14ac:dyDescent="0.25">
      <c r="A47400"/>
    </row>
    <row r="47401" spans="1:1" ht="13.2" x14ac:dyDescent="0.25">
      <c r="A47401"/>
    </row>
    <row r="47402" spans="1:1" ht="13.2" x14ac:dyDescent="0.25">
      <c r="A47402"/>
    </row>
    <row r="47403" spans="1:1" ht="13.2" x14ac:dyDescent="0.25">
      <c r="A47403"/>
    </row>
    <row r="47404" spans="1:1" ht="13.2" x14ac:dyDescent="0.25">
      <c r="A47404"/>
    </row>
    <row r="47405" spans="1:1" ht="13.2" x14ac:dyDescent="0.25">
      <c r="A47405"/>
    </row>
    <row r="47406" spans="1:1" ht="13.2" x14ac:dyDescent="0.25">
      <c r="A47406"/>
    </row>
    <row r="47407" spans="1:1" ht="13.2" x14ac:dyDescent="0.25">
      <c r="A47407"/>
    </row>
    <row r="47408" spans="1:1" ht="13.2" x14ac:dyDescent="0.25">
      <c r="A47408"/>
    </row>
    <row r="47409" spans="1:1" ht="13.2" x14ac:dyDescent="0.25">
      <c r="A47409"/>
    </row>
    <row r="47410" spans="1:1" ht="13.2" x14ac:dyDescent="0.25">
      <c r="A47410"/>
    </row>
    <row r="47411" spans="1:1" ht="13.2" x14ac:dyDescent="0.25">
      <c r="A47411"/>
    </row>
    <row r="47412" spans="1:1" ht="13.2" x14ac:dyDescent="0.25">
      <c r="A47412"/>
    </row>
    <row r="47413" spans="1:1" ht="13.2" x14ac:dyDescent="0.25">
      <c r="A47413"/>
    </row>
    <row r="47414" spans="1:1" ht="13.2" x14ac:dyDescent="0.25">
      <c r="A47414"/>
    </row>
    <row r="47415" spans="1:1" ht="13.2" x14ac:dyDescent="0.25">
      <c r="A47415"/>
    </row>
    <row r="47416" spans="1:1" ht="13.2" x14ac:dyDescent="0.25">
      <c r="A47416"/>
    </row>
    <row r="47417" spans="1:1" ht="13.2" x14ac:dyDescent="0.25">
      <c r="A47417"/>
    </row>
    <row r="47418" spans="1:1" ht="13.2" x14ac:dyDescent="0.25">
      <c r="A47418"/>
    </row>
    <row r="47419" spans="1:1" ht="13.2" x14ac:dyDescent="0.25">
      <c r="A47419"/>
    </row>
    <row r="47420" spans="1:1" ht="13.2" x14ac:dyDescent="0.25">
      <c r="A47420"/>
    </row>
    <row r="47421" spans="1:1" ht="13.2" x14ac:dyDescent="0.25">
      <c r="A47421"/>
    </row>
    <row r="47422" spans="1:1" ht="13.2" x14ac:dyDescent="0.25">
      <c r="A47422"/>
    </row>
    <row r="47423" spans="1:1" ht="13.2" x14ac:dyDescent="0.25">
      <c r="A47423"/>
    </row>
    <row r="47424" spans="1:1" ht="13.2" x14ac:dyDescent="0.25">
      <c r="A47424"/>
    </row>
    <row r="47425" spans="1:1" ht="13.2" x14ac:dyDescent="0.25">
      <c r="A47425"/>
    </row>
    <row r="47426" spans="1:1" ht="13.2" x14ac:dyDescent="0.25">
      <c r="A47426"/>
    </row>
    <row r="47427" spans="1:1" ht="13.2" x14ac:dyDescent="0.25">
      <c r="A47427"/>
    </row>
    <row r="47428" spans="1:1" ht="13.2" x14ac:dyDescent="0.25">
      <c r="A47428"/>
    </row>
    <row r="47429" spans="1:1" ht="13.2" x14ac:dyDescent="0.25">
      <c r="A47429"/>
    </row>
    <row r="47430" spans="1:1" ht="13.2" x14ac:dyDescent="0.25">
      <c r="A47430"/>
    </row>
    <row r="47431" spans="1:1" ht="13.2" x14ac:dyDescent="0.25">
      <c r="A47431"/>
    </row>
    <row r="47432" spans="1:1" ht="13.2" x14ac:dyDescent="0.25">
      <c r="A47432"/>
    </row>
    <row r="47433" spans="1:1" ht="13.2" x14ac:dyDescent="0.25">
      <c r="A47433"/>
    </row>
    <row r="47434" spans="1:1" ht="13.2" x14ac:dyDescent="0.25">
      <c r="A47434"/>
    </row>
    <row r="47435" spans="1:1" ht="13.2" x14ac:dyDescent="0.25">
      <c r="A47435"/>
    </row>
    <row r="47436" spans="1:1" ht="13.2" x14ac:dyDescent="0.25">
      <c r="A47436"/>
    </row>
    <row r="47437" spans="1:1" ht="13.2" x14ac:dyDescent="0.25">
      <c r="A47437"/>
    </row>
    <row r="47438" spans="1:1" ht="13.2" x14ac:dyDescent="0.25">
      <c r="A47438"/>
    </row>
    <row r="47439" spans="1:1" ht="13.2" x14ac:dyDescent="0.25">
      <c r="A47439"/>
    </row>
    <row r="47440" spans="1:1" ht="13.2" x14ac:dyDescent="0.25">
      <c r="A47440"/>
    </row>
    <row r="47441" spans="1:1" ht="13.2" x14ac:dyDescent="0.25">
      <c r="A47441"/>
    </row>
    <row r="47442" spans="1:1" ht="13.2" x14ac:dyDescent="0.25">
      <c r="A47442"/>
    </row>
    <row r="47443" spans="1:1" ht="13.2" x14ac:dyDescent="0.25">
      <c r="A47443"/>
    </row>
    <row r="47444" spans="1:1" ht="13.2" x14ac:dyDescent="0.25">
      <c r="A47444"/>
    </row>
    <row r="47445" spans="1:1" ht="13.2" x14ac:dyDescent="0.25">
      <c r="A47445"/>
    </row>
    <row r="47446" spans="1:1" ht="13.2" x14ac:dyDescent="0.25">
      <c r="A47446"/>
    </row>
    <row r="47447" spans="1:1" ht="13.2" x14ac:dyDescent="0.25">
      <c r="A47447"/>
    </row>
    <row r="47448" spans="1:1" ht="13.2" x14ac:dyDescent="0.25">
      <c r="A47448"/>
    </row>
    <row r="47449" spans="1:1" ht="13.2" x14ac:dyDescent="0.25">
      <c r="A47449"/>
    </row>
    <row r="47450" spans="1:1" ht="13.2" x14ac:dyDescent="0.25">
      <c r="A47450"/>
    </row>
    <row r="47451" spans="1:1" ht="13.2" x14ac:dyDescent="0.25">
      <c r="A47451"/>
    </row>
    <row r="47452" spans="1:1" ht="13.2" x14ac:dyDescent="0.25">
      <c r="A47452"/>
    </row>
    <row r="47453" spans="1:1" ht="13.2" x14ac:dyDescent="0.25">
      <c r="A47453"/>
    </row>
    <row r="47454" spans="1:1" ht="13.2" x14ac:dyDescent="0.25">
      <c r="A47454"/>
    </row>
    <row r="47455" spans="1:1" ht="13.2" x14ac:dyDescent="0.25">
      <c r="A47455"/>
    </row>
    <row r="47456" spans="1:1" ht="13.2" x14ac:dyDescent="0.25">
      <c r="A47456"/>
    </row>
    <row r="47457" spans="1:1" ht="13.2" x14ac:dyDescent="0.25">
      <c r="A47457"/>
    </row>
    <row r="47458" spans="1:1" ht="13.2" x14ac:dyDescent="0.25">
      <c r="A47458"/>
    </row>
    <row r="47459" spans="1:1" ht="13.2" x14ac:dyDescent="0.25">
      <c r="A47459"/>
    </row>
    <row r="47460" spans="1:1" ht="13.2" x14ac:dyDescent="0.25">
      <c r="A47460"/>
    </row>
    <row r="47461" spans="1:1" ht="13.2" x14ac:dyDescent="0.25">
      <c r="A47461"/>
    </row>
    <row r="47462" spans="1:1" ht="13.2" x14ac:dyDescent="0.25">
      <c r="A47462"/>
    </row>
    <row r="47463" spans="1:1" ht="13.2" x14ac:dyDescent="0.25">
      <c r="A47463"/>
    </row>
    <row r="47464" spans="1:1" ht="13.2" x14ac:dyDescent="0.25">
      <c r="A47464"/>
    </row>
    <row r="47465" spans="1:1" ht="13.2" x14ac:dyDescent="0.25">
      <c r="A47465"/>
    </row>
    <row r="47466" spans="1:1" ht="13.2" x14ac:dyDescent="0.25">
      <c r="A47466"/>
    </row>
    <row r="47467" spans="1:1" ht="13.2" x14ac:dyDescent="0.25">
      <c r="A47467"/>
    </row>
    <row r="47468" spans="1:1" ht="13.2" x14ac:dyDescent="0.25">
      <c r="A47468"/>
    </row>
    <row r="47469" spans="1:1" ht="13.2" x14ac:dyDescent="0.25">
      <c r="A47469"/>
    </row>
    <row r="47470" spans="1:1" ht="13.2" x14ac:dyDescent="0.25">
      <c r="A47470"/>
    </row>
    <row r="47471" spans="1:1" ht="13.2" x14ac:dyDescent="0.25">
      <c r="A47471"/>
    </row>
    <row r="47472" spans="1:1" ht="13.2" x14ac:dyDescent="0.25">
      <c r="A47472"/>
    </row>
    <row r="47473" spans="1:1" ht="13.2" x14ac:dyDescent="0.25">
      <c r="A47473"/>
    </row>
    <row r="47474" spans="1:1" ht="13.2" x14ac:dyDescent="0.25">
      <c r="A47474"/>
    </row>
    <row r="47475" spans="1:1" ht="13.2" x14ac:dyDescent="0.25">
      <c r="A47475"/>
    </row>
    <row r="47476" spans="1:1" ht="13.2" x14ac:dyDescent="0.25">
      <c r="A47476"/>
    </row>
    <row r="47477" spans="1:1" ht="13.2" x14ac:dyDescent="0.25">
      <c r="A47477"/>
    </row>
    <row r="47478" spans="1:1" ht="13.2" x14ac:dyDescent="0.25">
      <c r="A47478"/>
    </row>
    <row r="47479" spans="1:1" ht="13.2" x14ac:dyDescent="0.25">
      <c r="A47479"/>
    </row>
    <row r="47480" spans="1:1" ht="13.2" x14ac:dyDescent="0.25">
      <c r="A47480"/>
    </row>
    <row r="47481" spans="1:1" ht="13.2" x14ac:dyDescent="0.25">
      <c r="A47481"/>
    </row>
    <row r="47482" spans="1:1" ht="13.2" x14ac:dyDescent="0.25">
      <c r="A47482"/>
    </row>
    <row r="47483" spans="1:1" ht="13.2" x14ac:dyDescent="0.25">
      <c r="A47483"/>
    </row>
    <row r="47484" spans="1:1" ht="13.2" x14ac:dyDescent="0.25">
      <c r="A47484"/>
    </row>
    <row r="47485" spans="1:1" ht="13.2" x14ac:dyDescent="0.25">
      <c r="A47485"/>
    </row>
    <row r="47486" spans="1:1" ht="13.2" x14ac:dyDescent="0.25">
      <c r="A47486"/>
    </row>
    <row r="47487" spans="1:1" ht="13.2" x14ac:dyDescent="0.25">
      <c r="A47487"/>
    </row>
    <row r="47488" spans="1:1" ht="13.2" x14ac:dyDescent="0.25">
      <c r="A47488"/>
    </row>
    <row r="47489" spans="1:1" ht="13.2" x14ac:dyDescent="0.25">
      <c r="A47489"/>
    </row>
    <row r="47490" spans="1:1" ht="13.2" x14ac:dyDescent="0.25">
      <c r="A47490"/>
    </row>
    <row r="47491" spans="1:1" ht="13.2" x14ac:dyDescent="0.25">
      <c r="A47491"/>
    </row>
    <row r="47492" spans="1:1" ht="13.2" x14ac:dyDescent="0.25">
      <c r="A47492"/>
    </row>
    <row r="47493" spans="1:1" ht="13.2" x14ac:dyDescent="0.25">
      <c r="A47493"/>
    </row>
    <row r="47494" spans="1:1" ht="13.2" x14ac:dyDescent="0.25">
      <c r="A47494"/>
    </row>
    <row r="47495" spans="1:1" ht="13.2" x14ac:dyDescent="0.25">
      <c r="A47495"/>
    </row>
    <row r="47496" spans="1:1" ht="13.2" x14ac:dyDescent="0.25">
      <c r="A47496"/>
    </row>
    <row r="47497" spans="1:1" ht="13.2" x14ac:dyDescent="0.25">
      <c r="A47497"/>
    </row>
    <row r="47498" spans="1:1" ht="13.2" x14ac:dyDescent="0.25">
      <c r="A47498"/>
    </row>
    <row r="47499" spans="1:1" ht="13.2" x14ac:dyDescent="0.25">
      <c r="A47499"/>
    </row>
    <row r="47500" spans="1:1" ht="13.2" x14ac:dyDescent="0.25">
      <c r="A47500"/>
    </row>
    <row r="47501" spans="1:1" ht="13.2" x14ac:dyDescent="0.25">
      <c r="A47501"/>
    </row>
    <row r="47502" spans="1:1" ht="13.2" x14ac:dyDescent="0.25">
      <c r="A47502"/>
    </row>
    <row r="47503" spans="1:1" ht="13.2" x14ac:dyDescent="0.25">
      <c r="A47503"/>
    </row>
    <row r="47504" spans="1:1" ht="13.2" x14ac:dyDescent="0.25">
      <c r="A47504"/>
    </row>
    <row r="47505" spans="1:1" ht="13.2" x14ac:dyDescent="0.25">
      <c r="A47505"/>
    </row>
    <row r="47506" spans="1:1" ht="13.2" x14ac:dyDescent="0.25">
      <c r="A47506"/>
    </row>
    <row r="47507" spans="1:1" ht="13.2" x14ac:dyDescent="0.25">
      <c r="A47507"/>
    </row>
    <row r="47508" spans="1:1" ht="13.2" x14ac:dyDescent="0.25">
      <c r="A47508"/>
    </row>
    <row r="47509" spans="1:1" ht="13.2" x14ac:dyDescent="0.25">
      <c r="A47509"/>
    </row>
    <row r="47510" spans="1:1" ht="13.2" x14ac:dyDescent="0.25">
      <c r="A47510"/>
    </row>
    <row r="47511" spans="1:1" ht="13.2" x14ac:dyDescent="0.25">
      <c r="A47511"/>
    </row>
    <row r="47512" spans="1:1" ht="13.2" x14ac:dyDescent="0.25">
      <c r="A47512"/>
    </row>
    <row r="47513" spans="1:1" ht="13.2" x14ac:dyDescent="0.25">
      <c r="A47513"/>
    </row>
    <row r="47514" spans="1:1" ht="13.2" x14ac:dyDescent="0.25">
      <c r="A47514"/>
    </row>
    <row r="47515" spans="1:1" ht="13.2" x14ac:dyDescent="0.25">
      <c r="A47515"/>
    </row>
    <row r="47516" spans="1:1" ht="13.2" x14ac:dyDescent="0.25">
      <c r="A47516"/>
    </row>
    <row r="47517" spans="1:1" ht="13.2" x14ac:dyDescent="0.25">
      <c r="A47517"/>
    </row>
    <row r="47518" spans="1:1" ht="13.2" x14ac:dyDescent="0.25">
      <c r="A47518"/>
    </row>
    <row r="47519" spans="1:1" ht="13.2" x14ac:dyDescent="0.25">
      <c r="A47519"/>
    </row>
    <row r="47520" spans="1:1" ht="13.2" x14ac:dyDescent="0.25">
      <c r="A47520"/>
    </row>
    <row r="47521" spans="1:1" ht="13.2" x14ac:dyDescent="0.25">
      <c r="A47521"/>
    </row>
    <row r="47522" spans="1:1" ht="13.2" x14ac:dyDescent="0.25">
      <c r="A47522"/>
    </row>
    <row r="47523" spans="1:1" ht="13.2" x14ac:dyDescent="0.25">
      <c r="A47523"/>
    </row>
    <row r="47524" spans="1:1" ht="13.2" x14ac:dyDescent="0.25">
      <c r="A47524"/>
    </row>
    <row r="47525" spans="1:1" ht="13.2" x14ac:dyDescent="0.25">
      <c r="A47525"/>
    </row>
    <row r="47526" spans="1:1" ht="13.2" x14ac:dyDescent="0.25">
      <c r="A47526"/>
    </row>
    <row r="47527" spans="1:1" ht="13.2" x14ac:dyDescent="0.25">
      <c r="A47527"/>
    </row>
    <row r="47528" spans="1:1" ht="13.2" x14ac:dyDescent="0.25">
      <c r="A47528"/>
    </row>
    <row r="47529" spans="1:1" ht="13.2" x14ac:dyDescent="0.25">
      <c r="A47529"/>
    </row>
    <row r="47530" spans="1:1" ht="13.2" x14ac:dyDescent="0.25">
      <c r="A47530"/>
    </row>
    <row r="47531" spans="1:1" ht="13.2" x14ac:dyDescent="0.25">
      <c r="A47531"/>
    </row>
    <row r="47532" spans="1:1" ht="13.2" x14ac:dyDescent="0.25">
      <c r="A47532"/>
    </row>
    <row r="47533" spans="1:1" ht="13.2" x14ac:dyDescent="0.25">
      <c r="A47533"/>
    </row>
    <row r="47534" spans="1:1" ht="13.2" x14ac:dyDescent="0.25">
      <c r="A47534"/>
    </row>
    <row r="47535" spans="1:1" ht="13.2" x14ac:dyDescent="0.25">
      <c r="A47535"/>
    </row>
    <row r="47536" spans="1:1" ht="13.2" x14ac:dyDescent="0.25">
      <c r="A47536"/>
    </row>
    <row r="47537" spans="1:1" ht="13.2" x14ac:dyDescent="0.25">
      <c r="A47537"/>
    </row>
    <row r="47538" spans="1:1" ht="13.2" x14ac:dyDescent="0.25">
      <c r="A47538"/>
    </row>
    <row r="47539" spans="1:1" ht="13.2" x14ac:dyDescent="0.25">
      <c r="A47539"/>
    </row>
    <row r="47540" spans="1:1" ht="13.2" x14ac:dyDescent="0.25">
      <c r="A47540"/>
    </row>
    <row r="47541" spans="1:1" ht="13.2" x14ac:dyDescent="0.25">
      <c r="A47541"/>
    </row>
    <row r="47542" spans="1:1" ht="13.2" x14ac:dyDescent="0.25">
      <c r="A47542"/>
    </row>
    <row r="47543" spans="1:1" ht="13.2" x14ac:dyDescent="0.25">
      <c r="A47543"/>
    </row>
    <row r="47544" spans="1:1" ht="13.2" x14ac:dyDescent="0.25">
      <c r="A47544"/>
    </row>
    <row r="47545" spans="1:1" ht="13.2" x14ac:dyDescent="0.25">
      <c r="A47545"/>
    </row>
    <row r="47546" spans="1:1" ht="13.2" x14ac:dyDescent="0.25">
      <c r="A47546"/>
    </row>
    <row r="47547" spans="1:1" ht="13.2" x14ac:dyDescent="0.25">
      <c r="A47547"/>
    </row>
    <row r="47548" spans="1:1" ht="13.2" x14ac:dyDescent="0.25">
      <c r="A47548"/>
    </row>
    <row r="47549" spans="1:1" ht="13.2" x14ac:dyDescent="0.25">
      <c r="A47549"/>
    </row>
    <row r="47550" spans="1:1" ht="13.2" x14ac:dyDescent="0.25">
      <c r="A47550"/>
    </row>
    <row r="47551" spans="1:1" ht="13.2" x14ac:dyDescent="0.25">
      <c r="A47551"/>
    </row>
    <row r="47552" spans="1:1" ht="13.2" x14ac:dyDescent="0.25">
      <c r="A47552"/>
    </row>
    <row r="47553" spans="1:1" ht="13.2" x14ac:dyDescent="0.25">
      <c r="A47553"/>
    </row>
    <row r="47554" spans="1:1" ht="13.2" x14ac:dyDescent="0.25">
      <c r="A47554"/>
    </row>
    <row r="47555" spans="1:1" ht="13.2" x14ac:dyDescent="0.25">
      <c r="A47555"/>
    </row>
    <row r="47556" spans="1:1" ht="13.2" x14ac:dyDescent="0.25">
      <c r="A47556"/>
    </row>
    <row r="47557" spans="1:1" ht="13.2" x14ac:dyDescent="0.25">
      <c r="A47557"/>
    </row>
    <row r="47558" spans="1:1" ht="13.2" x14ac:dyDescent="0.25">
      <c r="A47558"/>
    </row>
    <row r="47559" spans="1:1" ht="13.2" x14ac:dyDescent="0.25">
      <c r="A47559"/>
    </row>
    <row r="47560" spans="1:1" ht="13.2" x14ac:dyDescent="0.25">
      <c r="A47560"/>
    </row>
    <row r="47561" spans="1:1" ht="13.2" x14ac:dyDescent="0.25">
      <c r="A47561"/>
    </row>
    <row r="47562" spans="1:1" ht="13.2" x14ac:dyDescent="0.25">
      <c r="A47562"/>
    </row>
    <row r="47563" spans="1:1" ht="13.2" x14ac:dyDescent="0.25">
      <c r="A47563"/>
    </row>
    <row r="47564" spans="1:1" ht="13.2" x14ac:dyDescent="0.25">
      <c r="A47564"/>
    </row>
    <row r="47565" spans="1:1" ht="13.2" x14ac:dyDescent="0.25">
      <c r="A47565"/>
    </row>
    <row r="47566" spans="1:1" ht="13.2" x14ac:dyDescent="0.25">
      <c r="A47566"/>
    </row>
    <row r="47567" spans="1:1" ht="13.2" x14ac:dyDescent="0.25">
      <c r="A47567"/>
    </row>
    <row r="47568" spans="1:1" ht="13.2" x14ac:dyDescent="0.25">
      <c r="A47568"/>
    </row>
    <row r="47569" spans="1:1" ht="13.2" x14ac:dyDescent="0.25">
      <c r="A47569"/>
    </row>
    <row r="47570" spans="1:1" ht="13.2" x14ac:dyDescent="0.25">
      <c r="A47570"/>
    </row>
    <row r="47571" spans="1:1" ht="13.2" x14ac:dyDescent="0.25">
      <c r="A47571"/>
    </row>
    <row r="47572" spans="1:1" ht="13.2" x14ac:dyDescent="0.25">
      <c r="A47572"/>
    </row>
    <row r="47573" spans="1:1" ht="13.2" x14ac:dyDescent="0.25">
      <c r="A47573"/>
    </row>
    <row r="47574" spans="1:1" ht="13.2" x14ac:dyDescent="0.25">
      <c r="A47574"/>
    </row>
    <row r="47575" spans="1:1" ht="13.2" x14ac:dyDescent="0.25">
      <c r="A47575"/>
    </row>
    <row r="47576" spans="1:1" ht="13.2" x14ac:dyDescent="0.25">
      <c r="A47576"/>
    </row>
    <row r="47577" spans="1:1" ht="13.2" x14ac:dyDescent="0.25">
      <c r="A47577"/>
    </row>
    <row r="47578" spans="1:1" ht="13.2" x14ac:dyDescent="0.25">
      <c r="A47578"/>
    </row>
    <row r="47579" spans="1:1" ht="13.2" x14ac:dyDescent="0.25">
      <c r="A47579"/>
    </row>
    <row r="47580" spans="1:1" ht="13.2" x14ac:dyDescent="0.25">
      <c r="A47580"/>
    </row>
    <row r="47581" spans="1:1" ht="13.2" x14ac:dyDescent="0.25">
      <c r="A47581"/>
    </row>
    <row r="47582" spans="1:1" ht="13.2" x14ac:dyDescent="0.25">
      <c r="A47582"/>
    </row>
    <row r="47583" spans="1:1" ht="13.2" x14ac:dyDescent="0.25">
      <c r="A47583"/>
    </row>
    <row r="47584" spans="1:1" ht="13.2" x14ac:dyDescent="0.25">
      <c r="A47584"/>
    </row>
    <row r="47585" spans="1:1" ht="13.2" x14ac:dyDescent="0.25">
      <c r="A47585"/>
    </row>
    <row r="47586" spans="1:1" ht="13.2" x14ac:dyDescent="0.25">
      <c r="A47586"/>
    </row>
    <row r="47587" spans="1:1" ht="13.2" x14ac:dyDescent="0.25">
      <c r="A47587"/>
    </row>
    <row r="47588" spans="1:1" ht="13.2" x14ac:dyDescent="0.25">
      <c r="A47588"/>
    </row>
    <row r="47589" spans="1:1" ht="13.2" x14ac:dyDescent="0.25">
      <c r="A47589"/>
    </row>
    <row r="47590" spans="1:1" ht="13.2" x14ac:dyDescent="0.25">
      <c r="A47590"/>
    </row>
    <row r="47591" spans="1:1" ht="13.2" x14ac:dyDescent="0.25">
      <c r="A47591"/>
    </row>
    <row r="47592" spans="1:1" ht="13.2" x14ac:dyDescent="0.25">
      <c r="A47592"/>
    </row>
    <row r="47593" spans="1:1" ht="13.2" x14ac:dyDescent="0.25">
      <c r="A47593"/>
    </row>
    <row r="47594" spans="1:1" ht="13.2" x14ac:dyDescent="0.25">
      <c r="A47594"/>
    </row>
    <row r="47595" spans="1:1" ht="13.2" x14ac:dyDescent="0.25">
      <c r="A47595"/>
    </row>
    <row r="47596" spans="1:1" ht="13.2" x14ac:dyDescent="0.25">
      <c r="A47596"/>
    </row>
    <row r="47597" spans="1:1" ht="13.2" x14ac:dyDescent="0.25">
      <c r="A47597"/>
    </row>
    <row r="47598" spans="1:1" ht="13.2" x14ac:dyDescent="0.25">
      <c r="A47598"/>
    </row>
    <row r="47599" spans="1:1" ht="13.2" x14ac:dyDescent="0.25">
      <c r="A47599"/>
    </row>
    <row r="47600" spans="1:1" ht="13.2" x14ac:dyDescent="0.25">
      <c r="A47600"/>
    </row>
    <row r="47601" spans="1:1" ht="13.2" x14ac:dyDescent="0.25">
      <c r="A47601"/>
    </row>
    <row r="47602" spans="1:1" ht="13.2" x14ac:dyDescent="0.25">
      <c r="A47602"/>
    </row>
    <row r="47603" spans="1:1" ht="13.2" x14ac:dyDescent="0.25">
      <c r="A47603"/>
    </row>
    <row r="47604" spans="1:1" ht="13.2" x14ac:dyDescent="0.25">
      <c r="A47604"/>
    </row>
    <row r="47605" spans="1:1" ht="13.2" x14ac:dyDescent="0.25">
      <c r="A47605"/>
    </row>
    <row r="47606" spans="1:1" ht="13.2" x14ac:dyDescent="0.25">
      <c r="A47606"/>
    </row>
    <row r="47607" spans="1:1" ht="13.2" x14ac:dyDescent="0.25">
      <c r="A47607"/>
    </row>
    <row r="47608" spans="1:1" ht="13.2" x14ac:dyDescent="0.25">
      <c r="A47608"/>
    </row>
    <row r="47609" spans="1:1" ht="13.2" x14ac:dyDescent="0.25">
      <c r="A47609"/>
    </row>
    <row r="47610" spans="1:1" ht="13.2" x14ac:dyDescent="0.25">
      <c r="A47610"/>
    </row>
    <row r="47611" spans="1:1" ht="13.2" x14ac:dyDescent="0.25">
      <c r="A47611"/>
    </row>
    <row r="47612" spans="1:1" ht="13.2" x14ac:dyDescent="0.25">
      <c r="A47612"/>
    </row>
    <row r="47613" spans="1:1" ht="13.2" x14ac:dyDescent="0.25">
      <c r="A47613"/>
    </row>
    <row r="47614" spans="1:1" ht="13.2" x14ac:dyDescent="0.25">
      <c r="A47614"/>
    </row>
    <row r="47615" spans="1:1" ht="13.2" x14ac:dyDescent="0.25">
      <c r="A47615"/>
    </row>
    <row r="47616" spans="1:1" ht="13.2" x14ac:dyDescent="0.25">
      <c r="A47616"/>
    </row>
    <row r="47617" spans="1:1" ht="13.2" x14ac:dyDescent="0.25">
      <c r="A47617"/>
    </row>
    <row r="47618" spans="1:1" ht="13.2" x14ac:dyDescent="0.25">
      <c r="A47618"/>
    </row>
    <row r="47619" spans="1:1" ht="13.2" x14ac:dyDescent="0.25">
      <c r="A47619"/>
    </row>
    <row r="47620" spans="1:1" ht="13.2" x14ac:dyDescent="0.25">
      <c r="A47620"/>
    </row>
    <row r="47621" spans="1:1" ht="13.2" x14ac:dyDescent="0.25">
      <c r="A47621"/>
    </row>
    <row r="47622" spans="1:1" ht="13.2" x14ac:dyDescent="0.25">
      <c r="A47622"/>
    </row>
    <row r="47623" spans="1:1" ht="13.2" x14ac:dyDescent="0.25">
      <c r="A47623"/>
    </row>
    <row r="47624" spans="1:1" ht="13.2" x14ac:dyDescent="0.25">
      <c r="A47624"/>
    </row>
    <row r="47625" spans="1:1" ht="13.2" x14ac:dyDescent="0.25">
      <c r="A47625"/>
    </row>
    <row r="47626" spans="1:1" ht="13.2" x14ac:dyDescent="0.25">
      <c r="A47626"/>
    </row>
    <row r="47627" spans="1:1" ht="13.2" x14ac:dyDescent="0.25">
      <c r="A47627"/>
    </row>
    <row r="47628" spans="1:1" ht="13.2" x14ac:dyDescent="0.25">
      <c r="A47628"/>
    </row>
    <row r="47629" spans="1:1" ht="13.2" x14ac:dyDescent="0.25">
      <c r="A47629"/>
    </row>
    <row r="47630" spans="1:1" ht="13.2" x14ac:dyDescent="0.25">
      <c r="A47630"/>
    </row>
    <row r="47631" spans="1:1" ht="13.2" x14ac:dyDescent="0.25">
      <c r="A47631"/>
    </row>
    <row r="47632" spans="1:1" ht="13.2" x14ac:dyDescent="0.25">
      <c r="A47632"/>
    </row>
    <row r="47633" spans="1:1" ht="13.2" x14ac:dyDescent="0.25">
      <c r="A47633"/>
    </row>
    <row r="47634" spans="1:1" ht="13.2" x14ac:dyDescent="0.25">
      <c r="A47634"/>
    </row>
    <row r="47635" spans="1:1" ht="13.2" x14ac:dyDescent="0.25">
      <c r="A47635"/>
    </row>
    <row r="47636" spans="1:1" ht="13.2" x14ac:dyDescent="0.25">
      <c r="A47636"/>
    </row>
    <row r="47637" spans="1:1" ht="13.2" x14ac:dyDescent="0.25">
      <c r="A47637"/>
    </row>
    <row r="47638" spans="1:1" ht="13.2" x14ac:dyDescent="0.25">
      <c r="A47638"/>
    </row>
    <row r="47639" spans="1:1" ht="13.2" x14ac:dyDescent="0.25">
      <c r="A47639"/>
    </row>
    <row r="47640" spans="1:1" ht="13.2" x14ac:dyDescent="0.25">
      <c r="A47640"/>
    </row>
    <row r="47641" spans="1:1" ht="13.2" x14ac:dyDescent="0.25">
      <c r="A47641"/>
    </row>
    <row r="47642" spans="1:1" ht="13.2" x14ac:dyDescent="0.25">
      <c r="A47642"/>
    </row>
    <row r="47643" spans="1:1" ht="13.2" x14ac:dyDescent="0.25">
      <c r="A47643"/>
    </row>
    <row r="47644" spans="1:1" ht="13.2" x14ac:dyDescent="0.25">
      <c r="A47644"/>
    </row>
    <row r="47645" spans="1:1" ht="13.2" x14ac:dyDescent="0.25">
      <c r="A47645"/>
    </row>
    <row r="47646" spans="1:1" ht="13.2" x14ac:dyDescent="0.25">
      <c r="A47646"/>
    </row>
    <row r="47647" spans="1:1" ht="13.2" x14ac:dyDescent="0.25">
      <c r="A47647"/>
    </row>
    <row r="47648" spans="1:1" ht="13.2" x14ac:dyDescent="0.25">
      <c r="A47648"/>
    </row>
    <row r="47649" spans="1:1" ht="13.2" x14ac:dyDescent="0.25">
      <c r="A47649"/>
    </row>
    <row r="47650" spans="1:1" ht="13.2" x14ac:dyDescent="0.25">
      <c r="A47650"/>
    </row>
    <row r="47651" spans="1:1" ht="13.2" x14ac:dyDescent="0.25">
      <c r="A47651"/>
    </row>
    <row r="47652" spans="1:1" ht="13.2" x14ac:dyDescent="0.25">
      <c r="A47652"/>
    </row>
    <row r="47653" spans="1:1" ht="13.2" x14ac:dyDescent="0.25">
      <c r="A47653"/>
    </row>
    <row r="47654" spans="1:1" ht="13.2" x14ac:dyDescent="0.25">
      <c r="A47654"/>
    </row>
    <row r="47655" spans="1:1" ht="13.2" x14ac:dyDescent="0.25">
      <c r="A47655"/>
    </row>
    <row r="47656" spans="1:1" ht="13.2" x14ac:dyDescent="0.25">
      <c r="A47656"/>
    </row>
    <row r="47657" spans="1:1" ht="13.2" x14ac:dyDescent="0.25">
      <c r="A47657"/>
    </row>
    <row r="47658" spans="1:1" ht="13.2" x14ac:dyDescent="0.25">
      <c r="A47658"/>
    </row>
    <row r="47659" spans="1:1" ht="13.2" x14ac:dyDescent="0.25">
      <c r="A47659"/>
    </row>
    <row r="47660" spans="1:1" ht="13.2" x14ac:dyDescent="0.25">
      <c r="A47660"/>
    </row>
    <row r="47661" spans="1:1" ht="13.2" x14ac:dyDescent="0.25">
      <c r="A47661"/>
    </row>
    <row r="47662" spans="1:1" ht="13.2" x14ac:dyDescent="0.25">
      <c r="A47662"/>
    </row>
    <row r="47663" spans="1:1" ht="13.2" x14ac:dyDescent="0.25">
      <c r="A47663"/>
    </row>
    <row r="47664" spans="1:1" ht="13.2" x14ac:dyDescent="0.25">
      <c r="A47664"/>
    </row>
    <row r="47665" spans="1:1" ht="13.2" x14ac:dyDescent="0.25">
      <c r="A47665"/>
    </row>
    <row r="47666" spans="1:1" ht="13.2" x14ac:dyDescent="0.25">
      <c r="A47666"/>
    </row>
    <row r="47667" spans="1:1" ht="13.2" x14ac:dyDescent="0.25">
      <c r="A47667"/>
    </row>
    <row r="47668" spans="1:1" ht="13.2" x14ac:dyDescent="0.25">
      <c r="A47668"/>
    </row>
    <row r="47669" spans="1:1" ht="13.2" x14ac:dyDescent="0.25">
      <c r="A47669"/>
    </row>
    <row r="47670" spans="1:1" ht="13.2" x14ac:dyDescent="0.25">
      <c r="A47670"/>
    </row>
    <row r="47671" spans="1:1" ht="13.2" x14ac:dyDescent="0.25">
      <c r="A47671"/>
    </row>
    <row r="47672" spans="1:1" ht="13.2" x14ac:dyDescent="0.25">
      <c r="A47672"/>
    </row>
    <row r="47673" spans="1:1" ht="13.2" x14ac:dyDescent="0.25">
      <c r="A47673"/>
    </row>
    <row r="47674" spans="1:1" ht="13.2" x14ac:dyDescent="0.25">
      <c r="A47674"/>
    </row>
    <row r="47675" spans="1:1" ht="13.2" x14ac:dyDescent="0.25">
      <c r="A47675"/>
    </row>
    <row r="47676" spans="1:1" ht="13.2" x14ac:dyDescent="0.25">
      <c r="A47676"/>
    </row>
    <row r="47677" spans="1:1" ht="13.2" x14ac:dyDescent="0.25">
      <c r="A47677"/>
    </row>
    <row r="47678" spans="1:1" ht="13.2" x14ac:dyDescent="0.25">
      <c r="A47678"/>
    </row>
    <row r="47679" spans="1:1" ht="13.2" x14ac:dyDescent="0.25">
      <c r="A47679"/>
    </row>
    <row r="47680" spans="1:1" ht="13.2" x14ac:dyDescent="0.25">
      <c r="A47680"/>
    </row>
    <row r="47681" spans="1:1" ht="13.2" x14ac:dyDescent="0.25">
      <c r="A47681"/>
    </row>
    <row r="47682" spans="1:1" ht="13.2" x14ac:dyDescent="0.25">
      <c r="A47682"/>
    </row>
    <row r="47683" spans="1:1" ht="13.2" x14ac:dyDescent="0.25">
      <c r="A47683"/>
    </row>
    <row r="47684" spans="1:1" ht="13.2" x14ac:dyDescent="0.25">
      <c r="A47684"/>
    </row>
    <row r="47685" spans="1:1" ht="13.2" x14ac:dyDescent="0.25">
      <c r="A47685"/>
    </row>
    <row r="47686" spans="1:1" ht="13.2" x14ac:dyDescent="0.25">
      <c r="A47686"/>
    </row>
    <row r="47687" spans="1:1" ht="13.2" x14ac:dyDescent="0.25">
      <c r="A47687"/>
    </row>
    <row r="47688" spans="1:1" ht="13.2" x14ac:dyDescent="0.25">
      <c r="A47688"/>
    </row>
    <row r="47689" spans="1:1" ht="13.2" x14ac:dyDescent="0.25">
      <c r="A47689"/>
    </row>
    <row r="47690" spans="1:1" ht="13.2" x14ac:dyDescent="0.25">
      <c r="A47690"/>
    </row>
    <row r="47691" spans="1:1" ht="13.2" x14ac:dyDescent="0.25">
      <c r="A47691"/>
    </row>
    <row r="47692" spans="1:1" ht="13.2" x14ac:dyDescent="0.25">
      <c r="A47692"/>
    </row>
    <row r="47693" spans="1:1" ht="13.2" x14ac:dyDescent="0.25">
      <c r="A47693"/>
    </row>
    <row r="47694" spans="1:1" ht="13.2" x14ac:dyDescent="0.25">
      <c r="A47694"/>
    </row>
    <row r="47695" spans="1:1" ht="13.2" x14ac:dyDescent="0.25">
      <c r="A47695"/>
    </row>
    <row r="47696" spans="1:1" ht="13.2" x14ac:dyDescent="0.25">
      <c r="A47696"/>
    </row>
    <row r="47697" spans="1:1" ht="13.2" x14ac:dyDescent="0.25">
      <c r="A47697"/>
    </row>
    <row r="47698" spans="1:1" ht="13.2" x14ac:dyDescent="0.25">
      <c r="A47698"/>
    </row>
    <row r="47699" spans="1:1" ht="13.2" x14ac:dyDescent="0.25">
      <c r="A47699"/>
    </row>
    <row r="47700" spans="1:1" ht="13.2" x14ac:dyDescent="0.25">
      <c r="A47700"/>
    </row>
    <row r="47701" spans="1:1" ht="13.2" x14ac:dyDescent="0.25">
      <c r="A47701"/>
    </row>
    <row r="47702" spans="1:1" ht="13.2" x14ac:dyDescent="0.25">
      <c r="A47702"/>
    </row>
    <row r="47703" spans="1:1" ht="13.2" x14ac:dyDescent="0.25">
      <c r="A47703"/>
    </row>
    <row r="47704" spans="1:1" ht="13.2" x14ac:dyDescent="0.25">
      <c r="A47704"/>
    </row>
    <row r="47705" spans="1:1" ht="13.2" x14ac:dyDescent="0.25">
      <c r="A47705"/>
    </row>
    <row r="47706" spans="1:1" ht="13.2" x14ac:dyDescent="0.25">
      <c r="A47706"/>
    </row>
    <row r="47707" spans="1:1" ht="13.2" x14ac:dyDescent="0.25">
      <c r="A47707"/>
    </row>
    <row r="47708" spans="1:1" ht="13.2" x14ac:dyDescent="0.25">
      <c r="A47708"/>
    </row>
    <row r="47709" spans="1:1" ht="13.2" x14ac:dyDescent="0.25">
      <c r="A47709"/>
    </row>
    <row r="47710" spans="1:1" ht="13.2" x14ac:dyDescent="0.25">
      <c r="A47710"/>
    </row>
    <row r="47711" spans="1:1" ht="13.2" x14ac:dyDescent="0.25">
      <c r="A47711"/>
    </row>
    <row r="47712" spans="1:1" ht="13.2" x14ac:dyDescent="0.25">
      <c r="A47712"/>
    </row>
    <row r="47713" spans="1:1" ht="13.2" x14ac:dyDescent="0.25">
      <c r="A47713"/>
    </row>
    <row r="47714" spans="1:1" ht="13.2" x14ac:dyDescent="0.25">
      <c r="A47714"/>
    </row>
    <row r="47715" spans="1:1" ht="13.2" x14ac:dyDescent="0.25">
      <c r="A47715"/>
    </row>
    <row r="47716" spans="1:1" ht="13.2" x14ac:dyDescent="0.25">
      <c r="A47716"/>
    </row>
    <row r="47717" spans="1:1" ht="13.2" x14ac:dyDescent="0.25">
      <c r="A47717"/>
    </row>
    <row r="47718" spans="1:1" ht="13.2" x14ac:dyDescent="0.25">
      <c r="A47718"/>
    </row>
    <row r="47719" spans="1:1" ht="13.2" x14ac:dyDescent="0.25">
      <c r="A47719"/>
    </row>
    <row r="47720" spans="1:1" ht="13.2" x14ac:dyDescent="0.25">
      <c r="A47720"/>
    </row>
    <row r="47721" spans="1:1" ht="13.2" x14ac:dyDescent="0.25">
      <c r="A47721"/>
    </row>
    <row r="47722" spans="1:1" ht="13.2" x14ac:dyDescent="0.25">
      <c r="A47722"/>
    </row>
    <row r="47723" spans="1:1" ht="13.2" x14ac:dyDescent="0.25">
      <c r="A47723"/>
    </row>
    <row r="47724" spans="1:1" ht="13.2" x14ac:dyDescent="0.25">
      <c r="A47724"/>
    </row>
    <row r="47725" spans="1:1" ht="13.2" x14ac:dyDescent="0.25">
      <c r="A47725"/>
    </row>
    <row r="47726" spans="1:1" ht="13.2" x14ac:dyDescent="0.25">
      <c r="A47726"/>
    </row>
    <row r="47727" spans="1:1" ht="13.2" x14ac:dyDescent="0.25">
      <c r="A47727"/>
    </row>
    <row r="47728" spans="1:1" ht="13.2" x14ac:dyDescent="0.25">
      <c r="A47728"/>
    </row>
    <row r="47729" spans="1:1" ht="13.2" x14ac:dyDescent="0.25">
      <c r="A47729"/>
    </row>
    <row r="47730" spans="1:1" ht="13.2" x14ac:dyDescent="0.25">
      <c r="A47730"/>
    </row>
    <row r="47731" spans="1:1" ht="13.2" x14ac:dyDescent="0.25">
      <c r="A47731"/>
    </row>
    <row r="47732" spans="1:1" ht="13.2" x14ac:dyDescent="0.25">
      <c r="A47732"/>
    </row>
    <row r="47733" spans="1:1" ht="13.2" x14ac:dyDescent="0.25">
      <c r="A47733"/>
    </row>
    <row r="47734" spans="1:1" ht="13.2" x14ac:dyDescent="0.25">
      <c r="A47734"/>
    </row>
    <row r="47735" spans="1:1" ht="13.2" x14ac:dyDescent="0.25">
      <c r="A47735"/>
    </row>
    <row r="47736" spans="1:1" ht="13.2" x14ac:dyDescent="0.25">
      <c r="A47736"/>
    </row>
    <row r="47737" spans="1:1" ht="13.2" x14ac:dyDescent="0.25">
      <c r="A47737"/>
    </row>
    <row r="47738" spans="1:1" ht="13.2" x14ac:dyDescent="0.25">
      <c r="A47738"/>
    </row>
    <row r="47739" spans="1:1" ht="13.2" x14ac:dyDescent="0.25">
      <c r="A47739"/>
    </row>
    <row r="47740" spans="1:1" ht="13.2" x14ac:dyDescent="0.25">
      <c r="A47740"/>
    </row>
    <row r="47741" spans="1:1" ht="13.2" x14ac:dyDescent="0.25">
      <c r="A47741"/>
    </row>
    <row r="47742" spans="1:1" ht="13.2" x14ac:dyDescent="0.25">
      <c r="A47742"/>
    </row>
    <row r="47743" spans="1:1" ht="13.2" x14ac:dyDescent="0.25">
      <c r="A47743"/>
    </row>
    <row r="47744" spans="1:1" ht="13.2" x14ac:dyDescent="0.25">
      <c r="A47744"/>
    </row>
    <row r="47745" spans="1:1" ht="13.2" x14ac:dyDescent="0.25">
      <c r="A47745"/>
    </row>
    <row r="47746" spans="1:1" ht="13.2" x14ac:dyDescent="0.25">
      <c r="A47746"/>
    </row>
    <row r="47747" spans="1:1" ht="13.2" x14ac:dyDescent="0.25">
      <c r="A47747"/>
    </row>
    <row r="47748" spans="1:1" ht="13.2" x14ac:dyDescent="0.25">
      <c r="A47748"/>
    </row>
    <row r="47749" spans="1:1" ht="13.2" x14ac:dyDescent="0.25">
      <c r="A47749"/>
    </row>
    <row r="47750" spans="1:1" ht="13.2" x14ac:dyDescent="0.25">
      <c r="A47750"/>
    </row>
    <row r="47751" spans="1:1" ht="13.2" x14ac:dyDescent="0.25">
      <c r="A47751"/>
    </row>
    <row r="47752" spans="1:1" ht="13.2" x14ac:dyDescent="0.25">
      <c r="A47752"/>
    </row>
    <row r="47753" spans="1:1" ht="13.2" x14ac:dyDescent="0.25">
      <c r="A47753"/>
    </row>
    <row r="47754" spans="1:1" ht="13.2" x14ac:dyDescent="0.25">
      <c r="A47754"/>
    </row>
    <row r="47755" spans="1:1" ht="13.2" x14ac:dyDescent="0.25">
      <c r="A47755"/>
    </row>
    <row r="47756" spans="1:1" ht="13.2" x14ac:dyDescent="0.25">
      <c r="A47756"/>
    </row>
    <row r="47757" spans="1:1" ht="13.2" x14ac:dyDescent="0.25">
      <c r="A47757"/>
    </row>
    <row r="47758" spans="1:1" ht="13.2" x14ac:dyDescent="0.25">
      <c r="A47758"/>
    </row>
    <row r="47759" spans="1:1" ht="13.2" x14ac:dyDescent="0.25">
      <c r="A47759"/>
    </row>
    <row r="47760" spans="1:1" ht="13.2" x14ac:dyDescent="0.25">
      <c r="A47760"/>
    </row>
    <row r="47761" spans="1:1" ht="13.2" x14ac:dyDescent="0.25">
      <c r="A47761"/>
    </row>
    <row r="47762" spans="1:1" ht="13.2" x14ac:dyDescent="0.25">
      <c r="A47762"/>
    </row>
    <row r="47763" spans="1:1" ht="13.2" x14ac:dyDescent="0.25">
      <c r="A47763"/>
    </row>
    <row r="47764" spans="1:1" ht="13.2" x14ac:dyDescent="0.25">
      <c r="A47764"/>
    </row>
    <row r="47765" spans="1:1" ht="13.2" x14ac:dyDescent="0.25">
      <c r="A47765"/>
    </row>
    <row r="47766" spans="1:1" ht="13.2" x14ac:dyDescent="0.25">
      <c r="A47766"/>
    </row>
    <row r="47767" spans="1:1" ht="13.2" x14ac:dyDescent="0.25">
      <c r="A47767"/>
    </row>
    <row r="47768" spans="1:1" ht="13.2" x14ac:dyDescent="0.25">
      <c r="A47768"/>
    </row>
    <row r="47769" spans="1:1" ht="13.2" x14ac:dyDescent="0.25">
      <c r="A47769"/>
    </row>
    <row r="47770" spans="1:1" ht="13.2" x14ac:dyDescent="0.25">
      <c r="A47770"/>
    </row>
    <row r="47771" spans="1:1" ht="13.2" x14ac:dyDescent="0.25">
      <c r="A47771"/>
    </row>
    <row r="47772" spans="1:1" ht="13.2" x14ac:dyDescent="0.25">
      <c r="A47772"/>
    </row>
    <row r="47773" spans="1:1" ht="13.2" x14ac:dyDescent="0.25">
      <c r="A47773"/>
    </row>
    <row r="47774" spans="1:1" ht="13.2" x14ac:dyDescent="0.25">
      <c r="A47774"/>
    </row>
    <row r="47775" spans="1:1" ht="13.2" x14ac:dyDescent="0.25">
      <c r="A47775"/>
    </row>
    <row r="47776" spans="1:1" ht="13.2" x14ac:dyDescent="0.25">
      <c r="A47776"/>
    </row>
    <row r="47777" spans="1:1" ht="13.2" x14ac:dyDescent="0.25">
      <c r="A47777"/>
    </row>
    <row r="47778" spans="1:1" ht="13.2" x14ac:dyDescent="0.25">
      <c r="A47778"/>
    </row>
    <row r="47779" spans="1:1" ht="13.2" x14ac:dyDescent="0.25">
      <c r="A47779"/>
    </row>
    <row r="47780" spans="1:1" ht="13.2" x14ac:dyDescent="0.25">
      <c r="A47780"/>
    </row>
    <row r="47781" spans="1:1" ht="13.2" x14ac:dyDescent="0.25">
      <c r="A47781"/>
    </row>
    <row r="47782" spans="1:1" ht="13.2" x14ac:dyDescent="0.25">
      <c r="A47782"/>
    </row>
    <row r="47783" spans="1:1" ht="13.2" x14ac:dyDescent="0.25">
      <c r="A47783"/>
    </row>
    <row r="47784" spans="1:1" ht="13.2" x14ac:dyDescent="0.25">
      <c r="A47784"/>
    </row>
    <row r="47785" spans="1:1" ht="13.2" x14ac:dyDescent="0.25">
      <c r="A47785"/>
    </row>
    <row r="47786" spans="1:1" ht="13.2" x14ac:dyDescent="0.25">
      <c r="A47786"/>
    </row>
    <row r="47787" spans="1:1" ht="13.2" x14ac:dyDescent="0.25">
      <c r="A47787"/>
    </row>
    <row r="47788" spans="1:1" ht="13.2" x14ac:dyDescent="0.25">
      <c r="A47788"/>
    </row>
    <row r="47789" spans="1:1" ht="13.2" x14ac:dyDescent="0.25">
      <c r="A47789"/>
    </row>
    <row r="47790" spans="1:1" ht="13.2" x14ac:dyDescent="0.25">
      <c r="A47790"/>
    </row>
    <row r="47791" spans="1:1" ht="13.2" x14ac:dyDescent="0.25">
      <c r="A47791"/>
    </row>
    <row r="47792" spans="1:1" ht="13.2" x14ac:dyDescent="0.25">
      <c r="A47792"/>
    </row>
    <row r="47793" spans="1:1" ht="13.2" x14ac:dyDescent="0.25">
      <c r="A47793"/>
    </row>
    <row r="47794" spans="1:1" ht="13.2" x14ac:dyDescent="0.25">
      <c r="A47794"/>
    </row>
    <row r="47795" spans="1:1" ht="13.2" x14ac:dyDescent="0.25">
      <c r="A47795"/>
    </row>
    <row r="47796" spans="1:1" ht="13.2" x14ac:dyDescent="0.25">
      <c r="A47796"/>
    </row>
    <row r="47797" spans="1:1" ht="13.2" x14ac:dyDescent="0.25">
      <c r="A47797"/>
    </row>
    <row r="47798" spans="1:1" ht="13.2" x14ac:dyDescent="0.25">
      <c r="A47798"/>
    </row>
    <row r="47799" spans="1:1" ht="13.2" x14ac:dyDescent="0.25">
      <c r="A47799"/>
    </row>
    <row r="47800" spans="1:1" ht="13.2" x14ac:dyDescent="0.25">
      <c r="A47800"/>
    </row>
    <row r="47801" spans="1:1" ht="13.2" x14ac:dyDescent="0.25">
      <c r="A47801"/>
    </row>
    <row r="47802" spans="1:1" ht="13.2" x14ac:dyDescent="0.25">
      <c r="A47802"/>
    </row>
    <row r="47803" spans="1:1" ht="13.2" x14ac:dyDescent="0.25">
      <c r="A47803"/>
    </row>
    <row r="47804" spans="1:1" ht="13.2" x14ac:dyDescent="0.25">
      <c r="A47804"/>
    </row>
    <row r="47805" spans="1:1" ht="13.2" x14ac:dyDescent="0.25">
      <c r="A47805"/>
    </row>
    <row r="47806" spans="1:1" ht="13.2" x14ac:dyDescent="0.25">
      <c r="A47806"/>
    </row>
    <row r="47807" spans="1:1" ht="13.2" x14ac:dyDescent="0.25">
      <c r="A47807"/>
    </row>
    <row r="47808" spans="1:1" ht="13.2" x14ac:dyDescent="0.25">
      <c r="A47808"/>
    </row>
    <row r="47809" spans="1:1" ht="13.2" x14ac:dyDescent="0.25">
      <c r="A47809"/>
    </row>
    <row r="47810" spans="1:1" ht="13.2" x14ac:dyDescent="0.25">
      <c r="A47810"/>
    </row>
    <row r="47811" spans="1:1" ht="13.2" x14ac:dyDescent="0.25">
      <c r="A47811"/>
    </row>
    <row r="47812" spans="1:1" ht="13.2" x14ac:dyDescent="0.25">
      <c r="A47812"/>
    </row>
    <row r="47813" spans="1:1" ht="13.2" x14ac:dyDescent="0.25">
      <c r="A47813"/>
    </row>
    <row r="47814" spans="1:1" ht="13.2" x14ac:dyDescent="0.25">
      <c r="A47814"/>
    </row>
    <row r="47815" spans="1:1" ht="13.2" x14ac:dyDescent="0.25">
      <c r="A47815"/>
    </row>
    <row r="47816" spans="1:1" ht="13.2" x14ac:dyDescent="0.25">
      <c r="A47816"/>
    </row>
    <row r="47817" spans="1:1" ht="13.2" x14ac:dyDescent="0.25">
      <c r="A47817"/>
    </row>
    <row r="47818" spans="1:1" ht="13.2" x14ac:dyDescent="0.25">
      <c r="A47818"/>
    </row>
    <row r="47819" spans="1:1" ht="13.2" x14ac:dyDescent="0.25">
      <c r="A47819"/>
    </row>
    <row r="47820" spans="1:1" ht="13.2" x14ac:dyDescent="0.25">
      <c r="A47820"/>
    </row>
    <row r="47821" spans="1:1" ht="13.2" x14ac:dyDescent="0.25">
      <c r="A47821"/>
    </row>
    <row r="47822" spans="1:1" ht="13.2" x14ac:dyDescent="0.25">
      <c r="A47822"/>
    </row>
    <row r="47823" spans="1:1" ht="13.2" x14ac:dyDescent="0.25">
      <c r="A47823"/>
    </row>
    <row r="47824" spans="1:1" ht="13.2" x14ac:dyDescent="0.25">
      <c r="A47824"/>
    </row>
    <row r="47825" spans="1:1" ht="13.2" x14ac:dyDescent="0.25">
      <c r="A47825"/>
    </row>
    <row r="47826" spans="1:1" ht="13.2" x14ac:dyDescent="0.25">
      <c r="A47826"/>
    </row>
    <row r="47827" spans="1:1" ht="13.2" x14ac:dyDescent="0.25">
      <c r="A47827"/>
    </row>
    <row r="47828" spans="1:1" ht="13.2" x14ac:dyDescent="0.25">
      <c r="A47828"/>
    </row>
    <row r="47829" spans="1:1" ht="13.2" x14ac:dyDescent="0.25">
      <c r="A47829"/>
    </row>
    <row r="47830" spans="1:1" ht="13.2" x14ac:dyDescent="0.25">
      <c r="A47830"/>
    </row>
    <row r="47831" spans="1:1" ht="13.2" x14ac:dyDescent="0.25">
      <c r="A47831"/>
    </row>
    <row r="47832" spans="1:1" ht="13.2" x14ac:dyDescent="0.25">
      <c r="A47832"/>
    </row>
    <row r="47833" spans="1:1" ht="13.2" x14ac:dyDescent="0.25">
      <c r="A47833"/>
    </row>
    <row r="47834" spans="1:1" ht="13.2" x14ac:dyDescent="0.25">
      <c r="A47834"/>
    </row>
    <row r="47835" spans="1:1" ht="13.2" x14ac:dyDescent="0.25">
      <c r="A47835"/>
    </row>
    <row r="47836" spans="1:1" ht="13.2" x14ac:dyDescent="0.25">
      <c r="A47836"/>
    </row>
    <row r="47837" spans="1:1" ht="13.2" x14ac:dyDescent="0.25">
      <c r="A47837"/>
    </row>
    <row r="47838" spans="1:1" ht="13.2" x14ac:dyDescent="0.25">
      <c r="A47838"/>
    </row>
    <row r="47839" spans="1:1" ht="13.2" x14ac:dyDescent="0.25">
      <c r="A47839"/>
    </row>
    <row r="47840" spans="1:1" ht="13.2" x14ac:dyDescent="0.25">
      <c r="A47840"/>
    </row>
    <row r="47841" spans="1:1" ht="13.2" x14ac:dyDescent="0.25">
      <c r="A47841"/>
    </row>
    <row r="47842" spans="1:1" ht="13.2" x14ac:dyDescent="0.25">
      <c r="A47842"/>
    </row>
    <row r="47843" spans="1:1" ht="13.2" x14ac:dyDescent="0.25">
      <c r="A47843"/>
    </row>
    <row r="47844" spans="1:1" ht="13.2" x14ac:dyDescent="0.25">
      <c r="A47844"/>
    </row>
    <row r="47845" spans="1:1" ht="13.2" x14ac:dyDescent="0.25">
      <c r="A47845"/>
    </row>
    <row r="47846" spans="1:1" ht="13.2" x14ac:dyDescent="0.25">
      <c r="A47846"/>
    </row>
    <row r="47847" spans="1:1" ht="13.2" x14ac:dyDescent="0.25">
      <c r="A47847"/>
    </row>
    <row r="47848" spans="1:1" ht="13.2" x14ac:dyDescent="0.25">
      <c r="A47848"/>
    </row>
    <row r="47849" spans="1:1" ht="13.2" x14ac:dyDescent="0.25">
      <c r="A47849"/>
    </row>
    <row r="47850" spans="1:1" ht="13.2" x14ac:dyDescent="0.25">
      <c r="A47850"/>
    </row>
    <row r="47851" spans="1:1" ht="13.2" x14ac:dyDescent="0.25">
      <c r="A47851"/>
    </row>
    <row r="47852" spans="1:1" ht="13.2" x14ac:dyDescent="0.25">
      <c r="A47852"/>
    </row>
    <row r="47853" spans="1:1" ht="13.2" x14ac:dyDescent="0.25">
      <c r="A47853"/>
    </row>
    <row r="47854" spans="1:1" ht="13.2" x14ac:dyDescent="0.25">
      <c r="A47854"/>
    </row>
    <row r="47855" spans="1:1" ht="13.2" x14ac:dyDescent="0.25">
      <c r="A47855"/>
    </row>
    <row r="47856" spans="1:1" ht="13.2" x14ac:dyDescent="0.25">
      <c r="A47856"/>
    </row>
    <row r="47857" spans="1:1" ht="13.2" x14ac:dyDescent="0.25">
      <c r="A47857"/>
    </row>
    <row r="47858" spans="1:1" ht="13.2" x14ac:dyDescent="0.25">
      <c r="A47858"/>
    </row>
    <row r="47859" spans="1:1" ht="13.2" x14ac:dyDescent="0.25">
      <c r="A47859"/>
    </row>
    <row r="47860" spans="1:1" ht="13.2" x14ac:dyDescent="0.25">
      <c r="A47860"/>
    </row>
    <row r="47861" spans="1:1" ht="13.2" x14ac:dyDescent="0.25">
      <c r="A47861"/>
    </row>
    <row r="47862" spans="1:1" ht="13.2" x14ac:dyDescent="0.25">
      <c r="A47862"/>
    </row>
    <row r="47863" spans="1:1" ht="13.2" x14ac:dyDescent="0.25">
      <c r="A47863"/>
    </row>
    <row r="47864" spans="1:1" ht="13.2" x14ac:dyDescent="0.25">
      <c r="A47864"/>
    </row>
    <row r="47865" spans="1:1" ht="13.2" x14ac:dyDescent="0.25">
      <c r="A47865"/>
    </row>
    <row r="47866" spans="1:1" ht="13.2" x14ac:dyDescent="0.25">
      <c r="A47866"/>
    </row>
    <row r="47867" spans="1:1" ht="13.2" x14ac:dyDescent="0.25">
      <c r="A47867"/>
    </row>
    <row r="47868" spans="1:1" ht="13.2" x14ac:dyDescent="0.25">
      <c r="A47868"/>
    </row>
    <row r="47869" spans="1:1" ht="13.2" x14ac:dyDescent="0.25">
      <c r="A47869"/>
    </row>
    <row r="47870" spans="1:1" ht="13.2" x14ac:dyDescent="0.25">
      <c r="A47870"/>
    </row>
    <row r="47871" spans="1:1" ht="13.2" x14ac:dyDescent="0.25">
      <c r="A47871"/>
    </row>
    <row r="47872" spans="1:1" ht="13.2" x14ac:dyDescent="0.25">
      <c r="A47872"/>
    </row>
    <row r="47873" spans="1:1" ht="13.2" x14ac:dyDescent="0.25">
      <c r="A47873"/>
    </row>
    <row r="47874" spans="1:1" ht="13.2" x14ac:dyDescent="0.25">
      <c r="A47874"/>
    </row>
    <row r="47875" spans="1:1" ht="13.2" x14ac:dyDescent="0.25">
      <c r="A47875"/>
    </row>
    <row r="47876" spans="1:1" ht="13.2" x14ac:dyDescent="0.25">
      <c r="A47876"/>
    </row>
    <row r="47877" spans="1:1" ht="13.2" x14ac:dyDescent="0.25">
      <c r="A47877"/>
    </row>
    <row r="47878" spans="1:1" ht="13.2" x14ac:dyDescent="0.25">
      <c r="A47878"/>
    </row>
    <row r="47879" spans="1:1" ht="13.2" x14ac:dyDescent="0.25">
      <c r="A47879"/>
    </row>
    <row r="47880" spans="1:1" ht="13.2" x14ac:dyDescent="0.25">
      <c r="A47880"/>
    </row>
    <row r="47881" spans="1:1" ht="13.2" x14ac:dyDescent="0.25">
      <c r="A47881"/>
    </row>
    <row r="47882" spans="1:1" ht="13.2" x14ac:dyDescent="0.25">
      <c r="A47882"/>
    </row>
    <row r="47883" spans="1:1" ht="13.2" x14ac:dyDescent="0.25">
      <c r="A47883"/>
    </row>
    <row r="47884" spans="1:1" ht="13.2" x14ac:dyDescent="0.25">
      <c r="A47884"/>
    </row>
    <row r="47885" spans="1:1" ht="13.2" x14ac:dyDescent="0.25">
      <c r="A47885"/>
    </row>
    <row r="47886" spans="1:1" ht="13.2" x14ac:dyDescent="0.25">
      <c r="A47886"/>
    </row>
    <row r="47887" spans="1:1" ht="13.2" x14ac:dyDescent="0.25">
      <c r="A47887"/>
    </row>
    <row r="47888" spans="1:1" ht="13.2" x14ac:dyDescent="0.25">
      <c r="A47888"/>
    </row>
    <row r="47889" spans="1:1" ht="13.2" x14ac:dyDescent="0.25">
      <c r="A47889"/>
    </row>
    <row r="47890" spans="1:1" ht="13.2" x14ac:dyDescent="0.25">
      <c r="A47890"/>
    </row>
    <row r="47891" spans="1:1" ht="13.2" x14ac:dyDescent="0.25">
      <c r="A47891"/>
    </row>
    <row r="47892" spans="1:1" ht="13.2" x14ac:dyDescent="0.25">
      <c r="A47892"/>
    </row>
    <row r="47893" spans="1:1" ht="13.2" x14ac:dyDescent="0.25">
      <c r="A47893"/>
    </row>
    <row r="47894" spans="1:1" ht="13.2" x14ac:dyDescent="0.25">
      <c r="A47894"/>
    </row>
    <row r="47895" spans="1:1" ht="13.2" x14ac:dyDescent="0.25">
      <c r="A47895"/>
    </row>
    <row r="47896" spans="1:1" ht="13.2" x14ac:dyDescent="0.25">
      <c r="A47896"/>
    </row>
    <row r="47897" spans="1:1" ht="13.2" x14ac:dyDescent="0.25">
      <c r="A47897"/>
    </row>
    <row r="47898" spans="1:1" ht="13.2" x14ac:dyDescent="0.25">
      <c r="A47898"/>
    </row>
    <row r="47899" spans="1:1" ht="13.2" x14ac:dyDescent="0.25">
      <c r="A47899"/>
    </row>
    <row r="47900" spans="1:1" ht="13.2" x14ac:dyDescent="0.25">
      <c r="A47900"/>
    </row>
    <row r="47901" spans="1:1" ht="13.2" x14ac:dyDescent="0.25">
      <c r="A47901"/>
    </row>
    <row r="47902" spans="1:1" ht="13.2" x14ac:dyDescent="0.25">
      <c r="A47902"/>
    </row>
    <row r="47903" spans="1:1" ht="13.2" x14ac:dyDescent="0.25">
      <c r="A47903"/>
    </row>
    <row r="47904" spans="1:1" ht="13.2" x14ac:dyDescent="0.25">
      <c r="A47904"/>
    </row>
    <row r="47905" spans="1:1" ht="13.2" x14ac:dyDescent="0.25">
      <c r="A47905"/>
    </row>
    <row r="47906" spans="1:1" ht="13.2" x14ac:dyDescent="0.25">
      <c r="A47906"/>
    </row>
    <row r="47907" spans="1:1" ht="13.2" x14ac:dyDescent="0.25">
      <c r="A47907"/>
    </row>
    <row r="47908" spans="1:1" ht="13.2" x14ac:dyDescent="0.25">
      <c r="A47908"/>
    </row>
    <row r="47909" spans="1:1" ht="13.2" x14ac:dyDescent="0.25">
      <c r="A47909"/>
    </row>
    <row r="47910" spans="1:1" ht="13.2" x14ac:dyDescent="0.25">
      <c r="A47910"/>
    </row>
    <row r="47911" spans="1:1" ht="13.2" x14ac:dyDescent="0.25">
      <c r="A47911"/>
    </row>
    <row r="47912" spans="1:1" ht="13.2" x14ac:dyDescent="0.25">
      <c r="A47912"/>
    </row>
    <row r="47913" spans="1:1" ht="13.2" x14ac:dyDescent="0.25">
      <c r="A47913"/>
    </row>
    <row r="47914" spans="1:1" ht="13.2" x14ac:dyDescent="0.25">
      <c r="A47914"/>
    </row>
    <row r="47915" spans="1:1" ht="13.2" x14ac:dyDescent="0.25">
      <c r="A47915"/>
    </row>
    <row r="47916" spans="1:1" ht="13.2" x14ac:dyDescent="0.25">
      <c r="A47916"/>
    </row>
    <row r="47917" spans="1:1" ht="13.2" x14ac:dyDescent="0.25">
      <c r="A47917"/>
    </row>
    <row r="47918" spans="1:1" ht="13.2" x14ac:dyDescent="0.25">
      <c r="A47918"/>
    </row>
    <row r="47919" spans="1:1" ht="13.2" x14ac:dyDescent="0.25">
      <c r="A47919"/>
    </row>
    <row r="47920" spans="1:1" ht="13.2" x14ac:dyDescent="0.25">
      <c r="A47920"/>
    </row>
    <row r="47921" spans="1:1" ht="13.2" x14ac:dyDescent="0.25">
      <c r="A47921"/>
    </row>
    <row r="47922" spans="1:1" ht="13.2" x14ac:dyDescent="0.25">
      <c r="A47922"/>
    </row>
    <row r="47923" spans="1:1" ht="13.2" x14ac:dyDescent="0.25">
      <c r="A47923"/>
    </row>
    <row r="47924" spans="1:1" ht="13.2" x14ac:dyDescent="0.25">
      <c r="A47924"/>
    </row>
    <row r="47925" spans="1:1" ht="13.2" x14ac:dyDescent="0.25">
      <c r="A47925"/>
    </row>
    <row r="47926" spans="1:1" ht="13.2" x14ac:dyDescent="0.25">
      <c r="A47926"/>
    </row>
    <row r="47927" spans="1:1" ht="13.2" x14ac:dyDescent="0.25">
      <c r="A47927"/>
    </row>
    <row r="47928" spans="1:1" ht="13.2" x14ac:dyDescent="0.25">
      <c r="A47928"/>
    </row>
    <row r="47929" spans="1:1" ht="13.2" x14ac:dyDescent="0.25">
      <c r="A47929"/>
    </row>
    <row r="47930" spans="1:1" ht="13.2" x14ac:dyDescent="0.25">
      <c r="A47930"/>
    </row>
    <row r="47931" spans="1:1" ht="13.2" x14ac:dyDescent="0.25">
      <c r="A47931"/>
    </row>
    <row r="47932" spans="1:1" ht="13.2" x14ac:dyDescent="0.25">
      <c r="A47932"/>
    </row>
    <row r="47933" spans="1:1" ht="13.2" x14ac:dyDescent="0.25">
      <c r="A47933"/>
    </row>
    <row r="47934" spans="1:1" ht="13.2" x14ac:dyDescent="0.25">
      <c r="A47934"/>
    </row>
    <row r="47935" spans="1:1" ht="13.2" x14ac:dyDescent="0.25">
      <c r="A47935"/>
    </row>
    <row r="47936" spans="1:1" ht="13.2" x14ac:dyDescent="0.25">
      <c r="A47936"/>
    </row>
    <row r="47937" spans="1:1" ht="13.2" x14ac:dyDescent="0.25">
      <c r="A47937"/>
    </row>
    <row r="47938" spans="1:1" ht="13.2" x14ac:dyDescent="0.25">
      <c r="A47938"/>
    </row>
    <row r="47939" spans="1:1" ht="13.2" x14ac:dyDescent="0.25">
      <c r="A47939"/>
    </row>
    <row r="47940" spans="1:1" ht="13.2" x14ac:dyDescent="0.25">
      <c r="A47940"/>
    </row>
    <row r="47941" spans="1:1" ht="13.2" x14ac:dyDescent="0.25">
      <c r="A47941"/>
    </row>
    <row r="47942" spans="1:1" ht="13.2" x14ac:dyDescent="0.25">
      <c r="A47942"/>
    </row>
    <row r="47943" spans="1:1" ht="13.2" x14ac:dyDescent="0.25">
      <c r="A47943"/>
    </row>
    <row r="47944" spans="1:1" ht="13.2" x14ac:dyDescent="0.25">
      <c r="A47944"/>
    </row>
    <row r="47945" spans="1:1" ht="13.2" x14ac:dyDescent="0.25">
      <c r="A47945"/>
    </row>
    <row r="47946" spans="1:1" ht="13.2" x14ac:dyDescent="0.25">
      <c r="A47946"/>
    </row>
    <row r="47947" spans="1:1" ht="13.2" x14ac:dyDescent="0.25">
      <c r="A47947"/>
    </row>
    <row r="47948" spans="1:1" ht="13.2" x14ac:dyDescent="0.25">
      <c r="A47948"/>
    </row>
    <row r="47949" spans="1:1" ht="13.2" x14ac:dyDescent="0.25">
      <c r="A47949"/>
    </row>
    <row r="47950" spans="1:1" ht="13.2" x14ac:dyDescent="0.25">
      <c r="A47950"/>
    </row>
    <row r="47951" spans="1:1" ht="13.2" x14ac:dyDescent="0.25">
      <c r="A47951"/>
    </row>
    <row r="47952" spans="1:1" ht="13.2" x14ac:dyDescent="0.25">
      <c r="A47952"/>
    </row>
    <row r="47953" spans="1:1" ht="13.2" x14ac:dyDescent="0.25">
      <c r="A47953"/>
    </row>
    <row r="47954" spans="1:1" ht="13.2" x14ac:dyDescent="0.25">
      <c r="A47954"/>
    </row>
    <row r="47955" spans="1:1" ht="13.2" x14ac:dyDescent="0.25">
      <c r="A47955"/>
    </row>
    <row r="47956" spans="1:1" ht="13.2" x14ac:dyDescent="0.25">
      <c r="A47956"/>
    </row>
    <row r="47957" spans="1:1" ht="13.2" x14ac:dyDescent="0.25">
      <c r="A47957"/>
    </row>
    <row r="47958" spans="1:1" ht="13.2" x14ac:dyDescent="0.25">
      <c r="A47958"/>
    </row>
    <row r="47959" spans="1:1" ht="13.2" x14ac:dyDescent="0.25">
      <c r="A47959"/>
    </row>
    <row r="47960" spans="1:1" ht="13.2" x14ac:dyDescent="0.25">
      <c r="A47960"/>
    </row>
    <row r="47961" spans="1:1" ht="13.2" x14ac:dyDescent="0.25">
      <c r="A47961"/>
    </row>
    <row r="47962" spans="1:1" ht="13.2" x14ac:dyDescent="0.25">
      <c r="A47962"/>
    </row>
    <row r="47963" spans="1:1" ht="13.2" x14ac:dyDescent="0.25">
      <c r="A47963"/>
    </row>
    <row r="47964" spans="1:1" ht="13.2" x14ac:dyDescent="0.25">
      <c r="A47964"/>
    </row>
    <row r="47965" spans="1:1" ht="13.2" x14ac:dyDescent="0.25">
      <c r="A47965"/>
    </row>
    <row r="47966" spans="1:1" ht="13.2" x14ac:dyDescent="0.25">
      <c r="A47966"/>
    </row>
    <row r="47967" spans="1:1" ht="13.2" x14ac:dyDescent="0.25">
      <c r="A47967"/>
    </row>
    <row r="47968" spans="1:1" ht="13.2" x14ac:dyDescent="0.25">
      <c r="A47968"/>
    </row>
    <row r="47969" spans="1:1" ht="13.2" x14ac:dyDescent="0.25">
      <c r="A47969"/>
    </row>
    <row r="47970" spans="1:1" ht="13.2" x14ac:dyDescent="0.25">
      <c r="A47970"/>
    </row>
    <row r="47971" spans="1:1" ht="13.2" x14ac:dyDescent="0.25">
      <c r="A47971"/>
    </row>
    <row r="47972" spans="1:1" ht="13.2" x14ac:dyDescent="0.25">
      <c r="A47972"/>
    </row>
    <row r="47973" spans="1:1" ht="13.2" x14ac:dyDescent="0.25">
      <c r="A47973"/>
    </row>
    <row r="47974" spans="1:1" ht="13.2" x14ac:dyDescent="0.25">
      <c r="A47974"/>
    </row>
    <row r="47975" spans="1:1" ht="13.2" x14ac:dyDescent="0.25">
      <c r="A47975"/>
    </row>
    <row r="47976" spans="1:1" ht="13.2" x14ac:dyDescent="0.25">
      <c r="A47976"/>
    </row>
    <row r="47977" spans="1:1" ht="13.2" x14ac:dyDescent="0.25">
      <c r="A47977"/>
    </row>
    <row r="47978" spans="1:1" ht="13.2" x14ac:dyDescent="0.25">
      <c r="A47978"/>
    </row>
    <row r="47979" spans="1:1" ht="13.2" x14ac:dyDescent="0.25">
      <c r="A47979"/>
    </row>
    <row r="47980" spans="1:1" ht="13.2" x14ac:dyDescent="0.25">
      <c r="A47980"/>
    </row>
    <row r="47981" spans="1:1" ht="13.2" x14ac:dyDescent="0.25">
      <c r="A47981"/>
    </row>
    <row r="47982" spans="1:1" ht="13.2" x14ac:dyDescent="0.25">
      <c r="A47982"/>
    </row>
    <row r="47983" spans="1:1" ht="13.2" x14ac:dyDescent="0.25">
      <c r="A47983"/>
    </row>
    <row r="47984" spans="1:1" ht="13.2" x14ac:dyDescent="0.25">
      <c r="A47984"/>
    </row>
    <row r="47985" spans="1:1" ht="13.2" x14ac:dyDescent="0.25">
      <c r="A47985"/>
    </row>
    <row r="47986" spans="1:1" ht="13.2" x14ac:dyDescent="0.25">
      <c r="A47986"/>
    </row>
    <row r="47987" spans="1:1" ht="13.2" x14ac:dyDescent="0.25">
      <c r="A47987"/>
    </row>
    <row r="47988" spans="1:1" ht="13.2" x14ac:dyDescent="0.25">
      <c r="A47988"/>
    </row>
    <row r="47989" spans="1:1" ht="13.2" x14ac:dyDescent="0.25">
      <c r="A47989"/>
    </row>
    <row r="47990" spans="1:1" ht="13.2" x14ac:dyDescent="0.25">
      <c r="A47990"/>
    </row>
    <row r="47991" spans="1:1" ht="13.2" x14ac:dyDescent="0.25">
      <c r="A47991"/>
    </row>
    <row r="47992" spans="1:1" ht="13.2" x14ac:dyDescent="0.25">
      <c r="A47992"/>
    </row>
    <row r="47993" spans="1:1" ht="13.2" x14ac:dyDescent="0.25">
      <c r="A47993"/>
    </row>
    <row r="47994" spans="1:1" ht="13.2" x14ac:dyDescent="0.25">
      <c r="A47994"/>
    </row>
    <row r="47995" spans="1:1" ht="13.2" x14ac:dyDescent="0.25">
      <c r="A47995"/>
    </row>
    <row r="47996" spans="1:1" ht="13.2" x14ac:dyDescent="0.25">
      <c r="A47996"/>
    </row>
    <row r="47997" spans="1:1" ht="13.2" x14ac:dyDescent="0.25">
      <c r="A47997"/>
    </row>
    <row r="47998" spans="1:1" ht="13.2" x14ac:dyDescent="0.25">
      <c r="A47998"/>
    </row>
    <row r="47999" spans="1:1" ht="13.2" x14ac:dyDescent="0.25">
      <c r="A47999"/>
    </row>
    <row r="48000" spans="1:1" ht="13.2" x14ac:dyDescent="0.25">
      <c r="A48000"/>
    </row>
    <row r="48001" spans="1:1" ht="13.2" x14ac:dyDescent="0.25">
      <c r="A48001"/>
    </row>
    <row r="48002" spans="1:1" ht="13.2" x14ac:dyDescent="0.25">
      <c r="A48002"/>
    </row>
    <row r="48003" spans="1:1" ht="13.2" x14ac:dyDescent="0.25">
      <c r="A48003"/>
    </row>
    <row r="48004" spans="1:1" ht="13.2" x14ac:dyDescent="0.25">
      <c r="A48004"/>
    </row>
    <row r="48005" spans="1:1" ht="13.2" x14ac:dyDescent="0.25">
      <c r="A48005"/>
    </row>
    <row r="48006" spans="1:1" ht="13.2" x14ac:dyDescent="0.25">
      <c r="A48006"/>
    </row>
    <row r="48007" spans="1:1" ht="13.2" x14ac:dyDescent="0.25">
      <c r="A48007"/>
    </row>
    <row r="48008" spans="1:1" ht="13.2" x14ac:dyDescent="0.25">
      <c r="A48008"/>
    </row>
    <row r="48009" spans="1:1" ht="13.2" x14ac:dyDescent="0.25">
      <c r="A48009"/>
    </row>
    <row r="48010" spans="1:1" ht="13.2" x14ac:dyDescent="0.25">
      <c r="A48010"/>
    </row>
    <row r="48011" spans="1:1" ht="13.2" x14ac:dyDescent="0.25">
      <c r="A48011"/>
    </row>
    <row r="48012" spans="1:1" ht="13.2" x14ac:dyDescent="0.25">
      <c r="A48012"/>
    </row>
    <row r="48013" spans="1:1" ht="13.2" x14ac:dyDescent="0.25">
      <c r="A48013"/>
    </row>
    <row r="48014" spans="1:1" ht="13.2" x14ac:dyDescent="0.25">
      <c r="A48014"/>
    </row>
    <row r="48015" spans="1:1" ht="13.2" x14ac:dyDescent="0.25">
      <c r="A48015"/>
    </row>
    <row r="48016" spans="1:1" ht="13.2" x14ac:dyDescent="0.25">
      <c r="A48016"/>
    </row>
    <row r="48017" spans="1:1" ht="13.2" x14ac:dyDescent="0.25">
      <c r="A48017"/>
    </row>
    <row r="48018" spans="1:1" ht="13.2" x14ac:dyDescent="0.25">
      <c r="A48018"/>
    </row>
    <row r="48019" spans="1:1" ht="13.2" x14ac:dyDescent="0.25">
      <c r="A48019"/>
    </row>
    <row r="48020" spans="1:1" ht="13.2" x14ac:dyDescent="0.25">
      <c r="A48020"/>
    </row>
    <row r="48021" spans="1:1" ht="13.2" x14ac:dyDescent="0.25">
      <c r="A48021"/>
    </row>
    <row r="48022" spans="1:1" ht="13.2" x14ac:dyDescent="0.25">
      <c r="A48022"/>
    </row>
    <row r="48023" spans="1:1" ht="13.2" x14ac:dyDescent="0.25">
      <c r="A48023"/>
    </row>
    <row r="48024" spans="1:1" ht="13.2" x14ac:dyDescent="0.25">
      <c r="A48024"/>
    </row>
    <row r="48025" spans="1:1" ht="13.2" x14ac:dyDescent="0.25">
      <c r="A48025"/>
    </row>
    <row r="48026" spans="1:1" ht="13.2" x14ac:dyDescent="0.25">
      <c r="A48026"/>
    </row>
    <row r="48027" spans="1:1" ht="13.2" x14ac:dyDescent="0.25">
      <c r="A48027"/>
    </row>
    <row r="48028" spans="1:1" ht="13.2" x14ac:dyDescent="0.25">
      <c r="A48028"/>
    </row>
    <row r="48029" spans="1:1" ht="13.2" x14ac:dyDescent="0.25">
      <c r="A48029"/>
    </row>
    <row r="48030" spans="1:1" ht="13.2" x14ac:dyDescent="0.25">
      <c r="A48030"/>
    </row>
    <row r="48031" spans="1:1" ht="13.2" x14ac:dyDescent="0.25">
      <c r="A48031"/>
    </row>
    <row r="48032" spans="1:1" ht="13.2" x14ac:dyDescent="0.25">
      <c r="A48032"/>
    </row>
    <row r="48033" spans="1:1" ht="13.2" x14ac:dyDescent="0.25">
      <c r="A48033"/>
    </row>
    <row r="48034" spans="1:1" ht="13.2" x14ac:dyDescent="0.25">
      <c r="A48034"/>
    </row>
    <row r="48035" spans="1:1" ht="13.2" x14ac:dyDescent="0.25">
      <c r="A48035"/>
    </row>
    <row r="48036" spans="1:1" ht="13.2" x14ac:dyDescent="0.25">
      <c r="A48036"/>
    </row>
    <row r="48037" spans="1:1" ht="13.2" x14ac:dyDescent="0.25">
      <c r="A48037"/>
    </row>
    <row r="48038" spans="1:1" ht="13.2" x14ac:dyDescent="0.25">
      <c r="A48038"/>
    </row>
    <row r="48039" spans="1:1" ht="13.2" x14ac:dyDescent="0.25">
      <c r="A48039"/>
    </row>
    <row r="48040" spans="1:1" ht="13.2" x14ac:dyDescent="0.25">
      <c r="A48040"/>
    </row>
    <row r="48041" spans="1:1" ht="13.2" x14ac:dyDescent="0.25">
      <c r="A48041"/>
    </row>
    <row r="48042" spans="1:1" ht="13.2" x14ac:dyDescent="0.25">
      <c r="A48042"/>
    </row>
    <row r="48043" spans="1:1" ht="13.2" x14ac:dyDescent="0.25">
      <c r="A48043"/>
    </row>
    <row r="48044" spans="1:1" ht="13.2" x14ac:dyDescent="0.25">
      <c r="A48044"/>
    </row>
    <row r="48045" spans="1:1" ht="13.2" x14ac:dyDescent="0.25">
      <c r="A48045"/>
    </row>
    <row r="48046" spans="1:1" ht="13.2" x14ac:dyDescent="0.25">
      <c r="A48046"/>
    </row>
    <row r="48047" spans="1:1" ht="13.2" x14ac:dyDescent="0.25">
      <c r="A48047"/>
    </row>
    <row r="48048" spans="1:1" ht="13.2" x14ac:dyDescent="0.25">
      <c r="A48048"/>
    </row>
    <row r="48049" spans="1:1" ht="13.2" x14ac:dyDescent="0.25">
      <c r="A48049"/>
    </row>
    <row r="48050" spans="1:1" ht="13.2" x14ac:dyDescent="0.25">
      <c r="A48050"/>
    </row>
    <row r="48051" spans="1:1" ht="13.2" x14ac:dyDescent="0.25">
      <c r="A48051"/>
    </row>
    <row r="48052" spans="1:1" ht="13.2" x14ac:dyDescent="0.25">
      <c r="A48052"/>
    </row>
    <row r="48053" spans="1:1" ht="13.2" x14ac:dyDescent="0.25">
      <c r="A48053"/>
    </row>
    <row r="48054" spans="1:1" ht="13.2" x14ac:dyDescent="0.25">
      <c r="A48054"/>
    </row>
    <row r="48055" spans="1:1" ht="13.2" x14ac:dyDescent="0.25">
      <c r="A48055"/>
    </row>
    <row r="48056" spans="1:1" ht="13.2" x14ac:dyDescent="0.25">
      <c r="A48056"/>
    </row>
    <row r="48057" spans="1:1" ht="13.2" x14ac:dyDescent="0.25">
      <c r="A48057"/>
    </row>
    <row r="48058" spans="1:1" ht="13.2" x14ac:dyDescent="0.25">
      <c r="A48058"/>
    </row>
    <row r="48059" spans="1:1" ht="13.2" x14ac:dyDescent="0.25">
      <c r="A48059"/>
    </row>
    <row r="48060" spans="1:1" ht="13.2" x14ac:dyDescent="0.25">
      <c r="A48060"/>
    </row>
    <row r="48061" spans="1:1" ht="13.2" x14ac:dyDescent="0.25">
      <c r="A48061"/>
    </row>
    <row r="48062" spans="1:1" ht="13.2" x14ac:dyDescent="0.25">
      <c r="A48062"/>
    </row>
    <row r="48063" spans="1:1" ht="13.2" x14ac:dyDescent="0.25">
      <c r="A48063"/>
    </row>
    <row r="48064" spans="1:1" ht="13.2" x14ac:dyDescent="0.25">
      <c r="A48064"/>
    </row>
    <row r="48065" spans="1:1" ht="13.2" x14ac:dyDescent="0.25">
      <c r="A48065"/>
    </row>
    <row r="48066" spans="1:1" ht="13.2" x14ac:dyDescent="0.25">
      <c r="A48066"/>
    </row>
    <row r="48067" spans="1:1" ht="13.2" x14ac:dyDescent="0.25">
      <c r="A48067"/>
    </row>
    <row r="48068" spans="1:1" ht="13.2" x14ac:dyDescent="0.25">
      <c r="A48068"/>
    </row>
    <row r="48069" spans="1:1" ht="13.2" x14ac:dyDescent="0.25">
      <c r="A48069"/>
    </row>
    <row r="48070" spans="1:1" ht="13.2" x14ac:dyDescent="0.25">
      <c r="A48070"/>
    </row>
    <row r="48071" spans="1:1" ht="13.2" x14ac:dyDescent="0.25">
      <c r="A48071"/>
    </row>
    <row r="48072" spans="1:1" ht="13.2" x14ac:dyDescent="0.25">
      <c r="A48072"/>
    </row>
    <row r="48073" spans="1:1" ht="13.2" x14ac:dyDescent="0.25">
      <c r="A48073"/>
    </row>
    <row r="48074" spans="1:1" ht="13.2" x14ac:dyDescent="0.25">
      <c r="A48074"/>
    </row>
    <row r="48075" spans="1:1" ht="13.2" x14ac:dyDescent="0.25">
      <c r="A48075"/>
    </row>
    <row r="48076" spans="1:1" ht="13.2" x14ac:dyDescent="0.25">
      <c r="A48076"/>
    </row>
    <row r="48077" spans="1:1" ht="13.2" x14ac:dyDescent="0.25">
      <c r="A48077"/>
    </row>
    <row r="48078" spans="1:1" ht="13.2" x14ac:dyDescent="0.25">
      <c r="A48078"/>
    </row>
    <row r="48079" spans="1:1" ht="13.2" x14ac:dyDescent="0.25">
      <c r="A48079"/>
    </row>
    <row r="48080" spans="1:1" ht="13.2" x14ac:dyDescent="0.25">
      <c r="A48080"/>
    </row>
    <row r="48081" spans="1:1" ht="13.2" x14ac:dyDescent="0.25">
      <c r="A48081"/>
    </row>
    <row r="48082" spans="1:1" ht="13.2" x14ac:dyDescent="0.25">
      <c r="A48082"/>
    </row>
    <row r="48083" spans="1:1" ht="13.2" x14ac:dyDescent="0.25">
      <c r="A48083"/>
    </row>
    <row r="48084" spans="1:1" ht="13.2" x14ac:dyDescent="0.25">
      <c r="A48084"/>
    </row>
    <row r="48085" spans="1:1" ht="13.2" x14ac:dyDescent="0.25">
      <c r="A48085"/>
    </row>
    <row r="48086" spans="1:1" ht="13.2" x14ac:dyDescent="0.25">
      <c r="A48086"/>
    </row>
    <row r="48087" spans="1:1" ht="13.2" x14ac:dyDescent="0.25">
      <c r="A48087"/>
    </row>
    <row r="48088" spans="1:1" ht="13.2" x14ac:dyDescent="0.25">
      <c r="A48088"/>
    </row>
    <row r="48089" spans="1:1" ht="13.2" x14ac:dyDescent="0.25">
      <c r="A48089"/>
    </row>
    <row r="48090" spans="1:1" ht="13.2" x14ac:dyDescent="0.25">
      <c r="A48090"/>
    </row>
    <row r="48091" spans="1:1" ht="13.2" x14ac:dyDescent="0.25">
      <c r="A48091"/>
    </row>
    <row r="48092" spans="1:1" ht="13.2" x14ac:dyDescent="0.25">
      <c r="A48092"/>
    </row>
    <row r="48093" spans="1:1" ht="13.2" x14ac:dyDescent="0.25">
      <c r="A48093"/>
    </row>
    <row r="48094" spans="1:1" ht="13.2" x14ac:dyDescent="0.25">
      <c r="A48094"/>
    </row>
    <row r="48095" spans="1:1" ht="13.2" x14ac:dyDescent="0.25">
      <c r="A48095"/>
    </row>
    <row r="48096" spans="1:1" ht="13.2" x14ac:dyDescent="0.25">
      <c r="A48096"/>
    </row>
    <row r="48097" spans="1:1" ht="13.2" x14ac:dyDescent="0.25">
      <c r="A48097"/>
    </row>
    <row r="48098" spans="1:1" ht="13.2" x14ac:dyDescent="0.25">
      <c r="A48098"/>
    </row>
    <row r="48099" spans="1:1" ht="13.2" x14ac:dyDescent="0.25">
      <c r="A48099"/>
    </row>
    <row r="48100" spans="1:1" ht="13.2" x14ac:dyDescent="0.25">
      <c r="A48100"/>
    </row>
    <row r="48101" spans="1:1" ht="13.2" x14ac:dyDescent="0.25">
      <c r="A48101"/>
    </row>
    <row r="48102" spans="1:1" ht="13.2" x14ac:dyDescent="0.25">
      <c r="A48102"/>
    </row>
    <row r="48103" spans="1:1" ht="13.2" x14ac:dyDescent="0.25">
      <c r="A48103"/>
    </row>
    <row r="48104" spans="1:1" ht="13.2" x14ac:dyDescent="0.25">
      <c r="A48104"/>
    </row>
    <row r="48105" spans="1:1" ht="13.2" x14ac:dyDescent="0.25">
      <c r="A48105"/>
    </row>
    <row r="48106" spans="1:1" ht="13.2" x14ac:dyDescent="0.25">
      <c r="A48106"/>
    </row>
    <row r="48107" spans="1:1" ht="13.2" x14ac:dyDescent="0.25">
      <c r="A48107"/>
    </row>
    <row r="48108" spans="1:1" ht="13.2" x14ac:dyDescent="0.25">
      <c r="A48108"/>
    </row>
    <row r="48109" spans="1:1" ht="13.2" x14ac:dyDescent="0.25">
      <c r="A48109"/>
    </row>
    <row r="48110" spans="1:1" ht="13.2" x14ac:dyDescent="0.25">
      <c r="A48110"/>
    </row>
    <row r="48111" spans="1:1" ht="13.2" x14ac:dyDescent="0.25">
      <c r="A48111"/>
    </row>
    <row r="48112" spans="1:1" ht="13.2" x14ac:dyDescent="0.25">
      <c r="A48112"/>
    </row>
    <row r="48113" spans="1:1" ht="13.2" x14ac:dyDescent="0.25">
      <c r="A48113"/>
    </row>
    <row r="48114" spans="1:1" ht="13.2" x14ac:dyDescent="0.25">
      <c r="A48114"/>
    </row>
    <row r="48115" spans="1:1" ht="13.2" x14ac:dyDescent="0.25">
      <c r="A48115"/>
    </row>
    <row r="48116" spans="1:1" ht="13.2" x14ac:dyDescent="0.25">
      <c r="A48116"/>
    </row>
    <row r="48117" spans="1:1" ht="13.2" x14ac:dyDescent="0.25">
      <c r="A48117"/>
    </row>
    <row r="48118" spans="1:1" ht="13.2" x14ac:dyDescent="0.25">
      <c r="A48118"/>
    </row>
    <row r="48119" spans="1:1" ht="13.2" x14ac:dyDescent="0.25">
      <c r="A48119"/>
    </row>
    <row r="48120" spans="1:1" ht="13.2" x14ac:dyDescent="0.25">
      <c r="A48120"/>
    </row>
    <row r="48121" spans="1:1" ht="13.2" x14ac:dyDescent="0.25">
      <c r="A48121"/>
    </row>
    <row r="48122" spans="1:1" ht="13.2" x14ac:dyDescent="0.25">
      <c r="A48122"/>
    </row>
    <row r="48123" spans="1:1" ht="13.2" x14ac:dyDescent="0.25">
      <c r="A48123"/>
    </row>
    <row r="48124" spans="1:1" ht="13.2" x14ac:dyDescent="0.25">
      <c r="A48124"/>
    </row>
    <row r="48125" spans="1:1" ht="13.2" x14ac:dyDescent="0.25">
      <c r="A48125"/>
    </row>
    <row r="48126" spans="1:1" ht="13.2" x14ac:dyDescent="0.25">
      <c r="A48126"/>
    </row>
    <row r="48127" spans="1:1" ht="13.2" x14ac:dyDescent="0.25">
      <c r="A48127"/>
    </row>
    <row r="48128" spans="1:1" ht="13.2" x14ac:dyDescent="0.25">
      <c r="A48128"/>
    </row>
    <row r="48129" spans="1:1" ht="13.2" x14ac:dyDescent="0.25">
      <c r="A48129"/>
    </row>
    <row r="48130" spans="1:1" ht="13.2" x14ac:dyDescent="0.25">
      <c r="A48130"/>
    </row>
    <row r="48131" spans="1:1" ht="13.2" x14ac:dyDescent="0.25">
      <c r="A48131"/>
    </row>
    <row r="48132" spans="1:1" ht="13.2" x14ac:dyDescent="0.25">
      <c r="A48132"/>
    </row>
    <row r="48133" spans="1:1" ht="13.2" x14ac:dyDescent="0.25">
      <c r="A48133"/>
    </row>
    <row r="48134" spans="1:1" ht="13.2" x14ac:dyDescent="0.25">
      <c r="A48134"/>
    </row>
    <row r="48135" spans="1:1" ht="13.2" x14ac:dyDescent="0.25">
      <c r="A48135"/>
    </row>
    <row r="48136" spans="1:1" ht="13.2" x14ac:dyDescent="0.25">
      <c r="A48136"/>
    </row>
    <row r="48137" spans="1:1" ht="13.2" x14ac:dyDescent="0.25">
      <c r="A48137"/>
    </row>
    <row r="48138" spans="1:1" ht="13.2" x14ac:dyDescent="0.25">
      <c r="A48138"/>
    </row>
    <row r="48139" spans="1:1" ht="13.2" x14ac:dyDescent="0.25">
      <c r="A48139"/>
    </row>
    <row r="48140" spans="1:1" ht="13.2" x14ac:dyDescent="0.25">
      <c r="A48140"/>
    </row>
    <row r="48141" spans="1:1" ht="13.2" x14ac:dyDescent="0.25">
      <c r="A48141"/>
    </row>
    <row r="48142" spans="1:1" ht="13.2" x14ac:dyDescent="0.25">
      <c r="A48142"/>
    </row>
    <row r="48143" spans="1:1" ht="13.2" x14ac:dyDescent="0.25">
      <c r="A48143"/>
    </row>
    <row r="48144" spans="1:1" ht="13.2" x14ac:dyDescent="0.25">
      <c r="A48144"/>
    </row>
    <row r="48145" spans="1:1" ht="13.2" x14ac:dyDescent="0.25">
      <c r="A48145"/>
    </row>
    <row r="48146" spans="1:1" ht="13.2" x14ac:dyDescent="0.25">
      <c r="A48146"/>
    </row>
    <row r="48147" spans="1:1" ht="13.2" x14ac:dyDescent="0.25">
      <c r="A48147"/>
    </row>
    <row r="48148" spans="1:1" ht="13.2" x14ac:dyDescent="0.25">
      <c r="A48148"/>
    </row>
    <row r="48149" spans="1:1" ht="13.2" x14ac:dyDescent="0.25">
      <c r="A48149"/>
    </row>
    <row r="48150" spans="1:1" ht="13.2" x14ac:dyDescent="0.25">
      <c r="A48150"/>
    </row>
    <row r="48151" spans="1:1" ht="13.2" x14ac:dyDescent="0.25">
      <c r="A48151"/>
    </row>
    <row r="48152" spans="1:1" ht="13.2" x14ac:dyDescent="0.25">
      <c r="A48152"/>
    </row>
    <row r="48153" spans="1:1" ht="13.2" x14ac:dyDescent="0.25">
      <c r="A48153"/>
    </row>
    <row r="48154" spans="1:1" ht="13.2" x14ac:dyDescent="0.25">
      <c r="A48154"/>
    </row>
    <row r="48155" spans="1:1" ht="13.2" x14ac:dyDescent="0.25">
      <c r="A48155"/>
    </row>
    <row r="48156" spans="1:1" ht="13.2" x14ac:dyDescent="0.25">
      <c r="A48156"/>
    </row>
    <row r="48157" spans="1:1" ht="13.2" x14ac:dyDescent="0.25">
      <c r="A48157"/>
    </row>
    <row r="48158" spans="1:1" ht="13.2" x14ac:dyDescent="0.25">
      <c r="A48158"/>
    </row>
    <row r="48159" spans="1:1" ht="13.2" x14ac:dyDescent="0.25">
      <c r="A48159"/>
    </row>
    <row r="48160" spans="1:1" ht="13.2" x14ac:dyDescent="0.25">
      <c r="A48160"/>
    </row>
    <row r="48161" spans="1:1" ht="13.2" x14ac:dyDescent="0.25">
      <c r="A48161"/>
    </row>
    <row r="48162" spans="1:1" ht="13.2" x14ac:dyDescent="0.25">
      <c r="A48162"/>
    </row>
    <row r="48163" spans="1:1" ht="13.2" x14ac:dyDescent="0.25">
      <c r="A48163"/>
    </row>
    <row r="48164" spans="1:1" ht="13.2" x14ac:dyDescent="0.25">
      <c r="A48164"/>
    </row>
    <row r="48165" spans="1:1" ht="13.2" x14ac:dyDescent="0.25">
      <c r="A48165"/>
    </row>
    <row r="48166" spans="1:1" ht="13.2" x14ac:dyDescent="0.25">
      <c r="A48166"/>
    </row>
    <row r="48167" spans="1:1" ht="13.2" x14ac:dyDescent="0.25">
      <c r="A48167"/>
    </row>
    <row r="48168" spans="1:1" ht="13.2" x14ac:dyDescent="0.25">
      <c r="A48168"/>
    </row>
    <row r="48169" spans="1:1" ht="13.2" x14ac:dyDescent="0.25">
      <c r="A48169"/>
    </row>
    <row r="48170" spans="1:1" ht="13.2" x14ac:dyDescent="0.25">
      <c r="A48170"/>
    </row>
    <row r="48171" spans="1:1" ht="13.2" x14ac:dyDescent="0.25">
      <c r="A48171"/>
    </row>
    <row r="48172" spans="1:1" ht="13.2" x14ac:dyDescent="0.25">
      <c r="A48172"/>
    </row>
    <row r="48173" spans="1:1" ht="13.2" x14ac:dyDescent="0.25">
      <c r="A48173"/>
    </row>
    <row r="48174" spans="1:1" ht="13.2" x14ac:dyDescent="0.25">
      <c r="A48174"/>
    </row>
    <row r="48175" spans="1:1" ht="13.2" x14ac:dyDescent="0.25">
      <c r="A48175"/>
    </row>
    <row r="48176" spans="1:1" ht="13.2" x14ac:dyDescent="0.25">
      <c r="A48176"/>
    </row>
    <row r="48177" spans="1:1" ht="13.2" x14ac:dyDescent="0.25">
      <c r="A48177"/>
    </row>
    <row r="48178" spans="1:1" ht="13.2" x14ac:dyDescent="0.25">
      <c r="A48178"/>
    </row>
    <row r="48179" spans="1:1" ht="13.2" x14ac:dyDescent="0.25">
      <c r="A48179"/>
    </row>
    <row r="48180" spans="1:1" ht="13.2" x14ac:dyDescent="0.25">
      <c r="A48180"/>
    </row>
    <row r="48181" spans="1:1" ht="13.2" x14ac:dyDescent="0.25">
      <c r="A48181"/>
    </row>
    <row r="48182" spans="1:1" ht="13.2" x14ac:dyDescent="0.25">
      <c r="A48182"/>
    </row>
    <row r="48183" spans="1:1" ht="13.2" x14ac:dyDescent="0.25">
      <c r="A48183"/>
    </row>
    <row r="48184" spans="1:1" ht="13.2" x14ac:dyDescent="0.25">
      <c r="A48184"/>
    </row>
    <row r="48185" spans="1:1" ht="13.2" x14ac:dyDescent="0.25">
      <c r="A48185"/>
    </row>
    <row r="48186" spans="1:1" ht="13.2" x14ac:dyDescent="0.25">
      <c r="A48186"/>
    </row>
    <row r="48187" spans="1:1" ht="13.2" x14ac:dyDescent="0.25">
      <c r="A48187"/>
    </row>
    <row r="48188" spans="1:1" ht="13.2" x14ac:dyDescent="0.25">
      <c r="A48188"/>
    </row>
    <row r="48189" spans="1:1" ht="13.2" x14ac:dyDescent="0.25">
      <c r="A48189"/>
    </row>
    <row r="48190" spans="1:1" ht="13.2" x14ac:dyDescent="0.25">
      <c r="A48190"/>
    </row>
    <row r="48191" spans="1:1" ht="13.2" x14ac:dyDescent="0.25">
      <c r="A48191"/>
    </row>
    <row r="48192" spans="1:1" ht="13.2" x14ac:dyDescent="0.25">
      <c r="A48192"/>
    </row>
    <row r="48193" spans="1:1" ht="13.2" x14ac:dyDescent="0.25">
      <c r="A48193"/>
    </row>
    <row r="48194" spans="1:1" ht="13.2" x14ac:dyDescent="0.25">
      <c r="A48194"/>
    </row>
    <row r="48195" spans="1:1" ht="13.2" x14ac:dyDescent="0.25">
      <c r="A48195"/>
    </row>
    <row r="48196" spans="1:1" ht="13.2" x14ac:dyDescent="0.25">
      <c r="A48196"/>
    </row>
    <row r="48197" spans="1:1" ht="13.2" x14ac:dyDescent="0.25">
      <c r="A48197"/>
    </row>
    <row r="48198" spans="1:1" ht="13.2" x14ac:dyDescent="0.25">
      <c r="A48198"/>
    </row>
    <row r="48199" spans="1:1" ht="13.2" x14ac:dyDescent="0.25">
      <c r="A48199"/>
    </row>
    <row r="48200" spans="1:1" ht="13.2" x14ac:dyDescent="0.25">
      <c r="A48200"/>
    </row>
    <row r="48201" spans="1:1" ht="13.2" x14ac:dyDescent="0.25">
      <c r="A48201"/>
    </row>
    <row r="48202" spans="1:1" ht="13.2" x14ac:dyDescent="0.25">
      <c r="A48202"/>
    </row>
    <row r="48203" spans="1:1" ht="13.2" x14ac:dyDescent="0.25">
      <c r="A48203"/>
    </row>
    <row r="48204" spans="1:1" ht="13.2" x14ac:dyDescent="0.25">
      <c r="A48204"/>
    </row>
    <row r="48205" spans="1:1" ht="13.2" x14ac:dyDescent="0.25">
      <c r="A48205"/>
    </row>
    <row r="48206" spans="1:1" ht="13.2" x14ac:dyDescent="0.25">
      <c r="A48206"/>
    </row>
    <row r="48207" spans="1:1" ht="13.2" x14ac:dyDescent="0.25">
      <c r="A48207"/>
    </row>
    <row r="48208" spans="1:1" ht="13.2" x14ac:dyDescent="0.25">
      <c r="A48208"/>
    </row>
    <row r="48209" spans="1:1" ht="13.2" x14ac:dyDescent="0.25">
      <c r="A48209"/>
    </row>
    <row r="48210" spans="1:1" ht="13.2" x14ac:dyDescent="0.25">
      <c r="A48210"/>
    </row>
    <row r="48211" spans="1:1" ht="13.2" x14ac:dyDescent="0.25">
      <c r="A48211"/>
    </row>
    <row r="48212" spans="1:1" ht="13.2" x14ac:dyDescent="0.25">
      <c r="A48212"/>
    </row>
    <row r="48213" spans="1:1" ht="13.2" x14ac:dyDescent="0.25">
      <c r="A48213"/>
    </row>
    <row r="48214" spans="1:1" ht="13.2" x14ac:dyDescent="0.25">
      <c r="A48214"/>
    </row>
    <row r="48215" spans="1:1" ht="13.2" x14ac:dyDescent="0.25">
      <c r="A48215"/>
    </row>
    <row r="48216" spans="1:1" ht="13.2" x14ac:dyDescent="0.25">
      <c r="A48216"/>
    </row>
    <row r="48217" spans="1:1" ht="13.2" x14ac:dyDescent="0.25">
      <c r="A48217"/>
    </row>
    <row r="48218" spans="1:1" ht="13.2" x14ac:dyDescent="0.25">
      <c r="A48218"/>
    </row>
    <row r="48219" spans="1:1" ht="13.2" x14ac:dyDescent="0.25">
      <c r="A48219"/>
    </row>
    <row r="48220" spans="1:1" ht="13.2" x14ac:dyDescent="0.25">
      <c r="A48220"/>
    </row>
    <row r="48221" spans="1:1" ht="13.2" x14ac:dyDescent="0.25">
      <c r="A48221"/>
    </row>
    <row r="48222" spans="1:1" ht="13.2" x14ac:dyDescent="0.25">
      <c r="A48222"/>
    </row>
    <row r="48223" spans="1:1" ht="13.2" x14ac:dyDescent="0.25">
      <c r="A48223"/>
    </row>
    <row r="48224" spans="1:1" ht="13.2" x14ac:dyDescent="0.25">
      <c r="A48224"/>
    </row>
    <row r="48225" spans="1:1" ht="13.2" x14ac:dyDescent="0.25">
      <c r="A48225"/>
    </row>
    <row r="48226" spans="1:1" ht="13.2" x14ac:dyDescent="0.25">
      <c r="A48226"/>
    </row>
    <row r="48227" spans="1:1" ht="13.2" x14ac:dyDescent="0.25">
      <c r="A48227"/>
    </row>
    <row r="48228" spans="1:1" ht="13.2" x14ac:dyDescent="0.25">
      <c r="A48228"/>
    </row>
    <row r="48229" spans="1:1" ht="13.2" x14ac:dyDescent="0.25">
      <c r="A48229"/>
    </row>
    <row r="48230" spans="1:1" ht="13.2" x14ac:dyDescent="0.25">
      <c r="A48230"/>
    </row>
    <row r="48231" spans="1:1" ht="13.2" x14ac:dyDescent="0.25">
      <c r="A48231"/>
    </row>
    <row r="48232" spans="1:1" ht="13.2" x14ac:dyDescent="0.25">
      <c r="A48232"/>
    </row>
    <row r="48233" spans="1:1" ht="13.2" x14ac:dyDescent="0.25">
      <c r="A48233"/>
    </row>
    <row r="48234" spans="1:1" ht="13.2" x14ac:dyDescent="0.25">
      <c r="A48234"/>
    </row>
    <row r="48235" spans="1:1" ht="13.2" x14ac:dyDescent="0.25">
      <c r="A48235"/>
    </row>
    <row r="48236" spans="1:1" ht="13.2" x14ac:dyDescent="0.25">
      <c r="A48236"/>
    </row>
    <row r="48237" spans="1:1" ht="13.2" x14ac:dyDescent="0.25">
      <c r="A48237"/>
    </row>
    <row r="48238" spans="1:1" ht="13.2" x14ac:dyDescent="0.25">
      <c r="A48238"/>
    </row>
    <row r="48239" spans="1:1" ht="13.2" x14ac:dyDescent="0.25">
      <c r="A48239"/>
    </row>
    <row r="48240" spans="1:1" ht="13.2" x14ac:dyDescent="0.25">
      <c r="A48240"/>
    </row>
    <row r="48241" spans="1:1" ht="13.2" x14ac:dyDescent="0.25">
      <c r="A48241"/>
    </row>
    <row r="48242" spans="1:1" ht="13.2" x14ac:dyDescent="0.25">
      <c r="A48242"/>
    </row>
    <row r="48243" spans="1:1" ht="13.2" x14ac:dyDescent="0.25">
      <c r="A48243"/>
    </row>
    <row r="48244" spans="1:1" ht="13.2" x14ac:dyDescent="0.25">
      <c r="A48244"/>
    </row>
    <row r="48245" spans="1:1" ht="13.2" x14ac:dyDescent="0.25">
      <c r="A48245"/>
    </row>
    <row r="48246" spans="1:1" ht="13.2" x14ac:dyDescent="0.25">
      <c r="A48246"/>
    </row>
    <row r="48247" spans="1:1" ht="13.2" x14ac:dyDescent="0.25">
      <c r="A48247"/>
    </row>
    <row r="48248" spans="1:1" ht="13.2" x14ac:dyDescent="0.25">
      <c r="A48248"/>
    </row>
    <row r="48249" spans="1:1" ht="13.2" x14ac:dyDescent="0.25">
      <c r="A48249"/>
    </row>
    <row r="48250" spans="1:1" ht="13.2" x14ac:dyDescent="0.25">
      <c r="A48250"/>
    </row>
    <row r="48251" spans="1:1" ht="13.2" x14ac:dyDescent="0.25">
      <c r="A48251"/>
    </row>
    <row r="48252" spans="1:1" ht="13.2" x14ac:dyDescent="0.25">
      <c r="A48252"/>
    </row>
    <row r="48253" spans="1:1" ht="13.2" x14ac:dyDescent="0.25">
      <c r="A48253"/>
    </row>
    <row r="48254" spans="1:1" ht="13.2" x14ac:dyDescent="0.25">
      <c r="A48254"/>
    </row>
    <row r="48255" spans="1:1" ht="13.2" x14ac:dyDescent="0.25">
      <c r="A48255"/>
    </row>
    <row r="48256" spans="1:1" ht="13.2" x14ac:dyDescent="0.25">
      <c r="A48256"/>
    </row>
    <row r="48257" spans="1:1" ht="13.2" x14ac:dyDescent="0.25">
      <c r="A48257"/>
    </row>
    <row r="48258" spans="1:1" ht="13.2" x14ac:dyDescent="0.25">
      <c r="A48258"/>
    </row>
    <row r="48259" spans="1:1" ht="13.2" x14ac:dyDescent="0.25">
      <c r="A48259"/>
    </row>
    <row r="48260" spans="1:1" ht="13.2" x14ac:dyDescent="0.25">
      <c r="A48260"/>
    </row>
    <row r="48261" spans="1:1" ht="13.2" x14ac:dyDescent="0.25">
      <c r="A48261"/>
    </row>
    <row r="48262" spans="1:1" ht="13.2" x14ac:dyDescent="0.25">
      <c r="A48262"/>
    </row>
    <row r="48263" spans="1:1" ht="13.2" x14ac:dyDescent="0.25">
      <c r="A48263"/>
    </row>
    <row r="48264" spans="1:1" ht="13.2" x14ac:dyDescent="0.25">
      <c r="A48264"/>
    </row>
    <row r="48265" spans="1:1" ht="13.2" x14ac:dyDescent="0.25">
      <c r="A48265"/>
    </row>
    <row r="48266" spans="1:1" ht="13.2" x14ac:dyDescent="0.25">
      <c r="A48266"/>
    </row>
    <row r="48267" spans="1:1" ht="13.2" x14ac:dyDescent="0.25">
      <c r="A48267"/>
    </row>
    <row r="48268" spans="1:1" ht="13.2" x14ac:dyDescent="0.25">
      <c r="A48268"/>
    </row>
    <row r="48269" spans="1:1" ht="13.2" x14ac:dyDescent="0.25">
      <c r="A48269"/>
    </row>
    <row r="48270" spans="1:1" ht="13.2" x14ac:dyDescent="0.25">
      <c r="A48270"/>
    </row>
    <row r="48271" spans="1:1" ht="13.2" x14ac:dyDescent="0.25">
      <c r="A48271"/>
    </row>
    <row r="48272" spans="1:1" ht="13.2" x14ac:dyDescent="0.25">
      <c r="A48272"/>
    </row>
    <row r="48273" spans="1:1" ht="13.2" x14ac:dyDescent="0.25">
      <c r="A48273"/>
    </row>
    <row r="48274" spans="1:1" ht="13.2" x14ac:dyDescent="0.25">
      <c r="A48274"/>
    </row>
    <row r="48275" spans="1:1" ht="13.2" x14ac:dyDescent="0.25">
      <c r="A48275"/>
    </row>
    <row r="48276" spans="1:1" ht="13.2" x14ac:dyDescent="0.25">
      <c r="A48276"/>
    </row>
    <row r="48277" spans="1:1" ht="13.2" x14ac:dyDescent="0.25">
      <c r="A48277"/>
    </row>
    <row r="48278" spans="1:1" ht="13.2" x14ac:dyDescent="0.25">
      <c r="A48278"/>
    </row>
    <row r="48279" spans="1:1" ht="13.2" x14ac:dyDescent="0.25">
      <c r="A48279"/>
    </row>
    <row r="48280" spans="1:1" ht="13.2" x14ac:dyDescent="0.25">
      <c r="A48280"/>
    </row>
    <row r="48281" spans="1:1" ht="13.2" x14ac:dyDescent="0.25">
      <c r="A48281"/>
    </row>
    <row r="48282" spans="1:1" ht="13.2" x14ac:dyDescent="0.25">
      <c r="A48282"/>
    </row>
    <row r="48283" spans="1:1" ht="13.2" x14ac:dyDescent="0.25">
      <c r="A48283"/>
    </row>
    <row r="48284" spans="1:1" ht="13.2" x14ac:dyDescent="0.25">
      <c r="A48284"/>
    </row>
    <row r="48285" spans="1:1" ht="13.2" x14ac:dyDescent="0.25">
      <c r="A48285"/>
    </row>
    <row r="48286" spans="1:1" ht="13.2" x14ac:dyDescent="0.25">
      <c r="A48286"/>
    </row>
    <row r="48287" spans="1:1" ht="13.2" x14ac:dyDescent="0.25">
      <c r="A48287"/>
    </row>
    <row r="48288" spans="1:1" ht="13.2" x14ac:dyDescent="0.25">
      <c r="A48288"/>
    </row>
    <row r="48289" spans="1:1" ht="13.2" x14ac:dyDescent="0.25">
      <c r="A48289"/>
    </row>
    <row r="48290" spans="1:1" ht="13.2" x14ac:dyDescent="0.25">
      <c r="A48290"/>
    </row>
    <row r="48291" spans="1:1" ht="13.2" x14ac:dyDescent="0.25">
      <c r="A48291"/>
    </row>
    <row r="48292" spans="1:1" ht="13.2" x14ac:dyDescent="0.25">
      <c r="A48292"/>
    </row>
    <row r="48293" spans="1:1" ht="13.2" x14ac:dyDescent="0.25">
      <c r="A48293"/>
    </row>
    <row r="48294" spans="1:1" ht="13.2" x14ac:dyDescent="0.25">
      <c r="A48294"/>
    </row>
    <row r="48295" spans="1:1" ht="13.2" x14ac:dyDescent="0.25">
      <c r="A48295"/>
    </row>
    <row r="48296" spans="1:1" ht="13.2" x14ac:dyDescent="0.25">
      <c r="A48296"/>
    </row>
    <row r="48297" spans="1:1" ht="13.2" x14ac:dyDescent="0.25">
      <c r="A48297"/>
    </row>
    <row r="48298" spans="1:1" ht="13.2" x14ac:dyDescent="0.25">
      <c r="A48298"/>
    </row>
    <row r="48299" spans="1:1" ht="13.2" x14ac:dyDescent="0.25">
      <c r="A48299"/>
    </row>
    <row r="48300" spans="1:1" ht="13.2" x14ac:dyDescent="0.25">
      <c r="A48300"/>
    </row>
    <row r="48301" spans="1:1" ht="13.2" x14ac:dyDescent="0.25">
      <c r="A48301"/>
    </row>
    <row r="48302" spans="1:1" ht="13.2" x14ac:dyDescent="0.25">
      <c r="A48302"/>
    </row>
    <row r="48303" spans="1:1" ht="13.2" x14ac:dyDescent="0.25">
      <c r="A48303"/>
    </row>
    <row r="48304" spans="1:1" ht="13.2" x14ac:dyDescent="0.25">
      <c r="A48304"/>
    </row>
    <row r="48305" spans="1:1" ht="13.2" x14ac:dyDescent="0.25">
      <c r="A48305"/>
    </row>
    <row r="48306" spans="1:1" ht="13.2" x14ac:dyDescent="0.25">
      <c r="A48306"/>
    </row>
    <row r="48307" spans="1:1" ht="13.2" x14ac:dyDescent="0.25">
      <c r="A48307"/>
    </row>
    <row r="48308" spans="1:1" ht="13.2" x14ac:dyDescent="0.25">
      <c r="A48308"/>
    </row>
    <row r="48309" spans="1:1" ht="13.2" x14ac:dyDescent="0.25">
      <c r="A48309"/>
    </row>
    <row r="48310" spans="1:1" ht="13.2" x14ac:dyDescent="0.25">
      <c r="A48310"/>
    </row>
    <row r="48311" spans="1:1" ht="13.2" x14ac:dyDescent="0.25">
      <c r="A48311"/>
    </row>
    <row r="48312" spans="1:1" ht="13.2" x14ac:dyDescent="0.25">
      <c r="A48312"/>
    </row>
    <row r="48313" spans="1:1" ht="13.2" x14ac:dyDescent="0.25">
      <c r="A48313"/>
    </row>
    <row r="48314" spans="1:1" ht="13.2" x14ac:dyDescent="0.25">
      <c r="A48314"/>
    </row>
    <row r="48315" spans="1:1" ht="13.2" x14ac:dyDescent="0.25">
      <c r="A48315"/>
    </row>
    <row r="48316" spans="1:1" ht="13.2" x14ac:dyDescent="0.25">
      <c r="A48316"/>
    </row>
    <row r="48317" spans="1:1" ht="13.2" x14ac:dyDescent="0.25">
      <c r="A48317"/>
    </row>
    <row r="48318" spans="1:1" ht="13.2" x14ac:dyDescent="0.25">
      <c r="A48318"/>
    </row>
    <row r="48319" spans="1:1" ht="13.2" x14ac:dyDescent="0.25">
      <c r="A48319"/>
    </row>
    <row r="48320" spans="1:1" ht="13.2" x14ac:dyDescent="0.25">
      <c r="A48320"/>
    </row>
    <row r="48321" spans="1:1" ht="13.2" x14ac:dyDescent="0.25">
      <c r="A48321"/>
    </row>
    <row r="48322" spans="1:1" ht="13.2" x14ac:dyDescent="0.25">
      <c r="A48322"/>
    </row>
    <row r="48323" spans="1:1" ht="13.2" x14ac:dyDescent="0.25">
      <c r="A48323"/>
    </row>
    <row r="48324" spans="1:1" ht="13.2" x14ac:dyDescent="0.25">
      <c r="A48324"/>
    </row>
    <row r="48325" spans="1:1" ht="13.2" x14ac:dyDescent="0.25">
      <c r="A48325"/>
    </row>
    <row r="48326" spans="1:1" ht="13.2" x14ac:dyDescent="0.25">
      <c r="A48326"/>
    </row>
    <row r="48327" spans="1:1" ht="13.2" x14ac:dyDescent="0.25">
      <c r="A48327"/>
    </row>
    <row r="48328" spans="1:1" ht="13.2" x14ac:dyDescent="0.25">
      <c r="A48328"/>
    </row>
    <row r="48329" spans="1:1" ht="13.2" x14ac:dyDescent="0.25">
      <c r="A48329"/>
    </row>
    <row r="48330" spans="1:1" ht="13.2" x14ac:dyDescent="0.25">
      <c r="A48330"/>
    </row>
    <row r="48331" spans="1:1" ht="13.2" x14ac:dyDescent="0.25">
      <c r="A48331"/>
    </row>
    <row r="48332" spans="1:1" ht="13.2" x14ac:dyDescent="0.25">
      <c r="A48332"/>
    </row>
    <row r="48333" spans="1:1" ht="13.2" x14ac:dyDescent="0.25">
      <c r="A48333"/>
    </row>
    <row r="48334" spans="1:1" ht="13.2" x14ac:dyDescent="0.25">
      <c r="A48334"/>
    </row>
    <row r="48335" spans="1:1" ht="13.2" x14ac:dyDescent="0.25">
      <c r="A48335"/>
    </row>
    <row r="48336" spans="1:1" ht="13.2" x14ac:dyDescent="0.25">
      <c r="A48336"/>
    </row>
    <row r="48337" spans="1:1" ht="13.2" x14ac:dyDescent="0.25">
      <c r="A48337"/>
    </row>
    <row r="48338" spans="1:1" ht="13.2" x14ac:dyDescent="0.25">
      <c r="A48338"/>
    </row>
    <row r="48339" spans="1:1" ht="13.2" x14ac:dyDescent="0.25">
      <c r="A48339"/>
    </row>
    <row r="48340" spans="1:1" ht="13.2" x14ac:dyDescent="0.25">
      <c r="A48340"/>
    </row>
    <row r="48341" spans="1:1" ht="13.2" x14ac:dyDescent="0.25">
      <c r="A48341"/>
    </row>
    <row r="48342" spans="1:1" ht="13.2" x14ac:dyDescent="0.25">
      <c r="A48342"/>
    </row>
    <row r="48343" spans="1:1" ht="13.2" x14ac:dyDescent="0.25">
      <c r="A48343"/>
    </row>
    <row r="48344" spans="1:1" ht="13.2" x14ac:dyDescent="0.25">
      <c r="A48344"/>
    </row>
    <row r="48345" spans="1:1" ht="13.2" x14ac:dyDescent="0.25">
      <c r="A48345"/>
    </row>
    <row r="48346" spans="1:1" ht="13.2" x14ac:dyDescent="0.25">
      <c r="A48346"/>
    </row>
    <row r="48347" spans="1:1" ht="13.2" x14ac:dyDescent="0.25">
      <c r="A48347"/>
    </row>
    <row r="48348" spans="1:1" ht="13.2" x14ac:dyDescent="0.25">
      <c r="A48348"/>
    </row>
    <row r="48349" spans="1:1" ht="13.2" x14ac:dyDescent="0.25">
      <c r="A48349"/>
    </row>
    <row r="48350" spans="1:1" ht="13.2" x14ac:dyDescent="0.25">
      <c r="A48350"/>
    </row>
    <row r="48351" spans="1:1" ht="13.2" x14ac:dyDescent="0.25">
      <c r="A48351"/>
    </row>
    <row r="48352" spans="1:1" ht="13.2" x14ac:dyDescent="0.25">
      <c r="A48352"/>
    </row>
    <row r="48353" spans="1:1" ht="13.2" x14ac:dyDescent="0.25">
      <c r="A48353"/>
    </row>
    <row r="48354" spans="1:1" ht="13.2" x14ac:dyDescent="0.25">
      <c r="A48354"/>
    </row>
    <row r="48355" spans="1:1" ht="13.2" x14ac:dyDescent="0.25">
      <c r="A48355"/>
    </row>
    <row r="48356" spans="1:1" ht="13.2" x14ac:dyDescent="0.25">
      <c r="A48356"/>
    </row>
    <row r="48357" spans="1:1" ht="13.2" x14ac:dyDescent="0.25">
      <c r="A48357"/>
    </row>
    <row r="48358" spans="1:1" ht="13.2" x14ac:dyDescent="0.25">
      <c r="A48358"/>
    </row>
    <row r="48359" spans="1:1" ht="13.2" x14ac:dyDescent="0.25">
      <c r="A48359"/>
    </row>
    <row r="48360" spans="1:1" ht="13.2" x14ac:dyDescent="0.25">
      <c r="A48360"/>
    </row>
    <row r="48361" spans="1:1" ht="13.2" x14ac:dyDescent="0.25">
      <c r="A48361"/>
    </row>
    <row r="48362" spans="1:1" ht="13.2" x14ac:dyDescent="0.25">
      <c r="A48362"/>
    </row>
    <row r="48363" spans="1:1" ht="13.2" x14ac:dyDescent="0.25">
      <c r="A48363"/>
    </row>
    <row r="48364" spans="1:1" ht="13.2" x14ac:dyDescent="0.25">
      <c r="A48364"/>
    </row>
    <row r="48365" spans="1:1" ht="13.2" x14ac:dyDescent="0.25">
      <c r="A48365"/>
    </row>
    <row r="48366" spans="1:1" ht="13.2" x14ac:dyDescent="0.25">
      <c r="A48366"/>
    </row>
    <row r="48367" spans="1:1" ht="13.2" x14ac:dyDescent="0.25">
      <c r="A48367"/>
    </row>
    <row r="48368" spans="1:1" ht="13.2" x14ac:dyDescent="0.25">
      <c r="A48368"/>
    </row>
    <row r="48369" spans="1:1" ht="13.2" x14ac:dyDescent="0.25">
      <c r="A48369"/>
    </row>
    <row r="48370" spans="1:1" ht="13.2" x14ac:dyDescent="0.25">
      <c r="A48370"/>
    </row>
    <row r="48371" spans="1:1" ht="13.2" x14ac:dyDescent="0.25">
      <c r="A48371"/>
    </row>
    <row r="48372" spans="1:1" ht="13.2" x14ac:dyDescent="0.25">
      <c r="A48372"/>
    </row>
    <row r="48373" spans="1:1" ht="13.2" x14ac:dyDescent="0.25">
      <c r="A48373"/>
    </row>
    <row r="48374" spans="1:1" ht="13.2" x14ac:dyDescent="0.25">
      <c r="A48374"/>
    </row>
    <row r="48375" spans="1:1" ht="13.2" x14ac:dyDescent="0.25">
      <c r="A48375"/>
    </row>
    <row r="48376" spans="1:1" ht="13.2" x14ac:dyDescent="0.25">
      <c r="A48376"/>
    </row>
    <row r="48377" spans="1:1" ht="13.2" x14ac:dyDescent="0.25">
      <c r="A48377"/>
    </row>
    <row r="48378" spans="1:1" ht="13.2" x14ac:dyDescent="0.25">
      <c r="A48378"/>
    </row>
    <row r="48379" spans="1:1" ht="13.2" x14ac:dyDescent="0.25">
      <c r="A48379"/>
    </row>
    <row r="48380" spans="1:1" ht="13.2" x14ac:dyDescent="0.25">
      <c r="A48380"/>
    </row>
    <row r="48381" spans="1:1" ht="13.2" x14ac:dyDescent="0.25">
      <c r="A48381"/>
    </row>
    <row r="48382" spans="1:1" ht="13.2" x14ac:dyDescent="0.25">
      <c r="A48382"/>
    </row>
    <row r="48383" spans="1:1" ht="13.2" x14ac:dyDescent="0.25">
      <c r="A48383"/>
    </row>
    <row r="48384" spans="1:1" ht="13.2" x14ac:dyDescent="0.25">
      <c r="A48384"/>
    </row>
    <row r="48385" spans="1:1" ht="13.2" x14ac:dyDescent="0.25">
      <c r="A48385"/>
    </row>
    <row r="48386" spans="1:1" ht="13.2" x14ac:dyDescent="0.25">
      <c r="A48386"/>
    </row>
    <row r="48387" spans="1:1" ht="13.2" x14ac:dyDescent="0.25">
      <c r="A48387"/>
    </row>
    <row r="48388" spans="1:1" ht="13.2" x14ac:dyDescent="0.25">
      <c r="A48388"/>
    </row>
    <row r="48389" spans="1:1" ht="13.2" x14ac:dyDescent="0.25">
      <c r="A48389"/>
    </row>
    <row r="48390" spans="1:1" ht="13.2" x14ac:dyDescent="0.25">
      <c r="A48390"/>
    </row>
    <row r="48391" spans="1:1" ht="13.2" x14ac:dyDescent="0.25">
      <c r="A48391"/>
    </row>
    <row r="48392" spans="1:1" ht="13.2" x14ac:dyDescent="0.25">
      <c r="A48392"/>
    </row>
    <row r="48393" spans="1:1" ht="13.2" x14ac:dyDescent="0.25">
      <c r="A48393"/>
    </row>
    <row r="48394" spans="1:1" ht="13.2" x14ac:dyDescent="0.25">
      <c r="A48394"/>
    </row>
    <row r="48395" spans="1:1" ht="13.2" x14ac:dyDescent="0.25">
      <c r="A48395"/>
    </row>
    <row r="48396" spans="1:1" ht="13.2" x14ac:dyDescent="0.25">
      <c r="A48396"/>
    </row>
    <row r="48397" spans="1:1" ht="13.2" x14ac:dyDescent="0.25">
      <c r="A48397"/>
    </row>
    <row r="48398" spans="1:1" ht="13.2" x14ac:dyDescent="0.25">
      <c r="A48398"/>
    </row>
    <row r="48399" spans="1:1" ht="13.2" x14ac:dyDescent="0.25">
      <c r="A48399"/>
    </row>
    <row r="48400" spans="1:1" ht="13.2" x14ac:dyDescent="0.25">
      <c r="A48400"/>
    </row>
    <row r="48401" spans="1:1" ht="13.2" x14ac:dyDescent="0.25">
      <c r="A48401"/>
    </row>
    <row r="48402" spans="1:1" ht="13.2" x14ac:dyDescent="0.25">
      <c r="A48402"/>
    </row>
    <row r="48403" spans="1:1" ht="13.2" x14ac:dyDescent="0.25">
      <c r="A48403"/>
    </row>
    <row r="48404" spans="1:1" ht="13.2" x14ac:dyDescent="0.25">
      <c r="A48404"/>
    </row>
    <row r="48405" spans="1:1" ht="13.2" x14ac:dyDescent="0.25">
      <c r="A48405"/>
    </row>
    <row r="48406" spans="1:1" ht="13.2" x14ac:dyDescent="0.25">
      <c r="A48406"/>
    </row>
    <row r="48407" spans="1:1" ht="13.2" x14ac:dyDescent="0.25">
      <c r="A48407"/>
    </row>
    <row r="48408" spans="1:1" ht="13.2" x14ac:dyDescent="0.25">
      <c r="A48408"/>
    </row>
    <row r="48409" spans="1:1" ht="13.2" x14ac:dyDescent="0.25">
      <c r="A48409"/>
    </row>
    <row r="48410" spans="1:1" ht="13.2" x14ac:dyDescent="0.25">
      <c r="A48410"/>
    </row>
    <row r="48411" spans="1:1" ht="13.2" x14ac:dyDescent="0.25">
      <c r="A48411"/>
    </row>
    <row r="48412" spans="1:1" ht="13.2" x14ac:dyDescent="0.25">
      <c r="A48412"/>
    </row>
    <row r="48413" spans="1:1" ht="13.2" x14ac:dyDescent="0.25">
      <c r="A48413"/>
    </row>
    <row r="48414" spans="1:1" ht="13.2" x14ac:dyDescent="0.25">
      <c r="A48414"/>
    </row>
    <row r="48415" spans="1:1" ht="13.2" x14ac:dyDescent="0.25">
      <c r="A48415"/>
    </row>
    <row r="48416" spans="1:1" ht="13.2" x14ac:dyDescent="0.25">
      <c r="A48416"/>
    </row>
    <row r="48417" spans="1:1" ht="13.2" x14ac:dyDescent="0.25">
      <c r="A48417"/>
    </row>
    <row r="48418" spans="1:1" ht="13.2" x14ac:dyDescent="0.25">
      <c r="A48418"/>
    </row>
    <row r="48419" spans="1:1" ht="13.2" x14ac:dyDescent="0.25">
      <c r="A48419"/>
    </row>
    <row r="48420" spans="1:1" ht="13.2" x14ac:dyDescent="0.25">
      <c r="A48420"/>
    </row>
    <row r="48421" spans="1:1" ht="13.2" x14ac:dyDescent="0.25">
      <c r="A48421"/>
    </row>
    <row r="48422" spans="1:1" ht="13.2" x14ac:dyDescent="0.25">
      <c r="A48422"/>
    </row>
    <row r="48423" spans="1:1" ht="13.2" x14ac:dyDescent="0.25">
      <c r="A48423"/>
    </row>
    <row r="48424" spans="1:1" ht="13.2" x14ac:dyDescent="0.25">
      <c r="A48424"/>
    </row>
    <row r="48425" spans="1:1" ht="13.2" x14ac:dyDescent="0.25">
      <c r="A48425"/>
    </row>
    <row r="48426" spans="1:1" ht="13.2" x14ac:dyDescent="0.25">
      <c r="A48426"/>
    </row>
    <row r="48427" spans="1:1" ht="13.2" x14ac:dyDescent="0.25">
      <c r="A48427"/>
    </row>
    <row r="48428" spans="1:1" ht="13.2" x14ac:dyDescent="0.25">
      <c r="A48428"/>
    </row>
    <row r="48429" spans="1:1" ht="13.2" x14ac:dyDescent="0.25">
      <c r="A48429"/>
    </row>
    <row r="48430" spans="1:1" ht="13.2" x14ac:dyDescent="0.25">
      <c r="A48430"/>
    </row>
    <row r="48431" spans="1:1" ht="13.2" x14ac:dyDescent="0.25">
      <c r="A48431"/>
    </row>
    <row r="48432" spans="1:1" ht="13.2" x14ac:dyDescent="0.25">
      <c r="A48432"/>
    </row>
    <row r="48433" spans="1:1" ht="13.2" x14ac:dyDescent="0.25">
      <c r="A48433"/>
    </row>
    <row r="48434" spans="1:1" ht="13.2" x14ac:dyDescent="0.25">
      <c r="A48434"/>
    </row>
    <row r="48435" spans="1:1" ht="13.2" x14ac:dyDescent="0.25">
      <c r="A48435"/>
    </row>
    <row r="48436" spans="1:1" ht="13.2" x14ac:dyDescent="0.25">
      <c r="A48436"/>
    </row>
    <row r="48437" spans="1:1" ht="13.2" x14ac:dyDescent="0.25">
      <c r="A48437"/>
    </row>
    <row r="48438" spans="1:1" ht="13.2" x14ac:dyDescent="0.25">
      <c r="A48438"/>
    </row>
    <row r="48439" spans="1:1" ht="13.2" x14ac:dyDescent="0.25">
      <c r="A48439"/>
    </row>
    <row r="48440" spans="1:1" ht="13.2" x14ac:dyDescent="0.25">
      <c r="A48440"/>
    </row>
    <row r="48441" spans="1:1" ht="13.2" x14ac:dyDescent="0.25">
      <c r="A48441"/>
    </row>
    <row r="48442" spans="1:1" ht="13.2" x14ac:dyDescent="0.25">
      <c r="A48442"/>
    </row>
    <row r="48443" spans="1:1" ht="13.2" x14ac:dyDescent="0.25">
      <c r="A48443"/>
    </row>
    <row r="48444" spans="1:1" ht="13.2" x14ac:dyDescent="0.25">
      <c r="A48444"/>
    </row>
    <row r="48445" spans="1:1" ht="13.2" x14ac:dyDescent="0.25">
      <c r="A48445"/>
    </row>
    <row r="48446" spans="1:1" ht="13.2" x14ac:dyDescent="0.25">
      <c r="A48446"/>
    </row>
    <row r="48447" spans="1:1" ht="13.2" x14ac:dyDescent="0.25">
      <c r="A48447"/>
    </row>
    <row r="48448" spans="1:1" ht="13.2" x14ac:dyDescent="0.25">
      <c r="A48448"/>
    </row>
    <row r="48449" spans="1:1" ht="13.2" x14ac:dyDescent="0.25">
      <c r="A48449"/>
    </row>
    <row r="48450" spans="1:1" ht="13.2" x14ac:dyDescent="0.25">
      <c r="A48450"/>
    </row>
    <row r="48451" spans="1:1" ht="13.2" x14ac:dyDescent="0.25">
      <c r="A48451"/>
    </row>
    <row r="48452" spans="1:1" ht="13.2" x14ac:dyDescent="0.25">
      <c r="A48452"/>
    </row>
    <row r="48453" spans="1:1" ht="13.2" x14ac:dyDescent="0.25">
      <c r="A48453"/>
    </row>
    <row r="48454" spans="1:1" ht="13.2" x14ac:dyDescent="0.25">
      <c r="A48454"/>
    </row>
    <row r="48455" spans="1:1" ht="13.2" x14ac:dyDescent="0.25">
      <c r="A48455"/>
    </row>
    <row r="48456" spans="1:1" ht="13.2" x14ac:dyDescent="0.25">
      <c r="A48456"/>
    </row>
    <row r="48457" spans="1:1" ht="13.2" x14ac:dyDescent="0.25">
      <c r="A48457"/>
    </row>
    <row r="48458" spans="1:1" ht="13.2" x14ac:dyDescent="0.25">
      <c r="A48458"/>
    </row>
    <row r="48459" spans="1:1" ht="13.2" x14ac:dyDescent="0.25">
      <c r="A48459"/>
    </row>
    <row r="48460" spans="1:1" ht="13.2" x14ac:dyDescent="0.25">
      <c r="A48460"/>
    </row>
    <row r="48461" spans="1:1" ht="13.2" x14ac:dyDescent="0.25">
      <c r="A48461"/>
    </row>
    <row r="48462" spans="1:1" ht="13.2" x14ac:dyDescent="0.25">
      <c r="A48462"/>
    </row>
    <row r="48463" spans="1:1" ht="13.2" x14ac:dyDescent="0.25">
      <c r="A48463"/>
    </row>
    <row r="48464" spans="1:1" ht="13.2" x14ac:dyDescent="0.25">
      <c r="A48464"/>
    </row>
    <row r="48465" spans="1:1" ht="13.2" x14ac:dyDescent="0.25">
      <c r="A48465"/>
    </row>
    <row r="48466" spans="1:1" ht="13.2" x14ac:dyDescent="0.25">
      <c r="A48466"/>
    </row>
    <row r="48467" spans="1:1" ht="13.2" x14ac:dyDescent="0.25">
      <c r="A48467"/>
    </row>
    <row r="48468" spans="1:1" ht="13.2" x14ac:dyDescent="0.25">
      <c r="A48468"/>
    </row>
    <row r="48469" spans="1:1" ht="13.2" x14ac:dyDescent="0.25">
      <c r="A48469"/>
    </row>
    <row r="48470" spans="1:1" ht="13.2" x14ac:dyDescent="0.25">
      <c r="A48470"/>
    </row>
    <row r="48471" spans="1:1" ht="13.2" x14ac:dyDescent="0.25">
      <c r="A48471"/>
    </row>
    <row r="48472" spans="1:1" ht="13.2" x14ac:dyDescent="0.25">
      <c r="A48472"/>
    </row>
    <row r="48473" spans="1:1" ht="13.2" x14ac:dyDescent="0.25">
      <c r="A48473"/>
    </row>
    <row r="48474" spans="1:1" ht="13.2" x14ac:dyDescent="0.25">
      <c r="A48474"/>
    </row>
    <row r="48475" spans="1:1" ht="13.2" x14ac:dyDescent="0.25">
      <c r="A48475"/>
    </row>
    <row r="48476" spans="1:1" ht="13.2" x14ac:dyDescent="0.25">
      <c r="A48476"/>
    </row>
    <row r="48477" spans="1:1" ht="13.2" x14ac:dyDescent="0.25">
      <c r="A48477"/>
    </row>
    <row r="48478" spans="1:1" ht="13.2" x14ac:dyDescent="0.25">
      <c r="A48478"/>
    </row>
    <row r="48479" spans="1:1" ht="13.2" x14ac:dyDescent="0.25">
      <c r="A48479"/>
    </row>
    <row r="48480" spans="1:1" ht="13.2" x14ac:dyDescent="0.25">
      <c r="A48480"/>
    </row>
    <row r="48481" spans="1:1" ht="13.2" x14ac:dyDescent="0.25">
      <c r="A48481"/>
    </row>
    <row r="48482" spans="1:1" ht="13.2" x14ac:dyDescent="0.25">
      <c r="A48482"/>
    </row>
    <row r="48483" spans="1:1" ht="13.2" x14ac:dyDescent="0.25">
      <c r="A48483"/>
    </row>
    <row r="48484" spans="1:1" ht="13.2" x14ac:dyDescent="0.25">
      <c r="A48484"/>
    </row>
    <row r="48485" spans="1:1" ht="13.2" x14ac:dyDescent="0.25">
      <c r="A48485"/>
    </row>
    <row r="48486" spans="1:1" ht="13.2" x14ac:dyDescent="0.25">
      <c r="A48486"/>
    </row>
    <row r="48487" spans="1:1" ht="13.2" x14ac:dyDescent="0.25">
      <c r="A48487"/>
    </row>
    <row r="48488" spans="1:1" ht="13.2" x14ac:dyDescent="0.25">
      <c r="A48488"/>
    </row>
    <row r="48489" spans="1:1" ht="13.2" x14ac:dyDescent="0.25">
      <c r="A48489"/>
    </row>
    <row r="48490" spans="1:1" ht="13.2" x14ac:dyDescent="0.25">
      <c r="A48490"/>
    </row>
    <row r="48491" spans="1:1" ht="13.2" x14ac:dyDescent="0.25">
      <c r="A48491"/>
    </row>
    <row r="48492" spans="1:1" ht="13.2" x14ac:dyDescent="0.25">
      <c r="A48492"/>
    </row>
    <row r="48493" spans="1:1" ht="13.2" x14ac:dyDescent="0.25">
      <c r="A48493"/>
    </row>
    <row r="48494" spans="1:1" ht="13.2" x14ac:dyDescent="0.25">
      <c r="A48494"/>
    </row>
    <row r="48495" spans="1:1" ht="13.2" x14ac:dyDescent="0.25">
      <c r="A48495"/>
    </row>
    <row r="48496" spans="1:1" ht="13.2" x14ac:dyDescent="0.25">
      <c r="A48496"/>
    </row>
    <row r="48497" spans="1:1" ht="13.2" x14ac:dyDescent="0.25">
      <c r="A48497"/>
    </row>
    <row r="48498" spans="1:1" ht="13.2" x14ac:dyDescent="0.25">
      <c r="A48498"/>
    </row>
    <row r="48499" spans="1:1" ht="13.2" x14ac:dyDescent="0.25">
      <c r="A48499"/>
    </row>
    <row r="48500" spans="1:1" ht="13.2" x14ac:dyDescent="0.25">
      <c r="A48500"/>
    </row>
    <row r="48501" spans="1:1" ht="13.2" x14ac:dyDescent="0.25">
      <c r="A48501"/>
    </row>
    <row r="48502" spans="1:1" ht="13.2" x14ac:dyDescent="0.25">
      <c r="A48502"/>
    </row>
    <row r="48503" spans="1:1" ht="13.2" x14ac:dyDescent="0.25">
      <c r="A48503"/>
    </row>
    <row r="48504" spans="1:1" ht="13.2" x14ac:dyDescent="0.25">
      <c r="A48504"/>
    </row>
    <row r="48505" spans="1:1" ht="13.2" x14ac:dyDescent="0.25">
      <c r="A48505"/>
    </row>
    <row r="48506" spans="1:1" ht="13.2" x14ac:dyDescent="0.25">
      <c r="A48506"/>
    </row>
    <row r="48507" spans="1:1" ht="13.2" x14ac:dyDescent="0.25">
      <c r="A48507"/>
    </row>
    <row r="48508" spans="1:1" ht="13.2" x14ac:dyDescent="0.25">
      <c r="A48508"/>
    </row>
    <row r="48509" spans="1:1" ht="13.2" x14ac:dyDescent="0.25">
      <c r="A48509"/>
    </row>
    <row r="48510" spans="1:1" ht="13.2" x14ac:dyDescent="0.25">
      <c r="A48510"/>
    </row>
    <row r="48511" spans="1:1" ht="13.2" x14ac:dyDescent="0.25">
      <c r="A48511"/>
    </row>
    <row r="48512" spans="1:1" ht="13.2" x14ac:dyDescent="0.25">
      <c r="A48512"/>
    </row>
    <row r="48513" spans="1:1" ht="13.2" x14ac:dyDescent="0.25">
      <c r="A48513"/>
    </row>
    <row r="48514" spans="1:1" ht="13.2" x14ac:dyDescent="0.25">
      <c r="A48514"/>
    </row>
    <row r="48515" spans="1:1" ht="13.2" x14ac:dyDescent="0.25">
      <c r="A48515"/>
    </row>
    <row r="48516" spans="1:1" ht="13.2" x14ac:dyDescent="0.25">
      <c r="A48516"/>
    </row>
    <row r="48517" spans="1:1" ht="13.2" x14ac:dyDescent="0.25">
      <c r="A48517"/>
    </row>
    <row r="48518" spans="1:1" ht="13.2" x14ac:dyDescent="0.25">
      <c r="A48518"/>
    </row>
    <row r="48519" spans="1:1" ht="13.2" x14ac:dyDescent="0.25">
      <c r="A48519"/>
    </row>
    <row r="48520" spans="1:1" ht="13.2" x14ac:dyDescent="0.25">
      <c r="A48520"/>
    </row>
    <row r="48521" spans="1:1" ht="13.2" x14ac:dyDescent="0.25">
      <c r="A48521"/>
    </row>
    <row r="48522" spans="1:1" ht="13.2" x14ac:dyDescent="0.25">
      <c r="A48522"/>
    </row>
    <row r="48523" spans="1:1" ht="13.2" x14ac:dyDescent="0.25">
      <c r="A48523"/>
    </row>
    <row r="48524" spans="1:1" ht="13.2" x14ac:dyDescent="0.25">
      <c r="A48524"/>
    </row>
    <row r="48525" spans="1:1" ht="13.2" x14ac:dyDescent="0.25">
      <c r="A48525"/>
    </row>
    <row r="48526" spans="1:1" ht="13.2" x14ac:dyDescent="0.25">
      <c r="A48526"/>
    </row>
    <row r="48527" spans="1:1" ht="13.2" x14ac:dyDescent="0.25">
      <c r="A48527"/>
    </row>
    <row r="48528" spans="1:1" ht="13.2" x14ac:dyDescent="0.25">
      <c r="A48528"/>
    </row>
    <row r="48529" spans="1:1" ht="13.2" x14ac:dyDescent="0.25">
      <c r="A48529"/>
    </row>
    <row r="48530" spans="1:1" ht="13.2" x14ac:dyDescent="0.25">
      <c r="A48530"/>
    </row>
    <row r="48531" spans="1:1" ht="13.2" x14ac:dyDescent="0.25">
      <c r="A48531"/>
    </row>
    <row r="48532" spans="1:1" ht="13.2" x14ac:dyDescent="0.25">
      <c r="A48532"/>
    </row>
    <row r="48533" spans="1:1" ht="13.2" x14ac:dyDescent="0.25">
      <c r="A48533"/>
    </row>
    <row r="48534" spans="1:1" ht="13.2" x14ac:dyDescent="0.25">
      <c r="A48534"/>
    </row>
    <row r="48535" spans="1:1" ht="13.2" x14ac:dyDescent="0.25">
      <c r="A48535"/>
    </row>
    <row r="48536" spans="1:1" ht="13.2" x14ac:dyDescent="0.25">
      <c r="A48536"/>
    </row>
    <row r="48537" spans="1:1" ht="13.2" x14ac:dyDescent="0.25">
      <c r="A48537"/>
    </row>
    <row r="48538" spans="1:1" ht="13.2" x14ac:dyDescent="0.25">
      <c r="A48538"/>
    </row>
    <row r="48539" spans="1:1" ht="13.2" x14ac:dyDescent="0.25">
      <c r="A48539"/>
    </row>
    <row r="48540" spans="1:1" ht="13.2" x14ac:dyDescent="0.25">
      <c r="A48540"/>
    </row>
    <row r="48541" spans="1:1" ht="13.2" x14ac:dyDescent="0.25">
      <c r="A48541"/>
    </row>
    <row r="48542" spans="1:1" ht="13.2" x14ac:dyDescent="0.25">
      <c r="A48542"/>
    </row>
    <row r="48543" spans="1:1" ht="13.2" x14ac:dyDescent="0.25">
      <c r="A48543"/>
    </row>
    <row r="48544" spans="1:1" ht="13.2" x14ac:dyDescent="0.25">
      <c r="A48544"/>
    </row>
    <row r="48545" spans="1:1" ht="13.2" x14ac:dyDescent="0.25">
      <c r="A48545"/>
    </row>
    <row r="48546" spans="1:1" ht="13.2" x14ac:dyDescent="0.25">
      <c r="A48546"/>
    </row>
    <row r="48547" spans="1:1" ht="13.2" x14ac:dyDescent="0.25">
      <c r="A48547"/>
    </row>
    <row r="48548" spans="1:1" ht="13.2" x14ac:dyDescent="0.25">
      <c r="A48548"/>
    </row>
    <row r="48549" spans="1:1" ht="13.2" x14ac:dyDescent="0.25">
      <c r="A48549"/>
    </row>
    <row r="48550" spans="1:1" ht="13.2" x14ac:dyDescent="0.25">
      <c r="A48550"/>
    </row>
    <row r="48551" spans="1:1" ht="13.2" x14ac:dyDescent="0.25">
      <c r="A48551"/>
    </row>
    <row r="48552" spans="1:1" ht="13.2" x14ac:dyDescent="0.25">
      <c r="A48552"/>
    </row>
    <row r="48553" spans="1:1" ht="13.2" x14ac:dyDescent="0.25">
      <c r="A48553"/>
    </row>
    <row r="48554" spans="1:1" ht="13.2" x14ac:dyDescent="0.25">
      <c r="A48554"/>
    </row>
    <row r="48555" spans="1:1" ht="13.2" x14ac:dyDescent="0.25">
      <c r="A48555"/>
    </row>
    <row r="48556" spans="1:1" ht="13.2" x14ac:dyDescent="0.25">
      <c r="A48556"/>
    </row>
    <row r="48557" spans="1:1" ht="13.2" x14ac:dyDescent="0.25">
      <c r="A48557"/>
    </row>
    <row r="48558" spans="1:1" ht="13.2" x14ac:dyDescent="0.25">
      <c r="A48558"/>
    </row>
    <row r="48559" spans="1:1" ht="13.2" x14ac:dyDescent="0.25">
      <c r="A48559"/>
    </row>
    <row r="48560" spans="1:1" ht="13.2" x14ac:dyDescent="0.25">
      <c r="A48560"/>
    </row>
    <row r="48561" spans="1:1" ht="13.2" x14ac:dyDescent="0.25">
      <c r="A48561"/>
    </row>
    <row r="48562" spans="1:1" ht="13.2" x14ac:dyDescent="0.25">
      <c r="A48562"/>
    </row>
    <row r="48563" spans="1:1" ht="13.2" x14ac:dyDescent="0.25">
      <c r="A48563"/>
    </row>
    <row r="48564" spans="1:1" ht="13.2" x14ac:dyDescent="0.25">
      <c r="A48564"/>
    </row>
    <row r="48565" spans="1:1" ht="13.2" x14ac:dyDescent="0.25">
      <c r="A48565"/>
    </row>
    <row r="48566" spans="1:1" ht="13.2" x14ac:dyDescent="0.25">
      <c r="A48566"/>
    </row>
    <row r="48567" spans="1:1" ht="13.2" x14ac:dyDescent="0.25">
      <c r="A48567"/>
    </row>
    <row r="48568" spans="1:1" ht="13.2" x14ac:dyDescent="0.25">
      <c r="A48568"/>
    </row>
    <row r="48569" spans="1:1" ht="13.2" x14ac:dyDescent="0.25">
      <c r="A48569"/>
    </row>
    <row r="48570" spans="1:1" ht="13.2" x14ac:dyDescent="0.25">
      <c r="A48570"/>
    </row>
    <row r="48571" spans="1:1" ht="13.2" x14ac:dyDescent="0.25">
      <c r="A48571"/>
    </row>
    <row r="48572" spans="1:1" ht="13.2" x14ac:dyDescent="0.25">
      <c r="A48572"/>
    </row>
    <row r="48573" spans="1:1" ht="13.2" x14ac:dyDescent="0.25">
      <c r="A48573"/>
    </row>
    <row r="48574" spans="1:1" ht="13.2" x14ac:dyDescent="0.25">
      <c r="A48574"/>
    </row>
    <row r="48575" spans="1:1" ht="13.2" x14ac:dyDescent="0.25">
      <c r="A48575"/>
    </row>
    <row r="48576" spans="1:1" ht="13.2" x14ac:dyDescent="0.25">
      <c r="A48576"/>
    </row>
    <row r="48577" spans="1:1" ht="13.2" x14ac:dyDescent="0.25">
      <c r="A48577"/>
    </row>
    <row r="48578" spans="1:1" ht="13.2" x14ac:dyDescent="0.25">
      <c r="A48578"/>
    </row>
    <row r="48579" spans="1:1" ht="13.2" x14ac:dyDescent="0.25">
      <c r="A48579"/>
    </row>
    <row r="48580" spans="1:1" ht="13.2" x14ac:dyDescent="0.25">
      <c r="A48580"/>
    </row>
    <row r="48581" spans="1:1" ht="13.2" x14ac:dyDescent="0.25">
      <c r="A48581"/>
    </row>
    <row r="48582" spans="1:1" ht="13.2" x14ac:dyDescent="0.25">
      <c r="A48582"/>
    </row>
    <row r="48583" spans="1:1" ht="13.2" x14ac:dyDescent="0.25">
      <c r="A48583"/>
    </row>
    <row r="48584" spans="1:1" ht="13.2" x14ac:dyDescent="0.25">
      <c r="A48584"/>
    </row>
    <row r="48585" spans="1:1" ht="13.2" x14ac:dyDescent="0.25">
      <c r="A48585"/>
    </row>
    <row r="48586" spans="1:1" ht="13.2" x14ac:dyDescent="0.25">
      <c r="A48586"/>
    </row>
    <row r="48587" spans="1:1" ht="13.2" x14ac:dyDescent="0.25">
      <c r="A48587"/>
    </row>
    <row r="48588" spans="1:1" ht="13.2" x14ac:dyDescent="0.25">
      <c r="A48588"/>
    </row>
    <row r="48589" spans="1:1" ht="13.2" x14ac:dyDescent="0.25">
      <c r="A48589"/>
    </row>
    <row r="48590" spans="1:1" ht="13.2" x14ac:dyDescent="0.25">
      <c r="A48590"/>
    </row>
    <row r="48591" spans="1:1" ht="13.2" x14ac:dyDescent="0.25">
      <c r="A48591"/>
    </row>
    <row r="48592" spans="1:1" ht="13.2" x14ac:dyDescent="0.25">
      <c r="A48592"/>
    </row>
    <row r="48593" spans="1:1" ht="13.2" x14ac:dyDescent="0.25">
      <c r="A48593"/>
    </row>
    <row r="48594" spans="1:1" ht="13.2" x14ac:dyDescent="0.25">
      <c r="A48594"/>
    </row>
    <row r="48595" spans="1:1" ht="13.2" x14ac:dyDescent="0.25">
      <c r="A48595"/>
    </row>
    <row r="48596" spans="1:1" ht="13.2" x14ac:dyDescent="0.25">
      <c r="A48596"/>
    </row>
    <row r="48597" spans="1:1" ht="13.2" x14ac:dyDescent="0.25">
      <c r="A48597"/>
    </row>
    <row r="48598" spans="1:1" ht="13.2" x14ac:dyDescent="0.25">
      <c r="A48598"/>
    </row>
    <row r="48599" spans="1:1" ht="13.2" x14ac:dyDescent="0.25">
      <c r="A48599"/>
    </row>
    <row r="48600" spans="1:1" ht="13.2" x14ac:dyDescent="0.25">
      <c r="A48600"/>
    </row>
    <row r="48601" spans="1:1" ht="13.2" x14ac:dyDescent="0.25">
      <c r="A48601"/>
    </row>
    <row r="48602" spans="1:1" ht="13.2" x14ac:dyDescent="0.25">
      <c r="A48602"/>
    </row>
    <row r="48603" spans="1:1" ht="13.2" x14ac:dyDescent="0.25">
      <c r="A48603"/>
    </row>
    <row r="48604" spans="1:1" ht="13.2" x14ac:dyDescent="0.25">
      <c r="A48604"/>
    </row>
    <row r="48605" spans="1:1" ht="13.2" x14ac:dyDescent="0.25">
      <c r="A48605"/>
    </row>
    <row r="48606" spans="1:1" ht="13.2" x14ac:dyDescent="0.25">
      <c r="A48606"/>
    </row>
    <row r="48607" spans="1:1" ht="13.2" x14ac:dyDescent="0.25">
      <c r="A48607"/>
    </row>
    <row r="48608" spans="1:1" ht="13.2" x14ac:dyDescent="0.25">
      <c r="A48608"/>
    </row>
    <row r="48609" spans="1:1" ht="13.2" x14ac:dyDescent="0.25">
      <c r="A48609"/>
    </row>
    <row r="48610" spans="1:1" ht="13.2" x14ac:dyDescent="0.25">
      <c r="A48610"/>
    </row>
    <row r="48611" spans="1:1" ht="13.2" x14ac:dyDescent="0.25">
      <c r="A48611"/>
    </row>
    <row r="48612" spans="1:1" ht="13.2" x14ac:dyDescent="0.25">
      <c r="A48612"/>
    </row>
    <row r="48613" spans="1:1" ht="13.2" x14ac:dyDescent="0.25">
      <c r="A48613"/>
    </row>
    <row r="48614" spans="1:1" ht="13.2" x14ac:dyDescent="0.25">
      <c r="A48614"/>
    </row>
    <row r="48615" spans="1:1" ht="13.2" x14ac:dyDescent="0.25">
      <c r="A48615"/>
    </row>
    <row r="48616" spans="1:1" ht="13.2" x14ac:dyDescent="0.25">
      <c r="A48616"/>
    </row>
    <row r="48617" spans="1:1" ht="13.2" x14ac:dyDescent="0.25">
      <c r="A48617"/>
    </row>
    <row r="48618" spans="1:1" ht="13.2" x14ac:dyDescent="0.25">
      <c r="A48618"/>
    </row>
    <row r="48619" spans="1:1" ht="13.2" x14ac:dyDescent="0.25">
      <c r="A48619"/>
    </row>
    <row r="48620" spans="1:1" ht="13.2" x14ac:dyDescent="0.25">
      <c r="A48620"/>
    </row>
    <row r="48621" spans="1:1" ht="13.2" x14ac:dyDescent="0.25">
      <c r="A48621"/>
    </row>
    <row r="48622" spans="1:1" ht="13.2" x14ac:dyDescent="0.25">
      <c r="A48622"/>
    </row>
    <row r="48623" spans="1:1" ht="13.2" x14ac:dyDescent="0.25">
      <c r="A48623"/>
    </row>
    <row r="48624" spans="1:1" ht="13.2" x14ac:dyDescent="0.25">
      <c r="A48624"/>
    </row>
    <row r="48625" spans="1:1" ht="13.2" x14ac:dyDescent="0.25">
      <c r="A48625"/>
    </row>
    <row r="48626" spans="1:1" ht="13.2" x14ac:dyDescent="0.25">
      <c r="A48626"/>
    </row>
    <row r="48627" spans="1:1" ht="13.2" x14ac:dyDescent="0.25">
      <c r="A48627"/>
    </row>
    <row r="48628" spans="1:1" ht="13.2" x14ac:dyDescent="0.25">
      <c r="A48628"/>
    </row>
    <row r="48629" spans="1:1" ht="13.2" x14ac:dyDescent="0.25">
      <c r="A48629"/>
    </row>
    <row r="48630" spans="1:1" ht="13.2" x14ac:dyDescent="0.25">
      <c r="A48630"/>
    </row>
    <row r="48631" spans="1:1" ht="13.2" x14ac:dyDescent="0.25">
      <c r="A48631"/>
    </row>
    <row r="48632" spans="1:1" ht="13.2" x14ac:dyDescent="0.25">
      <c r="A48632"/>
    </row>
    <row r="48633" spans="1:1" ht="13.2" x14ac:dyDescent="0.25">
      <c r="A48633"/>
    </row>
    <row r="48634" spans="1:1" ht="13.2" x14ac:dyDescent="0.25">
      <c r="A48634"/>
    </row>
    <row r="48635" spans="1:1" ht="13.2" x14ac:dyDescent="0.25">
      <c r="A48635"/>
    </row>
    <row r="48636" spans="1:1" ht="13.2" x14ac:dyDescent="0.25">
      <c r="A48636"/>
    </row>
    <row r="48637" spans="1:1" ht="13.2" x14ac:dyDescent="0.25">
      <c r="A48637"/>
    </row>
    <row r="48638" spans="1:1" ht="13.2" x14ac:dyDescent="0.25">
      <c r="A48638"/>
    </row>
    <row r="48639" spans="1:1" ht="13.2" x14ac:dyDescent="0.25">
      <c r="A48639"/>
    </row>
    <row r="48640" spans="1:1" ht="13.2" x14ac:dyDescent="0.25">
      <c r="A48640"/>
    </row>
    <row r="48641" spans="1:1" ht="13.2" x14ac:dyDescent="0.25">
      <c r="A48641"/>
    </row>
    <row r="48642" spans="1:1" ht="13.2" x14ac:dyDescent="0.25">
      <c r="A48642"/>
    </row>
    <row r="48643" spans="1:1" ht="13.2" x14ac:dyDescent="0.25">
      <c r="A48643"/>
    </row>
    <row r="48644" spans="1:1" ht="13.2" x14ac:dyDescent="0.25">
      <c r="A48644"/>
    </row>
    <row r="48645" spans="1:1" ht="13.2" x14ac:dyDescent="0.25">
      <c r="A48645"/>
    </row>
    <row r="48646" spans="1:1" ht="13.2" x14ac:dyDescent="0.25">
      <c r="A48646"/>
    </row>
    <row r="48647" spans="1:1" ht="13.2" x14ac:dyDescent="0.25">
      <c r="A48647"/>
    </row>
    <row r="48648" spans="1:1" ht="13.2" x14ac:dyDescent="0.25">
      <c r="A48648"/>
    </row>
    <row r="48649" spans="1:1" ht="13.2" x14ac:dyDescent="0.25">
      <c r="A48649"/>
    </row>
    <row r="48650" spans="1:1" ht="13.2" x14ac:dyDescent="0.25">
      <c r="A48650"/>
    </row>
    <row r="48651" spans="1:1" ht="13.2" x14ac:dyDescent="0.25">
      <c r="A48651"/>
    </row>
    <row r="48652" spans="1:1" ht="13.2" x14ac:dyDescent="0.25">
      <c r="A48652"/>
    </row>
    <row r="48653" spans="1:1" ht="13.2" x14ac:dyDescent="0.25">
      <c r="A48653"/>
    </row>
    <row r="48654" spans="1:1" ht="13.2" x14ac:dyDescent="0.25">
      <c r="A48654"/>
    </row>
    <row r="48655" spans="1:1" ht="13.2" x14ac:dyDescent="0.25">
      <c r="A48655"/>
    </row>
    <row r="48656" spans="1:1" ht="13.2" x14ac:dyDescent="0.25">
      <c r="A48656"/>
    </row>
    <row r="48657" spans="1:1" ht="13.2" x14ac:dyDescent="0.25">
      <c r="A48657"/>
    </row>
    <row r="48658" spans="1:1" ht="13.2" x14ac:dyDescent="0.25">
      <c r="A48658"/>
    </row>
    <row r="48659" spans="1:1" ht="13.2" x14ac:dyDescent="0.25">
      <c r="A48659"/>
    </row>
    <row r="48660" spans="1:1" ht="13.2" x14ac:dyDescent="0.25">
      <c r="A48660"/>
    </row>
    <row r="48661" spans="1:1" ht="13.2" x14ac:dyDescent="0.25">
      <c r="A48661"/>
    </row>
    <row r="48662" spans="1:1" ht="13.2" x14ac:dyDescent="0.25">
      <c r="A48662"/>
    </row>
    <row r="48663" spans="1:1" ht="13.2" x14ac:dyDescent="0.25">
      <c r="A48663"/>
    </row>
    <row r="48664" spans="1:1" ht="13.2" x14ac:dyDescent="0.25">
      <c r="A48664"/>
    </row>
    <row r="48665" spans="1:1" ht="13.2" x14ac:dyDescent="0.25">
      <c r="A48665"/>
    </row>
    <row r="48666" spans="1:1" ht="13.2" x14ac:dyDescent="0.25">
      <c r="A48666"/>
    </row>
    <row r="48667" spans="1:1" ht="13.2" x14ac:dyDescent="0.25">
      <c r="A48667"/>
    </row>
    <row r="48668" spans="1:1" ht="13.2" x14ac:dyDescent="0.25">
      <c r="A48668"/>
    </row>
    <row r="48669" spans="1:1" ht="13.2" x14ac:dyDescent="0.25">
      <c r="A48669"/>
    </row>
    <row r="48670" spans="1:1" ht="13.2" x14ac:dyDescent="0.25">
      <c r="A48670"/>
    </row>
    <row r="48671" spans="1:1" ht="13.2" x14ac:dyDescent="0.25">
      <c r="A48671"/>
    </row>
    <row r="48672" spans="1:1" ht="13.2" x14ac:dyDescent="0.25">
      <c r="A48672"/>
    </row>
    <row r="48673" spans="1:1" ht="13.2" x14ac:dyDescent="0.25">
      <c r="A48673"/>
    </row>
    <row r="48674" spans="1:1" ht="13.2" x14ac:dyDescent="0.25">
      <c r="A48674"/>
    </row>
    <row r="48675" spans="1:1" ht="13.2" x14ac:dyDescent="0.25">
      <c r="A48675"/>
    </row>
    <row r="48676" spans="1:1" ht="13.2" x14ac:dyDescent="0.25">
      <c r="A48676"/>
    </row>
    <row r="48677" spans="1:1" ht="13.2" x14ac:dyDescent="0.25">
      <c r="A48677"/>
    </row>
    <row r="48678" spans="1:1" ht="13.2" x14ac:dyDescent="0.25">
      <c r="A48678"/>
    </row>
    <row r="48679" spans="1:1" ht="13.2" x14ac:dyDescent="0.25">
      <c r="A48679"/>
    </row>
    <row r="48680" spans="1:1" ht="13.2" x14ac:dyDescent="0.25">
      <c r="A48680"/>
    </row>
    <row r="48681" spans="1:1" ht="13.2" x14ac:dyDescent="0.25">
      <c r="A48681"/>
    </row>
    <row r="48682" spans="1:1" ht="13.2" x14ac:dyDescent="0.25">
      <c r="A48682"/>
    </row>
    <row r="48683" spans="1:1" ht="13.2" x14ac:dyDescent="0.25">
      <c r="A48683"/>
    </row>
    <row r="48684" spans="1:1" ht="13.2" x14ac:dyDescent="0.25">
      <c r="A48684"/>
    </row>
    <row r="48685" spans="1:1" ht="13.2" x14ac:dyDescent="0.25">
      <c r="A48685"/>
    </row>
    <row r="48686" spans="1:1" ht="13.2" x14ac:dyDescent="0.25">
      <c r="A48686"/>
    </row>
    <row r="48687" spans="1:1" ht="13.2" x14ac:dyDescent="0.25">
      <c r="A48687"/>
    </row>
    <row r="48688" spans="1:1" ht="13.2" x14ac:dyDescent="0.25">
      <c r="A48688"/>
    </row>
    <row r="48689" spans="1:1" ht="13.2" x14ac:dyDescent="0.25">
      <c r="A48689"/>
    </row>
    <row r="48690" spans="1:1" ht="13.2" x14ac:dyDescent="0.25">
      <c r="A48690"/>
    </row>
    <row r="48691" spans="1:1" ht="13.2" x14ac:dyDescent="0.25">
      <c r="A48691"/>
    </row>
    <row r="48692" spans="1:1" ht="13.2" x14ac:dyDescent="0.25">
      <c r="A48692"/>
    </row>
    <row r="48693" spans="1:1" ht="13.2" x14ac:dyDescent="0.25">
      <c r="A48693"/>
    </row>
    <row r="48694" spans="1:1" ht="13.2" x14ac:dyDescent="0.25">
      <c r="A48694"/>
    </row>
    <row r="48695" spans="1:1" ht="13.2" x14ac:dyDescent="0.25">
      <c r="A48695"/>
    </row>
    <row r="48696" spans="1:1" ht="13.2" x14ac:dyDescent="0.25">
      <c r="A48696"/>
    </row>
    <row r="48697" spans="1:1" ht="13.2" x14ac:dyDescent="0.25">
      <c r="A48697"/>
    </row>
    <row r="48698" spans="1:1" ht="13.2" x14ac:dyDescent="0.25">
      <c r="A48698"/>
    </row>
    <row r="48699" spans="1:1" ht="13.2" x14ac:dyDescent="0.25">
      <c r="A48699"/>
    </row>
    <row r="48700" spans="1:1" ht="13.2" x14ac:dyDescent="0.25">
      <c r="A48700"/>
    </row>
    <row r="48701" spans="1:1" ht="13.2" x14ac:dyDescent="0.25">
      <c r="A48701"/>
    </row>
    <row r="48702" spans="1:1" ht="13.2" x14ac:dyDescent="0.25">
      <c r="A48702"/>
    </row>
    <row r="48703" spans="1:1" ht="13.2" x14ac:dyDescent="0.25">
      <c r="A48703"/>
    </row>
    <row r="48704" spans="1:1" ht="13.2" x14ac:dyDescent="0.25">
      <c r="A48704"/>
    </row>
    <row r="48705" spans="1:1" ht="13.2" x14ac:dyDescent="0.25">
      <c r="A48705"/>
    </row>
    <row r="48706" spans="1:1" ht="13.2" x14ac:dyDescent="0.25">
      <c r="A48706"/>
    </row>
    <row r="48707" spans="1:1" ht="13.2" x14ac:dyDescent="0.25">
      <c r="A48707"/>
    </row>
    <row r="48708" spans="1:1" ht="13.2" x14ac:dyDescent="0.25">
      <c r="A48708"/>
    </row>
    <row r="48709" spans="1:1" ht="13.2" x14ac:dyDescent="0.25">
      <c r="A48709"/>
    </row>
    <row r="48710" spans="1:1" ht="13.2" x14ac:dyDescent="0.25">
      <c r="A48710"/>
    </row>
    <row r="48711" spans="1:1" ht="13.2" x14ac:dyDescent="0.25">
      <c r="A48711"/>
    </row>
    <row r="48712" spans="1:1" ht="13.2" x14ac:dyDescent="0.25">
      <c r="A48712"/>
    </row>
    <row r="48713" spans="1:1" ht="13.2" x14ac:dyDescent="0.25">
      <c r="A48713"/>
    </row>
    <row r="48714" spans="1:1" ht="13.2" x14ac:dyDescent="0.25">
      <c r="A48714"/>
    </row>
    <row r="48715" spans="1:1" ht="13.2" x14ac:dyDescent="0.25">
      <c r="A48715"/>
    </row>
    <row r="48716" spans="1:1" ht="13.2" x14ac:dyDescent="0.25">
      <c r="A48716"/>
    </row>
    <row r="48717" spans="1:1" ht="13.2" x14ac:dyDescent="0.25">
      <c r="A48717"/>
    </row>
    <row r="48718" spans="1:1" ht="13.2" x14ac:dyDescent="0.25">
      <c r="A48718"/>
    </row>
    <row r="48719" spans="1:1" ht="13.2" x14ac:dyDescent="0.25">
      <c r="A48719"/>
    </row>
    <row r="48720" spans="1:1" ht="13.2" x14ac:dyDescent="0.25">
      <c r="A48720"/>
    </row>
    <row r="48721" spans="1:1" ht="13.2" x14ac:dyDescent="0.25">
      <c r="A48721"/>
    </row>
    <row r="48722" spans="1:1" ht="13.2" x14ac:dyDescent="0.25">
      <c r="A48722"/>
    </row>
    <row r="48723" spans="1:1" ht="13.2" x14ac:dyDescent="0.25">
      <c r="A48723"/>
    </row>
    <row r="48724" spans="1:1" ht="13.2" x14ac:dyDescent="0.25">
      <c r="A48724"/>
    </row>
    <row r="48725" spans="1:1" ht="13.2" x14ac:dyDescent="0.25">
      <c r="A48725"/>
    </row>
    <row r="48726" spans="1:1" ht="13.2" x14ac:dyDescent="0.25">
      <c r="A48726"/>
    </row>
    <row r="48727" spans="1:1" ht="13.2" x14ac:dyDescent="0.25">
      <c r="A48727"/>
    </row>
    <row r="48728" spans="1:1" ht="13.2" x14ac:dyDescent="0.25">
      <c r="A48728"/>
    </row>
    <row r="48729" spans="1:1" ht="13.2" x14ac:dyDescent="0.25">
      <c r="A48729"/>
    </row>
    <row r="48730" spans="1:1" ht="13.2" x14ac:dyDescent="0.25">
      <c r="A48730"/>
    </row>
    <row r="48731" spans="1:1" ht="13.2" x14ac:dyDescent="0.25">
      <c r="A48731"/>
    </row>
    <row r="48732" spans="1:1" ht="13.2" x14ac:dyDescent="0.25">
      <c r="A48732"/>
    </row>
    <row r="48733" spans="1:1" ht="13.2" x14ac:dyDescent="0.25">
      <c r="A48733"/>
    </row>
    <row r="48734" spans="1:1" ht="13.2" x14ac:dyDescent="0.25">
      <c r="A48734"/>
    </row>
    <row r="48735" spans="1:1" ht="13.2" x14ac:dyDescent="0.25">
      <c r="A48735"/>
    </row>
    <row r="48736" spans="1:1" ht="13.2" x14ac:dyDescent="0.25">
      <c r="A48736"/>
    </row>
    <row r="48737" spans="1:1" ht="13.2" x14ac:dyDescent="0.25">
      <c r="A48737"/>
    </row>
    <row r="48738" spans="1:1" ht="13.2" x14ac:dyDescent="0.25">
      <c r="A48738"/>
    </row>
    <row r="48739" spans="1:1" ht="13.2" x14ac:dyDescent="0.25">
      <c r="A48739"/>
    </row>
    <row r="48740" spans="1:1" ht="13.2" x14ac:dyDescent="0.25">
      <c r="A48740"/>
    </row>
    <row r="48741" spans="1:1" ht="13.2" x14ac:dyDescent="0.25">
      <c r="A48741"/>
    </row>
    <row r="48742" spans="1:1" ht="13.2" x14ac:dyDescent="0.25">
      <c r="A48742"/>
    </row>
    <row r="48743" spans="1:1" ht="13.2" x14ac:dyDescent="0.25">
      <c r="A48743"/>
    </row>
    <row r="48744" spans="1:1" ht="13.2" x14ac:dyDescent="0.25">
      <c r="A48744"/>
    </row>
    <row r="48745" spans="1:1" ht="13.2" x14ac:dyDescent="0.25">
      <c r="A48745"/>
    </row>
    <row r="48746" spans="1:1" ht="13.2" x14ac:dyDescent="0.25">
      <c r="A48746"/>
    </row>
    <row r="48747" spans="1:1" ht="13.2" x14ac:dyDescent="0.25">
      <c r="A48747"/>
    </row>
    <row r="48748" spans="1:1" ht="13.2" x14ac:dyDescent="0.25">
      <c r="A48748"/>
    </row>
    <row r="48749" spans="1:1" ht="13.2" x14ac:dyDescent="0.25">
      <c r="A48749"/>
    </row>
    <row r="48750" spans="1:1" ht="13.2" x14ac:dyDescent="0.25">
      <c r="A48750"/>
    </row>
    <row r="48751" spans="1:1" ht="13.2" x14ac:dyDescent="0.25">
      <c r="A48751"/>
    </row>
    <row r="48752" spans="1:1" ht="13.2" x14ac:dyDescent="0.25">
      <c r="A48752"/>
    </row>
    <row r="48753" spans="1:1" ht="13.2" x14ac:dyDescent="0.25">
      <c r="A48753"/>
    </row>
    <row r="48754" spans="1:1" ht="13.2" x14ac:dyDescent="0.25">
      <c r="A48754"/>
    </row>
    <row r="48755" spans="1:1" ht="13.2" x14ac:dyDescent="0.25">
      <c r="A48755"/>
    </row>
    <row r="48756" spans="1:1" ht="13.2" x14ac:dyDescent="0.25">
      <c r="A48756"/>
    </row>
    <row r="48757" spans="1:1" ht="13.2" x14ac:dyDescent="0.25">
      <c r="A48757"/>
    </row>
    <row r="48758" spans="1:1" ht="13.2" x14ac:dyDescent="0.25">
      <c r="A48758"/>
    </row>
    <row r="48759" spans="1:1" ht="13.2" x14ac:dyDescent="0.25">
      <c r="A48759"/>
    </row>
    <row r="48760" spans="1:1" ht="13.2" x14ac:dyDescent="0.25">
      <c r="A48760"/>
    </row>
    <row r="48761" spans="1:1" ht="13.2" x14ac:dyDescent="0.25">
      <c r="A48761"/>
    </row>
    <row r="48762" spans="1:1" ht="13.2" x14ac:dyDescent="0.25">
      <c r="A48762"/>
    </row>
    <row r="48763" spans="1:1" ht="13.2" x14ac:dyDescent="0.25">
      <c r="A48763"/>
    </row>
    <row r="48764" spans="1:1" ht="13.2" x14ac:dyDescent="0.25">
      <c r="A48764"/>
    </row>
    <row r="48765" spans="1:1" ht="13.2" x14ac:dyDescent="0.25">
      <c r="A48765"/>
    </row>
    <row r="48766" spans="1:1" ht="13.2" x14ac:dyDescent="0.25">
      <c r="A48766"/>
    </row>
    <row r="48767" spans="1:1" ht="13.2" x14ac:dyDescent="0.25">
      <c r="A48767"/>
    </row>
    <row r="48768" spans="1:1" ht="13.2" x14ac:dyDescent="0.25">
      <c r="A48768"/>
    </row>
    <row r="48769" spans="1:1" ht="13.2" x14ac:dyDescent="0.25">
      <c r="A48769"/>
    </row>
    <row r="48770" spans="1:1" ht="13.2" x14ac:dyDescent="0.25">
      <c r="A48770"/>
    </row>
    <row r="48771" spans="1:1" ht="13.2" x14ac:dyDescent="0.25">
      <c r="A48771"/>
    </row>
    <row r="48772" spans="1:1" ht="13.2" x14ac:dyDescent="0.25">
      <c r="A48772"/>
    </row>
    <row r="48773" spans="1:1" ht="13.2" x14ac:dyDescent="0.25">
      <c r="A48773"/>
    </row>
    <row r="48774" spans="1:1" ht="13.2" x14ac:dyDescent="0.25">
      <c r="A48774"/>
    </row>
    <row r="48775" spans="1:1" ht="13.2" x14ac:dyDescent="0.25">
      <c r="A48775"/>
    </row>
    <row r="48776" spans="1:1" ht="13.2" x14ac:dyDescent="0.25">
      <c r="A48776"/>
    </row>
    <row r="48777" spans="1:1" ht="13.2" x14ac:dyDescent="0.25">
      <c r="A48777"/>
    </row>
    <row r="48778" spans="1:1" ht="13.2" x14ac:dyDescent="0.25">
      <c r="A48778"/>
    </row>
    <row r="48779" spans="1:1" ht="13.2" x14ac:dyDescent="0.25">
      <c r="A48779"/>
    </row>
    <row r="48780" spans="1:1" ht="13.2" x14ac:dyDescent="0.25">
      <c r="A48780"/>
    </row>
    <row r="48781" spans="1:1" ht="13.2" x14ac:dyDescent="0.25">
      <c r="A48781"/>
    </row>
    <row r="48782" spans="1:1" ht="13.2" x14ac:dyDescent="0.25">
      <c r="A48782"/>
    </row>
    <row r="48783" spans="1:1" ht="13.2" x14ac:dyDescent="0.25">
      <c r="A48783"/>
    </row>
    <row r="48784" spans="1:1" ht="13.2" x14ac:dyDescent="0.25">
      <c r="A48784"/>
    </row>
    <row r="48785" spans="1:1" ht="13.2" x14ac:dyDescent="0.25">
      <c r="A48785"/>
    </row>
    <row r="48786" spans="1:1" ht="13.2" x14ac:dyDescent="0.25">
      <c r="A48786"/>
    </row>
    <row r="48787" spans="1:1" ht="13.2" x14ac:dyDescent="0.25">
      <c r="A48787"/>
    </row>
    <row r="48788" spans="1:1" ht="13.2" x14ac:dyDescent="0.25">
      <c r="A48788"/>
    </row>
    <row r="48789" spans="1:1" ht="13.2" x14ac:dyDescent="0.25">
      <c r="A48789"/>
    </row>
    <row r="48790" spans="1:1" ht="13.2" x14ac:dyDescent="0.25">
      <c r="A48790"/>
    </row>
    <row r="48791" spans="1:1" ht="13.2" x14ac:dyDescent="0.25">
      <c r="A48791"/>
    </row>
    <row r="48792" spans="1:1" ht="13.2" x14ac:dyDescent="0.25">
      <c r="A48792"/>
    </row>
    <row r="48793" spans="1:1" ht="13.2" x14ac:dyDescent="0.25">
      <c r="A48793"/>
    </row>
    <row r="48794" spans="1:1" ht="13.2" x14ac:dyDescent="0.25">
      <c r="A48794"/>
    </row>
    <row r="48795" spans="1:1" ht="13.2" x14ac:dyDescent="0.25">
      <c r="A48795"/>
    </row>
    <row r="48796" spans="1:1" ht="13.2" x14ac:dyDescent="0.25">
      <c r="A48796"/>
    </row>
    <row r="48797" spans="1:1" ht="13.2" x14ac:dyDescent="0.25">
      <c r="A48797"/>
    </row>
    <row r="48798" spans="1:1" ht="13.2" x14ac:dyDescent="0.25">
      <c r="A48798"/>
    </row>
    <row r="48799" spans="1:1" ht="13.2" x14ac:dyDescent="0.25">
      <c r="A48799"/>
    </row>
    <row r="48800" spans="1:1" ht="13.2" x14ac:dyDescent="0.25">
      <c r="A48800"/>
    </row>
    <row r="48801" spans="1:1" ht="13.2" x14ac:dyDescent="0.25">
      <c r="A48801"/>
    </row>
    <row r="48802" spans="1:1" ht="13.2" x14ac:dyDescent="0.25">
      <c r="A48802"/>
    </row>
    <row r="48803" spans="1:1" ht="13.2" x14ac:dyDescent="0.25">
      <c r="A48803"/>
    </row>
    <row r="48804" spans="1:1" ht="13.2" x14ac:dyDescent="0.25">
      <c r="A48804"/>
    </row>
    <row r="48805" spans="1:1" ht="13.2" x14ac:dyDescent="0.25">
      <c r="A48805"/>
    </row>
    <row r="48806" spans="1:1" ht="13.2" x14ac:dyDescent="0.25">
      <c r="A48806"/>
    </row>
    <row r="48807" spans="1:1" ht="13.2" x14ac:dyDescent="0.25">
      <c r="A48807"/>
    </row>
    <row r="48808" spans="1:1" ht="13.2" x14ac:dyDescent="0.25">
      <c r="A48808"/>
    </row>
    <row r="48809" spans="1:1" ht="13.2" x14ac:dyDescent="0.25">
      <c r="A48809"/>
    </row>
    <row r="48810" spans="1:1" ht="13.2" x14ac:dyDescent="0.25">
      <c r="A48810"/>
    </row>
    <row r="48811" spans="1:1" ht="13.2" x14ac:dyDescent="0.25">
      <c r="A48811"/>
    </row>
    <row r="48812" spans="1:1" ht="13.2" x14ac:dyDescent="0.25">
      <c r="A48812"/>
    </row>
    <row r="48813" spans="1:1" ht="13.2" x14ac:dyDescent="0.25">
      <c r="A48813"/>
    </row>
    <row r="48814" spans="1:1" ht="13.2" x14ac:dyDescent="0.25">
      <c r="A48814"/>
    </row>
    <row r="48815" spans="1:1" ht="13.2" x14ac:dyDescent="0.25">
      <c r="A48815"/>
    </row>
    <row r="48816" spans="1:1" ht="13.2" x14ac:dyDescent="0.25">
      <c r="A48816"/>
    </row>
    <row r="48817" spans="1:1" ht="13.2" x14ac:dyDescent="0.25">
      <c r="A48817"/>
    </row>
    <row r="48818" spans="1:1" ht="13.2" x14ac:dyDescent="0.25">
      <c r="A48818"/>
    </row>
    <row r="48819" spans="1:1" ht="13.2" x14ac:dyDescent="0.25">
      <c r="A48819"/>
    </row>
    <row r="48820" spans="1:1" ht="13.2" x14ac:dyDescent="0.25">
      <c r="A48820"/>
    </row>
    <row r="48821" spans="1:1" ht="13.2" x14ac:dyDescent="0.25">
      <c r="A48821"/>
    </row>
    <row r="48822" spans="1:1" ht="13.2" x14ac:dyDescent="0.25">
      <c r="A48822"/>
    </row>
    <row r="48823" spans="1:1" ht="13.2" x14ac:dyDescent="0.25">
      <c r="A48823"/>
    </row>
    <row r="48824" spans="1:1" ht="13.2" x14ac:dyDescent="0.25">
      <c r="A48824"/>
    </row>
    <row r="48825" spans="1:1" ht="13.2" x14ac:dyDescent="0.25">
      <c r="A48825"/>
    </row>
    <row r="48826" spans="1:1" ht="13.2" x14ac:dyDescent="0.25">
      <c r="A48826"/>
    </row>
    <row r="48827" spans="1:1" ht="13.2" x14ac:dyDescent="0.25">
      <c r="A48827"/>
    </row>
    <row r="48828" spans="1:1" ht="13.2" x14ac:dyDescent="0.25">
      <c r="A48828"/>
    </row>
    <row r="48829" spans="1:1" ht="13.2" x14ac:dyDescent="0.25">
      <c r="A48829"/>
    </row>
    <row r="48830" spans="1:1" ht="13.2" x14ac:dyDescent="0.25">
      <c r="A48830"/>
    </row>
    <row r="48831" spans="1:1" ht="13.2" x14ac:dyDescent="0.25">
      <c r="A48831"/>
    </row>
    <row r="48832" spans="1:1" ht="13.2" x14ac:dyDescent="0.25">
      <c r="A48832"/>
    </row>
    <row r="48833" spans="1:1" ht="13.2" x14ac:dyDescent="0.25">
      <c r="A48833"/>
    </row>
    <row r="48834" spans="1:1" ht="13.2" x14ac:dyDescent="0.25">
      <c r="A48834"/>
    </row>
    <row r="48835" spans="1:1" ht="13.2" x14ac:dyDescent="0.25">
      <c r="A48835"/>
    </row>
    <row r="48836" spans="1:1" ht="13.2" x14ac:dyDescent="0.25">
      <c r="A48836"/>
    </row>
    <row r="48837" spans="1:1" ht="13.2" x14ac:dyDescent="0.25">
      <c r="A48837"/>
    </row>
    <row r="48838" spans="1:1" ht="13.2" x14ac:dyDescent="0.25">
      <c r="A48838"/>
    </row>
    <row r="48839" spans="1:1" ht="13.2" x14ac:dyDescent="0.25">
      <c r="A48839"/>
    </row>
    <row r="48840" spans="1:1" ht="13.2" x14ac:dyDescent="0.25">
      <c r="A48840"/>
    </row>
    <row r="48841" spans="1:1" ht="13.2" x14ac:dyDescent="0.25">
      <c r="A48841"/>
    </row>
    <row r="48842" spans="1:1" ht="13.2" x14ac:dyDescent="0.25">
      <c r="A48842"/>
    </row>
    <row r="48843" spans="1:1" ht="13.2" x14ac:dyDescent="0.25">
      <c r="A48843"/>
    </row>
    <row r="48844" spans="1:1" ht="13.2" x14ac:dyDescent="0.25">
      <c r="A48844"/>
    </row>
    <row r="48845" spans="1:1" ht="13.2" x14ac:dyDescent="0.25">
      <c r="A48845"/>
    </row>
    <row r="48846" spans="1:1" ht="13.2" x14ac:dyDescent="0.25">
      <c r="A48846"/>
    </row>
    <row r="48847" spans="1:1" ht="13.2" x14ac:dyDescent="0.25">
      <c r="A48847"/>
    </row>
    <row r="48848" spans="1:1" ht="13.2" x14ac:dyDescent="0.25">
      <c r="A48848"/>
    </row>
    <row r="48849" spans="1:1" ht="13.2" x14ac:dyDescent="0.25">
      <c r="A48849"/>
    </row>
    <row r="48850" spans="1:1" ht="13.2" x14ac:dyDescent="0.25">
      <c r="A48850"/>
    </row>
    <row r="48851" spans="1:1" ht="13.2" x14ac:dyDescent="0.25">
      <c r="A48851"/>
    </row>
    <row r="48852" spans="1:1" ht="13.2" x14ac:dyDescent="0.25">
      <c r="A48852"/>
    </row>
    <row r="48853" spans="1:1" ht="13.2" x14ac:dyDescent="0.25">
      <c r="A48853"/>
    </row>
    <row r="48854" spans="1:1" ht="13.2" x14ac:dyDescent="0.25">
      <c r="A48854"/>
    </row>
    <row r="48855" spans="1:1" ht="13.2" x14ac:dyDescent="0.25">
      <c r="A48855"/>
    </row>
    <row r="48856" spans="1:1" ht="13.2" x14ac:dyDescent="0.25">
      <c r="A48856"/>
    </row>
    <row r="48857" spans="1:1" ht="13.2" x14ac:dyDescent="0.25">
      <c r="A48857"/>
    </row>
    <row r="48858" spans="1:1" ht="13.2" x14ac:dyDescent="0.25">
      <c r="A48858"/>
    </row>
    <row r="48859" spans="1:1" ht="13.2" x14ac:dyDescent="0.25">
      <c r="A48859"/>
    </row>
    <row r="48860" spans="1:1" ht="13.2" x14ac:dyDescent="0.25">
      <c r="A48860"/>
    </row>
    <row r="48861" spans="1:1" ht="13.2" x14ac:dyDescent="0.25">
      <c r="A48861"/>
    </row>
    <row r="48862" spans="1:1" ht="13.2" x14ac:dyDescent="0.25">
      <c r="A48862"/>
    </row>
    <row r="48863" spans="1:1" ht="13.2" x14ac:dyDescent="0.25">
      <c r="A48863"/>
    </row>
    <row r="48864" spans="1:1" ht="13.2" x14ac:dyDescent="0.25">
      <c r="A48864"/>
    </row>
    <row r="48865" spans="1:1" ht="13.2" x14ac:dyDescent="0.25">
      <c r="A48865"/>
    </row>
    <row r="48866" spans="1:1" ht="13.2" x14ac:dyDescent="0.25">
      <c r="A48866"/>
    </row>
    <row r="48867" spans="1:1" ht="13.2" x14ac:dyDescent="0.25">
      <c r="A48867"/>
    </row>
    <row r="48868" spans="1:1" ht="13.2" x14ac:dyDescent="0.25">
      <c r="A48868"/>
    </row>
    <row r="48869" spans="1:1" ht="13.2" x14ac:dyDescent="0.25">
      <c r="A48869"/>
    </row>
    <row r="48870" spans="1:1" ht="13.2" x14ac:dyDescent="0.25">
      <c r="A48870"/>
    </row>
    <row r="48871" spans="1:1" ht="13.2" x14ac:dyDescent="0.25">
      <c r="A48871"/>
    </row>
    <row r="48872" spans="1:1" ht="13.2" x14ac:dyDescent="0.25">
      <c r="A48872"/>
    </row>
    <row r="48873" spans="1:1" ht="13.2" x14ac:dyDescent="0.25">
      <c r="A48873"/>
    </row>
    <row r="48874" spans="1:1" ht="13.2" x14ac:dyDescent="0.25">
      <c r="A48874"/>
    </row>
    <row r="48875" spans="1:1" ht="13.2" x14ac:dyDescent="0.25">
      <c r="A48875"/>
    </row>
    <row r="48876" spans="1:1" ht="13.2" x14ac:dyDescent="0.25">
      <c r="A48876"/>
    </row>
    <row r="48877" spans="1:1" ht="13.2" x14ac:dyDescent="0.25">
      <c r="A48877"/>
    </row>
    <row r="48878" spans="1:1" ht="13.2" x14ac:dyDescent="0.25">
      <c r="A48878"/>
    </row>
    <row r="48879" spans="1:1" ht="13.2" x14ac:dyDescent="0.25">
      <c r="A48879"/>
    </row>
    <row r="48880" spans="1:1" ht="13.2" x14ac:dyDescent="0.25">
      <c r="A48880"/>
    </row>
    <row r="48881" spans="1:1" ht="13.2" x14ac:dyDescent="0.25">
      <c r="A48881"/>
    </row>
    <row r="48882" spans="1:1" ht="13.2" x14ac:dyDescent="0.25">
      <c r="A48882"/>
    </row>
    <row r="48883" spans="1:1" ht="13.2" x14ac:dyDescent="0.25">
      <c r="A48883"/>
    </row>
    <row r="48884" spans="1:1" ht="13.2" x14ac:dyDescent="0.25">
      <c r="A48884"/>
    </row>
    <row r="48885" spans="1:1" ht="13.2" x14ac:dyDescent="0.25">
      <c r="A48885"/>
    </row>
    <row r="48886" spans="1:1" ht="13.2" x14ac:dyDescent="0.25">
      <c r="A48886"/>
    </row>
    <row r="48887" spans="1:1" ht="13.2" x14ac:dyDescent="0.25">
      <c r="A48887"/>
    </row>
    <row r="48888" spans="1:1" ht="13.2" x14ac:dyDescent="0.25">
      <c r="A48888"/>
    </row>
    <row r="48889" spans="1:1" ht="13.2" x14ac:dyDescent="0.25">
      <c r="A48889"/>
    </row>
    <row r="48890" spans="1:1" ht="13.2" x14ac:dyDescent="0.25">
      <c r="A48890"/>
    </row>
    <row r="48891" spans="1:1" ht="13.2" x14ac:dyDescent="0.25">
      <c r="A48891"/>
    </row>
    <row r="48892" spans="1:1" ht="13.2" x14ac:dyDescent="0.25">
      <c r="A48892"/>
    </row>
    <row r="48893" spans="1:1" ht="13.2" x14ac:dyDescent="0.25">
      <c r="A48893"/>
    </row>
    <row r="48894" spans="1:1" ht="13.2" x14ac:dyDescent="0.25">
      <c r="A48894"/>
    </row>
    <row r="48895" spans="1:1" ht="13.2" x14ac:dyDescent="0.25">
      <c r="A48895"/>
    </row>
    <row r="48896" spans="1:1" ht="13.2" x14ac:dyDescent="0.25">
      <c r="A48896"/>
    </row>
    <row r="48897" spans="1:1" ht="13.2" x14ac:dyDescent="0.25">
      <c r="A48897"/>
    </row>
    <row r="48898" spans="1:1" ht="13.2" x14ac:dyDescent="0.25">
      <c r="A48898"/>
    </row>
    <row r="48899" spans="1:1" ht="13.2" x14ac:dyDescent="0.25">
      <c r="A48899"/>
    </row>
    <row r="48900" spans="1:1" ht="13.2" x14ac:dyDescent="0.25">
      <c r="A48900"/>
    </row>
    <row r="48901" spans="1:1" ht="13.2" x14ac:dyDescent="0.25">
      <c r="A48901"/>
    </row>
    <row r="48902" spans="1:1" ht="13.2" x14ac:dyDescent="0.25">
      <c r="A48902"/>
    </row>
    <row r="48903" spans="1:1" ht="13.2" x14ac:dyDescent="0.25">
      <c r="A48903"/>
    </row>
    <row r="48904" spans="1:1" ht="13.2" x14ac:dyDescent="0.25">
      <c r="A48904"/>
    </row>
    <row r="48905" spans="1:1" ht="13.2" x14ac:dyDescent="0.25">
      <c r="A48905"/>
    </row>
    <row r="48906" spans="1:1" ht="13.2" x14ac:dyDescent="0.25">
      <c r="A48906"/>
    </row>
    <row r="48907" spans="1:1" ht="13.2" x14ac:dyDescent="0.25">
      <c r="A48907"/>
    </row>
    <row r="48908" spans="1:1" ht="13.2" x14ac:dyDescent="0.25">
      <c r="A48908"/>
    </row>
    <row r="48909" spans="1:1" ht="13.2" x14ac:dyDescent="0.25">
      <c r="A48909"/>
    </row>
    <row r="48910" spans="1:1" ht="13.2" x14ac:dyDescent="0.25">
      <c r="A48910"/>
    </row>
    <row r="48911" spans="1:1" ht="13.2" x14ac:dyDescent="0.25">
      <c r="A48911"/>
    </row>
    <row r="48912" spans="1:1" ht="13.2" x14ac:dyDescent="0.25">
      <c r="A48912"/>
    </row>
    <row r="48913" spans="1:1" ht="13.2" x14ac:dyDescent="0.25">
      <c r="A48913"/>
    </row>
    <row r="48914" spans="1:1" ht="13.2" x14ac:dyDescent="0.25">
      <c r="A48914"/>
    </row>
    <row r="48915" spans="1:1" ht="13.2" x14ac:dyDescent="0.25">
      <c r="A48915"/>
    </row>
    <row r="48916" spans="1:1" ht="13.2" x14ac:dyDescent="0.25">
      <c r="A48916"/>
    </row>
    <row r="48917" spans="1:1" ht="13.2" x14ac:dyDescent="0.25">
      <c r="A48917"/>
    </row>
    <row r="48918" spans="1:1" ht="13.2" x14ac:dyDescent="0.25">
      <c r="A48918"/>
    </row>
    <row r="48919" spans="1:1" ht="13.2" x14ac:dyDescent="0.25">
      <c r="A48919"/>
    </row>
    <row r="48920" spans="1:1" ht="13.2" x14ac:dyDescent="0.25">
      <c r="A48920"/>
    </row>
    <row r="48921" spans="1:1" ht="13.2" x14ac:dyDescent="0.25">
      <c r="A48921"/>
    </row>
    <row r="48922" spans="1:1" ht="13.2" x14ac:dyDescent="0.25">
      <c r="A48922"/>
    </row>
    <row r="48923" spans="1:1" ht="13.2" x14ac:dyDescent="0.25">
      <c r="A48923"/>
    </row>
    <row r="48924" spans="1:1" ht="13.2" x14ac:dyDescent="0.25">
      <c r="A48924"/>
    </row>
    <row r="48925" spans="1:1" ht="13.2" x14ac:dyDescent="0.25">
      <c r="A48925"/>
    </row>
    <row r="48926" spans="1:1" ht="13.2" x14ac:dyDescent="0.25">
      <c r="A48926"/>
    </row>
    <row r="48927" spans="1:1" ht="13.2" x14ac:dyDescent="0.25">
      <c r="A48927"/>
    </row>
    <row r="48928" spans="1:1" ht="13.2" x14ac:dyDescent="0.25">
      <c r="A48928"/>
    </row>
    <row r="48929" spans="1:1" ht="13.2" x14ac:dyDescent="0.25">
      <c r="A48929"/>
    </row>
    <row r="48930" spans="1:1" ht="13.2" x14ac:dyDescent="0.25">
      <c r="A48930"/>
    </row>
    <row r="48931" spans="1:1" ht="13.2" x14ac:dyDescent="0.25">
      <c r="A48931"/>
    </row>
    <row r="48932" spans="1:1" ht="13.2" x14ac:dyDescent="0.25">
      <c r="A48932"/>
    </row>
    <row r="48933" spans="1:1" ht="13.2" x14ac:dyDescent="0.25">
      <c r="A48933"/>
    </row>
    <row r="48934" spans="1:1" ht="13.2" x14ac:dyDescent="0.25">
      <c r="A48934"/>
    </row>
    <row r="48935" spans="1:1" ht="13.2" x14ac:dyDescent="0.25">
      <c r="A48935"/>
    </row>
    <row r="48936" spans="1:1" ht="13.2" x14ac:dyDescent="0.25">
      <c r="A48936"/>
    </row>
    <row r="48937" spans="1:1" ht="13.2" x14ac:dyDescent="0.25">
      <c r="A48937"/>
    </row>
    <row r="48938" spans="1:1" ht="13.2" x14ac:dyDescent="0.25">
      <c r="A48938"/>
    </row>
    <row r="48939" spans="1:1" ht="13.2" x14ac:dyDescent="0.25">
      <c r="A48939"/>
    </row>
    <row r="48940" spans="1:1" ht="13.2" x14ac:dyDescent="0.25">
      <c r="A48940"/>
    </row>
    <row r="48941" spans="1:1" ht="13.2" x14ac:dyDescent="0.25">
      <c r="A48941"/>
    </row>
    <row r="48942" spans="1:1" ht="13.2" x14ac:dyDescent="0.25">
      <c r="A48942"/>
    </row>
    <row r="48943" spans="1:1" ht="13.2" x14ac:dyDescent="0.25">
      <c r="A48943"/>
    </row>
    <row r="48944" spans="1:1" ht="13.2" x14ac:dyDescent="0.25">
      <c r="A48944"/>
    </row>
    <row r="48945" spans="1:1" ht="13.2" x14ac:dyDescent="0.25">
      <c r="A48945"/>
    </row>
    <row r="48946" spans="1:1" ht="13.2" x14ac:dyDescent="0.25">
      <c r="A48946"/>
    </row>
    <row r="48947" spans="1:1" ht="13.2" x14ac:dyDescent="0.25">
      <c r="A48947"/>
    </row>
    <row r="48948" spans="1:1" ht="13.2" x14ac:dyDescent="0.25">
      <c r="A48948"/>
    </row>
    <row r="48949" spans="1:1" ht="13.2" x14ac:dyDescent="0.25">
      <c r="A48949"/>
    </row>
    <row r="48950" spans="1:1" ht="13.2" x14ac:dyDescent="0.25">
      <c r="A48950"/>
    </row>
    <row r="48951" spans="1:1" ht="13.2" x14ac:dyDescent="0.25">
      <c r="A48951"/>
    </row>
    <row r="48952" spans="1:1" ht="13.2" x14ac:dyDescent="0.25">
      <c r="A48952"/>
    </row>
    <row r="48953" spans="1:1" ht="13.2" x14ac:dyDescent="0.25">
      <c r="A48953"/>
    </row>
    <row r="48954" spans="1:1" ht="13.2" x14ac:dyDescent="0.25">
      <c r="A48954"/>
    </row>
    <row r="48955" spans="1:1" ht="13.2" x14ac:dyDescent="0.25">
      <c r="A48955"/>
    </row>
    <row r="48956" spans="1:1" ht="13.2" x14ac:dyDescent="0.25">
      <c r="A48956"/>
    </row>
    <row r="48957" spans="1:1" ht="13.2" x14ac:dyDescent="0.25">
      <c r="A48957"/>
    </row>
    <row r="48958" spans="1:1" ht="13.2" x14ac:dyDescent="0.25">
      <c r="A48958"/>
    </row>
    <row r="48959" spans="1:1" ht="13.2" x14ac:dyDescent="0.25">
      <c r="A48959"/>
    </row>
    <row r="48960" spans="1:1" ht="13.2" x14ac:dyDescent="0.25">
      <c r="A48960"/>
    </row>
    <row r="48961" spans="1:1" ht="13.2" x14ac:dyDescent="0.25">
      <c r="A48961"/>
    </row>
    <row r="48962" spans="1:1" ht="13.2" x14ac:dyDescent="0.25">
      <c r="A48962"/>
    </row>
    <row r="48963" spans="1:1" ht="13.2" x14ac:dyDescent="0.25">
      <c r="A48963"/>
    </row>
    <row r="48964" spans="1:1" ht="13.2" x14ac:dyDescent="0.25">
      <c r="A48964"/>
    </row>
    <row r="48965" spans="1:1" ht="13.2" x14ac:dyDescent="0.25">
      <c r="A48965"/>
    </row>
    <row r="48966" spans="1:1" ht="13.2" x14ac:dyDescent="0.25">
      <c r="A48966"/>
    </row>
    <row r="48967" spans="1:1" ht="13.2" x14ac:dyDescent="0.25">
      <c r="A48967"/>
    </row>
    <row r="48968" spans="1:1" ht="13.2" x14ac:dyDescent="0.25">
      <c r="A48968"/>
    </row>
    <row r="48969" spans="1:1" ht="13.2" x14ac:dyDescent="0.25">
      <c r="A48969"/>
    </row>
    <row r="48970" spans="1:1" ht="13.2" x14ac:dyDescent="0.25">
      <c r="A48970"/>
    </row>
    <row r="48971" spans="1:1" ht="13.2" x14ac:dyDescent="0.25">
      <c r="A48971"/>
    </row>
    <row r="48972" spans="1:1" ht="13.2" x14ac:dyDescent="0.25">
      <c r="A48972"/>
    </row>
    <row r="48973" spans="1:1" ht="13.2" x14ac:dyDescent="0.25">
      <c r="A48973"/>
    </row>
    <row r="48974" spans="1:1" ht="13.2" x14ac:dyDescent="0.25">
      <c r="A48974"/>
    </row>
    <row r="48975" spans="1:1" ht="13.2" x14ac:dyDescent="0.25">
      <c r="A48975"/>
    </row>
    <row r="48976" spans="1:1" ht="13.2" x14ac:dyDescent="0.25">
      <c r="A48976"/>
    </row>
    <row r="48977" spans="1:1" ht="13.2" x14ac:dyDescent="0.25">
      <c r="A48977"/>
    </row>
    <row r="48978" spans="1:1" ht="13.2" x14ac:dyDescent="0.25">
      <c r="A48978"/>
    </row>
    <row r="48979" spans="1:1" ht="13.2" x14ac:dyDescent="0.25">
      <c r="A48979"/>
    </row>
    <row r="48980" spans="1:1" ht="13.2" x14ac:dyDescent="0.25">
      <c r="A48980"/>
    </row>
    <row r="48981" spans="1:1" ht="13.2" x14ac:dyDescent="0.25">
      <c r="A48981"/>
    </row>
    <row r="48982" spans="1:1" ht="13.2" x14ac:dyDescent="0.25">
      <c r="A48982"/>
    </row>
    <row r="48983" spans="1:1" ht="13.2" x14ac:dyDescent="0.25">
      <c r="A48983"/>
    </row>
    <row r="48984" spans="1:1" ht="13.2" x14ac:dyDescent="0.25">
      <c r="A48984"/>
    </row>
    <row r="48985" spans="1:1" ht="13.2" x14ac:dyDescent="0.25">
      <c r="A48985"/>
    </row>
    <row r="48986" spans="1:1" ht="13.2" x14ac:dyDescent="0.25">
      <c r="A48986"/>
    </row>
    <row r="48987" spans="1:1" ht="13.2" x14ac:dyDescent="0.25">
      <c r="A48987"/>
    </row>
    <row r="48988" spans="1:1" ht="13.2" x14ac:dyDescent="0.25">
      <c r="A48988"/>
    </row>
    <row r="48989" spans="1:1" ht="13.2" x14ac:dyDescent="0.25">
      <c r="A48989"/>
    </row>
    <row r="48990" spans="1:1" ht="13.2" x14ac:dyDescent="0.25">
      <c r="A48990"/>
    </row>
    <row r="48991" spans="1:1" ht="13.2" x14ac:dyDescent="0.25">
      <c r="A48991"/>
    </row>
    <row r="48992" spans="1:1" ht="13.2" x14ac:dyDescent="0.25">
      <c r="A48992"/>
    </row>
    <row r="48993" spans="1:1" ht="13.2" x14ac:dyDescent="0.25">
      <c r="A48993"/>
    </row>
    <row r="48994" spans="1:1" ht="13.2" x14ac:dyDescent="0.25">
      <c r="A48994"/>
    </row>
    <row r="48995" spans="1:1" ht="13.2" x14ac:dyDescent="0.25">
      <c r="A48995"/>
    </row>
    <row r="48996" spans="1:1" ht="13.2" x14ac:dyDescent="0.25">
      <c r="A48996"/>
    </row>
    <row r="48997" spans="1:1" ht="13.2" x14ac:dyDescent="0.25">
      <c r="A48997"/>
    </row>
    <row r="48998" spans="1:1" ht="13.2" x14ac:dyDescent="0.25">
      <c r="A48998"/>
    </row>
    <row r="48999" spans="1:1" ht="13.2" x14ac:dyDescent="0.25">
      <c r="A48999"/>
    </row>
    <row r="49000" spans="1:1" ht="13.2" x14ac:dyDescent="0.25">
      <c r="A49000"/>
    </row>
    <row r="49001" spans="1:1" ht="13.2" x14ac:dyDescent="0.25">
      <c r="A49001"/>
    </row>
    <row r="49002" spans="1:1" ht="13.2" x14ac:dyDescent="0.25">
      <c r="A49002"/>
    </row>
    <row r="49003" spans="1:1" ht="13.2" x14ac:dyDescent="0.25">
      <c r="A49003"/>
    </row>
    <row r="49004" spans="1:1" ht="13.2" x14ac:dyDescent="0.25">
      <c r="A49004"/>
    </row>
    <row r="49005" spans="1:1" ht="13.2" x14ac:dyDescent="0.25">
      <c r="A49005"/>
    </row>
    <row r="49006" spans="1:1" ht="13.2" x14ac:dyDescent="0.25">
      <c r="A49006"/>
    </row>
    <row r="49007" spans="1:1" ht="13.2" x14ac:dyDescent="0.25">
      <c r="A49007"/>
    </row>
    <row r="49008" spans="1:1" ht="13.2" x14ac:dyDescent="0.25">
      <c r="A49008"/>
    </row>
    <row r="49009" spans="1:1" ht="13.2" x14ac:dyDescent="0.25">
      <c r="A49009"/>
    </row>
    <row r="49010" spans="1:1" ht="13.2" x14ac:dyDescent="0.25">
      <c r="A49010"/>
    </row>
    <row r="49011" spans="1:1" ht="13.2" x14ac:dyDescent="0.25">
      <c r="A49011"/>
    </row>
    <row r="49012" spans="1:1" ht="13.2" x14ac:dyDescent="0.25">
      <c r="A49012"/>
    </row>
    <row r="49013" spans="1:1" ht="13.2" x14ac:dyDescent="0.25">
      <c r="A49013"/>
    </row>
    <row r="49014" spans="1:1" ht="13.2" x14ac:dyDescent="0.25">
      <c r="A49014"/>
    </row>
    <row r="49015" spans="1:1" ht="13.2" x14ac:dyDescent="0.25">
      <c r="A49015"/>
    </row>
    <row r="49016" spans="1:1" ht="13.2" x14ac:dyDescent="0.25">
      <c r="A49016"/>
    </row>
    <row r="49017" spans="1:1" ht="13.2" x14ac:dyDescent="0.25">
      <c r="A49017"/>
    </row>
    <row r="49018" spans="1:1" ht="13.2" x14ac:dyDescent="0.25">
      <c r="A49018"/>
    </row>
    <row r="49019" spans="1:1" ht="13.2" x14ac:dyDescent="0.25">
      <c r="A49019"/>
    </row>
    <row r="49020" spans="1:1" ht="13.2" x14ac:dyDescent="0.25">
      <c r="A49020"/>
    </row>
    <row r="49021" spans="1:1" ht="13.2" x14ac:dyDescent="0.25">
      <c r="A49021"/>
    </row>
    <row r="49022" spans="1:1" ht="13.2" x14ac:dyDescent="0.25">
      <c r="A49022"/>
    </row>
    <row r="49023" spans="1:1" ht="13.2" x14ac:dyDescent="0.25">
      <c r="A49023"/>
    </row>
    <row r="49024" spans="1:1" ht="13.2" x14ac:dyDescent="0.25">
      <c r="A49024"/>
    </row>
    <row r="49025" spans="1:1" ht="13.2" x14ac:dyDescent="0.25">
      <c r="A49025"/>
    </row>
    <row r="49026" spans="1:1" ht="13.2" x14ac:dyDescent="0.25">
      <c r="A49026"/>
    </row>
    <row r="49027" spans="1:1" ht="13.2" x14ac:dyDescent="0.25">
      <c r="A49027"/>
    </row>
    <row r="49028" spans="1:1" ht="13.2" x14ac:dyDescent="0.25">
      <c r="A49028"/>
    </row>
    <row r="49029" spans="1:1" ht="13.2" x14ac:dyDescent="0.25">
      <c r="A49029"/>
    </row>
    <row r="49030" spans="1:1" ht="13.2" x14ac:dyDescent="0.25">
      <c r="A49030"/>
    </row>
    <row r="49031" spans="1:1" ht="13.2" x14ac:dyDescent="0.25">
      <c r="A49031"/>
    </row>
    <row r="49032" spans="1:1" ht="13.2" x14ac:dyDescent="0.25">
      <c r="A49032"/>
    </row>
    <row r="49033" spans="1:1" ht="13.2" x14ac:dyDescent="0.25">
      <c r="A49033"/>
    </row>
    <row r="49034" spans="1:1" ht="13.2" x14ac:dyDescent="0.25">
      <c r="A49034"/>
    </row>
    <row r="49035" spans="1:1" ht="13.2" x14ac:dyDescent="0.25">
      <c r="A49035"/>
    </row>
    <row r="49036" spans="1:1" ht="13.2" x14ac:dyDescent="0.25">
      <c r="A49036"/>
    </row>
    <row r="49037" spans="1:1" ht="13.2" x14ac:dyDescent="0.25">
      <c r="A49037"/>
    </row>
    <row r="49038" spans="1:1" ht="13.2" x14ac:dyDescent="0.25">
      <c r="A49038"/>
    </row>
    <row r="49039" spans="1:1" ht="13.2" x14ac:dyDescent="0.25">
      <c r="A49039"/>
    </row>
    <row r="49040" spans="1:1" ht="13.2" x14ac:dyDescent="0.25">
      <c r="A49040"/>
    </row>
    <row r="49041" spans="1:1" ht="13.2" x14ac:dyDescent="0.25">
      <c r="A49041"/>
    </row>
    <row r="49042" spans="1:1" ht="13.2" x14ac:dyDescent="0.25">
      <c r="A49042"/>
    </row>
    <row r="49043" spans="1:1" ht="13.2" x14ac:dyDescent="0.25">
      <c r="A49043"/>
    </row>
    <row r="49044" spans="1:1" ht="13.2" x14ac:dyDescent="0.25">
      <c r="A49044"/>
    </row>
    <row r="49045" spans="1:1" ht="13.2" x14ac:dyDescent="0.25">
      <c r="A49045"/>
    </row>
    <row r="49046" spans="1:1" ht="13.2" x14ac:dyDescent="0.25">
      <c r="A49046"/>
    </row>
    <row r="49047" spans="1:1" ht="13.2" x14ac:dyDescent="0.25">
      <c r="A49047"/>
    </row>
    <row r="49048" spans="1:1" ht="13.2" x14ac:dyDescent="0.25">
      <c r="A49048"/>
    </row>
    <row r="49049" spans="1:1" ht="13.2" x14ac:dyDescent="0.25">
      <c r="A49049"/>
    </row>
    <row r="49050" spans="1:1" ht="13.2" x14ac:dyDescent="0.25">
      <c r="A49050"/>
    </row>
    <row r="49051" spans="1:1" ht="13.2" x14ac:dyDescent="0.25">
      <c r="A49051"/>
    </row>
    <row r="49052" spans="1:1" ht="13.2" x14ac:dyDescent="0.25">
      <c r="A49052"/>
    </row>
    <row r="49053" spans="1:1" ht="13.2" x14ac:dyDescent="0.25">
      <c r="A49053"/>
    </row>
    <row r="49054" spans="1:1" ht="13.2" x14ac:dyDescent="0.25">
      <c r="A49054"/>
    </row>
    <row r="49055" spans="1:1" ht="13.2" x14ac:dyDescent="0.25">
      <c r="A49055"/>
    </row>
    <row r="49056" spans="1:1" ht="13.2" x14ac:dyDescent="0.25">
      <c r="A49056"/>
    </row>
    <row r="49057" spans="1:1" ht="13.2" x14ac:dyDescent="0.25">
      <c r="A49057"/>
    </row>
    <row r="49058" spans="1:1" ht="13.2" x14ac:dyDescent="0.25">
      <c r="A49058"/>
    </row>
    <row r="49059" spans="1:1" ht="13.2" x14ac:dyDescent="0.25">
      <c r="A49059"/>
    </row>
    <row r="49060" spans="1:1" ht="13.2" x14ac:dyDescent="0.25">
      <c r="A49060"/>
    </row>
    <row r="49061" spans="1:1" ht="13.2" x14ac:dyDescent="0.25">
      <c r="A49061"/>
    </row>
    <row r="49062" spans="1:1" ht="13.2" x14ac:dyDescent="0.25">
      <c r="A49062"/>
    </row>
    <row r="49063" spans="1:1" ht="13.2" x14ac:dyDescent="0.25">
      <c r="A49063"/>
    </row>
    <row r="49064" spans="1:1" ht="13.2" x14ac:dyDescent="0.25">
      <c r="A49064"/>
    </row>
    <row r="49065" spans="1:1" ht="13.2" x14ac:dyDescent="0.25">
      <c r="A49065"/>
    </row>
    <row r="49066" spans="1:1" ht="13.2" x14ac:dyDescent="0.25">
      <c r="A49066"/>
    </row>
    <row r="49067" spans="1:1" ht="13.2" x14ac:dyDescent="0.25">
      <c r="A49067"/>
    </row>
    <row r="49068" spans="1:1" ht="13.2" x14ac:dyDescent="0.25">
      <c r="A49068"/>
    </row>
    <row r="49069" spans="1:1" ht="13.2" x14ac:dyDescent="0.25">
      <c r="A49069"/>
    </row>
    <row r="49070" spans="1:1" ht="13.2" x14ac:dyDescent="0.25">
      <c r="A49070"/>
    </row>
    <row r="49071" spans="1:1" ht="13.2" x14ac:dyDescent="0.25">
      <c r="A49071"/>
    </row>
    <row r="49072" spans="1:1" ht="13.2" x14ac:dyDescent="0.25">
      <c r="A49072"/>
    </row>
    <row r="49073" spans="1:1" ht="13.2" x14ac:dyDescent="0.25">
      <c r="A49073"/>
    </row>
    <row r="49074" spans="1:1" ht="13.2" x14ac:dyDescent="0.25">
      <c r="A49074"/>
    </row>
    <row r="49075" spans="1:1" ht="13.2" x14ac:dyDescent="0.25">
      <c r="A49075"/>
    </row>
    <row r="49076" spans="1:1" ht="13.2" x14ac:dyDescent="0.25">
      <c r="A49076"/>
    </row>
    <row r="49077" spans="1:1" ht="13.2" x14ac:dyDescent="0.25">
      <c r="A49077"/>
    </row>
    <row r="49078" spans="1:1" ht="13.2" x14ac:dyDescent="0.25">
      <c r="A49078"/>
    </row>
    <row r="49079" spans="1:1" ht="13.2" x14ac:dyDescent="0.25">
      <c r="A49079"/>
    </row>
    <row r="49080" spans="1:1" ht="13.2" x14ac:dyDescent="0.25">
      <c r="A49080"/>
    </row>
    <row r="49081" spans="1:1" ht="13.2" x14ac:dyDescent="0.25">
      <c r="A49081"/>
    </row>
    <row r="49082" spans="1:1" ht="13.2" x14ac:dyDescent="0.25">
      <c r="A49082"/>
    </row>
    <row r="49083" spans="1:1" ht="13.2" x14ac:dyDescent="0.25">
      <c r="A49083"/>
    </row>
    <row r="49084" spans="1:1" ht="13.2" x14ac:dyDescent="0.25">
      <c r="A49084"/>
    </row>
    <row r="49085" spans="1:1" ht="13.2" x14ac:dyDescent="0.25">
      <c r="A49085"/>
    </row>
    <row r="49086" spans="1:1" ht="13.2" x14ac:dyDescent="0.25">
      <c r="A49086"/>
    </row>
    <row r="49087" spans="1:1" ht="13.2" x14ac:dyDescent="0.25">
      <c r="A49087"/>
    </row>
    <row r="49088" spans="1:1" ht="13.2" x14ac:dyDescent="0.25">
      <c r="A49088"/>
    </row>
    <row r="49089" spans="1:1" ht="13.2" x14ac:dyDescent="0.25">
      <c r="A49089"/>
    </row>
    <row r="49090" spans="1:1" ht="13.2" x14ac:dyDescent="0.25">
      <c r="A49090"/>
    </row>
    <row r="49091" spans="1:1" ht="13.2" x14ac:dyDescent="0.25">
      <c r="A49091"/>
    </row>
    <row r="49092" spans="1:1" ht="13.2" x14ac:dyDescent="0.25">
      <c r="A49092"/>
    </row>
    <row r="49093" spans="1:1" ht="13.2" x14ac:dyDescent="0.25">
      <c r="A49093"/>
    </row>
    <row r="49094" spans="1:1" ht="13.2" x14ac:dyDescent="0.25">
      <c r="A49094"/>
    </row>
    <row r="49095" spans="1:1" ht="13.2" x14ac:dyDescent="0.25">
      <c r="A49095"/>
    </row>
    <row r="49096" spans="1:1" ht="13.2" x14ac:dyDescent="0.25">
      <c r="A49096"/>
    </row>
    <row r="49097" spans="1:1" ht="13.2" x14ac:dyDescent="0.25">
      <c r="A49097"/>
    </row>
    <row r="49098" spans="1:1" ht="13.2" x14ac:dyDescent="0.25">
      <c r="A49098"/>
    </row>
    <row r="49099" spans="1:1" ht="13.2" x14ac:dyDescent="0.25">
      <c r="A49099"/>
    </row>
    <row r="49100" spans="1:1" ht="13.2" x14ac:dyDescent="0.25">
      <c r="A49100"/>
    </row>
    <row r="49101" spans="1:1" ht="13.2" x14ac:dyDescent="0.25">
      <c r="A49101"/>
    </row>
    <row r="49102" spans="1:1" ht="13.2" x14ac:dyDescent="0.25">
      <c r="A49102"/>
    </row>
    <row r="49103" spans="1:1" ht="13.2" x14ac:dyDescent="0.25">
      <c r="A49103"/>
    </row>
    <row r="49104" spans="1:1" ht="13.2" x14ac:dyDescent="0.25">
      <c r="A49104"/>
    </row>
    <row r="49105" spans="1:1" ht="13.2" x14ac:dyDescent="0.25">
      <c r="A49105"/>
    </row>
    <row r="49106" spans="1:1" ht="13.2" x14ac:dyDescent="0.25">
      <c r="A49106"/>
    </row>
    <row r="49107" spans="1:1" ht="13.2" x14ac:dyDescent="0.25">
      <c r="A49107"/>
    </row>
    <row r="49108" spans="1:1" ht="13.2" x14ac:dyDescent="0.25">
      <c r="A49108"/>
    </row>
    <row r="49109" spans="1:1" ht="13.2" x14ac:dyDescent="0.25">
      <c r="A49109"/>
    </row>
    <row r="49110" spans="1:1" ht="13.2" x14ac:dyDescent="0.25">
      <c r="A49110"/>
    </row>
    <row r="49111" spans="1:1" ht="13.2" x14ac:dyDescent="0.25">
      <c r="A49111"/>
    </row>
    <row r="49112" spans="1:1" ht="13.2" x14ac:dyDescent="0.25">
      <c r="A49112"/>
    </row>
    <row r="49113" spans="1:1" ht="13.2" x14ac:dyDescent="0.25">
      <c r="A49113"/>
    </row>
    <row r="49114" spans="1:1" ht="13.2" x14ac:dyDescent="0.25">
      <c r="A49114"/>
    </row>
    <row r="49115" spans="1:1" ht="13.2" x14ac:dyDescent="0.25">
      <c r="A49115"/>
    </row>
    <row r="49116" spans="1:1" ht="13.2" x14ac:dyDescent="0.25">
      <c r="A49116"/>
    </row>
    <row r="49117" spans="1:1" ht="13.2" x14ac:dyDescent="0.25">
      <c r="A49117"/>
    </row>
    <row r="49118" spans="1:1" ht="13.2" x14ac:dyDescent="0.25">
      <c r="A49118"/>
    </row>
    <row r="49119" spans="1:1" ht="13.2" x14ac:dyDescent="0.25">
      <c r="A49119"/>
    </row>
    <row r="49120" spans="1:1" ht="13.2" x14ac:dyDescent="0.25">
      <c r="A49120"/>
    </row>
    <row r="49121" spans="1:1" ht="13.2" x14ac:dyDescent="0.25">
      <c r="A49121"/>
    </row>
    <row r="49122" spans="1:1" ht="13.2" x14ac:dyDescent="0.25">
      <c r="A49122"/>
    </row>
    <row r="49123" spans="1:1" ht="13.2" x14ac:dyDescent="0.25">
      <c r="A49123"/>
    </row>
    <row r="49124" spans="1:1" ht="13.2" x14ac:dyDescent="0.25">
      <c r="A49124"/>
    </row>
    <row r="49125" spans="1:1" ht="13.2" x14ac:dyDescent="0.25">
      <c r="A49125"/>
    </row>
    <row r="49126" spans="1:1" ht="13.2" x14ac:dyDescent="0.25">
      <c r="A49126"/>
    </row>
    <row r="49127" spans="1:1" ht="13.2" x14ac:dyDescent="0.25">
      <c r="A49127"/>
    </row>
    <row r="49128" spans="1:1" ht="13.2" x14ac:dyDescent="0.25">
      <c r="A49128"/>
    </row>
    <row r="49129" spans="1:1" ht="13.2" x14ac:dyDescent="0.25">
      <c r="A49129"/>
    </row>
    <row r="49130" spans="1:1" ht="13.2" x14ac:dyDescent="0.25">
      <c r="A49130"/>
    </row>
    <row r="49131" spans="1:1" ht="13.2" x14ac:dyDescent="0.25">
      <c r="A49131"/>
    </row>
    <row r="49132" spans="1:1" ht="13.2" x14ac:dyDescent="0.25">
      <c r="A49132"/>
    </row>
    <row r="49133" spans="1:1" ht="13.2" x14ac:dyDescent="0.25">
      <c r="A49133"/>
    </row>
    <row r="49134" spans="1:1" ht="13.2" x14ac:dyDescent="0.25">
      <c r="A49134"/>
    </row>
    <row r="49135" spans="1:1" ht="13.2" x14ac:dyDescent="0.25">
      <c r="A49135"/>
    </row>
    <row r="49136" spans="1:1" ht="13.2" x14ac:dyDescent="0.25">
      <c r="A49136"/>
    </row>
    <row r="49137" spans="1:1" ht="13.2" x14ac:dyDescent="0.25">
      <c r="A49137"/>
    </row>
    <row r="49138" spans="1:1" ht="13.2" x14ac:dyDescent="0.25">
      <c r="A49138"/>
    </row>
    <row r="49139" spans="1:1" ht="13.2" x14ac:dyDescent="0.25">
      <c r="A49139"/>
    </row>
    <row r="49140" spans="1:1" ht="13.2" x14ac:dyDescent="0.25">
      <c r="A49140"/>
    </row>
    <row r="49141" spans="1:1" ht="13.2" x14ac:dyDescent="0.25">
      <c r="A49141"/>
    </row>
    <row r="49142" spans="1:1" ht="13.2" x14ac:dyDescent="0.25">
      <c r="A49142"/>
    </row>
    <row r="49143" spans="1:1" ht="13.2" x14ac:dyDescent="0.25">
      <c r="A49143"/>
    </row>
    <row r="49144" spans="1:1" ht="13.2" x14ac:dyDescent="0.25">
      <c r="A49144"/>
    </row>
    <row r="49145" spans="1:1" ht="13.2" x14ac:dyDescent="0.25">
      <c r="A49145"/>
    </row>
    <row r="49146" spans="1:1" ht="13.2" x14ac:dyDescent="0.25">
      <c r="A49146"/>
    </row>
    <row r="49147" spans="1:1" ht="13.2" x14ac:dyDescent="0.25">
      <c r="A49147"/>
    </row>
    <row r="49148" spans="1:1" ht="13.2" x14ac:dyDescent="0.25">
      <c r="A49148"/>
    </row>
    <row r="49149" spans="1:1" ht="13.2" x14ac:dyDescent="0.25">
      <c r="A49149"/>
    </row>
    <row r="49150" spans="1:1" ht="13.2" x14ac:dyDescent="0.25">
      <c r="A49150"/>
    </row>
    <row r="49151" spans="1:1" ht="13.2" x14ac:dyDescent="0.25">
      <c r="A49151"/>
    </row>
    <row r="49152" spans="1:1" ht="13.2" x14ac:dyDescent="0.25">
      <c r="A49152"/>
    </row>
    <row r="49153" spans="1:1" ht="13.2" x14ac:dyDescent="0.25">
      <c r="A49153"/>
    </row>
    <row r="49154" spans="1:1" ht="13.2" x14ac:dyDescent="0.25">
      <c r="A49154"/>
    </row>
    <row r="49155" spans="1:1" ht="13.2" x14ac:dyDescent="0.25">
      <c r="A49155"/>
    </row>
    <row r="49156" spans="1:1" ht="13.2" x14ac:dyDescent="0.25">
      <c r="A49156"/>
    </row>
    <row r="49157" spans="1:1" ht="13.2" x14ac:dyDescent="0.25">
      <c r="A49157"/>
    </row>
    <row r="49158" spans="1:1" ht="13.2" x14ac:dyDescent="0.25">
      <c r="A49158"/>
    </row>
    <row r="49159" spans="1:1" ht="13.2" x14ac:dyDescent="0.25">
      <c r="A49159"/>
    </row>
    <row r="49160" spans="1:1" ht="13.2" x14ac:dyDescent="0.25">
      <c r="A49160"/>
    </row>
    <row r="49161" spans="1:1" ht="13.2" x14ac:dyDescent="0.25">
      <c r="A49161"/>
    </row>
    <row r="49162" spans="1:1" ht="13.2" x14ac:dyDescent="0.25">
      <c r="A49162"/>
    </row>
    <row r="49163" spans="1:1" ht="13.2" x14ac:dyDescent="0.25">
      <c r="A49163"/>
    </row>
    <row r="49164" spans="1:1" ht="13.2" x14ac:dyDescent="0.25">
      <c r="A49164"/>
    </row>
    <row r="49165" spans="1:1" ht="13.2" x14ac:dyDescent="0.25">
      <c r="A49165"/>
    </row>
    <row r="49166" spans="1:1" ht="13.2" x14ac:dyDescent="0.25">
      <c r="A49166"/>
    </row>
    <row r="49167" spans="1:1" ht="13.2" x14ac:dyDescent="0.25">
      <c r="A49167"/>
    </row>
    <row r="49168" spans="1:1" ht="13.2" x14ac:dyDescent="0.25">
      <c r="A49168"/>
    </row>
    <row r="49169" spans="1:1" ht="13.2" x14ac:dyDescent="0.25">
      <c r="A49169"/>
    </row>
    <row r="49170" spans="1:1" ht="13.2" x14ac:dyDescent="0.25">
      <c r="A49170"/>
    </row>
    <row r="49171" spans="1:1" ht="13.2" x14ac:dyDescent="0.25">
      <c r="A49171"/>
    </row>
    <row r="49172" spans="1:1" ht="13.2" x14ac:dyDescent="0.25">
      <c r="A49172"/>
    </row>
    <row r="49173" spans="1:1" ht="13.2" x14ac:dyDescent="0.25">
      <c r="A49173"/>
    </row>
    <row r="49174" spans="1:1" ht="13.2" x14ac:dyDescent="0.25">
      <c r="A49174"/>
    </row>
    <row r="49175" spans="1:1" ht="13.2" x14ac:dyDescent="0.25">
      <c r="A49175"/>
    </row>
    <row r="49176" spans="1:1" ht="13.2" x14ac:dyDescent="0.25">
      <c r="A49176"/>
    </row>
    <row r="49177" spans="1:1" ht="13.2" x14ac:dyDescent="0.25">
      <c r="A49177"/>
    </row>
    <row r="49178" spans="1:1" ht="13.2" x14ac:dyDescent="0.25">
      <c r="A49178"/>
    </row>
    <row r="49179" spans="1:1" ht="13.2" x14ac:dyDescent="0.25">
      <c r="A49179"/>
    </row>
    <row r="49180" spans="1:1" ht="13.2" x14ac:dyDescent="0.25">
      <c r="A49180"/>
    </row>
    <row r="49181" spans="1:1" ht="13.2" x14ac:dyDescent="0.25">
      <c r="A49181"/>
    </row>
    <row r="49182" spans="1:1" ht="13.2" x14ac:dyDescent="0.25">
      <c r="A49182"/>
    </row>
    <row r="49183" spans="1:1" ht="13.2" x14ac:dyDescent="0.25">
      <c r="A49183"/>
    </row>
    <row r="49184" spans="1:1" ht="13.2" x14ac:dyDescent="0.25">
      <c r="A49184"/>
    </row>
    <row r="49185" spans="1:1" ht="13.2" x14ac:dyDescent="0.25">
      <c r="A49185"/>
    </row>
    <row r="49186" spans="1:1" ht="13.2" x14ac:dyDescent="0.25">
      <c r="A49186"/>
    </row>
    <row r="49187" spans="1:1" ht="13.2" x14ac:dyDescent="0.25">
      <c r="A49187"/>
    </row>
    <row r="49188" spans="1:1" ht="13.2" x14ac:dyDescent="0.25">
      <c r="A49188"/>
    </row>
    <row r="49189" spans="1:1" ht="13.2" x14ac:dyDescent="0.25">
      <c r="A49189"/>
    </row>
    <row r="49190" spans="1:1" ht="13.2" x14ac:dyDescent="0.25">
      <c r="A49190"/>
    </row>
    <row r="49191" spans="1:1" ht="13.2" x14ac:dyDescent="0.25">
      <c r="A49191"/>
    </row>
    <row r="49192" spans="1:1" ht="13.2" x14ac:dyDescent="0.25">
      <c r="A49192"/>
    </row>
    <row r="49193" spans="1:1" ht="13.2" x14ac:dyDescent="0.25">
      <c r="A49193"/>
    </row>
    <row r="49194" spans="1:1" ht="13.2" x14ac:dyDescent="0.25">
      <c r="A49194"/>
    </row>
    <row r="49195" spans="1:1" ht="13.2" x14ac:dyDescent="0.25">
      <c r="A49195"/>
    </row>
    <row r="49196" spans="1:1" ht="13.2" x14ac:dyDescent="0.25">
      <c r="A49196"/>
    </row>
    <row r="49197" spans="1:1" ht="13.2" x14ac:dyDescent="0.25">
      <c r="A49197"/>
    </row>
    <row r="49198" spans="1:1" ht="13.2" x14ac:dyDescent="0.25">
      <c r="A49198"/>
    </row>
    <row r="49199" spans="1:1" ht="13.2" x14ac:dyDescent="0.25">
      <c r="A49199"/>
    </row>
    <row r="49200" spans="1:1" ht="13.2" x14ac:dyDescent="0.25">
      <c r="A49200"/>
    </row>
    <row r="49201" spans="1:1" ht="13.2" x14ac:dyDescent="0.25">
      <c r="A49201"/>
    </row>
    <row r="49202" spans="1:1" ht="13.2" x14ac:dyDescent="0.25">
      <c r="A49202"/>
    </row>
    <row r="49203" spans="1:1" ht="13.2" x14ac:dyDescent="0.25">
      <c r="A49203"/>
    </row>
    <row r="49204" spans="1:1" ht="13.2" x14ac:dyDescent="0.25">
      <c r="A49204"/>
    </row>
    <row r="49205" spans="1:1" ht="13.2" x14ac:dyDescent="0.25">
      <c r="A49205"/>
    </row>
    <row r="49206" spans="1:1" ht="13.2" x14ac:dyDescent="0.25">
      <c r="A49206"/>
    </row>
    <row r="49207" spans="1:1" ht="13.2" x14ac:dyDescent="0.25">
      <c r="A49207"/>
    </row>
    <row r="49208" spans="1:1" ht="13.2" x14ac:dyDescent="0.25">
      <c r="A49208"/>
    </row>
    <row r="49209" spans="1:1" ht="13.2" x14ac:dyDescent="0.25">
      <c r="A49209"/>
    </row>
    <row r="49210" spans="1:1" ht="13.2" x14ac:dyDescent="0.25">
      <c r="A49210"/>
    </row>
    <row r="49211" spans="1:1" ht="13.2" x14ac:dyDescent="0.25">
      <c r="A49211"/>
    </row>
    <row r="49212" spans="1:1" ht="13.2" x14ac:dyDescent="0.25">
      <c r="A49212"/>
    </row>
    <row r="49213" spans="1:1" ht="13.2" x14ac:dyDescent="0.25">
      <c r="A49213"/>
    </row>
    <row r="49214" spans="1:1" ht="13.2" x14ac:dyDescent="0.25">
      <c r="A49214"/>
    </row>
    <row r="49215" spans="1:1" ht="13.2" x14ac:dyDescent="0.25">
      <c r="A49215"/>
    </row>
    <row r="49216" spans="1:1" ht="13.2" x14ac:dyDescent="0.25">
      <c r="A49216"/>
    </row>
    <row r="49217" spans="1:1" ht="13.2" x14ac:dyDescent="0.25">
      <c r="A49217"/>
    </row>
    <row r="49218" spans="1:1" ht="13.2" x14ac:dyDescent="0.25">
      <c r="A49218"/>
    </row>
    <row r="49219" spans="1:1" ht="13.2" x14ac:dyDescent="0.25">
      <c r="A49219"/>
    </row>
    <row r="49220" spans="1:1" ht="13.2" x14ac:dyDescent="0.25">
      <c r="A49220"/>
    </row>
    <row r="49221" spans="1:1" ht="13.2" x14ac:dyDescent="0.25">
      <c r="A49221"/>
    </row>
    <row r="49222" spans="1:1" ht="13.2" x14ac:dyDescent="0.25">
      <c r="A49222"/>
    </row>
    <row r="49223" spans="1:1" ht="13.2" x14ac:dyDescent="0.25">
      <c r="A49223"/>
    </row>
    <row r="49224" spans="1:1" ht="13.2" x14ac:dyDescent="0.25">
      <c r="A49224"/>
    </row>
    <row r="49225" spans="1:1" ht="13.2" x14ac:dyDescent="0.25">
      <c r="A49225"/>
    </row>
    <row r="49226" spans="1:1" ht="13.2" x14ac:dyDescent="0.25">
      <c r="A49226"/>
    </row>
    <row r="49227" spans="1:1" ht="13.2" x14ac:dyDescent="0.25">
      <c r="A49227"/>
    </row>
    <row r="49228" spans="1:1" ht="13.2" x14ac:dyDescent="0.25">
      <c r="A49228"/>
    </row>
    <row r="49229" spans="1:1" ht="13.2" x14ac:dyDescent="0.25">
      <c r="A49229"/>
    </row>
    <row r="49230" spans="1:1" ht="13.2" x14ac:dyDescent="0.25">
      <c r="A49230"/>
    </row>
    <row r="49231" spans="1:1" ht="13.2" x14ac:dyDescent="0.25">
      <c r="A49231"/>
    </row>
    <row r="49232" spans="1:1" ht="13.2" x14ac:dyDescent="0.25">
      <c r="A49232"/>
    </row>
    <row r="49233" spans="1:1" ht="13.2" x14ac:dyDescent="0.25">
      <c r="A49233"/>
    </row>
    <row r="49234" spans="1:1" ht="13.2" x14ac:dyDescent="0.25">
      <c r="A49234"/>
    </row>
    <row r="49235" spans="1:1" ht="13.2" x14ac:dyDescent="0.25">
      <c r="A49235"/>
    </row>
    <row r="49236" spans="1:1" ht="13.2" x14ac:dyDescent="0.25">
      <c r="A49236"/>
    </row>
    <row r="49237" spans="1:1" ht="13.2" x14ac:dyDescent="0.25">
      <c r="A49237"/>
    </row>
    <row r="49238" spans="1:1" ht="13.2" x14ac:dyDescent="0.25">
      <c r="A49238"/>
    </row>
    <row r="49239" spans="1:1" ht="13.2" x14ac:dyDescent="0.25">
      <c r="A49239"/>
    </row>
    <row r="49240" spans="1:1" ht="13.2" x14ac:dyDescent="0.25">
      <c r="A49240"/>
    </row>
    <row r="49241" spans="1:1" ht="13.2" x14ac:dyDescent="0.25">
      <c r="A49241"/>
    </row>
    <row r="49242" spans="1:1" ht="13.2" x14ac:dyDescent="0.25">
      <c r="A49242"/>
    </row>
    <row r="49243" spans="1:1" ht="13.2" x14ac:dyDescent="0.25">
      <c r="A49243"/>
    </row>
    <row r="49244" spans="1:1" ht="13.2" x14ac:dyDescent="0.25">
      <c r="A49244"/>
    </row>
    <row r="49245" spans="1:1" ht="13.2" x14ac:dyDescent="0.25">
      <c r="A49245"/>
    </row>
    <row r="49246" spans="1:1" ht="13.2" x14ac:dyDescent="0.25">
      <c r="A49246"/>
    </row>
    <row r="49247" spans="1:1" ht="13.2" x14ac:dyDescent="0.25">
      <c r="A49247"/>
    </row>
    <row r="49248" spans="1:1" ht="13.2" x14ac:dyDescent="0.25">
      <c r="A49248"/>
    </row>
    <row r="49249" spans="1:1" ht="13.2" x14ac:dyDescent="0.25">
      <c r="A49249"/>
    </row>
    <row r="49250" spans="1:1" ht="13.2" x14ac:dyDescent="0.25">
      <c r="A49250"/>
    </row>
    <row r="49251" spans="1:1" ht="13.2" x14ac:dyDescent="0.25">
      <c r="A49251"/>
    </row>
    <row r="49252" spans="1:1" ht="13.2" x14ac:dyDescent="0.25">
      <c r="A49252"/>
    </row>
    <row r="49253" spans="1:1" ht="13.2" x14ac:dyDescent="0.25">
      <c r="A49253"/>
    </row>
    <row r="49254" spans="1:1" ht="13.2" x14ac:dyDescent="0.25">
      <c r="A49254"/>
    </row>
    <row r="49255" spans="1:1" ht="13.2" x14ac:dyDescent="0.25">
      <c r="A49255"/>
    </row>
    <row r="49256" spans="1:1" ht="13.2" x14ac:dyDescent="0.25">
      <c r="A49256"/>
    </row>
    <row r="49257" spans="1:1" ht="13.2" x14ac:dyDescent="0.25">
      <c r="A49257"/>
    </row>
    <row r="49258" spans="1:1" ht="13.2" x14ac:dyDescent="0.25">
      <c r="A49258"/>
    </row>
    <row r="49259" spans="1:1" ht="13.2" x14ac:dyDescent="0.25">
      <c r="A49259"/>
    </row>
    <row r="49260" spans="1:1" ht="13.2" x14ac:dyDescent="0.25">
      <c r="A49260"/>
    </row>
    <row r="49261" spans="1:1" ht="13.2" x14ac:dyDescent="0.25">
      <c r="A49261"/>
    </row>
    <row r="49262" spans="1:1" ht="13.2" x14ac:dyDescent="0.25">
      <c r="A49262"/>
    </row>
    <row r="49263" spans="1:1" ht="13.2" x14ac:dyDescent="0.25">
      <c r="A49263"/>
    </row>
    <row r="49264" spans="1:1" ht="13.2" x14ac:dyDescent="0.25">
      <c r="A49264"/>
    </row>
    <row r="49265" spans="1:1" ht="13.2" x14ac:dyDescent="0.25">
      <c r="A49265"/>
    </row>
    <row r="49266" spans="1:1" ht="13.2" x14ac:dyDescent="0.25">
      <c r="A49266"/>
    </row>
    <row r="49267" spans="1:1" ht="13.2" x14ac:dyDescent="0.25">
      <c r="A49267"/>
    </row>
    <row r="49268" spans="1:1" ht="13.2" x14ac:dyDescent="0.25">
      <c r="A49268"/>
    </row>
    <row r="49269" spans="1:1" ht="13.2" x14ac:dyDescent="0.25">
      <c r="A49269"/>
    </row>
    <row r="49270" spans="1:1" ht="13.2" x14ac:dyDescent="0.25">
      <c r="A49270"/>
    </row>
    <row r="49271" spans="1:1" ht="13.2" x14ac:dyDescent="0.25">
      <c r="A49271"/>
    </row>
    <row r="49272" spans="1:1" ht="13.2" x14ac:dyDescent="0.25">
      <c r="A49272"/>
    </row>
    <row r="49273" spans="1:1" ht="13.2" x14ac:dyDescent="0.25">
      <c r="A49273"/>
    </row>
    <row r="49274" spans="1:1" ht="13.2" x14ac:dyDescent="0.25">
      <c r="A49274"/>
    </row>
    <row r="49275" spans="1:1" ht="13.2" x14ac:dyDescent="0.25">
      <c r="A49275"/>
    </row>
    <row r="49276" spans="1:1" ht="13.2" x14ac:dyDescent="0.25">
      <c r="A49276"/>
    </row>
    <row r="49277" spans="1:1" ht="13.2" x14ac:dyDescent="0.25">
      <c r="A49277"/>
    </row>
    <row r="49278" spans="1:1" ht="13.2" x14ac:dyDescent="0.25">
      <c r="A49278"/>
    </row>
    <row r="49279" spans="1:1" ht="13.2" x14ac:dyDescent="0.25">
      <c r="A49279"/>
    </row>
    <row r="49280" spans="1:1" ht="13.2" x14ac:dyDescent="0.25">
      <c r="A49280"/>
    </row>
    <row r="49281" spans="1:1" ht="13.2" x14ac:dyDescent="0.25">
      <c r="A49281"/>
    </row>
    <row r="49282" spans="1:1" ht="13.2" x14ac:dyDescent="0.25">
      <c r="A49282"/>
    </row>
    <row r="49283" spans="1:1" ht="13.2" x14ac:dyDescent="0.25">
      <c r="A49283"/>
    </row>
    <row r="49284" spans="1:1" ht="13.2" x14ac:dyDescent="0.25">
      <c r="A49284"/>
    </row>
    <row r="49285" spans="1:1" ht="13.2" x14ac:dyDescent="0.25">
      <c r="A49285"/>
    </row>
    <row r="49286" spans="1:1" ht="13.2" x14ac:dyDescent="0.25">
      <c r="A49286"/>
    </row>
    <row r="49287" spans="1:1" ht="13.2" x14ac:dyDescent="0.25">
      <c r="A49287"/>
    </row>
    <row r="49288" spans="1:1" ht="13.2" x14ac:dyDescent="0.25">
      <c r="A49288"/>
    </row>
    <row r="49289" spans="1:1" ht="13.2" x14ac:dyDescent="0.25">
      <c r="A49289"/>
    </row>
    <row r="49290" spans="1:1" ht="13.2" x14ac:dyDescent="0.25">
      <c r="A49290"/>
    </row>
    <row r="49291" spans="1:1" ht="13.2" x14ac:dyDescent="0.25">
      <c r="A49291"/>
    </row>
    <row r="49292" spans="1:1" ht="13.2" x14ac:dyDescent="0.25">
      <c r="A49292"/>
    </row>
    <row r="49293" spans="1:1" ht="13.2" x14ac:dyDescent="0.25">
      <c r="A49293"/>
    </row>
    <row r="49294" spans="1:1" ht="13.2" x14ac:dyDescent="0.25">
      <c r="A49294"/>
    </row>
    <row r="49295" spans="1:1" ht="13.2" x14ac:dyDescent="0.25">
      <c r="A49295"/>
    </row>
    <row r="49296" spans="1:1" ht="13.2" x14ac:dyDescent="0.25">
      <c r="A49296"/>
    </row>
    <row r="49297" spans="1:1" ht="13.2" x14ac:dyDescent="0.25">
      <c r="A49297"/>
    </row>
    <row r="49298" spans="1:1" ht="13.2" x14ac:dyDescent="0.25">
      <c r="A49298"/>
    </row>
    <row r="49299" spans="1:1" ht="13.2" x14ac:dyDescent="0.25">
      <c r="A49299"/>
    </row>
    <row r="49300" spans="1:1" ht="13.2" x14ac:dyDescent="0.25">
      <c r="A49300"/>
    </row>
    <row r="49301" spans="1:1" ht="13.2" x14ac:dyDescent="0.25">
      <c r="A49301"/>
    </row>
    <row r="49302" spans="1:1" ht="13.2" x14ac:dyDescent="0.25">
      <c r="A49302"/>
    </row>
    <row r="49303" spans="1:1" ht="13.2" x14ac:dyDescent="0.25">
      <c r="A49303"/>
    </row>
    <row r="49304" spans="1:1" ht="13.2" x14ac:dyDescent="0.25">
      <c r="A49304"/>
    </row>
    <row r="49305" spans="1:1" ht="13.2" x14ac:dyDescent="0.25">
      <c r="A49305"/>
    </row>
    <row r="49306" spans="1:1" ht="13.2" x14ac:dyDescent="0.25">
      <c r="A49306"/>
    </row>
    <row r="49307" spans="1:1" ht="13.2" x14ac:dyDescent="0.25">
      <c r="A49307"/>
    </row>
    <row r="49308" spans="1:1" ht="13.2" x14ac:dyDescent="0.25">
      <c r="A49308"/>
    </row>
    <row r="49309" spans="1:1" ht="13.2" x14ac:dyDescent="0.25">
      <c r="A49309"/>
    </row>
    <row r="49310" spans="1:1" ht="13.2" x14ac:dyDescent="0.25">
      <c r="A49310"/>
    </row>
    <row r="49311" spans="1:1" ht="13.2" x14ac:dyDescent="0.25">
      <c r="A49311"/>
    </row>
    <row r="49312" spans="1:1" ht="13.2" x14ac:dyDescent="0.25">
      <c r="A49312"/>
    </row>
    <row r="49313" spans="1:1" ht="13.2" x14ac:dyDescent="0.25">
      <c r="A49313"/>
    </row>
    <row r="49314" spans="1:1" ht="13.2" x14ac:dyDescent="0.25">
      <c r="A49314"/>
    </row>
    <row r="49315" spans="1:1" ht="13.2" x14ac:dyDescent="0.25">
      <c r="A49315"/>
    </row>
    <row r="49316" spans="1:1" ht="13.2" x14ac:dyDescent="0.25">
      <c r="A49316"/>
    </row>
    <row r="49317" spans="1:1" ht="13.2" x14ac:dyDescent="0.25">
      <c r="A49317"/>
    </row>
    <row r="49318" spans="1:1" ht="13.2" x14ac:dyDescent="0.25">
      <c r="A49318"/>
    </row>
    <row r="49319" spans="1:1" ht="13.2" x14ac:dyDescent="0.25">
      <c r="A49319"/>
    </row>
    <row r="49320" spans="1:1" ht="13.2" x14ac:dyDescent="0.25">
      <c r="A49320"/>
    </row>
    <row r="49321" spans="1:1" ht="13.2" x14ac:dyDescent="0.25">
      <c r="A49321"/>
    </row>
    <row r="49322" spans="1:1" ht="13.2" x14ac:dyDescent="0.25">
      <c r="A49322"/>
    </row>
    <row r="49323" spans="1:1" ht="13.2" x14ac:dyDescent="0.25">
      <c r="A49323"/>
    </row>
    <row r="49324" spans="1:1" ht="13.2" x14ac:dyDescent="0.25">
      <c r="A49324"/>
    </row>
    <row r="49325" spans="1:1" ht="13.2" x14ac:dyDescent="0.25">
      <c r="A49325"/>
    </row>
    <row r="49326" spans="1:1" ht="13.2" x14ac:dyDescent="0.25">
      <c r="A49326"/>
    </row>
    <row r="49327" spans="1:1" ht="13.2" x14ac:dyDescent="0.25">
      <c r="A49327"/>
    </row>
    <row r="49328" spans="1:1" ht="13.2" x14ac:dyDescent="0.25">
      <c r="A49328"/>
    </row>
    <row r="49329" spans="1:1" ht="13.2" x14ac:dyDescent="0.25">
      <c r="A49329"/>
    </row>
    <row r="49330" spans="1:1" ht="13.2" x14ac:dyDescent="0.25">
      <c r="A49330"/>
    </row>
    <row r="49331" spans="1:1" ht="13.2" x14ac:dyDescent="0.25">
      <c r="A49331"/>
    </row>
    <row r="49332" spans="1:1" ht="13.2" x14ac:dyDescent="0.25">
      <c r="A49332"/>
    </row>
    <row r="49333" spans="1:1" ht="13.2" x14ac:dyDescent="0.25">
      <c r="A49333"/>
    </row>
    <row r="49334" spans="1:1" ht="13.2" x14ac:dyDescent="0.25">
      <c r="A49334"/>
    </row>
    <row r="49335" spans="1:1" ht="13.2" x14ac:dyDescent="0.25">
      <c r="A49335"/>
    </row>
    <row r="49336" spans="1:1" ht="13.2" x14ac:dyDescent="0.25">
      <c r="A49336"/>
    </row>
    <row r="49337" spans="1:1" ht="13.2" x14ac:dyDescent="0.25">
      <c r="A49337"/>
    </row>
    <row r="49338" spans="1:1" ht="13.2" x14ac:dyDescent="0.25">
      <c r="A49338"/>
    </row>
    <row r="49339" spans="1:1" ht="13.2" x14ac:dyDescent="0.25">
      <c r="A49339"/>
    </row>
    <row r="49340" spans="1:1" ht="13.2" x14ac:dyDescent="0.25">
      <c r="A49340"/>
    </row>
    <row r="49341" spans="1:1" ht="13.2" x14ac:dyDescent="0.25">
      <c r="A49341"/>
    </row>
    <row r="49342" spans="1:1" ht="13.2" x14ac:dyDescent="0.25">
      <c r="A49342"/>
    </row>
    <row r="49343" spans="1:1" ht="13.2" x14ac:dyDescent="0.25">
      <c r="A49343"/>
    </row>
    <row r="49344" spans="1:1" ht="13.2" x14ac:dyDescent="0.25">
      <c r="A49344"/>
    </row>
    <row r="49345" spans="1:1" ht="13.2" x14ac:dyDescent="0.25">
      <c r="A49345"/>
    </row>
    <row r="49346" spans="1:1" ht="13.2" x14ac:dyDescent="0.25">
      <c r="A49346"/>
    </row>
    <row r="49347" spans="1:1" ht="13.2" x14ac:dyDescent="0.25">
      <c r="A49347"/>
    </row>
    <row r="49348" spans="1:1" ht="13.2" x14ac:dyDescent="0.25">
      <c r="A49348"/>
    </row>
    <row r="49349" spans="1:1" ht="13.2" x14ac:dyDescent="0.25">
      <c r="A49349"/>
    </row>
    <row r="49350" spans="1:1" ht="13.2" x14ac:dyDescent="0.25">
      <c r="A49350"/>
    </row>
    <row r="49351" spans="1:1" ht="13.2" x14ac:dyDescent="0.25">
      <c r="A49351"/>
    </row>
    <row r="49352" spans="1:1" ht="13.2" x14ac:dyDescent="0.25">
      <c r="A49352"/>
    </row>
    <row r="49353" spans="1:1" ht="13.2" x14ac:dyDescent="0.25">
      <c r="A49353"/>
    </row>
    <row r="49354" spans="1:1" ht="13.2" x14ac:dyDescent="0.25">
      <c r="A49354"/>
    </row>
    <row r="49355" spans="1:1" ht="13.2" x14ac:dyDescent="0.25">
      <c r="A49355"/>
    </row>
    <row r="49356" spans="1:1" ht="13.2" x14ac:dyDescent="0.25">
      <c r="A49356"/>
    </row>
    <row r="49357" spans="1:1" ht="13.2" x14ac:dyDescent="0.25">
      <c r="A49357"/>
    </row>
    <row r="49358" spans="1:1" ht="13.2" x14ac:dyDescent="0.25">
      <c r="A49358"/>
    </row>
    <row r="49359" spans="1:1" ht="13.2" x14ac:dyDescent="0.25">
      <c r="A49359"/>
    </row>
    <row r="49360" spans="1:1" ht="13.2" x14ac:dyDescent="0.25">
      <c r="A49360"/>
    </row>
    <row r="49361" spans="1:1" ht="13.2" x14ac:dyDescent="0.25">
      <c r="A49361"/>
    </row>
    <row r="49362" spans="1:1" ht="13.2" x14ac:dyDescent="0.25">
      <c r="A49362"/>
    </row>
    <row r="49363" spans="1:1" ht="13.2" x14ac:dyDescent="0.25">
      <c r="A49363"/>
    </row>
    <row r="49364" spans="1:1" ht="13.2" x14ac:dyDescent="0.25">
      <c r="A49364"/>
    </row>
    <row r="49365" spans="1:1" ht="13.2" x14ac:dyDescent="0.25">
      <c r="A49365"/>
    </row>
    <row r="49366" spans="1:1" ht="13.2" x14ac:dyDescent="0.25">
      <c r="A49366"/>
    </row>
    <row r="49367" spans="1:1" ht="13.2" x14ac:dyDescent="0.25">
      <c r="A49367"/>
    </row>
    <row r="49368" spans="1:1" ht="13.2" x14ac:dyDescent="0.25">
      <c r="A49368"/>
    </row>
    <row r="49369" spans="1:1" ht="13.2" x14ac:dyDescent="0.25">
      <c r="A49369"/>
    </row>
    <row r="49370" spans="1:1" ht="13.2" x14ac:dyDescent="0.25">
      <c r="A49370"/>
    </row>
    <row r="49371" spans="1:1" ht="13.2" x14ac:dyDescent="0.25">
      <c r="A49371"/>
    </row>
    <row r="49372" spans="1:1" ht="13.2" x14ac:dyDescent="0.25">
      <c r="A49372"/>
    </row>
    <row r="49373" spans="1:1" ht="13.2" x14ac:dyDescent="0.25">
      <c r="A49373"/>
    </row>
    <row r="49374" spans="1:1" ht="13.2" x14ac:dyDescent="0.25">
      <c r="A49374"/>
    </row>
    <row r="49375" spans="1:1" ht="13.2" x14ac:dyDescent="0.25">
      <c r="A49375"/>
    </row>
    <row r="49376" spans="1:1" ht="13.2" x14ac:dyDescent="0.25">
      <c r="A49376"/>
    </row>
    <row r="49377" spans="1:1" ht="13.2" x14ac:dyDescent="0.25">
      <c r="A49377"/>
    </row>
    <row r="49378" spans="1:1" ht="13.2" x14ac:dyDescent="0.25">
      <c r="A49378"/>
    </row>
    <row r="49379" spans="1:1" ht="13.2" x14ac:dyDescent="0.25">
      <c r="A49379"/>
    </row>
    <row r="49380" spans="1:1" ht="13.2" x14ac:dyDescent="0.25">
      <c r="A49380"/>
    </row>
    <row r="49381" spans="1:1" ht="13.2" x14ac:dyDescent="0.25">
      <c r="A49381"/>
    </row>
    <row r="49382" spans="1:1" ht="13.2" x14ac:dyDescent="0.25">
      <c r="A49382"/>
    </row>
    <row r="49383" spans="1:1" ht="13.2" x14ac:dyDescent="0.25">
      <c r="A49383"/>
    </row>
    <row r="49384" spans="1:1" ht="13.2" x14ac:dyDescent="0.25">
      <c r="A49384"/>
    </row>
    <row r="49385" spans="1:1" ht="13.2" x14ac:dyDescent="0.25">
      <c r="A49385"/>
    </row>
    <row r="49386" spans="1:1" ht="13.2" x14ac:dyDescent="0.25">
      <c r="A49386"/>
    </row>
    <row r="49387" spans="1:1" ht="13.2" x14ac:dyDescent="0.25">
      <c r="A49387"/>
    </row>
    <row r="49388" spans="1:1" ht="13.2" x14ac:dyDescent="0.25">
      <c r="A49388"/>
    </row>
    <row r="49389" spans="1:1" ht="13.2" x14ac:dyDescent="0.25">
      <c r="A49389"/>
    </row>
    <row r="49390" spans="1:1" ht="13.2" x14ac:dyDescent="0.25">
      <c r="A49390"/>
    </row>
    <row r="49391" spans="1:1" ht="13.2" x14ac:dyDescent="0.25">
      <c r="A49391"/>
    </row>
    <row r="49392" spans="1:1" ht="13.2" x14ac:dyDescent="0.25">
      <c r="A49392"/>
    </row>
    <row r="49393" spans="1:1" ht="13.2" x14ac:dyDescent="0.25">
      <c r="A49393"/>
    </row>
    <row r="49394" spans="1:1" ht="13.2" x14ac:dyDescent="0.25">
      <c r="A49394"/>
    </row>
    <row r="49395" spans="1:1" ht="13.2" x14ac:dyDescent="0.25">
      <c r="A49395"/>
    </row>
    <row r="49396" spans="1:1" ht="13.2" x14ac:dyDescent="0.25">
      <c r="A49396"/>
    </row>
    <row r="49397" spans="1:1" ht="13.2" x14ac:dyDescent="0.25">
      <c r="A49397"/>
    </row>
    <row r="49398" spans="1:1" ht="13.2" x14ac:dyDescent="0.25">
      <c r="A49398"/>
    </row>
    <row r="49399" spans="1:1" ht="13.2" x14ac:dyDescent="0.25">
      <c r="A49399"/>
    </row>
    <row r="49400" spans="1:1" ht="13.2" x14ac:dyDescent="0.25">
      <c r="A49400"/>
    </row>
    <row r="49401" spans="1:1" ht="13.2" x14ac:dyDescent="0.25">
      <c r="A49401"/>
    </row>
    <row r="49402" spans="1:1" ht="13.2" x14ac:dyDescent="0.25">
      <c r="A49402"/>
    </row>
    <row r="49403" spans="1:1" ht="13.2" x14ac:dyDescent="0.25">
      <c r="A49403"/>
    </row>
    <row r="49404" spans="1:1" ht="13.2" x14ac:dyDescent="0.25">
      <c r="A49404"/>
    </row>
    <row r="49405" spans="1:1" ht="13.2" x14ac:dyDescent="0.25">
      <c r="A49405"/>
    </row>
    <row r="49406" spans="1:1" ht="13.2" x14ac:dyDescent="0.25">
      <c r="A49406"/>
    </row>
    <row r="49407" spans="1:1" ht="13.2" x14ac:dyDescent="0.25">
      <c r="A49407"/>
    </row>
    <row r="49408" spans="1:1" ht="13.2" x14ac:dyDescent="0.25">
      <c r="A49408"/>
    </row>
    <row r="49409" spans="1:1" ht="13.2" x14ac:dyDescent="0.25">
      <c r="A49409"/>
    </row>
    <row r="49410" spans="1:1" ht="13.2" x14ac:dyDescent="0.25">
      <c r="A49410"/>
    </row>
    <row r="49411" spans="1:1" ht="13.2" x14ac:dyDescent="0.25">
      <c r="A49411"/>
    </row>
    <row r="49412" spans="1:1" ht="13.2" x14ac:dyDescent="0.25">
      <c r="A49412"/>
    </row>
    <row r="49413" spans="1:1" ht="13.2" x14ac:dyDescent="0.25">
      <c r="A49413"/>
    </row>
    <row r="49414" spans="1:1" ht="13.2" x14ac:dyDescent="0.25">
      <c r="A49414"/>
    </row>
    <row r="49415" spans="1:1" ht="13.2" x14ac:dyDescent="0.25">
      <c r="A49415"/>
    </row>
    <row r="49416" spans="1:1" ht="13.2" x14ac:dyDescent="0.25">
      <c r="A49416"/>
    </row>
    <row r="49417" spans="1:1" ht="13.2" x14ac:dyDescent="0.25">
      <c r="A49417"/>
    </row>
    <row r="49418" spans="1:1" ht="13.2" x14ac:dyDescent="0.25">
      <c r="A49418"/>
    </row>
    <row r="49419" spans="1:1" ht="13.2" x14ac:dyDescent="0.25">
      <c r="A49419"/>
    </row>
    <row r="49420" spans="1:1" ht="13.2" x14ac:dyDescent="0.25">
      <c r="A49420"/>
    </row>
    <row r="49421" spans="1:1" ht="13.2" x14ac:dyDescent="0.25">
      <c r="A49421"/>
    </row>
    <row r="49422" spans="1:1" ht="13.2" x14ac:dyDescent="0.25">
      <c r="A49422"/>
    </row>
    <row r="49423" spans="1:1" ht="13.2" x14ac:dyDescent="0.25">
      <c r="A49423"/>
    </row>
    <row r="49424" spans="1:1" ht="13.2" x14ac:dyDescent="0.25">
      <c r="A49424"/>
    </row>
    <row r="49425" spans="1:1" ht="13.2" x14ac:dyDescent="0.25">
      <c r="A49425"/>
    </row>
    <row r="49426" spans="1:1" ht="13.2" x14ac:dyDescent="0.25">
      <c r="A49426"/>
    </row>
    <row r="49427" spans="1:1" ht="13.2" x14ac:dyDescent="0.25">
      <c r="A49427"/>
    </row>
    <row r="49428" spans="1:1" ht="13.2" x14ac:dyDescent="0.25">
      <c r="A49428"/>
    </row>
    <row r="49429" spans="1:1" ht="13.2" x14ac:dyDescent="0.25">
      <c r="A49429"/>
    </row>
    <row r="49430" spans="1:1" ht="13.2" x14ac:dyDescent="0.25">
      <c r="A49430"/>
    </row>
    <row r="49431" spans="1:1" ht="13.2" x14ac:dyDescent="0.25">
      <c r="A49431"/>
    </row>
    <row r="49432" spans="1:1" ht="13.2" x14ac:dyDescent="0.25">
      <c r="A49432"/>
    </row>
    <row r="49433" spans="1:1" ht="13.2" x14ac:dyDescent="0.25">
      <c r="A49433"/>
    </row>
    <row r="49434" spans="1:1" ht="13.2" x14ac:dyDescent="0.25">
      <c r="A49434"/>
    </row>
    <row r="49435" spans="1:1" ht="13.2" x14ac:dyDescent="0.25">
      <c r="A49435"/>
    </row>
    <row r="49436" spans="1:1" ht="13.2" x14ac:dyDescent="0.25">
      <c r="A49436"/>
    </row>
    <row r="49437" spans="1:1" ht="13.2" x14ac:dyDescent="0.25">
      <c r="A49437"/>
    </row>
    <row r="49438" spans="1:1" ht="13.2" x14ac:dyDescent="0.25">
      <c r="A49438"/>
    </row>
    <row r="49439" spans="1:1" ht="13.2" x14ac:dyDescent="0.25">
      <c r="A49439"/>
    </row>
    <row r="49440" spans="1:1" ht="13.2" x14ac:dyDescent="0.25">
      <c r="A49440"/>
    </row>
    <row r="49441" spans="1:1" ht="13.2" x14ac:dyDescent="0.25">
      <c r="A49441"/>
    </row>
    <row r="49442" spans="1:1" ht="13.2" x14ac:dyDescent="0.25">
      <c r="A49442"/>
    </row>
    <row r="49443" spans="1:1" ht="13.2" x14ac:dyDescent="0.25">
      <c r="A49443"/>
    </row>
    <row r="49444" spans="1:1" ht="13.2" x14ac:dyDescent="0.25">
      <c r="A49444"/>
    </row>
    <row r="49445" spans="1:1" ht="13.2" x14ac:dyDescent="0.25">
      <c r="A49445"/>
    </row>
    <row r="49446" spans="1:1" ht="13.2" x14ac:dyDescent="0.25">
      <c r="A49446"/>
    </row>
    <row r="49447" spans="1:1" ht="13.2" x14ac:dyDescent="0.25">
      <c r="A49447"/>
    </row>
    <row r="49448" spans="1:1" ht="13.2" x14ac:dyDescent="0.25">
      <c r="A49448"/>
    </row>
    <row r="49449" spans="1:1" ht="13.2" x14ac:dyDescent="0.25">
      <c r="A49449"/>
    </row>
    <row r="49450" spans="1:1" ht="13.2" x14ac:dyDescent="0.25">
      <c r="A49450"/>
    </row>
    <row r="49451" spans="1:1" ht="13.2" x14ac:dyDescent="0.25">
      <c r="A49451"/>
    </row>
    <row r="49452" spans="1:1" ht="13.2" x14ac:dyDescent="0.25">
      <c r="A49452"/>
    </row>
    <row r="49453" spans="1:1" ht="13.2" x14ac:dyDescent="0.25">
      <c r="A49453"/>
    </row>
    <row r="49454" spans="1:1" ht="13.2" x14ac:dyDescent="0.25">
      <c r="A49454"/>
    </row>
    <row r="49455" spans="1:1" ht="13.2" x14ac:dyDescent="0.25">
      <c r="A49455"/>
    </row>
    <row r="49456" spans="1:1" ht="13.2" x14ac:dyDescent="0.25">
      <c r="A49456"/>
    </row>
    <row r="49457" spans="1:1" ht="13.2" x14ac:dyDescent="0.25">
      <c r="A49457"/>
    </row>
    <row r="49458" spans="1:1" ht="13.2" x14ac:dyDescent="0.25">
      <c r="A49458"/>
    </row>
    <row r="49459" spans="1:1" ht="13.2" x14ac:dyDescent="0.25">
      <c r="A49459"/>
    </row>
    <row r="49460" spans="1:1" ht="13.2" x14ac:dyDescent="0.25">
      <c r="A49460"/>
    </row>
    <row r="49461" spans="1:1" ht="13.2" x14ac:dyDescent="0.25">
      <c r="A49461"/>
    </row>
    <row r="49462" spans="1:1" ht="13.2" x14ac:dyDescent="0.25">
      <c r="A49462"/>
    </row>
    <row r="49463" spans="1:1" ht="13.2" x14ac:dyDescent="0.25">
      <c r="A49463"/>
    </row>
    <row r="49464" spans="1:1" ht="13.2" x14ac:dyDescent="0.25">
      <c r="A49464"/>
    </row>
    <row r="49465" spans="1:1" ht="13.2" x14ac:dyDescent="0.25">
      <c r="A49465"/>
    </row>
    <row r="49466" spans="1:1" ht="13.2" x14ac:dyDescent="0.25">
      <c r="A49466"/>
    </row>
    <row r="49467" spans="1:1" ht="13.2" x14ac:dyDescent="0.25">
      <c r="A49467"/>
    </row>
    <row r="49468" spans="1:1" ht="13.2" x14ac:dyDescent="0.25">
      <c r="A49468"/>
    </row>
    <row r="49469" spans="1:1" ht="13.2" x14ac:dyDescent="0.25">
      <c r="A49469"/>
    </row>
    <row r="49470" spans="1:1" ht="13.2" x14ac:dyDescent="0.25">
      <c r="A49470"/>
    </row>
    <row r="49471" spans="1:1" ht="13.2" x14ac:dyDescent="0.25">
      <c r="A49471"/>
    </row>
    <row r="49472" spans="1:1" ht="13.2" x14ac:dyDescent="0.25">
      <c r="A49472"/>
    </row>
    <row r="49473" spans="1:1" ht="13.2" x14ac:dyDescent="0.25">
      <c r="A49473"/>
    </row>
    <row r="49474" spans="1:1" ht="13.2" x14ac:dyDescent="0.25">
      <c r="A49474"/>
    </row>
    <row r="49475" spans="1:1" ht="13.2" x14ac:dyDescent="0.25">
      <c r="A49475"/>
    </row>
    <row r="49476" spans="1:1" ht="13.2" x14ac:dyDescent="0.25">
      <c r="A49476"/>
    </row>
    <row r="49477" spans="1:1" ht="13.2" x14ac:dyDescent="0.25">
      <c r="A49477"/>
    </row>
    <row r="49478" spans="1:1" ht="13.2" x14ac:dyDescent="0.25">
      <c r="A49478"/>
    </row>
    <row r="49479" spans="1:1" ht="13.2" x14ac:dyDescent="0.25">
      <c r="A49479"/>
    </row>
    <row r="49480" spans="1:1" ht="13.2" x14ac:dyDescent="0.25">
      <c r="A49480"/>
    </row>
    <row r="49481" spans="1:1" ht="13.2" x14ac:dyDescent="0.25">
      <c r="A49481"/>
    </row>
    <row r="49482" spans="1:1" ht="13.2" x14ac:dyDescent="0.25">
      <c r="A49482"/>
    </row>
    <row r="49483" spans="1:1" ht="13.2" x14ac:dyDescent="0.25">
      <c r="A49483"/>
    </row>
    <row r="49484" spans="1:1" ht="13.2" x14ac:dyDescent="0.25">
      <c r="A49484"/>
    </row>
    <row r="49485" spans="1:1" ht="13.2" x14ac:dyDescent="0.25">
      <c r="A49485"/>
    </row>
    <row r="49486" spans="1:1" ht="13.2" x14ac:dyDescent="0.25">
      <c r="A49486"/>
    </row>
    <row r="49487" spans="1:1" ht="13.2" x14ac:dyDescent="0.25">
      <c r="A49487"/>
    </row>
    <row r="49488" spans="1:1" ht="13.2" x14ac:dyDescent="0.25">
      <c r="A49488"/>
    </row>
    <row r="49489" spans="1:1" ht="13.2" x14ac:dyDescent="0.25">
      <c r="A49489"/>
    </row>
    <row r="49490" spans="1:1" ht="13.2" x14ac:dyDescent="0.25">
      <c r="A49490"/>
    </row>
    <row r="49491" spans="1:1" ht="13.2" x14ac:dyDescent="0.25">
      <c r="A49491"/>
    </row>
    <row r="49492" spans="1:1" ht="13.2" x14ac:dyDescent="0.25">
      <c r="A49492"/>
    </row>
    <row r="49493" spans="1:1" ht="13.2" x14ac:dyDescent="0.25">
      <c r="A49493"/>
    </row>
    <row r="49494" spans="1:1" ht="13.2" x14ac:dyDescent="0.25">
      <c r="A49494"/>
    </row>
    <row r="49495" spans="1:1" ht="13.2" x14ac:dyDescent="0.25">
      <c r="A49495"/>
    </row>
    <row r="49496" spans="1:1" ht="13.2" x14ac:dyDescent="0.25">
      <c r="A49496"/>
    </row>
    <row r="49497" spans="1:1" ht="13.2" x14ac:dyDescent="0.25">
      <c r="A49497"/>
    </row>
    <row r="49498" spans="1:1" ht="13.2" x14ac:dyDescent="0.25">
      <c r="A49498"/>
    </row>
    <row r="49499" spans="1:1" ht="13.2" x14ac:dyDescent="0.25">
      <c r="A49499"/>
    </row>
    <row r="49500" spans="1:1" ht="13.2" x14ac:dyDescent="0.25">
      <c r="A49500"/>
    </row>
    <row r="49501" spans="1:1" ht="13.2" x14ac:dyDescent="0.25">
      <c r="A49501"/>
    </row>
    <row r="49502" spans="1:1" ht="13.2" x14ac:dyDescent="0.25">
      <c r="A49502"/>
    </row>
    <row r="49503" spans="1:1" ht="13.2" x14ac:dyDescent="0.25">
      <c r="A49503"/>
    </row>
    <row r="49504" spans="1:1" ht="13.2" x14ac:dyDescent="0.25">
      <c r="A49504"/>
    </row>
    <row r="49505" spans="1:1" ht="13.2" x14ac:dyDescent="0.25">
      <c r="A49505"/>
    </row>
    <row r="49506" spans="1:1" ht="13.2" x14ac:dyDescent="0.25">
      <c r="A49506"/>
    </row>
    <row r="49507" spans="1:1" ht="13.2" x14ac:dyDescent="0.25">
      <c r="A49507"/>
    </row>
    <row r="49508" spans="1:1" ht="13.2" x14ac:dyDescent="0.25">
      <c r="A49508"/>
    </row>
    <row r="49509" spans="1:1" ht="13.2" x14ac:dyDescent="0.25">
      <c r="A49509"/>
    </row>
    <row r="49510" spans="1:1" ht="13.2" x14ac:dyDescent="0.25">
      <c r="A49510"/>
    </row>
    <row r="49511" spans="1:1" ht="13.2" x14ac:dyDescent="0.25">
      <c r="A49511"/>
    </row>
    <row r="49512" spans="1:1" ht="13.2" x14ac:dyDescent="0.25">
      <c r="A49512"/>
    </row>
    <row r="49513" spans="1:1" ht="13.2" x14ac:dyDescent="0.25">
      <c r="A49513"/>
    </row>
    <row r="49514" spans="1:1" ht="13.2" x14ac:dyDescent="0.25">
      <c r="A49514"/>
    </row>
    <row r="49515" spans="1:1" ht="13.2" x14ac:dyDescent="0.25">
      <c r="A49515"/>
    </row>
    <row r="49516" spans="1:1" ht="13.2" x14ac:dyDescent="0.25">
      <c r="A49516"/>
    </row>
    <row r="49517" spans="1:1" ht="13.2" x14ac:dyDescent="0.25">
      <c r="A49517"/>
    </row>
    <row r="49518" spans="1:1" ht="13.2" x14ac:dyDescent="0.25">
      <c r="A49518"/>
    </row>
    <row r="49519" spans="1:1" ht="13.2" x14ac:dyDescent="0.25">
      <c r="A49519"/>
    </row>
    <row r="49520" spans="1:1" ht="13.2" x14ac:dyDescent="0.25">
      <c r="A49520"/>
    </row>
    <row r="49521" spans="1:1" ht="13.2" x14ac:dyDescent="0.25">
      <c r="A49521"/>
    </row>
    <row r="49522" spans="1:1" ht="13.2" x14ac:dyDescent="0.25">
      <c r="A49522"/>
    </row>
    <row r="49523" spans="1:1" ht="13.2" x14ac:dyDescent="0.25">
      <c r="A49523"/>
    </row>
    <row r="49524" spans="1:1" ht="13.2" x14ac:dyDescent="0.25">
      <c r="A49524"/>
    </row>
    <row r="49525" spans="1:1" ht="13.2" x14ac:dyDescent="0.25">
      <c r="A49525"/>
    </row>
    <row r="49526" spans="1:1" ht="13.2" x14ac:dyDescent="0.25">
      <c r="A49526"/>
    </row>
    <row r="49527" spans="1:1" ht="13.2" x14ac:dyDescent="0.25">
      <c r="A49527"/>
    </row>
    <row r="49528" spans="1:1" ht="13.2" x14ac:dyDescent="0.25">
      <c r="A49528"/>
    </row>
    <row r="49529" spans="1:1" ht="13.2" x14ac:dyDescent="0.25">
      <c r="A49529"/>
    </row>
    <row r="49530" spans="1:1" ht="13.2" x14ac:dyDescent="0.25">
      <c r="A49530"/>
    </row>
    <row r="49531" spans="1:1" ht="13.2" x14ac:dyDescent="0.25">
      <c r="A49531"/>
    </row>
    <row r="49532" spans="1:1" ht="13.2" x14ac:dyDescent="0.25">
      <c r="A49532"/>
    </row>
    <row r="49533" spans="1:1" ht="13.2" x14ac:dyDescent="0.25">
      <c r="A49533"/>
    </row>
    <row r="49534" spans="1:1" ht="13.2" x14ac:dyDescent="0.25">
      <c r="A49534"/>
    </row>
    <row r="49535" spans="1:1" ht="13.2" x14ac:dyDescent="0.25">
      <c r="A49535"/>
    </row>
    <row r="49536" spans="1:1" ht="13.2" x14ac:dyDescent="0.25">
      <c r="A49536"/>
    </row>
    <row r="49537" spans="1:1" ht="13.2" x14ac:dyDescent="0.25">
      <c r="A49537"/>
    </row>
    <row r="49538" spans="1:1" ht="13.2" x14ac:dyDescent="0.25">
      <c r="A49538"/>
    </row>
    <row r="49539" spans="1:1" ht="13.2" x14ac:dyDescent="0.25">
      <c r="A49539"/>
    </row>
    <row r="49540" spans="1:1" ht="13.2" x14ac:dyDescent="0.25">
      <c r="A49540"/>
    </row>
    <row r="49541" spans="1:1" ht="13.2" x14ac:dyDescent="0.25">
      <c r="A49541"/>
    </row>
    <row r="49542" spans="1:1" ht="13.2" x14ac:dyDescent="0.25">
      <c r="A49542"/>
    </row>
    <row r="49543" spans="1:1" ht="13.2" x14ac:dyDescent="0.25">
      <c r="A49543"/>
    </row>
    <row r="49544" spans="1:1" ht="13.2" x14ac:dyDescent="0.25">
      <c r="A49544"/>
    </row>
    <row r="49545" spans="1:1" ht="13.2" x14ac:dyDescent="0.25">
      <c r="A49545"/>
    </row>
    <row r="49546" spans="1:1" ht="13.2" x14ac:dyDescent="0.25">
      <c r="A49546"/>
    </row>
    <row r="49547" spans="1:1" ht="13.2" x14ac:dyDescent="0.25">
      <c r="A49547"/>
    </row>
    <row r="49548" spans="1:1" ht="13.2" x14ac:dyDescent="0.25">
      <c r="A49548"/>
    </row>
    <row r="49549" spans="1:1" ht="13.2" x14ac:dyDescent="0.25">
      <c r="A49549"/>
    </row>
    <row r="49550" spans="1:1" ht="13.2" x14ac:dyDescent="0.25">
      <c r="A49550"/>
    </row>
    <row r="49551" spans="1:1" ht="13.2" x14ac:dyDescent="0.25">
      <c r="A49551"/>
    </row>
    <row r="49552" spans="1:1" ht="13.2" x14ac:dyDescent="0.25">
      <c r="A49552"/>
    </row>
    <row r="49553" spans="1:1" ht="13.2" x14ac:dyDescent="0.25">
      <c r="A49553"/>
    </row>
    <row r="49554" spans="1:1" ht="13.2" x14ac:dyDescent="0.25">
      <c r="A49554"/>
    </row>
    <row r="49555" spans="1:1" ht="13.2" x14ac:dyDescent="0.25">
      <c r="A49555"/>
    </row>
    <row r="49556" spans="1:1" ht="13.2" x14ac:dyDescent="0.25">
      <c r="A49556"/>
    </row>
    <row r="49557" spans="1:1" ht="13.2" x14ac:dyDescent="0.25">
      <c r="A49557"/>
    </row>
    <row r="49558" spans="1:1" ht="13.2" x14ac:dyDescent="0.25">
      <c r="A49558"/>
    </row>
    <row r="49559" spans="1:1" ht="13.2" x14ac:dyDescent="0.25">
      <c r="A49559"/>
    </row>
    <row r="49560" spans="1:1" ht="13.2" x14ac:dyDescent="0.25">
      <c r="A49560"/>
    </row>
    <row r="49561" spans="1:1" ht="13.2" x14ac:dyDescent="0.25">
      <c r="A49561"/>
    </row>
    <row r="49562" spans="1:1" ht="13.2" x14ac:dyDescent="0.25">
      <c r="A49562"/>
    </row>
    <row r="49563" spans="1:1" ht="13.2" x14ac:dyDescent="0.25">
      <c r="A49563"/>
    </row>
    <row r="49564" spans="1:1" ht="13.2" x14ac:dyDescent="0.25">
      <c r="A49564"/>
    </row>
    <row r="49565" spans="1:1" ht="13.2" x14ac:dyDescent="0.25">
      <c r="A49565"/>
    </row>
    <row r="49566" spans="1:1" ht="13.2" x14ac:dyDescent="0.25">
      <c r="A49566"/>
    </row>
    <row r="49567" spans="1:1" ht="13.2" x14ac:dyDescent="0.25">
      <c r="A49567"/>
    </row>
    <row r="49568" spans="1:1" ht="13.2" x14ac:dyDescent="0.25">
      <c r="A49568"/>
    </row>
    <row r="49569" spans="1:1" ht="13.2" x14ac:dyDescent="0.25">
      <c r="A49569"/>
    </row>
    <row r="49570" spans="1:1" ht="13.2" x14ac:dyDescent="0.25">
      <c r="A49570"/>
    </row>
    <row r="49571" spans="1:1" ht="13.2" x14ac:dyDescent="0.25">
      <c r="A49571"/>
    </row>
    <row r="49572" spans="1:1" ht="13.2" x14ac:dyDescent="0.25">
      <c r="A49572"/>
    </row>
    <row r="49573" spans="1:1" ht="13.2" x14ac:dyDescent="0.25">
      <c r="A49573"/>
    </row>
    <row r="49574" spans="1:1" ht="13.2" x14ac:dyDescent="0.25">
      <c r="A49574"/>
    </row>
    <row r="49575" spans="1:1" ht="13.2" x14ac:dyDescent="0.25">
      <c r="A49575"/>
    </row>
    <row r="49576" spans="1:1" ht="13.2" x14ac:dyDescent="0.25">
      <c r="A49576"/>
    </row>
    <row r="49577" spans="1:1" ht="13.2" x14ac:dyDescent="0.25">
      <c r="A49577"/>
    </row>
    <row r="49578" spans="1:1" ht="13.2" x14ac:dyDescent="0.25">
      <c r="A49578"/>
    </row>
    <row r="49579" spans="1:1" ht="13.2" x14ac:dyDescent="0.25">
      <c r="A49579"/>
    </row>
    <row r="49580" spans="1:1" ht="13.2" x14ac:dyDescent="0.25">
      <c r="A49580"/>
    </row>
    <row r="49581" spans="1:1" ht="13.2" x14ac:dyDescent="0.25">
      <c r="A49581"/>
    </row>
    <row r="49582" spans="1:1" ht="13.2" x14ac:dyDescent="0.25">
      <c r="A49582"/>
    </row>
    <row r="49583" spans="1:1" ht="13.2" x14ac:dyDescent="0.25">
      <c r="A49583"/>
    </row>
    <row r="49584" spans="1:1" ht="13.2" x14ac:dyDescent="0.25">
      <c r="A49584"/>
    </row>
    <row r="49585" spans="1:1" ht="13.2" x14ac:dyDescent="0.25">
      <c r="A49585"/>
    </row>
    <row r="49586" spans="1:1" ht="13.2" x14ac:dyDescent="0.25">
      <c r="A49586"/>
    </row>
    <row r="49587" spans="1:1" ht="13.2" x14ac:dyDescent="0.25">
      <c r="A49587"/>
    </row>
    <row r="49588" spans="1:1" ht="13.2" x14ac:dyDescent="0.25">
      <c r="A49588"/>
    </row>
    <row r="49589" spans="1:1" ht="13.2" x14ac:dyDescent="0.25">
      <c r="A49589"/>
    </row>
    <row r="49590" spans="1:1" ht="13.2" x14ac:dyDescent="0.25">
      <c r="A49590"/>
    </row>
    <row r="49591" spans="1:1" ht="13.2" x14ac:dyDescent="0.25">
      <c r="A49591"/>
    </row>
    <row r="49592" spans="1:1" ht="13.2" x14ac:dyDescent="0.25">
      <c r="A49592"/>
    </row>
    <row r="49593" spans="1:1" ht="13.2" x14ac:dyDescent="0.25">
      <c r="A49593"/>
    </row>
    <row r="49594" spans="1:1" ht="13.2" x14ac:dyDescent="0.25">
      <c r="A49594"/>
    </row>
    <row r="49595" spans="1:1" ht="13.2" x14ac:dyDescent="0.25">
      <c r="A49595"/>
    </row>
    <row r="49596" spans="1:1" ht="13.2" x14ac:dyDescent="0.25">
      <c r="A49596"/>
    </row>
    <row r="49597" spans="1:1" ht="13.2" x14ac:dyDescent="0.25">
      <c r="A49597"/>
    </row>
    <row r="49598" spans="1:1" ht="13.2" x14ac:dyDescent="0.25">
      <c r="A49598"/>
    </row>
    <row r="49599" spans="1:1" ht="13.2" x14ac:dyDescent="0.25">
      <c r="A49599"/>
    </row>
    <row r="49600" spans="1:1" ht="13.2" x14ac:dyDescent="0.25">
      <c r="A49600"/>
    </row>
    <row r="49601" spans="1:1" ht="13.2" x14ac:dyDescent="0.25">
      <c r="A49601"/>
    </row>
    <row r="49602" spans="1:1" ht="13.2" x14ac:dyDescent="0.25">
      <c r="A49602"/>
    </row>
    <row r="49603" spans="1:1" ht="13.2" x14ac:dyDescent="0.25">
      <c r="A49603"/>
    </row>
    <row r="49604" spans="1:1" ht="13.2" x14ac:dyDescent="0.25">
      <c r="A49604"/>
    </row>
    <row r="49605" spans="1:1" ht="13.2" x14ac:dyDescent="0.25">
      <c r="A49605"/>
    </row>
    <row r="49606" spans="1:1" ht="13.2" x14ac:dyDescent="0.25">
      <c r="A49606"/>
    </row>
    <row r="49607" spans="1:1" ht="13.2" x14ac:dyDescent="0.25">
      <c r="A49607"/>
    </row>
    <row r="49608" spans="1:1" ht="13.2" x14ac:dyDescent="0.25">
      <c r="A49608"/>
    </row>
    <row r="49609" spans="1:1" ht="13.2" x14ac:dyDescent="0.25">
      <c r="A49609"/>
    </row>
    <row r="49610" spans="1:1" ht="13.2" x14ac:dyDescent="0.25">
      <c r="A49610"/>
    </row>
    <row r="49611" spans="1:1" ht="13.2" x14ac:dyDescent="0.25">
      <c r="A49611"/>
    </row>
    <row r="49612" spans="1:1" ht="13.2" x14ac:dyDescent="0.25">
      <c r="A49612"/>
    </row>
    <row r="49613" spans="1:1" ht="13.2" x14ac:dyDescent="0.25">
      <c r="A49613"/>
    </row>
    <row r="49614" spans="1:1" ht="13.2" x14ac:dyDescent="0.25">
      <c r="A49614"/>
    </row>
    <row r="49615" spans="1:1" ht="13.2" x14ac:dyDescent="0.25">
      <c r="A49615"/>
    </row>
    <row r="49616" spans="1:1" ht="13.2" x14ac:dyDescent="0.25">
      <c r="A49616"/>
    </row>
    <row r="49617" spans="1:1" ht="13.2" x14ac:dyDescent="0.25">
      <c r="A49617"/>
    </row>
    <row r="49618" spans="1:1" ht="13.2" x14ac:dyDescent="0.25">
      <c r="A49618"/>
    </row>
    <row r="49619" spans="1:1" ht="13.2" x14ac:dyDescent="0.25">
      <c r="A49619"/>
    </row>
    <row r="49620" spans="1:1" ht="13.2" x14ac:dyDescent="0.25">
      <c r="A49620"/>
    </row>
    <row r="49621" spans="1:1" ht="13.2" x14ac:dyDescent="0.25">
      <c r="A49621"/>
    </row>
    <row r="49622" spans="1:1" ht="13.2" x14ac:dyDescent="0.25">
      <c r="A49622"/>
    </row>
    <row r="49623" spans="1:1" ht="13.2" x14ac:dyDescent="0.25">
      <c r="A49623"/>
    </row>
    <row r="49624" spans="1:1" ht="13.2" x14ac:dyDescent="0.25">
      <c r="A49624"/>
    </row>
    <row r="49625" spans="1:1" ht="13.2" x14ac:dyDescent="0.25">
      <c r="A49625"/>
    </row>
    <row r="49626" spans="1:1" ht="13.2" x14ac:dyDescent="0.25">
      <c r="A49626"/>
    </row>
    <row r="49627" spans="1:1" ht="13.2" x14ac:dyDescent="0.25">
      <c r="A49627"/>
    </row>
    <row r="49628" spans="1:1" ht="13.2" x14ac:dyDescent="0.25">
      <c r="A49628"/>
    </row>
    <row r="49629" spans="1:1" ht="13.2" x14ac:dyDescent="0.25">
      <c r="A49629"/>
    </row>
    <row r="49630" spans="1:1" ht="13.2" x14ac:dyDescent="0.25">
      <c r="A49630"/>
    </row>
    <row r="49631" spans="1:1" ht="13.2" x14ac:dyDescent="0.25">
      <c r="A49631"/>
    </row>
    <row r="49632" spans="1:1" ht="13.2" x14ac:dyDescent="0.25">
      <c r="A49632"/>
    </row>
    <row r="49633" spans="1:1" ht="13.2" x14ac:dyDescent="0.25">
      <c r="A49633"/>
    </row>
    <row r="49634" spans="1:1" ht="13.2" x14ac:dyDescent="0.25">
      <c r="A49634"/>
    </row>
    <row r="49635" spans="1:1" ht="13.2" x14ac:dyDescent="0.25">
      <c r="A49635"/>
    </row>
    <row r="49636" spans="1:1" ht="13.2" x14ac:dyDescent="0.25">
      <c r="A49636"/>
    </row>
    <row r="49637" spans="1:1" ht="13.2" x14ac:dyDescent="0.25">
      <c r="A49637"/>
    </row>
    <row r="49638" spans="1:1" ht="13.2" x14ac:dyDescent="0.25">
      <c r="A49638"/>
    </row>
    <row r="49639" spans="1:1" ht="13.2" x14ac:dyDescent="0.25">
      <c r="A49639"/>
    </row>
    <row r="49640" spans="1:1" ht="13.2" x14ac:dyDescent="0.25">
      <c r="A49640"/>
    </row>
    <row r="49641" spans="1:1" ht="13.2" x14ac:dyDescent="0.25">
      <c r="A49641"/>
    </row>
    <row r="49642" spans="1:1" ht="13.2" x14ac:dyDescent="0.25">
      <c r="A49642"/>
    </row>
    <row r="49643" spans="1:1" ht="13.2" x14ac:dyDescent="0.25">
      <c r="A49643"/>
    </row>
    <row r="49644" spans="1:1" ht="13.2" x14ac:dyDescent="0.25">
      <c r="A49644"/>
    </row>
    <row r="49645" spans="1:1" ht="13.2" x14ac:dyDescent="0.25">
      <c r="A49645"/>
    </row>
    <row r="49646" spans="1:1" ht="13.2" x14ac:dyDescent="0.25">
      <c r="A49646"/>
    </row>
    <row r="49647" spans="1:1" ht="13.2" x14ac:dyDescent="0.25">
      <c r="A49647"/>
    </row>
    <row r="49648" spans="1:1" ht="13.2" x14ac:dyDescent="0.25">
      <c r="A49648"/>
    </row>
    <row r="49649" spans="1:1" ht="13.2" x14ac:dyDescent="0.25">
      <c r="A49649"/>
    </row>
    <row r="49650" spans="1:1" ht="13.2" x14ac:dyDescent="0.25">
      <c r="A49650"/>
    </row>
    <row r="49651" spans="1:1" ht="13.2" x14ac:dyDescent="0.25">
      <c r="A49651"/>
    </row>
    <row r="49652" spans="1:1" ht="13.2" x14ac:dyDescent="0.25">
      <c r="A49652"/>
    </row>
    <row r="49653" spans="1:1" ht="13.2" x14ac:dyDescent="0.25">
      <c r="A49653"/>
    </row>
    <row r="49654" spans="1:1" ht="13.2" x14ac:dyDescent="0.25">
      <c r="A49654"/>
    </row>
    <row r="49655" spans="1:1" ht="13.2" x14ac:dyDescent="0.25">
      <c r="A49655"/>
    </row>
    <row r="49656" spans="1:1" ht="13.2" x14ac:dyDescent="0.25">
      <c r="A49656"/>
    </row>
    <row r="49657" spans="1:1" ht="13.2" x14ac:dyDescent="0.25">
      <c r="A49657"/>
    </row>
    <row r="49658" spans="1:1" ht="13.2" x14ac:dyDescent="0.25">
      <c r="A49658"/>
    </row>
    <row r="49659" spans="1:1" ht="13.2" x14ac:dyDescent="0.25">
      <c r="A49659"/>
    </row>
    <row r="49660" spans="1:1" ht="13.2" x14ac:dyDescent="0.25">
      <c r="A49660"/>
    </row>
    <row r="49661" spans="1:1" ht="13.2" x14ac:dyDescent="0.25">
      <c r="A49661"/>
    </row>
    <row r="49662" spans="1:1" ht="13.2" x14ac:dyDescent="0.25">
      <c r="A49662"/>
    </row>
    <row r="49663" spans="1:1" ht="13.2" x14ac:dyDescent="0.25">
      <c r="A49663"/>
    </row>
    <row r="49664" spans="1:1" ht="13.2" x14ac:dyDescent="0.25">
      <c r="A49664"/>
    </row>
    <row r="49665" spans="1:1" ht="13.2" x14ac:dyDescent="0.25">
      <c r="A49665"/>
    </row>
    <row r="49666" spans="1:1" ht="13.2" x14ac:dyDescent="0.25">
      <c r="A49666"/>
    </row>
    <row r="49667" spans="1:1" ht="13.2" x14ac:dyDescent="0.25">
      <c r="A49667"/>
    </row>
    <row r="49668" spans="1:1" ht="13.2" x14ac:dyDescent="0.25">
      <c r="A49668"/>
    </row>
    <row r="49669" spans="1:1" ht="13.2" x14ac:dyDescent="0.25">
      <c r="A49669"/>
    </row>
    <row r="49670" spans="1:1" ht="13.2" x14ac:dyDescent="0.25">
      <c r="A49670"/>
    </row>
    <row r="49671" spans="1:1" ht="13.2" x14ac:dyDescent="0.25">
      <c r="A49671"/>
    </row>
    <row r="49672" spans="1:1" ht="13.2" x14ac:dyDescent="0.25">
      <c r="A49672"/>
    </row>
    <row r="49673" spans="1:1" ht="13.2" x14ac:dyDescent="0.25">
      <c r="A49673"/>
    </row>
    <row r="49674" spans="1:1" ht="13.2" x14ac:dyDescent="0.25">
      <c r="A49674"/>
    </row>
    <row r="49675" spans="1:1" ht="13.2" x14ac:dyDescent="0.25">
      <c r="A49675"/>
    </row>
    <row r="49676" spans="1:1" ht="13.2" x14ac:dyDescent="0.25">
      <c r="A49676"/>
    </row>
    <row r="49677" spans="1:1" ht="13.2" x14ac:dyDescent="0.25">
      <c r="A49677"/>
    </row>
    <row r="49678" spans="1:1" ht="13.2" x14ac:dyDescent="0.25">
      <c r="A49678"/>
    </row>
    <row r="49679" spans="1:1" ht="13.2" x14ac:dyDescent="0.25">
      <c r="A49679"/>
    </row>
    <row r="49680" spans="1:1" ht="13.2" x14ac:dyDescent="0.25">
      <c r="A49680"/>
    </row>
    <row r="49681" spans="1:1" ht="13.2" x14ac:dyDescent="0.25">
      <c r="A49681"/>
    </row>
    <row r="49682" spans="1:1" ht="13.2" x14ac:dyDescent="0.25">
      <c r="A49682"/>
    </row>
    <row r="49683" spans="1:1" ht="13.2" x14ac:dyDescent="0.25">
      <c r="A49683"/>
    </row>
    <row r="49684" spans="1:1" ht="13.2" x14ac:dyDescent="0.25">
      <c r="A49684"/>
    </row>
    <row r="49685" spans="1:1" ht="13.2" x14ac:dyDescent="0.25">
      <c r="A49685"/>
    </row>
    <row r="49686" spans="1:1" ht="13.2" x14ac:dyDescent="0.25">
      <c r="A49686"/>
    </row>
    <row r="49687" spans="1:1" ht="13.2" x14ac:dyDescent="0.25">
      <c r="A49687"/>
    </row>
    <row r="49688" spans="1:1" ht="13.2" x14ac:dyDescent="0.25">
      <c r="A49688"/>
    </row>
    <row r="49689" spans="1:1" ht="13.2" x14ac:dyDescent="0.25">
      <c r="A49689"/>
    </row>
    <row r="49690" spans="1:1" ht="13.2" x14ac:dyDescent="0.25">
      <c r="A49690"/>
    </row>
    <row r="49691" spans="1:1" ht="13.2" x14ac:dyDescent="0.25">
      <c r="A49691"/>
    </row>
    <row r="49692" spans="1:1" ht="13.2" x14ac:dyDescent="0.25">
      <c r="A49692"/>
    </row>
    <row r="49693" spans="1:1" ht="13.2" x14ac:dyDescent="0.25">
      <c r="A49693"/>
    </row>
    <row r="49694" spans="1:1" ht="13.2" x14ac:dyDescent="0.25">
      <c r="A49694"/>
    </row>
    <row r="49695" spans="1:1" ht="13.2" x14ac:dyDescent="0.25">
      <c r="A49695"/>
    </row>
    <row r="49696" spans="1:1" ht="13.2" x14ac:dyDescent="0.25">
      <c r="A49696"/>
    </row>
    <row r="49697" spans="1:1" ht="13.2" x14ac:dyDescent="0.25">
      <c r="A49697"/>
    </row>
    <row r="49698" spans="1:1" ht="13.2" x14ac:dyDescent="0.25">
      <c r="A49698"/>
    </row>
    <row r="49699" spans="1:1" ht="13.2" x14ac:dyDescent="0.25">
      <c r="A49699"/>
    </row>
    <row r="49700" spans="1:1" ht="13.2" x14ac:dyDescent="0.25">
      <c r="A49700"/>
    </row>
    <row r="49701" spans="1:1" ht="13.2" x14ac:dyDescent="0.25">
      <c r="A49701"/>
    </row>
    <row r="49702" spans="1:1" ht="13.2" x14ac:dyDescent="0.25">
      <c r="A49702"/>
    </row>
    <row r="49703" spans="1:1" ht="13.2" x14ac:dyDescent="0.25">
      <c r="A49703"/>
    </row>
    <row r="49704" spans="1:1" ht="13.2" x14ac:dyDescent="0.25">
      <c r="A49704"/>
    </row>
    <row r="49705" spans="1:1" ht="13.2" x14ac:dyDescent="0.25">
      <c r="A49705"/>
    </row>
    <row r="49706" spans="1:1" ht="13.2" x14ac:dyDescent="0.25">
      <c r="A49706"/>
    </row>
    <row r="49707" spans="1:1" ht="13.2" x14ac:dyDescent="0.25">
      <c r="A49707"/>
    </row>
    <row r="49708" spans="1:1" ht="13.2" x14ac:dyDescent="0.25">
      <c r="A49708"/>
    </row>
    <row r="49709" spans="1:1" ht="13.2" x14ac:dyDescent="0.25">
      <c r="A49709"/>
    </row>
    <row r="49710" spans="1:1" ht="13.2" x14ac:dyDescent="0.25">
      <c r="A49710"/>
    </row>
    <row r="49711" spans="1:1" ht="13.2" x14ac:dyDescent="0.25">
      <c r="A49711"/>
    </row>
    <row r="49712" spans="1:1" ht="13.2" x14ac:dyDescent="0.25">
      <c r="A49712"/>
    </row>
    <row r="49713" spans="1:1" ht="13.2" x14ac:dyDescent="0.25">
      <c r="A49713"/>
    </row>
    <row r="49714" spans="1:1" ht="13.2" x14ac:dyDescent="0.25">
      <c r="A49714"/>
    </row>
    <row r="49715" spans="1:1" ht="13.2" x14ac:dyDescent="0.25">
      <c r="A49715"/>
    </row>
    <row r="49716" spans="1:1" ht="13.2" x14ac:dyDescent="0.25">
      <c r="A49716"/>
    </row>
    <row r="49717" spans="1:1" ht="13.2" x14ac:dyDescent="0.25">
      <c r="A49717"/>
    </row>
    <row r="49718" spans="1:1" ht="13.2" x14ac:dyDescent="0.25">
      <c r="A49718"/>
    </row>
    <row r="49719" spans="1:1" ht="13.2" x14ac:dyDescent="0.25">
      <c r="A49719"/>
    </row>
    <row r="49720" spans="1:1" ht="13.2" x14ac:dyDescent="0.25">
      <c r="A49720"/>
    </row>
    <row r="49721" spans="1:1" ht="13.2" x14ac:dyDescent="0.25">
      <c r="A49721"/>
    </row>
    <row r="49722" spans="1:1" ht="13.2" x14ac:dyDescent="0.25">
      <c r="A49722"/>
    </row>
    <row r="49723" spans="1:1" ht="13.2" x14ac:dyDescent="0.25">
      <c r="A49723"/>
    </row>
    <row r="49724" spans="1:1" ht="13.2" x14ac:dyDescent="0.25">
      <c r="A49724"/>
    </row>
    <row r="49725" spans="1:1" ht="13.2" x14ac:dyDescent="0.25">
      <c r="A49725"/>
    </row>
    <row r="49726" spans="1:1" ht="13.2" x14ac:dyDescent="0.25">
      <c r="A49726"/>
    </row>
    <row r="49727" spans="1:1" ht="13.2" x14ac:dyDescent="0.25">
      <c r="A49727"/>
    </row>
    <row r="49728" spans="1:1" ht="13.2" x14ac:dyDescent="0.25">
      <c r="A49728"/>
    </row>
    <row r="49729" spans="1:1" ht="13.2" x14ac:dyDescent="0.25">
      <c r="A49729"/>
    </row>
    <row r="49730" spans="1:1" ht="13.2" x14ac:dyDescent="0.25">
      <c r="A49730"/>
    </row>
    <row r="49731" spans="1:1" ht="13.2" x14ac:dyDescent="0.25">
      <c r="A49731"/>
    </row>
    <row r="49732" spans="1:1" ht="13.2" x14ac:dyDescent="0.25">
      <c r="A49732"/>
    </row>
    <row r="49733" spans="1:1" ht="13.2" x14ac:dyDescent="0.25">
      <c r="A49733"/>
    </row>
    <row r="49734" spans="1:1" ht="13.2" x14ac:dyDescent="0.25">
      <c r="A49734"/>
    </row>
    <row r="49735" spans="1:1" ht="13.2" x14ac:dyDescent="0.25">
      <c r="A49735"/>
    </row>
    <row r="49736" spans="1:1" ht="13.2" x14ac:dyDescent="0.25">
      <c r="A49736"/>
    </row>
    <row r="49737" spans="1:1" ht="13.2" x14ac:dyDescent="0.25">
      <c r="A49737"/>
    </row>
    <row r="49738" spans="1:1" ht="13.2" x14ac:dyDescent="0.25">
      <c r="A49738"/>
    </row>
    <row r="49739" spans="1:1" ht="13.2" x14ac:dyDescent="0.25">
      <c r="A49739"/>
    </row>
    <row r="49740" spans="1:1" ht="13.2" x14ac:dyDescent="0.25">
      <c r="A49740"/>
    </row>
    <row r="49741" spans="1:1" ht="13.2" x14ac:dyDescent="0.25">
      <c r="A49741"/>
    </row>
    <row r="49742" spans="1:1" ht="13.2" x14ac:dyDescent="0.25">
      <c r="A49742"/>
    </row>
    <row r="49743" spans="1:1" ht="13.2" x14ac:dyDescent="0.25">
      <c r="A49743"/>
    </row>
    <row r="49744" spans="1:1" ht="13.2" x14ac:dyDescent="0.25">
      <c r="A49744"/>
    </row>
    <row r="49745" spans="1:1" ht="13.2" x14ac:dyDescent="0.25">
      <c r="A49745"/>
    </row>
    <row r="49746" spans="1:1" ht="13.2" x14ac:dyDescent="0.25">
      <c r="A49746"/>
    </row>
    <row r="49747" spans="1:1" ht="13.2" x14ac:dyDescent="0.25">
      <c r="A49747"/>
    </row>
    <row r="49748" spans="1:1" ht="13.2" x14ac:dyDescent="0.25">
      <c r="A49748"/>
    </row>
    <row r="49749" spans="1:1" ht="13.2" x14ac:dyDescent="0.25">
      <c r="A49749"/>
    </row>
    <row r="49750" spans="1:1" ht="13.2" x14ac:dyDescent="0.25">
      <c r="A49750"/>
    </row>
    <row r="49751" spans="1:1" ht="13.2" x14ac:dyDescent="0.25">
      <c r="A49751"/>
    </row>
    <row r="49752" spans="1:1" ht="13.2" x14ac:dyDescent="0.25">
      <c r="A49752"/>
    </row>
    <row r="49753" spans="1:1" ht="13.2" x14ac:dyDescent="0.25">
      <c r="A49753"/>
    </row>
    <row r="49754" spans="1:1" ht="13.2" x14ac:dyDescent="0.25">
      <c r="A49754"/>
    </row>
    <row r="49755" spans="1:1" ht="13.2" x14ac:dyDescent="0.25">
      <c r="A49755"/>
    </row>
    <row r="49756" spans="1:1" ht="13.2" x14ac:dyDescent="0.25">
      <c r="A49756"/>
    </row>
    <row r="49757" spans="1:1" ht="13.2" x14ac:dyDescent="0.25">
      <c r="A49757"/>
    </row>
    <row r="49758" spans="1:1" ht="13.2" x14ac:dyDescent="0.25">
      <c r="A49758"/>
    </row>
    <row r="49759" spans="1:1" ht="13.2" x14ac:dyDescent="0.25">
      <c r="A49759"/>
    </row>
    <row r="49760" spans="1:1" ht="13.2" x14ac:dyDescent="0.25">
      <c r="A49760"/>
    </row>
    <row r="49761" spans="1:1" ht="13.2" x14ac:dyDescent="0.25">
      <c r="A49761"/>
    </row>
    <row r="49762" spans="1:1" ht="13.2" x14ac:dyDescent="0.25">
      <c r="A49762"/>
    </row>
    <row r="49763" spans="1:1" ht="13.2" x14ac:dyDescent="0.25">
      <c r="A49763"/>
    </row>
    <row r="49764" spans="1:1" ht="13.2" x14ac:dyDescent="0.25">
      <c r="A49764"/>
    </row>
    <row r="49765" spans="1:1" ht="13.2" x14ac:dyDescent="0.25">
      <c r="A49765"/>
    </row>
    <row r="49766" spans="1:1" ht="13.2" x14ac:dyDescent="0.25">
      <c r="A49766"/>
    </row>
    <row r="49767" spans="1:1" ht="13.2" x14ac:dyDescent="0.25">
      <c r="A49767"/>
    </row>
    <row r="49768" spans="1:1" ht="13.2" x14ac:dyDescent="0.25">
      <c r="A49768"/>
    </row>
    <row r="49769" spans="1:1" ht="13.2" x14ac:dyDescent="0.25">
      <c r="A49769"/>
    </row>
    <row r="49770" spans="1:1" ht="13.2" x14ac:dyDescent="0.25">
      <c r="A49770"/>
    </row>
    <row r="49771" spans="1:1" ht="13.2" x14ac:dyDescent="0.25">
      <c r="A49771"/>
    </row>
    <row r="49772" spans="1:1" ht="13.2" x14ac:dyDescent="0.25">
      <c r="A49772"/>
    </row>
    <row r="49773" spans="1:1" ht="13.2" x14ac:dyDescent="0.25">
      <c r="A49773"/>
    </row>
    <row r="49774" spans="1:1" ht="13.2" x14ac:dyDescent="0.25">
      <c r="A49774"/>
    </row>
    <row r="49775" spans="1:1" ht="13.2" x14ac:dyDescent="0.25">
      <c r="A49775"/>
    </row>
    <row r="49776" spans="1:1" ht="13.2" x14ac:dyDescent="0.25">
      <c r="A49776"/>
    </row>
    <row r="49777" spans="1:1" ht="13.2" x14ac:dyDescent="0.25">
      <c r="A49777"/>
    </row>
    <row r="49778" spans="1:1" ht="13.2" x14ac:dyDescent="0.25">
      <c r="A49778"/>
    </row>
    <row r="49779" spans="1:1" ht="13.2" x14ac:dyDescent="0.25">
      <c r="A49779"/>
    </row>
    <row r="49780" spans="1:1" ht="13.2" x14ac:dyDescent="0.25">
      <c r="A49780"/>
    </row>
    <row r="49781" spans="1:1" ht="13.2" x14ac:dyDescent="0.25">
      <c r="A49781"/>
    </row>
    <row r="49782" spans="1:1" ht="13.2" x14ac:dyDescent="0.25">
      <c r="A49782"/>
    </row>
    <row r="49783" spans="1:1" ht="13.2" x14ac:dyDescent="0.25">
      <c r="A49783"/>
    </row>
    <row r="49784" spans="1:1" ht="13.2" x14ac:dyDescent="0.25">
      <c r="A49784"/>
    </row>
    <row r="49785" spans="1:1" ht="13.2" x14ac:dyDescent="0.25">
      <c r="A49785"/>
    </row>
    <row r="49786" spans="1:1" ht="13.2" x14ac:dyDescent="0.25">
      <c r="A49786"/>
    </row>
    <row r="49787" spans="1:1" ht="13.2" x14ac:dyDescent="0.25">
      <c r="A49787"/>
    </row>
    <row r="49788" spans="1:1" ht="13.2" x14ac:dyDescent="0.25">
      <c r="A49788"/>
    </row>
    <row r="49789" spans="1:1" ht="13.2" x14ac:dyDescent="0.25">
      <c r="A49789"/>
    </row>
    <row r="49790" spans="1:1" ht="13.2" x14ac:dyDescent="0.25">
      <c r="A49790"/>
    </row>
    <row r="49791" spans="1:1" ht="13.2" x14ac:dyDescent="0.25">
      <c r="A49791"/>
    </row>
    <row r="49792" spans="1:1" ht="13.2" x14ac:dyDescent="0.25">
      <c r="A49792"/>
    </row>
    <row r="49793" spans="1:1" ht="13.2" x14ac:dyDescent="0.25">
      <c r="A49793"/>
    </row>
    <row r="49794" spans="1:1" ht="13.2" x14ac:dyDescent="0.25">
      <c r="A49794"/>
    </row>
    <row r="49795" spans="1:1" ht="13.2" x14ac:dyDescent="0.25">
      <c r="A49795"/>
    </row>
    <row r="49796" spans="1:1" ht="13.2" x14ac:dyDescent="0.25">
      <c r="A49796"/>
    </row>
    <row r="49797" spans="1:1" ht="13.2" x14ac:dyDescent="0.25">
      <c r="A49797"/>
    </row>
    <row r="49798" spans="1:1" ht="13.2" x14ac:dyDescent="0.25">
      <c r="A49798"/>
    </row>
    <row r="49799" spans="1:1" ht="13.2" x14ac:dyDescent="0.25">
      <c r="A49799"/>
    </row>
    <row r="49800" spans="1:1" ht="13.2" x14ac:dyDescent="0.25">
      <c r="A49800"/>
    </row>
    <row r="49801" spans="1:1" ht="13.2" x14ac:dyDescent="0.25">
      <c r="A49801"/>
    </row>
    <row r="49802" spans="1:1" ht="13.2" x14ac:dyDescent="0.25">
      <c r="A49802"/>
    </row>
    <row r="49803" spans="1:1" ht="13.2" x14ac:dyDescent="0.25">
      <c r="A49803"/>
    </row>
    <row r="49804" spans="1:1" ht="13.2" x14ac:dyDescent="0.25">
      <c r="A49804"/>
    </row>
    <row r="49805" spans="1:1" ht="13.2" x14ac:dyDescent="0.25">
      <c r="A49805"/>
    </row>
    <row r="49806" spans="1:1" ht="13.2" x14ac:dyDescent="0.25">
      <c r="A49806"/>
    </row>
    <row r="49807" spans="1:1" ht="13.2" x14ac:dyDescent="0.25">
      <c r="A49807"/>
    </row>
    <row r="49808" spans="1:1" ht="13.2" x14ac:dyDescent="0.25">
      <c r="A49808"/>
    </row>
    <row r="49809" spans="1:1" ht="13.2" x14ac:dyDescent="0.25">
      <c r="A49809"/>
    </row>
    <row r="49810" spans="1:1" ht="13.2" x14ac:dyDescent="0.25">
      <c r="A49810"/>
    </row>
    <row r="49811" spans="1:1" ht="13.2" x14ac:dyDescent="0.25">
      <c r="A49811"/>
    </row>
    <row r="49812" spans="1:1" ht="13.2" x14ac:dyDescent="0.25">
      <c r="A49812"/>
    </row>
    <row r="49813" spans="1:1" ht="13.2" x14ac:dyDescent="0.25">
      <c r="A49813"/>
    </row>
    <row r="49814" spans="1:1" ht="13.2" x14ac:dyDescent="0.25">
      <c r="A49814"/>
    </row>
    <row r="49815" spans="1:1" ht="13.2" x14ac:dyDescent="0.25">
      <c r="A49815"/>
    </row>
    <row r="49816" spans="1:1" ht="13.2" x14ac:dyDescent="0.25">
      <c r="A49816"/>
    </row>
    <row r="49817" spans="1:1" ht="13.2" x14ac:dyDescent="0.25">
      <c r="A49817"/>
    </row>
    <row r="49818" spans="1:1" ht="13.2" x14ac:dyDescent="0.25">
      <c r="A49818"/>
    </row>
    <row r="49819" spans="1:1" ht="13.2" x14ac:dyDescent="0.25">
      <c r="A49819"/>
    </row>
    <row r="49820" spans="1:1" ht="13.2" x14ac:dyDescent="0.25">
      <c r="A49820"/>
    </row>
    <row r="49821" spans="1:1" ht="13.2" x14ac:dyDescent="0.25">
      <c r="A49821"/>
    </row>
    <row r="49822" spans="1:1" ht="13.2" x14ac:dyDescent="0.25">
      <c r="A49822"/>
    </row>
    <row r="49823" spans="1:1" ht="13.2" x14ac:dyDescent="0.25">
      <c r="A49823"/>
    </row>
    <row r="49824" spans="1:1" ht="13.2" x14ac:dyDescent="0.25">
      <c r="A49824"/>
    </row>
    <row r="49825" spans="1:1" ht="13.2" x14ac:dyDescent="0.25">
      <c r="A49825"/>
    </row>
    <row r="49826" spans="1:1" ht="13.2" x14ac:dyDescent="0.25">
      <c r="A49826"/>
    </row>
    <row r="49827" spans="1:1" ht="13.2" x14ac:dyDescent="0.25">
      <c r="A49827"/>
    </row>
    <row r="49828" spans="1:1" ht="13.2" x14ac:dyDescent="0.25">
      <c r="A49828"/>
    </row>
    <row r="49829" spans="1:1" ht="13.2" x14ac:dyDescent="0.25">
      <c r="A49829"/>
    </row>
    <row r="49830" spans="1:1" ht="13.2" x14ac:dyDescent="0.25">
      <c r="A49830"/>
    </row>
    <row r="49831" spans="1:1" ht="13.2" x14ac:dyDescent="0.25">
      <c r="A49831"/>
    </row>
    <row r="49832" spans="1:1" ht="13.2" x14ac:dyDescent="0.25">
      <c r="A49832"/>
    </row>
    <row r="49833" spans="1:1" ht="13.2" x14ac:dyDescent="0.25">
      <c r="A49833"/>
    </row>
    <row r="49834" spans="1:1" ht="13.2" x14ac:dyDescent="0.25">
      <c r="A49834"/>
    </row>
    <row r="49835" spans="1:1" ht="13.2" x14ac:dyDescent="0.25">
      <c r="A49835"/>
    </row>
    <row r="49836" spans="1:1" ht="13.2" x14ac:dyDescent="0.25">
      <c r="A49836"/>
    </row>
    <row r="49837" spans="1:1" ht="13.2" x14ac:dyDescent="0.25">
      <c r="A49837"/>
    </row>
    <row r="49838" spans="1:1" ht="13.2" x14ac:dyDescent="0.25">
      <c r="A49838"/>
    </row>
    <row r="49839" spans="1:1" ht="13.2" x14ac:dyDescent="0.25">
      <c r="A49839"/>
    </row>
    <row r="49840" spans="1:1" ht="13.2" x14ac:dyDescent="0.25">
      <c r="A49840"/>
    </row>
    <row r="49841" spans="1:1" ht="13.2" x14ac:dyDescent="0.25">
      <c r="A49841"/>
    </row>
    <row r="49842" spans="1:1" ht="13.2" x14ac:dyDescent="0.25">
      <c r="A49842"/>
    </row>
    <row r="49843" spans="1:1" ht="13.2" x14ac:dyDescent="0.25">
      <c r="A49843"/>
    </row>
    <row r="49844" spans="1:1" ht="13.2" x14ac:dyDescent="0.25">
      <c r="A49844"/>
    </row>
    <row r="49845" spans="1:1" ht="13.2" x14ac:dyDescent="0.25">
      <c r="A49845"/>
    </row>
    <row r="49846" spans="1:1" ht="13.2" x14ac:dyDescent="0.25">
      <c r="A49846"/>
    </row>
    <row r="49847" spans="1:1" ht="13.2" x14ac:dyDescent="0.25">
      <c r="A49847"/>
    </row>
    <row r="49848" spans="1:1" ht="13.2" x14ac:dyDescent="0.25">
      <c r="A49848"/>
    </row>
    <row r="49849" spans="1:1" ht="13.2" x14ac:dyDescent="0.25">
      <c r="A49849"/>
    </row>
    <row r="49850" spans="1:1" ht="13.2" x14ac:dyDescent="0.25">
      <c r="A49850"/>
    </row>
    <row r="49851" spans="1:1" ht="13.2" x14ac:dyDescent="0.25">
      <c r="A49851"/>
    </row>
    <row r="49852" spans="1:1" ht="13.2" x14ac:dyDescent="0.25">
      <c r="A49852"/>
    </row>
    <row r="49853" spans="1:1" ht="13.2" x14ac:dyDescent="0.25">
      <c r="A49853"/>
    </row>
    <row r="49854" spans="1:1" ht="13.2" x14ac:dyDescent="0.25">
      <c r="A49854"/>
    </row>
    <row r="49855" spans="1:1" ht="13.2" x14ac:dyDescent="0.25">
      <c r="A49855"/>
    </row>
    <row r="49856" spans="1:1" ht="13.2" x14ac:dyDescent="0.25">
      <c r="A49856"/>
    </row>
    <row r="49857" spans="1:1" ht="13.2" x14ac:dyDescent="0.25">
      <c r="A49857"/>
    </row>
    <row r="49858" spans="1:1" ht="13.2" x14ac:dyDescent="0.25">
      <c r="A49858"/>
    </row>
    <row r="49859" spans="1:1" ht="13.2" x14ac:dyDescent="0.25">
      <c r="A49859"/>
    </row>
    <row r="49860" spans="1:1" ht="13.2" x14ac:dyDescent="0.25">
      <c r="A49860"/>
    </row>
    <row r="49861" spans="1:1" ht="13.2" x14ac:dyDescent="0.25">
      <c r="A49861"/>
    </row>
    <row r="49862" spans="1:1" ht="13.2" x14ac:dyDescent="0.25">
      <c r="A49862"/>
    </row>
    <row r="49863" spans="1:1" ht="13.2" x14ac:dyDescent="0.25">
      <c r="A49863"/>
    </row>
    <row r="49864" spans="1:1" ht="13.2" x14ac:dyDescent="0.25">
      <c r="A49864"/>
    </row>
    <row r="49865" spans="1:1" ht="13.2" x14ac:dyDescent="0.25">
      <c r="A49865"/>
    </row>
    <row r="49866" spans="1:1" ht="13.2" x14ac:dyDescent="0.25">
      <c r="A49866"/>
    </row>
    <row r="49867" spans="1:1" ht="13.2" x14ac:dyDescent="0.25">
      <c r="A49867"/>
    </row>
    <row r="49868" spans="1:1" ht="13.2" x14ac:dyDescent="0.25">
      <c r="A49868"/>
    </row>
    <row r="49869" spans="1:1" ht="13.2" x14ac:dyDescent="0.25">
      <c r="A49869"/>
    </row>
    <row r="49870" spans="1:1" ht="13.2" x14ac:dyDescent="0.25">
      <c r="A49870"/>
    </row>
    <row r="49871" spans="1:1" ht="13.2" x14ac:dyDescent="0.25">
      <c r="A49871"/>
    </row>
    <row r="49872" spans="1:1" ht="13.2" x14ac:dyDescent="0.25">
      <c r="A49872"/>
    </row>
    <row r="49873" spans="1:1" ht="13.2" x14ac:dyDescent="0.25">
      <c r="A49873"/>
    </row>
    <row r="49874" spans="1:1" ht="13.2" x14ac:dyDescent="0.25">
      <c r="A49874"/>
    </row>
    <row r="49875" spans="1:1" ht="13.2" x14ac:dyDescent="0.25">
      <c r="A49875"/>
    </row>
    <row r="49876" spans="1:1" ht="13.2" x14ac:dyDescent="0.25">
      <c r="A49876"/>
    </row>
    <row r="49877" spans="1:1" ht="13.2" x14ac:dyDescent="0.25">
      <c r="A49877"/>
    </row>
    <row r="49878" spans="1:1" ht="13.2" x14ac:dyDescent="0.25">
      <c r="A49878"/>
    </row>
    <row r="49879" spans="1:1" ht="13.2" x14ac:dyDescent="0.25">
      <c r="A49879"/>
    </row>
    <row r="49880" spans="1:1" ht="13.2" x14ac:dyDescent="0.25">
      <c r="A49880"/>
    </row>
    <row r="49881" spans="1:1" ht="13.2" x14ac:dyDescent="0.25">
      <c r="A49881"/>
    </row>
    <row r="49882" spans="1:1" ht="13.2" x14ac:dyDescent="0.25">
      <c r="A49882"/>
    </row>
    <row r="49883" spans="1:1" ht="13.2" x14ac:dyDescent="0.25">
      <c r="A49883"/>
    </row>
    <row r="49884" spans="1:1" ht="13.2" x14ac:dyDescent="0.25">
      <c r="A49884"/>
    </row>
    <row r="49885" spans="1:1" ht="13.2" x14ac:dyDescent="0.25">
      <c r="A49885"/>
    </row>
    <row r="49886" spans="1:1" ht="13.2" x14ac:dyDescent="0.25">
      <c r="A49886"/>
    </row>
    <row r="49887" spans="1:1" ht="13.2" x14ac:dyDescent="0.25">
      <c r="A49887"/>
    </row>
    <row r="49888" spans="1:1" ht="13.2" x14ac:dyDescent="0.25">
      <c r="A49888"/>
    </row>
    <row r="49889" spans="1:1" ht="13.2" x14ac:dyDescent="0.25">
      <c r="A49889"/>
    </row>
    <row r="49890" spans="1:1" ht="13.2" x14ac:dyDescent="0.25">
      <c r="A49890"/>
    </row>
    <row r="49891" spans="1:1" ht="13.2" x14ac:dyDescent="0.25">
      <c r="A49891"/>
    </row>
    <row r="49892" spans="1:1" ht="13.2" x14ac:dyDescent="0.25">
      <c r="A49892"/>
    </row>
    <row r="49893" spans="1:1" ht="13.2" x14ac:dyDescent="0.25">
      <c r="A49893"/>
    </row>
    <row r="49894" spans="1:1" ht="13.2" x14ac:dyDescent="0.25">
      <c r="A49894"/>
    </row>
    <row r="49895" spans="1:1" ht="13.2" x14ac:dyDescent="0.25">
      <c r="A49895"/>
    </row>
    <row r="49896" spans="1:1" ht="13.2" x14ac:dyDescent="0.25">
      <c r="A49896"/>
    </row>
    <row r="49897" spans="1:1" ht="13.2" x14ac:dyDescent="0.25">
      <c r="A49897"/>
    </row>
    <row r="49898" spans="1:1" ht="13.2" x14ac:dyDescent="0.25">
      <c r="A49898"/>
    </row>
    <row r="49899" spans="1:1" ht="13.2" x14ac:dyDescent="0.25">
      <c r="A49899"/>
    </row>
    <row r="49900" spans="1:1" ht="13.2" x14ac:dyDescent="0.25">
      <c r="A49900"/>
    </row>
    <row r="49901" spans="1:1" ht="13.2" x14ac:dyDescent="0.25">
      <c r="A49901"/>
    </row>
    <row r="49902" spans="1:1" ht="13.2" x14ac:dyDescent="0.25">
      <c r="A49902"/>
    </row>
    <row r="49903" spans="1:1" ht="13.2" x14ac:dyDescent="0.25">
      <c r="A49903"/>
    </row>
    <row r="49904" spans="1:1" ht="13.2" x14ac:dyDescent="0.25">
      <c r="A49904"/>
    </row>
    <row r="49905" spans="1:1" ht="13.2" x14ac:dyDescent="0.25">
      <c r="A49905"/>
    </row>
    <row r="49906" spans="1:1" ht="13.2" x14ac:dyDescent="0.25">
      <c r="A49906"/>
    </row>
    <row r="49907" spans="1:1" ht="13.2" x14ac:dyDescent="0.25">
      <c r="A49907"/>
    </row>
    <row r="49908" spans="1:1" ht="13.2" x14ac:dyDescent="0.25">
      <c r="A49908"/>
    </row>
    <row r="49909" spans="1:1" ht="13.2" x14ac:dyDescent="0.25">
      <c r="A49909"/>
    </row>
    <row r="49910" spans="1:1" ht="13.2" x14ac:dyDescent="0.25">
      <c r="A49910"/>
    </row>
    <row r="49911" spans="1:1" ht="13.2" x14ac:dyDescent="0.25">
      <c r="A49911"/>
    </row>
    <row r="49912" spans="1:1" ht="13.2" x14ac:dyDescent="0.25">
      <c r="A49912"/>
    </row>
    <row r="49913" spans="1:1" ht="13.2" x14ac:dyDescent="0.25">
      <c r="A49913"/>
    </row>
    <row r="49914" spans="1:1" ht="13.2" x14ac:dyDescent="0.25">
      <c r="A49914"/>
    </row>
    <row r="49915" spans="1:1" ht="13.2" x14ac:dyDescent="0.25">
      <c r="A49915"/>
    </row>
    <row r="49916" spans="1:1" ht="13.2" x14ac:dyDescent="0.25">
      <c r="A49916"/>
    </row>
    <row r="49917" spans="1:1" ht="13.2" x14ac:dyDescent="0.25">
      <c r="A49917"/>
    </row>
    <row r="49918" spans="1:1" ht="13.2" x14ac:dyDescent="0.25">
      <c r="A49918"/>
    </row>
    <row r="49919" spans="1:1" ht="13.2" x14ac:dyDescent="0.25">
      <c r="A49919"/>
    </row>
    <row r="49920" spans="1:1" ht="13.2" x14ac:dyDescent="0.25">
      <c r="A49920"/>
    </row>
    <row r="49921" spans="1:1" ht="13.2" x14ac:dyDescent="0.25">
      <c r="A49921"/>
    </row>
    <row r="49922" spans="1:1" ht="13.2" x14ac:dyDescent="0.25">
      <c r="A49922"/>
    </row>
    <row r="49923" spans="1:1" ht="13.2" x14ac:dyDescent="0.25">
      <c r="A49923"/>
    </row>
    <row r="49924" spans="1:1" ht="13.2" x14ac:dyDescent="0.25">
      <c r="A49924"/>
    </row>
    <row r="49925" spans="1:1" ht="13.2" x14ac:dyDescent="0.25">
      <c r="A49925"/>
    </row>
    <row r="49926" spans="1:1" ht="13.2" x14ac:dyDescent="0.25">
      <c r="A49926"/>
    </row>
    <row r="49927" spans="1:1" ht="13.2" x14ac:dyDescent="0.25">
      <c r="A49927"/>
    </row>
    <row r="49928" spans="1:1" ht="13.2" x14ac:dyDescent="0.25">
      <c r="A49928"/>
    </row>
    <row r="49929" spans="1:1" ht="13.2" x14ac:dyDescent="0.25">
      <c r="A49929"/>
    </row>
    <row r="49930" spans="1:1" ht="13.2" x14ac:dyDescent="0.25">
      <c r="A49930"/>
    </row>
    <row r="49931" spans="1:1" ht="13.2" x14ac:dyDescent="0.25">
      <c r="A49931"/>
    </row>
    <row r="49932" spans="1:1" ht="13.2" x14ac:dyDescent="0.25">
      <c r="A49932"/>
    </row>
    <row r="49933" spans="1:1" ht="13.2" x14ac:dyDescent="0.25">
      <c r="A49933"/>
    </row>
    <row r="49934" spans="1:1" ht="13.2" x14ac:dyDescent="0.25">
      <c r="A49934"/>
    </row>
    <row r="49935" spans="1:1" ht="13.2" x14ac:dyDescent="0.25">
      <c r="A49935"/>
    </row>
    <row r="49936" spans="1:1" ht="13.2" x14ac:dyDescent="0.25">
      <c r="A49936"/>
    </row>
    <row r="49937" spans="1:1" ht="13.2" x14ac:dyDescent="0.25">
      <c r="A49937"/>
    </row>
    <row r="49938" spans="1:1" ht="13.2" x14ac:dyDescent="0.25">
      <c r="A49938"/>
    </row>
    <row r="49939" spans="1:1" ht="13.2" x14ac:dyDescent="0.25">
      <c r="A49939"/>
    </row>
    <row r="49940" spans="1:1" ht="13.2" x14ac:dyDescent="0.25">
      <c r="A49940"/>
    </row>
    <row r="49941" spans="1:1" ht="13.2" x14ac:dyDescent="0.25">
      <c r="A49941"/>
    </row>
    <row r="49942" spans="1:1" ht="13.2" x14ac:dyDescent="0.25">
      <c r="A49942"/>
    </row>
    <row r="49943" spans="1:1" ht="13.2" x14ac:dyDescent="0.25">
      <c r="A49943"/>
    </row>
    <row r="49944" spans="1:1" ht="13.2" x14ac:dyDescent="0.25">
      <c r="A49944"/>
    </row>
    <row r="49945" spans="1:1" ht="13.2" x14ac:dyDescent="0.25">
      <c r="A49945"/>
    </row>
    <row r="49946" spans="1:1" ht="13.2" x14ac:dyDescent="0.25">
      <c r="A49946"/>
    </row>
    <row r="49947" spans="1:1" ht="13.2" x14ac:dyDescent="0.25">
      <c r="A49947"/>
    </row>
    <row r="49948" spans="1:1" ht="13.2" x14ac:dyDescent="0.25">
      <c r="A49948"/>
    </row>
    <row r="49949" spans="1:1" ht="13.2" x14ac:dyDescent="0.25">
      <c r="A49949"/>
    </row>
    <row r="49950" spans="1:1" ht="13.2" x14ac:dyDescent="0.25">
      <c r="A49950"/>
    </row>
    <row r="49951" spans="1:1" ht="13.2" x14ac:dyDescent="0.25">
      <c r="A49951"/>
    </row>
    <row r="49952" spans="1:1" ht="13.2" x14ac:dyDescent="0.25">
      <c r="A49952"/>
    </row>
    <row r="49953" spans="1:1" ht="13.2" x14ac:dyDescent="0.25">
      <c r="A49953"/>
    </row>
    <row r="49954" spans="1:1" ht="13.2" x14ac:dyDescent="0.25">
      <c r="A49954"/>
    </row>
    <row r="49955" spans="1:1" ht="13.2" x14ac:dyDescent="0.25">
      <c r="A49955"/>
    </row>
    <row r="49956" spans="1:1" ht="13.2" x14ac:dyDescent="0.25">
      <c r="A49956"/>
    </row>
    <row r="49957" spans="1:1" ht="13.2" x14ac:dyDescent="0.25">
      <c r="A49957"/>
    </row>
    <row r="49958" spans="1:1" ht="13.2" x14ac:dyDescent="0.25">
      <c r="A49958"/>
    </row>
    <row r="49959" spans="1:1" ht="13.2" x14ac:dyDescent="0.25">
      <c r="A49959"/>
    </row>
    <row r="49960" spans="1:1" ht="13.2" x14ac:dyDescent="0.25">
      <c r="A49960"/>
    </row>
    <row r="49961" spans="1:1" ht="13.2" x14ac:dyDescent="0.25">
      <c r="A49961"/>
    </row>
    <row r="49962" spans="1:1" ht="13.2" x14ac:dyDescent="0.25">
      <c r="A49962"/>
    </row>
    <row r="49963" spans="1:1" ht="13.2" x14ac:dyDescent="0.25">
      <c r="A49963"/>
    </row>
    <row r="49964" spans="1:1" ht="13.2" x14ac:dyDescent="0.25">
      <c r="A49964"/>
    </row>
    <row r="49965" spans="1:1" ht="13.2" x14ac:dyDescent="0.25">
      <c r="A49965"/>
    </row>
    <row r="49966" spans="1:1" ht="13.2" x14ac:dyDescent="0.25">
      <c r="A49966"/>
    </row>
    <row r="49967" spans="1:1" ht="13.2" x14ac:dyDescent="0.25">
      <c r="A49967"/>
    </row>
    <row r="49968" spans="1:1" ht="13.2" x14ac:dyDescent="0.25">
      <c r="A49968"/>
    </row>
    <row r="49969" spans="1:1" ht="13.2" x14ac:dyDescent="0.25">
      <c r="A49969"/>
    </row>
    <row r="49970" spans="1:1" ht="13.2" x14ac:dyDescent="0.25">
      <c r="A49970"/>
    </row>
    <row r="49971" spans="1:1" ht="13.2" x14ac:dyDescent="0.25">
      <c r="A49971"/>
    </row>
    <row r="49972" spans="1:1" ht="13.2" x14ac:dyDescent="0.25">
      <c r="A49972"/>
    </row>
    <row r="49973" spans="1:1" ht="13.2" x14ac:dyDescent="0.25">
      <c r="A49973"/>
    </row>
    <row r="49974" spans="1:1" ht="13.2" x14ac:dyDescent="0.25">
      <c r="A49974"/>
    </row>
    <row r="49975" spans="1:1" ht="13.2" x14ac:dyDescent="0.25">
      <c r="A49975"/>
    </row>
    <row r="49976" spans="1:1" ht="13.2" x14ac:dyDescent="0.25">
      <c r="A49976"/>
    </row>
    <row r="49977" spans="1:1" ht="13.2" x14ac:dyDescent="0.25">
      <c r="A49977"/>
    </row>
    <row r="49978" spans="1:1" ht="13.2" x14ac:dyDescent="0.25">
      <c r="A49978"/>
    </row>
    <row r="49979" spans="1:1" ht="13.2" x14ac:dyDescent="0.25">
      <c r="A49979"/>
    </row>
    <row r="49980" spans="1:1" ht="13.2" x14ac:dyDescent="0.25">
      <c r="A49980"/>
    </row>
    <row r="49981" spans="1:1" ht="13.2" x14ac:dyDescent="0.25">
      <c r="A49981"/>
    </row>
    <row r="49982" spans="1:1" ht="13.2" x14ac:dyDescent="0.25">
      <c r="A49982"/>
    </row>
    <row r="49983" spans="1:1" ht="13.2" x14ac:dyDescent="0.25">
      <c r="A49983"/>
    </row>
    <row r="49984" spans="1:1" ht="13.2" x14ac:dyDescent="0.25">
      <c r="A49984"/>
    </row>
    <row r="49985" spans="1:1" ht="13.2" x14ac:dyDescent="0.25">
      <c r="A49985"/>
    </row>
    <row r="49986" spans="1:1" ht="13.2" x14ac:dyDescent="0.25">
      <c r="A49986"/>
    </row>
    <row r="49987" spans="1:1" ht="13.2" x14ac:dyDescent="0.25">
      <c r="A49987"/>
    </row>
    <row r="49988" spans="1:1" ht="13.2" x14ac:dyDescent="0.25">
      <c r="A49988"/>
    </row>
    <row r="49989" spans="1:1" ht="13.2" x14ac:dyDescent="0.25">
      <c r="A49989"/>
    </row>
    <row r="49990" spans="1:1" ht="13.2" x14ac:dyDescent="0.25">
      <c r="A49990"/>
    </row>
    <row r="49991" spans="1:1" ht="13.2" x14ac:dyDescent="0.25">
      <c r="A49991"/>
    </row>
    <row r="49992" spans="1:1" ht="13.2" x14ac:dyDescent="0.25">
      <c r="A49992"/>
    </row>
    <row r="49993" spans="1:1" ht="13.2" x14ac:dyDescent="0.25">
      <c r="A49993"/>
    </row>
    <row r="49994" spans="1:1" ht="13.2" x14ac:dyDescent="0.25">
      <c r="A49994"/>
    </row>
    <row r="49995" spans="1:1" ht="13.2" x14ac:dyDescent="0.25">
      <c r="A49995"/>
    </row>
    <row r="49996" spans="1:1" ht="13.2" x14ac:dyDescent="0.25">
      <c r="A49996"/>
    </row>
    <row r="49997" spans="1:1" ht="13.2" x14ac:dyDescent="0.25">
      <c r="A49997"/>
    </row>
    <row r="49998" spans="1:1" ht="13.2" x14ac:dyDescent="0.25">
      <c r="A49998"/>
    </row>
    <row r="49999" spans="1:1" ht="13.2" x14ac:dyDescent="0.25">
      <c r="A49999"/>
    </row>
    <row r="50000" spans="1:1" ht="13.2" x14ac:dyDescent="0.25">
      <c r="A50000"/>
    </row>
    <row r="50001" spans="1:1" ht="13.2" x14ac:dyDescent="0.25">
      <c r="A50001"/>
    </row>
    <row r="50002" spans="1:1" ht="13.2" x14ac:dyDescent="0.25">
      <c r="A50002"/>
    </row>
    <row r="50003" spans="1:1" ht="13.2" x14ac:dyDescent="0.25">
      <c r="A50003"/>
    </row>
    <row r="50004" spans="1:1" ht="13.2" x14ac:dyDescent="0.25">
      <c r="A50004"/>
    </row>
    <row r="50005" spans="1:1" ht="13.2" x14ac:dyDescent="0.25">
      <c r="A50005"/>
    </row>
    <row r="50006" spans="1:1" ht="13.2" x14ac:dyDescent="0.25">
      <c r="A50006"/>
    </row>
    <row r="50007" spans="1:1" ht="13.2" x14ac:dyDescent="0.25">
      <c r="A50007"/>
    </row>
    <row r="50008" spans="1:1" ht="13.2" x14ac:dyDescent="0.25">
      <c r="A50008"/>
    </row>
    <row r="50009" spans="1:1" ht="13.2" x14ac:dyDescent="0.25">
      <c r="A50009"/>
    </row>
    <row r="50010" spans="1:1" ht="13.2" x14ac:dyDescent="0.25">
      <c r="A50010"/>
    </row>
    <row r="50011" spans="1:1" ht="13.2" x14ac:dyDescent="0.25">
      <c r="A50011"/>
    </row>
    <row r="50012" spans="1:1" ht="13.2" x14ac:dyDescent="0.25">
      <c r="A50012"/>
    </row>
    <row r="50013" spans="1:1" ht="13.2" x14ac:dyDescent="0.25">
      <c r="A50013"/>
    </row>
    <row r="50014" spans="1:1" ht="13.2" x14ac:dyDescent="0.25">
      <c r="A50014"/>
    </row>
    <row r="50015" spans="1:1" ht="13.2" x14ac:dyDescent="0.25">
      <c r="A50015"/>
    </row>
    <row r="50016" spans="1:1" ht="13.2" x14ac:dyDescent="0.25">
      <c r="A50016"/>
    </row>
    <row r="50017" spans="1:1" ht="13.2" x14ac:dyDescent="0.25">
      <c r="A50017"/>
    </row>
    <row r="50018" spans="1:1" ht="13.2" x14ac:dyDescent="0.25">
      <c r="A50018"/>
    </row>
    <row r="50019" spans="1:1" ht="13.2" x14ac:dyDescent="0.25">
      <c r="A50019"/>
    </row>
    <row r="50020" spans="1:1" ht="13.2" x14ac:dyDescent="0.25">
      <c r="A50020"/>
    </row>
    <row r="50021" spans="1:1" ht="13.2" x14ac:dyDescent="0.25">
      <c r="A50021"/>
    </row>
    <row r="50022" spans="1:1" ht="13.2" x14ac:dyDescent="0.25">
      <c r="A50022"/>
    </row>
    <row r="50023" spans="1:1" ht="13.2" x14ac:dyDescent="0.25">
      <c r="A50023"/>
    </row>
    <row r="50024" spans="1:1" ht="13.2" x14ac:dyDescent="0.25">
      <c r="A50024"/>
    </row>
    <row r="50025" spans="1:1" ht="13.2" x14ac:dyDescent="0.25">
      <c r="A50025"/>
    </row>
    <row r="50026" spans="1:1" ht="13.2" x14ac:dyDescent="0.25">
      <c r="A50026"/>
    </row>
    <row r="50027" spans="1:1" ht="13.2" x14ac:dyDescent="0.25">
      <c r="A50027"/>
    </row>
    <row r="50028" spans="1:1" ht="13.2" x14ac:dyDescent="0.25">
      <c r="A50028"/>
    </row>
    <row r="50029" spans="1:1" ht="13.2" x14ac:dyDescent="0.25">
      <c r="A50029"/>
    </row>
    <row r="50030" spans="1:1" ht="13.2" x14ac:dyDescent="0.25">
      <c r="A50030"/>
    </row>
    <row r="50031" spans="1:1" ht="13.2" x14ac:dyDescent="0.25">
      <c r="A50031"/>
    </row>
    <row r="50032" spans="1:1" ht="13.2" x14ac:dyDescent="0.25">
      <c r="A50032"/>
    </row>
    <row r="50033" spans="1:1" ht="13.2" x14ac:dyDescent="0.25">
      <c r="A50033"/>
    </row>
    <row r="50034" spans="1:1" ht="13.2" x14ac:dyDescent="0.25">
      <c r="A50034"/>
    </row>
    <row r="50035" spans="1:1" ht="13.2" x14ac:dyDescent="0.25">
      <c r="A50035"/>
    </row>
    <row r="50036" spans="1:1" ht="13.2" x14ac:dyDescent="0.25">
      <c r="A50036"/>
    </row>
    <row r="50037" spans="1:1" ht="13.2" x14ac:dyDescent="0.25">
      <c r="A50037"/>
    </row>
    <row r="50038" spans="1:1" ht="13.2" x14ac:dyDescent="0.25">
      <c r="A50038"/>
    </row>
    <row r="50039" spans="1:1" ht="13.2" x14ac:dyDescent="0.25">
      <c r="A50039"/>
    </row>
    <row r="50040" spans="1:1" ht="13.2" x14ac:dyDescent="0.25">
      <c r="A50040"/>
    </row>
    <row r="50041" spans="1:1" ht="13.2" x14ac:dyDescent="0.25">
      <c r="A50041"/>
    </row>
    <row r="50042" spans="1:1" ht="13.2" x14ac:dyDescent="0.25">
      <c r="A50042"/>
    </row>
    <row r="50043" spans="1:1" ht="13.2" x14ac:dyDescent="0.25">
      <c r="A50043"/>
    </row>
    <row r="50044" spans="1:1" ht="13.2" x14ac:dyDescent="0.25">
      <c r="A50044"/>
    </row>
    <row r="50045" spans="1:1" ht="13.2" x14ac:dyDescent="0.25">
      <c r="A50045"/>
    </row>
    <row r="50046" spans="1:1" ht="13.2" x14ac:dyDescent="0.25">
      <c r="A50046"/>
    </row>
    <row r="50047" spans="1:1" ht="13.2" x14ac:dyDescent="0.25">
      <c r="A50047"/>
    </row>
    <row r="50048" spans="1:1" ht="13.2" x14ac:dyDescent="0.25">
      <c r="A50048"/>
    </row>
    <row r="50049" spans="1:1" ht="13.2" x14ac:dyDescent="0.25">
      <c r="A50049"/>
    </row>
    <row r="50050" spans="1:1" ht="13.2" x14ac:dyDescent="0.25">
      <c r="A50050"/>
    </row>
    <row r="50051" spans="1:1" ht="13.2" x14ac:dyDescent="0.25">
      <c r="A50051"/>
    </row>
    <row r="50052" spans="1:1" ht="13.2" x14ac:dyDescent="0.25">
      <c r="A50052"/>
    </row>
    <row r="50053" spans="1:1" ht="13.2" x14ac:dyDescent="0.25">
      <c r="A50053"/>
    </row>
    <row r="50054" spans="1:1" ht="13.2" x14ac:dyDescent="0.25">
      <c r="A50054"/>
    </row>
    <row r="50055" spans="1:1" ht="13.2" x14ac:dyDescent="0.25">
      <c r="A50055"/>
    </row>
    <row r="50056" spans="1:1" ht="13.2" x14ac:dyDescent="0.25">
      <c r="A50056"/>
    </row>
    <row r="50057" spans="1:1" ht="13.2" x14ac:dyDescent="0.25">
      <c r="A50057"/>
    </row>
    <row r="50058" spans="1:1" ht="13.2" x14ac:dyDescent="0.25">
      <c r="A50058"/>
    </row>
    <row r="50059" spans="1:1" ht="13.2" x14ac:dyDescent="0.25">
      <c r="A50059"/>
    </row>
    <row r="50060" spans="1:1" ht="13.2" x14ac:dyDescent="0.25">
      <c r="A50060"/>
    </row>
    <row r="50061" spans="1:1" ht="13.2" x14ac:dyDescent="0.25">
      <c r="A50061"/>
    </row>
    <row r="50062" spans="1:1" ht="13.2" x14ac:dyDescent="0.25">
      <c r="A50062"/>
    </row>
    <row r="50063" spans="1:1" ht="13.2" x14ac:dyDescent="0.25">
      <c r="A50063"/>
    </row>
    <row r="50064" spans="1:1" ht="13.2" x14ac:dyDescent="0.25">
      <c r="A50064"/>
    </row>
    <row r="50065" spans="1:1" ht="13.2" x14ac:dyDescent="0.25">
      <c r="A50065"/>
    </row>
    <row r="50066" spans="1:1" ht="13.2" x14ac:dyDescent="0.25">
      <c r="A50066"/>
    </row>
    <row r="50067" spans="1:1" ht="13.2" x14ac:dyDescent="0.25">
      <c r="A50067"/>
    </row>
    <row r="50068" spans="1:1" ht="13.2" x14ac:dyDescent="0.25">
      <c r="A50068"/>
    </row>
    <row r="50069" spans="1:1" ht="13.2" x14ac:dyDescent="0.25">
      <c r="A50069"/>
    </row>
    <row r="50070" spans="1:1" ht="13.2" x14ac:dyDescent="0.25">
      <c r="A50070"/>
    </row>
    <row r="50071" spans="1:1" ht="13.2" x14ac:dyDescent="0.25">
      <c r="A50071"/>
    </row>
    <row r="50072" spans="1:1" ht="13.2" x14ac:dyDescent="0.25">
      <c r="A50072"/>
    </row>
    <row r="50073" spans="1:1" ht="13.2" x14ac:dyDescent="0.25">
      <c r="A50073"/>
    </row>
    <row r="50074" spans="1:1" ht="13.2" x14ac:dyDescent="0.25">
      <c r="A50074"/>
    </row>
    <row r="50075" spans="1:1" ht="13.2" x14ac:dyDescent="0.25">
      <c r="A50075"/>
    </row>
    <row r="50076" spans="1:1" ht="13.2" x14ac:dyDescent="0.25">
      <c r="A50076"/>
    </row>
    <row r="50077" spans="1:1" ht="13.2" x14ac:dyDescent="0.25">
      <c r="A50077"/>
    </row>
    <row r="50078" spans="1:1" ht="13.2" x14ac:dyDescent="0.25">
      <c r="A50078"/>
    </row>
    <row r="50079" spans="1:1" ht="13.2" x14ac:dyDescent="0.25">
      <c r="A50079"/>
    </row>
    <row r="50080" spans="1:1" ht="13.2" x14ac:dyDescent="0.25">
      <c r="A50080"/>
    </row>
    <row r="50081" spans="1:1" ht="13.2" x14ac:dyDescent="0.25">
      <c r="A50081"/>
    </row>
    <row r="50082" spans="1:1" ht="13.2" x14ac:dyDescent="0.25">
      <c r="A50082"/>
    </row>
    <row r="50083" spans="1:1" ht="13.2" x14ac:dyDescent="0.25">
      <c r="A50083"/>
    </row>
    <row r="50084" spans="1:1" ht="13.2" x14ac:dyDescent="0.25">
      <c r="A50084"/>
    </row>
    <row r="50085" spans="1:1" ht="13.2" x14ac:dyDescent="0.25">
      <c r="A50085"/>
    </row>
    <row r="50086" spans="1:1" ht="13.2" x14ac:dyDescent="0.25">
      <c r="A50086"/>
    </row>
    <row r="50087" spans="1:1" ht="13.2" x14ac:dyDescent="0.25">
      <c r="A50087"/>
    </row>
    <row r="50088" spans="1:1" ht="13.2" x14ac:dyDescent="0.25">
      <c r="A50088"/>
    </row>
    <row r="50089" spans="1:1" ht="13.2" x14ac:dyDescent="0.25">
      <c r="A50089"/>
    </row>
    <row r="50090" spans="1:1" ht="13.2" x14ac:dyDescent="0.25">
      <c r="A50090"/>
    </row>
    <row r="50091" spans="1:1" ht="13.2" x14ac:dyDescent="0.25">
      <c r="A50091"/>
    </row>
    <row r="50092" spans="1:1" ht="13.2" x14ac:dyDescent="0.25">
      <c r="A50092"/>
    </row>
    <row r="50093" spans="1:1" ht="13.2" x14ac:dyDescent="0.25">
      <c r="A50093"/>
    </row>
    <row r="50094" spans="1:1" ht="13.2" x14ac:dyDescent="0.25">
      <c r="A50094"/>
    </row>
    <row r="50095" spans="1:1" ht="13.2" x14ac:dyDescent="0.25">
      <c r="A50095"/>
    </row>
    <row r="50096" spans="1:1" ht="13.2" x14ac:dyDescent="0.25">
      <c r="A50096"/>
    </row>
    <row r="50097" spans="1:1" ht="13.2" x14ac:dyDescent="0.25">
      <c r="A50097"/>
    </row>
    <row r="50098" spans="1:1" ht="13.2" x14ac:dyDescent="0.25">
      <c r="A50098"/>
    </row>
    <row r="50099" spans="1:1" ht="13.2" x14ac:dyDescent="0.25">
      <c r="A50099"/>
    </row>
    <row r="50100" spans="1:1" ht="13.2" x14ac:dyDescent="0.25">
      <c r="A50100"/>
    </row>
    <row r="50101" spans="1:1" ht="13.2" x14ac:dyDescent="0.25">
      <c r="A50101"/>
    </row>
    <row r="50102" spans="1:1" ht="13.2" x14ac:dyDescent="0.25">
      <c r="A50102"/>
    </row>
    <row r="50103" spans="1:1" ht="13.2" x14ac:dyDescent="0.25">
      <c r="A50103"/>
    </row>
    <row r="50104" spans="1:1" ht="13.2" x14ac:dyDescent="0.25">
      <c r="A50104"/>
    </row>
    <row r="50105" spans="1:1" ht="13.2" x14ac:dyDescent="0.25">
      <c r="A50105"/>
    </row>
    <row r="50106" spans="1:1" ht="13.2" x14ac:dyDescent="0.25">
      <c r="A50106"/>
    </row>
    <row r="50107" spans="1:1" ht="13.2" x14ac:dyDescent="0.25">
      <c r="A50107"/>
    </row>
    <row r="50108" spans="1:1" ht="13.2" x14ac:dyDescent="0.25">
      <c r="A50108"/>
    </row>
    <row r="50109" spans="1:1" ht="13.2" x14ac:dyDescent="0.25">
      <c r="A50109"/>
    </row>
    <row r="50110" spans="1:1" ht="13.2" x14ac:dyDescent="0.25">
      <c r="A50110"/>
    </row>
    <row r="50111" spans="1:1" ht="13.2" x14ac:dyDescent="0.25">
      <c r="A50111"/>
    </row>
    <row r="50112" spans="1:1" ht="13.2" x14ac:dyDescent="0.25">
      <c r="A50112"/>
    </row>
    <row r="50113" spans="1:1" ht="13.2" x14ac:dyDescent="0.25">
      <c r="A50113"/>
    </row>
    <row r="50114" spans="1:1" ht="13.2" x14ac:dyDescent="0.25">
      <c r="A50114"/>
    </row>
    <row r="50115" spans="1:1" ht="13.2" x14ac:dyDescent="0.25">
      <c r="A50115"/>
    </row>
    <row r="50116" spans="1:1" ht="13.2" x14ac:dyDescent="0.25">
      <c r="A50116"/>
    </row>
    <row r="50117" spans="1:1" ht="13.2" x14ac:dyDescent="0.25">
      <c r="A50117"/>
    </row>
    <row r="50118" spans="1:1" ht="13.2" x14ac:dyDescent="0.25">
      <c r="A50118"/>
    </row>
    <row r="50119" spans="1:1" ht="13.2" x14ac:dyDescent="0.25">
      <c r="A50119"/>
    </row>
    <row r="50120" spans="1:1" ht="13.2" x14ac:dyDescent="0.25">
      <c r="A50120"/>
    </row>
    <row r="50121" spans="1:1" ht="13.2" x14ac:dyDescent="0.25">
      <c r="A50121"/>
    </row>
    <row r="50122" spans="1:1" ht="13.2" x14ac:dyDescent="0.25">
      <c r="A50122"/>
    </row>
    <row r="50123" spans="1:1" ht="13.2" x14ac:dyDescent="0.25">
      <c r="A50123"/>
    </row>
    <row r="50124" spans="1:1" ht="13.2" x14ac:dyDescent="0.25">
      <c r="A50124"/>
    </row>
    <row r="50125" spans="1:1" ht="13.2" x14ac:dyDescent="0.25">
      <c r="A50125"/>
    </row>
    <row r="50126" spans="1:1" ht="13.2" x14ac:dyDescent="0.25">
      <c r="A50126"/>
    </row>
    <row r="50127" spans="1:1" ht="13.2" x14ac:dyDescent="0.25">
      <c r="A50127"/>
    </row>
    <row r="50128" spans="1:1" ht="13.2" x14ac:dyDescent="0.25">
      <c r="A50128"/>
    </row>
    <row r="50129" spans="1:1" ht="13.2" x14ac:dyDescent="0.25">
      <c r="A50129"/>
    </row>
    <row r="50130" spans="1:1" ht="13.2" x14ac:dyDescent="0.25">
      <c r="A50130"/>
    </row>
    <row r="50131" spans="1:1" ht="13.2" x14ac:dyDescent="0.25">
      <c r="A50131"/>
    </row>
    <row r="50132" spans="1:1" ht="13.2" x14ac:dyDescent="0.25">
      <c r="A50132"/>
    </row>
    <row r="50133" spans="1:1" ht="13.2" x14ac:dyDescent="0.25">
      <c r="A50133"/>
    </row>
    <row r="50134" spans="1:1" ht="13.2" x14ac:dyDescent="0.25">
      <c r="A50134"/>
    </row>
    <row r="50135" spans="1:1" ht="13.2" x14ac:dyDescent="0.25">
      <c r="A50135"/>
    </row>
    <row r="50136" spans="1:1" ht="13.2" x14ac:dyDescent="0.25">
      <c r="A50136"/>
    </row>
    <row r="50137" spans="1:1" ht="13.2" x14ac:dyDescent="0.25">
      <c r="A50137"/>
    </row>
    <row r="50138" spans="1:1" ht="13.2" x14ac:dyDescent="0.25">
      <c r="A50138"/>
    </row>
    <row r="50139" spans="1:1" ht="13.2" x14ac:dyDescent="0.25">
      <c r="A50139"/>
    </row>
    <row r="50140" spans="1:1" ht="13.2" x14ac:dyDescent="0.25">
      <c r="A50140"/>
    </row>
    <row r="50141" spans="1:1" ht="13.2" x14ac:dyDescent="0.25">
      <c r="A50141"/>
    </row>
    <row r="50142" spans="1:1" ht="13.2" x14ac:dyDescent="0.25">
      <c r="A50142"/>
    </row>
    <row r="50143" spans="1:1" ht="13.2" x14ac:dyDescent="0.25">
      <c r="A50143"/>
    </row>
    <row r="50144" spans="1:1" ht="13.2" x14ac:dyDescent="0.25">
      <c r="A50144"/>
    </row>
    <row r="50145" spans="1:1" ht="13.2" x14ac:dyDescent="0.25">
      <c r="A50145"/>
    </row>
    <row r="50146" spans="1:1" ht="13.2" x14ac:dyDescent="0.25">
      <c r="A50146"/>
    </row>
    <row r="50147" spans="1:1" ht="13.2" x14ac:dyDescent="0.25">
      <c r="A50147"/>
    </row>
    <row r="50148" spans="1:1" ht="13.2" x14ac:dyDescent="0.25">
      <c r="A50148"/>
    </row>
    <row r="50149" spans="1:1" ht="13.2" x14ac:dyDescent="0.25">
      <c r="A50149"/>
    </row>
    <row r="50150" spans="1:1" ht="13.2" x14ac:dyDescent="0.25">
      <c r="A50150"/>
    </row>
    <row r="50151" spans="1:1" ht="13.2" x14ac:dyDescent="0.25">
      <c r="A50151"/>
    </row>
    <row r="50152" spans="1:1" ht="13.2" x14ac:dyDescent="0.25">
      <c r="A50152"/>
    </row>
    <row r="50153" spans="1:1" ht="13.2" x14ac:dyDescent="0.25">
      <c r="A50153"/>
    </row>
    <row r="50154" spans="1:1" ht="13.2" x14ac:dyDescent="0.25">
      <c r="A50154"/>
    </row>
    <row r="50155" spans="1:1" ht="13.2" x14ac:dyDescent="0.25">
      <c r="A50155"/>
    </row>
    <row r="50156" spans="1:1" ht="13.2" x14ac:dyDescent="0.25">
      <c r="A50156"/>
    </row>
    <row r="50157" spans="1:1" ht="13.2" x14ac:dyDescent="0.25">
      <c r="A50157"/>
    </row>
    <row r="50158" spans="1:1" ht="13.2" x14ac:dyDescent="0.25">
      <c r="A50158"/>
    </row>
    <row r="50159" spans="1:1" ht="13.2" x14ac:dyDescent="0.25">
      <c r="A50159"/>
    </row>
    <row r="50160" spans="1:1" ht="13.2" x14ac:dyDescent="0.25">
      <c r="A50160"/>
    </row>
    <row r="50161" spans="1:1" ht="13.2" x14ac:dyDescent="0.25">
      <c r="A50161"/>
    </row>
    <row r="50162" spans="1:1" ht="13.2" x14ac:dyDescent="0.25">
      <c r="A50162"/>
    </row>
    <row r="50163" spans="1:1" ht="13.2" x14ac:dyDescent="0.25">
      <c r="A50163"/>
    </row>
    <row r="50164" spans="1:1" ht="13.2" x14ac:dyDescent="0.25">
      <c r="A50164"/>
    </row>
    <row r="50165" spans="1:1" ht="13.2" x14ac:dyDescent="0.25">
      <c r="A50165"/>
    </row>
    <row r="50166" spans="1:1" ht="13.2" x14ac:dyDescent="0.25">
      <c r="A50166"/>
    </row>
    <row r="50167" spans="1:1" ht="13.2" x14ac:dyDescent="0.25">
      <c r="A50167"/>
    </row>
    <row r="50168" spans="1:1" ht="13.2" x14ac:dyDescent="0.25">
      <c r="A50168"/>
    </row>
    <row r="50169" spans="1:1" ht="13.2" x14ac:dyDescent="0.25">
      <c r="A50169"/>
    </row>
    <row r="50170" spans="1:1" ht="13.2" x14ac:dyDescent="0.25">
      <c r="A50170"/>
    </row>
    <row r="50171" spans="1:1" ht="13.2" x14ac:dyDescent="0.25">
      <c r="A50171"/>
    </row>
    <row r="50172" spans="1:1" ht="13.2" x14ac:dyDescent="0.25">
      <c r="A50172"/>
    </row>
    <row r="50173" spans="1:1" ht="13.2" x14ac:dyDescent="0.25">
      <c r="A50173"/>
    </row>
    <row r="50174" spans="1:1" ht="13.2" x14ac:dyDescent="0.25">
      <c r="A50174"/>
    </row>
    <row r="50175" spans="1:1" ht="13.2" x14ac:dyDescent="0.25">
      <c r="A50175"/>
    </row>
    <row r="50176" spans="1:1" ht="13.2" x14ac:dyDescent="0.25">
      <c r="A50176"/>
    </row>
    <row r="50177" spans="1:1" ht="13.2" x14ac:dyDescent="0.25">
      <c r="A50177"/>
    </row>
    <row r="50178" spans="1:1" ht="13.2" x14ac:dyDescent="0.25">
      <c r="A50178"/>
    </row>
    <row r="50179" spans="1:1" ht="13.2" x14ac:dyDescent="0.25">
      <c r="A50179"/>
    </row>
    <row r="50180" spans="1:1" ht="13.2" x14ac:dyDescent="0.25">
      <c r="A50180"/>
    </row>
    <row r="50181" spans="1:1" ht="13.2" x14ac:dyDescent="0.25">
      <c r="A50181"/>
    </row>
    <row r="50182" spans="1:1" ht="13.2" x14ac:dyDescent="0.25">
      <c r="A50182"/>
    </row>
    <row r="50183" spans="1:1" ht="13.2" x14ac:dyDescent="0.25">
      <c r="A50183"/>
    </row>
    <row r="50184" spans="1:1" ht="13.2" x14ac:dyDescent="0.25">
      <c r="A50184"/>
    </row>
    <row r="50185" spans="1:1" ht="13.2" x14ac:dyDescent="0.25">
      <c r="A50185"/>
    </row>
    <row r="50186" spans="1:1" ht="13.2" x14ac:dyDescent="0.25">
      <c r="A50186"/>
    </row>
    <row r="50187" spans="1:1" ht="13.2" x14ac:dyDescent="0.25">
      <c r="A50187"/>
    </row>
    <row r="50188" spans="1:1" ht="13.2" x14ac:dyDescent="0.25">
      <c r="A50188"/>
    </row>
    <row r="50189" spans="1:1" ht="13.2" x14ac:dyDescent="0.25">
      <c r="A50189"/>
    </row>
    <row r="50190" spans="1:1" ht="13.2" x14ac:dyDescent="0.25">
      <c r="A50190"/>
    </row>
    <row r="50191" spans="1:1" ht="13.2" x14ac:dyDescent="0.25">
      <c r="A50191"/>
    </row>
    <row r="50192" spans="1:1" ht="13.2" x14ac:dyDescent="0.25">
      <c r="A50192"/>
    </row>
    <row r="50193" spans="1:1" ht="13.2" x14ac:dyDescent="0.25">
      <c r="A50193"/>
    </row>
    <row r="50194" spans="1:1" ht="13.2" x14ac:dyDescent="0.25">
      <c r="A50194"/>
    </row>
    <row r="50195" spans="1:1" ht="13.2" x14ac:dyDescent="0.25">
      <c r="A50195"/>
    </row>
    <row r="50196" spans="1:1" ht="13.2" x14ac:dyDescent="0.25">
      <c r="A50196"/>
    </row>
    <row r="50197" spans="1:1" ht="13.2" x14ac:dyDescent="0.25">
      <c r="A50197"/>
    </row>
    <row r="50198" spans="1:1" ht="13.2" x14ac:dyDescent="0.25">
      <c r="A50198"/>
    </row>
    <row r="50199" spans="1:1" ht="13.2" x14ac:dyDescent="0.25">
      <c r="A50199"/>
    </row>
    <row r="50200" spans="1:1" ht="13.2" x14ac:dyDescent="0.25">
      <c r="A50200"/>
    </row>
    <row r="50201" spans="1:1" ht="13.2" x14ac:dyDescent="0.25">
      <c r="A50201"/>
    </row>
    <row r="50202" spans="1:1" ht="13.2" x14ac:dyDescent="0.25">
      <c r="A50202"/>
    </row>
    <row r="50203" spans="1:1" ht="13.2" x14ac:dyDescent="0.25">
      <c r="A50203"/>
    </row>
    <row r="50204" spans="1:1" ht="13.2" x14ac:dyDescent="0.25">
      <c r="A50204"/>
    </row>
    <row r="50205" spans="1:1" ht="13.2" x14ac:dyDescent="0.25">
      <c r="A50205"/>
    </row>
    <row r="50206" spans="1:1" ht="13.2" x14ac:dyDescent="0.25">
      <c r="A50206"/>
    </row>
    <row r="50207" spans="1:1" ht="13.2" x14ac:dyDescent="0.25">
      <c r="A50207"/>
    </row>
    <row r="50208" spans="1:1" ht="13.2" x14ac:dyDescent="0.25">
      <c r="A50208"/>
    </row>
    <row r="50209" spans="1:1" ht="13.2" x14ac:dyDescent="0.25">
      <c r="A50209"/>
    </row>
    <row r="50210" spans="1:1" ht="13.2" x14ac:dyDescent="0.25">
      <c r="A50210"/>
    </row>
    <row r="50211" spans="1:1" ht="13.2" x14ac:dyDescent="0.25">
      <c r="A50211"/>
    </row>
    <row r="50212" spans="1:1" ht="13.2" x14ac:dyDescent="0.25">
      <c r="A50212"/>
    </row>
    <row r="50213" spans="1:1" ht="13.2" x14ac:dyDescent="0.25">
      <c r="A50213"/>
    </row>
    <row r="50214" spans="1:1" ht="13.2" x14ac:dyDescent="0.25">
      <c r="A50214"/>
    </row>
    <row r="50215" spans="1:1" ht="13.2" x14ac:dyDescent="0.25">
      <c r="A50215"/>
    </row>
    <row r="50216" spans="1:1" ht="13.2" x14ac:dyDescent="0.25">
      <c r="A50216"/>
    </row>
    <row r="50217" spans="1:1" ht="13.2" x14ac:dyDescent="0.25">
      <c r="A50217"/>
    </row>
    <row r="50218" spans="1:1" ht="13.2" x14ac:dyDescent="0.25">
      <c r="A50218"/>
    </row>
    <row r="50219" spans="1:1" ht="13.2" x14ac:dyDescent="0.25">
      <c r="A50219"/>
    </row>
    <row r="50220" spans="1:1" ht="13.2" x14ac:dyDescent="0.25">
      <c r="A50220"/>
    </row>
    <row r="50221" spans="1:1" ht="13.2" x14ac:dyDescent="0.25">
      <c r="A50221"/>
    </row>
    <row r="50222" spans="1:1" ht="13.2" x14ac:dyDescent="0.25">
      <c r="A50222"/>
    </row>
    <row r="50223" spans="1:1" ht="13.2" x14ac:dyDescent="0.25">
      <c r="A50223"/>
    </row>
    <row r="50224" spans="1:1" ht="13.2" x14ac:dyDescent="0.25">
      <c r="A50224"/>
    </row>
    <row r="50225" spans="1:1" ht="13.2" x14ac:dyDescent="0.25">
      <c r="A50225"/>
    </row>
    <row r="50226" spans="1:1" ht="13.2" x14ac:dyDescent="0.25">
      <c r="A50226"/>
    </row>
    <row r="50227" spans="1:1" ht="13.2" x14ac:dyDescent="0.25">
      <c r="A50227"/>
    </row>
    <row r="50228" spans="1:1" ht="13.2" x14ac:dyDescent="0.25">
      <c r="A50228"/>
    </row>
    <row r="50229" spans="1:1" ht="13.2" x14ac:dyDescent="0.25">
      <c r="A50229"/>
    </row>
    <row r="50230" spans="1:1" ht="13.2" x14ac:dyDescent="0.25">
      <c r="A50230"/>
    </row>
    <row r="50231" spans="1:1" ht="13.2" x14ac:dyDescent="0.25">
      <c r="A50231"/>
    </row>
    <row r="50232" spans="1:1" ht="13.2" x14ac:dyDescent="0.25">
      <c r="A50232"/>
    </row>
    <row r="50233" spans="1:1" ht="13.2" x14ac:dyDescent="0.25">
      <c r="A50233"/>
    </row>
    <row r="50234" spans="1:1" ht="13.2" x14ac:dyDescent="0.25">
      <c r="A50234"/>
    </row>
    <row r="50235" spans="1:1" ht="13.2" x14ac:dyDescent="0.25">
      <c r="A50235"/>
    </row>
    <row r="50236" spans="1:1" ht="13.2" x14ac:dyDescent="0.25">
      <c r="A50236"/>
    </row>
    <row r="50237" spans="1:1" ht="13.2" x14ac:dyDescent="0.25">
      <c r="A50237"/>
    </row>
    <row r="50238" spans="1:1" ht="13.2" x14ac:dyDescent="0.25">
      <c r="A50238"/>
    </row>
    <row r="50239" spans="1:1" ht="13.2" x14ac:dyDescent="0.25">
      <c r="A50239"/>
    </row>
    <row r="50240" spans="1:1" ht="13.2" x14ac:dyDescent="0.25">
      <c r="A50240"/>
    </row>
    <row r="50241" spans="1:1" ht="13.2" x14ac:dyDescent="0.25">
      <c r="A50241"/>
    </row>
    <row r="50242" spans="1:1" ht="13.2" x14ac:dyDescent="0.25">
      <c r="A50242"/>
    </row>
    <row r="50243" spans="1:1" ht="13.2" x14ac:dyDescent="0.25">
      <c r="A50243"/>
    </row>
    <row r="50244" spans="1:1" ht="13.2" x14ac:dyDescent="0.25">
      <c r="A50244"/>
    </row>
    <row r="50245" spans="1:1" ht="13.2" x14ac:dyDescent="0.25">
      <c r="A50245"/>
    </row>
    <row r="50246" spans="1:1" ht="13.2" x14ac:dyDescent="0.25">
      <c r="A50246"/>
    </row>
    <row r="50247" spans="1:1" ht="13.2" x14ac:dyDescent="0.25">
      <c r="A50247"/>
    </row>
    <row r="50248" spans="1:1" ht="13.2" x14ac:dyDescent="0.25">
      <c r="A50248"/>
    </row>
    <row r="50249" spans="1:1" ht="13.2" x14ac:dyDescent="0.25">
      <c r="A50249"/>
    </row>
    <row r="50250" spans="1:1" ht="13.2" x14ac:dyDescent="0.25">
      <c r="A50250"/>
    </row>
    <row r="50251" spans="1:1" ht="13.2" x14ac:dyDescent="0.25">
      <c r="A50251"/>
    </row>
    <row r="50252" spans="1:1" ht="13.2" x14ac:dyDescent="0.25">
      <c r="A50252"/>
    </row>
    <row r="50253" spans="1:1" ht="13.2" x14ac:dyDescent="0.25">
      <c r="A50253"/>
    </row>
    <row r="50254" spans="1:1" ht="13.2" x14ac:dyDescent="0.25">
      <c r="A50254"/>
    </row>
    <row r="50255" spans="1:1" ht="13.2" x14ac:dyDescent="0.25">
      <c r="A50255"/>
    </row>
    <row r="50256" spans="1:1" ht="13.2" x14ac:dyDescent="0.25">
      <c r="A50256"/>
    </row>
    <row r="50257" spans="1:1" ht="13.2" x14ac:dyDescent="0.25">
      <c r="A50257"/>
    </row>
    <row r="50258" spans="1:1" ht="13.2" x14ac:dyDescent="0.25">
      <c r="A50258"/>
    </row>
    <row r="50259" spans="1:1" ht="13.2" x14ac:dyDescent="0.25">
      <c r="A50259"/>
    </row>
    <row r="50260" spans="1:1" ht="13.2" x14ac:dyDescent="0.25">
      <c r="A50260"/>
    </row>
    <row r="50261" spans="1:1" ht="13.2" x14ac:dyDescent="0.25">
      <c r="A50261"/>
    </row>
    <row r="50262" spans="1:1" ht="13.2" x14ac:dyDescent="0.25">
      <c r="A50262"/>
    </row>
    <row r="50263" spans="1:1" ht="13.2" x14ac:dyDescent="0.25">
      <c r="A50263"/>
    </row>
    <row r="50264" spans="1:1" ht="13.2" x14ac:dyDescent="0.25">
      <c r="A50264"/>
    </row>
    <row r="50265" spans="1:1" ht="13.2" x14ac:dyDescent="0.25">
      <c r="A50265"/>
    </row>
    <row r="50266" spans="1:1" ht="13.2" x14ac:dyDescent="0.25">
      <c r="A50266"/>
    </row>
    <row r="50267" spans="1:1" ht="13.2" x14ac:dyDescent="0.25">
      <c r="A50267"/>
    </row>
    <row r="50268" spans="1:1" ht="13.2" x14ac:dyDescent="0.25">
      <c r="A50268"/>
    </row>
    <row r="50269" spans="1:1" ht="13.2" x14ac:dyDescent="0.25">
      <c r="A50269"/>
    </row>
    <row r="50270" spans="1:1" ht="13.2" x14ac:dyDescent="0.25">
      <c r="A50270"/>
    </row>
    <row r="50271" spans="1:1" ht="13.2" x14ac:dyDescent="0.25">
      <c r="A50271"/>
    </row>
    <row r="50272" spans="1:1" ht="13.2" x14ac:dyDescent="0.25">
      <c r="A50272"/>
    </row>
    <row r="50273" spans="1:1" ht="13.2" x14ac:dyDescent="0.25">
      <c r="A50273"/>
    </row>
    <row r="50274" spans="1:1" ht="13.2" x14ac:dyDescent="0.25">
      <c r="A50274"/>
    </row>
    <row r="50275" spans="1:1" ht="13.2" x14ac:dyDescent="0.25">
      <c r="A50275"/>
    </row>
    <row r="50276" spans="1:1" ht="13.2" x14ac:dyDescent="0.25">
      <c r="A50276"/>
    </row>
    <row r="50277" spans="1:1" ht="13.2" x14ac:dyDescent="0.25">
      <c r="A50277"/>
    </row>
    <row r="50278" spans="1:1" ht="13.2" x14ac:dyDescent="0.25">
      <c r="A50278"/>
    </row>
    <row r="50279" spans="1:1" ht="13.2" x14ac:dyDescent="0.25">
      <c r="A50279"/>
    </row>
    <row r="50280" spans="1:1" ht="13.2" x14ac:dyDescent="0.25">
      <c r="A50280"/>
    </row>
    <row r="50281" spans="1:1" ht="13.2" x14ac:dyDescent="0.25">
      <c r="A50281"/>
    </row>
    <row r="50282" spans="1:1" ht="13.2" x14ac:dyDescent="0.25">
      <c r="A50282"/>
    </row>
    <row r="50283" spans="1:1" ht="13.2" x14ac:dyDescent="0.25">
      <c r="A50283"/>
    </row>
    <row r="50284" spans="1:1" ht="13.2" x14ac:dyDescent="0.25">
      <c r="A50284"/>
    </row>
    <row r="50285" spans="1:1" ht="13.2" x14ac:dyDescent="0.25">
      <c r="A50285"/>
    </row>
    <row r="50286" spans="1:1" ht="13.2" x14ac:dyDescent="0.25">
      <c r="A50286"/>
    </row>
    <row r="50287" spans="1:1" ht="13.2" x14ac:dyDescent="0.25">
      <c r="A50287"/>
    </row>
    <row r="50288" spans="1:1" ht="13.2" x14ac:dyDescent="0.25">
      <c r="A50288"/>
    </row>
    <row r="50289" spans="1:1" ht="13.2" x14ac:dyDescent="0.25">
      <c r="A50289"/>
    </row>
    <row r="50290" spans="1:1" ht="13.2" x14ac:dyDescent="0.25">
      <c r="A50290"/>
    </row>
    <row r="50291" spans="1:1" ht="13.2" x14ac:dyDescent="0.25">
      <c r="A50291"/>
    </row>
    <row r="50292" spans="1:1" ht="13.2" x14ac:dyDescent="0.25">
      <c r="A50292"/>
    </row>
    <row r="50293" spans="1:1" ht="13.2" x14ac:dyDescent="0.25">
      <c r="A50293"/>
    </row>
    <row r="50294" spans="1:1" ht="13.2" x14ac:dyDescent="0.25">
      <c r="A50294"/>
    </row>
    <row r="50295" spans="1:1" ht="13.2" x14ac:dyDescent="0.25">
      <c r="A50295"/>
    </row>
    <row r="50296" spans="1:1" ht="13.2" x14ac:dyDescent="0.25">
      <c r="A50296"/>
    </row>
    <row r="50297" spans="1:1" ht="13.2" x14ac:dyDescent="0.25">
      <c r="A50297"/>
    </row>
    <row r="50298" spans="1:1" ht="13.2" x14ac:dyDescent="0.25">
      <c r="A50298"/>
    </row>
    <row r="50299" spans="1:1" ht="13.2" x14ac:dyDescent="0.25">
      <c r="A50299"/>
    </row>
    <row r="50300" spans="1:1" ht="13.2" x14ac:dyDescent="0.25">
      <c r="A50300"/>
    </row>
    <row r="50301" spans="1:1" ht="13.2" x14ac:dyDescent="0.25">
      <c r="A50301"/>
    </row>
    <row r="50302" spans="1:1" ht="13.2" x14ac:dyDescent="0.25">
      <c r="A50302"/>
    </row>
    <row r="50303" spans="1:1" ht="13.2" x14ac:dyDescent="0.25">
      <c r="A50303"/>
    </row>
    <row r="50304" spans="1:1" ht="13.2" x14ac:dyDescent="0.25">
      <c r="A50304"/>
    </row>
    <row r="50305" spans="1:1" ht="13.2" x14ac:dyDescent="0.25">
      <c r="A50305"/>
    </row>
    <row r="50306" spans="1:1" ht="13.2" x14ac:dyDescent="0.25">
      <c r="A50306"/>
    </row>
    <row r="50307" spans="1:1" ht="13.2" x14ac:dyDescent="0.25">
      <c r="A50307"/>
    </row>
    <row r="50308" spans="1:1" ht="13.2" x14ac:dyDescent="0.25">
      <c r="A50308"/>
    </row>
    <row r="50309" spans="1:1" ht="13.2" x14ac:dyDescent="0.25">
      <c r="A50309"/>
    </row>
    <row r="50310" spans="1:1" ht="13.2" x14ac:dyDescent="0.25">
      <c r="A50310"/>
    </row>
    <row r="50311" spans="1:1" ht="13.2" x14ac:dyDescent="0.25">
      <c r="A50311"/>
    </row>
    <row r="50312" spans="1:1" ht="13.2" x14ac:dyDescent="0.25">
      <c r="A50312"/>
    </row>
    <row r="50313" spans="1:1" ht="13.2" x14ac:dyDescent="0.25">
      <c r="A50313"/>
    </row>
    <row r="50314" spans="1:1" ht="13.2" x14ac:dyDescent="0.25">
      <c r="A50314"/>
    </row>
    <row r="50315" spans="1:1" ht="13.2" x14ac:dyDescent="0.25">
      <c r="A50315"/>
    </row>
    <row r="50316" spans="1:1" ht="13.2" x14ac:dyDescent="0.25">
      <c r="A50316"/>
    </row>
    <row r="50317" spans="1:1" ht="13.2" x14ac:dyDescent="0.25">
      <c r="A50317"/>
    </row>
    <row r="50318" spans="1:1" ht="13.2" x14ac:dyDescent="0.25">
      <c r="A50318"/>
    </row>
    <row r="50319" spans="1:1" ht="13.2" x14ac:dyDescent="0.25">
      <c r="A50319"/>
    </row>
    <row r="50320" spans="1:1" ht="13.2" x14ac:dyDescent="0.25">
      <c r="A50320"/>
    </row>
    <row r="50321" spans="1:1" ht="13.2" x14ac:dyDescent="0.25">
      <c r="A50321"/>
    </row>
    <row r="50322" spans="1:1" ht="13.2" x14ac:dyDescent="0.25">
      <c r="A50322"/>
    </row>
    <row r="50323" spans="1:1" ht="13.2" x14ac:dyDescent="0.25">
      <c r="A50323"/>
    </row>
    <row r="50324" spans="1:1" ht="13.2" x14ac:dyDescent="0.25">
      <c r="A50324"/>
    </row>
    <row r="50325" spans="1:1" ht="13.2" x14ac:dyDescent="0.25">
      <c r="A50325"/>
    </row>
    <row r="50326" spans="1:1" ht="13.2" x14ac:dyDescent="0.25">
      <c r="A50326"/>
    </row>
    <row r="50327" spans="1:1" ht="13.2" x14ac:dyDescent="0.25">
      <c r="A50327"/>
    </row>
    <row r="50328" spans="1:1" ht="13.2" x14ac:dyDescent="0.25">
      <c r="A50328"/>
    </row>
    <row r="50329" spans="1:1" ht="13.2" x14ac:dyDescent="0.25">
      <c r="A50329"/>
    </row>
    <row r="50330" spans="1:1" ht="13.2" x14ac:dyDescent="0.25">
      <c r="A50330"/>
    </row>
    <row r="50331" spans="1:1" ht="13.2" x14ac:dyDescent="0.25">
      <c r="A50331"/>
    </row>
    <row r="50332" spans="1:1" ht="13.2" x14ac:dyDescent="0.25">
      <c r="A50332"/>
    </row>
    <row r="50333" spans="1:1" ht="13.2" x14ac:dyDescent="0.25">
      <c r="A50333"/>
    </row>
    <row r="50334" spans="1:1" ht="13.2" x14ac:dyDescent="0.25">
      <c r="A50334"/>
    </row>
    <row r="50335" spans="1:1" ht="13.2" x14ac:dyDescent="0.25">
      <c r="A50335"/>
    </row>
    <row r="50336" spans="1:1" ht="13.2" x14ac:dyDescent="0.25">
      <c r="A50336"/>
    </row>
    <row r="50337" spans="1:1" ht="13.2" x14ac:dyDescent="0.25">
      <c r="A50337"/>
    </row>
    <row r="50338" spans="1:1" ht="13.2" x14ac:dyDescent="0.25">
      <c r="A50338"/>
    </row>
    <row r="50339" spans="1:1" ht="13.2" x14ac:dyDescent="0.25">
      <c r="A50339"/>
    </row>
    <row r="50340" spans="1:1" ht="13.2" x14ac:dyDescent="0.25">
      <c r="A50340"/>
    </row>
    <row r="50341" spans="1:1" ht="13.2" x14ac:dyDescent="0.25">
      <c r="A50341"/>
    </row>
    <row r="50342" spans="1:1" ht="13.2" x14ac:dyDescent="0.25">
      <c r="A50342"/>
    </row>
    <row r="50343" spans="1:1" ht="13.2" x14ac:dyDescent="0.25">
      <c r="A50343"/>
    </row>
    <row r="50344" spans="1:1" ht="13.2" x14ac:dyDescent="0.25">
      <c r="A50344"/>
    </row>
    <row r="50345" spans="1:1" ht="13.2" x14ac:dyDescent="0.25">
      <c r="A50345"/>
    </row>
    <row r="50346" spans="1:1" ht="13.2" x14ac:dyDescent="0.25">
      <c r="A50346"/>
    </row>
    <row r="50347" spans="1:1" ht="13.2" x14ac:dyDescent="0.25">
      <c r="A50347"/>
    </row>
    <row r="50348" spans="1:1" ht="13.2" x14ac:dyDescent="0.25">
      <c r="A50348"/>
    </row>
    <row r="50349" spans="1:1" ht="13.2" x14ac:dyDescent="0.25">
      <c r="A50349"/>
    </row>
    <row r="50350" spans="1:1" ht="13.2" x14ac:dyDescent="0.25">
      <c r="A50350"/>
    </row>
    <row r="50351" spans="1:1" ht="13.2" x14ac:dyDescent="0.25">
      <c r="A50351"/>
    </row>
    <row r="50352" spans="1:1" ht="13.2" x14ac:dyDescent="0.25">
      <c r="A50352"/>
    </row>
    <row r="50353" spans="1:1" ht="13.2" x14ac:dyDescent="0.25">
      <c r="A50353"/>
    </row>
    <row r="50354" spans="1:1" ht="13.2" x14ac:dyDescent="0.25">
      <c r="A50354"/>
    </row>
    <row r="50355" spans="1:1" ht="13.2" x14ac:dyDescent="0.25">
      <c r="A50355"/>
    </row>
    <row r="50356" spans="1:1" ht="13.2" x14ac:dyDescent="0.25">
      <c r="A50356"/>
    </row>
    <row r="50357" spans="1:1" ht="13.2" x14ac:dyDescent="0.25">
      <c r="A50357"/>
    </row>
    <row r="50358" spans="1:1" ht="13.2" x14ac:dyDescent="0.25">
      <c r="A50358"/>
    </row>
    <row r="50359" spans="1:1" ht="13.2" x14ac:dyDescent="0.25">
      <c r="A50359"/>
    </row>
    <row r="50360" spans="1:1" ht="13.2" x14ac:dyDescent="0.25">
      <c r="A50360"/>
    </row>
    <row r="50361" spans="1:1" ht="13.2" x14ac:dyDescent="0.25">
      <c r="A50361"/>
    </row>
    <row r="50362" spans="1:1" ht="13.2" x14ac:dyDescent="0.25">
      <c r="A50362"/>
    </row>
    <row r="50363" spans="1:1" ht="13.2" x14ac:dyDescent="0.25">
      <c r="A50363"/>
    </row>
    <row r="50364" spans="1:1" ht="13.2" x14ac:dyDescent="0.25">
      <c r="A50364"/>
    </row>
    <row r="50365" spans="1:1" ht="13.2" x14ac:dyDescent="0.25">
      <c r="A50365"/>
    </row>
    <row r="50366" spans="1:1" ht="13.2" x14ac:dyDescent="0.25">
      <c r="A50366"/>
    </row>
    <row r="50367" spans="1:1" ht="13.2" x14ac:dyDescent="0.25">
      <c r="A50367"/>
    </row>
    <row r="50368" spans="1:1" ht="13.2" x14ac:dyDescent="0.25">
      <c r="A50368"/>
    </row>
    <row r="50369" spans="1:1" ht="13.2" x14ac:dyDescent="0.25">
      <c r="A50369"/>
    </row>
    <row r="50370" spans="1:1" ht="13.2" x14ac:dyDescent="0.25">
      <c r="A50370"/>
    </row>
    <row r="50371" spans="1:1" ht="13.2" x14ac:dyDescent="0.25">
      <c r="A50371"/>
    </row>
    <row r="50372" spans="1:1" ht="13.2" x14ac:dyDescent="0.25">
      <c r="A50372"/>
    </row>
    <row r="50373" spans="1:1" ht="13.2" x14ac:dyDescent="0.25">
      <c r="A50373"/>
    </row>
    <row r="50374" spans="1:1" ht="13.2" x14ac:dyDescent="0.25">
      <c r="A50374"/>
    </row>
    <row r="50375" spans="1:1" ht="13.2" x14ac:dyDescent="0.25">
      <c r="A50375"/>
    </row>
    <row r="50376" spans="1:1" ht="13.2" x14ac:dyDescent="0.25">
      <c r="A50376"/>
    </row>
    <row r="50377" spans="1:1" ht="13.2" x14ac:dyDescent="0.25">
      <c r="A50377"/>
    </row>
    <row r="50378" spans="1:1" ht="13.2" x14ac:dyDescent="0.25">
      <c r="A50378"/>
    </row>
    <row r="50379" spans="1:1" ht="13.2" x14ac:dyDescent="0.25">
      <c r="A50379"/>
    </row>
    <row r="50380" spans="1:1" ht="13.2" x14ac:dyDescent="0.25">
      <c r="A50380"/>
    </row>
    <row r="50381" spans="1:1" ht="13.2" x14ac:dyDescent="0.25">
      <c r="A50381"/>
    </row>
    <row r="50382" spans="1:1" ht="13.2" x14ac:dyDescent="0.25">
      <c r="A50382"/>
    </row>
    <row r="50383" spans="1:1" ht="13.2" x14ac:dyDescent="0.25">
      <c r="A50383"/>
    </row>
    <row r="50384" spans="1:1" ht="13.2" x14ac:dyDescent="0.25">
      <c r="A50384"/>
    </row>
    <row r="50385" spans="1:1" ht="13.2" x14ac:dyDescent="0.25">
      <c r="A50385"/>
    </row>
    <row r="50386" spans="1:1" ht="13.2" x14ac:dyDescent="0.25">
      <c r="A50386"/>
    </row>
    <row r="50387" spans="1:1" ht="13.2" x14ac:dyDescent="0.25">
      <c r="A50387"/>
    </row>
    <row r="50388" spans="1:1" ht="13.2" x14ac:dyDescent="0.25">
      <c r="A50388"/>
    </row>
    <row r="50389" spans="1:1" ht="13.2" x14ac:dyDescent="0.25">
      <c r="A50389"/>
    </row>
    <row r="50390" spans="1:1" ht="13.2" x14ac:dyDescent="0.25">
      <c r="A50390"/>
    </row>
    <row r="50391" spans="1:1" ht="13.2" x14ac:dyDescent="0.25">
      <c r="A50391"/>
    </row>
    <row r="50392" spans="1:1" ht="13.2" x14ac:dyDescent="0.25">
      <c r="A50392"/>
    </row>
    <row r="50393" spans="1:1" ht="13.2" x14ac:dyDescent="0.25">
      <c r="A50393"/>
    </row>
    <row r="50394" spans="1:1" ht="13.2" x14ac:dyDescent="0.25">
      <c r="A50394"/>
    </row>
    <row r="50395" spans="1:1" ht="13.2" x14ac:dyDescent="0.25">
      <c r="A50395"/>
    </row>
    <row r="50396" spans="1:1" ht="13.2" x14ac:dyDescent="0.25">
      <c r="A50396"/>
    </row>
    <row r="50397" spans="1:1" ht="13.2" x14ac:dyDescent="0.25">
      <c r="A50397"/>
    </row>
    <row r="50398" spans="1:1" ht="13.2" x14ac:dyDescent="0.25">
      <c r="A50398"/>
    </row>
    <row r="50399" spans="1:1" ht="13.2" x14ac:dyDescent="0.25">
      <c r="A50399"/>
    </row>
    <row r="50400" spans="1:1" ht="13.2" x14ac:dyDescent="0.25">
      <c r="A50400"/>
    </row>
    <row r="50401" spans="1:1" ht="13.2" x14ac:dyDescent="0.25">
      <c r="A50401"/>
    </row>
    <row r="50402" spans="1:1" ht="13.2" x14ac:dyDescent="0.25">
      <c r="A50402"/>
    </row>
    <row r="50403" spans="1:1" ht="13.2" x14ac:dyDescent="0.25">
      <c r="A50403"/>
    </row>
    <row r="50404" spans="1:1" ht="13.2" x14ac:dyDescent="0.25">
      <c r="A50404"/>
    </row>
    <row r="50405" spans="1:1" ht="13.2" x14ac:dyDescent="0.25">
      <c r="A50405"/>
    </row>
    <row r="50406" spans="1:1" ht="13.2" x14ac:dyDescent="0.25">
      <c r="A50406"/>
    </row>
    <row r="50407" spans="1:1" ht="13.2" x14ac:dyDescent="0.25">
      <c r="A50407"/>
    </row>
    <row r="50408" spans="1:1" ht="13.2" x14ac:dyDescent="0.25">
      <c r="A50408"/>
    </row>
    <row r="50409" spans="1:1" ht="13.2" x14ac:dyDescent="0.25">
      <c r="A50409"/>
    </row>
    <row r="50410" spans="1:1" ht="13.2" x14ac:dyDescent="0.25">
      <c r="A50410"/>
    </row>
    <row r="50411" spans="1:1" ht="13.2" x14ac:dyDescent="0.25">
      <c r="A50411"/>
    </row>
    <row r="50412" spans="1:1" ht="13.2" x14ac:dyDescent="0.25">
      <c r="A50412"/>
    </row>
    <row r="50413" spans="1:1" ht="13.2" x14ac:dyDescent="0.25">
      <c r="A50413"/>
    </row>
    <row r="50414" spans="1:1" ht="13.2" x14ac:dyDescent="0.25">
      <c r="A50414"/>
    </row>
    <row r="50415" spans="1:1" ht="13.2" x14ac:dyDescent="0.25">
      <c r="A50415"/>
    </row>
    <row r="50416" spans="1:1" ht="13.2" x14ac:dyDescent="0.25">
      <c r="A50416"/>
    </row>
    <row r="50417" spans="1:1" ht="13.2" x14ac:dyDescent="0.25">
      <c r="A50417"/>
    </row>
    <row r="50418" spans="1:1" ht="13.2" x14ac:dyDescent="0.25">
      <c r="A50418"/>
    </row>
    <row r="50419" spans="1:1" ht="13.2" x14ac:dyDescent="0.25">
      <c r="A50419"/>
    </row>
    <row r="50420" spans="1:1" ht="13.2" x14ac:dyDescent="0.25">
      <c r="A50420"/>
    </row>
    <row r="50421" spans="1:1" ht="13.2" x14ac:dyDescent="0.25">
      <c r="A50421"/>
    </row>
    <row r="50422" spans="1:1" ht="13.2" x14ac:dyDescent="0.25">
      <c r="A50422"/>
    </row>
    <row r="50423" spans="1:1" ht="13.2" x14ac:dyDescent="0.25">
      <c r="A50423"/>
    </row>
    <row r="50424" spans="1:1" ht="13.2" x14ac:dyDescent="0.25">
      <c r="A50424"/>
    </row>
    <row r="50425" spans="1:1" ht="13.2" x14ac:dyDescent="0.25">
      <c r="A50425"/>
    </row>
    <row r="50426" spans="1:1" ht="13.2" x14ac:dyDescent="0.25">
      <c r="A50426"/>
    </row>
    <row r="50427" spans="1:1" ht="13.2" x14ac:dyDescent="0.25">
      <c r="A50427"/>
    </row>
    <row r="50428" spans="1:1" ht="13.2" x14ac:dyDescent="0.25">
      <c r="A50428"/>
    </row>
    <row r="50429" spans="1:1" ht="13.2" x14ac:dyDescent="0.25">
      <c r="A50429"/>
    </row>
    <row r="50430" spans="1:1" ht="13.2" x14ac:dyDescent="0.25">
      <c r="A50430"/>
    </row>
    <row r="50431" spans="1:1" ht="13.2" x14ac:dyDescent="0.25">
      <c r="A50431"/>
    </row>
    <row r="50432" spans="1:1" ht="13.2" x14ac:dyDescent="0.25">
      <c r="A50432"/>
    </row>
    <row r="50433" spans="1:1" ht="13.2" x14ac:dyDescent="0.25">
      <c r="A50433"/>
    </row>
    <row r="50434" spans="1:1" ht="13.2" x14ac:dyDescent="0.25">
      <c r="A50434"/>
    </row>
    <row r="50435" spans="1:1" ht="13.2" x14ac:dyDescent="0.25">
      <c r="A50435"/>
    </row>
    <row r="50436" spans="1:1" ht="13.2" x14ac:dyDescent="0.25">
      <c r="A50436"/>
    </row>
    <row r="50437" spans="1:1" ht="13.2" x14ac:dyDescent="0.25">
      <c r="A50437"/>
    </row>
    <row r="50438" spans="1:1" ht="13.2" x14ac:dyDescent="0.25">
      <c r="A50438"/>
    </row>
    <row r="50439" spans="1:1" ht="13.2" x14ac:dyDescent="0.25">
      <c r="A50439"/>
    </row>
    <row r="50440" spans="1:1" ht="13.2" x14ac:dyDescent="0.25">
      <c r="A50440"/>
    </row>
    <row r="50441" spans="1:1" ht="13.2" x14ac:dyDescent="0.25">
      <c r="A50441"/>
    </row>
    <row r="50442" spans="1:1" ht="13.2" x14ac:dyDescent="0.25">
      <c r="A50442"/>
    </row>
    <row r="50443" spans="1:1" ht="13.2" x14ac:dyDescent="0.25">
      <c r="A50443"/>
    </row>
    <row r="50444" spans="1:1" ht="13.2" x14ac:dyDescent="0.25">
      <c r="A50444"/>
    </row>
    <row r="50445" spans="1:1" ht="13.2" x14ac:dyDescent="0.25">
      <c r="A50445"/>
    </row>
    <row r="50446" spans="1:1" ht="13.2" x14ac:dyDescent="0.25">
      <c r="A50446"/>
    </row>
    <row r="50447" spans="1:1" ht="13.2" x14ac:dyDescent="0.25">
      <c r="A50447"/>
    </row>
    <row r="50448" spans="1:1" ht="13.2" x14ac:dyDescent="0.25">
      <c r="A50448"/>
    </row>
    <row r="50449" spans="1:1" ht="13.2" x14ac:dyDescent="0.25">
      <c r="A50449"/>
    </row>
    <row r="50450" spans="1:1" ht="13.2" x14ac:dyDescent="0.25">
      <c r="A50450"/>
    </row>
    <row r="50451" spans="1:1" ht="13.2" x14ac:dyDescent="0.25">
      <c r="A50451"/>
    </row>
    <row r="50452" spans="1:1" ht="13.2" x14ac:dyDescent="0.25">
      <c r="A50452"/>
    </row>
    <row r="50453" spans="1:1" ht="13.2" x14ac:dyDescent="0.25">
      <c r="A50453"/>
    </row>
    <row r="50454" spans="1:1" ht="13.2" x14ac:dyDescent="0.25">
      <c r="A50454"/>
    </row>
    <row r="50455" spans="1:1" ht="13.2" x14ac:dyDescent="0.25">
      <c r="A50455"/>
    </row>
    <row r="50456" spans="1:1" ht="13.2" x14ac:dyDescent="0.25">
      <c r="A50456"/>
    </row>
    <row r="50457" spans="1:1" ht="13.2" x14ac:dyDescent="0.25">
      <c r="A50457"/>
    </row>
    <row r="50458" spans="1:1" ht="13.2" x14ac:dyDescent="0.25">
      <c r="A50458"/>
    </row>
    <row r="50459" spans="1:1" ht="13.2" x14ac:dyDescent="0.25">
      <c r="A50459"/>
    </row>
    <row r="50460" spans="1:1" ht="13.2" x14ac:dyDescent="0.25">
      <c r="A50460"/>
    </row>
    <row r="50461" spans="1:1" ht="13.2" x14ac:dyDescent="0.25">
      <c r="A50461"/>
    </row>
    <row r="50462" spans="1:1" ht="13.2" x14ac:dyDescent="0.25">
      <c r="A50462"/>
    </row>
    <row r="50463" spans="1:1" ht="13.2" x14ac:dyDescent="0.25">
      <c r="A50463"/>
    </row>
    <row r="50464" spans="1:1" ht="13.2" x14ac:dyDescent="0.25">
      <c r="A50464"/>
    </row>
    <row r="50465" spans="1:1" ht="13.2" x14ac:dyDescent="0.25">
      <c r="A50465"/>
    </row>
    <row r="50466" spans="1:1" ht="13.2" x14ac:dyDescent="0.25">
      <c r="A50466"/>
    </row>
    <row r="50467" spans="1:1" ht="13.2" x14ac:dyDescent="0.25">
      <c r="A50467"/>
    </row>
    <row r="50468" spans="1:1" ht="13.2" x14ac:dyDescent="0.25">
      <c r="A50468"/>
    </row>
    <row r="50469" spans="1:1" ht="13.2" x14ac:dyDescent="0.25">
      <c r="A50469"/>
    </row>
    <row r="50470" spans="1:1" ht="13.2" x14ac:dyDescent="0.25">
      <c r="A50470"/>
    </row>
    <row r="50471" spans="1:1" ht="13.2" x14ac:dyDescent="0.25">
      <c r="A50471"/>
    </row>
    <row r="50472" spans="1:1" ht="13.2" x14ac:dyDescent="0.25">
      <c r="A50472"/>
    </row>
    <row r="50473" spans="1:1" ht="13.2" x14ac:dyDescent="0.25">
      <c r="A50473"/>
    </row>
    <row r="50474" spans="1:1" ht="13.2" x14ac:dyDescent="0.25">
      <c r="A50474"/>
    </row>
    <row r="50475" spans="1:1" ht="13.2" x14ac:dyDescent="0.25">
      <c r="A50475"/>
    </row>
    <row r="50476" spans="1:1" ht="13.2" x14ac:dyDescent="0.25">
      <c r="A50476"/>
    </row>
    <row r="50477" spans="1:1" ht="13.2" x14ac:dyDescent="0.25">
      <c r="A50477"/>
    </row>
    <row r="50478" spans="1:1" ht="13.2" x14ac:dyDescent="0.25">
      <c r="A50478"/>
    </row>
    <row r="50479" spans="1:1" ht="13.2" x14ac:dyDescent="0.25">
      <c r="A50479"/>
    </row>
    <row r="50480" spans="1:1" ht="13.2" x14ac:dyDescent="0.25">
      <c r="A50480"/>
    </row>
    <row r="50481" spans="1:1" ht="13.2" x14ac:dyDescent="0.25">
      <c r="A50481"/>
    </row>
    <row r="50482" spans="1:1" ht="13.2" x14ac:dyDescent="0.25">
      <c r="A50482"/>
    </row>
    <row r="50483" spans="1:1" ht="13.2" x14ac:dyDescent="0.25">
      <c r="A50483"/>
    </row>
    <row r="50484" spans="1:1" ht="13.2" x14ac:dyDescent="0.25">
      <c r="A50484"/>
    </row>
    <row r="50485" spans="1:1" ht="13.2" x14ac:dyDescent="0.25">
      <c r="A50485"/>
    </row>
    <row r="50486" spans="1:1" ht="13.2" x14ac:dyDescent="0.25">
      <c r="A50486"/>
    </row>
    <row r="50487" spans="1:1" ht="13.2" x14ac:dyDescent="0.25">
      <c r="A50487"/>
    </row>
    <row r="50488" spans="1:1" ht="13.2" x14ac:dyDescent="0.25">
      <c r="A50488"/>
    </row>
    <row r="50489" spans="1:1" ht="13.2" x14ac:dyDescent="0.25">
      <c r="A50489"/>
    </row>
    <row r="50490" spans="1:1" ht="13.2" x14ac:dyDescent="0.25">
      <c r="A50490"/>
    </row>
    <row r="50491" spans="1:1" ht="13.2" x14ac:dyDescent="0.25">
      <c r="A50491"/>
    </row>
    <row r="50492" spans="1:1" ht="13.2" x14ac:dyDescent="0.25">
      <c r="A50492"/>
    </row>
    <row r="50493" spans="1:1" ht="13.2" x14ac:dyDescent="0.25">
      <c r="A50493"/>
    </row>
    <row r="50494" spans="1:1" ht="13.2" x14ac:dyDescent="0.25">
      <c r="A50494"/>
    </row>
    <row r="50495" spans="1:1" ht="13.2" x14ac:dyDescent="0.25">
      <c r="A50495"/>
    </row>
    <row r="50496" spans="1:1" ht="13.2" x14ac:dyDescent="0.25">
      <c r="A50496"/>
    </row>
    <row r="50497" spans="1:1" ht="13.2" x14ac:dyDescent="0.25">
      <c r="A50497"/>
    </row>
    <row r="50498" spans="1:1" ht="13.2" x14ac:dyDescent="0.25">
      <c r="A50498"/>
    </row>
    <row r="50499" spans="1:1" ht="13.2" x14ac:dyDescent="0.25">
      <c r="A50499"/>
    </row>
    <row r="50500" spans="1:1" ht="13.2" x14ac:dyDescent="0.25">
      <c r="A50500"/>
    </row>
    <row r="50501" spans="1:1" ht="13.2" x14ac:dyDescent="0.25">
      <c r="A50501"/>
    </row>
    <row r="50502" spans="1:1" ht="13.2" x14ac:dyDescent="0.25">
      <c r="A50502"/>
    </row>
    <row r="50503" spans="1:1" ht="13.2" x14ac:dyDescent="0.25">
      <c r="A50503"/>
    </row>
    <row r="50504" spans="1:1" ht="13.2" x14ac:dyDescent="0.25">
      <c r="A50504"/>
    </row>
    <row r="50505" spans="1:1" ht="13.2" x14ac:dyDescent="0.25">
      <c r="A50505"/>
    </row>
    <row r="50506" spans="1:1" ht="13.2" x14ac:dyDescent="0.25">
      <c r="A50506"/>
    </row>
    <row r="50507" spans="1:1" ht="13.2" x14ac:dyDescent="0.25">
      <c r="A50507"/>
    </row>
    <row r="50508" spans="1:1" ht="13.2" x14ac:dyDescent="0.25">
      <c r="A50508"/>
    </row>
    <row r="50509" spans="1:1" ht="13.2" x14ac:dyDescent="0.25">
      <c r="A50509"/>
    </row>
    <row r="50510" spans="1:1" ht="13.2" x14ac:dyDescent="0.25">
      <c r="A50510"/>
    </row>
    <row r="50511" spans="1:1" ht="13.2" x14ac:dyDescent="0.25">
      <c r="A50511"/>
    </row>
    <row r="50512" spans="1:1" ht="13.2" x14ac:dyDescent="0.25">
      <c r="A50512"/>
    </row>
    <row r="50513" spans="1:1" ht="13.2" x14ac:dyDescent="0.25">
      <c r="A50513"/>
    </row>
    <row r="50514" spans="1:1" ht="13.2" x14ac:dyDescent="0.25">
      <c r="A50514"/>
    </row>
    <row r="50515" spans="1:1" ht="13.2" x14ac:dyDescent="0.25">
      <c r="A50515"/>
    </row>
    <row r="50516" spans="1:1" ht="13.2" x14ac:dyDescent="0.25">
      <c r="A50516"/>
    </row>
    <row r="50517" spans="1:1" ht="13.2" x14ac:dyDescent="0.25">
      <c r="A50517"/>
    </row>
    <row r="50518" spans="1:1" ht="13.2" x14ac:dyDescent="0.25">
      <c r="A50518"/>
    </row>
    <row r="50519" spans="1:1" ht="13.2" x14ac:dyDescent="0.25">
      <c r="A50519"/>
    </row>
    <row r="50520" spans="1:1" ht="13.2" x14ac:dyDescent="0.25">
      <c r="A50520"/>
    </row>
    <row r="50521" spans="1:1" ht="13.2" x14ac:dyDescent="0.25">
      <c r="A50521"/>
    </row>
    <row r="50522" spans="1:1" ht="13.2" x14ac:dyDescent="0.25">
      <c r="A50522"/>
    </row>
    <row r="50523" spans="1:1" ht="13.2" x14ac:dyDescent="0.25">
      <c r="A50523"/>
    </row>
    <row r="50524" spans="1:1" ht="13.2" x14ac:dyDescent="0.25">
      <c r="A50524"/>
    </row>
    <row r="50525" spans="1:1" ht="13.2" x14ac:dyDescent="0.25">
      <c r="A50525"/>
    </row>
    <row r="50526" spans="1:1" ht="13.2" x14ac:dyDescent="0.25">
      <c r="A50526"/>
    </row>
    <row r="50527" spans="1:1" ht="13.2" x14ac:dyDescent="0.25">
      <c r="A50527"/>
    </row>
    <row r="50528" spans="1:1" ht="13.2" x14ac:dyDescent="0.25">
      <c r="A50528"/>
    </row>
    <row r="50529" spans="1:1" ht="13.2" x14ac:dyDescent="0.25">
      <c r="A50529"/>
    </row>
    <row r="50530" spans="1:1" ht="13.2" x14ac:dyDescent="0.25">
      <c r="A50530"/>
    </row>
    <row r="50531" spans="1:1" ht="13.2" x14ac:dyDescent="0.25">
      <c r="A50531"/>
    </row>
    <row r="50532" spans="1:1" ht="13.2" x14ac:dyDescent="0.25">
      <c r="A50532"/>
    </row>
    <row r="50533" spans="1:1" ht="13.2" x14ac:dyDescent="0.25">
      <c r="A50533"/>
    </row>
    <row r="50534" spans="1:1" ht="13.2" x14ac:dyDescent="0.25">
      <c r="A50534"/>
    </row>
    <row r="50535" spans="1:1" ht="13.2" x14ac:dyDescent="0.25">
      <c r="A50535"/>
    </row>
    <row r="50536" spans="1:1" ht="13.2" x14ac:dyDescent="0.25">
      <c r="A50536"/>
    </row>
    <row r="50537" spans="1:1" ht="13.2" x14ac:dyDescent="0.25">
      <c r="A50537"/>
    </row>
    <row r="50538" spans="1:1" ht="13.2" x14ac:dyDescent="0.25">
      <c r="A50538"/>
    </row>
    <row r="50539" spans="1:1" ht="13.2" x14ac:dyDescent="0.25">
      <c r="A50539"/>
    </row>
    <row r="50540" spans="1:1" ht="13.2" x14ac:dyDescent="0.25">
      <c r="A50540"/>
    </row>
    <row r="50541" spans="1:1" ht="13.2" x14ac:dyDescent="0.25">
      <c r="A50541"/>
    </row>
    <row r="50542" spans="1:1" ht="13.2" x14ac:dyDescent="0.25">
      <c r="A50542"/>
    </row>
    <row r="50543" spans="1:1" ht="13.2" x14ac:dyDescent="0.25">
      <c r="A50543"/>
    </row>
    <row r="50544" spans="1:1" ht="13.2" x14ac:dyDescent="0.25">
      <c r="A50544"/>
    </row>
    <row r="50545" spans="1:1" ht="13.2" x14ac:dyDescent="0.25">
      <c r="A50545"/>
    </row>
    <row r="50546" spans="1:1" ht="13.2" x14ac:dyDescent="0.25">
      <c r="A50546"/>
    </row>
    <row r="50547" spans="1:1" ht="13.2" x14ac:dyDescent="0.25">
      <c r="A50547"/>
    </row>
    <row r="50548" spans="1:1" ht="13.2" x14ac:dyDescent="0.25">
      <c r="A50548"/>
    </row>
    <row r="50549" spans="1:1" ht="13.2" x14ac:dyDescent="0.25">
      <c r="A50549"/>
    </row>
    <row r="50550" spans="1:1" ht="13.2" x14ac:dyDescent="0.25">
      <c r="A50550"/>
    </row>
    <row r="50551" spans="1:1" ht="13.2" x14ac:dyDescent="0.25">
      <c r="A50551"/>
    </row>
    <row r="50552" spans="1:1" ht="13.2" x14ac:dyDescent="0.25">
      <c r="A50552"/>
    </row>
    <row r="50553" spans="1:1" ht="13.2" x14ac:dyDescent="0.25">
      <c r="A50553"/>
    </row>
    <row r="50554" spans="1:1" ht="13.2" x14ac:dyDescent="0.25">
      <c r="A50554"/>
    </row>
    <row r="50555" spans="1:1" ht="13.2" x14ac:dyDescent="0.25">
      <c r="A50555"/>
    </row>
    <row r="50556" spans="1:1" ht="13.2" x14ac:dyDescent="0.25">
      <c r="A50556"/>
    </row>
    <row r="50557" spans="1:1" ht="13.2" x14ac:dyDescent="0.25">
      <c r="A50557"/>
    </row>
    <row r="50558" spans="1:1" ht="13.2" x14ac:dyDescent="0.25">
      <c r="A50558"/>
    </row>
    <row r="50559" spans="1:1" ht="13.2" x14ac:dyDescent="0.25">
      <c r="A50559"/>
    </row>
    <row r="50560" spans="1:1" ht="13.2" x14ac:dyDescent="0.25">
      <c r="A50560"/>
    </row>
    <row r="50561" spans="1:1" ht="13.2" x14ac:dyDescent="0.25">
      <c r="A50561"/>
    </row>
    <row r="50562" spans="1:1" ht="13.2" x14ac:dyDescent="0.25">
      <c r="A50562"/>
    </row>
    <row r="50563" spans="1:1" ht="13.2" x14ac:dyDescent="0.25">
      <c r="A50563"/>
    </row>
    <row r="50564" spans="1:1" ht="13.2" x14ac:dyDescent="0.25">
      <c r="A50564"/>
    </row>
    <row r="50565" spans="1:1" ht="13.2" x14ac:dyDescent="0.25">
      <c r="A50565"/>
    </row>
    <row r="50566" spans="1:1" ht="13.2" x14ac:dyDescent="0.25">
      <c r="A50566"/>
    </row>
    <row r="50567" spans="1:1" ht="13.2" x14ac:dyDescent="0.25">
      <c r="A50567"/>
    </row>
    <row r="50568" spans="1:1" ht="13.2" x14ac:dyDescent="0.25">
      <c r="A50568"/>
    </row>
    <row r="50569" spans="1:1" ht="13.2" x14ac:dyDescent="0.25">
      <c r="A50569"/>
    </row>
    <row r="50570" spans="1:1" ht="13.2" x14ac:dyDescent="0.25">
      <c r="A50570"/>
    </row>
    <row r="50571" spans="1:1" ht="13.2" x14ac:dyDescent="0.25">
      <c r="A50571"/>
    </row>
    <row r="50572" spans="1:1" ht="13.2" x14ac:dyDescent="0.25">
      <c r="A50572"/>
    </row>
    <row r="50573" spans="1:1" ht="13.2" x14ac:dyDescent="0.25">
      <c r="A50573"/>
    </row>
    <row r="50574" spans="1:1" ht="13.2" x14ac:dyDescent="0.25">
      <c r="A50574"/>
    </row>
    <row r="50575" spans="1:1" ht="13.2" x14ac:dyDescent="0.25">
      <c r="A50575"/>
    </row>
    <row r="50576" spans="1:1" ht="13.2" x14ac:dyDescent="0.25">
      <c r="A50576"/>
    </row>
    <row r="50577" spans="1:1" ht="13.2" x14ac:dyDescent="0.25">
      <c r="A50577"/>
    </row>
    <row r="50578" spans="1:1" ht="13.2" x14ac:dyDescent="0.25">
      <c r="A50578"/>
    </row>
    <row r="50579" spans="1:1" ht="13.2" x14ac:dyDescent="0.25">
      <c r="A50579"/>
    </row>
    <row r="50580" spans="1:1" ht="13.2" x14ac:dyDescent="0.25">
      <c r="A50580"/>
    </row>
    <row r="50581" spans="1:1" ht="13.2" x14ac:dyDescent="0.25">
      <c r="A50581"/>
    </row>
    <row r="50582" spans="1:1" ht="13.2" x14ac:dyDescent="0.25">
      <c r="A50582"/>
    </row>
    <row r="50583" spans="1:1" ht="13.2" x14ac:dyDescent="0.25">
      <c r="A50583"/>
    </row>
    <row r="50584" spans="1:1" ht="13.2" x14ac:dyDescent="0.25">
      <c r="A50584"/>
    </row>
    <row r="50585" spans="1:1" ht="13.2" x14ac:dyDescent="0.25">
      <c r="A50585"/>
    </row>
    <row r="50586" spans="1:1" ht="13.2" x14ac:dyDescent="0.25">
      <c r="A50586"/>
    </row>
    <row r="50587" spans="1:1" ht="13.2" x14ac:dyDescent="0.25">
      <c r="A50587"/>
    </row>
    <row r="50588" spans="1:1" ht="13.2" x14ac:dyDescent="0.25">
      <c r="A50588"/>
    </row>
    <row r="50589" spans="1:1" ht="13.2" x14ac:dyDescent="0.25">
      <c r="A50589"/>
    </row>
    <row r="50590" spans="1:1" ht="13.2" x14ac:dyDescent="0.25">
      <c r="A50590"/>
    </row>
    <row r="50591" spans="1:1" ht="13.2" x14ac:dyDescent="0.25">
      <c r="A50591"/>
    </row>
    <row r="50592" spans="1:1" ht="13.2" x14ac:dyDescent="0.25">
      <c r="A50592"/>
    </row>
    <row r="50593" spans="1:1" ht="13.2" x14ac:dyDescent="0.25">
      <c r="A50593"/>
    </row>
    <row r="50594" spans="1:1" ht="13.2" x14ac:dyDescent="0.25">
      <c r="A50594"/>
    </row>
    <row r="50595" spans="1:1" ht="13.2" x14ac:dyDescent="0.25">
      <c r="A50595"/>
    </row>
    <row r="50596" spans="1:1" ht="13.2" x14ac:dyDescent="0.25">
      <c r="A50596"/>
    </row>
    <row r="50597" spans="1:1" ht="13.2" x14ac:dyDescent="0.25">
      <c r="A50597"/>
    </row>
    <row r="50598" spans="1:1" ht="13.2" x14ac:dyDescent="0.25">
      <c r="A50598"/>
    </row>
    <row r="50599" spans="1:1" ht="13.2" x14ac:dyDescent="0.25">
      <c r="A50599"/>
    </row>
    <row r="50600" spans="1:1" ht="13.2" x14ac:dyDescent="0.25">
      <c r="A50600"/>
    </row>
    <row r="50601" spans="1:1" ht="13.2" x14ac:dyDescent="0.25">
      <c r="A50601"/>
    </row>
    <row r="50602" spans="1:1" ht="13.2" x14ac:dyDescent="0.25">
      <c r="A50602"/>
    </row>
    <row r="50603" spans="1:1" ht="13.2" x14ac:dyDescent="0.25">
      <c r="A50603"/>
    </row>
    <row r="50604" spans="1:1" ht="13.2" x14ac:dyDescent="0.25">
      <c r="A50604"/>
    </row>
    <row r="50605" spans="1:1" ht="13.2" x14ac:dyDescent="0.25">
      <c r="A50605"/>
    </row>
    <row r="50606" spans="1:1" ht="13.2" x14ac:dyDescent="0.25">
      <c r="A50606"/>
    </row>
    <row r="50607" spans="1:1" ht="13.2" x14ac:dyDescent="0.25">
      <c r="A50607"/>
    </row>
    <row r="50608" spans="1:1" ht="13.2" x14ac:dyDescent="0.25">
      <c r="A50608"/>
    </row>
    <row r="50609" spans="1:1" ht="13.2" x14ac:dyDescent="0.25">
      <c r="A50609"/>
    </row>
    <row r="50610" spans="1:1" ht="13.2" x14ac:dyDescent="0.25">
      <c r="A50610"/>
    </row>
    <row r="50611" spans="1:1" ht="13.2" x14ac:dyDescent="0.25">
      <c r="A50611"/>
    </row>
    <row r="50612" spans="1:1" ht="13.2" x14ac:dyDescent="0.25">
      <c r="A50612"/>
    </row>
    <row r="50613" spans="1:1" ht="13.2" x14ac:dyDescent="0.25">
      <c r="A50613"/>
    </row>
    <row r="50614" spans="1:1" ht="13.2" x14ac:dyDescent="0.25">
      <c r="A50614"/>
    </row>
    <row r="50615" spans="1:1" ht="13.2" x14ac:dyDescent="0.25">
      <c r="A50615"/>
    </row>
    <row r="50616" spans="1:1" ht="13.2" x14ac:dyDescent="0.25">
      <c r="A50616"/>
    </row>
    <row r="50617" spans="1:1" ht="13.2" x14ac:dyDescent="0.25">
      <c r="A50617"/>
    </row>
    <row r="50618" spans="1:1" ht="13.2" x14ac:dyDescent="0.25">
      <c r="A50618"/>
    </row>
    <row r="50619" spans="1:1" ht="13.2" x14ac:dyDescent="0.25">
      <c r="A50619"/>
    </row>
    <row r="50620" spans="1:1" ht="13.2" x14ac:dyDescent="0.25">
      <c r="A50620"/>
    </row>
    <row r="50621" spans="1:1" ht="13.2" x14ac:dyDescent="0.25">
      <c r="A50621"/>
    </row>
    <row r="50622" spans="1:1" ht="13.2" x14ac:dyDescent="0.25">
      <c r="A50622"/>
    </row>
    <row r="50623" spans="1:1" ht="13.2" x14ac:dyDescent="0.25">
      <c r="A50623"/>
    </row>
    <row r="50624" spans="1:1" ht="13.2" x14ac:dyDescent="0.25">
      <c r="A50624"/>
    </row>
    <row r="50625" spans="1:1" ht="13.2" x14ac:dyDescent="0.25">
      <c r="A50625"/>
    </row>
    <row r="50626" spans="1:1" ht="13.2" x14ac:dyDescent="0.25">
      <c r="A50626"/>
    </row>
    <row r="50627" spans="1:1" ht="13.2" x14ac:dyDescent="0.25">
      <c r="A50627"/>
    </row>
    <row r="50628" spans="1:1" ht="13.2" x14ac:dyDescent="0.25">
      <c r="A50628"/>
    </row>
    <row r="50629" spans="1:1" ht="13.2" x14ac:dyDescent="0.25">
      <c r="A50629"/>
    </row>
    <row r="50630" spans="1:1" ht="13.2" x14ac:dyDescent="0.25">
      <c r="A50630"/>
    </row>
    <row r="50631" spans="1:1" ht="13.2" x14ac:dyDescent="0.25">
      <c r="A50631"/>
    </row>
    <row r="50632" spans="1:1" ht="13.2" x14ac:dyDescent="0.25">
      <c r="A50632"/>
    </row>
    <row r="50633" spans="1:1" ht="13.2" x14ac:dyDescent="0.25">
      <c r="A50633"/>
    </row>
    <row r="50634" spans="1:1" ht="13.2" x14ac:dyDescent="0.25">
      <c r="A50634"/>
    </row>
    <row r="50635" spans="1:1" ht="13.2" x14ac:dyDescent="0.25">
      <c r="A50635"/>
    </row>
    <row r="50636" spans="1:1" ht="13.2" x14ac:dyDescent="0.25">
      <c r="A50636"/>
    </row>
    <row r="50637" spans="1:1" ht="13.2" x14ac:dyDescent="0.25">
      <c r="A50637"/>
    </row>
    <row r="50638" spans="1:1" ht="13.2" x14ac:dyDescent="0.25">
      <c r="A50638"/>
    </row>
    <row r="50639" spans="1:1" ht="13.2" x14ac:dyDescent="0.25">
      <c r="A50639"/>
    </row>
    <row r="50640" spans="1:1" ht="13.2" x14ac:dyDescent="0.25">
      <c r="A50640"/>
    </row>
    <row r="50641" spans="1:1" ht="13.2" x14ac:dyDescent="0.25">
      <c r="A50641"/>
    </row>
    <row r="50642" spans="1:1" ht="13.2" x14ac:dyDescent="0.25">
      <c r="A50642"/>
    </row>
    <row r="50643" spans="1:1" ht="13.2" x14ac:dyDescent="0.25">
      <c r="A50643"/>
    </row>
    <row r="50644" spans="1:1" ht="13.2" x14ac:dyDescent="0.25">
      <c r="A50644"/>
    </row>
    <row r="50645" spans="1:1" ht="13.2" x14ac:dyDescent="0.25">
      <c r="A50645"/>
    </row>
    <row r="50646" spans="1:1" ht="13.2" x14ac:dyDescent="0.25">
      <c r="A50646"/>
    </row>
    <row r="50647" spans="1:1" ht="13.2" x14ac:dyDescent="0.25">
      <c r="A50647"/>
    </row>
    <row r="50648" spans="1:1" ht="13.2" x14ac:dyDescent="0.25">
      <c r="A50648"/>
    </row>
    <row r="50649" spans="1:1" ht="13.2" x14ac:dyDescent="0.25">
      <c r="A50649"/>
    </row>
    <row r="50650" spans="1:1" ht="13.2" x14ac:dyDescent="0.25">
      <c r="A50650"/>
    </row>
    <row r="50651" spans="1:1" ht="13.2" x14ac:dyDescent="0.25">
      <c r="A50651"/>
    </row>
    <row r="50652" spans="1:1" ht="13.2" x14ac:dyDescent="0.25">
      <c r="A50652"/>
    </row>
    <row r="50653" spans="1:1" ht="13.2" x14ac:dyDescent="0.25">
      <c r="A50653"/>
    </row>
    <row r="50654" spans="1:1" ht="13.2" x14ac:dyDescent="0.25">
      <c r="A50654"/>
    </row>
    <row r="50655" spans="1:1" ht="13.2" x14ac:dyDescent="0.25">
      <c r="A50655"/>
    </row>
    <row r="50656" spans="1:1" ht="13.2" x14ac:dyDescent="0.25">
      <c r="A50656"/>
    </row>
    <row r="50657" spans="1:1" ht="13.2" x14ac:dyDescent="0.25">
      <c r="A50657"/>
    </row>
    <row r="50658" spans="1:1" ht="13.2" x14ac:dyDescent="0.25">
      <c r="A50658"/>
    </row>
    <row r="50659" spans="1:1" ht="13.2" x14ac:dyDescent="0.25">
      <c r="A50659"/>
    </row>
    <row r="50660" spans="1:1" ht="13.2" x14ac:dyDescent="0.25">
      <c r="A50660"/>
    </row>
    <row r="50661" spans="1:1" ht="13.2" x14ac:dyDescent="0.25">
      <c r="A50661"/>
    </row>
    <row r="50662" spans="1:1" ht="13.2" x14ac:dyDescent="0.25">
      <c r="A50662"/>
    </row>
    <row r="50663" spans="1:1" ht="13.2" x14ac:dyDescent="0.25">
      <c r="A50663"/>
    </row>
    <row r="50664" spans="1:1" ht="13.2" x14ac:dyDescent="0.25">
      <c r="A50664"/>
    </row>
    <row r="50665" spans="1:1" ht="13.2" x14ac:dyDescent="0.25">
      <c r="A50665"/>
    </row>
    <row r="50666" spans="1:1" ht="13.2" x14ac:dyDescent="0.25">
      <c r="A50666"/>
    </row>
    <row r="50667" spans="1:1" ht="13.2" x14ac:dyDescent="0.25">
      <c r="A50667"/>
    </row>
    <row r="50668" spans="1:1" ht="13.2" x14ac:dyDescent="0.25">
      <c r="A50668"/>
    </row>
    <row r="50669" spans="1:1" ht="13.2" x14ac:dyDescent="0.25">
      <c r="A50669"/>
    </row>
    <row r="50670" spans="1:1" ht="13.2" x14ac:dyDescent="0.25">
      <c r="A50670"/>
    </row>
    <row r="50671" spans="1:1" ht="13.2" x14ac:dyDescent="0.25">
      <c r="A50671"/>
    </row>
    <row r="50672" spans="1:1" ht="13.2" x14ac:dyDescent="0.25">
      <c r="A50672"/>
    </row>
    <row r="50673" spans="1:1" ht="13.2" x14ac:dyDescent="0.25">
      <c r="A50673"/>
    </row>
    <row r="50674" spans="1:1" ht="13.2" x14ac:dyDescent="0.25">
      <c r="A50674"/>
    </row>
    <row r="50675" spans="1:1" ht="13.2" x14ac:dyDescent="0.25">
      <c r="A50675"/>
    </row>
    <row r="50676" spans="1:1" ht="13.2" x14ac:dyDescent="0.25">
      <c r="A50676"/>
    </row>
    <row r="50677" spans="1:1" ht="13.2" x14ac:dyDescent="0.25">
      <c r="A50677"/>
    </row>
    <row r="50678" spans="1:1" ht="13.2" x14ac:dyDescent="0.25">
      <c r="A50678"/>
    </row>
    <row r="50679" spans="1:1" ht="13.2" x14ac:dyDescent="0.25">
      <c r="A50679"/>
    </row>
    <row r="50680" spans="1:1" ht="13.2" x14ac:dyDescent="0.25">
      <c r="A50680"/>
    </row>
    <row r="50681" spans="1:1" ht="13.2" x14ac:dyDescent="0.25">
      <c r="A50681"/>
    </row>
    <row r="50682" spans="1:1" ht="13.2" x14ac:dyDescent="0.25">
      <c r="A50682"/>
    </row>
    <row r="50683" spans="1:1" ht="13.2" x14ac:dyDescent="0.25">
      <c r="A50683"/>
    </row>
    <row r="50684" spans="1:1" ht="13.2" x14ac:dyDescent="0.25">
      <c r="A50684"/>
    </row>
    <row r="50685" spans="1:1" ht="13.2" x14ac:dyDescent="0.25">
      <c r="A50685"/>
    </row>
    <row r="50686" spans="1:1" ht="13.2" x14ac:dyDescent="0.25">
      <c r="A50686"/>
    </row>
    <row r="50687" spans="1:1" ht="13.2" x14ac:dyDescent="0.25">
      <c r="A50687"/>
    </row>
    <row r="50688" spans="1:1" ht="13.2" x14ac:dyDescent="0.25">
      <c r="A50688"/>
    </row>
    <row r="50689" spans="1:1" ht="13.2" x14ac:dyDescent="0.25">
      <c r="A50689"/>
    </row>
    <row r="50690" spans="1:1" ht="13.2" x14ac:dyDescent="0.25">
      <c r="A50690"/>
    </row>
    <row r="50691" spans="1:1" ht="13.2" x14ac:dyDescent="0.25">
      <c r="A50691"/>
    </row>
    <row r="50692" spans="1:1" ht="13.2" x14ac:dyDescent="0.25">
      <c r="A50692"/>
    </row>
    <row r="50693" spans="1:1" ht="13.2" x14ac:dyDescent="0.25">
      <c r="A50693"/>
    </row>
    <row r="50694" spans="1:1" ht="13.2" x14ac:dyDescent="0.25">
      <c r="A50694"/>
    </row>
    <row r="50695" spans="1:1" ht="13.2" x14ac:dyDescent="0.25">
      <c r="A50695"/>
    </row>
    <row r="50696" spans="1:1" ht="13.2" x14ac:dyDescent="0.25">
      <c r="A50696"/>
    </row>
    <row r="50697" spans="1:1" ht="13.2" x14ac:dyDescent="0.25">
      <c r="A50697"/>
    </row>
    <row r="50698" spans="1:1" ht="13.2" x14ac:dyDescent="0.25">
      <c r="A50698"/>
    </row>
    <row r="50699" spans="1:1" ht="13.2" x14ac:dyDescent="0.25">
      <c r="A50699"/>
    </row>
    <row r="50700" spans="1:1" ht="13.2" x14ac:dyDescent="0.25">
      <c r="A50700"/>
    </row>
    <row r="50701" spans="1:1" ht="13.2" x14ac:dyDescent="0.25">
      <c r="A50701"/>
    </row>
    <row r="50702" spans="1:1" ht="13.2" x14ac:dyDescent="0.25">
      <c r="A50702"/>
    </row>
    <row r="50703" spans="1:1" ht="13.2" x14ac:dyDescent="0.25">
      <c r="A50703"/>
    </row>
    <row r="50704" spans="1:1" ht="13.2" x14ac:dyDescent="0.25">
      <c r="A50704"/>
    </row>
    <row r="50705" spans="1:1" ht="13.2" x14ac:dyDescent="0.25">
      <c r="A50705"/>
    </row>
    <row r="50706" spans="1:1" ht="13.2" x14ac:dyDescent="0.25">
      <c r="A50706"/>
    </row>
    <row r="50707" spans="1:1" ht="13.2" x14ac:dyDescent="0.25">
      <c r="A50707"/>
    </row>
    <row r="50708" spans="1:1" ht="13.2" x14ac:dyDescent="0.25">
      <c r="A50708"/>
    </row>
    <row r="50709" spans="1:1" ht="13.2" x14ac:dyDescent="0.25">
      <c r="A50709"/>
    </row>
    <row r="50710" spans="1:1" ht="13.2" x14ac:dyDescent="0.25">
      <c r="A50710"/>
    </row>
    <row r="50711" spans="1:1" ht="13.2" x14ac:dyDescent="0.25">
      <c r="A50711"/>
    </row>
    <row r="50712" spans="1:1" ht="13.2" x14ac:dyDescent="0.25">
      <c r="A50712"/>
    </row>
    <row r="50713" spans="1:1" ht="13.2" x14ac:dyDescent="0.25">
      <c r="A50713"/>
    </row>
    <row r="50714" spans="1:1" ht="13.2" x14ac:dyDescent="0.25">
      <c r="A50714"/>
    </row>
    <row r="50715" spans="1:1" ht="13.2" x14ac:dyDescent="0.25">
      <c r="A50715"/>
    </row>
    <row r="50716" spans="1:1" ht="13.2" x14ac:dyDescent="0.25">
      <c r="A50716"/>
    </row>
    <row r="50717" spans="1:1" ht="13.2" x14ac:dyDescent="0.25">
      <c r="A50717"/>
    </row>
    <row r="50718" spans="1:1" ht="13.2" x14ac:dyDescent="0.25">
      <c r="A50718"/>
    </row>
    <row r="50719" spans="1:1" ht="13.2" x14ac:dyDescent="0.25">
      <c r="A50719"/>
    </row>
    <row r="50720" spans="1:1" ht="13.2" x14ac:dyDescent="0.25">
      <c r="A50720"/>
    </row>
    <row r="50721" spans="1:1" ht="13.2" x14ac:dyDescent="0.25">
      <c r="A50721"/>
    </row>
    <row r="50722" spans="1:1" ht="13.2" x14ac:dyDescent="0.25">
      <c r="A50722"/>
    </row>
    <row r="50723" spans="1:1" ht="13.2" x14ac:dyDescent="0.25">
      <c r="A50723"/>
    </row>
    <row r="50724" spans="1:1" ht="13.2" x14ac:dyDescent="0.25">
      <c r="A50724"/>
    </row>
    <row r="50725" spans="1:1" ht="13.2" x14ac:dyDescent="0.25">
      <c r="A50725"/>
    </row>
    <row r="50726" spans="1:1" ht="13.2" x14ac:dyDescent="0.25">
      <c r="A50726"/>
    </row>
    <row r="50727" spans="1:1" ht="13.2" x14ac:dyDescent="0.25">
      <c r="A50727"/>
    </row>
    <row r="50728" spans="1:1" ht="13.2" x14ac:dyDescent="0.25">
      <c r="A50728"/>
    </row>
    <row r="50729" spans="1:1" ht="13.2" x14ac:dyDescent="0.25">
      <c r="A50729"/>
    </row>
    <row r="50730" spans="1:1" ht="13.2" x14ac:dyDescent="0.25">
      <c r="A50730"/>
    </row>
    <row r="50731" spans="1:1" ht="13.2" x14ac:dyDescent="0.25">
      <c r="A50731"/>
    </row>
    <row r="50732" spans="1:1" ht="13.2" x14ac:dyDescent="0.25">
      <c r="A50732"/>
    </row>
    <row r="50733" spans="1:1" ht="13.2" x14ac:dyDescent="0.25">
      <c r="A50733"/>
    </row>
    <row r="50734" spans="1:1" ht="13.2" x14ac:dyDescent="0.25">
      <c r="A50734"/>
    </row>
    <row r="50735" spans="1:1" ht="13.2" x14ac:dyDescent="0.25">
      <c r="A50735"/>
    </row>
    <row r="50736" spans="1:1" ht="13.2" x14ac:dyDescent="0.25">
      <c r="A50736"/>
    </row>
    <row r="50737" spans="1:1" ht="13.2" x14ac:dyDescent="0.25">
      <c r="A50737"/>
    </row>
    <row r="50738" spans="1:1" ht="13.2" x14ac:dyDescent="0.25">
      <c r="A50738"/>
    </row>
    <row r="50739" spans="1:1" ht="13.2" x14ac:dyDescent="0.25">
      <c r="A50739"/>
    </row>
    <row r="50740" spans="1:1" ht="13.2" x14ac:dyDescent="0.25">
      <c r="A50740"/>
    </row>
    <row r="50741" spans="1:1" ht="13.2" x14ac:dyDescent="0.25">
      <c r="A50741"/>
    </row>
    <row r="50742" spans="1:1" ht="13.2" x14ac:dyDescent="0.25">
      <c r="A50742"/>
    </row>
    <row r="50743" spans="1:1" ht="13.2" x14ac:dyDescent="0.25">
      <c r="A50743"/>
    </row>
    <row r="50744" spans="1:1" ht="13.2" x14ac:dyDescent="0.25">
      <c r="A50744"/>
    </row>
    <row r="50745" spans="1:1" ht="13.2" x14ac:dyDescent="0.25">
      <c r="A50745"/>
    </row>
    <row r="50746" spans="1:1" ht="13.2" x14ac:dyDescent="0.25">
      <c r="A50746"/>
    </row>
    <row r="50747" spans="1:1" ht="13.2" x14ac:dyDescent="0.25">
      <c r="A50747"/>
    </row>
    <row r="50748" spans="1:1" ht="13.2" x14ac:dyDescent="0.25">
      <c r="A50748"/>
    </row>
    <row r="50749" spans="1:1" ht="13.2" x14ac:dyDescent="0.25">
      <c r="A50749"/>
    </row>
    <row r="50750" spans="1:1" ht="13.2" x14ac:dyDescent="0.25">
      <c r="A50750"/>
    </row>
    <row r="50751" spans="1:1" ht="13.2" x14ac:dyDescent="0.25">
      <c r="A50751"/>
    </row>
    <row r="50752" spans="1:1" ht="13.2" x14ac:dyDescent="0.25">
      <c r="A50752"/>
    </row>
    <row r="50753" spans="1:1" ht="13.2" x14ac:dyDescent="0.25">
      <c r="A50753"/>
    </row>
    <row r="50754" spans="1:1" ht="13.2" x14ac:dyDescent="0.25">
      <c r="A50754"/>
    </row>
    <row r="50755" spans="1:1" ht="13.2" x14ac:dyDescent="0.25">
      <c r="A50755"/>
    </row>
    <row r="50756" spans="1:1" ht="13.2" x14ac:dyDescent="0.25">
      <c r="A50756"/>
    </row>
    <row r="50757" spans="1:1" ht="13.2" x14ac:dyDescent="0.25">
      <c r="A50757"/>
    </row>
    <row r="50758" spans="1:1" ht="13.2" x14ac:dyDescent="0.25">
      <c r="A50758"/>
    </row>
    <row r="50759" spans="1:1" ht="13.2" x14ac:dyDescent="0.25">
      <c r="A50759"/>
    </row>
    <row r="50760" spans="1:1" ht="13.2" x14ac:dyDescent="0.25">
      <c r="A50760"/>
    </row>
    <row r="50761" spans="1:1" ht="13.2" x14ac:dyDescent="0.25">
      <c r="A50761"/>
    </row>
    <row r="50762" spans="1:1" ht="13.2" x14ac:dyDescent="0.25">
      <c r="A50762"/>
    </row>
    <row r="50763" spans="1:1" ht="13.2" x14ac:dyDescent="0.25">
      <c r="A50763"/>
    </row>
    <row r="50764" spans="1:1" ht="13.2" x14ac:dyDescent="0.25">
      <c r="A50764"/>
    </row>
    <row r="50765" spans="1:1" ht="13.2" x14ac:dyDescent="0.25">
      <c r="A50765"/>
    </row>
    <row r="50766" spans="1:1" ht="13.2" x14ac:dyDescent="0.25">
      <c r="A50766"/>
    </row>
    <row r="50767" spans="1:1" ht="13.2" x14ac:dyDescent="0.25">
      <c r="A50767"/>
    </row>
    <row r="50768" spans="1:1" ht="13.2" x14ac:dyDescent="0.25">
      <c r="A50768"/>
    </row>
    <row r="50769" spans="1:1" ht="13.2" x14ac:dyDescent="0.25">
      <c r="A50769"/>
    </row>
    <row r="50770" spans="1:1" ht="13.2" x14ac:dyDescent="0.25">
      <c r="A50770"/>
    </row>
    <row r="50771" spans="1:1" ht="13.2" x14ac:dyDescent="0.25">
      <c r="A50771"/>
    </row>
    <row r="50772" spans="1:1" ht="13.2" x14ac:dyDescent="0.25">
      <c r="A50772"/>
    </row>
    <row r="50773" spans="1:1" ht="13.2" x14ac:dyDescent="0.25">
      <c r="A50773"/>
    </row>
    <row r="50774" spans="1:1" ht="13.2" x14ac:dyDescent="0.25">
      <c r="A50774"/>
    </row>
    <row r="50775" spans="1:1" ht="13.2" x14ac:dyDescent="0.25">
      <c r="A50775"/>
    </row>
    <row r="50776" spans="1:1" ht="13.2" x14ac:dyDescent="0.25">
      <c r="A50776"/>
    </row>
    <row r="50777" spans="1:1" ht="13.2" x14ac:dyDescent="0.25">
      <c r="A50777"/>
    </row>
    <row r="50778" spans="1:1" ht="13.2" x14ac:dyDescent="0.25">
      <c r="A50778"/>
    </row>
    <row r="50779" spans="1:1" ht="13.2" x14ac:dyDescent="0.25">
      <c r="A50779"/>
    </row>
    <row r="50780" spans="1:1" ht="13.2" x14ac:dyDescent="0.25">
      <c r="A50780"/>
    </row>
    <row r="50781" spans="1:1" ht="13.2" x14ac:dyDescent="0.25">
      <c r="A50781"/>
    </row>
    <row r="50782" spans="1:1" ht="13.2" x14ac:dyDescent="0.25">
      <c r="A50782"/>
    </row>
    <row r="50783" spans="1:1" ht="13.2" x14ac:dyDescent="0.25">
      <c r="A50783"/>
    </row>
    <row r="50784" spans="1:1" ht="13.2" x14ac:dyDescent="0.25">
      <c r="A50784"/>
    </row>
    <row r="50785" spans="1:1" ht="13.2" x14ac:dyDescent="0.25">
      <c r="A50785"/>
    </row>
    <row r="50786" spans="1:1" ht="13.2" x14ac:dyDescent="0.25">
      <c r="A50786"/>
    </row>
    <row r="50787" spans="1:1" ht="13.2" x14ac:dyDescent="0.25">
      <c r="A50787"/>
    </row>
    <row r="50788" spans="1:1" ht="13.2" x14ac:dyDescent="0.25">
      <c r="A50788"/>
    </row>
    <row r="50789" spans="1:1" ht="13.2" x14ac:dyDescent="0.25">
      <c r="A50789"/>
    </row>
    <row r="50790" spans="1:1" ht="13.2" x14ac:dyDescent="0.25">
      <c r="A50790"/>
    </row>
    <row r="50791" spans="1:1" ht="13.2" x14ac:dyDescent="0.25">
      <c r="A50791"/>
    </row>
    <row r="50792" spans="1:1" ht="13.2" x14ac:dyDescent="0.25">
      <c r="A50792"/>
    </row>
    <row r="50793" spans="1:1" ht="13.2" x14ac:dyDescent="0.25">
      <c r="A50793"/>
    </row>
    <row r="50794" spans="1:1" ht="13.2" x14ac:dyDescent="0.25">
      <c r="A50794"/>
    </row>
    <row r="50795" spans="1:1" ht="13.2" x14ac:dyDescent="0.25">
      <c r="A50795"/>
    </row>
    <row r="50796" spans="1:1" ht="13.2" x14ac:dyDescent="0.25">
      <c r="A50796"/>
    </row>
    <row r="50797" spans="1:1" ht="13.2" x14ac:dyDescent="0.25">
      <c r="A50797"/>
    </row>
    <row r="50798" spans="1:1" ht="13.2" x14ac:dyDescent="0.25">
      <c r="A50798"/>
    </row>
    <row r="50799" spans="1:1" ht="13.2" x14ac:dyDescent="0.25">
      <c r="A50799"/>
    </row>
    <row r="50800" spans="1:1" ht="13.2" x14ac:dyDescent="0.25">
      <c r="A50800"/>
    </row>
    <row r="50801" spans="1:1" ht="13.2" x14ac:dyDescent="0.25">
      <c r="A50801"/>
    </row>
    <row r="50802" spans="1:1" ht="13.2" x14ac:dyDescent="0.25">
      <c r="A50802"/>
    </row>
    <row r="50803" spans="1:1" ht="13.2" x14ac:dyDescent="0.25">
      <c r="A50803"/>
    </row>
    <row r="50804" spans="1:1" ht="13.2" x14ac:dyDescent="0.25">
      <c r="A50804"/>
    </row>
    <row r="50805" spans="1:1" ht="13.2" x14ac:dyDescent="0.25">
      <c r="A50805"/>
    </row>
    <row r="50806" spans="1:1" ht="13.2" x14ac:dyDescent="0.25">
      <c r="A50806"/>
    </row>
    <row r="50807" spans="1:1" ht="13.2" x14ac:dyDescent="0.25">
      <c r="A50807"/>
    </row>
    <row r="50808" spans="1:1" ht="13.2" x14ac:dyDescent="0.25">
      <c r="A50808"/>
    </row>
    <row r="50809" spans="1:1" ht="13.2" x14ac:dyDescent="0.25">
      <c r="A50809"/>
    </row>
    <row r="50810" spans="1:1" ht="13.2" x14ac:dyDescent="0.25">
      <c r="A50810"/>
    </row>
    <row r="50811" spans="1:1" ht="13.2" x14ac:dyDescent="0.25">
      <c r="A50811"/>
    </row>
    <row r="50812" spans="1:1" ht="13.2" x14ac:dyDescent="0.25">
      <c r="A50812"/>
    </row>
    <row r="50813" spans="1:1" ht="13.2" x14ac:dyDescent="0.25">
      <c r="A50813"/>
    </row>
    <row r="50814" spans="1:1" ht="13.2" x14ac:dyDescent="0.25">
      <c r="A50814"/>
    </row>
    <row r="50815" spans="1:1" ht="13.2" x14ac:dyDescent="0.25">
      <c r="A50815"/>
    </row>
    <row r="50816" spans="1:1" ht="13.2" x14ac:dyDescent="0.25">
      <c r="A50816"/>
    </row>
    <row r="50817" spans="1:1" ht="13.2" x14ac:dyDescent="0.25">
      <c r="A50817"/>
    </row>
    <row r="50818" spans="1:1" ht="13.2" x14ac:dyDescent="0.25">
      <c r="A50818"/>
    </row>
    <row r="50819" spans="1:1" ht="13.2" x14ac:dyDescent="0.25">
      <c r="A50819"/>
    </row>
    <row r="50820" spans="1:1" ht="13.2" x14ac:dyDescent="0.25">
      <c r="A50820"/>
    </row>
    <row r="50821" spans="1:1" ht="13.2" x14ac:dyDescent="0.25">
      <c r="A50821"/>
    </row>
    <row r="50822" spans="1:1" ht="13.2" x14ac:dyDescent="0.25">
      <c r="A50822"/>
    </row>
    <row r="50823" spans="1:1" ht="13.2" x14ac:dyDescent="0.25">
      <c r="A50823"/>
    </row>
    <row r="50824" spans="1:1" ht="13.2" x14ac:dyDescent="0.25">
      <c r="A50824"/>
    </row>
    <row r="50825" spans="1:1" ht="13.2" x14ac:dyDescent="0.25">
      <c r="A50825"/>
    </row>
    <row r="50826" spans="1:1" ht="13.2" x14ac:dyDescent="0.25">
      <c r="A50826"/>
    </row>
    <row r="50827" spans="1:1" ht="13.2" x14ac:dyDescent="0.25">
      <c r="A50827"/>
    </row>
    <row r="50828" spans="1:1" ht="13.2" x14ac:dyDescent="0.25">
      <c r="A50828"/>
    </row>
    <row r="50829" spans="1:1" ht="13.2" x14ac:dyDescent="0.25">
      <c r="A50829"/>
    </row>
    <row r="50830" spans="1:1" ht="13.2" x14ac:dyDescent="0.25">
      <c r="A50830"/>
    </row>
    <row r="50831" spans="1:1" ht="13.2" x14ac:dyDescent="0.25">
      <c r="A50831"/>
    </row>
    <row r="50832" spans="1:1" ht="13.2" x14ac:dyDescent="0.25">
      <c r="A50832"/>
    </row>
    <row r="50833" spans="1:1" ht="13.2" x14ac:dyDescent="0.25">
      <c r="A50833"/>
    </row>
    <row r="50834" spans="1:1" ht="13.2" x14ac:dyDescent="0.25">
      <c r="A50834"/>
    </row>
    <row r="50835" spans="1:1" ht="13.2" x14ac:dyDescent="0.25">
      <c r="A50835"/>
    </row>
    <row r="50836" spans="1:1" ht="13.2" x14ac:dyDescent="0.25">
      <c r="A50836"/>
    </row>
    <row r="50837" spans="1:1" ht="13.2" x14ac:dyDescent="0.25">
      <c r="A50837"/>
    </row>
    <row r="50838" spans="1:1" ht="13.2" x14ac:dyDescent="0.25">
      <c r="A50838"/>
    </row>
    <row r="50839" spans="1:1" ht="13.2" x14ac:dyDescent="0.25">
      <c r="A50839"/>
    </row>
    <row r="50840" spans="1:1" ht="13.2" x14ac:dyDescent="0.25">
      <c r="A50840"/>
    </row>
    <row r="50841" spans="1:1" ht="13.2" x14ac:dyDescent="0.25">
      <c r="A50841"/>
    </row>
    <row r="50842" spans="1:1" ht="13.2" x14ac:dyDescent="0.25">
      <c r="A50842"/>
    </row>
    <row r="50843" spans="1:1" ht="13.2" x14ac:dyDescent="0.25">
      <c r="A50843"/>
    </row>
    <row r="50844" spans="1:1" ht="13.2" x14ac:dyDescent="0.25">
      <c r="A50844"/>
    </row>
    <row r="50845" spans="1:1" ht="13.2" x14ac:dyDescent="0.25">
      <c r="A50845"/>
    </row>
    <row r="50846" spans="1:1" ht="13.2" x14ac:dyDescent="0.25">
      <c r="A50846"/>
    </row>
    <row r="50847" spans="1:1" ht="13.2" x14ac:dyDescent="0.25">
      <c r="A50847"/>
    </row>
    <row r="50848" spans="1:1" ht="13.2" x14ac:dyDescent="0.25">
      <c r="A50848"/>
    </row>
    <row r="50849" spans="1:1" ht="13.2" x14ac:dyDescent="0.25">
      <c r="A50849"/>
    </row>
    <row r="50850" spans="1:1" ht="13.2" x14ac:dyDescent="0.25">
      <c r="A50850"/>
    </row>
    <row r="50851" spans="1:1" ht="13.2" x14ac:dyDescent="0.25">
      <c r="A50851"/>
    </row>
    <row r="50852" spans="1:1" ht="13.2" x14ac:dyDescent="0.25">
      <c r="A50852"/>
    </row>
    <row r="50853" spans="1:1" ht="13.2" x14ac:dyDescent="0.25">
      <c r="A50853"/>
    </row>
    <row r="50854" spans="1:1" ht="13.2" x14ac:dyDescent="0.25">
      <c r="A50854"/>
    </row>
    <row r="50855" spans="1:1" ht="13.2" x14ac:dyDescent="0.25">
      <c r="A50855"/>
    </row>
    <row r="50856" spans="1:1" ht="13.2" x14ac:dyDescent="0.25">
      <c r="A50856"/>
    </row>
    <row r="50857" spans="1:1" ht="13.2" x14ac:dyDescent="0.25">
      <c r="A50857"/>
    </row>
    <row r="50858" spans="1:1" ht="13.2" x14ac:dyDescent="0.25">
      <c r="A50858"/>
    </row>
    <row r="50859" spans="1:1" ht="13.2" x14ac:dyDescent="0.25">
      <c r="A50859"/>
    </row>
    <row r="50860" spans="1:1" ht="13.2" x14ac:dyDescent="0.25">
      <c r="A50860"/>
    </row>
    <row r="50861" spans="1:1" ht="13.2" x14ac:dyDescent="0.25">
      <c r="A50861"/>
    </row>
    <row r="50862" spans="1:1" ht="13.2" x14ac:dyDescent="0.25">
      <c r="A50862"/>
    </row>
    <row r="50863" spans="1:1" ht="13.2" x14ac:dyDescent="0.25">
      <c r="A50863"/>
    </row>
    <row r="50864" spans="1:1" ht="13.2" x14ac:dyDescent="0.25">
      <c r="A50864"/>
    </row>
    <row r="50865" spans="1:1" ht="13.2" x14ac:dyDescent="0.25">
      <c r="A50865"/>
    </row>
    <row r="50866" spans="1:1" ht="13.2" x14ac:dyDescent="0.25">
      <c r="A50866"/>
    </row>
    <row r="50867" spans="1:1" ht="13.2" x14ac:dyDescent="0.25">
      <c r="A50867"/>
    </row>
    <row r="50868" spans="1:1" ht="13.2" x14ac:dyDescent="0.25">
      <c r="A50868"/>
    </row>
    <row r="50869" spans="1:1" ht="13.2" x14ac:dyDescent="0.25">
      <c r="A50869"/>
    </row>
    <row r="50870" spans="1:1" ht="13.2" x14ac:dyDescent="0.25">
      <c r="A50870"/>
    </row>
    <row r="50871" spans="1:1" ht="13.2" x14ac:dyDescent="0.25">
      <c r="A50871"/>
    </row>
    <row r="50872" spans="1:1" ht="13.2" x14ac:dyDescent="0.25">
      <c r="A50872"/>
    </row>
    <row r="50873" spans="1:1" ht="13.2" x14ac:dyDescent="0.25">
      <c r="A50873"/>
    </row>
    <row r="50874" spans="1:1" ht="13.2" x14ac:dyDescent="0.25">
      <c r="A50874"/>
    </row>
    <row r="50875" spans="1:1" ht="13.2" x14ac:dyDescent="0.25">
      <c r="A50875"/>
    </row>
    <row r="50876" spans="1:1" ht="13.2" x14ac:dyDescent="0.25">
      <c r="A50876"/>
    </row>
    <row r="50877" spans="1:1" ht="13.2" x14ac:dyDescent="0.25">
      <c r="A50877"/>
    </row>
    <row r="50878" spans="1:1" ht="13.2" x14ac:dyDescent="0.25">
      <c r="A50878"/>
    </row>
    <row r="50879" spans="1:1" ht="13.2" x14ac:dyDescent="0.25">
      <c r="A50879"/>
    </row>
    <row r="50880" spans="1:1" ht="13.2" x14ac:dyDescent="0.25">
      <c r="A50880"/>
    </row>
    <row r="50881" spans="1:1" ht="13.2" x14ac:dyDescent="0.25">
      <c r="A50881"/>
    </row>
    <row r="50882" spans="1:1" ht="13.2" x14ac:dyDescent="0.25">
      <c r="A50882"/>
    </row>
    <row r="50883" spans="1:1" ht="13.2" x14ac:dyDescent="0.25">
      <c r="A50883"/>
    </row>
    <row r="50884" spans="1:1" ht="13.2" x14ac:dyDescent="0.25">
      <c r="A50884"/>
    </row>
    <row r="50885" spans="1:1" ht="13.2" x14ac:dyDescent="0.25">
      <c r="A50885"/>
    </row>
    <row r="50886" spans="1:1" ht="13.2" x14ac:dyDescent="0.25">
      <c r="A50886"/>
    </row>
    <row r="50887" spans="1:1" ht="13.2" x14ac:dyDescent="0.25">
      <c r="A50887"/>
    </row>
    <row r="50888" spans="1:1" ht="13.2" x14ac:dyDescent="0.25">
      <c r="A50888"/>
    </row>
    <row r="50889" spans="1:1" ht="13.2" x14ac:dyDescent="0.25">
      <c r="A50889"/>
    </row>
    <row r="50890" spans="1:1" ht="13.2" x14ac:dyDescent="0.25">
      <c r="A50890"/>
    </row>
    <row r="50891" spans="1:1" ht="13.2" x14ac:dyDescent="0.25">
      <c r="A50891"/>
    </row>
    <row r="50892" spans="1:1" ht="13.2" x14ac:dyDescent="0.25">
      <c r="A50892"/>
    </row>
    <row r="50893" spans="1:1" ht="13.2" x14ac:dyDescent="0.25">
      <c r="A50893"/>
    </row>
    <row r="50894" spans="1:1" ht="13.2" x14ac:dyDescent="0.25">
      <c r="A50894"/>
    </row>
    <row r="50895" spans="1:1" ht="13.2" x14ac:dyDescent="0.25">
      <c r="A50895"/>
    </row>
    <row r="50896" spans="1:1" ht="13.2" x14ac:dyDescent="0.25">
      <c r="A50896"/>
    </row>
    <row r="50897" spans="1:1" ht="13.2" x14ac:dyDescent="0.25">
      <c r="A50897"/>
    </row>
    <row r="50898" spans="1:1" ht="13.2" x14ac:dyDescent="0.25">
      <c r="A50898"/>
    </row>
    <row r="50899" spans="1:1" ht="13.2" x14ac:dyDescent="0.25">
      <c r="A50899"/>
    </row>
    <row r="50900" spans="1:1" ht="13.2" x14ac:dyDescent="0.25">
      <c r="A50900"/>
    </row>
    <row r="50901" spans="1:1" ht="13.2" x14ac:dyDescent="0.25">
      <c r="A50901"/>
    </row>
    <row r="50902" spans="1:1" ht="13.2" x14ac:dyDescent="0.25">
      <c r="A50902"/>
    </row>
    <row r="50903" spans="1:1" ht="13.2" x14ac:dyDescent="0.25">
      <c r="A50903"/>
    </row>
    <row r="50904" spans="1:1" ht="13.2" x14ac:dyDescent="0.25">
      <c r="A50904"/>
    </row>
    <row r="50905" spans="1:1" ht="13.2" x14ac:dyDescent="0.25">
      <c r="A50905"/>
    </row>
    <row r="50906" spans="1:1" ht="13.2" x14ac:dyDescent="0.25">
      <c r="A50906"/>
    </row>
    <row r="50907" spans="1:1" ht="13.2" x14ac:dyDescent="0.25">
      <c r="A50907"/>
    </row>
    <row r="50908" spans="1:1" ht="13.2" x14ac:dyDescent="0.25">
      <c r="A50908"/>
    </row>
    <row r="50909" spans="1:1" ht="13.2" x14ac:dyDescent="0.25">
      <c r="A50909"/>
    </row>
    <row r="50910" spans="1:1" ht="13.2" x14ac:dyDescent="0.25">
      <c r="A50910"/>
    </row>
    <row r="50911" spans="1:1" ht="13.2" x14ac:dyDescent="0.25">
      <c r="A50911"/>
    </row>
    <row r="50912" spans="1:1" ht="13.2" x14ac:dyDescent="0.25">
      <c r="A50912"/>
    </row>
    <row r="50913" spans="1:1" ht="13.2" x14ac:dyDescent="0.25">
      <c r="A50913"/>
    </row>
    <row r="50914" spans="1:1" ht="13.2" x14ac:dyDescent="0.25">
      <c r="A50914"/>
    </row>
    <row r="50915" spans="1:1" ht="13.2" x14ac:dyDescent="0.25">
      <c r="A50915"/>
    </row>
    <row r="50916" spans="1:1" ht="13.2" x14ac:dyDescent="0.25">
      <c r="A50916"/>
    </row>
    <row r="50917" spans="1:1" ht="13.2" x14ac:dyDescent="0.25">
      <c r="A50917"/>
    </row>
    <row r="50918" spans="1:1" ht="13.2" x14ac:dyDescent="0.25">
      <c r="A50918"/>
    </row>
    <row r="50919" spans="1:1" ht="13.2" x14ac:dyDescent="0.25">
      <c r="A50919"/>
    </row>
    <row r="50920" spans="1:1" ht="13.2" x14ac:dyDescent="0.25">
      <c r="A50920"/>
    </row>
    <row r="50921" spans="1:1" ht="13.2" x14ac:dyDescent="0.25">
      <c r="A50921"/>
    </row>
    <row r="50922" spans="1:1" ht="13.2" x14ac:dyDescent="0.25">
      <c r="A50922"/>
    </row>
    <row r="50923" spans="1:1" ht="13.2" x14ac:dyDescent="0.25">
      <c r="A50923"/>
    </row>
    <row r="50924" spans="1:1" ht="13.2" x14ac:dyDescent="0.25">
      <c r="A50924"/>
    </row>
    <row r="50925" spans="1:1" ht="13.2" x14ac:dyDescent="0.25">
      <c r="A50925"/>
    </row>
    <row r="50926" spans="1:1" ht="13.2" x14ac:dyDescent="0.25">
      <c r="A50926"/>
    </row>
    <row r="50927" spans="1:1" ht="13.2" x14ac:dyDescent="0.25">
      <c r="A50927"/>
    </row>
    <row r="50928" spans="1:1" ht="13.2" x14ac:dyDescent="0.25">
      <c r="A50928"/>
    </row>
    <row r="50929" spans="1:1" ht="13.2" x14ac:dyDescent="0.25">
      <c r="A50929"/>
    </row>
    <row r="50930" spans="1:1" ht="13.2" x14ac:dyDescent="0.25">
      <c r="A50930"/>
    </row>
    <row r="50931" spans="1:1" ht="13.2" x14ac:dyDescent="0.25">
      <c r="A50931"/>
    </row>
    <row r="50932" spans="1:1" ht="13.2" x14ac:dyDescent="0.25">
      <c r="A50932"/>
    </row>
    <row r="50933" spans="1:1" ht="13.2" x14ac:dyDescent="0.25">
      <c r="A50933"/>
    </row>
    <row r="50934" spans="1:1" ht="13.2" x14ac:dyDescent="0.25">
      <c r="A50934"/>
    </row>
    <row r="50935" spans="1:1" ht="13.2" x14ac:dyDescent="0.25">
      <c r="A50935"/>
    </row>
    <row r="50936" spans="1:1" ht="13.2" x14ac:dyDescent="0.25">
      <c r="A50936"/>
    </row>
    <row r="50937" spans="1:1" ht="13.2" x14ac:dyDescent="0.25">
      <c r="A50937"/>
    </row>
    <row r="50938" spans="1:1" ht="13.2" x14ac:dyDescent="0.25">
      <c r="A50938"/>
    </row>
    <row r="50939" spans="1:1" ht="13.2" x14ac:dyDescent="0.25">
      <c r="A50939"/>
    </row>
    <row r="50940" spans="1:1" ht="13.2" x14ac:dyDescent="0.25">
      <c r="A50940"/>
    </row>
    <row r="50941" spans="1:1" ht="13.2" x14ac:dyDescent="0.25">
      <c r="A50941"/>
    </row>
    <row r="50942" spans="1:1" ht="13.2" x14ac:dyDescent="0.25">
      <c r="A50942"/>
    </row>
    <row r="50943" spans="1:1" ht="13.2" x14ac:dyDescent="0.25">
      <c r="A50943"/>
    </row>
    <row r="50944" spans="1:1" ht="13.2" x14ac:dyDescent="0.25">
      <c r="A50944"/>
    </row>
    <row r="50945" spans="1:1" ht="13.2" x14ac:dyDescent="0.25">
      <c r="A50945"/>
    </row>
    <row r="50946" spans="1:1" ht="13.2" x14ac:dyDescent="0.25">
      <c r="A50946"/>
    </row>
    <row r="50947" spans="1:1" ht="13.2" x14ac:dyDescent="0.25">
      <c r="A50947"/>
    </row>
    <row r="50948" spans="1:1" ht="13.2" x14ac:dyDescent="0.25">
      <c r="A50948"/>
    </row>
    <row r="50949" spans="1:1" ht="13.2" x14ac:dyDescent="0.25">
      <c r="A50949"/>
    </row>
    <row r="50950" spans="1:1" ht="13.2" x14ac:dyDescent="0.25">
      <c r="A50950"/>
    </row>
    <row r="50951" spans="1:1" ht="13.2" x14ac:dyDescent="0.25">
      <c r="A50951"/>
    </row>
    <row r="50952" spans="1:1" ht="13.2" x14ac:dyDescent="0.25">
      <c r="A50952"/>
    </row>
    <row r="50953" spans="1:1" ht="13.2" x14ac:dyDescent="0.25">
      <c r="A50953"/>
    </row>
    <row r="50954" spans="1:1" ht="13.2" x14ac:dyDescent="0.25">
      <c r="A50954"/>
    </row>
    <row r="50955" spans="1:1" ht="13.2" x14ac:dyDescent="0.25">
      <c r="A50955"/>
    </row>
    <row r="50956" spans="1:1" ht="13.2" x14ac:dyDescent="0.25">
      <c r="A50956"/>
    </row>
    <row r="50957" spans="1:1" ht="13.2" x14ac:dyDescent="0.25">
      <c r="A50957"/>
    </row>
    <row r="50958" spans="1:1" ht="13.2" x14ac:dyDescent="0.25">
      <c r="A50958"/>
    </row>
    <row r="50959" spans="1:1" ht="13.2" x14ac:dyDescent="0.25">
      <c r="A50959"/>
    </row>
    <row r="50960" spans="1:1" ht="13.2" x14ac:dyDescent="0.25">
      <c r="A50960"/>
    </row>
    <row r="50961" spans="1:1" ht="13.2" x14ac:dyDescent="0.25">
      <c r="A50961"/>
    </row>
    <row r="50962" spans="1:1" ht="13.2" x14ac:dyDescent="0.25">
      <c r="A50962"/>
    </row>
    <row r="50963" spans="1:1" ht="13.2" x14ac:dyDescent="0.25">
      <c r="A50963"/>
    </row>
    <row r="50964" spans="1:1" ht="13.2" x14ac:dyDescent="0.25">
      <c r="A50964"/>
    </row>
    <row r="50965" spans="1:1" ht="13.2" x14ac:dyDescent="0.25">
      <c r="A50965"/>
    </row>
    <row r="50966" spans="1:1" ht="13.2" x14ac:dyDescent="0.25">
      <c r="A50966"/>
    </row>
    <row r="50967" spans="1:1" ht="13.2" x14ac:dyDescent="0.25">
      <c r="A50967"/>
    </row>
    <row r="50968" spans="1:1" ht="13.2" x14ac:dyDescent="0.25">
      <c r="A50968"/>
    </row>
    <row r="50969" spans="1:1" ht="13.2" x14ac:dyDescent="0.25">
      <c r="A50969"/>
    </row>
    <row r="50970" spans="1:1" ht="13.2" x14ac:dyDescent="0.25">
      <c r="A50970"/>
    </row>
    <row r="50971" spans="1:1" ht="13.2" x14ac:dyDescent="0.25">
      <c r="A50971"/>
    </row>
    <row r="50972" spans="1:1" ht="13.2" x14ac:dyDescent="0.25">
      <c r="A50972"/>
    </row>
    <row r="50973" spans="1:1" ht="13.2" x14ac:dyDescent="0.25">
      <c r="A50973"/>
    </row>
    <row r="50974" spans="1:1" ht="13.2" x14ac:dyDescent="0.25">
      <c r="A50974"/>
    </row>
    <row r="50975" spans="1:1" ht="13.2" x14ac:dyDescent="0.25">
      <c r="A50975"/>
    </row>
    <row r="50976" spans="1:1" ht="13.2" x14ac:dyDescent="0.25">
      <c r="A50976"/>
    </row>
    <row r="50977" spans="1:1" ht="13.2" x14ac:dyDescent="0.25">
      <c r="A50977"/>
    </row>
    <row r="50978" spans="1:1" ht="13.2" x14ac:dyDescent="0.25">
      <c r="A50978"/>
    </row>
    <row r="50979" spans="1:1" ht="13.2" x14ac:dyDescent="0.25">
      <c r="A50979"/>
    </row>
    <row r="50980" spans="1:1" ht="13.2" x14ac:dyDescent="0.25">
      <c r="A50980"/>
    </row>
    <row r="50981" spans="1:1" ht="13.2" x14ac:dyDescent="0.25">
      <c r="A50981"/>
    </row>
    <row r="50982" spans="1:1" ht="13.2" x14ac:dyDescent="0.25">
      <c r="A50982"/>
    </row>
    <row r="50983" spans="1:1" ht="13.2" x14ac:dyDescent="0.25">
      <c r="A50983"/>
    </row>
    <row r="50984" spans="1:1" ht="13.2" x14ac:dyDescent="0.25">
      <c r="A50984"/>
    </row>
    <row r="50985" spans="1:1" ht="13.2" x14ac:dyDescent="0.25">
      <c r="A50985"/>
    </row>
    <row r="50986" spans="1:1" ht="13.2" x14ac:dyDescent="0.25">
      <c r="A50986"/>
    </row>
    <row r="50987" spans="1:1" ht="13.2" x14ac:dyDescent="0.25">
      <c r="A50987"/>
    </row>
    <row r="50988" spans="1:1" ht="13.2" x14ac:dyDescent="0.25">
      <c r="A50988"/>
    </row>
    <row r="50989" spans="1:1" ht="13.2" x14ac:dyDescent="0.25">
      <c r="A50989"/>
    </row>
    <row r="50990" spans="1:1" ht="13.2" x14ac:dyDescent="0.25">
      <c r="A50990"/>
    </row>
    <row r="50991" spans="1:1" ht="13.2" x14ac:dyDescent="0.25">
      <c r="A50991"/>
    </row>
    <row r="50992" spans="1:1" ht="13.2" x14ac:dyDescent="0.25">
      <c r="A50992"/>
    </row>
    <row r="50993" spans="1:1" ht="13.2" x14ac:dyDescent="0.25">
      <c r="A50993"/>
    </row>
    <row r="50994" spans="1:1" ht="13.2" x14ac:dyDescent="0.25">
      <c r="A50994"/>
    </row>
    <row r="50995" spans="1:1" ht="13.2" x14ac:dyDescent="0.25">
      <c r="A50995"/>
    </row>
    <row r="50996" spans="1:1" ht="13.2" x14ac:dyDescent="0.25">
      <c r="A50996"/>
    </row>
    <row r="50997" spans="1:1" ht="13.2" x14ac:dyDescent="0.25">
      <c r="A50997"/>
    </row>
    <row r="50998" spans="1:1" ht="13.2" x14ac:dyDescent="0.25">
      <c r="A50998"/>
    </row>
    <row r="50999" spans="1:1" ht="13.2" x14ac:dyDescent="0.25">
      <c r="A50999"/>
    </row>
    <row r="51000" spans="1:1" ht="13.2" x14ac:dyDescent="0.25">
      <c r="A51000"/>
    </row>
    <row r="51001" spans="1:1" ht="13.2" x14ac:dyDescent="0.25">
      <c r="A51001"/>
    </row>
    <row r="51002" spans="1:1" ht="13.2" x14ac:dyDescent="0.25">
      <c r="A51002"/>
    </row>
    <row r="51003" spans="1:1" ht="13.2" x14ac:dyDescent="0.25">
      <c r="A51003"/>
    </row>
    <row r="51004" spans="1:1" ht="13.2" x14ac:dyDescent="0.25">
      <c r="A51004"/>
    </row>
    <row r="51005" spans="1:1" ht="13.2" x14ac:dyDescent="0.25">
      <c r="A51005"/>
    </row>
    <row r="51006" spans="1:1" ht="13.2" x14ac:dyDescent="0.25">
      <c r="A51006"/>
    </row>
    <row r="51007" spans="1:1" ht="13.2" x14ac:dyDescent="0.25">
      <c r="A51007"/>
    </row>
    <row r="51008" spans="1:1" ht="13.2" x14ac:dyDescent="0.25">
      <c r="A51008"/>
    </row>
    <row r="51009" spans="1:1" ht="13.2" x14ac:dyDescent="0.25">
      <c r="A51009"/>
    </row>
    <row r="51010" spans="1:1" ht="13.2" x14ac:dyDescent="0.25">
      <c r="A51010"/>
    </row>
    <row r="51011" spans="1:1" ht="13.2" x14ac:dyDescent="0.25">
      <c r="A51011"/>
    </row>
    <row r="51012" spans="1:1" ht="13.2" x14ac:dyDescent="0.25">
      <c r="A51012"/>
    </row>
    <row r="51013" spans="1:1" ht="13.2" x14ac:dyDescent="0.25">
      <c r="A51013"/>
    </row>
    <row r="51014" spans="1:1" ht="13.2" x14ac:dyDescent="0.25">
      <c r="A51014"/>
    </row>
    <row r="51015" spans="1:1" ht="13.2" x14ac:dyDescent="0.25">
      <c r="A51015"/>
    </row>
    <row r="51016" spans="1:1" ht="13.2" x14ac:dyDescent="0.25">
      <c r="A51016"/>
    </row>
    <row r="51017" spans="1:1" ht="13.2" x14ac:dyDescent="0.25">
      <c r="A51017"/>
    </row>
    <row r="51018" spans="1:1" ht="13.2" x14ac:dyDescent="0.25">
      <c r="A51018"/>
    </row>
    <row r="51019" spans="1:1" ht="13.2" x14ac:dyDescent="0.25">
      <c r="A51019"/>
    </row>
    <row r="51020" spans="1:1" ht="13.2" x14ac:dyDescent="0.25">
      <c r="A51020"/>
    </row>
    <row r="51021" spans="1:1" ht="13.2" x14ac:dyDescent="0.25">
      <c r="A51021"/>
    </row>
    <row r="51022" spans="1:1" ht="13.2" x14ac:dyDescent="0.25">
      <c r="A51022"/>
    </row>
    <row r="51023" spans="1:1" ht="13.2" x14ac:dyDescent="0.25">
      <c r="A51023"/>
    </row>
    <row r="51024" spans="1:1" ht="13.2" x14ac:dyDescent="0.25">
      <c r="A51024"/>
    </row>
    <row r="51025" spans="1:1" ht="13.2" x14ac:dyDescent="0.25">
      <c r="A51025"/>
    </row>
    <row r="51026" spans="1:1" ht="13.2" x14ac:dyDescent="0.25">
      <c r="A51026"/>
    </row>
    <row r="51027" spans="1:1" ht="13.2" x14ac:dyDescent="0.25">
      <c r="A51027"/>
    </row>
    <row r="51028" spans="1:1" ht="13.2" x14ac:dyDescent="0.25">
      <c r="A51028"/>
    </row>
    <row r="51029" spans="1:1" ht="13.2" x14ac:dyDescent="0.25">
      <c r="A51029"/>
    </row>
    <row r="51030" spans="1:1" ht="13.2" x14ac:dyDescent="0.25">
      <c r="A51030"/>
    </row>
    <row r="51031" spans="1:1" ht="13.2" x14ac:dyDescent="0.25">
      <c r="A51031"/>
    </row>
    <row r="51032" spans="1:1" ht="13.2" x14ac:dyDescent="0.25">
      <c r="A51032"/>
    </row>
    <row r="51033" spans="1:1" ht="13.2" x14ac:dyDescent="0.25">
      <c r="A51033"/>
    </row>
    <row r="51034" spans="1:1" ht="13.2" x14ac:dyDescent="0.25">
      <c r="A51034"/>
    </row>
    <row r="51035" spans="1:1" ht="13.2" x14ac:dyDescent="0.25">
      <c r="A51035"/>
    </row>
    <row r="51036" spans="1:1" ht="13.2" x14ac:dyDescent="0.25">
      <c r="A51036"/>
    </row>
    <row r="51037" spans="1:1" ht="13.2" x14ac:dyDescent="0.25">
      <c r="A51037"/>
    </row>
    <row r="51038" spans="1:1" ht="13.2" x14ac:dyDescent="0.25">
      <c r="A51038"/>
    </row>
    <row r="51039" spans="1:1" ht="13.2" x14ac:dyDescent="0.25">
      <c r="A51039"/>
    </row>
    <row r="51040" spans="1:1" ht="13.2" x14ac:dyDescent="0.25">
      <c r="A51040"/>
    </row>
    <row r="51041" spans="1:1" ht="13.2" x14ac:dyDescent="0.25">
      <c r="A51041"/>
    </row>
    <row r="51042" spans="1:1" ht="13.2" x14ac:dyDescent="0.25">
      <c r="A51042"/>
    </row>
    <row r="51043" spans="1:1" ht="13.2" x14ac:dyDescent="0.25">
      <c r="A51043"/>
    </row>
    <row r="51044" spans="1:1" ht="13.2" x14ac:dyDescent="0.25">
      <c r="A51044"/>
    </row>
    <row r="51045" spans="1:1" ht="13.2" x14ac:dyDescent="0.25">
      <c r="A51045"/>
    </row>
    <row r="51046" spans="1:1" ht="13.2" x14ac:dyDescent="0.25">
      <c r="A51046"/>
    </row>
    <row r="51047" spans="1:1" ht="13.2" x14ac:dyDescent="0.25">
      <c r="A51047"/>
    </row>
    <row r="51048" spans="1:1" ht="13.2" x14ac:dyDescent="0.25">
      <c r="A51048"/>
    </row>
    <row r="51049" spans="1:1" ht="13.2" x14ac:dyDescent="0.25">
      <c r="A51049"/>
    </row>
    <row r="51050" spans="1:1" ht="13.2" x14ac:dyDescent="0.25">
      <c r="A51050"/>
    </row>
    <row r="51051" spans="1:1" ht="13.2" x14ac:dyDescent="0.25">
      <c r="A51051"/>
    </row>
    <row r="51052" spans="1:1" ht="13.2" x14ac:dyDescent="0.25">
      <c r="A51052"/>
    </row>
    <row r="51053" spans="1:1" ht="13.2" x14ac:dyDescent="0.25">
      <c r="A51053"/>
    </row>
    <row r="51054" spans="1:1" ht="13.2" x14ac:dyDescent="0.25">
      <c r="A51054"/>
    </row>
    <row r="51055" spans="1:1" ht="13.2" x14ac:dyDescent="0.25">
      <c r="A51055"/>
    </row>
    <row r="51056" spans="1:1" ht="13.2" x14ac:dyDescent="0.25">
      <c r="A51056"/>
    </row>
    <row r="51057" spans="1:1" ht="13.2" x14ac:dyDescent="0.25">
      <c r="A51057"/>
    </row>
    <row r="51058" spans="1:1" ht="13.2" x14ac:dyDescent="0.25">
      <c r="A51058"/>
    </row>
    <row r="51059" spans="1:1" ht="13.2" x14ac:dyDescent="0.25">
      <c r="A51059"/>
    </row>
    <row r="51060" spans="1:1" ht="13.2" x14ac:dyDescent="0.25">
      <c r="A51060"/>
    </row>
    <row r="51061" spans="1:1" ht="13.2" x14ac:dyDescent="0.25">
      <c r="A51061"/>
    </row>
    <row r="51062" spans="1:1" ht="13.2" x14ac:dyDescent="0.25">
      <c r="A51062"/>
    </row>
    <row r="51063" spans="1:1" ht="13.2" x14ac:dyDescent="0.25">
      <c r="A51063"/>
    </row>
    <row r="51064" spans="1:1" ht="13.2" x14ac:dyDescent="0.25">
      <c r="A51064"/>
    </row>
    <row r="51065" spans="1:1" ht="13.2" x14ac:dyDescent="0.25">
      <c r="A51065"/>
    </row>
    <row r="51066" spans="1:1" ht="13.2" x14ac:dyDescent="0.25">
      <c r="A51066"/>
    </row>
    <row r="51067" spans="1:1" ht="13.2" x14ac:dyDescent="0.25">
      <c r="A51067"/>
    </row>
    <row r="51068" spans="1:1" ht="13.2" x14ac:dyDescent="0.25">
      <c r="A51068"/>
    </row>
    <row r="51069" spans="1:1" ht="13.2" x14ac:dyDescent="0.25">
      <c r="A51069"/>
    </row>
    <row r="51070" spans="1:1" ht="13.2" x14ac:dyDescent="0.25">
      <c r="A51070"/>
    </row>
    <row r="51071" spans="1:1" ht="13.2" x14ac:dyDescent="0.25">
      <c r="A51071"/>
    </row>
    <row r="51072" spans="1:1" ht="13.2" x14ac:dyDescent="0.25">
      <c r="A51072"/>
    </row>
    <row r="51073" spans="1:1" ht="13.2" x14ac:dyDescent="0.25">
      <c r="A51073"/>
    </row>
    <row r="51074" spans="1:1" ht="13.2" x14ac:dyDescent="0.25">
      <c r="A51074"/>
    </row>
    <row r="51075" spans="1:1" ht="13.2" x14ac:dyDescent="0.25">
      <c r="A51075"/>
    </row>
    <row r="51076" spans="1:1" ht="13.2" x14ac:dyDescent="0.25">
      <c r="A51076"/>
    </row>
    <row r="51077" spans="1:1" ht="13.2" x14ac:dyDescent="0.25">
      <c r="A51077"/>
    </row>
    <row r="51078" spans="1:1" ht="13.2" x14ac:dyDescent="0.25">
      <c r="A51078"/>
    </row>
    <row r="51079" spans="1:1" ht="13.2" x14ac:dyDescent="0.25">
      <c r="A51079"/>
    </row>
    <row r="51080" spans="1:1" ht="13.2" x14ac:dyDescent="0.25">
      <c r="A51080"/>
    </row>
    <row r="51081" spans="1:1" ht="13.2" x14ac:dyDescent="0.25">
      <c r="A51081"/>
    </row>
    <row r="51082" spans="1:1" ht="13.2" x14ac:dyDescent="0.25">
      <c r="A51082"/>
    </row>
    <row r="51083" spans="1:1" ht="13.2" x14ac:dyDescent="0.25">
      <c r="A51083"/>
    </row>
    <row r="51084" spans="1:1" ht="13.2" x14ac:dyDescent="0.25">
      <c r="A51084"/>
    </row>
    <row r="51085" spans="1:1" ht="13.2" x14ac:dyDescent="0.25">
      <c r="A51085"/>
    </row>
    <row r="51086" spans="1:1" ht="13.2" x14ac:dyDescent="0.25">
      <c r="A51086"/>
    </row>
    <row r="51087" spans="1:1" ht="13.2" x14ac:dyDescent="0.25">
      <c r="A51087"/>
    </row>
    <row r="51088" spans="1:1" ht="13.2" x14ac:dyDescent="0.25">
      <c r="A51088"/>
    </row>
    <row r="51089" spans="1:1" ht="13.2" x14ac:dyDescent="0.25">
      <c r="A51089"/>
    </row>
    <row r="51090" spans="1:1" ht="13.2" x14ac:dyDescent="0.25">
      <c r="A51090"/>
    </row>
    <row r="51091" spans="1:1" ht="13.2" x14ac:dyDescent="0.25">
      <c r="A51091"/>
    </row>
    <row r="51092" spans="1:1" ht="13.2" x14ac:dyDescent="0.25">
      <c r="A51092"/>
    </row>
    <row r="51093" spans="1:1" ht="13.2" x14ac:dyDescent="0.25">
      <c r="A51093"/>
    </row>
    <row r="51094" spans="1:1" ht="13.2" x14ac:dyDescent="0.25">
      <c r="A51094"/>
    </row>
    <row r="51095" spans="1:1" ht="13.2" x14ac:dyDescent="0.25">
      <c r="A51095"/>
    </row>
    <row r="51096" spans="1:1" ht="13.2" x14ac:dyDescent="0.25">
      <c r="A51096"/>
    </row>
    <row r="51097" spans="1:1" ht="13.2" x14ac:dyDescent="0.25">
      <c r="A51097"/>
    </row>
    <row r="51098" spans="1:1" ht="13.2" x14ac:dyDescent="0.25">
      <c r="A51098"/>
    </row>
    <row r="51099" spans="1:1" ht="13.2" x14ac:dyDescent="0.25">
      <c r="A51099"/>
    </row>
    <row r="51100" spans="1:1" ht="13.2" x14ac:dyDescent="0.25">
      <c r="A51100"/>
    </row>
    <row r="51101" spans="1:1" ht="13.2" x14ac:dyDescent="0.25">
      <c r="A51101"/>
    </row>
    <row r="51102" spans="1:1" ht="13.2" x14ac:dyDescent="0.25">
      <c r="A51102"/>
    </row>
    <row r="51103" spans="1:1" ht="13.2" x14ac:dyDescent="0.25">
      <c r="A51103"/>
    </row>
    <row r="51104" spans="1:1" ht="13.2" x14ac:dyDescent="0.25">
      <c r="A51104"/>
    </row>
    <row r="51105" spans="1:1" ht="13.2" x14ac:dyDescent="0.25">
      <c r="A51105"/>
    </row>
    <row r="51106" spans="1:1" ht="13.2" x14ac:dyDescent="0.25">
      <c r="A51106"/>
    </row>
    <row r="51107" spans="1:1" ht="13.2" x14ac:dyDescent="0.25">
      <c r="A51107"/>
    </row>
    <row r="51108" spans="1:1" ht="13.2" x14ac:dyDescent="0.25">
      <c r="A51108"/>
    </row>
    <row r="51109" spans="1:1" ht="13.2" x14ac:dyDescent="0.25">
      <c r="A51109"/>
    </row>
    <row r="51110" spans="1:1" ht="13.2" x14ac:dyDescent="0.25">
      <c r="A51110"/>
    </row>
    <row r="51111" spans="1:1" ht="13.2" x14ac:dyDescent="0.25">
      <c r="A51111"/>
    </row>
    <row r="51112" spans="1:1" ht="13.2" x14ac:dyDescent="0.25">
      <c r="A51112"/>
    </row>
    <row r="51113" spans="1:1" ht="13.2" x14ac:dyDescent="0.25">
      <c r="A51113"/>
    </row>
    <row r="51114" spans="1:1" ht="13.2" x14ac:dyDescent="0.25">
      <c r="A51114"/>
    </row>
    <row r="51115" spans="1:1" ht="13.2" x14ac:dyDescent="0.25">
      <c r="A51115"/>
    </row>
    <row r="51116" spans="1:1" ht="13.2" x14ac:dyDescent="0.25">
      <c r="A51116"/>
    </row>
    <row r="51117" spans="1:1" ht="13.2" x14ac:dyDescent="0.25">
      <c r="A51117"/>
    </row>
    <row r="51118" spans="1:1" ht="13.2" x14ac:dyDescent="0.25">
      <c r="A51118"/>
    </row>
    <row r="51119" spans="1:1" ht="13.2" x14ac:dyDescent="0.25">
      <c r="A51119"/>
    </row>
    <row r="51120" spans="1:1" ht="13.2" x14ac:dyDescent="0.25">
      <c r="A51120"/>
    </row>
    <row r="51121" spans="1:1" ht="13.2" x14ac:dyDescent="0.25">
      <c r="A51121"/>
    </row>
    <row r="51122" spans="1:1" ht="13.2" x14ac:dyDescent="0.25">
      <c r="A51122"/>
    </row>
    <row r="51123" spans="1:1" ht="13.2" x14ac:dyDescent="0.25">
      <c r="A51123"/>
    </row>
    <row r="51124" spans="1:1" ht="13.2" x14ac:dyDescent="0.25">
      <c r="A51124"/>
    </row>
    <row r="51125" spans="1:1" ht="13.2" x14ac:dyDescent="0.25">
      <c r="A51125"/>
    </row>
    <row r="51126" spans="1:1" ht="13.2" x14ac:dyDescent="0.25">
      <c r="A51126"/>
    </row>
    <row r="51127" spans="1:1" ht="13.2" x14ac:dyDescent="0.25">
      <c r="A51127"/>
    </row>
    <row r="51128" spans="1:1" ht="13.2" x14ac:dyDescent="0.25">
      <c r="A51128"/>
    </row>
    <row r="51129" spans="1:1" ht="13.2" x14ac:dyDescent="0.25">
      <c r="A51129"/>
    </row>
    <row r="51130" spans="1:1" ht="13.2" x14ac:dyDescent="0.25">
      <c r="A51130"/>
    </row>
    <row r="51131" spans="1:1" ht="13.2" x14ac:dyDescent="0.25">
      <c r="A51131"/>
    </row>
    <row r="51132" spans="1:1" ht="13.2" x14ac:dyDescent="0.25">
      <c r="A51132"/>
    </row>
    <row r="51133" spans="1:1" ht="13.2" x14ac:dyDescent="0.25">
      <c r="A51133"/>
    </row>
    <row r="51134" spans="1:1" ht="13.2" x14ac:dyDescent="0.25">
      <c r="A51134"/>
    </row>
    <row r="51135" spans="1:1" ht="13.2" x14ac:dyDescent="0.25">
      <c r="A51135"/>
    </row>
    <row r="51136" spans="1:1" ht="13.2" x14ac:dyDescent="0.25">
      <c r="A51136"/>
    </row>
    <row r="51137" spans="1:1" ht="13.2" x14ac:dyDescent="0.25">
      <c r="A51137"/>
    </row>
    <row r="51138" spans="1:1" ht="13.2" x14ac:dyDescent="0.25">
      <c r="A51138"/>
    </row>
    <row r="51139" spans="1:1" ht="13.2" x14ac:dyDescent="0.25">
      <c r="A51139"/>
    </row>
    <row r="51140" spans="1:1" ht="13.2" x14ac:dyDescent="0.25">
      <c r="A51140"/>
    </row>
    <row r="51141" spans="1:1" ht="13.2" x14ac:dyDescent="0.25">
      <c r="A51141"/>
    </row>
    <row r="51142" spans="1:1" ht="13.2" x14ac:dyDescent="0.25">
      <c r="A51142"/>
    </row>
    <row r="51143" spans="1:1" ht="13.2" x14ac:dyDescent="0.25">
      <c r="A51143"/>
    </row>
    <row r="51144" spans="1:1" ht="13.2" x14ac:dyDescent="0.25">
      <c r="A51144"/>
    </row>
    <row r="51145" spans="1:1" ht="13.2" x14ac:dyDescent="0.25">
      <c r="A51145"/>
    </row>
    <row r="51146" spans="1:1" ht="13.2" x14ac:dyDescent="0.25">
      <c r="A51146"/>
    </row>
    <row r="51147" spans="1:1" ht="13.2" x14ac:dyDescent="0.25">
      <c r="A51147"/>
    </row>
    <row r="51148" spans="1:1" ht="13.2" x14ac:dyDescent="0.25">
      <c r="A51148"/>
    </row>
    <row r="51149" spans="1:1" ht="13.2" x14ac:dyDescent="0.25">
      <c r="A51149"/>
    </row>
    <row r="51150" spans="1:1" ht="13.2" x14ac:dyDescent="0.25">
      <c r="A51150"/>
    </row>
    <row r="51151" spans="1:1" ht="13.2" x14ac:dyDescent="0.25">
      <c r="A51151"/>
    </row>
    <row r="51152" spans="1:1" ht="13.2" x14ac:dyDescent="0.25">
      <c r="A51152"/>
    </row>
    <row r="51153" spans="1:1" ht="13.2" x14ac:dyDescent="0.25">
      <c r="A51153"/>
    </row>
    <row r="51154" spans="1:1" ht="13.2" x14ac:dyDescent="0.25">
      <c r="A51154"/>
    </row>
    <row r="51155" spans="1:1" ht="13.2" x14ac:dyDescent="0.25">
      <c r="A51155"/>
    </row>
    <row r="51156" spans="1:1" ht="13.2" x14ac:dyDescent="0.25">
      <c r="A51156"/>
    </row>
    <row r="51157" spans="1:1" ht="13.2" x14ac:dyDescent="0.25">
      <c r="A51157"/>
    </row>
    <row r="51158" spans="1:1" ht="13.2" x14ac:dyDescent="0.25">
      <c r="A51158"/>
    </row>
    <row r="51159" spans="1:1" ht="13.2" x14ac:dyDescent="0.25">
      <c r="A51159"/>
    </row>
    <row r="51160" spans="1:1" ht="13.2" x14ac:dyDescent="0.25">
      <c r="A51160"/>
    </row>
    <row r="51161" spans="1:1" ht="13.2" x14ac:dyDescent="0.25">
      <c r="A51161"/>
    </row>
    <row r="51162" spans="1:1" ht="13.2" x14ac:dyDescent="0.25">
      <c r="A51162"/>
    </row>
    <row r="51163" spans="1:1" ht="13.2" x14ac:dyDescent="0.25">
      <c r="A51163"/>
    </row>
    <row r="51164" spans="1:1" ht="13.2" x14ac:dyDescent="0.25">
      <c r="A51164"/>
    </row>
    <row r="51165" spans="1:1" ht="13.2" x14ac:dyDescent="0.25">
      <c r="A51165"/>
    </row>
    <row r="51166" spans="1:1" ht="13.2" x14ac:dyDescent="0.25">
      <c r="A51166"/>
    </row>
    <row r="51167" spans="1:1" ht="13.2" x14ac:dyDescent="0.25">
      <c r="A51167"/>
    </row>
    <row r="51168" spans="1:1" ht="13.2" x14ac:dyDescent="0.25">
      <c r="A51168"/>
    </row>
    <row r="51169" spans="1:1" ht="13.2" x14ac:dyDescent="0.25">
      <c r="A51169"/>
    </row>
    <row r="51170" spans="1:1" ht="13.2" x14ac:dyDescent="0.25">
      <c r="A51170"/>
    </row>
    <row r="51171" spans="1:1" ht="13.2" x14ac:dyDescent="0.25">
      <c r="A51171"/>
    </row>
    <row r="51172" spans="1:1" ht="13.2" x14ac:dyDescent="0.25">
      <c r="A51172"/>
    </row>
    <row r="51173" spans="1:1" ht="13.2" x14ac:dyDescent="0.25">
      <c r="A51173"/>
    </row>
    <row r="51174" spans="1:1" ht="13.2" x14ac:dyDescent="0.25">
      <c r="A51174"/>
    </row>
    <row r="51175" spans="1:1" ht="13.2" x14ac:dyDescent="0.25">
      <c r="A51175"/>
    </row>
    <row r="51176" spans="1:1" ht="13.2" x14ac:dyDescent="0.25">
      <c r="A51176"/>
    </row>
    <row r="51177" spans="1:1" ht="13.2" x14ac:dyDescent="0.25">
      <c r="A51177"/>
    </row>
    <row r="51178" spans="1:1" ht="13.2" x14ac:dyDescent="0.25">
      <c r="A51178"/>
    </row>
    <row r="51179" spans="1:1" ht="13.2" x14ac:dyDescent="0.25">
      <c r="A51179"/>
    </row>
    <row r="51180" spans="1:1" ht="13.2" x14ac:dyDescent="0.25">
      <c r="A51180"/>
    </row>
    <row r="51181" spans="1:1" ht="13.2" x14ac:dyDescent="0.25">
      <c r="A51181"/>
    </row>
    <row r="51182" spans="1:1" ht="13.2" x14ac:dyDescent="0.25">
      <c r="A51182"/>
    </row>
    <row r="51183" spans="1:1" ht="13.2" x14ac:dyDescent="0.25">
      <c r="A51183"/>
    </row>
    <row r="51184" spans="1:1" ht="13.2" x14ac:dyDescent="0.25">
      <c r="A51184"/>
    </row>
    <row r="51185" spans="1:1" ht="13.2" x14ac:dyDescent="0.25">
      <c r="A51185"/>
    </row>
    <row r="51186" spans="1:1" ht="13.2" x14ac:dyDescent="0.25">
      <c r="A51186"/>
    </row>
    <row r="51187" spans="1:1" ht="13.2" x14ac:dyDescent="0.25">
      <c r="A51187"/>
    </row>
    <row r="51188" spans="1:1" ht="13.2" x14ac:dyDescent="0.25">
      <c r="A51188"/>
    </row>
    <row r="51189" spans="1:1" ht="13.2" x14ac:dyDescent="0.25">
      <c r="A51189"/>
    </row>
    <row r="51190" spans="1:1" ht="13.2" x14ac:dyDescent="0.25">
      <c r="A51190"/>
    </row>
    <row r="51191" spans="1:1" ht="13.2" x14ac:dyDescent="0.25">
      <c r="A51191"/>
    </row>
    <row r="51192" spans="1:1" ht="13.2" x14ac:dyDescent="0.25">
      <c r="A51192"/>
    </row>
    <row r="51193" spans="1:1" ht="13.2" x14ac:dyDescent="0.25">
      <c r="A51193"/>
    </row>
    <row r="51194" spans="1:1" ht="13.2" x14ac:dyDescent="0.25">
      <c r="A51194"/>
    </row>
    <row r="51195" spans="1:1" ht="13.2" x14ac:dyDescent="0.25">
      <c r="A51195"/>
    </row>
    <row r="51196" spans="1:1" ht="13.2" x14ac:dyDescent="0.25">
      <c r="A51196"/>
    </row>
    <row r="51197" spans="1:1" ht="13.2" x14ac:dyDescent="0.25">
      <c r="A51197"/>
    </row>
    <row r="51198" spans="1:1" ht="13.2" x14ac:dyDescent="0.25">
      <c r="A51198"/>
    </row>
    <row r="51199" spans="1:1" ht="13.2" x14ac:dyDescent="0.25">
      <c r="A51199"/>
    </row>
    <row r="51200" spans="1:1" ht="13.2" x14ac:dyDescent="0.25">
      <c r="A51200"/>
    </row>
    <row r="51201" spans="1:1" ht="13.2" x14ac:dyDescent="0.25">
      <c r="A51201"/>
    </row>
    <row r="51202" spans="1:1" ht="13.2" x14ac:dyDescent="0.25">
      <c r="A51202"/>
    </row>
    <row r="51203" spans="1:1" ht="13.2" x14ac:dyDescent="0.25">
      <c r="A51203"/>
    </row>
    <row r="51204" spans="1:1" ht="13.2" x14ac:dyDescent="0.25">
      <c r="A51204"/>
    </row>
    <row r="51205" spans="1:1" ht="13.2" x14ac:dyDescent="0.25">
      <c r="A51205"/>
    </row>
    <row r="51206" spans="1:1" ht="13.2" x14ac:dyDescent="0.25">
      <c r="A51206"/>
    </row>
    <row r="51207" spans="1:1" ht="13.2" x14ac:dyDescent="0.25">
      <c r="A51207"/>
    </row>
    <row r="51208" spans="1:1" ht="13.2" x14ac:dyDescent="0.25">
      <c r="A51208"/>
    </row>
    <row r="51209" spans="1:1" ht="13.2" x14ac:dyDescent="0.25">
      <c r="A51209"/>
    </row>
    <row r="51210" spans="1:1" ht="13.2" x14ac:dyDescent="0.25">
      <c r="A51210"/>
    </row>
    <row r="51211" spans="1:1" ht="13.2" x14ac:dyDescent="0.25">
      <c r="A51211"/>
    </row>
    <row r="51212" spans="1:1" ht="13.2" x14ac:dyDescent="0.25">
      <c r="A51212"/>
    </row>
    <row r="51213" spans="1:1" ht="13.2" x14ac:dyDescent="0.25">
      <c r="A51213"/>
    </row>
    <row r="51214" spans="1:1" ht="13.2" x14ac:dyDescent="0.25">
      <c r="A51214"/>
    </row>
    <row r="51215" spans="1:1" ht="13.2" x14ac:dyDescent="0.25">
      <c r="A51215"/>
    </row>
    <row r="51216" spans="1:1" ht="13.2" x14ac:dyDescent="0.25">
      <c r="A51216"/>
    </row>
    <row r="51217" spans="1:1" ht="13.2" x14ac:dyDescent="0.25">
      <c r="A51217"/>
    </row>
    <row r="51218" spans="1:1" ht="13.2" x14ac:dyDescent="0.25">
      <c r="A51218"/>
    </row>
    <row r="51219" spans="1:1" ht="13.2" x14ac:dyDescent="0.25">
      <c r="A51219"/>
    </row>
    <row r="51220" spans="1:1" ht="13.2" x14ac:dyDescent="0.25">
      <c r="A51220"/>
    </row>
    <row r="51221" spans="1:1" ht="13.2" x14ac:dyDescent="0.25">
      <c r="A51221"/>
    </row>
    <row r="51222" spans="1:1" ht="13.2" x14ac:dyDescent="0.25">
      <c r="A51222"/>
    </row>
    <row r="51223" spans="1:1" ht="13.2" x14ac:dyDescent="0.25">
      <c r="A51223"/>
    </row>
    <row r="51224" spans="1:1" ht="13.2" x14ac:dyDescent="0.25">
      <c r="A51224"/>
    </row>
    <row r="51225" spans="1:1" ht="13.2" x14ac:dyDescent="0.25">
      <c r="A51225"/>
    </row>
    <row r="51226" spans="1:1" ht="13.2" x14ac:dyDescent="0.25">
      <c r="A51226"/>
    </row>
    <row r="51227" spans="1:1" ht="13.2" x14ac:dyDescent="0.25">
      <c r="A51227"/>
    </row>
    <row r="51228" spans="1:1" ht="13.2" x14ac:dyDescent="0.25">
      <c r="A51228"/>
    </row>
    <row r="51229" spans="1:1" ht="13.2" x14ac:dyDescent="0.25">
      <c r="A51229"/>
    </row>
    <row r="51230" spans="1:1" ht="13.2" x14ac:dyDescent="0.25">
      <c r="A51230"/>
    </row>
    <row r="51231" spans="1:1" ht="13.2" x14ac:dyDescent="0.25">
      <c r="A51231"/>
    </row>
    <row r="51232" spans="1:1" ht="13.2" x14ac:dyDescent="0.25">
      <c r="A51232"/>
    </row>
    <row r="51233" spans="1:1" ht="13.2" x14ac:dyDescent="0.25">
      <c r="A51233"/>
    </row>
    <row r="51234" spans="1:1" ht="13.2" x14ac:dyDescent="0.25">
      <c r="A51234"/>
    </row>
    <row r="51235" spans="1:1" ht="13.2" x14ac:dyDescent="0.25">
      <c r="A51235"/>
    </row>
    <row r="51236" spans="1:1" ht="13.2" x14ac:dyDescent="0.25">
      <c r="A51236"/>
    </row>
    <row r="51237" spans="1:1" ht="13.2" x14ac:dyDescent="0.25">
      <c r="A51237"/>
    </row>
    <row r="51238" spans="1:1" ht="13.2" x14ac:dyDescent="0.25">
      <c r="A51238"/>
    </row>
    <row r="51239" spans="1:1" ht="13.2" x14ac:dyDescent="0.25">
      <c r="A51239"/>
    </row>
    <row r="51240" spans="1:1" ht="13.2" x14ac:dyDescent="0.25">
      <c r="A51240"/>
    </row>
    <row r="51241" spans="1:1" ht="13.2" x14ac:dyDescent="0.25">
      <c r="A51241"/>
    </row>
    <row r="51242" spans="1:1" ht="13.2" x14ac:dyDescent="0.25">
      <c r="A51242"/>
    </row>
    <row r="51243" spans="1:1" ht="13.2" x14ac:dyDescent="0.25">
      <c r="A51243"/>
    </row>
    <row r="51244" spans="1:1" ht="13.2" x14ac:dyDescent="0.25">
      <c r="A51244"/>
    </row>
    <row r="51245" spans="1:1" ht="13.2" x14ac:dyDescent="0.25">
      <c r="A51245"/>
    </row>
    <row r="51246" spans="1:1" ht="13.2" x14ac:dyDescent="0.25">
      <c r="A51246"/>
    </row>
    <row r="51247" spans="1:1" ht="13.2" x14ac:dyDescent="0.25">
      <c r="A51247"/>
    </row>
    <row r="51248" spans="1:1" ht="13.2" x14ac:dyDescent="0.25">
      <c r="A51248"/>
    </row>
    <row r="51249" spans="1:1" ht="13.2" x14ac:dyDescent="0.25">
      <c r="A51249"/>
    </row>
    <row r="51250" spans="1:1" ht="13.2" x14ac:dyDescent="0.25">
      <c r="A51250"/>
    </row>
    <row r="51251" spans="1:1" ht="13.2" x14ac:dyDescent="0.25">
      <c r="A51251"/>
    </row>
    <row r="51252" spans="1:1" ht="13.2" x14ac:dyDescent="0.25">
      <c r="A51252"/>
    </row>
    <row r="51253" spans="1:1" ht="13.2" x14ac:dyDescent="0.25">
      <c r="A51253"/>
    </row>
    <row r="51254" spans="1:1" ht="13.2" x14ac:dyDescent="0.25">
      <c r="A51254"/>
    </row>
    <row r="51255" spans="1:1" ht="13.2" x14ac:dyDescent="0.25">
      <c r="A51255"/>
    </row>
    <row r="51256" spans="1:1" ht="13.2" x14ac:dyDescent="0.25">
      <c r="A51256"/>
    </row>
    <row r="51257" spans="1:1" ht="13.2" x14ac:dyDescent="0.25">
      <c r="A51257"/>
    </row>
    <row r="51258" spans="1:1" ht="13.2" x14ac:dyDescent="0.25">
      <c r="A51258"/>
    </row>
    <row r="51259" spans="1:1" ht="13.2" x14ac:dyDescent="0.25">
      <c r="A51259"/>
    </row>
    <row r="51260" spans="1:1" ht="13.2" x14ac:dyDescent="0.25">
      <c r="A51260"/>
    </row>
    <row r="51261" spans="1:1" ht="13.2" x14ac:dyDescent="0.25">
      <c r="A51261"/>
    </row>
    <row r="51262" spans="1:1" ht="13.2" x14ac:dyDescent="0.25">
      <c r="A51262"/>
    </row>
    <row r="51263" spans="1:1" ht="13.2" x14ac:dyDescent="0.25">
      <c r="A51263"/>
    </row>
    <row r="51264" spans="1:1" ht="13.2" x14ac:dyDescent="0.25">
      <c r="A51264"/>
    </row>
    <row r="51265" spans="1:1" ht="13.2" x14ac:dyDescent="0.25">
      <c r="A51265"/>
    </row>
    <row r="51266" spans="1:1" ht="13.2" x14ac:dyDescent="0.25">
      <c r="A51266"/>
    </row>
    <row r="51267" spans="1:1" ht="13.2" x14ac:dyDescent="0.25">
      <c r="A51267"/>
    </row>
    <row r="51268" spans="1:1" ht="13.2" x14ac:dyDescent="0.25">
      <c r="A51268"/>
    </row>
    <row r="51269" spans="1:1" ht="13.2" x14ac:dyDescent="0.25">
      <c r="A51269"/>
    </row>
    <row r="51270" spans="1:1" ht="13.2" x14ac:dyDescent="0.25">
      <c r="A51270"/>
    </row>
    <row r="51271" spans="1:1" ht="13.2" x14ac:dyDescent="0.25">
      <c r="A51271"/>
    </row>
    <row r="51272" spans="1:1" ht="13.2" x14ac:dyDescent="0.25">
      <c r="A51272"/>
    </row>
    <row r="51273" spans="1:1" ht="13.2" x14ac:dyDescent="0.25">
      <c r="A51273"/>
    </row>
    <row r="51274" spans="1:1" ht="13.2" x14ac:dyDescent="0.25">
      <c r="A51274"/>
    </row>
    <row r="51275" spans="1:1" ht="13.2" x14ac:dyDescent="0.25">
      <c r="A51275"/>
    </row>
    <row r="51276" spans="1:1" ht="13.2" x14ac:dyDescent="0.25">
      <c r="A51276"/>
    </row>
    <row r="51277" spans="1:1" ht="13.2" x14ac:dyDescent="0.25">
      <c r="A51277"/>
    </row>
    <row r="51278" spans="1:1" ht="13.2" x14ac:dyDescent="0.25">
      <c r="A51278"/>
    </row>
    <row r="51279" spans="1:1" ht="13.2" x14ac:dyDescent="0.25">
      <c r="A51279"/>
    </row>
    <row r="51280" spans="1:1" ht="13.2" x14ac:dyDescent="0.25">
      <c r="A51280"/>
    </row>
    <row r="51281" spans="1:1" ht="13.2" x14ac:dyDescent="0.25">
      <c r="A51281"/>
    </row>
    <row r="51282" spans="1:1" ht="13.2" x14ac:dyDescent="0.25">
      <c r="A51282"/>
    </row>
    <row r="51283" spans="1:1" ht="13.2" x14ac:dyDescent="0.25">
      <c r="A51283"/>
    </row>
    <row r="51284" spans="1:1" ht="13.2" x14ac:dyDescent="0.25">
      <c r="A51284"/>
    </row>
    <row r="51285" spans="1:1" ht="13.2" x14ac:dyDescent="0.25">
      <c r="A51285"/>
    </row>
    <row r="51286" spans="1:1" ht="13.2" x14ac:dyDescent="0.25">
      <c r="A51286"/>
    </row>
    <row r="51287" spans="1:1" ht="13.2" x14ac:dyDescent="0.25">
      <c r="A51287"/>
    </row>
    <row r="51288" spans="1:1" ht="13.2" x14ac:dyDescent="0.25">
      <c r="A51288"/>
    </row>
    <row r="51289" spans="1:1" ht="13.2" x14ac:dyDescent="0.25">
      <c r="A51289"/>
    </row>
    <row r="51290" spans="1:1" ht="13.2" x14ac:dyDescent="0.25">
      <c r="A51290"/>
    </row>
    <row r="51291" spans="1:1" ht="13.2" x14ac:dyDescent="0.25">
      <c r="A51291"/>
    </row>
    <row r="51292" spans="1:1" ht="13.2" x14ac:dyDescent="0.25">
      <c r="A51292"/>
    </row>
    <row r="51293" spans="1:1" ht="13.2" x14ac:dyDescent="0.25">
      <c r="A51293"/>
    </row>
    <row r="51294" spans="1:1" ht="13.2" x14ac:dyDescent="0.25">
      <c r="A51294"/>
    </row>
    <row r="51295" spans="1:1" ht="13.2" x14ac:dyDescent="0.25">
      <c r="A51295"/>
    </row>
    <row r="51296" spans="1:1" ht="13.2" x14ac:dyDescent="0.25">
      <c r="A51296"/>
    </row>
    <row r="51297" spans="1:1" ht="13.2" x14ac:dyDescent="0.25">
      <c r="A51297"/>
    </row>
    <row r="51298" spans="1:1" ht="13.2" x14ac:dyDescent="0.25">
      <c r="A51298"/>
    </row>
    <row r="51299" spans="1:1" ht="13.2" x14ac:dyDescent="0.25">
      <c r="A51299"/>
    </row>
    <row r="51300" spans="1:1" ht="13.2" x14ac:dyDescent="0.25">
      <c r="A51300"/>
    </row>
    <row r="51301" spans="1:1" ht="13.2" x14ac:dyDescent="0.25">
      <c r="A51301"/>
    </row>
    <row r="51302" spans="1:1" ht="13.2" x14ac:dyDescent="0.25">
      <c r="A51302"/>
    </row>
    <row r="51303" spans="1:1" ht="13.2" x14ac:dyDescent="0.25">
      <c r="A51303"/>
    </row>
    <row r="51304" spans="1:1" ht="13.2" x14ac:dyDescent="0.25">
      <c r="A51304"/>
    </row>
    <row r="51305" spans="1:1" ht="13.2" x14ac:dyDescent="0.25">
      <c r="A51305"/>
    </row>
    <row r="51306" spans="1:1" ht="13.2" x14ac:dyDescent="0.25">
      <c r="A51306"/>
    </row>
    <row r="51307" spans="1:1" ht="13.2" x14ac:dyDescent="0.25">
      <c r="A51307"/>
    </row>
    <row r="51308" spans="1:1" ht="13.2" x14ac:dyDescent="0.25">
      <c r="A51308"/>
    </row>
    <row r="51309" spans="1:1" ht="13.2" x14ac:dyDescent="0.25">
      <c r="A51309"/>
    </row>
    <row r="51310" spans="1:1" ht="13.2" x14ac:dyDescent="0.25">
      <c r="A51310"/>
    </row>
    <row r="51311" spans="1:1" ht="13.2" x14ac:dyDescent="0.25">
      <c r="A51311"/>
    </row>
    <row r="51312" spans="1:1" ht="13.2" x14ac:dyDescent="0.25">
      <c r="A51312"/>
    </row>
    <row r="51313" spans="1:1" ht="13.2" x14ac:dyDescent="0.25">
      <c r="A51313"/>
    </row>
    <row r="51314" spans="1:1" ht="13.2" x14ac:dyDescent="0.25">
      <c r="A51314"/>
    </row>
    <row r="51315" spans="1:1" ht="13.2" x14ac:dyDescent="0.25">
      <c r="A51315"/>
    </row>
    <row r="51316" spans="1:1" ht="13.2" x14ac:dyDescent="0.25">
      <c r="A51316"/>
    </row>
    <row r="51317" spans="1:1" ht="13.2" x14ac:dyDescent="0.25">
      <c r="A51317"/>
    </row>
    <row r="51318" spans="1:1" ht="13.2" x14ac:dyDescent="0.25">
      <c r="A51318"/>
    </row>
    <row r="51319" spans="1:1" ht="13.2" x14ac:dyDescent="0.25">
      <c r="A51319"/>
    </row>
    <row r="51320" spans="1:1" ht="13.2" x14ac:dyDescent="0.25">
      <c r="A51320"/>
    </row>
    <row r="51321" spans="1:1" ht="13.2" x14ac:dyDescent="0.25">
      <c r="A51321"/>
    </row>
    <row r="51322" spans="1:1" ht="13.2" x14ac:dyDescent="0.25">
      <c r="A51322"/>
    </row>
    <row r="51323" spans="1:1" ht="13.2" x14ac:dyDescent="0.25">
      <c r="A51323"/>
    </row>
    <row r="51324" spans="1:1" ht="13.2" x14ac:dyDescent="0.25">
      <c r="A51324"/>
    </row>
    <row r="51325" spans="1:1" ht="13.2" x14ac:dyDescent="0.25">
      <c r="A51325"/>
    </row>
    <row r="51326" spans="1:1" ht="13.2" x14ac:dyDescent="0.25">
      <c r="A51326"/>
    </row>
    <row r="51327" spans="1:1" ht="13.2" x14ac:dyDescent="0.25">
      <c r="A51327"/>
    </row>
    <row r="51328" spans="1:1" ht="13.2" x14ac:dyDescent="0.25">
      <c r="A51328"/>
    </row>
    <row r="51329" spans="1:1" ht="13.2" x14ac:dyDescent="0.25">
      <c r="A51329"/>
    </row>
    <row r="51330" spans="1:1" ht="13.2" x14ac:dyDescent="0.25">
      <c r="A51330"/>
    </row>
    <row r="51331" spans="1:1" ht="13.2" x14ac:dyDescent="0.25">
      <c r="A51331"/>
    </row>
    <row r="51332" spans="1:1" ht="13.2" x14ac:dyDescent="0.25">
      <c r="A51332"/>
    </row>
    <row r="51333" spans="1:1" ht="13.2" x14ac:dyDescent="0.25">
      <c r="A51333"/>
    </row>
    <row r="51334" spans="1:1" ht="13.2" x14ac:dyDescent="0.25">
      <c r="A51334"/>
    </row>
    <row r="51335" spans="1:1" ht="13.2" x14ac:dyDescent="0.25">
      <c r="A51335"/>
    </row>
    <row r="51336" spans="1:1" ht="13.2" x14ac:dyDescent="0.25">
      <c r="A51336"/>
    </row>
    <row r="51337" spans="1:1" ht="13.2" x14ac:dyDescent="0.25">
      <c r="A51337"/>
    </row>
    <row r="51338" spans="1:1" ht="13.2" x14ac:dyDescent="0.25">
      <c r="A51338"/>
    </row>
    <row r="51339" spans="1:1" ht="13.2" x14ac:dyDescent="0.25">
      <c r="A51339"/>
    </row>
    <row r="51340" spans="1:1" ht="13.2" x14ac:dyDescent="0.25">
      <c r="A51340"/>
    </row>
    <row r="51341" spans="1:1" ht="13.2" x14ac:dyDescent="0.25">
      <c r="A51341"/>
    </row>
    <row r="51342" spans="1:1" ht="13.2" x14ac:dyDescent="0.25">
      <c r="A51342"/>
    </row>
    <row r="51343" spans="1:1" ht="13.2" x14ac:dyDescent="0.25">
      <c r="A51343"/>
    </row>
    <row r="51344" spans="1:1" ht="13.2" x14ac:dyDescent="0.25">
      <c r="A51344"/>
    </row>
    <row r="51345" spans="1:1" ht="13.2" x14ac:dyDescent="0.25">
      <c r="A51345"/>
    </row>
    <row r="51346" spans="1:1" ht="13.2" x14ac:dyDescent="0.25">
      <c r="A51346"/>
    </row>
    <row r="51347" spans="1:1" ht="13.2" x14ac:dyDescent="0.25">
      <c r="A51347"/>
    </row>
    <row r="51348" spans="1:1" ht="13.2" x14ac:dyDescent="0.25">
      <c r="A51348"/>
    </row>
    <row r="51349" spans="1:1" ht="13.2" x14ac:dyDescent="0.25">
      <c r="A51349"/>
    </row>
    <row r="51350" spans="1:1" ht="13.2" x14ac:dyDescent="0.25">
      <c r="A51350"/>
    </row>
    <row r="51351" spans="1:1" ht="13.2" x14ac:dyDescent="0.25">
      <c r="A51351"/>
    </row>
    <row r="51352" spans="1:1" ht="13.2" x14ac:dyDescent="0.25">
      <c r="A51352"/>
    </row>
    <row r="51353" spans="1:1" ht="13.2" x14ac:dyDescent="0.25">
      <c r="A51353"/>
    </row>
    <row r="51354" spans="1:1" ht="13.2" x14ac:dyDescent="0.25">
      <c r="A51354"/>
    </row>
    <row r="51355" spans="1:1" ht="13.2" x14ac:dyDescent="0.25">
      <c r="A51355"/>
    </row>
    <row r="51356" spans="1:1" ht="13.2" x14ac:dyDescent="0.25">
      <c r="A51356"/>
    </row>
    <row r="51357" spans="1:1" ht="13.2" x14ac:dyDescent="0.25">
      <c r="A51357"/>
    </row>
    <row r="51358" spans="1:1" ht="13.2" x14ac:dyDescent="0.25">
      <c r="A51358"/>
    </row>
    <row r="51359" spans="1:1" ht="13.2" x14ac:dyDescent="0.25">
      <c r="A51359"/>
    </row>
    <row r="51360" spans="1:1" ht="13.2" x14ac:dyDescent="0.25">
      <c r="A51360"/>
    </row>
    <row r="51361" spans="1:1" ht="13.2" x14ac:dyDescent="0.25">
      <c r="A51361"/>
    </row>
    <row r="51362" spans="1:1" ht="13.2" x14ac:dyDescent="0.25">
      <c r="A51362"/>
    </row>
    <row r="51363" spans="1:1" ht="13.2" x14ac:dyDescent="0.25">
      <c r="A51363"/>
    </row>
    <row r="51364" spans="1:1" ht="13.2" x14ac:dyDescent="0.25">
      <c r="A51364"/>
    </row>
    <row r="51365" spans="1:1" ht="13.2" x14ac:dyDescent="0.25">
      <c r="A51365"/>
    </row>
    <row r="51366" spans="1:1" ht="13.2" x14ac:dyDescent="0.25">
      <c r="A51366"/>
    </row>
    <row r="51367" spans="1:1" ht="13.2" x14ac:dyDescent="0.25">
      <c r="A51367"/>
    </row>
    <row r="51368" spans="1:1" ht="13.2" x14ac:dyDescent="0.25">
      <c r="A51368"/>
    </row>
    <row r="51369" spans="1:1" ht="13.2" x14ac:dyDescent="0.25">
      <c r="A51369"/>
    </row>
    <row r="51370" spans="1:1" ht="13.2" x14ac:dyDescent="0.25">
      <c r="A51370"/>
    </row>
    <row r="51371" spans="1:1" ht="13.2" x14ac:dyDescent="0.25">
      <c r="A51371"/>
    </row>
    <row r="51372" spans="1:1" ht="13.2" x14ac:dyDescent="0.25">
      <c r="A51372"/>
    </row>
    <row r="51373" spans="1:1" ht="13.2" x14ac:dyDescent="0.25">
      <c r="A51373"/>
    </row>
    <row r="51374" spans="1:1" ht="13.2" x14ac:dyDescent="0.25">
      <c r="A51374"/>
    </row>
    <row r="51375" spans="1:1" ht="13.2" x14ac:dyDescent="0.25">
      <c r="A51375"/>
    </row>
    <row r="51376" spans="1:1" ht="13.2" x14ac:dyDescent="0.25">
      <c r="A51376"/>
    </row>
    <row r="51377" spans="1:1" ht="13.2" x14ac:dyDescent="0.25">
      <c r="A51377"/>
    </row>
    <row r="51378" spans="1:1" ht="13.2" x14ac:dyDescent="0.25">
      <c r="A51378"/>
    </row>
    <row r="51379" spans="1:1" ht="13.2" x14ac:dyDescent="0.25">
      <c r="A51379"/>
    </row>
    <row r="51380" spans="1:1" ht="13.2" x14ac:dyDescent="0.25">
      <c r="A51380"/>
    </row>
    <row r="51381" spans="1:1" ht="13.2" x14ac:dyDescent="0.25">
      <c r="A51381"/>
    </row>
    <row r="51382" spans="1:1" ht="13.2" x14ac:dyDescent="0.25">
      <c r="A51382"/>
    </row>
    <row r="51383" spans="1:1" ht="13.2" x14ac:dyDescent="0.25">
      <c r="A51383"/>
    </row>
    <row r="51384" spans="1:1" ht="13.2" x14ac:dyDescent="0.25">
      <c r="A51384"/>
    </row>
    <row r="51385" spans="1:1" ht="13.2" x14ac:dyDescent="0.25">
      <c r="A51385"/>
    </row>
    <row r="51386" spans="1:1" ht="13.2" x14ac:dyDescent="0.25">
      <c r="A51386"/>
    </row>
    <row r="51387" spans="1:1" ht="13.2" x14ac:dyDescent="0.25">
      <c r="A51387"/>
    </row>
    <row r="51388" spans="1:1" ht="13.2" x14ac:dyDescent="0.25">
      <c r="A51388"/>
    </row>
    <row r="51389" spans="1:1" ht="13.2" x14ac:dyDescent="0.25">
      <c r="A51389"/>
    </row>
    <row r="51390" spans="1:1" ht="13.2" x14ac:dyDescent="0.25">
      <c r="A51390"/>
    </row>
    <row r="51391" spans="1:1" ht="13.2" x14ac:dyDescent="0.25">
      <c r="A51391"/>
    </row>
    <row r="51392" spans="1:1" ht="13.2" x14ac:dyDescent="0.25">
      <c r="A51392"/>
    </row>
    <row r="51393" spans="1:1" ht="13.2" x14ac:dyDescent="0.25">
      <c r="A51393"/>
    </row>
    <row r="51394" spans="1:1" ht="13.2" x14ac:dyDescent="0.25">
      <c r="A51394"/>
    </row>
    <row r="51395" spans="1:1" ht="13.2" x14ac:dyDescent="0.25">
      <c r="A51395"/>
    </row>
    <row r="51396" spans="1:1" ht="13.2" x14ac:dyDescent="0.25">
      <c r="A51396"/>
    </row>
    <row r="51397" spans="1:1" ht="13.2" x14ac:dyDescent="0.25">
      <c r="A51397"/>
    </row>
    <row r="51398" spans="1:1" ht="13.2" x14ac:dyDescent="0.25">
      <c r="A51398"/>
    </row>
    <row r="51399" spans="1:1" ht="13.2" x14ac:dyDescent="0.25">
      <c r="A51399"/>
    </row>
    <row r="51400" spans="1:1" ht="13.2" x14ac:dyDescent="0.25">
      <c r="A51400"/>
    </row>
    <row r="51401" spans="1:1" ht="13.2" x14ac:dyDescent="0.25">
      <c r="A51401"/>
    </row>
    <row r="51402" spans="1:1" ht="13.2" x14ac:dyDescent="0.25">
      <c r="A51402"/>
    </row>
    <row r="51403" spans="1:1" ht="13.2" x14ac:dyDescent="0.25">
      <c r="A51403"/>
    </row>
    <row r="51404" spans="1:1" ht="13.2" x14ac:dyDescent="0.25">
      <c r="A51404"/>
    </row>
    <row r="51405" spans="1:1" ht="13.2" x14ac:dyDescent="0.25">
      <c r="A51405"/>
    </row>
    <row r="51406" spans="1:1" ht="13.2" x14ac:dyDescent="0.25">
      <c r="A51406"/>
    </row>
    <row r="51407" spans="1:1" ht="13.2" x14ac:dyDescent="0.25">
      <c r="A51407"/>
    </row>
    <row r="51408" spans="1:1" ht="13.2" x14ac:dyDescent="0.25">
      <c r="A51408"/>
    </row>
    <row r="51409" spans="1:1" ht="13.2" x14ac:dyDescent="0.25">
      <c r="A51409"/>
    </row>
    <row r="51410" spans="1:1" ht="13.2" x14ac:dyDescent="0.25">
      <c r="A51410"/>
    </row>
    <row r="51411" spans="1:1" ht="13.2" x14ac:dyDescent="0.25">
      <c r="A51411"/>
    </row>
    <row r="51412" spans="1:1" ht="13.2" x14ac:dyDescent="0.25">
      <c r="A51412"/>
    </row>
    <row r="51413" spans="1:1" ht="13.2" x14ac:dyDescent="0.25">
      <c r="A51413"/>
    </row>
    <row r="51414" spans="1:1" ht="13.2" x14ac:dyDescent="0.25">
      <c r="A51414"/>
    </row>
    <row r="51415" spans="1:1" ht="13.2" x14ac:dyDescent="0.25">
      <c r="A51415"/>
    </row>
    <row r="51416" spans="1:1" ht="13.2" x14ac:dyDescent="0.25">
      <c r="A51416"/>
    </row>
    <row r="51417" spans="1:1" ht="13.2" x14ac:dyDescent="0.25">
      <c r="A51417"/>
    </row>
    <row r="51418" spans="1:1" ht="13.2" x14ac:dyDescent="0.25">
      <c r="A51418"/>
    </row>
    <row r="51419" spans="1:1" ht="13.2" x14ac:dyDescent="0.25">
      <c r="A51419"/>
    </row>
    <row r="51420" spans="1:1" ht="13.2" x14ac:dyDescent="0.25">
      <c r="A51420"/>
    </row>
    <row r="51421" spans="1:1" ht="13.2" x14ac:dyDescent="0.25">
      <c r="A51421"/>
    </row>
    <row r="51422" spans="1:1" ht="13.2" x14ac:dyDescent="0.25">
      <c r="A51422"/>
    </row>
    <row r="51423" spans="1:1" ht="13.2" x14ac:dyDescent="0.25">
      <c r="A51423"/>
    </row>
    <row r="51424" spans="1:1" ht="13.2" x14ac:dyDescent="0.25">
      <c r="A51424"/>
    </row>
    <row r="51425" spans="1:1" ht="13.2" x14ac:dyDescent="0.25">
      <c r="A51425"/>
    </row>
    <row r="51426" spans="1:1" ht="13.2" x14ac:dyDescent="0.25">
      <c r="A51426"/>
    </row>
    <row r="51427" spans="1:1" ht="13.2" x14ac:dyDescent="0.25">
      <c r="A51427"/>
    </row>
    <row r="51428" spans="1:1" ht="13.2" x14ac:dyDescent="0.25">
      <c r="A51428"/>
    </row>
    <row r="51429" spans="1:1" ht="13.2" x14ac:dyDescent="0.25">
      <c r="A51429"/>
    </row>
    <row r="51430" spans="1:1" ht="13.2" x14ac:dyDescent="0.25">
      <c r="A51430"/>
    </row>
    <row r="51431" spans="1:1" ht="13.2" x14ac:dyDescent="0.25">
      <c r="A51431"/>
    </row>
    <row r="51432" spans="1:1" ht="13.2" x14ac:dyDescent="0.25">
      <c r="A51432"/>
    </row>
    <row r="51433" spans="1:1" ht="13.2" x14ac:dyDescent="0.25">
      <c r="A51433"/>
    </row>
    <row r="51434" spans="1:1" ht="13.2" x14ac:dyDescent="0.25">
      <c r="A51434"/>
    </row>
    <row r="51435" spans="1:1" ht="13.2" x14ac:dyDescent="0.25">
      <c r="A51435"/>
    </row>
    <row r="51436" spans="1:1" ht="13.2" x14ac:dyDescent="0.25">
      <c r="A51436"/>
    </row>
    <row r="51437" spans="1:1" ht="13.2" x14ac:dyDescent="0.25">
      <c r="A51437"/>
    </row>
    <row r="51438" spans="1:1" ht="13.2" x14ac:dyDescent="0.25">
      <c r="A51438"/>
    </row>
    <row r="51439" spans="1:1" ht="13.2" x14ac:dyDescent="0.25">
      <c r="A51439"/>
    </row>
    <row r="51440" spans="1:1" ht="13.2" x14ac:dyDescent="0.25">
      <c r="A51440"/>
    </row>
    <row r="51441" spans="1:1" ht="13.2" x14ac:dyDescent="0.25">
      <c r="A51441"/>
    </row>
    <row r="51442" spans="1:1" ht="13.2" x14ac:dyDescent="0.25">
      <c r="A51442"/>
    </row>
    <row r="51443" spans="1:1" ht="13.2" x14ac:dyDescent="0.25">
      <c r="A51443"/>
    </row>
    <row r="51444" spans="1:1" ht="13.2" x14ac:dyDescent="0.25">
      <c r="A51444"/>
    </row>
    <row r="51445" spans="1:1" ht="13.2" x14ac:dyDescent="0.25">
      <c r="A51445"/>
    </row>
    <row r="51446" spans="1:1" ht="13.2" x14ac:dyDescent="0.25">
      <c r="A51446"/>
    </row>
    <row r="51447" spans="1:1" ht="13.2" x14ac:dyDescent="0.25">
      <c r="A51447"/>
    </row>
    <row r="51448" spans="1:1" ht="13.2" x14ac:dyDescent="0.25">
      <c r="A51448"/>
    </row>
    <row r="51449" spans="1:1" ht="13.2" x14ac:dyDescent="0.25">
      <c r="A51449"/>
    </row>
    <row r="51450" spans="1:1" ht="13.2" x14ac:dyDescent="0.25">
      <c r="A51450"/>
    </row>
    <row r="51451" spans="1:1" ht="13.2" x14ac:dyDescent="0.25">
      <c r="A51451"/>
    </row>
    <row r="51452" spans="1:1" ht="13.2" x14ac:dyDescent="0.25">
      <c r="A51452"/>
    </row>
    <row r="51453" spans="1:1" ht="13.2" x14ac:dyDescent="0.25">
      <c r="A51453"/>
    </row>
    <row r="51454" spans="1:1" ht="13.2" x14ac:dyDescent="0.25">
      <c r="A51454"/>
    </row>
    <row r="51455" spans="1:1" ht="13.2" x14ac:dyDescent="0.25">
      <c r="A51455"/>
    </row>
    <row r="51456" spans="1:1" ht="13.2" x14ac:dyDescent="0.25">
      <c r="A51456"/>
    </row>
    <row r="51457" spans="1:1" ht="13.2" x14ac:dyDescent="0.25">
      <c r="A51457"/>
    </row>
    <row r="51458" spans="1:1" ht="13.2" x14ac:dyDescent="0.25">
      <c r="A51458"/>
    </row>
    <row r="51459" spans="1:1" ht="13.2" x14ac:dyDescent="0.25">
      <c r="A51459"/>
    </row>
    <row r="51460" spans="1:1" ht="13.2" x14ac:dyDescent="0.25">
      <c r="A51460"/>
    </row>
    <row r="51461" spans="1:1" ht="13.2" x14ac:dyDescent="0.25">
      <c r="A51461"/>
    </row>
    <row r="51462" spans="1:1" ht="13.2" x14ac:dyDescent="0.25">
      <c r="A51462"/>
    </row>
    <row r="51463" spans="1:1" ht="13.2" x14ac:dyDescent="0.25">
      <c r="A51463"/>
    </row>
    <row r="51464" spans="1:1" ht="13.2" x14ac:dyDescent="0.25">
      <c r="A51464"/>
    </row>
    <row r="51465" spans="1:1" ht="13.2" x14ac:dyDescent="0.25">
      <c r="A51465"/>
    </row>
    <row r="51466" spans="1:1" ht="13.2" x14ac:dyDescent="0.25">
      <c r="A51466"/>
    </row>
    <row r="51467" spans="1:1" ht="13.2" x14ac:dyDescent="0.25">
      <c r="A51467"/>
    </row>
    <row r="51468" spans="1:1" ht="13.2" x14ac:dyDescent="0.25">
      <c r="A51468"/>
    </row>
    <row r="51469" spans="1:1" ht="13.2" x14ac:dyDescent="0.25">
      <c r="A51469"/>
    </row>
    <row r="51470" spans="1:1" ht="13.2" x14ac:dyDescent="0.25">
      <c r="A51470"/>
    </row>
    <row r="51471" spans="1:1" ht="13.2" x14ac:dyDescent="0.25">
      <c r="A51471"/>
    </row>
    <row r="51472" spans="1:1" ht="13.2" x14ac:dyDescent="0.25">
      <c r="A51472"/>
    </row>
    <row r="51473" spans="1:1" ht="13.2" x14ac:dyDescent="0.25">
      <c r="A51473"/>
    </row>
    <row r="51474" spans="1:1" ht="13.2" x14ac:dyDescent="0.25">
      <c r="A51474"/>
    </row>
    <row r="51475" spans="1:1" ht="13.2" x14ac:dyDescent="0.25">
      <c r="A51475"/>
    </row>
    <row r="51476" spans="1:1" ht="13.2" x14ac:dyDescent="0.25">
      <c r="A51476"/>
    </row>
    <row r="51477" spans="1:1" ht="13.2" x14ac:dyDescent="0.25">
      <c r="A51477"/>
    </row>
    <row r="51478" spans="1:1" ht="13.2" x14ac:dyDescent="0.25">
      <c r="A51478"/>
    </row>
    <row r="51479" spans="1:1" ht="13.2" x14ac:dyDescent="0.25">
      <c r="A51479"/>
    </row>
    <row r="51480" spans="1:1" ht="13.2" x14ac:dyDescent="0.25">
      <c r="A51480"/>
    </row>
    <row r="51481" spans="1:1" ht="13.2" x14ac:dyDescent="0.25">
      <c r="A51481"/>
    </row>
    <row r="51482" spans="1:1" ht="13.2" x14ac:dyDescent="0.25">
      <c r="A51482"/>
    </row>
    <row r="51483" spans="1:1" ht="13.2" x14ac:dyDescent="0.25">
      <c r="A51483"/>
    </row>
    <row r="51484" spans="1:1" ht="13.2" x14ac:dyDescent="0.25">
      <c r="A51484"/>
    </row>
    <row r="51485" spans="1:1" ht="13.2" x14ac:dyDescent="0.25">
      <c r="A51485"/>
    </row>
    <row r="51486" spans="1:1" ht="13.2" x14ac:dyDescent="0.25">
      <c r="A51486"/>
    </row>
    <row r="51487" spans="1:1" ht="13.2" x14ac:dyDescent="0.25">
      <c r="A51487"/>
    </row>
    <row r="51488" spans="1:1" ht="13.2" x14ac:dyDescent="0.25">
      <c r="A51488"/>
    </row>
    <row r="51489" spans="1:1" ht="13.2" x14ac:dyDescent="0.25">
      <c r="A51489"/>
    </row>
    <row r="51490" spans="1:1" ht="13.2" x14ac:dyDescent="0.25">
      <c r="A51490"/>
    </row>
    <row r="51491" spans="1:1" ht="13.2" x14ac:dyDescent="0.25">
      <c r="A51491"/>
    </row>
    <row r="51492" spans="1:1" ht="13.2" x14ac:dyDescent="0.25">
      <c r="A51492"/>
    </row>
    <row r="51493" spans="1:1" ht="13.2" x14ac:dyDescent="0.25">
      <c r="A51493"/>
    </row>
    <row r="51494" spans="1:1" ht="13.2" x14ac:dyDescent="0.25">
      <c r="A51494"/>
    </row>
    <row r="51495" spans="1:1" ht="13.2" x14ac:dyDescent="0.25">
      <c r="A51495"/>
    </row>
    <row r="51496" spans="1:1" ht="13.2" x14ac:dyDescent="0.25">
      <c r="A51496"/>
    </row>
    <row r="51497" spans="1:1" ht="13.2" x14ac:dyDescent="0.25">
      <c r="A51497"/>
    </row>
    <row r="51498" spans="1:1" ht="13.2" x14ac:dyDescent="0.25">
      <c r="A51498"/>
    </row>
    <row r="51499" spans="1:1" ht="13.2" x14ac:dyDescent="0.25">
      <c r="A51499"/>
    </row>
    <row r="51500" spans="1:1" ht="13.2" x14ac:dyDescent="0.25">
      <c r="A51500"/>
    </row>
    <row r="51501" spans="1:1" ht="13.2" x14ac:dyDescent="0.25">
      <c r="A51501"/>
    </row>
    <row r="51502" spans="1:1" ht="13.2" x14ac:dyDescent="0.25">
      <c r="A51502"/>
    </row>
    <row r="51503" spans="1:1" ht="13.2" x14ac:dyDescent="0.25">
      <c r="A51503"/>
    </row>
    <row r="51504" spans="1:1" ht="13.2" x14ac:dyDescent="0.25">
      <c r="A51504"/>
    </row>
    <row r="51505" spans="1:1" ht="13.2" x14ac:dyDescent="0.25">
      <c r="A51505"/>
    </row>
    <row r="51506" spans="1:1" ht="13.2" x14ac:dyDescent="0.25">
      <c r="A51506"/>
    </row>
    <row r="51507" spans="1:1" ht="13.2" x14ac:dyDescent="0.25">
      <c r="A51507"/>
    </row>
    <row r="51508" spans="1:1" ht="13.2" x14ac:dyDescent="0.25">
      <c r="A51508"/>
    </row>
    <row r="51509" spans="1:1" ht="13.2" x14ac:dyDescent="0.25">
      <c r="A51509"/>
    </row>
    <row r="51510" spans="1:1" ht="13.2" x14ac:dyDescent="0.25">
      <c r="A51510"/>
    </row>
    <row r="51511" spans="1:1" ht="13.2" x14ac:dyDescent="0.25">
      <c r="A51511"/>
    </row>
    <row r="51512" spans="1:1" ht="13.2" x14ac:dyDescent="0.25">
      <c r="A51512"/>
    </row>
    <row r="51513" spans="1:1" ht="13.2" x14ac:dyDescent="0.25">
      <c r="A51513"/>
    </row>
    <row r="51514" spans="1:1" ht="13.2" x14ac:dyDescent="0.25">
      <c r="A51514"/>
    </row>
    <row r="51515" spans="1:1" ht="13.2" x14ac:dyDescent="0.25">
      <c r="A51515"/>
    </row>
    <row r="51516" spans="1:1" ht="13.2" x14ac:dyDescent="0.25">
      <c r="A51516"/>
    </row>
    <row r="51517" spans="1:1" ht="13.2" x14ac:dyDescent="0.25">
      <c r="A51517"/>
    </row>
    <row r="51518" spans="1:1" ht="13.2" x14ac:dyDescent="0.25">
      <c r="A51518"/>
    </row>
    <row r="51519" spans="1:1" ht="13.2" x14ac:dyDescent="0.25">
      <c r="A51519"/>
    </row>
    <row r="51520" spans="1:1" ht="13.2" x14ac:dyDescent="0.25">
      <c r="A51520"/>
    </row>
    <row r="51521" spans="1:1" ht="13.2" x14ac:dyDescent="0.25">
      <c r="A51521"/>
    </row>
    <row r="51522" spans="1:1" ht="13.2" x14ac:dyDescent="0.25">
      <c r="A51522"/>
    </row>
    <row r="51523" spans="1:1" ht="13.2" x14ac:dyDescent="0.25">
      <c r="A51523"/>
    </row>
    <row r="51524" spans="1:1" ht="13.2" x14ac:dyDescent="0.25">
      <c r="A51524"/>
    </row>
    <row r="51525" spans="1:1" ht="13.2" x14ac:dyDescent="0.25">
      <c r="A51525"/>
    </row>
    <row r="51526" spans="1:1" ht="13.2" x14ac:dyDescent="0.25">
      <c r="A51526"/>
    </row>
    <row r="51527" spans="1:1" ht="13.2" x14ac:dyDescent="0.25">
      <c r="A51527"/>
    </row>
    <row r="51528" spans="1:1" ht="13.2" x14ac:dyDescent="0.25">
      <c r="A51528"/>
    </row>
    <row r="51529" spans="1:1" ht="13.2" x14ac:dyDescent="0.25">
      <c r="A51529"/>
    </row>
    <row r="51530" spans="1:1" ht="13.2" x14ac:dyDescent="0.25">
      <c r="A51530"/>
    </row>
    <row r="51531" spans="1:1" ht="13.2" x14ac:dyDescent="0.25">
      <c r="A51531"/>
    </row>
    <row r="51532" spans="1:1" ht="13.2" x14ac:dyDescent="0.25">
      <c r="A51532"/>
    </row>
    <row r="51533" spans="1:1" ht="13.2" x14ac:dyDescent="0.25">
      <c r="A51533"/>
    </row>
    <row r="51534" spans="1:1" ht="13.2" x14ac:dyDescent="0.25">
      <c r="A51534"/>
    </row>
    <row r="51535" spans="1:1" ht="13.2" x14ac:dyDescent="0.25">
      <c r="A51535"/>
    </row>
    <row r="51536" spans="1:1" ht="13.2" x14ac:dyDescent="0.25">
      <c r="A51536"/>
    </row>
    <row r="51537" spans="1:1" ht="13.2" x14ac:dyDescent="0.25">
      <c r="A51537"/>
    </row>
    <row r="51538" spans="1:1" ht="13.2" x14ac:dyDescent="0.25">
      <c r="A51538"/>
    </row>
    <row r="51539" spans="1:1" ht="13.2" x14ac:dyDescent="0.25">
      <c r="A51539"/>
    </row>
    <row r="51540" spans="1:1" ht="13.2" x14ac:dyDescent="0.25">
      <c r="A51540"/>
    </row>
    <row r="51541" spans="1:1" ht="13.2" x14ac:dyDescent="0.25">
      <c r="A51541"/>
    </row>
    <row r="51542" spans="1:1" ht="13.2" x14ac:dyDescent="0.25">
      <c r="A51542"/>
    </row>
    <row r="51543" spans="1:1" ht="13.2" x14ac:dyDescent="0.25">
      <c r="A51543"/>
    </row>
    <row r="51544" spans="1:1" ht="13.2" x14ac:dyDescent="0.25">
      <c r="A51544"/>
    </row>
    <row r="51545" spans="1:1" ht="13.2" x14ac:dyDescent="0.25">
      <c r="A51545"/>
    </row>
    <row r="51546" spans="1:1" ht="13.2" x14ac:dyDescent="0.25">
      <c r="A51546"/>
    </row>
    <row r="51547" spans="1:1" ht="13.2" x14ac:dyDescent="0.25">
      <c r="A51547"/>
    </row>
    <row r="51548" spans="1:1" ht="13.2" x14ac:dyDescent="0.25">
      <c r="A51548"/>
    </row>
    <row r="51549" spans="1:1" ht="13.2" x14ac:dyDescent="0.25">
      <c r="A51549"/>
    </row>
    <row r="51550" spans="1:1" ht="13.2" x14ac:dyDescent="0.25">
      <c r="A51550"/>
    </row>
    <row r="51551" spans="1:1" ht="13.2" x14ac:dyDescent="0.25">
      <c r="A51551"/>
    </row>
    <row r="51552" spans="1:1" ht="13.2" x14ac:dyDescent="0.25">
      <c r="A51552"/>
    </row>
    <row r="51553" spans="1:1" ht="13.2" x14ac:dyDescent="0.25">
      <c r="A51553"/>
    </row>
    <row r="51554" spans="1:1" ht="13.2" x14ac:dyDescent="0.25">
      <c r="A51554"/>
    </row>
    <row r="51555" spans="1:1" ht="13.2" x14ac:dyDescent="0.25">
      <c r="A51555"/>
    </row>
    <row r="51556" spans="1:1" ht="13.2" x14ac:dyDescent="0.25">
      <c r="A51556"/>
    </row>
    <row r="51557" spans="1:1" ht="13.2" x14ac:dyDescent="0.25">
      <c r="A51557"/>
    </row>
    <row r="51558" spans="1:1" ht="13.2" x14ac:dyDescent="0.25">
      <c r="A51558"/>
    </row>
    <row r="51559" spans="1:1" ht="13.2" x14ac:dyDescent="0.25">
      <c r="A51559"/>
    </row>
    <row r="51560" spans="1:1" ht="13.2" x14ac:dyDescent="0.25">
      <c r="A51560"/>
    </row>
    <row r="51561" spans="1:1" ht="13.2" x14ac:dyDescent="0.25">
      <c r="A51561"/>
    </row>
    <row r="51562" spans="1:1" ht="13.2" x14ac:dyDescent="0.25">
      <c r="A51562"/>
    </row>
    <row r="51563" spans="1:1" ht="13.2" x14ac:dyDescent="0.25">
      <c r="A51563"/>
    </row>
    <row r="51564" spans="1:1" ht="13.2" x14ac:dyDescent="0.25">
      <c r="A51564"/>
    </row>
    <row r="51565" spans="1:1" ht="13.2" x14ac:dyDescent="0.25">
      <c r="A51565"/>
    </row>
    <row r="51566" spans="1:1" ht="13.2" x14ac:dyDescent="0.25">
      <c r="A51566"/>
    </row>
    <row r="51567" spans="1:1" ht="13.2" x14ac:dyDescent="0.25">
      <c r="A51567"/>
    </row>
    <row r="51568" spans="1:1" ht="13.2" x14ac:dyDescent="0.25">
      <c r="A51568"/>
    </row>
    <row r="51569" spans="1:1" ht="13.2" x14ac:dyDescent="0.25">
      <c r="A51569"/>
    </row>
    <row r="51570" spans="1:1" ht="13.2" x14ac:dyDescent="0.25">
      <c r="A51570"/>
    </row>
    <row r="51571" spans="1:1" ht="13.2" x14ac:dyDescent="0.25">
      <c r="A51571"/>
    </row>
    <row r="51572" spans="1:1" ht="13.2" x14ac:dyDescent="0.25">
      <c r="A51572"/>
    </row>
    <row r="51573" spans="1:1" ht="13.2" x14ac:dyDescent="0.25">
      <c r="A51573"/>
    </row>
    <row r="51574" spans="1:1" ht="13.2" x14ac:dyDescent="0.25">
      <c r="A51574"/>
    </row>
    <row r="51575" spans="1:1" ht="13.2" x14ac:dyDescent="0.25">
      <c r="A51575"/>
    </row>
    <row r="51576" spans="1:1" ht="13.2" x14ac:dyDescent="0.25">
      <c r="A51576"/>
    </row>
    <row r="51577" spans="1:1" ht="13.2" x14ac:dyDescent="0.25">
      <c r="A51577"/>
    </row>
    <row r="51578" spans="1:1" ht="13.2" x14ac:dyDescent="0.25">
      <c r="A51578"/>
    </row>
    <row r="51579" spans="1:1" ht="13.2" x14ac:dyDescent="0.25">
      <c r="A51579"/>
    </row>
    <row r="51580" spans="1:1" ht="13.2" x14ac:dyDescent="0.25">
      <c r="A51580"/>
    </row>
    <row r="51581" spans="1:1" ht="13.2" x14ac:dyDescent="0.25">
      <c r="A51581"/>
    </row>
    <row r="51582" spans="1:1" ht="13.2" x14ac:dyDescent="0.25">
      <c r="A51582"/>
    </row>
    <row r="51583" spans="1:1" ht="13.2" x14ac:dyDescent="0.25">
      <c r="A51583"/>
    </row>
    <row r="51584" spans="1:1" ht="13.2" x14ac:dyDescent="0.25">
      <c r="A51584"/>
    </row>
    <row r="51585" spans="1:1" ht="13.2" x14ac:dyDescent="0.25">
      <c r="A51585"/>
    </row>
    <row r="51586" spans="1:1" ht="13.2" x14ac:dyDescent="0.25">
      <c r="A51586"/>
    </row>
    <row r="51587" spans="1:1" ht="13.2" x14ac:dyDescent="0.25">
      <c r="A51587"/>
    </row>
    <row r="51588" spans="1:1" ht="13.2" x14ac:dyDescent="0.25">
      <c r="A51588"/>
    </row>
    <row r="51589" spans="1:1" ht="13.2" x14ac:dyDescent="0.25">
      <c r="A51589"/>
    </row>
    <row r="51590" spans="1:1" ht="13.2" x14ac:dyDescent="0.25">
      <c r="A51590"/>
    </row>
    <row r="51591" spans="1:1" ht="13.2" x14ac:dyDescent="0.25">
      <c r="A51591"/>
    </row>
    <row r="51592" spans="1:1" ht="13.2" x14ac:dyDescent="0.25">
      <c r="A51592"/>
    </row>
    <row r="51593" spans="1:1" ht="13.2" x14ac:dyDescent="0.25">
      <c r="A51593"/>
    </row>
    <row r="51594" spans="1:1" ht="13.2" x14ac:dyDescent="0.25">
      <c r="A51594"/>
    </row>
    <row r="51595" spans="1:1" ht="13.2" x14ac:dyDescent="0.25">
      <c r="A51595"/>
    </row>
    <row r="51596" spans="1:1" ht="13.2" x14ac:dyDescent="0.25">
      <c r="A51596"/>
    </row>
    <row r="51597" spans="1:1" ht="13.2" x14ac:dyDescent="0.25">
      <c r="A51597"/>
    </row>
    <row r="51598" spans="1:1" ht="13.2" x14ac:dyDescent="0.25">
      <c r="A51598"/>
    </row>
    <row r="51599" spans="1:1" ht="13.2" x14ac:dyDescent="0.25">
      <c r="A51599"/>
    </row>
    <row r="51600" spans="1:1" ht="13.2" x14ac:dyDescent="0.25">
      <c r="A51600"/>
    </row>
    <row r="51601" spans="1:1" ht="13.2" x14ac:dyDescent="0.25">
      <c r="A51601"/>
    </row>
    <row r="51602" spans="1:1" ht="13.2" x14ac:dyDescent="0.25">
      <c r="A51602"/>
    </row>
    <row r="51603" spans="1:1" ht="13.2" x14ac:dyDescent="0.25">
      <c r="A51603"/>
    </row>
    <row r="51604" spans="1:1" ht="13.2" x14ac:dyDescent="0.25">
      <c r="A51604"/>
    </row>
    <row r="51605" spans="1:1" ht="13.2" x14ac:dyDescent="0.25">
      <c r="A51605"/>
    </row>
    <row r="51606" spans="1:1" ht="13.2" x14ac:dyDescent="0.25">
      <c r="A51606"/>
    </row>
    <row r="51607" spans="1:1" ht="13.2" x14ac:dyDescent="0.25">
      <c r="A51607"/>
    </row>
    <row r="51608" spans="1:1" ht="13.2" x14ac:dyDescent="0.25">
      <c r="A51608"/>
    </row>
    <row r="51609" spans="1:1" ht="13.2" x14ac:dyDescent="0.25">
      <c r="A51609"/>
    </row>
    <row r="51610" spans="1:1" ht="13.2" x14ac:dyDescent="0.25">
      <c r="A51610"/>
    </row>
    <row r="51611" spans="1:1" ht="13.2" x14ac:dyDescent="0.25">
      <c r="A51611"/>
    </row>
    <row r="51612" spans="1:1" ht="13.2" x14ac:dyDescent="0.25">
      <c r="A51612"/>
    </row>
    <row r="51613" spans="1:1" ht="13.2" x14ac:dyDescent="0.25">
      <c r="A51613"/>
    </row>
    <row r="51614" spans="1:1" ht="13.2" x14ac:dyDescent="0.25">
      <c r="A51614"/>
    </row>
    <row r="51615" spans="1:1" ht="13.2" x14ac:dyDescent="0.25">
      <c r="A51615"/>
    </row>
    <row r="51616" spans="1:1" ht="13.2" x14ac:dyDescent="0.25">
      <c r="A51616"/>
    </row>
    <row r="51617" spans="1:1" ht="13.2" x14ac:dyDescent="0.25">
      <c r="A51617"/>
    </row>
    <row r="51618" spans="1:1" ht="13.2" x14ac:dyDescent="0.25">
      <c r="A51618"/>
    </row>
    <row r="51619" spans="1:1" ht="13.2" x14ac:dyDescent="0.25">
      <c r="A51619"/>
    </row>
    <row r="51620" spans="1:1" ht="13.2" x14ac:dyDescent="0.25">
      <c r="A51620"/>
    </row>
    <row r="51621" spans="1:1" ht="13.2" x14ac:dyDescent="0.25">
      <c r="A51621"/>
    </row>
    <row r="51622" spans="1:1" ht="13.2" x14ac:dyDescent="0.25">
      <c r="A51622"/>
    </row>
    <row r="51623" spans="1:1" ht="13.2" x14ac:dyDescent="0.25">
      <c r="A51623"/>
    </row>
    <row r="51624" spans="1:1" ht="13.2" x14ac:dyDescent="0.25">
      <c r="A51624"/>
    </row>
    <row r="51625" spans="1:1" ht="13.2" x14ac:dyDescent="0.25">
      <c r="A51625"/>
    </row>
    <row r="51626" spans="1:1" ht="13.2" x14ac:dyDescent="0.25">
      <c r="A51626"/>
    </row>
    <row r="51627" spans="1:1" ht="13.2" x14ac:dyDescent="0.25">
      <c r="A51627"/>
    </row>
    <row r="51628" spans="1:1" ht="13.2" x14ac:dyDescent="0.25">
      <c r="A51628"/>
    </row>
    <row r="51629" spans="1:1" ht="13.2" x14ac:dyDescent="0.25">
      <c r="A51629"/>
    </row>
    <row r="51630" spans="1:1" ht="13.2" x14ac:dyDescent="0.25">
      <c r="A51630"/>
    </row>
    <row r="51631" spans="1:1" ht="13.2" x14ac:dyDescent="0.25">
      <c r="A51631"/>
    </row>
    <row r="51632" spans="1:1" ht="13.2" x14ac:dyDescent="0.25">
      <c r="A51632"/>
    </row>
    <row r="51633" spans="1:1" ht="13.2" x14ac:dyDescent="0.25">
      <c r="A51633"/>
    </row>
    <row r="51634" spans="1:1" ht="13.2" x14ac:dyDescent="0.25">
      <c r="A51634"/>
    </row>
    <row r="51635" spans="1:1" ht="13.2" x14ac:dyDescent="0.25">
      <c r="A51635"/>
    </row>
    <row r="51636" spans="1:1" ht="13.2" x14ac:dyDescent="0.25">
      <c r="A51636"/>
    </row>
    <row r="51637" spans="1:1" ht="13.2" x14ac:dyDescent="0.25">
      <c r="A51637"/>
    </row>
    <row r="51638" spans="1:1" ht="13.2" x14ac:dyDescent="0.25">
      <c r="A51638"/>
    </row>
    <row r="51639" spans="1:1" ht="13.2" x14ac:dyDescent="0.25">
      <c r="A51639"/>
    </row>
    <row r="51640" spans="1:1" ht="13.2" x14ac:dyDescent="0.25">
      <c r="A51640"/>
    </row>
    <row r="51641" spans="1:1" ht="13.2" x14ac:dyDescent="0.25">
      <c r="A51641"/>
    </row>
    <row r="51642" spans="1:1" ht="13.2" x14ac:dyDescent="0.25">
      <c r="A51642"/>
    </row>
    <row r="51643" spans="1:1" ht="13.2" x14ac:dyDescent="0.25">
      <c r="A51643"/>
    </row>
    <row r="51644" spans="1:1" ht="13.2" x14ac:dyDescent="0.25">
      <c r="A51644"/>
    </row>
    <row r="51645" spans="1:1" ht="13.2" x14ac:dyDescent="0.25">
      <c r="A51645"/>
    </row>
    <row r="51646" spans="1:1" ht="13.2" x14ac:dyDescent="0.25">
      <c r="A51646"/>
    </row>
    <row r="51647" spans="1:1" ht="13.2" x14ac:dyDescent="0.25">
      <c r="A51647"/>
    </row>
    <row r="51648" spans="1:1" ht="13.2" x14ac:dyDescent="0.25">
      <c r="A51648"/>
    </row>
    <row r="51649" spans="1:1" ht="13.2" x14ac:dyDescent="0.25">
      <c r="A51649"/>
    </row>
    <row r="51650" spans="1:1" ht="13.2" x14ac:dyDescent="0.25">
      <c r="A51650"/>
    </row>
    <row r="51651" spans="1:1" ht="13.2" x14ac:dyDescent="0.25">
      <c r="A51651"/>
    </row>
    <row r="51652" spans="1:1" ht="13.2" x14ac:dyDescent="0.25">
      <c r="A51652"/>
    </row>
    <row r="51653" spans="1:1" ht="13.2" x14ac:dyDescent="0.25">
      <c r="A51653"/>
    </row>
    <row r="51654" spans="1:1" ht="13.2" x14ac:dyDescent="0.25">
      <c r="A51654"/>
    </row>
    <row r="51655" spans="1:1" ht="13.2" x14ac:dyDescent="0.25">
      <c r="A51655"/>
    </row>
    <row r="51656" spans="1:1" ht="13.2" x14ac:dyDescent="0.25">
      <c r="A51656"/>
    </row>
    <row r="51657" spans="1:1" ht="13.2" x14ac:dyDescent="0.25">
      <c r="A51657"/>
    </row>
    <row r="51658" spans="1:1" ht="13.2" x14ac:dyDescent="0.25">
      <c r="A51658"/>
    </row>
    <row r="51659" spans="1:1" ht="13.2" x14ac:dyDescent="0.25">
      <c r="A51659"/>
    </row>
    <row r="51660" spans="1:1" ht="13.2" x14ac:dyDescent="0.25">
      <c r="A51660"/>
    </row>
    <row r="51661" spans="1:1" ht="13.2" x14ac:dyDescent="0.25">
      <c r="A51661"/>
    </row>
    <row r="51662" spans="1:1" ht="13.2" x14ac:dyDescent="0.25">
      <c r="A51662"/>
    </row>
    <row r="51663" spans="1:1" ht="13.2" x14ac:dyDescent="0.25">
      <c r="A51663"/>
    </row>
    <row r="51664" spans="1:1" ht="13.2" x14ac:dyDescent="0.25">
      <c r="A51664"/>
    </row>
    <row r="51665" spans="1:1" ht="13.2" x14ac:dyDescent="0.25">
      <c r="A51665"/>
    </row>
    <row r="51666" spans="1:1" ht="13.2" x14ac:dyDescent="0.25">
      <c r="A51666"/>
    </row>
    <row r="51667" spans="1:1" ht="13.2" x14ac:dyDescent="0.25">
      <c r="A51667"/>
    </row>
    <row r="51668" spans="1:1" ht="13.2" x14ac:dyDescent="0.25">
      <c r="A51668"/>
    </row>
    <row r="51669" spans="1:1" ht="13.2" x14ac:dyDescent="0.25">
      <c r="A51669"/>
    </row>
    <row r="51670" spans="1:1" ht="13.2" x14ac:dyDescent="0.25">
      <c r="A51670"/>
    </row>
    <row r="51671" spans="1:1" ht="13.2" x14ac:dyDescent="0.25">
      <c r="A51671"/>
    </row>
    <row r="51672" spans="1:1" ht="13.2" x14ac:dyDescent="0.25">
      <c r="A51672"/>
    </row>
    <row r="51673" spans="1:1" ht="13.2" x14ac:dyDescent="0.25">
      <c r="A51673"/>
    </row>
    <row r="51674" spans="1:1" ht="13.2" x14ac:dyDescent="0.25">
      <c r="A51674"/>
    </row>
    <row r="51675" spans="1:1" ht="13.2" x14ac:dyDescent="0.25">
      <c r="A51675"/>
    </row>
    <row r="51676" spans="1:1" ht="13.2" x14ac:dyDescent="0.25">
      <c r="A51676"/>
    </row>
    <row r="51677" spans="1:1" ht="13.2" x14ac:dyDescent="0.25">
      <c r="A51677"/>
    </row>
    <row r="51678" spans="1:1" ht="13.2" x14ac:dyDescent="0.25">
      <c r="A51678"/>
    </row>
    <row r="51679" spans="1:1" ht="13.2" x14ac:dyDescent="0.25">
      <c r="A51679"/>
    </row>
    <row r="51680" spans="1:1" ht="13.2" x14ac:dyDescent="0.25">
      <c r="A51680"/>
    </row>
    <row r="51681" spans="1:1" ht="13.2" x14ac:dyDescent="0.25">
      <c r="A51681"/>
    </row>
    <row r="51682" spans="1:1" ht="13.2" x14ac:dyDescent="0.25">
      <c r="A51682"/>
    </row>
    <row r="51683" spans="1:1" ht="13.2" x14ac:dyDescent="0.25">
      <c r="A51683"/>
    </row>
    <row r="51684" spans="1:1" ht="13.2" x14ac:dyDescent="0.25">
      <c r="A51684"/>
    </row>
    <row r="51685" spans="1:1" ht="13.2" x14ac:dyDescent="0.25">
      <c r="A51685"/>
    </row>
    <row r="51686" spans="1:1" ht="13.2" x14ac:dyDescent="0.25">
      <c r="A51686"/>
    </row>
    <row r="51687" spans="1:1" ht="13.2" x14ac:dyDescent="0.25">
      <c r="A51687"/>
    </row>
    <row r="51688" spans="1:1" ht="13.2" x14ac:dyDescent="0.25">
      <c r="A51688"/>
    </row>
    <row r="51689" spans="1:1" ht="13.2" x14ac:dyDescent="0.25">
      <c r="A51689"/>
    </row>
    <row r="51690" spans="1:1" ht="13.2" x14ac:dyDescent="0.25">
      <c r="A51690"/>
    </row>
    <row r="51691" spans="1:1" ht="13.2" x14ac:dyDescent="0.25">
      <c r="A51691"/>
    </row>
    <row r="51692" spans="1:1" ht="13.2" x14ac:dyDescent="0.25">
      <c r="A51692"/>
    </row>
    <row r="51693" spans="1:1" ht="13.2" x14ac:dyDescent="0.25">
      <c r="A51693"/>
    </row>
    <row r="51694" spans="1:1" ht="13.2" x14ac:dyDescent="0.25">
      <c r="A51694"/>
    </row>
    <row r="51695" spans="1:1" ht="13.2" x14ac:dyDescent="0.25">
      <c r="A51695"/>
    </row>
    <row r="51696" spans="1:1" ht="13.2" x14ac:dyDescent="0.25">
      <c r="A51696"/>
    </row>
    <row r="51697" spans="1:1" ht="13.2" x14ac:dyDescent="0.25">
      <c r="A51697"/>
    </row>
    <row r="51698" spans="1:1" ht="13.2" x14ac:dyDescent="0.25">
      <c r="A51698"/>
    </row>
    <row r="51699" spans="1:1" ht="13.2" x14ac:dyDescent="0.25">
      <c r="A51699"/>
    </row>
    <row r="51700" spans="1:1" ht="13.2" x14ac:dyDescent="0.25">
      <c r="A51700"/>
    </row>
    <row r="51701" spans="1:1" ht="13.2" x14ac:dyDescent="0.25">
      <c r="A51701"/>
    </row>
    <row r="51702" spans="1:1" ht="13.2" x14ac:dyDescent="0.25">
      <c r="A51702"/>
    </row>
    <row r="51703" spans="1:1" ht="13.2" x14ac:dyDescent="0.25">
      <c r="A51703"/>
    </row>
    <row r="51704" spans="1:1" ht="13.2" x14ac:dyDescent="0.25">
      <c r="A51704"/>
    </row>
    <row r="51705" spans="1:1" ht="13.2" x14ac:dyDescent="0.25">
      <c r="A51705"/>
    </row>
    <row r="51706" spans="1:1" ht="13.2" x14ac:dyDescent="0.25">
      <c r="A51706"/>
    </row>
    <row r="51707" spans="1:1" ht="13.2" x14ac:dyDescent="0.25">
      <c r="A51707"/>
    </row>
    <row r="51708" spans="1:1" ht="13.2" x14ac:dyDescent="0.25">
      <c r="A51708"/>
    </row>
    <row r="51709" spans="1:1" ht="13.2" x14ac:dyDescent="0.25">
      <c r="A51709"/>
    </row>
    <row r="51710" spans="1:1" ht="13.2" x14ac:dyDescent="0.25">
      <c r="A51710"/>
    </row>
    <row r="51711" spans="1:1" ht="13.2" x14ac:dyDescent="0.25">
      <c r="A51711"/>
    </row>
    <row r="51712" spans="1:1" ht="13.2" x14ac:dyDescent="0.25">
      <c r="A51712"/>
    </row>
    <row r="51713" spans="1:1" ht="13.2" x14ac:dyDescent="0.25">
      <c r="A51713"/>
    </row>
    <row r="51714" spans="1:1" ht="13.2" x14ac:dyDescent="0.25">
      <c r="A51714"/>
    </row>
    <row r="51715" spans="1:1" ht="13.2" x14ac:dyDescent="0.25">
      <c r="A51715"/>
    </row>
    <row r="51716" spans="1:1" ht="13.2" x14ac:dyDescent="0.25">
      <c r="A51716"/>
    </row>
    <row r="51717" spans="1:1" ht="13.2" x14ac:dyDescent="0.25">
      <c r="A51717"/>
    </row>
    <row r="51718" spans="1:1" ht="13.2" x14ac:dyDescent="0.25">
      <c r="A51718"/>
    </row>
    <row r="51719" spans="1:1" ht="13.2" x14ac:dyDescent="0.25">
      <c r="A51719"/>
    </row>
    <row r="51720" spans="1:1" ht="13.2" x14ac:dyDescent="0.25">
      <c r="A51720"/>
    </row>
    <row r="51721" spans="1:1" ht="13.2" x14ac:dyDescent="0.25">
      <c r="A51721"/>
    </row>
    <row r="51722" spans="1:1" ht="13.2" x14ac:dyDescent="0.25">
      <c r="A51722"/>
    </row>
    <row r="51723" spans="1:1" ht="13.2" x14ac:dyDescent="0.25">
      <c r="A51723"/>
    </row>
    <row r="51724" spans="1:1" ht="13.2" x14ac:dyDescent="0.25">
      <c r="A51724"/>
    </row>
    <row r="51725" spans="1:1" ht="13.2" x14ac:dyDescent="0.25">
      <c r="A51725"/>
    </row>
    <row r="51726" spans="1:1" ht="13.2" x14ac:dyDescent="0.25">
      <c r="A51726"/>
    </row>
    <row r="51727" spans="1:1" ht="13.2" x14ac:dyDescent="0.25">
      <c r="A51727"/>
    </row>
    <row r="51728" spans="1:1" ht="13.2" x14ac:dyDescent="0.25">
      <c r="A51728"/>
    </row>
    <row r="51729" spans="1:1" ht="13.2" x14ac:dyDescent="0.25">
      <c r="A51729"/>
    </row>
    <row r="51730" spans="1:1" ht="13.2" x14ac:dyDescent="0.25">
      <c r="A51730"/>
    </row>
    <row r="51731" spans="1:1" ht="13.2" x14ac:dyDescent="0.25">
      <c r="A51731"/>
    </row>
    <row r="51732" spans="1:1" ht="13.2" x14ac:dyDescent="0.25">
      <c r="A51732"/>
    </row>
    <row r="51733" spans="1:1" ht="13.2" x14ac:dyDescent="0.25">
      <c r="A51733"/>
    </row>
    <row r="51734" spans="1:1" ht="13.2" x14ac:dyDescent="0.25">
      <c r="A51734"/>
    </row>
    <row r="51735" spans="1:1" ht="13.2" x14ac:dyDescent="0.25">
      <c r="A51735"/>
    </row>
    <row r="51736" spans="1:1" ht="13.2" x14ac:dyDescent="0.25">
      <c r="A51736"/>
    </row>
    <row r="51737" spans="1:1" ht="13.2" x14ac:dyDescent="0.25">
      <c r="A51737"/>
    </row>
    <row r="51738" spans="1:1" ht="13.2" x14ac:dyDescent="0.25">
      <c r="A51738"/>
    </row>
    <row r="51739" spans="1:1" ht="13.2" x14ac:dyDescent="0.25">
      <c r="A51739"/>
    </row>
    <row r="51740" spans="1:1" ht="13.2" x14ac:dyDescent="0.25">
      <c r="A51740"/>
    </row>
    <row r="51741" spans="1:1" ht="13.2" x14ac:dyDescent="0.25">
      <c r="A51741"/>
    </row>
    <row r="51742" spans="1:1" ht="13.2" x14ac:dyDescent="0.25">
      <c r="A51742"/>
    </row>
    <row r="51743" spans="1:1" ht="13.2" x14ac:dyDescent="0.25">
      <c r="A51743"/>
    </row>
    <row r="51744" spans="1:1" ht="13.2" x14ac:dyDescent="0.25">
      <c r="A51744"/>
    </row>
    <row r="51745" spans="1:1" ht="13.2" x14ac:dyDescent="0.25">
      <c r="A51745"/>
    </row>
    <row r="51746" spans="1:1" ht="13.2" x14ac:dyDescent="0.25">
      <c r="A51746"/>
    </row>
    <row r="51747" spans="1:1" ht="13.2" x14ac:dyDescent="0.25">
      <c r="A51747"/>
    </row>
    <row r="51748" spans="1:1" ht="13.2" x14ac:dyDescent="0.25">
      <c r="A51748"/>
    </row>
    <row r="51749" spans="1:1" ht="13.2" x14ac:dyDescent="0.25">
      <c r="A51749"/>
    </row>
    <row r="51750" spans="1:1" ht="13.2" x14ac:dyDescent="0.25">
      <c r="A51750"/>
    </row>
    <row r="51751" spans="1:1" ht="13.2" x14ac:dyDescent="0.25">
      <c r="A51751"/>
    </row>
    <row r="51752" spans="1:1" ht="13.2" x14ac:dyDescent="0.25">
      <c r="A51752"/>
    </row>
    <row r="51753" spans="1:1" ht="13.2" x14ac:dyDescent="0.25">
      <c r="A51753"/>
    </row>
    <row r="51754" spans="1:1" ht="13.2" x14ac:dyDescent="0.25">
      <c r="A51754"/>
    </row>
    <row r="51755" spans="1:1" ht="13.2" x14ac:dyDescent="0.25">
      <c r="A51755"/>
    </row>
    <row r="51756" spans="1:1" ht="13.2" x14ac:dyDescent="0.25">
      <c r="A51756"/>
    </row>
    <row r="51757" spans="1:1" ht="13.2" x14ac:dyDescent="0.25">
      <c r="A51757"/>
    </row>
    <row r="51758" spans="1:1" ht="13.2" x14ac:dyDescent="0.25">
      <c r="A51758"/>
    </row>
    <row r="51759" spans="1:1" ht="13.2" x14ac:dyDescent="0.25">
      <c r="A51759"/>
    </row>
    <row r="51760" spans="1:1" ht="13.2" x14ac:dyDescent="0.25">
      <c r="A51760"/>
    </row>
    <row r="51761" spans="1:1" ht="13.2" x14ac:dyDescent="0.25">
      <c r="A51761"/>
    </row>
    <row r="51762" spans="1:1" ht="13.2" x14ac:dyDescent="0.25">
      <c r="A51762"/>
    </row>
    <row r="51763" spans="1:1" ht="13.2" x14ac:dyDescent="0.25">
      <c r="A51763"/>
    </row>
    <row r="51764" spans="1:1" ht="13.2" x14ac:dyDescent="0.25">
      <c r="A51764"/>
    </row>
    <row r="51765" spans="1:1" ht="13.2" x14ac:dyDescent="0.25">
      <c r="A51765"/>
    </row>
    <row r="51766" spans="1:1" ht="13.2" x14ac:dyDescent="0.25">
      <c r="A51766"/>
    </row>
    <row r="51767" spans="1:1" ht="13.2" x14ac:dyDescent="0.25">
      <c r="A51767"/>
    </row>
    <row r="51768" spans="1:1" ht="13.2" x14ac:dyDescent="0.25">
      <c r="A51768"/>
    </row>
    <row r="51769" spans="1:1" ht="13.2" x14ac:dyDescent="0.25">
      <c r="A51769"/>
    </row>
    <row r="51770" spans="1:1" ht="13.2" x14ac:dyDescent="0.25">
      <c r="A51770"/>
    </row>
    <row r="51771" spans="1:1" ht="13.2" x14ac:dyDescent="0.25">
      <c r="A51771"/>
    </row>
    <row r="51772" spans="1:1" ht="13.2" x14ac:dyDescent="0.25">
      <c r="A51772"/>
    </row>
    <row r="51773" spans="1:1" ht="13.2" x14ac:dyDescent="0.25">
      <c r="A51773"/>
    </row>
    <row r="51774" spans="1:1" ht="13.2" x14ac:dyDescent="0.25">
      <c r="A51774"/>
    </row>
    <row r="51775" spans="1:1" ht="13.2" x14ac:dyDescent="0.25">
      <c r="A51775"/>
    </row>
    <row r="51776" spans="1:1" ht="13.2" x14ac:dyDescent="0.25">
      <c r="A51776"/>
    </row>
    <row r="51777" spans="1:1" ht="13.2" x14ac:dyDescent="0.25">
      <c r="A51777"/>
    </row>
    <row r="51778" spans="1:1" ht="13.2" x14ac:dyDescent="0.25">
      <c r="A51778"/>
    </row>
    <row r="51779" spans="1:1" ht="13.2" x14ac:dyDescent="0.25">
      <c r="A51779"/>
    </row>
    <row r="51780" spans="1:1" ht="13.2" x14ac:dyDescent="0.25">
      <c r="A51780"/>
    </row>
    <row r="51781" spans="1:1" ht="13.2" x14ac:dyDescent="0.25">
      <c r="A51781"/>
    </row>
    <row r="51782" spans="1:1" ht="13.2" x14ac:dyDescent="0.25">
      <c r="A51782"/>
    </row>
    <row r="51783" spans="1:1" ht="13.2" x14ac:dyDescent="0.25">
      <c r="A51783"/>
    </row>
    <row r="51784" spans="1:1" ht="13.2" x14ac:dyDescent="0.25">
      <c r="A51784"/>
    </row>
    <row r="51785" spans="1:1" ht="13.2" x14ac:dyDescent="0.25">
      <c r="A51785"/>
    </row>
    <row r="51786" spans="1:1" ht="13.2" x14ac:dyDescent="0.25">
      <c r="A51786"/>
    </row>
    <row r="51787" spans="1:1" ht="13.2" x14ac:dyDescent="0.25">
      <c r="A51787"/>
    </row>
    <row r="51788" spans="1:1" ht="13.2" x14ac:dyDescent="0.25">
      <c r="A51788"/>
    </row>
    <row r="51789" spans="1:1" ht="13.2" x14ac:dyDescent="0.25">
      <c r="A51789"/>
    </row>
    <row r="51790" spans="1:1" ht="13.2" x14ac:dyDescent="0.25">
      <c r="A51790"/>
    </row>
    <row r="51791" spans="1:1" ht="13.2" x14ac:dyDescent="0.25">
      <c r="A51791"/>
    </row>
    <row r="51792" spans="1:1" ht="13.2" x14ac:dyDescent="0.25">
      <c r="A51792"/>
    </row>
    <row r="51793" spans="1:1" ht="13.2" x14ac:dyDescent="0.25">
      <c r="A51793"/>
    </row>
    <row r="51794" spans="1:1" ht="13.2" x14ac:dyDescent="0.25">
      <c r="A51794"/>
    </row>
    <row r="51795" spans="1:1" ht="13.2" x14ac:dyDescent="0.25">
      <c r="A51795"/>
    </row>
    <row r="51796" spans="1:1" ht="13.2" x14ac:dyDescent="0.25">
      <c r="A51796"/>
    </row>
    <row r="51797" spans="1:1" ht="13.2" x14ac:dyDescent="0.25">
      <c r="A51797"/>
    </row>
    <row r="51798" spans="1:1" ht="13.2" x14ac:dyDescent="0.25">
      <c r="A51798"/>
    </row>
    <row r="51799" spans="1:1" ht="13.2" x14ac:dyDescent="0.25">
      <c r="A51799"/>
    </row>
    <row r="51800" spans="1:1" ht="13.2" x14ac:dyDescent="0.25">
      <c r="A51800"/>
    </row>
    <row r="51801" spans="1:1" ht="13.2" x14ac:dyDescent="0.25">
      <c r="A51801"/>
    </row>
    <row r="51802" spans="1:1" ht="13.2" x14ac:dyDescent="0.25">
      <c r="A51802"/>
    </row>
    <row r="51803" spans="1:1" ht="13.2" x14ac:dyDescent="0.25">
      <c r="A51803"/>
    </row>
    <row r="51804" spans="1:1" ht="13.2" x14ac:dyDescent="0.25">
      <c r="A51804"/>
    </row>
    <row r="51805" spans="1:1" ht="13.2" x14ac:dyDescent="0.25">
      <c r="A51805"/>
    </row>
    <row r="51806" spans="1:1" ht="13.2" x14ac:dyDescent="0.25">
      <c r="A51806"/>
    </row>
    <row r="51807" spans="1:1" ht="13.2" x14ac:dyDescent="0.25">
      <c r="A51807"/>
    </row>
    <row r="51808" spans="1:1" ht="13.2" x14ac:dyDescent="0.25">
      <c r="A51808"/>
    </row>
    <row r="51809" spans="1:1" ht="13.2" x14ac:dyDescent="0.25">
      <c r="A51809"/>
    </row>
    <row r="51810" spans="1:1" ht="13.2" x14ac:dyDescent="0.25">
      <c r="A51810"/>
    </row>
    <row r="51811" spans="1:1" ht="13.2" x14ac:dyDescent="0.25">
      <c r="A51811"/>
    </row>
    <row r="51812" spans="1:1" ht="13.2" x14ac:dyDescent="0.25">
      <c r="A51812"/>
    </row>
    <row r="51813" spans="1:1" ht="13.2" x14ac:dyDescent="0.25">
      <c r="A51813"/>
    </row>
    <row r="51814" spans="1:1" ht="13.2" x14ac:dyDescent="0.25">
      <c r="A51814"/>
    </row>
    <row r="51815" spans="1:1" ht="13.2" x14ac:dyDescent="0.25">
      <c r="A51815"/>
    </row>
    <row r="51816" spans="1:1" ht="13.2" x14ac:dyDescent="0.25">
      <c r="A51816"/>
    </row>
    <row r="51817" spans="1:1" ht="13.2" x14ac:dyDescent="0.25">
      <c r="A51817"/>
    </row>
    <row r="51818" spans="1:1" ht="13.2" x14ac:dyDescent="0.25">
      <c r="A51818"/>
    </row>
    <row r="51819" spans="1:1" ht="13.2" x14ac:dyDescent="0.25">
      <c r="A51819"/>
    </row>
    <row r="51820" spans="1:1" ht="13.2" x14ac:dyDescent="0.25">
      <c r="A51820"/>
    </row>
    <row r="51821" spans="1:1" ht="13.2" x14ac:dyDescent="0.25">
      <c r="A51821"/>
    </row>
    <row r="51822" spans="1:1" ht="13.2" x14ac:dyDescent="0.25">
      <c r="A51822"/>
    </row>
    <row r="51823" spans="1:1" ht="13.2" x14ac:dyDescent="0.25">
      <c r="A51823"/>
    </row>
    <row r="51824" spans="1:1" ht="13.2" x14ac:dyDescent="0.25">
      <c r="A51824"/>
    </row>
    <row r="51825" spans="1:1" ht="13.2" x14ac:dyDescent="0.25">
      <c r="A51825"/>
    </row>
    <row r="51826" spans="1:1" ht="13.2" x14ac:dyDescent="0.25">
      <c r="A51826"/>
    </row>
    <row r="51827" spans="1:1" ht="13.2" x14ac:dyDescent="0.25">
      <c r="A51827"/>
    </row>
    <row r="51828" spans="1:1" ht="13.2" x14ac:dyDescent="0.25">
      <c r="A51828"/>
    </row>
    <row r="51829" spans="1:1" ht="13.2" x14ac:dyDescent="0.25">
      <c r="A51829"/>
    </row>
    <row r="51830" spans="1:1" ht="13.2" x14ac:dyDescent="0.25">
      <c r="A51830"/>
    </row>
    <row r="51831" spans="1:1" ht="13.2" x14ac:dyDescent="0.25">
      <c r="A51831"/>
    </row>
    <row r="51832" spans="1:1" ht="13.2" x14ac:dyDescent="0.25">
      <c r="A51832"/>
    </row>
    <row r="51833" spans="1:1" ht="13.2" x14ac:dyDescent="0.25">
      <c r="A51833"/>
    </row>
    <row r="51834" spans="1:1" ht="13.2" x14ac:dyDescent="0.25">
      <c r="A51834"/>
    </row>
    <row r="51835" spans="1:1" ht="13.2" x14ac:dyDescent="0.25">
      <c r="A51835"/>
    </row>
    <row r="51836" spans="1:1" ht="13.2" x14ac:dyDescent="0.25">
      <c r="A51836"/>
    </row>
    <row r="51837" spans="1:1" ht="13.2" x14ac:dyDescent="0.25">
      <c r="A51837"/>
    </row>
    <row r="51838" spans="1:1" ht="13.2" x14ac:dyDescent="0.25">
      <c r="A51838"/>
    </row>
    <row r="51839" spans="1:1" ht="13.2" x14ac:dyDescent="0.25">
      <c r="A51839"/>
    </row>
    <row r="51840" spans="1:1" ht="13.2" x14ac:dyDescent="0.25">
      <c r="A51840"/>
    </row>
    <row r="51841" spans="1:1" ht="13.2" x14ac:dyDescent="0.25">
      <c r="A51841"/>
    </row>
    <row r="51842" spans="1:1" ht="13.2" x14ac:dyDescent="0.25">
      <c r="A51842"/>
    </row>
    <row r="51843" spans="1:1" ht="13.2" x14ac:dyDescent="0.25">
      <c r="A51843"/>
    </row>
    <row r="51844" spans="1:1" ht="13.2" x14ac:dyDescent="0.25">
      <c r="A51844"/>
    </row>
    <row r="51845" spans="1:1" ht="13.2" x14ac:dyDescent="0.25">
      <c r="A51845"/>
    </row>
    <row r="51846" spans="1:1" ht="13.2" x14ac:dyDescent="0.25">
      <c r="A51846"/>
    </row>
    <row r="51847" spans="1:1" ht="13.2" x14ac:dyDescent="0.25">
      <c r="A51847"/>
    </row>
    <row r="51848" spans="1:1" ht="13.2" x14ac:dyDescent="0.25">
      <c r="A51848"/>
    </row>
    <row r="51849" spans="1:1" ht="13.2" x14ac:dyDescent="0.25">
      <c r="A51849"/>
    </row>
    <row r="51850" spans="1:1" ht="13.2" x14ac:dyDescent="0.25">
      <c r="A51850"/>
    </row>
    <row r="51851" spans="1:1" ht="13.2" x14ac:dyDescent="0.25">
      <c r="A51851"/>
    </row>
    <row r="51852" spans="1:1" ht="13.2" x14ac:dyDescent="0.25">
      <c r="A51852"/>
    </row>
    <row r="51853" spans="1:1" ht="13.2" x14ac:dyDescent="0.25">
      <c r="A51853"/>
    </row>
    <row r="51854" spans="1:1" ht="13.2" x14ac:dyDescent="0.25">
      <c r="A51854"/>
    </row>
    <row r="51855" spans="1:1" ht="13.2" x14ac:dyDescent="0.25">
      <c r="A51855"/>
    </row>
    <row r="51856" spans="1:1" ht="13.2" x14ac:dyDescent="0.25">
      <c r="A51856"/>
    </row>
    <row r="51857" spans="1:1" ht="13.2" x14ac:dyDescent="0.25">
      <c r="A51857"/>
    </row>
    <row r="51858" spans="1:1" ht="13.2" x14ac:dyDescent="0.25">
      <c r="A51858"/>
    </row>
    <row r="51859" spans="1:1" ht="13.2" x14ac:dyDescent="0.25">
      <c r="A51859"/>
    </row>
    <row r="51860" spans="1:1" ht="13.2" x14ac:dyDescent="0.25">
      <c r="A51860"/>
    </row>
    <row r="51861" spans="1:1" ht="13.2" x14ac:dyDescent="0.25">
      <c r="A51861"/>
    </row>
    <row r="51862" spans="1:1" ht="13.2" x14ac:dyDescent="0.25">
      <c r="A51862"/>
    </row>
    <row r="51863" spans="1:1" ht="13.2" x14ac:dyDescent="0.25">
      <c r="A51863"/>
    </row>
    <row r="51864" spans="1:1" ht="13.2" x14ac:dyDescent="0.25">
      <c r="A51864"/>
    </row>
    <row r="51865" spans="1:1" ht="13.2" x14ac:dyDescent="0.25">
      <c r="A51865"/>
    </row>
    <row r="51866" spans="1:1" ht="13.2" x14ac:dyDescent="0.25">
      <c r="A51866"/>
    </row>
    <row r="51867" spans="1:1" ht="13.2" x14ac:dyDescent="0.25">
      <c r="A51867"/>
    </row>
    <row r="51868" spans="1:1" ht="13.2" x14ac:dyDescent="0.25">
      <c r="A51868"/>
    </row>
    <row r="51869" spans="1:1" ht="13.2" x14ac:dyDescent="0.25">
      <c r="A51869"/>
    </row>
    <row r="51870" spans="1:1" ht="13.2" x14ac:dyDescent="0.25">
      <c r="A51870"/>
    </row>
    <row r="51871" spans="1:1" ht="13.2" x14ac:dyDescent="0.25">
      <c r="A51871"/>
    </row>
    <row r="51872" spans="1:1" ht="13.2" x14ac:dyDescent="0.25">
      <c r="A51872"/>
    </row>
    <row r="51873" spans="1:1" ht="13.2" x14ac:dyDescent="0.25">
      <c r="A51873"/>
    </row>
    <row r="51874" spans="1:1" ht="13.2" x14ac:dyDescent="0.25">
      <c r="A51874"/>
    </row>
    <row r="51875" spans="1:1" ht="13.2" x14ac:dyDescent="0.25">
      <c r="A51875"/>
    </row>
    <row r="51876" spans="1:1" ht="13.2" x14ac:dyDescent="0.25">
      <c r="A51876"/>
    </row>
    <row r="51877" spans="1:1" ht="13.2" x14ac:dyDescent="0.25">
      <c r="A51877"/>
    </row>
    <row r="51878" spans="1:1" ht="13.2" x14ac:dyDescent="0.25">
      <c r="A51878"/>
    </row>
    <row r="51879" spans="1:1" ht="13.2" x14ac:dyDescent="0.25">
      <c r="A51879"/>
    </row>
    <row r="51880" spans="1:1" ht="13.2" x14ac:dyDescent="0.25">
      <c r="A51880"/>
    </row>
    <row r="51881" spans="1:1" ht="13.2" x14ac:dyDescent="0.25">
      <c r="A51881"/>
    </row>
    <row r="51882" spans="1:1" ht="13.2" x14ac:dyDescent="0.25">
      <c r="A51882"/>
    </row>
    <row r="51883" spans="1:1" ht="13.2" x14ac:dyDescent="0.25">
      <c r="A51883"/>
    </row>
    <row r="51884" spans="1:1" ht="13.2" x14ac:dyDescent="0.25">
      <c r="A51884"/>
    </row>
    <row r="51885" spans="1:1" ht="13.2" x14ac:dyDescent="0.25">
      <c r="A51885"/>
    </row>
    <row r="51886" spans="1:1" ht="13.2" x14ac:dyDescent="0.25">
      <c r="A51886"/>
    </row>
    <row r="51887" spans="1:1" ht="13.2" x14ac:dyDescent="0.25">
      <c r="A51887"/>
    </row>
    <row r="51888" spans="1:1" ht="13.2" x14ac:dyDescent="0.25">
      <c r="A51888"/>
    </row>
    <row r="51889" spans="1:1" ht="13.2" x14ac:dyDescent="0.25">
      <c r="A51889"/>
    </row>
    <row r="51890" spans="1:1" ht="13.2" x14ac:dyDescent="0.25">
      <c r="A51890"/>
    </row>
    <row r="51891" spans="1:1" ht="13.2" x14ac:dyDescent="0.25">
      <c r="A51891"/>
    </row>
    <row r="51892" spans="1:1" ht="13.2" x14ac:dyDescent="0.25">
      <c r="A51892"/>
    </row>
    <row r="51893" spans="1:1" ht="13.2" x14ac:dyDescent="0.25">
      <c r="A51893"/>
    </row>
    <row r="51894" spans="1:1" ht="13.2" x14ac:dyDescent="0.25">
      <c r="A51894"/>
    </row>
    <row r="51895" spans="1:1" ht="13.2" x14ac:dyDescent="0.25">
      <c r="A51895"/>
    </row>
    <row r="51896" spans="1:1" ht="13.2" x14ac:dyDescent="0.25">
      <c r="A51896"/>
    </row>
    <row r="51897" spans="1:1" ht="13.2" x14ac:dyDescent="0.25">
      <c r="A51897"/>
    </row>
    <row r="51898" spans="1:1" ht="13.2" x14ac:dyDescent="0.25">
      <c r="A51898"/>
    </row>
    <row r="51899" spans="1:1" ht="13.2" x14ac:dyDescent="0.25">
      <c r="A51899"/>
    </row>
    <row r="51900" spans="1:1" ht="13.2" x14ac:dyDescent="0.25">
      <c r="A51900"/>
    </row>
    <row r="51901" spans="1:1" ht="13.2" x14ac:dyDescent="0.25">
      <c r="A51901"/>
    </row>
    <row r="51902" spans="1:1" ht="13.2" x14ac:dyDescent="0.25">
      <c r="A51902"/>
    </row>
    <row r="51903" spans="1:1" ht="13.2" x14ac:dyDescent="0.25">
      <c r="A51903"/>
    </row>
    <row r="51904" spans="1:1" ht="13.2" x14ac:dyDescent="0.25">
      <c r="A51904"/>
    </row>
    <row r="51905" spans="1:1" ht="13.2" x14ac:dyDescent="0.25">
      <c r="A51905"/>
    </row>
    <row r="51906" spans="1:1" ht="13.2" x14ac:dyDescent="0.25">
      <c r="A51906"/>
    </row>
    <row r="51907" spans="1:1" ht="13.2" x14ac:dyDescent="0.25">
      <c r="A51907"/>
    </row>
    <row r="51908" spans="1:1" ht="13.2" x14ac:dyDescent="0.25">
      <c r="A51908"/>
    </row>
    <row r="51909" spans="1:1" ht="13.2" x14ac:dyDescent="0.25">
      <c r="A51909"/>
    </row>
    <row r="51910" spans="1:1" ht="13.2" x14ac:dyDescent="0.25">
      <c r="A51910"/>
    </row>
    <row r="51911" spans="1:1" ht="13.2" x14ac:dyDescent="0.25">
      <c r="A51911"/>
    </row>
    <row r="51912" spans="1:1" ht="13.2" x14ac:dyDescent="0.25">
      <c r="A51912"/>
    </row>
    <row r="51913" spans="1:1" ht="13.2" x14ac:dyDescent="0.25">
      <c r="A51913"/>
    </row>
    <row r="51914" spans="1:1" ht="13.2" x14ac:dyDescent="0.25">
      <c r="A51914"/>
    </row>
    <row r="51915" spans="1:1" ht="13.2" x14ac:dyDescent="0.25">
      <c r="A51915"/>
    </row>
    <row r="51916" spans="1:1" ht="13.2" x14ac:dyDescent="0.25">
      <c r="A51916"/>
    </row>
    <row r="51917" spans="1:1" ht="13.2" x14ac:dyDescent="0.25">
      <c r="A51917"/>
    </row>
    <row r="51918" spans="1:1" ht="13.2" x14ac:dyDescent="0.25">
      <c r="A51918"/>
    </row>
    <row r="51919" spans="1:1" ht="13.2" x14ac:dyDescent="0.25">
      <c r="A51919"/>
    </row>
    <row r="51920" spans="1:1" ht="13.2" x14ac:dyDescent="0.25">
      <c r="A51920"/>
    </row>
    <row r="51921" spans="1:1" ht="13.2" x14ac:dyDescent="0.25">
      <c r="A51921"/>
    </row>
    <row r="51922" spans="1:1" ht="13.2" x14ac:dyDescent="0.25">
      <c r="A51922"/>
    </row>
    <row r="51923" spans="1:1" ht="13.2" x14ac:dyDescent="0.25">
      <c r="A51923"/>
    </row>
    <row r="51924" spans="1:1" ht="13.2" x14ac:dyDescent="0.25">
      <c r="A51924"/>
    </row>
    <row r="51925" spans="1:1" ht="13.2" x14ac:dyDescent="0.25">
      <c r="A51925"/>
    </row>
    <row r="51926" spans="1:1" ht="13.2" x14ac:dyDescent="0.25">
      <c r="A51926"/>
    </row>
    <row r="51927" spans="1:1" ht="13.2" x14ac:dyDescent="0.25">
      <c r="A51927"/>
    </row>
    <row r="51928" spans="1:1" ht="13.2" x14ac:dyDescent="0.25">
      <c r="A51928"/>
    </row>
    <row r="51929" spans="1:1" ht="13.2" x14ac:dyDescent="0.25">
      <c r="A51929"/>
    </row>
    <row r="51930" spans="1:1" ht="13.2" x14ac:dyDescent="0.25">
      <c r="A51930"/>
    </row>
    <row r="51931" spans="1:1" ht="13.2" x14ac:dyDescent="0.25">
      <c r="A51931"/>
    </row>
    <row r="51932" spans="1:1" ht="13.2" x14ac:dyDescent="0.25">
      <c r="A51932"/>
    </row>
    <row r="51933" spans="1:1" ht="13.2" x14ac:dyDescent="0.25">
      <c r="A51933"/>
    </row>
    <row r="51934" spans="1:1" ht="13.2" x14ac:dyDescent="0.25">
      <c r="A51934"/>
    </row>
    <row r="51935" spans="1:1" ht="13.2" x14ac:dyDescent="0.25">
      <c r="A51935"/>
    </row>
    <row r="51936" spans="1:1" ht="13.2" x14ac:dyDescent="0.25">
      <c r="A51936"/>
    </row>
    <row r="51937" spans="1:1" ht="13.2" x14ac:dyDescent="0.25">
      <c r="A51937"/>
    </row>
    <row r="51938" spans="1:1" ht="13.2" x14ac:dyDescent="0.25">
      <c r="A51938"/>
    </row>
    <row r="51939" spans="1:1" ht="13.2" x14ac:dyDescent="0.25">
      <c r="A51939"/>
    </row>
    <row r="51940" spans="1:1" ht="13.2" x14ac:dyDescent="0.25">
      <c r="A51940"/>
    </row>
    <row r="51941" spans="1:1" ht="13.2" x14ac:dyDescent="0.25">
      <c r="A51941"/>
    </row>
    <row r="51942" spans="1:1" ht="13.2" x14ac:dyDescent="0.25">
      <c r="A51942"/>
    </row>
    <row r="51943" spans="1:1" ht="13.2" x14ac:dyDescent="0.25">
      <c r="A51943"/>
    </row>
    <row r="51944" spans="1:1" ht="13.2" x14ac:dyDescent="0.25">
      <c r="A51944"/>
    </row>
    <row r="51945" spans="1:1" ht="13.2" x14ac:dyDescent="0.25">
      <c r="A51945"/>
    </row>
    <row r="51946" spans="1:1" ht="13.2" x14ac:dyDescent="0.25">
      <c r="A51946"/>
    </row>
    <row r="51947" spans="1:1" ht="13.2" x14ac:dyDescent="0.25">
      <c r="A51947"/>
    </row>
    <row r="51948" spans="1:1" ht="13.2" x14ac:dyDescent="0.25">
      <c r="A51948"/>
    </row>
    <row r="51949" spans="1:1" ht="13.2" x14ac:dyDescent="0.25">
      <c r="A51949"/>
    </row>
    <row r="51950" spans="1:1" ht="13.2" x14ac:dyDescent="0.25">
      <c r="A51950"/>
    </row>
    <row r="51951" spans="1:1" ht="13.2" x14ac:dyDescent="0.25">
      <c r="A51951"/>
    </row>
    <row r="51952" spans="1:1" ht="13.2" x14ac:dyDescent="0.25">
      <c r="A51952"/>
    </row>
    <row r="51953" spans="1:1" ht="13.2" x14ac:dyDescent="0.25">
      <c r="A51953"/>
    </row>
    <row r="51954" spans="1:1" ht="13.2" x14ac:dyDescent="0.25">
      <c r="A51954"/>
    </row>
    <row r="51955" spans="1:1" ht="13.2" x14ac:dyDescent="0.25">
      <c r="A51955"/>
    </row>
    <row r="51956" spans="1:1" ht="13.2" x14ac:dyDescent="0.25">
      <c r="A51956"/>
    </row>
    <row r="51957" spans="1:1" ht="13.2" x14ac:dyDescent="0.25">
      <c r="A51957"/>
    </row>
    <row r="51958" spans="1:1" ht="13.2" x14ac:dyDescent="0.25">
      <c r="A51958"/>
    </row>
    <row r="51959" spans="1:1" ht="13.2" x14ac:dyDescent="0.25">
      <c r="A51959"/>
    </row>
    <row r="51960" spans="1:1" ht="13.2" x14ac:dyDescent="0.25">
      <c r="A51960"/>
    </row>
    <row r="51961" spans="1:1" ht="13.2" x14ac:dyDescent="0.25">
      <c r="A51961"/>
    </row>
    <row r="51962" spans="1:1" ht="13.2" x14ac:dyDescent="0.25">
      <c r="A51962"/>
    </row>
    <row r="51963" spans="1:1" ht="13.2" x14ac:dyDescent="0.25">
      <c r="A51963"/>
    </row>
    <row r="51964" spans="1:1" ht="13.2" x14ac:dyDescent="0.25">
      <c r="A51964"/>
    </row>
    <row r="51965" spans="1:1" ht="13.2" x14ac:dyDescent="0.25">
      <c r="A51965"/>
    </row>
    <row r="51966" spans="1:1" ht="13.2" x14ac:dyDescent="0.25">
      <c r="A51966"/>
    </row>
    <row r="51967" spans="1:1" ht="13.2" x14ac:dyDescent="0.25">
      <c r="A51967"/>
    </row>
    <row r="51968" spans="1:1" ht="13.2" x14ac:dyDescent="0.25">
      <c r="A51968"/>
    </row>
    <row r="51969" spans="1:1" ht="13.2" x14ac:dyDescent="0.25">
      <c r="A51969"/>
    </row>
    <row r="51970" spans="1:1" ht="13.2" x14ac:dyDescent="0.25">
      <c r="A51970"/>
    </row>
    <row r="51971" spans="1:1" ht="13.2" x14ac:dyDescent="0.25">
      <c r="A51971"/>
    </row>
    <row r="51972" spans="1:1" ht="13.2" x14ac:dyDescent="0.25">
      <c r="A51972"/>
    </row>
    <row r="51973" spans="1:1" ht="13.2" x14ac:dyDescent="0.25">
      <c r="A51973"/>
    </row>
    <row r="51974" spans="1:1" ht="13.2" x14ac:dyDescent="0.25">
      <c r="A51974"/>
    </row>
    <row r="51975" spans="1:1" ht="13.2" x14ac:dyDescent="0.25">
      <c r="A51975"/>
    </row>
    <row r="51976" spans="1:1" ht="13.2" x14ac:dyDescent="0.25">
      <c r="A51976"/>
    </row>
    <row r="51977" spans="1:1" ht="13.2" x14ac:dyDescent="0.25">
      <c r="A51977"/>
    </row>
    <row r="51978" spans="1:1" ht="13.2" x14ac:dyDescent="0.25">
      <c r="A51978"/>
    </row>
    <row r="51979" spans="1:1" ht="13.2" x14ac:dyDescent="0.25">
      <c r="A51979"/>
    </row>
    <row r="51980" spans="1:1" ht="13.2" x14ac:dyDescent="0.25">
      <c r="A51980"/>
    </row>
    <row r="51981" spans="1:1" ht="13.2" x14ac:dyDescent="0.25">
      <c r="A51981"/>
    </row>
    <row r="51982" spans="1:1" ht="13.2" x14ac:dyDescent="0.25">
      <c r="A51982"/>
    </row>
    <row r="51983" spans="1:1" ht="13.2" x14ac:dyDescent="0.25">
      <c r="A51983"/>
    </row>
    <row r="51984" spans="1:1" ht="13.2" x14ac:dyDescent="0.25">
      <c r="A51984"/>
    </row>
    <row r="51985" spans="1:1" ht="13.2" x14ac:dyDescent="0.25">
      <c r="A51985"/>
    </row>
    <row r="51986" spans="1:1" ht="13.2" x14ac:dyDescent="0.25">
      <c r="A51986"/>
    </row>
    <row r="51987" spans="1:1" ht="13.2" x14ac:dyDescent="0.25">
      <c r="A51987"/>
    </row>
    <row r="51988" spans="1:1" ht="13.2" x14ac:dyDescent="0.25">
      <c r="A51988"/>
    </row>
    <row r="51989" spans="1:1" ht="13.2" x14ac:dyDescent="0.25">
      <c r="A51989"/>
    </row>
    <row r="51990" spans="1:1" ht="13.2" x14ac:dyDescent="0.25">
      <c r="A51990"/>
    </row>
    <row r="51991" spans="1:1" ht="13.2" x14ac:dyDescent="0.25">
      <c r="A51991"/>
    </row>
    <row r="51992" spans="1:1" ht="13.2" x14ac:dyDescent="0.25">
      <c r="A51992"/>
    </row>
    <row r="51993" spans="1:1" ht="13.2" x14ac:dyDescent="0.25">
      <c r="A51993"/>
    </row>
    <row r="51994" spans="1:1" ht="13.2" x14ac:dyDescent="0.25">
      <c r="A51994"/>
    </row>
    <row r="51995" spans="1:1" ht="13.2" x14ac:dyDescent="0.25">
      <c r="A51995"/>
    </row>
    <row r="51996" spans="1:1" ht="13.2" x14ac:dyDescent="0.25">
      <c r="A51996"/>
    </row>
    <row r="51997" spans="1:1" ht="13.2" x14ac:dyDescent="0.25">
      <c r="A51997"/>
    </row>
    <row r="51998" spans="1:1" ht="13.2" x14ac:dyDescent="0.25">
      <c r="A51998"/>
    </row>
    <row r="51999" spans="1:1" ht="13.2" x14ac:dyDescent="0.25">
      <c r="A51999"/>
    </row>
    <row r="52000" spans="1:1" ht="13.2" x14ac:dyDescent="0.25">
      <c r="A52000"/>
    </row>
    <row r="52001" spans="1:1" ht="13.2" x14ac:dyDescent="0.25">
      <c r="A52001"/>
    </row>
    <row r="52002" spans="1:1" ht="13.2" x14ac:dyDescent="0.25">
      <c r="A52002"/>
    </row>
    <row r="52003" spans="1:1" ht="13.2" x14ac:dyDescent="0.25">
      <c r="A52003"/>
    </row>
    <row r="52004" spans="1:1" ht="13.2" x14ac:dyDescent="0.25">
      <c r="A52004"/>
    </row>
    <row r="52005" spans="1:1" ht="13.2" x14ac:dyDescent="0.25">
      <c r="A52005"/>
    </row>
    <row r="52006" spans="1:1" ht="13.2" x14ac:dyDescent="0.25">
      <c r="A52006"/>
    </row>
    <row r="52007" spans="1:1" ht="13.2" x14ac:dyDescent="0.25">
      <c r="A52007"/>
    </row>
    <row r="52008" spans="1:1" ht="13.2" x14ac:dyDescent="0.25">
      <c r="A52008"/>
    </row>
    <row r="52009" spans="1:1" ht="13.2" x14ac:dyDescent="0.25">
      <c r="A52009"/>
    </row>
    <row r="52010" spans="1:1" ht="13.2" x14ac:dyDescent="0.25">
      <c r="A52010"/>
    </row>
    <row r="52011" spans="1:1" ht="13.2" x14ac:dyDescent="0.25">
      <c r="A52011"/>
    </row>
    <row r="52012" spans="1:1" ht="13.2" x14ac:dyDescent="0.25">
      <c r="A52012"/>
    </row>
    <row r="52013" spans="1:1" ht="13.2" x14ac:dyDescent="0.25">
      <c r="A52013"/>
    </row>
    <row r="52014" spans="1:1" ht="13.2" x14ac:dyDescent="0.25">
      <c r="A52014"/>
    </row>
    <row r="52015" spans="1:1" ht="13.2" x14ac:dyDescent="0.25">
      <c r="A52015"/>
    </row>
    <row r="52016" spans="1:1" ht="13.2" x14ac:dyDescent="0.25">
      <c r="A52016"/>
    </row>
    <row r="52017" spans="1:1" ht="13.2" x14ac:dyDescent="0.25">
      <c r="A52017"/>
    </row>
    <row r="52018" spans="1:1" ht="13.2" x14ac:dyDescent="0.25">
      <c r="A52018"/>
    </row>
    <row r="52019" spans="1:1" ht="13.2" x14ac:dyDescent="0.25">
      <c r="A52019"/>
    </row>
    <row r="52020" spans="1:1" ht="13.2" x14ac:dyDescent="0.25">
      <c r="A52020"/>
    </row>
    <row r="52021" spans="1:1" ht="13.2" x14ac:dyDescent="0.25">
      <c r="A52021"/>
    </row>
    <row r="52022" spans="1:1" ht="13.2" x14ac:dyDescent="0.25">
      <c r="A52022"/>
    </row>
    <row r="52023" spans="1:1" ht="13.2" x14ac:dyDescent="0.25">
      <c r="A52023"/>
    </row>
    <row r="52024" spans="1:1" ht="13.2" x14ac:dyDescent="0.25">
      <c r="A52024"/>
    </row>
    <row r="52025" spans="1:1" ht="13.2" x14ac:dyDescent="0.25">
      <c r="A52025"/>
    </row>
    <row r="52026" spans="1:1" ht="13.2" x14ac:dyDescent="0.25">
      <c r="A52026"/>
    </row>
    <row r="52027" spans="1:1" ht="13.2" x14ac:dyDescent="0.25">
      <c r="A52027"/>
    </row>
    <row r="52028" spans="1:1" ht="13.2" x14ac:dyDescent="0.25">
      <c r="A52028"/>
    </row>
    <row r="52029" spans="1:1" ht="13.2" x14ac:dyDescent="0.25">
      <c r="A52029"/>
    </row>
    <row r="52030" spans="1:1" ht="13.2" x14ac:dyDescent="0.25">
      <c r="A52030"/>
    </row>
    <row r="52031" spans="1:1" ht="13.2" x14ac:dyDescent="0.25">
      <c r="A52031"/>
    </row>
    <row r="52032" spans="1:1" ht="13.2" x14ac:dyDescent="0.25">
      <c r="A52032"/>
    </row>
    <row r="52033" spans="1:1" ht="13.2" x14ac:dyDescent="0.25">
      <c r="A52033"/>
    </row>
    <row r="52034" spans="1:1" ht="13.2" x14ac:dyDescent="0.25">
      <c r="A52034"/>
    </row>
    <row r="52035" spans="1:1" ht="13.2" x14ac:dyDescent="0.25">
      <c r="A52035"/>
    </row>
    <row r="52036" spans="1:1" ht="13.2" x14ac:dyDescent="0.25">
      <c r="A52036"/>
    </row>
    <row r="52037" spans="1:1" ht="13.2" x14ac:dyDescent="0.25">
      <c r="A52037"/>
    </row>
    <row r="52038" spans="1:1" ht="13.2" x14ac:dyDescent="0.25">
      <c r="A52038"/>
    </row>
    <row r="52039" spans="1:1" ht="13.2" x14ac:dyDescent="0.25">
      <c r="A52039"/>
    </row>
    <row r="52040" spans="1:1" ht="13.2" x14ac:dyDescent="0.25">
      <c r="A52040"/>
    </row>
    <row r="52041" spans="1:1" ht="13.2" x14ac:dyDescent="0.25">
      <c r="A52041"/>
    </row>
    <row r="52042" spans="1:1" ht="13.2" x14ac:dyDescent="0.25">
      <c r="A52042"/>
    </row>
    <row r="52043" spans="1:1" ht="13.2" x14ac:dyDescent="0.25">
      <c r="A52043"/>
    </row>
    <row r="52044" spans="1:1" ht="13.2" x14ac:dyDescent="0.25">
      <c r="A52044"/>
    </row>
    <row r="52045" spans="1:1" ht="13.2" x14ac:dyDescent="0.25">
      <c r="A52045"/>
    </row>
    <row r="52046" spans="1:1" ht="13.2" x14ac:dyDescent="0.25">
      <c r="A52046"/>
    </row>
    <row r="52047" spans="1:1" ht="13.2" x14ac:dyDescent="0.25">
      <c r="A52047"/>
    </row>
    <row r="52048" spans="1:1" ht="13.2" x14ac:dyDescent="0.25">
      <c r="A52048"/>
    </row>
    <row r="52049" spans="1:1" ht="13.2" x14ac:dyDescent="0.25">
      <c r="A52049"/>
    </row>
    <row r="52050" spans="1:1" ht="13.2" x14ac:dyDescent="0.25">
      <c r="A52050"/>
    </row>
    <row r="52051" spans="1:1" ht="13.2" x14ac:dyDescent="0.25">
      <c r="A52051"/>
    </row>
    <row r="52052" spans="1:1" ht="13.2" x14ac:dyDescent="0.25">
      <c r="A52052"/>
    </row>
    <row r="52053" spans="1:1" ht="13.2" x14ac:dyDescent="0.25">
      <c r="A52053"/>
    </row>
    <row r="52054" spans="1:1" ht="13.2" x14ac:dyDescent="0.25">
      <c r="A52054"/>
    </row>
    <row r="52055" spans="1:1" ht="13.2" x14ac:dyDescent="0.25">
      <c r="A52055"/>
    </row>
    <row r="52056" spans="1:1" ht="13.2" x14ac:dyDescent="0.25">
      <c r="A52056"/>
    </row>
    <row r="52057" spans="1:1" ht="13.2" x14ac:dyDescent="0.25">
      <c r="A52057"/>
    </row>
    <row r="52058" spans="1:1" ht="13.2" x14ac:dyDescent="0.25">
      <c r="A52058"/>
    </row>
    <row r="52059" spans="1:1" ht="13.2" x14ac:dyDescent="0.25">
      <c r="A52059"/>
    </row>
    <row r="52060" spans="1:1" ht="13.2" x14ac:dyDescent="0.25">
      <c r="A52060"/>
    </row>
    <row r="52061" spans="1:1" ht="13.2" x14ac:dyDescent="0.25">
      <c r="A52061"/>
    </row>
    <row r="52062" spans="1:1" ht="13.2" x14ac:dyDescent="0.25">
      <c r="A52062"/>
    </row>
    <row r="52063" spans="1:1" ht="13.2" x14ac:dyDescent="0.25">
      <c r="A52063"/>
    </row>
    <row r="52064" spans="1:1" ht="13.2" x14ac:dyDescent="0.25">
      <c r="A52064"/>
    </row>
    <row r="52065" spans="1:1" ht="13.2" x14ac:dyDescent="0.25">
      <c r="A52065"/>
    </row>
    <row r="52066" spans="1:1" ht="13.2" x14ac:dyDescent="0.25">
      <c r="A52066"/>
    </row>
    <row r="52067" spans="1:1" ht="13.2" x14ac:dyDescent="0.25">
      <c r="A52067"/>
    </row>
    <row r="52068" spans="1:1" ht="13.2" x14ac:dyDescent="0.25">
      <c r="A52068"/>
    </row>
    <row r="52069" spans="1:1" ht="13.2" x14ac:dyDescent="0.25">
      <c r="A52069"/>
    </row>
    <row r="52070" spans="1:1" ht="13.2" x14ac:dyDescent="0.25">
      <c r="A52070"/>
    </row>
    <row r="52071" spans="1:1" ht="13.2" x14ac:dyDescent="0.25">
      <c r="A52071"/>
    </row>
    <row r="52072" spans="1:1" ht="13.2" x14ac:dyDescent="0.25">
      <c r="A52072"/>
    </row>
    <row r="52073" spans="1:1" ht="13.2" x14ac:dyDescent="0.25">
      <c r="A52073"/>
    </row>
    <row r="52074" spans="1:1" ht="13.2" x14ac:dyDescent="0.25">
      <c r="A52074"/>
    </row>
    <row r="52075" spans="1:1" ht="13.2" x14ac:dyDescent="0.25">
      <c r="A52075"/>
    </row>
    <row r="52076" spans="1:1" ht="13.2" x14ac:dyDescent="0.25">
      <c r="A52076"/>
    </row>
    <row r="52077" spans="1:1" ht="13.2" x14ac:dyDescent="0.25">
      <c r="A52077"/>
    </row>
    <row r="52078" spans="1:1" ht="13.2" x14ac:dyDescent="0.25">
      <c r="A52078"/>
    </row>
    <row r="52079" spans="1:1" ht="13.2" x14ac:dyDescent="0.25">
      <c r="A52079"/>
    </row>
    <row r="52080" spans="1:1" ht="13.2" x14ac:dyDescent="0.25">
      <c r="A52080"/>
    </row>
    <row r="52081" spans="1:1" ht="13.2" x14ac:dyDescent="0.25">
      <c r="A52081"/>
    </row>
    <row r="52082" spans="1:1" ht="13.2" x14ac:dyDescent="0.25">
      <c r="A52082"/>
    </row>
    <row r="52083" spans="1:1" ht="13.2" x14ac:dyDescent="0.25">
      <c r="A52083"/>
    </row>
    <row r="52084" spans="1:1" ht="13.2" x14ac:dyDescent="0.25">
      <c r="A52084"/>
    </row>
    <row r="52085" spans="1:1" ht="13.2" x14ac:dyDescent="0.25">
      <c r="A52085"/>
    </row>
    <row r="52086" spans="1:1" ht="13.2" x14ac:dyDescent="0.25">
      <c r="A52086"/>
    </row>
    <row r="52087" spans="1:1" ht="13.2" x14ac:dyDescent="0.25">
      <c r="A52087"/>
    </row>
    <row r="52088" spans="1:1" ht="13.2" x14ac:dyDescent="0.25">
      <c r="A52088"/>
    </row>
    <row r="52089" spans="1:1" ht="13.2" x14ac:dyDescent="0.25">
      <c r="A52089"/>
    </row>
    <row r="52090" spans="1:1" ht="13.2" x14ac:dyDescent="0.25">
      <c r="A52090"/>
    </row>
    <row r="52091" spans="1:1" ht="13.2" x14ac:dyDescent="0.25">
      <c r="A52091"/>
    </row>
    <row r="52092" spans="1:1" ht="13.2" x14ac:dyDescent="0.25">
      <c r="A52092"/>
    </row>
    <row r="52093" spans="1:1" ht="13.2" x14ac:dyDescent="0.25">
      <c r="A52093"/>
    </row>
    <row r="52094" spans="1:1" ht="13.2" x14ac:dyDescent="0.25">
      <c r="A52094"/>
    </row>
    <row r="52095" spans="1:1" ht="13.2" x14ac:dyDescent="0.25">
      <c r="A52095"/>
    </row>
    <row r="52096" spans="1:1" ht="13.2" x14ac:dyDescent="0.25">
      <c r="A52096"/>
    </row>
    <row r="52097" spans="1:1" ht="13.2" x14ac:dyDescent="0.25">
      <c r="A52097"/>
    </row>
    <row r="52098" spans="1:1" ht="13.2" x14ac:dyDescent="0.25">
      <c r="A52098"/>
    </row>
    <row r="52099" spans="1:1" ht="13.2" x14ac:dyDescent="0.25">
      <c r="A52099"/>
    </row>
    <row r="52100" spans="1:1" ht="13.2" x14ac:dyDescent="0.25">
      <c r="A52100"/>
    </row>
    <row r="52101" spans="1:1" ht="13.2" x14ac:dyDescent="0.25">
      <c r="A52101"/>
    </row>
    <row r="52102" spans="1:1" ht="13.2" x14ac:dyDescent="0.25">
      <c r="A52102"/>
    </row>
    <row r="52103" spans="1:1" ht="13.2" x14ac:dyDescent="0.25">
      <c r="A52103"/>
    </row>
    <row r="52104" spans="1:1" ht="13.2" x14ac:dyDescent="0.25">
      <c r="A52104"/>
    </row>
    <row r="52105" spans="1:1" ht="13.2" x14ac:dyDescent="0.25">
      <c r="A52105"/>
    </row>
    <row r="52106" spans="1:1" ht="13.2" x14ac:dyDescent="0.25">
      <c r="A52106"/>
    </row>
    <row r="52107" spans="1:1" ht="13.2" x14ac:dyDescent="0.25">
      <c r="A52107"/>
    </row>
    <row r="52108" spans="1:1" ht="13.2" x14ac:dyDescent="0.25">
      <c r="A52108"/>
    </row>
    <row r="52109" spans="1:1" ht="13.2" x14ac:dyDescent="0.25">
      <c r="A52109"/>
    </row>
    <row r="52110" spans="1:1" ht="13.2" x14ac:dyDescent="0.25">
      <c r="A52110"/>
    </row>
    <row r="52111" spans="1:1" ht="13.2" x14ac:dyDescent="0.25">
      <c r="A52111"/>
    </row>
    <row r="52112" spans="1:1" ht="13.2" x14ac:dyDescent="0.25">
      <c r="A52112"/>
    </row>
    <row r="52113" spans="1:1" ht="13.2" x14ac:dyDescent="0.25">
      <c r="A52113"/>
    </row>
    <row r="52114" spans="1:1" ht="13.2" x14ac:dyDescent="0.25">
      <c r="A52114"/>
    </row>
    <row r="52115" spans="1:1" ht="13.2" x14ac:dyDescent="0.25">
      <c r="A52115"/>
    </row>
    <row r="52116" spans="1:1" ht="13.2" x14ac:dyDescent="0.25">
      <c r="A52116"/>
    </row>
    <row r="52117" spans="1:1" ht="13.2" x14ac:dyDescent="0.25">
      <c r="A52117"/>
    </row>
    <row r="52118" spans="1:1" ht="13.2" x14ac:dyDescent="0.25">
      <c r="A52118"/>
    </row>
    <row r="52119" spans="1:1" ht="13.2" x14ac:dyDescent="0.25">
      <c r="A52119"/>
    </row>
    <row r="52120" spans="1:1" ht="13.2" x14ac:dyDescent="0.25">
      <c r="A52120"/>
    </row>
    <row r="52121" spans="1:1" ht="13.2" x14ac:dyDescent="0.25">
      <c r="A52121"/>
    </row>
    <row r="52122" spans="1:1" ht="13.2" x14ac:dyDescent="0.25">
      <c r="A52122"/>
    </row>
    <row r="52123" spans="1:1" ht="13.2" x14ac:dyDescent="0.25">
      <c r="A52123"/>
    </row>
    <row r="52124" spans="1:1" ht="13.2" x14ac:dyDescent="0.25">
      <c r="A52124"/>
    </row>
    <row r="52125" spans="1:1" ht="13.2" x14ac:dyDescent="0.25">
      <c r="A52125"/>
    </row>
    <row r="52126" spans="1:1" ht="13.2" x14ac:dyDescent="0.25">
      <c r="A52126"/>
    </row>
    <row r="52127" spans="1:1" ht="13.2" x14ac:dyDescent="0.25">
      <c r="A52127"/>
    </row>
    <row r="52128" spans="1:1" ht="13.2" x14ac:dyDescent="0.25">
      <c r="A52128"/>
    </row>
    <row r="52129" spans="1:1" ht="13.2" x14ac:dyDescent="0.25">
      <c r="A52129"/>
    </row>
    <row r="52130" spans="1:1" ht="13.2" x14ac:dyDescent="0.25">
      <c r="A52130"/>
    </row>
    <row r="52131" spans="1:1" ht="13.2" x14ac:dyDescent="0.25">
      <c r="A52131"/>
    </row>
    <row r="52132" spans="1:1" ht="13.2" x14ac:dyDescent="0.25">
      <c r="A52132"/>
    </row>
    <row r="52133" spans="1:1" ht="13.2" x14ac:dyDescent="0.25">
      <c r="A52133"/>
    </row>
    <row r="52134" spans="1:1" ht="13.2" x14ac:dyDescent="0.25">
      <c r="A52134"/>
    </row>
    <row r="52135" spans="1:1" ht="13.2" x14ac:dyDescent="0.25">
      <c r="A52135"/>
    </row>
    <row r="52136" spans="1:1" ht="13.2" x14ac:dyDescent="0.25">
      <c r="A52136"/>
    </row>
    <row r="52137" spans="1:1" ht="13.2" x14ac:dyDescent="0.25">
      <c r="A52137"/>
    </row>
    <row r="52138" spans="1:1" ht="13.2" x14ac:dyDescent="0.25">
      <c r="A52138"/>
    </row>
    <row r="52139" spans="1:1" ht="13.2" x14ac:dyDescent="0.25">
      <c r="A52139"/>
    </row>
    <row r="52140" spans="1:1" ht="13.2" x14ac:dyDescent="0.25">
      <c r="A52140"/>
    </row>
    <row r="52141" spans="1:1" ht="13.2" x14ac:dyDescent="0.25">
      <c r="A52141"/>
    </row>
    <row r="52142" spans="1:1" ht="13.2" x14ac:dyDescent="0.25">
      <c r="A52142"/>
    </row>
    <row r="52143" spans="1:1" ht="13.2" x14ac:dyDescent="0.25">
      <c r="A52143"/>
    </row>
    <row r="52144" spans="1:1" ht="13.2" x14ac:dyDescent="0.25">
      <c r="A52144"/>
    </row>
    <row r="52145" spans="1:1" ht="13.2" x14ac:dyDescent="0.25">
      <c r="A52145"/>
    </row>
    <row r="52146" spans="1:1" ht="13.2" x14ac:dyDescent="0.25">
      <c r="A52146"/>
    </row>
    <row r="52147" spans="1:1" ht="13.2" x14ac:dyDescent="0.25">
      <c r="A52147"/>
    </row>
    <row r="52148" spans="1:1" ht="13.2" x14ac:dyDescent="0.25">
      <c r="A52148"/>
    </row>
    <row r="52149" spans="1:1" ht="13.2" x14ac:dyDescent="0.25">
      <c r="A52149"/>
    </row>
    <row r="52150" spans="1:1" ht="13.2" x14ac:dyDescent="0.25">
      <c r="A52150"/>
    </row>
    <row r="52151" spans="1:1" ht="13.2" x14ac:dyDescent="0.25">
      <c r="A52151"/>
    </row>
    <row r="52152" spans="1:1" ht="13.2" x14ac:dyDescent="0.25">
      <c r="A52152"/>
    </row>
    <row r="52153" spans="1:1" ht="13.2" x14ac:dyDescent="0.25">
      <c r="A52153"/>
    </row>
    <row r="52154" spans="1:1" ht="13.2" x14ac:dyDescent="0.25">
      <c r="A52154"/>
    </row>
    <row r="52155" spans="1:1" ht="13.2" x14ac:dyDescent="0.25">
      <c r="A52155"/>
    </row>
    <row r="52156" spans="1:1" ht="13.2" x14ac:dyDescent="0.25">
      <c r="A52156"/>
    </row>
    <row r="52157" spans="1:1" ht="13.2" x14ac:dyDescent="0.25">
      <c r="A52157"/>
    </row>
    <row r="52158" spans="1:1" ht="13.2" x14ac:dyDescent="0.25">
      <c r="A52158"/>
    </row>
    <row r="52159" spans="1:1" ht="13.2" x14ac:dyDescent="0.25">
      <c r="A52159"/>
    </row>
    <row r="52160" spans="1:1" ht="13.2" x14ac:dyDescent="0.25">
      <c r="A52160"/>
    </row>
    <row r="52161" spans="1:1" ht="13.2" x14ac:dyDescent="0.25">
      <c r="A52161"/>
    </row>
    <row r="52162" spans="1:1" ht="13.2" x14ac:dyDescent="0.25">
      <c r="A52162"/>
    </row>
    <row r="52163" spans="1:1" ht="13.2" x14ac:dyDescent="0.25">
      <c r="A52163"/>
    </row>
    <row r="52164" spans="1:1" ht="13.2" x14ac:dyDescent="0.25">
      <c r="A52164"/>
    </row>
    <row r="52165" spans="1:1" ht="13.2" x14ac:dyDescent="0.25">
      <c r="A52165"/>
    </row>
    <row r="52166" spans="1:1" ht="13.2" x14ac:dyDescent="0.25">
      <c r="A52166"/>
    </row>
    <row r="52167" spans="1:1" ht="13.2" x14ac:dyDescent="0.25">
      <c r="A52167"/>
    </row>
    <row r="52168" spans="1:1" ht="13.2" x14ac:dyDescent="0.25">
      <c r="A52168"/>
    </row>
    <row r="52169" spans="1:1" ht="13.2" x14ac:dyDescent="0.25">
      <c r="A52169"/>
    </row>
    <row r="52170" spans="1:1" ht="13.2" x14ac:dyDescent="0.25">
      <c r="A52170"/>
    </row>
    <row r="52171" spans="1:1" ht="13.2" x14ac:dyDescent="0.25">
      <c r="A52171"/>
    </row>
    <row r="52172" spans="1:1" ht="13.2" x14ac:dyDescent="0.25">
      <c r="A52172"/>
    </row>
    <row r="52173" spans="1:1" ht="13.2" x14ac:dyDescent="0.25">
      <c r="A52173"/>
    </row>
    <row r="52174" spans="1:1" ht="13.2" x14ac:dyDescent="0.25">
      <c r="A52174"/>
    </row>
    <row r="52175" spans="1:1" ht="13.2" x14ac:dyDescent="0.25">
      <c r="A52175"/>
    </row>
    <row r="52176" spans="1:1" ht="13.2" x14ac:dyDescent="0.25">
      <c r="A52176"/>
    </row>
    <row r="52177" spans="1:1" ht="13.2" x14ac:dyDescent="0.25">
      <c r="A52177"/>
    </row>
    <row r="52178" spans="1:1" ht="13.2" x14ac:dyDescent="0.25">
      <c r="A52178"/>
    </row>
    <row r="52179" spans="1:1" ht="13.2" x14ac:dyDescent="0.25">
      <c r="A52179"/>
    </row>
    <row r="52180" spans="1:1" ht="13.2" x14ac:dyDescent="0.25">
      <c r="A52180"/>
    </row>
    <row r="52181" spans="1:1" ht="13.2" x14ac:dyDescent="0.25">
      <c r="A52181"/>
    </row>
    <row r="52182" spans="1:1" ht="13.2" x14ac:dyDescent="0.25">
      <c r="A52182"/>
    </row>
    <row r="52183" spans="1:1" ht="13.2" x14ac:dyDescent="0.25">
      <c r="A52183"/>
    </row>
    <row r="52184" spans="1:1" ht="13.2" x14ac:dyDescent="0.25">
      <c r="A52184"/>
    </row>
    <row r="52185" spans="1:1" ht="13.2" x14ac:dyDescent="0.25">
      <c r="A52185"/>
    </row>
    <row r="52186" spans="1:1" ht="13.2" x14ac:dyDescent="0.25">
      <c r="A52186"/>
    </row>
    <row r="52187" spans="1:1" ht="13.2" x14ac:dyDescent="0.25">
      <c r="A52187"/>
    </row>
    <row r="52188" spans="1:1" ht="13.2" x14ac:dyDescent="0.25">
      <c r="A52188"/>
    </row>
    <row r="52189" spans="1:1" ht="13.2" x14ac:dyDescent="0.25">
      <c r="A52189"/>
    </row>
    <row r="52190" spans="1:1" ht="13.2" x14ac:dyDescent="0.25">
      <c r="A52190"/>
    </row>
    <row r="52191" spans="1:1" ht="13.2" x14ac:dyDescent="0.25">
      <c r="A52191"/>
    </row>
    <row r="52192" spans="1:1" ht="13.2" x14ac:dyDescent="0.25">
      <c r="A52192"/>
    </row>
    <row r="52193" spans="1:1" ht="13.2" x14ac:dyDescent="0.25">
      <c r="A52193"/>
    </row>
    <row r="52194" spans="1:1" ht="13.2" x14ac:dyDescent="0.25">
      <c r="A52194"/>
    </row>
    <row r="52195" spans="1:1" ht="13.2" x14ac:dyDescent="0.25">
      <c r="A52195"/>
    </row>
    <row r="52196" spans="1:1" ht="13.2" x14ac:dyDescent="0.25">
      <c r="A52196"/>
    </row>
    <row r="52197" spans="1:1" ht="13.2" x14ac:dyDescent="0.25">
      <c r="A52197"/>
    </row>
    <row r="52198" spans="1:1" ht="13.2" x14ac:dyDescent="0.25">
      <c r="A52198"/>
    </row>
    <row r="52199" spans="1:1" ht="13.2" x14ac:dyDescent="0.25">
      <c r="A52199"/>
    </row>
    <row r="52200" spans="1:1" ht="13.2" x14ac:dyDescent="0.25">
      <c r="A52200"/>
    </row>
    <row r="52201" spans="1:1" ht="13.2" x14ac:dyDescent="0.25">
      <c r="A52201"/>
    </row>
    <row r="52202" spans="1:1" ht="13.2" x14ac:dyDescent="0.25">
      <c r="A52202"/>
    </row>
    <row r="52203" spans="1:1" ht="13.2" x14ac:dyDescent="0.25">
      <c r="A52203"/>
    </row>
    <row r="52204" spans="1:1" ht="13.2" x14ac:dyDescent="0.25">
      <c r="A52204"/>
    </row>
    <row r="52205" spans="1:1" ht="13.2" x14ac:dyDescent="0.25">
      <c r="A52205"/>
    </row>
    <row r="52206" spans="1:1" ht="13.2" x14ac:dyDescent="0.25">
      <c r="A52206"/>
    </row>
    <row r="52207" spans="1:1" ht="13.2" x14ac:dyDescent="0.25">
      <c r="A52207"/>
    </row>
    <row r="52208" spans="1:1" ht="13.2" x14ac:dyDescent="0.25">
      <c r="A52208"/>
    </row>
    <row r="52209" spans="1:1" ht="13.2" x14ac:dyDescent="0.25">
      <c r="A52209"/>
    </row>
    <row r="52210" spans="1:1" ht="13.2" x14ac:dyDescent="0.25">
      <c r="A52210"/>
    </row>
    <row r="52211" spans="1:1" ht="13.2" x14ac:dyDescent="0.25">
      <c r="A52211"/>
    </row>
    <row r="52212" spans="1:1" ht="13.2" x14ac:dyDescent="0.25">
      <c r="A52212"/>
    </row>
    <row r="52213" spans="1:1" ht="13.2" x14ac:dyDescent="0.25">
      <c r="A52213"/>
    </row>
    <row r="52214" spans="1:1" ht="13.2" x14ac:dyDescent="0.25">
      <c r="A52214"/>
    </row>
    <row r="52215" spans="1:1" ht="13.2" x14ac:dyDescent="0.25">
      <c r="A52215"/>
    </row>
    <row r="52216" spans="1:1" ht="13.2" x14ac:dyDescent="0.25">
      <c r="A52216"/>
    </row>
    <row r="52217" spans="1:1" ht="13.2" x14ac:dyDescent="0.25">
      <c r="A52217"/>
    </row>
    <row r="52218" spans="1:1" ht="13.2" x14ac:dyDescent="0.25">
      <c r="A52218"/>
    </row>
    <row r="52219" spans="1:1" ht="13.2" x14ac:dyDescent="0.25">
      <c r="A52219"/>
    </row>
    <row r="52220" spans="1:1" ht="13.2" x14ac:dyDescent="0.25">
      <c r="A52220"/>
    </row>
    <row r="52221" spans="1:1" ht="13.2" x14ac:dyDescent="0.25">
      <c r="A52221"/>
    </row>
    <row r="52222" spans="1:1" ht="13.2" x14ac:dyDescent="0.25">
      <c r="A52222"/>
    </row>
    <row r="52223" spans="1:1" ht="13.2" x14ac:dyDescent="0.25">
      <c r="A52223"/>
    </row>
    <row r="52224" spans="1:1" ht="13.2" x14ac:dyDescent="0.25">
      <c r="A52224"/>
    </row>
    <row r="52225" spans="1:1" ht="13.2" x14ac:dyDescent="0.25">
      <c r="A52225"/>
    </row>
    <row r="52226" spans="1:1" ht="13.2" x14ac:dyDescent="0.25">
      <c r="A52226"/>
    </row>
    <row r="52227" spans="1:1" ht="13.2" x14ac:dyDescent="0.25">
      <c r="A52227"/>
    </row>
    <row r="52228" spans="1:1" ht="13.2" x14ac:dyDescent="0.25">
      <c r="A52228"/>
    </row>
    <row r="52229" spans="1:1" ht="13.2" x14ac:dyDescent="0.25">
      <c r="A52229"/>
    </row>
    <row r="52230" spans="1:1" ht="13.2" x14ac:dyDescent="0.25">
      <c r="A52230"/>
    </row>
    <row r="52231" spans="1:1" ht="13.2" x14ac:dyDescent="0.25">
      <c r="A52231"/>
    </row>
    <row r="52232" spans="1:1" ht="13.2" x14ac:dyDescent="0.25">
      <c r="A52232"/>
    </row>
    <row r="52233" spans="1:1" ht="13.2" x14ac:dyDescent="0.25">
      <c r="A52233"/>
    </row>
    <row r="52234" spans="1:1" ht="13.2" x14ac:dyDescent="0.25">
      <c r="A52234"/>
    </row>
    <row r="52235" spans="1:1" ht="13.2" x14ac:dyDescent="0.25">
      <c r="A52235"/>
    </row>
    <row r="52236" spans="1:1" ht="13.2" x14ac:dyDescent="0.25">
      <c r="A52236"/>
    </row>
    <row r="52237" spans="1:1" ht="13.2" x14ac:dyDescent="0.25">
      <c r="A52237"/>
    </row>
    <row r="52238" spans="1:1" ht="13.2" x14ac:dyDescent="0.25">
      <c r="A52238"/>
    </row>
    <row r="52239" spans="1:1" ht="13.2" x14ac:dyDescent="0.25">
      <c r="A52239"/>
    </row>
    <row r="52240" spans="1:1" ht="13.2" x14ac:dyDescent="0.25">
      <c r="A52240"/>
    </row>
    <row r="52241" spans="1:1" ht="13.2" x14ac:dyDescent="0.25">
      <c r="A52241"/>
    </row>
    <row r="52242" spans="1:1" ht="13.2" x14ac:dyDescent="0.25">
      <c r="A52242"/>
    </row>
    <row r="52243" spans="1:1" ht="13.2" x14ac:dyDescent="0.25">
      <c r="A52243"/>
    </row>
    <row r="52244" spans="1:1" ht="13.2" x14ac:dyDescent="0.25">
      <c r="A52244"/>
    </row>
    <row r="52245" spans="1:1" ht="13.2" x14ac:dyDescent="0.25">
      <c r="A52245"/>
    </row>
    <row r="52246" spans="1:1" ht="13.2" x14ac:dyDescent="0.25">
      <c r="A52246"/>
    </row>
    <row r="52247" spans="1:1" ht="13.2" x14ac:dyDescent="0.25">
      <c r="A52247"/>
    </row>
    <row r="52248" spans="1:1" ht="13.2" x14ac:dyDescent="0.25">
      <c r="A52248"/>
    </row>
    <row r="52249" spans="1:1" ht="13.2" x14ac:dyDescent="0.25">
      <c r="A52249"/>
    </row>
    <row r="52250" spans="1:1" ht="13.2" x14ac:dyDescent="0.25">
      <c r="A52250"/>
    </row>
    <row r="52251" spans="1:1" ht="13.2" x14ac:dyDescent="0.25">
      <c r="A52251"/>
    </row>
    <row r="52252" spans="1:1" ht="13.2" x14ac:dyDescent="0.25">
      <c r="A52252"/>
    </row>
    <row r="52253" spans="1:1" ht="13.2" x14ac:dyDescent="0.25">
      <c r="A52253"/>
    </row>
    <row r="52254" spans="1:1" ht="13.2" x14ac:dyDescent="0.25">
      <c r="A52254"/>
    </row>
    <row r="52255" spans="1:1" ht="13.2" x14ac:dyDescent="0.25">
      <c r="A52255"/>
    </row>
    <row r="52256" spans="1:1" ht="13.2" x14ac:dyDescent="0.25">
      <c r="A52256"/>
    </row>
    <row r="52257" spans="1:1" ht="13.2" x14ac:dyDescent="0.25">
      <c r="A52257"/>
    </row>
    <row r="52258" spans="1:1" ht="13.2" x14ac:dyDescent="0.25">
      <c r="A52258"/>
    </row>
    <row r="52259" spans="1:1" ht="13.2" x14ac:dyDescent="0.25">
      <c r="A52259"/>
    </row>
    <row r="52260" spans="1:1" ht="13.2" x14ac:dyDescent="0.25">
      <c r="A52260"/>
    </row>
    <row r="52261" spans="1:1" ht="13.2" x14ac:dyDescent="0.25">
      <c r="A52261"/>
    </row>
    <row r="52262" spans="1:1" ht="13.2" x14ac:dyDescent="0.25">
      <c r="A52262"/>
    </row>
    <row r="52263" spans="1:1" ht="13.2" x14ac:dyDescent="0.25">
      <c r="A52263"/>
    </row>
    <row r="52264" spans="1:1" ht="13.2" x14ac:dyDescent="0.25">
      <c r="A52264"/>
    </row>
    <row r="52265" spans="1:1" ht="13.2" x14ac:dyDescent="0.25">
      <c r="A52265"/>
    </row>
    <row r="52266" spans="1:1" ht="13.2" x14ac:dyDescent="0.25">
      <c r="A52266"/>
    </row>
    <row r="52267" spans="1:1" ht="13.2" x14ac:dyDescent="0.25">
      <c r="A52267"/>
    </row>
    <row r="52268" spans="1:1" ht="13.2" x14ac:dyDescent="0.25">
      <c r="A52268"/>
    </row>
    <row r="52269" spans="1:1" ht="13.2" x14ac:dyDescent="0.25">
      <c r="A52269"/>
    </row>
    <row r="52270" spans="1:1" ht="13.2" x14ac:dyDescent="0.25">
      <c r="A52270"/>
    </row>
    <row r="52271" spans="1:1" ht="13.2" x14ac:dyDescent="0.25">
      <c r="A52271"/>
    </row>
    <row r="52272" spans="1:1" ht="13.2" x14ac:dyDescent="0.25">
      <c r="A52272"/>
    </row>
    <row r="52273" spans="1:1" ht="13.2" x14ac:dyDescent="0.25">
      <c r="A52273"/>
    </row>
    <row r="52274" spans="1:1" ht="13.2" x14ac:dyDescent="0.25">
      <c r="A52274"/>
    </row>
    <row r="52275" spans="1:1" ht="13.2" x14ac:dyDescent="0.25">
      <c r="A52275"/>
    </row>
    <row r="52276" spans="1:1" ht="13.2" x14ac:dyDescent="0.25">
      <c r="A52276"/>
    </row>
    <row r="52277" spans="1:1" ht="13.2" x14ac:dyDescent="0.25">
      <c r="A52277"/>
    </row>
    <row r="52278" spans="1:1" ht="13.2" x14ac:dyDescent="0.25">
      <c r="A52278"/>
    </row>
    <row r="52279" spans="1:1" ht="13.2" x14ac:dyDescent="0.25">
      <c r="A52279"/>
    </row>
    <row r="52280" spans="1:1" ht="13.2" x14ac:dyDescent="0.25">
      <c r="A52280"/>
    </row>
    <row r="52281" spans="1:1" ht="13.2" x14ac:dyDescent="0.25">
      <c r="A52281"/>
    </row>
    <row r="52282" spans="1:1" ht="13.2" x14ac:dyDescent="0.25">
      <c r="A52282"/>
    </row>
    <row r="52283" spans="1:1" ht="13.2" x14ac:dyDescent="0.25">
      <c r="A52283"/>
    </row>
    <row r="52284" spans="1:1" ht="13.2" x14ac:dyDescent="0.25">
      <c r="A52284"/>
    </row>
    <row r="52285" spans="1:1" ht="13.2" x14ac:dyDescent="0.25">
      <c r="A52285"/>
    </row>
    <row r="52286" spans="1:1" ht="13.2" x14ac:dyDescent="0.25">
      <c r="A52286"/>
    </row>
    <row r="52287" spans="1:1" ht="13.2" x14ac:dyDescent="0.25">
      <c r="A52287"/>
    </row>
    <row r="52288" spans="1:1" ht="13.2" x14ac:dyDescent="0.25">
      <c r="A52288"/>
    </row>
    <row r="52289" spans="1:1" ht="13.2" x14ac:dyDescent="0.25">
      <c r="A52289"/>
    </row>
    <row r="52290" spans="1:1" ht="13.2" x14ac:dyDescent="0.25">
      <c r="A52290"/>
    </row>
    <row r="52291" spans="1:1" ht="13.2" x14ac:dyDescent="0.25">
      <c r="A52291"/>
    </row>
    <row r="52292" spans="1:1" ht="13.2" x14ac:dyDescent="0.25">
      <c r="A52292"/>
    </row>
    <row r="52293" spans="1:1" ht="13.2" x14ac:dyDescent="0.25">
      <c r="A52293"/>
    </row>
    <row r="52294" spans="1:1" ht="13.2" x14ac:dyDescent="0.25">
      <c r="A52294"/>
    </row>
    <row r="52295" spans="1:1" ht="13.2" x14ac:dyDescent="0.25">
      <c r="A52295"/>
    </row>
    <row r="52296" spans="1:1" ht="13.2" x14ac:dyDescent="0.25">
      <c r="A52296"/>
    </row>
    <row r="52297" spans="1:1" ht="13.2" x14ac:dyDescent="0.25">
      <c r="A52297"/>
    </row>
    <row r="52298" spans="1:1" ht="13.2" x14ac:dyDescent="0.25">
      <c r="A52298"/>
    </row>
    <row r="52299" spans="1:1" ht="13.2" x14ac:dyDescent="0.25">
      <c r="A52299"/>
    </row>
    <row r="52300" spans="1:1" ht="13.2" x14ac:dyDescent="0.25">
      <c r="A52300"/>
    </row>
    <row r="52301" spans="1:1" ht="13.2" x14ac:dyDescent="0.25">
      <c r="A52301"/>
    </row>
    <row r="52302" spans="1:1" ht="13.2" x14ac:dyDescent="0.25">
      <c r="A52302"/>
    </row>
    <row r="52303" spans="1:1" ht="13.2" x14ac:dyDescent="0.25">
      <c r="A52303"/>
    </row>
    <row r="52304" spans="1:1" ht="13.2" x14ac:dyDescent="0.25">
      <c r="A52304"/>
    </row>
    <row r="52305" spans="1:1" ht="13.2" x14ac:dyDescent="0.25">
      <c r="A52305"/>
    </row>
    <row r="52306" spans="1:1" ht="13.2" x14ac:dyDescent="0.25">
      <c r="A52306"/>
    </row>
    <row r="52307" spans="1:1" ht="13.2" x14ac:dyDescent="0.25">
      <c r="A52307"/>
    </row>
    <row r="52308" spans="1:1" ht="13.2" x14ac:dyDescent="0.25">
      <c r="A52308"/>
    </row>
    <row r="52309" spans="1:1" ht="13.2" x14ac:dyDescent="0.25">
      <c r="A52309"/>
    </row>
    <row r="52310" spans="1:1" ht="13.2" x14ac:dyDescent="0.25">
      <c r="A52310"/>
    </row>
    <row r="52311" spans="1:1" ht="13.2" x14ac:dyDescent="0.25">
      <c r="A52311"/>
    </row>
    <row r="52312" spans="1:1" ht="13.2" x14ac:dyDescent="0.25">
      <c r="A52312"/>
    </row>
    <row r="52313" spans="1:1" ht="13.2" x14ac:dyDescent="0.25">
      <c r="A52313"/>
    </row>
    <row r="52314" spans="1:1" ht="13.2" x14ac:dyDescent="0.25">
      <c r="A52314"/>
    </row>
    <row r="52315" spans="1:1" ht="13.2" x14ac:dyDescent="0.25">
      <c r="A52315"/>
    </row>
    <row r="52316" spans="1:1" ht="13.2" x14ac:dyDescent="0.25">
      <c r="A52316"/>
    </row>
    <row r="52317" spans="1:1" ht="13.2" x14ac:dyDescent="0.25">
      <c r="A52317"/>
    </row>
    <row r="52318" spans="1:1" ht="13.2" x14ac:dyDescent="0.25">
      <c r="A52318"/>
    </row>
    <row r="52319" spans="1:1" ht="13.2" x14ac:dyDescent="0.25">
      <c r="A52319"/>
    </row>
    <row r="52320" spans="1:1" ht="13.2" x14ac:dyDescent="0.25">
      <c r="A52320"/>
    </row>
    <row r="52321" spans="1:1" ht="13.2" x14ac:dyDescent="0.25">
      <c r="A52321"/>
    </row>
    <row r="52322" spans="1:1" ht="13.2" x14ac:dyDescent="0.25">
      <c r="A52322"/>
    </row>
    <row r="52323" spans="1:1" ht="13.2" x14ac:dyDescent="0.25">
      <c r="A52323"/>
    </row>
    <row r="52324" spans="1:1" ht="13.2" x14ac:dyDescent="0.25">
      <c r="A52324"/>
    </row>
    <row r="52325" spans="1:1" ht="13.2" x14ac:dyDescent="0.25">
      <c r="A52325"/>
    </row>
    <row r="52326" spans="1:1" ht="13.2" x14ac:dyDescent="0.25">
      <c r="A52326"/>
    </row>
    <row r="52327" spans="1:1" ht="13.2" x14ac:dyDescent="0.25">
      <c r="A52327"/>
    </row>
    <row r="52328" spans="1:1" ht="13.2" x14ac:dyDescent="0.25">
      <c r="A52328"/>
    </row>
    <row r="52329" spans="1:1" ht="13.2" x14ac:dyDescent="0.25">
      <c r="A52329"/>
    </row>
    <row r="52330" spans="1:1" ht="13.2" x14ac:dyDescent="0.25">
      <c r="A52330"/>
    </row>
    <row r="52331" spans="1:1" ht="13.2" x14ac:dyDescent="0.25">
      <c r="A52331"/>
    </row>
    <row r="52332" spans="1:1" ht="13.2" x14ac:dyDescent="0.25">
      <c r="A52332"/>
    </row>
    <row r="52333" spans="1:1" ht="13.2" x14ac:dyDescent="0.25">
      <c r="A52333"/>
    </row>
    <row r="52334" spans="1:1" ht="13.2" x14ac:dyDescent="0.25">
      <c r="A52334"/>
    </row>
    <row r="52335" spans="1:1" ht="13.2" x14ac:dyDescent="0.25">
      <c r="A52335"/>
    </row>
    <row r="52336" spans="1:1" ht="13.2" x14ac:dyDescent="0.25">
      <c r="A52336"/>
    </row>
    <row r="52337" spans="1:1" ht="13.2" x14ac:dyDescent="0.25">
      <c r="A52337"/>
    </row>
    <row r="52338" spans="1:1" ht="13.2" x14ac:dyDescent="0.25">
      <c r="A52338"/>
    </row>
    <row r="52339" spans="1:1" ht="13.2" x14ac:dyDescent="0.25">
      <c r="A52339"/>
    </row>
    <row r="52340" spans="1:1" ht="13.2" x14ac:dyDescent="0.25">
      <c r="A52340"/>
    </row>
    <row r="52341" spans="1:1" ht="13.2" x14ac:dyDescent="0.25">
      <c r="A52341"/>
    </row>
    <row r="52342" spans="1:1" ht="13.2" x14ac:dyDescent="0.25">
      <c r="A52342"/>
    </row>
    <row r="52343" spans="1:1" ht="13.2" x14ac:dyDescent="0.25">
      <c r="A52343"/>
    </row>
    <row r="52344" spans="1:1" ht="13.2" x14ac:dyDescent="0.25">
      <c r="A52344"/>
    </row>
    <row r="52345" spans="1:1" ht="13.2" x14ac:dyDescent="0.25">
      <c r="A52345"/>
    </row>
    <row r="52346" spans="1:1" ht="13.2" x14ac:dyDescent="0.25">
      <c r="A52346"/>
    </row>
    <row r="52347" spans="1:1" ht="13.2" x14ac:dyDescent="0.25">
      <c r="A52347"/>
    </row>
    <row r="52348" spans="1:1" ht="13.2" x14ac:dyDescent="0.25">
      <c r="A52348"/>
    </row>
    <row r="52349" spans="1:1" ht="13.2" x14ac:dyDescent="0.25">
      <c r="A52349"/>
    </row>
    <row r="52350" spans="1:1" ht="13.2" x14ac:dyDescent="0.25">
      <c r="A52350"/>
    </row>
    <row r="52351" spans="1:1" ht="13.2" x14ac:dyDescent="0.25">
      <c r="A52351"/>
    </row>
    <row r="52352" spans="1:1" ht="13.2" x14ac:dyDescent="0.25">
      <c r="A52352"/>
    </row>
    <row r="52353" spans="1:1" ht="13.2" x14ac:dyDescent="0.25">
      <c r="A52353"/>
    </row>
    <row r="52354" spans="1:1" ht="13.2" x14ac:dyDescent="0.25">
      <c r="A52354"/>
    </row>
    <row r="52355" spans="1:1" ht="13.2" x14ac:dyDescent="0.25">
      <c r="A52355"/>
    </row>
    <row r="52356" spans="1:1" ht="13.2" x14ac:dyDescent="0.25">
      <c r="A52356"/>
    </row>
    <row r="52357" spans="1:1" ht="13.2" x14ac:dyDescent="0.25">
      <c r="A52357"/>
    </row>
    <row r="52358" spans="1:1" ht="13.2" x14ac:dyDescent="0.25">
      <c r="A52358"/>
    </row>
    <row r="52359" spans="1:1" ht="13.2" x14ac:dyDescent="0.25">
      <c r="A52359"/>
    </row>
    <row r="52360" spans="1:1" ht="13.2" x14ac:dyDescent="0.25">
      <c r="A52360"/>
    </row>
    <row r="52361" spans="1:1" ht="13.2" x14ac:dyDescent="0.25">
      <c r="A52361"/>
    </row>
    <row r="52362" spans="1:1" ht="13.2" x14ac:dyDescent="0.25">
      <c r="A52362"/>
    </row>
    <row r="52363" spans="1:1" ht="13.2" x14ac:dyDescent="0.25">
      <c r="A52363"/>
    </row>
    <row r="52364" spans="1:1" ht="13.2" x14ac:dyDescent="0.25">
      <c r="A52364"/>
    </row>
    <row r="52365" spans="1:1" ht="13.2" x14ac:dyDescent="0.25">
      <c r="A52365"/>
    </row>
    <row r="52366" spans="1:1" ht="13.2" x14ac:dyDescent="0.25">
      <c r="A52366"/>
    </row>
    <row r="52367" spans="1:1" ht="13.2" x14ac:dyDescent="0.25">
      <c r="A52367"/>
    </row>
    <row r="52368" spans="1:1" ht="13.2" x14ac:dyDescent="0.25">
      <c r="A52368"/>
    </row>
    <row r="52369" spans="1:1" ht="13.2" x14ac:dyDescent="0.25">
      <c r="A52369"/>
    </row>
    <row r="52370" spans="1:1" ht="13.2" x14ac:dyDescent="0.25">
      <c r="A52370"/>
    </row>
    <row r="52371" spans="1:1" ht="13.2" x14ac:dyDescent="0.25">
      <c r="A52371"/>
    </row>
    <row r="52372" spans="1:1" ht="13.2" x14ac:dyDescent="0.25">
      <c r="A52372"/>
    </row>
    <row r="52373" spans="1:1" ht="13.2" x14ac:dyDescent="0.25">
      <c r="A52373"/>
    </row>
    <row r="52374" spans="1:1" ht="13.2" x14ac:dyDescent="0.25">
      <c r="A52374"/>
    </row>
    <row r="52375" spans="1:1" ht="13.2" x14ac:dyDescent="0.25">
      <c r="A52375"/>
    </row>
    <row r="52376" spans="1:1" ht="13.2" x14ac:dyDescent="0.25">
      <c r="A52376"/>
    </row>
    <row r="52377" spans="1:1" ht="13.2" x14ac:dyDescent="0.25">
      <c r="A52377"/>
    </row>
    <row r="52378" spans="1:1" ht="13.2" x14ac:dyDescent="0.25">
      <c r="A52378"/>
    </row>
    <row r="52379" spans="1:1" ht="13.2" x14ac:dyDescent="0.25">
      <c r="A52379"/>
    </row>
    <row r="52380" spans="1:1" ht="13.2" x14ac:dyDescent="0.25">
      <c r="A52380"/>
    </row>
    <row r="52381" spans="1:1" ht="13.2" x14ac:dyDescent="0.25">
      <c r="A52381"/>
    </row>
    <row r="52382" spans="1:1" ht="13.2" x14ac:dyDescent="0.25">
      <c r="A52382"/>
    </row>
    <row r="52383" spans="1:1" ht="13.2" x14ac:dyDescent="0.25">
      <c r="A52383"/>
    </row>
    <row r="52384" spans="1:1" ht="13.2" x14ac:dyDescent="0.25">
      <c r="A52384"/>
    </row>
    <row r="52385" spans="1:1" ht="13.2" x14ac:dyDescent="0.25">
      <c r="A52385"/>
    </row>
    <row r="52386" spans="1:1" ht="13.2" x14ac:dyDescent="0.25">
      <c r="A52386"/>
    </row>
    <row r="52387" spans="1:1" ht="13.2" x14ac:dyDescent="0.25">
      <c r="A52387"/>
    </row>
    <row r="52388" spans="1:1" ht="13.2" x14ac:dyDescent="0.25">
      <c r="A52388"/>
    </row>
    <row r="52389" spans="1:1" ht="13.2" x14ac:dyDescent="0.25">
      <c r="A52389"/>
    </row>
    <row r="52390" spans="1:1" ht="13.2" x14ac:dyDescent="0.25">
      <c r="A52390"/>
    </row>
    <row r="52391" spans="1:1" ht="13.2" x14ac:dyDescent="0.25">
      <c r="A52391"/>
    </row>
    <row r="52392" spans="1:1" ht="13.2" x14ac:dyDescent="0.25">
      <c r="A52392"/>
    </row>
    <row r="52393" spans="1:1" ht="13.2" x14ac:dyDescent="0.25">
      <c r="A52393"/>
    </row>
    <row r="52394" spans="1:1" ht="13.2" x14ac:dyDescent="0.25">
      <c r="A52394"/>
    </row>
    <row r="52395" spans="1:1" ht="13.2" x14ac:dyDescent="0.25">
      <c r="A52395"/>
    </row>
    <row r="52396" spans="1:1" ht="13.2" x14ac:dyDescent="0.25">
      <c r="A52396"/>
    </row>
    <row r="52397" spans="1:1" ht="13.2" x14ac:dyDescent="0.25">
      <c r="A52397"/>
    </row>
    <row r="52398" spans="1:1" ht="13.2" x14ac:dyDescent="0.25">
      <c r="A52398"/>
    </row>
    <row r="52399" spans="1:1" ht="13.2" x14ac:dyDescent="0.25">
      <c r="A52399"/>
    </row>
    <row r="52400" spans="1:1" ht="13.2" x14ac:dyDescent="0.25">
      <c r="A52400"/>
    </row>
    <row r="52401" spans="1:1" ht="13.2" x14ac:dyDescent="0.25">
      <c r="A52401"/>
    </row>
    <row r="52402" spans="1:1" ht="13.2" x14ac:dyDescent="0.25">
      <c r="A52402"/>
    </row>
    <row r="52403" spans="1:1" ht="13.2" x14ac:dyDescent="0.25">
      <c r="A52403"/>
    </row>
    <row r="52404" spans="1:1" ht="13.2" x14ac:dyDescent="0.25">
      <c r="A52404"/>
    </row>
    <row r="52405" spans="1:1" ht="13.2" x14ac:dyDescent="0.25">
      <c r="A52405"/>
    </row>
    <row r="52406" spans="1:1" ht="13.2" x14ac:dyDescent="0.25">
      <c r="A52406"/>
    </row>
    <row r="52407" spans="1:1" ht="13.2" x14ac:dyDescent="0.25">
      <c r="A52407"/>
    </row>
    <row r="52408" spans="1:1" ht="13.2" x14ac:dyDescent="0.25">
      <c r="A52408"/>
    </row>
    <row r="52409" spans="1:1" ht="13.2" x14ac:dyDescent="0.25">
      <c r="A52409"/>
    </row>
    <row r="52410" spans="1:1" ht="13.2" x14ac:dyDescent="0.25">
      <c r="A52410"/>
    </row>
    <row r="52411" spans="1:1" ht="13.2" x14ac:dyDescent="0.25">
      <c r="A52411"/>
    </row>
    <row r="52412" spans="1:1" ht="13.2" x14ac:dyDescent="0.25">
      <c r="A52412"/>
    </row>
    <row r="52413" spans="1:1" ht="13.2" x14ac:dyDescent="0.25">
      <c r="A52413"/>
    </row>
    <row r="52414" spans="1:1" ht="13.2" x14ac:dyDescent="0.25">
      <c r="A52414"/>
    </row>
    <row r="52415" spans="1:1" ht="13.2" x14ac:dyDescent="0.25">
      <c r="A52415"/>
    </row>
    <row r="52416" spans="1:1" ht="13.2" x14ac:dyDescent="0.25">
      <c r="A52416"/>
    </row>
    <row r="52417" spans="1:1" ht="13.2" x14ac:dyDescent="0.25">
      <c r="A52417"/>
    </row>
    <row r="52418" spans="1:1" ht="13.2" x14ac:dyDescent="0.25">
      <c r="A52418"/>
    </row>
    <row r="52419" spans="1:1" ht="13.2" x14ac:dyDescent="0.25">
      <c r="A52419"/>
    </row>
    <row r="52420" spans="1:1" ht="13.2" x14ac:dyDescent="0.25">
      <c r="A52420"/>
    </row>
    <row r="52421" spans="1:1" ht="13.2" x14ac:dyDescent="0.25">
      <c r="A52421"/>
    </row>
    <row r="52422" spans="1:1" ht="13.2" x14ac:dyDescent="0.25">
      <c r="A52422"/>
    </row>
    <row r="52423" spans="1:1" ht="13.2" x14ac:dyDescent="0.25">
      <c r="A52423"/>
    </row>
    <row r="52424" spans="1:1" ht="13.2" x14ac:dyDescent="0.25">
      <c r="A52424"/>
    </row>
    <row r="52425" spans="1:1" ht="13.2" x14ac:dyDescent="0.25">
      <c r="A52425"/>
    </row>
    <row r="52426" spans="1:1" ht="13.2" x14ac:dyDescent="0.25">
      <c r="A52426"/>
    </row>
    <row r="52427" spans="1:1" ht="13.2" x14ac:dyDescent="0.25">
      <c r="A52427"/>
    </row>
    <row r="52428" spans="1:1" ht="13.2" x14ac:dyDescent="0.25">
      <c r="A52428"/>
    </row>
    <row r="52429" spans="1:1" ht="13.2" x14ac:dyDescent="0.25">
      <c r="A52429"/>
    </row>
    <row r="52430" spans="1:1" ht="13.2" x14ac:dyDescent="0.25">
      <c r="A52430"/>
    </row>
    <row r="52431" spans="1:1" ht="13.2" x14ac:dyDescent="0.25">
      <c r="A52431"/>
    </row>
    <row r="52432" spans="1:1" ht="13.2" x14ac:dyDescent="0.25">
      <c r="A52432"/>
    </row>
    <row r="52433" spans="1:1" ht="13.2" x14ac:dyDescent="0.25">
      <c r="A52433"/>
    </row>
    <row r="52434" spans="1:1" ht="13.2" x14ac:dyDescent="0.25">
      <c r="A52434"/>
    </row>
    <row r="52435" spans="1:1" ht="13.2" x14ac:dyDescent="0.25">
      <c r="A52435"/>
    </row>
    <row r="52436" spans="1:1" ht="13.2" x14ac:dyDescent="0.25">
      <c r="A52436"/>
    </row>
    <row r="52437" spans="1:1" ht="13.2" x14ac:dyDescent="0.25">
      <c r="A52437"/>
    </row>
    <row r="52438" spans="1:1" ht="13.2" x14ac:dyDescent="0.25">
      <c r="A52438"/>
    </row>
    <row r="52439" spans="1:1" ht="13.2" x14ac:dyDescent="0.25">
      <c r="A52439"/>
    </row>
    <row r="52440" spans="1:1" ht="13.2" x14ac:dyDescent="0.25">
      <c r="A52440"/>
    </row>
    <row r="52441" spans="1:1" ht="13.2" x14ac:dyDescent="0.25">
      <c r="A52441"/>
    </row>
    <row r="52442" spans="1:1" ht="13.2" x14ac:dyDescent="0.25">
      <c r="A52442"/>
    </row>
    <row r="52443" spans="1:1" ht="13.2" x14ac:dyDescent="0.25">
      <c r="A52443"/>
    </row>
    <row r="52444" spans="1:1" ht="13.2" x14ac:dyDescent="0.25">
      <c r="A52444"/>
    </row>
    <row r="52445" spans="1:1" ht="13.2" x14ac:dyDescent="0.25">
      <c r="A52445"/>
    </row>
    <row r="52446" spans="1:1" ht="13.2" x14ac:dyDescent="0.25">
      <c r="A52446"/>
    </row>
    <row r="52447" spans="1:1" ht="13.2" x14ac:dyDescent="0.25">
      <c r="A52447"/>
    </row>
    <row r="52448" spans="1:1" ht="13.2" x14ac:dyDescent="0.25">
      <c r="A52448"/>
    </row>
    <row r="52449" spans="1:1" ht="13.2" x14ac:dyDescent="0.25">
      <c r="A52449"/>
    </row>
    <row r="52450" spans="1:1" ht="13.2" x14ac:dyDescent="0.25">
      <c r="A52450"/>
    </row>
    <row r="52451" spans="1:1" ht="13.2" x14ac:dyDescent="0.25">
      <c r="A52451"/>
    </row>
    <row r="52452" spans="1:1" ht="13.2" x14ac:dyDescent="0.25">
      <c r="A52452"/>
    </row>
    <row r="52453" spans="1:1" ht="13.2" x14ac:dyDescent="0.25">
      <c r="A52453"/>
    </row>
    <row r="52454" spans="1:1" ht="13.2" x14ac:dyDescent="0.25">
      <c r="A52454"/>
    </row>
    <row r="52455" spans="1:1" ht="13.2" x14ac:dyDescent="0.25">
      <c r="A52455"/>
    </row>
    <row r="52456" spans="1:1" ht="13.2" x14ac:dyDescent="0.25">
      <c r="A52456"/>
    </row>
    <row r="52457" spans="1:1" ht="13.2" x14ac:dyDescent="0.25">
      <c r="A52457"/>
    </row>
    <row r="52458" spans="1:1" ht="13.2" x14ac:dyDescent="0.25">
      <c r="A52458"/>
    </row>
    <row r="52459" spans="1:1" ht="13.2" x14ac:dyDescent="0.25">
      <c r="A52459"/>
    </row>
    <row r="52460" spans="1:1" ht="13.2" x14ac:dyDescent="0.25">
      <c r="A52460"/>
    </row>
    <row r="52461" spans="1:1" ht="13.2" x14ac:dyDescent="0.25">
      <c r="A52461"/>
    </row>
    <row r="52462" spans="1:1" ht="13.2" x14ac:dyDescent="0.25">
      <c r="A52462"/>
    </row>
    <row r="52463" spans="1:1" ht="13.2" x14ac:dyDescent="0.25">
      <c r="A52463"/>
    </row>
    <row r="52464" spans="1:1" ht="13.2" x14ac:dyDescent="0.25">
      <c r="A52464"/>
    </row>
    <row r="52465" spans="1:1" ht="13.2" x14ac:dyDescent="0.25">
      <c r="A52465"/>
    </row>
    <row r="52466" spans="1:1" ht="13.2" x14ac:dyDescent="0.25">
      <c r="A52466"/>
    </row>
    <row r="52467" spans="1:1" ht="13.2" x14ac:dyDescent="0.25">
      <c r="A52467"/>
    </row>
    <row r="52468" spans="1:1" ht="13.2" x14ac:dyDescent="0.25">
      <c r="A52468"/>
    </row>
    <row r="52469" spans="1:1" ht="13.2" x14ac:dyDescent="0.25">
      <c r="A52469"/>
    </row>
    <row r="52470" spans="1:1" ht="13.2" x14ac:dyDescent="0.25">
      <c r="A52470"/>
    </row>
    <row r="52471" spans="1:1" ht="13.2" x14ac:dyDescent="0.25">
      <c r="A52471"/>
    </row>
    <row r="52472" spans="1:1" ht="13.2" x14ac:dyDescent="0.25">
      <c r="A52472"/>
    </row>
    <row r="52473" spans="1:1" ht="13.2" x14ac:dyDescent="0.25">
      <c r="A52473"/>
    </row>
    <row r="52474" spans="1:1" ht="13.2" x14ac:dyDescent="0.25">
      <c r="A52474"/>
    </row>
    <row r="52475" spans="1:1" ht="13.2" x14ac:dyDescent="0.25">
      <c r="A52475"/>
    </row>
    <row r="52476" spans="1:1" ht="13.2" x14ac:dyDescent="0.25">
      <c r="A52476"/>
    </row>
    <row r="52477" spans="1:1" ht="13.2" x14ac:dyDescent="0.25">
      <c r="A52477"/>
    </row>
    <row r="52478" spans="1:1" ht="13.2" x14ac:dyDescent="0.25">
      <c r="A52478"/>
    </row>
    <row r="52479" spans="1:1" ht="13.2" x14ac:dyDescent="0.25">
      <c r="A52479"/>
    </row>
    <row r="52480" spans="1:1" ht="13.2" x14ac:dyDescent="0.25">
      <c r="A52480"/>
    </row>
    <row r="52481" spans="1:1" ht="13.2" x14ac:dyDescent="0.25">
      <c r="A52481"/>
    </row>
    <row r="52482" spans="1:1" ht="13.2" x14ac:dyDescent="0.25">
      <c r="A52482"/>
    </row>
    <row r="52483" spans="1:1" ht="13.2" x14ac:dyDescent="0.25">
      <c r="A52483"/>
    </row>
    <row r="52484" spans="1:1" ht="13.2" x14ac:dyDescent="0.25">
      <c r="A52484"/>
    </row>
    <row r="52485" spans="1:1" ht="13.2" x14ac:dyDescent="0.25">
      <c r="A52485"/>
    </row>
    <row r="52486" spans="1:1" ht="13.2" x14ac:dyDescent="0.25">
      <c r="A52486"/>
    </row>
    <row r="52487" spans="1:1" ht="13.2" x14ac:dyDescent="0.25">
      <c r="A52487"/>
    </row>
    <row r="52488" spans="1:1" ht="13.2" x14ac:dyDescent="0.25">
      <c r="A52488"/>
    </row>
    <row r="52489" spans="1:1" ht="13.2" x14ac:dyDescent="0.25">
      <c r="A52489"/>
    </row>
    <row r="52490" spans="1:1" ht="13.2" x14ac:dyDescent="0.25">
      <c r="A52490"/>
    </row>
    <row r="52491" spans="1:1" ht="13.2" x14ac:dyDescent="0.25">
      <c r="A52491"/>
    </row>
    <row r="52492" spans="1:1" ht="13.2" x14ac:dyDescent="0.25">
      <c r="A52492"/>
    </row>
    <row r="52493" spans="1:1" ht="13.2" x14ac:dyDescent="0.25">
      <c r="A52493"/>
    </row>
    <row r="52494" spans="1:1" ht="13.2" x14ac:dyDescent="0.25">
      <c r="A52494"/>
    </row>
    <row r="52495" spans="1:1" ht="13.2" x14ac:dyDescent="0.25">
      <c r="A52495"/>
    </row>
    <row r="52496" spans="1:1" ht="13.2" x14ac:dyDescent="0.25">
      <c r="A52496"/>
    </row>
    <row r="52497" spans="1:1" ht="13.2" x14ac:dyDescent="0.25">
      <c r="A52497"/>
    </row>
    <row r="52498" spans="1:1" ht="13.2" x14ac:dyDescent="0.25">
      <c r="A52498"/>
    </row>
    <row r="52499" spans="1:1" ht="13.2" x14ac:dyDescent="0.25">
      <c r="A52499"/>
    </row>
    <row r="52500" spans="1:1" ht="13.2" x14ac:dyDescent="0.25">
      <c r="A52500"/>
    </row>
    <row r="52501" spans="1:1" ht="13.2" x14ac:dyDescent="0.25">
      <c r="A52501"/>
    </row>
    <row r="52502" spans="1:1" ht="13.2" x14ac:dyDescent="0.25">
      <c r="A52502"/>
    </row>
    <row r="52503" spans="1:1" ht="13.2" x14ac:dyDescent="0.25">
      <c r="A52503"/>
    </row>
    <row r="52504" spans="1:1" ht="13.2" x14ac:dyDescent="0.25">
      <c r="A52504"/>
    </row>
    <row r="52505" spans="1:1" ht="13.2" x14ac:dyDescent="0.25">
      <c r="A52505"/>
    </row>
    <row r="52506" spans="1:1" ht="13.2" x14ac:dyDescent="0.25">
      <c r="A52506"/>
    </row>
    <row r="52507" spans="1:1" ht="13.2" x14ac:dyDescent="0.25">
      <c r="A52507"/>
    </row>
    <row r="52508" spans="1:1" ht="13.2" x14ac:dyDescent="0.25">
      <c r="A52508"/>
    </row>
    <row r="52509" spans="1:1" ht="13.2" x14ac:dyDescent="0.25">
      <c r="A52509"/>
    </row>
    <row r="52510" spans="1:1" ht="13.2" x14ac:dyDescent="0.25">
      <c r="A52510"/>
    </row>
    <row r="52511" spans="1:1" ht="13.2" x14ac:dyDescent="0.25">
      <c r="A52511"/>
    </row>
    <row r="52512" spans="1:1" ht="13.2" x14ac:dyDescent="0.25">
      <c r="A52512"/>
    </row>
    <row r="52513" spans="1:1" ht="13.2" x14ac:dyDescent="0.25">
      <c r="A52513"/>
    </row>
    <row r="52514" spans="1:1" ht="13.2" x14ac:dyDescent="0.25">
      <c r="A52514"/>
    </row>
    <row r="52515" spans="1:1" ht="13.2" x14ac:dyDescent="0.25">
      <c r="A52515"/>
    </row>
    <row r="52516" spans="1:1" ht="13.2" x14ac:dyDescent="0.25">
      <c r="A52516"/>
    </row>
    <row r="52517" spans="1:1" ht="13.2" x14ac:dyDescent="0.25">
      <c r="A52517"/>
    </row>
    <row r="52518" spans="1:1" ht="13.2" x14ac:dyDescent="0.25">
      <c r="A52518"/>
    </row>
    <row r="52519" spans="1:1" ht="13.2" x14ac:dyDescent="0.25">
      <c r="A52519"/>
    </row>
    <row r="52520" spans="1:1" ht="13.2" x14ac:dyDescent="0.25">
      <c r="A52520"/>
    </row>
    <row r="52521" spans="1:1" ht="13.2" x14ac:dyDescent="0.25">
      <c r="A52521"/>
    </row>
    <row r="52522" spans="1:1" ht="13.2" x14ac:dyDescent="0.25">
      <c r="A52522"/>
    </row>
    <row r="52523" spans="1:1" ht="13.2" x14ac:dyDescent="0.25">
      <c r="A52523"/>
    </row>
    <row r="52524" spans="1:1" ht="13.2" x14ac:dyDescent="0.25">
      <c r="A52524"/>
    </row>
    <row r="52525" spans="1:1" ht="13.2" x14ac:dyDescent="0.25">
      <c r="A52525"/>
    </row>
    <row r="52526" spans="1:1" ht="13.2" x14ac:dyDescent="0.25">
      <c r="A52526"/>
    </row>
    <row r="52527" spans="1:1" ht="13.2" x14ac:dyDescent="0.25">
      <c r="A52527"/>
    </row>
    <row r="52528" spans="1:1" ht="13.2" x14ac:dyDescent="0.25">
      <c r="A52528"/>
    </row>
    <row r="52529" spans="1:1" ht="13.2" x14ac:dyDescent="0.25">
      <c r="A52529"/>
    </row>
    <row r="52530" spans="1:1" ht="13.2" x14ac:dyDescent="0.25">
      <c r="A52530"/>
    </row>
    <row r="52531" spans="1:1" ht="13.2" x14ac:dyDescent="0.25">
      <c r="A52531"/>
    </row>
    <row r="52532" spans="1:1" ht="13.2" x14ac:dyDescent="0.25">
      <c r="A52532"/>
    </row>
    <row r="52533" spans="1:1" ht="13.2" x14ac:dyDescent="0.25">
      <c r="A52533"/>
    </row>
    <row r="52534" spans="1:1" ht="13.2" x14ac:dyDescent="0.25">
      <c r="A52534"/>
    </row>
    <row r="52535" spans="1:1" ht="13.2" x14ac:dyDescent="0.25">
      <c r="A52535"/>
    </row>
    <row r="52536" spans="1:1" ht="13.2" x14ac:dyDescent="0.25">
      <c r="A52536"/>
    </row>
    <row r="52537" spans="1:1" ht="13.2" x14ac:dyDescent="0.25">
      <c r="A52537"/>
    </row>
    <row r="52538" spans="1:1" ht="13.2" x14ac:dyDescent="0.25">
      <c r="A52538"/>
    </row>
    <row r="52539" spans="1:1" ht="13.2" x14ac:dyDescent="0.25">
      <c r="A52539"/>
    </row>
    <row r="52540" spans="1:1" ht="13.2" x14ac:dyDescent="0.25">
      <c r="A52540"/>
    </row>
    <row r="52541" spans="1:1" ht="13.2" x14ac:dyDescent="0.25">
      <c r="A52541"/>
    </row>
    <row r="52542" spans="1:1" ht="13.2" x14ac:dyDescent="0.25">
      <c r="A52542"/>
    </row>
    <row r="52543" spans="1:1" ht="13.2" x14ac:dyDescent="0.25">
      <c r="A52543"/>
    </row>
    <row r="52544" spans="1:1" ht="13.2" x14ac:dyDescent="0.25">
      <c r="A52544"/>
    </row>
    <row r="52545" spans="1:1" ht="13.2" x14ac:dyDescent="0.25">
      <c r="A52545"/>
    </row>
    <row r="52546" spans="1:1" ht="13.2" x14ac:dyDescent="0.25">
      <c r="A52546"/>
    </row>
    <row r="52547" spans="1:1" ht="13.2" x14ac:dyDescent="0.25">
      <c r="A52547"/>
    </row>
    <row r="52548" spans="1:1" ht="13.2" x14ac:dyDescent="0.25">
      <c r="A52548"/>
    </row>
    <row r="52549" spans="1:1" ht="13.2" x14ac:dyDescent="0.25">
      <c r="A52549"/>
    </row>
    <row r="52550" spans="1:1" ht="13.2" x14ac:dyDescent="0.25">
      <c r="A52550"/>
    </row>
    <row r="52551" spans="1:1" ht="13.2" x14ac:dyDescent="0.25">
      <c r="A52551"/>
    </row>
    <row r="52552" spans="1:1" ht="13.2" x14ac:dyDescent="0.25">
      <c r="A52552"/>
    </row>
    <row r="52553" spans="1:1" ht="13.2" x14ac:dyDescent="0.25">
      <c r="A52553"/>
    </row>
    <row r="52554" spans="1:1" ht="13.2" x14ac:dyDescent="0.25">
      <c r="A52554"/>
    </row>
    <row r="52555" spans="1:1" ht="13.2" x14ac:dyDescent="0.25">
      <c r="A52555"/>
    </row>
    <row r="52556" spans="1:1" ht="13.2" x14ac:dyDescent="0.25">
      <c r="A52556"/>
    </row>
    <row r="52557" spans="1:1" ht="13.2" x14ac:dyDescent="0.25">
      <c r="A52557"/>
    </row>
    <row r="52558" spans="1:1" ht="13.2" x14ac:dyDescent="0.25">
      <c r="A52558"/>
    </row>
    <row r="52559" spans="1:1" ht="13.2" x14ac:dyDescent="0.25">
      <c r="A52559"/>
    </row>
    <row r="52560" spans="1:1" ht="13.2" x14ac:dyDescent="0.25">
      <c r="A52560"/>
    </row>
    <row r="52561" spans="1:1" ht="13.2" x14ac:dyDescent="0.25">
      <c r="A52561"/>
    </row>
    <row r="52562" spans="1:1" ht="13.2" x14ac:dyDescent="0.25">
      <c r="A52562"/>
    </row>
    <row r="52563" spans="1:1" ht="13.2" x14ac:dyDescent="0.25">
      <c r="A52563"/>
    </row>
    <row r="52564" spans="1:1" ht="13.2" x14ac:dyDescent="0.25">
      <c r="A52564"/>
    </row>
    <row r="52565" spans="1:1" ht="13.2" x14ac:dyDescent="0.25">
      <c r="A52565"/>
    </row>
    <row r="52566" spans="1:1" ht="13.2" x14ac:dyDescent="0.25">
      <c r="A52566"/>
    </row>
    <row r="52567" spans="1:1" ht="13.2" x14ac:dyDescent="0.25">
      <c r="A52567"/>
    </row>
    <row r="52568" spans="1:1" ht="13.2" x14ac:dyDescent="0.25">
      <c r="A52568"/>
    </row>
    <row r="52569" spans="1:1" ht="13.2" x14ac:dyDescent="0.25">
      <c r="A52569"/>
    </row>
    <row r="52570" spans="1:1" ht="13.2" x14ac:dyDescent="0.25">
      <c r="A52570"/>
    </row>
    <row r="52571" spans="1:1" ht="13.2" x14ac:dyDescent="0.25">
      <c r="A52571"/>
    </row>
    <row r="52572" spans="1:1" ht="13.2" x14ac:dyDescent="0.25">
      <c r="A52572"/>
    </row>
    <row r="52573" spans="1:1" ht="13.2" x14ac:dyDescent="0.25">
      <c r="A52573"/>
    </row>
    <row r="52574" spans="1:1" ht="13.2" x14ac:dyDescent="0.25">
      <c r="A52574"/>
    </row>
    <row r="52575" spans="1:1" ht="13.2" x14ac:dyDescent="0.25">
      <c r="A52575"/>
    </row>
    <row r="52576" spans="1:1" ht="13.2" x14ac:dyDescent="0.25">
      <c r="A52576"/>
    </row>
    <row r="52577" spans="1:1" ht="13.2" x14ac:dyDescent="0.25">
      <c r="A52577"/>
    </row>
    <row r="52578" spans="1:1" ht="13.2" x14ac:dyDescent="0.25">
      <c r="A52578"/>
    </row>
    <row r="52579" spans="1:1" ht="13.2" x14ac:dyDescent="0.25">
      <c r="A52579"/>
    </row>
    <row r="52580" spans="1:1" ht="13.2" x14ac:dyDescent="0.25">
      <c r="A52580"/>
    </row>
    <row r="52581" spans="1:1" ht="13.2" x14ac:dyDescent="0.25">
      <c r="A52581"/>
    </row>
    <row r="52582" spans="1:1" ht="13.2" x14ac:dyDescent="0.25">
      <c r="A52582"/>
    </row>
    <row r="52583" spans="1:1" ht="13.2" x14ac:dyDescent="0.25">
      <c r="A52583"/>
    </row>
    <row r="52584" spans="1:1" ht="13.2" x14ac:dyDescent="0.25">
      <c r="A52584"/>
    </row>
    <row r="52585" spans="1:1" ht="13.2" x14ac:dyDescent="0.25">
      <c r="A52585"/>
    </row>
    <row r="52586" spans="1:1" ht="13.2" x14ac:dyDescent="0.25">
      <c r="A52586"/>
    </row>
    <row r="52587" spans="1:1" ht="13.2" x14ac:dyDescent="0.25">
      <c r="A52587"/>
    </row>
    <row r="52588" spans="1:1" ht="13.2" x14ac:dyDescent="0.25">
      <c r="A52588"/>
    </row>
    <row r="52589" spans="1:1" ht="13.2" x14ac:dyDescent="0.25">
      <c r="A52589"/>
    </row>
    <row r="52590" spans="1:1" ht="13.2" x14ac:dyDescent="0.25">
      <c r="A52590"/>
    </row>
    <row r="52591" spans="1:1" ht="13.2" x14ac:dyDescent="0.25">
      <c r="A52591"/>
    </row>
    <row r="52592" spans="1:1" ht="13.2" x14ac:dyDescent="0.25">
      <c r="A52592"/>
    </row>
    <row r="52593" spans="1:1" ht="13.2" x14ac:dyDescent="0.25">
      <c r="A52593"/>
    </row>
    <row r="52594" spans="1:1" ht="13.2" x14ac:dyDescent="0.25">
      <c r="A52594"/>
    </row>
    <row r="52595" spans="1:1" ht="13.2" x14ac:dyDescent="0.25">
      <c r="A52595"/>
    </row>
    <row r="52596" spans="1:1" ht="13.2" x14ac:dyDescent="0.25">
      <c r="A52596"/>
    </row>
    <row r="52597" spans="1:1" ht="13.2" x14ac:dyDescent="0.25">
      <c r="A52597"/>
    </row>
    <row r="52598" spans="1:1" ht="13.2" x14ac:dyDescent="0.25">
      <c r="A52598"/>
    </row>
    <row r="52599" spans="1:1" ht="13.2" x14ac:dyDescent="0.25">
      <c r="A52599"/>
    </row>
    <row r="52600" spans="1:1" ht="13.2" x14ac:dyDescent="0.25">
      <c r="A52600"/>
    </row>
    <row r="52601" spans="1:1" ht="13.2" x14ac:dyDescent="0.25">
      <c r="A52601"/>
    </row>
    <row r="52602" spans="1:1" ht="13.2" x14ac:dyDescent="0.25">
      <c r="A52602"/>
    </row>
    <row r="52603" spans="1:1" ht="13.2" x14ac:dyDescent="0.25">
      <c r="A52603"/>
    </row>
    <row r="52604" spans="1:1" ht="13.2" x14ac:dyDescent="0.25">
      <c r="A52604"/>
    </row>
    <row r="52605" spans="1:1" ht="13.2" x14ac:dyDescent="0.25">
      <c r="A52605"/>
    </row>
    <row r="52606" spans="1:1" ht="13.2" x14ac:dyDescent="0.25">
      <c r="A52606"/>
    </row>
    <row r="52607" spans="1:1" ht="13.2" x14ac:dyDescent="0.25">
      <c r="A52607"/>
    </row>
    <row r="52608" spans="1:1" ht="13.2" x14ac:dyDescent="0.25">
      <c r="A52608"/>
    </row>
    <row r="52609" spans="1:1" ht="13.2" x14ac:dyDescent="0.25">
      <c r="A52609"/>
    </row>
    <row r="52610" spans="1:1" ht="13.2" x14ac:dyDescent="0.25">
      <c r="A52610"/>
    </row>
    <row r="52611" spans="1:1" ht="13.2" x14ac:dyDescent="0.25">
      <c r="A52611"/>
    </row>
    <row r="52612" spans="1:1" ht="13.2" x14ac:dyDescent="0.25">
      <c r="A52612"/>
    </row>
    <row r="52613" spans="1:1" ht="13.2" x14ac:dyDescent="0.25">
      <c r="A52613"/>
    </row>
    <row r="52614" spans="1:1" ht="13.2" x14ac:dyDescent="0.25">
      <c r="A52614"/>
    </row>
    <row r="52615" spans="1:1" ht="13.2" x14ac:dyDescent="0.25">
      <c r="A52615"/>
    </row>
    <row r="52616" spans="1:1" ht="13.2" x14ac:dyDescent="0.25">
      <c r="A52616"/>
    </row>
    <row r="52617" spans="1:1" ht="13.2" x14ac:dyDescent="0.25">
      <c r="A52617"/>
    </row>
    <row r="52618" spans="1:1" ht="13.2" x14ac:dyDescent="0.25">
      <c r="A52618"/>
    </row>
    <row r="52619" spans="1:1" ht="13.2" x14ac:dyDescent="0.25">
      <c r="A52619"/>
    </row>
    <row r="52620" spans="1:1" ht="13.2" x14ac:dyDescent="0.25">
      <c r="A52620"/>
    </row>
    <row r="52621" spans="1:1" ht="13.2" x14ac:dyDescent="0.25">
      <c r="A52621"/>
    </row>
    <row r="52622" spans="1:1" ht="13.2" x14ac:dyDescent="0.25">
      <c r="A52622"/>
    </row>
    <row r="52623" spans="1:1" ht="13.2" x14ac:dyDescent="0.25">
      <c r="A52623"/>
    </row>
    <row r="52624" spans="1:1" ht="13.2" x14ac:dyDescent="0.25">
      <c r="A52624"/>
    </row>
    <row r="52625" spans="1:1" ht="13.2" x14ac:dyDescent="0.25">
      <c r="A52625"/>
    </row>
    <row r="52626" spans="1:1" ht="13.2" x14ac:dyDescent="0.25">
      <c r="A52626"/>
    </row>
    <row r="52627" spans="1:1" ht="13.2" x14ac:dyDescent="0.25">
      <c r="A52627"/>
    </row>
    <row r="52628" spans="1:1" ht="13.2" x14ac:dyDescent="0.25">
      <c r="A52628"/>
    </row>
    <row r="52629" spans="1:1" ht="13.2" x14ac:dyDescent="0.25">
      <c r="A52629"/>
    </row>
    <row r="52630" spans="1:1" ht="13.2" x14ac:dyDescent="0.25">
      <c r="A52630"/>
    </row>
    <row r="52631" spans="1:1" ht="13.2" x14ac:dyDescent="0.25">
      <c r="A52631"/>
    </row>
    <row r="52632" spans="1:1" ht="13.2" x14ac:dyDescent="0.25">
      <c r="A52632"/>
    </row>
    <row r="52633" spans="1:1" ht="13.2" x14ac:dyDescent="0.25">
      <c r="A52633"/>
    </row>
    <row r="52634" spans="1:1" ht="13.2" x14ac:dyDescent="0.25">
      <c r="A52634"/>
    </row>
    <row r="52635" spans="1:1" ht="13.2" x14ac:dyDescent="0.25">
      <c r="A52635"/>
    </row>
    <row r="52636" spans="1:1" ht="13.2" x14ac:dyDescent="0.25">
      <c r="A52636"/>
    </row>
    <row r="52637" spans="1:1" ht="13.2" x14ac:dyDescent="0.25">
      <c r="A52637"/>
    </row>
    <row r="52638" spans="1:1" ht="13.2" x14ac:dyDescent="0.25">
      <c r="A52638"/>
    </row>
    <row r="52639" spans="1:1" ht="13.2" x14ac:dyDescent="0.25">
      <c r="A52639"/>
    </row>
    <row r="52640" spans="1:1" ht="13.2" x14ac:dyDescent="0.25">
      <c r="A52640"/>
    </row>
    <row r="52641" spans="1:1" ht="13.2" x14ac:dyDescent="0.25">
      <c r="A52641"/>
    </row>
    <row r="52642" spans="1:1" ht="13.2" x14ac:dyDescent="0.25">
      <c r="A52642"/>
    </row>
    <row r="52643" spans="1:1" ht="13.2" x14ac:dyDescent="0.25">
      <c r="A52643"/>
    </row>
    <row r="52644" spans="1:1" ht="13.2" x14ac:dyDescent="0.25">
      <c r="A52644"/>
    </row>
    <row r="52645" spans="1:1" ht="13.2" x14ac:dyDescent="0.25">
      <c r="A52645"/>
    </row>
    <row r="52646" spans="1:1" ht="13.2" x14ac:dyDescent="0.25">
      <c r="A52646"/>
    </row>
    <row r="52647" spans="1:1" ht="13.2" x14ac:dyDescent="0.25">
      <c r="A52647"/>
    </row>
    <row r="52648" spans="1:1" ht="13.2" x14ac:dyDescent="0.25">
      <c r="A52648"/>
    </row>
    <row r="52649" spans="1:1" ht="13.2" x14ac:dyDescent="0.25">
      <c r="A52649"/>
    </row>
    <row r="52650" spans="1:1" ht="13.2" x14ac:dyDescent="0.25">
      <c r="A52650"/>
    </row>
    <row r="52651" spans="1:1" ht="13.2" x14ac:dyDescent="0.25">
      <c r="A52651"/>
    </row>
    <row r="52652" spans="1:1" ht="13.2" x14ac:dyDescent="0.25">
      <c r="A52652"/>
    </row>
    <row r="52653" spans="1:1" ht="13.2" x14ac:dyDescent="0.25">
      <c r="A52653"/>
    </row>
    <row r="52654" spans="1:1" ht="13.2" x14ac:dyDescent="0.25">
      <c r="A52654"/>
    </row>
    <row r="52655" spans="1:1" ht="13.2" x14ac:dyDescent="0.25">
      <c r="A52655"/>
    </row>
    <row r="52656" spans="1:1" ht="13.2" x14ac:dyDescent="0.25">
      <c r="A52656"/>
    </row>
    <row r="52657" spans="1:1" ht="13.2" x14ac:dyDescent="0.25">
      <c r="A52657"/>
    </row>
    <row r="52658" spans="1:1" ht="13.2" x14ac:dyDescent="0.25">
      <c r="A52658"/>
    </row>
    <row r="52659" spans="1:1" ht="13.2" x14ac:dyDescent="0.25">
      <c r="A52659"/>
    </row>
    <row r="52660" spans="1:1" ht="13.2" x14ac:dyDescent="0.25">
      <c r="A52660"/>
    </row>
    <row r="52661" spans="1:1" ht="13.2" x14ac:dyDescent="0.25">
      <c r="A52661"/>
    </row>
    <row r="52662" spans="1:1" ht="13.2" x14ac:dyDescent="0.25">
      <c r="A52662"/>
    </row>
    <row r="52663" spans="1:1" ht="13.2" x14ac:dyDescent="0.25">
      <c r="A52663"/>
    </row>
    <row r="52664" spans="1:1" ht="13.2" x14ac:dyDescent="0.25">
      <c r="A52664"/>
    </row>
    <row r="52665" spans="1:1" ht="13.2" x14ac:dyDescent="0.25">
      <c r="A52665"/>
    </row>
    <row r="52666" spans="1:1" ht="13.2" x14ac:dyDescent="0.25">
      <c r="A52666"/>
    </row>
    <row r="52667" spans="1:1" ht="13.2" x14ac:dyDescent="0.25">
      <c r="A52667"/>
    </row>
    <row r="52668" spans="1:1" ht="13.2" x14ac:dyDescent="0.25">
      <c r="A52668"/>
    </row>
    <row r="52669" spans="1:1" ht="13.2" x14ac:dyDescent="0.25">
      <c r="A52669"/>
    </row>
    <row r="52670" spans="1:1" ht="13.2" x14ac:dyDescent="0.25">
      <c r="A52670"/>
    </row>
    <row r="52671" spans="1:1" ht="13.2" x14ac:dyDescent="0.25">
      <c r="A52671"/>
    </row>
    <row r="52672" spans="1:1" ht="13.2" x14ac:dyDescent="0.25">
      <c r="A52672"/>
    </row>
    <row r="52673" spans="1:1" ht="13.2" x14ac:dyDescent="0.25">
      <c r="A52673"/>
    </row>
    <row r="52674" spans="1:1" ht="13.2" x14ac:dyDescent="0.25">
      <c r="A52674"/>
    </row>
    <row r="52675" spans="1:1" ht="13.2" x14ac:dyDescent="0.25">
      <c r="A52675"/>
    </row>
    <row r="52676" spans="1:1" ht="13.2" x14ac:dyDescent="0.25">
      <c r="A52676"/>
    </row>
    <row r="52677" spans="1:1" ht="13.2" x14ac:dyDescent="0.25">
      <c r="A52677"/>
    </row>
    <row r="52678" spans="1:1" ht="13.2" x14ac:dyDescent="0.25">
      <c r="A52678"/>
    </row>
    <row r="52679" spans="1:1" ht="13.2" x14ac:dyDescent="0.25">
      <c r="A52679"/>
    </row>
    <row r="52680" spans="1:1" ht="13.2" x14ac:dyDescent="0.25">
      <c r="A52680"/>
    </row>
    <row r="52681" spans="1:1" ht="13.2" x14ac:dyDescent="0.25">
      <c r="A52681"/>
    </row>
    <row r="52682" spans="1:1" ht="13.2" x14ac:dyDescent="0.25">
      <c r="A52682"/>
    </row>
    <row r="52683" spans="1:1" ht="13.2" x14ac:dyDescent="0.25">
      <c r="A52683"/>
    </row>
    <row r="52684" spans="1:1" ht="13.2" x14ac:dyDescent="0.25">
      <c r="A52684"/>
    </row>
    <row r="52685" spans="1:1" ht="13.2" x14ac:dyDescent="0.25">
      <c r="A52685"/>
    </row>
    <row r="52686" spans="1:1" ht="13.2" x14ac:dyDescent="0.25">
      <c r="A52686"/>
    </row>
    <row r="52687" spans="1:1" ht="13.2" x14ac:dyDescent="0.25">
      <c r="A52687"/>
    </row>
    <row r="52688" spans="1:1" ht="13.2" x14ac:dyDescent="0.25">
      <c r="A52688"/>
    </row>
    <row r="52689" spans="1:1" ht="13.2" x14ac:dyDescent="0.25">
      <c r="A52689"/>
    </row>
    <row r="52690" spans="1:1" ht="13.2" x14ac:dyDescent="0.25">
      <c r="A52690"/>
    </row>
    <row r="52691" spans="1:1" ht="13.2" x14ac:dyDescent="0.25">
      <c r="A52691"/>
    </row>
    <row r="52692" spans="1:1" ht="13.2" x14ac:dyDescent="0.25">
      <c r="A52692"/>
    </row>
    <row r="52693" spans="1:1" ht="13.2" x14ac:dyDescent="0.25">
      <c r="A52693"/>
    </row>
    <row r="52694" spans="1:1" ht="13.2" x14ac:dyDescent="0.25">
      <c r="A52694"/>
    </row>
    <row r="52695" spans="1:1" ht="13.2" x14ac:dyDescent="0.25">
      <c r="A52695"/>
    </row>
    <row r="52696" spans="1:1" ht="13.2" x14ac:dyDescent="0.25">
      <c r="A52696"/>
    </row>
    <row r="52697" spans="1:1" ht="13.2" x14ac:dyDescent="0.25">
      <c r="A52697"/>
    </row>
    <row r="52698" spans="1:1" ht="13.2" x14ac:dyDescent="0.25">
      <c r="A52698"/>
    </row>
    <row r="52699" spans="1:1" ht="13.2" x14ac:dyDescent="0.25">
      <c r="A52699"/>
    </row>
    <row r="52700" spans="1:1" ht="13.2" x14ac:dyDescent="0.25">
      <c r="A52700"/>
    </row>
    <row r="52701" spans="1:1" ht="13.2" x14ac:dyDescent="0.25">
      <c r="A52701"/>
    </row>
    <row r="52702" spans="1:1" ht="13.2" x14ac:dyDescent="0.25">
      <c r="A52702"/>
    </row>
    <row r="52703" spans="1:1" ht="13.2" x14ac:dyDescent="0.25">
      <c r="A52703"/>
    </row>
    <row r="52704" spans="1:1" ht="13.2" x14ac:dyDescent="0.25">
      <c r="A52704"/>
    </row>
    <row r="52705" spans="1:1" ht="13.2" x14ac:dyDescent="0.25">
      <c r="A52705"/>
    </row>
    <row r="52706" spans="1:1" ht="13.2" x14ac:dyDescent="0.25">
      <c r="A52706"/>
    </row>
    <row r="52707" spans="1:1" ht="13.2" x14ac:dyDescent="0.25">
      <c r="A52707"/>
    </row>
    <row r="52708" spans="1:1" ht="13.2" x14ac:dyDescent="0.25">
      <c r="A52708"/>
    </row>
    <row r="52709" spans="1:1" ht="13.2" x14ac:dyDescent="0.25">
      <c r="A52709"/>
    </row>
    <row r="52710" spans="1:1" ht="13.2" x14ac:dyDescent="0.25">
      <c r="A52710"/>
    </row>
    <row r="52711" spans="1:1" ht="13.2" x14ac:dyDescent="0.25">
      <c r="A52711"/>
    </row>
    <row r="52712" spans="1:1" ht="13.2" x14ac:dyDescent="0.25">
      <c r="A52712"/>
    </row>
    <row r="52713" spans="1:1" ht="13.2" x14ac:dyDescent="0.25">
      <c r="A52713"/>
    </row>
    <row r="52714" spans="1:1" ht="13.2" x14ac:dyDescent="0.25">
      <c r="A52714"/>
    </row>
    <row r="52715" spans="1:1" ht="13.2" x14ac:dyDescent="0.25">
      <c r="A52715"/>
    </row>
    <row r="52716" spans="1:1" ht="13.2" x14ac:dyDescent="0.25">
      <c r="A52716"/>
    </row>
    <row r="52717" spans="1:1" ht="13.2" x14ac:dyDescent="0.25">
      <c r="A52717"/>
    </row>
    <row r="52718" spans="1:1" ht="13.2" x14ac:dyDescent="0.25">
      <c r="A52718"/>
    </row>
    <row r="52719" spans="1:1" ht="13.2" x14ac:dyDescent="0.25">
      <c r="A52719"/>
    </row>
    <row r="52720" spans="1:1" ht="13.2" x14ac:dyDescent="0.25">
      <c r="A52720"/>
    </row>
    <row r="52721" spans="1:1" ht="13.2" x14ac:dyDescent="0.25">
      <c r="A52721"/>
    </row>
    <row r="52722" spans="1:1" ht="13.2" x14ac:dyDescent="0.25">
      <c r="A52722"/>
    </row>
    <row r="52723" spans="1:1" ht="13.2" x14ac:dyDescent="0.25">
      <c r="A52723"/>
    </row>
    <row r="52724" spans="1:1" ht="13.2" x14ac:dyDescent="0.25">
      <c r="A52724"/>
    </row>
    <row r="52725" spans="1:1" ht="13.2" x14ac:dyDescent="0.25">
      <c r="A52725"/>
    </row>
    <row r="52726" spans="1:1" ht="13.2" x14ac:dyDescent="0.25">
      <c r="A52726"/>
    </row>
    <row r="52727" spans="1:1" ht="13.2" x14ac:dyDescent="0.25">
      <c r="A52727"/>
    </row>
    <row r="52728" spans="1:1" ht="13.2" x14ac:dyDescent="0.25">
      <c r="A52728"/>
    </row>
    <row r="52729" spans="1:1" ht="13.2" x14ac:dyDescent="0.25">
      <c r="A52729"/>
    </row>
    <row r="52730" spans="1:1" ht="13.2" x14ac:dyDescent="0.25">
      <c r="A52730"/>
    </row>
    <row r="52731" spans="1:1" ht="13.2" x14ac:dyDescent="0.25">
      <c r="A52731"/>
    </row>
    <row r="52732" spans="1:1" ht="13.2" x14ac:dyDescent="0.25">
      <c r="A52732"/>
    </row>
    <row r="52733" spans="1:1" ht="13.2" x14ac:dyDescent="0.25">
      <c r="A52733"/>
    </row>
    <row r="52734" spans="1:1" ht="13.2" x14ac:dyDescent="0.25">
      <c r="A52734"/>
    </row>
    <row r="52735" spans="1:1" ht="13.2" x14ac:dyDescent="0.25">
      <c r="A52735"/>
    </row>
    <row r="52736" spans="1:1" ht="13.2" x14ac:dyDescent="0.25">
      <c r="A52736"/>
    </row>
    <row r="52737" spans="1:1" ht="13.2" x14ac:dyDescent="0.25">
      <c r="A52737"/>
    </row>
    <row r="52738" spans="1:1" ht="13.2" x14ac:dyDescent="0.25">
      <c r="A52738"/>
    </row>
    <row r="52739" spans="1:1" ht="13.2" x14ac:dyDescent="0.25">
      <c r="A52739"/>
    </row>
    <row r="52740" spans="1:1" ht="13.2" x14ac:dyDescent="0.25">
      <c r="A52740"/>
    </row>
    <row r="52741" spans="1:1" ht="13.2" x14ac:dyDescent="0.25">
      <c r="A52741"/>
    </row>
    <row r="52742" spans="1:1" ht="13.2" x14ac:dyDescent="0.25">
      <c r="A52742"/>
    </row>
    <row r="52743" spans="1:1" ht="13.2" x14ac:dyDescent="0.25">
      <c r="A52743"/>
    </row>
    <row r="52744" spans="1:1" ht="13.2" x14ac:dyDescent="0.25">
      <c r="A52744"/>
    </row>
    <row r="52745" spans="1:1" ht="13.2" x14ac:dyDescent="0.25">
      <c r="A52745"/>
    </row>
    <row r="52746" spans="1:1" ht="13.2" x14ac:dyDescent="0.25">
      <c r="A52746"/>
    </row>
    <row r="52747" spans="1:1" ht="13.2" x14ac:dyDescent="0.25">
      <c r="A52747"/>
    </row>
    <row r="52748" spans="1:1" ht="13.2" x14ac:dyDescent="0.25">
      <c r="A52748"/>
    </row>
    <row r="52749" spans="1:1" ht="13.2" x14ac:dyDescent="0.25">
      <c r="A52749"/>
    </row>
    <row r="52750" spans="1:1" ht="13.2" x14ac:dyDescent="0.25">
      <c r="A52750"/>
    </row>
    <row r="52751" spans="1:1" ht="13.2" x14ac:dyDescent="0.25">
      <c r="A52751"/>
    </row>
    <row r="52752" spans="1:1" ht="13.2" x14ac:dyDescent="0.25">
      <c r="A52752"/>
    </row>
    <row r="52753" spans="1:1" ht="13.2" x14ac:dyDescent="0.25">
      <c r="A52753"/>
    </row>
    <row r="52754" spans="1:1" ht="13.2" x14ac:dyDescent="0.25">
      <c r="A52754"/>
    </row>
    <row r="52755" spans="1:1" ht="13.2" x14ac:dyDescent="0.25">
      <c r="A52755"/>
    </row>
    <row r="52756" spans="1:1" ht="13.2" x14ac:dyDescent="0.25">
      <c r="A52756"/>
    </row>
    <row r="52757" spans="1:1" ht="13.2" x14ac:dyDescent="0.25">
      <c r="A52757"/>
    </row>
    <row r="52758" spans="1:1" ht="13.2" x14ac:dyDescent="0.25">
      <c r="A52758"/>
    </row>
    <row r="52759" spans="1:1" ht="13.2" x14ac:dyDescent="0.25">
      <c r="A52759"/>
    </row>
    <row r="52760" spans="1:1" ht="13.2" x14ac:dyDescent="0.25">
      <c r="A52760"/>
    </row>
    <row r="52761" spans="1:1" ht="13.2" x14ac:dyDescent="0.25">
      <c r="A52761"/>
    </row>
    <row r="52762" spans="1:1" ht="13.2" x14ac:dyDescent="0.25">
      <c r="A52762"/>
    </row>
    <row r="52763" spans="1:1" ht="13.2" x14ac:dyDescent="0.25">
      <c r="A52763"/>
    </row>
    <row r="52764" spans="1:1" ht="13.2" x14ac:dyDescent="0.25">
      <c r="A52764"/>
    </row>
    <row r="52765" spans="1:1" ht="13.2" x14ac:dyDescent="0.25">
      <c r="A52765"/>
    </row>
    <row r="52766" spans="1:1" ht="13.2" x14ac:dyDescent="0.25">
      <c r="A52766"/>
    </row>
    <row r="52767" spans="1:1" ht="13.2" x14ac:dyDescent="0.25">
      <c r="A52767"/>
    </row>
    <row r="52768" spans="1:1" ht="13.2" x14ac:dyDescent="0.25">
      <c r="A52768"/>
    </row>
    <row r="52769" spans="1:1" ht="13.2" x14ac:dyDescent="0.25">
      <c r="A52769"/>
    </row>
    <row r="52770" spans="1:1" ht="13.2" x14ac:dyDescent="0.25">
      <c r="A52770"/>
    </row>
    <row r="52771" spans="1:1" ht="13.2" x14ac:dyDescent="0.25">
      <c r="A52771"/>
    </row>
    <row r="52772" spans="1:1" ht="13.2" x14ac:dyDescent="0.25">
      <c r="A52772"/>
    </row>
    <row r="52773" spans="1:1" ht="13.2" x14ac:dyDescent="0.25">
      <c r="A52773"/>
    </row>
    <row r="52774" spans="1:1" ht="13.2" x14ac:dyDescent="0.25">
      <c r="A52774"/>
    </row>
    <row r="52775" spans="1:1" ht="13.2" x14ac:dyDescent="0.25">
      <c r="A52775"/>
    </row>
    <row r="52776" spans="1:1" ht="13.2" x14ac:dyDescent="0.25">
      <c r="A52776"/>
    </row>
    <row r="52777" spans="1:1" ht="13.2" x14ac:dyDescent="0.25">
      <c r="A52777"/>
    </row>
    <row r="52778" spans="1:1" ht="13.2" x14ac:dyDescent="0.25">
      <c r="A52778"/>
    </row>
    <row r="52779" spans="1:1" ht="13.2" x14ac:dyDescent="0.25">
      <c r="A52779"/>
    </row>
    <row r="52780" spans="1:1" ht="13.2" x14ac:dyDescent="0.25">
      <c r="A52780"/>
    </row>
    <row r="52781" spans="1:1" ht="13.2" x14ac:dyDescent="0.25">
      <c r="A52781"/>
    </row>
    <row r="52782" spans="1:1" ht="13.2" x14ac:dyDescent="0.25">
      <c r="A52782"/>
    </row>
    <row r="52783" spans="1:1" ht="13.2" x14ac:dyDescent="0.25">
      <c r="A52783"/>
    </row>
    <row r="52784" spans="1:1" ht="13.2" x14ac:dyDescent="0.25">
      <c r="A52784"/>
    </row>
    <row r="52785" spans="1:1" ht="13.2" x14ac:dyDescent="0.25">
      <c r="A52785"/>
    </row>
    <row r="52786" spans="1:1" ht="13.2" x14ac:dyDescent="0.25">
      <c r="A52786"/>
    </row>
    <row r="52787" spans="1:1" ht="13.2" x14ac:dyDescent="0.25">
      <c r="A52787"/>
    </row>
    <row r="52788" spans="1:1" ht="13.2" x14ac:dyDescent="0.25">
      <c r="A52788"/>
    </row>
    <row r="52789" spans="1:1" ht="13.2" x14ac:dyDescent="0.25">
      <c r="A52789"/>
    </row>
    <row r="52790" spans="1:1" ht="13.2" x14ac:dyDescent="0.25">
      <c r="A52790"/>
    </row>
    <row r="52791" spans="1:1" ht="13.2" x14ac:dyDescent="0.25">
      <c r="A52791"/>
    </row>
    <row r="52792" spans="1:1" ht="13.2" x14ac:dyDescent="0.25">
      <c r="A52792"/>
    </row>
    <row r="52793" spans="1:1" ht="13.2" x14ac:dyDescent="0.25">
      <c r="A52793"/>
    </row>
    <row r="52794" spans="1:1" ht="13.2" x14ac:dyDescent="0.25">
      <c r="A52794"/>
    </row>
    <row r="52795" spans="1:1" ht="13.2" x14ac:dyDescent="0.25">
      <c r="A52795"/>
    </row>
    <row r="52796" spans="1:1" ht="13.2" x14ac:dyDescent="0.25">
      <c r="A52796"/>
    </row>
    <row r="52797" spans="1:1" ht="13.2" x14ac:dyDescent="0.25">
      <c r="A52797"/>
    </row>
    <row r="52798" spans="1:1" ht="13.2" x14ac:dyDescent="0.25">
      <c r="A52798"/>
    </row>
    <row r="52799" spans="1:1" ht="13.2" x14ac:dyDescent="0.25">
      <c r="A52799"/>
    </row>
    <row r="52800" spans="1:1" ht="13.2" x14ac:dyDescent="0.25">
      <c r="A52800"/>
    </row>
    <row r="52801" spans="1:1" ht="13.2" x14ac:dyDescent="0.25">
      <c r="A52801"/>
    </row>
    <row r="52802" spans="1:1" ht="13.2" x14ac:dyDescent="0.25">
      <c r="A52802"/>
    </row>
    <row r="52803" spans="1:1" ht="13.2" x14ac:dyDescent="0.25">
      <c r="A52803"/>
    </row>
    <row r="52804" spans="1:1" ht="13.2" x14ac:dyDescent="0.25">
      <c r="A52804"/>
    </row>
    <row r="52805" spans="1:1" ht="13.2" x14ac:dyDescent="0.25">
      <c r="A52805"/>
    </row>
    <row r="52806" spans="1:1" ht="13.2" x14ac:dyDescent="0.25">
      <c r="A52806"/>
    </row>
    <row r="52807" spans="1:1" ht="13.2" x14ac:dyDescent="0.25">
      <c r="A52807"/>
    </row>
    <row r="52808" spans="1:1" ht="13.2" x14ac:dyDescent="0.25">
      <c r="A52808"/>
    </row>
    <row r="52809" spans="1:1" ht="13.2" x14ac:dyDescent="0.25">
      <c r="A52809"/>
    </row>
    <row r="52810" spans="1:1" ht="13.2" x14ac:dyDescent="0.25">
      <c r="A52810"/>
    </row>
    <row r="52811" spans="1:1" ht="13.2" x14ac:dyDescent="0.25">
      <c r="A52811"/>
    </row>
    <row r="52812" spans="1:1" ht="13.2" x14ac:dyDescent="0.25">
      <c r="A52812"/>
    </row>
    <row r="52813" spans="1:1" ht="13.2" x14ac:dyDescent="0.25">
      <c r="A52813"/>
    </row>
    <row r="52814" spans="1:1" ht="13.2" x14ac:dyDescent="0.25">
      <c r="A52814"/>
    </row>
    <row r="52815" spans="1:1" ht="13.2" x14ac:dyDescent="0.25">
      <c r="A52815"/>
    </row>
    <row r="52816" spans="1:1" ht="13.2" x14ac:dyDescent="0.25">
      <c r="A52816"/>
    </row>
    <row r="52817" spans="1:1" ht="13.2" x14ac:dyDescent="0.25">
      <c r="A52817"/>
    </row>
    <row r="52818" spans="1:1" ht="13.2" x14ac:dyDescent="0.25">
      <c r="A52818"/>
    </row>
    <row r="52819" spans="1:1" ht="13.2" x14ac:dyDescent="0.25">
      <c r="A52819"/>
    </row>
    <row r="52820" spans="1:1" ht="13.2" x14ac:dyDescent="0.25">
      <c r="A52820"/>
    </row>
    <row r="52821" spans="1:1" ht="13.2" x14ac:dyDescent="0.25">
      <c r="A52821"/>
    </row>
    <row r="52822" spans="1:1" ht="13.2" x14ac:dyDescent="0.25">
      <c r="A52822"/>
    </row>
    <row r="52823" spans="1:1" ht="13.2" x14ac:dyDescent="0.25">
      <c r="A52823"/>
    </row>
    <row r="52824" spans="1:1" ht="13.2" x14ac:dyDescent="0.25">
      <c r="A52824"/>
    </row>
    <row r="52825" spans="1:1" ht="13.2" x14ac:dyDescent="0.25">
      <c r="A52825"/>
    </row>
    <row r="52826" spans="1:1" ht="13.2" x14ac:dyDescent="0.25">
      <c r="A52826"/>
    </row>
    <row r="52827" spans="1:1" ht="13.2" x14ac:dyDescent="0.25">
      <c r="A52827"/>
    </row>
    <row r="52828" spans="1:1" ht="13.2" x14ac:dyDescent="0.25">
      <c r="A52828"/>
    </row>
    <row r="52829" spans="1:1" ht="13.2" x14ac:dyDescent="0.25">
      <c r="A52829"/>
    </row>
    <row r="52830" spans="1:1" ht="13.2" x14ac:dyDescent="0.25">
      <c r="A52830"/>
    </row>
    <row r="52831" spans="1:1" ht="13.2" x14ac:dyDescent="0.25">
      <c r="A52831"/>
    </row>
    <row r="52832" spans="1:1" ht="13.2" x14ac:dyDescent="0.25">
      <c r="A52832"/>
    </row>
    <row r="52833" spans="1:1" ht="13.2" x14ac:dyDescent="0.25">
      <c r="A52833"/>
    </row>
    <row r="52834" spans="1:1" ht="13.2" x14ac:dyDescent="0.25">
      <c r="A52834"/>
    </row>
    <row r="52835" spans="1:1" ht="13.2" x14ac:dyDescent="0.25">
      <c r="A52835"/>
    </row>
    <row r="52836" spans="1:1" ht="13.2" x14ac:dyDescent="0.25">
      <c r="A52836"/>
    </row>
    <row r="52837" spans="1:1" ht="13.2" x14ac:dyDescent="0.25">
      <c r="A52837"/>
    </row>
    <row r="52838" spans="1:1" ht="13.2" x14ac:dyDescent="0.25">
      <c r="A52838"/>
    </row>
    <row r="52839" spans="1:1" ht="13.2" x14ac:dyDescent="0.25">
      <c r="A52839"/>
    </row>
    <row r="52840" spans="1:1" ht="13.2" x14ac:dyDescent="0.25">
      <c r="A52840"/>
    </row>
    <row r="52841" spans="1:1" ht="13.2" x14ac:dyDescent="0.25">
      <c r="A52841"/>
    </row>
    <row r="52842" spans="1:1" ht="13.2" x14ac:dyDescent="0.25">
      <c r="A52842"/>
    </row>
    <row r="52843" spans="1:1" ht="13.2" x14ac:dyDescent="0.25">
      <c r="A52843"/>
    </row>
    <row r="52844" spans="1:1" ht="13.2" x14ac:dyDescent="0.25">
      <c r="A52844"/>
    </row>
    <row r="52845" spans="1:1" ht="13.2" x14ac:dyDescent="0.25">
      <c r="A52845"/>
    </row>
    <row r="52846" spans="1:1" ht="13.2" x14ac:dyDescent="0.25">
      <c r="A52846"/>
    </row>
    <row r="52847" spans="1:1" ht="13.2" x14ac:dyDescent="0.25">
      <c r="A52847"/>
    </row>
    <row r="52848" spans="1:1" ht="13.2" x14ac:dyDescent="0.25">
      <c r="A52848"/>
    </row>
    <row r="52849" spans="1:1" ht="13.2" x14ac:dyDescent="0.25">
      <c r="A52849"/>
    </row>
    <row r="52850" spans="1:1" ht="13.2" x14ac:dyDescent="0.25">
      <c r="A52850"/>
    </row>
    <row r="52851" spans="1:1" ht="13.2" x14ac:dyDescent="0.25">
      <c r="A52851"/>
    </row>
    <row r="52852" spans="1:1" ht="13.2" x14ac:dyDescent="0.25">
      <c r="A52852"/>
    </row>
    <row r="52853" spans="1:1" ht="13.2" x14ac:dyDescent="0.25">
      <c r="A52853"/>
    </row>
    <row r="52854" spans="1:1" ht="13.2" x14ac:dyDescent="0.25">
      <c r="A52854"/>
    </row>
    <row r="52855" spans="1:1" ht="13.2" x14ac:dyDescent="0.25">
      <c r="A52855"/>
    </row>
    <row r="52856" spans="1:1" ht="13.2" x14ac:dyDescent="0.25">
      <c r="A52856"/>
    </row>
    <row r="52857" spans="1:1" ht="13.2" x14ac:dyDescent="0.25">
      <c r="A52857"/>
    </row>
    <row r="52858" spans="1:1" ht="13.2" x14ac:dyDescent="0.25">
      <c r="A52858"/>
    </row>
    <row r="52859" spans="1:1" ht="13.2" x14ac:dyDescent="0.25">
      <c r="A52859"/>
    </row>
    <row r="52860" spans="1:1" ht="13.2" x14ac:dyDescent="0.25">
      <c r="A52860"/>
    </row>
    <row r="52861" spans="1:1" ht="13.2" x14ac:dyDescent="0.25">
      <c r="A52861"/>
    </row>
    <row r="52862" spans="1:1" ht="13.2" x14ac:dyDescent="0.25">
      <c r="A52862"/>
    </row>
    <row r="52863" spans="1:1" ht="13.2" x14ac:dyDescent="0.25">
      <c r="A52863"/>
    </row>
    <row r="52864" spans="1:1" ht="13.2" x14ac:dyDescent="0.25">
      <c r="A52864"/>
    </row>
    <row r="52865" spans="1:1" ht="13.2" x14ac:dyDescent="0.25">
      <c r="A52865"/>
    </row>
    <row r="52866" spans="1:1" ht="13.2" x14ac:dyDescent="0.25">
      <c r="A52866"/>
    </row>
    <row r="52867" spans="1:1" ht="13.2" x14ac:dyDescent="0.25">
      <c r="A52867"/>
    </row>
    <row r="52868" spans="1:1" ht="13.2" x14ac:dyDescent="0.25">
      <c r="A52868"/>
    </row>
    <row r="52869" spans="1:1" ht="13.2" x14ac:dyDescent="0.25">
      <c r="A52869"/>
    </row>
    <row r="52870" spans="1:1" ht="13.2" x14ac:dyDescent="0.25">
      <c r="A52870"/>
    </row>
    <row r="52871" spans="1:1" ht="13.2" x14ac:dyDescent="0.25">
      <c r="A52871"/>
    </row>
    <row r="52872" spans="1:1" ht="13.2" x14ac:dyDescent="0.25">
      <c r="A52872"/>
    </row>
    <row r="52873" spans="1:1" ht="13.2" x14ac:dyDescent="0.25">
      <c r="A52873"/>
    </row>
    <row r="52874" spans="1:1" ht="13.2" x14ac:dyDescent="0.25">
      <c r="A52874"/>
    </row>
    <row r="52875" spans="1:1" ht="13.2" x14ac:dyDescent="0.25">
      <c r="A52875"/>
    </row>
    <row r="52876" spans="1:1" ht="13.2" x14ac:dyDescent="0.25">
      <c r="A52876"/>
    </row>
    <row r="52877" spans="1:1" ht="13.2" x14ac:dyDescent="0.25">
      <c r="A52877"/>
    </row>
    <row r="52878" spans="1:1" ht="13.2" x14ac:dyDescent="0.25">
      <c r="A52878"/>
    </row>
    <row r="52879" spans="1:1" ht="13.2" x14ac:dyDescent="0.25">
      <c r="A52879"/>
    </row>
    <row r="52880" spans="1:1" ht="13.2" x14ac:dyDescent="0.25">
      <c r="A52880"/>
    </row>
    <row r="52881" spans="1:1" ht="13.2" x14ac:dyDescent="0.25">
      <c r="A52881"/>
    </row>
    <row r="52882" spans="1:1" ht="13.2" x14ac:dyDescent="0.25">
      <c r="A52882"/>
    </row>
    <row r="52883" spans="1:1" ht="13.2" x14ac:dyDescent="0.25">
      <c r="A52883"/>
    </row>
    <row r="52884" spans="1:1" ht="13.2" x14ac:dyDescent="0.25">
      <c r="A52884"/>
    </row>
    <row r="52885" spans="1:1" ht="13.2" x14ac:dyDescent="0.25">
      <c r="A52885"/>
    </row>
    <row r="52886" spans="1:1" ht="13.2" x14ac:dyDescent="0.25">
      <c r="A52886"/>
    </row>
    <row r="52887" spans="1:1" ht="13.2" x14ac:dyDescent="0.25">
      <c r="A52887"/>
    </row>
    <row r="52888" spans="1:1" ht="13.2" x14ac:dyDescent="0.25">
      <c r="A52888"/>
    </row>
    <row r="52889" spans="1:1" ht="13.2" x14ac:dyDescent="0.25">
      <c r="A52889"/>
    </row>
    <row r="52890" spans="1:1" ht="13.2" x14ac:dyDescent="0.25">
      <c r="A52890"/>
    </row>
    <row r="52891" spans="1:1" ht="13.2" x14ac:dyDescent="0.25">
      <c r="A52891"/>
    </row>
    <row r="52892" spans="1:1" ht="13.2" x14ac:dyDescent="0.25">
      <c r="A52892"/>
    </row>
    <row r="52893" spans="1:1" ht="13.2" x14ac:dyDescent="0.25">
      <c r="A52893"/>
    </row>
    <row r="52894" spans="1:1" ht="13.2" x14ac:dyDescent="0.25">
      <c r="A52894"/>
    </row>
    <row r="52895" spans="1:1" ht="13.2" x14ac:dyDescent="0.25">
      <c r="A52895"/>
    </row>
    <row r="52896" spans="1:1" ht="13.2" x14ac:dyDescent="0.25">
      <c r="A52896"/>
    </row>
    <row r="52897" spans="1:1" ht="13.2" x14ac:dyDescent="0.25">
      <c r="A52897"/>
    </row>
    <row r="52898" spans="1:1" ht="13.2" x14ac:dyDescent="0.25">
      <c r="A52898"/>
    </row>
    <row r="52899" spans="1:1" ht="13.2" x14ac:dyDescent="0.25">
      <c r="A52899"/>
    </row>
    <row r="52900" spans="1:1" ht="13.2" x14ac:dyDescent="0.25">
      <c r="A52900"/>
    </row>
    <row r="52901" spans="1:1" ht="13.2" x14ac:dyDescent="0.25">
      <c r="A52901"/>
    </row>
    <row r="52902" spans="1:1" ht="13.2" x14ac:dyDescent="0.25">
      <c r="A52902"/>
    </row>
    <row r="52903" spans="1:1" ht="13.2" x14ac:dyDescent="0.25">
      <c r="A52903"/>
    </row>
    <row r="52904" spans="1:1" ht="13.2" x14ac:dyDescent="0.25">
      <c r="A52904"/>
    </row>
    <row r="52905" spans="1:1" ht="13.2" x14ac:dyDescent="0.25">
      <c r="A52905"/>
    </row>
    <row r="52906" spans="1:1" ht="13.2" x14ac:dyDescent="0.25">
      <c r="A52906"/>
    </row>
    <row r="52907" spans="1:1" ht="13.2" x14ac:dyDescent="0.25">
      <c r="A52907"/>
    </row>
    <row r="52908" spans="1:1" ht="13.2" x14ac:dyDescent="0.25">
      <c r="A52908"/>
    </row>
    <row r="52909" spans="1:1" ht="13.2" x14ac:dyDescent="0.25">
      <c r="A52909"/>
    </row>
    <row r="52910" spans="1:1" ht="13.2" x14ac:dyDescent="0.25">
      <c r="A52910"/>
    </row>
    <row r="52911" spans="1:1" ht="13.2" x14ac:dyDescent="0.25">
      <c r="A52911"/>
    </row>
    <row r="52912" spans="1:1" ht="13.2" x14ac:dyDescent="0.25">
      <c r="A52912"/>
    </row>
    <row r="52913" spans="1:1" ht="13.2" x14ac:dyDescent="0.25">
      <c r="A52913"/>
    </row>
    <row r="52914" spans="1:1" ht="13.2" x14ac:dyDescent="0.25">
      <c r="A52914"/>
    </row>
    <row r="52915" spans="1:1" ht="13.2" x14ac:dyDescent="0.25">
      <c r="A52915"/>
    </row>
    <row r="52916" spans="1:1" ht="13.2" x14ac:dyDescent="0.25">
      <c r="A52916"/>
    </row>
    <row r="52917" spans="1:1" ht="13.2" x14ac:dyDescent="0.25">
      <c r="A52917"/>
    </row>
    <row r="52918" spans="1:1" ht="13.2" x14ac:dyDescent="0.25">
      <c r="A52918"/>
    </row>
    <row r="52919" spans="1:1" ht="13.2" x14ac:dyDescent="0.25">
      <c r="A52919"/>
    </row>
    <row r="52920" spans="1:1" ht="13.2" x14ac:dyDescent="0.25">
      <c r="A52920"/>
    </row>
    <row r="52921" spans="1:1" ht="13.2" x14ac:dyDescent="0.25">
      <c r="A52921"/>
    </row>
    <row r="52922" spans="1:1" ht="13.2" x14ac:dyDescent="0.25">
      <c r="A52922"/>
    </row>
    <row r="52923" spans="1:1" ht="13.2" x14ac:dyDescent="0.25">
      <c r="A52923"/>
    </row>
    <row r="52924" spans="1:1" ht="13.2" x14ac:dyDescent="0.25">
      <c r="A52924"/>
    </row>
    <row r="52925" spans="1:1" ht="13.2" x14ac:dyDescent="0.25">
      <c r="A52925"/>
    </row>
    <row r="52926" spans="1:1" ht="13.2" x14ac:dyDescent="0.25">
      <c r="A52926"/>
    </row>
    <row r="52927" spans="1:1" ht="13.2" x14ac:dyDescent="0.25">
      <c r="A52927"/>
    </row>
    <row r="52928" spans="1:1" ht="13.2" x14ac:dyDescent="0.25">
      <c r="A52928"/>
    </row>
    <row r="52929" spans="1:1" ht="13.2" x14ac:dyDescent="0.25">
      <c r="A52929"/>
    </row>
    <row r="52930" spans="1:1" ht="13.2" x14ac:dyDescent="0.25">
      <c r="A52930"/>
    </row>
    <row r="52931" spans="1:1" ht="13.2" x14ac:dyDescent="0.25">
      <c r="A52931"/>
    </row>
    <row r="52932" spans="1:1" ht="13.2" x14ac:dyDescent="0.25">
      <c r="A52932"/>
    </row>
    <row r="52933" spans="1:1" ht="13.2" x14ac:dyDescent="0.25">
      <c r="A52933"/>
    </row>
    <row r="52934" spans="1:1" ht="13.2" x14ac:dyDescent="0.25">
      <c r="A52934"/>
    </row>
    <row r="52935" spans="1:1" ht="13.2" x14ac:dyDescent="0.25">
      <c r="A52935"/>
    </row>
    <row r="52936" spans="1:1" ht="13.2" x14ac:dyDescent="0.25">
      <c r="A52936"/>
    </row>
    <row r="52937" spans="1:1" ht="13.2" x14ac:dyDescent="0.25">
      <c r="A52937"/>
    </row>
    <row r="52938" spans="1:1" ht="13.2" x14ac:dyDescent="0.25">
      <c r="A52938"/>
    </row>
    <row r="52939" spans="1:1" ht="13.2" x14ac:dyDescent="0.25">
      <c r="A52939"/>
    </row>
    <row r="52940" spans="1:1" ht="13.2" x14ac:dyDescent="0.25">
      <c r="A52940"/>
    </row>
    <row r="52941" spans="1:1" ht="13.2" x14ac:dyDescent="0.25">
      <c r="A52941"/>
    </row>
    <row r="52942" spans="1:1" ht="13.2" x14ac:dyDescent="0.25">
      <c r="A52942"/>
    </row>
    <row r="52943" spans="1:1" ht="13.2" x14ac:dyDescent="0.25">
      <c r="A52943"/>
    </row>
    <row r="52944" spans="1:1" ht="13.2" x14ac:dyDescent="0.25">
      <c r="A52944"/>
    </row>
    <row r="52945" spans="1:1" ht="13.2" x14ac:dyDescent="0.25">
      <c r="A52945"/>
    </row>
    <row r="52946" spans="1:1" ht="13.2" x14ac:dyDescent="0.25">
      <c r="A52946"/>
    </row>
    <row r="52947" spans="1:1" ht="13.2" x14ac:dyDescent="0.25">
      <c r="A52947"/>
    </row>
    <row r="52948" spans="1:1" ht="13.2" x14ac:dyDescent="0.25">
      <c r="A52948"/>
    </row>
    <row r="52949" spans="1:1" ht="13.2" x14ac:dyDescent="0.25">
      <c r="A52949"/>
    </row>
    <row r="52950" spans="1:1" ht="13.2" x14ac:dyDescent="0.25">
      <c r="A52950"/>
    </row>
    <row r="52951" spans="1:1" ht="13.2" x14ac:dyDescent="0.25">
      <c r="A52951"/>
    </row>
    <row r="52952" spans="1:1" ht="13.2" x14ac:dyDescent="0.25">
      <c r="A52952"/>
    </row>
    <row r="52953" spans="1:1" ht="13.2" x14ac:dyDescent="0.25">
      <c r="A52953"/>
    </row>
    <row r="52954" spans="1:1" ht="13.2" x14ac:dyDescent="0.25">
      <c r="A52954"/>
    </row>
    <row r="52955" spans="1:1" ht="13.2" x14ac:dyDescent="0.25">
      <c r="A52955"/>
    </row>
    <row r="52956" spans="1:1" ht="13.2" x14ac:dyDescent="0.25">
      <c r="A52956"/>
    </row>
    <row r="52957" spans="1:1" ht="13.2" x14ac:dyDescent="0.25">
      <c r="A52957"/>
    </row>
    <row r="52958" spans="1:1" ht="13.2" x14ac:dyDescent="0.25">
      <c r="A52958"/>
    </row>
    <row r="52959" spans="1:1" ht="13.2" x14ac:dyDescent="0.25">
      <c r="A52959"/>
    </row>
    <row r="52960" spans="1:1" ht="13.2" x14ac:dyDescent="0.25">
      <c r="A52960"/>
    </row>
    <row r="52961" spans="1:1" ht="13.2" x14ac:dyDescent="0.25">
      <c r="A52961"/>
    </row>
    <row r="52962" spans="1:1" ht="13.2" x14ac:dyDescent="0.25">
      <c r="A52962"/>
    </row>
    <row r="52963" spans="1:1" ht="13.2" x14ac:dyDescent="0.25">
      <c r="A52963"/>
    </row>
    <row r="52964" spans="1:1" ht="13.2" x14ac:dyDescent="0.25">
      <c r="A52964"/>
    </row>
    <row r="52965" spans="1:1" ht="13.2" x14ac:dyDescent="0.25">
      <c r="A52965"/>
    </row>
    <row r="52966" spans="1:1" ht="13.2" x14ac:dyDescent="0.25">
      <c r="A52966"/>
    </row>
    <row r="52967" spans="1:1" ht="13.2" x14ac:dyDescent="0.25">
      <c r="A52967"/>
    </row>
    <row r="52968" spans="1:1" ht="13.2" x14ac:dyDescent="0.25">
      <c r="A52968"/>
    </row>
    <row r="52969" spans="1:1" ht="13.2" x14ac:dyDescent="0.25">
      <c r="A52969"/>
    </row>
    <row r="52970" spans="1:1" ht="13.2" x14ac:dyDescent="0.25">
      <c r="A52970"/>
    </row>
    <row r="52971" spans="1:1" ht="13.2" x14ac:dyDescent="0.25">
      <c r="A52971"/>
    </row>
    <row r="52972" spans="1:1" ht="13.2" x14ac:dyDescent="0.25">
      <c r="A52972"/>
    </row>
    <row r="52973" spans="1:1" ht="13.2" x14ac:dyDescent="0.25">
      <c r="A52973"/>
    </row>
    <row r="52974" spans="1:1" ht="13.2" x14ac:dyDescent="0.25">
      <c r="A52974"/>
    </row>
    <row r="52975" spans="1:1" ht="13.2" x14ac:dyDescent="0.25">
      <c r="A52975"/>
    </row>
    <row r="52976" spans="1:1" ht="13.2" x14ac:dyDescent="0.25">
      <c r="A52976"/>
    </row>
    <row r="52977" spans="1:1" ht="13.2" x14ac:dyDescent="0.25">
      <c r="A52977"/>
    </row>
    <row r="52978" spans="1:1" ht="13.2" x14ac:dyDescent="0.25">
      <c r="A52978"/>
    </row>
    <row r="52979" spans="1:1" ht="13.2" x14ac:dyDescent="0.25">
      <c r="A52979"/>
    </row>
    <row r="52980" spans="1:1" ht="13.2" x14ac:dyDescent="0.25">
      <c r="A52980"/>
    </row>
    <row r="52981" spans="1:1" ht="13.2" x14ac:dyDescent="0.25">
      <c r="A52981"/>
    </row>
    <row r="52982" spans="1:1" ht="13.2" x14ac:dyDescent="0.25">
      <c r="A52982"/>
    </row>
    <row r="52983" spans="1:1" ht="13.2" x14ac:dyDescent="0.25">
      <c r="A52983"/>
    </row>
    <row r="52984" spans="1:1" ht="13.2" x14ac:dyDescent="0.25">
      <c r="A52984"/>
    </row>
    <row r="52985" spans="1:1" ht="13.2" x14ac:dyDescent="0.25">
      <c r="A52985"/>
    </row>
    <row r="52986" spans="1:1" ht="13.2" x14ac:dyDescent="0.25">
      <c r="A52986"/>
    </row>
    <row r="52987" spans="1:1" ht="13.2" x14ac:dyDescent="0.25">
      <c r="A52987"/>
    </row>
    <row r="52988" spans="1:1" ht="13.2" x14ac:dyDescent="0.25">
      <c r="A52988"/>
    </row>
    <row r="52989" spans="1:1" ht="13.2" x14ac:dyDescent="0.25">
      <c r="A52989"/>
    </row>
    <row r="52990" spans="1:1" ht="13.2" x14ac:dyDescent="0.25">
      <c r="A52990"/>
    </row>
    <row r="52991" spans="1:1" ht="13.2" x14ac:dyDescent="0.25">
      <c r="A52991"/>
    </row>
    <row r="52992" spans="1:1" ht="13.2" x14ac:dyDescent="0.25">
      <c r="A52992"/>
    </row>
    <row r="52993" spans="1:1" ht="13.2" x14ac:dyDescent="0.25">
      <c r="A52993"/>
    </row>
    <row r="52994" spans="1:1" ht="13.2" x14ac:dyDescent="0.25">
      <c r="A52994"/>
    </row>
    <row r="52995" spans="1:1" ht="13.2" x14ac:dyDescent="0.25">
      <c r="A52995"/>
    </row>
    <row r="52996" spans="1:1" ht="13.2" x14ac:dyDescent="0.25">
      <c r="A52996"/>
    </row>
    <row r="52997" spans="1:1" ht="13.2" x14ac:dyDescent="0.25">
      <c r="A52997"/>
    </row>
    <row r="52998" spans="1:1" ht="13.2" x14ac:dyDescent="0.25">
      <c r="A52998"/>
    </row>
    <row r="52999" spans="1:1" ht="13.2" x14ac:dyDescent="0.25">
      <c r="A52999"/>
    </row>
    <row r="53000" spans="1:1" ht="13.2" x14ac:dyDescent="0.25">
      <c r="A53000"/>
    </row>
    <row r="53001" spans="1:1" ht="13.2" x14ac:dyDescent="0.25">
      <c r="A53001"/>
    </row>
    <row r="53002" spans="1:1" ht="13.2" x14ac:dyDescent="0.25">
      <c r="A53002"/>
    </row>
    <row r="53003" spans="1:1" ht="13.2" x14ac:dyDescent="0.25">
      <c r="A53003"/>
    </row>
    <row r="53004" spans="1:1" ht="13.2" x14ac:dyDescent="0.25">
      <c r="A53004"/>
    </row>
    <row r="53005" spans="1:1" ht="13.2" x14ac:dyDescent="0.25">
      <c r="A53005"/>
    </row>
    <row r="53006" spans="1:1" ht="13.2" x14ac:dyDescent="0.25">
      <c r="A53006"/>
    </row>
    <row r="53007" spans="1:1" ht="13.2" x14ac:dyDescent="0.25">
      <c r="A53007"/>
    </row>
    <row r="53008" spans="1:1" ht="13.2" x14ac:dyDescent="0.25">
      <c r="A53008"/>
    </row>
    <row r="53009" spans="1:1" ht="13.2" x14ac:dyDescent="0.25">
      <c r="A53009"/>
    </row>
    <row r="53010" spans="1:1" ht="13.2" x14ac:dyDescent="0.25">
      <c r="A53010"/>
    </row>
    <row r="53011" spans="1:1" ht="13.2" x14ac:dyDescent="0.25">
      <c r="A53011"/>
    </row>
    <row r="53012" spans="1:1" ht="13.2" x14ac:dyDescent="0.25">
      <c r="A53012"/>
    </row>
    <row r="53013" spans="1:1" ht="13.2" x14ac:dyDescent="0.25">
      <c r="A53013"/>
    </row>
    <row r="53014" spans="1:1" ht="13.2" x14ac:dyDescent="0.25">
      <c r="A53014"/>
    </row>
    <row r="53015" spans="1:1" ht="13.2" x14ac:dyDescent="0.25">
      <c r="A53015"/>
    </row>
    <row r="53016" spans="1:1" ht="13.2" x14ac:dyDescent="0.25">
      <c r="A53016"/>
    </row>
    <row r="53017" spans="1:1" ht="13.2" x14ac:dyDescent="0.25">
      <c r="A53017"/>
    </row>
    <row r="53018" spans="1:1" ht="13.2" x14ac:dyDescent="0.25">
      <c r="A53018"/>
    </row>
    <row r="53019" spans="1:1" ht="13.2" x14ac:dyDescent="0.25">
      <c r="A53019"/>
    </row>
    <row r="53020" spans="1:1" ht="13.2" x14ac:dyDescent="0.25">
      <c r="A53020"/>
    </row>
    <row r="53021" spans="1:1" ht="13.2" x14ac:dyDescent="0.25">
      <c r="A53021"/>
    </row>
    <row r="53022" spans="1:1" ht="13.2" x14ac:dyDescent="0.25">
      <c r="A53022"/>
    </row>
    <row r="53023" spans="1:1" ht="13.2" x14ac:dyDescent="0.25">
      <c r="A53023"/>
    </row>
    <row r="53024" spans="1:1" ht="13.2" x14ac:dyDescent="0.25">
      <c r="A53024"/>
    </row>
    <row r="53025" spans="1:1" ht="13.2" x14ac:dyDescent="0.25">
      <c r="A53025"/>
    </row>
    <row r="53026" spans="1:1" ht="13.2" x14ac:dyDescent="0.25">
      <c r="A53026"/>
    </row>
    <row r="53027" spans="1:1" ht="13.2" x14ac:dyDescent="0.25">
      <c r="A53027"/>
    </row>
    <row r="53028" spans="1:1" ht="13.2" x14ac:dyDescent="0.25">
      <c r="A53028"/>
    </row>
    <row r="53029" spans="1:1" ht="13.2" x14ac:dyDescent="0.25">
      <c r="A53029"/>
    </row>
    <row r="53030" spans="1:1" ht="13.2" x14ac:dyDescent="0.25">
      <c r="A53030"/>
    </row>
    <row r="53031" spans="1:1" ht="13.2" x14ac:dyDescent="0.25">
      <c r="A53031"/>
    </row>
    <row r="53032" spans="1:1" ht="13.2" x14ac:dyDescent="0.25">
      <c r="A53032"/>
    </row>
    <row r="53033" spans="1:1" ht="13.2" x14ac:dyDescent="0.25">
      <c r="A53033"/>
    </row>
    <row r="53034" spans="1:1" ht="13.2" x14ac:dyDescent="0.25">
      <c r="A53034"/>
    </row>
    <row r="53035" spans="1:1" ht="13.2" x14ac:dyDescent="0.25">
      <c r="A53035"/>
    </row>
    <row r="53036" spans="1:1" ht="13.2" x14ac:dyDescent="0.25">
      <c r="A53036"/>
    </row>
    <row r="53037" spans="1:1" ht="13.2" x14ac:dyDescent="0.25">
      <c r="A53037"/>
    </row>
    <row r="53038" spans="1:1" ht="13.2" x14ac:dyDescent="0.25">
      <c r="A53038"/>
    </row>
    <row r="53039" spans="1:1" ht="13.2" x14ac:dyDescent="0.25">
      <c r="A53039"/>
    </row>
    <row r="53040" spans="1:1" ht="13.2" x14ac:dyDescent="0.25">
      <c r="A53040"/>
    </row>
    <row r="53041" spans="1:1" ht="13.2" x14ac:dyDescent="0.25">
      <c r="A53041"/>
    </row>
    <row r="53042" spans="1:1" ht="13.2" x14ac:dyDescent="0.25">
      <c r="A53042"/>
    </row>
    <row r="53043" spans="1:1" ht="13.2" x14ac:dyDescent="0.25">
      <c r="A53043"/>
    </row>
    <row r="53044" spans="1:1" ht="13.2" x14ac:dyDescent="0.25">
      <c r="A53044"/>
    </row>
    <row r="53045" spans="1:1" ht="13.2" x14ac:dyDescent="0.25">
      <c r="A53045"/>
    </row>
    <row r="53046" spans="1:1" ht="13.2" x14ac:dyDescent="0.25">
      <c r="A53046"/>
    </row>
    <row r="53047" spans="1:1" ht="13.2" x14ac:dyDescent="0.25">
      <c r="A53047"/>
    </row>
    <row r="53048" spans="1:1" ht="13.2" x14ac:dyDescent="0.25">
      <c r="A53048"/>
    </row>
    <row r="53049" spans="1:1" ht="13.2" x14ac:dyDescent="0.25">
      <c r="A53049"/>
    </row>
    <row r="53050" spans="1:1" ht="13.2" x14ac:dyDescent="0.25">
      <c r="A53050"/>
    </row>
    <row r="53051" spans="1:1" ht="13.2" x14ac:dyDescent="0.25">
      <c r="A53051"/>
    </row>
    <row r="53052" spans="1:1" ht="13.2" x14ac:dyDescent="0.25">
      <c r="A53052"/>
    </row>
    <row r="53053" spans="1:1" ht="13.2" x14ac:dyDescent="0.25">
      <c r="A53053"/>
    </row>
    <row r="53054" spans="1:1" ht="13.2" x14ac:dyDescent="0.25">
      <c r="A53054"/>
    </row>
    <row r="53055" spans="1:1" ht="13.2" x14ac:dyDescent="0.25">
      <c r="A53055"/>
    </row>
    <row r="53056" spans="1:1" ht="13.2" x14ac:dyDescent="0.25">
      <c r="A53056"/>
    </row>
    <row r="53057" spans="1:1" ht="13.2" x14ac:dyDescent="0.25">
      <c r="A53057"/>
    </row>
    <row r="53058" spans="1:1" ht="13.2" x14ac:dyDescent="0.25">
      <c r="A53058"/>
    </row>
    <row r="53059" spans="1:1" ht="13.2" x14ac:dyDescent="0.25">
      <c r="A53059"/>
    </row>
    <row r="53060" spans="1:1" ht="13.2" x14ac:dyDescent="0.25">
      <c r="A53060"/>
    </row>
    <row r="53061" spans="1:1" ht="13.2" x14ac:dyDescent="0.25">
      <c r="A53061"/>
    </row>
    <row r="53062" spans="1:1" ht="13.2" x14ac:dyDescent="0.25">
      <c r="A53062"/>
    </row>
    <row r="53063" spans="1:1" ht="13.2" x14ac:dyDescent="0.25">
      <c r="A53063"/>
    </row>
    <row r="53064" spans="1:1" ht="13.2" x14ac:dyDescent="0.25">
      <c r="A53064"/>
    </row>
    <row r="53065" spans="1:1" ht="13.2" x14ac:dyDescent="0.25">
      <c r="A53065"/>
    </row>
    <row r="53066" spans="1:1" ht="13.2" x14ac:dyDescent="0.25">
      <c r="A53066"/>
    </row>
    <row r="53067" spans="1:1" ht="13.2" x14ac:dyDescent="0.25">
      <c r="A53067"/>
    </row>
    <row r="53068" spans="1:1" ht="13.2" x14ac:dyDescent="0.25">
      <c r="A53068"/>
    </row>
    <row r="53069" spans="1:1" ht="13.2" x14ac:dyDescent="0.25">
      <c r="A53069"/>
    </row>
    <row r="53070" spans="1:1" ht="13.2" x14ac:dyDescent="0.25">
      <c r="A53070"/>
    </row>
    <row r="53071" spans="1:1" ht="13.2" x14ac:dyDescent="0.25">
      <c r="A53071"/>
    </row>
    <row r="53072" spans="1:1" ht="13.2" x14ac:dyDescent="0.25">
      <c r="A53072"/>
    </row>
    <row r="53073" spans="1:1" ht="13.2" x14ac:dyDescent="0.25">
      <c r="A53073"/>
    </row>
    <row r="53074" spans="1:1" ht="13.2" x14ac:dyDescent="0.25">
      <c r="A53074"/>
    </row>
    <row r="53075" spans="1:1" ht="13.2" x14ac:dyDescent="0.25">
      <c r="A53075"/>
    </row>
    <row r="53076" spans="1:1" ht="13.2" x14ac:dyDescent="0.25">
      <c r="A53076"/>
    </row>
    <row r="53077" spans="1:1" ht="13.2" x14ac:dyDescent="0.25">
      <c r="A53077"/>
    </row>
    <row r="53078" spans="1:1" ht="13.2" x14ac:dyDescent="0.25">
      <c r="A53078"/>
    </row>
    <row r="53079" spans="1:1" ht="13.2" x14ac:dyDescent="0.25">
      <c r="A53079"/>
    </row>
    <row r="53080" spans="1:1" ht="13.2" x14ac:dyDescent="0.25">
      <c r="A53080"/>
    </row>
    <row r="53081" spans="1:1" ht="13.2" x14ac:dyDescent="0.25">
      <c r="A53081"/>
    </row>
    <row r="53082" spans="1:1" ht="13.2" x14ac:dyDescent="0.25">
      <c r="A53082"/>
    </row>
    <row r="53083" spans="1:1" ht="13.2" x14ac:dyDescent="0.25">
      <c r="A53083"/>
    </row>
    <row r="53084" spans="1:1" ht="13.2" x14ac:dyDescent="0.25">
      <c r="A53084"/>
    </row>
    <row r="53085" spans="1:1" ht="13.2" x14ac:dyDescent="0.25">
      <c r="A53085"/>
    </row>
    <row r="53086" spans="1:1" ht="13.2" x14ac:dyDescent="0.25">
      <c r="A53086"/>
    </row>
    <row r="53087" spans="1:1" ht="13.2" x14ac:dyDescent="0.25">
      <c r="A53087"/>
    </row>
    <row r="53088" spans="1:1" ht="13.2" x14ac:dyDescent="0.25">
      <c r="A53088"/>
    </row>
    <row r="53089" spans="1:1" ht="13.2" x14ac:dyDescent="0.25">
      <c r="A53089"/>
    </row>
    <row r="53090" spans="1:1" ht="13.2" x14ac:dyDescent="0.25">
      <c r="A53090"/>
    </row>
    <row r="53091" spans="1:1" ht="13.2" x14ac:dyDescent="0.25">
      <c r="A53091"/>
    </row>
    <row r="53092" spans="1:1" ht="13.2" x14ac:dyDescent="0.25">
      <c r="A53092"/>
    </row>
    <row r="53093" spans="1:1" ht="13.2" x14ac:dyDescent="0.25">
      <c r="A53093"/>
    </row>
    <row r="53094" spans="1:1" ht="13.2" x14ac:dyDescent="0.25">
      <c r="A53094"/>
    </row>
    <row r="53095" spans="1:1" ht="13.2" x14ac:dyDescent="0.25">
      <c r="A53095"/>
    </row>
    <row r="53096" spans="1:1" ht="13.2" x14ac:dyDescent="0.25">
      <c r="A53096"/>
    </row>
    <row r="53097" spans="1:1" ht="13.2" x14ac:dyDescent="0.25">
      <c r="A53097"/>
    </row>
    <row r="53098" spans="1:1" ht="13.2" x14ac:dyDescent="0.25">
      <c r="A53098"/>
    </row>
    <row r="53099" spans="1:1" ht="13.2" x14ac:dyDescent="0.25">
      <c r="A53099"/>
    </row>
    <row r="53100" spans="1:1" ht="13.2" x14ac:dyDescent="0.25">
      <c r="A53100"/>
    </row>
    <row r="53101" spans="1:1" ht="13.2" x14ac:dyDescent="0.25">
      <c r="A53101"/>
    </row>
    <row r="53102" spans="1:1" ht="13.2" x14ac:dyDescent="0.25">
      <c r="A53102"/>
    </row>
    <row r="53103" spans="1:1" ht="13.2" x14ac:dyDescent="0.25">
      <c r="A53103"/>
    </row>
    <row r="53104" spans="1:1" ht="13.2" x14ac:dyDescent="0.25">
      <c r="A53104"/>
    </row>
    <row r="53105" spans="1:1" ht="13.2" x14ac:dyDescent="0.25">
      <c r="A53105"/>
    </row>
    <row r="53106" spans="1:1" ht="13.2" x14ac:dyDescent="0.25">
      <c r="A53106"/>
    </row>
    <row r="53107" spans="1:1" ht="13.2" x14ac:dyDescent="0.25">
      <c r="A53107"/>
    </row>
    <row r="53108" spans="1:1" ht="13.2" x14ac:dyDescent="0.25">
      <c r="A53108"/>
    </row>
    <row r="53109" spans="1:1" ht="13.2" x14ac:dyDescent="0.25">
      <c r="A53109"/>
    </row>
    <row r="53110" spans="1:1" ht="13.2" x14ac:dyDescent="0.25">
      <c r="A53110"/>
    </row>
    <row r="53111" spans="1:1" ht="13.2" x14ac:dyDescent="0.25">
      <c r="A53111"/>
    </row>
    <row r="53112" spans="1:1" ht="13.2" x14ac:dyDescent="0.25">
      <c r="A53112"/>
    </row>
    <row r="53113" spans="1:1" ht="13.2" x14ac:dyDescent="0.25">
      <c r="A53113"/>
    </row>
    <row r="53114" spans="1:1" ht="13.2" x14ac:dyDescent="0.25">
      <c r="A53114"/>
    </row>
    <row r="53115" spans="1:1" ht="13.2" x14ac:dyDescent="0.25">
      <c r="A53115"/>
    </row>
    <row r="53116" spans="1:1" ht="13.2" x14ac:dyDescent="0.25">
      <c r="A53116"/>
    </row>
    <row r="53117" spans="1:1" ht="13.2" x14ac:dyDescent="0.25">
      <c r="A53117"/>
    </row>
    <row r="53118" spans="1:1" ht="13.2" x14ac:dyDescent="0.25">
      <c r="A53118"/>
    </row>
    <row r="53119" spans="1:1" ht="13.2" x14ac:dyDescent="0.25">
      <c r="A53119"/>
    </row>
    <row r="53120" spans="1:1" ht="13.2" x14ac:dyDescent="0.25">
      <c r="A53120"/>
    </row>
    <row r="53121" spans="1:1" ht="13.2" x14ac:dyDescent="0.25">
      <c r="A53121"/>
    </row>
    <row r="53122" spans="1:1" ht="13.2" x14ac:dyDescent="0.25">
      <c r="A53122"/>
    </row>
    <row r="53123" spans="1:1" ht="13.2" x14ac:dyDescent="0.25">
      <c r="A53123"/>
    </row>
    <row r="53124" spans="1:1" ht="13.2" x14ac:dyDescent="0.25">
      <c r="A53124"/>
    </row>
    <row r="53125" spans="1:1" ht="13.2" x14ac:dyDescent="0.25">
      <c r="A53125"/>
    </row>
    <row r="53126" spans="1:1" ht="13.2" x14ac:dyDescent="0.25">
      <c r="A53126"/>
    </row>
    <row r="53127" spans="1:1" ht="13.2" x14ac:dyDescent="0.25">
      <c r="A53127"/>
    </row>
    <row r="53128" spans="1:1" ht="13.2" x14ac:dyDescent="0.25">
      <c r="A53128"/>
    </row>
    <row r="53129" spans="1:1" ht="13.2" x14ac:dyDescent="0.25">
      <c r="A53129"/>
    </row>
    <row r="53130" spans="1:1" ht="13.2" x14ac:dyDescent="0.25">
      <c r="A53130"/>
    </row>
    <row r="53131" spans="1:1" ht="13.2" x14ac:dyDescent="0.25">
      <c r="A53131"/>
    </row>
    <row r="53132" spans="1:1" ht="13.2" x14ac:dyDescent="0.25">
      <c r="A53132"/>
    </row>
    <row r="53133" spans="1:1" ht="13.2" x14ac:dyDescent="0.25">
      <c r="A53133"/>
    </row>
    <row r="53134" spans="1:1" ht="13.2" x14ac:dyDescent="0.25">
      <c r="A53134"/>
    </row>
    <row r="53135" spans="1:1" ht="13.2" x14ac:dyDescent="0.25">
      <c r="A53135"/>
    </row>
    <row r="53136" spans="1:1" ht="13.2" x14ac:dyDescent="0.25">
      <c r="A53136"/>
    </row>
    <row r="53137" spans="1:1" ht="13.2" x14ac:dyDescent="0.25">
      <c r="A53137"/>
    </row>
    <row r="53138" spans="1:1" ht="13.2" x14ac:dyDescent="0.25">
      <c r="A53138"/>
    </row>
    <row r="53139" spans="1:1" ht="13.2" x14ac:dyDescent="0.25">
      <c r="A53139"/>
    </row>
    <row r="53140" spans="1:1" ht="13.2" x14ac:dyDescent="0.25">
      <c r="A53140"/>
    </row>
    <row r="53141" spans="1:1" ht="13.2" x14ac:dyDescent="0.25">
      <c r="A53141"/>
    </row>
    <row r="53142" spans="1:1" ht="13.2" x14ac:dyDescent="0.25">
      <c r="A53142"/>
    </row>
    <row r="53143" spans="1:1" ht="13.2" x14ac:dyDescent="0.25">
      <c r="A53143"/>
    </row>
    <row r="53144" spans="1:1" ht="13.2" x14ac:dyDescent="0.25">
      <c r="A53144"/>
    </row>
    <row r="53145" spans="1:1" ht="13.2" x14ac:dyDescent="0.25">
      <c r="A53145"/>
    </row>
    <row r="53146" spans="1:1" ht="13.2" x14ac:dyDescent="0.25">
      <c r="A53146"/>
    </row>
    <row r="53147" spans="1:1" ht="13.2" x14ac:dyDescent="0.25">
      <c r="A53147"/>
    </row>
    <row r="53148" spans="1:1" ht="13.2" x14ac:dyDescent="0.25">
      <c r="A53148"/>
    </row>
    <row r="53149" spans="1:1" ht="13.2" x14ac:dyDescent="0.25">
      <c r="A53149"/>
    </row>
    <row r="53150" spans="1:1" ht="13.2" x14ac:dyDescent="0.25">
      <c r="A53150"/>
    </row>
    <row r="53151" spans="1:1" ht="13.2" x14ac:dyDescent="0.25">
      <c r="A53151"/>
    </row>
    <row r="53152" spans="1:1" ht="13.2" x14ac:dyDescent="0.25">
      <c r="A53152"/>
    </row>
    <row r="53153" spans="1:1" ht="13.2" x14ac:dyDescent="0.25">
      <c r="A53153"/>
    </row>
    <row r="53154" spans="1:1" ht="13.2" x14ac:dyDescent="0.25">
      <c r="A53154"/>
    </row>
    <row r="53155" spans="1:1" ht="13.2" x14ac:dyDescent="0.25">
      <c r="A53155"/>
    </row>
    <row r="53156" spans="1:1" ht="13.2" x14ac:dyDescent="0.25">
      <c r="A53156"/>
    </row>
    <row r="53157" spans="1:1" ht="13.2" x14ac:dyDescent="0.25">
      <c r="A53157"/>
    </row>
    <row r="53158" spans="1:1" ht="13.2" x14ac:dyDescent="0.25">
      <c r="A53158"/>
    </row>
    <row r="53159" spans="1:1" ht="13.2" x14ac:dyDescent="0.25">
      <c r="A53159"/>
    </row>
    <row r="53160" spans="1:1" ht="13.2" x14ac:dyDescent="0.25">
      <c r="A53160"/>
    </row>
    <row r="53161" spans="1:1" ht="13.2" x14ac:dyDescent="0.25">
      <c r="A53161"/>
    </row>
    <row r="53162" spans="1:1" ht="13.2" x14ac:dyDescent="0.25">
      <c r="A53162"/>
    </row>
    <row r="53163" spans="1:1" ht="13.2" x14ac:dyDescent="0.25">
      <c r="A53163"/>
    </row>
    <row r="53164" spans="1:1" ht="13.2" x14ac:dyDescent="0.25">
      <c r="A53164"/>
    </row>
    <row r="53165" spans="1:1" ht="13.2" x14ac:dyDescent="0.25">
      <c r="A53165"/>
    </row>
    <row r="53166" spans="1:1" ht="13.2" x14ac:dyDescent="0.25">
      <c r="A53166"/>
    </row>
    <row r="53167" spans="1:1" ht="13.2" x14ac:dyDescent="0.25">
      <c r="A53167"/>
    </row>
    <row r="53168" spans="1:1" ht="13.2" x14ac:dyDescent="0.25">
      <c r="A53168"/>
    </row>
    <row r="53169" spans="1:1" ht="13.2" x14ac:dyDescent="0.25">
      <c r="A53169"/>
    </row>
    <row r="53170" spans="1:1" ht="13.2" x14ac:dyDescent="0.25">
      <c r="A53170"/>
    </row>
    <row r="53171" spans="1:1" ht="13.2" x14ac:dyDescent="0.25">
      <c r="A53171"/>
    </row>
    <row r="53172" spans="1:1" ht="13.2" x14ac:dyDescent="0.25">
      <c r="A53172"/>
    </row>
    <row r="53173" spans="1:1" ht="13.2" x14ac:dyDescent="0.25">
      <c r="A53173"/>
    </row>
    <row r="53174" spans="1:1" ht="13.2" x14ac:dyDescent="0.25">
      <c r="A53174"/>
    </row>
    <row r="53175" spans="1:1" ht="13.2" x14ac:dyDescent="0.25">
      <c r="A53175"/>
    </row>
    <row r="53176" spans="1:1" ht="13.2" x14ac:dyDescent="0.25">
      <c r="A53176"/>
    </row>
    <row r="53177" spans="1:1" ht="13.2" x14ac:dyDescent="0.25">
      <c r="A53177"/>
    </row>
    <row r="53178" spans="1:1" ht="13.2" x14ac:dyDescent="0.25">
      <c r="A53178"/>
    </row>
    <row r="53179" spans="1:1" ht="13.2" x14ac:dyDescent="0.25">
      <c r="A53179"/>
    </row>
    <row r="53180" spans="1:1" ht="13.2" x14ac:dyDescent="0.25">
      <c r="A53180"/>
    </row>
    <row r="53181" spans="1:1" ht="13.2" x14ac:dyDescent="0.25">
      <c r="A53181"/>
    </row>
    <row r="53182" spans="1:1" ht="13.2" x14ac:dyDescent="0.25">
      <c r="A53182"/>
    </row>
    <row r="53183" spans="1:1" ht="13.2" x14ac:dyDescent="0.25">
      <c r="A53183"/>
    </row>
    <row r="53184" spans="1:1" ht="13.2" x14ac:dyDescent="0.25">
      <c r="A53184"/>
    </row>
    <row r="53185" spans="1:1" ht="13.2" x14ac:dyDescent="0.25">
      <c r="A53185"/>
    </row>
    <row r="53186" spans="1:1" ht="13.2" x14ac:dyDescent="0.25">
      <c r="A53186"/>
    </row>
    <row r="53187" spans="1:1" ht="13.2" x14ac:dyDescent="0.25">
      <c r="A53187"/>
    </row>
    <row r="53188" spans="1:1" ht="13.2" x14ac:dyDescent="0.25">
      <c r="A53188"/>
    </row>
    <row r="53189" spans="1:1" ht="13.2" x14ac:dyDescent="0.25">
      <c r="A53189"/>
    </row>
    <row r="53190" spans="1:1" ht="13.2" x14ac:dyDescent="0.25">
      <c r="A53190"/>
    </row>
    <row r="53191" spans="1:1" ht="13.2" x14ac:dyDescent="0.25">
      <c r="A53191"/>
    </row>
    <row r="53192" spans="1:1" ht="13.2" x14ac:dyDescent="0.25">
      <c r="A53192"/>
    </row>
    <row r="53193" spans="1:1" ht="13.2" x14ac:dyDescent="0.25">
      <c r="A53193"/>
    </row>
    <row r="53194" spans="1:1" ht="13.2" x14ac:dyDescent="0.25">
      <c r="A53194"/>
    </row>
    <row r="53195" spans="1:1" ht="13.2" x14ac:dyDescent="0.25">
      <c r="A53195"/>
    </row>
    <row r="53196" spans="1:1" ht="13.2" x14ac:dyDescent="0.25">
      <c r="A53196"/>
    </row>
    <row r="53197" spans="1:1" ht="13.2" x14ac:dyDescent="0.25">
      <c r="A53197"/>
    </row>
    <row r="53198" spans="1:1" ht="13.2" x14ac:dyDescent="0.25">
      <c r="A53198"/>
    </row>
    <row r="53199" spans="1:1" ht="13.2" x14ac:dyDescent="0.25">
      <c r="A53199"/>
    </row>
    <row r="53200" spans="1:1" ht="13.2" x14ac:dyDescent="0.25">
      <c r="A53200"/>
    </row>
    <row r="53201" spans="1:1" ht="13.2" x14ac:dyDescent="0.25">
      <c r="A53201"/>
    </row>
    <row r="53202" spans="1:1" ht="13.2" x14ac:dyDescent="0.25">
      <c r="A53202"/>
    </row>
    <row r="53203" spans="1:1" ht="13.2" x14ac:dyDescent="0.25">
      <c r="A53203"/>
    </row>
    <row r="53204" spans="1:1" ht="13.2" x14ac:dyDescent="0.25">
      <c r="A53204"/>
    </row>
    <row r="53205" spans="1:1" ht="13.2" x14ac:dyDescent="0.25">
      <c r="A53205"/>
    </row>
    <row r="53206" spans="1:1" ht="13.2" x14ac:dyDescent="0.25">
      <c r="A53206"/>
    </row>
    <row r="53207" spans="1:1" ht="13.2" x14ac:dyDescent="0.25">
      <c r="A53207"/>
    </row>
    <row r="53208" spans="1:1" ht="13.2" x14ac:dyDescent="0.25">
      <c r="A53208"/>
    </row>
    <row r="53209" spans="1:1" ht="13.2" x14ac:dyDescent="0.25">
      <c r="A53209"/>
    </row>
    <row r="53210" spans="1:1" ht="13.2" x14ac:dyDescent="0.25">
      <c r="A53210"/>
    </row>
    <row r="53211" spans="1:1" ht="13.2" x14ac:dyDescent="0.25">
      <c r="A53211"/>
    </row>
    <row r="53212" spans="1:1" ht="13.2" x14ac:dyDescent="0.25">
      <c r="A53212"/>
    </row>
    <row r="53213" spans="1:1" ht="13.2" x14ac:dyDescent="0.25">
      <c r="A53213"/>
    </row>
    <row r="53214" spans="1:1" ht="13.2" x14ac:dyDescent="0.25">
      <c r="A53214"/>
    </row>
    <row r="53215" spans="1:1" ht="13.2" x14ac:dyDescent="0.25">
      <c r="A53215"/>
    </row>
    <row r="53216" spans="1:1" ht="13.2" x14ac:dyDescent="0.25">
      <c r="A53216"/>
    </row>
    <row r="53217" spans="1:1" ht="13.2" x14ac:dyDescent="0.25">
      <c r="A53217"/>
    </row>
    <row r="53218" spans="1:1" ht="13.2" x14ac:dyDescent="0.25">
      <c r="A53218"/>
    </row>
    <row r="53219" spans="1:1" ht="13.2" x14ac:dyDescent="0.25">
      <c r="A53219"/>
    </row>
    <row r="53220" spans="1:1" ht="13.2" x14ac:dyDescent="0.25">
      <c r="A53220"/>
    </row>
    <row r="53221" spans="1:1" ht="13.2" x14ac:dyDescent="0.25">
      <c r="A53221"/>
    </row>
    <row r="53222" spans="1:1" ht="13.2" x14ac:dyDescent="0.25">
      <c r="A53222"/>
    </row>
    <row r="53223" spans="1:1" ht="13.2" x14ac:dyDescent="0.25">
      <c r="A53223"/>
    </row>
    <row r="53224" spans="1:1" ht="13.2" x14ac:dyDescent="0.25">
      <c r="A53224"/>
    </row>
    <row r="53225" spans="1:1" ht="13.2" x14ac:dyDescent="0.25">
      <c r="A53225"/>
    </row>
    <row r="53226" spans="1:1" ht="13.2" x14ac:dyDescent="0.25">
      <c r="A53226"/>
    </row>
    <row r="53227" spans="1:1" ht="13.2" x14ac:dyDescent="0.25">
      <c r="A53227"/>
    </row>
    <row r="53228" spans="1:1" ht="13.2" x14ac:dyDescent="0.25">
      <c r="A53228"/>
    </row>
    <row r="53229" spans="1:1" ht="13.2" x14ac:dyDescent="0.25">
      <c r="A53229"/>
    </row>
    <row r="53230" spans="1:1" ht="13.2" x14ac:dyDescent="0.25">
      <c r="A53230"/>
    </row>
    <row r="53231" spans="1:1" ht="13.2" x14ac:dyDescent="0.25">
      <c r="A53231"/>
    </row>
    <row r="53232" spans="1:1" ht="13.2" x14ac:dyDescent="0.25">
      <c r="A53232"/>
    </row>
    <row r="53233" spans="1:1" ht="13.2" x14ac:dyDescent="0.25">
      <c r="A53233"/>
    </row>
    <row r="53234" spans="1:1" ht="13.2" x14ac:dyDescent="0.25">
      <c r="A53234"/>
    </row>
    <row r="53235" spans="1:1" ht="13.2" x14ac:dyDescent="0.25">
      <c r="A53235"/>
    </row>
    <row r="53236" spans="1:1" ht="13.2" x14ac:dyDescent="0.25">
      <c r="A53236"/>
    </row>
    <row r="53237" spans="1:1" ht="13.2" x14ac:dyDescent="0.25">
      <c r="A53237"/>
    </row>
    <row r="53238" spans="1:1" ht="13.2" x14ac:dyDescent="0.25">
      <c r="A53238"/>
    </row>
    <row r="53239" spans="1:1" ht="13.2" x14ac:dyDescent="0.25">
      <c r="A53239"/>
    </row>
    <row r="53240" spans="1:1" ht="13.2" x14ac:dyDescent="0.25">
      <c r="A53240"/>
    </row>
    <row r="53241" spans="1:1" ht="13.2" x14ac:dyDescent="0.25">
      <c r="A53241"/>
    </row>
    <row r="53242" spans="1:1" ht="13.2" x14ac:dyDescent="0.25">
      <c r="A53242"/>
    </row>
    <row r="53243" spans="1:1" ht="13.2" x14ac:dyDescent="0.25">
      <c r="A53243"/>
    </row>
    <row r="53244" spans="1:1" ht="13.2" x14ac:dyDescent="0.25">
      <c r="A53244"/>
    </row>
    <row r="53245" spans="1:1" ht="13.2" x14ac:dyDescent="0.25">
      <c r="A53245"/>
    </row>
    <row r="53246" spans="1:1" ht="13.2" x14ac:dyDescent="0.25">
      <c r="A53246"/>
    </row>
    <row r="53247" spans="1:1" ht="13.2" x14ac:dyDescent="0.25">
      <c r="A53247"/>
    </row>
    <row r="53248" spans="1:1" ht="13.2" x14ac:dyDescent="0.25">
      <c r="A53248"/>
    </row>
    <row r="53249" spans="1:1" ht="13.2" x14ac:dyDescent="0.25">
      <c r="A53249"/>
    </row>
    <row r="53250" spans="1:1" ht="13.2" x14ac:dyDescent="0.25">
      <c r="A53250"/>
    </row>
    <row r="53251" spans="1:1" ht="13.2" x14ac:dyDescent="0.25">
      <c r="A53251"/>
    </row>
    <row r="53252" spans="1:1" ht="13.2" x14ac:dyDescent="0.25">
      <c r="A53252"/>
    </row>
    <row r="53253" spans="1:1" ht="13.2" x14ac:dyDescent="0.25">
      <c r="A53253"/>
    </row>
    <row r="53254" spans="1:1" ht="13.2" x14ac:dyDescent="0.25">
      <c r="A53254"/>
    </row>
    <row r="53255" spans="1:1" ht="13.2" x14ac:dyDescent="0.25">
      <c r="A53255"/>
    </row>
    <row r="53256" spans="1:1" ht="13.2" x14ac:dyDescent="0.25">
      <c r="A53256"/>
    </row>
    <row r="53257" spans="1:1" ht="13.2" x14ac:dyDescent="0.25">
      <c r="A53257"/>
    </row>
    <row r="53258" spans="1:1" ht="13.2" x14ac:dyDescent="0.25">
      <c r="A53258"/>
    </row>
    <row r="53259" spans="1:1" ht="13.2" x14ac:dyDescent="0.25">
      <c r="A53259"/>
    </row>
    <row r="53260" spans="1:1" ht="13.2" x14ac:dyDescent="0.25">
      <c r="A53260"/>
    </row>
    <row r="53261" spans="1:1" ht="13.2" x14ac:dyDescent="0.25">
      <c r="A53261"/>
    </row>
    <row r="53262" spans="1:1" ht="13.2" x14ac:dyDescent="0.25">
      <c r="A53262"/>
    </row>
    <row r="53263" spans="1:1" ht="13.2" x14ac:dyDescent="0.25">
      <c r="A53263"/>
    </row>
    <row r="53264" spans="1:1" ht="13.2" x14ac:dyDescent="0.25">
      <c r="A53264"/>
    </row>
    <row r="53265" spans="1:1" ht="13.2" x14ac:dyDescent="0.25">
      <c r="A53265"/>
    </row>
    <row r="53266" spans="1:1" ht="13.2" x14ac:dyDescent="0.25">
      <c r="A53266"/>
    </row>
    <row r="53267" spans="1:1" ht="13.2" x14ac:dyDescent="0.25">
      <c r="A53267"/>
    </row>
    <row r="53268" spans="1:1" ht="13.2" x14ac:dyDescent="0.25">
      <c r="A53268"/>
    </row>
    <row r="53269" spans="1:1" ht="13.2" x14ac:dyDescent="0.25">
      <c r="A53269"/>
    </row>
    <row r="53270" spans="1:1" ht="13.2" x14ac:dyDescent="0.25">
      <c r="A53270"/>
    </row>
    <row r="53271" spans="1:1" ht="13.2" x14ac:dyDescent="0.25">
      <c r="A53271"/>
    </row>
    <row r="53272" spans="1:1" ht="13.2" x14ac:dyDescent="0.25">
      <c r="A53272"/>
    </row>
    <row r="53273" spans="1:1" ht="13.2" x14ac:dyDescent="0.25">
      <c r="A53273"/>
    </row>
    <row r="53274" spans="1:1" ht="13.2" x14ac:dyDescent="0.25">
      <c r="A53274"/>
    </row>
    <row r="53275" spans="1:1" ht="13.2" x14ac:dyDescent="0.25">
      <c r="A53275"/>
    </row>
    <row r="53276" spans="1:1" ht="13.2" x14ac:dyDescent="0.25">
      <c r="A53276"/>
    </row>
    <row r="53277" spans="1:1" ht="13.2" x14ac:dyDescent="0.25">
      <c r="A53277"/>
    </row>
    <row r="53278" spans="1:1" ht="13.2" x14ac:dyDescent="0.25">
      <c r="A53278"/>
    </row>
    <row r="53279" spans="1:1" ht="13.2" x14ac:dyDescent="0.25">
      <c r="A53279"/>
    </row>
    <row r="53280" spans="1:1" ht="13.2" x14ac:dyDescent="0.25">
      <c r="A53280"/>
    </row>
    <row r="53281" spans="1:1" ht="13.2" x14ac:dyDescent="0.25">
      <c r="A53281"/>
    </row>
    <row r="53282" spans="1:1" ht="13.2" x14ac:dyDescent="0.25">
      <c r="A53282"/>
    </row>
    <row r="53283" spans="1:1" ht="13.2" x14ac:dyDescent="0.25">
      <c r="A53283"/>
    </row>
    <row r="53284" spans="1:1" ht="13.2" x14ac:dyDescent="0.25">
      <c r="A53284"/>
    </row>
    <row r="53285" spans="1:1" ht="13.2" x14ac:dyDescent="0.25">
      <c r="A53285"/>
    </row>
    <row r="53286" spans="1:1" ht="13.2" x14ac:dyDescent="0.25">
      <c r="A53286"/>
    </row>
    <row r="53287" spans="1:1" ht="13.2" x14ac:dyDescent="0.25">
      <c r="A53287"/>
    </row>
    <row r="53288" spans="1:1" ht="13.2" x14ac:dyDescent="0.25">
      <c r="A53288"/>
    </row>
    <row r="53289" spans="1:1" ht="13.2" x14ac:dyDescent="0.25">
      <c r="A53289"/>
    </row>
    <row r="53290" spans="1:1" ht="13.2" x14ac:dyDescent="0.25">
      <c r="A53290"/>
    </row>
    <row r="53291" spans="1:1" ht="13.2" x14ac:dyDescent="0.25">
      <c r="A53291"/>
    </row>
    <row r="53292" spans="1:1" ht="13.2" x14ac:dyDescent="0.25">
      <c r="A53292"/>
    </row>
    <row r="53293" spans="1:1" ht="13.2" x14ac:dyDescent="0.25">
      <c r="A53293"/>
    </row>
    <row r="53294" spans="1:1" ht="13.2" x14ac:dyDescent="0.25">
      <c r="A53294"/>
    </row>
    <row r="53295" spans="1:1" ht="13.2" x14ac:dyDescent="0.25">
      <c r="A53295"/>
    </row>
    <row r="53296" spans="1:1" ht="13.2" x14ac:dyDescent="0.25">
      <c r="A53296"/>
    </row>
    <row r="53297" spans="1:1" ht="13.2" x14ac:dyDescent="0.25">
      <c r="A53297"/>
    </row>
    <row r="53298" spans="1:1" ht="13.2" x14ac:dyDescent="0.25">
      <c r="A53298"/>
    </row>
    <row r="53299" spans="1:1" ht="13.2" x14ac:dyDescent="0.25">
      <c r="A53299"/>
    </row>
    <row r="53300" spans="1:1" ht="13.2" x14ac:dyDescent="0.25">
      <c r="A53300"/>
    </row>
    <row r="53301" spans="1:1" ht="13.2" x14ac:dyDescent="0.25">
      <c r="A53301"/>
    </row>
    <row r="53302" spans="1:1" ht="13.2" x14ac:dyDescent="0.25">
      <c r="A53302"/>
    </row>
    <row r="53303" spans="1:1" ht="13.2" x14ac:dyDescent="0.25">
      <c r="A53303"/>
    </row>
    <row r="53304" spans="1:1" ht="13.2" x14ac:dyDescent="0.25">
      <c r="A53304"/>
    </row>
    <row r="53305" spans="1:1" ht="13.2" x14ac:dyDescent="0.25">
      <c r="A53305"/>
    </row>
    <row r="53306" spans="1:1" ht="13.2" x14ac:dyDescent="0.25">
      <c r="A53306"/>
    </row>
    <row r="53307" spans="1:1" ht="13.2" x14ac:dyDescent="0.25">
      <c r="A53307"/>
    </row>
    <row r="53308" spans="1:1" ht="13.2" x14ac:dyDescent="0.25">
      <c r="A53308"/>
    </row>
    <row r="53309" spans="1:1" ht="13.2" x14ac:dyDescent="0.25">
      <c r="A53309"/>
    </row>
    <row r="53310" spans="1:1" ht="13.2" x14ac:dyDescent="0.25">
      <c r="A53310"/>
    </row>
    <row r="53311" spans="1:1" ht="13.2" x14ac:dyDescent="0.25">
      <c r="A53311"/>
    </row>
    <row r="53312" spans="1:1" ht="13.2" x14ac:dyDescent="0.25">
      <c r="A53312"/>
    </row>
    <row r="53313" spans="1:1" ht="13.2" x14ac:dyDescent="0.25">
      <c r="A53313"/>
    </row>
    <row r="53314" spans="1:1" ht="13.2" x14ac:dyDescent="0.25">
      <c r="A53314"/>
    </row>
    <row r="53315" spans="1:1" ht="13.2" x14ac:dyDescent="0.25">
      <c r="A53315"/>
    </row>
    <row r="53316" spans="1:1" ht="13.2" x14ac:dyDescent="0.25">
      <c r="A53316"/>
    </row>
    <row r="53317" spans="1:1" ht="13.2" x14ac:dyDescent="0.25">
      <c r="A53317"/>
    </row>
    <row r="53318" spans="1:1" ht="13.2" x14ac:dyDescent="0.25">
      <c r="A53318"/>
    </row>
    <row r="53319" spans="1:1" ht="13.2" x14ac:dyDescent="0.25">
      <c r="A53319"/>
    </row>
    <row r="53320" spans="1:1" ht="13.2" x14ac:dyDescent="0.25">
      <c r="A53320"/>
    </row>
    <row r="53321" spans="1:1" ht="13.2" x14ac:dyDescent="0.25">
      <c r="A53321"/>
    </row>
    <row r="53322" spans="1:1" ht="13.2" x14ac:dyDescent="0.25">
      <c r="A53322"/>
    </row>
    <row r="53323" spans="1:1" ht="13.2" x14ac:dyDescent="0.25">
      <c r="A53323"/>
    </row>
    <row r="53324" spans="1:1" ht="13.2" x14ac:dyDescent="0.25">
      <c r="A53324"/>
    </row>
    <row r="53325" spans="1:1" ht="13.2" x14ac:dyDescent="0.25">
      <c r="A53325"/>
    </row>
    <row r="53326" spans="1:1" ht="13.2" x14ac:dyDescent="0.25">
      <c r="A53326"/>
    </row>
    <row r="53327" spans="1:1" ht="13.2" x14ac:dyDescent="0.25">
      <c r="A53327"/>
    </row>
    <row r="53328" spans="1:1" ht="13.2" x14ac:dyDescent="0.25">
      <c r="A53328"/>
    </row>
    <row r="53329" spans="1:1" ht="13.2" x14ac:dyDescent="0.25">
      <c r="A53329"/>
    </row>
    <row r="53330" spans="1:1" ht="13.2" x14ac:dyDescent="0.25">
      <c r="A53330"/>
    </row>
    <row r="53331" spans="1:1" ht="13.2" x14ac:dyDescent="0.25">
      <c r="A53331"/>
    </row>
    <row r="53332" spans="1:1" ht="13.2" x14ac:dyDescent="0.25">
      <c r="A53332"/>
    </row>
    <row r="53333" spans="1:1" ht="13.2" x14ac:dyDescent="0.25">
      <c r="A53333"/>
    </row>
    <row r="53334" spans="1:1" ht="13.2" x14ac:dyDescent="0.25">
      <c r="A53334"/>
    </row>
    <row r="53335" spans="1:1" ht="13.2" x14ac:dyDescent="0.25">
      <c r="A53335"/>
    </row>
    <row r="53336" spans="1:1" ht="13.2" x14ac:dyDescent="0.25">
      <c r="A53336"/>
    </row>
    <row r="53337" spans="1:1" ht="13.2" x14ac:dyDescent="0.25">
      <c r="A53337"/>
    </row>
    <row r="53338" spans="1:1" ht="13.2" x14ac:dyDescent="0.25">
      <c r="A53338"/>
    </row>
    <row r="53339" spans="1:1" ht="13.2" x14ac:dyDescent="0.25">
      <c r="A53339"/>
    </row>
    <row r="53340" spans="1:1" ht="13.2" x14ac:dyDescent="0.25">
      <c r="A53340"/>
    </row>
    <row r="53341" spans="1:1" ht="13.2" x14ac:dyDescent="0.25">
      <c r="A53341"/>
    </row>
    <row r="53342" spans="1:1" ht="13.2" x14ac:dyDescent="0.25">
      <c r="A53342"/>
    </row>
    <row r="53343" spans="1:1" ht="13.2" x14ac:dyDescent="0.25">
      <c r="A53343"/>
    </row>
    <row r="53344" spans="1:1" ht="13.2" x14ac:dyDescent="0.25">
      <c r="A53344"/>
    </row>
    <row r="53345" spans="1:1" ht="13.2" x14ac:dyDescent="0.25">
      <c r="A53345"/>
    </row>
    <row r="53346" spans="1:1" ht="13.2" x14ac:dyDescent="0.25">
      <c r="A53346"/>
    </row>
    <row r="53347" spans="1:1" ht="13.2" x14ac:dyDescent="0.25">
      <c r="A53347"/>
    </row>
    <row r="53348" spans="1:1" ht="13.2" x14ac:dyDescent="0.25">
      <c r="A53348"/>
    </row>
    <row r="53349" spans="1:1" ht="13.2" x14ac:dyDescent="0.25">
      <c r="A53349"/>
    </row>
    <row r="53350" spans="1:1" ht="13.2" x14ac:dyDescent="0.25">
      <c r="A53350"/>
    </row>
    <row r="53351" spans="1:1" ht="13.2" x14ac:dyDescent="0.25">
      <c r="A53351"/>
    </row>
    <row r="53352" spans="1:1" ht="13.2" x14ac:dyDescent="0.25">
      <c r="A53352"/>
    </row>
    <row r="53353" spans="1:1" ht="13.2" x14ac:dyDescent="0.25">
      <c r="A53353"/>
    </row>
    <row r="53354" spans="1:1" ht="13.2" x14ac:dyDescent="0.25">
      <c r="A53354"/>
    </row>
    <row r="53355" spans="1:1" ht="13.2" x14ac:dyDescent="0.25">
      <c r="A53355"/>
    </row>
    <row r="53356" spans="1:1" ht="13.2" x14ac:dyDescent="0.25">
      <c r="A53356"/>
    </row>
    <row r="53357" spans="1:1" ht="13.2" x14ac:dyDescent="0.25">
      <c r="A53357"/>
    </row>
    <row r="53358" spans="1:1" ht="13.2" x14ac:dyDescent="0.25">
      <c r="A53358"/>
    </row>
    <row r="53359" spans="1:1" ht="13.2" x14ac:dyDescent="0.25">
      <c r="A53359"/>
    </row>
    <row r="53360" spans="1:1" ht="13.2" x14ac:dyDescent="0.25">
      <c r="A53360"/>
    </row>
    <row r="53361" spans="1:1" ht="13.2" x14ac:dyDescent="0.25">
      <c r="A53361"/>
    </row>
    <row r="53362" spans="1:1" ht="13.2" x14ac:dyDescent="0.25">
      <c r="A53362"/>
    </row>
    <row r="53363" spans="1:1" ht="13.2" x14ac:dyDescent="0.25">
      <c r="A53363"/>
    </row>
    <row r="53364" spans="1:1" ht="13.2" x14ac:dyDescent="0.25">
      <c r="A53364"/>
    </row>
    <row r="53365" spans="1:1" ht="13.2" x14ac:dyDescent="0.25">
      <c r="A53365"/>
    </row>
    <row r="53366" spans="1:1" ht="13.2" x14ac:dyDescent="0.25">
      <c r="A53366"/>
    </row>
    <row r="53367" spans="1:1" ht="13.2" x14ac:dyDescent="0.25">
      <c r="A53367"/>
    </row>
    <row r="53368" spans="1:1" ht="13.2" x14ac:dyDescent="0.25">
      <c r="A53368"/>
    </row>
    <row r="53369" spans="1:1" ht="13.2" x14ac:dyDescent="0.25">
      <c r="A53369"/>
    </row>
    <row r="53370" spans="1:1" ht="13.2" x14ac:dyDescent="0.25">
      <c r="A53370"/>
    </row>
    <row r="53371" spans="1:1" ht="13.2" x14ac:dyDescent="0.25">
      <c r="A53371"/>
    </row>
    <row r="53372" spans="1:1" ht="13.2" x14ac:dyDescent="0.25">
      <c r="A53372"/>
    </row>
    <row r="53373" spans="1:1" ht="13.2" x14ac:dyDescent="0.25">
      <c r="A53373"/>
    </row>
    <row r="53374" spans="1:1" ht="13.2" x14ac:dyDescent="0.25">
      <c r="A53374"/>
    </row>
    <row r="53375" spans="1:1" ht="13.2" x14ac:dyDescent="0.25">
      <c r="A53375"/>
    </row>
    <row r="53376" spans="1:1" ht="13.2" x14ac:dyDescent="0.25">
      <c r="A53376"/>
    </row>
    <row r="53377" spans="1:1" ht="13.2" x14ac:dyDescent="0.25">
      <c r="A53377"/>
    </row>
    <row r="53378" spans="1:1" ht="13.2" x14ac:dyDescent="0.25">
      <c r="A53378"/>
    </row>
    <row r="53379" spans="1:1" ht="13.2" x14ac:dyDescent="0.25">
      <c r="A53379"/>
    </row>
    <row r="53380" spans="1:1" ht="13.2" x14ac:dyDescent="0.25">
      <c r="A53380"/>
    </row>
    <row r="53381" spans="1:1" ht="13.2" x14ac:dyDescent="0.25">
      <c r="A53381"/>
    </row>
    <row r="53382" spans="1:1" ht="13.2" x14ac:dyDescent="0.25">
      <c r="A53382"/>
    </row>
    <row r="53383" spans="1:1" ht="13.2" x14ac:dyDescent="0.25">
      <c r="A53383"/>
    </row>
    <row r="53384" spans="1:1" ht="13.2" x14ac:dyDescent="0.25">
      <c r="A53384"/>
    </row>
    <row r="53385" spans="1:1" ht="13.2" x14ac:dyDescent="0.25">
      <c r="A53385"/>
    </row>
    <row r="53386" spans="1:1" ht="13.2" x14ac:dyDescent="0.25">
      <c r="A53386"/>
    </row>
    <row r="53387" spans="1:1" ht="13.2" x14ac:dyDescent="0.25">
      <c r="A53387"/>
    </row>
    <row r="53388" spans="1:1" ht="13.2" x14ac:dyDescent="0.25">
      <c r="A53388"/>
    </row>
    <row r="53389" spans="1:1" ht="13.2" x14ac:dyDescent="0.25">
      <c r="A53389"/>
    </row>
    <row r="53390" spans="1:1" ht="13.2" x14ac:dyDescent="0.25">
      <c r="A53390"/>
    </row>
    <row r="53391" spans="1:1" ht="13.2" x14ac:dyDescent="0.25">
      <c r="A53391"/>
    </row>
    <row r="53392" spans="1:1" ht="13.2" x14ac:dyDescent="0.25">
      <c r="A53392"/>
    </row>
    <row r="53393" spans="1:1" ht="13.2" x14ac:dyDescent="0.25">
      <c r="A53393"/>
    </row>
    <row r="53394" spans="1:1" ht="13.2" x14ac:dyDescent="0.25">
      <c r="A53394"/>
    </row>
    <row r="53395" spans="1:1" ht="13.2" x14ac:dyDescent="0.25">
      <c r="A53395"/>
    </row>
    <row r="53396" spans="1:1" ht="13.2" x14ac:dyDescent="0.25">
      <c r="A53396"/>
    </row>
    <row r="53397" spans="1:1" ht="13.2" x14ac:dyDescent="0.25">
      <c r="A53397"/>
    </row>
    <row r="53398" spans="1:1" ht="13.2" x14ac:dyDescent="0.25">
      <c r="A53398"/>
    </row>
    <row r="53399" spans="1:1" ht="13.2" x14ac:dyDescent="0.25">
      <c r="A53399"/>
    </row>
    <row r="53400" spans="1:1" ht="13.2" x14ac:dyDescent="0.25">
      <c r="A53400"/>
    </row>
    <row r="53401" spans="1:1" ht="13.2" x14ac:dyDescent="0.25">
      <c r="A53401"/>
    </row>
    <row r="53402" spans="1:1" ht="13.2" x14ac:dyDescent="0.25">
      <c r="A53402"/>
    </row>
    <row r="53403" spans="1:1" ht="13.2" x14ac:dyDescent="0.25">
      <c r="A53403"/>
    </row>
    <row r="53404" spans="1:1" ht="13.2" x14ac:dyDescent="0.25">
      <c r="A53404"/>
    </row>
    <row r="53405" spans="1:1" ht="13.2" x14ac:dyDescent="0.25">
      <c r="A53405"/>
    </row>
    <row r="53406" spans="1:1" ht="13.2" x14ac:dyDescent="0.25">
      <c r="A53406"/>
    </row>
    <row r="53407" spans="1:1" ht="13.2" x14ac:dyDescent="0.25">
      <c r="A53407"/>
    </row>
    <row r="53408" spans="1:1" ht="13.2" x14ac:dyDescent="0.25">
      <c r="A53408"/>
    </row>
    <row r="53409" spans="1:1" ht="13.2" x14ac:dyDescent="0.25">
      <c r="A53409"/>
    </row>
    <row r="53410" spans="1:1" ht="13.2" x14ac:dyDescent="0.25">
      <c r="A53410"/>
    </row>
    <row r="53411" spans="1:1" ht="13.2" x14ac:dyDescent="0.25">
      <c r="A53411"/>
    </row>
    <row r="53412" spans="1:1" ht="13.2" x14ac:dyDescent="0.25">
      <c r="A53412"/>
    </row>
    <row r="53413" spans="1:1" ht="13.2" x14ac:dyDescent="0.25">
      <c r="A53413"/>
    </row>
    <row r="53414" spans="1:1" ht="13.2" x14ac:dyDescent="0.25">
      <c r="A53414"/>
    </row>
    <row r="53415" spans="1:1" ht="13.2" x14ac:dyDescent="0.25">
      <c r="A53415"/>
    </row>
    <row r="53416" spans="1:1" ht="13.2" x14ac:dyDescent="0.25">
      <c r="A53416"/>
    </row>
    <row r="53417" spans="1:1" ht="13.2" x14ac:dyDescent="0.25">
      <c r="A53417"/>
    </row>
    <row r="53418" spans="1:1" ht="13.2" x14ac:dyDescent="0.25">
      <c r="A53418"/>
    </row>
    <row r="53419" spans="1:1" ht="13.2" x14ac:dyDescent="0.25">
      <c r="A53419"/>
    </row>
    <row r="53420" spans="1:1" ht="13.2" x14ac:dyDescent="0.25">
      <c r="A53420"/>
    </row>
    <row r="53421" spans="1:1" ht="13.2" x14ac:dyDescent="0.25">
      <c r="A53421"/>
    </row>
    <row r="53422" spans="1:1" ht="13.2" x14ac:dyDescent="0.25">
      <c r="A53422"/>
    </row>
    <row r="53423" spans="1:1" ht="13.2" x14ac:dyDescent="0.25">
      <c r="A53423"/>
    </row>
    <row r="53424" spans="1:1" ht="13.2" x14ac:dyDescent="0.25">
      <c r="A53424"/>
    </row>
    <row r="53425" spans="1:1" ht="13.2" x14ac:dyDescent="0.25">
      <c r="A53425"/>
    </row>
    <row r="53426" spans="1:1" ht="13.2" x14ac:dyDescent="0.25">
      <c r="A53426"/>
    </row>
    <row r="53427" spans="1:1" ht="13.2" x14ac:dyDescent="0.25">
      <c r="A53427"/>
    </row>
    <row r="53428" spans="1:1" ht="13.2" x14ac:dyDescent="0.25">
      <c r="A53428"/>
    </row>
    <row r="53429" spans="1:1" ht="13.2" x14ac:dyDescent="0.25">
      <c r="A53429"/>
    </row>
    <row r="53430" spans="1:1" ht="13.2" x14ac:dyDescent="0.25">
      <c r="A53430"/>
    </row>
    <row r="53431" spans="1:1" ht="13.2" x14ac:dyDescent="0.25">
      <c r="A53431"/>
    </row>
    <row r="53432" spans="1:1" ht="13.2" x14ac:dyDescent="0.25">
      <c r="A53432"/>
    </row>
    <row r="53433" spans="1:1" ht="13.2" x14ac:dyDescent="0.25">
      <c r="A53433"/>
    </row>
    <row r="53434" spans="1:1" ht="13.2" x14ac:dyDescent="0.25">
      <c r="A53434"/>
    </row>
    <row r="53435" spans="1:1" ht="13.2" x14ac:dyDescent="0.25">
      <c r="A53435"/>
    </row>
    <row r="53436" spans="1:1" ht="13.2" x14ac:dyDescent="0.25">
      <c r="A53436"/>
    </row>
    <row r="53437" spans="1:1" ht="13.2" x14ac:dyDescent="0.25">
      <c r="A53437"/>
    </row>
    <row r="53438" spans="1:1" ht="13.2" x14ac:dyDescent="0.25">
      <c r="A53438"/>
    </row>
    <row r="53439" spans="1:1" ht="13.2" x14ac:dyDescent="0.25">
      <c r="A53439"/>
    </row>
    <row r="53440" spans="1:1" ht="13.2" x14ac:dyDescent="0.25">
      <c r="A53440"/>
    </row>
    <row r="53441" spans="1:1" ht="13.2" x14ac:dyDescent="0.25">
      <c r="A53441"/>
    </row>
    <row r="53442" spans="1:1" ht="13.2" x14ac:dyDescent="0.25">
      <c r="A53442"/>
    </row>
    <row r="53443" spans="1:1" ht="13.2" x14ac:dyDescent="0.25">
      <c r="A53443"/>
    </row>
    <row r="53444" spans="1:1" ht="13.2" x14ac:dyDescent="0.25">
      <c r="A53444"/>
    </row>
    <row r="53445" spans="1:1" ht="13.2" x14ac:dyDescent="0.25">
      <c r="A53445"/>
    </row>
    <row r="53446" spans="1:1" ht="13.2" x14ac:dyDescent="0.25">
      <c r="A53446"/>
    </row>
    <row r="53447" spans="1:1" ht="13.2" x14ac:dyDescent="0.25">
      <c r="A53447"/>
    </row>
    <row r="53448" spans="1:1" ht="13.2" x14ac:dyDescent="0.25">
      <c r="A53448"/>
    </row>
    <row r="53449" spans="1:1" ht="13.2" x14ac:dyDescent="0.25">
      <c r="A53449"/>
    </row>
    <row r="53450" spans="1:1" ht="13.2" x14ac:dyDescent="0.25">
      <c r="A53450"/>
    </row>
    <row r="53451" spans="1:1" ht="13.2" x14ac:dyDescent="0.25">
      <c r="A53451"/>
    </row>
    <row r="53452" spans="1:1" ht="13.2" x14ac:dyDescent="0.25">
      <c r="A53452"/>
    </row>
    <row r="53453" spans="1:1" ht="13.2" x14ac:dyDescent="0.25">
      <c r="A53453"/>
    </row>
    <row r="53454" spans="1:1" ht="13.2" x14ac:dyDescent="0.25">
      <c r="A53454"/>
    </row>
    <row r="53455" spans="1:1" ht="13.2" x14ac:dyDescent="0.25">
      <c r="A53455"/>
    </row>
    <row r="53456" spans="1:1" ht="13.2" x14ac:dyDescent="0.25">
      <c r="A53456"/>
    </row>
    <row r="53457" spans="1:1" ht="13.2" x14ac:dyDescent="0.25">
      <c r="A53457"/>
    </row>
    <row r="53458" spans="1:1" ht="13.2" x14ac:dyDescent="0.25">
      <c r="A53458"/>
    </row>
    <row r="53459" spans="1:1" ht="13.2" x14ac:dyDescent="0.25">
      <c r="A53459"/>
    </row>
    <row r="53460" spans="1:1" ht="13.2" x14ac:dyDescent="0.25">
      <c r="A53460"/>
    </row>
    <row r="53461" spans="1:1" ht="13.2" x14ac:dyDescent="0.25">
      <c r="A53461"/>
    </row>
    <row r="53462" spans="1:1" ht="13.2" x14ac:dyDescent="0.25">
      <c r="A53462"/>
    </row>
    <row r="53463" spans="1:1" ht="13.2" x14ac:dyDescent="0.25">
      <c r="A53463"/>
    </row>
    <row r="53464" spans="1:1" ht="13.2" x14ac:dyDescent="0.25">
      <c r="A53464"/>
    </row>
    <row r="53465" spans="1:1" ht="13.2" x14ac:dyDescent="0.25">
      <c r="A53465"/>
    </row>
    <row r="53466" spans="1:1" ht="13.2" x14ac:dyDescent="0.25">
      <c r="A53466"/>
    </row>
    <row r="53467" spans="1:1" ht="13.2" x14ac:dyDescent="0.25">
      <c r="A53467"/>
    </row>
    <row r="53468" spans="1:1" ht="13.2" x14ac:dyDescent="0.25">
      <c r="A53468"/>
    </row>
    <row r="53469" spans="1:1" ht="13.2" x14ac:dyDescent="0.25">
      <c r="A53469"/>
    </row>
    <row r="53470" spans="1:1" ht="13.2" x14ac:dyDescent="0.25">
      <c r="A53470"/>
    </row>
    <row r="53471" spans="1:1" ht="13.2" x14ac:dyDescent="0.25">
      <c r="A53471"/>
    </row>
    <row r="53472" spans="1:1" ht="13.2" x14ac:dyDescent="0.25">
      <c r="A53472"/>
    </row>
    <row r="53473" spans="1:1" ht="13.2" x14ac:dyDescent="0.25">
      <c r="A53473"/>
    </row>
    <row r="53474" spans="1:1" ht="13.2" x14ac:dyDescent="0.25">
      <c r="A53474"/>
    </row>
    <row r="53475" spans="1:1" ht="13.2" x14ac:dyDescent="0.25">
      <c r="A53475"/>
    </row>
    <row r="53476" spans="1:1" ht="13.2" x14ac:dyDescent="0.25">
      <c r="A53476"/>
    </row>
    <row r="53477" spans="1:1" ht="13.2" x14ac:dyDescent="0.25">
      <c r="A53477"/>
    </row>
    <row r="53478" spans="1:1" ht="13.2" x14ac:dyDescent="0.25">
      <c r="A53478"/>
    </row>
    <row r="53479" spans="1:1" ht="13.2" x14ac:dyDescent="0.25">
      <c r="A53479"/>
    </row>
    <row r="53480" spans="1:1" ht="13.2" x14ac:dyDescent="0.25">
      <c r="A53480"/>
    </row>
    <row r="53481" spans="1:1" ht="13.2" x14ac:dyDescent="0.25">
      <c r="A53481"/>
    </row>
    <row r="53482" spans="1:1" ht="13.2" x14ac:dyDescent="0.25">
      <c r="A53482"/>
    </row>
    <row r="53483" spans="1:1" ht="13.2" x14ac:dyDescent="0.25">
      <c r="A53483"/>
    </row>
    <row r="53484" spans="1:1" ht="13.2" x14ac:dyDescent="0.25">
      <c r="A53484"/>
    </row>
    <row r="53485" spans="1:1" ht="13.2" x14ac:dyDescent="0.25">
      <c r="A53485"/>
    </row>
    <row r="53486" spans="1:1" ht="13.2" x14ac:dyDescent="0.25">
      <c r="A53486"/>
    </row>
    <row r="53487" spans="1:1" ht="13.2" x14ac:dyDescent="0.25">
      <c r="A53487"/>
    </row>
    <row r="53488" spans="1:1" ht="13.2" x14ac:dyDescent="0.25">
      <c r="A53488"/>
    </row>
    <row r="53489" spans="1:1" ht="13.2" x14ac:dyDescent="0.25">
      <c r="A53489"/>
    </row>
    <row r="53490" spans="1:1" ht="13.2" x14ac:dyDescent="0.25">
      <c r="A53490"/>
    </row>
    <row r="53491" spans="1:1" ht="13.2" x14ac:dyDescent="0.25">
      <c r="A53491"/>
    </row>
    <row r="53492" spans="1:1" ht="13.2" x14ac:dyDescent="0.25">
      <c r="A53492"/>
    </row>
    <row r="53493" spans="1:1" ht="13.2" x14ac:dyDescent="0.25">
      <c r="A53493"/>
    </row>
    <row r="53494" spans="1:1" ht="13.2" x14ac:dyDescent="0.25">
      <c r="A53494"/>
    </row>
    <row r="53495" spans="1:1" ht="13.2" x14ac:dyDescent="0.25">
      <c r="A53495"/>
    </row>
    <row r="53496" spans="1:1" ht="13.2" x14ac:dyDescent="0.25">
      <c r="A53496"/>
    </row>
    <row r="53497" spans="1:1" ht="13.2" x14ac:dyDescent="0.25">
      <c r="A53497"/>
    </row>
    <row r="53498" spans="1:1" ht="13.2" x14ac:dyDescent="0.25">
      <c r="A53498"/>
    </row>
    <row r="53499" spans="1:1" ht="13.2" x14ac:dyDescent="0.25">
      <c r="A53499"/>
    </row>
    <row r="53500" spans="1:1" ht="13.2" x14ac:dyDescent="0.25">
      <c r="A53500"/>
    </row>
    <row r="53501" spans="1:1" ht="13.2" x14ac:dyDescent="0.25">
      <c r="A53501"/>
    </row>
    <row r="53502" spans="1:1" ht="13.2" x14ac:dyDescent="0.25">
      <c r="A53502"/>
    </row>
    <row r="53503" spans="1:1" ht="13.2" x14ac:dyDescent="0.25">
      <c r="A53503"/>
    </row>
    <row r="53504" spans="1:1" ht="13.2" x14ac:dyDescent="0.25">
      <c r="A53504"/>
    </row>
    <row r="53505" spans="1:1" ht="13.2" x14ac:dyDescent="0.25">
      <c r="A53505"/>
    </row>
    <row r="53506" spans="1:1" ht="13.2" x14ac:dyDescent="0.25">
      <c r="A53506"/>
    </row>
    <row r="53507" spans="1:1" ht="13.2" x14ac:dyDescent="0.25">
      <c r="A53507"/>
    </row>
    <row r="53508" spans="1:1" ht="13.2" x14ac:dyDescent="0.25">
      <c r="A53508"/>
    </row>
    <row r="53509" spans="1:1" ht="13.2" x14ac:dyDescent="0.25">
      <c r="A53509"/>
    </row>
    <row r="53510" spans="1:1" ht="13.2" x14ac:dyDescent="0.25">
      <c r="A53510"/>
    </row>
    <row r="53511" spans="1:1" ht="13.2" x14ac:dyDescent="0.25">
      <c r="A53511"/>
    </row>
    <row r="53512" spans="1:1" ht="13.2" x14ac:dyDescent="0.25">
      <c r="A53512"/>
    </row>
    <row r="53513" spans="1:1" ht="13.2" x14ac:dyDescent="0.25">
      <c r="A53513"/>
    </row>
    <row r="53514" spans="1:1" ht="13.2" x14ac:dyDescent="0.25">
      <c r="A53514"/>
    </row>
    <row r="53515" spans="1:1" ht="13.2" x14ac:dyDescent="0.25">
      <c r="A53515"/>
    </row>
    <row r="53516" spans="1:1" ht="13.2" x14ac:dyDescent="0.25">
      <c r="A53516"/>
    </row>
    <row r="53517" spans="1:1" ht="13.2" x14ac:dyDescent="0.25">
      <c r="A53517"/>
    </row>
    <row r="53518" spans="1:1" ht="13.2" x14ac:dyDescent="0.25">
      <c r="A53518"/>
    </row>
    <row r="53519" spans="1:1" ht="13.2" x14ac:dyDescent="0.25">
      <c r="A53519"/>
    </row>
    <row r="53520" spans="1:1" ht="13.2" x14ac:dyDescent="0.25">
      <c r="A53520"/>
    </row>
    <row r="53521" spans="1:1" ht="13.2" x14ac:dyDescent="0.25">
      <c r="A53521"/>
    </row>
    <row r="53522" spans="1:1" ht="13.2" x14ac:dyDescent="0.25">
      <c r="A53522"/>
    </row>
    <row r="53523" spans="1:1" ht="13.2" x14ac:dyDescent="0.25">
      <c r="A53523"/>
    </row>
    <row r="53524" spans="1:1" ht="13.2" x14ac:dyDescent="0.25">
      <c r="A53524"/>
    </row>
    <row r="53525" spans="1:1" ht="13.2" x14ac:dyDescent="0.25">
      <c r="A53525"/>
    </row>
    <row r="53526" spans="1:1" ht="13.2" x14ac:dyDescent="0.25">
      <c r="A53526"/>
    </row>
    <row r="53527" spans="1:1" ht="13.2" x14ac:dyDescent="0.25">
      <c r="A53527"/>
    </row>
    <row r="53528" spans="1:1" ht="13.2" x14ac:dyDescent="0.25">
      <c r="A53528"/>
    </row>
    <row r="53529" spans="1:1" ht="13.2" x14ac:dyDescent="0.25">
      <c r="A53529"/>
    </row>
    <row r="53530" spans="1:1" ht="13.2" x14ac:dyDescent="0.25">
      <c r="A53530"/>
    </row>
    <row r="53531" spans="1:1" ht="13.2" x14ac:dyDescent="0.25">
      <c r="A53531"/>
    </row>
    <row r="53532" spans="1:1" ht="13.2" x14ac:dyDescent="0.25">
      <c r="A53532"/>
    </row>
    <row r="53533" spans="1:1" ht="13.2" x14ac:dyDescent="0.25">
      <c r="A53533"/>
    </row>
    <row r="53534" spans="1:1" ht="13.2" x14ac:dyDescent="0.25">
      <c r="A53534"/>
    </row>
    <row r="53535" spans="1:1" ht="13.2" x14ac:dyDescent="0.25">
      <c r="A53535"/>
    </row>
    <row r="53536" spans="1:1" ht="13.2" x14ac:dyDescent="0.25">
      <c r="A53536"/>
    </row>
    <row r="53537" spans="1:1" ht="13.2" x14ac:dyDescent="0.25">
      <c r="A53537"/>
    </row>
    <row r="53538" spans="1:1" ht="13.2" x14ac:dyDescent="0.25">
      <c r="A53538"/>
    </row>
    <row r="53539" spans="1:1" ht="13.2" x14ac:dyDescent="0.25">
      <c r="A53539"/>
    </row>
    <row r="53540" spans="1:1" ht="13.2" x14ac:dyDescent="0.25">
      <c r="A53540"/>
    </row>
    <row r="53541" spans="1:1" ht="13.2" x14ac:dyDescent="0.25">
      <c r="A53541"/>
    </row>
    <row r="53542" spans="1:1" ht="13.2" x14ac:dyDescent="0.25">
      <c r="A53542"/>
    </row>
    <row r="53543" spans="1:1" ht="13.2" x14ac:dyDescent="0.25">
      <c r="A53543"/>
    </row>
    <row r="53544" spans="1:1" ht="13.2" x14ac:dyDescent="0.25">
      <c r="A53544"/>
    </row>
    <row r="53545" spans="1:1" ht="13.2" x14ac:dyDescent="0.25">
      <c r="A53545"/>
    </row>
    <row r="53546" spans="1:1" ht="13.2" x14ac:dyDescent="0.25">
      <c r="A53546"/>
    </row>
    <row r="53547" spans="1:1" ht="13.2" x14ac:dyDescent="0.25">
      <c r="A53547"/>
    </row>
    <row r="53548" spans="1:1" ht="13.2" x14ac:dyDescent="0.25">
      <c r="A53548"/>
    </row>
    <row r="53549" spans="1:1" ht="13.2" x14ac:dyDescent="0.25">
      <c r="A53549"/>
    </row>
    <row r="53550" spans="1:1" ht="13.2" x14ac:dyDescent="0.25">
      <c r="A53550"/>
    </row>
    <row r="53551" spans="1:1" ht="13.2" x14ac:dyDescent="0.25">
      <c r="A53551"/>
    </row>
    <row r="53552" spans="1:1" ht="13.2" x14ac:dyDescent="0.25">
      <c r="A53552"/>
    </row>
    <row r="53553" spans="1:1" ht="13.2" x14ac:dyDescent="0.25">
      <c r="A53553"/>
    </row>
    <row r="53554" spans="1:1" ht="13.2" x14ac:dyDescent="0.25">
      <c r="A53554"/>
    </row>
    <row r="53555" spans="1:1" ht="13.2" x14ac:dyDescent="0.25">
      <c r="A53555"/>
    </row>
    <row r="53556" spans="1:1" ht="13.2" x14ac:dyDescent="0.25">
      <c r="A53556"/>
    </row>
    <row r="53557" spans="1:1" ht="13.2" x14ac:dyDescent="0.25">
      <c r="A53557"/>
    </row>
    <row r="53558" spans="1:1" ht="13.2" x14ac:dyDescent="0.25">
      <c r="A53558"/>
    </row>
    <row r="53559" spans="1:1" ht="13.2" x14ac:dyDescent="0.25">
      <c r="A53559"/>
    </row>
    <row r="53560" spans="1:1" ht="13.2" x14ac:dyDescent="0.25">
      <c r="A53560"/>
    </row>
    <row r="53561" spans="1:1" ht="13.2" x14ac:dyDescent="0.25">
      <c r="A53561"/>
    </row>
    <row r="53562" spans="1:1" ht="13.2" x14ac:dyDescent="0.25">
      <c r="A53562"/>
    </row>
    <row r="53563" spans="1:1" ht="13.2" x14ac:dyDescent="0.25">
      <c r="A53563"/>
    </row>
    <row r="53564" spans="1:1" ht="13.2" x14ac:dyDescent="0.25">
      <c r="A53564"/>
    </row>
    <row r="53565" spans="1:1" ht="13.2" x14ac:dyDescent="0.25">
      <c r="A53565"/>
    </row>
    <row r="53566" spans="1:1" ht="13.2" x14ac:dyDescent="0.25">
      <c r="A53566"/>
    </row>
    <row r="53567" spans="1:1" ht="13.2" x14ac:dyDescent="0.25">
      <c r="A53567"/>
    </row>
    <row r="53568" spans="1:1" ht="13.2" x14ac:dyDescent="0.25">
      <c r="A53568"/>
    </row>
    <row r="53569" spans="1:1" ht="13.2" x14ac:dyDescent="0.25">
      <c r="A53569"/>
    </row>
    <row r="53570" spans="1:1" ht="13.2" x14ac:dyDescent="0.25">
      <c r="A53570"/>
    </row>
    <row r="53571" spans="1:1" ht="13.2" x14ac:dyDescent="0.25">
      <c r="A53571"/>
    </row>
    <row r="53572" spans="1:1" ht="13.2" x14ac:dyDescent="0.25">
      <c r="A53572"/>
    </row>
    <row r="53573" spans="1:1" ht="13.2" x14ac:dyDescent="0.25">
      <c r="A53573"/>
    </row>
    <row r="53574" spans="1:1" ht="13.2" x14ac:dyDescent="0.25">
      <c r="A53574"/>
    </row>
    <row r="53575" spans="1:1" ht="13.2" x14ac:dyDescent="0.25">
      <c r="A53575"/>
    </row>
    <row r="53576" spans="1:1" ht="13.2" x14ac:dyDescent="0.25">
      <c r="A53576"/>
    </row>
    <row r="53577" spans="1:1" ht="13.2" x14ac:dyDescent="0.25">
      <c r="A53577"/>
    </row>
    <row r="53578" spans="1:1" ht="13.2" x14ac:dyDescent="0.25">
      <c r="A53578"/>
    </row>
    <row r="53579" spans="1:1" ht="13.2" x14ac:dyDescent="0.25">
      <c r="A53579"/>
    </row>
    <row r="53580" spans="1:1" ht="13.2" x14ac:dyDescent="0.25">
      <c r="A53580"/>
    </row>
    <row r="53581" spans="1:1" ht="13.2" x14ac:dyDescent="0.25">
      <c r="A53581"/>
    </row>
    <row r="53582" spans="1:1" ht="13.2" x14ac:dyDescent="0.25">
      <c r="A53582"/>
    </row>
    <row r="53583" spans="1:1" ht="13.2" x14ac:dyDescent="0.25">
      <c r="A53583"/>
    </row>
    <row r="53584" spans="1:1" ht="13.2" x14ac:dyDescent="0.25">
      <c r="A53584"/>
    </row>
    <row r="53585" spans="1:1" ht="13.2" x14ac:dyDescent="0.25">
      <c r="A53585"/>
    </row>
    <row r="53586" spans="1:1" ht="13.2" x14ac:dyDescent="0.25">
      <c r="A53586"/>
    </row>
    <row r="53587" spans="1:1" ht="13.2" x14ac:dyDescent="0.25">
      <c r="A53587"/>
    </row>
    <row r="53588" spans="1:1" ht="13.2" x14ac:dyDescent="0.25">
      <c r="A53588"/>
    </row>
    <row r="53589" spans="1:1" ht="13.2" x14ac:dyDescent="0.25">
      <c r="A53589"/>
    </row>
    <row r="53590" spans="1:1" ht="13.2" x14ac:dyDescent="0.25">
      <c r="A53590"/>
    </row>
    <row r="53591" spans="1:1" ht="13.2" x14ac:dyDescent="0.25">
      <c r="A53591"/>
    </row>
    <row r="53592" spans="1:1" ht="13.2" x14ac:dyDescent="0.25">
      <c r="A53592"/>
    </row>
    <row r="53593" spans="1:1" ht="13.2" x14ac:dyDescent="0.25">
      <c r="A53593"/>
    </row>
    <row r="53594" spans="1:1" ht="13.2" x14ac:dyDescent="0.25">
      <c r="A53594"/>
    </row>
    <row r="53595" spans="1:1" ht="13.2" x14ac:dyDescent="0.25">
      <c r="A53595"/>
    </row>
    <row r="53596" spans="1:1" ht="13.2" x14ac:dyDescent="0.25">
      <c r="A53596"/>
    </row>
    <row r="53597" spans="1:1" ht="13.2" x14ac:dyDescent="0.25">
      <c r="A53597"/>
    </row>
    <row r="53598" spans="1:1" ht="13.2" x14ac:dyDescent="0.25">
      <c r="A53598"/>
    </row>
    <row r="53599" spans="1:1" ht="13.2" x14ac:dyDescent="0.25">
      <c r="A53599"/>
    </row>
    <row r="53600" spans="1:1" ht="13.2" x14ac:dyDescent="0.25">
      <c r="A53600"/>
    </row>
    <row r="53601" spans="1:1" ht="13.2" x14ac:dyDescent="0.25">
      <c r="A53601"/>
    </row>
    <row r="53602" spans="1:1" ht="13.2" x14ac:dyDescent="0.25">
      <c r="A53602"/>
    </row>
    <row r="53603" spans="1:1" ht="13.2" x14ac:dyDescent="0.25">
      <c r="A53603"/>
    </row>
    <row r="53604" spans="1:1" ht="13.2" x14ac:dyDescent="0.25">
      <c r="A53604"/>
    </row>
    <row r="53605" spans="1:1" ht="13.2" x14ac:dyDescent="0.25">
      <c r="A53605"/>
    </row>
    <row r="53606" spans="1:1" ht="13.2" x14ac:dyDescent="0.25">
      <c r="A53606"/>
    </row>
    <row r="53607" spans="1:1" ht="13.2" x14ac:dyDescent="0.25">
      <c r="A53607"/>
    </row>
    <row r="53608" spans="1:1" ht="13.2" x14ac:dyDescent="0.25">
      <c r="A53608"/>
    </row>
    <row r="53609" spans="1:1" ht="13.2" x14ac:dyDescent="0.25">
      <c r="A53609"/>
    </row>
    <row r="53610" spans="1:1" ht="13.2" x14ac:dyDescent="0.25">
      <c r="A53610"/>
    </row>
    <row r="53611" spans="1:1" ht="13.2" x14ac:dyDescent="0.25">
      <c r="A53611"/>
    </row>
    <row r="53612" spans="1:1" ht="13.2" x14ac:dyDescent="0.25">
      <c r="A53612"/>
    </row>
    <row r="53613" spans="1:1" ht="13.2" x14ac:dyDescent="0.25">
      <c r="A53613"/>
    </row>
    <row r="53614" spans="1:1" ht="13.2" x14ac:dyDescent="0.25">
      <c r="A53614"/>
    </row>
    <row r="53615" spans="1:1" ht="13.2" x14ac:dyDescent="0.25">
      <c r="A53615"/>
    </row>
    <row r="53616" spans="1:1" ht="13.2" x14ac:dyDescent="0.25">
      <c r="A53616"/>
    </row>
    <row r="53617" spans="1:1" ht="13.2" x14ac:dyDescent="0.25">
      <c r="A53617"/>
    </row>
    <row r="53618" spans="1:1" ht="13.2" x14ac:dyDescent="0.25">
      <c r="A53618"/>
    </row>
    <row r="53619" spans="1:1" ht="13.2" x14ac:dyDescent="0.25">
      <c r="A53619"/>
    </row>
    <row r="53620" spans="1:1" ht="13.2" x14ac:dyDescent="0.25">
      <c r="A53620"/>
    </row>
    <row r="53621" spans="1:1" ht="13.2" x14ac:dyDescent="0.25">
      <c r="A53621"/>
    </row>
    <row r="53622" spans="1:1" ht="13.2" x14ac:dyDescent="0.25">
      <c r="A53622"/>
    </row>
    <row r="53623" spans="1:1" ht="13.2" x14ac:dyDescent="0.25">
      <c r="A53623"/>
    </row>
    <row r="53624" spans="1:1" ht="13.2" x14ac:dyDescent="0.25">
      <c r="A53624"/>
    </row>
    <row r="53625" spans="1:1" ht="13.2" x14ac:dyDescent="0.25">
      <c r="A53625"/>
    </row>
    <row r="53626" spans="1:1" ht="13.2" x14ac:dyDescent="0.25">
      <c r="A53626"/>
    </row>
    <row r="53627" spans="1:1" ht="13.2" x14ac:dyDescent="0.25">
      <c r="A53627"/>
    </row>
    <row r="53628" spans="1:1" ht="13.2" x14ac:dyDescent="0.25">
      <c r="A53628"/>
    </row>
    <row r="53629" spans="1:1" ht="13.2" x14ac:dyDescent="0.25">
      <c r="A53629"/>
    </row>
    <row r="53630" spans="1:1" ht="13.2" x14ac:dyDescent="0.25">
      <c r="A53630"/>
    </row>
    <row r="53631" spans="1:1" ht="13.2" x14ac:dyDescent="0.25">
      <c r="A53631"/>
    </row>
    <row r="53632" spans="1:1" ht="13.2" x14ac:dyDescent="0.25">
      <c r="A53632"/>
    </row>
    <row r="53633" spans="1:1" ht="13.2" x14ac:dyDescent="0.25">
      <c r="A53633"/>
    </row>
    <row r="53634" spans="1:1" ht="13.2" x14ac:dyDescent="0.25">
      <c r="A53634"/>
    </row>
    <row r="53635" spans="1:1" ht="13.2" x14ac:dyDescent="0.25">
      <c r="A53635"/>
    </row>
    <row r="53636" spans="1:1" ht="13.2" x14ac:dyDescent="0.25">
      <c r="A53636"/>
    </row>
    <row r="53637" spans="1:1" ht="13.2" x14ac:dyDescent="0.25">
      <c r="A53637"/>
    </row>
    <row r="53638" spans="1:1" ht="13.2" x14ac:dyDescent="0.25">
      <c r="A53638"/>
    </row>
    <row r="53639" spans="1:1" ht="13.2" x14ac:dyDescent="0.25">
      <c r="A53639"/>
    </row>
    <row r="53640" spans="1:1" ht="13.2" x14ac:dyDescent="0.25">
      <c r="A53640"/>
    </row>
    <row r="53641" spans="1:1" ht="13.2" x14ac:dyDescent="0.25">
      <c r="A53641"/>
    </row>
    <row r="53642" spans="1:1" ht="13.2" x14ac:dyDescent="0.25">
      <c r="A53642"/>
    </row>
    <row r="53643" spans="1:1" ht="13.2" x14ac:dyDescent="0.25">
      <c r="A53643"/>
    </row>
    <row r="53644" spans="1:1" ht="13.2" x14ac:dyDescent="0.25">
      <c r="A53644"/>
    </row>
    <row r="53645" spans="1:1" ht="13.2" x14ac:dyDescent="0.25">
      <c r="A53645"/>
    </row>
    <row r="53646" spans="1:1" ht="13.2" x14ac:dyDescent="0.25">
      <c r="A53646"/>
    </row>
    <row r="53647" spans="1:1" ht="13.2" x14ac:dyDescent="0.25">
      <c r="A53647"/>
    </row>
    <row r="53648" spans="1:1" ht="13.2" x14ac:dyDescent="0.25">
      <c r="A53648"/>
    </row>
    <row r="53649" spans="1:1" ht="13.2" x14ac:dyDescent="0.25">
      <c r="A53649"/>
    </row>
    <row r="53650" spans="1:1" ht="13.2" x14ac:dyDescent="0.25">
      <c r="A53650"/>
    </row>
    <row r="53651" spans="1:1" ht="13.2" x14ac:dyDescent="0.25">
      <c r="A53651"/>
    </row>
    <row r="53652" spans="1:1" ht="13.2" x14ac:dyDescent="0.25">
      <c r="A53652"/>
    </row>
    <row r="53653" spans="1:1" ht="13.2" x14ac:dyDescent="0.25">
      <c r="A53653"/>
    </row>
    <row r="53654" spans="1:1" ht="13.2" x14ac:dyDescent="0.25">
      <c r="A53654"/>
    </row>
    <row r="53655" spans="1:1" ht="13.2" x14ac:dyDescent="0.25">
      <c r="A53655"/>
    </row>
    <row r="53656" spans="1:1" ht="13.2" x14ac:dyDescent="0.25">
      <c r="A53656"/>
    </row>
    <row r="53657" spans="1:1" ht="13.2" x14ac:dyDescent="0.25">
      <c r="A53657"/>
    </row>
    <row r="53658" spans="1:1" ht="13.2" x14ac:dyDescent="0.25">
      <c r="A53658"/>
    </row>
    <row r="53659" spans="1:1" ht="13.2" x14ac:dyDescent="0.25">
      <c r="A53659"/>
    </row>
    <row r="53660" spans="1:1" ht="13.2" x14ac:dyDescent="0.25">
      <c r="A53660"/>
    </row>
    <row r="53661" spans="1:1" ht="13.2" x14ac:dyDescent="0.25">
      <c r="A53661"/>
    </row>
    <row r="53662" spans="1:1" ht="13.2" x14ac:dyDescent="0.25">
      <c r="A53662"/>
    </row>
    <row r="53663" spans="1:1" ht="13.2" x14ac:dyDescent="0.25">
      <c r="A53663"/>
    </row>
    <row r="53664" spans="1:1" ht="13.2" x14ac:dyDescent="0.25">
      <c r="A53664"/>
    </row>
    <row r="53665" spans="1:1" ht="13.2" x14ac:dyDescent="0.25">
      <c r="A53665"/>
    </row>
    <row r="53666" spans="1:1" ht="13.2" x14ac:dyDescent="0.25">
      <c r="A53666"/>
    </row>
    <row r="53667" spans="1:1" ht="13.2" x14ac:dyDescent="0.25">
      <c r="A53667"/>
    </row>
    <row r="53668" spans="1:1" ht="13.2" x14ac:dyDescent="0.25">
      <c r="A53668"/>
    </row>
    <row r="53669" spans="1:1" ht="13.2" x14ac:dyDescent="0.25">
      <c r="A53669"/>
    </row>
    <row r="53670" spans="1:1" ht="13.2" x14ac:dyDescent="0.25">
      <c r="A53670"/>
    </row>
    <row r="53671" spans="1:1" ht="13.2" x14ac:dyDescent="0.25">
      <c r="A53671"/>
    </row>
    <row r="53672" spans="1:1" ht="13.2" x14ac:dyDescent="0.25">
      <c r="A53672"/>
    </row>
    <row r="53673" spans="1:1" ht="13.2" x14ac:dyDescent="0.25">
      <c r="A53673"/>
    </row>
    <row r="53674" spans="1:1" ht="13.2" x14ac:dyDescent="0.25">
      <c r="A53674"/>
    </row>
    <row r="53675" spans="1:1" ht="13.2" x14ac:dyDescent="0.25">
      <c r="A53675"/>
    </row>
    <row r="53676" spans="1:1" ht="13.2" x14ac:dyDescent="0.25">
      <c r="A53676"/>
    </row>
    <row r="53677" spans="1:1" ht="13.2" x14ac:dyDescent="0.25">
      <c r="A53677"/>
    </row>
    <row r="53678" spans="1:1" ht="13.2" x14ac:dyDescent="0.25">
      <c r="A53678"/>
    </row>
    <row r="53679" spans="1:1" ht="13.2" x14ac:dyDescent="0.25">
      <c r="A53679"/>
    </row>
    <row r="53680" spans="1:1" ht="13.2" x14ac:dyDescent="0.25">
      <c r="A53680"/>
    </row>
    <row r="53681" spans="1:1" ht="13.2" x14ac:dyDescent="0.25">
      <c r="A53681"/>
    </row>
    <row r="53682" spans="1:1" ht="13.2" x14ac:dyDescent="0.25">
      <c r="A53682"/>
    </row>
    <row r="53683" spans="1:1" ht="13.2" x14ac:dyDescent="0.25">
      <c r="A53683"/>
    </row>
    <row r="53684" spans="1:1" ht="13.2" x14ac:dyDescent="0.25">
      <c r="A53684"/>
    </row>
    <row r="53685" spans="1:1" ht="13.2" x14ac:dyDescent="0.25">
      <c r="A53685"/>
    </row>
    <row r="53686" spans="1:1" ht="13.2" x14ac:dyDescent="0.25">
      <c r="A53686"/>
    </row>
    <row r="53687" spans="1:1" ht="13.2" x14ac:dyDescent="0.25">
      <c r="A53687"/>
    </row>
    <row r="53688" spans="1:1" ht="13.2" x14ac:dyDescent="0.25">
      <c r="A53688"/>
    </row>
    <row r="53689" spans="1:1" ht="13.2" x14ac:dyDescent="0.25">
      <c r="A53689"/>
    </row>
    <row r="53690" spans="1:1" ht="13.2" x14ac:dyDescent="0.25">
      <c r="A53690"/>
    </row>
    <row r="53691" spans="1:1" ht="13.2" x14ac:dyDescent="0.25">
      <c r="A53691"/>
    </row>
    <row r="53692" spans="1:1" ht="13.2" x14ac:dyDescent="0.25">
      <c r="A53692"/>
    </row>
    <row r="53693" spans="1:1" ht="13.2" x14ac:dyDescent="0.25">
      <c r="A53693"/>
    </row>
    <row r="53694" spans="1:1" ht="13.2" x14ac:dyDescent="0.25">
      <c r="A53694"/>
    </row>
    <row r="53695" spans="1:1" ht="13.2" x14ac:dyDescent="0.25">
      <c r="A53695"/>
    </row>
    <row r="53696" spans="1:1" ht="13.2" x14ac:dyDescent="0.25">
      <c r="A53696"/>
    </row>
    <row r="53697" spans="1:1" ht="13.2" x14ac:dyDescent="0.25">
      <c r="A53697"/>
    </row>
    <row r="53698" spans="1:1" ht="13.2" x14ac:dyDescent="0.25">
      <c r="A53698"/>
    </row>
    <row r="53699" spans="1:1" ht="13.2" x14ac:dyDescent="0.25">
      <c r="A53699"/>
    </row>
    <row r="53700" spans="1:1" ht="13.2" x14ac:dyDescent="0.25">
      <c r="A53700"/>
    </row>
    <row r="53701" spans="1:1" ht="13.2" x14ac:dyDescent="0.25">
      <c r="A53701"/>
    </row>
    <row r="53702" spans="1:1" ht="13.2" x14ac:dyDescent="0.25">
      <c r="A53702"/>
    </row>
    <row r="53703" spans="1:1" ht="13.2" x14ac:dyDescent="0.25">
      <c r="A53703"/>
    </row>
    <row r="53704" spans="1:1" ht="13.2" x14ac:dyDescent="0.25">
      <c r="A53704"/>
    </row>
    <row r="53705" spans="1:1" ht="13.2" x14ac:dyDescent="0.25">
      <c r="A53705"/>
    </row>
    <row r="53706" spans="1:1" ht="13.2" x14ac:dyDescent="0.25">
      <c r="A53706"/>
    </row>
    <row r="53707" spans="1:1" ht="13.2" x14ac:dyDescent="0.25">
      <c r="A53707"/>
    </row>
    <row r="53708" spans="1:1" ht="13.2" x14ac:dyDescent="0.25">
      <c r="A53708"/>
    </row>
    <row r="53709" spans="1:1" ht="13.2" x14ac:dyDescent="0.25">
      <c r="A53709"/>
    </row>
    <row r="53710" spans="1:1" ht="13.2" x14ac:dyDescent="0.25">
      <c r="A53710"/>
    </row>
    <row r="53711" spans="1:1" ht="13.2" x14ac:dyDescent="0.25">
      <c r="A53711"/>
    </row>
    <row r="53712" spans="1:1" ht="13.2" x14ac:dyDescent="0.25">
      <c r="A53712"/>
    </row>
    <row r="53713" spans="1:1" ht="13.2" x14ac:dyDescent="0.25">
      <c r="A53713"/>
    </row>
    <row r="53714" spans="1:1" ht="13.2" x14ac:dyDescent="0.25">
      <c r="A53714"/>
    </row>
    <row r="53715" spans="1:1" ht="13.2" x14ac:dyDescent="0.25">
      <c r="A53715"/>
    </row>
    <row r="53716" spans="1:1" ht="13.2" x14ac:dyDescent="0.25">
      <c r="A53716"/>
    </row>
    <row r="53717" spans="1:1" ht="13.2" x14ac:dyDescent="0.25">
      <c r="A53717"/>
    </row>
    <row r="53718" spans="1:1" ht="13.2" x14ac:dyDescent="0.25">
      <c r="A53718"/>
    </row>
    <row r="53719" spans="1:1" ht="13.2" x14ac:dyDescent="0.25">
      <c r="A53719"/>
    </row>
    <row r="53720" spans="1:1" ht="13.2" x14ac:dyDescent="0.25">
      <c r="A53720"/>
    </row>
    <row r="53721" spans="1:1" ht="13.2" x14ac:dyDescent="0.25">
      <c r="A53721"/>
    </row>
    <row r="53722" spans="1:1" ht="13.2" x14ac:dyDescent="0.25">
      <c r="A53722"/>
    </row>
    <row r="53723" spans="1:1" ht="13.2" x14ac:dyDescent="0.25">
      <c r="A53723"/>
    </row>
    <row r="53724" spans="1:1" ht="13.2" x14ac:dyDescent="0.25">
      <c r="A53724"/>
    </row>
    <row r="53725" spans="1:1" ht="13.2" x14ac:dyDescent="0.25">
      <c r="A53725"/>
    </row>
    <row r="53726" spans="1:1" ht="13.2" x14ac:dyDescent="0.25">
      <c r="A53726"/>
    </row>
    <row r="53727" spans="1:1" ht="13.2" x14ac:dyDescent="0.25">
      <c r="A53727"/>
    </row>
    <row r="53728" spans="1:1" ht="13.2" x14ac:dyDescent="0.25">
      <c r="A53728"/>
    </row>
    <row r="53729" spans="1:1" ht="13.2" x14ac:dyDescent="0.25">
      <c r="A53729"/>
    </row>
    <row r="53730" spans="1:1" ht="13.2" x14ac:dyDescent="0.25">
      <c r="A53730"/>
    </row>
    <row r="53731" spans="1:1" ht="13.2" x14ac:dyDescent="0.25">
      <c r="A53731"/>
    </row>
    <row r="53732" spans="1:1" ht="13.2" x14ac:dyDescent="0.25">
      <c r="A53732"/>
    </row>
    <row r="53733" spans="1:1" ht="13.2" x14ac:dyDescent="0.25">
      <c r="A53733"/>
    </row>
    <row r="53734" spans="1:1" ht="13.2" x14ac:dyDescent="0.25">
      <c r="A53734"/>
    </row>
    <row r="53735" spans="1:1" ht="13.2" x14ac:dyDescent="0.25">
      <c r="A53735"/>
    </row>
    <row r="53736" spans="1:1" ht="13.2" x14ac:dyDescent="0.25">
      <c r="A53736"/>
    </row>
    <row r="53737" spans="1:1" ht="13.2" x14ac:dyDescent="0.25">
      <c r="A53737"/>
    </row>
    <row r="53738" spans="1:1" ht="13.2" x14ac:dyDescent="0.25">
      <c r="A53738"/>
    </row>
    <row r="53739" spans="1:1" ht="13.2" x14ac:dyDescent="0.25">
      <c r="A53739"/>
    </row>
    <row r="53740" spans="1:1" ht="13.2" x14ac:dyDescent="0.25">
      <c r="A53740"/>
    </row>
    <row r="53741" spans="1:1" ht="13.2" x14ac:dyDescent="0.25">
      <c r="A53741"/>
    </row>
    <row r="53742" spans="1:1" ht="13.2" x14ac:dyDescent="0.25">
      <c r="A53742"/>
    </row>
    <row r="53743" spans="1:1" ht="13.2" x14ac:dyDescent="0.25">
      <c r="A53743"/>
    </row>
    <row r="53744" spans="1:1" ht="13.2" x14ac:dyDescent="0.25">
      <c r="A53744"/>
    </row>
    <row r="53745" spans="1:1" ht="13.2" x14ac:dyDescent="0.25">
      <c r="A53745"/>
    </row>
    <row r="53746" spans="1:1" ht="13.2" x14ac:dyDescent="0.25">
      <c r="A53746"/>
    </row>
    <row r="53747" spans="1:1" ht="13.2" x14ac:dyDescent="0.25">
      <c r="A53747"/>
    </row>
    <row r="53748" spans="1:1" ht="13.2" x14ac:dyDescent="0.25">
      <c r="A53748"/>
    </row>
    <row r="53749" spans="1:1" ht="13.2" x14ac:dyDescent="0.25">
      <c r="A53749"/>
    </row>
    <row r="53750" spans="1:1" ht="13.2" x14ac:dyDescent="0.25">
      <c r="A53750"/>
    </row>
    <row r="53751" spans="1:1" ht="13.2" x14ac:dyDescent="0.25">
      <c r="A53751"/>
    </row>
    <row r="53752" spans="1:1" ht="13.2" x14ac:dyDescent="0.25">
      <c r="A53752"/>
    </row>
    <row r="53753" spans="1:1" ht="13.2" x14ac:dyDescent="0.25">
      <c r="A53753"/>
    </row>
    <row r="53754" spans="1:1" ht="13.2" x14ac:dyDescent="0.25">
      <c r="A53754"/>
    </row>
    <row r="53755" spans="1:1" ht="13.2" x14ac:dyDescent="0.25">
      <c r="A53755"/>
    </row>
    <row r="53756" spans="1:1" ht="13.2" x14ac:dyDescent="0.25">
      <c r="A53756"/>
    </row>
    <row r="53757" spans="1:1" ht="13.2" x14ac:dyDescent="0.25">
      <c r="A53757"/>
    </row>
    <row r="53758" spans="1:1" ht="13.2" x14ac:dyDescent="0.25">
      <c r="A53758"/>
    </row>
    <row r="53759" spans="1:1" ht="13.2" x14ac:dyDescent="0.25">
      <c r="A53759"/>
    </row>
    <row r="53760" spans="1:1" ht="13.2" x14ac:dyDescent="0.25">
      <c r="A53760"/>
    </row>
    <row r="53761" spans="1:1" ht="13.2" x14ac:dyDescent="0.25">
      <c r="A53761"/>
    </row>
    <row r="53762" spans="1:1" ht="13.2" x14ac:dyDescent="0.25">
      <c r="A53762"/>
    </row>
    <row r="53763" spans="1:1" ht="13.2" x14ac:dyDescent="0.25">
      <c r="A53763"/>
    </row>
    <row r="53764" spans="1:1" ht="13.2" x14ac:dyDescent="0.25">
      <c r="A53764"/>
    </row>
    <row r="53765" spans="1:1" ht="13.2" x14ac:dyDescent="0.25">
      <c r="A53765"/>
    </row>
    <row r="53766" spans="1:1" ht="13.2" x14ac:dyDescent="0.25">
      <c r="A53766"/>
    </row>
    <row r="53767" spans="1:1" ht="13.2" x14ac:dyDescent="0.25">
      <c r="A53767"/>
    </row>
    <row r="53768" spans="1:1" ht="13.2" x14ac:dyDescent="0.25">
      <c r="A53768"/>
    </row>
    <row r="53769" spans="1:1" ht="13.2" x14ac:dyDescent="0.25">
      <c r="A53769"/>
    </row>
    <row r="53770" spans="1:1" ht="13.2" x14ac:dyDescent="0.25">
      <c r="A53770"/>
    </row>
    <row r="53771" spans="1:1" ht="13.2" x14ac:dyDescent="0.25">
      <c r="A53771"/>
    </row>
    <row r="53772" spans="1:1" ht="13.2" x14ac:dyDescent="0.25">
      <c r="A53772"/>
    </row>
    <row r="53773" spans="1:1" ht="13.2" x14ac:dyDescent="0.25">
      <c r="A53773"/>
    </row>
    <row r="53774" spans="1:1" ht="13.2" x14ac:dyDescent="0.25">
      <c r="A53774"/>
    </row>
    <row r="53775" spans="1:1" ht="13.2" x14ac:dyDescent="0.25">
      <c r="A53775"/>
    </row>
    <row r="53776" spans="1:1" ht="13.2" x14ac:dyDescent="0.25">
      <c r="A53776"/>
    </row>
    <row r="53777" spans="1:1" ht="13.2" x14ac:dyDescent="0.25">
      <c r="A53777"/>
    </row>
    <row r="53778" spans="1:1" ht="13.2" x14ac:dyDescent="0.25">
      <c r="A53778"/>
    </row>
    <row r="53779" spans="1:1" ht="13.2" x14ac:dyDescent="0.25">
      <c r="A53779"/>
    </row>
    <row r="53780" spans="1:1" ht="13.2" x14ac:dyDescent="0.25">
      <c r="A53780"/>
    </row>
    <row r="53781" spans="1:1" ht="13.2" x14ac:dyDescent="0.25">
      <c r="A53781"/>
    </row>
    <row r="53782" spans="1:1" ht="13.2" x14ac:dyDescent="0.25">
      <c r="A53782"/>
    </row>
    <row r="53783" spans="1:1" ht="13.2" x14ac:dyDescent="0.25">
      <c r="A53783"/>
    </row>
    <row r="53784" spans="1:1" ht="13.2" x14ac:dyDescent="0.25">
      <c r="A53784"/>
    </row>
    <row r="53785" spans="1:1" ht="13.2" x14ac:dyDescent="0.25">
      <c r="A53785"/>
    </row>
    <row r="53786" spans="1:1" ht="13.2" x14ac:dyDescent="0.25">
      <c r="A53786"/>
    </row>
    <row r="53787" spans="1:1" ht="13.2" x14ac:dyDescent="0.25">
      <c r="A53787"/>
    </row>
    <row r="53788" spans="1:1" ht="13.2" x14ac:dyDescent="0.25">
      <c r="A53788"/>
    </row>
    <row r="53789" spans="1:1" ht="13.2" x14ac:dyDescent="0.25">
      <c r="A53789"/>
    </row>
    <row r="53790" spans="1:1" ht="13.2" x14ac:dyDescent="0.25">
      <c r="A53790"/>
    </row>
    <row r="53791" spans="1:1" ht="13.2" x14ac:dyDescent="0.25">
      <c r="A53791"/>
    </row>
    <row r="53792" spans="1:1" ht="13.2" x14ac:dyDescent="0.25">
      <c r="A53792"/>
    </row>
    <row r="53793" spans="1:1" ht="13.2" x14ac:dyDescent="0.25">
      <c r="A53793"/>
    </row>
    <row r="53794" spans="1:1" ht="13.2" x14ac:dyDescent="0.25">
      <c r="A53794"/>
    </row>
    <row r="53795" spans="1:1" ht="13.2" x14ac:dyDescent="0.25">
      <c r="A53795"/>
    </row>
    <row r="53796" spans="1:1" ht="13.2" x14ac:dyDescent="0.25">
      <c r="A53796"/>
    </row>
    <row r="53797" spans="1:1" ht="13.2" x14ac:dyDescent="0.25">
      <c r="A53797"/>
    </row>
    <row r="53798" spans="1:1" ht="13.2" x14ac:dyDescent="0.25">
      <c r="A53798"/>
    </row>
    <row r="53799" spans="1:1" ht="13.2" x14ac:dyDescent="0.25">
      <c r="A53799"/>
    </row>
    <row r="53800" spans="1:1" ht="13.2" x14ac:dyDescent="0.25">
      <c r="A53800"/>
    </row>
    <row r="53801" spans="1:1" ht="13.2" x14ac:dyDescent="0.25">
      <c r="A53801"/>
    </row>
    <row r="53802" spans="1:1" ht="13.2" x14ac:dyDescent="0.25">
      <c r="A53802"/>
    </row>
    <row r="53803" spans="1:1" ht="13.2" x14ac:dyDescent="0.25">
      <c r="A53803"/>
    </row>
    <row r="53804" spans="1:1" ht="13.2" x14ac:dyDescent="0.25">
      <c r="A53804"/>
    </row>
    <row r="53805" spans="1:1" ht="13.2" x14ac:dyDescent="0.25">
      <c r="A53805"/>
    </row>
    <row r="53806" spans="1:1" ht="13.2" x14ac:dyDescent="0.25">
      <c r="A53806"/>
    </row>
    <row r="53807" spans="1:1" ht="13.2" x14ac:dyDescent="0.25">
      <c r="A53807"/>
    </row>
    <row r="53808" spans="1:1" ht="13.2" x14ac:dyDescent="0.25">
      <c r="A53808"/>
    </row>
    <row r="53809" spans="1:1" ht="13.2" x14ac:dyDescent="0.25">
      <c r="A53809"/>
    </row>
    <row r="53810" spans="1:1" ht="13.2" x14ac:dyDescent="0.25">
      <c r="A53810"/>
    </row>
    <row r="53811" spans="1:1" ht="13.2" x14ac:dyDescent="0.25">
      <c r="A53811"/>
    </row>
    <row r="53812" spans="1:1" ht="13.2" x14ac:dyDescent="0.25">
      <c r="A53812"/>
    </row>
    <row r="53813" spans="1:1" ht="13.2" x14ac:dyDescent="0.25">
      <c r="A53813"/>
    </row>
    <row r="53814" spans="1:1" ht="13.2" x14ac:dyDescent="0.25">
      <c r="A53814"/>
    </row>
    <row r="53815" spans="1:1" ht="13.2" x14ac:dyDescent="0.25">
      <c r="A53815"/>
    </row>
    <row r="53816" spans="1:1" ht="13.2" x14ac:dyDescent="0.25">
      <c r="A53816"/>
    </row>
    <row r="53817" spans="1:1" ht="13.2" x14ac:dyDescent="0.25">
      <c r="A53817"/>
    </row>
    <row r="53818" spans="1:1" ht="13.2" x14ac:dyDescent="0.25">
      <c r="A53818"/>
    </row>
    <row r="53819" spans="1:1" ht="13.2" x14ac:dyDescent="0.25">
      <c r="A53819"/>
    </row>
    <row r="53820" spans="1:1" ht="13.2" x14ac:dyDescent="0.25">
      <c r="A53820"/>
    </row>
    <row r="53821" spans="1:1" ht="13.2" x14ac:dyDescent="0.25">
      <c r="A53821"/>
    </row>
    <row r="53822" spans="1:1" ht="13.2" x14ac:dyDescent="0.25">
      <c r="A53822"/>
    </row>
    <row r="53823" spans="1:1" ht="13.2" x14ac:dyDescent="0.25">
      <c r="A53823"/>
    </row>
    <row r="53824" spans="1:1" ht="13.2" x14ac:dyDescent="0.25">
      <c r="A53824"/>
    </row>
    <row r="53825" spans="1:1" ht="13.2" x14ac:dyDescent="0.25">
      <c r="A53825"/>
    </row>
    <row r="53826" spans="1:1" ht="13.2" x14ac:dyDescent="0.25">
      <c r="A53826"/>
    </row>
    <row r="53827" spans="1:1" ht="13.2" x14ac:dyDescent="0.25">
      <c r="A53827"/>
    </row>
    <row r="53828" spans="1:1" ht="13.2" x14ac:dyDescent="0.25">
      <c r="A53828"/>
    </row>
    <row r="53829" spans="1:1" ht="13.2" x14ac:dyDescent="0.25">
      <c r="A53829"/>
    </row>
    <row r="53830" spans="1:1" ht="13.2" x14ac:dyDescent="0.25">
      <c r="A53830"/>
    </row>
    <row r="53831" spans="1:1" ht="13.2" x14ac:dyDescent="0.25">
      <c r="A53831"/>
    </row>
    <row r="53832" spans="1:1" ht="13.2" x14ac:dyDescent="0.25">
      <c r="A53832"/>
    </row>
    <row r="53833" spans="1:1" ht="13.2" x14ac:dyDescent="0.25">
      <c r="A53833"/>
    </row>
    <row r="53834" spans="1:1" ht="13.2" x14ac:dyDescent="0.25">
      <c r="A53834"/>
    </row>
    <row r="53835" spans="1:1" ht="13.2" x14ac:dyDescent="0.25">
      <c r="A53835"/>
    </row>
    <row r="53836" spans="1:1" ht="13.2" x14ac:dyDescent="0.25">
      <c r="A53836"/>
    </row>
    <row r="53837" spans="1:1" ht="13.2" x14ac:dyDescent="0.25">
      <c r="A53837"/>
    </row>
    <row r="53838" spans="1:1" ht="13.2" x14ac:dyDescent="0.25">
      <c r="A53838"/>
    </row>
    <row r="53839" spans="1:1" ht="13.2" x14ac:dyDescent="0.25">
      <c r="A53839"/>
    </row>
    <row r="53840" spans="1:1" ht="13.2" x14ac:dyDescent="0.25">
      <c r="A53840"/>
    </row>
    <row r="53841" spans="1:1" ht="13.2" x14ac:dyDescent="0.25">
      <c r="A53841"/>
    </row>
    <row r="53842" spans="1:1" ht="13.2" x14ac:dyDescent="0.25">
      <c r="A53842"/>
    </row>
    <row r="53843" spans="1:1" ht="13.2" x14ac:dyDescent="0.25">
      <c r="A53843"/>
    </row>
    <row r="53844" spans="1:1" ht="13.2" x14ac:dyDescent="0.25">
      <c r="A53844"/>
    </row>
    <row r="53845" spans="1:1" ht="13.2" x14ac:dyDescent="0.25">
      <c r="A53845"/>
    </row>
    <row r="53846" spans="1:1" ht="13.2" x14ac:dyDescent="0.25">
      <c r="A53846"/>
    </row>
    <row r="53847" spans="1:1" ht="13.2" x14ac:dyDescent="0.25">
      <c r="A53847"/>
    </row>
    <row r="53848" spans="1:1" ht="13.2" x14ac:dyDescent="0.25">
      <c r="A53848"/>
    </row>
    <row r="53849" spans="1:1" ht="13.2" x14ac:dyDescent="0.25">
      <c r="A53849"/>
    </row>
    <row r="53850" spans="1:1" ht="13.2" x14ac:dyDescent="0.25">
      <c r="A53850"/>
    </row>
    <row r="53851" spans="1:1" ht="13.2" x14ac:dyDescent="0.25">
      <c r="A53851"/>
    </row>
    <row r="53852" spans="1:1" ht="13.2" x14ac:dyDescent="0.25">
      <c r="A53852"/>
    </row>
    <row r="53853" spans="1:1" ht="13.2" x14ac:dyDescent="0.25">
      <c r="A53853"/>
    </row>
    <row r="53854" spans="1:1" ht="13.2" x14ac:dyDescent="0.25">
      <c r="A53854"/>
    </row>
    <row r="53855" spans="1:1" ht="13.2" x14ac:dyDescent="0.25">
      <c r="A53855"/>
    </row>
    <row r="53856" spans="1:1" ht="13.2" x14ac:dyDescent="0.25">
      <c r="A53856"/>
    </row>
    <row r="53857" spans="1:1" ht="13.2" x14ac:dyDescent="0.25">
      <c r="A53857"/>
    </row>
    <row r="53858" spans="1:1" ht="13.2" x14ac:dyDescent="0.25">
      <c r="A53858"/>
    </row>
    <row r="53859" spans="1:1" ht="13.2" x14ac:dyDescent="0.25">
      <c r="A53859"/>
    </row>
    <row r="53860" spans="1:1" ht="13.2" x14ac:dyDescent="0.25">
      <c r="A53860"/>
    </row>
    <row r="53861" spans="1:1" ht="13.2" x14ac:dyDescent="0.25">
      <c r="A53861"/>
    </row>
    <row r="53862" spans="1:1" ht="13.2" x14ac:dyDescent="0.25">
      <c r="A53862"/>
    </row>
    <row r="53863" spans="1:1" ht="13.2" x14ac:dyDescent="0.25">
      <c r="A53863"/>
    </row>
    <row r="53864" spans="1:1" ht="13.2" x14ac:dyDescent="0.25">
      <c r="A53864"/>
    </row>
    <row r="53865" spans="1:1" ht="13.2" x14ac:dyDescent="0.25">
      <c r="A53865"/>
    </row>
    <row r="53866" spans="1:1" ht="13.2" x14ac:dyDescent="0.25">
      <c r="A53866"/>
    </row>
    <row r="53867" spans="1:1" ht="13.2" x14ac:dyDescent="0.25">
      <c r="A53867"/>
    </row>
    <row r="53868" spans="1:1" ht="13.2" x14ac:dyDescent="0.25">
      <c r="A53868"/>
    </row>
    <row r="53869" spans="1:1" ht="13.2" x14ac:dyDescent="0.25">
      <c r="A53869"/>
    </row>
    <row r="53870" spans="1:1" ht="13.2" x14ac:dyDescent="0.25">
      <c r="A53870"/>
    </row>
    <row r="53871" spans="1:1" ht="13.2" x14ac:dyDescent="0.25">
      <c r="A53871"/>
    </row>
    <row r="53872" spans="1:1" ht="13.2" x14ac:dyDescent="0.25">
      <c r="A53872"/>
    </row>
    <row r="53873" spans="1:1" ht="13.2" x14ac:dyDescent="0.25">
      <c r="A53873"/>
    </row>
    <row r="53874" spans="1:1" ht="13.2" x14ac:dyDescent="0.25">
      <c r="A53874"/>
    </row>
    <row r="53875" spans="1:1" ht="13.2" x14ac:dyDescent="0.25">
      <c r="A53875"/>
    </row>
    <row r="53876" spans="1:1" ht="13.2" x14ac:dyDescent="0.25">
      <c r="A53876"/>
    </row>
    <row r="53877" spans="1:1" ht="13.2" x14ac:dyDescent="0.25">
      <c r="A53877"/>
    </row>
    <row r="53878" spans="1:1" ht="13.2" x14ac:dyDescent="0.25">
      <c r="A53878"/>
    </row>
    <row r="53879" spans="1:1" ht="13.2" x14ac:dyDescent="0.25">
      <c r="A53879"/>
    </row>
    <row r="53880" spans="1:1" ht="13.2" x14ac:dyDescent="0.25">
      <c r="A53880"/>
    </row>
    <row r="53881" spans="1:1" ht="13.2" x14ac:dyDescent="0.25">
      <c r="A53881"/>
    </row>
    <row r="53882" spans="1:1" ht="13.2" x14ac:dyDescent="0.25">
      <c r="A53882"/>
    </row>
    <row r="53883" spans="1:1" ht="13.2" x14ac:dyDescent="0.25">
      <c r="A53883"/>
    </row>
    <row r="53884" spans="1:1" ht="13.2" x14ac:dyDescent="0.25">
      <c r="A53884"/>
    </row>
    <row r="53885" spans="1:1" ht="13.2" x14ac:dyDescent="0.25">
      <c r="A53885"/>
    </row>
    <row r="53886" spans="1:1" ht="13.2" x14ac:dyDescent="0.25">
      <c r="A53886"/>
    </row>
    <row r="53887" spans="1:1" ht="13.2" x14ac:dyDescent="0.25">
      <c r="A53887"/>
    </row>
    <row r="53888" spans="1:1" ht="13.2" x14ac:dyDescent="0.25">
      <c r="A53888"/>
    </row>
    <row r="53889" spans="1:1" ht="13.2" x14ac:dyDescent="0.25">
      <c r="A53889"/>
    </row>
    <row r="53890" spans="1:1" ht="13.2" x14ac:dyDescent="0.25">
      <c r="A53890"/>
    </row>
    <row r="53891" spans="1:1" ht="13.2" x14ac:dyDescent="0.25">
      <c r="A53891"/>
    </row>
    <row r="53892" spans="1:1" ht="13.2" x14ac:dyDescent="0.25">
      <c r="A53892"/>
    </row>
    <row r="53893" spans="1:1" ht="13.2" x14ac:dyDescent="0.25">
      <c r="A53893"/>
    </row>
    <row r="53894" spans="1:1" ht="13.2" x14ac:dyDescent="0.25">
      <c r="A53894"/>
    </row>
    <row r="53895" spans="1:1" ht="13.2" x14ac:dyDescent="0.25">
      <c r="A53895"/>
    </row>
    <row r="53896" spans="1:1" ht="13.2" x14ac:dyDescent="0.25">
      <c r="A53896"/>
    </row>
    <row r="53897" spans="1:1" ht="13.2" x14ac:dyDescent="0.25">
      <c r="A53897"/>
    </row>
    <row r="53898" spans="1:1" ht="13.2" x14ac:dyDescent="0.25">
      <c r="A53898"/>
    </row>
    <row r="53899" spans="1:1" ht="13.2" x14ac:dyDescent="0.25">
      <c r="A53899"/>
    </row>
    <row r="53900" spans="1:1" ht="13.2" x14ac:dyDescent="0.25">
      <c r="A53900"/>
    </row>
    <row r="53901" spans="1:1" ht="13.2" x14ac:dyDescent="0.25">
      <c r="A53901"/>
    </row>
    <row r="53902" spans="1:1" ht="13.2" x14ac:dyDescent="0.25">
      <c r="A53902"/>
    </row>
    <row r="53903" spans="1:1" ht="13.2" x14ac:dyDescent="0.25">
      <c r="A53903"/>
    </row>
    <row r="53904" spans="1:1" ht="13.2" x14ac:dyDescent="0.25">
      <c r="A53904"/>
    </row>
    <row r="53905" spans="1:1" ht="13.2" x14ac:dyDescent="0.25">
      <c r="A53905"/>
    </row>
    <row r="53906" spans="1:1" ht="13.2" x14ac:dyDescent="0.25">
      <c r="A53906"/>
    </row>
    <row r="53907" spans="1:1" ht="13.2" x14ac:dyDescent="0.25">
      <c r="A53907"/>
    </row>
    <row r="53908" spans="1:1" ht="13.2" x14ac:dyDescent="0.25">
      <c r="A53908"/>
    </row>
    <row r="53909" spans="1:1" ht="13.2" x14ac:dyDescent="0.25">
      <c r="A53909"/>
    </row>
    <row r="53910" spans="1:1" ht="13.2" x14ac:dyDescent="0.25">
      <c r="A53910"/>
    </row>
    <row r="53911" spans="1:1" ht="13.2" x14ac:dyDescent="0.25">
      <c r="A53911"/>
    </row>
    <row r="53912" spans="1:1" ht="13.2" x14ac:dyDescent="0.25">
      <c r="A53912"/>
    </row>
    <row r="53913" spans="1:1" ht="13.2" x14ac:dyDescent="0.25">
      <c r="A53913"/>
    </row>
    <row r="53914" spans="1:1" ht="13.2" x14ac:dyDescent="0.25">
      <c r="A53914"/>
    </row>
    <row r="53915" spans="1:1" ht="13.2" x14ac:dyDescent="0.25">
      <c r="A53915"/>
    </row>
    <row r="53916" spans="1:1" ht="13.2" x14ac:dyDescent="0.25">
      <c r="A53916"/>
    </row>
    <row r="53917" spans="1:1" ht="13.2" x14ac:dyDescent="0.25">
      <c r="A53917"/>
    </row>
    <row r="53918" spans="1:1" ht="13.2" x14ac:dyDescent="0.25">
      <c r="A53918"/>
    </row>
    <row r="53919" spans="1:1" ht="13.2" x14ac:dyDescent="0.25">
      <c r="A53919"/>
    </row>
    <row r="53920" spans="1:1" ht="13.2" x14ac:dyDescent="0.25">
      <c r="A53920"/>
    </row>
    <row r="53921" spans="1:1" ht="13.2" x14ac:dyDescent="0.25">
      <c r="A53921"/>
    </row>
    <row r="53922" spans="1:1" ht="13.2" x14ac:dyDescent="0.25">
      <c r="A53922"/>
    </row>
    <row r="53923" spans="1:1" ht="13.2" x14ac:dyDescent="0.25">
      <c r="A53923"/>
    </row>
    <row r="53924" spans="1:1" ht="13.2" x14ac:dyDescent="0.25">
      <c r="A53924"/>
    </row>
    <row r="53925" spans="1:1" ht="13.2" x14ac:dyDescent="0.25">
      <c r="A53925"/>
    </row>
    <row r="53926" spans="1:1" ht="13.2" x14ac:dyDescent="0.25">
      <c r="A53926"/>
    </row>
    <row r="53927" spans="1:1" ht="13.2" x14ac:dyDescent="0.25">
      <c r="A53927"/>
    </row>
    <row r="53928" spans="1:1" ht="13.2" x14ac:dyDescent="0.25">
      <c r="A53928"/>
    </row>
    <row r="53929" spans="1:1" ht="13.2" x14ac:dyDescent="0.25">
      <c r="A53929"/>
    </row>
    <row r="53930" spans="1:1" ht="13.2" x14ac:dyDescent="0.25">
      <c r="A53930"/>
    </row>
    <row r="53931" spans="1:1" ht="13.2" x14ac:dyDescent="0.25">
      <c r="A53931"/>
    </row>
    <row r="53932" spans="1:1" ht="13.2" x14ac:dyDescent="0.25">
      <c r="A53932"/>
    </row>
    <row r="53933" spans="1:1" ht="13.2" x14ac:dyDescent="0.25">
      <c r="A53933"/>
    </row>
    <row r="53934" spans="1:1" ht="13.2" x14ac:dyDescent="0.25">
      <c r="A53934"/>
    </row>
    <row r="53935" spans="1:1" ht="13.2" x14ac:dyDescent="0.25">
      <c r="A53935"/>
    </row>
    <row r="53936" spans="1:1" ht="13.2" x14ac:dyDescent="0.25">
      <c r="A53936"/>
    </row>
    <row r="53937" spans="1:1" ht="13.2" x14ac:dyDescent="0.25">
      <c r="A53937"/>
    </row>
    <row r="53938" spans="1:1" ht="13.2" x14ac:dyDescent="0.25">
      <c r="A53938"/>
    </row>
    <row r="53939" spans="1:1" ht="13.2" x14ac:dyDescent="0.25">
      <c r="A53939"/>
    </row>
    <row r="53940" spans="1:1" ht="13.2" x14ac:dyDescent="0.25">
      <c r="A53940"/>
    </row>
    <row r="53941" spans="1:1" ht="13.2" x14ac:dyDescent="0.25">
      <c r="A53941"/>
    </row>
    <row r="53942" spans="1:1" ht="13.2" x14ac:dyDescent="0.25">
      <c r="A53942"/>
    </row>
    <row r="53943" spans="1:1" ht="13.2" x14ac:dyDescent="0.25">
      <c r="A53943"/>
    </row>
    <row r="53944" spans="1:1" ht="13.2" x14ac:dyDescent="0.25">
      <c r="A53944"/>
    </row>
    <row r="53945" spans="1:1" ht="13.2" x14ac:dyDescent="0.25">
      <c r="A53945"/>
    </row>
    <row r="53946" spans="1:1" ht="13.2" x14ac:dyDescent="0.25">
      <c r="A53946"/>
    </row>
    <row r="53947" spans="1:1" ht="13.2" x14ac:dyDescent="0.25">
      <c r="A53947"/>
    </row>
    <row r="53948" spans="1:1" ht="13.2" x14ac:dyDescent="0.25">
      <c r="A53948"/>
    </row>
    <row r="53949" spans="1:1" ht="13.2" x14ac:dyDescent="0.25">
      <c r="A53949"/>
    </row>
    <row r="53950" spans="1:1" ht="13.2" x14ac:dyDescent="0.25">
      <c r="A53950"/>
    </row>
    <row r="53951" spans="1:1" ht="13.2" x14ac:dyDescent="0.25">
      <c r="A53951"/>
    </row>
    <row r="53952" spans="1:1" ht="13.2" x14ac:dyDescent="0.25">
      <c r="A53952"/>
    </row>
    <row r="53953" spans="1:1" ht="13.2" x14ac:dyDescent="0.25">
      <c r="A53953"/>
    </row>
    <row r="53954" spans="1:1" ht="13.2" x14ac:dyDescent="0.25">
      <c r="A53954"/>
    </row>
    <row r="53955" spans="1:1" ht="13.2" x14ac:dyDescent="0.25">
      <c r="A53955"/>
    </row>
    <row r="53956" spans="1:1" ht="13.2" x14ac:dyDescent="0.25">
      <c r="A53956"/>
    </row>
    <row r="53957" spans="1:1" ht="13.2" x14ac:dyDescent="0.25">
      <c r="A53957"/>
    </row>
    <row r="53958" spans="1:1" ht="13.2" x14ac:dyDescent="0.25">
      <c r="A53958"/>
    </row>
    <row r="53959" spans="1:1" ht="13.2" x14ac:dyDescent="0.25">
      <c r="A53959"/>
    </row>
    <row r="53960" spans="1:1" ht="13.2" x14ac:dyDescent="0.25">
      <c r="A53960"/>
    </row>
    <row r="53961" spans="1:1" ht="13.2" x14ac:dyDescent="0.25">
      <c r="A53961"/>
    </row>
    <row r="53962" spans="1:1" ht="13.2" x14ac:dyDescent="0.25">
      <c r="A53962"/>
    </row>
    <row r="53963" spans="1:1" ht="13.2" x14ac:dyDescent="0.25">
      <c r="A53963"/>
    </row>
    <row r="53964" spans="1:1" ht="13.2" x14ac:dyDescent="0.25">
      <c r="A53964"/>
    </row>
    <row r="53965" spans="1:1" ht="13.2" x14ac:dyDescent="0.25">
      <c r="A53965"/>
    </row>
    <row r="53966" spans="1:1" ht="13.2" x14ac:dyDescent="0.25">
      <c r="A53966"/>
    </row>
    <row r="53967" spans="1:1" ht="13.2" x14ac:dyDescent="0.25">
      <c r="A53967"/>
    </row>
    <row r="53968" spans="1:1" ht="13.2" x14ac:dyDescent="0.25">
      <c r="A53968"/>
    </row>
    <row r="53969" spans="1:1" ht="13.2" x14ac:dyDescent="0.25">
      <c r="A53969"/>
    </row>
    <row r="53970" spans="1:1" ht="13.2" x14ac:dyDescent="0.25">
      <c r="A53970"/>
    </row>
    <row r="53971" spans="1:1" ht="13.2" x14ac:dyDescent="0.25">
      <c r="A53971"/>
    </row>
    <row r="53972" spans="1:1" ht="13.2" x14ac:dyDescent="0.25">
      <c r="A53972"/>
    </row>
    <row r="53973" spans="1:1" ht="13.2" x14ac:dyDescent="0.25">
      <c r="A53973"/>
    </row>
    <row r="53974" spans="1:1" ht="13.2" x14ac:dyDescent="0.25">
      <c r="A53974"/>
    </row>
    <row r="53975" spans="1:1" ht="13.2" x14ac:dyDescent="0.25">
      <c r="A53975"/>
    </row>
    <row r="53976" spans="1:1" ht="13.2" x14ac:dyDescent="0.25">
      <c r="A53976"/>
    </row>
    <row r="53977" spans="1:1" ht="13.2" x14ac:dyDescent="0.25">
      <c r="A53977"/>
    </row>
    <row r="53978" spans="1:1" ht="13.2" x14ac:dyDescent="0.25">
      <c r="A53978"/>
    </row>
    <row r="53979" spans="1:1" ht="13.2" x14ac:dyDescent="0.25">
      <c r="A53979"/>
    </row>
    <row r="53980" spans="1:1" ht="13.2" x14ac:dyDescent="0.25">
      <c r="A53980"/>
    </row>
    <row r="53981" spans="1:1" ht="13.2" x14ac:dyDescent="0.25">
      <c r="A53981"/>
    </row>
    <row r="53982" spans="1:1" ht="13.2" x14ac:dyDescent="0.25">
      <c r="A53982"/>
    </row>
    <row r="53983" spans="1:1" ht="13.2" x14ac:dyDescent="0.25">
      <c r="A53983"/>
    </row>
    <row r="53984" spans="1:1" ht="13.2" x14ac:dyDescent="0.25">
      <c r="A53984"/>
    </row>
    <row r="53985" spans="1:1" ht="13.2" x14ac:dyDescent="0.25">
      <c r="A53985"/>
    </row>
    <row r="53986" spans="1:1" ht="13.2" x14ac:dyDescent="0.25">
      <c r="A53986"/>
    </row>
    <row r="53987" spans="1:1" ht="13.2" x14ac:dyDescent="0.25">
      <c r="A53987"/>
    </row>
    <row r="53988" spans="1:1" ht="13.2" x14ac:dyDescent="0.25">
      <c r="A53988"/>
    </row>
    <row r="53989" spans="1:1" ht="13.2" x14ac:dyDescent="0.25">
      <c r="A53989"/>
    </row>
    <row r="53990" spans="1:1" ht="13.2" x14ac:dyDescent="0.25">
      <c r="A53990"/>
    </row>
    <row r="53991" spans="1:1" ht="13.2" x14ac:dyDescent="0.25">
      <c r="A53991"/>
    </row>
    <row r="53992" spans="1:1" ht="13.2" x14ac:dyDescent="0.25">
      <c r="A53992"/>
    </row>
    <row r="53993" spans="1:1" ht="13.2" x14ac:dyDescent="0.25">
      <c r="A53993"/>
    </row>
    <row r="53994" spans="1:1" ht="13.2" x14ac:dyDescent="0.25">
      <c r="A53994"/>
    </row>
    <row r="53995" spans="1:1" ht="13.2" x14ac:dyDescent="0.25">
      <c r="A53995"/>
    </row>
    <row r="53996" spans="1:1" ht="13.2" x14ac:dyDescent="0.25">
      <c r="A53996"/>
    </row>
    <row r="53997" spans="1:1" ht="13.2" x14ac:dyDescent="0.25">
      <c r="A53997"/>
    </row>
    <row r="53998" spans="1:1" ht="13.2" x14ac:dyDescent="0.25">
      <c r="A53998"/>
    </row>
    <row r="53999" spans="1:1" ht="13.2" x14ac:dyDescent="0.25">
      <c r="A53999"/>
    </row>
    <row r="54000" spans="1:1" ht="13.2" x14ac:dyDescent="0.25">
      <c r="A54000"/>
    </row>
    <row r="54001" spans="1:1" ht="13.2" x14ac:dyDescent="0.25">
      <c r="A54001"/>
    </row>
    <row r="54002" spans="1:1" ht="13.2" x14ac:dyDescent="0.25">
      <c r="A54002"/>
    </row>
    <row r="54003" spans="1:1" ht="13.2" x14ac:dyDescent="0.25">
      <c r="A54003"/>
    </row>
    <row r="54004" spans="1:1" ht="13.2" x14ac:dyDescent="0.25">
      <c r="A54004"/>
    </row>
    <row r="54005" spans="1:1" ht="13.2" x14ac:dyDescent="0.25">
      <c r="A54005"/>
    </row>
    <row r="54006" spans="1:1" ht="13.2" x14ac:dyDescent="0.25">
      <c r="A54006"/>
    </row>
    <row r="54007" spans="1:1" ht="13.2" x14ac:dyDescent="0.25">
      <c r="A54007"/>
    </row>
    <row r="54008" spans="1:1" ht="13.2" x14ac:dyDescent="0.25">
      <c r="A54008"/>
    </row>
    <row r="54009" spans="1:1" ht="13.2" x14ac:dyDescent="0.25">
      <c r="A54009"/>
    </row>
    <row r="54010" spans="1:1" ht="13.2" x14ac:dyDescent="0.25">
      <c r="A54010"/>
    </row>
    <row r="54011" spans="1:1" ht="13.2" x14ac:dyDescent="0.25">
      <c r="A54011"/>
    </row>
    <row r="54012" spans="1:1" ht="13.2" x14ac:dyDescent="0.25">
      <c r="A54012"/>
    </row>
    <row r="54013" spans="1:1" ht="13.2" x14ac:dyDescent="0.25">
      <c r="A54013"/>
    </row>
    <row r="54014" spans="1:1" ht="13.2" x14ac:dyDescent="0.25">
      <c r="A54014"/>
    </row>
    <row r="54015" spans="1:1" ht="13.2" x14ac:dyDescent="0.25">
      <c r="A54015"/>
    </row>
    <row r="54016" spans="1:1" ht="13.2" x14ac:dyDescent="0.25">
      <c r="A54016"/>
    </row>
    <row r="54017" spans="1:1" ht="13.2" x14ac:dyDescent="0.25">
      <c r="A54017"/>
    </row>
    <row r="54018" spans="1:1" ht="13.2" x14ac:dyDescent="0.25">
      <c r="A54018"/>
    </row>
    <row r="54019" spans="1:1" ht="13.2" x14ac:dyDescent="0.25">
      <c r="A54019"/>
    </row>
    <row r="54020" spans="1:1" ht="13.2" x14ac:dyDescent="0.25">
      <c r="A54020"/>
    </row>
    <row r="54021" spans="1:1" ht="13.2" x14ac:dyDescent="0.25">
      <c r="A54021"/>
    </row>
    <row r="54022" spans="1:1" ht="13.2" x14ac:dyDescent="0.25">
      <c r="A54022"/>
    </row>
    <row r="54023" spans="1:1" ht="13.2" x14ac:dyDescent="0.25">
      <c r="A54023"/>
    </row>
    <row r="54024" spans="1:1" ht="13.2" x14ac:dyDescent="0.25">
      <c r="A54024"/>
    </row>
    <row r="54025" spans="1:1" ht="13.2" x14ac:dyDescent="0.25">
      <c r="A54025"/>
    </row>
    <row r="54026" spans="1:1" ht="13.2" x14ac:dyDescent="0.25">
      <c r="A54026"/>
    </row>
    <row r="54027" spans="1:1" ht="13.2" x14ac:dyDescent="0.25">
      <c r="A54027"/>
    </row>
    <row r="54028" spans="1:1" ht="13.2" x14ac:dyDescent="0.25">
      <c r="A54028"/>
    </row>
    <row r="54029" spans="1:1" ht="13.2" x14ac:dyDescent="0.25">
      <c r="A54029"/>
    </row>
    <row r="54030" spans="1:1" ht="13.2" x14ac:dyDescent="0.25">
      <c r="A54030"/>
    </row>
    <row r="54031" spans="1:1" ht="13.2" x14ac:dyDescent="0.25">
      <c r="A54031"/>
    </row>
    <row r="54032" spans="1:1" ht="13.2" x14ac:dyDescent="0.25">
      <c r="A54032"/>
    </row>
    <row r="54033" spans="1:1" ht="13.2" x14ac:dyDescent="0.25">
      <c r="A54033"/>
    </row>
    <row r="54034" spans="1:1" ht="13.2" x14ac:dyDescent="0.25">
      <c r="A54034"/>
    </row>
    <row r="54035" spans="1:1" ht="13.2" x14ac:dyDescent="0.25">
      <c r="A54035"/>
    </row>
    <row r="54036" spans="1:1" ht="13.2" x14ac:dyDescent="0.25">
      <c r="A54036"/>
    </row>
    <row r="54037" spans="1:1" ht="13.2" x14ac:dyDescent="0.25">
      <c r="A54037"/>
    </row>
    <row r="54038" spans="1:1" ht="13.2" x14ac:dyDescent="0.25">
      <c r="A54038"/>
    </row>
    <row r="54039" spans="1:1" ht="13.2" x14ac:dyDescent="0.25">
      <c r="A54039"/>
    </row>
    <row r="54040" spans="1:1" ht="13.2" x14ac:dyDescent="0.25">
      <c r="A54040"/>
    </row>
    <row r="54041" spans="1:1" ht="13.2" x14ac:dyDescent="0.25">
      <c r="A54041"/>
    </row>
    <row r="54042" spans="1:1" ht="13.2" x14ac:dyDescent="0.25">
      <c r="A54042"/>
    </row>
    <row r="54043" spans="1:1" ht="13.2" x14ac:dyDescent="0.25">
      <c r="A54043"/>
    </row>
    <row r="54044" spans="1:1" ht="13.2" x14ac:dyDescent="0.25">
      <c r="A54044"/>
    </row>
    <row r="54045" spans="1:1" ht="13.2" x14ac:dyDescent="0.25">
      <c r="A54045"/>
    </row>
    <row r="54046" spans="1:1" ht="13.2" x14ac:dyDescent="0.25">
      <c r="A54046"/>
    </row>
    <row r="54047" spans="1:1" ht="13.2" x14ac:dyDescent="0.25">
      <c r="A54047"/>
    </row>
    <row r="54048" spans="1:1" ht="13.2" x14ac:dyDescent="0.25">
      <c r="A54048"/>
    </row>
    <row r="54049" spans="1:1" ht="13.2" x14ac:dyDescent="0.25">
      <c r="A54049"/>
    </row>
    <row r="54050" spans="1:1" ht="13.2" x14ac:dyDescent="0.25">
      <c r="A54050"/>
    </row>
    <row r="54051" spans="1:1" ht="13.2" x14ac:dyDescent="0.25">
      <c r="A54051"/>
    </row>
    <row r="54052" spans="1:1" ht="13.2" x14ac:dyDescent="0.25">
      <c r="A54052"/>
    </row>
    <row r="54053" spans="1:1" ht="13.2" x14ac:dyDescent="0.25">
      <c r="A54053"/>
    </row>
    <row r="54054" spans="1:1" ht="13.2" x14ac:dyDescent="0.25">
      <c r="A54054"/>
    </row>
    <row r="54055" spans="1:1" ht="13.2" x14ac:dyDescent="0.25">
      <c r="A54055"/>
    </row>
    <row r="54056" spans="1:1" ht="13.2" x14ac:dyDescent="0.25">
      <c r="A54056"/>
    </row>
    <row r="54057" spans="1:1" ht="13.2" x14ac:dyDescent="0.25">
      <c r="A54057"/>
    </row>
    <row r="54058" spans="1:1" ht="13.2" x14ac:dyDescent="0.25">
      <c r="A54058"/>
    </row>
    <row r="54059" spans="1:1" ht="13.2" x14ac:dyDescent="0.25">
      <c r="A54059"/>
    </row>
    <row r="54060" spans="1:1" ht="13.2" x14ac:dyDescent="0.25">
      <c r="A54060"/>
    </row>
    <row r="54061" spans="1:1" ht="13.2" x14ac:dyDescent="0.25">
      <c r="A54061"/>
    </row>
    <row r="54062" spans="1:1" ht="13.2" x14ac:dyDescent="0.25">
      <c r="A54062"/>
    </row>
    <row r="54063" spans="1:1" ht="13.2" x14ac:dyDescent="0.25">
      <c r="A54063"/>
    </row>
    <row r="54064" spans="1:1" ht="13.2" x14ac:dyDescent="0.25">
      <c r="A54064"/>
    </row>
    <row r="54065" spans="1:1" ht="13.2" x14ac:dyDescent="0.25">
      <c r="A54065"/>
    </row>
    <row r="54066" spans="1:1" ht="13.2" x14ac:dyDescent="0.25">
      <c r="A54066"/>
    </row>
    <row r="54067" spans="1:1" ht="13.2" x14ac:dyDescent="0.25">
      <c r="A54067"/>
    </row>
    <row r="54068" spans="1:1" ht="13.2" x14ac:dyDescent="0.25">
      <c r="A54068"/>
    </row>
    <row r="54069" spans="1:1" ht="13.2" x14ac:dyDescent="0.25">
      <c r="A54069"/>
    </row>
    <row r="54070" spans="1:1" ht="13.2" x14ac:dyDescent="0.25">
      <c r="A54070"/>
    </row>
    <row r="54071" spans="1:1" ht="13.2" x14ac:dyDescent="0.25">
      <c r="A54071"/>
    </row>
    <row r="54072" spans="1:1" ht="13.2" x14ac:dyDescent="0.25">
      <c r="A54072"/>
    </row>
    <row r="54073" spans="1:1" ht="13.2" x14ac:dyDescent="0.25">
      <c r="A54073"/>
    </row>
    <row r="54074" spans="1:1" ht="13.2" x14ac:dyDescent="0.25">
      <c r="A54074"/>
    </row>
    <row r="54075" spans="1:1" ht="13.2" x14ac:dyDescent="0.25">
      <c r="A54075"/>
    </row>
    <row r="54076" spans="1:1" ht="13.2" x14ac:dyDescent="0.25">
      <c r="A54076"/>
    </row>
    <row r="54077" spans="1:1" ht="13.2" x14ac:dyDescent="0.25">
      <c r="A54077"/>
    </row>
    <row r="54078" spans="1:1" ht="13.2" x14ac:dyDescent="0.25">
      <c r="A54078"/>
    </row>
    <row r="54079" spans="1:1" ht="13.2" x14ac:dyDescent="0.25">
      <c r="A54079"/>
    </row>
    <row r="54080" spans="1:1" ht="13.2" x14ac:dyDescent="0.25">
      <c r="A54080"/>
    </row>
    <row r="54081" spans="1:1" ht="13.2" x14ac:dyDescent="0.25">
      <c r="A54081"/>
    </row>
    <row r="54082" spans="1:1" ht="13.2" x14ac:dyDescent="0.25">
      <c r="A54082"/>
    </row>
    <row r="54083" spans="1:1" ht="13.2" x14ac:dyDescent="0.25">
      <c r="A54083"/>
    </row>
    <row r="54084" spans="1:1" ht="13.2" x14ac:dyDescent="0.25">
      <c r="A54084"/>
    </row>
    <row r="54085" spans="1:1" ht="13.2" x14ac:dyDescent="0.25">
      <c r="A54085"/>
    </row>
    <row r="54086" spans="1:1" ht="13.2" x14ac:dyDescent="0.25">
      <c r="A54086"/>
    </row>
    <row r="54087" spans="1:1" ht="13.2" x14ac:dyDescent="0.25">
      <c r="A54087"/>
    </row>
    <row r="54088" spans="1:1" ht="13.2" x14ac:dyDescent="0.25">
      <c r="A54088"/>
    </row>
    <row r="54089" spans="1:1" ht="13.2" x14ac:dyDescent="0.25">
      <c r="A54089"/>
    </row>
    <row r="54090" spans="1:1" ht="13.2" x14ac:dyDescent="0.25">
      <c r="A54090"/>
    </row>
    <row r="54091" spans="1:1" ht="13.2" x14ac:dyDescent="0.25">
      <c r="A54091"/>
    </row>
    <row r="54092" spans="1:1" ht="13.2" x14ac:dyDescent="0.25">
      <c r="A54092"/>
    </row>
    <row r="54093" spans="1:1" ht="13.2" x14ac:dyDescent="0.25">
      <c r="A54093"/>
    </row>
    <row r="54094" spans="1:1" ht="13.2" x14ac:dyDescent="0.25">
      <c r="A54094"/>
    </row>
    <row r="54095" spans="1:1" ht="13.2" x14ac:dyDescent="0.25">
      <c r="A54095"/>
    </row>
    <row r="54096" spans="1:1" ht="13.2" x14ac:dyDescent="0.25">
      <c r="A54096"/>
    </row>
    <row r="54097" spans="1:1" ht="13.2" x14ac:dyDescent="0.25">
      <c r="A54097"/>
    </row>
    <row r="54098" spans="1:1" ht="13.2" x14ac:dyDescent="0.25">
      <c r="A54098"/>
    </row>
    <row r="54099" spans="1:1" ht="13.2" x14ac:dyDescent="0.25">
      <c r="A54099"/>
    </row>
    <row r="54100" spans="1:1" ht="13.2" x14ac:dyDescent="0.25">
      <c r="A54100"/>
    </row>
    <row r="54101" spans="1:1" ht="13.2" x14ac:dyDescent="0.25">
      <c r="A54101"/>
    </row>
    <row r="54102" spans="1:1" ht="13.2" x14ac:dyDescent="0.25">
      <c r="A54102"/>
    </row>
    <row r="54103" spans="1:1" ht="13.2" x14ac:dyDescent="0.25">
      <c r="A54103"/>
    </row>
    <row r="54104" spans="1:1" ht="13.2" x14ac:dyDescent="0.25">
      <c r="A54104"/>
    </row>
    <row r="54105" spans="1:1" ht="13.2" x14ac:dyDescent="0.25">
      <c r="A54105"/>
    </row>
    <row r="54106" spans="1:1" ht="13.2" x14ac:dyDescent="0.25">
      <c r="A54106"/>
    </row>
    <row r="54107" spans="1:1" ht="13.2" x14ac:dyDescent="0.25">
      <c r="A54107"/>
    </row>
    <row r="54108" spans="1:1" ht="13.2" x14ac:dyDescent="0.25">
      <c r="A54108"/>
    </row>
    <row r="54109" spans="1:1" ht="13.2" x14ac:dyDescent="0.25">
      <c r="A54109"/>
    </row>
    <row r="54110" spans="1:1" ht="13.2" x14ac:dyDescent="0.25">
      <c r="A54110"/>
    </row>
    <row r="54111" spans="1:1" ht="13.2" x14ac:dyDescent="0.25">
      <c r="A54111"/>
    </row>
    <row r="54112" spans="1:1" ht="13.2" x14ac:dyDescent="0.25">
      <c r="A54112"/>
    </row>
    <row r="54113" spans="1:1" ht="13.2" x14ac:dyDescent="0.25">
      <c r="A54113"/>
    </row>
    <row r="54114" spans="1:1" ht="13.2" x14ac:dyDescent="0.25">
      <c r="A54114"/>
    </row>
    <row r="54115" spans="1:1" ht="13.2" x14ac:dyDescent="0.25">
      <c r="A54115"/>
    </row>
    <row r="54116" spans="1:1" ht="13.2" x14ac:dyDescent="0.25">
      <c r="A54116"/>
    </row>
    <row r="54117" spans="1:1" ht="13.2" x14ac:dyDescent="0.25">
      <c r="A54117"/>
    </row>
    <row r="54118" spans="1:1" ht="13.2" x14ac:dyDescent="0.25">
      <c r="A54118"/>
    </row>
    <row r="54119" spans="1:1" ht="13.2" x14ac:dyDescent="0.25">
      <c r="A54119"/>
    </row>
    <row r="54120" spans="1:1" ht="13.2" x14ac:dyDescent="0.25">
      <c r="A54120"/>
    </row>
    <row r="54121" spans="1:1" ht="13.2" x14ac:dyDescent="0.25">
      <c r="A54121"/>
    </row>
    <row r="54122" spans="1:1" ht="13.2" x14ac:dyDescent="0.25">
      <c r="A54122"/>
    </row>
    <row r="54123" spans="1:1" ht="13.2" x14ac:dyDescent="0.25">
      <c r="A54123"/>
    </row>
    <row r="54124" spans="1:1" ht="13.2" x14ac:dyDescent="0.25">
      <c r="A54124"/>
    </row>
    <row r="54125" spans="1:1" ht="13.2" x14ac:dyDescent="0.25">
      <c r="A54125"/>
    </row>
    <row r="54126" spans="1:1" ht="13.2" x14ac:dyDescent="0.25">
      <c r="A54126"/>
    </row>
    <row r="54127" spans="1:1" ht="13.2" x14ac:dyDescent="0.25">
      <c r="A54127"/>
    </row>
    <row r="54128" spans="1:1" ht="13.2" x14ac:dyDescent="0.25">
      <c r="A54128"/>
    </row>
    <row r="54129" spans="1:1" ht="13.2" x14ac:dyDescent="0.25">
      <c r="A54129"/>
    </row>
    <row r="54130" spans="1:1" ht="13.2" x14ac:dyDescent="0.25">
      <c r="A54130"/>
    </row>
    <row r="54131" spans="1:1" ht="13.2" x14ac:dyDescent="0.25">
      <c r="A54131"/>
    </row>
    <row r="54132" spans="1:1" ht="13.2" x14ac:dyDescent="0.25">
      <c r="A54132"/>
    </row>
    <row r="54133" spans="1:1" ht="13.2" x14ac:dyDescent="0.25">
      <c r="A54133"/>
    </row>
    <row r="54134" spans="1:1" ht="13.2" x14ac:dyDescent="0.25">
      <c r="A54134"/>
    </row>
    <row r="54135" spans="1:1" ht="13.2" x14ac:dyDescent="0.25">
      <c r="A54135"/>
    </row>
    <row r="54136" spans="1:1" ht="13.2" x14ac:dyDescent="0.25">
      <c r="A54136"/>
    </row>
    <row r="54137" spans="1:1" ht="13.2" x14ac:dyDescent="0.25">
      <c r="A54137"/>
    </row>
    <row r="54138" spans="1:1" ht="13.2" x14ac:dyDescent="0.25">
      <c r="A54138"/>
    </row>
    <row r="54139" spans="1:1" ht="13.2" x14ac:dyDescent="0.25">
      <c r="A54139"/>
    </row>
    <row r="54140" spans="1:1" ht="13.2" x14ac:dyDescent="0.25">
      <c r="A54140"/>
    </row>
    <row r="54141" spans="1:1" ht="13.2" x14ac:dyDescent="0.25">
      <c r="A54141"/>
    </row>
    <row r="54142" spans="1:1" ht="13.2" x14ac:dyDescent="0.25">
      <c r="A54142"/>
    </row>
    <row r="54143" spans="1:1" ht="13.2" x14ac:dyDescent="0.25">
      <c r="A54143"/>
    </row>
    <row r="54144" spans="1:1" ht="13.2" x14ac:dyDescent="0.25">
      <c r="A54144"/>
    </row>
    <row r="54145" spans="1:1" ht="13.2" x14ac:dyDescent="0.25">
      <c r="A54145"/>
    </row>
    <row r="54146" spans="1:1" ht="13.2" x14ac:dyDescent="0.25">
      <c r="A54146"/>
    </row>
    <row r="54147" spans="1:1" ht="13.2" x14ac:dyDescent="0.25">
      <c r="A54147"/>
    </row>
    <row r="54148" spans="1:1" ht="13.2" x14ac:dyDescent="0.25">
      <c r="A54148"/>
    </row>
    <row r="54149" spans="1:1" ht="13.2" x14ac:dyDescent="0.25">
      <c r="A54149"/>
    </row>
    <row r="54150" spans="1:1" ht="13.2" x14ac:dyDescent="0.25">
      <c r="A54150"/>
    </row>
    <row r="54151" spans="1:1" ht="13.2" x14ac:dyDescent="0.25">
      <c r="A54151"/>
    </row>
    <row r="54152" spans="1:1" ht="13.2" x14ac:dyDescent="0.25">
      <c r="A54152"/>
    </row>
    <row r="54153" spans="1:1" ht="13.2" x14ac:dyDescent="0.25">
      <c r="A54153"/>
    </row>
    <row r="54154" spans="1:1" ht="13.2" x14ac:dyDescent="0.25">
      <c r="A54154"/>
    </row>
    <row r="54155" spans="1:1" ht="13.2" x14ac:dyDescent="0.25">
      <c r="A54155"/>
    </row>
    <row r="54156" spans="1:1" ht="13.2" x14ac:dyDescent="0.25">
      <c r="A54156"/>
    </row>
    <row r="54157" spans="1:1" ht="13.2" x14ac:dyDescent="0.25">
      <c r="A54157"/>
    </row>
    <row r="54158" spans="1:1" ht="13.2" x14ac:dyDescent="0.25">
      <c r="A54158"/>
    </row>
    <row r="54159" spans="1:1" ht="13.2" x14ac:dyDescent="0.25">
      <c r="A54159"/>
    </row>
    <row r="54160" spans="1:1" ht="13.2" x14ac:dyDescent="0.25">
      <c r="A54160"/>
    </row>
    <row r="54161" spans="1:1" ht="13.2" x14ac:dyDescent="0.25">
      <c r="A54161"/>
    </row>
    <row r="54162" spans="1:1" ht="13.2" x14ac:dyDescent="0.25">
      <c r="A54162"/>
    </row>
    <row r="54163" spans="1:1" ht="13.2" x14ac:dyDescent="0.25">
      <c r="A54163"/>
    </row>
    <row r="54164" spans="1:1" ht="13.2" x14ac:dyDescent="0.25">
      <c r="A54164"/>
    </row>
    <row r="54165" spans="1:1" ht="13.2" x14ac:dyDescent="0.25">
      <c r="A54165"/>
    </row>
    <row r="54166" spans="1:1" ht="13.2" x14ac:dyDescent="0.25">
      <c r="A54166"/>
    </row>
    <row r="54167" spans="1:1" ht="13.2" x14ac:dyDescent="0.25">
      <c r="A54167"/>
    </row>
    <row r="54168" spans="1:1" ht="13.2" x14ac:dyDescent="0.25">
      <c r="A54168"/>
    </row>
    <row r="54169" spans="1:1" ht="13.2" x14ac:dyDescent="0.25">
      <c r="A54169"/>
    </row>
    <row r="54170" spans="1:1" ht="13.2" x14ac:dyDescent="0.25">
      <c r="A54170"/>
    </row>
    <row r="54171" spans="1:1" ht="13.2" x14ac:dyDescent="0.25">
      <c r="A54171"/>
    </row>
    <row r="54172" spans="1:1" ht="13.2" x14ac:dyDescent="0.25">
      <c r="A54172"/>
    </row>
    <row r="54173" spans="1:1" ht="13.2" x14ac:dyDescent="0.25">
      <c r="A54173"/>
    </row>
    <row r="54174" spans="1:1" ht="13.2" x14ac:dyDescent="0.25">
      <c r="A54174"/>
    </row>
    <row r="54175" spans="1:1" ht="13.2" x14ac:dyDescent="0.25">
      <c r="A54175"/>
    </row>
    <row r="54176" spans="1:1" ht="13.2" x14ac:dyDescent="0.25">
      <c r="A54176"/>
    </row>
    <row r="54177" spans="1:1" ht="13.2" x14ac:dyDescent="0.25">
      <c r="A54177"/>
    </row>
    <row r="54178" spans="1:1" ht="13.2" x14ac:dyDescent="0.25">
      <c r="A54178"/>
    </row>
    <row r="54179" spans="1:1" ht="13.2" x14ac:dyDescent="0.25">
      <c r="A54179"/>
    </row>
    <row r="54180" spans="1:1" ht="13.2" x14ac:dyDescent="0.25">
      <c r="A54180"/>
    </row>
    <row r="54181" spans="1:1" ht="13.2" x14ac:dyDescent="0.25">
      <c r="A54181"/>
    </row>
    <row r="54182" spans="1:1" ht="13.2" x14ac:dyDescent="0.25">
      <c r="A54182"/>
    </row>
    <row r="54183" spans="1:1" ht="13.2" x14ac:dyDescent="0.25">
      <c r="A54183"/>
    </row>
    <row r="54184" spans="1:1" ht="13.2" x14ac:dyDescent="0.25">
      <c r="A54184"/>
    </row>
    <row r="54185" spans="1:1" ht="13.2" x14ac:dyDescent="0.25">
      <c r="A54185"/>
    </row>
    <row r="54186" spans="1:1" ht="13.2" x14ac:dyDescent="0.25">
      <c r="A54186"/>
    </row>
    <row r="54187" spans="1:1" ht="13.2" x14ac:dyDescent="0.25">
      <c r="A54187"/>
    </row>
    <row r="54188" spans="1:1" ht="13.2" x14ac:dyDescent="0.25">
      <c r="A54188"/>
    </row>
    <row r="54189" spans="1:1" ht="13.2" x14ac:dyDescent="0.25">
      <c r="A54189"/>
    </row>
    <row r="54190" spans="1:1" ht="13.2" x14ac:dyDescent="0.25">
      <c r="A54190"/>
    </row>
    <row r="54191" spans="1:1" ht="13.2" x14ac:dyDescent="0.25">
      <c r="A54191"/>
    </row>
    <row r="54192" spans="1:1" ht="13.2" x14ac:dyDescent="0.25">
      <c r="A54192"/>
    </row>
    <row r="54193" spans="1:1" ht="13.2" x14ac:dyDescent="0.25">
      <c r="A54193"/>
    </row>
    <row r="54194" spans="1:1" ht="13.2" x14ac:dyDescent="0.25">
      <c r="A54194"/>
    </row>
    <row r="54195" spans="1:1" ht="13.2" x14ac:dyDescent="0.25">
      <c r="A54195"/>
    </row>
    <row r="54196" spans="1:1" ht="13.2" x14ac:dyDescent="0.25">
      <c r="A54196"/>
    </row>
    <row r="54197" spans="1:1" ht="13.2" x14ac:dyDescent="0.25">
      <c r="A54197"/>
    </row>
    <row r="54198" spans="1:1" ht="13.2" x14ac:dyDescent="0.25">
      <c r="A54198"/>
    </row>
    <row r="54199" spans="1:1" ht="13.2" x14ac:dyDescent="0.25">
      <c r="A54199"/>
    </row>
    <row r="54200" spans="1:1" ht="13.2" x14ac:dyDescent="0.25">
      <c r="A54200"/>
    </row>
    <row r="54201" spans="1:1" ht="13.2" x14ac:dyDescent="0.25">
      <c r="A54201"/>
    </row>
    <row r="54202" spans="1:1" ht="13.2" x14ac:dyDescent="0.25">
      <c r="A54202"/>
    </row>
    <row r="54203" spans="1:1" ht="13.2" x14ac:dyDescent="0.25">
      <c r="A54203"/>
    </row>
    <row r="54204" spans="1:1" ht="13.2" x14ac:dyDescent="0.25">
      <c r="A54204"/>
    </row>
    <row r="54205" spans="1:1" ht="13.2" x14ac:dyDescent="0.25">
      <c r="A54205"/>
    </row>
    <row r="54206" spans="1:1" ht="13.2" x14ac:dyDescent="0.25">
      <c r="A54206"/>
    </row>
    <row r="54207" spans="1:1" ht="13.2" x14ac:dyDescent="0.25">
      <c r="A54207"/>
    </row>
    <row r="54208" spans="1:1" ht="13.2" x14ac:dyDescent="0.25">
      <c r="A54208"/>
    </row>
    <row r="54209" spans="1:1" ht="13.2" x14ac:dyDescent="0.25">
      <c r="A54209"/>
    </row>
    <row r="54210" spans="1:1" ht="13.2" x14ac:dyDescent="0.25">
      <c r="A54210"/>
    </row>
    <row r="54211" spans="1:1" ht="13.2" x14ac:dyDescent="0.25">
      <c r="A54211"/>
    </row>
    <row r="54212" spans="1:1" ht="13.2" x14ac:dyDescent="0.25">
      <c r="A54212"/>
    </row>
    <row r="54213" spans="1:1" ht="13.2" x14ac:dyDescent="0.25">
      <c r="A54213"/>
    </row>
    <row r="54214" spans="1:1" ht="13.2" x14ac:dyDescent="0.25">
      <c r="A54214"/>
    </row>
    <row r="54215" spans="1:1" ht="13.2" x14ac:dyDescent="0.25">
      <c r="A54215"/>
    </row>
    <row r="54216" spans="1:1" ht="13.2" x14ac:dyDescent="0.25">
      <c r="A54216"/>
    </row>
    <row r="54217" spans="1:1" ht="13.2" x14ac:dyDescent="0.25">
      <c r="A54217"/>
    </row>
    <row r="54218" spans="1:1" ht="13.2" x14ac:dyDescent="0.25">
      <c r="A54218"/>
    </row>
    <row r="54219" spans="1:1" ht="13.2" x14ac:dyDescent="0.25">
      <c r="A54219"/>
    </row>
    <row r="54220" spans="1:1" ht="13.2" x14ac:dyDescent="0.25">
      <c r="A54220"/>
    </row>
    <row r="54221" spans="1:1" ht="13.2" x14ac:dyDescent="0.25">
      <c r="A54221"/>
    </row>
    <row r="54222" spans="1:1" ht="13.2" x14ac:dyDescent="0.25">
      <c r="A54222"/>
    </row>
    <row r="54223" spans="1:1" ht="13.2" x14ac:dyDescent="0.25">
      <c r="A54223"/>
    </row>
    <row r="54224" spans="1:1" ht="13.2" x14ac:dyDescent="0.25">
      <c r="A54224"/>
    </row>
    <row r="54225" spans="1:1" ht="13.2" x14ac:dyDescent="0.25">
      <c r="A54225"/>
    </row>
    <row r="54226" spans="1:1" ht="13.2" x14ac:dyDescent="0.25">
      <c r="A54226"/>
    </row>
    <row r="54227" spans="1:1" ht="13.2" x14ac:dyDescent="0.25">
      <c r="A54227"/>
    </row>
    <row r="54228" spans="1:1" ht="13.2" x14ac:dyDescent="0.25">
      <c r="A54228"/>
    </row>
    <row r="54229" spans="1:1" ht="13.2" x14ac:dyDescent="0.25">
      <c r="A54229"/>
    </row>
    <row r="54230" spans="1:1" ht="13.2" x14ac:dyDescent="0.25">
      <c r="A54230"/>
    </row>
    <row r="54231" spans="1:1" ht="13.2" x14ac:dyDescent="0.25">
      <c r="A54231"/>
    </row>
    <row r="54232" spans="1:1" ht="13.2" x14ac:dyDescent="0.25">
      <c r="A54232"/>
    </row>
    <row r="54233" spans="1:1" ht="13.2" x14ac:dyDescent="0.25">
      <c r="A54233"/>
    </row>
    <row r="54234" spans="1:1" ht="13.2" x14ac:dyDescent="0.25">
      <c r="A54234"/>
    </row>
    <row r="54235" spans="1:1" ht="13.2" x14ac:dyDescent="0.25">
      <c r="A54235"/>
    </row>
    <row r="54236" spans="1:1" ht="13.2" x14ac:dyDescent="0.25">
      <c r="A54236"/>
    </row>
    <row r="54237" spans="1:1" ht="13.2" x14ac:dyDescent="0.25">
      <c r="A54237"/>
    </row>
    <row r="54238" spans="1:1" ht="13.2" x14ac:dyDescent="0.25">
      <c r="A54238"/>
    </row>
    <row r="54239" spans="1:1" ht="13.2" x14ac:dyDescent="0.25">
      <c r="A54239"/>
    </row>
    <row r="54240" spans="1:1" ht="13.2" x14ac:dyDescent="0.25">
      <c r="A54240"/>
    </row>
    <row r="54241" spans="1:1" ht="13.2" x14ac:dyDescent="0.25">
      <c r="A54241"/>
    </row>
    <row r="54242" spans="1:1" ht="13.2" x14ac:dyDescent="0.25">
      <c r="A54242"/>
    </row>
    <row r="54243" spans="1:1" ht="13.2" x14ac:dyDescent="0.25">
      <c r="A54243"/>
    </row>
    <row r="54244" spans="1:1" ht="13.2" x14ac:dyDescent="0.25">
      <c r="A54244"/>
    </row>
    <row r="54245" spans="1:1" ht="13.2" x14ac:dyDescent="0.25">
      <c r="A54245"/>
    </row>
    <row r="54246" spans="1:1" ht="13.2" x14ac:dyDescent="0.25">
      <c r="A54246"/>
    </row>
    <row r="54247" spans="1:1" ht="13.2" x14ac:dyDescent="0.25">
      <c r="A54247"/>
    </row>
    <row r="54248" spans="1:1" ht="13.2" x14ac:dyDescent="0.25">
      <c r="A54248"/>
    </row>
    <row r="54249" spans="1:1" ht="13.2" x14ac:dyDescent="0.25">
      <c r="A54249"/>
    </row>
    <row r="54250" spans="1:1" ht="13.2" x14ac:dyDescent="0.25">
      <c r="A54250"/>
    </row>
    <row r="54251" spans="1:1" ht="13.2" x14ac:dyDescent="0.25">
      <c r="A54251"/>
    </row>
    <row r="54252" spans="1:1" ht="13.2" x14ac:dyDescent="0.25">
      <c r="A54252"/>
    </row>
    <row r="54253" spans="1:1" ht="13.2" x14ac:dyDescent="0.25">
      <c r="A54253"/>
    </row>
    <row r="54254" spans="1:1" ht="13.2" x14ac:dyDescent="0.25">
      <c r="A54254"/>
    </row>
    <row r="54255" spans="1:1" ht="13.2" x14ac:dyDescent="0.25">
      <c r="A54255"/>
    </row>
    <row r="54256" spans="1:1" ht="13.2" x14ac:dyDescent="0.25">
      <c r="A54256"/>
    </row>
    <row r="54257" spans="1:1" ht="13.2" x14ac:dyDescent="0.25">
      <c r="A54257"/>
    </row>
    <row r="54258" spans="1:1" ht="13.2" x14ac:dyDescent="0.25">
      <c r="A54258"/>
    </row>
    <row r="54259" spans="1:1" ht="13.2" x14ac:dyDescent="0.25">
      <c r="A54259"/>
    </row>
    <row r="54260" spans="1:1" ht="13.2" x14ac:dyDescent="0.25">
      <c r="A54260"/>
    </row>
    <row r="54261" spans="1:1" ht="13.2" x14ac:dyDescent="0.25">
      <c r="A54261"/>
    </row>
    <row r="54262" spans="1:1" ht="13.2" x14ac:dyDescent="0.25">
      <c r="A54262"/>
    </row>
    <row r="54263" spans="1:1" ht="13.2" x14ac:dyDescent="0.25">
      <c r="A54263"/>
    </row>
    <row r="54264" spans="1:1" ht="13.2" x14ac:dyDescent="0.25">
      <c r="A54264"/>
    </row>
    <row r="54265" spans="1:1" ht="13.2" x14ac:dyDescent="0.25">
      <c r="A54265"/>
    </row>
    <row r="54266" spans="1:1" ht="13.2" x14ac:dyDescent="0.25">
      <c r="A54266"/>
    </row>
    <row r="54267" spans="1:1" ht="13.2" x14ac:dyDescent="0.25">
      <c r="A54267"/>
    </row>
    <row r="54268" spans="1:1" ht="13.2" x14ac:dyDescent="0.25">
      <c r="A54268"/>
    </row>
    <row r="54269" spans="1:1" ht="13.2" x14ac:dyDescent="0.25">
      <c r="A54269"/>
    </row>
    <row r="54270" spans="1:1" ht="13.2" x14ac:dyDescent="0.25">
      <c r="A54270"/>
    </row>
    <row r="54271" spans="1:1" ht="13.2" x14ac:dyDescent="0.25">
      <c r="A54271"/>
    </row>
    <row r="54272" spans="1:1" ht="13.2" x14ac:dyDescent="0.25">
      <c r="A54272"/>
    </row>
    <row r="54273" spans="1:1" ht="13.2" x14ac:dyDescent="0.25">
      <c r="A54273"/>
    </row>
    <row r="54274" spans="1:1" ht="13.2" x14ac:dyDescent="0.25">
      <c r="A54274"/>
    </row>
    <row r="54275" spans="1:1" ht="13.2" x14ac:dyDescent="0.25">
      <c r="A54275"/>
    </row>
    <row r="54276" spans="1:1" ht="13.2" x14ac:dyDescent="0.25">
      <c r="A54276"/>
    </row>
    <row r="54277" spans="1:1" ht="13.2" x14ac:dyDescent="0.25">
      <c r="A54277"/>
    </row>
    <row r="54278" spans="1:1" ht="13.2" x14ac:dyDescent="0.25">
      <c r="A54278"/>
    </row>
    <row r="54279" spans="1:1" ht="13.2" x14ac:dyDescent="0.25">
      <c r="A54279"/>
    </row>
    <row r="54280" spans="1:1" ht="13.2" x14ac:dyDescent="0.25">
      <c r="A54280"/>
    </row>
    <row r="54281" spans="1:1" ht="13.2" x14ac:dyDescent="0.25">
      <c r="A54281"/>
    </row>
    <row r="54282" spans="1:1" ht="13.2" x14ac:dyDescent="0.25">
      <c r="A54282"/>
    </row>
    <row r="54283" spans="1:1" ht="13.2" x14ac:dyDescent="0.25">
      <c r="A54283"/>
    </row>
    <row r="54284" spans="1:1" ht="13.2" x14ac:dyDescent="0.25">
      <c r="A54284"/>
    </row>
    <row r="54285" spans="1:1" ht="13.2" x14ac:dyDescent="0.25">
      <c r="A54285"/>
    </row>
    <row r="54286" spans="1:1" ht="13.2" x14ac:dyDescent="0.25">
      <c r="A54286"/>
    </row>
    <row r="54287" spans="1:1" ht="13.2" x14ac:dyDescent="0.25">
      <c r="A54287"/>
    </row>
    <row r="54288" spans="1:1" ht="13.2" x14ac:dyDescent="0.25">
      <c r="A54288"/>
    </row>
    <row r="54289" spans="1:1" ht="13.2" x14ac:dyDescent="0.25">
      <c r="A54289"/>
    </row>
    <row r="54290" spans="1:1" ht="13.2" x14ac:dyDescent="0.25">
      <c r="A54290"/>
    </row>
    <row r="54291" spans="1:1" ht="13.2" x14ac:dyDescent="0.25">
      <c r="A54291"/>
    </row>
    <row r="54292" spans="1:1" ht="13.2" x14ac:dyDescent="0.25">
      <c r="A54292"/>
    </row>
    <row r="54293" spans="1:1" ht="13.2" x14ac:dyDescent="0.25">
      <c r="A54293"/>
    </row>
    <row r="54294" spans="1:1" ht="13.2" x14ac:dyDescent="0.25">
      <c r="A54294"/>
    </row>
    <row r="54295" spans="1:1" ht="13.2" x14ac:dyDescent="0.25">
      <c r="A54295"/>
    </row>
    <row r="54296" spans="1:1" ht="13.2" x14ac:dyDescent="0.25">
      <c r="A54296"/>
    </row>
    <row r="54297" spans="1:1" ht="13.2" x14ac:dyDescent="0.25">
      <c r="A54297"/>
    </row>
    <row r="54298" spans="1:1" ht="13.2" x14ac:dyDescent="0.25">
      <c r="A54298"/>
    </row>
    <row r="54299" spans="1:1" ht="13.2" x14ac:dyDescent="0.25">
      <c r="A54299"/>
    </row>
    <row r="54300" spans="1:1" ht="13.2" x14ac:dyDescent="0.25">
      <c r="A54300"/>
    </row>
    <row r="54301" spans="1:1" ht="13.2" x14ac:dyDescent="0.25">
      <c r="A54301"/>
    </row>
    <row r="54302" spans="1:1" ht="13.2" x14ac:dyDescent="0.25">
      <c r="A54302"/>
    </row>
    <row r="54303" spans="1:1" ht="13.2" x14ac:dyDescent="0.25">
      <c r="A54303"/>
    </row>
    <row r="54304" spans="1:1" ht="13.2" x14ac:dyDescent="0.25">
      <c r="A54304"/>
    </row>
    <row r="54305" spans="1:1" ht="13.2" x14ac:dyDescent="0.25">
      <c r="A54305"/>
    </row>
    <row r="54306" spans="1:1" ht="13.2" x14ac:dyDescent="0.25">
      <c r="A54306"/>
    </row>
    <row r="54307" spans="1:1" ht="13.2" x14ac:dyDescent="0.25">
      <c r="A54307"/>
    </row>
    <row r="54308" spans="1:1" ht="13.2" x14ac:dyDescent="0.25">
      <c r="A54308"/>
    </row>
    <row r="54309" spans="1:1" ht="13.2" x14ac:dyDescent="0.25">
      <c r="A54309"/>
    </row>
    <row r="54310" spans="1:1" ht="13.2" x14ac:dyDescent="0.25">
      <c r="A54310"/>
    </row>
    <row r="54311" spans="1:1" ht="13.2" x14ac:dyDescent="0.25">
      <c r="A54311"/>
    </row>
    <row r="54312" spans="1:1" ht="13.2" x14ac:dyDescent="0.25">
      <c r="A54312"/>
    </row>
    <row r="54313" spans="1:1" ht="13.2" x14ac:dyDescent="0.25">
      <c r="A54313"/>
    </row>
    <row r="54314" spans="1:1" ht="13.2" x14ac:dyDescent="0.25">
      <c r="A54314"/>
    </row>
    <row r="54315" spans="1:1" ht="13.2" x14ac:dyDescent="0.25">
      <c r="A54315"/>
    </row>
    <row r="54316" spans="1:1" ht="13.2" x14ac:dyDescent="0.25">
      <c r="A54316"/>
    </row>
    <row r="54317" spans="1:1" ht="13.2" x14ac:dyDescent="0.25">
      <c r="A54317"/>
    </row>
    <row r="54318" spans="1:1" ht="13.2" x14ac:dyDescent="0.25">
      <c r="A54318"/>
    </row>
    <row r="54319" spans="1:1" ht="13.2" x14ac:dyDescent="0.25">
      <c r="A54319"/>
    </row>
    <row r="54320" spans="1:1" ht="13.2" x14ac:dyDescent="0.25">
      <c r="A54320"/>
    </row>
    <row r="54321" spans="1:1" ht="13.2" x14ac:dyDescent="0.25">
      <c r="A54321"/>
    </row>
    <row r="54322" spans="1:1" ht="13.2" x14ac:dyDescent="0.25">
      <c r="A54322"/>
    </row>
    <row r="54323" spans="1:1" ht="13.2" x14ac:dyDescent="0.25">
      <c r="A54323"/>
    </row>
    <row r="54324" spans="1:1" ht="13.2" x14ac:dyDescent="0.25">
      <c r="A54324"/>
    </row>
    <row r="54325" spans="1:1" ht="13.2" x14ac:dyDescent="0.25">
      <c r="A54325"/>
    </row>
    <row r="54326" spans="1:1" ht="13.2" x14ac:dyDescent="0.25">
      <c r="A54326"/>
    </row>
    <row r="54327" spans="1:1" ht="13.2" x14ac:dyDescent="0.25">
      <c r="A54327"/>
    </row>
    <row r="54328" spans="1:1" ht="13.2" x14ac:dyDescent="0.25">
      <c r="A54328"/>
    </row>
    <row r="54329" spans="1:1" ht="13.2" x14ac:dyDescent="0.25">
      <c r="A54329"/>
    </row>
    <row r="54330" spans="1:1" ht="13.2" x14ac:dyDescent="0.25">
      <c r="A54330"/>
    </row>
    <row r="54331" spans="1:1" ht="13.2" x14ac:dyDescent="0.25">
      <c r="A54331"/>
    </row>
    <row r="54332" spans="1:1" ht="13.2" x14ac:dyDescent="0.25">
      <c r="A54332"/>
    </row>
    <row r="54333" spans="1:1" ht="13.2" x14ac:dyDescent="0.25">
      <c r="A54333"/>
    </row>
    <row r="54334" spans="1:1" ht="13.2" x14ac:dyDescent="0.25">
      <c r="A54334"/>
    </row>
    <row r="54335" spans="1:1" ht="13.2" x14ac:dyDescent="0.25">
      <c r="A54335"/>
    </row>
    <row r="54336" spans="1:1" ht="13.2" x14ac:dyDescent="0.25">
      <c r="A54336"/>
    </row>
    <row r="54337" spans="1:1" ht="13.2" x14ac:dyDescent="0.25">
      <c r="A54337"/>
    </row>
    <row r="54338" spans="1:1" ht="13.2" x14ac:dyDescent="0.25">
      <c r="A54338"/>
    </row>
    <row r="54339" spans="1:1" ht="13.2" x14ac:dyDescent="0.25">
      <c r="A54339"/>
    </row>
    <row r="54340" spans="1:1" ht="13.2" x14ac:dyDescent="0.25">
      <c r="A54340"/>
    </row>
    <row r="54341" spans="1:1" ht="13.2" x14ac:dyDescent="0.25">
      <c r="A54341"/>
    </row>
    <row r="54342" spans="1:1" ht="13.2" x14ac:dyDescent="0.25">
      <c r="A54342"/>
    </row>
    <row r="54343" spans="1:1" ht="13.2" x14ac:dyDescent="0.25">
      <c r="A54343"/>
    </row>
    <row r="54344" spans="1:1" ht="13.2" x14ac:dyDescent="0.25">
      <c r="A54344"/>
    </row>
    <row r="54345" spans="1:1" ht="13.2" x14ac:dyDescent="0.25">
      <c r="A54345"/>
    </row>
    <row r="54346" spans="1:1" ht="13.2" x14ac:dyDescent="0.25">
      <c r="A54346"/>
    </row>
    <row r="54347" spans="1:1" ht="13.2" x14ac:dyDescent="0.25">
      <c r="A54347"/>
    </row>
    <row r="54348" spans="1:1" ht="13.2" x14ac:dyDescent="0.25">
      <c r="A54348"/>
    </row>
    <row r="54349" spans="1:1" ht="13.2" x14ac:dyDescent="0.25">
      <c r="A54349"/>
    </row>
    <row r="54350" spans="1:1" ht="13.2" x14ac:dyDescent="0.25">
      <c r="A54350"/>
    </row>
    <row r="54351" spans="1:1" ht="13.2" x14ac:dyDescent="0.25">
      <c r="A54351"/>
    </row>
    <row r="54352" spans="1:1" ht="13.2" x14ac:dyDescent="0.25">
      <c r="A54352"/>
    </row>
    <row r="54353" spans="1:1" ht="13.2" x14ac:dyDescent="0.25">
      <c r="A54353"/>
    </row>
    <row r="54354" spans="1:1" ht="13.2" x14ac:dyDescent="0.25">
      <c r="A54354"/>
    </row>
    <row r="54355" spans="1:1" ht="13.2" x14ac:dyDescent="0.25">
      <c r="A54355"/>
    </row>
    <row r="54356" spans="1:1" ht="13.2" x14ac:dyDescent="0.25">
      <c r="A54356"/>
    </row>
    <row r="54357" spans="1:1" ht="13.2" x14ac:dyDescent="0.25">
      <c r="A54357"/>
    </row>
    <row r="54358" spans="1:1" ht="13.2" x14ac:dyDescent="0.25">
      <c r="A54358"/>
    </row>
    <row r="54359" spans="1:1" ht="13.2" x14ac:dyDescent="0.25">
      <c r="A54359"/>
    </row>
    <row r="54360" spans="1:1" ht="13.2" x14ac:dyDescent="0.25">
      <c r="A54360"/>
    </row>
    <row r="54361" spans="1:1" ht="13.2" x14ac:dyDescent="0.25">
      <c r="A54361"/>
    </row>
    <row r="54362" spans="1:1" ht="13.2" x14ac:dyDescent="0.25">
      <c r="A54362"/>
    </row>
    <row r="54363" spans="1:1" ht="13.2" x14ac:dyDescent="0.25">
      <c r="A54363"/>
    </row>
    <row r="54364" spans="1:1" ht="13.2" x14ac:dyDescent="0.25">
      <c r="A54364"/>
    </row>
    <row r="54365" spans="1:1" ht="13.2" x14ac:dyDescent="0.25">
      <c r="A54365"/>
    </row>
    <row r="54366" spans="1:1" ht="13.2" x14ac:dyDescent="0.25">
      <c r="A54366"/>
    </row>
    <row r="54367" spans="1:1" ht="13.2" x14ac:dyDescent="0.25">
      <c r="A54367"/>
    </row>
    <row r="54368" spans="1:1" ht="13.2" x14ac:dyDescent="0.25">
      <c r="A54368"/>
    </row>
    <row r="54369" spans="1:1" ht="13.2" x14ac:dyDescent="0.25">
      <c r="A54369"/>
    </row>
    <row r="54370" spans="1:1" ht="13.2" x14ac:dyDescent="0.25">
      <c r="A54370"/>
    </row>
    <row r="54371" spans="1:1" ht="13.2" x14ac:dyDescent="0.25">
      <c r="A54371"/>
    </row>
    <row r="54372" spans="1:1" ht="13.2" x14ac:dyDescent="0.25">
      <c r="A54372"/>
    </row>
    <row r="54373" spans="1:1" ht="13.2" x14ac:dyDescent="0.25">
      <c r="A54373"/>
    </row>
    <row r="54374" spans="1:1" ht="13.2" x14ac:dyDescent="0.25">
      <c r="A54374"/>
    </row>
    <row r="54375" spans="1:1" ht="13.2" x14ac:dyDescent="0.25">
      <c r="A54375"/>
    </row>
    <row r="54376" spans="1:1" ht="13.2" x14ac:dyDescent="0.25">
      <c r="A54376"/>
    </row>
    <row r="54377" spans="1:1" ht="13.2" x14ac:dyDescent="0.25">
      <c r="A54377"/>
    </row>
    <row r="54378" spans="1:1" ht="13.2" x14ac:dyDescent="0.25">
      <c r="A54378"/>
    </row>
    <row r="54379" spans="1:1" ht="13.2" x14ac:dyDescent="0.25">
      <c r="A54379"/>
    </row>
    <row r="54380" spans="1:1" ht="13.2" x14ac:dyDescent="0.25">
      <c r="A54380"/>
    </row>
    <row r="54381" spans="1:1" ht="13.2" x14ac:dyDescent="0.25">
      <c r="A54381"/>
    </row>
    <row r="54382" spans="1:1" ht="13.2" x14ac:dyDescent="0.25">
      <c r="A54382"/>
    </row>
    <row r="54383" spans="1:1" ht="13.2" x14ac:dyDescent="0.25">
      <c r="A54383"/>
    </row>
    <row r="54384" spans="1:1" ht="13.2" x14ac:dyDescent="0.25">
      <c r="A54384"/>
    </row>
    <row r="54385" spans="1:1" ht="13.2" x14ac:dyDescent="0.25">
      <c r="A54385"/>
    </row>
    <row r="54386" spans="1:1" ht="13.2" x14ac:dyDescent="0.25">
      <c r="A54386"/>
    </row>
    <row r="54387" spans="1:1" ht="13.2" x14ac:dyDescent="0.25">
      <c r="A54387"/>
    </row>
    <row r="54388" spans="1:1" ht="13.2" x14ac:dyDescent="0.25">
      <c r="A54388"/>
    </row>
    <row r="54389" spans="1:1" ht="13.2" x14ac:dyDescent="0.25">
      <c r="A54389"/>
    </row>
    <row r="54390" spans="1:1" ht="13.2" x14ac:dyDescent="0.25">
      <c r="A54390"/>
    </row>
    <row r="54391" spans="1:1" ht="13.2" x14ac:dyDescent="0.25">
      <c r="A54391"/>
    </row>
    <row r="54392" spans="1:1" ht="13.2" x14ac:dyDescent="0.25">
      <c r="A54392"/>
    </row>
    <row r="54393" spans="1:1" ht="13.2" x14ac:dyDescent="0.25">
      <c r="A54393"/>
    </row>
    <row r="54394" spans="1:1" ht="13.2" x14ac:dyDescent="0.25">
      <c r="A54394"/>
    </row>
    <row r="54395" spans="1:1" ht="13.2" x14ac:dyDescent="0.25">
      <c r="A54395"/>
    </row>
    <row r="54396" spans="1:1" ht="13.2" x14ac:dyDescent="0.25">
      <c r="A54396"/>
    </row>
    <row r="54397" spans="1:1" ht="13.2" x14ac:dyDescent="0.25">
      <c r="A54397"/>
    </row>
    <row r="54398" spans="1:1" ht="13.2" x14ac:dyDescent="0.25">
      <c r="A54398"/>
    </row>
    <row r="54399" spans="1:1" ht="13.2" x14ac:dyDescent="0.25">
      <c r="A54399"/>
    </row>
    <row r="54400" spans="1:1" ht="13.2" x14ac:dyDescent="0.25">
      <c r="A54400"/>
    </row>
    <row r="54401" spans="1:1" ht="13.2" x14ac:dyDescent="0.25">
      <c r="A54401"/>
    </row>
    <row r="54402" spans="1:1" ht="13.2" x14ac:dyDescent="0.25">
      <c r="A54402"/>
    </row>
    <row r="54403" spans="1:1" ht="13.2" x14ac:dyDescent="0.25">
      <c r="A54403"/>
    </row>
    <row r="54404" spans="1:1" ht="13.2" x14ac:dyDescent="0.25">
      <c r="A54404"/>
    </row>
    <row r="54405" spans="1:1" ht="13.2" x14ac:dyDescent="0.25">
      <c r="A54405"/>
    </row>
    <row r="54406" spans="1:1" ht="13.2" x14ac:dyDescent="0.25">
      <c r="A54406"/>
    </row>
    <row r="54407" spans="1:1" ht="13.2" x14ac:dyDescent="0.25">
      <c r="A54407"/>
    </row>
    <row r="54408" spans="1:1" ht="13.2" x14ac:dyDescent="0.25">
      <c r="A54408"/>
    </row>
    <row r="54409" spans="1:1" ht="13.2" x14ac:dyDescent="0.25">
      <c r="A54409"/>
    </row>
    <row r="54410" spans="1:1" ht="13.2" x14ac:dyDescent="0.25">
      <c r="A54410"/>
    </row>
    <row r="54411" spans="1:1" ht="13.2" x14ac:dyDescent="0.25">
      <c r="A54411"/>
    </row>
    <row r="54412" spans="1:1" ht="13.2" x14ac:dyDescent="0.25">
      <c r="A54412"/>
    </row>
    <row r="54413" spans="1:1" ht="13.2" x14ac:dyDescent="0.25">
      <c r="A54413"/>
    </row>
    <row r="54414" spans="1:1" ht="13.2" x14ac:dyDescent="0.25">
      <c r="A54414"/>
    </row>
    <row r="54415" spans="1:1" ht="13.2" x14ac:dyDescent="0.25">
      <c r="A54415"/>
    </row>
    <row r="54416" spans="1:1" ht="13.2" x14ac:dyDescent="0.25">
      <c r="A54416"/>
    </row>
    <row r="54417" spans="1:1" ht="13.2" x14ac:dyDescent="0.25">
      <c r="A54417"/>
    </row>
    <row r="54418" spans="1:1" ht="13.2" x14ac:dyDescent="0.25">
      <c r="A54418"/>
    </row>
    <row r="54419" spans="1:1" ht="13.2" x14ac:dyDescent="0.25">
      <c r="A54419"/>
    </row>
    <row r="54420" spans="1:1" ht="13.2" x14ac:dyDescent="0.25">
      <c r="A54420"/>
    </row>
    <row r="54421" spans="1:1" ht="13.2" x14ac:dyDescent="0.25">
      <c r="A54421"/>
    </row>
    <row r="54422" spans="1:1" ht="13.2" x14ac:dyDescent="0.25">
      <c r="A54422"/>
    </row>
    <row r="54423" spans="1:1" ht="13.2" x14ac:dyDescent="0.25">
      <c r="A54423"/>
    </row>
    <row r="54424" spans="1:1" ht="13.2" x14ac:dyDescent="0.25">
      <c r="A54424"/>
    </row>
    <row r="54425" spans="1:1" ht="13.2" x14ac:dyDescent="0.25">
      <c r="A54425"/>
    </row>
    <row r="54426" spans="1:1" ht="13.2" x14ac:dyDescent="0.25">
      <c r="A54426"/>
    </row>
    <row r="54427" spans="1:1" ht="13.2" x14ac:dyDescent="0.25">
      <c r="A54427"/>
    </row>
    <row r="54428" spans="1:1" ht="13.2" x14ac:dyDescent="0.25">
      <c r="A54428"/>
    </row>
    <row r="54429" spans="1:1" ht="13.2" x14ac:dyDescent="0.25">
      <c r="A54429"/>
    </row>
    <row r="54430" spans="1:1" ht="13.2" x14ac:dyDescent="0.25">
      <c r="A54430"/>
    </row>
    <row r="54431" spans="1:1" ht="13.2" x14ac:dyDescent="0.25">
      <c r="A54431"/>
    </row>
    <row r="54432" spans="1:1" ht="13.2" x14ac:dyDescent="0.25">
      <c r="A54432"/>
    </row>
    <row r="54433" spans="1:1" ht="13.2" x14ac:dyDescent="0.25">
      <c r="A54433"/>
    </row>
    <row r="54434" spans="1:1" ht="13.2" x14ac:dyDescent="0.25">
      <c r="A54434"/>
    </row>
    <row r="54435" spans="1:1" ht="13.2" x14ac:dyDescent="0.25">
      <c r="A54435"/>
    </row>
    <row r="54436" spans="1:1" ht="13.2" x14ac:dyDescent="0.25">
      <c r="A54436"/>
    </row>
    <row r="54437" spans="1:1" ht="13.2" x14ac:dyDescent="0.25">
      <c r="A54437"/>
    </row>
    <row r="54438" spans="1:1" ht="13.2" x14ac:dyDescent="0.25">
      <c r="A54438"/>
    </row>
    <row r="54439" spans="1:1" ht="13.2" x14ac:dyDescent="0.25">
      <c r="A54439"/>
    </row>
    <row r="54440" spans="1:1" ht="13.2" x14ac:dyDescent="0.25">
      <c r="A54440"/>
    </row>
    <row r="54441" spans="1:1" ht="13.2" x14ac:dyDescent="0.25">
      <c r="A54441"/>
    </row>
    <row r="54442" spans="1:1" ht="13.2" x14ac:dyDescent="0.25">
      <c r="A54442"/>
    </row>
    <row r="54443" spans="1:1" ht="13.2" x14ac:dyDescent="0.25">
      <c r="A54443"/>
    </row>
    <row r="54444" spans="1:1" ht="13.2" x14ac:dyDescent="0.25">
      <c r="A54444"/>
    </row>
    <row r="54445" spans="1:1" ht="13.2" x14ac:dyDescent="0.25">
      <c r="A54445"/>
    </row>
    <row r="54446" spans="1:1" ht="13.2" x14ac:dyDescent="0.25">
      <c r="A54446"/>
    </row>
    <row r="54447" spans="1:1" ht="13.2" x14ac:dyDescent="0.25">
      <c r="A54447"/>
    </row>
    <row r="54448" spans="1:1" ht="13.2" x14ac:dyDescent="0.25">
      <c r="A54448"/>
    </row>
    <row r="54449" spans="1:1" ht="13.2" x14ac:dyDescent="0.25">
      <c r="A54449"/>
    </row>
    <row r="54450" spans="1:1" ht="13.2" x14ac:dyDescent="0.25">
      <c r="A54450"/>
    </row>
    <row r="54451" spans="1:1" ht="13.2" x14ac:dyDescent="0.25">
      <c r="A54451"/>
    </row>
    <row r="54452" spans="1:1" ht="13.2" x14ac:dyDescent="0.25">
      <c r="A54452"/>
    </row>
    <row r="54453" spans="1:1" ht="13.2" x14ac:dyDescent="0.25">
      <c r="A54453"/>
    </row>
    <row r="54454" spans="1:1" ht="13.2" x14ac:dyDescent="0.25">
      <c r="A54454"/>
    </row>
    <row r="54455" spans="1:1" ht="13.2" x14ac:dyDescent="0.25">
      <c r="A54455"/>
    </row>
    <row r="54456" spans="1:1" ht="13.2" x14ac:dyDescent="0.25">
      <c r="A54456"/>
    </row>
    <row r="54457" spans="1:1" ht="13.2" x14ac:dyDescent="0.25">
      <c r="A54457"/>
    </row>
    <row r="54458" spans="1:1" ht="13.2" x14ac:dyDescent="0.25">
      <c r="A54458"/>
    </row>
    <row r="54459" spans="1:1" ht="13.2" x14ac:dyDescent="0.25">
      <c r="A54459"/>
    </row>
    <row r="54460" spans="1:1" ht="13.2" x14ac:dyDescent="0.25">
      <c r="A54460"/>
    </row>
    <row r="54461" spans="1:1" ht="13.2" x14ac:dyDescent="0.25">
      <c r="A54461"/>
    </row>
    <row r="54462" spans="1:1" ht="13.2" x14ac:dyDescent="0.25">
      <c r="A54462"/>
    </row>
    <row r="54463" spans="1:1" ht="13.2" x14ac:dyDescent="0.25">
      <c r="A54463"/>
    </row>
    <row r="54464" spans="1:1" ht="13.2" x14ac:dyDescent="0.25">
      <c r="A54464"/>
    </row>
    <row r="54465" spans="1:1" ht="13.2" x14ac:dyDescent="0.25">
      <c r="A54465"/>
    </row>
    <row r="54466" spans="1:1" ht="13.2" x14ac:dyDescent="0.25">
      <c r="A54466"/>
    </row>
    <row r="54467" spans="1:1" ht="13.2" x14ac:dyDescent="0.25">
      <c r="A54467"/>
    </row>
    <row r="54468" spans="1:1" ht="13.2" x14ac:dyDescent="0.25">
      <c r="A54468"/>
    </row>
    <row r="54469" spans="1:1" ht="13.2" x14ac:dyDescent="0.25">
      <c r="A54469"/>
    </row>
    <row r="54470" spans="1:1" ht="13.2" x14ac:dyDescent="0.25">
      <c r="A54470"/>
    </row>
    <row r="54471" spans="1:1" ht="13.2" x14ac:dyDescent="0.25">
      <c r="A54471"/>
    </row>
    <row r="54472" spans="1:1" ht="13.2" x14ac:dyDescent="0.25">
      <c r="A54472"/>
    </row>
    <row r="54473" spans="1:1" ht="13.2" x14ac:dyDescent="0.25">
      <c r="A54473"/>
    </row>
    <row r="54474" spans="1:1" ht="13.2" x14ac:dyDescent="0.25">
      <c r="A54474"/>
    </row>
    <row r="54475" spans="1:1" ht="13.2" x14ac:dyDescent="0.25">
      <c r="A54475"/>
    </row>
    <row r="54476" spans="1:1" ht="13.2" x14ac:dyDescent="0.25">
      <c r="A54476"/>
    </row>
    <row r="54477" spans="1:1" ht="13.2" x14ac:dyDescent="0.25">
      <c r="A54477"/>
    </row>
    <row r="54478" spans="1:1" ht="13.2" x14ac:dyDescent="0.25">
      <c r="A54478"/>
    </row>
    <row r="54479" spans="1:1" ht="13.2" x14ac:dyDescent="0.25">
      <c r="A54479"/>
    </row>
    <row r="54480" spans="1:1" ht="13.2" x14ac:dyDescent="0.25">
      <c r="A54480"/>
    </row>
    <row r="54481" spans="1:1" ht="13.2" x14ac:dyDescent="0.25">
      <c r="A54481"/>
    </row>
    <row r="54482" spans="1:1" ht="13.2" x14ac:dyDescent="0.25">
      <c r="A54482"/>
    </row>
    <row r="54483" spans="1:1" ht="13.2" x14ac:dyDescent="0.25">
      <c r="A54483"/>
    </row>
    <row r="54484" spans="1:1" ht="13.2" x14ac:dyDescent="0.25">
      <c r="A54484"/>
    </row>
    <row r="54485" spans="1:1" ht="13.2" x14ac:dyDescent="0.25">
      <c r="A54485"/>
    </row>
    <row r="54486" spans="1:1" ht="13.2" x14ac:dyDescent="0.25">
      <c r="A54486"/>
    </row>
    <row r="54487" spans="1:1" ht="13.2" x14ac:dyDescent="0.25">
      <c r="A54487"/>
    </row>
    <row r="54488" spans="1:1" ht="13.2" x14ac:dyDescent="0.25">
      <c r="A54488"/>
    </row>
    <row r="54489" spans="1:1" ht="13.2" x14ac:dyDescent="0.25">
      <c r="A54489"/>
    </row>
    <row r="54490" spans="1:1" ht="13.2" x14ac:dyDescent="0.25">
      <c r="A54490"/>
    </row>
    <row r="54491" spans="1:1" ht="13.2" x14ac:dyDescent="0.25">
      <c r="A54491"/>
    </row>
    <row r="54492" spans="1:1" ht="13.2" x14ac:dyDescent="0.25">
      <c r="A54492"/>
    </row>
    <row r="54493" spans="1:1" ht="13.2" x14ac:dyDescent="0.25">
      <c r="A54493"/>
    </row>
    <row r="54494" spans="1:1" ht="13.2" x14ac:dyDescent="0.25">
      <c r="A54494"/>
    </row>
    <row r="54495" spans="1:1" ht="13.2" x14ac:dyDescent="0.25">
      <c r="A54495"/>
    </row>
    <row r="54496" spans="1:1" ht="13.2" x14ac:dyDescent="0.25">
      <c r="A54496"/>
    </row>
    <row r="54497" spans="1:1" ht="13.2" x14ac:dyDescent="0.25">
      <c r="A54497"/>
    </row>
    <row r="54498" spans="1:1" ht="13.2" x14ac:dyDescent="0.25">
      <c r="A54498"/>
    </row>
    <row r="54499" spans="1:1" ht="13.2" x14ac:dyDescent="0.25">
      <c r="A54499"/>
    </row>
    <row r="54500" spans="1:1" ht="13.2" x14ac:dyDescent="0.25">
      <c r="A54500"/>
    </row>
    <row r="54501" spans="1:1" ht="13.2" x14ac:dyDescent="0.25">
      <c r="A54501"/>
    </row>
    <row r="54502" spans="1:1" ht="13.2" x14ac:dyDescent="0.25">
      <c r="A54502"/>
    </row>
    <row r="54503" spans="1:1" ht="13.2" x14ac:dyDescent="0.25">
      <c r="A54503"/>
    </row>
    <row r="54504" spans="1:1" ht="13.2" x14ac:dyDescent="0.25">
      <c r="A54504"/>
    </row>
    <row r="54505" spans="1:1" ht="13.2" x14ac:dyDescent="0.25">
      <c r="A54505"/>
    </row>
    <row r="54506" spans="1:1" ht="13.2" x14ac:dyDescent="0.25">
      <c r="A54506"/>
    </row>
    <row r="54507" spans="1:1" ht="13.2" x14ac:dyDescent="0.25">
      <c r="A54507"/>
    </row>
    <row r="54508" spans="1:1" ht="13.2" x14ac:dyDescent="0.25">
      <c r="A54508"/>
    </row>
    <row r="54509" spans="1:1" ht="13.2" x14ac:dyDescent="0.25">
      <c r="A54509"/>
    </row>
    <row r="54510" spans="1:1" ht="13.2" x14ac:dyDescent="0.25">
      <c r="A54510"/>
    </row>
    <row r="54511" spans="1:1" ht="13.2" x14ac:dyDescent="0.25">
      <c r="A54511"/>
    </row>
    <row r="54512" spans="1:1" ht="13.2" x14ac:dyDescent="0.25">
      <c r="A54512"/>
    </row>
    <row r="54513" spans="1:1" ht="13.2" x14ac:dyDescent="0.25">
      <c r="A54513"/>
    </row>
    <row r="54514" spans="1:1" ht="13.2" x14ac:dyDescent="0.25">
      <c r="A54514"/>
    </row>
    <row r="54515" spans="1:1" ht="13.2" x14ac:dyDescent="0.25">
      <c r="A54515"/>
    </row>
    <row r="54516" spans="1:1" ht="13.2" x14ac:dyDescent="0.25">
      <c r="A54516"/>
    </row>
    <row r="54517" spans="1:1" ht="13.2" x14ac:dyDescent="0.25">
      <c r="A54517"/>
    </row>
    <row r="54518" spans="1:1" ht="13.2" x14ac:dyDescent="0.25">
      <c r="A54518"/>
    </row>
    <row r="54519" spans="1:1" ht="13.2" x14ac:dyDescent="0.25">
      <c r="A54519"/>
    </row>
    <row r="54520" spans="1:1" ht="13.2" x14ac:dyDescent="0.25">
      <c r="A54520"/>
    </row>
    <row r="54521" spans="1:1" ht="13.2" x14ac:dyDescent="0.25">
      <c r="A54521"/>
    </row>
    <row r="54522" spans="1:1" ht="13.2" x14ac:dyDescent="0.25">
      <c r="A54522"/>
    </row>
    <row r="54523" spans="1:1" ht="13.2" x14ac:dyDescent="0.25">
      <c r="A54523"/>
    </row>
    <row r="54524" spans="1:1" ht="13.2" x14ac:dyDescent="0.25">
      <c r="A54524"/>
    </row>
    <row r="54525" spans="1:1" ht="13.2" x14ac:dyDescent="0.25">
      <c r="A54525"/>
    </row>
    <row r="54526" spans="1:1" ht="13.2" x14ac:dyDescent="0.25">
      <c r="A54526"/>
    </row>
    <row r="54527" spans="1:1" ht="13.2" x14ac:dyDescent="0.25">
      <c r="A54527"/>
    </row>
    <row r="54528" spans="1:1" ht="13.2" x14ac:dyDescent="0.25">
      <c r="A54528"/>
    </row>
    <row r="54529" spans="1:1" ht="13.2" x14ac:dyDescent="0.25">
      <c r="A54529"/>
    </row>
    <row r="54530" spans="1:1" ht="13.2" x14ac:dyDescent="0.25">
      <c r="A54530"/>
    </row>
    <row r="54531" spans="1:1" ht="13.2" x14ac:dyDescent="0.25">
      <c r="A54531"/>
    </row>
    <row r="54532" spans="1:1" ht="13.2" x14ac:dyDescent="0.25">
      <c r="A54532"/>
    </row>
    <row r="54533" spans="1:1" ht="13.2" x14ac:dyDescent="0.25">
      <c r="A54533"/>
    </row>
    <row r="54534" spans="1:1" ht="13.2" x14ac:dyDescent="0.25">
      <c r="A54534"/>
    </row>
    <row r="54535" spans="1:1" ht="13.2" x14ac:dyDescent="0.25">
      <c r="A54535"/>
    </row>
    <row r="54536" spans="1:1" ht="13.2" x14ac:dyDescent="0.25">
      <c r="A54536"/>
    </row>
    <row r="54537" spans="1:1" ht="13.2" x14ac:dyDescent="0.25">
      <c r="A54537"/>
    </row>
    <row r="54538" spans="1:1" ht="13.2" x14ac:dyDescent="0.25">
      <c r="A54538"/>
    </row>
    <row r="54539" spans="1:1" ht="13.2" x14ac:dyDescent="0.25">
      <c r="A54539"/>
    </row>
    <row r="54540" spans="1:1" ht="13.2" x14ac:dyDescent="0.25">
      <c r="A54540"/>
    </row>
    <row r="54541" spans="1:1" ht="13.2" x14ac:dyDescent="0.25">
      <c r="A54541"/>
    </row>
    <row r="54542" spans="1:1" ht="13.2" x14ac:dyDescent="0.25">
      <c r="A54542"/>
    </row>
    <row r="54543" spans="1:1" ht="13.2" x14ac:dyDescent="0.25">
      <c r="A54543"/>
    </row>
    <row r="54544" spans="1:1" ht="13.2" x14ac:dyDescent="0.25">
      <c r="A54544"/>
    </row>
    <row r="54545" spans="1:1" ht="13.2" x14ac:dyDescent="0.25">
      <c r="A54545"/>
    </row>
    <row r="54546" spans="1:1" ht="13.2" x14ac:dyDescent="0.25">
      <c r="A54546"/>
    </row>
    <row r="54547" spans="1:1" ht="13.2" x14ac:dyDescent="0.25">
      <c r="A54547"/>
    </row>
    <row r="54548" spans="1:1" ht="13.2" x14ac:dyDescent="0.25">
      <c r="A54548"/>
    </row>
    <row r="54549" spans="1:1" ht="13.2" x14ac:dyDescent="0.25">
      <c r="A54549"/>
    </row>
    <row r="54550" spans="1:1" ht="13.2" x14ac:dyDescent="0.25">
      <c r="A54550"/>
    </row>
    <row r="54551" spans="1:1" ht="13.2" x14ac:dyDescent="0.25">
      <c r="A54551"/>
    </row>
    <row r="54552" spans="1:1" ht="13.2" x14ac:dyDescent="0.25">
      <c r="A54552"/>
    </row>
    <row r="54553" spans="1:1" ht="13.2" x14ac:dyDescent="0.25">
      <c r="A54553"/>
    </row>
    <row r="54554" spans="1:1" ht="13.2" x14ac:dyDescent="0.25">
      <c r="A54554"/>
    </row>
    <row r="54555" spans="1:1" ht="13.2" x14ac:dyDescent="0.25">
      <c r="A54555"/>
    </row>
    <row r="54556" spans="1:1" ht="13.2" x14ac:dyDescent="0.25">
      <c r="A54556"/>
    </row>
    <row r="54557" spans="1:1" ht="13.2" x14ac:dyDescent="0.25">
      <c r="A54557"/>
    </row>
    <row r="54558" spans="1:1" ht="13.2" x14ac:dyDescent="0.25">
      <c r="A54558"/>
    </row>
    <row r="54559" spans="1:1" ht="13.2" x14ac:dyDescent="0.25">
      <c r="A54559"/>
    </row>
    <row r="54560" spans="1:1" ht="13.2" x14ac:dyDescent="0.25">
      <c r="A54560"/>
    </row>
    <row r="54561" spans="1:1" ht="13.2" x14ac:dyDescent="0.25">
      <c r="A54561"/>
    </row>
    <row r="54562" spans="1:1" ht="13.2" x14ac:dyDescent="0.25">
      <c r="A54562"/>
    </row>
    <row r="54563" spans="1:1" ht="13.2" x14ac:dyDescent="0.25">
      <c r="A54563"/>
    </row>
    <row r="54564" spans="1:1" ht="13.2" x14ac:dyDescent="0.25">
      <c r="A54564"/>
    </row>
    <row r="54565" spans="1:1" ht="13.2" x14ac:dyDescent="0.25">
      <c r="A54565"/>
    </row>
    <row r="54566" spans="1:1" ht="13.2" x14ac:dyDescent="0.25">
      <c r="A54566"/>
    </row>
    <row r="54567" spans="1:1" ht="13.2" x14ac:dyDescent="0.25">
      <c r="A54567"/>
    </row>
    <row r="54568" spans="1:1" ht="13.2" x14ac:dyDescent="0.25">
      <c r="A54568"/>
    </row>
    <row r="54569" spans="1:1" ht="13.2" x14ac:dyDescent="0.25">
      <c r="A54569"/>
    </row>
    <row r="54570" spans="1:1" ht="13.2" x14ac:dyDescent="0.25">
      <c r="A54570"/>
    </row>
    <row r="54571" spans="1:1" ht="13.2" x14ac:dyDescent="0.25">
      <c r="A54571"/>
    </row>
    <row r="54572" spans="1:1" ht="13.2" x14ac:dyDescent="0.25">
      <c r="A54572"/>
    </row>
    <row r="54573" spans="1:1" ht="13.2" x14ac:dyDescent="0.25">
      <c r="A54573"/>
    </row>
    <row r="54574" spans="1:1" ht="13.2" x14ac:dyDescent="0.25">
      <c r="A54574"/>
    </row>
    <row r="54575" spans="1:1" ht="13.2" x14ac:dyDescent="0.25">
      <c r="A54575"/>
    </row>
    <row r="54576" spans="1:1" ht="13.2" x14ac:dyDescent="0.25">
      <c r="A54576"/>
    </row>
    <row r="54577" spans="1:1" ht="13.2" x14ac:dyDescent="0.25">
      <c r="A54577"/>
    </row>
    <row r="54578" spans="1:1" ht="13.2" x14ac:dyDescent="0.25">
      <c r="A54578"/>
    </row>
    <row r="54579" spans="1:1" ht="13.2" x14ac:dyDescent="0.25">
      <c r="A54579"/>
    </row>
    <row r="54580" spans="1:1" ht="13.2" x14ac:dyDescent="0.25">
      <c r="A54580"/>
    </row>
    <row r="54581" spans="1:1" ht="13.2" x14ac:dyDescent="0.25">
      <c r="A54581"/>
    </row>
    <row r="54582" spans="1:1" ht="13.2" x14ac:dyDescent="0.25">
      <c r="A54582"/>
    </row>
    <row r="54583" spans="1:1" ht="13.2" x14ac:dyDescent="0.25">
      <c r="A54583"/>
    </row>
    <row r="54584" spans="1:1" ht="13.2" x14ac:dyDescent="0.25">
      <c r="A54584"/>
    </row>
    <row r="54585" spans="1:1" ht="13.2" x14ac:dyDescent="0.25">
      <c r="A54585"/>
    </row>
    <row r="54586" spans="1:1" ht="13.2" x14ac:dyDescent="0.25">
      <c r="A54586"/>
    </row>
    <row r="54587" spans="1:1" ht="13.2" x14ac:dyDescent="0.25">
      <c r="A54587"/>
    </row>
    <row r="54588" spans="1:1" ht="13.2" x14ac:dyDescent="0.25">
      <c r="A54588"/>
    </row>
    <row r="54589" spans="1:1" ht="13.2" x14ac:dyDescent="0.25">
      <c r="A54589"/>
    </row>
    <row r="54590" spans="1:1" ht="13.2" x14ac:dyDescent="0.25">
      <c r="A54590"/>
    </row>
    <row r="54591" spans="1:1" ht="13.2" x14ac:dyDescent="0.25">
      <c r="A54591"/>
    </row>
    <row r="54592" spans="1:1" ht="13.2" x14ac:dyDescent="0.25">
      <c r="A54592"/>
    </row>
    <row r="54593" spans="1:1" ht="13.2" x14ac:dyDescent="0.25">
      <c r="A54593"/>
    </row>
    <row r="54594" spans="1:1" ht="13.2" x14ac:dyDescent="0.25">
      <c r="A54594"/>
    </row>
    <row r="54595" spans="1:1" ht="13.2" x14ac:dyDescent="0.25">
      <c r="A54595"/>
    </row>
    <row r="54596" spans="1:1" ht="13.2" x14ac:dyDescent="0.25">
      <c r="A54596"/>
    </row>
    <row r="54597" spans="1:1" ht="13.2" x14ac:dyDescent="0.25">
      <c r="A54597"/>
    </row>
    <row r="54598" spans="1:1" ht="13.2" x14ac:dyDescent="0.25">
      <c r="A54598"/>
    </row>
    <row r="54599" spans="1:1" ht="13.2" x14ac:dyDescent="0.25">
      <c r="A54599"/>
    </row>
    <row r="54600" spans="1:1" ht="13.2" x14ac:dyDescent="0.25">
      <c r="A54600"/>
    </row>
    <row r="54601" spans="1:1" ht="13.2" x14ac:dyDescent="0.25">
      <c r="A54601"/>
    </row>
    <row r="54602" spans="1:1" ht="13.2" x14ac:dyDescent="0.25">
      <c r="A54602"/>
    </row>
    <row r="54603" spans="1:1" ht="13.2" x14ac:dyDescent="0.25">
      <c r="A54603"/>
    </row>
    <row r="54604" spans="1:1" ht="13.2" x14ac:dyDescent="0.25">
      <c r="A54604"/>
    </row>
    <row r="54605" spans="1:1" ht="13.2" x14ac:dyDescent="0.25">
      <c r="A54605"/>
    </row>
    <row r="54606" spans="1:1" ht="13.2" x14ac:dyDescent="0.25">
      <c r="A54606"/>
    </row>
    <row r="54607" spans="1:1" ht="13.2" x14ac:dyDescent="0.25">
      <c r="A54607"/>
    </row>
    <row r="54608" spans="1:1" ht="13.2" x14ac:dyDescent="0.25">
      <c r="A54608"/>
    </row>
    <row r="54609" spans="1:1" ht="13.2" x14ac:dyDescent="0.25">
      <c r="A54609"/>
    </row>
    <row r="54610" spans="1:1" ht="13.2" x14ac:dyDescent="0.25">
      <c r="A54610"/>
    </row>
    <row r="54611" spans="1:1" ht="13.2" x14ac:dyDescent="0.25">
      <c r="A54611"/>
    </row>
    <row r="54612" spans="1:1" ht="13.2" x14ac:dyDescent="0.25">
      <c r="A54612"/>
    </row>
    <row r="54613" spans="1:1" ht="13.2" x14ac:dyDescent="0.25">
      <c r="A54613"/>
    </row>
    <row r="54614" spans="1:1" ht="13.2" x14ac:dyDescent="0.25">
      <c r="A54614"/>
    </row>
    <row r="54615" spans="1:1" ht="13.2" x14ac:dyDescent="0.25">
      <c r="A54615"/>
    </row>
    <row r="54616" spans="1:1" ht="13.2" x14ac:dyDescent="0.25">
      <c r="A54616"/>
    </row>
    <row r="54617" spans="1:1" ht="13.2" x14ac:dyDescent="0.25">
      <c r="A54617"/>
    </row>
    <row r="54618" spans="1:1" ht="13.2" x14ac:dyDescent="0.25">
      <c r="A54618"/>
    </row>
    <row r="54619" spans="1:1" ht="13.2" x14ac:dyDescent="0.25">
      <c r="A54619"/>
    </row>
    <row r="54620" spans="1:1" ht="13.2" x14ac:dyDescent="0.25">
      <c r="A54620"/>
    </row>
    <row r="54621" spans="1:1" ht="13.2" x14ac:dyDescent="0.25">
      <c r="A54621"/>
    </row>
    <row r="54622" spans="1:1" ht="13.2" x14ac:dyDescent="0.25">
      <c r="A54622"/>
    </row>
    <row r="54623" spans="1:1" ht="13.2" x14ac:dyDescent="0.25">
      <c r="A54623"/>
    </row>
    <row r="54624" spans="1:1" ht="13.2" x14ac:dyDescent="0.25">
      <c r="A54624"/>
    </row>
    <row r="54625" spans="1:1" ht="13.2" x14ac:dyDescent="0.25">
      <c r="A54625"/>
    </row>
    <row r="54626" spans="1:1" ht="13.2" x14ac:dyDescent="0.25">
      <c r="A54626"/>
    </row>
    <row r="54627" spans="1:1" ht="13.2" x14ac:dyDescent="0.25">
      <c r="A54627"/>
    </row>
    <row r="54628" spans="1:1" ht="13.2" x14ac:dyDescent="0.25">
      <c r="A54628"/>
    </row>
    <row r="54629" spans="1:1" ht="13.2" x14ac:dyDescent="0.25">
      <c r="A54629"/>
    </row>
    <row r="54630" spans="1:1" ht="13.2" x14ac:dyDescent="0.25">
      <c r="A54630"/>
    </row>
    <row r="54631" spans="1:1" ht="13.2" x14ac:dyDescent="0.25">
      <c r="A54631"/>
    </row>
    <row r="54632" spans="1:1" ht="13.2" x14ac:dyDescent="0.25">
      <c r="A54632"/>
    </row>
    <row r="54633" spans="1:1" ht="13.2" x14ac:dyDescent="0.25">
      <c r="A54633"/>
    </row>
    <row r="54634" spans="1:1" ht="13.2" x14ac:dyDescent="0.25">
      <c r="A54634"/>
    </row>
    <row r="54635" spans="1:1" ht="13.2" x14ac:dyDescent="0.25">
      <c r="A54635"/>
    </row>
    <row r="54636" spans="1:1" ht="13.2" x14ac:dyDescent="0.25">
      <c r="A54636"/>
    </row>
    <row r="54637" spans="1:1" ht="13.2" x14ac:dyDescent="0.25">
      <c r="A54637"/>
    </row>
    <row r="54638" spans="1:1" ht="13.2" x14ac:dyDescent="0.25">
      <c r="A54638"/>
    </row>
    <row r="54639" spans="1:1" ht="13.2" x14ac:dyDescent="0.25">
      <c r="A54639"/>
    </row>
    <row r="54640" spans="1:1" ht="13.2" x14ac:dyDescent="0.25">
      <c r="A54640"/>
    </row>
    <row r="54641" spans="1:1" ht="13.2" x14ac:dyDescent="0.25">
      <c r="A54641"/>
    </row>
    <row r="54642" spans="1:1" ht="13.2" x14ac:dyDescent="0.25">
      <c r="A54642"/>
    </row>
    <row r="54643" spans="1:1" ht="13.2" x14ac:dyDescent="0.25">
      <c r="A54643"/>
    </row>
    <row r="54644" spans="1:1" ht="13.2" x14ac:dyDescent="0.25">
      <c r="A54644"/>
    </row>
    <row r="54645" spans="1:1" ht="13.2" x14ac:dyDescent="0.25">
      <c r="A54645"/>
    </row>
    <row r="54646" spans="1:1" ht="13.2" x14ac:dyDescent="0.25">
      <c r="A54646"/>
    </row>
    <row r="54647" spans="1:1" ht="13.2" x14ac:dyDescent="0.25">
      <c r="A54647"/>
    </row>
    <row r="54648" spans="1:1" ht="13.2" x14ac:dyDescent="0.25">
      <c r="A54648"/>
    </row>
    <row r="54649" spans="1:1" ht="13.2" x14ac:dyDescent="0.25">
      <c r="A54649"/>
    </row>
    <row r="54650" spans="1:1" ht="13.2" x14ac:dyDescent="0.25">
      <c r="A54650"/>
    </row>
    <row r="54651" spans="1:1" ht="13.2" x14ac:dyDescent="0.25">
      <c r="A54651"/>
    </row>
    <row r="54652" spans="1:1" ht="13.2" x14ac:dyDescent="0.25">
      <c r="A54652"/>
    </row>
    <row r="54653" spans="1:1" ht="13.2" x14ac:dyDescent="0.25">
      <c r="A54653"/>
    </row>
    <row r="54654" spans="1:1" ht="13.2" x14ac:dyDescent="0.25">
      <c r="A54654"/>
    </row>
    <row r="54655" spans="1:1" ht="13.2" x14ac:dyDescent="0.25">
      <c r="A54655"/>
    </row>
    <row r="54656" spans="1:1" ht="13.2" x14ac:dyDescent="0.25">
      <c r="A54656"/>
    </row>
    <row r="54657" spans="1:1" ht="13.2" x14ac:dyDescent="0.25">
      <c r="A54657"/>
    </row>
    <row r="54658" spans="1:1" ht="13.2" x14ac:dyDescent="0.25">
      <c r="A54658"/>
    </row>
    <row r="54659" spans="1:1" ht="13.2" x14ac:dyDescent="0.25">
      <c r="A54659"/>
    </row>
    <row r="54660" spans="1:1" ht="13.2" x14ac:dyDescent="0.25">
      <c r="A54660"/>
    </row>
    <row r="54661" spans="1:1" ht="13.2" x14ac:dyDescent="0.25">
      <c r="A54661"/>
    </row>
    <row r="54662" spans="1:1" ht="13.2" x14ac:dyDescent="0.25">
      <c r="A54662"/>
    </row>
    <row r="54663" spans="1:1" ht="13.2" x14ac:dyDescent="0.25">
      <c r="A54663"/>
    </row>
    <row r="54664" spans="1:1" ht="13.2" x14ac:dyDescent="0.25">
      <c r="A54664"/>
    </row>
    <row r="54665" spans="1:1" ht="13.2" x14ac:dyDescent="0.25">
      <c r="A54665"/>
    </row>
    <row r="54666" spans="1:1" ht="13.2" x14ac:dyDescent="0.25">
      <c r="A54666"/>
    </row>
    <row r="54667" spans="1:1" ht="13.2" x14ac:dyDescent="0.25">
      <c r="A54667"/>
    </row>
    <row r="54668" spans="1:1" ht="13.2" x14ac:dyDescent="0.25">
      <c r="A54668"/>
    </row>
    <row r="54669" spans="1:1" ht="13.2" x14ac:dyDescent="0.25">
      <c r="A54669"/>
    </row>
    <row r="54670" spans="1:1" ht="13.2" x14ac:dyDescent="0.25">
      <c r="A54670"/>
    </row>
    <row r="54671" spans="1:1" ht="13.2" x14ac:dyDescent="0.25">
      <c r="A54671"/>
    </row>
    <row r="54672" spans="1:1" ht="13.2" x14ac:dyDescent="0.25">
      <c r="A54672"/>
    </row>
    <row r="54673" spans="1:1" ht="13.2" x14ac:dyDescent="0.25">
      <c r="A54673"/>
    </row>
    <row r="54674" spans="1:1" ht="13.2" x14ac:dyDescent="0.25">
      <c r="A54674"/>
    </row>
    <row r="54675" spans="1:1" ht="13.2" x14ac:dyDescent="0.25">
      <c r="A54675"/>
    </row>
    <row r="54676" spans="1:1" ht="13.2" x14ac:dyDescent="0.25">
      <c r="A54676"/>
    </row>
    <row r="54677" spans="1:1" ht="13.2" x14ac:dyDescent="0.25">
      <c r="A54677"/>
    </row>
    <row r="54678" spans="1:1" ht="13.2" x14ac:dyDescent="0.25">
      <c r="A54678"/>
    </row>
    <row r="54679" spans="1:1" ht="13.2" x14ac:dyDescent="0.25">
      <c r="A54679"/>
    </row>
    <row r="54680" spans="1:1" ht="13.2" x14ac:dyDescent="0.25">
      <c r="A54680"/>
    </row>
    <row r="54681" spans="1:1" ht="13.2" x14ac:dyDescent="0.25">
      <c r="A54681"/>
    </row>
    <row r="54682" spans="1:1" ht="13.2" x14ac:dyDescent="0.25">
      <c r="A54682"/>
    </row>
    <row r="54683" spans="1:1" ht="13.2" x14ac:dyDescent="0.25">
      <c r="A54683"/>
    </row>
    <row r="54684" spans="1:1" ht="13.2" x14ac:dyDescent="0.25">
      <c r="A54684"/>
    </row>
    <row r="54685" spans="1:1" ht="13.2" x14ac:dyDescent="0.25">
      <c r="A54685"/>
    </row>
    <row r="54686" spans="1:1" ht="13.2" x14ac:dyDescent="0.25">
      <c r="A54686"/>
    </row>
    <row r="54687" spans="1:1" ht="13.2" x14ac:dyDescent="0.25">
      <c r="A54687"/>
    </row>
    <row r="54688" spans="1:1" ht="13.2" x14ac:dyDescent="0.25">
      <c r="A54688"/>
    </row>
    <row r="54689" spans="1:1" ht="13.2" x14ac:dyDescent="0.25">
      <c r="A54689"/>
    </row>
    <row r="54690" spans="1:1" ht="13.2" x14ac:dyDescent="0.25">
      <c r="A54690"/>
    </row>
    <row r="54691" spans="1:1" ht="13.2" x14ac:dyDescent="0.25">
      <c r="A54691"/>
    </row>
    <row r="54692" spans="1:1" ht="13.2" x14ac:dyDescent="0.25">
      <c r="A54692"/>
    </row>
    <row r="54693" spans="1:1" ht="13.2" x14ac:dyDescent="0.25">
      <c r="A54693"/>
    </row>
    <row r="54694" spans="1:1" ht="13.2" x14ac:dyDescent="0.25">
      <c r="A54694"/>
    </row>
    <row r="54695" spans="1:1" ht="13.2" x14ac:dyDescent="0.25">
      <c r="A54695"/>
    </row>
    <row r="54696" spans="1:1" ht="13.2" x14ac:dyDescent="0.25">
      <c r="A54696"/>
    </row>
    <row r="54697" spans="1:1" ht="13.2" x14ac:dyDescent="0.25">
      <c r="A54697"/>
    </row>
    <row r="54698" spans="1:1" ht="13.2" x14ac:dyDescent="0.25">
      <c r="A54698"/>
    </row>
    <row r="54699" spans="1:1" ht="13.2" x14ac:dyDescent="0.25">
      <c r="A54699"/>
    </row>
    <row r="54700" spans="1:1" ht="13.2" x14ac:dyDescent="0.25">
      <c r="A54700"/>
    </row>
    <row r="54701" spans="1:1" ht="13.2" x14ac:dyDescent="0.25">
      <c r="A54701"/>
    </row>
    <row r="54702" spans="1:1" ht="13.2" x14ac:dyDescent="0.25">
      <c r="A54702"/>
    </row>
    <row r="54703" spans="1:1" ht="13.2" x14ac:dyDescent="0.25">
      <c r="A54703"/>
    </row>
    <row r="54704" spans="1:1" ht="13.2" x14ac:dyDescent="0.25">
      <c r="A54704"/>
    </row>
    <row r="54705" spans="1:1" ht="13.2" x14ac:dyDescent="0.25">
      <c r="A54705"/>
    </row>
    <row r="54706" spans="1:1" ht="13.2" x14ac:dyDescent="0.25">
      <c r="A54706"/>
    </row>
    <row r="54707" spans="1:1" ht="13.2" x14ac:dyDescent="0.25">
      <c r="A54707"/>
    </row>
    <row r="54708" spans="1:1" ht="13.2" x14ac:dyDescent="0.25">
      <c r="A54708"/>
    </row>
    <row r="54709" spans="1:1" ht="13.2" x14ac:dyDescent="0.25">
      <c r="A54709"/>
    </row>
    <row r="54710" spans="1:1" ht="13.2" x14ac:dyDescent="0.25">
      <c r="A54710"/>
    </row>
    <row r="54711" spans="1:1" ht="13.2" x14ac:dyDescent="0.25">
      <c r="A54711"/>
    </row>
    <row r="54712" spans="1:1" ht="13.2" x14ac:dyDescent="0.25">
      <c r="A54712"/>
    </row>
    <row r="54713" spans="1:1" ht="13.2" x14ac:dyDescent="0.25">
      <c r="A54713"/>
    </row>
    <row r="54714" spans="1:1" ht="13.2" x14ac:dyDescent="0.25">
      <c r="A54714"/>
    </row>
    <row r="54715" spans="1:1" ht="13.2" x14ac:dyDescent="0.25">
      <c r="A54715"/>
    </row>
    <row r="54716" spans="1:1" ht="13.2" x14ac:dyDescent="0.25">
      <c r="A54716"/>
    </row>
    <row r="54717" spans="1:1" ht="13.2" x14ac:dyDescent="0.25">
      <c r="A54717"/>
    </row>
    <row r="54718" spans="1:1" ht="13.2" x14ac:dyDescent="0.25">
      <c r="A54718"/>
    </row>
    <row r="54719" spans="1:1" ht="13.2" x14ac:dyDescent="0.25">
      <c r="A54719"/>
    </row>
    <row r="54720" spans="1:1" ht="13.2" x14ac:dyDescent="0.25">
      <c r="A54720"/>
    </row>
    <row r="54721" spans="1:1" ht="13.2" x14ac:dyDescent="0.25">
      <c r="A54721"/>
    </row>
    <row r="54722" spans="1:1" ht="13.2" x14ac:dyDescent="0.25">
      <c r="A54722"/>
    </row>
    <row r="54723" spans="1:1" ht="13.2" x14ac:dyDescent="0.25">
      <c r="A54723"/>
    </row>
    <row r="54724" spans="1:1" ht="13.2" x14ac:dyDescent="0.25">
      <c r="A54724"/>
    </row>
    <row r="54725" spans="1:1" ht="13.2" x14ac:dyDescent="0.25">
      <c r="A54725"/>
    </row>
    <row r="54726" spans="1:1" ht="13.2" x14ac:dyDescent="0.25">
      <c r="A54726"/>
    </row>
    <row r="54727" spans="1:1" ht="13.2" x14ac:dyDescent="0.25">
      <c r="A54727"/>
    </row>
    <row r="54728" spans="1:1" ht="13.2" x14ac:dyDescent="0.25">
      <c r="A54728"/>
    </row>
    <row r="54729" spans="1:1" ht="13.2" x14ac:dyDescent="0.25">
      <c r="A54729"/>
    </row>
    <row r="54730" spans="1:1" ht="13.2" x14ac:dyDescent="0.25">
      <c r="A54730"/>
    </row>
    <row r="54731" spans="1:1" ht="13.2" x14ac:dyDescent="0.25">
      <c r="A54731"/>
    </row>
    <row r="54732" spans="1:1" ht="13.2" x14ac:dyDescent="0.25">
      <c r="A54732"/>
    </row>
    <row r="54733" spans="1:1" ht="13.2" x14ac:dyDescent="0.25">
      <c r="A54733"/>
    </row>
    <row r="54734" spans="1:1" ht="13.2" x14ac:dyDescent="0.25">
      <c r="A54734"/>
    </row>
    <row r="54735" spans="1:1" ht="13.2" x14ac:dyDescent="0.25">
      <c r="A54735"/>
    </row>
    <row r="54736" spans="1:1" ht="13.2" x14ac:dyDescent="0.25">
      <c r="A54736"/>
    </row>
    <row r="54737" spans="1:1" ht="13.2" x14ac:dyDescent="0.25">
      <c r="A54737"/>
    </row>
    <row r="54738" spans="1:1" ht="13.2" x14ac:dyDescent="0.25">
      <c r="A54738"/>
    </row>
    <row r="54739" spans="1:1" ht="13.2" x14ac:dyDescent="0.25">
      <c r="A54739"/>
    </row>
    <row r="54740" spans="1:1" ht="13.2" x14ac:dyDescent="0.25">
      <c r="A54740"/>
    </row>
    <row r="54741" spans="1:1" ht="13.2" x14ac:dyDescent="0.25">
      <c r="A54741"/>
    </row>
    <row r="54742" spans="1:1" ht="13.2" x14ac:dyDescent="0.25">
      <c r="A54742"/>
    </row>
    <row r="54743" spans="1:1" ht="13.2" x14ac:dyDescent="0.25">
      <c r="A54743"/>
    </row>
    <row r="54744" spans="1:1" ht="13.2" x14ac:dyDescent="0.25">
      <c r="A54744"/>
    </row>
    <row r="54745" spans="1:1" ht="13.2" x14ac:dyDescent="0.25">
      <c r="A54745"/>
    </row>
    <row r="54746" spans="1:1" ht="13.2" x14ac:dyDescent="0.25">
      <c r="A54746"/>
    </row>
    <row r="54747" spans="1:1" ht="13.2" x14ac:dyDescent="0.25">
      <c r="A54747"/>
    </row>
    <row r="54748" spans="1:1" ht="13.2" x14ac:dyDescent="0.25">
      <c r="A54748"/>
    </row>
    <row r="54749" spans="1:1" ht="13.2" x14ac:dyDescent="0.25">
      <c r="A54749"/>
    </row>
    <row r="54750" spans="1:1" ht="13.2" x14ac:dyDescent="0.25">
      <c r="A54750"/>
    </row>
    <row r="54751" spans="1:1" ht="13.2" x14ac:dyDescent="0.25">
      <c r="A54751"/>
    </row>
    <row r="54752" spans="1:1" ht="13.2" x14ac:dyDescent="0.25">
      <c r="A54752"/>
    </row>
    <row r="54753" spans="1:1" ht="13.2" x14ac:dyDescent="0.25">
      <c r="A54753"/>
    </row>
    <row r="54754" spans="1:1" ht="13.2" x14ac:dyDescent="0.25">
      <c r="A54754"/>
    </row>
    <row r="54755" spans="1:1" ht="13.2" x14ac:dyDescent="0.25">
      <c r="A54755"/>
    </row>
    <row r="54756" spans="1:1" ht="13.2" x14ac:dyDescent="0.25">
      <c r="A54756"/>
    </row>
    <row r="54757" spans="1:1" ht="13.2" x14ac:dyDescent="0.25">
      <c r="A54757"/>
    </row>
    <row r="54758" spans="1:1" ht="13.2" x14ac:dyDescent="0.25">
      <c r="A54758"/>
    </row>
    <row r="54759" spans="1:1" ht="13.2" x14ac:dyDescent="0.25">
      <c r="A54759"/>
    </row>
    <row r="54760" spans="1:1" ht="13.2" x14ac:dyDescent="0.25">
      <c r="A54760"/>
    </row>
    <row r="54761" spans="1:1" ht="13.2" x14ac:dyDescent="0.25">
      <c r="A54761"/>
    </row>
    <row r="54762" spans="1:1" ht="13.2" x14ac:dyDescent="0.25">
      <c r="A54762"/>
    </row>
    <row r="54763" spans="1:1" ht="13.2" x14ac:dyDescent="0.25">
      <c r="A54763"/>
    </row>
    <row r="54764" spans="1:1" ht="13.2" x14ac:dyDescent="0.25">
      <c r="A54764"/>
    </row>
    <row r="54765" spans="1:1" ht="13.2" x14ac:dyDescent="0.25">
      <c r="A54765"/>
    </row>
    <row r="54766" spans="1:1" ht="13.2" x14ac:dyDescent="0.25">
      <c r="A54766"/>
    </row>
    <row r="54767" spans="1:1" ht="13.2" x14ac:dyDescent="0.25">
      <c r="A54767"/>
    </row>
    <row r="54768" spans="1:1" ht="13.2" x14ac:dyDescent="0.25">
      <c r="A54768"/>
    </row>
    <row r="54769" spans="1:1" ht="13.2" x14ac:dyDescent="0.25">
      <c r="A54769"/>
    </row>
    <row r="54770" spans="1:1" ht="13.2" x14ac:dyDescent="0.25">
      <c r="A54770"/>
    </row>
    <row r="54771" spans="1:1" ht="13.2" x14ac:dyDescent="0.25">
      <c r="A54771"/>
    </row>
    <row r="54772" spans="1:1" ht="13.2" x14ac:dyDescent="0.25">
      <c r="A54772"/>
    </row>
    <row r="54773" spans="1:1" ht="13.2" x14ac:dyDescent="0.25">
      <c r="A54773"/>
    </row>
    <row r="54774" spans="1:1" ht="13.2" x14ac:dyDescent="0.25">
      <c r="A54774"/>
    </row>
    <row r="54775" spans="1:1" ht="13.2" x14ac:dyDescent="0.25">
      <c r="A54775"/>
    </row>
    <row r="54776" spans="1:1" ht="13.2" x14ac:dyDescent="0.25">
      <c r="A54776"/>
    </row>
    <row r="54777" spans="1:1" ht="13.2" x14ac:dyDescent="0.25">
      <c r="A54777"/>
    </row>
    <row r="54778" spans="1:1" ht="13.2" x14ac:dyDescent="0.25">
      <c r="A54778"/>
    </row>
    <row r="54779" spans="1:1" ht="13.2" x14ac:dyDescent="0.25">
      <c r="A54779"/>
    </row>
    <row r="54780" spans="1:1" ht="13.2" x14ac:dyDescent="0.25">
      <c r="A54780"/>
    </row>
    <row r="54781" spans="1:1" ht="13.2" x14ac:dyDescent="0.25">
      <c r="A54781"/>
    </row>
    <row r="54782" spans="1:1" ht="13.2" x14ac:dyDescent="0.25">
      <c r="A54782"/>
    </row>
    <row r="54783" spans="1:1" ht="13.2" x14ac:dyDescent="0.25">
      <c r="A54783"/>
    </row>
    <row r="54784" spans="1:1" ht="13.2" x14ac:dyDescent="0.25">
      <c r="A54784"/>
    </row>
    <row r="54785" spans="1:1" ht="13.2" x14ac:dyDescent="0.25">
      <c r="A54785"/>
    </row>
    <row r="54786" spans="1:1" ht="13.2" x14ac:dyDescent="0.25">
      <c r="A54786"/>
    </row>
    <row r="54787" spans="1:1" ht="13.2" x14ac:dyDescent="0.25">
      <c r="A54787"/>
    </row>
    <row r="54788" spans="1:1" ht="13.2" x14ac:dyDescent="0.25">
      <c r="A54788"/>
    </row>
    <row r="54789" spans="1:1" ht="13.2" x14ac:dyDescent="0.25">
      <c r="A54789"/>
    </row>
    <row r="54790" spans="1:1" ht="13.2" x14ac:dyDescent="0.25">
      <c r="A54790"/>
    </row>
    <row r="54791" spans="1:1" ht="13.2" x14ac:dyDescent="0.25">
      <c r="A54791"/>
    </row>
    <row r="54792" spans="1:1" ht="13.2" x14ac:dyDescent="0.25">
      <c r="A54792"/>
    </row>
    <row r="54793" spans="1:1" ht="13.2" x14ac:dyDescent="0.25">
      <c r="A54793"/>
    </row>
    <row r="54794" spans="1:1" ht="13.2" x14ac:dyDescent="0.25">
      <c r="A54794"/>
    </row>
    <row r="54795" spans="1:1" ht="13.2" x14ac:dyDescent="0.25">
      <c r="A54795"/>
    </row>
    <row r="54796" spans="1:1" ht="13.2" x14ac:dyDescent="0.25">
      <c r="A54796"/>
    </row>
    <row r="54797" spans="1:1" ht="13.2" x14ac:dyDescent="0.25">
      <c r="A54797"/>
    </row>
    <row r="54798" spans="1:1" ht="13.2" x14ac:dyDescent="0.25">
      <c r="A54798"/>
    </row>
    <row r="54799" spans="1:1" ht="13.2" x14ac:dyDescent="0.25">
      <c r="A54799"/>
    </row>
    <row r="54800" spans="1:1" ht="13.2" x14ac:dyDescent="0.25">
      <c r="A54800"/>
    </row>
    <row r="54801" spans="1:1" ht="13.2" x14ac:dyDescent="0.25">
      <c r="A54801"/>
    </row>
    <row r="54802" spans="1:1" ht="13.2" x14ac:dyDescent="0.25">
      <c r="A54802"/>
    </row>
    <row r="54803" spans="1:1" ht="13.2" x14ac:dyDescent="0.25">
      <c r="A54803"/>
    </row>
    <row r="54804" spans="1:1" ht="13.2" x14ac:dyDescent="0.25">
      <c r="A54804"/>
    </row>
    <row r="54805" spans="1:1" ht="13.2" x14ac:dyDescent="0.25">
      <c r="A54805"/>
    </row>
    <row r="54806" spans="1:1" ht="13.2" x14ac:dyDescent="0.25">
      <c r="A54806"/>
    </row>
    <row r="54807" spans="1:1" ht="13.2" x14ac:dyDescent="0.25">
      <c r="A54807"/>
    </row>
    <row r="54808" spans="1:1" ht="13.2" x14ac:dyDescent="0.25">
      <c r="A54808"/>
    </row>
    <row r="54809" spans="1:1" ht="13.2" x14ac:dyDescent="0.25">
      <c r="A54809"/>
    </row>
    <row r="54810" spans="1:1" ht="13.2" x14ac:dyDescent="0.25">
      <c r="A54810"/>
    </row>
    <row r="54811" spans="1:1" ht="13.2" x14ac:dyDescent="0.25">
      <c r="A54811"/>
    </row>
    <row r="54812" spans="1:1" ht="13.2" x14ac:dyDescent="0.25">
      <c r="A54812"/>
    </row>
    <row r="54813" spans="1:1" ht="13.2" x14ac:dyDescent="0.25">
      <c r="A54813"/>
    </row>
    <row r="54814" spans="1:1" ht="13.2" x14ac:dyDescent="0.25">
      <c r="A54814"/>
    </row>
    <row r="54815" spans="1:1" ht="13.2" x14ac:dyDescent="0.25">
      <c r="A54815"/>
    </row>
    <row r="54816" spans="1:1" ht="13.2" x14ac:dyDescent="0.25">
      <c r="A54816"/>
    </row>
    <row r="54817" spans="1:1" ht="13.2" x14ac:dyDescent="0.25">
      <c r="A54817"/>
    </row>
    <row r="54818" spans="1:1" ht="13.2" x14ac:dyDescent="0.25">
      <c r="A54818"/>
    </row>
    <row r="54819" spans="1:1" ht="13.2" x14ac:dyDescent="0.25">
      <c r="A54819"/>
    </row>
    <row r="54820" spans="1:1" ht="13.2" x14ac:dyDescent="0.25">
      <c r="A54820"/>
    </row>
    <row r="54821" spans="1:1" ht="13.2" x14ac:dyDescent="0.25">
      <c r="A54821"/>
    </row>
    <row r="54822" spans="1:1" ht="13.2" x14ac:dyDescent="0.25">
      <c r="A54822"/>
    </row>
    <row r="54823" spans="1:1" ht="13.2" x14ac:dyDescent="0.25">
      <c r="A54823"/>
    </row>
    <row r="54824" spans="1:1" ht="13.2" x14ac:dyDescent="0.25">
      <c r="A54824"/>
    </row>
    <row r="54825" spans="1:1" ht="13.2" x14ac:dyDescent="0.25">
      <c r="A54825"/>
    </row>
    <row r="54826" spans="1:1" ht="13.2" x14ac:dyDescent="0.25">
      <c r="A54826"/>
    </row>
    <row r="54827" spans="1:1" ht="13.2" x14ac:dyDescent="0.25">
      <c r="A54827"/>
    </row>
    <row r="54828" spans="1:1" ht="13.2" x14ac:dyDescent="0.25">
      <c r="A54828"/>
    </row>
    <row r="54829" spans="1:1" ht="13.2" x14ac:dyDescent="0.25">
      <c r="A54829"/>
    </row>
    <row r="54830" spans="1:1" ht="13.2" x14ac:dyDescent="0.25">
      <c r="A54830"/>
    </row>
    <row r="54831" spans="1:1" ht="13.2" x14ac:dyDescent="0.25">
      <c r="A54831"/>
    </row>
    <row r="54832" spans="1:1" ht="13.2" x14ac:dyDescent="0.25">
      <c r="A54832"/>
    </row>
    <row r="54833" spans="1:1" ht="13.2" x14ac:dyDescent="0.25">
      <c r="A54833"/>
    </row>
    <row r="54834" spans="1:1" ht="13.2" x14ac:dyDescent="0.25">
      <c r="A54834"/>
    </row>
    <row r="54835" spans="1:1" ht="13.2" x14ac:dyDescent="0.25">
      <c r="A54835"/>
    </row>
    <row r="54836" spans="1:1" ht="13.2" x14ac:dyDescent="0.25">
      <c r="A54836"/>
    </row>
    <row r="54837" spans="1:1" ht="13.2" x14ac:dyDescent="0.25">
      <c r="A54837"/>
    </row>
    <row r="54838" spans="1:1" ht="13.2" x14ac:dyDescent="0.25">
      <c r="A54838"/>
    </row>
    <row r="54839" spans="1:1" ht="13.2" x14ac:dyDescent="0.25">
      <c r="A54839"/>
    </row>
    <row r="54840" spans="1:1" ht="13.2" x14ac:dyDescent="0.25">
      <c r="A54840"/>
    </row>
    <row r="54841" spans="1:1" ht="13.2" x14ac:dyDescent="0.25">
      <c r="A54841"/>
    </row>
    <row r="54842" spans="1:1" ht="13.2" x14ac:dyDescent="0.25">
      <c r="A54842"/>
    </row>
    <row r="54843" spans="1:1" ht="13.2" x14ac:dyDescent="0.25">
      <c r="A54843"/>
    </row>
    <row r="54844" spans="1:1" ht="13.2" x14ac:dyDescent="0.25">
      <c r="A54844"/>
    </row>
    <row r="54845" spans="1:1" ht="13.2" x14ac:dyDescent="0.25">
      <c r="A54845"/>
    </row>
    <row r="54846" spans="1:1" ht="13.2" x14ac:dyDescent="0.25">
      <c r="A54846"/>
    </row>
    <row r="54847" spans="1:1" ht="13.2" x14ac:dyDescent="0.25">
      <c r="A54847"/>
    </row>
    <row r="54848" spans="1:1" ht="13.2" x14ac:dyDescent="0.25">
      <c r="A54848"/>
    </row>
    <row r="54849" spans="1:1" ht="13.2" x14ac:dyDescent="0.25">
      <c r="A54849"/>
    </row>
    <row r="54850" spans="1:1" ht="13.2" x14ac:dyDescent="0.25">
      <c r="A54850"/>
    </row>
    <row r="54851" spans="1:1" ht="13.2" x14ac:dyDescent="0.25">
      <c r="A54851"/>
    </row>
    <row r="54852" spans="1:1" ht="13.2" x14ac:dyDescent="0.25">
      <c r="A54852"/>
    </row>
    <row r="54853" spans="1:1" ht="13.2" x14ac:dyDescent="0.25">
      <c r="A54853"/>
    </row>
    <row r="54854" spans="1:1" ht="13.2" x14ac:dyDescent="0.25">
      <c r="A54854"/>
    </row>
    <row r="54855" spans="1:1" ht="13.2" x14ac:dyDescent="0.25">
      <c r="A54855"/>
    </row>
    <row r="54856" spans="1:1" ht="13.2" x14ac:dyDescent="0.25">
      <c r="A54856"/>
    </row>
    <row r="54857" spans="1:1" ht="13.2" x14ac:dyDescent="0.25">
      <c r="A54857"/>
    </row>
    <row r="54858" spans="1:1" ht="13.2" x14ac:dyDescent="0.25">
      <c r="A54858"/>
    </row>
    <row r="54859" spans="1:1" ht="13.2" x14ac:dyDescent="0.25">
      <c r="A54859"/>
    </row>
    <row r="54860" spans="1:1" ht="13.2" x14ac:dyDescent="0.25">
      <c r="A54860"/>
    </row>
    <row r="54861" spans="1:1" ht="13.2" x14ac:dyDescent="0.25">
      <c r="A54861"/>
    </row>
    <row r="54862" spans="1:1" ht="13.2" x14ac:dyDescent="0.25">
      <c r="A54862"/>
    </row>
    <row r="54863" spans="1:1" ht="13.2" x14ac:dyDescent="0.25">
      <c r="A54863"/>
    </row>
    <row r="54864" spans="1:1" ht="13.2" x14ac:dyDescent="0.25">
      <c r="A54864"/>
    </row>
    <row r="54865" spans="1:1" ht="13.2" x14ac:dyDescent="0.25">
      <c r="A54865"/>
    </row>
    <row r="54866" spans="1:1" ht="13.2" x14ac:dyDescent="0.25">
      <c r="A54866"/>
    </row>
    <row r="54867" spans="1:1" ht="13.2" x14ac:dyDescent="0.25">
      <c r="A54867"/>
    </row>
    <row r="54868" spans="1:1" ht="13.2" x14ac:dyDescent="0.25">
      <c r="A54868"/>
    </row>
    <row r="54869" spans="1:1" ht="13.2" x14ac:dyDescent="0.25">
      <c r="A54869"/>
    </row>
    <row r="54870" spans="1:1" ht="13.2" x14ac:dyDescent="0.25">
      <c r="A54870"/>
    </row>
    <row r="54871" spans="1:1" ht="13.2" x14ac:dyDescent="0.25">
      <c r="A54871"/>
    </row>
    <row r="54872" spans="1:1" ht="13.2" x14ac:dyDescent="0.25">
      <c r="A54872"/>
    </row>
    <row r="54873" spans="1:1" ht="13.2" x14ac:dyDescent="0.25">
      <c r="A54873"/>
    </row>
    <row r="54874" spans="1:1" ht="13.2" x14ac:dyDescent="0.25">
      <c r="A54874"/>
    </row>
    <row r="54875" spans="1:1" ht="13.2" x14ac:dyDescent="0.25">
      <c r="A54875"/>
    </row>
    <row r="54876" spans="1:1" ht="13.2" x14ac:dyDescent="0.25">
      <c r="A54876"/>
    </row>
    <row r="54877" spans="1:1" ht="13.2" x14ac:dyDescent="0.25">
      <c r="A54877"/>
    </row>
    <row r="54878" spans="1:1" ht="13.2" x14ac:dyDescent="0.25">
      <c r="A54878"/>
    </row>
    <row r="54879" spans="1:1" ht="13.2" x14ac:dyDescent="0.25">
      <c r="A54879"/>
    </row>
    <row r="54880" spans="1:1" ht="13.2" x14ac:dyDescent="0.25">
      <c r="A54880"/>
    </row>
    <row r="54881" spans="1:1" ht="13.2" x14ac:dyDescent="0.25">
      <c r="A54881"/>
    </row>
    <row r="54882" spans="1:1" ht="13.2" x14ac:dyDescent="0.25">
      <c r="A54882"/>
    </row>
    <row r="54883" spans="1:1" ht="13.2" x14ac:dyDescent="0.25">
      <c r="A54883"/>
    </row>
    <row r="54884" spans="1:1" ht="13.2" x14ac:dyDescent="0.25">
      <c r="A54884"/>
    </row>
    <row r="54885" spans="1:1" ht="13.2" x14ac:dyDescent="0.25">
      <c r="A54885"/>
    </row>
    <row r="54886" spans="1:1" ht="13.2" x14ac:dyDescent="0.25">
      <c r="A54886"/>
    </row>
    <row r="54887" spans="1:1" ht="13.2" x14ac:dyDescent="0.25">
      <c r="A54887"/>
    </row>
    <row r="54888" spans="1:1" ht="13.2" x14ac:dyDescent="0.25">
      <c r="A54888"/>
    </row>
    <row r="54889" spans="1:1" ht="13.2" x14ac:dyDescent="0.25">
      <c r="A54889"/>
    </row>
    <row r="54890" spans="1:1" ht="13.2" x14ac:dyDescent="0.25">
      <c r="A54890"/>
    </row>
    <row r="54891" spans="1:1" ht="13.2" x14ac:dyDescent="0.25">
      <c r="A54891"/>
    </row>
    <row r="54892" spans="1:1" ht="13.2" x14ac:dyDescent="0.25">
      <c r="A54892"/>
    </row>
    <row r="54893" spans="1:1" ht="13.2" x14ac:dyDescent="0.25">
      <c r="A54893"/>
    </row>
    <row r="54894" spans="1:1" ht="13.2" x14ac:dyDescent="0.25">
      <c r="A54894"/>
    </row>
    <row r="54895" spans="1:1" ht="13.2" x14ac:dyDescent="0.25">
      <c r="A54895"/>
    </row>
    <row r="54896" spans="1:1" ht="13.2" x14ac:dyDescent="0.25">
      <c r="A54896"/>
    </row>
    <row r="54897" spans="1:1" ht="13.2" x14ac:dyDescent="0.25">
      <c r="A54897"/>
    </row>
    <row r="54898" spans="1:1" ht="13.2" x14ac:dyDescent="0.25">
      <c r="A54898"/>
    </row>
    <row r="54899" spans="1:1" ht="13.2" x14ac:dyDescent="0.25">
      <c r="A54899"/>
    </row>
    <row r="54900" spans="1:1" ht="13.2" x14ac:dyDescent="0.25">
      <c r="A54900"/>
    </row>
    <row r="54901" spans="1:1" ht="13.2" x14ac:dyDescent="0.25">
      <c r="A54901"/>
    </row>
    <row r="54902" spans="1:1" ht="13.2" x14ac:dyDescent="0.25">
      <c r="A54902"/>
    </row>
    <row r="54903" spans="1:1" ht="13.2" x14ac:dyDescent="0.25">
      <c r="A54903"/>
    </row>
    <row r="54904" spans="1:1" ht="13.2" x14ac:dyDescent="0.25">
      <c r="A54904"/>
    </row>
    <row r="54905" spans="1:1" ht="13.2" x14ac:dyDescent="0.25">
      <c r="A54905"/>
    </row>
    <row r="54906" spans="1:1" ht="13.2" x14ac:dyDescent="0.25">
      <c r="A54906"/>
    </row>
    <row r="54907" spans="1:1" ht="13.2" x14ac:dyDescent="0.25">
      <c r="A54907"/>
    </row>
    <row r="54908" spans="1:1" ht="13.2" x14ac:dyDescent="0.25">
      <c r="A54908"/>
    </row>
    <row r="54909" spans="1:1" ht="13.2" x14ac:dyDescent="0.25">
      <c r="A54909"/>
    </row>
    <row r="54910" spans="1:1" ht="13.2" x14ac:dyDescent="0.25">
      <c r="A54910"/>
    </row>
    <row r="54911" spans="1:1" ht="13.2" x14ac:dyDescent="0.25">
      <c r="A54911"/>
    </row>
    <row r="54912" spans="1:1" ht="13.2" x14ac:dyDescent="0.25">
      <c r="A54912"/>
    </row>
    <row r="54913" spans="1:1" ht="13.2" x14ac:dyDescent="0.25">
      <c r="A54913"/>
    </row>
    <row r="54914" spans="1:1" ht="13.2" x14ac:dyDescent="0.25">
      <c r="A54914"/>
    </row>
    <row r="54915" spans="1:1" ht="13.2" x14ac:dyDescent="0.25">
      <c r="A54915"/>
    </row>
    <row r="54916" spans="1:1" ht="13.2" x14ac:dyDescent="0.25">
      <c r="A54916"/>
    </row>
    <row r="54917" spans="1:1" ht="13.2" x14ac:dyDescent="0.25">
      <c r="A54917"/>
    </row>
    <row r="54918" spans="1:1" ht="13.2" x14ac:dyDescent="0.25">
      <c r="A54918"/>
    </row>
    <row r="54919" spans="1:1" ht="13.2" x14ac:dyDescent="0.25">
      <c r="A54919"/>
    </row>
    <row r="54920" spans="1:1" ht="13.2" x14ac:dyDescent="0.25">
      <c r="A54920"/>
    </row>
    <row r="54921" spans="1:1" ht="13.2" x14ac:dyDescent="0.25">
      <c r="A54921"/>
    </row>
    <row r="54922" spans="1:1" ht="13.2" x14ac:dyDescent="0.25">
      <c r="A54922"/>
    </row>
    <row r="54923" spans="1:1" ht="13.2" x14ac:dyDescent="0.25">
      <c r="A54923"/>
    </row>
    <row r="54924" spans="1:1" ht="13.2" x14ac:dyDescent="0.25">
      <c r="A54924"/>
    </row>
    <row r="54925" spans="1:1" ht="13.2" x14ac:dyDescent="0.25">
      <c r="A54925"/>
    </row>
    <row r="54926" spans="1:1" ht="13.2" x14ac:dyDescent="0.25">
      <c r="A54926"/>
    </row>
    <row r="54927" spans="1:1" ht="13.2" x14ac:dyDescent="0.25">
      <c r="A54927"/>
    </row>
    <row r="54928" spans="1:1" ht="13.2" x14ac:dyDescent="0.25">
      <c r="A54928"/>
    </row>
    <row r="54929" spans="1:1" ht="13.2" x14ac:dyDescent="0.25">
      <c r="A54929"/>
    </row>
    <row r="54930" spans="1:1" ht="13.2" x14ac:dyDescent="0.25">
      <c r="A54930"/>
    </row>
    <row r="54931" spans="1:1" ht="13.2" x14ac:dyDescent="0.25">
      <c r="A54931"/>
    </row>
    <row r="54932" spans="1:1" ht="13.2" x14ac:dyDescent="0.25">
      <c r="A54932"/>
    </row>
    <row r="54933" spans="1:1" ht="13.2" x14ac:dyDescent="0.25">
      <c r="A54933"/>
    </row>
    <row r="54934" spans="1:1" ht="13.2" x14ac:dyDescent="0.25">
      <c r="A54934"/>
    </row>
    <row r="54935" spans="1:1" ht="13.2" x14ac:dyDescent="0.25">
      <c r="A54935"/>
    </row>
    <row r="54936" spans="1:1" ht="13.2" x14ac:dyDescent="0.25">
      <c r="A54936"/>
    </row>
    <row r="54937" spans="1:1" ht="13.2" x14ac:dyDescent="0.25">
      <c r="A54937"/>
    </row>
    <row r="54938" spans="1:1" ht="13.2" x14ac:dyDescent="0.25">
      <c r="A54938"/>
    </row>
    <row r="54939" spans="1:1" ht="13.2" x14ac:dyDescent="0.25">
      <c r="A54939"/>
    </row>
    <row r="54940" spans="1:1" ht="13.2" x14ac:dyDescent="0.25">
      <c r="A54940"/>
    </row>
    <row r="54941" spans="1:1" ht="13.2" x14ac:dyDescent="0.25">
      <c r="A54941"/>
    </row>
    <row r="54942" spans="1:1" ht="13.2" x14ac:dyDescent="0.25">
      <c r="A54942"/>
    </row>
    <row r="54943" spans="1:1" ht="13.2" x14ac:dyDescent="0.25">
      <c r="A54943"/>
    </row>
    <row r="54944" spans="1:1" ht="13.2" x14ac:dyDescent="0.25">
      <c r="A54944"/>
    </row>
    <row r="54945" spans="1:1" ht="13.2" x14ac:dyDescent="0.25">
      <c r="A54945"/>
    </row>
    <row r="54946" spans="1:1" ht="13.2" x14ac:dyDescent="0.25">
      <c r="A54946"/>
    </row>
    <row r="54947" spans="1:1" ht="13.2" x14ac:dyDescent="0.25">
      <c r="A54947"/>
    </row>
    <row r="54948" spans="1:1" ht="13.2" x14ac:dyDescent="0.25">
      <c r="A54948"/>
    </row>
    <row r="54949" spans="1:1" ht="13.2" x14ac:dyDescent="0.25">
      <c r="A54949"/>
    </row>
    <row r="54950" spans="1:1" ht="13.2" x14ac:dyDescent="0.25">
      <c r="A54950"/>
    </row>
    <row r="54951" spans="1:1" ht="13.2" x14ac:dyDescent="0.25">
      <c r="A54951"/>
    </row>
    <row r="54952" spans="1:1" ht="13.2" x14ac:dyDescent="0.25">
      <c r="A54952"/>
    </row>
    <row r="54953" spans="1:1" ht="13.2" x14ac:dyDescent="0.25">
      <c r="A54953"/>
    </row>
    <row r="54954" spans="1:1" ht="13.2" x14ac:dyDescent="0.25">
      <c r="A54954"/>
    </row>
    <row r="54955" spans="1:1" ht="13.2" x14ac:dyDescent="0.25">
      <c r="A54955"/>
    </row>
    <row r="54956" spans="1:1" ht="13.2" x14ac:dyDescent="0.25">
      <c r="A54956"/>
    </row>
    <row r="54957" spans="1:1" ht="13.2" x14ac:dyDescent="0.25">
      <c r="A54957"/>
    </row>
    <row r="54958" spans="1:1" ht="13.2" x14ac:dyDescent="0.25">
      <c r="A54958"/>
    </row>
    <row r="54959" spans="1:1" ht="13.2" x14ac:dyDescent="0.25">
      <c r="A54959"/>
    </row>
    <row r="54960" spans="1:1" ht="13.2" x14ac:dyDescent="0.25">
      <c r="A54960"/>
    </row>
    <row r="54961" spans="1:1" ht="13.2" x14ac:dyDescent="0.25">
      <c r="A54961"/>
    </row>
    <row r="54962" spans="1:1" ht="13.2" x14ac:dyDescent="0.25">
      <c r="A54962"/>
    </row>
    <row r="54963" spans="1:1" ht="13.2" x14ac:dyDescent="0.25">
      <c r="A54963"/>
    </row>
    <row r="54964" spans="1:1" ht="13.2" x14ac:dyDescent="0.25">
      <c r="A54964"/>
    </row>
    <row r="54965" spans="1:1" ht="13.2" x14ac:dyDescent="0.25">
      <c r="A54965"/>
    </row>
    <row r="54966" spans="1:1" ht="13.2" x14ac:dyDescent="0.25">
      <c r="A54966"/>
    </row>
    <row r="54967" spans="1:1" ht="13.2" x14ac:dyDescent="0.25">
      <c r="A54967"/>
    </row>
    <row r="54968" spans="1:1" ht="13.2" x14ac:dyDescent="0.25">
      <c r="A54968"/>
    </row>
    <row r="54969" spans="1:1" ht="13.2" x14ac:dyDescent="0.25">
      <c r="A54969"/>
    </row>
    <row r="54970" spans="1:1" ht="13.2" x14ac:dyDescent="0.25">
      <c r="A54970"/>
    </row>
    <row r="54971" spans="1:1" ht="13.2" x14ac:dyDescent="0.25">
      <c r="A54971"/>
    </row>
    <row r="54972" spans="1:1" ht="13.2" x14ac:dyDescent="0.25">
      <c r="A54972"/>
    </row>
    <row r="54973" spans="1:1" ht="13.2" x14ac:dyDescent="0.25">
      <c r="A54973"/>
    </row>
    <row r="54974" spans="1:1" ht="13.2" x14ac:dyDescent="0.25">
      <c r="A54974"/>
    </row>
    <row r="54975" spans="1:1" ht="13.2" x14ac:dyDescent="0.25">
      <c r="A54975"/>
    </row>
    <row r="54976" spans="1:1" ht="13.2" x14ac:dyDescent="0.25">
      <c r="A54976"/>
    </row>
    <row r="54977" spans="1:1" ht="13.2" x14ac:dyDescent="0.25">
      <c r="A54977"/>
    </row>
    <row r="54978" spans="1:1" ht="13.2" x14ac:dyDescent="0.25">
      <c r="A54978"/>
    </row>
    <row r="54979" spans="1:1" ht="13.2" x14ac:dyDescent="0.25">
      <c r="A54979"/>
    </row>
    <row r="54980" spans="1:1" ht="13.2" x14ac:dyDescent="0.25">
      <c r="A54980"/>
    </row>
    <row r="54981" spans="1:1" ht="13.2" x14ac:dyDescent="0.25">
      <c r="A54981"/>
    </row>
    <row r="54982" spans="1:1" ht="13.2" x14ac:dyDescent="0.25">
      <c r="A54982"/>
    </row>
    <row r="54983" spans="1:1" ht="13.2" x14ac:dyDescent="0.25">
      <c r="A54983"/>
    </row>
    <row r="54984" spans="1:1" ht="13.2" x14ac:dyDescent="0.25">
      <c r="A54984"/>
    </row>
    <row r="54985" spans="1:1" ht="13.2" x14ac:dyDescent="0.25">
      <c r="A54985"/>
    </row>
    <row r="54986" spans="1:1" ht="13.2" x14ac:dyDescent="0.25">
      <c r="A54986"/>
    </row>
    <row r="54987" spans="1:1" ht="13.2" x14ac:dyDescent="0.25">
      <c r="A54987"/>
    </row>
    <row r="54988" spans="1:1" ht="13.2" x14ac:dyDescent="0.25">
      <c r="A54988"/>
    </row>
    <row r="54989" spans="1:1" ht="13.2" x14ac:dyDescent="0.25">
      <c r="A54989"/>
    </row>
    <row r="54990" spans="1:1" ht="13.2" x14ac:dyDescent="0.25">
      <c r="A54990"/>
    </row>
    <row r="54991" spans="1:1" ht="13.2" x14ac:dyDescent="0.25">
      <c r="A54991"/>
    </row>
    <row r="54992" spans="1:1" ht="13.2" x14ac:dyDescent="0.25">
      <c r="A54992"/>
    </row>
    <row r="54993" spans="1:1" ht="13.2" x14ac:dyDescent="0.25">
      <c r="A54993"/>
    </row>
    <row r="54994" spans="1:1" ht="13.2" x14ac:dyDescent="0.25">
      <c r="A54994"/>
    </row>
    <row r="54995" spans="1:1" ht="13.2" x14ac:dyDescent="0.25">
      <c r="A54995"/>
    </row>
    <row r="54996" spans="1:1" ht="13.2" x14ac:dyDescent="0.25">
      <c r="A54996"/>
    </row>
    <row r="54997" spans="1:1" ht="13.2" x14ac:dyDescent="0.25">
      <c r="A54997"/>
    </row>
    <row r="54998" spans="1:1" ht="13.2" x14ac:dyDescent="0.25">
      <c r="A54998"/>
    </row>
    <row r="54999" spans="1:1" ht="13.2" x14ac:dyDescent="0.25">
      <c r="A54999"/>
    </row>
    <row r="55000" spans="1:1" ht="13.2" x14ac:dyDescent="0.25">
      <c r="A55000"/>
    </row>
    <row r="55001" spans="1:1" ht="13.2" x14ac:dyDescent="0.25">
      <c r="A55001"/>
    </row>
    <row r="55002" spans="1:1" ht="13.2" x14ac:dyDescent="0.25">
      <c r="A55002"/>
    </row>
    <row r="55003" spans="1:1" ht="13.2" x14ac:dyDescent="0.25">
      <c r="A55003"/>
    </row>
    <row r="55004" spans="1:1" ht="13.2" x14ac:dyDescent="0.25">
      <c r="A55004"/>
    </row>
    <row r="55005" spans="1:1" ht="13.2" x14ac:dyDescent="0.25">
      <c r="A55005"/>
    </row>
    <row r="55006" spans="1:1" ht="13.2" x14ac:dyDescent="0.25">
      <c r="A55006"/>
    </row>
    <row r="55007" spans="1:1" ht="13.2" x14ac:dyDescent="0.25">
      <c r="A55007"/>
    </row>
    <row r="55008" spans="1:1" ht="13.2" x14ac:dyDescent="0.25">
      <c r="A55008"/>
    </row>
    <row r="55009" spans="1:1" ht="13.2" x14ac:dyDescent="0.25">
      <c r="A55009"/>
    </row>
    <row r="55010" spans="1:1" ht="13.2" x14ac:dyDescent="0.25">
      <c r="A55010"/>
    </row>
    <row r="55011" spans="1:1" ht="13.2" x14ac:dyDescent="0.25">
      <c r="A55011"/>
    </row>
    <row r="55012" spans="1:1" ht="13.2" x14ac:dyDescent="0.25">
      <c r="A55012"/>
    </row>
    <row r="55013" spans="1:1" ht="13.2" x14ac:dyDescent="0.25">
      <c r="A55013"/>
    </row>
    <row r="55014" spans="1:1" ht="13.2" x14ac:dyDescent="0.25">
      <c r="A55014"/>
    </row>
    <row r="55015" spans="1:1" ht="13.2" x14ac:dyDescent="0.25">
      <c r="A55015"/>
    </row>
    <row r="55016" spans="1:1" ht="13.2" x14ac:dyDescent="0.25">
      <c r="A55016"/>
    </row>
    <row r="55017" spans="1:1" ht="13.2" x14ac:dyDescent="0.25">
      <c r="A55017"/>
    </row>
    <row r="55018" spans="1:1" ht="13.2" x14ac:dyDescent="0.25">
      <c r="A55018"/>
    </row>
    <row r="55019" spans="1:1" ht="13.2" x14ac:dyDescent="0.25">
      <c r="A55019"/>
    </row>
    <row r="55020" spans="1:1" ht="13.2" x14ac:dyDescent="0.25">
      <c r="A55020"/>
    </row>
    <row r="55021" spans="1:1" ht="13.2" x14ac:dyDescent="0.25">
      <c r="A55021"/>
    </row>
    <row r="55022" spans="1:1" ht="13.2" x14ac:dyDescent="0.25">
      <c r="A55022"/>
    </row>
    <row r="55023" spans="1:1" ht="13.2" x14ac:dyDescent="0.25">
      <c r="A55023"/>
    </row>
    <row r="55024" spans="1:1" ht="13.2" x14ac:dyDescent="0.25">
      <c r="A55024"/>
    </row>
    <row r="55025" spans="1:1" ht="13.2" x14ac:dyDescent="0.25">
      <c r="A55025"/>
    </row>
    <row r="55026" spans="1:1" ht="13.2" x14ac:dyDescent="0.25">
      <c r="A55026"/>
    </row>
    <row r="55027" spans="1:1" ht="13.2" x14ac:dyDescent="0.25">
      <c r="A55027"/>
    </row>
    <row r="55028" spans="1:1" ht="13.2" x14ac:dyDescent="0.25">
      <c r="A55028"/>
    </row>
    <row r="55029" spans="1:1" ht="13.2" x14ac:dyDescent="0.25">
      <c r="A55029"/>
    </row>
    <row r="55030" spans="1:1" ht="13.2" x14ac:dyDescent="0.25">
      <c r="A55030"/>
    </row>
    <row r="55031" spans="1:1" ht="13.2" x14ac:dyDescent="0.25">
      <c r="A55031"/>
    </row>
    <row r="55032" spans="1:1" ht="13.2" x14ac:dyDescent="0.25">
      <c r="A55032"/>
    </row>
    <row r="55033" spans="1:1" ht="13.2" x14ac:dyDescent="0.25">
      <c r="A55033"/>
    </row>
    <row r="55034" spans="1:1" ht="13.2" x14ac:dyDescent="0.25">
      <c r="A55034"/>
    </row>
    <row r="55035" spans="1:1" ht="13.2" x14ac:dyDescent="0.25">
      <c r="A55035"/>
    </row>
    <row r="55036" spans="1:1" ht="13.2" x14ac:dyDescent="0.25">
      <c r="A55036"/>
    </row>
    <row r="55037" spans="1:1" ht="13.2" x14ac:dyDescent="0.25">
      <c r="A55037"/>
    </row>
    <row r="55038" spans="1:1" ht="13.2" x14ac:dyDescent="0.25">
      <c r="A55038"/>
    </row>
    <row r="55039" spans="1:1" ht="13.2" x14ac:dyDescent="0.25">
      <c r="A55039"/>
    </row>
    <row r="55040" spans="1:1" ht="13.2" x14ac:dyDescent="0.25">
      <c r="A55040"/>
    </row>
    <row r="55041" spans="1:1" ht="13.2" x14ac:dyDescent="0.25">
      <c r="A55041"/>
    </row>
    <row r="55042" spans="1:1" ht="13.2" x14ac:dyDescent="0.25">
      <c r="A55042"/>
    </row>
    <row r="55043" spans="1:1" ht="13.2" x14ac:dyDescent="0.25">
      <c r="A55043"/>
    </row>
    <row r="55044" spans="1:1" ht="13.2" x14ac:dyDescent="0.25">
      <c r="A55044"/>
    </row>
    <row r="55045" spans="1:1" ht="13.2" x14ac:dyDescent="0.25">
      <c r="A55045"/>
    </row>
    <row r="55046" spans="1:1" ht="13.2" x14ac:dyDescent="0.25">
      <c r="A55046"/>
    </row>
    <row r="55047" spans="1:1" ht="13.2" x14ac:dyDescent="0.25">
      <c r="A55047"/>
    </row>
    <row r="55048" spans="1:1" ht="13.2" x14ac:dyDescent="0.25">
      <c r="A55048"/>
    </row>
    <row r="55049" spans="1:1" ht="13.2" x14ac:dyDescent="0.25">
      <c r="A55049"/>
    </row>
    <row r="55050" spans="1:1" ht="13.2" x14ac:dyDescent="0.25">
      <c r="A55050"/>
    </row>
    <row r="55051" spans="1:1" ht="13.2" x14ac:dyDescent="0.25">
      <c r="A55051"/>
    </row>
    <row r="55052" spans="1:1" ht="13.2" x14ac:dyDescent="0.25">
      <c r="A55052"/>
    </row>
    <row r="55053" spans="1:1" ht="13.2" x14ac:dyDescent="0.25">
      <c r="A55053"/>
    </row>
    <row r="55054" spans="1:1" ht="13.2" x14ac:dyDescent="0.25">
      <c r="A55054"/>
    </row>
    <row r="55055" spans="1:1" ht="13.2" x14ac:dyDescent="0.25">
      <c r="A55055"/>
    </row>
    <row r="55056" spans="1:1" ht="13.2" x14ac:dyDescent="0.25">
      <c r="A55056"/>
    </row>
    <row r="55057" spans="1:1" ht="13.2" x14ac:dyDescent="0.25">
      <c r="A55057"/>
    </row>
    <row r="55058" spans="1:1" ht="13.2" x14ac:dyDescent="0.25">
      <c r="A55058"/>
    </row>
    <row r="55059" spans="1:1" ht="13.2" x14ac:dyDescent="0.25">
      <c r="A55059"/>
    </row>
    <row r="55060" spans="1:1" ht="13.2" x14ac:dyDescent="0.25">
      <c r="A55060"/>
    </row>
    <row r="55061" spans="1:1" ht="13.2" x14ac:dyDescent="0.25">
      <c r="A55061"/>
    </row>
    <row r="55062" spans="1:1" ht="13.2" x14ac:dyDescent="0.25">
      <c r="A55062"/>
    </row>
    <row r="55063" spans="1:1" ht="13.2" x14ac:dyDescent="0.25">
      <c r="A55063"/>
    </row>
    <row r="55064" spans="1:1" ht="13.2" x14ac:dyDescent="0.25">
      <c r="A55064"/>
    </row>
    <row r="55065" spans="1:1" ht="13.2" x14ac:dyDescent="0.25">
      <c r="A55065"/>
    </row>
    <row r="55066" spans="1:1" ht="13.2" x14ac:dyDescent="0.25">
      <c r="A55066"/>
    </row>
    <row r="55067" spans="1:1" ht="13.2" x14ac:dyDescent="0.25">
      <c r="A55067"/>
    </row>
    <row r="55068" spans="1:1" ht="13.2" x14ac:dyDescent="0.25">
      <c r="A55068"/>
    </row>
    <row r="55069" spans="1:1" ht="13.2" x14ac:dyDescent="0.25">
      <c r="A55069"/>
    </row>
    <row r="55070" spans="1:1" ht="13.2" x14ac:dyDescent="0.25">
      <c r="A55070"/>
    </row>
    <row r="55071" spans="1:1" ht="13.2" x14ac:dyDescent="0.25">
      <c r="A55071"/>
    </row>
    <row r="55072" spans="1:1" ht="13.2" x14ac:dyDescent="0.25">
      <c r="A55072"/>
    </row>
    <row r="55073" spans="1:1" ht="13.2" x14ac:dyDescent="0.25">
      <c r="A55073"/>
    </row>
    <row r="55074" spans="1:1" ht="13.2" x14ac:dyDescent="0.25">
      <c r="A55074"/>
    </row>
    <row r="55075" spans="1:1" ht="13.2" x14ac:dyDescent="0.25">
      <c r="A55075"/>
    </row>
    <row r="55076" spans="1:1" ht="13.2" x14ac:dyDescent="0.25">
      <c r="A55076"/>
    </row>
    <row r="55077" spans="1:1" ht="13.2" x14ac:dyDescent="0.25">
      <c r="A55077"/>
    </row>
    <row r="55078" spans="1:1" ht="13.2" x14ac:dyDescent="0.25">
      <c r="A55078"/>
    </row>
    <row r="55079" spans="1:1" ht="13.2" x14ac:dyDescent="0.25">
      <c r="A55079"/>
    </row>
    <row r="55080" spans="1:1" ht="13.2" x14ac:dyDescent="0.25">
      <c r="A55080"/>
    </row>
    <row r="55081" spans="1:1" ht="13.2" x14ac:dyDescent="0.25">
      <c r="A55081"/>
    </row>
    <row r="55082" spans="1:1" ht="13.2" x14ac:dyDescent="0.25">
      <c r="A55082"/>
    </row>
    <row r="55083" spans="1:1" ht="13.2" x14ac:dyDescent="0.25">
      <c r="A55083"/>
    </row>
    <row r="55084" spans="1:1" ht="13.2" x14ac:dyDescent="0.25">
      <c r="A55084"/>
    </row>
    <row r="55085" spans="1:1" ht="13.2" x14ac:dyDescent="0.25">
      <c r="A55085"/>
    </row>
    <row r="55086" spans="1:1" ht="13.2" x14ac:dyDescent="0.25">
      <c r="A55086"/>
    </row>
    <row r="55087" spans="1:1" ht="13.2" x14ac:dyDescent="0.25">
      <c r="A55087"/>
    </row>
    <row r="55088" spans="1:1" ht="13.2" x14ac:dyDescent="0.25">
      <c r="A55088"/>
    </row>
    <row r="55089" spans="1:1" ht="13.2" x14ac:dyDescent="0.25">
      <c r="A55089"/>
    </row>
    <row r="55090" spans="1:1" ht="13.2" x14ac:dyDescent="0.25">
      <c r="A55090"/>
    </row>
    <row r="55091" spans="1:1" ht="13.2" x14ac:dyDescent="0.25">
      <c r="A55091"/>
    </row>
    <row r="55092" spans="1:1" ht="13.2" x14ac:dyDescent="0.25">
      <c r="A55092"/>
    </row>
    <row r="55093" spans="1:1" ht="13.2" x14ac:dyDescent="0.25">
      <c r="A55093"/>
    </row>
    <row r="55094" spans="1:1" ht="13.2" x14ac:dyDescent="0.25">
      <c r="A55094"/>
    </row>
    <row r="55095" spans="1:1" ht="13.2" x14ac:dyDescent="0.25">
      <c r="A55095"/>
    </row>
    <row r="55096" spans="1:1" ht="13.2" x14ac:dyDescent="0.25">
      <c r="A55096"/>
    </row>
    <row r="55097" spans="1:1" ht="13.2" x14ac:dyDescent="0.25">
      <c r="A55097"/>
    </row>
    <row r="55098" spans="1:1" ht="13.2" x14ac:dyDescent="0.25">
      <c r="A55098"/>
    </row>
    <row r="55099" spans="1:1" ht="13.2" x14ac:dyDescent="0.25">
      <c r="A55099"/>
    </row>
    <row r="55100" spans="1:1" ht="13.2" x14ac:dyDescent="0.25">
      <c r="A55100"/>
    </row>
    <row r="55101" spans="1:1" ht="13.2" x14ac:dyDescent="0.25">
      <c r="A55101"/>
    </row>
    <row r="55102" spans="1:1" ht="13.2" x14ac:dyDescent="0.25">
      <c r="A55102"/>
    </row>
    <row r="55103" spans="1:1" ht="13.2" x14ac:dyDescent="0.25">
      <c r="A55103"/>
    </row>
    <row r="55104" spans="1:1" ht="13.2" x14ac:dyDescent="0.25">
      <c r="A55104"/>
    </row>
    <row r="55105" spans="1:1" ht="13.2" x14ac:dyDescent="0.25">
      <c r="A55105"/>
    </row>
    <row r="55106" spans="1:1" ht="13.2" x14ac:dyDescent="0.25">
      <c r="A55106"/>
    </row>
    <row r="55107" spans="1:1" ht="13.2" x14ac:dyDescent="0.25">
      <c r="A55107"/>
    </row>
    <row r="55108" spans="1:1" ht="13.2" x14ac:dyDescent="0.25">
      <c r="A55108"/>
    </row>
    <row r="55109" spans="1:1" ht="13.2" x14ac:dyDescent="0.25">
      <c r="A55109"/>
    </row>
    <row r="55110" spans="1:1" ht="13.2" x14ac:dyDescent="0.25">
      <c r="A55110"/>
    </row>
    <row r="55111" spans="1:1" ht="13.2" x14ac:dyDescent="0.25">
      <c r="A55111"/>
    </row>
    <row r="55112" spans="1:1" ht="13.2" x14ac:dyDescent="0.25">
      <c r="A55112"/>
    </row>
    <row r="55113" spans="1:1" ht="13.2" x14ac:dyDescent="0.25">
      <c r="A55113"/>
    </row>
    <row r="55114" spans="1:1" ht="13.2" x14ac:dyDescent="0.25">
      <c r="A55114"/>
    </row>
    <row r="55115" spans="1:1" ht="13.2" x14ac:dyDescent="0.25">
      <c r="A55115"/>
    </row>
    <row r="55116" spans="1:1" ht="13.2" x14ac:dyDescent="0.25">
      <c r="A55116"/>
    </row>
    <row r="55117" spans="1:1" ht="13.2" x14ac:dyDescent="0.25">
      <c r="A55117"/>
    </row>
    <row r="55118" spans="1:1" ht="13.2" x14ac:dyDescent="0.25">
      <c r="A55118"/>
    </row>
    <row r="55119" spans="1:1" ht="13.2" x14ac:dyDescent="0.25">
      <c r="A55119"/>
    </row>
    <row r="55120" spans="1:1" ht="13.2" x14ac:dyDescent="0.25">
      <c r="A55120"/>
    </row>
    <row r="55121" spans="1:1" ht="13.2" x14ac:dyDescent="0.25">
      <c r="A55121"/>
    </row>
    <row r="55122" spans="1:1" ht="13.2" x14ac:dyDescent="0.25">
      <c r="A55122"/>
    </row>
    <row r="55123" spans="1:1" ht="13.2" x14ac:dyDescent="0.25">
      <c r="A55123"/>
    </row>
    <row r="55124" spans="1:1" ht="13.2" x14ac:dyDescent="0.25">
      <c r="A55124"/>
    </row>
    <row r="55125" spans="1:1" ht="13.2" x14ac:dyDescent="0.25">
      <c r="A55125"/>
    </row>
    <row r="55126" spans="1:1" ht="13.2" x14ac:dyDescent="0.25">
      <c r="A55126"/>
    </row>
    <row r="55127" spans="1:1" ht="13.2" x14ac:dyDescent="0.25">
      <c r="A55127"/>
    </row>
    <row r="55128" spans="1:1" ht="13.2" x14ac:dyDescent="0.25">
      <c r="A55128"/>
    </row>
    <row r="55129" spans="1:1" ht="13.2" x14ac:dyDescent="0.25">
      <c r="A55129"/>
    </row>
    <row r="55130" spans="1:1" ht="13.2" x14ac:dyDescent="0.25">
      <c r="A55130"/>
    </row>
    <row r="55131" spans="1:1" ht="13.2" x14ac:dyDescent="0.25">
      <c r="A55131"/>
    </row>
    <row r="55132" spans="1:1" ht="13.2" x14ac:dyDescent="0.25">
      <c r="A55132"/>
    </row>
    <row r="55133" spans="1:1" ht="13.2" x14ac:dyDescent="0.25">
      <c r="A55133"/>
    </row>
    <row r="55134" spans="1:1" ht="13.2" x14ac:dyDescent="0.25">
      <c r="A55134"/>
    </row>
    <row r="55135" spans="1:1" ht="13.2" x14ac:dyDescent="0.25">
      <c r="A55135"/>
    </row>
    <row r="55136" spans="1:1" ht="13.2" x14ac:dyDescent="0.25">
      <c r="A55136"/>
    </row>
    <row r="55137" spans="1:1" ht="13.2" x14ac:dyDescent="0.25">
      <c r="A55137"/>
    </row>
    <row r="55138" spans="1:1" ht="13.2" x14ac:dyDescent="0.25">
      <c r="A55138"/>
    </row>
    <row r="55139" spans="1:1" ht="13.2" x14ac:dyDescent="0.25">
      <c r="A55139"/>
    </row>
    <row r="55140" spans="1:1" ht="13.2" x14ac:dyDescent="0.25">
      <c r="A55140"/>
    </row>
    <row r="55141" spans="1:1" ht="13.2" x14ac:dyDescent="0.25">
      <c r="A55141"/>
    </row>
    <row r="55142" spans="1:1" ht="13.2" x14ac:dyDescent="0.25">
      <c r="A55142"/>
    </row>
    <row r="55143" spans="1:1" ht="13.2" x14ac:dyDescent="0.25">
      <c r="A55143"/>
    </row>
    <row r="55144" spans="1:1" ht="13.2" x14ac:dyDescent="0.25">
      <c r="A55144"/>
    </row>
    <row r="55145" spans="1:1" ht="13.2" x14ac:dyDescent="0.25">
      <c r="A55145"/>
    </row>
    <row r="55146" spans="1:1" ht="13.2" x14ac:dyDescent="0.25">
      <c r="A55146"/>
    </row>
    <row r="55147" spans="1:1" ht="13.2" x14ac:dyDescent="0.25">
      <c r="A55147"/>
    </row>
    <row r="55148" spans="1:1" ht="13.2" x14ac:dyDescent="0.25">
      <c r="A55148"/>
    </row>
    <row r="55149" spans="1:1" ht="13.2" x14ac:dyDescent="0.25">
      <c r="A55149"/>
    </row>
    <row r="55150" spans="1:1" ht="13.2" x14ac:dyDescent="0.25">
      <c r="A55150"/>
    </row>
    <row r="55151" spans="1:1" ht="13.2" x14ac:dyDescent="0.25">
      <c r="A55151"/>
    </row>
    <row r="55152" spans="1:1" ht="13.2" x14ac:dyDescent="0.25">
      <c r="A55152"/>
    </row>
    <row r="55153" spans="1:1" ht="13.2" x14ac:dyDescent="0.25">
      <c r="A55153"/>
    </row>
    <row r="55154" spans="1:1" ht="13.2" x14ac:dyDescent="0.25">
      <c r="A55154"/>
    </row>
    <row r="55155" spans="1:1" ht="13.2" x14ac:dyDescent="0.25">
      <c r="A55155"/>
    </row>
    <row r="55156" spans="1:1" ht="13.2" x14ac:dyDescent="0.25">
      <c r="A55156"/>
    </row>
    <row r="55157" spans="1:1" ht="13.2" x14ac:dyDescent="0.25">
      <c r="A55157"/>
    </row>
    <row r="55158" spans="1:1" ht="13.2" x14ac:dyDescent="0.25">
      <c r="A55158"/>
    </row>
    <row r="55159" spans="1:1" ht="13.2" x14ac:dyDescent="0.25">
      <c r="A55159"/>
    </row>
    <row r="55160" spans="1:1" ht="13.2" x14ac:dyDescent="0.25">
      <c r="A55160"/>
    </row>
    <row r="55161" spans="1:1" ht="13.2" x14ac:dyDescent="0.25">
      <c r="A55161"/>
    </row>
    <row r="55162" spans="1:1" ht="13.2" x14ac:dyDescent="0.25">
      <c r="A55162"/>
    </row>
    <row r="55163" spans="1:1" ht="13.2" x14ac:dyDescent="0.25">
      <c r="A55163"/>
    </row>
    <row r="55164" spans="1:1" ht="13.2" x14ac:dyDescent="0.25">
      <c r="A55164"/>
    </row>
    <row r="55165" spans="1:1" ht="13.2" x14ac:dyDescent="0.25">
      <c r="A55165"/>
    </row>
    <row r="55166" spans="1:1" ht="13.2" x14ac:dyDescent="0.25">
      <c r="A55166"/>
    </row>
    <row r="55167" spans="1:1" ht="13.2" x14ac:dyDescent="0.25">
      <c r="A55167"/>
    </row>
    <row r="55168" spans="1:1" ht="13.2" x14ac:dyDescent="0.25">
      <c r="A55168"/>
    </row>
    <row r="55169" spans="1:1" ht="13.2" x14ac:dyDescent="0.25">
      <c r="A55169"/>
    </row>
    <row r="55170" spans="1:1" ht="13.2" x14ac:dyDescent="0.25">
      <c r="A55170"/>
    </row>
    <row r="55171" spans="1:1" ht="13.2" x14ac:dyDescent="0.25">
      <c r="A55171"/>
    </row>
    <row r="55172" spans="1:1" ht="13.2" x14ac:dyDescent="0.25">
      <c r="A55172"/>
    </row>
    <row r="55173" spans="1:1" ht="13.2" x14ac:dyDescent="0.25">
      <c r="A55173"/>
    </row>
    <row r="55174" spans="1:1" ht="13.2" x14ac:dyDescent="0.25">
      <c r="A55174"/>
    </row>
    <row r="55175" spans="1:1" ht="13.2" x14ac:dyDescent="0.25">
      <c r="A55175"/>
    </row>
    <row r="55176" spans="1:1" ht="13.2" x14ac:dyDescent="0.25">
      <c r="A55176"/>
    </row>
    <row r="55177" spans="1:1" ht="13.2" x14ac:dyDescent="0.25">
      <c r="A55177"/>
    </row>
    <row r="55178" spans="1:1" ht="13.2" x14ac:dyDescent="0.25">
      <c r="A55178"/>
    </row>
    <row r="55179" spans="1:1" ht="13.2" x14ac:dyDescent="0.25">
      <c r="A55179"/>
    </row>
    <row r="55180" spans="1:1" ht="13.2" x14ac:dyDescent="0.25">
      <c r="A55180"/>
    </row>
    <row r="55181" spans="1:1" ht="13.2" x14ac:dyDescent="0.25">
      <c r="A55181"/>
    </row>
    <row r="55182" spans="1:1" ht="13.2" x14ac:dyDescent="0.25">
      <c r="A55182"/>
    </row>
    <row r="55183" spans="1:1" ht="13.2" x14ac:dyDescent="0.25">
      <c r="A55183"/>
    </row>
    <row r="55184" spans="1:1" ht="13.2" x14ac:dyDescent="0.25">
      <c r="A55184"/>
    </row>
    <row r="55185" spans="1:1" ht="13.2" x14ac:dyDescent="0.25">
      <c r="A55185"/>
    </row>
    <row r="55186" spans="1:1" ht="13.2" x14ac:dyDescent="0.25">
      <c r="A55186"/>
    </row>
    <row r="55187" spans="1:1" ht="13.2" x14ac:dyDescent="0.25">
      <c r="A55187"/>
    </row>
    <row r="55188" spans="1:1" ht="13.2" x14ac:dyDescent="0.25">
      <c r="A55188"/>
    </row>
    <row r="55189" spans="1:1" ht="13.2" x14ac:dyDescent="0.25">
      <c r="A55189"/>
    </row>
    <row r="55190" spans="1:1" ht="13.2" x14ac:dyDescent="0.25">
      <c r="A55190"/>
    </row>
    <row r="55191" spans="1:1" ht="13.2" x14ac:dyDescent="0.25">
      <c r="A55191"/>
    </row>
    <row r="55192" spans="1:1" ht="13.2" x14ac:dyDescent="0.25">
      <c r="A55192"/>
    </row>
    <row r="55193" spans="1:1" ht="13.2" x14ac:dyDescent="0.25">
      <c r="A55193"/>
    </row>
    <row r="55194" spans="1:1" ht="13.2" x14ac:dyDescent="0.25">
      <c r="A55194"/>
    </row>
    <row r="55195" spans="1:1" ht="13.2" x14ac:dyDescent="0.25">
      <c r="A55195"/>
    </row>
    <row r="55196" spans="1:1" ht="13.2" x14ac:dyDescent="0.25">
      <c r="A55196"/>
    </row>
    <row r="55197" spans="1:1" ht="13.2" x14ac:dyDescent="0.25">
      <c r="A55197"/>
    </row>
    <row r="55198" spans="1:1" ht="13.2" x14ac:dyDescent="0.25">
      <c r="A55198"/>
    </row>
    <row r="55199" spans="1:1" ht="13.2" x14ac:dyDescent="0.25">
      <c r="A55199"/>
    </row>
    <row r="55200" spans="1:1" ht="13.2" x14ac:dyDescent="0.25">
      <c r="A55200"/>
    </row>
    <row r="55201" spans="1:1" ht="13.2" x14ac:dyDescent="0.25">
      <c r="A55201"/>
    </row>
    <row r="55202" spans="1:1" ht="13.2" x14ac:dyDescent="0.25">
      <c r="A55202"/>
    </row>
    <row r="55203" spans="1:1" ht="13.2" x14ac:dyDescent="0.25">
      <c r="A55203"/>
    </row>
    <row r="55204" spans="1:1" ht="13.2" x14ac:dyDescent="0.25">
      <c r="A55204"/>
    </row>
    <row r="55205" spans="1:1" ht="13.2" x14ac:dyDescent="0.25">
      <c r="A55205"/>
    </row>
    <row r="55206" spans="1:1" ht="13.2" x14ac:dyDescent="0.25">
      <c r="A55206"/>
    </row>
    <row r="55207" spans="1:1" ht="13.2" x14ac:dyDescent="0.25">
      <c r="A55207"/>
    </row>
    <row r="55208" spans="1:1" ht="13.2" x14ac:dyDescent="0.25">
      <c r="A55208"/>
    </row>
    <row r="55209" spans="1:1" ht="13.2" x14ac:dyDescent="0.25">
      <c r="A55209"/>
    </row>
    <row r="55210" spans="1:1" ht="13.2" x14ac:dyDescent="0.25">
      <c r="A55210"/>
    </row>
    <row r="55211" spans="1:1" ht="13.2" x14ac:dyDescent="0.25">
      <c r="A55211"/>
    </row>
    <row r="55212" spans="1:1" ht="13.2" x14ac:dyDescent="0.25">
      <c r="A55212"/>
    </row>
    <row r="55213" spans="1:1" ht="13.2" x14ac:dyDescent="0.25">
      <c r="A55213"/>
    </row>
    <row r="55214" spans="1:1" ht="13.2" x14ac:dyDescent="0.25">
      <c r="A55214"/>
    </row>
    <row r="55215" spans="1:1" ht="13.2" x14ac:dyDescent="0.25">
      <c r="A55215"/>
    </row>
    <row r="55216" spans="1:1" ht="13.2" x14ac:dyDescent="0.25">
      <c r="A55216"/>
    </row>
    <row r="55217" spans="1:1" ht="13.2" x14ac:dyDescent="0.25">
      <c r="A55217"/>
    </row>
    <row r="55218" spans="1:1" ht="13.2" x14ac:dyDescent="0.25">
      <c r="A55218"/>
    </row>
    <row r="55219" spans="1:1" ht="13.2" x14ac:dyDescent="0.25">
      <c r="A55219"/>
    </row>
    <row r="55220" spans="1:1" ht="13.2" x14ac:dyDescent="0.25">
      <c r="A55220"/>
    </row>
    <row r="55221" spans="1:1" ht="13.2" x14ac:dyDescent="0.25">
      <c r="A55221"/>
    </row>
    <row r="55222" spans="1:1" ht="13.2" x14ac:dyDescent="0.25">
      <c r="A55222"/>
    </row>
    <row r="55223" spans="1:1" ht="13.2" x14ac:dyDescent="0.25">
      <c r="A55223"/>
    </row>
    <row r="55224" spans="1:1" ht="13.2" x14ac:dyDescent="0.25">
      <c r="A55224"/>
    </row>
    <row r="55225" spans="1:1" ht="13.2" x14ac:dyDescent="0.25">
      <c r="A55225"/>
    </row>
    <row r="55226" spans="1:1" ht="13.2" x14ac:dyDescent="0.25">
      <c r="A55226"/>
    </row>
    <row r="55227" spans="1:1" ht="13.2" x14ac:dyDescent="0.25">
      <c r="A55227"/>
    </row>
    <row r="55228" spans="1:1" ht="13.2" x14ac:dyDescent="0.25">
      <c r="A55228"/>
    </row>
    <row r="55229" spans="1:1" ht="13.2" x14ac:dyDescent="0.25">
      <c r="A55229"/>
    </row>
    <row r="55230" spans="1:1" ht="13.2" x14ac:dyDescent="0.25">
      <c r="A55230"/>
    </row>
    <row r="55231" spans="1:1" ht="13.2" x14ac:dyDescent="0.25">
      <c r="A55231"/>
    </row>
    <row r="55232" spans="1:1" ht="13.2" x14ac:dyDescent="0.25">
      <c r="A55232"/>
    </row>
    <row r="55233" spans="1:1" ht="13.2" x14ac:dyDescent="0.25">
      <c r="A55233"/>
    </row>
    <row r="55234" spans="1:1" ht="13.2" x14ac:dyDescent="0.25">
      <c r="A55234"/>
    </row>
    <row r="55235" spans="1:1" ht="13.2" x14ac:dyDescent="0.25">
      <c r="A55235"/>
    </row>
    <row r="55236" spans="1:1" ht="13.2" x14ac:dyDescent="0.25">
      <c r="A55236"/>
    </row>
    <row r="55237" spans="1:1" ht="13.2" x14ac:dyDescent="0.25">
      <c r="A55237"/>
    </row>
    <row r="55238" spans="1:1" ht="13.2" x14ac:dyDescent="0.25">
      <c r="A55238"/>
    </row>
    <row r="55239" spans="1:1" ht="13.2" x14ac:dyDescent="0.25">
      <c r="A55239"/>
    </row>
    <row r="55240" spans="1:1" ht="13.2" x14ac:dyDescent="0.25">
      <c r="A55240"/>
    </row>
    <row r="55241" spans="1:1" ht="13.2" x14ac:dyDescent="0.25">
      <c r="A55241"/>
    </row>
    <row r="55242" spans="1:1" ht="13.2" x14ac:dyDescent="0.25">
      <c r="A55242"/>
    </row>
    <row r="55243" spans="1:1" ht="13.2" x14ac:dyDescent="0.25">
      <c r="A55243"/>
    </row>
    <row r="55244" spans="1:1" ht="13.2" x14ac:dyDescent="0.25">
      <c r="A55244"/>
    </row>
    <row r="55245" spans="1:1" ht="13.2" x14ac:dyDescent="0.25">
      <c r="A55245"/>
    </row>
    <row r="55246" spans="1:1" ht="13.2" x14ac:dyDescent="0.25">
      <c r="A55246"/>
    </row>
    <row r="55247" spans="1:1" ht="13.2" x14ac:dyDescent="0.25">
      <c r="A55247"/>
    </row>
    <row r="55248" spans="1:1" ht="13.2" x14ac:dyDescent="0.25">
      <c r="A55248"/>
    </row>
    <row r="55249" spans="1:1" ht="13.2" x14ac:dyDescent="0.25">
      <c r="A55249"/>
    </row>
    <row r="55250" spans="1:1" ht="13.2" x14ac:dyDescent="0.25">
      <c r="A55250"/>
    </row>
    <row r="55251" spans="1:1" ht="13.2" x14ac:dyDescent="0.25">
      <c r="A55251"/>
    </row>
    <row r="55252" spans="1:1" ht="13.2" x14ac:dyDescent="0.25">
      <c r="A55252"/>
    </row>
    <row r="55253" spans="1:1" ht="13.2" x14ac:dyDescent="0.25">
      <c r="A55253"/>
    </row>
    <row r="55254" spans="1:1" ht="13.2" x14ac:dyDescent="0.25">
      <c r="A55254"/>
    </row>
    <row r="55255" spans="1:1" ht="13.2" x14ac:dyDescent="0.25">
      <c r="A55255"/>
    </row>
    <row r="55256" spans="1:1" ht="13.2" x14ac:dyDescent="0.25">
      <c r="A55256"/>
    </row>
    <row r="55257" spans="1:1" ht="13.2" x14ac:dyDescent="0.25">
      <c r="A55257"/>
    </row>
    <row r="55258" spans="1:1" ht="13.2" x14ac:dyDescent="0.25">
      <c r="A55258"/>
    </row>
    <row r="55259" spans="1:1" ht="13.2" x14ac:dyDescent="0.25">
      <c r="A55259"/>
    </row>
    <row r="55260" spans="1:1" ht="13.2" x14ac:dyDescent="0.25">
      <c r="A55260"/>
    </row>
    <row r="55261" spans="1:1" ht="13.2" x14ac:dyDescent="0.25">
      <c r="A55261"/>
    </row>
    <row r="55262" spans="1:1" ht="13.2" x14ac:dyDescent="0.25">
      <c r="A55262"/>
    </row>
    <row r="55263" spans="1:1" ht="13.2" x14ac:dyDescent="0.25">
      <c r="A55263"/>
    </row>
    <row r="55264" spans="1:1" ht="13.2" x14ac:dyDescent="0.25">
      <c r="A55264"/>
    </row>
    <row r="55265" spans="1:1" ht="13.2" x14ac:dyDescent="0.25">
      <c r="A55265"/>
    </row>
    <row r="55266" spans="1:1" ht="13.2" x14ac:dyDescent="0.25">
      <c r="A55266"/>
    </row>
    <row r="55267" spans="1:1" ht="13.2" x14ac:dyDescent="0.25">
      <c r="A55267"/>
    </row>
    <row r="55268" spans="1:1" ht="13.2" x14ac:dyDescent="0.25">
      <c r="A55268"/>
    </row>
    <row r="55269" spans="1:1" ht="13.2" x14ac:dyDescent="0.25">
      <c r="A55269"/>
    </row>
    <row r="55270" spans="1:1" ht="13.2" x14ac:dyDescent="0.25">
      <c r="A55270"/>
    </row>
    <row r="55271" spans="1:1" ht="13.2" x14ac:dyDescent="0.25">
      <c r="A55271"/>
    </row>
    <row r="55272" spans="1:1" ht="13.2" x14ac:dyDescent="0.25">
      <c r="A55272"/>
    </row>
    <row r="55273" spans="1:1" ht="13.2" x14ac:dyDescent="0.25">
      <c r="A55273"/>
    </row>
    <row r="55274" spans="1:1" ht="13.2" x14ac:dyDescent="0.25">
      <c r="A55274"/>
    </row>
    <row r="55275" spans="1:1" ht="13.2" x14ac:dyDescent="0.25">
      <c r="A55275"/>
    </row>
    <row r="55276" spans="1:1" ht="13.2" x14ac:dyDescent="0.25">
      <c r="A55276"/>
    </row>
    <row r="55277" spans="1:1" ht="13.2" x14ac:dyDescent="0.25">
      <c r="A55277"/>
    </row>
    <row r="55278" spans="1:1" ht="13.2" x14ac:dyDescent="0.25">
      <c r="A55278"/>
    </row>
    <row r="55279" spans="1:1" ht="13.2" x14ac:dyDescent="0.25">
      <c r="A55279"/>
    </row>
    <row r="55280" spans="1:1" ht="13.2" x14ac:dyDescent="0.25">
      <c r="A55280"/>
    </row>
    <row r="55281" spans="1:1" ht="13.2" x14ac:dyDescent="0.25">
      <c r="A55281"/>
    </row>
    <row r="55282" spans="1:1" ht="13.2" x14ac:dyDescent="0.25">
      <c r="A55282"/>
    </row>
    <row r="55283" spans="1:1" ht="13.2" x14ac:dyDescent="0.25">
      <c r="A55283"/>
    </row>
    <row r="55284" spans="1:1" ht="13.2" x14ac:dyDescent="0.25">
      <c r="A55284"/>
    </row>
    <row r="55285" spans="1:1" ht="13.2" x14ac:dyDescent="0.25">
      <c r="A55285"/>
    </row>
    <row r="55286" spans="1:1" ht="13.2" x14ac:dyDescent="0.25">
      <c r="A55286"/>
    </row>
    <row r="55287" spans="1:1" ht="13.2" x14ac:dyDescent="0.25">
      <c r="A55287"/>
    </row>
    <row r="55288" spans="1:1" ht="13.2" x14ac:dyDescent="0.25">
      <c r="A55288"/>
    </row>
    <row r="55289" spans="1:1" ht="13.2" x14ac:dyDescent="0.25">
      <c r="A55289"/>
    </row>
    <row r="55290" spans="1:1" ht="13.2" x14ac:dyDescent="0.25">
      <c r="A55290"/>
    </row>
    <row r="55291" spans="1:1" ht="13.2" x14ac:dyDescent="0.25">
      <c r="A55291"/>
    </row>
    <row r="55292" spans="1:1" ht="13.2" x14ac:dyDescent="0.25">
      <c r="A55292"/>
    </row>
    <row r="55293" spans="1:1" ht="13.2" x14ac:dyDescent="0.25">
      <c r="A55293"/>
    </row>
    <row r="55294" spans="1:1" ht="13.2" x14ac:dyDescent="0.25">
      <c r="A55294"/>
    </row>
    <row r="55295" spans="1:1" ht="13.2" x14ac:dyDescent="0.25">
      <c r="A55295"/>
    </row>
    <row r="55296" spans="1:1" ht="13.2" x14ac:dyDescent="0.25">
      <c r="A55296"/>
    </row>
    <row r="55297" spans="1:1" ht="13.2" x14ac:dyDescent="0.25">
      <c r="A55297"/>
    </row>
    <row r="55298" spans="1:1" ht="13.2" x14ac:dyDescent="0.25">
      <c r="A55298"/>
    </row>
    <row r="55299" spans="1:1" ht="13.2" x14ac:dyDescent="0.25">
      <c r="A55299"/>
    </row>
    <row r="55300" spans="1:1" ht="13.2" x14ac:dyDescent="0.25">
      <c r="A55300"/>
    </row>
    <row r="55301" spans="1:1" ht="13.2" x14ac:dyDescent="0.25">
      <c r="A55301"/>
    </row>
    <row r="55302" spans="1:1" ht="13.2" x14ac:dyDescent="0.25">
      <c r="A55302"/>
    </row>
    <row r="55303" spans="1:1" ht="13.2" x14ac:dyDescent="0.25">
      <c r="A55303"/>
    </row>
    <row r="55304" spans="1:1" ht="13.2" x14ac:dyDescent="0.25">
      <c r="A55304"/>
    </row>
    <row r="55305" spans="1:1" ht="13.2" x14ac:dyDescent="0.25">
      <c r="A55305"/>
    </row>
    <row r="55306" spans="1:1" ht="13.2" x14ac:dyDescent="0.25">
      <c r="A55306"/>
    </row>
    <row r="55307" spans="1:1" ht="13.2" x14ac:dyDescent="0.25">
      <c r="A55307"/>
    </row>
    <row r="55308" spans="1:1" ht="13.2" x14ac:dyDescent="0.25">
      <c r="A55308"/>
    </row>
    <row r="55309" spans="1:1" ht="13.2" x14ac:dyDescent="0.25">
      <c r="A55309"/>
    </row>
    <row r="55310" spans="1:1" ht="13.2" x14ac:dyDescent="0.25">
      <c r="A55310"/>
    </row>
    <row r="55311" spans="1:1" ht="13.2" x14ac:dyDescent="0.25">
      <c r="A55311"/>
    </row>
    <row r="55312" spans="1:1" ht="13.2" x14ac:dyDescent="0.25">
      <c r="A55312"/>
    </row>
    <row r="55313" spans="1:1" ht="13.2" x14ac:dyDescent="0.25">
      <c r="A55313"/>
    </row>
    <row r="55314" spans="1:1" ht="13.2" x14ac:dyDescent="0.25">
      <c r="A55314"/>
    </row>
    <row r="55315" spans="1:1" ht="13.2" x14ac:dyDescent="0.25">
      <c r="A55315"/>
    </row>
    <row r="55316" spans="1:1" ht="13.2" x14ac:dyDescent="0.25">
      <c r="A55316"/>
    </row>
    <row r="55317" spans="1:1" ht="13.2" x14ac:dyDescent="0.25">
      <c r="A55317"/>
    </row>
    <row r="55318" spans="1:1" ht="13.2" x14ac:dyDescent="0.25">
      <c r="A55318"/>
    </row>
    <row r="55319" spans="1:1" ht="13.2" x14ac:dyDescent="0.25">
      <c r="A55319"/>
    </row>
    <row r="55320" spans="1:1" ht="13.2" x14ac:dyDescent="0.25">
      <c r="A55320"/>
    </row>
    <row r="55321" spans="1:1" ht="13.2" x14ac:dyDescent="0.25">
      <c r="A55321"/>
    </row>
    <row r="55322" spans="1:1" ht="13.2" x14ac:dyDescent="0.25">
      <c r="A55322"/>
    </row>
    <row r="55323" spans="1:1" ht="13.2" x14ac:dyDescent="0.25">
      <c r="A55323"/>
    </row>
    <row r="55324" spans="1:1" ht="13.2" x14ac:dyDescent="0.25">
      <c r="A55324"/>
    </row>
    <row r="55325" spans="1:1" ht="13.2" x14ac:dyDescent="0.25">
      <c r="A55325"/>
    </row>
    <row r="55326" spans="1:1" ht="13.2" x14ac:dyDescent="0.25">
      <c r="A55326"/>
    </row>
    <row r="55327" spans="1:1" ht="13.2" x14ac:dyDescent="0.25">
      <c r="A55327"/>
    </row>
    <row r="55328" spans="1:1" ht="13.2" x14ac:dyDescent="0.25">
      <c r="A55328"/>
    </row>
    <row r="55329" spans="1:1" ht="13.2" x14ac:dyDescent="0.25">
      <c r="A55329"/>
    </row>
    <row r="55330" spans="1:1" ht="13.2" x14ac:dyDescent="0.25">
      <c r="A55330"/>
    </row>
    <row r="55331" spans="1:1" ht="13.2" x14ac:dyDescent="0.25">
      <c r="A55331"/>
    </row>
    <row r="55332" spans="1:1" ht="13.2" x14ac:dyDescent="0.25">
      <c r="A55332"/>
    </row>
    <row r="55333" spans="1:1" ht="13.2" x14ac:dyDescent="0.25">
      <c r="A55333"/>
    </row>
    <row r="55334" spans="1:1" ht="13.2" x14ac:dyDescent="0.25">
      <c r="A55334"/>
    </row>
    <row r="55335" spans="1:1" ht="13.2" x14ac:dyDescent="0.25">
      <c r="A55335"/>
    </row>
    <row r="55336" spans="1:1" ht="13.2" x14ac:dyDescent="0.25">
      <c r="A55336"/>
    </row>
    <row r="55337" spans="1:1" ht="13.2" x14ac:dyDescent="0.25">
      <c r="A55337"/>
    </row>
    <row r="55338" spans="1:1" ht="13.2" x14ac:dyDescent="0.25">
      <c r="A55338"/>
    </row>
    <row r="55339" spans="1:1" ht="13.2" x14ac:dyDescent="0.25">
      <c r="A55339"/>
    </row>
    <row r="55340" spans="1:1" ht="13.2" x14ac:dyDescent="0.25">
      <c r="A55340"/>
    </row>
    <row r="55341" spans="1:1" ht="13.2" x14ac:dyDescent="0.25">
      <c r="A55341"/>
    </row>
    <row r="55342" spans="1:1" ht="13.2" x14ac:dyDescent="0.25">
      <c r="A55342"/>
    </row>
    <row r="55343" spans="1:1" ht="13.2" x14ac:dyDescent="0.25">
      <c r="A55343"/>
    </row>
    <row r="55344" spans="1:1" ht="13.2" x14ac:dyDescent="0.25">
      <c r="A55344"/>
    </row>
    <row r="55345" spans="1:1" ht="13.2" x14ac:dyDescent="0.25">
      <c r="A55345"/>
    </row>
    <row r="55346" spans="1:1" ht="13.2" x14ac:dyDescent="0.25">
      <c r="A55346"/>
    </row>
    <row r="55347" spans="1:1" ht="13.2" x14ac:dyDescent="0.25">
      <c r="A55347"/>
    </row>
    <row r="55348" spans="1:1" ht="13.2" x14ac:dyDescent="0.25">
      <c r="A55348"/>
    </row>
    <row r="55349" spans="1:1" ht="13.2" x14ac:dyDescent="0.25">
      <c r="A55349"/>
    </row>
    <row r="55350" spans="1:1" ht="13.2" x14ac:dyDescent="0.25">
      <c r="A55350"/>
    </row>
    <row r="55351" spans="1:1" ht="13.2" x14ac:dyDescent="0.25">
      <c r="A55351"/>
    </row>
    <row r="55352" spans="1:1" ht="13.2" x14ac:dyDescent="0.25">
      <c r="A55352"/>
    </row>
    <row r="55353" spans="1:1" ht="13.2" x14ac:dyDescent="0.25">
      <c r="A55353"/>
    </row>
    <row r="55354" spans="1:1" ht="13.2" x14ac:dyDescent="0.25">
      <c r="A55354"/>
    </row>
    <row r="55355" spans="1:1" ht="13.2" x14ac:dyDescent="0.25">
      <c r="A55355"/>
    </row>
    <row r="55356" spans="1:1" ht="13.2" x14ac:dyDescent="0.25">
      <c r="A55356"/>
    </row>
    <row r="55357" spans="1:1" ht="13.2" x14ac:dyDescent="0.25">
      <c r="A55357"/>
    </row>
    <row r="55358" spans="1:1" ht="13.2" x14ac:dyDescent="0.25">
      <c r="A55358"/>
    </row>
    <row r="55359" spans="1:1" ht="13.2" x14ac:dyDescent="0.25">
      <c r="A55359"/>
    </row>
    <row r="55360" spans="1:1" ht="13.2" x14ac:dyDescent="0.25">
      <c r="A55360"/>
    </row>
    <row r="55361" spans="1:1" ht="13.2" x14ac:dyDescent="0.25">
      <c r="A55361"/>
    </row>
    <row r="55362" spans="1:1" ht="13.2" x14ac:dyDescent="0.25">
      <c r="A55362"/>
    </row>
    <row r="55363" spans="1:1" ht="13.2" x14ac:dyDescent="0.25">
      <c r="A55363"/>
    </row>
    <row r="55364" spans="1:1" ht="13.2" x14ac:dyDescent="0.25">
      <c r="A55364"/>
    </row>
    <row r="55365" spans="1:1" ht="13.2" x14ac:dyDescent="0.25">
      <c r="A55365"/>
    </row>
    <row r="55366" spans="1:1" ht="13.2" x14ac:dyDescent="0.25">
      <c r="A55366"/>
    </row>
    <row r="55367" spans="1:1" ht="13.2" x14ac:dyDescent="0.25">
      <c r="A55367"/>
    </row>
    <row r="55368" spans="1:1" ht="13.2" x14ac:dyDescent="0.25">
      <c r="A55368"/>
    </row>
    <row r="55369" spans="1:1" ht="13.2" x14ac:dyDescent="0.25">
      <c r="A55369"/>
    </row>
    <row r="55370" spans="1:1" ht="13.2" x14ac:dyDescent="0.25">
      <c r="A55370"/>
    </row>
    <row r="55371" spans="1:1" ht="13.2" x14ac:dyDescent="0.25">
      <c r="A55371"/>
    </row>
    <row r="55372" spans="1:1" ht="13.2" x14ac:dyDescent="0.25">
      <c r="A55372"/>
    </row>
    <row r="55373" spans="1:1" ht="13.2" x14ac:dyDescent="0.25">
      <c r="A55373"/>
    </row>
    <row r="55374" spans="1:1" ht="13.2" x14ac:dyDescent="0.25">
      <c r="A55374"/>
    </row>
    <row r="55375" spans="1:1" ht="13.2" x14ac:dyDescent="0.25">
      <c r="A55375"/>
    </row>
    <row r="55376" spans="1:1" ht="13.2" x14ac:dyDescent="0.25">
      <c r="A55376"/>
    </row>
    <row r="55377" spans="1:1" ht="13.2" x14ac:dyDescent="0.25">
      <c r="A55377"/>
    </row>
    <row r="55378" spans="1:1" ht="13.2" x14ac:dyDescent="0.25">
      <c r="A55378"/>
    </row>
    <row r="55379" spans="1:1" ht="13.2" x14ac:dyDescent="0.25">
      <c r="A55379"/>
    </row>
    <row r="55380" spans="1:1" ht="13.2" x14ac:dyDescent="0.25">
      <c r="A55380"/>
    </row>
    <row r="55381" spans="1:1" ht="13.2" x14ac:dyDescent="0.25">
      <c r="A55381"/>
    </row>
    <row r="55382" spans="1:1" ht="13.2" x14ac:dyDescent="0.25">
      <c r="A55382"/>
    </row>
    <row r="55383" spans="1:1" ht="13.2" x14ac:dyDescent="0.25">
      <c r="A55383"/>
    </row>
    <row r="55384" spans="1:1" ht="13.2" x14ac:dyDescent="0.25">
      <c r="A55384"/>
    </row>
    <row r="55385" spans="1:1" ht="13.2" x14ac:dyDescent="0.25">
      <c r="A55385"/>
    </row>
    <row r="55386" spans="1:1" ht="13.2" x14ac:dyDescent="0.25">
      <c r="A55386"/>
    </row>
    <row r="55387" spans="1:1" ht="13.2" x14ac:dyDescent="0.25">
      <c r="A55387"/>
    </row>
    <row r="55388" spans="1:1" ht="13.2" x14ac:dyDescent="0.25">
      <c r="A55388"/>
    </row>
    <row r="55389" spans="1:1" ht="13.2" x14ac:dyDescent="0.25">
      <c r="A55389"/>
    </row>
    <row r="55390" spans="1:1" ht="13.2" x14ac:dyDescent="0.25">
      <c r="A55390"/>
    </row>
    <row r="55391" spans="1:1" ht="13.2" x14ac:dyDescent="0.25">
      <c r="A55391"/>
    </row>
    <row r="55392" spans="1:1" ht="13.2" x14ac:dyDescent="0.25">
      <c r="A55392"/>
    </row>
    <row r="55393" spans="1:1" ht="13.2" x14ac:dyDescent="0.25">
      <c r="A55393"/>
    </row>
    <row r="55394" spans="1:1" ht="13.2" x14ac:dyDescent="0.25">
      <c r="A55394"/>
    </row>
    <row r="55395" spans="1:1" ht="13.2" x14ac:dyDescent="0.25">
      <c r="A55395"/>
    </row>
    <row r="55396" spans="1:1" ht="13.2" x14ac:dyDescent="0.25">
      <c r="A55396"/>
    </row>
    <row r="55397" spans="1:1" ht="13.2" x14ac:dyDescent="0.25">
      <c r="A55397"/>
    </row>
    <row r="55398" spans="1:1" ht="13.2" x14ac:dyDescent="0.25">
      <c r="A55398"/>
    </row>
    <row r="55399" spans="1:1" ht="13.2" x14ac:dyDescent="0.25">
      <c r="A55399"/>
    </row>
    <row r="55400" spans="1:1" ht="13.2" x14ac:dyDescent="0.25">
      <c r="A55400"/>
    </row>
    <row r="55401" spans="1:1" ht="13.2" x14ac:dyDescent="0.25">
      <c r="A55401"/>
    </row>
    <row r="55402" spans="1:1" ht="13.2" x14ac:dyDescent="0.25">
      <c r="A55402"/>
    </row>
    <row r="55403" spans="1:1" ht="13.2" x14ac:dyDescent="0.25">
      <c r="A55403"/>
    </row>
    <row r="55404" spans="1:1" ht="13.2" x14ac:dyDescent="0.25">
      <c r="A55404"/>
    </row>
    <row r="55405" spans="1:1" ht="13.2" x14ac:dyDescent="0.25">
      <c r="A55405"/>
    </row>
    <row r="55406" spans="1:1" ht="13.2" x14ac:dyDescent="0.25">
      <c r="A55406"/>
    </row>
    <row r="55407" spans="1:1" ht="13.2" x14ac:dyDescent="0.25">
      <c r="A55407"/>
    </row>
    <row r="55408" spans="1:1" ht="13.2" x14ac:dyDescent="0.25">
      <c r="A55408"/>
    </row>
    <row r="55409" spans="1:1" ht="13.2" x14ac:dyDescent="0.25">
      <c r="A55409"/>
    </row>
    <row r="55410" spans="1:1" ht="13.2" x14ac:dyDescent="0.25">
      <c r="A55410"/>
    </row>
    <row r="55411" spans="1:1" ht="13.2" x14ac:dyDescent="0.25">
      <c r="A55411"/>
    </row>
    <row r="55412" spans="1:1" ht="13.2" x14ac:dyDescent="0.25">
      <c r="A55412"/>
    </row>
    <row r="55413" spans="1:1" ht="13.2" x14ac:dyDescent="0.25">
      <c r="A55413"/>
    </row>
    <row r="55414" spans="1:1" ht="13.2" x14ac:dyDescent="0.25">
      <c r="A55414"/>
    </row>
    <row r="55415" spans="1:1" ht="13.2" x14ac:dyDescent="0.25">
      <c r="A55415"/>
    </row>
    <row r="55416" spans="1:1" ht="13.2" x14ac:dyDescent="0.25">
      <c r="A55416"/>
    </row>
    <row r="55417" spans="1:1" ht="13.2" x14ac:dyDescent="0.25">
      <c r="A55417"/>
    </row>
    <row r="55418" spans="1:1" ht="13.2" x14ac:dyDescent="0.25">
      <c r="A55418"/>
    </row>
    <row r="55419" spans="1:1" ht="13.2" x14ac:dyDescent="0.25">
      <c r="A55419"/>
    </row>
    <row r="55420" spans="1:1" ht="13.2" x14ac:dyDescent="0.25">
      <c r="A55420"/>
    </row>
    <row r="55421" spans="1:1" ht="13.2" x14ac:dyDescent="0.25">
      <c r="A55421"/>
    </row>
    <row r="55422" spans="1:1" ht="13.2" x14ac:dyDescent="0.25">
      <c r="A55422"/>
    </row>
    <row r="55423" spans="1:1" ht="13.2" x14ac:dyDescent="0.25">
      <c r="A55423"/>
    </row>
    <row r="55424" spans="1:1" ht="13.2" x14ac:dyDescent="0.25">
      <c r="A55424"/>
    </row>
    <row r="55425" spans="1:1" ht="13.2" x14ac:dyDescent="0.25">
      <c r="A55425"/>
    </row>
    <row r="55426" spans="1:1" ht="13.2" x14ac:dyDescent="0.25">
      <c r="A55426"/>
    </row>
    <row r="55427" spans="1:1" ht="13.2" x14ac:dyDescent="0.25">
      <c r="A55427"/>
    </row>
    <row r="55428" spans="1:1" ht="13.2" x14ac:dyDescent="0.25">
      <c r="A55428"/>
    </row>
    <row r="55429" spans="1:1" ht="13.2" x14ac:dyDescent="0.25">
      <c r="A55429"/>
    </row>
    <row r="55430" spans="1:1" ht="13.2" x14ac:dyDescent="0.25">
      <c r="A55430"/>
    </row>
    <row r="55431" spans="1:1" ht="13.2" x14ac:dyDescent="0.25">
      <c r="A55431"/>
    </row>
    <row r="55432" spans="1:1" ht="13.2" x14ac:dyDescent="0.25">
      <c r="A55432"/>
    </row>
    <row r="55433" spans="1:1" ht="13.2" x14ac:dyDescent="0.25">
      <c r="A55433"/>
    </row>
    <row r="55434" spans="1:1" ht="13.2" x14ac:dyDescent="0.25">
      <c r="A55434"/>
    </row>
    <row r="55435" spans="1:1" ht="13.2" x14ac:dyDescent="0.25">
      <c r="A55435"/>
    </row>
    <row r="55436" spans="1:1" ht="13.2" x14ac:dyDescent="0.25">
      <c r="A55436"/>
    </row>
    <row r="55437" spans="1:1" ht="13.2" x14ac:dyDescent="0.25">
      <c r="A55437"/>
    </row>
    <row r="55438" spans="1:1" ht="13.2" x14ac:dyDescent="0.25">
      <c r="A55438"/>
    </row>
    <row r="55439" spans="1:1" ht="13.2" x14ac:dyDescent="0.25">
      <c r="A55439"/>
    </row>
    <row r="55440" spans="1:1" ht="13.2" x14ac:dyDescent="0.25">
      <c r="A55440"/>
    </row>
    <row r="55441" spans="1:1" ht="13.2" x14ac:dyDescent="0.25">
      <c r="A55441"/>
    </row>
    <row r="55442" spans="1:1" ht="13.2" x14ac:dyDescent="0.25">
      <c r="A55442"/>
    </row>
    <row r="55443" spans="1:1" ht="13.2" x14ac:dyDescent="0.25">
      <c r="A55443"/>
    </row>
    <row r="55444" spans="1:1" ht="13.2" x14ac:dyDescent="0.25">
      <c r="A55444"/>
    </row>
    <row r="55445" spans="1:1" ht="13.2" x14ac:dyDescent="0.25">
      <c r="A55445"/>
    </row>
    <row r="55446" spans="1:1" ht="13.2" x14ac:dyDescent="0.25">
      <c r="A55446"/>
    </row>
    <row r="55447" spans="1:1" ht="13.2" x14ac:dyDescent="0.25">
      <c r="A55447"/>
    </row>
    <row r="55448" spans="1:1" ht="13.2" x14ac:dyDescent="0.25">
      <c r="A55448"/>
    </row>
    <row r="55449" spans="1:1" ht="13.2" x14ac:dyDescent="0.25">
      <c r="A55449"/>
    </row>
    <row r="55450" spans="1:1" ht="13.2" x14ac:dyDescent="0.25">
      <c r="A55450"/>
    </row>
    <row r="55451" spans="1:1" ht="13.2" x14ac:dyDescent="0.25">
      <c r="A55451"/>
    </row>
    <row r="55452" spans="1:1" ht="13.2" x14ac:dyDescent="0.25">
      <c r="A55452"/>
    </row>
    <row r="55453" spans="1:1" ht="13.2" x14ac:dyDescent="0.25">
      <c r="A55453"/>
    </row>
    <row r="55454" spans="1:1" ht="13.2" x14ac:dyDescent="0.25">
      <c r="A55454"/>
    </row>
    <row r="55455" spans="1:1" ht="13.2" x14ac:dyDescent="0.25">
      <c r="A55455"/>
    </row>
    <row r="55456" spans="1:1" ht="13.2" x14ac:dyDescent="0.25">
      <c r="A55456"/>
    </row>
    <row r="55457" spans="1:1" ht="13.2" x14ac:dyDescent="0.25">
      <c r="A55457"/>
    </row>
    <row r="55458" spans="1:1" ht="13.2" x14ac:dyDescent="0.25">
      <c r="A55458"/>
    </row>
    <row r="55459" spans="1:1" ht="13.2" x14ac:dyDescent="0.25">
      <c r="A55459"/>
    </row>
    <row r="55460" spans="1:1" ht="13.2" x14ac:dyDescent="0.25">
      <c r="A55460"/>
    </row>
    <row r="55461" spans="1:1" ht="13.2" x14ac:dyDescent="0.25">
      <c r="A55461"/>
    </row>
    <row r="55462" spans="1:1" ht="13.2" x14ac:dyDescent="0.25">
      <c r="A55462"/>
    </row>
    <row r="55463" spans="1:1" ht="13.2" x14ac:dyDescent="0.25">
      <c r="A55463"/>
    </row>
    <row r="55464" spans="1:1" ht="13.2" x14ac:dyDescent="0.25">
      <c r="A55464"/>
    </row>
    <row r="55465" spans="1:1" ht="13.2" x14ac:dyDescent="0.25">
      <c r="A55465"/>
    </row>
    <row r="55466" spans="1:1" ht="13.2" x14ac:dyDescent="0.25">
      <c r="A55466"/>
    </row>
    <row r="55467" spans="1:1" ht="13.2" x14ac:dyDescent="0.25">
      <c r="A55467"/>
    </row>
    <row r="55468" spans="1:1" ht="13.2" x14ac:dyDescent="0.25">
      <c r="A55468"/>
    </row>
    <row r="55469" spans="1:1" ht="13.2" x14ac:dyDescent="0.25">
      <c r="A55469"/>
    </row>
    <row r="55470" spans="1:1" ht="13.2" x14ac:dyDescent="0.25">
      <c r="A55470"/>
    </row>
    <row r="55471" spans="1:1" ht="13.2" x14ac:dyDescent="0.25">
      <c r="A55471"/>
    </row>
    <row r="55472" spans="1:1" ht="13.2" x14ac:dyDescent="0.25">
      <c r="A55472"/>
    </row>
    <row r="55473" spans="1:1" ht="13.2" x14ac:dyDescent="0.25">
      <c r="A55473"/>
    </row>
    <row r="55474" spans="1:1" ht="13.2" x14ac:dyDescent="0.25">
      <c r="A55474"/>
    </row>
    <row r="55475" spans="1:1" ht="13.2" x14ac:dyDescent="0.25">
      <c r="A55475"/>
    </row>
    <row r="55476" spans="1:1" ht="13.2" x14ac:dyDescent="0.25">
      <c r="A55476"/>
    </row>
    <row r="55477" spans="1:1" ht="13.2" x14ac:dyDescent="0.25">
      <c r="A55477"/>
    </row>
    <row r="55478" spans="1:1" ht="13.2" x14ac:dyDescent="0.25">
      <c r="A55478"/>
    </row>
    <row r="55479" spans="1:1" ht="13.2" x14ac:dyDescent="0.25">
      <c r="A55479"/>
    </row>
    <row r="55480" spans="1:1" ht="13.2" x14ac:dyDescent="0.25">
      <c r="A55480"/>
    </row>
    <row r="55481" spans="1:1" ht="13.2" x14ac:dyDescent="0.25">
      <c r="A55481"/>
    </row>
    <row r="55482" spans="1:1" ht="13.2" x14ac:dyDescent="0.25">
      <c r="A55482"/>
    </row>
    <row r="55483" spans="1:1" ht="13.2" x14ac:dyDescent="0.25">
      <c r="A55483"/>
    </row>
    <row r="55484" spans="1:1" ht="13.2" x14ac:dyDescent="0.25">
      <c r="A55484"/>
    </row>
    <row r="55485" spans="1:1" ht="13.2" x14ac:dyDescent="0.25">
      <c r="A55485"/>
    </row>
    <row r="55486" spans="1:1" ht="13.2" x14ac:dyDescent="0.25">
      <c r="A55486"/>
    </row>
    <row r="55487" spans="1:1" ht="13.2" x14ac:dyDescent="0.25">
      <c r="A55487"/>
    </row>
    <row r="55488" spans="1:1" ht="13.2" x14ac:dyDescent="0.25">
      <c r="A55488"/>
    </row>
    <row r="55489" spans="1:1" ht="13.2" x14ac:dyDescent="0.25">
      <c r="A55489"/>
    </row>
    <row r="55490" spans="1:1" ht="13.2" x14ac:dyDescent="0.25">
      <c r="A55490"/>
    </row>
    <row r="55491" spans="1:1" ht="13.2" x14ac:dyDescent="0.25">
      <c r="A55491"/>
    </row>
    <row r="55492" spans="1:1" ht="13.2" x14ac:dyDescent="0.25">
      <c r="A55492"/>
    </row>
    <row r="55493" spans="1:1" ht="13.2" x14ac:dyDescent="0.25">
      <c r="A55493"/>
    </row>
    <row r="55494" spans="1:1" ht="13.2" x14ac:dyDescent="0.25">
      <c r="A55494"/>
    </row>
    <row r="55495" spans="1:1" ht="13.2" x14ac:dyDescent="0.25">
      <c r="A55495"/>
    </row>
    <row r="55496" spans="1:1" ht="13.2" x14ac:dyDescent="0.25">
      <c r="A55496"/>
    </row>
    <row r="55497" spans="1:1" ht="13.2" x14ac:dyDescent="0.25">
      <c r="A55497"/>
    </row>
    <row r="55498" spans="1:1" ht="13.2" x14ac:dyDescent="0.25">
      <c r="A55498"/>
    </row>
    <row r="55499" spans="1:1" ht="13.2" x14ac:dyDescent="0.25">
      <c r="A55499"/>
    </row>
    <row r="55500" spans="1:1" ht="13.2" x14ac:dyDescent="0.25">
      <c r="A55500"/>
    </row>
    <row r="55501" spans="1:1" ht="13.2" x14ac:dyDescent="0.25">
      <c r="A55501"/>
    </row>
    <row r="55502" spans="1:1" ht="13.2" x14ac:dyDescent="0.25">
      <c r="A55502"/>
    </row>
    <row r="55503" spans="1:1" ht="13.2" x14ac:dyDescent="0.25">
      <c r="A55503"/>
    </row>
    <row r="55504" spans="1:1" ht="13.2" x14ac:dyDescent="0.25">
      <c r="A55504"/>
    </row>
    <row r="55505" spans="1:1" ht="13.2" x14ac:dyDescent="0.25">
      <c r="A55505"/>
    </row>
    <row r="55506" spans="1:1" ht="13.2" x14ac:dyDescent="0.25">
      <c r="A55506"/>
    </row>
    <row r="55507" spans="1:1" ht="13.2" x14ac:dyDescent="0.25">
      <c r="A55507"/>
    </row>
    <row r="55508" spans="1:1" ht="13.2" x14ac:dyDescent="0.25">
      <c r="A55508"/>
    </row>
    <row r="55509" spans="1:1" ht="13.2" x14ac:dyDescent="0.25">
      <c r="A55509"/>
    </row>
    <row r="55510" spans="1:1" ht="13.2" x14ac:dyDescent="0.25">
      <c r="A55510"/>
    </row>
    <row r="55511" spans="1:1" ht="13.2" x14ac:dyDescent="0.25">
      <c r="A55511"/>
    </row>
    <row r="55512" spans="1:1" ht="13.2" x14ac:dyDescent="0.25">
      <c r="A55512"/>
    </row>
    <row r="55513" spans="1:1" ht="13.2" x14ac:dyDescent="0.25">
      <c r="A55513"/>
    </row>
    <row r="55514" spans="1:1" ht="13.2" x14ac:dyDescent="0.25">
      <c r="A55514"/>
    </row>
    <row r="55515" spans="1:1" ht="13.2" x14ac:dyDescent="0.25">
      <c r="A55515"/>
    </row>
    <row r="55516" spans="1:1" ht="13.2" x14ac:dyDescent="0.25">
      <c r="A55516"/>
    </row>
    <row r="55517" spans="1:1" ht="13.2" x14ac:dyDescent="0.25">
      <c r="A55517"/>
    </row>
    <row r="55518" spans="1:1" ht="13.2" x14ac:dyDescent="0.25">
      <c r="A55518"/>
    </row>
    <row r="55519" spans="1:1" ht="13.2" x14ac:dyDescent="0.25">
      <c r="A55519"/>
    </row>
    <row r="55520" spans="1:1" ht="13.2" x14ac:dyDescent="0.25">
      <c r="A55520"/>
    </row>
    <row r="55521" spans="1:1" ht="13.2" x14ac:dyDescent="0.25">
      <c r="A55521"/>
    </row>
    <row r="55522" spans="1:1" ht="13.2" x14ac:dyDescent="0.25">
      <c r="A55522"/>
    </row>
    <row r="55523" spans="1:1" ht="13.2" x14ac:dyDescent="0.25">
      <c r="A55523"/>
    </row>
    <row r="55524" spans="1:1" ht="13.2" x14ac:dyDescent="0.25">
      <c r="A55524"/>
    </row>
    <row r="55525" spans="1:1" ht="13.2" x14ac:dyDescent="0.25">
      <c r="A55525"/>
    </row>
    <row r="55526" spans="1:1" ht="13.2" x14ac:dyDescent="0.25">
      <c r="A55526"/>
    </row>
    <row r="55527" spans="1:1" ht="13.2" x14ac:dyDescent="0.25">
      <c r="A55527"/>
    </row>
    <row r="55528" spans="1:1" ht="13.2" x14ac:dyDescent="0.25">
      <c r="A55528"/>
    </row>
    <row r="55529" spans="1:1" ht="13.2" x14ac:dyDescent="0.25">
      <c r="A55529"/>
    </row>
    <row r="55530" spans="1:1" ht="13.2" x14ac:dyDescent="0.25">
      <c r="A55530"/>
    </row>
    <row r="55531" spans="1:1" ht="13.2" x14ac:dyDescent="0.25">
      <c r="A55531"/>
    </row>
    <row r="55532" spans="1:1" ht="13.2" x14ac:dyDescent="0.25">
      <c r="A55532"/>
    </row>
    <row r="55533" spans="1:1" ht="13.2" x14ac:dyDescent="0.25">
      <c r="A55533"/>
    </row>
    <row r="55534" spans="1:1" ht="13.2" x14ac:dyDescent="0.25">
      <c r="A55534"/>
    </row>
    <row r="55535" spans="1:1" ht="13.2" x14ac:dyDescent="0.25">
      <c r="A55535"/>
    </row>
    <row r="55536" spans="1:1" ht="13.2" x14ac:dyDescent="0.25">
      <c r="A55536"/>
    </row>
    <row r="55537" spans="1:1" ht="13.2" x14ac:dyDescent="0.25">
      <c r="A55537"/>
    </row>
    <row r="55538" spans="1:1" ht="13.2" x14ac:dyDescent="0.25">
      <c r="A55538"/>
    </row>
    <row r="55539" spans="1:1" ht="13.2" x14ac:dyDescent="0.25">
      <c r="A55539"/>
    </row>
    <row r="55540" spans="1:1" ht="13.2" x14ac:dyDescent="0.25">
      <c r="A55540"/>
    </row>
    <row r="55541" spans="1:1" ht="13.2" x14ac:dyDescent="0.25">
      <c r="A55541"/>
    </row>
    <row r="55542" spans="1:1" ht="13.2" x14ac:dyDescent="0.25">
      <c r="A55542"/>
    </row>
    <row r="55543" spans="1:1" ht="13.2" x14ac:dyDescent="0.25">
      <c r="A55543"/>
    </row>
    <row r="55544" spans="1:1" ht="13.2" x14ac:dyDescent="0.25">
      <c r="A55544"/>
    </row>
    <row r="55545" spans="1:1" ht="13.2" x14ac:dyDescent="0.25">
      <c r="A55545"/>
    </row>
    <row r="55546" spans="1:1" ht="13.2" x14ac:dyDescent="0.25">
      <c r="A55546"/>
    </row>
    <row r="55547" spans="1:1" ht="13.2" x14ac:dyDescent="0.25">
      <c r="A55547"/>
    </row>
    <row r="55548" spans="1:1" ht="13.2" x14ac:dyDescent="0.25">
      <c r="A55548"/>
    </row>
    <row r="55549" spans="1:1" ht="13.2" x14ac:dyDescent="0.25">
      <c r="A55549"/>
    </row>
    <row r="55550" spans="1:1" ht="13.2" x14ac:dyDescent="0.25">
      <c r="A55550"/>
    </row>
    <row r="55551" spans="1:1" ht="13.2" x14ac:dyDescent="0.25">
      <c r="A55551"/>
    </row>
    <row r="55552" spans="1:1" ht="13.2" x14ac:dyDescent="0.25">
      <c r="A55552"/>
    </row>
    <row r="55553" spans="1:1" ht="13.2" x14ac:dyDescent="0.25">
      <c r="A55553"/>
    </row>
    <row r="55554" spans="1:1" ht="13.2" x14ac:dyDescent="0.25">
      <c r="A55554"/>
    </row>
    <row r="55555" spans="1:1" ht="13.2" x14ac:dyDescent="0.25">
      <c r="A55555"/>
    </row>
    <row r="55556" spans="1:1" ht="13.2" x14ac:dyDescent="0.25">
      <c r="A55556"/>
    </row>
    <row r="55557" spans="1:1" ht="13.2" x14ac:dyDescent="0.25">
      <c r="A55557"/>
    </row>
    <row r="55558" spans="1:1" ht="13.2" x14ac:dyDescent="0.25">
      <c r="A55558"/>
    </row>
    <row r="55559" spans="1:1" ht="13.2" x14ac:dyDescent="0.25">
      <c r="A55559"/>
    </row>
    <row r="55560" spans="1:1" ht="13.2" x14ac:dyDescent="0.25">
      <c r="A55560"/>
    </row>
    <row r="55561" spans="1:1" ht="13.2" x14ac:dyDescent="0.25">
      <c r="A55561"/>
    </row>
    <row r="55562" spans="1:1" ht="13.2" x14ac:dyDescent="0.25">
      <c r="A55562"/>
    </row>
    <row r="55563" spans="1:1" ht="13.2" x14ac:dyDescent="0.25">
      <c r="A55563"/>
    </row>
    <row r="55564" spans="1:1" ht="13.2" x14ac:dyDescent="0.25">
      <c r="A55564"/>
    </row>
    <row r="55565" spans="1:1" ht="13.2" x14ac:dyDescent="0.25">
      <c r="A55565"/>
    </row>
    <row r="55566" spans="1:1" ht="13.2" x14ac:dyDescent="0.25">
      <c r="A55566"/>
    </row>
    <row r="55567" spans="1:1" ht="13.2" x14ac:dyDescent="0.25">
      <c r="A55567"/>
    </row>
    <row r="55568" spans="1:1" ht="13.2" x14ac:dyDescent="0.25">
      <c r="A55568"/>
    </row>
    <row r="55569" spans="1:1" ht="13.2" x14ac:dyDescent="0.25">
      <c r="A55569"/>
    </row>
    <row r="55570" spans="1:1" ht="13.2" x14ac:dyDescent="0.25">
      <c r="A55570"/>
    </row>
    <row r="55571" spans="1:1" ht="13.2" x14ac:dyDescent="0.25">
      <c r="A55571"/>
    </row>
    <row r="55572" spans="1:1" ht="13.2" x14ac:dyDescent="0.25">
      <c r="A55572"/>
    </row>
    <row r="55573" spans="1:1" ht="13.2" x14ac:dyDescent="0.25">
      <c r="A55573"/>
    </row>
    <row r="55574" spans="1:1" ht="13.2" x14ac:dyDescent="0.25">
      <c r="A55574"/>
    </row>
    <row r="55575" spans="1:1" ht="13.2" x14ac:dyDescent="0.25">
      <c r="A55575"/>
    </row>
    <row r="55576" spans="1:1" ht="13.2" x14ac:dyDescent="0.25">
      <c r="A55576"/>
    </row>
    <row r="55577" spans="1:1" ht="13.2" x14ac:dyDescent="0.25">
      <c r="A55577"/>
    </row>
    <row r="55578" spans="1:1" ht="13.2" x14ac:dyDescent="0.25">
      <c r="A55578"/>
    </row>
    <row r="55579" spans="1:1" ht="13.2" x14ac:dyDescent="0.25">
      <c r="A55579"/>
    </row>
    <row r="55580" spans="1:1" ht="13.2" x14ac:dyDescent="0.25">
      <c r="A55580"/>
    </row>
    <row r="55581" spans="1:1" ht="13.2" x14ac:dyDescent="0.25">
      <c r="A55581"/>
    </row>
    <row r="55582" spans="1:1" ht="13.2" x14ac:dyDescent="0.25">
      <c r="A55582"/>
    </row>
    <row r="55583" spans="1:1" ht="13.2" x14ac:dyDescent="0.25">
      <c r="A55583"/>
    </row>
    <row r="55584" spans="1:1" ht="13.2" x14ac:dyDescent="0.25">
      <c r="A55584"/>
    </row>
    <row r="55585" spans="1:1" ht="13.2" x14ac:dyDescent="0.25">
      <c r="A55585"/>
    </row>
    <row r="55586" spans="1:1" ht="13.2" x14ac:dyDescent="0.25">
      <c r="A55586"/>
    </row>
    <row r="55587" spans="1:1" ht="13.2" x14ac:dyDescent="0.25">
      <c r="A55587"/>
    </row>
    <row r="55588" spans="1:1" ht="13.2" x14ac:dyDescent="0.25">
      <c r="A55588"/>
    </row>
    <row r="55589" spans="1:1" ht="13.2" x14ac:dyDescent="0.25">
      <c r="A55589"/>
    </row>
    <row r="55590" spans="1:1" ht="13.2" x14ac:dyDescent="0.25">
      <c r="A55590"/>
    </row>
    <row r="55591" spans="1:1" ht="13.2" x14ac:dyDescent="0.25">
      <c r="A55591"/>
    </row>
    <row r="55592" spans="1:1" ht="13.2" x14ac:dyDescent="0.25">
      <c r="A55592"/>
    </row>
    <row r="55593" spans="1:1" ht="13.2" x14ac:dyDescent="0.25">
      <c r="A55593"/>
    </row>
    <row r="55594" spans="1:1" ht="13.2" x14ac:dyDescent="0.25">
      <c r="A55594"/>
    </row>
    <row r="55595" spans="1:1" ht="13.2" x14ac:dyDescent="0.25">
      <c r="A55595"/>
    </row>
    <row r="55596" spans="1:1" ht="13.2" x14ac:dyDescent="0.25">
      <c r="A55596"/>
    </row>
    <row r="55597" spans="1:1" ht="13.2" x14ac:dyDescent="0.25">
      <c r="A55597"/>
    </row>
    <row r="55598" spans="1:1" ht="13.2" x14ac:dyDescent="0.25">
      <c r="A55598"/>
    </row>
    <row r="55599" spans="1:1" ht="13.2" x14ac:dyDescent="0.25">
      <c r="A55599"/>
    </row>
    <row r="55600" spans="1:1" ht="13.2" x14ac:dyDescent="0.25">
      <c r="A55600"/>
    </row>
    <row r="55601" spans="1:1" ht="13.2" x14ac:dyDescent="0.25">
      <c r="A55601"/>
    </row>
    <row r="55602" spans="1:1" ht="13.2" x14ac:dyDescent="0.25">
      <c r="A55602"/>
    </row>
    <row r="55603" spans="1:1" ht="13.2" x14ac:dyDescent="0.25">
      <c r="A55603"/>
    </row>
    <row r="55604" spans="1:1" ht="13.2" x14ac:dyDescent="0.25">
      <c r="A55604"/>
    </row>
    <row r="55605" spans="1:1" ht="13.2" x14ac:dyDescent="0.25">
      <c r="A55605"/>
    </row>
    <row r="55606" spans="1:1" ht="13.2" x14ac:dyDescent="0.25">
      <c r="A55606"/>
    </row>
    <row r="55607" spans="1:1" ht="13.2" x14ac:dyDescent="0.25">
      <c r="A55607"/>
    </row>
    <row r="55608" spans="1:1" ht="13.2" x14ac:dyDescent="0.25">
      <c r="A55608"/>
    </row>
    <row r="55609" spans="1:1" ht="13.2" x14ac:dyDescent="0.25">
      <c r="A55609"/>
    </row>
    <row r="55610" spans="1:1" ht="13.2" x14ac:dyDescent="0.25">
      <c r="A55610"/>
    </row>
    <row r="55611" spans="1:1" ht="13.2" x14ac:dyDescent="0.25">
      <c r="A55611"/>
    </row>
    <row r="55612" spans="1:1" ht="13.2" x14ac:dyDescent="0.25">
      <c r="A55612"/>
    </row>
    <row r="55613" spans="1:1" ht="13.2" x14ac:dyDescent="0.25">
      <c r="A55613"/>
    </row>
    <row r="55614" spans="1:1" ht="13.2" x14ac:dyDescent="0.25">
      <c r="A55614"/>
    </row>
    <row r="55615" spans="1:1" ht="13.2" x14ac:dyDescent="0.25">
      <c r="A55615"/>
    </row>
    <row r="55616" spans="1:1" ht="13.2" x14ac:dyDescent="0.25">
      <c r="A55616"/>
    </row>
    <row r="55617" spans="1:1" ht="13.2" x14ac:dyDescent="0.25">
      <c r="A55617"/>
    </row>
    <row r="55618" spans="1:1" ht="13.2" x14ac:dyDescent="0.25">
      <c r="A55618"/>
    </row>
    <row r="55619" spans="1:1" ht="13.2" x14ac:dyDescent="0.25">
      <c r="A55619"/>
    </row>
    <row r="55620" spans="1:1" ht="13.2" x14ac:dyDescent="0.25">
      <c r="A55620"/>
    </row>
    <row r="55621" spans="1:1" ht="13.2" x14ac:dyDescent="0.25">
      <c r="A55621"/>
    </row>
    <row r="55622" spans="1:1" ht="13.2" x14ac:dyDescent="0.25">
      <c r="A55622"/>
    </row>
    <row r="55623" spans="1:1" ht="13.2" x14ac:dyDescent="0.25">
      <c r="A55623"/>
    </row>
    <row r="55624" spans="1:1" ht="13.2" x14ac:dyDescent="0.25">
      <c r="A55624"/>
    </row>
    <row r="55625" spans="1:1" ht="13.2" x14ac:dyDescent="0.25">
      <c r="A55625"/>
    </row>
    <row r="55626" spans="1:1" ht="13.2" x14ac:dyDescent="0.25">
      <c r="A55626"/>
    </row>
    <row r="55627" spans="1:1" ht="13.2" x14ac:dyDescent="0.25">
      <c r="A55627"/>
    </row>
    <row r="55628" spans="1:1" ht="13.2" x14ac:dyDescent="0.25">
      <c r="A55628"/>
    </row>
    <row r="55629" spans="1:1" ht="13.2" x14ac:dyDescent="0.25">
      <c r="A55629"/>
    </row>
    <row r="55630" spans="1:1" ht="13.2" x14ac:dyDescent="0.25">
      <c r="A55630"/>
    </row>
    <row r="55631" spans="1:1" ht="13.2" x14ac:dyDescent="0.25">
      <c r="A55631"/>
    </row>
    <row r="55632" spans="1:1" ht="13.2" x14ac:dyDescent="0.25">
      <c r="A55632"/>
    </row>
    <row r="55633" spans="1:1" ht="13.2" x14ac:dyDescent="0.25">
      <c r="A55633"/>
    </row>
    <row r="55634" spans="1:1" ht="13.2" x14ac:dyDescent="0.25">
      <c r="A55634"/>
    </row>
    <row r="55635" spans="1:1" ht="13.2" x14ac:dyDescent="0.25">
      <c r="A55635"/>
    </row>
    <row r="55636" spans="1:1" ht="13.2" x14ac:dyDescent="0.25">
      <c r="A55636"/>
    </row>
    <row r="55637" spans="1:1" ht="13.2" x14ac:dyDescent="0.25">
      <c r="A55637"/>
    </row>
    <row r="55638" spans="1:1" ht="13.2" x14ac:dyDescent="0.25">
      <c r="A55638"/>
    </row>
    <row r="55639" spans="1:1" ht="13.2" x14ac:dyDescent="0.25">
      <c r="A55639"/>
    </row>
    <row r="55640" spans="1:1" ht="13.2" x14ac:dyDescent="0.25">
      <c r="A55640"/>
    </row>
    <row r="55641" spans="1:1" ht="13.2" x14ac:dyDescent="0.25">
      <c r="A55641"/>
    </row>
    <row r="55642" spans="1:1" ht="13.2" x14ac:dyDescent="0.25">
      <c r="A55642"/>
    </row>
    <row r="55643" spans="1:1" ht="13.2" x14ac:dyDescent="0.25">
      <c r="A55643"/>
    </row>
    <row r="55644" spans="1:1" ht="13.2" x14ac:dyDescent="0.25">
      <c r="A55644"/>
    </row>
    <row r="55645" spans="1:1" ht="13.2" x14ac:dyDescent="0.25">
      <c r="A55645"/>
    </row>
    <row r="55646" spans="1:1" ht="13.2" x14ac:dyDescent="0.25">
      <c r="A55646"/>
    </row>
    <row r="55647" spans="1:1" ht="13.2" x14ac:dyDescent="0.25">
      <c r="A55647"/>
    </row>
    <row r="55648" spans="1:1" ht="13.2" x14ac:dyDescent="0.25">
      <c r="A55648"/>
    </row>
    <row r="55649" spans="1:1" ht="13.2" x14ac:dyDescent="0.25">
      <c r="A55649"/>
    </row>
    <row r="55650" spans="1:1" ht="13.2" x14ac:dyDescent="0.25">
      <c r="A55650"/>
    </row>
    <row r="55651" spans="1:1" ht="13.2" x14ac:dyDescent="0.25">
      <c r="A55651"/>
    </row>
    <row r="55652" spans="1:1" ht="13.2" x14ac:dyDescent="0.25">
      <c r="A55652"/>
    </row>
    <row r="55653" spans="1:1" ht="13.2" x14ac:dyDescent="0.25">
      <c r="A55653"/>
    </row>
    <row r="55654" spans="1:1" ht="13.2" x14ac:dyDescent="0.25">
      <c r="A55654"/>
    </row>
    <row r="55655" spans="1:1" ht="13.2" x14ac:dyDescent="0.25">
      <c r="A55655"/>
    </row>
    <row r="55656" spans="1:1" ht="13.2" x14ac:dyDescent="0.25">
      <c r="A55656"/>
    </row>
    <row r="55657" spans="1:1" ht="13.2" x14ac:dyDescent="0.25">
      <c r="A55657"/>
    </row>
    <row r="55658" spans="1:1" ht="13.2" x14ac:dyDescent="0.25">
      <c r="A55658"/>
    </row>
    <row r="55659" spans="1:1" ht="13.2" x14ac:dyDescent="0.25">
      <c r="A55659"/>
    </row>
    <row r="55660" spans="1:1" ht="13.2" x14ac:dyDescent="0.25">
      <c r="A55660"/>
    </row>
    <row r="55661" spans="1:1" ht="13.2" x14ac:dyDescent="0.25">
      <c r="A55661"/>
    </row>
    <row r="55662" spans="1:1" ht="13.2" x14ac:dyDescent="0.25">
      <c r="A55662"/>
    </row>
    <row r="55663" spans="1:1" ht="13.2" x14ac:dyDescent="0.25">
      <c r="A55663"/>
    </row>
    <row r="55664" spans="1:1" ht="13.2" x14ac:dyDescent="0.25">
      <c r="A55664"/>
    </row>
    <row r="55665" spans="1:1" ht="13.2" x14ac:dyDescent="0.25">
      <c r="A55665"/>
    </row>
    <row r="55666" spans="1:1" ht="13.2" x14ac:dyDescent="0.25">
      <c r="A55666"/>
    </row>
    <row r="55667" spans="1:1" ht="13.2" x14ac:dyDescent="0.25">
      <c r="A55667"/>
    </row>
    <row r="55668" spans="1:1" ht="13.2" x14ac:dyDescent="0.25">
      <c r="A55668"/>
    </row>
    <row r="55669" spans="1:1" ht="13.2" x14ac:dyDescent="0.25">
      <c r="A55669"/>
    </row>
    <row r="55670" spans="1:1" ht="13.2" x14ac:dyDescent="0.25">
      <c r="A55670"/>
    </row>
    <row r="55671" spans="1:1" ht="13.2" x14ac:dyDescent="0.25">
      <c r="A55671"/>
    </row>
    <row r="55672" spans="1:1" ht="13.2" x14ac:dyDescent="0.25">
      <c r="A55672"/>
    </row>
    <row r="55673" spans="1:1" ht="13.2" x14ac:dyDescent="0.25">
      <c r="A55673"/>
    </row>
    <row r="55674" spans="1:1" ht="13.2" x14ac:dyDescent="0.25">
      <c r="A55674"/>
    </row>
    <row r="55675" spans="1:1" ht="13.2" x14ac:dyDescent="0.25">
      <c r="A55675"/>
    </row>
    <row r="55676" spans="1:1" ht="13.2" x14ac:dyDescent="0.25">
      <c r="A55676"/>
    </row>
    <row r="55677" spans="1:1" ht="13.2" x14ac:dyDescent="0.25">
      <c r="A55677"/>
    </row>
    <row r="55678" spans="1:1" ht="13.2" x14ac:dyDescent="0.25">
      <c r="A55678"/>
    </row>
    <row r="55679" spans="1:1" ht="13.2" x14ac:dyDescent="0.25">
      <c r="A55679"/>
    </row>
    <row r="55680" spans="1:1" ht="13.2" x14ac:dyDescent="0.25">
      <c r="A55680"/>
    </row>
    <row r="55681" spans="1:1" ht="13.2" x14ac:dyDescent="0.25">
      <c r="A55681"/>
    </row>
    <row r="55682" spans="1:1" ht="13.2" x14ac:dyDescent="0.25">
      <c r="A55682"/>
    </row>
    <row r="55683" spans="1:1" ht="13.2" x14ac:dyDescent="0.25">
      <c r="A55683"/>
    </row>
    <row r="55684" spans="1:1" ht="13.2" x14ac:dyDescent="0.25">
      <c r="A55684"/>
    </row>
    <row r="55685" spans="1:1" ht="13.2" x14ac:dyDescent="0.25">
      <c r="A55685"/>
    </row>
    <row r="55686" spans="1:1" ht="13.2" x14ac:dyDescent="0.25">
      <c r="A55686"/>
    </row>
    <row r="55687" spans="1:1" ht="13.2" x14ac:dyDescent="0.25">
      <c r="A55687"/>
    </row>
    <row r="55688" spans="1:1" ht="13.2" x14ac:dyDescent="0.25">
      <c r="A55688"/>
    </row>
    <row r="55689" spans="1:1" ht="13.2" x14ac:dyDescent="0.25">
      <c r="A55689"/>
    </row>
    <row r="55690" spans="1:1" ht="13.2" x14ac:dyDescent="0.25">
      <c r="A55690"/>
    </row>
    <row r="55691" spans="1:1" ht="13.2" x14ac:dyDescent="0.25">
      <c r="A55691"/>
    </row>
    <row r="55692" spans="1:1" ht="13.2" x14ac:dyDescent="0.25">
      <c r="A55692"/>
    </row>
    <row r="55693" spans="1:1" ht="13.2" x14ac:dyDescent="0.25">
      <c r="A55693"/>
    </row>
    <row r="55694" spans="1:1" ht="13.2" x14ac:dyDescent="0.25">
      <c r="A55694"/>
    </row>
    <row r="55695" spans="1:1" ht="13.2" x14ac:dyDescent="0.25">
      <c r="A55695"/>
    </row>
    <row r="55696" spans="1:1" ht="13.2" x14ac:dyDescent="0.25">
      <c r="A55696"/>
    </row>
    <row r="55697" spans="1:1" ht="13.2" x14ac:dyDescent="0.25">
      <c r="A55697"/>
    </row>
    <row r="55698" spans="1:1" ht="13.2" x14ac:dyDescent="0.25">
      <c r="A55698"/>
    </row>
    <row r="55699" spans="1:1" ht="13.2" x14ac:dyDescent="0.25">
      <c r="A55699"/>
    </row>
    <row r="55700" spans="1:1" ht="13.2" x14ac:dyDescent="0.25">
      <c r="A55700"/>
    </row>
    <row r="55701" spans="1:1" ht="13.2" x14ac:dyDescent="0.25">
      <c r="A55701"/>
    </row>
    <row r="55702" spans="1:1" ht="13.2" x14ac:dyDescent="0.25">
      <c r="A55702"/>
    </row>
    <row r="55703" spans="1:1" ht="13.2" x14ac:dyDescent="0.25">
      <c r="A55703"/>
    </row>
    <row r="55704" spans="1:1" ht="13.2" x14ac:dyDescent="0.25">
      <c r="A55704"/>
    </row>
    <row r="55705" spans="1:1" ht="13.2" x14ac:dyDescent="0.25">
      <c r="A55705"/>
    </row>
    <row r="55706" spans="1:1" ht="13.2" x14ac:dyDescent="0.25">
      <c r="A55706"/>
    </row>
    <row r="55707" spans="1:1" ht="13.2" x14ac:dyDescent="0.25">
      <c r="A55707"/>
    </row>
    <row r="55708" spans="1:1" ht="13.2" x14ac:dyDescent="0.25">
      <c r="A55708"/>
    </row>
    <row r="55709" spans="1:1" ht="13.2" x14ac:dyDescent="0.25">
      <c r="A55709"/>
    </row>
    <row r="55710" spans="1:1" ht="13.2" x14ac:dyDescent="0.25">
      <c r="A55710"/>
    </row>
    <row r="55711" spans="1:1" ht="13.2" x14ac:dyDescent="0.25">
      <c r="A55711"/>
    </row>
    <row r="55712" spans="1:1" ht="13.2" x14ac:dyDescent="0.25">
      <c r="A55712"/>
    </row>
    <row r="55713" spans="1:1" ht="13.2" x14ac:dyDescent="0.25">
      <c r="A55713"/>
    </row>
    <row r="55714" spans="1:1" ht="13.2" x14ac:dyDescent="0.25">
      <c r="A55714"/>
    </row>
    <row r="55715" spans="1:1" ht="13.2" x14ac:dyDescent="0.25">
      <c r="A55715"/>
    </row>
    <row r="55716" spans="1:1" ht="13.2" x14ac:dyDescent="0.25">
      <c r="A55716"/>
    </row>
    <row r="55717" spans="1:1" ht="13.2" x14ac:dyDescent="0.25">
      <c r="A55717"/>
    </row>
    <row r="55718" spans="1:1" ht="13.2" x14ac:dyDescent="0.25">
      <c r="A55718"/>
    </row>
    <row r="55719" spans="1:1" ht="13.2" x14ac:dyDescent="0.25">
      <c r="A55719"/>
    </row>
    <row r="55720" spans="1:1" ht="13.2" x14ac:dyDescent="0.25">
      <c r="A55720"/>
    </row>
    <row r="55721" spans="1:1" ht="13.2" x14ac:dyDescent="0.25">
      <c r="A55721"/>
    </row>
    <row r="55722" spans="1:1" ht="13.2" x14ac:dyDescent="0.25">
      <c r="A55722"/>
    </row>
    <row r="55723" spans="1:1" ht="13.2" x14ac:dyDescent="0.25">
      <c r="A55723"/>
    </row>
    <row r="55724" spans="1:1" ht="13.2" x14ac:dyDescent="0.25">
      <c r="A55724"/>
    </row>
    <row r="55725" spans="1:1" ht="13.2" x14ac:dyDescent="0.25">
      <c r="A55725"/>
    </row>
    <row r="55726" spans="1:1" ht="13.2" x14ac:dyDescent="0.25">
      <c r="A55726"/>
    </row>
    <row r="55727" spans="1:1" ht="13.2" x14ac:dyDescent="0.25">
      <c r="A55727"/>
    </row>
    <row r="55728" spans="1:1" ht="13.2" x14ac:dyDescent="0.25">
      <c r="A55728"/>
    </row>
    <row r="55729" spans="1:1" ht="13.2" x14ac:dyDescent="0.25">
      <c r="A55729"/>
    </row>
    <row r="55730" spans="1:1" ht="13.2" x14ac:dyDescent="0.25">
      <c r="A55730"/>
    </row>
    <row r="55731" spans="1:1" ht="13.2" x14ac:dyDescent="0.25">
      <c r="A55731"/>
    </row>
    <row r="55732" spans="1:1" ht="13.2" x14ac:dyDescent="0.25">
      <c r="A55732"/>
    </row>
    <row r="55733" spans="1:1" ht="13.2" x14ac:dyDescent="0.25">
      <c r="A55733"/>
    </row>
    <row r="55734" spans="1:1" ht="13.2" x14ac:dyDescent="0.25">
      <c r="A55734"/>
    </row>
    <row r="55735" spans="1:1" ht="13.2" x14ac:dyDescent="0.25">
      <c r="A55735"/>
    </row>
    <row r="55736" spans="1:1" ht="13.2" x14ac:dyDescent="0.25">
      <c r="A55736"/>
    </row>
    <row r="55737" spans="1:1" ht="13.2" x14ac:dyDescent="0.25">
      <c r="A55737"/>
    </row>
    <row r="55738" spans="1:1" ht="13.2" x14ac:dyDescent="0.25">
      <c r="A55738"/>
    </row>
    <row r="55739" spans="1:1" ht="13.2" x14ac:dyDescent="0.25">
      <c r="A55739"/>
    </row>
    <row r="55740" spans="1:1" ht="13.2" x14ac:dyDescent="0.25">
      <c r="A55740"/>
    </row>
    <row r="55741" spans="1:1" ht="13.2" x14ac:dyDescent="0.25">
      <c r="A55741"/>
    </row>
    <row r="55742" spans="1:1" ht="13.2" x14ac:dyDescent="0.25">
      <c r="A55742"/>
    </row>
    <row r="55743" spans="1:1" ht="13.2" x14ac:dyDescent="0.25">
      <c r="A55743"/>
    </row>
    <row r="55744" spans="1:1" ht="13.2" x14ac:dyDescent="0.25">
      <c r="A55744"/>
    </row>
    <row r="55745" spans="1:1" ht="13.2" x14ac:dyDescent="0.25">
      <c r="A55745"/>
    </row>
    <row r="55746" spans="1:1" ht="13.2" x14ac:dyDescent="0.25">
      <c r="A55746"/>
    </row>
    <row r="55747" spans="1:1" ht="13.2" x14ac:dyDescent="0.25">
      <c r="A55747"/>
    </row>
    <row r="55748" spans="1:1" ht="13.2" x14ac:dyDescent="0.25">
      <c r="A55748"/>
    </row>
    <row r="55749" spans="1:1" ht="13.2" x14ac:dyDescent="0.25">
      <c r="A55749"/>
    </row>
    <row r="55750" spans="1:1" ht="13.2" x14ac:dyDescent="0.25">
      <c r="A55750"/>
    </row>
    <row r="55751" spans="1:1" ht="13.2" x14ac:dyDescent="0.25">
      <c r="A55751"/>
    </row>
    <row r="55752" spans="1:1" ht="13.2" x14ac:dyDescent="0.25">
      <c r="A55752"/>
    </row>
    <row r="55753" spans="1:1" ht="13.2" x14ac:dyDescent="0.25">
      <c r="A55753"/>
    </row>
    <row r="55754" spans="1:1" ht="13.2" x14ac:dyDescent="0.25">
      <c r="A55754"/>
    </row>
    <row r="55755" spans="1:1" ht="13.2" x14ac:dyDescent="0.25">
      <c r="A55755"/>
    </row>
    <row r="55756" spans="1:1" ht="13.2" x14ac:dyDescent="0.25">
      <c r="A55756"/>
    </row>
    <row r="55757" spans="1:1" ht="13.2" x14ac:dyDescent="0.25">
      <c r="A55757"/>
    </row>
    <row r="55758" spans="1:1" ht="13.2" x14ac:dyDescent="0.25">
      <c r="A55758"/>
    </row>
    <row r="55759" spans="1:1" ht="13.2" x14ac:dyDescent="0.25">
      <c r="A55759"/>
    </row>
    <row r="55760" spans="1:1" ht="13.2" x14ac:dyDescent="0.25">
      <c r="A55760"/>
    </row>
    <row r="55761" spans="1:1" ht="13.2" x14ac:dyDescent="0.25">
      <c r="A55761"/>
    </row>
    <row r="55762" spans="1:1" ht="13.2" x14ac:dyDescent="0.25">
      <c r="A55762"/>
    </row>
    <row r="55763" spans="1:1" ht="13.2" x14ac:dyDescent="0.25">
      <c r="A55763"/>
    </row>
    <row r="55764" spans="1:1" ht="13.2" x14ac:dyDescent="0.25">
      <c r="A55764"/>
    </row>
    <row r="55765" spans="1:1" ht="13.2" x14ac:dyDescent="0.25">
      <c r="A55765"/>
    </row>
    <row r="55766" spans="1:1" ht="13.2" x14ac:dyDescent="0.25">
      <c r="A55766"/>
    </row>
    <row r="55767" spans="1:1" ht="13.2" x14ac:dyDescent="0.25">
      <c r="A55767"/>
    </row>
    <row r="55768" spans="1:1" ht="13.2" x14ac:dyDescent="0.25">
      <c r="A55768"/>
    </row>
    <row r="55769" spans="1:1" ht="13.2" x14ac:dyDescent="0.25">
      <c r="A55769"/>
    </row>
    <row r="55770" spans="1:1" ht="13.2" x14ac:dyDescent="0.25">
      <c r="A55770"/>
    </row>
    <row r="55771" spans="1:1" ht="13.2" x14ac:dyDescent="0.25">
      <c r="A55771"/>
    </row>
    <row r="55772" spans="1:1" ht="13.2" x14ac:dyDescent="0.25">
      <c r="A55772"/>
    </row>
    <row r="55773" spans="1:1" ht="13.2" x14ac:dyDescent="0.25">
      <c r="A55773"/>
    </row>
    <row r="55774" spans="1:1" ht="13.2" x14ac:dyDescent="0.25">
      <c r="A55774"/>
    </row>
    <row r="55775" spans="1:1" ht="13.2" x14ac:dyDescent="0.25">
      <c r="A55775"/>
    </row>
    <row r="55776" spans="1:1" ht="13.2" x14ac:dyDescent="0.25">
      <c r="A55776"/>
    </row>
    <row r="55777" spans="1:1" ht="13.2" x14ac:dyDescent="0.25">
      <c r="A55777"/>
    </row>
    <row r="55778" spans="1:1" ht="13.2" x14ac:dyDescent="0.25">
      <c r="A55778"/>
    </row>
    <row r="55779" spans="1:1" ht="13.2" x14ac:dyDescent="0.25">
      <c r="A55779"/>
    </row>
    <row r="55780" spans="1:1" ht="13.2" x14ac:dyDescent="0.25">
      <c r="A55780"/>
    </row>
    <row r="55781" spans="1:1" ht="13.2" x14ac:dyDescent="0.25">
      <c r="A55781"/>
    </row>
    <row r="55782" spans="1:1" ht="13.2" x14ac:dyDescent="0.25">
      <c r="A55782"/>
    </row>
    <row r="55783" spans="1:1" ht="13.2" x14ac:dyDescent="0.25">
      <c r="A55783"/>
    </row>
    <row r="55784" spans="1:1" ht="13.2" x14ac:dyDescent="0.25">
      <c r="A55784"/>
    </row>
    <row r="55785" spans="1:1" ht="13.2" x14ac:dyDescent="0.25">
      <c r="A55785"/>
    </row>
    <row r="55786" spans="1:1" ht="13.2" x14ac:dyDescent="0.25">
      <c r="A55786"/>
    </row>
    <row r="55787" spans="1:1" ht="13.2" x14ac:dyDescent="0.25">
      <c r="A55787"/>
    </row>
    <row r="55788" spans="1:1" ht="13.2" x14ac:dyDescent="0.25">
      <c r="A55788"/>
    </row>
    <row r="55789" spans="1:1" ht="13.2" x14ac:dyDescent="0.25">
      <c r="A55789"/>
    </row>
    <row r="55790" spans="1:1" ht="13.2" x14ac:dyDescent="0.25">
      <c r="A55790"/>
    </row>
    <row r="55791" spans="1:1" ht="13.2" x14ac:dyDescent="0.25">
      <c r="A55791"/>
    </row>
    <row r="55792" spans="1:1" ht="13.2" x14ac:dyDescent="0.25">
      <c r="A55792"/>
    </row>
    <row r="55793" spans="1:1" ht="13.2" x14ac:dyDescent="0.25">
      <c r="A55793"/>
    </row>
    <row r="55794" spans="1:1" ht="13.2" x14ac:dyDescent="0.25">
      <c r="A55794"/>
    </row>
    <row r="55795" spans="1:1" ht="13.2" x14ac:dyDescent="0.25">
      <c r="A55795"/>
    </row>
    <row r="55796" spans="1:1" ht="13.2" x14ac:dyDescent="0.25">
      <c r="A55796"/>
    </row>
    <row r="55797" spans="1:1" ht="13.2" x14ac:dyDescent="0.25">
      <c r="A55797"/>
    </row>
    <row r="55798" spans="1:1" ht="13.2" x14ac:dyDescent="0.25">
      <c r="A55798"/>
    </row>
    <row r="55799" spans="1:1" ht="13.2" x14ac:dyDescent="0.25">
      <c r="A55799"/>
    </row>
    <row r="55800" spans="1:1" ht="13.2" x14ac:dyDescent="0.25">
      <c r="A55800"/>
    </row>
    <row r="55801" spans="1:1" ht="13.2" x14ac:dyDescent="0.25">
      <c r="A55801"/>
    </row>
    <row r="55802" spans="1:1" ht="13.2" x14ac:dyDescent="0.25">
      <c r="A55802"/>
    </row>
    <row r="55803" spans="1:1" ht="13.2" x14ac:dyDescent="0.25">
      <c r="A55803"/>
    </row>
    <row r="55804" spans="1:1" ht="13.2" x14ac:dyDescent="0.25">
      <c r="A55804"/>
    </row>
    <row r="55805" spans="1:1" ht="13.2" x14ac:dyDescent="0.25">
      <c r="A55805"/>
    </row>
    <row r="55806" spans="1:1" ht="13.2" x14ac:dyDescent="0.25">
      <c r="A55806"/>
    </row>
    <row r="55807" spans="1:1" ht="13.2" x14ac:dyDescent="0.25">
      <c r="A55807"/>
    </row>
    <row r="55808" spans="1:1" ht="13.2" x14ac:dyDescent="0.25">
      <c r="A55808"/>
    </row>
    <row r="55809" spans="1:1" ht="13.2" x14ac:dyDescent="0.25">
      <c r="A55809"/>
    </row>
    <row r="55810" spans="1:1" ht="13.2" x14ac:dyDescent="0.25">
      <c r="A55810"/>
    </row>
    <row r="55811" spans="1:1" ht="13.2" x14ac:dyDescent="0.25">
      <c r="A55811"/>
    </row>
    <row r="55812" spans="1:1" ht="13.2" x14ac:dyDescent="0.25">
      <c r="A55812"/>
    </row>
    <row r="55813" spans="1:1" ht="13.2" x14ac:dyDescent="0.25">
      <c r="A55813"/>
    </row>
    <row r="55814" spans="1:1" ht="13.2" x14ac:dyDescent="0.25">
      <c r="A55814"/>
    </row>
    <row r="55815" spans="1:1" ht="13.2" x14ac:dyDescent="0.25">
      <c r="A55815"/>
    </row>
    <row r="55816" spans="1:1" ht="13.2" x14ac:dyDescent="0.25">
      <c r="A55816"/>
    </row>
    <row r="55817" spans="1:1" ht="13.2" x14ac:dyDescent="0.25">
      <c r="A55817"/>
    </row>
    <row r="55818" spans="1:1" ht="13.2" x14ac:dyDescent="0.25">
      <c r="A55818"/>
    </row>
    <row r="55819" spans="1:1" ht="13.2" x14ac:dyDescent="0.25">
      <c r="A55819"/>
    </row>
    <row r="55820" spans="1:1" ht="13.2" x14ac:dyDescent="0.25">
      <c r="A55820"/>
    </row>
    <row r="55821" spans="1:1" ht="13.2" x14ac:dyDescent="0.25">
      <c r="A55821"/>
    </row>
    <row r="55822" spans="1:1" ht="13.2" x14ac:dyDescent="0.25">
      <c r="A55822"/>
    </row>
    <row r="55823" spans="1:1" ht="13.2" x14ac:dyDescent="0.25">
      <c r="A55823"/>
    </row>
    <row r="55824" spans="1:1" ht="13.2" x14ac:dyDescent="0.25">
      <c r="A55824"/>
    </row>
    <row r="55825" spans="1:1" ht="13.2" x14ac:dyDescent="0.25">
      <c r="A55825"/>
    </row>
    <row r="55826" spans="1:1" ht="13.2" x14ac:dyDescent="0.25">
      <c r="A55826"/>
    </row>
    <row r="55827" spans="1:1" ht="13.2" x14ac:dyDescent="0.25">
      <c r="A55827"/>
    </row>
    <row r="55828" spans="1:1" ht="13.2" x14ac:dyDescent="0.25">
      <c r="A55828"/>
    </row>
    <row r="55829" spans="1:1" ht="13.2" x14ac:dyDescent="0.25">
      <c r="A55829"/>
    </row>
    <row r="55830" spans="1:1" ht="13.2" x14ac:dyDescent="0.25">
      <c r="A55830"/>
    </row>
    <row r="55831" spans="1:1" ht="13.2" x14ac:dyDescent="0.25">
      <c r="A55831"/>
    </row>
    <row r="55832" spans="1:1" ht="13.2" x14ac:dyDescent="0.25">
      <c r="A55832"/>
    </row>
    <row r="55833" spans="1:1" ht="13.2" x14ac:dyDescent="0.25">
      <c r="A55833"/>
    </row>
    <row r="55834" spans="1:1" ht="13.2" x14ac:dyDescent="0.25">
      <c r="A55834"/>
    </row>
    <row r="55835" spans="1:1" ht="13.2" x14ac:dyDescent="0.25">
      <c r="A55835"/>
    </row>
    <row r="55836" spans="1:1" ht="13.2" x14ac:dyDescent="0.25">
      <c r="A55836"/>
    </row>
    <row r="55837" spans="1:1" ht="13.2" x14ac:dyDescent="0.25">
      <c r="A55837"/>
    </row>
    <row r="55838" spans="1:1" ht="13.2" x14ac:dyDescent="0.25">
      <c r="A55838"/>
    </row>
    <row r="55839" spans="1:1" ht="13.2" x14ac:dyDescent="0.25">
      <c r="A55839"/>
    </row>
    <row r="55840" spans="1:1" ht="13.2" x14ac:dyDescent="0.25">
      <c r="A55840"/>
    </row>
    <row r="55841" spans="1:1" ht="13.2" x14ac:dyDescent="0.25">
      <c r="A55841"/>
    </row>
    <row r="55842" spans="1:1" ht="13.2" x14ac:dyDescent="0.25">
      <c r="A55842"/>
    </row>
    <row r="55843" spans="1:1" ht="13.2" x14ac:dyDescent="0.25">
      <c r="A55843"/>
    </row>
    <row r="55844" spans="1:1" ht="13.2" x14ac:dyDescent="0.25">
      <c r="A55844"/>
    </row>
    <row r="55845" spans="1:1" ht="13.2" x14ac:dyDescent="0.25">
      <c r="A55845"/>
    </row>
    <row r="55846" spans="1:1" ht="13.2" x14ac:dyDescent="0.25">
      <c r="A55846"/>
    </row>
    <row r="55847" spans="1:1" ht="13.2" x14ac:dyDescent="0.25">
      <c r="A55847"/>
    </row>
    <row r="55848" spans="1:1" ht="13.2" x14ac:dyDescent="0.25">
      <c r="A55848"/>
    </row>
    <row r="55849" spans="1:1" ht="13.2" x14ac:dyDescent="0.25">
      <c r="A55849"/>
    </row>
    <row r="55850" spans="1:1" ht="13.2" x14ac:dyDescent="0.25">
      <c r="A55850"/>
    </row>
    <row r="55851" spans="1:1" ht="13.2" x14ac:dyDescent="0.25">
      <c r="A55851"/>
    </row>
    <row r="55852" spans="1:1" ht="13.2" x14ac:dyDescent="0.25">
      <c r="A55852"/>
    </row>
    <row r="55853" spans="1:1" ht="13.2" x14ac:dyDescent="0.25">
      <c r="A55853"/>
    </row>
    <row r="55854" spans="1:1" ht="13.2" x14ac:dyDescent="0.25">
      <c r="A55854"/>
    </row>
    <row r="55855" spans="1:1" ht="13.2" x14ac:dyDescent="0.25">
      <c r="A55855"/>
    </row>
    <row r="55856" spans="1:1" ht="13.2" x14ac:dyDescent="0.25">
      <c r="A55856"/>
    </row>
    <row r="55857" spans="1:1" ht="13.2" x14ac:dyDescent="0.25">
      <c r="A55857"/>
    </row>
    <row r="55858" spans="1:1" ht="13.2" x14ac:dyDescent="0.25">
      <c r="A55858"/>
    </row>
    <row r="55859" spans="1:1" ht="13.2" x14ac:dyDescent="0.25">
      <c r="A55859"/>
    </row>
    <row r="55860" spans="1:1" ht="13.2" x14ac:dyDescent="0.25">
      <c r="A55860"/>
    </row>
    <row r="55861" spans="1:1" ht="13.2" x14ac:dyDescent="0.25">
      <c r="A55861"/>
    </row>
    <row r="55862" spans="1:1" ht="13.2" x14ac:dyDescent="0.25">
      <c r="A55862"/>
    </row>
    <row r="55863" spans="1:1" ht="13.2" x14ac:dyDescent="0.25">
      <c r="A55863"/>
    </row>
    <row r="55864" spans="1:1" ht="13.2" x14ac:dyDescent="0.25">
      <c r="A55864"/>
    </row>
    <row r="55865" spans="1:1" ht="13.2" x14ac:dyDescent="0.25">
      <c r="A55865"/>
    </row>
    <row r="55866" spans="1:1" ht="13.2" x14ac:dyDescent="0.25">
      <c r="A55866"/>
    </row>
    <row r="55867" spans="1:1" ht="13.2" x14ac:dyDescent="0.25">
      <c r="A55867"/>
    </row>
    <row r="55868" spans="1:1" ht="13.2" x14ac:dyDescent="0.25">
      <c r="A55868"/>
    </row>
    <row r="55869" spans="1:1" ht="13.2" x14ac:dyDescent="0.25">
      <c r="A55869"/>
    </row>
    <row r="55870" spans="1:1" ht="13.2" x14ac:dyDescent="0.25">
      <c r="A55870"/>
    </row>
    <row r="55871" spans="1:1" ht="13.2" x14ac:dyDescent="0.25">
      <c r="A55871"/>
    </row>
    <row r="55872" spans="1:1" ht="13.2" x14ac:dyDescent="0.25">
      <c r="A55872"/>
    </row>
    <row r="55873" spans="1:1" ht="13.2" x14ac:dyDescent="0.25">
      <c r="A55873"/>
    </row>
    <row r="55874" spans="1:1" ht="13.2" x14ac:dyDescent="0.25">
      <c r="A55874"/>
    </row>
    <row r="55875" spans="1:1" ht="13.2" x14ac:dyDescent="0.25">
      <c r="A55875"/>
    </row>
    <row r="55876" spans="1:1" ht="13.2" x14ac:dyDescent="0.25">
      <c r="A55876"/>
    </row>
    <row r="55877" spans="1:1" ht="13.2" x14ac:dyDescent="0.25">
      <c r="A55877"/>
    </row>
    <row r="55878" spans="1:1" ht="13.2" x14ac:dyDescent="0.25">
      <c r="A55878"/>
    </row>
    <row r="55879" spans="1:1" ht="13.2" x14ac:dyDescent="0.25">
      <c r="A55879"/>
    </row>
    <row r="55880" spans="1:1" ht="13.2" x14ac:dyDescent="0.25">
      <c r="A55880"/>
    </row>
    <row r="55881" spans="1:1" ht="13.2" x14ac:dyDescent="0.25">
      <c r="A55881"/>
    </row>
    <row r="55882" spans="1:1" ht="13.2" x14ac:dyDescent="0.25">
      <c r="A55882"/>
    </row>
    <row r="55883" spans="1:1" ht="13.2" x14ac:dyDescent="0.25">
      <c r="A55883"/>
    </row>
    <row r="55884" spans="1:1" ht="13.2" x14ac:dyDescent="0.25">
      <c r="A55884"/>
    </row>
    <row r="55885" spans="1:1" ht="13.2" x14ac:dyDescent="0.25">
      <c r="A55885"/>
    </row>
    <row r="55886" spans="1:1" ht="13.2" x14ac:dyDescent="0.25">
      <c r="A55886"/>
    </row>
    <row r="55887" spans="1:1" ht="13.2" x14ac:dyDescent="0.25">
      <c r="A55887"/>
    </row>
    <row r="55888" spans="1:1" ht="13.2" x14ac:dyDescent="0.25">
      <c r="A55888"/>
    </row>
    <row r="55889" spans="1:1" ht="13.2" x14ac:dyDescent="0.25">
      <c r="A55889"/>
    </row>
    <row r="55890" spans="1:1" ht="13.2" x14ac:dyDescent="0.25">
      <c r="A55890"/>
    </row>
    <row r="55891" spans="1:1" ht="13.2" x14ac:dyDescent="0.25">
      <c r="A55891"/>
    </row>
    <row r="55892" spans="1:1" ht="13.2" x14ac:dyDescent="0.25">
      <c r="A55892"/>
    </row>
    <row r="55893" spans="1:1" ht="13.2" x14ac:dyDescent="0.25">
      <c r="A55893"/>
    </row>
    <row r="55894" spans="1:1" ht="13.2" x14ac:dyDescent="0.25">
      <c r="A55894"/>
    </row>
    <row r="55895" spans="1:1" ht="13.2" x14ac:dyDescent="0.25">
      <c r="A55895"/>
    </row>
    <row r="55896" spans="1:1" ht="13.2" x14ac:dyDescent="0.25">
      <c r="A55896"/>
    </row>
    <row r="55897" spans="1:1" ht="13.2" x14ac:dyDescent="0.25">
      <c r="A55897"/>
    </row>
    <row r="55898" spans="1:1" ht="13.2" x14ac:dyDescent="0.25">
      <c r="A55898"/>
    </row>
    <row r="55899" spans="1:1" ht="13.2" x14ac:dyDescent="0.25">
      <c r="A55899"/>
    </row>
    <row r="55900" spans="1:1" ht="13.2" x14ac:dyDescent="0.25">
      <c r="A55900"/>
    </row>
    <row r="55901" spans="1:1" ht="13.2" x14ac:dyDescent="0.25">
      <c r="A55901"/>
    </row>
    <row r="55902" spans="1:1" ht="13.2" x14ac:dyDescent="0.25">
      <c r="A55902"/>
    </row>
    <row r="55903" spans="1:1" ht="13.2" x14ac:dyDescent="0.25">
      <c r="A55903"/>
    </row>
    <row r="55904" spans="1:1" ht="13.2" x14ac:dyDescent="0.25">
      <c r="A55904"/>
    </row>
    <row r="55905" spans="1:1" ht="13.2" x14ac:dyDescent="0.25">
      <c r="A55905"/>
    </row>
    <row r="55906" spans="1:1" ht="13.2" x14ac:dyDescent="0.25">
      <c r="A55906"/>
    </row>
    <row r="55907" spans="1:1" ht="13.2" x14ac:dyDescent="0.25">
      <c r="A55907"/>
    </row>
    <row r="55908" spans="1:1" ht="13.2" x14ac:dyDescent="0.25">
      <c r="A55908"/>
    </row>
    <row r="55909" spans="1:1" ht="13.2" x14ac:dyDescent="0.25">
      <c r="A55909"/>
    </row>
    <row r="55910" spans="1:1" ht="13.2" x14ac:dyDescent="0.25">
      <c r="A55910"/>
    </row>
    <row r="55911" spans="1:1" ht="13.2" x14ac:dyDescent="0.25">
      <c r="A55911"/>
    </row>
    <row r="55912" spans="1:1" ht="13.2" x14ac:dyDescent="0.25">
      <c r="A55912"/>
    </row>
    <row r="55913" spans="1:1" ht="13.2" x14ac:dyDescent="0.25">
      <c r="A55913"/>
    </row>
    <row r="55914" spans="1:1" ht="13.2" x14ac:dyDescent="0.25">
      <c r="A55914"/>
    </row>
    <row r="55915" spans="1:1" ht="13.2" x14ac:dyDescent="0.25">
      <c r="A55915"/>
    </row>
    <row r="55916" spans="1:1" ht="13.2" x14ac:dyDescent="0.25">
      <c r="A55916"/>
    </row>
    <row r="55917" spans="1:1" ht="13.2" x14ac:dyDescent="0.25">
      <c r="A55917"/>
    </row>
    <row r="55918" spans="1:1" ht="13.2" x14ac:dyDescent="0.25">
      <c r="A55918"/>
    </row>
    <row r="55919" spans="1:1" ht="13.2" x14ac:dyDescent="0.25">
      <c r="A55919"/>
    </row>
    <row r="55920" spans="1:1" ht="13.2" x14ac:dyDescent="0.25">
      <c r="A55920"/>
    </row>
    <row r="55921" spans="1:1" ht="13.2" x14ac:dyDescent="0.25">
      <c r="A55921"/>
    </row>
    <row r="55922" spans="1:1" ht="13.2" x14ac:dyDescent="0.25">
      <c r="A55922"/>
    </row>
    <row r="55923" spans="1:1" ht="13.2" x14ac:dyDescent="0.25">
      <c r="A55923"/>
    </row>
    <row r="55924" spans="1:1" ht="13.2" x14ac:dyDescent="0.25">
      <c r="A55924"/>
    </row>
    <row r="55925" spans="1:1" ht="13.2" x14ac:dyDescent="0.25">
      <c r="A55925"/>
    </row>
    <row r="55926" spans="1:1" ht="13.2" x14ac:dyDescent="0.25">
      <c r="A55926"/>
    </row>
    <row r="55927" spans="1:1" ht="13.2" x14ac:dyDescent="0.25">
      <c r="A55927"/>
    </row>
    <row r="55928" spans="1:1" ht="13.2" x14ac:dyDescent="0.25">
      <c r="A55928"/>
    </row>
    <row r="55929" spans="1:1" ht="13.2" x14ac:dyDescent="0.25">
      <c r="A55929"/>
    </row>
    <row r="55930" spans="1:1" ht="13.2" x14ac:dyDescent="0.25">
      <c r="A55930"/>
    </row>
    <row r="55931" spans="1:1" ht="13.2" x14ac:dyDescent="0.25">
      <c r="A55931"/>
    </row>
    <row r="55932" spans="1:1" ht="13.2" x14ac:dyDescent="0.25">
      <c r="A55932"/>
    </row>
    <row r="55933" spans="1:1" ht="13.2" x14ac:dyDescent="0.25">
      <c r="A55933"/>
    </row>
    <row r="55934" spans="1:1" ht="13.2" x14ac:dyDescent="0.25">
      <c r="A55934"/>
    </row>
    <row r="55935" spans="1:1" ht="13.2" x14ac:dyDescent="0.25">
      <c r="A55935"/>
    </row>
    <row r="55936" spans="1:1" ht="13.2" x14ac:dyDescent="0.25">
      <c r="A55936"/>
    </row>
    <row r="55937" spans="1:1" ht="13.2" x14ac:dyDescent="0.25">
      <c r="A55937"/>
    </row>
    <row r="55938" spans="1:1" ht="13.2" x14ac:dyDescent="0.25">
      <c r="A55938"/>
    </row>
    <row r="55939" spans="1:1" ht="13.2" x14ac:dyDescent="0.25">
      <c r="A55939"/>
    </row>
    <row r="55940" spans="1:1" ht="13.2" x14ac:dyDescent="0.25">
      <c r="A55940"/>
    </row>
    <row r="55941" spans="1:1" ht="13.2" x14ac:dyDescent="0.25">
      <c r="A55941"/>
    </row>
    <row r="55942" spans="1:1" ht="13.2" x14ac:dyDescent="0.25">
      <c r="A55942"/>
    </row>
    <row r="55943" spans="1:1" ht="13.2" x14ac:dyDescent="0.25">
      <c r="A55943"/>
    </row>
    <row r="55944" spans="1:1" ht="13.2" x14ac:dyDescent="0.25">
      <c r="A55944"/>
    </row>
    <row r="55945" spans="1:1" ht="13.2" x14ac:dyDescent="0.25">
      <c r="A55945"/>
    </row>
    <row r="55946" spans="1:1" ht="13.2" x14ac:dyDescent="0.25">
      <c r="A55946"/>
    </row>
    <row r="55947" spans="1:1" ht="13.2" x14ac:dyDescent="0.25">
      <c r="A55947"/>
    </row>
    <row r="55948" spans="1:1" ht="13.2" x14ac:dyDescent="0.25">
      <c r="A55948"/>
    </row>
    <row r="55949" spans="1:1" ht="13.2" x14ac:dyDescent="0.25">
      <c r="A55949"/>
    </row>
    <row r="55950" spans="1:1" ht="13.2" x14ac:dyDescent="0.25">
      <c r="A55950"/>
    </row>
    <row r="55951" spans="1:1" ht="13.2" x14ac:dyDescent="0.25">
      <c r="A55951"/>
    </row>
    <row r="55952" spans="1:1" ht="13.2" x14ac:dyDescent="0.25">
      <c r="A55952"/>
    </row>
    <row r="55953" spans="1:1" ht="13.2" x14ac:dyDescent="0.25">
      <c r="A55953"/>
    </row>
    <row r="55954" spans="1:1" ht="13.2" x14ac:dyDescent="0.25">
      <c r="A55954"/>
    </row>
    <row r="55955" spans="1:1" ht="13.2" x14ac:dyDescent="0.25">
      <c r="A55955"/>
    </row>
    <row r="55956" spans="1:1" ht="13.2" x14ac:dyDescent="0.25">
      <c r="A55956"/>
    </row>
    <row r="55957" spans="1:1" ht="13.2" x14ac:dyDescent="0.25">
      <c r="A55957"/>
    </row>
    <row r="55958" spans="1:1" ht="13.2" x14ac:dyDescent="0.25">
      <c r="A55958"/>
    </row>
    <row r="55959" spans="1:1" ht="13.2" x14ac:dyDescent="0.25">
      <c r="A55959"/>
    </row>
    <row r="55960" spans="1:1" ht="13.2" x14ac:dyDescent="0.25">
      <c r="A55960"/>
    </row>
    <row r="55961" spans="1:1" ht="13.2" x14ac:dyDescent="0.25">
      <c r="A55961"/>
    </row>
    <row r="55962" spans="1:1" ht="13.2" x14ac:dyDescent="0.25">
      <c r="A55962"/>
    </row>
    <row r="55963" spans="1:1" ht="13.2" x14ac:dyDescent="0.25">
      <c r="A55963"/>
    </row>
    <row r="55964" spans="1:1" ht="13.2" x14ac:dyDescent="0.25">
      <c r="A55964"/>
    </row>
    <row r="55965" spans="1:1" ht="13.2" x14ac:dyDescent="0.25">
      <c r="A55965"/>
    </row>
    <row r="55966" spans="1:1" ht="13.2" x14ac:dyDescent="0.25">
      <c r="A55966"/>
    </row>
    <row r="55967" spans="1:1" ht="13.2" x14ac:dyDescent="0.25">
      <c r="A55967"/>
    </row>
    <row r="55968" spans="1:1" ht="13.2" x14ac:dyDescent="0.25">
      <c r="A55968"/>
    </row>
    <row r="55969" spans="1:1" ht="13.2" x14ac:dyDescent="0.25">
      <c r="A55969"/>
    </row>
    <row r="55970" spans="1:1" ht="13.2" x14ac:dyDescent="0.25">
      <c r="A55970"/>
    </row>
    <row r="55971" spans="1:1" ht="13.2" x14ac:dyDescent="0.25">
      <c r="A55971"/>
    </row>
    <row r="55972" spans="1:1" ht="13.2" x14ac:dyDescent="0.25">
      <c r="A55972"/>
    </row>
    <row r="55973" spans="1:1" ht="13.2" x14ac:dyDescent="0.25">
      <c r="A55973"/>
    </row>
    <row r="55974" spans="1:1" ht="13.2" x14ac:dyDescent="0.25">
      <c r="A55974"/>
    </row>
    <row r="55975" spans="1:1" ht="13.2" x14ac:dyDescent="0.25">
      <c r="A55975"/>
    </row>
    <row r="55976" spans="1:1" ht="13.2" x14ac:dyDescent="0.25">
      <c r="A55976"/>
    </row>
    <row r="55977" spans="1:1" ht="13.2" x14ac:dyDescent="0.25">
      <c r="A55977"/>
    </row>
    <row r="55978" spans="1:1" ht="13.2" x14ac:dyDescent="0.25">
      <c r="A55978"/>
    </row>
    <row r="55979" spans="1:1" ht="13.2" x14ac:dyDescent="0.25">
      <c r="A55979"/>
    </row>
    <row r="55980" spans="1:1" ht="13.2" x14ac:dyDescent="0.25">
      <c r="A55980"/>
    </row>
    <row r="55981" spans="1:1" ht="13.2" x14ac:dyDescent="0.25">
      <c r="A55981"/>
    </row>
    <row r="55982" spans="1:1" ht="13.2" x14ac:dyDescent="0.25">
      <c r="A55982"/>
    </row>
    <row r="55983" spans="1:1" ht="13.2" x14ac:dyDescent="0.25">
      <c r="A55983"/>
    </row>
    <row r="55984" spans="1:1" ht="13.2" x14ac:dyDescent="0.25">
      <c r="A55984"/>
    </row>
    <row r="55985" spans="1:1" ht="13.2" x14ac:dyDescent="0.25">
      <c r="A55985"/>
    </row>
    <row r="55986" spans="1:1" ht="13.2" x14ac:dyDescent="0.25">
      <c r="A55986"/>
    </row>
    <row r="55987" spans="1:1" ht="13.2" x14ac:dyDescent="0.25">
      <c r="A55987"/>
    </row>
    <row r="55988" spans="1:1" ht="13.2" x14ac:dyDescent="0.25">
      <c r="A55988"/>
    </row>
    <row r="55989" spans="1:1" ht="13.2" x14ac:dyDescent="0.25">
      <c r="A55989"/>
    </row>
    <row r="55990" spans="1:1" ht="13.2" x14ac:dyDescent="0.25">
      <c r="A55990"/>
    </row>
    <row r="55991" spans="1:1" ht="13.2" x14ac:dyDescent="0.25">
      <c r="A55991"/>
    </row>
    <row r="55992" spans="1:1" ht="13.2" x14ac:dyDescent="0.25">
      <c r="A55992"/>
    </row>
    <row r="55993" spans="1:1" ht="13.2" x14ac:dyDescent="0.25">
      <c r="A55993"/>
    </row>
    <row r="55994" spans="1:1" ht="13.2" x14ac:dyDescent="0.25">
      <c r="A55994"/>
    </row>
    <row r="55995" spans="1:1" ht="13.2" x14ac:dyDescent="0.25">
      <c r="A55995"/>
    </row>
    <row r="55996" spans="1:1" ht="13.2" x14ac:dyDescent="0.25">
      <c r="A55996"/>
    </row>
    <row r="55997" spans="1:1" ht="13.2" x14ac:dyDescent="0.25">
      <c r="A55997"/>
    </row>
    <row r="55998" spans="1:1" ht="13.2" x14ac:dyDescent="0.25">
      <c r="A55998"/>
    </row>
    <row r="55999" spans="1:1" ht="13.2" x14ac:dyDescent="0.25">
      <c r="A55999"/>
    </row>
    <row r="56000" spans="1:1" ht="13.2" x14ac:dyDescent="0.25">
      <c r="A56000"/>
    </row>
    <row r="56001" spans="1:1" ht="13.2" x14ac:dyDescent="0.25">
      <c r="A56001"/>
    </row>
    <row r="56002" spans="1:1" ht="13.2" x14ac:dyDescent="0.25">
      <c r="A56002"/>
    </row>
    <row r="56003" spans="1:1" ht="13.2" x14ac:dyDescent="0.25">
      <c r="A56003"/>
    </row>
    <row r="56004" spans="1:1" ht="13.2" x14ac:dyDescent="0.25">
      <c r="A56004"/>
    </row>
    <row r="56005" spans="1:1" ht="13.2" x14ac:dyDescent="0.25">
      <c r="A56005"/>
    </row>
    <row r="56006" spans="1:1" ht="13.2" x14ac:dyDescent="0.25">
      <c r="A56006"/>
    </row>
    <row r="56007" spans="1:1" ht="13.2" x14ac:dyDescent="0.25">
      <c r="A56007"/>
    </row>
    <row r="56008" spans="1:1" ht="13.2" x14ac:dyDescent="0.25">
      <c r="A56008"/>
    </row>
    <row r="56009" spans="1:1" ht="13.2" x14ac:dyDescent="0.25">
      <c r="A56009"/>
    </row>
    <row r="56010" spans="1:1" ht="13.2" x14ac:dyDescent="0.25">
      <c r="A56010"/>
    </row>
    <row r="56011" spans="1:1" ht="13.2" x14ac:dyDescent="0.25">
      <c r="A56011"/>
    </row>
    <row r="56012" spans="1:1" ht="13.2" x14ac:dyDescent="0.25">
      <c r="A56012"/>
    </row>
    <row r="56013" spans="1:1" ht="13.2" x14ac:dyDescent="0.25">
      <c r="A56013"/>
    </row>
    <row r="56014" spans="1:1" ht="13.2" x14ac:dyDescent="0.25">
      <c r="A56014"/>
    </row>
    <row r="56015" spans="1:1" ht="13.2" x14ac:dyDescent="0.25">
      <c r="A56015"/>
    </row>
    <row r="56016" spans="1:1" ht="13.2" x14ac:dyDescent="0.25">
      <c r="A56016"/>
    </row>
    <row r="56017" spans="1:1" ht="13.2" x14ac:dyDescent="0.25">
      <c r="A56017"/>
    </row>
    <row r="56018" spans="1:1" ht="13.2" x14ac:dyDescent="0.25">
      <c r="A56018"/>
    </row>
    <row r="56019" spans="1:1" ht="13.2" x14ac:dyDescent="0.25">
      <c r="A56019"/>
    </row>
    <row r="56020" spans="1:1" ht="13.2" x14ac:dyDescent="0.25">
      <c r="A56020"/>
    </row>
    <row r="56021" spans="1:1" ht="13.2" x14ac:dyDescent="0.25">
      <c r="A56021"/>
    </row>
    <row r="56022" spans="1:1" ht="13.2" x14ac:dyDescent="0.25">
      <c r="A56022"/>
    </row>
    <row r="56023" spans="1:1" ht="13.2" x14ac:dyDescent="0.25">
      <c r="A56023"/>
    </row>
    <row r="56024" spans="1:1" ht="13.2" x14ac:dyDescent="0.25">
      <c r="A56024"/>
    </row>
    <row r="56025" spans="1:1" ht="13.2" x14ac:dyDescent="0.25">
      <c r="A56025"/>
    </row>
    <row r="56026" spans="1:1" ht="13.2" x14ac:dyDescent="0.25">
      <c r="A56026"/>
    </row>
    <row r="56027" spans="1:1" ht="13.2" x14ac:dyDescent="0.25">
      <c r="A56027"/>
    </row>
    <row r="56028" spans="1:1" ht="13.2" x14ac:dyDescent="0.25">
      <c r="A56028"/>
    </row>
    <row r="56029" spans="1:1" ht="13.2" x14ac:dyDescent="0.25">
      <c r="A56029"/>
    </row>
    <row r="56030" spans="1:1" ht="13.2" x14ac:dyDescent="0.25">
      <c r="A56030"/>
    </row>
    <row r="56031" spans="1:1" ht="13.2" x14ac:dyDescent="0.25">
      <c r="A56031"/>
    </row>
    <row r="56032" spans="1:1" ht="13.2" x14ac:dyDescent="0.25">
      <c r="A56032"/>
    </row>
    <row r="56033" spans="1:1" ht="13.2" x14ac:dyDescent="0.25">
      <c r="A56033"/>
    </row>
    <row r="56034" spans="1:1" ht="13.2" x14ac:dyDescent="0.25">
      <c r="A56034"/>
    </row>
    <row r="56035" spans="1:1" ht="13.2" x14ac:dyDescent="0.25">
      <c r="A56035"/>
    </row>
    <row r="56036" spans="1:1" ht="13.2" x14ac:dyDescent="0.25">
      <c r="A56036"/>
    </row>
    <row r="56037" spans="1:1" ht="13.2" x14ac:dyDescent="0.25">
      <c r="A56037"/>
    </row>
    <row r="56038" spans="1:1" ht="13.2" x14ac:dyDescent="0.25">
      <c r="A56038"/>
    </row>
    <row r="56039" spans="1:1" ht="13.2" x14ac:dyDescent="0.25">
      <c r="A56039"/>
    </row>
    <row r="56040" spans="1:1" ht="13.2" x14ac:dyDescent="0.25">
      <c r="A56040"/>
    </row>
    <row r="56041" spans="1:1" ht="13.2" x14ac:dyDescent="0.25">
      <c r="A56041"/>
    </row>
    <row r="56042" spans="1:1" ht="13.2" x14ac:dyDescent="0.25">
      <c r="A56042"/>
    </row>
    <row r="56043" spans="1:1" ht="13.2" x14ac:dyDescent="0.25">
      <c r="A56043"/>
    </row>
    <row r="56044" spans="1:1" ht="13.2" x14ac:dyDescent="0.25">
      <c r="A56044"/>
    </row>
    <row r="56045" spans="1:1" ht="13.2" x14ac:dyDescent="0.25">
      <c r="A56045"/>
    </row>
    <row r="56046" spans="1:1" ht="13.2" x14ac:dyDescent="0.25">
      <c r="A56046"/>
    </row>
    <row r="56047" spans="1:1" ht="13.2" x14ac:dyDescent="0.25">
      <c r="A56047"/>
    </row>
    <row r="56048" spans="1:1" ht="13.2" x14ac:dyDescent="0.25">
      <c r="A56048"/>
    </row>
    <row r="56049" spans="1:1" ht="13.2" x14ac:dyDescent="0.25">
      <c r="A56049"/>
    </row>
    <row r="56050" spans="1:1" ht="13.2" x14ac:dyDescent="0.25">
      <c r="A56050"/>
    </row>
    <row r="56051" spans="1:1" ht="13.2" x14ac:dyDescent="0.25">
      <c r="A56051"/>
    </row>
    <row r="56052" spans="1:1" ht="13.2" x14ac:dyDescent="0.25">
      <c r="A56052"/>
    </row>
    <row r="56053" spans="1:1" ht="13.2" x14ac:dyDescent="0.25">
      <c r="A56053"/>
    </row>
    <row r="56054" spans="1:1" ht="13.2" x14ac:dyDescent="0.25">
      <c r="A56054"/>
    </row>
    <row r="56055" spans="1:1" ht="13.2" x14ac:dyDescent="0.25">
      <c r="A56055"/>
    </row>
    <row r="56056" spans="1:1" ht="13.2" x14ac:dyDescent="0.25">
      <c r="A56056"/>
    </row>
    <row r="56057" spans="1:1" ht="13.2" x14ac:dyDescent="0.25">
      <c r="A56057"/>
    </row>
    <row r="56058" spans="1:1" ht="13.2" x14ac:dyDescent="0.25">
      <c r="A56058"/>
    </row>
    <row r="56059" spans="1:1" ht="13.2" x14ac:dyDescent="0.25">
      <c r="A56059"/>
    </row>
    <row r="56060" spans="1:1" ht="13.2" x14ac:dyDescent="0.25">
      <c r="A56060"/>
    </row>
    <row r="56061" spans="1:1" ht="13.2" x14ac:dyDescent="0.25">
      <c r="A56061"/>
    </row>
    <row r="56062" spans="1:1" ht="13.2" x14ac:dyDescent="0.25">
      <c r="A56062"/>
    </row>
    <row r="56063" spans="1:1" ht="13.2" x14ac:dyDescent="0.25">
      <c r="A56063"/>
    </row>
    <row r="56064" spans="1:1" ht="13.2" x14ac:dyDescent="0.25">
      <c r="A56064"/>
    </row>
    <row r="56065" spans="1:1" ht="13.2" x14ac:dyDescent="0.25">
      <c r="A56065"/>
    </row>
    <row r="56066" spans="1:1" ht="13.2" x14ac:dyDescent="0.25">
      <c r="A56066"/>
    </row>
    <row r="56067" spans="1:1" ht="13.2" x14ac:dyDescent="0.25">
      <c r="A56067"/>
    </row>
    <row r="56068" spans="1:1" ht="13.2" x14ac:dyDescent="0.25">
      <c r="A56068"/>
    </row>
    <row r="56069" spans="1:1" ht="13.2" x14ac:dyDescent="0.25">
      <c r="A56069"/>
    </row>
    <row r="56070" spans="1:1" ht="13.2" x14ac:dyDescent="0.25">
      <c r="A56070"/>
    </row>
    <row r="56071" spans="1:1" ht="13.2" x14ac:dyDescent="0.25">
      <c r="A56071"/>
    </row>
    <row r="56072" spans="1:1" ht="13.2" x14ac:dyDescent="0.25">
      <c r="A56072"/>
    </row>
    <row r="56073" spans="1:1" ht="13.2" x14ac:dyDescent="0.25">
      <c r="A56073"/>
    </row>
    <row r="56074" spans="1:1" ht="13.2" x14ac:dyDescent="0.25">
      <c r="A56074"/>
    </row>
    <row r="56075" spans="1:1" ht="13.2" x14ac:dyDescent="0.25">
      <c r="A56075"/>
    </row>
    <row r="56076" spans="1:1" ht="13.2" x14ac:dyDescent="0.25">
      <c r="A56076"/>
    </row>
    <row r="56077" spans="1:1" ht="13.2" x14ac:dyDescent="0.25">
      <c r="A56077"/>
    </row>
    <row r="56078" spans="1:1" ht="13.2" x14ac:dyDescent="0.25">
      <c r="A56078"/>
    </row>
    <row r="56079" spans="1:1" ht="13.2" x14ac:dyDescent="0.25">
      <c r="A56079"/>
    </row>
    <row r="56080" spans="1:1" ht="13.2" x14ac:dyDescent="0.25">
      <c r="A56080"/>
    </row>
    <row r="56081" spans="1:1" ht="13.2" x14ac:dyDescent="0.25">
      <c r="A56081"/>
    </row>
    <row r="56082" spans="1:1" ht="13.2" x14ac:dyDescent="0.25">
      <c r="A56082"/>
    </row>
    <row r="56083" spans="1:1" ht="13.2" x14ac:dyDescent="0.25">
      <c r="A56083"/>
    </row>
    <row r="56084" spans="1:1" ht="13.2" x14ac:dyDescent="0.25">
      <c r="A56084"/>
    </row>
    <row r="56085" spans="1:1" ht="13.2" x14ac:dyDescent="0.25">
      <c r="A56085"/>
    </row>
    <row r="56086" spans="1:1" ht="13.2" x14ac:dyDescent="0.25">
      <c r="A56086"/>
    </row>
    <row r="56087" spans="1:1" ht="13.2" x14ac:dyDescent="0.25">
      <c r="A56087"/>
    </row>
    <row r="56088" spans="1:1" ht="13.2" x14ac:dyDescent="0.25">
      <c r="A56088"/>
    </row>
    <row r="56089" spans="1:1" ht="13.2" x14ac:dyDescent="0.25">
      <c r="A56089"/>
    </row>
    <row r="56090" spans="1:1" ht="13.2" x14ac:dyDescent="0.25">
      <c r="A56090"/>
    </row>
    <row r="56091" spans="1:1" ht="13.2" x14ac:dyDescent="0.25">
      <c r="A56091"/>
    </row>
    <row r="56092" spans="1:1" ht="13.2" x14ac:dyDescent="0.25">
      <c r="A56092"/>
    </row>
    <row r="56093" spans="1:1" ht="13.2" x14ac:dyDescent="0.25">
      <c r="A56093"/>
    </row>
    <row r="56094" spans="1:1" ht="13.2" x14ac:dyDescent="0.25">
      <c r="A56094"/>
    </row>
    <row r="56095" spans="1:1" ht="13.2" x14ac:dyDescent="0.25">
      <c r="A56095"/>
    </row>
    <row r="56096" spans="1:1" ht="13.2" x14ac:dyDescent="0.25">
      <c r="A56096"/>
    </row>
    <row r="56097" spans="1:1" ht="13.2" x14ac:dyDescent="0.25">
      <c r="A56097"/>
    </row>
    <row r="56098" spans="1:1" ht="13.2" x14ac:dyDescent="0.25">
      <c r="A56098"/>
    </row>
    <row r="56099" spans="1:1" ht="13.2" x14ac:dyDescent="0.25">
      <c r="A56099"/>
    </row>
    <row r="56100" spans="1:1" ht="13.2" x14ac:dyDescent="0.25">
      <c r="A56100"/>
    </row>
    <row r="56101" spans="1:1" ht="13.2" x14ac:dyDescent="0.25">
      <c r="A56101"/>
    </row>
    <row r="56102" spans="1:1" ht="13.2" x14ac:dyDescent="0.25">
      <c r="A56102"/>
    </row>
    <row r="56103" spans="1:1" ht="13.2" x14ac:dyDescent="0.25">
      <c r="A56103"/>
    </row>
    <row r="56104" spans="1:1" ht="13.2" x14ac:dyDescent="0.25">
      <c r="A56104"/>
    </row>
    <row r="56105" spans="1:1" ht="13.2" x14ac:dyDescent="0.25">
      <c r="A56105"/>
    </row>
    <row r="56106" spans="1:1" ht="13.2" x14ac:dyDescent="0.25">
      <c r="A56106"/>
    </row>
    <row r="56107" spans="1:1" ht="13.2" x14ac:dyDescent="0.25">
      <c r="A56107"/>
    </row>
    <row r="56108" spans="1:1" ht="13.2" x14ac:dyDescent="0.25">
      <c r="A56108"/>
    </row>
    <row r="56109" spans="1:1" ht="13.2" x14ac:dyDescent="0.25">
      <c r="A56109"/>
    </row>
    <row r="56110" spans="1:1" ht="13.2" x14ac:dyDescent="0.25">
      <c r="A56110"/>
    </row>
    <row r="56111" spans="1:1" ht="13.2" x14ac:dyDescent="0.25">
      <c r="A56111"/>
    </row>
    <row r="56112" spans="1:1" ht="13.2" x14ac:dyDescent="0.25">
      <c r="A56112"/>
    </row>
    <row r="56113" spans="1:1" ht="13.2" x14ac:dyDescent="0.25">
      <c r="A56113"/>
    </row>
    <row r="56114" spans="1:1" ht="13.2" x14ac:dyDescent="0.25">
      <c r="A56114"/>
    </row>
    <row r="56115" spans="1:1" ht="13.2" x14ac:dyDescent="0.25">
      <c r="A56115"/>
    </row>
    <row r="56116" spans="1:1" ht="13.2" x14ac:dyDescent="0.25">
      <c r="A56116"/>
    </row>
    <row r="56117" spans="1:1" ht="13.2" x14ac:dyDescent="0.25">
      <c r="A56117"/>
    </row>
    <row r="56118" spans="1:1" ht="13.2" x14ac:dyDescent="0.25">
      <c r="A56118"/>
    </row>
    <row r="56119" spans="1:1" ht="13.2" x14ac:dyDescent="0.25">
      <c r="A56119"/>
    </row>
    <row r="56120" spans="1:1" ht="13.2" x14ac:dyDescent="0.25">
      <c r="A56120"/>
    </row>
    <row r="56121" spans="1:1" ht="13.2" x14ac:dyDescent="0.25">
      <c r="A56121"/>
    </row>
    <row r="56122" spans="1:1" ht="13.2" x14ac:dyDescent="0.25">
      <c r="A56122"/>
    </row>
    <row r="56123" spans="1:1" ht="13.2" x14ac:dyDescent="0.25">
      <c r="A56123"/>
    </row>
    <row r="56124" spans="1:1" ht="13.2" x14ac:dyDescent="0.25">
      <c r="A56124"/>
    </row>
    <row r="56125" spans="1:1" ht="13.2" x14ac:dyDescent="0.25">
      <c r="A56125"/>
    </row>
    <row r="56126" spans="1:1" ht="13.2" x14ac:dyDescent="0.25">
      <c r="A56126"/>
    </row>
    <row r="56127" spans="1:1" ht="13.2" x14ac:dyDescent="0.25">
      <c r="A56127"/>
    </row>
    <row r="56128" spans="1:1" ht="13.2" x14ac:dyDescent="0.25">
      <c r="A56128"/>
    </row>
    <row r="56129" spans="1:1" ht="13.2" x14ac:dyDescent="0.25">
      <c r="A56129"/>
    </row>
    <row r="56130" spans="1:1" ht="13.2" x14ac:dyDescent="0.25">
      <c r="A56130"/>
    </row>
    <row r="56131" spans="1:1" ht="13.2" x14ac:dyDescent="0.25">
      <c r="A56131"/>
    </row>
    <row r="56132" spans="1:1" ht="13.2" x14ac:dyDescent="0.25">
      <c r="A56132"/>
    </row>
    <row r="56133" spans="1:1" ht="13.2" x14ac:dyDescent="0.25">
      <c r="A56133"/>
    </row>
    <row r="56134" spans="1:1" ht="13.2" x14ac:dyDescent="0.25">
      <c r="A56134"/>
    </row>
    <row r="56135" spans="1:1" ht="13.2" x14ac:dyDescent="0.25">
      <c r="A56135"/>
    </row>
    <row r="56136" spans="1:1" ht="13.2" x14ac:dyDescent="0.25">
      <c r="A56136"/>
    </row>
    <row r="56137" spans="1:1" ht="13.2" x14ac:dyDescent="0.25">
      <c r="A56137"/>
    </row>
    <row r="56138" spans="1:1" ht="13.2" x14ac:dyDescent="0.25">
      <c r="A56138"/>
    </row>
    <row r="56139" spans="1:1" ht="13.2" x14ac:dyDescent="0.25">
      <c r="A56139"/>
    </row>
    <row r="56140" spans="1:1" ht="13.2" x14ac:dyDescent="0.25">
      <c r="A56140"/>
    </row>
    <row r="56141" spans="1:1" ht="13.2" x14ac:dyDescent="0.25">
      <c r="A56141"/>
    </row>
    <row r="56142" spans="1:1" ht="13.2" x14ac:dyDescent="0.25">
      <c r="A56142"/>
    </row>
    <row r="56143" spans="1:1" ht="13.2" x14ac:dyDescent="0.25">
      <c r="A56143"/>
    </row>
    <row r="56144" spans="1:1" ht="13.2" x14ac:dyDescent="0.25">
      <c r="A56144"/>
    </row>
    <row r="56145" spans="1:1" ht="13.2" x14ac:dyDescent="0.25">
      <c r="A56145"/>
    </row>
    <row r="56146" spans="1:1" ht="13.2" x14ac:dyDescent="0.25">
      <c r="A56146"/>
    </row>
    <row r="56147" spans="1:1" ht="13.2" x14ac:dyDescent="0.25">
      <c r="A56147"/>
    </row>
    <row r="56148" spans="1:1" ht="13.2" x14ac:dyDescent="0.25">
      <c r="A56148"/>
    </row>
    <row r="56149" spans="1:1" ht="13.2" x14ac:dyDescent="0.25">
      <c r="A56149"/>
    </row>
    <row r="56150" spans="1:1" ht="13.2" x14ac:dyDescent="0.25">
      <c r="A56150"/>
    </row>
    <row r="56151" spans="1:1" ht="13.2" x14ac:dyDescent="0.25">
      <c r="A56151"/>
    </row>
    <row r="56152" spans="1:1" ht="13.2" x14ac:dyDescent="0.25">
      <c r="A56152"/>
    </row>
    <row r="56153" spans="1:1" ht="13.2" x14ac:dyDescent="0.25">
      <c r="A56153"/>
    </row>
    <row r="56154" spans="1:1" ht="13.2" x14ac:dyDescent="0.25">
      <c r="A56154"/>
    </row>
    <row r="56155" spans="1:1" ht="13.2" x14ac:dyDescent="0.25">
      <c r="A56155"/>
    </row>
    <row r="56156" spans="1:1" ht="13.2" x14ac:dyDescent="0.25">
      <c r="A56156"/>
    </row>
    <row r="56157" spans="1:1" ht="13.2" x14ac:dyDescent="0.25">
      <c r="A56157"/>
    </row>
    <row r="56158" spans="1:1" ht="13.2" x14ac:dyDescent="0.25">
      <c r="A56158"/>
    </row>
    <row r="56159" spans="1:1" ht="13.2" x14ac:dyDescent="0.25">
      <c r="A56159"/>
    </row>
    <row r="56160" spans="1:1" ht="13.2" x14ac:dyDescent="0.25">
      <c r="A56160"/>
    </row>
    <row r="56161" spans="1:1" ht="13.2" x14ac:dyDescent="0.25">
      <c r="A56161"/>
    </row>
    <row r="56162" spans="1:1" ht="13.2" x14ac:dyDescent="0.25">
      <c r="A56162"/>
    </row>
    <row r="56163" spans="1:1" ht="13.2" x14ac:dyDescent="0.25">
      <c r="A56163"/>
    </row>
    <row r="56164" spans="1:1" ht="13.2" x14ac:dyDescent="0.25">
      <c r="A56164"/>
    </row>
    <row r="56165" spans="1:1" ht="13.2" x14ac:dyDescent="0.25">
      <c r="A56165"/>
    </row>
    <row r="56166" spans="1:1" ht="13.2" x14ac:dyDescent="0.25">
      <c r="A56166"/>
    </row>
    <row r="56167" spans="1:1" ht="13.2" x14ac:dyDescent="0.25">
      <c r="A56167"/>
    </row>
    <row r="56168" spans="1:1" ht="13.2" x14ac:dyDescent="0.25">
      <c r="A56168"/>
    </row>
    <row r="56169" spans="1:1" ht="13.2" x14ac:dyDescent="0.25">
      <c r="A56169"/>
    </row>
    <row r="56170" spans="1:1" ht="13.2" x14ac:dyDescent="0.25">
      <c r="A56170"/>
    </row>
    <row r="56171" spans="1:1" ht="13.2" x14ac:dyDescent="0.25">
      <c r="A56171"/>
    </row>
    <row r="56172" spans="1:1" ht="13.2" x14ac:dyDescent="0.25">
      <c r="A56172"/>
    </row>
    <row r="56173" spans="1:1" ht="13.2" x14ac:dyDescent="0.25">
      <c r="A56173"/>
    </row>
    <row r="56174" spans="1:1" ht="13.2" x14ac:dyDescent="0.25">
      <c r="A56174"/>
    </row>
    <row r="56175" spans="1:1" ht="13.2" x14ac:dyDescent="0.25">
      <c r="A56175"/>
    </row>
    <row r="56176" spans="1:1" ht="13.2" x14ac:dyDescent="0.25">
      <c r="A56176"/>
    </row>
    <row r="56177" spans="1:1" ht="13.2" x14ac:dyDescent="0.25">
      <c r="A56177"/>
    </row>
    <row r="56178" spans="1:1" ht="13.2" x14ac:dyDescent="0.25">
      <c r="A56178"/>
    </row>
    <row r="56179" spans="1:1" ht="13.2" x14ac:dyDescent="0.25">
      <c r="A56179"/>
    </row>
    <row r="56180" spans="1:1" ht="13.2" x14ac:dyDescent="0.25">
      <c r="A56180"/>
    </row>
    <row r="56181" spans="1:1" ht="13.2" x14ac:dyDescent="0.25">
      <c r="A56181"/>
    </row>
    <row r="56182" spans="1:1" ht="13.2" x14ac:dyDescent="0.25">
      <c r="A56182"/>
    </row>
    <row r="56183" spans="1:1" ht="13.2" x14ac:dyDescent="0.25">
      <c r="A56183"/>
    </row>
    <row r="56184" spans="1:1" ht="13.2" x14ac:dyDescent="0.25">
      <c r="A56184"/>
    </row>
    <row r="56185" spans="1:1" ht="13.2" x14ac:dyDescent="0.25">
      <c r="A56185"/>
    </row>
    <row r="56186" spans="1:1" ht="13.2" x14ac:dyDescent="0.25">
      <c r="A56186"/>
    </row>
    <row r="56187" spans="1:1" ht="13.2" x14ac:dyDescent="0.25">
      <c r="A56187"/>
    </row>
    <row r="56188" spans="1:1" ht="13.2" x14ac:dyDescent="0.25">
      <c r="A56188"/>
    </row>
    <row r="56189" spans="1:1" ht="13.2" x14ac:dyDescent="0.25">
      <c r="A56189"/>
    </row>
    <row r="56190" spans="1:1" ht="13.2" x14ac:dyDescent="0.25">
      <c r="A56190"/>
    </row>
    <row r="56191" spans="1:1" ht="13.2" x14ac:dyDescent="0.25">
      <c r="A56191"/>
    </row>
    <row r="56192" spans="1:1" ht="13.2" x14ac:dyDescent="0.25">
      <c r="A56192"/>
    </row>
    <row r="56193" spans="1:1" ht="13.2" x14ac:dyDescent="0.25">
      <c r="A56193"/>
    </row>
    <row r="56194" spans="1:1" ht="13.2" x14ac:dyDescent="0.25">
      <c r="A56194"/>
    </row>
    <row r="56195" spans="1:1" ht="13.2" x14ac:dyDescent="0.25">
      <c r="A56195"/>
    </row>
    <row r="56196" spans="1:1" ht="13.2" x14ac:dyDescent="0.25">
      <c r="A56196"/>
    </row>
    <row r="56197" spans="1:1" ht="13.2" x14ac:dyDescent="0.25">
      <c r="A56197"/>
    </row>
    <row r="56198" spans="1:1" ht="13.2" x14ac:dyDescent="0.25">
      <c r="A56198"/>
    </row>
    <row r="56199" spans="1:1" ht="13.2" x14ac:dyDescent="0.25">
      <c r="A56199"/>
    </row>
    <row r="56200" spans="1:1" ht="13.2" x14ac:dyDescent="0.25">
      <c r="A56200"/>
    </row>
    <row r="56201" spans="1:1" ht="13.2" x14ac:dyDescent="0.25">
      <c r="A56201"/>
    </row>
    <row r="56202" spans="1:1" ht="13.2" x14ac:dyDescent="0.25">
      <c r="A56202"/>
    </row>
    <row r="56203" spans="1:1" ht="13.2" x14ac:dyDescent="0.25">
      <c r="A56203"/>
    </row>
    <row r="56204" spans="1:1" ht="13.2" x14ac:dyDescent="0.25">
      <c r="A56204"/>
    </row>
    <row r="56205" spans="1:1" ht="13.2" x14ac:dyDescent="0.25">
      <c r="A56205"/>
    </row>
    <row r="56206" spans="1:1" ht="13.2" x14ac:dyDescent="0.25">
      <c r="A56206"/>
    </row>
    <row r="56207" spans="1:1" ht="13.2" x14ac:dyDescent="0.25">
      <c r="A56207"/>
    </row>
    <row r="56208" spans="1:1" ht="13.2" x14ac:dyDescent="0.25">
      <c r="A56208"/>
    </row>
    <row r="56209" spans="1:1" ht="13.2" x14ac:dyDescent="0.25">
      <c r="A56209"/>
    </row>
    <row r="56210" spans="1:1" ht="13.2" x14ac:dyDescent="0.25">
      <c r="A56210"/>
    </row>
    <row r="56211" spans="1:1" ht="13.2" x14ac:dyDescent="0.25">
      <c r="A56211"/>
    </row>
    <row r="56212" spans="1:1" ht="13.2" x14ac:dyDescent="0.25">
      <c r="A56212"/>
    </row>
    <row r="56213" spans="1:1" ht="13.2" x14ac:dyDescent="0.25">
      <c r="A56213"/>
    </row>
    <row r="56214" spans="1:1" ht="13.2" x14ac:dyDescent="0.25">
      <c r="A56214"/>
    </row>
    <row r="56215" spans="1:1" ht="13.2" x14ac:dyDescent="0.25">
      <c r="A56215"/>
    </row>
    <row r="56216" spans="1:1" ht="13.2" x14ac:dyDescent="0.25">
      <c r="A56216"/>
    </row>
    <row r="56217" spans="1:1" ht="13.2" x14ac:dyDescent="0.25">
      <c r="A56217"/>
    </row>
    <row r="56218" spans="1:1" ht="13.2" x14ac:dyDescent="0.25">
      <c r="A56218"/>
    </row>
    <row r="56219" spans="1:1" ht="13.2" x14ac:dyDescent="0.25">
      <c r="A56219"/>
    </row>
    <row r="56220" spans="1:1" ht="13.2" x14ac:dyDescent="0.25">
      <c r="A56220"/>
    </row>
    <row r="56221" spans="1:1" ht="13.2" x14ac:dyDescent="0.25">
      <c r="A56221"/>
    </row>
    <row r="56222" spans="1:1" ht="13.2" x14ac:dyDescent="0.25">
      <c r="A56222"/>
    </row>
    <row r="56223" spans="1:1" ht="13.2" x14ac:dyDescent="0.25">
      <c r="A56223"/>
    </row>
    <row r="56224" spans="1:1" ht="13.2" x14ac:dyDescent="0.25">
      <c r="A56224"/>
    </row>
    <row r="56225" spans="1:1" ht="13.2" x14ac:dyDescent="0.25">
      <c r="A56225"/>
    </row>
    <row r="56226" spans="1:1" ht="13.2" x14ac:dyDescent="0.25">
      <c r="A56226"/>
    </row>
    <row r="56227" spans="1:1" ht="13.2" x14ac:dyDescent="0.25">
      <c r="A56227"/>
    </row>
    <row r="56228" spans="1:1" ht="13.2" x14ac:dyDescent="0.25">
      <c r="A56228"/>
    </row>
    <row r="56229" spans="1:1" ht="13.2" x14ac:dyDescent="0.25">
      <c r="A56229"/>
    </row>
    <row r="56230" spans="1:1" ht="13.2" x14ac:dyDescent="0.25">
      <c r="A56230"/>
    </row>
    <row r="56231" spans="1:1" ht="13.2" x14ac:dyDescent="0.25">
      <c r="A56231"/>
    </row>
    <row r="56232" spans="1:1" ht="13.2" x14ac:dyDescent="0.25">
      <c r="A56232"/>
    </row>
    <row r="56233" spans="1:1" ht="13.2" x14ac:dyDescent="0.25">
      <c r="A56233"/>
    </row>
    <row r="56234" spans="1:1" ht="13.2" x14ac:dyDescent="0.25">
      <c r="A56234"/>
    </row>
    <row r="56235" spans="1:1" ht="13.2" x14ac:dyDescent="0.25">
      <c r="A56235"/>
    </row>
    <row r="56236" spans="1:1" ht="13.2" x14ac:dyDescent="0.25">
      <c r="A56236"/>
    </row>
    <row r="56237" spans="1:1" ht="13.2" x14ac:dyDescent="0.25">
      <c r="A56237"/>
    </row>
    <row r="56238" spans="1:1" ht="13.2" x14ac:dyDescent="0.25">
      <c r="A56238"/>
    </row>
    <row r="56239" spans="1:1" ht="13.2" x14ac:dyDescent="0.25">
      <c r="A56239"/>
    </row>
    <row r="56240" spans="1:1" ht="13.2" x14ac:dyDescent="0.25">
      <c r="A56240"/>
    </row>
    <row r="56241" spans="1:1" ht="13.2" x14ac:dyDescent="0.25">
      <c r="A56241"/>
    </row>
    <row r="56242" spans="1:1" ht="13.2" x14ac:dyDescent="0.25">
      <c r="A56242"/>
    </row>
    <row r="56243" spans="1:1" ht="13.2" x14ac:dyDescent="0.25">
      <c r="A56243"/>
    </row>
    <row r="56244" spans="1:1" ht="13.2" x14ac:dyDescent="0.25">
      <c r="A56244"/>
    </row>
    <row r="56245" spans="1:1" ht="13.2" x14ac:dyDescent="0.25">
      <c r="A56245"/>
    </row>
    <row r="56246" spans="1:1" ht="13.2" x14ac:dyDescent="0.25">
      <c r="A56246"/>
    </row>
    <row r="56247" spans="1:1" ht="13.2" x14ac:dyDescent="0.25">
      <c r="A56247"/>
    </row>
    <row r="56248" spans="1:1" ht="13.2" x14ac:dyDescent="0.25">
      <c r="A56248"/>
    </row>
    <row r="56249" spans="1:1" ht="13.2" x14ac:dyDescent="0.25">
      <c r="A56249"/>
    </row>
    <row r="56250" spans="1:1" ht="13.2" x14ac:dyDescent="0.25">
      <c r="A56250"/>
    </row>
    <row r="56251" spans="1:1" ht="13.2" x14ac:dyDescent="0.25">
      <c r="A56251"/>
    </row>
    <row r="56252" spans="1:1" ht="13.2" x14ac:dyDescent="0.25">
      <c r="A56252"/>
    </row>
    <row r="56253" spans="1:1" ht="13.2" x14ac:dyDescent="0.25">
      <c r="A56253"/>
    </row>
    <row r="56254" spans="1:1" ht="13.2" x14ac:dyDescent="0.25">
      <c r="A56254"/>
    </row>
    <row r="56255" spans="1:1" ht="13.2" x14ac:dyDescent="0.25">
      <c r="A56255"/>
    </row>
    <row r="56256" spans="1:1" ht="13.2" x14ac:dyDescent="0.25">
      <c r="A56256"/>
    </row>
    <row r="56257" spans="1:1" ht="13.2" x14ac:dyDescent="0.25">
      <c r="A56257"/>
    </row>
    <row r="56258" spans="1:1" ht="13.2" x14ac:dyDescent="0.25">
      <c r="A56258"/>
    </row>
    <row r="56259" spans="1:1" ht="13.2" x14ac:dyDescent="0.25">
      <c r="A56259"/>
    </row>
    <row r="56260" spans="1:1" ht="13.2" x14ac:dyDescent="0.25">
      <c r="A56260"/>
    </row>
    <row r="56261" spans="1:1" ht="13.2" x14ac:dyDescent="0.25">
      <c r="A56261"/>
    </row>
    <row r="56262" spans="1:1" ht="13.2" x14ac:dyDescent="0.25">
      <c r="A56262"/>
    </row>
    <row r="56263" spans="1:1" ht="13.2" x14ac:dyDescent="0.25">
      <c r="A56263"/>
    </row>
    <row r="56264" spans="1:1" ht="13.2" x14ac:dyDescent="0.25">
      <c r="A56264"/>
    </row>
    <row r="56265" spans="1:1" ht="13.2" x14ac:dyDescent="0.25">
      <c r="A56265"/>
    </row>
    <row r="56266" spans="1:1" ht="13.2" x14ac:dyDescent="0.25">
      <c r="A56266"/>
    </row>
    <row r="56267" spans="1:1" ht="13.2" x14ac:dyDescent="0.25">
      <c r="A56267"/>
    </row>
    <row r="56268" spans="1:1" ht="13.2" x14ac:dyDescent="0.25">
      <c r="A56268"/>
    </row>
    <row r="56269" spans="1:1" ht="13.2" x14ac:dyDescent="0.25">
      <c r="A56269"/>
    </row>
    <row r="56270" spans="1:1" ht="13.2" x14ac:dyDescent="0.25">
      <c r="A56270"/>
    </row>
    <row r="56271" spans="1:1" ht="13.2" x14ac:dyDescent="0.25">
      <c r="A56271"/>
    </row>
    <row r="56272" spans="1:1" ht="13.2" x14ac:dyDescent="0.25">
      <c r="A56272"/>
    </row>
    <row r="56273" spans="1:1" ht="13.2" x14ac:dyDescent="0.25">
      <c r="A56273"/>
    </row>
    <row r="56274" spans="1:1" ht="13.2" x14ac:dyDescent="0.25">
      <c r="A56274"/>
    </row>
    <row r="56275" spans="1:1" ht="13.2" x14ac:dyDescent="0.25">
      <c r="A56275"/>
    </row>
    <row r="56276" spans="1:1" ht="13.2" x14ac:dyDescent="0.25">
      <c r="A56276"/>
    </row>
    <row r="56277" spans="1:1" ht="13.2" x14ac:dyDescent="0.25">
      <c r="A56277"/>
    </row>
    <row r="56278" spans="1:1" ht="13.2" x14ac:dyDescent="0.25">
      <c r="A56278"/>
    </row>
    <row r="56279" spans="1:1" ht="13.2" x14ac:dyDescent="0.25">
      <c r="A56279"/>
    </row>
    <row r="56280" spans="1:1" ht="13.2" x14ac:dyDescent="0.25">
      <c r="A56280"/>
    </row>
    <row r="56281" spans="1:1" ht="13.2" x14ac:dyDescent="0.25">
      <c r="A56281"/>
    </row>
    <row r="56282" spans="1:1" ht="13.2" x14ac:dyDescent="0.25">
      <c r="A56282"/>
    </row>
    <row r="56283" spans="1:1" ht="13.2" x14ac:dyDescent="0.25">
      <c r="A56283"/>
    </row>
    <row r="56284" spans="1:1" ht="13.2" x14ac:dyDescent="0.25">
      <c r="A56284"/>
    </row>
    <row r="56285" spans="1:1" ht="13.2" x14ac:dyDescent="0.25">
      <c r="A56285"/>
    </row>
    <row r="56286" spans="1:1" ht="13.2" x14ac:dyDescent="0.25">
      <c r="A56286"/>
    </row>
    <row r="56287" spans="1:1" ht="13.2" x14ac:dyDescent="0.25">
      <c r="A56287"/>
    </row>
    <row r="56288" spans="1:1" ht="13.2" x14ac:dyDescent="0.25">
      <c r="A56288"/>
    </row>
    <row r="56289" spans="1:1" ht="13.2" x14ac:dyDescent="0.25">
      <c r="A56289"/>
    </row>
    <row r="56290" spans="1:1" ht="13.2" x14ac:dyDescent="0.25">
      <c r="A56290"/>
    </row>
    <row r="56291" spans="1:1" ht="13.2" x14ac:dyDescent="0.25">
      <c r="A56291"/>
    </row>
    <row r="56292" spans="1:1" ht="13.2" x14ac:dyDescent="0.25">
      <c r="A56292"/>
    </row>
    <row r="56293" spans="1:1" ht="13.2" x14ac:dyDescent="0.25">
      <c r="A56293"/>
    </row>
    <row r="56294" spans="1:1" ht="13.2" x14ac:dyDescent="0.25">
      <c r="A56294"/>
    </row>
    <row r="56295" spans="1:1" ht="13.2" x14ac:dyDescent="0.25">
      <c r="A56295"/>
    </row>
    <row r="56296" spans="1:1" ht="13.2" x14ac:dyDescent="0.25">
      <c r="A56296"/>
    </row>
    <row r="56297" spans="1:1" ht="13.2" x14ac:dyDescent="0.25">
      <c r="A56297"/>
    </row>
    <row r="56298" spans="1:1" ht="13.2" x14ac:dyDescent="0.25">
      <c r="A56298"/>
    </row>
    <row r="56299" spans="1:1" ht="13.2" x14ac:dyDescent="0.25">
      <c r="A56299"/>
    </row>
    <row r="56300" spans="1:1" ht="13.2" x14ac:dyDescent="0.25">
      <c r="A56300"/>
    </row>
    <row r="56301" spans="1:1" ht="13.2" x14ac:dyDescent="0.25">
      <c r="A56301"/>
    </row>
    <row r="56302" spans="1:1" ht="13.2" x14ac:dyDescent="0.25">
      <c r="A56302"/>
    </row>
    <row r="56303" spans="1:1" ht="13.2" x14ac:dyDescent="0.25">
      <c r="A56303"/>
    </row>
    <row r="56304" spans="1:1" ht="13.2" x14ac:dyDescent="0.25">
      <c r="A56304"/>
    </row>
    <row r="56305" spans="1:1" ht="13.2" x14ac:dyDescent="0.25">
      <c r="A56305"/>
    </row>
    <row r="56306" spans="1:1" ht="13.2" x14ac:dyDescent="0.25">
      <c r="A56306"/>
    </row>
    <row r="56307" spans="1:1" ht="13.2" x14ac:dyDescent="0.25">
      <c r="A56307"/>
    </row>
    <row r="56308" spans="1:1" ht="13.2" x14ac:dyDescent="0.25">
      <c r="A56308"/>
    </row>
    <row r="56309" spans="1:1" ht="13.2" x14ac:dyDescent="0.25">
      <c r="A56309"/>
    </row>
    <row r="56310" spans="1:1" ht="13.2" x14ac:dyDescent="0.25">
      <c r="A56310"/>
    </row>
    <row r="56311" spans="1:1" ht="13.2" x14ac:dyDescent="0.25">
      <c r="A56311"/>
    </row>
    <row r="56312" spans="1:1" ht="13.2" x14ac:dyDescent="0.25">
      <c r="A56312"/>
    </row>
    <row r="56313" spans="1:1" ht="13.2" x14ac:dyDescent="0.25">
      <c r="A56313"/>
    </row>
    <row r="56314" spans="1:1" ht="13.2" x14ac:dyDescent="0.25">
      <c r="A56314"/>
    </row>
    <row r="56315" spans="1:1" ht="13.2" x14ac:dyDescent="0.25">
      <c r="A56315"/>
    </row>
    <row r="56316" spans="1:1" ht="13.2" x14ac:dyDescent="0.25">
      <c r="A56316"/>
    </row>
    <row r="56317" spans="1:1" ht="13.2" x14ac:dyDescent="0.25">
      <c r="A56317"/>
    </row>
    <row r="56318" spans="1:1" ht="13.2" x14ac:dyDescent="0.25">
      <c r="A56318"/>
    </row>
    <row r="56319" spans="1:1" ht="13.2" x14ac:dyDescent="0.25">
      <c r="A56319"/>
    </row>
    <row r="56320" spans="1:1" ht="13.2" x14ac:dyDescent="0.25">
      <c r="A56320"/>
    </row>
    <row r="56321" spans="1:1" ht="13.2" x14ac:dyDescent="0.25">
      <c r="A56321"/>
    </row>
    <row r="56322" spans="1:1" ht="13.2" x14ac:dyDescent="0.25">
      <c r="A56322"/>
    </row>
    <row r="56323" spans="1:1" ht="13.2" x14ac:dyDescent="0.25">
      <c r="A56323"/>
    </row>
    <row r="56324" spans="1:1" ht="13.2" x14ac:dyDescent="0.25">
      <c r="A56324"/>
    </row>
    <row r="56325" spans="1:1" ht="13.2" x14ac:dyDescent="0.25">
      <c r="A56325"/>
    </row>
    <row r="56326" spans="1:1" ht="13.2" x14ac:dyDescent="0.25">
      <c r="A56326"/>
    </row>
    <row r="56327" spans="1:1" ht="13.2" x14ac:dyDescent="0.25">
      <c r="A56327"/>
    </row>
    <row r="56328" spans="1:1" ht="13.2" x14ac:dyDescent="0.25">
      <c r="A56328"/>
    </row>
    <row r="56329" spans="1:1" ht="13.2" x14ac:dyDescent="0.25">
      <c r="A56329"/>
    </row>
    <row r="56330" spans="1:1" ht="13.2" x14ac:dyDescent="0.25">
      <c r="A56330"/>
    </row>
    <row r="56331" spans="1:1" ht="13.2" x14ac:dyDescent="0.25">
      <c r="A56331"/>
    </row>
    <row r="56332" spans="1:1" ht="13.2" x14ac:dyDescent="0.25">
      <c r="A56332"/>
    </row>
    <row r="56333" spans="1:1" ht="13.2" x14ac:dyDescent="0.25">
      <c r="A56333"/>
    </row>
    <row r="56334" spans="1:1" ht="13.2" x14ac:dyDescent="0.25">
      <c r="A56334"/>
    </row>
    <row r="56335" spans="1:1" ht="13.2" x14ac:dyDescent="0.25">
      <c r="A56335"/>
    </row>
    <row r="56336" spans="1:1" ht="13.2" x14ac:dyDescent="0.25">
      <c r="A56336"/>
    </row>
    <row r="56337" spans="1:1" ht="13.2" x14ac:dyDescent="0.25">
      <c r="A56337"/>
    </row>
    <row r="56338" spans="1:1" ht="13.2" x14ac:dyDescent="0.25">
      <c r="A56338"/>
    </row>
    <row r="56339" spans="1:1" ht="13.2" x14ac:dyDescent="0.25">
      <c r="A56339"/>
    </row>
    <row r="56340" spans="1:1" ht="13.2" x14ac:dyDescent="0.25">
      <c r="A56340"/>
    </row>
    <row r="56341" spans="1:1" ht="13.2" x14ac:dyDescent="0.25">
      <c r="A56341"/>
    </row>
    <row r="56342" spans="1:1" ht="13.2" x14ac:dyDescent="0.25">
      <c r="A56342"/>
    </row>
    <row r="56343" spans="1:1" ht="13.2" x14ac:dyDescent="0.25">
      <c r="A56343"/>
    </row>
    <row r="56344" spans="1:1" ht="13.2" x14ac:dyDescent="0.25">
      <c r="A56344"/>
    </row>
    <row r="56345" spans="1:1" ht="13.2" x14ac:dyDescent="0.25">
      <c r="A56345"/>
    </row>
    <row r="56346" spans="1:1" ht="13.2" x14ac:dyDescent="0.25">
      <c r="A56346"/>
    </row>
    <row r="56347" spans="1:1" ht="13.2" x14ac:dyDescent="0.25">
      <c r="A56347"/>
    </row>
    <row r="56348" spans="1:1" ht="13.2" x14ac:dyDescent="0.25">
      <c r="A56348"/>
    </row>
    <row r="56349" spans="1:1" ht="13.2" x14ac:dyDescent="0.25">
      <c r="A56349"/>
    </row>
    <row r="56350" spans="1:1" ht="13.2" x14ac:dyDescent="0.25">
      <c r="A56350"/>
    </row>
    <row r="56351" spans="1:1" ht="13.2" x14ac:dyDescent="0.25">
      <c r="A56351"/>
    </row>
    <row r="56352" spans="1:1" ht="13.2" x14ac:dyDescent="0.25">
      <c r="A56352"/>
    </row>
    <row r="56353" spans="1:1" ht="13.2" x14ac:dyDescent="0.25">
      <c r="A56353"/>
    </row>
    <row r="56354" spans="1:1" ht="13.2" x14ac:dyDescent="0.25">
      <c r="A56354"/>
    </row>
    <row r="56355" spans="1:1" ht="13.2" x14ac:dyDescent="0.25">
      <c r="A56355"/>
    </row>
    <row r="56356" spans="1:1" ht="13.2" x14ac:dyDescent="0.25">
      <c r="A56356"/>
    </row>
    <row r="56357" spans="1:1" ht="13.2" x14ac:dyDescent="0.25">
      <c r="A56357"/>
    </row>
    <row r="56358" spans="1:1" ht="13.2" x14ac:dyDescent="0.25">
      <c r="A56358"/>
    </row>
    <row r="56359" spans="1:1" ht="13.2" x14ac:dyDescent="0.25">
      <c r="A56359"/>
    </row>
    <row r="56360" spans="1:1" ht="13.2" x14ac:dyDescent="0.25">
      <c r="A56360"/>
    </row>
    <row r="56361" spans="1:1" ht="13.2" x14ac:dyDescent="0.25">
      <c r="A56361"/>
    </row>
    <row r="56362" spans="1:1" ht="13.2" x14ac:dyDescent="0.25">
      <c r="A56362"/>
    </row>
    <row r="56363" spans="1:1" ht="13.2" x14ac:dyDescent="0.25">
      <c r="A56363"/>
    </row>
    <row r="56364" spans="1:1" ht="13.2" x14ac:dyDescent="0.25">
      <c r="A56364"/>
    </row>
    <row r="56365" spans="1:1" ht="13.2" x14ac:dyDescent="0.25">
      <c r="A56365"/>
    </row>
    <row r="56366" spans="1:1" ht="13.2" x14ac:dyDescent="0.25">
      <c r="A56366"/>
    </row>
    <row r="56367" spans="1:1" ht="13.2" x14ac:dyDescent="0.25">
      <c r="A56367"/>
    </row>
    <row r="56368" spans="1:1" ht="13.2" x14ac:dyDescent="0.25">
      <c r="A56368"/>
    </row>
    <row r="56369" spans="1:1" ht="13.2" x14ac:dyDescent="0.25">
      <c r="A56369"/>
    </row>
    <row r="56370" spans="1:1" ht="13.2" x14ac:dyDescent="0.25">
      <c r="A56370"/>
    </row>
    <row r="56371" spans="1:1" ht="13.2" x14ac:dyDescent="0.25">
      <c r="A56371"/>
    </row>
    <row r="56372" spans="1:1" ht="13.2" x14ac:dyDescent="0.25">
      <c r="A56372"/>
    </row>
    <row r="56373" spans="1:1" ht="13.2" x14ac:dyDescent="0.25">
      <c r="A56373"/>
    </row>
    <row r="56374" spans="1:1" ht="13.2" x14ac:dyDescent="0.25">
      <c r="A56374"/>
    </row>
    <row r="56375" spans="1:1" ht="13.2" x14ac:dyDescent="0.25">
      <c r="A56375"/>
    </row>
    <row r="56376" spans="1:1" ht="13.2" x14ac:dyDescent="0.25">
      <c r="A56376"/>
    </row>
    <row r="56377" spans="1:1" ht="13.2" x14ac:dyDescent="0.25">
      <c r="A56377"/>
    </row>
    <row r="56378" spans="1:1" ht="13.2" x14ac:dyDescent="0.25">
      <c r="A56378"/>
    </row>
    <row r="56379" spans="1:1" ht="13.2" x14ac:dyDescent="0.25">
      <c r="A56379"/>
    </row>
    <row r="56380" spans="1:1" ht="13.2" x14ac:dyDescent="0.25">
      <c r="A56380"/>
    </row>
    <row r="56381" spans="1:1" ht="13.2" x14ac:dyDescent="0.25">
      <c r="A56381"/>
    </row>
    <row r="56382" spans="1:1" ht="13.2" x14ac:dyDescent="0.25">
      <c r="A56382"/>
    </row>
    <row r="56383" spans="1:1" ht="13.2" x14ac:dyDescent="0.25">
      <c r="A56383"/>
    </row>
    <row r="56384" spans="1:1" ht="13.2" x14ac:dyDescent="0.25">
      <c r="A56384"/>
    </row>
    <row r="56385" spans="1:1" ht="13.2" x14ac:dyDescent="0.25">
      <c r="A56385"/>
    </row>
    <row r="56386" spans="1:1" ht="13.2" x14ac:dyDescent="0.25">
      <c r="A56386"/>
    </row>
    <row r="56387" spans="1:1" ht="13.2" x14ac:dyDescent="0.25">
      <c r="A56387"/>
    </row>
    <row r="56388" spans="1:1" ht="13.2" x14ac:dyDescent="0.25">
      <c r="A56388"/>
    </row>
    <row r="56389" spans="1:1" ht="13.2" x14ac:dyDescent="0.25">
      <c r="A56389"/>
    </row>
    <row r="56390" spans="1:1" ht="13.2" x14ac:dyDescent="0.25">
      <c r="A56390"/>
    </row>
    <row r="56391" spans="1:1" ht="13.2" x14ac:dyDescent="0.25">
      <c r="A56391"/>
    </row>
    <row r="56392" spans="1:1" ht="13.2" x14ac:dyDescent="0.25">
      <c r="A56392"/>
    </row>
    <row r="56393" spans="1:1" ht="13.2" x14ac:dyDescent="0.25">
      <c r="A56393"/>
    </row>
    <row r="56394" spans="1:1" ht="13.2" x14ac:dyDescent="0.25">
      <c r="A56394"/>
    </row>
    <row r="56395" spans="1:1" ht="13.2" x14ac:dyDescent="0.25">
      <c r="A56395"/>
    </row>
    <row r="56396" spans="1:1" ht="13.2" x14ac:dyDescent="0.25">
      <c r="A56396"/>
    </row>
    <row r="56397" spans="1:1" ht="13.2" x14ac:dyDescent="0.25">
      <c r="A56397"/>
    </row>
    <row r="56398" spans="1:1" ht="13.2" x14ac:dyDescent="0.25">
      <c r="A56398"/>
    </row>
    <row r="56399" spans="1:1" ht="13.2" x14ac:dyDescent="0.25">
      <c r="A56399"/>
    </row>
    <row r="56400" spans="1:1" ht="13.2" x14ac:dyDescent="0.25">
      <c r="A56400"/>
    </row>
    <row r="56401" spans="1:1" ht="13.2" x14ac:dyDescent="0.25">
      <c r="A56401"/>
    </row>
    <row r="56402" spans="1:1" ht="13.2" x14ac:dyDescent="0.25">
      <c r="A56402"/>
    </row>
    <row r="56403" spans="1:1" ht="13.2" x14ac:dyDescent="0.25">
      <c r="A56403"/>
    </row>
    <row r="56404" spans="1:1" ht="13.2" x14ac:dyDescent="0.25">
      <c r="A56404"/>
    </row>
    <row r="56405" spans="1:1" ht="13.2" x14ac:dyDescent="0.25">
      <c r="A56405"/>
    </row>
    <row r="56406" spans="1:1" ht="13.2" x14ac:dyDescent="0.25">
      <c r="A56406"/>
    </row>
    <row r="56407" spans="1:1" ht="13.2" x14ac:dyDescent="0.25">
      <c r="A56407"/>
    </row>
    <row r="56408" spans="1:1" ht="13.2" x14ac:dyDescent="0.25">
      <c r="A56408"/>
    </row>
    <row r="56409" spans="1:1" ht="13.2" x14ac:dyDescent="0.25">
      <c r="A56409"/>
    </row>
    <row r="56410" spans="1:1" ht="13.2" x14ac:dyDescent="0.25">
      <c r="A56410"/>
    </row>
    <row r="56411" spans="1:1" ht="13.2" x14ac:dyDescent="0.25">
      <c r="A56411"/>
    </row>
    <row r="56412" spans="1:1" ht="13.2" x14ac:dyDescent="0.25">
      <c r="A56412"/>
    </row>
    <row r="56413" spans="1:1" ht="13.2" x14ac:dyDescent="0.25">
      <c r="A56413"/>
    </row>
    <row r="56414" spans="1:1" ht="13.2" x14ac:dyDescent="0.25">
      <c r="A56414"/>
    </row>
    <row r="56415" spans="1:1" ht="13.2" x14ac:dyDescent="0.25">
      <c r="A56415"/>
    </row>
    <row r="56416" spans="1:1" ht="13.2" x14ac:dyDescent="0.25">
      <c r="A56416"/>
    </row>
    <row r="56417" spans="1:1" ht="13.2" x14ac:dyDescent="0.25">
      <c r="A56417"/>
    </row>
    <row r="56418" spans="1:1" ht="13.2" x14ac:dyDescent="0.25">
      <c r="A56418"/>
    </row>
    <row r="56419" spans="1:1" ht="13.2" x14ac:dyDescent="0.25">
      <c r="A56419"/>
    </row>
    <row r="56420" spans="1:1" ht="13.2" x14ac:dyDescent="0.25">
      <c r="A56420"/>
    </row>
    <row r="56421" spans="1:1" ht="13.2" x14ac:dyDescent="0.25">
      <c r="A56421"/>
    </row>
    <row r="56422" spans="1:1" ht="13.2" x14ac:dyDescent="0.25">
      <c r="A56422"/>
    </row>
    <row r="56423" spans="1:1" ht="13.2" x14ac:dyDescent="0.25">
      <c r="A56423"/>
    </row>
    <row r="56424" spans="1:1" ht="13.2" x14ac:dyDescent="0.25">
      <c r="A56424"/>
    </row>
    <row r="56425" spans="1:1" ht="13.2" x14ac:dyDescent="0.25">
      <c r="A56425"/>
    </row>
    <row r="56426" spans="1:1" ht="13.2" x14ac:dyDescent="0.25">
      <c r="A56426"/>
    </row>
    <row r="56427" spans="1:1" ht="13.2" x14ac:dyDescent="0.25">
      <c r="A56427"/>
    </row>
    <row r="56428" spans="1:1" ht="13.2" x14ac:dyDescent="0.25">
      <c r="A56428"/>
    </row>
    <row r="56429" spans="1:1" ht="13.2" x14ac:dyDescent="0.25">
      <c r="A56429"/>
    </row>
    <row r="56430" spans="1:1" ht="13.2" x14ac:dyDescent="0.25">
      <c r="A56430"/>
    </row>
    <row r="56431" spans="1:1" ht="13.2" x14ac:dyDescent="0.25">
      <c r="A56431"/>
    </row>
    <row r="56432" spans="1:1" ht="13.2" x14ac:dyDescent="0.25">
      <c r="A56432"/>
    </row>
    <row r="56433" spans="1:1" ht="13.2" x14ac:dyDescent="0.25">
      <c r="A56433"/>
    </row>
    <row r="56434" spans="1:1" ht="13.2" x14ac:dyDescent="0.25">
      <c r="A56434"/>
    </row>
    <row r="56435" spans="1:1" ht="13.2" x14ac:dyDescent="0.25">
      <c r="A56435"/>
    </row>
    <row r="56436" spans="1:1" ht="13.2" x14ac:dyDescent="0.25">
      <c r="A56436"/>
    </row>
    <row r="56437" spans="1:1" ht="13.2" x14ac:dyDescent="0.25">
      <c r="A56437"/>
    </row>
    <row r="56438" spans="1:1" ht="13.2" x14ac:dyDescent="0.25">
      <c r="A56438"/>
    </row>
    <row r="56439" spans="1:1" ht="13.2" x14ac:dyDescent="0.25">
      <c r="A56439"/>
    </row>
    <row r="56440" spans="1:1" ht="13.2" x14ac:dyDescent="0.25">
      <c r="A56440"/>
    </row>
    <row r="56441" spans="1:1" ht="13.2" x14ac:dyDescent="0.25">
      <c r="A56441"/>
    </row>
    <row r="56442" spans="1:1" ht="13.2" x14ac:dyDescent="0.25">
      <c r="A56442"/>
    </row>
    <row r="56443" spans="1:1" ht="13.2" x14ac:dyDescent="0.25">
      <c r="A56443"/>
    </row>
    <row r="56444" spans="1:1" ht="13.2" x14ac:dyDescent="0.25">
      <c r="A56444"/>
    </row>
    <row r="56445" spans="1:1" ht="13.2" x14ac:dyDescent="0.25">
      <c r="A56445"/>
    </row>
    <row r="56446" spans="1:1" ht="13.2" x14ac:dyDescent="0.25">
      <c r="A56446"/>
    </row>
    <row r="56447" spans="1:1" ht="13.2" x14ac:dyDescent="0.25">
      <c r="A56447"/>
    </row>
    <row r="56448" spans="1:1" ht="13.2" x14ac:dyDescent="0.25">
      <c r="A56448"/>
    </row>
    <row r="56449" spans="1:1" ht="13.2" x14ac:dyDescent="0.25">
      <c r="A56449"/>
    </row>
    <row r="56450" spans="1:1" ht="13.2" x14ac:dyDescent="0.25">
      <c r="A56450"/>
    </row>
    <row r="56451" spans="1:1" ht="13.2" x14ac:dyDescent="0.25">
      <c r="A56451"/>
    </row>
    <row r="56452" spans="1:1" ht="13.2" x14ac:dyDescent="0.25">
      <c r="A56452"/>
    </row>
    <row r="56453" spans="1:1" ht="13.2" x14ac:dyDescent="0.25">
      <c r="A56453"/>
    </row>
    <row r="56454" spans="1:1" ht="13.2" x14ac:dyDescent="0.25">
      <c r="A56454"/>
    </row>
    <row r="56455" spans="1:1" ht="13.2" x14ac:dyDescent="0.25">
      <c r="A56455"/>
    </row>
    <row r="56456" spans="1:1" ht="13.2" x14ac:dyDescent="0.25">
      <c r="A56456"/>
    </row>
    <row r="56457" spans="1:1" ht="13.2" x14ac:dyDescent="0.25">
      <c r="A56457"/>
    </row>
    <row r="56458" spans="1:1" ht="13.2" x14ac:dyDescent="0.25">
      <c r="A56458"/>
    </row>
    <row r="56459" spans="1:1" ht="13.2" x14ac:dyDescent="0.25">
      <c r="A56459"/>
    </row>
    <row r="56460" spans="1:1" ht="13.2" x14ac:dyDescent="0.25">
      <c r="A56460"/>
    </row>
    <row r="56461" spans="1:1" ht="13.2" x14ac:dyDescent="0.25">
      <c r="A56461"/>
    </row>
    <row r="56462" spans="1:1" ht="13.2" x14ac:dyDescent="0.25">
      <c r="A56462"/>
    </row>
    <row r="56463" spans="1:1" ht="13.2" x14ac:dyDescent="0.25">
      <c r="A56463"/>
    </row>
    <row r="56464" spans="1:1" ht="13.2" x14ac:dyDescent="0.25">
      <c r="A56464"/>
    </row>
    <row r="56465" spans="1:1" ht="13.2" x14ac:dyDescent="0.25">
      <c r="A56465"/>
    </row>
    <row r="56466" spans="1:1" ht="13.2" x14ac:dyDescent="0.25">
      <c r="A56466"/>
    </row>
    <row r="56467" spans="1:1" ht="13.2" x14ac:dyDescent="0.25">
      <c r="A56467"/>
    </row>
    <row r="56468" spans="1:1" ht="13.2" x14ac:dyDescent="0.25">
      <c r="A56468"/>
    </row>
    <row r="56469" spans="1:1" ht="13.2" x14ac:dyDescent="0.25">
      <c r="A56469"/>
    </row>
    <row r="56470" spans="1:1" ht="13.2" x14ac:dyDescent="0.25">
      <c r="A56470"/>
    </row>
    <row r="56471" spans="1:1" ht="13.2" x14ac:dyDescent="0.25">
      <c r="A56471"/>
    </row>
    <row r="56472" spans="1:1" ht="13.2" x14ac:dyDescent="0.25">
      <c r="A56472"/>
    </row>
    <row r="56473" spans="1:1" ht="13.2" x14ac:dyDescent="0.25">
      <c r="A56473"/>
    </row>
    <row r="56474" spans="1:1" ht="13.2" x14ac:dyDescent="0.25">
      <c r="A56474"/>
    </row>
    <row r="56475" spans="1:1" ht="13.2" x14ac:dyDescent="0.25">
      <c r="A56475"/>
    </row>
    <row r="56476" spans="1:1" ht="13.2" x14ac:dyDescent="0.25">
      <c r="A56476"/>
    </row>
    <row r="56477" spans="1:1" ht="13.2" x14ac:dyDescent="0.25">
      <c r="A56477"/>
    </row>
    <row r="56478" spans="1:1" ht="13.2" x14ac:dyDescent="0.25">
      <c r="A56478"/>
    </row>
    <row r="56479" spans="1:1" ht="13.2" x14ac:dyDescent="0.25">
      <c r="A56479"/>
    </row>
    <row r="56480" spans="1:1" ht="13.2" x14ac:dyDescent="0.25">
      <c r="A56480"/>
    </row>
    <row r="56481" spans="1:1" ht="13.2" x14ac:dyDescent="0.25">
      <c r="A56481"/>
    </row>
    <row r="56482" spans="1:1" ht="13.2" x14ac:dyDescent="0.25">
      <c r="A56482"/>
    </row>
    <row r="56483" spans="1:1" ht="13.2" x14ac:dyDescent="0.25">
      <c r="A56483"/>
    </row>
    <row r="56484" spans="1:1" ht="13.2" x14ac:dyDescent="0.25">
      <c r="A56484"/>
    </row>
    <row r="56485" spans="1:1" ht="13.2" x14ac:dyDescent="0.25">
      <c r="A56485"/>
    </row>
    <row r="56486" spans="1:1" ht="13.2" x14ac:dyDescent="0.25">
      <c r="A56486"/>
    </row>
    <row r="56487" spans="1:1" ht="13.2" x14ac:dyDescent="0.25">
      <c r="A56487"/>
    </row>
    <row r="56488" spans="1:1" ht="13.2" x14ac:dyDescent="0.25">
      <c r="A56488"/>
    </row>
    <row r="56489" spans="1:1" ht="13.2" x14ac:dyDescent="0.25">
      <c r="A56489"/>
    </row>
    <row r="56490" spans="1:1" ht="13.2" x14ac:dyDescent="0.25">
      <c r="A56490"/>
    </row>
    <row r="56491" spans="1:1" ht="13.2" x14ac:dyDescent="0.25">
      <c r="A56491"/>
    </row>
    <row r="56492" spans="1:1" ht="13.2" x14ac:dyDescent="0.25">
      <c r="A56492"/>
    </row>
    <row r="56493" spans="1:1" ht="13.2" x14ac:dyDescent="0.25">
      <c r="A56493"/>
    </row>
    <row r="56494" spans="1:1" ht="13.2" x14ac:dyDescent="0.25">
      <c r="A56494"/>
    </row>
    <row r="56495" spans="1:1" ht="13.2" x14ac:dyDescent="0.25">
      <c r="A56495"/>
    </row>
    <row r="56496" spans="1:1" ht="13.2" x14ac:dyDescent="0.25">
      <c r="A56496"/>
    </row>
    <row r="56497" spans="1:1" ht="13.2" x14ac:dyDescent="0.25">
      <c r="A56497"/>
    </row>
    <row r="56498" spans="1:1" ht="13.2" x14ac:dyDescent="0.25">
      <c r="A56498"/>
    </row>
    <row r="56499" spans="1:1" ht="13.2" x14ac:dyDescent="0.25">
      <c r="A56499"/>
    </row>
    <row r="56500" spans="1:1" ht="13.2" x14ac:dyDescent="0.25">
      <c r="A56500"/>
    </row>
    <row r="56501" spans="1:1" ht="13.2" x14ac:dyDescent="0.25">
      <c r="A56501"/>
    </row>
    <row r="56502" spans="1:1" ht="13.2" x14ac:dyDescent="0.25">
      <c r="A56502"/>
    </row>
    <row r="56503" spans="1:1" ht="13.2" x14ac:dyDescent="0.25">
      <c r="A56503"/>
    </row>
    <row r="56504" spans="1:1" ht="13.2" x14ac:dyDescent="0.25">
      <c r="A56504"/>
    </row>
    <row r="56505" spans="1:1" ht="13.2" x14ac:dyDescent="0.25">
      <c r="A56505"/>
    </row>
    <row r="56506" spans="1:1" ht="13.2" x14ac:dyDescent="0.25">
      <c r="A56506"/>
    </row>
    <row r="56507" spans="1:1" ht="13.2" x14ac:dyDescent="0.25">
      <c r="A56507"/>
    </row>
    <row r="56508" spans="1:1" ht="13.2" x14ac:dyDescent="0.25">
      <c r="A56508"/>
    </row>
    <row r="56509" spans="1:1" ht="13.2" x14ac:dyDescent="0.25">
      <c r="A56509"/>
    </row>
    <row r="56510" spans="1:1" ht="13.2" x14ac:dyDescent="0.25">
      <c r="A56510"/>
    </row>
    <row r="56511" spans="1:1" ht="13.2" x14ac:dyDescent="0.25">
      <c r="A56511"/>
    </row>
    <row r="56512" spans="1:1" ht="13.2" x14ac:dyDescent="0.25">
      <c r="A56512"/>
    </row>
    <row r="56513" spans="1:1" ht="13.2" x14ac:dyDescent="0.25">
      <c r="A56513"/>
    </row>
    <row r="56514" spans="1:1" ht="13.2" x14ac:dyDescent="0.25">
      <c r="A56514"/>
    </row>
    <row r="56515" spans="1:1" ht="13.2" x14ac:dyDescent="0.25">
      <c r="A56515"/>
    </row>
    <row r="56516" spans="1:1" ht="13.2" x14ac:dyDescent="0.25">
      <c r="A56516"/>
    </row>
    <row r="56517" spans="1:1" ht="13.2" x14ac:dyDescent="0.25">
      <c r="A56517"/>
    </row>
    <row r="56518" spans="1:1" ht="13.2" x14ac:dyDescent="0.25">
      <c r="A56518"/>
    </row>
    <row r="56519" spans="1:1" ht="13.2" x14ac:dyDescent="0.25">
      <c r="A56519"/>
    </row>
    <row r="56520" spans="1:1" ht="13.2" x14ac:dyDescent="0.25">
      <c r="A56520"/>
    </row>
    <row r="56521" spans="1:1" ht="13.2" x14ac:dyDescent="0.25">
      <c r="A56521"/>
    </row>
    <row r="56522" spans="1:1" ht="13.2" x14ac:dyDescent="0.25">
      <c r="A56522"/>
    </row>
    <row r="56523" spans="1:1" ht="13.2" x14ac:dyDescent="0.25">
      <c r="A56523"/>
    </row>
    <row r="56524" spans="1:1" ht="13.2" x14ac:dyDescent="0.25">
      <c r="A56524"/>
    </row>
    <row r="56525" spans="1:1" ht="13.2" x14ac:dyDescent="0.25">
      <c r="A56525"/>
    </row>
    <row r="56526" spans="1:1" ht="13.2" x14ac:dyDescent="0.25">
      <c r="A56526"/>
    </row>
    <row r="56527" spans="1:1" ht="13.2" x14ac:dyDescent="0.25">
      <c r="A56527"/>
    </row>
    <row r="56528" spans="1:1" ht="13.2" x14ac:dyDescent="0.25">
      <c r="A56528"/>
    </row>
    <row r="56529" spans="1:1" ht="13.2" x14ac:dyDescent="0.25">
      <c r="A56529"/>
    </row>
    <row r="56530" spans="1:1" ht="13.2" x14ac:dyDescent="0.25">
      <c r="A56530"/>
    </row>
    <row r="56531" spans="1:1" ht="13.2" x14ac:dyDescent="0.25">
      <c r="A56531"/>
    </row>
    <row r="56532" spans="1:1" ht="13.2" x14ac:dyDescent="0.25">
      <c r="A56532"/>
    </row>
    <row r="56533" spans="1:1" ht="13.2" x14ac:dyDescent="0.25">
      <c r="A56533"/>
    </row>
    <row r="56534" spans="1:1" ht="13.2" x14ac:dyDescent="0.25">
      <c r="A56534"/>
    </row>
    <row r="56535" spans="1:1" ht="13.2" x14ac:dyDescent="0.25">
      <c r="A56535"/>
    </row>
    <row r="56536" spans="1:1" ht="13.2" x14ac:dyDescent="0.25">
      <c r="A56536"/>
    </row>
    <row r="56537" spans="1:1" ht="13.2" x14ac:dyDescent="0.25">
      <c r="A56537"/>
    </row>
    <row r="56538" spans="1:1" ht="13.2" x14ac:dyDescent="0.25">
      <c r="A56538"/>
    </row>
    <row r="56539" spans="1:1" ht="13.2" x14ac:dyDescent="0.25">
      <c r="A56539"/>
    </row>
    <row r="56540" spans="1:1" ht="13.2" x14ac:dyDescent="0.25">
      <c r="A56540"/>
    </row>
    <row r="56541" spans="1:1" ht="13.2" x14ac:dyDescent="0.25">
      <c r="A56541"/>
    </row>
    <row r="56542" spans="1:1" ht="13.2" x14ac:dyDescent="0.25">
      <c r="A56542"/>
    </row>
    <row r="56543" spans="1:1" ht="13.2" x14ac:dyDescent="0.25">
      <c r="A56543"/>
    </row>
    <row r="56544" spans="1:1" ht="13.2" x14ac:dyDescent="0.25">
      <c r="A56544"/>
    </row>
    <row r="56545" spans="1:1" ht="13.2" x14ac:dyDescent="0.25">
      <c r="A56545"/>
    </row>
    <row r="56546" spans="1:1" ht="13.2" x14ac:dyDescent="0.25">
      <c r="A56546"/>
    </row>
    <row r="56547" spans="1:1" ht="13.2" x14ac:dyDescent="0.25">
      <c r="A56547"/>
    </row>
    <row r="56548" spans="1:1" ht="13.2" x14ac:dyDescent="0.25">
      <c r="A56548"/>
    </row>
    <row r="56549" spans="1:1" ht="13.2" x14ac:dyDescent="0.25">
      <c r="A56549"/>
    </row>
    <row r="56550" spans="1:1" ht="13.2" x14ac:dyDescent="0.25">
      <c r="A56550"/>
    </row>
    <row r="56551" spans="1:1" ht="13.2" x14ac:dyDescent="0.25">
      <c r="A56551"/>
    </row>
    <row r="56552" spans="1:1" ht="13.2" x14ac:dyDescent="0.25">
      <c r="A56552"/>
    </row>
    <row r="56553" spans="1:1" ht="13.2" x14ac:dyDescent="0.25">
      <c r="A56553"/>
    </row>
    <row r="56554" spans="1:1" ht="13.2" x14ac:dyDescent="0.25">
      <c r="A56554"/>
    </row>
    <row r="56555" spans="1:1" ht="13.2" x14ac:dyDescent="0.25">
      <c r="A56555"/>
    </row>
    <row r="56556" spans="1:1" ht="13.2" x14ac:dyDescent="0.25">
      <c r="A56556"/>
    </row>
    <row r="56557" spans="1:1" ht="13.2" x14ac:dyDescent="0.25">
      <c r="A56557"/>
    </row>
    <row r="56558" spans="1:1" ht="13.2" x14ac:dyDescent="0.25">
      <c r="A56558"/>
    </row>
    <row r="56559" spans="1:1" ht="13.2" x14ac:dyDescent="0.25">
      <c r="A56559"/>
    </row>
    <row r="56560" spans="1:1" ht="13.2" x14ac:dyDescent="0.25">
      <c r="A56560"/>
    </row>
    <row r="56561" spans="1:1" ht="13.2" x14ac:dyDescent="0.25">
      <c r="A56561"/>
    </row>
    <row r="56562" spans="1:1" ht="13.2" x14ac:dyDescent="0.25">
      <c r="A56562"/>
    </row>
    <row r="56563" spans="1:1" ht="13.2" x14ac:dyDescent="0.25">
      <c r="A56563"/>
    </row>
    <row r="56564" spans="1:1" ht="13.2" x14ac:dyDescent="0.25">
      <c r="A56564"/>
    </row>
    <row r="56565" spans="1:1" ht="13.2" x14ac:dyDescent="0.25">
      <c r="A56565"/>
    </row>
    <row r="56566" spans="1:1" ht="13.2" x14ac:dyDescent="0.25">
      <c r="A56566"/>
    </row>
    <row r="56567" spans="1:1" ht="13.2" x14ac:dyDescent="0.25">
      <c r="A56567"/>
    </row>
    <row r="56568" spans="1:1" ht="13.2" x14ac:dyDescent="0.25">
      <c r="A56568"/>
    </row>
    <row r="56569" spans="1:1" ht="13.2" x14ac:dyDescent="0.25">
      <c r="A56569"/>
    </row>
    <row r="56570" spans="1:1" ht="13.2" x14ac:dyDescent="0.25">
      <c r="A56570"/>
    </row>
    <row r="56571" spans="1:1" ht="13.2" x14ac:dyDescent="0.25">
      <c r="A56571"/>
    </row>
    <row r="56572" spans="1:1" ht="13.2" x14ac:dyDescent="0.25">
      <c r="A56572"/>
    </row>
    <row r="56573" spans="1:1" ht="13.2" x14ac:dyDescent="0.25">
      <c r="A56573"/>
    </row>
    <row r="56574" spans="1:1" ht="13.2" x14ac:dyDescent="0.25">
      <c r="A56574"/>
    </row>
    <row r="56575" spans="1:1" ht="13.2" x14ac:dyDescent="0.25">
      <c r="A56575"/>
    </row>
    <row r="56576" spans="1:1" ht="13.2" x14ac:dyDescent="0.25">
      <c r="A56576"/>
    </row>
    <row r="56577" spans="1:1" ht="13.2" x14ac:dyDescent="0.25">
      <c r="A56577"/>
    </row>
    <row r="56578" spans="1:1" ht="13.2" x14ac:dyDescent="0.25">
      <c r="A56578"/>
    </row>
    <row r="56579" spans="1:1" ht="13.2" x14ac:dyDescent="0.25">
      <c r="A56579"/>
    </row>
    <row r="56580" spans="1:1" ht="13.2" x14ac:dyDescent="0.25">
      <c r="A56580"/>
    </row>
    <row r="56581" spans="1:1" ht="13.2" x14ac:dyDescent="0.25">
      <c r="A56581"/>
    </row>
    <row r="56582" spans="1:1" ht="13.2" x14ac:dyDescent="0.25">
      <c r="A56582"/>
    </row>
    <row r="56583" spans="1:1" ht="13.2" x14ac:dyDescent="0.25">
      <c r="A56583"/>
    </row>
    <row r="56584" spans="1:1" ht="13.2" x14ac:dyDescent="0.25">
      <c r="A56584"/>
    </row>
    <row r="56585" spans="1:1" ht="13.2" x14ac:dyDescent="0.25">
      <c r="A56585"/>
    </row>
    <row r="56586" spans="1:1" ht="13.2" x14ac:dyDescent="0.25">
      <c r="A56586"/>
    </row>
    <row r="56587" spans="1:1" ht="13.2" x14ac:dyDescent="0.25">
      <c r="A56587"/>
    </row>
    <row r="56588" spans="1:1" ht="13.2" x14ac:dyDescent="0.25">
      <c r="A56588"/>
    </row>
    <row r="56589" spans="1:1" ht="13.2" x14ac:dyDescent="0.25">
      <c r="A56589"/>
    </row>
    <row r="56590" spans="1:1" ht="13.2" x14ac:dyDescent="0.25">
      <c r="A56590"/>
    </row>
    <row r="56591" spans="1:1" ht="13.2" x14ac:dyDescent="0.25">
      <c r="A56591"/>
    </row>
    <row r="56592" spans="1:1" ht="13.2" x14ac:dyDescent="0.25">
      <c r="A56592"/>
    </row>
    <row r="56593" spans="1:1" ht="13.2" x14ac:dyDescent="0.25">
      <c r="A56593"/>
    </row>
    <row r="56594" spans="1:1" ht="13.2" x14ac:dyDescent="0.25">
      <c r="A56594"/>
    </row>
    <row r="56595" spans="1:1" ht="13.2" x14ac:dyDescent="0.25">
      <c r="A56595"/>
    </row>
    <row r="56596" spans="1:1" ht="13.2" x14ac:dyDescent="0.25">
      <c r="A56596"/>
    </row>
    <row r="56597" spans="1:1" ht="13.2" x14ac:dyDescent="0.25">
      <c r="A56597"/>
    </row>
    <row r="56598" spans="1:1" ht="13.2" x14ac:dyDescent="0.25">
      <c r="A56598"/>
    </row>
    <row r="56599" spans="1:1" ht="13.2" x14ac:dyDescent="0.25">
      <c r="A56599"/>
    </row>
    <row r="56600" spans="1:1" ht="13.2" x14ac:dyDescent="0.25">
      <c r="A56600"/>
    </row>
    <row r="56601" spans="1:1" ht="13.2" x14ac:dyDescent="0.25">
      <c r="A56601"/>
    </row>
    <row r="56602" spans="1:1" ht="13.2" x14ac:dyDescent="0.25">
      <c r="A56602"/>
    </row>
    <row r="56603" spans="1:1" ht="13.2" x14ac:dyDescent="0.25">
      <c r="A56603"/>
    </row>
    <row r="56604" spans="1:1" ht="13.2" x14ac:dyDescent="0.25">
      <c r="A56604"/>
    </row>
    <row r="56605" spans="1:1" ht="13.2" x14ac:dyDescent="0.25">
      <c r="A56605"/>
    </row>
    <row r="56606" spans="1:1" ht="13.2" x14ac:dyDescent="0.25">
      <c r="A56606"/>
    </row>
    <row r="56607" spans="1:1" ht="13.2" x14ac:dyDescent="0.25">
      <c r="A56607"/>
    </row>
    <row r="56608" spans="1:1" ht="13.2" x14ac:dyDescent="0.25">
      <c r="A56608"/>
    </row>
    <row r="56609" spans="1:1" ht="13.2" x14ac:dyDescent="0.25">
      <c r="A56609"/>
    </row>
    <row r="56610" spans="1:1" ht="13.2" x14ac:dyDescent="0.25">
      <c r="A56610"/>
    </row>
    <row r="56611" spans="1:1" ht="13.2" x14ac:dyDescent="0.25">
      <c r="A56611"/>
    </row>
    <row r="56612" spans="1:1" ht="13.2" x14ac:dyDescent="0.25">
      <c r="A56612"/>
    </row>
    <row r="56613" spans="1:1" ht="13.2" x14ac:dyDescent="0.25">
      <c r="A56613"/>
    </row>
    <row r="56614" spans="1:1" ht="13.2" x14ac:dyDescent="0.25">
      <c r="A56614"/>
    </row>
    <row r="56615" spans="1:1" ht="13.2" x14ac:dyDescent="0.25">
      <c r="A56615"/>
    </row>
    <row r="56616" spans="1:1" ht="13.2" x14ac:dyDescent="0.25">
      <c r="A56616"/>
    </row>
    <row r="56617" spans="1:1" ht="13.2" x14ac:dyDescent="0.25">
      <c r="A56617"/>
    </row>
    <row r="56618" spans="1:1" ht="13.2" x14ac:dyDescent="0.25">
      <c r="A56618"/>
    </row>
    <row r="56619" spans="1:1" ht="13.2" x14ac:dyDescent="0.25">
      <c r="A56619"/>
    </row>
    <row r="56620" spans="1:1" ht="13.2" x14ac:dyDescent="0.25">
      <c r="A56620"/>
    </row>
    <row r="56621" spans="1:1" ht="13.2" x14ac:dyDescent="0.25">
      <c r="A56621"/>
    </row>
    <row r="56622" spans="1:1" ht="13.2" x14ac:dyDescent="0.25">
      <c r="A56622"/>
    </row>
    <row r="56623" spans="1:1" ht="13.2" x14ac:dyDescent="0.25">
      <c r="A56623"/>
    </row>
    <row r="56624" spans="1:1" ht="13.2" x14ac:dyDescent="0.25">
      <c r="A56624"/>
    </row>
    <row r="56625" spans="1:1" ht="13.2" x14ac:dyDescent="0.25">
      <c r="A56625"/>
    </row>
    <row r="56626" spans="1:1" ht="13.2" x14ac:dyDescent="0.25">
      <c r="A56626"/>
    </row>
    <row r="56627" spans="1:1" ht="13.2" x14ac:dyDescent="0.25">
      <c r="A56627"/>
    </row>
    <row r="56628" spans="1:1" ht="13.2" x14ac:dyDescent="0.25">
      <c r="A56628"/>
    </row>
    <row r="56629" spans="1:1" ht="13.2" x14ac:dyDescent="0.25">
      <c r="A56629"/>
    </row>
    <row r="56630" spans="1:1" ht="13.2" x14ac:dyDescent="0.25">
      <c r="A56630"/>
    </row>
    <row r="56631" spans="1:1" ht="13.2" x14ac:dyDescent="0.25">
      <c r="A56631"/>
    </row>
    <row r="56632" spans="1:1" ht="13.2" x14ac:dyDescent="0.25">
      <c r="A56632"/>
    </row>
    <row r="56633" spans="1:1" ht="13.2" x14ac:dyDescent="0.25">
      <c r="A56633"/>
    </row>
    <row r="56634" spans="1:1" ht="13.2" x14ac:dyDescent="0.25">
      <c r="A56634"/>
    </row>
    <row r="56635" spans="1:1" ht="13.2" x14ac:dyDescent="0.25">
      <c r="A56635"/>
    </row>
    <row r="56636" spans="1:1" ht="13.2" x14ac:dyDescent="0.25">
      <c r="A56636"/>
    </row>
    <row r="56637" spans="1:1" ht="13.2" x14ac:dyDescent="0.25">
      <c r="A56637"/>
    </row>
    <row r="56638" spans="1:1" ht="13.2" x14ac:dyDescent="0.25">
      <c r="A56638"/>
    </row>
    <row r="56639" spans="1:1" ht="13.2" x14ac:dyDescent="0.25">
      <c r="A56639"/>
    </row>
    <row r="56640" spans="1:1" ht="13.2" x14ac:dyDescent="0.25">
      <c r="A56640"/>
    </row>
    <row r="56641" spans="1:1" ht="13.2" x14ac:dyDescent="0.25">
      <c r="A56641"/>
    </row>
    <row r="56642" spans="1:1" ht="13.2" x14ac:dyDescent="0.25">
      <c r="A56642"/>
    </row>
    <row r="56643" spans="1:1" ht="13.2" x14ac:dyDescent="0.25">
      <c r="A56643"/>
    </row>
    <row r="56644" spans="1:1" ht="13.2" x14ac:dyDescent="0.25">
      <c r="A56644"/>
    </row>
    <row r="56645" spans="1:1" ht="13.2" x14ac:dyDescent="0.25">
      <c r="A56645"/>
    </row>
    <row r="56646" spans="1:1" ht="13.2" x14ac:dyDescent="0.25">
      <c r="A56646"/>
    </row>
    <row r="56647" spans="1:1" ht="13.2" x14ac:dyDescent="0.25">
      <c r="A56647"/>
    </row>
    <row r="56648" spans="1:1" ht="13.2" x14ac:dyDescent="0.25">
      <c r="A56648"/>
    </row>
    <row r="56649" spans="1:1" ht="13.2" x14ac:dyDescent="0.25">
      <c r="A56649"/>
    </row>
    <row r="56650" spans="1:1" ht="13.2" x14ac:dyDescent="0.25">
      <c r="A56650"/>
    </row>
    <row r="56651" spans="1:1" ht="13.2" x14ac:dyDescent="0.25">
      <c r="A56651"/>
    </row>
    <row r="56652" spans="1:1" ht="13.2" x14ac:dyDescent="0.25">
      <c r="A56652"/>
    </row>
    <row r="56653" spans="1:1" ht="13.2" x14ac:dyDescent="0.25">
      <c r="A56653"/>
    </row>
    <row r="56654" spans="1:1" ht="13.2" x14ac:dyDescent="0.25">
      <c r="A56654"/>
    </row>
    <row r="56655" spans="1:1" ht="13.2" x14ac:dyDescent="0.25">
      <c r="A56655"/>
    </row>
    <row r="56656" spans="1:1" ht="13.2" x14ac:dyDescent="0.25">
      <c r="A56656"/>
    </row>
    <row r="56657" spans="1:1" ht="13.2" x14ac:dyDescent="0.25">
      <c r="A56657"/>
    </row>
    <row r="56658" spans="1:1" ht="13.2" x14ac:dyDescent="0.25">
      <c r="A56658"/>
    </row>
    <row r="56659" spans="1:1" ht="13.2" x14ac:dyDescent="0.25">
      <c r="A56659"/>
    </row>
    <row r="56660" spans="1:1" ht="13.2" x14ac:dyDescent="0.25">
      <c r="A56660"/>
    </row>
    <row r="56661" spans="1:1" ht="13.2" x14ac:dyDescent="0.25">
      <c r="A56661"/>
    </row>
    <row r="56662" spans="1:1" ht="13.2" x14ac:dyDescent="0.25">
      <c r="A56662"/>
    </row>
    <row r="56663" spans="1:1" ht="13.2" x14ac:dyDescent="0.25">
      <c r="A56663"/>
    </row>
    <row r="56664" spans="1:1" ht="13.2" x14ac:dyDescent="0.25">
      <c r="A56664"/>
    </row>
    <row r="56665" spans="1:1" ht="13.2" x14ac:dyDescent="0.25">
      <c r="A56665"/>
    </row>
    <row r="56666" spans="1:1" ht="13.2" x14ac:dyDescent="0.25">
      <c r="A56666"/>
    </row>
    <row r="56667" spans="1:1" ht="13.2" x14ac:dyDescent="0.25">
      <c r="A56667"/>
    </row>
    <row r="56668" spans="1:1" ht="13.2" x14ac:dyDescent="0.25">
      <c r="A56668"/>
    </row>
    <row r="56669" spans="1:1" ht="13.2" x14ac:dyDescent="0.25">
      <c r="A56669"/>
    </row>
    <row r="56670" spans="1:1" ht="13.2" x14ac:dyDescent="0.25">
      <c r="A56670"/>
    </row>
    <row r="56671" spans="1:1" ht="13.2" x14ac:dyDescent="0.25">
      <c r="A56671"/>
    </row>
    <row r="56672" spans="1:1" ht="13.2" x14ac:dyDescent="0.25">
      <c r="A56672"/>
    </row>
    <row r="56673" spans="1:1" ht="13.2" x14ac:dyDescent="0.25">
      <c r="A56673"/>
    </row>
    <row r="56674" spans="1:1" ht="13.2" x14ac:dyDescent="0.25">
      <c r="A56674"/>
    </row>
    <row r="56675" spans="1:1" ht="13.2" x14ac:dyDescent="0.25">
      <c r="A56675"/>
    </row>
    <row r="56676" spans="1:1" ht="13.2" x14ac:dyDescent="0.25">
      <c r="A56676"/>
    </row>
    <row r="56677" spans="1:1" ht="13.2" x14ac:dyDescent="0.25">
      <c r="A56677"/>
    </row>
    <row r="56678" spans="1:1" ht="13.2" x14ac:dyDescent="0.25">
      <c r="A56678"/>
    </row>
    <row r="56679" spans="1:1" ht="13.2" x14ac:dyDescent="0.25">
      <c r="A56679"/>
    </row>
    <row r="56680" spans="1:1" ht="13.2" x14ac:dyDescent="0.25">
      <c r="A56680"/>
    </row>
    <row r="56681" spans="1:1" ht="13.2" x14ac:dyDescent="0.25">
      <c r="A56681"/>
    </row>
    <row r="56682" spans="1:1" ht="13.2" x14ac:dyDescent="0.25">
      <c r="A56682"/>
    </row>
    <row r="56683" spans="1:1" ht="13.2" x14ac:dyDescent="0.25">
      <c r="A56683"/>
    </row>
    <row r="56684" spans="1:1" ht="13.2" x14ac:dyDescent="0.25">
      <c r="A56684"/>
    </row>
    <row r="56685" spans="1:1" ht="13.2" x14ac:dyDescent="0.25">
      <c r="A56685"/>
    </row>
    <row r="56686" spans="1:1" ht="13.2" x14ac:dyDescent="0.25">
      <c r="A56686"/>
    </row>
    <row r="56687" spans="1:1" ht="13.2" x14ac:dyDescent="0.25">
      <c r="A56687"/>
    </row>
    <row r="56688" spans="1:1" ht="13.2" x14ac:dyDescent="0.25">
      <c r="A56688"/>
    </row>
    <row r="56689" spans="1:1" ht="13.2" x14ac:dyDescent="0.25">
      <c r="A56689"/>
    </row>
    <row r="56690" spans="1:1" ht="13.2" x14ac:dyDescent="0.25">
      <c r="A56690"/>
    </row>
    <row r="56691" spans="1:1" ht="13.2" x14ac:dyDescent="0.25">
      <c r="A56691"/>
    </row>
    <row r="56692" spans="1:1" ht="13.2" x14ac:dyDescent="0.25">
      <c r="A56692"/>
    </row>
    <row r="56693" spans="1:1" ht="13.2" x14ac:dyDescent="0.25">
      <c r="A56693"/>
    </row>
    <row r="56694" spans="1:1" ht="13.2" x14ac:dyDescent="0.25">
      <c r="A56694"/>
    </row>
    <row r="56695" spans="1:1" ht="13.2" x14ac:dyDescent="0.25">
      <c r="A56695"/>
    </row>
    <row r="56696" spans="1:1" ht="13.2" x14ac:dyDescent="0.25">
      <c r="A56696"/>
    </row>
    <row r="56697" spans="1:1" ht="13.2" x14ac:dyDescent="0.25">
      <c r="A56697"/>
    </row>
    <row r="56698" spans="1:1" ht="13.2" x14ac:dyDescent="0.25">
      <c r="A56698"/>
    </row>
    <row r="56699" spans="1:1" ht="13.2" x14ac:dyDescent="0.25">
      <c r="A56699"/>
    </row>
    <row r="56700" spans="1:1" ht="13.2" x14ac:dyDescent="0.25">
      <c r="A56700"/>
    </row>
    <row r="56701" spans="1:1" ht="13.2" x14ac:dyDescent="0.25">
      <c r="A56701"/>
    </row>
    <row r="56702" spans="1:1" ht="13.2" x14ac:dyDescent="0.25">
      <c r="A56702"/>
    </row>
    <row r="56703" spans="1:1" ht="13.2" x14ac:dyDescent="0.25">
      <c r="A56703"/>
    </row>
    <row r="56704" spans="1:1" ht="13.2" x14ac:dyDescent="0.25">
      <c r="A56704"/>
    </row>
    <row r="56705" spans="1:1" ht="13.2" x14ac:dyDescent="0.25">
      <c r="A56705"/>
    </row>
    <row r="56706" spans="1:1" ht="13.2" x14ac:dyDescent="0.25">
      <c r="A56706"/>
    </row>
    <row r="56707" spans="1:1" ht="13.2" x14ac:dyDescent="0.25">
      <c r="A56707"/>
    </row>
    <row r="56708" spans="1:1" ht="13.2" x14ac:dyDescent="0.25">
      <c r="A56708"/>
    </row>
    <row r="56709" spans="1:1" ht="13.2" x14ac:dyDescent="0.25">
      <c r="A56709"/>
    </row>
    <row r="56710" spans="1:1" ht="13.2" x14ac:dyDescent="0.25">
      <c r="A56710"/>
    </row>
    <row r="56711" spans="1:1" ht="13.2" x14ac:dyDescent="0.25">
      <c r="A56711"/>
    </row>
    <row r="56712" spans="1:1" ht="13.2" x14ac:dyDescent="0.25">
      <c r="A56712"/>
    </row>
    <row r="56713" spans="1:1" ht="13.2" x14ac:dyDescent="0.25">
      <c r="A56713"/>
    </row>
    <row r="56714" spans="1:1" ht="13.2" x14ac:dyDescent="0.25">
      <c r="A56714"/>
    </row>
    <row r="56715" spans="1:1" ht="13.2" x14ac:dyDescent="0.25">
      <c r="A56715"/>
    </row>
    <row r="56716" spans="1:1" ht="13.2" x14ac:dyDescent="0.25">
      <c r="A56716"/>
    </row>
    <row r="56717" spans="1:1" ht="13.2" x14ac:dyDescent="0.25">
      <c r="A56717"/>
    </row>
    <row r="56718" spans="1:1" ht="13.2" x14ac:dyDescent="0.25">
      <c r="A56718"/>
    </row>
    <row r="56719" spans="1:1" ht="13.2" x14ac:dyDescent="0.25">
      <c r="A56719"/>
    </row>
    <row r="56720" spans="1:1" ht="13.2" x14ac:dyDescent="0.25">
      <c r="A56720"/>
    </row>
    <row r="56721" spans="1:1" ht="13.2" x14ac:dyDescent="0.25">
      <c r="A56721"/>
    </row>
    <row r="56722" spans="1:1" ht="13.2" x14ac:dyDescent="0.25">
      <c r="A56722"/>
    </row>
    <row r="56723" spans="1:1" ht="13.2" x14ac:dyDescent="0.25">
      <c r="A56723"/>
    </row>
    <row r="56724" spans="1:1" ht="13.2" x14ac:dyDescent="0.25">
      <c r="A56724"/>
    </row>
    <row r="56725" spans="1:1" ht="13.2" x14ac:dyDescent="0.25">
      <c r="A56725"/>
    </row>
    <row r="56726" spans="1:1" ht="13.2" x14ac:dyDescent="0.25">
      <c r="A56726"/>
    </row>
    <row r="56727" spans="1:1" ht="13.2" x14ac:dyDescent="0.25">
      <c r="A56727"/>
    </row>
    <row r="56728" spans="1:1" ht="13.2" x14ac:dyDescent="0.25">
      <c r="A56728"/>
    </row>
    <row r="56729" spans="1:1" ht="13.2" x14ac:dyDescent="0.25">
      <c r="A56729"/>
    </row>
    <row r="56730" spans="1:1" ht="13.2" x14ac:dyDescent="0.25">
      <c r="A56730"/>
    </row>
    <row r="56731" spans="1:1" ht="13.2" x14ac:dyDescent="0.25">
      <c r="A56731"/>
    </row>
    <row r="56732" spans="1:1" ht="13.2" x14ac:dyDescent="0.25">
      <c r="A56732"/>
    </row>
    <row r="56733" spans="1:1" ht="13.2" x14ac:dyDescent="0.25">
      <c r="A56733"/>
    </row>
    <row r="56734" spans="1:1" ht="13.2" x14ac:dyDescent="0.25">
      <c r="A56734"/>
    </row>
    <row r="56735" spans="1:1" ht="13.2" x14ac:dyDescent="0.25">
      <c r="A56735"/>
    </row>
    <row r="56736" spans="1:1" ht="13.2" x14ac:dyDescent="0.25">
      <c r="A56736"/>
    </row>
    <row r="56737" spans="1:1" ht="13.2" x14ac:dyDescent="0.25">
      <c r="A56737"/>
    </row>
    <row r="56738" spans="1:1" ht="13.2" x14ac:dyDescent="0.25">
      <c r="A56738"/>
    </row>
    <row r="56739" spans="1:1" ht="13.2" x14ac:dyDescent="0.25">
      <c r="A56739"/>
    </row>
    <row r="56740" spans="1:1" ht="13.2" x14ac:dyDescent="0.25">
      <c r="A56740"/>
    </row>
    <row r="56741" spans="1:1" ht="13.2" x14ac:dyDescent="0.25">
      <c r="A56741"/>
    </row>
    <row r="56742" spans="1:1" ht="13.2" x14ac:dyDescent="0.25">
      <c r="A56742"/>
    </row>
    <row r="56743" spans="1:1" ht="13.2" x14ac:dyDescent="0.25">
      <c r="A56743"/>
    </row>
    <row r="56744" spans="1:1" ht="13.2" x14ac:dyDescent="0.25">
      <c r="A56744"/>
    </row>
    <row r="56745" spans="1:1" ht="13.2" x14ac:dyDescent="0.25">
      <c r="A56745"/>
    </row>
    <row r="56746" spans="1:1" ht="13.2" x14ac:dyDescent="0.25">
      <c r="A56746"/>
    </row>
    <row r="56747" spans="1:1" ht="13.2" x14ac:dyDescent="0.25">
      <c r="A56747"/>
    </row>
    <row r="56748" spans="1:1" ht="13.2" x14ac:dyDescent="0.25">
      <c r="A56748"/>
    </row>
    <row r="56749" spans="1:1" ht="13.2" x14ac:dyDescent="0.25">
      <c r="A56749"/>
    </row>
    <row r="56750" spans="1:1" ht="13.2" x14ac:dyDescent="0.25">
      <c r="A56750"/>
    </row>
    <row r="56751" spans="1:1" ht="13.2" x14ac:dyDescent="0.25">
      <c r="A56751"/>
    </row>
    <row r="56752" spans="1:1" ht="13.2" x14ac:dyDescent="0.25">
      <c r="A56752"/>
    </row>
    <row r="56753" spans="1:1" ht="13.2" x14ac:dyDescent="0.25">
      <c r="A56753"/>
    </row>
    <row r="56754" spans="1:1" ht="13.2" x14ac:dyDescent="0.25">
      <c r="A56754"/>
    </row>
    <row r="56755" spans="1:1" ht="13.2" x14ac:dyDescent="0.25">
      <c r="A56755"/>
    </row>
    <row r="56756" spans="1:1" ht="13.2" x14ac:dyDescent="0.25">
      <c r="A56756"/>
    </row>
    <row r="56757" spans="1:1" ht="13.2" x14ac:dyDescent="0.25">
      <c r="A56757"/>
    </row>
    <row r="56758" spans="1:1" ht="13.2" x14ac:dyDescent="0.25">
      <c r="A56758"/>
    </row>
    <row r="56759" spans="1:1" ht="13.2" x14ac:dyDescent="0.25">
      <c r="A56759"/>
    </row>
    <row r="56760" spans="1:1" ht="13.2" x14ac:dyDescent="0.25">
      <c r="A56760"/>
    </row>
    <row r="56761" spans="1:1" ht="13.2" x14ac:dyDescent="0.25">
      <c r="A56761"/>
    </row>
    <row r="56762" spans="1:1" ht="13.2" x14ac:dyDescent="0.25">
      <c r="A56762"/>
    </row>
    <row r="56763" spans="1:1" ht="13.2" x14ac:dyDescent="0.25">
      <c r="A56763"/>
    </row>
    <row r="56764" spans="1:1" ht="13.2" x14ac:dyDescent="0.25">
      <c r="A56764"/>
    </row>
    <row r="56765" spans="1:1" ht="13.2" x14ac:dyDescent="0.25">
      <c r="A56765"/>
    </row>
    <row r="56766" spans="1:1" ht="13.2" x14ac:dyDescent="0.25">
      <c r="A56766"/>
    </row>
    <row r="56767" spans="1:1" ht="13.2" x14ac:dyDescent="0.25">
      <c r="A56767"/>
    </row>
    <row r="56768" spans="1:1" ht="13.2" x14ac:dyDescent="0.25">
      <c r="A56768"/>
    </row>
    <row r="56769" spans="1:1" ht="13.2" x14ac:dyDescent="0.25">
      <c r="A56769"/>
    </row>
    <row r="56770" spans="1:1" ht="13.2" x14ac:dyDescent="0.25">
      <c r="A56770"/>
    </row>
    <row r="56771" spans="1:1" ht="13.2" x14ac:dyDescent="0.25">
      <c r="A56771"/>
    </row>
    <row r="56772" spans="1:1" ht="13.2" x14ac:dyDescent="0.25">
      <c r="A56772"/>
    </row>
    <row r="56773" spans="1:1" ht="13.2" x14ac:dyDescent="0.25">
      <c r="A56773"/>
    </row>
    <row r="56774" spans="1:1" ht="13.2" x14ac:dyDescent="0.25">
      <c r="A56774"/>
    </row>
    <row r="56775" spans="1:1" ht="13.2" x14ac:dyDescent="0.25">
      <c r="A56775"/>
    </row>
    <row r="56776" spans="1:1" ht="13.2" x14ac:dyDescent="0.25">
      <c r="A56776"/>
    </row>
    <row r="56777" spans="1:1" ht="13.2" x14ac:dyDescent="0.25">
      <c r="A56777"/>
    </row>
    <row r="56778" spans="1:1" ht="13.2" x14ac:dyDescent="0.25">
      <c r="A56778"/>
    </row>
    <row r="56779" spans="1:1" ht="13.2" x14ac:dyDescent="0.25">
      <c r="A56779"/>
    </row>
    <row r="56780" spans="1:1" ht="13.2" x14ac:dyDescent="0.25">
      <c r="A56780"/>
    </row>
    <row r="56781" spans="1:1" ht="13.2" x14ac:dyDescent="0.25">
      <c r="A56781"/>
    </row>
    <row r="56782" spans="1:1" ht="13.2" x14ac:dyDescent="0.25">
      <c r="A56782"/>
    </row>
    <row r="56783" spans="1:1" ht="13.2" x14ac:dyDescent="0.25">
      <c r="A56783"/>
    </row>
    <row r="56784" spans="1:1" ht="13.2" x14ac:dyDescent="0.25">
      <c r="A56784"/>
    </row>
    <row r="56785" spans="1:1" ht="13.2" x14ac:dyDescent="0.25">
      <c r="A56785"/>
    </row>
    <row r="56786" spans="1:1" ht="13.2" x14ac:dyDescent="0.25">
      <c r="A56786"/>
    </row>
    <row r="56787" spans="1:1" ht="13.2" x14ac:dyDescent="0.25">
      <c r="A56787"/>
    </row>
    <row r="56788" spans="1:1" ht="13.2" x14ac:dyDescent="0.25">
      <c r="A56788"/>
    </row>
    <row r="56789" spans="1:1" ht="13.2" x14ac:dyDescent="0.25">
      <c r="A56789"/>
    </row>
    <row r="56790" spans="1:1" ht="13.2" x14ac:dyDescent="0.25">
      <c r="A56790"/>
    </row>
    <row r="56791" spans="1:1" ht="13.2" x14ac:dyDescent="0.25">
      <c r="A56791"/>
    </row>
    <row r="56792" spans="1:1" ht="13.2" x14ac:dyDescent="0.25">
      <c r="A56792"/>
    </row>
    <row r="56793" spans="1:1" ht="13.2" x14ac:dyDescent="0.25">
      <c r="A56793"/>
    </row>
    <row r="56794" spans="1:1" ht="13.2" x14ac:dyDescent="0.25">
      <c r="A56794"/>
    </row>
    <row r="56795" spans="1:1" ht="13.2" x14ac:dyDescent="0.25">
      <c r="A56795"/>
    </row>
    <row r="56796" spans="1:1" ht="13.2" x14ac:dyDescent="0.25">
      <c r="A56796"/>
    </row>
    <row r="56797" spans="1:1" ht="13.2" x14ac:dyDescent="0.25">
      <c r="A56797"/>
    </row>
    <row r="56798" spans="1:1" ht="13.2" x14ac:dyDescent="0.25">
      <c r="A56798"/>
    </row>
    <row r="56799" spans="1:1" ht="13.2" x14ac:dyDescent="0.25">
      <c r="A56799"/>
    </row>
    <row r="56800" spans="1:1" ht="13.2" x14ac:dyDescent="0.25">
      <c r="A56800"/>
    </row>
    <row r="56801" spans="1:1" ht="13.2" x14ac:dyDescent="0.25">
      <c r="A56801"/>
    </row>
    <row r="56802" spans="1:1" ht="13.2" x14ac:dyDescent="0.25">
      <c r="A56802"/>
    </row>
    <row r="56803" spans="1:1" ht="13.2" x14ac:dyDescent="0.25">
      <c r="A56803"/>
    </row>
    <row r="56804" spans="1:1" ht="13.2" x14ac:dyDescent="0.25">
      <c r="A56804"/>
    </row>
    <row r="56805" spans="1:1" ht="13.2" x14ac:dyDescent="0.25">
      <c r="A56805"/>
    </row>
    <row r="56806" spans="1:1" ht="13.2" x14ac:dyDescent="0.25">
      <c r="A56806"/>
    </row>
    <row r="56807" spans="1:1" ht="13.2" x14ac:dyDescent="0.25">
      <c r="A56807"/>
    </row>
    <row r="56808" spans="1:1" ht="13.2" x14ac:dyDescent="0.25">
      <c r="A56808"/>
    </row>
    <row r="56809" spans="1:1" ht="13.2" x14ac:dyDescent="0.25">
      <c r="A56809"/>
    </row>
    <row r="56810" spans="1:1" ht="13.2" x14ac:dyDescent="0.25">
      <c r="A56810"/>
    </row>
    <row r="56811" spans="1:1" ht="13.2" x14ac:dyDescent="0.25">
      <c r="A56811"/>
    </row>
    <row r="56812" spans="1:1" ht="13.2" x14ac:dyDescent="0.25">
      <c r="A56812"/>
    </row>
    <row r="56813" spans="1:1" ht="13.2" x14ac:dyDescent="0.25">
      <c r="A56813"/>
    </row>
    <row r="56814" spans="1:1" ht="13.2" x14ac:dyDescent="0.25">
      <c r="A56814"/>
    </row>
    <row r="56815" spans="1:1" ht="13.2" x14ac:dyDescent="0.25">
      <c r="A56815"/>
    </row>
    <row r="56816" spans="1:1" ht="13.2" x14ac:dyDescent="0.25">
      <c r="A56816"/>
    </row>
    <row r="56817" spans="1:1" ht="13.2" x14ac:dyDescent="0.25">
      <c r="A56817"/>
    </row>
    <row r="56818" spans="1:1" ht="13.2" x14ac:dyDescent="0.25">
      <c r="A56818"/>
    </row>
    <row r="56819" spans="1:1" ht="13.2" x14ac:dyDescent="0.25">
      <c r="A56819"/>
    </row>
    <row r="56820" spans="1:1" ht="13.2" x14ac:dyDescent="0.25">
      <c r="A56820"/>
    </row>
    <row r="56821" spans="1:1" ht="13.2" x14ac:dyDescent="0.25">
      <c r="A56821"/>
    </row>
    <row r="56822" spans="1:1" ht="13.2" x14ac:dyDescent="0.25">
      <c r="A56822"/>
    </row>
    <row r="56823" spans="1:1" ht="13.2" x14ac:dyDescent="0.25">
      <c r="A56823"/>
    </row>
    <row r="56824" spans="1:1" ht="13.2" x14ac:dyDescent="0.25">
      <c r="A56824"/>
    </row>
    <row r="56825" spans="1:1" ht="13.2" x14ac:dyDescent="0.25">
      <c r="A56825"/>
    </row>
    <row r="56826" spans="1:1" ht="13.2" x14ac:dyDescent="0.25">
      <c r="A56826"/>
    </row>
    <row r="56827" spans="1:1" ht="13.2" x14ac:dyDescent="0.25">
      <c r="A56827"/>
    </row>
    <row r="56828" spans="1:1" ht="13.2" x14ac:dyDescent="0.25">
      <c r="A56828"/>
    </row>
    <row r="56829" spans="1:1" ht="13.2" x14ac:dyDescent="0.25">
      <c r="A56829"/>
    </row>
    <row r="56830" spans="1:1" ht="13.2" x14ac:dyDescent="0.25">
      <c r="A56830"/>
    </row>
    <row r="56831" spans="1:1" ht="13.2" x14ac:dyDescent="0.25">
      <c r="A56831"/>
    </row>
    <row r="56832" spans="1:1" ht="13.2" x14ac:dyDescent="0.25">
      <c r="A56832"/>
    </row>
    <row r="56833" spans="1:1" ht="13.2" x14ac:dyDescent="0.25">
      <c r="A56833"/>
    </row>
    <row r="56834" spans="1:1" ht="13.2" x14ac:dyDescent="0.25">
      <c r="A56834"/>
    </row>
    <row r="56835" spans="1:1" ht="13.2" x14ac:dyDescent="0.25">
      <c r="A56835"/>
    </row>
    <row r="56836" spans="1:1" ht="13.2" x14ac:dyDescent="0.25">
      <c r="A56836"/>
    </row>
    <row r="56837" spans="1:1" ht="13.2" x14ac:dyDescent="0.25">
      <c r="A56837"/>
    </row>
    <row r="56838" spans="1:1" ht="13.2" x14ac:dyDescent="0.25">
      <c r="A56838"/>
    </row>
    <row r="56839" spans="1:1" ht="13.2" x14ac:dyDescent="0.25">
      <c r="A56839"/>
    </row>
    <row r="56840" spans="1:1" ht="13.2" x14ac:dyDescent="0.25">
      <c r="A56840"/>
    </row>
    <row r="56841" spans="1:1" ht="13.2" x14ac:dyDescent="0.25">
      <c r="A56841"/>
    </row>
    <row r="56842" spans="1:1" ht="13.2" x14ac:dyDescent="0.25">
      <c r="A56842"/>
    </row>
    <row r="56843" spans="1:1" ht="13.2" x14ac:dyDescent="0.25">
      <c r="A56843"/>
    </row>
    <row r="56844" spans="1:1" ht="13.2" x14ac:dyDescent="0.25">
      <c r="A56844"/>
    </row>
    <row r="56845" spans="1:1" ht="13.2" x14ac:dyDescent="0.25">
      <c r="A56845"/>
    </row>
    <row r="56846" spans="1:1" ht="13.2" x14ac:dyDescent="0.25">
      <c r="A56846"/>
    </row>
    <row r="56847" spans="1:1" ht="13.2" x14ac:dyDescent="0.25">
      <c r="A56847"/>
    </row>
    <row r="56848" spans="1:1" ht="13.2" x14ac:dyDescent="0.25">
      <c r="A56848"/>
    </row>
    <row r="56849" spans="1:1" ht="13.2" x14ac:dyDescent="0.25">
      <c r="A56849"/>
    </row>
    <row r="56850" spans="1:1" ht="13.2" x14ac:dyDescent="0.25">
      <c r="A56850"/>
    </row>
    <row r="56851" spans="1:1" ht="13.2" x14ac:dyDescent="0.25">
      <c r="A56851"/>
    </row>
    <row r="56852" spans="1:1" ht="13.2" x14ac:dyDescent="0.25">
      <c r="A56852"/>
    </row>
    <row r="56853" spans="1:1" ht="13.2" x14ac:dyDescent="0.25">
      <c r="A56853"/>
    </row>
    <row r="56854" spans="1:1" ht="13.2" x14ac:dyDescent="0.25">
      <c r="A56854"/>
    </row>
    <row r="56855" spans="1:1" ht="13.2" x14ac:dyDescent="0.25">
      <c r="A56855"/>
    </row>
    <row r="56856" spans="1:1" ht="13.2" x14ac:dyDescent="0.25">
      <c r="A56856"/>
    </row>
    <row r="56857" spans="1:1" ht="13.2" x14ac:dyDescent="0.25">
      <c r="A56857"/>
    </row>
    <row r="56858" spans="1:1" ht="13.2" x14ac:dyDescent="0.25">
      <c r="A56858"/>
    </row>
    <row r="56859" spans="1:1" ht="13.2" x14ac:dyDescent="0.25">
      <c r="A56859"/>
    </row>
    <row r="56860" spans="1:1" ht="13.2" x14ac:dyDescent="0.25">
      <c r="A56860"/>
    </row>
    <row r="56861" spans="1:1" ht="13.2" x14ac:dyDescent="0.25">
      <c r="A56861"/>
    </row>
    <row r="56862" spans="1:1" ht="13.2" x14ac:dyDescent="0.25">
      <c r="A56862"/>
    </row>
    <row r="56863" spans="1:1" ht="13.2" x14ac:dyDescent="0.25">
      <c r="A56863"/>
    </row>
    <row r="56864" spans="1:1" ht="13.2" x14ac:dyDescent="0.25">
      <c r="A56864"/>
    </row>
    <row r="56865" spans="1:1" ht="13.2" x14ac:dyDescent="0.25">
      <c r="A56865"/>
    </row>
    <row r="56866" spans="1:1" ht="13.2" x14ac:dyDescent="0.25">
      <c r="A56866"/>
    </row>
    <row r="56867" spans="1:1" ht="13.2" x14ac:dyDescent="0.25">
      <c r="A56867"/>
    </row>
    <row r="56868" spans="1:1" ht="13.2" x14ac:dyDescent="0.25">
      <c r="A56868"/>
    </row>
    <row r="56869" spans="1:1" ht="13.2" x14ac:dyDescent="0.25">
      <c r="A56869"/>
    </row>
    <row r="56870" spans="1:1" ht="13.2" x14ac:dyDescent="0.25">
      <c r="A56870"/>
    </row>
    <row r="56871" spans="1:1" ht="13.2" x14ac:dyDescent="0.25">
      <c r="A56871"/>
    </row>
    <row r="56872" spans="1:1" ht="13.2" x14ac:dyDescent="0.25">
      <c r="A56872"/>
    </row>
    <row r="56873" spans="1:1" ht="13.2" x14ac:dyDescent="0.25">
      <c r="A56873"/>
    </row>
    <row r="56874" spans="1:1" ht="13.2" x14ac:dyDescent="0.25">
      <c r="A56874"/>
    </row>
    <row r="56875" spans="1:1" ht="13.2" x14ac:dyDescent="0.25">
      <c r="A56875"/>
    </row>
    <row r="56876" spans="1:1" ht="13.2" x14ac:dyDescent="0.25">
      <c r="A56876"/>
    </row>
    <row r="56877" spans="1:1" ht="13.2" x14ac:dyDescent="0.25">
      <c r="A56877"/>
    </row>
    <row r="56878" spans="1:1" ht="13.2" x14ac:dyDescent="0.25">
      <c r="A56878"/>
    </row>
    <row r="56879" spans="1:1" ht="13.2" x14ac:dyDescent="0.25">
      <c r="A56879"/>
    </row>
    <row r="56880" spans="1:1" ht="13.2" x14ac:dyDescent="0.25">
      <c r="A56880"/>
    </row>
    <row r="56881" spans="1:1" ht="13.2" x14ac:dyDescent="0.25">
      <c r="A56881"/>
    </row>
    <row r="56882" spans="1:1" ht="13.2" x14ac:dyDescent="0.25">
      <c r="A56882"/>
    </row>
    <row r="56883" spans="1:1" ht="13.2" x14ac:dyDescent="0.25">
      <c r="A56883"/>
    </row>
    <row r="56884" spans="1:1" ht="13.2" x14ac:dyDescent="0.25">
      <c r="A56884"/>
    </row>
    <row r="56885" spans="1:1" ht="13.2" x14ac:dyDescent="0.25">
      <c r="A56885"/>
    </row>
    <row r="56886" spans="1:1" ht="13.2" x14ac:dyDescent="0.25">
      <c r="A56886"/>
    </row>
    <row r="56887" spans="1:1" ht="13.2" x14ac:dyDescent="0.25">
      <c r="A56887"/>
    </row>
    <row r="56888" spans="1:1" ht="13.2" x14ac:dyDescent="0.25">
      <c r="A56888"/>
    </row>
    <row r="56889" spans="1:1" ht="13.2" x14ac:dyDescent="0.25">
      <c r="A56889"/>
    </row>
    <row r="56890" spans="1:1" ht="13.2" x14ac:dyDescent="0.25">
      <c r="A56890"/>
    </row>
    <row r="56891" spans="1:1" ht="13.2" x14ac:dyDescent="0.25">
      <c r="A56891"/>
    </row>
    <row r="56892" spans="1:1" ht="13.2" x14ac:dyDescent="0.25">
      <c r="A56892"/>
    </row>
    <row r="56893" spans="1:1" ht="13.2" x14ac:dyDescent="0.25">
      <c r="A56893"/>
    </row>
    <row r="56894" spans="1:1" ht="13.2" x14ac:dyDescent="0.25">
      <c r="A56894"/>
    </row>
    <row r="56895" spans="1:1" ht="13.2" x14ac:dyDescent="0.25">
      <c r="A56895"/>
    </row>
    <row r="56896" spans="1:1" ht="13.2" x14ac:dyDescent="0.25">
      <c r="A56896"/>
    </row>
    <row r="56897" spans="1:1" ht="13.2" x14ac:dyDescent="0.25">
      <c r="A56897"/>
    </row>
    <row r="56898" spans="1:1" ht="13.2" x14ac:dyDescent="0.25">
      <c r="A56898"/>
    </row>
    <row r="56899" spans="1:1" ht="13.2" x14ac:dyDescent="0.25">
      <c r="A56899"/>
    </row>
    <row r="56900" spans="1:1" ht="13.2" x14ac:dyDescent="0.25">
      <c r="A56900"/>
    </row>
    <row r="56901" spans="1:1" ht="13.2" x14ac:dyDescent="0.25">
      <c r="A56901"/>
    </row>
    <row r="56902" spans="1:1" ht="13.2" x14ac:dyDescent="0.25">
      <c r="A56902"/>
    </row>
    <row r="56903" spans="1:1" ht="13.2" x14ac:dyDescent="0.25">
      <c r="A56903"/>
    </row>
    <row r="56904" spans="1:1" ht="13.2" x14ac:dyDescent="0.25">
      <c r="A56904"/>
    </row>
    <row r="56905" spans="1:1" ht="13.2" x14ac:dyDescent="0.25">
      <c r="A56905"/>
    </row>
    <row r="56906" spans="1:1" ht="13.2" x14ac:dyDescent="0.25">
      <c r="A56906"/>
    </row>
    <row r="56907" spans="1:1" ht="13.2" x14ac:dyDescent="0.25">
      <c r="A56907"/>
    </row>
    <row r="56908" spans="1:1" ht="13.2" x14ac:dyDescent="0.25">
      <c r="A56908"/>
    </row>
    <row r="56909" spans="1:1" ht="13.2" x14ac:dyDescent="0.25">
      <c r="A56909"/>
    </row>
    <row r="56910" spans="1:1" ht="13.2" x14ac:dyDescent="0.25">
      <c r="A56910"/>
    </row>
    <row r="56911" spans="1:1" ht="13.2" x14ac:dyDescent="0.25">
      <c r="A56911"/>
    </row>
    <row r="56912" spans="1:1" ht="13.2" x14ac:dyDescent="0.25">
      <c r="A56912"/>
    </row>
    <row r="56913" spans="1:1" ht="13.2" x14ac:dyDescent="0.25">
      <c r="A56913"/>
    </row>
    <row r="56914" spans="1:1" ht="13.2" x14ac:dyDescent="0.25">
      <c r="A56914"/>
    </row>
    <row r="56915" spans="1:1" ht="13.2" x14ac:dyDescent="0.25">
      <c r="A56915"/>
    </row>
    <row r="56916" spans="1:1" ht="13.2" x14ac:dyDescent="0.25">
      <c r="A56916"/>
    </row>
    <row r="56917" spans="1:1" ht="13.2" x14ac:dyDescent="0.25">
      <c r="A56917"/>
    </row>
    <row r="56918" spans="1:1" ht="13.2" x14ac:dyDescent="0.25">
      <c r="A56918"/>
    </row>
    <row r="56919" spans="1:1" ht="13.2" x14ac:dyDescent="0.25">
      <c r="A56919"/>
    </row>
    <row r="56920" spans="1:1" ht="13.2" x14ac:dyDescent="0.25">
      <c r="A56920"/>
    </row>
    <row r="56921" spans="1:1" ht="13.2" x14ac:dyDescent="0.25">
      <c r="A56921"/>
    </row>
    <row r="56922" spans="1:1" ht="13.2" x14ac:dyDescent="0.25">
      <c r="A56922"/>
    </row>
    <row r="56923" spans="1:1" ht="13.2" x14ac:dyDescent="0.25">
      <c r="A56923"/>
    </row>
    <row r="56924" spans="1:1" ht="13.2" x14ac:dyDescent="0.25">
      <c r="A56924"/>
    </row>
    <row r="56925" spans="1:1" ht="13.2" x14ac:dyDescent="0.25">
      <c r="A56925"/>
    </row>
    <row r="56926" spans="1:1" ht="13.2" x14ac:dyDescent="0.25">
      <c r="A56926"/>
    </row>
    <row r="56927" spans="1:1" ht="13.2" x14ac:dyDescent="0.25">
      <c r="A56927"/>
    </row>
    <row r="56928" spans="1:1" ht="13.2" x14ac:dyDescent="0.25">
      <c r="A56928"/>
    </row>
    <row r="56929" spans="1:1" ht="13.2" x14ac:dyDescent="0.25">
      <c r="A56929"/>
    </row>
    <row r="56930" spans="1:1" ht="13.2" x14ac:dyDescent="0.25">
      <c r="A56930"/>
    </row>
    <row r="56931" spans="1:1" ht="13.2" x14ac:dyDescent="0.25">
      <c r="A56931"/>
    </row>
    <row r="56932" spans="1:1" ht="13.2" x14ac:dyDescent="0.25">
      <c r="A56932"/>
    </row>
    <row r="56933" spans="1:1" ht="13.2" x14ac:dyDescent="0.25">
      <c r="A56933"/>
    </row>
    <row r="56934" spans="1:1" ht="13.2" x14ac:dyDescent="0.25">
      <c r="A56934"/>
    </row>
    <row r="56935" spans="1:1" ht="13.2" x14ac:dyDescent="0.25">
      <c r="A56935"/>
    </row>
    <row r="56936" spans="1:1" ht="13.2" x14ac:dyDescent="0.25">
      <c r="A56936"/>
    </row>
    <row r="56937" spans="1:1" ht="13.2" x14ac:dyDescent="0.25">
      <c r="A56937"/>
    </row>
    <row r="56938" spans="1:1" ht="13.2" x14ac:dyDescent="0.25">
      <c r="A56938"/>
    </row>
    <row r="56939" spans="1:1" ht="13.2" x14ac:dyDescent="0.25">
      <c r="A56939"/>
    </row>
    <row r="56940" spans="1:1" ht="13.2" x14ac:dyDescent="0.25">
      <c r="A56940"/>
    </row>
    <row r="56941" spans="1:1" ht="13.2" x14ac:dyDescent="0.25">
      <c r="A56941"/>
    </row>
    <row r="56942" spans="1:1" ht="13.2" x14ac:dyDescent="0.25">
      <c r="A56942"/>
    </row>
    <row r="56943" spans="1:1" ht="13.2" x14ac:dyDescent="0.25">
      <c r="A56943"/>
    </row>
    <row r="56944" spans="1:1" ht="13.2" x14ac:dyDescent="0.25">
      <c r="A56944"/>
    </row>
    <row r="56945" spans="1:1" ht="13.2" x14ac:dyDescent="0.25">
      <c r="A56945"/>
    </row>
    <row r="56946" spans="1:1" ht="13.2" x14ac:dyDescent="0.25">
      <c r="A56946"/>
    </row>
    <row r="56947" spans="1:1" ht="13.2" x14ac:dyDescent="0.25">
      <c r="A56947"/>
    </row>
    <row r="56948" spans="1:1" ht="13.2" x14ac:dyDescent="0.25">
      <c r="A56948"/>
    </row>
    <row r="56949" spans="1:1" ht="13.2" x14ac:dyDescent="0.25">
      <c r="A56949"/>
    </row>
    <row r="56950" spans="1:1" ht="13.2" x14ac:dyDescent="0.25">
      <c r="A56950"/>
    </row>
    <row r="56951" spans="1:1" ht="13.2" x14ac:dyDescent="0.25">
      <c r="A56951"/>
    </row>
    <row r="56952" spans="1:1" ht="13.2" x14ac:dyDescent="0.25">
      <c r="A56952"/>
    </row>
    <row r="56953" spans="1:1" ht="13.2" x14ac:dyDescent="0.25">
      <c r="A56953"/>
    </row>
    <row r="56954" spans="1:1" ht="13.2" x14ac:dyDescent="0.25">
      <c r="A56954"/>
    </row>
    <row r="56955" spans="1:1" ht="13.2" x14ac:dyDescent="0.25">
      <c r="A56955"/>
    </row>
    <row r="56956" spans="1:1" ht="13.2" x14ac:dyDescent="0.25">
      <c r="A56956"/>
    </row>
    <row r="56957" spans="1:1" ht="13.2" x14ac:dyDescent="0.25">
      <c r="A56957"/>
    </row>
    <row r="56958" spans="1:1" ht="13.2" x14ac:dyDescent="0.25">
      <c r="A56958"/>
    </row>
    <row r="56959" spans="1:1" ht="13.2" x14ac:dyDescent="0.25">
      <c r="A56959"/>
    </row>
    <row r="56960" spans="1:1" ht="13.2" x14ac:dyDescent="0.25">
      <c r="A56960"/>
    </row>
    <row r="56961" spans="1:1" ht="13.2" x14ac:dyDescent="0.25">
      <c r="A56961"/>
    </row>
    <row r="56962" spans="1:1" ht="13.2" x14ac:dyDescent="0.25">
      <c r="A56962"/>
    </row>
    <row r="56963" spans="1:1" ht="13.2" x14ac:dyDescent="0.25">
      <c r="A56963"/>
    </row>
    <row r="56964" spans="1:1" ht="13.2" x14ac:dyDescent="0.25">
      <c r="A56964"/>
    </row>
    <row r="56965" spans="1:1" ht="13.2" x14ac:dyDescent="0.25">
      <c r="A56965"/>
    </row>
    <row r="56966" spans="1:1" ht="13.2" x14ac:dyDescent="0.25">
      <c r="A56966"/>
    </row>
    <row r="56967" spans="1:1" ht="13.2" x14ac:dyDescent="0.25">
      <c r="A56967"/>
    </row>
    <row r="56968" spans="1:1" ht="13.2" x14ac:dyDescent="0.25">
      <c r="A56968"/>
    </row>
    <row r="56969" spans="1:1" ht="13.2" x14ac:dyDescent="0.25">
      <c r="A56969"/>
    </row>
    <row r="56970" spans="1:1" ht="13.2" x14ac:dyDescent="0.25">
      <c r="A56970"/>
    </row>
    <row r="56971" spans="1:1" ht="13.2" x14ac:dyDescent="0.25">
      <c r="A56971"/>
    </row>
    <row r="56972" spans="1:1" ht="13.2" x14ac:dyDescent="0.25">
      <c r="A56972"/>
    </row>
    <row r="56973" spans="1:1" ht="13.2" x14ac:dyDescent="0.25">
      <c r="A56973"/>
    </row>
    <row r="56974" spans="1:1" ht="13.2" x14ac:dyDescent="0.25">
      <c r="A56974"/>
    </row>
    <row r="56975" spans="1:1" ht="13.2" x14ac:dyDescent="0.25">
      <c r="A56975"/>
    </row>
    <row r="56976" spans="1:1" ht="13.2" x14ac:dyDescent="0.25">
      <c r="A56976"/>
    </row>
    <row r="56977" spans="1:1" ht="13.2" x14ac:dyDescent="0.25">
      <c r="A56977"/>
    </row>
    <row r="56978" spans="1:1" ht="13.2" x14ac:dyDescent="0.25">
      <c r="A56978"/>
    </row>
    <row r="56979" spans="1:1" ht="13.2" x14ac:dyDescent="0.25">
      <c r="A56979"/>
    </row>
    <row r="56980" spans="1:1" ht="13.2" x14ac:dyDescent="0.25">
      <c r="A56980"/>
    </row>
    <row r="56981" spans="1:1" ht="13.2" x14ac:dyDescent="0.25">
      <c r="A56981"/>
    </row>
    <row r="56982" spans="1:1" ht="13.2" x14ac:dyDescent="0.25">
      <c r="A56982"/>
    </row>
    <row r="56983" spans="1:1" ht="13.2" x14ac:dyDescent="0.25">
      <c r="A56983"/>
    </row>
    <row r="56984" spans="1:1" ht="13.2" x14ac:dyDescent="0.25">
      <c r="A56984"/>
    </row>
    <row r="56985" spans="1:1" ht="13.2" x14ac:dyDescent="0.25">
      <c r="A56985"/>
    </row>
    <row r="56986" spans="1:1" ht="13.2" x14ac:dyDescent="0.25">
      <c r="A56986"/>
    </row>
    <row r="56987" spans="1:1" ht="13.2" x14ac:dyDescent="0.25">
      <c r="A56987"/>
    </row>
    <row r="56988" spans="1:1" ht="13.2" x14ac:dyDescent="0.25">
      <c r="A56988"/>
    </row>
    <row r="56989" spans="1:1" ht="13.2" x14ac:dyDescent="0.25">
      <c r="A56989"/>
    </row>
    <row r="56990" spans="1:1" ht="13.2" x14ac:dyDescent="0.25">
      <c r="A56990"/>
    </row>
    <row r="56991" spans="1:1" ht="13.2" x14ac:dyDescent="0.25">
      <c r="A56991"/>
    </row>
    <row r="56992" spans="1:1" ht="13.2" x14ac:dyDescent="0.25">
      <c r="A56992"/>
    </row>
    <row r="56993" spans="1:1" ht="13.2" x14ac:dyDescent="0.25">
      <c r="A56993"/>
    </row>
    <row r="56994" spans="1:1" ht="13.2" x14ac:dyDescent="0.25">
      <c r="A56994"/>
    </row>
    <row r="56995" spans="1:1" ht="13.2" x14ac:dyDescent="0.25">
      <c r="A56995"/>
    </row>
    <row r="56996" spans="1:1" ht="13.2" x14ac:dyDescent="0.25">
      <c r="A56996"/>
    </row>
    <row r="56997" spans="1:1" ht="13.2" x14ac:dyDescent="0.25">
      <c r="A56997"/>
    </row>
    <row r="56998" spans="1:1" ht="13.2" x14ac:dyDescent="0.25">
      <c r="A56998"/>
    </row>
    <row r="56999" spans="1:1" ht="13.2" x14ac:dyDescent="0.25">
      <c r="A56999"/>
    </row>
    <row r="57000" spans="1:1" ht="13.2" x14ac:dyDescent="0.25">
      <c r="A57000"/>
    </row>
    <row r="57001" spans="1:1" ht="13.2" x14ac:dyDescent="0.25">
      <c r="A57001"/>
    </row>
    <row r="57002" spans="1:1" ht="13.2" x14ac:dyDescent="0.25">
      <c r="A57002"/>
    </row>
    <row r="57003" spans="1:1" ht="13.2" x14ac:dyDescent="0.25">
      <c r="A57003"/>
    </row>
    <row r="57004" spans="1:1" ht="13.2" x14ac:dyDescent="0.25">
      <c r="A57004"/>
    </row>
    <row r="57005" spans="1:1" ht="13.2" x14ac:dyDescent="0.25">
      <c r="A57005"/>
    </row>
    <row r="57006" spans="1:1" ht="13.2" x14ac:dyDescent="0.25">
      <c r="A57006"/>
    </row>
    <row r="57007" spans="1:1" ht="13.2" x14ac:dyDescent="0.25">
      <c r="A57007"/>
    </row>
    <row r="57008" spans="1:1" ht="13.2" x14ac:dyDescent="0.25">
      <c r="A57008"/>
    </row>
    <row r="57009" spans="1:1" ht="13.2" x14ac:dyDescent="0.25">
      <c r="A57009"/>
    </row>
    <row r="57010" spans="1:1" ht="13.2" x14ac:dyDescent="0.25">
      <c r="A57010"/>
    </row>
    <row r="57011" spans="1:1" ht="13.2" x14ac:dyDescent="0.25">
      <c r="A57011"/>
    </row>
    <row r="57012" spans="1:1" ht="13.2" x14ac:dyDescent="0.25">
      <c r="A57012"/>
    </row>
    <row r="57013" spans="1:1" ht="13.2" x14ac:dyDescent="0.25">
      <c r="A57013"/>
    </row>
    <row r="57014" spans="1:1" ht="13.2" x14ac:dyDescent="0.25">
      <c r="A57014"/>
    </row>
    <row r="57015" spans="1:1" ht="13.2" x14ac:dyDescent="0.25">
      <c r="A57015"/>
    </row>
    <row r="57016" spans="1:1" ht="13.2" x14ac:dyDescent="0.25">
      <c r="A57016"/>
    </row>
    <row r="57017" spans="1:1" ht="13.2" x14ac:dyDescent="0.25">
      <c r="A57017"/>
    </row>
    <row r="57018" spans="1:1" ht="13.2" x14ac:dyDescent="0.25">
      <c r="A57018"/>
    </row>
    <row r="57019" spans="1:1" ht="13.2" x14ac:dyDescent="0.25">
      <c r="A57019"/>
    </row>
    <row r="57020" spans="1:1" ht="13.2" x14ac:dyDescent="0.25">
      <c r="A57020"/>
    </row>
    <row r="57021" spans="1:1" ht="13.2" x14ac:dyDescent="0.25">
      <c r="A57021"/>
    </row>
    <row r="57022" spans="1:1" ht="13.2" x14ac:dyDescent="0.25">
      <c r="A57022"/>
    </row>
    <row r="57023" spans="1:1" ht="13.2" x14ac:dyDescent="0.25">
      <c r="A57023"/>
    </row>
    <row r="57024" spans="1:1" ht="13.2" x14ac:dyDescent="0.25">
      <c r="A57024"/>
    </row>
    <row r="57025" spans="1:1" ht="13.2" x14ac:dyDescent="0.25">
      <c r="A57025"/>
    </row>
    <row r="57026" spans="1:1" ht="13.2" x14ac:dyDescent="0.25">
      <c r="A57026"/>
    </row>
    <row r="57027" spans="1:1" ht="13.2" x14ac:dyDescent="0.25">
      <c r="A57027"/>
    </row>
    <row r="57028" spans="1:1" ht="13.2" x14ac:dyDescent="0.25">
      <c r="A57028"/>
    </row>
    <row r="57029" spans="1:1" ht="13.2" x14ac:dyDescent="0.25">
      <c r="A57029"/>
    </row>
    <row r="57030" spans="1:1" ht="13.2" x14ac:dyDescent="0.25">
      <c r="A57030"/>
    </row>
    <row r="57031" spans="1:1" ht="13.2" x14ac:dyDescent="0.25">
      <c r="A57031"/>
    </row>
    <row r="57032" spans="1:1" ht="13.2" x14ac:dyDescent="0.25">
      <c r="A57032"/>
    </row>
    <row r="57033" spans="1:1" ht="13.2" x14ac:dyDescent="0.25">
      <c r="A57033"/>
    </row>
    <row r="57034" spans="1:1" ht="13.2" x14ac:dyDescent="0.25">
      <c r="A57034"/>
    </row>
    <row r="57035" spans="1:1" ht="13.2" x14ac:dyDescent="0.25">
      <c r="A57035"/>
    </row>
    <row r="57036" spans="1:1" ht="13.2" x14ac:dyDescent="0.25">
      <c r="A57036"/>
    </row>
    <row r="57037" spans="1:1" ht="13.2" x14ac:dyDescent="0.25">
      <c r="A57037"/>
    </row>
    <row r="57038" spans="1:1" ht="13.2" x14ac:dyDescent="0.25">
      <c r="A57038"/>
    </row>
    <row r="57039" spans="1:1" ht="13.2" x14ac:dyDescent="0.25">
      <c r="A57039"/>
    </row>
    <row r="57040" spans="1:1" ht="13.2" x14ac:dyDescent="0.25">
      <c r="A57040"/>
    </row>
    <row r="57041" spans="1:1" ht="13.2" x14ac:dyDescent="0.25">
      <c r="A57041"/>
    </row>
    <row r="57042" spans="1:1" ht="13.2" x14ac:dyDescent="0.25">
      <c r="A57042"/>
    </row>
    <row r="57043" spans="1:1" ht="13.2" x14ac:dyDescent="0.25">
      <c r="A57043"/>
    </row>
    <row r="57044" spans="1:1" ht="13.2" x14ac:dyDescent="0.25">
      <c r="A57044"/>
    </row>
    <row r="57045" spans="1:1" ht="13.2" x14ac:dyDescent="0.25">
      <c r="A57045"/>
    </row>
    <row r="57046" spans="1:1" ht="13.2" x14ac:dyDescent="0.25">
      <c r="A57046"/>
    </row>
    <row r="57047" spans="1:1" ht="13.2" x14ac:dyDescent="0.25">
      <c r="A57047"/>
    </row>
    <row r="57048" spans="1:1" ht="13.2" x14ac:dyDescent="0.25">
      <c r="A57048"/>
    </row>
    <row r="57049" spans="1:1" ht="13.2" x14ac:dyDescent="0.25">
      <c r="A57049"/>
    </row>
    <row r="57050" spans="1:1" ht="13.2" x14ac:dyDescent="0.25">
      <c r="A57050"/>
    </row>
    <row r="57051" spans="1:1" ht="13.2" x14ac:dyDescent="0.25">
      <c r="A57051"/>
    </row>
    <row r="57052" spans="1:1" ht="13.2" x14ac:dyDescent="0.25">
      <c r="A57052"/>
    </row>
    <row r="57053" spans="1:1" ht="13.2" x14ac:dyDescent="0.25">
      <c r="A57053"/>
    </row>
    <row r="57054" spans="1:1" ht="13.2" x14ac:dyDescent="0.25">
      <c r="A57054"/>
    </row>
    <row r="57055" spans="1:1" ht="13.2" x14ac:dyDescent="0.25">
      <c r="A57055"/>
    </row>
    <row r="57056" spans="1:1" ht="13.2" x14ac:dyDescent="0.25">
      <c r="A57056"/>
    </row>
    <row r="57057" spans="1:1" ht="13.2" x14ac:dyDescent="0.25">
      <c r="A57057"/>
    </row>
    <row r="57058" spans="1:1" ht="13.2" x14ac:dyDescent="0.25">
      <c r="A57058"/>
    </row>
    <row r="57059" spans="1:1" ht="13.2" x14ac:dyDescent="0.25">
      <c r="A57059"/>
    </row>
    <row r="57060" spans="1:1" ht="13.2" x14ac:dyDescent="0.25">
      <c r="A57060"/>
    </row>
    <row r="57061" spans="1:1" ht="13.2" x14ac:dyDescent="0.25">
      <c r="A57061"/>
    </row>
    <row r="57062" spans="1:1" ht="13.2" x14ac:dyDescent="0.25">
      <c r="A57062"/>
    </row>
    <row r="57063" spans="1:1" ht="13.2" x14ac:dyDescent="0.25">
      <c r="A57063"/>
    </row>
    <row r="57064" spans="1:1" ht="13.2" x14ac:dyDescent="0.25">
      <c r="A57064"/>
    </row>
    <row r="57065" spans="1:1" ht="13.2" x14ac:dyDescent="0.25">
      <c r="A57065"/>
    </row>
    <row r="57066" spans="1:1" ht="13.2" x14ac:dyDescent="0.25">
      <c r="A57066"/>
    </row>
    <row r="57067" spans="1:1" ht="13.2" x14ac:dyDescent="0.25">
      <c r="A57067"/>
    </row>
    <row r="57068" spans="1:1" ht="13.2" x14ac:dyDescent="0.25">
      <c r="A57068"/>
    </row>
    <row r="57069" spans="1:1" ht="13.2" x14ac:dyDescent="0.25">
      <c r="A57069"/>
    </row>
    <row r="57070" spans="1:1" ht="13.2" x14ac:dyDescent="0.25">
      <c r="A57070"/>
    </row>
    <row r="57071" spans="1:1" ht="13.2" x14ac:dyDescent="0.25">
      <c r="A57071"/>
    </row>
    <row r="57072" spans="1:1" ht="13.2" x14ac:dyDescent="0.25">
      <c r="A57072"/>
    </row>
    <row r="57073" spans="1:1" ht="13.2" x14ac:dyDescent="0.25">
      <c r="A57073"/>
    </row>
    <row r="57074" spans="1:1" ht="13.2" x14ac:dyDescent="0.25">
      <c r="A57074"/>
    </row>
    <row r="57075" spans="1:1" ht="13.2" x14ac:dyDescent="0.25">
      <c r="A57075"/>
    </row>
    <row r="57076" spans="1:1" ht="13.2" x14ac:dyDescent="0.25">
      <c r="A57076"/>
    </row>
    <row r="57077" spans="1:1" ht="13.2" x14ac:dyDescent="0.25">
      <c r="A57077"/>
    </row>
    <row r="57078" spans="1:1" ht="13.2" x14ac:dyDescent="0.25">
      <c r="A57078"/>
    </row>
    <row r="57079" spans="1:1" ht="13.2" x14ac:dyDescent="0.25">
      <c r="A57079"/>
    </row>
    <row r="57080" spans="1:1" ht="13.2" x14ac:dyDescent="0.25">
      <c r="A57080"/>
    </row>
    <row r="57081" spans="1:1" ht="13.2" x14ac:dyDescent="0.25">
      <c r="A57081"/>
    </row>
    <row r="57082" spans="1:1" ht="13.2" x14ac:dyDescent="0.25">
      <c r="A57082"/>
    </row>
    <row r="57083" spans="1:1" ht="13.2" x14ac:dyDescent="0.25">
      <c r="A57083"/>
    </row>
    <row r="57084" spans="1:1" ht="13.2" x14ac:dyDescent="0.25">
      <c r="A57084"/>
    </row>
    <row r="57085" spans="1:1" ht="13.2" x14ac:dyDescent="0.25">
      <c r="A57085"/>
    </row>
    <row r="57086" spans="1:1" ht="13.2" x14ac:dyDescent="0.25">
      <c r="A57086"/>
    </row>
    <row r="57087" spans="1:1" ht="13.2" x14ac:dyDescent="0.25">
      <c r="A57087"/>
    </row>
    <row r="57088" spans="1:1" ht="13.2" x14ac:dyDescent="0.25">
      <c r="A57088"/>
    </row>
    <row r="57089" spans="1:1" ht="13.2" x14ac:dyDescent="0.25">
      <c r="A57089"/>
    </row>
    <row r="57090" spans="1:1" ht="13.2" x14ac:dyDescent="0.25">
      <c r="A57090"/>
    </row>
    <row r="57091" spans="1:1" ht="13.2" x14ac:dyDescent="0.25">
      <c r="A57091"/>
    </row>
    <row r="57092" spans="1:1" ht="13.2" x14ac:dyDescent="0.25">
      <c r="A57092"/>
    </row>
    <row r="57093" spans="1:1" ht="13.2" x14ac:dyDescent="0.25">
      <c r="A57093"/>
    </row>
    <row r="57094" spans="1:1" ht="13.2" x14ac:dyDescent="0.25">
      <c r="A57094"/>
    </row>
    <row r="57095" spans="1:1" ht="13.2" x14ac:dyDescent="0.25">
      <c r="A57095"/>
    </row>
    <row r="57096" spans="1:1" ht="13.2" x14ac:dyDescent="0.25">
      <c r="A57096"/>
    </row>
    <row r="57097" spans="1:1" ht="13.2" x14ac:dyDescent="0.25">
      <c r="A57097"/>
    </row>
    <row r="57098" spans="1:1" ht="13.2" x14ac:dyDescent="0.25">
      <c r="A57098"/>
    </row>
    <row r="57099" spans="1:1" ht="13.2" x14ac:dyDescent="0.25">
      <c r="A57099"/>
    </row>
    <row r="57100" spans="1:1" ht="13.2" x14ac:dyDescent="0.25">
      <c r="A57100"/>
    </row>
    <row r="57101" spans="1:1" ht="13.2" x14ac:dyDescent="0.25">
      <c r="A57101"/>
    </row>
    <row r="57102" spans="1:1" ht="13.2" x14ac:dyDescent="0.25">
      <c r="A57102"/>
    </row>
    <row r="57103" spans="1:1" ht="13.2" x14ac:dyDescent="0.25">
      <c r="A57103"/>
    </row>
    <row r="57104" spans="1:1" ht="13.2" x14ac:dyDescent="0.25">
      <c r="A57104"/>
    </row>
    <row r="57105" spans="1:1" ht="13.2" x14ac:dyDescent="0.25">
      <c r="A57105"/>
    </row>
    <row r="57106" spans="1:1" ht="13.2" x14ac:dyDescent="0.25">
      <c r="A57106"/>
    </row>
    <row r="57107" spans="1:1" ht="13.2" x14ac:dyDescent="0.25">
      <c r="A57107"/>
    </row>
    <row r="57108" spans="1:1" ht="13.2" x14ac:dyDescent="0.25">
      <c r="A57108"/>
    </row>
    <row r="57109" spans="1:1" ht="13.2" x14ac:dyDescent="0.25">
      <c r="A57109"/>
    </row>
    <row r="57110" spans="1:1" ht="13.2" x14ac:dyDescent="0.25">
      <c r="A57110"/>
    </row>
    <row r="57111" spans="1:1" ht="13.2" x14ac:dyDescent="0.25">
      <c r="A57111"/>
    </row>
    <row r="57112" spans="1:1" ht="13.2" x14ac:dyDescent="0.25">
      <c r="A57112"/>
    </row>
    <row r="57113" spans="1:1" ht="13.2" x14ac:dyDescent="0.25">
      <c r="A57113"/>
    </row>
    <row r="57114" spans="1:1" ht="13.2" x14ac:dyDescent="0.25">
      <c r="A57114"/>
    </row>
    <row r="57115" spans="1:1" ht="13.2" x14ac:dyDescent="0.25">
      <c r="A57115"/>
    </row>
    <row r="57116" spans="1:1" ht="13.2" x14ac:dyDescent="0.25">
      <c r="A57116"/>
    </row>
    <row r="57117" spans="1:1" ht="13.2" x14ac:dyDescent="0.25">
      <c r="A57117"/>
    </row>
    <row r="57118" spans="1:1" ht="13.2" x14ac:dyDescent="0.25">
      <c r="A57118"/>
    </row>
    <row r="57119" spans="1:1" ht="13.2" x14ac:dyDescent="0.25">
      <c r="A57119"/>
    </row>
    <row r="57120" spans="1:1" ht="13.2" x14ac:dyDescent="0.25">
      <c r="A57120"/>
    </row>
    <row r="57121" spans="1:1" ht="13.2" x14ac:dyDescent="0.25">
      <c r="A57121"/>
    </row>
    <row r="57122" spans="1:1" ht="13.2" x14ac:dyDescent="0.25">
      <c r="A57122"/>
    </row>
    <row r="57123" spans="1:1" ht="13.2" x14ac:dyDescent="0.25">
      <c r="A57123"/>
    </row>
    <row r="57124" spans="1:1" ht="13.2" x14ac:dyDescent="0.25">
      <c r="A57124"/>
    </row>
    <row r="57125" spans="1:1" ht="13.2" x14ac:dyDescent="0.25">
      <c r="A57125"/>
    </row>
    <row r="57126" spans="1:1" ht="13.2" x14ac:dyDescent="0.25">
      <c r="A57126"/>
    </row>
    <row r="57127" spans="1:1" ht="13.2" x14ac:dyDescent="0.25">
      <c r="A57127"/>
    </row>
    <row r="57128" spans="1:1" ht="13.2" x14ac:dyDescent="0.25">
      <c r="A57128"/>
    </row>
    <row r="57129" spans="1:1" ht="13.2" x14ac:dyDescent="0.25">
      <c r="A57129"/>
    </row>
    <row r="57130" spans="1:1" ht="13.2" x14ac:dyDescent="0.25">
      <c r="A57130"/>
    </row>
    <row r="57131" spans="1:1" ht="13.2" x14ac:dyDescent="0.25">
      <c r="A57131"/>
    </row>
    <row r="57132" spans="1:1" ht="13.2" x14ac:dyDescent="0.25">
      <c r="A57132"/>
    </row>
    <row r="57133" spans="1:1" ht="13.2" x14ac:dyDescent="0.25">
      <c r="A57133"/>
    </row>
    <row r="57134" spans="1:1" ht="13.2" x14ac:dyDescent="0.25">
      <c r="A57134"/>
    </row>
    <row r="57135" spans="1:1" ht="13.2" x14ac:dyDescent="0.25">
      <c r="A57135"/>
    </row>
    <row r="57136" spans="1:1" ht="13.2" x14ac:dyDescent="0.25">
      <c r="A57136"/>
    </row>
    <row r="57137" spans="1:1" ht="13.2" x14ac:dyDescent="0.25">
      <c r="A57137"/>
    </row>
    <row r="57138" spans="1:1" ht="13.2" x14ac:dyDescent="0.25">
      <c r="A57138"/>
    </row>
    <row r="57139" spans="1:1" ht="13.2" x14ac:dyDescent="0.25">
      <c r="A57139"/>
    </row>
    <row r="57140" spans="1:1" ht="13.2" x14ac:dyDescent="0.25">
      <c r="A57140"/>
    </row>
    <row r="57141" spans="1:1" ht="13.2" x14ac:dyDescent="0.25">
      <c r="A57141"/>
    </row>
    <row r="57142" spans="1:1" ht="13.2" x14ac:dyDescent="0.25">
      <c r="A57142"/>
    </row>
    <row r="57143" spans="1:1" ht="13.2" x14ac:dyDescent="0.25">
      <c r="A57143"/>
    </row>
    <row r="57144" spans="1:1" ht="13.2" x14ac:dyDescent="0.25">
      <c r="A57144"/>
    </row>
    <row r="57145" spans="1:1" ht="13.2" x14ac:dyDescent="0.25">
      <c r="A57145"/>
    </row>
    <row r="57146" spans="1:1" ht="13.2" x14ac:dyDescent="0.25">
      <c r="A57146"/>
    </row>
    <row r="57147" spans="1:1" ht="13.2" x14ac:dyDescent="0.25">
      <c r="A57147"/>
    </row>
    <row r="57148" spans="1:1" ht="13.2" x14ac:dyDescent="0.25">
      <c r="A57148"/>
    </row>
    <row r="57149" spans="1:1" ht="13.2" x14ac:dyDescent="0.25">
      <c r="A57149"/>
    </row>
    <row r="57150" spans="1:1" ht="13.2" x14ac:dyDescent="0.25">
      <c r="A57150"/>
    </row>
    <row r="57151" spans="1:1" ht="13.2" x14ac:dyDescent="0.25">
      <c r="A57151"/>
    </row>
    <row r="57152" spans="1:1" ht="13.2" x14ac:dyDescent="0.25">
      <c r="A57152"/>
    </row>
    <row r="57153" spans="1:1" ht="13.2" x14ac:dyDescent="0.25">
      <c r="A57153"/>
    </row>
    <row r="57154" spans="1:1" ht="13.2" x14ac:dyDescent="0.25">
      <c r="A57154"/>
    </row>
    <row r="57155" spans="1:1" ht="13.2" x14ac:dyDescent="0.25">
      <c r="A57155"/>
    </row>
    <row r="57156" spans="1:1" ht="13.2" x14ac:dyDescent="0.25">
      <c r="A57156"/>
    </row>
    <row r="57157" spans="1:1" ht="13.2" x14ac:dyDescent="0.25">
      <c r="A57157"/>
    </row>
    <row r="57158" spans="1:1" ht="13.2" x14ac:dyDescent="0.25">
      <c r="A57158"/>
    </row>
    <row r="57159" spans="1:1" ht="13.2" x14ac:dyDescent="0.25">
      <c r="A57159"/>
    </row>
    <row r="57160" spans="1:1" ht="13.2" x14ac:dyDescent="0.25">
      <c r="A57160"/>
    </row>
    <row r="57161" spans="1:1" ht="13.2" x14ac:dyDescent="0.25">
      <c r="A57161"/>
    </row>
    <row r="57162" spans="1:1" ht="13.2" x14ac:dyDescent="0.25">
      <c r="A57162"/>
    </row>
    <row r="57163" spans="1:1" ht="13.2" x14ac:dyDescent="0.25">
      <c r="A57163"/>
    </row>
    <row r="57164" spans="1:1" ht="13.2" x14ac:dyDescent="0.25">
      <c r="A57164"/>
    </row>
    <row r="57165" spans="1:1" ht="13.2" x14ac:dyDescent="0.25">
      <c r="A57165"/>
    </row>
    <row r="57166" spans="1:1" ht="13.2" x14ac:dyDescent="0.25">
      <c r="A57166"/>
    </row>
    <row r="57167" spans="1:1" ht="13.2" x14ac:dyDescent="0.25">
      <c r="A57167"/>
    </row>
    <row r="57168" spans="1:1" ht="13.2" x14ac:dyDescent="0.25">
      <c r="A57168"/>
    </row>
    <row r="57169" spans="1:1" ht="13.2" x14ac:dyDescent="0.25">
      <c r="A57169"/>
    </row>
    <row r="57170" spans="1:1" ht="13.2" x14ac:dyDescent="0.25">
      <c r="A57170"/>
    </row>
    <row r="57171" spans="1:1" ht="13.2" x14ac:dyDescent="0.25">
      <c r="A57171"/>
    </row>
    <row r="57172" spans="1:1" ht="13.2" x14ac:dyDescent="0.25">
      <c r="A57172"/>
    </row>
    <row r="57173" spans="1:1" ht="13.2" x14ac:dyDescent="0.25">
      <c r="A57173"/>
    </row>
    <row r="57174" spans="1:1" ht="13.2" x14ac:dyDescent="0.25">
      <c r="A57174"/>
    </row>
    <row r="57175" spans="1:1" ht="13.2" x14ac:dyDescent="0.25">
      <c r="A57175"/>
    </row>
    <row r="57176" spans="1:1" ht="13.2" x14ac:dyDescent="0.25">
      <c r="A57176"/>
    </row>
    <row r="57177" spans="1:1" ht="13.2" x14ac:dyDescent="0.25">
      <c r="A57177"/>
    </row>
    <row r="57178" spans="1:1" ht="13.2" x14ac:dyDescent="0.25">
      <c r="A57178"/>
    </row>
    <row r="57179" spans="1:1" ht="13.2" x14ac:dyDescent="0.25">
      <c r="A57179"/>
    </row>
    <row r="57180" spans="1:1" ht="13.2" x14ac:dyDescent="0.25">
      <c r="A57180"/>
    </row>
    <row r="57181" spans="1:1" ht="13.2" x14ac:dyDescent="0.25">
      <c r="A57181"/>
    </row>
    <row r="57182" spans="1:1" ht="13.2" x14ac:dyDescent="0.25">
      <c r="A57182"/>
    </row>
    <row r="57183" spans="1:1" ht="13.2" x14ac:dyDescent="0.25">
      <c r="A57183"/>
    </row>
    <row r="57184" spans="1:1" ht="13.2" x14ac:dyDescent="0.25">
      <c r="A57184"/>
    </row>
    <row r="57185" spans="1:1" ht="13.2" x14ac:dyDescent="0.25">
      <c r="A57185"/>
    </row>
    <row r="57186" spans="1:1" ht="13.2" x14ac:dyDescent="0.25">
      <c r="A57186"/>
    </row>
    <row r="57187" spans="1:1" ht="13.2" x14ac:dyDescent="0.25">
      <c r="A57187"/>
    </row>
    <row r="57188" spans="1:1" ht="13.2" x14ac:dyDescent="0.25">
      <c r="A57188"/>
    </row>
    <row r="57189" spans="1:1" ht="13.2" x14ac:dyDescent="0.25">
      <c r="A57189"/>
    </row>
    <row r="57190" spans="1:1" ht="13.2" x14ac:dyDescent="0.25">
      <c r="A57190"/>
    </row>
    <row r="57191" spans="1:1" ht="13.2" x14ac:dyDescent="0.25">
      <c r="A57191"/>
    </row>
    <row r="57192" spans="1:1" ht="13.2" x14ac:dyDescent="0.25">
      <c r="A57192"/>
    </row>
    <row r="57193" spans="1:1" ht="13.2" x14ac:dyDescent="0.25">
      <c r="A57193"/>
    </row>
    <row r="57194" spans="1:1" ht="13.2" x14ac:dyDescent="0.25">
      <c r="A57194"/>
    </row>
    <row r="57195" spans="1:1" ht="13.2" x14ac:dyDescent="0.25">
      <c r="A57195"/>
    </row>
    <row r="57196" spans="1:1" ht="13.2" x14ac:dyDescent="0.25">
      <c r="A57196"/>
    </row>
    <row r="57197" spans="1:1" ht="13.2" x14ac:dyDescent="0.25">
      <c r="A57197"/>
    </row>
    <row r="57198" spans="1:1" ht="13.2" x14ac:dyDescent="0.25">
      <c r="A57198"/>
    </row>
    <row r="57199" spans="1:1" ht="13.2" x14ac:dyDescent="0.25">
      <c r="A57199"/>
    </row>
    <row r="57200" spans="1:1" ht="13.2" x14ac:dyDescent="0.25">
      <c r="A57200"/>
    </row>
    <row r="57201" spans="1:1" ht="13.2" x14ac:dyDescent="0.25">
      <c r="A57201"/>
    </row>
    <row r="57202" spans="1:1" ht="13.2" x14ac:dyDescent="0.25">
      <c r="A57202"/>
    </row>
    <row r="57203" spans="1:1" ht="13.2" x14ac:dyDescent="0.25">
      <c r="A57203"/>
    </row>
    <row r="57204" spans="1:1" ht="13.2" x14ac:dyDescent="0.25">
      <c r="A57204"/>
    </row>
    <row r="57205" spans="1:1" ht="13.2" x14ac:dyDescent="0.25">
      <c r="A57205"/>
    </row>
    <row r="57206" spans="1:1" ht="13.2" x14ac:dyDescent="0.25">
      <c r="A57206"/>
    </row>
    <row r="57207" spans="1:1" ht="13.2" x14ac:dyDescent="0.25">
      <c r="A57207"/>
    </row>
    <row r="57208" spans="1:1" ht="13.2" x14ac:dyDescent="0.25">
      <c r="A57208"/>
    </row>
    <row r="57209" spans="1:1" ht="13.2" x14ac:dyDescent="0.25">
      <c r="A57209"/>
    </row>
    <row r="57210" spans="1:1" ht="13.2" x14ac:dyDescent="0.25">
      <c r="A57210"/>
    </row>
    <row r="57211" spans="1:1" ht="13.2" x14ac:dyDescent="0.25">
      <c r="A57211"/>
    </row>
    <row r="57212" spans="1:1" ht="13.2" x14ac:dyDescent="0.25">
      <c r="A57212"/>
    </row>
    <row r="57213" spans="1:1" ht="13.2" x14ac:dyDescent="0.25">
      <c r="A57213"/>
    </row>
    <row r="57214" spans="1:1" ht="13.2" x14ac:dyDescent="0.25">
      <c r="A57214"/>
    </row>
    <row r="57215" spans="1:1" ht="13.2" x14ac:dyDescent="0.25">
      <c r="A57215"/>
    </row>
    <row r="57216" spans="1:1" ht="13.2" x14ac:dyDescent="0.25">
      <c r="A57216"/>
    </row>
    <row r="57217" spans="1:1" ht="13.2" x14ac:dyDescent="0.25">
      <c r="A57217"/>
    </row>
    <row r="57218" spans="1:1" ht="13.2" x14ac:dyDescent="0.25">
      <c r="A57218"/>
    </row>
    <row r="57219" spans="1:1" ht="13.2" x14ac:dyDescent="0.25">
      <c r="A57219"/>
    </row>
    <row r="57220" spans="1:1" ht="13.2" x14ac:dyDescent="0.25">
      <c r="A57220"/>
    </row>
    <row r="57221" spans="1:1" ht="13.2" x14ac:dyDescent="0.25">
      <c r="A57221"/>
    </row>
    <row r="57222" spans="1:1" ht="13.2" x14ac:dyDescent="0.25">
      <c r="A57222"/>
    </row>
    <row r="57223" spans="1:1" ht="13.2" x14ac:dyDescent="0.25">
      <c r="A57223"/>
    </row>
    <row r="57224" spans="1:1" ht="13.2" x14ac:dyDescent="0.25">
      <c r="A57224"/>
    </row>
    <row r="57225" spans="1:1" ht="13.2" x14ac:dyDescent="0.25">
      <c r="A57225"/>
    </row>
    <row r="57226" spans="1:1" ht="13.2" x14ac:dyDescent="0.25">
      <c r="A57226"/>
    </row>
    <row r="57227" spans="1:1" ht="13.2" x14ac:dyDescent="0.25">
      <c r="A57227"/>
    </row>
    <row r="57228" spans="1:1" ht="13.2" x14ac:dyDescent="0.25">
      <c r="A57228"/>
    </row>
    <row r="57229" spans="1:1" ht="13.2" x14ac:dyDescent="0.25">
      <c r="A57229"/>
    </row>
    <row r="57230" spans="1:1" ht="13.2" x14ac:dyDescent="0.25">
      <c r="A57230"/>
    </row>
    <row r="57231" spans="1:1" ht="13.2" x14ac:dyDescent="0.25">
      <c r="A57231"/>
    </row>
    <row r="57232" spans="1:1" ht="13.2" x14ac:dyDescent="0.25">
      <c r="A57232"/>
    </row>
    <row r="57233" spans="1:1" ht="13.2" x14ac:dyDescent="0.25">
      <c r="A57233"/>
    </row>
    <row r="57234" spans="1:1" ht="13.2" x14ac:dyDescent="0.25">
      <c r="A57234"/>
    </row>
    <row r="57235" spans="1:1" ht="13.2" x14ac:dyDescent="0.25">
      <c r="A57235"/>
    </row>
    <row r="57236" spans="1:1" ht="13.2" x14ac:dyDescent="0.25">
      <c r="A57236"/>
    </row>
    <row r="57237" spans="1:1" ht="13.2" x14ac:dyDescent="0.25">
      <c r="A57237"/>
    </row>
    <row r="57238" spans="1:1" ht="13.2" x14ac:dyDescent="0.25">
      <c r="A57238"/>
    </row>
    <row r="57239" spans="1:1" ht="13.2" x14ac:dyDescent="0.25">
      <c r="A57239"/>
    </row>
    <row r="57240" spans="1:1" ht="13.2" x14ac:dyDescent="0.25">
      <c r="A57240"/>
    </row>
    <row r="57241" spans="1:1" ht="13.2" x14ac:dyDescent="0.25">
      <c r="A57241"/>
    </row>
    <row r="57242" spans="1:1" ht="13.2" x14ac:dyDescent="0.25">
      <c r="A57242"/>
    </row>
    <row r="57243" spans="1:1" ht="13.2" x14ac:dyDescent="0.25">
      <c r="A57243"/>
    </row>
    <row r="57244" spans="1:1" ht="13.2" x14ac:dyDescent="0.25">
      <c r="A57244"/>
    </row>
    <row r="57245" spans="1:1" ht="13.2" x14ac:dyDescent="0.25">
      <c r="A57245"/>
    </row>
    <row r="57246" spans="1:1" ht="13.2" x14ac:dyDescent="0.25">
      <c r="A57246"/>
    </row>
    <row r="57247" spans="1:1" ht="13.2" x14ac:dyDescent="0.25">
      <c r="A57247"/>
    </row>
    <row r="57248" spans="1:1" ht="13.2" x14ac:dyDescent="0.25">
      <c r="A57248"/>
    </row>
    <row r="57249" spans="1:1" ht="13.2" x14ac:dyDescent="0.25">
      <c r="A57249"/>
    </row>
    <row r="57250" spans="1:1" ht="13.2" x14ac:dyDescent="0.25">
      <c r="A57250"/>
    </row>
    <row r="57251" spans="1:1" ht="13.2" x14ac:dyDescent="0.25">
      <c r="A57251"/>
    </row>
    <row r="57252" spans="1:1" ht="13.2" x14ac:dyDescent="0.25">
      <c r="A57252"/>
    </row>
    <row r="57253" spans="1:1" ht="13.2" x14ac:dyDescent="0.25">
      <c r="A57253"/>
    </row>
    <row r="57254" spans="1:1" ht="13.2" x14ac:dyDescent="0.25">
      <c r="A57254"/>
    </row>
    <row r="57255" spans="1:1" ht="13.2" x14ac:dyDescent="0.25">
      <c r="A57255"/>
    </row>
    <row r="57256" spans="1:1" ht="13.2" x14ac:dyDescent="0.25">
      <c r="A57256"/>
    </row>
    <row r="57257" spans="1:1" ht="13.2" x14ac:dyDescent="0.25">
      <c r="A57257"/>
    </row>
    <row r="57258" spans="1:1" ht="13.2" x14ac:dyDescent="0.25">
      <c r="A57258"/>
    </row>
    <row r="57259" spans="1:1" ht="13.2" x14ac:dyDescent="0.25">
      <c r="A57259"/>
    </row>
    <row r="57260" spans="1:1" ht="13.2" x14ac:dyDescent="0.25">
      <c r="A57260"/>
    </row>
    <row r="57261" spans="1:1" ht="13.2" x14ac:dyDescent="0.25">
      <c r="A57261"/>
    </row>
    <row r="57262" spans="1:1" ht="13.2" x14ac:dyDescent="0.25">
      <c r="A57262"/>
    </row>
    <row r="57263" spans="1:1" ht="13.2" x14ac:dyDescent="0.25">
      <c r="A57263"/>
    </row>
    <row r="57264" spans="1:1" ht="13.2" x14ac:dyDescent="0.25">
      <c r="A57264"/>
    </row>
    <row r="57265" spans="1:1" ht="13.2" x14ac:dyDescent="0.25">
      <c r="A57265"/>
    </row>
    <row r="57266" spans="1:1" ht="13.2" x14ac:dyDescent="0.25">
      <c r="A57266"/>
    </row>
    <row r="57267" spans="1:1" ht="13.2" x14ac:dyDescent="0.25">
      <c r="A57267"/>
    </row>
    <row r="57268" spans="1:1" ht="13.2" x14ac:dyDescent="0.25">
      <c r="A57268"/>
    </row>
    <row r="57269" spans="1:1" ht="13.2" x14ac:dyDescent="0.25">
      <c r="A57269"/>
    </row>
    <row r="57270" spans="1:1" ht="13.2" x14ac:dyDescent="0.25">
      <c r="A57270"/>
    </row>
    <row r="57271" spans="1:1" ht="13.2" x14ac:dyDescent="0.25">
      <c r="A57271"/>
    </row>
    <row r="57272" spans="1:1" ht="13.2" x14ac:dyDescent="0.25">
      <c r="A57272"/>
    </row>
    <row r="57273" spans="1:1" ht="13.2" x14ac:dyDescent="0.25">
      <c r="A57273"/>
    </row>
    <row r="57274" spans="1:1" ht="13.2" x14ac:dyDescent="0.25">
      <c r="A57274"/>
    </row>
    <row r="57275" spans="1:1" ht="13.2" x14ac:dyDescent="0.25">
      <c r="A57275"/>
    </row>
    <row r="57276" spans="1:1" ht="13.2" x14ac:dyDescent="0.25">
      <c r="A57276"/>
    </row>
    <row r="57277" spans="1:1" ht="13.2" x14ac:dyDescent="0.25">
      <c r="A57277"/>
    </row>
    <row r="57278" spans="1:1" ht="13.2" x14ac:dyDescent="0.25">
      <c r="A57278"/>
    </row>
    <row r="57279" spans="1:1" ht="13.2" x14ac:dyDescent="0.25">
      <c r="A57279"/>
    </row>
    <row r="57280" spans="1:1" ht="13.2" x14ac:dyDescent="0.25">
      <c r="A57280"/>
    </row>
    <row r="57281" spans="1:1" ht="13.2" x14ac:dyDescent="0.25">
      <c r="A57281"/>
    </row>
    <row r="57282" spans="1:1" ht="13.2" x14ac:dyDescent="0.25">
      <c r="A57282"/>
    </row>
    <row r="57283" spans="1:1" ht="13.2" x14ac:dyDescent="0.25">
      <c r="A57283"/>
    </row>
    <row r="57284" spans="1:1" ht="13.2" x14ac:dyDescent="0.25">
      <c r="A57284"/>
    </row>
    <row r="57285" spans="1:1" ht="13.2" x14ac:dyDescent="0.25">
      <c r="A57285"/>
    </row>
    <row r="57286" spans="1:1" ht="13.2" x14ac:dyDescent="0.25">
      <c r="A57286"/>
    </row>
    <row r="57287" spans="1:1" ht="13.2" x14ac:dyDescent="0.25">
      <c r="A57287"/>
    </row>
    <row r="57288" spans="1:1" ht="13.2" x14ac:dyDescent="0.25">
      <c r="A57288"/>
    </row>
    <row r="57289" spans="1:1" ht="13.2" x14ac:dyDescent="0.25">
      <c r="A57289"/>
    </row>
    <row r="57290" spans="1:1" ht="13.2" x14ac:dyDescent="0.25">
      <c r="A57290"/>
    </row>
    <row r="57291" spans="1:1" ht="13.2" x14ac:dyDescent="0.25">
      <c r="A57291"/>
    </row>
    <row r="57292" spans="1:1" ht="13.2" x14ac:dyDescent="0.25">
      <c r="A57292"/>
    </row>
    <row r="57293" spans="1:1" ht="13.2" x14ac:dyDescent="0.25">
      <c r="A57293"/>
    </row>
    <row r="57294" spans="1:1" ht="13.2" x14ac:dyDescent="0.25">
      <c r="A57294"/>
    </row>
    <row r="57295" spans="1:1" ht="13.2" x14ac:dyDescent="0.25">
      <c r="A57295"/>
    </row>
    <row r="57296" spans="1:1" ht="13.2" x14ac:dyDescent="0.25">
      <c r="A57296"/>
    </row>
    <row r="57297" spans="1:1" ht="13.2" x14ac:dyDescent="0.25">
      <c r="A57297"/>
    </row>
    <row r="57298" spans="1:1" ht="13.2" x14ac:dyDescent="0.25">
      <c r="A57298"/>
    </row>
    <row r="57299" spans="1:1" ht="13.2" x14ac:dyDescent="0.25">
      <c r="A57299"/>
    </row>
    <row r="57300" spans="1:1" ht="13.2" x14ac:dyDescent="0.25">
      <c r="A57300"/>
    </row>
    <row r="57301" spans="1:1" ht="13.2" x14ac:dyDescent="0.25">
      <c r="A57301"/>
    </row>
    <row r="57302" spans="1:1" ht="13.2" x14ac:dyDescent="0.25">
      <c r="A57302"/>
    </row>
    <row r="57303" spans="1:1" ht="13.2" x14ac:dyDescent="0.25">
      <c r="A57303"/>
    </row>
    <row r="57304" spans="1:1" ht="13.2" x14ac:dyDescent="0.25">
      <c r="A57304"/>
    </row>
    <row r="57305" spans="1:1" ht="13.2" x14ac:dyDescent="0.25">
      <c r="A57305"/>
    </row>
    <row r="57306" spans="1:1" ht="13.2" x14ac:dyDescent="0.25">
      <c r="A57306"/>
    </row>
    <row r="57307" spans="1:1" ht="13.2" x14ac:dyDescent="0.25">
      <c r="A57307"/>
    </row>
    <row r="57308" spans="1:1" ht="13.2" x14ac:dyDescent="0.25">
      <c r="A57308"/>
    </row>
    <row r="57309" spans="1:1" ht="13.2" x14ac:dyDescent="0.25">
      <c r="A57309"/>
    </row>
    <row r="57310" spans="1:1" ht="13.2" x14ac:dyDescent="0.25">
      <c r="A57310"/>
    </row>
    <row r="57311" spans="1:1" ht="13.2" x14ac:dyDescent="0.25">
      <c r="A57311"/>
    </row>
    <row r="57312" spans="1:1" ht="13.2" x14ac:dyDescent="0.25">
      <c r="A57312"/>
    </row>
    <row r="57313" spans="1:1" ht="13.2" x14ac:dyDescent="0.25">
      <c r="A57313"/>
    </row>
    <row r="57314" spans="1:1" ht="13.2" x14ac:dyDescent="0.25">
      <c r="A57314"/>
    </row>
    <row r="57315" spans="1:1" ht="13.2" x14ac:dyDescent="0.25">
      <c r="A57315"/>
    </row>
    <row r="57316" spans="1:1" ht="13.2" x14ac:dyDescent="0.25">
      <c r="A57316"/>
    </row>
    <row r="57317" spans="1:1" ht="13.2" x14ac:dyDescent="0.25">
      <c r="A57317"/>
    </row>
    <row r="57318" spans="1:1" ht="13.2" x14ac:dyDescent="0.25">
      <c r="A57318"/>
    </row>
    <row r="57319" spans="1:1" ht="13.2" x14ac:dyDescent="0.25">
      <c r="A57319"/>
    </row>
    <row r="57320" spans="1:1" ht="13.2" x14ac:dyDescent="0.25">
      <c r="A57320"/>
    </row>
    <row r="57321" spans="1:1" ht="13.2" x14ac:dyDescent="0.25">
      <c r="A57321"/>
    </row>
    <row r="57322" spans="1:1" ht="13.2" x14ac:dyDescent="0.25">
      <c r="A57322"/>
    </row>
    <row r="57323" spans="1:1" ht="13.2" x14ac:dyDescent="0.25">
      <c r="A57323"/>
    </row>
    <row r="57324" spans="1:1" ht="13.2" x14ac:dyDescent="0.25">
      <c r="A57324"/>
    </row>
    <row r="57325" spans="1:1" ht="13.2" x14ac:dyDescent="0.25">
      <c r="A57325"/>
    </row>
    <row r="57326" spans="1:1" ht="13.2" x14ac:dyDescent="0.25">
      <c r="A57326"/>
    </row>
    <row r="57327" spans="1:1" ht="13.2" x14ac:dyDescent="0.25">
      <c r="A57327"/>
    </row>
    <row r="57328" spans="1:1" ht="13.2" x14ac:dyDescent="0.25">
      <c r="A57328"/>
    </row>
    <row r="57329" spans="1:1" ht="13.2" x14ac:dyDescent="0.25">
      <c r="A57329"/>
    </row>
    <row r="57330" spans="1:1" ht="13.2" x14ac:dyDescent="0.25">
      <c r="A57330"/>
    </row>
    <row r="57331" spans="1:1" ht="13.2" x14ac:dyDescent="0.25">
      <c r="A57331"/>
    </row>
    <row r="57332" spans="1:1" ht="13.2" x14ac:dyDescent="0.25">
      <c r="A57332"/>
    </row>
    <row r="57333" spans="1:1" ht="13.2" x14ac:dyDescent="0.25">
      <c r="A57333"/>
    </row>
    <row r="57334" spans="1:1" ht="13.2" x14ac:dyDescent="0.25">
      <c r="A57334"/>
    </row>
    <row r="57335" spans="1:1" ht="13.2" x14ac:dyDescent="0.25">
      <c r="A57335"/>
    </row>
    <row r="57336" spans="1:1" ht="13.2" x14ac:dyDescent="0.25">
      <c r="A57336"/>
    </row>
    <row r="57337" spans="1:1" ht="13.2" x14ac:dyDescent="0.25">
      <c r="A57337"/>
    </row>
    <row r="57338" spans="1:1" ht="13.2" x14ac:dyDescent="0.25">
      <c r="A57338"/>
    </row>
    <row r="57339" spans="1:1" ht="13.2" x14ac:dyDescent="0.25">
      <c r="A57339"/>
    </row>
    <row r="57340" spans="1:1" ht="13.2" x14ac:dyDescent="0.25">
      <c r="A57340"/>
    </row>
    <row r="57341" spans="1:1" ht="13.2" x14ac:dyDescent="0.25">
      <c r="A57341"/>
    </row>
    <row r="57342" spans="1:1" ht="13.2" x14ac:dyDescent="0.25">
      <c r="A57342"/>
    </row>
    <row r="57343" spans="1:1" ht="13.2" x14ac:dyDescent="0.25">
      <c r="A57343"/>
    </row>
    <row r="57344" spans="1:1" ht="13.2" x14ac:dyDescent="0.25">
      <c r="A57344"/>
    </row>
    <row r="57345" spans="1:1" ht="13.2" x14ac:dyDescent="0.25">
      <c r="A57345"/>
    </row>
    <row r="57346" spans="1:1" ht="13.2" x14ac:dyDescent="0.25">
      <c r="A57346"/>
    </row>
    <row r="57347" spans="1:1" ht="13.2" x14ac:dyDescent="0.25">
      <c r="A57347"/>
    </row>
    <row r="57348" spans="1:1" ht="13.2" x14ac:dyDescent="0.25">
      <c r="A57348"/>
    </row>
    <row r="57349" spans="1:1" ht="13.2" x14ac:dyDescent="0.25">
      <c r="A57349"/>
    </row>
    <row r="57350" spans="1:1" ht="13.2" x14ac:dyDescent="0.25">
      <c r="A57350"/>
    </row>
    <row r="57351" spans="1:1" ht="13.2" x14ac:dyDescent="0.25">
      <c r="A57351"/>
    </row>
    <row r="57352" spans="1:1" ht="13.2" x14ac:dyDescent="0.25">
      <c r="A57352"/>
    </row>
    <row r="57353" spans="1:1" ht="13.2" x14ac:dyDescent="0.25">
      <c r="A57353"/>
    </row>
    <row r="57354" spans="1:1" ht="13.2" x14ac:dyDescent="0.25">
      <c r="A57354"/>
    </row>
    <row r="57355" spans="1:1" ht="13.2" x14ac:dyDescent="0.25">
      <c r="A57355"/>
    </row>
    <row r="57356" spans="1:1" ht="13.2" x14ac:dyDescent="0.25">
      <c r="A57356"/>
    </row>
    <row r="57357" spans="1:1" ht="13.2" x14ac:dyDescent="0.25">
      <c r="A57357"/>
    </row>
    <row r="57358" spans="1:1" ht="13.2" x14ac:dyDescent="0.25">
      <c r="A57358"/>
    </row>
    <row r="57359" spans="1:1" ht="13.2" x14ac:dyDescent="0.25">
      <c r="A57359"/>
    </row>
    <row r="57360" spans="1:1" ht="13.2" x14ac:dyDescent="0.25">
      <c r="A57360"/>
    </row>
    <row r="57361" spans="1:1" ht="13.2" x14ac:dyDescent="0.25">
      <c r="A57361"/>
    </row>
    <row r="57362" spans="1:1" ht="13.2" x14ac:dyDescent="0.25">
      <c r="A57362"/>
    </row>
    <row r="57363" spans="1:1" ht="13.2" x14ac:dyDescent="0.25">
      <c r="A57363"/>
    </row>
    <row r="57364" spans="1:1" ht="13.2" x14ac:dyDescent="0.25">
      <c r="A57364"/>
    </row>
    <row r="57365" spans="1:1" ht="13.2" x14ac:dyDescent="0.25">
      <c r="A57365"/>
    </row>
    <row r="57366" spans="1:1" ht="13.2" x14ac:dyDescent="0.25">
      <c r="A57366"/>
    </row>
    <row r="57367" spans="1:1" ht="13.2" x14ac:dyDescent="0.25">
      <c r="A57367"/>
    </row>
    <row r="57368" spans="1:1" ht="13.2" x14ac:dyDescent="0.25">
      <c r="A57368"/>
    </row>
    <row r="57369" spans="1:1" ht="13.2" x14ac:dyDescent="0.25">
      <c r="A57369"/>
    </row>
    <row r="57370" spans="1:1" ht="13.2" x14ac:dyDescent="0.25">
      <c r="A57370"/>
    </row>
    <row r="57371" spans="1:1" ht="13.2" x14ac:dyDescent="0.25">
      <c r="A57371"/>
    </row>
    <row r="57372" spans="1:1" ht="13.2" x14ac:dyDescent="0.25">
      <c r="A57372"/>
    </row>
    <row r="57373" spans="1:1" ht="13.2" x14ac:dyDescent="0.25">
      <c r="A57373"/>
    </row>
    <row r="57374" spans="1:1" ht="13.2" x14ac:dyDescent="0.25">
      <c r="A57374"/>
    </row>
    <row r="57375" spans="1:1" ht="13.2" x14ac:dyDescent="0.25">
      <c r="A57375"/>
    </row>
    <row r="57376" spans="1:1" ht="13.2" x14ac:dyDescent="0.25">
      <c r="A57376"/>
    </row>
    <row r="57377" spans="1:1" ht="13.2" x14ac:dyDescent="0.25">
      <c r="A57377"/>
    </row>
    <row r="57378" spans="1:1" ht="13.2" x14ac:dyDescent="0.25">
      <c r="A57378"/>
    </row>
    <row r="57379" spans="1:1" ht="13.2" x14ac:dyDescent="0.25">
      <c r="A57379"/>
    </row>
    <row r="57380" spans="1:1" ht="13.2" x14ac:dyDescent="0.25">
      <c r="A57380"/>
    </row>
    <row r="57381" spans="1:1" ht="13.2" x14ac:dyDescent="0.25">
      <c r="A57381"/>
    </row>
    <row r="57382" spans="1:1" ht="13.2" x14ac:dyDescent="0.25">
      <c r="A57382"/>
    </row>
    <row r="57383" spans="1:1" ht="13.2" x14ac:dyDescent="0.25">
      <c r="A57383"/>
    </row>
    <row r="57384" spans="1:1" ht="13.2" x14ac:dyDescent="0.25">
      <c r="A57384"/>
    </row>
    <row r="57385" spans="1:1" ht="13.2" x14ac:dyDescent="0.25">
      <c r="A57385"/>
    </row>
    <row r="57386" spans="1:1" ht="13.2" x14ac:dyDescent="0.25">
      <c r="A57386"/>
    </row>
    <row r="57387" spans="1:1" ht="13.2" x14ac:dyDescent="0.25">
      <c r="A57387"/>
    </row>
    <row r="57388" spans="1:1" ht="13.2" x14ac:dyDescent="0.25">
      <c r="A57388"/>
    </row>
    <row r="57389" spans="1:1" ht="13.2" x14ac:dyDescent="0.25">
      <c r="A57389"/>
    </row>
    <row r="57390" spans="1:1" ht="13.2" x14ac:dyDescent="0.25">
      <c r="A57390"/>
    </row>
    <row r="57391" spans="1:1" ht="13.2" x14ac:dyDescent="0.25">
      <c r="A57391"/>
    </row>
    <row r="57392" spans="1:1" ht="13.2" x14ac:dyDescent="0.25">
      <c r="A57392"/>
    </row>
    <row r="57393" spans="1:1" ht="13.2" x14ac:dyDescent="0.25">
      <c r="A57393"/>
    </row>
    <row r="57394" spans="1:1" ht="13.2" x14ac:dyDescent="0.25">
      <c r="A57394"/>
    </row>
    <row r="57395" spans="1:1" ht="13.2" x14ac:dyDescent="0.25">
      <c r="A57395"/>
    </row>
    <row r="57396" spans="1:1" ht="13.2" x14ac:dyDescent="0.25">
      <c r="A57396"/>
    </row>
    <row r="57397" spans="1:1" ht="13.2" x14ac:dyDescent="0.25">
      <c r="A57397"/>
    </row>
    <row r="57398" spans="1:1" ht="13.2" x14ac:dyDescent="0.25">
      <c r="A57398"/>
    </row>
    <row r="57399" spans="1:1" ht="13.2" x14ac:dyDescent="0.25">
      <c r="A57399"/>
    </row>
    <row r="57400" spans="1:1" ht="13.2" x14ac:dyDescent="0.25">
      <c r="A57400"/>
    </row>
    <row r="57401" spans="1:1" ht="13.2" x14ac:dyDescent="0.25">
      <c r="A57401"/>
    </row>
    <row r="57402" spans="1:1" ht="13.2" x14ac:dyDescent="0.25">
      <c r="A57402"/>
    </row>
    <row r="57403" spans="1:1" ht="13.2" x14ac:dyDescent="0.25">
      <c r="A57403"/>
    </row>
    <row r="57404" spans="1:1" ht="13.2" x14ac:dyDescent="0.25">
      <c r="A57404"/>
    </row>
    <row r="57405" spans="1:1" ht="13.2" x14ac:dyDescent="0.25">
      <c r="A57405"/>
    </row>
    <row r="57406" spans="1:1" ht="13.2" x14ac:dyDescent="0.25">
      <c r="A57406"/>
    </row>
    <row r="57407" spans="1:1" ht="13.2" x14ac:dyDescent="0.25">
      <c r="A57407"/>
    </row>
    <row r="57408" spans="1:1" ht="13.2" x14ac:dyDescent="0.25">
      <c r="A57408"/>
    </row>
    <row r="57409" spans="1:1" ht="13.2" x14ac:dyDescent="0.25">
      <c r="A57409"/>
    </row>
    <row r="57410" spans="1:1" ht="13.2" x14ac:dyDescent="0.25">
      <c r="A57410"/>
    </row>
    <row r="57411" spans="1:1" ht="13.2" x14ac:dyDescent="0.25">
      <c r="A57411"/>
    </row>
    <row r="57412" spans="1:1" ht="13.2" x14ac:dyDescent="0.25">
      <c r="A57412"/>
    </row>
    <row r="57413" spans="1:1" ht="13.2" x14ac:dyDescent="0.25">
      <c r="A57413"/>
    </row>
    <row r="57414" spans="1:1" ht="13.2" x14ac:dyDescent="0.25">
      <c r="A57414"/>
    </row>
    <row r="57415" spans="1:1" ht="13.2" x14ac:dyDescent="0.25">
      <c r="A57415"/>
    </row>
    <row r="57416" spans="1:1" ht="13.2" x14ac:dyDescent="0.25">
      <c r="A57416"/>
    </row>
    <row r="57417" spans="1:1" ht="13.2" x14ac:dyDescent="0.25">
      <c r="A57417"/>
    </row>
    <row r="57418" spans="1:1" ht="13.2" x14ac:dyDescent="0.25">
      <c r="A57418"/>
    </row>
    <row r="57419" spans="1:1" ht="13.2" x14ac:dyDescent="0.25">
      <c r="A57419"/>
    </row>
    <row r="57420" spans="1:1" ht="13.2" x14ac:dyDescent="0.25">
      <c r="A57420"/>
    </row>
    <row r="57421" spans="1:1" ht="13.2" x14ac:dyDescent="0.25">
      <c r="A57421"/>
    </row>
    <row r="57422" spans="1:1" ht="13.2" x14ac:dyDescent="0.25">
      <c r="A57422"/>
    </row>
    <row r="57423" spans="1:1" ht="13.2" x14ac:dyDescent="0.25">
      <c r="A57423"/>
    </row>
    <row r="57424" spans="1:1" ht="13.2" x14ac:dyDescent="0.25">
      <c r="A57424"/>
    </row>
    <row r="57425" spans="1:1" ht="13.2" x14ac:dyDescent="0.25">
      <c r="A57425"/>
    </row>
    <row r="57426" spans="1:1" ht="13.2" x14ac:dyDescent="0.25">
      <c r="A57426"/>
    </row>
    <row r="57427" spans="1:1" ht="13.2" x14ac:dyDescent="0.25">
      <c r="A57427"/>
    </row>
    <row r="57428" spans="1:1" ht="13.2" x14ac:dyDescent="0.25">
      <c r="A57428"/>
    </row>
    <row r="57429" spans="1:1" ht="13.2" x14ac:dyDescent="0.25">
      <c r="A57429"/>
    </row>
    <row r="57430" spans="1:1" ht="13.2" x14ac:dyDescent="0.25">
      <c r="A57430"/>
    </row>
    <row r="57431" spans="1:1" ht="13.2" x14ac:dyDescent="0.25">
      <c r="A57431"/>
    </row>
    <row r="57432" spans="1:1" ht="13.2" x14ac:dyDescent="0.25">
      <c r="A57432"/>
    </row>
    <row r="57433" spans="1:1" ht="13.2" x14ac:dyDescent="0.25">
      <c r="A57433"/>
    </row>
    <row r="57434" spans="1:1" ht="13.2" x14ac:dyDescent="0.25">
      <c r="A57434"/>
    </row>
    <row r="57435" spans="1:1" ht="13.2" x14ac:dyDescent="0.25">
      <c r="A57435"/>
    </row>
    <row r="57436" spans="1:1" ht="13.2" x14ac:dyDescent="0.25">
      <c r="A57436"/>
    </row>
    <row r="57437" spans="1:1" ht="13.2" x14ac:dyDescent="0.25">
      <c r="A57437"/>
    </row>
    <row r="57438" spans="1:1" ht="13.2" x14ac:dyDescent="0.25">
      <c r="A57438"/>
    </row>
    <row r="57439" spans="1:1" ht="13.2" x14ac:dyDescent="0.25">
      <c r="A57439"/>
    </row>
    <row r="57440" spans="1:1" ht="13.2" x14ac:dyDescent="0.25">
      <c r="A57440"/>
    </row>
    <row r="57441" spans="1:1" ht="13.2" x14ac:dyDescent="0.25">
      <c r="A57441"/>
    </row>
    <row r="57442" spans="1:1" ht="13.2" x14ac:dyDescent="0.25">
      <c r="A57442"/>
    </row>
    <row r="57443" spans="1:1" ht="13.2" x14ac:dyDescent="0.25">
      <c r="A57443"/>
    </row>
    <row r="57444" spans="1:1" ht="13.2" x14ac:dyDescent="0.25">
      <c r="A57444"/>
    </row>
    <row r="57445" spans="1:1" ht="13.2" x14ac:dyDescent="0.25">
      <c r="A57445"/>
    </row>
    <row r="57446" spans="1:1" ht="13.2" x14ac:dyDescent="0.25">
      <c r="A57446"/>
    </row>
    <row r="57447" spans="1:1" ht="13.2" x14ac:dyDescent="0.25">
      <c r="A57447"/>
    </row>
    <row r="57448" spans="1:1" ht="13.2" x14ac:dyDescent="0.25">
      <c r="A57448"/>
    </row>
    <row r="57449" spans="1:1" ht="13.2" x14ac:dyDescent="0.25">
      <c r="A57449"/>
    </row>
    <row r="57450" spans="1:1" ht="13.2" x14ac:dyDescent="0.25">
      <c r="A57450"/>
    </row>
    <row r="57451" spans="1:1" ht="13.2" x14ac:dyDescent="0.25">
      <c r="A57451"/>
    </row>
    <row r="57452" spans="1:1" ht="13.2" x14ac:dyDescent="0.25">
      <c r="A57452"/>
    </row>
    <row r="57453" spans="1:1" ht="13.2" x14ac:dyDescent="0.25">
      <c r="A57453"/>
    </row>
    <row r="57454" spans="1:1" ht="13.2" x14ac:dyDescent="0.25">
      <c r="A57454"/>
    </row>
    <row r="57455" spans="1:1" ht="13.2" x14ac:dyDescent="0.25">
      <c r="A57455"/>
    </row>
    <row r="57456" spans="1:1" ht="13.2" x14ac:dyDescent="0.25">
      <c r="A57456"/>
    </row>
    <row r="57457" spans="1:1" ht="13.2" x14ac:dyDescent="0.25">
      <c r="A57457"/>
    </row>
    <row r="57458" spans="1:1" ht="13.2" x14ac:dyDescent="0.25">
      <c r="A57458"/>
    </row>
    <row r="57459" spans="1:1" ht="13.2" x14ac:dyDescent="0.25">
      <c r="A57459"/>
    </row>
    <row r="57460" spans="1:1" ht="13.2" x14ac:dyDescent="0.25">
      <c r="A57460"/>
    </row>
    <row r="57461" spans="1:1" ht="13.2" x14ac:dyDescent="0.25">
      <c r="A57461"/>
    </row>
    <row r="57462" spans="1:1" ht="13.2" x14ac:dyDescent="0.25">
      <c r="A57462"/>
    </row>
    <row r="57463" spans="1:1" ht="13.2" x14ac:dyDescent="0.25">
      <c r="A57463"/>
    </row>
    <row r="57464" spans="1:1" ht="13.2" x14ac:dyDescent="0.25">
      <c r="A57464"/>
    </row>
    <row r="57465" spans="1:1" ht="13.2" x14ac:dyDescent="0.25">
      <c r="A57465"/>
    </row>
    <row r="57466" spans="1:1" ht="13.2" x14ac:dyDescent="0.25">
      <c r="A57466"/>
    </row>
    <row r="57467" spans="1:1" ht="13.2" x14ac:dyDescent="0.25">
      <c r="A57467"/>
    </row>
    <row r="57468" spans="1:1" ht="13.2" x14ac:dyDescent="0.25">
      <c r="A57468"/>
    </row>
    <row r="57469" spans="1:1" ht="13.2" x14ac:dyDescent="0.25">
      <c r="A57469"/>
    </row>
    <row r="57470" spans="1:1" ht="13.2" x14ac:dyDescent="0.25">
      <c r="A57470"/>
    </row>
    <row r="57471" spans="1:1" ht="13.2" x14ac:dyDescent="0.25">
      <c r="A57471"/>
    </row>
    <row r="57472" spans="1:1" ht="13.2" x14ac:dyDescent="0.25">
      <c r="A57472"/>
    </row>
    <row r="57473" spans="1:1" ht="13.2" x14ac:dyDescent="0.25">
      <c r="A57473"/>
    </row>
    <row r="57474" spans="1:1" ht="13.2" x14ac:dyDescent="0.25">
      <c r="A57474"/>
    </row>
    <row r="57475" spans="1:1" ht="13.2" x14ac:dyDescent="0.25">
      <c r="A57475"/>
    </row>
    <row r="57476" spans="1:1" ht="13.2" x14ac:dyDescent="0.25">
      <c r="A57476"/>
    </row>
    <row r="57477" spans="1:1" ht="13.2" x14ac:dyDescent="0.25">
      <c r="A57477"/>
    </row>
    <row r="57478" spans="1:1" ht="13.2" x14ac:dyDescent="0.25">
      <c r="A57478"/>
    </row>
    <row r="57479" spans="1:1" ht="13.2" x14ac:dyDescent="0.25">
      <c r="A57479"/>
    </row>
    <row r="57480" spans="1:1" ht="13.2" x14ac:dyDescent="0.25">
      <c r="A57480"/>
    </row>
    <row r="57481" spans="1:1" ht="13.2" x14ac:dyDescent="0.25">
      <c r="A57481"/>
    </row>
    <row r="57482" spans="1:1" ht="13.2" x14ac:dyDescent="0.25">
      <c r="A57482"/>
    </row>
    <row r="57483" spans="1:1" ht="13.2" x14ac:dyDescent="0.25">
      <c r="A57483"/>
    </row>
    <row r="57484" spans="1:1" ht="13.2" x14ac:dyDescent="0.25">
      <c r="A57484"/>
    </row>
    <row r="57485" spans="1:1" ht="13.2" x14ac:dyDescent="0.25">
      <c r="A57485"/>
    </row>
    <row r="57486" spans="1:1" ht="13.2" x14ac:dyDescent="0.25">
      <c r="A57486"/>
    </row>
    <row r="57487" spans="1:1" ht="13.2" x14ac:dyDescent="0.25">
      <c r="A57487"/>
    </row>
    <row r="57488" spans="1:1" ht="13.2" x14ac:dyDescent="0.25">
      <c r="A57488"/>
    </row>
    <row r="57489" spans="1:1" ht="13.2" x14ac:dyDescent="0.25">
      <c r="A57489"/>
    </row>
    <row r="57490" spans="1:1" ht="13.2" x14ac:dyDescent="0.25">
      <c r="A57490"/>
    </row>
    <row r="57491" spans="1:1" ht="13.2" x14ac:dyDescent="0.25">
      <c r="A57491"/>
    </row>
    <row r="57492" spans="1:1" ht="13.2" x14ac:dyDescent="0.25">
      <c r="A57492"/>
    </row>
    <row r="57493" spans="1:1" ht="13.2" x14ac:dyDescent="0.25">
      <c r="A57493"/>
    </row>
    <row r="57494" spans="1:1" ht="13.2" x14ac:dyDescent="0.25">
      <c r="A57494"/>
    </row>
    <row r="57495" spans="1:1" ht="13.2" x14ac:dyDescent="0.25">
      <c r="A57495"/>
    </row>
    <row r="57496" spans="1:1" ht="13.2" x14ac:dyDescent="0.25">
      <c r="A57496"/>
    </row>
    <row r="57497" spans="1:1" ht="13.2" x14ac:dyDescent="0.25">
      <c r="A57497"/>
    </row>
    <row r="57498" spans="1:1" ht="13.2" x14ac:dyDescent="0.25">
      <c r="A57498"/>
    </row>
    <row r="57499" spans="1:1" ht="13.2" x14ac:dyDescent="0.25">
      <c r="A57499"/>
    </row>
    <row r="57500" spans="1:1" ht="13.2" x14ac:dyDescent="0.25">
      <c r="A57500"/>
    </row>
    <row r="57501" spans="1:1" ht="13.2" x14ac:dyDescent="0.25">
      <c r="A57501"/>
    </row>
    <row r="57502" spans="1:1" ht="13.2" x14ac:dyDescent="0.25">
      <c r="A57502"/>
    </row>
    <row r="57503" spans="1:1" ht="13.2" x14ac:dyDescent="0.25">
      <c r="A57503"/>
    </row>
    <row r="57504" spans="1:1" ht="13.2" x14ac:dyDescent="0.25">
      <c r="A57504"/>
    </row>
    <row r="57505" spans="1:1" ht="13.2" x14ac:dyDescent="0.25">
      <c r="A57505"/>
    </row>
    <row r="57506" spans="1:1" ht="13.2" x14ac:dyDescent="0.25">
      <c r="A57506"/>
    </row>
    <row r="57507" spans="1:1" ht="13.2" x14ac:dyDescent="0.25">
      <c r="A57507"/>
    </row>
    <row r="57508" spans="1:1" ht="13.2" x14ac:dyDescent="0.25">
      <c r="A57508"/>
    </row>
    <row r="57509" spans="1:1" ht="13.2" x14ac:dyDescent="0.25">
      <c r="A57509"/>
    </row>
    <row r="57510" spans="1:1" ht="13.2" x14ac:dyDescent="0.25">
      <c r="A57510"/>
    </row>
    <row r="57511" spans="1:1" ht="13.2" x14ac:dyDescent="0.25">
      <c r="A57511"/>
    </row>
    <row r="57512" spans="1:1" ht="13.2" x14ac:dyDescent="0.25">
      <c r="A57512"/>
    </row>
    <row r="57513" spans="1:1" ht="13.2" x14ac:dyDescent="0.25">
      <c r="A57513"/>
    </row>
    <row r="57514" spans="1:1" ht="13.2" x14ac:dyDescent="0.25">
      <c r="A57514"/>
    </row>
    <row r="57515" spans="1:1" ht="13.2" x14ac:dyDescent="0.25">
      <c r="A57515"/>
    </row>
    <row r="57516" spans="1:1" ht="13.2" x14ac:dyDescent="0.25">
      <c r="A57516"/>
    </row>
    <row r="57517" spans="1:1" ht="13.2" x14ac:dyDescent="0.25">
      <c r="A57517"/>
    </row>
    <row r="57518" spans="1:1" ht="13.2" x14ac:dyDescent="0.25">
      <c r="A57518"/>
    </row>
    <row r="57519" spans="1:1" ht="13.2" x14ac:dyDescent="0.25">
      <c r="A57519"/>
    </row>
    <row r="57520" spans="1:1" ht="13.2" x14ac:dyDescent="0.25">
      <c r="A57520"/>
    </row>
    <row r="57521" spans="1:1" ht="13.2" x14ac:dyDescent="0.25">
      <c r="A57521"/>
    </row>
    <row r="57522" spans="1:1" ht="13.2" x14ac:dyDescent="0.25">
      <c r="A57522"/>
    </row>
    <row r="57523" spans="1:1" ht="13.2" x14ac:dyDescent="0.25">
      <c r="A57523"/>
    </row>
    <row r="57524" spans="1:1" ht="13.2" x14ac:dyDescent="0.25">
      <c r="A57524"/>
    </row>
    <row r="57525" spans="1:1" ht="13.2" x14ac:dyDescent="0.25">
      <c r="A57525"/>
    </row>
    <row r="57526" spans="1:1" ht="13.2" x14ac:dyDescent="0.25">
      <c r="A57526"/>
    </row>
    <row r="57527" spans="1:1" ht="13.2" x14ac:dyDescent="0.25">
      <c r="A57527"/>
    </row>
    <row r="57528" spans="1:1" ht="13.2" x14ac:dyDescent="0.25">
      <c r="A57528"/>
    </row>
    <row r="57529" spans="1:1" ht="13.2" x14ac:dyDescent="0.25">
      <c r="A57529"/>
    </row>
    <row r="57530" spans="1:1" ht="13.2" x14ac:dyDescent="0.25">
      <c r="A57530"/>
    </row>
    <row r="57531" spans="1:1" ht="13.2" x14ac:dyDescent="0.25">
      <c r="A57531"/>
    </row>
    <row r="57532" spans="1:1" ht="13.2" x14ac:dyDescent="0.25">
      <c r="A57532"/>
    </row>
    <row r="57533" spans="1:1" ht="13.2" x14ac:dyDescent="0.25">
      <c r="A57533"/>
    </row>
    <row r="57534" spans="1:1" ht="13.2" x14ac:dyDescent="0.25">
      <c r="A57534"/>
    </row>
    <row r="57535" spans="1:1" ht="13.2" x14ac:dyDescent="0.25">
      <c r="A57535"/>
    </row>
    <row r="57536" spans="1:1" ht="13.2" x14ac:dyDescent="0.25">
      <c r="A57536"/>
    </row>
    <row r="57537" spans="1:1" ht="13.2" x14ac:dyDescent="0.25">
      <c r="A57537"/>
    </row>
    <row r="57538" spans="1:1" ht="13.2" x14ac:dyDescent="0.25">
      <c r="A57538"/>
    </row>
    <row r="57539" spans="1:1" ht="13.2" x14ac:dyDescent="0.25">
      <c r="A57539"/>
    </row>
    <row r="57540" spans="1:1" ht="13.2" x14ac:dyDescent="0.25">
      <c r="A57540"/>
    </row>
    <row r="57541" spans="1:1" ht="13.2" x14ac:dyDescent="0.25">
      <c r="A57541"/>
    </row>
    <row r="57542" spans="1:1" ht="13.2" x14ac:dyDescent="0.25">
      <c r="A57542"/>
    </row>
    <row r="57543" spans="1:1" ht="13.2" x14ac:dyDescent="0.25">
      <c r="A57543"/>
    </row>
    <row r="57544" spans="1:1" ht="13.2" x14ac:dyDescent="0.25">
      <c r="A57544"/>
    </row>
    <row r="57545" spans="1:1" ht="13.2" x14ac:dyDescent="0.25">
      <c r="A57545"/>
    </row>
    <row r="57546" spans="1:1" ht="13.2" x14ac:dyDescent="0.25">
      <c r="A57546"/>
    </row>
    <row r="57547" spans="1:1" ht="13.2" x14ac:dyDescent="0.25">
      <c r="A57547"/>
    </row>
    <row r="57548" spans="1:1" ht="13.2" x14ac:dyDescent="0.25">
      <c r="A57548"/>
    </row>
    <row r="57549" spans="1:1" ht="13.2" x14ac:dyDescent="0.25">
      <c r="A57549"/>
    </row>
    <row r="57550" spans="1:1" ht="13.2" x14ac:dyDescent="0.25">
      <c r="A57550"/>
    </row>
    <row r="57551" spans="1:1" ht="13.2" x14ac:dyDescent="0.25">
      <c r="A57551"/>
    </row>
    <row r="57552" spans="1:1" ht="13.2" x14ac:dyDescent="0.25">
      <c r="A57552"/>
    </row>
    <row r="57553" spans="1:1" ht="13.2" x14ac:dyDescent="0.25">
      <c r="A57553"/>
    </row>
    <row r="57554" spans="1:1" ht="13.2" x14ac:dyDescent="0.25">
      <c r="A57554"/>
    </row>
    <row r="57555" spans="1:1" ht="13.2" x14ac:dyDescent="0.25">
      <c r="A57555"/>
    </row>
    <row r="57556" spans="1:1" ht="13.2" x14ac:dyDescent="0.25">
      <c r="A57556"/>
    </row>
    <row r="57557" spans="1:1" ht="13.2" x14ac:dyDescent="0.25">
      <c r="A57557"/>
    </row>
    <row r="57558" spans="1:1" ht="13.2" x14ac:dyDescent="0.25">
      <c r="A57558"/>
    </row>
    <row r="57559" spans="1:1" ht="13.2" x14ac:dyDescent="0.25">
      <c r="A57559"/>
    </row>
    <row r="57560" spans="1:1" ht="13.2" x14ac:dyDescent="0.25">
      <c r="A57560"/>
    </row>
    <row r="57561" spans="1:1" ht="13.2" x14ac:dyDescent="0.25">
      <c r="A57561"/>
    </row>
    <row r="57562" spans="1:1" ht="13.2" x14ac:dyDescent="0.25">
      <c r="A57562"/>
    </row>
    <row r="57563" spans="1:1" ht="13.2" x14ac:dyDescent="0.25">
      <c r="A57563"/>
    </row>
    <row r="57564" spans="1:1" ht="13.2" x14ac:dyDescent="0.25">
      <c r="A57564"/>
    </row>
    <row r="57565" spans="1:1" ht="13.2" x14ac:dyDescent="0.25">
      <c r="A57565"/>
    </row>
    <row r="57566" spans="1:1" ht="13.2" x14ac:dyDescent="0.25">
      <c r="A57566"/>
    </row>
    <row r="57567" spans="1:1" ht="13.2" x14ac:dyDescent="0.25">
      <c r="A57567"/>
    </row>
    <row r="57568" spans="1:1" ht="13.2" x14ac:dyDescent="0.25">
      <c r="A57568"/>
    </row>
    <row r="57569" spans="1:1" ht="13.2" x14ac:dyDescent="0.25">
      <c r="A57569"/>
    </row>
    <row r="57570" spans="1:1" ht="13.2" x14ac:dyDescent="0.25">
      <c r="A57570"/>
    </row>
    <row r="57571" spans="1:1" ht="13.2" x14ac:dyDescent="0.25">
      <c r="A57571"/>
    </row>
    <row r="57572" spans="1:1" ht="13.2" x14ac:dyDescent="0.25">
      <c r="A57572"/>
    </row>
    <row r="57573" spans="1:1" ht="13.2" x14ac:dyDescent="0.25">
      <c r="A57573"/>
    </row>
    <row r="57574" spans="1:1" ht="13.2" x14ac:dyDescent="0.25">
      <c r="A57574"/>
    </row>
    <row r="57575" spans="1:1" ht="13.2" x14ac:dyDescent="0.25">
      <c r="A57575"/>
    </row>
    <row r="57576" spans="1:1" ht="13.2" x14ac:dyDescent="0.25">
      <c r="A57576"/>
    </row>
    <row r="57577" spans="1:1" ht="13.2" x14ac:dyDescent="0.25">
      <c r="A57577"/>
    </row>
    <row r="57578" spans="1:1" ht="13.2" x14ac:dyDescent="0.25">
      <c r="A57578"/>
    </row>
    <row r="57579" spans="1:1" ht="13.2" x14ac:dyDescent="0.25">
      <c r="A57579"/>
    </row>
    <row r="57580" spans="1:1" ht="13.2" x14ac:dyDescent="0.25">
      <c r="A57580"/>
    </row>
    <row r="57581" spans="1:1" ht="13.2" x14ac:dyDescent="0.25">
      <c r="A57581"/>
    </row>
    <row r="57582" spans="1:1" ht="13.2" x14ac:dyDescent="0.25">
      <c r="A57582"/>
    </row>
    <row r="57583" spans="1:1" ht="13.2" x14ac:dyDescent="0.25">
      <c r="A57583"/>
    </row>
    <row r="57584" spans="1:1" ht="13.2" x14ac:dyDescent="0.25">
      <c r="A57584"/>
    </row>
    <row r="57585" spans="1:1" ht="13.2" x14ac:dyDescent="0.25">
      <c r="A57585"/>
    </row>
    <row r="57586" spans="1:1" ht="13.2" x14ac:dyDescent="0.25">
      <c r="A57586"/>
    </row>
    <row r="57587" spans="1:1" ht="13.2" x14ac:dyDescent="0.25">
      <c r="A57587"/>
    </row>
    <row r="57588" spans="1:1" ht="13.2" x14ac:dyDescent="0.25">
      <c r="A57588"/>
    </row>
    <row r="57589" spans="1:1" ht="13.2" x14ac:dyDescent="0.25">
      <c r="A57589"/>
    </row>
    <row r="57590" spans="1:1" ht="13.2" x14ac:dyDescent="0.25">
      <c r="A57590"/>
    </row>
    <row r="57591" spans="1:1" ht="13.2" x14ac:dyDescent="0.25">
      <c r="A57591"/>
    </row>
    <row r="57592" spans="1:1" ht="13.2" x14ac:dyDescent="0.25">
      <c r="A57592"/>
    </row>
    <row r="57593" spans="1:1" ht="13.2" x14ac:dyDescent="0.25">
      <c r="A57593"/>
    </row>
    <row r="57594" spans="1:1" ht="13.2" x14ac:dyDescent="0.25">
      <c r="A57594"/>
    </row>
    <row r="57595" spans="1:1" ht="13.2" x14ac:dyDescent="0.25">
      <c r="A57595"/>
    </row>
    <row r="57596" spans="1:1" ht="13.2" x14ac:dyDescent="0.25">
      <c r="A57596"/>
    </row>
    <row r="57597" spans="1:1" ht="13.2" x14ac:dyDescent="0.25">
      <c r="A57597"/>
    </row>
    <row r="57598" spans="1:1" ht="13.2" x14ac:dyDescent="0.25">
      <c r="A57598"/>
    </row>
    <row r="57599" spans="1:1" ht="13.2" x14ac:dyDescent="0.25">
      <c r="A57599"/>
    </row>
    <row r="57600" spans="1:1" ht="13.2" x14ac:dyDescent="0.25">
      <c r="A57600"/>
    </row>
    <row r="57601" spans="1:1" ht="13.2" x14ac:dyDescent="0.25">
      <c r="A57601"/>
    </row>
    <row r="57602" spans="1:1" ht="13.2" x14ac:dyDescent="0.25">
      <c r="A57602"/>
    </row>
    <row r="57603" spans="1:1" ht="13.2" x14ac:dyDescent="0.25">
      <c r="A57603"/>
    </row>
    <row r="57604" spans="1:1" ht="13.2" x14ac:dyDescent="0.25">
      <c r="A57604"/>
    </row>
    <row r="57605" spans="1:1" ht="13.2" x14ac:dyDescent="0.25">
      <c r="A57605"/>
    </row>
    <row r="57606" spans="1:1" ht="13.2" x14ac:dyDescent="0.25">
      <c r="A57606"/>
    </row>
    <row r="57607" spans="1:1" ht="13.2" x14ac:dyDescent="0.25">
      <c r="A57607"/>
    </row>
    <row r="57608" spans="1:1" ht="13.2" x14ac:dyDescent="0.25">
      <c r="A57608"/>
    </row>
    <row r="57609" spans="1:1" ht="13.2" x14ac:dyDescent="0.25">
      <c r="A57609"/>
    </row>
    <row r="57610" spans="1:1" ht="13.2" x14ac:dyDescent="0.25">
      <c r="A57610"/>
    </row>
    <row r="57611" spans="1:1" ht="13.2" x14ac:dyDescent="0.25">
      <c r="A57611"/>
    </row>
    <row r="57612" spans="1:1" ht="13.2" x14ac:dyDescent="0.25">
      <c r="A57612"/>
    </row>
    <row r="57613" spans="1:1" ht="13.2" x14ac:dyDescent="0.25">
      <c r="A57613"/>
    </row>
    <row r="57614" spans="1:1" ht="13.2" x14ac:dyDescent="0.25">
      <c r="A57614"/>
    </row>
    <row r="57615" spans="1:1" ht="13.2" x14ac:dyDescent="0.25">
      <c r="A57615"/>
    </row>
    <row r="57616" spans="1:1" ht="13.2" x14ac:dyDescent="0.25">
      <c r="A57616"/>
    </row>
    <row r="57617" spans="1:1" ht="13.2" x14ac:dyDescent="0.25">
      <c r="A57617"/>
    </row>
    <row r="57618" spans="1:1" ht="13.2" x14ac:dyDescent="0.25">
      <c r="A57618"/>
    </row>
    <row r="57619" spans="1:1" ht="13.2" x14ac:dyDescent="0.25">
      <c r="A57619"/>
    </row>
    <row r="57620" spans="1:1" ht="13.2" x14ac:dyDescent="0.25">
      <c r="A57620"/>
    </row>
    <row r="57621" spans="1:1" ht="13.2" x14ac:dyDescent="0.25">
      <c r="A57621"/>
    </row>
    <row r="57622" spans="1:1" ht="13.2" x14ac:dyDescent="0.25">
      <c r="A57622"/>
    </row>
    <row r="57623" spans="1:1" ht="13.2" x14ac:dyDescent="0.25">
      <c r="A57623"/>
    </row>
    <row r="57624" spans="1:1" ht="13.2" x14ac:dyDescent="0.25">
      <c r="A57624"/>
    </row>
    <row r="57625" spans="1:1" ht="13.2" x14ac:dyDescent="0.25">
      <c r="A57625"/>
    </row>
    <row r="57626" spans="1:1" ht="13.2" x14ac:dyDescent="0.25">
      <c r="A57626"/>
    </row>
    <row r="57627" spans="1:1" ht="13.2" x14ac:dyDescent="0.25">
      <c r="A57627"/>
    </row>
    <row r="57628" spans="1:1" ht="13.2" x14ac:dyDescent="0.25">
      <c r="A57628"/>
    </row>
    <row r="57629" spans="1:1" ht="13.2" x14ac:dyDescent="0.25">
      <c r="A57629"/>
    </row>
    <row r="57630" spans="1:1" ht="13.2" x14ac:dyDescent="0.25">
      <c r="A57630"/>
    </row>
    <row r="57631" spans="1:1" ht="13.2" x14ac:dyDescent="0.25">
      <c r="A57631"/>
    </row>
    <row r="57632" spans="1:1" ht="13.2" x14ac:dyDescent="0.25">
      <c r="A57632"/>
    </row>
    <row r="57633" spans="1:1" ht="13.2" x14ac:dyDescent="0.25">
      <c r="A57633"/>
    </row>
    <row r="57634" spans="1:1" ht="13.2" x14ac:dyDescent="0.25">
      <c r="A57634"/>
    </row>
    <row r="57635" spans="1:1" ht="13.2" x14ac:dyDescent="0.25">
      <c r="A57635"/>
    </row>
    <row r="57636" spans="1:1" ht="13.2" x14ac:dyDescent="0.25">
      <c r="A57636"/>
    </row>
    <row r="57637" spans="1:1" ht="13.2" x14ac:dyDescent="0.25">
      <c r="A57637"/>
    </row>
    <row r="57638" spans="1:1" ht="13.2" x14ac:dyDescent="0.25">
      <c r="A57638"/>
    </row>
    <row r="57639" spans="1:1" ht="13.2" x14ac:dyDescent="0.25">
      <c r="A57639"/>
    </row>
    <row r="57640" spans="1:1" ht="13.2" x14ac:dyDescent="0.25">
      <c r="A57640"/>
    </row>
    <row r="57641" spans="1:1" ht="13.2" x14ac:dyDescent="0.25">
      <c r="A57641"/>
    </row>
    <row r="57642" spans="1:1" ht="13.2" x14ac:dyDescent="0.25">
      <c r="A57642"/>
    </row>
    <row r="57643" spans="1:1" ht="13.2" x14ac:dyDescent="0.25">
      <c r="A57643"/>
    </row>
    <row r="57644" spans="1:1" ht="13.2" x14ac:dyDescent="0.25">
      <c r="A57644"/>
    </row>
    <row r="57645" spans="1:1" ht="13.2" x14ac:dyDescent="0.25">
      <c r="A57645"/>
    </row>
    <row r="57646" spans="1:1" ht="13.2" x14ac:dyDescent="0.25">
      <c r="A57646"/>
    </row>
    <row r="57647" spans="1:1" ht="13.2" x14ac:dyDescent="0.25">
      <c r="A57647"/>
    </row>
    <row r="57648" spans="1:1" ht="13.2" x14ac:dyDescent="0.25">
      <c r="A57648"/>
    </row>
    <row r="57649" spans="1:1" ht="13.2" x14ac:dyDescent="0.25">
      <c r="A57649"/>
    </row>
    <row r="57650" spans="1:1" ht="13.2" x14ac:dyDescent="0.25">
      <c r="A57650"/>
    </row>
    <row r="57651" spans="1:1" ht="13.2" x14ac:dyDescent="0.25">
      <c r="A57651"/>
    </row>
    <row r="57652" spans="1:1" ht="13.2" x14ac:dyDescent="0.25">
      <c r="A57652"/>
    </row>
    <row r="57653" spans="1:1" ht="13.2" x14ac:dyDescent="0.25">
      <c r="A57653"/>
    </row>
    <row r="57654" spans="1:1" ht="13.2" x14ac:dyDescent="0.25">
      <c r="A57654"/>
    </row>
    <row r="57655" spans="1:1" ht="13.2" x14ac:dyDescent="0.25">
      <c r="A57655"/>
    </row>
    <row r="57656" spans="1:1" ht="13.2" x14ac:dyDescent="0.25">
      <c r="A57656"/>
    </row>
    <row r="57657" spans="1:1" ht="13.2" x14ac:dyDescent="0.25">
      <c r="A57657"/>
    </row>
    <row r="57658" spans="1:1" ht="13.2" x14ac:dyDescent="0.25">
      <c r="A57658"/>
    </row>
    <row r="57659" spans="1:1" ht="13.2" x14ac:dyDescent="0.25">
      <c r="A57659"/>
    </row>
    <row r="57660" spans="1:1" ht="13.2" x14ac:dyDescent="0.25">
      <c r="A57660"/>
    </row>
    <row r="57661" spans="1:1" ht="13.2" x14ac:dyDescent="0.25">
      <c r="A57661"/>
    </row>
    <row r="57662" spans="1:1" ht="13.2" x14ac:dyDescent="0.25">
      <c r="A57662"/>
    </row>
    <row r="57663" spans="1:1" ht="13.2" x14ac:dyDescent="0.25">
      <c r="A57663"/>
    </row>
    <row r="57664" spans="1:1" ht="13.2" x14ac:dyDescent="0.25">
      <c r="A57664"/>
    </row>
    <row r="57665" spans="1:1" ht="13.2" x14ac:dyDescent="0.25">
      <c r="A57665"/>
    </row>
    <row r="57666" spans="1:1" ht="13.2" x14ac:dyDescent="0.25">
      <c r="A57666"/>
    </row>
    <row r="57667" spans="1:1" ht="13.2" x14ac:dyDescent="0.25">
      <c r="A57667"/>
    </row>
    <row r="57668" spans="1:1" ht="13.2" x14ac:dyDescent="0.25">
      <c r="A57668"/>
    </row>
    <row r="57669" spans="1:1" ht="13.2" x14ac:dyDescent="0.25">
      <c r="A57669"/>
    </row>
    <row r="57670" spans="1:1" ht="13.2" x14ac:dyDescent="0.25">
      <c r="A57670"/>
    </row>
    <row r="57671" spans="1:1" ht="13.2" x14ac:dyDescent="0.25">
      <c r="A57671"/>
    </row>
    <row r="57672" spans="1:1" ht="13.2" x14ac:dyDescent="0.25">
      <c r="A57672"/>
    </row>
    <row r="57673" spans="1:1" ht="13.2" x14ac:dyDescent="0.25">
      <c r="A57673"/>
    </row>
    <row r="57674" spans="1:1" ht="13.2" x14ac:dyDescent="0.25">
      <c r="A57674"/>
    </row>
    <row r="57675" spans="1:1" ht="13.2" x14ac:dyDescent="0.25">
      <c r="A57675"/>
    </row>
    <row r="57676" spans="1:1" ht="13.2" x14ac:dyDescent="0.25">
      <c r="A57676"/>
    </row>
    <row r="57677" spans="1:1" ht="13.2" x14ac:dyDescent="0.25">
      <c r="A57677"/>
    </row>
    <row r="57678" spans="1:1" ht="13.2" x14ac:dyDescent="0.25">
      <c r="A57678"/>
    </row>
    <row r="57679" spans="1:1" ht="13.2" x14ac:dyDescent="0.25">
      <c r="A57679"/>
    </row>
    <row r="57680" spans="1:1" ht="13.2" x14ac:dyDescent="0.25">
      <c r="A57680"/>
    </row>
    <row r="57681" spans="1:1" ht="13.2" x14ac:dyDescent="0.25">
      <c r="A57681"/>
    </row>
    <row r="57682" spans="1:1" ht="13.2" x14ac:dyDescent="0.25">
      <c r="A57682"/>
    </row>
    <row r="57683" spans="1:1" ht="13.2" x14ac:dyDescent="0.25">
      <c r="A57683"/>
    </row>
    <row r="57684" spans="1:1" ht="13.2" x14ac:dyDescent="0.25">
      <c r="A57684"/>
    </row>
    <row r="57685" spans="1:1" ht="13.2" x14ac:dyDescent="0.25">
      <c r="A57685"/>
    </row>
    <row r="57686" spans="1:1" ht="13.2" x14ac:dyDescent="0.25">
      <c r="A57686"/>
    </row>
    <row r="57687" spans="1:1" ht="13.2" x14ac:dyDescent="0.25">
      <c r="A57687"/>
    </row>
    <row r="57688" spans="1:1" ht="13.2" x14ac:dyDescent="0.25">
      <c r="A57688"/>
    </row>
    <row r="57689" spans="1:1" ht="13.2" x14ac:dyDescent="0.25">
      <c r="A57689"/>
    </row>
    <row r="57690" spans="1:1" ht="13.2" x14ac:dyDescent="0.25">
      <c r="A57690"/>
    </row>
    <row r="57691" spans="1:1" ht="13.2" x14ac:dyDescent="0.25">
      <c r="A57691"/>
    </row>
    <row r="57692" spans="1:1" ht="13.2" x14ac:dyDescent="0.25">
      <c r="A57692"/>
    </row>
    <row r="57693" spans="1:1" ht="13.2" x14ac:dyDescent="0.25">
      <c r="A57693"/>
    </row>
    <row r="57694" spans="1:1" ht="13.2" x14ac:dyDescent="0.25">
      <c r="A57694"/>
    </row>
    <row r="57695" spans="1:1" ht="13.2" x14ac:dyDescent="0.25">
      <c r="A57695"/>
    </row>
    <row r="57696" spans="1:1" ht="13.2" x14ac:dyDescent="0.25">
      <c r="A57696"/>
    </row>
    <row r="57697" spans="1:1" ht="13.2" x14ac:dyDescent="0.25">
      <c r="A57697"/>
    </row>
    <row r="57698" spans="1:1" ht="13.2" x14ac:dyDescent="0.25">
      <c r="A57698"/>
    </row>
    <row r="57699" spans="1:1" ht="13.2" x14ac:dyDescent="0.25">
      <c r="A57699"/>
    </row>
    <row r="57700" spans="1:1" ht="13.2" x14ac:dyDescent="0.25">
      <c r="A57700"/>
    </row>
    <row r="57701" spans="1:1" ht="13.2" x14ac:dyDescent="0.25">
      <c r="A57701"/>
    </row>
    <row r="57702" spans="1:1" ht="13.2" x14ac:dyDescent="0.25">
      <c r="A57702"/>
    </row>
    <row r="57703" spans="1:1" ht="13.2" x14ac:dyDescent="0.25">
      <c r="A57703"/>
    </row>
    <row r="57704" spans="1:1" ht="13.2" x14ac:dyDescent="0.25">
      <c r="A57704"/>
    </row>
    <row r="57705" spans="1:1" ht="13.2" x14ac:dyDescent="0.25">
      <c r="A57705"/>
    </row>
    <row r="57706" spans="1:1" ht="13.2" x14ac:dyDescent="0.25">
      <c r="A57706"/>
    </row>
    <row r="57707" spans="1:1" ht="13.2" x14ac:dyDescent="0.25">
      <c r="A57707"/>
    </row>
    <row r="57708" spans="1:1" ht="13.2" x14ac:dyDescent="0.25">
      <c r="A57708"/>
    </row>
    <row r="57709" spans="1:1" ht="13.2" x14ac:dyDescent="0.25">
      <c r="A57709"/>
    </row>
    <row r="57710" spans="1:1" ht="13.2" x14ac:dyDescent="0.25">
      <c r="A57710"/>
    </row>
    <row r="57711" spans="1:1" ht="13.2" x14ac:dyDescent="0.25">
      <c r="A57711"/>
    </row>
    <row r="57712" spans="1:1" ht="13.2" x14ac:dyDescent="0.25">
      <c r="A57712"/>
    </row>
    <row r="57713" spans="1:1" ht="13.2" x14ac:dyDescent="0.25">
      <c r="A57713"/>
    </row>
    <row r="57714" spans="1:1" ht="13.2" x14ac:dyDescent="0.25">
      <c r="A57714"/>
    </row>
    <row r="57715" spans="1:1" ht="13.2" x14ac:dyDescent="0.25">
      <c r="A57715"/>
    </row>
    <row r="57716" spans="1:1" ht="13.2" x14ac:dyDescent="0.25">
      <c r="A57716"/>
    </row>
    <row r="57717" spans="1:1" ht="13.2" x14ac:dyDescent="0.25">
      <c r="A57717"/>
    </row>
    <row r="57718" spans="1:1" ht="13.2" x14ac:dyDescent="0.25">
      <c r="A57718"/>
    </row>
    <row r="57719" spans="1:1" ht="13.2" x14ac:dyDescent="0.25">
      <c r="A57719"/>
    </row>
    <row r="57720" spans="1:1" ht="13.2" x14ac:dyDescent="0.25">
      <c r="A57720"/>
    </row>
    <row r="57721" spans="1:1" ht="13.2" x14ac:dyDescent="0.25">
      <c r="A57721"/>
    </row>
    <row r="57722" spans="1:1" ht="13.2" x14ac:dyDescent="0.25">
      <c r="A57722"/>
    </row>
    <row r="57723" spans="1:1" ht="13.2" x14ac:dyDescent="0.25">
      <c r="A57723"/>
    </row>
    <row r="57724" spans="1:1" ht="13.2" x14ac:dyDescent="0.25">
      <c r="A57724"/>
    </row>
    <row r="57725" spans="1:1" ht="13.2" x14ac:dyDescent="0.25">
      <c r="A57725"/>
    </row>
    <row r="57726" spans="1:1" ht="13.2" x14ac:dyDescent="0.25">
      <c r="A57726"/>
    </row>
    <row r="57727" spans="1:1" ht="13.2" x14ac:dyDescent="0.25">
      <c r="A57727"/>
    </row>
    <row r="57728" spans="1:1" ht="13.2" x14ac:dyDescent="0.25">
      <c r="A57728"/>
    </row>
    <row r="57729" spans="1:1" ht="13.2" x14ac:dyDescent="0.25">
      <c r="A57729"/>
    </row>
    <row r="57730" spans="1:1" ht="13.2" x14ac:dyDescent="0.25">
      <c r="A57730"/>
    </row>
    <row r="57731" spans="1:1" ht="13.2" x14ac:dyDescent="0.25">
      <c r="A57731"/>
    </row>
    <row r="57732" spans="1:1" ht="13.2" x14ac:dyDescent="0.25">
      <c r="A57732"/>
    </row>
    <row r="57733" spans="1:1" ht="13.2" x14ac:dyDescent="0.25">
      <c r="A57733"/>
    </row>
    <row r="57734" spans="1:1" ht="13.2" x14ac:dyDescent="0.25">
      <c r="A57734"/>
    </row>
    <row r="57735" spans="1:1" ht="13.2" x14ac:dyDescent="0.25">
      <c r="A57735"/>
    </row>
    <row r="57736" spans="1:1" ht="13.2" x14ac:dyDescent="0.25">
      <c r="A57736"/>
    </row>
    <row r="57737" spans="1:1" ht="13.2" x14ac:dyDescent="0.25">
      <c r="A57737"/>
    </row>
    <row r="57738" spans="1:1" ht="13.2" x14ac:dyDescent="0.25">
      <c r="A57738"/>
    </row>
    <row r="57739" spans="1:1" ht="13.2" x14ac:dyDescent="0.25">
      <c r="A57739"/>
    </row>
    <row r="57740" spans="1:1" ht="13.2" x14ac:dyDescent="0.25">
      <c r="A57740"/>
    </row>
    <row r="57741" spans="1:1" ht="13.2" x14ac:dyDescent="0.25">
      <c r="A57741"/>
    </row>
    <row r="57742" spans="1:1" ht="13.2" x14ac:dyDescent="0.25">
      <c r="A57742"/>
    </row>
    <row r="57743" spans="1:1" ht="13.2" x14ac:dyDescent="0.25">
      <c r="A57743"/>
    </row>
    <row r="57744" spans="1:1" ht="13.2" x14ac:dyDescent="0.25">
      <c r="A57744"/>
    </row>
    <row r="57745" spans="1:1" ht="13.2" x14ac:dyDescent="0.25">
      <c r="A57745"/>
    </row>
    <row r="57746" spans="1:1" ht="13.2" x14ac:dyDescent="0.25">
      <c r="A57746"/>
    </row>
    <row r="57747" spans="1:1" ht="13.2" x14ac:dyDescent="0.25">
      <c r="A57747"/>
    </row>
    <row r="57748" spans="1:1" ht="13.2" x14ac:dyDescent="0.25">
      <c r="A57748"/>
    </row>
    <row r="57749" spans="1:1" ht="13.2" x14ac:dyDescent="0.25">
      <c r="A57749"/>
    </row>
    <row r="57750" spans="1:1" ht="13.2" x14ac:dyDescent="0.25">
      <c r="A57750"/>
    </row>
    <row r="57751" spans="1:1" ht="13.2" x14ac:dyDescent="0.25">
      <c r="A57751"/>
    </row>
    <row r="57752" spans="1:1" ht="13.2" x14ac:dyDescent="0.25">
      <c r="A57752"/>
    </row>
    <row r="57753" spans="1:1" ht="13.2" x14ac:dyDescent="0.25">
      <c r="A57753"/>
    </row>
    <row r="57754" spans="1:1" ht="13.2" x14ac:dyDescent="0.25">
      <c r="A57754"/>
    </row>
    <row r="57755" spans="1:1" ht="13.2" x14ac:dyDescent="0.25">
      <c r="A57755"/>
    </row>
    <row r="57756" spans="1:1" ht="13.2" x14ac:dyDescent="0.25">
      <c r="A57756"/>
    </row>
    <row r="57757" spans="1:1" ht="13.2" x14ac:dyDescent="0.25">
      <c r="A57757"/>
    </row>
    <row r="57758" spans="1:1" ht="13.2" x14ac:dyDescent="0.25">
      <c r="A57758"/>
    </row>
    <row r="57759" spans="1:1" ht="13.2" x14ac:dyDescent="0.25">
      <c r="A57759"/>
    </row>
    <row r="57760" spans="1:1" ht="13.2" x14ac:dyDescent="0.25">
      <c r="A57760"/>
    </row>
    <row r="57761" spans="1:1" ht="13.2" x14ac:dyDescent="0.25">
      <c r="A57761"/>
    </row>
    <row r="57762" spans="1:1" ht="13.2" x14ac:dyDescent="0.25">
      <c r="A57762"/>
    </row>
    <row r="57763" spans="1:1" ht="13.2" x14ac:dyDescent="0.25">
      <c r="A57763"/>
    </row>
    <row r="57764" spans="1:1" ht="13.2" x14ac:dyDescent="0.25">
      <c r="A57764"/>
    </row>
    <row r="57765" spans="1:1" ht="13.2" x14ac:dyDescent="0.25">
      <c r="A57765"/>
    </row>
    <row r="57766" spans="1:1" ht="13.2" x14ac:dyDescent="0.25">
      <c r="A57766"/>
    </row>
    <row r="57767" spans="1:1" ht="13.2" x14ac:dyDescent="0.25">
      <c r="A57767"/>
    </row>
    <row r="57768" spans="1:1" ht="13.2" x14ac:dyDescent="0.25">
      <c r="A57768"/>
    </row>
    <row r="57769" spans="1:1" ht="13.2" x14ac:dyDescent="0.25">
      <c r="A57769"/>
    </row>
    <row r="57770" spans="1:1" ht="13.2" x14ac:dyDescent="0.25">
      <c r="A57770"/>
    </row>
    <row r="57771" spans="1:1" ht="13.2" x14ac:dyDescent="0.25">
      <c r="A57771"/>
    </row>
    <row r="57772" spans="1:1" ht="13.2" x14ac:dyDescent="0.25">
      <c r="A57772"/>
    </row>
    <row r="57773" spans="1:1" ht="13.2" x14ac:dyDescent="0.25">
      <c r="A57773"/>
    </row>
    <row r="57774" spans="1:1" ht="13.2" x14ac:dyDescent="0.25">
      <c r="A57774"/>
    </row>
    <row r="57775" spans="1:1" ht="13.2" x14ac:dyDescent="0.25">
      <c r="A57775"/>
    </row>
    <row r="57776" spans="1:1" ht="13.2" x14ac:dyDescent="0.25">
      <c r="A57776"/>
    </row>
    <row r="57777" spans="1:1" ht="13.2" x14ac:dyDescent="0.25">
      <c r="A57777"/>
    </row>
    <row r="57778" spans="1:1" ht="13.2" x14ac:dyDescent="0.25">
      <c r="A57778"/>
    </row>
    <row r="57779" spans="1:1" ht="13.2" x14ac:dyDescent="0.25">
      <c r="A57779"/>
    </row>
    <row r="57780" spans="1:1" ht="13.2" x14ac:dyDescent="0.25">
      <c r="A57780"/>
    </row>
    <row r="57781" spans="1:1" ht="13.2" x14ac:dyDescent="0.25">
      <c r="A57781"/>
    </row>
    <row r="57782" spans="1:1" ht="13.2" x14ac:dyDescent="0.25">
      <c r="A57782"/>
    </row>
    <row r="57783" spans="1:1" ht="13.2" x14ac:dyDescent="0.25">
      <c r="A57783"/>
    </row>
    <row r="57784" spans="1:1" ht="13.2" x14ac:dyDescent="0.25">
      <c r="A57784"/>
    </row>
    <row r="57785" spans="1:1" ht="13.2" x14ac:dyDescent="0.25">
      <c r="A57785"/>
    </row>
    <row r="57786" spans="1:1" ht="13.2" x14ac:dyDescent="0.25">
      <c r="A57786"/>
    </row>
    <row r="57787" spans="1:1" ht="13.2" x14ac:dyDescent="0.25">
      <c r="A57787"/>
    </row>
    <row r="57788" spans="1:1" ht="13.2" x14ac:dyDescent="0.25">
      <c r="A57788"/>
    </row>
    <row r="57789" spans="1:1" ht="13.2" x14ac:dyDescent="0.25">
      <c r="A57789"/>
    </row>
    <row r="57790" spans="1:1" ht="13.2" x14ac:dyDescent="0.25">
      <c r="A57790"/>
    </row>
    <row r="57791" spans="1:1" ht="13.2" x14ac:dyDescent="0.25">
      <c r="A57791"/>
    </row>
    <row r="57792" spans="1:1" ht="13.2" x14ac:dyDescent="0.25">
      <c r="A57792"/>
    </row>
    <row r="57793" spans="1:1" ht="13.2" x14ac:dyDescent="0.25">
      <c r="A57793"/>
    </row>
    <row r="57794" spans="1:1" ht="13.2" x14ac:dyDescent="0.25">
      <c r="A57794"/>
    </row>
    <row r="57795" spans="1:1" ht="13.2" x14ac:dyDescent="0.25">
      <c r="A57795"/>
    </row>
    <row r="57796" spans="1:1" ht="13.2" x14ac:dyDescent="0.25">
      <c r="A57796"/>
    </row>
    <row r="57797" spans="1:1" ht="13.2" x14ac:dyDescent="0.25">
      <c r="A57797"/>
    </row>
    <row r="57798" spans="1:1" ht="13.2" x14ac:dyDescent="0.25">
      <c r="A57798"/>
    </row>
    <row r="57799" spans="1:1" ht="13.2" x14ac:dyDescent="0.25">
      <c r="A57799"/>
    </row>
    <row r="57800" spans="1:1" ht="13.2" x14ac:dyDescent="0.25">
      <c r="A57800"/>
    </row>
    <row r="57801" spans="1:1" ht="13.2" x14ac:dyDescent="0.25">
      <c r="A57801"/>
    </row>
    <row r="57802" spans="1:1" ht="13.2" x14ac:dyDescent="0.25">
      <c r="A57802"/>
    </row>
    <row r="57803" spans="1:1" ht="13.2" x14ac:dyDescent="0.25">
      <c r="A57803"/>
    </row>
    <row r="57804" spans="1:1" ht="13.2" x14ac:dyDescent="0.25">
      <c r="A57804"/>
    </row>
    <row r="57805" spans="1:1" ht="13.2" x14ac:dyDescent="0.25">
      <c r="A57805"/>
    </row>
    <row r="57806" spans="1:1" ht="13.2" x14ac:dyDescent="0.25">
      <c r="A57806"/>
    </row>
    <row r="57807" spans="1:1" ht="13.2" x14ac:dyDescent="0.25">
      <c r="A57807"/>
    </row>
    <row r="57808" spans="1:1" ht="13.2" x14ac:dyDescent="0.25">
      <c r="A57808"/>
    </row>
    <row r="57809" spans="1:1" ht="13.2" x14ac:dyDescent="0.25">
      <c r="A57809"/>
    </row>
    <row r="57810" spans="1:1" ht="13.2" x14ac:dyDescent="0.25">
      <c r="A57810"/>
    </row>
    <row r="57811" spans="1:1" ht="13.2" x14ac:dyDescent="0.25">
      <c r="A57811"/>
    </row>
    <row r="57812" spans="1:1" ht="13.2" x14ac:dyDescent="0.25">
      <c r="A57812"/>
    </row>
    <row r="57813" spans="1:1" ht="13.2" x14ac:dyDescent="0.25">
      <c r="A57813"/>
    </row>
    <row r="57814" spans="1:1" ht="13.2" x14ac:dyDescent="0.25">
      <c r="A57814"/>
    </row>
    <row r="57815" spans="1:1" ht="13.2" x14ac:dyDescent="0.25">
      <c r="A57815"/>
    </row>
    <row r="57816" spans="1:1" ht="13.2" x14ac:dyDescent="0.25">
      <c r="A57816"/>
    </row>
    <row r="57817" spans="1:1" ht="13.2" x14ac:dyDescent="0.25">
      <c r="A57817"/>
    </row>
    <row r="57818" spans="1:1" ht="13.2" x14ac:dyDescent="0.25">
      <c r="A57818"/>
    </row>
    <row r="57819" spans="1:1" ht="13.2" x14ac:dyDescent="0.25">
      <c r="A57819"/>
    </row>
    <row r="57820" spans="1:1" ht="13.2" x14ac:dyDescent="0.25">
      <c r="A57820"/>
    </row>
    <row r="57821" spans="1:1" ht="13.2" x14ac:dyDescent="0.25">
      <c r="A57821"/>
    </row>
    <row r="57822" spans="1:1" ht="13.2" x14ac:dyDescent="0.25">
      <c r="A57822"/>
    </row>
    <row r="57823" spans="1:1" ht="13.2" x14ac:dyDescent="0.25">
      <c r="A57823"/>
    </row>
    <row r="57824" spans="1:1" ht="13.2" x14ac:dyDescent="0.25">
      <c r="A57824"/>
    </row>
    <row r="57825" spans="1:1" ht="13.2" x14ac:dyDescent="0.25">
      <c r="A57825"/>
    </row>
    <row r="57826" spans="1:1" ht="13.2" x14ac:dyDescent="0.25">
      <c r="A57826"/>
    </row>
    <row r="57827" spans="1:1" ht="13.2" x14ac:dyDescent="0.25">
      <c r="A57827"/>
    </row>
    <row r="57828" spans="1:1" ht="13.2" x14ac:dyDescent="0.25">
      <c r="A57828"/>
    </row>
    <row r="57829" spans="1:1" ht="13.2" x14ac:dyDescent="0.25">
      <c r="A57829"/>
    </row>
    <row r="57830" spans="1:1" ht="13.2" x14ac:dyDescent="0.25">
      <c r="A57830"/>
    </row>
    <row r="57831" spans="1:1" ht="13.2" x14ac:dyDescent="0.25">
      <c r="A57831"/>
    </row>
    <row r="57832" spans="1:1" ht="13.2" x14ac:dyDescent="0.25">
      <c r="A57832"/>
    </row>
    <row r="57833" spans="1:1" ht="13.2" x14ac:dyDescent="0.25">
      <c r="A57833"/>
    </row>
    <row r="57834" spans="1:1" ht="13.2" x14ac:dyDescent="0.25">
      <c r="A57834"/>
    </row>
    <row r="57835" spans="1:1" ht="13.2" x14ac:dyDescent="0.25">
      <c r="A57835"/>
    </row>
    <row r="57836" spans="1:1" ht="13.2" x14ac:dyDescent="0.25">
      <c r="A57836"/>
    </row>
    <row r="57837" spans="1:1" ht="13.2" x14ac:dyDescent="0.25">
      <c r="A57837"/>
    </row>
    <row r="57838" spans="1:1" ht="13.2" x14ac:dyDescent="0.25">
      <c r="A57838"/>
    </row>
    <row r="57839" spans="1:1" ht="13.2" x14ac:dyDescent="0.25">
      <c r="A57839"/>
    </row>
    <row r="57840" spans="1:1" ht="13.2" x14ac:dyDescent="0.25">
      <c r="A57840"/>
    </row>
    <row r="57841" spans="1:1" ht="13.2" x14ac:dyDescent="0.25">
      <c r="A57841"/>
    </row>
    <row r="57842" spans="1:1" ht="13.2" x14ac:dyDescent="0.25">
      <c r="A57842"/>
    </row>
    <row r="57843" spans="1:1" ht="13.2" x14ac:dyDescent="0.25">
      <c r="A57843"/>
    </row>
    <row r="57844" spans="1:1" ht="13.2" x14ac:dyDescent="0.25">
      <c r="A57844"/>
    </row>
    <row r="57845" spans="1:1" ht="13.2" x14ac:dyDescent="0.25">
      <c r="A57845"/>
    </row>
    <row r="57846" spans="1:1" ht="13.2" x14ac:dyDescent="0.25">
      <c r="A57846"/>
    </row>
    <row r="57847" spans="1:1" ht="13.2" x14ac:dyDescent="0.25">
      <c r="A57847"/>
    </row>
    <row r="57848" spans="1:1" ht="13.2" x14ac:dyDescent="0.25">
      <c r="A57848"/>
    </row>
    <row r="57849" spans="1:1" ht="13.2" x14ac:dyDescent="0.25">
      <c r="A57849"/>
    </row>
    <row r="57850" spans="1:1" ht="13.2" x14ac:dyDescent="0.25">
      <c r="A57850"/>
    </row>
    <row r="57851" spans="1:1" ht="13.2" x14ac:dyDescent="0.25">
      <c r="A57851"/>
    </row>
    <row r="57852" spans="1:1" ht="13.2" x14ac:dyDescent="0.25">
      <c r="A57852"/>
    </row>
    <row r="57853" spans="1:1" ht="13.2" x14ac:dyDescent="0.25">
      <c r="A57853"/>
    </row>
    <row r="57854" spans="1:1" ht="13.2" x14ac:dyDescent="0.25">
      <c r="A57854"/>
    </row>
    <row r="57855" spans="1:1" ht="13.2" x14ac:dyDescent="0.25">
      <c r="A57855"/>
    </row>
    <row r="57856" spans="1:1" ht="13.2" x14ac:dyDescent="0.25">
      <c r="A57856"/>
    </row>
    <row r="57857" spans="1:1" ht="13.2" x14ac:dyDescent="0.25">
      <c r="A57857"/>
    </row>
    <row r="57858" spans="1:1" ht="13.2" x14ac:dyDescent="0.25">
      <c r="A57858"/>
    </row>
    <row r="57859" spans="1:1" ht="13.2" x14ac:dyDescent="0.25">
      <c r="A57859"/>
    </row>
    <row r="57860" spans="1:1" ht="13.2" x14ac:dyDescent="0.25">
      <c r="A57860"/>
    </row>
    <row r="57861" spans="1:1" ht="13.2" x14ac:dyDescent="0.25">
      <c r="A57861"/>
    </row>
    <row r="57862" spans="1:1" ht="13.2" x14ac:dyDescent="0.25">
      <c r="A57862"/>
    </row>
    <row r="57863" spans="1:1" ht="13.2" x14ac:dyDescent="0.25">
      <c r="A57863"/>
    </row>
    <row r="57864" spans="1:1" ht="13.2" x14ac:dyDescent="0.25">
      <c r="A57864"/>
    </row>
    <row r="57865" spans="1:1" ht="13.2" x14ac:dyDescent="0.25">
      <c r="A57865"/>
    </row>
    <row r="57866" spans="1:1" ht="13.2" x14ac:dyDescent="0.25">
      <c r="A57866"/>
    </row>
    <row r="57867" spans="1:1" ht="13.2" x14ac:dyDescent="0.25">
      <c r="A57867"/>
    </row>
    <row r="57868" spans="1:1" ht="13.2" x14ac:dyDescent="0.25">
      <c r="A57868"/>
    </row>
    <row r="57869" spans="1:1" ht="13.2" x14ac:dyDescent="0.25">
      <c r="A57869"/>
    </row>
    <row r="57870" spans="1:1" ht="13.2" x14ac:dyDescent="0.25">
      <c r="A57870"/>
    </row>
    <row r="57871" spans="1:1" ht="13.2" x14ac:dyDescent="0.25">
      <c r="A57871"/>
    </row>
    <row r="57872" spans="1:1" ht="13.2" x14ac:dyDescent="0.25">
      <c r="A57872"/>
    </row>
    <row r="57873" spans="1:1" ht="13.2" x14ac:dyDescent="0.25">
      <c r="A57873"/>
    </row>
    <row r="57874" spans="1:1" ht="13.2" x14ac:dyDescent="0.25">
      <c r="A57874"/>
    </row>
    <row r="57875" spans="1:1" ht="13.2" x14ac:dyDescent="0.25">
      <c r="A57875"/>
    </row>
    <row r="57876" spans="1:1" ht="13.2" x14ac:dyDescent="0.25">
      <c r="A57876"/>
    </row>
    <row r="57877" spans="1:1" ht="13.2" x14ac:dyDescent="0.25">
      <c r="A57877"/>
    </row>
    <row r="57878" spans="1:1" ht="13.2" x14ac:dyDescent="0.25">
      <c r="A57878"/>
    </row>
    <row r="57879" spans="1:1" ht="13.2" x14ac:dyDescent="0.25">
      <c r="A57879"/>
    </row>
    <row r="57880" spans="1:1" ht="13.2" x14ac:dyDescent="0.25">
      <c r="A57880"/>
    </row>
    <row r="57881" spans="1:1" ht="13.2" x14ac:dyDescent="0.25">
      <c r="A57881"/>
    </row>
    <row r="57882" spans="1:1" ht="13.2" x14ac:dyDescent="0.25">
      <c r="A57882"/>
    </row>
    <row r="57883" spans="1:1" ht="13.2" x14ac:dyDescent="0.25">
      <c r="A57883"/>
    </row>
    <row r="57884" spans="1:1" ht="13.2" x14ac:dyDescent="0.25">
      <c r="A57884"/>
    </row>
    <row r="57885" spans="1:1" ht="13.2" x14ac:dyDescent="0.25">
      <c r="A57885"/>
    </row>
    <row r="57886" spans="1:1" ht="13.2" x14ac:dyDescent="0.25">
      <c r="A57886"/>
    </row>
    <row r="57887" spans="1:1" ht="13.2" x14ac:dyDescent="0.25">
      <c r="A57887"/>
    </row>
    <row r="57888" spans="1:1" ht="13.2" x14ac:dyDescent="0.25">
      <c r="A57888"/>
    </row>
    <row r="57889" spans="1:1" ht="13.2" x14ac:dyDescent="0.25">
      <c r="A57889"/>
    </row>
    <row r="57890" spans="1:1" ht="13.2" x14ac:dyDescent="0.25">
      <c r="A57890"/>
    </row>
    <row r="57891" spans="1:1" ht="13.2" x14ac:dyDescent="0.25">
      <c r="A57891"/>
    </row>
    <row r="57892" spans="1:1" ht="13.2" x14ac:dyDescent="0.25">
      <c r="A57892"/>
    </row>
    <row r="57893" spans="1:1" ht="13.2" x14ac:dyDescent="0.25">
      <c r="A57893"/>
    </row>
    <row r="57894" spans="1:1" ht="13.2" x14ac:dyDescent="0.25">
      <c r="A57894"/>
    </row>
    <row r="57895" spans="1:1" ht="13.2" x14ac:dyDescent="0.25">
      <c r="A57895"/>
    </row>
    <row r="57896" spans="1:1" ht="13.2" x14ac:dyDescent="0.25">
      <c r="A57896"/>
    </row>
    <row r="57897" spans="1:1" ht="13.2" x14ac:dyDescent="0.25">
      <c r="A57897"/>
    </row>
    <row r="57898" spans="1:1" ht="13.2" x14ac:dyDescent="0.25">
      <c r="A57898"/>
    </row>
    <row r="57899" spans="1:1" ht="13.2" x14ac:dyDescent="0.25">
      <c r="A57899"/>
    </row>
    <row r="57900" spans="1:1" ht="13.2" x14ac:dyDescent="0.25">
      <c r="A57900"/>
    </row>
    <row r="57901" spans="1:1" ht="13.2" x14ac:dyDescent="0.25">
      <c r="A57901"/>
    </row>
    <row r="57902" spans="1:1" ht="13.2" x14ac:dyDescent="0.25">
      <c r="A57902"/>
    </row>
    <row r="57903" spans="1:1" ht="13.2" x14ac:dyDescent="0.25">
      <c r="A57903"/>
    </row>
    <row r="57904" spans="1:1" ht="13.2" x14ac:dyDescent="0.25">
      <c r="A57904"/>
    </row>
    <row r="57905" spans="1:1" ht="13.2" x14ac:dyDescent="0.25">
      <c r="A57905"/>
    </row>
    <row r="57906" spans="1:1" ht="13.2" x14ac:dyDescent="0.25">
      <c r="A57906"/>
    </row>
    <row r="57907" spans="1:1" ht="13.2" x14ac:dyDescent="0.25">
      <c r="A57907"/>
    </row>
    <row r="57908" spans="1:1" ht="13.2" x14ac:dyDescent="0.25">
      <c r="A57908"/>
    </row>
    <row r="57909" spans="1:1" ht="13.2" x14ac:dyDescent="0.25">
      <c r="A57909"/>
    </row>
    <row r="57910" spans="1:1" ht="13.2" x14ac:dyDescent="0.25">
      <c r="A57910"/>
    </row>
    <row r="57911" spans="1:1" ht="13.2" x14ac:dyDescent="0.25">
      <c r="A57911"/>
    </row>
    <row r="57912" spans="1:1" ht="13.2" x14ac:dyDescent="0.25">
      <c r="A57912"/>
    </row>
    <row r="57913" spans="1:1" ht="13.2" x14ac:dyDescent="0.25">
      <c r="A57913"/>
    </row>
    <row r="57914" spans="1:1" ht="13.2" x14ac:dyDescent="0.25">
      <c r="A57914"/>
    </row>
    <row r="57915" spans="1:1" ht="13.2" x14ac:dyDescent="0.25">
      <c r="A57915"/>
    </row>
    <row r="57916" spans="1:1" ht="13.2" x14ac:dyDescent="0.25">
      <c r="A57916"/>
    </row>
    <row r="57917" spans="1:1" ht="13.2" x14ac:dyDescent="0.25">
      <c r="A57917"/>
    </row>
    <row r="57918" spans="1:1" ht="13.2" x14ac:dyDescent="0.25">
      <c r="A57918"/>
    </row>
    <row r="57919" spans="1:1" ht="13.2" x14ac:dyDescent="0.25">
      <c r="A57919"/>
    </row>
    <row r="57920" spans="1:1" ht="13.2" x14ac:dyDescent="0.25">
      <c r="A57920"/>
    </row>
    <row r="57921" spans="1:1" ht="13.2" x14ac:dyDescent="0.25">
      <c r="A57921"/>
    </row>
    <row r="57922" spans="1:1" ht="13.2" x14ac:dyDescent="0.25">
      <c r="A57922"/>
    </row>
    <row r="57923" spans="1:1" ht="13.2" x14ac:dyDescent="0.25">
      <c r="A57923"/>
    </row>
    <row r="57924" spans="1:1" ht="13.2" x14ac:dyDescent="0.25">
      <c r="A57924"/>
    </row>
    <row r="57925" spans="1:1" ht="13.2" x14ac:dyDescent="0.25">
      <c r="A57925"/>
    </row>
    <row r="57926" spans="1:1" ht="13.2" x14ac:dyDescent="0.25">
      <c r="A57926"/>
    </row>
    <row r="57927" spans="1:1" ht="13.2" x14ac:dyDescent="0.25">
      <c r="A57927"/>
    </row>
    <row r="57928" spans="1:1" ht="13.2" x14ac:dyDescent="0.25">
      <c r="A57928"/>
    </row>
    <row r="57929" spans="1:1" ht="13.2" x14ac:dyDescent="0.25">
      <c r="A57929"/>
    </row>
    <row r="57930" spans="1:1" ht="13.2" x14ac:dyDescent="0.25">
      <c r="A57930"/>
    </row>
    <row r="57931" spans="1:1" ht="13.2" x14ac:dyDescent="0.25">
      <c r="A57931"/>
    </row>
    <row r="57932" spans="1:1" ht="13.2" x14ac:dyDescent="0.25">
      <c r="A57932"/>
    </row>
    <row r="57933" spans="1:1" ht="13.2" x14ac:dyDescent="0.25">
      <c r="A57933"/>
    </row>
    <row r="57934" spans="1:1" ht="13.2" x14ac:dyDescent="0.25">
      <c r="A57934"/>
    </row>
    <row r="57935" spans="1:1" ht="13.2" x14ac:dyDescent="0.25">
      <c r="A57935"/>
    </row>
    <row r="57936" spans="1:1" ht="13.2" x14ac:dyDescent="0.25">
      <c r="A57936"/>
    </row>
    <row r="57937" spans="1:1" ht="13.2" x14ac:dyDescent="0.25">
      <c r="A57937"/>
    </row>
    <row r="57938" spans="1:1" ht="13.2" x14ac:dyDescent="0.25">
      <c r="A57938"/>
    </row>
    <row r="57939" spans="1:1" ht="13.2" x14ac:dyDescent="0.25">
      <c r="A57939"/>
    </row>
    <row r="57940" spans="1:1" ht="13.2" x14ac:dyDescent="0.25">
      <c r="A57940"/>
    </row>
    <row r="57941" spans="1:1" ht="13.2" x14ac:dyDescent="0.25">
      <c r="A57941"/>
    </row>
    <row r="57942" spans="1:1" ht="13.2" x14ac:dyDescent="0.25">
      <c r="A57942"/>
    </row>
    <row r="57943" spans="1:1" ht="13.2" x14ac:dyDescent="0.25">
      <c r="A57943"/>
    </row>
    <row r="57944" spans="1:1" ht="13.2" x14ac:dyDescent="0.25">
      <c r="A57944"/>
    </row>
    <row r="57945" spans="1:1" ht="13.2" x14ac:dyDescent="0.25">
      <c r="A57945"/>
    </row>
    <row r="57946" spans="1:1" ht="13.2" x14ac:dyDescent="0.25">
      <c r="A57946"/>
    </row>
    <row r="57947" spans="1:1" ht="13.2" x14ac:dyDescent="0.25">
      <c r="A57947"/>
    </row>
    <row r="57948" spans="1:1" ht="13.2" x14ac:dyDescent="0.25">
      <c r="A57948"/>
    </row>
    <row r="57949" spans="1:1" ht="13.2" x14ac:dyDescent="0.25">
      <c r="A57949"/>
    </row>
    <row r="57950" spans="1:1" ht="13.2" x14ac:dyDescent="0.25">
      <c r="A57950"/>
    </row>
    <row r="57951" spans="1:1" ht="13.2" x14ac:dyDescent="0.25">
      <c r="A57951"/>
    </row>
    <row r="57952" spans="1:1" ht="13.2" x14ac:dyDescent="0.25">
      <c r="A57952"/>
    </row>
    <row r="57953" spans="1:1" ht="13.2" x14ac:dyDescent="0.25">
      <c r="A57953"/>
    </row>
    <row r="57954" spans="1:1" ht="13.2" x14ac:dyDescent="0.25">
      <c r="A57954"/>
    </row>
    <row r="57955" spans="1:1" ht="13.2" x14ac:dyDescent="0.25">
      <c r="A57955"/>
    </row>
    <row r="57956" spans="1:1" ht="13.2" x14ac:dyDescent="0.25">
      <c r="A57956"/>
    </row>
    <row r="57957" spans="1:1" ht="13.2" x14ac:dyDescent="0.25">
      <c r="A57957"/>
    </row>
    <row r="57958" spans="1:1" ht="13.2" x14ac:dyDescent="0.25">
      <c r="A57958"/>
    </row>
    <row r="57959" spans="1:1" ht="13.2" x14ac:dyDescent="0.25">
      <c r="A57959"/>
    </row>
    <row r="57960" spans="1:1" ht="13.2" x14ac:dyDescent="0.25">
      <c r="A57960"/>
    </row>
    <row r="57961" spans="1:1" ht="13.2" x14ac:dyDescent="0.25">
      <c r="A57961"/>
    </row>
    <row r="57962" spans="1:1" ht="13.2" x14ac:dyDescent="0.25">
      <c r="A57962"/>
    </row>
    <row r="57963" spans="1:1" ht="13.2" x14ac:dyDescent="0.25">
      <c r="A57963"/>
    </row>
    <row r="57964" spans="1:1" ht="13.2" x14ac:dyDescent="0.25">
      <c r="A57964"/>
    </row>
    <row r="57965" spans="1:1" ht="13.2" x14ac:dyDescent="0.25">
      <c r="A57965"/>
    </row>
    <row r="57966" spans="1:1" ht="13.2" x14ac:dyDescent="0.25">
      <c r="A57966"/>
    </row>
    <row r="57967" spans="1:1" ht="13.2" x14ac:dyDescent="0.25">
      <c r="A57967"/>
    </row>
    <row r="57968" spans="1:1" ht="13.2" x14ac:dyDescent="0.25">
      <c r="A57968"/>
    </row>
    <row r="57969" spans="1:1" ht="13.2" x14ac:dyDescent="0.25">
      <c r="A57969"/>
    </row>
    <row r="57970" spans="1:1" ht="13.2" x14ac:dyDescent="0.25">
      <c r="A57970"/>
    </row>
    <row r="57971" spans="1:1" ht="13.2" x14ac:dyDescent="0.25">
      <c r="A57971"/>
    </row>
    <row r="57972" spans="1:1" ht="13.2" x14ac:dyDescent="0.25">
      <c r="A57972"/>
    </row>
    <row r="57973" spans="1:1" ht="13.2" x14ac:dyDescent="0.25">
      <c r="A57973"/>
    </row>
    <row r="57974" spans="1:1" ht="13.2" x14ac:dyDescent="0.25">
      <c r="A57974"/>
    </row>
    <row r="57975" spans="1:1" ht="13.2" x14ac:dyDescent="0.25">
      <c r="A57975"/>
    </row>
    <row r="57976" spans="1:1" ht="13.2" x14ac:dyDescent="0.25">
      <c r="A57976"/>
    </row>
    <row r="57977" spans="1:1" ht="13.2" x14ac:dyDescent="0.25">
      <c r="A57977"/>
    </row>
    <row r="57978" spans="1:1" ht="13.2" x14ac:dyDescent="0.25">
      <c r="A57978"/>
    </row>
    <row r="57979" spans="1:1" ht="13.2" x14ac:dyDescent="0.25">
      <c r="A57979"/>
    </row>
    <row r="57980" spans="1:1" ht="13.2" x14ac:dyDescent="0.25">
      <c r="A57980"/>
    </row>
    <row r="57981" spans="1:1" ht="13.2" x14ac:dyDescent="0.25">
      <c r="A57981"/>
    </row>
    <row r="57982" spans="1:1" ht="13.2" x14ac:dyDescent="0.25">
      <c r="A57982"/>
    </row>
    <row r="57983" spans="1:1" ht="13.2" x14ac:dyDescent="0.25">
      <c r="A57983"/>
    </row>
    <row r="57984" spans="1:1" ht="13.2" x14ac:dyDescent="0.25">
      <c r="A57984"/>
    </row>
    <row r="57985" spans="1:1" ht="13.2" x14ac:dyDescent="0.25">
      <c r="A57985"/>
    </row>
    <row r="57986" spans="1:1" ht="13.2" x14ac:dyDescent="0.25">
      <c r="A57986"/>
    </row>
    <row r="57987" spans="1:1" ht="13.2" x14ac:dyDescent="0.25">
      <c r="A57987"/>
    </row>
    <row r="57988" spans="1:1" ht="13.2" x14ac:dyDescent="0.25">
      <c r="A57988"/>
    </row>
    <row r="57989" spans="1:1" ht="13.2" x14ac:dyDescent="0.25">
      <c r="A57989"/>
    </row>
    <row r="57990" spans="1:1" ht="13.2" x14ac:dyDescent="0.25">
      <c r="A57990"/>
    </row>
    <row r="57991" spans="1:1" ht="13.2" x14ac:dyDescent="0.25">
      <c r="A57991"/>
    </row>
    <row r="57992" spans="1:1" ht="13.2" x14ac:dyDescent="0.25">
      <c r="A57992"/>
    </row>
    <row r="57993" spans="1:1" ht="13.2" x14ac:dyDescent="0.25">
      <c r="A57993"/>
    </row>
    <row r="57994" spans="1:1" ht="13.2" x14ac:dyDescent="0.25">
      <c r="A57994"/>
    </row>
    <row r="57995" spans="1:1" ht="13.2" x14ac:dyDescent="0.25">
      <c r="A57995"/>
    </row>
    <row r="57996" spans="1:1" ht="13.2" x14ac:dyDescent="0.25">
      <c r="A57996"/>
    </row>
    <row r="57997" spans="1:1" ht="13.2" x14ac:dyDescent="0.25">
      <c r="A57997"/>
    </row>
    <row r="57998" spans="1:1" ht="13.2" x14ac:dyDescent="0.25">
      <c r="A57998"/>
    </row>
    <row r="57999" spans="1:1" ht="13.2" x14ac:dyDescent="0.25">
      <c r="A57999"/>
    </row>
    <row r="58000" spans="1:1" ht="13.2" x14ac:dyDescent="0.25">
      <c r="A58000"/>
    </row>
    <row r="58001" spans="1:1" ht="13.2" x14ac:dyDescent="0.25">
      <c r="A58001"/>
    </row>
    <row r="58002" spans="1:1" ht="13.2" x14ac:dyDescent="0.25">
      <c r="A58002"/>
    </row>
    <row r="58003" spans="1:1" ht="13.2" x14ac:dyDescent="0.25">
      <c r="A58003"/>
    </row>
    <row r="58004" spans="1:1" ht="13.2" x14ac:dyDescent="0.25">
      <c r="A58004"/>
    </row>
    <row r="58005" spans="1:1" ht="13.2" x14ac:dyDescent="0.25">
      <c r="A58005"/>
    </row>
    <row r="58006" spans="1:1" ht="13.2" x14ac:dyDescent="0.25">
      <c r="A58006"/>
    </row>
    <row r="58007" spans="1:1" ht="13.2" x14ac:dyDescent="0.25">
      <c r="A58007"/>
    </row>
    <row r="58008" spans="1:1" ht="13.2" x14ac:dyDescent="0.25">
      <c r="A58008"/>
    </row>
    <row r="58009" spans="1:1" ht="13.2" x14ac:dyDescent="0.25">
      <c r="A58009"/>
    </row>
    <row r="58010" spans="1:1" ht="13.2" x14ac:dyDescent="0.25">
      <c r="A58010"/>
    </row>
    <row r="58011" spans="1:1" ht="13.2" x14ac:dyDescent="0.25">
      <c r="A58011"/>
    </row>
    <row r="58012" spans="1:1" ht="13.2" x14ac:dyDescent="0.25">
      <c r="A58012"/>
    </row>
    <row r="58013" spans="1:1" ht="13.2" x14ac:dyDescent="0.25">
      <c r="A58013"/>
    </row>
    <row r="58014" spans="1:1" ht="13.2" x14ac:dyDescent="0.25">
      <c r="A58014"/>
    </row>
    <row r="58015" spans="1:1" ht="13.2" x14ac:dyDescent="0.25">
      <c r="A58015"/>
    </row>
    <row r="58016" spans="1:1" ht="13.2" x14ac:dyDescent="0.25">
      <c r="A58016"/>
    </row>
    <row r="58017" spans="1:1" ht="13.2" x14ac:dyDescent="0.25">
      <c r="A58017"/>
    </row>
    <row r="58018" spans="1:1" ht="13.2" x14ac:dyDescent="0.25">
      <c r="A58018"/>
    </row>
    <row r="58019" spans="1:1" ht="13.2" x14ac:dyDescent="0.25">
      <c r="A58019"/>
    </row>
    <row r="58020" spans="1:1" ht="13.2" x14ac:dyDescent="0.25">
      <c r="A58020"/>
    </row>
    <row r="58021" spans="1:1" ht="13.2" x14ac:dyDescent="0.25">
      <c r="A58021"/>
    </row>
    <row r="58022" spans="1:1" ht="13.2" x14ac:dyDescent="0.25">
      <c r="A58022"/>
    </row>
    <row r="58023" spans="1:1" ht="13.2" x14ac:dyDescent="0.25">
      <c r="A58023"/>
    </row>
    <row r="58024" spans="1:1" ht="13.2" x14ac:dyDescent="0.25">
      <c r="A58024"/>
    </row>
    <row r="58025" spans="1:1" ht="13.2" x14ac:dyDescent="0.25">
      <c r="A58025"/>
    </row>
    <row r="58026" spans="1:1" ht="13.2" x14ac:dyDescent="0.25">
      <c r="A58026"/>
    </row>
    <row r="58027" spans="1:1" ht="13.2" x14ac:dyDescent="0.25">
      <c r="A58027"/>
    </row>
    <row r="58028" spans="1:1" ht="13.2" x14ac:dyDescent="0.25">
      <c r="A58028"/>
    </row>
    <row r="58029" spans="1:1" ht="13.2" x14ac:dyDescent="0.25">
      <c r="A58029"/>
    </row>
    <row r="58030" spans="1:1" ht="13.2" x14ac:dyDescent="0.25">
      <c r="A58030"/>
    </row>
    <row r="58031" spans="1:1" ht="13.2" x14ac:dyDescent="0.25">
      <c r="A58031"/>
    </row>
    <row r="58032" spans="1:1" ht="13.2" x14ac:dyDescent="0.25">
      <c r="A58032"/>
    </row>
    <row r="58033" spans="1:1" ht="13.2" x14ac:dyDescent="0.25">
      <c r="A58033"/>
    </row>
    <row r="58034" spans="1:1" ht="13.2" x14ac:dyDescent="0.25">
      <c r="A58034"/>
    </row>
    <row r="58035" spans="1:1" ht="13.2" x14ac:dyDescent="0.25">
      <c r="A58035"/>
    </row>
    <row r="58036" spans="1:1" ht="13.2" x14ac:dyDescent="0.25">
      <c r="A58036"/>
    </row>
    <row r="58037" spans="1:1" ht="13.2" x14ac:dyDescent="0.25">
      <c r="A58037"/>
    </row>
    <row r="58038" spans="1:1" ht="13.2" x14ac:dyDescent="0.25">
      <c r="A58038"/>
    </row>
    <row r="58039" spans="1:1" ht="13.2" x14ac:dyDescent="0.25">
      <c r="A58039"/>
    </row>
    <row r="58040" spans="1:1" ht="13.2" x14ac:dyDescent="0.25">
      <c r="A58040"/>
    </row>
    <row r="58041" spans="1:1" ht="13.2" x14ac:dyDescent="0.25">
      <c r="A58041"/>
    </row>
    <row r="58042" spans="1:1" ht="13.2" x14ac:dyDescent="0.25">
      <c r="A58042"/>
    </row>
    <row r="58043" spans="1:1" ht="13.2" x14ac:dyDescent="0.25">
      <c r="A58043"/>
    </row>
    <row r="58044" spans="1:1" ht="13.2" x14ac:dyDescent="0.25">
      <c r="A58044"/>
    </row>
    <row r="58045" spans="1:1" ht="13.2" x14ac:dyDescent="0.25">
      <c r="A58045"/>
    </row>
    <row r="58046" spans="1:1" ht="13.2" x14ac:dyDescent="0.25">
      <c r="A58046"/>
    </row>
    <row r="58047" spans="1:1" ht="13.2" x14ac:dyDescent="0.25">
      <c r="A58047"/>
    </row>
    <row r="58048" spans="1:1" ht="13.2" x14ac:dyDescent="0.25">
      <c r="A58048"/>
    </row>
    <row r="58049" spans="1:1" ht="13.2" x14ac:dyDescent="0.25">
      <c r="A58049"/>
    </row>
    <row r="58050" spans="1:1" ht="13.2" x14ac:dyDescent="0.25">
      <c r="A58050"/>
    </row>
    <row r="58051" spans="1:1" ht="13.2" x14ac:dyDescent="0.25">
      <c r="A58051"/>
    </row>
    <row r="58052" spans="1:1" ht="13.2" x14ac:dyDescent="0.25">
      <c r="A58052"/>
    </row>
    <row r="58053" spans="1:1" ht="13.2" x14ac:dyDescent="0.25">
      <c r="A58053"/>
    </row>
    <row r="58054" spans="1:1" ht="13.2" x14ac:dyDescent="0.25">
      <c r="A58054"/>
    </row>
    <row r="58055" spans="1:1" ht="13.2" x14ac:dyDescent="0.25">
      <c r="A58055"/>
    </row>
    <row r="58056" spans="1:1" ht="13.2" x14ac:dyDescent="0.25">
      <c r="A58056"/>
    </row>
    <row r="58057" spans="1:1" ht="13.2" x14ac:dyDescent="0.25">
      <c r="A58057"/>
    </row>
    <row r="58058" spans="1:1" ht="13.2" x14ac:dyDescent="0.25">
      <c r="A58058"/>
    </row>
    <row r="58059" spans="1:1" ht="13.2" x14ac:dyDescent="0.25">
      <c r="A58059"/>
    </row>
    <row r="58060" spans="1:1" ht="13.2" x14ac:dyDescent="0.25">
      <c r="A58060"/>
    </row>
    <row r="58061" spans="1:1" ht="13.2" x14ac:dyDescent="0.25">
      <c r="A58061"/>
    </row>
    <row r="58062" spans="1:1" ht="13.2" x14ac:dyDescent="0.25">
      <c r="A58062"/>
    </row>
    <row r="58063" spans="1:1" ht="13.2" x14ac:dyDescent="0.25">
      <c r="A58063"/>
    </row>
    <row r="58064" spans="1:1" ht="13.2" x14ac:dyDescent="0.25">
      <c r="A58064"/>
    </row>
    <row r="58065" spans="1:1" ht="13.2" x14ac:dyDescent="0.25">
      <c r="A58065"/>
    </row>
    <row r="58066" spans="1:1" ht="13.2" x14ac:dyDescent="0.25">
      <c r="A58066"/>
    </row>
    <row r="58067" spans="1:1" ht="13.2" x14ac:dyDescent="0.25">
      <c r="A58067"/>
    </row>
    <row r="58068" spans="1:1" ht="13.2" x14ac:dyDescent="0.25">
      <c r="A58068"/>
    </row>
    <row r="58069" spans="1:1" ht="13.2" x14ac:dyDescent="0.25">
      <c r="A58069"/>
    </row>
    <row r="58070" spans="1:1" ht="13.2" x14ac:dyDescent="0.25">
      <c r="A58070"/>
    </row>
    <row r="58071" spans="1:1" ht="13.2" x14ac:dyDescent="0.25">
      <c r="A58071"/>
    </row>
    <row r="58072" spans="1:1" ht="13.2" x14ac:dyDescent="0.25">
      <c r="A58072"/>
    </row>
    <row r="58073" spans="1:1" ht="13.2" x14ac:dyDescent="0.25">
      <c r="A58073"/>
    </row>
    <row r="58074" spans="1:1" ht="13.2" x14ac:dyDescent="0.25">
      <c r="A58074"/>
    </row>
    <row r="58075" spans="1:1" ht="13.2" x14ac:dyDescent="0.25">
      <c r="A58075"/>
    </row>
    <row r="58076" spans="1:1" ht="13.2" x14ac:dyDescent="0.25">
      <c r="A58076"/>
    </row>
    <row r="58077" spans="1:1" ht="13.2" x14ac:dyDescent="0.25">
      <c r="A58077"/>
    </row>
    <row r="58078" spans="1:1" ht="13.2" x14ac:dyDescent="0.25">
      <c r="A58078"/>
    </row>
    <row r="58079" spans="1:1" ht="13.2" x14ac:dyDescent="0.25">
      <c r="A58079"/>
    </row>
    <row r="58080" spans="1:1" ht="13.2" x14ac:dyDescent="0.25">
      <c r="A58080"/>
    </row>
    <row r="58081" spans="1:1" ht="13.2" x14ac:dyDescent="0.25">
      <c r="A58081"/>
    </row>
    <row r="58082" spans="1:1" ht="13.2" x14ac:dyDescent="0.25">
      <c r="A58082"/>
    </row>
    <row r="58083" spans="1:1" ht="13.2" x14ac:dyDescent="0.25">
      <c r="A58083"/>
    </row>
    <row r="58084" spans="1:1" ht="13.2" x14ac:dyDescent="0.25">
      <c r="A58084"/>
    </row>
    <row r="58085" spans="1:1" ht="13.2" x14ac:dyDescent="0.25">
      <c r="A58085"/>
    </row>
    <row r="58086" spans="1:1" ht="13.2" x14ac:dyDescent="0.25">
      <c r="A58086"/>
    </row>
    <row r="58087" spans="1:1" ht="13.2" x14ac:dyDescent="0.25">
      <c r="A58087"/>
    </row>
    <row r="58088" spans="1:1" ht="13.2" x14ac:dyDescent="0.25">
      <c r="A58088"/>
    </row>
    <row r="58089" spans="1:1" ht="13.2" x14ac:dyDescent="0.25">
      <c r="A58089"/>
    </row>
    <row r="58090" spans="1:1" ht="13.2" x14ac:dyDescent="0.25">
      <c r="A58090"/>
    </row>
    <row r="58091" spans="1:1" ht="13.2" x14ac:dyDescent="0.25">
      <c r="A58091"/>
    </row>
    <row r="58092" spans="1:1" ht="13.2" x14ac:dyDescent="0.25">
      <c r="A58092"/>
    </row>
    <row r="58093" spans="1:1" ht="13.2" x14ac:dyDescent="0.25">
      <c r="A58093"/>
    </row>
    <row r="58094" spans="1:1" ht="13.2" x14ac:dyDescent="0.25">
      <c r="A58094"/>
    </row>
    <row r="58095" spans="1:1" ht="13.2" x14ac:dyDescent="0.25">
      <c r="A58095"/>
    </row>
    <row r="58096" spans="1:1" ht="13.2" x14ac:dyDescent="0.25">
      <c r="A58096"/>
    </row>
    <row r="58097" spans="1:1" ht="13.2" x14ac:dyDescent="0.25">
      <c r="A58097"/>
    </row>
    <row r="58098" spans="1:1" ht="13.2" x14ac:dyDescent="0.25">
      <c r="A58098"/>
    </row>
    <row r="58099" spans="1:1" ht="13.2" x14ac:dyDescent="0.25">
      <c r="A58099"/>
    </row>
    <row r="58100" spans="1:1" ht="13.2" x14ac:dyDescent="0.25">
      <c r="A58100"/>
    </row>
    <row r="58101" spans="1:1" ht="13.2" x14ac:dyDescent="0.25">
      <c r="A58101"/>
    </row>
    <row r="58102" spans="1:1" ht="13.2" x14ac:dyDescent="0.25">
      <c r="A58102"/>
    </row>
    <row r="58103" spans="1:1" ht="13.2" x14ac:dyDescent="0.25">
      <c r="A58103"/>
    </row>
    <row r="58104" spans="1:1" ht="13.2" x14ac:dyDescent="0.25">
      <c r="A58104"/>
    </row>
    <row r="58105" spans="1:1" ht="13.2" x14ac:dyDescent="0.25">
      <c r="A58105"/>
    </row>
    <row r="58106" spans="1:1" ht="13.2" x14ac:dyDescent="0.25">
      <c r="A58106"/>
    </row>
    <row r="58107" spans="1:1" ht="13.2" x14ac:dyDescent="0.25">
      <c r="A58107"/>
    </row>
    <row r="58108" spans="1:1" ht="13.2" x14ac:dyDescent="0.25">
      <c r="A58108"/>
    </row>
    <row r="58109" spans="1:1" ht="13.2" x14ac:dyDescent="0.25">
      <c r="A58109"/>
    </row>
    <row r="58110" spans="1:1" ht="13.2" x14ac:dyDescent="0.25">
      <c r="A58110"/>
    </row>
    <row r="58111" spans="1:1" ht="13.2" x14ac:dyDescent="0.25">
      <c r="A58111"/>
    </row>
    <row r="58112" spans="1:1" ht="13.2" x14ac:dyDescent="0.25">
      <c r="A58112"/>
    </row>
    <row r="58113" spans="1:1" ht="13.2" x14ac:dyDescent="0.25">
      <c r="A58113"/>
    </row>
    <row r="58114" spans="1:1" ht="13.2" x14ac:dyDescent="0.25">
      <c r="A58114"/>
    </row>
    <row r="58115" spans="1:1" ht="13.2" x14ac:dyDescent="0.25">
      <c r="A58115"/>
    </row>
    <row r="58116" spans="1:1" ht="13.2" x14ac:dyDescent="0.25">
      <c r="A58116"/>
    </row>
    <row r="58117" spans="1:1" ht="13.2" x14ac:dyDescent="0.25">
      <c r="A58117"/>
    </row>
    <row r="58118" spans="1:1" ht="13.2" x14ac:dyDescent="0.25">
      <c r="A58118"/>
    </row>
    <row r="58119" spans="1:1" ht="13.2" x14ac:dyDescent="0.25">
      <c r="A58119"/>
    </row>
    <row r="58120" spans="1:1" ht="13.2" x14ac:dyDescent="0.25">
      <c r="A58120"/>
    </row>
    <row r="58121" spans="1:1" ht="13.2" x14ac:dyDescent="0.25">
      <c r="A58121"/>
    </row>
    <row r="58122" spans="1:1" ht="13.2" x14ac:dyDescent="0.25">
      <c r="A58122"/>
    </row>
    <row r="58123" spans="1:1" ht="13.2" x14ac:dyDescent="0.25">
      <c r="A58123"/>
    </row>
    <row r="58124" spans="1:1" ht="13.2" x14ac:dyDescent="0.25">
      <c r="A58124"/>
    </row>
    <row r="58125" spans="1:1" ht="13.2" x14ac:dyDescent="0.25">
      <c r="A58125"/>
    </row>
    <row r="58126" spans="1:1" ht="13.2" x14ac:dyDescent="0.25">
      <c r="A58126"/>
    </row>
    <row r="58127" spans="1:1" ht="13.2" x14ac:dyDescent="0.25">
      <c r="A58127"/>
    </row>
    <row r="58128" spans="1:1" ht="13.2" x14ac:dyDescent="0.25">
      <c r="A58128"/>
    </row>
    <row r="58129" spans="1:1" ht="13.2" x14ac:dyDescent="0.25">
      <c r="A58129"/>
    </row>
    <row r="58130" spans="1:1" ht="13.2" x14ac:dyDescent="0.25">
      <c r="A58130"/>
    </row>
    <row r="58131" spans="1:1" ht="13.2" x14ac:dyDescent="0.25">
      <c r="A58131"/>
    </row>
    <row r="58132" spans="1:1" ht="13.2" x14ac:dyDescent="0.25">
      <c r="A58132"/>
    </row>
    <row r="58133" spans="1:1" ht="13.2" x14ac:dyDescent="0.25">
      <c r="A58133"/>
    </row>
    <row r="58134" spans="1:1" ht="13.2" x14ac:dyDescent="0.25">
      <c r="A58134"/>
    </row>
    <row r="58135" spans="1:1" ht="13.2" x14ac:dyDescent="0.25">
      <c r="A58135"/>
    </row>
    <row r="58136" spans="1:1" ht="13.2" x14ac:dyDescent="0.25">
      <c r="A58136"/>
    </row>
    <row r="58137" spans="1:1" ht="13.2" x14ac:dyDescent="0.25">
      <c r="A58137"/>
    </row>
    <row r="58138" spans="1:1" ht="13.2" x14ac:dyDescent="0.25">
      <c r="A58138"/>
    </row>
    <row r="58139" spans="1:1" ht="13.2" x14ac:dyDescent="0.25">
      <c r="A58139"/>
    </row>
    <row r="58140" spans="1:1" ht="13.2" x14ac:dyDescent="0.25">
      <c r="A58140"/>
    </row>
    <row r="58141" spans="1:1" ht="13.2" x14ac:dyDescent="0.25">
      <c r="A58141"/>
    </row>
    <row r="58142" spans="1:1" ht="13.2" x14ac:dyDescent="0.25">
      <c r="A58142"/>
    </row>
    <row r="58143" spans="1:1" ht="13.2" x14ac:dyDescent="0.25">
      <c r="A58143"/>
    </row>
    <row r="58144" spans="1:1" ht="13.2" x14ac:dyDescent="0.25">
      <c r="A58144"/>
    </row>
    <row r="58145" spans="1:1" ht="13.2" x14ac:dyDescent="0.25">
      <c r="A58145"/>
    </row>
    <row r="58146" spans="1:1" ht="13.2" x14ac:dyDescent="0.25">
      <c r="A58146"/>
    </row>
    <row r="58147" spans="1:1" ht="13.2" x14ac:dyDescent="0.25">
      <c r="A58147"/>
    </row>
    <row r="58148" spans="1:1" ht="13.2" x14ac:dyDescent="0.25">
      <c r="A58148"/>
    </row>
    <row r="58149" spans="1:1" ht="13.2" x14ac:dyDescent="0.25">
      <c r="A58149"/>
    </row>
    <row r="58150" spans="1:1" ht="13.2" x14ac:dyDescent="0.25">
      <c r="A58150"/>
    </row>
    <row r="58151" spans="1:1" ht="13.2" x14ac:dyDescent="0.25">
      <c r="A58151"/>
    </row>
    <row r="58152" spans="1:1" ht="13.2" x14ac:dyDescent="0.25">
      <c r="A58152"/>
    </row>
    <row r="58153" spans="1:1" ht="13.2" x14ac:dyDescent="0.25">
      <c r="A58153"/>
    </row>
    <row r="58154" spans="1:1" ht="13.2" x14ac:dyDescent="0.25">
      <c r="A58154"/>
    </row>
    <row r="58155" spans="1:1" ht="13.2" x14ac:dyDescent="0.25">
      <c r="A58155"/>
    </row>
    <row r="58156" spans="1:1" ht="13.2" x14ac:dyDescent="0.25">
      <c r="A58156"/>
    </row>
    <row r="58157" spans="1:1" ht="13.2" x14ac:dyDescent="0.25">
      <c r="A58157"/>
    </row>
    <row r="58158" spans="1:1" ht="13.2" x14ac:dyDescent="0.25">
      <c r="A58158"/>
    </row>
    <row r="58159" spans="1:1" ht="13.2" x14ac:dyDescent="0.25">
      <c r="A58159"/>
    </row>
    <row r="58160" spans="1:1" ht="13.2" x14ac:dyDescent="0.25">
      <c r="A58160"/>
    </row>
    <row r="58161" spans="1:1" ht="13.2" x14ac:dyDescent="0.25">
      <c r="A58161"/>
    </row>
    <row r="58162" spans="1:1" ht="13.2" x14ac:dyDescent="0.25">
      <c r="A58162"/>
    </row>
    <row r="58163" spans="1:1" ht="13.2" x14ac:dyDescent="0.25">
      <c r="A58163"/>
    </row>
    <row r="58164" spans="1:1" ht="13.2" x14ac:dyDescent="0.25">
      <c r="A58164"/>
    </row>
    <row r="58165" spans="1:1" ht="13.2" x14ac:dyDescent="0.25">
      <c r="A58165"/>
    </row>
    <row r="58166" spans="1:1" ht="13.2" x14ac:dyDescent="0.25">
      <c r="A58166"/>
    </row>
    <row r="58167" spans="1:1" ht="13.2" x14ac:dyDescent="0.25">
      <c r="A58167"/>
    </row>
    <row r="58168" spans="1:1" ht="13.2" x14ac:dyDescent="0.25">
      <c r="A58168"/>
    </row>
    <row r="58169" spans="1:1" ht="13.2" x14ac:dyDescent="0.25">
      <c r="A58169"/>
    </row>
    <row r="58170" spans="1:1" ht="13.2" x14ac:dyDescent="0.25">
      <c r="A58170"/>
    </row>
    <row r="58171" spans="1:1" ht="13.2" x14ac:dyDescent="0.25">
      <c r="A58171"/>
    </row>
    <row r="58172" spans="1:1" ht="13.2" x14ac:dyDescent="0.25">
      <c r="A58172"/>
    </row>
    <row r="58173" spans="1:1" ht="13.2" x14ac:dyDescent="0.25">
      <c r="A58173"/>
    </row>
    <row r="58174" spans="1:1" ht="13.2" x14ac:dyDescent="0.25">
      <c r="A58174"/>
    </row>
    <row r="58175" spans="1:1" ht="13.2" x14ac:dyDescent="0.25">
      <c r="A58175"/>
    </row>
    <row r="58176" spans="1:1" ht="13.2" x14ac:dyDescent="0.25">
      <c r="A58176"/>
    </row>
    <row r="58177" spans="1:1" ht="13.2" x14ac:dyDescent="0.25">
      <c r="A58177"/>
    </row>
    <row r="58178" spans="1:1" ht="13.2" x14ac:dyDescent="0.25">
      <c r="A58178"/>
    </row>
    <row r="58179" spans="1:1" ht="13.2" x14ac:dyDescent="0.25">
      <c r="A58179"/>
    </row>
    <row r="58180" spans="1:1" ht="13.2" x14ac:dyDescent="0.25">
      <c r="A58180"/>
    </row>
    <row r="58181" spans="1:1" ht="13.2" x14ac:dyDescent="0.25">
      <c r="A58181"/>
    </row>
    <row r="58182" spans="1:1" ht="13.2" x14ac:dyDescent="0.25">
      <c r="A58182"/>
    </row>
    <row r="58183" spans="1:1" ht="13.2" x14ac:dyDescent="0.25">
      <c r="A58183"/>
    </row>
    <row r="58184" spans="1:1" ht="13.2" x14ac:dyDescent="0.25">
      <c r="A58184"/>
    </row>
    <row r="58185" spans="1:1" ht="13.2" x14ac:dyDescent="0.25">
      <c r="A58185"/>
    </row>
    <row r="58186" spans="1:1" ht="13.2" x14ac:dyDescent="0.25">
      <c r="A58186"/>
    </row>
    <row r="58187" spans="1:1" ht="13.2" x14ac:dyDescent="0.25">
      <c r="A58187"/>
    </row>
    <row r="58188" spans="1:1" ht="13.2" x14ac:dyDescent="0.25">
      <c r="A58188"/>
    </row>
    <row r="58189" spans="1:1" ht="13.2" x14ac:dyDescent="0.25">
      <c r="A58189"/>
    </row>
    <row r="58190" spans="1:1" ht="13.2" x14ac:dyDescent="0.25">
      <c r="A58190"/>
    </row>
    <row r="58191" spans="1:1" ht="13.2" x14ac:dyDescent="0.25">
      <c r="A58191"/>
    </row>
    <row r="58192" spans="1:1" ht="13.2" x14ac:dyDescent="0.25">
      <c r="A58192"/>
    </row>
    <row r="58193" spans="1:1" ht="13.2" x14ac:dyDescent="0.25">
      <c r="A58193"/>
    </row>
    <row r="58194" spans="1:1" ht="13.2" x14ac:dyDescent="0.25">
      <c r="A58194"/>
    </row>
    <row r="58195" spans="1:1" ht="13.2" x14ac:dyDescent="0.25">
      <c r="A58195"/>
    </row>
    <row r="58196" spans="1:1" ht="13.2" x14ac:dyDescent="0.25">
      <c r="A58196"/>
    </row>
    <row r="58197" spans="1:1" ht="13.2" x14ac:dyDescent="0.25">
      <c r="A58197"/>
    </row>
    <row r="58198" spans="1:1" ht="13.2" x14ac:dyDescent="0.25">
      <c r="A58198"/>
    </row>
    <row r="58199" spans="1:1" ht="13.2" x14ac:dyDescent="0.25">
      <c r="A58199"/>
    </row>
    <row r="58200" spans="1:1" ht="13.2" x14ac:dyDescent="0.25">
      <c r="A58200"/>
    </row>
    <row r="58201" spans="1:1" ht="13.2" x14ac:dyDescent="0.25">
      <c r="A58201"/>
    </row>
    <row r="58202" spans="1:1" ht="13.2" x14ac:dyDescent="0.25">
      <c r="A58202"/>
    </row>
    <row r="58203" spans="1:1" ht="13.2" x14ac:dyDescent="0.25">
      <c r="A58203"/>
    </row>
    <row r="58204" spans="1:1" ht="13.2" x14ac:dyDescent="0.25">
      <c r="A58204"/>
    </row>
    <row r="58205" spans="1:1" ht="13.2" x14ac:dyDescent="0.25">
      <c r="A58205"/>
    </row>
    <row r="58206" spans="1:1" ht="13.2" x14ac:dyDescent="0.25">
      <c r="A58206"/>
    </row>
    <row r="58207" spans="1:1" ht="13.2" x14ac:dyDescent="0.25">
      <c r="A58207"/>
    </row>
    <row r="58208" spans="1:1" ht="13.2" x14ac:dyDescent="0.25">
      <c r="A58208"/>
    </row>
    <row r="58209" spans="1:1" ht="13.2" x14ac:dyDescent="0.25">
      <c r="A58209"/>
    </row>
    <row r="58210" spans="1:1" ht="13.2" x14ac:dyDescent="0.25">
      <c r="A58210"/>
    </row>
    <row r="58211" spans="1:1" ht="13.2" x14ac:dyDescent="0.25">
      <c r="A58211"/>
    </row>
    <row r="58212" spans="1:1" ht="13.2" x14ac:dyDescent="0.25">
      <c r="A58212"/>
    </row>
    <row r="58213" spans="1:1" ht="13.2" x14ac:dyDescent="0.25">
      <c r="A58213"/>
    </row>
    <row r="58214" spans="1:1" ht="13.2" x14ac:dyDescent="0.25">
      <c r="A58214"/>
    </row>
    <row r="58215" spans="1:1" ht="13.2" x14ac:dyDescent="0.25">
      <c r="A58215"/>
    </row>
    <row r="58216" spans="1:1" ht="13.2" x14ac:dyDescent="0.25">
      <c r="A58216"/>
    </row>
    <row r="58217" spans="1:1" ht="13.2" x14ac:dyDescent="0.25">
      <c r="A58217"/>
    </row>
    <row r="58218" spans="1:1" ht="13.2" x14ac:dyDescent="0.25">
      <c r="A58218"/>
    </row>
    <row r="58219" spans="1:1" ht="13.2" x14ac:dyDescent="0.25">
      <c r="A58219"/>
    </row>
    <row r="58220" spans="1:1" ht="13.2" x14ac:dyDescent="0.25">
      <c r="A58220"/>
    </row>
    <row r="58221" spans="1:1" ht="13.2" x14ac:dyDescent="0.25">
      <c r="A58221"/>
    </row>
    <row r="58222" spans="1:1" ht="13.2" x14ac:dyDescent="0.25">
      <c r="A58222"/>
    </row>
    <row r="58223" spans="1:1" ht="13.2" x14ac:dyDescent="0.25">
      <c r="A58223"/>
    </row>
    <row r="58224" spans="1:1" ht="13.2" x14ac:dyDescent="0.25">
      <c r="A58224"/>
    </row>
    <row r="58225" spans="1:1" ht="13.2" x14ac:dyDescent="0.25">
      <c r="A58225"/>
    </row>
    <row r="58226" spans="1:1" ht="13.2" x14ac:dyDescent="0.25">
      <c r="A58226"/>
    </row>
    <row r="58227" spans="1:1" ht="13.2" x14ac:dyDescent="0.25">
      <c r="A58227"/>
    </row>
    <row r="58228" spans="1:1" ht="13.2" x14ac:dyDescent="0.25">
      <c r="A58228"/>
    </row>
    <row r="58229" spans="1:1" ht="13.2" x14ac:dyDescent="0.25">
      <c r="A58229"/>
    </row>
    <row r="58230" spans="1:1" ht="13.2" x14ac:dyDescent="0.25">
      <c r="A58230"/>
    </row>
    <row r="58231" spans="1:1" ht="13.2" x14ac:dyDescent="0.25">
      <c r="A58231"/>
    </row>
    <row r="58232" spans="1:1" ht="13.2" x14ac:dyDescent="0.25">
      <c r="A58232"/>
    </row>
    <row r="58233" spans="1:1" ht="13.2" x14ac:dyDescent="0.25">
      <c r="A58233"/>
    </row>
    <row r="58234" spans="1:1" ht="13.2" x14ac:dyDescent="0.25">
      <c r="A58234"/>
    </row>
    <row r="58235" spans="1:1" ht="13.2" x14ac:dyDescent="0.25">
      <c r="A58235"/>
    </row>
    <row r="58236" spans="1:1" ht="13.2" x14ac:dyDescent="0.25">
      <c r="A58236"/>
    </row>
    <row r="58237" spans="1:1" ht="13.2" x14ac:dyDescent="0.25">
      <c r="A58237"/>
    </row>
    <row r="58238" spans="1:1" ht="13.2" x14ac:dyDescent="0.25">
      <c r="A58238"/>
    </row>
    <row r="58239" spans="1:1" ht="13.2" x14ac:dyDescent="0.25">
      <c r="A58239"/>
    </row>
    <row r="58240" spans="1:1" ht="13.2" x14ac:dyDescent="0.25">
      <c r="A58240"/>
    </row>
    <row r="58241" spans="1:1" ht="13.2" x14ac:dyDescent="0.25">
      <c r="A58241"/>
    </row>
    <row r="58242" spans="1:1" ht="13.2" x14ac:dyDescent="0.25">
      <c r="A58242"/>
    </row>
    <row r="58243" spans="1:1" ht="13.2" x14ac:dyDescent="0.25">
      <c r="A58243"/>
    </row>
    <row r="58244" spans="1:1" ht="13.2" x14ac:dyDescent="0.25">
      <c r="A58244"/>
    </row>
    <row r="58245" spans="1:1" ht="13.2" x14ac:dyDescent="0.25">
      <c r="A58245"/>
    </row>
    <row r="58246" spans="1:1" ht="13.2" x14ac:dyDescent="0.25">
      <c r="A58246"/>
    </row>
    <row r="58247" spans="1:1" ht="13.2" x14ac:dyDescent="0.25">
      <c r="A58247"/>
    </row>
    <row r="58248" spans="1:1" ht="13.2" x14ac:dyDescent="0.25">
      <c r="A58248"/>
    </row>
    <row r="58249" spans="1:1" ht="13.2" x14ac:dyDescent="0.25">
      <c r="A58249"/>
    </row>
    <row r="58250" spans="1:1" ht="13.2" x14ac:dyDescent="0.25">
      <c r="A58250"/>
    </row>
    <row r="58251" spans="1:1" ht="13.2" x14ac:dyDescent="0.25">
      <c r="A58251"/>
    </row>
    <row r="58252" spans="1:1" ht="13.2" x14ac:dyDescent="0.25">
      <c r="A58252"/>
    </row>
    <row r="58253" spans="1:1" ht="13.2" x14ac:dyDescent="0.25">
      <c r="A58253"/>
    </row>
    <row r="58254" spans="1:1" ht="13.2" x14ac:dyDescent="0.25">
      <c r="A58254"/>
    </row>
    <row r="58255" spans="1:1" ht="13.2" x14ac:dyDescent="0.25">
      <c r="A58255"/>
    </row>
    <row r="58256" spans="1:1" ht="13.2" x14ac:dyDescent="0.25">
      <c r="A58256"/>
    </row>
    <row r="58257" spans="1:1" ht="13.2" x14ac:dyDescent="0.25">
      <c r="A58257"/>
    </row>
    <row r="58258" spans="1:1" ht="13.2" x14ac:dyDescent="0.25">
      <c r="A58258"/>
    </row>
    <row r="58259" spans="1:1" ht="13.2" x14ac:dyDescent="0.25">
      <c r="A58259"/>
    </row>
    <row r="58260" spans="1:1" ht="13.2" x14ac:dyDescent="0.25">
      <c r="A58260"/>
    </row>
    <row r="58261" spans="1:1" ht="13.2" x14ac:dyDescent="0.25">
      <c r="A58261"/>
    </row>
    <row r="58262" spans="1:1" ht="13.2" x14ac:dyDescent="0.25">
      <c r="A58262"/>
    </row>
    <row r="58263" spans="1:1" ht="13.2" x14ac:dyDescent="0.25">
      <c r="A58263"/>
    </row>
    <row r="58264" spans="1:1" ht="13.2" x14ac:dyDescent="0.25">
      <c r="A58264"/>
    </row>
    <row r="58265" spans="1:1" ht="13.2" x14ac:dyDescent="0.25">
      <c r="A58265"/>
    </row>
    <row r="58266" spans="1:1" ht="13.2" x14ac:dyDescent="0.25">
      <c r="A58266"/>
    </row>
    <row r="58267" spans="1:1" ht="13.2" x14ac:dyDescent="0.25">
      <c r="A58267"/>
    </row>
    <row r="58268" spans="1:1" ht="13.2" x14ac:dyDescent="0.25">
      <c r="A58268"/>
    </row>
    <row r="58269" spans="1:1" ht="13.2" x14ac:dyDescent="0.25">
      <c r="A58269"/>
    </row>
    <row r="58270" spans="1:1" ht="13.2" x14ac:dyDescent="0.25">
      <c r="A58270"/>
    </row>
    <row r="58271" spans="1:1" ht="13.2" x14ac:dyDescent="0.25">
      <c r="A58271"/>
    </row>
    <row r="58272" spans="1:1" ht="13.2" x14ac:dyDescent="0.25">
      <c r="A58272"/>
    </row>
    <row r="58273" spans="1:1" ht="13.2" x14ac:dyDescent="0.25">
      <c r="A58273"/>
    </row>
    <row r="58274" spans="1:1" ht="13.2" x14ac:dyDescent="0.25">
      <c r="A58274"/>
    </row>
    <row r="58275" spans="1:1" ht="13.2" x14ac:dyDescent="0.25">
      <c r="A58275"/>
    </row>
    <row r="58276" spans="1:1" ht="13.2" x14ac:dyDescent="0.25">
      <c r="A58276"/>
    </row>
    <row r="58277" spans="1:1" ht="13.2" x14ac:dyDescent="0.25">
      <c r="A58277"/>
    </row>
    <row r="58278" spans="1:1" ht="13.2" x14ac:dyDescent="0.25">
      <c r="A58278"/>
    </row>
    <row r="58279" spans="1:1" ht="13.2" x14ac:dyDescent="0.25">
      <c r="A58279"/>
    </row>
    <row r="58280" spans="1:1" ht="13.2" x14ac:dyDescent="0.25">
      <c r="A58280"/>
    </row>
    <row r="58281" spans="1:1" ht="13.2" x14ac:dyDescent="0.25">
      <c r="A58281"/>
    </row>
    <row r="58282" spans="1:1" ht="13.2" x14ac:dyDescent="0.25">
      <c r="A58282"/>
    </row>
    <row r="58283" spans="1:1" ht="13.2" x14ac:dyDescent="0.25">
      <c r="A58283"/>
    </row>
    <row r="58284" spans="1:1" ht="13.2" x14ac:dyDescent="0.25">
      <c r="A58284"/>
    </row>
    <row r="58285" spans="1:1" ht="13.2" x14ac:dyDescent="0.25">
      <c r="A58285"/>
    </row>
    <row r="58286" spans="1:1" ht="13.2" x14ac:dyDescent="0.25">
      <c r="A58286"/>
    </row>
    <row r="58287" spans="1:1" ht="13.2" x14ac:dyDescent="0.25">
      <c r="A58287"/>
    </row>
    <row r="58288" spans="1:1" ht="13.2" x14ac:dyDescent="0.25">
      <c r="A58288"/>
    </row>
    <row r="58289" spans="1:1" ht="13.2" x14ac:dyDescent="0.25">
      <c r="A58289"/>
    </row>
    <row r="58290" spans="1:1" ht="13.2" x14ac:dyDescent="0.25">
      <c r="A58290"/>
    </row>
    <row r="58291" spans="1:1" ht="13.2" x14ac:dyDescent="0.25">
      <c r="A58291"/>
    </row>
    <row r="58292" spans="1:1" ht="13.2" x14ac:dyDescent="0.25">
      <c r="A58292"/>
    </row>
    <row r="58293" spans="1:1" ht="13.2" x14ac:dyDescent="0.25">
      <c r="A58293"/>
    </row>
    <row r="58294" spans="1:1" ht="13.2" x14ac:dyDescent="0.25">
      <c r="A58294"/>
    </row>
    <row r="58295" spans="1:1" ht="13.2" x14ac:dyDescent="0.25">
      <c r="A58295"/>
    </row>
    <row r="58296" spans="1:1" ht="13.2" x14ac:dyDescent="0.25">
      <c r="A58296"/>
    </row>
    <row r="58297" spans="1:1" ht="13.2" x14ac:dyDescent="0.25">
      <c r="A58297"/>
    </row>
    <row r="58298" spans="1:1" ht="13.2" x14ac:dyDescent="0.25">
      <c r="A58298"/>
    </row>
    <row r="58299" spans="1:1" ht="13.2" x14ac:dyDescent="0.25">
      <c r="A58299"/>
    </row>
    <row r="58300" spans="1:1" ht="13.2" x14ac:dyDescent="0.25">
      <c r="A58300"/>
    </row>
    <row r="58301" spans="1:1" ht="13.2" x14ac:dyDescent="0.25">
      <c r="A58301"/>
    </row>
    <row r="58302" spans="1:1" ht="13.2" x14ac:dyDescent="0.25">
      <c r="A58302"/>
    </row>
    <row r="58303" spans="1:1" ht="13.2" x14ac:dyDescent="0.25">
      <c r="A58303"/>
    </row>
    <row r="58304" spans="1:1" ht="13.2" x14ac:dyDescent="0.25">
      <c r="A58304"/>
    </row>
    <row r="58305" spans="1:1" ht="13.2" x14ac:dyDescent="0.25">
      <c r="A58305"/>
    </row>
    <row r="58306" spans="1:1" ht="13.2" x14ac:dyDescent="0.25">
      <c r="A58306"/>
    </row>
    <row r="58307" spans="1:1" ht="13.2" x14ac:dyDescent="0.25">
      <c r="A58307"/>
    </row>
    <row r="58308" spans="1:1" ht="13.2" x14ac:dyDescent="0.25">
      <c r="A58308"/>
    </row>
    <row r="58309" spans="1:1" ht="13.2" x14ac:dyDescent="0.25">
      <c r="A58309"/>
    </row>
    <row r="58310" spans="1:1" ht="13.2" x14ac:dyDescent="0.25">
      <c r="A58310"/>
    </row>
    <row r="58311" spans="1:1" ht="13.2" x14ac:dyDescent="0.25">
      <c r="A58311"/>
    </row>
    <row r="58312" spans="1:1" ht="13.2" x14ac:dyDescent="0.25">
      <c r="A58312"/>
    </row>
    <row r="58313" spans="1:1" ht="13.2" x14ac:dyDescent="0.25">
      <c r="A58313"/>
    </row>
    <row r="58314" spans="1:1" ht="13.2" x14ac:dyDescent="0.25">
      <c r="A58314"/>
    </row>
    <row r="58315" spans="1:1" ht="13.2" x14ac:dyDescent="0.25">
      <c r="A58315"/>
    </row>
    <row r="58316" spans="1:1" ht="13.2" x14ac:dyDescent="0.25">
      <c r="A58316"/>
    </row>
    <row r="58317" spans="1:1" ht="13.2" x14ac:dyDescent="0.25">
      <c r="A58317"/>
    </row>
    <row r="58318" spans="1:1" ht="13.2" x14ac:dyDescent="0.25">
      <c r="A58318"/>
    </row>
    <row r="58319" spans="1:1" ht="13.2" x14ac:dyDescent="0.25">
      <c r="A58319"/>
    </row>
    <row r="58320" spans="1:1" ht="13.2" x14ac:dyDescent="0.25">
      <c r="A58320"/>
    </row>
    <row r="58321" spans="1:1" ht="13.2" x14ac:dyDescent="0.25">
      <c r="A58321"/>
    </row>
    <row r="58322" spans="1:1" ht="13.2" x14ac:dyDescent="0.25">
      <c r="A58322"/>
    </row>
    <row r="58323" spans="1:1" ht="13.2" x14ac:dyDescent="0.25">
      <c r="A58323"/>
    </row>
    <row r="58324" spans="1:1" ht="13.2" x14ac:dyDescent="0.25">
      <c r="A58324"/>
    </row>
    <row r="58325" spans="1:1" ht="13.2" x14ac:dyDescent="0.25">
      <c r="A58325"/>
    </row>
    <row r="58326" spans="1:1" ht="13.2" x14ac:dyDescent="0.25">
      <c r="A58326"/>
    </row>
    <row r="58327" spans="1:1" ht="13.2" x14ac:dyDescent="0.25">
      <c r="A58327"/>
    </row>
    <row r="58328" spans="1:1" ht="13.2" x14ac:dyDescent="0.25">
      <c r="A58328"/>
    </row>
    <row r="58329" spans="1:1" ht="13.2" x14ac:dyDescent="0.25">
      <c r="A58329"/>
    </row>
    <row r="58330" spans="1:1" ht="13.2" x14ac:dyDescent="0.25">
      <c r="A58330"/>
    </row>
    <row r="58331" spans="1:1" ht="13.2" x14ac:dyDescent="0.25">
      <c r="A58331"/>
    </row>
    <row r="58332" spans="1:1" ht="13.2" x14ac:dyDescent="0.25">
      <c r="A58332"/>
    </row>
    <row r="58333" spans="1:1" ht="13.2" x14ac:dyDescent="0.25">
      <c r="A58333"/>
    </row>
    <row r="58334" spans="1:1" ht="13.2" x14ac:dyDescent="0.25">
      <c r="A58334"/>
    </row>
    <row r="58335" spans="1:1" ht="13.2" x14ac:dyDescent="0.25">
      <c r="A58335"/>
    </row>
    <row r="58336" spans="1:1" ht="13.2" x14ac:dyDescent="0.25">
      <c r="A58336"/>
    </row>
    <row r="58337" spans="1:1" ht="13.2" x14ac:dyDescent="0.25">
      <c r="A58337"/>
    </row>
    <row r="58338" spans="1:1" ht="13.2" x14ac:dyDescent="0.25">
      <c r="A58338"/>
    </row>
    <row r="58339" spans="1:1" ht="13.2" x14ac:dyDescent="0.25">
      <c r="A58339"/>
    </row>
    <row r="58340" spans="1:1" ht="13.2" x14ac:dyDescent="0.25">
      <c r="A58340"/>
    </row>
    <row r="58341" spans="1:1" ht="13.2" x14ac:dyDescent="0.25">
      <c r="A58341"/>
    </row>
    <row r="58342" spans="1:1" ht="13.2" x14ac:dyDescent="0.25">
      <c r="A58342"/>
    </row>
    <row r="58343" spans="1:1" ht="13.2" x14ac:dyDescent="0.25">
      <c r="A58343"/>
    </row>
    <row r="58344" spans="1:1" ht="13.2" x14ac:dyDescent="0.25">
      <c r="A58344"/>
    </row>
    <row r="58345" spans="1:1" ht="13.2" x14ac:dyDescent="0.25">
      <c r="A58345"/>
    </row>
    <row r="58346" spans="1:1" ht="13.2" x14ac:dyDescent="0.25">
      <c r="A58346"/>
    </row>
    <row r="58347" spans="1:1" ht="13.2" x14ac:dyDescent="0.25">
      <c r="A58347"/>
    </row>
    <row r="58348" spans="1:1" ht="13.2" x14ac:dyDescent="0.25">
      <c r="A58348"/>
    </row>
    <row r="58349" spans="1:1" ht="13.2" x14ac:dyDescent="0.25">
      <c r="A58349"/>
    </row>
    <row r="58350" spans="1:1" ht="13.2" x14ac:dyDescent="0.25">
      <c r="A58350"/>
    </row>
    <row r="58351" spans="1:1" ht="13.2" x14ac:dyDescent="0.25">
      <c r="A58351"/>
    </row>
    <row r="58352" spans="1:1" ht="13.2" x14ac:dyDescent="0.25">
      <c r="A58352"/>
    </row>
    <row r="58353" spans="1:1" ht="13.2" x14ac:dyDescent="0.25">
      <c r="A58353"/>
    </row>
    <row r="58354" spans="1:1" ht="13.2" x14ac:dyDescent="0.25">
      <c r="A58354"/>
    </row>
    <row r="58355" spans="1:1" ht="13.2" x14ac:dyDescent="0.25">
      <c r="A58355"/>
    </row>
    <row r="58356" spans="1:1" ht="13.2" x14ac:dyDescent="0.25">
      <c r="A58356"/>
    </row>
    <row r="58357" spans="1:1" ht="13.2" x14ac:dyDescent="0.25">
      <c r="A58357"/>
    </row>
    <row r="58358" spans="1:1" ht="13.2" x14ac:dyDescent="0.25">
      <c r="A58358"/>
    </row>
    <row r="58359" spans="1:1" ht="13.2" x14ac:dyDescent="0.25">
      <c r="A58359"/>
    </row>
    <row r="58360" spans="1:1" ht="13.2" x14ac:dyDescent="0.25">
      <c r="A58360"/>
    </row>
    <row r="58361" spans="1:1" ht="13.2" x14ac:dyDescent="0.25">
      <c r="A58361"/>
    </row>
    <row r="58362" spans="1:1" ht="13.2" x14ac:dyDescent="0.25">
      <c r="A58362"/>
    </row>
    <row r="58363" spans="1:1" ht="13.2" x14ac:dyDescent="0.25">
      <c r="A58363"/>
    </row>
    <row r="58364" spans="1:1" ht="13.2" x14ac:dyDescent="0.25">
      <c r="A58364"/>
    </row>
    <row r="58365" spans="1:1" ht="13.2" x14ac:dyDescent="0.25">
      <c r="A58365"/>
    </row>
    <row r="58366" spans="1:1" ht="13.2" x14ac:dyDescent="0.25">
      <c r="A58366"/>
    </row>
    <row r="58367" spans="1:1" ht="13.2" x14ac:dyDescent="0.25">
      <c r="A58367"/>
    </row>
    <row r="58368" spans="1:1" ht="13.2" x14ac:dyDescent="0.25">
      <c r="A58368"/>
    </row>
    <row r="58369" spans="1:1" ht="13.2" x14ac:dyDescent="0.25">
      <c r="A58369"/>
    </row>
    <row r="58370" spans="1:1" ht="13.2" x14ac:dyDescent="0.25">
      <c r="A58370"/>
    </row>
    <row r="58371" spans="1:1" ht="13.2" x14ac:dyDescent="0.25">
      <c r="A58371"/>
    </row>
    <row r="58372" spans="1:1" ht="13.2" x14ac:dyDescent="0.25">
      <c r="A58372"/>
    </row>
    <row r="58373" spans="1:1" ht="13.2" x14ac:dyDescent="0.25">
      <c r="A58373"/>
    </row>
    <row r="58374" spans="1:1" ht="13.2" x14ac:dyDescent="0.25">
      <c r="A58374"/>
    </row>
    <row r="58375" spans="1:1" ht="13.2" x14ac:dyDescent="0.25">
      <c r="A58375"/>
    </row>
    <row r="58376" spans="1:1" ht="13.2" x14ac:dyDescent="0.25">
      <c r="A58376"/>
    </row>
    <row r="58377" spans="1:1" ht="13.2" x14ac:dyDescent="0.25">
      <c r="A58377"/>
    </row>
    <row r="58378" spans="1:1" ht="13.2" x14ac:dyDescent="0.25">
      <c r="A58378"/>
    </row>
    <row r="58379" spans="1:1" ht="13.2" x14ac:dyDescent="0.25">
      <c r="A58379"/>
    </row>
    <row r="58380" spans="1:1" ht="13.2" x14ac:dyDescent="0.25">
      <c r="A58380"/>
    </row>
    <row r="58381" spans="1:1" ht="13.2" x14ac:dyDescent="0.25">
      <c r="A58381"/>
    </row>
    <row r="58382" spans="1:1" ht="13.2" x14ac:dyDescent="0.25">
      <c r="A58382"/>
    </row>
    <row r="58383" spans="1:1" ht="13.2" x14ac:dyDescent="0.25">
      <c r="A58383"/>
    </row>
    <row r="58384" spans="1:1" ht="13.2" x14ac:dyDescent="0.25">
      <c r="A58384"/>
    </row>
    <row r="58385" spans="1:1" ht="13.2" x14ac:dyDescent="0.25">
      <c r="A58385"/>
    </row>
    <row r="58386" spans="1:1" ht="13.2" x14ac:dyDescent="0.25">
      <c r="A58386"/>
    </row>
    <row r="58387" spans="1:1" ht="13.2" x14ac:dyDescent="0.25">
      <c r="A58387"/>
    </row>
    <row r="58388" spans="1:1" ht="13.2" x14ac:dyDescent="0.25">
      <c r="A58388"/>
    </row>
    <row r="58389" spans="1:1" ht="13.2" x14ac:dyDescent="0.25">
      <c r="A58389"/>
    </row>
    <row r="58390" spans="1:1" ht="13.2" x14ac:dyDescent="0.25">
      <c r="A58390"/>
    </row>
    <row r="58391" spans="1:1" ht="13.2" x14ac:dyDescent="0.25">
      <c r="A58391"/>
    </row>
    <row r="58392" spans="1:1" ht="13.2" x14ac:dyDescent="0.25">
      <c r="A58392"/>
    </row>
    <row r="58393" spans="1:1" ht="13.2" x14ac:dyDescent="0.25">
      <c r="A58393"/>
    </row>
    <row r="58394" spans="1:1" ht="13.2" x14ac:dyDescent="0.25">
      <c r="A58394"/>
    </row>
    <row r="58395" spans="1:1" ht="13.2" x14ac:dyDescent="0.25">
      <c r="A58395"/>
    </row>
    <row r="58396" spans="1:1" ht="13.2" x14ac:dyDescent="0.25">
      <c r="A58396"/>
    </row>
    <row r="58397" spans="1:1" ht="13.2" x14ac:dyDescent="0.25">
      <c r="A58397"/>
    </row>
    <row r="58398" spans="1:1" ht="13.2" x14ac:dyDescent="0.25">
      <c r="A58398"/>
    </row>
    <row r="58399" spans="1:1" ht="13.2" x14ac:dyDescent="0.25">
      <c r="A58399"/>
    </row>
    <row r="58400" spans="1:1" ht="13.2" x14ac:dyDescent="0.25">
      <c r="A58400"/>
    </row>
    <row r="58401" spans="1:1" ht="13.2" x14ac:dyDescent="0.25">
      <c r="A58401"/>
    </row>
    <row r="58402" spans="1:1" ht="13.2" x14ac:dyDescent="0.25">
      <c r="A58402"/>
    </row>
    <row r="58403" spans="1:1" ht="13.2" x14ac:dyDescent="0.25">
      <c r="A58403"/>
    </row>
    <row r="58404" spans="1:1" ht="13.2" x14ac:dyDescent="0.25">
      <c r="A58404"/>
    </row>
    <row r="58405" spans="1:1" ht="13.2" x14ac:dyDescent="0.25">
      <c r="A58405"/>
    </row>
    <row r="58406" spans="1:1" ht="13.2" x14ac:dyDescent="0.25">
      <c r="A58406"/>
    </row>
    <row r="58407" spans="1:1" ht="13.2" x14ac:dyDescent="0.25">
      <c r="A58407"/>
    </row>
    <row r="58408" spans="1:1" ht="13.2" x14ac:dyDescent="0.25">
      <c r="A58408"/>
    </row>
    <row r="58409" spans="1:1" ht="13.2" x14ac:dyDescent="0.25">
      <c r="A58409"/>
    </row>
    <row r="58410" spans="1:1" ht="13.2" x14ac:dyDescent="0.25">
      <c r="A58410"/>
    </row>
    <row r="58411" spans="1:1" ht="13.2" x14ac:dyDescent="0.25">
      <c r="A58411"/>
    </row>
    <row r="58412" spans="1:1" ht="13.2" x14ac:dyDescent="0.25">
      <c r="A58412"/>
    </row>
    <row r="58413" spans="1:1" ht="13.2" x14ac:dyDescent="0.25">
      <c r="A58413"/>
    </row>
    <row r="58414" spans="1:1" ht="13.2" x14ac:dyDescent="0.25">
      <c r="A58414"/>
    </row>
    <row r="58415" spans="1:1" ht="13.2" x14ac:dyDescent="0.25">
      <c r="A58415"/>
    </row>
    <row r="58416" spans="1:1" ht="13.2" x14ac:dyDescent="0.25">
      <c r="A58416"/>
    </row>
    <row r="58417" spans="1:1" ht="13.2" x14ac:dyDescent="0.25">
      <c r="A58417"/>
    </row>
    <row r="58418" spans="1:1" ht="13.2" x14ac:dyDescent="0.25">
      <c r="A58418"/>
    </row>
    <row r="58419" spans="1:1" ht="13.2" x14ac:dyDescent="0.25">
      <c r="A58419"/>
    </row>
    <row r="58420" spans="1:1" ht="13.2" x14ac:dyDescent="0.25">
      <c r="A58420"/>
    </row>
    <row r="58421" spans="1:1" ht="13.2" x14ac:dyDescent="0.25">
      <c r="A58421"/>
    </row>
    <row r="58422" spans="1:1" ht="13.2" x14ac:dyDescent="0.25">
      <c r="A58422"/>
    </row>
    <row r="58423" spans="1:1" ht="13.2" x14ac:dyDescent="0.25">
      <c r="A58423"/>
    </row>
    <row r="58424" spans="1:1" ht="13.2" x14ac:dyDescent="0.25">
      <c r="A58424"/>
    </row>
    <row r="58425" spans="1:1" ht="13.2" x14ac:dyDescent="0.25">
      <c r="A58425"/>
    </row>
    <row r="58426" spans="1:1" ht="13.2" x14ac:dyDescent="0.25">
      <c r="A58426"/>
    </row>
    <row r="58427" spans="1:1" ht="13.2" x14ac:dyDescent="0.25">
      <c r="A58427"/>
    </row>
    <row r="58428" spans="1:1" ht="13.2" x14ac:dyDescent="0.25">
      <c r="A58428"/>
    </row>
    <row r="58429" spans="1:1" ht="13.2" x14ac:dyDescent="0.25">
      <c r="A58429"/>
    </row>
    <row r="58430" spans="1:1" ht="13.2" x14ac:dyDescent="0.25">
      <c r="A58430"/>
    </row>
    <row r="58431" spans="1:1" ht="13.2" x14ac:dyDescent="0.25">
      <c r="A58431"/>
    </row>
    <row r="58432" spans="1:1" ht="13.2" x14ac:dyDescent="0.25">
      <c r="A58432"/>
    </row>
    <row r="58433" spans="1:1" ht="13.2" x14ac:dyDescent="0.25">
      <c r="A58433"/>
    </row>
    <row r="58434" spans="1:1" ht="13.2" x14ac:dyDescent="0.25">
      <c r="A58434"/>
    </row>
    <row r="58435" spans="1:1" ht="13.2" x14ac:dyDescent="0.25">
      <c r="A58435"/>
    </row>
    <row r="58436" spans="1:1" ht="13.2" x14ac:dyDescent="0.25">
      <c r="A58436"/>
    </row>
    <row r="58437" spans="1:1" ht="13.2" x14ac:dyDescent="0.25">
      <c r="A58437"/>
    </row>
    <row r="58438" spans="1:1" ht="13.2" x14ac:dyDescent="0.25">
      <c r="A58438"/>
    </row>
    <row r="58439" spans="1:1" ht="13.2" x14ac:dyDescent="0.25">
      <c r="A58439"/>
    </row>
    <row r="58440" spans="1:1" ht="13.2" x14ac:dyDescent="0.25">
      <c r="A58440"/>
    </row>
    <row r="58441" spans="1:1" ht="13.2" x14ac:dyDescent="0.25">
      <c r="A58441"/>
    </row>
    <row r="58442" spans="1:1" ht="13.2" x14ac:dyDescent="0.25">
      <c r="A58442"/>
    </row>
    <row r="58443" spans="1:1" ht="13.2" x14ac:dyDescent="0.25">
      <c r="A58443"/>
    </row>
    <row r="58444" spans="1:1" ht="13.2" x14ac:dyDescent="0.25">
      <c r="A58444"/>
    </row>
    <row r="58445" spans="1:1" ht="13.2" x14ac:dyDescent="0.25">
      <c r="A58445"/>
    </row>
    <row r="58446" spans="1:1" ht="13.2" x14ac:dyDescent="0.25">
      <c r="A58446"/>
    </row>
    <row r="58447" spans="1:1" ht="13.2" x14ac:dyDescent="0.25">
      <c r="A58447"/>
    </row>
    <row r="58448" spans="1:1" ht="13.2" x14ac:dyDescent="0.25">
      <c r="A58448"/>
    </row>
    <row r="58449" spans="1:1" ht="13.2" x14ac:dyDescent="0.25">
      <c r="A58449"/>
    </row>
    <row r="58450" spans="1:1" ht="13.2" x14ac:dyDescent="0.25">
      <c r="A58450"/>
    </row>
    <row r="58451" spans="1:1" ht="13.2" x14ac:dyDescent="0.25">
      <c r="A58451"/>
    </row>
    <row r="58452" spans="1:1" ht="13.2" x14ac:dyDescent="0.25">
      <c r="A58452"/>
    </row>
    <row r="58453" spans="1:1" ht="13.2" x14ac:dyDescent="0.25">
      <c r="A58453"/>
    </row>
    <row r="58454" spans="1:1" ht="13.2" x14ac:dyDescent="0.25">
      <c r="A58454"/>
    </row>
    <row r="58455" spans="1:1" ht="13.2" x14ac:dyDescent="0.25">
      <c r="A58455"/>
    </row>
    <row r="58456" spans="1:1" ht="13.2" x14ac:dyDescent="0.25">
      <c r="A58456"/>
    </row>
    <row r="58457" spans="1:1" ht="13.2" x14ac:dyDescent="0.25">
      <c r="A58457"/>
    </row>
    <row r="58458" spans="1:1" ht="13.2" x14ac:dyDescent="0.25">
      <c r="A58458"/>
    </row>
    <row r="58459" spans="1:1" ht="13.2" x14ac:dyDescent="0.25">
      <c r="A58459"/>
    </row>
    <row r="58460" spans="1:1" ht="13.2" x14ac:dyDescent="0.25">
      <c r="A58460"/>
    </row>
    <row r="58461" spans="1:1" ht="13.2" x14ac:dyDescent="0.25">
      <c r="A58461"/>
    </row>
    <row r="58462" spans="1:1" ht="13.2" x14ac:dyDescent="0.25">
      <c r="A58462"/>
    </row>
    <row r="58463" spans="1:1" ht="13.2" x14ac:dyDescent="0.25">
      <c r="A58463"/>
    </row>
    <row r="58464" spans="1:1" ht="13.2" x14ac:dyDescent="0.25">
      <c r="A58464"/>
    </row>
    <row r="58465" spans="1:1" ht="13.2" x14ac:dyDescent="0.25">
      <c r="A58465"/>
    </row>
    <row r="58466" spans="1:1" ht="13.2" x14ac:dyDescent="0.25">
      <c r="A58466"/>
    </row>
    <row r="58467" spans="1:1" ht="13.2" x14ac:dyDescent="0.25">
      <c r="A58467"/>
    </row>
    <row r="58468" spans="1:1" ht="13.2" x14ac:dyDescent="0.25">
      <c r="A58468"/>
    </row>
    <row r="58469" spans="1:1" ht="13.2" x14ac:dyDescent="0.25">
      <c r="A58469"/>
    </row>
    <row r="58470" spans="1:1" ht="13.2" x14ac:dyDescent="0.25">
      <c r="A58470"/>
    </row>
    <row r="58471" spans="1:1" ht="13.2" x14ac:dyDescent="0.25">
      <c r="A58471"/>
    </row>
    <row r="58472" spans="1:1" ht="13.2" x14ac:dyDescent="0.25">
      <c r="A58472"/>
    </row>
    <row r="58473" spans="1:1" ht="13.2" x14ac:dyDescent="0.25">
      <c r="A58473"/>
    </row>
    <row r="58474" spans="1:1" ht="13.2" x14ac:dyDescent="0.25">
      <c r="A58474"/>
    </row>
    <row r="58475" spans="1:1" ht="13.2" x14ac:dyDescent="0.25">
      <c r="A58475"/>
    </row>
    <row r="58476" spans="1:1" ht="13.2" x14ac:dyDescent="0.25">
      <c r="A58476"/>
    </row>
    <row r="58477" spans="1:1" ht="13.2" x14ac:dyDescent="0.25">
      <c r="A58477"/>
    </row>
    <row r="58478" spans="1:1" ht="13.2" x14ac:dyDescent="0.25">
      <c r="A58478"/>
    </row>
    <row r="58479" spans="1:1" ht="13.2" x14ac:dyDescent="0.25">
      <c r="A58479"/>
    </row>
    <row r="58480" spans="1:1" ht="13.2" x14ac:dyDescent="0.25">
      <c r="A58480"/>
    </row>
    <row r="58481" spans="1:1" ht="13.2" x14ac:dyDescent="0.25">
      <c r="A58481"/>
    </row>
    <row r="58482" spans="1:1" ht="13.2" x14ac:dyDescent="0.25">
      <c r="A58482"/>
    </row>
    <row r="58483" spans="1:1" ht="13.2" x14ac:dyDescent="0.25">
      <c r="A58483"/>
    </row>
    <row r="58484" spans="1:1" ht="13.2" x14ac:dyDescent="0.25">
      <c r="A58484"/>
    </row>
    <row r="58485" spans="1:1" ht="13.2" x14ac:dyDescent="0.25">
      <c r="A58485"/>
    </row>
    <row r="58486" spans="1:1" ht="13.2" x14ac:dyDescent="0.25">
      <c r="A58486"/>
    </row>
    <row r="58487" spans="1:1" ht="13.2" x14ac:dyDescent="0.25">
      <c r="A58487"/>
    </row>
    <row r="58488" spans="1:1" ht="13.2" x14ac:dyDescent="0.25">
      <c r="A58488"/>
    </row>
    <row r="58489" spans="1:1" ht="13.2" x14ac:dyDescent="0.25">
      <c r="A58489"/>
    </row>
    <row r="58490" spans="1:1" ht="13.2" x14ac:dyDescent="0.25">
      <c r="A58490"/>
    </row>
    <row r="58491" spans="1:1" ht="13.2" x14ac:dyDescent="0.25">
      <c r="A58491"/>
    </row>
    <row r="58492" spans="1:1" ht="13.2" x14ac:dyDescent="0.25">
      <c r="A58492"/>
    </row>
    <row r="58493" spans="1:1" ht="13.2" x14ac:dyDescent="0.25">
      <c r="A58493"/>
    </row>
    <row r="58494" spans="1:1" ht="13.2" x14ac:dyDescent="0.25">
      <c r="A58494"/>
    </row>
    <row r="58495" spans="1:1" ht="13.2" x14ac:dyDescent="0.25">
      <c r="A58495"/>
    </row>
    <row r="58496" spans="1:1" ht="13.2" x14ac:dyDescent="0.25">
      <c r="A58496"/>
    </row>
    <row r="58497" spans="1:1" ht="13.2" x14ac:dyDescent="0.25">
      <c r="A58497"/>
    </row>
    <row r="58498" spans="1:1" ht="13.2" x14ac:dyDescent="0.25">
      <c r="A58498"/>
    </row>
    <row r="58499" spans="1:1" ht="13.2" x14ac:dyDescent="0.25">
      <c r="A58499"/>
    </row>
    <row r="58500" spans="1:1" ht="13.2" x14ac:dyDescent="0.25">
      <c r="A58500"/>
    </row>
    <row r="58501" spans="1:1" ht="13.2" x14ac:dyDescent="0.25">
      <c r="A58501"/>
    </row>
    <row r="58502" spans="1:1" ht="13.2" x14ac:dyDescent="0.25">
      <c r="A58502"/>
    </row>
    <row r="58503" spans="1:1" ht="13.2" x14ac:dyDescent="0.25">
      <c r="A58503"/>
    </row>
    <row r="58504" spans="1:1" ht="13.2" x14ac:dyDescent="0.25">
      <c r="A58504"/>
    </row>
    <row r="58505" spans="1:1" ht="13.2" x14ac:dyDescent="0.25">
      <c r="A58505"/>
    </row>
    <row r="58506" spans="1:1" ht="13.2" x14ac:dyDescent="0.25">
      <c r="A58506"/>
    </row>
    <row r="58507" spans="1:1" ht="13.2" x14ac:dyDescent="0.25">
      <c r="A58507"/>
    </row>
    <row r="58508" spans="1:1" ht="13.2" x14ac:dyDescent="0.25">
      <c r="A58508"/>
    </row>
    <row r="58509" spans="1:1" ht="13.2" x14ac:dyDescent="0.25">
      <c r="A58509"/>
    </row>
    <row r="58510" spans="1:1" ht="13.2" x14ac:dyDescent="0.25">
      <c r="A58510"/>
    </row>
    <row r="58511" spans="1:1" ht="13.2" x14ac:dyDescent="0.25">
      <c r="A58511"/>
    </row>
    <row r="58512" spans="1:1" ht="13.2" x14ac:dyDescent="0.25">
      <c r="A58512"/>
    </row>
    <row r="58513" spans="1:1" ht="13.2" x14ac:dyDescent="0.25">
      <c r="A58513"/>
    </row>
    <row r="58514" spans="1:1" ht="13.2" x14ac:dyDescent="0.25">
      <c r="A58514"/>
    </row>
    <row r="58515" spans="1:1" ht="13.2" x14ac:dyDescent="0.25">
      <c r="A58515"/>
    </row>
    <row r="58516" spans="1:1" ht="13.2" x14ac:dyDescent="0.25">
      <c r="A58516"/>
    </row>
    <row r="58517" spans="1:1" ht="13.2" x14ac:dyDescent="0.25">
      <c r="A58517"/>
    </row>
    <row r="58518" spans="1:1" ht="13.2" x14ac:dyDescent="0.25">
      <c r="A58518"/>
    </row>
    <row r="58519" spans="1:1" ht="13.2" x14ac:dyDescent="0.25">
      <c r="A58519"/>
    </row>
    <row r="58520" spans="1:1" ht="13.2" x14ac:dyDescent="0.25">
      <c r="A58520"/>
    </row>
    <row r="58521" spans="1:1" ht="13.2" x14ac:dyDescent="0.25">
      <c r="A58521"/>
    </row>
    <row r="58522" spans="1:1" ht="13.2" x14ac:dyDescent="0.25">
      <c r="A58522"/>
    </row>
    <row r="58523" spans="1:1" ht="13.2" x14ac:dyDescent="0.25">
      <c r="A58523"/>
    </row>
    <row r="58524" spans="1:1" ht="13.2" x14ac:dyDescent="0.25">
      <c r="A58524"/>
    </row>
    <row r="58525" spans="1:1" ht="13.2" x14ac:dyDescent="0.25">
      <c r="A58525"/>
    </row>
    <row r="58526" spans="1:1" ht="13.2" x14ac:dyDescent="0.25">
      <c r="A58526"/>
    </row>
    <row r="58527" spans="1:1" ht="13.2" x14ac:dyDescent="0.25">
      <c r="A58527"/>
    </row>
    <row r="58528" spans="1:1" ht="13.2" x14ac:dyDescent="0.25">
      <c r="A58528"/>
    </row>
    <row r="58529" spans="1:1" ht="13.2" x14ac:dyDescent="0.25">
      <c r="A58529"/>
    </row>
    <row r="58530" spans="1:1" ht="13.2" x14ac:dyDescent="0.25">
      <c r="A58530"/>
    </row>
    <row r="58531" spans="1:1" ht="13.2" x14ac:dyDescent="0.25">
      <c r="A58531"/>
    </row>
    <row r="58532" spans="1:1" ht="13.2" x14ac:dyDescent="0.25">
      <c r="A58532"/>
    </row>
    <row r="58533" spans="1:1" ht="13.2" x14ac:dyDescent="0.25">
      <c r="A58533"/>
    </row>
    <row r="58534" spans="1:1" ht="13.2" x14ac:dyDescent="0.25">
      <c r="A58534"/>
    </row>
    <row r="58535" spans="1:1" ht="13.2" x14ac:dyDescent="0.25">
      <c r="A58535"/>
    </row>
    <row r="58536" spans="1:1" ht="13.2" x14ac:dyDescent="0.25">
      <c r="A58536"/>
    </row>
    <row r="58537" spans="1:1" ht="13.2" x14ac:dyDescent="0.25">
      <c r="A58537"/>
    </row>
    <row r="58538" spans="1:1" ht="13.2" x14ac:dyDescent="0.25">
      <c r="A58538"/>
    </row>
    <row r="58539" spans="1:1" ht="13.2" x14ac:dyDescent="0.25">
      <c r="A58539"/>
    </row>
    <row r="58540" spans="1:1" ht="13.2" x14ac:dyDescent="0.25">
      <c r="A58540"/>
    </row>
    <row r="58541" spans="1:1" ht="13.2" x14ac:dyDescent="0.25">
      <c r="A58541"/>
    </row>
    <row r="58542" spans="1:1" ht="13.2" x14ac:dyDescent="0.25">
      <c r="A58542"/>
    </row>
    <row r="58543" spans="1:1" ht="13.2" x14ac:dyDescent="0.25">
      <c r="A58543"/>
    </row>
    <row r="58544" spans="1:1" ht="13.2" x14ac:dyDescent="0.25">
      <c r="A58544"/>
    </row>
    <row r="58545" spans="1:1" ht="13.2" x14ac:dyDescent="0.25">
      <c r="A58545"/>
    </row>
    <row r="58546" spans="1:1" ht="13.2" x14ac:dyDescent="0.25">
      <c r="A58546"/>
    </row>
    <row r="58547" spans="1:1" ht="13.2" x14ac:dyDescent="0.25">
      <c r="A58547"/>
    </row>
    <row r="58548" spans="1:1" ht="13.2" x14ac:dyDescent="0.25">
      <c r="A58548"/>
    </row>
    <row r="58549" spans="1:1" ht="13.2" x14ac:dyDescent="0.25">
      <c r="A58549"/>
    </row>
    <row r="58550" spans="1:1" ht="13.2" x14ac:dyDescent="0.25">
      <c r="A58550"/>
    </row>
    <row r="58551" spans="1:1" ht="13.2" x14ac:dyDescent="0.25">
      <c r="A58551"/>
    </row>
    <row r="58552" spans="1:1" ht="13.2" x14ac:dyDescent="0.25">
      <c r="A58552"/>
    </row>
    <row r="58553" spans="1:1" ht="13.2" x14ac:dyDescent="0.25">
      <c r="A58553"/>
    </row>
    <row r="58554" spans="1:1" ht="13.2" x14ac:dyDescent="0.25">
      <c r="A58554"/>
    </row>
    <row r="58555" spans="1:1" ht="13.2" x14ac:dyDescent="0.25">
      <c r="A58555"/>
    </row>
    <row r="58556" spans="1:1" ht="13.2" x14ac:dyDescent="0.25">
      <c r="A58556"/>
    </row>
    <row r="58557" spans="1:1" ht="13.2" x14ac:dyDescent="0.25">
      <c r="A58557"/>
    </row>
    <row r="58558" spans="1:1" ht="13.2" x14ac:dyDescent="0.25">
      <c r="A58558"/>
    </row>
    <row r="58559" spans="1:1" ht="13.2" x14ac:dyDescent="0.25">
      <c r="A58559"/>
    </row>
    <row r="58560" spans="1:1" ht="13.2" x14ac:dyDescent="0.25">
      <c r="A58560"/>
    </row>
    <row r="58561" spans="1:1" ht="13.2" x14ac:dyDescent="0.25">
      <c r="A58561"/>
    </row>
    <row r="58562" spans="1:1" ht="13.2" x14ac:dyDescent="0.25">
      <c r="A58562"/>
    </row>
    <row r="58563" spans="1:1" ht="13.2" x14ac:dyDescent="0.25">
      <c r="A58563"/>
    </row>
    <row r="58564" spans="1:1" ht="13.2" x14ac:dyDescent="0.25">
      <c r="A58564"/>
    </row>
    <row r="58565" spans="1:1" ht="13.2" x14ac:dyDescent="0.25">
      <c r="A58565"/>
    </row>
    <row r="58566" spans="1:1" ht="13.2" x14ac:dyDescent="0.25">
      <c r="A58566"/>
    </row>
    <row r="58567" spans="1:1" ht="13.2" x14ac:dyDescent="0.25">
      <c r="A58567"/>
    </row>
    <row r="58568" spans="1:1" ht="13.2" x14ac:dyDescent="0.25">
      <c r="A58568"/>
    </row>
    <row r="58569" spans="1:1" ht="13.2" x14ac:dyDescent="0.25">
      <c r="A58569"/>
    </row>
    <row r="58570" spans="1:1" ht="13.2" x14ac:dyDescent="0.25">
      <c r="A58570"/>
    </row>
    <row r="58571" spans="1:1" ht="13.2" x14ac:dyDescent="0.25">
      <c r="A58571"/>
    </row>
    <row r="58572" spans="1:1" ht="13.2" x14ac:dyDescent="0.25">
      <c r="A58572"/>
    </row>
    <row r="58573" spans="1:1" ht="13.2" x14ac:dyDescent="0.25">
      <c r="A58573"/>
    </row>
    <row r="58574" spans="1:1" ht="13.2" x14ac:dyDescent="0.25">
      <c r="A58574"/>
    </row>
    <row r="58575" spans="1:1" ht="13.2" x14ac:dyDescent="0.25">
      <c r="A58575"/>
    </row>
    <row r="58576" spans="1:1" ht="13.2" x14ac:dyDescent="0.25">
      <c r="A58576"/>
    </row>
    <row r="58577" spans="1:1" ht="13.2" x14ac:dyDescent="0.25">
      <c r="A58577"/>
    </row>
    <row r="58578" spans="1:1" ht="13.2" x14ac:dyDescent="0.25">
      <c r="A58578"/>
    </row>
    <row r="58579" spans="1:1" ht="13.2" x14ac:dyDescent="0.25">
      <c r="A58579"/>
    </row>
    <row r="58580" spans="1:1" ht="13.2" x14ac:dyDescent="0.25">
      <c r="A58580"/>
    </row>
    <row r="58581" spans="1:1" ht="13.2" x14ac:dyDescent="0.25">
      <c r="A58581"/>
    </row>
    <row r="58582" spans="1:1" ht="13.2" x14ac:dyDescent="0.25">
      <c r="A58582"/>
    </row>
    <row r="58583" spans="1:1" ht="13.2" x14ac:dyDescent="0.25">
      <c r="A58583"/>
    </row>
    <row r="58584" spans="1:1" ht="13.2" x14ac:dyDescent="0.25">
      <c r="A58584"/>
    </row>
    <row r="58585" spans="1:1" ht="13.2" x14ac:dyDescent="0.25">
      <c r="A58585"/>
    </row>
    <row r="58586" spans="1:1" ht="13.2" x14ac:dyDescent="0.25">
      <c r="A58586"/>
    </row>
    <row r="58587" spans="1:1" ht="13.2" x14ac:dyDescent="0.25">
      <c r="A58587"/>
    </row>
    <row r="58588" spans="1:1" ht="13.2" x14ac:dyDescent="0.25">
      <c r="A58588"/>
    </row>
    <row r="58589" spans="1:1" ht="13.2" x14ac:dyDescent="0.25">
      <c r="A58589"/>
    </row>
    <row r="58590" spans="1:1" ht="13.2" x14ac:dyDescent="0.25">
      <c r="A58590"/>
    </row>
    <row r="58591" spans="1:1" ht="13.2" x14ac:dyDescent="0.25">
      <c r="A58591"/>
    </row>
    <row r="58592" spans="1:1" ht="13.2" x14ac:dyDescent="0.25">
      <c r="A58592"/>
    </row>
    <row r="58593" spans="1:1" ht="13.2" x14ac:dyDescent="0.25">
      <c r="A58593"/>
    </row>
    <row r="58594" spans="1:1" ht="13.2" x14ac:dyDescent="0.25">
      <c r="A58594"/>
    </row>
    <row r="58595" spans="1:1" ht="13.2" x14ac:dyDescent="0.25">
      <c r="A58595"/>
    </row>
    <row r="58596" spans="1:1" ht="13.2" x14ac:dyDescent="0.25">
      <c r="A58596"/>
    </row>
    <row r="58597" spans="1:1" ht="13.2" x14ac:dyDescent="0.25">
      <c r="A58597"/>
    </row>
    <row r="58598" spans="1:1" ht="13.2" x14ac:dyDescent="0.25">
      <c r="A58598"/>
    </row>
    <row r="58599" spans="1:1" ht="13.2" x14ac:dyDescent="0.25">
      <c r="A58599"/>
    </row>
    <row r="58600" spans="1:1" ht="13.2" x14ac:dyDescent="0.25">
      <c r="A58600"/>
    </row>
    <row r="58601" spans="1:1" ht="13.2" x14ac:dyDescent="0.25">
      <c r="A58601"/>
    </row>
    <row r="58602" spans="1:1" ht="13.2" x14ac:dyDescent="0.25">
      <c r="A58602"/>
    </row>
    <row r="58603" spans="1:1" ht="13.2" x14ac:dyDescent="0.25">
      <c r="A58603"/>
    </row>
    <row r="58604" spans="1:1" ht="13.2" x14ac:dyDescent="0.25">
      <c r="A58604"/>
    </row>
    <row r="58605" spans="1:1" ht="13.2" x14ac:dyDescent="0.25">
      <c r="A58605"/>
    </row>
    <row r="58606" spans="1:1" ht="13.2" x14ac:dyDescent="0.25">
      <c r="A58606"/>
    </row>
    <row r="58607" spans="1:1" ht="13.2" x14ac:dyDescent="0.25">
      <c r="A58607"/>
    </row>
    <row r="58608" spans="1:1" ht="13.2" x14ac:dyDescent="0.25">
      <c r="A58608"/>
    </row>
    <row r="58609" spans="1:1" ht="13.2" x14ac:dyDescent="0.25">
      <c r="A58609"/>
    </row>
    <row r="58610" spans="1:1" ht="13.2" x14ac:dyDescent="0.25">
      <c r="A58610"/>
    </row>
    <row r="58611" spans="1:1" ht="13.2" x14ac:dyDescent="0.25">
      <c r="A58611"/>
    </row>
    <row r="58612" spans="1:1" ht="13.2" x14ac:dyDescent="0.25">
      <c r="A58612"/>
    </row>
    <row r="58613" spans="1:1" ht="13.2" x14ac:dyDescent="0.25">
      <c r="A58613"/>
    </row>
    <row r="58614" spans="1:1" ht="13.2" x14ac:dyDescent="0.25">
      <c r="A58614"/>
    </row>
    <row r="58615" spans="1:1" ht="13.2" x14ac:dyDescent="0.25">
      <c r="A58615"/>
    </row>
    <row r="58616" spans="1:1" ht="13.2" x14ac:dyDescent="0.25">
      <c r="A58616"/>
    </row>
    <row r="58617" spans="1:1" ht="13.2" x14ac:dyDescent="0.25">
      <c r="A58617"/>
    </row>
    <row r="58618" spans="1:1" ht="13.2" x14ac:dyDescent="0.25">
      <c r="A58618"/>
    </row>
    <row r="58619" spans="1:1" ht="13.2" x14ac:dyDescent="0.25">
      <c r="A58619"/>
    </row>
    <row r="58620" spans="1:1" ht="13.2" x14ac:dyDescent="0.25">
      <c r="A58620"/>
    </row>
    <row r="58621" spans="1:1" ht="13.2" x14ac:dyDescent="0.25">
      <c r="A58621"/>
    </row>
    <row r="58622" spans="1:1" ht="13.2" x14ac:dyDescent="0.25">
      <c r="A58622"/>
    </row>
    <row r="58623" spans="1:1" ht="13.2" x14ac:dyDescent="0.25">
      <c r="A58623"/>
    </row>
    <row r="58624" spans="1:1" ht="13.2" x14ac:dyDescent="0.25">
      <c r="A58624"/>
    </row>
    <row r="58625" spans="1:1" ht="13.2" x14ac:dyDescent="0.25">
      <c r="A58625"/>
    </row>
    <row r="58626" spans="1:1" ht="13.2" x14ac:dyDescent="0.25">
      <c r="A58626"/>
    </row>
    <row r="58627" spans="1:1" ht="13.2" x14ac:dyDescent="0.25">
      <c r="A58627"/>
    </row>
    <row r="58628" spans="1:1" ht="13.2" x14ac:dyDescent="0.25">
      <c r="A58628"/>
    </row>
    <row r="58629" spans="1:1" ht="13.2" x14ac:dyDescent="0.25">
      <c r="A58629"/>
    </row>
    <row r="58630" spans="1:1" ht="13.2" x14ac:dyDescent="0.25">
      <c r="A58630"/>
    </row>
    <row r="58631" spans="1:1" ht="13.2" x14ac:dyDescent="0.25">
      <c r="A58631"/>
    </row>
    <row r="58632" spans="1:1" ht="13.2" x14ac:dyDescent="0.25">
      <c r="A58632"/>
    </row>
    <row r="58633" spans="1:1" ht="13.2" x14ac:dyDescent="0.25">
      <c r="A58633"/>
    </row>
    <row r="58634" spans="1:1" ht="13.2" x14ac:dyDescent="0.25">
      <c r="A58634"/>
    </row>
    <row r="58635" spans="1:1" ht="13.2" x14ac:dyDescent="0.25">
      <c r="A58635"/>
    </row>
    <row r="58636" spans="1:1" ht="13.2" x14ac:dyDescent="0.25">
      <c r="A58636"/>
    </row>
    <row r="58637" spans="1:1" ht="13.2" x14ac:dyDescent="0.25">
      <c r="A58637"/>
    </row>
    <row r="58638" spans="1:1" ht="13.2" x14ac:dyDescent="0.25">
      <c r="A58638"/>
    </row>
    <row r="58639" spans="1:1" ht="13.2" x14ac:dyDescent="0.25">
      <c r="A58639"/>
    </row>
    <row r="58640" spans="1:1" ht="13.2" x14ac:dyDescent="0.25">
      <c r="A58640"/>
    </row>
    <row r="58641" spans="1:1" ht="13.2" x14ac:dyDescent="0.25">
      <c r="A58641"/>
    </row>
    <row r="58642" spans="1:1" ht="13.2" x14ac:dyDescent="0.25">
      <c r="A58642"/>
    </row>
    <row r="58643" spans="1:1" ht="13.2" x14ac:dyDescent="0.25">
      <c r="A58643"/>
    </row>
    <row r="58644" spans="1:1" ht="13.2" x14ac:dyDescent="0.25">
      <c r="A58644"/>
    </row>
    <row r="58645" spans="1:1" ht="13.2" x14ac:dyDescent="0.25">
      <c r="A58645"/>
    </row>
    <row r="58646" spans="1:1" ht="13.2" x14ac:dyDescent="0.25">
      <c r="A58646"/>
    </row>
    <row r="58647" spans="1:1" ht="13.2" x14ac:dyDescent="0.25">
      <c r="A58647"/>
    </row>
    <row r="58648" spans="1:1" ht="13.2" x14ac:dyDescent="0.25">
      <c r="A58648"/>
    </row>
    <row r="58649" spans="1:1" ht="13.2" x14ac:dyDescent="0.25">
      <c r="A58649"/>
    </row>
    <row r="58650" spans="1:1" ht="13.2" x14ac:dyDescent="0.25">
      <c r="A58650"/>
    </row>
    <row r="58651" spans="1:1" ht="13.2" x14ac:dyDescent="0.25">
      <c r="A58651"/>
    </row>
    <row r="58652" spans="1:1" ht="13.2" x14ac:dyDescent="0.25">
      <c r="A58652"/>
    </row>
    <row r="58653" spans="1:1" ht="13.2" x14ac:dyDescent="0.25">
      <c r="A58653"/>
    </row>
    <row r="58654" spans="1:1" ht="13.2" x14ac:dyDescent="0.25">
      <c r="A58654"/>
    </row>
    <row r="58655" spans="1:1" ht="13.2" x14ac:dyDescent="0.25">
      <c r="A58655"/>
    </row>
    <row r="58656" spans="1:1" ht="13.2" x14ac:dyDescent="0.25">
      <c r="A58656"/>
    </row>
    <row r="58657" spans="1:1" ht="13.2" x14ac:dyDescent="0.25">
      <c r="A58657"/>
    </row>
    <row r="58658" spans="1:1" ht="13.2" x14ac:dyDescent="0.25">
      <c r="A58658"/>
    </row>
    <row r="58659" spans="1:1" ht="13.2" x14ac:dyDescent="0.25">
      <c r="A58659"/>
    </row>
    <row r="58660" spans="1:1" ht="13.2" x14ac:dyDescent="0.25">
      <c r="A58660"/>
    </row>
    <row r="58661" spans="1:1" ht="13.2" x14ac:dyDescent="0.25">
      <c r="A58661"/>
    </row>
    <row r="58662" spans="1:1" ht="13.2" x14ac:dyDescent="0.25">
      <c r="A58662"/>
    </row>
    <row r="58663" spans="1:1" ht="13.2" x14ac:dyDescent="0.25">
      <c r="A58663"/>
    </row>
    <row r="58664" spans="1:1" ht="13.2" x14ac:dyDescent="0.25">
      <c r="A58664"/>
    </row>
    <row r="58665" spans="1:1" ht="13.2" x14ac:dyDescent="0.25">
      <c r="A58665"/>
    </row>
    <row r="58666" spans="1:1" ht="13.2" x14ac:dyDescent="0.25">
      <c r="A58666"/>
    </row>
    <row r="58667" spans="1:1" ht="13.2" x14ac:dyDescent="0.25">
      <c r="A58667"/>
    </row>
    <row r="58668" spans="1:1" ht="13.2" x14ac:dyDescent="0.25">
      <c r="A58668"/>
    </row>
    <row r="58669" spans="1:1" ht="13.2" x14ac:dyDescent="0.25">
      <c r="A58669"/>
    </row>
    <row r="58670" spans="1:1" ht="13.2" x14ac:dyDescent="0.25">
      <c r="A58670"/>
    </row>
    <row r="58671" spans="1:1" ht="13.2" x14ac:dyDescent="0.25">
      <c r="A58671"/>
    </row>
    <row r="58672" spans="1:1" ht="13.2" x14ac:dyDescent="0.25">
      <c r="A58672"/>
    </row>
    <row r="58673" spans="1:1" ht="13.2" x14ac:dyDescent="0.25">
      <c r="A58673"/>
    </row>
    <row r="58674" spans="1:1" ht="13.2" x14ac:dyDescent="0.25">
      <c r="A58674"/>
    </row>
    <row r="58675" spans="1:1" ht="13.2" x14ac:dyDescent="0.25">
      <c r="A58675"/>
    </row>
    <row r="58676" spans="1:1" ht="13.2" x14ac:dyDescent="0.25">
      <c r="A58676"/>
    </row>
    <row r="58677" spans="1:1" ht="13.2" x14ac:dyDescent="0.25">
      <c r="A58677"/>
    </row>
    <row r="58678" spans="1:1" ht="13.2" x14ac:dyDescent="0.25">
      <c r="A58678"/>
    </row>
    <row r="58679" spans="1:1" ht="13.2" x14ac:dyDescent="0.25">
      <c r="A58679"/>
    </row>
    <row r="58680" spans="1:1" ht="13.2" x14ac:dyDescent="0.25">
      <c r="A58680"/>
    </row>
    <row r="58681" spans="1:1" ht="13.2" x14ac:dyDescent="0.25">
      <c r="A58681"/>
    </row>
    <row r="58682" spans="1:1" ht="13.2" x14ac:dyDescent="0.25">
      <c r="A58682"/>
    </row>
    <row r="58683" spans="1:1" ht="13.2" x14ac:dyDescent="0.25">
      <c r="A58683"/>
    </row>
    <row r="58684" spans="1:1" ht="13.2" x14ac:dyDescent="0.25">
      <c r="A58684"/>
    </row>
    <row r="58685" spans="1:1" ht="13.2" x14ac:dyDescent="0.25">
      <c r="A58685"/>
    </row>
    <row r="58686" spans="1:1" ht="13.2" x14ac:dyDescent="0.25">
      <c r="A58686"/>
    </row>
    <row r="58687" spans="1:1" ht="13.2" x14ac:dyDescent="0.25">
      <c r="A58687"/>
    </row>
    <row r="58688" spans="1:1" ht="13.2" x14ac:dyDescent="0.25">
      <c r="A58688"/>
    </row>
    <row r="58689" spans="1:1" ht="13.2" x14ac:dyDescent="0.25">
      <c r="A58689"/>
    </row>
    <row r="58690" spans="1:1" ht="13.2" x14ac:dyDescent="0.25">
      <c r="A58690"/>
    </row>
    <row r="58691" spans="1:1" ht="13.2" x14ac:dyDescent="0.25">
      <c r="A58691"/>
    </row>
    <row r="58692" spans="1:1" ht="13.2" x14ac:dyDescent="0.25">
      <c r="A58692"/>
    </row>
    <row r="58693" spans="1:1" ht="13.2" x14ac:dyDescent="0.25">
      <c r="A58693"/>
    </row>
    <row r="58694" spans="1:1" ht="13.2" x14ac:dyDescent="0.25">
      <c r="A58694"/>
    </row>
    <row r="58695" spans="1:1" ht="13.2" x14ac:dyDescent="0.25">
      <c r="A58695"/>
    </row>
    <row r="58696" spans="1:1" ht="13.2" x14ac:dyDescent="0.25">
      <c r="A58696"/>
    </row>
    <row r="58697" spans="1:1" ht="13.2" x14ac:dyDescent="0.25">
      <c r="A58697"/>
    </row>
    <row r="58698" spans="1:1" ht="13.2" x14ac:dyDescent="0.25">
      <c r="A58698"/>
    </row>
    <row r="58699" spans="1:1" ht="13.2" x14ac:dyDescent="0.25">
      <c r="A58699"/>
    </row>
    <row r="58700" spans="1:1" ht="13.2" x14ac:dyDescent="0.25">
      <c r="A58700"/>
    </row>
    <row r="58701" spans="1:1" ht="13.2" x14ac:dyDescent="0.25">
      <c r="A58701"/>
    </row>
    <row r="58702" spans="1:1" ht="13.2" x14ac:dyDescent="0.25">
      <c r="A58702"/>
    </row>
    <row r="58703" spans="1:1" ht="13.2" x14ac:dyDescent="0.25">
      <c r="A58703"/>
    </row>
    <row r="58704" spans="1:1" ht="13.2" x14ac:dyDescent="0.25">
      <c r="A58704"/>
    </row>
    <row r="58705" spans="1:1" ht="13.2" x14ac:dyDescent="0.25">
      <c r="A58705"/>
    </row>
    <row r="58706" spans="1:1" ht="13.2" x14ac:dyDescent="0.25">
      <c r="A58706"/>
    </row>
    <row r="58707" spans="1:1" ht="13.2" x14ac:dyDescent="0.25">
      <c r="A58707"/>
    </row>
    <row r="58708" spans="1:1" ht="13.2" x14ac:dyDescent="0.25">
      <c r="A58708"/>
    </row>
    <row r="58709" spans="1:1" ht="13.2" x14ac:dyDescent="0.25">
      <c r="A58709"/>
    </row>
    <row r="58710" spans="1:1" ht="13.2" x14ac:dyDescent="0.25">
      <c r="A58710"/>
    </row>
    <row r="58711" spans="1:1" ht="13.2" x14ac:dyDescent="0.25">
      <c r="A58711"/>
    </row>
    <row r="58712" spans="1:1" ht="13.2" x14ac:dyDescent="0.25">
      <c r="A58712"/>
    </row>
    <row r="58713" spans="1:1" ht="13.2" x14ac:dyDescent="0.25">
      <c r="A58713"/>
    </row>
    <row r="58714" spans="1:1" ht="13.2" x14ac:dyDescent="0.25">
      <c r="A58714"/>
    </row>
    <row r="58715" spans="1:1" ht="13.2" x14ac:dyDescent="0.25">
      <c r="A58715"/>
    </row>
    <row r="58716" spans="1:1" ht="13.2" x14ac:dyDescent="0.25">
      <c r="A58716"/>
    </row>
    <row r="58717" spans="1:1" ht="13.2" x14ac:dyDescent="0.25">
      <c r="A58717"/>
    </row>
    <row r="58718" spans="1:1" ht="13.2" x14ac:dyDescent="0.25">
      <c r="A58718"/>
    </row>
    <row r="58719" spans="1:1" ht="13.2" x14ac:dyDescent="0.25">
      <c r="A58719"/>
    </row>
    <row r="58720" spans="1:1" ht="13.2" x14ac:dyDescent="0.25">
      <c r="A58720"/>
    </row>
    <row r="58721" spans="1:1" ht="13.2" x14ac:dyDescent="0.25">
      <c r="A58721"/>
    </row>
    <row r="58722" spans="1:1" ht="13.2" x14ac:dyDescent="0.25">
      <c r="A58722"/>
    </row>
    <row r="58723" spans="1:1" ht="13.2" x14ac:dyDescent="0.25">
      <c r="A58723"/>
    </row>
    <row r="58724" spans="1:1" ht="13.2" x14ac:dyDescent="0.25">
      <c r="A58724"/>
    </row>
    <row r="58725" spans="1:1" ht="13.2" x14ac:dyDescent="0.25">
      <c r="A58725"/>
    </row>
    <row r="58726" spans="1:1" ht="13.2" x14ac:dyDescent="0.25">
      <c r="A58726"/>
    </row>
    <row r="58727" spans="1:1" ht="13.2" x14ac:dyDescent="0.25">
      <c r="A58727"/>
    </row>
    <row r="58728" spans="1:1" ht="13.2" x14ac:dyDescent="0.25">
      <c r="A58728"/>
    </row>
    <row r="58729" spans="1:1" ht="13.2" x14ac:dyDescent="0.25">
      <c r="A58729"/>
    </row>
    <row r="58730" spans="1:1" ht="13.2" x14ac:dyDescent="0.25">
      <c r="A58730"/>
    </row>
    <row r="58731" spans="1:1" ht="13.2" x14ac:dyDescent="0.25">
      <c r="A58731"/>
    </row>
    <row r="58732" spans="1:1" ht="13.2" x14ac:dyDescent="0.25">
      <c r="A58732"/>
    </row>
    <row r="58733" spans="1:1" ht="13.2" x14ac:dyDescent="0.25">
      <c r="A58733"/>
    </row>
    <row r="58734" spans="1:1" ht="13.2" x14ac:dyDescent="0.25">
      <c r="A58734"/>
    </row>
    <row r="58735" spans="1:1" ht="13.2" x14ac:dyDescent="0.25">
      <c r="A58735"/>
    </row>
    <row r="58736" spans="1:1" ht="13.2" x14ac:dyDescent="0.25">
      <c r="A58736"/>
    </row>
    <row r="58737" spans="1:1" ht="13.2" x14ac:dyDescent="0.25">
      <c r="A58737"/>
    </row>
    <row r="58738" spans="1:1" ht="13.2" x14ac:dyDescent="0.25">
      <c r="A58738"/>
    </row>
    <row r="58739" spans="1:1" ht="13.2" x14ac:dyDescent="0.25">
      <c r="A58739"/>
    </row>
    <row r="58740" spans="1:1" ht="13.2" x14ac:dyDescent="0.25">
      <c r="A58740"/>
    </row>
    <row r="58741" spans="1:1" ht="13.2" x14ac:dyDescent="0.25">
      <c r="A58741"/>
    </row>
    <row r="58742" spans="1:1" ht="13.2" x14ac:dyDescent="0.25">
      <c r="A58742"/>
    </row>
    <row r="58743" spans="1:1" ht="13.2" x14ac:dyDescent="0.25">
      <c r="A58743"/>
    </row>
    <row r="58744" spans="1:1" ht="13.2" x14ac:dyDescent="0.25">
      <c r="A58744"/>
    </row>
    <row r="58745" spans="1:1" ht="13.2" x14ac:dyDescent="0.25">
      <c r="A58745"/>
    </row>
    <row r="58746" spans="1:1" ht="13.2" x14ac:dyDescent="0.25">
      <c r="A58746"/>
    </row>
    <row r="58747" spans="1:1" ht="13.2" x14ac:dyDescent="0.25">
      <c r="A58747"/>
    </row>
    <row r="58748" spans="1:1" ht="13.2" x14ac:dyDescent="0.25">
      <c r="A58748"/>
    </row>
    <row r="58749" spans="1:1" ht="13.2" x14ac:dyDescent="0.25">
      <c r="A58749"/>
    </row>
    <row r="58750" spans="1:1" ht="13.2" x14ac:dyDescent="0.25">
      <c r="A58750"/>
    </row>
    <row r="58751" spans="1:1" ht="13.2" x14ac:dyDescent="0.25">
      <c r="A58751"/>
    </row>
    <row r="58752" spans="1:1" ht="13.2" x14ac:dyDescent="0.25">
      <c r="A58752"/>
    </row>
    <row r="58753" spans="1:1" ht="13.2" x14ac:dyDescent="0.25">
      <c r="A58753"/>
    </row>
    <row r="58754" spans="1:1" ht="13.2" x14ac:dyDescent="0.25">
      <c r="A58754"/>
    </row>
    <row r="58755" spans="1:1" ht="13.2" x14ac:dyDescent="0.25">
      <c r="A58755"/>
    </row>
    <row r="58756" spans="1:1" ht="13.2" x14ac:dyDescent="0.25">
      <c r="A58756"/>
    </row>
    <row r="58757" spans="1:1" ht="13.2" x14ac:dyDescent="0.25">
      <c r="A58757"/>
    </row>
    <row r="58758" spans="1:1" ht="13.2" x14ac:dyDescent="0.25">
      <c r="A58758"/>
    </row>
    <row r="58759" spans="1:1" ht="13.2" x14ac:dyDescent="0.25">
      <c r="A58759"/>
    </row>
    <row r="58760" spans="1:1" ht="13.2" x14ac:dyDescent="0.25">
      <c r="A58760"/>
    </row>
    <row r="58761" spans="1:1" ht="13.2" x14ac:dyDescent="0.25">
      <c r="A58761"/>
    </row>
    <row r="58762" spans="1:1" ht="13.2" x14ac:dyDescent="0.25">
      <c r="A58762"/>
    </row>
    <row r="58763" spans="1:1" ht="13.2" x14ac:dyDescent="0.25">
      <c r="A58763"/>
    </row>
    <row r="58764" spans="1:1" ht="13.2" x14ac:dyDescent="0.25">
      <c r="A58764"/>
    </row>
    <row r="58765" spans="1:1" ht="13.2" x14ac:dyDescent="0.25">
      <c r="A58765"/>
    </row>
    <row r="58766" spans="1:1" ht="13.2" x14ac:dyDescent="0.25">
      <c r="A58766"/>
    </row>
    <row r="58767" spans="1:1" ht="13.2" x14ac:dyDescent="0.25">
      <c r="A58767"/>
    </row>
    <row r="58768" spans="1:1" ht="13.2" x14ac:dyDescent="0.25">
      <c r="A58768"/>
    </row>
    <row r="58769" spans="1:1" ht="13.2" x14ac:dyDescent="0.25">
      <c r="A58769"/>
    </row>
    <row r="58770" spans="1:1" ht="13.2" x14ac:dyDescent="0.25">
      <c r="A58770"/>
    </row>
    <row r="58771" spans="1:1" ht="13.2" x14ac:dyDescent="0.25">
      <c r="A58771"/>
    </row>
    <row r="58772" spans="1:1" ht="13.2" x14ac:dyDescent="0.25">
      <c r="A58772"/>
    </row>
    <row r="58773" spans="1:1" ht="13.2" x14ac:dyDescent="0.25">
      <c r="A58773"/>
    </row>
    <row r="58774" spans="1:1" ht="13.2" x14ac:dyDescent="0.25">
      <c r="A58774"/>
    </row>
    <row r="58775" spans="1:1" ht="13.2" x14ac:dyDescent="0.25">
      <c r="A58775"/>
    </row>
    <row r="58776" spans="1:1" ht="13.2" x14ac:dyDescent="0.25">
      <c r="A58776"/>
    </row>
    <row r="58777" spans="1:1" ht="13.2" x14ac:dyDescent="0.25">
      <c r="A58777"/>
    </row>
    <row r="58778" spans="1:1" ht="13.2" x14ac:dyDescent="0.25">
      <c r="A58778"/>
    </row>
    <row r="58779" spans="1:1" ht="13.2" x14ac:dyDescent="0.25">
      <c r="A58779"/>
    </row>
    <row r="58780" spans="1:1" ht="13.2" x14ac:dyDescent="0.25">
      <c r="A58780"/>
    </row>
    <row r="58781" spans="1:1" ht="13.2" x14ac:dyDescent="0.25">
      <c r="A58781"/>
    </row>
    <row r="58782" spans="1:1" ht="13.2" x14ac:dyDescent="0.25">
      <c r="A58782"/>
    </row>
    <row r="58783" spans="1:1" ht="13.2" x14ac:dyDescent="0.25">
      <c r="A58783"/>
    </row>
    <row r="58784" spans="1:1" ht="13.2" x14ac:dyDescent="0.25">
      <c r="A58784"/>
    </row>
    <row r="58785" spans="1:1" ht="13.2" x14ac:dyDescent="0.25">
      <c r="A58785"/>
    </row>
    <row r="58786" spans="1:1" ht="13.2" x14ac:dyDescent="0.25">
      <c r="A58786"/>
    </row>
    <row r="58787" spans="1:1" ht="13.2" x14ac:dyDescent="0.25">
      <c r="A58787"/>
    </row>
    <row r="58788" spans="1:1" ht="13.2" x14ac:dyDescent="0.25">
      <c r="A58788"/>
    </row>
    <row r="58789" spans="1:1" ht="13.2" x14ac:dyDescent="0.25">
      <c r="A58789"/>
    </row>
    <row r="58790" spans="1:1" ht="13.2" x14ac:dyDescent="0.25">
      <c r="A58790"/>
    </row>
    <row r="58791" spans="1:1" ht="13.2" x14ac:dyDescent="0.25">
      <c r="A58791"/>
    </row>
    <row r="58792" spans="1:1" ht="13.2" x14ac:dyDescent="0.25">
      <c r="A58792"/>
    </row>
    <row r="58793" spans="1:1" ht="13.2" x14ac:dyDescent="0.25">
      <c r="A58793"/>
    </row>
    <row r="58794" spans="1:1" ht="13.2" x14ac:dyDescent="0.25">
      <c r="A58794"/>
    </row>
    <row r="58795" spans="1:1" ht="13.2" x14ac:dyDescent="0.25">
      <c r="A58795"/>
    </row>
    <row r="58796" spans="1:1" ht="13.2" x14ac:dyDescent="0.25">
      <c r="A58796"/>
    </row>
    <row r="58797" spans="1:1" ht="13.2" x14ac:dyDescent="0.25">
      <c r="A58797"/>
    </row>
    <row r="58798" spans="1:1" ht="13.2" x14ac:dyDescent="0.25">
      <c r="A58798"/>
    </row>
    <row r="58799" spans="1:1" ht="13.2" x14ac:dyDescent="0.25">
      <c r="A58799"/>
    </row>
    <row r="58800" spans="1:1" ht="13.2" x14ac:dyDescent="0.25">
      <c r="A58800"/>
    </row>
    <row r="58801" spans="1:1" ht="13.2" x14ac:dyDescent="0.25">
      <c r="A58801"/>
    </row>
    <row r="58802" spans="1:1" ht="13.2" x14ac:dyDescent="0.25">
      <c r="A58802"/>
    </row>
    <row r="58803" spans="1:1" ht="13.2" x14ac:dyDescent="0.25">
      <c r="A58803"/>
    </row>
    <row r="58804" spans="1:1" ht="13.2" x14ac:dyDescent="0.25">
      <c r="A58804"/>
    </row>
    <row r="58805" spans="1:1" ht="13.2" x14ac:dyDescent="0.25">
      <c r="A58805"/>
    </row>
    <row r="58806" spans="1:1" ht="13.2" x14ac:dyDescent="0.25">
      <c r="A58806"/>
    </row>
    <row r="58807" spans="1:1" ht="13.2" x14ac:dyDescent="0.25">
      <c r="A58807"/>
    </row>
    <row r="58808" spans="1:1" ht="13.2" x14ac:dyDescent="0.25">
      <c r="A58808"/>
    </row>
    <row r="58809" spans="1:1" ht="13.2" x14ac:dyDescent="0.25">
      <c r="A58809"/>
    </row>
    <row r="58810" spans="1:1" ht="13.2" x14ac:dyDescent="0.25">
      <c r="A58810"/>
    </row>
    <row r="58811" spans="1:1" ht="13.2" x14ac:dyDescent="0.25">
      <c r="A58811"/>
    </row>
    <row r="58812" spans="1:1" ht="13.2" x14ac:dyDescent="0.25">
      <c r="A58812"/>
    </row>
    <row r="58813" spans="1:1" ht="13.2" x14ac:dyDescent="0.25">
      <c r="A58813"/>
    </row>
    <row r="58814" spans="1:1" ht="13.2" x14ac:dyDescent="0.25">
      <c r="A58814"/>
    </row>
    <row r="58815" spans="1:1" ht="13.2" x14ac:dyDescent="0.25">
      <c r="A58815"/>
    </row>
    <row r="58816" spans="1:1" ht="13.2" x14ac:dyDescent="0.25">
      <c r="A58816"/>
    </row>
    <row r="58817" spans="1:1" ht="13.2" x14ac:dyDescent="0.25">
      <c r="A58817"/>
    </row>
    <row r="58818" spans="1:1" ht="13.2" x14ac:dyDescent="0.25">
      <c r="A58818"/>
    </row>
    <row r="58819" spans="1:1" ht="13.2" x14ac:dyDescent="0.25">
      <c r="A58819"/>
    </row>
    <row r="58820" spans="1:1" ht="13.2" x14ac:dyDescent="0.25">
      <c r="A58820"/>
    </row>
    <row r="58821" spans="1:1" ht="13.2" x14ac:dyDescent="0.25">
      <c r="A58821"/>
    </row>
    <row r="58822" spans="1:1" ht="13.2" x14ac:dyDescent="0.25">
      <c r="A58822"/>
    </row>
    <row r="58823" spans="1:1" ht="13.2" x14ac:dyDescent="0.25">
      <c r="A58823"/>
    </row>
    <row r="58824" spans="1:1" ht="13.2" x14ac:dyDescent="0.25">
      <c r="A58824"/>
    </row>
    <row r="58825" spans="1:1" ht="13.2" x14ac:dyDescent="0.25">
      <c r="A58825"/>
    </row>
    <row r="58826" spans="1:1" ht="13.2" x14ac:dyDescent="0.25">
      <c r="A58826"/>
    </row>
    <row r="58827" spans="1:1" ht="13.2" x14ac:dyDescent="0.25">
      <c r="A58827"/>
    </row>
    <row r="58828" spans="1:1" ht="13.2" x14ac:dyDescent="0.25">
      <c r="A58828"/>
    </row>
    <row r="58829" spans="1:1" ht="13.2" x14ac:dyDescent="0.25">
      <c r="A58829"/>
    </row>
    <row r="58830" spans="1:1" ht="13.2" x14ac:dyDescent="0.25">
      <c r="A58830"/>
    </row>
    <row r="58831" spans="1:1" ht="13.2" x14ac:dyDescent="0.25">
      <c r="A58831"/>
    </row>
    <row r="58832" spans="1:1" ht="13.2" x14ac:dyDescent="0.25">
      <c r="A58832"/>
    </row>
    <row r="58833" spans="1:1" ht="13.2" x14ac:dyDescent="0.25">
      <c r="A58833"/>
    </row>
    <row r="58834" spans="1:1" ht="13.2" x14ac:dyDescent="0.25">
      <c r="A58834"/>
    </row>
    <row r="58835" spans="1:1" ht="13.2" x14ac:dyDescent="0.25">
      <c r="A58835"/>
    </row>
    <row r="58836" spans="1:1" ht="13.2" x14ac:dyDescent="0.25">
      <c r="A58836"/>
    </row>
    <row r="58837" spans="1:1" ht="13.2" x14ac:dyDescent="0.25">
      <c r="A58837"/>
    </row>
    <row r="58838" spans="1:1" ht="13.2" x14ac:dyDescent="0.25">
      <c r="A58838"/>
    </row>
    <row r="58839" spans="1:1" ht="13.2" x14ac:dyDescent="0.25">
      <c r="A58839"/>
    </row>
    <row r="58840" spans="1:1" ht="13.2" x14ac:dyDescent="0.25">
      <c r="A58840"/>
    </row>
    <row r="58841" spans="1:1" ht="13.2" x14ac:dyDescent="0.25">
      <c r="A58841"/>
    </row>
    <row r="58842" spans="1:1" ht="13.2" x14ac:dyDescent="0.25">
      <c r="A58842"/>
    </row>
    <row r="58843" spans="1:1" ht="13.2" x14ac:dyDescent="0.25">
      <c r="A58843"/>
    </row>
    <row r="58844" spans="1:1" ht="13.2" x14ac:dyDescent="0.25">
      <c r="A58844"/>
    </row>
    <row r="58845" spans="1:1" ht="13.2" x14ac:dyDescent="0.25">
      <c r="A58845"/>
    </row>
    <row r="58846" spans="1:1" ht="13.2" x14ac:dyDescent="0.25">
      <c r="A58846"/>
    </row>
    <row r="58847" spans="1:1" ht="13.2" x14ac:dyDescent="0.25">
      <c r="A58847"/>
    </row>
    <row r="58848" spans="1:1" ht="13.2" x14ac:dyDescent="0.25">
      <c r="A58848"/>
    </row>
    <row r="58849" spans="1:1" ht="13.2" x14ac:dyDescent="0.25">
      <c r="A58849"/>
    </row>
    <row r="58850" spans="1:1" ht="13.2" x14ac:dyDescent="0.25">
      <c r="A58850"/>
    </row>
    <row r="58851" spans="1:1" ht="13.2" x14ac:dyDescent="0.25">
      <c r="A58851"/>
    </row>
    <row r="58852" spans="1:1" ht="13.2" x14ac:dyDescent="0.25">
      <c r="A58852"/>
    </row>
    <row r="58853" spans="1:1" ht="13.2" x14ac:dyDescent="0.25">
      <c r="A58853"/>
    </row>
    <row r="58854" spans="1:1" ht="13.2" x14ac:dyDescent="0.25">
      <c r="A58854"/>
    </row>
    <row r="58855" spans="1:1" ht="13.2" x14ac:dyDescent="0.25">
      <c r="A58855"/>
    </row>
    <row r="58856" spans="1:1" ht="13.2" x14ac:dyDescent="0.25">
      <c r="A58856"/>
    </row>
    <row r="58857" spans="1:1" ht="13.2" x14ac:dyDescent="0.25">
      <c r="A58857"/>
    </row>
    <row r="58858" spans="1:1" ht="13.2" x14ac:dyDescent="0.25">
      <c r="A58858"/>
    </row>
    <row r="58859" spans="1:1" ht="13.2" x14ac:dyDescent="0.25">
      <c r="A58859"/>
    </row>
    <row r="58860" spans="1:1" ht="13.2" x14ac:dyDescent="0.25">
      <c r="A58860"/>
    </row>
    <row r="58861" spans="1:1" ht="13.2" x14ac:dyDescent="0.25">
      <c r="A58861"/>
    </row>
    <row r="58862" spans="1:1" ht="13.2" x14ac:dyDescent="0.25">
      <c r="A58862"/>
    </row>
    <row r="58863" spans="1:1" ht="13.2" x14ac:dyDescent="0.25">
      <c r="A58863"/>
    </row>
    <row r="58864" spans="1:1" ht="13.2" x14ac:dyDescent="0.25">
      <c r="A58864"/>
    </row>
    <row r="58865" spans="1:1" ht="13.2" x14ac:dyDescent="0.25">
      <c r="A58865"/>
    </row>
    <row r="58866" spans="1:1" ht="13.2" x14ac:dyDescent="0.25">
      <c r="A58866"/>
    </row>
    <row r="58867" spans="1:1" ht="13.2" x14ac:dyDescent="0.25">
      <c r="A58867"/>
    </row>
    <row r="58868" spans="1:1" ht="13.2" x14ac:dyDescent="0.25">
      <c r="A58868"/>
    </row>
    <row r="58869" spans="1:1" ht="13.2" x14ac:dyDescent="0.25">
      <c r="A58869"/>
    </row>
    <row r="58870" spans="1:1" ht="13.2" x14ac:dyDescent="0.25">
      <c r="A58870"/>
    </row>
    <row r="58871" spans="1:1" ht="13.2" x14ac:dyDescent="0.25">
      <c r="A58871"/>
    </row>
    <row r="58872" spans="1:1" ht="13.2" x14ac:dyDescent="0.25">
      <c r="A58872"/>
    </row>
    <row r="58873" spans="1:1" ht="13.2" x14ac:dyDescent="0.25">
      <c r="A58873"/>
    </row>
    <row r="58874" spans="1:1" ht="13.2" x14ac:dyDescent="0.25">
      <c r="A58874"/>
    </row>
    <row r="58875" spans="1:1" ht="13.2" x14ac:dyDescent="0.25">
      <c r="A58875"/>
    </row>
    <row r="58876" spans="1:1" ht="13.2" x14ac:dyDescent="0.25">
      <c r="A58876"/>
    </row>
    <row r="58877" spans="1:1" ht="13.2" x14ac:dyDescent="0.25">
      <c r="A58877"/>
    </row>
    <row r="58878" spans="1:1" ht="13.2" x14ac:dyDescent="0.25">
      <c r="A58878"/>
    </row>
    <row r="58879" spans="1:1" ht="13.2" x14ac:dyDescent="0.25">
      <c r="A58879"/>
    </row>
    <row r="58880" spans="1:1" ht="13.2" x14ac:dyDescent="0.25">
      <c r="A58880"/>
    </row>
    <row r="58881" spans="1:1" ht="13.2" x14ac:dyDescent="0.25">
      <c r="A58881"/>
    </row>
    <row r="58882" spans="1:1" ht="13.2" x14ac:dyDescent="0.25">
      <c r="A58882"/>
    </row>
    <row r="58883" spans="1:1" ht="13.2" x14ac:dyDescent="0.25">
      <c r="A58883"/>
    </row>
    <row r="58884" spans="1:1" ht="13.2" x14ac:dyDescent="0.25">
      <c r="A58884"/>
    </row>
    <row r="58885" spans="1:1" ht="13.2" x14ac:dyDescent="0.25">
      <c r="A58885"/>
    </row>
    <row r="58886" spans="1:1" ht="13.2" x14ac:dyDescent="0.25">
      <c r="A58886"/>
    </row>
    <row r="58887" spans="1:1" ht="13.2" x14ac:dyDescent="0.25">
      <c r="A58887"/>
    </row>
    <row r="58888" spans="1:1" ht="13.2" x14ac:dyDescent="0.25">
      <c r="A58888"/>
    </row>
    <row r="58889" spans="1:1" ht="13.2" x14ac:dyDescent="0.25">
      <c r="A58889"/>
    </row>
    <row r="58890" spans="1:1" ht="13.2" x14ac:dyDescent="0.25">
      <c r="A58890"/>
    </row>
    <row r="58891" spans="1:1" ht="13.2" x14ac:dyDescent="0.25">
      <c r="A58891"/>
    </row>
    <row r="58892" spans="1:1" ht="13.2" x14ac:dyDescent="0.25">
      <c r="A58892"/>
    </row>
    <row r="58893" spans="1:1" ht="13.2" x14ac:dyDescent="0.25">
      <c r="A58893"/>
    </row>
    <row r="58894" spans="1:1" ht="13.2" x14ac:dyDescent="0.25">
      <c r="A58894"/>
    </row>
    <row r="58895" spans="1:1" ht="13.2" x14ac:dyDescent="0.25">
      <c r="A58895"/>
    </row>
    <row r="58896" spans="1:1" ht="13.2" x14ac:dyDescent="0.25">
      <c r="A58896"/>
    </row>
    <row r="58897" spans="1:1" ht="13.2" x14ac:dyDescent="0.25">
      <c r="A58897"/>
    </row>
    <row r="58898" spans="1:1" ht="13.2" x14ac:dyDescent="0.25">
      <c r="A58898"/>
    </row>
    <row r="58899" spans="1:1" ht="13.2" x14ac:dyDescent="0.25">
      <c r="A58899"/>
    </row>
    <row r="58900" spans="1:1" ht="13.2" x14ac:dyDescent="0.25">
      <c r="A58900"/>
    </row>
    <row r="58901" spans="1:1" ht="13.2" x14ac:dyDescent="0.25">
      <c r="A58901"/>
    </row>
    <row r="58902" spans="1:1" ht="13.2" x14ac:dyDescent="0.25">
      <c r="A58902"/>
    </row>
    <row r="58903" spans="1:1" ht="13.2" x14ac:dyDescent="0.25">
      <c r="A58903"/>
    </row>
    <row r="58904" spans="1:1" ht="13.2" x14ac:dyDescent="0.25">
      <c r="A58904"/>
    </row>
    <row r="58905" spans="1:1" ht="13.2" x14ac:dyDescent="0.25">
      <c r="A58905"/>
    </row>
    <row r="58906" spans="1:1" ht="13.2" x14ac:dyDescent="0.25">
      <c r="A58906"/>
    </row>
    <row r="58907" spans="1:1" ht="13.2" x14ac:dyDescent="0.25">
      <c r="A58907"/>
    </row>
    <row r="58908" spans="1:1" ht="13.2" x14ac:dyDescent="0.25">
      <c r="A58908"/>
    </row>
    <row r="58909" spans="1:1" ht="13.2" x14ac:dyDescent="0.25">
      <c r="A58909"/>
    </row>
    <row r="58910" spans="1:1" ht="13.2" x14ac:dyDescent="0.25">
      <c r="A58910"/>
    </row>
    <row r="58911" spans="1:1" ht="13.2" x14ac:dyDescent="0.25">
      <c r="A58911"/>
    </row>
    <row r="58912" spans="1:1" ht="13.2" x14ac:dyDescent="0.25">
      <c r="A58912"/>
    </row>
    <row r="58913" spans="1:1" ht="13.2" x14ac:dyDescent="0.25">
      <c r="A58913"/>
    </row>
    <row r="58914" spans="1:1" ht="13.2" x14ac:dyDescent="0.25">
      <c r="A58914"/>
    </row>
    <row r="58915" spans="1:1" ht="13.2" x14ac:dyDescent="0.25">
      <c r="A58915"/>
    </row>
    <row r="58916" spans="1:1" ht="13.2" x14ac:dyDescent="0.25">
      <c r="A58916"/>
    </row>
    <row r="58917" spans="1:1" ht="13.2" x14ac:dyDescent="0.25">
      <c r="A58917"/>
    </row>
    <row r="58918" spans="1:1" ht="13.2" x14ac:dyDescent="0.25">
      <c r="A58918"/>
    </row>
    <row r="58919" spans="1:1" ht="13.2" x14ac:dyDescent="0.25">
      <c r="A58919"/>
    </row>
    <row r="58920" spans="1:1" ht="13.2" x14ac:dyDescent="0.25">
      <c r="A58920"/>
    </row>
    <row r="58921" spans="1:1" ht="13.2" x14ac:dyDescent="0.25">
      <c r="A58921"/>
    </row>
    <row r="58922" spans="1:1" ht="13.2" x14ac:dyDescent="0.25">
      <c r="A58922"/>
    </row>
    <row r="58923" spans="1:1" ht="13.2" x14ac:dyDescent="0.25">
      <c r="A58923"/>
    </row>
    <row r="58924" spans="1:1" ht="13.2" x14ac:dyDescent="0.25">
      <c r="A58924"/>
    </row>
    <row r="58925" spans="1:1" ht="13.2" x14ac:dyDescent="0.25">
      <c r="A58925"/>
    </row>
    <row r="58926" spans="1:1" ht="13.2" x14ac:dyDescent="0.25">
      <c r="A58926"/>
    </row>
    <row r="58927" spans="1:1" ht="13.2" x14ac:dyDescent="0.25">
      <c r="A58927"/>
    </row>
    <row r="58928" spans="1:1" ht="13.2" x14ac:dyDescent="0.25">
      <c r="A58928"/>
    </row>
    <row r="58929" spans="1:1" ht="13.2" x14ac:dyDescent="0.25">
      <c r="A58929"/>
    </row>
    <row r="58930" spans="1:1" ht="13.2" x14ac:dyDescent="0.25">
      <c r="A58930"/>
    </row>
    <row r="58931" spans="1:1" ht="13.2" x14ac:dyDescent="0.25">
      <c r="A58931"/>
    </row>
    <row r="58932" spans="1:1" ht="13.2" x14ac:dyDescent="0.25">
      <c r="A58932"/>
    </row>
    <row r="58933" spans="1:1" ht="13.2" x14ac:dyDescent="0.25">
      <c r="A58933"/>
    </row>
    <row r="58934" spans="1:1" ht="13.2" x14ac:dyDescent="0.25">
      <c r="A58934"/>
    </row>
    <row r="58935" spans="1:1" ht="13.2" x14ac:dyDescent="0.25">
      <c r="A58935"/>
    </row>
    <row r="58936" spans="1:1" ht="13.2" x14ac:dyDescent="0.25">
      <c r="A58936"/>
    </row>
    <row r="58937" spans="1:1" ht="13.2" x14ac:dyDescent="0.25">
      <c r="A58937"/>
    </row>
    <row r="58938" spans="1:1" ht="13.2" x14ac:dyDescent="0.25">
      <c r="A58938"/>
    </row>
    <row r="58939" spans="1:1" ht="13.2" x14ac:dyDescent="0.25">
      <c r="A58939"/>
    </row>
    <row r="58940" spans="1:1" ht="13.2" x14ac:dyDescent="0.25">
      <c r="A58940"/>
    </row>
    <row r="58941" spans="1:1" ht="13.2" x14ac:dyDescent="0.25">
      <c r="A58941"/>
    </row>
    <row r="58942" spans="1:1" ht="13.2" x14ac:dyDescent="0.25">
      <c r="A58942"/>
    </row>
    <row r="58943" spans="1:1" ht="13.2" x14ac:dyDescent="0.25">
      <c r="A58943"/>
    </row>
    <row r="58944" spans="1:1" ht="13.2" x14ac:dyDescent="0.25">
      <c r="A58944"/>
    </row>
    <row r="58945" spans="1:1" ht="13.2" x14ac:dyDescent="0.25">
      <c r="A58945"/>
    </row>
    <row r="58946" spans="1:1" ht="13.2" x14ac:dyDescent="0.25">
      <c r="A58946"/>
    </row>
    <row r="58947" spans="1:1" ht="13.2" x14ac:dyDescent="0.25">
      <c r="A58947"/>
    </row>
    <row r="58948" spans="1:1" ht="13.2" x14ac:dyDescent="0.25">
      <c r="A58948"/>
    </row>
    <row r="58949" spans="1:1" ht="13.2" x14ac:dyDescent="0.25">
      <c r="A58949"/>
    </row>
    <row r="58950" spans="1:1" ht="13.2" x14ac:dyDescent="0.25">
      <c r="A58950"/>
    </row>
    <row r="58951" spans="1:1" ht="13.2" x14ac:dyDescent="0.25">
      <c r="A58951"/>
    </row>
    <row r="58952" spans="1:1" ht="13.2" x14ac:dyDescent="0.25">
      <c r="A58952"/>
    </row>
    <row r="58953" spans="1:1" ht="13.2" x14ac:dyDescent="0.25">
      <c r="A58953"/>
    </row>
    <row r="58954" spans="1:1" ht="13.2" x14ac:dyDescent="0.25">
      <c r="A58954"/>
    </row>
    <row r="58955" spans="1:1" ht="13.2" x14ac:dyDescent="0.25">
      <c r="A58955"/>
    </row>
    <row r="58956" spans="1:1" ht="13.2" x14ac:dyDescent="0.25">
      <c r="A58956"/>
    </row>
    <row r="58957" spans="1:1" ht="13.2" x14ac:dyDescent="0.25">
      <c r="A58957"/>
    </row>
    <row r="58958" spans="1:1" ht="13.2" x14ac:dyDescent="0.25">
      <c r="A58958"/>
    </row>
    <row r="58959" spans="1:1" ht="13.2" x14ac:dyDescent="0.25">
      <c r="A58959"/>
    </row>
    <row r="58960" spans="1:1" ht="13.2" x14ac:dyDescent="0.25">
      <c r="A58960"/>
    </row>
    <row r="58961" spans="1:1" ht="13.2" x14ac:dyDescent="0.25">
      <c r="A58961"/>
    </row>
    <row r="58962" spans="1:1" ht="13.2" x14ac:dyDescent="0.25">
      <c r="A58962"/>
    </row>
    <row r="58963" spans="1:1" ht="13.2" x14ac:dyDescent="0.25">
      <c r="A58963"/>
    </row>
    <row r="58964" spans="1:1" ht="13.2" x14ac:dyDescent="0.25">
      <c r="A58964"/>
    </row>
    <row r="58965" spans="1:1" ht="13.2" x14ac:dyDescent="0.25">
      <c r="A58965"/>
    </row>
    <row r="58966" spans="1:1" ht="13.2" x14ac:dyDescent="0.25">
      <c r="A58966"/>
    </row>
    <row r="58967" spans="1:1" ht="13.2" x14ac:dyDescent="0.25">
      <c r="A58967"/>
    </row>
    <row r="58968" spans="1:1" ht="13.2" x14ac:dyDescent="0.25">
      <c r="A58968"/>
    </row>
    <row r="58969" spans="1:1" ht="13.2" x14ac:dyDescent="0.25">
      <c r="A58969"/>
    </row>
    <row r="58970" spans="1:1" ht="13.2" x14ac:dyDescent="0.25">
      <c r="A58970"/>
    </row>
    <row r="58971" spans="1:1" ht="13.2" x14ac:dyDescent="0.25">
      <c r="A58971"/>
    </row>
    <row r="58972" spans="1:1" ht="13.2" x14ac:dyDescent="0.25">
      <c r="A58972"/>
    </row>
    <row r="58973" spans="1:1" ht="13.2" x14ac:dyDescent="0.25">
      <c r="A58973"/>
    </row>
    <row r="58974" spans="1:1" ht="13.2" x14ac:dyDescent="0.25">
      <c r="A58974"/>
    </row>
    <row r="58975" spans="1:1" ht="13.2" x14ac:dyDescent="0.25">
      <c r="A58975"/>
    </row>
    <row r="58976" spans="1:1" ht="13.2" x14ac:dyDescent="0.25">
      <c r="A58976"/>
    </row>
    <row r="58977" spans="1:1" ht="13.2" x14ac:dyDescent="0.25">
      <c r="A58977"/>
    </row>
    <row r="58978" spans="1:1" ht="13.2" x14ac:dyDescent="0.25">
      <c r="A58978"/>
    </row>
    <row r="58979" spans="1:1" ht="13.2" x14ac:dyDescent="0.25">
      <c r="A58979"/>
    </row>
    <row r="58980" spans="1:1" ht="13.2" x14ac:dyDescent="0.25">
      <c r="A58980"/>
    </row>
    <row r="58981" spans="1:1" ht="13.2" x14ac:dyDescent="0.25">
      <c r="A58981"/>
    </row>
    <row r="58982" spans="1:1" ht="13.2" x14ac:dyDescent="0.25">
      <c r="A58982"/>
    </row>
    <row r="58983" spans="1:1" ht="13.2" x14ac:dyDescent="0.25">
      <c r="A58983"/>
    </row>
    <row r="58984" spans="1:1" ht="13.2" x14ac:dyDescent="0.25">
      <c r="A58984"/>
    </row>
    <row r="58985" spans="1:1" ht="13.2" x14ac:dyDescent="0.25">
      <c r="A58985"/>
    </row>
    <row r="58986" spans="1:1" ht="13.2" x14ac:dyDescent="0.25">
      <c r="A58986"/>
    </row>
    <row r="58987" spans="1:1" ht="13.2" x14ac:dyDescent="0.25">
      <c r="A58987"/>
    </row>
    <row r="58988" spans="1:1" ht="13.2" x14ac:dyDescent="0.25">
      <c r="A58988"/>
    </row>
    <row r="58989" spans="1:1" ht="13.2" x14ac:dyDescent="0.25">
      <c r="A58989"/>
    </row>
    <row r="58990" spans="1:1" ht="13.2" x14ac:dyDescent="0.25">
      <c r="A58990"/>
    </row>
    <row r="58991" spans="1:1" ht="13.2" x14ac:dyDescent="0.25">
      <c r="A58991"/>
    </row>
    <row r="58992" spans="1:1" ht="13.2" x14ac:dyDescent="0.25">
      <c r="A58992"/>
    </row>
    <row r="58993" spans="1:1" ht="13.2" x14ac:dyDescent="0.25">
      <c r="A58993"/>
    </row>
    <row r="58994" spans="1:1" ht="13.2" x14ac:dyDescent="0.25">
      <c r="A58994"/>
    </row>
    <row r="58995" spans="1:1" ht="13.2" x14ac:dyDescent="0.25">
      <c r="A58995"/>
    </row>
    <row r="58996" spans="1:1" ht="13.2" x14ac:dyDescent="0.25">
      <c r="A58996"/>
    </row>
    <row r="58997" spans="1:1" ht="13.2" x14ac:dyDescent="0.25">
      <c r="A58997"/>
    </row>
    <row r="58998" spans="1:1" ht="13.2" x14ac:dyDescent="0.25">
      <c r="A58998"/>
    </row>
    <row r="58999" spans="1:1" ht="13.2" x14ac:dyDescent="0.25">
      <c r="A58999"/>
    </row>
    <row r="59000" spans="1:1" ht="13.2" x14ac:dyDescent="0.25">
      <c r="A59000"/>
    </row>
    <row r="59001" spans="1:1" ht="13.2" x14ac:dyDescent="0.25">
      <c r="A59001"/>
    </row>
    <row r="59002" spans="1:1" ht="13.2" x14ac:dyDescent="0.25">
      <c r="A59002"/>
    </row>
    <row r="59003" spans="1:1" ht="13.2" x14ac:dyDescent="0.25">
      <c r="A59003"/>
    </row>
    <row r="59004" spans="1:1" ht="13.2" x14ac:dyDescent="0.25">
      <c r="A59004"/>
    </row>
    <row r="59005" spans="1:1" ht="13.2" x14ac:dyDescent="0.25">
      <c r="A59005"/>
    </row>
    <row r="59006" spans="1:1" ht="13.2" x14ac:dyDescent="0.25">
      <c r="A59006"/>
    </row>
    <row r="59007" spans="1:1" ht="13.2" x14ac:dyDescent="0.25">
      <c r="A59007"/>
    </row>
    <row r="59008" spans="1:1" ht="13.2" x14ac:dyDescent="0.25">
      <c r="A59008"/>
    </row>
    <row r="59009" spans="1:1" ht="13.2" x14ac:dyDescent="0.25">
      <c r="A59009"/>
    </row>
    <row r="59010" spans="1:1" ht="13.2" x14ac:dyDescent="0.25">
      <c r="A59010"/>
    </row>
    <row r="59011" spans="1:1" ht="13.2" x14ac:dyDescent="0.25">
      <c r="A59011"/>
    </row>
    <row r="59012" spans="1:1" ht="13.2" x14ac:dyDescent="0.25">
      <c r="A59012"/>
    </row>
    <row r="59013" spans="1:1" ht="13.2" x14ac:dyDescent="0.25">
      <c r="A59013"/>
    </row>
    <row r="59014" spans="1:1" ht="13.2" x14ac:dyDescent="0.25">
      <c r="A59014"/>
    </row>
    <row r="59015" spans="1:1" ht="13.2" x14ac:dyDescent="0.25">
      <c r="A59015"/>
    </row>
    <row r="59016" spans="1:1" ht="13.2" x14ac:dyDescent="0.25">
      <c r="A59016"/>
    </row>
    <row r="59017" spans="1:1" ht="13.2" x14ac:dyDescent="0.25">
      <c r="A59017"/>
    </row>
    <row r="59018" spans="1:1" ht="13.2" x14ac:dyDescent="0.25">
      <c r="A59018"/>
    </row>
    <row r="59019" spans="1:1" ht="13.2" x14ac:dyDescent="0.25">
      <c r="A59019"/>
    </row>
    <row r="59020" spans="1:1" ht="13.2" x14ac:dyDescent="0.25">
      <c r="A59020"/>
    </row>
    <row r="59021" spans="1:1" ht="13.2" x14ac:dyDescent="0.25">
      <c r="A59021"/>
    </row>
    <row r="59022" spans="1:1" ht="13.2" x14ac:dyDescent="0.25">
      <c r="A59022"/>
    </row>
    <row r="59023" spans="1:1" ht="13.2" x14ac:dyDescent="0.25">
      <c r="A59023"/>
    </row>
    <row r="59024" spans="1:1" ht="13.2" x14ac:dyDescent="0.25">
      <c r="A59024"/>
    </row>
    <row r="59025" spans="1:1" ht="13.2" x14ac:dyDescent="0.25">
      <c r="A59025"/>
    </row>
    <row r="59026" spans="1:1" ht="13.2" x14ac:dyDescent="0.25">
      <c r="A59026"/>
    </row>
    <row r="59027" spans="1:1" ht="13.2" x14ac:dyDescent="0.25">
      <c r="A59027"/>
    </row>
    <row r="59028" spans="1:1" ht="13.2" x14ac:dyDescent="0.25">
      <c r="A59028"/>
    </row>
    <row r="59029" spans="1:1" ht="13.2" x14ac:dyDescent="0.25">
      <c r="A59029"/>
    </row>
    <row r="59030" spans="1:1" ht="13.2" x14ac:dyDescent="0.25">
      <c r="A59030"/>
    </row>
    <row r="59031" spans="1:1" ht="13.2" x14ac:dyDescent="0.25">
      <c r="A59031"/>
    </row>
    <row r="59032" spans="1:1" ht="13.2" x14ac:dyDescent="0.25">
      <c r="A59032"/>
    </row>
    <row r="59033" spans="1:1" ht="13.2" x14ac:dyDescent="0.25">
      <c r="A59033"/>
    </row>
    <row r="59034" spans="1:1" ht="13.2" x14ac:dyDescent="0.25">
      <c r="A59034"/>
    </row>
    <row r="59035" spans="1:1" ht="13.2" x14ac:dyDescent="0.25">
      <c r="A59035"/>
    </row>
    <row r="59036" spans="1:1" ht="13.2" x14ac:dyDescent="0.25">
      <c r="A59036"/>
    </row>
    <row r="59037" spans="1:1" ht="13.2" x14ac:dyDescent="0.25">
      <c r="A59037"/>
    </row>
    <row r="59038" spans="1:1" ht="13.2" x14ac:dyDescent="0.25">
      <c r="A59038"/>
    </row>
    <row r="59039" spans="1:1" ht="13.2" x14ac:dyDescent="0.25">
      <c r="A59039"/>
    </row>
    <row r="59040" spans="1:1" ht="13.2" x14ac:dyDescent="0.25">
      <c r="A59040"/>
    </row>
    <row r="59041" spans="1:1" ht="13.2" x14ac:dyDescent="0.25">
      <c r="A59041"/>
    </row>
    <row r="59042" spans="1:1" ht="13.2" x14ac:dyDescent="0.25">
      <c r="A59042"/>
    </row>
    <row r="59043" spans="1:1" ht="13.2" x14ac:dyDescent="0.25">
      <c r="A59043"/>
    </row>
    <row r="59044" spans="1:1" ht="13.2" x14ac:dyDescent="0.25">
      <c r="A59044"/>
    </row>
    <row r="59045" spans="1:1" ht="13.2" x14ac:dyDescent="0.25">
      <c r="A59045"/>
    </row>
    <row r="59046" spans="1:1" ht="13.2" x14ac:dyDescent="0.25">
      <c r="A59046"/>
    </row>
    <row r="59047" spans="1:1" ht="13.2" x14ac:dyDescent="0.25">
      <c r="A59047"/>
    </row>
    <row r="59048" spans="1:1" ht="13.2" x14ac:dyDescent="0.25">
      <c r="A59048"/>
    </row>
    <row r="59049" spans="1:1" ht="13.2" x14ac:dyDescent="0.25">
      <c r="A59049"/>
    </row>
    <row r="59050" spans="1:1" ht="13.2" x14ac:dyDescent="0.25">
      <c r="A59050"/>
    </row>
    <row r="59051" spans="1:1" ht="13.2" x14ac:dyDescent="0.25">
      <c r="A59051"/>
    </row>
    <row r="59052" spans="1:1" ht="13.2" x14ac:dyDescent="0.25">
      <c r="A59052"/>
    </row>
    <row r="59053" spans="1:1" ht="13.2" x14ac:dyDescent="0.25">
      <c r="A59053"/>
    </row>
    <row r="59054" spans="1:1" ht="13.2" x14ac:dyDescent="0.25">
      <c r="A59054"/>
    </row>
    <row r="59055" spans="1:1" ht="13.2" x14ac:dyDescent="0.25">
      <c r="A59055"/>
    </row>
    <row r="59056" spans="1:1" ht="13.2" x14ac:dyDescent="0.25">
      <c r="A59056"/>
    </row>
    <row r="59057" spans="1:1" ht="13.2" x14ac:dyDescent="0.25">
      <c r="A59057"/>
    </row>
    <row r="59058" spans="1:1" ht="13.2" x14ac:dyDescent="0.25">
      <c r="A59058"/>
    </row>
    <row r="59059" spans="1:1" ht="13.2" x14ac:dyDescent="0.25">
      <c r="A59059"/>
    </row>
    <row r="59060" spans="1:1" ht="13.2" x14ac:dyDescent="0.25">
      <c r="A59060"/>
    </row>
    <row r="59061" spans="1:1" ht="13.2" x14ac:dyDescent="0.25">
      <c r="A59061"/>
    </row>
    <row r="59062" spans="1:1" ht="13.2" x14ac:dyDescent="0.25">
      <c r="A59062"/>
    </row>
    <row r="59063" spans="1:1" ht="13.2" x14ac:dyDescent="0.25">
      <c r="A59063"/>
    </row>
    <row r="59064" spans="1:1" ht="13.2" x14ac:dyDescent="0.25">
      <c r="A59064"/>
    </row>
    <row r="59065" spans="1:1" ht="13.2" x14ac:dyDescent="0.25">
      <c r="A59065"/>
    </row>
    <row r="59066" spans="1:1" ht="13.2" x14ac:dyDescent="0.25">
      <c r="A59066"/>
    </row>
    <row r="59067" spans="1:1" ht="13.2" x14ac:dyDescent="0.25">
      <c r="A59067"/>
    </row>
    <row r="59068" spans="1:1" ht="13.2" x14ac:dyDescent="0.25">
      <c r="A59068"/>
    </row>
    <row r="59069" spans="1:1" ht="13.2" x14ac:dyDescent="0.25">
      <c r="A59069"/>
    </row>
    <row r="59070" spans="1:1" ht="13.2" x14ac:dyDescent="0.25">
      <c r="A59070"/>
    </row>
    <row r="59071" spans="1:1" ht="13.2" x14ac:dyDescent="0.25">
      <c r="A59071"/>
    </row>
    <row r="59072" spans="1:1" ht="13.2" x14ac:dyDescent="0.25">
      <c r="A59072"/>
    </row>
    <row r="59073" spans="1:1" ht="13.2" x14ac:dyDescent="0.25">
      <c r="A59073"/>
    </row>
    <row r="59074" spans="1:1" ht="13.2" x14ac:dyDescent="0.25">
      <c r="A59074"/>
    </row>
    <row r="59075" spans="1:1" ht="13.2" x14ac:dyDescent="0.25">
      <c r="A59075"/>
    </row>
    <row r="59076" spans="1:1" ht="13.2" x14ac:dyDescent="0.25">
      <c r="A59076"/>
    </row>
    <row r="59077" spans="1:1" ht="13.2" x14ac:dyDescent="0.25">
      <c r="A59077"/>
    </row>
    <row r="59078" spans="1:1" ht="13.2" x14ac:dyDescent="0.25">
      <c r="A59078"/>
    </row>
    <row r="59079" spans="1:1" ht="13.2" x14ac:dyDescent="0.25">
      <c r="A59079"/>
    </row>
    <row r="59080" spans="1:1" ht="13.2" x14ac:dyDescent="0.25">
      <c r="A59080"/>
    </row>
    <row r="59081" spans="1:1" ht="13.2" x14ac:dyDescent="0.25">
      <c r="A59081"/>
    </row>
    <row r="59082" spans="1:1" ht="13.2" x14ac:dyDescent="0.25">
      <c r="A59082"/>
    </row>
    <row r="59083" spans="1:1" ht="13.2" x14ac:dyDescent="0.25">
      <c r="A59083"/>
    </row>
    <row r="59084" spans="1:1" ht="13.2" x14ac:dyDescent="0.25">
      <c r="A59084"/>
    </row>
    <row r="59085" spans="1:1" ht="13.2" x14ac:dyDescent="0.25">
      <c r="A59085"/>
    </row>
    <row r="59086" spans="1:1" ht="13.2" x14ac:dyDescent="0.25">
      <c r="A59086"/>
    </row>
    <row r="59087" spans="1:1" ht="13.2" x14ac:dyDescent="0.25">
      <c r="A59087"/>
    </row>
    <row r="59088" spans="1:1" ht="13.2" x14ac:dyDescent="0.25">
      <c r="A59088"/>
    </row>
    <row r="59089" spans="1:1" ht="13.2" x14ac:dyDescent="0.25">
      <c r="A59089"/>
    </row>
    <row r="59090" spans="1:1" ht="13.2" x14ac:dyDescent="0.25">
      <c r="A59090"/>
    </row>
    <row r="59091" spans="1:1" ht="13.2" x14ac:dyDescent="0.25">
      <c r="A59091"/>
    </row>
    <row r="59092" spans="1:1" ht="13.2" x14ac:dyDescent="0.25">
      <c r="A59092"/>
    </row>
    <row r="59093" spans="1:1" ht="13.2" x14ac:dyDescent="0.25">
      <c r="A59093"/>
    </row>
    <row r="59094" spans="1:1" ht="13.2" x14ac:dyDescent="0.25">
      <c r="A59094"/>
    </row>
    <row r="59095" spans="1:1" ht="13.2" x14ac:dyDescent="0.25">
      <c r="A59095"/>
    </row>
    <row r="59096" spans="1:1" ht="13.2" x14ac:dyDescent="0.25">
      <c r="A59096"/>
    </row>
    <row r="59097" spans="1:1" ht="13.2" x14ac:dyDescent="0.25">
      <c r="A59097"/>
    </row>
    <row r="59098" spans="1:1" ht="13.2" x14ac:dyDescent="0.25">
      <c r="A59098"/>
    </row>
    <row r="59099" spans="1:1" ht="13.2" x14ac:dyDescent="0.25">
      <c r="A59099"/>
    </row>
    <row r="59100" spans="1:1" ht="13.2" x14ac:dyDescent="0.25">
      <c r="A59100"/>
    </row>
    <row r="59101" spans="1:1" ht="13.2" x14ac:dyDescent="0.25">
      <c r="A59101"/>
    </row>
    <row r="59102" spans="1:1" ht="13.2" x14ac:dyDescent="0.25">
      <c r="A59102"/>
    </row>
    <row r="59103" spans="1:1" ht="13.2" x14ac:dyDescent="0.25">
      <c r="A59103"/>
    </row>
    <row r="59104" spans="1:1" ht="13.2" x14ac:dyDescent="0.25">
      <c r="A59104"/>
    </row>
    <row r="59105" spans="1:1" ht="13.2" x14ac:dyDescent="0.25">
      <c r="A59105"/>
    </row>
    <row r="59106" spans="1:1" ht="13.2" x14ac:dyDescent="0.25">
      <c r="A59106"/>
    </row>
    <row r="59107" spans="1:1" ht="13.2" x14ac:dyDescent="0.25">
      <c r="A59107"/>
    </row>
    <row r="59108" spans="1:1" ht="13.2" x14ac:dyDescent="0.25">
      <c r="A59108"/>
    </row>
    <row r="59109" spans="1:1" ht="13.2" x14ac:dyDescent="0.25">
      <c r="A59109"/>
    </row>
    <row r="59110" spans="1:1" ht="13.2" x14ac:dyDescent="0.25">
      <c r="A59110"/>
    </row>
    <row r="59111" spans="1:1" ht="13.2" x14ac:dyDescent="0.25">
      <c r="A59111"/>
    </row>
    <row r="59112" spans="1:1" ht="13.2" x14ac:dyDescent="0.25">
      <c r="A59112"/>
    </row>
    <row r="59113" spans="1:1" ht="13.2" x14ac:dyDescent="0.25">
      <c r="A59113"/>
    </row>
    <row r="59114" spans="1:1" ht="13.2" x14ac:dyDescent="0.25">
      <c r="A59114"/>
    </row>
    <row r="59115" spans="1:1" ht="13.2" x14ac:dyDescent="0.25">
      <c r="A59115"/>
    </row>
    <row r="59116" spans="1:1" ht="13.2" x14ac:dyDescent="0.25">
      <c r="A59116"/>
    </row>
    <row r="59117" spans="1:1" ht="13.2" x14ac:dyDescent="0.25">
      <c r="A59117"/>
    </row>
    <row r="59118" spans="1:1" ht="13.2" x14ac:dyDescent="0.25">
      <c r="A59118"/>
    </row>
    <row r="59119" spans="1:1" ht="13.2" x14ac:dyDescent="0.25">
      <c r="A59119"/>
    </row>
    <row r="59120" spans="1:1" ht="13.2" x14ac:dyDescent="0.25">
      <c r="A59120"/>
    </row>
    <row r="59121" spans="1:1" ht="13.2" x14ac:dyDescent="0.25">
      <c r="A59121"/>
    </row>
    <row r="59122" spans="1:1" ht="13.2" x14ac:dyDescent="0.25">
      <c r="A59122"/>
    </row>
    <row r="59123" spans="1:1" ht="13.2" x14ac:dyDescent="0.25">
      <c r="A59123"/>
    </row>
    <row r="59124" spans="1:1" ht="13.2" x14ac:dyDescent="0.25">
      <c r="A59124"/>
    </row>
    <row r="59125" spans="1:1" ht="13.2" x14ac:dyDescent="0.25">
      <c r="A59125"/>
    </row>
    <row r="59126" spans="1:1" ht="13.2" x14ac:dyDescent="0.25">
      <c r="A59126"/>
    </row>
    <row r="59127" spans="1:1" ht="13.2" x14ac:dyDescent="0.25">
      <c r="A59127"/>
    </row>
    <row r="59128" spans="1:1" ht="13.2" x14ac:dyDescent="0.25">
      <c r="A59128"/>
    </row>
    <row r="59129" spans="1:1" ht="13.2" x14ac:dyDescent="0.25">
      <c r="A59129"/>
    </row>
    <row r="59130" spans="1:1" ht="13.2" x14ac:dyDescent="0.25">
      <c r="A59130"/>
    </row>
    <row r="59131" spans="1:1" ht="13.2" x14ac:dyDescent="0.25">
      <c r="A59131"/>
    </row>
    <row r="59132" spans="1:1" ht="13.2" x14ac:dyDescent="0.25">
      <c r="A59132"/>
    </row>
    <row r="59133" spans="1:1" ht="13.2" x14ac:dyDescent="0.25">
      <c r="A59133"/>
    </row>
    <row r="59134" spans="1:1" ht="13.2" x14ac:dyDescent="0.25">
      <c r="A59134"/>
    </row>
    <row r="59135" spans="1:1" ht="13.2" x14ac:dyDescent="0.25">
      <c r="A59135"/>
    </row>
    <row r="59136" spans="1:1" ht="13.2" x14ac:dyDescent="0.25">
      <c r="A59136"/>
    </row>
    <row r="59137" spans="1:1" ht="13.2" x14ac:dyDescent="0.25">
      <c r="A59137"/>
    </row>
    <row r="59138" spans="1:1" ht="13.2" x14ac:dyDescent="0.25">
      <c r="A59138"/>
    </row>
    <row r="59139" spans="1:1" ht="13.2" x14ac:dyDescent="0.25">
      <c r="A59139"/>
    </row>
    <row r="59140" spans="1:1" ht="13.2" x14ac:dyDescent="0.25">
      <c r="A59140"/>
    </row>
    <row r="59141" spans="1:1" ht="13.2" x14ac:dyDescent="0.25">
      <c r="A59141"/>
    </row>
    <row r="59142" spans="1:1" ht="13.2" x14ac:dyDescent="0.25">
      <c r="A59142"/>
    </row>
    <row r="59143" spans="1:1" ht="13.2" x14ac:dyDescent="0.25">
      <c r="A59143"/>
    </row>
    <row r="59144" spans="1:1" ht="13.2" x14ac:dyDescent="0.25">
      <c r="A59144"/>
    </row>
    <row r="59145" spans="1:1" ht="13.2" x14ac:dyDescent="0.25">
      <c r="A59145"/>
    </row>
    <row r="59146" spans="1:1" ht="13.2" x14ac:dyDescent="0.25">
      <c r="A59146"/>
    </row>
    <row r="59147" spans="1:1" ht="13.2" x14ac:dyDescent="0.25">
      <c r="A59147"/>
    </row>
    <row r="59148" spans="1:1" ht="13.2" x14ac:dyDescent="0.25">
      <c r="A59148"/>
    </row>
    <row r="59149" spans="1:1" ht="13.2" x14ac:dyDescent="0.25">
      <c r="A59149"/>
    </row>
    <row r="59150" spans="1:1" ht="13.2" x14ac:dyDescent="0.25">
      <c r="A59150"/>
    </row>
    <row r="59151" spans="1:1" ht="13.2" x14ac:dyDescent="0.25">
      <c r="A59151"/>
    </row>
    <row r="59152" spans="1:1" ht="13.2" x14ac:dyDescent="0.25">
      <c r="A59152"/>
    </row>
    <row r="59153" spans="1:1" ht="13.2" x14ac:dyDescent="0.25">
      <c r="A59153"/>
    </row>
    <row r="59154" spans="1:1" ht="13.2" x14ac:dyDescent="0.25">
      <c r="A59154"/>
    </row>
    <row r="59155" spans="1:1" ht="13.2" x14ac:dyDescent="0.25">
      <c r="A59155"/>
    </row>
    <row r="59156" spans="1:1" ht="13.2" x14ac:dyDescent="0.25">
      <c r="A59156"/>
    </row>
    <row r="59157" spans="1:1" ht="13.2" x14ac:dyDescent="0.25">
      <c r="A59157"/>
    </row>
    <row r="59158" spans="1:1" ht="13.2" x14ac:dyDescent="0.25">
      <c r="A59158"/>
    </row>
    <row r="59159" spans="1:1" ht="13.2" x14ac:dyDescent="0.25">
      <c r="A59159"/>
    </row>
    <row r="59160" spans="1:1" ht="13.2" x14ac:dyDescent="0.25">
      <c r="A59160"/>
    </row>
    <row r="59161" spans="1:1" ht="13.2" x14ac:dyDescent="0.25">
      <c r="A59161"/>
    </row>
    <row r="59162" spans="1:1" ht="13.2" x14ac:dyDescent="0.25">
      <c r="A59162"/>
    </row>
    <row r="59163" spans="1:1" ht="13.2" x14ac:dyDescent="0.25">
      <c r="A59163"/>
    </row>
    <row r="59164" spans="1:1" ht="13.2" x14ac:dyDescent="0.25">
      <c r="A59164"/>
    </row>
    <row r="59165" spans="1:1" ht="13.2" x14ac:dyDescent="0.25">
      <c r="A59165"/>
    </row>
    <row r="59166" spans="1:1" ht="13.2" x14ac:dyDescent="0.25">
      <c r="A59166"/>
    </row>
    <row r="59167" spans="1:1" ht="13.2" x14ac:dyDescent="0.25">
      <c r="A59167"/>
    </row>
    <row r="59168" spans="1:1" ht="13.2" x14ac:dyDescent="0.25">
      <c r="A59168"/>
    </row>
    <row r="59169" spans="1:1" ht="13.2" x14ac:dyDescent="0.25">
      <c r="A59169"/>
    </row>
    <row r="59170" spans="1:1" ht="13.2" x14ac:dyDescent="0.25">
      <c r="A59170"/>
    </row>
    <row r="59171" spans="1:1" ht="13.2" x14ac:dyDescent="0.25">
      <c r="A59171"/>
    </row>
    <row r="59172" spans="1:1" ht="13.2" x14ac:dyDescent="0.25">
      <c r="A59172"/>
    </row>
    <row r="59173" spans="1:1" ht="13.2" x14ac:dyDescent="0.25">
      <c r="A59173"/>
    </row>
    <row r="59174" spans="1:1" ht="13.2" x14ac:dyDescent="0.25">
      <c r="A59174"/>
    </row>
    <row r="59175" spans="1:1" ht="13.2" x14ac:dyDescent="0.25">
      <c r="A59175"/>
    </row>
    <row r="59176" spans="1:1" ht="13.2" x14ac:dyDescent="0.25">
      <c r="A59176"/>
    </row>
    <row r="59177" spans="1:1" ht="13.2" x14ac:dyDescent="0.25">
      <c r="A59177"/>
    </row>
    <row r="59178" spans="1:1" ht="13.2" x14ac:dyDescent="0.25">
      <c r="A59178"/>
    </row>
    <row r="59179" spans="1:1" ht="13.2" x14ac:dyDescent="0.25">
      <c r="A59179"/>
    </row>
    <row r="59180" spans="1:1" ht="13.2" x14ac:dyDescent="0.25">
      <c r="A59180"/>
    </row>
    <row r="59181" spans="1:1" ht="13.2" x14ac:dyDescent="0.25">
      <c r="A59181"/>
    </row>
    <row r="59182" spans="1:1" ht="13.2" x14ac:dyDescent="0.25">
      <c r="A59182"/>
    </row>
    <row r="59183" spans="1:1" ht="13.2" x14ac:dyDescent="0.25">
      <c r="A59183"/>
    </row>
    <row r="59184" spans="1:1" ht="13.2" x14ac:dyDescent="0.25">
      <c r="A59184"/>
    </row>
    <row r="59185" spans="1:1" ht="13.2" x14ac:dyDescent="0.25">
      <c r="A59185"/>
    </row>
    <row r="59186" spans="1:1" ht="13.2" x14ac:dyDescent="0.25">
      <c r="A59186"/>
    </row>
    <row r="59187" spans="1:1" ht="13.2" x14ac:dyDescent="0.25">
      <c r="A59187"/>
    </row>
    <row r="59188" spans="1:1" ht="13.2" x14ac:dyDescent="0.25">
      <c r="A59188"/>
    </row>
    <row r="59189" spans="1:1" ht="13.2" x14ac:dyDescent="0.25">
      <c r="A59189"/>
    </row>
    <row r="59190" spans="1:1" ht="13.2" x14ac:dyDescent="0.25">
      <c r="A59190"/>
    </row>
    <row r="59191" spans="1:1" ht="13.2" x14ac:dyDescent="0.25">
      <c r="A59191"/>
    </row>
    <row r="59192" spans="1:1" ht="13.2" x14ac:dyDescent="0.25">
      <c r="A59192"/>
    </row>
    <row r="59193" spans="1:1" ht="13.2" x14ac:dyDescent="0.25">
      <c r="A59193"/>
    </row>
    <row r="59194" spans="1:1" ht="13.2" x14ac:dyDescent="0.25">
      <c r="A59194"/>
    </row>
    <row r="59195" spans="1:1" ht="13.2" x14ac:dyDescent="0.25">
      <c r="A59195"/>
    </row>
    <row r="59196" spans="1:1" ht="13.2" x14ac:dyDescent="0.25">
      <c r="A59196"/>
    </row>
    <row r="59197" spans="1:1" ht="13.2" x14ac:dyDescent="0.25">
      <c r="A59197"/>
    </row>
    <row r="59198" spans="1:1" ht="13.2" x14ac:dyDescent="0.25">
      <c r="A59198"/>
    </row>
    <row r="59199" spans="1:1" ht="13.2" x14ac:dyDescent="0.25">
      <c r="A59199"/>
    </row>
    <row r="59200" spans="1:1" ht="13.2" x14ac:dyDescent="0.25">
      <c r="A59200"/>
    </row>
    <row r="59201" spans="1:1" ht="13.2" x14ac:dyDescent="0.25">
      <c r="A59201"/>
    </row>
    <row r="59202" spans="1:1" ht="13.2" x14ac:dyDescent="0.25">
      <c r="A59202"/>
    </row>
    <row r="59203" spans="1:1" ht="13.2" x14ac:dyDescent="0.25">
      <c r="A59203"/>
    </row>
    <row r="59204" spans="1:1" ht="13.2" x14ac:dyDescent="0.25">
      <c r="A59204"/>
    </row>
    <row r="59205" spans="1:1" ht="13.2" x14ac:dyDescent="0.25">
      <c r="A59205"/>
    </row>
    <row r="59206" spans="1:1" ht="13.2" x14ac:dyDescent="0.25">
      <c r="A59206"/>
    </row>
    <row r="59207" spans="1:1" ht="13.2" x14ac:dyDescent="0.25">
      <c r="A59207"/>
    </row>
    <row r="59208" spans="1:1" ht="13.2" x14ac:dyDescent="0.25">
      <c r="A59208"/>
    </row>
    <row r="59209" spans="1:1" ht="13.2" x14ac:dyDescent="0.25">
      <c r="A59209"/>
    </row>
    <row r="59210" spans="1:1" ht="13.2" x14ac:dyDescent="0.25">
      <c r="A59210"/>
    </row>
    <row r="59211" spans="1:1" ht="13.2" x14ac:dyDescent="0.25">
      <c r="A59211"/>
    </row>
    <row r="59212" spans="1:1" ht="13.2" x14ac:dyDescent="0.25">
      <c r="A59212"/>
    </row>
    <row r="59213" spans="1:1" ht="13.2" x14ac:dyDescent="0.25">
      <c r="A59213"/>
    </row>
    <row r="59214" spans="1:1" ht="13.2" x14ac:dyDescent="0.25">
      <c r="A59214"/>
    </row>
    <row r="59215" spans="1:1" ht="13.2" x14ac:dyDescent="0.25">
      <c r="A59215"/>
    </row>
    <row r="59216" spans="1:1" ht="13.2" x14ac:dyDescent="0.25">
      <c r="A59216"/>
    </row>
    <row r="59217" spans="1:1" ht="13.2" x14ac:dyDescent="0.25">
      <c r="A59217"/>
    </row>
    <row r="59218" spans="1:1" ht="13.2" x14ac:dyDescent="0.25">
      <c r="A59218"/>
    </row>
    <row r="59219" spans="1:1" ht="13.2" x14ac:dyDescent="0.25">
      <c r="A59219"/>
    </row>
    <row r="59220" spans="1:1" ht="13.2" x14ac:dyDescent="0.25">
      <c r="A59220"/>
    </row>
    <row r="59221" spans="1:1" ht="13.2" x14ac:dyDescent="0.25">
      <c r="A59221"/>
    </row>
    <row r="59222" spans="1:1" ht="13.2" x14ac:dyDescent="0.25">
      <c r="A59222"/>
    </row>
    <row r="59223" spans="1:1" ht="13.2" x14ac:dyDescent="0.25">
      <c r="A59223"/>
    </row>
    <row r="59224" spans="1:1" ht="13.2" x14ac:dyDescent="0.25">
      <c r="A59224"/>
    </row>
    <row r="59225" spans="1:1" ht="13.2" x14ac:dyDescent="0.25">
      <c r="A59225"/>
    </row>
    <row r="59226" spans="1:1" ht="13.2" x14ac:dyDescent="0.25">
      <c r="A59226"/>
    </row>
    <row r="59227" spans="1:1" ht="13.2" x14ac:dyDescent="0.25">
      <c r="A59227"/>
    </row>
    <row r="59228" spans="1:1" ht="13.2" x14ac:dyDescent="0.25">
      <c r="A59228"/>
    </row>
    <row r="59229" spans="1:1" ht="13.2" x14ac:dyDescent="0.25">
      <c r="A59229"/>
    </row>
    <row r="59230" spans="1:1" ht="13.2" x14ac:dyDescent="0.25">
      <c r="A59230"/>
    </row>
    <row r="59231" spans="1:1" ht="13.2" x14ac:dyDescent="0.25">
      <c r="A59231"/>
    </row>
    <row r="59232" spans="1:1" ht="13.2" x14ac:dyDescent="0.25">
      <c r="A59232"/>
    </row>
    <row r="59233" spans="1:1" ht="13.2" x14ac:dyDescent="0.25">
      <c r="A59233"/>
    </row>
    <row r="59234" spans="1:1" ht="13.2" x14ac:dyDescent="0.25">
      <c r="A59234"/>
    </row>
    <row r="59235" spans="1:1" ht="13.2" x14ac:dyDescent="0.25">
      <c r="A59235"/>
    </row>
    <row r="59236" spans="1:1" ht="13.2" x14ac:dyDescent="0.25">
      <c r="A59236"/>
    </row>
    <row r="59237" spans="1:1" ht="13.2" x14ac:dyDescent="0.25">
      <c r="A59237"/>
    </row>
    <row r="59238" spans="1:1" ht="13.2" x14ac:dyDescent="0.25">
      <c r="A59238"/>
    </row>
    <row r="59239" spans="1:1" ht="13.2" x14ac:dyDescent="0.25">
      <c r="A59239"/>
    </row>
    <row r="59240" spans="1:1" ht="13.2" x14ac:dyDescent="0.25">
      <c r="A59240"/>
    </row>
    <row r="59241" spans="1:1" ht="13.2" x14ac:dyDescent="0.25">
      <c r="A59241"/>
    </row>
    <row r="59242" spans="1:1" ht="13.2" x14ac:dyDescent="0.25">
      <c r="A59242"/>
    </row>
    <row r="59243" spans="1:1" ht="13.2" x14ac:dyDescent="0.25">
      <c r="A59243"/>
    </row>
    <row r="59244" spans="1:1" ht="13.2" x14ac:dyDescent="0.25">
      <c r="A59244"/>
    </row>
    <row r="59245" spans="1:1" ht="13.2" x14ac:dyDescent="0.25">
      <c r="A59245"/>
    </row>
    <row r="59246" spans="1:1" ht="13.2" x14ac:dyDescent="0.25">
      <c r="A59246"/>
    </row>
    <row r="59247" spans="1:1" ht="13.2" x14ac:dyDescent="0.25">
      <c r="A59247"/>
    </row>
    <row r="59248" spans="1:1" ht="13.2" x14ac:dyDescent="0.25">
      <c r="A59248"/>
    </row>
    <row r="59249" spans="1:1" ht="13.2" x14ac:dyDescent="0.25">
      <c r="A59249"/>
    </row>
    <row r="59250" spans="1:1" ht="13.2" x14ac:dyDescent="0.25">
      <c r="A59250"/>
    </row>
    <row r="59251" spans="1:1" ht="13.2" x14ac:dyDescent="0.25">
      <c r="A59251"/>
    </row>
    <row r="59252" spans="1:1" ht="13.2" x14ac:dyDescent="0.25">
      <c r="A59252"/>
    </row>
    <row r="59253" spans="1:1" ht="13.2" x14ac:dyDescent="0.25">
      <c r="A59253"/>
    </row>
    <row r="59254" spans="1:1" ht="13.2" x14ac:dyDescent="0.25">
      <c r="A59254"/>
    </row>
    <row r="59255" spans="1:1" ht="13.2" x14ac:dyDescent="0.25">
      <c r="A59255"/>
    </row>
    <row r="59256" spans="1:1" ht="13.2" x14ac:dyDescent="0.25">
      <c r="A59256"/>
    </row>
    <row r="59257" spans="1:1" ht="13.2" x14ac:dyDescent="0.25">
      <c r="A59257"/>
    </row>
    <row r="59258" spans="1:1" ht="13.2" x14ac:dyDescent="0.25">
      <c r="A59258"/>
    </row>
    <row r="59259" spans="1:1" ht="13.2" x14ac:dyDescent="0.25">
      <c r="A59259"/>
    </row>
    <row r="59260" spans="1:1" ht="13.2" x14ac:dyDescent="0.25">
      <c r="A59260"/>
    </row>
    <row r="59261" spans="1:1" ht="13.2" x14ac:dyDescent="0.25">
      <c r="A59261"/>
    </row>
    <row r="59262" spans="1:1" ht="13.2" x14ac:dyDescent="0.25">
      <c r="A59262"/>
    </row>
    <row r="59263" spans="1:1" ht="13.2" x14ac:dyDescent="0.25">
      <c r="A59263"/>
    </row>
    <row r="59264" spans="1:1" ht="13.2" x14ac:dyDescent="0.25">
      <c r="A59264"/>
    </row>
    <row r="59265" spans="1:1" ht="13.2" x14ac:dyDescent="0.25">
      <c r="A59265"/>
    </row>
    <row r="59266" spans="1:1" ht="13.2" x14ac:dyDescent="0.25">
      <c r="A59266"/>
    </row>
    <row r="59267" spans="1:1" ht="13.2" x14ac:dyDescent="0.25">
      <c r="A59267"/>
    </row>
    <row r="59268" spans="1:1" ht="13.2" x14ac:dyDescent="0.25">
      <c r="A59268"/>
    </row>
    <row r="59269" spans="1:1" ht="13.2" x14ac:dyDescent="0.25">
      <c r="A59269"/>
    </row>
    <row r="59270" spans="1:1" ht="13.2" x14ac:dyDescent="0.25">
      <c r="A59270"/>
    </row>
    <row r="59271" spans="1:1" ht="13.2" x14ac:dyDescent="0.25">
      <c r="A59271"/>
    </row>
    <row r="59272" spans="1:1" ht="13.2" x14ac:dyDescent="0.25">
      <c r="A59272"/>
    </row>
    <row r="59273" spans="1:1" ht="13.2" x14ac:dyDescent="0.25">
      <c r="A59273"/>
    </row>
    <row r="59274" spans="1:1" ht="13.2" x14ac:dyDescent="0.25">
      <c r="A59274"/>
    </row>
    <row r="59275" spans="1:1" ht="13.2" x14ac:dyDescent="0.25">
      <c r="A59275"/>
    </row>
    <row r="59276" spans="1:1" ht="13.2" x14ac:dyDescent="0.25">
      <c r="A59276"/>
    </row>
    <row r="59277" spans="1:1" ht="13.2" x14ac:dyDescent="0.25">
      <c r="A59277"/>
    </row>
    <row r="59278" spans="1:1" ht="13.2" x14ac:dyDescent="0.25">
      <c r="A59278"/>
    </row>
    <row r="59279" spans="1:1" ht="13.2" x14ac:dyDescent="0.25">
      <c r="A59279"/>
    </row>
    <row r="59280" spans="1:1" ht="13.2" x14ac:dyDescent="0.25">
      <c r="A59280"/>
    </row>
    <row r="59281" spans="1:1" ht="13.2" x14ac:dyDescent="0.25">
      <c r="A59281"/>
    </row>
    <row r="59282" spans="1:1" ht="13.2" x14ac:dyDescent="0.25">
      <c r="A59282"/>
    </row>
    <row r="59283" spans="1:1" ht="13.2" x14ac:dyDescent="0.25">
      <c r="A59283"/>
    </row>
    <row r="59284" spans="1:1" ht="13.2" x14ac:dyDescent="0.25">
      <c r="A59284"/>
    </row>
    <row r="59285" spans="1:1" ht="13.2" x14ac:dyDescent="0.25">
      <c r="A59285"/>
    </row>
    <row r="59286" spans="1:1" ht="13.2" x14ac:dyDescent="0.25">
      <c r="A59286"/>
    </row>
    <row r="59287" spans="1:1" ht="13.2" x14ac:dyDescent="0.25">
      <c r="A59287"/>
    </row>
    <row r="59288" spans="1:1" ht="13.2" x14ac:dyDescent="0.25">
      <c r="A59288"/>
    </row>
    <row r="59289" spans="1:1" ht="13.2" x14ac:dyDescent="0.25">
      <c r="A59289"/>
    </row>
    <row r="59290" spans="1:1" ht="13.2" x14ac:dyDescent="0.25">
      <c r="A59290"/>
    </row>
    <row r="59291" spans="1:1" ht="13.2" x14ac:dyDescent="0.25">
      <c r="A59291"/>
    </row>
    <row r="59292" spans="1:1" ht="13.2" x14ac:dyDescent="0.25">
      <c r="A59292"/>
    </row>
    <row r="59293" spans="1:1" ht="13.2" x14ac:dyDescent="0.25">
      <c r="A59293"/>
    </row>
    <row r="59294" spans="1:1" ht="13.2" x14ac:dyDescent="0.25">
      <c r="A59294"/>
    </row>
    <row r="59295" spans="1:1" ht="13.2" x14ac:dyDescent="0.25">
      <c r="A59295"/>
    </row>
    <row r="59296" spans="1:1" ht="13.2" x14ac:dyDescent="0.25">
      <c r="A59296"/>
    </row>
    <row r="59297" spans="1:1" ht="13.2" x14ac:dyDescent="0.25">
      <c r="A59297"/>
    </row>
    <row r="59298" spans="1:1" ht="13.2" x14ac:dyDescent="0.25">
      <c r="A59298"/>
    </row>
    <row r="59299" spans="1:1" ht="13.2" x14ac:dyDescent="0.25">
      <c r="A59299"/>
    </row>
    <row r="59300" spans="1:1" ht="13.2" x14ac:dyDescent="0.25">
      <c r="A59300"/>
    </row>
    <row r="59301" spans="1:1" ht="13.2" x14ac:dyDescent="0.25">
      <c r="A59301"/>
    </row>
    <row r="59302" spans="1:1" ht="13.2" x14ac:dyDescent="0.25">
      <c r="A59302"/>
    </row>
    <row r="59303" spans="1:1" ht="13.2" x14ac:dyDescent="0.25">
      <c r="A59303"/>
    </row>
    <row r="59304" spans="1:1" ht="13.2" x14ac:dyDescent="0.25">
      <c r="A59304"/>
    </row>
    <row r="59305" spans="1:1" ht="13.2" x14ac:dyDescent="0.25">
      <c r="A59305"/>
    </row>
    <row r="59306" spans="1:1" ht="13.2" x14ac:dyDescent="0.25">
      <c r="A59306"/>
    </row>
    <row r="59307" spans="1:1" ht="13.2" x14ac:dyDescent="0.25">
      <c r="A59307"/>
    </row>
    <row r="59308" spans="1:1" ht="13.2" x14ac:dyDescent="0.25">
      <c r="A59308"/>
    </row>
    <row r="59309" spans="1:1" ht="13.2" x14ac:dyDescent="0.25">
      <c r="A59309"/>
    </row>
    <row r="59310" spans="1:1" ht="13.2" x14ac:dyDescent="0.25">
      <c r="A59310"/>
    </row>
    <row r="59311" spans="1:1" ht="13.2" x14ac:dyDescent="0.25">
      <c r="A59311"/>
    </row>
    <row r="59312" spans="1:1" ht="13.2" x14ac:dyDescent="0.25">
      <c r="A59312"/>
    </row>
    <row r="59313" spans="1:1" ht="13.2" x14ac:dyDescent="0.25">
      <c r="A59313"/>
    </row>
    <row r="59314" spans="1:1" ht="13.2" x14ac:dyDescent="0.25">
      <c r="A59314"/>
    </row>
    <row r="59315" spans="1:1" ht="13.2" x14ac:dyDescent="0.25">
      <c r="A59315"/>
    </row>
    <row r="59316" spans="1:1" ht="13.2" x14ac:dyDescent="0.25">
      <c r="A59316"/>
    </row>
    <row r="59317" spans="1:1" ht="13.2" x14ac:dyDescent="0.25">
      <c r="A59317"/>
    </row>
    <row r="59318" spans="1:1" ht="13.2" x14ac:dyDescent="0.25">
      <c r="A59318"/>
    </row>
    <row r="59319" spans="1:1" ht="13.2" x14ac:dyDescent="0.25">
      <c r="A59319"/>
    </row>
    <row r="59320" spans="1:1" ht="13.2" x14ac:dyDescent="0.25">
      <c r="A59320"/>
    </row>
    <row r="59321" spans="1:1" ht="13.2" x14ac:dyDescent="0.25">
      <c r="A59321"/>
    </row>
    <row r="59322" spans="1:1" ht="13.2" x14ac:dyDescent="0.25">
      <c r="A59322"/>
    </row>
    <row r="59323" spans="1:1" ht="13.2" x14ac:dyDescent="0.25">
      <c r="A59323"/>
    </row>
    <row r="59324" spans="1:1" ht="13.2" x14ac:dyDescent="0.25">
      <c r="A59324"/>
    </row>
    <row r="59325" spans="1:1" ht="13.2" x14ac:dyDescent="0.25">
      <c r="A59325"/>
    </row>
    <row r="59326" spans="1:1" ht="13.2" x14ac:dyDescent="0.25">
      <c r="A59326"/>
    </row>
    <row r="59327" spans="1:1" ht="13.2" x14ac:dyDescent="0.25">
      <c r="A59327"/>
    </row>
    <row r="59328" spans="1:1" ht="13.2" x14ac:dyDescent="0.25">
      <c r="A59328"/>
    </row>
    <row r="59329" spans="1:1" ht="13.2" x14ac:dyDescent="0.25">
      <c r="A59329"/>
    </row>
    <row r="59330" spans="1:1" ht="13.2" x14ac:dyDescent="0.25">
      <c r="A59330"/>
    </row>
    <row r="59331" spans="1:1" ht="13.2" x14ac:dyDescent="0.25">
      <c r="A59331"/>
    </row>
    <row r="59332" spans="1:1" ht="13.2" x14ac:dyDescent="0.25">
      <c r="A59332"/>
    </row>
    <row r="59333" spans="1:1" ht="13.2" x14ac:dyDescent="0.25">
      <c r="A59333"/>
    </row>
    <row r="59334" spans="1:1" ht="13.2" x14ac:dyDescent="0.25">
      <c r="A59334"/>
    </row>
    <row r="59335" spans="1:1" ht="13.2" x14ac:dyDescent="0.25">
      <c r="A59335"/>
    </row>
    <row r="59336" spans="1:1" ht="13.2" x14ac:dyDescent="0.25">
      <c r="A59336"/>
    </row>
    <row r="59337" spans="1:1" ht="13.2" x14ac:dyDescent="0.25">
      <c r="A59337"/>
    </row>
    <row r="59338" spans="1:1" ht="13.2" x14ac:dyDescent="0.25">
      <c r="A59338"/>
    </row>
    <row r="59339" spans="1:1" ht="13.2" x14ac:dyDescent="0.25">
      <c r="A59339"/>
    </row>
    <row r="59340" spans="1:1" ht="13.2" x14ac:dyDescent="0.25">
      <c r="A59340"/>
    </row>
    <row r="59341" spans="1:1" ht="13.2" x14ac:dyDescent="0.25">
      <c r="A59341"/>
    </row>
    <row r="59342" spans="1:1" ht="13.2" x14ac:dyDescent="0.25">
      <c r="A59342"/>
    </row>
    <row r="59343" spans="1:1" ht="13.2" x14ac:dyDescent="0.25">
      <c r="A59343"/>
    </row>
    <row r="59344" spans="1:1" ht="13.2" x14ac:dyDescent="0.25">
      <c r="A59344"/>
    </row>
    <row r="59345" spans="1:1" ht="13.2" x14ac:dyDescent="0.25">
      <c r="A59345"/>
    </row>
    <row r="59346" spans="1:1" ht="13.2" x14ac:dyDescent="0.25">
      <c r="A59346"/>
    </row>
    <row r="59347" spans="1:1" ht="13.2" x14ac:dyDescent="0.25">
      <c r="A59347"/>
    </row>
    <row r="59348" spans="1:1" ht="13.2" x14ac:dyDescent="0.25">
      <c r="A59348"/>
    </row>
    <row r="59349" spans="1:1" ht="13.2" x14ac:dyDescent="0.25">
      <c r="A59349"/>
    </row>
    <row r="59350" spans="1:1" ht="13.2" x14ac:dyDescent="0.25">
      <c r="A59350"/>
    </row>
    <row r="59351" spans="1:1" ht="13.2" x14ac:dyDescent="0.25">
      <c r="A59351"/>
    </row>
    <row r="59352" spans="1:1" ht="13.2" x14ac:dyDescent="0.25">
      <c r="A59352"/>
    </row>
    <row r="59353" spans="1:1" ht="13.2" x14ac:dyDescent="0.25">
      <c r="A59353"/>
    </row>
    <row r="59354" spans="1:1" ht="13.2" x14ac:dyDescent="0.25">
      <c r="A59354"/>
    </row>
    <row r="59355" spans="1:1" ht="13.2" x14ac:dyDescent="0.25">
      <c r="A59355"/>
    </row>
    <row r="59356" spans="1:1" ht="13.2" x14ac:dyDescent="0.25">
      <c r="A59356"/>
    </row>
    <row r="59357" spans="1:1" ht="13.2" x14ac:dyDescent="0.25">
      <c r="A59357"/>
    </row>
    <row r="59358" spans="1:1" ht="13.2" x14ac:dyDescent="0.25">
      <c r="A59358"/>
    </row>
    <row r="59359" spans="1:1" ht="13.2" x14ac:dyDescent="0.25">
      <c r="A59359"/>
    </row>
    <row r="59360" spans="1:1" ht="13.2" x14ac:dyDescent="0.25">
      <c r="A59360"/>
    </row>
    <row r="59361" spans="1:1" ht="13.2" x14ac:dyDescent="0.25">
      <c r="A59361"/>
    </row>
    <row r="59362" spans="1:1" ht="13.2" x14ac:dyDescent="0.25">
      <c r="A59362"/>
    </row>
    <row r="59363" spans="1:1" ht="13.2" x14ac:dyDescent="0.25">
      <c r="A59363"/>
    </row>
    <row r="59364" spans="1:1" ht="13.2" x14ac:dyDescent="0.25">
      <c r="A59364"/>
    </row>
    <row r="59365" spans="1:1" ht="13.2" x14ac:dyDescent="0.25">
      <c r="A59365"/>
    </row>
    <row r="59366" spans="1:1" ht="13.2" x14ac:dyDescent="0.25">
      <c r="A59366"/>
    </row>
    <row r="59367" spans="1:1" ht="13.2" x14ac:dyDescent="0.25">
      <c r="A59367"/>
    </row>
    <row r="59368" spans="1:1" ht="13.2" x14ac:dyDescent="0.25">
      <c r="A59368"/>
    </row>
    <row r="59369" spans="1:1" ht="13.2" x14ac:dyDescent="0.25">
      <c r="A59369"/>
    </row>
    <row r="59370" spans="1:1" ht="13.2" x14ac:dyDescent="0.25">
      <c r="A59370"/>
    </row>
    <row r="59371" spans="1:1" ht="13.2" x14ac:dyDescent="0.25">
      <c r="A59371"/>
    </row>
    <row r="59372" spans="1:1" ht="13.2" x14ac:dyDescent="0.25">
      <c r="A59372"/>
    </row>
    <row r="59373" spans="1:1" ht="13.2" x14ac:dyDescent="0.25">
      <c r="A59373"/>
    </row>
    <row r="59374" spans="1:1" ht="13.2" x14ac:dyDescent="0.25">
      <c r="A59374"/>
    </row>
    <row r="59375" spans="1:1" ht="13.2" x14ac:dyDescent="0.25">
      <c r="A59375"/>
    </row>
    <row r="59376" spans="1:1" ht="13.2" x14ac:dyDescent="0.25">
      <c r="A59376"/>
    </row>
    <row r="59377" spans="1:1" ht="13.2" x14ac:dyDescent="0.25">
      <c r="A59377"/>
    </row>
    <row r="59378" spans="1:1" ht="13.2" x14ac:dyDescent="0.25">
      <c r="A59378"/>
    </row>
    <row r="59379" spans="1:1" ht="13.2" x14ac:dyDescent="0.25">
      <c r="A59379"/>
    </row>
    <row r="59380" spans="1:1" ht="13.2" x14ac:dyDescent="0.25">
      <c r="A59380"/>
    </row>
    <row r="59381" spans="1:1" ht="13.2" x14ac:dyDescent="0.25">
      <c r="A59381"/>
    </row>
    <row r="59382" spans="1:1" ht="13.2" x14ac:dyDescent="0.25">
      <c r="A59382"/>
    </row>
    <row r="59383" spans="1:1" ht="13.2" x14ac:dyDescent="0.25">
      <c r="A59383"/>
    </row>
    <row r="59384" spans="1:1" ht="13.2" x14ac:dyDescent="0.25">
      <c r="A59384"/>
    </row>
    <row r="59385" spans="1:1" ht="13.2" x14ac:dyDescent="0.25">
      <c r="A59385"/>
    </row>
    <row r="59386" spans="1:1" ht="13.2" x14ac:dyDescent="0.25">
      <c r="A59386"/>
    </row>
    <row r="59387" spans="1:1" ht="13.2" x14ac:dyDescent="0.25">
      <c r="A59387"/>
    </row>
    <row r="59388" spans="1:1" ht="13.2" x14ac:dyDescent="0.25">
      <c r="A59388"/>
    </row>
    <row r="59389" spans="1:1" ht="13.2" x14ac:dyDescent="0.25">
      <c r="A59389"/>
    </row>
    <row r="59390" spans="1:1" ht="13.2" x14ac:dyDescent="0.25">
      <c r="A59390"/>
    </row>
    <row r="59391" spans="1:1" ht="13.2" x14ac:dyDescent="0.25">
      <c r="A59391"/>
    </row>
    <row r="59392" spans="1:1" ht="13.2" x14ac:dyDescent="0.25">
      <c r="A59392"/>
    </row>
    <row r="59393" spans="1:1" ht="13.2" x14ac:dyDescent="0.25">
      <c r="A59393"/>
    </row>
    <row r="59394" spans="1:1" ht="13.2" x14ac:dyDescent="0.25">
      <c r="A59394"/>
    </row>
    <row r="59395" spans="1:1" ht="13.2" x14ac:dyDescent="0.25">
      <c r="A59395"/>
    </row>
    <row r="59396" spans="1:1" ht="13.2" x14ac:dyDescent="0.25">
      <c r="A59396"/>
    </row>
    <row r="59397" spans="1:1" ht="13.2" x14ac:dyDescent="0.25">
      <c r="A59397"/>
    </row>
    <row r="59398" spans="1:1" ht="13.2" x14ac:dyDescent="0.25">
      <c r="A59398"/>
    </row>
    <row r="59399" spans="1:1" ht="13.2" x14ac:dyDescent="0.25">
      <c r="A59399"/>
    </row>
    <row r="59400" spans="1:1" ht="13.2" x14ac:dyDescent="0.25">
      <c r="A59400"/>
    </row>
    <row r="59401" spans="1:1" ht="13.2" x14ac:dyDescent="0.25">
      <c r="A59401"/>
    </row>
    <row r="59402" spans="1:1" ht="13.2" x14ac:dyDescent="0.25">
      <c r="A59402"/>
    </row>
    <row r="59403" spans="1:1" ht="13.2" x14ac:dyDescent="0.25">
      <c r="A59403"/>
    </row>
    <row r="59404" spans="1:1" ht="13.2" x14ac:dyDescent="0.25">
      <c r="A59404"/>
    </row>
    <row r="59405" spans="1:1" ht="13.2" x14ac:dyDescent="0.25">
      <c r="A59405"/>
    </row>
    <row r="59406" spans="1:1" ht="13.2" x14ac:dyDescent="0.25">
      <c r="A59406"/>
    </row>
    <row r="59407" spans="1:1" ht="13.2" x14ac:dyDescent="0.25">
      <c r="A59407"/>
    </row>
    <row r="59408" spans="1:1" ht="13.2" x14ac:dyDescent="0.25">
      <c r="A59408"/>
    </row>
    <row r="59409" spans="1:1" ht="13.2" x14ac:dyDescent="0.25">
      <c r="A59409"/>
    </row>
    <row r="59410" spans="1:1" ht="13.2" x14ac:dyDescent="0.25">
      <c r="A59410"/>
    </row>
    <row r="59411" spans="1:1" ht="13.2" x14ac:dyDescent="0.25">
      <c r="A59411"/>
    </row>
    <row r="59412" spans="1:1" ht="13.2" x14ac:dyDescent="0.25">
      <c r="A59412"/>
    </row>
    <row r="59413" spans="1:1" ht="13.2" x14ac:dyDescent="0.25">
      <c r="A59413"/>
    </row>
    <row r="59414" spans="1:1" ht="13.2" x14ac:dyDescent="0.25">
      <c r="A59414"/>
    </row>
    <row r="59415" spans="1:1" ht="13.2" x14ac:dyDescent="0.25">
      <c r="A59415"/>
    </row>
    <row r="59416" spans="1:1" ht="13.2" x14ac:dyDescent="0.25">
      <c r="A59416"/>
    </row>
    <row r="59417" spans="1:1" ht="13.2" x14ac:dyDescent="0.25">
      <c r="A59417"/>
    </row>
    <row r="59418" spans="1:1" ht="13.2" x14ac:dyDescent="0.25">
      <c r="A59418"/>
    </row>
    <row r="59419" spans="1:1" ht="13.2" x14ac:dyDescent="0.25">
      <c r="A59419"/>
    </row>
    <row r="59420" spans="1:1" ht="13.2" x14ac:dyDescent="0.25">
      <c r="A59420"/>
    </row>
    <row r="59421" spans="1:1" ht="13.2" x14ac:dyDescent="0.25">
      <c r="A59421"/>
    </row>
    <row r="59422" spans="1:1" ht="13.2" x14ac:dyDescent="0.25">
      <c r="A59422"/>
    </row>
    <row r="59423" spans="1:1" ht="13.2" x14ac:dyDescent="0.25">
      <c r="A59423"/>
    </row>
    <row r="59424" spans="1:1" ht="13.2" x14ac:dyDescent="0.25">
      <c r="A59424"/>
    </row>
    <row r="59425" spans="1:1" ht="13.2" x14ac:dyDescent="0.25">
      <c r="A59425"/>
    </row>
    <row r="59426" spans="1:1" ht="13.2" x14ac:dyDescent="0.25">
      <c r="A59426"/>
    </row>
    <row r="59427" spans="1:1" ht="13.2" x14ac:dyDescent="0.25">
      <c r="A59427"/>
    </row>
    <row r="59428" spans="1:1" ht="13.2" x14ac:dyDescent="0.25">
      <c r="A59428"/>
    </row>
    <row r="59429" spans="1:1" ht="13.2" x14ac:dyDescent="0.25">
      <c r="A59429"/>
    </row>
    <row r="59430" spans="1:1" ht="13.2" x14ac:dyDescent="0.25">
      <c r="A59430"/>
    </row>
    <row r="59431" spans="1:1" ht="13.2" x14ac:dyDescent="0.25">
      <c r="A59431"/>
    </row>
    <row r="59432" spans="1:1" ht="13.2" x14ac:dyDescent="0.25">
      <c r="A59432"/>
    </row>
    <row r="59433" spans="1:1" ht="13.2" x14ac:dyDescent="0.25">
      <c r="A59433"/>
    </row>
    <row r="59434" spans="1:1" ht="13.2" x14ac:dyDescent="0.25">
      <c r="A59434"/>
    </row>
    <row r="59435" spans="1:1" ht="13.2" x14ac:dyDescent="0.25">
      <c r="A59435"/>
    </row>
    <row r="59436" spans="1:1" ht="13.2" x14ac:dyDescent="0.25">
      <c r="A59436"/>
    </row>
    <row r="59437" spans="1:1" ht="13.2" x14ac:dyDescent="0.25">
      <c r="A59437"/>
    </row>
    <row r="59438" spans="1:1" ht="13.2" x14ac:dyDescent="0.25">
      <c r="A59438"/>
    </row>
    <row r="59439" spans="1:1" ht="13.2" x14ac:dyDescent="0.25">
      <c r="A59439"/>
    </row>
    <row r="59440" spans="1:1" ht="13.2" x14ac:dyDescent="0.25">
      <c r="A59440"/>
    </row>
    <row r="59441" spans="1:1" ht="13.2" x14ac:dyDescent="0.25">
      <c r="A59441"/>
    </row>
    <row r="59442" spans="1:1" ht="13.2" x14ac:dyDescent="0.25">
      <c r="A59442"/>
    </row>
    <row r="59443" spans="1:1" ht="13.2" x14ac:dyDescent="0.25">
      <c r="A59443"/>
    </row>
    <row r="59444" spans="1:1" ht="13.2" x14ac:dyDescent="0.25">
      <c r="A59444"/>
    </row>
    <row r="59445" spans="1:1" ht="13.2" x14ac:dyDescent="0.25">
      <c r="A59445"/>
    </row>
    <row r="59446" spans="1:1" ht="13.2" x14ac:dyDescent="0.25">
      <c r="A59446"/>
    </row>
    <row r="59447" spans="1:1" ht="13.2" x14ac:dyDescent="0.25">
      <c r="A59447"/>
    </row>
    <row r="59448" spans="1:1" ht="13.2" x14ac:dyDescent="0.25">
      <c r="A59448"/>
    </row>
    <row r="59449" spans="1:1" ht="13.2" x14ac:dyDescent="0.25">
      <c r="A59449"/>
    </row>
    <row r="59450" spans="1:1" ht="13.2" x14ac:dyDescent="0.25">
      <c r="A59450"/>
    </row>
    <row r="59451" spans="1:1" ht="13.2" x14ac:dyDescent="0.25">
      <c r="A59451"/>
    </row>
    <row r="59452" spans="1:1" ht="13.2" x14ac:dyDescent="0.25">
      <c r="A59452"/>
    </row>
    <row r="59453" spans="1:1" ht="13.2" x14ac:dyDescent="0.25">
      <c r="A59453"/>
    </row>
    <row r="59454" spans="1:1" ht="13.2" x14ac:dyDescent="0.25">
      <c r="A59454"/>
    </row>
    <row r="59455" spans="1:1" ht="13.2" x14ac:dyDescent="0.25">
      <c r="A59455"/>
    </row>
    <row r="59456" spans="1:1" ht="13.2" x14ac:dyDescent="0.25">
      <c r="A59456"/>
    </row>
    <row r="59457" spans="1:1" ht="13.2" x14ac:dyDescent="0.25">
      <c r="A59457"/>
    </row>
    <row r="59458" spans="1:1" ht="13.2" x14ac:dyDescent="0.25">
      <c r="A59458"/>
    </row>
    <row r="59459" spans="1:1" ht="13.2" x14ac:dyDescent="0.25">
      <c r="A59459"/>
    </row>
    <row r="59460" spans="1:1" ht="13.2" x14ac:dyDescent="0.25">
      <c r="A59460"/>
    </row>
    <row r="59461" spans="1:1" ht="13.2" x14ac:dyDescent="0.25">
      <c r="A59461"/>
    </row>
    <row r="59462" spans="1:1" ht="13.2" x14ac:dyDescent="0.25">
      <c r="A59462"/>
    </row>
    <row r="59463" spans="1:1" ht="13.2" x14ac:dyDescent="0.25">
      <c r="A59463"/>
    </row>
    <row r="59464" spans="1:1" ht="13.2" x14ac:dyDescent="0.25">
      <c r="A59464"/>
    </row>
    <row r="59465" spans="1:1" ht="13.2" x14ac:dyDescent="0.25">
      <c r="A59465"/>
    </row>
    <row r="59466" spans="1:1" ht="13.2" x14ac:dyDescent="0.25">
      <c r="A59466"/>
    </row>
    <row r="59467" spans="1:1" ht="13.2" x14ac:dyDescent="0.25">
      <c r="A59467"/>
    </row>
    <row r="59468" spans="1:1" ht="13.2" x14ac:dyDescent="0.25">
      <c r="A59468"/>
    </row>
    <row r="59469" spans="1:1" ht="13.2" x14ac:dyDescent="0.25">
      <c r="A59469"/>
    </row>
    <row r="59470" spans="1:1" ht="13.2" x14ac:dyDescent="0.25">
      <c r="A59470"/>
    </row>
    <row r="59471" spans="1:1" ht="13.2" x14ac:dyDescent="0.25">
      <c r="A59471"/>
    </row>
    <row r="59472" spans="1:1" ht="13.2" x14ac:dyDescent="0.25">
      <c r="A59472"/>
    </row>
    <row r="59473" spans="1:1" ht="13.2" x14ac:dyDescent="0.25">
      <c r="A59473"/>
    </row>
    <row r="59474" spans="1:1" ht="13.2" x14ac:dyDescent="0.25">
      <c r="A59474"/>
    </row>
    <row r="59475" spans="1:1" ht="13.2" x14ac:dyDescent="0.25">
      <c r="A59475"/>
    </row>
    <row r="59476" spans="1:1" ht="13.2" x14ac:dyDescent="0.25">
      <c r="A59476"/>
    </row>
    <row r="59477" spans="1:1" ht="13.2" x14ac:dyDescent="0.25">
      <c r="A59477"/>
    </row>
    <row r="59478" spans="1:1" ht="13.2" x14ac:dyDescent="0.25">
      <c r="A59478"/>
    </row>
    <row r="59479" spans="1:1" ht="13.2" x14ac:dyDescent="0.25">
      <c r="A59479"/>
    </row>
    <row r="59480" spans="1:1" ht="13.2" x14ac:dyDescent="0.25">
      <c r="A59480"/>
    </row>
    <row r="59481" spans="1:1" ht="13.2" x14ac:dyDescent="0.25">
      <c r="A59481"/>
    </row>
    <row r="59482" spans="1:1" ht="13.2" x14ac:dyDescent="0.25">
      <c r="A59482"/>
    </row>
    <row r="59483" spans="1:1" ht="13.2" x14ac:dyDescent="0.25">
      <c r="A59483"/>
    </row>
    <row r="59484" spans="1:1" ht="13.2" x14ac:dyDescent="0.25">
      <c r="A59484"/>
    </row>
    <row r="59485" spans="1:1" ht="13.2" x14ac:dyDescent="0.25">
      <c r="A59485"/>
    </row>
    <row r="59486" spans="1:1" ht="13.2" x14ac:dyDescent="0.25">
      <c r="A59486"/>
    </row>
    <row r="59487" spans="1:1" ht="13.2" x14ac:dyDescent="0.25">
      <c r="A59487"/>
    </row>
    <row r="59488" spans="1:1" ht="13.2" x14ac:dyDescent="0.25">
      <c r="A59488"/>
    </row>
    <row r="59489" spans="1:1" ht="13.2" x14ac:dyDescent="0.25">
      <c r="A59489"/>
    </row>
    <row r="59490" spans="1:1" ht="13.2" x14ac:dyDescent="0.25">
      <c r="A59490"/>
    </row>
    <row r="59491" spans="1:1" ht="13.2" x14ac:dyDescent="0.25">
      <c r="A59491"/>
    </row>
    <row r="59492" spans="1:1" ht="13.2" x14ac:dyDescent="0.25">
      <c r="A59492"/>
    </row>
    <row r="59493" spans="1:1" ht="13.2" x14ac:dyDescent="0.25">
      <c r="A59493"/>
    </row>
    <row r="59494" spans="1:1" ht="13.2" x14ac:dyDescent="0.25">
      <c r="A59494"/>
    </row>
    <row r="59495" spans="1:1" ht="13.2" x14ac:dyDescent="0.25">
      <c r="A59495"/>
    </row>
    <row r="59496" spans="1:1" ht="13.2" x14ac:dyDescent="0.25">
      <c r="A59496"/>
    </row>
    <row r="59497" spans="1:1" ht="13.2" x14ac:dyDescent="0.25">
      <c r="A59497"/>
    </row>
    <row r="59498" spans="1:1" ht="13.2" x14ac:dyDescent="0.25">
      <c r="A59498"/>
    </row>
    <row r="59499" spans="1:1" ht="13.2" x14ac:dyDescent="0.25">
      <c r="A59499"/>
    </row>
    <row r="59500" spans="1:1" ht="13.2" x14ac:dyDescent="0.25">
      <c r="A59500"/>
    </row>
    <row r="59501" spans="1:1" ht="13.2" x14ac:dyDescent="0.25">
      <c r="A59501"/>
    </row>
    <row r="59502" spans="1:1" ht="13.2" x14ac:dyDescent="0.25">
      <c r="A59502"/>
    </row>
    <row r="59503" spans="1:1" ht="13.2" x14ac:dyDescent="0.25">
      <c r="A59503"/>
    </row>
    <row r="59504" spans="1:1" ht="13.2" x14ac:dyDescent="0.25">
      <c r="A59504"/>
    </row>
    <row r="59505" spans="1:1" ht="13.2" x14ac:dyDescent="0.25">
      <c r="A59505"/>
    </row>
    <row r="59506" spans="1:1" ht="13.2" x14ac:dyDescent="0.25">
      <c r="A59506"/>
    </row>
    <row r="59507" spans="1:1" ht="13.2" x14ac:dyDescent="0.25">
      <c r="A59507"/>
    </row>
    <row r="59508" spans="1:1" ht="13.2" x14ac:dyDescent="0.25">
      <c r="A59508"/>
    </row>
    <row r="59509" spans="1:1" ht="13.2" x14ac:dyDescent="0.25">
      <c r="A59509"/>
    </row>
    <row r="59510" spans="1:1" ht="13.2" x14ac:dyDescent="0.25">
      <c r="A59510"/>
    </row>
    <row r="59511" spans="1:1" ht="13.2" x14ac:dyDescent="0.25">
      <c r="A59511"/>
    </row>
    <row r="59512" spans="1:1" ht="13.2" x14ac:dyDescent="0.25">
      <c r="A59512"/>
    </row>
    <row r="59513" spans="1:1" ht="13.2" x14ac:dyDescent="0.25">
      <c r="A59513"/>
    </row>
    <row r="59514" spans="1:1" ht="13.2" x14ac:dyDescent="0.25">
      <c r="A59514"/>
    </row>
    <row r="59515" spans="1:1" ht="13.2" x14ac:dyDescent="0.25">
      <c r="A59515"/>
    </row>
    <row r="59516" spans="1:1" ht="13.2" x14ac:dyDescent="0.25">
      <c r="A59516"/>
    </row>
    <row r="59517" spans="1:1" ht="13.2" x14ac:dyDescent="0.25">
      <c r="A59517"/>
    </row>
    <row r="59518" spans="1:1" ht="13.2" x14ac:dyDescent="0.25">
      <c r="A59518"/>
    </row>
    <row r="59519" spans="1:1" ht="13.2" x14ac:dyDescent="0.25">
      <c r="A59519"/>
    </row>
    <row r="59520" spans="1:1" ht="13.2" x14ac:dyDescent="0.25">
      <c r="A59520"/>
    </row>
    <row r="59521" spans="1:1" ht="13.2" x14ac:dyDescent="0.25">
      <c r="A59521"/>
    </row>
    <row r="59522" spans="1:1" ht="13.2" x14ac:dyDescent="0.25">
      <c r="A59522"/>
    </row>
    <row r="59523" spans="1:1" ht="13.2" x14ac:dyDescent="0.25">
      <c r="A59523"/>
    </row>
    <row r="59524" spans="1:1" ht="13.2" x14ac:dyDescent="0.25">
      <c r="A59524"/>
    </row>
    <row r="59525" spans="1:1" ht="13.2" x14ac:dyDescent="0.25">
      <c r="A59525"/>
    </row>
    <row r="59526" spans="1:1" ht="13.2" x14ac:dyDescent="0.25">
      <c r="A59526"/>
    </row>
    <row r="59527" spans="1:1" ht="13.2" x14ac:dyDescent="0.25">
      <c r="A59527"/>
    </row>
    <row r="59528" spans="1:1" ht="13.2" x14ac:dyDescent="0.25">
      <c r="A59528"/>
    </row>
    <row r="59529" spans="1:1" ht="13.2" x14ac:dyDescent="0.25">
      <c r="A59529"/>
    </row>
    <row r="59530" spans="1:1" ht="13.2" x14ac:dyDescent="0.25">
      <c r="A59530"/>
    </row>
    <row r="59531" spans="1:1" ht="13.2" x14ac:dyDescent="0.25">
      <c r="A59531"/>
    </row>
    <row r="59532" spans="1:1" ht="13.2" x14ac:dyDescent="0.25">
      <c r="A59532"/>
    </row>
    <row r="59533" spans="1:1" ht="13.2" x14ac:dyDescent="0.25">
      <c r="A59533"/>
    </row>
    <row r="59534" spans="1:1" ht="13.2" x14ac:dyDescent="0.25">
      <c r="A59534"/>
    </row>
    <row r="59535" spans="1:1" ht="13.2" x14ac:dyDescent="0.25">
      <c r="A59535"/>
    </row>
    <row r="59536" spans="1:1" ht="13.2" x14ac:dyDescent="0.25">
      <c r="A59536"/>
    </row>
    <row r="59537" spans="1:1" ht="13.2" x14ac:dyDescent="0.25">
      <c r="A59537"/>
    </row>
    <row r="59538" spans="1:1" ht="13.2" x14ac:dyDescent="0.25">
      <c r="A59538"/>
    </row>
    <row r="59539" spans="1:1" ht="13.2" x14ac:dyDescent="0.25">
      <c r="A59539"/>
    </row>
    <row r="59540" spans="1:1" ht="13.2" x14ac:dyDescent="0.25">
      <c r="A59540"/>
    </row>
    <row r="59541" spans="1:1" ht="13.2" x14ac:dyDescent="0.25">
      <c r="A59541"/>
    </row>
    <row r="59542" spans="1:1" ht="13.2" x14ac:dyDescent="0.25">
      <c r="A59542"/>
    </row>
    <row r="59543" spans="1:1" ht="13.2" x14ac:dyDescent="0.25">
      <c r="A59543"/>
    </row>
    <row r="59544" spans="1:1" ht="13.2" x14ac:dyDescent="0.25">
      <c r="A59544"/>
    </row>
    <row r="59545" spans="1:1" ht="13.2" x14ac:dyDescent="0.25">
      <c r="A59545"/>
    </row>
    <row r="59546" spans="1:1" ht="13.2" x14ac:dyDescent="0.25">
      <c r="A59546"/>
    </row>
    <row r="59547" spans="1:1" ht="13.2" x14ac:dyDescent="0.25">
      <c r="A59547"/>
    </row>
    <row r="59548" spans="1:1" ht="13.2" x14ac:dyDescent="0.25">
      <c r="A59548"/>
    </row>
    <row r="59549" spans="1:1" ht="13.2" x14ac:dyDescent="0.25">
      <c r="A59549"/>
    </row>
    <row r="59550" spans="1:1" ht="13.2" x14ac:dyDescent="0.25">
      <c r="A59550"/>
    </row>
    <row r="59551" spans="1:1" ht="13.2" x14ac:dyDescent="0.25">
      <c r="A59551"/>
    </row>
    <row r="59552" spans="1:1" ht="13.2" x14ac:dyDescent="0.25">
      <c r="A59552"/>
    </row>
    <row r="59553" spans="1:1" ht="13.2" x14ac:dyDescent="0.25">
      <c r="A59553"/>
    </row>
    <row r="59554" spans="1:1" ht="13.2" x14ac:dyDescent="0.25">
      <c r="A59554"/>
    </row>
    <row r="59555" spans="1:1" ht="13.2" x14ac:dyDescent="0.25">
      <c r="A59555"/>
    </row>
    <row r="59556" spans="1:1" ht="13.2" x14ac:dyDescent="0.25">
      <c r="A59556"/>
    </row>
    <row r="59557" spans="1:1" ht="13.2" x14ac:dyDescent="0.25">
      <c r="A59557"/>
    </row>
    <row r="59558" spans="1:1" ht="13.2" x14ac:dyDescent="0.25">
      <c r="A59558"/>
    </row>
    <row r="59559" spans="1:1" ht="13.2" x14ac:dyDescent="0.25">
      <c r="A59559"/>
    </row>
    <row r="59560" spans="1:1" ht="13.2" x14ac:dyDescent="0.25">
      <c r="A59560"/>
    </row>
    <row r="59561" spans="1:1" ht="13.2" x14ac:dyDescent="0.25">
      <c r="A59561"/>
    </row>
    <row r="59562" spans="1:1" ht="13.2" x14ac:dyDescent="0.25">
      <c r="A59562"/>
    </row>
    <row r="59563" spans="1:1" ht="13.2" x14ac:dyDescent="0.25">
      <c r="A59563"/>
    </row>
    <row r="59564" spans="1:1" ht="13.2" x14ac:dyDescent="0.25">
      <c r="A59564"/>
    </row>
    <row r="59565" spans="1:1" ht="13.2" x14ac:dyDescent="0.25">
      <c r="A59565"/>
    </row>
    <row r="59566" spans="1:1" ht="13.2" x14ac:dyDescent="0.25">
      <c r="A59566"/>
    </row>
    <row r="59567" spans="1:1" ht="13.2" x14ac:dyDescent="0.25">
      <c r="A59567"/>
    </row>
    <row r="59568" spans="1:1" ht="13.2" x14ac:dyDescent="0.25">
      <c r="A59568"/>
    </row>
    <row r="59569" spans="1:1" ht="13.2" x14ac:dyDescent="0.25">
      <c r="A59569"/>
    </row>
    <row r="59570" spans="1:1" ht="13.2" x14ac:dyDescent="0.25">
      <c r="A59570"/>
    </row>
    <row r="59571" spans="1:1" ht="13.2" x14ac:dyDescent="0.25">
      <c r="A59571"/>
    </row>
    <row r="59572" spans="1:1" ht="13.2" x14ac:dyDescent="0.25">
      <c r="A59572"/>
    </row>
    <row r="59573" spans="1:1" ht="13.2" x14ac:dyDescent="0.25">
      <c r="A59573"/>
    </row>
    <row r="59574" spans="1:1" ht="13.2" x14ac:dyDescent="0.25">
      <c r="A59574"/>
    </row>
    <row r="59575" spans="1:1" ht="13.2" x14ac:dyDescent="0.25">
      <c r="A59575"/>
    </row>
    <row r="59576" spans="1:1" ht="13.2" x14ac:dyDescent="0.25">
      <c r="A59576"/>
    </row>
    <row r="59577" spans="1:1" ht="13.2" x14ac:dyDescent="0.25">
      <c r="A59577"/>
    </row>
    <row r="59578" spans="1:1" ht="13.2" x14ac:dyDescent="0.25">
      <c r="A59578"/>
    </row>
    <row r="59579" spans="1:1" ht="13.2" x14ac:dyDescent="0.25">
      <c r="A59579"/>
    </row>
    <row r="59580" spans="1:1" ht="13.2" x14ac:dyDescent="0.25">
      <c r="A59580"/>
    </row>
    <row r="59581" spans="1:1" ht="13.2" x14ac:dyDescent="0.25">
      <c r="A59581"/>
    </row>
    <row r="59582" spans="1:1" ht="13.2" x14ac:dyDescent="0.25">
      <c r="A59582"/>
    </row>
    <row r="59583" spans="1:1" ht="13.2" x14ac:dyDescent="0.25">
      <c r="A59583"/>
    </row>
    <row r="59584" spans="1:1" ht="13.2" x14ac:dyDescent="0.25">
      <c r="A59584"/>
    </row>
    <row r="59585" spans="1:1" ht="13.2" x14ac:dyDescent="0.25">
      <c r="A59585"/>
    </row>
    <row r="59586" spans="1:1" ht="13.2" x14ac:dyDescent="0.25">
      <c r="A59586"/>
    </row>
    <row r="59587" spans="1:1" ht="13.2" x14ac:dyDescent="0.25">
      <c r="A59587"/>
    </row>
    <row r="59588" spans="1:1" ht="13.2" x14ac:dyDescent="0.25">
      <c r="A59588"/>
    </row>
    <row r="59589" spans="1:1" ht="13.2" x14ac:dyDescent="0.25">
      <c r="A59589"/>
    </row>
    <row r="59590" spans="1:1" ht="13.2" x14ac:dyDescent="0.25">
      <c r="A59590"/>
    </row>
    <row r="59591" spans="1:1" ht="13.2" x14ac:dyDescent="0.25">
      <c r="A59591"/>
    </row>
    <row r="59592" spans="1:1" ht="13.2" x14ac:dyDescent="0.25">
      <c r="A59592"/>
    </row>
    <row r="59593" spans="1:1" ht="13.2" x14ac:dyDescent="0.25">
      <c r="A59593"/>
    </row>
    <row r="59594" spans="1:1" ht="13.2" x14ac:dyDescent="0.25">
      <c r="A59594"/>
    </row>
    <row r="59595" spans="1:1" ht="13.2" x14ac:dyDescent="0.25">
      <c r="A59595"/>
    </row>
    <row r="59596" spans="1:1" ht="13.2" x14ac:dyDescent="0.25">
      <c r="A59596"/>
    </row>
    <row r="59597" spans="1:1" ht="13.2" x14ac:dyDescent="0.25">
      <c r="A59597"/>
    </row>
    <row r="59598" spans="1:1" ht="13.2" x14ac:dyDescent="0.25">
      <c r="A59598"/>
    </row>
    <row r="59599" spans="1:1" ht="13.2" x14ac:dyDescent="0.25">
      <c r="A59599"/>
    </row>
    <row r="59600" spans="1:1" ht="13.2" x14ac:dyDescent="0.25">
      <c r="A59600"/>
    </row>
    <row r="59601" spans="1:1" ht="13.2" x14ac:dyDescent="0.25">
      <c r="A59601"/>
    </row>
    <row r="59602" spans="1:1" ht="13.2" x14ac:dyDescent="0.25">
      <c r="A59602"/>
    </row>
    <row r="59603" spans="1:1" ht="13.2" x14ac:dyDescent="0.25">
      <c r="A59603"/>
    </row>
    <row r="59604" spans="1:1" ht="13.2" x14ac:dyDescent="0.25">
      <c r="A59604"/>
    </row>
    <row r="59605" spans="1:1" ht="13.2" x14ac:dyDescent="0.25">
      <c r="A59605"/>
    </row>
    <row r="59606" spans="1:1" ht="13.2" x14ac:dyDescent="0.25">
      <c r="A59606"/>
    </row>
    <row r="59607" spans="1:1" ht="13.2" x14ac:dyDescent="0.25">
      <c r="A59607"/>
    </row>
    <row r="59608" spans="1:1" ht="13.2" x14ac:dyDescent="0.25">
      <c r="A59608"/>
    </row>
    <row r="59609" spans="1:1" ht="13.2" x14ac:dyDescent="0.25">
      <c r="A59609"/>
    </row>
    <row r="59610" spans="1:1" ht="13.2" x14ac:dyDescent="0.25">
      <c r="A59610"/>
    </row>
    <row r="59611" spans="1:1" ht="13.2" x14ac:dyDescent="0.25">
      <c r="A59611"/>
    </row>
    <row r="59612" spans="1:1" ht="13.2" x14ac:dyDescent="0.25">
      <c r="A59612"/>
    </row>
    <row r="59613" spans="1:1" ht="13.2" x14ac:dyDescent="0.25">
      <c r="A59613"/>
    </row>
    <row r="59614" spans="1:1" ht="13.2" x14ac:dyDescent="0.25">
      <c r="A59614"/>
    </row>
    <row r="59615" spans="1:1" ht="13.2" x14ac:dyDescent="0.25">
      <c r="A59615"/>
    </row>
    <row r="59616" spans="1:1" ht="13.2" x14ac:dyDescent="0.25">
      <c r="A59616"/>
    </row>
    <row r="59617" spans="1:1" ht="13.2" x14ac:dyDescent="0.25">
      <c r="A59617"/>
    </row>
    <row r="59618" spans="1:1" ht="13.2" x14ac:dyDescent="0.25">
      <c r="A59618"/>
    </row>
    <row r="59619" spans="1:1" ht="13.2" x14ac:dyDescent="0.25">
      <c r="A59619"/>
    </row>
    <row r="59620" spans="1:1" ht="13.2" x14ac:dyDescent="0.25">
      <c r="A59620"/>
    </row>
    <row r="59621" spans="1:1" ht="13.2" x14ac:dyDescent="0.25">
      <c r="A59621"/>
    </row>
    <row r="59622" spans="1:1" ht="13.2" x14ac:dyDescent="0.25">
      <c r="A59622"/>
    </row>
    <row r="59623" spans="1:1" ht="13.2" x14ac:dyDescent="0.25">
      <c r="A59623"/>
    </row>
    <row r="59624" spans="1:1" ht="13.2" x14ac:dyDescent="0.25">
      <c r="A59624"/>
    </row>
    <row r="59625" spans="1:1" ht="13.2" x14ac:dyDescent="0.25">
      <c r="A59625"/>
    </row>
    <row r="59626" spans="1:1" ht="13.2" x14ac:dyDescent="0.25">
      <c r="A59626"/>
    </row>
    <row r="59627" spans="1:1" ht="13.2" x14ac:dyDescent="0.25">
      <c r="A59627"/>
    </row>
    <row r="59628" spans="1:1" ht="13.2" x14ac:dyDescent="0.25">
      <c r="A59628"/>
    </row>
    <row r="59629" spans="1:1" ht="13.2" x14ac:dyDescent="0.25">
      <c r="A59629"/>
    </row>
    <row r="59630" spans="1:1" ht="13.2" x14ac:dyDescent="0.25">
      <c r="A59630"/>
    </row>
    <row r="59631" spans="1:1" ht="13.2" x14ac:dyDescent="0.25">
      <c r="A59631"/>
    </row>
    <row r="59632" spans="1:1" ht="13.2" x14ac:dyDescent="0.25">
      <c r="A59632"/>
    </row>
    <row r="59633" spans="1:1" ht="13.2" x14ac:dyDescent="0.25">
      <c r="A59633"/>
    </row>
    <row r="59634" spans="1:1" ht="13.2" x14ac:dyDescent="0.25">
      <c r="A59634"/>
    </row>
    <row r="59635" spans="1:1" ht="13.2" x14ac:dyDescent="0.25">
      <c r="A59635"/>
    </row>
    <row r="59636" spans="1:1" ht="13.2" x14ac:dyDescent="0.25">
      <c r="A59636"/>
    </row>
    <row r="59637" spans="1:1" ht="13.2" x14ac:dyDescent="0.25">
      <c r="A59637"/>
    </row>
    <row r="59638" spans="1:1" ht="13.2" x14ac:dyDescent="0.25">
      <c r="A59638"/>
    </row>
    <row r="59639" spans="1:1" ht="13.2" x14ac:dyDescent="0.25">
      <c r="A59639"/>
    </row>
    <row r="59640" spans="1:1" ht="13.2" x14ac:dyDescent="0.25">
      <c r="A59640"/>
    </row>
    <row r="59641" spans="1:1" ht="13.2" x14ac:dyDescent="0.25">
      <c r="A59641"/>
    </row>
    <row r="59642" spans="1:1" ht="13.2" x14ac:dyDescent="0.25">
      <c r="A59642"/>
    </row>
    <row r="59643" spans="1:1" ht="13.2" x14ac:dyDescent="0.25">
      <c r="A59643"/>
    </row>
    <row r="59644" spans="1:1" ht="13.2" x14ac:dyDescent="0.25">
      <c r="A59644"/>
    </row>
    <row r="59645" spans="1:1" ht="13.2" x14ac:dyDescent="0.25">
      <c r="A59645"/>
    </row>
    <row r="59646" spans="1:1" ht="13.2" x14ac:dyDescent="0.25">
      <c r="A59646"/>
    </row>
    <row r="59647" spans="1:1" ht="13.2" x14ac:dyDescent="0.25">
      <c r="A59647"/>
    </row>
    <row r="59648" spans="1:1" ht="13.2" x14ac:dyDescent="0.25">
      <c r="A59648"/>
    </row>
    <row r="59649" spans="1:1" ht="13.2" x14ac:dyDescent="0.25">
      <c r="A59649"/>
    </row>
    <row r="59650" spans="1:1" ht="13.2" x14ac:dyDescent="0.25">
      <c r="A59650"/>
    </row>
    <row r="59651" spans="1:1" ht="13.2" x14ac:dyDescent="0.25">
      <c r="A59651"/>
    </row>
    <row r="59652" spans="1:1" ht="13.2" x14ac:dyDescent="0.25">
      <c r="A59652"/>
    </row>
    <row r="59653" spans="1:1" ht="13.2" x14ac:dyDescent="0.25">
      <c r="A59653"/>
    </row>
    <row r="59654" spans="1:1" ht="13.2" x14ac:dyDescent="0.25">
      <c r="A59654"/>
    </row>
    <row r="59655" spans="1:1" ht="13.2" x14ac:dyDescent="0.25">
      <c r="A59655"/>
    </row>
    <row r="59656" spans="1:1" ht="13.2" x14ac:dyDescent="0.25">
      <c r="A59656"/>
    </row>
    <row r="59657" spans="1:1" ht="13.2" x14ac:dyDescent="0.25">
      <c r="A59657"/>
    </row>
    <row r="59658" spans="1:1" ht="13.2" x14ac:dyDescent="0.25">
      <c r="A59658"/>
    </row>
    <row r="59659" spans="1:1" ht="13.2" x14ac:dyDescent="0.25">
      <c r="A59659"/>
    </row>
    <row r="59660" spans="1:1" ht="13.2" x14ac:dyDescent="0.25">
      <c r="A59660"/>
    </row>
    <row r="59661" spans="1:1" ht="13.2" x14ac:dyDescent="0.25">
      <c r="A59661"/>
    </row>
    <row r="59662" spans="1:1" ht="13.2" x14ac:dyDescent="0.25">
      <c r="A59662"/>
    </row>
    <row r="59663" spans="1:1" ht="13.2" x14ac:dyDescent="0.25">
      <c r="A59663"/>
    </row>
    <row r="59664" spans="1:1" ht="13.2" x14ac:dyDescent="0.25">
      <c r="A59664"/>
    </row>
    <row r="59665" spans="1:1" ht="13.2" x14ac:dyDescent="0.25">
      <c r="A59665"/>
    </row>
    <row r="59666" spans="1:1" ht="13.2" x14ac:dyDescent="0.25">
      <c r="A59666"/>
    </row>
    <row r="59667" spans="1:1" ht="13.2" x14ac:dyDescent="0.25">
      <c r="A59667"/>
    </row>
    <row r="59668" spans="1:1" ht="13.2" x14ac:dyDescent="0.25">
      <c r="A59668"/>
    </row>
    <row r="59669" spans="1:1" ht="13.2" x14ac:dyDescent="0.25">
      <c r="A59669"/>
    </row>
    <row r="59670" spans="1:1" ht="13.2" x14ac:dyDescent="0.25">
      <c r="A59670"/>
    </row>
    <row r="59671" spans="1:1" ht="13.2" x14ac:dyDescent="0.25">
      <c r="A59671"/>
    </row>
    <row r="59672" spans="1:1" ht="13.2" x14ac:dyDescent="0.25">
      <c r="A59672"/>
    </row>
    <row r="59673" spans="1:1" ht="13.2" x14ac:dyDescent="0.25">
      <c r="A59673"/>
    </row>
    <row r="59674" spans="1:1" ht="13.2" x14ac:dyDescent="0.25">
      <c r="A59674"/>
    </row>
    <row r="59675" spans="1:1" ht="13.2" x14ac:dyDescent="0.25">
      <c r="A59675"/>
    </row>
    <row r="59676" spans="1:1" ht="13.2" x14ac:dyDescent="0.25">
      <c r="A59676"/>
    </row>
    <row r="59677" spans="1:1" ht="13.2" x14ac:dyDescent="0.25">
      <c r="A59677"/>
    </row>
    <row r="59678" spans="1:1" ht="13.2" x14ac:dyDescent="0.25">
      <c r="A59678"/>
    </row>
    <row r="59679" spans="1:1" ht="13.2" x14ac:dyDescent="0.25">
      <c r="A59679"/>
    </row>
    <row r="59680" spans="1:1" ht="13.2" x14ac:dyDescent="0.25">
      <c r="A59680"/>
    </row>
    <row r="59681" spans="1:1" ht="13.2" x14ac:dyDescent="0.25">
      <c r="A59681"/>
    </row>
    <row r="59682" spans="1:1" ht="13.2" x14ac:dyDescent="0.25">
      <c r="A59682"/>
    </row>
    <row r="59683" spans="1:1" ht="13.2" x14ac:dyDescent="0.25">
      <c r="A59683"/>
    </row>
    <row r="59684" spans="1:1" ht="13.2" x14ac:dyDescent="0.25">
      <c r="A59684"/>
    </row>
    <row r="59685" spans="1:1" ht="13.2" x14ac:dyDescent="0.25">
      <c r="A59685"/>
    </row>
    <row r="59686" spans="1:1" ht="13.2" x14ac:dyDescent="0.25">
      <c r="A59686"/>
    </row>
    <row r="59687" spans="1:1" ht="13.2" x14ac:dyDescent="0.25">
      <c r="A59687"/>
    </row>
    <row r="59688" spans="1:1" ht="13.2" x14ac:dyDescent="0.25">
      <c r="A59688"/>
    </row>
    <row r="59689" spans="1:1" ht="13.2" x14ac:dyDescent="0.25">
      <c r="A59689"/>
    </row>
    <row r="59690" spans="1:1" ht="13.2" x14ac:dyDescent="0.25">
      <c r="A59690"/>
    </row>
    <row r="59691" spans="1:1" ht="13.2" x14ac:dyDescent="0.25">
      <c r="A59691"/>
    </row>
    <row r="59692" spans="1:1" ht="13.2" x14ac:dyDescent="0.25">
      <c r="A59692"/>
    </row>
    <row r="59693" spans="1:1" ht="13.2" x14ac:dyDescent="0.25">
      <c r="A59693"/>
    </row>
    <row r="59694" spans="1:1" ht="13.2" x14ac:dyDescent="0.25">
      <c r="A59694"/>
    </row>
    <row r="59695" spans="1:1" ht="13.2" x14ac:dyDescent="0.25">
      <c r="A59695"/>
    </row>
    <row r="59696" spans="1:1" ht="13.2" x14ac:dyDescent="0.25">
      <c r="A59696"/>
    </row>
    <row r="59697" spans="1:1" ht="13.2" x14ac:dyDescent="0.25">
      <c r="A59697"/>
    </row>
    <row r="59698" spans="1:1" ht="13.2" x14ac:dyDescent="0.25">
      <c r="A59698"/>
    </row>
    <row r="59699" spans="1:1" ht="13.2" x14ac:dyDescent="0.25">
      <c r="A59699"/>
    </row>
    <row r="59700" spans="1:1" ht="13.2" x14ac:dyDescent="0.25">
      <c r="A59700"/>
    </row>
    <row r="59701" spans="1:1" ht="13.2" x14ac:dyDescent="0.25">
      <c r="A59701"/>
    </row>
    <row r="59702" spans="1:1" ht="13.2" x14ac:dyDescent="0.25">
      <c r="A59702"/>
    </row>
    <row r="59703" spans="1:1" ht="13.2" x14ac:dyDescent="0.25">
      <c r="A59703"/>
    </row>
    <row r="59704" spans="1:1" ht="13.2" x14ac:dyDescent="0.25">
      <c r="A59704"/>
    </row>
    <row r="59705" spans="1:1" ht="13.2" x14ac:dyDescent="0.25">
      <c r="A59705"/>
    </row>
    <row r="59706" spans="1:1" ht="13.2" x14ac:dyDescent="0.25">
      <c r="A59706"/>
    </row>
    <row r="59707" spans="1:1" ht="13.2" x14ac:dyDescent="0.25">
      <c r="A59707"/>
    </row>
    <row r="59708" spans="1:1" ht="13.2" x14ac:dyDescent="0.25">
      <c r="A59708"/>
    </row>
    <row r="59709" spans="1:1" ht="13.2" x14ac:dyDescent="0.25">
      <c r="A59709"/>
    </row>
    <row r="59710" spans="1:1" ht="13.2" x14ac:dyDescent="0.25">
      <c r="A59710"/>
    </row>
    <row r="59711" spans="1:1" ht="13.2" x14ac:dyDescent="0.25">
      <c r="A59711"/>
    </row>
    <row r="59712" spans="1:1" ht="13.2" x14ac:dyDescent="0.25">
      <c r="A59712"/>
    </row>
    <row r="59713" spans="1:1" ht="13.2" x14ac:dyDescent="0.25">
      <c r="A59713"/>
    </row>
    <row r="59714" spans="1:1" ht="13.2" x14ac:dyDescent="0.25">
      <c r="A59714"/>
    </row>
    <row r="59715" spans="1:1" ht="13.2" x14ac:dyDescent="0.25">
      <c r="A59715"/>
    </row>
    <row r="59716" spans="1:1" ht="13.2" x14ac:dyDescent="0.25">
      <c r="A59716"/>
    </row>
    <row r="59717" spans="1:1" ht="13.2" x14ac:dyDescent="0.25">
      <c r="A59717"/>
    </row>
    <row r="59718" spans="1:1" ht="13.2" x14ac:dyDescent="0.25">
      <c r="A59718"/>
    </row>
    <row r="59719" spans="1:1" ht="13.2" x14ac:dyDescent="0.25">
      <c r="A59719"/>
    </row>
    <row r="59720" spans="1:1" ht="13.2" x14ac:dyDescent="0.25">
      <c r="A59720"/>
    </row>
    <row r="59721" spans="1:1" ht="13.2" x14ac:dyDescent="0.25">
      <c r="A59721"/>
    </row>
    <row r="59722" spans="1:1" ht="13.2" x14ac:dyDescent="0.25">
      <c r="A59722"/>
    </row>
    <row r="59723" spans="1:1" ht="13.2" x14ac:dyDescent="0.25">
      <c r="A59723"/>
    </row>
    <row r="59724" spans="1:1" ht="13.2" x14ac:dyDescent="0.25">
      <c r="A59724"/>
    </row>
    <row r="59725" spans="1:1" ht="13.2" x14ac:dyDescent="0.25">
      <c r="A59725"/>
    </row>
    <row r="59726" spans="1:1" ht="13.2" x14ac:dyDescent="0.25">
      <c r="A59726"/>
    </row>
    <row r="59727" spans="1:1" ht="13.2" x14ac:dyDescent="0.25">
      <c r="A59727"/>
    </row>
    <row r="59728" spans="1:1" ht="13.2" x14ac:dyDescent="0.25">
      <c r="A59728"/>
    </row>
    <row r="59729" spans="1:1" ht="13.2" x14ac:dyDescent="0.25">
      <c r="A59729"/>
    </row>
    <row r="59730" spans="1:1" ht="13.2" x14ac:dyDescent="0.25">
      <c r="A59730"/>
    </row>
    <row r="59731" spans="1:1" ht="13.2" x14ac:dyDescent="0.25">
      <c r="A59731"/>
    </row>
    <row r="59732" spans="1:1" ht="13.2" x14ac:dyDescent="0.25">
      <c r="A59732"/>
    </row>
    <row r="59733" spans="1:1" ht="13.2" x14ac:dyDescent="0.25">
      <c r="A59733"/>
    </row>
    <row r="59734" spans="1:1" ht="13.2" x14ac:dyDescent="0.25">
      <c r="A59734"/>
    </row>
    <row r="59735" spans="1:1" ht="13.2" x14ac:dyDescent="0.25">
      <c r="A59735"/>
    </row>
    <row r="59736" spans="1:1" ht="13.2" x14ac:dyDescent="0.25">
      <c r="A59736"/>
    </row>
    <row r="59737" spans="1:1" ht="13.2" x14ac:dyDescent="0.25">
      <c r="A59737"/>
    </row>
    <row r="59738" spans="1:1" ht="13.2" x14ac:dyDescent="0.25">
      <c r="A59738"/>
    </row>
    <row r="59739" spans="1:1" ht="13.2" x14ac:dyDescent="0.25">
      <c r="A59739"/>
    </row>
    <row r="59740" spans="1:1" ht="13.2" x14ac:dyDescent="0.25">
      <c r="A59740"/>
    </row>
    <row r="59741" spans="1:1" ht="13.2" x14ac:dyDescent="0.25">
      <c r="A59741"/>
    </row>
    <row r="59742" spans="1:1" ht="13.2" x14ac:dyDescent="0.25">
      <c r="A59742"/>
    </row>
    <row r="59743" spans="1:1" ht="13.2" x14ac:dyDescent="0.25">
      <c r="A59743"/>
    </row>
    <row r="59744" spans="1:1" ht="13.2" x14ac:dyDescent="0.25">
      <c r="A59744"/>
    </row>
    <row r="59745" spans="1:1" ht="13.2" x14ac:dyDescent="0.25">
      <c r="A59745"/>
    </row>
    <row r="59746" spans="1:1" ht="13.2" x14ac:dyDescent="0.25">
      <c r="A59746"/>
    </row>
    <row r="59747" spans="1:1" ht="13.2" x14ac:dyDescent="0.25">
      <c r="A59747"/>
    </row>
    <row r="59748" spans="1:1" ht="13.2" x14ac:dyDescent="0.25">
      <c r="A59748"/>
    </row>
    <row r="59749" spans="1:1" ht="13.2" x14ac:dyDescent="0.25">
      <c r="A59749"/>
    </row>
    <row r="59750" spans="1:1" ht="13.2" x14ac:dyDescent="0.25">
      <c r="A59750"/>
    </row>
    <row r="59751" spans="1:1" ht="13.2" x14ac:dyDescent="0.25">
      <c r="A59751"/>
    </row>
    <row r="59752" spans="1:1" ht="13.2" x14ac:dyDescent="0.25">
      <c r="A59752"/>
    </row>
    <row r="59753" spans="1:1" ht="13.2" x14ac:dyDescent="0.25">
      <c r="A59753"/>
    </row>
    <row r="59754" spans="1:1" ht="13.2" x14ac:dyDescent="0.25">
      <c r="A59754"/>
    </row>
    <row r="59755" spans="1:1" ht="13.2" x14ac:dyDescent="0.25">
      <c r="A59755"/>
    </row>
    <row r="59756" spans="1:1" ht="13.2" x14ac:dyDescent="0.25">
      <c r="A59756"/>
    </row>
    <row r="59757" spans="1:1" ht="13.2" x14ac:dyDescent="0.25">
      <c r="A59757"/>
    </row>
    <row r="59758" spans="1:1" ht="13.2" x14ac:dyDescent="0.25">
      <c r="A59758"/>
    </row>
    <row r="59759" spans="1:1" ht="13.2" x14ac:dyDescent="0.25">
      <c r="A59759"/>
    </row>
    <row r="59760" spans="1:1" ht="13.2" x14ac:dyDescent="0.25">
      <c r="A59760"/>
    </row>
    <row r="59761" spans="1:1" ht="13.2" x14ac:dyDescent="0.25">
      <c r="A59761"/>
    </row>
    <row r="59762" spans="1:1" ht="13.2" x14ac:dyDescent="0.25">
      <c r="A59762"/>
    </row>
    <row r="59763" spans="1:1" ht="13.2" x14ac:dyDescent="0.25">
      <c r="A59763"/>
    </row>
    <row r="59764" spans="1:1" ht="13.2" x14ac:dyDescent="0.25">
      <c r="A59764"/>
    </row>
    <row r="59765" spans="1:1" ht="13.2" x14ac:dyDescent="0.25">
      <c r="A59765"/>
    </row>
    <row r="59766" spans="1:1" ht="13.2" x14ac:dyDescent="0.25">
      <c r="A59766"/>
    </row>
    <row r="59767" spans="1:1" ht="13.2" x14ac:dyDescent="0.25">
      <c r="A59767"/>
    </row>
    <row r="59768" spans="1:1" ht="13.2" x14ac:dyDescent="0.25">
      <c r="A59768"/>
    </row>
    <row r="59769" spans="1:1" ht="13.2" x14ac:dyDescent="0.25">
      <c r="A59769"/>
    </row>
    <row r="59770" spans="1:1" ht="13.2" x14ac:dyDescent="0.25">
      <c r="A59770"/>
    </row>
    <row r="59771" spans="1:1" ht="13.2" x14ac:dyDescent="0.25">
      <c r="A59771"/>
    </row>
    <row r="59772" spans="1:1" ht="13.2" x14ac:dyDescent="0.25">
      <c r="A59772"/>
    </row>
    <row r="59773" spans="1:1" ht="13.2" x14ac:dyDescent="0.25">
      <c r="A59773"/>
    </row>
    <row r="59774" spans="1:1" ht="13.2" x14ac:dyDescent="0.25">
      <c r="A59774"/>
    </row>
    <row r="59775" spans="1:1" ht="13.2" x14ac:dyDescent="0.25">
      <c r="A59775"/>
    </row>
    <row r="59776" spans="1:1" ht="13.2" x14ac:dyDescent="0.25">
      <c r="A59776"/>
    </row>
    <row r="59777" spans="1:1" ht="13.2" x14ac:dyDescent="0.25">
      <c r="A59777"/>
    </row>
    <row r="59778" spans="1:1" ht="13.2" x14ac:dyDescent="0.25">
      <c r="A59778"/>
    </row>
    <row r="59779" spans="1:1" ht="13.2" x14ac:dyDescent="0.25">
      <c r="A59779"/>
    </row>
    <row r="59780" spans="1:1" ht="13.2" x14ac:dyDescent="0.25">
      <c r="A59780"/>
    </row>
    <row r="59781" spans="1:1" ht="13.2" x14ac:dyDescent="0.25">
      <c r="A59781"/>
    </row>
    <row r="59782" spans="1:1" ht="13.2" x14ac:dyDescent="0.25">
      <c r="A59782"/>
    </row>
    <row r="59783" spans="1:1" ht="13.2" x14ac:dyDescent="0.25">
      <c r="A59783"/>
    </row>
    <row r="59784" spans="1:1" ht="13.2" x14ac:dyDescent="0.25">
      <c r="A59784"/>
    </row>
    <row r="59785" spans="1:1" ht="13.2" x14ac:dyDescent="0.25">
      <c r="A59785"/>
    </row>
    <row r="59786" spans="1:1" ht="13.2" x14ac:dyDescent="0.25">
      <c r="A59786"/>
    </row>
    <row r="59787" spans="1:1" ht="13.2" x14ac:dyDescent="0.25">
      <c r="A59787"/>
    </row>
    <row r="59788" spans="1:1" ht="13.2" x14ac:dyDescent="0.25">
      <c r="A59788"/>
    </row>
    <row r="59789" spans="1:1" ht="13.2" x14ac:dyDescent="0.25">
      <c r="A59789"/>
    </row>
    <row r="59790" spans="1:1" ht="13.2" x14ac:dyDescent="0.25">
      <c r="A59790"/>
    </row>
    <row r="59791" spans="1:1" ht="13.2" x14ac:dyDescent="0.25">
      <c r="A59791"/>
    </row>
    <row r="59792" spans="1:1" ht="13.2" x14ac:dyDescent="0.25">
      <c r="A59792"/>
    </row>
    <row r="59793" spans="1:1" ht="13.2" x14ac:dyDescent="0.25">
      <c r="A59793"/>
    </row>
    <row r="59794" spans="1:1" ht="13.2" x14ac:dyDescent="0.25">
      <c r="A59794"/>
    </row>
    <row r="59795" spans="1:1" ht="13.2" x14ac:dyDescent="0.25">
      <c r="A59795"/>
    </row>
    <row r="59796" spans="1:1" ht="13.2" x14ac:dyDescent="0.25">
      <c r="A59796"/>
    </row>
    <row r="59797" spans="1:1" ht="13.2" x14ac:dyDescent="0.25">
      <c r="A59797"/>
    </row>
    <row r="59798" spans="1:1" ht="13.2" x14ac:dyDescent="0.25">
      <c r="A59798"/>
    </row>
    <row r="59799" spans="1:1" ht="13.2" x14ac:dyDescent="0.25">
      <c r="A59799"/>
    </row>
    <row r="59800" spans="1:1" ht="13.2" x14ac:dyDescent="0.25">
      <c r="A59800"/>
    </row>
    <row r="59801" spans="1:1" ht="13.2" x14ac:dyDescent="0.25">
      <c r="A59801"/>
    </row>
    <row r="59802" spans="1:1" ht="13.2" x14ac:dyDescent="0.25">
      <c r="A59802"/>
    </row>
    <row r="59803" spans="1:1" ht="13.2" x14ac:dyDescent="0.25">
      <c r="A59803"/>
    </row>
    <row r="59804" spans="1:1" ht="13.2" x14ac:dyDescent="0.25">
      <c r="A59804"/>
    </row>
    <row r="59805" spans="1:1" ht="13.2" x14ac:dyDescent="0.25">
      <c r="A59805"/>
    </row>
    <row r="59806" spans="1:1" ht="13.2" x14ac:dyDescent="0.25">
      <c r="A59806"/>
    </row>
    <row r="59807" spans="1:1" ht="13.2" x14ac:dyDescent="0.25">
      <c r="A59807"/>
    </row>
    <row r="59808" spans="1:1" ht="13.2" x14ac:dyDescent="0.25">
      <c r="A59808"/>
    </row>
    <row r="59809" spans="1:1" ht="13.2" x14ac:dyDescent="0.25">
      <c r="A59809"/>
    </row>
    <row r="59810" spans="1:1" ht="13.2" x14ac:dyDescent="0.25">
      <c r="A59810"/>
    </row>
    <row r="59811" spans="1:1" ht="13.2" x14ac:dyDescent="0.25">
      <c r="A59811"/>
    </row>
    <row r="59812" spans="1:1" ht="13.2" x14ac:dyDescent="0.25">
      <c r="A59812"/>
    </row>
    <row r="59813" spans="1:1" ht="13.2" x14ac:dyDescent="0.25">
      <c r="A59813"/>
    </row>
    <row r="59814" spans="1:1" ht="13.2" x14ac:dyDescent="0.25">
      <c r="A59814"/>
    </row>
    <row r="59815" spans="1:1" ht="13.2" x14ac:dyDescent="0.25">
      <c r="A59815"/>
    </row>
    <row r="59816" spans="1:1" ht="13.2" x14ac:dyDescent="0.25">
      <c r="A59816"/>
    </row>
    <row r="59817" spans="1:1" ht="13.2" x14ac:dyDescent="0.25">
      <c r="A59817"/>
    </row>
    <row r="59818" spans="1:1" ht="13.2" x14ac:dyDescent="0.25">
      <c r="A59818"/>
    </row>
    <row r="59819" spans="1:1" ht="13.2" x14ac:dyDescent="0.25">
      <c r="A59819"/>
    </row>
    <row r="59820" spans="1:1" ht="13.2" x14ac:dyDescent="0.25">
      <c r="A59820"/>
    </row>
    <row r="59821" spans="1:1" ht="13.2" x14ac:dyDescent="0.25">
      <c r="A59821"/>
    </row>
    <row r="59822" spans="1:1" ht="13.2" x14ac:dyDescent="0.25">
      <c r="A59822"/>
    </row>
    <row r="59823" spans="1:1" ht="13.2" x14ac:dyDescent="0.25">
      <c r="A59823"/>
    </row>
    <row r="59824" spans="1:1" ht="13.2" x14ac:dyDescent="0.25">
      <c r="A59824"/>
    </row>
    <row r="59825" spans="1:1" ht="13.2" x14ac:dyDescent="0.25">
      <c r="A59825"/>
    </row>
    <row r="59826" spans="1:1" ht="13.2" x14ac:dyDescent="0.25">
      <c r="A59826"/>
    </row>
    <row r="59827" spans="1:1" ht="13.2" x14ac:dyDescent="0.25">
      <c r="A59827"/>
    </row>
    <row r="59828" spans="1:1" ht="13.2" x14ac:dyDescent="0.25">
      <c r="A59828"/>
    </row>
    <row r="59829" spans="1:1" ht="13.2" x14ac:dyDescent="0.25">
      <c r="A59829"/>
    </row>
    <row r="59830" spans="1:1" ht="13.2" x14ac:dyDescent="0.25">
      <c r="A59830"/>
    </row>
    <row r="59831" spans="1:1" ht="13.2" x14ac:dyDescent="0.25">
      <c r="A59831"/>
    </row>
    <row r="59832" spans="1:1" ht="13.2" x14ac:dyDescent="0.25">
      <c r="A59832"/>
    </row>
    <row r="59833" spans="1:1" ht="13.2" x14ac:dyDescent="0.25">
      <c r="A59833"/>
    </row>
    <row r="59834" spans="1:1" ht="13.2" x14ac:dyDescent="0.25">
      <c r="A59834"/>
    </row>
    <row r="59835" spans="1:1" ht="13.2" x14ac:dyDescent="0.25">
      <c r="A59835"/>
    </row>
    <row r="59836" spans="1:1" ht="13.2" x14ac:dyDescent="0.25">
      <c r="A59836"/>
    </row>
    <row r="59837" spans="1:1" ht="13.2" x14ac:dyDescent="0.25">
      <c r="A59837"/>
    </row>
    <row r="59838" spans="1:1" ht="13.2" x14ac:dyDescent="0.25">
      <c r="A59838"/>
    </row>
    <row r="59839" spans="1:1" ht="13.2" x14ac:dyDescent="0.25">
      <c r="A59839"/>
    </row>
    <row r="59840" spans="1:1" ht="13.2" x14ac:dyDescent="0.25">
      <c r="A59840"/>
    </row>
    <row r="59841" spans="1:1" ht="13.2" x14ac:dyDescent="0.25">
      <c r="A59841"/>
    </row>
    <row r="59842" spans="1:1" ht="13.2" x14ac:dyDescent="0.25">
      <c r="A59842"/>
    </row>
    <row r="59843" spans="1:1" ht="13.2" x14ac:dyDescent="0.25">
      <c r="A59843"/>
    </row>
    <row r="59844" spans="1:1" ht="13.2" x14ac:dyDescent="0.25">
      <c r="A59844"/>
    </row>
    <row r="59845" spans="1:1" ht="13.2" x14ac:dyDescent="0.25">
      <c r="A59845"/>
    </row>
    <row r="59846" spans="1:1" ht="13.2" x14ac:dyDescent="0.25">
      <c r="A59846"/>
    </row>
    <row r="59847" spans="1:1" ht="13.2" x14ac:dyDescent="0.25">
      <c r="A59847"/>
    </row>
    <row r="59848" spans="1:1" ht="13.2" x14ac:dyDescent="0.25">
      <c r="A59848"/>
    </row>
    <row r="59849" spans="1:1" ht="13.2" x14ac:dyDescent="0.25">
      <c r="A59849"/>
    </row>
    <row r="59850" spans="1:1" ht="13.2" x14ac:dyDescent="0.25">
      <c r="A59850"/>
    </row>
    <row r="59851" spans="1:1" ht="13.2" x14ac:dyDescent="0.25">
      <c r="A59851"/>
    </row>
    <row r="59852" spans="1:1" ht="13.2" x14ac:dyDescent="0.25">
      <c r="A59852"/>
    </row>
    <row r="59853" spans="1:1" ht="13.2" x14ac:dyDescent="0.25">
      <c r="A59853"/>
    </row>
    <row r="59854" spans="1:1" ht="13.2" x14ac:dyDescent="0.25">
      <c r="A59854"/>
    </row>
    <row r="59855" spans="1:1" ht="13.2" x14ac:dyDescent="0.25">
      <c r="A59855"/>
    </row>
    <row r="59856" spans="1:1" ht="13.2" x14ac:dyDescent="0.25">
      <c r="A59856"/>
    </row>
    <row r="59857" spans="1:1" ht="13.2" x14ac:dyDescent="0.25">
      <c r="A59857"/>
    </row>
    <row r="59858" spans="1:1" ht="13.2" x14ac:dyDescent="0.25">
      <c r="A59858"/>
    </row>
    <row r="59859" spans="1:1" ht="13.2" x14ac:dyDescent="0.25">
      <c r="A59859"/>
    </row>
    <row r="59860" spans="1:1" ht="13.2" x14ac:dyDescent="0.25">
      <c r="A59860"/>
    </row>
    <row r="59861" spans="1:1" ht="13.2" x14ac:dyDescent="0.25">
      <c r="A59861"/>
    </row>
    <row r="59862" spans="1:1" ht="13.2" x14ac:dyDescent="0.25">
      <c r="A59862"/>
    </row>
    <row r="59863" spans="1:1" ht="13.2" x14ac:dyDescent="0.25">
      <c r="A59863"/>
    </row>
    <row r="59864" spans="1:1" ht="13.2" x14ac:dyDescent="0.25">
      <c r="A59864"/>
    </row>
    <row r="59865" spans="1:1" ht="13.2" x14ac:dyDescent="0.25">
      <c r="A59865"/>
    </row>
    <row r="59866" spans="1:1" ht="13.2" x14ac:dyDescent="0.25">
      <c r="A59866"/>
    </row>
    <row r="59867" spans="1:1" ht="13.2" x14ac:dyDescent="0.25">
      <c r="A59867"/>
    </row>
    <row r="59868" spans="1:1" ht="13.2" x14ac:dyDescent="0.25">
      <c r="A59868"/>
    </row>
    <row r="59869" spans="1:1" ht="13.2" x14ac:dyDescent="0.25">
      <c r="A59869"/>
    </row>
    <row r="59870" spans="1:1" ht="13.2" x14ac:dyDescent="0.25">
      <c r="A59870"/>
    </row>
    <row r="59871" spans="1:1" ht="13.2" x14ac:dyDescent="0.25">
      <c r="A59871"/>
    </row>
    <row r="59872" spans="1:1" ht="13.2" x14ac:dyDescent="0.25">
      <c r="A59872"/>
    </row>
    <row r="59873" spans="1:1" ht="13.2" x14ac:dyDescent="0.25">
      <c r="A59873"/>
    </row>
    <row r="59874" spans="1:1" ht="13.2" x14ac:dyDescent="0.25">
      <c r="A59874"/>
    </row>
    <row r="59875" spans="1:1" ht="13.2" x14ac:dyDescent="0.25">
      <c r="A59875"/>
    </row>
    <row r="59876" spans="1:1" ht="13.2" x14ac:dyDescent="0.25">
      <c r="A59876"/>
    </row>
    <row r="59877" spans="1:1" ht="13.2" x14ac:dyDescent="0.25">
      <c r="A59877"/>
    </row>
    <row r="59878" spans="1:1" ht="13.2" x14ac:dyDescent="0.25">
      <c r="A59878"/>
    </row>
    <row r="59879" spans="1:1" ht="13.2" x14ac:dyDescent="0.25">
      <c r="A59879"/>
    </row>
    <row r="59880" spans="1:1" ht="13.2" x14ac:dyDescent="0.25">
      <c r="A59880"/>
    </row>
    <row r="59881" spans="1:1" ht="13.2" x14ac:dyDescent="0.25">
      <c r="A59881"/>
    </row>
    <row r="59882" spans="1:1" ht="13.2" x14ac:dyDescent="0.25">
      <c r="A59882"/>
    </row>
    <row r="59883" spans="1:1" ht="13.2" x14ac:dyDescent="0.25">
      <c r="A59883"/>
    </row>
    <row r="59884" spans="1:1" ht="13.2" x14ac:dyDescent="0.25">
      <c r="A59884"/>
    </row>
    <row r="59885" spans="1:1" ht="13.2" x14ac:dyDescent="0.25">
      <c r="A59885"/>
    </row>
    <row r="59886" spans="1:1" ht="13.2" x14ac:dyDescent="0.25">
      <c r="A59886"/>
    </row>
    <row r="59887" spans="1:1" ht="13.2" x14ac:dyDescent="0.25">
      <c r="A59887"/>
    </row>
    <row r="59888" spans="1:1" ht="13.2" x14ac:dyDescent="0.25">
      <c r="A59888"/>
    </row>
    <row r="59889" spans="1:1" ht="13.2" x14ac:dyDescent="0.25">
      <c r="A59889"/>
    </row>
    <row r="59890" spans="1:1" ht="13.2" x14ac:dyDescent="0.25">
      <c r="A59890"/>
    </row>
    <row r="59891" spans="1:1" ht="13.2" x14ac:dyDescent="0.25">
      <c r="A59891"/>
    </row>
    <row r="59892" spans="1:1" ht="13.2" x14ac:dyDescent="0.25">
      <c r="A59892"/>
    </row>
    <row r="59893" spans="1:1" ht="13.2" x14ac:dyDescent="0.25">
      <c r="A59893"/>
    </row>
    <row r="59894" spans="1:1" ht="13.2" x14ac:dyDescent="0.25">
      <c r="A59894"/>
    </row>
    <row r="59895" spans="1:1" ht="13.2" x14ac:dyDescent="0.25">
      <c r="A59895"/>
    </row>
    <row r="59896" spans="1:1" ht="13.2" x14ac:dyDescent="0.25">
      <c r="A59896"/>
    </row>
    <row r="59897" spans="1:1" ht="13.2" x14ac:dyDescent="0.25">
      <c r="A59897"/>
    </row>
    <row r="59898" spans="1:1" ht="13.2" x14ac:dyDescent="0.25">
      <c r="A59898"/>
    </row>
    <row r="59899" spans="1:1" ht="13.2" x14ac:dyDescent="0.25">
      <c r="A59899"/>
    </row>
    <row r="59900" spans="1:1" ht="13.2" x14ac:dyDescent="0.25">
      <c r="A59900"/>
    </row>
    <row r="59901" spans="1:1" ht="13.2" x14ac:dyDescent="0.25">
      <c r="A59901"/>
    </row>
    <row r="59902" spans="1:1" ht="13.2" x14ac:dyDescent="0.25">
      <c r="A59902"/>
    </row>
    <row r="59903" spans="1:1" ht="13.2" x14ac:dyDescent="0.25">
      <c r="A59903"/>
    </row>
    <row r="59904" spans="1:1" ht="13.2" x14ac:dyDescent="0.25">
      <c r="A59904"/>
    </row>
    <row r="59905" spans="1:1" ht="13.2" x14ac:dyDescent="0.25">
      <c r="A59905"/>
    </row>
    <row r="59906" spans="1:1" ht="13.2" x14ac:dyDescent="0.25">
      <c r="A59906"/>
    </row>
    <row r="59907" spans="1:1" ht="13.2" x14ac:dyDescent="0.25">
      <c r="A59907"/>
    </row>
    <row r="59908" spans="1:1" ht="13.2" x14ac:dyDescent="0.25">
      <c r="A59908"/>
    </row>
    <row r="59909" spans="1:1" ht="13.2" x14ac:dyDescent="0.25">
      <c r="A59909"/>
    </row>
    <row r="59910" spans="1:1" ht="13.2" x14ac:dyDescent="0.25">
      <c r="A59910"/>
    </row>
    <row r="59911" spans="1:1" ht="13.2" x14ac:dyDescent="0.25">
      <c r="A59911"/>
    </row>
    <row r="59912" spans="1:1" ht="13.2" x14ac:dyDescent="0.25">
      <c r="A59912"/>
    </row>
    <row r="59913" spans="1:1" ht="13.2" x14ac:dyDescent="0.25">
      <c r="A59913"/>
    </row>
    <row r="59914" spans="1:1" ht="13.2" x14ac:dyDescent="0.25">
      <c r="A59914"/>
    </row>
    <row r="59915" spans="1:1" ht="13.2" x14ac:dyDescent="0.25">
      <c r="A59915"/>
    </row>
    <row r="59916" spans="1:1" ht="13.2" x14ac:dyDescent="0.25">
      <c r="A59916"/>
    </row>
    <row r="59917" spans="1:1" ht="13.2" x14ac:dyDescent="0.25">
      <c r="A59917"/>
    </row>
    <row r="59918" spans="1:1" ht="13.2" x14ac:dyDescent="0.25">
      <c r="A59918"/>
    </row>
    <row r="59919" spans="1:1" ht="13.2" x14ac:dyDescent="0.25">
      <c r="A59919"/>
    </row>
    <row r="59920" spans="1:1" ht="13.2" x14ac:dyDescent="0.25">
      <c r="A59920"/>
    </row>
    <row r="59921" spans="1:1" ht="13.2" x14ac:dyDescent="0.25">
      <c r="A59921"/>
    </row>
    <row r="59922" spans="1:1" ht="13.2" x14ac:dyDescent="0.25">
      <c r="A59922"/>
    </row>
    <row r="59923" spans="1:1" ht="13.2" x14ac:dyDescent="0.25">
      <c r="A59923"/>
    </row>
    <row r="59924" spans="1:1" ht="13.2" x14ac:dyDescent="0.25">
      <c r="A59924"/>
    </row>
    <row r="59925" spans="1:1" ht="13.2" x14ac:dyDescent="0.25">
      <c r="A59925"/>
    </row>
    <row r="59926" spans="1:1" ht="13.2" x14ac:dyDescent="0.25">
      <c r="A59926"/>
    </row>
    <row r="59927" spans="1:1" ht="13.2" x14ac:dyDescent="0.25">
      <c r="A59927"/>
    </row>
    <row r="59928" spans="1:1" ht="13.2" x14ac:dyDescent="0.25">
      <c r="A59928"/>
    </row>
    <row r="59929" spans="1:1" ht="13.2" x14ac:dyDescent="0.25">
      <c r="A59929"/>
    </row>
    <row r="59930" spans="1:1" ht="13.2" x14ac:dyDescent="0.25">
      <c r="A59930"/>
    </row>
    <row r="59931" spans="1:1" ht="13.2" x14ac:dyDescent="0.25">
      <c r="A59931"/>
    </row>
    <row r="59932" spans="1:1" ht="13.2" x14ac:dyDescent="0.25">
      <c r="A59932"/>
    </row>
    <row r="59933" spans="1:1" ht="13.2" x14ac:dyDescent="0.25">
      <c r="A59933"/>
    </row>
    <row r="59934" spans="1:1" ht="13.2" x14ac:dyDescent="0.25">
      <c r="A59934"/>
    </row>
    <row r="59935" spans="1:1" ht="13.2" x14ac:dyDescent="0.25">
      <c r="A59935"/>
    </row>
    <row r="59936" spans="1:1" ht="13.2" x14ac:dyDescent="0.25">
      <c r="A59936"/>
    </row>
    <row r="59937" spans="1:1" ht="13.2" x14ac:dyDescent="0.25">
      <c r="A59937"/>
    </row>
    <row r="59938" spans="1:1" ht="13.2" x14ac:dyDescent="0.25">
      <c r="A59938"/>
    </row>
    <row r="59939" spans="1:1" ht="13.2" x14ac:dyDescent="0.25">
      <c r="A59939"/>
    </row>
    <row r="59940" spans="1:1" ht="13.2" x14ac:dyDescent="0.25">
      <c r="A59940"/>
    </row>
    <row r="59941" spans="1:1" ht="13.2" x14ac:dyDescent="0.25">
      <c r="A59941"/>
    </row>
    <row r="59942" spans="1:1" ht="13.2" x14ac:dyDescent="0.25">
      <c r="A59942"/>
    </row>
    <row r="59943" spans="1:1" ht="13.2" x14ac:dyDescent="0.25">
      <c r="A59943"/>
    </row>
    <row r="59944" spans="1:1" ht="13.2" x14ac:dyDescent="0.25">
      <c r="A59944"/>
    </row>
    <row r="59945" spans="1:1" ht="13.2" x14ac:dyDescent="0.25">
      <c r="A59945"/>
    </row>
    <row r="59946" spans="1:1" ht="13.2" x14ac:dyDescent="0.25">
      <c r="A59946"/>
    </row>
    <row r="59947" spans="1:1" ht="13.2" x14ac:dyDescent="0.25">
      <c r="A59947"/>
    </row>
    <row r="59948" spans="1:1" ht="13.2" x14ac:dyDescent="0.25">
      <c r="A59948"/>
    </row>
    <row r="59949" spans="1:1" ht="13.2" x14ac:dyDescent="0.25">
      <c r="A59949"/>
    </row>
    <row r="59950" spans="1:1" ht="13.2" x14ac:dyDescent="0.25">
      <c r="A59950"/>
    </row>
    <row r="59951" spans="1:1" ht="13.2" x14ac:dyDescent="0.25">
      <c r="A59951"/>
    </row>
    <row r="59952" spans="1:1" ht="13.2" x14ac:dyDescent="0.25">
      <c r="A59952"/>
    </row>
    <row r="59953" spans="1:1" ht="13.2" x14ac:dyDescent="0.25">
      <c r="A59953"/>
    </row>
    <row r="59954" spans="1:1" ht="13.2" x14ac:dyDescent="0.25">
      <c r="A59954"/>
    </row>
    <row r="59955" spans="1:1" ht="13.2" x14ac:dyDescent="0.25">
      <c r="A59955"/>
    </row>
    <row r="59956" spans="1:1" ht="13.2" x14ac:dyDescent="0.25">
      <c r="A59956"/>
    </row>
    <row r="59957" spans="1:1" ht="13.2" x14ac:dyDescent="0.25">
      <c r="A59957"/>
    </row>
    <row r="59958" spans="1:1" ht="13.2" x14ac:dyDescent="0.25">
      <c r="A59958"/>
    </row>
    <row r="59959" spans="1:1" ht="13.2" x14ac:dyDescent="0.25">
      <c r="A59959"/>
    </row>
    <row r="59960" spans="1:1" ht="13.2" x14ac:dyDescent="0.25">
      <c r="A59960"/>
    </row>
    <row r="59961" spans="1:1" ht="13.2" x14ac:dyDescent="0.25">
      <c r="A59961"/>
    </row>
    <row r="59962" spans="1:1" ht="13.2" x14ac:dyDescent="0.25">
      <c r="A59962"/>
    </row>
    <row r="59963" spans="1:1" ht="13.2" x14ac:dyDescent="0.25">
      <c r="A59963"/>
    </row>
    <row r="59964" spans="1:1" ht="13.2" x14ac:dyDescent="0.25">
      <c r="A59964"/>
    </row>
    <row r="59965" spans="1:1" ht="13.2" x14ac:dyDescent="0.25">
      <c r="A59965"/>
    </row>
    <row r="59966" spans="1:1" ht="13.2" x14ac:dyDescent="0.25">
      <c r="A59966"/>
    </row>
    <row r="59967" spans="1:1" ht="13.2" x14ac:dyDescent="0.25">
      <c r="A59967"/>
    </row>
    <row r="59968" spans="1:1" ht="13.2" x14ac:dyDescent="0.25">
      <c r="A59968"/>
    </row>
    <row r="59969" spans="1:1" ht="13.2" x14ac:dyDescent="0.25">
      <c r="A59969"/>
    </row>
    <row r="59970" spans="1:1" ht="13.2" x14ac:dyDescent="0.25">
      <c r="A59970"/>
    </row>
    <row r="59971" spans="1:1" ht="13.2" x14ac:dyDescent="0.25">
      <c r="A59971"/>
    </row>
    <row r="59972" spans="1:1" ht="13.2" x14ac:dyDescent="0.25">
      <c r="A59972"/>
    </row>
    <row r="59973" spans="1:1" ht="13.2" x14ac:dyDescent="0.25">
      <c r="A59973"/>
    </row>
    <row r="59974" spans="1:1" ht="13.2" x14ac:dyDescent="0.25">
      <c r="A59974"/>
    </row>
    <row r="59975" spans="1:1" ht="13.2" x14ac:dyDescent="0.25">
      <c r="A59975"/>
    </row>
    <row r="59976" spans="1:1" ht="13.2" x14ac:dyDescent="0.25">
      <c r="A59976"/>
    </row>
    <row r="59977" spans="1:1" ht="13.2" x14ac:dyDescent="0.25">
      <c r="A59977"/>
    </row>
    <row r="59978" spans="1:1" ht="13.2" x14ac:dyDescent="0.25">
      <c r="A59978"/>
    </row>
    <row r="59979" spans="1:1" ht="13.2" x14ac:dyDescent="0.25">
      <c r="A59979"/>
    </row>
    <row r="59980" spans="1:1" ht="13.2" x14ac:dyDescent="0.25">
      <c r="A59980"/>
    </row>
    <row r="59981" spans="1:1" ht="13.2" x14ac:dyDescent="0.25">
      <c r="A59981"/>
    </row>
    <row r="59982" spans="1:1" ht="13.2" x14ac:dyDescent="0.25">
      <c r="A59982"/>
    </row>
    <row r="59983" spans="1:1" ht="13.2" x14ac:dyDescent="0.25">
      <c r="A59983"/>
    </row>
    <row r="59984" spans="1:1" ht="13.2" x14ac:dyDescent="0.25">
      <c r="A59984"/>
    </row>
    <row r="59985" spans="1:1" ht="13.2" x14ac:dyDescent="0.25">
      <c r="A59985"/>
    </row>
    <row r="59986" spans="1:1" ht="13.2" x14ac:dyDescent="0.25">
      <c r="A59986"/>
    </row>
    <row r="59987" spans="1:1" ht="13.2" x14ac:dyDescent="0.25">
      <c r="A59987"/>
    </row>
    <row r="59988" spans="1:1" ht="13.2" x14ac:dyDescent="0.25">
      <c r="A59988"/>
    </row>
    <row r="59989" spans="1:1" ht="13.2" x14ac:dyDescent="0.25">
      <c r="A59989"/>
    </row>
    <row r="59990" spans="1:1" ht="13.2" x14ac:dyDescent="0.25">
      <c r="A59990"/>
    </row>
    <row r="59991" spans="1:1" ht="13.2" x14ac:dyDescent="0.25">
      <c r="A59991"/>
    </row>
    <row r="59992" spans="1:1" ht="13.2" x14ac:dyDescent="0.25">
      <c r="A59992"/>
    </row>
    <row r="59993" spans="1:1" ht="13.2" x14ac:dyDescent="0.25">
      <c r="A59993"/>
    </row>
    <row r="59994" spans="1:1" ht="13.2" x14ac:dyDescent="0.25">
      <c r="A59994"/>
    </row>
    <row r="59995" spans="1:1" ht="13.2" x14ac:dyDescent="0.25">
      <c r="A59995"/>
    </row>
    <row r="59996" spans="1:1" ht="13.2" x14ac:dyDescent="0.25">
      <c r="A59996"/>
    </row>
    <row r="59997" spans="1:1" ht="13.2" x14ac:dyDescent="0.25">
      <c r="A59997"/>
    </row>
    <row r="59998" spans="1:1" ht="13.2" x14ac:dyDescent="0.25">
      <c r="A59998"/>
    </row>
    <row r="59999" spans="1:1" ht="13.2" x14ac:dyDescent="0.25">
      <c r="A59999"/>
    </row>
    <row r="60000" spans="1:1" ht="13.2" x14ac:dyDescent="0.25">
      <c r="A60000"/>
    </row>
    <row r="60001" spans="1:1" ht="13.2" x14ac:dyDescent="0.25">
      <c r="A60001"/>
    </row>
    <row r="60002" spans="1:1" ht="13.2" x14ac:dyDescent="0.25">
      <c r="A60002"/>
    </row>
    <row r="60003" spans="1:1" ht="13.2" x14ac:dyDescent="0.25">
      <c r="A60003"/>
    </row>
    <row r="60004" spans="1:1" ht="13.2" x14ac:dyDescent="0.25">
      <c r="A60004"/>
    </row>
    <row r="60005" spans="1:1" ht="13.2" x14ac:dyDescent="0.25">
      <c r="A60005"/>
    </row>
    <row r="60006" spans="1:1" ht="13.2" x14ac:dyDescent="0.25">
      <c r="A60006"/>
    </row>
    <row r="60007" spans="1:1" ht="13.2" x14ac:dyDescent="0.25">
      <c r="A60007"/>
    </row>
    <row r="60008" spans="1:1" ht="13.2" x14ac:dyDescent="0.25">
      <c r="A60008"/>
    </row>
    <row r="60009" spans="1:1" ht="13.2" x14ac:dyDescent="0.25">
      <c r="A60009"/>
    </row>
    <row r="60010" spans="1:1" ht="13.2" x14ac:dyDescent="0.25">
      <c r="A60010"/>
    </row>
    <row r="60011" spans="1:1" ht="13.2" x14ac:dyDescent="0.25">
      <c r="A60011"/>
    </row>
    <row r="60012" spans="1:1" ht="13.2" x14ac:dyDescent="0.25">
      <c r="A60012"/>
    </row>
    <row r="60013" spans="1:1" ht="13.2" x14ac:dyDescent="0.25">
      <c r="A60013"/>
    </row>
    <row r="60014" spans="1:1" ht="13.2" x14ac:dyDescent="0.25">
      <c r="A60014"/>
    </row>
    <row r="60015" spans="1:1" ht="13.2" x14ac:dyDescent="0.25">
      <c r="A60015"/>
    </row>
    <row r="60016" spans="1:1" ht="13.2" x14ac:dyDescent="0.25">
      <c r="A60016"/>
    </row>
    <row r="60017" spans="1:1" ht="13.2" x14ac:dyDescent="0.25">
      <c r="A60017"/>
    </row>
    <row r="60018" spans="1:1" ht="13.2" x14ac:dyDescent="0.25">
      <c r="A60018"/>
    </row>
    <row r="60019" spans="1:1" ht="13.2" x14ac:dyDescent="0.25">
      <c r="A60019"/>
    </row>
    <row r="60020" spans="1:1" ht="13.2" x14ac:dyDescent="0.25">
      <c r="A60020"/>
    </row>
    <row r="60021" spans="1:1" ht="13.2" x14ac:dyDescent="0.25">
      <c r="A60021"/>
    </row>
    <row r="60022" spans="1:1" ht="13.2" x14ac:dyDescent="0.25">
      <c r="A60022"/>
    </row>
    <row r="60023" spans="1:1" ht="13.2" x14ac:dyDescent="0.25">
      <c r="A60023"/>
    </row>
    <row r="60024" spans="1:1" ht="13.2" x14ac:dyDescent="0.25">
      <c r="A60024"/>
    </row>
    <row r="60025" spans="1:1" ht="13.2" x14ac:dyDescent="0.25">
      <c r="A60025"/>
    </row>
    <row r="60026" spans="1:1" ht="13.2" x14ac:dyDescent="0.25">
      <c r="A60026"/>
    </row>
    <row r="60027" spans="1:1" ht="13.2" x14ac:dyDescent="0.25">
      <c r="A60027"/>
    </row>
    <row r="60028" spans="1:1" ht="13.2" x14ac:dyDescent="0.25">
      <c r="A60028"/>
    </row>
    <row r="60029" spans="1:1" ht="13.2" x14ac:dyDescent="0.25">
      <c r="A60029"/>
    </row>
    <row r="60030" spans="1:1" ht="13.2" x14ac:dyDescent="0.25">
      <c r="A60030"/>
    </row>
    <row r="60031" spans="1:1" ht="13.2" x14ac:dyDescent="0.25">
      <c r="A60031"/>
    </row>
    <row r="60032" spans="1:1" ht="13.2" x14ac:dyDescent="0.25">
      <c r="A60032"/>
    </row>
    <row r="60033" spans="1:1" ht="13.2" x14ac:dyDescent="0.25">
      <c r="A60033"/>
    </row>
    <row r="60034" spans="1:1" ht="13.2" x14ac:dyDescent="0.25">
      <c r="A60034"/>
    </row>
    <row r="60035" spans="1:1" ht="13.2" x14ac:dyDescent="0.25">
      <c r="A60035"/>
    </row>
    <row r="60036" spans="1:1" ht="13.2" x14ac:dyDescent="0.25">
      <c r="A60036"/>
    </row>
    <row r="60037" spans="1:1" ht="13.2" x14ac:dyDescent="0.25">
      <c r="A60037"/>
    </row>
    <row r="60038" spans="1:1" ht="13.2" x14ac:dyDescent="0.25">
      <c r="A60038"/>
    </row>
    <row r="60039" spans="1:1" ht="13.2" x14ac:dyDescent="0.25">
      <c r="A60039"/>
    </row>
    <row r="60040" spans="1:1" ht="13.2" x14ac:dyDescent="0.25">
      <c r="A60040"/>
    </row>
    <row r="60041" spans="1:1" ht="13.2" x14ac:dyDescent="0.25">
      <c r="A60041"/>
    </row>
    <row r="60042" spans="1:1" ht="13.2" x14ac:dyDescent="0.25">
      <c r="A60042"/>
    </row>
    <row r="60043" spans="1:1" ht="13.2" x14ac:dyDescent="0.25">
      <c r="A60043"/>
    </row>
    <row r="60044" spans="1:1" ht="13.2" x14ac:dyDescent="0.25">
      <c r="A60044"/>
    </row>
    <row r="60045" spans="1:1" ht="13.2" x14ac:dyDescent="0.25">
      <c r="A60045"/>
    </row>
    <row r="60046" spans="1:1" ht="13.2" x14ac:dyDescent="0.25">
      <c r="A60046"/>
    </row>
    <row r="60047" spans="1:1" ht="13.2" x14ac:dyDescent="0.25">
      <c r="A60047"/>
    </row>
    <row r="60048" spans="1:1" ht="13.2" x14ac:dyDescent="0.25">
      <c r="A60048"/>
    </row>
    <row r="60049" spans="1:1" ht="13.2" x14ac:dyDescent="0.25">
      <c r="A60049"/>
    </row>
    <row r="60050" spans="1:1" ht="13.2" x14ac:dyDescent="0.25">
      <c r="A60050"/>
    </row>
    <row r="60051" spans="1:1" ht="13.2" x14ac:dyDescent="0.25">
      <c r="A60051"/>
    </row>
    <row r="60052" spans="1:1" ht="13.2" x14ac:dyDescent="0.25">
      <c r="A60052"/>
    </row>
    <row r="60053" spans="1:1" ht="13.2" x14ac:dyDescent="0.25">
      <c r="A60053"/>
    </row>
    <row r="60054" spans="1:1" ht="13.2" x14ac:dyDescent="0.25">
      <c r="A60054"/>
    </row>
    <row r="60055" spans="1:1" ht="13.2" x14ac:dyDescent="0.25">
      <c r="A60055"/>
    </row>
    <row r="60056" spans="1:1" ht="13.2" x14ac:dyDescent="0.25">
      <c r="A60056"/>
    </row>
    <row r="60057" spans="1:1" ht="13.2" x14ac:dyDescent="0.25">
      <c r="A60057"/>
    </row>
    <row r="60058" spans="1:1" ht="13.2" x14ac:dyDescent="0.25">
      <c r="A60058"/>
    </row>
    <row r="60059" spans="1:1" ht="13.2" x14ac:dyDescent="0.25">
      <c r="A60059"/>
    </row>
    <row r="60060" spans="1:1" ht="13.2" x14ac:dyDescent="0.25">
      <c r="A60060"/>
    </row>
    <row r="60061" spans="1:1" ht="13.2" x14ac:dyDescent="0.25">
      <c r="A60061"/>
    </row>
    <row r="60062" spans="1:1" ht="13.2" x14ac:dyDescent="0.25">
      <c r="A60062"/>
    </row>
    <row r="60063" spans="1:1" ht="13.2" x14ac:dyDescent="0.25">
      <c r="A60063"/>
    </row>
    <row r="60064" spans="1:1" ht="13.2" x14ac:dyDescent="0.25">
      <c r="A60064"/>
    </row>
    <row r="60065" spans="1:1" ht="13.2" x14ac:dyDescent="0.25">
      <c r="A60065"/>
    </row>
    <row r="60066" spans="1:1" ht="13.2" x14ac:dyDescent="0.25">
      <c r="A60066"/>
    </row>
    <row r="60067" spans="1:1" ht="13.2" x14ac:dyDescent="0.25">
      <c r="A60067"/>
    </row>
    <row r="60068" spans="1:1" ht="13.2" x14ac:dyDescent="0.25">
      <c r="A60068"/>
    </row>
    <row r="60069" spans="1:1" ht="13.2" x14ac:dyDescent="0.25">
      <c r="A60069"/>
    </row>
    <row r="60070" spans="1:1" ht="13.2" x14ac:dyDescent="0.25">
      <c r="A60070"/>
    </row>
    <row r="60071" spans="1:1" ht="13.2" x14ac:dyDescent="0.25">
      <c r="A60071"/>
    </row>
    <row r="60072" spans="1:1" ht="13.2" x14ac:dyDescent="0.25">
      <c r="A60072"/>
    </row>
    <row r="60073" spans="1:1" ht="13.2" x14ac:dyDescent="0.25">
      <c r="A60073"/>
    </row>
    <row r="60074" spans="1:1" ht="13.2" x14ac:dyDescent="0.25">
      <c r="A60074"/>
    </row>
    <row r="60075" spans="1:1" ht="13.2" x14ac:dyDescent="0.25">
      <c r="A60075"/>
    </row>
    <row r="60076" spans="1:1" ht="13.2" x14ac:dyDescent="0.25">
      <c r="A60076"/>
    </row>
    <row r="60077" spans="1:1" ht="13.2" x14ac:dyDescent="0.25">
      <c r="A60077"/>
    </row>
    <row r="60078" spans="1:1" ht="13.2" x14ac:dyDescent="0.25">
      <c r="A60078"/>
    </row>
    <row r="60079" spans="1:1" ht="13.2" x14ac:dyDescent="0.25">
      <c r="A60079"/>
    </row>
    <row r="60080" spans="1:1" ht="13.2" x14ac:dyDescent="0.25">
      <c r="A60080"/>
    </row>
    <row r="60081" spans="1:1" ht="13.2" x14ac:dyDescent="0.25">
      <c r="A60081"/>
    </row>
    <row r="60082" spans="1:1" ht="13.2" x14ac:dyDescent="0.25">
      <c r="A60082"/>
    </row>
    <row r="60083" spans="1:1" ht="13.2" x14ac:dyDescent="0.25">
      <c r="A60083"/>
    </row>
    <row r="60084" spans="1:1" ht="13.2" x14ac:dyDescent="0.25">
      <c r="A60084"/>
    </row>
    <row r="60085" spans="1:1" ht="13.2" x14ac:dyDescent="0.25">
      <c r="A60085"/>
    </row>
    <row r="60086" spans="1:1" ht="13.2" x14ac:dyDescent="0.25">
      <c r="A60086"/>
    </row>
    <row r="60087" spans="1:1" ht="13.2" x14ac:dyDescent="0.25">
      <c r="A60087"/>
    </row>
    <row r="60088" spans="1:1" ht="13.2" x14ac:dyDescent="0.25">
      <c r="A60088"/>
    </row>
    <row r="60089" spans="1:1" ht="13.2" x14ac:dyDescent="0.25">
      <c r="A60089"/>
    </row>
    <row r="60090" spans="1:1" ht="13.2" x14ac:dyDescent="0.25">
      <c r="A60090"/>
    </row>
    <row r="60091" spans="1:1" ht="13.2" x14ac:dyDescent="0.25">
      <c r="A60091"/>
    </row>
    <row r="60092" spans="1:1" ht="13.2" x14ac:dyDescent="0.25">
      <c r="A60092"/>
    </row>
    <row r="60093" spans="1:1" ht="13.2" x14ac:dyDescent="0.25">
      <c r="A60093"/>
    </row>
    <row r="60094" spans="1:1" ht="13.2" x14ac:dyDescent="0.25">
      <c r="A60094"/>
    </row>
    <row r="60095" spans="1:1" ht="13.2" x14ac:dyDescent="0.25">
      <c r="A60095"/>
    </row>
    <row r="60096" spans="1:1" ht="13.2" x14ac:dyDescent="0.25">
      <c r="A60096"/>
    </row>
    <row r="60097" spans="1:1" ht="13.2" x14ac:dyDescent="0.25">
      <c r="A60097"/>
    </row>
    <row r="60098" spans="1:1" ht="13.2" x14ac:dyDescent="0.25">
      <c r="A60098"/>
    </row>
    <row r="60099" spans="1:1" ht="13.2" x14ac:dyDescent="0.25">
      <c r="A60099"/>
    </row>
    <row r="60100" spans="1:1" ht="13.2" x14ac:dyDescent="0.25">
      <c r="A60100"/>
    </row>
    <row r="60101" spans="1:1" ht="13.2" x14ac:dyDescent="0.25">
      <c r="A60101"/>
    </row>
    <row r="60102" spans="1:1" ht="13.2" x14ac:dyDescent="0.25">
      <c r="A60102"/>
    </row>
    <row r="60103" spans="1:1" ht="13.2" x14ac:dyDescent="0.25">
      <c r="A60103"/>
    </row>
    <row r="60104" spans="1:1" ht="13.2" x14ac:dyDescent="0.25">
      <c r="A60104"/>
    </row>
    <row r="60105" spans="1:1" ht="13.2" x14ac:dyDescent="0.25">
      <c r="A60105"/>
    </row>
    <row r="60106" spans="1:1" ht="13.2" x14ac:dyDescent="0.25">
      <c r="A60106"/>
    </row>
    <row r="60107" spans="1:1" ht="13.2" x14ac:dyDescent="0.25">
      <c r="A60107"/>
    </row>
    <row r="60108" spans="1:1" ht="13.2" x14ac:dyDescent="0.25">
      <c r="A60108"/>
    </row>
    <row r="60109" spans="1:1" ht="13.2" x14ac:dyDescent="0.25">
      <c r="A60109"/>
    </row>
    <row r="60110" spans="1:1" ht="13.2" x14ac:dyDescent="0.25">
      <c r="A60110"/>
    </row>
    <row r="60111" spans="1:1" ht="13.2" x14ac:dyDescent="0.25">
      <c r="A60111"/>
    </row>
    <row r="60112" spans="1:1" ht="13.2" x14ac:dyDescent="0.25">
      <c r="A60112"/>
    </row>
    <row r="60113" spans="1:1" ht="13.2" x14ac:dyDescent="0.25">
      <c r="A60113"/>
    </row>
    <row r="60114" spans="1:1" ht="13.2" x14ac:dyDescent="0.25">
      <c r="A60114"/>
    </row>
    <row r="60115" spans="1:1" ht="13.2" x14ac:dyDescent="0.25">
      <c r="A60115"/>
    </row>
    <row r="60116" spans="1:1" ht="13.2" x14ac:dyDescent="0.25">
      <c r="A60116"/>
    </row>
    <row r="60117" spans="1:1" ht="13.2" x14ac:dyDescent="0.25">
      <c r="A60117"/>
    </row>
    <row r="60118" spans="1:1" ht="13.2" x14ac:dyDescent="0.25">
      <c r="A60118"/>
    </row>
    <row r="60119" spans="1:1" ht="13.2" x14ac:dyDescent="0.25">
      <c r="A60119"/>
    </row>
    <row r="60120" spans="1:1" ht="13.2" x14ac:dyDescent="0.25">
      <c r="A60120"/>
    </row>
    <row r="60121" spans="1:1" ht="13.2" x14ac:dyDescent="0.25">
      <c r="A60121"/>
    </row>
    <row r="60122" spans="1:1" ht="13.2" x14ac:dyDescent="0.25">
      <c r="A60122"/>
    </row>
    <row r="60123" spans="1:1" ht="13.2" x14ac:dyDescent="0.25">
      <c r="A60123"/>
    </row>
    <row r="60124" spans="1:1" ht="13.2" x14ac:dyDescent="0.25">
      <c r="A60124"/>
    </row>
    <row r="60125" spans="1:1" ht="13.2" x14ac:dyDescent="0.25">
      <c r="A60125"/>
    </row>
    <row r="60126" spans="1:1" ht="13.2" x14ac:dyDescent="0.25">
      <c r="A60126"/>
    </row>
    <row r="60127" spans="1:1" ht="13.2" x14ac:dyDescent="0.25">
      <c r="A60127"/>
    </row>
    <row r="60128" spans="1:1" ht="13.2" x14ac:dyDescent="0.25">
      <c r="A60128"/>
    </row>
    <row r="60129" spans="1:1" ht="13.2" x14ac:dyDescent="0.25">
      <c r="A60129"/>
    </row>
    <row r="60130" spans="1:1" ht="13.2" x14ac:dyDescent="0.25">
      <c r="A60130"/>
    </row>
    <row r="60131" spans="1:1" ht="13.2" x14ac:dyDescent="0.25">
      <c r="A60131"/>
    </row>
    <row r="60132" spans="1:1" ht="13.2" x14ac:dyDescent="0.25">
      <c r="A60132"/>
    </row>
    <row r="60133" spans="1:1" ht="13.2" x14ac:dyDescent="0.25">
      <c r="A60133"/>
    </row>
    <row r="60134" spans="1:1" ht="13.2" x14ac:dyDescent="0.25">
      <c r="A60134"/>
    </row>
    <row r="60135" spans="1:1" ht="13.2" x14ac:dyDescent="0.25">
      <c r="A60135"/>
    </row>
    <row r="60136" spans="1:1" ht="13.2" x14ac:dyDescent="0.25">
      <c r="A60136"/>
    </row>
    <row r="60137" spans="1:1" ht="13.2" x14ac:dyDescent="0.25">
      <c r="A60137"/>
    </row>
    <row r="60138" spans="1:1" ht="13.2" x14ac:dyDescent="0.25">
      <c r="A60138"/>
    </row>
    <row r="60139" spans="1:1" ht="13.2" x14ac:dyDescent="0.25">
      <c r="A60139"/>
    </row>
    <row r="60140" spans="1:1" ht="13.2" x14ac:dyDescent="0.25">
      <c r="A60140"/>
    </row>
    <row r="60141" spans="1:1" ht="13.2" x14ac:dyDescent="0.25">
      <c r="A60141"/>
    </row>
    <row r="60142" spans="1:1" ht="13.2" x14ac:dyDescent="0.25">
      <c r="A60142"/>
    </row>
    <row r="60143" spans="1:1" ht="13.2" x14ac:dyDescent="0.25">
      <c r="A60143"/>
    </row>
    <row r="60144" spans="1:1" ht="13.2" x14ac:dyDescent="0.25">
      <c r="A60144"/>
    </row>
    <row r="60145" spans="1:1" ht="13.2" x14ac:dyDescent="0.25">
      <c r="A60145"/>
    </row>
    <row r="60146" spans="1:1" ht="13.2" x14ac:dyDescent="0.25">
      <c r="A60146"/>
    </row>
    <row r="60147" spans="1:1" ht="13.2" x14ac:dyDescent="0.25">
      <c r="A60147"/>
    </row>
    <row r="60148" spans="1:1" ht="13.2" x14ac:dyDescent="0.25">
      <c r="A60148"/>
    </row>
    <row r="60149" spans="1:1" ht="13.2" x14ac:dyDescent="0.25">
      <c r="A60149"/>
    </row>
    <row r="60150" spans="1:1" ht="13.2" x14ac:dyDescent="0.25">
      <c r="A60150"/>
    </row>
    <row r="60151" spans="1:1" ht="13.2" x14ac:dyDescent="0.25">
      <c r="A60151"/>
    </row>
    <row r="60152" spans="1:1" ht="13.2" x14ac:dyDescent="0.25">
      <c r="A60152"/>
    </row>
    <row r="60153" spans="1:1" ht="13.2" x14ac:dyDescent="0.25">
      <c r="A60153"/>
    </row>
    <row r="60154" spans="1:1" ht="13.2" x14ac:dyDescent="0.25">
      <c r="A60154"/>
    </row>
    <row r="60155" spans="1:1" ht="13.2" x14ac:dyDescent="0.25">
      <c r="A60155"/>
    </row>
    <row r="60156" spans="1:1" ht="13.2" x14ac:dyDescent="0.25">
      <c r="A60156"/>
    </row>
    <row r="60157" spans="1:1" ht="13.2" x14ac:dyDescent="0.25">
      <c r="A60157"/>
    </row>
    <row r="60158" spans="1:1" ht="13.2" x14ac:dyDescent="0.25">
      <c r="A60158"/>
    </row>
    <row r="60159" spans="1:1" ht="13.2" x14ac:dyDescent="0.25">
      <c r="A60159"/>
    </row>
    <row r="60160" spans="1:1" ht="13.2" x14ac:dyDescent="0.25">
      <c r="A60160"/>
    </row>
    <row r="60161" spans="1:1" ht="13.2" x14ac:dyDescent="0.25">
      <c r="A60161"/>
    </row>
    <row r="60162" spans="1:1" ht="13.2" x14ac:dyDescent="0.25">
      <c r="A60162"/>
    </row>
    <row r="60163" spans="1:1" ht="13.2" x14ac:dyDescent="0.25">
      <c r="A60163"/>
    </row>
    <row r="60164" spans="1:1" ht="13.2" x14ac:dyDescent="0.25">
      <c r="A60164"/>
    </row>
    <row r="60165" spans="1:1" ht="13.2" x14ac:dyDescent="0.25">
      <c r="A60165"/>
    </row>
    <row r="60166" spans="1:1" ht="13.2" x14ac:dyDescent="0.25">
      <c r="A60166"/>
    </row>
    <row r="60167" spans="1:1" ht="13.2" x14ac:dyDescent="0.25">
      <c r="A60167"/>
    </row>
    <row r="60168" spans="1:1" ht="13.2" x14ac:dyDescent="0.25">
      <c r="A60168"/>
    </row>
    <row r="60169" spans="1:1" ht="13.2" x14ac:dyDescent="0.25">
      <c r="A60169"/>
    </row>
    <row r="60170" spans="1:1" ht="13.2" x14ac:dyDescent="0.25">
      <c r="A60170"/>
    </row>
    <row r="60171" spans="1:1" ht="13.2" x14ac:dyDescent="0.25">
      <c r="A60171"/>
    </row>
    <row r="60172" spans="1:1" ht="13.2" x14ac:dyDescent="0.25">
      <c r="A60172"/>
    </row>
    <row r="60173" spans="1:1" ht="13.2" x14ac:dyDescent="0.25">
      <c r="A60173"/>
    </row>
    <row r="60174" spans="1:1" ht="13.2" x14ac:dyDescent="0.25">
      <c r="A60174"/>
    </row>
    <row r="60175" spans="1:1" ht="13.2" x14ac:dyDescent="0.25">
      <c r="A60175"/>
    </row>
    <row r="60176" spans="1:1" ht="13.2" x14ac:dyDescent="0.25">
      <c r="A60176"/>
    </row>
    <row r="60177" spans="1:1" ht="13.2" x14ac:dyDescent="0.25">
      <c r="A60177"/>
    </row>
    <row r="60178" spans="1:1" ht="13.2" x14ac:dyDescent="0.25">
      <c r="A60178"/>
    </row>
    <row r="60179" spans="1:1" ht="13.2" x14ac:dyDescent="0.25">
      <c r="A60179"/>
    </row>
    <row r="60180" spans="1:1" ht="13.2" x14ac:dyDescent="0.25">
      <c r="A60180"/>
    </row>
    <row r="60181" spans="1:1" ht="13.2" x14ac:dyDescent="0.25">
      <c r="A60181"/>
    </row>
    <row r="60182" spans="1:1" ht="13.2" x14ac:dyDescent="0.25">
      <c r="A60182"/>
    </row>
    <row r="60183" spans="1:1" ht="13.2" x14ac:dyDescent="0.25">
      <c r="A60183"/>
    </row>
    <row r="60184" spans="1:1" ht="13.2" x14ac:dyDescent="0.25">
      <c r="A60184"/>
    </row>
    <row r="60185" spans="1:1" ht="13.2" x14ac:dyDescent="0.25">
      <c r="A60185"/>
    </row>
    <row r="60186" spans="1:1" ht="13.2" x14ac:dyDescent="0.25">
      <c r="A60186"/>
    </row>
    <row r="60187" spans="1:1" ht="13.2" x14ac:dyDescent="0.25">
      <c r="A60187"/>
    </row>
    <row r="60188" spans="1:1" ht="13.2" x14ac:dyDescent="0.25">
      <c r="A60188"/>
    </row>
    <row r="60189" spans="1:1" ht="13.2" x14ac:dyDescent="0.25">
      <c r="A60189"/>
    </row>
    <row r="60190" spans="1:1" ht="13.2" x14ac:dyDescent="0.25">
      <c r="A60190"/>
    </row>
    <row r="60191" spans="1:1" ht="13.2" x14ac:dyDescent="0.25">
      <c r="A60191"/>
    </row>
    <row r="60192" spans="1:1" ht="13.2" x14ac:dyDescent="0.25">
      <c r="A60192"/>
    </row>
    <row r="60193" spans="1:1" ht="13.2" x14ac:dyDescent="0.25">
      <c r="A60193"/>
    </row>
    <row r="60194" spans="1:1" ht="13.2" x14ac:dyDescent="0.25">
      <c r="A60194"/>
    </row>
    <row r="60195" spans="1:1" ht="13.2" x14ac:dyDescent="0.25">
      <c r="A60195"/>
    </row>
    <row r="60196" spans="1:1" ht="13.2" x14ac:dyDescent="0.25">
      <c r="A60196"/>
    </row>
    <row r="60197" spans="1:1" ht="13.2" x14ac:dyDescent="0.25">
      <c r="A60197"/>
    </row>
    <row r="60198" spans="1:1" ht="13.2" x14ac:dyDescent="0.25">
      <c r="A60198"/>
    </row>
    <row r="60199" spans="1:1" ht="13.2" x14ac:dyDescent="0.25">
      <c r="A60199"/>
    </row>
    <row r="60200" spans="1:1" ht="13.2" x14ac:dyDescent="0.25">
      <c r="A60200"/>
    </row>
    <row r="60201" spans="1:1" ht="13.2" x14ac:dyDescent="0.25">
      <c r="A60201"/>
    </row>
    <row r="60202" spans="1:1" ht="13.2" x14ac:dyDescent="0.25">
      <c r="A60202"/>
    </row>
    <row r="60203" spans="1:1" ht="13.2" x14ac:dyDescent="0.25">
      <c r="A60203"/>
    </row>
    <row r="60204" spans="1:1" ht="13.2" x14ac:dyDescent="0.25">
      <c r="A60204"/>
    </row>
    <row r="60205" spans="1:1" ht="13.2" x14ac:dyDescent="0.25">
      <c r="A60205"/>
    </row>
    <row r="60206" spans="1:1" ht="13.2" x14ac:dyDescent="0.25">
      <c r="A60206"/>
    </row>
    <row r="60207" spans="1:1" ht="13.2" x14ac:dyDescent="0.25">
      <c r="A60207"/>
    </row>
    <row r="60208" spans="1:1" ht="13.2" x14ac:dyDescent="0.25">
      <c r="A60208"/>
    </row>
    <row r="60209" spans="1:1" ht="13.2" x14ac:dyDescent="0.25">
      <c r="A60209"/>
    </row>
    <row r="60210" spans="1:1" ht="13.2" x14ac:dyDescent="0.25">
      <c r="A60210"/>
    </row>
    <row r="60211" spans="1:1" ht="13.2" x14ac:dyDescent="0.25">
      <c r="A60211"/>
    </row>
    <row r="60212" spans="1:1" ht="13.2" x14ac:dyDescent="0.25">
      <c r="A60212"/>
    </row>
    <row r="60213" spans="1:1" ht="13.2" x14ac:dyDescent="0.25">
      <c r="A60213"/>
    </row>
    <row r="60214" spans="1:1" ht="13.2" x14ac:dyDescent="0.25">
      <c r="A60214"/>
    </row>
    <row r="60215" spans="1:1" ht="13.2" x14ac:dyDescent="0.25">
      <c r="A60215"/>
    </row>
    <row r="60216" spans="1:1" ht="13.2" x14ac:dyDescent="0.25">
      <c r="A60216"/>
    </row>
    <row r="60217" spans="1:1" ht="13.2" x14ac:dyDescent="0.25">
      <c r="A60217"/>
    </row>
    <row r="60218" spans="1:1" ht="13.2" x14ac:dyDescent="0.25">
      <c r="A60218"/>
    </row>
    <row r="60219" spans="1:1" ht="13.2" x14ac:dyDescent="0.25">
      <c r="A60219"/>
    </row>
    <row r="60220" spans="1:1" ht="13.2" x14ac:dyDescent="0.25">
      <c r="A60220"/>
    </row>
    <row r="60221" spans="1:1" ht="13.2" x14ac:dyDescent="0.25">
      <c r="A60221"/>
    </row>
    <row r="60222" spans="1:1" ht="13.2" x14ac:dyDescent="0.25">
      <c r="A60222"/>
    </row>
    <row r="60223" spans="1:1" ht="13.2" x14ac:dyDescent="0.25">
      <c r="A60223"/>
    </row>
    <row r="60224" spans="1:1" ht="13.2" x14ac:dyDescent="0.25">
      <c r="A60224"/>
    </row>
    <row r="60225" spans="1:1" ht="13.2" x14ac:dyDescent="0.25">
      <c r="A60225"/>
    </row>
    <row r="60226" spans="1:1" ht="13.2" x14ac:dyDescent="0.25">
      <c r="A60226"/>
    </row>
    <row r="60227" spans="1:1" ht="13.2" x14ac:dyDescent="0.25">
      <c r="A60227"/>
    </row>
    <row r="60228" spans="1:1" ht="13.2" x14ac:dyDescent="0.25">
      <c r="A60228"/>
    </row>
    <row r="60229" spans="1:1" ht="13.2" x14ac:dyDescent="0.25">
      <c r="A60229"/>
    </row>
    <row r="60230" spans="1:1" ht="13.2" x14ac:dyDescent="0.25">
      <c r="A60230"/>
    </row>
    <row r="60231" spans="1:1" ht="13.2" x14ac:dyDescent="0.25">
      <c r="A60231"/>
    </row>
    <row r="60232" spans="1:1" ht="13.2" x14ac:dyDescent="0.25">
      <c r="A60232"/>
    </row>
    <row r="60233" spans="1:1" ht="13.2" x14ac:dyDescent="0.25">
      <c r="A60233"/>
    </row>
    <row r="60234" spans="1:1" ht="13.2" x14ac:dyDescent="0.25">
      <c r="A60234"/>
    </row>
    <row r="60235" spans="1:1" ht="13.2" x14ac:dyDescent="0.25">
      <c r="A60235"/>
    </row>
    <row r="60236" spans="1:1" ht="13.2" x14ac:dyDescent="0.25">
      <c r="A60236"/>
    </row>
    <row r="60237" spans="1:1" ht="13.2" x14ac:dyDescent="0.25">
      <c r="A60237"/>
    </row>
    <row r="60238" spans="1:1" ht="13.2" x14ac:dyDescent="0.25">
      <c r="A60238"/>
    </row>
    <row r="60239" spans="1:1" ht="13.2" x14ac:dyDescent="0.25">
      <c r="A60239"/>
    </row>
    <row r="60240" spans="1:1" ht="13.2" x14ac:dyDescent="0.25">
      <c r="A60240"/>
    </row>
    <row r="60241" spans="1:1" ht="13.2" x14ac:dyDescent="0.25">
      <c r="A60241"/>
    </row>
    <row r="60242" spans="1:1" ht="13.2" x14ac:dyDescent="0.25">
      <c r="A60242"/>
    </row>
    <row r="60243" spans="1:1" ht="13.2" x14ac:dyDescent="0.25">
      <c r="A60243"/>
    </row>
    <row r="60244" spans="1:1" ht="13.2" x14ac:dyDescent="0.25">
      <c r="A60244"/>
    </row>
    <row r="60245" spans="1:1" ht="13.2" x14ac:dyDescent="0.25">
      <c r="A60245"/>
    </row>
    <row r="60246" spans="1:1" ht="13.2" x14ac:dyDescent="0.25">
      <c r="A60246"/>
    </row>
    <row r="60247" spans="1:1" ht="13.2" x14ac:dyDescent="0.25">
      <c r="A60247"/>
    </row>
    <row r="60248" spans="1:1" ht="13.2" x14ac:dyDescent="0.25">
      <c r="A60248"/>
    </row>
    <row r="60249" spans="1:1" ht="13.2" x14ac:dyDescent="0.25">
      <c r="A60249"/>
    </row>
    <row r="60250" spans="1:1" ht="13.2" x14ac:dyDescent="0.25">
      <c r="A60250"/>
    </row>
    <row r="60251" spans="1:1" ht="13.2" x14ac:dyDescent="0.25">
      <c r="A60251"/>
    </row>
    <row r="60252" spans="1:1" ht="13.2" x14ac:dyDescent="0.25">
      <c r="A60252"/>
    </row>
    <row r="60253" spans="1:1" ht="13.2" x14ac:dyDescent="0.25">
      <c r="A60253"/>
    </row>
    <row r="60254" spans="1:1" ht="13.2" x14ac:dyDescent="0.25">
      <c r="A60254"/>
    </row>
    <row r="60255" spans="1:1" ht="13.2" x14ac:dyDescent="0.25">
      <c r="A60255"/>
    </row>
    <row r="60256" spans="1:1" ht="13.2" x14ac:dyDescent="0.25">
      <c r="A60256"/>
    </row>
    <row r="60257" spans="1:1" ht="13.2" x14ac:dyDescent="0.25">
      <c r="A60257"/>
    </row>
    <row r="60258" spans="1:1" ht="13.2" x14ac:dyDescent="0.25">
      <c r="A60258"/>
    </row>
    <row r="60259" spans="1:1" ht="13.2" x14ac:dyDescent="0.25">
      <c r="A60259"/>
    </row>
    <row r="60260" spans="1:1" ht="13.2" x14ac:dyDescent="0.25">
      <c r="A60260"/>
    </row>
    <row r="60261" spans="1:1" ht="13.2" x14ac:dyDescent="0.25">
      <c r="A60261"/>
    </row>
    <row r="60262" spans="1:1" ht="13.2" x14ac:dyDescent="0.25">
      <c r="A60262"/>
    </row>
    <row r="60263" spans="1:1" ht="13.2" x14ac:dyDescent="0.25">
      <c r="A60263"/>
    </row>
    <row r="60264" spans="1:1" ht="13.2" x14ac:dyDescent="0.25">
      <c r="A60264"/>
    </row>
    <row r="60265" spans="1:1" ht="13.2" x14ac:dyDescent="0.25">
      <c r="A60265"/>
    </row>
    <row r="60266" spans="1:1" ht="13.2" x14ac:dyDescent="0.25">
      <c r="A60266"/>
    </row>
    <row r="60267" spans="1:1" ht="13.2" x14ac:dyDescent="0.25">
      <c r="A60267"/>
    </row>
    <row r="60268" spans="1:1" ht="13.2" x14ac:dyDescent="0.25">
      <c r="A60268"/>
    </row>
    <row r="60269" spans="1:1" ht="13.2" x14ac:dyDescent="0.25">
      <c r="A60269"/>
    </row>
    <row r="60270" spans="1:1" ht="13.2" x14ac:dyDescent="0.25">
      <c r="A60270"/>
    </row>
    <row r="60271" spans="1:1" ht="13.2" x14ac:dyDescent="0.25">
      <c r="A60271"/>
    </row>
    <row r="60272" spans="1:1" ht="13.2" x14ac:dyDescent="0.25">
      <c r="A60272"/>
    </row>
    <row r="60273" spans="1:1" ht="13.2" x14ac:dyDescent="0.25">
      <c r="A60273"/>
    </row>
    <row r="60274" spans="1:1" ht="13.2" x14ac:dyDescent="0.25">
      <c r="A60274"/>
    </row>
    <row r="60275" spans="1:1" ht="13.2" x14ac:dyDescent="0.25">
      <c r="A60275"/>
    </row>
    <row r="60276" spans="1:1" ht="13.2" x14ac:dyDescent="0.25">
      <c r="A60276"/>
    </row>
    <row r="60277" spans="1:1" ht="13.2" x14ac:dyDescent="0.25">
      <c r="A60277"/>
    </row>
    <row r="60278" spans="1:1" ht="13.2" x14ac:dyDescent="0.25">
      <c r="A60278"/>
    </row>
    <row r="60279" spans="1:1" ht="13.2" x14ac:dyDescent="0.25">
      <c r="A60279"/>
    </row>
    <row r="60280" spans="1:1" ht="13.2" x14ac:dyDescent="0.25">
      <c r="A60280"/>
    </row>
    <row r="60281" spans="1:1" ht="13.2" x14ac:dyDescent="0.25">
      <c r="A60281"/>
    </row>
    <row r="60282" spans="1:1" ht="13.2" x14ac:dyDescent="0.25">
      <c r="A60282"/>
    </row>
    <row r="60283" spans="1:1" ht="13.2" x14ac:dyDescent="0.25">
      <c r="A60283"/>
    </row>
    <row r="60284" spans="1:1" ht="13.2" x14ac:dyDescent="0.25">
      <c r="A60284"/>
    </row>
    <row r="60285" spans="1:1" ht="13.2" x14ac:dyDescent="0.25">
      <c r="A60285"/>
    </row>
    <row r="60286" spans="1:1" ht="13.2" x14ac:dyDescent="0.25">
      <c r="A60286"/>
    </row>
    <row r="60287" spans="1:1" ht="13.2" x14ac:dyDescent="0.25">
      <c r="A60287"/>
    </row>
    <row r="60288" spans="1:1" ht="13.2" x14ac:dyDescent="0.25">
      <c r="A60288"/>
    </row>
    <row r="60289" spans="1:1" ht="13.2" x14ac:dyDescent="0.25">
      <c r="A60289"/>
    </row>
    <row r="60290" spans="1:1" ht="13.2" x14ac:dyDescent="0.25">
      <c r="A60290"/>
    </row>
    <row r="60291" spans="1:1" ht="13.2" x14ac:dyDescent="0.25">
      <c r="A60291"/>
    </row>
    <row r="60292" spans="1:1" ht="13.2" x14ac:dyDescent="0.25">
      <c r="A60292"/>
    </row>
    <row r="60293" spans="1:1" ht="13.2" x14ac:dyDescent="0.25">
      <c r="A60293"/>
    </row>
    <row r="60294" spans="1:1" ht="13.2" x14ac:dyDescent="0.25">
      <c r="A60294"/>
    </row>
    <row r="60295" spans="1:1" ht="13.2" x14ac:dyDescent="0.25">
      <c r="A60295"/>
    </row>
    <row r="60296" spans="1:1" ht="13.2" x14ac:dyDescent="0.25">
      <c r="A60296"/>
    </row>
    <row r="60297" spans="1:1" ht="13.2" x14ac:dyDescent="0.25">
      <c r="A60297"/>
    </row>
    <row r="60298" spans="1:1" ht="13.2" x14ac:dyDescent="0.25">
      <c r="A60298"/>
    </row>
    <row r="60299" spans="1:1" ht="13.2" x14ac:dyDescent="0.25">
      <c r="A60299"/>
    </row>
    <row r="60300" spans="1:1" ht="13.2" x14ac:dyDescent="0.25">
      <c r="A60300"/>
    </row>
    <row r="60301" spans="1:1" ht="13.2" x14ac:dyDescent="0.25">
      <c r="A60301"/>
    </row>
    <row r="60302" spans="1:1" ht="13.2" x14ac:dyDescent="0.25">
      <c r="A60302"/>
    </row>
    <row r="60303" spans="1:1" ht="13.2" x14ac:dyDescent="0.25">
      <c r="A60303"/>
    </row>
    <row r="60304" spans="1:1" ht="13.2" x14ac:dyDescent="0.25">
      <c r="A60304"/>
    </row>
    <row r="60305" spans="1:1" ht="13.2" x14ac:dyDescent="0.25">
      <c r="A60305"/>
    </row>
    <row r="60306" spans="1:1" ht="13.2" x14ac:dyDescent="0.25">
      <c r="A60306"/>
    </row>
    <row r="60307" spans="1:1" ht="13.2" x14ac:dyDescent="0.25">
      <c r="A60307"/>
    </row>
    <row r="60308" spans="1:1" ht="13.2" x14ac:dyDescent="0.25">
      <c r="A60308"/>
    </row>
    <row r="60309" spans="1:1" ht="13.2" x14ac:dyDescent="0.25">
      <c r="A60309"/>
    </row>
    <row r="60310" spans="1:1" ht="13.2" x14ac:dyDescent="0.25">
      <c r="A60310"/>
    </row>
    <row r="60311" spans="1:1" ht="13.2" x14ac:dyDescent="0.25">
      <c r="A60311"/>
    </row>
    <row r="60312" spans="1:1" ht="13.2" x14ac:dyDescent="0.25">
      <c r="A60312"/>
    </row>
    <row r="60313" spans="1:1" ht="13.2" x14ac:dyDescent="0.25">
      <c r="A60313"/>
    </row>
    <row r="60314" spans="1:1" ht="13.2" x14ac:dyDescent="0.25">
      <c r="A60314"/>
    </row>
    <row r="60315" spans="1:1" ht="13.2" x14ac:dyDescent="0.25">
      <c r="A60315"/>
    </row>
    <row r="60316" spans="1:1" ht="13.2" x14ac:dyDescent="0.25">
      <c r="A60316"/>
    </row>
    <row r="60317" spans="1:1" ht="13.2" x14ac:dyDescent="0.25">
      <c r="A60317"/>
    </row>
    <row r="60318" spans="1:1" ht="13.2" x14ac:dyDescent="0.25">
      <c r="A60318"/>
    </row>
    <row r="60319" spans="1:1" ht="13.2" x14ac:dyDescent="0.25">
      <c r="A60319"/>
    </row>
    <row r="60320" spans="1:1" ht="13.2" x14ac:dyDescent="0.25">
      <c r="A60320"/>
    </row>
    <row r="60321" spans="1:1" ht="13.2" x14ac:dyDescent="0.25">
      <c r="A60321"/>
    </row>
    <row r="60322" spans="1:1" ht="13.2" x14ac:dyDescent="0.25">
      <c r="A60322"/>
    </row>
    <row r="60323" spans="1:1" ht="13.2" x14ac:dyDescent="0.25">
      <c r="A60323"/>
    </row>
    <row r="60324" spans="1:1" ht="13.2" x14ac:dyDescent="0.25">
      <c r="A60324"/>
    </row>
    <row r="60325" spans="1:1" ht="13.2" x14ac:dyDescent="0.25">
      <c r="A60325"/>
    </row>
    <row r="60326" spans="1:1" ht="13.2" x14ac:dyDescent="0.25">
      <c r="A60326"/>
    </row>
    <row r="60327" spans="1:1" ht="13.2" x14ac:dyDescent="0.25">
      <c r="A60327"/>
    </row>
    <row r="60328" spans="1:1" ht="13.2" x14ac:dyDescent="0.25">
      <c r="A60328"/>
    </row>
    <row r="60329" spans="1:1" ht="13.2" x14ac:dyDescent="0.25">
      <c r="A60329"/>
    </row>
    <row r="60330" spans="1:1" ht="13.2" x14ac:dyDescent="0.25">
      <c r="A60330"/>
    </row>
    <row r="60331" spans="1:1" ht="13.2" x14ac:dyDescent="0.25">
      <c r="A60331"/>
    </row>
    <row r="60332" spans="1:1" ht="13.2" x14ac:dyDescent="0.25">
      <c r="A60332"/>
    </row>
    <row r="60333" spans="1:1" ht="13.2" x14ac:dyDescent="0.25">
      <c r="A60333"/>
    </row>
    <row r="60334" spans="1:1" ht="13.2" x14ac:dyDescent="0.25">
      <c r="A60334"/>
    </row>
    <row r="60335" spans="1:1" ht="13.2" x14ac:dyDescent="0.25">
      <c r="A60335"/>
    </row>
    <row r="60336" spans="1:1" ht="13.2" x14ac:dyDescent="0.25">
      <c r="A60336"/>
    </row>
    <row r="60337" spans="1:1" ht="13.2" x14ac:dyDescent="0.25">
      <c r="A60337"/>
    </row>
    <row r="60338" spans="1:1" ht="13.2" x14ac:dyDescent="0.25">
      <c r="A60338"/>
    </row>
    <row r="60339" spans="1:1" ht="13.2" x14ac:dyDescent="0.25">
      <c r="A60339"/>
    </row>
    <row r="60340" spans="1:1" ht="13.2" x14ac:dyDescent="0.25">
      <c r="A60340"/>
    </row>
    <row r="60341" spans="1:1" ht="13.2" x14ac:dyDescent="0.25">
      <c r="A60341"/>
    </row>
    <row r="60342" spans="1:1" ht="13.2" x14ac:dyDescent="0.25">
      <c r="A60342"/>
    </row>
    <row r="60343" spans="1:1" ht="13.2" x14ac:dyDescent="0.25">
      <c r="A60343"/>
    </row>
    <row r="60344" spans="1:1" ht="13.2" x14ac:dyDescent="0.25">
      <c r="A60344"/>
    </row>
    <row r="60345" spans="1:1" ht="13.2" x14ac:dyDescent="0.25">
      <c r="A60345"/>
    </row>
    <row r="60346" spans="1:1" ht="13.2" x14ac:dyDescent="0.25">
      <c r="A60346"/>
    </row>
    <row r="60347" spans="1:1" ht="13.2" x14ac:dyDescent="0.25">
      <c r="A60347"/>
    </row>
    <row r="60348" spans="1:1" ht="13.2" x14ac:dyDescent="0.25">
      <c r="A60348"/>
    </row>
    <row r="60349" spans="1:1" ht="13.2" x14ac:dyDescent="0.25">
      <c r="A60349"/>
    </row>
    <row r="60350" spans="1:1" ht="13.2" x14ac:dyDescent="0.25">
      <c r="A60350"/>
    </row>
    <row r="60351" spans="1:1" ht="13.2" x14ac:dyDescent="0.25">
      <c r="A60351"/>
    </row>
    <row r="60352" spans="1:1" ht="13.2" x14ac:dyDescent="0.25">
      <c r="A60352"/>
    </row>
    <row r="60353" spans="1:1" ht="13.2" x14ac:dyDescent="0.25">
      <c r="A60353"/>
    </row>
    <row r="60354" spans="1:1" ht="13.2" x14ac:dyDescent="0.25">
      <c r="A60354"/>
    </row>
    <row r="60355" spans="1:1" ht="13.2" x14ac:dyDescent="0.25">
      <c r="A60355"/>
    </row>
    <row r="60356" spans="1:1" ht="13.2" x14ac:dyDescent="0.25">
      <c r="A60356"/>
    </row>
    <row r="60357" spans="1:1" ht="13.2" x14ac:dyDescent="0.25">
      <c r="A60357"/>
    </row>
    <row r="60358" spans="1:1" ht="13.2" x14ac:dyDescent="0.25">
      <c r="A60358"/>
    </row>
    <row r="60359" spans="1:1" ht="13.2" x14ac:dyDescent="0.25">
      <c r="A60359"/>
    </row>
    <row r="60360" spans="1:1" ht="13.2" x14ac:dyDescent="0.25">
      <c r="A60360"/>
    </row>
    <row r="60361" spans="1:1" ht="13.2" x14ac:dyDescent="0.25">
      <c r="A60361"/>
    </row>
    <row r="60362" spans="1:1" ht="13.2" x14ac:dyDescent="0.25">
      <c r="A60362"/>
    </row>
    <row r="60363" spans="1:1" ht="13.2" x14ac:dyDescent="0.25">
      <c r="A60363"/>
    </row>
    <row r="60364" spans="1:1" ht="13.2" x14ac:dyDescent="0.25">
      <c r="A60364"/>
    </row>
    <row r="60365" spans="1:1" ht="13.2" x14ac:dyDescent="0.25">
      <c r="A60365"/>
    </row>
    <row r="60366" spans="1:1" ht="13.2" x14ac:dyDescent="0.25">
      <c r="A60366"/>
    </row>
    <row r="60367" spans="1:1" ht="13.2" x14ac:dyDescent="0.25">
      <c r="A60367"/>
    </row>
    <row r="60368" spans="1:1" ht="13.2" x14ac:dyDescent="0.25">
      <c r="A60368"/>
    </row>
    <row r="60369" spans="1:1" ht="13.2" x14ac:dyDescent="0.25">
      <c r="A60369"/>
    </row>
    <row r="60370" spans="1:1" ht="13.2" x14ac:dyDescent="0.25">
      <c r="A60370"/>
    </row>
    <row r="60371" spans="1:1" ht="13.2" x14ac:dyDescent="0.25">
      <c r="A60371"/>
    </row>
    <row r="60372" spans="1:1" ht="13.2" x14ac:dyDescent="0.25">
      <c r="A60372"/>
    </row>
    <row r="60373" spans="1:1" ht="13.2" x14ac:dyDescent="0.25">
      <c r="A60373"/>
    </row>
    <row r="60374" spans="1:1" ht="13.2" x14ac:dyDescent="0.25">
      <c r="A60374"/>
    </row>
    <row r="60375" spans="1:1" ht="13.2" x14ac:dyDescent="0.25">
      <c r="A60375"/>
    </row>
    <row r="60376" spans="1:1" ht="13.2" x14ac:dyDescent="0.25">
      <c r="A60376"/>
    </row>
    <row r="60377" spans="1:1" ht="13.2" x14ac:dyDescent="0.25">
      <c r="A60377"/>
    </row>
    <row r="60378" spans="1:1" ht="13.2" x14ac:dyDescent="0.25">
      <c r="A60378"/>
    </row>
    <row r="60379" spans="1:1" ht="13.2" x14ac:dyDescent="0.25">
      <c r="A60379"/>
    </row>
    <row r="60380" spans="1:1" ht="13.2" x14ac:dyDescent="0.25">
      <c r="A60380"/>
    </row>
    <row r="60381" spans="1:1" ht="13.2" x14ac:dyDescent="0.25">
      <c r="A60381"/>
    </row>
    <row r="60382" spans="1:1" ht="13.2" x14ac:dyDescent="0.25">
      <c r="A60382"/>
    </row>
    <row r="60383" spans="1:1" ht="13.2" x14ac:dyDescent="0.25">
      <c r="A60383"/>
    </row>
    <row r="60384" spans="1:1" ht="13.2" x14ac:dyDescent="0.25">
      <c r="A60384"/>
    </row>
    <row r="60385" spans="1:1" ht="13.2" x14ac:dyDescent="0.25">
      <c r="A60385"/>
    </row>
    <row r="60386" spans="1:1" ht="13.2" x14ac:dyDescent="0.25">
      <c r="A60386"/>
    </row>
    <row r="60387" spans="1:1" ht="13.2" x14ac:dyDescent="0.25">
      <c r="A60387"/>
    </row>
    <row r="60388" spans="1:1" ht="13.2" x14ac:dyDescent="0.25">
      <c r="A60388"/>
    </row>
    <row r="60389" spans="1:1" ht="13.2" x14ac:dyDescent="0.25">
      <c r="A60389"/>
    </row>
    <row r="60390" spans="1:1" ht="13.2" x14ac:dyDescent="0.25">
      <c r="A60390"/>
    </row>
    <row r="60391" spans="1:1" ht="13.2" x14ac:dyDescent="0.25">
      <c r="A60391"/>
    </row>
    <row r="60392" spans="1:1" ht="13.2" x14ac:dyDescent="0.25">
      <c r="A60392"/>
    </row>
    <row r="60393" spans="1:1" ht="13.2" x14ac:dyDescent="0.25">
      <c r="A60393"/>
    </row>
    <row r="60394" spans="1:1" ht="13.2" x14ac:dyDescent="0.25">
      <c r="A60394"/>
    </row>
    <row r="60395" spans="1:1" ht="13.2" x14ac:dyDescent="0.25">
      <c r="A60395"/>
    </row>
    <row r="60396" spans="1:1" ht="13.2" x14ac:dyDescent="0.25">
      <c r="A60396"/>
    </row>
    <row r="60397" spans="1:1" ht="13.2" x14ac:dyDescent="0.25">
      <c r="A60397"/>
    </row>
    <row r="60398" spans="1:1" ht="13.2" x14ac:dyDescent="0.25">
      <c r="A60398"/>
    </row>
    <row r="60399" spans="1:1" ht="13.2" x14ac:dyDescent="0.25">
      <c r="A60399"/>
    </row>
    <row r="60400" spans="1:1" ht="13.2" x14ac:dyDescent="0.25">
      <c r="A60400"/>
    </row>
    <row r="60401" spans="1:1" ht="13.2" x14ac:dyDescent="0.25">
      <c r="A60401"/>
    </row>
    <row r="60402" spans="1:1" ht="13.2" x14ac:dyDescent="0.25">
      <c r="A60402"/>
    </row>
    <row r="60403" spans="1:1" ht="13.2" x14ac:dyDescent="0.25">
      <c r="A60403"/>
    </row>
    <row r="60404" spans="1:1" ht="13.2" x14ac:dyDescent="0.25">
      <c r="A60404"/>
    </row>
    <row r="60405" spans="1:1" ht="13.2" x14ac:dyDescent="0.25">
      <c r="A60405"/>
    </row>
    <row r="60406" spans="1:1" ht="13.2" x14ac:dyDescent="0.25">
      <c r="A60406"/>
    </row>
    <row r="60407" spans="1:1" ht="13.2" x14ac:dyDescent="0.25">
      <c r="A60407"/>
    </row>
    <row r="60408" spans="1:1" ht="13.2" x14ac:dyDescent="0.25">
      <c r="A60408"/>
    </row>
    <row r="60409" spans="1:1" ht="13.2" x14ac:dyDescent="0.25">
      <c r="A60409"/>
    </row>
    <row r="60410" spans="1:1" ht="13.2" x14ac:dyDescent="0.25">
      <c r="A60410"/>
    </row>
    <row r="60411" spans="1:1" ht="13.2" x14ac:dyDescent="0.25">
      <c r="A60411"/>
    </row>
    <row r="60412" spans="1:1" ht="13.2" x14ac:dyDescent="0.25">
      <c r="A60412"/>
    </row>
    <row r="60413" spans="1:1" ht="13.2" x14ac:dyDescent="0.25">
      <c r="A60413"/>
    </row>
    <row r="60414" spans="1:1" ht="13.2" x14ac:dyDescent="0.25">
      <c r="A60414"/>
    </row>
    <row r="60415" spans="1:1" ht="13.2" x14ac:dyDescent="0.25">
      <c r="A60415"/>
    </row>
    <row r="60416" spans="1:1" ht="13.2" x14ac:dyDescent="0.25">
      <c r="A60416"/>
    </row>
    <row r="60417" spans="1:1" ht="13.2" x14ac:dyDescent="0.25">
      <c r="A60417"/>
    </row>
    <row r="60418" spans="1:1" ht="13.2" x14ac:dyDescent="0.25">
      <c r="A60418"/>
    </row>
    <row r="60419" spans="1:1" ht="13.2" x14ac:dyDescent="0.25">
      <c r="A60419"/>
    </row>
    <row r="60420" spans="1:1" ht="13.2" x14ac:dyDescent="0.25">
      <c r="A60420"/>
    </row>
    <row r="60421" spans="1:1" ht="13.2" x14ac:dyDescent="0.25">
      <c r="A60421"/>
    </row>
    <row r="60422" spans="1:1" ht="13.2" x14ac:dyDescent="0.25">
      <c r="A60422"/>
    </row>
    <row r="60423" spans="1:1" ht="13.2" x14ac:dyDescent="0.25">
      <c r="A60423"/>
    </row>
    <row r="60424" spans="1:1" ht="13.2" x14ac:dyDescent="0.25">
      <c r="A60424"/>
    </row>
    <row r="60425" spans="1:1" ht="13.2" x14ac:dyDescent="0.25">
      <c r="A60425"/>
    </row>
    <row r="60426" spans="1:1" ht="13.2" x14ac:dyDescent="0.25">
      <c r="A60426"/>
    </row>
    <row r="60427" spans="1:1" ht="13.2" x14ac:dyDescent="0.25">
      <c r="A60427"/>
    </row>
    <row r="60428" spans="1:1" ht="13.2" x14ac:dyDescent="0.25">
      <c r="A60428"/>
    </row>
    <row r="60429" spans="1:1" ht="13.2" x14ac:dyDescent="0.25">
      <c r="A60429"/>
    </row>
    <row r="60430" spans="1:1" ht="13.2" x14ac:dyDescent="0.25">
      <c r="A60430"/>
    </row>
    <row r="60431" spans="1:1" ht="13.2" x14ac:dyDescent="0.25">
      <c r="A60431"/>
    </row>
    <row r="60432" spans="1:1" ht="13.2" x14ac:dyDescent="0.25">
      <c r="A60432"/>
    </row>
    <row r="60433" spans="1:1" ht="13.2" x14ac:dyDescent="0.25">
      <c r="A60433"/>
    </row>
    <row r="60434" spans="1:1" ht="13.2" x14ac:dyDescent="0.25">
      <c r="A60434"/>
    </row>
    <row r="60435" spans="1:1" ht="13.2" x14ac:dyDescent="0.25">
      <c r="A60435"/>
    </row>
    <row r="60436" spans="1:1" ht="13.2" x14ac:dyDescent="0.25">
      <c r="A60436"/>
    </row>
    <row r="60437" spans="1:1" ht="13.2" x14ac:dyDescent="0.25">
      <c r="A60437"/>
    </row>
    <row r="60438" spans="1:1" ht="13.2" x14ac:dyDescent="0.25">
      <c r="A60438"/>
    </row>
    <row r="60439" spans="1:1" ht="13.2" x14ac:dyDescent="0.25">
      <c r="A60439"/>
    </row>
    <row r="60440" spans="1:1" ht="13.2" x14ac:dyDescent="0.25">
      <c r="A60440"/>
    </row>
    <row r="60441" spans="1:1" ht="13.2" x14ac:dyDescent="0.25">
      <c r="A60441"/>
    </row>
    <row r="60442" spans="1:1" ht="13.2" x14ac:dyDescent="0.25">
      <c r="A60442"/>
    </row>
    <row r="60443" spans="1:1" ht="13.2" x14ac:dyDescent="0.25">
      <c r="A60443"/>
    </row>
    <row r="60444" spans="1:1" ht="13.2" x14ac:dyDescent="0.25">
      <c r="A60444"/>
    </row>
    <row r="60445" spans="1:1" ht="13.2" x14ac:dyDescent="0.25">
      <c r="A60445"/>
    </row>
    <row r="60446" spans="1:1" ht="13.2" x14ac:dyDescent="0.25">
      <c r="A60446"/>
    </row>
    <row r="60447" spans="1:1" ht="13.2" x14ac:dyDescent="0.25">
      <c r="A60447"/>
    </row>
    <row r="60448" spans="1:1" ht="13.2" x14ac:dyDescent="0.25">
      <c r="A60448"/>
    </row>
    <row r="60449" spans="1:1" ht="13.2" x14ac:dyDescent="0.25">
      <c r="A60449"/>
    </row>
    <row r="60450" spans="1:1" ht="13.2" x14ac:dyDescent="0.25">
      <c r="A60450"/>
    </row>
    <row r="60451" spans="1:1" ht="13.2" x14ac:dyDescent="0.25">
      <c r="A60451"/>
    </row>
    <row r="60452" spans="1:1" ht="13.2" x14ac:dyDescent="0.25">
      <c r="A60452"/>
    </row>
    <row r="60453" spans="1:1" ht="13.2" x14ac:dyDescent="0.25">
      <c r="A60453"/>
    </row>
    <row r="60454" spans="1:1" ht="13.2" x14ac:dyDescent="0.25">
      <c r="A60454"/>
    </row>
    <row r="60455" spans="1:1" ht="13.2" x14ac:dyDescent="0.25">
      <c r="A60455"/>
    </row>
    <row r="60456" spans="1:1" ht="13.2" x14ac:dyDescent="0.25">
      <c r="A60456"/>
    </row>
    <row r="60457" spans="1:1" ht="13.2" x14ac:dyDescent="0.25">
      <c r="A60457"/>
    </row>
    <row r="60458" spans="1:1" ht="13.2" x14ac:dyDescent="0.25">
      <c r="A60458"/>
    </row>
    <row r="60459" spans="1:1" ht="13.2" x14ac:dyDescent="0.25">
      <c r="A60459"/>
    </row>
    <row r="60460" spans="1:1" ht="13.2" x14ac:dyDescent="0.25">
      <c r="A60460"/>
    </row>
    <row r="60461" spans="1:1" ht="13.2" x14ac:dyDescent="0.25">
      <c r="A60461"/>
    </row>
    <row r="60462" spans="1:1" ht="13.2" x14ac:dyDescent="0.25">
      <c r="A60462"/>
    </row>
    <row r="60463" spans="1:1" ht="13.2" x14ac:dyDescent="0.25">
      <c r="A60463"/>
    </row>
    <row r="60464" spans="1:1" ht="13.2" x14ac:dyDescent="0.25">
      <c r="A60464"/>
    </row>
    <row r="60465" spans="1:1" ht="13.2" x14ac:dyDescent="0.25">
      <c r="A60465"/>
    </row>
    <row r="60466" spans="1:1" ht="13.2" x14ac:dyDescent="0.25">
      <c r="A60466"/>
    </row>
    <row r="60467" spans="1:1" ht="13.2" x14ac:dyDescent="0.25">
      <c r="A60467"/>
    </row>
    <row r="60468" spans="1:1" ht="13.2" x14ac:dyDescent="0.25">
      <c r="A60468"/>
    </row>
    <row r="60469" spans="1:1" ht="13.2" x14ac:dyDescent="0.25">
      <c r="A60469"/>
    </row>
    <row r="60470" spans="1:1" ht="13.2" x14ac:dyDescent="0.25">
      <c r="A60470"/>
    </row>
    <row r="60471" spans="1:1" ht="13.2" x14ac:dyDescent="0.25">
      <c r="A60471"/>
    </row>
    <row r="60472" spans="1:1" ht="13.2" x14ac:dyDescent="0.25">
      <c r="A60472"/>
    </row>
    <row r="60473" spans="1:1" ht="13.2" x14ac:dyDescent="0.25">
      <c r="A60473"/>
    </row>
    <row r="60474" spans="1:1" ht="13.2" x14ac:dyDescent="0.25">
      <c r="A60474"/>
    </row>
    <row r="60475" spans="1:1" ht="13.2" x14ac:dyDescent="0.25">
      <c r="A60475"/>
    </row>
    <row r="60476" spans="1:1" ht="13.2" x14ac:dyDescent="0.25">
      <c r="A60476"/>
    </row>
    <row r="60477" spans="1:1" ht="13.2" x14ac:dyDescent="0.25">
      <c r="A60477"/>
    </row>
    <row r="60478" spans="1:1" ht="13.2" x14ac:dyDescent="0.25">
      <c r="A60478"/>
    </row>
    <row r="60479" spans="1:1" ht="13.2" x14ac:dyDescent="0.25">
      <c r="A60479"/>
    </row>
    <row r="60480" spans="1:1" ht="13.2" x14ac:dyDescent="0.25">
      <c r="A60480"/>
    </row>
    <row r="60481" spans="1:1" ht="13.2" x14ac:dyDescent="0.25">
      <c r="A60481"/>
    </row>
    <row r="60482" spans="1:1" ht="13.2" x14ac:dyDescent="0.25">
      <c r="A60482"/>
    </row>
    <row r="60483" spans="1:1" ht="13.2" x14ac:dyDescent="0.25">
      <c r="A60483"/>
    </row>
    <row r="60484" spans="1:1" ht="13.2" x14ac:dyDescent="0.25">
      <c r="A60484"/>
    </row>
    <row r="60485" spans="1:1" ht="13.2" x14ac:dyDescent="0.25">
      <c r="A60485"/>
    </row>
    <row r="60486" spans="1:1" ht="13.2" x14ac:dyDescent="0.25">
      <c r="A60486"/>
    </row>
    <row r="60487" spans="1:1" ht="13.2" x14ac:dyDescent="0.25">
      <c r="A60487"/>
    </row>
    <row r="60488" spans="1:1" ht="13.2" x14ac:dyDescent="0.25">
      <c r="A60488"/>
    </row>
    <row r="60489" spans="1:1" ht="13.2" x14ac:dyDescent="0.25">
      <c r="A60489"/>
    </row>
    <row r="60490" spans="1:1" ht="13.2" x14ac:dyDescent="0.25">
      <c r="A60490"/>
    </row>
    <row r="60491" spans="1:1" ht="13.2" x14ac:dyDescent="0.25">
      <c r="A60491"/>
    </row>
    <row r="60492" spans="1:1" ht="13.2" x14ac:dyDescent="0.25">
      <c r="A60492"/>
    </row>
    <row r="60493" spans="1:1" ht="13.2" x14ac:dyDescent="0.25">
      <c r="A60493"/>
    </row>
    <row r="60494" spans="1:1" ht="13.2" x14ac:dyDescent="0.25">
      <c r="A60494"/>
    </row>
    <row r="60495" spans="1:1" ht="13.2" x14ac:dyDescent="0.25">
      <c r="A60495"/>
    </row>
    <row r="60496" spans="1:1" ht="13.2" x14ac:dyDescent="0.25">
      <c r="A60496"/>
    </row>
    <row r="60497" spans="1:1" ht="13.2" x14ac:dyDescent="0.25">
      <c r="A60497"/>
    </row>
    <row r="60498" spans="1:1" ht="13.2" x14ac:dyDescent="0.25">
      <c r="A60498"/>
    </row>
    <row r="60499" spans="1:1" ht="13.2" x14ac:dyDescent="0.25">
      <c r="A60499"/>
    </row>
    <row r="60500" spans="1:1" ht="13.2" x14ac:dyDescent="0.25">
      <c r="A60500"/>
    </row>
    <row r="60501" spans="1:1" ht="13.2" x14ac:dyDescent="0.25">
      <c r="A60501"/>
    </row>
    <row r="60502" spans="1:1" ht="13.2" x14ac:dyDescent="0.25">
      <c r="A60502"/>
    </row>
    <row r="60503" spans="1:1" ht="13.2" x14ac:dyDescent="0.25">
      <c r="A60503"/>
    </row>
    <row r="60504" spans="1:1" ht="13.2" x14ac:dyDescent="0.25">
      <c r="A60504"/>
    </row>
    <row r="60505" spans="1:1" ht="13.2" x14ac:dyDescent="0.25">
      <c r="A60505"/>
    </row>
    <row r="60506" spans="1:1" ht="13.2" x14ac:dyDescent="0.25">
      <c r="A60506"/>
    </row>
    <row r="60507" spans="1:1" ht="13.2" x14ac:dyDescent="0.25">
      <c r="A60507"/>
    </row>
    <row r="60508" spans="1:1" ht="13.2" x14ac:dyDescent="0.25">
      <c r="A60508"/>
    </row>
    <row r="60509" spans="1:1" ht="13.2" x14ac:dyDescent="0.25">
      <c r="A60509"/>
    </row>
    <row r="60510" spans="1:1" ht="13.2" x14ac:dyDescent="0.25">
      <c r="A60510"/>
    </row>
    <row r="60511" spans="1:1" ht="13.2" x14ac:dyDescent="0.25">
      <c r="A60511"/>
    </row>
    <row r="60512" spans="1:1" ht="13.2" x14ac:dyDescent="0.25">
      <c r="A60512"/>
    </row>
    <row r="60513" spans="1:1" ht="13.2" x14ac:dyDescent="0.25">
      <c r="A60513"/>
    </row>
    <row r="60514" spans="1:1" ht="13.2" x14ac:dyDescent="0.25">
      <c r="A60514"/>
    </row>
    <row r="60515" spans="1:1" ht="13.2" x14ac:dyDescent="0.25">
      <c r="A60515"/>
    </row>
    <row r="60516" spans="1:1" ht="13.2" x14ac:dyDescent="0.25">
      <c r="A60516"/>
    </row>
    <row r="60517" spans="1:1" ht="13.2" x14ac:dyDescent="0.25">
      <c r="A60517"/>
    </row>
    <row r="60518" spans="1:1" ht="13.2" x14ac:dyDescent="0.25">
      <c r="A60518"/>
    </row>
    <row r="60519" spans="1:1" ht="13.2" x14ac:dyDescent="0.25">
      <c r="A60519"/>
    </row>
    <row r="60520" spans="1:1" ht="13.2" x14ac:dyDescent="0.25">
      <c r="A60520"/>
    </row>
    <row r="60521" spans="1:1" ht="13.2" x14ac:dyDescent="0.25">
      <c r="A60521"/>
    </row>
    <row r="60522" spans="1:1" ht="13.2" x14ac:dyDescent="0.25">
      <c r="A60522"/>
    </row>
    <row r="60523" spans="1:1" ht="13.2" x14ac:dyDescent="0.25">
      <c r="A60523"/>
    </row>
    <row r="60524" spans="1:1" ht="13.2" x14ac:dyDescent="0.25">
      <c r="A60524"/>
    </row>
    <row r="60525" spans="1:1" ht="13.2" x14ac:dyDescent="0.25">
      <c r="A60525"/>
    </row>
    <row r="60526" spans="1:1" ht="13.2" x14ac:dyDescent="0.25">
      <c r="A60526"/>
    </row>
    <row r="60527" spans="1:1" ht="13.2" x14ac:dyDescent="0.25">
      <c r="A60527"/>
    </row>
    <row r="60528" spans="1:1" ht="13.2" x14ac:dyDescent="0.25">
      <c r="A60528"/>
    </row>
    <row r="60529" spans="1:1" ht="13.2" x14ac:dyDescent="0.25">
      <c r="A60529"/>
    </row>
    <row r="60530" spans="1:1" ht="13.2" x14ac:dyDescent="0.25">
      <c r="A60530"/>
    </row>
    <row r="60531" spans="1:1" ht="13.2" x14ac:dyDescent="0.25">
      <c r="A60531"/>
    </row>
    <row r="60532" spans="1:1" ht="13.2" x14ac:dyDescent="0.25">
      <c r="A60532"/>
    </row>
    <row r="60533" spans="1:1" ht="13.2" x14ac:dyDescent="0.25">
      <c r="A60533"/>
    </row>
    <row r="60534" spans="1:1" ht="13.2" x14ac:dyDescent="0.25">
      <c r="A60534"/>
    </row>
    <row r="60535" spans="1:1" ht="13.2" x14ac:dyDescent="0.25">
      <c r="A60535"/>
    </row>
    <row r="60536" spans="1:1" ht="13.2" x14ac:dyDescent="0.25">
      <c r="A60536"/>
    </row>
    <row r="60537" spans="1:1" ht="13.2" x14ac:dyDescent="0.25">
      <c r="A60537"/>
    </row>
    <row r="60538" spans="1:1" ht="13.2" x14ac:dyDescent="0.25">
      <c r="A60538"/>
    </row>
    <row r="60539" spans="1:1" ht="13.2" x14ac:dyDescent="0.25">
      <c r="A60539"/>
    </row>
    <row r="60540" spans="1:1" ht="13.2" x14ac:dyDescent="0.25">
      <c r="A60540"/>
    </row>
    <row r="60541" spans="1:1" ht="13.2" x14ac:dyDescent="0.25">
      <c r="A60541"/>
    </row>
    <row r="60542" spans="1:1" ht="13.2" x14ac:dyDescent="0.25">
      <c r="A60542"/>
    </row>
    <row r="60543" spans="1:1" ht="13.2" x14ac:dyDescent="0.25">
      <c r="A60543"/>
    </row>
    <row r="60544" spans="1:1" ht="13.2" x14ac:dyDescent="0.25">
      <c r="A60544"/>
    </row>
    <row r="60545" spans="1:1" ht="13.2" x14ac:dyDescent="0.25">
      <c r="A60545"/>
    </row>
    <row r="60546" spans="1:1" ht="13.2" x14ac:dyDescent="0.25">
      <c r="A60546"/>
    </row>
    <row r="60547" spans="1:1" ht="13.2" x14ac:dyDescent="0.25">
      <c r="A60547"/>
    </row>
    <row r="60548" spans="1:1" ht="13.2" x14ac:dyDescent="0.25">
      <c r="A60548"/>
    </row>
    <row r="60549" spans="1:1" ht="13.2" x14ac:dyDescent="0.25">
      <c r="A60549"/>
    </row>
    <row r="60550" spans="1:1" ht="13.2" x14ac:dyDescent="0.25">
      <c r="A60550"/>
    </row>
    <row r="60551" spans="1:1" ht="13.2" x14ac:dyDescent="0.25">
      <c r="A60551"/>
    </row>
    <row r="60552" spans="1:1" ht="13.2" x14ac:dyDescent="0.25">
      <c r="A60552"/>
    </row>
    <row r="60553" spans="1:1" ht="13.2" x14ac:dyDescent="0.25">
      <c r="A60553"/>
    </row>
    <row r="60554" spans="1:1" ht="13.2" x14ac:dyDescent="0.25">
      <c r="A60554"/>
    </row>
    <row r="60555" spans="1:1" ht="13.2" x14ac:dyDescent="0.25">
      <c r="A60555"/>
    </row>
    <row r="60556" spans="1:1" ht="13.2" x14ac:dyDescent="0.25">
      <c r="A60556"/>
    </row>
    <row r="60557" spans="1:1" ht="13.2" x14ac:dyDescent="0.25">
      <c r="A60557"/>
    </row>
    <row r="60558" spans="1:1" ht="13.2" x14ac:dyDescent="0.25">
      <c r="A60558"/>
    </row>
    <row r="60559" spans="1:1" ht="13.2" x14ac:dyDescent="0.25">
      <c r="A60559"/>
    </row>
    <row r="60560" spans="1:1" ht="13.2" x14ac:dyDescent="0.25">
      <c r="A60560"/>
    </row>
    <row r="60561" spans="1:1" ht="13.2" x14ac:dyDescent="0.25">
      <c r="A60561"/>
    </row>
    <row r="60562" spans="1:1" ht="13.2" x14ac:dyDescent="0.25">
      <c r="A60562"/>
    </row>
    <row r="60563" spans="1:1" ht="13.2" x14ac:dyDescent="0.25">
      <c r="A60563"/>
    </row>
    <row r="60564" spans="1:1" ht="13.2" x14ac:dyDescent="0.25">
      <c r="A60564"/>
    </row>
    <row r="60565" spans="1:1" ht="13.2" x14ac:dyDescent="0.25">
      <c r="A60565"/>
    </row>
    <row r="60566" spans="1:1" ht="13.2" x14ac:dyDescent="0.25">
      <c r="A60566"/>
    </row>
    <row r="60567" spans="1:1" ht="13.2" x14ac:dyDescent="0.25">
      <c r="A60567"/>
    </row>
    <row r="60568" spans="1:1" ht="13.2" x14ac:dyDescent="0.25">
      <c r="A60568"/>
    </row>
    <row r="60569" spans="1:1" ht="13.2" x14ac:dyDescent="0.25">
      <c r="A60569"/>
    </row>
    <row r="60570" spans="1:1" ht="13.2" x14ac:dyDescent="0.25">
      <c r="A60570"/>
    </row>
    <row r="60571" spans="1:1" ht="13.2" x14ac:dyDescent="0.25">
      <c r="A60571"/>
    </row>
    <row r="60572" spans="1:1" ht="13.2" x14ac:dyDescent="0.25">
      <c r="A60572"/>
    </row>
    <row r="60573" spans="1:1" ht="13.2" x14ac:dyDescent="0.25">
      <c r="A60573"/>
    </row>
    <row r="60574" spans="1:1" ht="13.2" x14ac:dyDescent="0.25">
      <c r="A60574"/>
    </row>
    <row r="60575" spans="1:1" ht="13.2" x14ac:dyDescent="0.25">
      <c r="A60575"/>
    </row>
    <row r="60576" spans="1:1" ht="13.2" x14ac:dyDescent="0.25">
      <c r="A60576"/>
    </row>
    <row r="60577" spans="1:1" ht="13.2" x14ac:dyDescent="0.25">
      <c r="A60577"/>
    </row>
    <row r="60578" spans="1:1" ht="13.2" x14ac:dyDescent="0.25">
      <c r="A60578"/>
    </row>
    <row r="60579" spans="1:1" ht="13.2" x14ac:dyDescent="0.25">
      <c r="A60579"/>
    </row>
    <row r="60580" spans="1:1" ht="13.2" x14ac:dyDescent="0.25">
      <c r="A60580"/>
    </row>
    <row r="60581" spans="1:1" ht="13.2" x14ac:dyDescent="0.25">
      <c r="A60581"/>
    </row>
    <row r="60582" spans="1:1" ht="13.2" x14ac:dyDescent="0.25">
      <c r="A60582"/>
    </row>
    <row r="60583" spans="1:1" ht="13.2" x14ac:dyDescent="0.25">
      <c r="A60583"/>
    </row>
    <row r="60584" spans="1:1" ht="13.2" x14ac:dyDescent="0.25">
      <c r="A60584"/>
    </row>
    <row r="60585" spans="1:1" ht="13.2" x14ac:dyDescent="0.25">
      <c r="A60585"/>
    </row>
    <row r="60586" spans="1:1" ht="13.2" x14ac:dyDescent="0.25">
      <c r="A60586"/>
    </row>
    <row r="60587" spans="1:1" ht="13.2" x14ac:dyDescent="0.25">
      <c r="A60587"/>
    </row>
    <row r="60588" spans="1:1" ht="13.2" x14ac:dyDescent="0.25">
      <c r="A60588"/>
    </row>
    <row r="60589" spans="1:1" ht="13.2" x14ac:dyDescent="0.25">
      <c r="A60589"/>
    </row>
    <row r="60590" spans="1:1" ht="13.2" x14ac:dyDescent="0.25">
      <c r="A60590"/>
    </row>
    <row r="60591" spans="1:1" ht="13.2" x14ac:dyDescent="0.25">
      <c r="A60591"/>
    </row>
    <row r="60592" spans="1:1" ht="13.2" x14ac:dyDescent="0.25">
      <c r="A60592"/>
    </row>
    <row r="60593" spans="1:1" ht="13.2" x14ac:dyDescent="0.25">
      <c r="A60593"/>
    </row>
    <row r="60594" spans="1:1" ht="13.2" x14ac:dyDescent="0.25">
      <c r="A60594"/>
    </row>
    <row r="60595" spans="1:1" ht="13.2" x14ac:dyDescent="0.25">
      <c r="A60595"/>
    </row>
    <row r="60596" spans="1:1" ht="13.2" x14ac:dyDescent="0.25">
      <c r="A60596"/>
    </row>
    <row r="60597" spans="1:1" ht="13.2" x14ac:dyDescent="0.25">
      <c r="A60597"/>
    </row>
    <row r="60598" spans="1:1" ht="13.2" x14ac:dyDescent="0.25">
      <c r="A60598"/>
    </row>
    <row r="60599" spans="1:1" ht="13.2" x14ac:dyDescent="0.25">
      <c r="A60599"/>
    </row>
    <row r="60600" spans="1:1" ht="13.2" x14ac:dyDescent="0.25">
      <c r="A60600"/>
    </row>
    <row r="60601" spans="1:1" ht="13.2" x14ac:dyDescent="0.25">
      <c r="A60601"/>
    </row>
    <row r="60602" spans="1:1" ht="13.2" x14ac:dyDescent="0.25">
      <c r="A60602"/>
    </row>
    <row r="60603" spans="1:1" ht="13.2" x14ac:dyDescent="0.25">
      <c r="A60603"/>
    </row>
    <row r="60604" spans="1:1" ht="13.2" x14ac:dyDescent="0.25">
      <c r="A60604"/>
    </row>
    <row r="60605" spans="1:1" ht="13.2" x14ac:dyDescent="0.25">
      <c r="A60605"/>
    </row>
    <row r="60606" spans="1:1" ht="13.2" x14ac:dyDescent="0.25">
      <c r="A60606"/>
    </row>
    <row r="60607" spans="1:1" ht="13.2" x14ac:dyDescent="0.25">
      <c r="A60607"/>
    </row>
    <row r="60608" spans="1:1" ht="13.2" x14ac:dyDescent="0.25">
      <c r="A60608"/>
    </row>
    <row r="60609" spans="1:1" ht="13.2" x14ac:dyDescent="0.25">
      <c r="A60609"/>
    </row>
    <row r="60610" spans="1:1" ht="13.2" x14ac:dyDescent="0.25">
      <c r="A60610"/>
    </row>
    <row r="60611" spans="1:1" ht="13.2" x14ac:dyDescent="0.25">
      <c r="A60611"/>
    </row>
    <row r="60612" spans="1:1" ht="13.2" x14ac:dyDescent="0.25">
      <c r="A60612"/>
    </row>
    <row r="60613" spans="1:1" ht="13.2" x14ac:dyDescent="0.25">
      <c r="A60613"/>
    </row>
    <row r="60614" spans="1:1" ht="13.2" x14ac:dyDescent="0.25">
      <c r="A60614"/>
    </row>
    <row r="60615" spans="1:1" ht="13.2" x14ac:dyDescent="0.25">
      <c r="A60615"/>
    </row>
    <row r="60616" spans="1:1" ht="13.2" x14ac:dyDescent="0.25">
      <c r="A60616"/>
    </row>
    <row r="60617" spans="1:1" ht="13.2" x14ac:dyDescent="0.25">
      <c r="A60617"/>
    </row>
    <row r="60618" spans="1:1" ht="13.2" x14ac:dyDescent="0.25">
      <c r="A60618"/>
    </row>
    <row r="60619" spans="1:1" ht="13.2" x14ac:dyDescent="0.25">
      <c r="A60619"/>
    </row>
    <row r="60620" spans="1:1" ht="13.2" x14ac:dyDescent="0.25">
      <c r="A60620"/>
    </row>
    <row r="60621" spans="1:1" ht="13.2" x14ac:dyDescent="0.25">
      <c r="A60621"/>
    </row>
    <row r="60622" spans="1:1" ht="13.2" x14ac:dyDescent="0.25">
      <c r="A60622"/>
    </row>
    <row r="60623" spans="1:1" ht="13.2" x14ac:dyDescent="0.25">
      <c r="A60623"/>
    </row>
    <row r="60624" spans="1:1" ht="13.2" x14ac:dyDescent="0.25">
      <c r="A60624"/>
    </row>
    <row r="60625" spans="1:1" ht="13.2" x14ac:dyDescent="0.25">
      <c r="A60625"/>
    </row>
    <row r="60626" spans="1:1" ht="13.2" x14ac:dyDescent="0.25">
      <c r="A60626"/>
    </row>
    <row r="60627" spans="1:1" ht="13.2" x14ac:dyDescent="0.25">
      <c r="A60627"/>
    </row>
    <row r="60628" spans="1:1" ht="13.2" x14ac:dyDescent="0.25">
      <c r="A60628"/>
    </row>
    <row r="60629" spans="1:1" ht="13.2" x14ac:dyDescent="0.25">
      <c r="A60629"/>
    </row>
    <row r="60630" spans="1:1" ht="13.2" x14ac:dyDescent="0.25">
      <c r="A60630"/>
    </row>
    <row r="60631" spans="1:1" ht="13.2" x14ac:dyDescent="0.25">
      <c r="A60631"/>
    </row>
    <row r="60632" spans="1:1" ht="13.2" x14ac:dyDescent="0.25">
      <c r="A60632"/>
    </row>
    <row r="60633" spans="1:1" ht="13.2" x14ac:dyDescent="0.25">
      <c r="A60633"/>
    </row>
    <row r="60634" spans="1:1" ht="13.2" x14ac:dyDescent="0.25">
      <c r="A60634"/>
    </row>
    <row r="60635" spans="1:1" ht="13.2" x14ac:dyDescent="0.25">
      <c r="A60635"/>
    </row>
    <row r="60636" spans="1:1" ht="13.2" x14ac:dyDescent="0.25">
      <c r="A60636"/>
    </row>
    <row r="60637" spans="1:1" ht="13.2" x14ac:dyDescent="0.25">
      <c r="A60637"/>
    </row>
    <row r="60638" spans="1:1" ht="13.2" x14ac:dyDescent="0.25">
      <c r="A60638"/>
    </row>
    <row r="60639" spans="1:1" ht="13.2" x14ac:dyDescent="0.25">
      <c r="A60639"/>
    </row>
    <row r="60640" spans="1:1" ht="13.2" x14ac:dyDescent="0.25">
      <c r="A60640"/>
    </row>
    <row r="60641" spans="1:1" ht="13.2" x14ac:dyDescent="0.25">
      <c r="A60641"/>
    </row>
    <row r="60642" spans="1:1" ht="13.2" x14ac:dyDescent="0.25">
      <c r="A60642"/>
    </row>
    <row r="60643" spans="1:1" ht="13.2" x14ac:dyDescent="0.25">
      <c r="A60643"/>
    </row>
    <row r="60644" spans="1:1" ht="13.2" x14ac:dyDescent="0.25">
      <c r="A60644"/>
    </row>
    <row r="60645" spans="1:1" ht="13.2" x14ac:dyDescent="0.25">
      <c r="A60645"/>
    </row>
    <row r="60646" spans="1:1" ht="13.2" x14ac:dyDescent="0.25">
      <c r="A60646"/>
    </row>
    <row r="60647" spans="1:1" ht="13.2" x14ac:dyDescent="0.25">
      <c r="A60647"/>
    </row>
    <row r="60648" spans="1:1" ht="13.2" x14ac:dyDescent="0.25">
      <c r="A60648"/>
    </row>
    <row r="60649" spans="1:1" ht="13.2" x14ac:dyDescent="0.25">
      <c r="A60649"/>
    </row>
    <row r="60650" spans="1:1" ht="13.2" x14ac:dyDescent="0.25">
      <c r="A60650"/>
    </row>
    <row r="60651" spans="1:1" ht="13.2" x14ac:dyDescent="0.25">
      <c r="A60651"/>
    </row>
    <row r="60652" spans="1:1" ht="13.2" x14ac:dyDescent="0.25">
      <c r="A60652"/>
    </row>
    <row r="60653" spans="1:1" ht="13.2" x14ac:dyDescent="0.25">
      <c r="A60653"/>
    </row>
    <row r="60654" spans="1:1" ht="13.2" x14ac:dyDescent="0.25">
      <c r="A60654"/>
    </row>
    <row r="60655" spans="1:1" ht="13.2" x14ac:dyDescent="0.25">
      <c r="A60655"/>
    </row>
    <row r="60656" spans="1:1" ht="13.2" x14ac:dyDescent="0.25">
      <c r="A60656"/>
    </row>
    <row r="60657" spans="1:1" ht="13.2" x14ac:dyDescent="0.25">
      <c r="A60657"/>
    </row>
    <row r="60658" spans="1:1" ht="13.2" x14ac:dyDescent="0.25">
      <c r="A60658"/>
    </row>
    <row r="60659" spans="1:1" ht="13.2" x14ac:dyDescent="0.25">
      <c r="A60659"/>
    </row>
    <row r="60660" spans="1:1" ht="13.2" x14ac:dyDescent="0.25">
      <c r="A60660"/>
    </row>
    <row r="60661" spans="1:1" ht="13.2" x14ac:dyDescent="0.25">
      <c r="A60661"/>
    </row>
    <row r="60662" spans="1:1" ht="13.2" x14ac:dyDescent="0.25">
      <c r="A60662"/>
    </row>
    <row r="60663" spans="1:1" ht="13.2" x14ac:dyDescent="0.25">
      <c r="A60663"/>
    </row>
    <row r="60664" spans="1:1" ht="13.2" x14ac:dyDescent="0.25">
      <c r="A60664"/>
    </row>
    <row r="60665" spans="1:1" ht="13.2" x14ac:dyDescent="0.25">
      <c r="A60665"/>
    </row>
    <row r="60666" spans="1:1" ht="13.2" x14ac:dyDescent="0.25">
      <c r="A60666"/>
    </row>
    <row r="60667" spans="1:1" ht="13.2" x14ac:dyDescent="0.25">
      <c r="A60667"/>
    </row>
    <row r="60668" spans="1:1" ht="13.2" x14ac:dyDescent="0.25">
      <c r="A60668"/>
    </row>
    <row r="60669" spans="1:1" ht="13.2" x14ac:dyDescent="0.25">
      <c r="A60669"/>
    </row>
    <row r="60670" spans="1:1" ht="13.2" x14ac:dyDescent="0.25">
      <c r="A60670"/>
    </row>
    <row r="60671" spans="1:1" ht="13.2" x14ac:dyDescent="0.25">
      <c r="A60671"/>
    </row>
    <row r="60672" spans="1:1" ht="13.2" x14ac:dyDescent="0.25">
      <c r="A60672"/>
    </row>
    <row r="60673" spans="1:1" ht="13.2" x14ac:dyDescent="0.25">
      <c r="A60673"/>
    </row>
    <row r="60674" spans="1:1" ht="13.2" x14ac:dyDescent="0.25">
      <c r="A60674"/>
    </row>
    <row r="60675" spans="1:1" ht="13.2" x14ac:dyDescent="0.25">
      <c r="A60675"/>
    </row>
    <row r="60676" spans="1:1" ht="13.2" x14ac:dyDescent="0.25">
      <c r="A60676"/>
    </row>
    <row r="60677" spans="1:1" ht="13.2" x14ac:dyDescent="0.25">
      <c r="A60677"/>
    </row>
    <row r="60678" spans="1:1" ht="13.2" x14ac:dyDescent="0.25">
      <c r="A60678"/>
    </row>
    <row r="60679" spans="1:1" ht="13.2" x14ac:dyDescent="0.25">
      <c r="A60679"/>
    </row>
    <row r="60680" spans="1:1" ht="13.2" x14ac:dyDescent="0.25">
      <c r="A60680"/>
    </row>
    <row r="60681" spans="1:1" ht="13.2" x14ac:dyDescent="0.25">
      <c r="A60681"/>
    </row>
    <row r="60682" spans="1:1" ht="13.2" x14ac:dyDescent="0.25">
      <c r="A60682"/>
    </row>
    <row r="60683" spans="1:1" ht="13.2" x14ac:dyDescent="0.25">
      <c r="A60683"/>
    </row>
    <row r="60684" spans="1:1" ht="13.2" x14ac:dyDescent="0.25">
      <c r="A60684"/>
    </row>
    <row r="60685" spans="1:1" ht="13.2" x14ac:dyDescent="0.25">
      <c r="A60685"/>
    </row>
    <row r="60686" spans="1:1" ht="13.2" x14ac:dyDescent="0.25">
      <c r="A60686"/>
    </row>
    <row r="60687" spans="1:1" ht="13.2" x14ac:dyDescent="0.25">
      <c r="A60687"/>
    </row>
    <row r="60688" spans="1:1" ht="13.2" x14ac:dyDescent="0.25">
      <c r="A60688"/>
    </row>
    <row r="60689" spans="1:1" ht="13.2" x14ac:dyDescent="0.25">
      <c r="A60689"/>
    </row>
    <row r="60690" spans="1:1" ht="13.2" x14ac:dyDescent="0.25">
      <c r="A60690"/>
    </row>
    <row r="60691" spans="1:1" ht="13.2" x14ac:dyDescent="0.25">
      <c r="A60691"/>
    </row>
    <row r="60692" spans="1:1" ht="13.2" x14ac:dyDescent="0.25">
      <c r="A60692"/>
    </row>
    <row r="60693" spans="1:1" ht="13.2" x14ac:dyDescent="0.25">
      <c r="A60693"/>
    </row>
    <row r="60694" spans="1:1" ht="13.2" x14ac:dyDescent="0.25">
      <c r="A60694"/>
    </row>
    <row r="60695" spans="1:1" ht="13.2" x14ac:dyDescent="0.25">
      <c r="A60695"/>
    </row>
    <row r="60696" spans="1:1" ht="13.2" x14ac:dyDescent="0.25">
      <c r="A60696"/>
    </row>
    <row r="60697" spans="1:1" ht="13.2" x14ac:dyDescent="0.25">
      <c r="A60697"/>
    </row>
    <row r="60698" spans="1:1" ht="13.2" x14ac:dyDescent="0.25">
      <c r="A60698"/>
    </row>
    <row r="60699" spans="1:1" ht="13.2" x14ac:dyDescent="0.25">
      <c r="A60699"/>
    </row>
    <row r="60700" spans="1:1" ht="13.2" x14ac:dyDescent="0.25">
      <c r="A60700"/>
    </row>
    <row r="60701" spans="1:1" ht="13.2" x14ac:dyDescent="0.25">
      <c r="A60701"/>
    </row>
    <row r="60702" spans="1:1" ht="13.2" x14ac:dyDescent="0.25">
      <c r="A60702"/>
    </row>
    <row r="60703" spans="1:1" ht="13.2" x14ac:dyDescent="0.25">
      <c r="A60703"/>
    </row>
    <row r="60704" spans="1:1" ht="13.2" x14ac:dyDescent="0.25">
      <c r="A60704"/>
    </row>
    <row r="60705" spans="1:1" ht="13.2" x14ac:dyDescent="0.25">
      <c r="A60705"/>
    </row>
    <row r="60706" spans="1:1" ht="13.2" x14ac:dyDescent="0.25">
      <c r="A60706"/>
    </row>
    <row r="60707" spans="1:1" ht="13.2" x14ac:dyDescent="0.25">
      <c r="A60707"/>
    </row>
    <row r="60708" spans="1:1" ht="13.2" x14ac:dyDescent="0.25">
      <c r="A60708"/>
    </row>
    <row r="60709" spans="1:1" ht="13.2" x14ac:dyDescent="0.25">
      <c r="A60709"/>
    </row>
    <row r="60710" spans="1:1" ht="13.2" x14ac:dyDescent="0.25">
      <c r="A60710"/>
    </row>
    <row r="60711" spans="1:1" ht="13.2" x14ac:dyDescent="0.25">
      <c r="A60711"/>
    </row>
    <row r="60712" spans="1:1" ht="13.2" x14ac:dyDescent="0.25">
      <c r="A60712"/>
    </row>
    <row r="60713" spans="1:1" ht="13.2" x14ac:dyDescent="0.25">
      <c r="A60713"/>
    </row>
    <row r="60714" spans="1:1" ht="13.2" x14ac:dyDescent="0.25">
      <c r="A60714"/>
    </row>
    <row r="60715" spans="1:1" ht="13.2" x14ac:dyDescent="0.25">
      <c r="A60715"/>
    </row>
    <row r="60716" spans="1:1" ht="13.2" x14ac:dyDescent="0.25">
      <c r="A60716"/>
    </row>
    <row r="60717" spans="1:1" ht="13.2" x14ac:dyDescent="0.25">
      <c r="A60717"/>
    </row>
    <row r="60718" spans="1:1" ht="13.2" x14ac:dyDescent="0.25">
      <c r="A60718"/>
    </row>
    <row r="60719" spans="1:1" ht="13.2" x14ac:dyDescent="0.25">
      <c r="A60719"/>
    </row>
    <row r="60720" spans="1:1" ht="13.2" x14ac:dyDescent="0.25">
      <c r="A60720"/>
    </row>
    <row r="60721" spans="1:1" ht="13.2" x14ac:dyDescent="0.25">
      <c r="A60721"/>
    </row>
    <row r="60722" spans="1:1" ht="13.2" x14ac:dyDescent="0.25">
      <c r="A60722"/>
    </row>
    <row r="60723" spans="1:1" ht="13.2" x14ac:dyDescent="0.25">
      <c r="A60723"/>
    </row>
    <row r="60724" spans="1:1" ht="13.2" x14ac:dyDescent="0.25">
      <c r="A60724"/>
    </row>
    <row r="60725" spans="1:1" ht="13.2" x14ac:dyDescent="0.25">
      <c r="A60725"/>
    </row>
    <row r="60726" spans="1:1" ht="13.2" x14ac:dyDescent="0.25">
      <c r="A60726"/>
    </row>
    <row r="60727" spans="1:1" ht="13.2" x14ac:dyDescent="0.25">
      <c r="A60727"/>
    </row>
    <row r="60728" spans="1:1" ht="13.2" x14ac:dyDescent="0.25">
      <c r="A60728"/>
    </row>
    <row r="60729" spans="1:1" ht="13.2" x14ac:dyDescent="0.25">
      <c r="A60729"/>
    </row>
    <row r="60730" spans="1:1" ht="13.2" x14ac:dyDescent="0.25">
      <c r="A60730"/>
    </row>
    <row r="60731" spans="1:1" ht="13.2" x14ac:dyDescent="0.25">
      <c r="A60731"/>
    </row>
    <row r="60732" spans="1:1" ht="13.2" x14ac:dyDescent="0.25">
      <c r="A60732"/>
    </row>
    <row r="60733" spans="1:1" ht="13.2" x14ac:dyDescent="0.25">
      <c r="A60733"/>
    </row>
    <row r="60734" spans="1:1" ht="13.2" x14ac:dyDescent="0.25">
      <c r="A60734"/>
    </row>
    <row r="60735" spans="1:1" ht="13.2" x14ac:dyDescent="0.25">
      <c r="A60735"/>
    </row>
    <row r="60736" spans="1:1" ht="13.2" x14ac:dyDescent="0.25">
      <c r="A60736"/>
    </row>
    <row r="60737" spans="1:1" ht="13.2" x14ac:dyDescent="0.25">
      <c r="A60737"/>
    </row>
    <row r="60738" spans="1:1" ht="13.2" x14ac:dyDescent="0.25">
      <c r="A60738"/>
    </row>
    <row r="60739" spans="1:1" ht="13.2" x14ac:dyDescent="0.25">
      <c r="A60739"/>
    </row>
    <row r="60740" spans="1:1" ht="13.2" x14ac:dyDescent="0.25">
      <c r="A60740"/>
    </row>
    <row r="60741" spans="1:1" ht="13.2" x14ac:dyDescent="0.25">
      <c r="A60741"/>
    </row>
    <row r="60742" spans="1:1" ht="13.2" x14ac:dyDescent="0.25">
      <c r="A60742"/>
    </row>
    <row r="60743" spans="1:1" ht="13.2" x14ac:dyDescent="0.25">
      <c r="A60743"/>
    </row>
    <row r="60744" spans="1:1" ht="13.2" x14ac:dyDescent="0.25">
      <c r="A60744"/>
    </row>
    <row r="60745" spans="1:1" ht="13.2" x14ac:dyDescent="0.25">
      <c r="A60745"/>
    </row>
    <row r="60746" spans="1:1" ht="13.2" x14ac:dyDescent="0.25">
      <c r="A60746"/>
    </row>
    <row r="60747" spans="1:1" ht="13.2" x14ac:dyDescent="0.25">
      <c r="A60747"/>
    </row>
    <row r="60748" spans="1:1" ht="13.2" x14ac:dyDescent="0.25">
      <c r="A60748"/>
    </row>
    <row r="60749" spans="1:1" ht="13.2" x14ac:dyDescent="0.25">
      <c r="A60749"/>
    </row>
    <row r="60750" spans="1:1" ht="13.2" x14ac:dyDescent="0.25">
      <c r="A60750"/>
    </row>
    <row r="60751" spans="1:1" ht="13.2" x14ac:dyDescent="0.25">
      <c r="A60751"/>
    </row>
    <row r="60752" spans="1:1" ht="13.2" x14ac:dyDescent="0.25">
      <c r="A60752"/>
    </row>
    <row r="60753" spans="1:1" ht="13.2" x14ac:dyDescent="0.25">
      <c r="A60753"/>
    </row>
    <row r="60754" spans="1:1" ht="13.2" x14ac:dyDescent="0.25">
      <c r="A60754"/>
    </row>
    <row r="60755" spans="1:1" ht="13.2" x14ac:dyDescent="0.25">
      <c r="A60755"/>
    </row>
    <row r="60756" spans="1:1" ht="13.2" x14ac:dyDescent="0.25">
      <c r="A60756"/>
    </row>
    <row r="60757" spans="1:1" ht="13.2" x14ac:dyDescent="0.25">
      <c r="A60757"/>
    </row>
    <row r="60758" spans="1:1" ht="13.2" x14ac:dyDescent="0.25">
      <c r="A60758"/>
    </row>
    <row r="60759" spans="1:1" ht="13.2" x14ac:dyDescent="0.25">
      <c r="A60759"/>
    </row>
    <row r="60760" spans="1:1" ht="13.2" x14ac:dyDescent="0.25">
      <c r="A60760"/>
    </row>
    <row r="60761" spans="1:1" ht="13.2" x14ac:dyDescent="0.25">
      <c r="A60761"/>
    </row>
    <row r="60762" spans="1:1" ht="13.2" x14ac:dyDescent="0.25">
      <c r="A60762"/>
    </row>
    <row r="60763" spans="1:1" ht="13.2" x14ac:dyDescent="0.25">
      <c r="A60763"/>
    </row>
    <row r="60764" spans="1:1" ht="13.2" x14ac:dyDescent="0.25">
      <c r="A60764"/>
    </row>
    <row r="60765" spans="1:1" ht="13.2" x14ac:dyDescent="0.25">
      <c r="A60765"/>
    </row>
    <row r="60766" spans="1:1" ht="13.2" x14ac:dyDescent="0.25">
      <c r="A60766"/>
    </row>
    <row r="60767" spans="1:1" ht="13.2" x14ac:dyDescent="0.25">
      <c r="A60767"/>
    </row>
    <row r="60768" spans="1:1" ht="13.2" x14ac:dyDescent="0.25">
      <c r="A60768"/>
    </row>
    <row r="60769" spans="1:1" ht="13.2" x14ac:dyDescent="0.25">
      <c r="A60769"/>
    </row>
    <row r="60770" spans="1:1" ht="13.2" x14ac:dyDescent="0.25">
      <c r="A60770"/>
    </row>
    <row r="60771" spans="1:1" ht="13.2" x14ac:dyDescent="0.25">
      <c r="A60771"/>
    </row>
    <row r="60772" spans="1:1" ht="13.2" x14ac:dyDescent="0.25">
      <c r="A60772"/>
    </row>
    <row r="60773" spans="1:1" ht="13.2" x14ac:dyDescent="0.25">
      <c r="A60773"/>
    </row>
    <row r="60774" spans="1:1" ht="13.2" x14ac:dyDescent="0.25">
      <c r="A60774"/>
    </row>
    <row r="60775" spans="1:1" ht="13.2" x14ac:dyDescent="0.25">
      <c r="A60775"/>
    </row>
    <row r="60776" spans="1:1" ht="13.2" x14ac:dyDescent="0.25">
      <c r="A60776"/>
    </row>
    <row r="60777" spans="1:1" ht="13.2" x14ac:dyDescent="0.25">
      <c r="A60777"/>
    </row>
    <row r="60778" spans="1:1" ht="13.2" x14ac:dyDescent="0.25">
      <c r="A60778"/>
    </row>
    <row r="60779" spans="1:1" ht="13.2" x14ac:dyDescent="0.25">
      <c r="A60779"/>
    </row>
    <row r="60780" spans="1:1" ht="13.2" x14ac:dyDescent="0.25">
      <c r="A60780"/>
    </row>
    <row r="60781" spans="1:1" ht="13.2" x14ac:dyDescent="0.25">
      <c r="A60781"/>
    </row>
    <row r="60782" spans="1:1" ht="13.2" x14ac:dyDescent="0.25">
      <c r="A60782"/>
    </row>
    <row r="60783" spans="1:1" ht="13.2" x14ac:dyDescent="0.25">
      <c r="A60783"/>
    </row>
    <row r="60784" spans="1:1" ht="13.2" x14ac:dyDescent="0.25">
      <c r="A60784"/>
    </row>
    <row r="60785" spans="1:1" ht="13.2" x14ac:dyDescent="0.25">
      <c r="A60785"/>
    </row>
    <row r="60786" spans="1:1" ht="13.2" x14ac:dyDescent="0.25">
      <c r="A60786"/>
    </row>
    <row r="60787" spans="1:1" ht="13.2" x14ac:dyDescent="0.25">
      <c r="A60787"/>
    </row>
    <row r="60788" spans="1:1" ht="13.2" x14ac:dyDescent="0.25">
      <c r="A60788"/>
    </row>
    <row r="60789" spans="1:1" ht="13.2" x14ac:dyDescent="0.25">
      <c r="A60789"/>
    </row>
    <row r="60790" spans="1:1" ht="13.2" x14ac:dyDescent="0.25">
      <c r="A60790"/>
    </row>
    <row r="60791" spans="1:1" ht="13.2" x14ac:dyDescent="0.25">
      <c r="A60791"/>
    </row>
    <row r="60792" spans="1:1" ht="13.2" x14ac:dyDescent="0.25">
      <c r="A60792"/>
    </row>
    <row r="60793" spans="1:1" ht="13.2" x14ac:dyDescent="0.25">
      <c r="A60793"/>
    </row>
    <row r="60794" spans="1:1" ht="13.2" x14ac:dyDescent="0.25">
      <c r="A60794"/>
    </row>
    <row r="60795" spans="1:1" ht="13.2" x14ac:dyDescent="0.25">
      <c r="A60795"/>
    </row>
    <row r="60796" spans="1:1" ht="13.2" x14ac:dyDescent="0.25">
      <c r="A60796"/>
    </row>
    <row r="60797" spans="1:1" ht="13.2" x14ac:dyDescent="0.25">
      <c r="A60797"/>
    </row>
    <row r="60798" spans="1:1" ht="13.2" x14ac:dyDescent="0.25">
      <c r="A60798"/>
    </row>
    <row r="60799" spans="1:1" ht="13.2" x14ac:dyDescent="0.25">
      <c r="A60799"/>
    </row>
    <row r="60800" spans="1:1" ht="13.2" x14ac:dyDescent="0.25">
      <c r="A60800"/>
    </row>
    <row r="60801" spans="1:1" ht="13.2" x14ac:dyDescent="0.25">
      <c r="A60801"/>
    </row>
    <row r="60802" spans="1:1" ht="13.2" x14ac:dyDescent="0.25">
      <c r="A60802"/>
    </row>
    <row r="60803" spans="1:1" ht="13.2" x14ac:dyDescent="0.25">
      <c r="A60803"/>
    </row>
    <row r="60804" spans="1:1" ht="13.2" x14ac:dyDescent="0.25">
      <c r="A60804"/>
    </row>
    <row r="60805" spans="1:1" ht="13.2" x14ac:dyDescent="0.25">
      <c r="A60805"/>
    </row>
    <row r="60806" spans="1:1" ht="13.2" x14ac:dyDescent="0.25">
      <c r="A60806"/>
    </row>
    <row r="60807" spans="1:1" ht="13.2" x14ac:dyDescent="0.25">
      <c r="A60807"/>
    </row>
    <row r="60808" spans="1:1" ht="13.2" x14ac:dyDescent="0.25">
      <c r="A60808"/>
    </row>
    <row r="60809" spans="1:1" ht="13.2" x14ac:dyDescent="0.25">
      <c r="A60809"/>
    </row>
    <row r="60810" spans="1:1" ht="13.2" x14ac:dyDescent="0.25">
      <c r="A60810"/>
    </row>
    <row r="60811" spans="1:1" ht="13.2" x14ac:dyDescent="0.25">
      <c r="A60811"/>
    </row>
    <row r="60812" spans="1:1" ht="13.2" x14ac:dyDescent="0.25">
      <c r="A60812"/>
    </row>
    <row r="60813" spans="1:1" ht="13.2" x14ac:dyDescent="0.25">
      <c r="A60813"/>
    </row>
    <row r="60814" spans="1:1" ht="13.2" x14ac:dyDescent="0.25">
      <c r="A60814"/>
    </row>
    <row r="60815" spans="1:1" ht="13.2" x14ac:dyDescent="0.25">
      <c r="A60815"/>
    </row>
    <row r="60816" spans="1:1" ht="13.2" x14ac:dyDescent="0.25">
      <c r="A60816"/>
    </row>
    <row r="60817" spans="1:1" ht="13.2" x14ac:dyDescent="0.25">
      <c r="A60817"/>
    </row>
    <row r="60818" spans="1:1" ht="13.2" x14ac:dyDescent="0.25">
      <c r="A60818"/>
    </row>
    <row r="60819" spans="1:1" ht="13.2" x14ac:dyDescent="0.25">
      <c r="A60819"/>
    </row>
    <row r="60820" spans="1:1" ht="13.2" x14ac:dyDescent="0.25">
      <c r="A60820"/>
    </row>
    <row r="60821" spans="1:1" ht="13.2" x14ac:dyDescent="0.25">
      <c r="A60821"/>
    </row>
    <row r="60822" spans="1:1" ht="13.2" x14ac:dyDescent="0.25">
      <c r="A60822"/>
    </row>
    <row r="60823" spans="1:1" ht="13.2" x14ac:dyDescent="0.25">
      <c r="A60823"/>
    </row>
    <row r="60824" spans="1:1" ht="13.2" x14ac:dyDescent="0.25">
      <c r="A60824"/>
    </row>
    <row r="60825" spans="1:1" ht="13.2" x14ac:dyDescent="0.25">
      <c r="A60825"/>
    </row>
    <row r="60826" spans="1:1" ht="13.2" x14ac:dyDescent="0.25">
      <c r="A60826"/>
    </row>
    <row r="60827" spans="1:1" ht="13.2" x14ac:dyDescent="0.25">
      <c r="A60827"/>
    </row>
    <row r="60828" spans="1:1" ht="13.2" x14ac:dyDescent="0.25">
      <c r="A60828"/>
    </row>
    <row r="60829" spans="1:1" ht="13.2" x14ac:dyDescent="0.25">
      <c r="A60829"/>
    </row>
    <row r="60830" spans="1:1" ht="13.2" x14ac:dyDescent="0.25">
      <c r="A60830"/>
    </row>
    <row r="60831" spans="1:1" ht="13.2" x14ac:dyDescent="0.25">
      <c r="A60831"/>
    </row>
    <row r="60832" spans="1:1" ht="13.2" x14ac:dyDescent="0.25">
      <c r="A60832"/>
    </row>
    <row r="60833" spans="1:1" ht="13.2" x14ac:dyDescent="0.25">
      <c r="A60833"/>
    </row>
    <row r="60834" spans="1:1" ht="13.2" x14ac:dyDescent="0.25">
      <c r="A60834"/>
    </row>
    <row r="60835" spans="1:1" ht="13.2" x14ac:dyDescent="0.25">
      <c r="A60835"/>
    </row>
    <row r="60836" spans="1:1" ht="13.2" x14ac:dyDescent="0.25">
      <c r="A60836"/>
    </row>
    <row r="60837" spans="1:1" ht="13.2" x14ac:dyDescent="0.25">
      <c r="A60837"/>
    </row>
    <row r="60838" spans="1:1" ht="13.2" x14ac:dyDescent="0.25">
      <c r="A60838"/>
    </row>
    <row r="60839" spans="1:1" ht="13.2" x14ac:dyDescent="0.25">
      <c r="A60839"/>
    </row>
    <row r="60840" spans="1:1" ht="13.2" x14ac:dyDescent="0.25">
      <c r="A60840"/>
    </row>
    <row r="60841" spans="1:1" ht="13.2" x14ac:dyDescent="0.25">
      <c r="A60841"/>
    </row>
    <row r="60842" spans="1:1" ht="13.2" x14ac:dyDescent="0.25">
      <c r="A60842"/>
    </row>
    <row r="60843" spans="1:1" ht="13.2" x14ac:dyDescent="0.25">
      <c r="A60843"/>
    </row>
    <row r="60844" spans="1:1" ht="13.2" x14ac:dyDescent="0.25">
      <c r="A60844"/>
    </row>
    <row r="60845" spans="1:1" ht="13.2" x14ac:dyDescent="0.25">
      <c r="A60845"/>
    </row>
    <row r="60846" spans="1:1" ht="13.2" x14ac:dyDescent="0.25">
      <c r="A60846"/>
    </row>
    <row r="60847" spans="1:1" ht="13.2" x14ac:dyDescent="0.25">
      <c r="A60847"/>
    </row>
    <row r="60848" spans="1:1" ht="13.2" x14ac:dyDescent="0.25">
      <c r="A60848"/>
    </row>
    <row r="60849" spans="1:1" ht="13.2" x14ac:dyDescent="0.25">
      <c r="A60849"/>
    </row>
    <row r="60850" spans="1:1" ht="13.2" x14ac:dyDescent="0.25">
      <c r="A60850"/>
    </row>
    <row r="60851" spans="1:1" ht="13.2" x14ac:dyDescent="0.25">
      <c r="A60851"/>
    </row>
    <row r="60852" spans="1:1" ht="13.2" x14ac:dyDescent="0.25">
      <c r="A60852"/>
    </row>
    <row r="60853" spans="1:1" ht="13.2" x14ac:dyDescent="0.25">
      <c r="A60853"/>
    </row>
    <row r="60854" spans="1:1" ht="13.2" x14ac:dyDescent="0.25">
      <c r="A60854"/>
    </row>
    <row r="60855" spans="1:1" ht="13.2" x14ac:dyDescent="0.25">
      <c r="A60855"/>
    </row>
    <row r="60856" spans="1:1" ht="13.2" x14ac:dyDescent="0.25">
      <c r="A60856"/>
    </row>
    <row r="60857" spans="1:1" ht="13.2" x14ac:dyDescent="0.25">
      <c r="A60857"/>
    </row>
    <row r="60858" spans="1:1" ht="13.2" x14ac:dyDescent="0.25">
      <c r="A60858"/>
    </row>
    <row r="60859" spans="1:1" ht="13.2" x14ac:dyDescent="0.25">
      <c r="A60859"/>
    </row>
    <row r="60860" spans="1:1" ht="13.2" x14ac:dyDescent="0.25">
      <c r="A60860"/>
    </row>
    <row r="60861" spans="1:1" ht="13.2" x14ac:dyDescent="0.25">
      <c r="A60861"/>
    </row>
    <row r="60862" spans="1:1" ht="13.2" x14ac:dyDescent="0.25">
      <c r="A60862"/>
    </row>
    <row r="60863" spans="1:1" ht="13.2" x14ac:dyDescent="0.25">
      <c r="A60863"/>
    </row>
    <row r="60864" spans="1:1" ht="13.2" x14ac:dyDescent="0.25">
      <c r="A60864"/>
    </row>
    <row r="60865" spans="1:1" ht="13.2" x14ac:dyDescent="0.25">
      <c r="A60865"/>
    </row>
    <row r="60866" spans="1:1" ht="13.2" x14ac:dyDescent="0.25">
      <c r="A60866"/>
    </row>
    <row r="60867" spans="1:1" ht="13.2" x14ac:dyDescent="0.25">
      <c r="A60867"/>
    </row>
    <row r="60868" spans="1:1" ht="13.2" x14ac:dyDescent="0.25">
      <c r="A60868"/>
    </row>
    <row r="60869" spans="1:1" ht="13.2" x14ac:dyDescent="0.25">
      <c r="A60869"/>
    </row>
    <row r="60870" spans="1:1" ht="13.2" x14ac:dyDescent="0.25">
      <c r="A60870"/>
    </row>
    <row r="60871" spans="1:1" ht="13.2" x14ac:dyDescent="0.25">
      <c r="A60871"/>
    </row>
    <row r="60872" spans="1:1" ht="13.2" x14ac:dyDescent="0.25">
      <c r="A60872"/>
    </row>
    <row r="60873" spans="1:1" ht="13.2" x14ac:dyDescent="0.25">
      <c r="A60873"/>
    </row>
    <row r="60874" spans="1:1" ht="13.2" x14ac:dyDescent="0.25">
      <c r="A60874"/>
    </row>
    <row r="60875" spans="1:1" ht="13.2" x14ac:dyDescent="0.25">
      <c r="A60875"/>
    </row>
    <row r="60876" spans="1:1" ht="13.2" x14ac:dyDescent="0.25">
      <c r="A60876"/>
    </row>
    <row r="60877" spans="1:1" ht="13.2" x14ac:dyDescent="0.25">
      <c r="A60877"/>
    </row>
    <row r="60878" spans="1:1" ht="13.2" x14ac:dyDescent="0.25">
      <c r="A60878"/>
    </row>
    <row r="60879" spans="1:1" ht="13.2" x14ac:dyDescent="0.25">
      <c r="A60879"/>
    </row>
    <row r="60880" spans="1:1" ht="13.2" x14ac:dyDescent="0.25">
      <c r="A60880"/>
    </row>
    <row r="60881" spans="1:1" ht="13.2" x14ac:dyDescent="0.25">
      <c r="A60881"/>
    </row>
    <row r="60882" spans="1:1" ht="13.2" x14ac:dyDescent="0.25">
      <c r="A60882"/>
    </row>
    <row r="60883" spans="1:1" ht="13.2" x14ac:dyDescent="0.25">
      <c r="A60883"/>
    </row>
    <row r="60884" spans="1:1" ht="13.2" x14ac:dyDescent="0.25">
      <c r="A60884"/>
    </row>
    <row r="60885" spans="1:1" ht="13.2" x14ac:dyDescent="0.25">
      <c r="A60885"/>
    </row>
    <row r="60886" spans="1:1" ht="13.2" x14ac:dyDescent="0.25">
      <c r="A60886"/>
    </row>
    <row r="60887" spans="1:1" ht="13.2" x14ac:dyDescent="0.25">
      <c r="A60887"/>
    </row>
    <row r="60888" spans="1:1" ht="13.2" x14ac:dyDescent="0.25">
      <c r="A60888"/>
    </row>
    <row r="60889" spans="1:1" ht="13.2" x14ac:dyDescent="0.25">
      <c r="A60889"/>
    </row>
    <row r="60890" spans="1:1" ht="13.2" x14ac:dyDescent="0.25">
      <c r="A60890"/>
    </row>
    <row r="60891" spans="1:1" ht="13.2" x14ac:dyDescent="0.25">
      <c r="A60891"/>
    </row>
    <row r="60892" spans="1:1" ht="13.2" x14ac:dyDescent="0.25">
      <c r="A60892"/>
    </row>
    <row r="60893" spans="1:1" ht="13.2" x14ac:dyDescent="0.25">
      <c r="A60893"/>
    </row>
    <row r="60894" spans="1:1" ht="13.2" x14ac:dyDescent="0.25">
      <c r="A60894"/>
    </row>
    <row r="60895" spans="1:1" ht="13.2" x14ac:dyDescent="0.25">
      <c r="A60895"/>
    </row>
    <row r="60896" spans="1:1" ht="13.2" x14ac:dyDescent="0.25">
      <c r="A60896"/>
    </row>
    <row r="60897" spans="1:1" ht="13.2" x14ac:dyDescent="0.25">
      <c r="A60897"/>
    </row>
    <row r="60898" spans="1:1" ht="13.2" x14ac:dyDescent="0.25">
      <c r="A60898"/>
    </row>
    <row r="60899" spans="1:1" ht="13.2" x14ac:dyDescent="0.25">
      <c r="A60899"/>
    </row>
    <row r="60900" spans="1:1" ht="13.2" x14ac:dyDescent="0.25">
      <c r="A60900"/>
    </row>
    <row r="60901" spans="1:1" ht="13.2" x14ac:dyDescent="0.25">
      <c r="A60901"/>
    </row>
    <row r="60902" spans="1:1" ht="13.2" x14ac:dyDescent="0.25">
      <c r="A60902"/>
    </row>
    <row r="60903" spans="1:1" ht="13.2" x14ac:dyDescent="0.25">
      <c r="A60903"/>
    </row>
    <row r="60904" spans="1:1" ht="13.2" x14ac:dyDescent="0.25">
      <c r="A60904"/>
    </row>
    <row r="60905" spans="1:1" ht="13.2" x14ac:dyDescent="0.25">
      <c r="A60905"/>
    </row>
    <row r="60906" spans="1:1" ht="13.2" x14ac:dyDescent="0.25">
      <c r="A60906"/>
    </row>
    <row r="60907" spans="1:1" ht="13.2" x14ac:dyDescent="0.25">
      <c r="A60907"/>
    </row>
    <row r="60908" spans="1:1" ht="13.2" x14ac:dyDescent="0.25">
      <c r="A60908"/>
    </row>
    <row r="60909" spans="1:1" ht="13.2" x14ac:dyDescent="0.25">
      <c r="A60909"/>
    </row>
    <row r="60910" spans="1:1" ht="13.2" x14ac:dyDescent="0.25">
      <c r="A60910"/>
    </row>
    <row r="60911" spans="1:1" ht="13.2" x14ac:dyDescent="0.25">
      <c r="A60911"/>
    </row>
    <row r="60912" spans="1:1" ht="13.2" x14ac:dyDescent="0.25">
      <c r="A60912"/>
    </row>
    <row r="60913" spans="1:1" ht="13.2" x14ac:dyDescent="0.25">
      <c r="A60913"/>
    </row>
    <row r="60914" spans="1:1" ht="13.2" x14ac:dyDescent="0.25">
      <c r="A60914"/>
    </row>
    <row r="60915" spans="1:1" ht="13.2" x14ac:dyDescent="0.25">
      <c r="A60915"/>
    </row>
    <row r="60916" spans="1:1" ht="13.2" x14ac:dyDescent="0.25">
      <c r="A60916"/>
    </row>
    <row r="60917" spans="1:1" ht="13.2" x14ac:dyDescent="0.25">
      <c r="A60917"/>
    </row>
    <row r="60918" spans="1:1" ht="13.2" x14ac:dyDescent="0.25">
      <c r="A60918"/>
    </row>
    <row r="60919" spans="1:1" ht="13.2" x14ac:dyDescent="0.25">
      <c r="A60919"/>
    </row>
    <row r="60920" spans="1:1" ht="13.2" x14ac:dyDescent="0.25">
      <c r="A60920"/>
    </row>
    <row r="60921" spans="1:1" ht="13.2" x14ac:dyDescent="0.25">
      <c r="A60921"/>
    </row>
    <row r="60922" spans="1:1" ht="13.2" x14ac:dyDescent="0.25">
      <c r="A60922"/>
    </row>
    <row r="60923" spans="1:1" ht="13.2" x14ac:dyDescent="0.25">
      <c r="A60923"/>
    </row>
    <row r="60924" spans="1:1" ht="13.2" x14ac:dyDescent="0.25">
      <c r="A60924"/>
    </row>
    <row r="60925" spans="1:1" ht="13.2" x14ac:dyDescent="0.25">
      <c r="A60925"/>
    </row>
    <row r="60926" spans="1:1" ht="13.2" x14ac:dyDescent="0.25">
      <c r="A60926"/>
    </row>
    <row r="60927" spans="1:1" ht="13.2" x14ac:dyDescent="0.25">
      <c r="A60927"/>
    </row>
    <row r="60928" spans="1:1" ht="13.2" x14ac:dyDescent="0.25">
      <c r="A60928"/>
    </row>
    <row r="60929" spans="1:1" ht="13.2" x14ac:dyDescent="0.25">
      <c r="A60929"/>
    </row>
    <row r="60930" spans="1:1" ht="13.2" x14ac:dyDescent="0.25">
      <c r="A60930"/>
    </row>
    <row r="60931" spans="1:1" ht="13.2" x14ac:dyDescent="0.25">
      <c r="A60931"/>
    </row>
    <row r="60932" spans="1:1" ht="13.2" x14ac:dyDescent="0.25">
      <c r="A60932"/>
    </row>
    <row r="60933" spans="1:1" ht="13.2" x14ac:dyDescent="0.25">
      <c r="A60933"/>
    </row>
    <row r="60934" spans="1:1" ht="13.2" x14ac:dyDescent="0.25">
      <c r="A60934"/>
    </row>
    <row r="60935" spans="1:1" ht="13.2" x14ac:dyDescent="0.25">
      <c r="A60935"/>
    </row>
    <row r="60936" spans="1:1" ht="13.2" x14ac:dyDescent="0.25">
      <c r="A60936"/>
    </row>
    <row r="60937" spans="1:1" ht="13.2" x14ac:dyDescent="0.25">
      <c r="A60937"/>
    </row>
    <row r="60938" spans="1:1" ht="13.2" x14ac:dyDescent="0.25">
      <c r="A60938"/>
    </row>
    <row r="60939" spans="1:1" ht="13.2" x14ac:dyDescent="0.25">
      <c r="A60939"/>
    </row>
    <row r="60940" spans="1:1" ht="13.2" x14ac:dyDescent="0.25">
      <c r="A60940"/>
    </row>
    <row r="60941" spans="1:1" ht="13.2" x14ac:dyDescent="0.25">
      <c r="A60941"/>
    </row>
    <row r="60942" spans="1:1" ht="13.2" x14ac:dyDescent="0.25">
      <c r="A60942"/>
    </row>
    <row r="60943" spans="1:1" ht="13.2" x14ac:dyDescent="0.25">
      <c r="A60943"/>
    </row>
    <row r="60944" spans="1:1" ht="13.2" x14ac:dyDescent="0.25">
      <c r="A60944"/>
    </row>
    <row r="60945" spans="1:1" ht="13.2" x14ac:dyDescent="0.25">
      <c r="A60945"/>
    </row>
    <row r="60946" spans="1:1" ht="13.2" x14ac:dyDescent="0.25">
      <c r="A60946"/>
    </row>
    <row r="60947" spans="1:1" ht="13.2" x14ac:dyDescent="0.25">
      <c r="A60947"/>
    </row>
    <row r="60948" spans="1:1" ht="13.2" x14ac:dyDescent="0.25">
      <c r="A60948"/>
    </row>
    <row r="60949" spans="1:1" ht="13.2" x14ac:dyDescent="0.25">
      <c r="A60949"/>
    </row>
    <row r="60950" spans="1:1" ht="13.2" x14ac:dyDescent="0.25">
      <c r="A60950"/>
    </row>
    <row r="60951" spans="1:1" ht="13.2" x14ac:dyDescent="0.25">
      <c r="A60951"/>
    </row>
    <row r="60952" spans="1:1" ht="13.2" x14ac:dyDescent="0.25">
      <c r="A60952"/>
    </row>
    <row r="60953" spans="1:1" ht="13.2" x14ac:dyDescent="0.25">
      <c r="A60953"/>
    </row>
    <row r="60954" spans="1:1" ht="13.2" x14ac:dyDescent="0.25">
      <c r="A60954"/>
    </row>
    <row r="60955" spans="1:1" ht="13.2" x14ac:dyDescent="0.25">
      <c r="A60955"/>
    </row>
    <row r="60956" spans="1:1" ht="13.2" x14ac:dyDescent="0.25">
      <c r="A60956"/>
    </row>
    <row r="60957" spans="1:1" ht="13.2" x14ac:dyDescent="0.25">
      <c r="A60957"/>
    </row>
    <row r="60958" spans="1:1" ht="13.2" x14ac:dyDescent="0.25">
      <c r="A60958"/>
    </row>
    <row r="60959" spans="1:1" ht="13.2" x14ac:dyDescent="0.25">
      <c r="A60959"/>
    </row>
    <row r="60960" spans="1:1" ht="13.2" x14ac:dyDescent="0.25">
      <c r="A60960"/>
    </row>
    <row r="60961" spans="1:1" ht="13.2" x14ac:dyDescent="0.25">
      <c r="A60961"/>
    </row>
    <row r="60962" spans="1:1" ht="13.2" x14ac:dyDescent="0.25">
      <c r="A60962"/>
    </row>
    <row r="60963" spans="1:1" ht="13.2" x14ac:dyDescent="0.25">
      <c r="A60963"/>
    </row>
    <row r="60964" spans="1:1" ht="13.2" x14ac:dyDescent="0.25">
      <c r="A60964"/>
    </row>
    <row r="60965" spans="1:1" ht="13.2" x14ac:dyDescent="0.25">
      <c r="A60965"/>
    </row>
    <row r="60966" spans="1:1" ht="13.2" x14ac:dyDescent="0.25">
      <c r="A60966"/>
    </row>
    <row r="60967" spans="1:1" ht="13.2" x14ac:dyDescent="0.25">
      <c r="A60967"/>
    </row>
    <row r="60968" spans="1:1" ht="13.2" x14ac:dyDescent="0.25">
      <c r="A60968"/>
    </row>
    <row r="60969" spans="1:1" ht="13.2" x14ac:dyDescent="0.25">
      <c r="A60969"/>
    </row>
    <row r="60970" spans="1:1" ht="13.2" x14ac:dyDescent="0.25">
      <c r="A60970"/>
    </row>
    <row r="60971" spans="1:1" ht="13.2" x14ac:dyDescent="0.25">
      <c r="A60971"/>
    </row>
    <row r="60972" spans="1:1" ht="13.2" x14ac:dyDescent="0.25">
      <c r="A60972"/>
    </row>
    <row r="60973" spans="1:1" ht="13.2" x14ac:dyDescent="0.25">
      <c r="A60973"/>
    </row>
    <row r="60974" spans="1:1" ht="13.2" x14ac:dyDescent="0.25">
      <c r="A60974"/>
    </row>
    <row r="60975" spans="1:1" ht="13.2" x14ac:dyDescent="0.25">
      <c r="A60975"/>
    </row>
    <row r="60976" spans="1:1" ht="13.2" x14ac:dyDescent="0.25">
      <c r="A60976"/>
    </row>
    <row r="60977" spans="1:1" ht="13.2" x14ac:dyDescent="0.25">
      <c r="A60977"/>
    </row>
    <row r="60978" spans="1:1" ht="13.2" x14ac:dyDescent="0.25">
      <c r="A60978"/>
    </row>
    <row r="60979" spans="1:1" ht="13.2" x14ac:dyDescent="0.25">
      <c r="A60979"/>
    </row>
    <row r="60980" spans="1:1" ht="13.2" x14ac:dyDescent="0.25">
      <c r="A60980"/>
    </row>
    <row r="60981" spans="1:1" ht="13.2" x14ac:dyDescent="0.25">
      <c r="A60981"/>
    </row>
    <row r="60982" spans="1:1" ht="13.2" x14ac:dyDescent="0.25">
      <c r="A60982"/>
    </row>
    <row r="60983" spans="1:1" ht="13.2" x14ac:dyDescent="0.25">
      <c r="A60983"/>
    </row>
    <row r="60984" spans="1:1" ht="13.2" x14ac:dyDescent="0.25">
      <c r="A60984"/>
    </row>
    <row r="60985" spans="1:1" ht="13.2" x14ac:dyDescent="0.25">
      <c r="A60985"/>
    </row>
    <row r="60986" spans="1:1" ht="13.2" x14ac:dyDescent="0.25">
      <c r="A60986"/>
    </row>
    <row r="60987" spans="1:1" ht="13.2" x14ac:dyDescent="0.25">
      <c r="A60987"/>
    </row>
    <row r="60988" spans="1:1" ht="13.2" x14ac:dyDescent="0.25">
      <c r="A60988"/>
    </row>
    <row r="60989" spans="1:1" ht="13.2" x14ac:dyDescent="0.25">
      <c r="A60989"/>
    </row>
    <row r="60990" spans="1:1" ht="13.2" x14ac:dyDescent="0.25">
      <c r="A60990"/>
    </row>
    <row r="60991" spans="1:1" ht="13.2" x14ac:dyDescent="0.25">
      <c r="A60991"/>
    </row>
    <row r="60992" spans="1:1" ht="13.2" x14ac:dyDescent="0.25">
      <c r="A60992"/>
    </row>
    <row r="60993" spans="1:1" ht="13.2" x14ac:dyDescent="0.25">
      <c r="A60993"/>
    </row>
    <row r="60994" spans="1:1" ht="13.2" x14ac:dyDescent="0.25">
      <c r="A60994"/>
    </row>
    <row r="60995" spans="1:1" ht="13.2" x14ac:dyDescent="0.25">
      <c r="A60995"/>
    </row>
    <row r="60996" spans="1:1" ht="13.2" x14ac:dyDescent="0.25">
      <c r="A60996"/>
    </row>
    <row r="60997" spans="1:1" ht="13.2" x14ac:dyDescent="0.25">
      <c r="A60997"/>
    </row>
    <row r="60998" spans="1:1" ht="13.2" x14ac:dyDescent="0.25">
      <c r="A60998"/>
    </row>
    <row r="60999" spans="1:1" ht="13.2" x14ac:dyDescent="0.25">
      <c r="A60999"/>
    </row>
    <row r="61000" spans="1:1" ht="13.2" x14ac:dyDescent="0.25">
      <c r="A61000"/>
    </row>
    <row r="61001" spans="1:1" ht="13.2" x14ac:dyDescent="0.25">
      <c r="A61001"/>
    </row>
    <row r="61002" spans="1:1" ht="13.2" x14ac:dyDescent="0.25">
      <c r="A61002"/>
    </row>
    <row r="61003" spans="1:1" ht="13.2" x14ac:dyDescent="0.25">
      <c r="A61003"/>
    </row>
    <row r="61004" spans="1:1" ht="13.2" x14ac:dyDescent="0.25">
      <c r="A61004"/>
    </row>
    <row r="61005" spans="1:1" ht="13.2" x14ac:dyDescent="0.25">
      <c r="A61005"/>
    </row>
    <row r="61006" spans="1:1" ht="13.2" x14ac:dyDescent="0.25">
      <c r="A61006"/>
    </row>
    <row r="61007" spans="1:1" ht="13.2" x14ac:dyDescent="0.25">
      <c r="A61007"/>
    </row>
    <row r="61008" spans="1:1" ht="13.2" x14ac:dyDescent="0.25">
      <c r="A61008"/>
    </row>
    <row r="61009" spans="1:1" ht="13.2" x14ac:dyDescent="0.25">
      <c r="A61009"/>
    </row>
    <row r="61010" spans="1:1" ht="13.2" x14ac:dyDescent="0.25">
      <c r="A61010"/>
    </row>
    <row r="61011" spans="1:1" ht="13.2" x14ac:dyDescent="0.25">
      <c r="A61011"/>
    </row>
    <row r="61012" spans="1:1" ht="13.2" x14ac:dyDescent="0.25">
      <c r="A61012"/>
    </row>
    <row r="61013" spans="1:1" ht="13.2" x14ac:dyDescent="0.25">
      <c r="A61013"/>
    </row>
    <row r="61014" spans="1:1" ht="13.2" x14ac:dyDescent="0.25">
      <c r="A61014"/>
    </row>
    <row r="61015" spans="1:1" ht="13.2" x14ac:dyDescent="0.25">
      <c r="A61015"/>
    </row>
    <row r="61016" spans="1:1" ht="13.2" x14ac:dyDescent="0.25">
      <c r="A61016"/>
    </row>
    <row r="61017" spans="1:1" ht="13.2" x14ac:dyDescent="0.25">
      <c r="A61017"/>
    </row>
    <row r="61018" spans="1:1" ht="13.2" x14ac:dyDescent="0.25">
      <c r="A61018"/>
    </row>
    <row r="61019" spans="1:1" ht="13.2" x14ac:dyDescent="0.25">
      <c r="A61019"/>
    </row>
    <row r="61020" spans="1:1" ht="13.2" x14ac:dyDescent="0.25">
      <c r="A61020"/>
    </row>
    <row r="61021" spans="1:1" ht="13.2" x14ac:dyDescent="0.25">
      <c r="A61021"/>
    </row>
    <row r="61022" spans="1:1" ht="13.2" x14ac:dyDescent="0.25">
      <c r="A61022"/>
    </row>
    <row r="61023" spans="1:1" ht="13.2" x14ac:dyDescent="0.25">
      <c r="A61023"/>
    </row>
    <row r="61024" spans="1:1" ht="13.2" x14ac:dyDescent="0.25">
      <c r="A61024"/>
    </row>
    <row r="61025" spans="1:1" ht="13.2" x14ac:dyDescent="0.25">
      <c r="A61025"/>
    </row>
    <row r="61026" spans="1:1" ht="13.2" x14ac:dyDescent="0.25">
      <c r="A61026"/>
    </row>
    <row r="61027" spans="1:1" ht="13.2" x14ac:dyDescent="0.25">
      <c r="A61027"/>
    </row>
    <row r="61028" spans="1:1" ht="13.2" x14ac:dyDescent="0.25">
      <c r="A61028"/>
    </row>
    <row r="61029" spans="1:1" ht="13.2" x14ac:dyDescent="0.25">
      <c r="A61029"/>
    </row>
    <row r="61030" spans="1:1" ht="13.2" x14ac:dyDescent="0.25">
      <c r="A61030"/>
    </row>
    <row r="61031" spans="1:1" ht="13.2" x14ac:dyDescent="0.25">
      <c r="A61031"/>
    </row>
    <row r="61032" spans="1:1" ht="13.2" x14ac:dyDescent="0.25">
      <c r="A61032"/>
    </row>
    <row r="61033" spans="1:1" ht="13.2" x14ac:dyDescent="0.25">
      <c r="A61033"/>
    </row>
    <row r="61034" spans="1:1" ht="13.2" x14ac:dyDescent="0.25">
      <c r="A61034"/>
    </row>
    <row r="61035" spans="1:1" ht="13.2" x14ac:dyDescent="0.25">
      <c r="A61035"/>
    </row>
    <row r="61036" spans="1:1" ht="13.2" x14ac:dyDescent="0.25">
      <c r="A61036"/>
    </row>
    <row r="61037" spans="1:1" ht="13.2" x14ac:dyDescent="0.25">
      <c r="A61037"/>
    </row>
    <row r="61038" spans="1:1" ht="13.2" x14ac:dyDescent="0.25">
      <c r="A61038"/>
    </row>
    <row r="61039" spans="1:1" ht="13.2" x14ac:dyDescent="0.25">
      <c r="A61039"/>
    </row>
    <row r="61040" spans="1:1" ht="13.2" x14ac:dyDescent="0.25">
      <c r="A61040"/>
    </row>
    <row r="61041" spans="1:1" ht="13.2" x14ac:dyDescent="0.25">
      <c r="A61041"/>
    </row>
    <row r="61042" spans="1:1" ht="13.2" x14ac:dyDescent="0.25">
      <c r="A61042"/>
    </row>
    <row r="61043" spans="1:1" ht="13.2" x14ac:dyDescent="0.25">
      <c r="A61043"/>
    </row>
    <row r="61044" spans="1:1" ht="13.2" x14ac:dyDescent="0.25">
      <c r="A61044"/>
    </row>
    <row r="61045" spans="1:1" ht="13.2" x14ac:dyDescent="0.25">
      <c r="A61045"/>
    </row>
    <row r="61046" spans="1:1" ht="13.2" x14ac:dyDescent="0.25">
      <c r="A61046"/>
    </row>
    <row r="61047" spans="1:1" ht="13.2" x14ac:dyDescent="0.25">
      <c r="A61047"/>
    </row>
    <row r="61048" spans="1:1" ht="13.2" x14ac:dyDescent="0.25">
      <c r="A61048"/>
    </row>
    <row r="61049" spans="1:1" ht="13.2" x14ac:dyDescent="0.25">
      <c r="A61049"/>
    </row>
    <row r="61050" spans="1:1" ht="13.2" x14ac:dyDescent="0.25">
      <c r="A61050"/>
    </row>
    <row r="61051" spans="1:1" ht="13.2" x14ac:dyDescent="0.25">
      <c r="A61051"/>
    </row>
    <row r="61052" spans="1:1" ht="13.2" x14ac:dyDescent="0.25">
      <c r="A61052"/>
    </row>
    <row r="61053" spans="1:1" ht="13.2" x14ac:dyDescent="0.25">
      <c r="A61053"/>
    </row>
    <row r="61054" spans="1:1" ht="13.2" x14ac:dyDescent="0.25">
      <c r="A61054"/>
    </row>
    <row r="61055" spans="1:1" ht="13.2" x14ac:dyDescent="0.25">
      <c r="A61055"/>
    </row>
    <row r="61056" spans="1:1" ht="13.2" x14ac:dyDescent="0.25">
      <c r="A61056"/>
    </row>
    <row r="61057" spans="1:1" ht="13.2" x14ac:dyDescent="0.25">
      <c r="A61057"/>
    </row>
    <row r="61058" spans="1:1" ht="13.2" x14ac:dyDescent="0.25">
      <c r="A61058"/>
    </row>
    <row r="61059" spans="1:1" ht="13.2" x14ac:dyDescent="0.25">
      <c r="A61059"/>
    </row>
    <row r="61060" spans="1:1" ht="13.2" x14ac:dyDescent="0.25">
      <c r="A61060"/>
    </row>
    <row r="61061" spans="1:1" ht="13.2" x14ac:dyDescent="0.25">
      <c r="A61061"/>
    </row>
    <row r="61062" spans="1:1" ht="13.2" x14ac:dyDescent="0.25">
      <c r="A61062"/>
    </row>
    <row r="61063" spans="1:1" ht="13.2" x14ac:dyDescent="0.25">
      <c r="A61063"/>
    </row>
    <row r="61064" spans="1:1" ht="13.2" x14ac:dyDescent="0.25">
      <c r="A61064"/>
    </row>
    <row r="61065" spans="1:1" ht="13.2" x14ac:dyDescent="0.25">
      <c r="A61065"/>
    </row>
    <row r="61066" spans="1:1" ht="13.2" x14ac:dyDescent="0.25">
      <c r="A61066"/>
    </row>
    <row r="61067" spans="1:1" ht="13.2" x14ac:dyDescent="0.25">
      <c r="A61067"/>
    </row>
    <row r="61068" spans="1:1" ht="13.2" x14ac:dyDescent="0.25">
      <c r="A61068"/>
    </row>
    <row r="61069" spans="1:1" ht="13.2" x14ac:dyDescent="0.25">
      <c r="A61069"/>
    </row>
    <row r="61070" spans="1:1" ht="13.2" x14ac:dyDescent="0.25">
      <c r="A61070"/>
    </row>
    <row r="61071" spans="1:1" ht="13.2" x14ac:dyDescent="0.25">
      <c r="A61071"/>
    </row>
    <row r="61072" spans="1:1" ht="13.2" x14ac:dyDescent="0.25">
      <c r="A61072"/>
    </row>
    <row r="61073" spans="1:1" ht="13.2" x14ac:dyDescent="0.25">
      <c r="A61073"/>
    </row>
    <row r="61074" spans="1:1" ht="13.2" x14ac:dyDescent="0.25">
      <c r="A61074"/>
    </row>
    <row r="61075" spans="1:1" ht="13.2" x14ac:dyDescent="0.25">
      <c r="A61075"/>
    </row>
    <row r="61076" spans="1:1" ht="13.2" x14ac:dyDescent="0.25">
      <c r="A61076"/>
    </row>
    <row r="61077" spans="1:1" ht="13.2" x14ac:dyDescent="0.25">
      <c r="A61077"/>
    </row>
    <row r="61078" spans="1:1" ht="13.2" x14ac:dyDescent="0.25">
      <c r="A61078"/>
    </row>
    <row r="61079" spans="1:1" ht="13.2" x14ac:dyDescent="0.25">
      <c r="A61079"/>
    </row>
    <row r="61080" spans="1:1" ht="13.2" x14ac:dyDescent="0.25">
      <c r="A61080"/>
    </row>
    <row r="61081" spans="1:1" ht="13.2" x14ac:dyDescent="0.25">
      <c r="A61081"/>
    </row>
    <row r="61082" spans="1:1" ht="13.2" x14ac:dyDescent="0.25">
      <c r="A61082"/>
    </row>
    <row r="61083" spans="1:1" ht="13.2" x14ac:dyDescent="0.25">
      <c r="A61083"/>
    </row>
    <row r="61084" spans="1:1" ht="13.2" x14ac:dyDescent="0.25">
      <c r="A61084"/>
    </row>
    <row r="61085" spans="1:1" ht="13.2" x14ac:dyDescent="0.25">
      <c r="A61085"/>
    </row>
    <row r="61086" spans="1:1" ht="13.2" x14ac:dyDescent="0.25">
      <c r="A61086"/>
    </row>
    <row r="61087" spans="1:1" ht="13.2" x14ac:dyDescent="0.25">
      <c r="A61087"/>
    </row>
    <row r="61088" spans="1:1" ht="13.2" x14ac:dyDescent="0.25">
      <c r="A61088"/>
    </row>
    <row r="61089" spans="1:1" ht="13.2" x14ac:dyDescent="0.25">
      <c r="A61089"/>
    </row>
    <row r="61090" spans="1:1" ht="13.2" x14ac:dyDescent="0.25">
      <c r="A61090"/>
    </row>
    <row r="61091" spans="1:1" ht="13.2" x14ac:dyDescent="0.25">
      <c r="A61091"/>
    </row>
    <row r="61092" spans="1:1" ht="13.2" x14ac:dyDescent="0.25">
      <c r="A61092"/>
    </row>
    <row r="61093" spans="1:1" ht="13.2" x14ac:dyDescent="0.25">
      <c r="A61093"/>
    </row>
    <row r="61094" spans="1:1" ht="13.2" x14ac:dyDescent="0.25">
      <c r="A61094"/>
    </row>
    <row r="61095" spans="1:1" ht="13.2" x14ac:dyDescent="0.25">
      <c r="A61095"/>
    </row>
    <row r="61096" spans="1:1" ht="13.2" x14ac:dyDescent="0.25">
      <c r="A61096"/>
    </row>
    <row r="61097" spans="1:1" ht="13.2" x14ac:dyDescent="0.25">
      <c r="A61097"/>
    </row>
    <row r="61098" spans="1:1" ht="13.2" x14ac:dyDescent="0.25">
      <c r="A61098"/>
    </row>
    <row r="61099" spans="1:1" ht="13.2" x14ac:dyDescent="0.25">
      <c r="A61099"/>
    </row>
    <row r="61100" spans="1:1" ht="13.2" x14ac:dyDescent="0.25">
      <c r="A61100"/>
    </row>
    <row r="61101" spans="1:1" ht="13.2" x14ac:dyDescent="0.25">
      <c r="A61101"/>
    </row>
    <row r="61102" spans="1:1" ht="13.2" x14ac:dyDescent="0.25">
      <c r="A61102"/>
    </row>
    <row r="61103" spans="1:1" ht="13.2" x14ac:dyDescent="0.25">
      <c r="A61103"/>
    </row>
    <row r="61104" spans="1:1" ht="13.2" x14ac:dyDescent="0.25">
      <c r="A61104"/>
    </row>
    <row r="61105" spans="1:1" ht="13.2" x14ac:dyDescent="0.25">
      <c r="A61105"/>
    </row>
    <row r="61106" spans="1:1" ht="13.2" x14ac:dyDescent="0.25">
      <c r="A61106"/>
    </row>
    <row r="61107" spans="1:1" ht="13.2" x14ac:dyDescent="0.25">
      <c r="A61107"/>
    </row>
    <row r="61108" spans="1:1" ht="13.2" x14ac:dyDescent="0.25">
      <c r="A61108"/>
    </row>
    <row r="61109" spans="1:1" ht="13.2" x14ac:dyDescent="0.25">
      <c r="A61109"/>
    </row>
    <row r="61110" spans="1:1" ht="13.2" x14ac:dyDescent="0.25">
      <c r="A61110"/>
    </row>
    <row r="61111" spans="1:1" ht="13.2" x14ac:dyDescent="0.25">
      <c r="A61111"/>
    </row>
    <row r="61112" spans="1:1" ht="13.2" x14ac:dyDescent="0.25">
      <c r="A61112"/>
    </row>
    <row r="61113" spans="1:1" ht="13.2" x14ac:dyDescent="0.25">
      <c r="A61113"/>
    </row>
    <row r="61114" spans="1:1" ht="13.2" x14ac:dyDescent="0.25">
      <c r="A61114"/>
    </row>
    <row r="61115" spans="1:1" ht="13.2" x14ac:dyDescent="0.25">
      <c r="A61115"/>
    </row>
    <row r="61116" spans="1:1" ht="13.2" x14ac:dyDescent="0.25">
      <c r="A61116"/>
    </row>
    <row r="61117" spans="1:1" ht="13.2" x14ac:dyDescent="0.25">
      <c r="A61117"/>
    </row>
    <row r="61118" spans="1:1" ht="13.2" x14ac:dyDescent="0.25">
      <c r="A61118"/>
    </row>
    <row r="61119" spans="1:1" ht="13.2" x14ac:dyDescent="0.25">
      <c r="A61119"/>
    </row>
    <row r="61120" spans="1:1" ht="13.2" x14ac:dyDescent="0.25">
      <c r="A61120"/>
    </row>
    <row r="61121" spans="1:1" ht="13.2" x14ac:dyDescent="0.25">
      <c r="A61121"/>
    </row>
    <row r="61122" spans="1:1" ht="13.2" x14ac:dyDescent="0.25">
      <c r="A61122"/>
    </row>
    <row r="61123" spans="1:1" ht="13.2" x14ac:dyDescent="0.25">
      <c r="A61123"/>
    </row>
    <row r="61124" spans="1:1" ht="13.2" x14ac:dyDescent="0.25">
      <c r="A61124"/>
    </row>
    <row r="61125" spans="1:1" ht="13.2" x14ac:dyDescent="0.25">
      <c r="A61125"/>
    </row>
    <row r="61126" spans="1:1" ht="13.2" x14ac:dyDescent="0.25">
      <c r="A61126"/>
    </row>
    <row r="61127" spans="1:1" ht="13.2" x14ac:dyDescent="0.25">
      <c r="A61127"/>
    </row>
    <row r="61128" spans="1:1" ht="13.2" x14ac:dyDescent="0.25">
      <c r="A61128"/>
    </row>
    <row r="61129" spans="1:1" ht="13.2" x14ac:dyDescent="0.25">
      <c r="A61129"/>
    </row>
    <row r="61130" spans="1:1" ht="13.2" x14ac:dyDescent="0.25">
      <c r="A61130"/>
    </row>
    <row r="61131" spans="1:1" ht="13.2" x14ac:dyDescent="0.25">
      <c r="A61131"/>
    </row>
    <row r="61132" spans="1:1" ht="13.2" x14ac:dyDescent="0.25">
      <c r="A61132"/>
    </row>
    <row r="61133" spans="1:1" ht="13.2" x14ac:dyDescent="0.25">
      <c r="A61133"/>
    </row>
    <row r="61134" spans="1:1" ht="13.2" x14ac:dyDescent="0.25">
      <c r="A61134"/>
    </row>
    <row r="61135" spans="1:1" ht="13.2" x14ac:dyDescent="0.25">
      <c r="A61135"/>
    </row>
    <row r="61136" spans="1:1" ht="13.2" x14ac:dyDescent="0.25">
      <c r="A61136"/>
    </row>
    <row r="61137" spans="1:1" ht="13.2" x14ac:dyDescent="0.25">
      <c r="A61137"/>
    </row>
    <row r="61138" spans="1:1" ht="13.2" x14ac:dyDescent="0.25">
      <c r="A61138"/>
    </row>
    <row r="61139" spans="1:1" ht="13.2" x14ac:dyDescent="0.25">
      <c r="A61139"/>
    </row>
    <row r="61140" spans="1:1" ht="13.2" x14ac:dyDescent="0.25">
      <c r="A61140"/>
    </row>
    <row r="61141" spans="1:1" ht="13.2" x14ac:dyDescent="0.25">
      <c r="A61141"/>
    </row>
    <row r="61142" spans="1:1" ht="13.2" x14ac:dyDescent="0.25">
      <c r="A61142"/>
    </row>
    <row r="61143" spans="1:1" ht="13.2" x14ac:dyDescent="0.25">
      <c r="A61143"/>
    </row>
    <row r="61144" spans="1:1" ht="13.2" x14ac:dyDescent="0.25">
      <c r="A61144"/>
    </row>
    <row r="61145" spans="1:1" ht="13.2" x14ac:dyDescent="0.25">
      <c r="A61145"/>
    </row>
    <row r="61146" spans="1:1" ht="13.2" x14ac:dyDescent="0.25">
      <c r="A61146"/>
    </row>
    <row r="61147" spans="1:1" ht="13.2" x14ac:dyDescent="0.25">
      <c r="A61147"/>
    </row>
    <row r="61148" spans="1:1" ht="13.2" x14ac:dyDescent="0.25">
      <c r="A61148"/>
    </row>
    <row r="61149" spans="1:1" ht="13.2" x14ac:dyDescent="0.25">
      <c r="A61149"/>
    </row>
    <row r="61150" spans="1:1" ht="13.2" x14ac:dyDescent="0.25">
      <c r="A61150"/>
    </row>
    <row r="61151" spans="1:1" ht="13.2" x14ac:dyDescent="0.25">
      <c r="A61151"/>
    </row>
    <row r="61152" spans="1:1" ht="13.2" x14ac:dyDescent="0.25">
      <c r="A61152"/>
    </row>
    <row r="61153" spans="1:1" ht="13.2" x14ac:dyDescent="0.25">
      <c r="A61153"/>
    </row>
    <row r="61154" spans="1:1" ht="13.2" x14ac:dyDescent="0.25">
      <c r="A61154"/>
    </row>
    <row r="61155" spans="1:1" ht="13.2" x14ac:dyDescent="0.25">
      <c r="A61155"/>
    </row>
    <row r="61156" spans="1:1" ht="13.2" x14ac:dyDescent="0.25">
      <c r="A61156"/>
    </row>
    <row r="61157" spans="1:1" ht="13.2" x14ac:dyDescent="0.25">
      <c r="A61157"/>
    </row>
    <row r="61158" spans="1:1" ht="13.2" x14ac:dyDescent="0.25">
      <c r="A61158"/>
    </row>
    <row r="61159" spans="1:1" ht="13.2" x14ac:dyDescent="0.25">
      <c r="A61159"/>
    </row>
    <row r="61160" spans="1:1" ht="13.2" x14ac:dyDescent="0.25">
      <c r="A61160"/>
    </row>
    <row r="61161" spans="1:1" ht="13.2" x14ac:dyDescent="0.25">
      <c r="A61161"/>
    </row>
    <row r="61162" spans="1:1" ht="13.2" x14ac:dyDescent="0.25">
      <c r="A61162"/>
    </row>
    <row r="61163" spans="1:1" ht="13.2" x14ac:dyDescent="0.25">
      <c r="A61163"/>
    </row>
    <row r="61164" spans="1:1" ht="13.2" x14ac:dyDescent="0.25">
      <c r="A61164"/>
    </row>
    <row r="61165" spans="1:1" ht="13.2" x14ac:dyDescent="0.25">
      <c r="A61165"/>
    </row>
    <row r="61166" spans="1:1" ht="13.2" x14ac:dyDescent="0.25">
      <c r="A61166"/>
    </row>
    <row r="61167" spans="1:1" ht="13.2" x14ac:dyDescent="0.25">
      <c r="A61167"/>
    </row>
    <row r="61168" spans="1:1" ht="13.2" x14ac:dyDescent="0.25">
      <c r="A61168"/>
    </row>
    <row r="61169" spans="1:1" ht="13.2" x14ac:dyDescent="0.25">
      <c r="A61169"/>
    </row>
    <row r="61170" spans="1:1" ht="13.2" x14ac:dyDescent="0.25">
      <c r="A61170"/>
    </row>
    <row r="61171" spans="1:1" ht="13.2" x14ac:dyDescent="0.25">
      <c r="A61171"/>
    </row>
    <row r="61172" spans="1:1" ht="13.2" x14ac:dyDescent="0.25">
      <c r="A61172"/>
    </row>
    <row r="61173" spans="1:1" ht="13.2" x14ac:dyDescent="0.25">
      <c r="A61173"/>
    </row>
    <row r="61174" spans="1:1" ht="13.2" x14ac:dyDescent="0.25">
      <c r="A61174"/>
    </row>
    <row r="61175" spans="1:1" ht="13.2" x14ac:dyDescent="0.25">
      <c r="A61175"/>
    </row>
    <row r="61176" spans="1:1" ht="13.2" x14ac:dyDescent="0.25">
      <c r="A61176"/>
    </row>
    <row r="61177" spans="1:1" ht="13.2" x14ac:dyDescent="0.25">
      <c r="A61177"/>
    </row>
    <row r="61178" spans="1:1" ht="13.2" x14ac:dyDescent="0.25">
      <c r="A61178"/>
    </row>
    <row r="61179" spans="1:1" ht="13.2" x14ac:dyDescent="0.25">
      <c r="A61179"/>
    </row>
    <row r="61180" spans="1:1" ht="13.2" x14ac:dyDescent="0.25">
      <c r="A61180"/>
    </row>
    <row r="61181" spans="1:1" ht="13.2" x14ac:dyDescent="0.25">
      <c r="A61181"/>
    </row>
    <row r="61182" spans="1:1" ht="13.2" x14ac:dyDescent="0.25">
      <c r="A61182"/>
    </row>
    <row r="61183" spans="1:1" ht="13.2" x14ac:dyDescent="0.25">
      <c r="A61183"/>
    </row>
    <row r="61184" spans="1:1" ht="13.2" x14ac:dyDescent="0.25">
      <c r="A61184"/>
    </row>
    <row r="61185" spans="1:1" ht="13.2" x14ac:dyDescent="0.25">
      <c r="A61185"/>
    </row>
    <row r="61186" spans="1:1" ht="13.2" x14ac:dyDescent="0.25">
      <c r="A61186"/>
    </row>
    <row r="61187" spans="1:1" ht="13.2" x14ac:dyDescent="0.25">
      <c r="A61187"/>
    </row>
    <row r="61188" spans="1:1" ht="13.2" x14ac:dyDescent="0.25">
      <c r="A61188"/>
    </row>
    <row r="61189" spans="1:1" ht="13.2" x14ac:dyDescent="0.25">
      <c r="A61189"/>
    </row>
    <row r="61190" spans="1:1" ht="13.2" x14ac:dyDescent="0.25">
      <c r="A61190"/>
    </row>
    <row r="61191" spans="1:1" ht="13.2" x14ac:dyDescent="0.25">
      <c r="A61191"/>
    </row>
    <row r="61192" spans="1:1" ht="13.2" x14ac:dyDescent="0.25">
      <c r="A61192"/>
    </row>
    <row r="61193" spans="1:1" ht="13.2" x14ac:dyDescent="0.25">
      <c r="A61193"/>
    </row>
    <row r="61194" spans="1:1" ht="13.2" x14ac:dyDescent="0.25">
      <c r="A61194"/>
    </row>
    <row r="61195" spans="1:1" ht="13.2" x14ac:dyDescent="0.25">
      <c r="A61195"/>
    </row>
    <row r="61196" spans="1:1" ht="13.2" x14ac:dyDescent="0.25">
      <c r="A61196"/>
    </row>
    <row r="61197" spans="1:1" ht="13.2" x14ac:dyDescent="0.25">
      <c r="A61197"/>
    </row>
    <row r="61198" spans="1:1" ht="13.2" x14ac:dyDescent="0.25">
      <c r="A61198"/>
    </row>
    <row r="61199" spans="1:1" ht="13.2" x14ac:dyDescent="0.25">
      <c r="A61199"/>
    </row>
    <row r="61200" spans="1:1" ht="13.2" x14ac:dyDescent="0.25">
      <c r="A61200"/>
    </row>
    <row r="61201" spans="1:1" ht="13.2" x14ac:dyDescent="0.25">
      <c r="A61201"/>
    </row>
    <row r="61202" spans="1:1" ht="13.2" x14ac:dyDescent="0.25">
      <c r="A61202"/>
    </row>
    <row r="61203" spans="1:1" ht="13.2" x14ac:dyDescent="0.25">
      <c r="A61203"/>
    </row>
    <row r="61204" spans="1:1" ht="13.2" x14ac:dyDescent="0.25">
      <c r="A61204"/>
    </row>
    <row r="61205" spans="1:1" ht="13.2" x14ac:dyDescent="0.25">
      <c r="A61205"/>
    </row>
    <row r="61206" spans="1:1" ht="13.2" x14ac:dyDescent="0.25">
      <c r="A61206"/>
    </row>
    <row r="61207" spans="1:1" ht="13.2" x14ac:dyDescent="0.25">
      <c r="A61207"/>
    </row>
    <row r="61208" spans="1:1" ht="13.2" x14ac:dyDescent="0.25">
      <c r="A61208"/>
    </row>
    <row r="61209" spans="1:1" ht="13.2" x14ac:dyDescent="0.25">
      <c r="A61209"/>
    </row>
    <row r="61210" spans="1:1" ht="13.2" x14ac:dyDescent="0.25">
      <c r="A61210"/>
    </row>
    <row r="61211" spans="1:1" ht="13.2" x14ac:dyDescent="0.25">
      <c r="A61211"/>
    </row>
    <row r="61212" spans="1:1" ht="13.2" x14ac:dyDescent="0.25">
      <c r="A61212"/>
    </row>
    <row r="61213" spans="1:1" ht="13.2" x14ac:dyDescent="0.25">
      <c r="A61213"/>
    </row>
    <row r="61214" spans="1:1" ht="13.2" x14ac:dyDescent="0.25">
      <c r="A61214"/>
    </row>
    <row r="61215" spans="1:1" ht="13.2" x14ac:dyDescent="0.25">
      <c r="A61215"/>
    </row>
    <row r="61216" spans="1:1" ht="13.2" x14ac:dyDescent="0.25">
      <c r="A61216"/>
    </row>
    <row r="61217" spans="1:1" ht="13.2" x14ac:dyDescent="0.25">
      <c r="A61217"/>
    </row>
    <row r="61218" spans="1:1" ht="13.2" x14ac:dyDescent="0.25">
      <c r="A61218"/>
    </row>
    <row r="61219" spans="1:1" ht="13.2" x14ac:dyDescent="0.25">
      <c r="A61219"/>
    </row>
    <row r="61220" spans="1:1" ht="13.2" x14ac:dyDescent="0.25">
      <c r="A61220"/>
    </row>
    <row r="61221" spans="1:1" ht="13.2" x14ac:dyDescent="0.25">
      <c r="A61221"/>
    </row>
    <row r="61222" spans="1:1" ht="13.2" x14ac:dyDescent="0.25">
      <c r="A61222"/>
    </row>
    <row r="61223" spans="1:1" ht="13.2" x14ac:dyDescent="0.25">
      <c r="A61223"/>
    </row>
    <row r="61224" spans="1:1" ht="13.2" x14ac:dyDescent="0.25">
      <c r="A61224"/>
    </row>
    <row r="61225" spans="1:1" ht="13.2" x14ac:dyDescent="0.25">
      <c r="A61225"/>
    </row>
    <row r="61226" spans="1:1" ht="13.2" x14ac:dyDescent="0.25">
      <c r="A61226"/>
    </row>
    <row r="61227" spans="1:1" ht="13.2" x14ac:dyDescent="0.25">
      <c r="A61227"/>
    </row>
    <row r="61228" spans="1:1" ht="13.2" x14ac:dyDescent="0.25">
      <c r="A61228"/>
    </row>
    <row r="61229" spans="1:1" ht="13.2" x14ac:dyDescent="0.25">
      <c r="A61229"/>
    </row>
    <row r="61230" spans="1:1" ht="13.2" x14ac:dyDescent="0.25">
      <c r="A61230"/>
    </row>
    <row r="61231" spans="1:1" ht="13.2" x14ac:dyDescent="0.25">
      <c r="A61231"/>
    </row>
    <row r="61232" spans="1:1" ht="13.2" x14ac:dyDescent="0.25">
      <c r="A61232"/>
    </row>
    <row r="61233" spans="1:1" ht="13.2" x14ac:dyDescent="0.25">
      <c r="A61233"/>
    </row>
    <row r="61234" spans="1:1" ht="13.2" x14ac:dyDescent="0.25">
      <c r="A61234"/>
    </row>
    <row r="61235" spans="1:1" ht="13.2" x14ac:dyDescent="0.25">
      <c r="A61235"/>
    </row>
    <row r="61236" spans="1:1" ht="13.2" x14ac:dyDescent="0.25">
      <c r="A61236"/>
    </row>
    <row r="61237" spans="1:1" ht="13.2" x14ac:dyDescent="0.25">
      <c r="A61237"/>
    </row>
    <row r="61238" spans="1:1" ht="13.2" x14ac:dyDescent="0.25">
      <c r="A61238"/>
    </row>
    <row r="61239" spans="1:1" ht="13.2" x14ac:dyDescent="0.25">
      <c r="A61239"/>
    </row>
    <row r="61240" spans="1:1" ht="13.2" x14ac:dyDescent="0.25">
      <c r="A61240"/>
    </row>
    <row r="61241" spans="1:1" ht="13.2" x14ac:dyDescent="0.25">
      <c r="A61241"/>
    </row>
    <row r="61242" spans="1:1" ht="13.2" x14ac:dyDescent="0.25">
      <c r="A61242"/>
    </row>
    <row r="61243" spans="1:1" ht="13.2" x14ac:dyDescent="0.25">
      <c r="A61243"/>
    </row>
    <row r="61244" spans="1:1" ht="13.2" x14ac:dyDescent="0.25">
      <c r="A61244"/>
    </row>
    <row r="61245" spans="1:1" ht="13.2" x14ac:dyDescent="0.25">
      <c r="A61245"/>
    </row>
    <row r="61246" spans="1:1" ht="13.2" x14ac:dyDescent="0.25">
      <c r="A61246"/>
    </row>
    <row r="61247" spans="1:1" ht="13.2" x14ac:dyDescent="0.25">
      <c r="A61247"/>
    </row>
    <row r="61248" spans="1:1" ht="13.2" x14ac:dyDescent="0.25">
      <c r="A61248"/>
    </row>
    <row r="61249" spans="1:1" ht="13.2" x14ac:dyDescent="0.25">
      <c r="A61249"/>
    </row>
    <row r="61250" spans="1:1" ht="13.2" x14ac:dyDescent="0.25">
      <c r="A61250"/>
    </row>
    <row r="61251" spans="1:1" ht="13.2" x14ac:dyDescent="0.25">
      <c r="A61251"/>
    </row>
    <row r="61252" spans="1:1" ht="13.2" x14ac:dyDescent="0.25">
      <c r="A61252"/>
    </row>
    <row r="61253" spans="1:1" ht="13.2" x14ac:dyDescent="0.25">
      <c r="A61253"/>
    </row>
    <row r="61254" spans="1:1" ht="13.2" x14ac:dyDescent="0.25">
      <c r="A61254"/>
    </row>
    <row r="61255" spans="1:1" ht="13.2" x14ac:dyDescent="0.25">
      <c r="A61255"/>
    </row>
    <row r="61256" spans="1:1" ht="13.2" x14ac:dyDescent="0.25">
      <c r="A61256"/>
    </row>
    <row r="61257" spans="1:1" ht="13.2" x14ac:dyDescent="0.25">
      <c r="A61257"/>
    </row>
    <row r="61258" spans="1:1" ht="13.2" x14ac:dyDescent="0.25">
      <c r="A61258"/>
    </row>
    <row r="61259" spans="1:1" ht="13.2" x14ac:dyDescent="0.25">
      <c r="A61259"/>
    </row>
    <row r="61260" spans="1:1" ht="13.2" x14ac:dyDescent="0.25">
      <c r="A61260"/>
    </row>
    <row r="61261" spans="1:1" ht="13.2" x14ac:dyDescent="0.25">
      <c r="A61261"/>
    </row>
    <row r="61262" spans="1:1" ht="13.2" x14ac:dyDescent="0.25">
      <c r="A61262"/>
    </row>
    <row r="61263" spans="1:1" ht="13.2" x14ac:dyDescent="0.25">
      <c r="A61263"/>
    </row>
    <row r="61264" spans="1:1" ht="13.2" x14ac:dyDescent="0.25">
      <c r="A61264"/>
    </row>
    <row r="61265" spans="1:1" ht="13.2" x14ac:dyDescent="0.25">
      <c r="A61265"/>
    </row>
    <row r="61266" spans="1:1" ht="13.2" x14ac:dyDescent="0.25">
      <c r="A61266"/>
    </row>
    <row r="61267" spans="1:1" ht="13.2" x14ac:dyDescent="0.25">
      <c r="A61267"/>
    </row>
    <row r="61268" spans="1:1" ht="13.2" x14ac:dyDescent="0.25">
      <c r="A61268"/>
    </row>
    <row r="61269" spans="1:1" ht="13.2" x14ac:dyDescent="0.25">
      <c r="A61269"/>
    </row>
    <row r="61270" spans="1:1" ht="13.2" x14ac:dyDescent="0.25">
      <c r="A61270"/>
    </row>
    <row r="61271" spans="1:1" ht="13.2" x14ac:dyDescent="0.25">
      <c r="A61271"/>
    </row>
    <row r="61272" spans="1:1" ht="13.2" x14ac:dyDescent="0.25">
      <c r="A61272"/>
    </row>
    <row r="61273" spans="1:1" ht="13.2" x14ac:dyDescent="0.25">
      <c r="A61273"/>
    </row>
    <row r="61274" spans="1:1" ht="13.2" x14ac:dyDescent="0.25">
      <c r="A61274"/>
    </row>
    <row r="61275" spans="1:1" ht="13.2" x14ac:dyDescent="0.25">
      <c r="A61275"/>
    </row>
    <row r="61276" spans="1:1" ht="13.2" x14ac:dyDescent="0.25">
      <c r="A61276"/>
    </row>
    <row r="61277" spans="1:1" ht="13.2" x14ac:dyDescent="0.25">
      <c r="A61277"/>
    </row>
    <row r="61278" spans="1:1" ht="13.2" x14ac:dyDescent="0.25">
      <c r="A61278"/>
    </row>
    <row r="61279" spans="1:1" ht="13.2" x14ac:dyDescent="0.25">
      <c r="A61279"/>
    </row>
    <row r="61280" spans="1:1" ht="13.2" x14ac:dyDescent="0.25">
      <c r="A61280"/>
    </row>
    <row r="61281" spans="1:1" ht="13.2" x14ac:dyDescent="0.25">
      <c r="A61281"/>
    </row>
    <row r="61282" spans="1:1" ht="13.2" x14ac:dyDescent="0.25">
      <c r="A61282"/>
    </row>
    <row r="61283" spans="1:1" ht="13.2" x14ac:dyDescent="0.25">
      <c r="A61283"/>
    </row>
    <row r="61284" spans="1:1" ht="13.2" x14ac:dyDescent="0.25">
      <c r="A61284"/>
    </row>
    <row r="61285" spans="1:1" ht="13.2" x14ac:dyDescent="0.25">
      <c r="A61285"/>
    </row>
    <row r="61286" spans="1:1" ht="13.2" x14ac:dyDescent="0.25">
      <c r="A61286"/>
    </row>
    <row r="61287" spans="1:1" ht="13.2" x14ac:dyDescent="0.25">
      <c r="A61287"/>
    </row>
    <row r="61288" spans="1:1" ht="13.2" x14ac:dyDescent="0.25">
      <c r="A61288"/>
    </row>
    <row r="61289" spans="1:1" ht="13.2" x14ac:dyDescent="0.25">
      <c r="A61289"/>
    </row>
    <row r="61290" spans="1:1" ht="13.2" x14ac:dyDescent="0.25">
      <c r="A61290"/>
    </row>
    <row r="61291" spans="1:1" ht="13.2" x14ac:dyDescent="0.25">
      <c r="A61291"/>
    </row>
    <row r="61292" spans="1:1" ht="13.2" x14ac:dyDescent="0.25">
      <c r="A61292"/>
    </row>
    <row r="61293" spans="1:1" ht="13.2" x14ac:dyDescent="0.25">
      <c r="A61293"/>
    </row>
    <row r="61294" spans="1:1" ht="13.2" x14ac:dyDescent="0.25">
      <c r="A61294"/>
    </row>
    <row r="61295" spans="1:1" ht="13.2" x14ac:dyDescent="0.25">
      <c r="A61295"/>
    </row>
    <row r="61296" spans="1:1" ht="13.2" x14ac:dyDescent="0.25">
      <c r="A61296"/>
    </row>
    <row r="61297" spans="1:1" ht="13.2" x14ac:dyDescent="0.25">
      <c r="A61297"/>
    </row>
    <row r="61298" spans="1:1" ht="13.2" x14ac:dyDescent="0.25">
      <c r="A61298"/>
    </row>
    <row r="61299" spans="1:1" ht="13.2" x14ac:dyDescent="0.25">
      <c r="A61299"/>
    </row>
    <row r="61300" spans="1:1" ht="13.2" x14ac:dyDescent="0.25">
      <c r="A61300"/>
    </row>
    <row r="61301" spans="1:1" ht="13.2" x14ac:dyDescent="0.25">
      <c r="A61301"/>
    </row>
    <row r="61302" spans="1:1" ht="13.2" x14ac:dyDescent="0.25">
      <c r="A61302"/>
    </row>
    <row r="61303" spans="1:1" ht="13.2" x14ac:dyDescent="0.25">
      <c r="A61303"/>
    </row>
    <row r="61304" spans="1:1" ht="13.2" x14ac:dyDescent="0.25">
      <c r="A61304"/>
    </row>
    <row r="61305" spans="1:1" ht="13.2" x14ac:dyDescent="0.25">
      <c r="A61305"/>
    </row>
    <row r="61306" spans="1:1" ht="13.2" x14ac:dyDescent="0.25">
      <c r="A61306"/>
    </row>
    <row r="61307" spans="1:1" ht="13.2" x14ac:dyDescent="0.25">
      <c r="A61307"/>
    </row>
    <row r="61308" spans="1:1" ht="13.2" x14ac:dyDescent="0.25">
      <c r="A61308"/>
    </row>
    <row r="61309" spans="1:1" ht="13.2" x14ac:dyDescent="0.25">
      <c r="A61309"/>
    </row>
    <row r="61310" spans="1:1" ht="13.2" x14ac:dyDescent="0.25">
      <c r="A61310"/>
    </row>
    <row r="61311" spans="1:1" ht="13.2" x14ac:dyDescent="0.25">
      <c r="A61311"/>
    </row>
    <row r="61312" spans="1:1" ht="13.2" x14ac:dyDescent="0.25">
      <c r="A61312"/>
    </row>
    <row r="61313" spans="1:1" ht="13.2" x14ac:dyDescent="0.25">
      <c r="A61313"/>
    </row>
    <row r="61314" spans="1:1" ht="13.2" x14ac:dyDescent="0.25">
      <c r="A61314"/>
    </row>
    <row r="61315" spans="1:1" ht="13.2" x14ac:dyDescent="0.25">
      <c r="A61315"/>
    </row>
    <row r="61316" spans="1:1" ht="13.2" x14ac:dyDescent="0.25">
      <c r="A61316"/>
    </row>
    <row r="61317" spans="1:1" ht="13.2" x14ac:dyDescent="0.25">
      <c r="A61317"/>
    </row>
    <row r="61318" spans="1:1" ht="13.2" x14ac:dyDescent="0.25">
      <c r="A61318"/>
    </row>
    <row r="61319" spans="1:1" ht="13.2" x14ac:dyDescent="0.25">
      <c r="A61319"/>
    </row>
    <row r="61320" spans="1:1" ht="13.2" x14ac:dyDescent="0.25">
      <c r="A61320"/>
    </row>
    <row r="61321" spans="1:1" ht="13.2" x14ac:dyDescent="0.25">
      <c r="A61321"/>
    </row>
    <row r="61322" spans="1:1" ht="13.2" x14ac:dyDescent="0.25">
      <c r="A61322"/>
    </row>
    <row r="61323" spans="1:1" ht="13.2" x14ac:dyDescent="0.25">
      <c r="A61323"/>
    </row>
    <row r="61324" spans="1:1" ht="13.2" x14ac:dyDescent="0.25">
      <c r="A61324"/>
    </row>
    <row r="61325" spans="1:1" ht="13.2" x14ac:dyDescent="0.25">
      <c r="A61325"/>
    </row>
    <row r="61326" spans="1:1" ht="13.2" x14ac:dyDescent="0.25">
      <c r="A61326"/>
    </row>
    <row r="61327" spans="1:1" ht="13.2" x14ac:dyDescent="0.25">
      <c r="A61327"/>
    </row>
    <row r="61328" spans="1:1" ht="13.2" x14ac:dyDescent="0.25">
      <c r="A61328"/>
    </row>
    <row r="61329" spans="1:1" ht="13.2" x14ac:dyDescent="0.25">
      <c r="A61329"/>
    </row>
    <row r="61330" spans="1:1" ht="13.2" x14ac:dyDescent="0.25">
      <c r="A61330"/>
    </row>
    <row r="61331" spans="1:1" ht="13.2" x14ac:dyDescent="0.25">
      <c r="A61331"/>
    </row>
    <row r="61332" spans="1:1" ht="13.2" x14ac:dyDescent="0.25">
      <c r="A61332"/>
    </row>
    <row r="61333" spans="1:1" ht="13.2" x14ac:dyDescent="0.25">
      <c r="A61333"/>
    </row>
    <row r="61334" spans="1:1" ht="13.2" x14ac:dyDescent="0.25">
      <c r="A61334"/>
    </row>
    <row r="61335" spans="1:1" ht="13.2" x14ac:dyDescent="0.25">
      <c r="A61335"/>
    </row>
    <row r="61336" spans="1:1" ht="13.2" x14ac:dyDescent="0.25">
      <c r="A61336"/>
    </row>
    <row r="61337" spans="1:1" ht="13.2" x14ac:dyDescent="0.25">
      <c r="A61337"/>
    </row>
    <row r="61338" spans="1:1" ht="13.2" x14ac:dyDescent="0.25">
      <c r="A61338"/>
    </row>
    <row r="61339" spans="1:1" ht="13.2" x14ac:dyDescent="0.25">
      <c r="A61339"/>
    </row>
    <row r="61340" spans="1:1" ht="13.2" x14ac:dyDescent="0.25">
      <c r="A61340"/>
    </row>
    <row r="61341" spans="1:1" ht="13.2" x14ac:dyDescent="0.25">
      <c r="A61341"/>
    </row>
    <row r="61342" spans="1:1" ht="13.2" x14ac:dyDescent="0.25">
      <c r="A61342"/>
    </row>
    <row r="61343" spans="1:1" ht="13.2" x14ac:dyDescent="0.25">
      <c r="A61343"/>
    </row>
    <row r="61344" spans="1:1" ht="13.2" x14ac:dyDescent="0.25">
      <c r="A61344"/>
    </row>
    <row r="61345" spans="1:1" ht="13.2" x14ac:dyDescent="0.25">
      <c r="A61345"/>
    </row>
    <row r="61346" spans="1:1" ht="13.2" x14ac:dyDescent="0.25">
      <c r="A61346"/>
    </row>
    <row r="61347" spans="1:1" ht="13.2" x14ac:dyDescent="0.25">
      <c r="A61347"/>
    </row>
    <row r="61348" spans="1:1" ht="13.2" x14ac:dyDescent="0.25">
      <c r="A61348"/>
    </row>
    <row r="61349" spans="1:1" ht="13.2" x14ac:dyDescent="0.25">
      <c r="A61349"/>
    </row>
    <row r="61350" spans="1:1" ht="13.2" x14ac:dyDescent="0.25">
      <c r="A61350"/>
    </row>
    <row r="61351" spans="1:1" ht="13.2" x14ac:dyDescent="0.25">
      <c r="A61351"/>
    </row>
    <row r="61352" spans="1:1" ht="13.2" x14ac:dyDescent="0.25">
      <c r="A61352"/>
    </row>
    <row r="61353" spans="1:1" ht="13.2" x14ac:dyDescent="0.25">
      <c r="A61353"/>
    </row>
    <row r="61354" spans="1:1" ht="13.2" x14ac:dyDescent="0.25">
      <c r="A61354"/>
    </row>
    <row r="61355" spans="1:1" ht="13.2" x14ac:dyDescent="0.25">
      <c r="A61355"/>
    </row>
    <row r="61356" spans="1:1" ht="13.2" x14ac:dyDescent="0.25">
      <c r="A61356"/>
    </row>
    <row r="61357" spans="1:1" ht="13.2" x14ac:dyDescent="0.25">
      <c r="A61357"/>
    </row>
    <row r="61358" spans="1:1" ht="13.2" x14ac:dyDescent="0.25">
      <c r="A61358"/>
    </row>
    <row r="61359" spans="1:1" ht="13.2" x14ac:dyDescent="0.25">
      <c r="A61359"/>
    </row>
    <row r="61360" spans="1:1" ht="13.2" x14ac:dyDescent="0.25">
      <c r="A61360"/>
    </row>
    <row r="61361" spans="1:1" ht="13.2" x14ac:dyDescent="0.25">
      <c r="A61361"/>
    </row>
    <row r="61362" spans="1:1" ht="13.2" x14ac:dyDescent="0.25">
      <c r="A61362"/>
    </row>
    <row r="61363" spans="1:1" ht="13.2" x14ac:dyDescent="0.25">
      <c r="A61363"/>
    </row>
    <row r="61364" spans="1:1" ht="13.2" x14ac:dyDescent="0.25">
      <c r="A61364"/>
    </row>
    <row r="61365" spans="1:1" ht="13.2" x14ac:dyDescent="0.25">
      <c r="A61365"/>
    </row>
    <row r="61366" spans="1:1" ht="13.2" x14ac:dyDescent="0.25">
      <c r="A61366"/>
    </row>
    <row r="61367" spans="1:1" ht="13.2" x14ac:dyDescent="0.25">
      <c r="A61367"/>
    </row>
    <row r="61368" spans="1:1" ht="13.2" x14ac:dyDescent="0.25">
      <c r="A61368"/>
    </row>
    <row r="61369" spans="1:1" ht="13.2" x14ac:dyDescent="0.25">
      <c r="A61369"/>
    </row>
    <row r="61370" spans="1:1" ht="13.2" x14ac:dyDescent="0.25">
      <c r="A61370"/>
    </row>
    <row r="61371" spans="1:1" ht="13.2" x14ac:dyDescent="0.25">
      <c r="A61371"/>
    </row>
    <row r="61372" spans="1:1" ht="13.2" x14ac:dyDescent="0.25">
      <c r="A61372"/>
    </row>
    <row r="61373" spans="1:1" ht="13.2" x14ac:dyDescent="0.25">
      <c r="A61373"/>
    </row>
    <row r="61374" spans="1:1" ht="13.2" x14ac:dyDescent="0.25">
      <c r="A61374"/>
    </row>
    <row r="61375" spans="1:1" ht="13.2" x14ac:dyDescent="0.25">
      <c r="A61375"/>
    </row>
    <row r="61376" spans="1:1" ht="13.2" x14ac:dyDescent="0.25">
      <c r="A61376"/>
    </row>
    <row r="61377" spans="1:1" ht="13.2" x14ac:dyDescent="0.25">
      <c r="A61377"/>
    </row>
    <row r="61378" spans="1:1" ht="13.2" x14ac:dyDescent="0.25">
      <c r="A61378"/>
    </row>
    <row r="61379" spans="1:1" ht="13.2" x14ac:dyDescent="0.25">
      <c r="A61379"/>
    </row>
    <row r="61380" spans="1:1" ht="13.2" x14ac:dyDescent="0.25">
      <c r="A61380"/>
    </row>
    <row r="61381" spans="1:1" ht="13.2" x14ac:dyDescent="0.25">
      <c r="A61381"/>
    </row>
    <row r="61382" spans="1:1" ht="13.2" x14ac:dyDescent="0.25">
      <c r="A61382"/>
    </row>
    <row r="61383" spans="1:1" ht="13.2" x14ac:dyDescent="0.25">
      <c r="A61383"/>
    </row>
    <row r="61384" spans="1:1" ht="13.2" x14ac:dyDescent="0.25">
      <c r="A61384"/>
    </row>
    <row r="61385" spans="1:1" ht="13.2" x14ac:dyDescent="0.25">
      <c r="A61385"/>
    </row>
    <row r="61386" spans="1:1" ht="13.2" x14ac:dyDescent="0.25">
      <c r="A61386"/>
    </row>
    <row r="61387" spans="1:1" ht="13.2" x14ac:dyDescent="0.25">
      <c r="A61387"/>
    </row>
    <row r="61388" spans="1:1" ht="13.2" x14ac:dyDescent="0.25">
      <c r="A61388"/>
    </row>
    <row r="61389" spans="1:1" ht="13.2" x14ac:dyDescent="0.25">
      <c r="A61389"/>
    </row>
    <row r="61390" spans="1:1" ht="13.2" x14ac:dyDescent="0.25">
      <c r="A61390"/>
    </row>
    <row r="61391" spans="1:1" ht="13.2" x14ac:dyDescent="0.25">
      <c r="A61391"/>
    </row>
    <row r="61392" spans="1:1" ht="13.2" x14ac:dyDescent="0.25">
      <c r="A61392"/>
    </row>
    <row r="61393" spans="1:1" ht="13.2" x14ac:dyDescent="0.25">
      <c r="A61393"/>
    </row>
    <row r="61394" spans="1:1" ht="13.2" x14ac:dyDescent="0.25">
      <c r="A61394"/>
    </row>
    <row r="61395" spans="1:1" ht="13.2" x14ac:dyDescent="0.25">
      <c r="A61395"/>
    </row>
    <row r="61396" spans="1:1" ht="13.2" x14ac:dyDescent="0.25">
      <c r="A61396"/>
    </row>
    <row r="61397" spans="1:1" ht="13.2" x14ac:dyDescent="0.25">
      <c r="A61397"/>
    </row>
    <row r="61398" spans="1:1" ht="13.2" x14ac:dyDescent="0.25">
      <c r="A61398"/>
    </row>
    <row r="61399" spans="1:1" ht="13.2" x14ac:dyDescent="0.25">
      <c r="A61399"/>
    </row>
    <row r="61400" spans="1:1" ht="13.2" x14ac:dyDescent="0.25">
      <c r="A61400"/>
    </row>
    <row r="61401" spans="1:1" ht="13.2" x14ac:dyDescent="0.25">
      <c r="A61401"/>
    </row>
    <row r="61402" spans="1:1" ht="13.2" x14ac:dyDescent="0.25">
      <c r="A61402"/>
    </row>
    <row r="61403" spans="1:1" ht="13.2" x14ac:dyDescent="0.25">
      <c r="A61403"/>
    </row>
    <row r="61404" spans="1:1" ht="13.2" x14ac:dyDescent="0.25">
      <c r="A61404"/>
    </row>
    <row r="61405" spans="1:1" ht="13.2" x14ac:dyDescent="0.25">
      <c r="A61405"/>
    </row>
    <row r="61406" spans="1:1" ht="13.2" x14ac:dyDescent="0.25">
      <c r="A61406"/>
    </row>
    <row r="61407" spans="1:1" ht="13.2" x14ac:dyDescent="0.25">
      <c r="A61407"/>
    </row>
    <row r="61408" spans="1:1" ht="13.2" x14ac:dyDescent="0.25">
      <c r="A61408"/>
    </row>
    <row r="61409" spans="1:1" ht="13.2" x14ac:dyDescent="0.25">
      <c r="A61409"/>
    </row>
    <row r="61410" spans="1:1" ht="13.2" x14ac:dyDescent="0.25">
      <c r="A61410"/>
    </row>
    <row r="61411" spans="1:1" ht="13.2" x14ac:dyDescent="0.25">
      <c r="A61411"/>
    </row>
    <row r="61412" spans="1:1" ht="13.2" x14ac:dyDescent="0.25">
      <c r="A61412"/>
    </row>
    <row r="61413" spans="1:1" ht="13.2" x14ac:dyDescent="0.25">
      <c r="A61413"/>
    </row>
    <row r="61414" spans="1:1" ht="13.2" x14ac:dyDescent="0.25">
      <c r="A61414"/>
    </row>
    <row r="61415" spans="1:1" ht="13.2" x14ac:dyDescent="0.25">
      <c r="A61415"/>
    </row>
    <row r="61416" spans="1:1" ht="13.2" x14ac:dyDescent="0.25">
      <c r="A61416"/>
    </row>
    <row r="61417" spans="1:1" ht="13.2" x14ac:dyDescent="0.25">
      <c r="A61417"/>
    </row>
    <row r="61418" spans="1:1" ht="13.2" x14ac:dyDescent="0.25">
      <c r="A61418"/>
    </row>
    <row r="61419" spans="1:1" ht="13.2" x14ac:dyDescent="0.25">
      <c r="A61419"/>
    </row>
    <row r="61420" spans="1:1" ht="13.2" x14ac:dyDescent="0.25">
      <c r="A61420"/>
    </row>
    <row r="61421" spans="1:1" ht="13.2" x14ac:dyDescent="0.25">
      <c r="A61421"/>
    </row>
    <row r="61422" spans="1:1" ht="13.2" x14ac:dyDescent="0.25">
      <c r="A61422"/>
    </row>
    <row r="61423" spans="1:1" ht="13.2" x14ac:dyDescent="0.25">
      <c r="A61423"/>
    </row>
    <row r="61424" spans="1:1" ht="13.2" x14ac:dyDescent="0.25">
      <c r="A61424"/>
    </row>
    <row r="61425" spans="1:1" ht="13.2" x14ac:dyDescent="0.25">
      <c r="A61425"/>
    </row>
    <row r="61426" spans="1:1" ht="13.2" x14ac:dyDescent="0.25">
      <c r="A61426"/>
    </row>
    <row r="61427" spans="1:1" ht="13.2" x14ac:dyDescent="0.25">
      <c r="A61427"/>
    </row>
    <row r="61428" spans="1:1" ht="13.2" x14ac:dyDescent="0.25">
      <c r="A61428"/>
    </row>
    <row r="61429" spans="1:1" ht="13.2" x14ac:dyDescent="0.25">
      <c r="A61429"/>
    </row>
    <row r="61430" spans="1:1" ht="13.2" x14ac:dyDescent="0.25">
      <c r="A61430"/>
    </row>
    <row r="61431" spans="1:1" ht="13.2" x14ac:dyDescent="0.25">
      <c r="A61431"/>
    </row>
    <row r="61432" spans="1:1" ht="13.2" x14ac:dyDescent="0.25">
      <c r="A61432"/>
    </row>
    <row r="61433" spans="1:1" ht="13.2" x14ac:dyDescent="0.25">
      <c r="A61433"/>
    </row>
    <row r="61434" spans="1:1" ht="13.2" x14ac:dyDescent="0.25">
      <c r="A61434"/>
    </row>
    <row r="61435" spans="1:1" ht="13.2" x14ac:dyDescent="0.25">
      <c r="A61435"/>
    </row>
    <row r="61436" spans="1:1" ht="13.2" x14ac:dyDescent="0.25">
      <c r="A61436"/>
    </row>
    <row r="61437" spans="1:1" ht="13.2" x14ac:dyDescent="0.25">
      <c r="A61437"/>
    </row>
    <row r="61438" spans="1:1" ht="13.2" x14ac:dyDescent="0.25">
      <c r="A61438"/>
    </row>
    <row r="61439" spans="1:1" ht="13.2" x14ac:dyDescent="0.25">
      <c r="A61439"/>
    </row>
    <row r="61440" spans="1:1" ht="13.2" x14ac:dyDescent="0.25">
      <c r="A61440"/>
    </row>
    <row r="61441" spans="1:1" ht="13.2" x14ac:dyDescent="0.25">
      <c r="A61441"/>
    </row>
    <row r="61442" spans="1:1" ht="13.2" x14ac:dyDescent="0.25">
      <c r="A61442"/>
    </row>
    <row r="61443" spans="1:1" ht="13.2" x14ac:dyDescent="0.25">
      <c r="A61443"/>
    </row>
    <row r="61444" spans="1:1" ht="13.2" x14ac:dyDescent="0.25">
      <c r="A61444"/>
    </row>
    <row r="61445" spans="1:1" ht="13.2" x14ac:dyDescent="0.25">
      <c r="A61445"/>
    </row>
    <row r="61446" spans="1:1" ht="13.2" x14ac:dyDescent="0.25">
      <c r="A61446"/>
    </row>
    <row r="61447" spans="1:1" ht="13.2" x14ac:dyDescent="0.25">
      <c r="A61447"/>
    </row>
    <row r="61448" spans="1:1" ht="13.2" x14ac:dyDescent="0.25">
      <c r="A61448"/>
    </row>
    <row r="61449" spans="1:1" ht="13.2" x14ac:dyDescent="0.25">
      <c r="A61449"/>
    </row>
    <row r="61450" spans="1:1" ht="13.2" x14ac:dyDescent="0.25">
      <c r="A61450"/>
    </row>
    <row r="61451" spans="1:1" ht="13.2" x14ac:dyDescent="0.25">
      <c r="A61451"/>
    </row>
    <row r="61452" spans="1:1" ht="13.2" x14ac:dyDescent="0.25">
      <c r="A61452"/>
    </row>
    <row r="61453" spans="1:1" ht="13.2" x14ac:dyDescent="0.25">
      <c r="A61453"/>
    </row>
    <row r="61454" spans="1:1" ht="13.2" x14ac:dyDescent="0.25">
      <c r="A61454"/>
    </row>
    <row r="61455" spans="1:1" ht="13.2" x14ac:dyDescent="0.25">
      <c r="A61455"/>
    </row>
    <row r="61456" spans="1:1" ht="13.2" x14ac:dyDescent="0.25">
      <c r="A61456"/>
    </row>
    <row r="61457" spans="1:1" ht="13.2" x14ac:dyDescent="0.25">
      <c r="A61457"/>
    </row>
    <row r="61458" spans="1:1" ht="13.2" x14ac:dyDescent="0.25">
      <c r="A61458"/>
    </row>
    <row r="61459" spans="1:1" ht="13.2" x14ac:dyDescent="0.25">
      <c r="A61459"/>
    </row>
    <row r="61460" spans="1:1" ht="13.2" x14ac:dyDescent="0.25">
      <c r="A61460"/>
    </row>
    <row r="61461" spans="1:1" ht="13.2" x14ac:dyDescent="0.25">
      <c r="A61461"/>
    </row>
    <row r="61462" spans="1:1" ht="13.2" x14ac:dyDescent="0.25">
      <c r="A61462"/>
    </row>
    <row r="61463" spans="1:1" ht="13.2" x14ac:dyDescent="0.25">
      <c r="A61463"/>
    </row>
    <row r="61464" spans="1:1" ht="13.2" x14ac:dyDescent="0.25">
      <c r="A61464"/>
    </row>
    <row r="61465" spans="1:1" ht="13.2" x14ac:dyDescent="0.25">
      <c r="A61465"/>
    </row>
    <row r="61466" spans="1:1" ht="13.2" x14ac:dyDescent="0.25">
      <c r="A61466"/>
    </row>
    <row r="61467" spans="1:1" ht="13.2" x14ac:dyDescent="0.25">
      <c r="A61467"/>
    </row>
    <row r="61468" spans="1:1" ht="13.2" x14ac:dyDescent="0.25">
      <c r="A61468"/>
    </row>
    <row r="61469" spans="1:1" ht="13.2" x14ac:dyDescent="0.25">
      <c r="A61469"/>
    </row>
    <row r="61470" spans="1:1" ht="13.2" x14ac:dyDescent="0.25">
      <c r="A61470"/>
    </row>
    <row r="61471" spans="1:1" ht="13.2" x14ac:dyDescent="0.25">
      <c r="A61471"/>
    </row>
    <row r="61472" spans="1:1" ht="13.2" x14ac:dyDescent="0.25">
      <c r="A61472"/>
    </row>
    <row r="61473" spans="1:1" ht="13.2" x14ac:dyDescent="0.25">
      <c r="A61473"/>
    </row>
    <row r="61474" spans="1:1" ht="13.2" x14ac:dyDescent="0.25">
      <c r="A61474"/>
    </row>
    <row r="61475" spans="1:1" ht="13.2" x14ac:dyDescent="0.25">
      <c r="A61475"/>
    </row>
    <row r="61476" spans="1:1" ht="13.2" x14ac:dyDescent="0.25">
      <c r="A61476"/>
    </row>
    <row r="61477" spans="1:1" ht="13.2" x14ac:dyDescent="0.25">
      <c r="A61477"/>
    </row>
    <row r="61478" spans="1:1" ht="13.2" x14ac:dyDescent="0.25">
      <c r="A61478"/>
    </row>
    <row r="61479" spans="1:1" ht="13.2" x14ac:dyDescent="0.25">
      <c r="A61479"/>
    </row>
    <row r="61480" spans="1:1" ht="13.2" x14ac:dyDescent="0.25">
      <c r="A61480"/>
    </row>
    <row r="61481" spans="1:1" ht="13.2" x14ac:dyDescent="0.25">
      <c r="A61481"/>
    </row>
    <row r="61482" spans="1:1" ht="13.2" x14ac:dyDescent="0.25">
      <c r="A61482"/>
    </row>
    <row r="61483" spans="1:1" ht="13.2" x14ac:dyDescent="0.25">
      <c r="A61483"/>
    </row>
    <row r="61484" spans="1:1" ht="13.2" x14ac:dyDescent="0.25">
      <c r="A61484"/>
    </row>
    <row r="61485" spans="1:1" ht="13.2" x14ac:dyDescent="0.25">
      <c r="A61485"/>
    </row>
    <row r="61486" spans="1:1" ht="13.2" x14ac:dyDescent="0.25">
      <c r="A61486"/>
    </row>
    <row r="61487" spans="1:1" ht="13.2" x14ac:dyDescent="0.25">
      <c r="A61487"/>
    </row>
    <row r="61488" spans="1:1" ht="13.2" x14ac:dyDescent="0.25">
      <c r="A61488"/>
    </row>
    <row r="61489" spans="1:1" ht="13.2" x14ac:dyDescent="0.25">
      <c r="A61489"/>
    </row>
    <row r="61490" spans="1:1" ht="13.2" x14ac:dyDescent="0.25">
      <c r="A61490"/>
    </row>
    <row r="61491" spans="1:1" ht="13.2" x14ac:dyDescent="0.25">
      <c r="A61491"/>
    </row>
    <row r="61492" spans="1:1" ht="13.2" x14ac:dyDescent="0.25">
      <c r="A61492"/>
    </row>
    <row r="61493" spans="1:1" ht="13.2" x14ac:dyDescent="0.25">
      <c r="A61493"/>
    </row>
    <row r="61494" spans="1:1" ht="13.2" x14ac:dyDescent="0.25">
      <c r="A61494"/>
    </row>
    <row r="61495" spans="1:1" ht="13.2" x14ac:dyDescent="0.25">
      <c r="A61495"/>
    </row>
    <row r="61496" spans="1:1" ht="13.2" x14ac:dyDescent="0.25">
      <c r="A61496"/>
    </row>
    <row r="61497" spans="1:1" ht="13.2" x14ac:dyDescent="0.25">
      <c r="A61497"/>
    </row>
    <row r="61498" spans="1:1" ht="13.2" x14ac:dyDescent="0.25">
      <c r="A61498"/>
    </row>
    <row r="61499" spans="1:1" ht="13.2" x14ac:dyDescent="0.25">
      <c r="A61499"/>
    </row>
    <row r="61500" spans="1:1" ht="13.2" x14ac:dyDescent="0.25">
      <c r="A61500"/>
    </row>
    <row r="61501" spans="1:1" ht="13.2" x14ac:dyDescent="0.25">
      <c r="A61501"/>
    </row>
    <row r="61502" spans="1:1" ht="13.2" x14ac:dyDescent="0.25">
      <c r="A61502"/>
    </row>
    <row r="61503" spans="1:1" ht="13.2" x14ac:dyDescent="0.25">
      <c r="A61503"/>
    </row>
    <row r="61504" spans="1:1" ht="13.2" x14ac:dyDescent="0.25">
      <c r="A61504"/>
    </row>
    <row r="61505" spans="1:1" ht="13.2" x14ac:dyDescent="0.25">
      <c r="A61505"/>
    </row>
    <row r="61506" spans="1:1" ht="13.2" x14ac:dyDescent="0.25">
      <c r="A61506"/>
    </row>
    <row r="61507" spans="1:1" ht="13.2" x14ac:dyDescent="0.25">
      <c r="A61507"/>
    </row>
    <row r="61508" spans="1:1" ht="13.2" x14ac:dyDescent="0.25">
      <c r="A61508"/>
    </row>
    <row r="61509" spans="1:1" ht="13.2" x14ac:dyDescent="0.25">
      <c r="A61509"/>
    </row>
    <row r="61510" spans="1:1" ht="13.2" x14ac:dyDescent="0.25">
      <c r="A61510"/>
    </row>
    <row r="61511" spans="1:1" ht="13.2" x14ac:dyDescent="0.25">
      <c r="A61511"/>
    </row>
    <row r="61512" spans="1:1" ht="13.2" x14ac:dyDescent="0.25">
      <c r="A61512"/>
    </row>
    <row r="61513" spans="1:1" ht="13.2" x14ac:dyDescent="0.25">
      <c r="A61513"/>
    </row>
    <row r="61514" spans="1:1" ht="13.2" x14ac:dyDescent="0.25">
      <c r="A61514"/>
    </row>
    <row r="61515" spans="1:1" ht="13.2" x14ac:dyDescent="0.25">
      <c r="A61515"/>
    </row>
    <row r="61516" spans="1:1" ht="13.2" x14ac:dyDescent="0.25">
      <c r="A61516"/>
    </row>
    <row r="61517" spans="1:1" ht="13.2" x14ac:dyDescent="0.25">
      <c r="A61517"/>
    </row>
    <row r="61518" spans="1:1" ht="13.2" x14ac:dyDescent="0.25">
      <c r="A61518"/>
    </row>
    <row r="61519" spans="1:1" ht="13.2" x14ac:dyDescent="0.25">
      <c r="A61519"/>
    </row>
    <row r="61520" spans="1:1" ht="13.2" x14ac:dyDescent="0.25">
      <c r="A61520"/>
    </row>
    <row r="61521" spans="1:1" ht="13.2" x14ac:dyDescent="0.25">
      <c r="A61521"/>
    </row>
    <row r="61522" spans="1:1" ht="13.2" x14ac:dyDescent="0.25">
      <c r="A61522"/>
    </row>
    <row r="61523" spans="1:1" ht="13.2" x14ac:dyDescent="0.25">
      <c r="A61523"/>
    </row>
    <row r="61524" spans="1:1" ht="13.2" x14ac:dyDescent="0.25">
      <c r="A61524"/>
    </row>
    <row r="61525" spans="1:1" ht="13.2" x14ac:dyDescent="0.25">
      <c r="A61525"/>
    </row>
    <row r="61526" spans="1:1" ht="13.2" x14ac:dyDescent="0.25">
      <c r="A61526"/>
    </row>
    <row r="61527" spans="1:1" ht="13.2" x14ac:dyDescent="0.25">
      <c r="A61527"/>
    </row>
    <row r="61528" spans="1:1" ht="13.2" x14ac:dyDescent="0.25">
      <c r="A61528"/>
    </row>
    <row r="61529" spans="1:1" ht="13.2" x14ac:dyDescent="0.25">
      <c r="A61529"/>
    </row>
    <row r="61530" spans="1:1" ht="13.2" x14ac:dyDescent="0.25">
      <c r="A61530"/>
    </row>
    <row r="61531" spans="1:1" ht="13.2" x14ac:dyDescent="0.25">
      <c r="A61531"/>
    </row>
    <row r="61532" spans="1:1" ht="13.2" x14ac:dyDescent="0.25">
      <c r="A61532"/>
    </row>
    <row r="61533" spans="1:1" ht="13.2" x14ac:dyDescent="0.25">
      <c r="A61533"/>
    </row>
    <row r="61534" spans="1:1" ht="13.2" x14ac:dyDescent="0.25">
      <c r="A61534"/>
    </row>
    <row r="61535" spans="1:1" ht="13.2" x14ac:dyDescent="0.25">
      <c r="A61535"/>
    </row>
    <row r="61536" spans="1:1" ht="13.2" x14ac:dyDescent="0.25">
      <c r="A61536"/>
    </row>
    <row r="61537" spans="1:1" ht="13.2" x14ac:dyDescent="0.25">
      <c r="A61537"/>
    </row>
    <row r="61538" spans="1:1" ht="13.2" x14ac:dyDescent="0.25">
      <c r="A61538"/>
    </row>
    <row r="61539" spans="1:1" ht="13.2" x14ac:dyDescent="0.25">
      <c r="A61539"/>
    </row>
    <row r="61540" spans="1:1" ht="13.2" x14ac:dyDescent="0.25">
      <c r="A61540"/>
    </row>
    <row r="61541" spans="1:1" ht="13.2" x14ac:dyDescent="0.25">
      <c r="A61541"/>
    </row>
    <row r="61542" spans="1:1" ht="13.2" x14ac:dyDescent="0.25">
      <c r="A61542"/>
    </row>
    <row r="61543" spans="1:1" ht="13.2" x14ac:dyDescent="0.25">
      <c r="A61543"/>
    </row>
    <row r="61544" spans="1:1" ht="13.2" x14ac:dyDescent="0.25">
      <c r="A61544"/>
    </row>
    <row r="61545" spans="1:1" ht="13.2" x14ac:dyDescent="0.25">
      <c r="A61545"/>
    </row>
    <row r="61546" spans="1:1" ht="13.2" x14ac:dyDescent="0.25">
      <c r="A61546"/>
    </row>
    <row r="61547" spans="1:1" ht="13.2" x14ac:dyDescent="0.25">
      <c r="A61547"/>
    </row>
    <row r="61548" spans="1:1" ht="13.2" x14ac:dyDescent="0.25">
      <c r="A61548"/>
    </row>
    <row r="61549" spans="1:1" ht="13.2" x14ac:dyDescent="0.25">
      <c r="A61549"/>
    </row>
    <row r="61550" spans="1:1" ht="13.2" x14ac:dyDescent="0.25">
      <c r="A61550"/>
    </row>
    <row r="61551" spans="1:1" ht="13.2" x14ac:dyDescent="0.25">
      <c r="A61551"/>
    </row>
    <row r="61552" spans="1:1" ht="13.2" x14ac:dyDescent="0.25">
      <c r="A61552"/>
    </row>
    <row r="61553" spans="1:1" ht="13.2" x14ac:dyDescent="0.25">
      <c r="A61553"/>
    </row>
    <row r="61554" spans="1:1" ht="13.2" x14ac:dyDescent="0.25">
      <c r="A61554"/>
    </row>
    <row r="61555" spans="1:1" ht="13.2" x14ac:dyDescent="0.25">
      <c r="A61555"/>
    </row>
    <row r="61556" spans="1:1" ht="13.2" x14ac:dyDescent="0.25">
      <c r="A61556"/>
    </row>
    <row r="61557" spans="1:1" ht="13.2" x14ac:dyDescent="0.25">
      <c r="A61557"/>
    </row>
    <row r="61558" spans="1:1" ht="13.2" x14ac:dyDescent="0.25">
      <c r="A61558"/>
    </row>
    <row r="61559" spans="1:1" ht="13.2" x14ac:dyDescent="0.25">
      <c r="A61559"/>
    </row>
    <row r="61560" spans="1:1" ht="13.2" x14ac:dyDescent="0.25">
      <c r="A61560"/>
    </row>
    <row r="61561" spans="1:1" ht="13.2" x14ac:dyDescent="0.25">
      <c r="A61561"/>
    </row>
    <row r="61562" spans="1:1" ht="13.2" x14ac:dyDescent="0.25">
      <c r="A61562"/>
    </row>
    <row r="61563" spans="1:1" ht="13.2" x14ac:dyDescent="0.25">
      <c r="A61563"/>
    </row>
    <row r="61564" spans="1:1" ht="13.2" x14ac:dyDescent="0.25">
      <c r="A61564"/>
    </row>
    <row r="61565" spans="1:1" ht="13.2" x14ac:dyDescent="0.25">
      <c r="A61565"/>
    </row>
    <row r="61566" spans="1:1" ht="13.2" x14ac:dyDescent="0.25">
      <c r="A61566"/>
    </row>
    <row r="61567" spans="1:1" ht="13.2" x14ac:dyDescent="0.25">
      <c r="A61567"/>
    </row>
    <row r="61568" spans="1:1" ht="13.2" x14ac:dyDescent="0.25">
      <c r="A61568"/>
    </row>
    <row r="61569" spans="1:1" ht="13.2" x14ac:dyDescent="0.25">
      <c r="A61569"/>
    </row>
    <row r="61570" spans="1:1" ht="13.2" x14ac:dyDescent="0.25">
      <c r="A61570"/>
    </row>
    <row r="61571" spans="1:1" ht="13.2" x14ac:dyDescent="0.25">
      <c r="A61571"/>
    </row>
    <row r="61572" spans="1:1" ht="13.2" x14ac:dyDescent="0.25">
      <c r="A61572"/>
    </row>
    <row r="61573" spans="1:1" ht="13.2" x14ac:dyDescent="0.25">
      <c r="A61573"/>
    </row>
    <row r="61574" spans="1:1" ht="13.2" x14ac:dyDescent="0.25">
      <c r="A61574"/>
    </row>
    <row r="61575" spans="1:1" ht="13.2" x14ac:dyDescent="0.25">
      <c r="A61575"/>
    </row>
    <row r="61576" spans="1:1" ht="13.2" x14ac:dyDescent="0.25">
      <c r="A61576"/>
    </row>
    <row r="61577" spans="1:1" ht="13.2" x14ac:dyDescent="0.25">
      <c r="A61577"/>
    </row>
    <row r="61578" spans="1:1" ht="13.2" x14ac:dyDescent="0.25">
      <c r="A61578"/>
    </row>
    <row r="61579" spans="1:1" ht="13.2" x14ac:dyDescent="0.25">
      <c r="A61579"/>
    </row>
    <row r="61580" spans="1:1" ht="13.2" x14ac:dyDescent="0.25">
      <c r="A61580"/>
    </row>
    <row r="61581" spans="1:1" ht="13.2" x14ac:dyDescent="0.25">
      <c r="A61581"/>
    </row>
    <row r="61582" spans="1:1" ht="13.2" x14ac:dyDescent="0.25">
      <c r="A61582"/>
    </row>
    <row r="61583" spans="1:1" ht="13.2" x14ac:dyDescent="0.25">
      <c r="A61583"/>
    </row>
    <row r="61584" spans="1:1" ht="13.2" x14ac:dyDescent="0.25">
      <c r="A61584"/>
    </row>
    <row r="61585" spans="1:1" ht="13.2" x14ac:dyDescent="0.25">
      <c r="A61585"/>
    </row>
    <row r="61586" spans="1:1" ht="13.2" x14ac:dyDescent="0.25">
      <c r="A61586"/>
    </row>
    <row r="61587" spans="1:1" ht="13.2" x14ac:dyDescent="0.25">
      <c r="A61587"/>
    </row>
    <row r="61588" spans="1:1" ht="13.2" x14ac:dyDescent="0.25">
      <c r="A61588"/>
    </row>
    <row r="61589" spans="1:1" ht="13.2" x14ac:dyDescent="0.25">
      <c r="A61589"/>
    </row>
    <row r="61590" spans="1:1" ht="13.2" x14ac:dyDescent="0.25">
      <c r="A61590"/>
    </row>
    <row r="61591" spans="1:1" ht="13.2" x14ac:dyDescent="0.25">
      <c r="A61591"/>
    </row>
    <row r="61592" spans="1:1" ht="13.2" x14ac:dyDescent="0.25">
      <c r="A61592"/>
    </row>
    <row r="61593" spans="1:1" ht="13.2" x14ac:dyDescent="0.25">
      <c r="A61593"/>
    </row>
    <row r="61594" spans="1:1" ht="13.2" x14ac:dyDescent="0.25">
      <c r="A61594"/>
    </row>
    <row r="61595" spans="1:1" ht="13.2" x14ac:dyDescent="0.25">
      <c r="A61595"/>
    </row>
    <row r="61596" spans="1:1" ht="13.2" x14ac:dyDescent="0.25">
      <c r="A61596"/>
    </row>
    <row r="61597" spans="1:1" ht="13.2" x14ac:dyDescent="0.25">
      <c r="A61597"/>
    </row>
    <row r="61598" spans="1:1" ht="13.2" x14ac:dyDescent="0.25">
      <c r="A61598"/>
    </row>
    <row r="61599" spans="1:1" ht="13.2" x14ac:dyDescent="0.25">
      <c r="A61599"/>
    </row>
    <row r="61600" spans="1:1" ht="13.2" x14ac:dyDescent="0.25">
      <c r="A61600"/>
    </row>
    <row r="61601" spans="1:1" ht="13.2" x14ac:dyDescent="0.25">
      <c r="A61601"/>
    </row>
    <row r="61602" spans="1:1" ht="13.2" x14ac:dyDescent="0.25">
      <c r="A61602"/>
    </row>
    <row r="61603" spans="1:1" ht="13.2" x14ac:dyDescent="0.25">
      <c r="A61603"/>
    </row>
    <row r="61604" spans="1:1" ht="13.2" x14ac:dyDescent="0.25">
      <c r="A61604"/>
    </row>
    <row r="61605" spans="1:1" ht="13.2" x14ac:dyDescent="0.25">
      <c r="A61605"/>
    </row>
    <row r="61606" spans="1:1" ht="13.2" x14ac:dyDescent="0.25">
      <c r="A61606"/>
    </row>
    <row r="61607" spans="1:1" ht="13.2" x14ac:dyDescent="0.25">
      <c r="A61607"/>
    </row>
    <row r="61608" spans="1:1" ht="13.2" x14ac:dyDescent="0.25">
      <c r="A61608"/>
    </row>
    <row r="61609" spans="1:1" ht="13.2" x14ac:dyDescent="0.25">
      <c r="A61609"/>
    </row>
    <row r="61610" spans="1:1" ht="13.2" x14ac:dyDescent="0.25">
      <c r="A61610"/>
    </row>
    <row r="61611" spans="1:1" ht="13.2" x14ac:dyDescent="0.25">
      <c r="A61611"/>
    </row>
    <row r="61612" spans="1:1" ht="13.2" x14ac:dyDescent="0.25">
      <c r="A61612"/>
    </row>
    <row r="61613" spans="1:1" ht="13.2" x14ac:dyDescent="0.25">
      <c r="A61613"/>
    </row>
    <row r="61614" spans="1:1" ht="13.2" x14ac:dyDescent="0.25">
      <c r="A61614"/>
    </row>
    <row r="61615" spans="1:1" ht="13.2" x14ac:dyDescent="0.25">
      <c r="A61615"/>
    </row>
    <row r="61616" spans="1:1" ht="13.2" x14ac:dyDescent="0.25">
      <c r="A61616"/>
    </row>
    <row r="61617" spans="1:1" ht="13.2" x14ac:dyDescent="0.25">
      <c r="A61617"/>
    </row>
    <row r="61618" spans="1:1" ht="13.2" x14ac:dyDescent="0.25">
      <c r="A61618"/>
    </row>
    <row r="61619" spans="1:1" ht="13.2" x14ac:dyDescent="0.25">
      <c r="A61619"/>
    </row>
    <row r="61620" spans="1:1" ht="13.2" x14ac:dyDescent="0.25">
      <c r="A61620"/>
    </row>
    <row r="61621" spans="1:1" ht="13.2" x14ac:dyDescent="0.25">
      <c r="A61621"/>
    </row>
    <row r="61622" spans="1:1" ht="13.2" x14ac:dyDescent="0.25">
      <c r="A61622"/>
    </row>
    <row r="61623" spans="1:1" ht="13.2" x14ac:dyDescent="0.25">
      <c r="A61623"/>
    </row>
    <row r="61624" spans="1:1" ht="13.2" x14ac:dyDescent="0.25">
      <c r="A61624"/>
    </row>
    <row r="61625" spans="1:1" ht="13.2" x14ac:dyDescent="0.25">
      <c r="A61625"/>
    </row>
    <row r="61626" spans="1:1" ht="13.2" x14ac:dyDescent="0.25">
      <c r="A61626"/>
    </row>
    <row r="61627" spans="1:1" ht="13.2" x14ac:dyDescent="0.25">
      <c r="A61627"/>
    </row>
    <row r="61628" spans="1:1" ht="13.2" x14ac:dyDescent="0.25">
      <c r="A61628"/>
    </row>
    <row r="61629" spans="1:1" ht="13.2" x14ac:dyDescent="0.25">
      <c r="A61629"/>
    </row>
    <row r="61630" spans="1:1" ht="13.2" x14ac:dyDescent="0.25">
      <c r="A61630"/>
    </row>
    <row r="61631" spans="1:1" ht="13.2" x14ac:dyDescent="0.25">
      <c r="A61631"/>
    </row>
    <row r="61632" spans="1:1" ht="13.2" x14ac:dyDescent="0.25">
      <c r="A61632"/>
    </row>
    <row r="61633" spans="1:1" ht="13.2" x14ac:dyDescent="0.25">
      <c r="A61633"/>
    </row>
    <row r="61634" spans="1:1" ht="13.2" x14ac:dyDescent="0.25">
      <c r="A61634"/>
    </row>
    <row r="61635" spans="1:1" ht="13.2" x14ac:dyDescent="0.25">
      <c r="A61635"/>
    </row>
    <row r="61636" spans="1:1" ht="13.2" x14ac:dyDescent="0.25">
      <c r="A61636"/>
    </row>
    <row r="61637" spans="1:1" ht="13.2" x14ac:dyDescent="0.25">
      <c r="A61637"/>
    </row>
    <row r="61638" spans="1:1" ht="13.2" x14ac:dyDescent="0.25">
      <c r="A61638"/>
    </row>
    <row r="61639" spans="1:1" ht="13.2" x14ac:dyDescent="0.25">
      <c r="A61639"/>
    </row>
    <row r="61640" spans="1:1" ht="13.2" x14ac:dyDescent="0.25">
      <c r="A61640"/>
    </row>
    <row r="61641" spans="1:1" ht="13.2" x14ac:dyDescent="0.25">
      <c r="A61641"/>
    </row>
    <row r="61642" spans="1:1" ht="13.2" x14ac:dyDescent="0.25">
      <c r="A61642"/>
    </row>
    <row r="61643" spans="1:1" ht="13.2" x14ac:dyDescent="0.25">
      <c r="A61643"/>
    </row>
    <row r="61644" spans="1:1" ht="13.2" x14ac:dyDescent="0.25">
      <c r="A61644"/>
    </row>
    <row r="61645" spans="1:1" ht="13.2" x14ac:dyDescent="0.25">
      <c r="A61645"/>
    </row>
    <row r="61646" spans="1:1" ht="13.2" x14ac:dyDescent="0.25">
      <c r="A61646"/>
    </row>
    <row r="61647" spans="1:1" ht="13.2" x14ac:dyDescent="0.25">
      <c r="A61647"/>
    </row>
    <row r="61648" spans="1:1" ht="13.2" x14ac:dyDescent="0.25">
      <c r="A61648"/>
    </row>
    <row r="61649" spans="1:1" ht="13.2" x14ac:dyDescent="0.25">
      <c r="A61649"/>
    </row>
    <row r="61650" spans="1:1" ht="13.2" x14ac:dyDescent="0.25">
      <c r="A61650"/>
    </row>
    <row r="61651" spans="1:1" ht="13.2" x14ac:dyDescent="0.25">
      <c r="A61651"/>
    </row>
    <row r="61652" spans="1:1" ht="13.2" x14ac:dyDescent="0.25">
      <c r="A61652"/>
    </row>
    <row r="61653" spans="1:1" ht="13.2" x14ac:dyDescent="0.25">
      <c r="A61653"/>
    </row>
    <row r="61654" spans="1:1" ht="13.2" x14ac:dyDescent="0.25">
      <c r="A61654"/>
    </row>
    <row r="61655" spans="1:1" ht="13.2" x14ac:dyDescent="0.25">
      <c r="A61655"/>
    </row>
    <row r="61656" spans="1:1" ht="13.2" x14ac:dyDescent="0.25">
      <c r="A61656"/>
    </row>
    <row r="61657" spans="1:1" ht="13.2" x14ac:dyDescent="0.25">
      <c r="A61657"/>
    </row>
    <row r="61658" spans="1:1" ht="13.2" x14ac:dyDescent="0.25">
      <c r="A61658"/>
    </row>
    <row r="61659" spans="1:1" ht="13.2" x14ac:dyDescent="0.25">
      <c r="A61659"/>
    </row>
    <row r="61660" spans="1:1" ht="13.2" x14ac:dyDescent="0.25">
      <c r="A61660"/>
    </row>
    <row r="61661" spans="1:1" ht="13.2" x14ac:dyDescent="0.25">
      <c r="A61661"/>
    </row>
    <row r="61662" spans="1:1" ht="13.2" x14ac:dyDescent="0.25">
      <c r="A61662"/>
    </row>
    <row r="61663" spans="1:1" ht="13.2" x14ac:dyDescent="0.25">
      <c r="A61663"/>
    </row>
    <row r="61664" spans="1:1" ht="13.2" x14ac:dyDescent="0.25">
      <c r="A61664"/>
    </row>
    <row r="61665" spans="1:1" ht="13.2" x14ac:dyDescent="0.25">
      <c r="A61665"/>
    </row>
    <row r="61666" spans="1:1" ht="13.2" x14ac:dyDescent="0.25">
      <c r="A61666"/>
    </row>
    <row r="61667" spans="1:1" ht="13.2" x14ac:dyDescent="0.25">
      <c r="A61667"/>
    </row>
    <row r="61668" spans="1:1" ht="13.2" x14ac:dyDescent="0.25">
      <c r="A61668"/>
    </row>
    <row r="61669" spans="1:1" ht="13.2" x14ac:dyDescent="0.25">
      <c r="A61669"/>
    </row>
    <row r="61670" spans="1:1" ht="13.2" x14ac:dyDescent="0.25">
      <c r="A61670"/>
    </row>
    <row r="61671" spans="1:1" ht="13.2" x14ac:dyDescent="0.25">
      <c r="A61671"/>
    </row>
    <row r="61672" spans="1:1" ht="13.2" x14ac:dyDescent="0.25">
      <c r="A61672"/>
    </row>
    <row r="61673" spans="1:1" ht="13.2" x14ac:dyDescent="0.25">
      <c r="A61673"/>
    </row>
    <row r="61674" spans="1:1" ht="13.2" x14ac:dyDescent="0.25">
      <c r="A61674"/>
    </row>
    <row r="61675" spans="1:1" ht="13.2" x14ac:dyDescent="0.25">
      <c r="A61675"/>
    </row>
    <row r="61676" spans="1:1" ht="13.2" x14ac:dyDescent="0.25">
      <c r="A61676"/>
    </row>
    <row r="61677" spans="1:1" ht="13.2" x14ac:dyDescent="0.25">
      <c r="A61677"/>
    </row>
    <row r="61678" spans="1:1" ht="13.2" x14ac:dyDescent="0.25">
      <c r="A61678"/>
    </row>
    <row r="61679" spans="1:1" ht="13.2" x14ac:dyDescent="0.25">
      <c r="A61679"/>
    </row>
    <row r="61680" spans="1:1" ht="13.2" x14ac:dyDescent="0.25">
      <c r="A61680"/>
    </row>
    <row r="61681" spans="1:1" ht="13.2" x14ac:dyDescent="0.25">
      <c r="A61681"/>
    </row>
    <row r="61682" spans="1:1" ht="13.2" x14ac:dyDescent="0.25">
      <c r="A61682"/>
    </row>
    <row r="61683" spans="1:1" ht="13.2" x14ac:dyDescent="0.25">
      <c r="A61683"/>
    </row>
    <row r="61684" spans="1:1" ht="13.2" x14ac:dyDescent="0.25">
      <c r="A61684"/>
    </row>
    <row r="61685" spans="1:1" ht="13.2" x14ac:dyDescent="0.25">
      <c r="A61685"/>
    </row>
    <row r="61686" spans="1:1" ht="13.2" x14ac:dyDescent="0.25">
      <c r="A61686"/>
    </row>
    <row r="61687" spans="1:1" ht="13.2" x14ac:dyDescent="0.25">
      <c r="A61687"/>
    </row>
    <row r="61688" spans="1:1" ht="13.2" x14ac:dyDescent="0.25">
      <c r="A61688"/>
    </row>
    <row r="61689" spans="1:1" ht="13.2" x14ac:dyDescent="0.25">
      <c r="A61689"/>
    </row>
    <row r="61690" spans="1:1" ht="13.2" x14ac:dyDescent="0.25">
      <c r="A61690"/>
    </row>
    <row r="61691" spans="1:1" ht="13.2" x14ac:dyDescent="0.25">
      <c r="A61691"/>
    </row>
    <row r="61692" spans="1:1" ht="13.2" x14ac:dyDescent="0.25">
      <c r="A61692"/>
    </row>
    <row r="61693" spans="1:1" ht="13.2" x14ac:dyDescent="0.25">
      <c r="A61693"/>
    </row>
    <row r="61694" spans="1:1" ht="13.2" x14ac:dyDescent="0.25">
      <c r="A61694"/>
    </row>
    <row r="61695" spans="1:1" ht="13.2" x14ac:dyDescent="0.25">
      <c r="A61695"/>
    </row>
    <row r="61696" spans="1:1" ht="13.2" x14ac:dyDescent="0.25">
      <c r="A61696"/>
    </row>
    <row r="61697" spans="1:1" ht="13.2" x14ac:dyDescent="0.25">
      <c r="A61697"/>
    </row>
    <row r="61698" spans="1:1" ht="13.2" x14ac:dyDescent="0.25">
      <c r="A61698"/>
    </row>
    <row r="61699" spans="1:1" ht="13.2" x14ac:dyDescent="0.25">
      <c r="A61699"/>
    </row>
    <row r="61700" spans="1:1" ht="13.2" x14ac:dyDescent="0.25">
      <c r="A61700"/>
    </row>
    <row r="61701" spans="1:1" ht="13.2" x14ac:dyDescent="0.25">
      <c r="A61701"/>
    </row>
    <row r="61702" spans="1:1" ht="13.2" x14ac:dyDescent="0.25">
      <c r="A61702"/>
    </row>
    <row r="61703" spans="1:1" ht="13.2" x14ac:dyDescent="0.25">
      <c r="A61703"/>
    </row>
    <row r="61704" spans="1:1" ht="13.2" x14ac:dyDescent="0.25">
      <c r="A61704"/>
    </row>
    <row r="61705" spans="1:1" ht="13.2" x14ac:dyDescent="0.25">
      <c r="A61705"/>
    </row>
    <row r="61706" spans="1:1" ht="13.2" x14ac:dyDescent="0.25">
      <c r="A61706"/>
    </row>
    <row r="61707" spans="1:1" ht="13.2" x14ac:dyDescent="0.25">
      <c r="A61707"/>
    </row>
    <row r="61708" spans="1:1" ht="13.2" x14ac:dyDescent="0.25">
      <c r="A61708"/>
    </row>
    <row r="61709" spans="1:1" ht="13.2" x14ac:dyDescent="0.25">
      <c r="A61709"/>
    </row>
    <row r="61710" spans="1:1" ht="13.2" x14ac:dyDescent="0.25">
      <c r="A61710"/>
    </row>
    <row r="61711" spans="1:1" ht="13.2" x14ac:dyDescent="0.25">
      <c r="A61711"/>
    </row>
    <row r="61712" spans="1:1" ht="13.2" x14ac:dyDescent="0.25">
      <c r="A61712"/>
    </row>
    <row r="61713" spans="1:1" ht="13.2" x14ac:dyDescent="0.25">
      <c r="A61713"/>
    </row>
    <row r="61714" spans="1:1" ht="13.2" x14ac:dyDescent="0.25">
      <c r="A61714"/>
    </row>
    <row r="61715" spans="1:1" ht="13.2" x14ac:dyDescent="0.25">
      <c r="A61715"/>
    </row>
    <row r="61716" spans="1:1" ht="13.2" x14ac:dyDescent="0.25">
      <c r="A61716"/>
    </row>
    <row r="61717" spans="1:1" ht="13.2" x14ac:dyDescent="0.25">
      <c r="A61717"/>
    </row>
    <row r="61718" spans="1:1" ht="13.2" x14ac:dyDescent="0.25">
      <c r="A61718"/>
    </row>
    <row r="61719" spans="1:1" ht="13.2" x14ac:dyDescent="0.25">
      <c r="A61719"/>
    </row>
    <row r="61720" spans="1:1" ht="13.2" x14ac:dyDescent="0.25">
      <c r="A61720"/>
    </row>
    <row r="61721" spans="1:1" ht="13.2" x14ac:dyDescent="0.25">
      <c r="A61721"/>
    </row>
    <row r="61722" spans="1:1" ht="13.2" x14ac:dyDescent="0.25">
      <c r="A61722"/>
    </row>
    <row r="61723" spans="1:1" ht="13.2" x14ac:dyDescent="0.25">
      <c r="A61723"/>
    </row>
    <row r="61724" spans="1:1" ht="13.2" x14ac:dyDescent="0.25">
      <c r="A61724"/>
    </row>
    <row r="61725" spans="1:1" ht="13.2" x14ac:dyDescent="0.25">
      <c r="A61725"/>
    </row>
    <row r="61726" spans="1:1" ht="13.2" x14ac:dyDescent="0.25">
      <c r="A61726"/>
    </row>
    <row r="61727" spans="1:1" ht="13.2" x14ac:dyDescent="0.25">
      <c r="A61727"/>
    </row>
    <row r="61728" spans="1:1" ht="13.2" x14ac:dyDescent="0.25">
      <c r="A61728"/>
    </row>
    <row r="61729" spans="1:1" ht="13.2" x14ac:dyDescent="0.25">
      <c r="A61729"/>
    </row>
    <row r="61730" spans="1:1" ht="13.2" x14ac:dyDescent="0.25">
      <c r="A61730"/>
    </row>
    <row r="61731" spans="1:1" ht="13.2" x14ac:dyDescent="0.25">
      <c r="A61731"/>
    </row>
    <row r="61732" spans="1:1" ht="13.2" x14ac:dyDescent="0.25">
      <c r="A61732"/>
    </row>
    <row r="61733" spans="1:1" ht="13.2" x14ac:dyDescent="0.25">
      <c r="A61733"/>
    </row>
    <row r="61734" spans="1:1" ht="13.2" x14ac:dyDescent="0.25">
      <c r="A61734"/>
    </row>
    <row r="61735" spans="1:1" ht="13.2" x14ac:dyDescent="0.25">
      <c r="A61735"/>
    </row>
    <row r="61736" spans="1:1" ht="13.2" x14ac:dyDescent="0.25">
      <c r="A61736"/>
    </row>
    <row r="61737" spans="1:1" ht="13.2" x14ac:dyDescent="0.25">
      <c r="A61737"/>
    </row>
    <row r="61738" spans="1:1" ht="13.2" x14ac:dyDescent="0.25">
      <c r="A61738"/>
    </row>
    <row r="61739" spans="1:1" ht="13.2" x14ac:dyDescent="0.25">
      <c r="A61739"/>
    </row>
    <row r="61740" spans="1:1" ht="13.2" x14ac:dyDescent="0.25">
      <c r="A61740"/>
    </row>
    <row r="61741" spans="1:1" ht="13.2" x14ac:dyDescent="0.25">
      <c r="A61741"/>
    </row>
    <row r="61742" spans="1:1" ht="13.2" x14ac:dyDescent="0.25">
      <c r="A61742"/>
    </row>
    <row r="61743" spans="1:1" ht="13.2" x14ac:dyDescent="0.25">
      <c r="A61743"/>
    </row>
    <row r="61744" spans="1:1" ht="13.2" x14ac:dyDescent="0.25">
      <c r="A61744"/>
    </row>
    <row r="61745" spans="1:1" ht="13.2" x14ac:dyDescent="0.25">
      <c r="A61745"/>
    </row>
    <row r="61746" spans="1:1" ht="13.2" x14ac:dyDescent="0.25">
      <c r="A61746"/>
    </row>
    <row r="61747" spans="1:1" ht="13.2" x14ac:dyDescent="0.25">
      <c r="A61747"/>
    </row>
    <row r="61748" spans="1:1" ht="13.2" x14ac:dyDescent="0.25">
      <c r="A61748"/>
    </row>
    <row r="61749" spans="1:1" ht="13.2" x14ac:dyDescent="0.25">
      <c r="A61749"/>
    </row>
    <row r="61750" spans="1:1" ht="13.2" x14ac:dyDescent="0.25">
      <c r="A61750"/>
    </row>
    <row r="61751" spans="1:1" ht="13.2" x14ac:dyDescent="0.25">
      <c r="A61751"/>
    </row>
    <row r="61752" spans="1:1" ht="13.2" x14ac:dyDescent="0.25">
      <c r="A61752"/>
    </row>
    <row r="61753" spans="1:1" ht="13.2" x14ac:dyDescent="0.25">
      <c r="A61753"/>
    </row>
    <row r="61754" spans="1:1" ht="13.2" x14ac:dyDescent="0.25">
      <c r="A61754"/>
    </row>
    <row r="61755" spans="1:1" ht="13.2" x14ac:dyDescent="0.25">
      <c r="A61755"/>
    </row>
    <row r="61756" spans="1:1" ht="13.2" x14ac:dyDescent="0.25">
      <c r="A61756"/>
    </row>
    <row r="61757" spans="1:1" ht="13.2" x14ac:dyDescent="0.25">
      <c r="A61757"/>
    </row>
    <row r="61758" spans="1:1" ht="13.2" x14ac:dyDescent="0.25">
      <c r="A61758"/>
    </row>
    <row r="61759" spans="1:1" ht="13.2" x14ac:dyDescent="0.25">
      <c r="A61759"/>
    </row>
    <row r="61760" spans="1:1" ht="13.2" x14ac:dyDescent="0.25">
      <c r="A61760"/>
    </row>
    <row r="61761" spans="1:1" ht="13.2" x14ac:dyDescent="0.25">
      <c r="A61761"/>
    </row>
    <row r="61762" spans="1:1" ht="13.2" x14ac:dyDescent="0.25">
      <c r="A61762"/>
    </row>
    <row r="61763" spans="1:1" ht="13.2" x14ac:dyDescent="0.25">
      <c r="A61763"/>
    </row>
    <row r="61764" spans="1:1" ht="13.2" x14ac:dyDescent="0.25">
      <c r="A61764"/>
    </row>
    <row r="61765" spans="1:1" ht="13.2" x14ac:dyDescent="0.25">
      <c r="A61765"/>
    </row>
    <row r="61766" spans="1:1" ht="13.2" x14ac:dyDescent="0.25">
      <c r="A61766"/>
    </row>
    <row r="61767" spans="1:1" ht="13.2" x14ac:dyDescent="0.25">
      <c r="A61767"/>
    </row>
    <row r="61768" spans="1:1" ht="13.2" x14ac:dyDescent="0.25">
      <c r="A61768"/>
    </row>
    <row r="61769" spans="1:1" ht="13.2" x14ac:dyDescent="0.25">
      <c r="A61769"/>
    </row>
    <row r="61770" spans="1:1" ht="13.2" x14ac:dyDescent="0.25">
      <c r="A61770"/>
    </row>
    <row r="61771" spans="1:1" ht="13.2" x14ac:dyDescent="0.25">
      <c r="A61771"/>
    </row>
    <row r="61772" spans="1:1" ht="13.2" x14ac:dyDescent="0.25">
      <c r="A61772"/>
    </row>
    <row r="61773" spans="1:1" ht="13.2" x14ac:dyDescent="0.25">
      <c r="A61773"/>
    </row>
    <row r="61774" spans="1:1" ht="13.2" x14ac:dyDescent="0.25">
      <c r="A61774"/>
    </row>
    <row r="61775" spans="1:1" ht="13.2" x14ac:dyDescent="0.25">
      <c r="A61775"/>
    </row>
    <row r="61776" spans="1:1" ht="13.2" x14ac:dyDescent="0.25">
      <c r="A61776"/>
    </row>
    <row r="61777" spans="1:1" ht="13.2" x14ac:dyDescent="0.25">
      <c r="A61777"/>
    </row>
    <row r="61778" spans="1:1" ht="13.2" x14ac:dyDescent="0.25">
      <c r="A61778"/>
    </row>
    <row r="61779" spans="1:1" ht="13.2" x14ac:dyDescent="0.25">
      <c r="A61779"/>
    </row>
    <row r="61780" spans="1:1" ht="13.2" x14ac:dyDescent="0.25">
      <c r="A61780"/>
    </row>
    <row r="61781" spans="1:1" ht="13.2" x14ac:dyDescent="0.25">
      <c r="A61781"/>
    </row>
    <row r="61782" spans="1:1" ht="13.2" x14ac:dyDescent="0.25">
      <c r="A61782"/>
    </row>
    <row r="61783" spans="1:1" ht="13.2" x14ac:dyDescent="0.25">
      <c r="A61783"/>
    </row>
    <row r="61784" spans="1:1" ht="13.2" x14ac:dyDescent="0.25">
      <c r="A61784"/>
    </row>
    <row r="61785" spans="1:1" ht="13.2" x14ac:dyDescent="0.25">
      <c r="A61785"/>
    </row>
    <row r="61786" spans="1:1" ht="13.2" x14ac:dyDescent="0.25">
      <c r="A61786"/>
    </row>
    <row r="61787" spans="1:1" ht="13.2" x14ac:dyDescent="0.25">
      <c r="A61787"/>
    </row>
    <row r="61788" spans="1:1" ht="13.2" x14ac:dyDescent="0.25">
      <c r="A61788"/>
    </row>
    <row r="61789" spans="1:1" ht="13.2" x14ac:dyDescent="0.25">
      <c r="A61789"/>
    </row>
    <row r="61790" spans="1:1" ht="13.2" x14ac:dyDescent="0.25">
      <c r="A61790"/>
    </row>
    <row r="61791" spans="1:1" ht="13.2" x14ac:dyDescent="0.25">
      <c r="A61791"/>
    </row>
    <row r="61792" spans="1:1" ht="13.2" x14ac:dyDescent="0.25">
      <c r="A61792"/>
    </row>
    <row r="61793" spans="1:1" ht="13.2" x14ac:dyDescent="0.25">
      <c r="A61793"/>
    </row>
    <row r="61794" spans="1:1" ht="13.2" x14ac:dyDescent="0.25">
      <c r="A61794"/>
    </row>
    <row r="61795" spans="1:1" ht="13.2" x14ac:dyDescent="0.25">
      <c r="A61795"/>
    </row>
    <row r="61796" spans="1:1" ht="13.2" x14ac:dyDescent="0.25">
      <c r="A61796"/>
    </row>
    <row r="61797" spans="1:1" ht="13.2" x14ac:dyDescent="0.25">
      <c r="A61797"/>
    </row>
    <row r="61798" spans="1:1" ht="13.2" x14ac:dyDescent="0.25">
      <c r="A61798"/>
    </row>
    <row r="61799" spans="1:1" ht="13.2" x14ac:dyDescent="0.25">
      <c r="A61799"/>
    </row>
    <row r="61800" spans="1:1" ht="13.2" x14ac:dyDescent="0.25">
      <c r="A61800"/>
    </row>
    <row r="61801" spans="1:1" ht="13.2" x14ac:dyDescent="0.25">
      <c r="A61801"/>
    </row>
    <row r="61802" spans="1:1" ht="13.2" x14ac:dyDescent="0.25">
      <c r="A61802"/>
    </row>
    <row r="61803" spans="1:1" ht="13.2" x14ac:dyDescent="0.25">
      <c r="A61803"/>
    </row>
    <row r="61804" spans="1:1" ht="13.2" x14ac:dyDescent="0.25">
      <c r="A61804"/>
    </row>
    <row r="61805" spans="1:1" ht="13.2" x14ac:dyDescent="0.25">
      <c r="A61805"/>
    </row>
    <row r="61806" spans="1:1" ht="13.2" x14ac:dyDescent="0.25">
      <c r="A61806"/>
    </row>
    <row r="61807" spans="1:1" ht="13.2" x14ac:dyDescent="0.25">
      <c r="A61807"/>
    </row>
    <row r="61808" spans="1:1" ht="13.2" x14ac:dyDescent="0.25">
      <c r="A61808"/>
    </row>
    <row r="61809" spans="1:1" ht="13.2" x14ac:dyDescent="0.25">
      <c r="A61809"/>
    </row>
    <row r="61810" spans="1:1" ht="13.2" x14ac:dyDescent="0.25">
      <c r="A61810"/>
    </row>
    <row r="61811" spans="1:1" ht="13.2" x14ac:dyDescent="0.25">
      <c r="A61811"/>
    </row>
    <row r="61812" spans="1:1" ht="13.2" x14ac:dyDescent="0.25">
      <c r="A61812"/>
    </row>
    <row r="61813" spans="1:1" ht="13.2" x14ac:dyDescent="0.25">
      <c r="A61813"/>
    </row>
    <row r="61814" spans="1:1" ht="13.2" x14ac:dyDescent="0.25">
      <c r="A61814"/>
    </row>
    <row r="61815" spans="1:1" ht="13.2" x14ac:dyDescent="0.25">
      <c r="A61815"/>
    </row>
    <row r="61816" spans="1:1" ht="13.2" x14ac:dyDescent="0.25">
      <c r="A61816"/>
    </row>
    <row r="61817" spans="1:1" ht="13.2" x14ac:dyDescent="0.25">
      <c r="A61817"/>
    </row>
    <row r="61818" spans="1:1" ht="13.2" x14ac:dyDescent="0.25">
      <c r="A61818"/>
    </row>
    <row r="61819" spans="1:1" ht="13.2" x14ac:dyDescent="0.25">
      <c r="A61819"/>
    </row>
    <row r="61820" spans="1:1" ht="13.2" x14ac:dyDescent="0.25">
      <c r="A61820"/>
    </row>
    <row r="61821" spans="1:1" ht="13.2" x14ac:dyDescent="0.25">
      <c r="A61821"/>
    </row>
    <row r="61822" spans="1:1" ht="13.2" x14ac:dyDescent="0.25">
      <c r="A61822"/>
    </row>
    <row r="61823" spans="1:1" ht="13.2" x14ac:dyDescent="0.25">
      <c r="A61823"/>
    </row>
    <row r="61824" spans="1:1" ht="13.2" x14ac:dyDescent="0.25">
      <c r="A61824"/>
    </row>
    <row r="61825" spans="1:1" ht="13.2" x14ac:dyDescent="0.25">
      <c r="A61825"/>
    </row>
    <row r="61826" spans="1:1" ht="13.2" x14ac:dyDescent="0.25">
      <c r="A61826"/>
    </row>
    <row r="61827" spans="1:1" ht="13.2" x14ac:dyDescent="0.25">
      <c r="A61827"/>
    </row>
    <row r="61828" spans="1:1" ht="13.2" x14ac:dyDescent="0.25">
      <c r="A61828"/>
    </row>
    <row r="61829" spans="1:1" ht="13.2" x14ac:dyDescent="0.25">
      <c r="A61829"/>
    </row>
    <row r="61830" spans="1:1" ht="13.2" x14ac:dyDescent="0.25">
      <c r="A61830"/>
    </row>
    <row r="61831" spans="1:1" ht="13.2" x14ac:dyDescent="0.25">
      <c r="A61831"/>
    </row>
    <row r="61832" spans="1:1" ht="13.2" x14ac:dyDescent="0.25">
      <c r="A61832"/>
    </row>
    <row r="61833" spans="1:1" ht="13.2" x14ac:dyDescent="0.25">
      <c r="A61833"/>
    </row>
    <row r="61834" spans="1:1" ht="13.2" x14ac:dyDescent="0.25">
      <c r="A61834"/>
    </row>
    <row r="61835" spans="1:1" ht="13.2" x14ac:dyDescent="0.25">
      <c r="A61835"/>
    </row>
    <row r="61836" spans="1:1" ht="13.2" x14ac:dyDescent="0.25">
      <c r="A61836"/>
    </row>
    <row r="61837" spans="1:1" ht="13.2" x14ac:dyDescent="0.25">
      <c r="A61837"/>
    </row>
    <row r="61838" spans="1:1" ht="13.2" x14ac:dyDescent="0.25">
      <c r="A61838"/>
    </row>
    <row r="61839" spans="1:1" ht="13.2" x14ac:dyDescent="0.25">
      <c r="A61839"/>
    </row>
    <row r="61840" spans="1:1" ht="13.2" x14ac:dyDescent="0.25">
      <c r="A61840"/>
    </row>
    <row r="61841" spans="1:1" ht="13.2" x14ac:dyDescent="0.25">
      <c r="A61841"/>
    </row>
    <row r="61842" spans="1:1" ht="13.2" x14ac:dyDescent="0.25">
      <c r="A61842"/>
    </row>
    <row r="61843" spans="1:1" ht="13.2" x14ac:dyDescent="0.25">
      <c r="A61843"/>
    </row>
    <row r="61844" spans="1:1" ht="13.2" x14ac:dyDescent="0.25">
      <c r="A61844"/>
    </row>
    <row r="61845" spans="1:1" ht="13.2" x14ac:dyDescent="0.25">
      <c r="A61845"/>
    </row>
    <row r="61846" spans="1:1" ht="13.2" x14ac:dyDescent="0.25">
      <c r="A61846"/>
    </row>
    <row r="61847" spans="1:1" ht="13.2" x14ac:dyDescent="0.25">
      <c r="A61847"/>
    </row>
    <row r="61848" spans="1:1" ht="13.2" x14ac:dyDescent="0.25">
      <c r="A61848"/>
    </row>
    <row r="61849" spans="1:1" ht="13.2" x14ac:dyDescent="0.25">
      <c r="A61849"/>
    </row>
    <row r="61850" spans="1:1" ht="13.2" x14ac:dyDescent="0.25">
      <c r="A61850"/>
    </row>
    <row r="61851" spans="1:1" ht="13.2" x14ac:dyDescent="0.25">
      <c r="A61851"/>
    </row>
    <row r="61852" spans="1:1" ht="13.2" x14ac:dyDescent="0.25">
      <c r="A61852"/>
    </row>
    <row r="61853" spans="1:1" ht="13.2" x14ac:dyDescent="0.25">
      <c r="A61853"/>
    </row>
    <row r="61854" spans="1:1" ht="13.2" x14ac:dyDescent="0.25">
      <c r="A61854"/>
    </row>
    <row r="61855" spans="1:1" ht="13.2" x14ac:dyDescent="0.25">
      <c r="A61855"/>
    </row>
    <row r="61856" spans="1:1" ht="13.2" x14ac:dyDescent="0.25">
      <c r="A61856"/>
    </row>
    <row r="61857" spans="1:1" ht="13.2" x14ac:dyDescent="0.25">
      <c r="A61857"/>
    </row>
    <row r="61858" spans="1:1" ht="13.2" x14ac:dyDescent="0.25">
      <c r="A61858"/>
    </row>
    <row r="61859" spans="1:1" ht="13.2" x14ac:dyDescent="0.25">
      <c r="A61859"/>
    </row>
    <row r="61860" spans="1:1" ht="13.2" x14ac:dyDescent="0.25">
      <c r="A61860"/>
    </row>
    <row r="61861" spans="1:1" ht="13.2" x14ac:dyDescent="0.25">
      <c r="A61861"/>
    </row>
    <row r="61862" spans="1:1" ht="13.2" x14ac:dyDescent="0.25">
      <c r="A61862"/>
    </row>
    <row r="61863" spans="1:1" ht="13.2" x14ac:dyDescent="0.25">
      <c r="A61863"/>
    </row>
    <row r="61864" spans="1:1" ht="13.2" x14ac:dyDescent="0.25">
      <c r="A61864"/>
    </row>
    <row r="61865" spans="1:1" ht="13.2" x14ac:dyDescent="0.25">
      <c r="A61865"/>
    </row>
    <row r="61866" spans="1:1" ht="13.2" x14ac:dyDescent="0.25">
      <c r="A61866"/>
    </row>
    <row r="61867" spans="1:1" ht="13.2" x14ac:dyDescent="0.25">
      <c r="A61867"/>
    </row>
    <row r="61868" spans="1:1" ht="13.2" x14ac:dyDescent="0.25">
      <c r="A61868"/>
    </row>
    <row r="61869" spans="1:1" ht="13.2" x14ac:dyDescent="0.25">
      <c r="A61869"/>
    </row>
    <row r="61870" spans="1:1" ht="13.2" x14ac:dyDescent="0.25">
      <c r="A61870"/>
    </row>
    <row r="61871" spans="1:1" ht="13.2" x14ac:dyDescent="0.25">
      <c r="A61871"/>
    </row>
    <row r="61872" spans="1:1" ht="13.2" x14ac:dyDescent="0.25">
      <c r="A61872"/>
    </row>
    <row r="61873" spans="1:1" ht="13.2" x14ac:dyDescent="0.25">
      <c r="A61873"/>
    </row>
    <row r="61874" spans="1:1" ht="13.2" x14ac:dyDescent="0.25">
      <c r="A61874"/>
    </row>
    <row r="61875" spans="1:1" ht="13.2" x14ac:dyDescent="0.25">
      <c r="A61875"/>
    </row>
    <row r="61876" spans="1:1" ht="13.2" x14ac:dyDescent="0.25">
      <c r="A61876"/>
    </row>
    <row r="61877" spans="1:1" ht="13.2" x14ac:dyDescent="0.25">
      <c r="A61877"/>
    </row>
    <row r="61878" spans="1:1" ht="13.2" x14ac:dyDescent="0.25">
      <c r="A61878"/>
    </row>
    <row r="61879" spans="1:1" ht="13.2" x14ac:dyDescent="0.25">
      <c r="A61879"/>
    </row>
    <row r="61880" spans="1:1" ht="13.2" x14ac:dyDescent="0.25">
      <c r="A61880"/>
    </row>
    <row r="61881" spans="1:1" ht="13.2" x14ac:dyDescent="0.25">
      <c r="A61881"/>
    </row>
    <row r="61882" spans="1:1" ht="13.2" x14ac:dyDescent="0.25">
      <c r="A61882"/>
    </row>
    <row r="61883" spans="1:1" ht="13.2" x14ac:dyDescent="0.25">
      <c r="A61883"/>
    </row>
    <row r="61884" spans="1:1" ht="13.2" x14ac:dyDescent="0.25">
      <c r="A61884"/>
    </row>
    <row r="61885" spans="1:1" ht="13.2" x14ac:dyDescent="0.25">
      <c r="A61885"/>
    </row>
    <row r="61886" spans="1:1" ht="13.2" x14ac:dyDescent="0.25">
      <c r="A61886"/>
    </row>
    <row r="61887" spans="1:1" ht="13.2" x14ac:dyDescent="0.25">
      <c r="A61887"/>
    </row>
    <row r="61888" spans="1:1" ht="13.2" x14ac:dyDescent="0.25">
      <c r="A61888"/>
    </row>
    <row r="61889" spans="1:1" ht="13.2" x14ac:dyDescent="0.25">
      <c r="A61889"/>
    </row>
    <row r="61890" spans="1:1" ht="13.2" x14ac:dyDescent="0.25">
      <c r="A61890"/>
    </row>
    <row r="61891" spans="1:1" ht="13.2" x14ac:dyDescent="0.25">
      <c r="A61891"/>
    </row>
    <row r="61892" spans="1:1" ht="13.2" x14ac:dyDescent="0.25">
      <c r="A61892"/>
    </row>
    <row r="61893" spans="1:1" ht="13.2" x14ac:dyDescent="0.25">
      <c r="A61893"/>
    </row>
    <row r="61894" spans="1:1" ht="13.2" x14ac:dyDescent="0.25">
      <c r="A61894"/>
    </row>
    <row r="61895" spans="1:1" ht="13.2" x14ac:dyDescent="0.25">
      <c r="A61895"/>
    </row>
    <row r="61896" spans="1:1" ht="13.2" x14ac:dyDescent="0.25">
      <c r="A61896"/>
    </row>
    <row r="61897" spans="1:1" ht="13.2" x14ac:dyDescent="0.25">
      <c r="A61897"/>
    </row>
    <row r="61898" spans="1:1" ht="13.2" x14ac:dyDescent="0.25">
      <c r="A61898"/>
    </row>
    <row r="61899" spans="1:1" ht="13.2" x14ac:dyDescent="0.25">
      <c r="A61899"/>
    </row>
    <row r="61900" spans="1:1" ht="13.2" x14ac:dyDescent="0.25">
      <c r="A61900"/>
    </row>
    <row r="61901" spans="1:1" ht="13.2" x14ac:dyDescent="0.25">
      <c r="A61901"/>
    </row>
    <row r="61902" spans="1:1" ht="13.2" x14ac:dyDescent="0.25">
      <c r="A61902"/>
    </row>
    <row r="61903" spans="1:1" ht="13.2" x14ac:dyDescent="0.25">
      <c r="A61903"/>
    </row>
    <row r="61904" spans="1:1" ht="13.2" x14ac:dyDescent="0.25">
      <c r="A61904"/>
    </row>
    <row r="61905" spans="1:1" ht="13.2" x14ac:dyDescent="0.25">
      <c r="A61905"/>
    </row>
    <row r="61906" spans="1:1" ht="13.2" x14ac:dyDescent="0.25">
      <c r="A61906"/>
    </row>
    <row r="61907" spans="1:1" ht="13.2" x14ac:dyDescent="0.25">
      <c r="A61907"/>
    </row>
    <row r="61908" spans="1:1" ht="13.2" x14ac:dyDescent="0.25">
      <c r="A61908"/>
    </row>
    <row r="61909" spans="1:1" ht="13.2" x14ac:dyDescent="0.25">
      <c r="A61909"/>
    </row>
    <row r="61910" spans="1:1" ht="13.2" x14ac:dyDescent="0.25">
      <c r="A61910"/>
    </row>
    <row r="61911" spans="1:1" ht="13.2" x14ac:dyDescent="0.25">
      <c r="A61911"/>
    </row>
    <row r="61912" spans="1:1" ht="13.2" x14ac:dyDescent="0.25">
      <c r="A61912"/>
    </row>
    <row r="61913" spans="1:1" ht="13.2" x14ac:dyDescent="0.25">
      <c r="A61913"/>
    </row>
    <row r="61914" spans="1:1" ht="13.2" x14ac:dyDescent="0.25">
      <c r="A61914"/>
    </row>
    <row r="61915" spans="1:1" ht="13.2" x14ac:dyDescent="0.25">
      <c r="A61915"/>
    </row>
    <row r="61916" spans="1:1" ht="13.2" x14ac:dyDescent="0.25">
      <c r="A61916"/>
    </row>
    <row r="61917" spans="1:1" ht="13.2" x14ac:dyDescent="0.25">
      <c r="A61917"/>
    </row>
    <row r="61918" spans="1:1" ht="13.2" x14ac:dyDescent="0.25">
      <c r="A61918"/>
    </row>
    <row r="61919" spans="1:1" ht="13.2" x14ac:dyDescent="0.25">
      <c r="A61919"/>
    </row>
    <row r="61920" spans="1:1" ht="13.2" x14ac:dyDescent="0.25">
      <c r="A61920"/>
    </row>
    <row r="61921" spans="1:1" ht="13.2" x14ac:dyDescent="0.25">
      <c r="A61921"/>
    </row>
    <row r="61922" spans="1:1" ht="13.2" x14ac:dyDescent="0.25">
      <c r="A61922"/>
    </row>
    <row r="61923" spans="1:1" ht="13.2" x14ac:dyDescent="0.25">
      <c r="A61923"/>
    </row>
    <row r="61924" spans="1:1" ht="13.2" x14ac:dyDescent="0.25">
      <c r="A61924"/>
    </row>
    <row r="61925" spans="1:1" ht="13.2" x14ac:dyDescent="0.25">
      <c r="A61925"/>
    </row>
    <row r="61926" spans="1:1" ht="13.2" x14ac:dyDescent="0.25">
      <c r="A61926"/>
    </row>
    <row r="61927" spans="1:1" ht="13.2" x14ac:dyDescent="0.25">
      <c r="A61927"/>
    </row>
    <row r="61928" spans="1:1" ht="13.2" x14ac:dyDescent="0.25">
      <c r="A61928"/>
    </row>
    <row r="61929" spans="1:1" ht="13.2" x14ac:dyDescent="0.25">
      <c r="A61929"/>
    </row>
    <row r="61930" spans="1:1" ht="13.2" x14ac:dyDescent="0.25">
      <c r="A61930"/>
    </row>
    <row r="61931" spans="1:1" ht="13.2" x14ac:dyDescent="0.25">
      <c r="A61931"/>
    </row>
    <row r="61932" spans="1:1" ht="13.2" x14ac:dyDescent="0.25">
      <c r="A61932"/>
    </row>
    <row r="61933" spans="1:1" ht="13.2" x14ac:dyDescent="0.25">
      <c r="A61933"/>
    </row>
    <row r="61934" spans="1:1" ht="13.2" x14ac:dyDescent="0.25">
      <c r="A61934"/>
    </row>
    <row r="61935" spans="1:1" ht="13.2" x14ac:dyDescent="0.25">
      <c r="A61935"/>
    </row>
    <row r="61936" spans="1:1" ht="13.2" x14ac:dyDescent="0.25">
      <c r="A61936"/>
    </row>
    <row r="61937" spans="1:1" ht="13.2" x14ac:dyDescent="0.25">
      <c r="A61937"/>
    </row>
    <row r="61938" spans="1:1" ht="13.2" x14ac:dyDescent="0.25">
      <c r="A61938"/>
    </row>
    <row r="61939" spans="1:1" ht="13.2" x14ac:dyDescent="0.25">
      <c r="A61939"/>
    </row>
    <row r="61940" spans="1:1" ht="13.2" x14ac:dyDescent="0.25">
      <c r="A61940"/>
    </row>
    <row r="61941" spans="1:1" ht="13.2" x14ac:dyDescent="0.25">
      <c r="A61941"/>
    </row>
    <row r="61942" spans="1:1" ht="13.2" x14ac:dyDescent="0.25">
      <c r="A61942"/>
    </row>
    <row r="61943" spans="1:1" ht="13.2" x14ac:dyDescent="0.25">
      <c r="A61943"/>
    </row>
    <row r="61944" spans="1:1" ht="13.2" x14ac:dyDescent="0.25">
      <c r="A61944"/>
    </row>
    <row r="61945" spans="1:1" ht="13.2" x14ac:dyDescent="0.25">
      <c r="A61945"/>
    </row>
    <row r="61946" spans="1:1" ht="13.2" x14ac:dyDescent="0.25">
      <c r="A61946"/>
    </row>
    <row r="61947" spans="1:1" ht="13.2" x14ac:dyDescent="0.25">
      <c r="A61947"/>
    </row>
    <row r="61948" spans="1:1" ht="13.2" x14ac:dyDescent="0.25">
      <c r="A61948"/>
    </row>
    <row r="61949" spans="1:1" ht="13.2" x14ac:dyDescent="0.25">
      <c r="A61949"/>
    </row>
    <row r="61950" spans="1:1" ht="13.2" x14ac:dyDescent="0.25">
      <c r="A61950"/>
    </row>
    <row r="61951" spans="1:1" ht="13.2" x14ac:dyDescent="0.25">
      <c r="A61951"/>
    </row>
    <row r="61952" spans="1:1" ht="13.2" x14ac:dyDescent="0.25">
      <c r="A61952"/>
    </row>
    <row r="61953" spans="1:1" ht="13.2" x14ac:dyDescent="0.25">
      <c r="A61953"/>
    </row>
    <row r="61954" spans="1:1" ht="13.2" x14ac:dyDescent="0.25">
      <c r="A61954"/>
    </row>
    <row r="61955" spans="1:1" ht="13.2" x14ac:dyDescent="0.25">
      <c r="A61955"/>
    </row>
    <row r="61956" spans="1:1" ht="13.2" x14ac:dyDescent="0.25">
      <c r="A61956"/>
    </row>
    <row r="61957" spans="1:1" ht="13.2" x14ac:dyDescent="0.25">
      <c r="A61957"/>
    </row>
    <row r="61958" spans="1:1" ht="13.2" x14ac:dyDescent="0.25">
      <c r="A61958"/>
    </row>
    <row r="61959" spans="1:1" ht="13.2" x14ac:dyDescent="0.25">
      <c r="A61959"/>
    </row>
    <row r="61960" spans="1:1" ht="13.2" x14ac:dyDescent="0.25">
      <c r="A61960"/>
    </row>
    <row r="61961" spans="1:1" ht="13.2" x14ac:dyDescent="0.25">
      <c r="A61961"/>
    </row>
    <row r="61962" spans="1:1" ht="13.2" x14ac:dyDescent="0.25">
      <c r="A61962"/>
    </row>
    <row r="61963" spans="1:1" ht="13.2" x14ac:dyDescent="0.25">
      <c r="A61963"/>
    </row>
    <row r="61964" spans="1:1" ht="13.2" x14ac:dyDescent="0.25">
      <c r="A61964"/>
    </row>
    <row r="61965" spans="1:1" ht="13.2" x14ac:dyDescent="0.25">
      <c r="A61965"/>
    </row>
    <row r="61966" spans="1:1" ht="13.2" x14ac:dyDescent="0.25">
      <c r="A61966"/>
    </row>
    <row r="61967" spans="1:1" ht="13.2" x14ac:dyDescent="0.25">
      <c r="A61967"/>
    </row>
    <row r="61968" spans="1:1" ht="13.2" x14ac:dyDescent="0.25">
      <c r="A61968"/>
    </row>
    <row r="61969" spans="1:1" ht="13.2" x14ac:dyDescent="0.25">
      <c r="A61969"/>
    </row>
    <row r="61970" spans="1:1" ht="13.2" x14ac:dyDescent="0.25">
      <c r="A61970"/>
    </row>
    <row r="61971" spans="1:1" ht="13.2" x14ac:dyDescent="0.25">
      <c r="A61971"/>
    </row>
    <row r="61972" spans="1:1" ht="13.2" x14ac:dyDescent="0.25">
      <c r="A61972"/>
    </row>
    <row r="61973" spans="1:1" ht="13.2" x14ac:dyDescent="0.25">
      <c r="A61973"/>
    </row>
    <row r="61974" spans="1:1" ht="13.2" x14ac:dyDescent="0.25">
      <c r="A61974"/>
    </row>
    <row r="61975" spans="1:1" ht="13.2" x14ac:dyDescent="0.25">
      <c r="A61975"/>
    </row>
    <row r="61976" spans="1:1" ht="13.2" x14ac:dyDescent="0.25">
      <c r="A61976"/>
    </row>
    <row r="61977" spans="1:1" ht="13.2" x14ac:dyDescent="0.25">
      <c r="A61977"/>
    </row>
    <row r="61978" spans="1:1" ht="13.2" x14ac:dyDescent="0.25">
      <c r="A61978"/>
    </row>
    <row r="61979" spans="1:1" ht="13.2" x14ac:dyDescent="0.25">
      <c r="A61979"/>
    </row>
    <row r="61980" spans="1:1" ht="13.2" x14ac:dyDescent="0.25">
      <c r="A61980"/>
    </row>
    <row r="61981" spans="1:1" ht="13.2" x14ac:dyDescent="0.25">
      <c r="A61981"/>
    </row>
    <row r="61982" spans="1:1" ht="13.2" x14ac:dyDescent="0.25">
      <c r="A61982"/>
    </row>
    <row r="61983" spans="1:1" ht="13.2" x14ac:dyDescent="0.25">
      <c r="A61983"/>
    </row>
    <row r="61984" spans="1:1" ht="13.2" x14ac:dyDescent="0.25">
      <c r="A61984"/>
    </row>
    <row r="61985" spans="1:1" ht="13.2" x14ac:dyDescent="0.25">
      <c r="A61985"/>
    </row>
    <row r="61986" spans="1:1" ht="13.2" x14ac:dyDescent="0.25">
      <c r="A61986"/>
    </row>
    <row r="61987" spans="1:1" ht="13.2" x14ac:dyDescent="0.25">
      <c r="A61987"/>
    </row>
    <row r="61988" spans="1:1" ht="13.2" x14ac:dyDescent="0.25">
      <c r="A61988"/>
    </row>
    <row r="61989" spans="1:1" ht="13.2" x14ac:dyDescent="0.25">
      <c r="A61989"/>
    </row>
    <row r="61990" spans="1:1" ht="13.2" x14ac:dyDescent="0.25">
      <c r="A61990"/>
    </row>
    <row r="61991" spans="1:1" ht="13.2" x14ac:dyDescent="0.25">
      <c r="A61991"/>
    </row>
    <row r="61992" spans="1:1" ht="13.2" x14ac:dyDescent="0.25">
      <c r="A61992"/>
    </row>
    <row r="61993" spans="1:1" ht="13.2" x14ac:dyDescent="0.25">
      <c r="A61993"/>
    </row>
    <row r="61994" spans="1:1" ht="13.2" x14ac:dyDescent="0.25">
      <c r="A61994"/>
    </row>
    <row r="61995" spans="1:1" ht="13.2" x14ac:dyDescent="0.25">
      <c r="A61995"/>
    </row>
    <row r="61996" spans="1:1" ht="13.2" x14ac:dyDescent="0.25">
      <c r="A61996"/>
    </row>
    <row r="61997" spans="1:1" ht="13.2" x14ac:dyDescent="0.25">
      <c r="A61997"/>
    </row>
    <row r="61998" spans="1:1" ht="13.2" x14ac:dyDescent="0.25">
      <c r="A61998"/>
    </row>
    <row r="61999" spans="1:1" ht="13.2" x14ac:dyDescent="0.25">
      <c r="A61999"/>
    </row>
    <row r="62000" spans="1:1" ht="13.2" x14ac:dyDescent="0.25">
      <c r="A62000"/>
    </row>
    <row r="62001" spans="1:1" ht="13.2" x14ac:dyDescent="0.25">
      <c r="A62001"/>
    </row>
    <row r="62002" spans="1:1" ht="13.2" x14ac:dyDescent="0.25">
      <c r="A62002"/>
    </row>
    <row r="62003" spans="1:1" ht="13.2" x14ac:dyDescent="0.25">
      <c r="A62003"/>
    </row>
    <row r="62004" spans="1:1" ht="13.2" x14ac:dyDescent="0.25">
      <c r="A62004"/>
    </row>
    <row r="62005" spans="1:1" ht="13.2" x14ac:dyDescent="0.25">
      <c r="A62005"/>
    </row>
    <row r="62006" spans="1:1" ht="13.2" x14ac:dyDescent="0.25">
      <c r="A62006"/>
    </row>
    <row r="62007" spans="1:1" ht="13.2" x14ac:dyDescent="0.25">
      <c r="A62007"/>
    </row>
    <row r="62008" spans="1:1" ht="13.2" x14ac:dyDescent="0.25">
      <c r="A62008"/>
    </row>
    <row r="62009" spans="1:1" ht="13.2" x14ac:dyDescent="0.25">
      <c r="A62009"/>
    </row>
    <row r="62010" spans="1:1" ht="13.2" x14ac:dyDescent="0.25">
      <c r="A62010"/>
    </row>
    <row r="62011" spans="1:1" ht="13.2" x14ac:dyDescent="0.25">
      <c r="A62011"/>
    </row>
    <row r="62012" spans="1:1" ht="13.2" x14ac:dyDescent="0.25">
      <c r="A62012"/>
    </row>
    <row r="62013" spans="1:1" ht="13.2" x14ac:dyDescent="0.25">
      <c r="A62013"/>
    </row>
    <row r="62014" spans="1:1" ht="13.2" x14ac:dyDescent="0.25">
      <c r="A62014"/>
    </row>
    <row r="62015" spans="1:1" ht="13.2" x14ac:dyDescent="0.25">
      <c r="A62015"/>
    </row>
    <row r="62016" spans="1:1" ht="13.2" x14ac:dyDescent="0.25">
      <c r="A62016"/>
    </row>
    <row r="62017" spans="1:1" ht="13.2" x14ac:dyDescent="0.25">
      <c r="A62017"/>
    </row>
    <row r="62018" spans="1:1" ht="13.2" x14ac:dyDescent="0.25">
      <c r="A62018"/>
    </row>
    <row r="62019" spans="1:1" ht="13.2" x14ac:dyDescent="0.25">
      <c r="A62019"/>
    </row>
    <row r="62020" spans="1:1" ht="13.2" x14ac:dyDescent="0.25">
      <c r="A62020"/>
    </row>
    <row r="62021" spans="1:1" ht="13.2" x14ac:dyDescent="0.25">
      <c r="A62021"/>
    </row>
    <row r="62022" spans="1:1" ht="13.2" x14ac:dyDescent="0.25">
      <c r="A62022"/>
    </row>
    <row r="62023" spans="1:1" ht="13.2" x14ac:dyDescent="0.25">
      <c r="A62023"/>
    </row>
    <row r="62024" spans="1:1" ht="13.2" x14ac:dyDescent="0.25">
      <c r="A62024"/>
    </row>
    <row r="62025" spans="1:1" ht="13.2" x14ac:dyDescent="0.25">
      <c r="A62025"/>
    </row>
    <row r="62026" spans="1:1" ht="13.2" x14ac:dyDescent="0.25">
      <c r="A62026"/>
    </row>
    <row r="62027" spans="1:1" ht="13.2" x14ac:dyDescent="0.25">
      <c r="A62027"/>
    </row>
    <row r="62028" spans="1:1" ht="13.2" x14ac:dyDescent="0.25">
      <c r="A62028"/>
    </row>
    <row r="62029" spans="1:1" ht="13.2" x14ac:dyDescent="0.25">
      <c r="A62029"/>
    </row>
    <row r="62030" spans="1:1" ht="13.2" x14ac:dyDescent="0.25">
      <c r="A62030"/>
    </row>
    <row r="62031" spans="1:1" ht="13.2" x14ac:dyDescent="0.25">
      <c r="A62031"/>
    </row>
    <row r="62032" spans="1:1" ht="13.2" x14ac:dyDescent="0.25">
      <c r="A62032"/>
    </row>
    <row r="62033" spans="1:1" ht="13.2" x14ac:dyDescent="0.25">
      <c r="A62033"/>
    </row>
    <row r="62034" spans="1:1" ht="13.2" x14ac:dyDescent="0.25">
      <c r="A62034"/>
    </row>
    <row r="62035" spans="1:1" ht="13.2" x14ac:dyDescent="0.25">
      <c r="A62035"/>
    </row>
    <row r="62036" spans="1:1" ht="13.2" x14ac:dyDescent="0.25">
      <c r="A62036"/>
    </row>
    <row r="62037" spans="1:1" ht="13.2" x14ac:dyDescent="0.25">
      <c r="A62037"/>
    </row>
    <row r="62038" spans="1:1" ht="13.2" x14ac:dyDescent="0.25">
      <c r="A62038"/>
    </row>
    <row r="62039" spans="1:1" ht="13.2" x14ac:dyDescent="0.25">
      <c r="A62039"/>
    </row>
    <row r="62040" spans="1:1" ht="13.2" x14ac:dyDescent="0.25">
      <c r="A62040"/>
    </row>
    <row r="62041" spans="1:1" ht="13.2" x14ac:dyDescent="0.25">
      <c r="A62041"/>
    </row>
    <row r="62042" spans="1:1" ht="13.2" x14ac:dyDescent="0.25">
      <c r="A62042"/>
    </row>
    <row r="62043" spans="1:1" ht="13.2" x14ac:dyDescent="0.25">
      <c r="A62043"/>
    </row>
    <row r="62044" spans="1:1" ht="13.2" x14ac:dyDescent="0.25">
      <c r="A62044"/>
    </row>
    <row r="62045" spans="1:1" ht="13.2" x14ac:dyDescent="0.25">
      <c r="A62045"/>
    </row>
    <row r="62046" spans="1:1" ht="13.2" x14ac:dyDescent="0.25">
      <c r="A62046"/>
    </row>
    <row r="62047" spans="1:1" ht="13.2" x14ac:dyDescent="0.25">
      <c r="A62047"/>
    </row>
    <row r="62048" spans="1:1" ht="13.2" x14ac:dyDescent="0.25">
      <c r="A62048"/>
    </row>
    <row r="62049" spans="1:1" ht="13.2" x14ac:dyDescent="0.25">
      <c r="A62049"/>
    </row>
    <row r="62050" spans="1:1" ht="13.2" x14ac:dyDescent="0.25">
      <c r="A62050"/>
    </row>
    <row r="62051" spans="1:1" ht="13.2" x14ac:dyDescent="0.25">
      <c r="A62051"/>
    </row>
    <row r="62052" spans="1:1" ht="13.2" x14ac:dyDescent="0.25">
      <c r="A62052"/>
    </row>
    <row r="62053" spans="1:1" ht="13.2" x14ac:dyDescent="0.25">
      <c r="A62053"/>
    </row>
    <row r="62054" spans="1:1" ht="13.2" x14ac:dyDescent="0.25">
      <c r="A62054"/>
    </row>
    <row r="62055" spans="1:1" ht="13.2" x14ac:dyDescent="0.25">
      <c r="A62055"/>
    </row>
    <row r="62056" spans="1:1" ht="13.2" x14ac:dyDescent="0.25">
      <c r="A62056"/>
    </row>
    <row r="62057" spans="1:1" ht="13.2" x14ac:dyDescent="0.25">
      <c r="A62057"/>
    </row>
    <row r="62058" spans="1:1" ht="13.2" x14ac:dyDescent="0.25">
      <c r="A62058"/>
    </row>
    <row r="62059" spans="1:1" ht="13.2" x14ac:dyDescent="0.25">
      <c r="A62059"/>
    </row>
    <row r="62060" spans="1:1" ht="13.2" x14ac:dyDescent="0.25">
      <c r="A62060"/>
    </row>
    <row r="62061" spans="1:1" ht="13.2" x14ac:dyDescent="0.25">
      <c r="A62061"/>
    </row>
    <row r="62062" spans="1:1" ht="13.2" x14ac:dyDescent="0.25">
      <c r="A62062"/>
    </row>
    <row r="62063" spans="1:1" ht="13.2" x14ac:dyDescent="0.25">
      <c r="A62063"/>
    </row>
    <row r="62064" spans="1:1" ht="13.2" x14ac:dyDescent="0.25">
      <c r="A62064"/>
    </row>
    <row r="62065" spans="1:1" ht="13.2" x14ac:dyDescent="0.25">
      <c r="A62065"/>
    </row>
    <row r="62066" spans="1:1" ht="13.2" x14ac:dyDescent="0.25">
      <c r="A62066"/>
    </row>
    <row r="62067" spans="1:1" ht="13.2" x14ac:dyDescent="0.25">
      <c r="A62067"/>
    </row>
    <row r="62068" spans="1:1" ht="13.2" x14ac:dyDescent="0.25">
      <c r="A62068"/>
    </row>
    <row r="62069" spans="1:1" ht="13.2" x14ac:dyDescent="0.25">
      <c r="A62069"/>
    </row>
    <row r="62070" spans="1:1" ht="13.2" x14ac:dyDescent="0.25">
      <c r="A62070"/>
    </row>
    <row r="62071" spans="1:1" ht="13.2" x14ac:dyDescent="0.25">
      <c r="A62071"/>
    </row>
    <row r="62072" spans="1:1" ht="13.2" x14ac:dyDescent="0.25">
      <c r="A62072"/>
    </row>
    <row r="62073" spans="1:1" ht="13.2" x14ac:dyDescent="0.25">
      <c r="A62073"/>
    </row>
    <row r="62074" spans="1:1" ht="13.2" x14ac:dyDescent="0.25">
      <c r="A62074"/>
    </row>
    <row r="62075" spans="1:1" ht="13.2" x14ac:dyDescent="0.25">
      <c r="A62075"/>
    </row>
    <row r="62076" spans="1:1" ht="13.2" x14ac:dyDescent="0.25">
      <c r="A62076"/>
    </row>
    <row r="62077" spans="1:1" ht="13.2" x14ac:dyDescent="0.25">
      <c r="A62077"/>
    </row>
    <row r="62078" spans="1:1" ht="13.2" x14ac:dyDescent="0.25">
      <c r="A62078"/>
    </row>
    <row r="62079" spans="1:1" ht="13.2" x14ac:dyDescent="0.25">
      <c r="A62079"/>
    </row>
    <row r="62080" spans="1:1" ht="13.2" x14ac:dyDescent="0.25">
      <c r="A62080"/>
    </row>
    <row r="62081" spans="1:1" ht="13.2" x14ac:dyDescent="0.25">
      <c r="A62081"/>
    </row>
    <row r="62082" spans="1:1" ht="13.2" x14ac:dyDescent="0.25">
      <c r="A62082"/>
    </row>
    <row r="62083" spans="1:1" ht="13.2" x14ac:dyDescent="0.25">
      <c r="A62083"/>
    </row>
    <row r="62084" spans="1:1" ht="13.2" x14ac:dyDescent="0.25">
      <c r="A62084"/>
    </row>
    <row r="62085" spans="1:1" ht="13.2" x14ac:dyDescent="0.25">
      <c r="A62085"/>
    </row>
    <row r="62086" spans="1:1" ht="13.2" x14ac:dyDescent="0.25">
      <c r="A62086"/>
    </row>
    <row r="62087" spans="1:1" ht="13.2" x14ac:dyDescent="0.25">
      <c r="A62087"/>
    </row>
    <row r="62088" spans="1:1" ht="13.2" x14ac:dyDescent="0.25">
      <c r="A62088"/>
    </row>
    <row r="62089" spans="1:1" ht="13.2" x14ac:dyDescent="0.25">
      <c r="A62089"/>
    </row>
    <row r="62090" spans="1:1" ht="13.2" x14ac:dyDescent="0.25">
      <c r="A62090"/>
    </row>
    <row r="62091" spans="1:1" ht="13.2" x14ac:dyDescent="0.25">
      <c r="A62091"/>
    </row>
    <row r="62092" spans="1:1" ht="13.2" x14ac:dyDescent="0.25">
      <c r="A62092"/>
    </row>
    <row r="62093" spans="1:1" ht="13.2" x14ac:dyDescent="0.25">
      <c r="A62093"/>
    </row>
    <row r="62094" spans="1:1" ht="13.2" x14ac:dyDescent="0.25">
      <c r="A62094"/>
    </row>
    <row r="62095" spans="1:1" ht="13.2" x14ac:dyDescent="0.25">
      <c r="A62095"/>
    </row>
    <row r="62096" spans="1:1" ht="13.2" x14ac:dyDescent="0.25">
      <c r="A62096"/>
    </row>
    <row r="62097" spans="1:1" ht="13.2" x14ac:dyDescent="0.25">
      <c r="A62097"/>
    </row>
    <row r="62098" spans="1:1" ht="13.2" x14ac:dyDescent="0.25">
      <c r="A62098"/>
    </row>
    <row r="62099" spans="1:1" ht="13.2" x14ac:dyDescent="0.25">
      <c r="A62099"/>
    </row>
    <row r="62100" spans="1:1" ht="13.2" x14ac:dyDescent="0.25">
      <c r="A62100"/>
    </row>
    <row r="62101" spans="1:1" ht="13.2" x14ac:dyDescent="0.25">
      <c r="A62101"/>
    </row>
    <row r="62102" spans="1:1" ht="13.2" x14ac:dyDescent="0.25">
      <c r="A62102"/>
    </row>
    <row r="62103" spans="1:1" ht="13.2" x14ac:dyDescent="0.25">
      <c r="A62103"/>
    </row>
    <row r="62104" spans="1:1" ht="13.2" x14ac:dyDescent="0.25">
      <c r="A62104"/>
    </row>
    <row r="62105" spans="1:1" ht="13.2" x14ac:dyDescent="0.25">
      <c r="A62105"/>
    </row>
    <row r="62106" spans="1:1" ht="13.2" x14ac:dyDescent="0.25">
      <c r="A62106"/>
    </row>
    <row r="62107" spans="1:1" ht="13.2" x14ac:dyDescent="0.25">
      <c r="A62107"/>
    </row>
    <row r="62108" spans="1:1" ht="13.2" x14ac:dyDescent="0.25">
      <c r="A62108"/>
    </row>
    <row r="62109" spans="1:1" ht="13.2" x14ac:dyDescent="0.25">
      <c r="A62109"/>
    </row>
    <row r="62110" spans="1:1" ht="13.2" x14ac:dyDescent="0.25">
      <c r="A62110"/>
    </row>
    <row r="62111" spans="1:1" ht="13.2" x14ac:dyDescent="0.25">
      <c r="A62111"/>
    </row>
    <row r="62112" spans="1:1" ht="13.2" x14ac:dyDescent="0.25">
      <c r="A62112"/>
    </row>
    <row r="62113" spans="1:1" ht="13.2" x14ac:dyDescent="0.25">
      <c r="A62113"/>
    </row>
    <row r="62114" spans="1:1" ht="13.2" x14ac:dyDescent="0.25">
      <c r="A62114"/>
    </row>
    <row r="62115" spans="1:1" ht="13.2" x14ac:dyDescent="0.25">
      <c r="A62115"/>
    </row>
    <row r="62116" spans="1:1" ht="13.2" x14ac:dyDescent="0.25">
      <c r="A62116"/>
    </row>
    <row r="62117" spans="1:1" ht="13.2" x14ac:dyDescent="0.25">
      <c r="A62117"/>
    </row>
    <row r="62118" spans="1:1" ht="13.2" x14ac:dyDescent="0.25">
      <c r="A62118"/>
    </row>
    <row r="62119" spans="1:1" ht="13.2" x14ac:dyDescent="0.25">
      <c r="A62119"/>
    </row>
    <row r="62120" spans="1:1" ht="13.2" x14ac:dyDescent="0.25">
      <c r="A62120"/>
    </row>
    <row r="62121" spans="1:1" ht="13.2" x14ac:dyDescent="0.25">
      <c r="A62121"/>
    </row>
    <row r="62122" spans="1:1" ht="13.2" x14ac:dyDescent="0.25">
      <c r="A62122"/>
    </row>
    <row r="62123" spans="1:1" ht="13.2" x14ac:dyDescent="0.25">
      <c r="A62123"/>
    </row>
    <row r="62124" spans="1:1" ht="13.2" x14ac:dyDescent="0.25">
      <c r="A62124"/>
    </row>
    <row r="62125" spans="1:1" ht="13.2" x14ac:dyDescent="0.25">
      <c r="A62125"/>
    </row>
    <row r="62126" spans="1:1" ht="13.2" x14ac:dyDescent="0.25">
      <c r="A62126"/>
    </row>
    <row r="62127" spans="1:1" ht="13.2" x14ac:dyDescent="0.25">
      <c r="A62127"/>
    </row>
    <row r="62128" spans="1:1" ht="13.2" x14ac:dyDescent="0.25">
      <c r="A62128"/>
    </row>
    <row r="62129" spans="1:1" ht="13.2" x14ac:dyDescent="0.25">
      <c r="A62129"/>
    </row>
    <row r="62130" spans="1:1" ht="13.2" x14ac:dyDescent="0.25">
      <c r="A62130"/>
    </row>
    <row r="62131" spans="1:1" ht="13.2" x14ac:dyDescent="0.25">
      <c r="A62131"/>
    </row>
    <row r="62132" spans="1:1" ht="13.2" x14ac:dyDescent="0.25">
      <c r="A62132"/>
    </row>
    <row r="62133" spans="1:1" ht="13.2" x14ac:dyDescent="0.25">
      <c r="A62133"/>
    </row>
    <row r="62134" spans="1:1" ht="13.2" x14ac:dyDescent="0.25">
      <c r="A62134"/>
    </row>
    <row r="62135" spans="1:1" ht="13.2" x14ac:dyDescent="0.25">
      <c r="A62135"/>
    </row>
    <row r="62136" spans="1:1" ht="13.2" x14ac:dyDescent="0.25">
      <c r="A62136"/>
    </row>
    <row r="62137" spans="1:1" ht="13.2" x14ac:dyDescent="0.25">
      <c r="A62137"/>
    </row>
    <row r="62138" spans="1:1" ht="13.2" x14ac:dyDescent="0.25">
      <c r="A62138"/>
    </row>
    <row r="62139" spans="1:1" ht="13.2" x14ac:dyDescent="0.25">
      <c r="A62139"/>
    </row>
    <row r="62140" spans="1:1" ht="13.2" x14ac:dyDescent="0.25">
      <c r="A62140"/>
    </row>
    <row r="62141" spans="1:1" ht="13.2" x14ac:dyDescent="0.25">
      <c r="A62141"/>
    </row>
    <row r="62142" spans="1:1" ht="13.2" x14ac:dyDescent="0.25">
      <c r="A62142"/>
    </row>
    <row r="62143" spans="1:1" ht="13.2" x14ac:dyDescent="0.25">
      <c r="A62143"/>
    </row>
    <row r="62144" spans="1:1" ht="13.2" x14ac:dyDescent="0.25">
      <c r="A62144"/>
    </row>
    <row r="62145" spans="1:1" ht="13.2" x14ac:dyDescent="0.25">
      <c r="A62145"/>
    </row>
    <row r="62146" spans="1:1" ht="13.2" x14ac:dyDescent="0.25">
      <c r="A62146"/>
    </row>
    <row r="62147" spans="1:1" ht="13.2" x14ac:dyDescent="0.25">
      <c r="A62147"/>
    </row>
    <row r="62148" spans="1:1" ht="13.2" x14ac:dyDescent="0.25">
      <c r="A62148"/>
    </row>
    <row r="62149" spans="1:1" ht="13.2" x14ac:dyDescent="0.25">
      <c r="A62149"/>
    </row>
    <row r="62150" spans="1:1" ht="13.2" x14ac:dyDescent="0.25">
      <c r="A62150"/>
    </row>
    <row r="62151" spans="1:1" ht="13.2" x14ac:dyDescent="0.25">
      <c r="A62151"/>
    </row>
    <row r="62152" spans="1:1" ht="13.2" x14ac:dyDescent="0.25">
      <c r="A62152"/>
    </row>
    <row r="62153" spans="1:1" ht="13.2" x14ac:dyDescent="0.25">
      <c r="A62153"/>
    </row>
    <row r="62154" spans="1:1" ht="13.2" x14ac:dyDescent="0.25">
      <c r="A62154"/>
    </row>
    <row r="62155" spans="1:1" ht="13.2" x14ac:dyDescent="0.25">
      <c r="A62155"/>
    </row>
    <row r="62156" spans="1:1" ht="13.2" x14ac:dyDescent="0.25">
      <c r="A62156"/>
    </row>
    <row r="62157" spans="1:1" ht="13.2" x14ac:dyDescent="0.25">
      <c r="A62157"/>
    </row>
    <row r="62158" spans="1:1" ht="13.2" x14ac:dyDescent="0.25">
      <c r="A62158"/>
    </row>
    <row r="62159" spans="1:1" ht="13.2" x14ac:dyDescent="0.25">
      <c r="A62159"/>
    </row>
    <row r="62160" spans="1:1" ht="13.2" x14ac:dyDescent="0.25">
      <c r="A62160"/>
    </row>
    <row r="62161" spans="1:1" ht="13.2" x14ac:dyDescent="0.25">
      <c r="A62161"/>
    </row>
    <row r="62162" spans="1:1" ht="13.2" x14ac:dyDescent="0.25">
      <c r="A62162"/>
    </row>
    <row r="62163" spans="1:1" ht="13.2" x14ac:dyDescent="0.25">
      <c r="A62163"/>
    </row>
    <row r="62164" spans="1:1" ht="13.2" x14ac:dyDescent="0.25">
      <c r="A62164"/>
    </row>
    <row r="62165" spans="1:1" ht="13.2" x14ac:dyDescent="0.25">
      <c r="A62165"/>
    </row>
    <row r="62166" spans="1:1" ht="13.2" x14ac:dyDescent="0.25">
      <c r="A62166"/>
    </row>
    <row r="62167" spans="1:1" ht="13.2" x14ac:dyDescent="0.25">
      <c r="A62167"/>
    </row>
    <row r="62168" spans="1:1" ht="13.2" x14ac:dyDescent="0.25">
      <c r="A62168"/>
    </row>
    <row r="62169" spans="1:1" ht="13.2" x14ac:dyDescent="0.25">
      <c r="A62169"/>
    </row>
    <row r="62170" spans="1:1" ht="13.2" x14ac:dyDescent="0.25">
      <c r="A62170"/>
    </row>
    <row r="62171" spans="1:1" ht="13.2" x14ac:dyDescent="0.25">
      <c r="A62171"/>
    </row>
    <row r="62172" spans="1:1" ht="13.2" x14ac:dyDescent="0.25">
      <c r="A62172"/>
    </row>
    <row r="62173" spans="1:1" ht="13.2" x14ac:dyDescent="0.25">
      <c r="A62173"/>
    </row>
    <row r="62174" spans="1:1" ht="13.2" x14ac:dyDescent="0.25">
      <c r="A62174"/>
    </row>
    <row r="62175" spans="1:1" ht="13.2" x14ac:dyDescent="0.25">
      <c r="A62175"/>
    </row>
    <row r="62176" spans="1:1" ht="13.2" x14ac:dyDescent="0.25">
      <c r="A62176"/>
    </row>
    <row r="62177" spans="1:1" ht="13.2" x14ac:dyDescent="0.25">
      <c r="A62177"/>
    </row>
    <row r="62178" spans="1:1" ht="13.2" x14ac:dyDescent="0.25">
      <c r="A62178"/>
    </row>
    <row r="62179" spans="1:1" ht="13.2" x14ac:dyDescent="0.25">
      <c r="A62179"/>
    </row>
    <row r="62180" spans="1:1" ht="13.2" x14ac:dyDescent="0.25">
      <c r="A62180"/>
    </row>
    <row r="62181" spans="1:1" ht="13.2" x14ac:dyDescent="0.25">
      <c r="A62181"/>
    </row>
    <row r="62182" spans="1:1" ht="13.2" x14ac:dyDescent="0.25">
      <c r="A62182"/>
    </row>
    <row r="62183" spans="1:1" ht="13.2" x14ac:dyDescent="0.25">
      <c r="A62183"/>
    </row>
    <row r="62184" spans="1:1" ht="13.2" x14ac:dyDescent="0.25">
      <c r="A62184"/>
    </row>
    <row r="62185" spans="1:1" ht="13.2" x14ac:dyDescent="0.25">
      <c r="A62185"/>
    </row>
    <row r="62186" spans="1:1" ht="13.2" x14ac:dyDescent="0.25">
      <c r="A62186"/>
    </row>
    <row r="62187" spans="1:1" ht="13.2" x14ac:dyDescent="0.25">
      <c r="A62187"/>
    </row>
    <row r="62188" spans="1:1" ht="13.2" x14ac:dyDescent="0.25">
      <c r="A62188"/>
    </row>
    <row r="62189" spans="1:1" ht="13.2" x14ac:dyDescent="0.25">
      <c r="A62189"/>
    </row>
    <row r="62190" spans="1:1" ht="13.2" x14ac:dyDescent="0.25">
      <c r="A62190"/>
    </row>
    <row r="62191" spans="1:1" ht="13.2" x14ac:dyDescent="0.25">
      <c r="A62191"/>
    </row>
    <row r="62192" spans="1:1" ht="13.2" x14ac:dyDescent="0.25">
      <c r="A62192"/>
    </row>
    <row r="62193" spans="1:1" ht="13.2" x14ac:dyDescent="0.25">
      <c r="A62193"/>
    </row>
    <row r="62194" spans="1:1" ht="13.2" x14ac:dyDescent="0.25">
      <c r="A62194"/>
    </row>
    <row r="62195" spans="1:1" ht="13.2" x14ac:dyDescent="0.25">
      <c r="A62195"/>
    </row>
    <row r="62196" spans="1:1" ht="13.2" x14ac:dyDescent="0.25">
      <c r="A62196"/>
    </row>
    <row r="62197" spans="1:1" ht="13.2" x14ac:dyDescent="0.25">
      <c r="A62197"/>
    </row>
    <row r="62198" spans="1:1" ht="13.2" x14ac:dyDescent="0.25">
      <c r="A62198"/>
    </row>
    <row r="62199" spans="1:1" ht="13.2" x14ac:dyDescent="0.25">
      <c r="A62199"/>
    </row>
    <row r="62200" spans="1:1" ht="13.2" x14ac:dyDescent="0.25">
      <c r="A62200"/>
    </row>
    <row r="62201" spans="1:1" ht="13.2" x14ac:dyDescent="0.25">
      <c r="A62201"/>
    </row>
    <row r="62202" spans="1:1" ht="13.2" x14ac:dyDescent="0.25">
      <c r="A62202"/>
    </row>
    <row r="62203" spans="1:1" ht="13.2" x14ac:dyDescent="0.25">
      <c r="A62203"/>
    </row>
    <row r="62204" spans="1:1" ht="13.2" x14ac:dyDescent="0.25">
      <c r="A62204"/>
    </row>
    <row r="62205" spans="1:1" ht="13.2" x14ac:dyDescent="0.25">
      <c r="A62205"/>
    </row>
    <row r="62206" spans="1:1" ht="13.2" x14ac:dyDescent="0.25">
      <c r="A62206"/>
    </row>
    <row r="62207" spans="1:1" ht="13.2" x14ac:dyDescent="0.25">
      <c r="A62207"/>
    </row>
    <row r="62208" spans="1:1" ht="13.2" x14ac:dyDescent="0.25">
      <c r="A62208"/>
    </row>
    <row r="62209" spans="1:1" ht="13.2" x14ac:dyDescent="0.25">
      <c r="A62209"/>
    </row>
    <row r="62210" spans="1:1" ht="13.2" x14ac:dyDescent="0.25">
      <c r="A62210"/>
    </row>
    <row r="62211" spans="1:1" ht="13.2" x14ac:dyDescent="0.25">
      <c r="A62211"/>
    </row>
    <row r="62212" spans="1:1" ht="13.2" x14ac:dyDescent="0.25">
      <c r="A62212"/>
    </row>
    <row r="62213" spans="1:1" ht="13.2" x14ac:dyDescent="0.25">
      <c r="A62213"/>
    </row>
    <row r="62214" spans="1:1" ht="13.2" x14ac:dyDescent="0.25">
      <c r="A62214"/>
    </row>
    <row r="62215" spans="1:1" ht="13.2" x14ac:dyDescent="0.25">
      <c r="A62215"/>
    </row>
    <row r="62216" spans="1:1" ht="13.2" x14ac:dyDescent="0.25">
      <c r="A62216"/>
    </row>
    <row r="62217" spans="1:1" ht="13.2" x14ac:dyDescent="0.25">
      <c r="A62217"/>
    </row>
    <row r="62218" spans="1:1" ht="13.2" x14ac:dyDescent="0.25">
      <c r="A62218"/>
    </row>
    <row r="62219" spans="1:1" ht="13.2" x14ac:dyDescent="0.25">
      <c r="A62219"/>
    </row>
    <row r="62220" spans="1:1" ht="13.2" x14ac:dyDescent="0.25">
      <c r="A62220"/>
    </row>
    <row r="62221" spans="1:1" ht="13.2" x14ac:dyDescent="0.25">
      <c r="A62221"/>
    </row>
    <row r="62222" spans="1:1" ht="13.2" x14ac:dyDescent="0.25">
      <c r="A62222"/>
    </row>
    <row r="62223" spans="1:1" ht="13.2" x14ac:dyDescent="0.25">
      <c r="A62223"/>
    </row>
    <row r="62224" spans="1:1" ht="13.2" x14ac:dyDescent="0.25">
      <c r="A62224"/>
    </row>
    <row r="62225" spans="1:1" ht="13.2" x14ac:dyDescent="0.25">
      <c r="A62225"/>
    </row>
    <row r="62226" spans="1:1" ht="13.2" x14ac:dyDescent="0.25">
      <c r="A62226"/>
    </row>
    <row r="62227" spans="1:1" ht="13.2" x14ac:dyDescent="0.25">
      <c r="A62227"/>
    </row>
    <row r="62228" spans="1:1" ht="13.2" x14ac:dyDescent="0.25">
      <c r="A62228"/>
    </row>
    <row r="62229" spans="1:1" ht="13.2" x14ac:dyDescent="0.25">
      <c r="A62229"/>
    </row>
    <row r="62230" spans="1:1" ht="13.2" x14ac:dyDescent="0.25">
      <c r="A62230"/>
    </row>
    <row r="62231" spans="1:1" ht="13.2" x14ac:dyDescent="0.25">
      <c r="A62231"/>
    </row>
    <row r="62232" spans="1:1" ht="13.2" x14ac:dyDescent="0.25">
      <c r="A62232"/>
    </row>
    <row r="62233" spans="1:1" ht="13.2" x14ac:dyDescent="0.25">
      <c r="A62233"/>
    </row>
    <row r="62234" spans="1:1" ht="13.2" x14ac:dyDescent="0.25">
      <c r="A62234"/>
    </row>
    <row r="62235" spans="1:1" ht="13.2" x14ac:dyDescent="0.25">
      <c r="A62235"/>
    </row>
    <row r="62236" spans="1:1" ht="13.2" x14ac:dyDescent="0.25">
      <c r="A62236"/>
    </row>
    <row r="62237" spans="1:1" ht="13.2" x14ac:dyDescent="0.25">
      <c r="A62237"/>
    </row>
    <row r="62238" spans="1:1" ht="13.2" x14ac:dyDescent="0.25">
      <c r="A62238"/>
    </row>
    <row r="62239" spans="1:1" ht="13.2" x14ac:dyDescent="0.25">
      <c r="A62239"/>
    </row>
    <row r="62240" spans="1:1" ht="13.2" x14ac:dyDescent="0.25">
      <c r="A62240"/>
    </row>
    <row r="62241" spans="1:1" ht="13.2" x14ac:dyDescent="0.25">
      <c r="A62241"/>
    </row>
    <row r="62242" spans="1:1" ht="13.2" x14ac:dyDescent="0.25">
      <c r="A62242"/>
    </row>
    <row r="62243" spans="1:1" ht="13.2" x14ac:dyDescent="0.25">
      <c r="A62243"/>
    </row>
    <row r="62244" spans="1:1" ht="13.2" x14ac:dyDescent="0.25">
      <c r="A62244"/>
    </row>
    <row r="62245" spans="1:1" ht="13.2" x14ac:dyDescent="0.25">
      <c r="A62245"/>
    </row>
    <row r="62246" spans="1:1" ht="13.2" x14ac:dyDescent="0.25">
      <c r="A62246"/>
    </row>
    <row r="62247" spans="1:1" ht="13.2" x14ac:dyDescent="0.25">
      <c r="A62247"/>
    </row>
    <row r="62248" spans="1:1" ht="13.2" x14ac:dyDescent="0.25">
      <c r="A62248"/>
    </row>
    <row r="62249" spans="1:1" ht="13.2" x14ac:dyDescent="0.25">
      <c r="A62249"/>
    </row>
    <row r="62250" spans="1:1" ht="13.2" x14ac:dyDescent="0.25">
      <c r="A62250"/>
    </row>
    <row r="62251" spans="1:1" ht="13.2" x14ac:dyDescent="0.25">
      <c r="A62251"/>
    </row>
    <row r="62252" spans="1:1" ht="13.2" x14ac:dyDescent="0.25">
      <c r="A62252"/>
    </row>
    <row r="62253" spans="1:1" ht="13.2" x14ac:dyDescent="0.25">
      <c r="A62253"/>
    </row>
    <row r="62254" spans="1:1" ht="13.2" x14ac:dyDescent="0.25">
      <c r="A62254"/>
    </row>
    <row r="62255" spans="1:1" ht="13.2" x14ac:dyDescent="0.25">
      <c r="A62255"/>
    </row>
    <row r="62256" spans="1:1" ht="13.2" x14ac:dyDescent="0.25">
      <c r="A62256"/>
    </row>
    <row r="62257" spans="1:1" ht="13.2" x14ac:dyDescent="0.25">
      <c r="A62257"/>
    </row>
    <row r="62258" spans="1:1" ht="13.2" x14ac:dyDescent="0.25">
      <c r="A62258"/>
    </row>
    <row r="62259" spans="1:1" ht="13.2" x14ac:dyDescent="0.25">
      <c r="A62259"/>
    </row>
    <row r="62260" spans="1:1" ht="13.2" x14ac:dyDescent="0.25">
      <c r="A62260"/>
    </row>
    <row r="62261" spans="1:1" ht="13.2" x14ac:dyDescent="0.25">
      <c r="A62261"/>
    </row>
    <row r="62262" spans="1:1" ht="13.2" x14ac:dyDescent="0.25">
      <c r="A62262"/>
    </row>
    <row r="62263" spans="1:1" ht="13.2" x14ac:dyDescent="0.25">
      <c r="A62263"/>
    </row>
    <row r="62264" spans="1:1" ht="13.2" x14ac:dyDescent="0.25">
      <c r="A62264"/>
    </row>
    <row r="62265" spans="1:1" ht="13.2" x14ac:dyDescent="0.25">
      <c r="A62265"/>
    </row>
    <row r="62266" spans="1:1" ht="13.2" x14ac:dyDescent="0.25">
      <c r="A62266"/>
    </row>
    <row r="62267" spans="1:1" ht="13.2" x14ac:dyDescent="0.25">
      <c r="A62267"/>
    </row>
    <row r="62268" spans="1:1" ht="13.2" x14ac:dyDescent="0.25">
      <c r="A62268"/>
    </row>
    <row r="62269" spans="1:1" ht="13.2" x14ac:dyDescent="0.25">
      <c r="A62269"/>
    </row>
    <row r="62270" spans="1:1" ht="13.2" x14ac:dyDescent="0.25">
      <c r="A62270"/>
    </row>
    <row r="62271" spans="1:1" ht="13.2" x14ac:dyDescent="0.25">
      <c r="A62271"/>
    </row>
    <row r="62272" spans="1:1" ht="13.2" x14ac:dyDescent="0.25">
      <c r="A62272"/>
    </row>
    <row r="62273" spans="1:1" ht="13.2" x14ac:dyDescent="0.25">
      <c r="A62273"/>
    </row>
    <row r="62274" spans="1:1" ht="13.2" x14ac:dyDescent="0.25">
      <c r="A62274"/>
    </row>
    <row r="62275" spans="1:1" ht="13.2" x14ac:dyDescent="0.25">
      <c r="A62275"/>
    </row>
    <row r="62276" spans="1:1" ht="13.2" x14ac:dyDescent="0.25">
      <c r="A62276"/>
    </row>
    <row r="62277" spans="1:1" ht="13.2" x14ac:dyDescent="0.25">
      <c r="A62277"/>
    </row>
    <row r="62278" spans="1:1" ht="13.2" x14ac:dyDescent="0.25">
      <c r="A62278"/>
    </row>
    <row r="62279" spans="1:1" ht="13.2" x14ac:dyDescent="0.25">
      <c r="A62279"/>
    </row>
    <row r="62280" spans="1:1" ht="13.2" x14ac:dyDescent="0.25">
      <c r="A62280"/>
    </row>
    <row r="62281" spans="1:1" ht="13.2" x14ac:dyDescent="0.25">
      <c r="A62281"/>
    </row>
    <row r="62282" spans="1:1" ht="13.2" x14ac:dyDescent="0.25">
      <c r="A62282"/>
    </row>
    <row r="62283" spans="1:1" ht="13.2" x14ac:dyDescent="0.25">
      <c r="A62283"/>
    </row>
    <row r="62284" spans="1:1" ht="13.2" x14ac:dyDescent="0.25">
      <c r="A62284"/>
    </row>
    <row r="62285" spans="1:1" ht="13.2" x14ac:dyDescent="0.25">
      <c r="A62285"/>
    </row>
    <row r="62286" spans="1:1" ht="13.2" x14ac:dyDescent="0.25">
      <c r="A62286"/>
    </row>
    <row r="62287" spans="1:1" ht="13.2" x14ac:dyDescent="0.25">
      <c r="A62287"/>
    </row>
    <row r="62288" spans="1:1" ht="13.2" x14ac:dyDescent="0.25">
      <c r="A62288"/>
    </row>
    <row r="62289" spans="1:1" ht="13.2" x14ac:dyDescent="0.25">
      <c r="A62289"/>
    </row>
    <row r="62290" spans="1:1" ht="13.2" x14ac:dyDescent="0.25">
      <c r="A62290"/>
    </row>
    <row r="62291" spans="1:1" ht="13.2" x14ac:dyDescent="0.25">
      <c r="A62291"/>
    </row>
    <row r="62292" spans="1:1" ht="13.2" x14ac:dyDescent="0.25">
      <c r="A62292"/>
    </row>
    <row r="62293" spans="1:1" ht="13.2" x14ac:dyDescent="0.25">
      <c r="A62293"/>
    </row>
    <row r="62294" spans="1:1" ht="13.2" x14ac:dyDescent="0.25">
      <c r="A62294"/>
    </row>
    <row r="62295" spans="1:1" ht="13.2" x14ac:dyDescent="0.25">
      <c r="A62295"/>
    </row>
    <row r="62296" spans="1:1" ht="13.2" x14ac:dyDescent="0.25">
      <c r="A62296"/>
    </row>
    <row r="62297" spans="1:1" ht="13.2" x14ac:dyDescent="0.25">
      <c r="A62297"/>
    </row>
    <row r="62298" spans="1:1" ht="13.2" x14ac:dyDescent="0.25">
      <c r="A62298"/>
    </row>
    <row r="62299" spans="1:1" ht="13.2" x14ac:dyDescent="0.25">
      <c r="A62299"/>
    </row>
    <row r="62300" spans="1:1" ht="13.2" x14ac:dyDescent="0.25">
      <c r="A62300"/>
    </row>
    <row r="62301" spans="1:1" ht="13.2" x14ac:dyDescent="0.25">
      <c r="A62301"/>
    </row>
    <row r="62302" spans="1:1" ht="13.2" x14ac:dyDescent="0.25">
      <c r="A62302"/>
    </row>
    <row r="62303" spans="1:1" ht="13.2" x14ac:dyDescent="0.25">
      <c r="A62303"/>
    </row>
    <row r="62304" spans="1:1" ht="13.2" x14ac:dyDescent="0.25">
      <c r="A62304"/>
    </row>
    <row r="62305" spans="1:1" ht="13.2" x14ac:dyDescent="0.25">
      <c r="A62305"/>
    </row>
    <row r="62306" spans="1:1" ht="13.2" x14ac:dyDescent="0.25">
      <c r="A62306"/>
    </row>
    <row r="62307" spans="1:1" ht="13.2" x14ac:dyDescent="0.25">
      <c r="A62307"/>
    </row>
    <row r="62308" spans="1:1" ht="13.2" x14ac:dyDescent="0.25">
      <c r="A62308"/>
    </row>
    <row r="62309" spans="1:1" ht="13.2" x14ac:dyDescent="0.25">
      <c r="A62309"/>
    </row>
    <row r="62310" spans="1:1" ht="13.2" x14ac:dyDescent="0.25">
      <c r="A62310"/>
    </row>
    <row r="62311" spans="1:1" ht="13.2" x14ac:dyDescent="0.25">
      <c r="A62311"/>
    </row>
    <row r="62312" spans="1:1" ht="13.2" x14ac:dyDescent="0.25">
      <c r="A62312"/>
    </row>
    <row r="62313" spans="1:1" ht="13.2" x14ac:dyDescent="0.25">
      <c r="A62313"/>
    </row>
    <row r="62314" spans="1:1" ht="13.2" x14ac:dyDescent="0.25">
      <c r="A62314"/>
    </row>
    <row r="62315" spans="1:1" ht="13.2" x14ac:dyDescent="0.25">
      <c r="A62315"/>
    </row>
    <row r="62316" spans="1:1" ht="13.2" x14ac:dyDescent="0.25">
      <c r="A62316"/>
    </row>
    <row r="62317" spans="1:1" ht="13.2" x14ac:dyDescent="0.25">
      <c r="A62317"/>
    </row>
    <row r="62318" spans="1:1" ht="13.2" x14ac:dyDescent="0.25">
      <c r="A62318"/>
    </row>
    <row r="62319" spans="1:1" ht="13.2" x14ac:dyDescent="0.25">
      <c r="A62319"/>
    </row>
    <row r="62320" spans="1:1" ht="13.2" x14ac:dyDescent="0.25">
      <c r="A62320"/>
    </row>
    <row r="62321" spans="1:1" ht="13.2" x14ac:dyDescent="0.25">
      <c r="A62321"/>
    </row>
    <row r="62322" spans="1:1" ht="13.2" x14ac:dyDescent="0.25">
      <c r="A62322"/>
    </row>
    <row r="62323" spans="1:1" ht="13.2" x14ac:dyDescent="0.25">
      <c r="A62323"/>
    </row>
    <row r="62324" spans="1:1" ht="13.2" x14ac:dyDescent="0.25">
      <c r="A62324"/>
    </row>
    <row r="62325" spans="1:1" ht="13.2" x14ac:dyDescent="0.25">
      <c r="A62325"/>
    </row>
    <row r="62326" spans="1:1" ht="13.2" x14ac:dyDescent="0.25">
      <c r="A62326"/>
    </row>
    <row r="62327" spans="1:1" ht="13.2" x14ac:dyDescent="0.25">
      <c r="A62327"/>
    </row>
    <row r="62328" spans="1:1" ht="13.2" x14ac:dyDescent="0.25">
      <c r="A62328"/>
    </row>
    <row r="62329" spans="1:1" ht="13.2" x14ac:dyDescent="0.25">
      <c r="A62329"/>
    </row>
    <row r="62330" spans="1:1" ht="13.2" x14ac:dyDescent="0.25">
      <c r="A62330"/>
    </row>
    <row r="62331" spans="1:1" ht="13.2" x14ac:dyDescent="0.25">
      <c r="A62331"/>
    </row>
    <row r="62332" spans="1:1" ht="13.2" x14ac:dyDescent="0.25">
      <c r="A62332"/>
    </row>
    <row r="62333" spans="1:1" ht="13.2" x14ac:dyDescent="0.25">
      <c r="A62333"/>
    </row>
    <row r="62334" spans="1:1" ht="13.2" x14ac:dyDescent="0.25">
      <c r="A62334"/>
    </row>
    <row r="62335" spans="1:1" ht="13.2" x14ac:dyDescent="0.25">
      <c r="A62335"/>
    </row>
    <row r="62336" spans="1:1" ht="13.2" x14ac:dyDescent="0.25">
      <c r="A62336"/>
    </row>
    <row r="62337" spans="1:1" ht="13.2" x14ac:dyDescent="0.25">
      <c r="A62337"/>
    </row>
    <row r="62338" spans="1:1" ht="13.2" x14ac:dyDescent="0.25">
      <c r="A62338"/>
    </row>
    <row r="62339" spans="1:1" ht="13.2" x14ac:dyDescent="0.25">
      <c r="A62339"/>
    </row>
    <row r="62340" spans="1:1" ht="13.2" x14ac:dyDescent="0.25">
      <c r="A62340"/>
    </row>
    <row r="62341" spans="1:1" ht="13.2" x14ac:dyDescent="0.25">
      <c r="A62341"/>
    </row>
    <row r="62342" spans="1:1" ht="13.2" x14ac:dyDescent="0.25">
      <c r="A62342"/>
    </row>
    <row r="62343" spans="1:1" ht="13.2" x14ac:dyDescent="0.25">
      <c r="A62343"/>
    </row>
    <row r="62344" spans="1:1" ht="13.2" x14ac:dyDescent="0.25">
      <c r="A62344"/>
    </row>
    <row r="62345" spans="1:1" ht="13.2" x14ac:dyDescent="0.25">
      <c r="A62345"/>
    </row>
    <row r="62346" spans="1:1" ht="13.2" x14ac:dyDescent="0.25">
      <c r="A62346"/>
    </row>
    <row r="62347" spans="1:1" ht="13.2" x14ac:dyDescent="0.25">
      <c r="A62347"/>
    </row>
    <row r="62348" spans="1:1" ht="13.2" x14ac:dyDescent="0.25">
      <c r="A62348"/>
    </row>
    <row r="62349" spans="1:1" ht="13.2" x14ac:dyDescent="0.25">
      <c r="A62349"/>
    </row>
    <row r="62350" spans="1:1" ht="13.2" x14ac:dyDescent="0.25">
      <c r="A62350"/>
    </row>
    <row r="62351" spans="1:1" ht="13.2" x14ac:dyDescent="0.25">
      <c r="A62351"/>
    </row>
    <row r="62352" spans="1:1" ht="13.2" x14ac:dyDescent="0.25">
      <c r="A62352"/>
    </row>
    <row r="62353" spans="1:1" ht="13.2" x14ac:dyDescent="0.25">
      <c r="A62353"/>
    </row>
    <row r="62354" spans="1:1" ht="13.2" x14ac:dyDescent="0.25">
      <c r="A62354"/>
    </row>
    <row r="62355" spans="1:1" ht="13.2" x14ac:dyDescent="0.25">
      <c r="A62355"/>
    </row>
    <row r="62356" spans="1:1" ht="13.2" x14ac:dyDescent="0.25">
      <c r="A62356"/>
    </row>
    <row r="62357" spans="1:1" ht="13.2" x14ac:dyDescent="0.25">
      <c r="A62357"/>
    </row>
    <row r="62358" spans="1:1" ht="13.2" x14ac:dyDescent="0.25">
      <c r="A62358"/>
    </row>
    <row r="62359" spans="1:1" ht="13.2" x14ac:dyDescent="0.25">
      <c r="A62359"/>
    </row>
    <row r="62360" spans="1:1" ht="13.2" x14ac:dyDescent="0.25">
      <c r="A62360"/>
    </row>
    <row r="62361" spans="1:1" ht="13.2" x14ac:dyDescent="0.25">
      <c r="A62361"/>
    </row>
    <row r="62362" spans="1:1" ht="13.2" x14ac:dyDescent="0.25">
      <c r="A62362"/>
    </row>
    <row r="62363" spans="1:1" ht="13.2" x14ac:dyDescent="0.25">
      <c r="A62363"/>
    </row>
    <row r="62364" spans="1:1" ht="13.2" x14ac:dyDescent="0.25">
      <c r="A62364"/>
    </row>
    <row r="62365" spans="1:1" ht="13.2" x14ac:dyDescent="0.25">
      <c r="A62365"/>
    </row>
    <row r="62366" spans="1:1" ht="13.2" x14ac:dyDescent="0.25">
      <c r="A62366"/>
    </row>
    <row r="62367" spans="1:1" ht="13.2" x14ac:dyDescent="0.25">
      <c r="A62367"/>
    </row>
    <row r="62368" spans="1:1" ht="13.2" x14ac:dyDescent="0.25">
      <c r="A62368"/>
    </row>
    <row r="62369" spans="1:1" ht="13.2" x14ac:dyDescent="0.25">
      <c r="A62369"/>
    </row>
    <row r="62370" spans="1:1" ht="13.2" x14ac:dyDescent="0.25">
      <c r="A62370"/>
    </row>
    <row r="62371" spans="1:1" ht="13.2" x14ac:dyDescent="0.25">
      <c r="A62371"/>
    </row>
    <row r="62372" spans="1:1" ht="13.2" x14ac:dyDescent="0.25">
      <c r="A62372"/>
    </row>
    <row r="62373" spans="1:1" ht="13.2" x14ac:dyDescent="0.25">
      <c r="A62373"/>
    </row>
    <row r="62374" spans="1:1" ht="13.2" x14ac:dyDescent="0.25">
      <c r="A62374"/>
    </row>
    <row r="62375" spans="1:1" ht="13.2" x14ac:dyDescent="0.25">
      <c r="A62375"/>
    </row>
    <row r="62376" spans="1:1" ht="13.2" x14ac:dyDescent="0.25">
      <c r="A62376"/>
    </row>
    <row r="62377" spans="1:1" ht="13.2" x14ac:dyDescent="0.25">
      <c r="A62377"/>
    </row>
    <row r="62378" spans="1:1" ht="13.2" x14ac:dyDescent="0.25">
      <c r="A62378"/>
    </row>
    <row r="62379" spans="1:1" ht="13.2" x14ac:dyDescent="0.25">
      <c r="A62379"/>
    </row>
    <row r="62380" spans="1:1" ht="13.2" x14ac:dyDescent="0.25">
      <c r="A62380"/>
    </row>
    <row r="62381" spans="1:1" ht="13.2" x14ac:dyDescent="0.25">
      <c r="A62381"/>
    </row>
    <row r="62382" spans="1:1" ht="13.2" x14ac:dyDescent="0.25">
      <c r="A62382"/>
    </row>
    <row r="62383" spans="1:1" ht="13.2" x14ac:dyDescent="0.25">
      <c r="A62383"/>
    </row>
    <row r="62384" spans="1:1" ht="13.2" x14ac:dyDescent="0.25">
      <c r="A62384"/>
    </row>
    <row r="62385" spans="1:1" ht="13.2" x14ac:dyDescent="0.25">
      <c r="A62385"/>
    </row>
    <row r="62386" spans="1:1" ht="13.2" x14ac:dyDescent="0.25">
      <c r="A62386"/>
    </row>
    <row r="62387" spans="1:1" ht="13.2" x14ac:dyDescent="0.25">
      <c r="A62387"/>
    </row>
    <row r="62388" spans="1:1" ht="13.2" x14ac:dyDescent="0.25">
      <c r="A62388"/>
    </row>
    <row r="62389" spans="1:1" ht="13.2" x14ac:dyDescent="0.25">
      <c r="A62389"/>
    </row>
    <row r="62390" spans="1:1" ht="13.2" x14ac:dyDescent="0.25">
      <c r="A62390"/>
    </row>
    <row r="62391" spans="1:1" ht="13.2" x14ac:dyDescent="0.25">
      <c r="A62391"/>
    </row>
    <row r="62392" spans="1:1" ht="13.2" x14ac:dyDescent="0.25">
      <c r="A62392"/>
    </row>
    <row r="62393" spans="1:1" ht="13.2" x14ac:dyDescent="0.25">
      <c r="A62393"/>
    </row>
    <row r="62394" spans="1:1" ht="13.2" x14ac:dyDescent="0.25">
      <c r="A62394"/>
    </row>
    <row r="62395" spans="1:1" ht="13.2" x14ac:dyDescent="0.25">
      <c r="A62395"/>
    </row>
    <row r="62396" spans="1:1" ht="13.2" x14ac:dyDescent="0.25">
      <c r="A62396"/>
    </row>
    <row r="62397" spans="1:1" ht="13.2" x14ac:dyDescent="0.25">
      <c r="A62397"/>
    </row>
    <row r="62398" spans="1:1" ht="13.2" x14ac:dyDescent="0.25">
      <c r="A62398"/>
    </row>
    <row r="62399" spans="1:1" ht="13.2" x14ac:dyDescent="0.25">
      <c r="A62399"/>
    </row>
    <row r="62400" spans="1:1" ht="13.2" x14ac:dyDescent="0.25">
      <c r="A62400"/>
    </row>
    <row r="62401" spans="1:1" ht="13.2" x14ac:dyDescent="0.25">
      <c r="A62401"/>
    </row>
    <row r="62402" spans="1:1" ht="13.2" x14ac:dyDescent="0.25">
      <c r="A62402"/>
    </row>
    <row r="62403" spans="1:1" ht="13.2" x14ac:dyDescent="0.25">
      <c r="A62403"/>
    </row>
    <row r="62404" spans="1:1" ht="13.2" x14ac:dyDescent="0.25">
      <c r="A62404"/>
    </row>
    <row r="62405" spans="1:1" ht="13.2" x14ac:dyDescent="0.25">
      <c r="A62405"/>
    </row>
    <row r="62406" spans="1:1" ht="13.2" x14ac:dyDescent="0.25">
      <c r="A62406"/>
    </row>
    <row r="62407" spans="1:1" ht="13.2" x14ac:dyDescent="0.25">
      <c r="A62407"/>
    </row>
    <row r="62408" spans="1:1" ht="13.2" x14ac:dyDescent="0.25">
      <c r="A62408"/>
    </row>
    <row r="62409" spans="1:1" ht="13.2" x14ac:dyDescent="0.25">
      <c r="A62409"/>
    </row>
    <row r="62410" spans="1:1" ht="13.2" x14ac:dyDescent="0.25">
      <c r="A62410"/>
    </row>
    <row r="62411" spans="1:1" ht="13.2" x14ac:dyDescent="0.25">
      <c r="A62411"/>
    </row>
    <row r="62412" spans="1:1" ht="13.2" x14ac:dyDescent="0.25">
      <c r="A62412"/>
    </row>
    <row r="62413" spans="1:1" ht="13.2" x14ac:dyDescent="0.25">
      <c r="A62413"/>
    </row>
    <row r="62414" spans="1:1" ht="13.2" x14ac:dyDescent="0.25">
      <c r="A62414"/>
    </row>
    <row r="62415" spans="1:1" ht="13.2" x14ac:dyDescent="0.25">
      <c r="A62415"/>
    </row>
    <row r="62416" spans="1:1" ht="13.2" x14ac:dyDescent="0.25">
      <c r="A62416"/>
    </row>
    <row r="62417" spans="1:1" ht="13.2" x14ac:dyDescent="0.25">
      <c r="A62417"/>
    </row>
    <row r="62418" spans="1:1" ht="13.2" x14ac:dyDescent="0.25">
      <c r="A62418"/>
    </row>
    <row r="62419" spans="1:1" ht="13.2" x14ac:dyDescent="0.25">
      <c r="A62419"/>
    </row>
    <row r="62420" spans="1:1" ht="13.2" x14ac:dyDescent="0.25">
      <c r="A62420"/>
    </row>
    <row r="62421" spans="1:1" ht="13.2" x14ac:dyDescent="0.25">
      <c r="A62421"/>
    </row>
    <row r="62422" spans="1:1" ht="13.2" x14ac:dyDescent="0.25">
      <c r="A62422"/>
    </row>
    <row r="62423" spans="1:1" ht="13.2" x14ac:dyDescent="0.25">
      <c r="A62423"/>
    </row>
    <row r="62424" spans="1:1" ht="13.2" x14ac:dyDescent="0.25">
      <c r="A62424"/>
    </row>
    <row r="62425" spans="1:1" ht="13.2" x14ac:dyDescent="0.25">
      <c r="A62425"/>
    </row>
    <row r="62426" spans="1:1" ht="13.2" x14ac:dyDescent="0.25">
      <c r="A62426"/>
    </row>
    <row r="62427" spans="1:1" ht="13.2" x14ac:dyDescent="0.25">
      <c r="A62427"/>
    </row>
    <row r="62428" spans="1:1" ht="13.2" x14ac:dyDescent="0.25">
      <c r="A62428"/>
    </row>
    <row r="62429" spans="1:1" ht="13.2" x14ac:dyDescent="0.25">
      <c r="A62429"/>
    </row>
    <row r="62430" spans="1:1" ht="13.2" x14ac:dyDescent="0.25">
      <c r="A62430"/>
    </row>
    <row r="62431" spans="1:1" ht="13.2" x14ac:dyDescent="0.25">
      <c r="A62431"/>
    </row>
    <row r="62432" spans="1:1" ht="13.2" x14ac:dyDescent="0.25">
      <c r="A62432"/>
    </row>
    <row r="62433" spans="1:1" ht="13.2" x14ac:dyDescent="0.25">
      <c r="A62433"/>
    </row>
    <row r="62434" spans="1:1" ht="13.2" x14ac:dyDescent="0.25">
      <c r="A62434"/>
    </row>
    <row r="62435" spans="1:1" ht="13.2" x14ac:dyDescent="0.25">
      <c r="A62435"/>
    </row>
    <row r="62436" spans="1:1" ht="13.2" x14ac:dyDescent="0.25">
      <c r="A62436"/>
    </row>
    <row r="62437" spans="1:1" ht="13.2" x14ac:dyDescent="0.25">
      <c r="A62437"/>
    </row>
    <row r="62438" spans="1:1" ht="13.2" x14ac:dyDescent="0.25">
      <c r="A62438"/>
    </row>
    <row r="62439" spans="1:1" ht="13.2" x14ac:dyDescent="0.25">
      <c r="A62439"/>
    </row>
    <row r="62440" spans="1:1" ht="13.2" x14ac:dyDescent="0.25">
      <c r="A62440"/>
    </row>
    <row r="62441" spans="1:1" ht="13.2" x14ac:dyDescent="0.25">
      <c r="A62441"/>
    </row>
    <row r="62442" spans="1:1" ht="13.2" x14ac:dyDescent="0.25">
      <c r="A62442"/>
    </row>
    <row r="62443" spans="1:1" ht="13.2" x14ac:dyDescent="0.25">
      <c r="A62443"/>
    </row>
    <row r="62444" spans="1:1" ht="13.2" x14ac:dyDescent="0.25">
      <c r="A62444"/>
    </row>
    <row r="62445" spans="1:1" ht="13.2" x14ac:dyDescent="0.25">
      <c r="A62445"/>
    </row>
    <row r="62446" spans="1:1" ht="13.2" x14ac:dyDescent="0.25">
      <c r="A62446"/>
    </row>
    <row r="62447" spans="1:1" ht="13.2" x14ac:dyDescent="0.25">
      <c r="A62447"/>
    </row>
    <row r="62448" spans="1:1" ht="13.2" x14ac:dyDescent="0.25">
      <c r="A62448"/>
    </row>
    <row r="62449" spans="1:1" ht="13.2" x14ac:dyDescent="0.25">
      <c r="A62449"/>
    </row>
    <row r="62450" spans="1:1" ht="13.2" x14ac:dyDescent="0.25">
      <c r="A62450"/>
    </row>
    <row r="62451" spans="1:1" ht="13.2" x14ac:dyDescent="0.25">
      <c r="A62451"/>
    </row>
    <row r="62452" spans="1:1" ht="13.2" x14ac:dyDescent="0.25">
      <c r="A62452"/>
    </row>
    <row r="62453" spans="1:1" ht="13.2" x14ac:dyDescent="0.25">
      <c r="A62453"/>
    </row>
    <row r="62454" spans="1:1" ht="13.2" x14ac:dyDescent="0.25">
      <c r="A62454"/>
    </row>
    <row r="62455" spans="1:1" ht="13.2" x14ac:dyDescent="0.25">
      <c r="A62455"/>
    </row>
    <row r="62456" spans="1:1" ht="13.2" x14ac:dyDescent="0.25">
      <c r="A62456"/>
    </row>
    <row r="62457" spans="1:1" ht="13.2" x14ac:dyDescent="0.25">
      <c r="A62457"/>
    </row>
    <row r="62458" spans="1:1" ht="13.2" x14ac:dyDescent="0.25">
      <c r="A62458"/>
    </row>
    <row r="62459" spans="1:1" ht="13.2" x14ac:dyDescent="0.25">
      <c r="A62459"/>
    </row>
    <row r="62460" spans="1:1" ht="13.2" x14ac:dyDescent="0.25">
      <c r="A62460"/>
    </row>
    <row r="62461" spans="1:1" ht="13.2" x14ac:dyDescent="0.25">
      <c r="A62461"/>
    </row>
    <row r="62462" spans="1:1" ht="13.2" x14ac:dyDescent="0.25">
      <c r="A62462"/>
    </row>
    <row r="62463" spans="1:1" ht="13.2" x14ac:dyDescent="0.25">
      <c r="A62463"/>
    </row>
    <row r="62464" spans="1:1" ht="13.2" x14ac:dyDescent="0.25">
      <c r="A62464"/>
    </row>
    <row r="62465" spans="1:1" ht="13.2" x14ac:dyDescent="0.25">
      <c r="A62465"/>
    </row>
    <row r="62466" spans="1:1" ht="13.2" x14ac:dyDescent="0.25">
      <c r="A62466"/>
    </row>
    <row r="62467" spans="1:1" ht="13.2" x14ac:dyDescent="0.25">
      <c r="A62467"/>
    </row>
    <row r="62468" spans="1:1" ht="13.2" x14ac:dyDescent="0.25">
      <c r="A62468"/>
    </row>
    <row r="62469" spans="1:1" ht="13.2" x14ac:dyDescent="0.25">
      <c r="A62469"/>
    </row>
    <row r="62470" spans="1:1" ht="13.2" x14ac:dyDescent="0.25">
      <c r="A62470"/>
    </row>
    <row r="62471" spans="1:1" ht="13.2" x14ac:dyDescent="0.25">
      <c r="A62471"/>
    </row>
    <row r="62472" spans="1:1" ht="13.2" x14ac:dyDescent="0.25">
      <c r="A62472"/>
    </row>
    <row r="62473" spans="1:1" ht="13.2" x14ac:dyDescent="0.25">
      <c r="A62473"/>
    </row>
    <row r="62474" spans="1:1" ht="13.2" x14ac:dyDescent="0.25">
      <c r="A62474"/>
    </row>
    <row r="62475" spans="1:1" ht="13.2" x14ac:dyDescent="0.25">
      <c r="A62475"/>
    </row>
    <row r="62476" spans="1:1" ht="13.2" x14ac:dyDescent="0.25">
      <c r="A62476"/>
    </row>
    <row r="62477" spans="1:1" ht="13.2" x14ac:dyDescent="0.25">
      <c r="A62477"/>
    </row>
    <row r="62478" spans="1:1" ht="13.2" x14ac:dyDescent="0.25">
      <c r="A62478"/>
    </row>
    <row r="62479" spans="1:1" ht="13.2" x14ac:dyDescent="0.25">
      <c r="A62479"/>
    </row>
    <row r="62480" spans="1:1" ht="13.2" x14ac:dyDescent="0.25">
      <c r="A62480"/>
    </row>
    <row r="62481" spans="1:1" ht="13.2" x14ac:dyDescent="0.25">
      <c r="A62481"/>
    </row>
    <row r="62482" spans="1:1" ht="13.2" x14ac:dyDescent="0.25">
      <c r="A62482"/>
    </row>
    <row r="62483" spans="1:1" ht="13.2" x14ac:dyDescent="0.25">
      <c r="A62483"/>
    </row>
    <row r="62484" spans="1:1" ht="13.2" x14ac:dyDescent="0.25">
      <c r="A62484"/>
    </row>
    <row r="62485" spans="1:1" ht="13.2" x14ac:dyDescent="0.25">
      <c r="A62485"/>
    </row>
    <row r="62486" spans="1:1" ht="13.2" x14ac:dyDescent="0.25">
      <c r="A62486"/>
    </row>
    <row r="62487" spans="1:1" ht="13.2" x14ac:dyDescent="0.25">
      <c r="A62487"/>
    </row>
    <row r="62488" spans="1:1" ht="13.2" x14ac:dyDescent="0.25">
      <c r="A62488"/>
    </row>
    <row r="62489" spans="1:1" ht="13.2" x14ac:dyDescent="0.25">
      <c r="A62489"/>
    </row>
    <row r="62490" spans="1:1" ht="13.2" x14ac:dyDescent="0.25">
      <c r="A62490"/>
    </row>
    <row r="62491" spans="1:1" ht="13.2" x14ac:dyDescent="0.25">
      <c r="A62491"/>
    </row>
    <row r="62492" spans="1:1" ht="13.2" x14ac:dyDescent="0.25">
      <c r="A62492"/>
    </row>
    <row r="62493" spans="1:1" ht="13.2" x14ac:dyDescent="0.25">
      <c r="A62493"/>
    </row>
    <row r="62494" spans="1:1" ht="13.2" x14ac:dyDescent="0.25">
      <c r="A62494"/>
    </row>
    <row r="62495" spans="1:1" ht="13.2" x14ac:dyDescent="0.25">
      <c r="A62495"/>
    </row>
    <row r="62496" spans="1:1" ht="13.2" x14ac:dyDescent="0.25">
      <c r="A62496"/>
    </row>
    <row r="62497" spans="1:1" ht="13.2" x14ac:dyDescent="0.25">
      <c r="A62497"/>
    </row>
    <row r="62498" spans="1:1" ht="13.2" x14ac:dyDescent="0.25">
      <c r="A62498"/>
    </row>
    <row r="62499" spans="1:1" ht="13.2" x14ac:dyDescent="0.25">
      <c r="A62499"/>
    </row>
    <row r="62500" spans="1:1" ht="13.2" x14ac:dyDescent="0.25">
      <c r="A62500"/>
    </row>
    <row r="62501" spans="1:1" ht="13.2" x14ac:dyDescent="0.25">
      <c r="A62501"/>
    </row>
    <row r="62502" spans="1:1" ht="13.2" x14ac:dyDescent="0.25">
      <c r="A62502"/>
    </row>
    <row r="62503" spans="1:1" ht="13.2" x14ac:dyDescent="0.25">
      <c r="A62503"/>
    </row>
    <row r="62504" spans="1:1" ht="13.2" x14ac:dyDescent="0.25">
      <c r="A62504"/>
    </row>
    <row r="62505" spans="1:1" ht="13.2" x14ac:dyDescent="0.25">
      <c r="A62505"/>
    </row>
    <row r="62506" spans="1:1" ht="13.2" x14ac:dyDescent="0.25">
      <c r="A62506"/>
    </row>
    <row r="62507" spans="1:1" ht="13.2" x14ac:dyDescent="0.25">
      <c r="A62507"/>
    </row>
    <row r="62508" spans="1:1" ht="13.2" x14ac:dyDescent="0.25">
      <c r="A62508"/>
    </row>
    <row r="62509" spans="1:1" ht="13.2" x14ac:dyDescent="0.25">
      <c r="A62509"/>
    </row>
    <row r="62510" spans="1:1" ht="13.2" x14ac:dyDescent="0.25">
      <c r="A62510"/>
    </row>
    <row r="62511" spans="1:1" ht="13.2" x14ac:dyDescent="0.25">
      <c r="A62511"/>
    </row>
    <row r="62512" spans="1:1" ht="13.2" x14ac:dyDescent="0.25">
      <c r="A62512"/>
    </row>
    <row r="62513" spans="1:1" ht="13.2" x14ac:dyDescent="0.25">
      <c r="A62513"/>
    </row>
    <row r="62514" spans="1:1" ht="13.2" x14ac:dyDescent="0.25">
      <c r="A62514"/>
    </row>
    <row r="62515" spans="1:1" ht="13.2" x14ac:dyDescent="0.25">
      <c r="A62515"/>
    </row>
    <row r="62516" spans="1:1" ht="13.2" x14ac:dyDescent="0.25">
      <c r="A62516"/>
    </row>
    <row r="62517" spans="1:1" ht="13.2" x14ac:dyDescent="0.25">
      <c r="A62517"/>
    </row>
    <row r="62518" spans="1:1" ht="13.2" x14ac:dyDescent="0.25">
      <c r="A62518"/>
    </row>
    <row r="62519" spans="1:1" ht="13.2" x14ac:dyDescent="0.25">
      <c r="A62519"/>
    </row>
    <row r="62520" spans="1:1" ht="13.2" x14ac:dyDescent="0.25">
      <c r="A62520"/>
    </row>
    <row r="62521" spans="1:1" ht="13.2" x14ac:dyDescent="0.25">
      <c r="A62521"/>
    </row>
    <row r="62522" spans="1:1" ht="13.2" x14ac:dyDescent="0.25">
      <c r="A62522"/>
    </row>
    <row r="62523" spans="1:1" ht="13.2" x14ac:dyDescent="0.25">
      <c r="A62523"/>
    </row>
    <row r="62524" spans="1:1" ht="13.2" x14ac:dyDescent="0.25">
      <c r="A62524"/>
    </row>
    <row r="62525" spans="1:1" ht="13.2" x14ac:dyDescent="0.25">
      <c r="A62525"/>
    </row>
    <row r="62526" spans="1:1" ht="13.2" x14ac:dyDescent="0.25">
      <c r="A62526"/>
    </row>
    <row r="62527" spans="1:1" ht="13.2" x14ac:dyDescent="0.25">
      <c r="A62527"/>
    </row>
    <row r="62528" spans="1:1" ht="13.2" x14ac:dyDescent="0.25">
      <c r="A62528"/>
    </row>
    <row r="62529" spans="1:1" ht="13.2" x14ac:dyDescent="0.25">
      <c r="A62529"/>
    </row>
    <row r="62530" spans="1:1" ht="13.2" x14ac:dyDescent="0.25">
      <c r="A62530"/>
    </row>
    <row r="62531" spans="1:1" ht="13.2" x14ac:dyDescent="0.25">
      <c r="A62531"/>
    </row>
    <row r="62532" spans="1:1" ht="13.2" x14ac:dyDescent="0.25">
      <c r="A62532"/>
    </row>
    <row r="62533" spans="1:1" ht="13.2" x14ac:dyDescent="0.25">
      <c r="A62533"/>
    </row>
    <row r="62534" spans="1:1" ht="13.2" x14ac:dyDescent="0.25">
      <c r="A62534"/>
    </row>
    <row r="62535" spans="1:1" ht="13.2" x14ac:dyDescent="0.25">
      <c r="A62535"/>
    </row>
    <row r="62536" spans="1:1" ht="13.2" x14ac:dyDescent="0.25">
      <c r="A62536"/>
    </row>
    <row r="62537" spans="1:1" ht="13.2" x14ac:dyDescent="0.25">
      <c r="A62537"/>
    </row>
    <row r="62538" spans="1:1" ht="13.2" x14ac:dyDescent="0.25">
      <c r="A62538"/>
    </row>
    <row r="62539" spans="1:1" ht="13.2" x14ac:dyDescent="0.25">
      <c r="A62539"/>
    </row>
    <row r="62540" spans="1:1" ht="13.2" x14ac:dyDescent="0.25">
      <c r="A62540"/>
    </row>
    <row r="62541" spans="1:1" ht="13.2" x14ac:dyDescent="0.25">
      <c r="A62541"/>
    </row>
    <row r="62542" spans="1:1" ht="13.2" x14ac:dyDescent="0.25">
      <c r="A62542"/>
    </row>
    <row r="62543" spans="1:1" ht="13.2" x14ac:dyDescent="0.25">
      <c r="A62543"/>
    </row>
    <row r="62544" spans="1:1" ht="13.2" x14ac:dyDescent="0.25">
      <c r="A62544"/>
    </row>
    <row r="62545" spans="1:1" ht="13.2" x14ac:dyDescent="0.25">
      <c r="A62545"/>
    </row>
    <row r="62546" spans="1:1" ht="13.2" x14ac:dyDescent="0.25">
      <c r="A62546"/>
    </row>
    <row r="62547" spans="1:1" ht="13.2" x14ac:dyDescent="0.25">
      <c r="A62547"/>
    </row>
    <row r="62548" spans="1:1" ht="13.2" x14ac:dyDescent="0.25">
      <c r="A62548"/>
    </row>
    <row r="62549" spans="1:1" ht="13.2" x14ac:dyDescent="0.25">
      <c r="A62549"/>
    </row>
    <row r="62550" spans="1:1" ht="13.2" x14ac:dyDescent="0.25">
      <c r="A62550"/>
    </row>
    <row r="62551" spans="1:1" ht="13.2" x14ac:dyDescent="0.25">
      <c r="A62551"/>
    </row>
    <row r="62552" spans="1:1" ht="13.2" x14ac:dyDescent="0.25">
      <c r="A62552"/>
    </row>
    <row r="62553" spans="1:1" ht="13.2" x14ac:dyDescent="0.25">
      <c r="A62553"/>
    </row>
    <row r="62554" spans="1:1" ht="13.2" x14ac:dyDescent="0.25">
      <c r="A62554"/>
    </row>
    <row r="62555" spans="1:1" ht="13.2" x14ac:dyDescent="0.25">
      <c r="A62555"/>
    </row>
    <row r="62556" spans="1:1" ht="13.2" x14ac:dyDescent="0.25">
      <c r="A62556"/>
    </row>
    <row r="62557" spans="1:1" ht="13.2" x14ac:dyDescent="0.25">
      <c r="A62557"/>
    </row>
    <row r="62558" spans="1:1" ht="13.2" x14ac:dyDescent="0.25">
      <c r="A62558"/>
    </row>
    <row r="62559" spans="1:1" ht="13.2" x14ac:dyDescent="0.25">
      <c r="A62559"/>
    </row>
    <row r="62560" spans="1:1" ht="13.2" x14ac:dyDescent="0.25">
      <c r="A62560"/>
    </row>
    <row r="62561" spans="1:1" ht="13.2" x14ac:dyDescent="0.25">
      <c r="A62561"/>
    </row>
    <row r="62562" spans="1:1" ht="13.2" x14ac:dyDescent="0.25">
      <c r="A62562"/>
    </row>
    <row r="62563" spans="1:1" ht="13.2" x14ac:dyDescent="0.25">
      <c r="A62563"/>
    </row>
    <row r="62564" spans="1:1" ht="13.2" x14ac:dyDescent="0.25">
      <c r="A62564"/>
    </row>
    <row r="62565" spans="1:1" ht="13.2" x14ac:dyDescent="0.25">
      <c r="A62565"/>
    </row>
    <row r="62566" spans="1:1" ht="13.2" x14ac:dyDescent="0.25">
      <c r="A62566"/>
    </row>
    <row r="62567" spans="1:1" ht="13.2" x14ac:dyDescent="0.25">
      <c r="A62567"/>
    </row>
    <row r="62568" spans="1:1" ht="13.2" x14ac:dyDescent="0.25">
      <c r="A62568"/>
    </row>
    <row r="62569" spans="1:1" ht="13.2" x14ac:dyDescent="0.25">
      <c r="A62569"/>
    </row>
    <row r="62570" spans="1:1" ht="13.2" x14ac:dyDescent="0.25">
      <c r="A62570"/>
    </row>
    <row r="62571" spans="1:1" ht="13.2" x14ac:dyDescent="0.25">
      <c r="A62571"/>
    </row>
    <row r="62572" spans="1:1" ht="13.2" x14ac:dyDescent="0.25">
      <c r="A62572"/>
    </row>
    <row r="62573" spans="1:1" ht="13.2" x14ac:dyDescent="0.25">
      <c r="A62573"/>
    </row>
    <row r="62574" spans="1:1" ht="13.2" x14ac:dyDescent="0.25">
      <c r="A62574"/>
    </row>
    <row r="62575" spans="1:1" ht="13.2" x14ac:dyDescent="0.25">
      <c r="A62575"/>
    </row>
    <row r="62576" spans="1:1" ht="13.2" x14ac:dyDescent="0.25">
      <c r="A62576"/>
    </row>
    <row r="62577" spans="1:1" ht="13.2" x14ac:dyDescent="0.25">
      <c r="A62577"/>
    </row>
    <row r="62578" spans="1:1" ht="13.2" x14ac:dyDescent="0.25">
      <c r="A62578"/>
    </row>
    <row r="62579" spans="1:1" ht="13.2" x14ac:dyDescent="0.25">
      <c r="A62579"/>
    </row>
    <row r="62580" spans="1:1" ht="13.2" x14ac:dyDescent="0.25">
      <c r="A62580"/>
    </row>
    <row r="62581" spans="1:1" ht="13.2" x14ac:dyDescent="0.25">
      <c r="A62581"/>
    </row>
    <row r="62582" spans="1:1" ht="13.2" x14ac:dyDescent="0.25">
      <c r="A62582"/>
    </row>
    <row r="62583" spans="1:1" ht="13.2" x14ac:dyDescent="0.25">
      <c r="A62583"/>
    </row>
    <row r="62584" spans="1:1" ht="13.2" x14ac:dyDescent="0.25">
      <c r="A62584"/>
    </row>
    <row r="62585" spans="1:1" ht="13.2" x14ac:dyDescent="0.25">
      <c r="A62585"/>
    </row>
    <row r="62586" spans="1:1" ht="13.2" x14ac:dyDescent="0.25">
      <c r="A62586"/>
    </row>
    <row r="62587" spans="1:1" ht="13.2" x14ac:dyDescent="0.25">
      <c r="A62587"/>
    </row>
    <row r="62588" spans="1:1" ht="13.2" x14ac:dyDescent="0.25">
      <c r="A62588"/>
    </row>
    <row r="62589" spans="1:1" ht="13.2" x14ac:dyDescent="0.25">
      <c r="A62589"/>
    </row>
    <row r="62590" spans="1:1" ht="13.2" x14ac:dyDescent="0.25">
      <c r="A62590"/>
    </row>
    <row r="62591" spans="1:1" ht="13.2" x14ac:dyDescent="0.25">
      <c r="A62591"/>
    </row>
    <row r="62592" spans="1:1" ht="13.2" x14ac:dyDescent="0.25">
      <c r="A62592"/>
    </row>
    <row r="62593" spans="1:1" ht="13.2" x14ac:dyDescent="0.25">
      <c r="A62593"/>
    </row>
    <row r="62594" spans="1:1" ht="13.2" x14ac:dyDescent="0.25">
      <c r="A62594"/>
    </row>
    <row r="62595" spans="1:1" ht="13.2" x14ac:dyDescent="0.25">
      <c r="A62595"/>
    </row>
    <row r="62596" spans="1:1" ht="13.2" x14ac:dyDescent="0.25">
      <c r="A62596"/>
    </row>
    <row r="62597" spans="1:1" ht="13.2" x14ac:dyDescent="0.25">
      <c r="A62597"/>
    </row>
    <row r="62598" spans="1:1" ht="13.2" x14ac:dyDescent="0.25">
      <c r="A62598"/>
    </row>
    <row r="62599" spans="1:1" ht="13.2" x14ac:dyDescent="0.25">
      <c r="A62599"/>
    </row>
    <row r="62600" spans="1:1" ht="13.2" x14ac:dyDescent="0.25">
      <c r="A62600"/>
    </row>
    <row r="62601" spans="1:1" ht="13.2" x14ac:dyDescent="0.25">
      <c r="A62601"/>
    </row>
    <row r="62602" spans="1:1" ht="13.2" x14ac:dyDescent="0.25">
      <c r="A62602"/>
    </row>
    <row r="62603" spans="1:1" ht="13.2" x14ac:dyDescent="0.25">
      <c r="A62603"/>
    </row>
    <row r="62604" spans="1:1" ht="13.2" x14ac:dyDescent="0.25">
      <c r="A62604"/>
    </row>
    <row r="62605" spans="1:1" ht="13.2" x14ac:dyDescent="0.25">
      <c r="A62605"/>
    </row>
    <row r="62606" spans="1:1" ht="13.2" x14ac:dyDescent="0.25">
      <c r="A62606"/>
    </row>
    <row r="62607" spans="1:1" ht="13.2" x14ac:dyDescent="0.25">
      <c r="A62607"/>
    </row>
    <row r="62608" spans="1:1" ht="13.2" x14ac:dyDescent="0.25">
      <c r="A62608"/>
    </row>
    <row r="62609" spans="1:1" ht="13.2" x14ac:dyDescent="0.25">
      <c r="A62609"/>
    </row>
    <row r="62610" spans="1:1" ht="13.2" x14ac:dyDescent="0.25">
      <c r="A62610"/>
    </row>
    <row r="62611" spans="1:1" ht="13.2" x14ac:dyDescent="0.25">
      <c r="A62611"/>
    </row>
    <row r="62612" spans="1:1" ht="13.2" x14ac:dyDescent="0.25">
      <c r="A62612"/>
    </row>
    <row r="62613" spans="1:1" ht="13.2" x14ac:dyDescent="0.25">
      <c r="A62613"/>
    </row>
    <row r="62614" spans="1:1" ht="13.2" x14ac:dyDescent="0.25">
      <c r="A62614"/>
    </row>
    <row r="62615" spans="1:1" ht="13.2" x14ac:dyDescent="0.25">
      <c r="A62615"/>
    </row>
    <row r="62616" spans="1:1" ht="13.2" x14ac:dyDescent="0.25">
      <c r="A62616"/>
    </row>
    <row r="62617" spans="1:1" ht="13.2" x14ac:dyDescent="0.25">
      <c r="A62617"/>
    </row>
    <row r="62618" spans="1:1" ht="13.2" x14ac:dyDescent="0.25">
      <c r="A62618"/>
    </row>
    <row r="62619" spans="1:1" ht="13.2" x14ac:dyDescent="0.25">
      <c r="A62619"/>
    </row>
    <row r="62620" spans="1:1" ht="13.2" x14ac:dyDescent="0.25">
      <c r="A62620"/>
    </row>
    <row r="62621" spans="1:1" ht="13.2" x14ac:dyDescent="0.25">
      <c r="A62621"/>
    </row>
    <row r="62622" spans="1:1" ht="13.2" x14ac:dyDescent="0.25">
      <c r="A62622"/>
    </row>
    <row r="62623" spans="1:1" ht="13.2" x14ac:dyDescent="0.25">
      <c r="A62623"/>
    </row>
    <row r="62624" spans="1:1" ht="13.2" x14ac:dyDescent="0.25">
      <c r="A62624"/>
    </row>
    <row r="62625" spans="1:1" ht="13.2" x14ac:dyDescent="0.25">
      <c r="A62625"/>
    </row>
    <row r="62626" spans="1:1" ht="13.2" x14ac:dyDescent="0.25">
      <c r="A62626"/>
    </row>
    <row r="62627" spans="1:1" ht="13.2" x14ac:dyDescent="0.25">
      <c r="A62627"/>
    </row>
    <row r="62628" spans="1:1" ht="13.2" x14ac:dyDescent="0.25">
      <c r="A62628"/>
    </row>
    <row r="62629" spans="1:1" ht="13.2" x14ac:dyDescent="0.25">
      <c r="A62629"/>
    </row>
    <row r="62630" spans="1:1" ht="13.2" x14ac:dyDescent="0.25">
      <c r="A62630"/>
    </row>
    <row r="62631" spans="1:1" ht="13.2" x14ac:dyDescent="0.25">
      <c r="A62631"/>
    </row>
    <row r="62632" spans="1:1" ht="13.2" x14ac:dyDescent="0.25">
      <c r="A62632"/>
    </row>
    <row r="62633" spans="1:1" ht="13.2" x14ac:dyDescent="0.25">
      <c r="A62633"/>
    </row>
    <row r="62634" spans="1:1" ht="13.2" x14ac:dyDescent="0.25">
      <c r="A62634"/>
    </row>
    <row r="62635" spans="1:1" ht="13.2" x14ac:dyDescent="0.25">
      <c r="A62635"/>
    </row>
    <row r="62636" spans="1:1" ht="13.2" x14ac:dyDescent="0.25">
      <c r="A62636"/>
    </row>
    <row r="62637" spans="1:1" ht="13.2" x14ac:dyDescent="0.25">
      <c r="A62637"/>
    </row>
    <row r="62638" spans="1:1" ht="13.2" x14ac:dyDescent="0.25">
      <c r="A62638"/>
    </row>
    <row r="62639" spans="1:1" ht="13.2" x14ac:dyDescent="0.25">
      <c r="A62639"/>
    </row>
    <row r="62640" spans="1:1" ht="13.2" x14ac:dyDescent="0.25">
      <c r="A62640"/>
    </row>
    <row r="62641" spans="1:1" ht="13.2" x14ac:dyDescent="0.25">
      <c r="A62641"/>
    </row>
    <row r="62642" spans="1:1" ht="13.2" x14ac:dyDescent="0.25">
      <c r="A62642"/>
    </row>
    <row r="62643" spans="1:1" ht="13.2" x14ac:dyDescent="0.25">
      <c r="A62643"/>
    </row>
    <row r="62644" spans="1:1" ht="13.2" x14ac:dyDescent="0.25">
      <c r="A62644"/>
    </row>
    <row r="62645" spans="1:1" ht="13.2" x14ac:dyDescent="0.25">
      <c r="A62645"/>
    </row>
    <row r="62646" spans="1:1" ht="13.2" x14ac:dyDescent="0.25">
      <c r="A62646"/>
    </row>
    <row r="62647" spans="1:1" ht="13.2" x14ac:dyDescent="0.25">
      <c r="A62647"/>
    </row>
    <row r="62648" spans="1:1" ht="13.2" x14ac:dyDescent="0.25">
      <c r="A62648"/>
    </row>
    <row r="62649" spans="1:1" ht="13.2" x14ac:dyDescent="0.25">
      <c r="A62649"/>
    </row>
    <row r="62650" spans="1:1" ht="13.2" x14ac:dyDescent="0.25">
      <c r="A62650"/>
    </row>
    <row r="62651" spans="1:1" ht="13.2" x14ac:dyDescent="0.25">
      <c r="A62651"/>
    </row>
    <row r="62652" spans="1:1" ht="13.2" x14ac:dyDescent="0.25">
      <c r="A62652"/>
    </row>
    <row r="62653" spans="1:1" ht="13.2" x14ac:dyDescent="0.25">
      <c r="A62653"/>
    </row>
    <row r="62654" spans="1:1" ht="13.2" x14ac:dyDescent="0.25">
      <c r="A62654"/>
    </row>
    <row r="62655" spans="1:1" ht="13.2" x14ac:dyDescent="0.25">
      <c r="A62655"/>
    </row>
    <row r="62656" spans="1:1" ht="13.2" x14ac:dyDescent="0.25">
      <c r="A62656"/>
    </row>
    <row r="62657" spans="1:1" ht="13.2" x14ac:dyDescent="0.25">
      <c r="A62657"/>
    </row>
    <row r="62658" spans="1:1" ht="13.2" x14ac:dyDescent="0.25">
      <c r="A62658"/>
    </row>
    <row r="62659" spans="1:1" ht="13.2" x14ac:dyDescent="0.25">
      <c r="A62659"/>
    </row>
    <row r="62660" spans="1:1" ht="13.2" x14ac:dyDescent="0.25">
      <c r="A62660"/>
    </row>
    <row r="62661" spans="1:1" ht="13.2" x14ac:dyDescent="0.25">
      <c r="A62661"/>
    </row>
    <row r="62662" spans="1:1" ht="13.2" x14ac:dyDescent="0.25">
      <c r="A62662"/>
    </row>
    <row r="62663" spans="1:1" ht="13.2" x14ac:dyDescent="0.25">
      <c r="A62663"/>
    </row>
    <row r="62664" spans="1:1" ht="13.2" x14ac:dyDescent="0.25">
      <c r="A62664"/>
    </row>
    <row r="62665" spans="1:1" ht="13.2" x14ac:dyDescent="0.25">
      <c r="A62665"/>
    </row>
    <row r="62666" spans="1:1" ht="13.2" x14ac:dyDescent="0.25">
      <c r="A62666"/>
    </row>
    <row r="62667" spans="1:1" ht="13.2" x14ac:dyDescent="0.25">
      <c r="A62667"/>
    </row>
    <row r="62668" spans="1:1" ht="13.2" x14ac:dyDescent="0.25">
      <c r="A62668"/>
    </row>
    <row r="62669" spans="1:1" ht="13.2" x14ac:dyDescent="0.25">
      <c r="A62669"/>
    </row>
    <row r="62670" spans="1:1" ht="13.2" x14ac:dyDescent="0.25">
      <c r="A62670"/>
    </row>
    <row r="62671" spans="1:1" ht="13.2" x14ac:dyDescent="0.25">
      <c r="A62671"/>
    </row>
    <row r="62672" spans="1:1" ht="13.2" x14ac:dyDescent="0.25">
      <c r="A62672"/>
    </row>
    <row r="62673" spans="1:1" ht="13.2" x14ac:dyDescent="0.25">
      <c r="A62673"/>
    </row>
    <row r="62674" spans="1:1" ht="13.2" x14ac:dyDescent="0.25">
      <c r="A62674"/>
    </row>
    <row r="62675" spans="1:1" ht="13.2" x14ac:dyDescent="0.25">
      <c r="A62675"/>
    </row>
    <row r="62676" spans="1:1" ht="13.2" x14ac:dyDescent="0.25">
      <c r="A62676"/>
    </row>
    <row r="62677" spans="1:1" ht="13.2" x14ac:dyDescent="0.25">
      <c r="A62677"/>
    </row>
    <row r="62678" spans="1:1" ht="13.2" x14ac:dyDescent="0.25">
      <c r="A62678"/>
    </row>
    <row r="62679" spans="1:1" ht="13.2" x14ac:dyDescent="0.25">
      <c r="A62679"/>
    </row>
    <row r="62680" spans="1:1" ht="13.2" x14ac:dyDescent="0.25">
      <c r="A62680"/>
    </row>
    <row r="62681" spans="1:1" ht="13.2" x14ac:dyDescent="0.25">
      <c r="A62681"/>
    </row>
    <row r="62682" spans="1:1" ht="13.2" x14ac:dyDescent="0.25">
      <c r="A62682"/>
    </row>
    <row r="62683" spans="1:1" ht="13.2" x14ac:dyDescent="0.25">
      <c r="A62683"/>
    </row>
    <row r="62684" spans="1:1" ht="13.2" x14ac:dyDescent="0.25">
      <c r="A62684"/>
    </row>
    <row r="62685" spans="1:1" ht="13.2" x14ac:dyDescent="0.25">
      <c r="A62685"/>
    </row>
    <row r="62686" spans="1:1" ht="13.2" x14ac:dyDescent="0.25">
      <c r="A62686"/>
    </row>
    <row r="62687" spans="1:1" ht="13.2" x14ac:dyDescent="0.25">
      <c r="A62687"/>
    </row>
    <row r="62688" spans="1:1" ht="13.2" x14ac:dyDescent="0.25">
      <c r="A62688"/>
    </row>
    <row r="62689" spans="1:1" ht="13.2" x14ac:dyDescent="0.25">
      <c r="A62689"/>
    </row>
    <row r="62690" spans="1:1" ht="13.2" x14ac:dyDescent="0.25">
      <c r="A62690"/>
    </row>
    <row r="62691" spans="1:1" ht="13.2" x14ac:dyDescent="0.25">
      <c r="A62691"/>
    </row>
    <row r="62692" spans="1:1" ht="13.2" x14ac:dyDescent="0.25">
      <c r="A62692"/>
    </row>
    <row r="62693" spans="1:1" ht="13.2" x14ac:dyDescent="0.25">
      <c r="A62693"/>
    </row>
    <row r="62694" spans="1:1" ht="13.2" x14ac:dyDescent="0.25">
      <c r="A62694"/>
    </row>
    <row r="62695" spans="1:1" ht="13.2" x14ac:dyDescent="0.25">
      <c r="A62695"/>
    </row>
    <row r="62696" spans="1:1" ht="13.2" x14ac:dyDescent="0.25">
      <c r="A62696"/>
    </row>
    <row r="62697" spans="1:1" ht="13.2" x14ac:dyDescent="0.25">
      <c r="A62697"/>
    </row>
    <row r="62698" spans="1:1" ht="13.2" x14ac:dyDescent="0.25">
      <c r="A62698"/>
    </row>
    <row r="62699" spans="1:1" ht="13.2" x14ac:dyDescent="0.25">
      <c r="A62699"/>
    </row>
    <row r="62700" spans="1:1" ht="13.2" x14ac:dyDescent="0.25">
      <c r="A62700"/>
    </row>
    <row r="62701" spans="1:1" ht="13.2" x14ac:dyDescent="0.25">
      <c r="A62701"/>
    </row>
    <row r="62702" spans="1:1" ht="13.2" x14ac:dyDescent="0.25">
      <c r="A62702"/>
    </row>
    <row r="62703" spans="1:1" ht="13.2" x14ac:dyDescent="0.25">
      <c r="A62703"/>
    </row>
    <row r="62704" spans="1:1" ht="13.2" x14ac:dyDescent="0.25">
      <c r="A62704"/>
    </row>
    <row r="62705" spans="1:1" ht="13.2" x14ac:dyDescent="0.25">
      <c r="A62705"/>
    </row>
    <row r="62706" spans="1:1" ht="13.2" x14ac:dyDescent="0.25">
      <c r="A62706"/>
    </row>
    <row r="62707" spans="1:1" ht="13.2" x14ac:dyDescent="0.25">
      <c r="A62707"/>
    </row>
    <row r="62708" spans="1:1" ht="13.2" x14ac:dyDescent="0.25">
      <c r="A62708"/>
    </row>
    <row r="62709" spans="1:1" ht="13.2" x14ac:dyDescent="0.25">
      <c r="A62709"/>
    </row>
    <row r="62710" spans="1:1" ht="13.2" x14ac:dyDescent="0.25">
      <c r="A62710"/>
    </row>
    <row r="62711" spans="1:1" ht="13.2" x14ac:dyDescent="0.25">
      <c r="A62711"/>
    </row>
    <row r="62712" spans="1:1" ht="13.2" x14ac:dyDescent="0.25">
      <c r="A62712"/>
    </row>
    <row r="62713" spans="1:1" ht="13.2" x14ac:dyDescent="0.25">
      <c r="A62713"/>
    </row>
    <row r="62714" spans="1:1" ht="13.2" x14ac:dyDescent="0.25">
      <c r="A62714"/>
    </row>
    <row r="62715" spans="1:1" ht="13.2" x14ac:dyDescent="0.25">
      <c r="A62715"/>
    </row>
    <row r="62716" spans="1:1" ht="13.2" x14ac:dyDescent="0.25">
      <c r="A62716"/>
    </row>
    <row r="62717" spans="1:1" ht="13.2" x14ac:dyDescent="0.25">
      <c r="A62717"/>
    </row>
    <row r="62718" spans="1:1" ht="13.2" x14ac:dyDescent="0.25">
      <c r="A62718"/>
    </row>
    <row r="62719" spans="1:1" ht="13.2" x14ac:dyDescent="0.25">
      <c r="A62719"/>
    </row>
    <row r="62720" spans="1:1" ht="13.2" x14ac:dyDescent="0.25">
      <c r="A62720"/>
    </row>
    <row r="62721" spans="1:1" ht="13.2" x14ac:dyDescent="0.25">
      <c r="A62721"/>
    </row>
    <row r="62722" spans="1:1" ht="13.2" x14ac:dyDescent="0.25">
      <c r="A62722"/>
    </row>
    <row r="62723" spans="1:1" ht="13.2" x14ac:dyDescent="0.25">
      <c r="A62723"/>
    </row>
    <row r="62724" spans="1:1" ht="13.2" x14ac:dyDescent="0.25">
      <c r="A62724"/>
    </row>
    <row r="62725" spans="1:1" ht="13.2" x14ac:dyDescent="0.25">
      <c r="A62725"/>
    </row>
    <row r="62726" spans="1:1" ht="13.2" x14ac:dyDescent="0.25">
      <c r="A62726"/>
    </row>
    <row r="62727" spans="1:1" ht="13.2" x14ac:dyDescent="0.25">
      <c r="A62727"/>
    </row>
    <row r="62728" spans="1:1" ht="13.2" x14ac:dyDescent="0.25">
      <c r="A62728"/>
    </row>
    <row r="62729" spans="1:1" ht="13.2" x14ac:dyDescent="0.25">
      <c r="A62729"/>
    </row>
    <row r="62730" spans="1:1" ht="13.2" x14ac:dyDescent="0.25">
      <c r="A62730"/>
    </row>
    <row r="62731" spans="1:1" ht="13.2" x14ac:dyDescent="0.25">
      <c r="A62731"/>
    </row>
    <row r="62732" spans="1:1" ht="13.2" x14ac:dyDescent="0.25">
      <c r="A62732"/>
    </row>
    <row r="62733" spans="1:1" ht="13.2" x14ac:dyDescent="0.25">
      <c r="A62733"/>
    </row>
    <row r="62734" spans="1:1" ht="13.2" x14ac:dyDescent="0.25">
      <c r="A62734"/>
    </row>
    <row r="62735" spans="1:1" ht="13.2" x14ac:dyDescent="0.25">
      <c r="A62735"/>
    </row>
    <row r="62736" spans="1:1" ht="13.2" x14ac:dyDescent="0.25">
      <c r="A62736"/>
    </row>
    <row r="62737" spans="1:1" ht="13.2" x14ac:dyDescent="0.25">
      <c r="A62737"/>
    </row>
    <row r="62738" spans="1:1" ht="13.2" x14ac:dyDescent="0.25">
      <c r="A62738"/>
    </row>
    <row r="62739" spans="1:1" ht="13.2" x14ac:dyDescent="0.25">
      <c r="A62739"/>
    </row>
    <row r="62740" spans="1:1" ht="13.2" x14ac:dyDescent="0.25">
      <c r="A62740"/>
    </row>
    <row r="62741" spans="1:1" ht="13.2" x14ac:dyDescent="0.25">
      <c r="A62741"/>
    </row>
    <row r="62742" spans="1:1" ht="13.2" x14ac:dyDescent="0.25">
      <c r="A62742"/>
    </row>
    <row r="62743" spans="1:1" ht="13.2" x14ac:dyDescent="0.25">
      <c r="A62743"/>
    </row>
    <row r="62744" spans="1:1" ht="13.2" x14ac:dyDescent="0.25">
      <c r="A62744"/>
    </row>
    <row r="62745" spans="1:1" ht="13.2" x14ac:dyDescent="0.25">
      <c r="A62745"/>
    </row>
    <row r="62746" spans="1:1" ht="13.2" x14ac:dyDescent="0.25">
      <c r="A62746"/>
    </row>
    <row r="62747" spans="1:1" ht="13.2" x14ac:dyDescent="0.25">
      <c r="A62747"/>
    </row>
    <row r="62748" spans="1:1" ht="13.2" x14ac:dyDescent="0.25">
      <c r="A62748"/>
    </row>
    <row r="62749" spans="1:1" ht="13.2" x14ac:dyDescent="0.25">
      <c r="A62749"/>
    </row>
    <row r="62750" spans="1:1" ht="13.2" x14ac:dyDescent="0.25">
      <c r="A62750"/>
    </row>
    <row r="62751" spans="1:1" ht="13.2" x14ac:dyDescent="0.25">
      <c r="A62751"/>
    </row>
    <row r="62752" spans="1:1" ht="13.2" x14ac:dyDescent="0.25">
      <c r="A62752"/>
    </row>
    <row r="62753" spans="1:1" ht="13.2" x14ac:dyDescent="0.25">
      <c r="A62753"/>
    </row>
    <row r="62754" spans="1:1" ht="13.2" x14ac:dyDescent="0.25">
      <c r="A62754"/>
    </row>
    <row r="62755" spans="1:1" ht="13.2" x14ac:dyDescent="0.25">
      <c r="A62755"/>
    </row>
    <row r="62756" spans="1:1" ht="13.2" x14ac:dyDescent="0.25">
      <c r="A62756"/>
    </row>
    <row r="62757" spans="1:1" ht="13.2" x14ac:dyDescent="0.25">
      <c r="A62757"/>
    </row>
    <row r="62758" spans="1:1" ht="13.2" x14ac:dyDescent="0.25">
      <c r="A62758"/>
    </row>
    <row r="62759" spans="1:1" ht="13.2" x14ac:dyDescent="0.25">
      <c r="A62759"/>
    </row>
    <row r="62760" spans="1:1" ht="13.2" x14ac:dyDescent="0.25">
      <c r="A62760"/>
    </row>
    <row r="62761" spans="1:1" ht="13.2" x14ac:dyDescent="0.25">
      <c r="A62761"/>
    </row>
    <row r="62762" spans="1:1" ht="13.2" x14ac:dyDescent="0.25">
      <c r="A62762"/>
    </row>
    <row r="62763" spans="1:1" ht="13.2" x14ac:dyDescent="0.25">
      <c r="A62763"/>
    </row>
    <row r="62764" spans="1:1" ht="13.2" x14ac:dyDescent="0.25">
      <c r="A62764"/>
    </row>
    <row r="62765" spans="1:1" ht="13.2" x14ac:dyDescent="0.25">
      <c r="A62765"/>
    </row>
    <row r="62766" spans="1:1" ht="13.2" x14ac:dyDescent="0.25">
      <c r="A62766"/>
    </row>
    <row r="62767" spans="1:1" ht="13.2" x14ac:dyDescent="0.25">
      <c r="A62767"/>
    </row>
    <row r="62768" spans="1:1" ht="13.2" x14ac:dyDescent="0.25">
      <c r="A62768"/>
    </row>
    <row r="62769" spans="1:1" ht="13.2" x14ac:dyDescent="0.25">
      <c r="A62769"/>
    </row>
    <row r="62770" spans="1:1" ht="13.2" x14ac:dyDescent="0.25">
      <c r="A62770"/>
    </row>
    <row r="62771" spans="1:1" ht="13.2" x14ac:dyDescent="0.25">
      <c r="A62771"/>
    </row>
    <row r="62772" spans="1:1" ht="13.2" x14ac:dyDescent="0.25">
      <c r="A62772"/>
    </row>
    <row r="62773" spans="1:1" ht="13.2" x14ac:dyDescent="0.25">
      <c r="A62773"/>
    </row>
    <row r="62774" spans="1:1" ht="13.2" x14ac:dyDescent="0.25">
      <c r="A62774"/>
    </row>
    <row r="62775" spans="1:1" ht="13.2" x14ac:dyDescent="0.25">
      <c r="A62775"/>
    </row>
    <row r="62776" spans="1:1" ht="13.2" x14ac:dyDescent="0.25">
      <c r="A62776"/>
    </row>
    <row r="62777" spans="1:1" ht="13.2" x14ac:dyDescent="0.25">
      <c r="A62777"/>
    </row>
    <row r="62778" spans="1:1" ht="13.2" x14ac:dyDescent="0.25">
      <c r="A62778"/>
    </row>
    <row r="62779" spans="1:1" ht="13.2" x14ac:dyDescent="0.25">
      <c r="A62779"/>
    </row>
    <row r="62780" spans="1:1" ht="13.2" x14ac:dyDescent="0.25">
      <c r="A62780"/>
    </row>
    <row r="62781" spans="1:1" ht="13.2" x14ac:dyDescent="0.25">
      <c r="A62781"/>
    </row>
    <row r="62782" spans="1:1" ht="13.2" x14ac:dyDescent="0.25">
      <c r="A62782"/>
    </row>
    <row r="62783" spans="1:1" ht="13.2" x14ac:dyDescent="0.25">
      <c r="A62783"/>
    </row>
    <row r="62784" spans="1:1" ht="13.2" x14ac:dyDescent="0.25">
      <c r="A62784"/>
    </row>
    <row r="62785" spans="1:1" ht="13.2" x14ac:dyDescent="0.25">
      <c r="A62785"/>
    </row>
    <row r="62786" spans="1:1" ht="13.2" x14ac:dyDescent="0.25">
      <c r="A62786"/>
    </row>
    <row r="62787" spans="1:1" ht="13.2" x14ac:dyDescent="0.25">
      <c r="A62787"/>
    </row>
    <row r="62788" spans="1:1" ht="13.2" x14ac:dyDescent="0.25">
      <c r="A62788"/>
    </row>
    <row r="62789" spans="1:1" ht="13.2" x14ac:dyDescent="0.25">
      <c r="A62789"/>
    </row>
    <row r="62790" spans="1:1" ht="13.2" x14ac:dyDescent="0.25">
      <c r="A62790"/>
    </row>
    <row r="62791" spans="1:1" ht="13.2" x14ac:dyDescent="0.25">
      <c r="A62791"/>
    </row>
    <row r="62792" spans="1:1" ht="13.2" x14ac:dyDescent="0.25">
      <c r="A62792"/>
    </row>
    <row r="62793" spans="1:1" ht="13.2" x14ac:dyDescent="0.25">
      <c r="A62793"/>
    </row>
    <row r="62794" spans="1:1" ht="13.2" x14ac:dyDescent="0.25">
      <c r="A62794"/>
    </row>
    <row r="62795" spans="1:1" ht="13.2" x14ac:dyDescent="0.25">
      <c r="A62795"/>
    </row>
    <row r="62796" spans="1:1" ht="13.2" x14ac:dyDescent="0.25">
      <c r="A62796"/>
    </row>
    <row r="62797" spans="1:1" ht="13.2" x14ac:dyDescent="0.25">
      <c r="A62797"/>
    </row>
    <row r="62798" spans="1:1" ht="13.2" x14ac:dyDescent="0.25">
      <c r="A62798"/>
    </row>
    <row r="62799" spans="1:1" ht="13.2" x14ac:dyDescent="0.25">
      <c r="A62799"/>
    </row>
    <row r="62800" spans="1:1" ht="13.2" x14ac:dyDescent="0.25">
      <c r="A62800"/>
    </row>
    <row r="62801" spans="1:1" ht="13.2" x14ac:dyDescent="0.25">
      <c r="A62801"/>
    </row>
    <row r="62802" spans="1:1" ht="13.2" x14ac:dyDescent="0.25">
      <c r="A62802"/>
    </row>
    <row r="62803" spans="1:1" ht="13.2" x14ac:dyDescent="0.25">
      <c r="A62803"/>
    </row>
    <row r="62804" spans="1:1" ht="13.2" x14ac:dyDescent="0.25">
      <c r="A62804"/>
    </row>
    <row r="62805" spans="1:1" ht="13.2" x14ac:dyDescent="0.25">
      <c r="A62805"/>
    </row>
    <row r="62806" spans="1:1" ht="13.2" x14ac:dyDescent="0.25">
      <c r="A62806"/>
    </row>
    <row r="62807" spans="1:1" ht="13.2" x14ac:dyDescent="0.25">
      <c r="A62807"/>
    </row>
    <row r="62808" spans="1:1" ht="13.2" x14ac:dyDescent="0.25">
      <c r="A62808"/>
    </row>
    <row r="62809" spans="1:1" ht="13.2" x14ac:dyDescent="0.25">
      <c r="A62809"/>
    </row>
    <row r="62810" spans="1:1" ht="13.2" x14ac:dyDescent="0.25">
      <c r="A62810"/>
    </row>
    <row r="62811" spans="1:1" ht="13.2" x14ac:dyDescent="0.25">
      <c r="A62811"/>
    </row>
    <row r="62812" spans="1:1" ht="13.2" x14ac:dyDescent="0.25">
      <c r="A62812"/>
    </row>
    <row r="62813" spans="1:1" ht="13.2" x14ac:dyDescent="0.25">
      <c r="A62813"/>
    </row>
    <row r="62814" spans="1:1" ht="13.2" x14ac:dyDescent="0.25">
      <c r="A62814"/>
    </row>
    <row r="62815" spans="1:1" ht="13.2" x14ac:dyDescent="0.25">
      <c r="A62815"/>
    </row>
    <row r="62816" spans="1:1" ht="13.2" x14ac:dyDescent="0.25">
      <c r="A62816"/>
    </row>
    <row r="62817" spans="1:1" ht="13.2" x14ac:dyDescent="0.25">
      <c r="A62817"/>
    </row>
    <row r="62818" spans="1:1" ht="13.2" x14ac:dyDescent="0.25">
      <c r="A62818"/>
    </row>
    <row r="62819" spans="1:1" ht="13.2" x14ac:dyDescent="0.25">
      <c r="A62819"/>
    </row>
    <row r="62820" spans="1:1" ht="13.2" x14ac:dyDescent="0.25">
      <c r="A62820"/>
    </row>
    <row r="62821" spans="1:1" ht="13.2" x14ac:dyDescent="0.25">
      <c r="A62821"/>
    </row>
    <row r="62822" spans="1:1" ht="13.2" x14ac:dyDescent="0.25">
      <c r="A62822"/>
    </row>
    <row r="62823" spans="1:1" ht="13.2" x14ac:dyDescent="0.25">
      <c r="A62823"/>
    </row>
    <row r="62824" spans="1:1" ht="13.2" x14ac:dyDescent="0.25">
      <c r="A62824"/>
    </row>
    <row r="62825" spans="1:1" ht="13.2" x14ac:dyDescent="0.25">
      <c r="A62825"/>
    </row>
    <row r="62826" spans="1:1" ht="13.2" x14ac:dyDescent="0.25">
      <c r="A62826"/>
    </row>
    <row r="62827" spans="1:1" ht="13.2" x14ac:dyDescent="0.25">
      <c r="A62827"/>
    </row>
    <row r="62828" spans="1:1" ht="13.2" x14ac:dyDescent="0.25">
      <c r="A62828"/>
    </row>
    <row r="62829" spans="1:1" ht="13.2" x14ac:dyDescent="0.25">
      <c r="A62829"/>
    </row>
    <row r="62830" spans="1:1" ht="13.2" x14ac:dyDescent="0.25">
      <c r="A62830"/>
    </row>
    <row r="62831" spans="1:1" ht="13.2" x14ac:dyDescent="0.25">
      <c r="A62831"/>
    </row>
    <row r="62832" spans="1:1" ht="13.2" x14ac:dyDescent="0.25">
      <c r="A62832"/>
    </row>
    <row r="62833" spans="1:1" ht="13.2" x14ac:dyDescent="0.25">
      <c r="A62833"/>
    </row>
    <row r="62834" spans="1:1" ht="13.2" x14ac:dyDescent="0.25">
      <c r="A62834"/>
    </row>
    <row r="62835" spans="1:1" ht="13.2" x14ac:dyDescent="0.25">
      <c r="A62835"/>
    </row>
    <row r="62836" spans="1:1" ht="13.2" x14ac:dyDescent="0.25">
      <c r="A62836"/>
    </row>
    <row r="62837" spans="1:1" ht="13.2" x14ac:dyDescent="0.25">
      <c r="A62837"/>
    </row>
    <row r="62838" spans="1:1" ht="13.2" x14ac:dyDescent="0.25">
      <c r="A62838"/>
    </row>
    <row r="62839" spans="1:1" ht="13.2" x14ac:dyDescent="0.25">
      <c r="A62839"/>
    </row>
    <row r="62840" spans="1:1" ht="13.2" x14ac:dyDescent="0.25">
      <c r="A62840"/>
    </row>
    <row r="62841" spans="1:1" ht="13.2" x14ac:dyDescent="0.25">
      <c r="A62841"/>
    </row>
    <row r="62842" spans="1:1" ht="13.2" x14ac:dyDescent="0.25">
      <c r="A62842"/>
    </row>
    <row r="62843" spans="1:1" ht="13.2" x14ac:dyDescent="0.25">
      <c r="A62843"/>
    </row>
    <row r="62844" spans="1:1" ht="13.2" x14ac:dyDescent="0.25">
      <c r="A62844"/>
    </row>
    <row r="62845" spans="1:1" ht="13.2" x14ac:dyDescent="0.25">
      <c r="A62845"/>
    </row>
    <row r="62846" spans="1:1" ht="13.2" x14ac:dyDescent="0.25">
      <c r="A62846"/>
    </row>
    <row r="62847" spans="1:1" ht="13.2" x14ac:dyDescent="0.25">
      <c r="A62847"/>
    </row>
    <row r="62848" spans="1:1" ht="13.2" x14ac:dyDescent="0.25">
      <c r="A62848"/>
    </row>
    <row r="62849" spans="1:1" ht="13.2" x14ac:dyDescent="0.25">
      <c r="A62849"/>
    </row>
    <row r="62850" spans="1:1" ht="13.2" x14ac:dyDescent="0.25">
      <c r="A62850"/>
    </row>
    <row r="62851" spans="1:1" ht="13.2" x14ac:dyDescent="0.25">
      <c r="A62851"/>
    </row>
    <row r="62852" spans="1:1" ht="13.2" x14ac:dyDescent="0.25">
      <c r="A62852"/>
    </row>
    <row r="62853" spans="1:1" ht="13.2" x14ac:dyDescent="0.25">
      <c r="A62853"/>
    </row>
    <row r="62854" spans="1:1" ht="13.2" x14ac:dyDescent="0.25">
      <c r="A62854"/>
    </row>
    <row r="62855" spans="1:1" ht="13.2" x14ac:dyDescent="0.25">
      <c r="A62855"/>
    </row>
    <row r="62856" spans="1:1" ht="13.2" x14ac:dyDescent="0.25">
      <c r="A62856"/>
    </row>
    <row r="62857" spans="1:1" ht="13.2" x14ac:dyDescent="0.25">
      <c r="A62857"/>
    </row>
    <row r="62858" spans="1:1" ht="13.2" x14ac:dyDescent="0.25">
      <c r="A62858"/>
    </row>
    <row r="62859" spans="1:1" ht="13.2" x14ac:dyDescent="0.25">
      <c r="A62859"/>
    </row>
    <row r="62860" spans="1:1" ht="13.2" x14ac:dyDescent="0.25">
      <c r="A62860"/>
    </row>
    <row r="62861" spans="1:1" ht="13.2" x14ac:dyDescent="0.25">
      <c r="A62861"/>
    </row>
    <row r="62862" spans="1:1" ht="13.2" x14ac:dyDescent="0.25">
      <c r="A62862"/>
    </row>
    <row r="62863" spans="1:1" ht="13.2" x14ac:dyDescent="0.25">
      <c r="A62863"/>
    </row>
    <row r="62864" spans="1:1" ht="13.2" x14ac:dyDescent="0.25">
      <c r="A62864"/>
    </row>
    <row r="62865" spans="1:1" ht="13.2" x14ac:dyDescent="0.25">
      <c r="A62865"/>
    </row>
    <row r="62866" spans="1:1" ht="13.2" x14ac:dyDescent="0.25">
      <c r="A62866"/>
    </row>
    <row r="62867" spans="1:1" ht="13.2" x14ac:dyDescent="0.25">
      <c r="A62867"/>
    </row>
    <row r="62868" spans="1:1" ht="13.2" x14ac:dyDescent="0.25">
      <c r="A62868"/>
    </row>
    <row r="62869" spans="1:1" ht="13.2" x14ac:dyDescent="0.25">
      <c r="A62869"/>
    </row>
    <row r="62870" spans="1:1" ht="13.2" x14ac:dyDescent="0.25">
      <c r="A62870"/>
    </row>
    <row r="62871" spans="1:1" ht="13.2" x14ac:dyDescent="0.25">
      <c r="A62871"/>
    </row>
    <row r="62872" spans="1:1" ht="13.2" x14ac:dyDescent="0.25">
      <c r="A62872"/>
    </row>
    <row r="62873" spans="1:1" ht="13.2" x14ac:dyDescent="0.25">
      <c r="A62873"/>
    </row>
    <row r="62874" spans="1:1" ht="13.2" x14ac:dyDescent="0.25">
      <c r="A62874"/>
    </row>
    <row r="62875" spans="1:1" ht="13.2" x14ac:dyDescent="0.25">
      <c r="A62875"/>
    </row>
    <row r="62876" spans="1:1" ht="13.2" x14ac:dyDescent="0.25">
      <c r="A62876"/>
    </row>
    <row r="62877" spans="1:1" ht="13.2" x14ac:dyDescent="0.25">
      <c r="A62877"/>
    </row>
    <row r="62878" spans="1:1" ht="13.2" x14ac:dyDescent="0.25">
      <c r="A62878"/>
    </row>
    <row r="62879" spans="1:1" ht="13.2" x14ac:dyDescent="0.25">
      <c r="A62879"/>
    </row>
    <row r="62880" spans="1:1" ht="13.2" x14ac:dyDescent="0.25">
      <c r="A62880"/>
    </row>
    <row r="62881" spans="1:1" ht="13.2" x14ac:dyDescent="0.25">
      <c r="A62881"/>
    </row>
    <row r="62882" spans="1:1" ht="13.2" x14ac:dyDescent="0.25">
      <c r="A62882"/>
    </row>
    <row r="62883" spans="1:1" ht="13.2" x14ac:dyDescent="0.25">
      <c r="A62883"/>
    </row>
    <row r="62884" spans="1:1" ht="13.2" x14ac:dyDescent="0.25">
      <c r="A62884"/>
    </row>
    <row r="62885" spans="1:1" ht="13.2" x14ac:dyDescent="0.25">
      <c r="A62885"/>
    </row>
    <row r="62886" spans="1:1" ht="13.2" x14ac:dyDescent="0.25">
      <c r="A62886"/>
    </row>
    <row r="62887" spans="1:1" ht="13.2" x14ac:dyDescent="0.25">
      <c r="A62887"/>
    </row>
    <row r="62888" spans="1:1" ht="13.2" x14ac:dyDescent="0.25">
      <c r="A62888"/>
    </row>
    <row r="62889" spans="1:1" ht="13.2" x14ac:dyDescent="0.25">
      <c r="A62889"/>
    </row>
    <row r="62890" spans="1:1" ht="13.2" x14ac:dyDescent="0.25">
      <c r="A62890"/>
    </row>
    <row r="62891" spans="1:1" ht="13.2" x14ac:dyDescent="0.25">
      <c r="A62891"/>
    </row>
    <row r="62892" spans="1:1" ht="13.2" x14ac:dyDescent="0.25">
      <c r="A62892"/>
    </row>
    <row r="62893" spans="1:1" ht="13.2" x14ac:dyDescent="0.25">
      <c r="A62893"/>
    </row>
    <row r="62894" spans="1:1" ht="13.2" x14ac:dyDescent="0.25">
      <c r="A62894"/>
    </row>
    <row r="62895" spans="1:1" ht="13.2" x14ac:dyDescent="0.25">
      <c r="A62895"/>
    </row>
    <row r="62896" spans="1:1" ht="13.2" x14ac:dyDescent="0.25">
      <c r="A62896"/>
    </row>
    <row r="62897" spans="1:1" ht="13.2" x14ac:dyDescent="0.25">
      <c r="A62897"/>
    </row>
    <row r="62898" spans="1:1" ht="13.2" x14ac:dyDescent="0.25">
      <c r="A62898"/>
    </row>
    <row r="62899" spans="1:1" ht="13.2" x14ac:dyDescent="0.25">
      <c r="A62899"/>
    </row>
    <row r="62900" spans="1:1" ht="13.2" x14ac:dyDescent="0.25">
      <c r="A62900"/>
    </row>
    <row r="62901" spans="1:1" ht="13.2" x14ac:dyDescent="0.25">
      <c r="A62901"/>
    </row>
    <row r="62902" spans="1:1" ht="13.2" x14ac:dyDescent="0.25">
      <c r="A62902"/>
    </row>
    <row r="62903" spans="1:1" ht="13.2" x14ac:dyDescent="0.25">
      <c r="A62903"/>
    </row>
    <row r="62904" spans="1:1" ht="13.2" x14ac:dyDescent="0.25">
      <c r="A62904"/>
    </row>
    <row r="62905" spans="1:1" ht="13.2" x14ac:dyDescent="0.25">
      <c r="A62905"/>
    </row>
    <row r="62906" spans="1:1" ht="13.2" x14ac:dyDescent="0.25">
      <c r="A62906"/>
    </row>
    <row r="62907" spans="1:1" ht="13.2" x14ac:dyDescent="0.25">
      <c r="A62907"/>
    </row>
    <row r="62908" spans="1:1" ht="13.2" x14ac:dyDescent="0.25">
      <c r="A62908"/>
    </row>
    <row r="62909" spans="1:1" ht="13.2" x14ac:dyDescent="0.25">
      <c r="A62909"/>
    </row>
    <row r="62910" spans="1:1" ht="13.2" x14ac:dyDescent="0.25">
      <c r="A62910"/>
    </row>
    <row r="62911" spans="1:1" ht="13.2" x14ac:dyDescent="0.25">
      <c r="A62911"/>
    </row>
    <row r="62912" spans="1:1" ht="13.2" x14ac:dyDescent="0.25">
      <c r="A62912"/>
    </row>
    <row r="62913" spans="1:1" ht="13.2" x14ac:dyDescent="0.25">
      <c r="A62913"/>
    </row>
    <row r="62914" spans="1:1" ht="13.2" x14ac:dyDescent="0.25">
      <c r="A62914"/>
    </row>
    <row r="62915" spans="1:1" ht="13.2" x14ac:dyDescent="0.25">
      <c r="A62915"/>
    </row>
    <row r="62916" spans="1:1" ht="13.2" x14ac:dyDescent="0.25">
      <c r="A62916"/>
    </row>
    <row r="62917" spans="1:1" ht="13.2" x14ac:dyDescent="0.25">
      <c r="A62917"/>
    </row>
    <row r="62918" spans="1:1" ht="13.2" x14ac:dyDescent="0.25">
      <c r="A62918"/>
    </row>
    <row r="62919" spans="1:1" ht="13.2" x14ac:dyDescent="0.25">
      <c r="A62919"/>
    </row>
    <row r="62920" spans="1:1" ht="13.2" x14ac:dyDescent="0.25">
      <c r="A62920"/>
    </row>
    <row r="62921" spans="1:1" ht="13.2" x14ac:dyDescent="0.25">
      <c r="A62921"/>
    </row>
    <row r="62922" spans="1:1" ht="13.2" x14ac:dyDescent="0.25">
      <c r="A62922"/>
    </row>
    <row r="62923" spans="1:1" ht="13.2" x14ac:dyDescent="0.25">
      <c r="A62923"/>
    </row>
    <row r="62924" spans="1:1" ht="13.2" x14ac:dyDescent="0.25">
      <c r="A62924"/>
    </row>
    <row r="62925" spans="1:1" ht="13.2" x14ac:dyDescent="0.25">
      <c r="A62925"/>
    </row>
    <row r="62926" spans="1:1" ht="13.2" x14ac:dyDescent="0.25">
      <c r="A62926"/>
    </row>
    <row r="62927" spans="1:1" ht="13.2" x14ac:dyDescent="0.25">
      <c r="A62927"/>
    </row>
    <row r="62928" spans="1:1" ht="13.2" x14ac:dyDescent="0.25">
      <c r="A62928"/>
    </row>
    <row r="62929" spans="1:1" ht="13.2" x14ac:dyDescent="0.25">
      <c r="A62929"/>
    </row>
    <row r="62930" spans="1:1" ht="13.2" x14ac:dyDescent="0.25">
      <c r="A62930"/>
    </row>
    <row r="62931" spans="1:1" ht="13.2" x14ac:dyDescent="0.25">
      <c r="A62931"/>
    </row>
    <row r="62932" spans="1:1" ht="13.2" x14ac:dyDescent="0.25">
      <c r="A62932"/>
    </row>
    <row r="62933" spans="1:1" ht="13.2" x14ac:dyDescent="0.25">
      <c r="A62933"/>
    </row>
    <row r="62934" spans="1:1" ht="13.2" x14ac:dyDescent="0.25">
      <c r="A62934"/>
    </row>
    <row r="62935" spans="1:1" ht="13.2" x14ac:dyDescent="0.25">
      <c r="A62935"/>
    </row>
    <row r="62936" spans="1:1" ht="13.2" x14ac:dyDescent="0.25">
      <c r="A62936"/>
    </row>
    <row r="62937" spans="1:1" ht="13.2" x14ac:dyDescent="0.25">
      <c r="A62937"/>
    </row>
    <row r="62938" spans="1:1" ht="13.2" x14ac:dyDescent="0.25">
      <c r="A62938"/>
    </row>
    <row r="62939" spans="1:1" ht="13.2" x14ac:dyDescent="0.25">
      <c r="A62939"/>
    </row>
    <row r="62940" spans="1:1" ht="13.2" x14ac:dyDescent="0.25">
      <c r="A62940"/>
    </row>
    <row r="62941" spans="1:1" ht="13.2" x14ac:dyDescent="0.25">
      <c r="A62941"/>
    </row>
    <row r="62942" spans="1:1" ht="13.2" x14ac:dyDescent="0.25">
      <c r="A62942"/>
    </row>
    <row r="62943" spans="1:1" ht="13.2" x14ac:dyDescent="0.25">
      <c r="A62943"/>
    </row>
    <row r="62944" spans="1:1" ht="13.2" x14ac:dyDescent="0.25">
      <c r="A62944"/>
    </row>
    <row r="62945" spans="1:1" ht="13.2" x14ac:dyDescent="0.25">
      <c r="A62945"/>
    </row>
    <row r="62946" spans="1:1" ht="13.2" x14ac:dyDescent="0.25">
      <c r="A62946"/>
    </row>
    <row r="62947" spans="1:1" ht="13.2" x14ac:dyDescent="0.25">
      <c r="A62947"/>
    </row>
    <row r="62948" spans="1:1" ht="13.2" x14ac:dyDescent="0.25">
      <c r="A62948"/>
    </row>
    <row r="62949" spans="1:1" ht="13.2" x14ac:dyDescent="0.25">
      <c r="A62949"/>
    </row>
    <row r="62950" spans="1:1" ht="13.2" x14ac:dyDescent="0.25">
      <c r="A62950"/>
    </row>
    <row r="62951" spans="1:1" ht="13.2" x14ac:dyDescent="0.25">
      <c r="A62951"/>
    </row>
    <row r="62952" spans="1:1" ht="13.2" x14ac:dyDescent="0.25">
      <c r="A62952"/>
    </row>
    <row r="62953" spans="1:1" ht="13.2" x14ac:dyDescent="0.25">
      <c r="A62953"/>
    </row>
    <row r="62954" spans="1:1" ht="13.2" x14ac:dyDescent="0.25">
      <c r="A62954"/>
    </row>
    <row r="62955" spans="1:1" ht="13.2" x14ac:dyDescent="0.25">
      <c r="A62955"/>
    </row>
    <row r="62956" spans="1:1" ht="13.2" x14ac:dyDescent="0.25">
      <c r="A62956"/>
    </row>
    <row r="62957" spans="1:1" ht="13.2" x14ac:dyDescent="0.25">
      <c r="A62957"/>
    </row>
    <row r="62958" spans="1:1" ht="13.2" x14ac:dyDescent="0.25">
      <c r="A62958"/>
    </row>
    <row r="62959" spans="1:1" ht="13.2" x14ac:dyDescent="0.25">
      <c r="A62959"/>
    </row>
    <row r="62960" spans="1:1" ht="13.2" x14ac:dyDescent="0.25">
      <c r="A62960"/>
    </row>
    <row r="62961" spans="1:1" ht="13.2" x14ac:dyDescent="0.25">
      <c r="A62961"/>
    </row>
    <row r="62962" spans="1:1" ht="13.2" x14ac:dyDescent="0.25">
      <c r="A62962"/>
    </row>
    <row r="62963" spans="1:1" ht="13.2" x14ac:dyDescent="0.25">
      <c r="A62963"/>
    </row>
    <row r="62964" spans="1:1" ht="13.2" x14ac:dyDescent="0.25">
      <c r="A62964"/>
    </row>
    <row r="62965" spans="1:1" ht="13.2" x14ac:dyDescent="0.25">
      <c r="A62965"/>
    </row>
    <row r="62966" spans="1:1" ht="13.2" x14ac:dyDescent="0.25">
      <c r="A62966"/>
    </row>
    <row r="62967" spans="1:1" ht="13.2" x14ac:dyDescent="0.25">
      <c r="A62967"/>
    </row>
    <row r="62968" spans="1:1" ht="13.2" x14ac:dyDescent="0.25">
      <c r="A62968"/>
    </row>
    <row r="62969" spans="1:1" ht="13.2" x14ac:dyDescent="0.25">
      <c r="A62969"/>
    </row>
    <row r="62970" spans="1:1" ht="13.2" x14ac:dyDescent="0.25">
      <c r="A62970"/>
    </row>
    <row r="62971" spans="1:1" ht="13.2" x14ac:dyDescent="0.25">
      <c r="A62971"/>
    </row>
    <row r="62972" spans="1:1" ht="13.2" x14ac:dyDescent="0.25">
      <c r="A62972"/>
    </row>
    <row r="62973" spans="1:1" ht="13.2" x14ac:dyDescent="0.25">
      <c r="A62973"/>
    </row>
    <row r="62974" spans="1:1" ht="13.2" x14ac:dyDescent="0.25">
      <c r="A62974"/>
    </row>
    <row r="62975" spans="1:1" ht="13.2" x14ac:dyDescent="0.25">
      <c r="A62975"/>
    </row>
    <row r="62976" spans="1:1" ht="13.2" x14ac:dyDescent="0.25">
      <c r="A62976"/>
    </row>
    <row r="62977" spans="1:1" ht="13.2" x14ac:dyDescent="0.25">
      <c r="A62977"/>
    </row>
    <row r="62978" spans="1:1" ht="13.2" x14ac:dyDescent="0.25">
      <c r="A62978"/>
    </row>
    <row r="62979" spans="1:1" ht="13.2" x14ac:dyDescent="0.25">
      <c r="A62979"/>
    </row>
    <row r="62980" spans="1:1" ht="13.2" x14ac:dyDescent="0.25">
      <c r="A62980"/>
    </row>
    <row r="62981" spans="1:1" ht="13.2" x14ac:dyDescent="0.25">
      <c r="A62981"/>
    </row>
    <row r="62982" spans="1:1" ht="13.2" x14ac:dyDescent="0.25">
      <c r="A62982"/>
    </row>
    <row r="62983" spans="1:1" ht="13.2" x14ac:dyDescent="0.25">
      <c r="A62983"/>
    </row>
    <row r="62984" spans="1:1" ht="13.2" x14ac:dyDescent="0.25">
      <c r="A62984"/>
    </row>
    <row r="62985" spans="1:1" ht="13.2" x14ac:dyDescent="0.25">
      <c r="A62985"/>
    </row>
    <row r="62986" spans="1:1" ht="13.2" x14ac:dyDescent="0.25">
      <c r="A62986"/>
    </row>
    <row r="62987" spans="1:1" ht="13.2" x14ac:dyDescent="0.25">
      <c r="A62987"/>
    </row>
    <row r="62988" spans="1:1" ht="13.2" x14ac:dyDescent="0.25">
      <c r="A62988"/>
    </row>
    <row r="62989" spans="1:1" ht="13.2" x14ac:dyDescent="0.25">
      <c r="A62989"/>
    </row>
    <row r="62990" spans="1:1" ht="13.2" x14ac:dyDescent="0.25">
      <c r="A62990"/>
    </row>
    <row r="62991" spans="1:1" ht="13.2" x14ac:dyDescent="0.25">
      <c r="A62991"/>
    </row>
    <row r="62992" spans="1:1" ht="13.2" x14ac:dyDescent="0.25">
      <c r="A62992"/>
    </row>
    <row r="62993" spans="1:1" ht="13.2" x14ac:dyDescent="0.25">
      <c r="A62993"/>
    </row>
    <row r="62994" spans="1:1" ht="13.2" x14ac:dyDescent="0.25">
      <c r="A62994"/>
    </row>
    <row r="62995" spans="1:1" ht="13.2" x14ac:dyDescent="0.25">
      <c r="A62995"/>
    </row>
    <row r="62996" spans="1:1" ht="13.2" x14ac:dyDescent="0.25">
      <c r="A62996"/>
    </row>
    <row r="62997" spans="1:1" ht="13.2" x14ac:dyDescent="0.25">
      <c r="A62997"/>
    </row>
    <row r="62998" spans="1:1" ht="13.2" x14ac:dyDescent="0.25">
      <c r="A62998"/>
    </row>
    <row r="62999" spans="1:1" ht="13.2" x14ac:dyDescent="0.25">
      <c r="A62999"/>
    </row>
    <row r="63000" spans="1:1" ht="13.2" x14ac:dyDescent="0.25">
      <c r="A63000"/>
    </row>
    <row r="63001" spans="1:1" ht="13.2" x14ac:dyDescent="0.25">
      <c r="A63001"/>
    </row>
    <row r="63002" spans="1:1" ht="13.2" x14ac:dyDescent="0.25">
      <c r="A63002"/>
    </row>
    <row r="63003" spans="1:1" ht="13.2" x14ac:dyDescent="0.25">
      <c r="A63003"/>
    </row>
    <row r="63004" spans="1:1" ht="13.2" x14ac:dyDescent="0.25">
      <c r="A63004"/>
    </row>
    <row r="63005" spans="1:1" ht="13.2" x14ac:dyDescent="0.25">
      <c r="A63005"/>
    </row>
    <row r="63006" spans="1:1" ht="13.2" x14ac:dyDescent="0.25">
      <c r="A63006"/>
    </row>
    <row r="63007" spans="1:1" ht="13.2" x14ac:dyDescent="0.25">
      <c r="A63007"/>
    </row>
    <row r="63008" spans="1:1" ht="13.2" x14ac:dyDescent="0.25">
      <c r="A63008"/>
    </row>
    <row r="63009" spans="1:1" ht="13.2" x14ac:dyDescent="0.25">
      <c r="A63009"/>
    </row>
    <row r="63010" spans="1:1" ht="13.2" x14ac:dyDescent="0.25">
      <c r="A63010"/>
    </row>
    <row r="63011" spans="1:1" ht="13.2" x14ac:dyDescent="0.25">
      <c r="A63011"/>
    </row>
    <row r="63012" spans="1:1" ht="13.2" x14ac:dyDescent="0.25">
      <c r="A63012"/>
    </row>
    <row r="63013" spans="1:1" ht="13.2" x14ac:dyDescent="0.25">
      <c r="A63013"/>
    </row>
    <row r="63014" spans="1:1" ht="13.2" x14ac:dyDescent="0.25">
      <c r="A63014"/>
    </row>
    <row r="63015" spans="1:1" ht="13.2" x14ac:dyDescent="0.25">
      <c r="A63015"/>
    </row>
    <row r="63016" spans="1:1" ht="13.2" x14ac:dyDescent="0.25">
      <c r="A63016"/>
    </row>
    <row r="63017" spans="1:1" ht="13.2" x14ac:dyDescent="0.25">
      <c r="A63017"/>
    </row>
    <row r="63018" spans="1:1" ht="13.2" x14ac:dyDescent="0.25">
      <c r="A63018"/>
    </row>
    <row r="63019" spans="1:1" ht="13.2" x14ac:dyDescent="0.25">
      <c r="A63019"/>
    </row>
    <row r="63020" spans="1:1" ht="13.2" x14ac:dyDescent="0.25">
      <c r="A63020"/>
    </row>
    <row r="63021" spans="1:1" ht="13.2" x14ac:dyDescent="0.25">
      <c r="A63021"/>
    </row>
    <row r="63022" spans="1:1" ht="13.2" x14ac:dyDescent="0.25">
      <c r="A63022"/>
    </row>
    <row r="63023" spans="1:1" ht="13.2" x14ac:dyDescent="0.25">
      <c r="A63023"/>
    </row>
    <row r="63024" spans="1:1" ht="13.2" x14ac:dyDescent="0.25">
      <c r="A63024"/>
    </row>
    <row r="63025" spans="1:1" ht="13.2" x14ac:dyDescent="0.25">
      <c r="A63025"/>
    </row>
    <row r="63026" spans="1:1" ht="13.2" x14ac:dyDescent="0.25">
      <c r="A63026"/>
    </row>
    <row r="63027" spans="1:1" ht="13.2" x14ac:dyDescent="0.25">
      <c r="A63027"/>
    </row>
    <row r="63028" spans="1:1" ht="13.2" x14ac:dyDescent="0.25">
      <c r="A63028"/>
    </row>
    <row r="63029" spans="1:1" ht="13.2" x14ac:dyDescent="0.25">
      <c r="A63029"/>
    </row>
    <row r="63030" spans="1:1" ht="13.2" x14ac:dyDescent="0.25">
      <c r="A63030"/>
    </row>
    <row r="63031" spans="1:1" ht="13.2" x14ac:dyDescent="0.25">
      <c r="A63031"/>
    </row>
    <row r="63032" spans="1:1" ht="13.2" x14ac:dyDescent="0.25">
      <c r="A63032"/>
    </row>
    <row r="63033" spans="1:1" ht="13.2" x14ac:dyDescent="0.25">
      <c r="A63033"/>
    </row>
    <row r="63034" spans="1:1" ht="13.2" x14ac:dyDescent="0.25">
      <c r="A63034"/>
    </row>
    <row r="63035" spans="1:1" ht="13.2" x14ac:dyDescent="0.25">
      <c r="A63035"/>
    </row>
    <row r="63036" spans="1:1" ht="13.2" x14ac:dyDescent="0.25">
      <c r="A63036"/>
    </row>
    <row r="63037" spans="1:1" ht="13.2" x14ac:dyDescent="0.25">
      <c r="A63037"/>
    </row>
    <row r="63038" spans="1:1" ht="13.2" x14ac:dyDescent="0.25">
      <c r="A63038"/>
    </row>
    <row r="63039" spans="1:1" ht="13.2" x14ac:dyDescent="0.25">
      <c r="A63039"/>
    </row>
    <row r="63040" spans="1:1" ht="13.2" x14ac:dyDescent="0.25">
      <c r="A63040"/>
    </row>
    <row r="63041" spans="1:1" ht="13.2" x14ac:dyDescent="0.25">
      <c r="A63041"/>
    </row>
    <row r="63042" spans="1:1" ht="13.2" x14ac:dyDescent="0.25">
      <c r="A63042"/>
    </row>
    <row r="63043" spans="1:1" ht="13.2" x14ac:dyDescent="0.25">
      <c r="A63043"/>
    </row>
    <row r="63044" spans="1:1" ht="13.2" x14ac:dyDescent="0.25">
      <c r="A63044"/>
    </row>
    <row r="63045" spans="1:1" ht="13.2" x14ac:dyDescent="0.25">
      <c r="A63045"/>
    </row>
    <row r="63046" spans="1:1" ht="13.2" x14ac:dyDescent="0.25">
      <c r="A63046"/>
    </row>
    <row r="63047" spans="1:1" ht="13.2" x14ac:dyDescent="0.25">
      <c r="A63047"/>
    </row>
    <row r="63048" spans="1:1" ht="13.2" x14ac:dyDescent="0.25">
      <c r="A63048"/>
    </row>
    <row r="63049" spans="1:1" ht="13.2" x14ac:dyDescent="0.25">
      <c r="A63049"/>
    </row>
    <row r="63050" spans="1:1" ht="13.2" x14ac:dyDescent="0.25">
      <c r="A63050"/>
    </row>
    <row r="63051" spans="1:1" ht="13.2" x14ac:dyDescent="0.25">
      <c r="A63051"/>
    </row>
    <row r="63052" spans="1:1" ht="13.2" x14ac:dyDescent="0.25">
      <c r="A63052"/>
    </row>
    <row r="63053" spans="1:1" ht="13.2" x14ac:dyDescent="0.25">
      <c r="A63053"/>
    </row>
    <row r="63054" spans="1:1" ht="13.2" x14ac:dyDescent="0.25">
      <c r="A63054"/>
    </row>
    <row r="63055" spans="1:1" ht="13.2" x14ac:dyDescent="0.25">
      <c r="A63055"/>
    </row>
    <row r="63056" spans="1:1" ht="13.2" x14ac:dyDescent="0.25">
      <c r="A63056"/>
    </row>
    <row r="63057" spans="1:1" ht="13.2" x14ac:dyDescent="0.25">
      <c r="A63057"/>
    </row>
    <row r="63058" spans="1:1" ht="13.2" x14ac:dyDescent="0.25">
      <c r="A63058"/>
    </row>
    <row r="63059" spans="1:1" ht="13.2" x14ac:dyDescent="0.25">
      <c r="A63059"/>
    </row>
    <row r="63060" spans="1:1" ht="13.2" x14ac:dyDescent="0.25">
      <c r="A63060"/>
    </row>
    <row r="63061" spans="1:1" ht="13.2" x14ac:dyDescent="0.25">
      <c r="A63061"/>
    </row>
    <row r="63062" spans="1:1" ht="13.2" x14ac:dyDescent="0.25">
      <c r="A63062"/>
    </row>
    <row r="63063" spans="1:1" ht="13.2" x14ac:dyDescent="0.25">
      <c r="A63063"/>
    </row>
    <row r="63064" spans="1:1" ht="13.2" x14ac:dyDescent="0.25">
      <c r="A63064"/>
    </row>
    <row r="63065" spans="1:1" ht="13.2" x14ac:dyDescent="0.25">
      <c r="A63065"/>
    </row>
    <row r="63066" spans="1:1" ht="13.2" x14ac:dyDescent="0.25">
      <c r="A63066"/>
    </row>
    <row r="63067" spans="1:1" ht="13.2" x14ac:dyDescent="0.25">
      <c r="A63067"/>
    </row>
    <row r="63068" spans="1:1" ht="13.2" x14ac:dyDescent="0.25">
      <c r="A63068"/>
    </row>
    <row r="63069" spans="1:1" ht="13.2" x14ac:dyDescent="0.25">
      <c r="A63069"/>
    </row>
    <row r="63070" spans="1:1" ht="13.2" x14ac:dyDescent="0.25">
      <c r="A63070"/>
    </row>
    <row r="63071" spans="1:1" ht="13.2" x14ac:dyDescent="0.25">
      <c r="A63071"/>
    </row>
    <row r="63072" spans="1:1" ht="13.2" x14ac:dyDescent="0.25">
      <c r="A63072"/>
    </row>
    <row r="63073" spans="1:1" ht="13.2" x14ac:dyDescent="0.25">
      <c r="A63073"/>
    </row>
    <row r="63074" spans="1:1" ht="13.2" x14ac:dyDescent="0.25">
      <c r="A63074"/>
    </row>
    <row r="63075" spans="1:1" ht="13.2" x14ac:dyDescent="0.25">
      <c r="A63075"/>
    </row>
    <row r="63076" spans="1:1" ht="13.2" x14ac:dyDescent="0.25">
      <c r="A63076"/>
    </row>
    <row r="63077" spans="1:1" ht="13.2" x14ac:dyDescent="0.25">
      <c r="A63077"/>
    </row>
    <row r="63078" spans="1:1" ht="13.2" x14ac:dyDescent="0.25">
      <c r="A63078"/>
    </row>
    <row r="63079" spans="1:1" ht="13.2" x14ac:dyDescent="0.25">
      <c r="A63079"/>
    </row>
    <row r="63080" spans="1:1" ht="13.2" x14ac:dyDescent="0.25">
      <c r="A63080"/>
    </row>
    <row r="63081" spans="1:1" ht="13.2" x14ac:dyDescent="0.25">
      <c r="A63081"/>
    </row>
    <row r="63082" spans="1:1" ht="13.2" x14ac:dyDescent="0.25">
      <c r="A63082"/>
    </row>
    <row r="63083" spans="1:1" ht="13.2" x14ac:dyDescent="0.25">
      <c r="A63083"/>
    </row>
    <row r="63084" spans="1:1" ht="13.2" x14ac:dyDescent="0.25">
      <c r="A63084"/>
    </row>
    <row r="63085" spans="1:1" ht="13.2" x14ac:dyDescent="0.25">
      <c r="A63085"/>
    </row>
    <row r="63086" spans="1:1" ht="13.2" x14ac:dyDescent="0.25">
      <c r="A63086"/>
    </row>
    <row r="63087" spans="1:1" ht="13.2" x14ac:dyDescent="0.25">
      <c r="A63087"/>
    </row>
    <row r="63088" spans="1:1" ht="13.2" x14ac:dyDescent="0.25">
      <c r="A63088"/>
    </row>
    <row r="63089" spans="1:1" ht="13.2" x14ac:dyDescent="0.25">
      <c r="A63089"/>
    </row>
    <row r="63090" spans="1:1" ht="13.2" x14ac:dyDescent="0.25">
      <c r="A63090"/>
    </row>
    <row r="63091" spans="1:1" ht="13.2" x14ac:dyDescent="0.25">
      <c r="A63091"/>
    </row>
    <row r="63092" spans="1:1" ht="13.2" x14ac:dyDescent="0.25">
      <c r="A63092"/>
    </row>
    <row r="63093" spans="1:1" ht="13.2" x14ac:dyDescent="0.25">
      <c r="A63093"/>
    </row>
    <row r="63094" spans="1:1" ht="13.2" x14ac:dyDescent="0.25">
      <c r="A63094"/>
    </row>
    <row r="63095" spans="1:1" ht="13.2" x14ac:dyDescent="0.25">
      <c r="A63095"/>
    </row>
    <row r="63096" spans="1:1" ht="13.2" x14ac:dyDescent="0.25">
      <c r="A63096"/>
    </row>
    <row r="63097" spans="1:1" ht="13.2" x14ac:dyDescent="0.25">
      <c r="A63097"/>
    </row>
    <row r="63098" spans="1:1" ht="13.2" x14ac:dyDescent="0.25">
      <c r="A63098"/>
    </row>
    <row r="63099" spans="1:1" ht="13.2" x14ac:dyDescent="0.25">
      <c r="A63099"/>
    </row>
    <row r="63100" spans="1:1" ht="13.2" x14ac:dyDescent="0.25">
      <c r="A63100"/>
    </row>
    <row r="63101" spans="1:1" ht="13.2" x14ac:dyDescent="0.25">
      <c r="A63101"/>
    </row>
    <row r="63102" spans="1:1" ht="13.2" x14ac:dyDescent="0.25">
      <c r="A63102"/>
    </row>
    <row r="63103" spans="1:1" ht="13.2" x14ac:dyDescent="0.25">
      <c r="A63103"/>
    </row>
    <row r="63104" spans="1:1" ht="13.2" x14ac:dyDescent="0.25">
      <c r="A63104"/>
    </row>
    <row r="63105" spans="1:1" ht="13.2" x14ac:dyDescent="0.25">
      <c r="A63105"/>
    </row>
    <row r="63106" spans="1:1" ht="13.2" x14ac:dyDescent="0.25">
      <c r="A63106"/>
    </row>
    <row r="63107" spans="1:1" ht="13.2" x14ac:dyDescent="0.25">
      <c r="A63107"/>
    </row>
    <row r="63108" spans="1:1" ht="13.2" x14ac:dyDescent="0.25">
      <c r="A63108"/>
    </row>
    <row r="63109" spans="1:1" ht="13.2" x14ac:dyDescent="0.25">
      <c r="A63109"/>
    </row>
    <row r="63110" spans="1:1" ht="13.2" x14ac:dyDescent="0.25">
      <c r="A63110"/>
    </row>
    <row r="63111" spans="1:1" ht="13.2" x14ac:dyDescent="0.25">
      <c r="A63111"/>
    </row>
    <row r="63112" spans="1:1" ht="13.2" x14ac:dyDescent="0.25">
      <c r="A63112"/>
    </row>
    <row r="63113" spans="1:1" ht="13.2" x14ac:dyDescent="0.25">
      <c r="A63113"/>
    </row>
    <row r="63114" spans="1:1" ht="13.2" x14ac:dyDescent="0.25">
      <c r="A63114"/>
    </row>
    <row r="63115" spans="1:1" ht="13.2" x14ac:dyDescent="0.25">
      <c r="A63115"/>
    </row>
    <row r="63116" spans="1:1" ht="13.2" x14ac:dyDescent="0.25">
      <c r="A63116"/>
    </row>
    <row r="63117" spans="1:1" ht="13.2" x14ac:dyDescent="0.25">
      <c r="A63117"/>
    </row>
    <row r="63118" spans="1:1" ht="13.2" x14ac:dyDescent="0.25">
      <c r="A63118"/>
    </row>
    <row r="63119" spans="1:1" ht="13.2" x14ac:dyDescent="0.25">
      <c r="A63119"/>
    </row>
    <row r="63120" spans="1:1" ht="13.2" x14ac:dyDescent="0.25">
      <c r="A63120"/>
    </row>
    <row r="63121" spans="1:1" ht="13.2" x14ac:dyDescent="0.25">
      <c r="A63121"/>
    </row>
    <row r="63122" spans="1:1" ht="13.2" x14ac:dyDescent="0.25">
      <c r="A63122"/>
    </row>
    <row r="63123" spans="1:1" ht="13.2" x14ac:dyDescent="0.25">
      <c r="A63123"/>
    </row>
    <row r="63124" spans="1:1" ht="13.2" x14ac:dyDescent="0.25">
      <c r="A63124"/>
    </row>
    <row r="63125" spans="1:1" ht="13.2" x14ac:dyDescent="0.25">
      <c r="A63125"/>
    </row>
    <row r="63126" spans="1:1" ht="13.2" x14ac:dyDescent="0.25">
      <c r="A63126"/>
    </row>
    <row r="63127" spans="1:1" ht="13.2" x14ac:dyDescent="0.25">
      <c r="A63127"/>
    </row>
    <row r="63128" spans="1:1" ht="13.2" x14ac:dyDescent="0.25">
      <c r="A63128"/>
    </row>
    <row r="63129" spans="1:1" ht="13.2" x14ac:dyDescent="0.25">
      <c r="A63129"/>
    </row>
    <row r="63130" spans="1:1" ht="13.2" x14ac:dyDescent="0.25">
      <c r="A63130"/>
    </row>
    <row r="63131" spans="1:1" ht="13.2" x14ac:dyDescent="0.25">
      <c r="A63131"/>
    </row>
    <row r="63132" spans="1:1" ht="13.2" x14ac:dyDescent="0.25">
      <c r="A63132"/>
    </row>
    <row r="63133" spans="1:1" ht="13.2" x14ac:dyDescent="0.25">
      <c r="A63133"/>
    </row>
    <row r="63134" spans="1:1" ht="13.2" x14ac:dyDescent="0.25">
      <c r="A63134"/>
    </row>
    <row r="63135" spans="1:1" ht="13.2" x14ac:dyDescent="0.25">
      <c r="A63135"/>
    </row>
    <row r="63136" spans="1:1" ht="13.2" x14ac:dyDescent="0.25">
      <c r="A63136"/>
    </row>
    <row r="63137" spans="1:1" ht="13.2" x14ac:dyDescent="0.25">
      <c r="A63137"/>
    </row>
    <row r="63138" spans="1:1" ht="13.2" x14ac:dyDescent="0.25">
      <c r="A63138"/>
    </row>
    <row r="63139" spans="1:1" ht="13.2" x14ac:dyDescent="0.25">
      <c r="A63139"/>
    </row>
    <row r="63140" spans="1:1" ht="13.2" x14ac:dyDescent="0.25">
      <c r="A63140"/>
    </row>
    <row r="63141" spans="1:1" ht="13.2" x14ac:dyDescent="0.25">
      <c r="A63141"/>
    </row>
    <row r="63142" spans="1:1" ht="13.2" x14ac:dyDescent="0.25">
      <c r="A63142"/>
    </row>
    <row r="63143" spans="1:1" ht="13.2" x14ac:dyDescent="0.25">
      <c r="A63143"/>
    </row>
    <row r="63144" spans="1:1" ht="13.2" x14ac:dyDescent="0.25">
      <c r="A63144"/>
    </row>
    <row r="63145" spans="1:1" ht="13.2" x14ac:dyDescent="0.25">
      <c r="A63145"/>
    </row>
    <row r="63146" spans="1:1" ht="13.2" x14ac:dyDescent="0.25">
      <c r="A63146"/>
    </row>
    <row r="63147" spans="1:1" ht="13.2" x14ac:dyDescent="0.25">
      <c r="A63147"/>
    </row>
    <row r="63148" spans="1:1" ht="13.2" x14ac:dyDescent="0.25">
      <c r="A63148"/>
    </row>
    <row r="63149" spans="1:1" ht="13.2" x14ac:dyDescent="0.25">
      <c r="A63149"/>
    </row>
    <row r="63150" spans="1:1" ht="13.2" x14ac:dyDescent="0.25">
      <c r="A63150"/>
    </row>
    <row r="63151" spans="1:1" ht="13.2" x14ac:dyDescent="0.25">
      <c r="A63151"/>
    </row>
    <row r="63152" spans="1:1" ht="13.2" x14ac:dyDescent="0.25">
      <c r="A63152"/>
    </row>
    <row r="63153" spans="1:1" ht="13.2" x14ac:dyDescent="0.25">
      <c r="A63153"/>
    </row>
    <row r="63154" spans="1:1" ht="13.2" x14ac:dyDescent="0.25">
      <c r="A63154"/>
    </row>
    <row r="63155" spans="1:1" ht="13.2" x14ac:dyDescent="0.25">
      <c r="A63155"/>
    </row>
    <row r="63156" spans="1:1" ht="13.2" x14ac:dyDescent="0.25">
      <c r="A63156"/>
    </row>
    <row r="63157" spans="1:1" ht="13.2" x14ac:dyDescent="0.25">
      <c r="A63157"/>
    </row>
    <row r="63158" spans="1:1" ht="13.2" x14ac:dyDescent="0.25">
      <c r="A63158"/>
    </row>
    <row r="63159" spans="1:1" ht="13.2" x14ac:dyDescent="0.25">
      <c r="A63159"/>
    </row>
    <row r="63160" spans="1:1" ht="13.2" x14ac:dyDescent="0.25">
      <c r="A63160"/>
    </row>
    <row r="63161" spans="1:1" ht="13.2" x14ac:dyDescent="0.25">
      <c r="A63161"/>
    </row>
    <row r="63162" spans="1:1" ht="13.2" x14ac:dyDescent="0.25">
      <c r="A63162"/>
    </row>
    <row r="63163" spans="1:1" ht="13.2" x14ac:dyDescent="0.25">
      <c r="A63163"/>
    </row>
    <row r="63164" spans="1:1" ht="13.2" x14ac:dyDescent="0.25">
      <c r="A63164"/>
    </row>
    <row r="63165" spans="1:1" ht="13.2" x14ac:dyDescent="0.25">
      <c r="A63165"/>
    </row>
    <row r="63166" spans="1:1" ht="13.2" x14ac:dyDescent="0.25">
      <c r="A63166"/>
    </row>
    <row r="63167" spans="1:1" ht="13.2" x14ac:dyDescent="0.25">
      <c r="A63167"/>
    </row>
    <row r="63168" spans="1:1" ht="13.2" x14ac:dyDescent="0.25">
      <c r="A63168"/>
    </row>
    <row r="63169" spans="1:1" ht="13.2" x14ac:dyDescent="0.25">
      <c r="A63169"/>
    </row>
    <row r="63170" spans="1:1" ht="13.2" x14ac:dyDescent="0.25">
      <c r="A63170"/>
    </row>
    <row r="63171" spans="1:1" ht="13.2" x14ac:dyDescent="0.25">
      <c r="A63171"/>
    </row>
    <row r="63172" spans="1:1" ht="13.2" x14ac:dyDescent="0.25">
      <c r="A63172"/>
    </row>
    <row r="63173" spans="1:1" ht="13.2" x14ac:dyDescent="0.25">
      <c r="A63173"/>
    </row>
    <row r="63174" spans="1:1" ht="13.2" x14ac:dyDescent="0.25">
      <c r="A63174"/>
    </row>
    <row r="63175" spans="1:1" ht="13.2" x14ac:dyDescent="0.25">
      <c r="A63175"/>
    </row>
    <row r="63176" spans="1:1" ht="13.2" x14ac:dyDescent="0.25">
      <c r="A63176"/>
    </row>
    <row r="63177" spans="1:1" ht="13.2" x14ac:dyDescent="0.25">
      <c r="A63177"/>
    </row>
    <row r="63178" spans="1:1" ht="13.2" x14ac:dyDescent="0.25">
      <c r="A63178"/>
    </row>
    <row r="63179" spans="1:1" ht="13.2" x14ac:dyDescent="0.25">
      <c r="A63179"/>
    </row>
    <row r="63180" spans="1:1" ht="13.2" x14ac:dyDescent="0.25">
      <c r="A63180"/>
    </row>
    <row r="63181" spans="1:1" ht="13.2" x14ac:dyDescent="0.25">
      <c r="A63181"/>
    </row>
    <row r="63182" spans="1:1" ht="13.2" x14ac:dyDescent="0.25">
      <c r="A63182"/>
    </row>
    <row r="63183" spans="1:1" ht="13.2" x14ac:dyDescent="0.25">
      <c r="A63183"/>
    </row>
    <row r="63184" spans="1:1" ht="13.2" x14ac:dyDescent="0.25">
      <c r="A63184"/>
    </row>
    <row r="63185" spans="1:1" ht="13.2" x14ac:dyDescent="0.25">
      <c r="A63185"/>
    </row>
    <row r="63186" spans="1:1" ht="13.2" x14ac:dyDescent="0.25">
      <c r="A63186"/>
    </row>
    <row r="63187" spans="1:1" ht="13.2" x14ac:dyDescent="0.25">
      <c r="A63187"/>
    </row>
    <row r="63188" spans="1:1" ht="13.2" x14ac:dyDescent="0.25">
      <c r="A63188"/>
    </row>
    <row r="63189" spans="1:1" ht="13.2" x14ac:dyDescent="0.25">
      <c r="A63189"/>
    </row>
    <row r="63190" spans="1:1" ht="13.2" x14ac:dyDescent="0.25">
      <c r="A63190"/>
    </row>
    <row r="63191" spans="1:1" ht="13.2" x14ac:dyDescent="0.25">
      <c r="A63191"/>
    </row>
    <row r="63192" spans="1:1" ht="13.2" x14ac:dyDescent="0.25">
      <c r="A63192"/>
    </row>
    <row r="63193" spans="1:1" ht="13.2" x14ac:dyDescent="0.25">
      <c r="A63193"/>
    </row>
    <row r="63194" spans="1:1" ht="13.2" x14ac:dyDescent="0.25">
      <c r="A63194"/>
    </row>
    <row r="63195" spans="1:1" ht="13.2" x14ac:dyDescent="0.25">
      <c r="A63195"/>
    </row>
    <row r="63196" spans="1:1" ht="13.2" x14ac:dyDescent="0.25">
      <c r="A63196"/>
    </row>
    <row r="63197" spans="1:1" ht="13.2" x14ac:dyDescent="0.25">
      <c r="A63197"/>
    </row>
    <row r="63198" spans="1:1" ht="13.2" x14ac:dyDescent="0.25">
      <c r="A63198"/>
    </row>
    <row r="63199" spans="1:1" ht="13.2" x14ac:dyDescent="0.25">
      <c r="A63199"/>
    </row>
    <row r="63200" spans="1:1" ht="13.2" x14ac:dyDescent="0.25">
      <c r="A63200"/>
    </row>
    <row r="63201" spans="1:1" ht="13.2" x14ac:dyDescent="0.25">
      <c r="A63201"/>
    </row>
    <row r="63202" spans="1:1" ht="13.2" x14ac:dyDescent="0.25">
      <c r="A63202"/>
    </row>
    <row r="63203" spans="1:1" ht="13.2" x14ac:dyDescent="0.25">
      <c r="A63203"/>
    </row>
    <row r="63204" spans="1:1" ht="13.2" x14ac:dyDescent="0.25">
      <c r="A63204"/>
    </row>
    <row r="63205" spans="1:1" ht="13.2" x14ac:dyDescent="0.25">
      <c r="A63205"/>
    </row>
    <row r="63206" spans="1:1" ht="13.2" x14ac:dyDescent="0.25">
      <c r="A63206"/>
    </row>
    <row r="63207" spans="1:1" ht="13.2" x14ac:dyDescent="0.25">
      <c r="A63207"/>
    </row>
    <row r="63208" spans="1:1" ht="13.2" x14ac:dyDescent="0.25">
      <c r="A63208"/>
    </row>
    <row r="63209" spans="1:1" ht="13.2" x14ac:dyDescent="0.25">
      <c r="A63209"/>
    </row>
    <row r="63210" spans="1:1" ht="13.2" x14ac:dyDescent="0.25">
      <c r="A63210"/>
    </row>
    <row r="63211" spans="1:1" ht="13.2" x14ac:dyDescent="0.25">
      <c r="A63211"/>
    </row>
    <row r="63212" spans="1:1" ht="13.2" x14ac:dyDescent="0.25">
      <c r="A63212"/>
    </row>
    <row r="63213" spans="1:1" ht="13.2" x14ac:dyDescent="0.25">
      <c r="A63213"/>
    </row>
    <row r="63214" spans="1:1" ht="13.2" x14ac:dyDescent="0.25">
      <c r="A63214"/>
    </row>
    <row r="63215" spans="1:1" ht="13.2" x14ac:dyDescent="0.25">
      <c r="A63215"/>
    </row>
    <row r="63216" spans="1:1" ht="13.2" x14ac:dyDescent="0.25">
      <c r="A63216"/>
    </row>
    <row r="63217" spans="1:1" ht="13.2" x14ac:dyDescent="0.25">
      <c r="A63217"/>
    </row>
    <row r="63218" spans="1:1" ht="13.2" x14ac:dyDescent="0.25">
      <c r="A63218"/>
    </row>
    <row r="63219" spans="1:1" ht="13.2" x14ac:dyDescent="0.25">
      <c r="A63219"/>
    </row>
    <row r="63220" spans="1:1" ht="13.2" x14ac:dyDescent="0.25">
      <c r="A63220"/>
    </row>
    <row r="63221" spans="1:1" ht="13.2" x14ac:dyDescent="0.25">
      <c r="A63221"/>
    </row>
    <row r="63222" spans="1:1" ht="13.2" x14ac:dyDescent="0.25">
      <c r="A63222"/>
    </row>
    <row r="63223" spans="1:1" ht="13.2" x14ac:dyDescent="0.25">
      <c r="A63223"/>
    </row>
    <row r="63224" spans="1:1" ht="13.2" x14ac:dyDescent="0.25">
      <c r="A63224"/>
    </row>
    <row r="63225" spans="1:1" ht="13.2" x14ac:dyDescent="0.25">
      <c r="A63225"/>
    </row>
    <row r="63226" spans="1:1" ht="13.2" x14ac:dyDescent="0.25">
      <c r="A63226"/>
    </row>
    <row r="63227" spans="1:1" ht="13.2" x14ac:dyDescent="0.25">
      <c r="A63227"/>
    </row>
    <row r="63228" spans="1:1" ht="13.2" x14ac:dyDescent="0.25">
      <c r="A63228"/>
    </row>
    <row r="63229" spans="1:1" ht="13.2" x14ac:dyDescent="0.25">
      <c r="A63229"/>
    </row>
    <row r="63230" spans="1:1" ht="13.2" x14ac:dyDescent="0.25">
      <c r="A63230"/>
    </row>
    <row r="63231" spans="1:1" ht="13.2" x14ac:dyDescent="0.25">
      <c r="A63231"/>
    </row>
    <row r="63232" spans="1:1" ht="13.2" x14ac:dyDescent="0.25">
      <c r="A63232"/>
    </row>
    <row r="63233" spans="1:1" ht="13.2" x14ac:dyDescent="0.25">
      <c r="A63233"/>
    </row>
    <row r="63234" spans="1:1" ht="13.2" x14ac:dyDescent="0.25">
      <c r="A63234"/>
    </row>
    <row r="63235" spans="1:1" ht="13.2" x14ac:dyDescent="0.25">
      <c r="A63235"/>
    </row>
    <row r="63236" spans="1:1" ht="13.2" x14ac:dyDescent="0.25">
      <c r="A63236"/>
    </row>
    <row r="63237" spans="1:1" ht="13.2" x14ac:dyDescent="0.25">
      <c r="A63237"/>
    </row>
    <row r="63238" spans="1:1" ht="13.2" x14ac:dyDescent="0.25">
      <c r="A63238"/>
    </row>
    <row r="63239" spans="1:1" ht="13.2" x14ac:dyDescent="0.25">
      <c r="A63239"/>
    </row>
    <row r="63240" spans="1:1" ht="13.2" x14ac:dyDescent="0.25">
      <c r="A63240"/>
    </row>
    <row r="63241" spans="1:1" ht="13.2" x14ac:dyDescent="0.25">
      <c r="A63241"/>
    </row>
    <row r="63242" spans="1:1" ht="13.2" x14ac:dyDescent="0.25">
      <c r="A63242"/>
    </row>
    <row r="63243" spans="1:1" ht="13.2" x14ac:dyDescent="0.25">
      <c r="A63243"/>
    </row>
    <row r="63244" spans="1:1" ht="13.2" x14ac:dyDescent="0.25">
      <c r="A63244"/>
    </row>
    <row r="63245" spans="1:1" ht="13.2" x14ac:dyDescent="0.25">
      <c r="A63245"/>
    </row>
    <row r="63246" spans="1:1" ht="13.2" x14ac:dyDescent="0.25">
      <c r="A63246"/>
    </row>
    <row r="63247" spans="1:1" ht="13.2" x14ac:dyDescent="0.25">
      <c r="A63247"/>
    </row>
    <row r="63248" spans="1:1" ht="13.2" x14ac:dyDescent="0.25">
      <c r="A63248"/>
    </row>
    <row r="63249" spans="1:1" ht="13.2" x14ac:dyDescent="0.25">
      <c r="A63249"/>
    </row>
    <row r="63250" spans="1:1" ht="13.2" x14ac:dyDescent="0.25">
      <c r="A63250"/>
    </row>
    <row r="63251" spans="1:1" ht="13.2" x14ac:dyDescent="0.25">
      <c r="A63251"/>
    </row>
    <row r="63252" spans="1:1" ht="13.2" x14ac:dyDescent="0.25">
      <c r="A63252"/>
    </row>
    <row r="63253" spans="1:1" ht="13.2" x14ac:dyDescent="0.25">
      <c r="A63253"/>
    </row>
    <row r="63254" spans="1:1" ht="13.2" x14ac:dyDescent="0.25">
      <c r="A63254"/>
    </row>
    <row r="63255" spans="1:1" ht="13.2" x14ac:dyDescent="0.25">
      <c r="A63255"/>
    </row>
    <row r="63256" spans="1:1" ht="13.2" x14ac:dyDescent="0.25">
      <c r="A63256"/>
    </row>
    <row r="63257" spans="1:1" ht="13.2" x14ac:dyDescent="0.25">
      <c r="A63257"/>
    </row>
    <row r="63258" spans="1:1" ht="13.2" x14ac:dyDescent="0.25">
      <c r="A63258"/>
    </row>
    <row r="63259" spans="1:1" ht="13.2" x14ac:dyDescent="0.25">
      <c r="A63259"/>
    </row>
    <row r="63260" spans="1:1" ht="13.2" x14ac:dyDescent="0.25">
      <c r="A63260"/>
    </row>
    <row r="63261" spans="1:1" ht="13.2" x14ac:dyDescent="0.25">
      <c r="A63261"/>
    </row>
    <row r="63262" spans="1:1" ht="13.2" x14ac:dyDescent="0.25">
      <c r="A63262"/>
    </row>
    <row r="63263" spans="1:1" ht="13.2" x14ac:dyDescent="0.25">
      <c r="A63263"/>
    </row>
    <row r="63264" spans="1:1" ht="13.2" x14ac:dyDescent="0.25">
      <c r="A63264"/>
    </row>
    <row r="63265" spans="1:1" ht="13.2" x14ac:dyDescent="0.25">
      <c r="A63265"/>
    </row>
    <row r="63266" spans="1:1" ht="13.2" x14ac:dyDescent="0.25">
      <c r="A63266"/>
    </row>
    <row r="63267" spans="1:1" ht="13.2" x14ac:dyDescent="0.25">
      <c r="A63267"/>
    </row>
    <row r="63268" spans="1:1" ht="13.2" x14ac:dyDescent="0.25">
      <c r="A63268"/>
    </row>
    <row r="63269" spans="1:1" ht="13.2" x14ac:dyDescent="0.25">
      <c r="A63269"/>
    </row>
    <row r="63270" spans="1:1" ht="13.2" x14ac:dyDescent="0.25">
      <c r="A63270"/>
    </row>
    <row r="63271" spans="1:1" ht="13.2" x14ac:dyDescent="0.25">
      <c r="A63271"/>
    </row>
    <row r="63272" spans="1:1" ht="13.2" x14ac:dyDescent="0.25">
      <c r="A63272"/>
    </row>
    <row r="63273" spans="1:1" ht="13.2" x14ac:dyDescent="0.25">
      <c r="A63273"/>
    </row>
    <row r="63274" spans="1:1" ht="13.2" x14ac:dyDescent="0.25">
      <c r="A63274"/>
    </row>
    <row r="63275" spans="1:1" ht="13.2" x14ac:dyDescent="0.25">
      <c r="A63275"/>
    </row>
    <row r="63276" spans="1:1" ht="13.2" x14ac:dyDescent="0.25">
      <c r="A63276"/>
    </row>
    <row r="63277" spans="1:1" ht="13.2" x14ac:dyDescent="0.25">
      <c r="A63277"/>
    </row>
    <row r="63278" spans="1:1" ht="13.2" x14ac:dyDescent="0.25">
      <c r="A63278"/>
    </row>
    <row r="63279" spans="1:1" ht="13.2" x14ac:dyDescent="0.25">
      <c r="A63279"/>
    </row>
    <row r="63280" spans="1:1" ht="13.2" x14ac:dyDescent="0.25">
      <c r="A63280"/>
    </row>
    <row r="63281" spans="1:1" ht="13.2" x14ac:dyDescent="0.25">
      <c r="A63281"/>
    </row>
    <row r="63282" spans="1:1" ht="13.2" x14ac:dyDescent="0.25">
      <c r="A63282"/>
    </row>
    <row r="63283" spans="1:1" ht="13.2" x14ac:dyDescent="0.25">
      <c r="A63283"/>
    </row>
    <row r="63284" spans="1:1" ht="13.2" x14ac:dyDescent="0.25">
      <c r="A63284"/>
    </row>
    <row r="63285" spans="1:1" ht="13.2" x14ac:dyDescent="0.25">
      <c r="A63285"/>
    </row>
    <row r="63286" spans="1:1" ht="13.2" x14ac:dyDescent="0.25">
      <c r="A63286"/>
    </row>
    <row r="63287" spans="1:1" ht="13.2" x14ac:dyDescent="0.25">
      <c r="A63287"/>
    </row>
    <row r="63288" spans="1:1" ht="13.2" x14ac:dyDescent="0.25">
      <c r="A63288"/>
    </row>
    <row r="63289" spans="1:1" ht="13.2" x14ac:dyDescent="0.25">
      <c r="A63289"/>
    </row>
    <row r="63290" spans="1:1" ht="13.2" x14ac:dyDescent="0.25">
      <c r="A63290"/>
    </row>
    <row r="63291" spans="1:1" ht="13.2" x14ac:dyDescent="0.25">
      <c r="A63291"/>
    </row>
    <row r="63292" spans="1:1" ht="13.2" x14ac:dyDescent="0.25">
      <c r="A63292"/>
    </row>
    <row r="63293" spans="1:1" ht="13.2" x14ac:dyDescent="0.25">
      <c r="A63293"/>
    </row>
    <row r="63294" spans="1:1" ht="13.2" x14ac:dyDescent="0.25">
      <c r="A63294"/>
    </row>
    <row r="63295" spans="1:1" ht="13.2" x14ac:dyDescent="0.25">
      <c r="A63295"/>
    </row>
    <row r="63296" spans="1:1" ht="13.2" x14ac:dyDescent="0.25">
      <c r="A63296"/>
    </row>
    <row r="63297" spans="1:1" ht="13.2" x14ac:dyDescent="0.25">
      <c r="A63297"/>
    </row>
    <row r="63298" spans="1:1" ht="13.2" x14ac:dyDescent="0.25">
      <c r="A63298"/>
    </row>
    <row r="63299" spans="1:1" ht="13.2" x14ac:dyDescent="0.25">
      <c r="A63299"/>
    </row>
    <row r="63300" spans="1:1" ht="13.2" x14ac:dyDescent="0.25">
      <c r="A63300"/>
    </row>
    <row r="63301" spans="1:1" ht="13.2" x14ac:dyDescent="0.25">
      <c r="A63301"/>
    </row>
    <row r="63302" spans="1:1" ht="13.2" x14ac:dyDescent="0.25">
      <c r="A63302"/>
    </row>
    <row r="63303" spans="1:1" ht="13.2" x14ac:dyDescent="0.25">
      <c r="A63303"/>
    </row>
    <row r="63304" spans="1:1" ht="13.2" x14ac:dyDescent="0.25">
      <c r="A63304"/>
    </row>
    <row r="63305" spans="1:1" ht="13.2" x14ac:dyDescent="0.25">
      <c r="A63305"/>
    </row>
    <row r="63306" spans="1:1" ht="13.2" x14ac:dyDescent="0.25">
      <c r="A63306"/>
    </row>
    <row r="63307" spans="1:1" ht="13.2" x14ac:dyDescent="0.25">
      <c r="A63307"/>
    </row>
    <row r="63308" spans="1:1" ht="13.2" x14ac:dyDescent="0.25">
      <c r="A63308"/>
    </row>
    <row r="63309" spans="1:1" ht="13.2" x14ac:dyDescent="0.25">
      <c r="A63309"/>
    </row>
    <row r="63310" spans="1:1" ht="13.2" x14ac:dyDescent="0.25">
      <c r="A63310"/>
    </row>
    <row r="63311" spans="1:1" ht="13.2" x14ac:dyDescent="0.25">
      <c r="A63311"/>
    </row>
    <row r="63312" spans="1:1" ht="13.2" x14ac:dyDescent="0.25">
      <c r="A63312"/>
    </row>
    <row r="63313" spans="1:1" ht="13.2" x14ac:dyDescent="0.25">
      <c r="A63313"/>
    </row>
    <row r="63314" spans="1:1" ht="13.2" x14ac:dyDescent="0.25">
      <c r="A63314"/>
    </row>
    <row r="63315" spans="1:1" ht="13.2" x14ac:dyDescent="0.25">
      <c r="A63315"/>
    </row>
    <row r="63316" spans="1:1" ht="13.2" x14ac:dyDescent="0.25">
      <c r="A63316"/>
    </row>
    <row r="63317" spans="1:1" ht="13.2" x14ac:dyDescent="0.25">
      <c r="A63317"/>
    </row>
    <row r="63318" spans="1:1" ht="13.2" x14ac:dyDescent="0.25">
      <c r="A63318"/>
    </row>
    <row r="63319" spans="1:1" ht="13.2" x14ac:dyDescent="0.25">
      <c r="A63319"/>
    </row>
    <row r="63320" spans="1:1" ht="13.2" x14ac:dyDescent="0.25">
      <c r="A63320"/>
    </row>
    <row r="63321" spans="1:1" ht="13.2" x14ac:dyDescent="0.25">
      <c r="A63321"/>
    </row>
    <row r="63322" spans="1:1" ht="13.2" x14ac:dyDescent="0.25">
      <c r="A63322"/>
    </row>
    <row r="63323" spans="1:1" ht="13.2" x14ac:dyDescent="0.25">
      <c r="A63323"/>
    </row>
    <row r="63324" spans="1:1" ht="13.2" x14ac:dyDescent="0.25">
      <c r="A63324"/>
    </row>
    <row r="63325" spans="1:1" ht="13.2" x14ac:dyDescent="0.25">
      <c r="A63325"/>
    </row>
    <row r="63326" spans="1:1" ht="13.2" x14ac:dyDescent="0.25">
      <c r="A63326"/>
    </row>
    <row r="63327" spans="1:1" ht="13.2" x14ac:dyDescent="0.25">
      <c r="A63327"/>
    </row>
    <row r="63328" spans="1:1" ht="13.2" x14ac:dyDescent="0.25">
      <c r="A63328"/>
    </row>
    <row r="63329" spans="1:1" ht="13.2" x14ac:dyDescent="0.25">
      <c r="A63329"/>
    </row>
    <row r="63330" spans="1:1" ht="13.2" x14ac:dyDescent="0.25">
      <c r="A63330"/>
    </row>
    <row r="63331" spans="1:1" ht="13.2" x14ac:dyDescent="0.25">
      <c r="A63331"/>
    </row>
    <row r="63332" spans="1:1" ht="13.2" x14ac:dyDescent="0.25">
      <c r="A63332"/>
    </row>
    <row r="63333" spans="1:1" ht="13.2" x14ac:dyDescent="0.25">
      <c r="A63333"/>
    </row>
    <row r="63334" spans="1:1" ht="13.2" x14ac:dyDescent="0.25">
      <c r="A63334"/>
    </row>
    <row r="63335" spans="1:1" ht="13.2" x14ac:dyDescent="0.25">
      <c r="A63335"/>
    </row>
    <row r="63336" spans="1:1" ht="13.2" x14ac:dyDescent="0.25">
      <c r="A63336"/>
    </row>
    <row r="63337" spans="1:1" ht="13.2" x14ac:dyDescent="0.25">
      <c r="A63337"/>
    </row>
    <row r="63338" spans="1:1" ht="13.2" x14ac:dyDescent="0.25">
      <c r="A63338"/>
    </row>
    <row r="63339" spans="1:1" ht="13.2" x14ac:dyDescent="0.25">
      <c r="A63339"/>
    </row>
    <row r="63340" spans="1:1" ht="13.2" x14ac:dyDescent="0.25">
      <c r="A63340"/>
    </row>
    <row r="63341" spans="1:1" ht="13.2" x14ac:dyDescent="0.25">
      <c r="A63341"/>
    </row>
    <row r="63342" spans="1:1" ht="13.2" x14ac:dyDescent="0.25">
      <c r="A63342"/>
    </row>
    <row r="63343" spans="1:1" ht="13.2" x14ac:dyDescent="0.25">
      <c r="A63343"/>
    </row>
    <row r="63344" spans="1:1" ht="13.2" x14ac:dyDescent="0.25">
      <c r="A63344"/>
    </row>
    <row r="63345" spans="1:1" ht="13.2" x14ac:dyDescent="0.25">
      <c r="A63345"/>
    </row>
    <row r="63346" spans="1:1" ht="13.2" x14ac:dyDescent="0.25">
      <c r="A63346"/>
    </row>
    <row r="63347" spans="1:1" ht="13.2" x14ac:dyDescent="0.25">
      <c r="A63347"/>
    </row>
    <row r="63348" spans="1:1" ht="13.2" x14ac:dyDescent="0.25">
      <c r="A63348"/>
    </row>
    <row r="63349" spans="1:1" ht="13.2" x14ac:dyDescent="0.25">
      <c r="A63349"/>
    </row>
    <row r="63350" spans="1:1" ht="13.2" x14ac:dyDescent="0.25">
      <c r="A63350"/>
    </row>
    <row r="63351" spans="1:1" ht="13.2" x14ac:dyDescent="0.25">
      <c r="A63351"/>
    </row>
    <row r="63352" spans="1:1" ht="13.2" x14ac:dyDescent="0.25">
      <c r="A63352"/>
    </row>
    <row r="63353" spans="1:1" ht="13.2" x14ac:dyDescent="0.25">
      <c r="A63353"/>
    </row>
    <row r="63354" spans="1:1" ht="13.2" x14ac:dyDescent="0.25">
      <c r="A63354"/>
    </row>
    <row r="63355" spans="1:1" ht="13.2" x14ac:dyDescent="0.25">
      <c r="A63355"/>
    </row>
    <row r="63356" spans="1:1" ht="13.2" x14ac:dyDescent="0.25">
      <c r="A63356"/>
    </row>
    <row r="63357" spans="1:1" ht="13.2" x14ac:dyDescent="0.25">
      <c r="A63357"/>
    </row>
    <row r="63358" spans="1:1" ht="13.2" x14ac:dyDescent="0.25">
      <c r="A63358"/>
    </row>
    <row r="63359" spans="1:1" ht="13.2" x14ac:dyDescent="0.25">
      <c r="A63359"/>
    </row>
    <row r="63360" spans="1:1" ht="13.2" x14ac:dyDescent="0.25">
      <c r="A63360"/>
    </row>
    <row r="63361" spans="1:1" ht="13.2" x14ac:dyDescent="0.25">
      <c r="A63361"/>
    </row>
    <row r="63362" spans="1:1" ht="13.2" x14ac:dyDescent="0.25">
      <c r="A63362"/>
    </row>
    <row r="63363" spans="1:1" ht="13.2" x14ac:dyDescent="0.25">
      <c r="A63363"/>
    </row>
    <row r="63364" spans="1:1" ht="13.2" x14ac:dyDescent="0.25">
      <c r="A63364"/>
    </row>
    <row r="63365" spans="1:1" ht="13.2" x14ac:dyDescent="0.25">
      <c r="A63365"/>
    </row>
    <row r="63366" spans="1:1" ht="13.2" x14ac:dyDescent="0.25">
      <c r="A63366"/>
    </row>
    <row r="63367" spans="1:1" ht="13.2" x14ac:dyDescent="0.25">
      <c r="A63367"/>
    </row>
    <row r="63368" spans="1:1" ht="13.2" x14ac:dyDescent="0.25">
      <c r="A63368"/>
    </row>
    <row r="63369" spans="1:1" ht="13.2" x14ac:dyDescent="0.25">
      <c r="A63369"/>
    </row>
    <row r="63370" spans="1:1" ht="13.2" x14ac:dyDescent="0.25">
      <c r="A63370"/>
    </row>
    <row r="63371" spans="1:1" ht="13.2" x14ac:dyDescent="0.25">
      <c r="A63371"/>
    </row>
    <row r="63372" spans="1:1" ht="13.2" x14ac:dyDescent="0.25">
      <c r="A63372"/>
    </row>
    <row r="63373" spans="1:1" ht="13.2" x14ac:dyDescent="0.25">
      <c r="A63373"/>
    </row>
    <row r="63374" spans="1:1" ht="13.2" x14ac:dyDescent="0.25">
      <c r="A63374"/>
    </row>
    <row r="63375" spans="1:1" ht="13.2" x14ac:dyDescent="0.25">
      <c r="A63375"/>
    </row>
    <row r="63376" spans="1:1" ht="13.2" x14ac:dyDescent="0.25">
      <c r="A63376"/>
    </row>
    <row r="63377" spans="1:1" ht="13.2" x14ac:dyDescent="0.25">
      <c r="A63377"/>
    </row>
    <row r="63378" spans="1:1" ht="13.2" x14ac:dyDescent="0.25">
      <c r="A63378"/>
    </row>
    <row r="63379" spans="1:1" ht="13.2" x14ac:dyDescent="0.25">
      <c r="A63379"/>
    </row>
    <row r="63380" spans="1:1" ht="13.2" x14ac:dyDescent="0.25">
      <c r="A63380"/>
    </row>
    <row r="63381" spans="1:1" ht="13.2" x14ac:dyDescent="0.25">
      <c r="A63381"/>
    </row>
    <row r="63382" spans="1:1" ht="13.2" x14ac:dyDescent="0.25">
      <c r="A63382"/>
    </row>
    <row r="63383" spans="1:1" ht="13.2" x14ac:dyDescent="0.25">
      <c r="A63383"/>
    </row>
    <row r="63384" spans="1:1" ht="13.2" x14ac:dyDescent="0.25">
      <c r="A63384"/>
    </row>
    <row r="63385" spans="1:1" ht="13.2" x14ac:dyDescent="0.25">
      <c r="A63385"/>
    </row>
    <row r="63386" spans="1:1" ht="13.2" x14ac:dyDescent="0.25">
      <c r="A63386"/>
    </row>
    <row r="63387" spans="1:1" ht="13.2" x14ac:dyDescent="0.25">
      <c r="A63387"/>
    </row>
    <row r="63388" spans="1:1" ht="13.2" x14ac:dyDescent="0.25">
      <c r="A63388"/>
    </row>
    <row r="63389" spans="1:1" ht="13.2" x14ac:dyDescent="0.25">
      <c r="A63389"/>
    </row>
    <row r="63390" spans="1:1" ht="13.2" x14ac:dyDescent="0.25">
      <c r="A63390"/>
    </row>
    <row r="63391" spans="1:1" ht="13.2" x14ac:dyDescent="0.25">
      <c r="A63391"/>
    </row>
    <row r="63392" spans="1:1" ht="13.2" x14ac:dyDescent="0.25">
      <c r="A63392"/>
    </row>
    <row r="63393" spans="1:1" ht="13.2" x14ac:dyDescent="0.25">
      <c r="A63393"/>
    </row>
    <row r="63394" spans="1:1" ht="13.2" x14ac:dyDescent="0.25">
      <c r="A63394"/>
    </row>
    <row r="63395" spans="1:1" ht="13.2" x14ac:dyDescent="0.25">
      <c r="A63395"/>
    </row>
    <row r="63396" spans="1:1" ht="13.2" x14ac:dyDescent="0.25">
      <c r="A63396"/>
    </row>
    <row r="63397" spans="1:1" ht="13.2" x14ac:dyDescent="0.25">
      <c r="A63397"/>
    </row>
    <row r="63398" spans="1:1" ht="13.2" x14ac:dyDescent="0.25">
      <c r="A63398"/>
    </row>
    <row r="63399" spans="1:1" ht="13.2" x14ac:dyDescent="0.25">
      <c r="A63399"/>
    </row>
    <row r="63400" spans="1:1" ht="13.2" x14ac:dyDescent="0.25">
      <c r="A63400"/>
    </row>
    <row r="63401" spans="1:1" ht="13.2" x14ac:dyDescent="0.25">
      <c r="A63401"/>
    </row>
    <row r="63402" spans="1:1" ht="13.2" x14ac:dyDescent="0.25">
      <c r="A63402"/>
    </row>
    <row r="63403" spans="1:1" ht="13.2" x14ac:dyDescent="0.25">
      <c r="A63403"/>
    </row>
    <row r="63404" spans="1:1" ht="13.2" x14ac:dyDescent="0.25">
      <c r="A63404"/>
    </row>
    <row r="63405" spans="1:1" ht="13.2" x14ac:dyDescent="0.25">
      <c r="A63405"/>
    </row>
    <row r="63406" spans="1:1" ht="13.2" x14ac:dyDescent="0.25">
      <c r="A63406"/>
    </row>
    <row r="63407" spans="1:1" ht="13.2" x14ac:dyDescent="0.25">
      <c r="A63407"/>
    </row>
    <row r="63408" spans="1:1" ht="13.2" x14ac:dyDescent="0.25">
      <c r="A63408"/>
    </row>
    <row r="63409" spans="1:1" ht="13.2" x14ac:dyDescent="0.25">
      <c r="A63409"/>
    </row>
    <row r="63410" spans="1:1" ht="13.2" x14ac:dyDescent="0.25">
      <c r="A63410"/>
    </row>
    <row r="63411" spans="1:1" ht="13.2" x14ac:dyDescent="0.25">
      <c r="A63411"/>
    </row>
    <row r="63412" spans="1:1" ht="13.2" x14ac:dyDescent="0.25">
      <c r="A63412"/>
    </row>
    <row r="63413" spans="1:1" ht="13.2" x14ac:dyDescent="0.25">
      <c r="A63413"/>
    </row>
    <row r="63414" spans="1:1" ht="13.2" x14ac:dyDescent="0.25">
      <c r="A63414"/>
    </row>
    <row r="63415" spans="1:1" ht="13.2" x14ac:dyDescent="0.25">
      <c r="A63415"/>
    </row>
    <row r="63416" spans="1:1" ht="13.2" x14ac:dyDescent="0.25">
      <c r="A63416"/>
    </row>
    <row r="63417" spans="1:1" ht="13.2" x14ac:dyDescent="0.25">
      <c r="A63417"/>
    </row>
    <row r="63418" spans="1:1" ht="13.2" x14ac:dyDescent="0.25">
      <c r="A63418"/>
    </row>
    <row r="63419" spans="1:1" ht="13.2" x14ac:dyDescent="0.25">
      <c r="A63419"/>
    </row>
    <row r="63420" spans="1:1" ht="13.2" x14ac:dyDescent="0.25">
      <c r="A63420"/>
    </row>
    <row r="63421" spans="1:1" ht="13.2" x14ac:dyDescent="0.25">
      <c r="A63421"/>
    </row>
    <row r="63422" spans="1:1" ht="13.2" x14ac:dyDescent="0.25">
      <c r="A63422"/>
    </row>
    <row r="63423" spans="1:1" ht="13.2" x14ac:dyDescent="0.25">
      <c r="A63423"/>
    </row>
    <row r="63424" spans="1:1" ht="13.2" x14ac:dyDescent="0.25">
      <c r="A63424"/>
    </row>
    <row r="63425" spans="1:1" ht="13.2" x14ac:dyDescent="0.25">
      <c r="A63425"/>
    </row>
    <row r="63426" spans="1:1" ht="13.2" x14ac:dyDescent="0.25">
      <c r="A63426"/>
    </row>
    <row r="63427" spans="1:1" ht="13.2" x14ac:dyDescent="0.25">
      <c r="A63427"/>
    </row>
    <row r="63428" spans="1:1" ht="13.2" x14ac:dyDescent="0.25">
      <c r="A63428"/>
    </row>
    <row r="63429" spans="1:1" ht="13.2" x14ac:dyDescent="0.25">
      <c r="A63429"/>
    </row>
    <row r="63430" spans="1:1" ht="13.2" x14ac:dyDescent="0.25">
      <c r="A63430"/>
    </row>
    <row r="63431" spans="1:1" ht="13.2" x14ac:dyDescent="0.25">
      <c r="A63431"/>
    </row>
    <row r="63432" spans="1:1" ht="13.2" x14ac:dyDescent="0.25">
      <c r="A63432"/>
    </row>
    <row r="63433" spans="1:1" ht="13.2" x14ac:dyDescent="0.25">
      <c r="A63433"/>
    </row>
    <row r="63434" spans="1:1" ht="13.2" x14ac:dyDescent="0.25">
      <c r="A63434"/>
    </row>
    <row r="63435" spans="1:1" ht="13.2" x14ac:dyDescent="0.25">
      <c r="A63435"/>
    </row>
    <row r="63436" spans="1:1" ht="13.2" x14ac:dyDescent="0.25">
      <c r="A63436"/>
    </row>
    <row r="63437" spans="1:1" ht="13.2" x14ac:dyDescent="0.25">
      <c r="A63437"/>
    </row>
    <row r="63438" spans="1:1" ht="13.2" x14ac:dyDescent="0.25">
      <c r="A63438"/>
    </row>
    <row r="63439" spans="1:1" ht="13.2" x14ac:dyDescent="0.25">
      <c r="A63439"/>
    </row>
    <row r="63440" spans="1:1" ht="13.2" x14ac:dyDescent="0.25">
      <c r="A63440"/>
    </row>
    <row r="63441" spans="1:1" ht="13.2" x14ac:dyDescent="0.25">
      <c r="A63441"/>
    </row>
    <row r="63442" spans="1:1" ht="13.2" x14ac:dyDescent="0.25">
      <c r="A63442"/>
    </row>
    <row r="63443" spans="1:1" ht="13.2" x14ac:dyDescent="0.25">
      <c r="A63443"/>
    </row>
    <row r="63444" spans="1:1" ht="13.2" x14ac:dyDescent="0.25">
      <c r="A63444"/>
    </row>
    <row r="63445" spans="1:1" ht="13.2" x14ac:dyDescent="0.25">
      <c r="A63445"/>
    </row>
    <row r="63446" spans="1:1" ht="13.2" x14ac:dyDescent="0.25">
      <c r="A63446"/>
    </row>
    <row r="63447" spans="1:1" ht="13.2" x14ac:dyDescent="0.25">
      <c r="A63447"/>
    </row>
    <row r="63448" spans="1:1" ht="13.2" x14ac:dyDescent="0.25">
      <c r="A63448"/>
    </row>
    <row r="63449" spans="1:1" ht="13.2" x14ac:dyDescent="0.25">
      <c r="A63449"/>
    </row>
    <row r="63450" spans="1:1" ht="13.2" x14ac:dyDescent="0.25">
      <c r="A63450"/>
    </row>
    <row r="63451" spans="1:1" ht="13.2" x14ac:dyDescent="0.25">
      <c r="A63451"/>
    </row>
    <row r="63452" spans="1:1" ht="13.2" x14ac:dyDescent="0.25">
      <c r="A63452"/>
    </row>
    <row r="63453" spans="1:1" ht="13.2" x14ac:dyDescent="0.25">
      <c r="A63453"/>
    </row>
    <row r="63454" spans="1:1" ht="13.2" x14ac:dyDescent="0.25">
      <c r="A63454"/>
    </row>
    <row r="63455" spans="1:1" ht="13.2" x14ac:dyDescent="0.25">
      <c r="A63455"/>
    </row>
    <row r="63456" spans="1:1" ht="13.2" x14ac:dyDescent="0.25">
      <c r="A63456"/>
    </row>
    <row r="63457" spans="1:1" ht="13.2" x14ac:dyDescent="0.25">
      <c r="A63457"/>
    </row>
    <row r="63458" spans="1:1" ht="13.2" x14ac:dyDescent="0.25">
      <c r="A63458"/>
    </row>
    <row r="63459" spans="1:1" ht="13.2" x14ac:dyDescent="0.25">
      <c r="A63459"/>
    </row>
    <row r="63460" spans="1:1" ht="13.2" x14ac:dyDescent="0.25">
      <c r="A63460"/>
    </row>
    <row r="63461" spans="1:1" ht="13.2" x14ac:dyDescent="0.25">
      <c r="A63461"/>
    </row>
    <row r="63462" spans="1:1" ht="13.2" x14ac:dyDescent="0.25">
      <c r="A63462"/>
    </row>
    <row r="63463" spans="1:1" ht="13.2" x14ac:dyDescent="0.25">
      <c r="A63463"/>
    </row>
    <row r="63464" spans="1:1" ht="13.2" x14ac:dyDescent="0.25">
      <c r="A63464"/>
    </row>
    <row r="63465" spans="1:1" ht="13.2" x14ac:dyDescent="0.25">
      <c r="A63465"/>
    </row>
    <row r="63466" spans="1:1" ht="13.2" x14ac:dyDescent="0.25">
      <c r="A63466"/>
    </row>
    <row r="63467" spans="1:1" ht="13.2" x14ac:dyDescent="0.25">
      <c r="A63467"/>
    </row>
    <row r="63468" spans="1:1" ht="13.2" x14ac:dyDescent="0.25">
      <c r="A63468"/>
    </row>
    <row r="63469" spans="1:1" ht="13.2" x14ac:dyDescent="0.25">
      <c r="A63469"/>
    </row>
    <row r="63470" spans="1:1" ht="13.2" x14ac:dyDescent="0.25">
      <c r="A63470"/>
    </row>
    <row r="63471" spans="1:1" ht="13.2" x14ac:dyDescent="0.25">
      <c r="A63471"/>
    </row>
    <row r="63472" spans="1:1" ht="13.2" x14ac:dyDescent="0.25">
      <c r="A63472"/>
    </row>
    <row r="63473" spans="1:1" ht="13.2" x14ac:dyDescent="0.25">
      <c r="A63473"/>
    </row>
    <row r="63474" spans="1:1" ht="13.2" x14ac:dyDescent="0.25">
      <c r="A63474"/>
    </row>
    <row r="63475" spans="1:1" ht="13.2" x14ac:dyDescent="0.25">
      <c r="A63475"/>
    </row>
    <row r="63476" spans="1:1" ht="13.2" x14ac:dyDescent="0.25">
      <c r="A63476"/>
    </row>
    <row r="63477" spans="1:1" ht="13.2" x14ac:dyDescent="0.25">
      <c r="A63477"/>
    </row>
    <row r="63478" spans="1:1" ht="13.2" x14ac:dyDescent="0.25">
      <c r="A63478"/>
    </row>
    <row r="63479" spans="1:1" ht="13.2" x14ac:dyDescent="0.25">
      <c r="A63479"/>
    </row>
    <row r="63480" spans="1:1" ht="13.2" x14ac:dyDescent="0.25">
      <c r="A63480"/>
    </row>
    <row r="63481" spans="1:1" ht="13.2" x14ac:dyDescent="0.25">
      <c r="A63481"/>
    </row>
    <row r="63482" spans="1:1" ht="13.2" x14ac:dyDescent="0.25">
      <c r="A63482"/>
    </row>
    <row r="63483" spans="1:1" ht="13.2" x14ac:dyDescent="0.25">
      <c r="A63483"/>
    </row>
    <row r="63484" spans="1:1" ht="13.2" x14ac:dyDescent="0.25">
      <c r="A63484"/>
    </row>
    <row r="63485" spans="1:1" ht="13.2" x14ac:dyDescent="0.25">
      <c r="A63485"/>
    </row>
    <row r="63486" spans="1:1" ht="13.2" x14ac:dyDescent="0.25">
      <c r="A63486"/>
    </row>
    <row r="63487" spans="1:1" ht="13.2" x14ac:dyDescent="0.25">
      <c r="A63487"/>
    </row>
    <row r="63488" spans="1:1" ht="13.2" x14ac:dyDescent="0.25">
      <c r="A63488"/>
    </row>
    <row r="63489" spans="1:1" ht="13.2" x14ac:dyDescent="0.25">
      <c r="A63489"/>
    </row>
    <row r="63490" spans="1:1" ht="13.2" x14ac:dyDescent="0.25">
      <c r="A63490"/>
    </row>
    <row r="63491" spans="1:1" ht="13.2" x14ac:dyDescent="0.25">
      <c r="A63491"/>
    </row>
    <row r="63492" spans="1:1" ht="13.2" x14ac:dyDescent="0.25">
      <c r="A63492"/>
    </row>
    <row r="63493" spans="1:1" ht="13.2" x14ac:dyDescent="0.25">
      <c r="A63493"/>
    </row>
    <row r="63494" spans="1:1" ht="13.2" x14ac:dyDescent="0.25">
      <c r="A63494"/>
    </row>
    <row r="63495" spans="1:1" ht="13.2" x14ac:dyDescent="0.25">
      <c r="A63495"/>
    </row>
    <row r="63496" spans="1:1" ht="13.2" x14ac:dyDescent="0.25">
      <c r="A63496"/>
    </row>
    <row r="63497" spans="1:1" ht="13.2" x14ac:dyDescent="0.25">
      <c r="A63497"/>
    </row>
    <row r="63498" spans="1:1" ht="13.2" x14ac:dyDescent="0.25">
      <c r="A63498"/>
    </row>
    <row r="63499" spans="1:1" ht="13.2" x14ac:dyDescent="0.25">
      <c r="A63499"/>
    </row>
    <row r="63500" spans="1:1" ht="13.2" x14ac:dyDescent="0.25">
      <c r="A63500"/>
    </row>
    <row r="63501" spans="1:1" ht="13.2" x14ac:dyDescent="0.25">
      <c r="A63501"/>
    </row>
    <row r="63502" spans="1:1" ht="13.2" x14ac:dyDescent="0.25">
      <c r="A63502"/>
    </row>
    <row r="63503" spans="1:1" ht="13.2" x14ac:dyDescent="0.25">
      <c r="A63503"/>
    </row>
    <row r="63504" spans="1:1" ht="13.2" x14ac:dyDescent="0.25">
      <c r="A63504"/>
    </row>
    <row r="63505" spans="1:1" ht="13.2" x14ac:dyDescent="0.25">
      <c r="A63505"/>
    </row>
    <row r="63506" spans="1:1" ht="13.2" x14ac:dyDescent="0.25">
      <c r="A63506"/>
    </row>
    <row r="63507" spans="1:1" ht="13.2" x14ac:dyDescent="0.25">
      <c r="A63507"/>
    </row>
    <row r="63508" spans="1:1" ht="13.2" x14ac:dyDescent="0.25">
      <c r="A63508"/>
    </row>
    <row r="63509" spans="1:1" ht="13.2" x14ac:dyDescent="0.25">
      <c r="A63509"/>
    </row>
    <row r="63510" spans="1:1" ht="13.2" x14ac:dyDescent="0.25">
      <c r="A63510"/>
    </row>
    <row r="63511" spans="1:1" ht="13.2" x14ac:dyDescent="0.25">
      <c r="A63511"/>
    </row>
    <row r="63512" spans="1:1" ht="13.2" x14ac:dyDescent="0.25">
      <c r="A63512"/>
    </row>
    <row r="63513" spans="1:1" ht="13.2" x14ac:dyDescent="0.25">
      <c r="A63513"/>
    </row>
    <row r="63514" spans="1:1" ht="13.2" x14ac:dyDescent="0.25">
      <c r="A63514"/>
    </row>
    <row r="63515" spans="1:1" ht="13.2" x14ac:dyDescent="0.25">
      <c r="A63515"/>
    </row>
    <row r="63516" spans="1:1" ht="13.2" x14ac:dyDescent="0.25">
      <c r="A63516"/>
    </row>
    <row r="63517" spans="1:1" ht="13.2" x14ac:dyDescent="0.25">
      <c r="A63517"/>
    </row>
    <row r="63518" spans="1:1" ht="13.2" x14ac:dyDescent="0.25">
      <c r="A63518"/>
    </row>
    <row r="63519" spans="1:1" ht="13.2" x14ac:dyDescent="0.25">
      <c r="A63519"/>
    </row>
    <row r="63520" spans="1:1" ht="13.2" x14ac:dyDescent="0.25">
      <c r="A63520"/>
    </row>
    <row r="63521" spans="1:1" ht="13.2" x14ac:dyDescent="0.25">
      <c r="A63521"/>
    </row>
    <row r="63522" spans="1:1" ht="13.2" x14ac:dyDescent="0.25">
      <c r="A63522"/>
    </row>
    <row r="63523" spans="1:1" ht="13.2" x14ac:dyDescent="0.25">
      <c r="A63523"/>
    </row>
    <row r="63524" spans="1:1" ht="13.2" x14ac:dyDescent="0.25">
      <c r="A63524"/>
    </row>
    <row r="63525" spans="1:1" ht="13.2" x14ac:dyDescent="0.25">
      <c r="A63525"/>
    </row>
    <row r="63526" spans="1:1" ht="13.2" x14ac:dyDescent="0.25">
      <c r="A63526"/>
    </row>
    <row r="63527" spans="1:1" ht="13.2" x14ac:dyDescent="0.25">
      <c r="A63527"/>
    </row>
    <row r="63528" spans="1:1" ht="13.2" x14ac:dyDescent="0.25">
      <c r="A63528"/>
    </row>
    <row r="63529" spans="1:1" ht="13.2" x14ac:dyDescent="0.25">
      <c r="A63529"/>
    </row>
    <row r="63530" spans="1:1" ht="13.2" x14ac:dyDescent="0.25">
      <c r="A63530"/>
    </row>
    <row r="63531" spans="1:1" ht="13.2" x14ac:dyDescent="0.25">
      <c r="A63531"/>
    </row>
    <row r="63532" spans="1:1" ht="13.2" x14ac:dyDescent="0.25">
      <c r="A63532"/>
    </row>
    <row r="63533" spans="1:1" ht="13.2" x14ac:dyDescent="0.25">
      <c r="A63533"/>
    </row>
    <row r="63534" spans="1:1" ht="13.2" x14ac:dyDescent="0.25">
      <c r="A63534"/>
    </row>
    <row r="63535" spans="1:1" ht="13.2" x14ac:dyDescent="0.25">
      <c r="A63535"/>
    </row>
    <row r="63536" spans="1:1" ht="13.2" x14ac:dyDescent="0.25">
      <c r="A63536"/>
    </row>
    <row r="63537" spans="1:1" ht="13.2" x14ac:dyDescent="0.25">
      <c r="A63537"/>
    </row>
    <row r="63538" spans="1:1" ht="13.2" x14ac:dyDescent="0.25">
      <c r="A63538"/>
    </row>
    <row r="63539" spans="1:1" ht="13.2" x14ac:dyDescent="0.25">
      <c r="A63539"/>
    </row>
    <row r="63540" spans="1:1" ht="13.2" x14ac:dyDescent="0.25">
      <c r="A63540"/>
    </row>
    <row r="63541" spans="1:1" ht="13.2" x14ac:dyDescent="0.25">
      <c r="A63541"/>
    </row>
    <row r="63542" spans="1:1" ht="13.2" x14ac:dyDescent="0.25">
      <c r="A63542"/>
    </row>
    <row r="63543" spans="1:1" ht="13.2" x14ac:dyDescent="0.25">
      <c r="A63543"/>
    </row>
    <row r="63544" spans="1:1" ht="13.2" x14ac:dyDescent="0.25">
      <c r="A63544"/>
    </row>
    <row r="63545" spans="1:1" ht="13.2" x14ac:dyDescent="0.25">
      <c r="A63545"/>
    </row>
    <row r="63546" spans="1:1" ht="13.2" x14ac:dyDescent="0.25">
      <c r="A63546"/>
    </row>
    <row r="63547" spans="1:1" ht="13.2" x14ac:dyDescent="0.25">
      <c r="A63547"/>
    </row>
    <row r="63548" spans="1:1" ht="13.2" x14ac:dyDescent="0.25">
      <c r="A63548"/>
    </row>
    <row r="63549" spans="1:1" ht="13.2" x14ac:dyDescent="0.25">
      <c r="A63549"/>
    </row>
    <row r="63550" spans="1:1" ht="13.2" x14ac:dyDescent="0.25">
      <c r="A63550"/>
    </row>
    <row r="63551" spans="1:1" ht="13.2" x14ac:dyDescent="0.25">
      <c r="A63551"/>
    </row>
    <row r="63552" spans="1:1" ht="13.2" x14ac:dyDescent="0.25">
      <c r="A63552"/>
    </row>
    <row r="63553" spans="1:1" ht="13.2" x14ac:dyDescent="0.25">
      <c r="A63553"/>
    </row>
    <row r="63554" spans="1:1" ht="13.2" x14ac:dyDescent="0.25">
      <c r="A63554"/>
    </row>
    <row r="63555" spans="1:1" ht="13.2" x14ac:dyDescent="0.25">
      <c r="A63555"/>
    </row>
    <row r="63556" spans="1:1" ht="13.2" x14ac:dyDescent="0.25">
      <c r="A63556"/>
    </row>
    <row r="63557" spans="1:1" ht="13.2" x14ac:dyDescent="0.25">
      <c r="A63557"/>
    </row>
    <row r="63558" spans="1:1" ht="13.2" x14ac:dyDescent="0.25">
      <c r="A63558"/>
    </row>
    <row r="63559" spans="1:1" ht="13.2" x14ac:dyDescent="0.25">
      <c r="A63559"/>
    </row>
    <row r="63560" spans="1:1" ht="13.2" x14ac:dyDescent="0.25">
      <c r="A63560"/>
    </row>
    <row r="63561" spans="1:1" ht="13.2" x14ac:dyDescent="0.25">
      <c r="A63561"/>
    </row>
    <row r="63562" spans="1:1" ht="13.2" x14ac:dyDescent="0.25">
      <c r="A63562"/>
    </row>
    <row r="63563" spans="1:1" ht="13.2" x14ac:dyDescent="0.25">
      <c r="A63563"/>
    </row>
    <row r="63564" spans="1:1" ht="13.2" x14ac:dyDescent="0.25">
      <c r="A63564"/>
    </row>
    <row r="63565" spans="1:1" ht="13.2" x14ac:dyDescent="0.25">
      <c r="A63565"/>
    </row>
    <row r="63566" spans="1:1" ht="13.2" x14ac:dyDescent="0.25">
      <c r="A63566"/>
    </row>
    <row r="63567" spans="1:1" ht="13.2" x14ac:dyDescent="0.25">
      <c r="A63567"/>
    </row>
    <row r="63568" spans="1:1" ht="13.2" x14ac:dyDescent="0.25">
      <c r="A63568"/>
    </row>
    <row r="63569" spans="1:1" ht="13.2" x14ac:dyDescent="0.25">
      <c r="A63569"/>
    </row>
    <row r="63570" spans="1:1" ht="13.2" x14ac:dyDescent="0.25">
      <c r="A63570"/>
    </row>
    <row r="63571" spans="1:1" ht="13.2" x14ac:dyDescent="0.25">
      <c r="A63571"/>
    </row>
    <row r="63572" spans="1:1" ht="13.2" x14ac:dyDescent="0.25">
      <c r="A63572"/>
    </row>
    <row r="63573" spans="1:1" ht="13.2" x14ac:dyDescent="0.25">
      <c r="A63573"/>
    </row>
    <row r="63574" spans="1:1" ht="13.2" x14ac:dyDescent="0.25">
      <c r="A63574"/>
    </row>
    <row r="63575" spans="1:1" ht="13.2" x14ac:dyDescent="0.25">
      <c r="A63575"/>
    </row>
    <row r="63576" spans="1:1" ht="13.2" x14ac:dyDescent="0.25">
      <c r="A63576"/>
    </row>
    <row r="63577" spans="1:1" ht="13.2" x14ac:dyDescent="0.25">
      <c r="A63577"/>
    </row>
    <row r="63578" spans="1:1" ht="13.2" x14ac:dyDescent="0.25">
      <c r="A63578"/>
    </row>
    <row r="63579" spans="1:1" ht="13.2" x14ac:dyDescent="0.25">
      <c r="A63579"/>
    </row>
    <row r="63580" spans="1:1" ht="13.2" x14ac:dyDescent="0.25">
      <c r="A63580"/>
    </row>
    <row r="63581" spans="1:1" ht="13.2" x14ac:dyDescent="0.25">
      <c r="A63581"/>
    </row>
    <row r="63582" spans="1:1" ht="13.2" x14ac:dyDescent="0.25">
      <c r="A63582"/>
    </row>
    <row r="63583" spans="1:1" ht="13.2" x14ac:dyDescent="0.25">
      <c r="A63583"/>
    </row>
    <row r="63584" spans="1:1" ht="13.2" x14ac:dyDescent="0.25">
      <c r="A63584"/>
    </row>
    <row r="63585" spans="1:1" ht="13.2" x14ac:dyDescent="0.25">
      <c r="A63585"/>
    </row>
    <row r="63586" spans="1:1" ht="13.2" x14ac:dyDescent="0.25">
      <c r="A63586"/>
    </row>
    <row r="63587" spans="1:1" ht="13.2" x14ac:dyDescent="0.25">
      <c r="A63587"/>
    </row>
    <row r="63588" spans="1:1" ht="13.2" x14ac:dyDescent="0.25">
      <c r="A63588"/>
    </row>
    <row r="63589" spans="1:1" ht="13.2" x14ac:dyDescent="0.25">
      <c r="A63589"/>
    </row>
    <row r="63590" spans="1:1" ht="13.2" x14ac:dyDescent="0.25">
      <c r="A63590"/>
    </row>
    <row r="63591" spans="1:1" ht="13.2" x14ac:dyDescent="0.25">
      <c r="A63591"/>
    </row>
    <row r="63592" spans="1:1" ht="13.2" x14ac:dyDescent="0.25">
      <c r="A63592"/>
    </row>
    <row r="63593" spans="1:1" ht="13.2" x14ac:dyDescent="0.25">
      <c r="A63593"/>
    </row>
    <row r="63594" spans="1:1" ht="13.2" x14ac:dyDescent="0.25">
      <c r="A63594"/>
    </row>
    <row r="63595" spans="1:1" ht="13.2" x14ac:dyDescent="0.25">
      <c r="A63595"/>
    </row>
    <row r="63596" spans="1:1" ht="13.2" x14ac:dyDescent="0.25">
      <c r="A63596"/>
    </row>
    <row r="63597" spans="1:1" ht="13.2" x14ac:dyDescent="0.25">
      <c r="A63597"/>
    </row>
    <row r="63598" spans="1:1" ht="13.2" x14ac:dyDescent="0.25">
      <c r="A63598"/>
    </row>
    <row r="63599" spans="1:1" ht="13.2" x14ac:dyDescent="0.25">
      <c r="A63599"/>
    </row>
    <row r="63600" spans="1:1" ht="13.2" x14ac:dyDescent="0.25">
      <c r="A63600"/>
    </row>
    <row r="63601" spans="1:1" ht="13.2" x14ac:dyDescent="0.25">
      <c r="A63601"/>
    </row>
    <row r="63602" spans="1:1" ht="13.2" x14ac:dyDescent="0.25">
      <c r="A63602"/>
    </row>
    <row r="63603" spans="1:1" ht="13.2" x14ac:dyDescent="0.25">
      <c r="A63603"/>
    </row>
    <row r="63604" spans="1:1" ht="13.2" x14ac:dyDescent="0.25">
      <c r="A63604"/>
    </row>
    <row r="63605" spans="1:1" ht="13.2" x14ac:dyDescent="0.25">
      <c r="A63605"/>
    </row>
    <row r="63606" spans="1:1" ht="13.2" x14ac:dyDescent="0.25">
      <c r="A63606"/>
    </row>
    <row r="63607" spans="1:1" ht="13.2" x14ac:dyDescent="0.25">
      <c r="A63607"/>
    </row>
    <row r="63608" spans="1:1" ht="13.2" x14ac:dyDescent="0.25">
      <c r="A63608"/>
    </row>
    <row r="63609" spans="1:1" ht="13.2" x14ac:dyDescent="0.25">
      <c r="A63609"/>
    </row>
    <row r="63610" spans="1:1" ht="13.2" x14ac:dyDescent="0.25">
      <c r="A63610"/>
    </row>
    <row r="63611" spans="1:1" ht="13.2" x14ac:dyDescent="0.25">
      <c r="A63611"/>
    </row>
    <row r="63612" spans="1:1" ht="13.2" x14ac:dyDescent="0.25">
      <c r="A63612"/>
    </row>
    <row r="63613" spans="1:1" ht="13.2" x14ac:dyDescent="0.25">
      <c r="A63613"/>
    </row>
    <row r="63614" spans="1:1" ht="13.2" x14ac:dyDescent="0.25">
      <c r="A63614"/>
    </row>
    <row r="63615" spans="1:1" ht="13.2" x14ac:dyDescent="0.25">
      <c r="A63615"/>
    </row>
    <row r="63616" spans="1:1" ht="13.2" x14ac:dyDescent="0.25">
      <c r="A63616"/>
    </row>
    <row r="63617" spans="1:1" ht="13.2" x14ac:dyDescent="0.25">
      <c r="A63617"/>
    </row>
    <row r="63618" spans="1:1" ht="13.2" x14ac:dyDescent="0.25">
      <c r="A63618"/>
    </row>
    <row r="63619" spans="1:1" ht="13.2" x14ac:dyDescent="0.25">
      <c r="A63619"/>
    </row>
    <row r="63620" spans="1:1" ht="13.2" x14ac:dyDescent="0.25">
      <c r="A63620"/>
    </row>
    <row r="63621" spans="1:1" ht="13.2" x14ac:dyDescent="0.25">
      <c r="A63621"/>
    </row>
    <row r="63622" spans="1:1" ht="13.2" x14ac:dyDescent="0.25">
      <c r="A63622"/>
    </row>
    <row r="63623" spans="1:1" ht="13.2" x14ac:dyDescent="0.25">
      <c r="A63623"/>
    </row>
    <row r="63624" spans="1:1" ht="13.2" x14ac:dyDescent="0.25">
      <c r="A63624"/>
    </row>
    <row r="63625" spans="1:1" ht="13.2" x14ac:dyDescent="0.25">
      <c r="A63625"/>
    </row>
    <row r="63626" spans="1:1" ht="13.2" x14ac:dyDescent="0.25">
      <c r="A63626"/>
    </row>
    <row r="63627" spans="1:1" ht="13.2" x14ac:dyDescent="0.25">
      <c r="A63627"/>
    </row>
    <row r="63628" spans="1:1" ht="13.2" x14ac:dyDescent="0.25">
      <c r="A63628"/>
    </row>
    <row r="63629" spans="1:1" ht="13.2" x14ac:dyDescent="0.25">
      <c r="A63629"/>
    </row>
    <row r="63630" spans="1:1" ht="13.2" x14ac:dyDescent="0.25">
      <c r="A63630"/>
    </row>
    <row r="63631" spans="1:1" ht="13.2" x14ac:dyDescent="0.25">
      <c r="A63631"/>
    </row>
    <row r="63632" spans="1:1" ht="13.2" x14ac:dyDescent="0.25">
      <c r="A63632"/>
    </row>
    <row r="63633" spans="1:1" ht="13.2" x14ac:dyDescent="0.25">
      <c r="A63633"/>
    </row>
    <row r="63634" spans="1:1" ht="13.2" x14ac:dyDescent="0.25">
      <c r="A63634"/>
    </row>
    <row r="63635" spans="1:1" ht="13.2" x14ac:dyDescent="0.25">
      <c r="A63635"/>
    </row>
    <row r="63636" spans="1:1" ht="13.2" x14ac:dyDescent="0.25">
      <c r="A63636"/>
    </row>
    <row r="63637" spans="1:1" ht="13.2" x14ac:dyDescent="0.25">
      <c r="A63637"/>
    </row>
    <row r="63638" spans="1:1" ht="13.2" x14ac:dyDescent="0.25">
      <c r="A63638"/>
    </row>
    <row r="63639" spans="1:1" ht="13.2" x14ac:dyDescent="0.25">
      <c r="A63639"/>
    </row>
    <row r="63640" spans="1:1" ht="13.2" x14ac:dyDescent="0.25">
      <c r="A63640"/>
    </row>
    <row r="63641" spans="1:1" ht="13.2" x14ac:dyDescent="0.25">
      <c r="A63641"/>
    </row>
    <row r="63642" spans="1:1" ht="13.2" x14ac:dyDescent="0.25">
      <c r="A63642"/>
    </row>
    <row r="63643" spans="1:1" ht="13.2" x14ac:dyDescent="0.25">
      <c r="A63643"/>
    </row>
    <row r="63644" spans="1:1" ht="13.2" x14ac:dyDescent="0.25">
      <c r="A63644"/>
    </row>
    <row r="63645" spans="1:1" ht="13.2" x14ac:dyDescent="0.25">
      <c r="A63645"/>
    </row>
    <row r="63646" spans="1:1" ht="13.2" x14ac:dyDescent="0.25">
      <c r="A63646"/>
    </row>
    <row r="63647" spans="1:1" ht="13.2" x14ac:dyDescent="0.25">
      <c r="A63647"/>
    </row>
    <row r="63648" spans="1:1" ht="13.2" x14ac:dyDescent="0.25">
      <c r="A63648"/>
    </row>
    <row r="63649" spans="1:1" ht="13.2" x14ac:dyDescent="0.25">
      <c r="A63649"/>
    </row>
    <row r="63650" spans="1:1" ht="13.2" x14ac:dyDescent="0.25">
      <c r="A63650"/>
    </row>
    <row r="63651" spans="1:1" ht="13.2" x14ac:dyDescent="0.25">
      <c r="A63651"/>
    </row>
    <row r="63652" spans="1:1" ht="13.2" x14ac:dyDescent="0.25">
      <c r="A63652"/>
    </row>
    <row r="63653" spans="1:1" ht="13.2" x14ac:dyDescent="0.25">
      <c r="A63653"/>
    </row>
    <row r="63654" spans="1:1" ht="13.2" x14ac:dyDescent="0.25">
      <c r="A63654"/>
    </row>
    <row r="63655" spans="1:1" ht="13.2" x14ac:dyDescent="0.25">
      <c r="A63655"/>
    </row>
    <row r="63656" spans="1:1" ht="13.2" x14ac:dyDescent="0.25">
      <c r="A63656"/>
    </row>
    <row r="63657" spans="1:1" ht="13.2" x14ac:dyDescent="0.25">
      <c r="A63657"/>
    </row>
    <row r="63658" spans="1:1" ht="13.2" x14ac:dyDescent="0.25">
      <c r="A63658"/>
    </row>
    <row r="63659" spans="1:1" ht="13.2" x14ac:dyDescent="0.25">
      <c r="A63659"/>
    </row>
    <row r="63660" spans="1:1" ht="13.2" x14ac:dyDescent="0.25">
      <c r="A63660"/>
    </row>
    <row r="63661" spans="1:1" ht="13.2" x14ac:dyDescent="0.25">
      <c r="A63661"/>
    </row>
    <row r="63662" spans="1:1" ht="13.2" x14ac:dyDescent="0.25">
      <c r="A63662"/>
    </row>
    <row r="63663" spans="1:1" ht="13.2" x14ac:dyDescent="0.25">
      <c r="A63663"/>
    </row>
    <row r="63664" spans="1:1" ht="13.2" x14ac:dyDescent="0.25">
      <c r="A63664"/>
    </row>
    <row r="63665" spans="1:1" ht="13.2" x14ac:dyDescent="0.25">
      <c r="A63665"/>
    </row>
    <row r="63666" spans="1:1" ht="13.2" x14ac:dyDescent="0.25">
      <c r="A63666"/>
    </row>
    <row r="63667" spans="1:1" ht="13.2" x14ac:dyDescent="0.25">
      <c r="A63667"/>
    </row>
    <row r="63668" spans="1:1" ht="13.2" x14ac:dyDescent="0.25">
      <c r="A63668"/>
    </row>
    <row r="63669" spans="1:1" ht="13.2" x14ac:dyDescent="0.25">
      <c r="A63669"/>
    </row>
    <row r="63670" spans="1:1" ht="13.2" x14ac:dyDescent="0.25">
      <c r="A63670"/>
    </row>
    <row r="63671" spans="1:1" ht="13.2" x14ac:dyDescent="0.25">
      <c r="A63671"/>
    </row>
    <row r="63672" spans="1:1" ht="13.2" x14ac:dyDescent="0.25">
      <c r="A63672"/>
    </row>
    <row r="63673" spans="1:1" ht="13.2" x14ac:dyDescent="0.25">
      <c r="A63673"/>
    </row>
    <row r="63674" spans="1:1" ht="13.2" x14ac:dyDescent="0.25">
      <c r="A63674"/>
    </row>
    <row r="63675" spans="1:1" ht="13.2" x14ac:dyDescent="0.25">
      <c r="A63675"/>
    </row>
    <row r="63676" spans="1:1" ht="13.2" x14ac:dyDescent="0.25">
      <c r="A63676"/>
    </row>
    <row r="63677" spans="1:1" ht="13.2" x14ac:dyDescent="0.25">
      <c r="A63677"/>
    </row>
    <row r="63678" spans="1:1" ht="13.2" x14ac:dyDescent="0.25">
      <c r="A63678"/>
    </row>
    <row r="63679" spans="1:1" ht="13.2" x14ac:dyDescent="0.25">
      <c r="A63679"/>
    </row>
    <row r="63680" spans="1:1" ht="13.2" x14ac:dyDescent="0.25">
      <c r="A63680"/>
    </row>
    <row r="63681" spans="1:1" ht="13.2" x14ac:dyDescent="0.25">
      <c r="A63681"/>
    </row>
    <row r="63682" spans="1:1" ht="13.2" x14ac:dyDescent="0.25">
      <c r="A63682"/>
    </row>
    <row r="63683" spans="1:1" ht="13.2" x14ac:dyDescent="0.25">
      <c r="A63683"/>
    </row>
    <row r="63684" spans="1:1" ht="13.2" x14ac:dyDescent="0.25">
      <c r="A63684"/>
    </row>
    <row r="63685" spans="1:1" ht="13.2" x14ac:dyDescent="0.25">
      <c r="A63685"/>
    </row>
    <row r="63686" spans="1:1" ht="13.2" x14ac:dyDescent="0.25">
      <c r="A63686"/>
    </row>
    <row r="63687" spans="1:1" ht="13.2" x14ac:dyDescent="0.25">
      <c r="A63687"/>
    </row>
    <row r="63688" spans="1:1" ht="13.2" x14ac:dyDescent="0.25">
      <c r="A63688"/>
    </row>
    <row r="63689" spans="1:1" ht="13.2" x14ac:dyDescent="0.25">
      <c r="A63689"/>
    </row>
    <row r="63690" spans="1:1" ht="13.2" x14ac:dyDescent="0.25">
      <c r="A63690"/>
    </row>
    <row r="63691" spans="1:1" ht="13.2" x14ac:dyDescent="0.25">
      <c r="A63691"/>
    </row>
    <row r="63692" spans="1:1" ht="13.2" x14ac:dyDescent="0.25">
      <c r="A63692"/>
    </row>
    <row r="63693" spans="1:1" ht="13.2" x14ac:dyDescent="0.25">
      <c r="A63693"/>
    </row>
    <row r="63694" spans="1:1" ht="13.2" x14ac:dyDescent="0.25">
      <c r="A63694"/>
    </row>
    <row r="63695" spans="1:1" ht="13.2" x14ac:dyDescent="0.25">
      <c r="A63695"/>
    </row>
    <row r="63696" spans="1:1" ht="13.2" x14ac:dyDescent="0.25">
      <c r="A63696"/>
    </row>
    <row r="63697" spans="1:1" ht="13.2" x14ac:dyDescent="0.25">
      <c r="A63697"/>
    </row>
    <row r="63698" spans="1:1" ht="13.2" x14ac:dyDescent="0.25">
      <c r="A63698"/>
    </row>
    <row r="63699" spans="1:1" ht="13.2" x14ac:dyDescent="0.25">
      <c r="A63699"/>
    </row>
    <row r="63700" spans="1:1" ht="13.2" x14ac:dyDescent="0.25">
      <c r="A63700"/>
    </row>
    <row r="63701" spans="1:1" ht="13.2" x14ac:dyDescent="0.25">
      <c r="A63701"/>
    </row>
    <row r="63702" spans="1:1" ht="13.2" x14ac:dyDescent="0.25">
      <c r="A63702"/>
    </row>
    <row r="63703" spans="1:1" ht="13.2" x14ac:dyDescent="0.25">
      <c r="A63703"/>
    </row>
    <row r="63704" spans="1:1" ht="13.2" x14ac:dyDescent="0.25">
      <c r="A63704"/>
    </row>
    <row r="63705" spans="1:1" ht="13.2" x14ac:dyDescent="0.25">
      <c r="A63705"/>
    </row>
    <row r="63706" spans="1:1" ht="13.2" x14ac:dyDescent="0.25">
      <c r="A63706"/>
    </row>
    <row r="63707" spans="1:1" ht="13.2" x14ac:dyDescent="0.25">
      <c r="A63707"/>
    </row>
    <row r="63708" spans="1:1" ht="13.2" x14ac:dyDescent="0.25">
      <c r="A63708"/>
    </row>
    <row r="63709" spans="1:1" ht="13.2" x14ac:dyDescent="0.25">
      <c r="A63709"/>
    </row>
    <row r="63710" spans="1:1" ht="13.2" x14ac:dyDescent="0.25">
      <c r="A63710"/>
    </row>
    <row r="63711" spans="1:1" ht="13.2" x14ac:dyDescent="0.25">
      <c r="A63711"/>
    </row>
    <row r="63712" spans="1:1" ht="13.2" x14ac:dyDescent="0.25">
      <c r="A63712"/>
    </row>
    <row r="63713" spans="1:1" ht="13.2" x14ac:dyDescent="0.25">
      <c r="A63713"/>
    </row>
    <row r="63714" spans="1:1" ht="13.2" x14ac:dyDescent="0.25">
      <c r="A63714"/>
    </row>
    <row r="63715" spans="1:1" ht="13.2" x14ac:dyDescent="0.25">
      <c r="A63715"/>
    </row>
    <row r="63716" spans="1:1" ht="13.2" x14ac:dyDescent="0.25">
      <c r="A63716"/>
    </row>
    <row r="63717" spans="1:1" ht="13.2" x14ac:dyDescent="0.25">
      <c r="A63717"/>
    </row>
    <row r="63718" spans="1:1" ht="13.2" x14ac:dyDescent="0.25">
      <c r="A63718"/>
    </row>
    <row r="63719" spans="1:1" ht="13.2" x14ac:dyDescent="0.25">
      <c r="A63719"/>
    </row>
    <row r="63720" spans="1:1" ht="13.2" x14ac:dyDescent="0.25">
      <c r="A63720"/>
    </row>
    <row r="63721" spans="1:1" ht="13.2" x14ac:dyDescent="0.25">
      <c r="A63721"/>
    </row>
    <row r="63722" spans="1:1" ht="13.2" x14ac:dyDescent="0.25">
      <c r="A63722"/>
    </row>
    <row r="63723" spans="1:1" ht="13.2" x14ac:dyDescent="0.25">
      <c r="A63723"/>
    </row>
    <row r="63724" spans="1:1" ht="13.2" x14ac:dyDescent="0.25">
      <c r="A63724"/>
    </row>
    <row r="63725" spans="1:1" ht="13.2" x14ac:dyDescent="0.25">
      <c r="A63725"/>
    </row>
    <row r="63726" spans="1:1" ht="13.2" x14ac:dyDescent="0.25">
      <c r="A63726"/>
    </row>
    <row r="63727" spans="1:1" ht="13.2" x14ac:dyDescent="0.25">
      <c r="A63727"/>
    </row>
    <row r="63728" spans="1:1" ht="13.2" x14ac:dyDescent="0.25">
      <c r="A63728"/>
    </row>
    <row r="63729" spans="1:1" ht="13.2" x14ac:dyDescent="0.25">
      <c r="A63729"/>
    </row>
    <row r="63730" spans="1:1" ht="13.2" x14ac:dyDescent="0.25">
      <c r="A63730"/>
    </row>
    <row r="63731" spans="1:1" ht="13.2" x14ac:dyDescent="0.25">
      <c r="A63731"/>
    </row>
    <row r="63732" spans="1:1" ht="13.2" x14ac:dyDescent="0.25">
      <c r="A63732"/>
    </row>
    <row r="63733" spans="1:1" ht="13.2" x14ac:dyDescent="0.25">
      <c r="A63733"/>
    </row>
    <row r="63734" spans="1:1" ht="13.2" x14ac:dyDescent="0.25">
      <c r="A63734"/>
    </row>
    <row r="63735" spans="1:1" ht="13.2" x14ac:dyDescent="0.25">
      <c r="A63735"/>
    </row>
    <row r="63736" spans="1:1" ht="13.2" x14ac:dyDescent="0.25">
      <c r="A63736"/>
    </row>
    <row r="63737" spans="1:1" ht="13.2" x14ac:dyDescent="0.25">
      <c r="A63737"/>
    </row>
    <row r="63738" spans="1:1" ht="13.2" x14ac:dyDescent="0.25">
      <c r="A63738"/>
    </row>
    <row r="63739" spans="1:1" ht="13.2" x14ac:dyDescent="0.25">
      <c r="A63739"/>
    </row>
    <row r="63740" spans="1:1" ht="13.2" x14ac:dyDescent="0.25">
      <c r="A63740"/>
    </row>
    <row r="63741" spans="1:1" ht="13.2" x14ac:dyDescent="0.25">
      <c r="A63741"/>
    </row>
    <row r="63742" spans="1:1" ht="13.2" x14ac:dyDescent="0.25">
      <c r="A63742"/>
    </row>
    <row r="63743" spans="1:1" ht="13.2" x14ac:dyDescent="0.25">
      <c r="A63743"/>
    </row>
    <row r="63744" spans="1:1" ht="13.2" x14ac:dyDescent="0.25">
      <c r="A63744"/>
    </row>
    <row r="63745" spans="1:1" ht="13.2" x14ac:dyDescent="0.25">
      <c r="A63745"/>
    </row>
    <row r="63746" spans="1:1" ht="13.2" x14ac:dyDescent="0.25">
      <c r="A63746"/>
    </row>
    <row r="63747" spans="1:1" ht="13.2" x14ac:dyDescent="0.25">
      <c r="A63747"/>
    </row>
    <row r="63748" spans="1:1" ht="13.2" x14ac:dyDescent="0.25">
      <c r="A63748"/>
    </row>
    <row r="63749" spans="1:1" ht="13.2" x14ac:dyDescent="0.25">
      <c r="A63749"/>
    </row>
    <row r="63750" spans="1:1" ht="13.2" x14ac:dyDescent="0.25">
      <c r="A63750"/>
    </row>
    <row r="63751" spans="1:1" ht="13.2" x14ac:dyDescent="0.25">
      <c r="A63751"/>
    </row>
    <row r="63752" spans="1:1" ht="13.2" x14ac:dyDescent="0.25">
      <c r="A63752"/>
    </row>
    <row r="63753" spans="1:1" ht="13.2" x14ac:dyDescent="0.25">
      <c r="A63753"/>
    </row>
    <row r="63754" spans="1:1" ht="13.2" x14ac:dyDescent="0.25">
      <c r="A63754"/>
    </row>
    <row r="63755" spans="1:1" ht="13.2" x14ac:dyDescent="0.25">
      <c r="A63755"/>
    </row>
    <row r="63756" spans="1:1" ht="13.2" x14ac:dyDescent="0.25">
      <c r="A63756"/>
    </row>
    <row r="63757" spans="1:1" ht="13.2" x14ac:dyDescent="0.25">
      <c r="A63757"/>
    </row>
    <row r="63758" spans="1:1" ht="13.2" x14ac:dyDescent="0.25">
      <c r="A63758"/>
    </row>
    <row r="63759" spans="1:1" ht="13.2" x14ac:dyDescent="0.25">
      <c r="A63759"/>
    </row>
    <row r="63760" spans="1:1" ht="13.2" x14ac:dyDescent="0.25">
      <c r="A63760"/>
    </row>
    <row r="63761" spans="1:1" ht="13.2" x14ac:dyDescent="0.25">
      <c r="A63761"/>
    </row>
    <row r="63762" spans="1:1" ht="13.2" x14ac:dyDescent="0.25">
      <c r="A63762"/>
    </row>
    <row r="63763" spans="1:1" ht="13.2" x14ac:dyDescent="0.25">
      <c r="A63763"/>
    </row>
    <row r="63764" spans="1:1" ht="13.2" x14ac:dyDescent="0.25">
      <c r="A63764"/>
    </row>
    <row r="63765" spans="1:1" ht="13.2" x14ac:dyDescent="0.25">
      <c r="A63765"/>
    </row>
    <row r="63766" spans="1:1" ht="13.2" x14ac:dyDescent="0.25">
      <c r="A63766"/>
    </row>
    <row r="63767" spans="1:1" ht="13.2" x14ac:dyDescent="0.25">
      <c r="A63767"/>
    </row>
    <row r="63768" spans="1:1" ht="13.2" x14ac:dyDescent="0.25">
      <c r="A63768"/>
    </row>
    <row r="63769" spans="1:1" ht="13.2" x14ac:dyDescent="0.25">
      <c r="A63769"/>
    </row>
    <row r="63770" spans="1:1" ht="13.2" x14ac:dyDescent="0.25">
      <c r="A63770"/>
    </row>
    <row r="63771" spans="1:1" ht="13.2" x14ac:dyDescent="0.25">
      <c r="A63771"/>
    </row>
    <row r="63772" spans="1:1" ht="13.2" x14ac:dyDescent="0.25">
      <c r="A63772"/>
    </row>
    <row r="63773" spans="1:1" ht="13.2" x14ac:dyDescent="0.25">
      <c r="A63773"/>
    </row>
    <row r="63774" spans="1:1" ht="13.2" x14ac:dyDescent="0.25">
      <c r="A63774"/>
    </row>
    <row r="63775" spans="1:1" ht="13.2" x14ac:dyDescent="0.25">
      <c r="A63775"/>
    </row>
    <row r="63776" spans="1:1" ht="13.2" x14ac:dyDescent="0.25">
      <c r="A63776"/>
    </row>
    <row r="63777" spans="1:1" ht="13.2" x14ac:dyDescent="0.25">
      <c r="A63777"/>
    </row>
    <row r="63778" spans="1:1" ht="13.2" x14ac:dyDescent="0.25">
      <c r="A63778"/>
    </row>
    <row r="63779" spans="1:1" ht="13.2" x14ac:dyDescent="0.25">
      <c r="A63779"/>
    </row>
    <row r="63780" spans="1:1" ht="13.2" x14ac:dyDescent="0.25">
      <c r="A63780"/>
    </row>
    <row r="63781" spans="1:1" ht="13.2" x14ac:dyDescent="0.25">
      <c r="A63781"/>
    </row>
    <row r="63782" spans="1:1" ht="13.2" x14ac:dyDescent="0.25">
      <c r="A63782"/>
    </row>
    <row r="63783" spans="1:1" ht="13.2" x14ac:dyDescent="0.25">
      <c r="A63783"/>
    </row>
    <row r="63784" spans="1:1" ht="13.2" x14ac:dyDescent="0.25">
      <c r="A63784"/>
    </row>
    <row r="63785" spans="1:1" ht="13.2" x14ac:dyDescent="0.25">
      <c r="A63785"/>
    </row>
    <row r="63786" spans="1:1" ht="13.2" x14ac:dyDescent="0.25">
      <c r="A63786"/>
    </row>
    <row r="63787" spans="1:1" ht="13.2" x14ac:dyDescent="0.25">
      <c r="A63787"/>
    </row>
    <row r="63788" spans="1:1" ht="13.2" x14ac:dyDescent="0.25">
      <c r="A63788"/>
    </row>
    <row r="63789" spans="1:1" ht="13.2" x14ac:dyDescent="0.25">
      <c r="A63789"/>
    </row>
    <row r="63790" spans="1:1" ht="13.2" x14ac:dyDescent="0.25">
      <c r="A63790"/>
    </row>
    <row r="63791" spans="1:1" ht="13.2" x14ac:dyDescent="0.25">
      <c r="A63791"/>
    </row>
    <row r="63792" spans="1:1" ht="13.2" x14ac:dyDescent="0.25">
      <c r="A63792"/>
    </row>
    <row r="63793" spans="1:1" ht="13.2" x14ac:dyDescent="0.25">
      <c r="A63793"/>
    </row>
    <row r="63794" spans="1:1" ht="13.2" x14ac:dyDescent="0.25">
      <c r="A63794"/>
    </row>
    <row r="63795" spans="1:1" ht="13.2" x14ac:dyDescent="0.25">
      <c r="A63795"/>
    </row>
    <row r="63796" spans="1:1" ht="13.2" x14ac:dyDescent="0.25">
      <c r="A63796"/>
    </row>
    <row r="63797" spans="1:1" ht="13.2" x14ac:dyDescent="0.25">
      <c r="A63797"/>
    </row>
    <row r="63798" spans="1:1" ht="13.2" x14ac:dyDescent="0.25">
      <c r="A63798"/>
    </row>
    <row r="63799" spans="1:1" ht="13.2" x14ac:dyDescent="0.25">
      <c r="A63799"/>
    </row>
    <row r="63800" spans="1:1" ht="13.2" x14ac:dyDescent="0.25">
      <c r="A63800"/>
    </row>
    <row r="63801" spans="1:1" ht="13.2" x14ac:dyDescent="0.25">
      <c r="A63801"/>
    </row>
    <row r="63802" spans="1:1" ht="13.2" x14ac:dyDescent="0.25">
      <c r="A63802"/>
    </row>
    <row r="63803" spans="1:1" ht="13.2" x14ac:dyDescent="0.25">
      <c r="A63803"/>
    </row>
    <row r="63804" spans="1:1" ht="13.2" x14ac:dyDescent="0.25">
      <c r="A63804"/>
    </row>
    <row r="63805" spans="1:1" ht="13.2" x14ac:dyDescent="0.25">
      <c r="A63805"/>
    </row>
    <row r="63806" spans="1:1" ht="13.2" x14ac:dyDescent="0.25">
      <c r="A63806"/>
    </row>
    <row r="63807" spans="1:1" ht="13.2" x14ac:dyDescent="0.25">
      <c r="A63807"/>
    </row>
    <row r="63808" spans="1:1" ht="13.2" x14ac:dyDescent="0.25">
      <c r="A63808"/>
    </row>
    <row r="63809" spans="1:1" ht="13.2" x14ac:dyDescent="0.25">
      <c r="A63809"/>
    </row>
    <row r="63810" spans="1:1" ht="13.2" x14ac:dyDescent="0.25">
      <c r="A63810"/>
    </row>
    <row r="63811" spans="1:1" ht="13.2" x14ac:dyDescent="0.25">
      <c r="A63811"/>
    </row>
    <row r="63812" spans="1:1" ht="13.2" x14ac:dyDescent="0.25">
      <c r="A63812"/>
    </row>
    <row r="63813" spans="1:1" ht="13.2" x14ac:dyDescent="0.25">
      <c r="A63813"/>
    </row>
    <row r="63814" spans="1:1" ht="13.2" x14ac:dyDescent="0.25">
      <c r="A63814"/>
    </row>
    <row r="63815" spans="1:1" ht="13.2" x14ac:dyDescent="0.25">
      <c r="A63815"/>
    </row>
    <row r="63816" spans="1:1" ht="13.2" x14ac:dyDescent="0.25">
      <c r="A63816"/>
    </row>
    <row r="63817" spans="1:1" ht="13.2" x14ac:dyDescent="0.25">
      <c r="A63817"/>
    </row>
    <row r="63818" spans="1:1" ht="13.2" x14ac:dyDescent="0.25">
      <c r="A63818"/>
    </row>
    <row r="63819" spans="1:1" ht="13.2" x14ac:dyDescent="0.25">
      <c r="A63819"/>
    </row>
    <row r="63820" spans="1:1" ht="13.2" x14ac:dyDescent="0.25">
      <c r="A63820"/>
    </row>
    <row r="63821" spans="1:1" ht="13.2" x14ac:dyDescent="0.25">
      <c r="A63821"/>
    </row>
    <row r="63822" spans="1:1" ht="13.2" x14ac:dyDescent="0.25">
      <c r="A63822"/>
    </row>
    <row r="63823" spans="1:1" ht="13.2" x14ac:dyDescent="0.25">
      <c r="A63823"/>
    </row>
    <row r="63824" spans="1:1" ht="13.2" x14ac:dyDescent="0.25">
      <c r="A63824"/>
    </row>
    <row r="63825" spans="1:1" ht="13.2" x14ac:dyDescent="0.25">
      <c r="A63825"/>
    </row>
    <row r="63826" spans="1:1" ht="13.2" x14ac:dyDescent="0.25">
      <c r="A63826"/>
    </row>
    <row r="63827" spans="1:1" ht="13.2" x14ac:dyDescent="0.25">
      <c r="A63827"/>
    </row>
    <row r="63828" spans="1:1" ht="13.2" x14ac:dyDescent="0.25">
      <c r="A63828"/>
    </row>
    <row r="63829" spans="1:1" ht="13.2" x14ac:dyDescent="0.25">
      <c r="A63829"/>
    </row>
    <row r="63830" spans="1:1" ht="13.2" x14ac:dyDescent="0.25">
      <c r="A63830"/>
    </row>
    <row r="63831" spans="1:1" ht="13.2" x14ac:dyDescent="0.25">
      <c r="A63831"/>
    </row>
    <row r="63832" spans="1:1" ht="13.2" x14ac:dyDescent="0.25">
      <c r="A63832"/>
    </row>
    <row r="63833" spans="1:1" ht="13.2" x14ac:dyDescent="0.25">
      <c r="A63833"/>
    </row>
    <row r="63834" spans="1:1" ht="13.2" x14ac:dyDescent="0.25">
      <c r="A63834"/>
    </row>
    <row r="63835" spans="1:1" ht="13.2" x14ac:dyDescent="0.25">
      <c r="A63835"/>
    </row>
    <row r="63836" spans="1:1" ht="13.2" x14ac:dyDescent="0.25">
      <c r="A63836"/>
    </row>
    <row r="63837" spans="1:1" ht="13.2" x14ac:dyDescent="0.25">
      <c r="A63837"/>
    </row>
    <row r="63838" spans="1:1" ht="13.2" x14ac:dyDescent="0.25">
      <c r="A63838"/>
    </row>
    <row r="63839" spans="1:1" ht="13.2" x14ac:dyDescent="0.25">
      <c r="A63839"/>
    </row>
    <row r="63840" spans="1:1" ht="13.2" x14ac:dyDescent="0.25">
      <c r="A63840"/>
    </row>
    <row r="63841" spans="1:1" ht="13.2" x14ac:dyDescent="0.25">
      <c r="A63841"/>
    </row>
    <row r="63842" spans="1:1" ht="13.2" x14ac:dyDescent="0.25">
      <c r="A63842"/>
    </row>
    <row r="63843" spans="1:1" ht="13.2" x14ac:dyDescent="0.25">
      <c r="A63843"/>
    </row>
    <row r="63844" spans="1:1" ht="13.2" x14ac:dyDescent="0.25">
      <c r="A63844"/>
    </row>
    <row r="63845" spans="1:1" ht="13.2" x14ac:dyDescent="0.25">
      <c r="A63845"/>
    </row>
    <row r="63846" spans="1:1" ht="13.2" x14ac:dyDescent="0.25">
      <c r="A63846"/>
    </row>
    <row r="63847" spans="1:1" ht="13.2" x14ac:dyDescent="0.25">
      <c r="A63847"/>
    </row>
    <row r="63848" spans="1:1" ht="13.2" x14ac:dyDescent="0.25">
      <c r="A63848"/>
    </row>
    <row r="63849" spans="1:1" ht="13.2" x14ac:dyDescent="0.25">
      <c r="A63849"/>
    </row>
    <row r="63850" spans="1:1" ht="13.2" x14ac:dyDescent="0.25">
      <c r="A63850"/>
    </row>
    <row r="63851" spans="1:1" ht="13.2" x14ac:dyDescent="0.25">
      <c r="A63851"/>
    </row>
    <row r="63852" spans="1:1" ht="13.2" x14ac:dyDescent="0.25">
      <c r="A63852"/>
    </row>
    <row r="63853" spans="1:1" ht="13.2" x14ac:dyDescent="0.25">
      <c r="A63853"/>
    </row>
    <row r="63854" spans="1:1" ht="13.2" x14ac:dyDescent="0.25">
      <c r="A63854"/>
    </row>
    <row r="63855" spans="1:1" ht="13.2" x14ac:dyDescent="0.25">
      <c r="A63855"/>
    </row>
    <row r="63856" spans="1:1" ht="13.2" x14ac:dyDescent="0.25">
      <c r="A63856"/>
    </row>
    <row r="63857" spans="1:1" ht="13.2" x14ac:dyDescent="0.25">
      <c r="A63857"/>
    </row>
    <row r="63858" spans="1:1" ht="13.2" x14ac:dyDescent="0.25">
      <c r="A63858"/>
    </row>
    <row r="63859" spans="1:1" ht="13.2" x14ac:dyDescent="0.25">
      <c r="A63859"/>
    </row>
    <row r="63860" spans="1:1" ht="13.2" x14ac:dyDescent="0.25">
      <c r="A63860"/>
    </row>
    <row r="63861" spans="1:1" ht="13.2" x14ac:dyDescent="0.25">
      <c r="A63861"/>
    </row>
    <row r="63862" spans="1:1" ht="13.2" x14ac:dyDescent="0.25">
      <c r="A63862"/>
    </row>
    <row r="63863" spans="1:1" ht="13.2" x14ac:dyDescent="0.25">
      <c r="A63863"/>
    </row>
    <row r="63864" spans="1:1" ht="13.2" x14ac:dyDescent="0.25">
      <c r="A63864"/>
    </row>
    <row r="63865" spans="1:1" ht="13.2" x14ac:dyDescent="0.25">
      <c r="A63865"/>
    </row>
    <row r="63866" spans="1:1" ht="13.2" x14ac:dyDescent="0.25">
      <c r="A63866"/>
    </row>
    <row r="63867" spans="1:1" ht="13.2" x14ac:dyDescent="0.25">
      <c r="A63867"/>
    </row>
    <row r="63868" spans="1:1" ht="13.2" x14ac:dyDescent="0.25">
      <c r="A63868"/>
    </row>
    <row r="63869" spans="1:1" ht="13.2" x14ac:dyDescent="0.25">
      <c r="A63869"/>
    </row>
    <row r="63870" spans="1:1" ht="13.2" x14ac:dyDescent="0.25">
      <c r="A63870"/>
    </row>
    <row r="63871" spans="1:1" ht="13.2" x14ac:dyDescent="0.25">
      <c r="A63871"/>
    </row>
    <row r="63872" spans="1:1" ht="13.2" x14ac:dyDescent="0.25">
      <c r="A63872"/>
    </row>
    <row r="63873" spans="1:1" ht="13.2" x14ac:dyDescent="0.25">
      <c r="A63873"/>
    </row>
    <row r="63874" spans="1:1" ht="13.2" x14ac:dyDescent="0.25">
      <c r="A63874"/>
    </row>
    <row r="63875" spans="1:1" ht="13.2" x14ac:dyDescent="0.25">
      <c r="A63875"/>
    </row>
    <row r="63876" spans="1:1" ht="13.2" x14ac:dyDescent="0.25">
      <c r="A63876"/>
    </row>
    <row r="63877" spans="1:1" ht="13.2" x14ac:dyDescent="0.25">
      <c r="A63877"/>
    </row>
    <row r="63878" spans="1:1" ht="13.2" x14ac:dyDescent="0.25">
      <c r="A63878"/>
    </row>
    <row r="63879" spans="1:1" ht="13.2" x14ac:dyDescent="0.25">
      <c r="A63879"/>
    </row>
    <row r="63880" spans="1:1" ht="13.2" x14ac:dyDescent="0.25">
      <c r="A63880"/>
    </row>
    <row r="63881" spans="1:1" ht="13.2" x14ac:dyDescent="0.25">
      <c r="A63881"/>
    </row>
    <row r="63882" spans="1:1" ht="13.2" x14ac:dyDescent="0.25">
      <c r="A63882"/>
    </row>
    <row r="63883" spans="1:1" ht="13.2" x14ac:dyDescent="0.25">
      <c r="A63883"/>
    </row>
    <row r="63884" spans="1:1" ht="13.2" x14ac:dyDescent="0.25">
      <c r="A63884"/>
    </row>
    <row r="63885" spans="1:1" ht="13.2" x14ac:dyDescent="0.25">
      <c r="A63885"/>
    </row>
    <row r="63886" spans="1:1" ht="13.2" x14ac:dyDescent="0.25">
      <c r="A63886"/>
    </row>
    <row r="63887" spans="1:1" ht="13.2" x14ac:dyDescent="0.25">
      <c r="A63887"/>
    </row>
    <row r="63888" spans="1:1" ht="13.2" x14ac:dyDescent="0.25">
      <c r="A63888"/>
    </row>
    <row r="63889" spans="1:1" ht="13.2" x14ac:dyDescent="0.25">
      <c r="A63889"/>
    </row>
    <row r="63890" spans="1:1" ht="13.2" x14ac:dyDescent="0.25">
      <c r="A63890"/>
    </row>
    <row r="63891" spans="1:1" ht="13.2" x14ac:dyDescent="0.25">
      <c r="A63891"/>
    </row>
    <row r="63892" spans="1:1" ht="13.2" x14ac:dyDescent="0.25">
      <c r="A63892"/>
    </row>
    <row r="63893" spans="1:1" ht="13.2" x14ac:dyDescent="0.25">
      <c r="A63893"/>
    </row>
    <row r="63894" spans="1:1" ht="13.2" x14ac:dyDescent="0.25">
      <c r="A63894"/>
    </row>
    <row r="63895" spans="1:1" ht="13.2" x14ac:dyDescent="0.25">
      <c r="A63895"/>
    </row>
    <row r="63896" spans="1:1" ht="13.2" x14ac:dyDescent="0.25">
      <c r="A63896"/>
    </row>
    <row r="63897" spans="1:1" ht="13.2" x14ac:dyDescent="0.25">
      <c r="A63897"/>
    </row>
    <row r="63898" spans="1:1" ht="13.2" x14ac:dyDescent="0.25">
      <c r="A63898"/>
    </row>
    <row r="63899" spans="1:1" ht="13.2" x14ac:dyDescent="0.25">
      <c r="A63899"/>
    </row>
    <row r="63900" spans="1:1" ht="13.2" x14ac:dyDescent="0.25">
      <c r="A63900"/>
    </row>
    <row r="63901" spans="1:1" ht="13.2" x14ac:dyDescent="0.25">
      <c r="A63901"/>
    </row>
    <row r="63902" spans="1:1" ht="13.2" x14ac:dyDescent="0.25">
      <c r="A63902"/>
    </row>
    <row r="63903" spans="1:1" ht="13.2" x14ac:dyDescent="0.25">
      <c r="A63903"/>
    </row>
    <row r="63904" spans="1:1" ht="13.2" x14ac:dyDescent="0.25">
      <c r="A63904"/>
    </row>
    <row r="63905" spans="1:1" ht="13.2" x14ac:dyDescent="0.25">
      <c r="A63905"/>
    </row>
    <row r="63906" spans="1:1" ht="13.2" x14ac:dyDescent="0.25">
      <c r="A63906"/>
    </row>
    <row r="63907" spans="1:1" ht="13.2" x14ac:dyDescent="0.25">
      <c r="A63907"/>
    </row>
    <row r="63908" spans="1:1" ht="13.2" x14ac:dyDescent="0.25">
      <c r="A63908"/>
    </row>
    <row r="63909" spans="1:1" ht="13.2" x14ac:dyDescent="0.25">
      <c r="A63909"/>
    </row>
    <row r="63910" spans="1:1" ht="13.2" x14ac:dyDescent="0.25">
      <c r="A63910"/>
    </row>
    <row r="63911" spans="1:1" ht="13.2" x14ac:dyDescent="0.25">
      <c r="A63911"/>
    </row>
    <row r="63912" spans="1:1" ht="13.2" x14ac:dyDescent="0.25">
      <c r="A63912"/>
    </row>
    <row r="63913" spans="1:1" ht="13.2" x14ac:dyDescent="0.25">
      <c r="A63913"/>
    </row>
    <row r="63914" spans="1:1" ht="13.2" x14ac:dyDescent="0.25">
      <c r="A63914"/>
    </row>
    <row r="63915" spans="1:1" ht="13.2" x14ac:dyDescent="0.25">
      <c r="A63915"/>
    </row>
    <row r="63916" spans="1:1" ht="13.2" x14ac:dyDescent="0.25">
      <c r="A63916"/>
    </row>
    <row r="63917" spans="1:1" ht="13.2" x14ac:dyDescent="0.25">
      <c r="A63917"/>
    </row>
    <row r="63918" spans="1:1" ht="13.2" x14ac:dyDescent="0.25">
      <c r="A63918"/>
    </row>
    <row r="63919" spans="1:1" ht="13.2" x14ac:dyDescent="0.25">
      <c r="A63919"/>
    </row>
    <row r="63920" spans="1:1" ht="13.2" x14ac:dyDescent="0.25">
      <c r="A63920"/>
    </row>
    <row r="63921" spans="1:1" ht="13.2" x14ac:dyDescent="0.25">
      <c r="A63921"/>
    </row>
    <row r="63922" spans="1:1" ht="13.2" x14ac:dyDescent="0.25">
      <c r="A63922"/>
    </row>
    <row r="63923" spans="1:1" ht="13.2" x14ac:dyDescent="0.25">
      <c r="A63923"/>
    </row>
    <row r="63924" spans="1:1" ht="13.2" x14ac:dyDescent="0.25">
      <c r="A63924"/>
    </row>
    <row r="63925" spans="1:1" ht="13.2" x14ac:dyDescent="0.25">
      <c r="A63925"/>
    </row>
    <row r="63926" spans="1:1" ht="13.2" x14ac:dyDescent="0.25">
      <c r="A63926"/>
    </row>
    <row r="63927" spans="1:1" ht="13.2" x14ac:dyDescent="0.25">
      <c r="A63927"/>
    </row>
    <row r="63928" spans="1:1" ht="13.2" x14ac:dyDescent="0.25">
      <c r="A63928"/>
    </row>
    <row r="63929" spans="1:1" ht="13.2" x14ac:dyDescent="0.25">
      <c r="A63929"/>
    </row>
    <row r="63930" spans="1:1" ht="13.2" x14ac:dyDescent="0.25">
      <c r="A63930"/>
    </row>
    <row r="63931" spans="1:1" ht="13.2" x14ac:dyDescent="0.25">
      <c r="A63931"/>
    </row>
    <row r="63932" spans="1:1" ht="13.2" x14ac:dyDescent="0.25">
      <c r="A63932"/>
    </row>
    <row r="63933" spans="1:1" ht="13.2" x14ac:dyDescent="0.25">
      <c r="A63933"/>
    </row>
    <row r="63934" spans="1:1" ht="13.2" x14ac:dyDescent="0.25">
      <c r="A63934"/>
    </row>
    <row r="63935" spans="1:1" ht="13.2" x14ac:dyDescent="0.25">
      <c r="A63935"/>
    </row>
    <row r="63936" spans="1:1" ht="13.2" x14ac:dyDescent="0.25">
      <c r="A63936"/>
    </row>
    <row r="63937" spans="1:1" ht="13.2" x14ac:dyDescent="0.25">
      <c r="A63937"/>
    </row>
    <row r="63938" spans="1:1" ht="13.2" x14ac:dyDescent="0.25">
      <c r="A63938"/>
    </row>
    <row r="63939" spans="1:1" ht="13.2" x14ac:dyDescent="0.25">
      <c r="A63939"/>
    </row>
    <row r="63940" spans="1:1" ht="13.2" x14ac:dyDescent="0.25">
      <c r="A63940"/>
    </row>
    <row r="63941" spans="1:1" ht="13.2" x14ac:dyDescent="0.25">
      <c r="A63941"/>
    </row>
    <row r="63942" spans="1:1" ht="13.2" x14ac:dyDescent="0.25">
      <c r="A63942"/>
    </row>
    <row r="63943" spans="1:1" ht="13.2" x14ac:dyDescent="0.25">
      <c r="A63943"/>
    </row>
    <row r="63944" spans="1:1" ht="13.2" x14ac:dyDescent="0.25">
      <c r="A63944"/>
    </row>
    <row r="63945" spans="1:1" ht="13.2" x14ac:dyDescent="0.25">
      <c r="A63945"/>
    </row>
    <row r="63946" spans="1:1" ht="13.2" x14ac:dyDescent="0.25">
      <c r="A63946"/>
    </row>
    <row r="63947" spans="1:1" ht="13.2" x14ac:dyDescent="0.25">
      <c r="A63947"/>
    </row>
    <row r="63948" spans="1:1" ht="13.2" x14ac:dyDescent="0.25">
      <c r="A63948"/>
    </row>
    <row r="63949" spans="1:1" ht="13.2" x14ac:dyDescent="0.25">
      <c r="A63949"/>
    </row>
    <row r="63950" spans="1:1" ht="13.2" x14ac:dyDescent="0.25">
      <c r="A63950"/>
    </row>
    <row r="63951" spans="1:1" ht="13.2" x14ac:dyDescent="0.25">
      <c r="A63951"/>
    </row>
    <row r="63952" spans="1:1" ht="13.2" x14ac:dyDescent="0.25">
      <c r="A63952"/>
    </row>
    <row r="63953" spans="1:1" ht="13.2" x14ac:dyDescent="0.25">
      <c r="A63953"/>
    </row>
    <row r="63954" spans="1:1" ht="13.2" x14ac:dyDescent="0.25">
      <c r="A63954"/>
    </row>
    <row r="63955" spans="1:1" ht="13.2" x14ac:dyDescent="0.25">
      <c r="A63955"/>
    </row>
    <row r="63956" spans="1:1" ht="13.2" x14ac:dyDescent="0.25">
      <c r="A63956"/>
    </row>
    <row r="63957" spans="1:1" ht="13.2" x14ac:dyDescent="0.25">
      <c r="A63957"/>
    </row>
    <row r="63958" spans="1:1" ht="13.2" x14ac:dyDescent="0.25">
      <c r="A63958"/>
    </row>
    <row r="63959" spans="1:1" ht="13.2" x14ac:dyDescent="0.25">
      <c r="A63959"/>
    </row>
    <row r="63960" spans="1:1" ht="13.2" x14ac:dyDescent="0.25">
      <c r="A63960"/>
    </row>
    <row r="63961" spans="1:1" ht="13.2" x14ac:dyDescent="0.25">
      <c r="A63961"/>
    </row>
    <row r="63962" spans="1:1" ht="13.2" x14ac:dyDescent="0.25">
      <c r="A63962"/>
    </row>
    <row r="63963" spans="1:1" ht="13.2" x14ac:dyDescent="0.25">
      <c r="A63963"/>
    </row>
    <row r="63964" spans="1:1" ht="13.2" x14ac:dyDescent="0.25">
      <c r="A63964"/>
    </row>
    <row r="63965" spans="1:1" ht="13.2" x14ac:dyDescent="0.25">
      <c r="A63965"/>
    </row>
    <row r="63966" spans="1:1" ht="13.2" x14ac:dyDescent="0.25">
      <c r="A63966"/>
    </row>
    <row r="63967" spans="1:1" ht="13.2" x14ac:dyDescent="0.25">
      <c r="A63967"/>
    </row>
    <row r="63968" spans="1:1" ht="13.2" x14ac:dyDescent="0.25">
      <c r="A63968"/>
    </row>
    <row r="63969" spans="1:1" ht="13.2" x14ac:dyDescent="0.25">
      <c r="A63969"/>
    </row>
    <row r="63970" spans="1:1" ht="13.2" x14ac:dyDescent="0.25">
      <c r="A63970"/>
    </row>
    <row r="63971" spans="1:1" ht="13.2" x14ac:dyDescent="0.25">
      <c r="A63971"/>
    </row>
    <row r="63972" spans="1:1" ht="13.2" x14ac:dyDescent="0.25">
      <c r="A63972"/>
    </row>
    <row r="63973" spans="1:1" ht="13.2" x14ac:dyDescent="0.25">
      <c r="A63973"/>
    </row>
    <row r="63974" spans="1:1" ht="13.2" x14ac:dyDescent="0.25">
      <c r="A63974"/>
    </row>
    <row r="63975" spans="1:1" ht="13.2" x14ac:dyDescent="0.25">
      <c r="A63975"/>
    </row>
    <row r="63976" spans="1:1" ht="13.2" x14ac:dyDescent="0.25">
      <c r="A63976"/>
    </row>
    <row r="63977" spans="1:1" ht="13.2" x14ac:dyDescent="0.25">
      <c r="A63977"/>
    </row>
    <row r="63978" spans="1:1" ht="13.2" x14ac:dyDescent="0.25">
      <c r="A63978"/>
    </row>
    <row r="63979" spans="1:1" ht="13.2" x14ac:dyDescent="0.25">
      <c r="A63979"/>
    </row>
    <row r="63980" spans="1:1" ht="13.2" x14ac:dyDescent="0.25">
      <c r="A63980"/>
    </row>
    <row r="63981" spans="1:1" ht="13.2" x14ac:dyDescent="0.25">
      <c r="A63981"/>
    </row>
    <row r="63982" spans="1:1" ht="13.2" x14ac:dyDescent="0.25">
      <c r="A63982"/>
    </row>
    <row r="63983" spans="1:1" ht="13.2" x14ac:dyDescent="0.25">
      <c r="A63983"/>
    </row>
    <row r="63984" spans="1:1" ht="13.2" x14ac:dyDescent="0.25">
      <c r="A63984"/>
    </row>
    <row r="63985" spans="1:1" ht="13.2" x14ac:dyDescent="0.25">
      <c r="A63985"/>
    </row>
    <row r="63986" spans="1:1" ht="13.2" x14ac:dyDescent="0.25">
      <c r="A63986"/>
    </row>
    <row r="63987" spans="1:1" ht="13.2" x14ac:dyDescent="0.25">
      <c r="A63987"/>
    </row>
    <row r="63988" spans="1:1" ht="13.2" x14ac:dyDescent="0.25">
      <c r="A63988"/>
    </row>
    <row r="63989" spans="1:1" ht="13.2" x14ac:dyDescent="0.25">
      <c r="A63989"/>
    </row>
    <row r="63990" spans="1:1" ht="13.2" x14ac:dyDescent="0.25">
      <c r="A63990"/>
    </row>
    <row r="63991" spans="1:1" ht="13.2" x14ac:dyDescent="0.25">
      <c r="A63991"/>
    </row>
    <row r="63992" spans="1:1" ht="13.2" x14ac:dyDescent="0.25">
      <c r="A63992"/>
    </row>
    <row r="63993" spans="1:1" ht="13.2" x14ac:dyDescent="0.25">
      <c r="A63993"/>
    </row>
    <row r="63994" spans="1:1" ht="13.2" x14ac:dyDescent="0.25">
      <c r="A63994"/>
    </row>
    <row r="63995" spans="1:1" ht="13.2" x14ac:dyDescent="0.25">
      <c r="A63995"/>
    </row>
    <row r="63996" spans="1:1" ht="13.2" x14ac:dyDescent="0.25">
      <c r="A63996"/>
    </row>
    <row r="63997" spans="1:1" ht="13.2" x14ac:dyDescent="0.25">
      <c r="A63997"/>
    </row>
    <row r="63998" spans="1:1" ht="13.2" x14ac:dyDescent="0.25">
      <c r="A63998"/>
    </row>
    <row r="63999" spans="1:1" ht="13.2" x14ac:dyDescent="0.25">
      <c r="A63999"/>
    </row>
    <row r="64000" spans="1:1" ht="13.2" x14ac:dyDescent="0.25">
      <c r="A64000"/>
    </row>
    <row r="64001" spans="1:1" ht="13.2" x14ac:dyDescent="0.25">
      <c r="A64001"/>
    </row>
    <row r="64002" spans="1:1" ht="13.2" x14ac:dyDescent="0.25">
      <c r="A64002"/>
    </row>
    <row r="64003" spans="1:1" ht="13.2" x14ac:dyDescent="0.25">
      <c r="A64003"/>
    </row>
    <row r="64004" spans="1:1" ht="13.2" x14ac:dyDescent="0.25">
      <c r="A64004"/>
    </row>
    <row r="64005" spans="1:1" ht="13.2" x14ac:dyDescent="0.25">
      <c r="A64005"/>
    </row>
    <row r="64006" spans="1:1" ht="13.2" x14ac:dyDescent="0.25">
      <c r="A64006"/>
    </row>
    <row r="64007" spans="1:1" ht="13.2" x14ac:dyDescent="0.25">
      <c r="A64007"/>
    </row>
    <row r="64008" spans="1:1" ht="13.2" x14ac:dyDescent="0.25">
      <c r="A64008"/>
    </row>
    <row r="64009" spans="1:1" ht="13.2" x14ac:dyDescent="0.25">
      <c r="A64009"/>
    </row>
    <row r="64010" spans="1:1" ht="13.2" x14ac:dyDescent="0.25">
      <c r="A64010"/>
    </row>
    <row r="64011" spans="1:1" ht="13.2" x14ac:dyDescent="0.25">
      <c r="A64011"/>
    </row>
    <row r="64012" spans="1:1" ht="13.2" x14ac:dyDescent="0.25">
      <c r="A64012"/>
    </row>
    <row r="64013" spans="1:1" ht="13.2" x14ac:dyDescent="0.25">
      <c r="A64013"/>
    </row>
    <row r="64014" spans="1:1" ht="13.2" x14ac:dyDescent="0.25">
      <c r="A64014"/>
    </row>
    <row r="64015" spans="1:1" ht="13.2" x14ac:dyDescent="0.25">
      <c r="A64015"/>
    </row>
    <row r="64016" spans="1:1" ht="13.2" x14ac:dyDescent="0.25">
      <c r="A64016"/>
    </row>
    <row r="64017" spans="1:1" ht="13.2" x14ac:dyDescent="0.25">
      <c r="A64017"/>
    </row>
    <row r="64018" spans="1:1" ht="13.2" x14ac:dyDescent="0.25">
      <c r="A64018"/>
    </row>
    <row r="64019" spans="1:1" ht="13.2" x14ac:dyDescent="0.25">
      <c r="A64019"/>
    </row>
    <row r="64020" spans="1:1" ht="13.2" x14ac:dyDescent="0.25">
      <c r="A64020"/>
    </row>
    <row r="64021" spans="1:1" ht="13.2" x14ac:dyDescent="0.25">
      <c r="A64021"/>
    </row>
    <row r="64022" spans="1:1" ht="13.2" x14ac:dyDescent="0.25">
      <c r="A64022"/>
    </row>
    <row r="64023" spans="1:1" ht="13.2" x14ac:dyDescent="0.25">
      <c r="A64023"/>
    </row>
    <row r="64024" spans="1:1" ht="13.2" x14ac:dyDescent="0.25">
      <c r="A64024"/>
    </row>
    <row r="64025" spans="1:1" ht="13.2" x14ac:dyDescent="0.25">
      <c r="A64025"/>
    </row>
    <row r="64026" spans="1:1" ht="13.2" x14ac:dyDescent="0.25">
      <c r="A64026"/>
    </row>
    <row r="64027" spans="1:1" ht="13.2" x14ac:dyDescent="0.25">
      <c r="A64027"/>
    </row>
    <row r="64028" spans="1:1" ht="13.2" x14ac:dyDescent="0.25">
      <c r="A64028"/>
    </row>
    <row r="64029" spans="1:1" ht="13.2" x14ac:dyDescent="0.25">
      <c r="A64029"/>
    </row>
    <row r="64030" spans="1:1" ht="13.2" x14ac:dyDescent="0.25">
      <c r="A64030"/>
    </row>
    <row r="64031" spans="1:1" ht="13.2" x14ac:dyDescent="0.25">
      <c r="A64031"/>
    </row>
    <row r="64032" spans="1:1" ht="13.2" x14ac:dyDescent="0.25">
      <c r="A64032"/>
    </row>
    <row r="64033" spans="1:1" ht="13.2" x14ac:dyDescent="0.25">
      <c r="A64033"/>
    </row>
    <row r="64034" spans="1:1" ht="13.2" x14ac:dyDescent="0.25">
      <c r="A64034"/>
    </row>
    <row r="64035" spans="1:1" ht="13.2" x14ac:dyDescent="0.25">
      <c r="A64035"/>
    </row>
    <row r="64036" spans="1:1" ht="13.2" x14ac:dyDescent="0.25">
      <c r="A64036"/>
    </row>
    <row r="64037" spans="1:1" ht="13.2" x14ac:dyDescent="0.25">
      <c r="A64037"/>
    </row>
    <row r="64038" spans="1:1" ht="13.2" x14ac:dyDescent="0.25">
      <c r="A64038"/>
    </row>
    <row r="64039" spans="1:1" ht="13.2" x14ac:dyDescent="0.25">
      <c r="A64039"/>
    </row>
    <row r="64040" spans="1:1" ht="13.2" x14ac:dyDescent="0.25">
      <c r="A64040"/>
    </row>
    <row r="64041" spans="1:1" ht="13.2" x14ac:dyDescent="0.25">
      <c r="A64041"/>
    </row>
    <row r="64042" spans="1:1" ht="13.2" x14ac:dyDescent="0.25">
      <c r="A64042"/>
    </row>
    <row r="64043" spans="1:1" ht="13.2" x14ac:dyDescent="0.25">
      <c r="A64043"/>
    </row>
    <row r="64044" spans="1:1" ht="13.2" x14ac:dyDescent="0.25">
      <c r="A64044"/>
    </row>
    <row r="64045" spans="1:1" ht="13.2" x14ac:dyDescent="0.25">
      <c r="A64045"/>
    </row>
    <row r="64046" spans="1:1" ht="13.2" x14ac:dyDescent="0.25">
      <c r="A64046"/>
    </row>
    <row r="64047" spans="1:1" ht="13.2" x14ac:dyDescent="0.25">
      <c r="A64047"/>
    </row>
    <row r="64048" spans="1:1" ht="13.2" x14ac:dyDescent="0.25">
      <c r="A64048"/>
    </row>
    <row r="64049" spans="1:1" ht="13.2" x14ac:dyDescent="0.25">
      <c r="A64049"/>
    </row>
    <row r="64050" spans="1:1" ht="13.2" x14ac:dyDescent="0.25">
      <c r="A64050"/>
    </row>
    <row r="64051" spans="1:1" ht="13.2" x14ac:dyDescent="0.25">
      <c r="A64051"/>
    </row>
    <row r="64052" spans="1:1" ht="13.2" x14ac:dyDescent="0.25">
      <c r="A64052"/>
    </row>
    <row r="64053" spans="1:1" ht="13.2" x14ac:dyDescent="0.25">
      <c r="A64053"/>
    </row>
    <row r="64054" spans="1:1" ht="13.2" x14ac:dyDescent="0.25">
      <c r="A64054"/>
    </row>
    <row r="64055" spans="1:1" ht="13.2" x14ac:dyDescent="0.25">
      <c r="A64055"/>
    </row>
    <row r="64056" spans="1:1" ht="13.2" x14ac:dyDescent="0.25">
      <c r="A64056"/>
    </row>
    <row r="64057" spans="1:1" ht="13.2" x14ac:dyDescent="0.25">
      <c r="A64057"/>
    </row>
    <row r="64058" spans="1:1" ht="13.2" x14ac:dyDescent="0.25">
      <c r="A64058"/>
    </row>
    <row r="64059" spans="1:1" ht="13.2" x14ac:dyDescent="0.25">
      <c r="A64059"/>
    </row>
    <row r="64060" spans="1:1" ht="13.2" x14ac:dyDescent="0.25">
      <c r="A64060"/>
    </row>
    <row r="64061" spans="1:1" ht="13.2" x14ac:dyDescent="0.25">
      <c r="A64061"/>
    </row>
    <row r="64062" spans="1:1" ht="13.2" x14ac:dyDescent="0.25">
      <c r="A64062"/>
    </row>
    <row r="64063" spans="1:1" ht="13.2" x14ac:dyDescent="0.25">
      <c r="A64063"/>
    </row>
    <row r="64064" spans="1:1" ht="13.2" x14ac:dyDescent="0.25">
      <c r="A64064"/>
    </row>
    <row r="64065" spans="1:1" ht="13.2" x14ac:dyDescent="0.25">
      <c r="A64065"/>
    </row>
    <row r="64066" spans="1:1" ht="13.2" x14ac:dyDescent="0.25">
      <c r="A64066"/>
    </row>
    <row r="64067" spans="1:1" ht="13.2" x14ac:dyDescent="0.25">
      <c r="A64067"/>
    </row>
    <row r="64068" spans="1:1" ht="13.2" x14ac:dyDescent="0.25">
      <c r="A64068"/>
    </row>
    <row r="64069" spans="1:1" ht="13.2" x14ac:dyDescent="0.25">
      <c r="A64069"/>
    </row>
    <row r="64070" spans="1:1" ht="13.2" x14ac:dyDescent="0.25">
      <c r="A64070"/>
    </row>
    <row r="64071" spans="1:1" ht="13.2" x14ac:dyDescent="0.25">
      <c r="A64071"/>
    </row>
    <row r="64072" spans="1:1" ht="13.2" x14ac:dyDescent="0.25">
      <c r="A64072"/>
    </row>
    <row r="64073" spans="1:1" ht="13.2" x14ac:dyDescent="0.25">
      <c r="A64073"/>
    </row>
    <row r="64074" spans="1:1" ht="13.2" x14ac:dyDescent="0.25">
      <c r="A64074"/>
    </row>
    <row r="64075" spans="1:1" ht="13.2" x14ac:dyDescent="0.25">
      <c r="A64075"/>
    </row>
    <row r="64076" spans="1:1" ht="13.2" x14ac:dyDescent="0.25">
      <c r="A64076"/>
    </row>
    <row r="64077" spans="1:1" ht="13.2" x14ac:dyDescent="0.25">
      <c r="A64077"/>
    </row>
    <row r="64078" spans="1:1" ht="13.2" x14ac:dyDescent="0.25">
      <c r="A64078"/>
    </row>
    <row r="64079" spans="1:1" ht="13.2" x14ac:dyDescent="0.25">
      <c r="A64079"/>
    </row>
    <row r="64080" spans="1:1" ht="13.2" x14ac:dyDescent="0.25">
      <c r="A64080"/>
    </row>
    <row r="64081" spans="1:1" ht="13.2" x14ac:dyDescent="0.25">
      <c r="A64081"/>
    </row>
    <row r="64082" spans="1:1" ht="13.2" x14ac:dyDescent="0.25">
      <c r="A64082"/>
    </row>
    <row r="64083" spans="1:1" ht="13.2" x14ac:dyDescent="0.25">
      <c r="A64083"/>
    </row>
    <row r="64084" spans="1:1" ht="13.2" x14ac:dyDescent="0.25">
      <c r="A64084"/>
    </row>
    <row r="64085" spans="1:1" ht="13.2" x14ac:dyDescent="0.25">
      <c r="A64085"/>
    </row>
    <row r="64086" spans="1:1" ht="13.2" x14ac:dyDescent="0.25">
      <c r="A64086"/>
    </row>
    <row r="64087" spans="1:1" ht="13.2" x14ac:dyDescent="0.25">
      <c r="A64087"/>
    </row>
    <row r="64088" spans="1:1" ht="13.2" x14ac:dyDescent="0.25">
      <c r="A64088"/>
    </row>
    <row r="64089" spans="1:1" ht="13.2" x14ac:dyDescent="0.25">
      <c r="A64089"/>
    </row>
    <row r="64090" spans="1:1" ht="13.2" x14ac:dyDescent="0.25">
      <c r="A64090"/>
    </row>
    <row r="64091" spans="1:1" ht="13.2" x14ac:dyDescent="0.25">
      <c r="A64091"/>
    </row>
    <row r="64092" spans="1:1" ht="13.2" x14ac:dyDescent="0.25">
      <c r="A64092"/>
    </row>
    <row r="64093" spans="1:1" ht="13.2" x14ac:dyDescent="0.25">
      <c r="A64093"/>
    </row>
    <row r="64094" spans="1:1" ht="13.2" x14ac:dyDescent="0.25">
      <c r="A64094"/>
    </row>
    <row r="64095" spans="1:1" ht="13.2" x14ac:dyDescent="0.25">
      <c r="A64095"/>
    </row>
    <row r="64096" spans="1:1" ht="13.2" x14ac:dyDescent="0.25">
      <c r="A64096"/>
    </row>
    <row r="64097" spans="1:1" ht="13.2" x14ac:dyDescent="0.25">
      <c r="A64097"/>
    </row>
    <row r="64098" spans="1:1" ht="13.2" x14ac:dyDescent="0.25">
      <c r="A64098"/>
    </row>
    <row r="64099" spans="1:1" ht="13.2" x14ac:dyDescent="0.25">
      <c r="A64099"/>
    </row>
    <row r="64100" spans="1:1" ht="13.2" x14ac:dyDescent="0.25">
      <c r="A64100"/>
    </row>
    <row r="64101" spans="1:1" ht="13.2" x14ac:dyDescent="0.25">
      <c r="A64101"/>
    </row>
    <row r="64102" spans="1:1" ht="13.2" x14ac:dyDescent="0.25">
      <c r="A64102"/>
    </row>
    <row r="64103" spans="1:1" ht="13.2" x14ac:dyDescent="0.25">
      <c r="A64103"/>
    </row>
    <row r="64104" spans="1:1" ht="13.2" x14ac:dyDescent="0.25">
      <c r="A64104"/>
    </row>
    <row r="64105" spans="1:1" ht="13.2" x14ac:dyDescent="0.25">
      <c r="A64105"/>
    </row>
    <row r="64106" spans="1:1" ht="13.2" x14ac:dyDescent="0.25">
      <c r="A64106"/>
    </row>
    <row r="64107" spans="1:1" ht="13.2" x14ac:dyDescent="0.25">
      <c r="A64107"/>
    </row>
    <row r="64108" spans="1:1" ht="13.2" x14ac:dyDescent="0.25">
      <c r="A64108"/>
    </row>
    <row r="64109" spans="1:1" ht="13.2" x14ac:dyDescent="0.25">
      <c r="A64109"/>
    </row>
    <row r="64110" spans="1:1" ht="13.2" x14ac:dyDescent="0.25">
      <c r="A64110"/>
    </row>
    <row r="64111" spans="1:1" ht="13.2" x14ac:dyDescent="0.25">
      <c r="A64111"/>
    </row>
    <row r="64112" spans="1:1" ht="13.2" x14ac:dyDescent="0.25">
      <c r="A64112"/>
    </row>
    <row r="64113" spans="1:1" ht="13.2" x14ac:dyDescent="0.25">
      <c r="A64113"/>
    </row>
    <row r="64114" spans="1:1" ht="13.2" x14ac:dyDescent="0.25">
      <c r="A64114"/>
    </row>
    <row r="64115" spans="1:1" ht="13.2" x14ac:dyDescent="0.25">
      <c r="A64115"/>
    </row>
    <row r="64116" spans="1:1" ht="13.2" x14ac:dyDescent="0.25">
      <c r="A64116"/>
    </row>
    <row r="64117" spans="1:1" ht="13.2" x14ac:dyDescent="0.25">
      <c r="A64117"/>
    </row>
    <row r="64118" spans="1:1" ht="13.2" x14ac:dyDescent="0.25">
      <c r="A64118"/>
    </row>
    <row r="64119" spans="1:1" ht="13.2" x14ac:dyDescent="0.25">
      <c r="A64119"/>
    </row>
    <row r="64120" spans="1:1" ht="13.2" x14ac:dyDescent="0.25">
      <c r="A64120"/>
    </row>
    <row r="64121" spans="1:1" ht="13.2" x14ac:dyDescent="0.25">
      <c r="A64121"/>
    </row>
    <row r="64122" spans="1:1" ht="13.2" x14ac:dyDescent="0.25">
      <c r="A64122"/>
    </row>
    <row r="64123" spans="1:1" ht="13.2" x14ac:dyDescent="0.25">
      <c r="A64123"/>
    </row>
    <row r="64124" spans="1:1" ht="13.2" x14ac:dyDescent="0.25">
      <c r="A64124"/>
    </row>
    <row r="64125" spans="1:1" ht="13.2" x14ac:dyDescent="0.25">
      <c r="A64125"/>
    </row>
    <row r="64126" spans="1:1" ht="13.2" x14ac:dyDescent="0.25">
      <c r="A64126"/>
    </row>
    <row r="64127" spans="1:1" ht="13.2" x14ac:dyDescent="0.25">
      <c r="A64127"/>
    </row>
    <row r="64128" spans="1:1" ht="13.2" x14ac:dyDescent="0.25">
      <c r="A64128"/>
    </row>
    <row r="64129" spans="1:1" ht="13.2" x14ac:dyDescent="0.25">
      <c r="A64129"/>
    </row>
    <row r="64130" spans="1:1" ht="13.2" x14ac:dyDescent="0.25">
      <c r="A64130"/>
    </row>
    <row r="64131" spans="1:1" ht="13.2" x14ac:dyDescent="0.25">
      <c r="A64131"/>
    </row>
    <row r="64132" spans="1:1" ht="13.2" x14ac:dyDescent="0.25">
      <c r="A64132"/>
    </row>
    <row r="64133" spans="1:1" ht="13.2" x14ac:dyDescent="0.25">
      <c r="A64133"/>
    </row>
    <row r="64134" spans="1:1" ht="13.2" x14ac:dyDescent="0.25">
      <c r="A64134"/>
    </row>
    <row r="64135" spans="1:1" ht="13.2" x14ac:dyDescent="0.25">
      <c r="A64135"/>
    </row>
    <row r="64136" spans="1:1" ht="13.2" x14ac:dyDescent="0.25">
      <c r="A64136"/>
    </row>
    <row r="64137" spans="1:1" ht="13.2" x14ac:dyDescent="0.25">
      <c r="A64137"/>
    </row>
    <row r="64138" spans="1:1" ht="13.2" x14ac:dyDescent="0.25">
      <c r="A64138"/>
    </row>
    <row r="64139" spans="1:1" ht="13.2" x14ac:dyDescent="0.25">
      <c r="A64139"/>
    </row>
    <row r="64140" spans="1:1" ht="13.2" x14ac:dyDescent="0.25">
      <c r="A64140"/>
    </row>
    <row r="64141" spans="1:1" ht="13.2" x14ac:dyDescent="0.25">
      <c r="A64141"/>
    </row>
    <row r="64142" spans="1:1" ht="13.2" x14ac:dyDescent="0.25">
      <c r="A64142"/>
    </row>
    <row r="64143" spans="1:1" ht="13.2" x14ac:dyDescent="0.25">
      <c r="A64143"/>
    </row>
    <row r="64144" spans="1:1" ht="13.2" x14ac:dyDescent="0.25">
      <c r="A64144"/>
    </row>
    <row r="64145" spans="1:1" ht="13.2" x14ac:dyDescent="0.25">
      <c r="A64145"/>
    </row>
    <row r="64146" spans="1:1" ht="13.2" x14ac:dyDescent="0.25">
      <c r="A64146"/>
    </row>
    <row r="64147" spans="1:1" ht="13.2" x14ac:dyDescent="0.25">
      <c r="A64147"/>
    </row>
    <row r="64148" spans="1:1" ht="13.2" x14ac:dyDescent="0.25">
      <c r="A64148"/>
    </row>
    <row r="64149" spans="1:1" ht="13.2" x14ac:dyDescent="0.25">
      <c r="A64149"/>
    </row>
    <row r="64150" spans="1:1" ht="13.2" x14ac:dyDescent="0.25">
      <c r="A64150"/>
    </row>
    <row r="64151" spans="1:1" ht="13.2" x14ac:dyDescent="0.25">
      <c r="A64151"/>
    </row>
    <row r="64152" spans="1:1" ht="13.2" x14ac:dyDescent="0.25">
      <c r="A64152"/>
    </row>
    <row r="64153" spans="1:1" ht="13.2" x14ac:dyDescent="0.25">
      <c r="A64153"/>
    </row>
    <row r="64154" spans="1:1" ht="13.2" x14ac:dyDescent="0.25">
      <c r="A64154"/>
    </row>
    <row r="64155" spans="1:1" ht="13.2" x14ac:dyDescent="0.25">
      <c r="A64155"/>
    </row>
    <row r="64156" spans="1:1" ht="13.2" x14ac:dyDescent="0.25">
      <c r="A64156"/>
    </row>
    <row r="64157" spans="1:1" ht="13.2" x14ac:dyDescent="0.25">
      <c r="A64157"/>
    </row>
    <row r="64158" spans="1:1" ht="13.2" x14ac:dyDescent="0.25">
      <c r="A64158"/>
    </row>
    <row r="64159" spans="1:1" ht="13.2" x14ac:dyDescent="0.25">
      <c r="A64159"/>
    </row>
    <row r="64160" spans="1:1" ht="13.2" x14ac:dyDescent="0.25">
      <c r="A64160"/>
    </row>
    <row r="64161" spans="1:1" ht="13.2" x14ac:dyDescent="0.25">
      <c r="A64161"/>
    </row>
    <row r="64162" spans="1:1" ht="13.2" x14ac:dyDescent="0.25">
      <c r="A64162"/>
    </row>
    <row r="64163" spans="1:1" ht="13.2" x14ac:dyDescent="0.25">
      <c r="A64163"/>
    </row>
    <row r="64164" spans="1:1" ht="13.2" x14ac:dyDescent="0.25">
      <c r="A64164"/>
    </row>
    <row r="64165" spans="1:1" ht="13.2" x14ac:dyDescent="0.25">
      <c r="A64165"/>
    </row>
    <row r="64166" spans="1:1" ht="13.2" x14ac:dyDescent="0.25">
      <c r="A64166"/>
    </row>
    <row r="64167" spans="1:1" ht="13.2" x14ac:dyDescent="0.25">
      <c r="A64167"/>
    </row>
    <row r="64168" spans="1:1" ht="13.2" x14ac:dyDescent="0.25">
      <c r="A64168"/>
    </row>
    <row r="64169" spans="1:1" ht="13.2" x14ac:dyDescent="0.25">
      <c r="A64169"/>
    </row>
    <row r="64170" spans="1:1" ht="13.2" x14ac:dyDescent="0.25">
      <c r="A64170"/>
    </row>
    <row r="64171" spans="1:1" ht="13.2" x14ac:dyDescent="0.25">
      <c r="A64171"/>
    </row>
    <row r="64172" spans="1:1" ht="13.2" x14ac:dyDescent="0.25">
      <c r="A64172"/>
    </row>
    <row r="64173" spans="1:1" ht="13.2" x14ac:dyDescent="0.25">
      <c r="A64173"/>
    </row>
    <row r="64174" spans="1:1" ht="13.2" x14ac:dyDescent="0.25">
      <c r="A64174"/>
    </row>
    <row r="64175" spans="1:1" ht="13.2" x14ac:dyDescent="0.25">
      <c r="A64175"/>
    </row>
    <row r="64176" spans="1:1" ht="13.2" x14ac:dyDescent="0.25">
      <c r="A64176"/>
    </row>
    <row r="64177" spans="1:1" ht="13.2" x14ac:dyDescent="0.25">
      <c r="A64177"/>
    </row>
    <row r="64178" spans="1:1" ht="13.2" x14ac:dyDescent="0.25">
      <c r="A64178"/>
    </row>
    <row r="64179" spans="1:1" ht="13.2" x14ac:dyDescent="0.25">
      <c r="A64179"/>
    </row>
    <row r="64180" spans="1:1" ht="13.2" x14ac:dyDescent="0.25">
      <c r="A64180"/>
    </row>
    <row r="64181" spans="1:1" ht="13.2" x14ac:dyDescent="0.25">
      <c r="A64181"/>
    </row>
    <row r="64182" spans="1:1" ht="13.2" x14ac:dyDescent="0.25">
      <c r="A64182"/>
    </row>
    <row r="64183" spans="1:1" ht="13.2" x14ac:dyDescent="0.25">
      <c r="A64183"/>
    </row>
    <row r="64184" spans="1:1" ht="13.2" x14ac:dyDescent="0.25">
      <c r="A64184"/>
    </row>
    <row r="64185" spans="1:1" ht="13.2" x14ac:dyDescent="0.25">
      <c r="A64185"/>
    </row>
    <row r="64186" spans="1:1" ht="13.2" x14ac:dyDescent="0.25">
      <c r="A64186"/>
    </row>
    <row r="64187" spans="1:1" ht="13.2" x14ac:dyDescent="0.25">
      <c r="A64187"/>
    </row>
    <row r="64188" spans="1:1" ht="13.2" x14ac:dyDescent="0.25">
      <c r="A64188"/>
    </row>
    <row r="64189" spans="1:1" ht="13.2" x14ac:dyDescent="0.25">
      <c r="A64189"/>
    </row>
    <row r="64190" spans="1:1" ht="13.2" x14ac:dyDescent="0.25">
      <c r="A64190"/>
    </row>
    <row r="64191" spans="1:1" ht="13.2" x14ac:dyDescent="0.25">
      <c r="A64191"/>
    </row>
    <row r="64192" spans="1:1" ht="13.2" x14ac:dyDescent="0.25">
      <c r="A64192"/>
    </row>
    <row r="64193" spans="1:1" ht="13.2" x14ac:dyDescent="0.25">
      <c r="A64193"/>
    </row>
    <row r="64194" spans="1:1" ht="13.2" x14ac:dyDescent="0.25">
      <c r="A64194"/>
    </row>
    <row r="64195" spans="1:1" ht="13.2" x14ac:dyDescent="0.25">
      <c r="A64195"/>
    </row>
    <row r="64196" spans="1:1" ht="13.2" x14ac:dyDescent="0.25">
      <c r="A64196"/>
    </row>
    <row r="64197" spans="1:1" ht="13.2" x14ac:dyDescent="0.25">
      <c r="A64197"/>
    </row>
    <row r="64198" spans="1:1" ht="13.2" x14ac:dyDescent="0.25">
      <c r="A64198"/>
    </row>
    <row r="64199" spans="1:1" ht="13.2" x14ac:dyDescent="0.25">
      <c r="A64199"/>
    </row>
    <row r="64200" spans="1:1" ht="13.2" x14ac:dyDescent="0.25">
      <c r="A64200"/>
    </row>
    <row r="64201" spans="1:1" ht="13.2" x14ac:dyDescent="0.25">
      <c r="A64201"/>
    </row>
    <row r="64202" spans="1:1" ht="13.2" x14ac:dyDescent="0.25">
      <c r="A64202"/>
    </row>
    <row r="64203" spans="1:1" ht="13.2" x14ac:dyDescent="0.25">
      <c r="A64203"/>
    </row>
    <row r="64204" spans="1:1" ht="13.2" x14ac:dyDescent="0.25">
      <c r="A64204"/>
    </row>
    <row r="64205" spans="1:1" ht="13.2" x14ac:dyDescent="0.25">
      <c r="A64205"/>
    </row>
    <row r="64206" spans="1:1" ht="13.2" x14ac:dyDescent="0.25">
      <c r="A64206"/>
    </row>
    <row r="64207" spans="1:1" ht="13.2" x14ac:dyDescent="0.25">
      <c r="A64207"/>
    </row>
    <row r="64208" spans="1:1" ht="13.2" x14ac:dyDescent="0.25">
      <c r="A64208"/>
    </row>
    <row r="64209" spans="1:1" ht="13.2" x14ac:dyDescent="0.25">
      <c r="A64209"/>
    </row>
    <row r="64210" spans="1:1" ht="13.2" x14ac:dyDescent="0.25">
      <c r="A64210"/>
    </row>
    <row r="64211" spans="1:1" ht="13.2" x14ac:dyDescent="0.25">
      <c r="A64211"/>
    </row>
    <row r="64212" spans="1:1" ht="13.2" x14ac:dyDescent="0.25">
      <c r="A64212"/>
    </row>
    <row r="64213" spans="1:1" ht="13.2" x14ac:dyDescent="0.25">
      <c r="A64213"/>
    </row>
    <row r="64214" spans="1:1" ht="13.2" x14ac:dyDescent="0.25">
      <c r="A64214"/>
    </row>
    <row r="64215" spans="1:1" ht="13.2" x14ac:dyDescent="0.25">
      <c r="A64215"/>
    </row>
    <row r="64216" spans="1:1" ht="13.2" x14ac:dyDescent="0.25">
      <c r="A64216"/>
    </row>
    <row r="64217" spans="1:1" ht="13.2" x14ac:dyDescent="0.25">
      <c r="A64217"/>
    </row>
    <row r="64218" spans="1:1" ht="13.2" x14ac:dyDescent="0.25">
      <c r="A64218"/>
    </row>
    <row r="64219" spans="1:1" ht="13.2" x14ac:dyDescent="0.25">
      <c r="A64219"/>
    </row>
    <row r="64220" spans="1:1" ht="13.2" x14ac:dyDescent="0.25">
      <c r="A64220"/>
    </row>
    <row r="64221" spans="1:1" ht="13.2" x14ac:dyDescent="0.25">
      <c r="A64221"/>
    </row>
    <row r="64222" spans="1:1" ht="13.2" x14ac:dyDescent="0.25">
      <c r="A64222"/>
    </row>
    <row r="64223" spans="1:1" ht="13.2" x14ac:dyDescent="0.25">
      <c r="A64223"/>
    </row>
    <row r="64224" spans="1:1" ht="13.2" x14ac:dyDescent="0.25">
      <c r="A64224"/>
    </row>
    <row r="64225" spans="1:1" ht="13.2" x14ac:dyDescent="0.25">
      <c r="A64225"/>
    </row>
    <row r="64226" spans="1:1" ht="13.2" x14ac:dyDescent="0.25">
      <c r="A64226"/>
    </row>
    <row r="64227" spans="1:1" ht="13.2" x14ac:dyDescent="0.25">
      <c r="A64227"/>
    </row>
    <row r="64228" spans="1:1" ht="13.2" x14ac:dyDescent="0.25">
      <c r="A64228"/>
    </row>
    <row r="64229" spans="1:1" ht="13.2" x14ac:dyDescent="0.25">
      <c r="A64229"/>
    </row>
    <row r="64230" spans="1:1" ht="13.2" x14ac:dyDescent="0.25">
      <c r="A64230"/>
    </row>
    <row r="64231" spans="1:1" ht="13.2" x14ac:dyDescent="0.25">
      <c r="A64231"/>
    </row>
    <row r="64232" spans="1:1" ht="13.2" x14ac:dyDescent="0.25">
      <c r="A64232"/>
    </row>
    <row r="64233" spans="1:1" ht="13.2" x14ac:dyDescent="0.25">
      <c r="A64233"/>
    </row>
    <row r="64234" spans="1:1" ht="13.2" x14ac:dyDescent="0.25">
      <c r="A64234"/>
    </row>
    <row r="64235" spans="1:1" ht="13.2" x14ac:dyDescent="0.25">
      <c r="A64235"/>
    </row>
    <row r="64236" spans="1:1" ht="13.2" x14ac:dyDescent="0.25">
      <c r="A64236"/>
    </row>
    <row r="64237" spans="1:1" ht="13.2" x14ac:dyDescent="0.25">
      <c r="A64237"/>
    </row>
    <row r="64238" spans="1:1" ht="13.2" x14ac:dyDescent="0.25">
      <c r="A64238"/>
    </row>
    <row r="64239" spans="1:1" ht="13.2" x14ac:dyDescent="0.25">
      <c r="A64239"/>
    </row>
    <row r="64240" spans="1:1" ht="13.2" x14ac:dyDescent="0.25">
      <c r="A64240"/>
    </row>
    <row r="64241" spans="1:1" ht="13.2" x14ac:dyDescent="0.25">
      <c r="A64241"/>
    </row>
    <row r="64242" spans="1:1" ht="13.2" x14ac:dyDescent="0.25">
      <c r="A64242"/>
    </row>
    <row r="64243" spans="1:1" ht="13.2" x14ac:dyDescent="0.25">
      <c r="A64243"/>
    </row>
    <row r="64244" spans="1:1" ht="13.2" x14ac:dyDescent="0.25">
      <c r="A64244"/>
    </row>
    <row r="64245" spans="1:1" ht="13.2" x14ac:dyDescent="0.25">
      <c r="A64245"/>
    </row>
    <row r="64246" spans="1:1" ht="13.2" x14ac:dyDescent="0.25">
      <c r="A64246"/>
    </row>
    <row r="64247" spans="1:1" ht="13.2" x14ac:dyDescent="0.25">
      <c r="A64247"/>
    </row>
    <row r="64248" spans="1:1" ht="13.2" x14ac:dyDescent="0.25">
      <c r="A64248"/>
    </row>
    <row r="64249" spans="1:1" ht="13.2" x14ac:dyDescent="0.25">
      <c r="A64249"/>
    </row>
    <row r="64250" spans="1:1" ht="13.2" x14ac:dyDescent="0.25">
      <c r="A64250"/>
    </row>
    <row r="64251" spans="1:1" ht="13.2" x14ac:dyDescent="0.25">
      <c r="A64251"/>
    </row>
    <row r="64252" spans="1:1" ht="13.2" x14ac:dyDescent="0.25">
      <c r="A64252"/>
    </row>
    <row r="64253" spans="1:1" ht="13.2" x14ac:dyDescent="0.25">
      <c r="A64253"/>
    </row>
    <row r="64254" spans="1:1" ht="13.2" x14ac:dyDescent="0.25">
      <c r="A64254"/>
    </row>
    <row r="64255" spans="1:1" ht="13.2" x14ac:dyDescent="0.25">
      <c r="A64255"/>
    </row>
    <row r="64256" spans="1:1" ht="13.2" x14ac:dyDescent="0.25">
      <c r="A64256"/>
    </row>
    <row r="64257" spans="1:1" ht="13.2" x14ac:dyDescent="0.25">
      <c r="A64257"/>
    </row>
    <row r="64258" spans="1:1" ht="13.2" x14ac:dyDescent="0.25">
      <c r="A64258"/>
    </row>
    <row r="64259" spans="1:1" ht="13.2" x14ac:dyDescent="0.25">
      <c r="A64259"/>
    </row>
    <row r="64260" spans="1:1" ht="13.2" x14ac:dyDescent="0.25">
      <c r="A64260"/>
    </row>
    <row r="64261" spans="1:1" ht="13.2" x14ac:dyDescent="0.25">
      <c r="A64261"/>
    </row>
    <row r="64262" spans="1:1" ht="13.2" x14ac:dyDescent="0.25">
      <c r="A64262"/>
    </row>
    <row r="64263" spans="1:1" ht="13.2" x14ac:dyDescent="0.25">
      <c r="A64263"/>
    </row>
    <row r="64264" spans="1:1" ht="13.2" x14ac:dyDescent="0.25">
      <c r="A64264"/>
    </row>
    <row r="64265" spans="1:1" ht="13.2" x14ac:dyDescent="0.25">
      <c r="A64265"/>
    </row>
    <row r="64266" spans="1:1" ht="13.2" x14ac:dyDescent="0.25">
      <c r="A64266"/>
    </row>
    <row r="64267" spans="1:1" ht="13.2" x14ac:dyDescent="0.25">
      <c r="A64267"/>
    </row>
    <row r="64268" spans="1:1" ht="13.2" x14ac:dyDescent="0.25">
      <c r="A64268"/>
    </row>
    <row r="64269" spans="1:1" ht="13.2" x14ac:dyDescent="0.25">
      <c r="A64269"/>
    </row>
    <row r="64270" spans="1:1" ht="13.2" x14ac:dyDescent="0.25">
      <c r="A64270"/>
    </row>
    <row r="64271" spans="1:1" ht="13.2" x14ac:dyDescent="0.25">
      <c r="A64271"/>
    </row>
    <row r="64272" spans="1:1" ht="13.2" x14ac:dyDescent="0.25">
      <c r="A64272"/>
    </row>
    <row r="64273" spans="1:1" ht="13.2" x14ac:dyDescent="0.25">
      <c r="A64273"/>
    </row>
    <row r="64274" spans="1:1" ht="13.2" x14ac:dyDescent="0.25">
      <c r="A64274"/>
    </row>
    <row r="64275" spans="1:1" ht="13.2" x14ac:dyDescent="0.25">
      <c r="A64275"/>
    </row>
    <row r="64276" spans="1:1" ht="13.2" x14ac:dyDescent="0.25">
      <c r="A64276"/>
    </row>
    <row r="64277" spans="1:1" ht="13.2" x14ac:dyDescent="0.25">
      <c r="A64277"/>
    </row>
    <row r="64278" spans="1:1" ht="13.2" x14ac:dyDescent="0.25">
      <c r="A64278"/>
    </row>
    <row r="64279" spans="1:1" ht="13.2" x14ac:dyDescent="0.25">
      <c r="A64279"/>
    </row>
    <row r="64280" spans="1:1" ht="13.2" x14ac:dyDescent="0.25">
      <c r="A64280"/>
    </row>
    <row r="64281" spans="1:1" ht="13.2" x14ac:dyDescent="0.25">
      <c r="A64281"/>
    </row>
    <row r="64282" spans="1:1" ht="13.2" x14ac:dyDescent="0.25">
      <c r="A64282"/>
    </row>
    <row r="64283" spans="1:1" ht="13.2" x14ac:dyDescent="0.25">
      <c r="A64283"/>
    </row>
    <row r="64284" spans="1:1" ht="13.2" x14ac:dyDescent="0.25">
      <c r="A64284"/>
    </row>
    <row r="64285" spans="1:1" ht="13.2" x14ac:dyDescent="0.25">
      <c r="A64285"/>
    </row>
    <row r="64286" spans="1:1" ht="13.2" x14ac:dyDescent="0.25">
      <c r="A64286"/>
    </row>
    <row r="64287" spans="1:1" ht="13.2" x14ac:dyDescent="0.25">
      <c r="A64287"/>
    </row>
    <row r="64288" spans="1:1" ht="13.2" x14ac:dyDescent="0.25">
      <c r="A64288"/>
    </row>
    <row r="64289" spans="1:1" ht="13.2" x14ac:dyDescent="0.25">
      <c r="A64289"/>
    </row>
    <row r="64290" spans="1:1" ht="13.2" x14ac:dyDescent="0.25">
      <c r="A64290"/>
    </row>
    <row r="64291" spans="1:1" ht="13.2" x14ac:dyDescent="0.25">
      <c r="A64291"/>
    </row>
    <row r="64292" spans="1:1" ht="13.2" x14ac:dyDescent="0.25">
      <c r="A64292"/>
    </row>
    <row r="64293" spans="1:1" ht="13.2" x14ac:dyDescent="0.25">
      <c r="A64293"/>
    </row>
    <row r="64294" spans="1:1" ht="13.2" x14ac:dyDescent="0.25">
      <c r="A64294"/>
    </row>
    <row r="64295" spans="1:1" ht="13.2" x14ac:dyDescent="0.25">
      <c r="A64295"/>
    </row>
    <row r="64296" spans="1:1" ht="13.2" x14ac:dyDescent="0.25">
      <c r="A64296"/>
    </row>
    <row r="64297" spans="1:1" ht="13.2" x14ac:dyDescent="0.25">
      <c r="A64297"/>
    </row>
    <row r="64298" spans="1:1" ht="13.2" x14ac:dyDescent="0.25">
      <c r="A64298"/>
    </row>
    <row r="64299" spans="1:1" ht="13.2" x14ac:dyDescent="0.25">
      <c r="A64299"/>
    </row>
    <row r="64300" spans="1:1" ht="13.2" x14ac:dyDescent="0.25">
      <c r="A64300"/>
    </row>
    <row r="64301" spans="1:1" ht="13.2" x14ac:dyDescent="0.25">
      <c r="A64301"/>
    </row>
    <row r="64302" spans="1:1" ht="13.2" x14ac:dyDescent="0.25">
      <c r="A64302"/>
    </row>
    <row r="64303" spans="1:1" ht="13.2" x14ac:dyDescent="0.25">
      <c r="A64303"/>
    </row>
    <row r="64304" spans="1:1" ht="13.2" x14ac:dyDescent="0.25">
      <c r="A64304"/>
    </row>
    <row r="64305" spans="1:1" ht="13.2" x14ac:dyDescent="0.25">
      <c r="A64305"/>
    </row>
    <row r="64306" spans="1:1" ht="13.2" x14ac:dyDescent="0.25">
      <c r="A64306"/>
    </row>
    <row r="64307" spans="1:1" ht="13.2" x14ac:dyDescent="0.25">
      <c r="A64307"/>
    </row>
    <row r="64308" spans="1:1" ht="13.2" x14ac:dyDescent="0.25">
      <c r="A64308"/>
    </row>
    <row r="64309" spans="1:1" ht="13.2" x14ac:dyDescent="0.25">
      <c r="A64309"/>
    </row>
    <row r="64310" spans="1:1" ht="13.2" x14ac:dyDescent="0.25">
      <c r="A64310"/>
    </row>
    <row r="64311" spans="1:1" ht="13.2" x14ac:dyDescent="0.25">
      <c r="A64311"/>
    </row>
    <row r="64312" spans="1:1" ht="13.2" x14ac:dyDescent="0.25">
      <c r="A64312"/>
    </row>
    <row r="64313" spans="1:1" ht="13.2" x14ac:dyDescent="0.25">
      <c r="A64313"/>
    </row>
    <row r="64314" spans="1:1" ht="13.2" x14ac:dyDescent="0.25">
      <c r="A64314"/>
    </row>
    <row r="64315" spans="1:1" ht="13.2" x14ac:dyDescent="0.25">
      <c r="A64315"/>
    </row>
    <row r="64316" spans="1:1" ht="13.2" x14ac:dyDescent="0.25">
      <c r="A64316"/>
    </row>
    <row r="64317" spans="1:1" ht="13.2" x14ac:dyDescent="0.25">
      <c r="A64317"/>
    </row>
    <row r="64318" spans="1:1" ht="13.2" x14ac:dyDescent="0.25">
      <c r="A64318"/>
    </row>
    <row r="64319" spans="1:1" ht="13.2" x14ac:dyDescent="0.25">
      <c r="A64319"/>
    </row>
    <row r="64320" spans="1:1" ht="13.2" x14ac:dyDescent="0.25">
      <c r="A64320"/>
    </row>
    <row r="64321" spans="1:1" ht="13.2" x14ac:dyDescent="0.25">
      <c r="A64321"/>
    </row>
    <row r="64322" spans="1:1" ht="13.2" x14ac:dyDescent="0.25">
      <c r="A64322"/>
    </row>
    <row r="64323" spans="1:1" ht="13.2" x14ac:dyDescent="0.25">
      <c r="A64323"/>
    </row>
    <row r="64324" spans="1:1" ht="13.2" x14ac:dyDescent="0.25">
      <c r="A64324"/>
    </row>
    <row r="64325" spans="1:1" ht="13.2" x14ac:dyDescent="0.25">
      <c r="A64325"/>
    </row>
    <row r="64326" spans="1:1" ht="13.2" x14ac:dyDescent="0.25">
      <c r="A64326"/>
    </row>
    <row r="64327" spans="1:1" ht="13.2" x14ac:dyDescent="0.25">
      <c r="A64327"/>
    </row>
    <row r="64328" spans="1:1" ht="13.2" x14ac:dyDescent="0.25">
      <c r="A64328"/>
    </row>
    <row r="64329" spans="1:1" ht="13.2" x14ac:dyDescent="0.25">
      <c r="A64329"/>
    </row>
    <row r="64330" spans="1:1" ht="13.2" x14ac:dyDescent="0.25">
      <c r="A64330"/>
    </row>
    <row r="64331" spans="1:1" ht="13.2" x14ac:dyDescent="0.25">
      <c r="A64331"/>
    </row>
    <row r="64332" spans="1:1" ht="13.2" x14ac:dyDescent="0.25">
      <c r="A64332"/>
    </row>
    <row r="64333" spans="1:1" ht="13.2" x14ac:dyDescent="0.25">
      <c r="A64333"/>
    </row>
    <row r="64334" spans="1:1" ht="13.2" x14ac:dyDescent="0.25">
      <c r="A64334"/>
    </row>
    <row r="64335" spans="1:1" ht="13.2" x14ac:dyDescent="0.25">
      <c r="A64335"/>
    </row>
    <row r="64336" spans="1:1" ht="13.2" x14ac:dyDescent="0.25">
      <c r="A64336"/>
    </row>
    <row r="64337" spans="1:1" ht="13.2" x14ac:dyDescent="0.25">
      <c r="A64337"/>
    </row>
    <row r="64338" spans="1:1" ht="13.2" x14ac:dyDescent="0.25">
      <c r="A64338"/>
    </row>
    <row r="64339" spans="1:1" ht="13.2" x14ac:dyDescent="0.25">
      <c r="A64339"/>
    </row>
    <row r="64340" spans="1:1" ht="13.2" x14ac:dyDescent="0.25">
      <c r="A64340"/>
    </row>
    <row r="64341" spans="1:1" ht="13.2" x14ac:dyDescent="0.25">
      <c r="A64341"/>
    </row>
    <row r="64342" spans="1:1" ht="13.2" x14ac:dyDescent="0.25">
      <c r="A64342"/>
    </row>
    <row r="64343" spans="1:1" ht="13.2" x14ac:dyDescent="0.25">
      <c r="A64343"/>
    </row>
    <row r="64344" spans="1:1" ht="13.2" x14ac:dyDescent="0.25">
      <c r="A64344"/>
    </row>
    <row r="64345" spans="1:1" ht="13.2" x14ac:dyDescent="0.25">
      <c r="A64345"/>
    </row>
    <row r="64346" spans="1:1" ht="13.2" x14ac:dyDescent="0.25">
      <c r="A64346"/>
    </row>
    <row r="64347" spans="1:1" ht="13.2" x14ac:dyDescent="0.25">
      <c r="A64347"/>
    </row>
    <row r="64348" spans="1:1" ht="13.2" x14ac:dyDescent="0.25">
      <c r="A64348"/>
    </row>
    <row r="64349" spans="1:1" ht="13.2" x14ac:dyDescent="0.25">
      <c r="A64349"/>
    </row>
    <row r="64350" spans="1:1" ht="13.2" x14ac:dyDescent="0.25">
      <c r="A64350"/>
    </row>
    <row r="64351" spans="1:1" ht="13.2" x14ac:dyDescent="0.25">
      <c r="A64351"/>
    </row>
    <row r="64352" spans="1:1" ht="13.2" x14ac:dyDescent="0.25">
      <c r="A64352"/>
    </row>
    <row r="64353" spans="1:1" ht="13.2" x14ac:dyDescent="0.25">
      <c r="A64353"/>
    </row>
    <row r="64354" spans="1:1" ht="13.2" x14ac:dyDescent="0.25">
      <c r="A64354"/>
    </row>
    <row r="64355" spans="1:1" ht="13.2" x14ac:dyDescent="0.25">
      <c r="A64355"/>
    </row>
    <row r="64356" spans="1:1" ht="13.2" x14ac:dyDescent="0.25">
      <c r="A64356"/>
    </row>
    <row r="64357" spans="1:1" ht="13.2" x14ac:dyDescent="0.25">
      <c r="A64357"/>
    </row>
    <row r="64358" spans="1:1" ht="13.2" x14ac:dyDescent="0.25">
      <c r="A64358"/>
    </row>
    <row r="64359" spans="1:1" ht="13.2" x14ac:dyDescent="0.25">
      <c r="A64359"/>
    </row>
    <row r="64360" spans="1:1" ht="13.2" x14ac:dyDescent="0.25">
      <c r="A64360"/>
    </row>
    <row r="64361" spans="1:1" ht="13.2" x14ac:dyDescent="0.25">
      <c r="A64361"/>
    </row>
    <row r="64362" spans="1:1" ht="13.2" x14ac:dyDescent="0.25">
      <c r="A64362"/>
    </row>
    <row r="64363" spans="1:1" ht="13.2" x14ac:dyDescent="0.25">
      <c r="A64363"/>
    </row>
    <row r="64364" spans="1:1" ht="13.2" x14ac:dyDescent="0.25">
      <c r="A64364"/>
    </row>
    <row r="64365" spans="1:1" ht="13.2" x14ac:dyDescent="0.25">
      <c r="A64365"/>
    </row>
    <row r="64366" spans="1:1" ht="13.2" x14ac:dyDescent="0.25">
      <c r="A64366"/>
    </row>
    <row r="64367" spans="1:1" ht="13.2" x14ac:dyDescent="0.25">
      <c r="A64367"/>
    </row>
    <row r="64368" spans="1:1" ht="13.2" x14ac:dyDescent="0.25">
      <c r="A64368"/>
    </row>
    <row r="64369" spans="1:1" ht="13.2" x14ac:dyDescent="0.25">
      <c r="A64369"/>
    </row>
    <row r="64370" spans="1:1" ht="13.2" x14ac:dyDescent="0.25">
      <c r="A64370"/>
    </row>
    <row r="64371" spans="1:1" ht="13.2" x14ac:dyDescent="0.25">
      <c r="A64371"/>
    </row>
    <row r="64372" spans="1:1" ht="13.2" x14ac:dyDescent="0.25">
      <c r="A64372"/>
    </row>
    <row r="64373" spans="1:1" ht="13.2" x14ac:dyDescent="0.25">
      <c r="A64373"/>
    </row>
    <row r="64374" spans="1:1" ht="13.2" x14ac:dyDescent="0.25">
      <c r="A64374"/>
    </row>
    <row r="64375" spans="1:1" ht="13.2" x14ac:dyDescent="0.25">
      <c r="A64375"/>
    </row>
    <row r="64376" spans="1:1" ht="13.2" x14ac:dyDescent="0.25">
      <c r="A64376"/>
    </row>
    <row r="64377" spans="1:1" ht="13.2" x14ac:dyDescent="0.25">
      <c r="A64377"/>
    </row>
    <row r="64378" spans="1:1" ht="13.2" x14ac:dyDescent="0.25">
      <c r="A64378"/>
    </row>
    <row r="64379" spans="1:1" ht="13.2" x14ac:dyDescent="0.25">
      <c r="A64379"/>
    </row>
    <row r="64380" spans="1:1" ht="13.2" x14ac:dyDescent="0.25">
      <c r="A64380"/>
    </row>
    <row r="64381" spans="1:1" ht="13.2" x14ac:dyDescent="0.25">
      <c r="A64381"/>
    </row>
    <row r="64382" spans="1:1" ht="13.2" x14ac:dyDescent="0.25">
      <c r="A64382"/>
    </row>
    <row r="64383" spans="1:1" ht="13.2" x14ac:dyDescent="0.25">
      <c r="A64383"/>
    </row>
    <row r="64384" spans="1:1" ht="13.2" x14ac:dyDescent="0.25">
      <c r="A64384"/>
    </row>
    <row r="64385" spans="1:1" ht="13.2" x14ac:dyDescent="0.25">
      <c r="A64385"/>
    </row>
    <row r="64386" spans="1:1" ht="13.2" x14ac:dyDescent="0.25">
      <c r="A64386"/>
    </row>
    <row r="64387" spans="1:1" ht="13.2" x14ac:dyDescent="0.25">
      <c r="A64387"/>
    </row>
    <row r="64388" spans="1:1" ht="13.2" x14ac:dyDescent="0.25">
      <c r="A64388"/>
    </row>
    <row r="64389" spans="1:1" ht="13.2" x14ac:dyDescent="0.25">
      <c r="A64389"/>
    </row>
    <row r="64390" spans="1:1" ht="13.2" x14ac:dyDescent="0.25">
      <c r="A64390"/>
    </row>
    <row r="64391" spans="1:1" ht="13.2" x14ac:dyDescent="0.25">
      <c r="A64391"/>
    </row>
    <row r="64392" spans="1:1" ht="13.2" x14ac:dyDescent="0.25">
      <c r="A64392"/>
    </row>
    <row r="64393" spans="1:1" ht="13.2" x14ac:dyDescent="0.25">
      <c r="A64393"/>
    </row>
    <row r="64394" spans="1:1" ht="13.2" x14ac:dyDescent="0.25">
      <c r="A64394"/>
    </row>
    <row r="64395" spans="1:1" ht="13.2" x14ac:dyDescent="0.25">
      <c r="A64395"/>
    </row>
    <row r="64396" spans="1:1" ht="13.2" x14ac:dyDescent="0.25">
      <c r="A64396"/>
    </row>
    <row r="64397" spans="1:1" ht="13.2" x14ac:dyDescent="0.25">
      <c r="A64397"/>
    </row>
    <row r="64398" spans="1:1" ht="13.2" x14ac:dyDescent="0.25">
      <c r="A64398"/>
    </row>
    <row r="64399" spans="1:1" ht="13.2" x14ac:dyDescent="0.25">
      <c r="A64399"/>
    </row>
    <row r="64400" spans="1:1" ht="13.2" x14ac:dyDescent="0.25">
      <c r="A64400"/>
    </row>
    <row r="64401" spans="1:1" ht="13.2" x14ac:dyDescent="0.25">
      <c r="A64401"/>
    </row>
    <row r="64402" spans="1:1" ht="13.2" x14ac:dyDescent="0.25">
      <c r="A64402"/>
    </row>
    <row r="64403" spans="1:1" ht="13.2" x14ac:dyDescent="0.25">
      <c r="A64403"/>
    </row>
    <row r="64404" spans="1:1" ht="13.2" x14ac:dyDescent="0.25">
      <c r="A64404"/>
    </row>
    <row r="64405" spans="1:1" ht="13.2" x14ac:dyDescent="0.25">
      <c r="A64405"/>
    </row>
    <row r="64406" spans="1:1" ht="13.2" x14ac:dyDescent="0.25">
      <c r="A64406"/>
    </row>
    <row r="64407" spans="1:1" ht="13.2" x14ac:dyDescent="0.25">
      <c r="A64407"/>
    </row>
    <row r="64408" spans="1:1" ht="13.2" x14ac:dyDescent="0.25">
      <c r="A64408"/>
    </row>
    <row r="64409" spans="1:1" ht="13.2" x14ac:dyDescent="0.25">
      <c r="A64409"/>
    </row>
    <row r="64410" spans="1:1" ht="13.2" x14ac:dyDescent="0.25">
      <c r="A64410"/>
    </row>
    <row r="64411" spans="1:1" ht="13.2" x14ac:dyDescent="0.25">
      <c r="A64411"/>
    </row>
    <row r="64412" spans="1:1" ht="13.2" x14ac:dyDescent="0.25">
      <c r="A64412"/>
    </row>
    <row r="64413" spans="1:1" ht="13.2" x14ac:dyDescent="0.25">
      <c r="A64413"/>
    </row>
    <row r="64414" spans="1:1" ht="13.2" x14ac:dyDescent="0.25">
      <c r="A64414"/>
    </row>
    <row r="64415" spans="1:1" ht="13.2" x14ac:dyDescent="0.25">
      <c r="A64415"/>
    </row>
    <row r="64416" spans="1:1" ht="13.2" x14ac:dyDescent="0.25">
      <c r="A64416"/>
    </row>
    <row r="64417" spans="1:1" ht="13.2" x14ac:dyDescent="0.25">
      <c r="A64417"/>
    </row>
    <row r="64418" spans="1:1" ht="13.2" x14ac:dyDescent="0.25">
      <c r="A64418"/>
    </row>
    <row r="64419" spans="1:1" ht="13.2" x14ac:dyDescent="0.25">
      <c r="A64419"/>
    </row>
    <row r="64420" spans="1:1" ht="13.2" x14ac:dyDescent="0.25">
      <c r="A64420"/>
    </row>
    <row r="64421" spans="1:1" ht="13.2" x14ac:dyDescent="0.25">
      <c r="A64421"/>
    </row>
    <row r="64422" spans="1:1" ht="13.2" x14ac:dyDescent="0.25">
      <c r="A64422"/>
    </row>
    <row r="64423" spans="1:1" ht="13.2" x14ac:dyDescent="0.25">
      <c r="A64423"/>
    </row>
    <row r="64424" spans="1:1" ht="13.2" x14ac:dyDescent="0.25">
      <c r="A64424"/>
    </row>
    <row r="64425" spans="1:1" ht="13.2" x14ac:dyDescent="0.25">
      <c r="A64425"/>
    </row>
    <row r="64426" spans="1:1" ht="13.2" x14ac:dyDescent="0.25">
      <c r="A64426"/>
    </row>
    <row r="64427" spans="1:1" ht="13.2" x14ac:dyDescent="0.25">
      <c r="A64427"/>
    </row>
    <row r="64428" spans="1:1" ht="13.2" x14ac:dyDescent="0.25">
      <c r="A64428"/>
    </row>
    <row r="64429" spans="1:1" ht="13.2" x14ac:dyDescent="0.25">
      <c r="A64429"/>
    </row>
    <row r="64430" spans="1:1" ht="13.2" x14ac:dyDescent="0.25">
      <c r="A64430"/>
    </row>
    <row r="64431" spans="1:1" ht="13.2" x14ac:dyDescent="0.25">
      <c r="A64431"/>
    </row>
    <row r="64432" spans="1:1" ht="13.2" x14ac:dyDescent="0.25">
      <c r="A64432"/>
    </row>
    <row r="64433" spans="1:1" ht="13.2" x14ac:dyDescent="0.25">
      <c r="A64433"/>
    </row>
    <row r="64434" spans="1:1" ht="13.2" x14ac:dyDescent="0.25">
      <c r="A64434"/>
    </row>
    <row r="64435" spans="1:1" ht="13.2" x14ac:dyDescent="0.25">
      <c r="A64435"/>
    </row>
    <row r="64436" spans="1:1" ht="13.2" x14ac:dyDescent="0.25">
      <c r="A64436"/>
    </row>
    <row r="64437" spans="1:1" ht="13.2" x14ac:dyDescent="0.25">
      <c r="A64437"/>
    </row>
    <row r="64438" spans="1:1" ht="13.2" x14ac:dyDescent="0.25">
      <c r="A64438"/>
    </row>
    <row r="64439" spans="1:1" ht="13.2" x14ac:dyDescent="0.25">
      <c r="A64439"/>
    </row>
    <row r="64440" spans="1:1" ht="13.2" x14ac:dyDescent="0.25">
      <c r="A64440"/>
    </row>
    <row r="64441" spans="1:1" ht="13.2" x14ac:dyDescent="0.25">
      <c r="A64441"/>
    </row>
    <row r="64442" spans="1:1" ht="13.2" x14ac:dyDescent="0.25">
      <c r="A64442"/>
    </row>
    <row r="64443" spans="1:1" ht="13.2" x14ac:dyDescent="0.25">
      <c r="A64443"/>
    </row>
    <row r="64444" spans="1:1" ht="13.2" x14ac:dyDescent="0.25">
      <c r="A64444"/>
    </row>
    <row r="64445" spans="1:1" ht="13.2" x14ac:dyDescent="0.25">
      <c r="A64445"/>
    </row>
    <row r="64446" spans="1:1" ht="13.2" x14ac:dyDescent="0.25">
      <c r="A64446"/>
    </row>
    <row r="64447" spans="1:1" ht="13.2" x14ac:dyDescent="0.25">
      <c r="A64447"/>
    </row>
    <row r="64448" spans="1:1" ht="13.2" x14ac:dyDescent="0.25">
      <c r="A64448"/>
    </row>
    <row r="64449" spans="1:1" ht="13.2" x14ac:dyDescent="0.25">
      <c r="A64449"/>
    </row>
    <row r="64450" spans="1:1" ht="13.2" x14ac:dyDescent="0.25">
      <c r="A64450"/>
    </row>
    <row r="64451" spans="1:1" ht="13.2" x14ac:dyDescent="0.25">
      <c r="A64451"/>
    </row>
    <row r="64452" spans="1:1" ht="13.2" x14ac:dyDescent="0.25">
      <c r="A64452"/>
    </row>
    <row r="64453" spans="1:1" ht="13.2" x14ac:dyDescent="0.25">
      <c r="A64453"/>
    </row>
    <row r="64454" spans="1:1" ht="13.2" x14ac:dyDescent="0.25">
      <c r="A64454"/>
    </row>
    <row r="64455" spans="1:1" ht="13.2" x14ac:dyDescent="0.25">
      <c r="A64455"/>
    </row>
    <row r="64456" spans="1:1" ht="13.2" x14ac:dyDescent="0.25">
      <c r="A64456"/>
    </row>
    <row r="64457" spans="1:1" ht="13.2" x14ac:dyDescent="0.25">
      <c r="A64457"/>
    </row>
    <row r="64458" spans="1:1" ht="13.2" x14ac:dyDescent="0.25">
      <c r="A64458"/>
    </row>
    <row r="64459" spans="1:1" ht="13.2" x14ac:dyDescent="0.25">
      <c r="A64459"/>
    </row>
    <row r="64460" spans="1:1" ht="13.2" x14ac:dyDescent="0.25">
      <c r="A64460"/>
    </row>
    <row r="64461" spans="1:1" ht="13.2" x14ac:dyDescent="0.25">
      <c r="A64461"/>
    </row>
    <row r="64462" spans="1:1" ht="13.2" x14ac:dyDescent="0.25">
      <c r="A64462"/>
    </row>
    <row r="64463" spans="1:1" ht="13.2" x14ac:dyDescent="0.25">
      <c r="A64463"/>
    </row>
    <row r="64464" spans="1:1" ht="13.2" x14ac:dyDescent="0.25">
      <c r="A64464"/>
    </row>
    <row r="64465" spans="1:1" ht="13.2" x14ac:dyDescent="0.25">
      <c r="A64465"/>
    </row>
    <row r="64466" spans="1:1" ht="13.2" x14ac:dyDescent="0.25">
      <c r="A64466"/>
    </row>
    <row r="64467" spans="1:1" ht="13.2" x14ac:dyDescent="0.25">
      <c r="A64467"/>
    </row>
    <row r="64468" spans="1:1" ht="13.2" x14ac:dyDescent="0.25">
      <c r="A64468"/>
    </row>
    <row r="64469" spans="1:1" ht="13.2" x14ac:dyDescent="0.25">
      <c r="A64469"/>
    </row>
    <row r="64470" spans="1:1" ht="13.2" x14ac:dyDescent="0.25">
      <c r="A64470"/>
    </row>
    <row r="64471" spans="1:1" ht="13.2" x14ac:dyDescent="0.25">
      <c r="A64471"/>
    </row>
    <row r="64472" spans="1:1" ht="13.2" x14ac:dyDescent="0.25">
      <c r="A64472"/>
    </row>
    <row r="64473" spans="1:1" ht="13.2" x14ac:dyDescent="0.25">
      <c r="A64473"/>
    </row>
    <row r="64474" spans="1:1" ht="13.2" x14ac:dyDescent="0.25">
      <c r="A64474"/>
    </row>
    <row r="64475" spans="1:1" ht="13.2" x14ac:dyDescent="0.25">
      <c r="A64475"/>
    </row>
    <row r="64476" spans="1:1" ht="13.2" x14ac:dyDescent="0.25">
      <c r="A64476"/>
    </row>
    <row r="64477" spans="1:1" ht="13.2" x14ac:dyDescent="0.25">
      <c r="A64477"/>
    </row>
    <row r="64478" spans="1:1" ht="13.2" x14ac:dyDescent="0.25">
      <c r="A64478"/>
    </row>
    <row r="64479" spans="1:1" ht="13.2" x14ac:dyDescent="0.25">
      <c r="A64479"/>
    </row>
    <row r="64480" spans="1:1" ht="13.2" x14ac:dyDescent="0.25">
      <c r="A64480"/>
    </row>
    <row r="64481" spans="1:1" ht="13.2" x14ac:dyDescent="0.25">
      <c r="A64481"/>
    </row>
    <row r="64482" spans="1:1" ht="13.2" x14ac:dyDescent="0.25">
      <c r="A64482"/>
    </row>
    <row r="64483" spans="1:1" ht="13.2" x14ac:dyDescent="0.25">
      <c r="A64483"/>
    </row>
    <row r="64484" spans="1:1" ht="13.2" x14ac:dyDescent="0.25">
      <c r="A64484"/>
    </row>
    <row r="64485" spans="1:1" ht="13.2" x14ac:dyDescent="0.25">
      <c r="A64485"/>
    </row>
    <row r="64486" spans="1:1" ht="13.2" x14ac:dyDescent="0.25">
      <c r="A64486"/>
    </row>
    <row r="64487" spans="1:1" ht="13.2" x14ac:dyDescent="0.25">
      <c r="A64487"/>
    </row>
    <row r="64488" spans="1:1" ht="13.2" x14ac:dyDescent="0.25">
      <c r="A64488"/>
    </row>
    <row r="64489" spans="1:1" ht="13.2" x14ac:dyDescent="0.25">
      <c r="A64489"/>
    </row>
    <row r="64490" spans="1:1" ht="13.2" x14ac:dyDescent="0.25">
      <c r="A64490"/>
    </row>
    <row r="64491" spans="1:1" ht="13.2" x14ac:dyDescent="0.25">
      <c r="A64491"/>
    </row>
    <row r="64492" spans="1:1" ht="13.2" x14ac:dyDescent="0.25">
      <c r="A64492"/>
    </row>
    <row r="64493" spans="1:1" ht="13.2" x14ac:dyDescent="0.25">
      <c r="A64493"/>
    </row>
    <row r="64494" spans="1:1" ht="13.2" x14ac:dyDescent="0.25">
      <c r="A64494"/>
    </row>
    <row r="64495" spans="1:1" ht="13.2" x14ac:dyDescent="0.25">
      <c r="A64495"/>
    </row>
    <row r="64496" spans="1:1" ht="13.2" x14ac:dyDescent="0.25">
      <c r="A64496"/>
    </row>
    <row r="64497" spans="1:1" ht="13.2" x14ac:dyDescent="0.25">
      <c r="A64497"/>
    </row>
    <row r="64498" spans="1:1" ht="13.2" x14ac:dyDescent="0.25">
      <c r="A64498"/>
    </row>
    <row r="64499" spans="1:1" ht="13.2" x14ac:dyDescent="0.25">
      <c r="A64499"/>
    </row>
    <row r="64500" spans="1:1" ht="13.2" x14ac:dyDescent="0.25">
      <c r="A64500"/>
    </row>
    <row r="64501" spans="1:1" ht="13.2" x14ac:dyDescent="0.25">
      <c r="A64501"/>
    </row>
    <row r="64502" spans="1:1" ht="13.2" x14ac:dyDescent="0.25">
      <c r="A64502"/>
    </row>
    <row r="64503" spans="1:1" ht="13.2" x14ac:dyDescent="0.25">
      <c r="A64503"/>
    </row>
    <row r="64504" spans="1:1" ht="13.2" x14ac:dyDescent="0.25">
      <c r="A64504"/>
    </row>
    <row r="64505" spans="1:1" ht="13.2" x14ac:dyDescent="0.25">
      <c r="A64505"/>
    </row>
    <row r="64506" spans="1:1" ht="13.2" x14ac:dyDescent="0.25">
      <c r="A64506"/>
    </row>
    <row r="64507" spans="1:1" ht="13.2" x14ac:dyDescent="0.25">
      <c r="A64507"/>
    </row>
    <row r="64508" spans="1:1" ht="13.2" x14ac:dyDescent="0.25">
      <c r="A64508"/>
    </row>
    <row r="64509" spans="1:1" ht="13.2" x14ac:dyDescent="0.25">
      <c r="A64509"/>
    </row>
    <row r="64510" spans="1:1" ht="13.2" x14ac:dyDescent="0.25">
      <c r="A64510"/>
    </row>
    <row r="64511" spans="1:1" ht="13.2" x14ac:dyDescent="0.25">
      <c r="A64511"/>
    </row>
  </sheetData>
  <mergeCells count="1">
    <mergeCell ref="F71:G71"/>
  </mergeCells>
  <phoneticPr fontId="0" type="noConversion"/>
  <printOptions horizontalCentered="1"/>
  <pageMargins left="0" right="0" top="0.5" bottom="0.5" header="0.25" footer="0.25"/>
  <pageSetup scale="88" fitToHeight="0" orientation="landscape" horizontalDpi="300" verticalDpi="300" r:id="rId1"/>
  <headerFooter alignWithMargins="0">
    <oddHeader>&amp;L&amp;8Report Periods Ended 1/1/24 through 12/31/24&amp;C&amp;"Arial,Bold"HCAI LTC Annual Financial Data Profile
&amp;"Arial,Regular"(excludes CLHFs, SNF based Hospices, and State)&amp;"Arial,Bold"
&amp;R&amp;8September 2025</oddHeader>
    <oddFooter>&amp;L&amp;8Source:  HCAI LTC Annual Disclosure Reports</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01B88-3B84-4702-A089-9A7A4A486477}">
  <sheetPr codeName="Sheet4">
    <pageSetUpPr fitToPage="1"/>
  </sheetPr>
  <dimension ref="A32:D42"/>
  <sheetViews>
    <sheetView showGridLines="0" topLeftCell="A8" zoomScaleNormal="100" workbookViewId="0">
      <selection activeCell="C36" sqref="C36"/>
    </sheetView>
  </sheetViews>
  <sheetFormatPr defaultRowHeight="13.2" x14ac:dyDescent="0.25"/>
  <cols>
    <col min="2" max="2" width="12.109375" customWidth="1"/>
    <col min="3" max="3" width="33.6640625" customWidth="1"/>
    <col min="11" max="11" width="11.109375" customWidth="1"/>
  </cols>
  <sheetData>
    <row r="32" ht="13.8" thickBot="1" x14ac:dyDescent="0.3"/>
    <row r="33" spans="1:4" x14ac:dyDescent="0.25">
      <c r="A33" s="7" t="s">
        <v>505</v>
      </c>
      <c r="B33" s="8"/>
      <c r="C33" s="8"/>
      <c r="D33" s="24"/>
    </row>
    <row r="34" spans="1:4" x14ac:dyDescent="0.25">
      <c r="A34" s="11" t="s">
        <v>20</v>
      </c>
      <c r="B34" s="10"/>
      <c r="C34" s="10">
        <f>Profile!B$2</f>
        <v>1076</v>
      </c>
      <c r="D34" s="24"/>
    </row>
    <row r="35" spans="1:4" x14ac:dyDescent="0.25">
      <c r="A35" s="11" t="s">
        <v>21</v>
      </c>
      <c r="B35" s="12"/>
      <c r="C35" s="10" t="str">
        <f>Profile!B$3</f>
        <v>(All)</v>
      </c>
      <c r="D35" s="24"/>
    </row>
    <row r="36" spans="1:4" x14ac:dyDescent="0.25">
      <c r="A36" s="11" t="s">
        <v>507</v>
      </c>
      <c r="B36" s="10"/>
      <c r="C36" s="10" t="str">
        <f>Profile!B$4</f>
        <v>(All)</v>
      </c>
      <c r="D36" s="24"/>
    </row>
    <row r="37" spans="1:4" x14ac:dyDescent="0.25">
      <c r="A37" s="11" t="s">
        <v>46</v>
      </c>
      <c r="B37" s="10"/>
      <c r="C37" s="10" t="str">
        <f>Profile!B$5</f>
        <v>(All)</v>
      </c>
      <c r="D37" s="24"/>
    </row>
    <row r="38" spans="1:4" x14ac:dyDescent="0.25">
      <c r="A38" s="11" t="s">
        <v>510</v>
      </c>
      <c r="B38" s="10"/>
      <c r="C38" s="10" t="str">
        <f>Profile!B$6</f>
        <v>(All)</v>
      </c>
      <c r="D38" s="24"/>
    </row>
    <row r="39" spans="1:4" x14ac:dyDescent="0.25">
      <c r="A39" s="11" t="s">
        <v>22</v>
      </c>
      <c r="B39" s="10"/>
      <c r="C39" s="10" t="str">
        <f>Profile!B$7</f>
        <v>(All)</v>
      </c>
      <c r="D39" s="24"/>
    </row>
    <row r="40" spans="1:4" x14ac:dyDescent="0.25">
      <c r="A40" s="11" t="s">
        <v>509</v>
      </c>
      <c r="B40" s="10"/>
      <c r="C40" s="10" t="str">
        <f>Profile!B$8</f>
        <v>(All)</v>
      </c>
      <c r="D40" s="24"/>
    </row>
    <row r="41" spans="1:4" x14ac:dyDescent="0.25">
      <c r="A41" s="11" t="s">
        <v>511</v>
      </c>
      <c r="B41" s="10"/>
      <c r="C41" s="10" t="str">
        <f>Profile!B$9</f>
        <v>(All)</v>
      </c>
      <c r="D41" s="24"/>
    </row>
    <row r="42" spans="1:4" ht="13.8" thickBot="1" x14ac:dyDescent="0.3">
      <c r="A42" s="13" t="s">
        <v>443</v>
      </c>
      <c r="B42" s="14"/>
      <c r="C42" s="14">
        <f>Profile!B$10</f>
        <v>0</v>
      </c>
      <c r="D42" s="24"/>
    </row>
  </sheetData>
  <phoneticPr fontId="0" type="noConversion"/>
  <printOptions horizontalCentered="1"/>
  <pageMargins left="0" right="0" top="0.5" bottom="0.5" header="0.25" footer="0.25"/>
  <pageSetup scale="98" fitToHeight="0" orientation="landscape" horizontalDpi="300" verticalDpi="300" r:id="rId1"/>
  <headerFooter alignWithMargins="0">
    <oddFooter>&amp;RSource:  HCAI LTC Annual Financial Disclosure Report
 (Report Periods Ending 1/1/24 - 12/31/24)
September 2025 (Submitted Data)</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C34A7-2FFF-4525-B5C3-07F4BEE81973}">
  <sheetPr codeName="Sheet5">
    <pageSetUpPr fitToPage="1"/>
  </sheetPr>
  <dimension ref="A32:C42"/>
  <sheetViews>
    <sheetView showGridLines="0" zoomScaleNormal="100" workbookViewId="0">
      <selection activeCell="C34" sqref="C34"/>
    </sheetView>
  </sheetViews>
  <sheetFormatPr defaultRowHeight="13.2" x14ac:dyDescent="0.25"/>
  <cols>
    <col min="3" max="3" width="29.44140625" customWidth="1"/>
    <col min="11" max="11" width="11.88671875" customWidth="1"/>
  </cols>
  <sheetData>
    <row r="32" ht="13.8" thickBot="1" x14ac:dyDescent="0.3"/>
    <row r="33" spans="1:3" x14ac:dyDescent="0.25">
      <c r="A33" s="7" t="s">
        <v>505</v>
      </c>
      <c r="B33" s="8"/>
      <c r="C33" s="9"/>
    </row>
    <row r="34" spans="1:3" x14ac:dyDescent="0.25">
      <c r="A34" s="11" t="s">
        <v>20</v>
      </c>
      <c r="B34" s="10"/>
      <c r="C34" s="23">
        <f>Profile!B$2</f>
        <v>1076</v>
      </c>
    </row>
    <row r="35" spans="1:3" x14ac:dyDescent="0.25">
      <c r="A35" s="11" t="s">
        <v>21</v>
      </c>
      <c r="B35" s="12"/>
      <c r="C35" s="23" t="str">
        <f>Profile!B$3</f>
        <v>(All)</v>
      </c>
    </row>
    <row r="36" spans="1:3" x14ac:dyDescent="0.25">
      <c r="A36" s="11" t="s">
        <v>507</v>
      </c>
      <c r="B36" s="10"/>
      <c r="C36" s="23" t="str">
        <f>Profile!B$4</f>
        <v>(All)</v>
      </c>
    </row>
    <row r="37" spans="1:3" x14ac:dyDescent="0.25">
      <c r="A37" s="11" t="s">
        <v>46</v>
      </c>
      <c r="B37" s="10"/>
      <c r="C37" s="23" t="str">
        <f>Profile!B$5</f>
        <v>(All)</v>
      </c>
    </row>
    <row r="38" spans="1:3" x14ac:dyDescent="0.25">
      <c r="A38" s="11" t="s">
        <v>510</v>
      </c>
      <c r="B38" s="10"/>
      <c r="C38" s="23" t="str">
        <f>Profile!B$6</f>
        <v>(All)</v>
      </c>
    </row>
    <row r="39" spans="1:3" x14ac:dyDescent="0.25">
      <c r="A39" s="11" t="s">
        <v>22</v>
      </c>
      <c r="B39" s="10"/>
      <c r="C39" s="23" t="str">
        <f>Profile!B$7</f>
        <v>(All)</v>
      </c>
    </row>
    <row r="40" spans="1:3" x14ac:dyDescent="0.25">
      <c r="A40" s="11" t="s">
        <v>509</v>
      </c>
      <c r="B40" s="10"/>
      <c r="C40" s="23" t="str">
        <f>Profile!B$8</f>
        <v>(All)</v>
      </c>
    </row>
    <row r="41" spans="1:3" x14ac:dyDescent="0.25">
      <c r="A41" s="11" t="s">
        <v>511</v>
      </c>
      <c r="B41" s="10"/>
      <c r="C41" s="23" t="str">
        <f>Profile!B$9</f>
        <v>(All)</v>
      </c>
    </row>
    <row r="42" spans="1:3" ht="13.8" thickBot="1" x14ac:dyDescent="0.3">
      <c r="A42" s="13" t="s">
        <v>443</v>
      </c>
      <c r="B42" s="14"/>
      <c r="C42" s="31">
        <f>Profile!B$10</f>
        <v>0</v>
      </c>
    </row>
  </sheetData>
  <phoneticPr fontId="0" type="noConversion"/>
  <printOptions horizontalCentered="1"/>
  <pageMargins left="0" right="0" top="0.5" bottom="0.5" header="0.25" footer="0.25"/>
  <pageSetup fitToHeight="0" orientation="landscape" horizontalDpi="300" verticalDpi="300" r:id="rId1"/>
  <headerFooter alignWithMargins="0">
    <oddFooter>&amp;RSource:  HCAI LTC Annual Financial Disclosure Report
 (Report Periods Ending 1/1/24 - 12/31/24)
September 2025 (Submitted Data)</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6002C-71C8-4D41-A133-EC20A892C7DD}">
  <sheetPr codeName="Sheet6">
    <pageSetUpPr fitToPage="1"/>
  </sheetPr>
  <dimension ref="A32:C42"/>
  <sheetViews>
    <sheetView showGridLines="0" zoomScaleNormal="100" workbookViewId="0">
      <selection activeCell="C34" sqref="C34"/>
    </sheetView>
  </sheetViews>
  <sheetFormatPr defaultRowHeight="13.2" x14ac:dyDescent="0.25"/>
  <cols>
    <col min="2" max="2" width="9.88671875" customWidth="1"/>
    <col min="3" max="3" width="27.6640625" customWidth="1"/>
  </cols>
  <sheetData>
    <row r="32" ht="13.8" thickBot="1" x14ac:dyDescent="0.3"/>
    <row r="33" spans="1:3" x14ac:dyDescent="0.25">
      <c r="A33" s="7" t="s">
        <v>505</v>
      </c>
      <c r="B33" s="8"/>
      <c r="C33" s="9"/>
    </row>
    <row r="34" spans="1:3" x14ac:dyDescent="0.25">
      <c r="A34" s="11" t="s">
        <v>20</v>
      </c>
      <c r="B34" s="10"/>
      <c r="C34" s="23">
        <f>Profile!B$2</f>
        <v>1076</v>
      </c>
    </row>
    <row r="35" spans="1:3" x14ac:dyDescent="0.25">
      <c r="A35" s="11" t="s">
        <v>21</v>
      </c>
      <c r="B35" s="12"/>
      <c r="C35" s="23" t="str">
        <f>Profile!B$3</f>
        <v>(All)</v>
      </c>
    </row>
    <row r="36" spans="1:3" x14ac:dyDescent="0.25">
      <c r="A36" s="11" t="s">
        <v>507</v>
      </c>
      <c r="B36" s="10"/>
      <c r="C36" s="23" t="str">
        <f>Profile!B$4</f>
        <v>(All)</v>
      </c>
    </row>
    <row r="37" spans="1:3" x14ac:dyDescent="0.25">
      <c r="A37" s="11" t="s">
        <v>46</v>
      </c>
      <c r="B37" s="10"/>
      <c r="C37" s="23" t="str">
        <f>Profile!B$5</f>
        <v>(All)</v>
      </c>
    </row>
    <row r="38" spans="1:3" x14ac:dyDescent="0.25">
      <c r="A38" s="11" t="s">
        <v>510</v>
      </c>
      <c r="B38" s="10"/>
      <c r="C38" s="23" t="str">
        <f>Profile!B$6</f>
        <v>(All)</v>
      </c>
    </row>
    <row r="39" spans="1:3" x14ac:dyDescent="0.25">
      <c r="A39" s="11" t="s">
        <v>22</v>
      </c>
      <c r="B39" s="10"/>
      <c r="C39" s="23" t="str">
        <f>Profile!B$7</f>
        <v>(All)</v>
      </c>
    </row>
    <row r="40" spans="1:3" x14ac:dyDescent="0.25">
      <c r="A40" s="11" t="s">
        <v>509</v>
      </c>
      <c r="B40" s="10"/>
      <c r="C40" s="23" t="str">
        <f>Profile!B$8</f>
        <v>(All)</v>
      </c>
    </row>
    <row r="41" spans="1:3" x14ac:dyDescent="0.25">
      <c r="A41" s="11" t="s">
        <v>511</v>
      </c>
      <c r="B41" s="10"/>
      <c r="C41" s="23" t="str">
        <f>Profile!B$9</f>
        <v>(All)</v>
      </c>
    </row>
    <row r="42" spans="1:3" ht="13.8" thickBot="1" x14ac:dyDescent="0.3">
      <c r="A42" s="13" t="s">
        <v>443</v>
      </c>
      <c r="B42" s="14"/>
      <c r="C42" s="31">
        <f>Profile!B$10</f>
        <v>0</v>
      </c>
    </row>
  </sheetData>
  <phoneticPr fontId="0" type="noConversion"/>
  <printOptions horizontalCentered="1"/>
  <pageMargins left="0" right="0" top="0.5" bottom="0.5" header="0.25" footer="0.25"/>
  <pageSetup scale="81" fitToHeight="0" orientation="landscape" horizontalDpi="300" verticalDpi="300" r:id="rId1"/>
  <headerFooter alignWithMargins="0">
    <oddFooter>&amp;RSource:  HCAI LTC Annual Financial Disclosure Report
 (Report Periods Ending 1/1/24 - 12/31/24)
September 2025 (Submitted Data)</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5834B-C15F-4EEA-8B18-B605D4E8A86E}">
  <sheetPr codeName="Sheet7">
    <pageSetUpPr fitToPage="1"/>
  </sheetPr>
  <dimension ref="A32:C42"/>
  <sheetViews>
    <sheetView showGridLines="0" zoomScaleNormal="100" workbookViewId="0">
      <selection activeCell="C34" sqref="C34"/>
    </sheetView>
  </sheetViews>
  <sheetFormatPr defaultRowHeight="13.2" x14ac:dyDescent="0.25"/>
  <cols>
    <col min="2" max="2" width="10.6640625" customWidth="1"/>
    <col min="3" max="3" width="28.6640625" customWidth="1"/>
    <col min="11" max="11" width="11" customWidth="1"/>
  </cols>
  <sheetData>
    <row r="32" ht="13.8" thickBot="1" x14ac:dyDescent="0.3"/>
    <row r="33" spans="1:3" x14ac:dyDescent="0.25">
      <c r="A33" s="7" t="s">
        <v>505</v>
      </c>
      <c r="B33" s="8"/>
      <c r="C33" s="9"/>
    </row>
    <row r="34" spans="1:3" x14ac:dyDescent="0.25">
      <c r="A34" s="11" t="s">
        <v>20</v>
      </c>
      <c r="B34" s="10"/>
      <c r="C34" s="23">
        <f>Profile!B$2</f>
        <v>1076</v>
      </c>
    </row>
    <row r="35" spans="1:3" x14ac:dyDescent="0.25">
      <c r="A35" s="11" t="s">
        <v>21</v>
      </c>
      <c r="B35" s="12"/>
      <c r="C35" s="23" t="str">
        <f>Profile!B$3</f>
        <v>(All)</v>
      </c>
    </row>
    <row r="36" spans="1:3" x14ac:dyDescent="0.25">
      <c r="A36" s="11" t="s">
        <v>507</v>
      </c>
      <c r="B36" s="10"/>
      <c r="C36" s="23" t="str">
        <f>Profile!B$4</f>
        <v>(All)</v>
      </c>
    </row>
    <row r="37" spans="1:3" x14ac:dyDescent="0.25">
      <c r="A37" s="11" t="s">
        <v>46</v>
      </c>
      <c r="B37" s="10"/>
      <c r="C37" s="23" t="str">
        <f>Profile!B$5</f>
        <v>(All)</v>
      </c>
    </row>
    <row r="38" spans="1:3" x14ac:dyDescent="0.25">
      <c r="A38" s="11" t="s">
        <v>510</v>
      </c>
      <c r="B38" s="10"/>
      <c r="C38" s="23" t="str">
        <f>Profile!B$6</f>
        <v>(All)</v>
      </c>
    </row>
    <row r="39" spans="1:3" x14ac:dyDescent="0.25">
      <c r="A39" s="11" t="s">
        <v>22</v>
      </c>
      <c r="B39" s="10"/>
      <c r="C39" s="23" t="str">
        <f>Profile!B$7</f>
        <v>(All)</v>
      </c>
    </row>
    <row r="40" spans="1:3" x14ac:dyDescent="0.25">
      <c r="A40" s="11" t="s">
        <v>509</v>
      </c>
      <c r="B40" s="10"/>
      <c r="C40" s="23" t="str">
        <f>Profile!B$8</f>
        <v>(All)</v>
      </c>
    </row>
    <row r="41" spans="1:3" x14ac:dyDescent="0.25">
      <c r="A41" s="11" t="s">
        <v>511</v>
      </c>
      <c r="B41" s="10"/>
      <c r="C41" s="23" t="str">
        <f>Profile!B$9</f>
        <v>(All)</v>
      </c>
    </row>
    <row r="42" spans="1:3" ht="13.8" thickBot="1" x14ac:dyDescent="0.3">
      <c r="A42" s="13" t="s">
        <v>443</v>
      </c>
      <c r="B42" s="14"/>
      <c r="C42" s="31">
        <f>Profile!B$10</f>
        <v>0</v>
      </c>
    </row>
  </sheetData>
  <phoneticPr fontId="0" type="noConversion"/>
  <printOptions horizontalCentered="1"/>
  <pageMargins left="0" right="0" top="0.5" bottom="0.5" header="0.25" footer="0.25"/>
  <pageSetup fitToHeight="0" orientation="landscape" horizontalDpi="300" verticalDpi="300" r:id="rId1"/>
  <headerFooter alignWithMargins="0">
    <oddFooter>&amp;RSource:  HCAI LTC Annual Financial Disclosure Report
 (Report Periods Ending 1/1/24 - 12/31/24)
September 2025 (Submitted Data)</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02DDE-710E-407D-BAB9-D72F1C2C5B1E}">
  <sheetPr codeName="Sheet8">
    <pageSetUpPr fitToPage="1"/>
  </sheetPr>
  <dimension ref="A32:C42"/>
  <sheetViews>
    <sheetView showGridLines="0" zoomScaleNormal="100" workbookViewId="0">
      <selection activeCell="C34" sqref="C34"/>
    </sheetView>
  </sheetViews>
  <sheetFormatPr defaultRowHeight="13.2" x14ac:dyDescent="0.25"/>
  <cols>
    <col min="2" max="2" width="10.88671875" customWidth="1"/>
    <col min="3" max="3" width="29.109375" customWidth="1"/>
    <col min="11" max="11" width="10.44140625" customWidth="1"/>
  </cols>
  <sheetData>
    <row r="32" ht="13.8" thickBot="1" x14ac:dyDescent="0.3"/>
    <row r="33" spans="1:3" x14ac:dyDescent="0.25">
      <c r="A33" s="7" t="s">
        <v>505</v>
      </c>
      <c r="B33" s="8"/>
      <c r="C33" s="9"/>
    </row>
    <row r="34" spans="1:3" x14ac:dyDescent="0.25">
      <c r="A34" s="11" t="s">
        <v>20</v>
      </c>
      <c r="B34" s="10"/>
      <c r="C34" s="23">
        <f>Profile!B$2</f>
        <v>1076</v>
      </c>
    </row>
    <row r="35" spans="1:3" x14ac:dyDescent="0.25">
      <c r="A35" s="11" t="s">
        <v>21</v>
      </c>
      <c r="B35" s="12"/>
      <c r="C35" s="23" t="str">
        <f>Profile!B$3</f>
        <v>(All)</v>
      </c>
    </row>
    <row r="36" spans="1:3" x14ac:dyDescent="0.25">
      <c r="A36" s="11" t="s">
        <v>507</v>
      </c>
      <c r="B36" s="10"/>
      <c r="C36" s="23" t="str">
        <f>Profile!B$4</f>
        <v>(All)</v>
      </c>
    </row>
    <row r="37" spans="1:3" x14ac:dyDescent="0.25">
      <c r="A37" s="11" t="s">
        <v>46</v>
      </c>
      <c r="B37" s="10"/>
      <c r="C37" s="23" t="str">
        <f>Profile!B$5</f>
        <v>(All)</v>
      </c>
    </row>
    <row r="38" spans="1:3" x14ac:dyDescent="0.25">
      <c r="A38" s="11" t="s">
        <v>510</v>
      </c>
      <c r="B38" s="10"/>
      <c r="C38" s="23" t="str">
        <f>Profile!B$6</f>
        <v>(All)</v>
      </c>
    </row>
    <row r="39" spans="1:3" x14ac:dyDescent="0.25">
      <c r="A39" s="11" t="s">
        <v>22</v>
      </c>
      <c r="B39" s="10"/>
      <c r="C39" s="23" t="str">
        <f>Profile!B$7</f>
        <v>(All)</v>
      </c>
    </row>
    <row r="40" spans="1:3" x14ac:dyDescent="0.25">
      <c r="A40" s="11" t="s">
        <v>509</v>
      </c>
      <c r="B40" s="10"/>
      <c r="C40" s="23" t="str">
        <f>Profile!B$8</f>
        <v>(All)</v>
      </c>
    </row>
    <row r="41" spans="1:3" x14ac:dyDescent="0.25">
      <c r="A41" s="11" t="s">
        <v>511</v>
      </c>
      <c r="B41" s="10"/>
      <c r="C41" s="23" t="str">
        <f>Profile!B$9</f>
        <v>(All)</v>
      </c>
    </row>
    <row r="42" spans="1:3" ht="13.8" thickBot="1" x14ac:dyDescent="0.3">
      <c r="A42" s="13" t="s">
        <v>443</v>
      </c>
      <c r="B42" s="14"/>
      <c r="C42" s="31">
        <f>Profile!B$10</f>
        <v>0</v>
      </c>
    </row>
  </sheetData>
  <phoneticPr fontId="0" type="noConversion"/>
  <printOptions horizontalCentered="1"/>
  <pageMargins left="0" right="0" top="0.5" bottom="0.5" header="0.25" footer="0.25"/>
  <pageSetup fitToHeight="0" orientation="landscape" horizontalDpi="300" verticalDpi="300" r:id="rId1"/>
  <headerFooter alignWithMargins="0">
    <oddFooter>&amp;RSource:  HCAI LTC Annual Financial Disclosure Report
 (Report Periods Ending 1/1/24 - 12/31/24)
September 2025 (Submitted Data)</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64D23-565B-4285-A6B8-DE50AD07969A}">
  <sheetPr codeName="Sheet10"/>
  <dimension ref="A1:B241"/>
  <sheetViews>
    <sheetView zoomScaleNormal="100" workbookViewId="0"/>
  </sheetViews>
  <sheetFormatPr defaultColWidth="9.109375" defaultRowHeight="13.8" x14ac:dyDescent="0.25"/>
  <cols>
    <col min="1" max="1" width="18.109375" style="29" customWidth="1"/>
    <col min="2" max="2" width="86" style="27" customWidth="1"/>
    <col min="3" max="16384" width="9.109375" style="28"/>
  </cols>
  <sheetData>
    <row r="1" spans="1:2" x14ac:dyDescent="0.25">
      <c r="A1" s="26" t="s">
        <v>6</v>
      </c>
      <c r="B1" s="27" t="s">
        <v>444</v>
      </c>
    </row>
    <row r="3" spans="1:2" ht="27.6" x14ac:dyDescent="0.25">
      <c r="A3" s="26" t="s">
        <v>445</v>
      </c>
      <c r="B3" s="27" t="s">
        <v>275</v>
      </c>
    </row>
    <row r="5" spans="1:2" ht="55.2" x14ac:dyDescent="0.25">
      <c r="A5" s="26" t="s">
        <v>339</v>
      </c>
      <c r="B5" s="27" t="s">
        <v>64</v>
      </c>
    </row>
    <row r="7" spans="1:2" ht="41.4" x14ac:dyDescent="0.25">
      <c r="A7" s="26" t="s">
        <v>30</v>
      </c>
      <c r="B7" s="27" t="s">
        <v>65</v>
      </c>
    </row>
    <row r="9" spans="1:2" ht="69" x14ac:dyDescent="0.25">
      <c r="A9" s="26" t="s">
        <v>276</v>
      </c>
      <c r="B9" s="27" t="s">
        <v>66</v>
      </c>
    </row>
    <row r="11" spans="1:2" ht="41.4" x14ac:dyDescent="0.25">
      <c r="A11" s="26" t="s">
        <v>277</v>
      </c>
      <c r="B11" s="27" t="s">
        <v>155</v>
      </c>
    </row>
    <row r="13" spans="1:2" ht="27.6" x14ac:dyDescent="0.25">
      <c r="B13" s="27" t="s">
        <v>278</v>
      </c>
    </row>
    <row r="15" spans="1:2" ht="27.6" x14ac:dyDescent="0.25">
      <c r="B15" s="27" t="s">
        <v>279</v>
      </c>
    </row>
    <row r="17" spans="1:2" ht="27.6" x14ac:dyDescent="0.25">
      <c r="B17" s="27" t="s">
        <v>280</v>
      </c>
    </row>
    <row r="19" spans="1:2" ht="27.6" x14ac:dyDescent="0.25">
      <c r="B19" s="27" t="s">
        <v>281</v>
      </c>
    </row>
    <row r="21" spans="1:2" ht="27.6" x14ac:dyDescent="0.25">
      <c r="B21" s="27" t="s">
        <v>282</v>
      </c>
    </row>
    <row r="23" spans="1:2" ht="27.6" x14ac:dyDescent="0.25">
      <c r="A23" s="26" t="s">
        <v>397</v>
      </c>
      <c r="B23" s="27" t="s">
        <v>283</v>
      </c>
    </row>
    <row r="24" spans="1:2" x14ac:dyDescent="0.25">
      <c r="A24" s="26"/>
    </row>
    <row r="25" spans="1:2" ht="27.6" x14ac:dyDescent="0.25">
      <c r="A25" s="26" t="s">
        <v>284</v>
      </c>
      <c r="B25" s="27" t="s">
        <v>285</v>
      </c>
    </row>
    <row r="27" spans="1:2" x14ac:dyDescent="0.25">
      <c r="A27" s="26" t="s">
        <v>352</v>
      </c>
      <c r="B27" s="27" t="s">
        <v>286</v>
      </c>
    </row>
    <row r="29" spans="1:2" ht="55.2" x14ac:dyDescent="0.25">
      <c r="A29" s="26" t="s">
        <v>287</v>
      </c>
      <c r="B29" s="27" t="s">
        <v>167</v>
      </c>
    </row>
    <row r="31" spans="1:2" ht="41.4" x14ac:dyDescent="0.25">
      <c r="A31" s="26" t="s">
        <v>288</v>
      </c>
      <c r="B31" s="27" t="s">
        <v>156</v>
      </c>
    </row>
    <row r="33" spans="1:2" ht="41.4" x14ac:dyDescent="0.25">
      <c r="A33" s="26" t="s">
        <v>38</v>
      </c>
      <c r="B33" s="27" t="s">
        <v>168</v>
      </c>
    </row>
    <row r="35" spans="1:2" ht="41.4" x14ac:dyDescent="0.25">
      <c r="A35" s="26" t="s">
        <v>37</v>
      </c>
      <c r="B35" s="27" t="s">
        <v>533</v>
      </c>
    </row>
    <row r="37" spans="1:2" ht="41.4" x14ac:dyDescent="0.25">
      <c r="A37" s="26" t="s">
        <v>534</v>
      </c>
      <c r="B37" s="27" t="s">
        <v>535</v>
      </c>
    </row>
    <row r="39" spans="1:2" ht="41.4" x14ac:dyDescent="0.25">
      <c r="A39" s="26" t="s">
        <v>536</v>
      </c>
      <c r="B39" s="27" t="s">
        <v>537</v>
      </c>
    </row>
    <row r="41" spans="1:2" ht="69" x14ac:dyDescent="0.25">
      <c r="A41" s="26" t="s">
        <v>538</v>
      </c>
      <c r="B41" s="27" t="s">
        <v>157</v>
      </c>
    </row>
    <row r="43" spans="1:2" x14ac:dyDescent="0.25">
      <c r="A43" s="26" t="s">
        <v>539</v>
      </c>
      <c r="B43" s="27" t="s">
        <v>540</v>
      </c>
    </row>
    <row r="45" spans="1:2" ht="27.6" x14ac:dyDescent="0.25">
      <c r="A45" s="26" t="s">
        <v>541</v>
      </c>
      <c r="B45" s="27" t="s">
        <v>540</v>
      </c>
    </row>
    <row r="47" spans="1:2" ht="27.6" x14ac:dyDescent="0.25">
      <c r="A47" s="26" t="s">
        <v>503</v>
      </c>
      <c r="B47" s="27" t="s">
        <v>542</v>
      </c>
    </row>
    <row r="49" spans="1:2" ht="55.2" x14ac:dyDescent="0.25">
      <c r="A49" s="26" t="s">
        <v>543</v>
      </c>
      <c r="B49" s="27" t="s">
        <v>158</v>
      </c>
    </row>
    <row r="51" spans="1:2" ht="55.2" x14ac:dyDescent="0.25">
      <c r="A51" s="26" t="s">
        <v>544</v>
      </c>
      <c r="B51" s="27" t="s">
        <v>159</v>
      </c>
    </row>
    <row r="53" spans="1:2" x14ac:dyDescent="0.25">
      <c r="A53" s="26" t="s">
        <v>545</v>
      </c>
      <c r="B53" s="27" t="s">
        <v>546</v>
      </c>
    </row>
    <row r="55" spans="1:2" ht="55.2" x14ac:dyDescent="0.25">
      <c r="A55" s="26" t="s">
        <v>29</v>
      </c>
      <c r="B55" s="27" t="s">
        <v>160</v>
      </c>
    </row>
    <row r="57" spans="1:2" ht="41.4" x14ac:dyDescent="0.25">
      <c r="A57" s="26" t="s">
        <v>547</v>
      </c>
      <c r="B57" s="27" t="s">
        <v>548</v>
      </c>
    </row>
    <row r="58" spans="1:2" x14ac:dyDescent="0.25">
      <c r="A58" s="26"/>
    </row>
    <row r="59" spans="1:2" x14ac:dyDescent="0.25">
      <c r="A59" s="26" t="s">
        <v>12</v>
      </c>
      <c r="B59" s="27" t="s">
        <v>531</v>
      </c>
    </row>
    <row r="60" spans="1:2" x14ac:dyDescent="0.25">
      <c r="A60" s="26"/>
    </row>
    <row r="61" spans="1:2" ht="27.6" x14ac:dyDescent="0.25">
      <c r="A61" s="26" t="s">
        <v>549</v>
      </c>
      <c r="B61" s="27" t="s">
        <v>169</v>
      </c>
    </row>
    <row r="62" spans="1:2" x14ac:dyDescent="0.25">
      <c r="A62" s="26"/>
    </row>
    <row r="63" spans="1:2" ht="41.4" x14ac:dyDescent="0.25">
      <c r="A63" s="26" t="s">
        <v>273</v>
      </c>
      <c r="B63" s="27" t="s">
        <v>532</v>
      </c>
    </row>
    <row r="64" spans="1:2" x14ac:dyDescent="0.25">
      <c r="A64" s="26"/>
    </row>
    <row r="65" spans="1:2" x14ac:dyDescent="0.25">
      <c r="A65" s="26" t="s">
        <v>21</v>
      </c>
      <c r="B65" s="27" t="s">
        <v>550</v>
      </c>
    </row>
    <row r="67" spans="1:2" x14ac:dyDescent="0.25">
      <c r="A67" s="26" t="s">
        <v>551</v>
      </c>
      <c r="B67" s="27" t="s">
        <v>552</v>
      </c>
    </row>
    <row r="69" spans="1:2" ht="27.6" x14ac:dyDescent="0.25">
      <c r="A69" s="26" t="s">
        <v>553</v>
      </c>
      <c r="B69" s="27" t="s">
        <v>554</v>
      </c>
    </row>
    <row r="71" spans="1:2" ht="27.6" x14ac:dyDescent="0.25">
      <c r="A71" s="26" t="s">
        <v>555</v>
      </c>
      <c r="B71" s="27" t="s">
        <v>556</v>
      </c>
    </row>
    <row r="73" spans="1:2" ht="41.4" x14ac:dyDescent="0.25">
      <c r="A73" s="26" t="s">
        <v>557</v>
      </c>
      <c r="B73" s="27" t="s">
        <v>558</v>
      </c>
    </row>
    <row r="75" spans="1:2" ht="41.4" x14ac:dyDescent="0.25">
      <c r="A75" s="26" t="s">
        <v>559</v>
      </c>
      <c r="B75" s="27" t="s">
        <v>292</v>
      </c>
    </row>
    <row r="77" spans="1:2" ht="27.6" x14ac:dyDescent="0.25">
      <c r="A77" s="26" t="s">
        <v>293</v>
      </c>
      <c r="B77" s="27" t="s">
        <v>294</v>
      </c>
    </row>
    <row r="79" spans="1:2" ht="41.4" x14ac:dyDescent="0.25">
      <c r="A79" s="26" t="s">
        <v>295</v>
      </c>
      <c r="B79" s="27" t="s">
        <v>296</v>
      </c>
    </row>
    <row r="81" spans="1:2" ht="41.4" x14ac:dyDescent="0.25">
      <c r="A81" s="26" t="s">
        <v>297</v>
      </c>
      <c r="B81" s="27" t="s">
        <v>298</v>
      </c>
    </row>
    <row r="83" spans="1:2" ht="55.2" x14ac:dyDescent="0.25">
      <c r="A83" s="26" t="s">
        <v>299</v>
      </c>
      <c r="B83" s="27" t="s">
        <v>161</v>
      </c>
    </row>
    <row r="85" spans="1:2" ht="41.4" x14ac:dyDescent="0.25">
      <c r="A85" s="26" t="s">
        <v>300</v>
      </c>
      <c r="B85" s="27" t="s">
        <v>301</v>
      </c>
    </row>
    <row r="87" spans="1:2" ht="55.2" x14ac:dyDescent="0.25">
      <c r="A87" s="26" t="s">
        <v>302</v>
      </c>
      <c r="B87" s="27" t="s">
        <v>162</v>
      </c>
    </row>
    <row r="89" spans="1:2" x14ac:dyDescent="0.25">
      <c r="A89" s="26" t="s">
        <v>401</v>
      </c>
      <c r="B89" s="27" t="s">
        <v>303</v>
      </c>
    </row>
    <row r="91" spans="1:2" ht="55.2" x14ac:dyDescent="0.25">
      <c r="A91" s="26" t="s">
        <v>345</v>
      </c>
      <c r="B91" s="27" t="s">
        <v>163</v>
      </c>
    </row>
    <row r="93" spans="1:2" x14ac:dyDescent="0.25">
      <c r="A93" s="26" t="s">
        <v>304</v>
      </c>
      <c r="B93" s="27" t="s">
        <v>305</v>
      </c>
    </row>
    <row r="95" spans="1:2" ht="41.4" x14ac:dyDescent="0.25">
      <c r="A95" s="26" t="s">
        <v>306</v>
      </c>
      <c r="B95" s="27" t="s">
        <v>307</v>
      </c>
    </row>
    <row r="96" spans="1:2" x14ac:dyDescent="0.25">
      <c r="A96" s="26"/>
    </row>
    <row r="97" spans="1:2" ht="27.6" x14ac:dyDescent="0.25">
      <c r="A97" s="26" t="s">
        <v>308</v>
      </c>
      <c r="B97" s="27" t="s">
        <v>309</v>
      </c>
    </row>
    <row r="98" spans="1:2" x14ac:dyDescent="0.25">
      <c r="A98" s="26"/>
    </row>
    <row r="99" spans="1:2" ht="27.6" x14ac:dyDescent="0.25">
      <c r="A99" s="26" t="s">
        <v>274</v>
      </c>
      <c r="B99" s="27" t="s">
        <v>48</v>
      </c>
    </row>
    <row r="100" spans="1:2" x14ac:dyDescent="0.25">
      <c r="A100" s="26"/>
    </row>
    <row r="101" spans="1:2" ht="41.4" x14ac:dyDescent="0.25">
      <c r="A101" s="26" t="s">
        <v>310</v>
      </c>
      <c r="B101" s="27" t="s">
        <v>311</v>
      </c>
    </row>
    <row r="103" spans="1:2" ht="27.6" x14ac:dyDescent="0.25">
      <c r="A103" s="26" t="s">
        <v>312</v>
      </c>
      <c r="B103" s="27" t="s">
        <v>313</v>
      </c>
    </row>
    <row r="105" spans="1:2" ht="41.4" x14ac:dyDescent="0.25">
      <c r="A105" s="26" t="s">
        <v>438</v>
      </c>
      <c r="B105" s="27" t="s">
        <v>439</v>
      </c>
    </row>
    <row r="107" spans="1:2" ht="41.4" x14ac:dyDescent="0.25">
      <c r="A107" s="26" t="s">
        <v>440</v>
      </c>
      <c r="B107" s="27" t="s">
        <v>441</v>
      </c>
    </row>
    <row r="109" spans="1:2" ht="27.6" x14ac:dyDescent="0.25">
      <c r="A109" s="26" t="s">
        <v>518</v>
      </c>
      <c r="B109" s="27" t="s">
        <v>519</v>
      </c>
    </row>
    <row r="111" spans="1:2" ht="27.6" x14ac:dyDescent="0.25">
      <c r="A111" s="26" t="s">
        <v>520</v>
      </c>
      <c r="B111" s="27" t="s">
        <v>72</v>
      </c>
    </row>
    <row r="113" spans="1:2" ht="27.6" x14ac:dyDescent="0.25">
      <c r="A113" s="26" t="s">
        <v>73</v>
      </c>
      <c r="B113" s="27" t="s">
        <v>74</v>
      </c>
    </row>
    <row r="115" spans="1:2" ht="27.6" x14ac:dyDescent="0.25">
      <c r="A115" s="26" t="s">
        <v>75</v>
      </c>
      <c r="B115" s="27" t="s">
        <v>76</v>
      </c>
    </row>
    <row r="117" spans="1:2" ht="27.6" x14ac:dyDescent="0.25">
      <c r="B117" s="27" t="s">
        <v>77</v>
      </c>
    </row>
    <row r="119" spans="1:2" ht="55.2" x14ac:dyDescent="0.25">
      <c r="B119" s="27" t="s">
        <v>150</v>
      </c>
    </row>
    <row r="121" spans="1:2" ht="55.2" x14ac:dyDescent="0.25">
      <c r="B121" s="27" t="s">
        <v>151</v>
      </c>
    </row>
    <row r="123" spans="1:2" x14ac:dyDescent="0.25">
      <c r="B123" s="27" t="s">
        <v>78</v>
      </c>
    </row>
    <row r="125" spans="1:2" ht="69" x14ac:dyDescent="0.25">
      <c r="A125" s="26" t="s">
        <v>22</v>
      </c>
      <c r="B125" s="27" t="s">
        <v>177</v>
      </c>
    </row>
    <row r="127" spans="1:2" ht="27.6" x14ac:dyDescent="0.25">
      <c r="A127" s="26" t="s">
        <v>79</v>
      </c>
      <c r="B127" s="27" t="s">
        <v>80</v>
      </c>
    </row>
    <row r="128" spans="1:2" x14ac:dyDescent="0.25">
      <c r="A128" s="26"/>
    </row>
    <row r="129" spans="1:2" ht="27.6" x14ac:dyDescent="0.25">
      <c r="A129" s="26" t="s">
        <v>394</v>
      </c>
      <c r="B129" s="27" t="s">
        <v>540</v>
      </c>
    </row>
    <row r="130" spans="1:2" x14ac:dyDescent="0.25">
      <c r="A130" s="26"/>
    </row>
    <row r="131" spans="1:2" ht="41.4" x14ac:dyDescent="0.25">
      <c r="A131" s="29" t="s">
        <v>562</v>
      </c>
      <c r="B131" s="27" t="s">
        <v>81</v>
      </c>
    </row>
    <row r="133" spans="1:2" ht="55.2" x14ac:dyDescent="0.25">
      <c r="A133" s="26" t="s">
        <v>82</v>
      </c>
      <c r="B133" s="27" t="s">
        <v>152</v>
      </c>
    </row>
    <row r="135" spans="1:2" ht="55.2" x14ac:dyDescent="0.25">
      <c r="A135" s="26" t="s">
        <v>501</v>
      </c>
      <c r="B135" s="27" t="s">
        <v>153</v>
      </c>
    </row>
    <row r="137" spans="1:2" ht="27.6" x14ac:dyDescent="0.25">
      <c r="A137" s="26" t="s">
        <v>83</v>
      </c>
      <c r="B137" s="27" t="s">
        <v>84</v>
      </c>
    </row>
    <row r="139" spans="1:2" ht="41.4" x14ac:dyDescent="0.25">
      <c r="A139" s="26" t="s">
        <v>85</v>
      </c>
      <c r="B139" s="27" t="s">
        <v>154</v>
      </c>
    </row>
    <row r="141" spans="1:2" ht="41.4" x14ac:dyDescent="0.25">
      <c r="A141" s="26" t="s">
        <v>86</v>
      </c>
      <c r="B141" s="27" t="s">
        <v>87</v>
      </c>
    </row>
    <row r="143" spans="1:2" ht="27.6" x14ac:dyDescent="0.25">
      <c r="A143" s="26" t="s">
        <v>398</v>
      </c>
      <c r="B143" s="27" t="s">
        <v>540</v>
      </c>
    </row>
    <row r="145" spans="1:2" ht="41.4" x14ac:dyDescent="0.25">
      <c r="A145" s="26" t="s">
        <v>270</v>
      </c>
      <c r="B145" s="27" t="s">
        <v>330</v>
      </c>
    </row>
    <row r="147" spans="1:2" ht="41.4" x14ac:dyDescent="0.25">
      <c r="A147" s="26" t="s">
        <v>331</v>
      </c>
      <c r="B147" s="27" t="s">
        <v>332</v>
      </c>
    </row>
    <row r="149" spans="1:2" ht="41.4" x14ac:dyDescent="0.25">
      <c r="A149" s="26" t="s">
        <v>333</v>
      </c>
      <c r="B149" s="27" t="s">
        <v>437</v>
      </c>
    </row>
    <row r="151" spans="1:2" x14ac:dyDescent="0.25">
      <c r="A151" s="26" t="s">
        <v>18</v>
      </c>
      <c r="B151" s="27" t="s">
        <v>540</v>
      </c>
    </row>
    <row r="153" spans="1:2" ht="27.6" x14ac:dyDescent="0.25">
      <c r="A153" s="26" t="s">
        <v>334</v>
      </c>
      <c r="B153" s="27" t="s">
        <v>335</v>
      </c>
    </row>
    <row r="155" spans="1:2" ht="41.4" x14ac:dyDescent="0.25">
      <c r="A155" s="26" t="s">
        <v>336</v>
      </c>
      <c r="B155" s="27" t="s">
        <v>314</v>
      </c>
    </row>
    <row r="157" spans="1:2" x14ac:dyDescent="0.25">
      <c r="A157" s="26" t="s">
        <v>315</v>
      </c>
      <c r="B157" s="27" t="s">
        <v>316</v>
      </c>
    </row>
    <row r="159" spans="1:2" ht="41.4" x14ac:dyDescent="0.25">
      <c r="A159" s="26" t="s">
        <v>317</v>
      </c>
      <c r="B159" s="27" t="s">
        <v>318</v>
      </c>
    </row>
    <row r="161" spans="1:2" ht="27.6" x14ac:dyDescent="0.25">
      <c r="A161" s="26" t="s">
        <v>319</v>
      </c>
      <c r="B161" s="27" t="s">
        <v>320</v>
      </c>
    </row>
    <row r="163" spans="1:2" ht="27.6" x14ac:dyDescent="0.25">
      <c r="A163" s="26" t="s">
        <v>321</v>
      </c>
      <c r="B163" s="27" t="s">
        <v>322</v>
      </c>
    </row>
    <row r="165" spans="1:2" x14ac:dyDescent="0.25">
      <c r="A165" s="26" t="s">
        <v>323</v>
      </c>
      <c r="B165" s="27" t="s">
        <v>324</v>
      </c>
    </row>
    <row r="167" spans="1:2" ht="41.4" x14ac:dyDescent="0.25">
      <c r="A167" s="26" t="s">
        <v>325</v>
      </c>
      <c r="B167" s="27" t="s">
        <v>326</v>
      </c>
    </row>
    <row r="169" spans="1:2" ht="41.4" x14ac:dyDescent="0.25">
      <c r="A169" s="26" t="s">
        <v>327</v>
      </c>
      <c r="B169" s="27" t="s">
        <v>328</v>
      </c>
    </row>
    <row r="171" spans="1:2" ht="41.4" x14ac:dyDescent="0.25">
      <c r="A171" s="26" t="s">
        <v>329</v>
      </c>
      <c r="B171" s="27" t="s">
        <v>142</v>
      </c>
    </row>
    <row r="173" spans="1:2" ht="27.6" x14ac:dyDescent="0.25">
      <c r="A173" s="26" t="s">
        <v>143</v>
      </c>
      <c r="B173" s="27" t="s">
        <v>144</v>
      </c>
    </row>
    <row r="175" spans="1:2" ht="27.6" x14ac:dyDescent="0.25">
      <c r="A175" s="26" t="s">
        <v>145</v>
      </c>
      <c r="B175" s="27" t="s">
        <v>146</v>
      </c>
    </row>
    <row r="177" spans="1:2" ht="27.6" x14ac:dyDescent="0.25">
      <c r="A177" s="26" t="s">
        <v>147</v>
      </c>
      <c r="B177" s="27" t="s">
        <v>148</v>
      </c>
    </row>
    <row r="179" spans="1:2" ht="69" x14ac:dyDescent="0.25">
      <c r="B179" s="27" t="s">
        <v>432</v>
      </c>
    </row>
    <row r="181" spans="1:2" ht="55.2" x14ac:dyDescent="0.25">
      <c r="B181" s="27" t="s">
        <v>433</v>
      </c>
    </row>
    <row r="183" spans="1:2" ht="41.4" x14ac:dyDescent="0.25">
      <c r="B183" s="27" t="s">
        <v>560</v>
      </c>
    </row>
    <row r="185" spans="1:2" ht="69" x14ac:dyDescent="0.25">
      <c r="B185" s="27" t="s">
        <v>178</v>
      </c>
    </row>
    <row r="187" spans="1:2" ht="27.6" x14ac:dyDescent="0.25">
      <c r="B187" s="27" t="s">
        <v>179</v>
      </c>
    </row>
    <row r="189" spans="1:2" ht="41.4" x14ac:dyDescent="0.25">
      <c r="B189" s="27" t="s">
        <v>180</v>
      </c>
    </row>
    <row r="191" spans="1:2" ht="55.2" x14ac:dyDescent="0.25">
      <c r="B191" s="27" t="s">
        <v>0</v>
      </c>
    </row>
    <row r="193" spans="1:2" ht="41.4" x14ac:dyDescent="0.25">
      <c r="B193" s="27" t="s">
        <v>271</v>
      </c>
    </row>
    <row r="196" spans="1:2" ht="41.4" x14ac:dyDescent="0.25">
      <c r="A196" s="26" t="s">
        <v>149</v>
      </c>
      <c r="B196" s="27" t="s">
        <v>434</v>
      </c>
    </row>
    <row r="198" spans="1:2" ht="55.2" x14ac:dyDescent="0.25">
      <c r="A198" s="26" t="s">
        <v>1</v>
      </c>
      <c r="B198" s="27" t="s">
        <v>272</v>
      </c>
    </row>
    <row r="200" spans="1:2" x14ac:dyDescent="0.25">
      <c r="A200" s="26" t="s">
        <v>2</v>
      </c>
      <c r="B200" s="27" t="s">
        <v>444</v>
      </c>
    </row>
    <row r="202" spans="1:2" ht="69" x14ac:dyDescent="0.25">
      <c r="A202" s="26" t="s">
        <v>3</v>
      </c>
      <c r="B202" s="27" t="s">
        <v>435</v>
      </c>
    </row>
    <row r="204" spans="1:2" ht="27.6" x14ac:dyDescent="0.25">
      <c r="A204" s="26" t="s">
        <v>561</v>
      </c>
      <c r="B204" s="27" t="s">
        <v>4</v>
      </c>
    </row>
    <row r="206" spans="1:2" ht="27.6" x14ac:dyDescent="0.25">
      <c r="A206" s="26" t="s">
        <v>5</v>
      </c>
      <c r="B206" s="27" t="s">
        <v>524</v>
      </c>
    </row>
    <row r="208" spans="1:2" ht="27.6" x14ac:dyDescent="0.25">
      <c r="A208" s="26" t="s">
        <v>525</v>
      </c>
      <c r="B208" s="27" t="s">
        <v>526</v>
      </c>
    </row>
    <row r="210" spans="1:2" ht="69" x14ac:dyDescent="0.25">
      <c r="A210" s="26" t="s">
        <v>527</v>
      </c>
      <c r="B210" s="27" t="s">
        <v>436</v>
      </c>
    </row>
    <row r="212" spans="1:2" ht="96.6" x14ac:dyDescent="0.25">
      <c r="A212" s="26" t="s">
        <v>528</v>
      </c>
      <c r="B212" s="27" t="s">
        <v>268</v>
      </c>
    </row>
    <row r="214" spans="1:2" ht="55.2" x14ac:dyDescent="0.25">
      <c r="A214" s="26" t="s">
        <v>337</v>
      </c>
      <c r="B214" s="27" t="s">
        <v>269</v>
      </c>
    </row>
    <row r="216" spans="1:2" ht="55.2" x14ac:dyDescent="0.25">
      <c r="A216" s="26" t="s">
        <v>529</v>
      </c>
      <c r="B216" s="27" t="s">
        <v>530</v>
      </c>
    </row>
    <row r="218" spans="1:2" ht="27.6" x14ac:dyDescent="0.25">
      <c r="A218" s="26" t="s">
        <v>393</v>
      </c>
      <c r="B218" s="27" t="s">
        <v>294</v>
      </c>
    </row>
    <row r="220" spans="1:2" ht="41.4" x14ac:dyDescent="0.25">
      <c r="A220" s="26" t="s">
        <v>25</v>
      </c>
      <c r="B220" s="27" t="s">
        <v>47</v>
      </c>
    </row>
    <row r="222" spans="1:2" ht="124.2" x14ac:dyDescent="0.25">
      <c r="A222" s="26" t="s">
        <v>49</v>
      </c>
      <c r="B222" s="27" t="s">
        <v>165</v>
      </c>
    </row>
    <row r="224" spans="1:2" ht="27.6" x14ac:dyDescent="0.25">
      <c r="A224" s="26" t="s">
        <v>396</v>
      </c>
      <c r="B224" s="27" t="s">
        <v>540</v>
      </c>
    </row>
    <row r="226" spans="1:2" ht="55.2" x14ac:dyDescent="0.25">
      <c r="A226" s="26" t="s">
        <v>290</v>
      </c>
      <c r="B226" s="27" t="s">
        <v>166</v>
      </c>
    </row>
    <row r="228" spans="1:2" x14ac:dyDescent="0.25">
      <c r="A228" s="26" t="s">
        <v>50</v>
      </c>
      <c r="B228" s="27" t="s">
        <v>51</v>
      </c>
    </row>
    <row r="230" spans="1:2" x14ac:dyDescent="0.25">
      <c r="B230" s="27" t="s">
        <v>52</v>
      </c>
    </row>
    <row r="231" spans="1:2" x14ac:dyDescent="0.25">
      <c r="B231" s="27" t="s">
        <v>53</v>
      </c>
    </row>
    <row r="232" spans="1:2" x14ac:dyDescent="0.25">
      <c r="B232" s="27" t="s">
        <v>54</v>
      </c>
    </row>
    <row r="233" spans="1:2" x14ac:dyDescent="0.25">
      <c r="B233" s="27" t="s">
        <v>55</v>
      </c>
    </row>
    <row r="234" spans="1:2" x14ac:dyDescent="0.25">
      <c r="B234" s="27" t="s">
        <v>56</v>
      </c>
    </row>
    <row r="235" spans="1:2" x14ac:dyDescent="0.25">
      <c r="B235" s="27" t="s">
        <v>57</v>
      </c>
    </row>
    <row r="236" spans="1:2" x14ac:dyDescent="0.25">
      <c r="B236" s="27" t="s">
        <v>58</v>
      </c>
    </row>
    <row r="237" spans="1:2" x14ac:dyDescent="0.25">
      <c r="B237" s="27" t="s">
        <v>59</v>
      </c>
    </row>
    <row r="238" spans="1:2" x14ac:dyDescent="0.25">
      <c r="B238" s="27" t="s">
        <v>60</v>
      </c>
    </row>
    <row r="239" spans="1:2" x14ac:dyDescent="0.25">
      <c r="B239" s="27" t="s">
        <v>61</v>
      </c>
    </row>
    <row r="241" spans="1:2" ht="27.6" x14ac:dyDescent="0.25">
      <c r="A241" s="26" t="s">
        <v>62</v>
      </c>
      <c r="B241" s="27" t="s">
        <v>63</v>
      </c>
    </row>
  </sheetData>
  <phoneticPr fontId="0" type="noConversion"/>
  <pageMargins left="0.25" right="0.25" top="1" bottom="0.75" header="0.5" footer="0.5"/>
  <pageSetup orientation="portrait" r:id="rId1"/>
  <headerFooter alignWithMargins="0">
    <oddHeader>&amp;C&amp;"Arial,Bold"&amp;12OSHPD LTC Annual Financial Data Glossary</oddHeader>
    <oddFooter>&amp;R&amp;9Page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88B9B-4A96-490E-8DAC-A94DB61FCA33}">
  <sheetPr codeName="Sheet9">
    <pageSetUpPr fitToPage="1"/>
  </sheetPr>
  <dimension ref="A1:J19"/>
  <sheetViews>
    <sheetView workbookViewId="0">
      <selection activeCell="C10" sqref="C10"/>
    </sheetView>
  </sheetViews>
  <sheetFormatPr defaultRowHeight="13.2" x14ac:dyDescent="0.25"/>
  <cols>
    <col min="1" max="1" width="33.88671875" bestFit="1" customWidth="1"/>
    <col min="2" max="2" width="19.33203125" bestFit="1" customWidth="1"/>
    <col min="3" max="3" width="20.21875" bestFit="1" customWidth="1"/>
    <col min="4" max="4" width="22.6640625" bestFit="1" customWidth="1"/>
    <col min="5" max="5" width="14.21875" bestFit="1" customWidth="1"/>
    <col min="6" max="6" width="16.6640625" bestFit="1" customWidth="1"/>
    <col min="7" max="7" width="13.88671875" bestFit="1" customWidth="1"/>
    <col min="8" max="8" width="19.88671875" customWidth="1"/>
    <col min="9" max="9" width="17.5546875" bestFit="1" customWidth="1"/>
    <col min="10" max="10" width="21.77734375" customWidth="1"/>
  </cols>
  <sheetData>
    <row r="1" spans="1:10" x14ac:dyDescent="0.25">
      <c r="B1" t="s">
        <v>7696</v>
      </c>
      <c r="C1" t="s">
        <v>7697</v>
      </c>
      <c r="D1" t="s">
        <v>7698</v>
      </c>
      <c r="E1" t="s">
        <v>7699</v>
      </c>
      <c r="F1" t="s">
        <v>7694</v>
      </c>
      <c r="G1" t="s">
        <v>7695</v>
      </c>
      <c r="H1" t="s">
        <v>561</v>
      </c>
      <c r="I1" t="s">
        <v>502</v>
      </c>
      <c r="J1" t="s">
        <v>115</v>
      </c>
    </row>
    <row r="2" spans="1:10" x14ac:dyDescent="0.25">
      <c r="A2" t="s">
        <v>34</v>
      </c>
      <c r="B2" s="21">
        <f>Profile!B23</f>
        <v>5656431</v>
      </c>
      <c r="C2" s="21">
        <f>Profile!B25</f>
        <v>2216758</v>
      </c>
      <c r="D2" s="21">
        <f>Profile!B27</f>
        <v>3266548</v>
      </c>
      <c r="E2" s="21">
        <f>Profile!B29</f>
        <v>19260667</v>
      </c>
      <c r="F2" s="21">
        <f>Profile!B31</f>
        <v>370809</v>
      </c>
      <c r="G2" s="21">
        <f>Profile!B33</f>
        <v>904327</v>
      </c>
      <c r="H2" s="111">
        <f>Profile!B35</f>
        <v>774017</v>
      </c>
      <c r="I2" s="111">
        <f>Profile!B37</f>
        <v>2127407</v>
      </c>
      <c r="J2" s="111">
        <f>Profile!B39</f>
        <v>34576964</v>
      </c>
    </row>
    <row r="3" spans="1:10" x14ac:dyDescent="0.25">
      <c r="B3" s="21"/>
      <c r="C3" s="21"/>
      <c r="D3" s="21"/>
      <c r="E3" s="21"/>
      <c r="F3" s="21"/>
      <c r="G3" s="21"/>
    </row>
    <row r="4" spans="1:10" x14ac:dyDescent="0.25">
      <c r="B4" t="s">
        <v>7696</v>
      </c>
      <c r="C4" t="s">
        <v>7697</v>
      </c>
      <c r="D4" t="s">
        <v>7698</v>
      </c>
      <c r="E4" t="s">
        <v>7699</v>
      </c>
      <c r="F4" t="s">
        <v>7694</v>
      </c>
      <c r="G4" t="s">
        <v>7695</v>
      </c>
      <c r="H4" t="s">
        <v>561</v>
      </c>
      <c r="I4" t="s">
        <v>502</v>
      </c>
      <c r="J4" t="s">
        <v>115</v>
      </c>
    </row>
    <row r="5" spans="1:10" x14ac:dyDescent="0.25">
      <c r="A5" t="s">
        <v>563</v>
      </c>
      <c r="B5" s="25">
        <f>Profile!C23+Profile!E23+Profile!F23</f>
        <v>6444528441</v>
      </c>
      <c r="C5" s="25">
        <f>Profile!C25+Profile!E25+Profile!F25</f>
        <v>2238608230</v>
      </c>
      <c r="D5" s="25">
        <f>Profile!C27+Profile!E27+Profile!F27</f>
        <v>1436382323</v>
      </c>
      <c r="E5" s="25">
        <f>Profile!C29+Profile!E29+Profile!F29</f>
        <v>8163547792</v>
      </c>
      <c r="F5" s="25">
        <f>Profile!C31+Profile!E31+Profile!F31</f>
        <v>354959168</v>
      </c>
      <c r="G5" s="25">
        <f>Profile!C33+Profile!E33+Profile!F33</f>
        <v>751064085</v>
      </c>
      <c r="H5" s="25">
        <f>Profile!C35+Profile!E35+Profile!F35</f>
        <v>354492315</v>
      </c>
      <c r="I5" s="25">
        <f>Profile!C37+Profile!E37+Profile!F37</f>
        <v>905608802</v>
      </c>
      <c r="J5" s="25">
        <f>Profile!C39+Profile!E39+Profile!F39</f>
        <v>20128668648</v>
      </c>
    </row>
    <row r="6" spans="1:10" x14ac:dyDescent="0.25">
      <c r="A6" t="s">
        <v>564</v>
      </c>
      <c r="B6" s="25">
        <f>B5-Profile!H43</f>
        <v>5733642143</v>
      </c>
      <c r="C6" s="25">
        <f>C5-Profile!H44</f>
        <v>1405098118</v>
      </c>
      <c r="D6" s="25">
        <f>D5-Profile!H45</f>
        <v>1250046945</v>
      </c>
      <c r="E6" s="25">
        <f>E5-Profile!H46</f>
        <v>6269696385</v>
      </c>
      <c r="F6" s="25">
        <f>F5-Profile!H47</f>
        <v>235137937</v>
      </c>
      <c r="G6" s="25">
        <f>G5-Profile!H48</f>
        <v>539006683</v>
      </c>
      <c r="H6" s="25">
        <f>H5-Profile!H50-Profile!H51-Profile!H52</f>
        <v>345639724</v>
      </c>
      <c r="I6" s="25">
        <f>I5-Profile!H49</f>
        <v>843005405</v>
      </c>
      <c r="J6" s="25">
        <f>J5-Profile!H53</f>
        <v>16100750832</v>
      </c>
    </row>
    <row r="8" spans="1:10" x14ac:dyDescent="0.25">
      <c r="B8" s="21"/>
      <c r="C8" s="21"/>
      <c r="D8" s="21"/>
      <c r="E8" s="21"/>
      <c r="F8" s="21"/>
      <c r="G8" s="21"/>
    </row>
    <row r="9" spans="1:10" x14ac:dyDescent="0.25">
      <c r="B9" t="s">
        <v>7696</v>
      </c>
      <c r="C9" t="s">
        <v>7697</v>
      </c>
      <c r="D9" t="s">
        <v>7698</v>
      </c>
      <c r="E9" t="s">
        <v>7699</v>
      </c>
      <c r="F9" t="s">
        <v>7694</v>
      </c>
      <c r="G9" t="s">
        <v>7695</v>
      </c>
      <c r="H9" t="s">
        <v>561</v>
      </c>
      <c r="I9" t="s">
        <v>502</v>
      </c>
      <c r="J9" t="s">
        <v>115</v>
      </c>
    </row>
    <row r="10" spans="1:10" x14ac:dyDescent="0.25">
      <c r="A10" t="s">
        <v>342</v>
      </c>
      <c r="B10" s="22">
        <f>Profile!D23</f>
        <v>606.81720363953877</v>
      </c>
      <c r="C10" s="22">
        <f>Profile!D25</f>
        <v>660.31616216113798</v>
      </c>
      <c r="D10" s="22">
        <f>Profile!D27</f>
        <v>411.96416982086288</v>
      </c>
      <c r="E10" s="22">
        <f>Profile!D29</f>
        <v>402.24337069946745</v>
      </c>
      <c r="F10" s="22">
        <f>Profile!D31</f>
        <v>511.06012799042094</v>
      </c>
      <c r="G10" s="22">
        <f>Profile!D33</f>
        <v>466.84982865711186</v>
      </c>
      <c r="H10" s="22">
        <f>Profile!D35</f>
        <v>424.15406896747749</v>
      </c>
      <c r="I10" s="22">
        <f>Profile!D37</f>
        <v>393.03504924069534</v>
      </c>
      <c r="J10" s="22">
        <f>Profile!D39</f>
        <v>455.95372985898933</v>
      </c>
    </row>
    <row r="12" spans="1:10" x14ac:dyDescent="0.25">
      <c r="B12" t="s">
        <v>565</v>
      </c>
      <c r="C12" t="s">
        <v>566</v>
      </c>
      <c r="D12" t="s">
        <v>337</v>
      </c>
      <c r="E12" t="s">
        <v>339</v>
      </c>
      <c r="F12" t="s">
        <v>340</v>
      </c>
      <c r="G12" t="s">
        <v>338</v>
      </c>
      <c r="H12" t="s">
        <v>115</v>
      </c>
    </row>
    <row r="13" spans="1:10" x14ac:dyDescent="0.25">
      <c r="A13" t="s">
        <v>341</v>
      </c>
      <c r="B13" s="25">
        <f>Profile!B67</f>
        <v>6636105010</v>
      </c>
      <c r="C13" s="25">
        <f>Profile!B79</f>
        <v>1508759905</v>
      </c>
      <c r="D13" s="25">
        <f>Profile!B89-Profile!B88</f>
        <v>2713199909</v>
      </c>
      <c r="E13" s="25">
        <f>Profile!B88</f>
        <v>3589927857</v>
      </c>
      <c r="F13" s="25">
        <f>Profile!B96</f>
        <v>1301429622</v>
      </c>
      <c r="G13" s="25">
        <f>Profile!B100</f>
        <v>277401124</v>
      </c>
      <c r="H13" s="25">
        <f>Profile!B101</f>
        <v>16026823427</v>
      </c>
    </row>
    <row r="15" spans="1:10" x14ac:dyDescent="0.25">
      <c r="B15" t="s">
        <v>343</v>
      </c>
      <c r="C15" t="s">
        <v>104</v>
      </c>
      <c r="D15" t="s">
        <v>337</v>
      </c>
      <c r="E15" t="s">
        <v>339</v>
      </c>
      <c r="F15" t="s">
        <v>344</v>
      </c>
      <c r="G15" t="s">
        <v>115</v>
      </c>
    </row>
    <row r="16" spans="1:10" x14ac:dyDescent="0.25">
      <c r="A16" t="s">
        <v>345</v>
      </c>
      <c r="B16" s="22">
        <f>Profile!G116</f>
        <v>4.1239170391015243</v>
      </c>
      <c r="C16" s="22">
        <f>Profile!G124</f>
        <v>0.272197148367335</v>
      </c>
      <c r="D16" s="22">
        <f>Profile!G134-Profile!G133</f>
        <v>1.6029171329212129</v>
      </c>
      <c r="E16" s="22">
        <f>Profile!G133</f>
        <v>0.52127037527065712</v>
      </c>
      <c r="F16" s="22">
        <f>Profile!G141</f>
        <v>0.18968062088967672</v>
      </c>
      <c r="G16" s="22">
        <f>Profile!G136+Profile!G141</f>
        <v>6.7099823165504064</v>
      </c>
    </row>
    <row r="18" spans="1:9" x14ac:dyDescent="0.25">
      <c r="B18" t="s">
        <v>347</v>
      </c>
      <c r="C18" t="s">
        <v>348</v>
      </c>
      <c r="D18" t="s">
        <v>349</v>
      </c>
      <c r="E18" t="s">
        <v>567</v>
      </c>
      <c r="F18" t="s">
        <v>350</v>
      </c>
      <c r="G18" t="s">
        <v>94</v>
      </c>
      <c r="H18" t="s">
        <v>351</v>
      </c>
      <c r="I18" t="s">
        <v>504</v>
      </c>
    </row>
    <row r="19" spans="1:9" x14ac:dyDescent="0.25">
      <c r="A19" t="s">
        <v>346</v>
      </c>
      <c r="B19" s="21">
        <f>B13/$J2</f>
        <v>191.9227208612069</v>
      </c>
      <c r="C19" s="21">
        <f>C13/J2</f>
        <v>43.634828812616398</v>
      </c>
      <c r="D19" s="21">
        <f t="shared" ref="D19:H19" si="0">D13/$J2</f>
        <v>78.468425076302239</v>
      </c>
      <c r="E19" s="21">
        <f t="shared" si="0"/>
        <v>103.82426453057012</v>
      </c>
      <c r="F19" s="21">
        <f t="shared" si="0"/>
        <v>37.638631951608012</v>
      </c>
      <c r="G19" s="21">
        <f t="shared" si="0"/>
        <v>8.0227148919147435</v>
      </c>
      <c r="H19" s="21">
        <f t="shared" si="0"/>
        <v>463.51158612421841</v>
      </c>
      <c r="I19" s="21">
        <f>J6/J2</f>
        <v>465.6496398006488</v>
      </c>
    </row>
  </sheetData>
  <phoneticPr fontId="0" type="noConversion"/>
  <pageMargins left="0.5" right="0.5" top="0.75" bottom="0.5" header="0.5" footer="0.5"/>
  <pageSetup scale="70" orientation="landscape" r:id="rId1"/>
  <headerFooter alignWithMargins="0">
    <oddFooter>&amp;RSource:  OSHPD LTC Annual Financial Disclosure Report
 (Report Periods Ending 1/1/16 - 12/31/16)
October 2017</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DD4DC-C18C-47F8-9F2A-F1CAA4C203AF}">
  <sheetPr codeName="Sheet3"/>
  <dimension ref="A1:LH1102"/>
  <sheetViews>
    <sheetView zoomScaleNormal="100" workbookViewId="0"/>
  </sheetViews>
  <sheetFormatPr defaultRowHeight="15" customHeight="1" x14ac:dyDescent="0.25"/>
  <cols>
    <col min="1" max="1" width="14.33203125" bestFit="1" customWidth="1"/>
    <col min="2" max="2" width="62.109375" style="45" customWidth="1"/>
    <col min="3" max="4" width="14.88671875" bestFit="1" customWidth="1"/>
    <col min="5" max="5" width="12" bestFit="1" customWidth="1"/>
    <col min="6" max="6" width="13.5546875" bestFit="1" customWidth="1"/>
    <col min="7" max="7" width="10.88671875" style="41" bestFit="1" customWidth="1"/>
    <col min="8" max="8" width="20.44140625" style="41" bestFit="1" customWidth="1"/>
    <col min="9" max="9" width="21.6640625" style="41" bestFit="1" customWidth="1"/>
    <col min="10" max="10" width="20.109375" bestFit="1" customWidth="1"/>
    <col min="11" max="11" width="34.44140625" bestFit="1" customWidth="1"/>
    <col min="12" max="12" width="7.33203125" bestFit="1" customWidth="1"/>
    <col min="13" max="13" width="17.88671875" bestFit="1" customWidth="1"/>
    <col min="14" max="14" width="46.6640625" bestFit="1" customWidth="1"/>
    <col min="15" max="15" width="33.33203125" bestFit="1" customWidth="1"/>
    <col min="16" max="16" width="20" bestFit="1" customWidth="1"/>
    <col min="17" max="17" width="16.44140625" bestFit="1" customWidth="1"/>
    <col min="18" max="18" width="34.6640625" bestFit="1" customWidth="1"/>
    <col min="19" max="19" width="11.6640625" bestFit="1" customWidth="1"/>
    <col min="20" max="20" width="67.6640625" bestFit="1" customWidth="1"/>
    <col min="21" max="22" width="12.33203125" bestFit="1" customWidth="1"/>
    <col min="23" max="23" width="12.33203125" customWidth="1"/>
    <col min="24" max="24" width="23.6640625" style="21" bestFit="1" customWidth="1"/>
    <col min="25" max="25" width="13.6640625" bestFit="1" customWidth="1"/>
    <col min="26" max="26" width="11.6640625" bestFit="1" customWidth="1"/>
    <col min="27" max="27" width="10.33203125" bestFit="1" customWidth="1"/>
    <col min="28" max="28" width="10.109375" bestFit="1" customWidth="1"/>
    <col min="29" max="29" width="14.33203125" bestFit="1" customWidth="1"/>
    <col min="30" max="30" width="14" bestFit="1" customWidth="1"/>
    <col min="31" max="31" width="13" bestFit="1" customWidth="1"/>
    <col min="32" max="32" width="12.88671875" bestFit="1" customWidth="1"/>
    <col min="33" max="33" width="12.5546875" bestFit="1" customWidth="1"/>
    <col min="34" max="34" width="45.33203125" bestFit="1" customWidth="1"/>
    <col min="35" max="35" width="11.6640625" bestFit="1" customWidth="1"/>
    <col min="36" max="36" width="10.33203125" bestFit="1" customWidth="1"/>
    <col min="37" max="37" width="11.109375" bestFit="1" customWidth="1"/>
    <col min="38" max="38" width="11" bestFit="1" customWidth="1"/>
    <col min="39" max="39" width="17.33203125" bestFit="1" customWidth="1"/>
    <col min="40" max="40" width="17" bestFit="1" customWidth="1"/>
    <col min="41" max="41" width="11.5546875" bestFit="1" customWidth="1"/>
    <col min="42" max="42" width="16.6640625" bestFit="1" customWidth="1"/>
    <col min="43" max="43" width="17.109375" bestFit="1" customWidth="1"/>
    <col min="44" max="44" width="16.5546875" bestFit="1" customWidth="1"/>
    <col min="45" max="45" width="16.88671875" bestFit="1" customWidth="1"/>
    <col min="46" max="46" width="15.5546875" bestFit="1" customWidth="1"/>
    <col min="47" max="47" width="17.109375" bestFit="1" customWidth="1"/>
    <col min="48" max="48" width="16.88671875" bestFit="1" customWidth="1"/>
    <col min="49" max="49" width="16.6640625" bestFit="1" customWidth="1"/>
    <col min="50" max="50" width="16.88671875" bestFit="1" customWidth="1"/>
    <col min="51" max="51" width="16.5546875" bestFit="1" customWidth="1"/>
    <col min="52" max="52" width="14.109375" bestFit="1" customWidth="1"/>
    <col min="53" max="53" width="15.109375" bestFit="1" customWidth="1"/>
    <col min="54" max="54" width="16.88671875" bestFit="1" customWidth="1"/>
    <col min="55" max="55" width="17.109375" bestFit="1" customWidth="1"/>
    <col min="56" max="56" width="16.88671875" bestFit="1" customWidth="1"/>
    <col min="57" max="57" width="16" bestFit="1" customWidth="1"/>
    <col min="58" max="58" width="15.88671875" bestFit="1" customWidth="1"/>
    <col min="59" max="60" width="15.5546875" bestFit="1" customWidth="1"/>
    <col min="61" max="61" width="14.109375" bestFit="1" customWidth="1"/>
    <col min="62" max="62" width="15.5546875" bestFit="1" customWidth="1"/>
    <col min="63" max="63" width="14.109375" bestFit="1" customWidth="1"/>
    <col min="64" max="64" width="15.6640625" bestFit="1" customWidth="1"/>
    <col min="65" max="65" width="15.5546875" bestFit="1" customWidth="1"/>
    <col min="66" max="66" width="10" bestFit="1" customWidth="1"/>
    <col min="67" max="67" width="15.109375" bestFit="1" customWidth="1"/>
    <col min="68" max="68" width="15.5546875" bestFit="1" customWidth="1"/>
    <col min="69" max="69" width="21.44140625" bestFit="1" customWidth="1"/>
    <col min="70" max="70" width="22.44140625" bestFit="1" customWidth="1"/>
    <col min="71" max="71" width="21.109375" bestFit="1" customWidth="1"/>
    <col min="72" max="72" width="22.109375" bestFit="1" customWidth="1"/>
    <col min="73" max="73" width="20.33203125" bestFit="1" customWidth="1"/>
    <col min="74" max="74" width="21.109375" bestFit="1" customWidth="1"/>
    <col min="75" max="75" width="20.109375" bestFit="1" customWidth="1"/>
    <col min="76" max="76" width="21" bestFit="1" customWidth="1"/>
    <col min="77" max="77" width="19.88671875" bestFit="1" customWidth="1"/>
    <col min="78" max="78" width="20.6640625" bestFit="1" customWidth="1"/>
    <col min="79" max="79" width="16.44140625" bestFit="1" customWidth="1"/>
    <col min="80" max="80" width="15" bestFit="1" customWidth="1"/>
    <col min="81" max="82" width="15.5546875" bestFit="1" customWidth="1"/>
    <col min="83" max="84" width="14.109375" bestFit="1" customWidth="1"/>
    <col min="85" max="85" width="15.5546875" bestFit="1" customWidth="1"/>
    <col min="86" max="86" width="14.109375" bestFit="1" customWidth="1"/>
    <col min="87" max="88" width="15.88671875" bestFit="1" customWidth="1"/>
    <col min="89" max="89" width="16.33203125" bestFit="1" customWidth="1"/>
    <col min="90" max="90" width="15.33203125" bestFit="1" customWidth="1"/>
    <col min="91" max="94" width="15.5546875" bestFit="1" customWidth="1"/>
    <col min="95" max="95" width="15.44140625" bestFit="1" customWidth="1"/>
    <col min="96" max="96" width="15.5546875" bestFit="1" customWidth="1"/>
    <col min="97" max="97" width="14.109375" bestFit="1" customWidth="1"/>
    <col min="98" max="98" width="15.5546875" bestFit="1" customWidth="1"/>
    <col min="99" max="99" width="17" bestFit="1" customWidth="1"/>
    <col min="100" max="100" width="15.5546875" bestFit="1" customWidth="1"/>
    <col min="101" max="103" width="14.109375" bestFit="1" customWidth="1"/>
    <col min="104" max="104" width="16.88671875" bestFit="1" customWidth="1"/>
    <col min="105" max="105" width="16.5546875" bestFit="1" customWidth="1"/>
    <col min="106" max="106" width="11.109375" bestFit="1" customWidth="1"/>
    <col min="107" max="107" width="16.33203125" bestFit="1" customWidth="1"/>
    <col min="108" max="108" width="16.6640625" bestFit="1" customWidth="1"/>
    <col min="109" max="109" width="16" bestFit="1" customWidth="1"/>
    <col min="110" max="110" width="16.109375" bestFit="1" customWidth="1"/>
    <col min="111" max="113" width="14.109375" bestFit="1" customWidth="1"/>
    <col min="114" max="114" width="11.6640625" bestFit="1" customWidth="1"/>
    <col min="115" max="115" width="15.44140625" bestFit="1" customWidth="1"/>
    <col min="116" max="116" width="11.6640625" bestFit="1" customWidth="1"/>
    <col min="117" max="118" width="17" bestFit="1" customWidth="1"/>
    <col min="119" max="124" width="14.109375" bestFit="1" customWidth="1"/>
    <col min="125" max="125" width="12.88671875" bestFit="1" customWidth="1"/>
    <col min="126" max="126" width="14.109375" bestFit="1" customWidth="1"/>
    <col min="127" max="127" width="15" bestFit="1" customWidth="1"/>
    <col min="128" max="128" width="14.44140625" bestFit="1" customWidth="1"/>
    <col min="129" max="129" width="16.33203125" bestFit="1" customWidth="1"/>
    <col min="130" max="130" width="15.88671875" bestFit="1" customWidth="1"/>
    <col min="131" max="131" width="15.6640625" bestFit="1" customWidth="1"/>
    <col min="132" max="132" width="16.44140625" bestFit="1" customWidth="1"/>
    <col min="133" max="133" width="15" bestFit="1" customWidth="1"/>
    <col min="134" max="134" width="17" bestFit="1" customWidth="1"/>
    <col min="135" max="135" width="16" bestFit="1" customWidth="1"/>
    <col min="136" max="136" width="17" bestFit="1" customWidth="1"/>
    <col min="137" max="137" width="17.5546875" bestFit="1" customWidth="1"/>
    <col min="138" max="138" width="17" bestFit="1" customWidth="1"/>
    <col min="139" max="139" width="16.109375" bestFit="1" customWidth="1"/>
    <col min="140" max="140" width="17" bestFit="1" customWidth="1"/>
    <col min="141" max="141" width="16.5546875" bestFit="1" customWidth="1"/>
    <col min="142" max="142" width="15.5546875" bestFit="1" customWidth="1"/>
    <col min="143" max="143" width="17" bestFit="1" customWidth="1"/>
    <col min="144" max="144" width="18.109375" bestFit="1" customWidth="1"/>
    <col min="145" max="147" width="17" bestFit="1" customWidth="1"/>
    <col min="148" max="149" width="16.5546875" bestFit="1" customWidth="1"/>
    <col min="150" max="150" width="15.5546875" bestFit="1" customWidth="1"/>
    <col min="151" max="151" width="17" bestFit="1" customWidth="1"/>
    <col min="152" max="153" width="15.5546875" bestFit="1" customWidth="1"/>
    <col min="154" max="154" width="17" bestFit="1" customWidth="1"/>
    <col min="155" max="155" width="18.109375" bestFit="1" customWidth="1"/>
    <col min="156" max="157" width="15.5546875" bestFit="1" customWidth="1"/>
    <col min="158" max="159" width="17" bestFit="1" customWidth="1"/>
    <col min="160" max="160" width="15.109375" bestFit="1" customWidth="1"/>
    <col min="161" max="161" width="16.109375" bestFit="1" customWidth="1"/>
    <col min="162" max="162" width="22.33203125" style="21" bestFit="1" customWidth="1"/>
    <col min="163" max="163" width="15.88671875" bestFit="1" customWidth="1"/>
    <col min="164" max="164" width="15.6640625" bestFit="1" customWidth="1"/>
    <col min="165" max="165" width="14.109375" bestFit="1" customWidth="1"/>
    <col min="166" max="166" width="15.44140625" bestFit="1" customWidth="1"/>
    <col min="167" max="167" width="14.109375" bestFit="1" customWidth="1"/>
    <col min="168" max="168" width="15.109375" bestFit="1" customWidth="1"/>
    <col min="169" max="169" width="15.33203125" bestFit="1" customWidth="1"/>
    <col min="170" max="170" width="15.88671875" bestFit="1" customWidth="1"/>
    <col min="171" max="171" width="14.109375" bestFit="1" customWidth="1"/>
    <col min="172" max="172" width="16" bestFit="1" customWidth="1"/>
    <col min="173" max="173" width="15.5546875" bestFit="1" customWidth="1"/>
    <col min="174" max="174" width="13.44140625" bestFit="1" customWidth="1"/>
    <col min="175" max="175" width="16.44140625" bestFit="1" customWidth="1"/>
    <col min="176" max="176" width="13.6640625" bestFit="1" customWidth="1"/>
    <col min="177" max="177" width="17" bestFit="1" customWidth="1"/>
    <col min="178" max="178" width="16.5546875" bestFit="1" customWidth="1"/>
    <col min="179" max="179" width="17.88671875" bestFit="1" customWidth="1"/>
    <col min="180" max="180" width="16.88671875" bestFit="1" customWidth="1"/>
    <col min="181" max="181" width="17.109375" bestFit="1" customWidth="1"/>
    <col min="182" max="182" width="15.5546875" bestFit="1" customWidth="1"/>
    <col min="183" max="183" width="16.88671875" bestFit="1" customWidth="1"/>
    <col min="184" max="184" width="15.5546875" bestFit="1" customWidth="1"/>
    <col min="185" max="185" width="16.6640625" bestFit="1" customWidth="1"/>
    <col min="186" max="186" width="17.33203125" bestFit="1" customWidth="1"/>
    <col min="187" max="187" width="17" bestFit="1" customWidth="1"/>
    <col min="188" max="188" width="13.44140625" bestFit="1" customWidth="1"/>
    <col min="189" max="189" width="13.109375" bestFit="1" customWidth="1"/>
    <col min="190" max="196" width="14.109375" bestFit="1" customWidth="1"/>
    <col min="197" max="197" width="13.5546875" bestFit="1" customWidth="1"/>
    <col min="198" max="198" width="13" bestFit="1" customWidth="1"/>
    <col min="199" max="199" width="11.6640625" bestFit="1" customWidth="1"/>
    <col min="200" max="200" width="14.109375" bestFit="1" customWidth="1"/>
    <col min="201" max="201" width="11.6640625" bestFit="1" customWidth="1"/>
    <col min="202" max="202" width="14.5546875" bestFit="1" customWidth="1"/>
    <col min="203" max="203" width="14.109375" bestFit="1" customWidth="1"/>
    <col min="204" max="204" width="15.33203125" bestFit="1" customWidth="1"/>
    <col min="205" max="205" width="15.5546875" bestFit="1" customWidth="1"/>
    <col min="206" max="206" width="17" bestFit="1" customWidth="1"/>
    <col min="207" max="207" width="15.44140625" bestFit="1" customWidth="1"/>
    <col min="208" max="208" width="16.6640625" bestFit="1" customWidth="1"/>
    <col min="209" max="209" width="15.44140625" bestFit="1" customWidth="1"/>
    <col min="210" max="210" width="16.5546875" bestFit="1" customWidth="1"/>
    <col min="211" max="211" width="17.109375" bestFit="1" customWidth="1"/>
    <col min="212" max="212" width="16.88671875" bestFit="1" customWidth="1"/>
    <col min="213" max="213" width="36" bestFit="1" customWidth="1"/>
    <col min="214" max="214" width="25.88671875" bestFit="1" customWidth="1"/>
    <col min="215" max="215" width="27.109375" bestFit="1" customWidth="1"/>
    <col min="216" max="216" width="25.88671875" bestFit="1" customWidth="1"/>
    <col min="217" max="217" width="35.88671875" bestFit="1" customWidth="1"/>
    <col min="218" max="218" width="30.6640625" bestFit="1" customWidth="1"/>
    <col min="219" max="219" width="36.88671875" bestFit="1" customWidth="1"/>
    <col min="220" max="220" width="26.6640625" bestFit="1" customWidth="1"/>
    <col min="221" max="221" width="28" bestFit="1" customWidth="1"/>
    <col min="222" max="222" width="26.6640625" bestFit="1" customWidth="1"/>
    <col min="223" max="223" width="36.6640625" bestFit="1" customWidth="1"/>
    <col min="224" max="224" width="31.5546875" bestFit="1" customWidth="1"/>
    <col min="225" max="225" width="21.6640625" bestFit="1" customWidth="1"/>
    <col min="226" max="226" width="24.44140625" bestFit="1" customWidth="1"/>
    <col min="227" max="227" width="23.44140625" bestFit="1" customWidth="1"/>
    <col min="228" max="228" width="20.44140625" bestFit="1" customWidth="1"/>
    <col min="229" max="229" width="23.33203125" bestFit="1" customWidth="1"/>
    <col min="230" max="230" width="22.33203125" bestFit="1" customWidth="1"/>
    <col min="231" max="231" width="17.109375" bestFit="1" customWidth="1"/>
    <col min="232" max="232" width="20" bestFit="1" customWidth="1"/>
    <col min="233" max="233" width="19" bestFit="1" customWidth="1"/>
    <col min="234" max="234" width="11" bestFit="1" customWidth="1"/>
    <col min="235" max="235" width="17" bestFit="1" customWidth="1"/>
    <col min="236" max="236" width="17.88671875" bestFit="1" customWidth="1"/>
    <col min="237" max="237" width="13.109375" bestFit="1" customWidth="1"/>
    <col min="238" max="238" width="14.6640625" bestFit="1" customWidth="1"/>
    <col min="239" max="239" width="14.109375" bestFit="1" customWidth="1"/>
    <col min="240" max="240" width="10.5546875" bestFit="1" customWidth="1"/>
    <col min="241" max="241" width="10" bestFit="1" customWidth="1"/>
    <col min="242" max="242" width="11" bestFit="1" customWidth="1"/>
    <col min="243" max="243" width="10.88671875" bestFit="1" customWidth="1"/>
    <col min="244" max="244" width="10.44140625" bestFit="1" customWidth="1"/>
    <col min="245" max="245" width="11.88671875" bestFit="1" customWidth="1"/>
    <col min="246" max="246" width="9.88671875" bestFit="1" customWidth="1"/>
    <col min="247" max="247" width="13.44140625" bestFit="1" customWidth="1"/>
    <col min="248" max="248" width="14.109375" bestFit="1" customWidth="1"/>
    <col min="249" max="249" width="9.6640625" bestFit="1" customWidth="1"/>
    <col min="250" max="250" width="9.109375" bestFit="1" customWidth="1"/>
    <col min="251" max="251" width="15.109375" bestFit="1" customWidth="1"/>
    <col min="252" max="252" width="14.5546875" bestFit="1" customWidth="1"/>
    <col min="253" max="253" width="11.88671875" bestFit="1" customWidth="1"/>
  </cols>
  <sheetData>
    <row r="1" spans="1:320" ht="15" customHeight="1" x14ac:dyDescent="0.25">
      <c r="A1" s="42" t="s">
        <v>568</v>
      </c>
      <c r="B1" s="45" t="s">
        <v>569</v>
      </c>
      <c r="C1" s="42" t="s">
        <v>570</v>
      </c>
      <c r="D1" s="42" t="s">
        <v>571</v>
      </c>
      <c r="E1" s="42" t="s">
        <v>572</v>
      </c>
      <c r="F1" s="42" t="s">
        <v>573</v>
      </c>
      <c r="G1" s="42" t="s">
        <v>574</v>
      </c>
      <c r="H1" s="42" t="s">
        <v>507</v>
      </c>
      <c r="I1" s="42" t="s">
        <v>22</v>
      </c>
      <c r="J1" s="42" t="s">
        <v>575</v>
      </c>
      <c r="K1" s="42" t="s">
        <v>576</v>
      </c>
      <c r="L1" s="42" t="s">
        <v>46</v>
      </c>
      <c r="M1" s="42" t="s">
        <v>577</v>
      </c>
      <c r="N1" s="42" t="s">
        <v>578</v>
      </c>
      <c r="O1" s="42" t="s">
        <v>579</v>
      </c>
      <c r="P1" s="42" t="s">
        <v>580</v>
      </c>
      <c r="Q1" s="42" t="s">
        <v>581</v>
      </c>
      <c r="R1" s="42" t="s">
        <v>582</v>
      </c>
      <c r="S1" s="42" t="s">
        <v>583</v>
      </c>
      <c r="T1" s="42" t="s">
        <v>584</v>
      </c>
      <c r="U1" s="42" t="s">
        <v>585</v>
      </c>
      <c r="V1" s="42" t="s">
        <v>586</v>
      </c>
      <c r="W1" s="42" t="s">
        <v>352</v>
      </c>
      <c r="X1" s="42" t="s">
        <v>587</v>
      </c>
      <c r="Y1" s="42" t="s">
        <v>588</v>
      </c>
      <c r="Z1" s="42" t="s">
        <v>589</v>
      </c>
      <c r="AA1" s="42" t="s">
        <v>590</v>
      </c>
      <c r="AB1" s="42" t="s">
        <v>591</v>
      </c>
      <c r="AC1" s="42" t="s">
        <v>592</v>
      </c>
      <c r="AD1" s="42" t="s">
        <v>593</v>
      </c>
      <c r="AE1" s="42" t="s">
        <v>594</v>
      </c>
      <c r="AF1" s="42" t="s">
        <v>595</v>
      </c>
      <c r="AG1" s="42" t="s">
        <v>596</v>
      </c>
      <c r="AH1" s="42" t="s">
        <v>597</v>
      </c>
      <c r="AI1" s="42" t="s">
        <v>598</v>
      </c>
      <c r="AJ1" s="42" t="s">
        <v>599</v>
      </c>
      <c r="AK1" s="42" t="s">
        <v>510</v>
      </c>
      <c r="AL1" s="42" t="s">
        <v>600</v>
      </c>
      <c r="AM1" s="42" t="s">
        <v>601</v>
      </c>
      <c r="AN1" s="42" t="s">
        <v>602</v>
      </c>
      <c r="AO1" s="42" t="s">
        <v>603</v>
      </c>
      <c r="AP1" s="42" t="s">
        <v>604</v>
      </c>
      <c r="AQ1" s="42" t="s">
        <v>605</v>
      </c>
      <c r="AR1" s="42" t="s">
        <v>606</v>
      </c>
      <c r="AS1" s="42" t="s">
        <v>607</v>
      </c>
      <c r="AT1" s="42" t="s">
        <v>608</v>
      </c>
      <c r="AU1" s="42" t="s">
        <v>609</v>
      </c>
      <c r="AV1" s="42" t="s">
        <v>610</v>
      </c>
      <c r="AW1" s="42" t="s">
        <v>611</v>
      </c>
      <c r="AX1" s="42" t="s">
        <v>612</v>
      </c>
      <c r="AY1" s="42" t="s">
        <v>613</v>
      </c>
      <c r="AZ1" s="42" t="s">
        <v>614</v>
      </c>
      <c r="BA1" s="42" t="s">
        <v>615</v>
      </c>
      <c r="BB1" s="42" t="s">
        <v>616</v>
      </c>
      <c r="BC1" s="42" t="s">
        <v>617</v>
      </c>
      <c r="BD1" s="42" t="s">
        <v>618</v>
      </c>
      <c r="BE1" s="42" t="s">
        <v>619</v>
      </c>
      <c r="BF1" s="42" t="s">
        <v>620</v>
      </c>
      <c r="BG1" s="42" t="s">
        <v>621</v>
      </c>
      <c r="BH1" s="42" t="s">
        <v>622</v>
      </c>
      <c r="BI1" s="42" t="s">
        <v>623</v>
      </c>
      <c r="BJ1" s="42" t="s">
        <v>624</v>
      </c>
      <c r="BK1" s="42" t="s">
        <v>625</v>
      </c>
      <c r="BL1" s="42" t="s">
        <v>626</v>
      </c>
      <c r="BM1" s="42" t="s">
        <v>627</v>
      </c>
      <c r="BN1" s="42" t="s">
        <v>628</v>
      </c>
      <c r="BO1" s="42" t="s">
        <v>629</v>
      </c>
      <c r="BP1" s="42" t="s">
        <v>630</v>
      </c>
      <c r="BQ1" s="42" t="s">
        <v>631</v>
      </c>
      <c r="BR1" s="42" t="s">
        <v>632</v>
      </c>
      <c r="BS1" s="42" t="s">
        <v>633</v>
      </c>
      <c r="BT1" s="42" t="s">
        <v>634</v>
      </c>
      <c r="BU1" s="42" t="s">
        <v>635</v>
      </c>
      <c r="BV1" s="42" t="s">
        <v>636</v>
      </c>
      <c r="BW1" s="42" t="s">
        <v>637</v>
      </c>
      <c r="BX1" s="42" t="s">
        <v>638</v>
      </c>
      <c r="BY1" s="42" t="s">
        <v>639</v>
      </c>
      <c r="BZ1" s="42" t="s">
        <v>640</v>
      </c>
      <c r="CA1" s="42" t="s">
        <v>641</v>
      </c>
      <c r="CB1" s="42" t="s">
        <v>642</v>
      </c>
      <c r="CC1" s="42" t="s">
        <v>643</v>
      </c>
      <c r="CD1" s="42" t="s">
        <v>644</v>
      </c>
      <c r="CE1" s="42" t="s">
        <v>645</v>
      </c>
      <c r="CF1" s="42" t="s">
        <v>646</v>
      </c>
      <c r="CG1" s="42" t="s">
        <v>647</v>
      </c>
      <c r="CH1" s="42" t="s">
        <v>648</v>
      </c>
      <c r="CI1" s="42" t="s">
        <v>649</v>
      </c>
      <c r="CJ1" s="42" t="s">
        <v>650</v>
      </c>
      <c r="CK1" s="42" t="s">
        <v>651</v>
      </c>
      <c r="CL1" s="42" t="s">
        <v>652</v>
      </c>
      <c r="CM1" s="42" t="s">
        <v>653</v>
      </c>
      <c r="CN1" s="42" t="s">
        <v>654</v>
      </c>
      <c r="CO1" s="42" t="s">
        <v>655</v>
      </c>
      <c r="CP1" s="42" t="s">
        <v>656</v>
      </c>
      <c r="CQ1" s="42" t="s">
        <v>657</v>
      </c>
      <c r="CR1" s="42" t="s">
        <v>658</v>
      </c>
      <c r="CS1" s="42" t="s">
        <v>659</v>
      </c>
      <c r="CT1" s="42" t="s">
        <v>660</v>
      </c>
      <c r="CU1" s="42" t="s">
        <v>661</v>
      </c>
      <c r="CV1" s="42" t="s">
        <v>662</v>
      </c>
      <c r="CW1" s="42" t="s">
        <v>663</v>
      </c>
      <c r="CX1" s="42" t="s">
        <v>664</v>
      </c>
      <c r="CY1" s="42" t="s">
        <v>665</v>
      </c>
      <c r="CZ1" s="42" t="s">
        <v>666</v>
      </c>
      <c r="DA1" s="42" t="s">
        <v>667</v>
      </c>
      <c r="DB1" s="42" t="s">
        <v>668</v>
      </c>
      <c r="DC1" s="42" t="s">
        <v>669</v>
      </c>
      <c r="DD1" s="42" t="s">
        <v>670</v>
      </c>
      <c r="DE1" s="42" t="s">
        <v>671</v>
      </c>
      <c r="DF1" s="42" t="s">
        <v>672</v>
      </c>
      <c r="DG1" s="42" t="s">
        <v>673</v>
      </c>
      <c r="DH1" s="42" t="s">
        <v>674</v>
      </c>
      <c r="DI1" s="42" t="s">
        <v>675</v>
      </c>
      <c r="DJ1" s="42" t="s">
        <v>676</v>
      </c>
      <c r="DK1" s="42" t="s">
        <v>677</v>
      </c>
      <c r="DL1" s="42" t="s">
        <v>678</v>
      </c>
      <c r="DM1" s="42" t="s">
        <v>679</v>
      </c>
      <c r="DN1" s="42" t="s">
        <v>680</v>
      </c>
      <c r="DO1" s="42" t="s">
        <v>681</v>
      </c>
      <c r="DP1" s="42" t="s">
        <v>682</v>
      </c>
      <c r="DQ1" s="42" t="s">
        <v>683</v>
      </c>
      <c r="DR1" s="42" t="s">
        <v>684</v>
      </c>
      <c r="DS1" s="42" t="s">
        <v>685</v>
      </c>
      <c r="DT1" s="42" t="s">
        <v>686</v>
      </c>
      <c r="DU1" s="42" t="s">
        <v>687</v>
      </c>
      <c r="DV1" s="42" t="s">
        <v>688</v>
      </c>
      <c r="DW1" s="42" t="s">
        <v>689</v>
      </c>
      <c r="DX1" s="42" t="s">
        <v>690</v>
      </c>
      <c r="DY1" s="42" t="s">
        <v>691</v>
      </c>
      <c r="DZ1" s="42" t="s">
        <v>692</v>
      </c>
      <c r="EA1" s="42" t="s">
        <v>693</v>
      </c>
      <c r="EB1" s="42" t="s">
        <v>694</v>
      </c>
      <c r="EC1" s="42" t="s">
        <v>695</v>
      </c>
      <c r="ED1" s="42" t="s">
        <v>696</v>
      </c>
      <c r="EE1" s="42" t="s">
        <v>697</v>
      </c>
      <c r="EF1" s="42" t="s">
        <v>698</v>
      </c>
      <c r="EG1" s="42" t="s">
        <v>699</v>
      </c>
      <c r="EH1" s="42" t="s">
        <v>700</v>
      </c>
      <c r="EI1" s="42" t="s">
        <v>701</v>
      </c>
      <c r="EJ1" s="42" t="s">
        <v>702</v>
      </c>
      <c r="EK1" s="42" t="s">
        <v>703</v>
      </c>
      <c r="EL1" s="42" t="s">
        <v>704</v>
      </c>
      <c r="EM1" s="42" t="s">
        <v>705</v>
      </c>
      <c r="EN1" s="42" t="s">
        <v>706</v>
      </c>
      <c r="EO1" s="42" t="s">
        <v>707</v>
      </c>
      <c r="EP1" s="42" t="s">
        <v>708</v>
      </c>
      <c r="EQ1" s="42" t="s">
        <v>709</v>
      </c>
      <c r="ER1" s="42" t="s">
        <v>710</v>
      </c>
      <c r="ES1" s="42" t="s">
        <v>711</v>
      </c>
      <c r="ET1" s="42" t="s">
        <v>712</v>
      </c>
      <c r="EU1" s="42" t="s">
        <v>713</v>
      </c>
      <c r="EV1" s="42" t="s">
        <v>714</v>
      </c>
      <c r="EW1" s="42" t="s">
        <v>715</v>
      </c>
      <c r="EX1" s="42" t="s">
        <v>716</v>
      </c>
      <c r="EY1" s="42" t="s">
        <v>717</v>
      </c>
      <c r="EZ1" s="42" t="s">
        <v>718</v>
      </c>
      <c r="FA1" s="42" t="s">
        <v>719</v>
      </c>
      <c r="FB1" s="42" t="s">
        <v>720</v>
      </c>
      <c r="FC1" s="42" t="s">
        <v>721</v>
      </c>
      <c r="FD1" s="42" t="s">
        <v>722</v>
      </c>
      <c r="FE1" s="42" t="s">
        <v>723</v>
      </c>
      <c r="FF1" s="43" t="s">
        <v>724</v>
      </c>
      <c r="FG1" s="42" t="s">
        <v>725</v>
      </c>
      <c r="FH1" s="42" t="s">
        <v>726</v>
      </c>
      <c r="FI1" s="42" t="s">
        <v>727</v>
      </c>
      <c r="FJ1" s="42" t="s">
        <v>728</v>
      </c>
      <c r="FK1" s="42" t="s">
        <v>729</v>
      </c>
      <c r="FL1" s="42" t="s">
        <v>730</v>
      </c>
      <c r="FM1" s="42" t="s">
        <v>731</v>
      </c>
      <c r="FN1" s="42" t="s">
        <v>732</v>
      </c>
      <c r="FO1" s="42" t="s">
        <v>733</v>
      </c>
      <c r="FP1" s="42" t="s">
        <v>734</v>
      </c>
      <c r="FQ1" s="42" t="s">
        <v>735</v>
      </c>
      <c r="FR1" s="42" t="s">
        <v>736</v>
      </c>
      <c r="FS1" s="42" t="s">
        <v>737</v>
      </c>
      <c r="FT1" s="42" t="s">
        <v>738</v>
      </c>
      <c r="FU1" s="42" t="s">
        <v>739</v>
      </c>
      <c r="FV1" s="42" t="s">
        <v>740</v>
      </c>
      <c r="FW1" s="42" t="s">
        <v>741</v>
      </c>
      <c r="FX1" s="42" t="s">
        <v>742</v>
      </c>
      <c r="FY1" s="42" t="s">
        <v>743</v>
      </c>
      <c r="FZ1" s="42" t="s">
        <v>744</v>
      </c>
      <c r="GA1" s="42" t="s">
        <v>745</v>
      </c>
      <c r="GB1" s="42" t="s">
        <v>746</v>
      </c>
      <c r="GC1" s="42" t="s">
        <v>747</v>
      </c>
      <c r="GD1" s="42" t="s">
        <v>748</v>
      </c>
      <c r="GE1" s="42" t="s">
        <v>749</v>
      </c>
      <c r="GF1" s="42" t="s">
        <v>750</v>
      </c>
      <c r="GG1" s="42" t="s">
        <v>751</v>
      </c>
      <c r="GH1" s="42" t="s">
        <v>752</v>
      </c>
      <c r="GI1" s="42" t="s">
        <v>753</v>
      </c>
      <c r="GJ1" s="42" t="s">
        <v>754</v>
      </c>
      <c r="GK1" s="42" t="s">
        <v>755</v>
      </c>
      <c r="GL1" s="42" t="s">
        <v>756</v>
      </c>
      <c r="GM1" s="42" t="s">
        <v>757</v>
      </c>
      <c r="GN1" s="42" t="s">
        <v>758</v>
      </c>
      <c r="GO1" s="42" t="s">
        <v>759</v>
      </c>
      <c r="GP1" s="42" t="s">
        <v>760</v>
      </c>
      <c r="GQ1" s="42" t="s">
        <v>761</v>
      </c>
      <c r="GR1" s="42" t="s">
        <v>762</v>
      </c>
      <c r="GS1" s="42" t="s">
        <v>763</v>
      </c>
      <c r="GT1" s="42" t="s">
        <v>764</v>
      </c>
      <c r="GU1" s="42" t="s">
        <v>765</v>
      </c>
      <c r="GV1" s="42" t="s">
        <v>766</v>
      </c>
      <c r="GW1" s="42" t="s">
        <v>767</v>
      </c>
      <c r="GX1" s="42" t="s">
        <v>768</v>
      </c>
      <c r="GY1" s="42" t="s">
        <v>769</v>
      </c>
      <c r="GZ1" s="42" t="s">
        <v>770</v>
      </c>
      <c r="HA1" s="42" t="s">
        <v>771</v>
      </c>
      <c r="HB1" s="42" t="s">
        <v>772</v>
      </c>
      <c r="HC1" s="42" t="s">
        <v>773</v>
      </c>
      <c r="HD1" s="42" t="s">
        <v>774</v>
      </c>
      <c r="HE1" s="42" t="s">
        <v>775</v>
      </c>
      <c r="HF1" s="42" t="s">
        <v>776</v>
      </c>
      <c r="HG1" s="42" t="s">
        <v>777</v>
      </c>
      <c r="HH1" s="42" t="s">
        <v>778</v>
      </c>
      <c r="HI1" s="42" t="s">
        <v>779</v>
      </c>
      <c r="HJ1" s="42" t="s">
        <v>780</v>
      </c>
      <c r="HK1" s="42" t="s">
        <v>781</v>
      </c>
      <c r="HL1" s="42" t="s">
        <v>782</v>
      </c>
      <c r="HM1" s="42" t="s">
        <v>783</v>
      </c>
      <c r="HN1" s="42" t="s">
        <v>784</v>
      </c>
      <c r="HO1" s="42" t="s">
        <v>785</v>
      </c>
      <c r="HP1" s="42" t="s">
        <v>786</v>
      </c>
      <c r="HQ1" s="42" t="s">
        <v>787</v>
      </c>
      <c r="HR1" s="42" t="s">
        <v>788</v>
      </c>
      <c r="HS1" s="42" t="s">
        <v>789</v>
      </c>
      <c r="HT1" s="42" t="s">
        <v>790</v>
      </c>
      <c r="HU1" s="42" t="s">
        <v>791</v>
      </c>
      <c r="HV1" s="42" t="s">
        <v>792</v>
      </c>
      <c r="HW1" s="42" t="s">
        <v>793</v>
      </c>
      <c r="HX1" s="42" t="s">
        <v>794</v>
      </c>
      <c r="HY1" s="42" t="s">
        <v>795</v>
      </c>
      <c r="HZ1" s="44" t="s">
        <v>796</v>
      </c>
      <c r="IA1" s="44" t="s">
        <v>797</v>
      </c>
      <c r="IB1" s="44" t="s">
        <v>798</v>
      </c>
      <c r="IC1" s="44" t="s">
        <v>799</v>
      </c>
      <c r="ID1" s="44" t="s">
        <v>800</v>
      </c>
      <c r="IE1" s="44" t="s">
        <v>801</v>
      </c>
      <c r="IF1" s="44" t="s">
        <v>802</v>
      </c>
      <c r="IG1" s="44" t="s">
        <v>803</v>
      </c>
      <c r="IH1" s="44" t="s">
        <v>804</v>
      </c>
      <c r="II1" s="44" t="s">
        <v>805</v>
      </c>
      <c r="IJ1" s="44" t="s">
        <v>806</v>
      </c>
      <c r="IK1" s="44" t="s">
        <v>807</v>
      </c>
      <c r="IL1" s="44" t="s">
        <v>808</v>
      </c>
      <c r="IM1" s="44" t="s">
        <v>809</v>
      </c>
      <c r="IN1" s="44" t="s">
        <v>810</v>
      </c>
      <c r="IO1" s="44" t="s">
        <v>811</v>
      </c>
      <c r="IP1" s="44" t="s">
        <v>812</v>
      </c>
      <c r="IQ1" s="44" t="s">
        <v>813</v>
      </c>
      <c r="IR1" s="44" t="s">
        <v>814</v>
      </c>
      <c r="IS1" s="44" t="s">
        <v>815</v>
      </c>
      <c r="IT1" t="s">
        <v>816</v>
      </c>
      <c r="IU1" t="s">
        <v>817</v>
      </c>
      <c r="IV1" t="s">
        <v>818</v>
      </c>
      <c r="IW1" t="s">
        <v>819</v>
      </c>
      <c r="IX1" t="s">
        <v>820</v>
      </c>
      <c r="IY1" t="s">
        <v>821</v>
      </c>
      <c r="IZ1" t="s">
        <v>822</v>
      </c>
      <c r="JA1" t="s">
        <v>823</v>
      </c>
      <c r="JB1" t="s">
        <v>824</v>
      </c>
      <c r="JC1" t="s">
        <v>825</v>
      </c>
      <c r="JD1" t="s">
        <v>826</v>
      </c>
      <c r="JE1" t="s">
        <v>827</v>
      </c>
      <c r="JF1" t="s">
        <v>828</v>
      </c>
      <c r="JG1" t="s">
        <v>829</v>
      </c>
      <c r="JH1" t="s">
        <v>830</v>
      </c>
      <c r="JI1" t="s">
        <v>831</v>
      </c>
      <c r="JJ1" t="s">
        <v>832</v>
      </c>
      <c r="JK1" t="s">
        <v>833</v>
      </c>
      <c r="JL1" t="s">
        <v>834</v>
      </c>
      <c r="JM1" t="s">
        <v>835</v>
      </c>
      <c r="JN1" t="s">
        <v>836</v>
      </c>
      <c r="JO1" t="s">
        <v>837</v>
      </c>
      <c r="JP1" t="s">
        <v>838</v>
      </c>
      <c r="JQ1" t="s">
        <v>839</v>
      </c>
      <c r="JR1" t="s">
        <v>840</v>
      </c>
      <c r="JS1" t="s">
        <v>841</v>
      </c>
      <c r="JT1" t="s">
        <v>842</v>
      </c>
      <c r="JU1" t="s">
        <v>843</v>
      </c>
      <c r="JV1" t="s">
        <v>844</v>
      </c>
      <c r="JW1" t="s">
        <v>845</v>
      </c>
      <c r="JX1" t="s">
        <v>846</v>
      </c>
      <c r="JY1" t="s">
        <v>847</v>
      </c>
      <c r="JZ1" t="s">
        <v>848</v>
      </c>
      <c r="KA1" t="s">
        <v>849</v>
      </c>
      <c r="KB1" t="s">
        <v>850</v>
      </c>
      <c r="KC1" t="s">
        <v>851</v>
      </c>
      <c r="KD1" t="s">
        <v>852</v>
      </c>
      <c r="KE1" t="s">
        <v>853</v>
      </c>
      <c r="KF1" t="s">
        <v>854</v>
      </c>
      <c r="KG1" t="s">
        <v>855</v>
      </c>
      <c r="KH1" t="s">
        <v>856</v>
      </c>
      <c r="KI1" t="s">
        <v>857</v>
      </c>
      <c r="KJ1" t="s">
        <v>858</v>
      </c>
      <c r="KK1" t="s">
        <v>859</v>
      </c>
      <c r="KL1" t="s">
        <v>860</v>
      </c>
      <c r="KM1" t="s">
        <v>861</v>
      </c>
      <c r="KN1" t="s">
        <v>862</v>
      </c>
      <c r="KO1" t="s">
        <v>863</v>
      </c>
      <c r="KP1" t="s">
        <v>864</v>
      </c>
      <c r="KQ1" t="s">
        <v>555</v>
      </c>
      <c r="KR1" t="s">
        <v>865</v>
      </c>
      <c r="KS1" t="s">
        <v>866</v>
      </c>
      <c r="KT1" t="s">
        <v>867</v>
      </c>
      <c r="KU1" t="s">
        <v>868</v>
      </c>
      <c r="KV1" t="s">
        <v>869</v>
      </c>
      <c r="KW1" t="s">
        <v>870</v>
      </c>
      <c r="KX1" t="s">
        <v>871</v>
      </c>
      <c r="KY1" t="s">
        <v>872</v>
      </c>
      <c r="KZ1" t="s">
        <v>873</v>
      </c>
      <c r="LA1" t="s">
        <v>874</v>
      </c>
      <c r="LB1" t="s">
        <v>875</v>
      </c>
      <c r="LC1" t="s">
        <v>876</v>
      </c>
      <c r="LD1" t="s">
        <v>877</v>
      </c>
      <c r="LE1" t="s">
        <v>878</v>
      </c>
      <c r="LF1" t="s">
        <v>879</v>
      </c>
      <c r="LG1" t="s">
        <v>880</v>
      </c>
      <c r="LH1" t="s">
        <v>881</v>
      </c>
    </row>
    <row r="2" spans="1:320" ht="15" customHeight="1" x14ac:dyDescent="0.25">
      <c r="A2" s="45">
        <v>206010734</v>
      </c>
      <c r="B2" s="45" t="s">
        <v>1729</v>
      </c>
      <c r="C2" s="46">
        <v>45292</v>
      </c>
      <c r="D2" s="46">
        <v>45657</v>
      </c>
      <c r="E2" s="47">
        <v>366</v>
      </c>
      <c r="F2" s="45" t="s">
        <v>883</v>
      </c>
      <c r="G2" s="45" t="s">
        <v>884</v>
      </c>
      <c r="H2" s="45" t="s">
        <v>885</v>
      </c>
      <c r="I2" s="45" t="s">
        <v>886</v>
      </c>
      <c r="J2" s="45" t="s">
        <v>887</v>
      </c>
      <c r="K2" s="45" t="s">
        <v>888</v>
      </c>
      <c r="L2" s="45" t="s">
        <v>1730</v>
      </c>
      <c r="M2" s="45" t="s">
        <v>1731</v>
      </c>
      <c r="N2" s="45" t="s">
        <v>1732</v>
      </c>
      <c r="O2" s="45" t="s">
        <v>911</v>
      </c>
      <c r="P2" s="45" t="s">
        <v>1733</v>
      </c>
      <c r="Q2" s="45" t="s">
        <v>1734</v>
      </c>
      <c r="R2" t="s">
        <v>1735</v>
      </c>
      <c r="S2" s="45" t="s">
        <v>893</v>
      </c>
      <c r="U2" s="47">
        <v>151</v>
      </c>
      <c r="V2" s="47">
        <v>151</v>
      </c>
      <c r="W2" s="47" t="s">
        <v>913</v>
      </c>
      <c r="X2" s="47">
        <v>55266</v>
      </c>
      <c r="Y2" s="47">
        <v>43622</v>
      </c>
      <c r="Z2" s="48">
        <v>186.38</v>
      </c>
      <c r="AA2" s="44">
        <v>516</v>
      </c>
      <c r="AB2" s="44">
        <v>409</v>
      </c>
      <c r="AC2" s="44">
        <v>2219</v>
      </c>
      <c r="AD2" s="44"/>
      <c r="AE2" s="44">
        <v>13071</v>
      </c>
      <c r="AF2" s="44">
        <v>19847</v>
      </c>
      <c r="AG2" s="44"/>
      <c r="AH2" s="47">
        <v>6287</v>
      </c>
      <c r="AI2" s="47">
        <v>950</v>
      </c>
      <c r="AJ2">
        <v>1248</v>
      </c>
      <c r="AK2" t="s">
        <v>895</v>
      </c>
      <c r="AL2">
        <v>43622</v>
      </c>
      <c r="AR2" s="44"/>
      <c r="AS2" s="44"/>
      <c r="AT2" s="44"/>
      <c r="AU2" s="44">
        <v>16180094</v>
      </c>
      <c r="AV2" s="44">
        <v>3077943</v>
      </c>
      <c r="AW2" s="44">
        <v>-442223</v>
      </c>
      <c r="AX2" s="44">
        <v>4892</v>
      </c>
      <c r="AY2" s="44">
        <v>19705152</v>
      </c>
      <c r="AZ2" s="21">
        <v>20843140</v>
      </c>
      <c r="BA2" s="21">
        <v>-1137988</v>
      </c>
      <c r="BB2" s="44">
        <v>225160</v>
      </c>
      <c r="BC2" s="44"/>
      <c r="BD2" s="44"/>
      <c r="BE2" s="44">
        <v>-912828</v>
      </c>
      <c r="BF2" s="44">
        <v>750500</v>
      </c>
      <c r="BG2" s="44"/>
      <c r="BH2" s="44">
        <v>5032335</v>
      </c>
      <c r="BI2" s="21">
        <v>7641095</v>
      </c>
      <c r="BJ2" s="21"/>
      <c r="BK2" s="21">
        <v>2053700</v>
      </c>
      <c r="BL2" s="21">
        <v>304844</v>
      </c>
      <c r="BM2" s="21">
        <v>397620</v>
      </c>
      <c r="BN2" s="21">
        <v>16180094</v>
      </c>
      <c r="BO2" s="21"/>
      <c r="BP2" s="21"/>
      <c r="BQ2" s="44"/>
      <c r="BR2" s="21"/>
      <c r="BS2" s="44"/>
      <c r="BT2" s="21"/>
      <c r="BU2" s="44"/>
      <c r="BV2" s="21"/>
      <c r="BW2" s="44">
        <v>930586</v>
      </c>
      <c r="BX2" s="21"/>
      <c r="BY2" s="21"/>
      <c r="BZ2" s="21"/>
      <c r="CA2" s="44">
        <v>12686</v>
      </c>
      <c r="CB2" s="44"/>
      <c r="CC2" s="44">
        <v>19266</v>
      </c>
      <c r="CD2" s="44"/>
      <c r="CE2" s="44"/>
      <c r="CF2" s="44"/>
      <c r="CG2" s="44">
        <v>2108636</v>
      </c>
      <c r="CH2" s="44"/>
      <c r="CI2" s="21">
        <v>6769</v>
      </c>
      <c r="CJ2" s="44"/>
      <c r="CK2" s="21"/>
      <c r="CL2" s="44"/>
      <c r="CM2" s="44">
        <v>4189</v>
      </c>
      <c r="CN2" s="44">
        <v>0</v>
      </c>
      <c r="CO2" s="44">
        <v>1014780</v>
      </c>
      <c r="CP2" s="44">
        <v>0</v>
      </c>
      <c r="CQ2" s="21">
        <v>887722</v>
      </c>
      <c r="CR2" s="44">
        <v>68437</v>
      </c>
      <c r="CS2" s="44">
        <v>956381</v>
      </c>
      <c r="CT2" s="44">
        <v>107388</v>
      </c>
      <c r="CU2" s="44"/>
      <c r="CV2" s="44">
        <v>39046</v>
      </c>
      <c r="CW2" s="21"/>
      <c r="CX2" s="21"/>
      <c r="CY2" s="21"/>
      <c r="CZ2" s="21"/>
      <c r="DA2" s="21"/>
      <c r="DB2" s="21"/>
      <c r="DC2" s="21"/>
      <c r="DD2" s="21"/>
      <c r="DE2" s="44"/>
      <c r="DF2" s="21"/>
      <c r="DG2" s="44"/>
      <c r="DH2" s="21"/>
      <c r="DI2" s="44"/>
      <c r="DJ2" s="44"/>
      <c r="DK2" s="44"/>
      <c r="DL2" s="44"/>
      <c r="DM2" s="21">
        <v>-21087</v>
      </c>
      <c r="DN2" s="44"/>
      <c r="DO2" s="44"/>
      <c r="DP2" s="44"/>
      <c r="DQ2" s="44"/>
      <c r="DR2" s="44"/>
      <c r="DS2" s="44"/>
      <c r="DT2" s="44"/>
      <c r="DU2" s="44"/>
      <c r="DV2" s="44"/>
      <c r="DW2" s="44"/>
      <c r="DX2" s="44"/>
      <c r="DY2" s="44"/>
      <c r="DZ2" s="44"/>
      <c r="EA2" s="44"/>
      <c r="EB2" s="21"/>
      <c r="EC2" s="44">
        <v>-783300</v>
      </c>
      <c r="ED2" s="44"/>
      <c r="EE2" s="21"/>
      <c r="EF2" s="44"/>
      <c r="EG2" s="21">
        <v>-1692785</v>
      </c>
      <c r="EH2" s="44"/>
      <c r="EI2" s="21">
        <v>2160066</v>
      </c>
      <c r="EJ2" s="44"/>
      <c r="EK2" s="44"/>
      <c r="EL2" s="21"/>
      <c r="EM2" s="44">
        <v>-84632</v>
      </c>
      <c r="EN2" s="44"/>
      <c r="EO2" s="44">
        <v>-20485</v>
      </c>
      <c r="EP2" s="21"/>
      <c r="EQ2" s="21"/>
      <c r="ER2" s="21"/>
      <c r="ES2" s="21"/>
      <c r="ET2" s="44"/>
      <c r="EU2" s="21"/>
      <c r="EV2" s="44"/>
      <c r="EW2" s="21"/>
      <c r="EX2" s="44"/>
      <c r="EY2" s="44"/>
      <c r="EZ2" s="21"/>
      <c r="FA2" s="21"/>
      <c r="FB2" s="44"/>
      <c r="FC2" s="44"/>
      <c r="FD2" s="21"/>
      <c r="FE2" s="112"/>
      <c r="FF2" s="44"/>
      <c r="FG2" s="44">
        <v>9513509</v>
      </c>
      <c r="FH2" s="44">
        <v>2527692</v>
      </c>
      <c r="FI2" s="44">
        <v>8801939</v>
      </c>
      <c r="FJ2" s="44"/>
      <c r="FK2" s="44">
        <v>9380484</v>
      </c>
      <c r="FL2" s="44"/>
      <c r="FM2" s="44"/>
      <c r="FN2" s="44"/>
      <c r="FO2" s="44"/>
      <c r="FP2" s="44"/>
      <c r="FQ2" s="44"/>
      <c r="FR2" s="44"/>
      <c r="FS2" s="44"/>
      <c r="FT2" s="44">
        <v>909</v>
      </c>
      <c r="FU2" s="44">
        <v>11363</v>
      </c>
      <c r="FV2" s="21">
        <v>546539</v>
      </c>
      <c r="FW2" s="44"/>
      <c r="FX2" s="44">
        <v>394128</v>
      </c>
      <c r="FY2" s="44">
        <v>44160</v>
      </c>
      <c r="FZ2" s="44">
        <v>292592</v>
      </c>
      <c r="GA2" s="44">
        <v>61802</v>
      </c>
      <c r="GB2" s="44"/>
      <c r="GC2" s="44">
        <v>28815</v>
      </c>
      <c r="GD2" s="44">
        <v>680161</v>
      </c>
      <c r="GE2" s="44">
        <v>779061</v>
      </c>
      <c r="GF2" s="44">
        <v>247793</v>
      </c>
      <c r="GG2" s="44">
        <v>1567644</v>
      </c>
      <c r="GH2" s="44">
        <v>189105</v>
      </c>
      <c r="GI2" s="44">
        <v>345997</v>
      </c>
      <c r="GJ2" s="44">
        <v>252899</v>
      </c>
      <c r="GK2" s="44">
        <v>3964205</v>
      </c>
      <c r="GL2" s="44">
        <v>18960</v>
      </c>
      <c r="GM2" s="44">
        <v>1132834</v>
      </c>
      <c r="GN2" s="44">
        <v>139280</v>
      </c>
      <c r="GO2" s="44">
        <v>31727</v>
      </c>
      <c r="GP2" s="44"/>
      <c r="GQ2" s="44">
        <v>337036</v>
      </c>
      <c r="GR2" s="44">
        <v>395646</v>
      </c>
      <c r="GS2" s="44">
        <v>5112726</v>
      </c>
      <c r="GT2" s="44">
        <v>30596</v>
      </c>
      <c r="GU2" s="21">
        <v>80550</v>
      </c>
      <c r="GV2" s="44">
        <v>66883</v>
      </c>
      <c r="GW2" s="44">
        <v>4223208</v>
      </c>
      <c r="GX2" s="44"/>
      <c r="GY2" s="44">
        <v>9513963</v>
      </c>
      <c r="GZ2" s="44">
        <v>4040784</v>
      </c>
      <c r="HA2" s="44"/>
      <c r="HB2" s="44"/>
      <c r="HC2" s="44">
        <v>5473179</v>
      </c>
      <c r="HD2" s="44">
        <v>9513963</v>
      </c>
      <c r="HE2" s="21"/>
      <c r="HF2" s="21">
        <v>4223208</v>
      </c>
      <c r="HG2" s="21"/>
      <c r="HH2" s="21"/>
      <c r="HI2" s="21">
        <v>0</v>
      </c>
      <c r="HJ2" s="44"/>
      <c r="HK2" s="21">
        <v>92241</v>
      </c>
      <c r="HL2" s="21">
        <v>387575</v>
      </c>
      <c r="HM2" s="21">
        <v>479816</v>
      </c>
      <c r="HN2" s="21">
        <v>-399266</v>
      </c>
      <c r="HO2" s="21"/>
      <c r="HP2" s="44"/>
      <c r="HQ2" s="47"/>
      <c r="HR2" s="47"/>
      <c r="HS2" s="47"/>
      <c r="HT2" s="47" t="s">
        <v>1736</v>
      </c>
      <c r="HU2" s="47">
        <v>-40407.840000000004</v>
      </c>
      <c r="HV2" s="47">
        <v>1771</v>
      </c>
      <c r="HW2" s="47">
        <v>0</v>
      </c>
      <c r="HX2" s="47">
        <v>9783</v>
      </c>
      <c r="HY2" s="47">
        <v>48888</v>
      </c>
      <c r="HZ2" s="47">
        <v>94509</v>
      </c>
      <c r="IA2" s="47">
        <v>0</v>
      </c>
      <c r="IB2" s="47">
        <v>0</v>
      </c>
      <c r="IC2" s="47">
        <v>5979</v>
      </c>
      <c r="IE2" s="47">
        <v>3683</v>
      </c>
      <c r="IF2">
        <v>25630</v>
      </c>
      <c r="IG2" s="47">
        <v>6091</v>
      </c>
      <c r="IH2" s="47">
        <v>29229</v>
      </c>
      <c r="II2">
        <v>3889</v>
      </c>
      <c r="IJ2">
        <v>11816</v>
      </c>
      <c r="IK2">
        <v>4226</v>
      </c>
      <c r="IL2">
        <v>16919</v>
      </c>
      <c r="IM2">
        <v>262413</v>
      </c>
      <c r="IN2">
        <v>0</v>
      </c>
      <c r="IO2">
        <v>1236</v>
      </c>
      <c r="IP2">
        <v>0</v>
      </c>
      <c r="IQ2">
        <v>22511</v>
      </c>
      <c r="IR2">
        <v>0</v>
      </c>
      <c r="IS2">
        <v>19697</v>
      </c>
      <c r="IT2">
        <v>43444</v>
      </c>
      <c r="IU2">
        <v>136779</v>
      </c>
      <c r="IV2">
        <v>0</v>
      </c>
      <c r="IW2">
        <v>762963</v>
      </c>
      <c r="IX2">
        <v>2414139</v>
      </c>
      <c r="IY2">
        <v>2972129</v>
      </c>
      <c r="IZ2">
        <v>0</v>
      </c>
      <c r="JA2">
        <v>0</v>
      </c>
      <c r="JB2">
        <v>355287</v>
      </c>
      <c r="JD2">
        <v>105847</v>
      </c>
      <c r="JE2">
        <v>565624</v>
      </c>
      <c r="JF2">
        <v>120567</v>
      </c>
      <c r="JG2">
        <v>717972</v>
      </c>
      <c r="JH2">
        <v>150485</v>
      </c>
      <c r="JI2">
        <v>272209</v>
      </c>
      <c r="JJ2">
        <v>194869</v>
      </c>
      <c r="JK2">
        <v>744639</v>
      </c>
      <c r="JL2">
        <v>9513509</v>
      </c>
      <c r="JM2">
        <v>0</v>
      </c>
      <c r="JN2">
        <v>49459</v>
      </c>
      <c r="JO2">
        <v>0</v>
      </c>
      <c r="JP2">
        <v>450215</v>
      </c>
      <c r="JQ2">
        <v>0</v>
      </c>
      <c r="JR2">
        <v>984827</v>
      </c>
      <c r="JS2">
        <v>1484501</v>
      </c>
      <c r="KF2">
        <v>156</v>
      </c>
      <c r="KG2">
        <v>234</v>
      </c>
      <c r="KH2">
        <v>104</v>
      </c>
      <c r="KI2">
        <v>98</v>
      </c>
      <c r="KJ2">
        <v>157</v>
      </c>
      <c r="KK2">
        <v>60</v>
      </c>
      <c r="KL2">
        <v>57</v>
      </c>
      <c r="KM2">
        <v>91</v>
      </c>
      <c r="KN2">
        <v>29</v>
      </c>
      <c r="KO2">
        <v>1</v>
      </c>
      <c r="KP2">
        <v>0</v>
      </c>
      <c r="KQ2">
        <v>0</v>
      </c>
      <c r="KR2">
        <v>0</v>
      </c>
      <c r="KS2">
        <v>0</v>
      </c>
      <c r="KT2">
        <v>1</v>
      </c>
      <c r="KU2">
        <v>1</v>
      </c>
      <c r="KV2">
        <v>0</v>
      </c>
      <c r="KW2">
        <v>0</v>
      </c>
      <c r="KX2">
        <v>0</v>
      </c>
      <c r="KY2">
        <v>0</v>
      </c>
      <c r="KZ2">
        <v>0</v>
      </c>
      <c r="LA2">
        <v>0</v>
      </c>
      <c r="LB2">
        <v>0</v>
      </c>
      <c r="LC2">
        <v>0</v>
      </c>
      <c r="LD2">
        <v>1</v>
      </c>
      <c r="LE2">
        <v>0</v>
      </c>
      <c r="LF2">
        <v>0</v>
      </c>
      <c r="LG2">
        <v>0</v>
      </c>
      <c r="LH2">
        <v>0</v>
      </c>
    </row>
    <row r="3" spans="1:320" ht="15" customHeight="1" x14ac:dyDescent="0.25">
      <c r="A3" s="45">
        <v>206010744</v>
      </c>
      <c r="B3" s="45" t="s">
        <v>1737</v>
      </c>
      <c r="C3" s="46">
        <v>45292</v>
      </c>
      <c r="D3" s="46">
        <v>45657</v>
      </c>
      <c r="E3" s="47">
        <v>366</v>
      </c>
      <c r="F3" s="45" t="s">
        <v>883</v>
      </c>
      <c r="G3" s="45" t="s">
        <v>884</v>
      </c>
      <c r="H3" s="45" t="s">
        <v>885</v>
      </c>
      <c r="I3" s="45" t="s">
        <v>886</v>
      </c>
      <c r="J3" s="45" t="s">
        <v>887</v>
      </c>
      <c r="K3" s="45" t="s">
        <v>888</v>
      </c>
      <c r="L3" s="45" t="s">
        <v>1738</v>
      </c>
      <c r="M3" s="45" t="s">
        <v>1739</v>
      </c>
      <c r="N3" s="45" t="s">
        <v>1740</v>
      </c>
      <c r="O3" s="45" t="s">
        <v>928</v>
      </c>
      <c r="P3" s="45" t="s">
        <v>1741</v>
      </c>
      <c r="Q3" s="45" t="s">
        <v>1742</v>
      </c>
      <c r="R3" t="s">
        <v>1743</v>
      </c>
      <c r="S3" s="45" t="s">
        <v>884</v>
      </c>
      <c r="U3" s="47">
        <v>31</v>
      </c>
      <c r="V3" s="47">
        <v>31</v>
      </c>
      <c r="W3" s="47" t="s">
        <v>1728</v>
      </c>
      <c r="X3" s="47">
        <v>11346</v>
      </c>
      <c r="Y3" s="47">
        <v>10576</v>
      </c>
      <c r="Z3" s="48">
        <v>218.69</v>
      </c>
      <c r="AA3" s="44">
        <v>16</v>
      </c>
      <c r="AB3" s="44">
        <v>17</v>
      </c>
      <c r="AC3" s="44">
        <v>301</v>
      </c>
      <c r="AD3" s="44"/>
      <c r="AE3" s="44">
        <v>9541</v>
      </c>
      <c r="AF3" s="44"/>
      <c r="AG3" s="44">
        <v>2</v>
      </c>
      <c r="AH3" s="47"/>
      <c r="AI3" s="47">
        <v>732</v>
      </c>
      <c r="AK3" t="s">
        <v>895</v>
      </c>
      <c r="AL3">
        <v>10576</v>
      </c>
      <c r="AR3" s="44"/>
      <c r="AS3" s="44"/>
      <c r="AT3" s="44"/>
      <c r="AU3" s="44">
        <v>2409403</v>
      </c>
      <c r="AV3" s="44">
        <v>64939</v>
      </c>
      <c r="AW3" s="44">
        <v>-147199</v>
      </c>
      <c r="AX3" s="44"/>
      <c r="AY3" s="44">
        <v>2621541</v>
      </c>
      <c r="AZ3" s="21">
        <v>2585336</v>
      </c>
      <c r="BA3" s="21">
        <v>36205</v>
      </c>
      <c r="BB3" s="44"/>
      <c r="BC3" s="44">
        <v>848</v>
      </c>
      <c r="BD3" s="44"/>
      <c r="BE3" s="44">
        <v>35357</v>
      </c>
      <c r="BF3" s="44">
        <v>107280</v>
      </c>
      <c r="BG3" s="44"/>
      <c r="BH3" s="44">
        <v>2073971</v>
      </c>
      <c r="BI3" s="21"/>
      <c r="BJ3" s="21">
        <v>440</v>
      </c>
      <c r="BK3" s="21"/>
      <c r="BL3" s="21">
        <v>227712</v>
      </c>
      <c r="BM3" s="21"/>
      <c r="BN3" s="21">
        <v>2409403</v>
      </c>
      <c r="BO3" s="21"/>
      <c r="BP3" s="21"/>
      <c r="BQ3" s="44"/>
      <c r="BR3" s="21"/>
      <c r="BS3" s="44"/>
      <c r="BT3" s="21"/>
      <c r="BU3" s="44"/>
      <c r="BV3" s="21"/>
      <c r="BW3" s="44">
        <v>58171</v>
      </c>
      <c r="BX3" s="21"/>
      <c r="BY3" s="21"/>
      <c r="BZ3" s="21"/>
      <c r="CA3" s="44">
        <v>1922</v>
      </c>
      <c r="CB3" s="44"/>
      <c r="CC3" s="44"/>
      <c r="CD3" s="44"/>
      <c r="CE3" s="44">
        <v>1475</v>
      </c>
      <c r="CF3" s="44"/>
      <c r="CG3" s="44"/>
      <c r="CH3" s="44"/>
      <c r="CI3" s="21">
        <v>3371</v>
      </c>
      <c r="CJ3" s="44"/>
      <c r="CK3" s="21"/>
      <c r="CL3" s="44"/>
      <c r="CM3" s="44">
        <v>1813</v>
      </c>
      <c r="CN3" s="44">
        <v>0</v>
      </c>
      <c r="CO3" s="44">
        <v>45116</v>
      </c>
      <c r="CP3" s="44">
        <v>0</v>
      </c>
      <c r="CQ3" s="21">
        <v>0</v>
      </c>
      <c r="CR3" s="44">
        <v>0</v>
      </c>
      <c r="CS3" s="44">
        <v>15885</v>
      </c>
      <c r="CT3" s="44">
        <v>2125</v>
      </c>
      <c r="CU3" s="44"/>
      <c r="CV3" s="44">
        <v>0</v>
      </c>
      <c r="CW3" s="21"/>
      <c r="CX3" s="21"/>
      <c r="CY3" s="21"/>
      <c r="CZ3" s="21"/>
      <c r="DA3" s="21"/>
      <c r="DB3" s="21"/>
      <c r="DC3" s="21"/>
      <c r="DD3" s="21"/>
      <c r="DE3" s="44"/>
      <c r="DF3" s="21"/>
      <c r="DG3" s="44"/>
      <c r="DH3" s="21"/>
      <c r="DI3" s="44"/>
      <c r="DJ3" s="44"/>
      <c r="DK3" s="44"/>
      <c r="DL3" s="44"/>
      <c r="DM3" s="21"/>
      <c r="DN3" s="44"/>
      <c r="DO3" s="44"/>
      <c r="DP3" s="44"/>
      <c r="DQ3" s="44"/>
      <c r="DR3" s="44"/>
      <c r="DS3" s="44"/>
      <c r="DT3" s="44"/>
      <c r="DU3" s="44"/>
      <c r="DV3" s="44"/>
      <c r="DW3" s="44"/>
      <c r="DX3" s="44"/>
      <c r="DY3" s="44"/>
      <c r="DZ3" s="44"/>
      <c r="EA3" s="44"/>
      <c r="EB3" s="21"/>
      <c r="EC3" s="44">
        <v>-167856</v>
      </c>
      <c r="ED3" s="44"/>
      <c r="EE3" s="21"/>
      <c r="EF3" s="44"/>
      <c r="EG3" s="21">
        <v>21900</v>
      </c>
      <c r="EH3" s="44"/>
      <c r="EI3" s="21"/>
      <c r="EJ3" s="44"/>
      <c r="EK3" s="44">
        <v>-1243</v>
      </c>
      <c r="EL3" s="21"/>
      <c r="EM3" s="44"/>
      <c r="EN3" s="44"/>
      <c r="EO3" s="44"/>
      <c r="EP3" s="21"/>
      <c r="EQ3" s="21"/>
      <c r="ER3" s="21"/>
      <c r="ES3" s="21"/>
      <c r="ET3" s="44"/>
      <c r="EU3" s="21"/>
      <c r="EV3" s="44"/>
      <c r="EW3" s="21"/>
      <c r="EX3" s="44"/>
      <c r="EY3" s="44"/>
      <c r="EZ3" s="21"/>
      <c r="FA3" s="21"/>
      <c r="FB3" s="44"/>
      <c r="FC3" s="44"/>
      <c r="FD3" s="21"/>
      <c r="FE3" s="112"/>
      <c r="FF3" s="44"/>
      <c r="FG3" s="44">
        <v>1198696</v>
      </c>
      <c r="FH3" s="44">
        <v>161375</v>
      </c>
      <c r="FI3" s="44">
        <v>1225265</v>
      </c>
      <c r="FJ3" s="44">
        <v>65951</v>
      </c>
      <c r="FK3" s="44">
        <v>1208858</v>
      </c>
      <c r="FL3" s="44"/>
      <c r="FM3" s="44"/>
      <c r="FN3" s="44"/>
      <c r="FO3" s="44"/>
      <c r="FP3" s="44"/>
      <c r="FQ3" s="44"/>
      <c r="FR3" s="44"/>
      <c r="FS3" s="44"/>
      <c r="FT3" s="44"/>
      <c r="FU3" s="44"/>
      <c r="FV3" s="21">
        <v>11956</v>
      </c>
      <c r="FW3" s="44"/>
      <c r="FX3" s="44">
        <v>24667</v>
      </c>
      <c r="FY3" s="44">
        <v>2940</v>
      </c>
      <c r="FZ3" s="44">
        <v>15677</v>
      </c>
      <c r="GA3" s="44">
        <v>3274</v>
      </c>
      <c r="GB3" s="44"/>
      <c r="GC3" s="44">
        <v>1792</v>
      </c>
      <c r="GD3" s="44">
        <v>162230</v>
      </c>
      <c r="GE3" s="44">
        <v>60261</v>
      </c>
      <c r="GF3" s="44">
        <v>27086</v>
      </c>
      <c r="GG3" s="44">
        <v>233049</v>
      </c>
      <c r="GH3" s="44">
        <v>612</v>
      </c>
      <c r="GI3" s="44">
        <v>661</v>
      </c>
      <c r="GJ3" s="44">
        <v>10856</v>
      </c>
      <c r="GK3" s="44">
        <v>463757</v>
      </c>
      <c r="GL3" s="44">
        <v>637</v>
      </c>
      <c r="GM3" s="44">
        <v>227207</v>
      </c>
      <c r="GN3" s="44">
        <v>544</v>
      </c>
      <c r="GO3" s="44">
        <v>9417</v>
      </c>
      <c r="GP3" s="44"/>
      <c r="GQ3" s="44">
        <v>1379</v>
      </c>
      <c r="GR3" s="44">
        <v>118476</v>
      </c>
      <c r="GS3" s="44">
        <v>897299</v>
      </c>
      <c r="GT3" s="44"/>
      <c r="GU3" s="21">
        <v>4130</v>
      </c>
      <c r="GV3" s="44"/>
      <c r="GW3" s="44"/>
      <c r="GX3" s="44">
        <v>175000</v>
      </c>
      <c r="GY3" s="44">
        <v>1076429</v>
      </c>
      <c r="GZ3" s="44">
        <v>1500473</v>
      </c>
      <c r="HA3" s="44"/>
      <c r="HB3" s="44"/>
      <c r="HC3" s="44">
        <v>-424044</v>
      </c>
      <c r="HD3" s="44">
        <v>1076429</v>
      </c>
      <c r="HE3" s="21"/>
      <c r="HF3" s="21"/>
      <c r="HG3" s="21">
        <v>658189</v>
      </c>
      <c r="HH3" s="21"/>
      <c r="HI3" s="21">
        <v>0</v>
      </c>
      <c r="HJ3" s="44"/>
      <c r="HK3" s="21"/>
      <c r="HL3" s="21">
        <v>63178</v>
      </c>
      <c r="HM3" s="21">
        <v>63178</v>
      </c>
      <c r="HN3" s="21">
        <v>-59048</v>
      </c>
      <c r="HO3" s="21"/>
      <c r="HP3" s="44"/>
      <c r="HQ3" s="47"/>
      <c r="HR3" s="47"/>
      <c r="HS3" s="47"/>
      <c r="HT3" s="47" t="s">
        <v>1744</v>
      </c>
      <c r="HU3" s="47">
        <v>105033.11000000002</v>
      </c>
      <c r="HV3" s="47">
        <v>2080</v>
      </c>
      <c r="HW3" s="47">
        <v>0</v>
      </c>
      <c r="HX3" s="47">
        <v>4404</v>
      </c>
      <c r="HY3" s="47">
        <v>3925</v>
      </c>
      <c r="HZ3" s="47">
        <v>16682</v>
      </c>
      <c r="IA3" s="47">
        <v>0</v>
      </c>
      <c r="IB3" s="47">
        <v>0</v>
      </c>
      <c r="IC3" s="47">
        <v>200</v>
      </c>
      <c r="IE3" s="47">
        <v>2494</v>
      </c>
      <c r="IF3">
        <v>1348</v>
      </c>
      <c r="IG3" s="47">
        <v>1044</v>
      </c>
      <c r="IH3" s="47">
        <v>4906</v>
      </c>
      <c r="II3">
        <v>20</v>
      </c>
      <c r="IJ3">
        <v>20</v>
      </c>
      <c r="IK3">
        <v>144</v>
      </c>
      <c r="IL3">
        <v>2580</v>
      </c>
      <c r="IM3">
        <v>39847</v>
      </c>
      <c r="IN3">
        <v>0</v>
      </c>
      <c r="IO3">
        <v>0</v>
      </c>
      <c r="IP3">
        <v>0</v>
      </c>
      <c r="IQ3">
        <v>2763</v>
      </c>
      <c r="IR3">
        <v>0</v>
      </c>
      <c r="IS3">
        <v>0</v>
      </c>
      <c r="IT3">
        <v>2763</v>
      </c>
      <c r="IU3">
        <v>96000</v>
      </c>
      <c r="IV3">
        <v>0</v>
      </c>
      <c r="IW3">
        <v>207115</v>
      </c>
      <c r="IX3">
        <v>161182</v>
      </c>
      <c r="IY3">
        <v>457782</v>
      </c>
      <c r="IZ3">
        <v>0</v>
      </c>
      <c r="JA3">
        <v>0</v>
      </c>
      <c r="JB3">
        <v>8000</v>
      </c>
      <c r="JD3">
        <v>50214</v>
      </c>
      <c r="JE3">
        <v>26354</v>
      </c>
      <c r="JF3">
        <v>18332</v>
      </c>
      <c r="JG3">
        <v>116633</v>
      </c>
      <c r="JH3">
        <v>580</v>
      </c>
      <c r="JI3">
        <v>580</v>
      </c>
      <c r="JJ3">
        <v>9554</v>
      </c>
      <c r="JK3">
        <v>46370</v>
      </c>
      <c r="JL3">
        <v>1198696</v>
      </c>
      <c r="JM3">
        <v>0</v>
      </c>
      <c r="JN3">
        <v>0</v>
      </c>
      <c r="JO3">
        <v>0</v>
      </c>
      <c r="JP3">
        <v>120221</v>
      </c>
      <c r="JQ3">
        <v>0</v>
      </c>
      <c r="JR3">
        <v>0</v>
      </c>
      <c r="JS3">
        <v>120221</v>
      </c>
      <c r="KF3">
        <v>22</v>
      </c>
      <c r="KG3">
        <v>30</v>
      </c>
      <c r="KH3">
        <v>19</v>
      </c>
      <c r="KI3">
        <v>16</v>
      </c>
      <c r="KJ3">
        <v>23</v>
      </c>
      <c r="KK3">
        <v>15</v>
      </c>
      <c r="KL3">
        <v>11</v>
      </c>
      <c r="KM3">
        <v>16</v>
      </c>
      <c r="KN3">
        <v>10</v>
      </c>
      <c r="KO3">
        <v>1</v>
      </c>
      <c r="KP3">
        <v>0</v>
      </c>
      <c r="KQ3">
        <v>0</v>
      </c>
      <c r="KR3">
        <v>1</v>
      </c>
      <c r="KS3">
        <v>0</v>
      </c>
      <c r="KT3">
        <v>0</v>
      </c>
      <c r="KU3">
        <v>1</v>
      </c>
      <c r="KV3">
        <v>0</v>
      </c>
      <c r="KW3">
        <v>0</v>
      </c>
      <c r="KX3">
        <v>0</v>
      </c>
      <c r="KY3">
        <v>0</v>
      </c>
      <c r="KZ3">
        <v>0</v>
      </c>
      <c r="LA3">
        <v>0</v>
      </c>
      <c r="LB3">
        <v>0</v>
      </c>
      <c r="LC3">
        <v>0</v>
      </c>
      <c r="LD3">
        <v>1</v>
      </c>
      <c r="LE3">
        <v>0</v>
      </c>
      <c r="LF3">
        <v>0</v>
      </c>
      <c r="LG3">
        <v>0</v>
      </c>
      <c r="LH3">
        <v>0</v>
      </c>
    </row>
    <row r="4" spans="1:320" s="34" customFormat="1" ht="15" customHeight="1" x14ac:dyDescent="0.25">
      <c r="A4" s="45">
        <v>206010747</v>
      </c>
      <c r="B4" s="45" t="s">
        <v>1745</v>
      </c>
      <c r="C4" s="46">
        <v>45292</v>
      </c>
      <c r="D4" s="46">
        <v>45657</v>
      </c>
      <c r="E4" s="47">
        <v>366</v>
      </c>
      <c r="F4" s="45" t="s">
        <v>883</v>
      </c>
      <c r="G4" s="45" t="s">
        <v>884</v>
      </c>
      <c r="H4" s="45" t="s">
        <v>885</v>
      </c>
      <c r="I4" s="45" t="s">
        <v>886</v>
      </c>
      <c r="J4" s="45" t="s">
        <v>887</v>
      </c>
      <c r="K4" s="45" t="s">
        <v>888</v>
      </c>
      <c r="L4" s="45" t="s">
        <v>1746</v>
      </c>
      <c r="M4" s="45" t="s">
        <v>1747</v>
      </c>
      <c r="N4" s="45" t="s">
        <v>1748</v>
      </c>
      <c r="O4" s="45" t="s">
        <v>1749</v>
      </c>
      <c r="P4" s="45" t="s">
        <v>1750</v>
      </c>
      <c r="Q4" s="45" t="s">
        <v>1751</v>
      </c>
      <c r="R4" t="s">
        <v>1752</v>
      </c>
      <c r="S4" s="45" t="s">
        <v>893</v>
      </c>
      <c r="T4"/>
      <c r="U4" s="47">
        <v>36</v>
      </c>
      <c r="V4" s="47">
        <v>36</v>
      </c>
      <c r="W4" s="47" t="s">
        <v>1728</v>
      </c>
      <c r="X4" s="47">
        <v>13176</v>
      </c>
      <c r="Y4" s="47">
        <v>12251</v>
      </c>
      <c r="Z4" s="48">
        <v>218.14</v>
      </c>
      <c r="AA4" s="44">
        <v>100</v>
      </c>
      <c r="AB4" s="44">
        <v>53</v>
      </c>
      <c r="AC4" s="44">
        <v>592</v>
      </c>
      <c r="AD4" s="44"/>
      <c r="AE4" s="44">
        <v>819</v>
      </c>
      <c r="AF4" s="44">
        <v>10501</v>
      </c>
      <c r="AG4" s="44"/>
      <c r="AH4" s="47"/>
      <c r="AI4" s="47">
        <v>339</v>
      </c>
      <c r="AJ4"/>
      <c r="AK4" t="s">
        <v>895</v>
      </c>
      <c r="AL4">
        <v>12251</v>
      </c>
      <c r="AM4"/>
      <c r="AN4"/>
      <c r="AO4"/>
      <c r="AP4"/>
      <c r="AQ4"/>
      <c r="AR4" s="44"/>
      <c r="AS4" s="44"/>
      <c r="AT4" s="44"/>
      <c r="AU4" s="44">
        <v>5208005</v>
      </c>
      <c r="AV4" s="44">
        <v>455982</v>
      </c>
      <c r="AW4" s="44">
        <v>1736094</v>
      </c>
      <c r="AX4" s="44">
        <v>43071</v>
      </c>
      <c r="AY4" s="44">
        <v>3970964</v>
      </c>
      <c r="AZ4" s="21">
        <v>4920136</v>
      </c>
      <c r="BA4" s="21">
        <v>-949172</v>
      </c>
      <c r="BB4" s="44">
        <v>639118</v>
      </c>
      <c r="BC4" s="44"/>
      <c r="BD4" s="44"/>
      <c r="BE4" s="44">
        <v>-310054</v>
      </c>
      <c r="BF4" s="44">
        <v>224825</v>
      </c>
      <c r="BG4" s="44"/>
      <c r="BH4" s="44">
        <v>424150</v>
      </c>
      <c r="BI4" s="21">
        <v>4414050</v>
      </c>
      <c r="BJ4" s="21"/>
      <c r="BK4" s="21"/>
      <c r="BL4" s="21">
        <v>144980</v>
      </c>
      <c r="BM4" s="21"/>
      <c r="BN4" s="21">
        <v>5208005</v>
      </c>
      <c r="BO4" s="21"/>
      <c r="BP4" s="21"/>
      <c r="BQ4" s="44"/>
      <c r="BR4" s="21"/>
      <c r="BS4" s="44"/>
      <c r="BT4" s="21"/>
      <c r="BU4" s="44"/>
      <c r="BV4" s="21"/>
      <c r="BW4" s="44">
        <v>320313</v>
      </c>
      <c r="BX4" s="21"/>
      <c r="BY4" s="21"/>
      <c r="BZ4" s="21"/>
      <c r="CA4" s="44">
        <v>24220</v>
      </c>
      <c r="CB4" s="44"/>
      <c r="CC4" s="44">
        <v>77207</v>
      </c>
      <c r="CD4" s="44"/>
      <c r="CE4" s="44"/>
      <c r="CF4" s="44"/>
      <c r="CG4" s="44"/>
      <c r="CH4" s="44"/>
      <c r="CI4" s="21">
        <v>34242</v>
      </c>
      <c r="CJ4" s="44"/>
      <c r="CK4" s="21"/>
      <c r="CL4" s="44"/>
      <c r="CM4" s="44">
        <v>87432</v>
      </c>
      <c r="CN4" s="44">
        <v>0</v>
      </c>
      <c r="CO4" s="44">
        <v>208780</v>
      </c>
      <c r="CP4" s="44">
        <v>0</v>
      </c>
      <c r="CQ4" s="21">
        <v>33287</v>
      </c>
      <c r="CR4" s="44">
        <v>25199</v>
      </c>
      <c r="CS4" s="44">
        <v>90331</v>
      </c>
      <c r="CT4" s="44">
        <v>7917</v>
      </c>
      <c r="CU4" s="44"/>
      <c r="CV4" s="44">
        <v>3036</v>
      </c>
      <c r="CW4" s="21"/>
      <c r="CX4" s="21"/>
      <c r="CY4" s="21"/>
      <c r="CZ4" s="21"/>
      <c r="DA4" s="21"/>
      <c r="DB4" s="21"/>
      <c r="DC4" s="21"/>
      <c r="DD4" s="21"/>
      <c r="DE4" s="44"/>
      <c r="DF4" s="21"/>
      <c r="DG4" s="44"/>
      <c r="DH4" s="21"/>
      <c r="DI4" s="44"/>
      <c r="DJ4" s="44"/>
      <c r="DK4" s="44"/>
      <c r="DL4" s="44"/>
      <c r="DM4" s="21"/>
      <c r="DN4" s="44"/>
      <c r="DO4" s="44"/>
      <c r="DP4" s="44"/>
      <c r="DQ4" s="44"/>
      <c r="DR4" s="44"/>
      <c r="DS4" s="44"/>
      <c r="DT4" s="44"/>
      <c r="DU4" s="44"/>
      <c r="DV4" s="44"/>
      <c r="DW4" s="44"/>
      <c r="DX4" s="44"/>
      <c r="DY4" s="44"/>
      <c r="DZ4" s="44"/>
      <c r="EA4" s="44"/>
      <c r="EB4" s="21"/>
      <c r="EC4" s="44">
        <v>-101761</v>
      </c>
      <c r="ED4" s="44"/>
      <c r="EE4" s="21"/>
      <c r="EF4" s="44"/>
      <c r="EG4" s="21">
        <v>213476</v>
      </c>
      <c r="EH4" s="44"/>
      <c r="EI4" s="21">
        <v>1624379</v>
      </c>
      <c r="EJ4" s="44"/>
      <c r="EK4" s="44"/>
      <c r="EL4" s="21"/>
      <c r="EM4" s="44"/>
      <c r="EN4" s="44"/>
      <c r="EO4" s="44"/>
      <c r="EP4" s="21"/>
      <c r="EQ4" s="21"/>
      <c r="ER4" s="21"/>
      <c r="ES4" s="21"/>
      <c r="ET4" s="44"/>
      <c r="EU4" s="21"/>
      <c r="EV4" s="44"/>
      <c r="EW4" s="21"/>
      <c r="EX4" s="44"/>
      <c r="EY4" s="44"/>
      <c r="EZ4" s="21"/>
      <c r="FA4" s="21"/>
      <c r="FB4" s="44"/>
      <c r="FC4" s="44"/>
      <c r="FD4" s="21"/>
      <c r="FE4" s="112"/>
      <c r="FF4" s="44"/>
      <c r="FG4" s="44">
        <v>2364132</v>
      </c>
      <c r="FH4" s="44">
        <v>417402</v>
      </c>
      <c r="FI4" s="44">
        <v>2138602</v>
      </c>
      <c r="FJ4" s="44">
        <v>31490</v>
      </c>
      <c r="FK4" s="44">
        <v>2100483</v>
      </c>
      <c r="FL4" s="44"/>
      <c r="FM4" s="44"/>
      <c r="FN4" s="44"/>
      <c r="FO4" s="44"/>
      <c r="FP4" s="44"/>
      <c r="FQ4" s="44"/>
      <c r="FR4" s="44"/>
      <c r="FS4" s="44"/>
      <c r="FT4" s="44">
        <v>2776</v>
      </c>
      <c r="FU4" s="44"/>
      <c r="FV4" s="21">
        <v>70735</v>
      </c>
      <c r="FW4" s="44"/>
      <c r="FX4" s="44">
        <v>13085</v>
      </c>
      <c r="FY4" s="44">
        <v>10793</v>
      </c>
      <c r="FZ4" s="44">
        <v>24423</v>
      </c>
      <c r="GA4" s="44">
        <v>2887</v>
      </c>
      <c r="GB4" s="44"/>
      <c r="GC4" s="44">
        <v>1664</v>
      </c>
      <c r="GD4" s="44">
        <v>190685</v>
      </c>
      <c r="GE4" s="44">
        <v>130087</v>
      </c>
      <c r="GF4" s="44">
        <v>34949</v>
      </c>
      <c r="GG4" s="44">
        <v>360249</v>
      </c>
      <c r="GH4" s="44">
        <v>60842</v>
      </c>
      <c r="GI4" s="44">
        <v>48474</v>
      </c>
      <c r="GJ4" s="44"/>
      <c r="GK4" s="44">
        <v>922565</v>
      </c>
      <c r="GL4" s="44">
        <v>32156</v>
      </c>
      <c r="GM4" s="44">
        <v>854561</v>
      </c>
      <c r="GN4" s="44">
        <v>32043</v>
      </c>
      <c r="GO4" s="44">
        <v>13020</v>
      </c>
      <c r="GP4" s="44">
        <v>751</v>
      </c>
      <c r="GQ4" s="44"/>
      <c r="GR4" s="44">
        <v>12908</v>
      </c>
      <c r="GS4" s="44">
        <v>998313</v>
      </c>
      <c r="GT4" s="44">
        <v>1343698</v>
      </c>
      <c r="GU4" s="21">
        <v>59651</v>
      </c>
      <c r="GV4" s="44"/>
      <c r="GW4" s="44"/>
      <c r="GX4" s="44">
        <v>80000</v>
      </c>
      <c r="GY4" s="44">
        <v>2481662</v>
      </c>
      <c r="GZ4" s="44">
        <v>777488</v>
      </c>
      <c r="HA4" s="44"/>
      <c r="HB4" s="44"/>
      <c r="HC4" s="44">
        <v>1704174</v>
      </c>
      <c r="HD4" s="44">
        <v>2481662</v>
      </c>
      <c r="HE4" s="21"/>
      <c r="HF4" s="21"/>
      <c r="HG4" s="21">
        <v>395000</v>
      </c>
      <c r="HH4" s="21"/>
      <c r="HI4" s="21">
        <v>0</v>
      </c>
      <c r="HJ4" s="44"/>
      <c r="HK4" s="21"/>
      <c r="HL4" s="21">
        <v>308704</v>
      </c>
      <c r="HM4" s="21">
        <v>308704</v>
      </c>
      <c r="HN4" s="21">
        <v>-249053</v>
      </c>
      <c r="HO4" s="21"/>
      <c r="HP4" s="44"/>
      <c r="HQ4" s="47"/>
      <c r="HR4" s="47"/>
      <c r="HS4" s="47"/>
      <c r="HT4" s="47" t="s">
        <v>1753</v>
      </c>
      <c r="HU4" s="47">
        <v>1010734.4</v>
      </c>
      <c r="HV4" s="47">
        <v>2449</v>
      </c>
      <c r="HW4" s="47">
        <v>0</v>
      </c>
      <c r="HX4" s="47">
        <v>1400</v>
      </c>
      <c r="HY4" s="47">
        <v>12218</v>
      </c>
      <c r="HZ4" s="47">
        <v>25847</v>
      </c>
      <c r="IA4" s="47">
        <v>0</v>
      </c>
      <c r="IB4" s="47">
        <v>0</v>
      </c>
      <c r="IC4" s="47">
        <v>1434</v>
      </c>
      <c r="ID4"/>
      <c r="IE4" s="47">
        <v>2003</v>
      </c>
      <c r="IF4">
        <v>4022</v>
      </c>
      <c r="IG4" s="47">
        <v>1529</v>
      </c>
      <c r="IH4" s="47">
        <v>8842</v>
      </c>
      <c r="II4">
        <v>1726</v>
      </c>
      <c r="IJ4">
        <v>1883</v>
      </c>
      <c r="IK4"/>
      <c r="IL4">
        <v>6541</v>
      </c>
      <c r="IM4">
        <v>69894</v>
      </c>
      <c r="IN4">
        <v>0</v>
      </c>
      <c r="IO4">
        <v>8</v>
      </c>
      <c r="IP4">
        <v>23</v>
      </c>
      <c r="IQ4">
        <v>2483</v>
      </c>
      <c r="IR4">
        <v>0</v>
      </c>
      <c r="IS4">
        <v>0</v>
      </c>
      <c r="IT4">
        <v>2514</v>
      </c>
      <c r="IU4">
        <v>134719</v>
      </c>
      <c r="IV4">
        <v>0</v>
      </c>
      <c r="IW4">
        <v>67615</v>
      </c>
      <c r="IX4">
        <v>507371</v>
      </c>
      <c r="IY4">
        <v>772131</v>
      </c>
      <c r="IZ4">
        <v>0</v>
      </c>
      <c r="JA4">
        <v>0</v>
      </c>
      <c r="JB4">
        <v>137865</v>
      </c>
      <c r="JC4"/>
      <c r="JD4">
        <v>37578</v>
      </c>
      <c r="JE4">
        <v>87436</v>
      </c>
      <c r="JF4">
        <v>24842</v>
      </c>
      <c r="JG4">
        <v>199614</v>
      </c>
      <c r="JH4">
        <v>51285</v>
      </c>
      <c r="JI4">
        <v>39632</v>
      </c>
      <c r="JJ4"/>
      <c r="JK4">
        <v>304044</v>
      </c>
      <c r="JL4">
        <v>2364132</v>
      </c>
      <c r="JM4">
        <v>0</v>
      </c>
      <c r="JN4">
        <v>552</v>
      </c>
      <c r="JO4">
        <v>2201</v>
      </c>
      <c r="JP4">
        <v>89707</v>
      </c>
      <c r="JQ4">
        <v>0</v>
      </c>
      <c r="JR4">
        <v>0</v>
      </c>
      <c r="JS4">
        <v>92460</v>
      </c>
      <c r="JT4"/>
      <c r="JU4"/>
      <c r="JV4"/>
      <c r="JW4"/>
      <c r="JX4"/>
      <c r="JY4"/>
      <c r="JZ4"/>
      <c r="KA4"/>
      <c r="KB4"/>
      <c r="KC4"/>
      <c r="KD4"/>
      <c r="KE4"/>
      <c r="KF4">
        <v>41</v>
      </c>
      <c r="KG4">
        <v>65</v>
      </c>
      <c r="KH4">
        <v>31</v>
      </c>
      <c r="KI4">
        <v>23</v>
      </c>
      <c r="KJ4">
        <v>37</v>
      </c>
      <c r="KK4">
        <v>14</v>
      </c>
      <c r="KL4">
        <v>12</v>
      </c>
      <c r="KM4">
        <v>23</v>
      </c>
      <c r="KN4">
        <v>5</v>
      </c>
      <c r="KO4">
        <v>1</v>
      </c>
      <c r="KP4">
        <v>0</v>
      </c>
      <c r="KQ4">
        <v>0</v>
      </c>
      <c r="KR4">
        <v>1</v>
      </c>
      <c r="KS4">
        <v>0</v>
      </c>
      <c r="KT4">
        <v>0</v>
      </c>
      <c r="KU4">
        <v>1</v>
      </c>
      <c r="KV4">
        <v>0</v>
      </c>
      <c r="KW4">
        <v>0</v>
      </c>
      <c r="KX4">
        <v>0</v>
      </c>
      <c r="KY4">
        <v>0</v>
      </c>
      <c r="KZ4">
        <v>0</v>
      </c>
      <c r="LA4">
        <v>0</v>
      </c>
      <c r="LB4">
        <v>0</v>
      </c>
      <c r="LC4">
        <v>0</v>
      </c>
      <c r="LD4">
        <v>1</v>
      </c>
      <c r="LE4">
        <v>0</v>
      </c>
      <c r="LF4">
        <v>0</v>
      </c>
      <c r="LG4">
        <v>0</v>
      </c>
      <c r="LH4">
        <v>0</v>
      </c>
    </row>
    <row r="5" spans="1:320" s="34" customFormat="1" ht="15" customHeight="1" x14ac:dyDescent="0.25">
      <c r="A5" s="45">
        <v>206010749</v>
      </c>
      <c r="B5" s="45" t="s">
        <v>1754</v>
      </c>
      <c r="C5" s="46">
        <v>45292</v>
      </c>
      <c r="D5" s="46">
        <v>45657</v>
      </c>
      <c r="E5" s="47">
        <v>366</v>
      </c>
      <c r="F5" s="45" t="s">
        <v>883</v>
      </c>
      <c r="G5" s="45" t="s">
        <v>884</v>
      </c>
      <c r="H5" s="45" t="s">
        <v>885</v>
      </c>
      <c r="I5" s="45" t="s">
        <v>886</v>
      </c>
      <c r="J5" s="45" t="s">
        <v>887</v>
      </c>
      <c r="K5" s="45" t="s">
        <v>888</v>
      </c>
      <c r="L5" s="45" t="s">
        <v>1746</v>
      </c>
      <c r="M5" s="45" t="s">
        <v>1755</v>
      </c>
      <c r="N5" s="45" t="s">
        <v>1756</v>
      </c>
      <c r="O5" s="45" t="s">
        <v>891</v>
      </c>
      <c r="P5" s="45" t="s">
        <v>938</v>
      </c>
      <c r="Q5" s="45" t="s">
        <v>1757</v>
      </c>
      <c r="R5" t="s">
        <v>1758</v>
      </c>
      <c r="S5" s="45" t="s">
        <v>893</v>
      </c>
      <c r="T5"/>
      <c r="U5" s="47">
        <v>62</v>
      </c>
      <c r="V5" s="47">
        <v>62</v>
      </c>
      <c r="W5" s="47" t="s">
        <v>894</v>
      </c>
      <c r="X5" s="47">
        <v>22692</v>
      </c>
      <c r="Y5" s="47">
        <v>18376</v>
      </c>
      <c r="Z5" s="48">
        <v>189.99</v>
      </c>
      <c r="AA5" s="44">
        <v>252</v>
      </c>
      <c r="AB5" s="44">
        <v>270</v>
      </c>
      <c r="AC5" s="44">
        <v>6230</v>
      </c>
      <c r="AD5" s="44">
        <v>3049</v>
      </c>
      <c r="AE5" s="44">
        <v>1013</v>
      </c>
      <c r="AF5" s="44">
        <v>6326</v>
      </c>
      <c r="AG5" s="44"/>
      <c r="AH5" s="47"/>
      <c r="AI5" s="47">
        <v>22</v>
      </c>
      <c r="AJ5">
        <v>1736</v>
      </c>
      <c r="AK5" t="s">
        <v>895</v>
      </c>
      <c r="AL5">
        <v>18376</v>
      </c>
      <c r="AM5"/>
      <c r="AN5"/>
      <c r="AO5"/>
      <c r="AP5"/>
      <c r="AQ5"/>
      <c r="AR5" s="44"/>
      <c r="AS5" s="44"/>
      <c r="AT5" s="44"/>
      <c r="AU5" s="44">
        <v>16683100</v>
      </c>
      <c r="AV5" s="44">
        <v>4307758</v>
      </c>
      <c r="AW5" s="44">
        <v>8453965</v>
      </c>
      <c r="AX5" s="44">
        <v>9015</v>
      </c>
      <c r="AY5" s="44">
        <v>12545908</v>
      </c>
      <c r="AZ5" s="21">
        <v>11939020</v>
      </c>
      <c r="BA5" s="21">
        <v>606888</v>
      </c>
      <c r="BB5" s="44">
        <v>-2</v>
      </c>
      <c r="BC5" s="44"/>
      <c r="BD5" s="44"/>
      <c r="BE5" s="44">
        <v>606886</v>
      </c>
      <c r="BF5" s="44">
        <v>7787500</v>
      </c>
      <c r="BG5" s="44">
        <v>3763650</v>
      </c>
      <c r="BH5" s="44">
        <v>557150</v>
      </c>
      <c r="BI5" s="21">
        <v>3607900</v>
      </c>
      <c r="BJ5" s="21"/>
      <c r="BK5" s="21"/>
      <c r="BL5" s="21">
        <v>12100</v>
      </c>
      <c r="BM5" s="21">
        <v>954800</v>
      </c>
      <c r="BN5" s="21">
        <v>16683100</v>
      </c>
      <c r="BO5" s="21"/>
      <c r="BP5" s="21"/>
      <c r="BQ5" s="44"/>
      <c r="BR5" s="21"/>
      <c r="BS5" s="44"/>
      <c r="BT5" s="21"/>
      <c r="BU5" s="44"/>
      <c r="BV5" s="21"/>
      <c r="BW5" s="44">
        <v>3170668</v>
      </c>
      <c r="BX5" s="21"/>
      <c r="BY5" s="21">
        <v>1132951</v>
      </c>
      <c r="BZ5" s="21"/>
      <c r="CA5" s="44">
        <v>325</v>
      </c>
      <c r="CB5" s="44"/>
      <c r="CC5" s="44">
        <v>225</v>
      </c>
      <c r="CD5" s="44"/>
      <c r="CE5" s="44"/>
      <c r="CF5" s="44"/>
      <c r="CG5" s="44"/>
      <c r="CH5" s="44"/>
      <c r="CI5" s="21">
        <v>3589</v>
      </c>
      <c r="CJ5" s="44"/>
      <c r="CK5" s="21"/>
      <c r="CL5" s="44"/>
      <c r="CM5" s="44">
        <v>8412</v>
      </c>
      <c r="CN5" s="44">
        <v>30114</v>
      </c>
      <c r="CO5" s="44">
        <v>1446300</v>
      </c>
      <c r="CP5" s="44">
        <v>3310</v>
      </c>
      <c r="CQ5" s="21">
        <v>1463550</v>
      </c>
      <c r="CR5" s="44">
        <v>372900</v>
      </c>
      <c r="CS5" s="44">
        <v>621636</v>
      </c>
      <c r="CT5" s="44">
        <v>291972</v>
      </c>
      <c r="CU5" s="44"/>
      <c r="CV5" s="44">
        <v>69564</v>
      </c>
      <c r="CW5" s="21"/>
      <c r="CX5" s="21"/>
      <c r="CY5" s="21"/>
      <c r="CZ5" s="21"/>
      <c r="DA5" s="21"/>
      <c r="DB5" s="21"/>
      <c r="DC5" s="21"/>
      <c r="DD5" s="21"/>
      <c r="DE5" s="44"/>
      <c r="DF5" s="21"/>
      <c r="DG5" s="44"/>
      <c r="DH5" s="21"/>
      <c r="DI5" s="44"/>
      <c r="DJ5" s="44"/>
      <c r="DK5" s="44"/>
      <c r="DL5" s="44"/>
      <c r="DM5" s="21"/>
      <c r="DN5" s="44"/>
      <c r="DO5" s="44"/>
      <c r="DP5" s="44"/>
      <c r="DQ5" s="44"/>
      <c r="DR5" s="44"/>
      <c r="DS5" s="44"/>
      <c r="DT5" s="44"/>
      <c r="DU5" s="44"/>
      <c r="DV5" s="44"/>
      <c r="DW5" s="44"/>
      <c r="DX5" s="44"/>
      <c r="DY5" s="44"/>
      <c r="DZ5" s="44"/>
      <c r="EA5" s="44"/>
      <c r="EB5" s="21"/>
      <c r="EC5" s="44">
        <v>3417964</v>
      </c>
      <c r="ED5" s="44"/>
      <c r="EE5" s="21">
        <v>2850651</v>
      </c>
      <c r="EF5" s="44"/>
      <c r="EG5" s="21">
        <v>206278</v>
      </c>
      <c r="EH5" s="44"/>
      <c r="EI5" s="21">
        <v>1543301</v>
      </c>
      <c r="EJ5" s="44"/>
      <c r="EK5" s="44"/>
      <c r="EL5" s="21"/>
      <c r="EM5" s="44"/>
      <c r="EN5" s="44"/>
      <c r="EO5" s="44">
        <v>435771</v>
      </c>
      <c r="EP5" s="21"/>
      <c r="EQ5" s="21"/>
      <c r="ER5" s="21"/>
      <c r="ES5" s="21"/>
      <c r="ET5" s="44"/>
      <c r="EU5" s="21"/>
      <c r="EV5" s="44"/>
      <c r="EW5" s="21"/>
      <c r="EX5" s="44"/>
      <c r="EY5" s="44"/>
      <c r="EZ5" s="21"/>
      <c r="FA5" s="21"/>
      <c r="FB5" s="44"/>
      <c r="FC5" s="44"/>
      <c r="FD5" s="21"/>
      <c r="FE5" s="112"/>
      <c r="FF5" s="44"/>
      <c r="FG5" s="44">
        <v>5150068</v>
      </c>
      <c r="FH5" s="44">
        <v>1333734</v>
      </c>
      <c r="FI5" s="44">
        <v>5455218</v>
      </c>
      <c r="FJ5" s="44">
        <v>128614</v>
      </c>
      <c r="FK5" s="44">
        <v>4460677</v>
      </c>
      <c r="FL5" s="44"/>
      <c r="FM5" s="44"/>
      <c r="FN5" s="44"/>
      <c r="FO5" s="44"/>
      <c r="FP5" s="44"/>
      <c r="FQ5" s="44"/>
      <c r="FR5" s="44"/>
      <c r="FS5" s="44"/>
      <c r="FT5" s="44">
        <v>3091</v>
      </c>
      <c r="FU5" s="44">
        <v>20076</v>
      </c>
      <c r="FV5" s="21">
        <v>619001</v>
      </c>
      <c r="FW5" s="44">
        <v>2988</v>
      </c>
      <c r="FX5" s="44">
        <v>461309</v>
      </c>
      <c r="FY5" s="44">
        <v>130134</v>
      </c>
      <c r="FZ5" s="44">
        <v>270525</v>
      </c>
      <c r="GA5" s="44">
        <v>123812</v>
      </c>
      <c r="GB5" s="44"/>
      <c r="GC5" s="44">
        <v>85297</v>
      </c>
      <c r="GD5" s="44">
        <v>354494</v>
      </c>
      <c r="GE5" s="44">
        <v>430339</v>
      </c>
      <c r="GF5" s="44">
        <v>94686</v>
      </c>
      <c r="GG5" s="44">
        <v>681026</v>
      </c>
      <c r="GH5" s="44">
        <v>81556</v>
      </c>
      <c r="GI5" s="44">
        <v>153411</v>
      </c>
      <c r="GJ5" s="44">
        <v>119887</v>
      </c>
      <c r="GK5" s="44">
        <v>2505590</v>
      </c>
      <c r="GL5" s="44">
        <v>44188</v>
      </c>
      <c r="GM5" s="44">
        <v>581852</v>
      </c>
      <c r="GN5" s="44">
        <v>51535</v>
      </c>
      <c r="GO5" s="44">
        <v>57272</v>
      </c>
      <c r="GP5" s="44"/>
      <c r="GQ5" s="44">
        <v>8450</v>
      </c>
      <c r="GR5" s="44">
        <v>597824</v>
      </c>
      <c r="GS5" s="44">
        <v>9580861</v>
      </c>
      <c r="GT5" s="44"/>
      <c r="GU5" s="21">
        <v>866918</v>
      </c>
      <c r="GV5" s="44">
        <v>8796</v>
      </c>
      <c r="GW5" s="44"/>
      <c r="GX5" s="44"/>
      <c r="GY5" s="44">
        <v>10456575</v>
      </c>
      <c r="GZ5" s="44">
        <v>1470531</v>
      </c>
      <c r="HA5" s="44"/>
      <c r="HB5" s="44"/>
      <c r="HC5" s="44">
        <v>8986044</v>
      </c>
      <c r="HD5" s="44">
        <v>10456575</v>
      </c>
      <c r="HE5" s="21">
        <v>7879801</v>
      </c>
      <c r="HF5" s="21"/>
      <c r="HG5" s="21"/>
      <c r="HH5" s="21"/>
      <c r="HI5" s="21">
        <v>0</v>
      </c>
      <c r="HJ5" s="44"/>
      <c r="HK5" s="21">
        <v>802239</v>
      </c>
      <c r="HL5" s="21">
        <v>219109</v>
      </c>
      <c r="HM5" s="21">
        <v>1021348</v>
      </c>
      <c r="HN5" s="21">
        <v>-154430</v>
      </c>
      <c r="HO5" s="21"/>
      <c r="HP5" s="44"/>
      <c r="HQ5" s="47"/>
      <c r="HR5" s="47"/>
      <c r="HS5" s="47"/>
      <c r="HT5" s="47" t="s">
        <v>1759</v>
      </c>
      <c r="HU5" s="47">
        <v>0</v>
      </c>
      <c r="HV5" s="47">
        <v>2040</v>
      </c>
      <c r="HW5" s="47">
        <v>0</v>
      </c>
      <c r="HX5" s="47">
        <v>11846</v>
      </c>
      <c r="HY5" s="47">
        <v>18321</v>
      </c>
      <c r="HZ5" s="47">
        <v>44421</v>
      </c>
      <c r="IA5" s="47">
        <v>0</v>
      </c>
      <c r="IB5" s="47">
        <v>0</v>
      </c>
      <c r="IC5" s="47">
        <v>0</v>
      </c>
      <c r="ID5">
        <v>10235</v>
      </c>
      <c r="IE5" s="47">
        <v>2038</v>
      </c>
      <c r="IF5">
        <v>11515</v>
      </c>
      <c r="IG5" s="47">
        <v>5347</v>
      </c>
      <c r="IH5" s="47">
        <v>15202</v>
      </c>
      <c r="II5">
        <v>1683</v>
      </c>
      <c r="IJ5">
        <v>4656</v>
      </c>
      <c r="IK5">
        <v>2113</v>
      </c>
      <c r="IL5">
        <v>12412</v>
      </c>
      <c r="IM5">
        <v>141829</v>
      </c>
      <c r="IN5">
        <v>0</v>
      </c>
      <c r="IO5">
        <v>606</v>
      </c>
      <c r="IP5">
        <v>902</v>
      </c>
      <c r="IQ5">
        <v>9161</v>
      </c>
      <c r="IR5">
        <v>0</v>
      </c>
      <c r="IS5">
        <v>0</v>
      </c>
      <c r="IT5">
        <v>10669</v>
      </c>
      <c r="IU5">
        <v>219849</v>
      </c>
      <c r="IV5">
        <v>0</v>
      </c>
      <c r="IW5">
        <v>630271</v>
      </c>
      <c r="IX5">
        <v>782456</v>
      </c>
      <c r="IY5">
        <v>1209088</v>
      </c>
      <c r="IZ5">
        <v>0</v>
      </c>
      <c r="JA5">
        <v>0</v>
      </c>
      <c r="JB5">
        <v>0</v>
      </c>
      <c r="JC5">
        <v>656053</v>
      </c>
      <c r="JD5">
        <v>56680</v>
      </c>
      <c r="JE5">
        <v>268089</v>
      </c>
      <c r="JF5">
        <v>63404</v>
      </c>
      <c r="JG5">
        <v>362048</v>
      </c>
      <c r="JH5">
        <v>53038</v>
      </c>
      <c r="JI5">
        <v>104931</v>
      </c>
      <c r="JJ5">
        <v>96551</v>
      </c>
      <c r="JK5">
        <v>647610</v>
      </c>
      <c r="JL5">
        <v>5150068</v>
      </c>
      <c r="JM5">
        <v>0</v>
      </c>
      <c r="JN5">
        <v>49295</v>
      </c>
      <c r="JO5">
        <v>60030</v>
      </c>
      <c r="JP5">
        <v>384470</v>
      </c>
      <c r="JQ5">
        <v>0</v>
      </c>
      <c r="JR5">
        <v>0</v>
      </c>
      <c r="JS5">
        <v>493795</v>
      </c>
      <c r="JT5"/>
      <c r="JU5"/>
      <c r="JV5"/>
      <c r="JW5"/>
      <c r="JX5"/>
      <c r="JY5">
        <v>10235</v>
      </c>
      <c r="JZ5"/>
      <c r="KA5"/>
      <c r="KB5"/>
      <c r="KC5"/>
      <c r="KD5"/>
      <c r="KE5">
        <v>656053</v>
      </c>
      <c r="KF5">
        <v>85</v>
      </c>
      <c r="KG5">
        <v>167</v>
      </c>
      <c r="KH5">
        <v>42</v>
      </c>
      <c r="KI5">
        <v>53</v>
      </c>
      <c r="KJ5">
        <v>114</v>
      </c>
      <c r="KK5">
        <v>20</v>
      </c>
      <c r="KL5">
        <v>27</v>
      </c>
      <c r="KM5">
        <v>59</v>
      </c>
      <c r="KN5">
        <v>11</v>
      </c>
      <c r="KO5">
        <v>1</v>
      </c>
      <c r="KP5">
        <v>0</v>
      </c>
      <c r="KQ5">
        <v>0</v>
      </c>
      <c r="KR5">
        <v>0</v>
      </c>
      <c r="KS5">
        <v>1</v>
      </c>
      <c r="KT5">
        <v>0</v>
      </c>
      <c r="KU5">
        <v>1</v>
      </c>
      <c r="KV5">
        <v>0</v>
      </c>
      <c r="KW5">
        <v>0</v>
      </c>
      <c r="KX5">
        <v>0</v>
      </c>
      <c r="KY5">
        <v>0</v>
      </c>
      <c r="KZ5">
        <v>0</v>
      </c>
      <c r="LA5">
        <v>0</v>
      </c>
      <c r="LB5">
        <v>0</v>
      </c>
      <c r="LC5">
        <v>0</v>
      </c>
      <c r="LD5">
        <v>1</v>
      </c>
      <c r="LE5">
        <v>0</v>
      </c>
      <c r="LF5">
        <v>0</v>
      </c>
      <c r="LG5">
        <v>0</v>
      </c>
      <c r="LH5">
        <v>0</v>
      </c>
    </row>
    <row r="6" spans="1:320" s="34" customFormat="1" ht="15" customHeight="1" x14ac:dyDescent="0.25">
      <c r="A6" s="45">
        <v>206010750</v>
      </c>
      <c r="B6" s="45" t="s">
        <v>1760</v>
      </c>
      <c r="C6" s="46">
        <v>45292</v>
      </c>
      <c r="D6" s="46">
        <v>45657</v>
      </c>
      <c r="E6" s="47">
        <v>366</v>
      </c>
      <c r="F6" s="45" t="s">
        <v>883</v>
      </c>
      <c r="G6" s="45" t="s">
        <v>884</v>
      </c>
      <c r="H6" s="45" t="s">
        <v>885</v>
      </c>
      <c r="I6" s="45" t="s">
        <v>886</v>
      </c>
      <c r="J6" s="45" t="s">
        <v>887</v>
      </c>
      <c r="K6" s="45" t="s">
        <v>888</v>
      </c>
      <c r="L6" s="45" t="s">
        <v>1746</v>
      </c>
      <c r="M6" s="45" t="s">
        <v>1761</v>
      </c>
      <c r="N6" s="45" t="s">
        <v>1762</v>
      </c>
      <c r="O6" s="45" t="s">
        <v>891</v>
      </c>
      <c r="P6" s="45" t="s">
        <v>1763</v>
      </c>
      <c r="Q6" s="45" t="s">
        <v>1764</v>
      </c>
      <c r="R6" t="s">
        <v>1765</v>
      </c>
      <c r="S6" s="45" t="s">
        <v>893</v>
      </c>
      <c r="T6"/>
      <c r="U6" s="47">
        <v>71</v>
      </c>
      <c r="V6" s="47">
        <v>71</v>
      </c>
      <c r="W6" s="47" t="s">
        <v>894</v>
      </c>
      <c r="X6" s="47">
        <v>25986</v>
      </c>
      <c r="Y6" s="47">
        <v>24750</v>
      </c>
      <c r="Z6" s="48">
        <v>219.24</v>
      </c>
      <c r="AA6" s="44">
        <v>150</v>
      </c>
      <c r="AB6" s="44">
        <v>132</v>
      </c>
      <c r="AC6" s="44">
        <v>2974</v>
      </c>
      <c r="AD6" s="44"/>
      <c r="AE6" s="44">
        <v>1055</v>
      </c>
      <c r="AF6" s="44">
        <v>15274</v>
      </c>
      <c r="AG6" s="44"/>
      <c r="AH6" s="47">
        <v>2562</v>
      </c>
      <c r="AI6" s="47"/>
      <c r="AJ6">
        <v>2885</v>
      </c>
      <c r="AK6" t="s">
        <v>895</v>
      </c>
      <c r="AL6">
        <v>24750</v>
      </c>
      <c r="AM6"/>
      <c r="AN6"/>
      <c r="AO6"/>
      <c r="AP6"/>
      <c r="AQ6"/>
      <c r="AR6" s="44"/>
      <c r="AS6" s="44"/>
      <c r="AT6" s="44"/>
      <c r="AU6" s="44">
        <v>9532768</v>
      </c>
      <c r="AV6" s="44">
        <v>2328491</v>
      </c>
      <c r="AW6" s="44">
        <v>102827</v>
      </c>
      <c r="AX6" s="44">
        <v>50513</v>
      </c>
      <c r="AY6" s="44">
        <v>11808945</v>
      </c>
      <c r="AZ6" s="21">
        <v>10316222</v>
      </c>
      <c r="BA6" s="21">
        <v>1492723</v>
      </c>
      <c r="BB6" s="44">
        <v>19671</v>
      </c>
      <c r="BC6" s="44"/>
      <c r="BD6" s="44"/>
      <c r="BE6" s="44">
        <v>1512394</v>
      </c>
      <c r="BF6" s="44">
        <v>1145473</v>
      </c>
      <c r="BG6" s="44"/>
      <c r="BH6" s="44">
        <v>406346</v>
      </c>
      <c r="BI6" s="21">
        <v>5882970</v>
      </c>
      <c r="BJ6" s="21"/>
      <c r="BK6" s="21">
        <v>986786</v>
      </c>
      <c r="BL6" s="21"/>
      <c r="BM6" s="21">
        <v>1111193</v>
      </c>
      <c r="BN6" s="21">
        <v>9532768</v>
      </c>
      <c r="BO6" s="21"/>
      <c r="BP6" s="21"/>
      <c r="BQ6" s="44"/>
      <c r="BR6" s="21"/>
      <c r="BS6" s="44"/>
      <c r="BT6" s="21"/>
      <c r="BU6" s="44"/>
      <c r="BV6" s="21"/>
      <c r="BW6" s="44">
        <v>1697566</v>
      </c>
      <c r="BX6" s="21"/>
      <c r="BY6" s="21"/>
      <c r="BZ6" s="21"/>
      <c r="CA6" s="44">
        <v>36403</v>
      </c>
      <c r="CB6" s="44"/>
      <c r="CC6" s="44">
        <v>527025</v>
      </c>
      <c r="CD6" s="44"/>
      <c r="CE6" s="44"/>
      <c r="CF6" s="44"/>
      <c r="CG6" s="44">
        <v>67497</v>
      </c>
      <c r="CH6" s="44"/>
      <c r="CI6" s="21"/>
      <c r="CJ6" s="44"/>
      <c r="CK6" s="21"/>
      <c r="CL6" s="44"/>
      <c r="CM6" s="44">
        <v>2723</v>
      </c>
      <c r="CN6" s="44">
        <v>21698</v>
      </c>
      <c r="CO6" s="44">
        <v>413509</v>
      </c>
      <c r="CP6" s="44">
        <v>599188</v>
      </c>
      <c r="CQ6" s="21">
        <v>667620</v>
      </c>
      <c r="CR6" s="44">
        <v>323185</v>
      </c>
      <c r="CS6" s="44">
        <v>147118</v>
      </c>
      <c r="CT6" s="44">
        <v>79106</v>
      </c>
      <c r="CU6" s="44"/>
      <c r="CV6" s="44">
        <v>74344</v>
      </c>
      <c r="CW6" s="21"/>
      <c r="CX6" s="21"/>
      <c r="CY6" s="21"/>
      <c r="CZ6" s="21"/>
      <c r="DA6" s="21"/>
      <c r="DB6" s="21"/>
      <c r="DC6" s="21"/>
      <c r="DD6" s="21"/>
      <c r="DE6" s="44"/>
      <c r="DF6" s="21"/>
      <c r="DG6" s="44"/>
      <c r="DH6" s="21"/>
      <c r="DI6" s="44"/>
      <c r="DJ6" s="44"/>
      <c r="DK6" s="44"/>
      <c r="DL6" s="44"/>
      <c r="DM6" s="21"/>
      <c r="DN6" s="44"/>
      <c r="DO6" s="44"/>
      <c r="DP6" s="44"/>
      <c r="DQ6" s="44"/>
      <c r="DR6" s="44"/>
      <c r="DS6" s="44"/>
      <c r="DT6" s="44"/>
      <c r="DU6" s="44"/>
      <c r="DV6" s="44"/>
      <c r="DW6" s="44"/>
      <c r="DX6" s="44"/>
      <c r="DY6" s="44"/>
      <c r="DZ6" s="44"/>
      <c r="EA6" s="44"/>
      <c r="EB6" s="21"/>
      <c r="EC6" s="44">
        <v>-686718</v>
      </c>
      <c r="ED6" s="44"/>
      <c r="EE6" s="21"/>
      <c r="EF6" s="44"/>
      <c r="EG6" s="21">
        <v>753262</v>
      </c>
      <c r="EH6" s="44"/>
      <c r="EI6" s="21">
        <v>-1968452</v>
      </c>
      <c r="EJ6" s="44"/>
      <c r="EK6" s="44"/>
      <c r="EL6" s="21"/>
      <c r="EM6" s="44">
        <v>893542</v>
      </c>
      <c r="EN6" s="44"/>
      <c r="EO6" s="44">
        <v>1111193</v>
      </c>
      <c r="EP6" s="21"/>
      <c r="EQ6" s="21"/>
      <c r="ER6" s="21"/>
      <c r="ES6" s="21"/>
      <c r="ET6" s="44"/>
      <c r="EU6" s="21"/>
      <c r="EV6" s="44"/>
      <c r="EW6" s="21"/>
      <c r="EX6" s="44"/>
      <c r="EY6" s="44"/>
      <c r="EZ6" s="21"/>
      <c r="FA6" s="21"/>
      <c r="FB6" s="44"/>
      <c r="FC6" s="44"/>
      <c r="FD6" s="21"/>
      <c r="FE6" s="112"/>
      <c r="FF6" s="44"/>
      <c r="FG6" s="44">
        <v>5201664</v>
      </c>
      <c r="FH6" s="44">
        <v>947217</v>
      </c>
      <c r="FI6" s="44">
        <v>4167341</v>
      </c>
      <c r="FJ6" s="44">
        <v>197252</v>
      </c>
      <c r="FK6" s="44">
        <v>4492989</v>
      </c>
      <c r="FL6" s="44"/>
      <c r="FM6" s="44"/>
      <c r="FN6" s="44"/>
      <c r="FO6" s="44"/>
      <c r="FP6" s="44"/>
      <c r="FQ6" s="44"/>
      <c r="FR6" s="44"/>
      <c r="FS6" s="44"/>
      <c r="FT6" s="44"/>
      <c r="FU6" s="44"/>
      <c r="FV6" s="21">
        <v>236383</v>
      </c>
      <c r="FW6" s="44"/>
      <c r="FX6" s="44">
        <v>231210</v>
      </c>
      <c r="FY6" s="44">
        <v>64308</v>
      </c>
      <c r="FZ6" s="44">
        <v>81697</v>
      </c>
      <c r="GA6" s="44">
        <v>39588</v>
      </c>
      <c r="GB6" s="44"/>
      <c r="GC6" s="44">
        <v>18108</v>
      </c>
      <c r="GD6" s="44">
        <v>527485</v>
      </c>
      <c r="GE6" s="44">
        <v>129938</v>
      </c>
      <c r="GF6" s="44">
        <v>117533</v>
      </c>
      <c r="GG6" s="44">
        <v>701777</v>
      </c>
      <c r="GH6" s="44">
        <v>52137</v>
      </c>
      <c r="GI6" s="44">
        <v>43325</v>
      </c>
      <c r="GJ6" s="44"/>
      <c r="GK6" s="44">
        <v>2527131</v>
      </c>
      <c r="GL6" s="44">
        <v>6116</v>
      </c>
      <c r="GM6" s="44">
        <v>604135</v>
      </c>
      <c r="GN6" s="44">
        <v>85083</v>
      </c>
      <c r="GO6" s="44">
        <v>91000</v>
      </c>
      <c r="GP6" s="44"/>
      <c r="GQ6" s="44"/>
      <c r="GR6" s="44">
        <v>266279</v>
      </c>
      <c r="GS6" s="44">
        <v>7988421</v>
      </c>
      <c r="GT6" s="44"/>
      <c r="GU6" s="21">
        <v>201092</v>
      </c>
      <c r="GV6" s="44"/>
      <c r="GW6" s="44"/>
      <c r="GX6" s="44"/>
      <c r="GY6" s="44">
        <v>8189513</v>
      </c>
      <c r="GZ6" s="44">
        <v>4179632</v>
      </c>
      <c r="HA6" s="44"/>
      <c r="HB6" s="44"/>
      <c r="HC6" s="44">
        <v>4009881</v>
      </c>
      <c r="HD6" s="44">
        <v>8189513</v>
      </c>
      <c r="HE6" s="21">
        <v>5344060</v>
      </c>
      <c r="HF6" s="21"/>
      <c r="HG6" s="21">
        <v>2220610</v>
      </c>
      <c r="HH6" s="21"/>
      <c r="HI6" s="21">
        <v>0</v>
      </c>
      <c r="HJ6" s="44"/>
      <c r="HK6" s="21">
        <v>198670</v>
      </c>
      <c r="HL6" s="21">
        <v>51842</v>
      </c>
      <c r="HM6" s="21">
        <v>250512</v>
      </c>
      <c r="HN6" s="21">
        <v>-49420</v>
      </c>
      <c r="HO6" s="21"/>
      <c r="HP6" s="44"/>
      <c r="HQ6" s="47"/>
      <c r="HR6" s="47"/>
      <c r="HS6" s="47"/>
      <c r="HT6" s="47" t="s">
        <v>1766</v>
      </c>
      <c r="HU6" s="47">
        <v>752333.76</v>
      </c>
      <c r="HV6" s="47">
        <v>1588</v>
      </c>
      <c r="HW6" s="47">
        <v>0</v>
      </c>
      <c r="HX6" s="47">
        <v>7517</v>
      </c>
      <c r="HY6" s="47">
        <v>24191</v>
      </c>
      <c r="HZ6" s="47">
        <v>65710</v>
      </c>
      <c r="IA6" s="47">
        <v>0</v>
      </c>
      <c r="IB6" s="47">
        <v>0</v>
      </c>
      <c r="IC6" s="47">
        <v>2093</v>
      </c>
      <c r="ID6">
        <v>6341</v>
      </c>
      <c r="IE6" s="47">
        <v>9634</v>
      </c>
      <c r="IF6">
        <v>6159</v>
      </c>
      <c r="IG6" s="47">
        <v>4297</v>
      </c>
      <c r="IH6" s="47">
        <v>15867</v>
      </c>
      <c r="II6">
        <v>1231</v>
      </c>
      <c r="IJ6">
        <v>563</v>
      </c>
      <c r="IK6"/>
      <c r="IL6">
        <v>12154</v>
      </c>
      <c r="IM6">
        <v>157345</v>
      </c>
      <c r="IN6">
        <v>0</v>
      </c>
      <c r="IO6">
        <v>0</v>
      </c>
      <c r="IP6">
        <v>0</v>
      </c>
      <c r="IQ6">
        <v>0</v>
      </c>
      <c r="IR6">
        <v>0</v>
      </c>
      <c r="IS6">
        <v>0</v>
      </c>
      <c r="IT6">
        <v>0</v>
      </c>
      <c r="IU6">
        <v>136994</v>
      </c>
      <c r="IV6">
        <v>0</v>
      </c>
      <c r="IW6">
        <v>417527</v>
      </c>
      <c r="IX6">
        <v>1047972</v>
      </c>
      <c r="IY6">
        <v>1689431</v>
      </c>
      <c r="IZ6">
        <v>0</v>
      </c>
      <c r="JA6">
        <v>0</v>
      </c>
      <c r="JB6">
        <v>105190</v>
      </c>
      <c r="JC6">
        <v>342328</v>
      </c>
      <c r="JD6">
        <v>197637</v>
      </c>
      <c r="JE6">
        <v>108710</v>
      </c>
      <c r="JF6">
        <v>77375</v>
      </c>
      <c r="JG6">
        <v>314662</v>
      </c>
      <c r="JH6">
        <v>43190</v>
      </c>
      <c r="JI6">
        <v>10137</v>
      </c>
      <c r="JJ6"/>
      <c r="JK6">
        <v>710511</v>
      </c>
      <c r="JL6">
        <v>5201664</v>
      </c>
      <c r="JM6">
        <v>0</v>
      </c>
      <c r="JN6">
        <v>0</v>
      </c>
      <c r="JO6">
        <v>0</v>
      </c>
      <c r="JP6">
        <v>0</v>
      </c>
      <c r="JQ6">
        <v>0</v>
      </c>
      <c r="JR6">
        <v>0</v>
      </c>
      <c r="JS6">
        <v>0</v>
      </c>
      <c r="JT6"/>
      <c r="JU6"/>
      <c r="JV6"/>
      <c r="JW6"/>
      <c r="JX6"/>
      <c r="JY6">
        <v>6341</v>
      </c>
      <c r="JZ6"/>
      <c r="KA6"/>
      <c r="KB6"/>
      <c r="KC6"/>
      <c r="KD6"/>
      <c r="KE6">
        <v>342328</v>
      </c>
      <c r="KF6">
        <v>94</v>
      </c>
      <c r="KG6">
        <v>145</v>
      </c>
      <c r="KH6">
        <v>54</v>
      </c>
      <c r="KI6">
        <v>65</v>
      </c>
      <c r="KJ6">
        <v>101</v>
      </c>
      <c r="KK6">
        <v>35</v>
      </c>
      <c r="KL6">
        <v>43</v>
      </c>
      <c r="KM6">
        <v>65</v>
      </c>
      <c r="KN6">
        <v>23</v>
      </c>
      <c r="KO6">
        <v>1</v>
      </c>
      <c r="KP6">
        <v>0</v>
      </c>
      <c r="KQ6">
        <v>0</v>
      </c>
      <c r="KR6">
        <v>0</v>
      </c>
      <c r="KS6">
        <v>1</v>
      </c>
      <c r="KT6">
        <v>0</v>
      </c>
      <c r="KU6">
        <v>1</v>
      </c>
      <c r="KV6">
        <v>0</v>
      </c>
      <c r="KW6">
        <v>0</v>
      </c>
      <c r="KX6">
        <v>0</v>
      </c>
      <c r="KY6">
        <v>0</v>
      </c>
      <c r="KZ6">
        <v>0</v>
      </c>
      <c r="LA6">
        <v>0</v>
      </c>
      <c r="LB6">
        <v>0</v>
      </c>
      <c r="LC6">
        <v>0</v>
      </c>
      <c r="LD6">
        <v>1</v>
      </c>
      <c r="LE6">
        <v>0</v>
      </c>
      <c r="LF6">
        <v>0</v>
      </c>
      <c r="LG6">
        <v>0</v>
      </c>
      <c r="LH6">
        <v>0</v>
      </c>
    </row>
    <row r="7" spans="1:320" s="34" customFormat="1" ht="15" customHeight="1" x14ac:dyDescent="0.25">
      <c r="A7" s="45">
        <v>206010757</v>
      </c>
      <c r="B7" s="45" t="s">
        <v>1767</v>
      </c>
      <c r="C7" s="46">
        <v>45292</v>
      </c>
      <c r="D7" s="46">
        <v>45657</v>
      </c>
      <c r="E7" s="47">
        <v>366</v>
      </c>
      <c r="F7" s="45" t="s">
        <v>883</v>
      </c>
      <c r="G7" s="45" t="s">
        <v>884</v>
      </c>
      <c r="H7" s="45" t="s">
        <v>885</v>
      </c>
      <c r="I7" s="45" t="s">
        <v>886</v>
      </c>
      <c r="J7" s="45" t="s">
        <v>887</v>
      </c>
      <c r="K7" s="45" t="s">
        <v>888</v>
      </c>
      <c r="L7" s="45" t="s">
        <v>1738</v>
      </c>
      <c r="M7" s="45" t="s">
        <v>1768</v>
      </c>
      <c r="N7" s="45" t="s">
        <v>1769</v>
      </c>
      <c r="O7" s="45" t="s">
        <v>928</v>
      </c>
      <c r="P7" s="45" t="s">
        <v>1770</v>
      </c>
      <c r="Q7" s="45" t="s">
        <v>1771</v>
      </c>
      <c r="R7" t="s">
        <v>1772</v>
      </c>
      <c r="S7" s="45" t="s">
        <v>893</v>
      </c>
      <c r="T7"/>
      <c r="U7" s="47">
        <v>36</v>
      </c>
      <c r="V7" s="47">
        <v>36</v>
      </c>
      <c r="W7" s="47" t="s">
        <v>1728</v>
      </c>
      <c r="X7" s="47">
        <v>13176</v>
      </c>
      <c r="Y7" s="47">
        <v>12809</v>
      </c>
      <c r="Z7" s="48">
        <v>228.08</v>
      </c>
      <c r="AA7" s="44">
        <v>36</v>
      </c>
      <c r="AB7" s="44">
        <v>24</v>
      </c>
      <c r="AC7" s="44">
        <v>518</v>
      </c>
      <c r="AD7" s="44"/>
      <c r="AE7" s="44">
        <v>879</v>
      </c>
      <c r="AF7" s="44">
        <v>11111</v>
      </c>
      <c r="AG7" s="44"/>
      <c r="AH7" s="47"/>
      <c r="AI7" s="47">
        <v>301</v>
      </c>
      <c r="AJ7"/>
      <c r="AK7" t="s">
        <v>895</v>
      </c>
      <c r="AL7">
        <v>12809</v>
      </c>
      <c r="AM7"/>
      <c r="AN7"/>
      <c r="AO7"/>
      <c r="AP7"/>
      <c r="AQ7"/>
      <c r="AR7" s="44"/>
      <c r="AS7" s="44"/>
      <c r="AT7" s="44"/>
      <c r="AU7" s="44">
        <v>3842700</v>
      </c>
      <c r="AV7" s="44">
        <v>199752</v>
      </c>
      <c r="AW7" s="44">
        <v>-165402</v>
      </c>
      <c r="AX7" s="44">
        <v>265303</v>
      </c>
      <c r="AY7" s="44">
        <v>4473157</v>
      </c>
      <c r="AZ7" s="21">
        <v>4921639</v>
      </c>
      <c r="BA7" s="21">
        <v>-448482</v>
      </c>
      <c r="BB7" s="44"/>
      <c r="BC7" s="44"/>
      <c r="BD7" s="44"/>
      <c r="BE7" s="44">
        <v>-448482</v>
      </c>
      <c r="BF7" s="44">
        <v>103800</v>
      </c>
      <c r="BG7" s="44"/>
      <c r="BH7" s="44">
        <v>277200</v>
      </c>
      <c r="BI7" s="21">
        <v>3367200</v>
      </c>
      <c r="BJ7" s="21"/>
      <c r="BK7" s="21"/>
      <c r="BL7" s="21">
        <v>94500</v>
      </c>
      <c r="BM7" s="21"/>
      <c r="BN7" s="21">
        <v>3842700</v>
      </c>
      <c r="BO7" s="21"/>
      <c r="BP7" s="21"/>
      <c r="BQ7" s="44"/>
      <c r="BR7" s="21"/>
      <c r="BS7" s="44"/>
      <c r="BT7" s="21"/>
      <c r="BU7" s="44"/>
      <c r="BV7" s="21"/>
      <c r="BW7" s="44">
        <v>153935</v>
      </c>
      <c r="BX7" s="21"/>
      <c r="BY7" s="21"/>
      <c r="BZ7" s="21"/>
      <c r="CA7" s="44">
        <v>1150</v>
      </c>
      <c r="CB7" s="44"/>
      <c r="CC7" s="44">
        <v>44347</v>
      </c>
      <c r="CD7" s="44"/>
      <c r="CE7" s="44"/>
      <c r="CF7" s="44"/>
      <c r="CG7" s="44"/>
      <c r="CH7" s="44"/>
      <c r="CI7" s="21">
        <v>320</v>
      </c>
      <c r="CJ7" s="44"/>
      <c r="CK7" s="21"/>
      <c r="CL7" s="44"/>
      <c r="CM7" s="44">
        <v>11070</v>
      </c>
      <c r="CN7" s="44">
        <v>0</v>
      </c>
      <c r="CO7" s="44">
        <v>46800</v>
      </c>
      <c r="CP7" s="44">
        <v>0</v>
      </c>
      <c r="CQ7" s="21">
        <v>82961</v>
      </c>
      <c r="CR7" s="44">
        <v>18028</v>
      </c>
      <c r="CS7" s="44">
        <v>34553</v>
      </c>
      <c r="CT7" s="44">
        <v>6340</v>
      </c>
      <c r="CU7" s="44"/>
      <c r="CV7" s="44">
        <v>0</v>
      </c>
      <c r="CW7" s="21"/>
      <c r="CX7" s="21"/>
      <c r="CY7" s="21"/>
      <c r="CZ7" s="21"/>
      <c r="DA7" s="21"/>
      <c r="DB7" s="21"/>
      <c r="DC7" s="21"/>
      <c r="DD7" s="21"/>
      <c r="DE7" s="44"/>
      <c r="DF7" s="21"/>
      <c r="DG7" s="44"/>
      <c r="DH7" s="21"/>
      <c r="DI7" s="44"/>
      <c r="DJ7" s="44"/>
      <c r="DK7" s="44"/>
      <c r="DL7" s="44"/>
      <c r="DM7" s="21"/>
      <c r="DN7" s="44"/>
      <c r="DO7" s="44"/>
      <c r="DP7" s="44"/>
      <c r="DQ7" s="44"/>
      <c r="DR7" s="44"/>
      <c r="DS7" s="44"/>
      <c r="DT7" s="44"/>
      <c r="DU7" s="44"/>
      <c r="DV7" s="44"/>
      <c r="DW7" s="44"/>
      <c r="DX7" s="44"/>
      <c r="DY7" s="44"/>
      <c r="DZ7" s="44"/>
      <c r="EA7" s="44"/>
      <c r="EB7" s="21"/>
      <c r="EC7" s="44">
        <v>-112473</v>
      </c>
      <c r="ED7" s="44"/>
      <c r="EE7" s="21"/>
      <c r="EF7" s="44"/>
      <c r="EG7" s="21">
        <v>-85875</v>
      </c>
      <c r="EH7" s="44"/>
      <c r="EI7" s="21">
        <v>32946</v>
      </c>
      <c r="EJ7" s="44"/>
      <c r="EK7" s="44"/>
      <c r="EL7" s="21"/>
      <c r="EM7" s="44"/>
      <c r="EN7" s="44"/>
      <c r="EO7" s="44"/>
      <c r="EP7" s="21"/>
      <c r="EQ7" s="21"/>
      <c r="ER7" s="21"/>
      <c r="ES7" s="21"/>
      <c r="ET7" s="44"/>
      <c r="EU7" s="21"/>
      <c r="EV7" s="44"/>
      <c r="EW7" s="21"/>
      <c r="EX7" s="44"/>
      <c r="EY7" s="44"/>
      <c r="EZ7" s="21"/>
      <c r="FA7" s="21"/>
      <c r="FB7" s="44"/>
      <c r="FC7" s="44"/>
      <c r="FD7" s="21"/>
      <c r="FE7" s="112"/>
      <c r="FF7" s="44"/>
      <c r="FG7" s="44">
        <v>2277186</v>
      </c>
      <c r="FH7" s="44">
        <v>530957</v>
      </c>
      <c r="FI7" s="44">
        <v>2113496</v>
      </c>
      <c r="FJ7" s="44">
        <v>35288</v>
      </c>
      <c r="FK7" s="44">
        <v>1982292</v>
      </c>
      <c r="FL7" s="44"/>
      <c r="FM7" s="44"/>
      <c r="FN7" s="44"/>
      <c r="FO7" s="44"/>
      <c r="FP7" s="44"/>
      <c r="FQ7" s="44"/>
      <c r="FR7" s="44"/>
      <c r="FS7" s="44"/>
      <c r="FT7" s="44">
        <v>512</v>
      </c>
      <c r="FU7" s="44"/>
      <c r="FV7" s="21">
        <v>14698</v>
      </c>
      <c r="FW7" s="44"/>
      <c r="FX7" s="44">
        <v>23044</v>
      </c>
      <c r="FY7" s="44">
        <v>6406</v>
      </c>
      <c r="FZ7" s="44">
        <v>14464</v>
      </c>
      <c r="GA7" s="44">
        <v>4237</v>
      </c>
      <c r="GB7" s="44"/>
      <c r="GC7" s="44"/>
      <c r="GD7" s="44">
        <v>250150</v>
      </c>
      <c r="GE7" s="44">
        <v>128988</v>
      </c>
      <c r="GF7" s="44">
        <v>78467</v>
      </c>
      <c r="GG7" s="44">
        <v>484622</v>
      </c>
      <c r="GH7" s="44">
        <v>14817</v>
      </c>
      <c r="GI7" s="44">
        <v>55290</v>
      </c>
      <c r="GJ7" s="44"/>
      <c r="GK7" s="44">
        <v>964719</v>
      </c>
      <c r="GL7" s="44">
        <v>8892</v>
      </c>
      <c r="GM7" s="44">
        <v>832500</v>
      </c>
      <c r="GN7" s="44">
        <v>42012</v>
      </c>
      <c r="GO7" s="44">
        <v>15529</v>
      </c>
      <c r="GP7" s="44"/>
      <c r="GQ7" s="44"/>
      <c r="GR7" s="44"/>
      <c r="GS7" s="44">
        <v>1877986</v>
      </c>
      <c r="GT7" s="44"/>
      <c r="GU7" s="21"/>
      <c r="GV7" s="44"/>
      <c r="GW7" s="44">
        <v>-695336</v>
      </c>
      <c r="GX7" s="44"/>
      <c r="GY7" s="44">
        <v>1182650</v>
      </c>
      <c r="GZ7" s="44">
        <v>461503</v>
      </c>
      <c r="HA7" s="44"/>
      <c r="HB7" s="44"/>
      <c r="HC7" s="44">
        <v>721147</v>
      </c>
      <c r="HD7" s="44">
        <v>1182650</v>
      </c>
      <c r="HE7" s="21"/>
      <c r="HF7" s="21">
        <v>-697836</v>
      </c>
      <c r="HG7" s="21">
        <v>70000</v>
      </c>
      <c r="HH7" s="21"/>
      <c r="HI7" s="21">
        <v>0</v>
      </c>
      <c r="HJ7" s="44"/>
      <c r="HK7" s="21">
        <v>77864</v>
      </c>
      <c r="HL7" s="21">
        <v>48001</v>
      </c>
      <c r="HM7" s="21">
        <v>125865</v>
      </c>
      <c r="HN7" s="21">
        <v>-125865</v>
      </c>
      <c r="HO7" s="21"/>
      <c r="HP7" s="44"/>
      <c r="HQ7" s="47"/>
      <c r="HR7" s="47"/>
      <c r="HS7" s="47"/>
      <c r="HT7" s="47" t="s">
        <v>1773</v>
      </c>
      <c r="HU7" s="47">
        <v>923006</v>
      </c>
      <c r="HV7" s="47">
        <v>1960</v>
      </c>
      <c r="HW7" s="47">
        <v>0</v>
      </c>
      <c r="HX7" s="47">
        <v>1659</v>
      </c>
      <c r="HY7" s="47">
        <v>10275</v>
      </c>
      <c r="HZ7" s="47">
        <v>28082</v>
      </c>
      <c r="IA7" s="47">
        <v>0</v>
      </c>
      <c r="IB7" s="47">
        <v>0</v>
      </c>
      <c r="IC7" s="47">
        <v>605</v>
      </c>
      <c r="ID7"/>
      <c r="IE7" s="47">
        <v>1896</v>
      </c>
      <c r="IF7">
        <v>4806</v>
      </c>
      <c r="IG7" s="47">
        <v>2768</v>
      </c>
      <c r="IH7" s="47">
        <v>12846</v>
      </c>
      <c r="II7">
        <v>403</v>
      </c>
      <c r="IJ7">
        <v>2199</v>
      </c>
      <c r="IK7"/>
      <c r="IL7">
        <v>7304</v>
      </c>
      <c r="IM7">
        <v>74803</v>
      </c>
      <c r="IN7">
        <v>0</v>
      </c>
      <c r="IO7">
        <v>77</v>
      </c>
      <c r="IP7">
        <v>126</v>
      </c>
      <c r="IQ7">
        <v>2292</v>
      </c>
      <c r="IR7">
        <v>0</v>
      </c>
      <c r="IS7">
        <v>0</v>
      </c>
      <c r="IT7">
        <v>2495</v>
      </c>
      <c r="IU7">
        <v>96587</v>
      </c>
      <c r="IV7">
        <v>0</v>
      </c>
      <c r="IW7">
        <v>76022</v>
      </c>
      <c r="IX7">
        <v>465197</v>
      </c>
      <c r="IY7">
        <v>773899</v>
      </c>
      <c r="IZ7">
        <v>0</v>
      </c>
      <c r="JA7">
        <v>0</v>
      </c>
      <c r="JB7">
        <v>20893</v>
      </c>
      <c r="JC7"/>
      <c r="JD7">
        <v>53088</v>
      </c>
      <c r="JE7">
        <v>92380</v>
      </c>
      <c r="JF7">
        <v>52609</v>
      </c>
      <c r="JG7">
        <v>267761</v>
      </c>
      <c r="JH7">
        <v>11966</v>
      </c>
      <c r="JI7">
        <v>45070</v>
      </c>
      <c r="JJ7"/>
      <c r="JK7">
        <v>321714</v>
      </c>
      <c r="JL7">
        <v>2277186</v>
      </c>
      <c r="JM7">
        <v>0</v>
      </c>
      <c r="JN7">
        <v>5471</v>
      </c>
      <c r="JO7">
        <v>7728</v>
      </c>
      <c r="JP7">
        <v>84201</v>
      </c>
      <c r="JQ7">
        <v>0</v>
      </c>
      <c r="JR7">
        <v>0</v>
      </c>
      <c r="JS7">
        <v>97400</v>
      </c>
      <c r="JT7"/>
      <c r="JU7"/>
      <c r="JV7"/>
      <c r="JW7"/>
      <c r="JX7"/>
      <c r="JY7"/>
      <c r="JZ7"/>
      <c r="KA7"/>
      <c r="KB7"/>
      <c r="KC7"/>
      <c r="KD7"/>
      <c r="KE7"/>
      <c r="KF7">
        <v>45</v>
      </c>
      <c r="KG7">
        <v>69</v>
      </c>
      <c r="KH7">
        <v>31</v>
      </c>
      <c r="KI7">
        <v>26</v>
      </c>
      <c r="KJ7">
        <v>44</v>
      </c>
      <c r="KK7">
        <v>17</v>
      </c>
      <c r="KL7">
        <v>18</v>
      </c>
      <c r="KM7">
        <v>30</v>
      </c>
      <c r="KN7">
        <v>11</v>
      </c>
      <c r="KO7">
        <v>1</v>
      </c>
      <c r="KP7">
        <v>0</v>
      </c>
      <c r="KQ7">
        <v>0</v>
      </c>
      <c r="KR7">
        <v>1</v>
      </c>
      <c r="KS7">
        <v>0</v>
      </c>
      <c r="KT7">
        <v>0</v>
      </c>
      <c r="KU7">
        <v>1</v>
      </c>
      <c r="KV7">
        <v>0</v>
      </c>
      <c r="KW7">
        <v>0</v>
      </c>
      <c r="KX7">
        <v>0</v>
      </c>
      <c r="KY7">
        <v>0</v>
      </c>
      <c r="KZ7">
        <v>0</v>
      </c>
      <c r="LA7">
        <v>0</v>
      </c>
      <c r="LB7">
        <v>0</v>
      </c>
      <c r="LC7">
        <v>0</v>
      </c>
      <c r="LD7">
        <v>1</v>
      </c>
      <c r="LE7">
        <v>0</v>
      </c>
      <c r="LF7">
        <v>0</v>
      </c>
      <c r="LG7">
        <v>0</v>
      </c>
      <c r="LH7">
        <v>0</v>
      </c>
    </row>
    <row r="8" spans="1:320" s="34" customFormat="1" ht="15" customHeight="1" x14ac:dyDescent="0.25">
      <c r="A8" s="45">
        <v>206010770</v>
      </c>
      <c r="B8" s="45" t="s">
        <v>1774</v>
      </c>
      <c r="C8" s="46">
        <v>45292</v>
      </c>
      <c r="D8" s="46">
        <v>45657</v>
      </c>
      <c r="E8" s="47">
        <v>366</v>
      </c>
      <c r="F8" s="45" t="s">
        <v>883</v>
      </c>
      <c r="G8" s="45" t="s">
        <v>884</v>
      </c>
      <c r="H8" s="45" t="s">
        <v>885</v>
      </c>
      <c r="I8" s="45" t="s">
        <v>886</v>
      </c>
      <c r="J8" s="45" t="s">
        <v>887</v>
      </c>
      <c r="K8" s="45" t="s">
        <v>888</v>
      </c>
      <c r="L8" s="45" t="s">
        <v>1746</v>
      </c>
      <c r="M8" s="45" t="s">
        <v>1775</v>
      </c>
      <c r="N8" s="45" t="s">
        <v>1776</v>
      </c>
      <c r="O8" s="45" t="s">
        <v>945</v>
      </c>
      <c r="P8" s="45" t="s">
        <v>1777</v>
      </c>
      <c r="Q8" s="45" t="s">
        <v>1778</v>
      </c>
      <c r="R8" t="s">
        <v>1779</v>
      </c>
      <c r="S8" s="45" t="s">
        <v>893</v>
      </c>
      <c r="T8"/>
      <c r="U8" s="47">
        <v>50</v>
      </c>
      <c r="V8" s="47">
        <v>50</v>
      </c>
      <c r="W8" s="47" t="s">
        <v>1728</v>
      </c>
      <c r="X8" s="47">
        <v>18300</v>
      </c>
      <c r="Y8" s="47">
        <v>16458</v>
      </c>
      <c r="Z8" s="48">
        <v>211</v>
      </c>
      <c r="AA8" s="44">
        <v>289</v>
      </c>
      <c r="AB8" s="44">
        <v>283</v>
      </c>
      <c r="AC8" s="44">
        <v>6837</v>
      </c>
      <c r="AD8" s="44">
        <v>2905</v>
      </c>
      <c r="AE8" s="44">
        <v>743</v>
      </c>
      <c r="AF8" s="44">
        <v>5422</v>
      </c>
      <c r="AG8" s="44"/>
      <c r="AH8" s="47"/>
      <c r="AI8" s="47">
        <v>57</v>
      </c>
      <c r="AJ8">
        <v>494</v>
      </c>
      <c r="AK8" t="s">
        <v>895</v>
      </c>
      <c r="AL8">
        <v>16458</v>
      </c>
      <c r="AM8"/>
      <c r="AN8"/>
      <c r="AO8"/>
      <c r="AP8"/>
      <c r="AQ8"/>
      <c r="AR8" s="44"/>
      <c r="AS8" s="44"/>
      <c r="AT8" s="44"/>
      <c r="AU8" s="44">
        <v>16018252</v>
      </c>
      <c r="AV8" s="44">
        <v>4508687</v>
      </c>
      <c r="AW8" s="44">
        <v>7962824</v>
      </c>
      <c r="AX8" s="44">
        <v>7497</v>
      </c>
      <c r="AY8" s="44">
        <v>12571612</v>
      </c>
      <c r="AZ8" s="21">
        <v>11078706</v>
      </c>
      <c r="BA8" s="21">
        <v>1492906</v>
      </c>
      <c r="BB8" s="44">
        <v>-1</v>
      </c>
      <c r="BC8" s="44"/>
      <c r="BD8" s="44"/>
      <c r="BE8" s="44">
        <v>1492905</v>
      </c>
      <c r="BF8" s="44">
        <v>8546250</v>
      </c>
      <c r="BG8" s="44">
        <v>3631250</v>
      </c>
      <c r="BH8" s="44">
        <v>407700</v>
      </c>
      <c r="BI8" s="21">
        <v>3202562</v>
      </c>
      <c r="BJ8" s="21"/>
      <c r="BK8" s="21"/>
      <c r="BL8" s="21">
        <v>32650</v>
      </c>
      <c r="BM8" s="21">
        <v>197840</v>
      </c>
      <c r="BN8" s="21">
        <v>16018252</v>
      </c>
      <c r="BO8" s="21"/>
      <c r="BP8" s="21"/>
      <c r="BQ8" s="44"/>
      <c r="BR8" s="21"/>
      <c r="BS8" s="44"/>
      <c r="BT8" s="21"/>
      <c r="BU8" s="44"/>
      <c r="BV8" s="21"/>
      <c r="BW8" s="44">
        <v>3284577</v>
      </c>
      <c r="BX8" s="21"/>
      <c r="BY8" s="21">
        <v>1202215</v>
      </c>
      <c r="BZ8" s="21"/>
      <c r="CA8" s="44"/>
      <c r="CB8" s="44"/>
      <c r="CC8" s="44">
        <v>20831</v>
      </c>
      <c r="CD8" s="44"/>
      <c r="CE8" s="44"/>
      <c r="CF8" s="44"/>
      <c r="CG8" s="44"/>
      <c r="CH8" s="44"/>
      <c r="CI8" s="21">
        <v>1064</v>
      </c>
      <c r="CJ8" s="44"/>
      <c r="CK8" s="21"/>
      <c r="CL8" s="44"/>
      <c r="CM8" s="44">
        <v>0</v>
      </c>
      <c r="CN8" s="44">
        <v>0</v>
      </c>
      <c r="CO8" s="44">
        <v>1468950</v>
      </c>
      <c r="CP8" s="44">
        <v>0</v>
      </c>
      <c r="CQ8" s="21">
        <v>1184900</v>
      </c>
      <c r="CR8" s="44">
        <v>337800</v>
      </c>
      <c r="CS8" s="44">
        <v>1221540</v>
      </c>
      <c r="CT8" s="44">
        <v>216183</v>
      </c>
      <c r="CU8" s="44"/>
      <c r="CV8" s="44">
        <v>79314</v>
      </c>
      <c r="CW8" s="21"/>
      <c r="CX8" s="21"/>
      <c r="CY8" s="21"/>
      <c r="CZ8" s="21"/>
      <c r="DA8" s="21"/>
      <c r="DB8" s="21"/>
      <c r="DC8" s="21"/>
      <c r="DD8" s="21"/>
      <c r="DE8" s="44"/>
      <c r="DF8" s="21"/>
      <c r="DG8" s="44"/>
      <c r="DH8" s="21"/>
      <c r="DI8" s="44"/>
      <c r="DJ8" s="44"/>
      <c r="DK8" s="44"/>
      <c r="DL8" s="44"/>
      <c r="DM8" s="21"/>
      <c r="DN8" s="44"/>
      <c r="DO8" s="44"/>
      <c r="DP8" s="44"/>
      <c r="DQ8" s="44"/>
      <c r="DR8" s="44"/>
      <c r="DS8" s="44"/>
      <c r="DT8" s="44"/>
      <c r="DU8" s="44"/>
      <c r="DV8" s="44"/>
      <c r="DW8" s="44"/>
      <c r="DX8" s="44"/>
      <c r="DY8" s="44"/>
      <c r="DZ8" s="44"/>
      <c r="EA8" s="44"/>
      <c r="EB8" s="21"/>
      <c r="EC8" s="44">
        <v>3942638</v>
      </c>
      <c r="ED8" s="44"/>
      <c r="EE8" s="21">
        <v>2755681</v>
      </c>
      <c r="EF8" s="44"/>
      <c r="EG8" s="21">
        <v>93054</v>
      </c>
      <c r="EH8" s="44"/>
      <c r="EI8" s="21">
        <v>1163416</v>
      </c>
      <c r="EJ8" s="44"/>
      <c r="EK8" s="44"/>
      <c r="EL8" s="21"/>
      <c r="EM8" s="44"/>
      <c r="EN8" s="44"/>
      <c r="EO8" s="44">
        <v>8035</v>
      </c>
      <c r="EP8" s="21"/>
      <c r="EQ8" s="21"/>
      <c r="ER8" s="21"/>
      <c r="ES8" s="21"/>
      <c r="ET8" s="44"/>
      <c r="EU8" s="21"/>
      <c r="EV8" s="44"/>
      <c r="EW8" s="21"/>
      <c r="EX8" s="44"/>
      <c r="EY8" s="44"/>
      <c r="EZ8" s="21"/>
      <c r="FA8" s="21"/>
      <c r="FB8" s="44"/>
      <c r="FC8" s="44"/>
      <c r="FD8" s="21"/>
      <c r="FE8" s="112"/>
      <c r="FF8" s="44"/>
      <c r="FG8" s="44">
        <v>4990167</v>
      </c>
      <c r="FH8" s="44">
        <v>1519213</v>
      </c>
      <c r="FI8" s="44">
        <v>4569326</v>
      </c>
      <c r="FJ8" s="44">
        <v>192546</v>
      </c>
      <c r="FK8" s="44">
        <v>4177339</v>
      </c>
      <c r="FL8" s="44"/>
      <c r="FM8" s="44"/>
      <c r="FN8" s="44"/>
      <c r="FO8" s="44"/>
      <c r="FP8" s="44"/>
      <c r="FQ8" s="44"/>
      <c r="FR8" s="44"/>
      <c r="FS8" s="44"/>
      <c r="FT8" s="44"/>
      <c r="FU8" s="44"/>
      <c r="FV8" s="21">
        <v>570165</v>
      </c>
      <c r="FW8" s="44">
        <v>484</v>
      </c>
      <c r="FX8" s="44">
        <v>374108</v>
      </c>
      <c r="FY8" s="44">
        <v>82195</v>
      </c>
      <c r="FZ8" s="44">
        <v>276978</v>
      </c>
      <c r="GA8" s="44">
        <v>92695</v>
      </c>
      <c r="GB8" s="44"/>
      <c r="GC8" s="44">
        <v>41104</v>
      </c>
      <c r="GD8" s="44">
        <v>424838</v>
      </c>
      <c r="GE8" s="44">
        <v>233937</v>
      </c>
      <c r="GF8" s="44">
        <v>67037</v>
      </c>
      <c r="GG8" s="44">
        <v>682023</v>
      </c>
      <c r="GH8" s="44">
        <v>81802</v>
      </c>
      <c r="GI8" s="44">
        <v>113630</v>
      </c>
      <c r="GJ8" s="44">
        <v>110979</v>
      </c>
      <c r="GK8" s="44">
        <v>2590348</v>
      </c>
      <c r="GL8" s="44">
        <v>86274</v>
      </c>
      <c r="GM8" s="44">
        <v>695861</v>
      </c>
      <c r="GN8" s="44">
        <v>58972</v>
      </c>
      <c r="GO8" s="44">
        <v>13398</v>
      </c>
      <c r="GP8" s="44"/>
      <c r="GQ8" s="44">
        <v>6815</v>
      </c>
      <c r="GR8" s="44">
        <v>297724</v>
      </c>
      <c r="GS8" s="44">
        <v>17821868</v>
      </c>
      <c r="GT8" s="44"/>
      <c r="GU8" s="21">
        <v>460238</v>
      </c>
      <c r="GV8" s="44"/>
      <c r="GW8" s="44"/>
      <c r="GX8" s="44"/>
      <c r="GY8" s="44">
        <v>18282106</v>
      </c>
      <c r="GZ8" s="44">
        <v>1427627</v>
      </c>
      <c r="HA8" s="44"/>
      <c r="HB8" s="44"/>
      <c r="HC8" s="44">
        <v>16854479</v>
      </c>
      <c r="HD8" s="44">
        <v>18282106</v>
      </c>
      <c r="HE8" s="21">
        <v>15679963</v>
      </c>
      <c r="HF8" s="21"/>
      <c r="HG8" s="21"/>
      <c r="HH8" s="21"/>
      <c r="HI8" s="21">
        <v>0</v>
      </c>
      <c r="HJ8" s="44"/>
      <c r="HK8" s="21">
        <v>789800</v>
      </c>
      <c r="HL8" s="21">
        <v>216862</v>
      </c>
      <c r="HM8" s="21">
        <v>1006662</v>
      </c>
      <c r="HN8" s="21">
        <v>-546424</v>
      </c>
      <c r="HO8" s="21"/>
      <c r="HP8" s="44"/>
      <c r="HQ8" s="47"/>
      <c r="HR8" s="47"/>
      <c r="HS8" s="47"/>
      <c r="HT8" s="47" t="s">
        <v>1759</v>
      </c>
      <c r="HU8" s="47">
        <v>0</v>
      </c>
      <c r="HV8" s="47">
        <v>1841</v>
      </c>
      <c r="HW8" s="47">
        <v>0</v>
      </c>
      <c r="HX8" s="47">
        <v>17002</v>
      </c>
      <c r="HY8" s="47">
        <v>14186</v>
      </c>
      <c r="HZ8" s="47">
        <v>40124</v>
      </c>
      <c r="IA8" s="47">
        <v>0</v>
      </c>
      <c r="IB8" s="47">
        <v>0</v>
      </c>
      <c r="IC8" s="47">
        <v>0</v>
      </c>
      <c r="ID8">
        <v>9615</v>
      </c>
      <c r="IE8" s="47">
        <v>2177</v>
      </c>
      <c r="IF8">
        <v>7969</v>
      </c>
      <c r="IG8" s="47">
        <v>3727</v>
      </c>
      <c r="IH8" s="47">
        <v>15460</v>
      </c>
      <c r="II8">
        <v>2009</v>
      </c>
      <c r="IJ8">
        <v>3957</v>
      </c>
      <c r="IK8">
        <v>1694</v>
      </c>
      <c r="IL8">
        <v>17198</v>
      </c>
      <c r="IM8">
        <v>136959</v>
      </c>
      <c r="IN8">
        <v>0</v>
      </c>
      <c r="IO8">
        <v>18</v>
      </c>
      <c r="IP8">
        <v>635</v>
      </c>
      <c r="IQ8">
        <v>994</v>
      </c>
      <c r="IR8">
        <v>0</v>
      </c>
      <c r="IS8">
        <v>0</v>
      </c>
      <c r="IT8">
        <v>1647</v>
      </c>
      <c r="IU8">
        <v>188093</v>
      </c>
      <c r="IV8">
        <v>0</v>
      </c>
      <c r="IW8">
        <v>920646</v>
      </c>
      <c r="IX8">
        <v>603445</v>
      </c>
      <c r="IY8">
        <v>1048350</v>
      </c>
      <c r="IZ8">
        <v>0</v>
      </c>
      <c r="JA8">
        <v>0</v>
      </c>
      <c r="JB8">
        <v>0</v>
      </c>
      <c r="JC8">
        <v>583473</v>
      </c>
      <c r="JD8">
        <v>53989</v>
      </c>
      <c r="JE8">
        <v>143127</v>
      </c>
      <c r="JF8">
        <v>57525</v>
      </c>
      <c r="JG8">
        <v>337339</v>
      </c>
      <c r="JH8">
        <v>63931</v>
      </c>
      <c r="JI8">
        <v>62862</v>
      </c>
      <c r="JJ8">
        <v>87106</v>
      </c>
      <c r="JK8">
        <v>840281</v>
      </c>
      <c r="JL8">
        <v>4990167</v>
      </c>
      <c r="JM8">
        <v>0</v>
      </c>
      <c r="JN8">
        <v>1915</v>
      </c>
      <c r="JO8">
        <v>47698</v>
      </c>
      <c r="JP8">
        <v>38996</v>
      </c>
      <c r="JQ8">
        <v>0</v>
      </c>
      <c r="JR8">
        <v>0</v>
      </c>
      <c r="JS8">
        <v>88609</v>
      </c>
      <c r="JT8"/>
      <c r="JU8"/>
      <c r="JV8"/>
      <c r="JW8"/>
      <c r="JX8"/>
      <c r="JY8">
        <v>9615</v>
      </c>
      <c r="JZ8"/>
      <c r="KA8"/>
      <c r="KB8"/>
      <c r="KC8"/>
      <c r="KD8"/>
      <c r="KE8">
        <v>583473</v>
      </c>
      <c r="KF8">
        <v>83</v>
      </c>
      <c r="KG8">
        <v>143</v>
      </c>
      <c r="KH8">
        <v>49</v>
      </c>
      <c r="KI8">
        <v>52</v>
      </c>
      <c r="KJ8">
        <v>96</v>
      </c>
      <c r="KK8">
        <v>26</v>
      </c>
      <c r="KL8">
        <v>24</v>
      </c>
      <c r="KM8">
        <v>39</v>
      </c>
      <c r="KN8">
        <v>15</v>
      </c>
      <c r="KO8">
        <v>1</v>
      </c>
      <c r="KP8">
        <v>0</v>
      </c>
      <c r="KQ8">
        <v>0</v>
      </c>
      <c r="KR8">
        <v>1</v>
      </c>
      <c r="KS8">
        <v>0</v>
      </c>
      <c r="KT8">
        <v>0</v>
      </c>
      <c r="KU8">
        <v>1</v>
      </c>
      <c r="KV8">
        <v>0</v>
      </c>
      <c r="KW8">
        <v>0</v>
      </c>
      <c r="KX8">
        <v>0</v>
      </c>
      <c r="KY8">
        <v>0</v>
      </c>
      <c r="KZ8">
        <v>0</v>
      </c>
      <c r="LA8">
        <v>0</v>
      </c>
      <c r="LB8">
        <v>0</v>
      </c>
      <c r="LC8">
        <v>0</v>
      </c>
      <c r="LD8">
        <v>1</v>
      </c>
      <c r="LE8">
        <v>0</v>
      </c>
      <c r="LF8">
        <v>0</v>
      </c>
      <c r="LG8">
        <v>0</v>
      </c>
      <c r="LH8">
        <v>0</v>
      </c>
    </row>
    <row r="9" spans="1:320" s="34" customFormat="1" ht="15" customHeight="1" x14ac:dyDescent="0.25">
      <c r="A9" s="45">
        <v>206010774</v>
      </c>
      <c r="B9" s="45" t="s">
        <v>1780</v>
      </c>
      <c r="C9" s="46">
        <v>45292</v>
      </c>
      <c r="D9" s="46">
        <v>45657</v>
      </c>
      <c r="E9" s="47">
        <v>366</v>
      </c>
      <c r="F9" s="45" t="s">
        <v>883</v>
      </c>
      <c r="G9" s="45" t="s">
        <v>884</v>
      </c>
      <c r="H9" s="45" t="s">
        <v>885</v>
      </c>
      <c r="I9" s="45" t="s">
        <v>886</v>
      </c>
      <c r="J9" s="45" t="s">
        <v>887</v>
      </c>
      <c r="K9" s="45" t="s">
        <v>888</v>
      </c>
      <c r="L9" s="45" t="s">
        <v>1746</v>
      </c>
      <c r="M9" s="45" t="s">
        <v>1781</v>
      </c>
      <c r="N9" s="45" t="s">
        <v>1782</v>
      </c>
      <c r="O9" s="45" t="s">
        <v>945</v>
      </c>
      <c r="P9" s="45" t="s">
        <v>1783</v>
      </c>
      <c r="Q9" s="45" t="s">
        <v>1784</v>
      </c>
      <c r="R9" t="s">
        <v>1779</v>
      </c>
      <c r="S9" s="45" t="s">
        <v>893</v>
      </c>
      <c r="T9"/>
      <c r="U9" s="47">
        <v>91</v>
      </c>
      <c r="V9" s="47">
        <v>91</v>
      </c>
      <c r="W9" s="47" t="s">
        <v>894</v>
      </c>
      <c r="X9" s="47">
        <v>33306</v>
      </c>
      <c r="Y9" s="47">
        <v>27963</v>
      </c>
      <c r="Z9" s="48">
        <v>196.98</v>
      </c>
      <c r="AA9" s="44">
        <v>237</v>
      </c>
      <c r="AB9" s="44">
        <v>229</v>
      </c>
      <c r="AC9" s="44">
        <v>3148</v>
      </c>
      <c r="AD9" s="44">
        <v>4058</v>
      </c>
      <c r="AE9" s="44">
        <v>1712</v>
      </c>
      <c r="AF9" s="44">
        <v>18400</v>
      </c>
      <c r="AG9" s="44"/>
      <c r="AH9" s="47">
        <v>304</v>
      </c>
      <c r="AI9" s="47">
        <v>14</v>
      </c>
      <c r="AJ9">
        <v>327</v>
      </c>
      <c r="AK9" t="s">
        <v>895</v>
      </c>
      <c r="AL9">
        <v>27963</v>
      </c>
      <c r="AM9"/>
      <c r="AN9"/>
      <c r="AO9"/>
      <c r="AP9"/>
      <c r="AQ9"/>
      <c r="AR9" s="44"/>
      <c r="AS9" s="44"/>
      <c r="AT9" s="44"/>
      <c r="AU9" s="44">
        <v>23460125</v>
      </c>
      <c r="AV9" s="44">
        <v>3035336</v>
      </c>
      <c r="AW9" s="44">
        <v>12801163</v>
      </c>
      <c r="AX9" s="44">
        <v>15632</v>
      </c>
      <c r="AY9" s="44">
        <v>13709930</v>
      </c>
      <c r="AZ9" s="21">
        <v>15182185</v>
      </c>
      <c r="BA9" s="21">
        <v>-1472255</v>
      </c>
      <c r="BB9" s="44">
        <v>-1</v>
      </c>
      <c r="BC9" s="44"/>
      <c r="BD9" s="44"/>
      <c r="BE9" s="44">
        <v>-1472256</v>
      </c>
      <c r="BF9" s="44">
        <v>3935000</v>
      </c>
      <c r="BG9" s="44">
        <v>4643575</v>
      </c>
      <c r="BH9" s="44">
        <v>1278550</v>
      </c>
      <c r="BI9" s="21">
        <v>13103550</v>
      </c>
      <c r="BJ9" s="21"/>
      <c r="BK9" s="21">
        <v>256850</v>
      </c>
      <c r="BL9" s="21">
        <v>10450</v>
      </c>
      <c r="BM9" s="21">
        <v>232150</v>
      </c>
      <c r="BN9" s="21">
        <v>23460125</v>
      </c>
      <c r="BO9" s="21"/>
      <c r="BP9" s="21"/>
      <c r="BQ9" s="44"/>
      <c r="BR9" s="21"/>
      <c r="BS9" s="44"/>
      <c r="BT9" s="21"/>
      <c r="BU9" s="44"/>
      <c r="BV9" s="21"/>
      <c r="BW9" s="44">
        <v>1525949</v>
      </c>
      <c r="BX9" s="21"/>
      <c r="BY9" s="21">
        <v>1376690</v>
      </c>
      <c r="BZ9" s="21"/>
      <c r="CA9" s="44">
        <v>8370</v>
      </c>
      <c r="CB9" s="44"/>
      <c r="CC9" s="44">
        <v>31280</v>
      </c>
      <c r="CD9" s="44"/>
      <c r="CE9" s="44"/>
      <c r="CF9" s="44"/>
      <c r="CG9" s="44">
        <v>89222</v>
      </c>
      <c r="CH9" s="44"/>
      <c r="CI9" s="21">
        <v>3825</v>
      </c>
      <c r="CJ9" s="44"/>
      <c r="CK9" s="21"/>
      <c r="CL9" s="44"/>
      <c r="CM9" s="44">
        <v>1053</v>
      </c>
      <c r="CN9" s="44">
        <v>0</v>
      </c>
      <c r="CO9" s="44">
        <v>1086450</v>
      </c>
      <c r="CP9" s="44">
        <v>245750</v>
      </c>
      <c r="CQ9" s="21">
        <v>898150</v>
      </c>
      <c r="CR9" s="44">
        <v>346050</v>
      </c>
      <c r="CS9" s="44">
        <v>286778</v>
      </c>
      <c r="CT9" s="44">
        <v>123553</v>
      </c>
      <c r="CU9" s="44"/>
      <c r="CV9" s="44">
        <v>47552</v>
      </c>
      <c r="CW9" s="21"/>
      <c r="CX9" s="21"/>
      <c r="CY9" s="21"/>
      <c r="CZ9" s="21"/>
      <c r="DA9" s="21"/>
      <c r="DB9" s="21"/>
      <c r="DC9" s="21"/>
      <c r="DD9" s="21"/>
      <c r="DE9" s="44"/>
      <c r="DF9" s="21"/>
      <c r="DG9" s="44"/>
      <c r="DH9" s="21"/>
      <c r="DI9" s="44"/>
      <c r="DJ9" s="44"/>
      <c r="DK9" s="44"/>
      <c r="DL9" s="44"/>
      <c r="DM9" s="21"/>
      <c r="DN9" s="44"/>
      <c r="DO9" s="44"/>
      <c r="DP9" s="44"/>
      <c r="DQ9" s="44"/>
      <c r="DR9" s="44"/>
      <c r="DS9" s="44"/>
      <c r="DT9" s="44"/>
      <c r="DU9" s="44"/>
      <c r="DV9" s="44"/>
      <c r="DW9" s="44"/>
      <c r="DX9" s="44"/>
      <c r="DY9" s="44"/>
      <c r="DZ9" s="44"/>
      <c r="EA9" s="44"/>
      <c r="EB9" s="21"/>
      <c r="EC9" s="44">
        <v>1574153</v>
      </c>
      <c r="ED9" s="44"/>
      <c r="EE9" s="21">
        <v>3094045</v>
      </c>
      <c r="EF9" s="44"/>
      <c r="EG9" s="21">
        <v>1211957</v>
      </c>
      <c r="EH9" s="44"/>
      <c r="EI9" s="21">
        <v>6687788</v>
      </c>
      <c r="EJ9" s="44"/>
      <c r="EK9" s="44"/>
      <c r="EL9" s="21"/>
      <c r="EM9" s="44">
        <v>112214</v>
      </c>
      <c r="EN9" s="44"/>
      <c r="EO9" s="44">
        <v>121006</v>
      </c>
      <c r="EP9" s="21"/>
      <c r="EQ9" s="21"/>
      <c r="ER9" s="21"/>
      <c r="ES9" s="21"/>
      <c r="ET9" s="44"/>
      <c r="EU9" s="21"/>
      <c r="EV9" s="44"/>
      <c r="EW9" s="21"/>
      <c r="EX9" s="44"/>
      <c r="EY9" s="44"/>
      <c r="EZ9" s="21"/>
      <c r="FA9" s="21"/>
      <c r="FB9" s="44"/>
      <c r="FC9" s="44"/>
      <c r="FD9" s="21"/>
      <c r="FE9" s="112"/>
      <c r="FF9" s="44"/>
      <c r="FG9" s="44">
        <v>6178909</v>
      </c>
      <c r="FH9" s="44">
        <v>1646683</v>
      </c>
      <c r="FI9" s="44">
        <v>7356593</v>
      </c>
      <c r="FJ9" s="44">
        <v>250901</v>
      </c>
      <c r="FK9" s="44">
        <v>6252908</v>
      </c>
      <c r="FL9" s="44"/>
      <c r="FM9" s="44"/>
      <c r="FN9" s="44"/>
      <c r="FO9" s="44"/>
      <c r="FP9" s="44"/>
      <c r="FQ9" s="44"/>
      <c r="FR9" s="44"/>
      <c r="FS9" s="44"/>
      <c r="FT9" s="44">
        <v>725</v>
      </c>
      <c r="FU9" s="44"/>
      <c r="FV9" s="21">
        <v>505726</v>
      </c>
      <c r="FW9" s="44"/>
      <c r="FX9" s="44">
        <v>317222</v>
      </c>
      <c r="FY9" s="44">
        <v>73737</v>
      </c>
      <c r="FZ9" s="44">
        <v>180763</v>
      </c>
      <c r="GA9" s="44">
        <v>61383</v>
      </c>
      <c r="GB9" s="44"/>
      <c r="GC9" s="44">
        <v>102406</v>
      </c>
      <c r="GD9" s="44">
        <v>396923</v>
      </c>
      <c r="GE9" s="44">
        <v>646056</v>
      </c>
      <c r="GF9" s="44">
        <v>139661</v>
      </c>
      <c r="GG9" s="44">
        <v>986448</v>
      </c>
      <c r="GH9" s="44">
        <v>153629</v>
      </c>
      <c r="GI9" s="44">
        <v>141048</v>
      </c>
      <c r="GJ9" s="44">
        <v>131103</v>
      </c>
      <c r="GK9" s="44">
        <v>3257072</v>
      </c>
      <c r="GL9" s="44">
        <v>247707</v>
      </c>
      <c r="GM9" s="44">
        <v>771882</v>
      </c>
      <c r="GN9" s="44">
        <v>113359</v>
      </c>
      <c r="GO9" s="44">
        <v>18685</v>
      </c>
      <c r="GP9" s="44"/>
      <c r="GQ9" s="44">
        <v>12403</v>
      </c>
      <c r="GR9" s="44">
        <v>671339</v>
      </c>
      <c r="GS9" s="44">
        <v>2564233</v>
      </c>
      <c r="GT9" s="44"/>
      <c r="GU9" s="21">
        <v>1057209</v>
      </c>
      <c r="GV9" s="44">
        <v>22403</v>
      </c>
      <c r="GW9" s="44"/>
      <c r="GX9" s="44">
        <v>90000</v>
      </c>
      <c r="GY9" s="44">
        <v>3733845</v>
      </c>
      <c r="GZ9" s="44">
        <v>1935251</v>
      </c>
      <c r="HA9" s="44"/>
      <c r="HB9" s="44"/>
      <c r="HC9" s="44">
        <v>1798594</v>
      </c>
      <c r="HD9" s="44">
        <v>3733845</v>
      </c>
      <c r="HE9" s="21">
        <v>784179</v>
      </c>
      <c r="HF9" s="21"/>
      <c r="HG9" s="21"/>
      <c r="HH9" s="21"/>
      <c r="HI9" s="21">
        <v>0</v>
      </c>
      <c r="HJ9" s="44"/>
      <c r="HK9" s="21">
        <v>1122373</v>
      </c>
      <c r="HL9" s="21">
        <v>662959</v>
      </c>
      <c r="HM9" s="21">
        <v>1785332</v>
      </c>
      <c r="HN9" s="21">
        <v>-728123</v>
      </c>
      <c r="HO9" s="21"/>
      <c r="HP9" s="44"/>
      <c r="HQ9" s="47"/>
      <c r="HR9" s="47"/>
      <c r="HS9" s="47"/>
      <c r="HT9" s="47" t="s">
        <v>1759</v>
      </c>
      <c r="HU9" s="47">
        <v>0</v>
      </c>
      <c r="HV9" s="47">
        <v>2057</v>
      </c>
      <c r="HW9" s="47">
        <v>0</v>
      </c>
      <c r="HX9" s="47">
        <v>14032</v>
      </c>
      <c r="HY9" s="47">
        <v>34470</v>
      </c>
      <c r="HZ9" s="47">
        <v>50905</v>
      </c>
      <c r="IA9" s="47">
        <v>0</v>
      </c>
      <c r="IB9" s="47">
        <v>0</v>
      </c>
      <c r="IC9" s="47">
        <v>0</v>
      </c>
      <c r="ID9">
        <v>6426</v>
      </c>
      <c r="IE9" s="47">
        <v>3094</v>
      </c>
      <c r="IF9">
        <v>24857</v>
      </c>
      <c r="IG9" s="47">
        <v>1914</v>
      </c>
      <c r="IH9" s="47">
        <v>18269</v>
      </c>
      <c r="II9">
        <v>3504</v>
      </c>
      <c r="IJ9">
        <v>4420</v>
      </c>
      <c r="IK9">
        <v>2042</v>
      </c>
      <c r="IL9">
        <v>14790</v>
      </c>
      <c r="IM9">
        <v>180780</v>
      </c>
      <c r="IN9">
        <v>0</v>
      </c>
      <c r="IO9">
        <v>9</v>
      </c>
      <c r="IP9">
        <v>4107</v>
      </c>
      <c r="IQ9">
        <v>11941</v>
      </c>
      <c r="IR9">
        <v>0</v>
      </c>
      <c r="IS9">
        <v>0</v>
      </c>
      <c r="IT9">
        <v>16057</v>
      </c>
      <c r="IU9">
        <v>185296</v>
      </c>
      <c r="IV9">
        <v>0</v>
      </c>
      <c r="IW9">
        <v>768691</v>
      </c>
      <c r="IX9">
        <v>1533784</v>
      </c>
      <c r="IY9">
        <v>1394163</v>
      </c>
      <c r="IZ9">
        <v>0</v>
      </c>
      <c r="JA9">
        <v>0</v>
      </c>
      <c r="JB9">
        <v>0</v>
      </c>
      <c r="JC9">
        <v>412672</v>
      </c>
      <c r="JD9">
        <v>79286</v>
      </c>
      <c r="JE9">
        <v>484232</v>
      </c>
      <c r="JF9">
        <v>37150</v>
      </c>
      <c r="JG9">
        <v>435812</v>
      </c>
      <c r="JH9">
        <v>116433</v>
      </c>
      <c r="JI9">
        <v>98351</v>
      </c>
      <c r="JJ9">
        <v>97131</v>
      </c>
      <c r="JK9">
        <v>535908</v>
      </c>
      <c r="JL9">
        <v>6178909</v>
      </c>
      <c r="JM9">
        <v>0</v>
      </c>
      <c r="JN9">
        <v>844</v>
      </c>
      <c r="JO9">
        <v>275092</v>
      </c>
      <c r="JP9">
        <v>461730</v>
      </c>
      <c r="JQ9">
        <v>0</v>
      </c>
      <c r="JR9">
        <v>0</v>
      </c>
      <c r="JS9">
        <v>737666</v>
      </c>
      <c r="JT9"/>
      <c r="JU9"/>
      <c r="JV9"/>
      <c r="JW9"/>
      <c r="JX9"/>
      <c r="JY9">
        <v>6426</v>
      </c>
      <c r="JZ9"/>
      <c r="KA9"/>
      <c r="KB9"/>
      <c r="KC9"/>
      <c r="KD9"/>
      <c r="KE9">
        <v>412672</v>
      </c>
      <c r="KF9">
        <v>101</v>
      </c>
      <c r="KG9">
        <v>217</v>
      </c>
      <c r="KH9">
        <v>40</v>
      </c>
      <c r="KI9">
        <v>64</v>
      </c>
      <c r="KJ9">
        <v>144</v>
      </c>
      <c r="KK9">
        <v>25</v>
      </c>
      <c r="KL9">
        <v>31</v>
      </c>
      <c r="KM9">
        <v>65</v>
      </c>
      <c r="KN9">
        <v>14</v>
      </c>
      <c r="KO9">
        <v>1</v>
      </c>
      <c r="KP9">
        <v>0</v>
      </c>
      <c r="KQ9">
        <v>0</v>
      </c>
      <c r="KR9">
        <v>0</v>
      </c>
      <c r="KS9">
        <v>1</v>
      </c>
      <c r="KT9">
        <v>0</v>
      </c>
      <c r="KU9">
        <v>1</v>
      </c>
      <c r="KV9">
        <v>0</v>
      </c>
      <c r="KW9">
        <v>0</v>
      </c>
      <c r="KX9">
        <v>0</v>
      </c>
      <c r="KY9">
        <v>0</v>
      </c>
      <c r="KZ9">
        <v>0</v>
      </c>
      <c r="LA9">
        <v>0</v>
      </c>
      <c r="LB9">
        <v>0</v>
      </c>
      <c r="LC9">
        <v>0</v>
      </c>
      <c r="LD9">
        <v>1</v>
      </c>
      <c r="LE9">
        <v>0</v>
      </c>
      <c r="LF9">
        <v>0</v>
      </c>
      <c r="LG9">
        <v>0</v>
      </c>
      <c r="LH9">
        <v>0</v>
      </c>
    </row>
    <row r="10" spans="1:320" s="34" customFormat="1" ht="15" customHeight="1" x14ac:dyDescent="0.25">
      <c r="A10" s="45">
        <v>206010797</v>
      </c>
      <c r="B10" s="45" t="s">
        <v>1785</v>
      </c>
      <c r="C10" s="46">
        <v>45292</v>
      </c>
      <c r="D10" s="46">
        <v>45657</v>
      </c>
      <c r="E10" s="47">
        <v>366</v>
      </c>
      <c r="F10" s="45" t="s">
        <v>883</v>
      </c>
      <c r="G10" s="45" t="s">
        <v>884</v>
      </c>
      <c r="H10" s="45" t="s">
        <v>885</v>
      </c>
      <c r="I10" s="45" t="s">
        <v>886</v>
      </c>
      <c r="J10" s="45" t="s">
        <v>887</v>
      </c>
      <c r="K10" s="45" t="s">
        <v>888</v>
      </c>
      <c r="L10" s="45" t="s">
        <v>1746</v>
      </c>
      <c r="M10" s="45" t="s">
        <v>1786</v>
      </c>
      <c r="N10" s="45" t="s">
        <v>1787</v>
      </c>
      <c r="O10" s="45" t="s">
        <v>1788</v>
      </c>
      <c r="P10" s="45" t="s">
        <v>1789</v>
      </c>
      <c r="Q10" s="45" t="s">
        <v>1790</v>
      </c>
      <c r="R10" t="s">
        <v>1791</v>
      </c>
      <c r="S10" s="45" t="s">
        <v>893</v>
      </c>
      <c r="T10" t="s">
        <v>1225</v>
      </c>
      <c r="U10" s="47">
        <v>115</v>
      </c>
      <c r="V10" s="47">
        <v>115</v>
      </c>
      <c r="W10" s="47" t="s">
        <v>913</v>
      </c>
      <c r="X10" s="47">
        <v>42090</v>
      </c>
      <c r="Y10" s="47">
        <v>38410</v>
      </c>
      <c r="Z10" s="48">
        <v>153.91999999999999</v>
      </c>
      <c r="AA10" s="44">
        <v>189</v>
      </c>
      <c r="AB10" s="44">
        <v>185</v>
      </c>
      <c r="AC10" s="44">
        <v>5092</v>
      </c>
      <c r="AD10" s="44">
        <v>2703</v>
      </c>
      <c r="AE10" s="44">
        <v>3202</v>
      </c>
      <c r="AF10" s="44">
        <v>26572</v>
      </c>
      <c r="AG10" s="44"/>
      <c r="AH10" s="47"/>
      <c r="AI10" s="47">
        <v>203</v>
      </c>
      <c r="AJ10">
        <v>638</v>
      </c>
      <c r="AK10" t="s">
        <v>895</v>
      </c>
      <c r="AL10">
        <v>38410</v>
      </c>
      <c r="AM10"/>
      <c r="AN10"/>
      <c r="AO10"/>
      <c r="AP10"/>
      <c r="AQ10"/>
      <c r="AR10" s="44"/>
      <c r="AS10" s="44"/>
      <c r="AT10" s="44"/>
      <c r="AU10" s="44">
        <v>19179169</v>
      </c>
      <c r="AV10" s="44">
        <v>4081339</v>
      </c>
      <c r="AW10" s="44">
        <v>6005857</v>
      </c>
      <c r="AX10" s="44">
        <v>36</v>
      </c>
      <c r="AY10" s="44">
        <v>17254687</v>
      </c>
      <c r="AZ10" s="21">
        <v>17762298</v>
      </c>
      <c r="BA10" s="21">
        <v>-507611</v>
      </c>
      <c r="BB10" s="44">
        <v>12426</v>
      </c>
      <c r="BC10" s="44"/>
      <c r="BD10" s="44"/>
      <c r="BE10" s="44">
        <v>-495185</v>
      </c>
      <c r="BF10" s="44">
        <v>2765881</v>
      </c>
      <c r="BG10" s="44">
        <v>1498811</v>
      </c>
      <c r="BH10" s="44">
        <v>1696192</v>
      </c>
      <c r="BI10" s="21">
        <v>12857721</v>
      </c>
      <c r="BJ10" s="21"/>
      <c r="BK10" s="21"/>
      <c r="BL10" s="21">
        <v>44849</v>
      </c>
      <c r="BM10" s="21">
        <v>315715</v>
      </c>
      <c r="BN10" s="21">
        <v>19179169</v>
      </c>
      <c r="BO10" s="21"/>
      <c r="BP10" s="21"/>
      <c r="BQ10" s="44"/>
      <c r="BR10" s="21"/>
      <c r="BS10" s="44"/>
      <c r="BT10" s="21"/>
      <c r="BU10" s="44"/>
      <c r="BV10" s="21"/>
      <c r="BW10" s="44">
        <v>2862729</v>
      </c>
      <c r="BX10" s="21"/>
      <c r="BY10" s="21">
        <v>1080795</v>
      </c>
      <c r="BZ10" s="21"/>
      <c r="CA10" s="44">
        <v>66382</v>
      </c>
      <c r="CB10" s="44"/>
      <c r="CC10" s="44">
        <v>67311</v>
      </c>
      <c r="CD10" s="44"/>
      <c r="CE10" s="44"/>
      <c r="CF10" s="44"/>
      <c r="CG10" s="44"/>
      <c r="CH10" s="44"/>
      <c r="CI10" s="21">
        <v>-614</v>
      </c>
      <c r="CJ10" s="44"/>
      <c r="CK10" s="21">
        <v>4736</v>
      </c>
      <c r="CL10" s="44"/>
      <c r="CM10" s="44">
        <v>0</v>
      </c>
      <c r="CN10" s="44">
        <v>0</v>
      </c>
      <c r="CO10" s="44">
        <v>1563808</v>
      </c>
      <c r="CP10" s="44">
        <v>0</v>
      </c>
      <c r="CQ10" s="21">
        <v>1856685</v>
      </c>
      <c r="CR10" s="44">
        <v>90760</v>
      </c>
      <c r="CS10" s="44">
        <v>481276</v>
      </c>
      <c r="CT10" s="44">
        <v>78161</v>
      </c>
      <c r="CU10" s="44"/>
      <c r="CV10" s="44">
        <v>10649</v>
      </c>
      <c r="CW10" s="21"/>
      <c r="CX10" s="21"/>
      <c r="CY10" s="21"/>
      <c r="CZ10" s="21"/>
      <c r="DA10" s="21"/>
      <c r="DB10" s="21"/>
      <c r="DC10" s="21"/>
      <c r="DD10" s="21"/>
      <c r="DE10" s="44"/>
      <c r="DF10" s="21"/>
      <c r="DG10" s="44"/>
      <c r="DH10" s="21"/>
      <c r="DI10" s="44"/>
      <c r="DJ10" s="44"/>
      <c r="DK10" s="44"/>
      <c r="DL10" s="44"/>
      <c r="DM10" s="21"/>
      <c r="DN10" s="44"/>
      <c r="DO10" s="44"/>
      <c r="DP10" s="44"/>
      <c r="DQ10" s="44"/>
      <c r="DR10" s="44"/>
      <c r="DS10" s="44"/>
      <c r="DT10" s="44"/>
      <c r="DU10" s="44"/>
      <c r="DV10" s="44"/>
      <c r="DW10" s="44"/>
      <c r="DX10" s="44"/>
      <c r="DY10" s="44"/>
      <c r="DZ10" s="44"/>
      <c r="EA10" s="44"/>
      <c r="EB10" s="21"/>
      <c r="EC10" s="44">
        <v>290624</v>
      </c>
      <c r="ED10" s="44"/>
      <c r="EE10" s="21">
        <v>1085957</v>
      </c>
      <c r="EF10" s="44"/>
      <c r="EG10" s="21">
        <v>277199</v>
      </c>
      <c r="EH10" s="44"/>
      <c r="EI10" s="21">
        <v>4237702</v>
      </c>
      <c r="EJ10" s="44"/>
      <c r="EK10" s="44"/>
      <c r="EL10" s="21"/>
      <c r="EM10" s="44"/>
      <c r="EN10" s="44"/>
      <c r="EO10" s="44">
        <v>114372</v>
      </c>
      <c r="EP10" s="21"/>
      <c r="EQ10" s="21"/>
      <c r="ER10" s="21"/>
      <c r="ES10" s="21"/>
      <c r="ET10" s="44"/>
      <c r="EU10" s="21"/>
      <c r="EV10" s="44"/>
      <c r="EW10" s="21"/>
      <c r="EX10" s="44"/>
      <c r="EY10" s="44"/>
      <c r="EZ10" s="21"/>
      <c r="FA10" s="21"/>
      <c r="FB10" s="44"/>
      <c r="FC10" s="44"/>
      <c r="FD10" s="21"/>
      <c r="FE10" s="112">
        <v>3</v>
      </c>
      <c r="FF10" s="44"/>
      <c r="FG10" s="44">
        <v>6546468</v>
      </c>
      <c r="FH10" s="44">
        <v>2195567</v>
      </c>
      <c r="FI10" s="44">
        <v>9020263</v>
      </c>
      <c r="FJ10" s="44">
        <v>188957</v>
      </c>
      <c r="FK10" s="44">
        <v>8120481</v>
      </c>
      <c r="FL10" s="44"/>
      <c r="FM10" s="44"/>
      <c r="FN10" s="44"/>
      <c r="FO10" s="44"/>
      <c r="FP10" s="44"/>
      <c r="FQ10" s="44"/>
      <c r="FR10" s="44"/>
      <c r="FS10" s="44"/>
      <c r="FT10" s="44">
        <v>103356</v>
      </c>
      <c r="FU10" s="44"/>
      <c r="FV10" s="21">
        <v>381581</v>
      </c>
      <c r="FW10" s="44">
        <v>7714</v>
      </c>
      <c r="FX10" s="44">
        <v>463978</v>
      </c>
      <c r="FY10" s="44">
        <v>9551</v>
      </c>
      <c r="FZ10" s="44">
        <v>194808</v>
      </c>
      <c r="GA10" s="44">
        <v>78717</v>
      </c>
      <c r="GB10" s="44"/>
      <c r="GC10" s="44">
        <v>38796</v>
      </c>
      <c r="GD10" s="44">
        <v>533629</v>
      </c>
      <c r="GE10" s="44">
        <v>542390</v>
      </c>
      <c r="GF10" s="44">
        <v>137069</v>
      </c>
      <c r="GG10" s="44">
        <v>1109699</v>
      </c>
      <c r="GH10" s="44">
        <v>171577</v>
      </c>
      <c r="GI10" s="44">
        <v>152793</v>
      </c>
      <c r="GJ10" s="44"/>
      <c r="GK10" s="44">
        <v>3842154</v>
      </c>
      <c r="GL10" s="44">
        <v>95884</v>
      </c>
      <c r="GM10" s="44">
        <v>1068065</v>
      </c>
      <c r="GN10" s="44">
        <v>165461</v>
      </c>
      <c r="GO10" s="44">
        <v>146720</v>
      </c>
      <c r="GP10" s="44">
        <v>52161</v>
      </c>
      <c r="GQ10" s="44"/>
      <c r="GR10" s="44">
        <v>345714</v>
      </c>
      <c r="GS10" s="44">
        <v>2366546</v>
      </c>
      <c r="GT10" s="44"/>
      <c r="GU10" s="21">
        <v>733156</v>
      </c>
      <c r="GV10" s="44">
        <v>41255</v>
      </c>
      <c r="GW10" s="44">
        <v>354549</v>
      </c>
      <c r="GX10" s="44"/>
      <c r="GY10" s="44">
        <v>3495506</v>
      </c>
      <c r="GZ10" s="44">
        <v>1584822</v>
      </c>
      <c r="HA10" s="44">
        <v>267943</v>
      </c>
      <c r="HB10" s="44"/>
      <c r="HC10" s="44">
        <v>1642741</v>
      </c>
      <c r="HD10" s="44">
        <v>3495506</v>
      </c>
      <c r="HE10" s="21"/>
      <c r="HF10" s="21"/>
      <c r="HG10" s="21">
        <v>-1170561</v>
      </c>
      <c r="HH10" s="21"/>
      <c r="HI10" s="21">
        <v>0</v>
      </c>
      <c r="HJ10" s="44">
        <v>2327088</v>
      </c>
      <c r="HK10" s="21">
        <v>1062394</v>
      </c>
      <c r="HL10" s="21">
        <v>1120546</v>
      </c>
      <c r="HM10" s="21">
        <v>4510028</v>
      </c>
      <c r="HN10" s="21">
        <v>-3776872</v>
      </c>
      <c r="HO10" s="21"/>
      <c r="HP10" s="44"/>
      <c r="HQ10" s="47"/>
      <c r="HR10" s="47"/>
      <c r="HS10" s="47"/>
      <c r="HT10" s="47" t="s">
        <v>1759</v>
      </c>
      <c r="HU10" s="47">
        <v>0</v>
      </c>
      <c r="HV10" s="47">
        <v>8586</v>
      </c>
      <c r="HW10" s="47">
        <v>0</v>
      </c>
      <c r="HX10" s="47">
        <v>21495</v>
      </c>
      <c r="HY10" s="47">
        <v>19717</v>
      </c>
      <c r="HZ10" s="47">
        <v>63693</v>
      </c>
      <c r="IA10" s="47">
        <v>0</v>
      </c>
      <c r="IB10" s="47">
        <v>0</v>
      </c>
      <c r="IC10" s="47">
        <v>5253</v>
      </c>
      <c r="ID10"/>
      <c r="IE10" s="47">
        <v>3649</v>
      </c>
      <c r="IF10">
        <v>18054</v>
      </c>
      <c r="IG10" s="47">
        <v>3782</v>
      </c>
      <c r="IH10" s="47">
        <v>20520</v>
      </c>
      <c r="II10">
        <v>3806</v>
      </c>
      <c r="IJ10">
        <v>4405</v>
      </c>
      <c r="IK10"/>
      <c r="IL10">
        <v>18476</v>
      </c>
      <c r="IM10">
        <v>191436</v>
      </c>
      <c r="IN10">
        <v>0</v>
      </c>
      <c r="IO10">
        <v>250</v>
      </c>
      <c r="IP10">
        <v>1454</v>
      </c>
      <c r="IQ10">
        <v>35519</v>
      </c>
      <c r="IR10">
        <v>0</v>
      </c>
      <c r="IS10">
        <v>0</v>
      </c>
      <c r="IT10">
        <v>37223</v>
      </c>
      <c r="IU10">
        <v>547110</v>
      </c>
      <c r="IV10">
        <v>0</v>
      </c>
      <c r="IW10">
        <v>1193352</v>
      </c>
      <c r="IX10">
        <v>895583</v>
      </c>
      <c r="IY10">
        <v>1830586</v>
      </c>
      <c r="IZ10">
        <v>0</v>
      </c>
      <c r="JA10">
        <v>0</v>
      </c>
      <c r="JB10">
        <v>190987</v>
      </c>
      <c r="JC10"/>
      <c r="JD10">
        <v>91208</v>
      </c>
      <c r="JE10">
        <v>365914</v>
      </c>
      <c r="JF10">
        <v>78713</v>
      </c>
      <c r="JG10">
        <v>488528</v>
      </c>
      <c r="JH10">
        <v>129120</v>
      </c>
      <c r="JI10">
        <v>110287</v>
      </c>
      <c r="JJ10"/>
      <c r="JK10">
        <v>625080</v>
      </c>
      <c r="JL10">
        <v>6546468</v>
      </c>
      <c r="JM10">
        <v>0</v>
      </c>
      <c r="JN10">
        <v>19038</v>
      </c>
      <c r="JO10">
        <v>99611</v>
      </c>
      <c r="JP10">
        <v>1587118</v>
      </c>
      <c r="JQ10">
        <v>0</v>
      </c>
      <c r="JR10">
        <v>0</v>
      </c>
      <c r="JS10">
        <v>1705767</v>
      </c>
      <c r="JT10"/>
      <c r="JU10"/>
      <c r="JV10"/>
      <c r="JW10"/>
      <c r="JX10"/>
      <c r="JY10"/>
      <c r="JZ10"/>
      <c r="KA10"/>
      <c r="KB10"/>
      <c r="KC10"/>
      <c r="KD10"/>
      <c r="KE10"/>
      <c r="KF10">
        <v>135</v>
      </c>
      <c r="KG10">
        <v>168</v>
      </c>
      <c r="KH10">
        <v>106</v>
      </c>
      <c r="KI10">
        <v>80</v>
      </c>
      <c r="KJ10">
        <v>108</v>
      </c>
      <c r="KK10">
        <v>58</v>
      </c>
      <c r="KL10">
        <v>47</v>
      </c>
      <c r="KM10">
        <v>67</v>
      </c>
      <c r="KN10">
        <v>31</v>
      </c>
      <c r="KO10">
        <v>1</v>
      </c>
      <c r="KP10">
        <v>0</v>
      </c>
      <c r="KQ10">
        <v>0</v>
      </c>
      <c r="KR10">
        <v>0</v>
      </c>
      <c r="KS10">
        <v>0</v>
      </c>
      <c r="KT10">
        <v>1</v>
      </c>
      <c r="KU10">
        <v>1</v>
      </c>
      <c r="KV10">
        <v>0</v>
      </c>
      <c r="KW10">
        <v>0</v>
      </c>
      <c r="KX10">
        <v>0</v>
      </c>
      <c r="KY10">
        <v>0</v>
      </c>
      <c r="KZ10">
        <v>0</v>
      </c>
      <c r="LA10">
        <v>0</v>
      </c>
      <c r="LB10">
        <v>0</v>
      </c>
      <c r="LC10">
        <v>0</v>
      </c>
      <c r="LD10">
        <v>1</v>
      </c>
      <c r="LE10">
        <v>0</v>
      </c>
      <c r="LF10">
        <v>0</v>
      </c>
      <c r="LG10">
        <v>0</v>
      </c>
      <c r="LH10">
        <v>0</v>
      </c>
    </row>
    <row r="11" spans="1:320" s="34" customFormat="1" ht="15" customHeight="1" x14ac:dyDescent="0.25">
      <c r="A11" s="45">
        <v>206010798</v>
      </c>
      <c r="B11" s="45" t="s">
        <v>1792</v>
      </c>
      <c r="C11" s="46">
        <v>45292</v>
      </c>
      <c r="D11" s="46">
        <v>45657</v>
      </c>
      <c r="E11" s="47">
        <v>366</v>
      </c>
      <c r="F11" s="45" t="s">
        <v>883</v>
      </c>
      <c r="G11" s="45" t="s">
        <v>884</v>
      </c>
      <c r="H11" s="45" t="s">
        <v>885</v>
      </c>
      <c r="I11" s="45" t="s">
        <v>886</v>
      </c>
      <c r="J11" s="45" t="s">
        <v>887</v>
      </c>
      <c r="K11" s="45" t="s">
        <v>888</v>
      </c>
      <c r="L11" s="45" t="s">
        <v>1746</v>
      </c>
      <c r="M11" s="45" t="s">
        <v>1793</v>
      </c>
      <c r="N11" s="45" t="s">
        <v>1794</v>
      </c>
      <c r="O11" s="45" t="s">
        <v>891</v>
      </c>
      <c r="P11" s="45" t="s">
        <v>1763</v>
      </c>
      <c r="Q11" s="45" t="s">
        <v>1795</v>
      </c>
      <c r="R11" t="s">
        <v>1796</v>
      </c>
      <c r="S11" s="45" t="s">
        <v>893</v>
      </c>
      <c r="T11" t="s">
        <v>1225</v>
      </c>
      <c r="U11" s="47">
        <v>88</v>
      </c>
      <c r="V11" s="47">
        <v>88</v>
      </c>
      <c r="W11" s="47" t="s">
        <v>894</v>
      </c>
      <c r="X11" s="47">
        <v>32208</v>
      </c>
      <c r="Y11" s="47">
        <v>28051</v>
      </c>
      <c r="Z11" s="48">
        <v>146.88999999999999</v>
      </c>
      <c r="AA11" s="44">
        <v>102</v>
      </c>
      <c r="AB11" s="44">
        <v>99</v>
      </c>
      <c r="AC11" s="44">
        <v>1682</v>
      </c>
      <c r="AD11" s="44">
        <v>2601</v>
      </c>
      <c r="AE11" s="44">
        <v>3876</v>
      </c>
      <c r="AF11" s="44">
        <v>19415</v>
      </c>
      <c r="AG11" s="44"/>
      <c r="AH11" s="47"/>
      <c r="AI11" s="47">
        <v>316</v>
      </c>
      <c r="AJ11">
        <v>161</v>
      </c>
      <c r="AK11" t="s">
        <v>914</v>
      </c>
      <c r="AL11">
        <v>19818</v>
      </c>
      <c r="AM11"/>
      <c r="AN11"/>
      <c r="AO11"/>
      <c r="AP11">
        <v>8233</v>
      </c>
      <c r="AQ11"/>
      <c r="AR11" s="44"/>
      <c r="AS11" s="44"/>
      <c r="AT11" s="44"/>
      <c r="AU11" s="44">
        <v>19837459</v>
      </c>
      <c r="AV11" s="44">
        <v>4546424</v>
      </c>
      <c r="AW11" s="44">
        <v>9617409</v>
      </c>
      <c r="AX11" s="44">
        <v>34</v>
      </c>
      <c r="AY11" s="44">
        <v>14766508</v>
      </c>
      <c r="AZ11" s="21">
        <v>15608435</v>
      </c>
      <c r="BA11" s="21">
        <v>-841927</v>
      </c>
      <c r="BB11" s="44">
        <v>17057</v>
      </c>
      <c r="BC11" s="44"/>
      <c r="BD11" s="44"/>
      <c r="BE11" s="44">
        <v>-824870</v>
      </c>
      <c r="BF11" s="44">
        <v>1372360</v>
      </c>
      <c r="BG11" s="44">
        <v>1767991</v>
      </c>
      <c r="BH11" s="44">
        <v>2853116</v>
      </c>
      <c r="BI11" s="21">
        <v>13357878</v>
      </c>
      <c r="BJ11" s="21"/>
      <c r="BK11" s="21"/>
      <c r="BL11" s="21">
        <v>412257</v>
      </c>
      <c r="BM11" s="21">
        <v>73857</v>
      </c>
      <c r="BN11" s="21">
        <v>9346330</v>
      </c>
      <c r="BO11" s="21"/>
      <c r="BP11" s="21"/>
      <c r="BQ11" s="44"/>
      <c r="BR11" s="21">
        <v>10491129</v>
      </c>
      <c r="BS11" s="44"/>
      <c r="BT11" s="21"/>
      <c r="BU11" s="44"/>
      <c r="BV11" s="21"/>
      <c r="BW11" s="44">
        <v>2171305</v>
      </c>
      <c r="BX11" s="21"/>
      <c r="BY11" s="21">
        <v>1785889</v>
      </c>
      <c r="BZ11" s="21"/>
      <c r="CA11" s="44">
        <v>213406</v>
      </c>
      <c r="CB11" s="44"/>
      <c r="CC11" s="44">
        <v>376037</v>
      </c>
      <c r="CD11" s="44"/>
      <c r="CE11" s="44"/>
      <c r="CF11" s="44"/>
      <c r="CG11" s="44"/>
      <c r="CH11" s="44"/>
      <c r="CI11" s="21">
        <v>-948</v>
      </c>
      <c r="CJ11" s="44"/>
      <c r="CK11" s="21">
        <v>735</v>
      </c>
      <c r="CL11" s="44"/>
      <c r="CM11" s="44">
        <v>0</v>
      </c>
      <c r="CN11" s="44">
        <v>-948</v>
      </c>
      <c r="CO11" s="44">
        <v>2411448</v>
      </c>
      <c r="CP11" s="44">
        <v>0</v>
      </c>
      <c r="CQ11" s="21">
        <v>985320</v>
      </c>
      <c r="CR11" s="44">
        <v>786880</v>
      </c>
      <c r="CS11" s="44">
        <v>300075</v>
      </c>
      <c r="CT11" s="44">
        <v>56003</v>
      </c>
      <c r="CU11" s="44"/>
      <c r="CV11" s="44">
        <v>7646</v>
      </c>
      <c r="CW11" s="21"/>
      <c r="CX11" s="21"/>
      <c r="CY11" s="21"/>
      <c r="CZ11" s="21"/>
      <c r="DA11" s="21"/>
      <c r="DB11" s="21"/>
      <c r="DC11" s="21"/>
      <c r="DD11" s="21"/>
      <c r="DE11" s="44"/>
      <c r="DF11" s="21"/>
      <c r="DG11" s="44"/>
      <c r="DH11" s="21"/>
      <c r="DI11" s="44"/>
      <c r="DJ11" s="44"/>
      <c r="DK11" s="44"/>
      <c r="DL11" s="44"/>
      <c r="DM11" s="21"/>
      <c r="DN11" s="44"/>
      <c r="DO11" s="44"/>
      <c r="DP11" s="44"/>
      <c r="DQ11" s="44"/>
      <c r="DR11" s="44"/>
      <c r="DS11" s="44"/>
      <c r="DT11" s="44"/>
      <c r="DU11" s="44"/>
      <c r="DV11" s="44"/>
      <c r="DW11" s="44"/>
      <c r="DX11" s="44"/>
      <c r="DY11" s="44"/>
      <c r="DZ11" s="44"/>
      <c r="EA11" s="44"/>
      <c r="EB11" s="21"/>
      <c r="EC11" s="44">
        <v>1159419</v>
      </c>
      <c r="ED11" s="44"/>
      <c r="EE11" s="21">
        <v>1681013</v>
      </c>
      <c r="EF11" s="44"/>
      <c r="EG11" s="21">
        <v>1387305</v>
      </c>
      <c r="EH11" s="44"/>
      <c r="EI11" s="21">
        <v>5407602</v>
      </c>
      <c r="EJ11" s="44"/>
      <c r="EK11" s="44"/>
      <c r="EL11" s="21"/>
      <c r="EM11" s="44"/>
      <c r="EN11" s="44"/>
      <c r="EO11" s="44">
        <v>-17934</v>
      </c>
      <c r="EP11" s="21"/>
      <c r="EQ11" s="21"/>
      <c r="ER11" s="21"/>
      <c r="ES11" s="21"/>
      <c r="ET11" s="44"/>
      <c r="EU11" s="21"/>
      <c r="EV11" s="44"/>
      <c r="EW11" s="21"/>
      <c r="EX11" s="44"/>
      <c r="EY11" s="44"/>
      <c r="EZ11" s="21"/>
      <c r="FA11" s="21"/>
      <c r="FB11" s="44"/>
      <c r="FC11" s="44"/>
      <c r="FD11" s="21"/>
      <c r="FE11" s="112">
        <v>4</v>
      </c>
      <c r="FF11" s="44"/>
      <c r="FG11" s="44">
        <v>6490283</v>
      </c>
      <c r="FH11" s="44">
        <v>2179252</v>
      </c>
      <c r="FI11" s="44">
        <v>6938900</v>
      </c>
      <c r="FJ11" s="44">
        <v>181703</v>
      </c>
      <c r="FK11" s="44">
        <v>4793994</v>
      </c>
      <c r="FL11" s="44"/>
      <c r="FM11" s="44"/>
      <c r="FN11" s="44"/>
      <c r="FO11" s="44">
        <v>2977225</v>
      </c>
      <c r="FP11" s="44"/>
      <c r="FQ11" s="44"/>
      <c r="FR11" s="44"/>
      <c r="FS11" s="44"/>
      <c r="FT11" s="44">
        <v>224778</v>
      </c>
      <c r="FU11" s="44">
        <v>515</v>
      </c>
      <c r="FV11" s="21">
        <v>410117</v>
      </c>
      <c r="FW11" s="44">
        <v>508393</v>
      </c>
      <c r="FX11" s="44">
        <v>155920</v>
      </c>
      <c r="FY11" s="44">
        <v>126543</v>
      </c>
      <c r="FZ11" s="44">
        <v>103390</v>
      </c>
      <c r="GA11" s="44">
        <v>50765</v>
      </c>
      <c r="GB11" s="44"/>
      <c r="GC11" s="44">
        <v>57038</v>
      </c>
      <c r="GD11" s="44">
        <v>407385</v>
      </c>
      <c r="GE11" s="44">
        <v>466566</v>
      </c>
      <c r="GF11" s="44">
        <v>257684</v>
      </c>
      <c r="GG11" s="44">
        <v>1000999</v>
      </c>
      <c r="GH11" s="44">
        <v>91402</v>
      </c>
      <c r="GI11" s="44">
        <v>152511</v>
      </c>
      <c r="GJ11" s="44"/>
      <c r="GK11" s="44">
        <v>3035647</v>
      </c>
      <c r="GL11" s="44">
        <v>121475</v>
      </c>
      <c r="GM11" s="44">
        <v>61842</v>
      </c>
      <c r="GN11" s="44">
        <v>97354</v>
      </c>
      <c r="GO11" s="44">
        <v>190989</v>
      </c>
      <c r="GP11" s="44">
        <v>20769</v>
      </c>
      <c r="GQ11" s="44"/>
      <c r="GR11" s="44">
        <v>295134</v>
      </c>
      <c r="GS11" s="44">
        <v>3182386</v>
      </c>
      <c r="GT11" s="44"/>
      <c r="GU11" s="21">
        <v>418039</v>
      </c>
      <c r="GV11" s="44">
        <v>-466215</v>
      </c>
      <c r="GW11" s="44">
        <v>268637</v>
      </c>
      <c r="GX11" s="44"/>
      <c r="GY11" s="44">
        <v>3402847</v>
      </c>
      <c r="GZ11" s="44">
        <v>2241315</v>
      </c>
      <c r="HA11" s="44">
        <v>361263</v>
      </c>
      <c r="HB11" s="44"/>
      <c r="HC11" s="44">
        <v>800269</v>
      </c>
      <c r="HD11" s="44">
        <v>3402847</v>
      </c>
      <c r="HE11" s="21"/>
      <c r="HF11" s="21"/>
      <c r="HG11" s="21">
        <v>-180466</v>
      </c>
      <c r="HH11" s="21"/>
      <c r="HI11" s="21">
        <v>0</v>
      </c>
      <c r="HJ11" s="44">
        <v>722119</v>
      </c>
      <c r="HK11" s="21">
        <v>773758</v>
      </c>
      <c r="HL11" s="21">
        <v>1102035</v>
      </c>
      <c r="HM11" s="21">
        <v>2597912</v>
      </c>
      <c r="HN11" s="21">
        <v>-2179873</v>
      </c>
      <c r="HO11" s="21"/>
      <c r="HP11" s="44"/>
      <c r="HQ11" s="47"/>
      <c r="HR11" s="47"/>
      <c r="HS11" s="47"/>
      <c r="HT11" s="47" t="s">
        <v>1759</v>
      </c>
      <c r="HU11" s="47">
        <v>0</v>
      </c>
      <c r="HV11" s="47">
        <v>7341</v>
      </c>
      <c r="HW11" s="47">
        <v>0</v>
      </c>
      <c r="HX11" s="47">
        <v>13810</v>
      </c>
      <c r="HY11" s="47">
        <v>42235</v>
      </c>
      <c r="HZ11" s="47">
        <v>54862</v>
      </c>
      <c r="IA11" s="47">
        <v>0</v>
      </c>
      <c r="IB11" s="47">
        <v>0</v>
      </c>
      <c r="IC11" s="47">
        <v>4117</v>
      </c>
      <c r="ID11"/>
      <c r="IE11" s="47"/>
      <c r="IF11">
        <v>13141</v>
      </c>
      <c r="IG11" s="47">
        <v>8582</v>
      </c>
      <c r="IH11" s="47">
        <v>17805</v>
      </c>
      <c r="II11">
        <v>1974</v>
      </c>
      <c r="IJ11">
        <v>5509</v>
      </c>
      <c r="IK11"/>
      <c r="IL11">
        <v>14593</v>
      </c>
      <c r="IM11">
        <v>183969</v>
      </c>
      <c r="IN11">
        <v>0</v>
      </c>
      <c r="IO11">
        <v>711</v>
      </c>
      <c r="IP11">
        <v>5287</v>
      </c>
      <c r="IQ11">
        <v>16984</v>
      </c>
      <c r="IR11">
        <v>0</v>
      </c>
      <c r="IS11">
        <v>8632</v>
      </c>
      <c r="IT11">
        <v>31614</v>
      </c>
      <c r="IU11">
        <v>492641</v>
      </c>
      <c r="IV11">
        <v>0</v>
      </c>
      <c r="IW11">
        <v>762510</v>
      </c>
      <c r="IX11">
        <v>1934178</v>
      </c>
      <c r="IY11">
        <v>1516138</v>
      </c>
      <c r="IZ11">
        <v>0</v>
      </c>
      <c r="JA11">
        <v>0</v>
      </c>
      <c r="JB11">
        <v>157813</v>
      </c>
      <c r="JC11"/>
      <c r="JD11"/>
      <c r="JE11">
        <v>301428</v>
      </c>
      <c r="JF11">
        <v>166228</v>
      </c>
      <c r="JG11">
        <v>438580</v>
      </c>
      <c r="JH11">
        <v>70006</v>
      </c>
      <c r="JI11">
        <v>112004</v>
      </c>
      <c r="JJ11"/>
      <c r="JK11">
        <v>538757</v>
      </c>
      <c r="JL11">
        <v>6490283</v>
      </c>
      <c r="JM11">
        <v>0</v>
      </c>
      <c r="JN11">
        <v>50683</v>
      </c>
      <c r="JO11">
        <v>286842</v>
      </c>
      <c r="JP11">
        <v>659136</v>
      </c>
      <c r="JQ11">
        <v>0</v>
      </c>
      <c r="JR11">
        <v>431600</v>
      </c>
      <c r="JS11">
        <v>1428261</v>
      </c>
      <c r="JT11"/>
      <c r="JU11"/>
      <c r="JV11"/>
      <c r="JW11"/>
      <c r="JX11"/>
      <c r="JY11"/>
      <c r="JZ11"/>
      <c r="KA11"/>
      <c r="KB11"/>
      <c r="KC11"/>
      <c r="KD11"/>
      <c r="KE11"/>
      <c r="KF11">
        <v>229</v>
      </c>
      <c r="KG11">
        <v>254</v>
      </c>
      <c r="KH11">
        <v>197</v>
      </c>
      <c r="KI11">
        <v>162</v>
      </c>
      <c r="KJ11">
        <v>178</v>
      </c>
      <c r="KK11">
        <v>140</v>
      </c>
      <c r="KL11">
        <v>67</v>
      </c>
      <c r="KM11">
        <v>75</v>
      </c>
      <c r="KN11">
        <v>58</v>
      </c>
      <c r="KO11">
        <v>1</v>
      </c>
      <c r="KP11">
        <v>0</v>
      </c>
      <c r="KQ11">
        <v>0</v>
      </c>
      <c r="KR11">
        <v>0</v>
      </c>
      <c r="KS11">
        <v>1</v>
      </c>
      <c r="KT11">
        <v>0</v>
      </c>
      <c r="KU11">
        <v>1</v>
      </c>
      <c r="KV11">
        <v>0</v>
      </c>
      <c r="KW11">
        <v>0</v>
      </c>
      <c r="KX11">
        <v>0</v>
      </c>
      <c r="KY11">
        <v>1</v>
      </c>
      <c r="KZ11">
        <v>0</v>
      </c>
      <c r="LA11">
        <v>0</v>
      </c>
      <c r="LB11">
        <v>0</v>
      </c>
      <c r="LC11">
        <v>0</v>
      </c>
      <c r="LD11">
        <v>1</v>
      </c>
      <c r="LE11">
        <v>0</v>
      </c>
      <c r="LF11">
        <v>0</v>
      </c>
      <c r="LG11">
        <v>0</v>
      </c>
      <c r="LH11">
        <v>0</v>
      </c>
    </row>
    <row r="12" spans="1:320" s="34" customFormat="1" ht="15" customHeight="1" x14ac:dyDescent="0.25">
      <c r="A12" s="45">
        <v>206010806</v>
      </c>
      <c r="B12" s="45" t="s">
        <v>882</v>
      </c>
      <c r="C12" s="46">
        <v>45170</v>
      </c>
      <c r="D12" s="46">
        <v>45535</v>
      </c>
      <c r="E12" s="47">
        <v>366</v>
      </c>
      <c r="F12" s="45" t="s">
        <v>883</v>
      </c>
      <c r="G12" s="45" t="s">
        <v>884</v>
      </c>
      <c r="H12" s="45" t="s">
        <v>885</v>
      </c>
      <c r="I12" s="45" t="s">
        <v>886</v>
      </c>
      <c r="J12" s="45" t="s">
        <v>887</v>
      </c>
      <c r="K12" s="45" t="s">
        <v>888</v>
      </c>
      <c r="L12" s="45" t="s">
        <v>1746</v>
      </c>
      <c r="M12" s="45" t="s">
        <v>889</v>
      </c>
      <c r="N12" s="45" t="s">
        <v>890</v>
      </c>
      <c r="O12" s="45" t="s">
        <v>891</v>
      </c>
      <c r="P12" s="45" t="s">
        <v>1797</v>
      </c>
      <c r="Q12" s="45" t="s">
        <v>1798</v>
      </c>
      <c r="R12" t="s">
        <v>892</v>
      </c>
      <c r="S12" s="45" t="s">
        <v>893</v>
      </c>
      <c r="T12"/>
      <c r="U12" s="47">
        <v>99</v>
      </c>
      <c r="V12" s="47">
        <v>99</v>
      </c>
      <c r="W12" s="47" t="s">
        <v>894</v>
      </c>
      <c r="X12" s="47">
        <v>36234</v>
      </c>
      <c r="Y12" s="47">
        <v>33904</v>
      </c>
      <c r="Z12" s="48">
        <v>93.57</v>
      </c>
      <c r="AA12" s="44">
        <v>419</v>
      </c>
      <c r="AB12" s="44">
        <v>392</v>
      </c>
      <c r="AC12" s="44">
        <v>3882</v>
      </c>
      <c r="AD12" s="44"/>
      <c r="AE12" s="44">
        <v>2704</v>
      </c>
      <c r="AF12" s="44">
        <v>21971</v>
      </c>
      <c r="AG12" s="44">
        <v>3849</v>
      </c>
      <c r="AH12" s="47"/>
      <c r="AI12" s="47">
        <v>1019</v>
      </c>
      <c r="AJ12">
        <v>479</v>
      </c>
      <c r="AK12" t="s">
        <v>895</v>
      </c>
      <c r="AL12">
        <v>33904</v>
      </c>
      <c r="AM12"/>
      <c r="AN12"/>
      <c r="AO12"/>
      <c r="AP12"/>
      <c r="AQ12"/>
      <c r="AR12" s="44"/>
      <c r="AS12" s="44"/>
      <c r="AT12" s="44"/>
      <c r="AU12" s="44">
        <v>16600635</v>
      </c>
      <c r="AV12" s="44">
        <v>6559432</v>
      </c>
      <c r="AW12" s="44">
        <v>7070998</v>
      </c>
      <c r="AX12" s="44"/>
      <c r="AY12" s="44">
        <v>16089069</v>
      </c>
      <c r="AZ12" s="21">
        <v>16118662</v>
      </c>
      <c r="BA12" s="21">
        <v>-29593</v>
      </c>
      <c r="BB12" s="44">
        <v>420112</v>
      </c>
      <c r="BC12" s="44">
        <v>12590</v>
      </c>
      <c r="BD12" s="44"/>
      <c r="BE12" s="44">
        <v>377929</v>
      </c>
      <c r="BF12" s="44">
        <v>3493800</v>
      </c>
      <c r="BG12" s="44"/>
      <c r="BH12" s="44">
        <v>881114</v>
      </c>
      <c r="BI12" s="21">
        <v>8272082</v>
      </c>
      <c r="BJ12" s="21">
        <v>3463527</v>
      </c>
      <c r="BK12" s="21"/>
      <c r="BL12" s="21">
        <v>334669</v>
      </c>
      <c r="BM12" s="21">
        <v>155443</v>
      </c>
      <c r="BN12" s="21">
        <v>16600635</v>
      </c>
      <c r="BO12" s="21"/>
      <c r="BP12" s="21"/>
      <c r="BQ12" s="44"/>
      <c r="BR12" s="21"/>
      <c r="BS12" s="44"/>
      <c r="BT12" s="21"/>
      <c r="BU12" s="44"/>
      <c r="BV12" s="21"/>
      <c r="BW12" s="44">
        <v>2931962</v>
      </c>
      <c r="BX12" s="21"/>
      <c r="BY12" s="21"/>
      <c r="BZ12" s="21"/>
      <c r="CA12" s="44">
        <v>48067</v>
      </c>
      <c r="CB12" s="44"/>
      <c r="CC12" s="44">
        <v>794131</v>
      </c>
      <c r="CD12" s="44"/>
      <c r="CE12" s="44">
        <v>2779125</v>
      </c>
      <c r="CF12" s="44"/>
      <c r="CG12" s="44"/>
      <c r="CH12" s="44"/>
      <c r="CI12" s="21">
        <v>5259</v>
      </c>
      <c r="CJ12" s="44"/>
      <c r="CK12" s="21">
        <v>888</v>
      </c>
      <c r="CL12" s="44"/>
      <c r="CM12" s="44">
        <v>23087</v>
      </c>
      <c r="CN12" s="44">
        <v>53078</v>
      </c>
      <c r="CO12" s="44">
        <v>2269157</v>
      </c>
      <c r="CP12" s="44">
        <v>0</v>
      </c>
      <c r="CQ12" s="21">
        <v>1634344</v>
      </c>
      <c r="CR12" s="44">
        <v>718586</v>
      </c>
      <c r="CS12" s="44">
        <v>1279240</v>
      </c>
      <c r="CT12" s="44">
        <v>387798</v>
      </c>
      <c r="CU12" s="44"/>
      <c r="CV12" s="44">
        <v>194142</v>
      </c>
      <c r="CW12" s="21"/>
      <c r="CX12" s="21"/>
      <c r="CY12" s="21"/>
      <c r="CZ12" s="21"/>
      <c r="DA12" s="21"/>
      <c r="DB12" s="21"/>
      <c r="DC12" s="21"/>
      <c r="DD12" s="21"/>
      <c r="DE12" s="44"/>
      <c r="DF12" s="21"/>
      <c r="DG12" s="44"/>
      <c r="DH12" s="21"/>
      <c r="DI12" s="44"/>
      <c r="DJ12" s="44"/>
      <c r="DK12" s="44"/>
      <c r="DL12" s="44"/>
      <c r="DM12" s="21"/>
      <c r="DN12" s="44"/>
      <c r="DO12" s="44"/>
      <c r="DP12" s="44"/>
      <c r="DQ12" s="44"/>
      <c r="DR12" s="44"/>
      <c r="DS12" s="44"/>
      <c r="DT12" s="44"/>
      <c r="DU12" s="44"/>
      <c r="DV12" s="44"/>
      <c r="DW12" s="44"/>
      <c r="DX12" s="44"/>
      <c r="DY12" s="44">
        <v>1719</v>
      </c>
      <c r="DZ12" s="44"/>
      <c r="EA12" s="44"/>
      <c r="EB12" s="21"/>
      <c r="EC12" s="44">
        <v>1548086</v>
      </c>
      <c r="ED12" s="44"/>
      <c r="EE12" s="21"/>
      <c r="EF12" s="44"/>
      <c r="EG12" s="21">
        <v>141468</v>
      </c>
      <c r="EH12" s="44"/>
      <c r="EI12" s="21">
        <v>2148492</v>
      </c>
      <c r="EJ12" s="44"/>
      <c r="EK12" s="44">
        <v>3213367</v>
      </c>
      <c r="EL12" s="21"/>
      <c r="EM12" s="44"/>
      <c r="EN12" s="44"/>
      <c r="EO12" s="44">
        <v>17866</v>
      </c>
      <c r="EP12" s="21"/>
      <c r="EQ12" s="21"/>
      <c r="ER12" s="21"/>
      <c r="ES12" s="21"/>
      <c r="ET12" s="44"/>
      <c r="EU12" s="21"/>
      <c r="EV12" s="44"/>
      <c r="EW12" s="21"/>
      <c r="EX12" s="44"/>
      <c r="EY12" s="44"/>
      <c r="EZ12" s="21"/>
      <c r="FA12" s="21"/>
      <c r="FB12" s="44"/>
      <c r="FC12" s="44"/>
      <c r="FD12" s="21"/>
      <c r="FE12" s="112"/>
      <c r="FF12" s="44"/>
      <c r="FG12" s="44">
        <v>7538249</v>
      </c>
      <c r="FH12" s="44">
        <v>1767568</v>
      </c>
      <c r="FI12" s="44">
        <v>6812845</v>
      </c>
      <c r="FJ12" s="44">
        <v>303529</v>
      </c>
      <c r="FK12" s="44">
        <v>6769717</v>
      </c>
      <c r="FL12" s="44"/>
      <c r="FM12" s="44"/>
      <c r="FN12" s="44"/>
      <c r="FO12" s="44"/>
      <c r="FP12" s="44"/>
      <c r="FQ12" s="44"/>
      <c r="FR12" s="44"/>
      <c r="FS12" s="44"/>
      <c r="FT12" s="44">
        <v>10244</v>
      </c>
      <c r="FU12" s="44">
        <v>25197</v>
      </c>
      <c r="FV12" s="21">
        <v>496492</v>
      </c>
      <c r="FW12" s="44"/>
      <c r="FX12" s="44">
        <v>417112</v>
      </c>
      <c r="FY12" s="44">
        <v>107870</v>
      </c>
      <c r="FZ12" s="44">
        <v>415710</v>
      </c>
      <c r="GA12" s="44">
        <v>59616</v>
      </c>
      <c r="GB12" s="44"/>
      <c r="GC12" s="44">
        <v>93041</v>
      </c>
      <c r="GD12" s="44">
        <v>812649</v>
      </c>
      <c r="GE12" s="44">
        <v>369179</v>
      </c>
      <c r="GF12" s="44">
        <v>113211</v>
      </c>
      <c r="GG12" s="44">
        <v>964388</v>
      </c>
      <c r="GH12" s="44">
        <v>164316</v>
      </c>
      <c r="GI12" s="44">
        <v>245111</v>
      </c>
      <c r="GJ12" s="44">
        <v>130957</v>
      </c>
      <c r="GK12" s="44">
        <v>3034114</v>
      </c>
      <c r="GL12" s="44">
        <v>53783</v>
      </c>
      <c r="GM12" s="44">
        <v>1499297</v>
      </c>
      <c r="GN12" s="44">
        <v>96977</v>
      </c>
      <c r="GO12" s="44">
        <v>15738</v>
      </c>
      <c r="GP12" s="44"/>
      <c r="GQ12" s="44">
        <v>1189</v>
      </c>
      <c r="GR12" s="44">
        <v>222754</v>
      </c>
      <c r="GS12" s="44">
        <v>8428310</v>
      </c>
      <c r="GT12" s="44"/>
      <c r="GU12" s="21">
        <v>132901</v>
      </c>
      <c r="GV12" s="44">
        <v>386698</v>
      </c>
      <c r="GW12" s="44">
        <v>9883535</v>
      </c>
      <c r="GX12" s="44"/>
      <c r="GY12" s="44">
        <v>18831444</v>
      </c>
      <c r="GZ12" s="44">
        <v>14033450</v>
      </c>
      <c r="HA12" s="44"/>
      <c r="HB12" s="44"/>
      <c r="HC12" s="44">
        <v>4797994</v>
      </c>
      <c r="HD12" s="44">
        <v>18831444</v>
      </c>
      <c r="HE12" s="21">
        <v>4461513</v>
      </c>
      <c r="HF12" s="21"/>
      <c r="HG12" s="21">
        <v>1057558</v>
      </c>
      <c r="HH12" s="21"/>
      <c r="HI12" s="21">
        <v>0</v>
      </c>
      <c r="HJ12" s="44">
        <v>3400</v>
      </c>
      <c r="HK12" s="21">
        <v>498595</v>
      </c>
      <c r="HL12" s="21">
        <v>404342</v>
      </c>
      <c r="HM12" s="21">
        <v>906337</v>
      </c>
      <c r="HN12" s="21">
        <v>-773436</v>
      </c>
      <c r="HO12" s="21"/>
      <c r="HP12" s="44"/>
      <c r="HQ12" s="47"/>
      <c r="HR12" s="47"/>
      <c r="HS12" s="47"/>
      <c r="HT12" s="47" t="s">
        <v>1799</v>
      </c>
      <c r="HU12" s="47">
        <v>140334.5</v>
      </c>
      <c r="HV12" s="47">
        <v>2024</v>
      </c>
      <c r="HW12" s="47">
        <v>0</v>
      </c>
      <c r="HX12" s="47">
        <v>13588</v>
      </c>
      <c r="HY12" s="47">
        <v>29202</v>
      </c>
      <c r="HZ12" s="47">
        <v>70485</v>
      </c>
      <c r="IA12" s="47">
        <v>0</v>
      </c>
      <c r="IB12" s="47">
        <v>0</v>
      </c>
      <c r="IC12" s="47">
        <v>6281</v>
      </c>
      <c r="ID12">
        <v>12201</v>
      </c>
      <c r="IE12" s="47">
        <v>5919</v>
      </c>
      <c r="IF12">
        <v>13345</v>
      </c>
      <c r="IG12" s="47">
        <v>4295</v>
      </c>
      <c r="IH12" s="47">
        <v>22928</v>
      </c>
      <c r="II12">
        <v>4289</v>
      </c>
      <c r="IJ12">
        <v>8374</v>
      </c>
      <c r="IK12">
        <v>2220</v>
      </c>
      <c r="IL12">
        <v>18411</v>
      </c>
      <c r="IM12">
        <v>213562</v>
      </c>
      <c r="IN12">
        <v>0</v>
      </c>
      <c r="IO12">
        <v>25</v>
      </c>
      <c r="IP12">
        <v>2001</v>
      </c>
      <c r="IQ12">
        <v>7656</v>
      </c>
      <c r="IR12">
        <v>0</v>
      </c>
      <c r="IS12">
        <v>0</v>
      </c>
      <c r="IT12">
        <v>9682</v>
      </c>
      <c r="IU12">
        <v>186678</v>
      </c>
      <c r="IV12">
        <v>0</v>
      </c>
      <c r="IW12">
        <v>710181</v>
      </c>
      <c r="IX12">
        <v>1393934</v>
      </c>
      <c r="IY12">
        <v>2048151</v>
      </c>
      <c r="IZ12">
        <v>0</v>
      </c>
      <c r="JA12">
        <v>0</v>
      </c>
      <c r="JB12">
        <v>294789</v>
      </c>
      <c r="JC12">
        <v>599531</v>
      </c>
      <c r="JD12">
        <v>156259</v>
      </c>
      <c r="JE12">
        <v>246518</v>
      </c>
      <c r="JF12">
        <v>77840</v>
      </c>
      <c r="JG12">
        <v>538370</v>
      </c>
      <c r="JH12">
        <v>133562</v>
      </c>
      <c r="JI12">
        <v>197344</v>
      </c>
      <c r="JJ12">
        <v>111261</v>
      </c>
      <c r="JK12">
        <v>843831</v>
      </c>
      <c r="JL12">
        <v>7538249</v>
      </c>
      <c r="JM12">
        <v>0</v>
      </c>
      <c r="JN12">
        <v>1918</v>
      </c>
      <c r="JO12">
        <v>108340</v>
      </c>
      <c r="JP12">
        <v>300178</v>
      </c>
      <c r="JQ12">
        <v>0</v>
      </c>
      <c r="JR12">
        <v>0</v>
      </c>
      <c r="JS12">
        <v>410436</v>
      </c>
      <c r="JT12"/>
      <c r="JU12"/>
      <c r="JV12"/>
      <c r="JW12"/>
      <c r="JX12"/>
      <c r="JY12">
        <v>12201</v>
      </c>
      <c r="JZ12"/>
      <c r="KA12"/>
      <c r="KB12"/>
      <c r="KC12"/>
      <c r="KD12"/>
      <c r="KE12">
        <v>599531</v>
      </c>
      <c r="KF12">
        <v>156</v>
      </c>
      <c r="KG12">
        <v>254</v>
      </c>
      <c r="KH12">
        <v>93</v>
      </c>
      <c r="KI12">
        <v>80</v>
      </c>
      <c r="KJ12">
        <v>132</v>
      </c>
      <c r="KK12">
        <v>51</v>
      </c>
      <c r="KL12">
        <v>47</v>
      </c>
      <c r="KM12">
        <v>76</v>
      </c>
      <c r="KN12">
        <v>31</v>
      </c>
      <c r="KO12">
        <v>1</v>
      </c>
      <c r="KP12">
        <v>0</v>
      </c>
      <c r="KQ12">
        <v>0</v>
      </c>
      <c r="KR12">
        <v>0</v>
      </c>
      <c r="KS12">
        <v>1</v>
      </c>
      <c r="KT12">
        <v>0</v>
      </c>
      <c r="KU12">
        <v>1</v>
      </c>
      <c r="KV12">
        <v>0</v>
      </c>
      <c r="KW12">
        <v>0</v>
      </c>
      <c r="KX12">
        <v>0</v>
      </c>
      <c r="KY12">
        <v>0</v>
      </c>
      <c r="KZ12">
        <v>0</v>
      </c>
      <c r="LA12">
        <v>0</v>
      </c>
      <c r="LB12">
        <v>0</v>
      </c>
      <c r="LC12">
        <v>0</v>
      </c>
      <c r="LD12">
        <v>1</v>
      </c>
      <c r="LE12">
        <v>0</v>
      </c>
      <c r="LF12">
        <v>0</v>
      </c>
      <c r="LG12">
        <v>0</v>
      </c>
      <c r="LH12">
        <v>0</v>
      </c>
    </row>
    <row r="13" spans="1:320" s="34" customFormat="1" ht="15" customHeight="1" x14ac:dyDescent="0.25">
      <c r="A13" s="45">
        <v>206010807</v>
      </c>
      <c r="B13" s="45" t="s">
        <v>1800</v>
      </c>
      <c r="C13" s="46">
        <v>45292</v>
      </c>
      <c r="D13" s="46">
        <v>45657</v>
      </c>
      <c r="E13" s="47">
        <v>366</v>
      </c>
      <c r="F13" s="45" t="s">
        <v>883</v>
      </c>
      <c r="G13" s="45" t="s">
        <v>884</v>
      </c>
      <c r="H13" s="45" t="s">
        <v>885</v>
      </c>
      <c r="I13" s="45" t="s">
        <v>886</v>
      </c>
      <c r="J13" s="45" t="s">
        <v>887</v>
      </c>
      <c r="K13" s="45" t="s">
        <v>888</v>
      </c>
      <c r="L13" s="45" t="s">
        <v>1738</v>
      </c>
      <c r="M13" s="45" t="s">
        <v>1801</v>
      </c>
      <c r="N13" s="45" t="s">
        <v>1802</v>
      </c>
      <c r="O13" s="45" t="s">
        <v>928</v>
      </c>
      <c r="P13" s="45" t="s">
        <v>1741</v>
      </c>
      <c r="Q13" s="45" t="s">
        <v>1803</v>
      </c>
      <c r="R13" t="s">
        <v>1804</v>
      </c>
      <c r="S13" s="45" t="s">
        <v>893</v>
      </c>
      <c r="T13"/>
      <c r="U13" s="47">
        <v>77</v>
      </c>
      <c r="V13" s="47">
        <v>77</v>
      </c>
      <c r="W13" s="47" t="s">
        <v>894</v>
      </c>
      <c r="X13" s="47">
        <v>28182</v>
      </c>
      <c r="Y13" s="47">
        <v>25950</v>
      </c>
      <c r="Z13" s="48">
        <v>211.96</v>
      </c>
      <c r="AA13" s="44">
        <v>485</v>
      </c>
      <c r="AB13" s="44">
        <v>491</v>
      </c>
      <c r="AC13" s="44">
        <v>1786</v>
      </c>
      <c r="AD13" s="44">
        <v>534</v>
      </c>
      <c r="AE13" s="44">
        <v>1841</v>
      </c>
      <c r="AF13" s="44">
        <v>14297</v>
      </c>
      <c r="AG13" s="44"/>
      <c r="AH13" s="47">
        <v>5834</v>
      </c>
      <c r="AI13" s="47">
        <v>474</v>
      </c>
      <c r="AJ13">
        <v>1184</v>
      </c>
      <c r="AK13" t="s">
        <v>895</v>
      </c>
      <c r="AL13">
        <v>25950</v>
      </c>
      <c r="AM13"/>
      <c r="AN13"/>
      <c r="AO13"/>
      <c r="AP13"/>
      <c r="AQ13"/>
      <c r="AR13" s="44"/>
      <c r="AS13" s="44"/>
      <c r="AT13" s="44"/>
      <c r="AU13" s="44">
        <v>11679317</v>
      </c>
      <c r="AV13" s="44">
        <v>2670444</v>
      </c>
      <c r="AW13" s="44">
        <v>1514914</v>
      </c>
      <c r="AX13" s="44">
        <v>745</v>
      </c>
      <c r="AY13" s="44">
        <v>12835592</v>
      </c>
      <c r="AZ13" s="21">
        <v>11997177</v>
      </c>
      <c r="BA13" s="21">
        <v>838415</v>
      </c>
      <c r="BB13" s="44">
        <v>140313</v>
      </c>
      <c r="BC13" s="44">
        <v>-27766</v>
      </c>
      <c r="BD13" s="44"/>
      <c r="BE13" s="44">
        <v>1006494</v>
      </c>
      <c r="BF13" s="44">
        <v>803825</v>
      </c>
      <c r="BG13" s="44">
        <v>240338</v>
      </c>
      <c r="BH13" s="44">
        <v>828579</v>
      </c>
      <c r="BI13" s="21">
        <v>6434651</v>
      </c>
      <c r="BJ13" s="21"/>
      <c r="BK13" s="21">
        <v>2625708</v>
      </c>
      <c r="BL13" s="21">
        <v>213333</v>
      </c>
      <c r="BM13" s="21">
        <v>532883</v>
      </c>
      <c r="BN13" s="21">
        <v>11679317</v>
      </c>
      <c r="BO13" s="21"/>
      <c r="BP13" s="21"/>
      <c r="BQ13" s="44"/>
      <c r="BR13" s="21"/>
      <c r="BS13" s="44"/>
      <c r="BT13" s="21"/>
      <c r="BU13" s="44"/>
      <c r="BV13" s="21"/>
      <c r="BW13" s="44">
        <v>509545</v>
      </c>
      <c r="BX13" s="21"/>
      <c r="BY13" s="21">
        <v>64462</v>
      </c>
      <c r="BZ13" s="21"/>
      <c r="CA13" s="44">
        <v>26096</v>
      </c>
      <c r="CB13" s="44"/>
      <c r="CC13" s="44">
        <v>75141</v>
      </c>
      <c r="CD13" s="44"/>
      <c r="CE13" s="44"/>
      <c r="CF13" s="44"/>
      <c r="CG13" s="44">
        <v>1970342</v>
      </c>
      <c r="CH13" s="44"/>
      <c r="CI13" s="21">
        <v>24049</v>
      </c>
      <c r="CJ13" s="44"/>
      <c r="CK13" s="21">
        <v>809</v>
      </c>
      <c r="CL13" s="44"/>
      <c r="CM13" s="44">
        <v>31891</v>
      </c>
      <c r="CN13" s="44">
        <v>0</v>
      </c>
      <c r="CO13" s="44">
        <v>1081974</v>
      </c>
      <c r="CP13" s="44">
        <v>0</v>
      </c>
      <c r="CQ13" s="21">
        <v>773910</v>
      </c>
      <c r="CR13" s="44">
        <v>130614</v>
      </c>
      <c r="CS13" s="44">
        <v>456568</v>
      </c>
      <c r="CT13" s="44">
        <v>134468</v>
      </c>
      <c r="CU13" s="44"/>
      <c r="CV13" s="44">
        <v>61019</v>
      </c>
      <c r="CW13" s="21"/>
      <c r="CX13" s="21"/>
      <c r="CY13" s="21"/>
      <c r="CZ13" s="21"/>
      <c r="DA13" s="21"/>
      <c r="DB13" s="21"/>
      <c r="DC13" s="21"/>
      <c r="DD13" s="21"/>
      <c r="DE13" s="44"/>
      <c r="DF13" s="21"/>
      <c r="DG13" s="44"/>
      <c r="DH13" s="21"/>
      <c r="DI13" s="44"/>
      <c r="DJ13" s="44"/>
      <c r="DK13" s="44"/>
      <c r="DL13" s="44"/>
      <c r="DM13" s="21"/>
      <c r="DN13" s="44"/>
      <c r="DO13" s="44"/>
      <c r="DP13" s="44"/>
      <c r="DQ13" s="44"/>
      <c r="DR13" s="44"/>
      <c r="DS13" s="44"/>
      <c r="DT13" s="44"/>
      <c r="DU13" s="44"/>
      <c r="DV13" s="44"/>
      <c r="DW13" s="44"/>
      <c r="DX13" s="44"/>
      <c r="DY13" s="44"/>
      <c r="DZ13" s="44"/>
      <c r="EA13" s="44"/>
      <c r="EB13" s="21"/>
      <c r="EC13" s="44">
        <v>-620986</v>
      </c>
      <c r="ED13" s="44"/>
      <c r="EE13" s="21">
        <v>138303</v>
      </c>
      <c r="EF13" s="44"/>
      <c r="EG13" s="21">
        <v>227282</v>
      </c>
      <c r="EH13" s="44"/>
      <c r="EI13" s="21">
        <v>1625049</v>
      </c>
      <c r="EJ13" s="44"/>
      <c r="EK13" s="44"/>
      <c r="EL13" s="21"/>
      <c r="EM13" s="44">
        <v>-42277</v>
      </c>
      <c r="EN13" s="44"/>
      <c r="EO13" s="44">
        <v>187543</v>
      </c>
      <c r="EP13" s="21"/>
      <c r="EQ13" s="21"/>
      <c r="ER13" s="21"/>
      <c r="ES13" s="21"/>
      <c r="ET13" s="44"/>
      <c r="EU13" s="21"/>
      <c r="EV13" s="44"/>
      <c r="EW13" s="21"/>
      <c r="EX13" s="44"/>
      <c r="EY13" s="44"/>
      <c r="EZ13" s="21"/>
      <c r="FA13" s="21"/>
      <c r="FB13" s="44"/>
      <c r="FC13" s="44"/>
      <c r="FD13" s="21"/>
      <c r="FE13" s="112"/>
      <c r="FF13" s="44"/>
      <c r="FG13" s="44">
        <v>3758235</v>
      </c>
      <c r="FH13" s="44">
        <v>887555</v>
      </c>
      <c r="FI13" s="44">
        <v>7351387</v>
      </c>
      <c r="FJ13" s="44">
        <v>124084</v>
      </c>
      <c r="FK13" s="44">
        <v>5029721</v>
      </c>
      <c r="FL13" s="44"/>
      <c r="FM13" s="44"/>
      <c r="FN13" s="44"/>
      <c r="FO13" s="44"/>
      <c r="FP13" s="44"/>
      <c r="FQ13" s="44"/>
      <c r="FR13" s="44"/>
      <c r="FS13" s="44"/>
      <c r="FT13" s="44">
        <v>24163</v>
      </c>
      <c r="FU13" s="44">
        <v>12489</v>
      </c>
      <c r="FV13" s="21">
        <v>553421</v>
      </c>
      <c r="FW13" s="44"/>
      <c r="FX13" s="44">
        <v>347902</v>
      </c>
      <c r="FY13" s="44">
        <v>67052</v>
      </c>
      <c r="FZ13" s="44">
        <v>264403</v>
      </c>
      <c r="GA13" s="44">
        <v>83355</v>
      </c>
      <c r="GB13" s="44"/>
      <c r="GC13" s="44">
        <v>41585</v>
      </c>
      <c r="GD13" s="44">
        <v>436899</v>
      </c>
      <c r="GE13" s="44">
        <v>304921</v>
      </c>
      <c r="GF13" s="44">
        <v>88200</v>
      </c>
      <c r="GG13" s="44">
        <v>715756</v>
      </c>
      <c r="GH13" s="44">
        <v>108524</v>
      </c>
      <c r="GI13" s="44">
        <v>153850</v>
      </c>
      <c r="GJ13" s="44">
        <v>28378</v>
      </c>
      <c r="GK13" s="44">
        <v>2770189</v>
      </c>
      <c r="GL13" s="44">
        <v>87491</v>
      </c>
      <c r="GM13" s="44">
        <v>554400</v>
      </c>
      <c r="GN13" s="44">
        <v>79557</v>
      </c>
      <c r="GO13" s="44">
        <v>10169</v>
      </c>
      <c r="GP13" s="44"/>
      <c r="GQ13" s="44"/>
      <c r="GR13" s="44">
        <v>234752</v>
      </c>
      <c r="GS13" s="44">
        <v>7230765</v>
      </c>
      <c r="GT13" s="44"/>
      <c r="GU13" s="21">
        <v>524785</v>
      </c>
      <c r="GV13" s="44"/>
      <c r="GW13" s="44"/>
      <c r="GX13" s="44"/>
      <c r="GY13" s="44">
        <v>7755550</v>
      </c>
      <c r="GZ13" s="44">
        <v>1572532</v>
      </c>
      <c r="HA13" s="44"/>
      <c r="HB13" s="44"/>
      <c r="HC13" s="44">
        <v>6183018</v>
      </c>
      <c r="HD13" s="44">
        <v>7755550</v>
      </c>
      <c r="HE13" s="21"/>
      <c r="HF13" s="21"/>
      <c r="HG13" s="21"/>
      <c r="HH13" s="21"/>
      <c r="HI13" s="21">
        <v>0</v>
      </c>
      <c r="HJ13" s="44"/>
      <c r="HK13" s="21">
        <v>711450</v>
      </c>
      <c r="HL13" s="21">
        <v>374632</v>
      </c>
      <c r="HM13" s="21">
        <v>1086082</v>
      </c>
      <c r="HN13" s="21">
        <v>-561297</v>
      </c>
      <c r="HO13" s="21"/>
      <c r="HP13" s="44"/>
      <c r="HQ13" s="47"/>
      <c r="HR13" s="47"/>
      <c r="HS13" s="47"/>
      <c r="HT13" s="47" t="s">
        <v>1805</v>
      </c>
      <c r="HU13" s="47">
        <v>3695450.2</v>
      </c>
      <c r="HV13" s="47">
        <v>1770</v>
      </c>
      <c r="HW13" s="47">
        <v>0</v>
      </c>
      <c r="HX13" s="47">
        <v>12708</v>
      </c>
      <c r="HY13" s="47">
        <v>19127</v>
      </c>
      <c r="HZ13" s="47">
        <v>21761</v>
      </c>
      <c r="IA13" s="47">
        <v>0</v>
      </c>
      <c r="IB13" s="47">
        <v>0</v>
      </c>
      <c r="IC13" s="47">
        <v>2878</v>
      </c>
      <c r="ID13"/>
      <c r="IE13" s="47">
        <v>2007</v>
      </c>
      <c r="IF13">
        <v>9750</v>
      </c>
      <c r="IG13" s="47">
        <v>3098</v>
      </c>
      <c r="IH13" s="47">
        <v>13303</v>
      </c>
      <c r="II13">
        <v>2596</v>
      </c>
      <c r="IJ13">
        <v>2652</v>
      </c>
      <c r="IK13">
        <v>844</v>
      </c>
      <c r="IL13">
        <v>12436</v>
      </c>
      <c r="IM13">
        <v>104930</v>
      </c>
      <c r="IN13">
        <v>0</v>
      </c>
      <c r="IO13">
        <v>2298</v>
      </c>
      <c r="IP13">
        <v>3135</v>
      </c>
      <c r="IQ13">
        <v>43342</v>
      </c>
      <c r="IR13">
        <v>0</v>
      </c>
      <c r="IS13">
        <v>0</v>
      </c>
      <c r="IT13">
        <v>48775</v>
      </c>
      <c r="IU13">
        <v>137428</v>
      </c>
      <c r="IV13">
        <v>0</v>
      </c>
      <c r="IW13">
        <v>732242</v>
      </c>
      <c r="IX13">
        <v>843382</v>
      </c>
      <c r="IY13">
        <v>540313</v>
      </c>
      <c r="IZ13">
        <v>0</v>
      </c>
      <c r="JA13">
        <v>0</v>
      </c>
      <c r="JB13">
        <v>152353</v>
      </c>
      <c r="JC13"/>
      <c r="JD13">
        <v>54281</v>
      </c>
      <c r="JE13">
        <v>190694</v>
      </c>
      <c r="JF13">
        <v>61903</v>
      </c>
      <c r="JG13">
        <v>314243</v>
      </c>
      <c r="JH13">
        <v>82263</v>
      </c>
      <c r="JI13">
        <v>78319</v>
      </c>
      <c r="JJ13">
        <v>23402</v>
      </c>
      <c r="JK13">
        <v>547412</v>
      </c>
      <c r="JL13">
        <v>3758235</v>
      </c>
      <c r="JM13">
        <v>0</v>
      </c>
      <c r="JN13">
        <v>147905</v>
      </c>
      <c r="JO13">
        <v>165703</v>
      </c>
      <c r="JP13">
        <v>1432976</v>
      </c>
      <c r="JQ13">
        <v>0</v>
      </c>
      <c r="JR13">
        <v>0</v>
      </c>
      <c r="JS13">
        <v>1746584</v>
      </c>
      <c r="JT13"/>
      <c r="JU13"/>
      <c r="JV13"/>
      <c r="JW13"/>
      <c r="JX13"/>
      <c r="JY13"/>
      <c r="JZ13"/>
      <c r="KA13"/>
      <c r="KB13"/>
      <c r="KC13"/>
      <c r="KD13"/>
      <c r="KE13"/>
      <c r="KF13">
        <v>65</v>
      </c>
      <c r="KG13">
        <v>134</v>
      </c>
      <c r="KH13">
        <v>44</v>
      </c>
      <c r="KI13">
        <v>33</v>
      </c>
      <c r="KJ13">
        <v>79</v>
      </c>
      <c r="KK13">
        <v>26</v>
      </c>
      <c r="KL13">
        <v>16</v>
      </c>
      <c r="KM13">
        <v>41</v>
      </c>
      <c r="KN13">
        <v>10</v>
      </c>
      <c r="KO13">
        <v>1</v>
      </c>
      <c r="KP13">
        <v>0</v>
      </c>
      <c r="KQ13">
        <v>0</v>
      </c>
      <c r="KR13">
        <v>0</v>
      </c>
      <c r="KS13">
        <v>1</v>
      </c>
      <c r="KT13">
        <v>0</v>
      </c>
      <c r="KU13">
        <v>1</v>
      </c>
      <c r="KV13">
        <v>0</v>
      </c>
      <c r="KW13">
        <v>0</v>
      </c>
      <c r="KX13">
        <v>0</v>
      </c>
      <c r="KY13">
        <v>0</v>
      </c>
      <c r="KZ13">
        <v>0</v>
      </c>
      <c r="LA13">
        <v>0</v>
      </c>
      <c r="LB13">
        <v>0</v>
      </c>
      <c r="LC13">
        <v>0</v>
      </c>
      <c r="LD13">
        <v>1</v>
      </c>
      <c r="LE13">
        <v>0</v>
      </c>
      <c r="LF13">
        <v>0</v>
      </c>
      <c r="LG13">
        <v>0</v>
      </c>
      <c r="LH13">
        <v>0</v>
      </c>
    </row>
    <row r="14" spans="1:320" s="34" customFormat="1" ht="15" customHeight="1" x14ac:dyDescent="0.25">
      <c r="A14" s="45">
        <v>206010808</v>
      </c>
      <c r="B14" s="45" t="s">
        <v>1806</v>
      </c>
      <c r="C14" s="46">
        <v>45292</v>
      </c>
      <c r="D14" s="46">
        <v>45657</v>
      </c>
      <c r="E14" s="47">
        <v>366</v>
      </c>
      <c r="F14" s="45" t="s">
        <v>883</v>
      </c>
      <c r="G14" s="45" t="s">
        <v>884</v>
      </c>
      <c r="H14" s="45" t="s">
        <v>885</v>
      </c>
      <c r="I14" s="45" t="s">
        <v>886</v>
      </c>
      <c r="J14" s="45" t="s">
        <v>887</v>
      </c>
      <c r="K14" s="45" t="s">
        <v>888</v>
      </c>
      <c r="L14" s="45" t="s">
        <v>1730</v>
      </c>
      <c r="M14" s="45" t="s">
        <v>1807</v>
      </c>
      <c r="N14" s="45" t="s">
        <v>1808</v>
      </c>
      <c r="O14" s="45" t="s">
        <v>899</v>
      </c>
      <c r="P14" s="45" t="s">
        <v>1809</v>
      </c>
      <c r="Q14" s="45" t="s">
        <v>1810</v>
      </c>
      <c r="R14" t="s">
        <v>1811</v>
      </c>
      <c r="S14" s="45" t="s">
        <v>884</v>
      </c>
      <c r="T14"/>
      <c r="U14" s="47">
        <v>99</v>
      </c>
      <c r="V14" s="47">
        <v>99</v>
      </c>
      <c r="W14" s="47" t="s">
        <v>894</v>
      </c>
      <c r="X14" s="47">
        <v>36234</v>
      </c>
      <c r="Y14" s="47">
        <v>23514</v>
      </c>
      <c r="Z14" s="48">
        <v>148.44999999999999</v>
      </c>
      <c r="AA14" s="44">
        <v>364</v>
      </c>
      <c r="AB14" s="44">
        <v>368</v>
      </c>
      <c r="AC14" s="44">
        <v>268</v>
      </c>
      <c r="AD14" s="44">
        <v>6521</v>
      </c>
      <c r="AE14" s="44">
        <v>1474</v>
      </c>
      <c r="AF14" s="44">
        <v>13927</v>
      </c>
      <c r="AG14" s="44">
        <v>85</v>
      </c>
      <c r="AH14" s="47">
        <v>855</v>
      </c>
      <c r="AI14" s="47">
        <v>384</v>
      </c>
      <c r="AJ14"/>
      <c r="AK14" t="s">
        <v>914</v>
      </c>
      <c r="AL14">
        <v>12474</v>
      </c>
      <c r="AM14"/>
      <c r="AN14"/>
      <c r="AO14"/>
      <c r="AP14">
        <v>11040</v>
      </c>
      <c r="AQ14"/>
      <c r="AR14" s="44"/>
      <c r="AS14" s="44"/>
      <c r="AT14" s="44"/>
      <c r="AU14" s="44">
        <v>28310162</v>
      </c>
      <c r="AV14" s="44">
        <v>2788841</v>
      </c>
      <c r="AW14" s="44">
        <v>11906589</v>
      </c>
      <c r="AX14" s="44">
        <v>90501</v>
      </c>
      <c r="AY14" s="44">
        <v>19282915</v>
      </c>
      <c r="AZ14" s="21">
        <v>19223828</v>
      </c>
      <c r="BA14" s="21">
        <v>59087</v>
      </c>
      <c r="BB14" s="44"/>
      <c r="BC14" s="44"/>
      <c r="BD14" s="44"/>
      <c r="BE14" s="44">
        <v>59087</v>
      </c>
      <c r="BF14" s="44">
        <v>202045</v>
      </c>
      <c r="BG14" s="44">
        <v>8220069</v>
      </c>
      <c r="BH14" s="44">
        <v>1828581</v>
      </c>
      <c r="BI14" s="21">
        <v>16607261</v>
      </c>
      <c r="BJ14" s="21">
        <v>155250</v>
      </c>
      <c r="BK14" s="21">
        <v>1102930</v>
      </c>
      <c r="BL14" s="21">
        <v>194026</v>
      </c>
      <c r="BM14" s="21"/>
      <c r="BN14" s="21">
        <v>6687534</v>
      </c>
      <c r="BO14" s="21"/>
      <c r="BP14" s="21"/>
      <c r="BQ14" s="44"/>
      <c r="BR14" s="21">
        <v>21622628</v>
      </c>
      <c r="BS14" s="44"/>
      <c r="BT14" s="21"/>
      <c r="BU14" s="44"/>
      <c r="BV14" s="21"/>
      <c r="BW14" s="44">
        <v>82933</v>
      </c>
      <c r="BX14" s="21"/>
      <c r="BY14" s="21">
        <v>1843567</v>
      </c>
      <c r="BZ14" s="21"/>
      <c r="CA14" s="44">
        <v>60612</v>
      </c>
      <c r="CB14" s="44"/>
      <c r="CC14" s="44">
        <v>542083</v>
      </c>
      <c r="CD14" s="44"/>
      <c r="CE14" s="44">
        <v>20242</v>
      </c>
      <c r="CF14" s="44"/>
      <c r="CG14" s="44">
        <v>229062</v>
      </c>
      <c r="CH14" s="44"/>
      <c r="CI14" s="21">
        <v>10342</v>
      </c>
      <c r="CJ14" s="44"/>
      <c r="CK14" s="21"/>
      <c r="CL14" s="44"/>
      <c r="CM14" s="44">
        <v>648633</v>
      </c>
      <c r="CN14" s="44">
        <v>0</v>
      </c>
      <c r="CO14" s="44">
        <v>706839</v>
      </c>
      <c r="CP14" s="44">
        <v>0</v>
      </c>
      <c r="CQ14" s="21">
        <v>725040</v>
      </c>
      <c r="CR14" s="44">
        <v>67850</v>
      </c>
      <c r="CS14" s="44">
        <v>495285</v>
      </c>
      <c r="CT14" s="44">
        <v>97088</v>
      </c>
      <c r="CU14" s="44"/>
      <c r="CV14" s="44">
        <v>48106</v>
      </c>
      <c r="CW14" s="21"/>
      <c r="CX14" s="21"/>
      <c r="CY14" s="21"/>
      <c r="CZ14" s="21"/>
      <c r="DA14" s="21"/>
      <c r="DB14" s="21"/>
      <c r="DC14" s="21"/>
      <c r="DD14" s="21"/>
      <c r="DE14" s="44"/>
      <c r="DF14" s="21"/>
      <c r="DG14" s="44"/>
      <c r="DH14" s="21"/>
      <c r="DI14" s="44"/>
      <c r="DJ14" s="44"/>
      <c r="DK14" s="44"/>
      <c r="DL14" s="44"/>
      <c r="DM14" s="21"/>
      <c r="DN14" s="44"/>
      <c r="DO14" s="44"/>
      <c r="DP14" s="44"/>
      <c r="DQ14" s="44"/>
      <c r="DR14" s="44"/>
      <c r="DS14" s="44"/>
      <c r="DT14" s="44"/>
      <c r="DU14" s="44"/>
      <c r="DV14" s="44"/>
      <c r="DW14" s="44"/>
      <c r="DX14" s="44"/>
      <c r="DY14" s="44">
        <v>350</v>
      </c>
      <c r="DZ14" s="44"/>
      <c r="EA14" s="44"/>
      <c r="EB14" s="21"/>
      <c r="EC14" s="44">
        <v>-20370</v>
      </c>
      <c r="ED14" s="44"/>
      <c r="EE14" s="21">
        <v>1679024</v>
      </c>
      <c r="EF14" s="44"/>
      <c r="EG14" s="21">
        <v>1002698</v>
      </c>
      <c r="EH14" s="44"/>
      <c r="EI14" s="21">
        <v>8807958</v>
      </c>
      <c r="EJ14" s="44"/>
      <c r="EK14" s="44">
        <v>43741</v>
      </c>
      <c r="EL14" s="21"/>
      <c r="EM14" s="44">
        <v>393188</v>
      </c>
      <c r="EN14" s="44"/>
      <c r="EO14" s="44"/>
      <c r="EP14" s="21"/>
      <c r="EQ14" s="21"/>
      <c r="ER14" s="21"/>
      <c r="ES14" s="21"/>
      <c r="ET14" s="44"/>
      <c r="EU14" s="21"/>
      <c r="EV14" s="44"/>
      <c r="EW14" s="21"/>
      <c r="EX14" s="44"/>
      <c r="EY14" s="44"/>
      <c r="EZ14" s="21"/>
      <c r="FA14" s="21"/>
      <c r="FB14" s="44"/>
      <c r="FC14" s="44"/>
      <c r="FD14" s="21"/>
      <c r="FE14" s="112"/>
      <c r="FF14" s="44"/>
      <c r="FG14" s="44">
        <v>9798987</v>
      </c>
      <c r="FH14" s="44">
        <v>3279464</v>
      </c>
      <c r="FI14" s="44">
        <v>6145377</v>
      </c>
      <c r="FJ14" s="44">
        <v>174898</v>
      </c>
      <c r="FK14" s="44">
        <v>3419731</v>
      </c>
      <c r="FL14" s="44"/>
      <c r="FM14" s="44"/>
      <c r="FN14" s="44"/>
      <c r="FO14" s="44">
        <v>6239242</v>
      </c>
      <c r="FP14" s="44"/>
      <c r="FQ14" s="44"/>
      <c r="FR14" s="44"/>
      <c r="FS14" s="44"/>
      <c r="FT14" s="44">
        <v>637243</v>
      </c>
      <c r="FU14" s="44"/>
      <c r="FV14" s="21">
        <v>318534</v>
      </c>
      <c r="FW14" s="44"/>
      <c r="FX14" s="44">
        <v>378913</v>
      </c>
      <c r="FY14" s="44">
        <v>55030</v>
      </c>
      <c r="FZ14" s="44">
        <v>332966</v>
      </c>
      <c r="GA14" s="44">
        <v>70553</v>
      </c>
      <c r="GB14" s="44"/>
      <c r="GC14" s="44">
        <v>39966</v>
      </c>
      <c r="GD14" s="44">
        <v>794026</v>
      </c>
      <c r="GE14" s="44">
        <v>400617</v>
      </c>
      <c r="GF14" s="44">
        <v>195989</v>
      </c>
      <c r="GG14" s="44">
        <v>961747</v>
      </c>
      <c r="GH14" s="44">
        <v>464521</v>
      </c>
      <c r="GI14" s="44">
        <v>169498</v>
      </c>
      <c r="GJ14" s="44">
        <v>251568</v>
      </c>
      <c r="GK14" s="44">
        <v>3597004</v>
      </c>
      <c r="GL14" s="44">
        <v>364925</v>
      </c>
      <c r="GM14" s="44">
        <v>146096</v>
      </c>
      <c r="GN14" s="44">
        <v>107779</v>
      </c>
      <c r="GO14" s="44">
        <v>39701</v>
      </c>
      <c r="GP14" s="44"/>
      <c r="GQ14" s="44">
        <v>238039</v>
      </c>
      <c r="GR14" s="44">
        <v>140</v>
      </c>
      <c r="GS14" s="44">
        <v>13248774</v>
      </c>
      <c r="GT14" s="44"/>
      <c r="GU14" s="21">
        <v>5245634</v>
      </c>
      <c r="GV14" s="44"/>
      <c r="GW14" s="44">
        <v>14164</v>
      </c>
      <c r="GX14" s="44">
        <v>38565</v>
      </c>
      <c r="GY14" s="44">
        <v>18547137</v>
      </c>
      <c r="GZ14" s="44">
        <v>2334314</v>
      </c>
      <c r="HA14" s="44"/>
      <c r="HB14" s="44">
        <v>4353754</v>
      </c>
      <c r="HC14" s="44">
        <v>11859069</v>
      </c>
      <c r="HD14" s="44">
        <v>18547137</v>
      </c>
      <c r="HE14" s="21">
        <v>3872269</v>
      </c>
      <c r="HF14" s="21"/>
      <c r="HG14" s="21"/>
      <c r="HH14" s="21"/>
      <c r="HI14" s="21">
        <v>1009522</v>
      </c>
      <c r="HJ14" s="44">
        <v>5750647</v>
      </c>
      <c r="HK14" s="21"/>
      <c r="HL14" s="21">
        <v>3079463</v>
      </c>
      <c r="HM14" s="21">
        <v>9839632</v>
      </c>
      <c r="HN14" s="21">
        <v>-4593998</v>
      </c>
      <c r="HO14" s="21"/>
      <c r="HP14" s="44"/>
      <c r="HQ14" s="47"/>
      <c r="HR14" s="47">
        <v>4353754</v>
      </c>
      <c r="HS14" s="47"/>
      <c r="HT14" s="47" t="s">
        <v>1812</v>
      </c>
      <c r="HU14" s="47">
        <v>3408098.44</v>
      </c>
      <c r="HV14" s="47">
        <v>1955</v>
      </c>
      <c r="HW14" s="47">
        <v>0</v>
      </c>
      <c r="HX14" s="47">
        <v>37309</v>
      </c>
      <c r="HY14" s="47">
        <v>44652</v>
      </c>
      <c r="HZ14" s="47">
        <v>85048</v>
      </c>
      <c r="IA14" s="47">
        <v>0</v>
      </c>
      <c r="IB14" s="47">
        <v>0</v>
      </c>
      <c r="IC14" s="47">
        <v>3841</v>
      </c>
      <c r="ID14"/>
      <c r="IE14" s="47">
        <v>7436</v>
      </c>
      <c r="IF14">
        <v>12688</v>
      </c>
      <c r="IG14" s="47">
        <v>5909</v>
      </c>
      <c r="IH14" s="47">
        <v>19141</v>
      </c>
      <c r="II14">
        <v>8960</v>
      </c>
      <c r="IJ14">
        <v>4326</v>
      </c>
      <c r="IK14">
        <v>5429</v>
      </c>
      <c r="IL14">
        <v>20748</v>
      </c>
      <c r="IM14">
        <v>257442</v>
      </c>
      <c r="IN14">
        <v>0</v>
      </c>
      <c r="IO14">
        <v>1151</v>
      </c>
      <c r="IP14">
        <v>0</v>
      </c>
      <c r="IQ14">
        <v>0</v>
      </c>
      <c r="IR14">
        <v>0</v>
      </c>
      <c r="IS14">
        <v>0</v>
      </c>
      <c r="IT14">
        <v>1151</v>
      </c>
      <c r="IU14">
        <v>152974</v>
      </c>
      <c r="IV14">
        <v>0</v>
      </c>
      <c r="IW14">
        <v>2076113</v>
      </c>
      <c r="IX14">
        <v>2081124</v>
      </c>
      <c r="IY14">
        <v>2588785</v>
      </c>
      <c r="IZ14">
        <v>0</v>
      </c>
      <c r="JA14">
        <v>0</v>
      </c>
      <c r="JB14">
        <v>142293</v>
      </c>
      <c r="JC14"/>
      <c r="JD14">
        <v>258385</v>
      </c>
      <c r="JE14">
        <v>288632</v>
      </c>
      <c r="JF14">
        <v>129344</v>
      </c>
      <c r="JG14">
        <v>523021</v>
      </c>
      <c r="JH14">
        <v>336663</v>
      </c>
      <c r="JI14">
        <v>117747</v>
      </c>
      <c r="JJ14">
        <v>193940</v>
      </c>
      <c r="JK14">
        <v>909966</v>
      </c>
      <c r="JL14">
        <v>9798987</v>
      </c>
      <c r="JM14">
        <v>0</v>
      </c>
      <c r="JN14">
        <v>68699</v>
      </c>
      <c r="JO14">
        <v>0</v>
      </c>
      <c r="JP14">
        <v>0</v>
      </c>
      <c r="JQ14">
        <v>0</v>
      </c>
      <c r="JR14">
        <v>0</v>
      </c>
      <c r="JS14">
        <v>68699</v>
      </c>
      <c r="JT14"/>
      <c r="JU14"/>
      <c r="JV14"/>
      <c r="JW14"/>
      <c r="JX14"/>
      <c r="JY14"/>
      <c r="JZ14"/>
      <c r="KA14"/>
      <c r="KB14"/>
      <c r="KC14"/>
      <c r="KD14"/>
      <c r="KE14"/>
      <c r="KF14">
        <v>168</v>
      </c>
      <c r="KG14">
        <v>221</v>
      </c>
      <c r="KH14">
        <v>146</v>
      </c>
      <c r="KI14">
        <v>113</v>
      </c>
      <c r="KJ14">
        <v>157</v>
      </c>
      <c r="KK14">
        <v>95</v>
      </c>
      <c r="KL14">
        <v>50</v>
      </c>
      <c r="KM14">
        <v>64</v>
      </c>
      <c r="KN14">
        <v>47</v>
      </c>
      <c r="KO14">
        <v>1</v>
      </c>
      <c r="KP14">
        <v>0</v>
      </c>
      <c r="KQ14">
        <v>0</v>
      </c>
      <c r="KR14">
        <v>0</v>
      </c>
      <c r="KS14">
        <v>1</v>
      </c>
      <c r="KT14">
        <v>0</v>
      </c>
      <c r="KU14">
        <v>1</v>
      </c>
      <c r="KV14">
        <v>0</v>
      </c>
      <c r="KW14">
        <v>0</v>
      </c>
      <c r="KX14">
        <v>0</v>
      </c>
      <c r="KY14">
        <v>1</v>
      </c>
      <c r="KZ14">
        <v>0</v>
      </c>
      <c r="LA14">
        <v>0</v>
      </c>
      <c r="LB14">
        <v>0</v>
      </c>
      <c r="LC14">
        <v>0</v>
      </c>
      <c r="LD14">
        <v>1</v>
      </c>
      <c r="LE14">
        <v>0</v>
      </c>
      <c r="LF14">
        <v>0</v>
      </c>
      <c r="LG14">
        <v>0</v>
      </c>
      <c r="LH14">
        <v>0</v>
      </c>
    </row>
    <row r="15" spans="1:320" s="34" customFormat="1" ht="15" customHeight="1" x14ac:dyDescent="0.25">
      <c r="A15" s="45">
        <v>206010815</v>
      </c>
      <c r="B15" s="45" t="s">
        <v>1813</v>
      </c>
      <c r="C15" s="46">
        <v>45292</v>
      </c>
      <c r="D15" s="46">
        <v>45657</v>
      </c>
      <c r="E15" s="47">
        <v>366</v>
      </c>
      <c r="F15" s="45" t="s">
        <v>883</v>
      </c>
      <c r="G15" s="45" t="s">
        <v>884</v>
      </c>
      <c r="H15" s="45" t="s">
        <v>885</v>
      </c>
      <c r="I15" s="45" t="s">
        <v>886</v>
      </c>
      <c r="J15" s="45" t="s">
        <v>887</v>
      </c>
      <c r="K15" s="45" t="s">
        <v>888</v>
      </c>
      <c r="L15" s="45" t="s">
        <v>1746</v>
      </c>
      <c r="M15" s="45" t="s">
        <v>1814</v>
      </c>
      <c r="N15" s="45" t="s">
        <v>1815</v>
      </c>
      <c r="O15" s="45" t="s">
        <v>1788</v>
      </c>
      <c r="P15" s="45" t="s">
        <v>1789</v>
      </c>
      <c r="Q15" s="45" t="s">
        <v>1816</v>
      </c>
      <c r="R15" t="s">
        <v>1817</v>
      </c>
      <c r="S15" s="45" t="s">
        <v>893</v>
      </c>
      <c r="T15" t="s">
        <v>1818</v>
      </c>
      <c r="U15" s="47">
        <v>88</v>
      </c>
      <c r="V15" s="47">
        <v>88</v>
      </c>
      <c r="W15" s="47" t="s">
        <v>894</v>
      </c>
      <c r="X15" s="47">
        <v>32208</v>
      </c>
      <c r="Y15" s="47">
        <v>20446</v>
      </c>
      <c r="Z15" s="48">
        <v>63.48</v>
      </c>
      <c r="AA15" s="44">
        <v>45</v>
      </c>
      <c r="AB15" s="44">
        <v>39</v>
      </c>
      <c r="AC15" s="44"/>
      <c r="AD15" s="44"/>
      <c r="AE15" s="44">
        <v>1033</v>
      </c>
      <c r="AF15" s="44">
        <v>19249</v>
      </c>
      <c r="AG15" s="44"/>
      <c r="AH15" s="47"/>
      <c r="AI15" s="47"/>
      <c r="AJ15">
        <v>164</v>
      </c>
      <c r="AK15" t="s">
        <v>895</v>
      </c>
      <c r="AL15">
        <v>20446</v>
      </c>
      <c r="AM15"/>
      <c r="AN15"/>
      <c r="AO15"/>
      <c r="AP15"/>
      <c r="AQ15"/>
      <c r="AR15" s="44"/>
      <c r="AS15" s="44"/>
      <c r="AT15" s="44"/>
      <c r="AU15" s="44">
        <v>9390700</v>
      </c>
      <c r="AV15" s="44">
        <v>13817</v>
      </c>
      <c r="AW15" s="44">
        <v>-3509756</v>
      </c>
      <c r="AX15" s="44">
        <v>15191</v>
      </c>
      <c r="AY15" s="44">
        <v>12929464</v>
      </c>
      <c r="AZ15" s="21">
        <v>13074156</v>
      </c>
      <c r="BA15" s="21">
        <v>-144692</v>
      </c>
      <c r="BB15" s="44">
        <v>492186</v>
      </c>
      <c r="BC15" s="44"/>
      <c r="BD15" s="44"/>
      <c r="BE15" s="44">
        <v>347494</v>
      </c>
      <c r="BF15" s="44"/>
      <c r="BG15" s="44"/>
      <c r="BH15" s="44">
        <v>474280</v>
      </c>
      <c r="BI15" s="21">
        <v>8842330</v>
      </c>
      <c r="BJ15" s="21"/>
      <c r="BK15" s="21"/>
      <c r="BL15" s="21"/>
      <c r="BM15" s="21">
        <v>74090</v>
      </c>
      <c r="BN15" s="21">
        <v>9390700</v>
      </c>
      <c r="BO15" s="21"/>
      <c r="BP15" s="21"/>
      <c r="BQ15" s="44"/>
      <c r="BR15" s="21"/>
      <c r="BS15" s="44"/>
      <c r="BT15" s="21"/>
      <c r="BU15" s="44"/>
      <c r="BV15" s="21"/>
      <c r="BW15" s="44"/>
      <c r="BX15" s="21"/>
      <c r="BY15" s="21"/>
      <c r="BZ15" s="21"/>
      <c r="CA15" s="44">
        <v>812</v>
      </c>
      <c r="CB15" s="44"/>
      <c r="CC15" s="44">
        <v>13005</v>
      </c>
      <c r="CD15" s="44"/>
      <c r="CE15" s="44"/>
      <c r="CF15" s="44"/>
      <c r="CG15" s="44"/>
      <c r="CH15" s="44"/>
      <c r="CI15" s="21"/>
      <c r="CJ15" s="44"/>
      <c r="CK15" s="21"/>
      <c r="CL15" s="44"/>
      <c r="CM15" s="44">
        <v>0</v>
      </c>
      <c r="CN15" s="44">
        <v>0</v>
      </c>
      <c r="CO15" s="44">
        <v>0</v>
      </c>
      <c r="CP15" s="44">
        <v>0</v>
      </c>
      <c r="CQ15" s="21">
        <v>0</v>
      </c>
      <c r="CR15" s="44">
        <v>0</v>
      </c>
      <c r="CS15" s="44">
        <v>1745</v>
      </c>
      <c r="CT15" s="44">
        <v>8598</v>
      </c>
      <c r="CU15" s="44"/>
      <c r="CV15" s="44">
        <v>3474</v>
      </c>
      <c r="CW15" s="21"/>
      <c r="CX15" s="21"/>
      <c r="CY15" s="21"/>
      <c r="CZ15" s="21"/>
      <c r="DA15" s="21"/>
      <c r="DB15" s="21"/>
      <c r="DC15" s="21"/>
      <c r="DD15" s="21"/>
      <c r="DE15" s="44"/>
      <c r="DF15" s="21"/>
      <c r="DG15" s="44"/>
      <c r="DH15" s="21"/>
      <c r="DI15" s="44"/>
      <c r="DJ15" s="44"/>
      <c r="DK15" s="44"/>
      <c r="DL15" s="44"/>
      <c r="DM15" s="21"/>
      <c r="DN15" s="44"/>
      <c r="DO15" s="44"/>
      <c r="DP15" s="44"/>
      <c r="DQ15" s="44"/>
      <c r="DR15" s="44"/>
      <c r="DS15" s="44"/>
      <c r="DT15" s="44"/>
      <c r="DU15" s="44"/>
      <c r="DV15" s="44"/>
      <c r="DW15" s="44"/>
      <c r="DX15" s="44"/>
      <c r="DY15" s="44"/>
      <c r="DZ15" s="44"/>
      <c r="EA15" s="44"/>
      <c r="EB15" s="21"/>
      <c r="EC15" s="44"/>
      <c r="ED15" s="44"/>
      <c r="EE15" s="21"/>
      <c r="EF15" s="44"/>
      <c r="EG15" s="21">
        <v>-3615230</v>
      </c>
      <c r="EH15" s="44"/>
      <c r="EI15" s="21">
        <v>100562</v>
      </c>
      <c r="EJ15" s="44"/>
      <c r="EK15" s="44"/>
      <c r="EL15" s="21"/>
      <c r="EM15" s="44"/>
      <c r="EN15" s="44"/>
      <c r="EO15" s="44">
        <v>4912</v>
      </c>
      <c r="EP15" s="21"/>
      <c r="EQ15" s="21"/>
      <c r="ER15" s="21"/>
      <c r="ES15" s="21"/>
      <c r="ET15" s="44"/>
      <c r="EU15" s="21"/>
      <c r="EV15" s="44"/>
      <c r="EW15" s="21"/>
      <c r="EX15" s="44"/>
      <c r="EY15" s="44"/>
      <c r="EZ15" s="21"/>
      <c r="FA15" s="21"/>
      <c r="FB15" s="44"/>
      <c r="FC15" s="44"/>
      <c r="FD15" s="21"/>
      <c r="FE15" s="112"/>
      <c r="FF15" s="44"/>
      <c r="FG15" s="44">
        <v>6651306</v>
      </c>
      <c r="FH15" s="44">
        <v>2692871</v>
      </c>
      <c r="FI15" s="44">
        <v>3729979</v>
      </c>
      <c r="FJ15" s="44">
        <v>184580</v>
      </c>
      <c r="FK15" s="44">
        <v>4848547</v>
      </c>
      <c r="FL15" s="44"/>
      <c r="FM15" s="44"/>
      <c r="FN15" s="44"/>
      <c r="FO15" s="44"/>
      <c r="FP15" s="44"/>
      <c r="FQ15" s="44"/>
      <c r="FR15" s="44"/>
      <c r="FS15" s="44"/>
      <c r="FT15" s="44"/>
      <c r="FU15" s="44"/>
      <c r="FV15" s="21"/>
      <c r="FW15" s="44"/>
      <c r="FX15" s="44"/>
      <c r="FY15" s="44"/>
      <c r="FZ15" s="44">
        <v>12983</v>
      </c>
      <c r="GA15" s="44">
        <v>8590</v>
      </c>
      <c r="GB15" s="44"/>
      <c r="GC15" s="44">
        <v>616553</v>
      </c>
      <c r="GD15" s="44">
        <v>592589</v>
      </c>
      <c r="GE15" s="44">
        <v>828549</v>
      </c>
      <c r="GF15" s="44">
        <v>143225</v>
      </c>
      <c r="GG15" s="44">
        <v>1278861</v>
      </c>
      <c r="GH15" s="44">
        <v>128286</v>
      </c>
      <c r="GI15" s="44">
        <v>988826</v>
      </c>
      <c r="GJ15" s="44">
        <v>107260</v>
      </c>
      <c r="GK15" s="44">
        <v>2383904</v>
      </c>
      <c r="GL15" s="44">
        <v>268087</v>
      </c>
      <c r="GM15" s="44">
        <v>789006</v>
      </c>
      <c r="GN15" s="44">
        <v>26063</v>
      </c>
      <c r="GO15" s="44">
        <v>24949</v>
      </c>
      <c r="GP15" s="44"/>
      <c r="GQ15" s="44">
        <v>27790</v>
      </c>
      <c r="GR15" s="44">
        <v>88</v>
      </c>
      <c r="GS15" s="44">
        <v>2715112</v>
      </c>
      <c r="GT15" s="44"/>
      <c r="GU15" s="21">
        <v>1248474</v>
      </c>
      <c r="GV15" s="44"/>
      <c r="GW15" s="44"/>
      <c r="GX15" s="44"/>
      <c r="GY15" s="44">
        <v>3963586</v>
      </c>
      <c r="GZ15" s="44">
        <v>1489217</v>
      </c>
      <c r="HA15" s="44"/>
      <c r="HB15" s="44"/>
      <c r="HC15" s="44">
        <v>2474369</v>
      </c>
      <c r="HD15" s="44">
        <v>3963586</v>
      </c>
      <c r="HE15" s="21"/>
      <c r="HF15" s="21"/>
      <c r="HG15" s="21">
        <v>380555</v>
      </c>
      <c r="HH15" s="21"/>
      <c r="HI15" s="21">
        <v>0</v>
      </c>
      <c r="HJ15" s="44"/>
      <c r="HK15" s="21">
        <v>2713922</v>
      </c>
      <c r="HL15" s="21">
        <v>1471236</v>
      </c>
      <c r="HM15" s="21">
        <v>4185158</v>
      </c>
      <c r="HN15" s="21">
        <v>-2936684</v>
      </c>
      <c r="HO15" s="21"/>
      <c r="HP15" s="44"/>
      <c r="HQ15" s="47"/>
      <c r="HR15" s="47"/>
      <c r="HS15" s="47"/>
      <c r="HT15" s="47">
        <v>0</v>
      </c>
      <c r="HU15" s="47">
        <v>0</v>
      </c>
      <c r="HV15" s="47">
        <v>1719</v>
      </c>
      <c r="HW15" s="47">
        <v>0</v>
      </c>
      <c r="HX15" s="47">
        <v>10531</v>
      </c>
      <c r="HY15" s="47">
        <v>19880</v>
      </c>
      <c r="HZ15" s="47">
        <v>68262</v>
      </c>
      <c r="IA15" s="47">
        <v>0</v>
      </c>
      <c r="IB15" s="47">
        <v>0</v>
      </c>
      <c r="IC15" s="47">
        <v>0</v>
      </c>
      <c r="ID15">
        <v>10902</v>
      </c>
      <c r="IE15" s="47">
        <v>5922</v>
      </c>
      <c r="IF15">
        <v>25311</v>
      </c>
      <c r="IG15" s="47">
        <v>3709</v>
      </c>
      <c r="IH15" s="47">
        <v>28178</v>
      </c>
      <c r="II15">
        <v>1792</v>
      </c>
      <c r="IJ15">
        <v>29867</v>
      </c>
      <c r="IK15">
        <v>1748</v>
      </c>
      <c r="IL15">
        <v>12720</v>
      </c>
      <c r="IM15">
        <v>220541</v>
      </c>
      <c r="IN15">
        <v>0</v>
      </c>
      <c r="IO15">
        <v>0</v>
      </c>
      <c r="IP15">
        <v>0</v>
      </c>
      <c r="IQ15">
        <v>0</v>
      </c>
      <c r="IR15">
        <v>0</v>
      </c>
      <c r="IS15">
        <v>0</v>
      </c>
      <c r="IT15">
        <v>0</v>
      </c>
      <c r="IU15">
        <v>106388</v>
      </c>
      <c r="IV15">
        <v>0</v>
      </c>
      <c r="IW15">
        <v>540811</v>
      </c>
      <c r="IX15">
        <v>802212</v>
      </c>
      <c r="IY15">
        <v>1941358</v>
      </c>
      <c r="IZ15">
        <v>0</v>
      </c>
      <c r="JA15">
        <v>0</v>
      </c>
      <c r="JB15">
        <v>0</v>
      </c>
      <c r="JC15">
        <v>394307</v>
      </c>
      <c r="JD15">
        <v>183120</v>
      </c>
      <c r="JE15">
        <v>558830</v>
      </c>
      <c r="JF15">
        <v>82060</v>
      </c>
      <c r="JG15">
        <v>667820</v>
      </c>
      <c r="JH15">
        <v>91394</v>
      </c>
      <c r="JI15">
        <v>686709</v>
      </c>
      <c r="JJ15">
        <v>74899</v>
      </c>
      <c r="JK15">
        <v>521398</v>
      </c>
      <c r="JL15">
        <v>6651306</v>
      </c>
      <c r="JM15">
        <v>0</v>
      </c>
      <c r="JN15">
        <v>0</v>
      </c>
      <c r="JO15">
        <v>0</v>
      </c>
      <c r="JP15">
        <v>0</v>
      </c>
      <c r="JQ15">
        <v>0</v>
      </c>
      <c r="JR15">
        <v>0</v>
      </c>
      <c r="JS15">
        <v>0</v>
      </c>
      <c r="JT15"/>
      <c r="JU15"/>
      <c r="JV15"/>
      <c r="JW15"/>
      <c r="JX15"/>
      <c r="JY15">
        <v>10902</v>
      </c>
      <c r="JZ15"/>
      <c r="KA15"/>
      <c r="KB15"/>
      <c r="KC15"/>
      <c r="KD15"/>
      <c r="KE15">
        <v>394307</v>
      </c>
      <c r="KF15">
        <v>117</v>
      </c>
      <c r="KG15">
        <v>123</v>
      </c>
      <c r="KH15">
        <v>110</v>
      </c>
      <c r="KI15">
        <v>56</v>
      </c>
      <c r="KJ15">
        <v>59</v>
      </c>
      <c r="KK15">
        <v>52</v>
      </c>
      <c r="KL15">
        <v>31</v>
      </c>
      <c r="KM15">
        <v>34</v>
      </c>
      <c r="KN15">
        <v>27</v>
      </c>
      <c r="KO15">
        <v>1</v>
      </c>
      <c r="KP15">
        <v>0</v>
      </c>
      <c r="KQ15">
        <v>0</v>
      </c>
      <c r="KR15">
        <v>0</v>
      </c>
      <c r="KS15">
        <v>1</v>
      </c>
      <c r="KT15">
        <v>0</v>
      </c>
      <c r="KU15">
        <v>1</v>
      </c>
      <c r="KV15">
        <v>0</v>
      </c>
      <c r="KW15">
        <v>0</v>
      </c>
      <c r="KX15">
        <v>0</v>
      </c>
      <c r="KY15">
        <v>0</v>
      </c>
      <c r="KZ15">
        <v>0</v>
      </c>
      <c r="LA15">
        <v>0</v>
      </c>
      <c r="LB15">
        <v>0</v>
      </c>
      <c r="LC15">
        <v>0</v>
      </c>
      <c r="LD15">
        <v>1</v>
      </c>
      <c r="LE15">
        <v>0</v>
      </c>
      <c r="LF15">
        <v>0</v>
      </c>
      <c r="LG15">
        <v>0</v>
      </c>
      <c r="LH15">
        <v>0</v>
      </c>
    </row>
    <row r="16" spans="1:320" s="34" customFormat="1" ht="15" customHeight="1" x14ac:dyDescent="0.25">
      <c r="A16" s="45">
        <v>206010824</v>
      </c>
      <c r="B16" s="45" t="s">
        <v>1819</v>
      </c>
      <c r="C16" s="46">
        <v>45292</v>
      </c>
      <c r="D16" s="46">
        <v>45657</v>
      </c>
      <c r="E16" s="47">
        <v>366</v>
      </c>
      <c r="F16" s="45" t="s">
        <v>883</v>
      </c>
      <c r="G16" s="45" t="s">
        <v>884</v>
      </c>
      <c r="H16" s="45" t="s">
        <v>885</v>
      </c>
      <c r="I16" s="45" t="s">
        <v>886</v>
      </c>
      <c r="J16" s="45" t="s">
        <v>887</v>
      </c>
      <c r="K16" s="45" t="s">
        <v>888</v>
      </c>
      <c r="L16" s="45" t="s">
        <v>1746</v>
      </c>
      <c r="M16" s="45" t="s">
        <v>1820</v>
      </c>
      <c r="N16" s="45" t="s">
        <v>1821</v>
      </c>
      <c r="O16" s="45" t="s">
        <v>891</v>
      </c>
      <c r="P16" s="45" t="s">
        <v>1822</v>
      </c>
      <c r="Q16" s="45" t="s">
        <v>1823</v>
      </c>
      <c r="R16" t="s">
        <v>1824</v>
      </c>
      <c r="S16" s="45" t="s">
        <v>893</v>
      </c>
      <c r="T16" t="s">
        <v>1825</v>
      </c>
      <c r="U16" s="47">
        <v>99</v>
      </c>
      <c r="V16" s="47">
        <v>99</v>
      </c>
      <c r="W16" s="47" t="s">
        <v>894</v>
      </c>
      <c r="X16" s="47">
        <v>36234</v>
      </c>
      <c r="Y16" s="47">
        <v>32226</v>
      </c>
      <c r="Z16" s="48">
        <v>211.37</v>
      </c>
      <c r="AA16" s="44">
        <v>511</v>
      </c>
      <c r="AB16" s="44">
        <v>485</v>
      </c>
      <c r="AC16" s="44">
        <v>2339</v>
      </c>
      <c r="AD16" s="44">
        <v>256</v>
      </c>
      <c r="AE16" s="44">
        <v>4030</v>
      </c>
      <c r="AF16" s="44">
        <v>16158</v>
      </c>
      <c r="AG16" s="44"/>
      <c r="AH16" s="47">
        <v>7372</v>
      </c>
      <c r="AI16" s="47">
        <v>93</v>
      </c>
      <c r="AJ16">
        <v>1978</v>
      </c>
      <c r="AK16" t="s">
        <v>895</v>
      </c>
      <c r="AL16">
        <v>32226</v>
      </c>
      <c r="AM16"/>
      <c r="AN16"/>
      <c r="AO16"/>
      <c r="AP16"/>
      <c r="AQ16"/>
      <c r="AR16" s="44"/>
      <c r="AS16" s="44"/>
      <c r="AT16" s="44"/>
      <c r="AU16" s="44">
        <v>11343552</v>
      </c>
      <c r="AV16" s="44">
        <v>2160379</v>
      </c>
      <c r="AW16" s="44">
        <v>-1680420</v>
      </c>
      <c r="AX16" s="44">
        <v>15434</v>
      </c>
      <c r="AY16" s="44">
        <v>15199785</v>
      </c>
      <c r="AZ16" s="21">
        <v>15802048</v>
      </c>
      <c r="BA16" s="21">
        <v>-602263</v>
      </c>
      <c r="BB16" s="44">
        <v>1590549</v>
      </c>
      <c r="BC16" s="44"/>
      <c r="BD16" s="44"/>
      <c r="BE16" s="44">
        <v>988286</v>
      </c>
      <c r="BF16" s="44">
        <v>823328</v>
      </c>
      <c r="BG16" s="44">
        <v>90112</v>
      </c>
      <c r="BH16" s="44">
        <v>1418560</v>
      </c>
      <c r="BI16" s="21">
        <v>5687616</v>
      </c>
      <c r="BJ16" s="21"/>
      <c r="BK16" s="21">
        <v>2594944</v>
      </c>
      <c r="BL16" s="21">
        <v>32736</v>
      </c>
      <c r="BM16" s="21">
        <v>696256</v>
      </c>
      <c r="BN16" s="21">
        <v>11343552</v>
      </c>
      <c r="BO16" s="21"/>
      <c r="BP16" s="21"/>
      <c r="BQ16" s="44"/>
      <c r="BR16" s="21"/>
      <c r="BS16" s="44"/>
      <c r="BT16" s="21"/>
      <c r="BU16" s="44"/>
      <c r="BV16" s="21"/>
      <c r="BW16" s="44">
        <v>464464</v>
      </c>
      <c r="BX16" s="21"/>
      <c r="BY16" s="21"/>
      <c r="BZ16" s="21"/>
      <c r="CA16" s="44">
        <v>9375</v>
      </c>
      <c r="CB16" s="44"/>
      <c r="CC16" s="44">
        <v>60689</v>
      </c>
      <c r="CD16" s="44"/>
      <c r="CE16" s="44"/>
      <c r="CF16" s="44"/>
      <c r="CG16" s="44">
        <v>1620547</v>
      </c>
      <c r="CH16" s="44"/>
      <c r="CI16" s="21">
        <v>2929</v>
      </c>
      <c r="CJ16" s="44"/>
      <c r="CK16" s="21">
        <v>2375</v>
      </c>
      <c r="CL16" s="44"/>
      <c r="CM16" s="44">
        <v>5603</v>
      </c>
      <c r="CN16" s="44">
        <v>581</v>
      </c>
      <c r="CO16" s="44">
        <v>854175</v>
      </c>
      <c r="CP16" s="44">
        <v>0</v>
      </c>
      <c r="CQ16" s="21">
        <v>837675</v>
      </c>
      <c r="CR16" s="44">
        <v>128680</v>
      </c>
      <c r="CS16" s="44">
        <v>258585</v>
      </c>
      <c r="CT16" s="44">
        <v>44543</v>
      </c>
      <c r="CU16" s="44"/>
      <c r="CV16" s="44">
        <v>30537</v>
      </c>
      <c r="CW16" s="21"/>
      <c r="CX16" s="21"/>
      <c r="CY16" s="21"/>
      <c r="CZ16" s="21"/>
      <c r="DA16" s="21"/>
      <c r="DB16" s="21"/>
      <c r="DC16" s="21"/>
      <c r="DD16" s="21"/>
      <c r="DE16" s="44"/>
      <c r="DF16" s="21"/>
      <c r="DG16" s="44"/>
      <c r="DH16" s="21"/>
      <c r="DI16" s="44"/>
      <c r="DJ16" s="44"/>
      <c r="DK16" s="44"/>
      <c r="DL16" s="44"/>
      <c r="DM16" s="21"/>
      <c r="DN16" s="44"/>
      <c r="DO16" s="44"/>
      <c r="DP16" s="44"/>
      <c r="DQ16" s="44"/>
      <c r="DR16" s="44"/>
      <c r="DS16" s="44"/>
      <c r="DT16" s="44"/>
      <c r="DU16" s="44"/>
      <c r="DV16" s="44"/>
      <c r="DW16" s="44"/>
      <c r="DX16" s="44"/>
      <c r="DY16" s="44">
        <v>-112979</v>
      </c>
      <c r="DZ16" s="44"/>
      <c r="EA16" s="44"/>
      <c r="EB16" s="21"/>
      <c r="EC16" s="44">
        <v>-1209774</v>
      </c>
      <c r="ED16" s="44"/>
      <c r="EE16" s="21"/>
      <c r="EF16" s="44"/>
      <c r="EG16" s="21">
        <v>103171</v>
      </c>
      <c r="EH16" s="44"/>
      <c r="EI16" s="21">
        <v>757917</v>
      </c>
      <c r="EJ16" s="44"/>
      <c r="EK16" s="44"/>
      <c r="EL16" s="21"/>
      <c r="EM16" s="44">
        <v>-1306709</v>
      </c>
      <c r="EN16" s="44"/>
      <c r="EO16" s="44">
        <v>87954</v>
      </c>
      <c r="EP16" s="21"/>
      <c r="EQ16" s="21"/>
      <c r="ER16" s="21"/>
      <c r="ES16" s="21"/>
      <c r="ET16" s="44"/>
      <c r="EU16" s="21"/>
      <c r="EV16" s="44"/>
      <c r="EW16" s="21"/>
      <c r="EX16" s="44"/>
      <c r="EY16" s="44"/>
      <c r="EZ16" s="21"/>
      <c r="FA16" s="21"/>
      <c r="FB16" s="44"/>
      <c r="FC16" s="44"/>
      <c r="FD16" s="21"/>
      <c r="FE16" s="112"/>
      <c r="FF16" s="44"/>
      <c r="FG16" s="44">
        <v>5985677</v>
      </c>
      <c r="FH16" s="44">
        <v>1215202</v>
      </c>
      <c r="FI16" s="44">
        <v>8601169</v>
      </c>
      <c r="FJ16" s="44">
        <v>137702</v>
      </c>
      <c r="FK16" s="44">
        <v>5701625</v>
      </c>
      <c r="FL16" s="44"/>
      <c r="FM16" s="44"/>
      <c r="FN16" s="44"/>
      <c r="FO16" s="44"/>
      <c r="FP16" s="44"/>
      <c r="FQ16" s="44"/>
      <c r="FR16" s="44"/>
      <c r="FS16" s="44"/>
      <c r="FT16" s="44">
        <v>7388</v>
      </c>
      <c r="FU16" s="44">
        <v>2721</v>
      </c>
      <c r="FV16" s="21">
        <v>449496</v>
      </c>
      <c r="FW16" s="44"/>
      <c r="FX16" s="44">
        <v>451608</v>
      </c>
      <c r="FY16" s="44">
        <v>58435</v>
      </c>
      <c r="FZ16" s="44">
        <v>256601</v>
      </c>
      <c r="GA16" s="44">
        <v>48804</v>
      </c>
      <c r="GB16" s="44"/>
      <c r="GC16" s="44">
        <v>37315</v>
      </c>
      <c r="GD16" s="44">
        <v>509714</v>
      </c>
      <c r="GE16" s="44">
        <v>336511</v>
      </c>
      <c r="GF16" s="44">
        <v>221055</v>
      </c>
      <c r="GG16" s="44">
        <v>929933</v>
      </c>
      <c r="GH16" s="44">
        <v>87235</v>
      </c>
      <c r="GI16" s="44">
        <v>92360</v>
      </c>
      <c r="GJ16" s="44">
        <v>55115</v>
      </c>
      <c r="GK16" s="44">
        <v>3516214</v>
      </c>
      <c r="GL16" s="44">
        <v>281737</v>
      </c>
      <c r="GM16" s="44">
        <v>1745803</v>
      </c>
      <c r="GN16" s="44">
        <v>141101</v>
      </c>
      <c r="GO16" s="44">
        <v>57402</v>
      </c>
      <c r="GP16" s="44"/>
      <c r="GQ16" s="44">
        <v>96195</v>
      </c>
      <c r="GR16" s="44">
        <v>717680</v>
      </c>
      <c r="GS16" s="44">
        <v>5547872</v>
      </c>
      <c r="GT16" s="44"/>
      <c r="GU16" s="21">
        <v>532471</v>
      </c>
      <c r="GV16" s="44">
        <v>11258</v>
      </c>
      <c r="GW16" s="44">
        <v>3132105</v>
      </c>
      <c r="GX16" s="44">
        <v>14297648</v>
      </c>
      <c r="GY16" s="44">
        <v>23521354</v>
      </c>
      <c r="GZ16" s="44">
        <v>9524864</v>
      </c>
      <c r="HA16" s="44"/>
      <c r="HB16" s="44">
        <v>13603584</v>
      </c>
      <c r="HC16" s="44">
        <v>392906</v>
      </c>
      <c r="HD16" s="44">
        <v>23521354</v>
      </c>
      <c r="HE16" s="21"/>
      <c r="HF16" s="21">
        <v>3019602</v>
      </c>
      <c r="HG16" s="21">
        <v>6497258</v>
      </c>
      <c r="HH16" s="21"/>
      <c r="HI16" s="21">
        <v>105962</v>
      </c>
      <c r="HJ16" s="44"/>
      <c r="HK16" s="21">
        <v>1307140</v>
      </c>
      <c r="HL16" s="21">
        <v>268782</v>
      </c>
      <c r="HM16" s="21">
        <v>1681884</v>
      </c>
      <c r="HN16" s="21">
        <v>-1149413</v>
      </c>
      <c r="HO16" s="21"/>
      <c r="HP16" s="44">
        <v>13399421</v>
      </c>
      <c r="HQ16" s="47"/>
      <c r="HR16" s="47">
        <v>13603584</v>
      </c>
      <c r="HS16" s="47"/>
      <c r="HT16" s="47" t="s">
        <v>1799</v>
      </c>
      <c r="HU16" s="47">
        <v>95248.639999999999</v>
      </c>
      <c r="HV16" s="47">
        <v>1968</v>
      </c>
      <c r="HW16" s="47">
        <v>0</v>
      </c>
      <c r="HX16" s="47">
        <v>14211</v>
      </c>
      <c r="HY16" s="47">
        <v>25962</v>
      </c>
      <c r="HZ16" s="47">
        <v>72511</v>
      </c>
      <c r="IA16" s="47">
        <v>0</v>
      </c>
      <c r="IB16" s="47">
        <v>0</v>
      </c>
      <c r="IC16" s="47">
        <v>3814</v>
      </c>
      <c r="ID16"/>
      <c r="IE16" s="47">
        <v>2870</v>
      </c>
      <c r="IF16"/>
      <c r="IG16" s="47"/>
      <c r="IH16" s="47">
        <v>18882</v>
      </c>
      <c r="II16">
        <v>1961</v>
      </c>
      <c r="IJ16">
        <v>3399</v>
      </c>
      <c r="IK16">
        <v>929</v>
      </c>
      <c r="IL16">
        <v>16040</v>
      </c>
      <c r="IM16">
        <v>162547</v>
      </c>
      <c r="IN16">
        <v>0</v>
      </c>
      <c r="IO16">
        <v>0</v>
      </c>
      <c r="IP16">
        <v>0</v>
      </c>
      <c r="IQ16">
        <v>0</v>
      </c>
      <c r="IR16">
        <v>0</v>
      </c>
      <c r="IS16">
        <v>0</v>
      </c>
      <c r="IT16">
        <v>0</v>
      </c>
      <c r="IU16">
        <v>170966</v>
      </c>
      <c r="IV16">
        <v>0</v>
      </c>
      <c r="IW16">
        <v>857829</v>
      </c>
      <c r="IX16">
        <v>1227084</v>
      </c>
      <c r="IY16">
        <v>2160275</v>
      </c>
      <c r="IZ16">
        <v>0</v>
      </c>
      <c r="JA16">
        <v>0</v>
      </c>
      <c r="JB16">
        <v>180839</v>
      </c>
      <c r="JC16"/>
      <c r="JD16">
        <v>84441</v>
      </c>
      <c r="JE16"/>
      <c r="JF16"/>
      <c r="JG16">
        <v>406876</v>
      </c>
      <c r="JH16">
        <v>59074</v>
      </c>
      <c r="JI16">
        <v>73399</v>
      </c>
      <c r="JJ16">
        <v>46467</v>
      </c>
      <c r="JK16">
        <v>718427</v>
      </c>
      <c r="JL16">
        <v>5985677</v>
      </c>
      <c r="JM16">
        <v>0</v>
      </c>
      <c r="JN16">
        <v>0</v>
      </c>
      <c r="JO16">
        <v>0</v>
      </c>
      <c r="JP16">
        <v>0</v>
      </c>
      <c r="JQ16">
        <v>0</v>
      </c>
      <c r="JR16">
        <v>0</v>
      </c>
      <c r="JS16">
        <v>0</v>
      </c>
      <c r="JT16"/>
      <c r="JU16"/>
      <c r="JV16"/>
      <c r="JW16"/>
      <c r="JX16"/>
      <c r="JY16"/>
      <c r="JZ16"/>
      <c r="KA16"/>
      <c r="KB16"/>
      <c r="KC16"/>
      <c r="KD16"/>
      <c r="KE16"/>
      <c r="KF16">
        <v>95</v>
      </c>
      <c r="KG16">
        <v>158</v>
      </c>
      <c r="KH16">
        <v>60</v>
      </c>
      <c r="KI16">
        <v>64</v>
      </c>
      <c r="KJ16">
        <v>104</v>
      </c>
      <c r="KK16">
        <v>42</v>
      </c>
      <c r="KL16">
        <v>36</v>
      </c>
      <c r="KM16">
        <v>52</v>
      </c>
      <c r="KN16">
        <v>28</v>
      </c>
      <c r="KO16">
        <v>1</v>
      </c>
      <c r="KP16">
        <v>0</v>
      </c>
      <c r="KQ16">
        <v>0</v>
      </c>
      <c r="KR16">
        <v>0</v>
      </c>
      <c r="KS16">
        <v>1</v>
      </c>
      <c r="KT16">
        <v>0</v>
      </c>
      <c r="KU16">
        <v>1</v>
      </c>
      <c r="KV16">
        <v>0</v>
      </c>
      <c r="KW16">
        <v>0</v>
      </c>
      <c r="KX16">
        <v>0</v>
      </c>
      <c r="KY16">
        <v>0</v>
      </c>
      <c r="KZ16">
        <v>0</v>
      </c>
      <c r="LA16">
        <v>0</v>
      </c>
      <c r="LB16">
        <v>0</v>
      </c>
      <c r="LC16">
        <v>0</v>
      </c>
      <c r="LD16">
        <v>1</v>
      </c>
      <c r="LE16">
        <v>0</v>
      </c>
      <c r="LF16">
        <v>0</v>
      </c>
      <c r="LG16">
        <v>0</v>
      </c>
      <c r="LH16">
        <v>0</v>
      </c>
    </row>
    <row r="17" spans="1:320" s="34" customFormat="1" ht="15" customHeight="1" x14ac:dyDescent="0.25">
      <c r="A17" s="45">
        <v>206010825</v>
      </c>
      <c r="B17" s="45" t="s">
        <v>1826</v>
      </c>
      <c r="C17" s="46">
        <v>45292</v>
      </c>
      <c r="D17" s="46">
        <v>45657</v>
      </c>
      <c r="E17" s="47">
        <v>366</v>
      </c>
      <c r="F17" s="45" t="s">
        <v>883</v>
      </c>
      <c r="G17" s="45" t="s">
        <v>884</v>
      </c>
      <c r="H17" s="45" t="s">
        <v>885</v>
      </c>
      <c r="I17" s="45" t="s">
        <v>886</v>
      </c>
      <c r="J17" s="45" t="s">
        <v>887</v>
      </c>
      <c r="K17" s="45" t="s">
        <v>888</v>
      </c>
      <c r="L17" s="45" t="s">
        <v>1827</v>
      </c>
      <c r="M17" s="45" t="s">
        <v>1828</v>
      </c>
      <c r="N17" s="45" t="s">
        <v>1829</v>
      </c>
      <c r="O17" s="45" t="s">
        <v>1830</v>
      </c>
      <c r="P17" s="45" t="s">
        <v>1831</v>
      </c>
      <c r="Q17" s="45" t="s">
        <v>1832</v>
      </c>
      <c r="R17" t="s">
        <v>1833</v>
      </c>
      <c r="S17" s="45" t="s">
        <v>893</v>
      </c>
      <c r="T17"/>
      <c r="U17" s="47">
        <v>83</v>
      </c>
      <c r="V17" s="47">
        <v>83</v>
      </c>
      <c r="W17" s="47" t="s">
        <v>894</v>
      </c>
      <c r="X17" s="47">
        <v>30378</v>
      </c>
      <c r="Y17" s="47">
        <v>28075</v>
      </c>
      <c r="Z17" s="48">
        <v>218.23</v>
      </c>
      <c r="AA17" s="44">
        <v>434</v>
      </c>
      <c r="AB17" s="44">
        <v>423</v>
      </c>
      <c r="AC17" s="44">
        <v>5171</v>
      </c>
      <c r="AD17" s="44"/>
      <c r="AE17" s="44">
        <v>3166</v>
      </c>
      <c r="AF17" s="44">
        <v>13965</v>
      </c>
      <c r="AG17" s="44"/>
      <c r="AH17" s="47">
        <v>4624</v>
      </c>
      <c r="AI17" s="47">
        <v>197</v>
      </c>
      <c r="AJ17">
        <v>952</v>
      </c>
      <c r="AK17" t="s">
        <v>895</v>
      </c>
      <c r="AL17">
        <v>28075</v>
      </c>
      <c r="AM17"/>
      <c r="AN17"/>
      <c r="AO17"/>
      <c r="AP17"/>
      <c r="AQ17"/>
      <c r="AR17" s="44"/>
      <c r="AS17" s="44"/>
      <c r="AT17" s="44"/>
      <c r="AU17" s="44">
        <v>11416062</v>
      </c>
      <c r="AV17" s="44">
        <v>3525033</v>
      </c>
      <c r="AW17" s="44">
        <v>38563</v>
      </c>
      <c r="AX17" s="44">
        <v>55463</v>
      </c>
      <c r="AY17" s="44">
        <v>14957995</v>
      </c>
      <c r="AZ17" s="21">
        <v>13874810</v>
      </c>
      <c r="BA17" s="21">
        <v>1083185</v>
      </c>
      <c r="BB17" s="44">
        <v>-18710</v>
      </c>
      <c r="BC17" s="44">
        <v>13390</v>
      </c>
      <c r="BD17" s="44"/>
      <c r="BE17" s="44">
        <v>1051085</v>
      </c>
      <c r="BF17" s="44">
        <v>2102670</v>
      </c>
      <c r="BG17" s="44"/>
      <c r="BH17" s="44">
        <v>1287382</v>
      </c>
      <c r="BI17" s="21">
        <v>5678550</v>
      </c>
      <c r="BJ17" s="21"/>
      <c r="BK17" s="21">
        <v>1880245</v>
      </c>
      <c r="BL17" s="21">
        <v>80106</v>
      </c>
      <c r="BM17" s="21">
        <v>387109</v>
      </c>
      <c r="BN17" s="21">
        <v>11416062</v>
      </c>
      <c r="BO17" s="21"/>
      <c r="BP17" s="21"/>
      <c r="BQ17" s="44"/>
      <c r="BR17" s="21"/>
      <c r="BS17" s="44"/>
      <c r="BT17" s="21"/>
      <c r="BU17" s="44"/>
      <c r="BV17" s="21"/>
      <c r="BW17" s="44">
        <v>649258</v>
      </c>
      <c r="BX17" s="21"/>
      <c r="BY17" s="21"/>
      <c r="BZ17" s="21"/>
      <c r="CA17" s="44">
        <v>397515</v>
      </c>
      <c r="CB17" s="44"/>
      <c r="CC17" s="44">
        <v>1753414</v>
      </c>
      <c r="CD17" s="44"/>
      <c r="CE17" s="44"/>
      <c r="CF17" s="44"/>
      <c r="CG17" s="44">
        <v>580580</v>
      </c>
      <c r="CH17" s="44"/>
      <c r="CI17" s="21">
        <v>24735</v>
      </c>
      <c r="CJ17" s="44"/>
      <c r="CK17" s="21">
        <v>119531</v>
      </c>
      <c r="CL17" s="44"/>
      <c r="CM17" s="44">
        <v>45093</v>
      </c>
      <c r="CN17" s="44">
        <v>58225</v>
      </c>
      <c r="CO17" s="44">
        <v>1202475</v>
      </c>
      <c r="CP17" s="44">
        <v>104030</v>
      </c>
      <c r="CQ17" s="21">
        <v>1255467</v>
      </c>
      <c r="CR17" s="44">
        <v>148797</v>
      </c>
      <c r="CS17" s="44">
        <v>635879</v>
      </c>
      <c r="CT17" s="44">
        <v>45005</v>
      </c>
      <c r="CU17" s="44"/>
      <c r="CV17" s="44">
        <v>30062</v>
      </c>
      <c r="CW17" s="21"/>
      <c r="CX17" s="21"/>
      <c r="CY17" s="21"/>
      <c r="CZ17" s="21"/>
      <c r="DA17" s="21"/>
      <c r="DB17" s="21"/>
      <c r="DC17" s="21"/>
      <c r="DD17" s="21"/>
      <c r="DE17" s="44"/>
      <c r="DF17" s="21"/>
      <c r="DG17" s="44"/>
      <c r="DH17" s="21"/>
      <c r="DI17" s="44"/>
      <c r="DJ17" s="44"/>
      <c r="DK17" s="44"/>
      <c r="DL17" s="44"/>
      <c r="DM17" s="21"/>
      <c r="DN17" s="44"/>
      <c r="DO17" s="44"/>
      <c r="DP17" s="44"/>
      <c r="DQ17" s="44"/>
      <c r="DR17" s="44"/>
      <c r="DS17" s="44"/>
      <c r="DT17" s="44"/>
      <c r="DU17" s="44"/>
      <c r="DV17" s="44"/>
      <c r="DW17" s="44"/>
      <c r="DX17" s="44"/>
      <c r="DY17" s="44"/>
      <c r="DZ17" s="44"/>
      <c r="EA17" s="44"/>
      <c r="EB17" s="21"/>
      <c r="EC17" s="44">
        <v>-9074287</v>
      </c>
      <c r="ED17" s="44"/>
      <c r="EE17" s="21"/>
      <c r="EF17" s="44"/>
      <c r="EG17" s="21">
        <v>1166946</v>
      </c>
      <c r="EH17" s="44"/>
      <c r="EI17" s="21">
        <v>5678550</v>
      </c>
      <c r="EJ17" s="44"/>
      <c r="EK17" s="44"/>
      <c r="EL17" s="21"/>
      <c r="EM17" s="44">
        <v>1880245</v>
      </c>
      <c r="EN17" s="44"/>
      <c r="EO17" s="44">
        <v>387109</v>
      </c>
      <c r="EP17" s="21"/>
      <c r="EQ17" s="21"/>
      <c r="ER17" s="21"/>
      <c r="ES17" s="21"/>
      <c r="ET17" s="44"/>
      <c r="EU17" s="21"/>
      <c r="EV17" s="44"/>
      <c r="EW17" s="21"/>
      <c r="EX17" s="44"/>
      <c r="EY17" s="44"/>
      <c r="EZ17" s="21"/>
      <c r="FA17" s="21"/>
      <c r="FB17" s="44"/>
      <c r="FC17" s="44"/>
      <c r="FD17" s="21"/>
      <c r="FE17" s="112"/>
      <c r="FF17" s="44"/>
      <c r="FG17" s="44">
        <v>6171311</v>
      </c>
      <c r="FH17" s="44">
        <v>1789565</v>
      </c>
      <c r="FI17" s="44">
        <v>5913934</v>
      </c>
      <c r="FJ17" s="44">
        <v>174616</v>
      </c>
      <c r="FK17" s="44">
        <v>5362995</v>
      </c>
      <c r="FL17" s="44"/>
      <c r="FM17" s="44"/>
      <c r="FN17" s="44"/>
      <c r="FO17" s="44"/>
      <c r="FP17" s="44"/>
      <c r="FQ17" s="44"/>
      <c r="FR17" s="44"/>
      <c r="FS17" s="44"/>
      <c r="FT17" s="44">
        <v>21106</v>
      </c>
      <c r="FU17" s="44">
        <v>26700</v>
      </c>
      <c r="FV17" s="21">
        <v>512258</v>
      </c>
      <c r="FW17" s="44">
        <v>18864</v>
      </c>
      <c r="FX17" s="44">
        <v>357851</v>
      </c>
      <c r="FY17" s="44">
        <v>74644</v>
      </c>
      <c r="FZ17" s="44">
        <v>307284</v>
      </c>
      <c r="GA17" s="44">
        <v>25171</v>
      </c>
      <c r="GB17" s="44"/>
      <c r="GC17" s="44">
        <v>33358</v>
      </c>
      <c r="GD17" s="44">
        <v>420049</v>
      </c>
      <c r="GE17" s="44">
        <v>272434</v>
      </c>
      <c r="GF17" s="44">
        <v>81521</v>
      </c>
      <c r="GG17" s="44">
        <v>1001432</v>
      </c>
      <c r="GH17" s="44">
        <v>180135</v>
      </c>
      <c r="GI17" s="44">
        <v>177890</v>
      </c>
      <c r="GJ17" s="44">
        <v>226931</v>
      </c>
      <c r="GK17" s="44">
        <v>2930077</v>
      </c>
      <c r="GL17" s="44">
        <v>223576</v>
      </c>
      <c r="GM17" s="44">
        <v>1224398</v>
      </c>
      <c r="GN17" s="44">
        <v>109195</v>
      </c>
      <c r="GO17" s="44">
        <v>41026</v>
      </c>
      <c r="GP17" s="44"/>
      <c r="GQ17" s="44"/>
      <c r="GR17" s="44">
        <v>245915</v>
      </c>
      <c r="GS17" s="44">
        <v>7042545</v>
      </c>
      <c r="GT17" s="44"/>
      <c r="GU17" s="21">
        <v>536003</v>
      </c>
      <c r="GV17" s="44">
        <v>30000</v>
      </c>
      <c r="GW17" s="44">
        <v>16418839</v>
      </c>
      <c r="GX17" s="44"/>
      <c r="GY17" s="44">
        <v>24027387</v>
      </c>
      <c r="GZ17" s="44">
        <v>9179286</v>
      </c>
      <c r="HA17" s="44"/>
      <c r="HB17" s="44">
        <v>9691165</v>
      </c>
      <c r="HC17" s="44">
        <v>5156936</v>
      </c>
      <c r="HD17" s="44">
        <v>24027387</v>
      </c>
      <c r="HE17" s="21"/>
      <c r="HF17" s="21">
        <v>6813973</v>
      </c>
      <c r="HG17" s="21"/>
      <c r="HH17" s="21"/>
      <c r="HI17" s="21">
        <v>0</v>
      </c>
      <c r="HJ17" s="44"/>
      <c r="HK17" s="21">
        <v>662451</v>
      </c>
      <c r="HL17" s="21">
        <v>151952</v>
      </c>
      <c r="HM17" s="21">
        <v>814403</v>
      </c>
      <c r="HN17" s="21">
        <v>-278400</v>
      </c>
      <c r="HO17" s="21"/>
      <c r="HP17" s="44">
        <v>9577211</v>
      </c>
      <c r="HQ17" s="47"/>
      <c r="HR17" s="47">
        <v>9691165</v>
      </c>
      <c r="HS17" s="47"/>
      <c r="HT17" s="47" t="s">
        <v>1834</v>
      </c>
      <c r="HU17" s="47">
        <v>3396335.82</v>
      </c>
      <c r="HV17" s="47">
        <v>1686</v>
      </c>
      <c r="HW17" s="47">
        <v>0</v>
      </c>
      <c r="HX17" s="47">
        <v>6077</v>
      </c>
      <c r="HY17" s="47">
        <v>23364</v>
      </c>
      <c r="HZ17" s="47">
        <v>67418</v>
      </c>
      <c r="IA17" s="47">
        <v>0</v>
      </c>
      <c r="IB17" s="47">
        <v>0</v>
      </c>
      <c r="IC17" s="47">
        <v>4900</v>
      </c>
      <c r="ID17">
        <v>12496</v>
      </c>
      <c r="IE17" s="47">
        <v>2460</v>
      </c>
      <c r="IF17">
        <v>8797</v>
      </c>
      <c r="IG17" s="47">
        <v>2120</v>
      </c>
      <c r="IH17" s="47">
        <v>18573</v>
      </c>
      <c r="II17">
        <v>5163</v>
      </c>
      <c r="IJ17">
        <v>5507</v>
      </c>
      <c r="IK17">
        <v>3638</v>
      </c>
      <c r="IL17">
        <v>13797</v>
      </c>
      <c r="IM17">
        <v>175996</v>
      </c>
      <c r="IN17">
        <v>0</v>
      </c>
      <c r="IO17">
        <v>8</v>
      </c>
      <c r="IP17">
        <v>2583</v>
      </c>
      <c r="IQ17">
        <v>318</v>
      </c>
      <c r="IR17">
        <v>0</v>
      </c>
      <c r="IS17">
        <v>0</v>
      </c>
      <c r="IT17">
        <v>2909</v>
      </c>
      <c r="IU17">
        <v>148434</v>
      </c>
      <c r="IV17">
        <v>0</v>
      </c>
      <c r="IW17">
        <v>332616</v>
      </c>
      <c r="IX17">
        <v>1033006</v>
      </c>
      <c r="IY17">
        <v>1955294</v>
      </c>
      <c r="IZ17">
        <v>0</v>
      </c>
      <c r="JA17">
        <v>0</v>
      </c>
      <c r="JB17">
        <v>300631</v>
      </c>
      <c r="JC17">
        <v>712070</v>
      </c>
      <c r="JD17">
        <v>67724</v>
      </c>
      <c r="JE17">
        <v>185833</v>
      </c>
      <c r="JF17">
        <v>44835</v>
      </c>
      <c r="JG17">
        <v>496519</v>
      </c>
      <c r="JH17">
        <v>96548</v>
      </c>
      <c r="JI17">
        <v>134583</v>
      </c>
      <c r="JJ17">
        <v>176662</v>
      </c>
      <c r="JK17">
        <v>486556</v>
      </c>
      <c r="JL17">
        <v>6171311</v>
      </c>
      <c r="JM17">
        <v>0</v>
      </c>
      <c r="JN17">
        <v>840</v>
      </c>
      <c r="JO17">
        <v>187180</v>
      </c>
      <c r="JP17">
        <v>14302</v>
      </c>
      <c r="JQ17">
        <v>0</v>
      </c>
      <c r="JR17">
        <v>0</v>
      </c>
      <c r="JS17">
        <v>202322</v>
      </c>
      <c r="JT17"/>
      <c r="JU17"/>
      <c r="JV17"/>
      <c r="JW17"/>
      <c r="JX17"/>
      <c r="JY17">
        <v>12496</v>
      </c>
      <c r="JZ17"/>
      <c r="KA17"/>
      <c r="KB17"/>
      <c r="KC17"/>
      <c r="KD17"/>
      <c r="KE17">
        <v>712070</v>
      </c>
      <c r="KF17">
        <v>156</v>
      </c>
      <c r="KG17">
        <v>225</v>
      </c>
      <c r="KH17">
        <v>117</v>
      </c>
      <c r="KI17">
        <v>113</v>
      </c>
      <c r="KJ17">
        <v>157</v>
      </c>
      <c r="KK17">
        <v>87</v>
      </c>
      <c r="KL17">
        <v>58</v>
      </c>
      <c r="KM17">
        <v>77</v>
      </c>
      <c r="KN17">
        <v>46</v>
      </c>
      <c r="KO17">
        <v>1</v>
      </c>
      <c r="KP17">
        <v>0</v>
      </c>
      <c r="KQ17">
        <v>0</v>
      </c>
      <c r="KR17">
        <v>0</v>
      </c>
      <c r="KS17">
        <v>1</v>
      </c>
      <c r="KT17">
        <v>0</v>
      </c>
      <c r="KU17">
        <v>1</v>
      </c>
      <c r="KV17">
        <v>0</v>
      </c>
      <c r="KW17">
        <v>0</v>
      </c>
      <c r="KX17">
        <v>0</v>
      </c>
      <c r="KY17">
        <v>0</v>
      </c>
      <c r="KZ17">
        <v>0</v>
      </c>
      <c r="LA17">
        <v>0</v>
      </c>
      <c r="LB17">
        <v>0</v>
      </c>
      <c r="LC17">
        <v>0</v>
      </c>
      <c r="LD17">
        <v>1</v>
      </c>
      <c r="LE17">
        <v>0</v>
      </c>
      <c r="LF17">
        <v>0</v>
      </c>
      <c r="LG17">
        <v>0</v>
      </c>
      <c r="LH17">
        <v>0</v>
      </c>
    </row>
    <row r="18" spans="1:320" s="34" customFormat="1" ht="15" customHeight="1" x14ac:dyDescent="0.25">
      <c r="A18" s="45">
        <v>206010831</v>
      </c>
      <c r="B18" s="45" t="s">
        <v>1835</v>
      </c>
      <c r="C18" s="46">
        <v>45292</v>
      </c>
      <c r="D18" s="46">
        <v>45657</v>
      </c>
      <c r="E18" s="47">
        <v>366</v>
      </c>
      <c r="F18" s="45" t="s">
        <v>883</v>
      </c>
      <c r="G18" s="45" t="s">
        <v>884</v>
      </c>
      <c r="H18" s="45" t="s">
        <v>885</v>
      </c>
      <c r="I18" s="45" t="s">
        <v>886</v>
      </c>
      <c r="J18" s="45" t="s">
        <v>887</v>
      </c>
      <c r="K18" s="45" t="s">
        <v>888</v>
      </c>
      <c r="L18" s="45" t="s">
        <v>1746</v>
      </c>
      <c r="M18" s="45" t="s">
        <v>1836</v>
      </c>
      <c r="N18" s="45" t="s">
        <v>1837</v>
      </c>
      <c r="O18" s="45" t="s">
        <v>891</v>
      </c>
      <c r="P18" s="45" t="s">
        <v>1838</v>
      </c>
      <c r="Q18" s="45" t="s">
        <v>1839</v>
      </c>
      <c r="R18" t="s">
        <v>1840</v>
      </c>
      <c r="S18" s="45" t="s">
        <v>884</v>
      </c>
      <c r="T18"/>
      <c r="U18" s="47">
        <v>99</v>
      </c>
      <c r="V18" s="47">
        <v>99</v>
      </c>
      <c r="W18" s="47" t="s">
        <v>894</v>
      </c>
      <c r="X18" s="47">
        <v>36234</v>
      </c>
      <c r="Y18" s="47">
        <v>21457</v>
      </c>
      <c r="Z18" s="48"/>
      <c r="AA18" s="44"/>
      <c r="AB18" s="44"/>
      <c r="AC18" s="44">
        <v>464</v>
      </c>
      <c r="AD18" s="44">
        <v>3192</v>
      </c>
      <c r="AE18" s="44">
        <v>1312</v>
      </c>
      <c r="AF18" s="44">
        <v>14202</v>
      </c>
      <c r="AG18" s="44"/>
      <c r="AH18" s="47">
        <v>565</v>
      </c>
      <c r="AI18" s="47"/>
      <c r="AJ18">
        <v>1722</v>
      </c>
      <c r="AK18" t="s">
        <v>895</v>
      </c>
      <c r="AL18">
        <v>21457</v>
      </c>
      <c r="AM18"/>
      <c r="AN18"/>
      <c r="AO18"/>
      <c r="AP18"/>
      <c r="AQ18"/>
      <c r="AR18" s="44"/>
      <c r="AS18" s="44"/>
      <c r="AT18" s="44"/>
      <c r="AU18" s="44">
        <v>7941646</v>
      </c>
      <c r="AV18" s="44">
        <v>713671</v>
      </c>
      <c r="AW18" s="44">
        <v>1025861</v>
      </c>
      <c r="AX18" s="44"/>
      <c r="AY18" s="44">
        <v>7629456</v>
      </c>
      <c r="AZ18" s="21">
        <v>8957347</v>
      </c>
      <c r="BA18" s="21">
        <v>-1327891</v>
      </c>
      <c r="BB18" s="44">
        <v>891459</v>
      </c>
      <c r="BC18" s="44"/>
      <c r="BD18" s="44"/>
      <c r="BE18" s="44">
        <v>-436432</v>
      </c>
      <c r="BF18" s="44">
        <v>171475</v>
      </c>
      <c r="BG18" s="44">
        <v>1058217</v>
      </c>
      <c r="BH18" s="44">
        <v>5722500</v>
      </c>
      <c r="BI18" s="21">
        <v>367704</v>
      </c>
      <c r="BJ18" s="21"/>
      <c r="BK18" s="21"/>
      <c r="BL18" s="21"/>
      <c r="BM18" s="21">
        <v>621750</v>
      </c>
      <c r="BN18" s="21">
        <v>7941646</v>
      </c>
      <c r="BO18" s="21"/>
      <c r="BP18" s="21"/>
      <c r="BQ18" s="44"/>
      <c r="BR18" s="21"/>
      <c r="BS18" s="44"/>
      <c r="BT18" s="21"/>
      <c r="BU18" s="44"/>
      <c r="BV18" s="21"/>
      <c r="BW18" s="44">
        <v>150391</v>
      </c>
      <c r="BX18" s="21"/>
      <c r="BY18" s="21"/>
      <c r="BZ18" s="21"/>
      <c r="CA18" s="44">
        <v>199527</v>
      </c>
      <c r="CB18" s="44"/>
      <c r="CC18" s="44">
        <v>357913</v>
      </c>
      <c r="CD18" s="44"/>
      <c r="CE18" s="44"/>
      <c r="CF18" s="44"/>
      <c r="CG18" s="44"/>
      <c r="CH18" s="44"/>
      <c r="CI18" s="21"/>
      <c r="CJ18" s="44"/>
      <c r="CK18" s="21">
        <v>5840</v>
      </c>
      <c r="CL18" s="44"/>
      <c r="CM18" s="44">
        <v>0</v>
      </c>
      <c r="CN18" s="44">
        <v>0</v>
      </c>
      <c r="CO18" s="44">
        <v>300187</v>
      </c>
      <c r="CP18" s="44">
        <v>0</v>
      </c>
      <c r="CQ18" s="21">
        <v>245400</v>
      </c>
      <c r="CR18" s="44">
        <v>20350</v>
      </c>
      <c r="CS18" s="44">
        <v>121897</v>
      </c>
      <c r="CT18" s="44">
        <v>22846</v>
      </c>
      <c r="CU18" s="44"/>
      <c r="CV18" s="44">
        <v>2991</v>
      </c>
      <c r="CW18" s="21"/>
      <c r="CX18" s="21"/>
      <c r="CY18" s="21"/>
      <c r="CZ18" s="21"/>
      <c r="DA18" s="21"/>
      <c r="DB18" s="21"/>
      <c r="DC18" s="21"/>
      <c r="DD18" s="21"/>
      <c r="DE18" s="44"/>
      <c r="DF18" s="21"/>
      <c r="DG18" s="44"/>
      <c r="DH18" s="21"/>
      <c r="DI18" s="44"/>
      <c r="DJ18" s="44"/>
      <c r="DK18" s="44"/>
      <c r="DL18" s="44"/>
      <c r="DM18" s="21"/>
      <c r="DN18" s="44"/>
      <c r="DO18" s="44"/>
      <c r="DP18" s="44"/>
      <c r="DQ18" s="44"/>
      <c r="DR18" s="44"/>
      <c r="DS18" s="44"/>
      <c r="DT18" s="44"/>
      <c r="DU18" s="44"/>
      <c r="DV18" s="44"/>
      <c r="DW18" s="44"/>
      <c r="DX18" s="44"/>
      <c r="DY18" s="44"/>
      <c r="DZ18" s="44"/>
      <c r="EA18" s="44"/>
      <c r="EB18" s="21"/>
      <c r="EC18" s="44">
        <v>-177030</v>
      </c>
      <c r="ED18" s="44"/>
      <c r="EE18" s="21"/>
      <c r="EF18" s="44"/>
      <c r="EG18" s="21">
        <v>1577713</v>
      </c>
      <c r="EH18" s="44"/>
      <c r="EI18" s="21">
        <v>-374822</v>
      </c>
      <c r="EJ18" s="44"/>
      <c r="EK18" s="44"/>
      <c r="EL18" s="21"/>
      <c r="EM18" s="44"/>
      <c r="EN18" s="44"/>
      <c r="EO18" s="44"/>
      <c r="EP18" s="21"/>
      <c r="EQ18" s="21"/>
      <c r="ER18" s="21"/>
      <c r="ES18" s="21"/>
      <c r="ET18" s="44"/>
      <c r="EU18" s="21"/>
      <c r="EV18" s="44"/>
      <c r="EW18" s="21"/>
      <c r="EX18" s="44"/>
      <c r="EY18" s="44"/>
      <c r="EZ18" s="21"/>
      <c r="FA18" s="21"/>
      <c r="FB18" s="44"/>
      <c r="FC18" s="44"/>
      <c r="FD18" s="21"/>
      <c r="FE18" s="112"/>
      <c r="FF18" s="44"/>
      <c r="FG18" s="44">
        <v>3903093</v>
      </c>
      <c r="FH18" s="44">
        <v>944563</v>
      </c>
      <c r="FI18" s="44">
        <v>4109691</v>
      </c>
      <c r="FJ18" s="44">
        <v>216521</v>
      </c>
      <c r="FK18" s="44">
        <v>3584732</v>
      </c>
      <c r="FL18" s="44"/>
      <c r="FM18" s="44"/>
      <c r="FN18" s="44"/>
      <c r="FO18" s="44"/>
      <c r="FP18" s="44"/>
      <c r="FQ18" s="44"/>
      <c r="FR18" s="44"/>
      <c r="FS18" s="44"/>
      <c r="FT18" s="44"/>
      <c r="FU18" s="44"/>
      <c r="FV18" s="21">
        <v>301581</v>
      </c>
      <c r="FW18" s="44"/>
      <c r="FX18" s="44">
        <v>241110</v>
      </c>
      <c r="FY18" s="44">
        <v>22056</v>
      </c>
      <c r="FZ18" s="44">
        <v>88576</v>
      </c>
      <c r="GA18" s="44">
        <v>26701</v>
      </c>
      <c r="GB18" s="44"/>
      <c r="GC18" s="44">
        <v>8134</v>
      </c>
      <c r="GD18" s="44">
        <v>453879</v>
      </c>
      <c r="GE18" s="44">
        <v>412505</v>
      </c>
      <c r="GF18" s="44">
        <v>69010</v>
      </c>
      <c r="GG18" s="44">
        <v>608078</v>
      </c>
      <c r="GH18" s="44">
        <v>57809</v>
      </c>
      <c r="GI18" s="44">
        <v>239982</v>
      </c>
      <c r="GJ18" s="44">
        <v>84562</v>
      </c>
      <c r="GK18" s="44">
        <v>2087633</v>
      </c>
      <c r="GL18" s="44">
        <v>14803</v>
      </c>
      <c r="GM18" s="44">
        <v>523912</v>
      </c>
      <c r="GN18" s="44">
        <v>91502</v>
      </c>
      <c r="GO18" s="44">
        <v>40782</v>
      </c>
      <c r="GP18" s="44"/>
      <c r="GQ18" s="44"/>
      <c r="GR18" s="44"/>
      <c r="GS18" s="44">
        <v>4057388</v>
      </c>
      <c r="GT18" s="44"/>
      <c r="GU18" s="21">
        <v>113358</v>
      </c>
      <c r="GV18" s="44"/>
      <c r="GW18" s="44"/>
      <c r="GX18" s="44"/>
      <c r="GY18" s="44">
        <v>4170746</v>
      </c>
      <c r="GZ18" s="44">
        <v>4798745</v>
      </c>
      <c r="HA18" s="44"/>
      <c r="HB18" s="44"/>
      <c r="HC18" s="44">
        <v>-627999</v>
      </c>
      <c r="HD18" s="44">
        <v>4170746</v>
      </c>
      <c r="HE18" s="21"/>
      <c r="HF18" s="21"/>
      <c r="HG18" s="21"/>
      <c r="HH18" s="21">
        <v>3114657</v>
      </c>
      <c r="HI18" s="21">
        <v>0</v>
      </c>
      <c r="HJ18" s="44"/>
      <c r="HK18" s="21">
        <v>271898</v>
      </c>
      <c r="HL18" s="21">
        <v>650973</v>
      </c>
      <c r="HM18" s="21">
        <v>922871</v>
      </c>
      <c r="HN18" s="21">
        <v>-809513</v>
      </c>
      <c r="HO18" s="21"/>
      <c r="HP18" s="44"/>
      <c r="HQ18" s="47"/>
      <c r="HR18" s="47">
        <v>3114657</v>
      </c>
      <c r="HS18" s="47">
        <v>-3114657</v>
      </c>
      <c r="HT18" s="47" t="s">
        <v>1841</v>
      </c>
      <c r="HU18" s="47">
        <v>479874.5</v>
      </c>
      <c r="HV18" s="47">
        <v>2080</v>
      </c>
      <c r="HW18" s="47">
        <v>0</v>
      </c>
      <c r="HX18" s="47">
        <v>10724</v>
      </c>
      <c r="HY18" s="47">
        <v>13387</v>
      </c>
      <c r="HZ18" s="47">
        <v>48097</v>
      </c>
      <c r="IA18" s="47">
        <v>0</v>
      </c>
      <c r="IB18" s="47">
        <v>0</v>
      </c>
      <c r="IC18" s="47">
        <v>3915</v>
      </c>
      <c r="ID18"/>
      <c r="IE18" s="47">
        <v>2293</v>
      </c>
      <c r="IF18">
        <v>19571</v>
      </c>
      <c r="IG18" s="47">
        <v>2676</v>
      </c>
      <c r="IH18" s="47">
        <v>14229</v>
      </c>
      <c r="II18">
        <v>1892</v>
      </c>
      <c r="IJ18">
        <v>8663</v>
      </c>
      <c r="IK18">
        <v>1705</v>
      </c>
      <c r="IL18">
        <v>13348</v>
      </c>
      <c r="IM18">
        <v>142580</v>
      </c>
      <c r="IN18">
        <v>0</v>
      </c>
      <c r="IO18">
        <v>31</v>
      </c>
      <c r="IP18">
        <v>3189</v>
      </c>
      <c r="IQ18">
        <v>11868</v>
      </c>
      <c r="IR18">
        <v>0</v>
      </c>
      <c r="IS18">
        <v>0</v>
      </c>
      <c r="IT18">
        <v>15088</v>
      </c>
      <c r="IU18">
        <v>101273</v>
      </c>
      <c r="IV18">
        <v>0</v>
      </c>
      <c r="IW18">
        <v>482587</v>
      </c>
      <c r="IX18">
        <v>441763</v>
      </c>
      <c r="IY18">
        <v>1058148</v>
      </c>
      <c r="IZ18">
        <v>0</v>
      </c>
      <c r="JA18">
        <v>0</v>
      </c>
      <c r="JB18">
        <v>169755</v>
      </c>
      <c r="JC18"/>
      <c r="JD18">
        <v>61901</v>
      </c>
      <c r="JE18">
        <v>319984</v>
      </c>
      <c r="JF18">
        <v>49512</v>
      </c>
      <c r="JG18">
        <v>339926</v>
      </c>
      <c r="JH18">
        <v>43509</v>
      </c>
      <c r="JI18">
        <v>190587</v>
      </c>
      <c r="JJ18">
        <v>69902</v>
      </c>
      <c r="JK18">
        <v>574246</v>
      </c>
      <c r="JL18">
        <v>3903093</v>
      </c>
      <c r="JM18">
        <v>0</v>
      </c>
      <c r="JN18">
        <v>1680</v>
      </c>
      <c r="JO18">
        <v>143511</v>
      </c>
      <c r="JP18">
        <v>356048</v>
      </c>
      <c r="JQ18">
        <v>0</v>
      </c>
      <c r="JR18">
        <v>0</v>
      </c>
      <c r="JS18">
        <v>501239</v>
      </c>
      <c r="JT18"/>
      <c r="JU18"/>
      <c r="JV18"/>
      <c r="JW18"/>
      <c r="JX18"/>
      <c r="JY18"/>
      <c r="JZ18"/>
      <c r="KA18"/>
      <c r="KB18"/>
      <c r="KC18"/>
      <c r="KD18"/>
      <c r="KE18"/>
      <c r="KF18">
        <v>83</v>
      </c>
      <c r="KG18">
        <v>107</v>
      </c>
      <c r="KH18">
        <v>60</v>
      </c>
      <c r="KI18">
        <v>33</v>
      </c>
      <c r="KJ18">
        <v>48</v>
      </c>
      <c r="KK18">
        <v>19</v>
      </c>
      <c r="KL18">
        <v>25</v>
      </c>
      <c r="KM18">
        <v>37</v>
      </c>
      <c r="KN18">
        <v>13</v>
      </c>
      <c r="KO18">
        <v>1</v>
      </c>
      <c r="KP18">
        <v>0</v>
      </c>
      <c r="KQ18">
        <v>0</v>
      </c>
      <c r="KR18">
        <v>0</v>
      </c>
      <c r="KS18">
        <v>1</v>
      </c>
      <c r="KT18">
        <v>0</v>
      </c>
      <c r="KU18">
        <v>1</v>
      </c>
      <c r="KV18">
        <v>0</v>
      </c>
      <c r="KW18">
        <v>0</v>
      </c>
      <c r="KX18">
        <v>0</v>
      </c>
      <c r="KY18">
        <v>0</v>
      </c>
      <c r="KZ18">
        <v>0</v>
      </c>
      <c r="LA18">
        <v>0</v>
      </c>
      <c r="LB18">
        <v>0</v>
      </c>
      <c r="LC18">
        <v>0</v>
      </c>
      <c r="LD18">
        <v>1</v>
      </c>
      <c r="LE18">
        <v>0</v>
      </c>
      <c r="LF18">
        <v>0</v>
      </c>
      <c r="LG18">
        <v>0</v>
      </c>
      <c r="LH18">
        <v>0</v>
      </c>
    </row>
    <row r="19" spans="1:320" s="34" customFormat="1" ht="15" customHeight="1" x14ac:dyDescent="0.25">
      <c r="A19" s="45">
        <v>206010832</v>
      </c>
      <c r="B19" s="45" t="s">
        <v>1842</v>
      </c>
      <c r="C19" s="46">
        <v>45292</v>
      </c>
      <c r="D19" s="46">
        <v>45657</v>
      </c>
      <c r="E19" s="47">
        <v>366</v>
      </c>
      <c r="F19" s="45" t="s">
        <v>883</v>
      </c>
      <c r="G19" s="45" t="s">
        <v>884</v>
      </c>
      <c r="H19" s="45" t="s">
        <v>885</v>
      </c>
      <c r="I19" s="45" t="s">
        <v>886</v>
      </c>
      <c r="J19" s="45" t="s">
        <v>887</v>
      </c>
      <c r="K19" s="45" t="s">
        <v>888</v>
      </c>
      <c r="L19" s="45" t="s">
        <v>1746</v>
      </c>
      <c r="M19" s="45" t="s">
        <v>1843</v>
      </c>
      <c r="N19" s="45" t="s">
        <v>1844</v>
      </c>
      <c r="O19" s="45" t="s">
        <v>891</v>
      </c>
      <c r="P19" s="45" t="s">
        <v>1763</v>
      </c>
      <c r="Q19" s="45" t="s">
        <v>1845</v>
      </c>
      <c r="R19" t="s">
        <v>1846</v>
      </c>
      <c r="S19" s="45" t="s">
        <v>893</v>
      </c>
      <c r="T19" t="s">
        <v>1225</v>
      </c>
      <c r="U19" s="47">
        <v>74</v>
      </c>
      <c r="V19" s="47">
        <v>74</v>
      </c>
      <c r="W19" s="47" t="s">
        <v>894</v>
      </c>
      <c r="X19" s="47">
        <v>27084</v>
      </c>
      <c r="Y19" s="47">
        <v>24863</v>
      </c>
      <c r="Z19" s="48">
        <v>154.83000000000001</v>
      </c>
      <c r="AA19" s="44">
        <v>118</v>
      </c>
      <c r="AB19" s="44">
        <v>111</v>
      </c>
      <c r="AC19" s="44">
        <v>2666</v>
      </c>
      <c r="AD19" s="44">
        <v>1389</v>
      </c>
      <c r="AE19" s="44">
        <v>3012</v>
      </c>
      <c r="AF19" s="44">
        <v>17491</v>
      </c>
      <c r="AG19" s="44"/>
      <c r="AH19" s="47"/>
      <c r="AI19" s="47">
        <v>7</v>
      </c>
      <c r="AJ19">
        <v>298</v>
      </c>
      <c r="AK19" t="s">
        <v>895</v>
      </c>
      <c r="AL19">
        <v>24863</v>
      </c>
      <c r="AM19"/>
      <c r="AN19"/>
      <c r="AO19"/>
      <c r="AP19"/>
      <c r="AQ19"/>
      <c r="AR19" s="44"/>
      <c r="AS19" s="44"/>
      <c r="AT19" s="44"/>
      <c r="AU19" s="44">
        <v>11422008</v>
      </c>
      <c r="AV19" s="44">
        <v>3299135</v>
      </c>
      <c r="AW19" s="44">
        <v>3276025</v>
      </c>
      <c r="AX19" s="44">
        <v>8</v>
      </c>
      <c r="AY19" s="44">
        <v>11445126</v>
      </c>
      <c r="AZ19" s="21">
        <v>12164183</v>
      </c>
      <c r="BA19" s="21">
        <v>-719057</v>
      </c>
      <c r="BB19" s="44">
        <v>6606</v>
      </c>
      <c r="BC19" s="44"/>
      <c r="BD19" s="44"/>
      <c r="BE19" s="44">
        <v>-712451</v>
      </c>
      <c r="BF19" s="44">
        <v>1241113</v>
      </c>
      <c r="BG19" s="44">
        <v>634938</v>
      </c>
      <c r="BH19" s="44">
        <v>1399584</v>
      </c>
      <c r="BI19" s="21">
        <v>8008087</v>
      </c>
      <c r="BJ19" s="21"/>
      <c r="BK19" s="21"/>
      <c r="BL19" s="21">
        <v>3386</v>
      </c>
      <c r="BM19" s="21">
        <v>134900</v>
      </c>
      <c r="BN19" s="21">
        <v>11422008</v>
      </c>
      <c r="BO19" s="21"/>
      <c r="BP19" s="21"/>
      <c r="BQ19" s="44"/>
      <c r="BR19" s="21"/>
      <c r="BS19" s="44"/>
      <c r="BT19" s="21"/>
      <c r="BU19" s="44"/>
      <c r="BV19" s="21"/>
      <c r="BW19" s="44">
        <v>2201727</v>
      </c>
      <c r="BX19" s="21"/>
      <c r="BY19" s="21">
        <v>1052976</v>
      </c>
      <c r="BZ19" s="21"/>
      <c r="CA19" s="44">
        <v>6920</v>
      </c>
      <c r="CB19" s="44"/>
      <c r="CC19" s="44">
        <v>36486</v>
      </c>
      <c r="CD19" s="44"/>
      <c r="CE19" s="44"/>
      <c r="CF19" s="44"/>
      <c r="CG19" s="44"/>
      <c r="CH19" s="44"/>
      <c r="CI19" s="21">
        <v>176</v>
      </c>
      <c r="CJ19" s="44"/>
      <c r="CK19" s="21">
        <v>850</v>
      </c>
      <c r="CL19" s="44"/>
      <c r="CM19" s="44">
        <v>0</v>
      </c>
      <c r="CN19" s="44">
        <v>0</v>
      </c>
      <c r="CO19" s="44">
        <v>1647567</v>
      </c>
      <c r="CP19" s="44">
        <v>0</v>
      </c>
      <c r="CQ19" s="21">
        <v>1260375</v>
      </c>
      <c r="CR19" s="44">
        <v>117400</v>
      </c>
      <c r="CS19" s="44">
        <v>197127</v>
      </c>
      <c r="CT19" s="44">
        <v>72758</v>
      </c>
      <c r="CU19" s="44"/>
      <c r="CV19" s="44">
        <v>3908</v>
      </c>
      <c r="CW19" s="21"/>
      <c r="CX19" s="21"/>
      <c r="CY19" s="21"/>
      <c r="CZ19" s="21"/>
      <c r="DA19" s="21"/>
      <c r="DB19" s="21"/>
      <c r="DC19" s="21"/>
      <c r="DD19" s="21"/>
      <c r="DE19" s="44"/>
      <c r="DF19" s="21"/>
      <c r="DG19" s="44"/>
      <c r="DH19" s="21"/>
      <c r="DI19" s="44"/>
      <c r="DJ19" s="44"/>
      <c r="DK19" s="44"/>
      <c r="DL19" s="44"/>
      <c r="DM19" s="21"/>
      <c r="DN19" s="44"/>
      <c r="DO19" s="44"/>
      <c r="DP19" s="44"/>
      <c r="DQ19" s="44"/>
      <c r="DR19" s="44"/>
      <c r="DS19" s="44"/>
      <c r="DT19" s="44"/>
      <c r="DU19" s="44"/>
      <c r="DV19" s="44"/>
      <c r="DW19" s="44"/>
      <c r="DX19" s="44"/>
      <c r="DY19" s="44"/>
      <c r="DZ19" s="44"/>
      <c r="EA19" s="44"/>
      <c r="EB19" s="21"/>
      <c r="EC19" s="44">
        <v>576668</v>
      </c>
      <c r="ED19" s="44"/>
      <c r="EE19" s="21">
        <v>696548</v>
      </c>
      <c r="EF19" s="44"/>
      <c r="EG19" s="21">
        <v>278748</v>
      </c>
      <c r="EH19" s="44"/>
      <c r="EI19" s="21">
        <v>1698096</v>
      </c>
      <c r="EJ19" s="44"/>
      <c r="EK19" s="44"/>
      <c r="EL19" s="21"/>
      <c r="EM19" s="44"/>
      <c r="EN19" s="44"/>
      <c r="EO19" s="44">
        <v>25968</v>
      </c>
      <c r="EP19" s="21"/>
      <c r="EQ19" s="21"/>
      <c r="ER19" s="21"/>
      <c r="ES19" s="21"/>
      <c r="ET19" s="44"/>
      <c r="EU19" s="21"/>
      <c r="EV19" s="44"/>
      <c r="EW19" s="21"/>
      <c r="EX19" s="44"/>
      <c r="EY19" s="44"/>
      <c r="EZ19" s="21"/>
      <c r="FA19" s="21"/>
      <c r="FB19" s="44"/>
      <c r="FC19" s="44"/>
      <c r="FD19" s="21"/>
      <c r="FE19" s="112">
        <v>-3</v>
      </c>
      <c r="FF19" s="44"/>
      <c r="FG19" s="44">
        <v>3924193</v>
      </c>
      <c r="FH19" s="44">
        <v>1544377</v>
      </c>
      <c r="FI19" s="44">
        <v>6695613</v>
      </c>
      <c r="FJ19" s="44">
        <v>130294</v>
      </c>
      <c r="FK19" s="44">
        <v>5335369</v>
      </c>
      <c r="FL19" s="44"/>
      <c r="FM19" s="44"/>
      <c r="FN19" s="44"/>
      <c r="FO19" s="44"/>
      <c r="FP19" s="44"/>
      <c r="FQ19" s="44"/>
      <c r="FR19" s="44"/>
      <c r="FS19" s="44"/>
      <c r="FT19" s="44">
        <v>45963</v>
      </c>
      <c r="FU19" s="44">
        <v>-1569</v>
      </c>
      <c r="FV19" s="21">
        <v>326104</v>
      </c>
      <c r="FW19" s="44">
        <v>2458</v>
      </c>
      <c r="FX19" s="44">
        <v>263540</v>
      </c>
      <c r="FY19" s="44">
        <v>16255</v>
      </c>
      <c r="FZ19" s="44">
        <v>102116</v>
      </c>
      <c r="GA19" s="44">
        <v>46285</v>
      </c>
      <c r="GB19" s="44"/>
      <c r="GC19" s="44">
        <v>29824</v>
      </c>
      <c r="GD19" s="44">
        <v>427148</v>
      </c>
      <c r="GE19" s="44">
        <v>373793</v>
      </c>
      <c r="GF19" s="44">
        <v>159728</v>
      </c>
      <c r="GG19" s="44">
        <v>852371</v>
      </c>
      <c r="GH19" s="44">
        <v>97819</v>
      </c>
      <c r="GI19" s="44">
        <v>161314</v>
      </c>
      <c r="GJ19" s="44"/>
      <c r="GK19" s="44">
        <v>2356886</v>
      </c>
      <c r="GL19" s="44">
        <v>79591</v>
      </c>
      <c r="GM19" s="44">
        <v>918447</v>
      </c>
      <c r="GN19" s="44">
        <v>80711</v>
      </c>
      <c r="GO19" s="44">
        <v>213587</v>
      </c>
      <c r="GP19" s="44">
        <v>47407</v>
      </c>
      <c r="GQ19" s="44"/>
      <c r="GR19" s="44">
        <v>229036</v>
      </c>
      <c r="GS19" s="44">
        <v>2698870</v>
      </c>
      <c r="GT19" s="44"/>
      <c r="GU19" s="21">
        <v>790670</v>
      </c>
      <c r="GV19" s="44">
        <v>1149956</v>
      </c>
      <c r="GW19" s="44">
        <v>187792</v>
      </c>
      <c r="GX19" s="44"/>
      <c r="GY19" s="44">
        <v>4827288</v>
      </c>
      <c r="GZ19" s="44">
        <v>1960160</v>
      </c>
      <c r="HA19" s="44">
        <v>246047</v>
      </c>
      <c r="HB19" s="44"/>
      <c r="HC19" s="44">
        <v>2621081</v>
      </c>
      <c r="HD19" s="44">
        <v>4827288</v>
      </c>
      <c r="HE19" s="21"/>
      <c r="HF19" s="21"/>
      <c r="HG19" s="21">
        <v>-168422</v>
      </c>
      <c r="HH19" s="21"/>
      <c r="HI19" s="21">
        <v>0</v>
      </c>
      <c r="HJ19" s="44">
        <v>2445783</v>
      </c>
      <c r="HK19" s="21">
        <v>819440</v>
      </c>
      <c r="HL19" s="21">
        <v>804462</v>
      </c>
      <c r="HM19" s="21">
        <v>4069685</v>
      </c>
      <c r="HN19" s="21">
        <v>-3279015</v>
      </c>
      <c r="HO19" s="21"/>
      <c r="HP19" s="44"/>
      <c r="HQ19" s="47"/>
      <c r="HR19" s="47"/>
      <c r="HS19" s="47"/>
      <c r="HT19" s="47" t="s">
        <v>1759</v>
      </c>
      <c r="HU19" s="47">
        <v>0</v>
      </c>
      <c r="HV19" s="47">
        <v>3508</v>
      </c>
      <c r="HW19" s="47">
        <v>0</v>
      </c>
      <c r="HX19" s="47">
        <v>10141</v>
      </c>
      <c r="HY19" s="47">
        <v>17291</v>
      </c>
      <c r="HZ19" s="47">
        <v>33593</v>
      </c>
      <c r="IA19" s="47">
        <v>0</v>
      </c>
      <c r="IB19" s="47">
        <v>0</v>
      </c>
      <c r="IC19" s="47">
        <v>2798</v>
      </c>
      <c r="ID19"/>
      <c r="IE19" s="47">
        <v>1129</v>
      </c>
      <c r="IF19">
        <v>10355</v>
      </c>
      <c r="IG19" s="47">
        <v>5275</v>
      </c>
      <c r="IH19" s="47">
        <v>17377</v>
      </c>
      <c r="II19">
        <v>1848</v>
      </c>
      <c r="IJ19">
        <v>4826</v>
      </c>
      <c r="IK19"/>
      <c r="IL19">
        <v>11538</v>
      </c>
      <c r="IM19">
        <v>119679</v>
      </c>
      <c r="IN19">
        <v>0</v>
      </c>
      <c r="IO19">
        <v>942</v>
      </c>
      <c r="IP19">
        <v>4719</v>
      </c>
      <c r="IQ19">
        <v>29623</v>
      </c>
      <c r="IR19">
        <v>0</v>
      </c>
      <c r="IS19">
        <v>0</v>
      </c>
      <c r="IT19">
        <v>35284</v>
      </c>
      <c r="IU19">
        <v>246157</v>
      </c>
      <c r="IV19">
        <v>0</v>
      </c>
      <c r="IW19">
        <v>572058</v>
      </c>
      <c r="IX19">
        <v>792224</v>
      </c>
      <c r="IY19">
        <v>917945</v>
      </c>
      <c r="IZ19">
        <v>0</v>
      </c>
      <c r="JA19">
        <v>0</v>
      </c>
      <c r="JB19">
        <v>106649</v>
      </c>
      <c r="JC19"/>
      <c r="JD19">
        <v>36952</v>
      </c>
      <c r="JE19">
        <v>227036</v>
      </c>
      <c r="JF19">
        <v>102280</v>
      </c>
      <c r="JG19">
        <v>401310</v>
      </c>
      <c r="JH19">
        <v>71165</v>
      </c>
      <c r="JI19">
        <v>111123</v>
      </c>
      <c r="JJ19"/>
      <c r="JK19">
        <v>339294</v>
      </c>
      <c r="JL19">
        <v>3924193</v>
      </c>
      <c r="JM19">
        <v>0</v>
      </c>
      <c r="JN19">
        <v>73365</v>
      </c>
      <c r="JO19">
        <v>323717</v>
      </c>
      <c r="JP19">
        <v>1081337</v>
      </c>
      <c r="JQ19">
        <v>0</v>
      </c>
      <c r="JR19">
        <v>0</v>
      </c>
      <c r="JS19">
        <v>1478419</v>
      </c>
      <c r="JT19"/>
      <c r="JU19"/>
      <c r="JV19"/>
      <c r="JW19"/>
      <c r="JX19"/>
      <c r="JY19"/>
      <c r="JZ19"/>
      <c r="KA19"/>
      <c r="KB19"/>
      <c r="KC19"/>
      <c r="KD19"/>
      <c r="KE19"/>
      <c r="KF19">
        <v>91</v>
      </c>
      <c r="KG19">
        <v>121</v>
      </c>
      <c r="KH19">
        <v>79</v>
      </c>
      <c r="KI19">
        <v>50</v>
      </c>
      <c r="KJ19">
        <v>70</v>
      </c>
      <c r="KK19">
        <v>41</v>
      </c>
      <c r="KL19">
        <v>26</v>
      </c>
      <c r="KM19">
        <v>36</v>
      </c>
      <c r="KN19">
        <v>22</v>
      </c>
      <c r="KO19">
        <v>1</v>
      </c>
      <c r="KP19">
        <v>0</v>
      </c>
      <c r="KQ19">
        <v>0</v>
      </c>
      <c r="KR19">
        <v>0</v>
      </c>
      <c r="KS19">
        <v>1</v>
      </c>
      <c r="KT19">
        <v>0</v>
      </c>
      <c r="KU19">
        <v>1</v>
      </c>
      <c r="KV19">
        <v>0</v>
      </c>
      <c r="KW19">
        <v>0</v>
      </c>
      <c r="KX19">
        <v>0</v>
      </c>
      <c r="KY19">
        <v>0</v>
      </c>
      <c r="KZ19">
        <v>0</v>
      </c>
      <c r="LA19">
        <v>0</v>
      </c>
      <c r="LB19">
        <v>0</v>
      </c>
      <c r="LC19">
        <v>0</v>
      </c>
      <c r="LD19">
        <v>1</v>
      </c>
      <c r="LE19">
        <v>0</v>
      </c>
      <c r="LF19">
        <v>0</v>
      </c>
      <c r="LG19">
        <v>0</v>
      </c>
      <c r="LH19">
        <v>0</v>
      </c>
    </row>
    <row r="20" spans="1:320" s="34" customFormat="1" ht="15" customHeight="1" x14ac:dyDescent="0.25">
      <c r="A20" s="45">
        <v>206010845</v>
      </c>
      <c r="B20" s="45" t="s">
        <v>1847</v>
      </c>
      <c r="C20" s="46">
        <v>45292</v>
      </c>
      <c r="D20" s="46">
        <v>45657</v>
      </c>
      <c r="E20" s="47">
        <v>366</v>
      </c>
      <c r="F20" s="45" t="s">
        <v>883</v>
      </c>
      <c r="G20" s="45" t="s">
        <v>884</v>
      </c>
      <c r="H20" s="45" t="s">
        <v>885</v>
      </c>
      <c r="I20" s="45" t="s">
        <v>886</v>
      </c>
      <c r="J20" s="45" t="s">
        <v>887</v>
      </c>
      <c r="K20" s="45" t="s">
        <v>888</v>
      </c>
      <c r="L20" s="45" t="s">
        <v>1730</v>
      </c>
      <c r="M20" s="45" t="s">
        <v>1848</v>
      </c>
      <c r="N20" s="45" t="s">
        <v>1849</v>
      </c>
      <c r="O20" s="45" t="s">
        <v>899</v>
      </c>
      <c r="P20" s="45" t="s">
        <v>1850</v>
      </c>
      <c r="Q20" s="45" t="s">
        <v>1851</v>
      </c>
      <c r="R20" t="s">
        <v>1852</v>
      </c>
      <c r="S20" s="45" t="s">
        <v>893</v>
      </c>
      <c r="T20"/>
      <c r="U20" s="47">
        <v>44</v>
      </c>
      <c r="V20" s="47">
        <v>44</v>
      </c>
      <c r="W20" s="47" t="s">
        <v>1728</v>
      </c>
      <c r="X20" s="47">
        <v>16104</v>
      </c>
      <c r="Y20" s="47">
        <v>15651</v>
      </c>
      <c r="Z20" s="48">
        <v>228.02</v>
      </c>
      <c r="AA20" s="44">
        <v>84</v>
      </c>
      <c r="AB20" s="44">
        <v>85</v>
      </c>
      <c r="AC20" s="44">
        <v>2330</v>
      </c>
      <c r="AD20" s="44">
        <v>243</v>
      </c>
      <c r="AE20" s="44">
        <v>1447</v>
      </c>
      <c r="AF20" s="44">
        <v>11087</v>
      </c>
      <c r="AG20" s="44"/>
      <c r="AH20" s="47">
        <v>140</v>
      </c>
      <c r="AI20" s="47">
        <v>5</v>
      </c>
      <c r="AJ20">
        <v>399</v>
      </c>
      <c r="AK20" t="s">
        <v>895</v>
      </c>
      <c r="AL20">
        <v>15651</v>
      </c>
      <c r="AM20"/>
      <c r="AN20"/>
      <c r="AO20"/>
      <c r="AP20"/>
      <c r="AQ20"/>
      <c r="AR20" s="44"/>
      <c r="AS20" s="44"/>
      <c r="AT20" s="44"/>
      <c r="AU20" s="44">
        <v>5764228</v>
      </c>
      <c r="AV20" s="44">
        <v>591652</v>
      </c>
      <c r="AW20" s="44">
        <v>-1195822</v>
      </c>
      <c r="AX20" s="44">
        <v>6987</v>
      </c>
      <c r="AY20" s="44">
        <v>7558689</v>
      </c>
      <c r="AZ20" s="21">
        <v>7537813</v>
      </c>
      <c r="BA20" s="21">
        <v>20876</v>
      </c>
      <c r="BB20" s="44">
        <v>4738</v>
      </c>
      <c r="BC20" s="44">
        <v>25180</v>
      </c>
      <c r="BD20" s="44"/>
      <c r="BE20" s="44">
        <v>434</v>
      </c>
      <c r="BF20" s="44">
        <v>891934</v>
      </c>
      <c r="BG20" s="44">
        <v>80812</v>
      </c>
      <c r="BH20" s="44">
        <v>615932</v>
      </c>
      <c r="BI20" s="21">
        <v>3979025</v>
      </c>
      <c r="BJ20" s="21"/>
      <c r="BK20" s="21">
        <v>46558</v>
      </c>
      <c r="BL20" s="21">
        <v>1910</v>
      </c>
      <c r="BM20" s="21">
        <v>148057</v>
      </c>
      <c r="BN20" s="21">
        <v>5764228</v>
      </c>
      <c r="BO20" s="21"/>
      <c r="BP20" s="21"/>
      <c r="BQ20" s="44"/>
      <c r="BR20" s="21"/>
      <c r="BS20" s="44"/>
      <c r="BT20" s="21"/>
      <c r="BU20" s="44"/>
      <c r="BV20" s="21"/>
      <c r="BW20" s="44">
        <v>480360</v>
      </c>
      <c r="BX20" s="21"/>
      <c r="BY20" s="21">
        <v>38697</v>
      </c>
      <c r="BZ20" s="21"/>
      <c r="CA20" s="44">
        <v>10968</v>
      </c>
      <c r="CB20" s="44"/>
      <c r="CC20" s="44">
        <v>35770</v>
      </c>
      <c r="CD20" s="44"/>
      <c r="CE20" s="44"/>
      <c r="CF20" s="44"/>
      <c r="CG20" s="44">
        <v>22295</v>
      </c>
      <c r="CH20" s="44"/>
      <c r="CI20" s="21">
        <v>251</v>
      </c>
      <c r="CJ20" s="44"/>
      <c r="CK20" s="21">
        <v>3311</v>
      </c>
      <c r="CL20" s="44"/>
      <c r="CM20" s="44">
        <v>131</v>
      </c>
      <c r="CN20" s="44">
        <v>1447</v>
      </c>
      <c r="CO20" s="44">
        <v>154852</v>
      </c>
      <c r="CP20" s="44">
        <v>0</v>
      </c>
      <c r="CQ20" s="21">
        <v>277843</v>
      </c>
      <c r="CR20" s="44">
        <v>83269</v>
      </c>
      <c r="CS20" s="44">
        <v>66922</v>
      </c>
      <c r="CT20" s="44">
        <v>4756</v>
      </c>
      <c r="CU20" s="44"/>
      <c r="CV20" s="44">
        <v>2432</v>
      </c>
      <c r="CW20" s="21"/>
      <c r="CX20" s="21"/>
      <c r="CY20" s="21"/>
      <c r="CZ20" s="21"/>
      <c r="DA20" s="21"/>
      <c r="DB20" s="21"/>
      <c r="DC20" s="21"/>
      <c r="DD20" s="21"/>
      <c r="DE20" s="44"/>
      <c r="DF20" s="21"/>
      <c r="DG20" s="44"/>
      <c r="DH20" s="21"/>
      <c r="DI20" s="44"/>
      <c r="DJ20" s="44"/>
      <c r="DK20" s="44"/>
      <c r="DL20" s="44"/>
      <c r="DM20" s="21"/>
      <c r="DN20" s="44"/>
      <c r="DO20" s="44"/>
      <c r="DP20" s="44"/>
      <c r="DQ20" s="44"/>
      <c r="DR20" s="44"/>
      <c r="DS20" s="44"/>
      <c r="DT20" s="44"/>
      <c r="DU20" s="44"/>
      <c r="DV20" s="44"/>
      <c r="DW20" s="44"/>
      <c r="DX20" s="44"/>
      <c r="DY20" s="44"/>
      <c r="DZ20" s="44"/>
      <c r="EA20" s="44"/>
      <c r="EB20" s="21"/>
      <c r="EC20" s="44">
        <v>-1172705</v>
      </c>
      <c r="ED20" s="44"/>
      <c r="EE20" s="21">
        <v>-40289</v>
      </c>
      <c r="EF20" s="44"/>
      <c r="EG20" s="21">
        <v>32137</v>
      </c>
      <c r="EH20" s="44"/>
      <c r="EI20" s="21">
        <v>2285</v>
      </c>
      <c r="EJ20" s="44"/>
      <c r="EK20" s="44"/>
      <c r="EL20" s="21"/>
      <c r="EM20" s="44">
        <v>-23212</v>
      </c>
      <c r="EN20" s="44"/>
      <c r="EO20" s="44">
        <v>5962</v>
      </c>
      <c r="EP20" s="21"/>
      <c r="EQ20" s="21"/>
      <c r="ER20" s="21"/>
      <c r="ES20" s="21"/>
      <c r="ET20" s="44"/>
      <c r="EU20" s="21"/>
      <c r="EV20" s="44"/>
      <c r="EW20" s="21"/>
      <c r="EX20" s="44"/>
      <c r="EY20" s="44"/>
      <c r="EZ20" s="21"/>
      <c r="FA20" s="21"/>
      <c r="FB20" s="44"/>
      <c r="FC20" s="44"/>
      <c r="FD20" s="21"/>
      <c r="FE20" s="112"/>
      <c r="FF20" s="44"/>
      <c r="FG20" s="44">
        <v>3419203</v>
      </c>
      <c r="FH20" s="44">
        <v>915781</v>
      </c>
      <c r="FI20" s="44">
        <v>3202829</v>
      </c>
      <c r="FJ20" s="44">
        <v>156501</v>
      </c>
      <c r="FK20" s="44">
        <v>3170747</v>
      </c>
      <c r="FL20" s="44"/>
      <c r="FM20" s="44"/>
      <c r="FN20" s="44"/>
      <c r="FO20" s="44"/>
      <c r="FP20" s="44"/>
      <c r="FQ20" s="44"/>
      <c r="FR20" s="44"/>
      <c r="FS20" s="44"/>
      <c r="FT20" s="44">
        <v>486</v>
      </c>
      <c r="FU20" s="44">
        <v>4783</v>
      </c>
      <c r="FV20" s="21">
        <v>128240</v>
      </c>
      <c r="FW20" s="44"/>
      <c r="FX20" s="44">
        <v>161214</v>
      </c>
      <c r="FY20" s="44">
        <v>48946</v>
      </c>
      <c r="FZ20" s="44">
        <v>67648</v>
      </c>
      <c r="GA20" s="44">
        <v>5649</v>
      </c>
      <c r="GB20" s="44"/>
      <c r="GC20" s="44">
        <v>4630</v>
      </c>
      <c r="GD20" s="44">
        <v>285645</v>
      </c>
      <c r="GE20" s="44">
        <v>182957</v>
      </c>
      <c r="GF20" s="44">
        <v>125179</v>
      </c>
      <c r="GG20" s="44">
        <v>534899</v>
      </c>
      <c r="GH20" s="44">
        <v>157281</v>
      </c>
      <c r="GI20" s="44">
        <v>104640</v>
      </c>
      <c r="GJ20" s="44">
        <v>110020</v>
      </c>
      <c r="GK20" s="44">
        <v>1901233</v>
      </c>
      <c r="GL20" s="44">
        <v>20519</v>
      </c>
      <c r="GM20" s="44">
        <v>366256</v>
      </c>
      <c r="GN20" s="44">
        <v>37231</v>
      </c>
      <c r="GO20" s="44">
        <v>7836</v>
      </c>
      <c r="GP20" s="44"/>
      <c r="GQ20" s="44"/>
      <c r="GR20" s="44">
        <v>111774</v>
      </c>
      <c r="GS20" s="44">
        <v>1967951</v>
      </c>
      <c r="GT20" s="44"/>
      <c r="GU20" s="21">
        <v>50602</v>
      </c>
      <c r="GV20" s="44">
        <v>8250</v>
      </c>
      <c r="GW20" s="44">
        <v>2884019</v>
      </c>
      <c r="GX20" s="44">
        <v>459270</v>
      </c>
      <c r="GY20" s="44">
        <v>5370092</v>
      </c>
      <c r="GZ20" s="44">
        <v>3555272</v>
      </c>
      <c r="HA20" s="44"/>
      <c r="HB20" s="44"/>
      <c r="HC20" s="44">
        <v>1814820</v>
      </c>
      <c r="HD20" s="44">
        <v>5370092</v>
      </c>
      <c r="HE20" s="21"/>
      <c r="HF20" s="21">
        <v>2807056</v>
      </c>
      <c r="HG20" s="21"/>
      <c r="HH20" s="21"/>
      <c r="HI20" s="21">
        <v>0</v>
      </c>
      <c r="HJ20" s="44"/>
      <c r="HK20" s="21">
        <v>27382</v>
      </c>
      <c r="HL20" s="21">
        <v>77642</v>
      </c>
      <c r="HM20" s="21">
        <v>105024</v>
      </c>
      <c r="HN20" s="21">
        <v>-54422</v>
      </c>
      <c r="HO20" s="21"/>
      <c r="HP20" s="44"/>
      <c r="HQ20" s="47"/>
      <c r="HR20" s="47"/>
      <c r="HS20" s="47"/>
      <c r="HT20" s="47" t="s">
        <v>1759</v>
      </c>
      <c r="HU20" s="47">
        <v>0</v>
      </c>
      <c r="HV20" s="47">
        <v>2157</v>
      </c>
      <c r="HW20" s="47">
        <v>0</v>
      </c>
      <c r="HX20" s="47">
        <v>6679</v>
      </c>
      <c r="HY20" s="47">
        <v>14223</v>
      </c>
      <c r="HZ20" s="47">
        <v>41584</v>
      </c>
      <c r="IA20" s="47">
        <v>0</v>
      </c>
      <c r="IB20" s="47">
        <v>0</v>
      </c>
      <c r="IC20" s="47">
        <v>1696</v>
      </c>
      <c r="ID20"/>
      <c r="IE20" s="47">
        <v>2141</v>
      </c>
      <c r="IF20"/>
      <c r="IG20" s="47"/>
      <c r="IH20" s="47">
        <v>12304</v>
      </c>
      <c r="II20">
        <v>2565</v>
      </c>
      <c r="IJ20">
        <v>3955</v>
      </c>
      <c r="IK20">
        <v>1985</v>
      </c>
      <c r="IL20">
        <v>8799</v>
      </c>
      <c r="IM20">
        <v>98088</v>
      </c>
      <c r="IN20">
        <v>0</v>
      </c>
      <c r="IO20">
        <v>0</v>
      </c>
      <c r="IP20">
        <v>0</v>
      </c>
      <c r="IQ20">
        <v>0</v>
      </c>
      <c r="IR20">
        <v>0</v>
      </c>
      <c r="IS20">
        <v>0</v>
      </c>
      <c r="IT20">
        <v>0</v>
      </c>
      <c r="IU20">
        <v>168874</v>
      </c>
      <c r="IV20">
        <v>0</v>
      </c>
      <c r="IW20">
        <v>379127</v>
      </c>
      <c r="IX20">
        <v>635289</v>
      </c>
      <c r="IY20">
        <v>1117734</v>
      </c>
      <c r="IZ20">
        <v>0</v>
      </c>
      <c r="JA20">
        <v>0</v>
      </c>
      <c r="JB20">
        <v>84792</v>
      </c>
      <c r="JC20"/>
      <c r="JD20">
        <v>73101</v>
      </c>
      <c r="JE20"/>
      <c r="JF20"/>
      <c r="JG20">
        <v>271554</v>
      </c>
      <c r="JH20">
        <v>107562</v>
      </c>
      <c r="JI20">
        <v>79453</v>
      </c>
      <c r="JJ20">
        <v>91523</v>
      </c>
      <c r="JK20">
        <v>410194</v>
      </c>
      <c r="JL20">
        <v>3419203</v>
      </c>
      <c r="JM20">
        <v>0</v>
      </c>
      <c r="JN20">
        <v>0</v>
      </c>
      <c r="JO20">
        <v>0</v>
      </c>
      <c r="JP20">
        <v>0</v>
      </c>
      <c r="JQ20">
        <v>0</v>
      </c>
      <c r="JR20">
        <v>0</v>
      </c>
      <c r="JS20">
        <v>0</v>
      </c>
      <c r="JT20"/>
      <c r="JU20"/>
      <c r="JV20"/>
      <c r="JW20"/>
      <c r="JX20"/>
      <c r="JY20"/>
      <c r="JZ20"/>
      <c r="KA20"/>
      <c r="KB20"/>
      <c r="KC20"/>
      <c r="KD20"/>
      <c r="KE20"/>
      <c r="KF20">
        <v>61</v>
      </c>
      <c r="KG20">
        <v>79</v>
      </c>
      <c r="KH20">
        <v>44</v>
      </c>
      <c r="KI20">
        <v>43</v>
      </c>
      <c r="KJ20">
        <v>54</v>
      </c>
      <c r="KK20">
        <v>32</v>
      </c>
      <c r="KL20">
        <v>23</v>
      </c>
      <c r="KM20">
        <v>26</v>
      </c>
      <c r="KN20">
        <v>18</v>
      </c>
      <c r="KO20">
        <v>1</v>
      </c>
      <c r="KP20">
        <v>0</v>
      </c>
      <c r="KQ20">
        <v>0</v>
      </c>
      <c r="KR20">
        <v>1</v>
      </c>
      <c r="KS20">
        <v>0</v>
      </c>
      <c r="KT20">
        <v>0</v>
      </c>
      <c r="KU20">
        <v>1</v>
      </c>
      <c r="KV20">
        <v>0</v>
      </c>
      <c r="KW20">
        <v>0</v>
      </c>
      <c r="KX20">
        <v>0</v>
      </c>
      <c r="KY20">
        <v>0</v>
      </c>
      <c r="KZ20">
        <v>0</v>
      </c>
      <c r="LA20">
        <v>0</v>
      </c>
      <c r="LB20">
        <v>0</v>
      </c>
      <c r="LC20">
        <v>0</v>
      </c>
      <c r="LD20">
        <v>1</v>
      </c>
      <c r="LE20">
        <v>0</v>
      </c>
      <c r="LF20">
        <v>0</v>
      </c>
      <c r="LG20">
        <v>0</v>
      </c>
      <c r="LH20">
        <v>0</v>
      </c>
    </row>
    <row r="21" spans="1:320" s="34" customFormat="1" ht="15" customHeight="1" x14ac:dyDescent="0.25">
      <c r="A21" s="45">
        <v>206010848</v>
      </c>
      <c r="B21" s="45" t="s">
        <v>896</v>
      </c>
      <c r="C21" s="46">
        <v>45170</v>
      </c>
      <c r="D21" s="46">
        <v>45535</v>
      </c>
      <c r="E21" s="47">
        <v>366</v>
      </c>
      <c r="F21" s="45" t="s">
        <v>883</v>
      </c>
      <c r="G21" s="45" t="s">
        <v>884</v>
      </c>
      <c r="H21" s="45" t="s">
        <v>885</v>
      </c>
      <c r="I21" s="45" t="s">
        <v>886</v>
      </c>
      <c r="J21" s="45" t="s">
        <v>887</v>
      </c>
      <c r="K21" s="45" t="s">
        <v>888</v>
      </c>
      <c r="L21" s="45" t="s">
        <v>1730</v>
      </c>
      <c r="M21" s="45" t="s">
        <v>897</v>
      </c>
      <c r="N21" s="45" t="s">
        <v>898</v>
      </c>
      <c r="O21" s="45" t="s">
        <v>899</v>
      </c>
      <c r="P21" s="45" t="s">
        <v>1853</v>
      </c>
      <c r="Q21" s="45" t="s">
        <v>1854</v>
      </c>
      <c r="R21" t="s">
        <v>900</v>
      </c>
      <c r="S21" s="45" t="s">
        <v>893</v>
      </c>
      <c r="T21"/>
      <c r="U21" s="47">
        <v>98</v>
      </c>
      <c r="V21" s="47">
        <v>98</v>
      </c>
      <c r="W21" s="47" t="s">
        <v>894</v>
      </c>
      <c r="X21" s="47">
        <v>35868</v>
      </c>
      <c r="Y21" s="47">
        <v>33896</v>
      </c>
      <c r="Z21" s="48">
        <v>94.5</v>
      </c>
      <c r="AA21" s="44">
        <v>259</v>
      </c>
      <c r="AB21" s="44">
        <v>211</v>
      </c>
      <c r="AC21" s="44">
        <v>4263</v>
      </c>
      <c r="AD21" s="44"/>
      <c r="AE21" s="44">
        <v>3414</v>
      </c>
      <c r="AF21" s="44">
        <v>22509</v>
      </c>
      <c r="AG21" s="44">
        <v>1154</v>
      </c>
      <c r="AH21" s="47"/>
      <c r="AI21" s="47">
        <v>73</v>
      </c>
      <c r="AJ21">
        <v>2483</v>
      </c>
      <c r="AK21" t="s">
        <v>895</v>
      </c>
      <c r="AL21">
        <v>33896</v>
      </c>
      <c r="AM21"/>
      <c r="AN21"/>
      <c r="AO21"/>
      <c r="AP21"/>
      <c r="AQ21"/>
      <c r="AR21" s="44"/>
      <c r="AS21" s="44"/>
      <c r="AT21" s="44"/>
      <c r="AU21" s="44">
        <v>17347250</v>
      </c>
      <c r="AV21" s="44">
        <v>4809378</v>
      </c>
      <c r="AW21" s="44">
        <v>6037176</v>
      </c>
      <c r="AX21" s="44"/>
      <c r="AY21" s="44">
        <v>16119452</v>
      </c>
      <c r="AZ21" s="21">
        <v>15235798</v>
      </c>
      <c r="BA21" s="21">
        <v>883654</v>
      </c>
      <c r="BB21" s="44">
        <v>516643</v>
      </c>
      <c r="BC21" s="44">
        <v>12590</v>
      </c>
      <c r="BD21" s="44"/>
      <c r="BE21" s="44">
        <v>1387707</v>
      </c>
      <c r="BF21" s="44">
        <v>3836700</v>
      </c>
      <c r="BG21" s="44"/>
      <c r="BH21" s="44">
        <v>1312350</v>
      </c>
      <c r="BI21" s="21">
        <v>9590750</v>
      </c>
      <c r="BJ21" s="21">
        <v>1038600</v>
      </c>
      <c r="BK21" s="21"/>
      <c r="BL21" s="21">
        <v>29650</v>
      </c>
      <c r="BM21" s="21">
        <v>1539200</v>
      </c>
      <c r="BN21" s="21">
        <v>17347250</v>
      </c>
      <c r="BO21" s="21"/>
      <c r="BP21" s="21"/>
      <c r="BQ21" s="44"/>
      <c r="BR21" s="21"/>
      <c r="BS21" s="44"/>
      <c r="BT21" s="21"/>
      <c r="BU21" s="44"/>
      <c r="BV21" s="21"/>
      <c r="BW21" s="44">
        <v>3034003</v>
      </c>
      <c r="BX21" s="21"/>
      <c r="BY21" s="21"/>
      <c r="BZ21" s="21"/>
      <c r="CA21" s="44">
        <v>16757</v>
      </c>
      <c r="CB21" s="44"/>
      <c r="CC21" s="44">
        <v>595786</v>
      </c>
      <c r="CD21" s="44"/>
      <c r="CE21" s="44">
        <v>682170</v>
      </c>
      <c r="CF21" s="44"/>
      <c r="CG21" s="44"/>
      <c r="CH21" s="44"/>
      <c r="CI21" s="21"/>
      <c r="CJ21" s="44"/>
      <c r="CK21" s="21">
        <v>480662</v>
      </c>
      <c r="CL21" s="44"/>
      <c r="CM21" s="44">
        <v>2390</v>
      </c>
      <c r="CN21" s="44">
        <v>147252</v>
      </c>
      <c r="CO21" s="44">
        <v>1178344</v>
      </c>
      <c r="CP21" s="44">
        <v>0</v>
      </c>
      <c r="CQ21" s="21">
        <v>1519916</v>
      </c>
      <c r="CR21" s="44">
        <v>1117721</v>
      </c>
      <c r="CS21" s="44">
        <v>732259</v>
      </c>
      <c r="CT21" s="44">
        <v>51886</v>
      </c>
      <c r="CU21" s="44"/>
      <c r="CV21" s="44">
        <v>59610</v>
      </c>
      <c r="CW21" s="21"/>
      <c r="CX21" s="21"/>
      <c r="CY21" s="21"/>
      <c r="CZ21" s="21"/>
      <c r="DA21" s="21"/>
      <c r="DB21" s="21"/>
      <c r="DC21" s="21"/>
      <c r="DD21" s="21"/>
      <c r="DE21" s="44"/>
      <c r="DF21" s="21"/>
      <c r="DG21" s="44"/>
      <c r="DH21" s="21"/>
      <c r="DI21" s="44"/>
      <c r="DJ21" s="44"/>
      <c r="DK21" s="44"/>
      <c r="DL21" s="44"/>
      <c r="DM21" s="21"/>
      <c r="DN21" s="44"/>
      <c r="DO21" s="44"/>
      <c r="DP21" s="44"/>
      <c r="DQ21" s="44"/>
      <c r="DR21" s="44"/>
      <c r="DS21" s="44"/>
      <c r="DT21" s="44"/>
      <c r="DU21" s="44"/>
      <c r="DV21" s="44"/>
      <c r="DW21" s="44"/>
      <c r="DX21" s="44"/>
      <c r="DY21" s="44"/>
      <c r="DZ21" s="44"/>
      <c r="EA21" s="44"/>
      <c r="EB21" s="21"/>
      <c r="EC21" s="44">
        <v>1668364</v>
      </c>
      <c r="ED21" s="44"/>
      <c r="EE21" s="21"/>
      <c r="EF21" s="44"/>
      <c r="EG21" s="21">
        <v>387776</v>
      </c>
      <c r="EH21" s="44"/>
      <c r="EI21" s="21">
        <v>2882596</v>
      </c>
      <c r="EJ21" s="44"/>
      <c r="EK21" s="44">
        <v>667363</v>
      </c>
      <c r="EL21" s="21"/>
      <c r="EM21" s="44"/>
      <c r="EN21" s="44"/>
      <c r="EO21" s="44">
        <v>431077</v>
      </c>
      <c r="EP21" s="21"/>
      <c r="EQ21" s="21"/>
      <c r="ER21" s="21"/>
      <c r="ES21" s="21"/>
      <c r="ET21" s="44"/>
      <c r="EU21" s="21"/>
      <c r="EV21" s="44"/>
      <c r="EW21" s="21"/>
      <c r="EX21" s="44"/>
      <c r="EY21" s="44"/>
      <c r="EZ21" s="21"/>
      <c r="FA21" s="21"/>
      <c r="FB21" s="44"/>
      <c r="FC21" s="44"/>
      <c r="FD21" s="21"/>
      <c r="FE21" s="112"/>
      <c r="FF21" s="44"/>
      <c r="FG21" s="44">
        <v>6646665</v>
      </c>
      <c r="FH21" s="44">
        <v>1758842</v>
      </c>
      <c r="FI21" s="44">
        <v>6830291</v>
      </c>
      <c r="FJ21" s="44">
        <v>256429</v>
      </c>
      <c r="FK21" s="44">
        <v>6458777</v>
      </c>
      <c r="FL21" s="44"/>
      <c r="FM21" s="44"/>
      <c r="FN21" s="44"/>
      <c r="FO21" s="44"/>
      <c r="FP21" s="44"/>
      <c r="FQ21" s="44"/>
      <c r="FR21" s="44"/>
      <c r="FS21" s="44"/>
      <c r="FT21" s="44">
        <v>9536</v>
      </c>
      <c r="FU21" s="44">
        <v>68187</v>
      </c>
      <c r="FV21" s="21">
        <v>254413</v>
      </c>
      <c r="FW21" s="44"/>
      <c r="FX21" s="44">
        <v>334362</v>
      </c>
      <c r="FY21" s="44">
        <v>126301</v>
      </c>
      <c r="FZ21" s="44">
        <v>242547</v>
      </c>
      <c r="GA21" s="44">
        <v>30260</v>
      </c>
      <c r="GB21" s="44"/>
      <c r="GC21" s="44">
        <v>44050</v>
      </c>
      <c r="GD21" s="44">
        <v>724619</v>
      </c>
      <c r="GE21" s="44">
        <v>442827</v>
      </c>
      <c r="GF21" s="44">
        <v>61294</v>
      </c>
      <c r="GG21" s="44">
        <v>937949</v>
      </c>
      <c r="GH21" s="44">
        <v>138199</v>
      </c>
      <c r="GI21" s="44">
        <v>133408</v>
      </c>
      <c r="GJ21" s="44">
        <v>121299</v>
      </c>
      <c r="GK21" s="44">
        <v>2984951</v>
      </c>
      <c r="GL21" s="44">
        <v>92227</v>
      </c>
      <c r="GM21" s="44">
        <v>1702526</v>
      </c>
      <c r="GN21" s="44">
        <v>82072</v>
      </c>
      <c r="GO21" s="44">
        <v>18459</v>
      </c>
      <c r="GP21" s="44"/>
      <c r="GQ21" s="44">
        <v>3624</v>
      </c>
      <c r="GR21" s="44">
        <v>223911</v>
      </c>
      <c r="GS21" s="44">
        <v>7863005</v>
      </c>
      <c r="GT21" s="44"/>
      <c r="GU21" s="21">
        <v>252131</v>
      </c>
      <c r="GV21" s="44">
        <v>379561</v>
      </c>
      <c r="GW21" s="44">
        <v>13277317</v>
      </c>
      <c r="GX21" s="44"/>
      <c r="GY21" s="44">
        <v>21772014</v>
      </c>
      <c r="GZ21" s="44">
        <v>17780382</v>
      </c>
      <c r="HA21" s="44"/>
      <c r="HB21" s="44"/>
      <c r="HC21" s="44">
        <v>3991632</v>
      </c>
      <c r="HD21" s="44">
        <v>21772014</v>
      </c>
      <c r="HE21" s="21">
        <v>3950294</v>
      </c>
      <c r="HF21" s="21"/>
      <c r="HG21" s="21">
        <v>906135</v>
      </c>
      <c r="HH21" s="21"/>
      <c r="HI21" s="21">
        <v>0</v>
      </c>
      <c r="HJ21" s="44"/>
      <c r="HK21" s="21">
        <v>867357</v>
      </c>
      <c r="HL21" s="21">
        <v>626532</v>
      </c>
      <c r="HM21" s="21">
        <v>1493889</v>
      </c>
      <c r="HN21" s="21">
        <v>-1241758</v>
      </c>
      <c r="HO21" s="21"/>
      <c r="HP21" s="44"/>
      <c r="HQ21" s="47"/>
      <c r="HR21" s="47"/>
      <c r="HS21" s="47"/>
      <c r="HT21" s="47" t="s">
        <v>1855</v>
      </c>
      <c r="HU21" s="47">
        <v>533411.46</v>
      </c>
      <c r="HV21" s="47">
        <v>1872</v>
      </c>
      <c r="HW21" s="47">
        <v>0</v>
      </c>
      <c r="HX21" s="47">
        <v>9344</v>
      </c>
      <c r="HY21" s="47">
        <v>31390</v>
      </c>
      <c r="HZ21" s="47">
        <v>59845</v>
      </c>
      <c r="IA21" s="47">
        <v>0</v>
      </c>
      <c r="IB21" s="47">
        <v>0</v>
      </c>
      <c r="IC21" s="47">
        <v>5026</v>
      </c>
      <c r="ID21">
        <v>9515</v>
      </c>
      <c r="IE21" s="47">
        <v>1748</v>
      </c>
      <c r="IF21">
        <v>16183</v>
      </c>
      <c r="IG21" s="47">
        <v>1860</v>
      </c>
      <c r="IH21" s="47">
        <v>19522</v>
      </c>
      <c r="II21">
        <v>3809</v>
      </c>
      <c r="IJ21">
        <v>4087</v>
      </c>
      <c r="IK21">
        <v>1898</v>
      </c>
      <c r="IL21">
        <v>15206</v>
      </c>
      <c r="IM21">
        <v>181305</v>
      </c>
      <c r="IN21">
        <v>0</v>
      </c>
      <c r="IO21">
        <v>259</v>
      </c>
      <c r="IP21">
        <v>1185</v>
      </c>
      <c r="IQ21">
        <v>12298</v>
      </c>
      <c r="IR21">
        <v>0</v>
      </c>
      <c r="IS21">
        <v>0</v>
      </c>
      <c r="IT21">
        <v>13742</v>
      </c>
      <c r="IU21">
        <v>181505</v>
      </c>
      <c r="IV21">
        <v>0</v>
      </c>
      <c r="IW21">
        <v>547716</v>
      </c>
      <c r="IX21">
        <v>1461940</v>
      </c>
      <c r="IY21">
        <v>1826101</v>
      </c>
      <c r="IZ21">
        <v>0</v>
      </c>
      <c r="JA21">
        <v>0</v>
      </c>
      <c r="JB21">
        <v>250716</v>
      </c>
      <c r="JC21">
        <v>460740</v>
      </c>
      <c r="JD21">
        <v>60372</v>
      </c>
      <c r="JE21">
        <v>298023</v>
      </c>
      <c r="JF21">
        <v>33503</v>
      </c>
      <c r="JG21">
        <v>439594</v>
      </c>
      <c r="JH21">
        <v>109022</v>
      </c>
      <c r="JI21">
        <v>106787</v>
      </c>
      <c r="JJ21">
        <v>90690</v>
      </c>
      <c r="JK21">
        <v>779956</v>
      </c>
      <c r="JL21">
        <v>6646665</v>
      </c>
      <c r="JM21">
        <v>0</v>
      </c>
      <c r="JN21">
        <v>18802</v>
      </c>
      <c r="JO21">
        <v>72940</v>
      </c>
      <c r="JP21">
        <v>446240</v>
      </c>
      <c r="JQ21">
        <v>0</v>
      </c>
      <c r="JR21">
        <v>0</v>
      </c>
      <c r="JS21">
        <v>537982</v>
      </c>
      <c r="JT21"/>
      <c r="JU21"/>
      <c r="JV21"/>
      <c r="JW21"/>
      <c r="JX21"/>
      <c r="JY21">
        <v>9515</v>
      </c>
      <c r="JZ21"/>
      <c r="KA21"/>
      <c r="KB21"/>
      <c r="KC21"/>
      <c r="KD21"/>
      <c r="KE21">
        <v>460740</v>
      </c>
      <c r="KF21">
        <v>133</v>
      </c>
      <c r="KG21">
        <v>187</v>
      </c>
      <c r="KH21">
        <v>88</v>
      </c>
      <c r="KI21">
        <v>74</v>
      </c>
      <c r="KJ21">
        <v>104</v>
      </c>
      <c r="KK21">
        <v>50</v>
      </c>
      <c r="KL21">
        <v>38</v>
      </c>
      <c r="KM21">
        <v>56</v>
      </c>
      <c r="KN21">
        <v>28</v>
      </c>
      <c r="KO21">
        <v>1</v>
      </c>
      <c r="KP21">
        <v>0</v>
      </c>
      <c r="KQ21">
        <v>0</v>
      </c>
      <c r="KR21">
        <v>0</v>
      </c>
      <c r="KS21">
        <v>1</v>
      </c>
      <c r="KT21">
        <v>0</v>
      </c>
      <c r="KU21">
        <v>1</v>
      </c>
      <c r="KV21">
        <v>0</v>
      </c>
      <c r="KW21">
        <v>0</v>
      </c>
      <c r="KX21">
        <v>0</v>
      </c>
      <c r="KY21">
        <v>0</v>
      </c>
      <c r="KZ21">
        <v>0</v>
      </c>
      <c r="LA21">
        <v>0</v>
      </c>
      <c r="LB21">
        <v>0</v>
      </c>
      <c r="LC21">
        <v>0</v>
      </c>
      <c r="LD21">
        <v>1</v>
      </c>
      <c r="LE21">
        <v>0</v>
      </c>
      <c r="LF21">
        <v>0</v>
      </c>
      <c r="LG21">
        <v>0</v>
      </c>
      <c r="LH21">
        <v>0</v>
      </c>
    </row>
    <row r="22" spans="1:320" s="34" customFormat="1" ht="15" customHeight="1" x14ac:dyDescent="0.25">
      <c r="A22" s="45">
        <v>206010851</v>
      </c>
      <c r="B22" s="45" t="s">
        <v>1856</v>
      </c>
      <c r="C22" s="46">
        <v>45292</v>
      </c>
      <c r="D22" s="46">
        <v>45657</v>
      </c>
      <c r="E22" s="47">
        <v>366</v>
      </c>
      <c r="F22" s="45" t="s">
        <v>883</v>
      </c>
      <c r="G22" s="45" t="s">
        <v>893</v>
      </c>
      <c r="H22" s="45" t="s">
        <v>885</v>
      </c>
      <c r="I22" s="45" t="s">
        <v>916</v>
      </c>
      <c r="J22" s="45" t="s">
        <v>887</v>
      </c>
      <c r="K22" s="45" t="s">
        <v>888</v>
      </c>
      <c r="L22" s="45" t="s">
        <v>1730</v>
      </c>
      <c r="M22" s="45" t="s">
        <v>1857</v>
      </c>
      <c r="N22" s="45" t="s">
        <v>1858</v>
      </c>
      <c r="O22" s="45" t="s">
        <v>899</v>
      </c>
      <c r="P22" s="45" t="s">
        <v>1859</v>
      </c>
      <c r="Q22" s="45" t="s">
        <v>1860</v>
      </c>
      <c r="R22" t="s">
        <v>1752</v>
      </c>
      <c r="S22" s="45" t="s">
        <v>893</v>
      </c>
      <c r="T22"/>
      <c r="U22" s="47">
        <v>61</v>
      </c>
      <c r="V22" s="47">
        <v>61</v>
      </c>
      <c r="W22" s="47" t="s">
        <v>894</v>
      </c>
      <c r="X22" s="47">
        <v>22326</v>
      </c>
      <c r="Y22" s="47">
        <v>21835</v>
      </c>
      <c r="Z22" s="48">
        <v>229.46</v>
      </c>
      <c r="AA22" s="44">
        <v>150</v>
      </c>
      <c r="AB22" s="44">
        <v>67</v>
      </c>
      <c r="AC22" s="44">
        <v>3478</v>
      </c>
      <c r="AD22" s="44">
        <v>52</v>
      </c>
      <c r="AE22" s="44">
        <v>843</v>
      </c>
      <c r="AF22" s="44">
        <v>16498</v>
      </c>
      <c r="AG22" s="44"/>
      <c r="AH22" s="47"/>
      <c r="AI22" s="47">
        <v>964</v>
      </c>
      <c r="AJ22"/>
      <c r="AK22" t="s">
        <v>895</v>
      </c>
      <c r="AL22">
        <v>21835</v>
      </c>
      <c r="AM22"/>
      <c r="AN22"/>
      <c r="AO22"/>
      <c r="AP22"/>
      <c r="AQ22"/>
      <c r="AR22" s="44"/>
      <c r="AS22" s="44"/>
      <c r="AT22" s="44"/>
      <c r="AU22" s="44">
        <v>8412003</v>
      </c>
      <c r="AV22" s="44">
        <v>2193246</v>
      </c>
      <c r="AW22" s="44">
        <v>1174639</v>
      </c>
      <c r="AX22" s="44">
        <v>119563</v>
      </c>
      <c r="AY22" s="44">
        <v>9550173</v>
      </c>
      <c r="AZ22" s="21">
        <v>10335157</v>
      </c>
      <c r="BA22" s="21">
        <v>-784984</v>
      </c>
      <c r="BB22" s="44">
        <v>902433</v>
      </c>
      <c r="BC22" s="44">
        <v>12</v>
      </c>
      <c r="BD22" s="44"/>
      <c r="BE22" s="44">
        <v>117437</v>
      </c>
      <c r="BF22" s="44">
        <v>1339030</v>
      </c>
      <c r="BG22" s="44"/>
      <c r="BH22" s="44">
        <v>311651</v>
      </c>
      <c r="BI22" s="21">
        <v>6387382</v>
      </c>
      <c r="BJ22" s="21"/>
      <c r="BK22" s="21"/>
      <c r="BL22" s="21">
        <v>373940</v>
      </c>
      <c r="BM22" s="21"/>
      <c r="BN22" s="21">
        <v>8412003</v>
      </c>
      <c r="BO22" s="21"/>
      <c r="BP22" s="21"/>
      <c r="BQ22" s="44"/>
      <c r="BR22" s="21"/>
      <c r="BS22" s="44"/>
      <c r="BT22" s="21"/>
      <c r="BU22" s="44"/>
      <c r="BV22" s="21"/>
      <c r="BW22" s="44">
        <v>1949282</v>
      </c>
      <c r="BX22" s="21"/>
      <c r="BY22" s="21"/>
      <c r="BZ22" s="21"/>
      <c r="CA22" s="44">
        <v>50974</v>
      </c>
      <c r="CB22" s="44"/>
      <c r="CC22" s="44">
        <v>157829</v>
      </c>
      <c r="CD22" s="44"/>
      <c r="CE22" s="44"/>
      <c r="CF22" s="44"/>
      <c r="CG22" s="44"/>
      <c r="CH22" s="44"/>
      <c r="CI22" s="21">
        <v>35161</v>
      </c>
      <c r="CJ22" s="44"/>
      <c r="CK22" s="21"/>
      <c r="CL22" s="44"/>
      <c r="CM22" s="44">
        <v>132242</v>
      </c>
      <c r="CN22" s="44">
        <v>4837</v>
      </c>
      <c r="CO22" s="44">
        <v>653544</v>
      </c>
      <c r="CP22" s="44">
        <v>0</v>
      </c>
      <c r="CQ22" s="21">
        <v>997002</v>
      </c>
      <c r="CR22" s="44">
        <v>162770</v>
      </c>
      <c r="CS22" s="44">
        <v>193113</v>
      </c>
      <c r="CT22" s="44">
        <v>29357</v>
      </c>
      <c r="CU22" s="44"/>
      <c r="CV22" s="44">
        <v>20381</v>
      </c>
      <c r="CW22" s="21"/>
      <c r="CX22" s="21"/>
      <c r="CY22" s="21"/>
      <c r="CZ22" s="21"/>
      <c r="DA22" s="21"/>
      <c r="DB22" s="21"/>
      <c r="DC22" s="21"/>
      <c r="DD22" s="21"/>
      <c r="DE22" s="44"/>
      <c r="DF22" s="21"/>
      <c r="DG22" s="44"/>
      <c r="DH22" s="21"/>
      <c r="DI22" s="44"/>
      <c r="DJ22" s="44"/>
      <c r="DK22" s="44"/>
      <c r="DL22" s="44"/>
      <c r="DM22" s="21"/>
      <c r="DN22" s="44"/>
      <c r="DO22" s="44"/>
      <c r="DP22" s="44"/>
      <c r="DQ22" s="44"/>
      <c r="DR22" s="44"/>
      <c r="DS22" s="44"/>
      <c r="DT22" s="44"/>
      <c r="DU22" s="44"/>
      <c r="DV22" s="44"/>
      <c r="DW22" s="44"/>
      <c r="DX22" s="44"/>
      <c r="DY22" s="44"/>
      <c r="DZ22" s="44"/>
      <c r="EA22" s="44"/>
      <c r="EB22" s="21"/>
      <c r="EC22" s="44">
        <v>-639032</v>
      </c>
      <c r="ED22" s="44"/>
      <c r="EE22" s="21"/>
      <c r="EF22" s="44"/>
      <c r="EG22" s="21">
        <v>140347</v>
      </c>
      <c r="EH22" s="44"/>
      <c r="EI22" s="21">
        <v>1673324</v>
      </c>
      <c r="EJ22" s="44"/>
      <c r="EK22" s="44"/>
      <c r="EL22" s="21"/>
      <c r="EM22" s="44"/>
      <c r="EN22" s="44"/>
      <c r="EO22" s="44"/>
      <c r="EP22" s="21"/>
      <c r="EQ22" s="21"/>
      <c r="ER22" s="21"/>
      <c r="ES22" s="21"/>
      <c r="ET22" s="44"/>
      <c r="EU22" s="21"/>
      <c r="EV22" s="44"/>
      <c r="EW22" s="21"/>
      <c r="EX22" s="44"/>
      <c r="EY22" s="44"/>
      <c r="EZ22" s="21"/>
      <c r="FA22" s="21"/>
      <c r="FB22" s="44"/>
      <c r="FC22" s="44"/>
      <c r="FD22" s="21"/>
      <c r="FE22" s="112"/>
      <c r="FF22" s="44"/>
      <c r="FG22" s="44">
        <v>5387062</v>
      </c>
      <c r="FH22" s="44">
        <v>945337</v>
      </c>
      <c r="FI22" s="44">
        <v>6402716</v>
      </c>
      <c r="FJ22" s="44">
        <v>59734</v>
      </c>
      <c r="FK22" s="44">
        <v>4079568</v>
      </c>
      <c r="FL22" s="44"/>
      <c r="FM22" s="44"/>
      <c r="FN22" s="44"/>
      <c r="FO22" s="44"/>
      <c r="FP22" s="44"/>
      <c r="FQ22" s="44"/>
      <c r="FR22" s="44"/>
      <c r="FS22" s="44"/>
      <c r="FT22" s="44">
        <v>16257</v>
      </c>
      <c r="FU22" s="44">
        <v>2469</v>
      </c>
      <c r="FV22" s="21">
        <v>176248</v>
      </c>
      <c r="FW22" s="44"/>
      <c r="FX22" s="44">
        <v>281280</v>
      </c>
      <c r="FY22" s="44">
        <v>36360</v>
      </c>
      <c r="FZ22" s="44">
        <v>64877</v>
      </c>
      <c r="GA22" s="44">
        <v>13397</v>
      </c>
      <c r="GB22" s="44"/>
      <c r="GC22" s="44">
        <v>10337</v>
      </c>
      <c r="GD22" s="44">
        <v>528586</v>
      </c>
      <c r="GE22" s="44">
        <v>250977</v>
      </c>
      <c r="GF22" s="44">
        <v>85881</v>
      </c>
      <c r="GG22" s="44">
        <v>406094</v>
      </c>
      <c r="GH22" s="44">
        <v>147166</v>
      </c>
      <c r="GI22" s="44">
        <v>110111</v>
      </c>
      <c r="GJ22" s="44">
        <v>43857</v>
      </c>
      <c r="GK22" s="44">
        <v>1790160</v>
      </c>
      <c r="GL22" s="44">
        <v>44799</v>
      </c>
      <c r="GM22" s="44">
        <v>2111829</v>
      </c>
      <c r="GN22" s="44">
        <v>31508</v>
      </c>
      <c r="GO22" s="44">
        <v>37116</v>
      </c>
      <c r="GP22" s="44"/>
      <c r="GQ22" s="44"/>
      <c r="GR22" s="44">
        <v>66280</v>
      </c>
      <c r="GS22" s="44">
        <v>3487413</v>
      </c>
      <c r="GT22" s="44"/>
      <c r="GU22" s="21">
        <v>297116</v>
      </c>
      <c r="GV22" s="44">
        <v>29661</v>
      </c>
      <c r="GW22" s="44">
        <v>4805</v>
      </c>
      <c r="GX22" s="44"/>
      <c r="GY22" s="44">
        <v>3818995</v>
      </c>
      <c r="GZ22" s="44">
        <v>1581599</v>
      </c>
      <c r="HA22" s="44"/>
      <c r="HB22" s="44"/>
      <c r="HC22" s="44">
        <v>2237396</v>
      </c>
      <c r="HD22" s="44">
        <v>3818995</v>
      </c>
      <c r="HE22" s="21"/>
      <c r="HF22" s="21"/>
      <c r="HG22" s="21"/>
      <c r="HH22" s="21"/>
      <c r="HI22" s="21">
        <v>324694</v>
      </c>
      <c r="HJ22" s="44"/>
      <c r="HK22" s="21">
        <v>575259</v>
      </c>
      <c r="HL22" s="21">
        <v>643758</v>
      </c>
      <c r="HM22" s="21">
        <v>1543711</v>
      </c>
      <c r="HN22" s="21">
        <v>-1246595</v>
      </c>
      <c r="HO22" s="21"/>
      <c r="HP22" s="44"/>
      <c r="HQ22" s="47"/>
      <c r="HR22" s="47"/>
      <c r="HS22" s="47"/>
      <c r="HT22" s="47" t="s">
        <v>1861</v>
      </c>
      <c r="HU22" s="47">
        <v>1739758.9000000001</v>
      </c>
      <c r="HV22" s="47">
        <v>1991</v>
      </c>
      <c r="HW22" s="47">
        <v>0</v>
      </c>
      <c r="HX22" s="47">
        <v>6089</v>
      </c>
      <c r="HY22" s="47">
        <v>18858</v>
      </c>
      <c r="HZ22" s="47">
        <v>54286</v>
      </c>
      <c r="IA22" s="47">
        <v>0</v>
      </c>
      <c r="IB22" s="47">
        <v>0</v>
      </c>
      <c r="IC22" s="47">
        <v>7885</v>
      </c>
      <c r="ID22"/>
      <c r="IE22" s="47">
        <v>3233</v>
      </c>
      <c r="IF22">
        <v>9858</v>
      </c>
      <c r="IG22" s="47">
        <v>3626</v>
      </c>
      <c r="IH22" s="47">
        <v>10650</v>
      </c>
      <c r="II22">
        <v>4180</v>
      </c>
      <c r="IJ22">
        <v>3609</v>
      </c>
      <c r="IK22">
        <v>624</v>
      </c>
      <c r="IL22">
        <v>15316</v>
      </c>
      <c r="IM22">
        <v>140205</v>
      </c>
      <c r="IN22">
        <v>0</v>
      </c>
      <c r="IO22">
        <v>979</v>
      </c>
      <c r="IP22">
        <v>996</v>
      </c>
      <c r="IQ22">
        <v>3350</v>
      </c>
      <c r="IR22">
        <v>0</v>
      </c>
      <c r="IS22">
        <v>0</v>
      </c>
      <c r="IT22">
        <v>5325</v>
      </c>
      <c r="IU22">
        <v>104241</v>
      </c>
      <c r="IV22">
        <v>0</v>
      </c>
      <c r="IW22">
        <v>576574</v>
      </c>
      <c r="IX22">
        <v>775661</v>
      </c>
      <c r="IY22">
        <v>1347914</v>
      </c>
      <c r="IZ22">
        <v>0</v>
      </c>
      <c r="JA22">
        <v>0</v>
      </c>
      <c r="JB22">
        <v>211141</v>
      </c>
      <c r="JC22"/>
      <c r="JD22">
        <v>166008</v>
      </c>
      <c r="JE22">
        <v>197346</v>
      </c>
      <c r="JF22">
        <v>66628</v>
      </c>
      <c r="JG22">
        <v>217546</v>
      </c>
      <c r="JH22">
        <v>123492</v>
      </c>
      <c r="JI22">
        <v>88431</v>
      </c>
      <c r="JJ22">
        <v>35964</v>
      </c>
      <c r="JK22">
        <v>592975</v>
      </c>
      <c r="JL22">
        <v>4503921</v>
      </c>
      <c r="JM22">
        <v>0</v>
      </c>
      <c r="JN22">
        <v>107009</v>
      </c>
      <c r="JO22">
        <v>57506</v>
      </c>
      <c r="JP22">
        <v>123700</v>
      </c>
      <c r="JQ22">
        <v>0</v>
      </c>
      <c r="JR22">
        <v>0</v>
      </c>
      <c r="JS22">
        <v>288215</v>
      </c>
      <c r="JT22"/>
      <c r="JU22"/>
      <c r="JV22"/>
      <c r="JW22"/>
      <c r="JX22"/>
      <c r="JY22"/>
      <c r="JZ22"/>
      <c r="KA22"/>
      <c r="KB22"/>
      <c r="KC22"/>
      <c r="KD22"/>
      <c r="KE22"/>
      <c r="KF22">
        <v>99</v>
      </c>
      <c r="KG22">
        <v>126</v>
      </c>
      <c r="KH22">
        <v>71</v>
      </c>
      <c r="KI22">
        <v>51</v>
      </c>
      <c r="KJ22">
        <v>68</v>
      </c>
      <c r="KK22">
        <v>28</v>
      </c>
      <c r="KL22">
        <v>32</v>
      </c>
      <c r="KM22">
        <v>47</v>
      </c>
      <c r="KN22">
        <v>12</v>
      </c>
      <c r="KO22">
        <v>1</v>
      </c>
      <c r="KP22">
        <v>0</v>
      </c>
      <c r="KQ22">
        <v>0</v>
      </c>
      <c r="KR22">
        <v>0</v>
      </c>
      <c r="KS22">
        <v>1</v>
      </c>
      <c r="KT22">
        <v>0</v>
      </c>
      <c r="KU22">
        <v>1</v>
      </c>
      <c r="KV22">
        <v>0</v>
      </c>
      <c r="KW22">
        <v>0</v>
      </c>
      <c r="KX22">
        <v>0</v>
      </c>
      <c r="KY22">
        <v>0</v>
      </c>
      <c r="KZ22">
        <v>0</v>
      </c>
      <c r="LA22">
        <v>0</v>
      </c>
      <c r="LB22">
        <v>0</v>
      </c>
      <c r="LC22">
        <v>0</v>
      </c>
      <c r="LD22">
        <v>0</v>
      </c>
      <c r="LE22">
        <v>0</v>
      </c>
      <c r="LF22">
        <v>1</v>
      </c>
      <c r="LG22">
        <v>0</v>
      </c>
      <c r="LH22">
        <v>0</v>
      </c>
    </row>
    <row r="23" spans="1:320" s="34" customFormat="1" ht="15" customHeight="1" x14ac:dyDescent="0.25">
      <c r="A23" s="45">
        <v>206010854</v>
      </c>
      <c r="B23" s="45" t="s">
        <v>1862</v>
      </c>
      <c r="C23" s="46">
        <v>45292</v>
      </c>
      <c r="D23" s="46">
        <v>45657</v>
      </c>
      <c r="E23" s="47">
        <v>366</v>
      </c>
      <c r="F23" s="45" t="s">
        <v>883</v>
      </c>
      <c r="G23" s="45" t="s">
        <v>884</v>
      </c>
      <c r="H23" s="45" t="s">
        <v>885</v>
      </c>
      <c r="I23" s="45" t="s">
        <v>886</v>
      </c>
      <c r="J23" s="45" t="s">
        <v>887</v>
      </c>
      <c r="K23" s="45" t="s">
        <v>888</v>
      </c>
      <c r="L23" s="45" t="s">
        <v>1746</v>
      </c>
      <c r="M23" s="45" t="s">
        <v>1863</v>
      </c>
      <c r="N23" s="45" t="s">
        <v>1864</v>
      </c>
      <c r="O23" s="45" t="s">
        <v>1749</v>
      </c>
      <c r="P23" s="45" t="s">
        <v>1865</v>
      </c>
      <c r="Q23" s="45" t="s">
        <v>1866</v>
      </c>
      <c r="R23" t="s">
        <v>1867</v>
      </c>
      <c r="S23" s="45" t="s">
        <v>893</v>
      </c>
      <c r="T23"/>
      <c r="U23" s="47">
        <v>70</v>
      </c>
      <c r="V23" s="47">
        <v>70</v>
      </c>
      <c r="W23" s="47" t="s">
        <v>894</v>
      </c>
      <c r="X23" s="47">
        <v>25620</v>
      </c>
      <c r="Y23" s="47">
        <v>23299</v>
      </c>
      <c r="Z23" s="48">
        <v>209.34</v>
      </c>
      <c r="AA23" s="44">
        <v>99</v>
      </c>
      <c r="AB23" s="44">
        <v>112</v>
      </c>
      <c r="AC23" s="44">
        <v>1782</v>
      </c>
      <c r="AD23" s="44">
        <v>865</v>
      </c>
      <c r="AE23" s="44">
        <v>3097</v>
      </c>
      <c r="AF23" s="44">
        <v>16577</v>
      </c>
      <c r="AG23" s="44"/>
      <c r="AH23" s="47"/>
      <c r="AI23" s="47">
        <v>299</v>
      </c>
      <c r="AJ23">
        <v>679</v>
      </c>
      <c r="AK23" t="s">
        <v>914</v>
      </c>
      <c r="AL23">
        <v>7406</v>
      </c>
      <c r="AM23"/>
      <c r="AN23"/>
      <c r="AO23"/>
      <c r="AP23">
        <v>15893</v>
      </c>
      <c r="AQ23"/>
      <c r="AR23" s="44"/>
      <c r="AS23" s="44"/>
      <c r="AT23" s="44"/>
      <c r="AU23" s="44">
        <v>42962350</v>
      </c>
      <c r="AV23" s="44">
        <v>2229042</v>
      </c>
      <c r="AW23" s="44">
        <v>30050542</v>
      </c>
      <c r="AX23" s="44">
        <v>6521</v>
      </c>
      <c r="AY23" s="44">
        <v>15147371</v>
      </c>
      <c r="AZ23" s="21">
        <v>18125456</v>
      </c>
      <c r="BA23" s="21">
        <v>-2978085</v>
      </c>
      <c r="BB23" s="44">
        <v>-4</v>
      </c>
      <c r="BC23" s="44"/>
      <c r="BD23" s="44"/>
      <c r="BE23" s="44">
        <v>-2978089</v>
      </c>
      <c r="BF23" s="44">
        <v>2380500</v>
      </c>
      <c r="BG23" s="44">
        <v>1713600</v>
      </c>
      <c r="BH23" s="44">
        <v>5895850</v>
      </c>
      <c r="BI23" s="21">
        <v>31005200</v>
      </c>
      <c r="BJ23" s="21"/>
      <c r="BK23" s="21"/>
      <c r="BL23" s="21">
        <v>627900</v>
      </c>
      <c r="BM23" s="21">
        <v>1339300</v>
      </c>
      <c r="BN23" s="21">
        <v>10328250</v>
      </c>
      <c r="BO23" s="21"/>
      <c r="BP23" s="21"/>
      <c r="BQ23" s="44"/>
      <c r="BR23" s="21">
        <v>32634100</v>
      </c>
      <c r="BS23" s="44"/>
      <c r="BT23" s="21"/>
      <c r="BU23" s="44"/>
      <c r="BV23" s="21"/>
      <c r="BW23" s="44">
        <v>900589</v>
      </c>
      <c r="BX23" s="21"/>
      <c r="BY23" s="21">
        <v>378048</v>
      </c>
      <c r="BZ23" s="21"/>
      <c r="CA23" s="44">
        <v>166354</v>
      </c>
      <c r="CB23" s="44"/>
      <c r="CC23" s="44">
        <v>740847</v>
      </c>
      <c r="CD23" s="44"/>
      <c r="CE23" s="44"/>
      <c r="CF23" s="44"/>
      <c r="CG23" s="44"/>
      <c r="CH23" s="44"/>
      <c r="CI23" s="21">
        <v>1870</v>
      </c>
      <c r="CJ23" s="44"/>
      <c r="CK23" s="21">
        <v>41334</v>
      </c>
      <c r="CL23" s="44"/>
      <c r="CM23" s="44">
        <v>67873</v>
      </c>
      <c r="CN23" s="44">
        <v>98360</v>
      </c>
      <c r="CO23" s="44">
        <v>327360</v>
      </c>
      <c r="CP23" s="44">
        <v>981207</v>
      </c>
      <c r="CQ23" s="21">
        <v>179235</v>
      </c>
      <c r="CR23" s="44">
        <v>123600</v>
      </c>
      <c r="CS23" s="44">
        <v>395707</v>
      </c>
      <c r="CT23" s="44">
        <v>34450</v>
      </c>
      <c r="CU23" s="44"/>
      <c r="CV23" s="44">
        <v>21250</v>
      </c>
      <c r="CW23" s="21"/>
      <c r="CX23" s="21"/>
      <c r="CY23" s="21"/>
      <c r="CZ23" s="21"/>
      <c r="DA23" s="21"/>
      <c r="DB23" s="21"/>
      <c r="DC23" s="21"/>
      <c r="DD23" s="21"/>
      <c r="DE23" s="44"/>
      <c r="DF23" s="21"/>
      <c r="DG23" s="44"/>
      <c r="DH23" s="21"/>
      <c r="DI23" s="44"/>
      <c r="DJ23" s="44"/>
      <c r="DK23" s="44"/>
      <c r="DL23" s="44"/>
      <c r="DM23" s="21"/>
      <c r="DN23" s="44"/>
      <c r="DO23" s="44"/>
      <c r="DP23" s="44"/>
      <c r="DQ23" s="44"/>
      <c r="DR23" s="44"/>
      <c r="DS23" s="44"/>
      <c r="DT23" s="44"/>
      <c r="DU23" s="44"/>
      <c r="DV23" s="44"/>
      <c r="DW23" s="44"/>
      <c r="DX23" s="44"/>
      <c r="DY23" s="44"/>
      <c r="DZ23" s="44"/>
      <c r="EA23" s="44"/>
      <c r="EB23" s="21"/>
      <c r="EC23" s="44">
        <v>606196</v>
      </c>
      <c r="ED23" s="44"/>
      <c r="EE23" s="21">
        <v>484358</v>
      </c>
      <c r="EF23" s="44"/>
      <c r="EG23" s="21">
        <v>4803473</v>
      </c>
      <c r="EH23" s="44"/>
      <c r="EI23" s="21">
        <v>23029277</v>
      </c>
      <c r="EJ23" s="44"/>
      <c r="EK23" s="44"/>
      <c r="EL23" s="21"/>
      <c r="EM23" s="44"/>
      <c r="EN23" s="44"/>
      <c r="EO23" s="44">
        <v>1127238</v>
      </c>
      <c r="EP23" s="21"/>
      <c r="EQ23" s="21"/>
      <c r="ER23" s="21"/>
      <c r="ES23" s="21"/>
      <c r="ET23" s="44"/>
      <c r="EU23" s="21"/>
      <c r="EV23" s="44"/>
      <c r="EW23" s="21"/>
      <c r="EX23" s="44"/>
      <c r="EY23" s="44"/>
      <c r="EZ23" s="21"/>
      <c r="FA23" s="21"/>
      <c r="FB23" s="44"/>
      <c r="FC23" s="44"/>
      <c r="FD23" s="21"/>
      <c r="FE23" s="112"/>
      <c r="FF23" s="44"/>
      <c r="FG23" s="44">
        <v>8612145</v>
      </c>
      <c r="FH23" s="44">
        <v>2372834</v>
      </c>
      <c r="FI23" s="44">
        <v>7140477</v>
      </c>
      <c r="FJ23" s="44">
        <v>301544</v>
      </c>
      <c r="FK23" s="44">
        <v>1962881</v>
      </c>
      <c r="FL23" s="44"/>
      <c r="FM23" s="44"/>
      <c r="FN23" s="44"/>
      <c r="FO23" s="44">
        <v>6432855</v>
      </c>
      <c r="FP23" s="44"/>
      <c r="FQ23" s="44"/>
      <c r="FR23" s="44"/>
      <c r="FS23" s="44"/>
      <c r="FT23" s="44">
        <v>31830</v>
      </c>
      <c r="FU23" s="44">
        <v>16863</v>
      </c>
      <c r="FV23" s="21">
        <v>157809</v>
      </c>
      <c r="FW23" s="44">
        <v>1136835</v>
      </c>
      <c r="FX23" s="44">
        <v>56591</v>
      </c>
      <c r="FY23" s="44">
        <v>37660</v>
      </c>
      <c r="FZ23" s="44">
        <v>121388</v>
      </c>
      <c r="GA23" s="44">
        <v>20547</v>
      </c>
      <c r="GB23" s="44"/>
      <c r="GC23" s="44">
        <v>100711</v>
      </c>
      <c r="GD23" s="44">
        <v>443732</v>
      </c>
      <c r="GE23" s="44">
        <v>532607</v>
      </c>
      <c r="GF23" s="44">
        <v>151372</v>
      </c>
      <c r="GG23" s="44">
        <v>681822</v>
      </c>
      <c r="GH23" s="44">
        <v>67569</v>
      </c>
      <c r="GI23" s="44">
        <v>210818</v>
      </c>
      <c r="GJ23" s="44">
        <v>114673</v>
      </c>
      <c r="GK23" s="44">
        <v>4414728</v>
      </c>
      <c r="GL23" s="44">
        <v>29120</v>
      </c>
      <c r="GM23" s="44">
        <v>974205</v>
      </c>
      <c r="GN23" s="44">
        <v>91897</v>
      </c>
      <c r="GO23" s="44">
        <v>48401</v>
      </c>
      <c r="GP23" s="44"/>
      <c r="GQ23" s="44">
        <v>9404</v>
      </c>
      <c r="GR23" s="44">
        <v>279138</v>
      </c>
      <c r="GS23" s="44">
        <v>5134034</v>
      </c>
      <c r="GT23" s="44"/>
      <c r="GU23" s="21">
        <v>149864</v>
      </c>
      <c r="GV23" s="44"/>
      <c r="GW23" s="44"/>
      <c r="GX23" s="44"/>
      <c r="GY23" s="44">
        <v>5283898</v>
      </c>
      <c r="GZ23" s="44">
        <v>4989698</v>
      </c>
      <c r="HA23" s="44"/>
      <c r="HB23" s="44"/>
      <c r="HC23" s="44">
        <v>294200</v>
      </c>
      <c r="HD23" s="44">
        <v>5283898</v>
      </c>
      <c r="HE23" s="21"/>
      <c r="HF23" s="21"/>
      <c r="HG23" s="21">
        <v>1190323</v>
      </c>
      <c r="HH23" s="21"/>
      <c r="HI23" s="21">
        <v>0</v>
      </c>
      <c r="HJ23" s="44"/>
      <c r="HK23" s="21">
        <v>179619</v>
      </c>
      <c r="HL23" s="21">
        <v>133525</v>
      </c>
      <c r="HM23" s="21">
        <v>313144</v>
      </c>
      <c r="HN23" s="21">
        <v>-163280</v>
      </c>
      <c r="HO23" s="21"/>
      <c r="HP23" s="44"/>
      <c r="HQ23" s="47"/>
      <c r="HR23" s="47"/>
      <c r="HS23" s="47"/>
      <c r="HT23" s="47" t="s">
        <v>1759</v>
      </c>
      <c r="HU23" s="47">
        <v>0</v>
      </c>
      <c r="HV23" s="47">
        <v>1721</v>
      </c>
      <c r="HW23" s="47">
        <v>0</v>
      </c>
      <c r="HX23" s="47">
        <v>31347</v>
      </c>
      <c r="HY23" s="47">
        <v>51074</v>
      </c>
      <c r="HZ23" s="47">
        <v>62348</v>
      </c>
      <c r="IA23" s="47">
        <v>0</v>
      </c>
      <c r="IB23" s="47">
        <v>0</v>
      </c>
      <c r="IC23" s="47">
        <v>0</v>
      </c>
      <c r="ID23">
        <v>18903</v>
      </c>
      <c r="IE23" s="47">
        <v>2420</v>
      </c>
      <c r="IF23">
        <v>18169</v>
      </c>
      <c r="IG23" s="47">
        <v>4731</v>
      </c>
      <c r="IH23" s="47">
        <v>11489</v>
      </c>
      <c r="II23">
        <v>1608</v>
      </c>
      <c r="IJ23">
        <v>4447</v>
      </c>
      <c r="IK23">
        <v>1734</v>
      </c>
      <c r="IL23">
        <v>16987</v>
      </c>
      <c r="IM23">
        <v>226978</v>
      </c>
      <c r="IN23">
        <v>0</v>
      </c>
      <c r="IO23">
        <v>0</v>
      </c>
      <c r="IP23">
        <v>1472</v>
      </c>
      <c r="IQ23">
        <v>11177</v>
      </c>
      <c r="IR23">
        <v>0</v>
      </c>
      <c r="IS23">
        <v>0</v>
      </c>
      <c r="IT23">
        <v>12649</v>
      </c>
      <c r="IU23">
        <v>165900</v>
      </c>
      <c r="IV23">
        <v>0</v>
      </c>
      <c r="IW23">
        <v>1615950</v>
      </c>
      <c r="IX23">
        <v>2244527</v>
      </c>
      <c r="IY23">
        <v>1750480</v>
      </c>
      <c r="IZ23">
        <v>0</v>
      </c>
      <c r="JA23">
        <v>0</v>
      </c>
      <c r="JB23">
        <v>0</v>
      </c>
      <c r="JC23">
        <v>829678</v>
      </c>
      <c r="JD23">
        <v>50749</v>
      </c>
      <c r="JE23">
        <v>362547</v>
      </c>
      <c r="JF23">
        <v>97857</v>
      </c>
      <c r="JG23">
        <v>334054</v>
      </c>
      <c r="JH23">
        <v>53959</v>
      </c>
      <c r="JI23">
        <v>148443</v>
      </c>
      <c r="JJ23">
        <v>87349</v>
      </c>
      <c r="JK23">
        <v>870652</v>
      </c>
      <c r="JL23">
        <v>8612145</v>
      </c>
      <c r="JM23">
        <v>0</v>
      </c>
      <c r="JN23">
        <v>0</v>
      </c>
      <c r="JO23">
        <v>92288</v>
      </c>
      <c r="JP23">
        <v>423934</v>
      </c>
      <c r="JQ23">
        <v>0</v>
      </c>
      <c r="JR23">
        <v>0</v>
      </c>
      <c r="JS23">
        <v>516222</v>
      </c>
      <c r="JT23"/>
      <c r="JU23"/>
      <c r="JV23"/>
      <c r="JW23"/>
      <c r="JX23"/>
      <c r="JY23">
        <v>18903</v>
      </c>
      <c r="JZ23"/>
      <c r="KA23"/>
      <c r="KB23"/>
      <c r="KC23"/>
      <c r="KD23"/>
      <c r="KE23">
        <v>829678</v>
      </c>
      <c r="KF23">
        <v>134</v>
      </c>
      <c r="KG23">
        <v>297</v>
      </c>
      <c r="KH23">
        <v>64</v>
      </c>
      <c r="KI23">
        <v>99</v>
      </c>
      <c r="KJ23">
        <v>243</v>
      </c>
      <c r="KK23">
        <v>39</v>
      </c>
      <c r="KL23">
        <v>37</v>
      </c>
      <c r="KM23">
        <v>76</v>
      </c>
      <c r="KN23">
        <v>21</v>
      </c>
      <c r="KO23">
        <v>1</v>
      </c>
      <c r="KP23">
        <v>0</v>
      </c>
      <c r="KQ23">
        <v>0</v>
      </c>
      <c r="KR23">
        <v>0</v>
      </c>
      <c r="KS23">
        <v>1</v>
      </c>
      <c r="KT23">
        <v>0</v>
      </c>
      <c r="KU23">
        <v>1</v>
      </c>
      <c r="KV23">
        <v>0</v>
      </c>
      <c r="KW23">
        <v>0</v>
      </c>
      <c r="KX23">
        <v>0</v>
      </c>
      <c r="KY23">
        <v>1</v>
      </c>
      <c r="KZ23">
        <v>0</v>
      </c>
      <c r="LA23">
        <v>0</v>
      </c>
      <c r="LB23">
        <v>0</v>
      </c>
      <c r="LC23">
        <v>0</v>
      </c>
      <c r="LD23">
        <v>1</v>
      </c>
      <c r="LE23">
        <v>0</v>
      </c>
      <c r="LF23">
        <v>0</v>
      </c>
      <c r="LG23">
        <v>0</v>
      </c>
      <c r="LH23">
        <v>0</v>
      </c>
    </row>
    <row r="24" spans="1:320" s="34" customFormat="1" ht="15" customHeight="1" x14ac:dyDescent="0.25">
      <c r="A24" s="45">
        <v>206010855</v>
      </c>
      <c r="B24" s="45" t="s">
        <v>1868</v>
      </c>
      <c r="C24" s="46">
        <v>45292</v>
      </c>
      <c r="D24" s="46">
        <v>45657</v>
      </c>
      <c r="E24" s="47">
        <v>366</v>
      </c>
      <c r="F24" s="45" t="s">
        <v>883</v>
      </c>
      <c r="G24" s="45" t="s">
        <v>893</v>
      </c>
      <c r="H24" s="45" t="s">
        <v>885</v>
      </c>
      <c r="I24" s="45" t="s">
        <v>916</v>
      </c>
      <c r="J24" s="45" t="s">
        <v>887</v>
      </c>
      <c r="K24" s="45" t="s">
        <v>888</v>
      </c>
      <c r="L24" s="45" t="s">
        <v>1746</v>
      </c>
      <c r="M24" s="45" t="s">
        <v>1869</v>
      </c>
      <c r="N24" s="45" t="s">
        <v>1870</v>
      </c>
      <c r="O24" s="45" t="s">
        <v>1749</v>
      </c>
      <c r="P24" s="45" t="s">
        <v>1871</v>
      </c>
      <c r="Q24" s="45" t="s">
        <v>1872</v>
      </c>
      <c r="R24" t="s">
        <v>1873</v>
      </c>
      <c r="S24" s="45" t="s">
        <v>893</v>
      </c>
      <c r="T24"/>
      <c r="U24" s="47">
        <v>25</v>
      </c>
      <c r="V24" s="47">
        <v>25</v>
      </c>
      <c r="W24" s="47" t="s">
        <v>1728</v>
      </c>
      <c r="X24" s="47">
        <v>9150</v>
      </c>
      <c r="Y24" s="47">
        <v>8504</v>
      </c>
      <c r="Z24" s="48">
        <v>213.94</v>
      </c>
      <c r="AA24" s="44">
        <v>66</v>
      </c>
      <c r="AB24" s="44">
        <v>67</v>
      </c>
      <c r="AC24" s="44">
        <v>354</v>
      </c>
      <c r="AD24" s="44">
        <v>116</v>
      </c>
      <c r="AE24" s="44">
        <v>962</v>
      </c>
      <c r="AF24" s="44">
        <v>5715</v>
      </c>
      <c r="AG24" s="44"/>
      <c r="AH24" s="47">
        <v>656</v>
      </c>
      <c r="AI24" s="47">
        <v>373</v>
      </c>
      <c r="AJ24">
        <v>328</v>
      </c>
      <c r="AK24" t="s">
        <v>895</v>
      </c>
      <c r="AL24">
        <v>8504</v>
      </c>
      <c r="AM24"/>
      <c r="AN24"/>
      <c r="AO24"/>
      <c r="AP24"/>
      <c r="AQ24"/>
      <c r="AR24" s="44"/>
      <c r="AS24" s="44"/>
      <c r="AT24" s="44"/>
      <c r="AU24" s="44">
        <v>3271148</v>
      </c>
      <c r="AV24" s="44">
        <v>235633</v>
      </c>
      <c r="AW24" s="44">
        <v>320924</v>
      </c>
      <c r="AX24" s="44">
        <v>434</v>
      </c>
      <c r="AY24" s="44">
        <v>3186291</v>
      </c>
      <c r="AZ24" s="21">
        <v>3839969</v>
      </c>
      <c r="BA24" s="21">
        <v>-653678</v>
      </c>
      <c r="BB24" s="44">
        <v>551071</v>
      </c>
      <c r="BC24" s="44">
        <v>-5994</v>
      </c>
      <c r="BD24" s="44"/>
      <c r="BE24" s="44">
        <v>-96613</v>
      </c>
      <c r="BF24" s="44">
        <v>136170</v>
      </c>
      <c r="BG24" s="44">
        <v>44620</v>
      </c>
      <c r="BH24" s="44">
        <v>370043</v>
      </c>
      <c r="BI24" s="21">
        <v>2198332</v>
      </c>
      <c r="BJ24" s="21"/>
      <c r="BK24" s="21">
        <v>252337</v>
      </c>
      <c r="BL24" s="21">
        <v>143478</v>
      </c>
      <c r="BM24" s="21">
        <v>126168</v>
      </c>
      <c r="BN24" s="21">
        <v>3271148</v>
      </c>
      <c r="BO24" s="21"/>
      <c r="BP24" s="21"/>
      <c r="BQ24" s="44"/>
      <c r="BR24" s="21"/>
      <c r="BS24" s="44"/>
      <c r="BT24" s="21"/>
      <c r="BU24" s="44"/>
      <c r="BV24" s="21"/>
      <c r="BW24" s="44">
        <v>72014</v>
      </c>
      <c r="BX24" s="21"/>
      <c r="BY24" s="21">
        <v>12295</v>
      </c>
      <c r="BZ24" s="21"/>
      <c r="CA24" s="44">
        <v>1520</v>
      </c>
      <c r="CB24" s="44"/>
      <c r="CC24" s="44">
        <v>35999</v>
      </c>
      <c r="CD24" s="44"/>
      <c r="CE24" s="44"/>
      <c r="CF24" s="44"/>
      <c r="CG24" s="44">
        <v>108543</v>
      </c>
      <c r="CH24" s="44"/>
      <c r="CI24" s="21">
        <v>4378</v>
      </c>
      <c r="CJ24" s="44"/>
      <c r="CK24" s="21">
        <v>884</v>
      </c>
      <c r="CL24" s="44"/>
      <c r="CM24" s="44">
        <v>11428</v>
      </c>
      <c r="CN24" s="44">
        <v>1291</v>
      </c>
      <c r="CO24" s="44">
        <v>94528</v>
      </c>
      <c r="CP24" s="44">
        <v>0</v>
      </c>
      <c r="CQ24" s="21">
        <v>50960</v>
      </c>
      <c r="CR24" s="44">
        <v>4663</v>
      </c>
      <c r="CS24" s="44">
        <v>48578</v>
      </c>
      <c r="CT24" s="44">
        <v>17459</v>
      </c>
      <c r="CU24" s="44"/>
      <c r="CV24" s="44">
        <v>6726</v>
      </c>
      <c r="CW24" s="21"/>
      <c r="CX24" s="21"/>
      <c r="CY24" s="21"/>
      <c r="CZ24" s="21"/>
      <c r="DA24" s="21"/>
      <c r="DB24" s="21"/>
      <c r="DC24" s="21"/>
      <c r="DD24" s="21"/>
      <c r="DE24" s="44"/>
      <c r="DF24" s="21"/>
      <c r="DG24" s="44"/>
      <c r="DH24" s="21"/>
      <c r="DI24" s="44"/>
      <c r="DJ24" s="44"/>
      <c r="DK24" s="44"/>
      <c r="DL24" s="44"/>
      <c r="DM24" s="21"/>
      <c r="DN24" s="44"/>
      <c r="DO24" s="44"/>
      <c r="DP24" s="44"/>
      <c r="DQ24" s="44"/>
      <c r="DR24" s="44"/>
      <c r="DS24" s="44"/>
      <c r="DT24" s="44"/>
      <c r="DU24" s="44"/>
      <c r="DV24" s="44"/>
      <c r="DW24" s="44"/>
      <c r="DX24" s="44"/>
      <c r="DY24" s="44"/>
      <c r="DZ24" s="44"/>
      <c r="EA24" s="44"/>
      <c r="EB24" s="21"/>
      <c r="EC24" s="44">
        <v>-92403</v>
      </c>
      <c r="ED24" s="44"/>
      <c r="EE24" s="21">
        <v>-8245</v>
      </c>
      <c r="EF24" s="44"/>
      <c r="EG24" s="21">
        <v>42248</v>
      </c>
      <c r="EH24" s="44"/>
      <c r="EI24" s="21">
        <v>751462</v>
      </c>
      <c r="EJ24" s="44"/>
      <c r="EK24" s="44"/>
      <c r="EL24" s="21"/>
      <c r="EM24" s="44">
        <v>-219509</v>
      </c>
      <c r="EN24" s="44"/>
      <c r="EO24" s="44">
        <v>-152629</v>
      </c>
      <c r="EP24" s="21"/>
      <c r="EQ24" s="21"/>
      <c r="ER24" s="21"/>
      <c r="ES24" s="21"/>
      <c r="ET24" s="44"/>
      <c r="EU24" s="21"/>
      <c r="EV24" s="44"/>
      <c r="EW24" s="21"/>
      <c r="EX24" s="44"/>
      <c r="EY24" s="44"/>
      <c r="EZ24" s="21"/>
      <c r="FA24" s="21"/>
      <c r="FB24" s="44"/>
      <c r="FC24" s="44"/>
      <c r="FD24" s="21"/>
      <c r="FE24" s="112"/>
      <c r="FF24" s="44"/>
      <c r="FG24" s="44">
        <v>1690512</v>
      </c>
      <c r="FH24" s="44">
        <v>313804</v>
      </c>
      <c r="FI24" s="44">
        <v>1835653</v>
      </c>
      <c r="FJ24" s="44">
        <v>37458</v>
      </c>
      <c r="FK24" s="44">
        <v>1359755</v>
      </c>
      <c r="FL24" s="44"/>
      <c r="FM24" s="44"/>
      <c r="FN24" s="44"/>
      <c r="FO24" s="44"/>
      <c r="FP24" s="44"/>
      <c r="FQ24" s="44"/>
      <c r="FR24" s="44"/>
      <c r="FS24" s="44">
        <v>244879</v>
      </c>
      <c r="FT24" s="44">
        <v>8875</v>
      </c>
      <c r="FU24" s="44"/>
      <c r="FV24" s="21">
        <v>66394</v>
      </c>
      <c r="FW24" s="44"/>
      <c r="FX24" s="44">
        <v>31734</v>
      </c>
      <c r="FY24" s="44">
        <v>7575</v>
      </c>
      <c r="FZ24" s="44">
        <v>31993</v>
      </c>
      <c r="GA24" s="44">
        <v>12204</v>
      </c>
      <c r="GB24" s="44"/>
      <c r="GC24" s="44">
        <v>4925</v>
      </c>
      <c r="GD24" s="44">
        <v>253447</v>
      </c>
      <c r="GE24" s="44">
        <v>82565</v>
      </c>
      <c r="GF24" s="44">
        <v>47333</v>
      </c>
      <c r="GG24" s="44">
        <v>394079</v>
      </c>
      <c r="GH24" s="44">
        <v>43413</v>
      </c>
      <c r="GI24" s="44">
        <v>57037</v>
      </c>
      <c r="GJ24" s="44">
        <v>16098</v>
      </c>
      <c r="GK24" s="44">
        <v>807601</v>
      </c>
      <c r="GL24" s="44">
        <v>20429</v>
      </c>
      <c r="GM24" s="44">
        <v>308100</v>
      </c>
      <c r="GN24" s="44">
        <v>20931</v>
      </c>
      <c r="GO24" s="44">
        <v>8256</v>
      </c>
      <c r="GP24" s="44"/>
      <c r="GQ24" s="44"/>
      <c r="GR24" s="44">
        <v>12346</v>
      </c>
      <c r="GS24" s="44">
        <v>1600339</v>
      </c>
      <c r="GT24" s="44"/>
      <c r="GU24" s="21">
        <v>69678</v>
      </c>
      <c r="GV24" s="44"/>
      <c r="GW24" s="44"/>
      <c r="GX24" s="44"/>
      <c r="GY24" s="44">
        <v>1670017</v>
      </c>
      <c r="GZ24" s="44">
        <v>617067</v>
      </c>
      <c r="HA24" s="44"/>
      <c r="HB24" s="44"/>
      <c r="HC24" s="44">
        <v>1052950</v>
      </c>
      <c r="HD24" s="44">
        <v>1670017</v>
      </c>
      <c r="HE24" s="21"/>
      <c r="HF24" s="21"/>
      <c r="HG24" s="21"/>
      <c r="HH24" s="21"/>
      <c r="HI24" s="21">
        <v>0</v>
      </c>
      <c r="HJ24" s="44"/>
      <c r="HK24" s="21">
        <v>224196</v>
      </c>
      <c r="HL24" s="21">
        <v>240858</v>
      </c>
      <c r="HM24" s="21">
        <v>465054</v>
      </c>
      <c r="HN24" s="21">
        <v>-395376</v>
      </c>
      <c r="HO24" s="21"/>
      <c r="HP24" s="44"/>
      <c r="HQ24" s="47"/>
      <c r="HR24" s="47"/>
      <c r="HS24" s="47"/>
      <c r="HT24" s="47" t="s">
        <v>1874</v>
      </c>
      <c r="HU24" s="47">
        <v>857723.12999999989</v>
      </c>
      <c r="HV24" s="47">
        <v>2024</v>
      </c>
      <c r="HW24" s="47">
        <v>0</v>
      </c>
      <c r="HX24" s="47">
        <v>2025</v>
      </c>
      <c r="HY24" s="47">
        <v>6424</v>
      </c>
      <c r="HZ24" s="47">
        <v>17733</v>
      </c>
      <c r="IA24" s="47">
        <v>0</v>
      </c>
      <c r="IB24" s="47">
        <v>0</v>
      </c>
      <c r="IC24" s="47">
        <v>0</v>
      </c>
      <c r="ID24"/>
      <c r="IE24" s="47">
        <v>1021</v>
      </c>
      <c r="IF24">
        <v>2262</v>
      </c>
      <c r="IG24" s="47">
        <v>2262</v>
      </c>
      <c r="IH24" s="47">
        <v>9814</v>
      </c>
      <c r="II24">
        <v>907</v>
      </c>
      <c r="IJ24">
        <v>1843</v>
      </c>
      <c r="IK24">
        <v>335</v>
      </c>
      <c r="IL24">
        <v>4101</v>
      </c>
      <c r="IM24">
        <v>50751</v>
      </c>
      <c r="IN24">
        <v>0</v>
      </c>
      <c r="IO24">
        <v>0</v>
      </c>
      <c r="IP24">
        <v>1206</v>
      </c>
      <c r="IQ24">
        <v>3463</v>
      </c>
      <c r="IR24">
        <v>0</v>
      </c>
      <c r="IS24">
        <v>0</v>
      </c>
      <c r="IT24">
        <v>4669</v>
      </c>
      <c r="IU24">
        <v>144654</v>
      </c>
      <c r="IV24">
        <v>0</v>
      </c>
      <c r="IW24">
        <v>99007</v>
      </c>
      <c r="IX24">
        <v>273018</v>
      </c>
      <c r="IY24">
        <v>427073</v>
      </c>
      <c r="IZ24">
        <v>0</v>
      </c>
      <c r="JA24">
        <v>0</v>
      </c>
      <c r="JB24">
        <v>0</v>
      </c>
      <c r="JC24"/>
      <c r="JD24">
        <v>32216</v>
      </c>
      <c r="JE24">
        <v>42617</v>
      </c>
      <c r="JF24">
        <v>42617</v>
      </c>
      <c r="JG24">
        <v>197694</v>
      </c>
      <c r="JH24">
        <v>31831</v>
      </c>
      <c r="JI24">
        <v>39494</v>
      </c>
      <c r="JJ24">
        <v>13500</v>
      </c>
      <c r="JK24">
        <v>174237</v>
      </c>
      <c r="JL24">
        <v>1517958</v>
      </c>
      <c r="JM24">
        <v>0</v>
      </c>
      <c r="JN24">
        <v>0</v>
      </c>
      <c r="JO24">
        <v>64364</v>
      </c>
      <c r="JP24">
        <v>113220</v>
      </c>
      <c r="JQ24">
        <v>0</v>
      </c>
      <c r="JR24">
        <v>0</v>
      </c>
      <c r="JS24">
        <v>177584</v>
      </c>
      <c r="JT24"/>
      <c r="JU24"/>
      <c r="JV24"/>
      <c r="JW24"/>
      <c r="JX24"/>
      <c r="JY24"/>
      <c r="JZ24"/>
      <c r="KA24"/>
      <c r="KB24"/>
      <c r="KC24"/>
      <c r="KD24"/>
      <c r="KE24"/>
      <c r="KF24">
        <v>38</v>
      </c>
      <c r="KG24">
        <v>82</v>
      </c>
      <c r="KH24">
        <v>22</v>
      </c>
      <c r="KI24">
        <v>17</v>
      </c>
      <c r="KJ24">
        <v>29</v>
      </c>
      <c r="KK24">
        <v>13</v>
      </c>
      <c r="KL24">
        <v>9</v>
      </c>
      <c r="KM24">
        <v>16</v>
      </c>
      <c r="KN24">
        <v>7</v>
      </c>
      <c r="KO24">
        <v>1</v>
      </c>
      <c r="KP24">
        <v>0</v>
      </c>
      <c r="KQ24">
        <v>0</v>
      </c>
      <c r="KR24">
        <v>1</v>
      </c>
      <c r="KS24">
        <v>0</v>
      </c>
      <c r="KT24">
        <v>0</v>
      </c>
      <c r="KU24">
        <v>1</v>
      </c>
      <c r="KV24">
        <v>0</v>
      </c>
      <c r="KW24">
        <v>0</v>
      </c>
      <c r="KX24">
        <v>0</v>
      </c>
      <c r="KY24">
        <v>0</v>
      </c>
      <c r="KZ24">
        <v>0</v>
      </c>
      <c r="LA24">
        <v>0</v>
      </c>
      <c r="LB24">
        <v>0</v>
      </c>
      <c r="LC24">
        <v>0</v>
      </c>
      <c r="LD24">
        <v>0</v>
      </c>
      <c r="LE24">
        <v>0</v>
      </c>
      <c r="LF24">
        <v>1</v>
      </c>
      <c r="LG24">
        <v>0</v>
      </c>
      <c r="LH24">
        <v>0</v>
      </c>
    </row>
    <row r="25" spans="1:320" s="34" customFormat="1" ht="15" customHeight="1" x14ac:dyDescent="0.25">
      <c r="A25" s="45">
        <v>206010863</v>
      </c>
      <c r="B25" s="45" t="s">
        <v>1875</v>
      </c>
      <c r="C25" s="46">
        <v>45292</v>
      </c>
      <c r="D25" s="46">
        <v>45657</v>
      </c>
      <c r="E25" s="47">
        <v>366</v>
      </c>
      <c r="F25" s="45" t="s">
        <v>883</v>
      </c>
      <c r="G25" s="45" t="s">
        <v>884</v>
      </c>
      <c r="H25" s="45" t="s">
        <v>885</v>
      </c>
      <c r="I25" s="45" t="s">
        <v>886</v>
      </c>
      <c r="J25" s="45" t="s">
        <v>887</v>
      </c>
      <c r="K25" s="45" t="s">
        <v>888</v>
      </c>
      <c r="L25" s="45" t="s">
        <v>1738</v>
      </c>
      <c r="M25" s="45" t="s">
        <v>1876</v>
      </c>
      <c r="N25" s="45" t="s">
        <v>1877</v>
      </c>
      <c r="O25" s="45" t="s">
        <v>928</v>
      </c>
      <c r="P25" s="45" t="s">
        <v>1878</v>
      </c>
      <c r="Q25" s="45" t="s">
        <v>1879</v>
      </c>
      <c r="R25" t="s">
        <v>1880</v>
      </c>
      <c r="S25" s="45" t="s">
        <v>893</v>
      </c>
      <c r="T25"/>
      <c r="U25" s="47">
        <v>60</v>
      </c>
      <c r="V25" s="47">
        <v>60</v>
      </c>
      <c r="W25" s="47" t="s">
        <v>894</v>
      </c>
      <c r="X25" s="47">
        <v>21960</v>
      </c>
      <c r="Y25" s="47">
        <v>20505</v>
      </c>
      <c r="Z25" s="48">
        <v>214.94</v>
      </c>
      <c r="AA25" s="44">
        <v>191</v>
      </c>
      <c r="AB25" s="44">
        <v>196</v>
      </c>
      <c r="AC25" s="44">
        <v>641</v>
      </c>
      <c r="AD25" s="44">
        <v>334</v>
      </c>
      <c r="AE25" s="44">
        <v>1052</v>
      </c>
      <c r="AF25" s="44">
        <v>13973</v>
      </c>
      <c r="AG25" s="44"/>
      <c r="AH25" s="47">
        <v>2734</v>
      </c>
      <c r="AI25" s="47">
        <v>75</v>
      </c>
      <c r="AJ25">
        <v>1696</v>
      </c>
      <c r="AK25" t="s">
        <v>895</v>
      </c>
      <c r="AL25">
        <v>20505</v>
      </c>
      <c r="AM25"/>
      <c r="AN25"/>
      <c r="AO25"/>
      <c r="AP25"/>
      <c r="AQ25"/>
      <c r="AR25" s="44"/>
      <c r="AS25" s="44"/>
      <c r="AT25" s="44"/>
      <c r="AU25" s="44">
        <v>7751710</v>
      </c>
      <c r="AV25" s="44">
        <v>821190</v>
      </c>
      <c r="AW25" s="44">
        <v>718844</v>
      </c>
      <c r="AX25" s="44">
        <v>1813</v>
      </c>
      <c r="AY25" s="44">
        <v>7855869</v>
      </c>
      <c r="AZ25" s="21">
        <v>7959291</v>
      </c>
      <c r="BA25" s="21">
        <v>-103422</v>
      </c>
      <c r="BB25" s="44">
        <v>81235</v>
      </c>
      <c r="BC25" s="44">
        <v>-106849</v>
      </c>
      <c r="BD25" s="44"/>
      <c r="BE25" s="44">
        <v>84662</v>
      </c>
      <c r="BF25" s="44">
        <v>242324</v>
      </c>
      <c r="BG25" s="44">
        <v>126265</v>
      </c>
      <c r="BH25" s="44">
        <v>397698</v>
      </c>
      <c r="BI25" s="21">
        <v>5282353</v>
      </c>
      <c r="BJ25" s="21"/>
      <c r="BK25" s="21">
        <v>1033561</v>
      </c>
      <c r="BL25" s="21">
        <v>28353</v>
      </c>
      <c r="BM25" s="21">
        <v>641156</v>
      </c>
      <c r="BN25" s="21">
        <v>7751710</v>
      </c>
      <c r="BO25" s="21"/>
      <c r="BP25" s="21"/>
      <c r="BQ25" s="44"/>
      <c r="BR25" s="21"/>
      <c r="BS25" s="44"/>
      <c r="BT25" s="21"/>
      <c r="BU25" s="44"/>
      <c r="BV25" s="21"/>
      <c r="BW25" s="44">
        <v>175780</v>
      </c>
      <c r="BX25" s="21"/>
      <c r="BY25" s="21">
        <v>43202</v>
      </c>
      <c r="BZ25" s="21"/>
      <c r="CA25" s="44">
        <v>47842</v>
      </c>
      <c r="CB25" s="44"/>
      <c r="CC25" s="44">
        <v>70275</v>
      </c>
      <c r="CD25" s="44"/>
      <c r="CE25" s="44"/>
      <c r="CF25" s="44"/>
      <c r="CG25" s="44">
        <v>478775</v>
      </c>
      <c r="CH25" s="44"/>
      <c r="CI25" s="21">
        <v>3231</v>
      </c>
      <c r="CJ25" s="44"/>
      <c r="CK25" s="21">
        <v>2085</v>
      </c>
      <c r="CL25" s="44"/>
      <c r="CM25" s="44">
        <v>15657</v>
      </c>
      <c r="CN25" s="44">
        <v>764</v>
      </c>
      <c r="CO25" s="44">
        <v>233645</v>
      </c>
      <c r="CP25" s="44">
        <v>0</v>
      </c>
      <c r="CQ25" s="21">
        <v>247773</v>
      </c>
      <c r="CR25" s="44">
        <v>51440</v>
      </c>
      <c r="CS25" s="44">
        <v>225294</v>
      </c>
      <c r="CT25" s="44">
        <v>29734</v>
      </c>
      <c r="CU25" s="44"/>
      <c r="CV25" s="44">
        <v>16883</v>
      </c>
      <c r="CW25" s="21"/>
      <c r="CX25" s="21"/>
      <c r="CY25" s="21"/>
      <c r="CZ25" s="21"/>
      <c r="DA25" s="21"/>
      <c r="DB25" s="21"/>
      <c r="DC25" s="21"/>
      <c r="DD25" s="21"/>
      <c r="DE25" s="44"/>
      <c r="DF25" s="21"/>
      <c r="DG25" s="44"/>
      <c r="DH25" s="21"/>
      <c r="DI25" s="44"/>
      <c r="DJ25" s="44"/>
      <c r="DK25" s="44"/>
      <c r="DL25" s="44"/>
      <c r="DM25" s="21"/>
      <c r="DN25" s="44"/>
      <c r="DO25" s="44"/>
      <c r="DP25" s="44"/>
      <c r="DQ25" s="44"/>
      <c r="DR25" s="44"/>
      <c r="DS25" s="44"/>
      <c r="DT25" s="44"/>
      <c r="DU25" s="44"/>
      <c r="DV25" s="44"/>
      <c r="DW25" s="44"/>
      <c r="DX25" s="44"/>
      <c r="DY25" s="44"/>
      <c r="DZ25" s="44"/>
      <c r="EA25" s="44"/>
      <c r="EB25" s="21"/>
      <c r="EC25" s="44">
        <v>-332577</v>
      </c>
      <c r="ED25" s="44"/>
      <c r="EE25" s="21">
        <v>10105</v>
      </c>
      <c r="EF25" s="44"/>
      <c r="EG25" s="21">
        <v>-22670</v>
      </c>
      <c r="EH25" s="44"/>
      <c r="EI25" s="21">
        <v>1646205</v>
      </c>
      <c r="EJ25" s="44"/>
      <c r="EK25" s="44"/>
      <c r="EL25" s="21"/>
      <c r="EM25" s="44">
        <v>-339648</v>
      </c>
      <c r="EN25" s="44"/>
      <c r="EO25" s="44">
        <v>-242571</v>
      </c>
      <c r="EP25" s="21"/>
      <c r="EQ25" s="21"/>
      <c r="ER25" s="21"/>
      <c r="ES25" s="21"/>
      <c r="ET25" s="44"/>
      <c r="EU25" s="21"/>
      <c r="EV25" s="44"/>
      <c r="EW25" s="21"/>
      <c r="EX25" s="44"/>
      <c r="EY25" s="44"/>
      <c r="EZ25" s="21"/>
      <c r="FA25" s="21"/>
      <c r="FB25" s="44"/>
      <c r="FC25" s="44"/>
      <c r="FD25" s="21"/>
      <c r="FE25" s="112"/>
      <c r="FF25" s="44"/>
      <c r="FG25" s="44">
        <v>2854494</v>
      </c>
      <c r="FH25" s="44">
        <v>822525</v>
      </c>
      <c r="FI25" s="44">
        <v>4282272</v>
      </c>
      <c r="FJ25" s="44">
        <v>76984</v>
      </c>
      <c r="FK25" s="44">
        <v>3506440</v>
      </c>
      <c r="FL25" s="44"/>
      <c r="FM25" s="44"/>
      <c r="FN25" s="44"/>
      <c r="FO25" s="44"/>
      <c r="FP25" s="44"/>
      <c r="FQ25" s="44"/>
      <c r="FR25" s="44"/>
      <c r="FS25" s="44"/>
      <c r="FT25" s="44">
        <v>11628</v>
      </c>
      <c r="FU25" s="44">
        <v>8154</v>
      </c>
      <c r="FV25" s="21">
        <v>165572</v>
      </c>
      <c r="FW25" s="44"/>
      <c r="FX25" s="44">
        <v>163502</v>
      </c>
      <c r="FY25" s="44">
        <v>31486</v>
      </c>
      <c r="FZ25" s="44">
        <v>150156</v>
      </c>
      <c r="GA25" s="44">
        <v>18784</v>
      </c>
      <c r="GB25" s="44"/>
      <c r="GC25" s="44">
        <v>11100</v>
      </c>
      <c r="GD25" s="44">
        <v>246599</v>
      </c>
      <c r="GE25" s="44">
        <v>202448</v>
      </c>
      <c r="GF25" s="44">
        <v>112627</v>
      </c>
      <c r="GG25" s="44">
        <v>645923</v>
      </c>
      <c r="GH25" s="44">
        <v>155965</v>
      </c>
      <c r="GI25" s="44">
        <v>133130</v>
      </c>
      <c r="GJ25" s="44">
        <v>32842</v>
      </c>
      <c r="GK25" s="44">
        <v>1764841</v>
      </c>
      <c r="GL25" s="44">
        <v>60494</v>
      </c>
      <c r="GM25" s="44">
        <v>360000</v>
      </c>
      <c r="GN25" s="44">
        <v>58049</v>
      </c>
      <c r="GO25" s="44">
        <v>10744</v>
      </c>
      <c r="GP25" s="44"/>
      <c r="GQ25" s="44"/>
      <c r="GR25" s="44">
        <v>108807</v>
      </c>
      <c r="GS25" s="44">
        <v>4236442</v>
      </c>
      <c r="GT25" s="44"/>
      <c r="GU25" s="21">
        <v>126003</v>
      </c>
      <c r="GV25" s="44"/>
      <c r="GW25" s="44">
        <v>4150</v>
      </c>
      <c r="GX25" s="44"/>
      <c r="GY25" s="44">
        <v>4366595</v>
      </c>
      <c r="GZ25" s="44">
        <v>1078899</v>
      </c>
      <c r="HA25" s="44"/>
      <c r="HB25" s="44"/>
      <c r="HC25" s="44">
        <v>3287696</v>
      </c>
      <c r="HD25" s="44">
        <v>4366595</v>
      </c>
      <c r="HE25" s="21"/>
      <c r="HF25" s="21"/>
      <c r="HG25" s="21"/>
      <c r="HH25" s="21"/>
      <c r="HI25" s="21">
        <v>0</v>
      </c>
      <c r="HJ25" s="44"/>
      <c r="HK25" s="21">
        <v>248818</v>
      </c>
      <c r="HL25" s="21">
        <v>248619</v>
      </c>
      <c r="HM25" s="21">
        <v>497437</v>
      </c>
      <c r="HN25" s="21">
        <v>-371434</v>
      </c>
      <c r="HO25" s="21"/>
      <c r="HP25" s="44"/>
      <c r="HQ25" s="47"/>
      <c r="HR25" s="47"/>
      <c r="HS25" s="47"/>
      <c r="HT25" s="47" t="s">
        <v>1881</v>
      </c>
      <c r="HU25" s="47">
        <v>2373577.8000000003</v>
      </c>
      <c r="HV25" s="47">
        <v>1939</v>
      </c>
      <c r="HW25" s="47">
        <v>0</v>
      </c>
      <c r="HX25" s="47">
        <v>6782</v>
      </c>
      <c r="HY25" s="47">
        <v>11473</v>
      </c>
      <c r="HZ25" s="47">
        <v>25200</v>
      </c>
      <c r="IA25" s="47">
        <v>0</v>
      </c>
      <c r="IB25" s="47">
        <v>0</v>
      </c>
      <c r="IC25" s="47">
        <v>1945</v>
      </c>
      <c r="ID25"/>
      <c r="IE25" s="47">
        <v>2007</v>
      </c>
      <c r="IF25">
        <v>5167</v>
      </c>
      <c r="IG25" s="47">
        <v>3565</v>
      </c>
      <c r="IH25" s="47">
        <v>13652</v>
      </c>
      <c r="II25">
        <v>4273</v>
      </c>
      <c r="IJ25">
        <v>3583</v>
      </c>
      <c r="IK25">
        <v>579</v>
      </c>
      <c r="IL25">
        <v>6959</v>
      </c>
      <c r="IM25">
        <v>87124</v>
      </c>
      <c r="IN25">
        <v>0</v>
      </c>
      <c r="IO25">
        <v>765</v>
      </c>
      <c r="IP25">
        <v>3238</v>
      </c>
      <c r="IQ25">
        <v>27377</v>
      </c>
      <c r="IR25">
        <v>0</v>
      </c>
      <c r="IS25">
        <v>0</v>
      </c>
      <c r="IT25">
        <v>31380</v>
      </c>
      <c r="IU25">
        <v>134575</v>
      </c>
      <c r="IV25">
        <v>0</v>
      </c>
      <c r="IW25">
        <v>358718</v>
      </c>
      <c r="IX25">
        <v>512217</v>
      </c>
      <c r="IY25">
        <v>613563</v>
      </c>
      <c r="IZ25">
        <v>0</v>
      </c>
      <c r="JA25">
        <v>0</v>
      </c>
      <c r="JB25">
        <v>106495</v>
      </c>
      <c r="JC25"/>
      <c r="JD25">
        <v>53986</v>
      </c>
      <c r="JE25">
        <v>103371</v>
      </c>
      <c r="JF25">
        <v>77312</v>
      </c>
      <c r="JG25">
        <v>316388</v>
      </c>
      <c r="JH25">
        <v>130843</v>
      </c>
      <c r="JI25">
        <v>74076</v>
      </c>
      <c r="JJ25">
        <v>26668</v>
      </c>
      <c r="JK25">
        <v>346282</v>
      </c>
      <c r="JL25">
        <v>2854494</v>
      </c>
      <c r="JM25">
        <v>0</v>
      </c>
      <c r="JN25">
        <v>51566</v>
      </c>
      <c r="JO25">
        <v>175009</v>
      </c>
      <c r="JP25">
        <v>939961</v>
      </c>
      <c r="JQ25">
        <v>0</v>
      </c>
      <c r="JR25">
        <v>0</v>
      </c>
      <c r="JS25">
        <v>1166536</v>
      </c>
      <c r="JT25"/>
      <c r="JU25"/>
      <c r="JV25"/>
      <c r="JW25"/>
      <c r="JX25"/>
      <c r="JY25"/>
      <c r="JZ25"/>
      <c r="KA25"/>
      <c r="KB25"/>
      <c r="KC25"/>
      <c r="KD25"/>
      <c r="KE25"/>
      <c r="KF25">
        <v>50</v>
      </c>
      <c r="KG25">
        <v>104</v>
      </c>
      <c r="KH25">
        <v>31</v>
      </c>
      <c r="KI25">
        <v>25</v>
      </c>
      <c r="KJ25">
        <v>75</v>
      </c>
      <c r="KK25">
        <v>16</v>
      </c>
      <c r="KL25">
        <v>15</v>
      </c>
      <c r="KM25">
        <v>47</v>
      </c>
      <c r="KN25">
        <v>8</v>
      </c>
      <c r="KO25">
        <v>1</v>
      </c>
      <c r="KP25">
        <v>0</v>
      </c>
      <c r="KQ25">
        <v>0</v>
      </c>
      <c r="KR25">
        <v>0</v>
      </c>
      <c r="KS25">
        <v>1</v>
      </c>
      <c r="KT25">
        <v>0</v>
      </c>
      <c r="KU25">
        <v>1</v>
      </c>
      <c r="KV25">
        <v>0</v>
      </c>
      <c r="KW25">
        <v>0</v>
      </c>
      <c r="KX25">
        <v>0</v>
      </c>
      <c r="KY25">
        <v>0</v>
      </c>
      <c r="KZ25">
        <v>0</v>
      </c>
      <c r="LA25">
        <v>0</v>
      </c>
      <c r="LB25">
        <v>0</v>
      </c>
      <c r="LC25">
        <v>0</v>
      </c>
      <c r="LD25">
        <v>1</v>
      </c>
      <c r="LE25">
        <v>0</v>
      </c>
      <c r="LF25">
        <v>0</v>
      </c>
      <c r="LG25">
        <v>0</v>
      </c>
      <c r="LH25">
        <v>0</v>
      </c>
    </row>
    <row r="26" spans="1:320" s="34" customFormat="1" ht="15" customHeight="1" x14ac:dyDescent="0.25">
      <c r="A26" s="45">
        <v>206010866</v>
      </c>
      <c r="B26" s="45" t="s">
        <v>1882</v>
      </c>
      <c r="C26" s="46">
        <v>45292</v>
      </c>
      <c r="D26" s="46">
        <v>45657</v>
      </c>
      <c r="E26" s="47">
        <v>366</v>
      </c>
      <c r="F26" s="45" t="s">
        <v>883</v>
      </c>
      <c r="G26" s="45" t="s">
        <v>884</v>
      </c>
      <c r="H26" s="45" t="s">
        <v>885</v>
      </c>
      <c r="I26" s="45" t="s">
        <v>886</v>
      </c>
      <c r="J26" s="45" t="s">
        <v>887</v>
      </c>
      <c r="K26" s="45" t="s">
        <v>888</v>
      </c>
      <c r="L26" s="45" t="s">
        <v>1730</v>
      </c>
      <c r="M26" s="45" t="s">
        <v>1883</v>
      </c>
      <c r="N26" s="45" t="s">
        <v>1884</v>
      </c>
      <c r="O26" s="45" t="s">
        <v>899</v>
      </c>
      <c r="P26" s="45" t="s">
        <v>1885</v>
      </c>
      <c r="Q26" s="45" t="s">
        <v>1886</v>
      </c>
      <c r="R26" t="s">
        <v>1887</v>
      </c>
      <c r="S26" s="45" t="s">
        <v>893</v>
      </c>
      <c r="T26"/>
      <c r="U26" s="47">
        <v>35</v>
      </c>
      <c r="V26" s="47">
        <v>35</v>
      </c>
      <c r="W26" s="47" t="s">
        <v>1728</v>
      </c>
      <c r="X26" s="47">
        <v>12810</v>
      </c>
      <c r="Y26" s="47">
        <v>8107</v>
      </c>
      <c r="Z26" s="48">
        <v>144.77000000000001</v>
      </c>
      <c r="AA26" s="44">
        <v>236</v>
      </c>
      <c r="AB26" s="44">
        <v>226</v>
      </c>
      <c r="AC26" s="44">
        <v>5198</v>
      </c>
      <c r="AD26" s="44">
        <v>1278</v>
      </c>
      <c r="AE26" s="44"/>
      <c r="AF26" s="44"/>
      <c r="AG26" s="44"/>
      <c r="AH26" s="47"/>
      <c r="AI26" s="47">
        <v>1631</v>
      </c>
      <c r="AJ26"/>
      <c r="AK26" t="s">
        <v>895</v>
      </c>
      <c r="AL26">
        <v>8107</v>
      </c>
      <c r="AM26"/>
      <c r="AN26"/>
      <c r="AO26"/>
      <c r="AP26"/>
      <c r="AQ26"/>
      <c r="AR26" s="44"/>
      <c r="AS26" s="44"/>
      <c r="AT26" s="44"/>
      <c r="AU26" s="44">
        <v>4151006</v>
      </c>
      <c r="AV26" s="44">
        <v>2436052</v>
      </c>
      <c r="AW26" s="44">
        <v>-1535701</v>
      </c>
      <c r="AX26" s="44">
        <v>308</v>
      </c>
      <c r="AY26" s="44">
        <v>8123067</v>
      </c>
      <c r="AZ26" s="21">
        <v>6381797</v>
      </c>
      <c r="BA26" s="21">
        <v>1741270</v>
      </c>
      <c r="BB26" s="44">
        <v>1</v>
      </c>
      <c r="BC26" s="44"/>
      <c r="BD26" s="44"/>
      <c r="BE26" s="44">
        <v>1741271</v>
      </c>
      <c r="BF26" s="44">
        <v>2662800</v>
      </c>
      <c r="BG26" s="44">
        <v>650406</v>
      </c>
      <c r="BH26" s="44"/>
      <c r="BI26" s="21"/>
      <c r="BJ26" s="21"/>
      <c r="BK26" s="21"/>
      <c r="BL26" s="21">
        <v>837800</v>
      </c>
      <c r="BM26" s="21"/>
      <c r="BN26" s="21">
        <v>4151006</v>
      </c>
      <c r="BO26" s="21"/>
      <c r="BP26" s="21"/>
      <c r="BQ26" s="44"/>
      <c r="BR26" s="21"/>
      <c r="BS26" s="44"/>
      <c r="BT26" s="21"/>
      <c r="BU26" s="44"/>
      <c r="BV26" s="21"/>
      <c r="BW26" s="44">
        <v>1913954</v>
      </c>
      <c r="BX26" s="21"/>
      <c r="BY26" s="21">
        <v>520619</v>
      </c>
      <c r="BZ26" s="21"/>
      <c r="CA26" s="44"/>
      <c r="CB26" s="44"/>
      <c r="CC26" s="44"/>
      <c r="CD26" s="44"/>
      <c r="CE26" s="44"/>
      <c r="CF26" s="44"/>
      <c r="CG26" s="44"/>
      <c r="CH26" s="44"/>
      <c r="CI26" s="21">
        <v>1479</v>
      </c>
      <c r="CJ26" s="44"/>
      <c r="CK26" s="21"/>
      <c r="CL26" s="44"/>
      <c r="CM26" s="44">
        <v>41739</v>
      </c>
      <c r="CN26" s="44">
        <v>979</v>
      </c>
      <c r="CO26" s="44">
        <v>784500</v>
      </c>
      <c r="CP26" s="44">
        <v>0</v>
      </c>
      <c r="CQ26" s="21">
        <v>830300</v>
      </c>
      <c r="CR26" s="44">
        <v>124800</v>
      </c>
      <c r="CS26" s="44">
        <v>565653</v>
      </c>
      <c r="CT26" s="44">
        <v>40717</v>
      </c>
      <c r="CU26" s="44"/>
      <c r="CV26" s="44">
        <v>47364</v>
      </c>
      <c r="CW26" s="21"/>
      <c r="CX26" s="21"/>
      <c r="CY26" s="21"/>
      <c r="CZ26" s="21"/>
      <c r="DA26" s="21"/>
      <c r="DB26" s="21"/>
      <c r="DC26" s="21"/>
      <c r="DD26" s="21"/>
      <c r="DE26" s="44"/>
      <c r="DF26" s="21"/>
      <c r="DG26" s="44"/>
      <c r="DH26" s="21"/>
      <c r="DI26" s="44"/>
      <c r="DJ26" s="44"/>
      <c r="DK26" s="44"/>
      <c r="DL26" s="44"/>
      <c r="DM26" s="21"/>
      <c r="DN26" s="44"/>
      <c r="DO26" s="44"/>
      <c r="DP26" s="44"/>
      <c r="DQ26" s="44"/>
      <c r="DR26" s="44"/>
      <c r="DS26" s="44"/>
      <c r="DT26" s="44"/>
      <c r="DU26" s="44"/>
      <c r="DV26" s="44"/>
      <c r="DW26" s="44"/>
      <c r="DX26" s="44"/>
      <c r="DY26" s="44"/>
      <c r="DZ26" s="44"/>
      <c r="EA26" s="44"/>
      <c r="EB26" s="21"/>
      <c r="EC26" s="44">
        <v>-1342818</v>
      </c>
      <c r="ED26" s="44"/>
      <c r="EE26" s="21">
        <v>-193314</v>
      </c>
      <c r="EF26" s="44"/>
      <c r="EG26" s="21"/>
      <c r="EH26" s="44"/>
      <c r="EI26" s="21"/>
      <c r="EJ26" s="44"/>
      <c r="EK26" s="44"/>
      <c r="EL26" s="21"/>
      <c r="EM26" s="44"/>
      <c r="EN26" s="44"/>
      <c r="EO26" s="44">
        <v>431</v>
      </c>
      <c r="EP26" s="21"/>
      <c r="EQ26" s="21"/>
      <c r="ER26" s="21"/>
      <c r="ES26" s="21"/>
      <c r="ET26" s="44"/>
      <c r="EU26" s="21"/>
      <c r="EV26" s="44"/>
      <c r="EW26" s="21"/>
      <c r="EX26" s="44"/>
      <c r="EY26" s="44"/>
      <c r="EZ26" s="21"/>
      <c r="FA26" s="21"/>
      <c r="FB26" s="44"/>
      <c r="FC26" s="44"/>
      <c r="FD26" s="21"/>
      <c r="FE26" s="112"/>
      <c r="FF26" s="44"/>
      <c r="FG26" s="44">
        <v>2210314</v>
      </c>
      <c r="FH26" s="44">
        <v>434664</v>
      </c>
      <c r="FI26" s="44">
        <v>3736819</v>
      </c>
      <c r="FJ26" s="44">
        <v>48581</v>
      </c>
      <c r="FK26" s="44">
        <v>2129869</v>
      </c>
      <c r="FL26" s="44"/>
      <c r="FM26" s="44"/>
      <c r="FN26" s="44"/>
      <c r="FO26" s="44"/>
      <c r="FP26" s="44"/>
      <c r="FQ26" s="44"/>
      <c r="FR26" s="44"/>
      <c r="FS26" s="44"/>
      <c r="FT26" s="44">
        <v>8285</v>
      </c>
      <c r="FU26" s="44"/>
      <c r="FV26" s="21">
        <v>288909</v>
      </c>
      <c r="FW26" s="44"/>
      <c r="FX26" s="44">
        <v>234352</v>
      </c>
      <c r="FY26" s="44">
        <v>36646</v>
      </c>
      <c r="FZ26" s="44">
        <v>196683</v>
      </c>
      <c r="GA26" s="44">
        <v>24339</v>
      </c>
      <c r="GB26" s="44"/>
      <c r="GC26" s="44">
        <v>24526</v>
      </c>
      <c r="GD26" s="44">
        <v>236480</v>
      </c>
      <c r="GE26" s="44">
        <v>76011</v>
      </c>
      <c r="GF26" s="44">
        <v>52554</v>
      </c>
      <c r="GG26" s="44">
        <v>422847</v>
      </c>
      <c r="GH26" s="44">
        <v>126680</v>
      </c>
      <c r="GI26" s="44">
        <v>63087</v>
      </c>
      <c r="GJ26" s="44">
        <v>82349</v>
      </c>
      <c r="GK26" s="44">
        <v>1543664</v>
      </c>
      <c r="GL26" s="44">
        <v>17928</v>
      </c>
      <c r="GM26" s="44">
        <v>527775</v>
      </c>
      <c r="GN26" s="44">
        <v>95314</v>
      </c>
      <c r="GO26" s="44">
        <v>24253</v>
      </c>
      <c r="GP26" s="44"/>
      <c r="GQ26" s="44"/>
      <c r="GR26" s="44">
        <v>169246</v>
      </c>
      <c r="GS26" s="44">
        <v>1594196</v>
      </c>
      <c r="GT26" s="44"/>
      <c r="GU26" s="21">
        <v>131253</v>
      </c>
      <c r="GV26" s="44">
        <v>4387</v>
      </c>
      <c r="GW26" s="44">
        <v>916875</v>
      </c>
      <c r="GX26" s="44">
        <v>6807840</v>
      </c>
      <c r="GY26" s="44">
        <v>9454551</v>
      </c>
      <c r="GZ26" s="44">
        <v>745851</v>
      </c>
      <c r="HA26" s="44"/>
      <c r="HB26" s="44">
        <v>6841915</v>
      </c>
      <c r="HC26" s="44">
        <v>1866785</v>
      </c>
      <c r="HD26" s="44">
        <v>9454551</v>
      </c>
      <c r="HE26" s="21"/>
      <c r="HF26" s="21">
        <v>864375</v>
      </c>
      <c r="HG26" s="21"/>
      <c r="HH26" s="21"/>
      <c r="HI26" s="21">
        <v>0</v>
      </c>
      <c r="HJ26" s="44"/>
      <c r="HK26" s="21">
        <v>70755</v>
      </c>
      <c r="HL26" s="21">
        <v>83441</v>
      </c>
      <c r="HM26" s="21">
        <v>154196</v>
      </c>
      <c r="HN26" s="21">
        <v>-22943</v>
      </c>
      <c r="HO26" s="21"/>
      <c r="HP26" s="44"/>
      <c r="HQ26" s="47"/>
      <c r="HR26" s="47">
        <v>6841915</v>
      </c>
      <c r="HS26" s="47"/>
      <c r="HT26" s="47">
        <v>0</v>
      </c>
      <c r="HU26" s="47">
        <v>0</v>
      </c>
      <c r="HV26" s="47">
        <v>2088</v>
      </c>
      <c r="HW26" s="47">
        <v>0</v>
      </c>
      <c r="HX26" s="47">
        <v>6420</v>
      </c>
      <c r="HY26" s="47">
        <v>4352</v>
      </c>
      <c r="HZ26" s="47">
        <v>16987</v>
      </c>
      <c r="IA26" s="47">
        <v>0</v>
      </c>
      <c r="IB26" s="47">
        <v>0</v>
      </c>
      <c r="IC26" s="47">
        <v>2073</v>
      </c>
      <c r="ID26">
        <v>5778</v>
      </c>
      <c r="IE26" s="47"/>
      <c r="IF26"/>
      <c r="IG26" s="47"/>
      <c r="IH26" s="47">
        <v>1093</v>
      </c>
      <c r="II26">
        <v>1974</v>
      </c>
      <c r="IJ26">
        <v>1591</v>
      </c>
      <c r="IK26">
        <v>1233</v>
      </c>
      <c r="IL26">
        <v>7528</v>
      </c>
      <c r="IM26">
        <v>51117</v>
      </c>
      <c r="IN26">
        <v>0</v>
      </c>
      <c r="IO26">
        <v>79</v>
      </c>
      <c r="IP26">
        <v>2716</v>
      </c>
      <c r="IQ26">
        <v>6762</v>
      </c>
      <c r="IR26">
        <v>0</v>
      </c>
      <c r="IS26">
        <v>0</v>
      </c>
      <c r="IT26">
        <v>9557</v>
      </c>
      <c r="IU26">
        <v>164924</v>
      </c>
      <c r="IV26">
        <v>0</v>
      </c>
      <c r="IW26">
        <v>380431</v>
      </c>
      <c r="IX26">
        <v>224794</v>
      </c>
      <c r="IY26">
        <v>457029</v>
      </c>
      <c r="IZ26">
        <v>0</v>
      </c>
      <c r="JA26">
        <v>0</v>
      </c>
      <c r="JB26">
        <v>134523</v>
      </c>
      <c r="JC26">
        <v>304542</v>
      </c>
      <c r="JD26"/>
      <c r="JE26"/>
      <c r="JF26"/>
      <c r="JG26">
        <v>43501</v>
      </c>
      <c r="JH26">
        <v>52613</v>
      </c>
      <c r="JI26">
        <v>43041</v>
      </c>
      <c r="JJ26">
        <v>70301</v>
      </c>
      <c r="JK26">
        <v>334615</v>
      </c>
      <c r="JL26">
        <v>2210314</v>
      </c>
      <c r="JM26">
        <v>0</v>
      </c>
      <c r="JN26">
        <v>4340</v>
      </c>
      <c r="JO26">
        <v>122208</v>
      </c>
      <c r="JP26">
        <v>236675</v>
      </c>
      <c r="JQ26">
        <v>0</v>
      </c>
      <c r="JR26">
        <v>0</v>
      </c>
      <c r="JS26">
        <v>363223</v>
      </c>
      <c r="JT26"/>
      <c r="JU26"/>
      <c r="JV26"/>
      <c r="JW26"/>
      <c r="JX26"/>
      <c r="JY26">
        <v>5778</v>
      </c>
      <c r="JZ26"/>
      <c r="KA26"/>
      <c r="KB26"/>
      <c r="KC26"/>
      <c r="KD26"/>
      <c r="KE26">
        <v>304542</v>
      </c>
      <c r="KF26">
        <v>36</v>
      </c>
      <c r="KG26">
        <v>66</v>
      </c>
      <c r="KH26">
        <v>17</v>
      </c>
      <c r="KI26">
        <v>29</v>
      </c>
      <c r="KJ26">
        <v>54</v>
      </c>
      <c r="KK26">
        <v>14</v>
      </c>
      <c r="KL26">
        <v>14</v>
      </c>
      <c r="KM26">
        <v>25</v>
      </c>
      <c r="KN26">
        <v>8</v>
      </c>
      <c r="KO26">
        <v>1</v>
      </c>
      <c r="KP26">
        <v>0</v>
      </c>
      <c r="KQ26">
        <v>0</v>
      </c>
      <c r="KR26">
        <v>1</v>
      </c>
      <c r="KS26">
        <v>0</v>
      </c>
      <c r="KT26">
        <v>0</v>
      </c>
      <c r="KU26">
        <v>1</v>
      </c>
      <c r="KV26">
        <v>0</v>
      </c>
      <c r="KW26">
        <v>0</v>
      </c>
      <c r="KX26">
        <v>0</v>
      </c>
      <c r="KY26">
        <v>0</v>
      </c>
      <c r="KZ26">
        <v>0</v>
      </c>
      <c r="LA26">
        <v>0</v>
      </c>
      <c r="LB26">
        <v>0</v>
      </c>
      <c r="LC26">
        <v>0</v>
      </c>
      <c r="LD26">
        <v>1</v>
      </c>
      <c r="LE26">
        <v>0</v>
      </c>
      <c r="LF26">
        <v>0</v>
      </c>
      <c r="LG26">
        <v>0</v>
      </c>
      <c r="LH26">
        <v>0</v>
      </c>
    </row>
    <row r="27" spans="1:320" s="34" customFormat="1" ht="15" customHeight="1" x14ac:dyDescent="0.25">
      <c r="A27" s="45">
        <v>206010874</v>
      </c>
      <c r="B27" s="45" t="s">
        <v>1888</v>
      </c>
      <c r="C27" s="46">
        <v>45292</v>
      </c>
      <c r="D27" s="46">
        <v>45657</v>
      </c>
      <c r="E27" s="47">
        <v>366</v>
      </c>
      <c r="F27" s="45" t="s">
        <v>883</v>
      </c>
      <c r="G27" s="45" t="s">
        <v>884</v>
      </c>
      <c r="H27" s="45" t="s">
        <v>885</v>
      </c>
      <c r="I27" s="45" t="s">
        <v>886</v>
      </c>
      <c r="J27" s="45" t="s">
        <v>887</v>
      </c>
      <c r="K27" s="45" t="s">
        <v>888</v>
      </c>
      <c r="L27" s="45" t="s">
        <v>1827</v>
      </c>
      <c r="M27" s="45" t="s">
        <v>1889</v>
      </c>
      <c r="N27" s="45" t="s">
        <v>1890</v>
      </c>
      <c r="O27" s="45" t="s">
        <v>1830</v>
      </c>
      <c r="P27" s="45" t="s">
        <v>1831</v>
      </c>
      <c r="Q27" s="45" t="s">
        <v>1891</v>
      </c>
      <c r="R27" t="s">
        <v>1892</v>
      </c>
      <c r="S27" s="45" t="s">
        <v>893</v>
      </c>
      <c r="T27"/>
      <c r="U27" s="47">
        <v>37</v>
      </c>
      <c r="V27" s="47">
        <v>37</v>
      </c>
      <c r="W27" s="47" t="s">
        <v>1728</v>
      </c>
      <c r="X27" s="47">
        <v>13542</v>
      </c>
      <c r="Y27" s="47">
        <v>12253</v>
      </c>
      <c r="Z27" s="48">
        <v>213.65</v>
      </c>
      <c r="AA27" s="44">
        <v>141</v>
      </c>
      <c r="AB27" s="44">
        <v>140</v>
      </c>
      <c r="AC27" s="44">
        <v>3502</v>
      </c>
      <c r="AD27" s="44"/>
      <c r="AE27" s="44">
        <v>820</v>
      </c>
      <c r="AF27" s="44">
        <v>5326</v>
      </c>
      <c r="AG27" s="44"/>
      <c r="AH27" s="47">
        <v>947</v>
      </c>
      <c r="AI27" s="47">
        <v>594</v>
      </c>
      <c r="AJ27">
        <v>1064</v>
      </c>
      <c r="AK27" t="s">
        <v>895</v>
      </c>
      <c r="AL27">
        <v>12253</v>
      </c>
      <c r="AM27"/>
      <c r="AN27"/>
      <c r="AO27"/>
      <c r="AP27"/>
      <c r="AQ27"/>
      <c r="AR27" s="44"/>
      <c r="AS27" s="44"/>
      <c r="AT27" s="44"/>
      <c r="AU27" s="44">
        <v>4305301</v>
      </c>
      <c r="AV27" s="44">
        <v>1272972</v>
      </c>
      <c r="AW27" s="44">
        <v>-1354375</v>
      </c>
      <c r="AX27" s="44">
        <v>26261</v>
      </c>
      <c r="AY27" s="44">
        <v>6958909</v>
      </c>
      <c r="AZ27" s="21">
        <v>6001490</v>
      </c>
      <c r="BA27" s="21">
        <v>957419</v>
      </c>
      <c r="BB27" s="44">
        <v>-4525</v>
      </c>
      <c r="BC27" s="44">
        <v>18380</v>
      </c>
      <c r="BD27" s="44"/>
      <c r="BE27" s="44">
        <v>934514</v>
      </c>
      <c r="BF27" s="44">
        <v>1230487</v>
      </c>
      <c r="BG27" s="44"/>
      <c r="BH27" s="44">
        <v>288121</v>
      </c>
      <c r="BI27" s="21">
        <v>1871381</v>
      </c>
      <c r="BJ27" s="21"/>
      <c r="BK27" s="21">
        <v>332745</v>
      </c>
      <c r="BL27" s="21">
        <v>208712</v>
      </c>
      <c r="BM27" s="21">
        <v>373855</v>
      </c>
      <c r="BN27" s="21">
        <v>4305301</v>
      </c>
      <c r="BO27" s="21"/>
      <c r="BP27" s="21"/>
      <c r="BQ27" s="44"/>
      <c r="BR27" s="21"/>
      <c r="BS27" s="44"/>
      <c r="BT27" s="21"/>
      <c r="BU27" s="44"/>
      <c r="BV27" s="21"/>
      <c r="BW27" s="44">
        <v>363825</v>
      </c>
      <c r="BX27" s="21"/>
      <c r="BY27" s="21"/>
      <c r="BZ27" s="21"/>
      <c r="CA27" s="44">
        <v>85191</v>
      </c>
      <c r="CB27" s="44"/>
      <c r="CC27" s="44">
        <v>553320</v>
      </c>
      <c r="CD27" s="44"/>
      <c r="CE27" s="44"/>
      <c r="CF27" s="44"/>
      <c r="CG27" s="44">
        <v>98385</v>
      </c>
      <c r="CH27" s="44"/>
      <c r="CI27" s="21">
        <v>61711</v>
      </c>
      <c r="CJ27" s="44"/>
      <c r="CK27" s="21">
        <v>110540</v>
      </c>
      <c r="CL27" s="44"/>
      <c r="CM27" s="44">
        <v>8557</v>
      </c>
      <c r="CN27" s="44">
        <v>30965</v>
      </c>
      <c r="CO27" s="44">
        <v>437531</v>
      </c>
      <c r="CP27" s="44">
        <v>6912</v>
      </c>
      <c r="CQ27" s="21">
        <v>487182</v>
      </c>
      <c r="CR27" s="44">
        <v>56178</v>
      </c>
      <c r="CS27" s="44">
        <v>201364</v>
      </c>
      <c r="CT27" s="44">
        <v>23272</v>
      </c>
      <c r="CU27" s="44"/>
      <c r="CV27" s="44">
        <v>21011</v>
      </c>
      <c r="CW27" s="21"/>
      <c r="CX27" s="21"/>
      <c r="CY27" s="21"/>
      <c r="CZ27" s="21"/>
      <c r="DA27" s="21"/>
      <c r="DB27" s="21"/>
      <c r="DC27" s="21"/>
      <c r="DD27" s="21"/>
      <c r="DE27" s="44"/>
      <c r="DF27" s="21"/>
      <c r="DG27" s="44"/>
      <c r="DH27" s="21"/>
      <c r="DI27" s="44"/>
      <c r="DJ27" s="44"/>
      <c r="DK27" s="44"/>
      <c r="DL27" s="44"/>
      <c r="DM27" s="21"/>
      <c r="DN27" s="44"/>
      <c r="DO27" s="44"/>
      <c r="DP27" s="44"/>
      <c r="DQ27" s="44"/>
      <c r="DR27" s="44"/>
      <c r="DS27" s="44"/>
      <c r="DT27" s="44"/>
      <c r="DU27" s="44"/>
      <c r="DV27" s="44"/>
      <c r="DW27" s="44"/>
      <c r="DX27" s="44"/>
      <c r="DY27" s="44">
        <v>1</v>
      </c>
      <c r="DZ27" s="44"/>
      <c r="EA27" s="44"/>
      <c r="EB27" s="21"/>
      <c r="EC27" s="44">
        <v>-4182997</v>
      </c>
      <c r="ED27" s="44"/>
      <c r="EE27" s="21"/>
      <c r="EF27" s="44"/>
      <c r="EG27" s="21">
        <v>250640</v>
      </c>
      <c r="EH27" s="44"/>
      <c r="EI27" s="21">
        <v>1871381</v>
      </c>
      <c r="EJ27" s="44"/>
      <c r="EK27" s="44"/>
      <c r="EL27" s="21"/>
      <c r="EM27" s="44">
        <v>332745</v>
      </c>
      <c r="EN27" s="44"/>
      <c r="EO27" s="44">
        <v>373855</v>
      </c>
      <c r="EP27" s="21"/>
      <c r="EQ27" s="21"/>
      <c r="ER27" s="21"/>
      <c r="ES27" s="21"/>
      <c r="ET27" s="44"/>
      <c r="EU27" s="21"/>
      <c r="EV27" s="44"/>
      <c r="EW27" s="21"/>
      <c r="EX27" s="44"/>
      <c r="EY27" s="44"/>
      <c r="EZ27" s="21"/>
      <c r="FA27" s="21"/>
      <c r="FB27" s="44"/>
      <c r="FC27" s="44"/>
      <c r="FD27" s="21"/>
      <c r="FE27" s="112"/>
      <c r="FF27" s="44"/>
      <c r="FG27" s="44">
        <v>2794923</v>
      </c>
      <c r="FH27" s="44">
        <v>629747</v>
      </c>
      <c r="FI27" s="44">
        <v>2576820</v>
      </c>
      <c r="FJ27" s="44">
        <v>66136</v>
      </c>
      <c r="FK27" s="44">
        <v>2478733</v>
      </c>
      <c r="FL27" s="44"/>
      <c r="FM27" s="44"/>
      <c r="FN27" s="44"/>
      <c r="FO27" s="44"/>
      <c r="FP27" s="44"/>
      <c r="FQ27" s="44"/>
      <c r="FR27" s="44"/>
      <c r="FS27" s="44"/>
      <c r="FT27" s="44">
        <v>4083</v>
      </c>
      <c r="FU27" s="44">
        <v>17561</v>
      </c>
      <c r="FV27" s="21">
        <v>130147</v>
      </c>
      <c r="FW27" s="44">
        <v>5942</v>
      </c>
      <c r="FX27" s="44">
        <v>114040</v>
      </c>
      <c r="FY27" s="44">
        <v>19938</v>
      </c>
      <c r="FZ27" s="44">
        <v>112869</v>
      </c>
      <c r="GA27" s="44">
        <v>11636</v>
      </c>
      <c r="GB27" s="44"/>
      <c r="GC27" s="44">
        <v>11255</v>
      </c>
      <c r="GD27" s="44">
        <v>184591</v>
      </c>
      <c r="GE27" s="44">
        <v>239845</v>
      </c>
      <c r="GF27" s="44">
        <v>10383</v>
      </c>
      <c r="GG27" s="44">
        <v>551560</v>
      </c>
      <c r="GH27" s="44">
        <v>74041</v>
      </c>
      <c r="GI27" s="44">
        <v>36451</v>
      </c>
      <c r="GJ27" s="44">
        <v>44483</v>
      </c>
      <c r="GK27" s="44">
        <v>1265142</v>
      </c>
      <c r="GL27" s="44">
        <v>138699</v>
      </c>
      <c r="GM27" s="44">
        <v>332400</v>
      </c>
      <c r="GN27" s="44">
        <v>16003</v>
      </c>
      <c r="GO27" s="44">
        <v>9460</v>
      </c>
      <c r="GP27" s="44"/>
      <c r="GQ27" s="44"/>
      <c r="GR27" s="44">
        <v>192228</v>
      </c>
      <c r="GS27" s="44">
        <v>3778432</v>
      </c>
      <c r="GT27" s="44"/>
      <c r="GU27" s="21">
        <v>6629</v>
      </c>
      <c r="GV27" s="44"/>
      <c r="GW27" s="44">
        <v>2317122</v>
      </c>
      <c r="GX27" s="44"/>
      <c r="GY27" s="44">
        <v>6102183</v>
      </c>
      <c r="GZ27" s="44">
        <v>1478257</v>
      </c>
      <c r="HA27" s="44"/>
      <c r="HB27" s="44">
        <v>2314074</v>
      </c>
      <c r="HC27" s="44">
        <v>2309852</v>
      </c>
      <c r="HD27" s="44">
        <v>6102183</v>
      </c>
      <c r="HE27" s="21">
        <v>2360174</v>
      </c>
      <c r="HF27" s="21"/>
      <c r="HG27" s="21">
        <v>921071</v>
      </c>
      <c r="HH27" s="21"/>
      <c r="HI27" s="21">
        <v>0</v>
      </c>
      <c r="HJ27" s="44"/>
      <c r="HK27" s="21"/>
      <c r="HL27" s="21">
        <v>30321</v>
      </c>
      <c r="HM27" s="21">
        <v>30321</v>
      </c>
      <c r="HN27" s="21">
        <v>-23692</v>
      </c>
      <c r="HO27" s="21">
        <v>2314074</v>
      </c>
      <c r="HP27" s="44"/>
      <c r="HQ27" s="47"/>
      <c r="HR27" s="47">
        <v>2314074</v>
      </c>
      <c r="HS27" s="47"/>
      <c r="HT27" s="47" t="s">
        <v>1893</v>
      </c>
      <c r="HU27" s="47">
        <v>29565.14</v>
      </c>
      <c r="HV27" s="47">
        <v>1626</v>
      </c>
      <c r="HW27" s="47">
        <v>0</v>
      </c>
      <c r="HX27" s="47">
        <v>3068</v>
      </c>
      <c r="HY27" s="47">
        <v>9460</v>
      </c>
      <c r="HZ27" s="47">
        <v>26650</v>
      </c>
      <c r="IA27" s="47">
        <v>0</v>
      </c>
      <c r="IB27" s="47">
        <v>0</v>
      </c>
      <c r="IC27" s="47">
        <v>3244</v>
      </c>
      <c r="ID27">
        <v>8928</v>
      </c>
      <c r="IE27" s="47">
        <v>911</v>
      </c>
      <c r="IF27">
        <v>6809</v>
      </c>
      <c r="IG27" s="47">
        <v>27</v>
      </c>
      <c r="IH27" s="47">
        <v>11293</v>
      </c>
      <c r="II27">
        <v>6298</v>
      </c>
      <c r="IJ27">
        <v>635</v>
      </c>
      <c r="IK27">
        <v>1409</v>
      </c>
      <c r="IL27">
        <v>4896</v>
      </c>
      <c r="IM27">
        <v>85254</v>
      </c>
      <c r="IN27">
        <v>0</v>
      </c>
      <c r="IO27">
        <v>0</v>
      </c>
      <c r="IP27">
        <v>589</v>
      </c>
      <c r="IQ27">
        <v>1763</v>
      </c>
      <c r="IR27">
        <v>0</v>
      </c>
      <c r="IS27">
        <v>0</v>
      </c>
      <c r="IT27">
        <v>2352</v>
      </c>
      <c r="IU27">
        <v>147822</v>
      </c>
      <c r="IV27">
        <v>0</v>
      </c>
      <c r="IW27">
        <v>171968</v>
      </c>
      <c r="IX27">
        <v>413125</v>
      </c>
      <c r="IY27">
        <v>875767</v>
      </c>
      <c r="IZ27">
        <v>0</v>
      </c>
      <c r="JA27">
        <v>0</v>
      </c>
      <c r="JB27">
        <v>128219</v>
      </c>
      <c r="JC27">
        <v>237359</v>
      </c>
      <c r="JD27">
        <v>22948</v>
      </c>
      <c r="JE27">
        <v>166053</v>
      </c>
      <c r="JF27">
        <v>674</v>
      </c>
      <c r="JG27">
        <v>313623</v>
      </c>
      <c r="JH27">
        <v>34596</v>
      </c>
      <c r="JI27">
        <v>24211</v>
      </c>
      <c r="JJ27">
        <v>33107</v>
      </c>
      <c r="JK27">
        <v>225451</v>
      </c>
      <c r="JL27">
        <v>2794923</v>
      </c>
      <c r="JM27">
        <v>0</v>
      </c>
      <c r="JN27">
        <v>0</v>
      </c>
      <c r="JO27">
        <v>30753</v>
      </c>
      <c r="JP27">
        <v>92783</v>
      </c>
      <c r="JQ27">
        <v>0</v>
      </c>
      <c r="JR27">
        <v>0</v>
      </c>
      <c r="JS27">
        <v>123536</v>
      </c>
      <c r="JT27"/>
      <c r="JU27"/>
      <c r="JV27"/>
      <c r="JW27"/>
      <c r="JX27"/>
      <c r="JY27">
        <v>8928</v>
      </c>
      <c r="JZ27"/>
      <c r="KA27"/>
      <c r="KB27"/>
      <c r="KC27"/>
      <c r="KD27"/>
      <c r="KE27">
        <v>237359</v>
      </c>
      <c r="KF27">
        <v>60</v>
      </c>
      <c r="KG27">
        <v>69</v>
      </c>
      <c r="KH27">
        <v>50</v>
      </c>
      <c r="KI27">
        <v>40</v>
      </c>
      <c r="KJ27">
        <v>46</v>
      </c>
      <c r="KK27">
        <v>33</v>
      </c>
      <c r="KL27">
        <v>27</v>
      </c>
      <c r="KM27">
        <v>29</v>
      </c>
      <c r="KN27">
        <v>25</v>
      </c>
      <c r="KO27">
        <v>1</v>
      </c>
      <c r="KP27">
        <v>0</v>
      </c>
      <c r="KQ27">
        <v>0</v>
      </c>
      <c r="KR27">
        <v>1</v>
      </c>
      <c r="KS27">
        <v>0</v>
      </c>
      <c r="KT27">
        <v>0</v>
      </c>
      <c r="KU27">
        <v>1</v>
      </c>
      <c r="KV27">
        <v>0</v>
      </c>
      <c r="KW27">
        <v>0</v>
      </c>
      <c r="KX27">
        <v>0</v>
      </c>
      <c r="KY27">
        <v>0</v>
      </c>
      <c r="KZ27">
        <v>0</v>
      </c>
      <c r="LA27">
        <v>0</v>
      </c>
      <c r="LB27">
        <v>0</v>
      </c>
      <c r="LC27">
        <v>0</v>
      </c>
      <c r="LD27">
        <v>1</v>
      </c>
      <c r="LE27">
        <v>0</v>
      </c>
      <c r="LF27">
        <v>0</v>
      </c>
      <c r="LG27">
        <v>0</v>
      </c>
      <c r="LH27">
        <v>0</v>
      </c>
    </row>
    <row r="28" spans="1:320" s="34" customFormat="1" ht="15" customHeight="1" x14ac:dyDescent="0.25">
      <c r="A28" s="45">
        <v>206010875</v>
      </c>
      <c r="B28" s="45" t="s">
        <v>1894</v>
      </c>
      <c r="C28" s="46">
        <v>45292</v>
      </c>
      <c r="D28" s="46">
        <v>45657</v>
      </c>
      <c r="E28" s="47">
        <v>366</v>
      </c>
      <c r="F28" s="45" t="s">
        <v>883</v>
      </c>
      <c r="G28" s="45" t="s">
        <v>884</v>
      </c>
      <c r="H28" s="45" t="s">
        <v>885</v>
      </c>
      <c r="I28" s="45" t="s">
        <v>886</v>
      </c>
      <c r="J28" s="45" t="s">
        <v>887</v>
      </c>
      <c r="K28" s="45" t="s">
        <v>888</v>
      </c>
      <c r="L28" s="45" t="s">
        <v>1730</v>
      </c>
      <c r="M28" s="45" t="s">
        <v>1895</v>
      </c>
      <c r="N28" s="45" t="s">
        <v>1896</v>
      </c>
      <c r="O28" s="45" t="s">
        <v>899</v>
      </c>
      <c r="P28" s="45" t="s">
        <v>1897</v>
      </c>
      <c r="Q28" s="45" t="s">
        <v>1898</v>
      </c>
      <c r="R28" t="s">
        <v>1852</v>
      </c>
      <c r="S28" s="45" t="s">
        <v>893</v>
      </c>
      <c r="T28"/>
      <c r="U28" s="47">
        <v>53</v>
      </c>
      <c r="V28" s="47">
        <v>53</v>
      </c>
      <c r="W28" s="47" t="s">
        <v>1728</v>
      </c>
      <c r="X28" s="47">
        <v>19398</v>
      </c>
      <c r="Y28" s="47">
        <v>17981</v>
      </c>
      <c r="Z28" s="48">
        <v>217.48</v>
      </c>
      <c r="AA28" s="44">
        <v>106</v>
      </c>
      <c r="AB28" s="44">
        <v>109</v>
      </c>
      <c r="AC28" s="44">
        <v>2892</v>
      </c>
      <c r="AD28" s="44">
        <v>130</v>
      </c>
      <c r="AE28" s="44">
        <v>990</v>
      </c>
      <c r="AF28" s="44">
        <v>12897</v>
      </c>
      <c r="AG28" s="44"/>
      <c r="AH28" s="47">
        <v>247</v>
      </c>
      <c r="AI28" s="47"/>
      <c r="AJ28">
        <v>825</v>
      </c>
      <c r="AK28" t="s">
        <v>895</v>
      </c>
      <c r="AL28">
        <v>17981</v>
      </c>
      <c r="AM28"/>
      <c r="AN28"/>
      <c r="AO28"/>
      <c r="AP28"/>
      <c r="AQ28"/>
      <c r="AR28" s="44"/>
      <c r="AS28" s="44"/>
      <c r="AT28" s="44"/>
      <c r="AU28" s="44">
        <v>6183701</v>
      </c>
      <c r="AV28" s="44">
        <v>695152</v>
      </c>
      <c r="AW28" s="44">
        <v>-2059456</v>
      </c>
      <c r="AX28" s="44">
        <v>3395</v>
      </c>
      <c r="AY28" s="44">
        <v>8941704</v>
      </c>
      <c r="AZ28" s="21">
        <v>8642272</v>
      </c>
      <c r="BA28" s="21">
        <v>299432</v>
      </c>
      <c r="BB28" s="44">
        <v>-23780</v>
      </c>
      <c r="BC28" s="44">
        <v>12590</v>
      </c>
      <c r="BD28" s="44"/>
      <c r="BE28" s="44">
        <v>263062</v>
      </c>
      <c r="BF28" s="44">
        <v>989649</v>
      </c>
      <c r="BG28" s="44">
        <v>43823</v>
      </c>
      <c r="BH28" s="44">
        <v>342730</v>
      </c>
      <c r="BI28" s="21">
        <v>4322295</v>
      </c>
      <c r="BJ28" s="21"/>
      <c r="BK28" s="21">
        <v>83265</v>
      </c>
      <c r="BL28" s="21">
        <v>122244</v>
      </c>
      <c r="BM28" s="21">
        <v>279695</v>
      </c>
      <c r="BN28" s="21">
        <v>6183701</v>
      </c>
      <c r="BO28" s="21"/>
      <c r="BP28" s="21"/>
      <c r="BQ28" s="44"/>
      <c r="BR28" s="21"/>
      <c r="BS28" s="44"/>
      <c r="BT28" s="21"/>
      <c r="BU28" s="44"/>
      <c r="BV28" s="21"/>
      <c r="BW28" s="44">
        <v>552180</v>
      </c>
      <c r="BX28" s="21"/>
      <c r="BY28" s="21">
        <v>28759</v>
      </c>
      <c r="BZ28" s="21"/>
      <c r="CA28" s="44">
        <v>4528</v>
      </c>
      <c r="CB28" s="44"/>
      <c r="CC28" s="44">
        <v>54716</v>
      </c>
      <c r="CD28" s="44"/>
      <c r="CE28" s="44"/>
      <c r="CF28" s="44"/>
      <c r="CG28" s="44">
        <v>54642</v>
      </c>
      <c r="CH28" s="44"/>
      <c r="CI28" s="21"/>
      <c r="CJ28" s="44"/>
      <c r="CK28" s="21">
        <v>327</v>
      </c>
      <c r="CL28" s="44"/>
      <c r="CM28" s="44">
        <v>576</v>
      </c>
      <c r="CN28" s="44">
        <v>0</v>
      </c>
      <c r="CO28" s="44">
        <v>180906</v>
      </c>
      <c r="CP28" s="44">
        <v>0</v>
      </c>
      <c r="CQ28" s="21">
        <v>293553</v>
      </c>
      <c r="CR28" s="44">
        <v>128029</v>
      </c>
      <c r="CS28" s="44">
        <v>83157</v>
      </c>
      <c r="CT28" s="44">
        <v>5757</v>
      </c>
      <c r="CU28" s="44"/>
      <c r="CV28" s="44">
        <v>3174</v>
      </c>
      <c r="CW28" s="21"/>
      <c r="CX28" s="21"/>
      <c r="CY28" s="21"/>
      <c r="CZ28" s="21"/>
      <c r="DA28" s="21"/>
      <c r="DB28" s="21"/>
      <c r="DC28" s="21"/>
      <c r="DD28" s="21"/>
      <c r="DE28" s="44"/>
      <c r="DF28" s="21"/>
      <c r="DG28" s="44"/>
      <c r="DH28" s="21"/>
      <c r="DI28" s="44"/>
      <c r="DJ28" s="44"/>
      <c r="DK28" s="44"/>
      <c r="DL28" s="44"/>
      <c r="DM28" s="21"/>
      <c r="DN28" s="44"/>
      <c r="DO28" s="44"/>
      <c r="DP28" s="44"/>
      <c r="DQ28" s="44"/>
      <c r="DR28" s="44"/>
      <c r="DS28" s="44"/>
      <c r="DT28" s="44"/>
      <c r="DU28" s="44"/>
      <c r="DV28" s="44"/>
      <c r="DW28" s="44"/>
      <c r="DX28" s="44"/>
      <c r="DY28" s="44"/>
      <c r="DZ28" s="44"/>
      <c r="EA28" s="44"/>
      <c r="EB28" s="21"/>
      <c r="EC28" s="44">
        <v>-1439128</v>
      </c>
      <c r="ED28" s="44"/>
      <c r="EE28" s="21">
        <v>-9261</v>
      </c>
      <c r="EF28" s="44"/>
      <c r="EG28" s="21">
        <v>-26229</v>
      </c>
      <c r="EH28" s="44"/>
      <c r="EI28" s="21">
        <v>-540995</v>
      </c>
      <c r="EJ28" s="44"/>
      <c r="EK28" s="44"/>
      <c r="EL28" s="21"/>
      <c r="EM28" s="44">
        <v>-17595</v>
      </c>
      <c r="EN28" s="44"/>
      <c r="EO28" s="44">
        <v>-26248</v>
      </c>
      <c r="EP28" s="21"/>
      <c r="EQ28" s="21"/>
      <c r="ER28" s="21"/>
      <c r="ES28" s="21"/>
      <c r="ET28" s="44"/>
      <c r="EU28" s="21"/>
      <c r="EV28" s="44"/>
      <c r="EW28" s="21"/>
      <c r="EX28" s="44"/>
      <c r="EY28" s="44"/>
      <c r="EZ28" s="21"/>
      <c r="FA28" s="21"/>
      <c r="FB28" s="44"/>
      <c r="FC28" s="44"/>
      <c r="FD28" s="21"/>
      <c r="FE28" s="112"/>
      <c r="FF28" s="44"/>
      <c r="FG28" s="44">
        <v>3962195</v>
      </c>
      <c r="FH28" s="44">
        <v>1011170</v>
      </c>
      <c r="FI28" s="44">
        <v>3668907</v>
      </c>
      <c r="FJ28" s="44">
        <v>177066</v>
      </c>
      <c r="FK28" s="44">
        <v>3596471</v>
      </c>
      <c r="FL28" s="44"/>
      <c r="FM28" s="44"/>
      <c r="FN28" s="44"/>
      <c r="FO28" s="44"/>
      <c r="FP28" s="44"/>
      <c r="FQ28" s="44"/>
      <c r="FR28" s="44"/>
      <c r="FS28" s="44"/>
      <c r="FT28" s="44">
        <v>4657</v>
      </c>
      <c r="FU28" s="44">
        <v>3896</v>
      </c>
      <c r="FV28" s="21">
        <v>112989</v>
      </c>
      <c r="FW28" s="44"/>
      <c r="FX28" s="44">
        <v>146583</v>
      </c>
      <c r="FY28" s="44">
        <v>76128</v>
      </c>
      <c r="FZ28" s="44">
        <v>126308</v>
      </c>
      <c r="GA28" s="44">
        <v>7543</v>
      </c>
      <c r="GB28" s="44"/>
      <c r="GC28" s="44">
        <v>8891</v>
      </c>
      <c r="GD28" s="44">
        <v>298028</v>
      </c>
      <c r="GE28" s="44">
        <v>176089</v>
      </c>
      <c r="GF28" s="44">
        <v>120630</v>
      </c>
      <c r="GG28" s="44">
        <v>629529</v>
      </c>
      <c r="GH28" s="44">
        <v>62624</v>
      </c>
      <c r="GI28" s="44">
        <v>114229</v>
      </c>
      <c r="GJ28" s="44">
        <v>130307</v>
      </c>
      <c r="GK28" s="44">
        <v>2335711</v>
      </c>
      <c r="GL28" s="44">
        <v>66676</v>
      </c>
      <c r="GM28" s="44">
        <v>438727</v>
      </c>
      <c r="GN28" s="44">
        <v>42638</v>
      </c>
      <c r="GO28" s="44">
        <v>11328</v>
      </c>
      <c r="GP28" s="44"/>
      <c r="GQ28" s="44"/>
      <c r="GR28" s="44">
        <v>132290</v>
      </c>
      <c r="GS28" s="44">
        <v>2408003</v>
      </c>
      <c r="GT28" s="44"/>
      <c r="GU28" s="21">
        <v>110792</v>
      </c>
      <c r="GV28" s="44">
        <v>8250</v>
      </c>
      <c r="GW28" s="44">
        <v>2865190</v>
      </c>
      <c r="GX28" s="44">
        <v>517251</v>
      </c>
      <c r="GY28" s="44">
        <v>5909486</v>
      </c>
      <c r="GZ28" s="44">
        <v>3805782</v>
      </c>
      <c r="HA28" s="44"/>
      <c r="HB28" s="44"/>
      <c r="HC28" s="44">
        <v>2103704</v>
      </c>
      <c r="HD28" s="44">
        <v>5909486</v>
      </c>
      <c r="HE28" s="21"/>
      <c r="HF28" s="21">
        <v>2779513</v>
      </c>
      <c r="HG28" s="21"/>
      <c r="HH28" s="21"/>
      <c r="HI28" s="21">
        <v>0</v>
      </c>
      <c r="HJ28" s="44"/>
      <c r="HK28" s="21">
        <v>173524</v>
      </c>
      <c r="HL28" s="21">
        <v>90224</v>
      </c>
      <c r="HM28" s="21">
        <v>263748</v>
      </c>
      <c r="HN28" s="21">
        <v>-152956</v>
      </c>
      <c r="HO28" s="21"/>
      <c r="HP28" s="44"/>
      <c r="HQ28" s="47"/>
      <c r="HR28" s="47"/>
      <c r="HS28" s="47"/>
      <c r="HT28" s="47" t="s">
        <v>1759</v>
      </c>
      <c r="HU28" s="47">
        <v>0</v>
      </c>
      <c r="HV28" s="47">
        <v>1861</v>
      </c>
      <c r="HW28" s="47">
        <v>0</v>
      </c>
      <c r="HX28" s="47">
        <v>7205</v>
      </c>
      <c r="HY28" s="47">
        <v>14623</v>
      </c>
      <c r="HZ28" s="47">
        <v>48391</v>
      </c>
      <c r="IA28" s="47">
        <v>0</v>
      </c>
      <c r="IB28" s="47">
        <v>0</v>
      </c>
      <c r="IC28" s="47">
        <v>5469</v>
      </c>
      <c r="ID28"/>
      <c r="IE28" s="47">
        <v>1488</v>
      </c>
      <c r="IF28"/>
      <c r="IG28" s="47"/>
      <c r="IH28" s="47">
        <v>13774</v>
      </c>
      <c r="II28">
        <v>1815</v>
      </c>
      <c r="IJ28">
        <v>3714</v>
      </c>
      <c r="IK28">
        <v>2224</v>
      </c>
      <c r="IL28">
        <v>10582</v>
      </c>
      <c r="IM28">
        <v>111146</v>
      </c>
      <c r="IN28">
        <v>0</v>
      </c>
      <c r="IO28">
        <v>0</v>
      </c>
      <c r="IP28">
        <v>0</v>
      </c>
      <c r="IQ28">
        <v>0</v>
      </c>
      <c r="IR28">
        <v>0</v>
      </c>
      <c r="IS28">
        <v>0</v>
      </c>
      <c r="IT28">
        <v>0</v>
      </c>
      <c r="IU28">
        <v>142257</v>
      </c>
      <c r="IV28">
        <v>0</v>
      </c>
      <c r="IW28">
        <v>418439</v>
      </c>
      <c r="IX28">
        <v>684025</v>
      </c>
      <c r="IY28">
        <v>1317593</v>
      </c>
      <c r="IZ28">
        <v>0</v>
      </c>
      <c r="JA28">
        <v>0</v>
      </c>
      <c r="JB28">
        <v>224069</v>
      </c>
      <c r="JC28"/>
      <c r="JD28">
        <v>45161</v>
      </c>
      <c r="JE28"/>
      <c r="JF28"/>
      <c r="JG28">
        <v>309735</v>
      </c>
      <c r="JH28">
        <v>50862</v>
      </c>
      <c r="JI28">
        <v>88040</v>
      </c>
      <c r="JJ28">
        <v>106794</v>
      </c>
      <c r="JK28">
        <v>575220</v>
      </c>
      <c r="JL28">
        <v>3962195</v>
      </c>
      <c r="JM28">
        <v>0</v>
      </c>
      <c r="JN28">
        <v>0</v>
      </c>
      <c r="JO28">
        <v>0</v>
      </c>
      <c r="JP28">
        <v>0</v>
      </c>
      <c r="JQ28">
        <v>0</v>
      </c>
      <c r="JR28">
        <v>0</v>
      </c>
      <c r="JS28">
        <v>0</v>
      </c>
      <c r="JT28"/>
      <c r="JU28"/>
      <c r="JV28"/>
      <c r="JW28"/>
      <c r="JX28"/>
      <c r="JY28"/>
      <c r="JZ28"/>
      <c r="KA28"/>
      <c r="KB28"/>
      <c r="KC28"/>
      <c r="KD28"/>
      <c r="KE28"/>
      <c r="KF28">
        <v>81</v>
      </c>
      <c r="KG28">
        <v>102</v>
      </c>
      <c r="KH28">
        <v>47</v>
      </c>
      <c r="KI28">
        <v>57</v>
      </c>
      <c r="KJ28">
        <v>71</v>
      </c>
      <c r="KK28">
        <v>34</v>
      </c>
      <c r="KL28">
        <v>32</v>
      </c>
      <c r="KM28">
        <v>38</v>
      </c>
      <c r="KN28">
        <v>23</v>
      </c>
      <c r="KO28">
        <v>1</v>
      </c>
      <c r="KP28">
        <v>0</v>
      </c>
      <c r="KQ28">
        <v>0</v>
      </c>
      <c r="KR28">
        <v>1</v>
      </c>
      <c r="KS28">
        <v>0</v>
      </c>
      <c r="KT28">
        <v>0</v>
      </c>
      <c r="KU28">
        <v>1</v>
      </c>
      <c r="KV28">
        <v>0</v>
      </c>
      <c r="KW28">
        <v>0</v>
      </c>
      <c r="KX28">
        <v>0</v>
      </c>
      <c r="KY28">
        <v>0</v>
      </c>
      <c r="KZ28">
        <v>0</v>
      </c>
      <c r="LA28">
        <v>0</v>
      </c>
      <c r="LB28">
        <v>0</v>
      </c>
      <c r="LC28">
        <v>0</v>
      </c>
      <c r="LD28">
        <v>1</v>
      </c>
      <c r="LE28">
        <v>0</v>
      </c>
      <c r="LF28">
        <v>0</v>
      </c>
      <c r="LG28">
        <v>0</v>
      </c>
      <c r="LH28">
        <v>0</v>
      </c>
    </row>
    <row r="29" spans="1:320" s="34" customFormat="1" ht="15" customHeight="1" x14ac:dyDescent="0.25">
      <c r="A29" s="45">
        <v>206010876</v>
      </c>
      <c r="B29" s="45" t="s">
        <v>1899</v>
      </c>
      <c r="C29" s="46">
        <v>45292</v>
      </c>
      <c r="D29" s="46">
        <v>45657</v>
      </c>
      <c r="E29" s="47">
        <v>366</v>
      </c>
      <c r="F29" s="45" t="s">
        <v>883</v>
      </c>
      <c r="G29" s="45" t="s">
        <v>884</v>
      </c>
      <c r="H29" s="45" t="s">
        <v>885</v>
      </c>
      <c r="I29" s="45" t="s">
        <v>886</v>
      </c>
      <c r="J29" s="45" t="s">
        <v>887</v>
      </c>
      <c r="K29" s="45" t="s">
        <v>888</v>
      </c>
      <c r="L29" s="45" t="s">
        <v>1746</v>
      </c>
      <c r="M29" s="45" t="s">
        <v>1900</v>
      </c>
      <c r="N29" s="45" t="s">
        <v>1901</v>
      </c>
      <c r="O29" s="45" t="s">
        <v>891</v>
      </c>
      <c r="P29" s="45" t="s">
        <v>1763</v>
      </c>
      <c r="Q29" s="45" t="s">
        <v>1902</v>
      </c>
      <c r="R29" t="s">
        <v>1903</v>
      </c>
      <c r="S29" s="45" t="s">
        <v>893</v>
      </c>
      <c r="T29"/>
      <c r="U29" s="47">
        <v>75</v>
      </c>
      <c r="V29" s="47">
        <v>75</v>
      </c>
      <c r="W29" s="47" t="s">
        <v>894</v>
      </c>
      <c r="X29" s="47">
        <v>27450</v>
      </c>
      <c r="Y29" s="47">
        <v>25410</v>
      </c>
      <c r="Z29" s="48">
        <v>211.75</v>
      </c>
      <c r="AA29" s="44">
        <v>491</v>
      </c>
      <c r="AB29" s="44">
        <v>491</v>
      </c>
      <c r="AC29" s="44">
        <v>3413</v>
      </c>
      <c r="AD29" s="44">
        <v>6851</v>
      </c>
      <c r="AE29" s="44">
        <v>1610</v>
      </c>
      <c r="AF29" s="44">
        <v>12329</v>
      </c>
      <c r="AG29" s="44"/>
      <c r="AH29" s="47"/>
      <c r="AI29" s="47">
        <v>293</v>
      </c>
      <c r="AJ29">
        <v>914</v>
      </c>
      <c r="AK29" t="s">
        <v>895</v>
      </c>
      <c r="AL29">
        <v>25410</v>
      </c>
      <c r="AM29"/>
      <c r="AN29"/>
      <c r="AO29"/>
      <c r="AP29"/>
      <c r="AQ29"/>
      <c r="AR29" s="44"/>
      <c r="AS29" s="44"/>
      <c r="AT29" s="44"/>
      <c r="AU29" s="44">
        <v>18416097</v>
      </c>
      <c r="AV29" s="44">
        <v>3107288</v>
      </c>
      <c r="AW29" s="44">
        <v>6975536</v>
      </c>
      <c r="AX29" s="44">
        <v>12658</v>
      </c>
      <c r="AY29" s="44">
        <v>14560507</v>
      </c>
      <c r="AZ29" s="21">
        <v>14469633</v>
      </c>
      <c r="BA29" s="21">
        <v>90874</v>
      </c>
      <c r="BB29" s="44">
        <v>-2</v>
      </c>
      <c r="BC29" s="44"/>
      <c r="BD29" s="44"/>
      <c r="BE29" s="44">
        <v>90872</v>
      </c>
      <c r="BF29" s="44">
        <v>1890184</v>
      </c>
      <c r="BG29" s="44">
        <v>6847612</v>
      </c>
      <c r="BH29" s="44">
        <v>950881</v>
      </c>
      <c r="BI29" s="21">
        <v>8066111</v>
      </c>
      <c r="BJ29" s="21"/>
      <c r="BK29" s="21"/>
      <c r="BL29" s="21">
        <v>116687</v>
      </c>
      <c r="BM29" s="21">
        <v>544622</v>
      </c>
      <c r="BN29" s="21">
        <v>18416097</v>
      </c>
      <c r="BO29" s="21"/>
      <c r="BP29" s="21"/>
      <c r="BQ29" s="44"/>
      <c r="BR29" s="21"/>
      <c r="BS29" s="44"/>
      <c r="BT29" s="21"/>
      <c r="BU29" s="44"/>
      <c r="BV29" s="21"/>
      <c r="BW29" s="44">
        <v>965740</v>
      </c>
      <c r="BX29" s="21"/>
      <c r="BY29" s="21">
        <v>2122995</v>
      </c>
      <c r="BZ29" s="21"/>
      <c r="CA29" s="44">
        <v>11345</v>
      </c>
      <c r="CB29" s="44"/>
      <c r="CC29" s="44">
        <v>6858</v>
      </c>
      <c r="CD29" s="44"/>
      <c r="CE29" s="44"/>
      <c r="CF29" s="44"/>
      <c r="CG29" s="44"/>
      <c r="CH29" s="44"/>
      <c r="CI29" s="21">
        <v>350</v>
      </c>
      <c r="CJ29" s="44"/>
      <c r="CK29" s="21"/>
      <c r="CL29" s="44"/>
      <c r="CM29" s="44">
        <v>31132</v>
      </c>
      <c r="CN29" s="44">
        <v>0</v>
      </c>
      <c r="CO29" s="44">
        <v>1029122</v>
      </c>
      <c r="CP29" s="44">
        <v>0</v>
      </c>
      <c r="CQ29" s="21">
        <v>846760</v>
      </c>
      <c r="CR29" s="44">
        <v>171190</v>
      </c>
      <c r="CS29" s="44">
        <v>894502</v>
      </c>
      <c r="CT29" s="44">
        <v>78042</v>
      </c>
      <c r="CU29" s="44"/>
      <c r="CV29" s="44">
        <v>56540</v>
      </c>
      <c r="CW29" s="21"/>
      <c r="CX29" s="21"/>
      <c r="CY29" s="21"/>
      <c r="CZ29" s="21"/>
      <c r="DA29" s="21"/>
      <c r="DB29" s="21"/>
      <c r="DC29" s="21"/>
      <c r="DD29" s="21"/>
      <c r="DE29" s="44"/>
      <c r="DF29" s="21"/>
      <c r="DG29" s="44"/>
      <c r="DH29" s="21"/>
      <c r="DI29" s="44"/>
      <c r="DJ29" s="44"/>
      <c r="DK29" s="44"/>
      <c r="DL29" s="44"/>
      <c r="DM29" s="21"/>
      <c r="DN29" s="44"/>
      <c r="DO29" s="44"/>
      <c r="DP29" s="44"/>
      <c r="DQ29" s="44"/>
      <c r="DR29" s="44"/>
      <c r="DS29" s="44"/>
      <c r="DT29" s="44"/>
      <c r="DU29" s="44"/>
      <c r="DV29" s="44"/>
      <c r="DW29" s="44"/>
      <c r="DX29" s="44"/>
      <c r="DY29" s="44"/>
      <c r="DZ29" s="44"/>
      <c r="EA29" s="44"/>
      <c r="EB29" s="21"/>
      <c r="EC29" s="44">
        <v>-971910</v>
      </c>
      <c r="ED29" s="44"/>
      <c r="EE29" s="21">
        <v>4946137</v>
      </c>
      <c r="EF29" s="44"/>
      <c r="EG29" s="21">
        <v>401454</v>
      </c>
      <c r="EH29" s="44"/>
      <c r="EI29" s="21">
        <v>2381165</v>
      </c>
      <c r="EJ29" s="44"/>
      <c r="EK29" s="44"/>
      <c r="EL29" s="21"/>
      <c r="EM29" s="44"/>
      <c r="EN29" s="44"/>
      <c r="EO29" s="44">
        <v>218690</v>
      </c>
      <c r="EP29" s="21"/>
      <c r="EQ29" s="21"/>
      <c r="ER29" s="21"/>
      <c r="ES29" s="21"/>
      <c r="ET29" s="44"/>
      <c r="EU29" s="21"/>
      <c r="EV29" s="44"/>
      <c r="EW29" s="21"/>
      <c r="EX29" s="44"/>
      <c r="EY29" s="44"/>
      <c r="EZ29" s="21"/>
      <c r="FA29" s="21"/>
      <c r="FB29" s="44"/>
      <c r="FC29" s="44"/>
      <c r="FD29" s="21"/>
      <c r="FE29" s="112"/>
      <c r="FF29" s="44"/>
      <c r="FG29" s="44">
        <v>5609154</v>
      </c>
      <c r="FH29" s="44">
        <v>1524506</v>
      </c>
      <c r="FI29" s="44">
        <v>7335973</v>
      </c>
      <c r="FJ29" s="44">
        <v>102004</v>
      </c>
      <c r="FK29" s="44">
        <v>5740836</v>
      </c>
      <c r="FL29" s="44"/>
      <c r="FM29" s="44"/>
      <c r="FN29" s="44"/>
      <c r="FO29" s="44"/>
      <c r="FP29" s="44"/>
      <c r="FQ29" s="44"/>
      <c r="FR29" s="44"/>
      <c r="FS29" s="44"/>
      <c r="FT29" s="44">
        <v>16884</v>
      </c>
      <c r="FU29" s="44"/>
      <c r="FV29" s="21">
        <v>598414</v>
      </c>
      <c r="FW29" s="44"/>
      <c r="FX29" s="44">
        <v>394680</v>
      </c>
      <c r="FY29" s="44">
        <v>44076</v>
      </c>
      <c r="FZ29" s="44">
        <v>320078</v>
      </c>
      <c r="GA29" s="44">
        <v>97372</v>
      </c>
      <c r="GB29" s="44"/>
      <c r="GC29" s="44">
        <v>56229</v>
      </c>
      <c r="GD29" s="44">
        <v>492029</v>
      </c>
      <c r="GE29" s="44">
        <v>263170</v>
      </c>
      <c r="GF29" s="44">
        <v>162303</v>
      </c>
      <c r="GG29" s="44">
        <v>845025</v>
      </c>
      <c r="GH29" s="44">
        <v>58378</v>
      </c>
      <c r="GI29" s="44">
        <v>122005</v>
      </c>
      <c r="GJ29" s="44">
        <v>109467</v>
      </c>
      <c r="GK29" s="44">
        <v>2948444</v>
      </c>
      <c r="GL29" s="44">
        <v>17608</v>
      </c>
      <c r="GM29" s="44">
        <v>1530930</v>
      </c>
      <c r="GN29" s="44">
        <v>79964</v>
      </c>
      <c r="GO29" s="44">
        <v>23001</v>
      </c>
      <c r="GP29" s="44"/>
      <c r="GQ29" s="44">
        <v>10222</v>
      </c>
      <c r="GR29" s="44">
        <v>538518</v>
      </c>
      <c r="GS29" s="44">
        <v>2473141</v>
      </c>
      <c r="GT29" s="44"/>
      <c r="GU29" s="21">
        <v>75776</v>
      </c>
      <c r="GV29" s="44"/>
      <c r="GW29" s="44"/>
      <c r="GX29" s="44"/>
      <c r="GY29" s="44">
        <v>2548917</v>
      </c>
      <c r="GZ29" s="44">
        <v>2001727</v>
      </c>
      <c r="HA29" s="44"/>
      <c r="HB29" s="44"/>
      <c r="HC29" s="44">
        <v>547190</v>
      </c>
      <c r="HD29" s="44">
        <v>2548917</v>
      </c>
      <c r="HE29" s="21"/>
      <c r="HF29" s="21"/>
      <c r="HG29" s="21">
        <v>562211</v>
      </c>
      <c r="HH29" s="21"/>
      <c r="HI29" s="21">
        <v>0</v>
      </c>
      <c r="HJ29" s="44"/>
      <c r="HK29" s="21">
        <v>39885</v>
      </c>
      <c r="HL29" s="21">
        <v>64205</v>
      </c>
      <c r="HM29" s="21">
        <v>104090</v>
      </c>
      <c r="HN29" s="21">
        <v>-28314</v>
      </c>
      <c r="HO29" s="21"/>
      <c r="HP29" s="44"/>
      <c r="HQ29" s="47"/>
      <c r="HR29" s="47"/>
      <c r="HS29" s="47"/>
      <c r="HT29" s="47">
        <v>0</v>
      </c>
      <c r="HU29" s="47">
        <v>0</v>
      </c>
      <c r="HV29" s="47">
        <v>2036</v>
      </c>
      <c r="HW29" s="47">
        <v>0</v>
      </c>
      <c r="HX29" s="47">
        <v>15356</v>
      </c>
      <c r="HY29" s="47">
        <v>24218</v>
      </c>
      <c r="HZ29" s="47">
        <v>47196</v>
      </c>
      <c r="IA29" s="47">
        <v>0</v>
      </c>
      <c r="IB29" s="47">
        <v>0</v>
      </c>
      <c r="IC29" s="47">
        <v>0</v>
      </c>
      <c r="ID29">
        <v>9281</v>
      </c>
      <c r="IE29" s="47">
        <v>3976</v>
      </c>
      <c r="IF29"/>
      <c r="IG29" s="47"/>
      <c r="IH29" s="47">
        <v>16952</v>
      </c>
      <c r="II29">
        <v>1682</v>
      </c>
      <c r="IJ29">
        <v>4051</v>
      </c>
      <c r="IK29">
        <v>1487</v>
      </c>
      <c r="IL29">
        <v>16328</v>
      </c>
      <c r="IM29">
        <v>142563</v>
      </c>
      <c r="IN29">
        <v>0</v>
      </c>
      <c r="IO29">
        <v>47</v>
      </c>
      <c r="IP29">
        <v>1305</v>
      </c>
      <c r="IQ29">
        <v>16588</v>
      </c>
      <c r="IR29">
        <v>0</v>
      </c>
      <c r="IS29">
        <v>0</v>
      </c>
      <c r="IT29">
        <v>17940</v>
      </c>
      <c r="IU29">
        <v>225964</v>
      </c>
      <c r="IV29">
        <v>0</v>
      </c>
      <c r="IW29">
        <v>954053</v>
      </c>
      <c r="IX29">
        <v>1144917</v>
      </c>
      <c r="IY29">
        <v>1284280</v>
      </c>
      <c r="IZ29">
        <v>0</v>
      </c>
      <c r="JA29">
        <v>0</v>
      </c>
      <c r="JB29">
        <v>0</v>
      </c>
      <c r="JC29">
        <v>577676</v>
      </c>
      <c r="JD29">
        <v>93556</v>
      </c>
      <c r="JE29"/>
      <c r="JF29"/>
      <c r="JG29">
        <v>413471</v>
      </c>
      <c r="JH29">
        <v>47761</v>
      </c>
      <c r="JI29">
        <v>82188</v>
      </c>
      <c r="JJ29">
        <v>79768</v>
      </c>
      <c r="JK29">
        <v>705520</v>
      </c>
      <c r="JL29">
        <v>5609154</v>
      </c>
      <c r="JM29">
        <v>0</v>
      </c>
      <c r="JN29">
        <v>3415</v>
      </c>
      <c r="JO29">
        <v>78238</v>
      </c>
      <c r="JP29">
        <v>640589</v>
      </c>
      <c r="JQ29">
        <v>0</v>
      </c>
      <c r="JR29">
        <v>0</v>
      </c>
      <c r="JS29">
        <v>722242</v>
      </c>
      <c r="JT29"/>
      <c r="JU29"/>
      <c r="JV29"/>
      <c r="JW29"/>
      <c r="JX29"/>
      <c r="JY29">
        <v>9281</v>
      </c>
      <c r="JZ29"/>
      <c r="KA29"/>
      <c r="KB29"/>
      <c r="KC29"/>
      <c r="KD29"/>
      <c r="KE29">
        <v>577676</v>
      </c>
      <c r="KF29">
        <v>78</v>
      </c>
      <c r="KG29">
        <v>143</v>
      </c>
      <c r="KH29">
        <v>42</v>
      </c>
      <c r="KI29">
        <v>55</v>
      </c>
      <c r="KJ29">
        <v>111</v>
      </c>
      <c r="KK29">
        <v>26</v>
      </c>
      <c r="KL29">
        <v>26</v>
      </c>
      <c r="KM29">
        <v>58</v>
      </c>
      <c r="KN29">
        <v>12</v>
      </c>
      <c r="KO29">
        <v>1</v>
      </c>
      <c r="KP29">
        <v>0</v>
      </c>
      <c r="KQ29">
        <v>0</v>
      </c>
      <c r="KR29">
        <v>0</v>
      </c>
      <c r="KS29">
        <v>1</v>
      </c>
      <c r="KT29">
        <v>0</v>
      </c>
      <c r="KU29">
        <v>1</v>
      </c>
      <c r="KV29">
        <v>0</v>
      </c>
      <c r="KW29">
        <v>0</v>
      </c>
      <c r="KX29">
        <v>0</v>
      </c>
      <c r="KY29">
        <v>0</v>
      </c>
      <c r="KZ29">
        <v>0</v>
      </c>
      <c r="LA29">
        <v>0</v>
      </c>
      <c r="LB29">
        <v>0</v>
      </c>
      <c r="LC29">
        <v>0</v>
      </c>
      <c r="LD29">
        <v>1</v>
      </c>
      <c r="LE29">
        <v>0</v>
      </c>
      <c r="LF29">
        <v>0</v>
      </c>
      <c r="LG29">
        <v>0</v>
      </c>
      <c r="LH29">
        <v>0</v>
      </c>
    </row>
    <row r="30" spans="1:320" s="34" customFormat="1" ht="15" customHeight="1" x14ac:dyDescent="0.25">
      <c r="A30" s="45">
        <v>206010879</v>
      </c>
      <c r="B30" s="45" t="s">
        <v>1904</v>
      </c>
      <c r="C30" s="46">
        <v>45231</v>
      </c>
      <c r="D30" s="46">
        <v>45596</v>
      </c>
      <c r="E30" s="47">
        <v>366</v>
      </c>
      <c r="F30" s="45" t="s">
        <v>883</v>
      </c>
      <c r="G30" s="45" t="s">
        <v>884</v>
      </c>
      <c r="H30" s="45" t="s">
        <v>885</v>
      </c>
      <c r="I30" s="45" t="s">
        <v>886</v>
      </c>
      <c r="J30" s="45" t="s">
        <v>331</v>
      </c>
      <c r="K30" s="45" t="s">
        <v>888</v>
      </c>
      <c r="L30" s="45" t="s">
        <v>1746</v>
      </c>
      <c r="M30" s="45" t="s">
        <v>1905</v>
      </c>
      <c r="N30" s="45" t="s">
        <v>1906</v>
      </c>
      <c r="O30" s="45" t="s">
        <v>1907</v>
      </c>
      <c r="P30" s="45" t="s">
        <v>1908</v>
      </c>
      <c r="Q30" s="45" t="s">
        <v>1909</v>
      </c>
      <c r="R30" t="s">
        <v>1910</v>
      </c>
      <c r="S30" s="45" t="s">
        <v>884</v>
      </c>
      <c r="T30"/>
      <c r="U30" s="47">
        <v>125</v>
      </c>
      <c r="V30" s="47">
        <v>125</v>
      </c>
      <c r="W30" s="47" t="s">
        <v>913</v>
      </c>
      <c r="X30" s="47">
        <v>45750</v>
      </c>
      <c r="Y30" s="47">
        <v>22466</v>
      </c>
      <c r="Z30" s="48">
        <v>49.11</v>
      </c>
      <c r="AA30" s="44">
        <v>319</v>
      </c>
      <c r="AB30" s="44">
        <v>347</v>
      </c>
      <c r="AC30" s="44">
        <v>3736</v>
      </c>
      <c r="AD30" s="44">
        <v>950</v>
      </c>
      <c r="AE30" s="44">
        <v>3882</v>
      </c>
      <c r="AF30" s="44">
        <v>8935</v>
      </c>
      <c r="AG30" s="44">
        <v>6</v>
      </c>
      <c r="AH30" s="47"/>
      <c r="AI30" s="47">
        <v>3883</v>
      </c>
      <c r="AJ30">
        <v>1074</v>
      </c>
      <c r="AK30" t="s">
        <v>895</v>
      </c>
      <c r="AL30">
        <v>22466</v>
      </c>
      <c r="AM30"/>
      <c r="AN30"/>
      <c r="AO30"/>
      <c r="AP30"/>
      <c r="AQ30"/>
      <c r="AR30" s="44"/>
      <c r="AS30" s="44"/>
      <c r="AT30" s="44"/>
      <c r="AU30" s="44">
        <v>9542599</v>
      </c>
      <c r="AV30" s="44">
        <v>4395857</v>
      </c>
      <c r="AW30" s="44">
        <v>384843</v>
      </c>
      <c r="AX30" s="44">
        <v>333877</v>
      </c>
      <c r="AY30" s="44">
        <v>13887490</v>
      </c>
      <c r="AZ30" s="21">
        <v>23675435</v>
      </c>
      <c r="BA30" s="21">
        <v>-9787945</v>
      </c>
      <c r="BB30" s="44">
        <v>115603774</v>
      </c>
      <c r="BC30" s="44"/>
      <c r="BD30" s="44"/>
      <c r="BE30" s="44">
        <v>105815829</v>
      </c>
      <c r="BF30" s="44">
        <v>2180167</v>
      </c>
      <c r="BG30" s="44"/>
      <c r="BH30" s="44">
        <v>4623306</v>
      </c>
      <c r="BI30" s="21">
        <v>352577</v>
      </c>
      <c r="BJ30" s="21">
        <v>2670</v>
      </c>
      <c r="BK30" s="21"/>
      <c r="BL30" s="21">
        <v>1875829</v>
      </c>
      <c r="BM30" s="21">
        <v>508050</v>
      </c>
      <c r="BN30" s="21">
        <v>9542599</v>
      </c>
      <c r="BO30" s="21"/>
      <c r="BP30" s="21"/>
      <c r="BQ30" s="44"/>
      <c r="BR30" s="21"/>
      <c r="BS30" s="44"/>
      <c r="BT30" s="21"/>
      <c r="BU30" s="44"/>
      <c r="BV30" s="21"/>
      <c r="BW30" s="44">
        <v>1860081</v>
      </c>
      <c r="BX30" s="21"/>
      <c r="BY30" s="21"/>
      <c r="BZ30" s="21"/>
      <c r="CA30" s="44"/>
      <c r="CB30" s="44"/>
      <c r="CC30" s="44"/>
      <c r="CD30" s="44"/>
      <c r="CE30" s="44">
        <v>2535776</v>
      </c>
      <c r="CF30" s="44"/>
      <c r="CG30" s="44"/>
      <c r="CH30" s="44"/>
      <c r="CI30" s="21"/>
      <c r="CJ30" s="44"/>
      <c r="CK30" s="21"/>
      <c r="CL30" s="44"/>
      <c r="CM30" s="44">
        <v>6779</v>
      </c>
      <c r="CN30" s="44">
        <v>0</v>
      </c>
      <c r="CO30" s="44">
        <v>733556</v>
      </c>
      <c r="CP30" s="44">
        <v>0</v>
      </c>
      <c r="CQ30" s="21">
        <v>562289</v>
      </c>
      <c r="CR30" s="44">
        <v>148951</v>
      </c>
      <c r="CS30" s="44">
        <v>2893974</v>
      </c>
      <c r="CT30" s="44">
        <v>38793</v>
      </c>
      <c r="CU30" s="44"/>
      <c r="CV30" s="44">
        <v>11515</v>
      </c>
      <c r="CW30" s="21"/>
      <c r="CX30" s="21"/>
      <c r="CY30" s="21"/>
      <c r="CZ30" s="21"/>
      <c r="DA30" s="21"/>
      <c r="DB30" s="21"/>
      <c r="DC30" s="21"/>
      <c r="DD30" s="21"/>
      <c r="DE30" s="44"/>
      <c r="DF30" s="21"/>
      <c r="DG30" s="44"/>
      <c r="DH30" s="21"/>
      <c r="DI30" s="44"/>
      <c r="DJ30" s="44"/>
      <c r="DK30" s="44"/>
      <c r="DL30" s="44"/>
      <c r="DM30" s="21"/>
      <c r="DN30" s="44"/>
      <c r="DO30" s="44"/>
      <c r="DP30" s="44"/>
      <c r="DQ30" s="44"/>
      <c r="DR30" s="44"/>
      <c r="DS30" s="44"/>
      <c r="DT30" s="44"/>
      <c r="DU30" s="44"/>
      <c r="DV30" s="44"/>
      <c r="DW30" s="44"/>
      <c r="DX30" s="44"/>
      <c r="DY30" s="44"/>
      <c r="DZ30" s="44"/>
      <c r="EA30" s="44"/>
      <c r="EB30" s="21"/>
      <c r="EC30" s="44">
        <v>-679192</v>
      </c>
      <c r="ED30" s="44"/>
      <c r="EE30" s="21"/>
      <c r="EF30" s="44"/>
      <c r="EG30" s="21">
        <v>552827</v>
      </c>
      <c r="EH30" s="44"/>
      <c r="EI30" s="21"/>
      <c r="EJ30" s="44"/>
      <c r="EK30" s="44">
        <v>502414</v>
      </c>
      <c r="EL30" s="21"/>
      <c r="EM30" s="44"/>
      <c r="EN30" s="44"/>
      <c r="EO30" s="44">
        <v>8794</v>
      </c>
      <c r="EP30" s="21"/>
      <c r="EQ30" s="21"/>
      <c r="ER30" s="21"/>
      <c r="ES30" s="21"/>
      <c r="ET30" s="44"/>
      <c r="EU30" s="21"/>
      <c r="EV30" s="44"/>
      <c r="EW30" s="21"/>
      <c r="EX30" s="44"/>
      <c r="EY30" s="44"/>
      <c r="EZ30" s="21"/>
      <c r="FA30" s="21"/>
      <c r="FB30" s="44"/>
      <c r="FC30" s="44"/>
      <c r="FD30" s="21"/>
      <c r="FE30" s="112"/>
      <c r="FF30" s="44"/>
      <c r="FG30" s="44">
        <v>8740725</v>
      </c>
      <c r="FH30" s="44">
        <v>4575262</v>
      </c>
      <c r="FI30" s="44">
        <v>10359448</v>
      </c>
      <c r="FJ30" s="44">
        <v>536043</v>
      </c>
      <c r="FK30" s="44">
        <v>10613398</v>
      </c>
      <c r="FL30" s="44"/>
      <c r="FM30" s="44"/>
      <c r="FN30" s="44"/>
      <c r="FO30" s="44"/>
      <c r="FP30" s="44"/>
      <c r="FQ30" s="44"/>
      <c r="FR30" s="44"/>
      <c r="FS30" s="44"/>
      <c r="FT30" s="44">
        <v>175943</v>
      </c>
      <c r="FU30" s="44"/>
      <c r="FV30" s="21">
        <v>785350</v>
      </c>
      <c r="FW30" s="44"/>
      <c r="FX30" s="44">
        <v>217665</v>
      </c>
      <c r="FY30" s="44">
        <v>30422</v>
      </c>
      <c r="FZ30" s="44">
        <v>3275046</v>
      </c>
      <c r="GA30" s="44">
        <v>55046</v>
      </c>
      <c r="GB30" s="44"/>
      <c r="GC30" s="44">
        <v>148605</v>
      </c>
      <c r="GD30" s="44">
        <v>1446729</v>
      </c>
      <c r="GE30" s="44">
        <v>672064</v>
      </c>
      <c r="GF30" s="44">
        <v>468482</v>
      </c>
      <c r="GG30" s="44">
        <v>1378577</v>
      </c>
      <c r="GH30" s="44">
        <v>135795</v>
      </c>
      <c r="GI30" s="44">
        <v>103387</v>
      </c>
      <c r="GJ30" s="44"/>
      <c r="GK30" s="44">
        <v>1213594</v>
      </c>
      <c r="GL30" s="44">
        <v>2481121</v>
      </c>
      <c r="GM30" s="44">
        <v>64896</v>
      </c>
      <c r="GN30" s="44">
        <v>97890</v>
      </c>
      <c r="GO30" s="44">
        <v>311425</v>
      </c>
      <c r="GP30" s="44"/>
      <c r="GQ30" s="44"/>
      <c r="GR30" s="44"/>
      <c r="GS30" s="44">
        <v>61170514</v>
      </c>
      <c r="GT30" s="44">
        <v>932572669</v>
      </c>
      <c r="GU30" s="21">
        <v>194977210</v>
      </c>
      <c r="GV30" s="44">
        <v>5324576</v>
      </c>
      <c r="GW30" s="44">
        <v>23394216</v>
      </c>
      <c r="GX30" s="44"/>
      <c r="GY30" s="44">
        <v>1217439185</v>
      </c>
      <c r="GZ30" s="44">
        <v>59077063</v>
      </c>
      <c r="HA30" s="44"/>
      <c r="HB30" s="44">
        <v>41949485</v>
      </c>
      <c r="HC30" s="44">
        <v>1116412637</v>
      </c>
      <c r="HD30" s="44">
        <v>1217439185</v>
      </c>
      <c r="HE30" s="21"/>
      <c r="HF30" s="21"/>
      <c r="HG30" s="21">
        <v>35500250</v>
      </c>
      <c r="HH30" s="21"/>
      <c r="HI30" s="21">
        <v>46455233</v>
      </c>
      <c r="HJ30" s="44">
        <v>287841966</v>
      </c>
      <c r="HK30" s="21">
        <v>244541</v>
      </c>
      <c r="HL30" s="21">
        <v>31278235</v>
      </c>
      <c r="HM30" s="21">
        <v>365819975</v>
      </c>
      <c r="HN30" s="21">
        <v>-170842765</v>
      </c>
      <c r="HO30" s="21"/>
      <c r="HP30" s="44"/>
      <c r="HQ30" s="47"/>
      <c r="HR30" s="47">
        <v>41949485</v>
      </c>
      <c r="HS30" s="47"/>
      <c r="HT30" s="47" t="s">
        <v>1911</v>
      </c>
      <c r="HU30" s="47">
        <v>4726165.04</v>
      </c>
      <c r="HV30" s="47">
        <v>2703</v>
      </c>
      <c r="HW30" s="47">
        <v>0</v>
      </c>
      <c r="HX30" s="47">
        <v>26177</v>
      </c>
      <c r="HY30" s="47">
        <v>49617</v>
      </c>
      <c r="HZ30" s="47">
        <v>93360</v>
      </c>
      <c r="IA30" s="47">
        <v>0</v>
      </c>
      <c r="IB30" s="47">
        <v>0</v>
      </c>
      <c r="IC30" s="47">
        <v>5911</v>
      </c>
      <c r="ID30">
        <v>16454</v>
      </c>
      <c r="IE30" s="47">
        <v>10597</v>
      </c>
      <c r="IF30">
        <v>16379</v>
      </c>
      <c r="IG30" s="47">
        <v>12308</v>
      </c>
      <c r="IH30" s="47"/>
      <c r="II30">
        <v>2588</v>
      </c>
      <c r="IJ30">
        <v>1594</v>
      </c>
      <c r="IK30"/>
      <c r="IL30">
        <v>6585</v>
      </c>
      <c r="IM30">
        <v>244273</v>
      </c>
      <c r="IN30">
        <v>0</v>
      </c>
      <c r="IO30">
        <v>2</v>
      </c>
      <c r="IP30">
        <v>724</v>
      </c>
      <c r="IQ30">
        <v>2120</v>
      </c>
      <c r="IR30">
        <v>0</v>
      </c>
      <c r="IS30">
        <v>0</v>
      </c>
      <c r="IT30">
        <v>2846</v>
      </c>
      <c r="IU30">
        <v>237506</v>
      </c>
      <c r="IV30">
        <v>0</v>
      </c>
      <c r="IW30">
        <v>1461574</v>
      </c>
      <c r="IX30">
        <v>2039331</v>
      </c>
      <c r="IY30">
        <v>2585956</v>
      </c>
      <c r="IZ30">
        <v>0</v>
      </c>
      <c r="JA30">
        <v>0</v>
      </c>
      <c r="JB30">
        <v>310942</v>
      </c>
      <c r="JC30">
        <v>734228</v>
      </c>
      <c r="JD30">
        <v>310922</v>
      </c>
      <c r="JE30">
        <v>362562</v>
      </c>
      <c r="JF30">
        <v>236113</v>
      </c>
      <c r="JG30"/>
      <c r="JH30">
        <v>89192</v>
      </c>
      <c r="JI30">
        <v>39721</v>
      </c>
      <c r="JJ30"/>
      <c r="JK30">
        <v>332678</v>
      </c>
      <c r="JL30">
        <v>8740725</v>
      </c>
      <c r="JM30">
        <v>0</v>
      </c>
      <c r="JN30">
        <v>140</v>
      </c>
      <c r="JO30">
        <v>40835</v>
      </c>
      <c r="JP30">
        <v>85995</v>
      </c>
      <c r="JQ30">
        <v>0</v>
      </c>
      <c r="JR30">
        <v>0</v>
      </c>
      <c r="JS30">
        <v>126970</v>
      </c>
      <c r="JT30"/>
      <c r="JU30"/>
      <c r="JV30"/>
      <c r="JW30"/>
      <c r="JX30"/>
      <c r="JY30">
        <v>16454</v>
      </c>
      <c r="JZ30"/>
      <c r="KA30"/>
      <c r="KB30"/>
      <c r="KC30"/>
      <c r="KD30"/>
      <c r="KE30">
        <v>734228</v>
      </c>
      <c r="KF30">
        <v>91</v>
      </c>
      <c r="KG30">
        <v>394</v>
      </c>
      <c r="KH30">
        <v>91</v>
      </c>
      <c r="KI30">
        <v>77</v>
      </c>
      <c r="KJ30">
        <v>230</v>
      </c>
      <c r="KK30">
        <v>77</v>
      </c>
      <c r="KL30">
        <v>41</v>
      </c>
      <c r="KM30">
        <v>153</v>
      </c>
      <c r="KN30">
        <v>41</v>
      </c>
      <c r="KO30">
        <v>0</v>
      </c>
      <c r="KP30">
        <v>1</v>
      </c>
      <c r="KQ30">
        <v>0</v>
      </c>
      <c r="KR30">
        <v>0</v>
      </c>
      <c r="KS30">
        <v>0</v>
      </c>
      <c r="KT30">
        <v>1</v>
      </c>
      <c r="KU30">
        <v>1</v>
      </c>
      <c r="KV30">
        <v>0</v>
      </c>
      <c r="KW30">
        <v>0</v>
      </c>
      <c r="KX30">
        <v>0</v>
      </c>
      <c r="KY30">
        <v>0</v>
      </c>
      <c r="KZ30">
        <v>0</v>
      </c>
      <c r="LA30">
        <v>0</v>
      </c>
      <c r="LB30">
        <v>0</v>
      </c>
      <c r="LC30">
        <v>0</v>
      </c>
      <c r="LD30">
        <v>1</v>
      </c>
      <c r="LE30">
        <v>0</v>
      </c>
      <c r="LF30">
        <v>0</v>
      </c>
      <c r="LG30">
        <v>0</v>
      </c>
      <c r="LH30">
        <v>0</v>
      </c>
    </row>
    <row r="31" spans="1:320" s="34" customFormat="1" ht="15" customHeight="1" x14ac:dyDescent="0.25">
      <c r="A31" s="45">
        <v>206010881</v>
      </c>
      <c r="B31" s="45" t="s">
        <v>1912</v>
      </c>
      <c r="C31" s="46">
        <v>45292</v>
      </c>
      <c r="D31" s="46">
        <v>45657</v>
      </c>
      <c r="E31" s="47">
        <v>366</v>
      </c>
      <c r="F31" s="45" t="s">
        <v>883</v>
      </c>
      <c r="G31" s="45" t="s">
        <v>884</v>
      </c>
      <c r="H31" s="45" t="s">
        <v>885</v>
      </c>
      <c r="I31" s="45" t="s">
        <v>886</v>
      </c>
      <c r="J31" s="45" t="s">
        <v>887</v>
      </c>
      <c r="K31" s="45" t="s">
        <v>888</v>
      </c>
      <c r="L31" s="45" t="s">
        <v>1730</v>
      </c>
      <c r="M31" s="45" t="s">
        <v>1913</v>
      </c>
      <c r="N31" s="45" t="s">
        <v>1914</v>
      </c>
      <c r="O31" s="45" t="s">
        <v>899</v>
      </c>
      <c r="P31" s="45" t="s">
        <v>1915</v>
      </c>
      <c r="Q31" s="45" t="s">
        <v>1916</v>
      </c>
      <c r="R31" t="s">
        <v>1917</v>
      </c>
      <c r="S31" s="45" t="s">
        <v>893</v>
      </c>
      <c r="T31"/>
      <c r="U31" s="47">
        <v>60</v>
      </c>
      <c r="V31" s="47">
        <v>60</v>
      </c>
      <c r="W31" s="47" t="s">
        <v>894</v>
      </c>
      <c r="X31" s="47">
        <v>21960</v>
      </c>
      <c r="Y31" s="47">
        <v>20463</v>
      </c>
      <c r="Z31" s="48">
        <v>218.62</v>
      </c>
      <c r="AA31" s="44">
        <v>319</v>
      </c>
      <c r="AB31" s="44">
        <v>315</v>
      </c>
      <c r="AC31" s="44">
        <v>6317</v>
      </c>
      <c r="AD31" s="44">
        <v>5090</v>
      </c>
      <c r="AE31" s="44">
        <v>1718</v>
      </c>
      <c r="AF31" s="44">
        <v>6933</v>
      </c>
      <c r="AG31" s="44"/>
      <c r="AH31" s="47"/>
      <c r="AI31" s="47">
        <v>209</v>
      </c>
      <c r="AJ31">
        <v>196</v>
      </c>
      <c r="AK31" t="s">
        <v>895</v>
      </c>
      <c r="AL31">
        <v>20463</v>
      </c>
      <c r="AM31"/>
      <c r="AN31"/>
      <c r="AO31"/>
      <c r="AP31"/>
      <c r="AQ31"/>
      <c r="AR31" s="44"/>
      <c r="AS31" s="44"/>
      <c r="AT31" s="44"/>
      <c r="AU31" s="44">
        <v>17394185</v>
      </c>
      <c r="AV31" s="44">
        <v>4892815</v>
      </c>
      <c r="AW31" s="44">
        <v>6274777</v>
      </c>
      <c r="AX31" s="44">
        <v>21622</v>
      </c>
      <c r="AY31" s="44">
        <v>16033845</v>
      </c>
      <c r="AZ31" s="21">
        <v>12737716</v>
      </c>
      <c r="BA31" s="21">
        <v>3296129</v>
      </c>
      <c r="BB31" s="44">
        <v>-1</v>
      </c>
      <c r="BC31" s="44"/>
      <c r="BD31" s="44"/>
      <c r="BE31" s="44">
        <v>3296128</v>
      </c>
      <c r="BF31" s="44">
        <v>7896250</v>
      </c>
      <c r="BG31" s="44">
        <v>6362500</v>
      </c>
      <c r="BH31" s="44">
        <v>581210</v>
      </c>
      <c r="BI31" s="21">
        <v>2417000</v>
      </c>
      <c r="BJ31" s="21"/>
      <c r="BK31" s="21"/>
      <c r="BL31" s="21">
        <v>70895</v>
      </c>
      <c r="BM31" s="21">
        <v>66330</v>
      </c>
      <c r="BN31" s="21">
        <v>17394185</v>
      </c>
      <c r="BO31" s="21"/>
      <c r="BP31" s="21"/>
      <c r="BQ31" s="44"/>
      <c r="BR31" s="21"/>
      <c r="BS31" s="44"/>
      <c r="BT31" s="21"/>
      <c r="BU31" s="44"/>
      <c r="BV31" s="21"/>
      <c r="BW31" s="44">
        <v>3191706</v>
      </c>
      <c r="BX31" s="21"/>
      <c r="BY31" s="21">
        <v>1677602</v>
      </c>
      <c r="BZ31" s="21"/>
      <c r="CA31" s="44">
        <v>6550</v>
      </c>
      <c r="CB31" s="44"/>
      <c r="CC31" s="44">
        <v>16957</v>
      </c>
      <c r="CD31" s="44"/>
      <c r="CE31" s="44"/>
      <c r="CF31" s="44"/>
      <c r="CG31" s="44"/>
      <c r="CH31" s="44"/>
      <c r="CI31" s="21"/>
      <c r="CJ31" s="44"/>
      <c r="CK31" s="21"/>
      <c r="CL31" s="44"/>
      <c r="CM31" s="44">
        <v>0</v>
      </c>
      <c r="CN31" s="44">
        <v>0</v>
      </c>
      <c r="CO31" s="44">
        <v>1357720</v>
      </c>
      <c r="CP31" s="44">
        <v>0</v>
      </c>
      <c r="CQ31" s="21">
        <v>2113325</v>
      </c>
      <c r="CR31" s="44">
        <v>729585</v>
      </c>
      <c r="CS31" s="44">
        <v>610590</v>
      </c>
      <c r="CT31" s="44">
        <v>66127</v>
      </c>
      <c r="CU31" s="44"/>
      <c r="CV31" s="44">
        <v>15468</v>
      </c>
      <c r="CW31" s="21"/>
      <c r="CX31" s="21"/>
      <c r="CY31" s="21"/>
      <c r="CZ31" s="21"/>
      <c r="DA31" s="21"/>
      <c r="DB31" s="21"/>
      <c r="DC31" s="21"/>
      <c r="DD31" s="21"/>
      <c r="DE31" s="44"/>
      <c r="DF31" s="21"/>
      <c r="DG31" s="44"/>
      <c r="DH31" s="21"/>
      <c r="DI31" s="44"/>
      <c r="DJ31" s="44"/>
      <c r="DK31" s="44"/>
      <c r="DL31" s="44"/>
      <c r="DM31" s="21"/>
      <c r="DN31" s="44"/>
      <c r="DO31" s="44"/>
      <c r="DP31" s="44"/>
      <c r="DQ31" s="44"/>
      <c r="DR31" s="44"/>
      <c r="DS31" s="44"/>
      <c r="DT31" s="44"/>
      <c r="DU31" s="44"/>
      <c r="DV31" s="44"/>
      <c r="DW31" s="44"/>
      <c r="DX31" s="44"/>
      <c r="DY31" s="44"/>
      <c r="DZ31" s="44"/>
      <c r="EA31" s="44"/>
      <c r="EB31" s="21"/>
      <c r="EC31" s="44">
        <v>2419277</v>
      </c>
      <c r="ED31" s="44"/>
      <c r="EE31" s="21">
        <v>3942204</v>
      </c>
      <c r="EF31" s="44"/>
      <c r="EG31" s="21">
        <v>-65421</v>
      </c>
      <c r="EH31" s="44"/>
      <c r="EI31" s="21">
        <v>-21625</v>
      </c>
      <c r="EJ31" s="44"/>
      <c r="EK31" s="44"/>
      <c r="EL31" s="21"/>
      <c r="EM31" s="44"/>
      <c r="EN31" s="44"/>
      <c r="EO31" s="44">
        <v>342</v>
      </c>
      <c r="EP31" s="21"/>
      <c r="EQ31" s="21"/>
      <c r="ER31" s="21"/>
      <c r="ES31" s="21"/>
      <c r="ET31" s="44"/>
      <c r="EU31" s="21"/>
      <c r="EV31" s="44"/>
      <c r="EW31" s="21"/>
      <c r="EX31" s="44"/>
      <c r="EY31" s="44"/>
      <c r="EZ31" s="21"/>
      <c r="FA31" s="21"/>
      <c r="FB31" s="44"/>
      <c r="FC31" s="44"/>
      <c r="FD31" s="21"/>
      <c r="FE31" s="112"/>
      <c r="FF31" s="44"/>
      <c r="FG31" s="44">
        <v>5236617</v>
      </c>
      <c r="FH31" s="44">
        <v>1361555</v>
      </c>
      <c r="FI31" s="44">
        <v>6139544</v>
      </c>
      <c r="FJ31" s="44">
        <v>89575</v>
      </c>
      <c r="FK31" s="44">
        <v>4434917</v>
      </c>
      <c r="FL31" s="44"/>
      <c r="FM31" s="44"/>
      <c r="FN31" s="44"/>
      <c r="FO31" s="44"/>
      <c r="FP31" s="44"/>
      <c r="FQ31" s="44"/>
      <c r="FR31" s="44"/>
      <c r="FS31" s="44"/>
      <c r="FT31" s="44"/>
      <c r="FU31" s="44"/>
      <c r="FV31" s="21">
        <v>544747</v>
      </c>
      <c r="FW31" s="44"/>
      <c r="FX31" s="44">
        <v>433865</v>
      </c>
      <c r="FY31" s="44">
        <v>184081</v>
      </c>
      <c r="FZ31" s="44">
        <v>285655</v>
      </c>
      <c r="GA31" s="44">
        <v>42504</v>
      </c>
      <c r="GB31" s="44"/>
      <c r="GC31" s="44">
        <v>132986</v>
      </c>
      <c r="GD31" s="44">
        <v>570462</v>
      </c>
      <c r="GE31" s="44">
        <v>345695</v>
      </c>
      <c r="GF31" s="44">
        <v>66442</v>
      </c>
      <c r="GG31" s="44">
        <v>679367</v>
      </c>
      <c r="GH31" s="44">
        <v>123924</v>
      </c>
      <c r="GI31" s="44">
        <v>83512</v>
      </c>
      <c r="GJ31" s="44">
        <v>120075</v>
      </c>
      <c r="GK31" s="44">
        <v>3441362</v>
      </c>
      <c r="GL31" s="44">
        <v>62958</v>
      </c>
      <c r="GM31" s="44">
        <v>835033</v>
      </c>
      <c r="GN31" s="44">
        <v>65017</v>
      </c>
      <c r="GO31" s="44">
        <v>50284</v>
      </c>
      <c r="GP31" s="44"/>
      <c r="GQ31" s="44">
        <v>8178</v>
      </c>
      <c r="GR31" s="44">
        <v>226652</v>
      </c>
      <c r="GS31" s="44">
        <v>31477538</v>
      </c>
      <c r="GT31" s="44"/>
      <c r="GU31" s="21">
        <v>430637</v>
      </c>
      <c r="GV31" s="44"/>
      <c r="GW31" s="44"/>
      <c r="GX31" s="44"/>
      <c r="GY31" s="44">
        <v>31908175</v>
      </c>
      <c r="GZ31" s="44">
        <v>2037714</v>
      </c>
      <c r="HA31" s="44"/>
      <c r="HB31" s="44"/>
      <c r="HC31" s="44">
        <v>29870461</v>
      </c>
      <c r="HD31" s="44">
        <v>31908175</v>
      </c>
      <c r="HE31" s="21">
        <v>29080391</v>
      </c>
      <c r="HF31" s="21"/>
      <c r="HG31" s="21"/>
      <c r="HH31" s="21"/>
      <c r="HI31" s="21">
        <v>0</v>
      </c>
      <c r="HJ31" s="44"/>
      <c r="HK31" s="21">
        <v>309996</v>
      </c>
      <c r="HL31" s="21">
        <v>491504</v>
      </c>
      <c r="HM31" s="21">
        <v>801500</v>
      </c>
      <c r="HN31" s="21">
        <v>-370863</v>
      </c>
      <c r="HO31" s="21"/>
      <c r="HP31" s="44"/>
      <c r="HQ31" s="47"/>
      <c r="HR31" s="47"/>
      <c r="HS31" s="47"/>
      <c r="HT31" s="47" t="s">
        <v>1855</v>
      </c>
      <c r="HU31" s="47">
        <v>61131.42</v>
      </c>
      <c r="HV31" s="47">
        <v>2043</v>
      </c>
      <c r="HW31" s="47">
        <v>0</v>
      </c>
      <c r="HX31" s="47">
        <v>8860</v>
      </c>
      <c r="HY31" s="47">
        <v>18764</v>
      </c>
      <c r="HZ31" s="47">
        <v>53615</v>
      </c>
      <c r="IA31" s="47">
        <v>0</v>
      </c>
      <c r="IB31" s="47">
        <v>0</v>
      </c>
      <c r="IC31" s="47">
        <v>0</v>
      </c>
      <c r="ID31">
        <v>4802</v>
      </c>
      <c r="IE31" s="47">
        <v>3077</v>
      </c>
      <c r="IF31">
        <v>11389</v>
      </c>
      <c r="IG31" s="47">
        <v>1934</v>
      </c>
      <c r="IH31" s="47">
        <v>12998</v>
      </c>
      <c r="II31">
        <v>2008</v>
      </c>
      <c r="IJ31">
        <v>1140</v>
      </c>
      <c r="IK31">
        <v>2044</v>
      </c>
      <c r="IL31">
        <v>7550</v>
      </c>
      <c r="IM31">
        <v>130224</v>
      </c>
      <c r="IN31">
        <v>0</v>
      </c>
      <c r="IO31">
        <v>0</v>
      </c>
      <c r="IP31">
        <v>0</v>
      </c>
      <c r="IQ31">
        <v>0</v>
      </c>
      <c r="IR31">
        <v>0</v>
      </c>
      <c r="IS31">
        <v>0</v>
      </c>
      <c r="IT31">
        <v>0</v>
      </c>
      <c r="IU31">
        <v>316719</v>
      </c>
      <c r="IV31">
        <v>0</v>
      </c>
      <c r="IW31">
        <v>503976</v>
      </c>
      <c r="IX31">
        <v>865380</v>
      </c>
      <c r="IY31">
        <v>1420890</v>
      </c>
      <c r="IZ31">
        <v>0</v>
      </c>
      <c r="JA31">
        <v>0</v>
      </c>
      <c r="JB31">
        <v>0</v>
      </c>
      <c r="JC31">
        <v>332880</v>
      </c>
      <c r="JD31">
        <v>122388</v>
      </c>
      <c r="JE31">
        <v>225554</v>
      </c>
      <c r="JF31">
        <v>35497</v>
      </c>
      <c r="JG31">
        <v>262137</v>
      </c>
      <c r="JH31">
        <v>71626</v>
      </c>
      <c r="JI31">
        <v>36648</v>
      </c>
      <c r="JJ31">
        <v>99119</v>
      </c>
      <c r="JK31">
        <v>943803</v>
      </c>
      <c r="JL31">
        <v>5236617</v>
      </c>
      <c r="JM31">
        <v>0</v>
      </c>
      <c r="JN31">
        <v>0</v>
      </c>
      <c r="JO31">
        <v>0</v>
      </c>
      <c r="JP31">
        <v>0</v>
      </c>
      <c r="JQ31">
        <v>0</v>
      </c>
      <c r="JR31">
        <v>0</v>
      </c>
      <c r="JS31">
        <v>0</v>
      </c>
      <c r="JT31"/>
      <c r="JU31"/>
      <c r="JV31"/>
      <c r="JW31"/>
      <c r="JX31"/>
      <c r="JY31">
        <v>4802</v>
      </c>
      <c r="JZ31"/>
      <c r="KA31"/>
      <c r="KB31"/>
      <c r="KC31"/>
      <c r="KD31"/>
      <c r="KE31">
        <v>332880</v>
      </c>
      <c r="KF31">
        <v>73</v>
      </c>
      <c r="KG31">
        <v>129</v>
      </c>
      <c r="KH31">
        <v>42</v>
      </c>
      <c r="KI31">
        <v>48</v>
      </c>
      <c r="KJ31">
        <v>88</v>
      </c>
      <c r="KK31">
        <v>26</v>
      </c>
      <c r="KL31">
        <v>29</v>
      </c>
      <c r="KM31">
        <v>47</v>
      </c>
      <c r="KN31">
        <v>18</v>
      </c>
      <c r="KO31">
        <v>1</v>
      </c>
      <c r="KP31">
        <v>0</v>
      </c>
      <c r="KQ31">
        <v>0</v>
      </c>
      <c r="KR31">
        <v>0</v>
      </c>
      <c r="KS31">
        <v>1</v>
      </c>
      <c r="KT31">
        <v>0</v>
      </c>
      <c r="KU31">
        <v>1</v>
      </c>
      <c r="KV31">
        <v>0</v>
      </c>
      <c r="KW31">
        <v>0</v>
      </c>
      <c r="KX31">
        <v>0</v>
      </c>
      <c r="KY31">
        <v>0</v>
      </c>
      <c r="KZ31">
        <v>0</v>
      </c>
      <c r="LA31">
        <v>0</v>
      </c>
      <c r="LB31">
        <v>0</v>
      </c>
      <c r="LC31">
        <v>0</v>
      </c>
      <c r="LD31">
        <v>1</v>
      </c>
      <c r="LE31">
        <v>0</v>
      </c>
      <c r="LF31">
        <v>0</v>
      </c>
      <c r="LG31">
        <v>0</v>
      </c>
      <c r="LH31">
        <v>0</v>
      </c>
    </row>
    <row r="32" spans="1:320" s="34" customFormat="1" ht="15" customHeight="1" x14ac:dyDescent="0.25">
      <c r="A32" s="45">
        <v>206010889</v>
      </c>
      <c r="B32" s="45" t="s">
        <v>1918</v>
      </c>
      <c r="C32" s="46">
        <v>45292</v>
      </c>
      <c r="D32" s="46">
        <v>45657</v>
      </c>
      <c r="E32" s="47">
        <v>366</v>
      </c>
      <c r="F32" s="45" t="s">
        <v>883</v>
      </c>
      <c r="G32" s="45" t="s">
        <v>884</v>
      </c>
      <c r="H32" s="45" t="s">
        <v>885</v>
      </c>
      <c r="I32" s="45" t="s">
        <v>886</v>
      </c>
      <c r="J32" s="45" t="s">
        <v>887</v>
      </c>
      <c r="K32" s="45" t="s">
        <v>888</v>
      </c>
      <c r="L32" s="45" t="s">
        <v>1730</v>
      </c>
      <c r="M32" s="45" t="s">
        <v>1919</v>
      </c>
      <c r="N32" s="45" t="s">
        <v>1920</v>
      </c>
      <c r="O32" s="45" t="s">
        <v>899</v>
      </c>
      <c r="P32" s="45" t="s">
        <v>1921</v>
      </c>
      <c r="Q32" s="45" t="s">
        <v>1922</v>
      </c>
      <c r="R32" t="s">
        <v>1923</v>
      </c>
      <c r="S32" s="45" t="s">
        <v>893</v>
      </c>
      <c r="T32" t="s">
        <v>1225</v>
      </c>
      <c r="U32" s="47">
        <v>140</v>
      </c>
      <c r="V32" s="47">
        <v>140</v>
      </c>
      <c r="W32" s="47" t="s">
        <v>913</v>
      </c>
      <c r="X32" s="47">
        <v>51240</v>
      </c>
      <c r="Y32" s="47">
        <v>46854</v>
      </c>
      <c r="Z32" s="48">
        <v>154.22999999999999</v>
      </c>
      <c r="AA32" s="44">
        <v>164</v>
      </c>
      <c r="AB32" s="44">
        <v>153</v>
      </c>
      <c r="AC32" s="44">
        <v>1629</v>
      </c>
      <c r="AD32" s="44">
        <v>3693</v>
      </c>
      <c r="AE32" s="44">
        <v>4435</v>
      </c>
      <c r="AF32" s="44">
        <v>35269</v>
      </c>
      <c r="AG32" s="44"/>
      <c r="AH32" s="47"/>
      <c r="AI32" s="47">
        <v>67</v>
      </c>
      <c r="AJ32">
        <v>1761</v>
      </c>
      <c r="AK32" t="s">
        <v>895</v>
      </c>
      <c r="AL32">
        <v>46854</v>
      </c>
      <c r="AM32"/>
      <c r="AN32"/>
      <c r="AO32"/>
      <c r="AP32"/>
      <c r="AQ32"/>
      <c r="AR32" s="44"/>
      <c r="AS32" s="44"/>
      <c r="AT32" s="44"/>
      <c r="AU32" s="44">
        <v>19281387</v>
      </c>
      <c r="AV32" s="44">
        <v>6577031</v>
      </c>
      <c r="AW32" s="44">
        <v>7062880</v>
      </c>
      <c r="AX32" s="44"/>
      <c r="AY32" s="44">
        <v>18795538</v>
      </c>
      <c r="AZ32" s="21">
        <v>19995214</v>
      </c>
      <c r="BA32" s="21">
        <v>-1199676</v>
      </c>
      <c r="BB32" s="44">
        <v>7615</v>
      </c>
      <c r="BC32" s="44"/>
      <c r="BD32" s="44"/>
      <c r="BE32" s="44">
        <v>-1192061</v>
      </c>
      <c r="BF32" s="44">
        <v>673499</v>
      </c>
      <c r="BG32" s="44">
        <v>1550144</v>
      </c>
      <c r="BH32" s="44">
        <v>1783522</v>
      </c>
      <c r="BI32" s="21">
        <v>14526213</v>
      </c>
      <c r="BJ32" s="21"/>
      <c r="BK32" s="21"/>
      <c r="BL32" s="21">
        <v>27592</v>
      </c>
      <c r="BM32" s="21">
        <v>720417</v>
      </c>
      <c r="BN32" s="21">
        <v>19281387</v>
      </c>
      <c r="BO32" s="21"/>
      <c r="BP32" s="21"/>
      <c r="BQ32" s="44"/>
      <c r="BR32" s="21"/>
      <c r="BS32" s="44"/>
      <c r="BT32" s="21"/>
      <c r="BU32" s="44"/>
      <c r="BV32" s="21"/>
      <c r="BW32" s="44">
        <v>3937843</v>
      </c>
      <c r="BX32" s="21"/>
      <c r="BY32" s="21">
        <v>2450750</v>
      </c>
      <c r="BZ32" s="21"/>
      <c r="CA32" s="44">
        <v>32470</v>
      </c>
      <c r="CB32" s="44"/>
      <c r="CC32" s="44">
        <v>150117</v>
      </c>
      <c r="CD32" s="44"/>
      <c r="CE32" s="44"/>
      <c r="CF32" s="44"/>
      <c r="CG32" s="44"/>
      <c r="CH32" s="44"/>
      <c r="CI32" s="21"/>
      <c r="CJ32" s="44"/>
      <c r="CK32" s="21">
        <v>5851</v>
      </c>
      <c r="CL32" s="44"/>
      <c r="CM32" s="44">
        <v>0</v>
      </c>
      <c r="CN32" s="44">
        <v>0</v>
      </c>
      <c r="CO32" s="44">
        <v>2890202</v>
      </c>
      <c r="CP32" s="44">
        <v>543</v>
      </c>
      <c r="CQ32" s="21">
        <v>2508240</v>
      </c>
      <c r="CR32" s="44">
        <v>914040</v>
      </c>
      <c r="CS32" s="44">
        <v>219863</v>
      </c>
      <c r="CT32" s="44">
        <v>34095</v>
      </c>
      <c r="CU32" s="44"/>
      <c r="CV32" s="44">
        <v>10048</v>
      </c>
      <c r="CW32" s="21"/>
      <c r="CX32" s="21"/>
      <c r="CY32" s="21"/>
      <c r="CZ32" s="21"/>
      <c r="DA32" s="21"/>
      <c r="DB32" s="21"/>
      <c r="DC32" s="21"/>
      <c r="DD32" s="21"/>
      <c r="DE32" s="44"/>
      <c r="DF32" s="21"/>
      <c r="DG32" s="44"/>
      <c r="DH32" s="21"/>
      <c r="DI32" s="44"/>
      <c r="DJ32" s="44"/>
      <c r="DK32" s="44"/>
      <c r="DL32" s="44"/>
      <c r="DM32" s="21"/>
      <c r="DN32" s="44"/>
      <c r="DO32" s="44"/>
      <c r="DP32" s="44"/>
      <c r="DQ32" s="44"/>
      <c r="DR32" s="44"/>
      <c r="DS32" s="44"/>
      <c r="DT32" s="44"/>
      <c r="DU32" s="44"/>
      <c r="DV32" s="44"/>
      <c r="DW32" s="44"/>
      <c r="DX32" s="44"/>
      <c r="DY32" s="44"/>
      <c r="DZ32" s="44"/>
      <c r="EA32" s="44"/>
      <c r="EB32" s="21"/>
      <c r="EC32" s="44">
        <v>2201358</v>
      </c>
      <c r="ED32" s="44"/>
      <c r="EE32" s="21">
        <v>1514586</v>
      </c>
      <c r="EF32" s="44"/>
      <c r="EG32" s="21">
        <v>429703</v>
      </c>
      <c r="EH32" s="44"/>
      <c r="EI32" s="21">
        <v>2788408</v>
      </c>
      <c r="EJ32" s="44"/>
      <c r="EK32" s="44"/>
      <c r="EL32" s="21"/>
      <c r="EM32" s="44"/>
      <c r="EN32" s="44"/>
      <c r="EO32" s="44">
        <v>128824</v>
      </c>
      <c r="EP32" s="21"/>
      <c r="EQ32" s="21"/>
      <c r="ER32" s="21"/>
      <c r="ES32" s="21"/>
      <c r="ET32" s="44"/>
      <c r="EU32" s="21"/>
      <c r="EV32" s="44"/>
      <c r="EW32" s="21"/>
      <c r="EX32" s="44"/>
      <c r="EY32" s="44"/>
      <c r="EZ32" s="21"/>
      <c r="FA32" s="21"/>
      <c r="FB32" s="44"/>
      <c r="FC32" s="44"/>
      <c r="FD32" s="21"/>
      <c r="FE32" s="112">
        <v>1</v>
      </c>
      <c r="FF32" s="44"/>
      <c r="FG32" s="44">
        <v>6217057</v>
      </c>
      <c r="FH32" s="44">
        <v>2551574</v>
      </c>
      <c r="FI32" s="44">
        <v>11226583</v>
      </c>
      <c r="FJ32" s="44">
        <v>200834</v>
      </c>
      <c r="FK32" s="44">
        <v>8900535</v>
      </c>
      <c r="FL32" s="44"/>
      <c r="FM32" s="44"/>
      <c r="FN32" s="44"/>
      <c r="FO32" s="44"/>
      <c r="FP32" s="44"/>
      <c r="FQ32" s="44"/>
      <c r="FR32" s="44"/>
      <c r="FS32" s="44"/>
      <c r="FT32" s="44">
        <v>53521</v>
      </c>
      <c r="FU32" s="44"/>
      <c r="FV32" s="21">
        <v>505445</v>
      </c>
      <c r="FW32" s="44">
        <v>9670</v>
      </c>
      <c r="FX32" s="44">
        <v>448476</v>
      </c>
      <c r="FY32" s="44">
        <v>169130</v>
      </c>
      <c r="FZ32" s="44">
        <v>108740</v>
      </c>
      <c r="GA32" s="44">
        <v>39081</v>
      </c>
      <c r="GB32" s="44"/>
      <c r="GC32" s="44">
        <v>22940</v>
      </c>
      <c r="GD32" s="44">
        <v>558974</v>
      </c>
      <c r="GE32" s="44">
        <v>562449</v>
      </c>
      <c r="GF32" s="44">
        <v>210167</v>
      </c>
      <c r="GG32" s="44">
        <v>1262401</v>
      </c>
      <c r="GH32" s="44">
        <v>156698</v>
      </c>
      <c r="GI32" s="44">
        <v>190874</v>
      </c>
      <c r="GJ32" s="44"/>
      <c r="GK32" s="44">
        <v>4439897</v>
      </c>
      <c r="GL32" s="44">
        <v>74711</v>
      </c>
      <c r="GM32" s="44">
        <v>1648543</v>
      </c>
      <c r="GN32" s="44">
        <v>151513</v>
      </c>
      <c r="GO32" s="44">
        <v>101455</v>
      </c>
      <c r="GP32" s="44">
        <v>3931</v>
      </c>
      <c r="GQ32" s="44"/>
      <c r="GR32" s="44">
        <v>376063</v>
      </c>
      <c r="GS32" s="44">
        <v>6874408</v>
      </c>
      <c r="GT32" s="44"/>
      <c r="GU32" s="21">
        <v>3427408</v>
      </c>
      <c r="GV32" s="44">
        <v>13676</v>
      </c>
      <c r="GW32" s="44">
        <v>266798</v>
      </c>
      <c r="GX32" s="44">
        <v>781954</v>
      </c>
      <c r="GY32" s="44">
        <v>11364244</v>
      </c>
      <c r="GZ32" s="44">
        <v>14281926</v>
      </c>
      <c r="HA32" s="44"/>
      <c r="HB32" s="44">
        <v>1452115</v>
      </c>
      <c r="HC32" s="44">
        <v>-4369797</v>
      </c>
      <c r="HD32" s="44">
        <v>11364244</v>
      </c>
      <c r="HE32" s="21">
        <v>1884211</v>
      </c>
      <c r="HF32" s="21"/>
      <c r="HG32" s="21">
        <v>9563215</v>
      </c>
      <c r="HH32" s="21"/>
      <c r="HI32" s="21">
        <v>13030</v>
      </c>
      <c r="HJ32" s="44">
        <v>6167926</v>
      </c>
      <c r="HK32" s="21"/>
      <c r="HL32" s="21">
        <v>115258</v>
      </c>
      <c r="HM32" s="21">
        <v>6296214</v>
      </c>
      <c r="HN32" s="21">
        <v>-2868806</v>
      </c>
      <c r="HO32" s="21"/>
      <c r="HP32" s="44"/>
      <c r="HQ32" s="47"/>
      <c r="HR32" s="47">
        <v>1452115</v>
      </c>
      <c r="HS32" s="47"/>
      <c r="HT32" s="47">
        <v>0</v>
      </c>
      <c r="HU32" s="47">
        <v>0</v>
      </c>
      <c r="HV32" s="47">
        <v>5872</v>
      </c>
      <c r="HW32" s="47">
        <v>0</v>
      </c>
      <c r="HX32" s="47">
        <v>12033</v>
      </c>
      <c r="HY32" s="47">
        <v>27435</v>
      </c>
      <c r="HZ32" s="47">
        <v>69302</v>
      </c>
      <c r="IA32" s="47">
        <v>0</v>
      </c>
      <c r="IB32" s="47">
        <v>0</v>
      </c>
      <c r="IC32" s="47">
        <v>3914</v>
      </c>
      <c r="ID32"/>
      <c r="IE32" s="47">
        <v>1649</v>
      </c>
      <c r="IF32">
        <v>16501</v>
      </c>
      <c r="IG32" s="47">
        <v>6621</v>
      </c>
      <c r="IH32" s="47">
        <v>22795</v>
      </c>
      <c r="II32">
        <v>2934</v>
      </c>
      <c r="IJ32">
        <v>5941</v>
      </c>
      <c r="IK32"/>
      <c r="IL32">
        <v>15424</v>
      </c>
      <c r="IM32">
        <v>190421</v>
      </c>
      <c r="IN32">
        <v>0</v>
      </c>
      <c r="IO32">
        <v>1328</v>
      </c>
      <c r="IP32">
        <v>7335</v>
      </c>
      <c r="IQ32">
        <v>57540</v>
      </c>
      <c r="IR32">
        <v>0</v>
      </c>
      <c r="IS32">
        <v>0</v>
      </c>
      <c r="IT32">
        <v>66203</v>
      </c>
      <c r="IU32">
        <v>416412</v>
      </c>
      <c r="IV32">
        <v>0</v>
      </c>
      <c r="IW32">
        <v>685661</v>
      </c>
      <c r="IX32">
        <v>1274230</v>
      </c>
      <c r="IY32">
        <v>1813336</v>
      </c>
      <c r="IZ32">
        <v>0</v>
      </c>
      <c r="JA32">
        <v>0</v>
      </c>
      <c r="JB32">
        <v>151701</v>
      </c>
      <c r="JC32"/>
      <c r="JD32">
        <v>44640</v>
      </c>
      <c r="JE32">
        <v>353599</v>
      </c>
      <c r="JF32">
        <v>129267</v>
      </c>
      <c r="JG32">
        <v>521707</v>
      </c>
      <c r="JH32">
        <v>112147</v>
      </c>
      <c r="JI32">
        <v>130688</v>
      </c>
      <c r="JJ32"/>
      <c r="JK32">
        <v>583669</v>
      </c>
      <c r="JL32">
        <v>6217057</v>
      </c>
      <c r="JM32">
        <v>0</v>
      </c>
      <c r="JN32">
        <v>84666</v>
      </c>
      <c r="JO32">
        <v>398509</v>
      </c>
      <c r="JP32">
        <v>2023010</v>
      </c>
      <c r="JQ32">
        <v>0</v>
      </c>
      <c r="JR32">
        <v>0</v>
      </c>
      <c r="JS32">
        <v>2506185</v>
      </c>
      <c r="JT32"/>
      <c r="JU32"/>
      <c r="JV32"/>
      <c r="JW32"/>
      <c r="JX32"/>
      <c r="JY32"/>
      <c r="JZ32"/>
      <c r="KA32"/>
      <c r="KB32"/>
      <c r="KC32"/>
      <c r="KD32"/>
      <c r="KE32"/>
      <c r="KF32">
        <v>157</v>
      </c>
      <c r="KG32">
        <v>185</v>
      </c>
      <c r="KH32">
        <v>131</v>
      </c>
      <c r="KI32">
        <v>99</v>
      </c>
      <c r="KJ32">
        <v>114</v>
      </c>
      <c r="KK32">
        <v>85</v>
      </c>
      <c r="KL32">
        <v>60</v>
      </c>
      <c r="KM32">
        <v>68</v>
      </c>
      <c r="KN32">
        <v>53</v>
      </c>
      <c r="KO32">
        <v>1</v>
      </c>
      <c r="KP32">
        <v>0</v>
      </c>
      <c r="KQ32">
        <v>0</v>
      </c>
      <c r="KR32">
        <v>0</v>
      </c>
      <c r="KS32">
        <v>0</v>
      </c>
      <c r="KT32">
        <v>1</v>
      </c>
      <c r="KU32">
        <v>1</v>
      </c>
      <c r="KV32">
        <v>0</v>
      </c>
      <c r="KW32">
        <v>0</v>
      </c>
      <c r="KX32">
        <v>0</v>
      </c>
      <c r="KY32">
        <v>0</v>
      </c>
      <c r="KZ32">
        <v>0</v>
      </c>
      <c r="LA32">
        <v>0</v>
      </c>
      <c r="LB32">
        <v>0</v>
      </c>
      <c r="LC32">
        <v>0</v>
      </c>
      <c r="LD32">
        <v>1</v>
      </c>
      <c r="LE32">
        <v>0</v>
      </c>
      <c r="LF32">
        <v>0</v>
      </c>
      <c r="LG32">
        <v>0</v>
      </c>
      <c r="LH32">
        <v>0</v>
      </c>
    </row>
    <row r="33" spans="1:320" s="34" customFormat="1" ht="15" customHeight="1" x14ac:dyDescent="0.25">
      <c r="A33" s="45">
        <v>206010900</v>
      </c>
      <c r="B33" s="45" t="s">
        <v>901</v>
      </c>
      <c r="C33" s="46">
        <v>45108</v>
      </c>
      <c r="D33" s="46">
        <v>45473</v>
      </c>
      <c r="E33" s="47">
        <v>366</v>
      </c>
      <c r="F33" s="45" t="s">
        <v>883</v>
      </c>
      <c r="G33" s="45" t="s">
        <v>884</v>
      </c>
      <c r="H33" s="45" t="s">
        <v>885</v>
      </c>
      <c r="I33" s="45" t="s">
        <v>886</v>
      </c>
      <c r="J33" s="45" t="s">
        <v>887</v>
      </c>
      <c r="K33" s="45" t="s">
        <v>888</v>
      </c>
      <c r="L33" s="45" t="s">
        <v>1730</v>
      </c>
      <c r="M33" s="45" t="s">
        <v>902</v>
      </c>
      <c r="N33" s="45" t="s">
        <v>903</v>
      </c>
      <c r="O33" s="45" t="s">
        <v>899</v>
      </c>
      <c r="P33" s="45" t="s">
        <v>904</v>
      </c>
      <c r="Q33" s="45" t="s">
        <v>905</v>
      </c>
      <c r="R33" t="s">
        <v>906</v>
      </c>
      <c r="S33" s="45" t="s">
        <v>893</v>
      </c>
      <c r="T33" t="s">
        <v>907</v>
      </c>
      <c r="U33" s="47">
        <v>96</v>
      </c>
      <c r="V33" s="47">
        <v>96</v>
      </c>
      <c r="W33" s="47" t="s">
        <v>894</v>
      </c>
      <c r="X33" s="47">
        <v>35136</v>
      </c>
      <c r="Y33" s="47">
        <v>21982</v>
      </c>
      <c r="Z33" s="48">
        <v>62.56</v>
      </c>
      <c r="AA33" s="44">
        <v>11</v>
      </c>
      <c r="AB33" s="44">
        <v>11</v>
      </c>
      <c r="AC33" s="44"/>
      <c r="AD33" s="44"/>
      <c r="AE33" s="44">
        <v>491</v>
      </c>
      <c r="AF33" s="44">
        <v>21491</v>
      </c>
      <c r="AG33" s="44"/>
      <c r="AH33" s="47"/>
      <c r="AI33" s="47"/>
      <c r="AJ33"/>
      <c r="AK33" t="s">
        <v>895</v>
      </c>
      <c r="AL33">
        <v>21982</v>
      </c>
      <c r="AM33"/>
      <c r="AN33"/>
      <c r="AO33"/>
      <c r="AP33"/>
      <c r="AQ33"/>
      <c r="AR33" s="44"/>
      <c r="AS33" s="44"/>
      <c r="AT33" s="44"/>
      <c r="AU33" s="44">
        <v>19913400</v>
      </c>
      <c r="AV33" s="44">
        <v>27052</v>
      </c>
      <c r="AW33" s="44">
        <v>9861451</v>
      </c>
      <c r="AX33" s="44"/>
      <c r="AY33" s="44">
        <v>10079001</v>
      </c>
      <c r="AZ33" s="21">
        <v>9842951</v>
      </c>
      <c r="BA33" s="21">
        <v>236050</v>
      </c>
      <c r="BB33" s="44">
        <v>1999507</v>
      </c>
      <c r="BC33" s="44"/>
      <c r="BD33" s="44"/>
      <c r="BE33" s="44">
        <v>2235557</v>
      </c>
      <c r="BF33" s="44"/>
      <c r="BG33" s="44"/>
      <c r="BH33" s="44">
        <v>441900</v>
      </c>
      <c r="BI33" s="21">
        <v>19471500</v>
      </c>
      <c r="BJ33" s="21"/>
      <c r="BK33" s="21"/>
      <c r="BL33" s="21"/>
      <c r="BM33" s="21"/>
      <c r="BN33" s="21">
        <v>19913400</v>
      </c>
      <c r="BO33" s="21"/>
      <c r="BP33" s="21"/>
      <c r="BQ33" s="44"/>
      <c r="BR33" s="21"/>
      <c r="BS33" s="44"/>
      <c r="BT33" s="21"/>
      <c r="BU33" s="44"/>
      <c r="BV33" s="21"/>
      <c r="BW33" s="44"/>
      <c r="BX33" s="21"/>
      <c r="BY33" s="21"/>
      <c r="BZ33" s="21"/>
      <c r="CA33" s="44">
        <v>600</v>
      </c>
      <c r="CB33" s="44"/>
      <c r="CC33" s="44">
        <v>26452</v>
      </c>
      <c r="CD33" s="44"/>
      <c r="CE33" s="44"/>
      <c r="CF33" s="44"/>
      <c r="CG33" s="44"/>
      <c r="CH33" s="44"/>
      <c r="CI33" s="21"/>
      <c r="CJ33" s="44"/>
      <c r="CK33" s="21"/>
      <c r="CL33" s="44"/>
      <c r="CM33" s="44">
        <v>0</v>
      </c>
      <c r="CN33" s="44">
        <v>0</v>
      </c>
      <c r="CO33" s="44">
        <v>0</v>
      </c>
      <c r="CP33" s="44">
        <v>0</v>
      </c>
      <c r="CQ33" s="21">
        <v>0</v>
      </c>
      <c r="CR33" s="44">
        <v>0</v>
      </c>
      <c r="CS33" s="44">
        <v>0</v>
      </c>
      <c r="CT33" s="44">
        <v>21719</v>
      </c>
      <c r="CU33" s="44"/>
      <c r="CV33" s="44">
        <v>5333</v>
      </c>
      <c r="CW33" s="21"/>
      <c r="CX33" s="21"/>
      <c r="CY33" s="21"/>
      <c r="CZ33" s="21"/>
      <c r="DA33" s="21"/>
      <c r="DB33" s="21"/>
      <c r="DC33" s="21"/>
      <c r="DD33" s="21"/>
      <c r="DE33" s="44"/>
      <c r="DF33" s="21"/>
      <c r="DG33" s="44"/>
      <c r="DH33" s="21"/>
      <c r="DI33" s="44"/>
      <c r="DJ33" s="44"/>
      <c r="DK33" s="44"/>
      <c r="DL33" s="44"/>
      <c r="DM33" s="21"/>
      <c r="DN33" s="44"/>
      <c r="DO33" s="44"/>
      <c r="DP33" s="44"/>
      <c r="DQ33" s="44"/>
      <c r="DR33" s="44"/>
      <c r="DS33" s="44"/>
      <c r="DT33" s="44"/>
      <c r="DU33" s="44"/>
      <c r="DV33" s="44"/>
      <c r="DW33" s="44"/>
      <c r="DX33" s="44"/>
      <c r="DY33" s="44"/>
      <c r="DZ33" s="44"/>
      <c r="EA33" s="44"/>
      <c r="EB33" s="21"/>
      <c r="EC33" s="44"/>
      <c r="ED33" s="44"/>
      <c r="EE33" s="21"/>
      <c r="EF33" s="44"/>
      <c r="EG33" s="21">
        <v>252460</v>
      </c>
      <c r="EH33" s="44"/>
      <c r="EI33" s="21">
        <v>9608991</v>
      </c>
      <c r="EJ33" s="44"/>
      <c r="EK33" s="44"/>
      <c r="EL33" s="21"/>
      <c r="EM33" s="44"/>
      <c r="EN33" s="44"/>
      <c r="EO33" s="44"/>
      <c r="EP33" s="21"/>
      <c r="EQ33" s="21"/>
      <c r="ER33" s="21"/>
      <c r="ES33" s="21"/>
      <c r="ET33" s="44"/>
      <c r="EU33" s="21"/>
      <c r="EV33" s="44"/>
      <c r="EW33" s="21"/>
      <c r="EX33" s="44"/>
      <c r="EY33" s="44"/>
      <c r="EZ33" s="21"/>
      <c r="FA33" s="21"/>
      <c r="FB33" s="44"/>
      <c r="FC33" s="44"/>
      <c r="FD33" s="21"/>
      <c r="FE33" s="112"/>
      <c r="FF33" s="44"/>
      <c r="FG33" s="44">
        <v>4608616</v>
      </c>
      <c r="FH33" s="44">
        <v>2555714</v>
      </c>
      <c r="FI33" s="44">
        <v>2678621</v>
      </c>
      <c r="FJ33" s="44">
        <v>111167</v>
      </c>
      <c r="FK33" s="44">
        <v>5731287</v>
      </c>
      <c r="FL33" s="44"/>
      <c r="FM33" s="44"/>
      <c r="FN33" s="44"/>
      <c r="FO33" s="44"/>
      <c r="FP33" s="44"/>
      <c r="FQ33" s="44"/>
      <c r="FR33" s="44"/>
      <c r="FS33" s="44"/>
      <c r="FT33" s="44"/>
      <c r="FU33" s="44"/>
      <c r="FV33" s="21"/>
      <c r="FW33" s="44"/>
      <c r="FX33" s="44"/>
      <c r="FY33" s="44"/>
      <c r="FZ33" s="44">
        <v>10274</v>
      </c>
      <c r="GA33" s="44">
        <v>21719</v>
      </c>
      <c r="GB33" s="44"/>
      <c r="GC33" s="44">
        <v>5333</v>
      </c>
      <c r="GD33" s="44">
        <v>388643</v>
      </c>
      <c r="GE33" s="44">
        <v>270588</v>
      </c>
      <c r="GF33" s="44">
        <v>120484</v>
      </c>
      <c r="GG33" s="44">
        <v>1051664</v>
      </c>
      <c r="GH33" s="44"/>
      <c r="GI33" s="44">
        <v>43387</v>
      </c>
      <c r="GJ33" s="44">
        <v>54865</v>
      </c>
      <c r="GK33" s="44">
        <v>1974163</v>
      </c>
      <c r="GL33" s="44">
        <v>120035</v>
      </c>
      <c r="GM33" s="44">
        <v>16390</v>
      </c>
      <c r="GN33" s="44">
        <v>29240</v>
      </c>
      <c r="GO33" s="44">
        <v>4879</v>
      </c>
      <c r="GP33" s="44"/>
      <c r="GQ33" s="44"/>
      <c r="GR33" s="44"/>
      <c r="GS33" s="44">
        <v>2133473</v>
      </c>
      <c r="GT33" s="44">
        <v>3749</v>
      </c>
      <c r="GU33" s="21">
        <v>1790077</v>
      </c>
      <c r="GV33" s="44">
        <v>308645</v>
      </c>
      <c r="GW33" s="44">
        <v>32275747</v>
      </c>
      <c r="GX33" s="44"/>
      <c r="GY33" s="44">
        <v>36511691</v>
      </c>
      <c r="GZ33" s="44">
        <v>3776834</v>
      </c>
      <c r="HA33" s="44"/>
      <c r="HB33" s="44">
        <v>543</v>
      </c>
      <c r="HC33" s="44">
        <v>32734314</v>
      </c>
      <c r="HD33" s="44">
        <v>36511691</v>
      </c>
      <c r="HE33" s="21"/>
      <c r="HF33" s="21">
        <v>32275747</v>
      </c>
      <c r="HG33" s="21"/>
      <c r="HH33" s="21"/>
      <c r="HI33" s="21">
        <v>339630</v>
      </c>
      <c r="HJ33" s="44">
        <v>5267912</v>
      </c>
      <c r="HK33" s="21"/>
      <c r="HL33" s="21">
        <v>554234</v>
      </c>
      <c r="HM33" s="21">
        <v>6161776</v>
      </c>
      <c r="HN33" s="21">
        <v>-4371699</v>
      </c>
      <c r="HO33" s="21"/>
      <c r="HP33" s="44"/>
      <c r="HQ33" s="47"/>
      <c r="HR33" s="47">
        <v>543</v>
      </c>
      <c r="HS33" s="47"/>
      <c r="HT33" s="47" t="s">
        <v>1759</v>
      </c>
      <c r="HU33" s="47">
        <v>0</v>
      </c>
      <c r="HV33" s="47">
        <v>4083</v>
      </c>
      <c r="HW33" s="47">
        <v>0</v>
      </c>
      <c r="HX33" s="47">
        <v>6572</v>
      </c>
      <c r="HY33" s="47">
        <v>17788</v>
      </c>
      <c r="HZ33" s="47">
        <v>59812</v>
      </c>
      <c r="IA33" s="47">
        <v>0</v>
      </c>
      <c r="IB33" s="47">
        <v>0</v>
      </c>
      <c r="IC33" s="47">
        <v>34</v>
      </c>
      <c r="ID33"/>
      <c r="IE33" s="47">
        <v>1822</v>
      </c>
      <c r="IF33">
        <v>7832</v>
      </c>
      <c r="IG33" s="47">
        <v>3313</v>
      </c>
      <c r="IH33" s="47">
        <v>18863</v>
      </c>
      <c r="II33"/>
      <c r="IJ33"/>
      <c r="IK33">
        <v>664</v>
      </c>
      <c r="IL33">
        <v>6136</v>
      </c>
      <c r="IM33">
        <v>126919</v>
      </c>
      <c r="IN33">
        <v>0</v>
      </c>
      <c r="IO33">
        <v>0</v>
      </c>
      <c r="IP33">
        <v>0</v>
      </c>
      <c r="IQ33">
        <v>0</v>
      </c>
      <c r="IR33">
        <v>0</v>
      </c>
      <c r="IS33">
        <v>0</v>
      </c>
      <c r="IT33">
        <v>0</v>
      </c>
      <c r="IU33">
        <v>437733</v>
      </c>
      <c r="IV33">
        <v>0</v>
      </c>
      <c r="IW33">
        <v>501613</v>
      </c>
      <c r="IX33">
        <v>913315</v>
      </c>
      <c r="IY33">
        <v>1712990</v>
      </c>
      <c r="IZ33">
        <v>0</v>
      </c>
      <c r="JA33">
        <v>0</v>
      </c>
      <c r="JB33">
        <v>2330</v>
      </c>
      <c r="JC33"/>
      <c r="JD33">
        <v>66802</v>
      </c>
      <c r="JE33">
        <v>158486</v>
      </c>
      <c r="JF33">
        <v>72723</v>
      </c>
      <c r="JG33">
        <v>431625</v>
      </c>
      <c r="JH33"/>
      <c r="JI33"/>
      <c r="JJ33">
        <v>30200</v>
      </c>
      <c r="JK33">
        <v>280800</v>
      </c>
      <c r="JL33">
        <v>4608617</v>
      </c>
      <c r="JM33">
        <v>0</v>
      </c>
      <c r="JN33">
        <v>0</v>
      </c>
      <c r="JO33">
        <v>0</v>
      </c>
      <c r="JP33">
        <v>0</v>
      </c>
      <c r="JQ33">
        <v>0</v>
      </c>
      <c r="JR33">
        <v>0</v>
      </c>
      <c r="JS33">
        <v>0</v>
      </c>
      <c r="JT33"/>
      <c r="JU33"/>
      <c r="JV33"/>
      <c r="JW33"/>
      <c r="JX33"/>
      <c r="JY33"/>
      <c r="JZ33"/>
      <c r="KA33"/>
      <c r="KB33"/>
      <c r="KC33"/>
      <c r="KD33"/>
      <c r="KE33"/>
      <c r="KF33">
        <v>104</v>
      </c>
      <c r="KG33">
        <v>120</v>
      </c>
      <c r="KH33">
        <v>89</v>
      </c>
      <c r="KI33">
        <v>57</v>
      </c>
      <c r="KJ33">
        <v>63</v>
      </c>
      <c r="KK33">
        <v>52</v>
      </c>
      <c r="KL33">
        <v>36</v>
      </c>
      <c r="KM33">
        <v>38</v>
      </c>
      <c r="KN33">
        <v>35</v>
      </c>
      <c r="KO33">
        <v>1</v>
      </c>
      <c r="KP33">
        <v>0</v>
      </c>
      <c r="KQ33">
        <v>0</v>
      </c>
      <c r="KR33">
        <v>0</v>
      </c>
      <c r="KS33">
        <v>1</v>
      </c>
      <c r="KT33">
        <v>0</v>
      </c>
      <c r="KU33">
        <v>1</v>
      </c>
      <c r="KV33">
        <v>0</v>
      </c>
      <c r="KW33">
        <v>0</v>
      </c>
      <c r="KX33">
        <v>0</v>
      </c>
      <c r="KY33">
        <v>0</v>
      </c>
      <c r="KZ33">
        <v>0</v>
      </c>
      <c r="LA33">
        <v>0</v>
      </c>
      <c r="LB33">
        <v>0</v>
      </c>
      <c r="LC33">
        <v>0</v>
      </c>
      <c r="LD33">
        <v>1</v>
      </c>
      <c r="LE33">
        <v>0</v>
      </c>
      <c r="LF33">
        <v>0</v>
      </c>
      <c r="LG33">
        <v>0</v>
      </c>
      <c r="LH33">
        <v>0</v>
      </c>
    </row>
    <row r="34" spans="1:320" s="34" customFormat="1" ht="15" customHeight="1" x14ac:dyDescent="0.25">
      <c r="A34" s="45">
        <v>206010904</v>
      </c>
      <c r="B34" s="45" t="s">
        <v>1924</v>
      </c>
      <c r="C34" s="46">
        <v>45292</v>
      </c>
      <c r="D34" s="46">
        <v>45657</v>
      </c>
      <c r="E34" s="47">
        <v>366</v>
      </c>
      <c r="F34" s="45" t="s">
        <v>883</v>
      </c>
      <c r="G34" s="45" t="s">
        <v>884</v>
      </c>
      <c r="H34" s="45" t="s">
        <v>885</v>
      </c>
      <c r="I34" s="45" t="s">
        <v>886</v>
      </c>
      <c r="J34" s="45" t="s">
        <v>887</v>
      </c>
      <c r="K34" s="45" t="s">
        <v>888</v>
      </c>
      <c r="L34" s="45" t="s">
        <v>1730</v>
      </c>
      <c r="M34" s="45" t="s">
        <v>1925</v>
      </c>
      <c r="N34" s="45" t="s">
        <v>1926</v>
      </c>
      <c r="O34" s="45" t="s">
        <v>899</v>
      </c>
      <c r="P34" s="45" t="s">
        <v>1927</v>
      </c>
      <c r="Q34" s="45" t="s">
        <v>1928</v>
      </c>
      <c r="R34" t="s">
        <v>1929</v>
      </c>
      <c r="S34" s="45" t="s">
        <v>893</v>
      </c>
      <c r="T34"/>
      <c r="U34" s="47">
        <v>94</v>
      </c>
      <c r="V34" s="47">
        <v>94</v>
      </c>
      <c r="W34" s="47" t="s">
        <v>894</v>
      </c>
      <c r="X34" s="47">
        <v>34404</v>
      </c>
      <c r="Y34" s="47">
        <v>32539</v>
      </c>
      <c r="Z34" s="48">
        <v>221.9</v>
      </c>
      <c r="AA34" s="44">
        <v>168</v>
      </c>
      <c r="AB34" s="44">
        <v>148</v>
      </c>
      <c r="AC34" s="44">
        <v>2239</v>
      </c>
      <c r="AD34" s="44"/>
      <c r="AE34" s="44">
        <v>1650</v>
      </c>
      <c r="AF34" s="44">
        <v>26337</v>
      </c>
      <c r="AG34" s="44"/>
      <c r="AH34" s="47">
        <v>1501</v>
      </c>
      <c r="AI34" s="47">
        <v>1</v>
      </c>
      <c r="AJ34">
        <v>811</v>
      </c>
      <c r="AK34" t="s">
        <v>895</v>
      </c>
      <c r="AL34">
        <v>32539</v>
      </c>
      <c r="AM34"/>
      <c r="AN34"/>
      <c r="AO34"/>
      <c r="AP34"/>
      <c r="AQ34"/>
      <c r="AR34" s="44"/>
      <c r="AS34" s="44"/>
      <c r="AT34" s="44"/>
      <c r="AU34" s="44">
        <v>15379890</v>
      </c>
      <c r="AV34" s="44">
        <v>3590942</v>
      </c>
      <c r="AW34" s="44">
        <v>4532319</v>
      </c>
      <c r="AX34" s="44"/>
      <c r="AY34" s="44">
        <v>14438513</v>
      </c>
      <c r="AZ34" s="21">
        <v>15061441</v>
      </c>
      <c r="BA34" s="21">
        <v>-622928</v>
      </c>
      <c r="BB34" s="44">
        <v>85861</v>
      </c>
      <c r="BC34" s="44">
        <v>800</v>
      </c>
      <c r="BD34" s="44"/>
      <c r="BE34" s="44">
        <v>-537867</v>
      </c>
      <c r="BF34" s="44">
        <v>2013555</v>
      </c>
      <c r="BG34" s="44"/>
      <c r="BH34" s="44">
        <v>617025</v>
      </c>
      <c r="BI34" s="21">
        <v>11110920</v>
      </c>
      <c r="BJ34" s="21"/>
      <c r="BK34" s="21">
        <v>1335530</v>
      </c>
      <c r="BL34" s="21">
        <v>385</v>
      </c>
      <c r="BM34" s="21">
        <v>302475</v>
      </c>
      <c r="BN34" s="21">
        <v>15379890</v>
      </c>
      <c r="BO34" s="21"/>
      <c r="BP34" s="21"/>
      <c r="BQ34" s="44"/>
      <c r="BR34" s="21"/>
      <c r="BS34" s="44"/>
      <c r="BT34" s="21"/>
      <c r="BU34" s="44"/>
      <c r="BV34" s="21"/>
      <c r="BW34" s="44">
        <v>1698391</v>
      </c>
      <c r="BX34" s="21"/>
      <c r="BY34" s="21"/>
      <c r="BZ34" s="21"/>
      <c r="CA34" s="44">
        <v>97222</v>
      </c>
      <c r="CB34" s="44"/>
      <c r="CC34" s="44">
        <v>1165269</v>
      </c>
      <c r="CD34" s="44"/>
      <c r="CE34" s="44"/>
      <c r="CF34" s="44"/>
      <c r="CG34" s="44">
        <v>629440</v>
      </c>
      <c r="CH34" s="44"/>
      <c r="CI34" s="21"/>
      <c r="CJ34" s="44"/>
      <c r="CK34" s="21">
        <v>620</v>
      </c>
      <c r="CL34" s="44"/>
      <c r="CM34" s="44">
        <v>27805</v>
      </c>
      <c r="CN34" s="44">
        <v>105414</v>
      </c>
      <c r="CO34" s="44">
        <v>926945</v>
      </c>
      <c r="CP34" s="44">
        <v>0</v>
      </c>
      <c r="CQ34" s="21">
        <v>930645</v>
      </c>
      <c r="CR34" s="44">
        <v>614713</v>
      </c>
      <c r="CS34" s="44">
        <v>401949</v>
      </c>
      <c r="CT34" s="44">
        <v>76297</v>
      </c>
      <c r="CU34" s="44"/>
      <c r="CV34" s="44">
        <v>507174</v>
      </c>
      <c r="CW34" s="21"/>
      <c r="CX34" s="21"/>
      <c r="CY34" s="21"/>
      <c r="CZ34" s="21"/>
      <c r="DA34" s="21"/>
      <c r="DB34" s="21"/>
      <c r="DC34" s="21"/>
      <c r="DD34" s="21"/>
      <c r="DE34" s="44"/>
      <c r="DF34" s="21"/>
      <c r="DG34" s="44"/>
      <c r="DH34" s="21"/>
      <c r="DI34" s="44"/>
      <c r="DJ34" s="44"/>
      <c r="DK34" s="44"/>
      <c r="DL34" s="44"/>
      <c r="DM34" s="21"/>
      <c r="DN34" s="44"/>
      <c r="DO34" s="44"/>
      <c r="DP34" s="44"/>
      <c r="DQ34" s="44"/>
      <c r="DR34" s="44"/>
      <c r="DS34" s="44"/>
      <c r="DT34" s="44"/>
      <c r="DU34" s="44"/>
      <c r="DV34" s="44"/>
      <c r="DW34" s="44"/>
      <c r="DX34" s="44"/>
      <c r="DY34" s="44">
        <v>-1700</v>
      </c>
      <c r="DZ34" s="44"/>
      <c r="EA34" s="44"/>
      <c r="EB34" s="21"/>
      <c r="EC34" s="44">
        <v>806667</v>
      </c>
      <c r="ED34" s="44"/>
      <c r="EE34" s="21"/>
      <c r="EF34" s="44"/>
      <c r="EG34" s="21">
        <v>64277</v>
      </c>
      <c r="EH34" s="44"/>
      <c r="EI34" s="21">
        <v>3052117</v>
      </c>
      <c r="EJ34" s="44"/>
      <c r="EK34" s="44"/>
      <c r="EL34" s="21"/>
      <c r="EM34" s="44">
        <v>566301</v>
      </c>
      <c r="EN34" s="44"/>
      <c r="EO34" s="44">
        <v>44657</v>
      </c>
      <c r="EP34" s="21"/>
      <c r="EQ34" s="21"/>
      <c r="ER34" s="21"/>
      <c r="ES34" s="21"/>
      <c r="ET34" s="44"/>
      <c r="EU34" s="21"/>
      <c r="EV34" s="44"/>
      <c r="EW34" s="21"/>
      <c r="EX34" s="44"/>
      <c r="EY34" s="44"/>
      <c r="EZ34" s="21"/>
      <c r="FA34" s="21"/>
      <c r="FB34" s="44"/>
      <c r="FC34" s="44"/>
      <c r="FD34" s="21"/>
      <c r="FE34" s="112"/>
      <c r="FF34" s="44"/>
      <c r="FG34" s="44">
        <v>7001527</v>
      </c>
      <c r="FH34" s="44">
        <v>1760555</v>
      </c>
      <c r="FI34" s="44">
        <v>6299359</v>
      </c>
      <c r="FJ34" s="44">
        <v>356506</v>
      </c>
      <c r="FK34" s="44">
        <v>6586319</v>
      </c>
      <c r="FL34" s="44"/>
      <c r="FM34" s="44"/>
      <c r="FN34" s="44"/>
      <c r="FO34" s="44"/>
      <c r="FP34" s="44"/>
      <c r="FQ34" s="44"/>
      <c r="FR34" s="44"/>
      <c r="FS34" s="44"/>
      <c r="FT34" s="44">
        <v>12409</v>
      </c>
      <c r="FU34" s="44">
        <v>54925</v>
      </c>
      <c r="FV34" s="21">
        <v>269236</v>
      </c>
      <c r="FW34" s="44"/>
      <c r="FX34" s="44">
        <v>214765</v>
      </c>
      <c r="FY34" s="44">
        <v>205594</v>
      </c>
      <c r="FZ34" s="44">
        <v>147270</v>
      </c>
      <c r="GA34" s="44">
        <v>31485</v>
      </c>
      <c r="GB34" s="44"/>
      <c r="GC34" s="44">
        <v>248255</v>
      </c>
      <c r="GD34" s="44">
        <v>820011</v>
      </c>
      <c r="GE34" s="44">
        <v>366532</v>
      </c>
      <c r="GF34" s="44">
        <v>150558</v>
      </c>
      <c r="GG34" s="44">
        <v>925914</v>
      </c>
      <c r="GH34" s="44">
        <v>126484</v>
      </c>
      <c r="GI34" s="44">
        <v>195613</v>
      </c>
      <c r="GJ34" s="44">
        <v>135281</v>
      </c>
      <c r="GK34" s="44">
        <v>2962009</v>
      </c>
      <c r="GL34" s="44">
        <v>109002</v>
      </c>
      <c r="GM34" s="44">
        <v>1128203</v>
      </c>
      <c r="GN34" s="44">
        <v>154645</v>
      </c>
      <c r="GO34" s="44">
        <v>27541</v>
      </c>
      <c r="GP34" s="44"/>
      <c r="GQ34" s="44">
        <v>2274</v>
      </c>
      <c r="GR34" s="44">
        <v>187116</v>
      </c>
      <c r="GS34" s="44">
        <v>4727989</v>
      </c>
      <c r="GT34" s="44"/>
      <c r="GU34" s="21">
        <v>424827</v>
      </c>
      <c r="GV34" s="44"/>
      <c r="GW34" s="44"/>
      <c r="GX34" s="44">
        <v>4646168</v>
      </c>
      <c r="GY34" s="44">
        <v>9798984</v>
      </c>
      <c r="GZ34" s="44">
        <v>8392229</v>
      </c>
      <c r="HA34" s="44"/>
      <c r="HB34" s="44"/>
      <c r="HC34" s="44">
        <v>1406755</v>
      </c>
      <c r="HD34" s="44">
        <v>9798984</v>
      </c>
      <c r="HE34" s="21">
        <v>2275175</v>
      </c>
      <c r="HF34" s="21"/>
      <c r="HG34" s="21">
        <v>1103194</v>
      </c>
      <c r="HH34" s="21"/>
      <c r="HI34" s="21">
        <v>0</v>
      </c>
      <c r="HJ34" s="44"/>
      <c r="HK34" s="21">
        <v>516694</v>
      </c>
      <c r="HL34" s="21">
        <v>854879</v>
      </c>
      <c r="HM34" s="21">
        <v>1371573</v>
      </c>
      <c r="HN34" s="21">
        <v>-946746</v>
      </c>
      <c r="HO34" s="21"/>
      <c r="HP34" s="44"/>
      <c r="HQ34" s="47"/>
      <c r="HR34" s="47"/>
      <c r="HS34" s="47"/>
      <c r="HT34" s="47" t="s">
        <v>1799</v>
      </c>
      <c r="HU34" s="47">
        <v>83922.290000000008</v>
      </c>
      <c r="HV34" s="47">
        <v>2486</v>
      </c>
      <c r="HW34" s="47">
        <v>0</v>
      </c>
      <c r="HX34" s="47">
        <v>9232</v>
      </c>
      <c r="HY34" s="47">
        <v>20042</v>
      </c>
      <c r="HZ34" s="47">
        <v>86389</v>
      </c>
      <c r="IA34" s="47">
        <v>0</v>
      </c>
      <c r="IB34" s="47">
        <v>0</v>
      </c>
      <c r="IC34" s="47">
        <v>4801</v>
      </c>
      <c r="ID34">
        <v>7087</v>
      </c>
      <c r="IE34" s="47">
        <v>3975</v>
      </c>
      <c r="IF34">
        <v>13698</v>
      </c>
      <c r="IG34" s="47">
        <v>5711</v>
      </c>
      <c r="IH34" s="47">
        <v>21476</v>
      </c>
      <c r="II34">
        <v>2927</v>
      </c>
      <c r="IJ34">
        <v>6519</v>
      </c>
      <c r="IK34">
        <v>2139</v>
      </c>
      <c r="IL34">
        <v>18280</v>
      </c>
      <c r="IM34">
        <v>204762</v>
      </c>
      <c r="IN34">
        <v>0</v>
      </c>
      <c r="IO34">
        <v>1962</v>
      </c>
      <c r="IP34">
        <v>2820</v>
      </c>
      <c r="IQ34">
        <v>1524</v>
      </c>
      <c r="IR34">
        <v>0</v>
      </c>
      <c r="IS34">
        <v>0</v>
      </c>
      <c r="IT34">
        <v>6306</v>
      </c>
      <c r="IU34">
        <v>191634</v>
      </c>
      <c r="IV34">
        <v>0</v>
      </c>
      <c r="IW34">
        <v>560923</v>
      </c>
      <c r="IX34">
        <v>1012279</v>
      </c>
      <c r="IY34">
        <v>2503757</v>
      </c>
      <c r="IZ34">
        <v>0</v>
      </c>
      <c r="JA34">
        <v>0</v>
      </c>
      <c r="JB34">
        <v>201684</v>
      </c>
      <c r="JC34">
        <v>385884</v>
      </c>
      <c r="JD34">
        <v>142202</v>
      </c>
      <c r="JE34">
        <v>265536</v>
      </c>
      <c r="JF34">
        <v>107551</v>
      </c>
      <c r="JG34">
        <v>522870</v>
      </c>
      <c r="JH34">
        <v>105749</v>
      </c>
      <c r="JI34">
        <v>160713</v>
      </c>
      <c r="JJ34">
        <v>109100</v>
      </c>
      <c r="JK34">
        <v>731645</v>
      </c>
      <c r="JL34">
        <v>7001527</v>
      </c>
      <c r="JM34">
        <v>0</v>
      </c>
      <c r="JN34">
        <v>154458</v>
      </c>
      <c r="JO34">
        <v>172039</v>
      </c>
      <c r="JP34">
        <v>56937</v>
      </c>
      <c r="JQ34">
        <v>0</v>
      </c>
      <c r="JR34">
        <v>0</v>
      </c>
      <c r="JS34">
        <v>383434</v>
      </c>
      <c r="JT34"/>
      <c r="JU34"/>
      <c r="JV34"/>
      <c r="JW34"/>
      <c r="JX34"/>
      <c r="JY34">
        <v>7087</v>
      </c>
      <c r="JZ34"/>
      <c r="KA34"/>
      <c r="KB34"/>
      <c r="KC34"/>
      <c r="KD34"/>
      <c r="KE34">
        <v>385884</v>
      </c>
      <c r="KF34">
        <v>172</v>
      </c>
      <c r="KG34">
        <v>248</v>
      </c>
      <c r="KH34">
        <v>117</v>
      </c>
      <c r="KI34">
        <v>103</v>
      </c>
      <c r="KJ34">
        <v>143</v>
      </c>
      <c r="KK34">
        <v>73</v>
      </c>
      <c r="KL34">
        <v>65</v>
      </c>
      <c r="KM34">
        <v>84</v>
      </c>
      <c r="KN34">
        <v>50</v>
      </c>
      <c r="KO34">
        <v>1</v>
      </c>
      <c r="KP34">
        <v>0</v>
      </c>
      <c r="KQ34">
        <v>0</v>
      </c>
      <c r="KR34">
        <v>0</v>
      </c>
      <c r="KS34">
        <v>1</v>
      </c>
      <c r="KT34">
        <v>0</v>
      </c>
      <c r="KU34">
        <v>1</v>
      </c>
      <c r="KV34">
        <v>0</v>
      </c>
      <c r="KW34">
        <v>0</v>
      </c>
      <c r="KX34">
        <v>0</v>
      </c>
      <c r="KY34">
        <v>0</v>
      </c>
      <c r="KZ34">
        <v>0</v>
      </c>
      <c r="LA34">
        <v>0</v>
      </c>
      <c r="LB34">
        <v>0</v>
      </c>
      <c r="LC34">
        <v>0</v>
      </c>
      <c r="LD34">
        <v>1</v>
      </c>
      <c r="LE34">
        <v>0</v>
      </c>
      <c r="LF34">
        <v>0</v>
      </c>
      <c r="LG34">
        <v>0</v>
      </c>
      <c r="LH34">
        <v>0</v>
      </c>
    </row>
    <row r="35" spans="1:320" s="34" customFormat="1" ht="15" customHeight="1" x14ac:dyDescent="0.25">
      <c r="A35" s="45">
        <v>206010906</v>
      </c>
      <c r="B35" s="45" t="s">
        <v>1930</v>
      </c>
      <c r="C35" s="46">
        <v>45292</v>
      </c>
      <c r="D35" s="46">
        <v>45657</v>
      </c>
      <c r="E35" s="47">
        <v>366</v>
      </c>
      <c r="F35" s="45" t="s">
        <v>883</v>
      </c>
      <c r="G35" s="45" t="s">
        <v>884</v>
      </c>
      <c r="H35" s="45" t="s">
        <v>885</v>
      </c>
      <c r="I35" s="45" t="s">
        <v>886</v>
      </c>
      <c r="J35" s="45" t="s">
        <v>887</v>
      </c>
      <c r="K35" s="45" t="s">
        <v>888</v>
      </c>
      <c r="L35" s="45" t="s">
        <v>1730</v>
      </c>
      <c r="M35" s="45" t="s">
        <v>1931</v>
      </c>
      <c r="N35" s="45" t="s">
        <v>1932</v>
      </c>
      <c r="O35" s="45" t="s">
        <v>899</v>
      </c>
      <c r="P35" s="45" t="s">
        <v>1850</v>
      </c>
      <c r="Q35" s="45" t="s">
        <v>1933</v>
      </c>
      <c r="R35" t="s">
        <v>1934</v>
      </c>
      <c r="S35" s="45" t="s">
        <v>893</v>
      </c>
      <c r="T35"/>
      <c r="U35" s="47">
        <v>99</v>
      </c>
      <c r="V35" s="47">
        <v>99</v>
      </c>
      <c r="W35" s="47" t="s">
        <v>894</v>
      </c>
      <c r="X35" s="47">
        <v>36234</v>
      </c>
      <c r="Y35" s="47">
        <v>34180</v>
      </c>
      <c r="Z35" s="48">
        <v>214.44</v>
      </c>
      <c r="AA35" s="44">
        <v>243</v>
      </c>
      <c r="AB35" s="44">
        <v>273</v>
      </c>
      <c r="AC35" s="44">
        <v>7146</v>
      </c>
      <c r="AD35" s="44">
        <v>95</v>
      </c>
      <c r="AE35" s="44">
        <v>2595</v>
      </c>
      <c r="AF35" s="44">
        <v>24033</v>
      </c>
      <c r="AG35" s="44"/>
      <c r="AH35" s="47"/>
      <c r="AI35" s="47">
        <v>205</v>
      </c>
      <c r="AJ35">
        <v>106</v>
      </c>
      <c r="AK35" t="s">
        <v>895</v>
      </c>
      <c r="AL35">
        <v>34180</v>
      </c>
      <c r="AM35"/>
      <c r="AN35"/>
      <c r="AO35"/>
      <c r="AP35"/>
      <c r="AQ35"/>
      <c r="AR35" s="44"/>
      <c r="AS35" s="44"/>
      <c r="AT35" s="44"/>
      <c r="AU35" s="44">
        <v>13504955</v>
      </c>
      <c r="AV35" s="44">
        <v>7481379</v>
      </c>
      <c r="AW35" s="44">
        <v>2942194</v>
      </c>
      <c r="AX35" s="44">
        <v>49820</v>
      </c>
      <c r="AY35" s="44">
        <v>18093960</v>
      </c>
      <c r="AZ35" s="21">
        <v>15090667</v>
      </c>
      <c r="BA35" s="21">
        <v>3003293</v>
      </c>
      <c r="BB35" s="44">
        <v>992256</v>
      </c>
      <c r="BC35" s="44"/>
      <c r="BD35" s="44"/>
      <c r="BE35" s="44">
        <v>3995549</v>
      </c>
      <c r="BF35" s="44">
        <v>2532725</v>
      </c>
      <c r="BG35" s="44">
        <v>33898</v>
      </c>
      <c r="BH35" s="44">
        <v>916479</v>
      </c>
      <c r="BI35" s="21">
        <v>9897388</v>
      </c>
      <c r="BJ35" s="21"/>
      <c r="BK35" s="21"/>
      <c r="BL35" s="21">
        <v>80004</v>
      </c>
      <c r="BM35" s="21">
        <v>44461</v>
      </c>
      <c r="BN35" s="21">
        <v>13504955</v>
      </c>
      <c r="BO35" s="21"/>
      <c r="BP35" s="21"/>
      <c r="BQ35" s="44"/>
      <c r="BR35" s="21"/>
      <c r="BS35" s="44"/>
      <c r="BT35" s="21"/>
      <c r="BU35" s="44"/>
      <c r="BV35" s="21"/>
      <c r="BW35" s="44">
        <v>6780724</v>
      </c>
      <c r="BX35" s="21"/>
      <c r="BY35" s="21">
        <v>88378</v>
      </c>
      <c r="BZ35" s="21"/>
      <c r="CA35" s="44">
        <v>2250</v>
      </c>
      <c r="CB35" s="44"/>
      <c r="CC35" s="44">
        <v>593286</v>
      </c>
      <c r="CD35" s="44"/>
      <c r="CE35" s="44"/>
      <c r="CF35" s="44"/>
      <c r="CG35" s="44"/>
      <c r="CH35" s="44"/>
      <c r="CI35" s="21"/>
      <c r="CJ35" s="44"/>
      <c r="CK35" s="21">
        <v>16741</v>
      </c>
      <c r="CL35" s="44"/>
      <c r="CM35" s="44">
        <v>0</v>
      </c>
      <c r="CN35" s="44">
        <v>0</v>
      </c>
      <c r="CO35" s="44">
        <v>3571800</v>
      </c>
      <c r="CP35" s="44">
        <v>0</v>
      </c>
      <c r="CQ35" s="21">
        <v>3401950</v>
      </c>
      <c r="CR35" s="44">
        <v>169700</v>
      </c>
      <c r="CS35" s="44">
        <v>285539</v>
      </c>
      <c r="CT35" s="44">
        <v>24744</v>
      </c>
      <c r="CU35" s="44"/>
      <c r="CV35" s="44">
        <v>27646</v>
      </c>
      <c r="CW35" s="21"/>
      <c r="CX35" s="21"/>
      <c r="CY35" s="21"/>
      <c r="CZ35" s="21"/>
      <c r="DA35" s="21"/>
      <c r="DB35" s="21"/>
      <c r="DC35" s="21"/>
      <c r="DD35" s="21"/>
      <c r="DE35" s="44"/>
      <c r="DF35" s="21"/>
      <c r="DG35" s="44"/>
      <c r="DH35" s="21"/>
      <c r="DI35" s="44"/>
      <c r="DJ35" s="44"/>
      <c r="DK35" s="44"/>
      <c r="DL35" s="44"/>
      <c r="DM35" s="21"/>
      <c r="DN35" s="44"/>
      <c r="DO35" s="44"/>
      <c r="DP35" s="44"/>
      <c r="DQ35" s="44"/>
      <c r="DR35" s="44"/>
      <c r="DS35" s="44"/>
      <c r="DT35" s="44"/>
      <c r="DU35" s="44"/>
      <c r="DV35" s="44"/>
      <c r="DW35" s="44"/>
      <c r="DX35" s="44"/>
      <c r="DY35" s="44"/>
      <c r="DZ35" s="44"/>
      <c r="EA35" s="44"/>
      <c r="EB35" s="21"/>
      <c r="EC35" s="44">
        <v>848993</v>
      </c>
      <c r="ED35" s="44"/>
      <c r="EE35" s="21">
        <v>45051</v>
      </c>
      <c r="EF35" s="44"/>
      <c r="EG35" s="21">
        <v>-255743</v>
      </c>
      <c r="EH35" s="44"/>
      <c r="EI35" s="21">
        <v>2326446</v>
      </c>
      <c r="EJ35" s="44"/>
      <c r="EK35" s="44"/>
      <c r="EL35" s="21"/>
      <c r="EM35" s="44"/>
      <c r="EN35" s="44"/>
      <c r="EO35" s="44">
        <v>-22553</v>
      </c>
      <c r="EP35" s="21"/>
      <c r="EQ35" s="21"/>
      <c r="ER35" s="21"/>
      <c r="ES35" s="21"/>
      <c r="ET35" s="44"/>
      <c r="EU35" s="21"/>
      <c r="EV35" s="44"/>
      <c r="EW35" s="21"/>
      <c r="EX35" s="44"/>
      <c r="EY35" s="44"/>
      <c r="EZ35" s="21"/>
      <c r="FA35" s="21"/>
      <c r="FB35" s="44"/>
      <c r="FC35" s="44"/>
      <c r="FD35" s="21"/>
      <c r="FE35" s="112"/>
      <c r="FF35" s="44"/>
      <c r="FG35" s="44">
        <v>8088659</v>
      </c>
      <c r="FH35" s="44">
        <v>1600678</v>
      </c>
      <c r="FI35" s="44">
        <v>5401330</v>
      </c>
      <c r="FJ35" s="44">
        <v>45515</v>
      </c>
      <c r="FK35" s="44">
        <v>6208176</v>
      </c>
      <c r="FL35" s="44"/>
      <c r="FM35" s="44"/>
      <c r="FN35" s="44"/>
      <c r="FO35" s="44"/>
      <c r="FP35" s="44"/>
      <c r="FQ35" s="44"/>
      <c r="FR35" s="44"/>
      <c r="FS35" s="44"/>
      <c r="FT35" s="44">
        <v>34606</v>
      </c>
      <c r="FU35" s="44"/>
      <c r="FV35" s="21">
        <v>395493</v>
      </c>
      <c r="FW35" s="44"/>
      <c r="FX35" s="44">
        <v>326048</v>
      </c>
      <c r="FY35" s="44">
        <v>23595</v>
      </c>
      <c r="FZ35" s="44">
        <v>229005</v>
      </c>
      <c r="GA35" s="44">
        <v>32531</v>
      </c>
      <c r="GB35" s="44"/>
      <c r="GC35" s="44">
        <v>40476</v>
      </c>
      <c r="GD35" s="44">
        <v>585642</v>
      </c>
      <c r="GE35" s="44">
        <v>355549</v>
      </c>
      <c r="GF35" s="44">
        <v>162672</v>
      </c>
      <c r="GG35" s="44">
        <v>1208024</v>
      </c>
      <c r="GH35" s="44">
        <v>215157</v>
      </c>
      <c r="GI35" s="44">
        <v>162523</v>
      </c>
      <c r="GJ35" s="44">
        <v>118481</v>
      </c>
      <c r="GK35" s="44">
        <v>3798544</v>
      </c>
      <c r="GL35" s="44">
        <v>9912</v>
      </c>
      <c r="GM35" s="44">
        <v>1215326</v>
      </c>
      <c r="GN35" s="44">
        <v>69140</v>
      </c>
      <c r="GO35" s="44"/>
      <c r="GP35" s="44"/>
      <c r="GQ35" s="44">
        <v>26174</v>
      </c>
      <c r="GR35" s="44">
        <v>-126407</v>
      </c>
      <c r="GS35" s="44">
        <v>2568156</v>
      </c>
      <c r="GT35" s="44"/>
      <c r="GU35" s="21">
        <v>598572</v>
      </c>
      <c r="GV35" s="44"/>
      <c r="GW35" s="44">
        <v>6085854</v>
      </c>
      <c r="GX35" s="44"/>
      <c r="GY35" s="44">
        <v>9252582</v>
      </c>
      <c r="GZ35" s="44">
        <v>1453181</v>
      </c>
      <c r="HA35" s="44"/>
      <c r="HB35" s="44"/>
      <c r="HC35" s="44">
        <v>7799401</v>
      </c>
      <c r="HD35" s="44">
        <v>9252582</v>
      </c>
      <c r="HE35" s="21"/>
      <c r="HF35" s="21"/>
      <c r="HG35" s="21"/>
      <c r="HH35" s="21"/>
      <c r="HI35" s="21">
        <v>0</v>
      </c>
      <c r="HJ35" s="44"/>
      <c r="HK35" s="21">
        <v>474448</v>
      </c>
      <c r="HL35" s="21">
        <v>197005</v>
      </c>
      <c r="HM35" s="21">
        <v>671453</v>
      </c>
      <c r="HN35" s="21">
        <v>-72881</v>
      </c>
      <c r="HO35" s="21"/>
      <c r="HP35" s="44"/>
      <c r="HQ35" s="47"/>
      <c r="HR35" s="47"/>
      <c r="HS35" s="47"/>
      <c r="HT35" s="47" t="s">
        <v>1759</v>
      </c>
      <c r="HU35" s="47">
        <v>0</v>
      </c>
      <c r="HV35" s="47">
        <v>2080</v>
      </c>
      <c r="HW35" s="47">
        <v>0</v>
      </c>
      <c r="HX35" s="47">
        <v>12084</v>
      </c>
      <c r="HY35" s="47">
        <v>32098</v>
      </c>
      <c r="HZ35" s="47">
        <v>84498</v>
      </c>
      <c r="IA35" s="47">
        <v>0</v>
      </c>
      <c r="IB35" s="47">
        <v>0</v>
      </c>
      <c r="IC35" s="47">
        <v>4707</v>
      </c>
      <c r="ID35">
        <v>11623</v>
      </c>
      <c r="IE35" s="47">
        <v>4267</v>
      </c>
      <c r="IF35">
        <v>11812</v>
      </c>
      <c r="IG35" s="47">
        <v>6319</v>
      </c>
      <c r="IH35" s="47">
        <v>22443</v>
      </c>
      <c r="II35">
        <v>5794</v>
      </c>
      <c r="IJ35">
        <v>4220</v>
      </c>
      <c r="IK35">
        <v>2079</v>
      </c>
      <c r="IL35">
        <v>16111</v>
      </c>
      <c r="IM35">
        <v>220135</v>
      </c>
      <c r="IN35">
        <v>0</v>
      </c>
      <c r="IO35">
        <v>0</v>
      </c>
      <c r="IP35">
        <v>225</v>
      </c>
      <c r="IQ35">
        <v>0</v>
      </c>
      <c r="IR35">
        <v>0</v>
      </c>
      <c r="IS35">
        <v>0</v>
      </c>
      <c r="IT35">
        <v>225</v>
      </c>
      <c r="IU35">
        <v>260694</v>
      </c>
      <c r="IV35">
        <v>0</v>
      </c>
      <c r="IW35">
        <v>685560</v>
      </c>
      <c r="IX35">
        <v>1398120</v>
      </c>
      <c r="IY35">
        <v>2408718</v>
      </c>
      <c r="IZ35">
        <v>0</v>
      </c>
      <c r="JA35">
        <v>0</v>
      </c>
      <c r="JB35">
        <v>239129</v>
      </c>
      <c r="JC35">
        <v>620541</v>
      </c>
      <c r="JD35">
        <v>132053</v>
      </c>
      <c r="JE35">
        <v>264906</v>
      </c>
      <c r="JF35">
        <v>115960</v>
      </c>
      <c r="JG35">
        <v>506315</v>
      </c>
      <c r="JH35">
        <v>181131</v>
      </c>
      <c r="JI35">
        <v>108690</v>
      </c>
      <c r="JJ35">
        <v>100594</v>
      </c>
      <c r="JK35">
        <v>1066247</v>
      </c>
      <c r="JL35">
        <v>8088658</v>
      </c>
      <c r="JM35">
        <v>0</v>
      </c>
      <c r="JN35">
        <v>0</v>
      </c>
      <c r="JO35">
        <v>11620</v>
      </c>
      <c r="JP35">
        <v>0</v>
      </c>
      <c r="JQ35">
        <v>0</v>
      </c>
      <c r="JR35">
        <v>0</v>
      </c>
      <c r="JS35">
        <v>11620</v>
      </c>
      <c r="JT35"/>
      <c r="JU35"/>
      <c r="JV35"/>
      <c r="JW35"/>
      <c r="JX35"/>
      <c r="JY35">
        <v>11623</v>
      </c>
      <c r="JZ35"/>
      <c r="KA35"/>
      <c r="KB35"/>
      <c r="KC35"/>
      <c r="KD35"/>
      <c r="KE35">
        <v>620541</v>
      </c>
      <c r="KF35">
        <v>119</v>
      </c>
      <c r="KG35">
        <v>165</v>
      </c>
      <c r="KH35">
        <v>86</v>
      </c>
      <c r="KI35">
        <v>80</v>
      </c>
      <c r="KJ35">
        <v>104</v>
      </c>
      <c r="KK35">
        <v>61</v>
      </c>
      <c r="KL35">
        <v>45</v>
      </c>
      <c r="KM35">
        <v>58</v>
      </c>
      <c r="KN35">
        <v>36</v>
      </c>
      <c r="KO35">
        <v>1</v>
      </c>
      <c r="KP35">
        <v>0</v>
      </c>
      <c r="KQ35">
        <v>0</v>
      </c>
      <c r="KR35">
        <v>0</v>
      </c>
      <c r="KS35">
        <v>1</v>
      </c>
      <c r="KT35">
        <v>0</v>
      </c>
      <c r="KU35">
        <v>1</v>
      </c>
      <c r="KV35">
        <v>0</v>
      </c>
      <c r="KW35">
        <v>0</v>
      </c>
      <c r="KX35">
        <v>0</v>
      </c>
      <c r="KY35">
        <v>0</v>
      </c>
      <c r="KZ35">
        <v>0</v>
      </c>
      <c r="LA35">
        <v>0</v>
      </c>
      <c r="LB35">
        <v>0</v>
      </c>
      <c r="LC35">
        <v>0</v>
      </c>
      <c r="LD35">
        <v>1</v>
      </c>
      <c r="LE35">
        <v>0</v>
      </c>
      <c r="LF35">
        <v>0</v>
      </c>
      <c r="LG35">
        <v>0</v>
      </c>
      <c r="LH35">
        <v>0</v>
      </c>
    </row>
    <row r="36" spans="1:320" s="34" customFormat="1" ht="15" customHeight="1" x14ac:dyDescent="0.25">
      <c r="A36" s="45">
        <v>206010912</v>
      </c>
      <c r="B36" s="45" t="s">
        <v>1935</v>
      </c>
      <c r="C36" s="46">
        <v>45505</v>
      </c>
      <c r="D36" s="46">
        <v>45657</v>
      </c>
      <c r="E36" s="47">
        <v>153</v>
      </c>
      <c r="F36" s="45" t="s">
        <v>883</v>
      </c>
      <c r="G36" s="45" t="s">
        <v>884</v>
      </c>
      <c r="H36" s="45" t="s">
        <v>885</v>
      </c>
      <c r="I36" s="45" t="s">
        <v>886</v>
      </c>
      <c r="J36" s="45" t="s">
        <v>887</v>
      </c>
      <c r="K36" s="45" t="s">
        <v>888</v>
      </c>
      <c r="L36" s="45" t="s">
        <v>1746</v>
      </c>
      <c r="M36" s="45" t="s">
        <v>1936</v>
      </c>
      <c r="N36" s="45" t="s">
        <v>1937</v>
      </c>
      <c r="O36" s="45" t="s">
        <v>1788</v>
      </c>
      <c r="P36" s="45" t="s">
        <v>1938</v>
      </c>
      <c r="Q36" s="45" t="s">
        <v>1939</v>
      </c>
      <c r="R36" t="s">
        <v>1940</v>
      </c>
      <c r="S36" s="45" t="s">
        <v>893</v>
      </c>
      <c r="T36"/>
      <c r="U36" s="47">
        <v>99</v>
      </c>
      <c r="V36" s="47">
        <v>99</v>
      </c>
      <c r="W36" s="47" t="s">
        <v>894</v>
      </c>
      <c r="X36" s="47">
        <v>15147</v>
      </c>
      <c r="Y36" s="47">
        <v>10297</v>
      </c>
      <c r="Z36" s="48">
        <v>64.2</v>
      </c>
      <c r="AA36" s="44">
        <v>101</v>
      </c>
      <c r="AB36" s="44">
        <v>85</v>
      </c>
      <c r="AC36" s="44">
        <v>2104</v>
      </c>
      <c r="AD36" s="44"/>
      <c r="AE36" s="44">
        <v>5712</v>
      </c>
      <c r="AF36" s="44"/>
      <c r="AG36" s="44"/>
      <c r="AH36" s="47"/>
      <c r="AI36" s="47">
        <v>310</v>
      </c>
      <c r="AJ36">
        <v>2171</v>
      </c>
      <c r="AK36" t="s">
        <v>895</v>
      </c>
      <c r="AL36">
        <v>10297</v>
      </c>
      <c r="AM36"/>
      <c r="AN36"/>
      <c r="AO36"/>
      <c r="AP36"/>
      <c r="AQ36"/>
      <c r="AR36" s="44"/>
      <c r="AS36" s="44"/>
      <c r="AT36" s="44"/>
      <c r="AU36" s="44">
        <v>3582099</v>
      </c>
      <c r="AV36" s="44">
        <v>979399</v>
      </c>
      <c r="AW36" s="44">
        <v>-849895</v>
      </c>
      <c r="AX36" s="44">
        <v>5199</v>
      </c>
      <c r="AY36" s="44">
        <v>5416592</v>
      </c>
      <c r="AZ36" s="21">
        <v>3960645</v>
      </c>
      <c r="BA36" s="21">
        <v>1455947</v>
      </c>
      <c r="BB36" s="44"/>
      <c r="BC36" s="44"/>
      <c r="BD36" s="44"/>
      <c r="BE36" s="44">
        <v>1455947</v>
      </c>
      <c r="BF36" s="44">
        <v>735790</v>
      </c>
      <c r="BG36" s="44"/>
      <c r="BH36" s="44">
        <v>2735719</v>
      </c>
      <c r="BI36" s="21"/>
      <c r="BJ36" s="21"/>
      <c r="BK36" s="21"/>
      <c r="BL36" s="21">
        <v>110590</v>
      </c>
      <c r="BM36" s="21"/>
      <c r="BN36" s="21">
        <v>3582099</v>
      </c>
      <c r="BO36" s="21"/>
      <c r="BP36" s="21"/>
      <c r="BQ36" s="44"/>
      <c r="BR36" s="21"/>
      <c r="BS36" s="44"/>
      <c r="BT36" s="21"/>
      <c r="BU36" s="44"/>
      <c r="BV36" s="21"/>
      <c r="BW36" s="44">
        <v>575587</v>
      </c>
      <c r="BX36" s="21"/>
      <c r="BY36" s="21"/>
      <c r="BZ36" s="21"/>
      <c r="CA36" s="44">
        <v>399175</v>
      </c>
      <c r="CB36" s="44"/>
      <c r="CC36" s="44"/>
      <c r="CD36" s="44"/>
      <c r="CE36" s="44"/>
      <c r="CF36" s="44"/>
      <c r="CG36" s="44"/>
      <c r="CH36" s="44"/>
      <c r="CI36" s="21">
        <v>4637</v>
      </c>
      <c r="CJ36" s="44"/>
      <c r="CK36" s="21"/>
      <c r="CL36" s="44"/>
      <c r="CM36" s="44">
        <v>0</v>
      </c>
      <c r="CN36" s="44">
        <v>0</v>
      </c>
      <c r="CO36" s="44">
        <v>427300</v>
      </c>
      <c r="CP36" s="44">
        <v>0</v>
      </c>
      <c r="CQ36" s="21">
        <v>241273</v>
      </c>
      <c r="CR36" s="44">
        <v>112706</v>
      </c>
      <c r="CS36" s="44">
        <v>178541</v>
      </c>
      <c r="CT36" s="44">
        <v>17891</v>
      </c>
      <c r="CU36" s="44"/>
      <c r="CV36" s="44">
        <v>1688</v>
      </c>
      <c r="CW36" s="21"/>
      <c r="CX36" s="21"/>
      <c r="CY36" s="21"/>
      <c r="CZ36" s="21"/>
      <c r="DA36" s="21"/>
      <c r="DB36" s="21"/>
      <c r="DC36" s="21"/>
      <c r="DD36" s="21"/>
      <c r="DE36" s="44"/>
      <c r="DF36" s="21"/>
      <c r="DG36" s="44"/>
      <c r="DH36" s="21"/>
      <c r="DI36" s="44"/>
      <c r="DJ36" s="44"/>
      <c r="DK36" s="44"/>
      <c r="DL36" s="44"/>
      <c r="DM36" s="21"/>
      <c r="DN36" s="44"/>
      <c r="DO36" s="44"/>
      <c r="DP36" s="44"/>
      <c r="DQ36" s="44"/>
      <c r="DR36" s="44"/>
      <c r="DS36" s="44"/>
      <c r="DT36" s="44"/>
      <c r="DU36" s="44"/>
      <c r="DV36" s="44"/>
      <c r="DW36" s="44"/>
      <c r="DX36" s="44"/>
      <c r="DY36" s="44"/>
      <c r="DZ36" s="44"/>
      <c r="EA36" s="44"/>
      <c r="EB36" s="21"/>
      <c r="EC36" s="44">
        <v>-770694</v>
      </c>
      <c r="ED36" s="44"/>
      <c r="EE36" s="21"/>
      <c r="EF36" s="44"/>
      <c r="EG36" s="21">
        <v>-79201</v>
      </c>
      <c r="EH36" s="44"/>
      <c r="EI36" s="21"/>
      <c r="EJ36" s="44"/>
      <c r="EK36" s="44"/>
      <c r="EL36" s="21"/>
      <c r="EM36" s="44"/>
      <c r="EN36" s="44"/>
      <c r="EO36" s="44"/>
      <c r="EP36" s="21"/>
      <c r="EQ36" s="21"/>
      <c r="ER36" s="21"/>
      <c r="ES36" s="21"/>
      <c r="ET36" s="44"/>
      <c r="EU36" s="21"/>
      <c r="EV36" s="44"/>
      <c r="EW36" s="21"/>
      <c r="EX36" s="44"/>
      <c r="EY36" s="44"/>
      <c r="EZ36" s="21"/>
      <c r="FA36" s="21"/>
      <c r="FB36" s="44"/>
      <c r="FC36" s="44"/>
      <c r="FD36" s="21"/>
      <c r="FE36" s="112"/>
      <c r="FF36" s="44"/>
      <c r="FG36" s="44">
        <v>2007151</v>
      </c>
      <c r="FH36" s="44">
        <v>563678</v>
      </c>
      <c r="FI36" s="44">
        <v>1389816</v>
      </c>
      <c r="FJ36" s="44">
        <v>130006</v>
      </c>
      <c r="FK36" s="44">
        <v>1956675</v>
      </c>
      <c r="FL36" s="44"/>
      <c r="FM36" s="44"/>
      <c r="FN36" s="44"/>
      <c r="FO36" s="44"/>
      <c r="FP36" s="44"/>
      <c r="FQ36" s="44"/>
      <c r="FR36" s="44"/>
      <c r="FS36" s="44"/>
      <c r="FT36" s="44"/>
      <c r="FU36" s="44"/>
      <c r="FV36" s="21">
        <v>158811</v>
      </c>
      <c r="FW36" s="44"/>
      <c r="FX36" s="44">
        <v>65126</v>
      </c>
      <c r="FY36" s="44">
        <v>34345</v>
      </c>
      <c r="FZ36" s="44">
        <v>121977</v>
      </c>
      <c r="GA36" s="44">
        <v>7308</v>
      </c>
      <c r="GB36" s="44"/>
      <c r="GC36" s="44">
        <v>2005</v>
      </c>
      <c r="GD36" s="44">
        <v>152603</v>
      </c>
      <c r="GE36" s="44">
        <v>146158</v>
      </c>
      <c r="GF36" s="44">
        <v>22849</v>
      </c>
      <c r="GG36" s="44">
        <v>280731</v>
      </c>
      <c r="GH36" s="44">
        <v>23825</v>
      </c>
      <c r="GI36" s="44">
        <v>45493</v>
      </c>
      <c r="GJ36" s="44">
        <v>41831</v>
      </c>
      <c r="GK36" s="44">
        <v>547454</v>
      </c>
      <c r="GL36" s="44"/>
      <c r="GM36" s="44">
        <v>353454</v>
      </c>
      <c r="GN36" s="44"/>
      <c r="GO36" s="44"/>
      <c r="GP36" s="44"/>
      <c r="GQ36" s="44"/>
      <c r="GR36" s="44"/>
      <c r="GS36" s="44">
        <v>2962545</v>
      </c>
      <c r="GT36" s="44"/>
      <c r="GU36" s="21"/>
      <c r="GV36" s="44"/>
      <c r="GW36" s="44"/>
      <c r="GX36" s="44"/>
      <c r="GY36" s="44">
        <v>2962545</v>
      </c>
      <c r="GZ36" s="44">
        <v>189598</v>
      </c>
      <c r="HA36" s="44"/>
      <c r="HB36" s="44"/>
      <c r="HC36" s="44">
        <v>2772947</v>
      </c>
      <c r="HD36" s="44">
        <v>2962545</v>
      </c>
      <c r="HE36" s="21"/>
      <c r="HF36" s="21"/>
      <c r="HG36" s="21"/>
      <c r="HH36" s="21"/>
      <c r="HI36" s="21">
        <v>0</v>
      </c>
      <c r="HJ36" s="44"/>
      <c r="HK36" s="21"/>
      <c r="HL36" s="21"/>
      <c r="HM36" s="21">
        <v>0</v>
      </c>
      <c r="HN36" s="21">
        <v>0</v>
      </c>
      <c r="HO36" s="21"/>
      <c r="HP36" s="44"/>
      <c r="HQ36" s="47"/>
      <c r="HR36" s="47"/>
      <c r="HS36" s="47"/>
      <c r="HT36" s="47">
        <v>0</v>
      </c>
      <c r="HU36" s="47">
        <v>0</v>
      </c>
      <c r="HV36" s="47">
        <v>1691</v>
      </c>
      <c r="HW36" s="47">
        <v>0</v>
      </c>
      <c r="HX36" s="47">
        <v>3738</v>
      </c>
      <c r="HY36" s="47">
        <v>6230</v>
      </c>
      <c r="HZ36" s="47">
        <v>25862</v>
      </c>
      <c r="IA36" s="47">
        <v>0</v>
      </c>
      <c r="IB36" s="47">
        <v>0</v>
      </c>
      <c r="IC36" s="47">
        <v>881</v>
      </c>
      <c r="ID36">
        <v>3924</v>
      </c>
      <c r="IE36" s="47">
        <v>35</v>
      </c>
      <c r="IF36">
        <v>7707</v>
      </c>
      <c r="IG36" s="47"/>
      <c r="IH36" s="47">
        <v>7708</v>
      </c>
      <c r="II36">
        <v>833</v>
      </c>
      <c r="IJ36">
        <v>2247</v>
      </c>
      <c r="IK36">
        <v>891</v>
      </c>
      <c r="IL36">
        <v>5887</v>
      </c>
      <c r="IM36">
        <v>67634</v>
      </c>
      <c r="IN36">
        <v>0</v>
      </c>
      <c r="IO36">
        <v>0</v>
      </c>
      <c r="IP36">
        <v>0</v>
      </c>
      <c r="IQ36">
        <v>2357</v>
      </c>
      <c r="IR36">
        <v>0</v>
      </c>
      <c r="IS36">
        <v>0</v>
      </c>
      <c r="IT36">
        <v>2357</v>
      </c>
      <c r="IU36">
        <v>73875</v>
      </c>
      <c r="IV36">
        <v>0</v>
      </c>
      <c r="IW36">
        <v>178790</v>
      </c>
      <c r="IX36">
        <v>344837</v>
      </c>
      <c r="IY36">
        <v>651987</v>
      </c>
      <c r="IZ36">
        <v>0</v>
      </c>
      <c r="JA36">
        <v>0</v>
      </c>
      <c r="JB36">
        <v>39490</v>
      </c>
      <c r="JC36">
        <v>202134</v>
      </c>
      <c r="JD36">
        <v>644</v>
      </c>
      <c r="JE36">
        <v>130934</v>
      </c>
      <c r="JF36"/>
      <c r="JG36">
        <v>149612</v>
      </c>
      <c r="JH36">
        <v>21608</v>
      </c>
      <c r="JI36">
        <v>38178</v>
      </c>
      <c r="JJ36">
        <v>38154</v>
      </c>
      <c r="JK36">
        <v>136908</v>
      </c>
      <c r="JL36">
        <v>2007151</v>
      </c>
      <c r="JM36">
        <v>0</v>
      </c>
      <c r="JN36">
        <v>0</v>
      </c>
      <c r="JO36">
        <v>0</v>
      </c>
      <c r="JP36">
        <v>73053</v>
      </c>
      <c r="JQ36">
        <v>0</v>
      </c>
      <c r="JR36">
        <v>0</v>
      </c>
      <c r="JS36">
        <v>73053</v>
      </c>
      <c r="JT36"/>
      <c r="JU36"/>
      <c r="JV36"/>
      <c r="JW36"/>
      <c r="JX36"/>
      <c r="JY36">
        <v>3924</v>
      </c>
      <c r="JZ36"/>
      <c r="KA36"/>
      <c r="KB36"/>
      <c r="KC36"/>
      <c r="KD36"/>
      <c r="KE36">
        <v>202134</v>
      </c>
      <c r="KF36">
        <v>110</v>
      </c>
      <c r="KG36">
        <v>149</v>
      </c>
      <c r="KH36">
        <v>102</v>
      </c>
      <c r="KI36">
        <v>57</v>
      </c>
      <c r="KJ36">
        <v>78</v>
      </c>
      <c r="KK36">
        <v>40</v>
      </c>
      <c r="KL36">
        <v>32</v>
      </c>
      <c r="KM36">
        <v>42</v>
      </c>
      <c r="KN36">
        <v>21</v>
      </c>
      <c r="KO36">
        <v>1</v>
      </c>
      <c r="KP36">
        <v>0</v>
      </c>
      <c r="KQ36">
        <v>0</v>
      </c>
      <c r="KR36">
        <v>0</v>
      </c>
      <c r="KS36">
        <v>1</v>
      </c>
      <c r="KT36">
        <v>0</v>
      </c>
      <c r="KU36">
        <v>1</v>
      </c>
      <c r="KV36">
        <v>0</v>
      </c>
      <c r="KW36">
        <v>0</v>
      </c>
      <c r="KX36">
        <v>0</v>
      </c>
      <c r="KY36">
        <v>0</v>
      </c>
      <c r="KZ36">
        <v>0</v>
      </c>
      <c r="LA36">
        <v>0</v>
      </c>
      <c r="LB36">
        <v>0</v>
      </c>
      <c r="LC36">
        <v>0</v>
      </c>
      <c r="LD36">
        <v>1</v>
      </c>
      <c r="LE36">
        <v>0</v>
      </c>
      <c r="LF36">
        <v>0</v>
      </c>
      <c r="LG36">
        <v>0</v>
      </c>
      <c r="LH36">
        <v>0</v>
      </c>
    </row>
    <row r="37" spans="1:320" s="34" customFormat="1" ht="15" customHeight="1" x14ac:dyDescent="0.25">
      <c r="A37" s="45">
        <v>206010914</v>
      </c>
      <c r="B37" s="45" t="s">
        <v>1941</v>
      </c>
      <c r="C37" s="46">
        <v>45292</v>
      </c>
      <c r="D37" s="46">
        <v>45494</v>
      </c>
      <c r="E37" s="47">
        <v>203</v>
      </c>
      <c r="F37" s="45" t="s">
        <v>883</v>
      </c>
      <c r="G37" s="45" t="s">
        <v>884</v>
      </c>
      <c r="H37" s="45" t="s">
        <v>885</v>
      </c>
      <c r="I37" s="45" t="s">
        <v>886</v>
      </c>
      <c r="J37" s="45" t="s">
        <v>331</v>
      </c>
      <c r="K37" s="45" t="s">
        <v>888</v>
      </c>
      <c r="L37" s="45" t="s">
        <v>1746</v>
      </c>
      <c r="M37" s="45" t="s">
        <v>1942</v>
      </c>
      <c r="N37" s="45" t="s">
        <v>1943</v>
      </c>
      <c r="O37" s="45" t="s">
        <v>1749</v>
      </c>
      <c r="P37" s="45" t="s">
        <v>1865</v>
      </c>
      <c r="Q37" s="45"/>
      <c r="R37" t="s">
        <v>1944</v>
      </c>
      <c r="S37" s="45" t="s">
        <v>893</v>
      </c>
      <c r="T37" t="s">
        <v>1945</v>
      </c>
      <c r="U37" s="47">
        <v>176</v>
      </c>
      <c r="V37" s="47">
        <v>176</v>
      </c>
      <c r="W37" s="47" t="s">
        <v>913</v>
      </c>
      <c r="X37" s="47">
        <v>35728</v>
      </c>
      <c r="Y37" s="47">
        <v>6126</v>
      </c>
      <c r="Z37" s="48">
        <v>17.149999999999999</v>
      </c>
      <c r="AA37" s="44">
        <v>444</v>
      </c>
      <c r="AB37" s="44">
        <v>456</v>
      </c>
      <c r="AC37" s="44">
        <v>88</v>
      </c>
      <c r="AD37" s="44">
        <v>4161</v>
      </c>
      <c r="AE37" s="44"/>
      <c r="AF37" s="44"/>
      <c r="AG37" s="44">
        <v>212</v>
      </c>
      <c r="AH37" s="47">
        <v>1489</v>
      </c>
      <c r="AI37" s="47">
        <v>46</v>
      </c>
      <c r="AJ37">
        <v>130</v>
      </c>
      <c r="AK37" t="s">
        <v>895</v>
      </c>
      <c r="AL37">
        <v>6126</v>
      </c>
      <c r="AM37"/>
      <c r="AN37"/>
      <c r="AO37"/>
      <c r="AP37"/>
      <c r="AQ37"/>
      <c r="AR37" s="44"/>
      <c r="AS37" s="44"/>
      <c r="AT37" s="44"/>
      <c r="AU37" s="44">
        <v>15033440</v>
      </c>
      <c r="AV37" s="44">
        <v>2158147</v>
      </c>
      <c r="AW37" s="44">
        <v>12281395</v>
      </c>
      <c r="AX37" s="44"/>
      <c r="AY37" s="44">
        <v>4910192</v>
      </c>
      <c r="AZ37" s="21">
        <v>49516455</v>
      </c>
      <c r="BA37" s="21">
        <v>-44606263</v>
      </c>
      <c r="BB37" s="44"/>
      <c r="BC37" s="44"/>
      <c r="BD37" s="44"/>
      <c r="BE37" s="44">
        <v>-44606263</v>
      </c>
      <c r="BF37" s="44">
        <v>376805</v>
      </c>
      <c r="BG37" s="44">
        <v>10095110</v>
      </c>
      <c r="BH37" s="44"/>
      <c r="BI37" s="21"/>
      <c r="BJ37" s="21">
        <v>556260</v>
      </c>
      <c r="BK37" s="21">
        <v>3530285</v>
      </c>
      <c r="BL37" s="21">
        <v>474980</v>
      </c>
      <c r="BM37" s="21"/>
      <c r="BN37" s="21">
        <v>15033440</v>
      </c>
      <c r="BO37" s="21"/>
      <c r="BP37" s="21"/>
      <c r="BQ37" s="44"/>
      <c r="BR37" s="21"/>
      <c r="BS37" s="44"/>
      <c r="BT37" s="21"/>
      <c r="BU37" s="44"/>
      <c r="BV37" s="21"/>
      <c r="BW37" s="44">
        <v>44835</v>
      </c>
      <c r="BX37" s="21"/>
      <c r="BY37" s="21">
        <v>1371584</v>
      </c>
      <c r="BZ37" s="21"/>
      <c r="CA37" s="44"/>
      <c r="CB37" s="44"/>
      <c r="CC37" s="44"/>
      <c r="CD37" s="44"/>
      <c r="CE37" s="44">
        <v>65692</v>
      </c>
      <c r="CF37" s="44"/>
      <c r="CG37" s="44">
        <v>599686</v>
      </c>
      <c r="CH37" s="44"/>
      <c r="CI37" s="21">
        <v>76350</v>
      </c>
      <c r="CJ37" s="44"/>
      <c r="CK37" s="21"/>
      <c r="CL37" s="44"/>
      <c r="CM37" s="44">
        <v>0</v>
      </c>
      <c r="CN37" s="44">
        <v>0</v>
      </c>
      <c r="CO37" s="44">
        <v>1417018</v>
      </c>
      <c r="CP37" s="44">
        <v>0</v>
      </c>
      <c r="CQ37" s="21">
        <v>0</v>
      </c>
      <c r="CR37" s="44">
        <v>0</v>
      </c>
      <c r="CS37" s="44">
        <v>0</v>
      </c>
      <c r="CT37" s="44">
        <v>720046</v>
      </c>
      <c r="CU37" s="44"/>
      <c r="CV37" s="44">
        <v>21083</v>
      </c>
      <c r="CW37" s="21">
        <v>28902</v>
      </c>
      <c r="CX37" s="21"/>
      <c r="CY37" s="21">
        <v>38609</v>
      </c>
      <c r="CZ37" s="21"/>
      <c r="DA37" s="21"/>
      <c r="DB37" s="21"/>
      <c r="DC37" s="21"/>
      <c r="DD37" s="21"/>
      <c r="DE37" s="44">
        <v>1590</v>
      </c>
      <c r="DF37" s="21"/>
      <c r="DG37" s="44">
        <v>34433</v>
      </c>
      <c r="DH37" s="21"/>
      <c r="DI37" s="44">
        <v>133840</v>
      </c>
      <c r="DJ37" s="44"/>
      <c r="DK37" s="44"/>
      <c r="DL37" s="44"/>
      <c r="DM37" s="21">
        <v>71547</v>
      </c>
      <c r="DN37" s="44"/>
      <c r="DO37" s="44">
        <v>51012</v>
      </c>
      <c r="DP37" s="44"/>
      <c r="DQ37" s="44"/>
      <c r="DR37" s="44"/>
      <c r="DS37" s="44"/>
      <c r="DT37" s="44"/>
      <c r="DU37" s="44">
        <v>17</v>
      </c>
      <c r="DV37" s="44"/>
      <c r="DW37" s="44"/>
      <c r="DX37" s="44"/>
      <c r="DY37" s="44">
        <v>387647</v>
      </c>
      <c r="DZ37" s="44"/>
      <c r="EA37" s="44"/>
      <c r="EB37" s="21"/>
      <c r="EC37" s="44">
        <v>320616</v>
      </c>
      <c r="ED37" s="44"/>
      <c r="EE37" s="21">
        <v>8124302</v>
      </c>
      <c r="EF37" s="44"/>
      <c r="EG37" s="21"/>
      <c r="EH37" s="44"/>
      <c r="EI37" s="21"/>
      <c r="EJ37" s="44"/>
      <c r="EK37" s="44">
        <v>607820</v>
      </c>
      <c r="EL37" s="21"/>
      <c r="EM37" s="44">
        <v>2474618</v>
      </c>
      <c r="EN37" s="44"/>
      <c r="EO37" s="44"/>
      <c r="EP37" s="21"/>
      <c r="EQ37" s="21"/>
      <c r="ER37" s="21"/>
      <c r="ES37" s="21">
        <v>2300</v>
      </c>
      <c r="ET37" s="44"/>
      <c r="EU37" s="21"/>
      <c r="EV37" s="44"/>
      <c r="EW37" s="21"/>
      <c r="EX37" s="44"/>
      <c r="EY37" s="44"/>
      <c r="EZ37" s="21"/>
      <c r="FA37" s="21">
        <v>1211</v>
      </c>
      <c r="FB37" s="44"/>
      <c r="FC37" s="44">
        <v>2931</v>
      </c>
      <c r="FD37" s="21"/>
      <c r="FE37" s="112"/>
      <c r="FF37" s="44"/>
      <c r="FG37" s="44">
        <v>15621010</v>
      </c>
      <c r="FH37" s="44">
        <v>11208901</v>
      </c>
      <c r="FI37" s="44">
        <v>22686544</v>
      </c>
      <c r="FJ37" s="44">
        <v>283312</v>
      </c>
      <c r="FK37" s="44">
        <v>17905821</v>
      </c>
      <c r="FL37" s="44"/>
      <c r="FM37" s="44"/>
      <c r="FN37" s="44"/>
      <c r="FO37" s="44"/>
      <c r="FP37" s="44"/>
      <c r="FQ37" s="44"/>
      <c r="FR37" s="44"/>
      <c r="FS37" s="44"/>
      <c r="FT37" s="44">
        <v>315530</v>
      </c>
      <c r="FU37" s="44"/>
      <c r="FV37" s="21">
        <v>3157148</v>
      </c>
      <c r="FW37" s="44"/>
      <c r="FX37" s="44"/>
      <c r="FY37" s="44"/>
      <c r="FZ37" s="44">
        <v>320592</v>
      </c>
      <c r="GA37" s="44">
        <v>134552</v>
      </c>
      <c r="GB37" s="44"/>
      <c r="GC37" s="44">
        <v>16658</v>
      </c>
      <c r="GD37" s="44">
        <v>2007375</v>
      </c>
      <c r="GE37" s="44">
        <v>1146499</v>
      </c>
      <c r="GF37" s="44">
        <v>41285</v>
      </c>
      <c r="GG37" s="44">
        <v>1922529</v>
      </c>
      <c r="GH37" s="44">
        <v>813165</v>
      </c>
      <c r="GI37" s="44">
        <v>507757</v>
      </c>
      <c r="GJ37" s="44">
        <v>322244</v>
      </c>
      <c r="GK37" s="44">
        <v>14743407</v>
      </c>
      <c r="GL37" s="44">
        <v>5115375</v>
      </c>
      <c r="GM37" s="44">
        <v>982614</v>
      </c>
      <c r="GN37" s="44">
        <v>63904</v>
      </c>
      <c r="GO37" s="44"/>
      <c r="GP37" s="44"/>
      <c r="GQ37" s="44"/>
      <c r="GR37" s="44"/>
      <c r="GS37" s="44"/>
      <c r="GT37" s="44"/>
      <c r="GU37" s="21"/>
      <c r="GV37" s="44"/>
      <c r="GW37" s="44"/>
      <c r="GX37" s="44"/>
      <c r="GY37" s="44"/>
      <c r="GZ37" s="44"/>
      <c r="HA37" s="44"/>
      <c r="HB37" s="44"/>
      <c r="HC37" s="44"/>
      <c r="HD37" s="44"/>
      <c r="HE37" s="21"/>
      <c r="HF37" s="21"/>
      <c r="HG37" s="21"/>
      <c r="HH37" s="21"/>
      <c r="HI37" s="21">
        <v>0</v>
      </c>
      <c r="HJ37" s="44"/>
      <c r="HK37" s="21"/>
      <c r="HL37" s="21"/>
      <c r="HM37" s="21">
        <v>0</v>
      </c>
      <c r="HN37" s="21">
        <v>0</v>
      </c>
      <c r="HO37" s="21"/>
      <c r="HP37" s="44"/>
      <c r="HQ37" s="47"/>
      <c r="HR37" s="47"/>
      <c r="HS37" s="47"/>
      <c r="HT37" s="47">
        <v>0</v>
      </c>
      <c r="HU37" s="47">
        <v>0</v>
      </c>
      <c r="HV37" s="47">
        <v>14285</v>
      </c>
      <c r="HW37" s="47">
        <v>0</v>
      </c>
      <c r="HX37" s="47">
        <v>36194</v>
      </c>
      <c r="HY37" s="47">
        <v>41214</v>
      </c>
      <c r="HZ37" s="47">
        <v>107647</v>
      </c>
      <c r="IA37" s="47">
        <v>6661</v>
      </c>
      <c r="IB37" s="47">
        <v>0</v>
      </c>
      <c r="IC37" s="47">
        <v>0</v>
      </c>
      <c r="ID37">
        <v>26829</v>
      </c>
      <c r="IE37" s="47">
        <v>6939</v>
      </c>
      <c r="IF37">
        <v>25203</v>
      </c>
      <c r="IG37" s="47"/>
      <c r="IH37" s="47">
        <v>23366</v>
      </c>
      <c r="II37">
        <v>8790</v>
      </c>
      <c r="IJ37">
        <v>7645</v>
      </c>
      <c r="IK37">
        <v>2413</v>
      </c>
      <c r="IL37">
        <v>13000</v>
      </c>
      <c r="IM37">
        <v>320186</v>
      </c>
      <c r="IN37">
        <v>0</v>
      </c>
      <c r="IO37">
        <v>0</v>
      </c>
      <c r="IP37">
        <v>0</v>
      </c>
      <c r="IQ37">
        <v>0</v>
      </c>
      <c r="IR37">
        <v>0</v>
      </c>
      <c r="IS37">
        <v>0</v>
      </c>
      <c r="IT37">
        <v>0</v>
      </c>
      <c r="IU37">
        <v>872599</v>
      </c>
      <c r="IV37">
        <v>0</v>
      </c>
      <c r="IW37">
        <v>2957543</v>
      </c>
      <c r="IX37">
        <v>2254274</v>
      </c>
      <c r="IY37">
        <v>3692186</v>
      </c>
      <c r="IZ37">
        <v>492056</v>
      </c>
      <c r="JA37">
        <v>0</v>
      </c>
      <c r="JB37">
        <v>0</v>
      </c>
      <c r="JC37">
        <v>1781496</v>
      </c>
      <c r="JD37">
        <v>285196</v>
      </c>
      <c r="JE37">
        <v>694769</v>
      </c>
      <c r="JF37"/>
      <c r="JG37">
        <v>926825</v>
      </c>
      <c r="JH37">
        <v>470148</v>
      </c>
      <c r="JI37">
        <v>279257</v>
      </c>
      <c r="JJ37">
        <v>189330</v>
      </c>
      <c r="JK37">
        <v>725331</v>
      </c>
      <c r="JL37">
        <v>15621010</v>
      </c>
      <c r="JM37">
        <v>0</v>
      </c>
      <c r="JN37">
        <v>0</v>
      </c>
      <c r="JO37">
        <v>0</v>
      </c>
      <c r="JP37">
        <v>0</v>
      </c>
      <c r="JQ37">
        <v>0</v>
      </c>
      <c r="JR37">
        <v>0</v>
      </c>
      <c r="JS37">
        <v>0</v>
      </c>
      <c r="JT37"/>
      <c r="JU37"/>
      <c r="JV37"/>
      <c r="JW37"/>
      <c r="JX37">
        <v>22722</v>
      </c>
      <c r="JY37">
        <v>4107</v>
      </c>
      <c r="JZ37"/>
      <c r="KA37"/>
      <c r="KB37"/>
      <c r="KC37"/>
      <c r="KD37">
        <v>1535881</v>
      </c>
      <c r="KE37">
        <v>245615</v>
      </c>
      <c r="KF37">
        <v>222</v>
      </c>
      <c r="KG37">
        <v>269</v>
      </c>
      <c r="KH37">
        <v>222</v>
      </c>
      <c r="KI37">
        <v>153</v>
      </c>
      <c r="KJ37">
        <v>184</v>
      </c>
      <c r="KK37">
        <v>152</v>
      </c>
      <c r="KL37">
        <v>75</v>
      </c>
      <c r="KM37">
        <v>100</v>
      </c>
      <c r="KN37">
        <v>68</v>
      </c>
      <c r="KO37">
        <v>0</v>
      </c>
      <c r="KP37">
        <v>1</v>
      </c>
      <c r="KQ37">
        <v>0</v>
      </c>
      <c r="KR37">
        <v>0</v>
      </c>
      <c r="KS37">
        <v>0</v>
      </c>
      <c r="KT37">
        <v>1</v>
      </c>
      <c r="KU37">
        <v>1</v>
      </c>
      <c r="KV37">
        <v>0</v>
      </c>
      <c r="KW37">
        <v>0</v>
      </c>
      <c r="KX37">
        <v>0</v>
      </c>
      <c r="KY37">
        <v>0</v>
      </c>
      <c r="KZ37">
        <v>0</v>
      </c>
      <c r="LA37">
        <v>0</v>
      </c>
      <c r="LB37">
        <v>0</v>
      </c>
      <c r="LC37">
        <v>0</v>
      </c>
      <c r="LD37">
        <v>1</v>
      </c>
      <c r="LE37">
        <v>0</v>
      </c>
      <c r="LF37">
        <v>0</v>
      </c>
      <c r="LG37">
        <v>0</v>
      </c>
      <c r="LH37">
        <v>0</v>
      </c>
    </row>
    <row r="38" spans="1:320" s="34" customFormat="1" ht="15" customHeight="1" x14ac:dyDescent="0.25">
      <c r="A38" s="45">
        <v>206010915</v>
      </c>
      <c r="B38" s="45" t="s">
        <v>1946</v>
      </c>
      <c r="C38" s="46">
        <v>45292</v>
      </c>
      <c r="D38" s="46">
        <v>45657</v>
      </c>
      <c r="E38" s="47">
        <v>366</v>
      </c>
      <c r="F38" s="45" t="s">
        <v>883</v>
      </c>
      <c r="G38" s="45" t="s">
        <v>884</v>
      </c>
      <c r="H38" s="45" t="s">
        <v>885</v>
      </c>
      <c r="I38" s="45" t="s">
        <v>886</v>
      </c>
      <c r="J38" s="45" t="s">
        <v>887</v>
      </c>
      <c r="K38" s="45" t="s">
        <v>888</v>
      </c>
      <c r="L38" s="45" t="s">
        <v>1746</v>
      </c>
      <c r="M38" s="45" t="s">
        <v>1947</v>
      </c>
      <c r="N38" s="45" t="s">
        <v>1948</v>
      </c>
      <c r="O38" s="45" t="s">
        <v>1788</v>
      </c>
      <c r="P38" s="45" t="s">
        <v>1949</v>
      </c>
      <c r="Q38" s="45" t="s">
        <v>1950</v>
      </c>
      <c r="R38" t="s">
        <v>1951</v>
      </c>
      <c r="S38" s="45" t="s">
        <v>893</v>
      </c>
      <c r="T38"/>
      <c r="U38" s="47">
        <v>85</v>
      </c>
      <c r="V38" s="47">
        <v>85</v>
      </c>
      <c r="W38" s="47" t="s">
        <v>894</v>
      </c>
      <c r="X38" s="47">
        <v>31110</v>
      </c>
      <c r="Y38" s="47">
        <v>28069</v>
      </c>
      <c r="Z38" s="48">
        <v>211.68</v>
      </c>
      <c r="AA38" s="44">
        <v>401</v>
      </c>
      <c r="AB38" s="44">
        <v>400</v>
      </c>
      <c r="AC38" s="44">
        <v>9061</v>
      </c>
      <c r="AD38" s="44">
        <v>3651</v>
      </c>
      <c r="AE38" s="44">
        <v>995</v>
      </c>
      <c r="AF38" s="44">
        <v>12794</v>
      </c>
      <c r="AG38" s="44"/>
      <c r="AH38" s="47"/>
      <c r="AI38" s="47">
        <v>521</v>
      </c>
      <c r="AJ38">
        <v>1047</v>
      </c>
      <c r="AK38" t="s">
        <v>895</v>
      </c>
      <c r="AL38">
        <v>28069</v>
      </c>
      <c r="AM38"/>
      <c r="AN38"/>
      <c r="AO38"/>
      <c r="AP38"/>
      <c r="AQ38"/>
      <c r="AR38" s="44"/>
      <c r="AS38" s="44"/>
      <c r="AT38" s="44"/>
      <c r="AU38" s="44">
        <v>20563950</v>
      </c>
      <c r="AV38" s="44">
        <v>2902333</v>
      </c>
      <c r="AW38" s="44">
        <v>5231726</v>
      </c>
      <c r="AX38" s="44">
        <v>11265</v>
      </c>
      <c r="AY38" s="44">
        <v>18245822</v>
      </c>
      <c r="AZ38" s="21">
        <v>16015319</v>
      </c>
      <c r="BA38" s="21">
        <v>2230503</v>
      </c>
      <c r="BB38" s="44">
        <v>-3</v>
      </c>
      <c r="BC38" s="44"/>
      <c r="BD38" s="44"/>
      <c r="BE38" s="44">
        <v>2230500</v>
      </c>
      <c r="BF38" s="44">
        <v>5929900</v>
      </c>
      <c r="BG38" s="44">
        <v>4739200</v>
      </c>
      <c r="BH38" s="44">
        <v>640250</v>
      </c>
      <c r="BI38" s="21">
        <v>8282600</v>
      </c>
      <c r="BJ38" s="21"/>
      <c r="BK38" s="21"/>
      <c r="BL38" s="21">
        <v>283750</v>
      </c>
      <c r="BM38" s="21">
        <v>688250</v>
      </c>
      <c r="BN38" s="21">
        <v>20563950</v>
      </c>
      <c r="BO38" s="21"/>
      <c r="BP38" s="21"/>
      <c r="BQ38" s="44"/>
      <c r="BR38" s="21"/>
      <c r="BS38" s="44"/>
      <c r="BT38" s="21"/>
      <c r="BU38" s="44"/>
      <c r="BV38" s="21"/>
      <c r="BW38" s="44">
        <v>2100157</v>
      </c>
      <c r="BX38" s="21"/>
      <c r="BY38" s="21">
        <v>793932</v>
      </c>
      <c r="BZ38" s="21"/>
      <c r="CA38" s="44">
        <v>1676</v>
      </c>
      <c r="CB38" s="44"/>
      <c r="CC38" s="44">
        <v>6568</v>
      </c>
      <c r="CD38" s="44"/>
      <c r="CE38" s="44"/>
      <c r="CF38" s="44"/>
      <c r="CG38" s="44"/>
      <c r="CH38" s="44"/>
      <c r="CI38" s="21"/>
      <c r="CJ38" s="44"/>
      <c r="CK38" s="21"/>
      <c r="CL38" s="44"/>
      <c r="CM38" s="44">
        <v>10654</v>
      </c>
      <c r="CN38" s="44">
        <v>0</v>
      </c>
      <c r="CO38" s="44">
        <v>981870</v>
      </c>
      <c r="CP38" s="44">
        <v>252</v>
      </c>
      <c r="CQ38" s="21">
        <v>828465</v>
      </c>
      <c r="CR38" s="44">
        <v>124100</v>
      </c>
      <c r="CS38" s="44">
        <v>744802</v>
      </c>
      <c r="CT38" s="44">
        <v>163080</v>
      </c>
      <c r="CU38" s="44"/>
      <c r="CV38" s="44">
        <v>49110</v>
      </c>
      <c r="CW38" s="21"/>
      <c r="CX38" s="21"/>
      <c r="CY38" s="21"/>
      <c r="CZ38" s="21"/>
      <c r="DA38" s="21"/>
      <c r="DB38" s="21"/>
      <c r="DC38" s="21"/>
      <c r="DD38" s="21"/>
      <c r="DE38" s="44"/>
      <c r="DF38" s="21"/>
      <c r="DG38" s="44"/>
      <c r="DH38" s="21"/>
      <c r="DI38" s="44"/>
      <c r="DJ38" s="44"/>
      <c r="DK38" s="44"/>
      <c r="DL38" s="44"/>
      <c r="DM38" s="21"/>
      <c r="DN38" s="44"/>
      <c r="DO38" s="44"/>
      <c r="DP38" s="44"/>
      <c r="DQ38" s="44"/>
      <c r="DR38" s="44"/>
      <c r="DS38" s="44"/>
      <c r="DT38" s="44"/>
      <c r="DU38" s="44"/>
      <c r="DV38" s="44"/>
      <c r="DW38" s="44"/>
      <c r="DX38" s="44"/>
      <c r="DY38" s="44"/>
      <c r="DZ38" s="44"/>
      <c r="EA38" s="44"/>
      <c r="EB38" s="21"/>
      <c r="EC38" s="44">
        <v>-2264772</v>
      </c>
      <c r="ED38" s="44"/>
      <c r="EE38" s="21">
        <v>3001108</v>
      </c>
      <c r="EF38" s="44"/>
      <c r="EG38" s="21">
        <v>345506</v>
      </c>
      <c r="EH38" s="44"/>
      <c r="EI38" s="21">
        <v>3828964</v>
      </c>
      <c r="EJ38" s="44"/>
      <c r="EK38" s="44"/>
      <c r="EL38" s="21"/>
      <c r="EM38" s="44"/>
      <c r="EN38" s="44"/>
      <c r="EO38" s="44">
        <v>320920</v>
      </c>
      <c r="EP38" s="21"/>
      <c r="EQ38" s="21"/>
      <c r="ER38" s="21"/>
      <c r="ES38" s="21"/>
      <c r="ET38" s="44"/>
      <c r="EU38" s="21"/>
      <c r="EV38" s="44"/>
      <c r="EW38" s="21"/>
      <c r="EX38" s="44"/>
      <c r="EY38" s="44"/>
      <c r="EZ38" s="21"/>
      <c r="FA38" s="21"/>
      <c r="FB38" s="44"/>
      <c r="FC38" s="44"/>
      <c r="FD38" s="21"/>
      <c r="FE38" s="112"/>
      <c r="FF38" s="44"/>
      <c r="FG38" s="44">
        <v>6521391</v>
      </c>
      <c r="FH38" s="44">
        <v>1718892</v>
      </c>
      <c r="FI38" s="44">
        <v>7775036</v>
      </c>
      <c r="FJ38" s="44">
        <v>122217</v>
      </c>
      <c r="FK38" s="44">
        <v>6182158</v>
      </c>
      <c r="FL38" s="44"/>
      <c r="FM38" s="44"/>
      <c r="FN38" s="44"/>
      <c r="FO38" s="44"/>
      <c r="FP38" s="44"/>
      <c r="FQ38" s="44"/>
      <c r="FR38" s="44"/>
      <c r="FS38" s="44"/>
      <c r="FT38" s="44">
        <v>10601</v>
      </c>
      <c r="FU38" s="44"/>
      <c r="FV38" s="21">
        <v>620086</v>
      </c>
      <c r="FW38" s="44">
        <v>28135</v>
      </c>
      <c r="FX38" s="44">
        <v>516239</v>
      </c>
      <c r="FY38" s="44">
        <v>45497</v>
      </c>
      <c r="FZ38" s="44">
        <v>295901</v>
      </c>
      <c r="GA38" s="44">
        <v>73268</v>
      </c>
      <c r="GB38" s="44"/>
      <c r="GC38" s="44">
        <v>91006</v>
      </c>
      <c r="GD38" s="44">
        <v>643252</v>
      </c>
      <c r="GE38" s="44">
        <v>241390</v>
      </c>
      <c r="GF38" s="44">
        <v>161990</v>
      </c>
      <c r="GG38" s="44">
        <v>897265</v>
      </c>
      <c r="GH38" s="44">
        <v>110983</v>
      </c>
      <c r="GI38" s="44">
        <v>75217</v>
      </c>
      <c r="GJ38" s="44">
        <v>130456</v>
      </c>
      <c r="GK38" s="44">
        <v>3751210</v>
      </c>
      <c r="GL38" s="44">
        <v>30357</v>
      </c>
      <c r="GM38" s="44">
        <v>1723235</v>
      </c>
      <c r="GN38" s="44">
        <v>125336</v>
      </c>
      <c r="GO38" s="44">
        <v>22592</v>
      </c>
      <c r="GP38" s="44"/>
      <c r="GQ38" s="44">
        <v>11585</v>
      </c>
      <c r="GR38" s="44">
        <v>227560</v>
      </c>
      <c r="GS38" s="44">
        <v>4493838</v>
      </c>
      <c r="GT38" s="44"/>
      <c r="GU38" s="21">
        <v>398352</v>
      </c>
      <c r="GV38" s="44">
        <v>13128</v>
      </c>
      <c r="GW38" s="44"/>
      <c r="GX38" s="44"/>
      <c r="GY38" s="44">
        <v>4905318</v>
      </c>
      <c r="GZ38" s="44">
        <v>1149574</v>
      </c>
      <c r="HA38" s="44"/>
      <c r="HB38" s="44"/>
      <c r="HC38" s="44">
        <v>3755744</v>
      </c>
      <c r="HD38" s="44">
        <v>4905318</v>
      </c>
      <c r="HE38" s="21">
        <v>2141793</v>
      </c>
      <c r="HF38" s="21"/>
      <c r="HG38" s="21"/>
      <c r="HH38" s="21"/>
      <c r="HI38" s="21">
        <v>0</v>
      </c>
      <c r="HJ38" s="44"/>
      <c r="HK38" s="21">
        <v>419565</v>
      </c>
      <c r="HL38" s="21">
        <v>24627</v>
      </c>
      <c r="HM38" s="21">
        <v>444192</v>
      </c>
      <c r="HN38" s="21">
        <v>-45840</v>
      </c>
      <c r="HO38" s="21"/>
      <c r="HP38" s="44"/>
      <c r="HQ38" s="47"/>
      <c r="HR38" s="47"/>
      <c r="HS38" s="47"/>
      <c r="HT38" s="47" t="s">
        <v>1759</v>
      </c>
      <c r="HU38" s="47">
        <v>0</v>
      </c>
      <c r="HV38" s="47">
        <v>2035</v>
      </c>
      <c r="HW38" s="47">
        <v>0</v>
      </c>
      <c r="HX38" s="47">
        <v>10605</v>
      </c>
      <c r="HY38" s="47">
        <v>36842</v>
      </c>
      <c r="HZ38" s="47">
        <v>53529</v>
      </c>
      <c r="IA38" s="47">
        <v>0</v>
      </c>
      <c r="IB38" s="47">
        <v>0</v>
      </c>
      <c r="IC38" s="47">
        <v>0</v>
      </c>
      <c r="ID38">
        <v>12608</v>
      </c>
      <c r="IE38" s="47">
        <v>2141</v>
      </c>
      <c r="IF38"/>
      <c r="IG38" s="47"/>
      <c r="IH38" s="47">
        <v>17512</v>
      </c>
      <c r="II38">
        <v>2039</v>
      </c>
      <c r="IJ38">
        <v>2453</v>
      </c>
      <c r="IK38">
        <v>2033</v>
      </c>
      <c r="IL38">
        <v>19283</v>
      </c>
      <c r="IM38">
        <v>161080</v>
      </c>
      <c r="IN38">
        <v>0</v>
      </c>
      <c r="IO38">
        <v>0</v>
      </c>
      <c r="IP38">
        <v>0</v>
      </c>
      <c r="IQ38">
        <v>14641</v>
      </c>
      <c r="IR38">
        <v>0</v>
      </c>
      <c r="IS38">
        <v>0</v>
      </c>
      <c r="IT38">
        <v>14641</v>
      </c>
      <c r="IU38">
        <v>184018</v>
      </c>
      <c r="IV38">
        <v>0</v>
      </c>
      <c r="IW38">
        <v>614917</v>
      </c>
      <c r="IX38">
        <v>1720701</v>
      </c>
      <c r="IY38">
        <v>1430773</v>
      </c>
      <c r="IZ38">
        <v>0</v>
      </c>
      <c r="JA38">
        <v>0</v>
      </c>
      <c r="JB38">
        <v>0</v>
      </c>
      <c r="JC38">
        <v>710379</v>
      </c>
      <c r="JD38">
        <v>89017</v>
      </c>
      <c r="JE38"/>
      <c r="JF38"/>
      <c r="JG38">
        <v>378139</v>
      </c>
      <c r="JH38">
        <v>78723</v>
      </c>
      <c r="JI38">
        <v>51810</v>
      </c>
      <c r="JJ38">
        <v>89315</v>
      </c>
      <c r="JK38">
        <v>1173599</v>
      </c>
      <c r="JL38">
        <v>6521391</v>
      </c>
      <c r="JM38">
        <v>0</v>
      </c>
      <c r="JN38">
        <v>0</v>
      </c>
      <c r="JO38">
        <v>0</v>
      </c>
      <c r="JP38">
        <v>589169</v>
      </c>
      <c r="JQ38">
        <v>0</v>
      </c>
      <c r="JR38">
        <v>0</v>
      </c>
      <c r="JS38">
        <v>589169</v>
      </c>
      <c r="JT38"/>
      <c r="JU38"/>
      <c r="JV38"/>
      <c r="JW38"/>
      <c r="JX38"/>
      <c r="JY38">
        <v>12608</v>
      </c>
      <c r="JZ38"/>
      <c r="KA38"/>
      <c r="KB38"/>
      <c r="KC38"/>
      <c r="KD38"/>
      <c r="KE38">
        <v>710379</v>
      </c>
      <c r="KF38">
        <v>92</v>
      </c>
      <c r="KG38">
        <v>168</v>
      </c>
      <c r="KH38">
        <v>55</v>
      </c>
      <c r="KI38">
        <v>68</v>
      </c>
      <c r="KJ38">
        <v>130</v>
      </c>
      <c r="KK38">
        <v>38</v>
      </c>
      <c r="KL38">
        <v>33</v>
      </c>
      <c r="KM38">
        <v>56</v>
      </c>
      <c r="KN38">
        <v>26</v>
      </c>
      <c r="KO38">
        <v>1</v>
      </c>
      <c r="KP38">
        <v>0</v>
      </c>
      <c r="KQ38">
        <v>0</v>
      </c>
      <c r="KR38">
        <v>0</v>
      </c>
      <c r="KS38">
        <v>1</v>
      </c>
      <c r="KT38">
        <v>0</v>
      </c>
      <c r="KU38">
        <v>1</v>
      </c>
      <c r="KV38">
        <v>0</v>
      </c>
      <c r="KW38">
        <v>0</v>
      </c>
      <c r="KX38">
        <v>0</v>
      </c>
      <c r="KY38">
        <v>0</v>
      </c>
      <c r="KZ38">
        <v>0</v>
      </c>
      <c r="LA38">
        <v>0</v>
      </c>
      <c r="LB38">
        <v>0</v>
      </c>
      <c r="LC38">
        <v>0</v>
      </c>
      <c r="LD38">
        <v>1</v>
      </c>
      <c r="LE38">
        <v>0</v>
      </c>
      <c r="LF38">
        <v>0</v>
      </c>
      <c r="LG38">
        <v>0</v>
      </c>
      <c r="LH38">
        <v>0</v>
      </c>
    </row>
    <row r="39" spans="1:320" s="34" customFormat="1" ht="15" customHeight="1" x14ac:dyDescent="0.25">
      <c r="A39" s="45">
        <v>206010917</v>
      </c>
      <c r="B39" s="45" t="s">
        <v>1952</v>
      </c>
      <c r="C39" s="46">
        <v>45292</v>
      </c>
      <c r="D39" s="46">
        <v>45657</v>
      </c>
      <c r="E39" s="47">
        <v>366</v>
      </c>
      <c r="F39" s="45" t="s">
        <v>883</v>
      </c>
      <c r="G39" s="45" t="s">
        <v>884</v>
      </c>
      <c r="H39" s="45" t="s">
        <v>885</v>
      </c>
      <c r="I39" s="45" t="s">
        <v>886</v>
      </c>
      <c r="J39" s="45" t="s">
        <v>887</v>
      </c>
      <c r="K39" s="45" t="s">
        <v>888</v>
      </c>
      <c r="L39" s="45" t="s">
        <v>1746</v>
      </c>
      <c r="M39" s="45" t="s">
        <v>1953</v>
      </c>
      <c r="N39" s="45" t="s">
        <v>1954</v>
      </c>
      <c r="O39" s="45" t="s">
        <v>891</v>
      </c>
      <c r="P39" s="45" t="s">
        <v>1822</v>
      </c>
      <c r="Q39" s="45" t="s">
        <v>1955</v>
      </c>
      <c r="R39" t="s">
        <v>1956</v>
      </c>
      <c r="S39" s="45" t="s">
        <v>893</v>
      </c>
      <c r="T39"/>
      <c r="U39" s="47">
        <v>121</v>
      </c>
      <c r="V39" s="47">
        <v>121</v>
      </c>
      <c r="W39" s="47" t="s">
        <v>913</v>
      </c>
      <c r="X39" s="47">
        <v>44286</v>
      </c>
      <c r="Y39" s="47">
        <v>43457</v>
      </c>
      <c r="Z39" s="48">
        <v>231.71</v>
      </c>
      <c r="AA39" s="44"/>
      <c r="AB39" s="44"/>
      <c r="AC39" s="44">
        <v>5700</v>
      </c>
      <c r="AD39" s="44"/>
      <c r="AE39" s="44">
        <v>29850</v>
      </c>
      <c r="AF39" s="44"/>
      <c r="AG39" s="44"/>
      <c r="AH39" s="47">
        <v>7307</v>
      </c>
      <c r="AI39" s="47"/>
      <c r="AJ39">
        <v>600</v>
      </c>
      <c r="AK39" t="s">
        <v>895</v>
      </c>
      <c r="AL39">
        <v>43457</v>
      </c>
      <c r="AM39"/>
      <c r="AN39"/>
      <c r="AO39"/>
      <c r="AP39"/>
      <c r="AQ39"/>
      <c r="AR39" s="44"/>
      <c r="AS39" s="44"/>
      <c r="AT39" s="44"/>
      <c r="AU39" s="44">
        <v>23736768</v>
      </c>
      <c r="AV39" s="44">
        <v>10172225</v>
      </c>
      <c r="AW39" s="44">
        <v>7551562</v>
      </c>
      <c r="AX39" s="44">
        <v>31247</v>
      </c>
      <c r="AY39" s="44">
        <v>26388678</v>
      </c>
      <c r="AZ39" s="21">
        <v>22618088</v>
      </c>
      <c r="BA39" s="21">
        <v>3770590</v>
      </c>
      <c r="BB39" s="44"/>
      <c r="BC39" s="44"/>
      <c r="BD39" s="44"/>
      <c r="BE39" s="44">
        <v>3770590</v>
      </c>
      <c r="BF39" s="44">
        <v>3053700</v>
      </c>
      <c r="BG39" s="44"/>
      <c r="BH39" s="44">
        <v>14704201</v>
      </c>
      <c r="BI39" s="21"/>
      <c r="BJ39" s="21"/>
      <c r="BK39" s="21">
        <v>5658667</v>
      </c>
      <c r="BL39" s="21"/>
      <c r="BM39" s="21">
        <v>320200</v>
      </c>
      <c r="BN39" s="21">
        <v>23736768</v>
      </c>
      <c r="BO39" s="21"/>
      <c r="BP39" s="21"/>
      <c r="BQ39" s="44"/>
      <c r="BR39" s="21"/>
      <c r="BS39" s="44"/>
      <c r="BT39" s="21"/>
      <c r="BU39" s="44"/>
      <c r="BV39" s="21"/>
      <c r="BW39" s="44">
        <v>8303358</v>
      </c>
      <c r="BX39" s="21"/>
      <c r="BY39" s="21"/>
      <c r="BZ39" s="21"/>
      <c r="CA39" s="44">
        <v>494758</v>
      </c>
      <c r="CB39" s="44"/>
      <c r="CC39" s="44"/>
      <c r="CD39" s="44"/>
      <c r="CE39" s="44"/>
      <c r="CF39" s="44"/>
      <c r="CG39" s="44">
        <v>1373359</v>
      </c>
      <c r="CH39" s="44"/>
      <c r="CI39" s="21"/>
      <c r="CJ39" s="44"/>
      <c r="CK39" s="21">
        <v>750</v>
      </c>
      <c r="CL39" s="44"/>
      <c r="CM39" s="44">
        <v>0</v>
      </c>
      <c r="CN39" s="44">
        <v>0</v>
      </c>
      <c r="CO39" s="44">
        <v>4639872</v>
      </c>
      <c r="CP39" s="44">
        <v>14329</v>
      </c>
      <c r="CQ39" s="21">
        <v>4447000</v>
      </c>
      <c r="CR39" s="44">
        <v>808000</v>
      </c>
      <c r="CS39" s="44">
        <v>206031</v>
      </c>
      <c r="CT39" s="44">
        <v>32272</v>
      </c>
      <c r="CU39" s="44"/>
      <c r="CV39" s="44">
        <v>24721</v>
      </c>
      <c r="CW39" s="21"/>
      <c r="CX39" s="21"/>
      <c r="CY39" s="21"/>
      <c r="CZ39" s="21"/>
      <c r="DA39" s="21"/>
      <c r="DB39" s="21"/>
      <c r="DC39" s="21"/>
      <c r="DD39" s="21"/>
      <c r="DE39" s="44"/>
      <c r="DF39" s="21"/>
      <c r="DG39" s="44"/>
      <c r="DH39" s="21"/>
      <c r="DI39" s="44"/>
      <c r="DJ39" s="44"/>
      <c r="DK39" s="44"/>
      <c r="DL39" s="44"/>
      <c r="DM39" s="21"/>
      <c r="DN39" s="44"/>
      <c r="DO39" s="44"/>
      <c r="DP39" s="44"/>
      <c r="DQ39" s="44"/>
      <c r="DR39" s="44"/>
      <c r="DS39" s="44"/>
      <c r="DT39" s="44"/>
      <c r="DU39" s="44"/>
      <c r="DV39" s="44"/>
      <c r="DW39" s="44"/>
      <c r="DX39" s="44"/>
      <c r="DY39" s="44"/>
      <c r="DZ39" s="44"/>
      <c r="EA39" s="44"/>
      <c r="EB39" s="21"/>
      <c r="EC39" s="44">
        <v>3921396</v>
      </c>
      <c r="ED39" s="44"/>
      <c r="EE39" s="21"/>
      <c r="EF39" s="44"/>
      <c r="EG39" s="21">
        <v>3231685</v>
      </c>
      <c r="EH39" s="44"/>
      <c r="EI39" s="21"/>
      <c r="EJ39" s="44"/>
      <c r="EK39" s="44"/>
      <c r="EL39" s="21"/>
      <c r="EM39" s="44">
        <v>318459</v>
      </c>
      <c r="EN39" s="44"/>
      <c r="EO39" s="44">
        <v>80022</v>
      </c>
      <c r="EP39" s="21"/>
      <c r="EQ39" s="21"/>
      <c r="ER39" s="21"/>
      <c r="ES39" s="21"/>
      <c r="ET39" s="44"/>
      <c r="EU39" s="21"/>
      <c r="EV39" s="44"/>
      <c r="EW39" s="21"/>
      <c r="EX39" s="44"/>
      <c r="EY39" s="44"/>
      <c r="EZ39" s="21"/>
      <c r="FA39" s="21"/>
      <c r="FB39" s="44"/>
      <c r="FC39" s="44"/>
      <c r="FD39" s="21"/>
      <c r="FE39" s="112"/>
      <c r="FF39" s="44"/>
      <c r="FG39" s="44">
        <v>10486157</v>
      </c>
      <c r="FH39" s="44">
        <v>2298333</v>
      </c>
      <c r="FI39" s="44">
        <v>9833598</v>
      </c>
      <c r="FJ39" s="44">
        <v>377177</v>
      </c>
      <c r="FK39" s="44">
        <v>8318083</v>
      </c>
      <c r="FL39" s="44"/>
      <c r="FM39" s="44"/>
      <c r="FN39" s="44"/>
      <c r="FO39" s="44"/>
      <c r="FP39" s="44"/>
      <c r="FQ39" s="44"/>
      <c r="FR39" s="44"/>
      <c r="FS39" s="44"/>
      <c r="FT39" s="44">
        <v>360</v>
      </c>
      <c r="FU39" s="44">
        <v>37280</v>
      </c>
      <c r="FV39" s="21">
        <v>373372</v>
      </c>
      <c r="FW39" s="44"/>
      <c r="FX39" s="44">
        <v>534630</v>
      </c>
      <c r="FY39" s="44">
        <v>144027</v>
      </c>
      <c r="FZ39" s="44">
        <v>115527</v>
      </c>
      <c r="GA39" s="44">
        <v>44131</v>
      </c>
      <c r="GB39" s="44"/>
      <c r="GC39" s="44">
        <v>34861</v>
      </c>
      <c r="GD39" s="44">
        <v>632308</v>
      </c>
      <c r="GE39" s="44">
        <v>430079</v>
      </c>
      <c r="GF39" s="44">
        <v>195581</v>
      </c>
      <c r="GG39" s="44">
        <v>1175893</v>
      </c>
      <c r="GH39" s="44">
        <v>162502</v>
      </c>
      <c r="GI39" s="44">
        <v>1373212</v>
      </c>
      <c r="GJ39" s="44">
        <v>120056</v>
      </c>
      <c r="GK39" s="44">
        <v>6138268</v>
      </c>
      <c r="GL39" s="44">
        <v>16870</v>
      </c>
      <c r="GM39" s="44">
        <v>1673587</v>
      </c>
      <c r="GN39" s="44">
        <v>213258</v>
      </c>
      <c r="GO39" s="44">
        <v>16634</v>
      </c>
      <c r="GP39" s="44"/>
      <c r="GQ39" s="44">
        <v>15615</v>
      </c>
      <c r="GR39" s="44">
        <v>851954</v>
      </c>
      <c r="GS39" s="44">
        <v>8540287</v>
      </c>
      <c r="GT39" s="44"/>
      <c r="GU39" s="21">
        <v>98679</v>
      </c>
      <c r="GV39" s="44"/>
      <c r="GW39" s="44">
        <v>451296</v>
      </c>
      <c r="GX39" s="44"/>
      <c r="GY39" s="44">
        <v>9090262</v>
      </c>
      <c r="GZ39" s="44">
        <v>3503854</v>
      </c>
      <c r="HA39" s="44"/>
      <c r="HB39" s="44">
        <v>1679291</v>
      </c>
      <c r="HC39" s="44">
        <v>3907117</v>
      </c>
      <c r="HD39" s="44">
        <v>9090262</v>
      </c>
      <c r="HE39" s="21"/>
      <c r="HF39" s="21">
        <v>451296</v>
      </c>
      <c r="HG39" s="21"/>
      <c r="HH39" s="21"/>
      <c r="HI39" s="21">
        <v>0</v>
      </c>
      <c r="HJ39" s="44"/>
      <c r="HK39" s="21">
        <v>8111</v>
      </c>
      <c r="HL39" s="21">
        <v>115507</v>
      </c>
      <c r="HM39" s="21">
        <v>123618</v>
      </c>
      <c r="HN39" s="21">
        <v>-24939</v>
      </c>
      <c r="HO39" s="21"/>
      <c r="HP39" s="44"/>
      <c r="HQ39" s="47"/>
      <c r="HR39" s="47">
        <v>1679291</v>
      </c>
      <c r="HS39" s="47"/>
      <c r="HT39" s="47" t="s">
        <v>1766</v>
      </c>
      <c r="HU39" s="47">
        <v>630693.72</v>
      </c>
      <c r="HV39" s="47">
        <v>2436</v>
      </c>
      <c r="HW39" s="47">
        <v>0</v>
      </c>
      <c r="HX39" s="47">
        <v>22444</v>
      </c>
      <c r="HY39" s="47">
        <v>21713</v>
      </c>
      <c r="HZ39" s="47">
        <v>103765</v>
      </c>
      <c r="IA39" s="47">
        <v>0</v>
      </c>
      <c r="IB39" s="47">
        <v>0</v>
      </c>
      <c r="IC39" s="47">
        <v>8351</v>
      </c>
      <c r="ID39">
        <v>13768</v>
      </c>
      <c r="IE39" s="47">
        <v>1607</v>
      </c>
      <c r="IF39">
        <v>16188</v>
      </c>
      <c r="IG39" s="47">
        <v>7918</v>
      </c>
      <c r="IH39" s="47">
        <v>20752</v>
      </c>
      <c r="II39">
        <v>3038</v>
      </c>
      <c r="IJ39">
        <v>55198</v>
      </c>
      <c r="IK39">
        <v>1756</v>
      </c>
      <c r="IL39">
        <v>20746</v>
      </c>
      <c r="IM39">
        <v>299680</v>
      </c>
      <c r="IN39">
        <v>0</v>
      </c>
      <c r="IO39">
        <v>0</v>
      </c>
      <c r="IP39">
        <v>1343</v>
      </c>
      <c r="IQ39">
        <v>378</v>
      </c>
      <c r="IR39">
        <v>0</v>
      </c>
      <c r="IS39">
        <v>0</v>
      </c>
      <c r="IT39">
        <v>1721</v>
      </c>
      <c r="IU39">
        <v>247772</v>
      </c>
      <c r="IV39">
        <v>0</v>
      </c>
      <c r="IW39">
        <v>1348420</v>
      </c>
      <c r="IX39">
        <v>980956</v>
      </c>
      <c r="IY39">
        <v>2878399</v>
      </c>
      <c r="IZ39">
        <v>0</v>
      </c>
      <c r="JA39">
        <v>0</v>
      </c>
      <c r="JB39">
        <v>466227</v>
      </c>
      <c r="JC39">
        <v>854426</v>
      </c>
      <c r="JD39">
        <v>79244</v>
      </c>
      <c r="JE39">
        <v>339992</v>
      </c>
      <c r="JF39">
        <v>158055</v>
      </c>
      <c r="JG39">
        <v>448668</v>
      </c>
      <c r="JH39">
        <v>134157</v>
      </c>
      <c r="JI39">
        <v>1141084</v>
      </c>
      <c r="JJ39">
        <v>96729</v>
      </c>
      <c r="JK39">
        <v>1312028</v>
      </c>
      <c r="JL39">
        <v>10486157</v>
      </c>
      <c r="JM39">
        <v>0</v>
      </c>
      <c r="JN39">
        <v>0</v>
      </c>
      <c r="JO39">
        <v>40294</v>
      </c>
      <c r="JP39">
        <v>7568</v>
      </c>
      <c r="JQ39">
        <v>0</v>
      </c>
      <c r="JR39">
        <v>0</v>
      </c>
      <c r="JS39">
        <v>47862</v>
      </c>
      <c r="JT39"/>
      <c r="JU39"/>
      <c r="JV39"/>
      <c r="JW39"/>
      <c r="JX39"/>
      <c r="JY39">
        <v>13768</v>
      </c>
      <c r="JZ39"/>
      <c r="KA39"/>
      <c r="KB39"/>
      <c r="KC39"/>
      <c r="KD39"/>
      <c r="KE39">
        <v>854426</v>
      </c>
      <c r="KF39"/>
      <c r="KG39"/>
      <c r="KH39"/>
      <c r="KI39"/>
      <c r="KJ39"/>
      <c r="KK39"/>
      <c r="KL39"/>
      <c r="KM39"/>
      <c r="KN39"/>
      <c r="KO39">
        <v>1</v>
      </c>
      <c r="KP39">
        <v>0</v>
      </c>
      <c r="KQ39">
        <v>0</v>
      </c>
      <c r="KR39">
        <v>0</v>
      </c>
      <c r="KS39">
        <v>0</v>
      </c>
      <c r="KT39">
        <v>1</v>
      </c>
      <c r="KU39">
        <v>1</v>
      </c>
      <c r="KV39">
        <v>0</v>
      </c>
      <c r="KW39">
        <v>0</v>
      </c>
      <c r="KX39">
        <v>0</v>
      </c>
      <c r="KY39">
        <v>0</v>
      </c>
      <c r="KZ39">
        <v>0</v>
      </c>
      <c r="LA39">
        <v>0</v>
      </c>
      <c r="LB39">
        <v>0</v>
      </c>
      <c r="LC39">
        <v>0</v>
      </c>
      <c r="LD39">
        <v>1</v>
      </c>
      <c r="LE39">
        <v>0</v>
      </c>
      <c r="LF39">
        <v>0</v>
      </c>
      <c r="LG39">
        <v>0</v>
      </c>
      <c r="LH39">
        <v>0</v>
      </c>
    </row>
    <row r="40" spans="1:320" s="34" customFormat="1" ht="15" customHeight="1" x14ac:dyDescent="0.25">
      <c r="A40" s="45">
        <v>206010920</v>
      </c>
      <c r="B40" s="45" t="s">
        <v>1957</v>
      </c>
      <c r="C40" s="46">
        <v>45292</v>
      </c>
      <c r="D40" s="46">
        <v>45657</v>
      </c>
      <c r="E40" s="47">
        <v>366</v>
      </c>
      <c r="F40" s="45" t="s">
        <v>883</v>
      </c>
      <c r="G40" s="45" t="s">
        <v>893</v>
      </c>
      <c r="H40" s="45" t="s">
        <v>885</v>
      </c>
      <c r="I40" s="45" t="s">
        <v>916</v>
      </c>
      <c r="J40" s="45" t="s">
        <v>331</v>
      </c>
      <c r="K40" s="45" t="s">
        <v>888</v>
      </c>
      <c r="L40" s="45" t="s">
        <v>1730</v>
      </c>
      <c r="M40" s="45" t="s">
        <v>1958</v>
      </c>
      <c r="N40" s="45" t="s">
        <v>1959</v>
      </c>
      <c r="O40" s="45" t="s">
        <v>899</v>
      </c>
      <c r="P40" s="45" t="s">
        <v>1960</v>
      </c>
      <c r="Q40" s="45" t="s">
        <v>1961</v>
      </c>
      <c r="R40" t="s">
        <v>1962</v>
      </c>
      <c r="S40" s="45" t="s">
        <v>893</v>
      </c>
      <c r="T40" t="s">
        <v>1963</v>
      </c>
      <c r="U40" s="47">
        <v>94</v>
      </c>
      <c r="V40" s="47">
        <v>94</v>
      </c>
      <c r="W40" s="47" t="s">
        <v>894</v>
      </c>
      <c r="X40" s="47">
        <v>34404</v>
      </c>
      <c r="Y40" s="47">
        <v>23921</v>
      </c>
      <c r="Z40" s="48">
        <v>160.05000000000001</v>
      </c>
      <c r="AA40" s="44">
        <v>370</v>
      </c>
      <c r="AB40" s="44">
        <v>369</v>
      </c>
      <c r="AC40" s="44">
        <v>3746</v>
      </c>
      <c r="AD40" s="44">
        <v>3767</v>
      </c>
      <c r="AE40" s="44">
        <v>2608</v>
      </c>
      <c r="AF40" s="44">
        <v>5874</v>
      </c>
      <c r="AG40" s="44">
        <v>27</v>
      </c>
      <c r="AH40" s="47"/>
      <c r="AI40" s="47">
        <v>7899</v>
      </c>
      <c r="AJ40"/>
      <c r="AK40" t="s">
        <v>895</v>
      </c>
      <c r="AL40">
        <v>23921</v>
      </c>
      <c r="AM40"/>
      <c r="AN40"/>
      <c r="AO40"/>
      <c r="AP40"/>
      <c r="AQ40"/>
      <c r="AR40" s="44"/>
      <c r="AS40" s="44"/>
      <c r="AT40" s="44"/>
      <c r="AU40" s="44">
        <v>12144947</v>
      </c>
      <c r="AV40" s="44">
        <v>2380613</v>
      </c>
      <c r="AW40" s="44">
        <v>331606</v>
      </c>
      <c r="AX40" s="44">
        <v>93868</v>
      </c>
      <c r="AY40" s="44">
        <v>14287822</v>
      </c>
      <c r="AZ40" s="21">
        <v>13915776</v>
      </c>
      <c r="BA40" s="21">
        <v>372046</v>
      </c>
      <c r="BB40" s="44">
        <v>936483</v>
      </c>
      <c r="BC40" s="44"/>
      <c r="BD40" s="44"/>
      <c r="BE40" s="44">
        <v>1308529</v>
      </c>
      <c r="BF40" s="44">
        <v>1901884</v>
      </c>
      <c r="BG40" s="44">
        <v>1912546</v>
      </c>
      <c r="BH40" s="44">
        <v>1324109</v>
      </c>
      <c r="BI40" s="21">
        <v>2982292</v>
      </c>
      <c r="BJ40" s="21">
        <v>13708</v>
      </c>
      <c r="BK40" s="21"/>
      <c r="BL40" s="21">
        <v>4010408</v>
      </c>
      <c r="BM40" s="21"/>
      <c r="BN40" s="21">
        <v>12144947</v>
      </c>
      <c r="BO40" s="21"/>
      <c r="BP40" s="21"/>
      <c r="BQ40" s="44"/>
      <c r="BR40" s="21"/>
      <c r="BS40" s="44"/>
      <c r="BT40" s="21"/>
      <c r="BU40" s="44"/>
      <c r="BV40" s="21"/>
      <c r="BW40" s="44">
        <v>1029408</v>
      </c>
      <c r="BX40" s="21">
        <v>60692</v>
      </c>
      <c r="BY40" s="21">
        <v>1067837</v>
      </c>
      <c r="BZ40" s="21">
        <v>71619</v>
      </c>
      <c r="CA40" s="44">
        <v>14914</v>
      </c>
      <c r="CB40" s="44"/>
      <c r="CC40" s="44">
        <v>74866</v>
      </c>
      <c r="CD40" s="44"/>
      <c r="CE40" s="44">
        <v>10572</v>
      </c>
      <c r="CF40" s="44"/>
      <c r="CG40" s="44"/>
      <c r="CH40" s="44"/>
      <c r="CI40" s="21">
        <v>50705</v>
      </c>
      <c r="CJ40" s="44"/>
      <c r="CK40" s="21"/>
      <c r="CL40" s="44"/>
      <c r="CM40" s="44">
        <v>191195</v>
      </c>
      <c r="CN40" s="44">
        <v>0</v>
      </c>
      <c r="CO40" s="44">
        <v>759347</v>
      </c>
      <c r="CP40" s="44">
        <v>0</v>
      </c>
      <c r="CQ40" s="21">
        <v>709595</v>
      </c>
      <c r="CR40" s="44">
        <v>123360</v>
      </c>
      <c r="CS40" s="44">
        <v>389298</v>
      </c>
      <c r="CT40" s="44">
        <v>141395</v>
      </c>
      <c r="CU40" s="44"/>
      <c r="CV40" s="44">
        <v>66423</v>
      </c>
      <c r="CW40" s="21"/>
      <c r="CX40" s="21"/>
      <c r="CY40" s="21"/>
      <c r="CZ40" s="21"/>
      <c r="DA40" s="21"/>
      <c r="DB40" s="21"/>
      <c r="DC40" s="21"/>
      <c r="DD40" s="21"/>
      <c r="DE40" s="44"/>
      <c r="DF40" s="21"/>
      <c r="DG40" s="44"/>
      <c r="DH40" s="21"/>
      <c r="DI40" s="44">
        <v>36234</v>
      </c>
      <c r="DJ40" s="44"/>
      <c r="DK40" s="44"/>
      <c r="DL40" s="44"/>
      <c r="DM40" s="21"/>
      <c r="DN40" s="44"/>
      <c r="DO40" s="44"/>
      <c r="DP40" s="44"/>
      <c r="DQ40" s="44"/>
      <c r="DR40" s="44"/>
      <c r="DS40" s="44"/>
      <c r="DT40" s="44"/>
      <c r="DU40" s="44"/>
      <c r="DV40" s="44"/>
      <c r="DW40" s="44"/>
      <c r="DX40" s="44"/>
      <c r="DY40" s="44"/>
      <c r="DZ40" s="44"/>
      <c r="EA40" s="44"/>
      <c r="EB40" s="21"/>
      <c r="EC40" s="44">
        <v>-1464150</v>
      </c>
      <c r="ED40" s="44">
        <v>30624</v>
      </c>
      <c r="EE40" s="21">
        <v>464336</v>
      </c>
      <c r="EF40" s="44">
        <v>38361</v>
      </c>
      <c r="EG40" s="21">
        <v>459448</v>
      </c>
      <c r="EH40" s="44"/>
      <c r="EI40" s="21">
        <v>1123318</v>
      </c>
      <c r="EJ40" s="44"/>
      <c r="EK40" s="44">
        <v>-356565</v>
      </c>
      <c r="EL40" s="21"/>
      <c r="EM40" s="44"/>
      <c r="EN40" s="44"/>
      <c r="EO40" s="44"/>
      <c r="EP40" s="21"/>
      <c r="EQ40" s="21"/>
      <c r="ER40" s="21"/>
      <c r="ES40" s="21"/>
      <c r="ET40" s="44"/>
      <c r="EU40" s="21"/>
      <c r="EV40" s="44"/>
      <c r="EW40" s="21"/>
      <c r="EX40" s="44"/>
      <c r="EY40" s="44"/>
      <c r="EZ40" s="21"/>
      <c r="FA40" s="21"/>
      <c r="FB40" s="44"/>
      <c r="FC40" s="44"/>
      <c r="FD40" s="21"/>
      <c r="FE40" s="112"/>
      <c r="FF40" s="44"/>
      <c r="FG40" s="44">
        <v>13756716</v>
      </c>
      <c r="FH40" s="44">
        <v>6085361</v>
      </c>
      <c r="FI40" s="44">
        <v>16743282</v>
      </c>
      <c r="FJ40" s="44">
        <v>714311</v>
      </c>
      <c r="FK40" s="44">
        <v>6907417</v>
      </c>
      <c r="FL40" s="44"/>
      <c r="FM40" s="44"/>
      <c r="FN40" s="44"/>
      <c r="FO40" s="44"/>
      <c r="FP40" s="44"/>
      <c r="FQ40" s="44"/>
      <c r="FR40" s="44"/>
      <c r="FS40" s="44"/>
      <c r="FT40" s="44">
        <v>278374</v>
      </c>
      <c r="FU40" s="44"/>
      <c r="FV40" s="21">
        <v>253185</v>
      </c>
      <c r="FW40" s="44">
        <v>16128</v>
      </c>
      <c r="FX40" s="44">
        <v>239351</v>
      </c>
      <c r="FY40" s="44">
        <v>36566</v>
      </c>
      <c r="FZ40" s="44">
        <v>221811</v>
      </c>
      <c r="GA40" s="44">
        <v>84104</v>
      </c>
      <c r="GB40" s="44"/>
      <c r="GC40" s="44">
        <v>19745</v>
      </c>
      <c r="GD40" s="44">
        <v>409886</v>
      </c>
      <c r="GE40" s="44">
        <v>147554</v>
      </c>
      <c r="GF40" s="44">
        <v>110122</v>
      </c>
      <c r="GG40" s="44">
        <v>1105611</v>
      </c>
      <c r="GH40" s="44">
        <v>203338</v>
      </c>
      <c r="GI40" s="44">
        <v>415079</v>
      </c>
      <c r="GJ40" s="44">
        <v>154010</v>
      </c>
      <c r="GK40" s="44">
        <v>2529244</v>
      </c>
      <c r="GL40" s="44">
        <v>265392</v>
      </c>
      <c r="GM40" s="44">
        <v>15580</v>
      </c>
      <c r="GN40" s="44">
        <v>33813</v>
      </c>
      <c r="GO40" s="44">
        <v>26823</v>
      </c>
      <c r="GP40" s="44">
        <v>51410</v>
      </c>
      <c r="GQ40" s="44"/>
      <c r="GR40" s="44">
        <v>391233</v>
      </c>
      <c r="GS40" s="44">
        <v>2723934</v>
      </c>
      <c r="GT40" s="44"/>
      <c r="GU40" s="21">
        <v>17110488</v>
      </c>
      <c r="GV40" s="44">
        <v>6487231</v>
      </c>
      <c r="GW40" s="44">
        <v>63145551</v>
      </c>
      <c r="GX40" s="44">
        <v>349475</v>
      </c>
      <c r="GY40" s="44">
        <v>89816679</v>
      </c>
      <c r="GZ40" s="44">
        <v>1722667</v>
      </c>
      <c r="HA40" s="44">
        <v>21794047</v>
      </c>
      <c r="HB40" s="44">
        <v>16760936</v>
      </c>
      <c r="HC40" s="44">
        <v>49539029</v>
      </c>
      <c r="HD40" s="44">
        <v>89816679</v>
      </c>
      <c r="HE40" s="21"/>
      <c r="HF40" s="21">
        <v>63145551</v>
      </c>
      <c r="HG40" s="21"/>
      <c r="HH40" s="21"/>
      <c r="HI40" s="21">
        <v>2599704</v>
      </c>
      <c r="HJ40" s="44">
        <v>20485340</v>
      </c>
      <c r="HK40" s="21"/>
      <c r="HL40" s="21">
        <v>22966748</v>
      </c>
      <c r="HM40" s="21">
        <v>46051792</v>
      </c>
      <c r="HN40" s="21">
        <v>-28941304</v>
      </c>
      <c r="HO40" s="21"/>
      <c r="HP40" s="44"/>
      <c r="HQ40" s="47">
        <v>16901093</v>
      </c>
      <c r="HR40" s="47">
        <v>16901093</v>
      </c>
      <c r="HS40" s="47">
        <v>-140157</v>
      </c>
      <c r="HT40" s="47" t="s">
        <v>1759</v>
      </c>
      <c r="HU40" s="47">
        <v>0</v>
      </c>
      <c r="HV40" s="47">
        <v>3771</v>
      </c>
      <c r="HW40" s="47">
        <v>0</v>
      </c>
      <c r="HX40" s="47">
        <v>14206</v>
      </c>
      <c r="HY40" s="47">
        <v>24140</v>
      </c>
      <c r="HZ40" s="47">
        <v>68185</v>
      </c>
      <c r="IA40" s="47">
        <v>0</v>
      </c>
      <c r="IB40" s="47">
        <v>0</v>
      </c>
      <c r="IC40" s="47">
        <v>4880</v>
      </c>
      <c r="ID40"/>
      <c r="IE40" s="47">
        <v>2318</v>
      </c>
      <c r="IF40">
        <v>4048</v>
      </c>
      <c r="IG40" s="47">
        <v>2691</v>
      </c>
      <c r="IH40" s="47">
        <v>17553</v>
      </c>
      <c r="II40">
        <v>3608</v>
      </c>
      <c r="IJ40">
        <v>9156</v>
      </c>
      <c r="IK40">
        <v>1760</v>
      </c>
      <c r="IL40">
        <v>12462</v>
      </c>
      <c r="IM40">
        <v>168778</v>
      </c>
      <c r="IN40">
        <v>0</v>
      </c>
      <c r="IO40">
        <v>0</v>
      </c>
      <c r="IP40">
        <v>0</v>
      </c>
      <c r="IQ40">
        <v>268</v>
      </c>
      <c r="IR40">
        <v>0</v>
      </c>
      <c r="IS40">
        <v>0</v>
      </c>
      <c r="IT40">
        <v>268</v>
      </c>
      <c r="IU40">
        <v>274050</v>
      </c>
      <c r="IV40">
        <v>0</v>
      </c>
      <c r="IW40">
        <v>839630</v>
      </c>
      <c r="IX40">
        <v>1113722</v>
      </c>
      <c r="IY40">
        <v>2068594</v>
      </c>
      <c r="IZ40">
        <v>0</v>
      </c>
      <c r="JA40">
        <v>0</v>
      </c>
      <c r="JB40">
        <v>159549</v>
      </c>
      <c r="JC40"/>
      <c r="JD40">
        <v>71282</v>
      </c>
      <c r="JE40">
        <v>91577</v>
      </c>
      <c r="JF40">
        <v>61248</v>
      </c>
      <c r="JG40">
        <v>399510</v>
      </c>
      <c r="JH40">
        <v>140772</v>
      </c>
      <c r="JI40">
        <v>254002</v>
      </c>
      <c r="JJ40">
        <v>112478</v>
      </c>
      <c r="JK40">
        <v>518601</v>
      </c>
      <c r="JL40">
        <v>6105015</v>
      </c>
      <c r="JM40">
        <v>0</v>
      </c>
      <c r="JN40">
        <v>0</v>
      </c>
      <c r="JO40">
        <v>0</v>
      </c>
      <c r="JP40">
        <v>11655</v>
      </c>
      <c r="JQ40">
        <v>0</v>
      </c>
      <c r="JR40">
        <v>0</v>
      </c>
      <c r="JS40">
        <v>11655</v>
      </c>
      <c r="JT40"/>
      <c r="JU40"/>
      <c r="JV40"/>
      <c r="JW40"/>
      <c r="JX40"/>
      <c r="JY40"/>
      <c r="JZ40"/>
      <c r="KA40"/>
      <c r="KB40"/>
      <c r="KC40"/>
      <c r="KD40"/>
      <c r="KE40"/>
      <c r="KF40">
        <v>110</v>
      </c>
      <c r="KG40">
        <v>155</v>
      </c>
      <c r="KH40">
        <v>89</v>
      </c>
      <c r="KI40">
        <v>91</v>
      </c>
      <c r="KJ40">
        <v>132</v>
      </c>
      <c r="KK40">
        <v>75</v>
      </c>
      <c r="KL40">
        <v>50</v>
      </c>
      <c r="KM40">
        <v>81</v>
      </c>
      <c r="KN40">
        <v>36</v>
      </c>
      <c r="KO40">
        <v>0</v>
      </c>
      <c r="KP40">
        <v>1</v>
      </c>
      <c r="KQ40">
        <v>0</v>
      </c>
      <c r="KR40">
        <v>0</v>
      </c>
      <c r="KS40">
        <v>1</v>
      </c>
      <c r="KT40">
        <v>0</v>
      </c>
      <c r="KU40">
        <v>1</v>
      </c>
      <c r="KV40">
        <v>0</v>
      </c>
      <c r="KW40">
        <v>0</v>
      </c>
      <c r="KX40">
        <v>0</v>
      </c>
      <c r="KY40">
        <v>0</v>
      </c>
      <c r="KZ40">
        <v>0</v>
      </c>
      <c r="LA40">
        <v>0</v>
      </c>
      <c r="LB40">
        <v>0</v>
      </c>
      <c r="LC40">
        <v>0</v>
      </c>
      <c r="LD40">
        <v>0</v>
      </c>
      <c r="LE40">
        <v>0</v>
      </c>
      <c r="LF40">
        <v>1</v>
      </c>
      <c r="LG40">
        <v>0</v>
      </c>
      <c r="LH40">
        <v>0</v>
      </c>
    </row>
    <row r="41" spans="1:320" s="34" customFormat="1" ht="15" customHeight="1" x14ac:dyDescent="0.25">
      <c r="A41" s="45">
        <v>206010926</v>
      </c>
      <c r="B41" s="45" t="s">
        <v>1964</v>
      </c>
      <c r="C41" s="46">
        <v>45292</v>
      </c>
      <c r="D41" s="46">
        <v>45657</v>
      </c>
      <c r="E41" s="47">
        <v>366</v>
      </c>
      <c r="F41" s="45" t="s">
        <v>883</v>
      </c>
      <c r="G41" s="45" t="s">
        <v>884</v>
      </c>
      <c r="H41" s="45" t="s">
        <v>885</v>
      </c>
      <c r="I41" s="45" t="s">
        <v>886</v>
      </c>
      <c r="J41" s="45" t="s">
        <v>887</v>
      </c>
      <c r="K41" s="45" t="s">
        <v>888</v>
      </c>
      <c r="L41" s="45" t="s">
        <v>1827</v>
      </c>
      <c r="M41" s="45" t="s">
        <v>1965</v>
      </c>
      <c r="N41" s="45" t="s">
        <v>1966</v>
      </c>
      <c r="O41" s="45" t="s">
        <v>951</v>
      </c>
      <c r="P41" s="45" t="s">
        <v>1967</v>
      </c>
      <c r="Q41" s="45" t="s">
        <v>1968</v>
      </c>
      <c r="R41" t="s">
        <v>1969</v>
      </c>
      <c r="S41" s="45" t="s">
        <v>893</v>
      </c>
      <c r="T41" t="s">
        <v>1970</v>
      </c>
      <c r="U41" s="47">
        <v>139</v>
      </c>
      <c r="V41" s="47">
        <v>139</v>
      </c>
      <c r="W41" s="47" t="s">
        <v>913</v>
      </c>
      <c r="X41" s="47">
        <v>50874</v>
      </c>
      <c r="Y41" s="47">
        <v>46289</v>
      </c>
      <c r="Z41" s="48">
        <v>210.77</v>
      </c>
      <c r="AA41" s="44">
        <v>947</v>
      </c>
      <c r="AB41" s="44">
        <v>938</v>
      </c>
      <c r="AC41" s="44">
        <v>7551</v>
      </c>
      <c r="AD41" s="44">
        <v>10996</v>
      </c>
      <c r="AE41" s="44">
        <v>5958</v>
      </c>
      <c r="AF41" s="44">
        <v>18751</v>
      </c>
      <c r="AG41" s="44"/>
      <c r="AH41" s="47"/>
      <c r="AI41" s="47">
        <v>1225</v>
      </c>
      <c r="AJ41">
        <v>1808</v>
      </c>
      <c r="AK41" t="s">
        <v>895</v>
      </c>
      <c r="AL41">
        <v>46289</v>
      </c>
      <c r="AM41"/>
      <c r="AN41"/>
      <c r="AO41"/>
      <c r="AP41"/>
      <c r="AQ41"/>
      <c r="AR41" s="44"/>
      <c r="AS41" s="44"/>
      <c r="AT41" s="44"/>
      <c r="AU41" s="44">
        <v>20525920</v>
      </c>
      <c r="AV41" s="44">
        <v>9288770</v>
      </c>
      <c r="AW41" s="44">
        <v>2343158</v>
      </c>
      <c r="AX41" s="44">
        <v>38445</v>
      </c>
      <c r="AY41" s="44">
        <v>27509977</v>
      </c>
      <c r="AZ41" s="21">
        <v>24967252</v>
      </c>
      <c r="BA41" s="21">
        <v>2542725</v>
      </c>
      <c r="BB41" s="44">
        <v>-23</v>
      </c>
      <c r="BC41" s="44"/>
      <c r="BD41" s="44"/>
      <c r="BE41" s="44">
        <v>2542702</v>
      </c>
      <c r="BF41" s="44">
        <v>3442568</v>
      </c>
      <c r="BG41" s="44">
        <v>5014941</v>
      </c>
      <c r="BH41" s="44">
        <v>2372641</v>
      </c>
      <c r="BI41" s="21">
        <v>8356829</v>
      </c>
      <c r="BJ41" s="21"/>
      <c r="BK41" s="21"/>
      <c r="BL41" s="21">
        <v>547220</v>
      </c>
      <c r="BM41" s="21">
        <v>791721</v>
      </c>
      <c r="BN41" s="21">
        <v>20525920</v>
      </c>
      <c r="BO41" s="21"/>
      <c r="BP41" s="21"/>
      <c r="BQ41" s="44"/>
      <c r="BR41" s="21"/>
      <c r="BS41" s="44"/>
      <c r="BT41" s="21"/>
      <c r="BU41" s="44"/>
      <c r="BV41" s="21"/>
      <c r="BW41" s="44">
        <v>3187213</v>
      </c>
      <c r="BX41" s="21"/>
      <c r="BY41" s="21">
        <v>5038660</v>
      </c>
      <c r="BZ41" s="21"/>
      <c r="CA41" s="44">
        <v>78505</v>
      </c>
      <c r="CB41" s="44"/>
      <c r="CC41" s="44">
        <v>161502</v>
      </c>
      <c r="CD41" s="44"/>
      <c r="CE41" s="44"/>
      <c r="CF41" s="44"/>
      <c r="CG41" s="44"/>
      <c r="CH41" s="44"/>
      <c r="CI41" s="21">
        <v>34975</v>
      </c>
      <c r="CJ41" s="44"/>
      <c r="CK41" s="21">
        <v>787915</v>
      </c>
      <c r="CL41" s="44"/>
      <c r="CM41" s="44">
        <v>144242</v>
      </c>
      <c r="CN41" s="44">
        <v>0</v>
      </c>
      <c r="CO41" s="44">
        <v>2799650</v>
      </c>
      <c r="CP41" s="44">
        <v>775220</v>
      </c>
      <c r="CQ41" s="21">
        <v>2803380</v>
      </c>
      <c r="CR41" s="44">
        <v>1118640</v>
      </c>
      <c r="CS41" s="44">
        <v>1030521</v>
      </c>
      <c r="CT41" s="44">
        <v>431030</v>
      </c>
      <c r="CU41" s="44"/>
      <c r="CV41" s="44">
        <v>186087</v>
      </c>
      <c r="CW41" s="21"/>
      <c r="CX41" s="21"/>
      <c r="CY41" s="21"/>
      <c r="CZ41" s="21"/>
      <c r="DA41" s="21"/>
      <c r="DB41" s="21"/>
      <c r="DC41" s="21"/>
      <c r="DD41" s="21"/>
      <c r="DE41" s="44"/>
      <c r="DF41" s="21"/>
      <c r="DG41" s="44"/>
      <c r="DH41" s="21"/>
      <c r="DI41" s="44"/>
      <c r="DJ41" s="44"/>
      <c r="DK41" s="44"/>
      <c r="DL41" s="44"/>
      <c r="DM41" s="21"/>
      <c r="DN41" s="44"/>
      <c r="DO41" s="44"/>
      <c r="DP41" s="44"/>
      <c r="DQ41" s="44"/>
      <c r="DR41" s="44"/>
      <c r="DS41" s="44"/>
      <c r="DT41" s="44"/>
      <c r="DU41" s="44"/>
      <c r="DV41" s="44"/>
      <c r="DW41" s="44"/>
      <c r="DX41" s="44"/>
      <c r="DY41" s="44"/>
      <c r="DZ41" s="44"/>
      <c r="EA41" s="44"/>
      <c r="EB41" s="21"/>
      <c r="EC41" s="44">
        <v>-975250</v>
      </c>
      <c r="ED41" s="44"/>
      <c r="EE41" s="21">
        <v>1605907</v>
      </c>
      <c r="EF41" s="44"/>
      <c r="EG41" s="21">
        <v>382986</v>
      </c>
      <c r="EH41" s="44"/>
      <c r="EI41" s="21">
        <v>1218988</v>
      </c>
      <c r="EJ41" s="44"/>
      <c r="EK41" s="44"/>
      <c r="EL41" s="21"/>
      <c r="EM41" s="44"/>
      <c r="EN41" s="44"/>
      <c r="EO41" s="44">
        <v>110527</v>
      </c>
      <c r="EP41" s="21"/>
      <c r="EQ41" s="21"/>
      <c r="ER41" s="21"/>
      <c r="ES41" s="21"/>
      <c r="ET41" s="44"/>
      <c r="EU41" s="21"/>
      <c r="EV41" s="44"/>
      <c r="EW41" s="21"/>
      <c r="EX41" s="44"/>
      <c r="EY41" s="44"/>
      <c r="EZ41" s="21"/>
      <c r="FA41" s="21"/>
      <c r="FB41" s="44"/>
      <c r="FC41" s="44"/>
      <c r="FD41" s="21"/>
      <c r="FE41" s="112"/>
      <c r="FF41" s="44"/>
      <c r="FG41" s="44">
        <v>10704767</v>
      </c>
      <c r="FH41" s="44">
        <v>2580469</v>
      </c>
      <c r="FI41" s="44">
        <v>11682016</v>
      </c>
      <c r="FJ41" s="44">
        <v>36200</v>
      </c>
      <c r="FK41" s="44">
        <v>9896241</v>
      </c>
      <c r="FL41" s="44"/>
      <c r="FM41" s="44"/>
      <c r="FN41" s="44"/>
      <c r="FO41" s="44"/>
      <c r="FP41" s="44"/>
      <c r="FQ41" s="44"/>
      <c r="FR41" s="44"/>
      <c r="FS41" s="44"/>
      <c r="FT41" s="44">
        <v>155504</v>
      </c>
      <c r="FU41" s="44"/>
      <c r="FV41" s="21">
        <v>1180669</v>
      </c>
      <c r="FW41" s="44">
        <v>189393</v>
      </c>
      <c r="FX41" s="44">
        <v>893367</v>
      </c>
      <c r="FY41" s="44">
        <v>201274</v>
      </c>
      <c r="FZ41" s="44">
        <v>543165</v>
      </c>
      <c r="GA41" s="44">
        <v>228840</v>
      </c>
      <c r="GB41" s="44"/>
      <c r="GC41" s="44">
        <v>107374</v>
      </c>
      <c r="GD41" s="44">
        <v>819570</v>
      </c>
      <c r="GE41" s="44">
        <v>492176</v>
      </c>
      <c r="GF41" s="44">
        <v>67995</v>
      </c>
      <c r="GG41" s="44">
        <v>1483281</v>
      </c>
      <c r="GH41" s="44">
        <v>315263</v>
      </c>
      <c r="GI41" s="44">
        <v>284663</v>
      </c>
      <c r="GJ41" s="44">
        <v>275119</v>
      </c>
      <c r="GK41" s="44">
        <v>4367166</v>
      </c>
      <c r="GL41" s="44">
        <v>22218</v>
      </c>
      <c r="GM41" s="44">
        <v>2459309</v>
      </c>
      <c r="GN41" s="44">
        <v>92096</v>
      </c>
      <c r="GO41" s="44">
        <v>50114</v>
      </c>
      <c r="GP41" s="44"/>
      <c r="GQ41" s="44"/>
      <c r="GR41" s="44">
        <v>842455</v>
      </c>
      <c r="GS41" s="44">
        <v>37745893</v>
      </c>
      <c r="GT41" s="44"/>
      <c r="GU41" s="21">
        <v>17061</v>
      </c>
      <c r="GV41" s="44"/>
      <c r="GW41" s="44">
        <v>25722</v>
      </c>
      <c r="GX41" s="44"/>
      <c r="GY41" s="44">
        <v>37788676</v>
      </c>
      <c r="GZ41" s="44">
        <v>-13752116</v>
      </c>
      <c r="HA41" s="44">
        <v>127425</v>
      </c>
      <c r="HB41" s="44">
        <v>11344</v>
      </c>
      <c r="HC41" s="44">
        <v>51402023</v>
      </c>
      <c r="HD41" s="44">
        <v>37788676</v>
      </c>
      <c r="HE41" s="21"/>
      <c r="HF41" s="21"/>
      <c r="HG41" s="21">
        <v>-15355361</v>
      </c>
      <c r="HH41" s="21"/>
      <c r="HI41" s="21">
        <v>0</v>
      </c>
      <c r="HJ41" s="44"/>
      <c r="HK41" s="21">
        <v>5159</v>
      </c>
      <c r="HL41" s="21">
        <v>201640</v>
      </c>
      <c r="HM41" s="21">
        <v>206799</v>
      </c>
      <c r="HN41" s="21">
        <v>-189738</v>
      </c>
      <c r="HO41" s="21"/>
      <c r="HP41" s="44"/>
      <c r="HQ41" s="47"/>
      <c r="HR41" s="47">
        <v>25722</v>
      </c>
      <c r="HS41" s="47">
        <v>-14378</v>
      </c>
      <c r="HT41" s="47" t="s">
        <v>1971</v>
      </c>
      <c r="HU41" s="47">
        <v>31492345.640000001</v>
      </c>
      <c r="HV41" s="47">
        <v>5602</v>
      </c>
      <c r="HW41" s="47">
        <v>0</v>
      </c>
      <c r="HX41" s="47">
        <v>23961</v>
      </c>
      <c r="HY41" s="47">
        <v>69315</v>
      </c>
      <c r="HZ41" s="47">
        <v>111945</v>
      </c>
      <c r="IA41" s="47">
        <v>0</v>
      </c>
      <c r="IB41" s="47">
        <v>0</v>
      </c>
      <c r="IC41" s="47">
        <v>1408</v>
      </c>
      <c r="ID41">
        <v>7376</v>
      </c>
      <c r="IE41" s="47">
        <v>8113</v>
      </c>
      <c r="IF41">
        <v>18306</v>
      </c>
      <c r="IG41" s="47">
        <v>1973</v>
      </c>
      <c r="IH41" s="47">
        <v>30969</v>
      </c>
      <c r="II41">
        <v>7143</v>
      </c>
      <c r="IJ41">
        <v>10202</v>
      </c>
      <c r="IK41">
        <v>6545</v>
      </c>
      <c r="IL41">
        <v>26724</v>
      </c>
      <c r="IM41">
        <v>329582</v>
      </c>
      <c r="IN41">
        <v>0</v>
      </c>
      <c r="IO41">
        <v>0</v>
      </c>
      <c r="IP41">
        <v>0</v>
      </c>
      <c r="IQ41">
        <v>0</v>
      </c>
      <c r="IR41">
        <v>0</v>
      </c>
      <c r="IS41">
        <v>0</v>
      </c>
      <c r="IT41">
        <v>0</v>
      </c>
      <c r="IU41">
        <v>367287</v>
      </c>
      <c r="IV41">
        <v>0</v>
      </c>
      <c r="IW41">
        <v>1197426</v>
      </c>
      <c r="IX41">
        <v>2856149</v>
      </c>
      <c r="IY41">
        <v>3113280</v>
      </c>
      <c r="IZ41">
        <v>0</v>
      </c>
      <c r="JA41">
        <v>0</v>
      </c>
      <c r="JB41">
        <v>23879</v>
      </c>
      <c r="JC41">
        <v>265340</v>
      </c>
      <c r="JD41">
        <v>171486</v>
      </c>
      <c r="JE41">
        <v>344519</v>
      </c>
      <c r="JF41">
        <v>34803</v>
      </c>
      <c r="JG41">
        <v>699390</v>
      </c>
      <c r="JH41">
        <v>215320</v>
      </c>
      <c r="JI41">
        <v>217879</v>
      </c>
      <c r="JJ41">
        <v>219651</v>
      </c>
      <c r="JK41">
        <v>978358</v>
      </c>
      <c r="JL41">
        <v>10704767</v>
      </c>
      <c r="JM41">
        <v>0</v>
      </c>
      <c r="JN41">
        <v>0</v>
      </c>
      <c r="JO41">
        <v>0</v>
      </c>
      <c r="JP41">
        <v>0</v>
      </c>
      <c r="JQ41">
        <v>0</v>
      </c>
      <c r="JR41">
        <v>0</v>
      </c>
      <c r="JS41">
        <v>0</v>
      </c>
      <c r="JT41"/>
      <c r="JU41"/>
      <c r="JV41"/>
      <c r="JW41"/>
      <c r="JX41">
        <v>7376</v>
      </c>
      <c r="JY41"/>
      <c r="JZ41"/>
      <c r="KA41"/>
      <c r="KB41"/>
      <c r="KC41"/>
      <c r="KD41">
        <v>265340</v>
      </c>
      <c r="KE41"/>
      <c r="KF41">
        <v>244</v>
      </c>
      <c r="KG41">
        <v>369</v>
      </c>
      <c r="KH41">
        <v>159</v>
      </c>
      <c r="KI41">
        <v>174</v>
      </c>
      <c r="KJ41">
        <v>272</v>
      </c>
      <c r="KK41">
        <v>103</v>
      </c>
      <c r="KL41">
        <v>109</v>
      </c>
      <c r="KM41">
        <v>175</v>
      </c>
      <c r="KN41">
        <v>60</v>
      </c>
      <c r="KO41">
        <v>1</v>
      </c>
      <c r="KP41">
        <v>0</v>
      </c>
      <c r="KQ41">
        <v>0</v>
      </c>
      <c r="KR41">
        <v>0</v>
      </c>
      <c r="KS41">
        <v>0</v>
      </c>
      <c r="KT41">
        <v>1</v>
      </c>
      <c r="KU41">
        <v>1</v>
      </c>
      <c r="KV41">
        <v>0</v>
      </c>
      <c r="KW41">
        <v>0</v>
      </c>
      <c r="KX41">
        <v>0</v>
      </c>
      <c r="KY41">
        <v>0</v>
      </c>
      <c r="KZ41">
        <v>0</v>
      </c>
      <c r="LA41">
        <v>0</v>
      </c>
      <c r="LB41">
        <v>0</v>
      </c>
      <c r="LC41">
        <v>0</v>
      </c>
      <c r="LD41">
        <v>1</v>
      </c>
      <c r="LE41">
        <v>0</v>
      </c>
      <c r="LF41">
        <v>0</v>
      </c>
      <c r="LG41">
        <v>0</v>
      </c>
      <c r="LH41">
        <v>0</v>
      </c>
    </row>
    <row r="42" spans="1:320" s="34" customFormat="1" ht="15" customHeight="1" x14ac:dyDescent="0.25">
      <c r="A42" s="45">
        <v>206010934</v>
      </c>
      <c r="B42" s="45" t="s">
        <v>1972</v>
      </c>
      <c r="C42" s="46">
        <v>45292</v>
      </c>
      <c r="D42" s="46">
        <v>45657</v>
      </c>
      <c r="E42" s="47">
        <v>366</v>
      </c>
      <c r="F42" s="45" t="s">
        <v>883</v>
      </c>
      <c r="G42" s="45" t="s">
        <v>884</v>
      </c>
      <c r="H42" s="45" t="s">
        <v>885</v>
      </c>
      <c r="I42" s="45" t="s">
        <v>886</v>
      </c>
      <c r="J42" s="45" t="s">
        <v>887</v>
      </c>
      <c r="K42" s="45" t="s">
        <v>888</v>
      </c>
      <c r="L42" s="45" t="s">
        <v>1746</v>
      </c>
      <c r="M42" s="45" t="s">
        <v>1973</v>
      </c>
      <c r="N42" s="45" t="s">
        <v>1974</v>
      </c>
      <c r="O42" s="45" t="s">
        <v>945</v>
      </c>
      <c r="P42" s="45" t="s">
        <v>1783</v>
      </c>
      <c r="Q42" s="45" t="s">
        <v>1975</v>
      </c>
      <c r="R42" t="s">
        <v>1976</v>
      </c>
      <c r="S42" s="45" t="s">
        <v>893</v>
      </c>
      <c r="T42"/>
      <c r="U42" s="47">
        <v>70</v>
      </c>
      <c r="V42" s="47">
        <v>70</v>
      </c>
      <c r="W42" s="47" t="s">
        <v>894</v>
      </c>
      <c r="X42" s="47">
        <v>25620</v>
      </c>
      <c r="Y42" s="47">
        <v>23661</v>
      </c>
      <c r="Z42" s="48">
        <v>218.07</v>
      </c>
      <c r="AA42" s="44">
        <v>411</v>
      </c>
      <c r="AB42" s="44">
        <v>408</v>
      </c>
      <c r="AC42" s="44">
        <v>2867</v>
      </c>
      <c r="AD42" s="44"/>
      <c r="AE42" s="44">
        <v>3215</v>
      </c>
      <c r="AF42" s="44">
        <v>11215</v>
      </c>
      <c r="AG42" s="44"/>
      <c r="AH42" s="47">
        <v>5190</v>
      </c>
      <c r="AI42" s="47">
        <v>119</v>
      </c>
      <c r="AJ42">
        <v>1055</v>
      </c>
      <c r="AK42" t="s">
        <v>895</v>
      </c>
      <c r="AL42">
        <v>23661</v>
      </c>
      <c r="AM42"/>
      <c r="AN42"/>
      <c r="AO42"/>
      <c r="AP42"/>
      <c r="AQ42"/>
      <c r="AR42" s="44"/>
      <c r="AS42" s="44"/>
      <c r="AT42" s="44"/>
      <c r="AU42" s="44">
        <v>9185273</v>
      </c>
      <c r="AV42" s="44">
        <v>3373259</v>
      </c>
      <c r="AW42" s="44">
        <v>1187401</v>
      </c>
      <c r="AX42" s="44">
        <v>18300</v>
      </c>
      <c r="AY42" s="44">
        <v>11389431</v>
      </c>
      <c r="AZ42" s="21">
        <v>11829593</v>
      </c>
      <c r="BA42" s="21">
        <v>-440162</v>
      </c>
      <c r="BB42" s="44">
        <v>6</v>
      </c>
      <c r="BC42" s="44">
        <v>6800</v>
      </c>
      <c r="BD42" s="44"/>
      <c r="BE42" s="44">
        <v>-446956</v>
      </c>
      <c r="BF42" s="44">
        <v>1112978</v>
      </c>
      <c r="BG42" s="44"/>
      <c r="BH42" s="44">
        <v>1248073</v>
      </c>
      <c r="BI42" s="21">
        <v>4353698</v>
      </c>
      <c r="BJ42" s="21"/>
      <c r="BK42" s="21">
        <v>2014774</v>
      </c>
      <c r="BL42" s="21">
        <v>46196</v>
      </c>
      <c r="BM42" s="21">
        <v>409554</v>
      </c>
      <c r="BN42" s="21">
        <v>9185273</v>
      </c>
      <c r="BO42" s="21"/>
      <c r="BP42" s="21"/>
      <c r="BQ42" s="44"/>
      <c r="BR42" s="21"/>
      <c r="BS42" s="44"/>
      <c r="BT42" s="21"/>
      <c r="BU42" s="44"/>
      <c r="BV42" s="21"/>
      <c r="BW42" s="44">
        <v>408737</v>
      </c>
      <c r="BX42" s="21"/>
      <c r="BY42" s="21"/>
      <c r="BZ42" s="21"/>
      <c r="CA42" s="44">
        <v>458350</v>
      </c>
      <c r="CB42" s="44"/>
      <c r="CC42" s="44">
        <v>1598881</v>
      </c>
      <c r="CD42" s="44"/>
      <c r="CE42" s="44"/>
      <c r="CF42" s="44"/>
      <c r="CG42" s="44">
        <v>739917</v>
      </c>
      <c r="CH42" s="44"/>
      <c r="CI42" s="21">
        <v>16967</v>
      </c>
      <c r="CJ42" s="44"/>
      <c r="CK42" s="21">
        <v>150407</v>
      </c>
      <c r="CL42" s="44"/>
      <c r="CM42" s="44">
        <v>33243</v>
      </c>
      <c r="CN42" s="44">
        <v>108073</v>
      </c>
      <c r="CO42" s="44">
        <v>985538</v>
      </c>
      <c r="CP42" s="44">
        <v>194669</v>
      </c>
      <c r="CQ42" s="21">
        <v>1091160</v>
      </c>
      <c r="CR42" s="44">
        <v>235521</v>
      </c>
      <c r="CS42" s="44">
        <v>550732</v>
      </c>
      <c r="CT42" s="44">
        <v>128546</v>
      </c>
      <c r="CU42" s="44"/>
      <c r="CV42" s="44">
        <v>45777</v>
      </c>
      <c r="CW42" s="21"/>
      <c r="CX42" s="21"/>
      <c r="CY42" s="21"/>
      <c r="CZ42" s="21"/>
      <c r="DA42" s="21"/>
      <c r="DB42" s="21"/>
      <c r="DC42" s="21"/>
      <c r="DD42" s="21"/>
      <c r="DE42" s="44"/>
      <c r="DF42" s="21"/>
      <c r="DG42" s="44"/>
      <c r="DH42" s="21"/>
      <c r="DI42" s="44"/>
      <c r="DJ42" s="44"/>
      <c r="DK42" s="44"/>
      <c r="DL42" s="44"/>
      <c r="DM42" s="21"/>
      <c r="DN42" s="44"/>
      <c r="DO42" s="44"/>
      <c r="DP42" s="44"/>
      <c r="DQ42" s="44"/>
      <c r="DR42" s="44"/>
      <c r="DS42" s="44"/>
      <c r="DT42" s="44"/>
      <c r="DU42" s="44"/>
      <c r="DV42" s="44"/>
      <c r="DW42" s="44"/>
      <c r="DX42" s="44"/>
      <c r="DY42" s="44"/>
      <c r="DZ42" s="44"/>
      <c r="EA42" s="44"/>
      <c r="EB42" s="21"/>
      <c r="EC42" s="44">
        <v>-6795188</v>
      </c>
      <c r="ED42" s="44"/>
      <c r="EE42" s="21"/>
      <c r="EF42" s="44"/>
      <c r="EG42" s="21">
        <v>1204563</v>
      </c>
      <c r="EH42" s="44"/>
      <c r="EI42" s="21">
        <v>4353698</v>
      </c>
      <c r="EJ42" s="44"/>
      <c r="EK42" s="44"/>
      <c r="EL42" s="21"/>
      <c r="EM42" s="44">
        <v>2014774</v>
      </c>
      <c r="EN42" s="44"/>
      <c r="EO42" s="44">
        <v>409554</v>
      </c>
      <c r="EP42" s="21"/>
      <c r="EQ42" s="21"/>
      <c r="ER42" s="21"/>
      <c r="ES42" s="21"/>
      <c r="ET42" s="44"/>
      <c r="EU42" s="21"/>
      <c r="EV42" s="44"/>
      <c r="EW42" s="21"/>
      <c r="EX42" s="44"/>
      <c r="EY42" s="44"/>
      <c r="EZ42" s="21"/>
      <c r="FA42" s="21"/>
      <c r="FB42" s="44"/>
      <c r="FC42" s="44"/>
      <c r="FD42" s="21"/>
      <c r="FE42" s="112"/>
      <c r="FF42" s="44"/>
      <c r="FG42" s="44">
        <v>5377604</v>
      </c>
      <c r="FH42" s="44">
        <v>1075841</v>
      </c>
      <c r="FI42" s="44">
        <v>5376148</v>
      </c>
      <c r="FJ42" s="44">
        <v>87522</v>
      </c>
      <c r="FK42" s="44">
        <v>4695680</v>
      </c>
      <c r="FL42" s="44"/>
      <c r="FM42" s="44"/>
      <c r="FN42" s="44"/>
      <c r="FO42" s="44"/>
      <c r="FP42" s="44"/>
      <c r="FQ42" s="44"/>
      <c r="FR42" s="44"/>
      <c r="FS42" s="44"/>
      <c r="FT42" s="44">
        <v>9641</v>
      </c>
      <c r="FU42" s="44">
        <v>54182</v>
      </c>
      <c r="FV42" s="21">
        <v>471655</v>
      </c>
      <c r="FW42" s="44">
        <v>939</v>
      </c>
      <c r="FX42" s="44">
        <v>386554</v>
      </c>
      <c r="FY42" s="44">
        <v>80733</v>
      </c>
      <c r="FZ42" s="44">
        <v>237938</v>
      </c>
      <c r="GA42" s="44">
        <v>64784</v>
      </c>
      <c r="GB42" s="44"/>
      <c r="GC42" s="44">
        <v>23207</v>
      </c>
      <c r="GD42" s="44">
        <v>328820</v>
      </c>
      <c r="GE42" s="44">
        <v>214565</v>
      </c>
      <c r="GF42" s="44">
        <v>112524</v>
      </c>
      <c r="GG42" s="44">
        <v>767604</v>
      </c>
      <c r="GH42" s="44">
        <v>130104</v>
      </c>
      <c r="GI42" s="44">
        <v>90681</v>
      </c>
      <c r="GJ42" s="44">
        <v>116968</v>
      </c>
      <c r="GK42" s="44">
        <v>2401522</v>
      </c>
      <c r="GL42" s="44">
        <v>264927</v>
      </c>
      <c r="GM42" s="44">
        <v>1207734</v>
      </c>
      <c r="GN42" s="44">
        <v>41428</v>
      </c>
      <c r="GO42" s="44">
        <v>13799</v>
      </c>
      <c r="GP42" s="44"/>
      <c r="GQ42" s="44"/>
      <c r="GR42" s="44">
        <v>113604</v>
      </c>
      <c r="GS42" s="44">
        <v>3363211</v>
      </c>
      <c r="GT42" s="44"/>
      <c r="GU42" s="21">
        <v>69861</v>
      </c>
      <c r="GV42" s="44">
        <v>883055</v>
      </c>
      <c r="GW42" s="44">
        <v>2894167</v>
      </c>
      <c r="GX42" s="44">
        <v>47559</v>
      </c>
      <c r="GY42" s="44">
        <v>7257853</v>
      </c>
      <c r="GZ42" s="44">
        <v>1368090</v>
      </c>
      <c r="HA42" s="44"/>
      <c r="HB42" s="44">
        <v>7664887</v>
      </c>
      <c r="HC42" s="44">
        <v>-1775124</v>
      </c>
      <c r="HD42" s="44">
        <v>7257853</v>
      </c>
      <c r="HE42" s="21"/>
      <c r="HF42" s="21"/>
      <c r="HG42" s="21"/>
      <c r="HH42" s="21">
        <v>4210606</v>
      </c>
      <c r="HI42" s="21">
        <v>0</v>
      </c>
      <c r="HJ42" s="44"/>
      <c r="HK42" s="21">
        <v>18795</v>
      </c>
      <c r="HL42" s="21">
        <v>59147</v>
      </c>
      <c r="HM42" s="21">
        <v>77942</v>
      </c>
      <c r="HN42" s="21">
        <v>-8081</v>
      </c>
      <c r="HO42" s="21">
        <v>3049035</v>
      </c>
      <c r="HP42" s="44"/>
      <c r="HQ42" s="47"/>
      <c r="HR42" s="47">
        <v>7664887</v>
      </c>
      <c r="HS42" s="47"/>
      <c r="HT42" s="47" t="s">
        <v>1977</v>
      </c>
      <c r="HU42" s="47">
        <v>369384.30000000005</v>
      </c>
      <c r="HV42" s="47">
        <v>1956</v>
      </c>
      <c r="HW42" s="47">
        <v>0</v>
      </c>
      <c r="HX42" s="47">
        <v>10522</v>
      </c>
      <c r="HY42" s="47">
        <v>17238</v>
      </c>
      <c r="HZ42" s="47">
        <v>48941</v>
      </c>
      <c r="IA42" s="47">
        <v>0</v>
      </c>
      <c r="IB42" s="47">
        <v>0</v>
      </c>
      <c r="IC42" s="47">
        <v>2490</v>
      </c>
      <c r="ID42">
        <v>11160</v>
      </c>
      <c r="IE42" s="47">
        <v>2070</v>
      </c>
      <c r="IF42">
        <v>8473</v>
      </c>
      <c r="IG42" s="47">
        <v>4622</v>
      </c>
      <c r="IH42" s="47">
        <v>16342</v>
      </c>
      <c r="II42">
        <v>2938</v>
      </c>
      <c r="IJ42">
        <v>2810</v>
      </c>
      <c r="IK42">
        <v>1860</v>
      </c>
      <c r="IL42">
        <v>13797</v>
      </c>
      <c r="IM42">
        <v>145219</v>
      </c>
      <c r="IN42">
        <v>0</v>
      </c>
      <c r="IO42">
        <v>357</v>
      </c>
      <c r="IP42">
        <v>6997</v>
      </c>
      <c r="IQ42">
        <v>14706</v>
      </c>
      <c r="IR42">
        <v>0</v>
      </c>
      <c r="IS42">
        <v>0</v>
      </c>
      <c r="IT42">
        <v>22060</v>
      </c>
      <c r="IU42">
        <v>166025</v>
      </c>
      <c r="IV42">
        <v>0</v>
      </c>
      <c r="IW42">
        <v>604249</v>
      </c>
      <c r="IX42">
        <v>781485</v>
      </c>
      <c r="IY42">
        <v>1382000</v>
      </c>
      <c r="IZ42">
        <v>0</v>
      </c>
      <c r="JA42">
        <v>0</v>
      </c>
      <c r="JB42">
        <v>208064</v>
      </c>
      <c r="JC42">
        <v>781450</v>
      </c>
      <c r="JD42">
        <v>62082</v>
      </c>
      <c r="JE42">
        <v>157907</v>
      </c>
      <c r="JF42">
        <v>87456</v>
      </c>
      <c r="JG42">
        <v>386716</v>
      </c>
      <c r="JH42">
        <v>79378</v>
      </c>
      <c r="JI42">
        <v>71826</v>
      </c>
      <c r="JJ42">
        <v>96129</v>
      </c>
      <c r="JK42">
        <v>512836</v>
      </c>
      <c r="JL42">
        <v>5377603</v>
      </c>
      <c r="JM42">
        <v>0</v>
      </c>
      <c r="JN42">
        <v>14289</v>
      </c>
      <c r="JO42">
        <v>209924</v>
      </c>
      <c r="JP42">
        <v>294115</v>
      </c>
      <c r="JQ42">
        <v>0</v>
      </c>
      <c r="JR42">
        <v>0</v>
      </c>
      <c r="JS42">
        <v>518328</v>
      </c>
      <c r="JT42"/>
      <c r="JU42"/>
      <c r="JV42"/>
      <c r="JW42"/>
      <c r="JX42"/>
      <c r="JY42">
        <v>11160</v>
      </c>
      <c r="JZ42"/>
      <c r="KA42"/>
      <c r="KB42"/>
      <c r="KC42"/>
      <c r="KD42"/>
      <c r="KE42">
        <v>781450</v>
      </c>
      <c r="KF42">
        <v>112</v>
      </c>
      <c r="KG42">
        <v>228</v>
      </c>
      <c r="KH42">
        <v>60</v>
      </c>
      <c r="KI42">
        <v>79</v>
      </c>
      <c r="KJ42">
        <v>179</v>
      </c>
      <c r="KK42">
        <v>38</v>
      </c>
      <c r="KL42">
        <v>40</v>
      </c>
      <c r="KM42">
        <v>87</v>
      </c>
      <c r="KN42">
        <v>19</v>
      </c>
      <c r="KO42">
        <v>1</v>
      </c>
      <c r="KP42">
        <v>0</v>
      </c>
      <c r="KQ42">
        <v>0</v>
      </c>
      <c r="KR42">
        <v>0</v>
      </c>
      <c r="KS42">
        <v>1</v>
      </c>
      <c r="KT42">
        <v>0</v>
      </c>
      <c r="KU42">
        <v>1</v>
      </c>
      <c r="KV42">
        <v>0</v>
      </c>
      <c r="KW42">
        <v>0</v>
      </c>
      <c r="KX42">
        <v>0</v>
      </c>
      <c r="KY42">
        <v>0</v>
      </c>
      <c r="KZ42">
        <v>0</v>
      </c>
      <c r="LA42">
        <v>0</v>
      </c>
      <c r="LB42">
        <v>0</v>
      </c>
      <c r="LC42">
        <v>0</v>
      </c>
      <c r="LD42">
        <v>1</v>
      </c>
      <c r="LE42">
        <v>0</v>
      </c>
      <c r="LF42">
        <v>0</v>
      </c>
      <c r="LG42">
        <v>0</v>
      </c>
      <c r="LH42">
        <v>0</v>
      </c>
    </row>
    <row r="43" spans="1:320" s="34" customFormat="1" ht="15" customHeight="1" x14ac:dyDescent="0.25">
      <c r="A43" s="45">
        <v>206010944</v>
      </c>
      <c r="B43" s="45" t="s">
        <v>1978</v>
      </c>
      <c r="C43" s="46">
        <v>45292</v>
      </c>
      <c r="D43" s="46">
        <v>45657</v>
      </c>
      <c r="E43" s="47">
        <v>366</v>
      </c>
      <c r="F43" s="45" t="s">
        <v>883</v>
      </c>
      <c r="G43" s="45" t="s">
        <v>884</v>
      </c>
      <c r="H43" s="45" t="s">
        <v>885</v>
      </c>
      <c r="I43" s="45" t="s">
        <v>886</v>
      </c>
      <c r="J43" s="45" t="s">
        <v>887</v>
      </c>
      <c r="K43" s="45" t="s">
        <v>888</v>
      </c>
      <c r="L43" s="45" t="s">
        <v>1746</v>
      </c>
      <c r="M43" s="45" t="s">
        <v>1979</v>
      </c>
      <c r="N43" s="45" t="s">
        <v>1980</v>
      </c>
      <c r="O43" s="45" t="s">
        <v>1749</v>
      </c>
      <c r="P43" s="45" t="s">
        <v>1871</v>
      </c>
      <c r="Q43" s="45" t="s">
        <v>1981</v>
      </c>
      <c r="R43" t="s">
        <v>1982</v>
      </c>
      <c r="S43" s="45" t="s">
        <v>893</v>
      </c>
      <c r="T43"/>
      <c r="U43" s="47">
        <v>62</v>
      </c>
      <c r="V43" s="47">
        <v>62</v>
      </c>
      <c r="W43" s="47" t="s">
        <v>894</v>
      </c>
      <c r="X43" s="47">
        <v>22692</v>
      </c>
      <c r="Y43" s="47">
        <v>19634</v>
      </c>
      <c r="Z43" s="48">
        <v>199.17</v>
      </c>
      <c r="AA43" s="44">
        <v>286</v>
      </c>
      <c r="AB43" s="44">
        <v>283</v>
      </c>
      <c r="AC43" s="44">
        <v>3247</v>
      </c>
      <c r="AD43" s="44">
        <v>1272</v>
      </c>
      <c r="AE43" s="44">
        <v>889</v>
      </c>
      <c r="AF43" s="44">
        <v>9680</v>
      </c>
      <c r="AG43" s="44"/>
      <c r="AH43" s="47">
        <v>3542</v>
      </c>
      <c r="AI43" s="47">
        <v>129</v>
      </c>
      <c r="AJ43">
        <v>875</v>
      </c>
      <c r="AK43" t="s">
        <v>895</v>
      </c>
      <c r="AL43">
        <v>19634</v>
      </c>
      <c r="AM43"/>
      <c r="AN43"/>
      <c r="AO43"/>
      <c r="AP43"/>
      <c r="AQ43"/>
      <c r="AR43" s="44"/>
      <c r="AS43" s="44"/>
      <c r="AT43" s="44"/>
      <c r="AU43" s="44">
        <v>8834122</v>
      </c>
      <c r="AV43" s="44">
        <v>1793243</v>
      </c>
      <c r="AW43" s="44">
        <v>-741707</v>
      </c>
      <c r="AX43" s="44">
        <v>1070</v>
      </c>
      <c r="AY43" s="44">
        <v>11370142</v>
      </c>
      <c r="AZ43" s="21">
        <v>9956468</v>
      </c>
      <c r="BA43" s="21">
        <v>1413674</v>
      </c>
      <c r="BB43" s="44">
        <v>213818</v>
      </c>
      <c r="BC43" s="44">
        <v>88163</v>
      </c>
      <c r="BD43" s="44"/>
      <c r="BE43" s="44">
        <v>1539329</v>
      </c>
      <c r="BF43" s="44">
        <v>1460955</v>
      </c>
      <c r="BG43" s="44">
        <v>572324</v>
      </c>
      <c r="BH43" s="44">
        <v>399997</v>
      </c>
      <c r="BI43" s="21">
        <v>4355419</v>
      </c>
      <c r="BJ43" s="21"/>
      <c r="BK43" s="21">
        <v>1593687</v>
      </c>
      <c r="BL43" s="21">
        <v>58042</v>
      </c>
      <c r="BM43" s="21">
        <v>393698</v>
      </c>
      <c r="BN43" s="21">
        <v>8834122</v>
      </c>
      <c r="BO43" s="21"/>
      <c r="BP43" s="21"/>
      <c r="BQ43" s="44"/>
      <c r="BR43" s="21"/>
      <c r="BS43" s="44"/>
      <c r="BT43" s="21"/>
      <c r="BU43" s="44"/>
      <c r="BV43" s="21"/>
      <c r="BW43" s="44">
        <v>802040</v>
      </c>
      <c r="BX43" s="21"/>
      <c r="BY43" s="21">
        <v>226057</v>
      </c>
      <c r="BZ43" s="21"/>
      <c r="CA43" s="44">
        <v>35833</v>
      </c>
      <c r="CB43" s="44"/>
      <c r="CC43" s="44">
        <v>90036</v>
      </c>
      <c r="CD43" s="44"/>
      <c r="CE43" s="44"/>
      <c r="CF43" s="44"/>
      <c r="CG43" s="44">
        <v>629474</v>
      </c>
      <c r="CH43" s="44"/>
      <c r="CI43" s="21">
        <v>5766</v>
      </c>
      <c r="CJ43" s="44"/>
      <c r="CK43" s="21">
        <v>4037</v>
      </c>
      <c r="CL43" s="44"/>
      <c r="CM43" s="44">
        <v>22420</v>
      </c>
      <c r="CN43" s="44">
        <v>0</v>
      </c>
      <c r="CO43" s="44">
        <v>619220</v>
      </c>
      <c r="CP43" s="44">
        <v>0</v>
      </c>
      <c r="CQ43" s="21">
        <v>612806</v>
      </c>
      <c r="CR43" s="44">
        <v>68784</v>
      </c>
      <c r="CS43" s="44">
        <v>317818</v>
      </c>
      <c r="CT43" s="44">
        <v>109088</v>
      </c>
      <c r="CU43" s="44"/>
      <c r="CV43" s="44">
        <v>43107</v>
      </c>
      <c r="CW43" s="21"/>
      <c r="CX43" s="21"/>
      <c r="CY43" s="21"/>
      <c r="CZ43" s="21"/>
      <c r="DA43" s="21"/>
      <c r="DB43" s="21"/>
      <c r="DC43" s="21"/>
      <c r="DD43" s="21"/>
      <c r="DE43" s="44"/>
      <c r="DF43" s="21"/>
      <c r="DG43" s="44"/>
      <c r="DH43" s="21"/>
      <c r="DI43" s="44"/>
      <c r="DJ43" s="44"/>
      <c r="DK43" s="44"/>
      <c r="DL43" s="44"/>
      <c r="DM43" s="21"/>
      <c r="DN43" s="44"/>
      <c r="DO43" s="44"/>
      <c r="DP43" s="44"/>
      <c r="DQ43" s="44"/>
      <c r="DR43" s="44"/>
      <c r="DS43" s="44"/>
      <c r="DT43" s="44"/>
      <c r="DU43" s="44"/>
      <c r="DV43" s="44"/>
      <c r="DW43" s="44"/>
      <c r="DX43" s="44"/>
      <c r="DY43" s="44"/>
      <c r="DZ43" s="44"/>
      <c r="EA43" s="44"/>
      <c r="EB43" s="21"/>
      <c r="EC43" s="44">
        <v>-1145200</v>
      </c>
      <c r="ED43" s="44"/>
      <c r="EE43" s="21">
        <v>-56411</v>
      </c>
      <c r="EF43" s="44"/>
      <c r="EG43" s="21">
        <v>-3216</v>
      </c>
      <c r="EH43" s="44"/>
      <c r="EI43" s="21">
        <v>565039</v>
      </c>
      <c r="EJ43" s="44"/>
      <c r="EK43" s="44"/>
      <c r="EL43" s="21"/>
      <c r="EM43" s="44">
        <v>-157081</v>
      </c>
      <c r="EN43" s="44"/>
      <c r="EO43" s="44">
        <v>55162</v>
      </c>
      <c r="EP43" s="21"/>
      <c r="EQ43" s="21"/>
      <c r="ER43" s="21"/>
      <c r="ES43" s="21"/>
      <c r="ET43" s="44"/>
      <c r="EU43" s="21"/>
      <c r="EV43" s="44"/>
      <c r="EW43" s="21"/>
      <c r="EX43" s="44"/>
      <c r="EY43" s="44"/>
      <c r="EZ43" s="21"/>
      <c r="FA43" s="21"/>
      <c r="FB43" s="44"/>
      <c r="FC43" s="44"/>
      <c r="FD43" s="21"/>
      <c r="FE43" s="112"/>
      <c r="FF43" s="44"/>
      <c r="FG43" s="44">
        <v>3872700</v>
      </c>
      <c r="FH43" s="44">
        <v>958513</v>
      </c>
      <c r="FI43" s="44">
        <v>5125255</v>
      </c>
      <c r="FJ43" s="44">
        <v>80041</v>
      </c>
      <c r="FK43" s="44">
        <v>4024982</v>
      </c>
      <c r="FL43" s="44"/>
      <c r="FM43" s="44"/>
      <c r="FN43" s="44"/>
      <c r="FO43" s="44"/>
      <c r="FP43" s="44"/>
      <c r="FQ43" s="44"/>
      <c r="FR43" s="44"/>
      <c r="FS43" s="44"/>
      <c r="FT43" s="44">
        <v>21769</v>
      </c>
      <c r="FU43" s="44"/>
      <c r="FV43" s="21">
        <v>446451</v>
      </c>
      <c r="FW43" s="44"/>
      <c r="FX43" s="44">
        <v>312183</v>
      </c>
      <c r="FY43" s="44">
        <v>44562</v>
      </c>
      <c r="FZ43" s="44">
        <v>218853</v>
      </c>
      <c r="GA43" s="44">
        <v>74338</v>
      </c>
      <c r="GB43" s="44"/>
      <c r="GC43" s="44">
        <v>27195</v>
      </c>
      <c r="GD43" s="44">
        <v>435874</v>
      </c>
      <c r="GE43" s="44">
        <v>301106</v>
      </c>
      <c r="GF43" s="44">
        <v>75928</v>
      </c>
      <c r="GG43" s="44">
        <v>622420</v>
      </c>
      <c r="GH43" s="44">
        <v>146112</v>
      </c>
      <c r="GI43" s="44">
        <v>94697</v>
      </c>
      <c r="GJ43" s="44">
        <v>45618</v>
      </c>
      <c r="GK43" s="44">
        <v>2373968</v>
      </c>
      <c r="GL43" s="44">
        <v>48497</v>
      </c>
      <c r="GM43" s="44">
        <v>446400</v>
      </c>
      <c r="GN43" s="44">
        <v>24900</v>
      </c>
      <c r="GO43" s="44">
        <v>20671</v>
      </c>
      <c r="GP43" s="44"/>
      <c r="GQ43" s="44"/>
      <c r="GR43" s="44">
        <v>149944</v>
      </c>
      <c r="GS43" s="44">
        <v>9134245</v>
      </c>
      <c r="GT43" s="44"/>
      <c r="GU43" s="21">
        <v>138780</v>
      </c>
      <c r="GV43" s="44"/>
      <c r="GW43" s="44"/>
      <c r="GX43" s="44"/>
      <c r="GY43" s="44">
        <v>9273025</v>
      </c>
      <c r="GZ43" s="44">
        <v>1375887</v>
      </c>
      <c r="HA43" s="44"/>
      <c r="HB43" s="44"/>
      <c r="HC43" s="44">
        <v>7897138</v>
      </c>
      <c r="HD43" s="44">
        <v>9273025</v>
      </c>
      <c r="HE43" s="21"/>
      <c r="HF43" s="21"/>
      <c r="HG43" s="21"/>
      <c r="HH43" s="21"/>
      <c r="HI43" s="21">
        <v>27003</v>
      </c>
      <c r="HJ43" s="44"/>
      <c r="HK43" s="21">
        <v>319030</v>
      </c>
      <c r="HL43" s="21">
        <v>313765</v>
      </c>
      <c r="HM43" s="21">
        <v>659798</v>
      </c>
      <c r="HN43" s="21">
        <v>-521018</v>
      </c>
      <c r="HO43" s="21"/>
      <c r="HP43" s="44"/>
      <c r="HQ43" s="47"/>
      <c r="HR43" s="47"/>
      <c r="HS43" s="47"/>
      <c r="HT43" s="47" t="s">
        <v>1983</v>
      </c>
      <c r="HU43" s="47">
        <v>4994469.8099999996</v>
      </c>
      <c r="HV43" s="47">
        <v>1859</v>
      </c>
      <c r="HW43" s="47">
        <v>0</v>
      </c>
      <c r="HX43" s="47">
        <v>5673</v>
      </c>
      <c r="HY43" s="47">
        <v>19856</v>
      </c>
      <c r="HZ43" s="47">
        <v>38133</v>
      </c>
      <c r="IA43" s="47">
        <v>0</v>
      </c>
      <c r="IB43" s="47">
        <v>0</v>
      </c>
      <c r="IC43" s="47">
        <v>1889</v>
      </c>
      <c r="ID43"/>
      <c r="IE43" s="47">
        <v>3473</v>
      </c>
      <c r="IF43">
        <v>9299</v>
      </c>
      <c r="IG43" s="47">
        <v>2813</v>
      </c>
      <c r="IH43" s="47">
        <v>13897</v>
      </c>
      <c r="II43">
        <v>3875</v>
      </c>
      <c r="IJ43">
        <v>2244</v>
      </c>
      <c r="IK43">
        <v>782</v>
      </c>
      <c r="IL43">
        <v>11173</v>
      </c>
      <c r="IM43">
        <v>114966</v>
      </c>
      <c r="IN43">
        <v>0</v>
      </c>
      <c r="IO43">
        <v>45</v>
      </c>
      <c r="IP43">
        <v>3225</v>
      </c>
      <c r="IQ43">
        <v>18627</v>
      </c>
      <c r="IR43">
        <v>0</v>
      </c>
      <c r="IS43">
        <v>0</v>
      </c>
      <c r="IT43">
        <v>21897</v>
      </c>
      <c r="IU43">
        <v>147077</v>
      </c>
      <c r="IV43">
        <v>0</v>
      </c>
      <c r="IW43">
        <v>271537</v>
      </c>
      <c r="IX43">
        <v>871129</v>
      </c>
      <c r="IY43">
        <v>975315</v>
      </c>
      <c r="IZ43">
        <v>0</v>
      </c>
      <c r="JA43">
        <v>0</v>
      </c>
      <c r="JB43">
        <v>119603</v>
      </c>
      <c r="JC43"/>
      <c r="JD43">
        <v>110623</v>
      </c>
      <c r="JE43">
        <v>191795</v>
      </c>
      <c r="JF43">
        <v>52364</v>
      </c>
      <c r="JG43">
        <v>329416</v>
      </c>
      <c r="JH43">
        <v>118439</v>
      </c>
      <c r="JI43">
        <v>58758</v>
      </c>
      <c r="JJ43">
        <v>33245</v>
      </c>
      <c r="JK43">
        <v>593399</v>
      </c>
      <c r="JL43">
        <v>3872700</v>
      </c>
      <c r="JM43">
        <v>0</v>
      </c>
      <c r="JN43">
        <v>3068</v>
      </c>
      <c r="JO43">
        <v>181129</v>
      </c>
      <c r="JP43">
        <v>638878</v>
      </c>
      <c r="JQ43">
        <v>0</v>
      </c>
      <c r="JR43">
        <v>0</v>
      </c>
      <c r="JS43">
        <v>823075</v>
      </c>
      <c r="JT43"/>
      <c r="JU43"/>
      <c r="JV43"/>
      <c r="JW43"/>
      <c r="JX43"/>
      <c r="JY43"/>
      <c r="JZ43"/>
      <c r="KA43"/>
      <c r="KB43"/>
      <c r="KC43"/>
      <c r="KD43"/>
      <c r="KE43"/>
      <c r="KF43">
        <v>69</v>
      </c>
      <c r="KG43">
        <v>107</v>
      </c>
      <c r="KH43">
        <v>57</v>
      </c>
      <c r="KI43">
        <v>38</v>
      </c>
      <c r="KJ43">
        <v>60</v>
      </c>
      <c r="KK43">
        <v>31</v>
      </c>
      <c r="KL43">
        <v>22</v>
      </c>
      <c r="KM43">
        <v>36</v>
      </c>
      <c r="KN43">
        <v>18</v>
      </c>
      <c r="KO43">
        <v>1</v>
      </c>
      <c r="KP43">
        <v>0</v>
      </c>
      <c r="KQ43">
        <v>0</v>
      </c>
      <c r="KR43">
        <v>0</v>
      </c>
      <c r="KS43">
        <v>1</v>
      </c>
      <c r="KT43">
        <v>0</v>
      </c>
      <c r="KU43">
        <v>1</v>
      </c>
      <c r="KV43">
        <v>0</v>
      </c>
      <c r="KW43">
        <v>0</v>
      </c>
      <c r="KX43">
        <v>0</v>
      </c>
      <c r="KY43">
        <v>0</v>
      </c>
      <c r="KZ43">
        <v>0</v>
      </c>
      <c r="LA43">
        <v>0</v>
      </c>
      <c r="LB43">
        <v>0</v>
      </c>
      <c r="LC43">
        <v>0</v>
      </c>
      <c r="LD43">
        <v>1</v>
      </c>
      <c r="LE43">
        <v>0</v>
      </c>
      <c r="LF43">
        <v>0</v>
      </c>
      <c r="LG43">
        <v>0</v>
      </c>
      <c r="LH43">
        <v>0</v>
      </c>
    </row>
    <row r="44" spans="1:320" s="34" customFormat="1" ht="15" customHeight="1" x14ac:dyDescent="0.25">
      <c r="A44" s="45">
        <v>206010952</v>
      </c>
      <c r="B44" s="45" t="s">
        <v>1984</v>
      </c>
      <c r="C44" s="46">
        <v>45292</v>
      </c>
      <c r="D44" s="46">
        <v>45657</v>
      </c>
      <c r="E44" s="47">
        <v>366</v>
      </c>
      <c r="F44" s="45" t="s">
        <v>883</v>
      </c>
      <c r="G44" s="45" t="s">
        <v>884</v>
      </c>
      <c r="H44" s="45" t="s">
        <v>885</v>
      </c>
      <c r="I44" s="45" t="s">
        <v>886</v>
      </c>
      <c r="J44" s="45" t="s">
        <v>887</v>
      </c>
      <c r="K44" s="45" t="s">
        <v>888</v>
      </c>
      <c r="L44" s="45" t="s">
        <v>1730</v>
      </c>
      <c r="M44" s="45" t="s">
        <v>1985</v>
      </c>
      <c r="N44" s="45" t="s">
        <v>1986</v>
      </c>
      <c r="O44" s="45" t="s">
        <v>911</v>
      </c>
      <c r="P44" s="45" t="s">
        <v>1987</v>
      </c>
      <c r="Q44" s="45" t="s">
        <v>1988</v>
      </c>
      <c r="R44" t="s">
        <v>1989</v>
      </c>
      <c r="S44" s="45" t="s">
        <v>893</v>
      </c>
      <c r="T44"/>
      <c r="U44" s="47">
        <v>170</v>
      </c>
      <c r="V44" s="47">
        <v>170</v>
      </c>
      <c r="W44" s="47" t="s">
        <v>913</v>
      </c>
      <c r="X44" s="47">
        <v>62220</v>
      </c>
      <c r="Y44" s="47">
        <v>58611</v>
      </c>
      <c r="Z44" s="48">
        <v>219.6</v>
      </c>
      <c r="AA44" s="44">
        <v>394</v>
      </c>
      <c r="AB44" s="44">
        <v>191</v>
      </c>
      <c r="AC44" s="44">
        <v>10231</v>
      </c>
      <c r="AD44" s="44">
        <v>894</v>
      </c>
      <c r="AE44" s="44">
        <v>2146</v>
      </c>
      <c r="AF44" s="44">
        <v>40508</v>
      </c>
      <c r="AG44" s="44"/>
      <c r="AH44" s="47"/>
      <c r="AI44" s="47"/>
      <c r="AJ44">
        <v>4832</v>
      </c>
      <c r="AK44" t="s">
        <v>895</v>
      </c>
      <c r="AL44">
        <v>58611</v>
      </c>
      <c r="AM44"/>
      <c r="AN44"/>
      <c r="AO44"/>
      <c r="AP44"/>
      <c r="AQ44"/>
      <c r="AR44" s="44"/>
      <c r="AS44" s="44"/>
      <c r="AT44" s="44"/>
      <c r="AU44" s="44">
        <v>76194300</v>
      </c>
      <c r="AV44" s="44">
        <v>8104245</v>
      </c>
      <c r="AW44" s="44">
        <v>58600164</v>
      </c>
      <c r="AX44" s="44">
        <v>126201</v>
      </c>
      <c r="AY44" s="44">
        <v>25824582</v>
      </c>
      <c r="AZ44" s="21">
        <v>26969193</v>
      </c>
      <c r="BA44" s="21">
        <v>-1144611</v>
      </c>
      <c r="BB44" s="44">
        <v>312985</v>
      </c>
      <c r="BC44" s="44"/>
      <c r="BD44" s="44"/>
      <c r="BE44" s="44">
        <v>-831626</v>
      </c>
      <c r="BF44" s="44">
        <v>13300300</v>
      </c>
      <c r="BG44" s="44">
        <v>1162200</v>
      </c>
      <c r="BH44" s="44">
        <v>2789800</v>
      </c>
      <c r="BI44" s="21">
        <v>52660400</v>
      </c>
      <c r="BJ44" s="21"/>
      <c r="BK44" s="21"/>
      <c r="BL44" s="21"/>
      <c r="BM44" s="21">
        <v>6281600</v>
      </c>
      <c r="BN44" s="21">
        <v>76194300</v>
      </c>
      <c r="BO44" s="21"/>
      <c r="BP44" s="21"/>
      <c r="BQ44" s="44"/>
      <c r="BR44" s="21"/>
      <c r="BS44" s="44"/>
      <c r="BT44" s="21"/>
      <c r="BU44" s="44"/>
      <c r="BV44" s="21"/>
      <c r="BW44" s="44">
        <v>6571982</v>
      </c>
      <c r="BX44" s="21"/>
      <c r="BY44" s="21">
        <v>356022</v>
      </c>
      <c r="BZ44" s="21"/>
      <c r="CA44" s="44">
        <v>645744</v>
      </c>
      <c r="CB44" s="44"/>
      <c r="CC44" s="44">
        <v>431816</v>
      </c>
      <c r="CD44" s="44"/>
      <c r="CE44" s="44"/>
      <c r="CF44" s="44"/>
      <c r="CG44" s="44"/>
      <c r="CH44" s="44"/>
      <c r="CI44" s="21"/>
      <c r="CJ44" s="44"/>
      <c r="CK44" s="21">
        <v>98681</v>
      </c>
      <c r="CL44" s="44"/>
      <c r="CM44" s="44">
        <v>22466</v>
      </c>
      <c r="CN44" s="44">
        <v>0</v>
      </c>
      <c r="CO44" s="44">
        <v>5048400</v>
      </c>
      <c r="CP44" s="44">
        <v>0</v>
      </c>
      <c r="CQ44" s="21">
        <v>1820750</v>
      </c>
      <c r="CR44" s="44">
        <v>848000</v>
      </c>
      <c r="CS44" s="44">
        <v>280119</v>
      </c>
      <c r="CT44" s="44">
        <v>63059</v>
      </c>
      <c r="CU44" s="44"/>
      <c r="CV44" s="44">
        <v>21451</v>
      </c>
      <c r="CW44" s="21"/>
      <c r="CX44" s="21"/>
      <c r="CY44" s="21"/>
      <c r="CZ44" s="21"/>
      <c r="DA44" s="21"/>
      <c r="DB44" s="21"/>
      <c r="DC44" s="21"/>
      <c r="DD44" s="21"/>
      <c r="DE44" s="44"/>
      <c r="DF44" s="21"/>
      <c r="DG44" s="44"/>
      <c r="DH44" s="21"/>
      <c r="DI44" s="44"/>
      <c r="DJ44" s="44"/>
      <c r="DK44" s="44"/>
      <c r="DL44" s="44"/>
      <c r="DM44" s="21"/>
      <c r="DN44" s="44"/>
      <c r="DO44" s="44"/>
      <c r="DP44" s="44"/>
      <c r="DQ44" s="44"/>
      <c r="DR44" s="44"/>
      <c r="DS44" s="44"/>
      <c r="DT44" s="44"/>
      <c r="DU44" s="44"/>
      <c r="DV44" s="44"/>
      <c r="DW44" s="44"/>
      <c r="DX44" s="44"/>
      <c r="DY44" s="44"/>
      <c r="DZ44" s="44"/>
      <c r="EA44" s="44"/>
      <c r="EB44" s="21"/>
      <c r="EC44" s="44">
        <v>9936592</v>
      </c>
      <c r="ED44" s="44"/>
      <c r="EE44" s="21">
        <v>1060066</v>
      </c>
      <c r="EF44" s="44"/>
      <c r="EG44" s="21">
        <v>-1359731</v>
      </c>
      <c r="EH44" s="44"/>
      <c r="EI44" s="21">
        <v>44159287</v>
      </c>
      <c r="EJ44" s="44"/>
      <c r="EK44" s="44"/>
      <c r="EL44" s="21"/>
      <c r="EM44" s="44"/>
      <c r="EN44" s="44"/>
      <c r="EO44" s="44">
        <v>4803950</v>
      </c>
      <c r="EP44" s="21"/>
      <c r="EQ44" s="21"/>
      <c r="ER44" s="21"/>
      <c r="ES44" s="21"/>
      <c r="ET44" s="44"/>
      <c r="EU44" s="21"/>
      <c r="EV44" s="44"/>
      <c r="EW44" s="21"/>
      <c r="EX44" s="44"/>
      <c r="EY44" s="44"/>
      <c r="EZ44" s="21"/>
      <c r="FA44" s="21"/>
      <c r="FB44" s="44"/>
      <c r="FC44" s="44"/>
      <c r="FD44" s="21"/>
      <c r="FE44" s="112"/>
      <c r="FF44" s="44"/>
      <c r="FG44" s="44">
        <v>14160297</v>
      </c>
      <c r="FH44" s="44">
        <v>2455866</v>
      </c>
      <c r="FI44" s="44">
        <v>10353030</v>
      </c>
      <c r="FJ44" s="44">
        <v>589428</v>
      </c>
      <c r="FK44" s="44">
        <v>10994705</v>
      </c>
      <c r="FL44" s="44"/>
      <c r="FM44" s="44"/>
      <c r="FN44" s="44"/>
      <c r="FO44" s="44"/>
      <c r="FP44" s="44"/>
      <c r="FQ44" s="44"/>
      <c r="FR44" s="44"/>
      <c r="FS44" s="44"/>
      <c r="FT44" s="44">
        <v>15430</v>
      </c>
      <c r="FU44" s="44">
        <v>5144</v>
      </c>
      <c r="FV44" s="21">
        <v>691127</v>
      </c>
      <c r="FW44" s="44"/>
      <c r="FX44" s="44">
        <v>253485</v>
      </c>
      <c r="FY44" s="44">
        <v>118059</v>
      </c>
      <c r="FZ44" s="44">
        <v>476927</v>
      </c>
      <c r="GA44" s="44">
        <v>86335</v>
      </c>
      <c r="GB44" s="44"/>
      <c r="GC44" s="44">
        <v>56849</v>
      </c>
      <c r="GD44" s="44">
        <v>918905</v>
      </c>
      <c r="GE44" s="44">
        <v>819044</v>
      </c>
      <c r="GF44" s="44">
        <v>134005</v>
      </c>
      <c r="GG44" s="44">
        <v>2643277</v>
      </c>
      <c r="GH44" s="44">
        <v>247977</v>
      </c>
      <c r="GI44" s="44">
        <v>175311</v>
      </c>
      <c r="GJ44" s="44">
        <v>175728</v>
      </c>
      <c r="GK44" s="44">
        <v>5835518</v>
      </c>
      <c r="GL44" s="44">
        <v>105732</v>
      </c>
      <c r="GM44" s="44">
        <v>2561217</v>
      </c>
      <c r="GN44" s="44">
        <v>224932</v>
      </c>
      <c r="GO44" s="44">
        <v>212736</v>
      </c>
      <c r="GP44" s="44"/>
      <c r="GQ44" s="44"/>
      <c r="GR44" s="44">
        <v>216750</v>
      </c>
      <c r="GS44" s="44">
        <v>3618307</v>
      </c>
      <c r="GT44" s="44"/>
      <c r="GU44" s="21">
        <v>243778</v>
      </c>
      <c r="GV44" s="44"/>
      <c r="GW44" s="44">
        <v>32629148</v>
      </c>
      <c r="GX44" s="44">
        <v>11808216</v>
      </c>
      <c r="GY44" s="44">
        <v>48299449</v>
      </c>
      <c r="GZ44" s="44">
        <v>3805220</v>
      </c>
      <c r="HA44" s="44"/>
      <c r="HB44" s="44">
        <v>21729855</v>
      </c>
      <c r="HC44" s="44">
        <v>22764374</v>
      </c>
      <c r="HD44" s="44">
        <v>48299449</v>
      </c>
      <c r="HE44" s="21"/>
      <c r="HF44" s="21"/>
      <c r="HG44" s="21"/>
      <c r="HH44" s="21">
        <v>9762727</v>
      </c>
      <c r="HI44" s="21">
        <v>0</v>
      </c>
      <c r="HJ44" s="44"/>
      <c r="HK44" s="21"/>
      <c r="HL44" s="21">
        <v>885235</v>
      </c>
      <c r="HM44" s="21">
        <v>885235</v>
      </c>
      <c r="HN44" s="21">
        <v>-641457</v>
      </c>
      <c r="HO44" s="21"/>
      <c r="HP44" s="44">
        <v>11967128</v>
      </c>
      <c r="HQ44" s="47"/>
      <c r="HR44" s="47">
        <v>21729855</v>
      </c>
      <c r="HS44" s="47"/>
      <c r="HT44" s="47" t="s">
        <v>1759</v>
      </c>
      <c r="HU44" s="47">
        <v>0</v>
      </c>
      <c r="HV44" s="47">
        <v>2289</v>
      </c>
      <c r="HW44" s="47">
        <v>0</v>
      </c>
      <c r="HX44" s="47">
        <v>24540</v>
      </c>
      <c r="HY44" s="47">
        <v>52569</v>
      </c>
      <c r="HZ44" s="47">
        <v>166438</v>
      </c>
      <c r="IA44" s="47">
        <v>0</v>
      </c>
      <c r="IB44" s="47">
        <v>0</v>
      </c>
      <c r="IC44" s="47">
        <v>2790</v>
      </c>
      <c r="ID44">
        <v>14342</v>
      </c>
      <c r="IE44" s="47">
        <v>14473</v>
      </c>
      <c r="IF44">
        <v>32221</v>
      </c>
      <c r="IG44" s="47">
        <v>4821</v>
      </c>
      <c r="IH44" s="47">
        <v>53226</v>
      </c>
      <c r="II44">
        <v>7899</v>
      </c>
      <c r="IJ44">
        <v>6290</v>
      </c>
      <c r="IK44">
        <v>2613</v>
      </c>
      <c r="IL44">
        <v>50414</v>
      </c>
      <c r="IM44">
        <v>434925</v>
      </c>
      <c r="IN44">
        <v>0</v>
      </c>
      <c r="IO44">
        <v>0</v>
      </c>
      <c r="IP44">
        <v>194</v>
      </c>
      <c r="IQ44">
        <v>101</v>
      </c>
      <c r="IR44">
        <v>0</v>
      </c>
      <c r="IS44">
        <v>0</v>
      </c>
      <c r="IT44">
        <v>295</v>
      </c>
      <c r="IU44">
        <v>213679</v>
      </c>
      <c r="IV44">
        <v>0</v>
      </c>
      <c r="IW44">
        <v>1432719</v>
      </c>
      <c r="IX44">
        <v>2396386</v>
      </c>
      <c r="IY44">
        <v>4752818</v>
      </c>
      <c r="IZ44">
        <v>0</v>
      </c>
      <c r="JA44">
        <v>0</v>
      </c>
      <c r="JB44">
        <v>158078</v>
      </c>
      <c r="JC44">
        <v>915900</v>
      </c>
      <c r="JD44">
        <v>305842</v>
      </c>
      <c r="JE44">
        <v>645872</v>
      </c>
      <c r="JF44">
        <v>87382</v>
      </c>
      <c r="JG44">
        <v>1142381</v>
      </c>
      <c r="JH44">
        <v>209894</v>
      </c>
      <c r="JI44">
        <v>146358</v>
      </c>
      <c r="JJ44">
        <v>144356</v>
      </c>
      <c r="JK44">
        <v>1608632</v>
      </c>
      <c r="JL44">
        <v>14160297</v>
      </c>
      <c r="JM44">
        <v>0</v>
      </c>
      <c r="JN44">
        <v>0</v>
      </c>
      <c r="JO44">
        <v>11038</v>
      </c>
      <c r="JP44">
        <v>3563</v>
      </c>
      <c r="JQ44">
        <v>0</v>
      </c>
      <c r="JR44">
        <v>0</v>
      </c>
      <c r="JS44">
        <v>14601</v>
      </c>
      <c r="JT44"/>
      <c r="JU44"/>
      <c r="JV44"/>
      <c r="JW44"/>
      <c r="JX44"/>
      <c r="JY44">
        <v>14342</v>
      </c>
      <c r="JZ44"/>
      <c r="KA44"/>
      <c r="KB44"/>
      <c r="KC44"/>
      <c r="KD44"/>
      <c r="KE44">
        <v>915900</v>
      </c>
      <c r="KF44">
        <v>241</v>
      </c>
      <c r="KG44">
        <v>308</v>
      </c>
      <c r="KH44">
        <v>186</v>
      </c>
      <c r="KI44">
        <v>143</v>
      </c>
      <c r="KJ44">
        <v>178</v>
      </c>
      <c r="KK44">
        <v>113</v>
      </c>
      <c r="KL44">
        <v>78</v>
      </c>
      <c r="KM44">
        <v>100</v>
      </c>
      <c r="KN44">
        <v>59</v>
      </c>
      <c r="KO44">
        <v>1</v>
      </c>
      <c r="KP44">
        <v>0</v>
      </c>
      <c r="KQ44">
        <v>0</v>
      </c>
      <c r="KR44">
        <v>0</v>
      </c>
      <c r="KS44">
        <v>0</v>
      </c>
      <c r="KT44">
        <v>1</v>
      </c>
      <c r="KU44">
        <v>1</v>
      </c>
      <c r="KV44">
        <v>0</v>
      </c>
      <c r="KW44">
        <v>0</v>
      </c>
      <c r="KX44">
        <v>0</v>
      </c>
      <c r="KY44">
        <v>0</v>
      </c>
      <c r="KZ44">
        <v>0</v>
      </c>
      <c r="LA44">
        <v>0</v>
      </c>
      <c r="LB44">
        <v>0</v>
      </c>
      <c r="LC44">
        <v>0</v>
      </c>
      <c r="LD44">
        <v>1</v>
      </c>
      <c r="LE44">
        <v>0</v>
      </c>
      <c r="LF44">
        <v>0</v>
      </c>
      <c r="LG44">
        <v>0</v>
      </c>
      <c r="LH44">
        <v>0</v>
      </c>
    </row>
    <row r="45" spans="1:320" s="34" customFormat="1" ht="15" customHeight="1" x14ac:dyDescent="0.25">
      <c r="A45" s="45">
        <v>206010953</v>
      </c>
      <c r="B45" s="45" t="s">
        <v>908</v>
      </c>
      <c r="C45" s="46">
        <v>45170</v>
      </c>
      <c r="D45" s="46">
        <v>45535</v>
      </c>
      <c r="E45" s="47">
        <v>366</v>
      </c>
      <c r="F45" s="45" t="s">
        <v>883</v>
      </c>
      <c r="G45" s="45" t="s">
        <v>884</v>
      </c>
      <c r="H45" s="45" t="s">
        <v>885</v>
      </c>
      <c r="I45" s="45" t="s">
        <v>886</v>
      </c>
      <c r="J45" s="45" t="s">
        <v>887</v>
      </c>
      <c r="K45" s="45" t="s">
        <v>888</v>
      </c>
      <c r="L45" s="45" t="s">
        <v>1730</v>
      </c>
      <c r="M45" s="45" t="s">
        <v>909</v>
      </c>
      <c r="N45" s="45" t="s">
        <v>910</v>
      </c>
      <c r="O45" s="45" t="s">
        <v>911</v>
      </c>
      <c r="P45" s="45" t="s">
        <v>1733</v>
      </c>
      <c r="Q45" s="45" t="s">
        <v>1990</v>
      </c>
      <c r="R45" t="s">
        <v>912</v>
      </c>
      <c r="S45" s="45" t="s">
        <v>893</v>
      </c>
      <c r="T45"/>
      <c r="U45" s="47">
        <v>166</v>
      </c>
      <c r="V45" s="47">
        <v>166</v>
      </c>
      <c r="W45" s="47" t="s">
        <v>913</v>
      </c>
      <c r="X45" s="47">
        <v>60756</v>
      </c>
      <c r="Y45" s="47">
        <v>55411</v>
      </c>
      <c r="Z45" s="48">
        <v>91.2</v>
      </c>
      <c r="AA45" s="44">
        <v>281</v>
      </c>
      <c r="AB45" s="44">
        <v>241</v>
      </c>
      <c r="AC45" s="44">
        <v>5888</v>
      </c>
      <c r="AD45" s="44"/>
      <c r="AE45" s="44">
        <v>7093</v>
      </c>
      <c r="AF45" s="44">
        <v>38514</v>
      </c>
      <c r="AG45" s="44">
        <v>1227</v>
      </c>
      <c r="AH45" s="47"/>
      <c r="AI45" s="47">
        <v>167</v>
      </c>
      <c r="AJ45">
        <v>2522</v>
      </c>
      <c r="AK45" t="s">
        <v>914</v>
      </c>
      <c r="AL45">
        <v>47630</v>
      </c>
      <c r="AM45"/>
      <c r="AN45"/>
      <c r="AO45"/>
      <c r="AP45">
        <v>7781</v>
      </c>
      <c r="AQ45"/>
      <c r="AR45" s="44"/>
      <c r="AS45" s="44"/>
      <c r="AT45" s="44"/>
      <c r="AU45" s="44">
        <v>29025040</v>
      </c>
      <c r="AV45" s="44">
        <v>5643210</v>
      </c>
      <c r="AW45" s="44">
        <v>10096347</v>
      </c>
      <c r="AX45" s="44"/>
      <c r="AY45" s="44">
        <v>24571903</v>
      </c>
      <c r="AZ45" s="21">
        <v>27257877</v>
      </c>
      <c r="BA45" s="21">
        <v>-2685974</v>
      </c>
      <c r="BB45" s="44">
        <v>771382</v>
      </c>
      <c r="BC45" s="44">
        <v>11590</v>
      </c>
      <c r="BD45" s="44"/>
      <c r="BE45" s="44">
        <v>-1926182</v>
      </c>
      <c r="BF45" s="44">
        <v>5848787</v>
      </c>
      <c r="BG45" s="44"/>
      <c r="BH45" s="44">
        <v>3713562</v>
      </c>
      <c r="BI45" s="21">
        <v>17366322</v>
      </c>
      <c r="BJ45" s="21">
        <v>1127252</v>
      </c>
      <c r="BK45" s="21"/>
      <c r="BL45" s="21">
        <v>54929</v>
      </c>
      <c r="BM45" s="21">
        <v>914188</v>
      </c>
      <c r="BN45" s="21">
        <v>22371472</v>
      </c>
      <c r="BO45" s="21"/>
      <c r="BP45" s="21"/>
      <c r="BQ45" s="44"/>
      <c r="BR45" s="21">
        <v>6653568</v>
      </c>
      <c r="BS45" s="44"/>
      <c r="BT45" s="21"/>
      <c r="BU45" s="44"/>
      <c r="BV45" s="21"/>
      <c r="BW45" s="44">
        <v>3283141</v>
      </c>
      <c r="BX45" s="21"/>
      <c r="BY45" s="21"/>
      <c r="BZ45" s="21"/>
      <c r="CA45" s="44">
        <v>301729</v>
      </c>
      <c r="CB45" s="44"/>
      <c r="CC45" s="44">
        <v>1348071</v>
      </c>
      <c r="CD45" s="44"/>
      <c r="CE45" s="44">
        <v>692464</v>
      </c>
      <c r="CF45" s="44"/>
      <c r="CG45" s="44"/>
      <c r="CH45" s="44"/>
      <c r="CI45" s="21">
        <v>1749</v>
      </c>
      <c r="CJ45" s="44"/>
      <c r="CK45" s="21">
        <v>16056</v>
      </c>
      <c r="CL45" s="44"/>
      <c r="CM45" s="44">
        <v>890134</v>
      </c>
      <c r="CN45" s="44">
        <v>247033</v>
      </c>
      <c r="CO45" s="44">
        <v>1482306</v>
      </c>
      <c r="CP45" s="44">
        <v>6099</v>
      </c>
      <c r="CQ45" s="21">
        <v>1260342</v>
      </c>
      <c r="CR45" s="44">
        <v>422158</v>
      </c>
      <c r="CS45" s="44">
        <v>892019</v>
      </c>
      <c r="CT45" s="44">
        <v>170710</v>
      </c>
      <c r="CU45" s="44"/>
      <c r="CV45" s="44">
        <v>272409</v>
      </c>
      <c r="CW45" s="21"/>
      <c r="CX45" s="21"/>
      <c r="CY45" s="21"/>
      <c r="CZ45" s="21"/>
      <c r="DA45" s="21"/>
      <c r="DB45" s="21"/>
      <c r="DC45" s="21"/>
      <c r="DD45" s="21"/>
      <c r="DE45" s="44"/>
      <c r="DF45" s="21"/>
      <c r="DG45" s="44"/>
      <c r="DH45" s="21"/>
      <c r="DI45" s="44"/>
      <c r="DJ45" s="44"/>
      <c r="DK45" s="44"/>
      <c r="DL45" s="44"/>
      <c r="DM45" s="21"/>
      <c r="DN45" s="44"/>
      <c r="DO45" s="44"/>
      <c r="DP45" s="44"/>
      <c r="DQ45" s="44"/>
      <c r="DR45" s="44"/>
      <c r="DS45" s="44"/>
      <c r="DT45" s="44"/>
      <c r="DU45" s="44"/>
      <c r="DV45" s="44"/>
      <c r="DW45" s="44"/>
      <c r="DX45" s="44"/>
      <c r="DY45" s="44">
        <v>-35021</v>
      </c>
      <c r="DZ45" s="44"/>
      <c r="EA45" s="44"/>
      <c r="EB45" s="21"/>
      <c r="EC45" s="44">
        <v>1425190</v>
      </c>
      <c r="ED45" s="44"/>
      <c r="EE45" s="21"/>
      <c r="EF45" s="44"/>
      <c r="EG45" s="21">
        <v>1500435</v>
      </c>
      <c r="EH45" s="44"/>
      <c r="EI45" s="21">
        <v>6143649</v>
      </c>
      <c r="EJ45" s="44"/>
      <c r="EK45" s="44">
        <v>789633</v>
      </c>
      <c r="EL45" s="21"/>
      <c r="EM45" s="44"/>
      <c r="EN45" s="44"/>
      <c r="EO45" s="44">
        <v>272461</v>
      </c>
      <c r="EP45" s="21"/>
      <c r="EQ45" s="21"/>
      <c r="ER45" s="21"/>
      <c r="ES45" s="21"/>
      <c r="ET45" s="44"/>
      <c r="EU45" s="21"/>
      <c r="EV45" s="44"/>
      <c r="EW45" s="21"/>
      <c r="EX45" s="44"/>
      <c r="EY45" s="44"/>
      <c r="EZ45" s="21"/>
      <c r="FA45" s="21"/>
      <c r="FB45" s="44"/>
      <c r="FC45" s="44"/>
      <c r="FD45" s="21"/>
      <c r="FE45" s="112"/>
      <c r="FF45" s="44"/>
      <c r="FG45" s="44">
        <v>12150033</v>
      </c>
      <c r="FH45" s="44">
        <v>2365514</v>
      </c>
      <c r="FI45" s="44">
        <v>12742330</v>
      </c>
      <c r="FJ45" s="44">
        <v>454223</v>
      </c>
      <c r="FK45" s="44">
        <v>9300789</v>
      </c>
      <c r="FL45" s="44"/>
      <c r="FM45" s="44"/>
      <c r="FN45" s="44"/>
      <c r="FO45" s="44">
        <v>4705600</v>
      </c>
      <c r="FP45" s="44"/>
      <c r="FQ45" s="44"/>
      <c r="FR45" s="44"/>
      <c r="FS45" s="44"/>
      <c r="FT45" s="44">
        <v>4822</v>
      </c>
      <c r="FU45" s="44">
        <v>134522</v>
      </c>
      <c r="FV45" s="21">
        <v>302625</v>
      </c>
      <c r="FW45" s="44"/>
      <c r="FX45" s="44">
        <v>312878</v>
      </c>
      <c r="FY45" s="44">
        <v>124335</v>
      </c>
      <c r="FZ45" s="44">
        <v>317904</v>
      </c>
      <c r="GA45" s="44">
        <v>56521</v>
      </c>
      <c r="GB45" s="44"/>
      <c r="GC45" s="44">
        <v>142745</v>
      </c>
      <c r="GD45" s="44">
        <v>1077086</v>
      </c>
      <c r="GE45" s="44">
        <v>710815</v>
      </c>
      <c r="GF45" s="44">
        <v>149231</v>
      </c>
      <c r="GG45" s="44">
        <v>1362665</v>
      </c>
      <c r="GH45" s="44">
        <v>172849</v>
      </c>
      <c r="GI45" s="44">
        <v>233505</v>
      </c>
      <c r="GJ45" s="44">
        <v>149211</v>
      </c>
      <c r="GK45" s="44">
        <v>4682243</v>
      </c>
      <c r="GL45" s="44">
        <v>55188</v>
      </c>
      <c r="GM45" s="44">
        <v>2660896</v>
      </c>
      <c r="GN45" s="44">
        <v>154009</v>
      </c>
      <c r="GO45" s="44">
        <v>25396</v>
      </c>
      <c r="GP45" s="44"/>
      <c r="GQ45" s="44">
        <v>28498</v>
      </c>
      <c r="GR45" s="44">
        <v>393544</v>
      </c>
      <c r="GS45" s="44">
        <v>7278533</v>
      </c>
      <c r="GT45" s="44"/>
      <c r="GU45" s="21">
        <v>117513</v>
      </c>
      <c r="GV45" s="44">
        <v>353620</v>
      </c>
      <c r="GW45" s="44">
        <v>16575560</v>
      </c>
      <c r="GX45" s="44"/>
      <c r="GY45" s="44">
        <v>24325226</v>
      </c>
      <c r="GZ45" s="44">
        <v>26575821</v>
      </c>
      <c r="HA45" s="44"/>
      <c r="HB45" s="44"/>
      <c r="HC45" s="44">
        <v>-2250595</v>
      </c>
      <c r="HD45" s="44">
        <v>24325226</v>
      </c>
      <c r="HE45" s="21">
        <v>4936</v>
      </c>
      <c r="HF45" s="21"/>
      <c r="HG45" s="21">
        <v>3948760</v>
      </c>
      <c r="HH45" s="21"/>
      <c r="HI45" s="21">
        <v>0</v>
      </c>
      <c r="HJ45" s="44"/>
      <c r="HK45" s="21">
        <v>675709</v>
      </c>
      <c r="HL45" s="21">
        <v>513077</v>
      </c>
      <c r="HM45" s="21">
        <v>1188786</v>
      </c>
      <c r="HN45" s="21">
        <v>-1071273</v>
      </c>
      <c r="HO45" s="21"/>
      <c r="HP45" s="44"/>
      <c r="HQ45" s="47"/>
      <c r="HR45" s="47"/>
      <c r="HS45" s="47"/>
      <c r="HT45" s="47" t="s">
        <v>1855</v>
      </c>
      <c r="HU45" s="47">
        <v>797274.63</v>
      </c>
      <c r="HV45" s="47">
        <v>3336</v>
      </c>
      <c r="HW45" s="47">
        <v>0</v>
      </c>
      <c r="HX45" s="47">
        <v>23926</v>
      </c>
      <c r="HY45" s="47">
        <v>61255</v>
      </c>
      <c r="HZ45" s="47">
        <v>86518</v>
      </c>
      <c r="IA45" s="47">
        <v>6357</v>
      </c>
      <c r="IB45" s="47">
        <v>713</v>
      </c>
      <c r="IC45" s="47">
        <v>12934</v>
      </c>
      <c r="ID45">
        <v>11150</v>
      </c>
      <c r="IE45" s="47">
        <v>3770</v>
      </c>
      <c r="IF45">
        <v>23854</v>
      </c>
      <c r="IG45" s="47">
        <v>3821</v>
      </c>
      <c r="IH45" s="47">
        <v>30370</v>
      </c>
      <c r="II45">
        <v>4374</v>
      </c>
      <c r="IJ45">
        <v>7155</v>
      </c>
      <c r="IK45">
        <v>1931</v>
      </c>
      <c r="IL45">
        <v>20927</v>
      </c>
      <c r="IM45">
        <v>302391</v>
      </c>
      <c r="IN45">
        <v>0</v>
      </c>
      <c r="IO45">
        <v>5173</v>
      </c>
      <c r="IP45">
        <v>7116</v>
      </c>
      <c r="IQ45">
        <v>40559</v>
      </c>
      <c r="IR45">
        <v>0</v>
      </c>
      <c r="IS45">
        <v>0</v>
      </c>
      <c r="IT45">
        <v>52848</v>
      </c>
      <c r="IU45">
        <v>303986</v>
      </c>
      <c r="IV45">
        <v>0</v>
      </c>
      <c r="IW45">
        <v>1607726</v>
      </c>
      <c r="IX45">
        <v>3129491</v>
      </c>
      <c r="IY45">
        <v>2744548</v>
      </c>
      <c r="IZ45">
        <v>337802</v>
      </c>
      <c r="JA45">
        <v>21174</v>
      </c>
      <c r="JB45">
        <v>590390</v>
      </c>
      <c r="JC45">
        <v>572001</v>
      </c>
      <c r="JD45">
        <v>122203</v>
      </c>
      <c r="JE45">
        <v>499969</v>
      </c>
      <c r="JF45">
        <v>78106</v>
      </c>
      <c r="JG45">
        <v>746569</v>
      </c>
      <c r="JH45">
        <v>144244</v>
      </c>
      <c r="JI45">
        <v>188835</v>
      </c>
      <c r="JJ45">
        <v>107729</v>
      </c>
      <c r="JK45">
        <v>955260</v>
      </c>
      <c r="JL45">
        <v>12150033</v>
      </c>
      <c r="JM45">
        <v>0</v>
      </c>
      <c r="JN45">
        <v>369636</v>
      </c>
      <c r="JO45">
        <v>448140</v>
      </c>
      <c r="JP45">
        <v>1425226</v>
      </c>
      <c r="JQ45">
        <v>0</v>
      </c>
      <c r="JR45">
        <v>0</v>
      </c>
      <c r="JS45">
        <v>2243002</v>
      </c>
      <c r="JT45"/>
      <c r="JU45"/>
      <c r="JV45"/>
      <c r="JW45"/>
      <c r="JX45"/>
      <c r="JY45">
        <v>11150</v>
      </c>
      <c r="JZ45"/>
      <c r="KA45"/>
      <c r="KB45"/>
      <c r="KC45"/>
      <c r="KD45"/>
      <c r="KE45">
        <v>572001</v>
      </c>
      <c r="KF45">
        <v>243</v>
      </c>
      <c r="KG45">
        <v>382</v>
      </c>
      <c r="KH45">
        <v>142</v>
      </c>
      <c r="KI45">
        <v>153</v>
      </c>
      <c r="KJ45">
        <v>248</v>
      </c>
      <c r="KK45">
        <v>91</v>
      </c>
      <c r="KL45">
        <v>76</v>
      </c>
      <c r="KM45">
        <v>119</v>
      </c>
      <c r="KN45">
        <v>47</v>
      </c>
      <c r="KO45">
        <v>1</v>
      </c>
      <c r="KP45">
        <v>0</v>
      </c>
      <c r="KQ45">
        <v>0</v>
      </c>
      <c r="KR45">
        <v>0</v>
      </c>
      <c r="KS45">
        <v>0</v>
      </c>
      <c r="KT45">
        <v>1</v>
      </c>
      <c r="KU45">
        <v>1</v>
      </c>
      <c r="KV45">
        <v>0</v>
      </c>
      <c r="KW45">
        <v>0</v>
      </c>
      <c r="KX45">
        <v>0</v>
      </c>
      <c r="KY45">
        <v>1</v>
      </c>
      <c r="KZ45">
        <v>0</v>
      </c>
      <c r="LA45">
        <v>0</v>
      </c>
      <c r="LB45">
        <v>0</v>
      </c>
      <c r="LC45">
        <v>0</v>
      </c>
      <c r="LD45">
        <v>1</v>
      </c>
      <c r="LE45">
        <v>0</v>
      </c>
      <c r="LF45">
        <v>0</v>
      </c>
      <c r="LG45">
        <v>0</v>
      </c>
      <c r="LH45">
        <v>0</v>
      </c>
    </row>
    <row r="46" spans="1:320" s="34" customFormat="1" ht="15" customHeight="1" x14ac:dyDescent="0.25">
      <c r="A46" s="45">
        <v>206010959</v>
      </c>
      <c r="B46" s="45" t="s">
        <v>1991</v>
      </c>
      <c r="C46" s="46">
        <v>45292</v>
      </c>
      <c r="D46" s="46">
        <v>45657</v>
      </c>
      <c r="E46" s="47">
        <v>366</v>
      </c>
      <c r="F46" s="45" t="s">
        <v>883</v>
      </c>
      <c r="G46" s="45" t="s">
        <v>884</v>
      </c>
      <c r="H46" s="45" t="s">
        <v>885</v>
      </c>
      <c r="I46" s="45" t="s">
        <v>886</v>
      </c>
      <c r="J46" s="45" t="s">
        <v>887</v>
      </c>
      <c r="K46" s="45" t="s">
        <v>888</v>
      </c>
      <c r="L46" s="45" t="s">
        <v>1746</v>
      </c>
      <c r="M46" s="45" t="s">
        <v>1992</v>
      </c>
      <c r="N46" s="45" t="s">
        <v>1993</v>
      </c>
      <c r="O46" s="45" t="s">
        <v>891</v>
      </c>
      <c r="P46" s="45" t="s">
        <v>1763</v>
      </c>
      <c r="Q46" s="45" t="s">
        <v>1994</v>
      </c>
      <c r="R46" t="s">
        <v>1995</v>
      </c>
      <c r="S46" s="45" t="s">
        <v>893</v>
      </c>
      <c r="T46"/>
      <c r="U46" s="47">
        <v>36</v>
      </c>
      <c r="V46" s="47">
        <v>36</v>
      </c>
      <c r="W46" s="47" t="s">
        <v>1728</v>
      </c>
      <c r="X46" s="47">
        <v>13176</v>
      </c>
      <c r="Y46" s="47">
        <v>11909</v>
      </c>
      <c r="Z46" s="48">
        <v>208.05</v>
      </c>
      <c r="AA46" s="44">
        <v>24</v>
      </c>
      <c r="AB46" s="44">
        <v>25</v>
      </c>
      <c r="AC46" s="44">
        <v>924</v>
      </c>
      <c r="AD46" s="44"/>
      <c r="AE46" s="44">
        <v>1683</v>
      </c>
      <c r="AF46" s="44">
        <v>9013</v>
      </c>
      <c r="AG46" s="44"/>
      <c r="AH46" s="47">
        <v>289</v>
      </c>
      <c r="AI46" s="47"/>
      <c r="AJ46"/>
      <c r="AK46" t="s">
        <v>895</v>
      </c>
      <c r="AL46">
        <v>11909</v>
      </c>
      <c r="AM46"/>
      <c r="AN46"/>
      <c r="AO46"/>
      <c r="AP46"/>
      <c r="AQ46"/>
      <c r="AR46" s="44"/>
      <c r="AS46" s="44"/>
      <c r="AT46" s="44"/>
      <c r="AU46" s="44">
        <v>4768152</v>
      </c>
      <c r="AV46" s="44">
        <v>607493</v>
      </c>
      <c r="AW46" s="44">
        <v>1169579</v>
      </c>
      <c r="AX46" s="44">
        <v>24798</v>
      </c>
      <c r="AY46" s="44">
        <v>4230864</v>
      </c>
      <c r="AZ46" s="21">
        <v>4423945</v>
      </c>
      <c r="BA46" s="21">
        <v>-193081</v>
      </c>
      <c r="BB46" s="44">
        <v>7564</v>
      </c>
      <c r="BC46" s="44"/>
      <c r="BD46" s="44"/>
      <c r="BE46" s="44">
        <v>-185517</v>
      </c>
      <c r="BF46" s="44">
        <v>369600</v>
      </c>
      <c r="BG46" s="44"/>
      <c r="BH46" s="44">
        <v>809152</v>
      </c>
      <c r="BI46" s="21">
        <v>3473800</v>
      </c>
      <c r="BJ46" s="21"/>
      <c r="BK46" s="21">
        <v>115600</v>
      </c>
      <c r="BL46" s="21"/>
      <c r="BM46" s="21"/>
      <c r="BN46" s="21">
        <v>4768152</v>
      </c>
      <c r="BO46" s="21"/>
      <c r="BP46" s="21"/>
      <c r="BQ46" s="44"/>
      <c r="BR46" s="21"/>
      <c r="BS46" s="44"/>
      <c r="BT46" s="21"/>
      <c r="BU46" s="44"/>
      <c r="BV46" s="21"/>
      <c r="BW46" s="44">
        <v>516719</v>
      </c>
      <c r="BX46" s="21"/>
      <c r="BY46" s="21"/>
      <c r="BZ46" s="21"/>
      <c r="CA46" s="44"/>
      <c r="CB46" s="44"/>
      <c r="CC46" s="44">
        <v>8813</v>
      </c>
      <c r="CD46" s="44"/>
      <c r="CE46" s="44"/>
      <c r="CF46" s="44"/>
      <c r="CG46" s="44">
        <v>81961</v>
      </c>
      <c r="CH46" s="44"/>
      <c r="CI46" s="21"/>
      <c r="CJ46" s="44"/>
      <c r="CK46" s="21"/>
      <c r="CL46" s="44"/>
      <c r="CM46" s="44">
        <v>0</v>
      </c>
      <c r="CN46" s="44">
        <v>0</v>
      </c>
      <c r="CO46" s="44">
        <v>216555</v>
      </c>
      <c r="CP46" s="44">
        <v>0</v>
      </c>
      <c r="CQ46" s="21">
        <v>244925</v>
      </c>
      <c r="CR46" s="44">
        <v>50998</v>
      </c>
      <c r="CS46" s="44">
        <v>74641</v>
      </c>
      <c r="CT46" s="44">
        <v>4980</v>
      </c>
      <c r="CU46" s="44"/>
      <c r="CV46" s="44">
        <v>15394</v>
      </c>
      <c r="CW46" s="21"/>
      <c r="CX46" s="21"/>
      <c r="CY46" s="21"/>
      <c r="CZ46" s="21"/>
      <c r="DA46" s="21"/>
      <c r="DB46" s="21"/>
      <c r="DC46" s="21"/>
      <c r="DD46" s="21"/>
      <c r="DE46" s="44"/>
      <c r="DF46" s="21"/>
      <c r="DG46" s="44"/>
      <c r="DH46" s="21"/>
      <c r="DI46" s="44"/>
      <c r="DJ46" s="44"/>
      <c r="DK46" s="44"/>
      <c r="DL46" s="44"/>
      <c r="DM46" s="21"/>
      <c r="DN46" s="44"/>
      <c r="DO46" s="44"/>
      <c r="DP46" s="44"/>
      <c r="DQ46" s="44"/>
      <c r="DR46" s="44"/>
      <c r="DS46" s="44"/>
      <c r="DT46" s="44"/>
      <c r="DU46" s="44"/>
      <c r="DV46" s="44"/>
      <c r="DW46" s="44"/>
      <c r="DX46" s="44"/>
      <c r="DY46" s="44"/>
      <c r="DZ46" s="44"/>
      <c r="EA46" s="44"/>
      <c r="EB46" s="21"/>
      <c r="EC46" s="44">
        <v>-160276</v>
      </c>
      <c r="ED46" s="44"/>
      <c r="EE46" s="21"/>
      <c r="EF46" s="44"/>
      <c r="EG46" s="21">
        <v>249155</v>
      </c>
      <c r="EH46" s="44"/>
      <c r="EI46" s="21">
        <v>1171600</v>
      </c>
      <c r="EJ46" s="44"/>
      <c r="EK46" s="44"/>
      <c r="EL46" s="21"/>
      <c r="EM46" s="44">
        <v>-90900</v>
      </c>
      <c r="EN46" s="44"/>
      <c r="EO46" s="44"/>
      <c r="EP46" s="21"/>
      <c r="EQ46" s="21"/>
      <c r="ER46" s="21"/>
      <c r="ES46" s="21"/>
      <c r="ET46" s="44"/>
      <c r="EU46" s="21"/>
      <c r="EV46" s="44"/>
      <c r="EW46" s="21"/>
      <c r="EX46" s="44"/>
      <c r="EY46" s="44"/>
      <c r="EZ46" s="21"/>
      <c r="FA46" s="21"/>
      <c r="FB46" s="44"/>
      <c r="FC46" s="44"/>
      <c r="FD46" s="21"/>
      <c r="FE46" s="112"/>
      <c r="FF46" s="44"/>
      <c r="FG46" s="44">
        <v>1842001</v>
      </c>
      <c r="FH46" s="44">
        <v>665470</v>
      </c>
      <c r="FI46" s="44">
        <v>1916474</v>
      </c>
      <c r="FJ46" s="44">
        <v>102233</v>
      </c>
      <c r="FK46" s="44">
        <v>2056065</v>
      </c>
      <c r="FL46" s="44"/>
      <c r="FM46" s="44"/>
      <c r="FN46" s="44"/>
      <c r="FO46" s="44"/>
      <c r="FP46" s="44"/>
      <c r="FQ46" s="44"/>
      <c r="FR46" s="44"/>
      <c r="FS46" s="44"/>
      <c r="FT46" s="44">
        <v>5618</v>
      </c>
      <c r="FU46" s="44">
        <v>9399</v>
      </c>
      <c r="FV46" s="21">
        <v>170000</v>
      </c>
      <c r="FW46" s="44"/>
      <c r="FX46" s="44">
        <v>200000</v>
      </c>
      <c r="FY46" s="44">
        <v>30000</v>
      </c>
      <c r="FZ46" s="44">
        <v>45070</v>
      </c>
      <c r="GA46" s="44">
        <v>4401</v>
      </c>
      <c r="GB46" s="44"/>
      <c r="GC46" s="44">
        <v>6468</v>
      </c>
      <c r="GD46" s="44">
        <v>156048</v>
      </c>
      <c r="GE46" s="44">
        <v>95821</v>
      </c>
      <c r="GF46" s="44">
        <v>111210</v>
      </c>
      <c r="GG46" s="44">
        <v>588716</v>
      </c>
      <c r="GH46" s="44"/>
      <c r="GI46" s="44">
        <v>124100</v>
      </c>
      <c r="GJ46" s="44"/>
      <c r="GK46" s="44">
        <v>587831</v>
      </c>
      <c r="GL46" s="44">
        <v>22769</v>
      </c>
      <c r="GM46" s="44">
        <v>179706</v>
      </c>
      <c r="GN46" s="44">
        <v>6112</v>
      </c>
      <c r="GO46" s="44">
        <v>7068</v>
      </c>
      <c r="GP46" s="44"/>
      <c r="GQ46" s="44"/>
      <c r="GR46" s="44">
        <v>17543</v>
      </c>
      <c r="GS46" s="44">
        <v>2503411</v>
      </c>
      <c r="GT46" s="44"/>
      <c r="GU46" s="21">
        <v>106188</v>
      </c>
      <c r="GV46" s="44"/>
      <c r="GW46" s="44">
        <v>29457</v>
      </c>
      <c r="GX46" s="44">
        <v>450000</v>
      </c>
      <c r="GY46" s="44">
        <v>3089056</v>
      </c>
      <c r="GZ46" s="44">
        <v>1269664</v>
      </c>
      <c r="HA46" s="44"/>
      <c r="HB46" s="44"/>
      <c r="HC46" s="44">
        <v>1819392</v>
      </c>
      <c r="HD46" s="44">
        <v>3089056</v>
      </c>
      <c r="HE46" s="21"/>
      <c r="HF46" s="21"/>
      <c r="HG46" s="21">
        <v>153819</v>
      </c>
      <c r="HH46" s="21"/>
      <c r="HI46" s="21">
        <v>0</v>
      </c>
      <c r="HJ46" s="44"/>
      <c r="HK46" s="21">
        <v>83700</v>
      </c>
      <c r="HL46" s="21">
        <v>124842</v>
      </c>
      <c r="HM46" s="21">
        <v>208542</v>
      </c>
      <c r="HN46" s="21">
        <v>-102354</v>
      </c>
      <c r="HO46" s="21"/>
      <c r="HP46" s="44"/>
      <c r="HQ46" s="47"/>
      <c r="HR46" s="47"/>
      <c r="HS46" s="47"/>
      <c r="HT46" s="47" t="s">
        <v>1996</v>
      </c>
      <c r="HU46" s="47">
        <v>1523596.8</v>
      </c>
      <c r="HV46" s="47">
        <v>0</v>
      </c>
      <c r="HW46" s="47">
        <v>0</v>
      </c>
      <c r="HX46" s="47">
        <v>3159</v>
      </c>
      <c r="HY46" s="47">
        <v>10670</v>
      </c>
      <c r="HZ46" s="47">
        <v>24584</v>
      </c>
      <c r="IA46" s="47">
        <v>0</v>
      </c>
      <c r="IB46" s="47">
        <v>0</v>
      </c>
      <c r="IC46" s="47">
        <v>0</v>
      </c>
      <c r="ID46"/>
      <c r="IE46" s="47">
        <v>148</v>
      </c>
      <c r="IF46">
        <v>2246</v>
      </c>
      <c r="IG46" s="47">
        <v>3937</v>
      </c>
      <c r="IH46" s="47">
        <v>8435</v>
      </c>
      <c r="II46"/>
      <c r="IJ46">
        <v>3542</v>
      </c>
      <c r="IK46"/>
      <c r="IL46"/>
      <c r="IM46">
        <v>56721</v>
      </c>
      <c r="IN46">
        <v>0</v>
      </c>
      <c r="IO46">
        <v>0</v>
      </c>
      <c r="IP46">
        <v>0</v>
      </c>
      <c r="IQ46">
        <v>8169</v>
      </c>
      <c r="IR46">
        <v>0</v>
      </c>
      <c r="IS46">
        <v>0</v>
      </c>
      <c r="IT46">
        <v>8169</v>
      </c>
      <c r="IU46">
        <v>0</v>
      </c>
      <c r="IV46">
        <v>0</v>
      </c>
      <c r="IW46">
        <v>201559</v>
      </c>
      <c r="IX46">
        <v>450056</v>
      </c>
      <c r="IY46">
        <v>636178</v>
      </c>
      <c r="IZ46">
        <v>0</v>
      </c>
      <c r="JA46">
        <v>0</v>
      </c>
      <c r="JB46">
        <v>0</v>
      </c>
      <c r="JC46"/>
      <c r="JD46">
        <v>3313</v>
      </c>
      <c r="JE46">
        <v>39670</v>
      </c>
      <c r="JF46">
        <v>70655</v>
      </c>
      <c r="JG46">
        <v>357249</v>
      </c>
      <c r="JH46"/>
      <c r="JI46">
        <v>83321</v>
      </c>
      <c r="JJ46"/>
      <c r="JK46"/>
      <c r="JL46">
        <v>1842001</v>
      </c>
      <c r="JM46">
        <v>0</v>
      </c>
      <c r="JN46">
        <v>0</v>
      </c>
      <c r="JO46">
        <v>0</v>
      </c>
      <c r="JP46">
        <v>179726</v>
      </c>
      <c r="JQ46">
        <v>0</v>
      </c>
      <c r="JR46">
        <v>0</v>
      </c>
      <c r="JS46">
        <v>179726</v>
      </c>
      <c r="JT46"/>
      <c r="JU46"/>
      <c r="JV46"/>
      <c r="JW46"/>
      <c r="JX46"/>
      <c r="JY46"/>
      <c r="JZ46"/>
      <c r="KA46"/>
      <c r="KB46"/>
      <c r="KC46"/>
      <c r="KD46"/>
      <c r="KE46"/>
      <c r="KF46">
        <v>39</v>
      </c>
      <c r="KG46">
        <v>46</v>
      </c>
      <c r="KH46">
        <v>36</v>
      </c>
      <c r="KI46">
        <v>25</v>
      </c>
      <c r="KJ46">
        <v>29</v>
      </c>
      <c r="KK46">
        <v>23</v>
      </c>
      <c r="KL46">
        <v>14</v>
      </c>
      <c r="KM46">
        <v>16</v>
      </c>
      <c r="KN46">
        <v>13</v>
      </c>
      <c r="KO46">
        <v>1</v>
      </c>
      <c r="KP46">
        <v>0</v>
      </c>
      <c r="KQ46">
        <v>0</v>
      </c>
      <c r="KR46">
        <v>1</v>
      </c>
      <c r="KS46">
        <v>0</v>
      </c>
      <c r="KT46">
        <v>0</v>
      </c>
      <c r="KU46">
        <v>1</v>
      </c>
      <c r="KV46">
        <v>0</v>
      </c>
      <c r="KW46">
        <v>0</v>
      </c>
      <c r="KX46">
        <v>0</v>
      </c>
      <c r="KY46">
        <v>0</v>
      </c>
      <c r="KZ46">
        <v>0</v>
      </c>
      <c r="LA46">
        <v>0</v>
      </c>
      <c r="LB46">
        <v>0</v>
      </c>
      <c r="LC46">
        <v>0</v>
      </c>
      <c r="LD46">
        <v>1</v>
      </c>
      <c r="LE46">
        <v>0</v>
      </c>
      <c r="LF46">
        <v>0</v>
      </c>
      <c r="LG46">
        <v>0</v>
      </c>
      <c r="LH46">
        <v>0</v>
      </c>
    </row>
    <row r="47" spans="1:320" s="34" customFormat="1" ht="15" customHeight="1" x14ac:dyDescent="0.25">
      <c r="A47" s="45">
        <v>206010961</v>
      </c>
      <c r="B47" s="45" t="s">
        <v>1997</v>
      </c>
      <c r="C47" s="46">
        <v>45292</v>
      </c>
      <c r="D47" s="46">
        <v>45657</v>
      </c>
      <c r="E47" s="47">
        <v>366</v>
      </c>
      <c r="F47" s="45" t="s">
        <v>883</v>
      </c>
      <c r="G47" s="45" t="s">
        <v>884</v>
      </c>
      <c r="H47" s="45" t="s">
        <v>885</v>
      </c>
      <c r="I47" s="45" t="s">
        <v>886</v>
      </c>
      <c r="J47" s="45" t="s">
        <v>331</v>
      </c>
      <c r="K47" s="45" t="s">
        <v>888</v>
      </c>
      <c r="L47" s="45" t="s">
        <v>1746</v>
      </c>
      <c r="M47" s="45" t="s">
        <v>1998</v>
      </c>
      <c r="N47" s="45" t="s">
        <v>1999</v>
      </c>
      <c r="O47" s="45" t="s">
        <v>945</v>
      </c>
      <c r="P47" s="45" t="s">
        <v>1783</v>
      </c>
      <c r="Q47" s="45" t="s">
        <v>2000</v>
      </c>
      <c r="R47" t="s">
        <v>2001</v>
      </c>
      <c r="S47" s="45" t="s">
        <v>884</v>
      </c>
      <c r="T47"/>
      <c r="U47" s="47">
        <v>49</v>
      </c>
      <c r="V47" s="47">
        <v>49</v>
      </c>
      <c r="W47" s="47" t="s">
        <v>1728</v>
      </c>
      <c r="X47" s="47">
        <v>17934</v>
      </c>
      <c r="Y47" s="47">
        <v>15450</v>
      </c>
      <c r="Z47" s="48">
        <v>165.95</v>
      </c>
      <c r="AA47" s="44">
        <v>30</v>
      </c>
      <c r="AB47" s="44">
        <v>32</v>
      </c>
      <c r="AC47" s="44">
        <v>784</v>
      </c>
      <c r="AD47" s="44"/>
      <c r="AE47" s="44">
        <v>2422</v>
      </c>
      <c r="AF47" s="44">
        <v>11767</v>
      </c>
      <c r="AG47" s="44">
        <v>93</v>
      </c>
      <c r="AH47" s="47"/>
      <c r="AI47" s="47">
        <v>384</v>
      </c>
      <c r="AJ47"/>
      <c r="AK47" t="s">
        <v>895</v>
      </c>
      <c r="AL47">
        <v>15450</v>
      </c>
      <c r="AM47"/>
      <c r="AN47"/>
      <c r="AO47"/>
      <c r="AP47"/>
      <c r="AQ47"/>
      <c r="AR47" s="44"/>
      <c r="AS47" s="44"/>
      <c r="AT47" s="44"/>
      <c r="AU47" s="44">
        <v>6053676</v>
      </c>
      <c r="AV47" s="44">
        <v>263052</v>
      </c>
      <c r="AW47" s="44">
        <v>114496</v>
      </c>
      <c r="AX47" s="44">
        <v>436787</v>
      </c>
      <c r="AY47" s="44">
        <v>6639019</v>
      </c>
      <c r="AZ47" s="21">
        <v>6718446</v>
      </c>
      <c r="BA47" s="21">
        <v>-79427</v>
      </c>
      <c r="BB47" s="44">
        <v>-2832</v>
      </c>
      <c r="BC47" s="44"/>
      <c r="BD47" s="44"/>
      <c r="BE47" s="44">
        <v>-82259</v>
      </c>
      <c r="BF47" s="44">
        <v>307110</v>
      </c>
      <c r="BG47" s="44"/>
      <c r="BH47" s="44">
        <v>975794</v>
      </c>
      <c r="BI47" s="21">
        <v>4580372</v>
      </c>
      <c r="BJ47" s="21">
        <v>36970</v>
      </c>
      <c r="BK47" s="21"/>
      <c r="BL47" s="21">
        <v>153430</v>
      </c>
      <c r="BM47" s="21"/>
      <c r="BN47" s="21">
        <v>6053676</v>
      </c>
      <c r="BO47" s="21"/>
      <c r="BP47" s="21"/>
      <c r="BQ47" s="44"/>
      <c r="BR47" s="21"/>
      <c r="BS47" s="44"/>
      <c r="BT47" s="21"/>
      <c r="BU47" s="44"/>
      <c r="BV47" s="21"/>
      <c r="BW47" s="44">
        <v>238723</v>
      </c>
      <c r="BX47" s="21"/>
      <c r="BY47" s="21"/>
      <c r="BZ47" s="21"/>
      <c r="CA47" s="44">
        <v>8</v>
      </c>
      <c r="CB47" s="44"/>
      <c r="CC47" s="44"/>
      <c r="CD47" s="44"/>
      <c r="CE47" s="44">
        <v>21617</v>
      </c>
      <c r="CF47" s="44"/>
      <c r="CG47" s="44"/>
      <c r="CH47" s="44"/>
      <c r="CI47" s="21">
        <v>2704</v>
      </c>
      <c r="CJ47" s="44"/>
      <c r="CK47" s="21"/>
      <c r="CL47" s="44"/>
      <c r="CM47" s="44">
        <v>11645</v>
      </c>
      <c r="CN47" s="44">
        <v>0</v>
      </c>
      <c r="CO47" s="44">
        <v>108895</v>
      </c>
      <c r="CP47" s="44">
        <v>0</v>
      </c>
      <c r="CQ47" s="21">
        <v>95550</v>
      </c>
      <c r="CR47" s="44">
        <v>6198</v>
      </c>
      <c r="CS47" s="44">
        <v>31940</v>
      </c>
      <c r="CT47" s="44">
        <v>5127</v>
      </c>
      <c r="CU47" s="44"/>
      <c r="CV47" s="44">
        <v>3697</v>
      </c>
      <c r="CW47" s="21"/>
      <c r="CX47" s="21"/>
      <c r="CY47" s="21"/>
      <c r="CZ47" s="21"/>
      <c r="DA47" s="21"/>
      <c r="DB47" s="21"/>
      <c r="DC47" s="21"/>
      <c r="DD47" s="21"/>
      <c r="DE47" s="44"/>
      <c r="DF47" s="21"/>
      <c r="DG47" s="44"/>
      <c r="DH47" s="21"/>
      <c r="DI47" s="44"/>
      <c r="DJ47" s="44"/>
      <c r="DK47" s="44"/>
      <c r="DL47" s="44"/>
      <c r="DM47" s="21">
        <v>-3004</v>
      </c>
      <c r="DN47" s="44"/>
      <c r="DO47" s="44"/>
      <c r="DP47" s="44"/>
      <c r="DQ47" s="44"/>
      <c r="DR47" s="44"/>
      <c r="DS47" s="44"/>
      <c r="DT47" s="44"/>
      <c r="DU47" s="44"/>
      <c r="DV47" s="44"/>
      <c r="DW47" s="44"/>
      <c r="DX47" s="44"/>
      <c r="DY47" s="44">
        <v>-2769</v>
      </c>
      <c r="DZ47" s="44"/>
      <c r="EA47" s="44"/>
      <c r="EB47" s="21"/>
      <c r="EC47" s="44">
        <v>-328287</v>
      </c>
      <c r="ED47" s="44"/>
      <c r="EE47" s="21"/>
      <c r="EF47" s="44"/>
      <c r="EG47" s="21">
        <v>67021</v>
      </c>
      <c r="EH47" s="44"/>
      <c r="EI47" s="21">
        <v>344464</v>
      </c>
      <c r="EJ47" s="44"/>
      <c r="EK47" s="44">
        <v>37071</v>
      </c>
      <c r="EL47" s="21"/>
      <c r="EM47" s="44"/>
      <c r="EN47" s="44"/>
      <c r="EO47" s="44"/>
      <c r="EP47" s="21"/>
      <c r="EQ47" s="21"/>
      <c r="ER47" s="21"/>
      <c r="ES47" s="21"/>
      <c r="ET47" s="44"/>
      <c r="EU47" s="21"/>
      <c r="EV47" s="44"/>
      <c r="EW47" s="21"/>
      <c r="EX47" s="44"/>
      <c r="EY47" s="44"/>
      <c r="EZ47" s="21"/>
      <c r="FA47" s="21"/>
      <c r="FB47" s="44"/>
      <c r="FC47" s="44"/>
      <c r="FD47" s="21"/>
      <c r="FE47" s="112"/>
      <c r="FF47" s="44"/>
      <c r="FG47" s="44">
        <v>3273703</v>
      </c>
      <c r="FH47" s="44">
        <v>1342667</v>
      </c>
      <c r="FI47" s="44">
        <v>2102076</v>
      </c>
      <c r="FJ47" s="44">
        <v>86070</v>
      </c>
      <c r="FK47" s="44">
        <v>3171286</v>
      </c>
      <c r="FL47" s="44"/>
      <c r="FM47" s="44"/>
      <c r="FN47" s="44"/>
      <c r="FO47" s="44"/>
      <c r="FP47" s="44"/>
      <c r="FQ47" s="44"/>
      <c r="FR47" s="44"/>
      <c r="FS47" s="44"/>
      <c r="FT47" s="44">
        <v>9582</v>
      </c>
      <c r="FU47" s="44"/>
      <c r="FV47" s="21">
        <v>135136</v>
      </c>
      <c r="FW47" s="44"/>
      <c r="FX47" s="44">
        <v>112164</v>
      </c>
      <c r="FY47" s="44">
        <v>6157</v>
      </c>
      <c r="FZ47" s="44">
        <v>20810</v>
      </c>
      <c r="GA47" s="44">
        <v>10591</v>
      </c>
      <c r="GB47" s="44"/>
      <c r="GC47" s="44">
        <v>5889</v>
      </c>
      <c r="GD47" s="44">
        <v>352824</v>
      </c>
      <c r="GE47" s="44">
        <v>229114</v>
      </c>
      <c r="GF47" s="44">
        <v>81421</v>
      </c>
      <c r="GG47" s="44">
        <v>694971</v>
      </c>
      <c r="GH47" s="44">
        <v>72704</v>
      </c>
      <c r="GI47" s="44">
        <v>236703</v>
      </c>
      <c r="GJ47" s="44">
        <v>86230</v>
      </c>
      <c r="GK47" s="44">
        <v>1328220</v>
      </c>
      <c r="GL47" s="44">
        <v>121069</v>
      </c>
      <c r="GM47" s="44">
        <v>19247</v>
      </c>
      <c r="GN47" s="44">
        <v>9025</v>
      </c>
      <c r="GO47" s="44">
        <v>7370</v>
      </c>
      <c r="GP47" s="44"/>
      <c r="GQ47" s="44"/>
      <c r="GR47" s="44">
        <v>7933</v>
      </c>
      <c r="GS47" s="44">
        <v>3745484</v>
      </c>
      <c r="GT47" s="44"/>
      <c r="GU47" s="21">
        <v>2065744</v>
      </c>
      <c r="GV47" s="44"/>
      <c r="GW47" s="44">
        <v>1394882</v>
      </c>
      <c r="GX47" s="44"/>
      <c r="GY47" s="44">
        <v>7206110</v>
      </c>
      <c r="GZ47" s="44">
        <v>425419</v>
      </c>
      <c r="HA47" s="44"/>
      <c r="HB47" s="44"/>
      <c r="HC47" s="44">
        <v>6780691</v>
      </c>
      <c r="HD47" s="44">
        <v>7206110</v>
      </c>
      <c r="HE47" s="21"/>
      <c r="HF47" s="21"/>
      <c r="HG47" s="21"/>
      <c r="HH47" s="21"/>
      <c r="HI47" s="21">
        <v>953955</v>
      </c>
      <c r="HJ47" s="44">
        <v>2047485</v>
      </c>
      <c r="HK47" s="21"/>
      <c r="HL47" s="21">
        <v>738822</v>
      </c>
      <c r="HM47" s="21">
        <v>3740262</v>
      </c>
      <c r="HN47" s="21">
        <v>-1674518</v>
      </c>
      <c r="HO47" s="21"/>
      <c r="HP47" s="44"/>
      <c r="HQ47" s="47"/>
      <c r="HR47" s="47"/>
      <c r="HS47" s="47"/>
      <c r="HT47" s="47" t="s">
        <v>2002</v>
      </c>
      <c r="HU47" s="47">
        <v>2760969.31</v>
      </c>
      <c r="HV47" s="47">
        <v>1958</v>
      </c>
      <c r="HW47" s="47">
        <v>0</v>
      </c>
      <c r="HX47" s="47">
        <v>2364</v>
      </c>
      <c r="HY47" s="47">
        <v>16522</v>
      </c>
      <c r="HZ47" s="47">
        <v>37357</v>
      </c>
      <c r="IA47" s="47">
        <v>0</v>
      </c>
      <c r="IB47" s="47">
        <v>0</v>
      </c>
      <c r="IC47" s="47">
        <v>795</v>
      </c>
      <c r="ID47">
        <v>3121</v>
      </c>
      <c r="IE47" s="47">
        <v>1865</v>
      </c>
      <c r="IF47">
        <v>6793</v>
      </c>
      <c r="IG47" s="47">
        <v>2099</v>
      </c>
      <c r="IH47" s="47">
        <v>13410</v>
      </c>
      <c r="II47">
        <v>1759</v>
      </c>
      <c r="IJ47">
        <v>6497</v>
      </c>
      <c r="IK47">
        <v>1341</v>
      </c>
      <c r="IL47">
        <v>3545</v>
      </c>
      <c r="IM47">
        <v>99426</v>
      </c>
      <c r="IN47">
        <v>0</v>
      </c>
      <c r="IO47">
        <v>0</v>
      </c>
      <c r="IP47">
        <v>181</v>
      </c>
      <c r="IQ47">
        <v>3533</v>
      </c>
      <c r="IR47">
        <v>0</v>
      </c>
      <c r="IS47">
        <v>0</v>
      </c>
      <c r="IT47">
        <v>3714</v>
      </c>
      <c r="IU47">
        <v>122353</v>
      </c>
      <c r="IV47">
        <v>0</v>
      </c>
      <c r="IW47">
        <v>133354</v>
      </c>
      <c r="IX47">
        <v>726399</v>
      </c>
      <c r="IY47">
        <v>1032227</v>
      </c>
      <c r="IZ47">
        <v>0</v>
      </c>
      <c r="JA47">
        <v>0</v>
      </c>
      <c r="JB47">
        <v>39996</v>
      </c>
      <c r="JC47">
        <v>181336</v>
      </c>
      <c r="JD47">
        <v>67272</v>
      </c>
      <c r="JE47">
        <v>149039</v>
      </c>
      <c r="JF47">
        <v>48107</v>
      </c>
      <c r="JG47">
        <v>362275</v>
      </c>
      <c r="JH47">
        <v>50140</v>
      </c>
      <c r="JI47">
        <v>164097</v>
      </c>
      <c r="JJ47">
        <v>58541</v>
      </c>
      <c r="JK47">
        <v>138567</v>
      </c>
      <c r="JL47">
        <v>3273703</v>
      </c>
      <c r="JM47">
        <v>0</v>
      </c>
      <c r="JN47">
        <v>0</v>
      </c>
      <c r="JO47">
        <v>9702</v>
      </c>
      <c r="JP47">
        <v>116426</v>
      </c>
      <c r="JQ47">
        <v>0</v>
      </c>
      <c r="JR47">
        <v>0</v>
      </c>
      <c r="JS47">
        <v>126128</v>
      </c>
      <c r="JT47"/>
      <c r="JU47"/>
      <c r="JV47"/>
      <c r="JW47"/>
      <c r="JX47"/>
      <c r="JY47">
        <v>3121</v>
      </c>
      <c r="JZ47"/>
      <c r="KA47"/>
      <c r="KB47"/>
      <c r="KC47"/>
      <c r="KD47"/>
      <c r="KE47">
        <v>181336</v>
      </c>
      <c r="KF47">
        <v>65</v>
      </c>
      <c r="KG47">
        <v>103</v>
      </c>
      <c r="KH47">
        <v>51</v>
      </c>
      <c r="KI47">
        <v>38</v>
      </c>
      <c r="KJ47">
        <v>57</v>
      </c>
      <c r="KK47">
        <v>29</v>
      </c>
      <c r="KL47">
        <v>23</v>
      </c>
      <c r="KM47">
        <v>37</v>
      </c>
      <c r="KN47">
        <v>18</v>
      </c>
      <c r="KO47">
        <v>0</v>
      </c>
      <c r="KP47">
        <v>1</v>
      </c>
      <c r="KQ47">
        <v>0</v>
      </c>
      <c r="KR47">
        <v>1</v>
      </c>
      <c r="KS47">
        <v>0</v>
      </c>
      <c r="KT47">
        <v>0</v>
      </c>
      <c r="KU47">
        <v>1</v>
      </c>
      <c r="KV47">
        <v>0</v>
      </c>
      <c r="KW47">
        <v>0</v>
      </c>
      <c r="KX47">
        <v>0</v>
      </c>
      <c r="KY47">
        <v>0</v>
      </c>
      <c r="KZ47">
        <v>0</v>
      </c>
      <c r="LA47">
        <v>0</v>
      </c>
      <c r="LB47">
        <v>0</v>
      </c>
      <c r="LC47">
        <v>0</v>
      </c>
      <c r="LD47">
        <v>1</v>
      </c>
      <c r="LE47">
        <v>0</v>
      </c>
      <c r="LF47">
        <v>0</v>
      </c>
      <c r="LG47">
        <v>0</v>
      </c>
      <c r="LH47">
        <v>0</v>
      </c>
    </row>
    <row r="48" spans="1:320" s="34" customFormat="1" ht="15" customHeight="1" x14ac:dyDescent="0.25">
      <c r="A48" s="45">
        <v>206010966</v>
      </c>
      <c r="B48" s="45" t="s">
        <v>915</v>
      </c>
      <c r="C48" s="46">
        <v>45017</v>
      </c>
      <c r="D48" s="46">
        <v>45382</v>
      </c>
      <c r="E48" s="47">
        <v>366</v>
      </c>
      <c r="F48" s="45" t="s">
        <v>883</v>
      </c>
      <c r="G48" s="45" t="s">
        <v>893</v>
      </c>
      <c r="H48" s="45" t="s">
        <v>885</v>
      </c>
      <c r="I48" s="45" t="s">
        <v>916</v>
      </c>
      <c r="J48" s="45" t="s">
        <v>331</v>
      </c>
      <c r="K48" s="45" t="s">
        <v>888</v>
      </c>
      <c r="L48" s="45" t="s">
        <v>1730</v>
      </c>
      <c r="M48" s="45" t="s">
        <v>917</v>
      </c>
      <c r="N48" s="45" t="s">
        <v>918</v>
      </c>
      <c r="O48" s="45" t="s">
        <v>899</v>
      </c>
      <c r="P48" s="45" t="s">
        <v>919</v>
      </c>
      <c r="Q48" s="45"/>
      <c r="R48" t="s">
        <v>920</v>
      </c>
      <c r="S48" s="45" t="s">
        <v>893</v>
      </c>
      <c r="T48" t="s">
        <v>921</v>
      </c>
      <c r="U48" s="47">
        <v>43</v>
      </c>
      <c r="V48" s="47">
        <v>43</v>
      </c>
      <c r="W48" s="47" t="s">
        <v>1728</v>
      </c>
      <c r="X48" s="47">
        <v>15738</v>
      </c>
      <c r="Y48" s="47">
        <v>10679</v>
      </c>
      <c r="Z48" s="48">
        <v>67.849999999999994</v>
      </c>
      <c r="AA48" s="44">
        <v>121</v>
      </c>
      <c r="AB48" s="44">
        <v>126</v>
      </c>
      <c r="AC48" s="44">
        <v>2277</v>
      </c>
      <c r="AD48" s="44"/>
      <c r="AE48" s="44"/>
      <c r="AF48" s="44"/>
      <c r="AG48" s="44"/>
      <c r="AH48" s="47">
        <v>643</v>
      </c>
      <c r="AI48" s="47">
        <v>7116</v>
      </c>
      <c r="AJ48">
        <v>643</v>
      </c>
      <c r="AK48" t="s">
        <v>895</v>
      </c>
      <c r="AL48">
        <v>10679</v>
      </c>
      <c r="AM48"/>
      <c r="AN48"/>
      <c r="AO48"/>
      <c r="AP48"/>
      <c r="AQ48"/>
      <c r="AR48" s="44"/>
      <c r="AS48" s="44"/>
      <c r="AT48" s="44"/>
      <c r="AU48" s="44">
        <v>4323036</v>
      </c>
      <c r="AV48" s="44">
        <v>2058631</v>
      </c>
      <c r="AW48" s="44">
        <v>672497</v>
      </c>
      <c r="AX48" s="44">
        <v>6503</v>
      </c>
      <c r="AY48" s="44">
        <v>5715673</v>
      </c>
      <c r="AZ48" s="21">
        <v>7753450</v>
      </c>
      <c r="BA48" s="21">
        <v>-2037777</v>
      </c>
      <c r="BB48" s="44">
        <v>3552202</v>
      </c>
      <c r="BC48" s="44"/>
      <c r="BD48" s="44"/>
      <c r="BE48" s="44">
        <v>1514425</v>
      </c>
      <c r="BF48" s="44">
        <v>1256904</v>
      </c>
      <c r="BG48" s="44"/>
      <c r="BH48" s="44"/>
      <c r="BI48" s="21"/>
      <c r="BJ48" s="21"/>
      <c r="BK48" s="21">
        <v>354936</v>
      </c>
      <c r="BL48" s="21">
        <v>2711196</v>
      </c>
      <c r="BM48" s="21"/>
      <c r="BN48" s="21">
        <v>4323036</v>
      </c>
      <c r="BO48" s="21"/>
      <c r="BP48" s="21"/>
      <c r="BQ48" s="44"/>
      <c r="BR48" s="21"/>
      <c r="BS48" s="44"/>
      <c r="BT48" s="21"/>
      <c r="BU48" s="44"/>
      <c r="BV48" s="21"/>
      <c r="BW48" s="44">
        <v>1536286</v>
      </c>
      <c r="BX48" s="21">
        <v>241353</v>
      </c>
      <c r="BY48" s="21"/>
      <c r="BZ48" s="21"/>
      <c r="CA48" s="44"/>
      <c r="CB48" s="44"/>
      <c r="CC48" s="44"/>
      <c r="CD48" s="44"/>
      <c r="CE48" s="44"/>
      <c r="CF48" s="44"/>
      <c r="CG48" s="44">
        <v>224555</v>
      </c>
      <c r="CH48" s="44">
        <v>29184</v>
      </c>
      <c r="CI48" s="21">
        <v>27195</v>
      </c>
      <c r="CJ48" s="44">
        <v>58</v>
      </c>
      <c r="CK48" s="21"/>
      <c r="CL48" s="44"/>
      <c r="CM48" s="44">
        <v>37902</v>
      </c>
      <c r="CN48" s="44">
        <v>0</v>
      </c>
      <c r="CO48" s="44">
        <v>992907</v>
      </c>
      <c r="CP48" s="44">
        <v>0</v>
      </c>
      <c r="CQ48" s="21">
        <v>759064</v>
      </c>
      <c r="CR48" s="44">
        <v>154897</v>
      </c>
      <c r="CS48" s="44">
        <v>76799</v>
      </c>
      <c r="CT48" s="44">
        <v>15321</v>
      </c>
      <c r="CU48" s="44"/>
      <c r="CV48" s="44">
        <v>21741</v>
      </c>
      <c r="CW48" s="21"/>
      <c r="CX48" s="21"/>
      <c r="CY48" s="21"/>
      <c r="CZ48" s="21"/>
      <c r="DA48" s="21"/>
      <c r="DB48" s="21"/>
      <c r="DC48" s="21"/>
      <c r="DD48" s="21"/>
      <c r="DE48" s="44"/>
      <c r="DF48" s="21"/>
      <c r="DG48" s="44"/>
      <c r="DH48" s="21"/>
      <c r="DI48" s="44"/>
      <c r="DJ48" s="44"/>
      <c r="DK48" s="44"/>
      <c r="DL48" s="44"/>
      <c r="DM48" s="21"/>
      <c r="DN48" s="44"/>
      <c r="DO48" s="44"/>
      <c r="DP48" s="44"/>
      <c r="DQ48" s="44"/>
      <c r="DR48" s="44"/>
      <c r="DS48" s="44"/>
      <c r="DT48" s="44"/>
      <c r="DU48" s="44"/>
      <c r="DV48" s="44"/>
      <c r="DW48" s="44"/>
      <c r="DX48" s="44"/>
      <c r="DY48" s="44">
        <v>185700</v>
      </c>
      <c r="DZ48" s="44"/>
      <c r="EA48" s="44"/>
      <c r="EB48" s="21"/>
      <c r="EC48" s="44">
        <v>323099</v>
      </c>
      <c r="ED48" s="44">
        <v>74696</v>
      </c>
      <c r="EE48" s="21"/>
      <c r="EF48" s="44"/>
      <c r="EG48" s="21"/>
      <c r="EH48" s="44"/>
      <c r="EI48" s="21"/>
      <c r="EJ48" s="44"/>
      <c r="EK48" s="44"/>
      <c r="EL48" s="21"/>
      <c r="EM48" s="44">
        <v>83360</v>
      </c>
      <c r="EN48" s="44"/>
      <c r="EO48" s="44"/>
      <c r="EP48" s="21"/>
      <c r="EQ48" s="21"/>
      <c r="ER48" s="21"/>
      <c r="ES48" s="21"/>
      <c r="ET48" s="44"/>
      <c r="EU48" s="21"/>
      <c r="EV48" s="44"/>
      <c r="EW48" s="21"/>
      <c r="EX48" s="44"/>
      <c r="EY48" s="44"/>
      <c r="EZ48" s="21"/>
      <c r="FA48" s="21"/>
      <c r="FB48" s="44"/>
      <c r="FC48" s="44">
        <v>5642</v>
      </c>
      <c r="FD48" s="21"/>
      <c r="FE48" s="112"/>
      <c r="FF48" s="44"/>
      <c r="FG48" s="44">
        <v>3146741</v>
      </c>
      <c r="FH48" s="44">
        <v>1307868</v>
      </c>
      <c r="FI48" s="44">
        <v>3298841</v>
      </c>
      <c r="FJ48" s="44">
        <v>101344</v>
      </c>
      <c r="FK48" s="44">
        <v>2788956</v>
      </c>
      <c r="FL48" s="44"/>
      <c r="FM48" s="44"/>
      <c r="FN48" s="44"/>
      <c r="FO48" s="44"/>
      <c r="FP48" s="44"/>
      <c r="FQ48" s="44"/>
      <c r="FR48" s="44"/>
      <c r="FS48" s="44"/>
      <c r="FT48" s="44">
        <v>7885</v>
      </c>
      <c r="FU48" s="44"/>
      <c r="FV48" s="21">
        <v>292201</v>
      </c>
      <c r="FW48" s="44"/>
      <c r="FX48" s="44">
        <v>205959</v>
      </c>
      <c r="FY48" s="44">
        <v>8825</v>
      </c>
      <c r="FZ48" s="44">
        <v>76522</v>
      </c>
      <c r="GA48" s="44">
        <v>29815</v>
      </c>
      <c r="GB48" s="44"/>
      <c r="GC48" s="44">
        <v>63809</v>
      </c>
      <c r="GD48" s="44">
        <v>210255</v>
      </c>
      <c r="GE48" s="44">
        <v>80913</v>
      </c>
      <c r="GF48" s="44">
        <v>106666</v>
      </c>
      <c r="GG48" s="44">
        <v>913499</v>
      </c>
      <c r="GH48" s="44"/>
      <c r="GI48" s="44">
        <v>100009</v>
      </c>
      <c r="GJ48" s="44">
        <v>1600</v>
      </c>
      <c r="GK48" s="44">
        <v>2321060</v>
      </c>
      <c r="GL48" s="44">
        <v>377972</v>
      </c>
      <c r="GM48" s="44">
        <v>780</v>
      </c>
      <c r="GN48" s="44"/>
      <c r="GO48" s="44">
        <v>166724</v>
      </c>
      <c r="GP48" s="44"/>
      <c r="GQ48" s="44"/>
      <c r="GR48" s="44"/>
      <c r="GS48" s="44">
        <v>81112144</v>
      </c>
      <c r="GT48" s="44"/>
      <c r="GU48" s="21">
        <v>98098585</v>
      </c>
      <c r="GV48" s="44">
        <v>5938549</v>
      </c>
      <c r="GW48" s="44">
        <v>128404</v>
      </c>
      <c r="GX48" s="44">
        <v>9240000</v>
      </c>
      <c r="GY48" s="44">
        <v>194517682</v>
      </c>
      <c r="GZ48" s="44">
        <v>15671602</v>
      </c>
      <c r="HA48" s="44">
        <v>34437061</v>
      </c>
      <c r="HB48" s="44">
        <v>52609263</v>
      </c>
      <c r="HC48" s="44">
        <v>91799756</v>
      </c>
      <c r="HD48" s="44">
        <v>194517682</v>
      </c>
      <c r="HE48" s="21"/>
      <c r="HF48" s="21"/>
      <c r="HG48" s="21"/>
      <c r="HH48" s="21">
        <v>52609263</v>
      </c>
      <c r="HI48" s="21">
        <v>25390829</v>
      </c>
      <c r="HJ48" s="44">
        <v>85663329</v>
      </c>
      <c r="HK48" s="21"/>
      <c r="HL48" s="21">
        <v>3174969</v>
      </c>
      <c r="HM48" s="21">
        <v>114229127</v>
      </c>
      <c r="HN48" s="21">
        <v>-16130542</v>
      </c>
      <c r="HO48" s="21"/>
      <c r="HP48" s="44"/>
      <c r="HQ48" s="47"/>
      <c r="HR48" s="47">
        <v>52609263</v>
      </c>
      <c r="HS48" s="47"/>
      <c r="HT48" s="47" t="s">
        <v>1759</v>
      </c>
      <c r="HU48" s="47">
        <v>0</v>
      </c>
      <c r="HV48" s="47">
        <v>2178</v>
      </c>
      <c r="HW48" s="47">
        <v>0</v>
      </c>
      <c r="HX48" s="47">
        <v>8242</v>
      </c>
      <c r="HY48" s="47">
        <v>17513</v>
      </c>
      <c r="HZ48" s="47">
        <v>37996</v>
      </c>
      <c r="IA48" s="47">
        <v>0</v>
      </c>
      <c r="IB48" s="47">
        <v>0</v>
      </c>
      <c r="IC48" s="47">
        <v>0</v>
      </c>
      <c r="ID48"/>
      <c r="IE48" s="47">
        <v>804</v>
      </c>
      <c r="IF48">
        <v>1492</v>
      </c>
      <c r="IG48" s="47">
        <v>1967</v>
      </c>
      <c r="IH48" s="47">
        <v>10367</v>
      </c>
      <c r="II48"/>
      <c r="IJ48">
        <v>2139</v>
      </c>
      <c r="IK48"/>
      <c r="IL48">
        <v>19086</v>
      </c>
      <c r="IM48">
        <v>101784</v>
      </c>
      <c r="IN48">
        <v>0</v>
      </c>
      <c r="IO48">
        <v>0</v>
      </c>
      <c r="IP48">
        <v>2548</v>
      </c>
      <c r="IQ48">
        <v>6053</v>
      </c>
      <c r="IR48">
        <v>0</v>
      </c>
      <c r="IS48">
        <v>0</v>
      </c>
      <c r="IT48">
        <v>8601</v>
      </c>
      <c r="IU48">
        <v>160049</v>
      </c>
      <c r="IV48">
        <v>0</v>
      </c>
      <c r="IW48">
        <v>295596</v>
      </c>
      <c r="IX48">
        <v>534561</v>
      </c>
      <c r="IY48">
        <v>678083</v>
      </c>
      <c r="IZ48">
        <v>0</v>
      </c>
      <c r="JA48">
        <v>0</v>
      </c>
      <c r="JB48">
        <v>0</v>
      </c>
      <c r="JC48"/>
      <c r="JD48">
        <v>21023</v>
      </c>
      <c r="JE48">
        <v>31061</v>
      </c>
      <c r="JF48">
        <v>40947</v>
      </c>
      <c r="JG48">
        <v>223002</v>
      </c>
      <c r="JH48"/>
      <c r="JI48">
        <v>63220</v>
      </c>
      <c r="JJ48"/>
      <c r="JK48">
        <v>1099198</v>
      </c>
      <c r="JL48">
        <v>3146740</v>
      </c>
      <c r="JM48">
        <v>0</v>
      </c>
      <c r="JN48">
        <v>0</v>
      </c>
      <c r="JO48">
        <v>156911</v>
      </c>
      <c r="JP48">
        <v>258006</v>
      </c>
      <c r="JQ48">
        <v>0</v>
      </c>
      <c r="JR48">
        <v>0</v>
      </c>
      <c r="JS48">
        <v>414917</v>
      </c>
      <c r="JT48"/>
      <c r="JU48"/>
      <c r="JV48"/>
      <c r="JW48"/>
      <c r="JX48"/>
      <c r="JY48"/>
      <c r="JZ48"/>
      <c r="KA48"/>
      <c r="KB48"/>
      <c r="KC48"/>
      <c r="KD48"/>
      <c r="KE48"/>
      <c r="KF48">
        <v>86</v>
      </c>
      <c r="KG48">
        <v>217</v>
      </c>
      <c r="KH48">
        <v>68</v>
      </c>
      <c r="KI48">
        <v>63</v>
      </c>
      <c r="KJ48">
        <v>165</v>
      </c>
      <c r="KK48">
        <v>48</v>
      </c>
      <c r="KL48">
        <v>35</v>
      </c>
      <c r="KM48">
        <v>84</v>
      </c>
      <c r="KN48">
        <v>28</v>
      </c>
      <c r="KO48">
        <v>0</v>
      </c>
      <c r="KP48">
        <v>1</v>
      </c>
      <c r="KQ48">
        <v>0</v>
      </c>
      <c r="KR48">
        <v>1</v>
      </c>
      <c r="KS48">
        <v>0</v>
      </c>
      <c r="KT48">
        <v>0</v>
      </c>
      <c r="KU48">
        <v>1</v>
      </c>
      <c r="KV48">
        <v>0</v>
      </c>
      <c r="KW48">
        <v>0</v>
      </c>
      <c r="KX48">
        <v>0</v>
      </c>
      <c r="KY48">
        <v>0</v>
      </c>
      <c r="KZ48">
        <v>0</v>
      </c>
      <c r="LA48">
        <v>0</v>
      </c>
      <c r="LB48">
        <v>0</v>
      </c>
      <c r="LC48">
        <v>0</v>
      </c>
      <c r="LD48">
        <v>0</v>
      </c>
      <c r="LE48">
        <v>0</v>
      </c>
      <c r="LF48">
        <v>1</v>
      </c>
      <c r="LG48">
        <v>0</v>
      </c>
      <c r="LH48">
        <v>0</v>
      </c>
    </row>
    <row r="49" spans="1:320" s="34" customFormat="1" ht="15" customHeight="1" x14ac:dyDescent="0.25">
      <c r="A49" s="45">
        <v>206010968</v>
      </c>
      <c r="B49" s="45" t="s">
        <v>2003</v>
      </c>
      <c r="C49" s="46">
        <v>45292</v>
      </c>
      <c r="D49" s="46">
        <v>45657</v>
      </c>
      <c r="E49" s="47">
        <v>366</v>
      </c>
      <c r="F49" s="45" t="s">
        <v>883</v>
      </c>
      <c r="G49" s="45" t="s">
        <v>884</v>
      </c>
      <c r="H49" s="45" t="s">
        <v>885</v>
      </c>
      <c r="I49" s="45" t="s">
        <v>886</v>
      </c>
      <c r="J49" s="45" t="s">
        <v>887</v>
      </c>
      <c r="K49" s="45" t="s">
        <v>888</v>
      </c>
      <c r="L49" s="45" t="s">
        <v>1746</v>
      </c>
      <c r="M49" s="45" t="s">
        <v>2004</v>
      </c>
      <c r="N49" s="45" t="s">
        <v>2005</v>
      </c>
      <c r="O49" s="45" t="s">
        <v>891</v>
      </c>
      <c r="P49" s="45" t="s">
        <v>938</v>
      </c>
      <c r="Q49" s="45" t="s">
        <v>2006</v>
      </c>
      <c r="R49" t="s">
        <v>2007</v>
      </c>
      <c r="S49" s="45" t="s">
        <v>884</v>
      </c>
      <c r="T49"/>
      <c r="U49" s="47">
        <v>28</v>
      </c>
      <c r="V49" s="47">
        <v>28</v>
      </c>
      <c r="W49" s="47" t="s">
        <v>1728</v>
      </c>
      <c r="X49" s="47">
        <v>10248</v>
      </c>
      <c r="Y49" s="47">
        <v>8163</v>
      </c>
      <c r="Z49" s="48">
        <v>173.53</v>
      </c>
      <c r="AA49" s="44">
        <v>126</v>
      </c>
      <c r="AB49" s="44">
        <v>127</v>
      </c>
      <c r="AC49" s="44">
        <v>4691</v>
      </c>
      <c r="AD49" s="44"/>
      <c r="AE49" s="44">
        <v>1290</v>
      </c>
      <c r="AF49" s="44">
        <v>2157</v>
      </c>
      <c r="AG49" s="44"/>
      <c r="AH49" s="47"/>
      <c r="AI49" s="47">
        <v>25</v>
      </c>
      <c r="AJ49"/>
      <c r="AK49" t="s">
        <v>895</v>
      </c>
      <c r="AL49">
        <v>8163</v>
      </c>
      <c r="AM49"/>
      <c r="AN49"/>
      <c r="AO49"/>
      <c r="AP49"/>
      <c r="AQ49"/>
      <c r="AR49" s="44"/>
      <c r="AS49" s="44"/>
      <c r="AT49" s="44"/>
      <c r="AU49" s="44">
        <v>3307900</v>
      </c>
      <c r="AV49" s="44">
        <v>2345520</v>
      </c>
      <c r="AW49" s="44">
        <v>-1151527</v>
      </c>
      <c r="AX49" s="44">
        <v>2743</v>
      </c>
      <c r="AY49" s="44">
        <v>6807690</v>
      </c>
      <c r="AZ49" s="21">
        <v>5055579</v>
      </c>
      <c r="BA49" s="21">
        <v>1752111</v>
      </c>
      <c r="BB49" s="44"/>
      <c r="BC49" s="44"/>
      <c r="BD49" s="44"/>
      <c r="BE49" s="44">
        <v>1752111</v>
      </c>
      <c r="BF49" s="44">
        <v>1899000</v>
      </c>
      <c r="BG49" s="44"/>
      <c r="BH49" s="44">
        <v>522000</v>
      </c>
      <c r="BI49" s="21">
        <v>876674</v>
      </c>
      <c r="BJ49" s="21"/>
      <c r="BK49" s="21"/>
      <c r="BL49" s="21">
        <v>10226</v>
      </c>
      <c r="BM49" s="21"/>
      <c r="BN49" s="21">
        <v>3307900</v>
      </c>
      <c r="BO49" s="21"/>
      <c r="BP49" s="21"/>
      <c r="BQ49" s="44"/>
      <c r="BR49" s="21"/>
      <c r="BS49" s="44"/>
      <c r="BT49" s="21"/>
      <c r="BU49" s="44"/>
      <c r="BV49" s="21"/>
      <c r="BW49" s="44">
        <v>2070743</v>
      </c>
      <c r="BX49" s="21"/>
      <c r="BY49" s="21"/>
      <c r="BZ49" s="21"/>
      <c r="CA49" s="44">
        <v>17585</v>
      </c>
      <c r="CB49" s="44"/>
      <c r="CC49" s="44">
        <v>256517</v>
      </c>
      <c r="CD49" s="44"/>
      <c r="CE49" s="44"/>
      <c r="CF49" s="44"/>
      <c r="CG49" s="44"/>
      <c r="CH49" s="44"/>
      <c r="CI49" s="21">
        <v>675</v>
      </c>
      <c r="CJ49" s="44"/>
      <c r="CK49" s="21"/>
      <c r="CL49" s="44"/>
      <c r="CM49" s="44">
        <v>0</v>
      </c>
      <c r="CN49" s="44">
        <v>0</v>
      </c>
      <c r="CO49" s="44">
        <v>1082130</v>
      </c>
      <c r="CP49" s="44">
        <v>0</v>
      </c>
      <c r="CQ49" s="21">
        <v>982575</v>
      </c>
      <c r="CR49" s="44">
        <v>51625</v>
      </c>
      <c r="CS49" s="44">
        <v>229190</v>
      </c>
      <c r="CT49" s="44">
        <v>0</v>
      </c>
      <c r="CU49" s="44"/>
      <c r="CV49" s="44">
        <v>0</v>
      </c>
      <c r="CW49" s="21"/>
      <c r="CX49" s="21"/>
      <c r="CY49" s="21"/>
      <c r="CZ49" s="21"/>
      <c r="DA49" s="21"/>
      <c r="DB49" s="21"/>
      <c r="DC49" s="21"/>
      <c r="DD49" s="21"/>
      <c r="DE49" s="44"/>
      <c r="DF49" s="21"/>
      <c r="DG49" s="44"/>
      <c r="DH49" s="21"/>
      <c r="DI49" s="44"/>
      <c r="DJ49" s="44"/>
      <c r="DK49" s="44"/>
      <c r="DL49" s="44"/>
      <c r="DM49" s="21"/>
      <c r="DN49" s="44"/>
      <c r="DO49" s="44"/>
      <c r="DP49" s="44"/>
      <c r="DQ49" s="44"/>
      <c r="DR49" s="44"/>
      <c r="DS49" s="44"/>
      <c r="DT49" s="44"/>
      <c r="DU49" s="44"/>
      <c r="DV49" s="44"/>
      <c r="DW49" s="44"/>
      <c r="DX49" s="44"/>
      <c r="DY49" s="44"/>
      <c r="DZ49" s="44"/>
      <c r="EA49" s="44"/>
      <c r="EB49" s="21"/>
      <c r="EC49" s="44">
        <v>-1557094</v>
      </c>
      <c r="ED49" s="44"/>
      <c r="EE49" s="21"/>
      <c r="EF49" s="44"/>
      <c r="EG49" s="21">
        <v>11105</v>
      </c>
      <c r="EH49" s="44"/>
      <c r="EI49" s="21">
        <v>394462</v>
      </c>
      <c r="EJ49" s="44"/>
      <c r="EK49" s="44"/>
      <c r="EL49" s="21"/>
      <c r="EM49" s="44"/>
      <c r="EN49" s="44"/>
      <c r="EO49" s="44"/>
      <c r="EP49" s="21"/>
      <c r="EQ49" s="21"/>
      <c r="ER49" s="21"/>
      <c r="ES49" s="21"/>
      <c r="ET49" s="44"/>
      <c r="EU49" s="21"/>
      <c r="EV49" s="44"/>
      <c r="EW49" s="21"/>
      <c r="EX49" s="44"/>
      <c r="EY49" s="44"/>
      <c r="EZ49" s="21"/>
      <c r="FA49" s="21"/>
      <c r="FB49" s="44"/>
      <c r="FC49" s="44"/>
      <c r="FD49" s="21"/>
      <c r="FE49" s="112"/>
      <c r="FF49" s="44"/>
      <c r="FG49" s="44">
        <v>2660814</v>
      </c>
      <c r="FH49" s="44">
        <v>395731</v>
      </c>
      <c r="FI49" s="44">
        <v>1999034</v>
      </c>
      <c r="FJ49" s="44">
        <v>40945</v>
      </c>
      <c r="FK49" s="44">
        <v>1742226</v>
      </c>
      <c r="FL49" s="44"/>
      <c r="FM49" s="44"/>
      <c r="FN49" s="44"/>
      <c r="FO49" s="44"/>
      <c r="FP49" s="44"/>
      <c r="FQ49" s="44"/>
      <c r="FR49" s="44"/>
      <c r="FS49" s="44"/>
      <c r="FT49" s="44"/>
      <c r="FU49" s="44"/>
      <c r="FV49" s="21">
        <v>269794</v>
      </c>
      <c r="FW49" s="44"/>
      <c r="FX49" s="44">
        <v>398292</v>
      </c>
      <c r="FY49" s="44">
        <v>25701</v>
      </c>
      <c r="FZ49" s="44">
        <v>165822</v>
      </c>
      <c r="GA49" s="44"/>
      <c r="GB49" s="44"/>
      <c r="GC49" s="44"/>
      <c r="GD49" s="44">
        <v>161306</v>
      </c>
      <c r="GE49" s="44">
        <v>88138</v>
      </c>
      <c r="GF49" s="44">
        <v>63616</v>
      </c>
      <c r="GG49" s="44">
        <v>287008</v>
      </c>
      <c r="GH49" s="44">
        <v>43646</v>
      </c>
      <c r="GI49" s="44">
        <v>72911</v>
      </c>
      <c r="GJ49" s="44">
        <v>61000</v>
      </c>
      <c r="GK49" s="44">
        <v>1191134</v>
      </c>
      <c r="GL49" s="44">
        <v>108180</v>
      </c>
      <c r="GM49" s="44">
        <v>366000</v>
      </c>
      <c r="GN49" s="44">
        <v>10805</v>
      </c>
      <c r="GO49" s="44"/>
      <c r="GP49" s="44"/>
      <c r="GQ49" s="44"/>
      <c r="GR49" s="44"/>
      <c r="GS49" s="44">
        <v>5142015</v>
      </c>
      <c r="GT49" s="44"/>
      <c r="GU49" s="21">
        <v>164521</v>
      </c>
      <c r="GV49" s="44"/>
      <c r="GW49" s="44"/>
      <c r="GX49" s="44">
        <v>908434</v>
      </c>
      <c r="GY49" s="44">
        <v>6214970</v>
      </c>
      <c r="GZ49" s="44">
        <v>733259</v>
      </c>
      <c r="HA49" s="44"/>
      <c r="HB49" s="44"/>
      <c r="HC49" s="44">
        <v>5481711</v>
      </c>
      <c r="HD49" s="44">
        <v>6214970</v>
      </c>
      <c r="HE49" s="21"/>
      <c r="HF49" s="21"/>
      <c r="HG49" s="21"/>
      <c r="HH49" s="21"/>
      <c r="HI49" s="21">
        <v>0</v>
      </c>
      <c r="HJ49" s="44"/>
      <c r="HK49" s="21">
        <v>199607</v>
      </c>
      <c r="HL49" s="21">
        <v>154782</v>
      </c>
      <c r="HM49" s="21">
        <v>354389</v>
      </c>
      <c r="HN49" s="21">
        <v>-189868</v>
      </c>
      <c r="HO49" s="21"/>
      <c r="HP49" s="44"/>
      <c r="HQ49" s="47"/>
      <c r="HR49" s="47"/>
      <c r="HS49" s="47"/>
      <c r="HT49" s="47" t="s">
        <v>2008</v>
      </c>
      <c r="HU49" s="47">
        <v>1488515.7699999998</v>
      </c>
      <c r="HV49" s="47">
        <v>3858</v>
      </c>
      <c r="HW49" s="47">
        <v>0</v>
      </c>
      <c r="HX49" s="47">
        <v>558</v>
      </c>
      <c r="HY49" s="47">
        <v>10732</v>
      </c>
      <c r="HZ49" s="47">
        <v>22421</v>
      </c>
      <c r="IA49" s="47">
        <v>0</v>
      </c>
      <c r="IB49" s="47">
        <v>0</v>
      </c>
      <c r="IC49" s="47">
        <v>848</v>
      </c>
      <c r="ID49">
        <v>10915</v>
      </c>
      <c r="IE49" s="47"/>
      <c r="IF49">
        <v>2080</v>
      </c>
      <c r="IG49" s="47"/>
      <c r="IH49" s="47">
        <v>7363</v>
      </c>
      <c r="II49">
        <v>1211</v>
      </c>
      <c r="IJ49">
        <v>1758</v>
      </c>
      <c r="IK49"/>
      <c r="IL49">
        <v>8237</v>
      </c>
      <c r="IM49">
        <v>69981</v>
      </c>
      <c r="IN49">
        <v>0</v>
      </c>
      <c r="IO49">
        <v>44</v>
      </c>
      <c r="IP49">
        <v>0</v>
      </c>
      <c r="IQ49">
        <v>1280</v>
      </c>
      <c r="IR49">
        <v>0</v>
      </c>
      <c r="IS49">
        <v>0</v>
      </c>
      <c r="IT49">
        <v>1324</v>
      </c>
      <c r="IU49">
        <v>250933</v>
      </c>
      <c r="IV49">
        <v>0</v>
      </c>
      <c r="IW49">
        <v>24667</v>
      </c>
      <c r="IX49">
        <v>460737</v>
      </c>
      <c r="IY49">
        <v>594160</v>
      </c>
      <c r="IZ49">
        <v>0</v>
      </c>
      <c r="JA49">
        <v>0</v>
      </c>
      <c r="JB49">
        <v>45572</v>
      </c>
      <c r="JC49">
        <v>599035</v>
      </c>
      <c r="JD49"/>
      <c r="JE49">
        <v>78096</v>
      </c>
      <c r="JF49"/>
      <c r="JG49">
        <v>174800</v>
      </c>
      <c r="JH49">
        <v>37342</v>
      </c>
      <c r="JI49">
        <v>57432</v>
      </c>
      <c r="JJ49"/>
      <c r="JK49">
        <v>338040</v>
      </c>
      <c r="JL49">
        <v>2660814</v>
      </c>
      <c r="JM49">
        <v>0</v>
      </c>
      <c r="JN49">
        <v>2880</v>
      </c>
      <c r="JO49">
        <v>0</v>
      </c>
      <c r="JP49">
        <v>39666</v>
      </c>
      <c r="JQ49">
        <v>0</v>
      </c>
      <c r="JR49">
        <v>0</v>
      </c>
      <c r="JS49">
        <v>42546</v>
      </c>
      <c r="JT49"/>
      <c r="JU49"/>
      <c r="JV49"/>
      <c r="JW49"/>
      <c r="JX49"/>
      <c r="JY49">
        <v>10915</v>
      </c>
      <c r="JZ49"/>
      <c r="KA49"/>
      <c r="KB49"/>
      <c r="KC49"/>
      <c r="KD49"/>
      <c r="KE49">
        <v>599035</v>
      </c>
      <c r="KF49">
        <v>49</v>
      </c>
      <c r="KG49">
        <v>82</v>
      </c>
      <c r="KH49">
        <v>43</v>
      </c>
      <c r="KI49">
        <v>26</v>
      </c>
      <c r="KJ49">
        <v>43</v>
      </c>
      <c r="KK49">
        <v>19</v>
      </c>
      <c r="KL49">
        <v>15</v>
      </c>
      <c r="KM49">
        <v>28</v>
      </c>
      <c r="KN49">
        <v>11</v>
      </c>
      <c r="KO49">
        <v>1</v>
      </c>
      <c r="KP49">
        <v>0</v>
      </c>
      <c r="KQ49">
        <v>0</v>
      </c>
      <c r="KR49">
        <v>1</v>
      </c>
      <c r="KS49">
        <v>0</v>
      </c>
      <c r="KT49">
        <v>0</v>
      </c>
      <c r="KU49">
        <v>1</v>
      </c>
      <c r="KV49">
        <v>0</v>
      </c>
      <c r="KW49">
        <v>0</v>
      </c>
      <c r="KX49">
        <v>0</v>
      </c>
      <c r="KY49">
        <v>0</v>
      </c>
      <c r="KZ49">
        <v>0</v>
      </c>
      <c r="LA49">
        <v>0</v>
      </c>
      <c r="LB49">
        <v>0</v>
      </c>
      <c r="LC49">
        <v>0</v>
      </c>
      <c r="LD49">
        <v>1</v>
      </c>
      <c r="LE49">
        <v>0</v>
      </c>
      <c r="LF49">
        <v>0</v>
      </c>
      <c r="LG49">
        <v>0</v>
      </c>
      <c r="LH49">
        <v>0</v>
      </c>
    </row>
    <row r="50" spans="1:320" s="34" customFormat="1" ht="15" customHeight="1" x14ac:dyDescent="0.25">
      <c r="A50" s="45">
        <v>206010972</v>
      </c>
      <c r="B50" s="45" t="s">
        <v>2009</v>
      </c>
      <c r="C50" s="46">
        <v>45292</v>
      </c>
      <c r="D50" s="46">
        <v>45657</v>
      </c>
      <c r="E50" s="47">
        <v>366</v>
      </c>
      <c r="F50" s="45" t="s">
        <v>883</v>
      </c>
      <c r="G50" s="45" t="s">
        <v>884</v>
      </c>
      <c r="H50" s="45" t="s">
        <v>885</v>
      </c>
      <c r="I50" s="45" t="s">
        <v>886</v>
      </c>
      <c r="J50" s="45" t="s">
        <v>887</v>
      </c>
      <c r="K50" s="45" t="s">
        <v>888</v>
      </c>
      <c r="L50" s="45" t="s">
        <v>1730</v>
      </c>
      <c r="M50" s="45" t="s">
        <v>2010</v>
      </c>
      <c r="N50" s="45" t="s">
        <v>2011</v>
      </c>
      <c r="O50" s="45" t="s">
        <v>899</v>
      </c>
      <c r="P50" s="45" t="s">
        <v>1915</v>
      </c>
      <c r="Q50" s="45" t="s">
        <v>2012</v>
      </c>
      <c r="R50" t="s">
        <v>1917</v>
      </c>
      <c r="S50" s="45" t="s">
        <v>893</v>
      </c>
      <c r="T50"/>
      <c r="U50" s="47">
        <v>124</v>
      </c>
      <c r="V50" s="47">
        <v>124</v>
      </c>
      <c r="W50" s="47" t="s">
        <v>913</v>
      </c>
      <c r="X50" s="47">
        <v>45384</v>
      </c>
      <c r="Y50" s="47">
        <v>44169</v>
      </c>
      <c r="Z50" s="48">
        <v>225.44</v>
      </c>
      <c r="AA50" s="44">
        <v>211</v>
      </c>
      <c r="AB50" s="44">
        <v>209</v>
      </c>
      <c r="AC50" s="44">
        <v>7056</v>
      </c>
      <c r="AD50" s="44">
        <v>2872</v>
      </c>
      <c r="AE50" s="44">
        <v>3795</v>
      </c>
      <c r="AF50" s="44">
        <v>30422</v>
      </c>
      <c r="AG50" s="44"/>
      <c r="AH50" s="47">
        <v>1</v>
      </c>
      <c r="AI50" s="47">
        <v>23</v>
      </c>
      <c r="AJ50"/>
      <c r="AK50" t="s">
        <v>895</v>
      </c>
      <c r="AL50">
        <v>44169</v>
      </c>
      <c r="AM50"/>
      <c r="AN50"/>
      <c r="AO50"/>
      <c r="AP50"/>
      <c r="AQ50"/>
      <c r="AR50" s="44"/>
      <c r="AS50" s="44"/>
      <c r="AT50" s="44"/>
      <c r="AU50" s="44">
        <v>26597743</v>
      </c>
      <c r="AV50" s="44">
        <v>3743382</v>
      </c>
      <c r="AW50" s="44">
        <v>1136757</v>
      </c>
      <c r="AX50" s="44">
        <v>9541</v>
      </c>
      <c r="AY50" s="44">
        <v>29213909</v>
      </c>
      <c r="AZ50" s="21">
        <v>24876538</v>
      </c>
      <c r="BA50" s="21">
        <v>4337371</v>
      </c>
      <c r="BB50" s="44"/>
      <c r="BC50" s="44"/>
      <c r="BD50" s="44"/>
      <c r="BE50" s="44">
        <v>4337371</v>
      </c>
      <c r="BF50" s="44">
        <v>8379350</v>
      </c>
      <c r="BG50" s="44">
        <v>3498313</v>
      </c>
      <c r="BH50" s="44">
        <v>1627570</v>
      </c>
      <c r="BI50" s="21">
        <v>13082474</v>
      </c>
      <c r="BJ50" s="21"/>
      <c r="BK50" s="21">
        <v>1250</v>
      </c>
      <c r="BL50" s="21">
        <v>8786</v>
      </c>
      <c r="BM50" s="21"/>
      <c r="BN50" s="21">
        <v>26597743</v>
      </c>
      <c r="BO50" s="21"/>
      <c r="BP50" s="21"/>
      <c r="BQ50" s="44"/>
      <c r="BR50" s="21"/>
      <c r="BS50" s="44"/>
      <c r="BT50" s="21"/>
      <c r="BU50" s="44"/>
      <c r="BV50" s="21"/>
      <c r="BW50" s="44">
        <v>2532580</v>
      </c>
      <c r="BX50" s="21"/>
      <c r="BY50" s="21">
        <v>1148461</v>
      </c>
      <c r="BZ50" s="21"/>
      <c r="CA50" s="44">
        <v>20074</v>
      </c>
      <c r="CB50" s="44"/>
      <c r="CC50" s="44">
        <v>42055</v>
      </c>
      <c r="CD50" s="44"/>
      <c r="CE50" s="44"/>
      <c r="CF50" s="44"/>
      <c r="CG50" s="44">
        <v>212</v>
      </c>
      <c r="CH50" s="44"/>
      <c r="CI50" s="21"/>
      <c r="CJ50" s="44"/>
      <c r="CK50" s="21"/>
      <c r="CL50" s="44"/>
      <c r="CM50" s="44">
        <v>0</v>
      </c>
      <c r="CN50" s="44">
        <v>0</v>
      </c>
      <c r="CO50" s="44">
        <v>1324000</v>
      </c>
      <c r="CP50" s="44">
        <v>28211</v>
      </c>
      <c r="CQ50" s="21">
        <v>995575</v>
      </c>
      <c r="CR50" s="44">
        <v>484050</v>
      </c>
      <c r="CS50" s="44">
        <v>654443</v>
      </c>
      <c r="CT50" s="44">
        <v>196469</v>
      </c>
      <c r="CU50" s="44"/>
      <c r="CV50" s="44">
        <v>60634</v>
      </c>
      <c r="CW50" s="21"/>
      <c r="CX50" s="21"/>
      <c r="CY50" s="21"/>
      <c r="CZ50" s="21"/>
      <c r="DA50" s="21"/>
      <c r="DB50" s="21"/>
      <c r="DC50" s="21"/>
      <c r="DD50" s="21"/>
      <c r="DE50" s="44"/>
      <c r="DF50" s="21"/>
      <c r="DG50" s="44"/>
      <c r="DH50" s="21"/>
      <c r="DI50" s="44"/>
      <c r="DJ50" s="44"/>
      <c r="DK50" s="44"/>
      <c r="DL50" s="44"/>
      <c r="DM50" s="21"/>
      <c r="DN50" s="44"/>
      <c r="DO50" s="44"/>
      <c r="DP50" s="44"/>
      <c r="DQ50" s="44"/>
      <c r="DR50" s="44"/>
      <c r="DS50" s="44"/>
      <c r="DT50" s="44"/>
      <c r="DU50" s="44"/>
      <c r="DV50" s="44"/>
      <c r="DW50" s="44"/>
      <c r="DX50" s="44"/>
      <c r="DY50" s="44"/>
      <c r="DZ50" s="44"/>
      <c r="EA50" s="44"/>
      <c r="EB50" s="21"/>
      <c r="EC50" s="44">
        <v>2227329</v>
      </c>
      <c r="ED50" s="44"/>
      <c r="EE50" s="21">
        <v>2698148</v>
      </c>
      <c r="EF50" s="44"/>
      <c r="EG50" s="21">
        <v>-7147854</v>
      </c>
      <c r="EH50" s="44"/>
      <c r="EI50" s="21">
        <v>3358597</v>
      </c>
      <c r="EJ50" s="44"/>
      <c r="EK50" s="44"/>
      <c r="EL50" s="21"/>
      <c r="EM50" s="44">
        <v>537</v>
      </c>
      <c r="EN50" s="44"/>
      <c r="EO50" s="44"/>
      <c r="EP50" s="21"/>
      <c r="EQ50" s="21"/>
      <c r="ER50" s="21"/>
      <c r="ES50" s="21"/>
      <c r="ET50" s="44"/>
      <c r="EU50" s="21"/>
      <c r="EV50" s="44"/>
      <c r="EW50" s="21"/>
      <c r="EX50" s="44"/>
      <c r="EY50" s="44"/>
      <c r="EZ50" s="21"/>
      <c r="FA50" s="21"/>
      <c r="FB50" s="44"/>
      <c r="FC50" s="44"/>
      <c r="FD50" s="21"/>
      <c r="FE50" s="112"/>
      <c r="FF50" s="44"/>
      <c r="FG50" s="44">
        <v>10675193</v>
      </c>
      <c r="FH50" s="44">
        <v>2693816</v>
      </c>
      <c r="FI50" s="44">
        <v>11507529</v>
      </c>
      <c r="FJ50" s="44">
        <v>315391</v>
      </c>
      <c r="FK50" s="44">
        <v>9154208</v>
      </c>
      <c r="FL50" s="44"/>
      <c r="FM50" s="44"/>
      <c r="FN50" s="44"/>
      <c r="FO50" s="44"/>
      <c r="FP50" s="44"/>
      <c r="FQ50" s="44"/>
      <c r="FR50" s="44"/>
      <c r="FS50" s="44"/>
      <c r="FT50" s="44"/>
      <c r="FU50" s="44"/>
      <c r="FV50" s="21">
        <v>637868</v>
      </c>
      <c r="FW50" s="44">
        <v>8499</v>
      </c>
      <c r="FX50" s="44">
        <v>284877</v>
      </c>
      <c r="FY50" s="44">
        <v>179833</v>
      </c>
      <c r="FZ50" s="44">
        <v>255530</v>
      </c>
      <c r="GA50" s="44">
        <v>81210</v>
      </c>
      <c r="GB50" s="44"/>
      <c r="GC50" s="44">
        <v>171299</v>
      </c>
      <c r="GD50" s="44">
        <v>731538</v>
      </c>
      <c r="GE50" s="44">
        <v>611205</v>
      </c>
      <c r="GF50" s="44">
        <v>154777</v>
      </c>
      <c r="GG50" s="44">
        <v>1551879</v>
      </c>
      <c r="GH50" s="44">
        <v>106946</v>
      </c>
      <c r="GI50" s="44">
        <v>323201</v>
      </c>
      <c r="GJ50" s="44">
        <v>172824</v>
      </c>
      <c r="GK50" s="44">
        <v>6210947</v>
      </c>
      <c r="GL50" s="44">
        <v>83567</v>
      </c>
      <c r="GM50" s="44">
        <v>3110400</v>
      </c>
      <c r="GN50" s="44">
        <v>449684</v>
      </c>
      <c r="GO50" s="44">
        <v>36771</v>
      </c>
      <c r="GP50" s="44"/>
      <c r="GQ50" s="44">
        <v>16901</v>
      </c>
      <c r="GR50" s="44">
        <v>542574</v>
      </c>
      <c r="GS50" s="44">
        <v>42831221</v>
      </c>
      <c r="GT50" s="44"/>
      <c r="GU50" s="21">
        <v>818799</v>
      </c>
      <c r="GV50" s="44"/>
      <c r="GW50" s="44"/>
      <c r="GX50" s="44"/>
      <c r="GY50" s="44">
        <v>43650020</v>
      </c>
      <c r="GZ50" s="44">
        <v>6505647</v>
      </c>
      <c r="HA50" s="44"/>
      <c r="HB50" s="44"/>
      <c r="HC50" s="44">
        <v>37144373</v>
      </c>
      <c r="HD50" s="44">
        <v>43650020</v>
      </c>
      <c r="HE50" s="21">
        <v>39572206</v>
      </c>
      <c r="HF50" s="21"/>
      <c r="HG50" s="21"/>
      <c r="HH50" s="21"/>
      <c r="HI50" s="21">
        <v>0</v>
      </c>
      <c r="HJ50" s="44"/>
      <c r="HK50" s="21">
        <v>721545</v>
      </c>
      <c r="HL50" s="21">
        <v>474131</v>
      </c>
      <c r="HM50" s="21">
        <v>1195676</v>
      </c>
      <c r="HN50" s="21">
        <v>-376877</v>
      </c>
      <c r="HO50" s="21"/>
      <c r="HP50" s="44"/>
      <c r="HQ50" s="47"/>
      <c r="HR50" s="47"/>
      <c r="HS50" s="47"/>
      <c r="HT50" s="47" t="s">
        <v>1759</v>
      </c>
      <c r="HU50" s="47">
        <v>0</v>
      </c>
      <c r="HV50" s="47">
        <v>2040</v>
      </c>
      <c r="HW50" s="47">
        <v>0</v>
      </c>
      <c r="HX50" s="47">
        <v>18768</v>
      </c>
      <c r="HY50" s="47">
        <v>37026</v>
      </c>
      <c r="HZ50" s="47">
        <v>128942</v>
      </c>
      <c r="IA50" s="47">
        <v>0</v>
      </c>
      <c r="IB50" s="47">
        <v>0</v>
      </c>
      <c r="IC50" s="47">
        <v>0</v>
      </c>
      <c r="ID50">
        <v>6417</v>
      </c>
      <c r="IE50" s="47">
        <v>5089</v>
      </c>
      <c r="IF50">
        <v>23989</v>
      </c>
      <c r="IG50" s="47">
        <v>5988</v>
      </c>
      <c r="IH50" s="47">
        <v>31468</v>
      </c>
      <c r="II50">
        <v>1983</v>
      </c>
      <c r="IJ50">
        <v>12098</v>
      </c>
      <c r="IK50">
        <v>2010</v>
      </c>
      <c r="IL50">
        <v>8237</v>
      </c>
      <c r="IM50">
        <v>284055</v>
      </c>
      <c r="IN50">
        <v>0</v>
      </c>
      <c r="IO50">
        <v>0</v>
      </c>
      <c r="IP50">
        <v>0</v>
      </c>
      <c r="IQ50">
        <v>0</v>
      </c>
      <c r="IR50">
        <v>0</v>
      </c>
      <c r="IS50">
        <v>0</v>
      </c>
      <c r="IT50">
        <v>0</v>
      </c>
      <c r="IU50">
        <v>499356</v>
      </c>
      <c r="IV50">
        <v>0</v>
      </c>
      <c r="IW50">
        <v>1081492</v>
      </c>
      <c r="IX50">
        <v>1736430</v>
      </c>
      <c r="IY50">
        <v>3257652</v>
      </c>
      <c r="IZ50">
        <v>0</v>
      </c>
      <c r="JA50">
        <v>0</v>
      </c>
      <c r="JB50">
        <v>0</v>
      </c>
      <c r="JC50">
        <v>416092</v>
      </c>
      <c r="JD50">
        <v>112445</v>
      </c>
      <c r="JE50">
        <v>432900</v>
      </c>
      <c r="JF50">
        <v>106470</v>
      </c>
      <c r="JG50">
        <v>665107</v>
      </c>
      <c r="JH50">
        <v>78220</v>
      </c>
      <c r="JI50">
        <v>230586</v>
      </c>
      <c r="JJ50">
        <v>111828</v>
      </c>
      <c r="JK50">
        <v>1946615</v>
      </c>
      <c r="JL50">
        <v>10675193</v>
      </c>
      <c r="JM50">
        <v>0</v>
      </c>
      <c r="JN50">
        <v>0</v>
      </c>
      <c r="JO50">
        <v>0</v>
      </c>
      <c r="JP50">
        <v>0</v>
      </c>
      <c r="JQ50">
        <v>0</v>
      </c>
      <c r="JR50">
        <v>0</v>
      </c>
      <c r="JS50">
        <v>0</v>
      </c>
      <c r="JT50"/>
      <c r="JU50"/>
      <c r="JV50"/>
      <c r="JW50"/>
      <c r="JX50"/>
      <c r="JY50">
        <v>6417</v>
      </c>
      <c r="JZ50"/>
      <c r="KA50"/>
      <c r="KB50"/>
      <c r="KC50"/>
      <c r="KD50"/>
      <c r="KE50">
        <v>416092</v>
      </c>
      <c r="KF50">
        <v>171</v>
      </c>
      <c r="KG50">
        <v>276</v>
      </c>
      <c r="KH50">
        <v>115</v>
      </c>
      <c r="KI50">
        <v>118</v>
      </c>
      <c r="KJ50">
        <v>200</v>
      </c>
      <c r="KK50">
        <v>73</v>
      </c>
      <c r="KL50">
        <v>77</v>
      </c>
      <c r="KM50">
        <v>125</v>
      </c>
      <c r="KN50">
        <v>52</v>
      </c>
      <c r="KO50">
        <v>1</v>
      </c>
      <c r="KP50">
        <v>0</v>
      </c>
      <c r="KQ50">
        <v>0</v>
      </c>
      <c r="KR50">
        <v>0</v>
      </c>
      <c r="KS50">
        <v>0</v>
      </c>
      <c r="KT50">
        <v>1</v>
      </c>
      <c r="KU50">
        <v>1</v>
      </c>
      <c r="KV50">
        <v>0</v>
      </c>
      <c r="KW50">
        <v>0</v>
      </c>
      <c r="KX50">
        <v>0</v>
      </c>
      <c r="KY50">
        <v>0</v>
      </c>
      <c r="KZ50">
        <v>0</v>
      </c>
      <c r="LA50">
        <v>0</v>
      </c>
      <c r="LB50">
        <v>0</v>
      </c>
      <c r="LC50">
        <v>0</v>
      </c>
      <c r="LD50">
        <v>1</v>
      </c>
      <c r="LE50">
        <v>0</v>
      </c>
      <c r="LF50">
        <v>0</v>
      </c>
      <c r="LG50">
        <v>0</v>
      </c>
      <c r="LH50">
        <v>0</v>
      </c>
    </row>
    <row r="51" spans="1:320" s="34" customFormat="1" ht="15" customHeight="1" x14ac:dyDescent="0.25">
      <c r="A51" s="45">
        <v>206010974</v>
      </c>
      <c r="B51" s="45" t="s">
        <v>2013</v>
      </c>
      <c r="C51" s="46">
        <v>45292</v>
      </c>
      <c r="D51" s="46">
        <v>45657</v>
      </c>
      <c r="E51" s="47">
        <v>366</v>
      </c>
      <c r="F51" s="45" t="s">
        <v>883</v>
      </c>
      <c r="G51" s="45" t="s">
        <v>884</v>
      </c>
      <c r="H51" s="45" t="s">
        <v>885</v>
      </c>
      <c r="I51" s="45" t="s">
        <v>886</v>
      </c>
      <c r="J51" s="45" t="s">
        <v>887</v>
      </c>
      <c r="K51" s="45" t="s">
        <v>888</v>
      </c>
      <c r="L51" s="45" t="s">
        <v>1746</v>
      </c>
      <c r="M51" s="45" t="s">
        <v>2014</v>
      </c>
      <c r="N51" s="45" t="s">
        <v>2015</v>
      </c>
      <c r="O51" s="45" t="s">
        <v>891</v>
      </c>
      <c r="P51" s="45" t="s">
        <v>2016</v>
      </c>
      <c r="Q51" s="45" t="s">
        <v>2017</v>
      </c>
      <c r="R51" t="s">
        <v>2018</v>
      </c>
      <c r="S51" s="45" t="s">
        <v>893</v>
      </c>
      <c r="T51"/>
      <c r="U51" s="47">
        <v>99</v>
      </c>
      <c r="V51" s="47">
        <v>99</v>
      </c>
      <c r="W51" s="47" t="s">
        <v>894</v>
      </c>
      <c r="X51" s="47">
        <v>36234</v>
      </c>
      <c r="Y51" s="47">
        <v>22618</v>
      </c>
      <c r="Z51" s="48">
        <v>135.99</v>
      </c>
      <c r="AA51" s="44">
        <v>151</v>
      </c>
      <c r="AB51" s="44">
        <v>144</v>
      </c>
      <c r="AC51" s="44">
        <v>334</v>
      </c>
      <c r="AD51" s="44"/>
      <c r="AE51" s="44">
        <v>2544</v>
      </c>
      <c r="AF51" s="44">
        <v>17324</v>
      </c>
      <c r="AG51" s="44"/>
      <c r="AH51" s="47"/>
      <c r="AI51" s="47">
        <v>300</v>
      </c>
      <c r="AJ51">
        <v>2116</v>
      </c>
      <c r="AK51" t="s">
        <v>895</v>
      </c>
      <c r="AL51">
        <v>22618</v>
      </c>
      <c r="AM51"/>
      <c r="AN51"/>
      <c r="AO51"/>
      <c r="AP51"/>
      <c r="AQ51"/>
      <c r="AR51" s="44"/>
      <c r="AS51" s="44"/>
      <c r="AT51" s="44"/>
      <c r="AU51" s="44">
        <v>7646879</v>
      </c>
      <c r="AV51" s="44">
        <v>626520</v>
      </c>
      <c r="AW51" s="44">
        <v>-35139</v>
      </c>
      <c r="AX51" s="44">
        <v>90049</v>
      </c>
      <c r="AY51" s="44">
        <v>8398587</v>
      </c>
      <c r="AZ51" s="21">
        <v>10117025</v>
      </c>
      <c r="BA51" s="21">
        <v>-1718438</v>
      </c>
      <c r="BB51" s="44"/>
      <c r="BC51" s="44"/>
      <c r="BD51" s="44"/>
      <c r="BE51" s="44">
        <v>-1718438</v>
      </c>
      <c r="BF51" s="44">
        <v>108655</v>
      </c>
      <c r="BG51" s="44"/>
      <c r="BH51" s="44">
        <v>894034</v>
      </c>
      <c r="BI51" s="21">
        <v>5690895</v>
      </c>
      <c r="BJ51" s="21"/>
      <c r="BK51" s="21"/>
      <c r="BL51" s="21">
        <v>165775</v>
      </c>
      <c r="BM51" s="21">
        <v>787520</v>
      </c>
      <c r="BN51" s="21">
        <v>7646879</v>
      </c>
      <c r="BO51" s="21"/>
      <c r="BP51" s="21"/>
      <c r="BQ51" s="44"/>
      <c r="BR51" s="21"/>
      <c r="BS51" s="44"/>
      <c r="BT51" s="21"/>
      <c r="BU51" s="44"/>
      <c r="BV51" s="21"/>
      <c r="BW51" s="44">
        <v>524232</v>
      </c>
      <c r="BX51" s="21"/>
      <c r="BY51" s="21"/>
      <c r="BZ51" s="21"/>
      <c r="CA51" s="44">
        <v>2464</v>
      </c>
      <c r="CB51" s="44"/>
      <c r="CC51" s="44">
        <v>61949</v>
      </c>
      <c r="CD51" s="44"/>
      <c r="CE51" s="44"/>
      <c r="CF51" s="44"/>
      <c r="CG51" s="44"/>
      <c r="CH51" s="44"/>
      <c r="CI51" s="21">
        <v>1456</v>
      </c>
      <c r="CJ51" s="44"/>
      <c r="CK51" s="21">
        <v>36419</v>
      </c>
      <c r="CL51" s="44"/>
      <c r="CM51" s="44">
        <v>333252</v>
      </c>
      <c r="CN51" s="44">
        <v>0</v>
      </c>
      <c r="CO51" s="44">
        <v>122866</v>
      </c>
      <c r="CP51" s="44">
        <v>0</v>
      </c>
      <c r="CQ51" s="21">
        <v>128302</v>
      </c>
      <c r="CR51" s="44">
        <v>32844</v>
      </c>
      <c r="CS51" s="44">
        <v>5516</v>
      </c>
      <c r="CT51" s="44">
        <v>3608</v>
      </c>
      <c r="CU51" s="44"/>
      <c r="CV51" s="44">
        <v>132</v>
      </c>
      <c r="CW51" s="21"/>
      <c r="CX51" s="21"/>
      <c r="CY51" s="21"/>
      <c r="CZ51" s="21"/>
      <c r="DA51" s="21"/>
      <c r="DB51" s="21"/>
      <c r="DC51" s="21"/>
      <c r="DD51" s="21"/>
      <c r="DE51" s="44"/>
      <c r="DF51" s="21"/>
      <c r="DG51" s="44"/>
      <c r="DH51" s="21"/>
      <c r="DI51" s="44"/>
      <c r="DJ51" s="44"/>
      <c r="DK51" s="44"/>
      <c r="DL51" s="44"/>
      <c r="DM51" s="21">
        <v>60287</v>
      </c>
      <c r="DN51" s="44"/>
      <c r="DO51" s="44"/>
      <c r="DP51" s="44"/>
      <c r="DQ51" s="44"/>
      <c r="DR51" s="44"/>
      <c r="DS51" s="44"/>
      <c r="DT51" s="44"/>
      <c r="DU51" s="44"/>
      <c r="DV51" s="44"/>
      <c r="DW51" s="44"/>
      <c r="DX51" s="44"/>
      <c r="DY51" s="44"/>
      <c r="DZ51" s="44"/>
      <c r="EA51" s="44"/>
      <c r="EB51" s="21"/>
      <c r="EC51" s="44"/>
      <c r="ED51" s="44"/>
      <c r="EE51" s="21"/>
      <c r="EF51" s="44"/>
      <c r="EG51" s="21">
        <v>-28286</v>
      </c>
      <c r="EH51" s="44"/>
      <c r="EI51" s="21">
        <v>-183782</v>
      </c>
      <c r="EJ51" s="44"/>
      <c r="EK51" s="44"/>
      <c r="EL51" s="21"/>
      <c r="EM51" s="44"/>
      <c r="EN51" s="44"/>
      <c r="EO51" s="44">
        <v>116642</v>
      </c>
      <c r="EP51" s="21"/>
      <c r="EQ51" s="21"/>
      <c r="ER51" s="21"/>
      <c r="ES51" s="21"/>
      <c r="ET51" s="44"/>
      <c r="EU51" s="21"/>
      <c r="EV51" s="44"/>
      <c r="EW51" s="21"/>
      <c r="EX51" s="44"/>
      <c r="EY51" s="44"/>
      <c r="EZ51" s="21"/>
      <c r="FA51" s="21"/>
      <c r="FB51" s="44"/>
      <c r="FC51" s="44"/>
      <c r="FD51" s="21"/>
      <c r="FE51" s="112"/>
      <c r="FF51" s="44"/>
      <c r="FG51" s="44">
        <v>4912851</v>
      </c>
      <c r="FH51" s="44">
        <v>591691</v>
      </c>
      <c r="FI51" s="44">
        <v>4612483</v>
      </c>
      <c r="FJ51" s="44"/>
      <c r="FK51" s="44">
        <v>4015893</v>
      </c>
      <c r="FL51" s="44"/>
      <c r="FM51" s="44"/>
      <c r="FN51" s="44"/>
      <c r="FO51" s="44"/>
      <c r="FP51" s="44"/>
      <c r="FQ51" s="44"/>
      <c r="FR51" s="44"/>
      <c r="FS51" s="44"/>
      <c r="FT51" s="44">
        <v>3233</v>
      </c>
      <c r="FU51" s="44"/>
      <c r="FV51" s="21">
        <v>89887</v>
      </c>
      <c r="FW51" s="44"/>
      <c r="FX51" s="44">
        <v>86263</v>
      </c>
      <c r="FY51" s="44">
        <v>20251</v>
      </c>
      <c r="FZ51" s="44">
        <v>31308</v>
      </c>
      <c r="GA51" s="44">
        <v>4597</v>
      </c>
      <c r="GB51" s="44"/>
      <c r="GC51" s="44">
        <v>5625</v>
      </c>
      <c r="GD51" s="44">
        <v>454346</v>
      </c>
      <c r="GE51" s="44">
        <v>384531</v>
      </c>
      <c r="GF51" s="44">
        <v>97380</v>
      </c>
      <c r="GG51" s="44">
        <v>909173</v>
      </c>
      <c r="GH51" s="44">
        <v>73075</v>
      </c>
      <c r="GI51" s="44">
        <v>203351</v>
      </c>
      <c r="GJ51" s="44">
        <v>127743</v>
      </c>
      <c r="GK51" s="44">
        <v>1797468</v>
      </c>
      <c r="GL51" s="44"/>
      <c r="GM51" s="44">
        <v>1188289</v>
      </c>
      <c r="GN51" s="44">
        <v>128540</v>
      </c>
      <c r="GO51" s="44"/>
      <c r="GP51" s="44"/>
      <c r="GQ51" s="44"/>
      <c r="GR51" s="44">
        <v>496072</v>
      </c>
      <c r="GS51" s="44">
        <v>1967812</v>
      </c>
      <c r="GT51" s="44"/>
      <c r="GU51" s="21"/>
      <c r="GV51" s="44"/>
      <c r="GW51" s="44"/>
      <c r="GX51" s="44">
        <v>1500000</v>
      </c>
      <c r="GY51" s="44">
        <v>3467812</v>
      </c>
      <c r="GZ51" s="44">
        <v>7033045</v>
      </c>
      <c r="HA51" s="44"/>
      <c r="HB51" s="44"/>
      <c r="HC51" s="44">
        <v>-3565233</v>
      </c>
      <c r="HD51" s="44">
        <v>3467812</v>
      </c>
      <c r="HE51" s="21"/>
      <c r="HF51" s="21"/>
      <c r="HG51" s="21">
        <v>2807899</v>
      </c>
      <c r="HH51" s="21"/>
      <c r="HI51" s="21">
        <v>0</v>
      </c>
      <c r="HJ51" s="44"/>
      <c r="HK51" s="21"/>
      <c r="HL51" s="21"/>
      <c r="HM51" s="21">
        <v>0</v>
      </c>
      <c r="HN51" s="21">
        <v>0</v>
      </c>
      <c r="HO51" s="21"/>
      <c r="HP51" s="44"/>
      <c r="HQ51" s="47"/>
      <c r="HR51" s="47"/>
      <c r="HS51" s="47"/>
      <c r="HT51" s="47" t="s">
        <v>1799</v>
      </c>
      <c r="HU51" s="47">
        <v>70330.45</v>
      </c>
      <c r="HV51" s="47">
        <v>1925</v>
      </c>
      <c r="HW51" s="47">
        <v>0</v>
      </c>
      <c r="HX51" s="47">
        <v>7275</v>
      </c>
      <c r="HY51" s="47">
        <v>21398</v>
      </c>
      <c r="HZ51" s="47">
        <v>64615</v>
      </c>
      <c r="IA51" s="47">
        <v>0</v>
      </c>
      <c r="IB51" s="47">
        <v>0</v>
      </c>
      <c r="IC51" s="47">
        <v>1994</v>
      </c>
      <c r="ID51"/>
      <c r="IE51" s="47">
        <v>2988</v>
      </c>
      <c r="IF51">
        <v>16526</v>
      </c>
      <c r="IG51" s="47">
        <v>4303</v>
      </c>
      <c r="IH51" s="47">
        <v>30025</v>
      </c>
      <c r="II51">
        <v>2036</v>
      </c>
      <c r="IJ51">
        <v>10488</v>
      </c>
      <c r="IK51">
        <v>2351</v>
      </c>
      <c r="IL51">
        <v>19498</v>
      </c>
      <c r="IM51">
        <v>185422</v>
      </c>
      <c r="IN51">
        <v>0</v>
      </c>
      <c r="IO51">
        <v>798</v>
      </c>
      <c r="IP51">
        <v>3317</v>
      </c>
      <c r="IQ51">
        <v>757</v>
      </c>
      <c r="IR51">
        <v>0</v>
      </c>
      <c r="IS51">
        <v>0</v>
      </c>
      <c r="IT51">
        <v>4872</v>
      </c>
      <c r="IU51">
        <v>152737</v>
      </c>
      <c r="IV51">
        <v>0</v>
      </c>
      <c r="IW51">
        <v>290989</v>
      </c>
      <c r="IX51">
        <v>839864</v>
      </c>
      <c r="IY51">
        <v>1663839</v>
      </c>
      <c r="IZ51">
        <v>0</v>
      </c>
      <c r="JA51">
        <v>0</v>
      </c>
      <c r="JB51">
        <v>119586</v>
      </c>
      <c r="JC51"/>
      <c r="JD51">
        <v>74690</v>
      </c>
      <c r="JE51">
        <v>315645</v>
      </c>
      <c r="JF51">
        <v>79605</v>
      </c>
      <c r="JG51">
        <v>556656</v>
      </c>
      <c r="JH51">
        <v>50902</v>
      </c>
      <c r="JI51">
        <v>188778</v>
      </c>
      <c r="JJ51">
        <v>117574</v>
      </c>
      <c r="JK51">
        <v>461986</v>
      </c>
      <c r="JL51">
        <v>4912851</v>
      </c>
      <c r="JM51">
        <v>0</v>
      </c>
      <c r="JN51">
        <v>75821</v>
      </c>
      <c r="JO51">
        <v>232203</v>
      </c>
      <c r="JP51">
        <v>35599</v>
      </c>
      <c r="JQ51">
        <v>0</v>
      </c>
      <c r="JR51">
        <v>0</v>
      </c>
      <c r="JS51">
        <v>343623</v>
      </c>
      <c r="JT51"/>
      <c r="JU51"/>
      <c r="JV51"/>
      <c r="JW51"/>
      <c r="JX51"/>
      <c r="JY51"/>
      <c r="JZ51"/>
      <c r="KA51"/>
      <c r="KB51"/>
      <c r="KC51"/>
      <c r="KD51"/>
      <c r="KE51"/>
      <c r="KF51">
        <v>94</v>
      </c>
      <c r="KG51">
        <v>116</v>
      </c>
      <c r="KH51">
        <v>72</v>
      </c>
      <c r="KI51">
        <v>54</v>
      </c>
      <c r="KJ51">
        <v>71</v>
      </c>
      <c r="KK51">
        <v>37</v>
      </c>
      <c r="KL51">
        <v>33</v>
      </c>
      <c r="KM51">
        <v>43</v>
      </c>
      <c r="KN51">
        <v>24</v>
      </c>
      <c r="KO51">
        <v>1</v>
      </c>
      <c r="KP51">
        <v>0</v>
      </c>
      <c r="KQ51">
        <v>0</v>
      </c>
      <c r="KR51">
        <v>0</v>
      </c>
      <c r="KS51">
        <v>1</v>
      </c>
      <c r="KT51">
        <v>0</v>
      </c>
      <c r="KU51">
        <v>1</v>
      </c>
      <c r="KV51">
        <v>0</v>
      </c>
      <c r="KW51">
        <v>0</v>
      </c>
      <c r="KX51">
        <v>0</v>
      </c>
      <c r="KY51">
        <v>0</v>
      </c>
      <c r="KZ51">
        <v>0</v>
      </c>
      <c r="LA51">
        <v>0</v>
      </c>
      <c r="LB51">
        <v>0</v>
      </c>
      <c r="LC51">
        <v>0</v>
      </c>
      <c r="LD51">
        <v>1</v>
      </c>
      <c r="LE51">
        <v>0</v>
      </c>
      <c r="LF51">
        <v>0</v>
      </c>
      <c r="LG51">
        <v>0</v>
      </c>
      <c r="LH51">
        <v>0</v>
      </c>
    </row>
    <row r="52" spans="1:320" s="34" customFormat="1" ht="15" customHeight="1" x14ac:dyDescent="0.25">
      <c r="A52" s="45">
        <v>206010988</v>
      </c>
      <c r="B52" s="45" t="s">
        <v>2019</v>
      </c>
      <c r="C52" s="46">
        <v>45292</v>
      </c>
      <c r="D52" s="46">
        <v>45657</v>
      </c>
      <c r="E52" s="47">
        <v>366</v>
      </c>
      <c r="F52" s="45" t="s">
        <v>883</v>
      </c>
      <c r="G52" s="45" t="s">
        <v>884</v>
      </c>
      <c r="H52" s="45" t="s">
        <v>885</v>
      </c>
      <c r="I52" s="45" t="s">
        <v>886</v>
      </c>
      <c r="J52" s="45" t="s">
        <v>887</v>
      </c>
      <c r="K52" s="45" t="s">
        <v>888</v>
      </c>
      <c r="L52" s="45" t="s">
        <v>1746</v>
      </c>
      <c r="M52" s="45" t="s">
        <v>2020</v>
      </c>
      <c r="N52" s="45" t="s">
        <v>2021</v>
      </c>
      <c r="O52" s="45" t="s">
        <v>1749</v>
      </c>
      <c r="P52" s="45" t="s">
        <v>2022</v>
      </c>
      <c r="Q52" s="45" t="s">
        <v>2023</v>
      </c>
      <c r="R52" t="s">
        <v>2024</v>
      </c>
      <c r="S52" s="45" t="s">
        <v>893</v>
      </c>
      <c r="T52" t="s">
        <v>2025</v>
      </c>
      <c r="U52" s="47">
        <v>99</v>
      </c>
      <c r="V52" s="47">
        <v>99</v>
      </c>
      <c r="W52" s="47" t="s">
        <v>894</v>
      </c>
      <c r="X52" s="47">
        <v>36234</v>
      </c>
      <c r="Y52" s="47">
        <v>32805</v>
      </c>
      <c r="Z52" s="48">
        <v>213.78</v>
      </c>
      <c r="AA52" s="44">
        <v>221</v>
      </c>
      <c r="AB52" s="44">
        <v>186</v>
      </c>
      <c r="AC52" s="44">
        <v>3837</v>
      </c>
      <c r="AD52" s="44"/>
      <c r="AE52" s="44">
        <v>1059</v>
      </c>
      <c r="AF52" s="44">
        <v>24775</v>
      </c>
      <c r="AG52" s="44">
        <v>3125</v>
      </c>
      <c r="AH52" s="47"/>
      <c r="AI52" s="47">
        <v>9</v>
      </c>
      <c r="AJ52"/>
      <c r="AK52" t="s">
        <v>895</v>
      </c>
      <c r="AL52">
        <v>32805</v>
      </c>
      <c r="AM52"/>
      <c r="AN52"/>
      <c r="AO52"/>
      <c r="AP52"/>
      <c r="AQ52"/>
      <c r="AR52" s="44"/>
      <c r="AS52" s="44"/>
      <c r="AT52" s="44"/>
      <c r="AU52" s="44">
        <v>16279134</v>
      </c>
      <c r="AV52" s="44">
        <v>1587694</v>
      </c>
      <c r="AW52" s="44">
        <v>1568732</v>
      </c>
      <c r="AX52" s="44">
        <v>10917</v>
      </c>
      <c r="AY52" s="44">
        <v>16309013</v>
      </c>
      <c r="AZ52" s="21">
        <v>15669987</v>
      </c>
      <c r="BA52" s="21">
        <v>639026</v>
      </c>
      <c r="BB52" s="44"/>
      <c r="BC52" s="44">
        <v>536</v>
      </c>
      <c r="BD52" s="44"/>
      <c r="BE52" s="44">
        <v>638490</v>
      </c>
      <c r="BF52" s="44">
        <v>2501170</v>
      </c>
      <c r="BG52" s="44"/>
      <c r="BH52" s="44">
        <v>1289996</v>
      </c>
      <c r="BI52" s="21">
        <v>9905782</v>
      </c>
      <c r="BJ52" s="21">
        <v>1254310</v>
      </c>
      <c r="BK52" s="21"/>
      <c r="BL52" s="21">
        <v>8573</v>
      </c>
      <c r="BM52" s="21">
        <v>1319303</v>
      </c>
      <c r="BN52" s="21">
        <v>16279134</v>
      </c>
      <c r="BO52" s="21"/>
      <c r="BP52" s="21"/>
      <c r="BQ52" s="44"/>
      <c r="BR52" s="21"/>
      <c r="BS52" s="44"/>
      <c r="BT52" s="21"/>
      <c r="BU52" s="44"/>
      <c r="BV52" s="21"/>
      <c r="BW52" s="44">
        <v>941269</v>
      </c>
      <c r="BX52" s="21"/>
      <c r="BY52" s="21"/>
      <c r="BZ52" s="21"/>
      <c r="CA52" s="44">
        <v>6966</v>
      </c>
      <c r="CB52" s="44"/>
      <c r="CC52" s="44">
        <v>57491</v>
      </c>
      <c r="CD52" s="44"/>
      <c r="CE52" s="44">
        <v>414616</v>
      </c>
      <c r="CF52" s="44"/>
      <c r="CG52" s="44"/>
      <c r="CH52" s="44"/>
      <c r="CI52" s="21">
        <v>177</v>
      </c>
      <c r="CJ52" s="44"/>
      <c r="CK52" s="21">
        <v>167175</v>
      </c>
      <c r="CL52" s="44"/>
      <c r="CM52" s="44">
        <v>0</v>
      </c>
      <c r="CN52" s="44">
        <v>0</v>
      </c>
      <c r="CO52" s="44">
        <v>718312</v>
      </c>
      <c r="CP52" s="44">
        <v>6071</v>
      </c>
      <c r="CQ52" s="21">
        <v>356965</v>
      </c>
      <c r="CR52" s="44">
        <v>220829</v>
      </c>
      <c r="CS52" s="44">
        <v>244704</v>
      </c>
      <c r="CT52" s="44">
        <v>24004</v>
      </c>
      <c r="CU52" s="44"/>
      <c r="CV52" s="44">
        <v>16809</v>
      </c>
      <c r="CW52" s="21"/>
      <c r="CX52" s="21"/>
      <c r="CY52" s="21"/>
      <c r="CZ52" s="21"/>
      <c r="DA52" s="21"/>
      <c r="DB52" s="21"/>
      <c r="DC52" s="21"/>
      <c r="DD52" s="21"/>
      <c r="DE52" s="44"/>
      <c r="DF52" s="21"/>
      <c r="DG52" s="44"/>
      <c r="DH52" s="21"/>
      <c r="DI52" s="44"/>
      <c r="DJ52" s="44"/>
      <c r="DK52" s="44"/>
      <c r="DL52" s="44"/>
      <c r="DM52" s="21"/>
      <c r="DN52" s="44"/>
      <c r="DO52" s="44"/>
      <c r="DP52" s="44"/>
      <c r="DQ52" s="44"/>
      <c r="DR52" s="44"/>
      <c r="DS52" s="44"/>
      <c r="DT52" s="44"/>
      <c r="DU52" s="44"/>
      <c r="DV52" s="44"/>
      <c r="DW52" s="44"/>
      <c r="DX52" s="44"/>
      <c r="DY52" s="44">
        <v>41854</v>
      </c>
      <c r="DZ52" s="44"/>
      <c r="EA52" s="44"/>
      <c r="EB52" s="21"/>
      <c r="EC52" s="44">
        <v>-1073354</v>
      </c>
      <c r="ED52" s="44"/>
      <c r="EE52" s="21"/>
      <c r="EF52" s="44"/>
      <c r="EG52" s="21">
        <v>491829</v>
      </c>
      <c r="EH52" s="44"/>
      <c r="EI52" s="21">
        <v>2468782</v>
      </c>
      <c r="EJ52" s="44"/>
      <c r="EK52" s="44">
        <v>208011</v>
      </c>
      <c r="EL52" s="21"/>
      <c r="EM52" s="44"/>
      <c r="EN52" s="44"/>
      <c r="EO52" s="44">
        <v>-568390</v>
      </c>
      <c r="EP52" s="21"/>
      <c r="EQ52" s="21"/>
      <c r="ER52" s="21"/>
      <c r="ES52" s="21"/>
      <c r="ET52" s="44"/>
      <c r="EU52" s="21"/>
      <c r="EV52" s="44"/>
      <c r="EW52" s="21"/>
      <c r="EX52" s="44"/>
      <c r="EY52" s="44"/>
      <c r="EZ52" s="21"/>
      <c r="FA52" s="21"/>
      <c r="FB52" s="44"/>
      <c r="FC52" s="44"/>
      <c r="FD52" s="21"/>
      <c r="FE52" s="112"/>
      <c r="FF52" s="44"/>
      <c r="FG52" s="44">
        <v>5985975</v>
      </c>
      <c r="FH52" s="44">
        <v>1623355</v>
      </c>
      <c r="FI52" s="44">
        <v>8060657</v>
      </c>
      <c r="FJ52" s="44">
        <v>409504</v>
      </c>
      <c r="FK52" s="44">
        <v>5736917</v>
      </c>
      <c r="FL52" s="44"/>
      <c r="FM52" s="44"/>
      <c r="FN52" s="44"/>
      <c r="FO52" s="44"/>
      <c r="FP52" s="44"/>
      <c r="FQ52" s="44"/>
      <c r="FR52" s="44"/>
      <c r="FS52" s="44"/>
      <c r="FT52" s="44"/>
      <c r="FU52" s="44"/>
      <c r="FV52" s="21">
        <v>583374</v>
      </c>
      <c r="FW52" s="44">
        <v>17588</v>
      </c>
      <c r="FX52" s="44">
        <v>88867</v>
      </c>
      <c r="FY52" s="44">
        <v>57906</v>
      </c>
      <c r="FZ52" s="44">
        <v>238385</v>
      </c>
      <c r="GA52" s="44">
        <v>18414</v>
      </c>
      <c r="GB52" s="44"/>
      <c r="GC52" s="44">
        <v>20235</v>
      </c>
      <c r="GD52" s="44">
        <v>525647</v>
      </c>
      <c r="GE52" s="44">
        <v>323821</v>
      </c>
      <c r="GF52" s="44">
        <v>234309</v>
      </c>
      <c r="GG52" s="44">
        <v>1155224</v>
      </c>
      <c r="GH52" s="44">
        <v>535656</v>
      </c>
      <c r="GI52" s="44">
        <v>152388</v>
      </c>
      <c r="GJ52" s="44">
        <v>34833</v>
      </c>
      <c r="GK52" s="44">
        <v>3931107</v>
      </c>
      <c r="GL52" s="44">
        <v>28178</v>
      </c>
      <c r="GM52" s="44">
        <v>1580122</v>
      </c>
      <c r="GN52" s="44">
        <v>133802</v>
      </c>
      <c r="GO52" s="44">
        <v>37180</v>
      </c>
      <c r="GP52" s="44"/>
      <c r="GQ52" s="44">
        <v>16390</v>
      </c>
      <c r="GR52" s="44">
        <v>219644</v>
      </c>
      <c r="GS52" s="44">
        <v>5692417</v>
      </c>
      <c r="GT52" s="44">
        <v>25567092</v>
      </c>
      <c r="GU52" s="21"/>
      <c r="GV52" s="44"/>
      <c r="GW52" s="44">
        <v>167442</v>
      </c>
      <c r="GX52" s="44"/>
      <c r="GY52" s="44">
        <v>31426951</v>
      </c>
      <c r="GZ52" s="44">
        <v>11742185</v>
      </c>
      <c r="HA52" s="44"/>
      <c r="HB52" s="44">
        <v>19628546</v>
      </c>
      <c r="HC52" s="44">
        <v>56220</v>
      </c>
      <c r="HD52" s="44">
        <v>31426951</v>
      </c>
      <c r="HE52" s="21"/>
      <c r="HF52" s="21"/>
      <c r="HG52" s="21">
        <v>6462892</v>
      </c>
      <c r="HH52" s="21"/>
      <c r="HI52" s="21">
        <v>0</v>
      </c>
      <c r="HJ52" s="44"/>
      <c r="HK52" s="21"/>
      <c r="HL52" s="21"/>
      <c r="HM52" s="21">
        <v>0</v>
      </c>
      <c r="HN52" s="21">
        <v>0</v>
      </c>
      <c r="HO52" s="21"/>
      <c r="HP52" s="44">
        <v>19628546</v>
      </c>
      <c r="HQ52" s="47"/>
      <c r="HR52" s="47">
        <v>19628546</v>
      </c>
      <c r="HS52" s="47"/>
      <c r="HT52" s="47" t="s">
        <v>1759</v>
      </c>
      <c r="HU52" s="47">
        <v>0</v>
      </c>
      <c r="HV52" s="47">
        <v>1945</v>
      </c>
      <c r="HW52" s="47">
        <v>0</v>
      </c>
      <c r="HX52" s="47">
        <v>14888</v>
      </c>
      <c r="HY52" s="47">
        <v>36159</v>
      </c>
      <c r="HZ52" s="47">
        <v>121535</v>
      </c>
      <c r="IA52" s="47">
        <v>0</v>
      </c>
      <c r="IB52" s="47">
        <v>0</v>
      </c>
      <c r="IC52" s="47">
        <v>2166</v>
      </c>
      <c r="ID52"/>
      <c r="IE52" s="47">
        <v>2022</v>
      </c>
      <c r="IF52"/>
      <c r="IG52" s="47"/>
      <c r="IH52" s="47">
        <v>1211</v>
      </c>
      <c r="II52">
        <v>9887</v>
      </c>
      <c r="IJ52">
        <v>5444</v>
      </c>
      <c r="IK52">
        <v>678</v>
      </c>
      <c r="IL52">
        <v>14428</v>
      </c>
      <c r="IM52">
        <v>210363</v>
      </c>
      <c r="IN52">
        <v>0</v>
      </c>
      <c r="IO52">
        <v>0</v>
      </c>
      <c r="IP52">
        <v>0</v>
      </c>
      <c r="IQ52">
        <v>0</v>
      </c>
      <c r="IR52">
        <v>0</v>
      </c>
      <c r="IS52">
        <v>0</v>
      </c>
      <c r="IT52">
        <v>0</v>
      </c>
      <c r="IU52">
        <v>167683</v>
      </c>
      <c r="IV52">
        <v>0</v>
      </c>
      <c r="IW52">
        <v>662207</v>
      </c>
      <c r="IX52">
        <v>1177554</v>
      </c>
      <c r="IY52">
        <v>2246424</v>
      </c>
      <c r="IZ52">
        <v>0</v>
      </c>
      <c r="JA52">
        <v>0</v>
      </c>
      <c r="JB52">
        <v>126915</v>
      </c>
      <c r="JC52"/>
      <c r="JD52">
        <v>82783</v>
      </c>
      <c r="JE52"/>
      <c r="JF52"/>
      <c r="JG52">
        <v>111907</v>
      </c>
      <c r="JH52">
        <v>413049</v>
      </c>
      <c r="JI52">
        <v>114905</v>
      </c>
      <c r="JJ52">
        <v>29318</v>
      </c>
      <c r="JK52">
        <v>853230</v>
      </c>
      <c r="JL52">
        <v>5985975</v>
      </c>
      <c r="JM52">
        <v>0</v>
      </c>
      <c r="JN52">
        <v>0</v>
      </c>
      <c r="JO52">
        <v>0</v>
      </c>
      <c r="JP52">
        <v>0</v>
      </c>
      <c r="JQ52">
        <v>0</v>
      </c>
      <c r="JR52">
        <v>0</v>
      </c>
      <c r="JS52">
        <v>0</v>
      </c>
      <c r="JT52"/>
      <c r="JU52"/>
      <c r="JV52"/>
      <c r="JW52"/>
      <c r="JX52"/>
      <c r="JY52"/>
      <c r="JZ52"/>
      <c r="KA52"/>
      <c r="KB52"/>
      <c r="KC52"/>
      <c r="KD52"/>
      <c r="KE52"/>
      <c r="KF52">
        <v>105</v>
      </c>
      <c r="KG52">
        <v>137</v>
      </c>
      <c r="KH52">
        <v>67</v>
      </c>
      <c r="KI52">
        <v>82</v>
      </c>
      <c r="KJ52">
        <v>111</v>
      </c>
      <c r="KK52">
        <v>50</v>
      </c>
      <c r="KL52">
        <v>52</v>
      </c>
      <c r="KM52">
        <v>66</v>
      </c>
      <c r="KN52">
        <v>37</v>
      </c>
      <c r="KO52">
        <v>1</v>
      </c>
      <c r="KP52">
        <v>0</v>
      </c>
      <c r="KQ52">
        <v>0</v>
      </c>
      <c r="KR52">
        <v>0</v>
      </c>
      <c r="KS52">
        <v>1</v>
      </c>
      <c r="KT52">
        <v>0</v>
      </c>
      <c r="KU52">
        <v>1</v>
      </c>
      <c r="KV52">
        <v>0</v>
      </c>
      <c r="KW52">
        <v>0</v>
      </c>
      <c r="KX52">
        <v>0</v>
      </c>
      <c r="KY52">
        <v>0</v>
      </c>
      <c r="KZ52">
        <v>0</v>
      </c>
      <c r="LA52">
        <v>0</v>
      </c>
      <c r="LB52">
        <v>0</v>
      </c>
      <c r="LC52">
        <v>0</v>
      </c>
      <c r="LD52">
        <v>1</v>
      </c>
      <c r="LE52">
        <v>0</v>
      </c>
      <c r="LF52">
        <v>0</v>
      </c>
      <c r="LG52">
        <v>0</v>
      </c>
      <c r="LH52">
        <v>0</v>
      </c>
    </row>
    <row r="53" spans="1:320" s="34" customFormat="1" ht="15" customHeight="1" x14ac:dyDescent="0.25">
      <c r="A53" s="45">
        <v>206010990</v>
      </c>
      <c r="B53" s="45" t="s">
        <v>922</v>
      </c>
      <c r="C53" s="46">
        <v>45170</v>
      </c>
      <c r="D53" s="46">
        <v>45535</v>
      </c>
      <c r="E53" s="47">
        <v>366</v>
      </c>
      <c r="F53" s="45" t="s">
        <v>883</v>
      </c>
      <c r="G53" s="45" t="s">
        <v>884</v>
      </c>
      <c r="H53" s="45" t="s">
        <v>885</v>
      </c>
      <c r="I53" s="45" t="s">
        <v>886</v>
      </c>
      <c r="J53" s="45" t="s">
        <v>887</v>
      </c>
      <c r="K53" s="45" t="s">
        <v>888</v>
      </c>
      <c r="L53" s="45" t="s">
        <v>1730</v>
      </c>
      <c r="M53" s="45" t="s">
        <v>909</v>
      </c>
      <c r="N53" s="45" t="s">
        <v>923</v>
      </c>
      <c r="O53" s="45" t="s">
        <v>899</v>
      </c>
      <c r="P53" s="45" t="s">
        <v>2026</v>
      </c>
      <c r="Q53" s="45" t="s">
        <v>2027</v>
      </c>
      <c r="R53" t="s">
        <v>924</v>
      </c>
      <c r="S53" s="45" t="s">
        <v>893</v>
      </c>
      <c r="T53"/>
      <c r="U53" s="47">
        <v>70</v>
      </c>
      <c r="V53" s="47">
        <v>70</v>
      </c>
      <c r="W53" s="47" t="s">
        <v>894</v>
      </c>
      <c r="X53" s="47">
        <v>25620</v>
      </c>
      <c r="Y53" s="47">
        <v>24113</v>
      </c>
      <c r="Z53" s="48">
        <v>94.12</v>
      </c>
      <c r="AA53" s="44">
        <v>161</v>
      </c>
      <c r="AB53" s="44">
        <v>121</v>
      </c>
      <c r="AC53" s="44">
        <v>3111</v>
      </c>
      <c r="AD53" s="44"/>
      <c r="AE53" s="44">
        <v>2783</v>
      </c>
      <c r="AF53" s="44">
        <v>16452</v>
      </c>
      <c r="AG53" s="44">
        <v>945</v>
      </c>
      <c r="AH53" s="47"/>
      <c r="AI53" s="47">
        <v>62</v>
      </c>
      <c r="AJ53">
        <v>760</v>
      </c>
      <c r="AK53" t="s">
        <v>895</v>
      </c>
      <c r="AL53">
        <v>24113</v>
      </c>
      <c r="AM53"/>
      <c r="AN53"/>
      <c r="AO53"/>
      <c r="AP53"/>
      <c r="AQ53"/>
      <c r="AR53" s="44"/>
      <c r="AS53" s="44"/>
      <c r="AT53" s="44"/>
      <c r="AU53" s="44">
        <v>11044996</v>
      </c>
      <c r="AV53" s="44">
        <v>3234417</v>
      </c>
      <c r="AW53" s="44">
        <v>3631934</v>
      </c>
      <c r="AX53" s="44">
        <v>500</v>
      </c>
      <c r="AY53" s="44">
        <v>10647979</v>
      </c>
      <c r="AZ53" s="21">
        <v>12392144</v>
      </c>
      <c r="BA53" s="21">
        <v>-1744165</v>
      </c>
      <c r="BB53" s="44">
        <v>570621</v>
      </c>
      <c r="BC53" s="44">
        <v>12590</v>
      </c>
      <c r="BD53" s="44"/>
      <c r="BE53" s="44">
        <v>-1186134</v>
      </c>
      <c r="BF53" s="44">
        <v>2799900</v>
      </c>
      <c r="BG53" s="44"/>
      <c r="BH53" s="44">
        <v>971023</v>
      </c>
      <c r="BI53" s="21">
        <v>6145848</v>
      </c>
      <c r="BJ53" s="21">
        <v>840798</v>
      </c>
      <c r="BK53" s="21"/>
      <c r="BL53" s="21">
        <v>21437</v>
      </c>
      <c r="BM53" s="21">
        <v>265990</v>
      </c>
      <c r="BN53" s="21">
        <v>11044996</v>
      </c>
      <c r="BO53" s="21"/>
      <c r="BP53" s="21"/>
      <c r="BQ53" s="44"/>
      <c r="BR53" s="21"/>
      <c r="BS53" s="44"/>
      <c r="BT53" s="21"/>
      <c r="BU53" s="44"/>
      <c r="BV53" s="21"/>
      <c r="BW53" s="44">
        <v>2038126</v>
      </c>
      <c r="BX53" s="21"/>
      <c r="BY53" s="21"/>
      <c r="BZ53" s="21"/>
      <c r="CA53" s="44">
        <v>111552</v>
      </c>
      <c r="CB53" s="44"/>
      <c r="CC53" s="44">
        <v>556120</v>
      </c>
      <c r="CD53" s="44"/>
      <c r="CE53" s="44">
        <v>507308</v>
      </c>
      <c r="CF53" s="44"/>
      <c r="CG53" s="44"/>
      <c r="CH53" s="44"/>
      <c r="CI53" s="21">
        <v>15784</v>
      </c>
      <c r="CJ53" s="44"/>
      <c r="CK53" s="21">
        <v>5527</v>
      </c>
      <c r="CL53" s="44"/>
      <c r="CM53" s="44">
        <v>18968</v>
      </c>
      <c r="CN53" s="44">
        <v>55913</v>
      </c>
      <c r="CO53" s="44">
        <v>1029315</v>
      </c>
      <c r="CP53" s="44">
        <v>0</v>
      </c>
      <c r="CQ53" s="21">
        <v>980809</v>
      </c>
      <c r="CR53" s="44">
        <v>383328</v>
      </c>
      <c r="CS53" s="44">
        <v>447654</v>
      </c>
      <c r="CT53" s="44">
        <v>53992</v>
      </c>
      <c r="CU53" s="44"/>
      <c r="CV53" s="44">
        <v>264438</v>
      </c>
      <c r="CW53" s="21"/>
      <c r="CX53" s="21"/>
      <c r="CY53" s="21"/>
      <c r="CZ53" s="21"/>
      <c r="DA53" s="21"/>
      <c r="DB53" s="21"/>
      <c r="DC53" s="21"/>
      <c r="DD53" s="21"/>
      <c r="DE53" s="44"/>
      <c r="DF53" s="21"/>
      <c r="DG53" s="44"/>
      <c r="DH53" s="21"/>
      <c r="DI53" s="44"/>
      <c r="DJ53" s="44"/>
      <c r="DK53" s="44"/>
      <c r="DL53" s="44"/>
      <c r="DM53" s="21"/>
      <c r="DN53" s="44"/>
      <c r="DO53" s="44"/>
      <c r="DP53" s="44"/>
      <c r="DQ53" s="44"/>
      <c r="DR53" s="44"/>
      <c r="DS53" s="44"/>
      <c r="DT53" s="44"/>
      <c r="DU53" s="44"/>
      <c r="DV53" s="44"/>
      <c r="DW53" s="44"/>
      <c r="DX53" s="44"/>
      <c r="DY53" s="44">
        <v>12115</v>
      </c>
      <c r="DZ53" s="44"/>
      <c r="EA53" s="44"/>
      <c r="EB53" s="21"/>
      <c r="EC53" s="44">
        <v>988316</v>
      </c>
      <c r="ED53" s="44"/>
      <c r="EE53" s="21"/>
      <c r="EF53" s="44"/>
      <c r="EG53" s="21">
        <v>234814</v>
      </c>
      <c r="EH53" s="44"/>
      <c r="EI53" s="21">
        <v>1811639</v>
      </c>
      <c r="EJ53" s="44"/>
      <c r="EK53" s="44">
        <v>529373</v>
      </c>
      <c r="EL53" s="21"/>
      <c r="EM53" s="44"/>
      <c r="EN53" s="44"/>
      <c r="EO53" s="44">
        <v>55677</v>
      </c>
      <c r="EP53" s="21"/>
      <c r="EQ53" s="21"/>
      <c r="ER53" s="21"/>
      <c r="ES53" s="21"/>
      <c r="ET53" s="44"/>
      <c r="EU53" s="21"/>
      <c r="EV53" s="44"/>
      <c r="EW53" s="21"/>
      <c r="EX53" s="44"/>
      <c r="EY53" s="44"/>
      <c r="EZ53" s="21"/>
      <c r="FA53" s="21"/>
      <c r="FB53" s="44"/>
      <c r="FC53" s="44"/>
      <c r="FD53" s="21"/>
      <c r="FE53" s="112"/>
      <c r="FF53" s="44"/>
      <c r="FG53" s="44">
        <v>5314606</v>
      </c>
      <c r="FH53" s="44">
        <v>1129651</v>
      </c>
      <c r="FI53" s="44">
        <v>5947887</v>
      </c>
      <c r="FJ53" s="44">
        <v>206038</v>
      </c>
      <c r="FK53" s="44">
        <v>5656082</v>
      </c>
      <c r="FL53" s="44"/>
      <c r="FM53" s="44"/>
      <c r="FN53" s="44"/>
      <c r="FO53" s="44"/>
      <c r="FP53" s="44"/>
      <c r="FQ53" s="44"/>
      <c r="FR53" s="44"/>
      <c r="FS53" s="44"/>
      <c r="FT53" s="44">
        <v>9299</v>
      </c>
      <c r="FU53" s="44">
        <v>26431</v>
      </c>
      <c r="FV53" s="21">
        <v>264088</v>
      </c>
      <c r="FW53" s="44"/>
      <c r="FX53" s="44">
        <v>276186</v>
      </c>
      <c r="FY53" s="44">
        <v>91895</v>
      </c>
      <c r="FZ53" s="44">
        <v>131984</v>
      </c>
      <c r="GA53" s="44">
        <v>29280</v>
      </c>
      <c r="GB53" s="44"/>
      <c r="GC53" s="44">
        <v>127267</v>
      </c>
      <c r="GD53" s="44">
        <v>617818</v>
      </c>
      <c r="GE53" s="44">
        <v>118391</v>
      </c>
      <c r="GF53" s="44">
        <v>187923</v>
      </c>
      <c r="GG53" s="44">
        <v>785515</v>
      </c>
      <c r="GH53" s="44">
        <v>86171</v>
      </c>
      <c r="GI53" s="44">
        <v>122089</v>
      </c>
      <c r="GJ53" s="44">
        <v>46136</v>
      </c>
      <c r="GK53" s="44">
        <v>2361362</v>
      </c>
      <c r="GL53" s="44">
        <v>71126</v>
      </c>
      <c r="GM53" s="44">
        <v>1073380</v>
      </c>
      <c r="GN53" s="44">
        <v>131450</v>
      </c>
      <c r="GO53" s="44">
        <v>20664</v>
      </c>
      <c r="GP53" s="44"/>
      <c r="GQ53" s="44">
        <v>801</v>
      </c>
      <c r="GR53" s="44">
        <v>156806</v>
      </c>
      <c r="GS53" s="44">
        <v>1741001</v>
      </c>
      <c r="GT53" s="44"/>
      <c r="GU53" s="21">
        <v>174835</v>
      </c>
      <c r="GV53" s="44"/>
      <c r="GW53" s="44">
        <v>333530</v>
      </c>
      <c r="GX53" s="44"/>
      <c r="GY53" s="44">
        <v>2249366</v>
      </c>
      <c r="GZ53" s="44">
        <v>7699006</v>
      </c>
      <c r="HA53" s="44"/>
      <c r="HB53" s="44"/>
      <c r="HC53" s="44">
        <v>-5449640</v>
      </c>
      <c r="HD53" s="44">
        <v>2249366</v>
      </c>
      <c r="HE53" s="21">
        <v>2005</v>
      </c>
      <c r="HF53" s="21"/>
      <c r="HG53" s="21">
        <v>5731390</v>
      </c>
      <c r="HH53" s="21"/>
      <c r="HI53" s="21">
        <v>0</v>
      </c>
      <c r="HJ53" s="44"/>
      <c r="HK53" s="21">
        <v>776117</v>
      </c>
      <c r="HL53" s="21">
        <v>269080</v>
      </c>
      <c r="HM53" s="21">
        <v>1045197</v>
      </c>
      <c r="HN53" s="21">
        <v>-870362</v>
      </c>
      <c r="HO53" s="21"/>
      <c r="HP53" s="44"/>
      <c r="HQ53" s="47"/>
      <c r="HR53" s="47"/>
      <c r="HS53" s="47"/>
      <c r="HT53" s="47" t="s">
        <v>1736</v>
      </c>
      <c r="HU53" s="47">
        <v>-76990.06</v>
      </c>
      <c r="HV53" s="47">
        <v>1885</v>
      </c>
      <c r="HW53" s="47">
        <v>0</v>
      </c>
      <c r="HX53" s="47">
        <v>4703</v>
      </c>
      <c r="HY53" s="47">
        <v>22498</v>
      </c>
      <c r="HZ53" s="47">
        <v>49736</v>
      </c>
      <c r="IA53" s="47">
        <v>54</v>
      </c>
      <c r="IB53" s="47">
        <v>0</v>
      </c>
      <c r="IC53" s="47">
        <v>5537</v>
      </c>
      <c r="ID53">
        <v>8178</v>
      </c>
      <c r="IE53" s="47">
        <v>1888</v>
      </c>
      <c r="IF53">
        <v>4156</v>
      </c>
      <c r="IG53" s="47">
        <v>7442</v>
      </c>
      <c r="IH53" s="47">
        <v>16029</v>
      </c>
      <c r="II53">
        <v>1904</v>
      </c>
      <c r="IJ53">
        <v>3957</v>
      </c>
      <c r="IK53">
        <v>695</v>
      </c>
      <c r="IL53">
        <v>13533</v>
      </c>
      <c r="IM53">
        <v>142195</v>
      </c>
      <c r="IN53">
        <v>0</v>
      </c>
      <c r="IO53">
        <v>1346</v>
      </c>
      <c r="IP53">
        <v>4019</v>
      </c>
      <c r="IQ53">
        <v>21184</v>
      </c>
      <c r="IR53">
        <v>0</v>
      </c>
      <c r="IS53">
        <v>0</v>
      </c>
      <c r="IT53">
        <v>26549</v>
      </c>
      <c r="IU53">
        <v>168730</v>
      </c>
      <c r="IV53">
        <v>0</v>
      </c>
      <c r="IW53">
        <v>279117</v>
      </c>
      <c r="IX53">
        <v>1159284</v>
      </c>
      <c r="IY53">
        <v>1462096</v>
      </c>
      <c r="IZ53">
        <v>1147</v>
      </c>
      <c r="JA53">
        <v>0</v>
      </c>
      <c r="JB53">
        <v>284868</v>
      </c>
      <c r="JC53">
        <v>416343</v>
      </c>
      <c r="JD53">
        <v>63981</v>
      </c>
      <c r="JE53">
        <v>71949</v>
      </c>
      <c r="JF53">
        <v>131430</v>
      </c>
      <c r="JG53">
        <v>390353</v>
      </c>
      <c r="JH53">
        <v>68375</v>
      </c>
      <c r="JI53">
        <v>102711</v>
      </c>
      <c r="JJ53">
        <v>33740</v>
      </c>
      <c r="JK53">
        <v>680482</v>
      </c>
      <c r="JL53">
        <v>5314606</v>
      </c>
      <c r="JM53">
        <v>0</v>
      </c>
      <c r="JN53">
        <v>108915</v>
      </c>
      <c r="JO53">
        <v>261628</v>
      </c>
      <c r="JP53">
        <v>773392</v>
      </c>
      <c r="JQ53">
        <v>0</v>
      </c>
      <c r="JR53">
        <v>0</v>
      </c>
      <c r="JS53">
        <v>1143935</v>
      </c>
      <c r="JT53"/>
      <c r="JU53"/>
      <c r="JV53"/>
      <c r="JW53"/>
      <c r="JX53"/>
      <c r="JY53">
        <v>8178</v>
      </c>
      <c r="JZ53"/>
      <c r="KA53"/>
      <c r="KB53"/>
      <c r="KC53"/>
      <c r="KD53"/>
      <c r="KE53">
        <v>416343</v>
      </c>
      <c r="KF53">
        <v>122</v>
      </c>
      <c r="KG53">
        <v>173</v>
      </c>
      <c r="KH53">
        <v>79</v>
      </c>
      <c r="KI53">
        <v>68</v>
      </c>
      <c r="KJ53">
        <v>95</v>
      </c>
      <c r="KK53">
        <v>44</v>
      </c>
      <c r="KL53">
        <v>40</v>
      </c>
      <c r="KM53">
        <v>50</v>
      </c>
      <c r="KN53">
        <v>29</v>
      </c>
      <c r="KO53">
        <v>1</v>
      </c>
      <c r="KP53">
        <v>0</v>
      </c>
      <c r="KQ53">
        <v>0</v>
      </c>
      <c r="KR53">
        <v>0</v>
      </c>
      <c r="KS53">
        <v>1</v>
      </c>
      <c r="KT53">
        <v>0</v>
      </c>
      <c r="KU53">
        <v>1</v>
      </c>
      <c r="KV53">
        <v>0</v>
      </c>
      <c r="KW53">
        <v>0</v>
      </c>
      <c r="KX53">
        <v>0</v>
      </c>
      <c r="KY53">
        <v>0</v>
      </c>
      <c r="KZ53">
        <v>0</v>
      </c>
      <c r="LA53">
        <v>0</v>
      </c>
      <c r="LB53">
        <v>0</v>
      </c>
      <c r="LC53">
        <v>0</v>
      </c>
      <c r="LD53">
        <v>1</v>
      </c>
      <c r="LE53">
        <v>0</v>
      </c>
      <c r="LF53">
        <v>0</v>
      </c>
      <c r="LG53">
        <v>0</v>
      </c>
      <c r="LH53">
        <v>0</v>
      </c>
    </row>
    <row r="54" spans="1:320" s="34" customFormat="1" ht="15" customHeight="1" x14ac:dyDescent="0.25">
      <c r="A54" s="45">
        <v>206010994</v>
      </c>
      <c r="B54" s="45" t="s">
        <v>2028</v>
      </c>
      <c r="C54" s="46">
        <v>45292</v>
      </c>
      <c r="D54" s="46">
        <v>45657</v>
      </c>
      <c r="E54" s="47">
        <v>366</v>
      </c>
      <c r="F54" s="45" t="s">
        <v>883</v>
      </c>
      <c r="G54" s="45" t="s">
        <v>884</v>
      </c>
      <c r="H54" s="45" t="s">
        <v>885</v>
      </c>
      <c r="I54" s="45" t="s">
        <v>886</v>
      </c>
      <c r="J54" s="45" t="s">
        <v>887</v>
      </c>
      <c r="K54" s="45" t="s">
        <v>888</v>
      </c>
      <c r="L54" s="45" t="s">
        <v>1746</v>
      </c>
      <c r="M54" s="45" t="s">
        <v>2029</v>
      </c>
      <c r="N54" s="45" t="s">
        <v>2030</v>
      </c>
      <c r="O54" s="45" t="s">
        <v>1788</v>
      </c>
      <c r="P54" s="45" t="s">
        <v>2031</v>
      </c>
      <c r="Q54" s="45" t="s">
        <v>2032</v>
      </c>
      <c r="R54" t="s">
        <v>2033</v>
      </c>
      <c r="S54" s="45" t="s">
        <v>893</v>
      </c>
      <c r="T54" t="s">
        <v>1818</v>
      </c>
      <c r="U54" s="47">
        <v>126</v>
      </c>
      <c r="V54" s="47">
        <v>126</v>
      </c>
      <c r="W54" s="47" t="s">
        <v>913</v>
      </c>
      <c r="X54" s="47">
        <v>46116</v>
      </c>
      <c r="Y54" s="47">
        <v>39795</v>
      </c>
      <c r="Z54" s="48">
        <v>86.29</v>
      </c>
      <c r="AA54" s="44">
        <v>45</v>
      </c>
      <c r="AB54" s="44">
        <v>45</v>
      </c>
      <c r="AC54" s="44"/>
      <c r="AD54" s="44"/>
      <c r="AE54" s="44">
        <v>16715</v>
      </c>
      <c r="AF54" s="44">
        <v>19906</v>
      </c>
      <c r="AG54" s="44"/>
      <c r="AH54" s="47"/>
      <c r="AI54" s="47"/>
      <c r="AJ54">
        <v>3174</v>
      </c>
      <c r="AK54" t="s">
        <v>914</v>
      </c>
      <c r="AL54">
        <v>23431</v>
      </c>
      <c r="AM54"/>
      <c r="AN54">
        <v>16364</v>
      </c>
      <c r="AO54"/>
      <c r="AP54"/>
      <c r="AQ54"/>
      <c r="AR54" s="44"/>
      <c r="AS54" s="44"/>
      <c r="AT54" s="44"/>
      <c r="AU54" s="44">
        <v>18676930</v>
      </c>
      <c r="AV54" s="44">
        <v>291939</v>
      </c>
      <c r="AW54" s="44">
        <v>-4922079</v>
      </c>
      <c r="AX54" s="44">
        <v>31620</v>
      </c>
      <c r="AY54" s="44">
        <v>23922568</v>
      </c>
      <c r="AZ54" s="21">
        <v>20476706</v>
      </c>
      <c r="BA54" s="21">
        <v>3445862</v>
      </c>
      <c r="BB54" s="44">
        <v>402281</v>
      </c>
      <c r="BC54" s="44"/>
      <c r="BD54" s="44"/>
      <c r="BE54" s="44">
        <v>3848143</v>
      </c>
      <c r="BF54" s="44"/>
      <c r="BG54" s="44"/>
      <c r="BH54" s="44">
        <v>7850510</v>
      </c>
      <c r="BI54" s="21">
        <v>9354000</v>
      </c>
      <c r="BJ54" s="21"/>
      <c r="BK54" s="21"/>
      <c r="BL54" s="21"/>
      <c r="BM54" s="21">
        <v>1472420</v>
      </c>
      <c r="BN54" s="21">
        <v>10991390</v>
      </c>
      <c r="BO54" s="21"/>
      <c r="BP54" s="21">
        <v>7685540</v>
      </c>
      <c r="BQ54" s="44"/>
      <c r="BR54" s="21"/>
      <c r="BS54" s="44"/>
      <c r="BT54" s="21"/>
      <c r="BU54" s="44"/>
      <c r="BV54" s="21"/>
      <c r="BW54" s="44"/>
      <c r="BX54" s="21"/>
      <c r="BY54" s="21"/>
      <c r="BZ54" s="21"/>
      <c r="CA54" s="44">
        <v>38810</v>
      </c>
      <c r="CB54" s="44"/>
      <c r="CC54" s="44">
        <v>26420</v>
      </c>
      <c r="CD54" s="44"/>
      <c r="CE54" s="44"/>
      <c r="CF54" s="44"/>
      <c r="CG54" s="44"/>
      <c r="CH54" s="44"/>
      <c r="CI54" s="21"/>
      <c r="CJ54" s="44"/>
      <c r="CK54" s="21">
        <v>226709</v>
      </c>
      <c r="CL54" s="44"/>
      <c r="CM54" s="44">
        <v>0</v>
      </c>
      <c r="CN54" s="44">
        <v>0</v>
      </c>
      <c r="CO54" s="44">
        <v>0</v>
      </c>
      <c r="CP54" s="44">
        <v>0</v>
      </c>
      <c r="CQ54" s="21">
        <v>0</v>
      </c>
      <c r="CR54" s="44">
        <v>0</v>
      </c>
      <c r="CS54" s="44">
        <v>216271</v>
      </c>
      <c r="CT54" s="44">
        <v>53834</v>
      </c>
      <c r="CU54" s="44"/>
      <c r="CV54" s="44">
        <v>21834</v>
      </c>
      <c r="CW54" s="21"/>
      <c r="CX54" s="21"/>
      <c r="CY54" s="21"/>
      <c r="CZ54" s="21"/>
      <c r="DA54" s="21"/>
      <c r="DB54" s="21"/>
      <c r="DC54" s="21"/>
      <c r="DD54" s="21"/>
      <c r="DE54" s="44"/>
      <c r="DF54" s="21"/>
      <c r="DG54" s="44"/>
      <c r="DH54" s="21"/>
      <c r="DI54" s="44"/>
      <c r="DJ54" s="44"/>
      <c r="DK54" s="44"/>
      <c r="DL54" s="44"/>
      <c r="DM54" s="21"/>
      <c r="DN54" s="44"/>
      <c r="DO54" s="44"/>
      <c r="DP54" s="44"/>
      <c r="DQ54" s="44"/>
      <c r="DR54" s="44"/>
      <c r="DS54" s="44"/>
      <c r="DT54" s="44"/>
      <c r="DU54" s="44"/>
      <c r="DV54" s="44"/>
      <c r="DW54" s="44"/>
      <c r="DX54" s="44"/>
      <c r="DY54" s="44"/>
      <c r="DZ54" s="44"/>
      <c r="EA54" s="44"/>
      <c r="EB54" s="21"/>
      <c r="EC54" s="44"/>
      <c r="ED54" s="44"/>
      <c r="EE54" s="21"/>
      <c r="EF54" s="44"/>
      <c r="EG54" s="21">
        <v>-4954128</v>
      </c>
      <c r="EH54" s="44"/>
      <c r="EI54" s="21">
        <v>255762</v>
      </c>
      <c r="EJ54" s="44"/>
      <c r="EK54" s="44"/>
      <c r="EL54" s="21"/>
      <c r="EM54" s="44"/>
      <c r="EN54" s="44"/>
      <c r="EO54" s="44">
        <v>-223713</v>
      </c>
      <c r="EP54" s="21"/>
      <c r="EQ54" s="21"/>
      <c r="ER54" s="21"/>
      <c r="ES54" s="21"/>
      <c r="ET54" s="44"/>
      <c r="EU54" s="21"/>
      <c r="EV54" s="44"/>
      <c r="EW54" s="21"/>
      <c r="EX54" s="44"/>
      <c r="EY54" s="44"/>
      <c r="EZ54" s="21"/>
      <c r="FA54" s="21"/>
      <c r="FB54" s="44"/>
      <c r="FC54" s="44"/>
      <c r="FD54" s="21"/>
      <c r="FE54" s="112"/>
      <c r="FF54" s="44"/>
      <c r="FG54" s="44">
        <v>10358781</v>
      </c>
      <c r="FH54" s="44">
        <v>3897951</v>
      </c>
      <c r="FI54" s="44">
        <v>6219974</v>
      </c>
      <c r="FJ54" s="44">
        <v>283540</v>
      </c>
      <c r="FK54" s="44">
        <v>6894219</v>
      </c>
      <c r="FL54" s="44"/>
      <c r="FM54" s="44">
        <v>3339117</v>
      </c>
      <c r="FN54" s="44"/>
      <c r="FO54" s="44"/>
      <c r="FP54" s="44"/>
      <c r="FQ54" s="44"/>
      <c r="FR54" s="44"/>
      <c r="FS54" s="44"/>
      <c r="FT54" s="44"/>
      <c r="FU54" s="44"/>
      <c r="FV54" s="21"/>
      <c r="FW54" s="44"/>
      <c r="FX54" s="44"/>
      <c r="FY54" s="44"/>
      <c r="FZ54" s="44">
        <v>234244</v>
      </c>
      <c r="GA54" s="44">
        <v>53965</v>
      </c>
      <c r="GB54" s="44"/>
      <c r="GC54" s="44">
        <v>31716</v>
      </c>
      <c r="GD54" s="44">
        <v>660607</v>
      </c>
      <c r="GE54" s="44">
        <v>1029857</v>
      </c>
      <c r="GF54" s="44">
        <v>641710</v>
      </c>
      <c r="GG54" s="44">
        <v>1567417</v>
      </c>
      <c r="GH54" s="44">
        <v>353304</v>
      </c>
      <c r="GI54" s="44">
        <v>595093</v>
      </c>
      <c r="GJ54" s="44">
        <v>155968</v>
      </c>
      <c r="GK54" s="44">
        <v>3652967</v>
      </c>
      <c r="GL54" s="44">
        <v>378859</v>
      </c>
      <c r="GM54" s="44">
        <v>733480</v>
      </c>
      <c r="GN54" s="44">
        <v>72117</v>
      </c>
      <c r="GO54" s="44">
        <v>32357</v>
      </c>
      <c r="GP54" s="44">
        <v>10733</v>
      </c>
      <c r="GQ54" s="44">
        <v>29688</v>
      </c>
      <c r="GR54" s="44">
        <v>9288</v>
      </c>
      <c r="GS54" s="44">
        <v>4350941</v>
      </c>
      <c r="GT54" s="44"/>
      <c r="GU54" s="21">
        <v>898931</v>
      </c>
      <c r="GV54" s="44"/>
      <c r="GW54" s="44"/>
      <c r="GX54" s="44"/>
      <c r="GY54" s="44">
        <v>5249872</v>
      </c>
      <c r="GZ54" s="44">
        <v>2139904</v>
      </c>
      <c r="HA54" s="44"/>
      <c r="HB54" s="44">
        <v>257260</v>
      </c>
      <c r="HC54" s="44">
        <v>2852708</v>
      </c>
      <c r="HD54" s="44">
        <v>5249872</v>
      </c>
      <c r="HE54" s="21"/>
      <c r="HF54" s="21"/>
      <c r="HG54" s="21">
        <v>379565</v>
      </c>
      <c r="HH54" s="21">
        <v>284798</v>
      </c>
      <c r="HI54" s="21">
        <v>0</v>
      </c>
      <c r="HJ54" s="44"/>
      <c r="HK54" s="21">
        <v>3529490</v>
      </c>
      <c r="HL54" s="21">
        <v>854936</v>
      </c>
      <c r="HM54" s="21">
        <v>4384426</v>
      </c>
      <c r="HN54" s="21">
        <v>-3485495</v>
      </c>
      <c r="HO54" s="21"/>
      <c r="HP54" s="44"/>
      <c r="HQ54" s="47"/>
      <c r="HR54" s="47">
        <v>284798</v>
      </c>
      <c r="HS54" s="47">
        <v>-27538</v>
      </c>
      <c r="HT54" s="47">
        <v>0</v>
      </c>
      <c r="HU54" s="47">
        <v>0</v>
      </c>
      <c r="HV54" s="47">
        <v>3967</v>
      </c>
      <c r="HW54" s="47">
        <v>0</v>
      </c>
      <c r="HX54" s="47">
        <v>30147</v>
      </c>
      <c r="HY54" s="47">
        <v>39632</v>
      </c>
      <c r="HZ54" s="47">
        <v>94211</v>
      </c>
      <c r="IA54" s="47">
        <v>0</v>
      </c>
      <c r="IB54" s="47">
        <v>16212</v>
      </c>
      <c r="IC54" s="47">
        <v>0</v>
      </c>
      <c r="ID54"/>
      <c r="IE54" s="47">
        <v>5171</v>
      </c>
      <c r="IF54">
        <v>27410</v>
      </c>
      <c r="IG54" s="47">
        <v>18865</v>
      </c>
      <c r="IH54" s="47">
        <v>25923</v>
      </c>
      <c r="II54">
        <v>6378</v>
      </c>
      <c r="IJ54">
        <v>16935</v>
      </c>
      <c r="IK54">
        <v>1821</v>
      </c>
      <c r="IL54">
        <v>13768</v>
      </c>
      <c r="IM54">
        <v>300440</v>
      </c>
      <c r="IN54">
        <v>0</v>
      </c>
      <c r="IO54">
        <v>0</v>
      </c>
      <c r="IP54">
        <v>0</v>
      </c>
      <c r="IQ54">
        <v>2000</v>
      </c>
      <c r="IR54">
        <v>0</v>
      </c>
      <c r="IS54">
        <v>0</v>
      </c>
      <c r="IT54">
        <v>2000</v>
      </c>
      <c r="IU54">
        <v>317528</v>
      </c>
      <c r="IV54">
        <v>0</v>
      </c>
      <c r="IW54">
        <v>1516176</v>
      </c>
      <c r="IX54">
        <v>1829346</v>
      </c>
      <c r="IY54">
        <v>2907497</v>
      </c>
      <c r="IZ54">
        <v>0</v>
      </c>
      <c r="JA54">
        <v>418191</v>
      </c>
      <c r="JB54">
        <v>0</v>
      </c>
      <c r="JC54"/>
      <c r="JD54">
        <v>154942</v>
      </c>
      <c r="JE54">
        <v>661784</v>
      </c>
      <c r="JF54">
        <v>428701</v>
      </c>
      <c r="JG54">
        <v>666795</v>
      </c>
      <c r="JH54">
        <v>256635</v>
      </c>
      <c r="JI54">
        <v>418313</v>
      </c>
      <c r="JJ54">
        <v>111966</v>
      </c>
      <c r="JK54">
        <v>670907</v>
      </c>
      <c r="JL54">
        <v>10358781</v>
      </c>
      <c r="JM54">
        <v>0</v>
      </c>
      <c r="JN54">
        <v>0</v>
      </c>
      <c r="JO54">
        <v>0</v>
      </c>
      <c r="JP54">
        <v>165700</v>
      </c>
      <c r="JQ54">
        <v>0</v>
      </c>
      <c r="JR54">
        <v>0</v>
      </c>
      <c r="JS54">
        <v>165700</v>
      </c>
      <c r="JT54"/>
      <c r="JU54"/>
      <c r="JV54"/>
      <c r="JW54"/>
      <c r="JX54"/>
      <c r="JY54"/>
      <c r="JZ54"/>
      <c r="KA54"/>
      <c r="KB54"/>
      <c r="KC54"/>
      <c r="KD54"/>
      <c r="KE54"/>
      <c r="KF54">
        <v>161</v>
      </c>
      <c r="KG54">
        <v>198</v>
      </c>
      <c r="KH54">
        <v>131</v>
      </c>
      <c r="KI54">
        <v>93</v>
      </c>
      <c r="KJ54">
        <v>117</v>
      </c>
      <c r="KK54">
        <v>77</v>
      </c>
      <c r="KL54">
        <v>44</v>
      </c>
      <c r="KM54">
        <v>49</v>
      </c>
      <c r="KN54">
        <v>40</v>
      </c>
      <c r="KO54">
        <v>1</v>
      </c>
      <c r="KP54">
        <v>0</v>
      </c>
      <c r="KQ54">
        <v>0</v>
      </c>
      <c r="KR54">
        <v>0</v>
      </c>
      <c r="KS54">
        <v>0</v>
      </c>
      <c r="KT54">
        <v>1</v>
      </c>
      <c r="KU54">
        <v>1</v>
      </c>
      <c r="KV54">
        <v>0</v>
      </c>
      <c r="KW54">
        <v>1</v>
      </c>
      <c r="KX54">
        <v>0</v>
      </c>
      <c r="KY54">
        <v>0</v>
      </c>
      <c r="KZ54">
        <v>0</v>
      </c>
      <c r="LA54">
        <v>0</v>
      </c>
      <c r="LB54">
        <v>0</v>
      </c>
      <c r="LC54">
        <v>0</v>
      </c>
      <c r="LD54">
        <v>1</v>
      </c>
      <c r="LE54">
        <v>0</v>
      </c>
      <c r="LF54">
        <v>0</v>
      </c>
      <c r="LG54">
        <v>0</v>
      </c>
      <c r="LH54">
        <v>0</v>
      </c>
    </row>
    <row r="55" spans="1:320" s="34" customFormat="1" ht="15" customHeight="1" x14ac:dyDescent="0.25">
      <c r="A55" s="45">
        <v>206010995</v>
      </c>
      <c r="B55" s="45" t="s">
        <v>2034</v>
      </c>
      <c r="C55" s="46">
        <v>45292</v>
      </c>
      <c r="D55" s="46">
        <v>45657</v>
      </c>
      <c r="E55" s="47">
        <v>366</v>
      </c>
      <c r="F55" s="45" t="s">
        <v>883</v>
      </c>
      <c r="G55" s="45" t="s">
        <v>884</v>
      </c>
      <c r="H55" s="45" t="s">
        <v>885</v>
      </c>
      <c r="I55" s="45" t="s">
        <v>886</v>
      </c>
      <c r="J55" s="45" t="s">
        <v>887</v>
      </c>
      <c r="K55" s="45" t="s">
        <v>888</v>
      </c>
      <c r="L55" s="45" t="s">
        <v>1730</v>
      </c>
      <c r="M55" s="45" t="s">
        <v>2035</v>
      </c>
      <c r="N55" s="45" t="s">
        <v>2036</v>
      </c>
      <c r="O55" s="45" t="s">
        <v>899</v>
      </c>
      <c r="P55" s="45" t="s">
        <v>2037</v>
      </c>
      <c r="Q55" s="45" t="s">
        <v>2038</v>
      </c>
      <c r="R55" t="s">
        <v>2039</v>
      </c>
      <c r="S55" s="45" t="s">
        <v>893</v>
      </c>
      <c r="T55"/>
      <c r="U55" s="47">
        <v>82</v>
      </c>
      <c r="V55" s="47">
        <v>82</v>
      </c>
      <c r="W55" s="47" t="s">
        <v>894</v>
      </c>
      <c r="X55" s="47">
        <v>30012</v>
      </c>
      <c r="Y55" s="47">
        <v>28313</v>
      </c>
      <c r="Z55" s="48">
        <v>221.33</v>
      </c>
      <c r="AA55" s="44">
        <v>136</v>
      </c>
      <c r="AB55" s="44">
        <v>101</v>
      </c>
      <c r="AC55" s="44">
        <v>1253</v>
      </c>
      <c r="AD55" s="44"/>
      <c r="AE55" s="44">
        <v>1235</v>
      </c>
      <c r="AF55" s="44">
        <v>24580</v>
      </c>
      <c r="AG55" s="44"/>
      <c r="AH55" s="47">
        <v>115</v>
      </c>
      <c r="AI55" s="47"/>
      <c r="AJ55">
        <v>1130</v>
      </c>
      <c r="AK55" t="s">
        <v>895</v>
      </c>
      <c r="AL55">
        <v>28313</v>
      </c>
      <c r="AM55"/>
      <c r="AN55"/>
      <c r="AO55"/>
      <c r="AP55"/>
      <c r="AQ55"/>
      <c r="AR55" s="44"/>
      <c r="AS55" s="44"/>
      <c r="AT55" s="44"/>
      <c r="AU55" s="44">
        <v>12102551</v>
      </c>
      <c r="AV55" s="44">
        <v>2063029</v>
      </c>
      <c r="AW55" s="44">
        <v>3479029</v>
      </c>
      <c r="AX55" s="44"/>
      <c r="AY55" s="44">
        <v>10686551</v>
      </c>
      <c r="AZ55" s="21">
        <v>11103587</v>
      </c>
      <c r="BA55" s="21">
        <v>-417036</v>
      </c>
      <c r="BB55" s="44">
        <v>29144</v>
      </c>
      <c r="BC55" s="44">
        <v>12590</v>
      </c>
      <c r="BD55" s="44"/>
      <c r="BE55" s="44">
        <v>-400482</v>
      </c>
      <c r="BF55" s="44">
        <v>1116717</v>
      </c>
      <c r="BG55" s="44"/>
      <c r="BH55" s="44">
        <v>444048</v>
      </c>
      <c r="BI55" s="21">
        <v>10037999</v>
      </c>
      <c r="BJ55" s="21"/>
      <c r="BK55" s="21">
        <v>103500</v>
      </c>
      <c r="BL55" s="21"/>
      <c r="BM55" s="21">
        <v>400287</v>
      </c>
      <c r="BN55" s="21">
        <v>12102551</v>
      </c>
      <c r="BO55" s="21"/>
      <c r="BP55" s="21"/>
      <c r="BQ55" s="44"/>
      <c r="BR55" s="21"/>
      <c r="BS55" s="44"/>
      <c r="BT55" s="21"/>
      <c r="BU55" s="44"/>
      <c r="BV55" s="21"/>
      <c r="BW55" s="44">
        <v>1258789</v>
      </c>
      <c r="BX55" s="21"/>
      <c r="BY55" s="21"/>
      <c r="BZ55" s="21"/>
      <c r="CA55" s="44">
        <v>26911</v>
      </c>
      <c r="CB55" s="44"/>
      <c r="CC55" s="44">
        <v>734743</v>
      </c>
      <c r="CD55" s="44"/>
      <c r="CE55" s="44"/>
      <c r="CF55" s="44"/>
      <c r="CG55" s="44">
        <v>37905</v>
      </c>
      <c r="CH55" s="44"/>
      <c r="CI55" s="21"/>
      <c r="CJ55" s="44"/>
      <c r="CK55" s="21">
        <v>4681</v>
      </c>
      <c r="CL55" s="44"/>
      <c r="CM55" s="44">
        <v>22755</v>
      </c>
      <c r="CN55" s="44">
        <v>2840</v>
      </c>
      <c r="CO55" s="44">
        <v>723095</v>
      </c>
      <c r="CP55" s="44">
        <v>0</v>
      </c>
      <c r="CQ55" s="21">
        <v>775862</v>
      </c>
      <c r="CR55" s="44">
        <v>225786</v>
      </c>
      <c r="CS55" s="44">
        <v>192070</v>
      </c>
      <c r="CT55" s="44">
        <v>43795</v>
      </c>
      <c r="CU55" s="44"/>
      <c r="CV55" s="44">
        <v>76826</v>
      </c>
      <c r="CW55" s="21"/>
      <c r="CX55" s="21"/>
      <c r="CY55" s="21"/>
      <c r="CZ55" s="21"/>
      <c r="DA55" s="21"/>
      <c r="DB55" s="21"/>
      <c r="DC55" s="21"/>
      <c r="DD55" s="21"/>
      <c r="DE55" s="44"/>
      <c r="DF55" s="21"/>
      <c r="DG55" s="44"/>
      <c r="DH55" s="21"/>
      <c r="DI55" s="44"/>
      <c r="DJ55" s="44"/>
      <c r="DK55" s="44"/>
      <c r="DL55" s="44"/>
      <c r="DM55" s="21"/>
      <c r="DN55" s="44"/>
      <c r="DO55" s="44"/>
      <c r="DP55" s="44"/>
      <c r="DQ55" s="44"/>
      <c r="DR55" s="44"/>
      <c r="DS55" s="44"/>
      <c r="DT55" s="44"/>
      <c r="DU55" s="44"/>
      <c r="DV55" s="44"/>
      <c r="DW55" s="44"/>
      <c r="DX55" s="44"/>
      <c r="DY55" s="44"/>
      <c r="DZ55" s="44"/>
      <c r="EA55" s="44"/>
      <c r="EB55" s="21"/>
      <c r="EC55" s="44">
        <v>673848</v>
      </c>
      <c r="ED55" s="44"/>
      <c r="EE55" s="21"/>
      <c r="EF55" s="44"/>
      <c r="EG55" s="21">
        <v>-175113</v>
      </c>
      <c r="EH55" s="44"/>
      <c r="EI55" s="21">
        <v>2886557</v>
      </c>
      <c r="EJ55" s="44"/>
      <c r="EK55" s="44"/>
      <c r="EL55" s="21"/>
      <c r="EM55" s="44">
        <v>20569</v>
      </c>
      <c r="EN55" s="44"/>
      <c r="EO55" s="44">
        <v>73168</v>
      </c>
      <c r="EP55" s="21"/>
      <c r="EQ55" s="21"/>
      <c r="ER55" s="21"/>
      <c r="ES55" s="21"/>
      <c r="ET55" s="44"/>
      <c r="EU55" s="21"/>
      <c r="EV55" s="44"/>
      <c r="EW55" s="21"/>
      <c r="EX55" s="44"/>
      <c r="EY55" s="44"/>
      <c r="EZ55" s="21"/>
      <c r="FA55" s="21"/>
      <c r="FB55" s="44"/>
      <c r="FC55" s="44"/>
      <c r="FD55" s="21"/>
      <c r="FE55" s="112"/>
      <c r="FF55" s="44"/>
      <c r="FG55" s="44">
        <v>5367121</v>
      </c>
      <c r="FH55" s="44">
        <v>1238451</v>
      </c>
      <c r="FI55" s="44">
        <v>4498015</v>
      </c>
      <c r="FJ55" s="44">
        <v>138297</v>
      </c>
      <c r="FK55" s="44">
        <v>4927245</v>
      </c>
      <c r="FL55" s="44"/>
      <c r="FM55" s="44"/>
      <c r="FN55" s="44"/>
      <c r="FO55" s="44"/>
      <c r="FP55" s="44"/>
      <c r="FQ55" s="44"/>
      <c r="FR55" s="44"/>
      <c r="FS55" s="44"/>
      <c r="FT55" s="44">
        <v>12369</v>
      </c>
      <c r="FU55" s="44">
        <v>1420</v>
      </c>
      <c r="FV55" s="21">
        <v>271433</v>
      </c>
      <c r="FW55" s="44"/>
      <c r="FX55" s="44">
        <v>145589</v>
      </c>
      <c r="FY55" s="44">
        <v>44517</v>
      </c>
      <c r="FZ55" s="44">
        <v>45655</v>
      </c>
      <c r="GA55" s="44">
        <v>8035</v>
      </c>
      <c r="GB55" s="44"/>
      <c r="GC55" s="44">
        <v>45918</v>
      </c>
      <c r="GD55" s="44">
        <v>510139</v>
      </c>
      <c r="GE55" s="44">
        <v>290057</v>
      </c>
      <c r="GF55" s="44">
        <v>141080</v>
      </c>
      <c r="GG55" s="44">
        <v>828843</v>
      </c>
      <c r="GH55" s="44">
        <v>77755</v>
      </c>
      <c r="GI55" s="44">
        <v>129186</v>
      </c>
      <c r="GJ55" s="44">
        <v>118318</v>
      </c>
      <c r="GK55" s="44">
        <v>2172222</v>
      </c>
      <c r="GL55" s="44">
        <v>21551</v>
      </c>
      <c r="GM55" s="44">
        <v>1016041</v>
      </c>
      <c r="GN55" s="44">
        <v>103870</v>
      </c>
      <c r="GO55" s="44">
        <v>40900</v>
      </c>
      <c r="GP55" s="44"/>
      <c r="GQ55" s="44">
        <v>6786</v>
      </c>
      <c r="GR55" s="44">
        <v>144658</v>
      </c>
      <c r="GS55" s="44">
        <v>5902523</v>
      </c>
      <c r="GT55" s="44"/>
      <c r="GU55" s="21">
        <v>200309</v>
      </c>
      <c r="GV55" s="44"/>
      <c r="GW55" s="44">
        <v>1582717</v>
      </c>
      <c r="GX55" s="44"/>
      <c r="GY55" s="44">
        <v>7685549</v>
      </c>
      <c r="GZ55" s="44">
        <v>3790911</v>
      </c>
      <c r="HA55" s="44"/>
      <c r="HB55" s="44"/>
      <c r="HC55" s="44">
        <v>3894638</v>
      </c>
      <c r="HD55" s="44">
        <v>7685549</v>
      </c>
      <c r="HE55" s="21">
        <v>4480176</v>
      </c>
      <c r="HF55" s="21"/>
      <c r="HG55" s="21">
        <v>6000</v>
      </c>
      <c r="HH55" s="21"/>
      <c r="HI55" s="21">
        <v>0</v>
      </c>
      <c r="HJ55" s="44"/>
      <c r="HK55" s="21">
        <v>167715</v>
      </c>
      <c r="HL55" s="21">
        <v>107238</v>
      </c>
      <c r="HM55" s="21">
        <v>274953</v>
      </c>
      <c r="HN55" s="21">
        <v>-74644</v>
      </c>
      <c r="HO55" s="21"/>
      <c r="HP55" s="44"/>
      <c r="HQ55" s="47"/>
      <c r="HR55" s="47"/>
      <c r="HS55" s="47"/>
      <c r="HT55" s="47" t="s">
        <v>2040</v>
      </c>
      <c r="HU55" s="47">
        <v>454909.32</v>
      </c>
      <c r="HV55" s="47">
        <v>1184</v>
      </c>
      <c r="HW55" s="47">
        <v>0</v>
      </c>
      <c r="HX55" s="47">
        <v>2667</v>
      </c>
      <c r="HY55" s="47">
        <v>28068</v>
      </c>
      <c r="HZ55" s="47">
        <v>60362</v>
      </c>
      <c r="IA55" s="47">
        <v>0</v>
      </c>
      <c r="IB55" s="47">
        <v>0</v>
      </c>
      <c r="IC55" s="47">
        <v>3701</v>
      </c>
      <c r="ID55">
        <v>5946</v>
      </c>
      <c r="IE55" s="47">
        <v>1898</v>
      </c>
      <c r="IF55">
        <v>11080</v>
      </c>
      <c r="IG55" s="47">
        <v>5150</v>
      </c>
      <c r="IH55" s="47">
        <v>20489</v>
      </c>
      <c r="II55">
        <v>1852</v>
      </c>
      <c r="IJ55">
        <v>4228</v>
      </c>
      <c r="IK55">
        <v>1688</v>
      </c>
      <c r="IL55">
        <v>12244</v>
      </c>
      <c r="IM55">
        <v>160557</v>
      </c>
      <c r="IN55">
        <v>0</v>
      </c>
      <c r="IO55">
        <v>654</v>
      </c>
      <c r="IP55">
        <v>346</v>
      </c>
      <c r="IQ55">
        <v>8179</v>
      </c>
      <c r="IR55">
        <v>0</v>
      </c>
      <c r="IS55">
        <v>0</v>
      </c>
      <c r="IT55">
        <v>9179</v>
      </c>
      <c r="IU55">
        <v>101384</v>
      </c>
      <c r="IV55">
        <v>0</v>
      </c>
      <c r="IW55">
        <v>151547</v>
      </c>
      <c r="IX55">
        <v>1337926</v>
      </c>
      <c r="IY55">
        <v>1626973</v>
      </c>
      <c r="IZ55">
        <v>0</v>
      </c>
      <c r="JA55">
        <v>0</v>
      </c>
      <c r="JB55">
        <v>150043</v>
      </c>
      <c r="JC55">
        <v>319006</v>
      </c>
      <c r="JD55">
        <v>66427</v>
      </c>
      <c r="JE55">
        <v>211135</v>
      </c>
      <c r="JF55">
        <v>97761</v>
      </c>
      <c r="JG55">
        <v>447639</v>
      </c>
      <c r="JH55">
        <v>63711</v>
      </c>
      <c r="JI55">
        <v>100618</v>
      </c>
      <c r="JJ55">
        <v>97683</v>
      </c>
      <c r="JK55">
        <v>595268</v>
      </c>
      <c r="JL55">
        <v>5367121</v>
      </c>
      <c r="JM55">
        <v>0</v>
      </c>
      <c r="JN55">
        <v>81488</v>
      </c>
      <c r="JO55">
        <v>17852</v>
      </c>
      <c r="JP55">
        <v>279628</v>
      </c>
      <c r="JQ55">
        <v>0</v>
      </c>
      <c r="JR55">
        <v>0</v>
      </c>
      <c r="JS55">
        <v>378968</v>
      </c>
      <c r="JT55"/>
      <c r="JU55"/>
      <c r="JV55"/>
      <c r="JW55"/>
      <c r="JX55"/>
      <c r="JY55">
        <v>5946</v>
      </c>
      <c r="JZ55"/>
      <c r="KA55"/>
      <c r="KB55"/>
      <c r="KC55"/>
      <c r="KD55"/>
      <c r="KE55">
        <v>319006</v>
      </c>
      <c r="KF55">
        <v>128</v>
      </c>
      <c r="KG55">
        <v>178</v>
      </c>
      <c r="KH55">
        <v>89</v>
      </c>
      <c r="KI55">
        <v>71</v>
      </c>
      <c r="KJ55">
        <v>105</v>
      </c>
      <c r="KK55">
        <v>48</v>
      </c>
      <c r="KL55">
        <v>42</v>
      </c>
      <c r="KM55">
        <v>57</v>
      </c>
      <c r="KN55">
        <v>30</v>
      </c>
      <c r="KO55">
        <v>1</v>
      </c>
      <c r="KP55">
        <v>0</v>
      </c>
      <c r="KQ55">
        <v>0</v>
      </c>
      <c r="KR55">
        <v>0</v>
      </c>
      <c r="KS55">
        <v>1</v>
      </c>
      <c r="KT55">
        <v>0</v>
      </c>
      <c r="KU55">
        <v>1</v>
      </c>
      <c r="KV55">
        <v>0</v>
      </c>
      <c r="KW55">
        <v>0</v>
      </c>
      <c r="KX55">
        <v>0</v>
      </c>
      <c r="KY55">
        <v>0</v>
      </c>
      <c r="KZ55">
        <v>0</v>
      </c>
      <c r="LA55">
        <v>0</v>
      </c>
      <c r="LB55">
        <v>0</v>
      </c>
      <c r="LC55">
        <v>0</v>
      </c>
      <c r="LD55">
        <v>1</v>
      </c>
      <c r="LE55">
        <v>0</v>
      </c>
      <c r="LF55">
        <v>0</v>
      </c>
      <c r="LG55">
        <v>0</v>
      </c>
      <c r="LH55">
        <v>0</v>
      </c>
    </row>
    <row r="56" spans="1:320" s="34" customFormat="1" ht="15" customHeight="1" x14ac:dyDescent="0.25">
      <c r="A56" s="45">
        <v>206011527</v>
      </c>
      <c r="B56" s="45" t="s">
        <v>925</v>
      </c>
      <c r="C56" s="46">
        <v>45108</v>
      </c>
      <c r="D56" s="46">
        <v>45473</v>
      </c>
      <c r="E56" s="47">
        <v>366</v>
      </c>
      <c r="F56" s="45" t="s">
        <v>883</v>
      </c>
      <c r="G56" s="45" t="s">
        <v>884</v>
      </c>
      <c r="H56" s="45" t="s">
        <v>885</v>
      </c>
      <c r="I56" s="45" t="s">
        <v>886</v>
      </c>
      <c r="J56" s="45" t="s">
        <v>331</v>
      </c>
      <c r="K56" s="45" t="s">
        <v>888</v>
      </c>
      <c r="L56" s="45" t="s">
        <v>1738</v>
      </c>
      <c r="M56" s="45" t="s">
        <v>926</v>
      </c>
      <c r="N56" s="45" t="s">
        <v>927</v>
      </c>
      <c r="O56" s="45" t="s">
        <v>928</v>
      </c>
      <c r="P56" s="45" t="s">
        <v>2041</v>
      </c>
      <c r="Q56" s="45" t="s">
        <v>2042</v>
      </c>
      <c r="R56" t="s">
        <v>929</v>
      </c>
      <c r="S56" s="45" t="s">
        <v>884</v>
      </c>
      <c r="T56"/>
      <c r="U56" s="47">
        <v>49</v>
      </c>
      <c r="V56" s="47">
        <v>49</v>
      </c>
      <c r="W56" s="47" t="s">
        <v>1728</v>
      </c>
      <c r="X56" s="47">
        <v>17934</v>
      </c>
      <c r="Y56" s="47">
        <v>15870</v>
      </c>
      <c r="Z56" s="48">
        <v>88.49</v>
      </c>
      <c r="AA56" s="44">
        <v>71</v>
      </c>
      <c r="AB56" s="44">
        <v>71</v>
      </c>
      <c r="AC56" s="44">
        <v>2803</v>
      </c>
      <c r="AD56" s="44"/>
      <c r="AE56" s="44">
        <v>208</v>
      </c>
      <c r="AF56" s="44">
        <v>5527</v>
      </c>
      <c r="AG56" s="44"/>
      <c r="AH56" s="47">
        <v>1581</v>
      </c>
      <c r="AI56" s="47">
        <v>5751</v>
      </c>
      <c r="AJ56"/>
      <c r="AK56" t="s">
        <v>895</v>
      </c>
      <c r="AL56">
        <v>15870</v>
      </c>
      <c r="AM56"/>
      <c r="AN56"/>
      <c r="AO56"/>
      <c r="AP56"/>
      <c r="AQ56"/>
      <c r="AR56" s="44"/>
      <c r="AS56" s="44"/>
      <c r="AT56" s="44"/>
      <c r="AU56" s="44">
        <v>7966025</v>
      </c>
      <c r="AV56" s="44">
        <v>1607544</v>
      </c>
      <c r="AW56" s="44">
        <v>-396883</v>
      </c>
      <c r="AX56" s="44">
        <v>8155</v>
      </c>
      <c r="AY56" s="44">
        <v>9978607</v>
      </c>
      <c r="AZ56" s="21">
        <v>9267707</v>
      </c>
      <c r="BA56" s="21">
        <v>710900</v>
      </c>
      <c r="BB56" s="44">
        <v>77687</v>
      </c>
      <c r="BC56" s="44"/>
      <c r="BD56" s="44"/>
      <c r="BE56" s="44">
        <v>788587</v>
      </c>
      <c r="BF56" s="44">
        <v>1410620</v>
      </c>
      <c r="BG56" s="44"/>
      <c r="BH56" s="44">
        <v>95520</v>
      </c>
      <c r="BI56" s="21">
        <v>3212830</v>
      </c>
      <c r="BJ56" s="21"/>
      <c r="BK56" s="21">
        <v>240500</v>
      </c>
      <c r="BL56" s="21">
        <v>3006555</v>
      </c>
      <c r="BM56" s="21"/>
      <c r="BN56" s="21">
        <v>7966025</v>
      </c>
      <c r="BO56" s="21"/>
      <c r="BP56" s="21"/>
      <c r="BQ56" s="44"/>
      <c r="BR56" s="21"/>
      <c r="BS56" s="44"/>
      <c r="BT56" s="21"/>
      <c r="BU56" s="44"/>
      <c r="BV56" s="21"/>
      <c r="BW56" s="44">
        <v>1227957</v>
      </c>
      <c r="BX56" s="21"/>
      <c r="BY56" s="21"/>
      <c r="BZ56" s="21"/>
      <c r="CA56" s="44">
        <v>64</v>
      </c>
      <c r="CB56" s="44"/>
      <c r="CC56" s="44">
        <v>121279</v>
      </c>
      <c r="CD56" s="44"/>
      <c r="CE56" s="44"/>
      <c r="CF56" s="44"/>
      <c r="CG56" s="44">
        <v>99173</v>
      </c>
      <c r="CH56" s="44"/>
      <c r="CI56" s="21">
        <v>159071</v>
      </c>
      <c r="CJ56" s="44"/>
      <c r="CK56" s="21"/>
      <c r="CL56" s="44"/>
      <c r="CM56" s="44">
        <v>48926</v>
      </c>
      <c r="CN56" s="44">
        <v>0</v>
      </c>
      <c r="CO56" s="44">
        <v>605964</v>
      </c>
      <c r="CP56" s="44">
        <v>0</v>
      </c>
      <c r="CQ56" s="21">
        <v>534562</v>
      </c>
      <c r="CR56" s="44">
        <v>96767</v>
      </c>
      <c r="CS56" s="44">
        <v>96580</v>
      </c>
      <c r="CT56" s="44">
        <v>0</v>
      </c>
      <c r="CU56" s="44"/>
      <c r="CV56" s="44">
        <v>224745</v>
      </c>
      <c r="CW56" s="21"/>
      <c r="CX56" s="21"/>
      <c r="CY56" s="21"/>
      <c r="CZ56" s="21"/>
      <c r="DA56" s="21"/>
      <c r="DB56" s="21"/>
      <c r="DC56" s="21"/>
      <c r="DD56" s="21"/>
      <c r="DE56" s="44"/>
      <c r="DF56" s="21"/>
      <c r="DG56" s="44"/>
      <c r="DH56" s="21"/>
      <c r="DI56" s="44"/>
      <c r="DJ56" s="44"/>
      <c r="DK56" s="44"/>
      <c r="DL56" s="44"/>
      <c r="DM56" s="21"/>
      <c r="DN56" s="44"/>
      <c r="DO56" s="44"/>
      <c r="DP56" s="44"/>
      <c r="DQ56" s="44">
        <v>-418590</v>
      </c>
      <c r="DR56" s="44"/>
      <c r="DS56" s="44"/>
      <c r="DT56" s="44"/>
      <c r="DU56" s="44"/>
      <c r="DV56" s="44"/>
      <c r="DW56" s="44"/>
      <c r="DX56" s="44"/>
      <c r="DY56" s="44"/>
      <c r="DZ56" s="44"/>
      <c r="EA56" s="44"/>
      <c r="EB56" s="21"/>
      <c r="EC56" s="44">
        <v>-231469</v>
      </c>
      <c r="ED56" s="44"/>
      <c r="EE56" s="21"/>
      <c r="EF56" s="44"/>
      <c r="EG56" s="21">
        <v>3198</v>
      </c>
      <c r="EH56" s="44"/>
      <c r="EI56" s="21">
        <v>173306</v>
      </c>
      <c r="EJ56" s="44"/>
      <c r="EK56" s="44"/>
      <c r="EL56" s="21"/>
      <c r="EM56" s="44">
        <v>41530</v>
      </c>
      <c r="EN56" s="44"/>
      <c r="EO56" s="44"/>
      <c r="EP56" s="21"/>
      <c r="EQ56" s="21"/>
      <c r="ER56" s="21"/>
      <c r="ES56" s="21"/>
      <c r="ET56" s="44"/>
      <c r="EU56" s="21"/>
      <c r="EV56" s="44"/>
      <c r="EW56" s="21"/>
      <c r="EX56" s="44"/>
      <c r="EY56" s="44"/>
      <c r="EZ56" s="21"/>
      <c r="FA56" s="21"/>
      <c r="FB56" s="44"/>
      <c r="FC56" s="44">
        <v>35142</v>
      </c>
      <c r="FD56" s="21"/>
      <c r="FE56" s="112"/>
      <c r="FF56" s="44"/>
      <c r="FG56" s="44">
        <v>4892583</v>
      </c>
      <c r="FH56" s="44">
        <v>1840762</v>
      </c>
      <c r="FI56" s="44">
        <v>2534362</v>
      </c>
      <c r="FJ56" s="44">
        <v>191118</v>
      </c>
      <c r="FK56" s="44">
        <v>4340058</v>
      </c>
      <c r="FL56" s="44"/>
      <c r="FM56" s="44"/>
      <c r="FN56" s="44"/>
      <c r="FO56" s="44"/>
      <c r="FP56" s="44"/>
      <c r="FQ56" s="44"/>
      <c r="FR56" s="44"/>
      <c r="FS56" s="44"/>
      <c r="FT56" s="44">
        <v>1094</v>
      </c>
      <c r="FU56" s="44"/>
      <c r="FV56" s="21">
        <v>234425</v>
      </c>
      <c r="FW56" s="44"/>
      <c r="FX56" s="44">
        <v>217692</v>
      </c>
      <c r="FY56" s="44">
        <v>33051</v>
      </c>
      <c r="FZ56" s="44">
        <v>126332</v>
      </c>
      <c r="GA56" s="44">
        <v>36591</v>
      </c>
      <c r="GB56" s="44"/>
      <c r="GC56" s="44">
        <v>66647</v>
      </c>
      <c r="GD56" s="44">
        <v>492044</v>
      </c>
      <c r="GE56" s="44">
        <v>344355</v>
      </c>
      <c r="GF56" s="44">
        <v>88134</v>
      </c>
      <c r="GG56" s="44">
        <v>816272</v>
      </c>
      <c r="GH56" s="44">
        <v>148081</v>
      </c>
      <c r="GI56" s="44">
        <v>324772</v>
      </c>
      <c r="GJ56" s="44">
        <v>149652</v>
      </c>
      <c r="GK56" s="44">
        <v>1706006</v>
      </c>
      <c r="GL56" s="44">
        <v>116084</v>
      </c>
      <c r="GM56" s="44"/>
      <c r="GN56" s="44">
        <v>4844</v>
      </c>
      <c r="GO56" s="44">
        <v>9180</v>
      </c>
      <c r="GP56" s="44"/>
      <c r="GQ56" s="44"/>
      <c r="GR56" s="44">
        <v>12393</v>
      </c>
      <c r="GS56" s="44">
        <v>4017949</v>
      </c>
      <c r="GT56" s="44"/>
      <c r="GU56" s="21">
        <v>498649</v>
      </c>
      <c r="GV56" s="44">
        <v>120151</v>
      </c>
      <c r="GW56" s="44"/>
      <c r="GX56" s="44"/>
      <c r="GY56" s="44">
        <v>4636749</v>
      </c>
      <c r="GZ56" s="44">
        <v>401350</v>
      </c>
      <c r="HA56" s="44"/>
      <c r="HB56" s="44"/>
      <c r="HC56" s="44">
        <v>4235399</v>
      </c>
      <c r="HD56" s="44">
        <v>4636749</v>
      </c>
      <c r="HE56" s="21"/>
      <c r="HF56" s="21"/>
      <c r="HG56" s="21"/>
      <c r="HH56" s="21"/>
      <c r="HI56" s="21">
        <v>309641</v>
      </c>
      <c r="HJ56" s="44">
        <v>2150157</v>
      </c>
      <c r="HK56" s="21"/>
      <c r="HL56" s="21">
        <v>620320</v>
      </c>
      <c r="HM56" s="21">
        <v>3080118</v>
      </c>
      <c r="HN56" s="21">
        <v>-2581469</v>
      </c>
      <c r="HO56" s="21"/>
      <c r="HP56" s="44"/>
      <c r="HQ56" s="47"/>
      <c r="HR56" s="47"/>
      <c r="HS56" s="47"/>
      <c r="HT56" s="47" t="s">
        <v>2043</v>
      </c>
      <c r="HU56" s="47">
        <v>2404086.5</v>
      </c>
      <c r="HV56" s="47">
        <v>5860</v>
      </c>
      <c r="HW56" s="47">
        <v>0</v>
      </c>
      <c r="HX56" s="47">
        <v>8596</v>
      </c>
      <c r="HY56" s="47">
        <v>14800</v>
      </c>
      <c r="HZ56" s="47">
        <v>41051</v>
      </c>
      <c r="IA56" s="47">
        <v>0</v>
      </c>
      <c r="IB56" s="47">
        <v>0</v>
      </c>
      <c r="IC56" s="47">
        <v>0</v>
      </c>
      <c r="ID56"/>
      <c r="IE56" s="47">
        <v>3378</v>
      </c>
      <c r="IF56">
        <v>9297</v>
      </c>
      <c r="IG56" s="47">
        <v>1782</v>
      </c>
      <c r="IH56" s="47">
        <v>15279</v>
      </c>
      <c r="II56">
        <v>2694</v>
      </c>
      <c r="IJ56">
        <v>8358</v>
      </c>
      <c r="IK56">
        <v>1723</v>
      </c>
      <c r="IL56">
        <v>14300</v>
      </c>
      <c r="IM56">
        <v>127118</v>
      </c>
      <c r="IN56">
        <v>0</v>
      </c>
      <c r="IO56">
        <v>0</v>
      </c>
      <c r="IP56">
        <v>0</v>
      </c>
      <c r="IQ56">
        <v>0</v>
      </c>
      <c r="IR56">
        <v>0</v>
      </c>
      <c r="IS56">
        <v>0</v>
      </c>
      <c r="IT56">
        <v>0</v>
      </c>
      <c r="IU56">
        <v>429217</v>
      </c>
      <c r="IV56">
        <v>0</v>
      </c>
      <c r="IW56">
        <v>514548</v>
      </c>
      <c r="IX56">
        <v>782311</v>
      </c>
      <c r="IY56">
        <v>1123657</v>
      </c>
      <c r="IZ56">
        <v>0</v>
      </c>
      <c r="JA56">
        <v>0</v>
      </c>
      <c r="JB56">
        <v>0</v>
      </c>
      <c r="JC56"/>
      <c r="JD56">
        <v>129750</v>
      </c>
      <c r="JE56">
        <v>242041</v>
      </c>
      <c r="JF56">
        <v>50287</v>
      </c>
      <c r="JG56">
        <v>409566</v>
      </c>
      <c r="JH56">
        <v>99814</v>
      </c>
      <c r="JI56">
        <v>219173</v>
      </c>
      <c r="JJ56">
        <v>110311</v>
      </c>
      <c r="JK56">
        <v>781908</v>
      </c>
      <c r="JL56">
        <v>4892583</v>
      </c>
      <c r="JM56">
        <v>0</v>
      </c>
      <c r="JN56">
        <v>0</v>
      </c>
      <c r="JO56">
        <v>0</v>
      </c>
      <c r="JP56">
        <v>0</v>
      </c>
      <c r="JQ56">
        <v>0</v>
      </c>
      <c r="JR56">
        <v>0</v>
      </c>
      <c r="JS56">
        <v>0</v>
      </c>
      <c r="JT56"/>
      <c r="JU56"/>
      <c r="JV56"/>
      <c r="JW56"/>
      <c r="JX56"/>
      <c r="JY56"/>
      <c r="JZ56"/>
      <c r="KA56"/>
      <c r="KB56"/>
      <c r="KC56"/>
      <c r="KD56"/>
      <c r="KE56"/>
      <c r="KF56">
        <v>80</v>
      </c>
      <c r="KG56">
        <v>120</v>
      </c>
      <c r="KH56">
        <v>55</v>
      </c>
      <c r="KI56">
        <v>44</v>
      </c>
      <c r="KJ56">
        <v>71</v>
      </c>
      <c r="KK56">
        <v>30</v>
      </c>
      <c r="KL56">
        <v>23</v>
      </c>
      <c r="KM56">
        <v>42</v>
      </c>
      <c r="KN56">
        <v>14</v>
      </c>
      <c r="KO56">
        <v>0</v>
      </c>
      <c r="KP56">
        <v>1</v>
      </c>
      <c r="KQ56">
        <v>0</v>
      </c>
      <c r="KR56">
        <v>1</v>
      </c>
      <c r="KS56">
        <v>0</v>
      </c>
      <c r="KT56">
        <v>0</v>
      </c>
      <c r="KU56">
        <v>1</v>
      </c>
      <c r="KV56">
        <v>0</v>
      </c>
      <c r="KW56">
        <v>0</v>
      </c>
      <c r="KX56">
        <v>0</v>
      </c>
      <c r="KY56">
        <v>0</v>
      </c>
      <c r="KZ56">
        <v>0</v>
      </c>
      <c r="LA56">
        <v>0</v>
      </c>
      <c r="LB56">
        <v>0</v>
      </c>
      <c r="LC56">
        <v>0</v>
      </c>
      <c r="LD56">
        <v>1</v>
      </c>
      <c r="LE56">
        <v>0</v>
      </c>
      <c r="LF56">
        <v>0</v>
      </c>
      <c r="LG56">
        <v>0</v>
      </c>
      <c r="LH56">
        <v>0</v>
      </c>
    </row>
    <row r="57" spans="1:320" s="34" customFormat="1" ht="15" customHeight="1" x14ac:dyDescent="0.25">
      <c r="A57" s="45">
        <v>206013368</v>
      </c>
      <c r="B57" s="45" t="s">
        <v>2044</v>
      </c>
      <c r="C57" s="46">
        <v>45292</v>
      </c>
      <c r="D57" s="46">
        <v>45657</v>
      </c>
      <c r="E57" s="47">
        <v>366</v>
      </c>
      <c r="F57" s="45" t="s">
        <v>883</v>
      </c>
      <c r="G57" s="45" t="s">
        <v>884</v>
      </c>
      <c r="H57" s="45" t="s">
        <v>885</v>
      </c>
      <c r="I57" s="45" t="s">
        <v>886</v>
      </c>
      <c r="J57" s="45" t="s">
        <v>887</v>
      </c>
      <c r="K57" s="45" t="s">
        <v>888</v>
      </c>
      <c r="L57" s="45" t="s">
        <v>1746</v>
      </c>
      <c r="M57" s="45" t="s">
        <v>2045</v>
      </c>
      <c r="N57" s="45" t="s">
        <v>2046</v>
      </c>
      <c r="O57" s="45" t="s">
        <v>1788</v>
      </c>
      <c r="P57" s="45" t="s">
        <v>1949</v>
      </c>
      <c r="Q57" s="45" t="s">
        <v>2047</v>
      </c>
      <c r="R57" t="s">
        <v>2048</v>
      </c>
      <c r="S57" s="45" t="s">
        <v>893</v>
      </c>
      <c r="T57" t="s">
        <v>2049</v>
      </c>
      <c r="U57" s="47">
        <v>73</v>
      </c>
      <c r="V57" s="47">
        <v>73</v>
      </c>
      <c r="W57" s="47" t="s">
        <v>894</v>
      </c>
      <c r="X57" s="47">
        <v>26718</v>
      </c>
      <c r="Y57" s="47">
        <v>23013</v>
      </c>
      <c r="Z57" s="48">
        <v>194.6</v>
      </c>
      <c r="AA57" s="44">
        <v>248</v>
      </c>
      <c r="AB57" s="44">
        <v>242</v>
      </c>
      <c r="AC57" s="44">
        <v>4566</v>
      </c>
      <c r="AD57" s="44">
        <v>1125</v>
      </c>
      <c r="AE57" s="44">
        <v>2203</v>
      </c>
      <c r="AF57" s="44">
        <v>13219</v>
      </c>
      <c r="AG57" s="44"/>
      <c r="AH57" s="47">
        <v>552</v>
      </c>
      <c r="AI57" s="47">
        <v>353</v>
      </c>
      <c r="AJ57">
        <v>995</v>
      </c>
      <c r="AK57" t="s">
        <v>895</v>
      </c>
      <c r="AL57">
        <v>23013</v>
      </c>
      <c r="AM57"/>
      <c r="AN57"/>
      <c r="AO57"/>
      <c r="AP57"/>
      <c r="AQ57"/>
      <c r="AR57" s="44"/>
      <c r="AS57" s="44"/>
      <c r="AT57" s="44"/>
      <c r="AU57" s="44">
        <v>7883601</v>
      </c>
      <c r="AV57" s="44">
        <v>1873561</v>
      </c>
      <c r="AW57" s="44">
        <v>-1990204</v>
      </c>
      <c r="AX57" s="44">
        <v>28516</v>
      </c>
      <c r="AY57" s="44">
        <v>11775882</v>
      </c>
      <c r="AZ57" s="21">
        <v>10455711</v>
      </c>
      <c r="BA57" s="21">
        <v>1320171</v>
      </c>
      <c r="BB57" s="44">
        <v>3715</v>
      </c>
      <c r="BC57" s="44"/>
      <c r="BD57" s="44"/>
      <c r="BE57" s="44">
        <v>1323886</v>
      </c>
      <c r="BF57" s="44">
        <v>1550740</v>
      </c>
      <c r="BG57" s="44">
        <v>425380</v>
      </c>
      <c r="BH57" s="44">
        <v>751740</v>
      </c>
      <c r="BI57" s="21">
        <v>4479523</v>
      </c>
      <c r="BJ57" s="21"/>
      <c r="BK57" s="21">
        <v>208720</v>
      </c>
      <c r="BL57" s="21">
        <v>126138</v>
      </c>
      <c r="BM57" s="21">
        <v>341360</v>
      </c>
      <c r="BN57" s="21">
        <v>7883601</v>
      </c>
      <c r="BO57" s="21"/>
      <c r="BP57" s="21"/>
      <c r="BQ57" s="44"/>
      <c r="BR57" s="21"/>
      <c r="BS57" s="44"/>
      <c r="BT57" s="21"/>
      <c r="BU57" s="44"/>
      <c r="BV57" s="21"/>
      <c r="BW57" s="44">
        <v>1410597</v>
      </c>
      <c r="BX57" s="21"/>
      <c r="BY57" s="21">
        <v>225692</v>
      </c>
      <c r="BZ57" s="21"/>
      <c r="CA57" s="44">
        <v>2110</v>
      </c>
      <c r="CB57" s="44"/>
      <c r="CC57" s="44">
        <v>120445</v>
      </c>
      <c r="CD57" s="44"/>
      <c r="CE57" s="44"/>
      <c r="CF57" s="44"/>
      <c r="CG57" s="44">
        <v>110739</v>
      </c>
      <c r="CH57" s="44"/>
      <c r="CI57" s="21">
        <v>3620</v>
      </c>
      <c r="CJ57" s="44"/>
      <c r="CK57" s="21">
        <v>358</v>
      </c>
      <c r="CL57" s="44"/>
      <c r="CM57" s="44">
        <v>3522</v>
      </c>
      <c r="CN57" s="44">
        <v>8157</v>
      </c>
      <c r="CO57" s="44">
        <v>603250</v>
      </c>
      <c r="CP57" s="44">
        <v>162232</v>
      </c>
      <c r="CQ57" s="21">
        <v>612554</v>
      </c>
      <c r="CR57" s="44">
        <v>98950</v>
      </c>
      <c r="CS57" s="44">
        <v>258739</v>
      </c>
      <c r="CT57" s="44">
        <v>91818</v>
      </c>
      <c r="CU57" s="44"/>
      <c r="CV57" s="44">
        <v>34339</v>
      </c>
      <c r="CW57" s="21"/>
      <c r="CX57" s="21"/>
      <c r="CY57" s="21"/>
      <c r="CZ57" s="21"/>
      <c r="DA57" s="21"/>
      <c r="DB57" s="21"/>
      <c r="DC57" s="21"/>
      <c r="DD57" s="21"/>
      <c r="DE57" s="44"/>
      <c r="DF57" s="21"/>
      <c r="DG57" s="44"/>
      <c r="DH57" s="21"/>
      <c r="DI57" s="44"/>
      <c r="DJ57" s="44"/>
      <c r="DK57" s="44"/>
      <c r="DL57" s="44"/>
      <c r="DM57" s="21"/>
      <c r="DN57" s="44"/>
      <c r="DO57" s="44"/>
      <c r="DP57" s="44"/>
      <c r="DQ57" s="44"/>
      <c r="DR57" s="44"/>
      <c r="DS57" s="44"/>
      <c r="DT57" s="44"/>
      <c r="DU57" s="44"/>
      <c r="DV57" s="44"/>
      <c r="DW57" s="44"/>
      <c r="DX57" s="44"/>
      <c r="DY57" s="44"/>
      <c r="DZ57" s="44"/>
      <c r="EA57" s="44"/>
      <c r="EB57" s="21"/>
      <c r="EC57" s="44">
        <v>-2278314</v>
      </c>
      <c r="ED57" s="44"/>
      <c r="EE57" s="21">
        <v>-238401</v>
      </c>
      <c r="EF57" s="44"/>
      <c r="EG57" s="21">
        <v>116845</v>
      </c>
      <c r="EH57" s="44"/>
      <c r="EI57" s="21">
        <v>474295</v>
      </c>
      <c r="EJ57" s="44"/>
      <c r="EK57" s="44"/>
      <c r="EL57" s="21"/>
      <c r="EM57" s="44">
        <v>-116976</v>
      </c>
      <c r="EN57" s="44"/>
      <c r="EO57" s="44">
        <v>52347</v>
      </c>
      <c r="EP57" s="21"/>
      <c r="EQ57" s="21"/>
      <c r="ER57" s="21"/>
      <c r="ES57" s="21"/>
      <c r="ET57" s="44"/>
      <c r="EU57" s="21"/>
      <c r="EV57" s="44"/>
      <c r="EW57" s="21"/>
      <c r="EX57" s="44"/>
      <c r="EY57" s="44"/>
      <c r="EZ57" s="21"/>
      <c r="FA57" s="21"/>
      <c r="FB57" s="44"/>
      <c r="FC57" s="44"/>
      <c r="FD57" s="21"/>
      <c r="FE57" s="112"/>
      <c r="FF57" s="44"/>
      <c r="FG57" s="44">
        <v>4648191</v>
      </c>
      <c r="FH57" s="44">
        <v>1030554</v>
      </c>
      <c r="FI57" s="44">
        <v>4776966</v>
      </c>
      <c r="FJ57" s="44">
        <v>62220</v>
      </c>
      <c r="FK57" s="44">
        <v>4193900</v>
      </c>
      <c r="FL57" s="44"/>
      <c r="FM57" s="44"/>
      <c r="FN57" s="44"/>
      <c r="FO57" s="44"/>
      <c r="FP57" s="44"/>
      <c r="FQ57" s="44"/>
      <c r="FR57" s="44"/>
      <c r="FS57" s="44"/>
      <c r="FT57" s="44">
        <v>187</v>
      </c>
      <c r="FU57" s="44">
        <v>1829</v>
      </c>
      <c r="FV57" s="21">
        <v>400787</v>
      </c>
      <c r="FW57" s="44"/>
      <c r="FX57" s="44">
        <v>389780</v>
      </c>
      <c r="FY57" s="44">
        <v>44630</v>
      </c>
      <c r="FZ57" s="44">
        <v>195039</v>
      </c>
      <c r="GA57" s="44">
        <v>38638</v>
      </c>
      <c r="GB57" s="44"/>
      <c r="GC57" s="44">
        <v>39322</v>
      </c>
      <c r="GD57" s="44">
        <v>280815</v>
      </c>
      <c r="GE57" s="44">
        <v>214050</v>
      </c>
      <c r="GF57" s="44">
        <v>147832</v>
      </c>
      <c r="GG57" s="44">
        <v>751612</v>
      </c>
      <c r="GH57" s="44">
        <v>83607</v>
      </c>
      <c r="GI57" s="44">
        <v>89266</v>
      </c>
      <c r="GJ57" s="44">
        <v>113602</v>
      </c>
      <c r="GK57" s="44">
        <v>2675738</v>
      </c>
      <c r="GL57" s="44">
        <v>56000</v>
      </c>
      <c r="GM57" s="44">
        <v>594447</v>
      </c>
      <c r="GN57" s="44">
        <v>58143</v>
      </c>
      <c r="GO57" s="44">
        <v>24794</v>
      </c>
      <c r="GP57" s="44"/>
      <c r="GQ57" s="44">
        <v>2855</v>
      </c>
      <c r="GR57" s="44">
        <v>58838</v>
      </c>
      <c r="GS57" s="44">
        <v>2838089</v>
      </c>
      <c r="GT57" s="44"/>
      <c r="GU57" s="21">
        <v>427504</v>
      </c>
      <c r="GV57" s="44">
        <v>106616</v>
      </c>
      <c r="GW57" s="44">
        <v>3651910</v>
      </c>
      <c r="GX57" s="44"/>
      <c r="GY57" s="44">
        <v>7024119</v>
      </c>
      <c r="GZ57" s="44">
        <v>1339443</v>
      </c>
      <c r="HA57" s="44"/>
      <c r="HB57" s="44"/>
      <c r="HC57" s="44">
        <v>5684676</v>
      </c>
      <c r="HD57" s="44">
        <v>7024119</v>
      </c>
      <c r="HE57" s="21"/>
      <c r="HF57" s="21">
        <v>3521375</v>
      </c>
      <c r="HG57" s="21">
        <v>164783</v>
      </c>
      <c r="HH57" s="21"/>
      <c r="HI57" s="21">
        <v>0</v>
      </c>
      <c r="HJ57" s="44"/>
      <c r="HK57" s="21">
        <v>417470</v>
      </c>
      <c r="HL57" s="21">
        <v>198350</v>
      </c>
      <c r="HM57" s="21">
        <v>615820</v>
      </c>
      <c r="HN57" s="21">
        <v>-188316</v>
      </c>
      <c r="HO57" s="21"/>
      <c r="HP57" s="44"/>
      <c r="HQ57" s="47"/>
      <c r="HR57" s="47"/>
      <c r="HS57" s="47"/>
      <c r="HT57" s="47" t="s">
        <v>2050</v>
      </c>
      <c r="HU57" s="47">
        <v>897426.81</v>
      </c>
      <c r="HV57" s="47">
        <v>2102</v>
      </c>
      <c r="HW57" s="47">
        <v>0</v>
      </c>
      <c r="HX57" s="47">
        <v>1908</v>
      </c>
      <c r="HY57" s="47">
        <v>25445</v>
      </c>
      <c r="HZ57" s="47">
        <v>59887</v>
      </c>
      <c r="IA57" s="47">
        <v>524</v>
      </c>
      <c r="IB57" s="47">
        <v>0</v>
      </c>
      <c r="IC57" s="47">
        <v>1868</v>
      </c>
      <c r="ID57"/>
      <c r="IE57" s="47">
        <v>1864</v>
      </c>
      <c r="IF57"/>
      <c r="IG57" s="47"/>
      <c r="IH57" s="47">
        <v>19281</v>
      </c>
      <c r="II57">
        <v>1965</v>
      </c>
      <c r="IJ57">
        <v>3025</v>
      </c>
      <c r="IK57">
        <v>1894</v>
      </c>
      <c r="IL57">
        <v>10344</v>
      </c>
      <c r="IM57">
        <v>130107</v>
      </c>
      <c r="IN57">
        <v>0</v>
      </c>
      <c r="IO57">
        <v>0</v>
      </c>
      <c r="IP57">
        <v>0</v>
      </c>
      <c r="IQ57">
        <v>1176</v>
      </c>
      <c r="IR57">
        <v>0</v>
      </c>
      <c r="IS57">
        <v>0</v>
      </c>
      <c r="IT57">
        <v>1176</v>
      </c>
      <c r="IU57">
        <v>186989</v>
      </c>
      <c r="IV57">
        <v>0</v>
      </c>
      <c r="IW57">
        <v>99199</v>
      </c>
      <c r="IX57">
        <v>1157054</v>
      </c>
      <c r="IY57">
        <v>1622842</v>
      </c>
      <c r="IZ57">
        <v>26633</v>
      </c>
      <c r="JA57">
        <v>0</v>
      </c>
      <c r="JB57">
        <v>116824</v>
      </c>
      <c r="JC57"/>
      <c r="JD57">
        <v>51394</v>
      </c>
      <c r="JE57"/>
      <c r="JF57"/>
      <c r="JG57">
        <v>435831</v>
      </c>
      <c r="JH57">
        <v>64192</v>
      </c>
      <c r="JI57">
        <v>68232</v>
      </c>
      <c r="JJ57">
        <v>96827</v>
      </c>
      <c r="JK57">
        <v>722174</v>
      </c>
      <c r="JL57">
        <v>4648191</v>
      </c>
      <c r="JM57">
        <v>0</v>
      </c>
      <c r="JN57">
        <v>0</v>
      </c>
      <c r="JO57">
        <v>0</v>
      </c>
      <c r="JP57">
        <v>42386</v>
      </c>
      <c r="JQ57">
        <v>0</v>
      </c>
      <c r="JR57">
        <v>0</v>
      </c>
      <c r="JS57">
        <v>42386</v>
      </c>
      <c r="JT57"/>
      <c r="JU57"/>
      <c r="JV57"/>
      <c r="JW57"/>
      <c r="JX57"/>
      <c r="JY57"/>
      <c r="JZ57"/>
      <c r="KA57"/>
      <c r="KB57"/>
      <c r="KC57"/>
      <c r="KD57"/>
      <c r="KE57"/>
      <c r="KF57">
        <v>84</v>
      </c>
      <c r="KG57">
        <v>124</v>
      </c>
      <c r="KH57">
        <v>59</v>
      </c>
      <c r="KI57">
        <v>60</v>
      </c>
      <c r="KJ57">
        <v>101</v>
      </c>
      <c r="KK57">
        <v>38</v>
      </c>
      <c r="KL57">
        <v>43</v>
      </c>
      <c r="KM57">
        <v>69</v>
      </c>
      <c r="KN57">
        <v>26</v>
      </c>
      <c r="KO57">
        <v>1</v>
      </c>
      <c r="KP57">
        <v>0</v>
      </c>
      <c r="KQ57">
        <v>0</v>
      </c>
      <c r="KR57">
        <v>0</v>
      </c>
      <c r="KS57">
        <v>1</v>
      </c>
      <c r="KT57">
        <v>0</v>
      </c>
      <c r="KU57">
        <v>1</v>
      </c>
      <c r="KV57">
        <v>0</v>
      </c>
      <c r="KW57">
        <v>0</v>
      </c>
      <c r="KX57">
        <v>0</v>
      </c>
      <c r="KY57">
        <v>0</v>
      </c>
      <c r="KZ57">
        <v>0</v>
      </c>
      <c r="LA57">
        <v>0</v>
      </c>
      <c r="LB57">
        <v>0</v>
      </c>
      <c r="LC57">
        <v>0</v>
      </c>
      <c r="LD57">
        <v>1</v>
      </c>
      <c r="LE57">
        <v>0</v>
      </c>
      <c r="LF57">
        <v>0</v>
      </c>
      <c r="LG57">
        <v>0</v>
      </c>
      <c r="LH57">
        <v>0</v>
      </c>
    </row>
    <row r="58" spans="1:320" s="34" customFormat="1" ht="15" customHeight="1" x14ac:dyDescent="0.25">
      <c r="A58" s="45">
        <v>206013489</v>
      </c>
      <c r="B58" s="45" t="s">
        <v>2051</v>
      </c>
      <c r="C58" s="46">
        <v>45292</v>
      </c>
      <c r="D58" s="46">
        <v>45657</v>
      </c>
      <c r="E58" s="47">
        <v>366</v>
      </c>
      <c r="F58" s="45" t="s">
        <v>883</v>
      </c>
      <c r="G58" s="45" t="s">
        <v>884</v>
      </c>
      <c r="H58" s="45" t="s">
        <v>885</v>
      </c>
      <c r="I58" s="45" t="s">
        <v>886</v>
      </c>
      <c r="J58" s="45" t="s">
        <v>887</v>
      </c>
      <c r="K58" s="45" t="s">
        <v>888</v>
      </c>
      <c r="L58" s="45" t="s">
        <v>1746</v>
      </c>
      <c r="M58" s="45" t="s">
        <v>2052</v>
      </c>
      <c r="N58" s="45" t="s">
        <v>2053</v>
      </c>
      <c r="O58" s="45" t="s">
        <v>891</v>
      </c>
      <c r="P58" s="45" t="s">
        <v>1763</v>
      </c>
      <c r="Q58" s="45" t="s">
        <v>2054</v>
      </c>
      <c r="R58" t="s">
        <v>1995</v>
      </c>
      <c r="S58" s="45" t="s">
        <v>893</v>
      </c>
      <c r="T58"/>
      <c r="U58" s="47">
        <v>30</v>
      </c>
      <c r="V58" s="47">
        <v>30</v>
      </c>
      <c r="W58" s="47" t="s">
        <v>1728</v>
      </c>
      <c r="X58" s="47">
        <v>10980</v>
      </c>
      <c r="Y58" s="47">
        <v>9518</v>
      </c>
      <c r="Z58" s="48">
        <v>199.54</v>
      </c>
      <c r="AA58" s="44">
        <v>64</v>
      </c>
      <c r="AB58" s="44">
        <v>67</v>
      </c>
      <c r="AC58" s="44">
        <v>1722</v>
      </c>
      <c r="AD58" s="44"/>
      <c r="AE58" s="44">
        <v>1973</v>
      </c>
      <c r="AF58" s="44">
        <v>4721</v>
      </c>
      <c r="AG58" s="44"/>
      <c r="AH58" s="47">
        <v>1053</v>
      </c>
      <c r="AI58" s="47">
        <v>49</v>
      </c>
      <c r="AJ58"/>
      <c r="AK58" t="s">
        <v>895</v>
      </c>
      <c r="AL58">
        <v>9518</v>
      </c>
      <c r="AM58"/>
      <c r="AN58"/>
      <c r="AO58"/>
      <c r="AP58"/>
      <c r="AQ58"/>
      <c r="AR58" s="44"/>
      <c r="AS58" s="44"/>
      <c r="AT58" s="44"/>
      <c r="AU58" s="44">
        <v>3893260</v>
      </c>
      <c r="AV58" s="44">
        <v>1275918</v>
      </c>
      <c r="AW58" s="44">
        <v>529010</v>
      </c>
      <c r="AX58" s="44">
        <v>14577</v>
      </c>
      <c r="AY58" s="44">
        <v>4654745</v>
      </c>
      <c r="AZ58" s="21">
        <v>4223727</v>
      </c>
      <c r="BA58" s="21">
        <v>431018</v>
      </c>
      <c r="BB58" s="44">
        <v>14936</v>
      </c>
      <c r="BC58" s="44"/>
      <c r="BD58" s="44"/>
      <c r="BE58" s="44">
        <v>445954</v>
      </c>
      <c r="BF58" s="44">
        <v>700900</v>
      </c>
      <c r="BG58" s="44"/>
      <c r="BH58" s="44">
        <v>789200</v>
      </c>
      <c r="BI58" s="21">
        <v>1893700</v>
      </c>
      <c r="BJ58" s="21"/>
      <c r="BK58" s="21">
        <v>489860</v>
      </c>
      <c r="BL58" s="21">
        <v>19600</v>
      </c>
      <c r="BM58" s="21"/>
      <c r="BN58" s="21">
        <v>3893260</v>
      </c>
      <c r="BO58" s="21"/>
      <c r="BP58" s="21"/>
      <c r="BQ58" s="44"/>
      <c r="BR58" s="21"/>
      <c r="BS58" s="44"/>
      <c r="BT58" s="21"/>
      <c r="BU58" s="44"/>
      <c r="BV58" s="21"/>
      <c r="BW58" s="44">
        <v>909641</v>
      </c>
      <c r="BX58" s="21"/>
      <c r="BY58" s="21"/>
      <c r="BZ58" s="21"/>
      <c r="CA58" s="44"/>
      <c r="CB58" s="44"/>
      <c r="CC58" s="44">
        <v>14236</v>
      </c>
      <c r="CD58" s="44"/>
      <c r="CE58" s="44"/>
      <c r="CF58" s="44"/>
      <c r="CG58" s="44">
        <v>342039</v>
      </c>
      <c r="CH58" s="44"/>
      <c r="CI58" s="21">
        <v>10002</v>
      </c>
      <c r="CJ58" s="44"/>
      <c r="CK58" s="21"/>
      <c r="CL58" s="44"/>
      <c r="CM58" s="44">
        <v>0</v>
      </c>
      <c r="CN58" s="44">
        <v>0</v>
      </c>
      <c r="CO58" s="44">
        <v>485335</v>
      </c>
      <c r="CP58" s="44">
        <v>0</v>
      </c>
      <c r="CQ58" s="21">
        <v>420892</v>
      </c>
      <c r="CR58" s="44">
        <v>173520</v>
      </c>
      <c r="CS58" s="44">
        <v>166276</v>
      </c>
      <c r="CT58" s="44">
        <v>17211</v>
      </c>
      <c r="CU58" s="44"/>
      <c r="CV58" s="44">
        <v>12684</v>
      </c>
      <c r="CW58" s="21"/>
      <c r="CX58" s="21"/>
      <c r="CY58" s="21"/>
      <c r="CZ58" s="21"/>
      <c r="DA58" s="21"/>
      <c r="DB58" s="21"/>
      <c r="DC58" s="21"/>
      <c r="DD58" s="21"/>
      <c r="DE58" s="44"/>
      <c r="DF58" s="21"/>
      <c r="DG58" s="44"/>
      <c r="DH58" s="21"/>
      <c r="DI58" s="44"/>
      <c r="DJ58" s="44"/>
      <c r="DK58" s="44"/>
      <c r="DL58" s="44"/>
      <c r="DM58" s="21"/>
      <c r="DN58" s="44"/>
      <c r="DO58" s="44"/>
      <c r="DP58" s="44"/>
      <c r="DQ58" s="44"/>
      <c r="DR58" s="44"/>
      <c r="DS58" s="44"/>
      <c r="DT58" s="44"/>
      <c r="DU58" s="44"/>
      <c r="DV58" s="44"/>
      <c r="DW58" s="44"/>
      <c r="DX58" s="44"/>
      <c r="DY58" s="44"/>
      <c r="DZ58" s="44"/>
      <c r="EA58" s="44"/>
      <c r="EB58" s="21"/>
      <c r="EC58" s="44">
        <v>-123679</v>
      </c>
      <c r="ED58" s="44"/>
      <c r="EE58" s="21"/>
      <c r="EF58" s="44"/>
      <c r="EG58" s="21">
        <v>253698</v>
      </c>
      <c r="EH58" s="44"/>
      <c r="EI58" s="21">
        <v>528435</v>
      </c>
      <c r="EJ58" s="44"/>
      <c r="EK58" s="44"/>
      <c r="EL58" s="21"/>
      <c r="EM58" s="44">
        <v>-129444</v>
      </c>
      <c r="EN58" s="44"/>
      <c r="EO58" s="44"/>
      <c r="EP58" s="21"/>
      <c r="EQ58" s="21"/>
      <c r="ER58" s="21"/>
      <c r="ES58" s="21"/>
      <c r="ET58" s="44"/>
      <c r="EU58" s="21"/>
      <c r="EV58" s="44"/>
      <c r="EW58" s="21"/>
      <c r="EX58" s="44"/>
      <c r="EY58" s="44"/>
      <c r="EZ58" s="21"/>
      <c r="FA58" s="21"/>
      <c r="FB58" s="44"/>
      <c r="FC58" s="44"/>
      <c r="FD58" s="21"/>
      <c r="FE58" s="112"/>
      <c r="FF58" s="44"/>
      <c r="FG58" s="44">
        <v>1527952</v>
      </c>
      <c r="FH58" s="44">
        <v>531856</v>
      </c>
      <c r="FI58" s="44">
        <v>2163919</v>
      </c>
      <c r="FJ58" s="44">
        <v>102233</v>
      </c>
      <c r="FK58" s="44">
        <v>1696267</v>
      </c>
      <c r="FL58" s="44"/>
      <c r="FM58" s="44"/>
      <c r="FN58" s="44"/>
      <c r="FO58" s="44"/>
      <c r="FP58" s="44"/>
      <c r="FQ58" s="44"/>
      <c r="FR58" s="44"/>
      <c r="FS58" s="44"/>
      <c r="FT58" s="44"/>
      <c r="FU58" s="44">
        <v>9179</v>
      </c>
      <c r="FV58" s="21">
        <v>153000</v>
      </c>
      <c r="FW58" s="44"/>
      <c r="FX58" s="44">
        <v>180000</v>
      </c>
      <c r="FY58" s="44">
        <v>81577</v>
      </c>
      <c r="FZ58" s="44">
        <v>67498</v>
      </c>
      <c r="GA58" s="44">
        <v>7236</v>
      </c>
      <c r="GB58" s="44"/>
      <c r="GC58" s="44">
        <v>14344</v>
      </c>
      <c r="GD58" s="44">
        <v>199174</v>
      </c>
      <c r="GE58" s="44">
        <v>80008</v>
      </c>
      <c r="GF58" s="44">
        <v>97307</v>
      </c>
      <c r="GG58" s="44">
        <v>255904</v>
      </c>
      <c r="GH58" s="44">
        <v>37369</v>
      </c>
      <c r="GI58" s="44">
        <v>65524</v>
      </c>
      <c r="GJ58" s="44"/>
      <c r="GK58" s="44">
        <v>1043406</v>
      </c>
      <c r="GL58" s="44">
        <v>101850</v>
      </c>
      <c r="GM58" s="44">
        <v>111558</v>
      </c>
      <c r="GN58" s="44">
        <v>11697</v>
      </c>
      <c r="GO58" s="44">
        <v>6887</v>
      </c>
      <c r="GP58" s="44"/>
      <c r="GQ58" s="44"/>
      <c r="GR58" s="44">
        <v>3942</v>
      </c>
      <c r="GS58" s="44">
        <v>1580335</v>
      </c>
      <c r="GT58" s="44"/>
      <c r="GU58" s="21">
        <v>310955</v>
      </c>
      <c r="GV58" s="44"/>
      <c r="GW58" s="44">
        <v>2140459</v>
      </c>
      <c r="GX58" s="44">
        <v>172222</v>
      </c>
      <c r="GY58" s="44">
        <v>4203971</v>
      </c>
      <c r="GZ58" s="44">
        <v>1679065</v>
      </c>
      <c r="HA58" s="44"/>
      <c r="HB58" s="44"/>
      <c r="HC58" s="44">
        <v>2524906</v>
      </c>
      <c r="HD58" s="44">
        <v>4203971</v>
      </c>
      <c r="HE58" s="21"/>
      <c r="HF58" s="21">
        <v>1201329</v>
      </c>
      <c r="HG58" s="21"/>
      <c r="HH58" s="21"/>
      <c r="HI58" s="21">
        <v>0</v>
      </c>
      <c r="HJ58" s="44"/>
      <c r="HK58" s="21">
        <v>55424</v>
      </c>
      <c r="HL58" s="21">
        <v>390490</v>
      </c>
      <c r="HM58" s="21">
        <v>445914</v>
      </c>
      <c r="HN58" s="21">
        <v>-134959</v>
      </c>
      <c r="HO58" s="21"/>
      <c r="HP58" s="44"/>
      <c r="HQ58" s="47"/>
      <c r="HR58" s="47"/>
      <c r="HS58" s="47"/>
      <c r="HT58" s="47" t="s">
        <v>2055</v>
      </c>
      <c r="HU58" s="47">
        <v>419766.25</v>
      </c>
      <c r="HV58" s="47">
        <v>2088</v>
      </c>
      <c r="HW58" s="47">
        <v>0</v>
      </c>
      <c r="HX58" s="47">
        <v>69</v>
      </c>
      <c r="HY58" s="47">
        <v>8055</v>
      </c>
      <c r="HZ58" s="47">
        <v>24435</v>
      </c>
      <c r="IA58" s="47">
        <v>0</v>
      </c>
      <c r="IB58" s="47">
        <v>0</v>
      </c>
      <c r="IC58" s="47">
        <v>0</v>
      </c>
      <c r="ID58"/>
      <c r="IE58" s="47">
        <v>802</v>
      </c>
      <c r="IF58">
        <v>1703</v>
      </c>
      <c r="IG58" s="47">
        <v>3719</v>
      </c>
      <c r="IH58" s="47">
        <v>6040</v>
      </c>
      <c r="II58">
        <v>1013</v>
      </c>
      <c r="IJ58">
        <v>1013</v>
      </c>
      <c r="IK58"/>
      <c r="IL58">
        <v>3732</v>
      </c>
      <c r="IM58">
        <v>52669</v>
      </c>
      <c r="IN58">
        <v>0</v>
      </c>
      <c r="IO58">
        <v>0</v>
      </c>
      <c r="IP58">
        <v>390</v>
      </c>
      <c r="IQ58">
        <v>1924</v>
      </c>
      <c r="IR58">
        <v>0</v>
      </c>
      <c r="IS58">
        <v>0</v>
      </c>
      <c r="IT58">
        <v>2314</v>
      </c>
      <c r="IU58">
        <v>117816</v>
      </c>
      <c r="IV58">
        <v>0</v>
      </c>
      <c r="IW58">
        <v>1459</v>
      </c>
      <c r="IX58">
        <v>346292</v>
      </c>
      <c r="IY58">
        <v>604536</v>
      </c>
      <c r="IZ58">
        <v>0</v>
      </c>
      <c r="JA58">
        <v>0</v>
      </c>
      <c r="JB58">
        <v>0</v>
      </c>
      <c r="JC58"/>
      <c r="JD58">
        <v>29242</v>
      </c>
      <c r="JE58">
        <v>29041</v>
      </c>
      <c r="JF58">
        <v>63799</v>
      </c>
      <c r="JG58">
        <v>112014</v>
      </c>
      <c r="JH58">
        <v>29286</v>
      </c>
      <c r="JI58">
        <v>29286</v>
      </c>
      <c r="JJ58"/>
      <c r="JK58">
        <v>165181</v>
      </c>
      <c r="JL58">
        <v>1527952</v>
      </c>
      <c r="JM58">
        <v>0</v>
      </c>
      <c r="JN58">
        <v>0</v>
      </c>
      <c r="JO58">
        <v>11691</v>
      </c>
      <c r="JP58">
        <v>38487</v>
      </c>
      <c r="JQ58">
        <v>0</v>
      </c>
      <c r="JR58">
        <v>0</v>
      </c>
      <c r="JS58">
        <v>50178</v>
      </c>
      <c r="JT58"/>
      <c r="JU58"/>
      <c r="JV58"/>
      <c r="JW58"/>
      <c r="JX58"/>
      <c r="JY58"/>
      <c r="JZ58"/>
      <c r="KA58"/>
      <c r="KB58"/>
      <c r="KC58"/>
      <c r="KD58"/>
      <c r="KE58"/>
      <c r="KF58">
        <v>34</v>
      </c>
      <c r="KG58">
        <v>41</v>
      </c>
      <c r="KH58">
        <v>32</v>
      </c>
      <c r="KI58">
        <v>20</v>
      </c>
      <c r="KJ58">
        <v>25</v>
      </c>
      <c r="KK58">
        <v>18</v>
      </c>
      <c r="KL58">
        <v>14</v>
      </c>
      <c r="KM58">
        <v>18</v>
      </c>
      <c r="KN58">
        <v>12</v>
      </c>
      <c r="KO58">
        <v>1</v>
      </c>
      <c r="KP58">
        <v>0</v>
      </c>
      <c r="KQ58">
        <v>0</v>
      </c>
      <c r="KR58">
        <v>1</v>
      </c>
      <c r="KS58">
        <v>0</v>
      </c>
      <c r="KT58">
        <v>0</v>
      </c>
      <c r="KU58">
        <v>1</v>
      </c>
      <c r="KV58">
        <v>0</v>
      </c>
      <c r="KW58">
        <v>0</v>
      </c>
      <c r="KX58">
        <v>0</v>
      </c>
      <c r="KY58">
        <v>0</v>
      </c>
      <c r="KZ58">
        <v>0</v>
      </c>
      <c r="LA58">
        <v>0</v>
      </c>
      <c r="LB58">
        <v>0</v>
      </c>
      <c r="LC58">
        <v>0</v>
      </c>
      <c r="LD58">
        <v>1</v>
      </c>
      <c r="LE58">
        <v>0</v>
      </c>
      <c r="LF58">
        <v>0</v>
      </c>
      <c r="LG58">
        <v>0</v>
      </c>
      <c r="LH58">
        <v>0</v>
      </c>
    </row>
    <row r="59" spans="1:320" s="34" customFormat="1" ht="15" customHeight="1" x14ac:dyDescent="0.25">
      <c r="A59" s="45">
        <v>206013570</v>
      </c>
      <c r="B59" s="45" t="s">
        <v>2056</v>
      </c>
      <c r="C59" s="46">
        <v>45292</v>
      </c>
      <c r="D59" s="46">
        <v>45657</v>
      </c>
      <c r="E59" s="47">
        <v>366</v>
      </c>
      <c r="F59" s="45" t="s">
        <v>883</v>
      </c>
      <c r="G59" s="45" t="s">
        <v>884</v>
      </c>
      <c r="H59" s="45" t="s">
        <v>885</v>
      </c>
      <c r="I59" s="45" t="s">
        <v>886</v>
      </c>
      <c r="J59" s="45" t="s">
        <v>887</v>
      </c>
      <c r="K59" s="45" t="s">
        <v>888</v>
      </c>
      <c r="L59" s="45" t="s">
        <v>1746</v>
      </c>
      <c r="M59" s="45" t="s">
        <v>2057</v>
      </c>
      <c r="N59" s="45" t="s">
        <v>2058</v>
      </c>
      <c r="O59" s="45" t="s">
        <v>1788</v>
      </c>
      <c r="P59" s="45" t="s">
        <v>1949</v>
      </c>
      <c r="Q59" s="45" t="s">
        <v>2059</v>
      </c>
      <c r="R59" t="s">
        <v>2060</v>
      </c>
      <c r="S59" s="45" t="s">
        <v>893</v>
      </c>
      <c r="T59" t="s">
        <v>2061</v>
      </c>
      <c r="U59" s="47">
        <v>126</v>
      </c>
      <c r="V59" s="47">
        <v>126</v>
      </c>
      <c r="W59" s="47" t="s">
        <v>913</v>
      </c>
      <c r="X59" s="47">
        <v>46116</v>
      </c>
      <c r="Y59" s="47">
        <v>40727</v>
      </c>
      <c r="Z59" s="48">
        <v>208.54</v>
      </c>
      <c r="AA59" s="44">
        <v>752</v>
      </c>
      <c r="AB59" s="44">
        <v>685</v>
      </c>
      <c r="AC59" s="44">
        <v>2486</v>
      </c>
      <c r="AD59" s="44">
        <v>247</v>
      </c>
      <c r="AE59" s="44">
        <v>3026</v>
      </c>
      <c r="AF59" s="44">
        <v>22495</v>
      </c>
      <c r="AG59" s="44"/>
      <c r="AH59" s="47">
        <v>9225</v>
      </c>
      <c r="AI59" s="47">
        <v>778</v>
      </c>
      <c r="AJ59">
        <v>2470</v>
      </c>
      <c r="AK59" t="s">
        <v>895</v>
      </c>
      <c r="AL59">
        <v>40727</v>
      </c>
      <c r="AM59"/>
      <c r="AN59"/>
      <c r="AO59"/>
      <c r="AP59"/>
      <c r="AQ59"/>
      <c r="AR59" s="44"/>
      <c r="AS59" s="44"/>
      <c r="AT59" s="44"/>
      <c r="AU59" s="44">
        <v>15679895</v>
      </c>
      <c r="AV59" s="44">
        <v>2774012</v>
      </c>
      <c r="AW59" s="44">
        <v>-3029754</v>
      </c>
      <c r="AX59" s="44">
        <v>20220</v>
      </c>
      <c r="AY59" s="44">
        <v>21503881</v>
      </c>
      <c r="AZ59" s="21">
        <v>18841497</v>
      </c>
      <c r="BA59" s="21">
        <v>2662384</v>
      </c>
      <c r="BB59" s="44">
        <v>2354260</v>
      </c>
      <c r="BC59" s="44"/>
      <c r="BD59" s="44"/>
      <c r="BE59" s="44">
        <v>5016644</v>
      </c>
      <c r="BF59" s="44">
        <v>957110</v>
      </c>
      <c r="BG59" s="44">
        <v>95095</v>
      </c>
      <c r="BH59" s="44">
        <v>1165010</v>
      </c>
      <c r="BI59" s="21">
        <v>8660575</v>
      </c>
      <c r="BJ59" s="21"/>
      <c r="BK59" s="21">
        <v>3551625</v>
      </c>
      <c r="BL59" s="21">
        <v>299530</v>
      </c>
      <c r="BM59" s="21">
        <v>950950</v>
      </c>
      <c r="BN59" s="21">
        <v>15679895</v>
      </c>
      <c r="BO59" s="21"/>
      <c r="BP59" s="21"/>
      <c r="BQ59" s="44"/>
      <c r="BR59" s="21"/>
      <c r="BS59" s="44"/>
      <c r="BT59" s="21"/>
      <c r="BU59" s="44"/>
      <c r="BV59" s="21"/>
      <c r="BW59" s="44">
        <v>503750</v>
      </c>
      <c r="BX59" s="21"/>
      <c r="BY59" s="21"/>
      <c r="BZ59" s="21"/>
      <c r="CA59" s="44">
        <v>15491</v>
      </c>
      <c r="CB59" s="44"/>
      <c r="CC59" s="44">
        <v>85519</v>
      </c>
      <c r="CD59" s="44"/>
      <c r="CE59" s="44"/>
      <c r="CF59" s="44"/>
      <c r="CG59" s="44">
        <v>2152041</v>
      </c>
      <c r="CH59" s="44"/>
      <c r="CI59" s="21">
        <v>17109</v>
      </c>
      <c r="CJ59" s="44"/>
      <c r="CK59" s="21">
        <v>102</v>
      </c>
      <c r="CL59" s="44"/>
      <c r="CM59" s="44">
        <v>1290</v>
      </c>
      <c r="CN59" s="44">
        <v>0</v>
      </c>
      <c r="CO59" s="44">
        <v>1171155</v>
      </c>
      <c r="CP59" s="44">
        <v>0</v>
      </c>
      <c r="CQ59" s="21">
        <v>915645</v>
      </c>
      <c r="CR59" s="44">
        <v>210420</v>
      </c>
      <c r="CS59" s="44">
        <v>372244</v>
      </c>
      <c r="CT59" s="44">
        <v>68732</v>
      </c>
      <c r="CU59" s="44"/>
      <c r="CV59" s="44">
        <v>34526</v>
      </c>
      <c r="CW59" s="21"/>
      <c r="CX59" s="21"/>
      <c r="CY59" s="21"/>
      <c r="CZ59" s="21"/>
      <c r="DA59" s="21"/>
      <c r="DB59" s="21"/>
      <c r="DC59" s="21"/>
      <c r="DD59" s="21"/>
      <c r="DE59" s="44"/>
      <c r="DF59" s="21"/>
      <c r="DG59" s="44"/>
      <c r="DH59" s="21"/>
      <c r="DI59" s="44"/>
      <c r="DJ59" s="44"/>
      <c r="DK59" s="44"/>
      <c r="DL59" s="44"/>
      <c r="DM59" s="21"/>
      <c r="DN59" s="44"/>
      <c r="DO59" s="44"/>
      <c r="DP59" s="44"/>
      <c r="DQ59" s="44"/>
      <c r="DR59" s="44"/>
      <c r="DS59" s="44"/>
      <c r="DT59" s="44"/>
      <c r="DU59" s="44"/>
      <c r="DV59" s="44"/>
      <c r="DW59" s="44"/>
      <c r="DX59" s="44"/>
      <c r="DY59" s="44">
        <v>23259</v>
      </c>
      <c r="DZ59" s="44"/>
      <c r="EA59" s="44"/>
      <c r="EB59" s="21"/>
      <c r="EC59" s="44">
        <v>-1547723</v>
      </c>
      <c r="ED59" s="44"/>
      <c r="EE59" s="21"/>
      <c r="EF59" s="44"/>
      <c r="EG59" s="21">
        <v>-128291</v>
      </c>
      <c r="EH59" s="44"/>
      <c r="EI59" s="21">
        <v>277693</v>
      </c>
      <c r="EJ59" s="44"/>
      <c r="EK59" s="44"/>
      <c r="EL59" s="21"/>
      <c r="EM59" s="44">
        <v>-1680755</v>
      </c>
      <c r="EN59" s="44"/>
      <c r="EO59" s="44">
        <v>26063</v>
      </c>
      <c r="EP59" s="21"/>
      <c r="EQ59" s="21"/>
      <c r="ER59" s="21"/>
      <c r="ES59" s="21"/>
      <c r="ET59" s="44"/>
      <c r="EU59" s="21"/>
      <c r="EV59" s="44"/>
      <c r="EW59" s="21"/>
      <c r="EX59" s="44"/>
      <c r="EY59" s="44"/>
      <c r="EZ59" s="21"/>
      <c r="FA59" s="21"/>
      <c r="FB59" s="44"/>
      <c r="FC59" s="44"/>
      <c r="FD59" s="21"/>
      <c r="FE59" s="112"/>
      <c r="FF59" s="44"/>
      <c r="FG59" s="44">
        <v>8450644</v>
      </c>
      <c r="FH59" s="44">
        <v>1554097</v>
      </c>
      <c r="FI59" s="44">
        <v>8836756</v>
      </c>
      <c r="FJ59" s="44">
        <v>187753</v>
      </c>
      <c r="FK59" s="44">
        <v>8097191</v>
      </c>
      <c r="FL59" s="44"/>
      <c r="FM59" s="44"/>
      <c r="FN59" s="44"/>
      <c r="FO59" s="44"/>
      <c r="FP59" s="44"/>
      <c r="FQ59" s="44"/>
      <c r="FR59" s="44"/>
      <c r="FS59" s="44"/>
      <c r="FT59" s="44">
        <v>12327</v>
      </c>
      <c r="FU59" s="44"/>
      <c r="FV59" s="21">
        <v>645559</v>
      </c>
      <c r="FW59" s="44"/>
      <c r="FX59" s="44">
        <v>482685</v>
      </c>
      <c r="FY59" s="44">
        <v>95314</v>
      </c>
      <c r="FZ59" s="44">
        <v>372190</v>
      </c>
      <c r="GA59" s="44">
        <v>74914</v>
      </c>
      <c r="GB59" s="44"/>
      <c r="GC59" s="44">
        <v>34135</v>
      </c>
      <c r="GD59" s="44">
        <v>618566</v>
      </c>
      <c r="GE59" s="44">
        <v>460315</v>
      </c>
      <c r="GF59" s="44">
        <v>280650</v>
      </c>
      <c r="GG59" s="44">
        <v>1090012</v>
      </c>
      <c r="GH59" s="44">
        <v>218169</v>
      </c>
      <c r="GI59" s="44">
        <v>154012</v>
      </c>
      <c r="GJ59" s="44">
        <v>50122</v>
      </c>
      <c r="GK59" s="44">
        <v>4393175</v>
      </c>
      <c r="GL59" s="44">
        <v>426016</v>
      </c>
      <c r="GM59" s="44">
        <v>735725</v>
      </c>
      <c r="GN59" s="44">
        <v>21055</v>
      </c>
      <c r="GO59" s="44">
        <v>59594</v>
      </c>
      <c r="GP59" s="44"/>
      <c r="GQ59" s="44">
        <v>112261</v>
      </c>
      <c r="GR59" s="44">
        <v>407510</v>
      </c>
      <c r="GS59" s="44">
        <v>4348458</v>
      </c>
      <c r="GT59" s="44"/>
      <c r="GU59" s="21">
        <v>369869</v>
      </c>
      <c r="GV59" s="44">
        <v>33456</v>
      </c>
      <c r="GW59" s="44">
        <v>3460510</v>
      </c>
      <c r="GX59" s="44">
        <v>7577347</v>
      </c>
      <c r="GY59" s="44">
        <v>15789640</v>
      </c>
      <c r="GZ59" s="44">
        <v>5689321</v>
      </c>
      <c r="HA59" s="44"/>
      <c r="HB59" s="44">
        <v>5189761</v>
      </c>
      <c r="HC59" s="44">
        <v>4910558</v>
      </c>
      <c r="HD59" s="44">
        <v>15789640</v>
      </c>
      <c r="HE59" s="21"/>
      <c r="HF59" s="21">
        <v>3104267</v>
      </c>
      <c r="HG59" s="21">
        <v>977500</v>
      </c>
      <c r="HH59" s="21"/>
      <c r="HI59" s="21">
        <v>6372</v>
      </c>
      <c r="HJ59" s="44"/>
      <c r="HK59" s="21">
        <v>893536</v>
      </c>
      <c r="HL59" s="21">
        <v>794095</v>
      </c>
      <c r="HM59" s="21">
        <v>1694003</v>
      </c>
      <c r="HN59" s="21">
        <v>-1324134</v>
      </c>
      <c r="HO59" s="21"/>
      <c r="HP59" s="44">
        <v>4596664</v>
      </c>
      <c r="HQ59" s="47"/>
      <c r="HR59" s="47">
        <v>5189761</v>
      </c>
      <c r="HS59" s="47"/>
      <c r="HT59" s="47" t="s">
        <v>2062</v>
      </c>
      <c r="HU59" s="47">
        <v>1649903.0899999999</v>
      </c>
      <c r="HV59" s="47">
        <v>1792</v>
      </c>
      <c r="HW59" s="47">
        <v>0</v>
      </c>
      <c r="HX59" s="47">
        <v>23848</v>
      </c>
      <c r="HY59" s="47">
        <v>27033</v>
      </c>
      <c r="HZ59" s="47">
        <v>95411</v>
      </c>
      <c r="IA59" s="47">
        <v>0</v>
      </c>
      <c r="IB59" s="47">
        <v>0</v>
      </c>
      <c r="IC59" s="47">
        <v>9274</v>
      </c>
      <c r="ID59"/>
      <c r="IE59" s="47">
        <v>5445</v>
      </c>
      <c r="IF59"/>
      <c r="IG59" s="47"/>
      <c r="IH59" s="47">
        <v>24581</v>
      </c>
      <c r="II59">
        <v>4827</v>
      </c>
      <c r="IJ59">
        <v>5451</v>
      </c>
      <c r="IK59">
        <v>889</v>
      </c>
      <c r="IL59">
        <v>23721</v>
      </c>
      <c r="IM59">
        <v>222272</v>
      </c>
      <c r="IN59">
        <v>0</v>
      </c>
      <c r="IO59">
        <v>0</v>
      </c>
      <c r="IP59">
        <v>0</v>
      </c>
      <c r="IQ59">
        <v>0</v>
      </c>
      <c r="IR59">
        <v>0</v>
      </c>
      <c r="IS59">
        <v>0</v>
      </c>
      <c r="IT59">
        <v>0</v>
      </c>
      <c r="IU59">
        <v>321348</v>
      </c>
      <c r="IV59">
        <v>0</v>
      </c>
      <c r="IW59">
        <v>1399014</v>
      </c>
      <c r="IX59">
        <v>1302817</v>
      </c>
      <c r="IY59">
        <v>2801028</v>
      </c>
      <c r="IZ59">
        <v>0</v>
      </c>
      <c r="JA59">
        <v>0</v>
      </c>
      <c r="JB59">
        <v>638595</v>
      </c>
      <c r="JC59"/>
      <c r="JD59">
        <v>146009</v>
      </c>
      <c r="JE59"/>
      <c r="JF59"/>
      <c r="JG59">
        <v>599152</v>
      </c>
      <c r="JH59">
        <v>163713</v>
      </c>
      <c r="JI59">
        <v>121128</v>
      </c>
      <c r="JJ59">
        <v>41928</v>
      </c>
      <c r="JK59">
        <v>915912</v>
      </c>
      <c r="JL59">
        <v>8450644</v>
      </c>
      <c r="JM59">
        <v>0</v>
      </c>
      <c r="JN59">
        <v>0</v>
      </c>
      <c r="JO59">
        <v>0</v>
      </c>
      <c r="JP59">
        <v>0</v>
      </c>
      <c r="JQ59">
        <v>0</v>
      </c>
      <c r="JR59">
        <v>0</v>
      </c>
      <c r="JS59">
        <v>0</v>
      </c>
      <c r="JT59"/>
      <c r="JU59"/>
      <c r="JV59"/>
      <c r="JW59"/>
      <c r="JX59"/>
      <c r="JY59"/>
      <c r="JZ59"/>
      <c r="KA59"/>
      <c r="KB59"/>
      <c r="KC59"/>
      <c r="KD59"/>
      <c r="KE59"/>
      <c r="KF59">
        <v>154</v>
      </c>
      <c r="KG59">
        <v>240</v>
      </c>
      <c r="KH59">
        <v>94</v>
      </c>
      <c r="KI59">
        <v>107</v>
      </c>
      <c r="KJ59">
        <v>159</v>
      </c>
      <c r="KK59">
        <v>69</v>
      </c>
      <c r="KL59">
        <v>64</v>
      </c>
      <c r="KM59">
        <v>90</v>
      </c>
      <c r="KN59">
        <v>42</v>
      </c>
      <c r="KO59">
        <v>1</v>
      </c>
      <c r="KP59">
        <v>0</v>
      </c>
      <c r="KQ59">
        <v>0</v>
      </c>
      <c r="KR59">
        <v>0</v>
      </c>
      <c r="KS59">
        <v>0</v>
      </c>
      <c r="KT59">
        <v>1</v>
      </c>
      <c r="KU59">
        <v>1</v>
      </c>
      <c r="KV59">
        <v>0</v>
      </c>
      <c r="KW59">
        <v>0</v>
      </c>
      <c r="KX59">
        <v>0</v>
      </c>
      <c r="KY59">
        <v>0</v>
      </c>
      <c r="KZ59">
        <v>0</v>
      </c>
      <c r="LA59">
        <v>0</v>
      </c>
      <c r="LB59">
        <v>0</v>
      </c>
      <c r="LC59">
        <v>0</v>
      </c>
      <c r="LD59">
        <v>1</v>
      </c>
      <c r="LE59">
        <v>0</v>
      </c>
      <c r="LF59">
        <v>0</v>
      </c>
      <c r="LG59">
        <v>0</v>
      </c>
      <c r="LH59">
        <v>0</v>
      </c>
    </row>
    <row r="60" spans="1:320" s="34" customFormat="1" ht="15" customHeight="1" x14ac:dyDescent="0.25">
      <c r="A60" s="45">
        <v>206013647</v>
      </c>
      <c r="B60" s="45" t="s">
        <v>2063</v>
      </c>
      <c r="C60" s="46">
        <v>45292</v>
      </c>
      <c r="D60" s="46">
        <v>45657</v>
      </c>
      <c r="E60" s="47">
        <v>366</v>
      </c>
      <c r="F60" s="45" t="s">
        <v>883</v>
      </c>
      <c r="G60" s="45" t="s">
        <v>884</v>
      </c>
      <c r="H60" s="45" t="s">
        <v>885</v>
      </c>
      <c r="I60" s="45" t="s">
        <v>886</v>
      </c>
      <c r="J60" s="45" t="s">
        <v>887</v>
      </c>
      <c r="K60" s="45" t="s">
        <v>888</v>
      </c>
      <c r="L60" s="45" t="s">
        <v>1746</v>
      </c>
      <c r="M60" s="45" t="s">
        <v>2064</v>
      </c>
      <c r="N60" s="45" t="s">
        <v>2065</v>
      </c>
      <c r="O60" s="45" t="s">
        <v>891</v>
      </c>
      <c r="P60" s="45" t="s">
        <v>2066</v>
      </c>
      <c r="Q60" s="45" t="s">
        <v>2067</v>
      </c>
      <c r="R60" t="s">
        <v>2068</v>
      </c>
      <c r="S60" s="45" t="s">
        <v>893</v>
      </c>
      <c r="T60"/>
      <c r="U60" s="47">
        <v>99</v>
      </c>
      <c r="V60" s="47">
        <v>99</v>
      </c>
      <c r="W60" s="47" t="s">
        <v>894</v>
      </c>
      <c r="X60" s="47">
        <v>36234</v>
      </c>
      <c r="Y60" s="47">
        <v>33544</v>
      </c>
      <c r="Z60" s="48">
        <v>201.68</v>
      </c>
      <c r="AA60" s="44">
        <v>422</v>
      </c>
      <c r="AB60" s="44">
        <v>414</v>
      </c>
      <c r="AC60" s="44">
        <v>816</v>
      </c>
      <c r="AD60" s="44">
        <v>4965</v>
      </c>
      <c r="AE60" s="44">
        <v>24859</v>
      </c>
      <c r="AF60" s="44"/>
      <c r="AG60" s="44"/>
      <c r="AH60" s="47"/>
      <c r="AI60" s="47">
        <v>1539</v>
      </c>
      <c r="AJ60">
        <v>1365</v>
      </c>
      <c r="AK60" t="s">
        <v>895</v>
      </c>
      <c r="AL60">
        <v>33544</v>
      </c>
      <c r="AM60"/>
      <c r="AN60"/>
      <c r="AO60"/>
      <c r="AP60"/>
      <c r="AQ60"/>
      <c r="AR60" s="44"/>
      <c r="AS60" s="44"/>
      <c r="AT60" s="44"/>
      <c r="AU60" s="44">
        <v>11740389</v>
      </c>
      <c r="AV60" s="44">
        <v>3252610</v>
      </c>
      <c r="AW60" s="44">
        <v>-731836</v>
      </c>
      <c r="AX60" s="44">
        <v>40161</v>
      </c>
      <c r="AY60" s="44">
        <v>15764996</v>
      </c>
      <c r="AZ60" s="21">
        <v>16634920</v>
      </c>
      <c r="BA60" s="21">
        <v>-869924</v>
      </c>
      <c r="BB60" s="44"/>
      <c r="BC60" s="44"/>
      <c r="BD60" s="44"/>
      <c r="BE60" s="44">
        <v>-869924</v>
      </c>
      <c r="BF60" s="44">
        <v>305120</v>
      </c>
      <c r="BG60" s="44"/>
      <c r="BH60" s="44">
        <v>1860996</v>
      </c>
      <c r="BI60" s="21">
        <v>8558555</v>
      </c>
      <c r="BJ60" s="21"/>
      <c r="BK60" s="21"/>
      <c r="BL60" s="21">
        <v>538650</v>
      </c>
      <c r="BM60" s="21">
        <v>477068</v>
      </c>
      <c r="BN60" s="21">
        <v>11740389</v>
      </c>
      <c r="BO60" s="21"/>
      <c r="BP60" s="21"/>
      <c r="BQ60" s="44"/>
      <c r="BR60" s="21"/>
      <c r="BS60" s="44"/>
      <c r="BT60" s="21"/>
      <c r="BU60" s="44"/>
      <c r="BV60" s="21"/>
      <c r="BW60" s="44">
        <v>1311416</v>
      </c>
      <c r="BX60" s="21"/>
      <c r="BY60" s="21"/>
      <c r="BZ60" s="21"/>
      <c r="CA60" s="44"/>
      <c r="CB60" s="44"/>
      <c r="CC60" s="44">
        <v>1858080</v>
      </c>
      <c r="CD60" s="44"/>
      <c r="CE60" s="44"/>
      <c r="CF60" s="44"/>
      <c r="CG60" s="44"/>
      <c r="CH60" s="44"/>
      <c r="CI60" s="21">
        <v>10990</v>
      </c>
      <c r="CJ60" s="44"/>
      <c r="CK60" s="21">
        <v>72124</v>
      </c>
      <c r="CL60" s="44"/>
      <c r="CM60" s="44">
        <v>1863</v>
      </c>
      <c r="CN60" s="44">
        <v>13615</v>
      </c>
      <c r="CO60" s="44">
        <v>569078</v>
      </c>
      <c r="CP60" s="44">
        <v>1109274</v>
      </c>
      <c r="CQ60" s="21">
        <v>506482</v>
      </c>
      <c r="CR60" s="44">
        <v>132830</v>
      </c>
      <c r="CS60" s="44">
        <v>795844</v>
      </c>
      <c r="CT60" s="44">
        <v>95540</v>
      </c>
      <c r="CU60" s="44"/>
      <c r="CV60" s="44">
        <v>28084</v>
      </c>
      <c r="CW60" s="21"/>
      <c r="CX60" s="21"/>
      <c r="CY60" s="21"/>
      <c r="CZ60" s="21"/>
      <c r="DA60" s="21"/>
      <c r="DB60" s="21"/>
      <c r="DC60" s="21"/>
      <c r="DD60" s="21"/>
      <c r="DE60" s="44"/>
      <c r="DF60" s="21"/>
      <c r="DG60" s="44"/>
      <c r="DH60" s="21"/>
      <c r="DI60" s="44"/>
      <c r="DJ60" s="44"/>
      <c r="DK60" s="44"/>
      <c r="DL60" s="44"/>
      <c r="DM60" s="21"/>
      <c r="DN60" s="44"/>
      <c r="DO60" s="44"/>
      <c r="DP60" s="44"/>
      <c r="DQ60" s="44"/>
      <c r="DR60" s="44"/>
      <c r="DS60" s="44"/>
      <c r="DT60" s="44"/>
      <c r="DU60" s="44"/>
      <c r="DV60" s="44"/>
      <c r="DW60" s="44"/>
      <c r="DX60" s="44"/>
      <c r="DY60" s="44"/>
      <c r="DZ60" s="44"/>
      <c r="EA60" s="44"/>
      <c r="EB60" s="21"/>
      <c r="EC60" s="44">
        <v>47250</v>
      </c>
      <c r="ED60" s="44"/>
      <c r="EE60" s="21"/>
      <c r="EF60" s="44"/>
      <c r="EG60" s="21">
        <v>85656</v>
      </c>
      <c r="EH60" s="44"/>
      <c r="EI60" s="21">
        <v>-966810</v>
      </c>
      <c r="EJ60" s="44"/>
      <c r="EK60" s="44"/>
      <c r="EL60" s="21"/>
      <c r="EM60" s="44"/>
      <c r="EN60" s="44"/>
      <c r="EO60" s="44"/>
      <c r="EP60" s="21">
        <v>102068</v>
      </c>
      <c r="EQ60" s="21"/>
      <c r="ER60" s="21"/>
      <c r="ES60" s="21"/>
      <c r="ET60" s="44"/>
      <c r="EU60" s="21"/>
      <c r="EV60" s="44"/>
      <c r="EW60" s="21"/>
      <c r="EX60" s="44"/>
      <c r="EY60" s="44"/>
      <c r="EZ60" s="21"/>
      <c r="FA60" s="21"/>
      <c r="FB60" s="44"/>
      <c r="FC60" s="44"/>
      <c r="FD60" s="21"/>
      <c r="FE60" s="112"/>
      <c r="FF60" s="44"/>
      <c r="FG60" s="44">
        <v>8148593</v>
      </c>
      <c r="FH60" s="44">
        <v>1519586</v>
      </c>
      <c r="FI60" s="44">
        <v>6966741</v>
      </c>
      <c r="FJ60" s="44"/>
      <c r="FK60" s="44">
        <v>7204745</v>
      </c>
      <c r="FL60" s="44"/>
      <c r="FM60" s="44"/>
      <c r="FN60" s="44"/>
      <c r="FO60" s="44"/>
      <c r="FP60" s="44"/>
      <c r="FQ60" s="44"/>
      <c r="FR60" s="44"/>
      <c r="FS60" s="44"/>
      <c r="FT60" s="44">
        <v>1863</v>
      </c>
      <c r="FU60" s="44">
        <v>13615</v>
      </c>
      <c r="FV60" s="21">
        <v>361975</v>
      </c>
      <c r="FW60" s="44">
        <v>18805</v>
      </c>
      <c r="FX60" s="44">
        <v>349822</v>
      </c>
      <c r="FY60" s="44">
        <v>74870</v>
      </c>
      <c r="FZ60" s="44">
        <v>574215</v>
      </c>
      <c r="GA60" s="44">
        <v>83226</v>
      </c>
      <c r="GB60" s="44"/>
      <c r="GC60" s="44">
        <v>24672</v>
      </c>
      <c r="GD60" s="44">
        <v>782519</v>
      </c>
      <c r="GE60" s="44">
        <v>627516</v>
      </c>
      <c r="GF60" s="44">
        <v>144505</v>
      </c>
      <c r="GG60" s="44">
        <v>1211683</v>
      </c>
      <c r="GH60" s="44">
        <v>146470</v>
      </c>
      <c r="GI60" s="44">
        <v>435852</v>
      </c>
      <c r="GJ60" s="44">
        <v>75952</v>
      </c>
      <c r="GK60" s="44">
        <v>3236735</v>
      </c>
      <c r="GL60" s="44">
        <v>9537</v>
      </c>
      <c r="GM60" s="44">
        <v>923430</v>
      </c>
      <c r="GN60" s="44">
        <v>24001</v>
      </c>
      <c r="GO60" s="44">
        <v>69225</v>
      </c>
      <c r="GP60" s="44"/>
      <c r="GQ60" s="44"/>
      <c r="GR60" s="44">
        <v>239687</v>
      </c>
      <c r="GS60" s="44">
        <v>5574356</v>
      </c>
      <c r="GT60" s="44"/>
      <c r="GU60" s="21">
        <v>1290</v>
      </c>
      <c r="GV60" s="44"/>
      <c r="GW60" s="44"/>
      <c r="GX60" s="44">
        <v>1500000</v>
      </c>
      <c r="GY60" s="44">
        <v>7075646</v>
      </c>
      <c r="GZ60" s="44">
        <v>9442685</v>
      </c>
      <c r="HA60" s="44"/>
      <c r="HB60" s="44"/>
      <c r="HC60" s="44">
        <v>-2367039</v>
      </c>
      <c r="HD60" s="44">
        <v>7075646</v>
      </c>
      <c r="HE60" s="21"/>
      <c r="HF60" s="21"/>
      <c r="HG60" s="21">
        <v>1679631</v>
      </c>
      <c r="HH60" s="21"/>
      <c r="HI60" s="21">
        <v>0</v>
      </c>
      <c r="HJ60" s="44"/>
      <c r="HK60" s="21"/>
      <c r="HL60" s="21">
        <v>13657</v>
      </c>
      <c r="HM60" s="21">
        <v>13657</v>
      </c>
      <c r="HN60" s="21">
        <v>-12367</v>
      </c>
      <c r="HO60" s="21"/>
      <c r="HP60" s="44"/>
      <c r="HQ60" s="47"/>
      <c r="HR60" s="47"/>
      <c r="HS60" s="47"/>
      <c r="HT60" s="47" t="s">
        <v>1799</v>
      </c>
      <c r="HU60" s="47">
        <v>94426.85</v>
      </c>
      <c r="HV60" s="47">
        <v>2342</v>
      </c>
      <c r="HW60" s="47">
        <v>0</v>
      </c>
      <c r="HX60" s="47">
        <v>21418</v>
      </c>
      <c r="HY60" s="47">
        <v>46370</v>
      </c>
      <c r="HZ60" s="47">
        <v>96599</v>
      </c>
      <c r="IA60" s="47">
        <v>0</v>
      </c>
      <c r="IB60" s="47">
        <v>0</v>
      </c>
      <c r="IC60" s="47">
        <v>886</v>
      </c>
      <c r="ID60"/>
      <c r="IE60" s="47">
        <v>10155</v>
      </c>
      <c r="IF60">
        <v>24753</v>
      </c>
      <c r="IG60" s="47">
        <v>2838</v>
      </c>
      <c r="IH60" s="47">
        <v>27243</v>
      </c>
      <c r="II60">
        <v>4750</v>
      </c>
      <c r="IJ60">
        <v>19143</v>
      </c>
      <c r="IK60">
        <v>1436</v>
      </c>
      <c r="IL60">
        <v>21826</v>
      </c>
      <c r="IM60">
        <v>279759</v>
      </c>
      <c r="IN60">
        <v>0</v>
      </c>
      <c r="IO60">
        <v>163</v>
      </c>
      <c r="IP60">
        <v>1728</v>
      </c>
      <c r="IQ60">
        <v>2715</v>
      </c>
      <c r="IR60">
        <v>0</v>
      </c>
      <c r="IS60">
        <v>0</v>
      </c>
      <c r="IT60">
        <v>4606</v>
      </c>
      <c r="IU60">
        <v>140497</v>
      </c>
      <c r="IV60">
        <v>0</v>
      </c>
      <c r="IW60">
        <v>963821</v>
      </c>
      <c r="IX60">
        <v>1854783</v>
      </c>
      <c r="IY60">
        <v>2535732</v>
      </c>
      <c r="IZ60">
        <v>0</v>
      </c>
      <c r="JA60">
        <v>0</v>
      </c>
      <c r="JB60">
        <v>70250</v>
      </c>
      <c r="JC60"/>
      <c r="JD60">
        <v>203097</v>
      </c>
      <c r="JE60">
        <v>457927</v>
      </c>
      <c r="JF60">
        <v>82314</v>
      </c>
      <c r="JG60">
        <v>572094</v>
      </c>
      <c r="JH60">
        <v>123491</v>
      </c>
      <c r="JI60">
        <v>344568</v>
      </c>
      <c r="JJ60">
        <v>60314</v>
      </c>
      <c r="JK60">
        <v>739705</v>
      </c>
      <c r="JL60">
        <v>8148593</v>
      </c>
      <c r="JM60">
        <v>0</v>
      </c>
      <c r="JN60">
        <v>15470</v>
      </c>
      <c r="JO60">
        <v>120990</v>
      </c>
      <c r="JP60">
        <v>127607</v>
      </c>
      <c r="JQ60">
        <v>0</v>
      </c>
      <c r="JR60">
        <v>0</v>
      </c>
      <c r="JS60">
        <v>264067</v>
      </c>
      <c r="JT60"/>
      <c r="JU60"/>
      <c r="JV60"/>
      <c r="JW60"/>
      <c r="JX60"/>
      <c r="JY60"/>
      <c r="JZ60"/>
      <c r="KA60"/>
      <c r="KB60"/>
      <c r="KC60"/>
      <c r="KD60"/>
      <c r="KE60"/>
      <c r="KF60">
        <v>129</v>
      </c>
      <c r="KG60">
        <v>166</v>
      </c>
      <c r="KH60">
        <v>120</v>
      </c>
      <c r="KI60">
        <v>73</v>
      </c>
      <c r="KJ60">
        <v>99</v>
      </c>
      <c r="KK60">
        <v>69</v>
      </c>
      <c r="KL60">
        <v>48</v>
      </c>
      <c r="KM60">
        <v>69</v>
      </c>
      <c r="KN60">
        <v>44</v>
      </c>
      <c r="KO60">
        <v>1</v>
      </c>
      <c r="KP60">
        <v>0</v>
      </c>
      <c r="KQ60">
        <v>0</v>
      </c>
      <c r="KR60">
        <v>0</v>
      </c>
      <c r="KS60">
        <v>1</v>
      </c>
      <c r="KT60">
        <v>0</v>
      </c>
      <c r="KU60">
        <v>1</v>
      </c>
      <c r="KV60">
        <v>0</v>
      </c>
      <c r="KW60">
        <v>0</v>
      </c>
      <c r="KX60">
        <v>0</v>
      </c>
      <c r="KY60">
        <v>0</v>
      </c>
      <c r="KZ60">
        <v>0</v>
      </c>
      <c r="LA60">
        <v>0</v>
      </c>
      <c r="LB60">
        <v>0</v>
      </c>
      <c r="LC60">
        <v>0</v>
      </c>
      <c r="LD60">
        <v>1</v>
      </c>
      <c r="LE60">
        <v>0</v>
      </c>
      <c r="LF60">
        <v>0</v>
      </c>
      <c r="LG60">
        <v>0</v>
      </c>
      <c r="LH60">
        <v>0</v>
      </c>
    </row>
    <row r="61" spans="1:320" s="34" customFormat="1" ht="15" customHeight="1" x14ac:dyDescent="0.25">
      <c r="A61" s="45">
        <v>206013653</v>
      </c>
      <c r="B61" s="45" t="s">
        <v>2069</v>
      </c>
      <c r="C61" s="46">
        <v>45292</v>
      </c>
      <c r="D61" s="46">
        <v>45657</v>
      </c>
      <c r="E61" s="47">
        <v>366</v>
      </c>
      <c r="F61" s="45" t="s">
        <v>883</v>
      </c>
      <c r="G61" s="45" t="s">
        <v>884</v>
      </c>
      <c r="H61" s="45" t="s">
        <v>885</v>
      </c>
      <c r="I61" s="45" t="s">
        <v>886</v>
      </c>
      <c r="J61" s="45" t="s">
        <v>887</v>
      </c>
      <c r="K61" s="45" t="s">
        <v>888</v>
      </c>
      <c r="L61" s="45" t="s">
        <v>1730</v>
      </c>
      <c r="M61" s="45" t="s">
        <v>2070</v>
      </c>
      <c r="N61" s="45" t="s">
        <v>2071</v>
      </c>
      <c r="O61" s="45" t="s">
        <v>911</v>
      </c>
      <c r="P61" s="45" t="s">
        <v>2072</v>
      </c>
      <c r="Q61" s="45" t="s">
        <v>2073</v>
      </c>
      <c r="R61" t="s">
        <v>1752</v>
      </c>
      <c r="S61" s="45" t="s">
        <v>893</v>
      </c>
      <c r="T61"/>
      <c r="U61" s="47">
        <v>32</v>
      </c>
      <c r="V61" s="47">
        <v>32</v>
      </c>
      <c r="W61" s="47" t="s">
        <v>1728</v>
      </c>
      <c r="X61" s="47">
        <v>11712</v>
      </c>
      <c r="Y61" s="47">
        <v>11194</v>
      </c>
      <c r="Z61" s="48">
        <v>224.24</v>
      </c>
      <c r="AA61" s="44">
        <v>66</v>
      </c>
      <c r="AB61" s="44">
        <v>77</v>
      </c>
      <c r="AC61" s="44">
        <v>828</v>
      </c>
      <c r="AD61" s="44">
        <v>67</v>
      </c>
      <c r="AE61" s="44">
        <v>167</v>
      </c>
      <c r="AF61" s="44">
        <v>9042</v>
      </c>
      <c r="AG61" s="44"/>
      <c r="AH61" s="47"/>
      <c r="AI61" s="47">
        <v>4</v>
      </c>
      <c r="AJ61">
        <v>1086</v>
      </c>
      <c r="AK61" t="s">
        <v>895</v>
      </c>
      <c r="AL61">
        <v>11194</v>
      </c>
      <c r="AM61"/>
      <c r="AN61"/>
      <c r="AO61"/>
      <c r="AP61"/>
      <c r="AQ61"/>
      <c r="AR61" s="44"/>
      <c r="AS61" s="44"/>
      <c r="AT61" s="44"/>
      <c r="AU61" s="44">
        <v>4310535</v>
      </c>
      <c r="AV61" s="44">
        <v>1350956</v>
      </c>
      <c r="AW61" s="44">
        <v>1554219</v>
      </c>
      <c r="AX61" s="44">
        <v>671415</v>
      </c>
      <c r="AY61" s="44">
        <v>4778687</v>
      </c>
      <c r="AZ61" s="21">
        <v>4796570</v>
      </c>
      <c r="BA61" s="21">
        <v>-17883</v>
      </c>
      <c r="BB61" s="44"/>
      <c r="BC61" s="44"/>
      <c r="BD61" s="44"/>
      <c r="BE61" s="44">
        <v>-17883</v>
      </c>
      <c r="BF61" s="44">
        <v>309540</v>
      </c>
      <c r="BG61" s="44"/>
      <c r="BH61" s="44">
        <v>21560</v>
      </c>
      <c r="BI61" s="21">
        <v>3559325</v>
      </c>
      <c r="BJ61" s="21"/>
      <c r="BK61" s="21"/>
      <c r="BL61" s="21">
        <v>2000</v>
      </c>
      <c r="BM61" s="21">
        <v>418110</v>
      </c>
      <c r="BN61" s="21">
        <v>4310535</v>
      </c>
      <c r="BO61" s="21"/>
      <c r="BP61" s="21"/>
      <c r="BQ61" s="44"/>
      <c r="BR61" s="21"/>
      <c r="BS61" s="44"/>
      <c r="BT61" s="21"/>
      <c r="BU61" s="44"/>
      <c r="BV61" s="21"/>
      <c r="BW61" s="44">
        <v>1053893</v>
      </c>
      <c r="BX61" s="21"/>
      <c r="BY61" s="21"/>
      <c r="BZ61" s="21"/>
      <c r="CA61" s="44">
        <v>892</v>
      </c>
      <c r="CB61" s="44"/>
      <c r="CC61" s="44">
        <v>296076</v>
      </c>
      <c r="CD61" s="44"/>
      <c r="CE61" s="44"/>
      <c r="CF61" s="44"/>
      <c r="CG61" s="44"/>
      <c r="CH61" s="44"/>
      <c r="CI61" s="21">
        <v>95</v>
      </c>
      <c r="CJ61" s="44"/>
      <c r="CK61" s="21"/>
      <c r="CL61" s="44"/>
      <c r="CM61" s="44">
        <v>23571</v>
      </c>
      <c r="CN61" s="44">
        <v>1300</v>
      </c>
      <c r="CO61" s="44">
        <v>637095</v>
      </c>
      <c r="CP61" s="44">
        <v>0</v>
      </c>
      <c r="CQ61" s="21">
        <v>599051</v>
      </c>
      <c r="CR61" s="44">
        <v>3104</v>
      </c>
      <c r="CS61" s="44">
        <v>78078</v>
      </c>
      <c r="CT61" s="44">
        <v>7657</v>
      </c>
      <c r="CU61" s="44"/>
      <c r="CV61" s="44">
        <v>1100</v>
      </c>
      <c r="CW61" s="21"/>
      <c r="CX61" s="21"/>
      <c r="CY61" s="21"/>
      <c r="CZ61" s="21"/>
      <c r="DA61" s="21"/>
      <c r="DB61" s="21"/>
      <c r="DC61" s="21"/>
      <c r="DD61" s="21"/>
      <c r="DE61" s="44"/>
      <c r="DF61" s="21"/>
      <c r="DG61" s="44"/>
      <c r="DH61" s="21"/>
      <c r="DI61" s="44"/>
      <c r="DJ61" s="44"/>
      <c r="DK61" s="44"/>
      <c r="DL61" s="44"/>
      <c r="DM61" s="21"/>
      <c r="DN61" s="44"/>
      <c r="DO61" s="44"/>
      <c r="DP61" s="44"/>
      <c r="DQ61" s="44"/>
      <c r="DR61" s="44"/>
      <c r="DS61" s="44"/>
      <c r="DT61" s="44"/>
      <c r="DU61" s="44"/>
      <c r="DV61" s="44"/>
      <c r="DW61" s="44"/>
      <c r="DX61" s="44"/>
      <c r="DY61" s="44"/>
      <c r="DZ61" s="44"/>
      <c r="EA61" s="44"/>
      <c r="EB61" s="21"/>
      <c r="EC61" s="44">
        <v>275801</v>
      </c>
      <c r="ED61" s="44"/>
      <c r="EE61" s="21"/>
      <c r="EF61" s="44"/>
      <c r="EG61" s="21">
        <v>26307</v>
      </c>
      <c r="EH61" s="44"/>
      <c r="EI61" s="21">
        <v>1212257</v>
      </c>
      <c r="EJ61" s="44"/>
      <c r="EK61" s="44"/>
      <c r="EL61" s="21"/>
      <c r="EM61" s="44"/>
      <c r="EN61" s="44"/>
      <c r="EO61" s="44">
        <v>39854</v>
      </c>
      <c r="EP61" s="21"/>
      <c r="EQ61" s="21"/>
      <c r="ER61" s="21"/>
      <c r="ES61" s="21"/>
      <c r="ET61" s="44"/>
      <c r="EU61" s="21"/>
      <c r="EV61" s="44"/>
      <c r="EW61" s="21"/>
      <c r="EX61" s="44"/>
      <c r="EY61" s="44"/>
      <c r="EZ61" s="21"/>
      <c r="FA61" s="21"/>
      <c r="FB61" s="44"/>
      <c r="FC61" s="44"/>
      <c r="FD61" s="21"/>
      <c r="FE61" s="112"/>
      <c r="FF61" s="44"/>
      <c r="FG61" s="44">
        <v>2312852</v>
      </c>
      <c r="FH61" s="44">
        <v>357344</v>
      </c>
      <c r="FI61" s="44">
        <v>2126374</v>
      </c>
      <c r="FJ61" s="44">
        <v>26456</v>
      </c>
      <c r="FK61" s="44">
        <v>1922448</v>
      </c>
      <c r="FL61" s="44"/>
      <c r="FM61" s="44"/>
      <c r="FN61" s="44"/>
      <c r="FO61" s="44"/>
      <c r="FP61" s="44"/>
      <c r="FQ61" s="44"/>
      <c r="FR61" s="44"/>
      <c r="FS61" s="44"/>
      <c r="FT61" s="44">
        <v>7088</v>
      </c>
      <c r="FU61" s="44">
        <v>11</v>
      </c>
      <c r="FV61" s="21">
        <v>190824</v>
      </c>
      <c r="FW61" s="44"/>
      <c r="FX61" s="44">
        <v>171816</v>
      </c>
      <c r="FY61" s="44">
        <v>5885</v>
      </c>
      <c r="FZ61" s="44">
        <v>10842</v>
      </c>
      <c r="GA61" s="44">
        <v>3684</v>
      </c>
      <c r="GB61" s="44"/>
      <c r="GC61" s="44">
        <v>850</v>
      </c>
      <c r="GD61" s="44">
        <v>228924</v>
      </c>
      <c r="GE61" s="44">
        <v>107352</v>
      </c>
      <c r="GF61" s="44">
        <v>61151</v>
      </c>
      <c r="GG61" s="44">
        <v>240203</v>
      </c>
      <c r="GH61" s="44">
        <v>41087</v>
      </c>
      <c r="GI61" s="44">
        <v>38291</v>
      </c>
      <c r="GJ61" s="44">
        <v>11414</v>
      </c>
      <c r="GK61" s="44">
        <v>935893</v>
      </c>
      <c r="GL61" s="44">
        <v>10255</v>
      </c>
      <c r="GM61" s="44">
        <v>751033</v>
      </c>
      <c r="GN61" s="44">
        <v>31016</v>
      </c>
      <c r="GO61" s="44">
        <v>10989</v>
      </c>
      <c r="GP61" s="44"/>
      <c r="GQ61" s="44"/>
      <c r="GR61" s="44">
        <v>15514</v>
      </c>
      <c r="GS61" s="44">
        <v>1356746</v>
      </c>
      <c r="GT61" s="44"/>
      <c r="GU61" s="21">
        <v>35517</v>
      </c>
      <c r="GV61" s="44"/>
      <c r="GW61" s="44">
        <v>3000</v>
      </c>
      <c r="GX61" s="44"/>
      <c r="GY61" s="44">
        <v>1395263</v>
      </c>
      <c r="GZ61" s="44">
        <v>410103</v>
      </c>
      <c r="HA61" s="44"/>
      <c r="HB61" s="44"/>
      <c r="HC61" s="44">
        <v>985160</v>
      </c>
      <c r="HD61" s="44">
        <v>1395263</v>
      </c>
      <c r="HE61" s="21"/>
      <c r="HF61" s="21"/>
      <c r="HG61" s="21"/>
      <c r="HH61" s="21"/>
      <c r="HI61" s="21">
        <v>0</v>
      </c>
      <c r="HJ61" s="44"/>
      <c r="HK61" s="21">
        <v>16238</v>
      </c>
      <c r="HL61" s="21">
        <v>255588</v>
      </c>
      <c r="HM61" s="21">
        <v>271826</v>
      </c>
      <c r="HN61" s="21">
        <v>-236309</v>
      </c>
      <c r="HO61" s="21"/>
      <c r="HP61" s="44"/>
      <c r="HQ61" s="47"/>
      <c r="HR61" s="47"/>
      <c r="HS61" s="47"/>
      <c r="HT61" s="47" t="s">
        <v>2074</v>
      </c>
      <c r="HU61" s="47">
        <v>635659.65</v>
      </c>
      <c r="HV61" s="47">
        <v>2081</v>
      </c>
      <c r="HW61" s="47">
        <v>0</v>
      </c>
      <c r="HX61" s="47">
        <v>2831</v>
      </c>
      <c r="HY61" s="47">
        <v>7501</v>
      </c>
      <c r="HZ61" s="47">
        <v>26862</v>
      </c>
      <c r="IA61" s="47">
        <v>0</v>
      </c>
      <c r="IB61" s="47">
        <v>0</v>
      </c>
      <c r="IC61" s="47">
        <v>1033</v>
      </c>
      <c r="ID61"/>
      <c r="IE61" s="47">
        <v>654</v>
      </c>
      <c r="IF61">
        <v>4532</v>
      </c>
      <c r="IG61" s="47">
        <v>1939</v>
      </c>
      <c r="IH61" s="47">
        <v>6098</v>
      </c>
      <c r="II61">
        <v>968</v>
      </c>
      <c r="IJ61">
        <v>1498</v>
      </c>
      <c r="IK61">
        <v>312</v>
      </c>
      <c r="IL61">
        <v>2311</v>
      </c>
      <c r="IM61">
        <v>58620</v>
      </c>
      <c r="IN61">
        <v>0</v>
      </c>
      <c r="IO61">
        <v>0</v>
      </c>
      <c r="IP61">
        <v>11</v>
      </c>
      <c r="IQ61">
        <v>2920</v>
      </c>
      <c r="IR61">
        <v>0</v>
      </c>
      <c r="IS61">
        <v>0</v>
      </c>
      <c r="IT61">
        <v>2931</v>
      </c>
      <c r="IU61">
        <v>97886</v>
      </c>
      <c r="IV61">
        <v>0</v>
      </c>
      <c r="IW61">
        <v>148468</v>
      </c>
      <c r="IX61">
        <v>276983</v>
      </c>
      <c r="IY61">
        <v>683473</v>
      </c>
      <c r="IZ61">
        <v>0</v>
      </c>
      <c r="JA61">
        <v>0</v>
      </c>
      <c r="JB61">
        <v>325843</v>
      </c>
      <c r="JC61"/>
      <c r="JD61">
        <v>125173</v>
      </c>
      <c r="JE61">
        <v>85179</v>
      </c>
      <c r="JF61">
        <v>45937</v>
      </c>
      <c r="JG61">
        <v>126934</v>
      </c>
      <c r="JH61">
        <v>34948</v>
      </c>
      <c r="JI61">
        <v>32340</v>
      </c>
      <c r="JJ61">
        <v>9750</v>
      </c>
      <c r="JK61">
        <v>319938</v>
      </c>
      <c r="JL61">
        <v>2312852</v>
      </c>
      <c r="JM61">
        <v>0</v>
      </c>
      <c r="JN61">
        <v>0</v>
      </c>
      <c r="JO61">
        <v>679</v>
      </c>
      <c r="JP61">
        <v>108309</v>
      </c>
      <c r="JQ61">
        <v>0</v>
      </c>
      <c r="JR61">
        <v>0</v>
      </c>
      <c r="JS61">
        <v>108988</v>
      </c>
      <c r="JT61"/>
      <c r="JU61"/>
      <c r="JV61"/>
      <c r="JW61"/>
      <c r="JX61"/>
      <c r="JY61"/>
      <c r="JZ61"/>
      <c r="KA61"/>
      <c r="KB61"/>
      <c r="KC61"/>
      <c r="KD61"/>
      <c r="KE61"/>
      <c r="KF61">
        <v>46</v>
      </c>
      <c r="KG61">
        <v>64</v>
      </c>
      <c r="KH61">
        <v>34</v>
      </c>
      <c r="KI61">
        <v>30</v>
      </c>
      <c r="KJ61">
        <v>44</v>
      </c>
      <c r="KK61">
        <v>21</v>
      </c>
      <c r="KL61">
        <v>20</v>
      </c>
      <c r="KM61">
        <v>31</v>
      </c>
      <c r="KN61">
        <v>13</v>
      </c>
      <c r="KO61">
        <v>1</v>
      </c>
      <c r="KP61">
        <v>0</v>
      </c>
      <c r="KQ61">
        <v>0</v>
      </c>
      <c r="KR61">
        <v>1</v>
      </c>
      <c r="KS61">
        <v>0</v>
      </c>
      <c r="KT61">
        <v>0</v>
      </c>
      <c r="KU61">
        <v>1</v>
      </c>
      <c r="KV61">
        <v>0</v>
      </c>
      <c r="KW61">
        <v>0</v>
      </c>
      <c r="KX61">
        <v>0</v>
      </c>
      <c r="KY61">
        <v>0</v>
      </c>
      <c r="KZ61">
        <v>0</v>
      </c>
      <c r="LA61">
        <v>0</v>
      </c>
      <c r="LB61">
        <v>0</v>
      </c>
      <c r="LC61">
        <v>0</v>
      </c>
      <c r="LD61">
        <v>1</v>
      </c>
      <c r="LE61">
        <v>0</v>
      </c>
      <c r="LF61">
        <v>0</v>
      </c>
      <c r="LG61">
        <v>0</v>
      </c>
      <c r="LH61">
        <v>0</v>
      </c>
    </row>
    <row r="62" spans="1:320" s="34" customFormat="1" ht="15" customHeight="1" x14ac:dyDescent="0.25">
      <c r="A62" s="45">
        <v>206013696</v>
      </c>
      <c r="B62" s="45" t="s">
        <v>930</v>
      </c>
      <c r="C62" s="46">
        <v>45108</v>
      </c>
      <c r="D62" s="46">
        <v>45473</v>
      </c>
      <c r="E62" s="47">
        <v>366</v>
      </c>
      <c r="F62" s="45" t="s">
        <v>883</v>
      </c>
      <c r="G62" s="45" t="s">
        <v>893</v>
      </c>
      <c r="H62" s="45" t="s">
        <v>885</v>
      </c>
      <c r="I62" s="45" t="s">
        <v>916</v>
      </c>
      <c r="J62" s="45" t="s">
        <v>331</v>
      </c>
      <c r="K62" s="45" t="s">
        <v>888</v>
      </c>
      <c r="L62" s="45" t="s">
        <v>1730</v>
      </c>
      <c r="M62" s="45" t="s">
        <v>931</v>
      </c>
      <c r="N62" s="45" t="s">
        <v>932</v>
      </c>
      <c r="O62" s="45" t="s">
        <v>899</v>
      </c>
      <c r="P62" s="45" t="s">
        <v>1921</v>
      </c>
      <c r="Q62" s="45" t="s">
        <v>933</v>
      </c>
      <c r="R62" t="s">
        <v>934</v>
      </c>
      <c r="S62" s="45" t="s">
        <v>893</v>
      </c>
      <c r="T62"/>
      <c r="U62" s="47">
        <v>59</v>
      </c>
      <c r="V62" s="47">
        <v>59</v>
      </c>
      <c r="W62" s="47" t="s">
        <v>1728</v>
      </c>
      <c r="X62" s="47">
        <v>21594</v>
      </c>
      <c r="Y62" s="47">
        <v>18719</v>
      </c>
      <c r="Z62" s="48">
        <v>86.69</v>
      </c>
      <c r="AA62" s="44">
        <v>131</v>
      </c>
      <c r="AB62" s="44">
        <v>124</v>
      </c>
      <c r="AC62" s="44">
        <v>1901</v>
      </c>
      <c r="AD62" s="44"/>
      <c r="AE62" s="44">
        <v>5104</v>
      </c>
      <c r="AF62" s="44">
        <v>9968</v>
      </c>
      <c r="AG62" s="44"/>
      <c r="AH62" s="47">
        <v>1158</v>
      </c>
      <c r="AI62" s="47">
        <v>588</v>
      </c>
      <c r="AJ62"/>
      <c r="AK62" t="s">
        <v>895</v>
      </c>
      <c r="AL62">
        <v>18719</v>
      </c>
      <c r="AM62"/>
      <c r="AN62"/>
      <c r="AO62"/>
      <c r="AP62"/>
      <c r="AQ62"/>
      <c r="AR62" s="44"/>
      <c r="AS62" s="44"/>
      <c r="AT62" s="44"/>
      <c r="AU62" s="44">
        <v>9288545</v>
      </c>
      <c r="AV62" s="44">
        <v>1815107</v>
      </c>
      <c r="AW62" s="44">
        <v>1653203</v>
      </c>
      <c r="AX62" s="44"/>
      <c r="AY62" s="44">
        <v>9450449</v>
      </c>
      <c r="AZ62" s="21">
        <v>9854623</v>
      </c>
      <c r="BA62" s="21">
        <v>-404174</v>
      </c>
      <c r="BB62" s="44">
        <v>-1127531</v>
      </c>
      <c r="BC62" s="44"/>
      <c r="BD62" s="44"/>
      <c r="BE62" s="44">
        <v>-1531705</v>
      </c>
      <c r="BF62" s="44">
        <v>911016</v>
      </c>
      <c r="BG62" s="44"/>
      <c r="BH62" s="44">
        <v>2538409</v>
      </c>
      <c r="BI62" s="21">
        <v>4957457</v>
      </c>
      <c r="BJ62" s="21"/>
      <c r="BK62" s="21">
        <v>605601</v>
      </c>
      <c r="BL62" s="21">
        <v>276062</v>
      </c>
      <c r="BM62" s="21"/>
      <c r="BN62" s="21">
        <v>9288545</v>
      </c>
      <c r="BO62" s="21"/>
      <c r="BP62" s="21"/>
      <c r="BQ62" s="44"/>
      <c r="BR62" s="21"/>
      <c r="BS62" s="44"/>
      <c r="BT62" s="21"/>
      <c r="BU62" s="44"/>
      <c r="BV62" s="21"/>
      <c r="BW62" s="44">
        <v>1101373</v>
      </c>
      <c r="BX62" s="21"/>
      <c r="BY62" s="21"/>
      <c r="BZ62" s="21"/>
      <c r="CA62" s="44">
        <v>275648</v>
      </c>
      <c r="CB62" s="44"/>
      <c r="CC62" s="44"/>
      <c r="CD62" s="44"/>
      <c r="CE62" s="44"/>
      <c r="CF62" s="44"/>
      <c r="CG62" s="44">
        <v>412735</v>
      </c>
      <c r="CH62" s="44"/>
      <c r="CI62" s="21">
        <v>25351</v>
      </c>
      <c r="CJ62" s="44"/>
      <c r="CK62" s="21"/>
      <c r="CL62" s="44"/>
      <c r="CM62" s="44">
        <v>441040</v>
      </c>
      <c r="CN62" s="44">
        <v>0</v>
      </c>
      <c r="CO62" s="44">
        <v>690900</v>
      </c>
      <c r="CP62" s="44">
        <v>0</v>
      </c>
      <c r="CQ62" s="21">
        <v>546375</v>
      </c>
      <c r="CR62" s="44">
        <v>57995</v>
      </c>
      <c r="CS62" s="44">
        <v>0</v>
      </c>
      <c r="CT62" s="44">
        <v>32836</v>
      </c>
      <c r="CU62" s="44"/>
      <c r="CV62" s="44">
        <v>45961</v>
      </c>
      <c r="CW62" s="21"/>
      <c r="CX62" s="21"/>
      <c r="CY62" s="21"/>
      <c r="CZ62" s="21"/>
      <c r="DA62" s="21"/>
      <c r="DB62" s="21"/>
      <c r="DC62" s="21"/>
      <c r="DD62" s="21"/>
      <c r="DE62" s="44"/>
      <c r="DF62" s="21"/>
      <c r="DG62" s="44"/>
      <c r="DH62" s="21"/>
      <c r="DI62" s="44"/>
      <c r="DJ62" s="44"/>
      <c r="DK62" s="44"/>
      <c r="DL62" s="44"/>
      <c r="DM62" s="21"/>
      <c r="DN62" s="44"/>
      <c r="DO62" s="44"/>
      <c r="DP62" s="44"/>
      <c r="DQ62" s="44"/>
      <c r="DR62" s="44"/>
      <c r="DS62" s="44"/>
      <c r="DT62" s="44"/>
      <c r="DU62" s="44"/>
      <c r="DV62" s="44"/>
      <c r="DW62" s="44"/>
      <c r="DX62" s="44"/>
      <c r="DY62" s="44"/>
      <c r="DZ62" s="44"/>
      <c r="EA62" s="44"/>
      <c r="EB62" s="21"/>
      <c r="EC62" s="44">
        <v>9990</v>
      </c>
      <c r="ED62" s="44"/>
      <c r="EE62" s="21"/>
      <c r="EF62" s="44"/>
      <c r="EG62" s="21">
        <v>1462930</v>
      </c>
      <c r="EH62" s="44"/>
      <c r="EI62" s="21"/>
      <c r="EJ62" s="44"/>
      <c r="EK62" s="44"/>
      <c r="EL62" s="21"/>
      <c r="EM62" s="44">
        <v>180283</v>
      </c>
      <c r="EN62" s="44"/>
      <c r="EO62" s="44"/>
      <c r="EP62" s="21"/>
      <c r="EQ62" s="21"/>
      <c r="ER62" s="21"/>
      <c r="ES62" s="21"/>
      <c r="ET62" s="44"/>
      <c r="EU62" s="21"/>
      <c r="EV62" s="44"/>
      <c r="EW62" s="21"/>
      <c r="EX62" s="44"/>
      <c r="EY62" s="44"/>
      <c r="EZ62" s="21"/>
      <c r="FA62" s="21"/>
      <c r="FB62" s="44"/>
      <c r="FC62" s="44"/>
      <c r="FD62" s="21"/>
      <c r="FE62" s="112"/>
      <c r="FF62" s="44"/>
      <c r="FG62" s="44">
        <v>6823903</v>
      </c>
      <c r="FH62" s="44">
        <v>1323505</v>
      </c>
      <c r="FI62" s="44">
        <v>11590802</v>
      </c>
      <c r="FJ62" s="44">
        <v>156883</v>
      </c>
      <c r="FK62" s="44">
        <v>3185634</v>
      </c>
      <c r="FL62" s="44"/>
      <c r="FM62" s="44"/>
      <c r="FN62" s="44"/>
      <c r="FO62" s="44"/>
      <c r="FP62" s="44"/>
      <c r="FQ62" s="44"/>
      <c r="FR62" s="44"/>
      <c r="FS62" s="44"/>
      <c r="FT62" s="44">
        <v>173342</v>
      </c>
      <c r="FU62" s="44"/>
      <c r="FV62" s="21">
        <v>231001</v>
      </c>
      <c r="FW62" s="44"/>
      <c r="FX62" s="44">
        <v>144213</v>
      </c>
      <c r="FY62" s="44">
        <v>43110</v>
      </c>
      <c r="FZ62" s="44">
        <v>150095</v>
      </c>
      <c r="GA62" s="44">
        <v>28679</v>
      </c>
      <c r="GB62" s="44"/>
      <c r="GC62" s="44">
        <v>51065</v>
      </c>
      <c r="GD62" s="44">
        <v>425081</v>
      </c>
      <c r="GE62" s="44">
        <v>132823</v>
      </c>
      <c r="GF62" s="44">
        <v>33031</v>
      </c>
      <c r="GG62" s="44">
        <v>949042</v>
      </c>
      <c r="GH62" s="44">
        <v>262801</v>
      </c>
      <c r="GI62" s="44">
        <v>106048</v>
      </c>
      <c r="GJ62" s="44"/>
      <c r="GK62" s="44">
        <v>3115846</v>
      </c>
      <c r="GL62" s="44">
        <v>440333</v>
      </c>
      <c r="GM62" s="44">
        <v>3415</v>
      </c>
      <c r="GN62" s="44">
        <v>10834</v>
      </c>
      <c r="GO62" s="44">
        <v>29931</v>
      </c>
      <c r="GP62" s="44"/>
      <c r="GQ62" s="44">
        <v>298048</v>
      </c>
      <c r="GR62" s="44">
        <v>40251</v>
      </c>
      <c r="GS62" s="44">
        <v>8074449</v>
      </c>
      <c r="GT62" s="44"/>
      <c r="GU62" s="21">
        <v>38444915</v>
      </c>
      <c r="GV62" s="44"/>
      <c r="GW62" s="44">
        <v>15766379</v>
      </c>
      <c r="GX62" s="44"/>
      <c r="GY62" s="44">
        <v>62285743</v>
      </c>
      <c r="GZ62" s="44">
        <v>2355911</v>
      </c>
      <c r="HA62" s="44"/>
      <c r="HB62" s="44">
        <v>27788485</v>
      </c>
      <c r="HC62" s="44">
        <v>32141347</v>
      </c>
      <c r="HD62" s="44">
        <v>62285743</v>
      </c>
      <c r="HE62" s="21"/>
      <c r="HF62" s="21"/>
      <c r="HG62" s="21"/>
      <c r="HH62" s="21">
        <v>2070768</v>
      </c>
      <c r="HI62" s="21">
        <v>2934918</v>
      </c>
      <c r="HJ62" s="44">
        <v>41191445</v>
      </c>
      <c r="HK62" s="21"/>
      <c r="HL62" s="21">
        <v>4753169</v>
      </c>
      <c r="HM62" s="21">
        <v>48879532</v>
      </c>
      <c r="HN62" s="21">
        <v>-10434617</v>
      </c>
      <c r="HO62" s="21">
        <v>24245870</v>
      </c>
      <c r="HP62" s="44"/>
      <c r="HQ62" s="47"/>
      <c r="HR62" s="47">
        <v>28242485</v>
      </c>
      <c r="HS62" s="47">
        <v>-454000</v>
      </c>
      <c r="HT62" s="47" t="s">
        <v>2075</v>
      </c>
      <c r="HU62" s="47">
        <v>1719815.03</v>
      </c>
      <c r="HV62" s="47">
        <v>1131</v>
      </c>
      <c r="HW62" s="47">
        <v>0</v>
      </c>
      <c r="HX62" s="47">
        <v>7201</v>
      </c>
      <c r="HY62" s="47">
        <v>15593</v>
      </c>
      <c r="HZ62" s="47">
        <v>47944</v>
      </c>
      <c r="IA62" s="47">
        <v>0</v>
      </c>
      <c r="IB62" s="47">
        <v>0</v>
      </c>
      <c r="IC62" s="47">
        <v>0</v>
      </c>
      <c r="ID62"/>
      <c r="IE62" s="47">
        <v>11107</v>
      </c>
      <c r="IF62">
        <v>4342</v>
      </c>
      <c r="IG62" s="47">
        <v>1168</v>
      </c>
      <c r="IH62" s="47">
        <v>52064</v>
      </c>
      <c r="II62">
        <v>8439</v>
      </c>
      <c r="IJ62">
        <v>2957</v>
      </c>
      <c r="IK62"/>
      <c r="IL62">
        <v>5830</v>
      </c>
      <c r="IM62">
        <v>157776</v>
      </c>
      <c r="IN62">
        <v>0</v>
      </c>
      <c r="IO62">
        <v>95</v>
      </c>
      <c r="IP62">
        <v>1157</v>
      </c>
      <c r="IQ62">
        <v>6164</v>
      </c>
      <c r="IR62">
        <v>0</v>
      </c>
      <c r="IS62">
        <v>0</v>
      </c>
      <c r="IT62">
        <v>7416</v>
      </c>
      <c r="IU62">
        <v>55682</v>
      </c>
      <c r="IV62">
        <v>0</v>
      </c>
      <c r="IW62">
        <v>428822</v>
      </c>
      <c r="IX62">
        <v>664831</v>
      </c>
      <c r="IY62">
        <v>959028</v>
      </c>
      <c r="IZ62">
        <v>0</v>
      </c>
      <c r="JA62">
        <v>0</v>
      </c>
      <c r="JB62">
        <v>0</v>
      </c>
      <c r="JC62"/>
      <c r="JD62">
        <v>328946</v>
      </c>
      <c r="JE62">
        <v>95625</v>
      </c>
      <c r="JF62">
        <v>28764</v>
      </c>
      <c r="JG62">
        <v>502357</v>
      </c>
      <c r="JH62">
        <v>214193</v>
      </c>
      <c r="JI62">
        <v>83666</v>
      </c>
      <c r="JJ62"/>
      <c r="JK62">
        <v>1019018</v>
      </c>
      <c r="JL62">
        <v>4380932</v>
      </c>
      <c r="JM62">
        <v>0</v>
      </c>
      <c r="JN62">
        <v>6850</v>
      </c>
      <c r="JO62">
        <v>59018</v>
      </c>
      <c r="JP62">
        <v>222926</v>
      </c>
      <c r="JQ62">
        <v>0</v>
      </c>
      <c r="JR62">
        <v>0</v>
      </c>
      <c r="JS62">
        <v>288794</v>
      </c>
      <c r="JT62"/>
      <c r="JU62"/>
      <c r="JV62"/>
      <c r="JW62"/>
      <c r="JX62"/>
      <c r="JY62"/>
      <c r="JZ62"/>
      <c r="KA62"/>
      <c r="KB62"/>
      <c r="KC62"/>
      <c r="KD62"/>
      <c r="KE62"/>
      <c r="KF62">
        <v>54</v>
      </c>
      <c r="KG62">
        <v>138</v>
      </c>
      <c r="KH62">
        <v>35</v>
      </c>
      <c r="KI62">
        <v>44</v>
      </c>
      <c r="KJ62">
        <v>53</v>
      </c>
      <c r="KK62">
        <v>32</v>
      </c>
      <c r="KL62">
        <v>29</v>
      </c>
      <c r="KM62">
        <v>35</v>
      </c>
      <c r="KN62">
        <v>25</v>
      </c>
      <c r="KO62">
        <v>0</v>
      </c>
      <c r="KP62">
        <v>1</v>
      </c>
      <c r="KQ62">
        <v>0</v>
      </c>
      <c r="KR62">
        <v>1</v>
      </c>
      <c r="KS62">
        <v>0</v>
      </c>
      <c r="KT62">
        <v>0</v>
      </c>
      <c r="KU62">
        <v>1</v>
      </c>
      <c r="KV62">
        <v>0</v>
      </c>
      <c r="KW62">
        <v>0</v>
      </c>
      <c r="KX62">
        <v>0</v>
      </c>
      <c r="KY62">
        <v>0</v>
      </c>
      <c r="KZ62">
        <v>0</v>
      </c>
      <c r="LA62">
        <v>0</v>
      </c>
      <c r="LB62">
        <v>0</v>
      </c>
      <c r="LC62">
        <v>0</v>
      </c>
      <c r="LD62">
        <v>0</v>
      </c>
      <c r="LE62">
        <v>0</v>
      </c>
      <c r="LF62">
        <v>1</v>
      </c>
      <c r="LG62">
        <v>0</v>
      </c>
      <c r="LH62">
        <v>0</v>
      </c>
    </row>
    <row r="63" spans="1:320" s="34" customFormat="1" ht="15" customHeight="1" x14ac:dyDescent="0.25">
      <c r="A63" s="45">
        <v>206014054</v>
      </c>
      <c r="B63" s="45" t="s">
        <v>935</v>
      </c>
      <c r="C63" s="46">
        <v>45108</v>
      </c>
      <c r="D63" s="46">
        <v>45473</v>
      </c>
      <c r="E63" s="47">
        <v>366</v>
      </c>
      <c r="F63" s="45" t="s">
        <v>883</v>
      </c>
      <c r="G63" s="45" t="s">
        <v>884</v>
      </c>
      <c r="H63" s="45" t="s">
        <v>885</v>
      </c>
      <c r="I63" s="45" t="s">
        <v>886</v>
      </c>
      <c r="J63" s="45" t="s">
        <v>887</v>
      </c>
      <c r="K63" s="45" t="s">
        <v>888</v>
      </c>
      <c r="L63" s="45" t="s">
        <v>1746</v>
      </c>
      <c r="M63" s="45" t="s">
        <v>936</v>
      </c>
      <c r="N63" s="45" t="s">
        <v>937</v>
      </c>
      <c r="O63" s="45" t="s">
        <v>891</v>
      </c>
      <c r="P63" s="45" t="s">
        <v>938</v>
      </c>
      <c r="Q63" s="45" t="s">
        <v>939</v>
      </c>
      <c r="R63" t="s">
        <v>940</v>
      </c>
      <c r="S63" s="45" t="s">
        <v>893</v>
      </c>
      <c r="T63" t="s">
        <v>941</v>
      </c>
      <c r="U63" s="47">
        <v>97</v>
      </c>
      <c r="V63" s="47">
        <v>97</v>
      </c>
      <c r="W63" s="47" t="s">
        <v>894</v>
      </c>
      <c r="X63" s="47">
        <v>35502</v>
      </c>
      <c r="Y63" s="47">
        <v>33674</v>
      </c>
      <c r="Z63" s="48">
        <v>94.85</v>
      </c>
      <c r="AA63" s="44">
        <v>33</v>
      </c>
      <c r="AB63" s="44">
        <v>33</v>
      </c>
      <c r="AC63" s="44"/>
      <c r="AD63" s="44"/>
      <c r="AE63" s="44">
        <v>28203</v>
      </c>
      <c r="AF63" s="44"/>
      <c r="AG63" s="44">
        <v>369</v>
      </c>
      <c r="AH63" s="47"/>
      <c r="AI63" s="47"/>
      <c r="AJ63">
        <v>5102</v>
      </c>
      <c r="AK63" t="s">
        <v>895</v>
      </c>
      <c r="AL63">
        <v>33674</v>
      </c>
      <c r="AM63"/>
      <c r="AN63"/>
      <c r="AO63"/>
      <c r="AP63"/>
      <c r="AQ63"/>
      <c r="AR63" s="44"/>
      <c r="AS63" s="44"/>
      <c r="AT63" s="44"/>
      <c r="AU63" s="44">
        <v>23154600</v>
      </c>
      <c r="AV63" s="44">
        <v>381742</v>
      </c>
      <c r="AW63" s="44">
        <v>6894105</v>
      </c>
      <c r="AX63" s="44"/>
      <c r="AY63" s="44">
        <v>16642237</v>
      </c>
      <c r="AZ63" s="21">
        <v>16356305</v>
      </c>
      <c r="BA63" s="21">
        <v>285932</v>
      </c>
      <c r="BB63" s="44">
        <v>535</v>
      </c>
      <c r="BC63" s="44"/>
      <c r="BD63" s="44"/>
      <c r="BE63" s="44">
        <v>286467</v>
      </c>
      <c r="BF63" s="44"/>
      <c r="BG63" s="44"/>
      <c r="BH63" s="44">
        <v>16830000</v>
      </c>
      <c r="BI63" s="21"/>
      <c r="BJ63" s="21"/>
      <c r="BK63" s="21">
        <v>221400</v>
      </c>
      <c r="BL63" s="21"/>
      <c r="BM63" s="21">
        <v>6103200</v>
      </c>
      <c r="BN63" s="21">
        <v>23154600</v>
      </c>
      <c r="BO63" s="21"/>
      <c r="BP63" s="21"/>
      <c r="BQ63" s="44"/>
      <c r="BR63" s="21"/>
      <c r="BS63" s="44"/>
      <c r="BT63" s="21"/>
      <c r="BU63" s="44"/>
      <c r="BV63" s="21"/>
      <c r="BW63" s="44"/>
      <c r="BX63" s="21"/>
      <c r="BY63" s="21"/>
      <c r="BZ63" s="21"/>
      <c r="CA63" s="44">
        <v>319589</v>
      </c>
      <c r="CB63" s="44"/>
      <c r="CC63" s="44"/>
      <c r="CD63" s="44"/>
      <c r="CE63" s="44"/>
      <c r="CF63" s="44"/>
      <c r="CG63" s="44"/>
      <c r="CH63" s="44"/>
      <c r="CI63" s="21"/>
      <c r="CJ63" s="44"/>
      <c r="CK63" s="21">
        <v>62153</v>
      </c>
      <c r="CL63" s="44"/>
      <c r="CM63" s="44">
        <v>0</v>
      </c>
      <c r="CN63" s="44">
        <v>0</v>
      </c>
      <c r="CO63" s="44">
        <v>96509</v>
      </c>
      <c r="CP63" s="44">
        <v>0</v>
      </c>
      <c r="CQ63" s="21">
        <v>233132</v>
      </c>
      <c r="CR63" s="44">
        <v>10096</v>
      </c>
      <c r="CS63" s="44">
        <v>6037</v>
      </c>
      <c r="CT63" s="44">
        <v>29380</v>
      </c>
      <c r="CU63" s="44"/>
      <c r="CV63" s="44">
        <v>6588</v>
      </c>
      <c r="CW63" s="21"/>
      <c r="CX63" s="21"/>
      <c r="CY63" s="21"/>
      <c r="CZ63" s="21"/>
      <c r="DA63" s="21"/>
      <c r="DB63" s="21"/>
      <c r="DC63" s="21"/>
      <c r="DD63" s="21"/>
      <c r="DE63" s="44"/>
      <c r="DF63" s="21"/>
      <c r="DG63" s="44"/>
      <c r="DH63" s="21"/>
      <c r="DI63" s="44"/>
      <c r="DJ63" s="44"/>
      <c r="DK63" s="44"/>
      <c r="DL63" s="44"/>
      <c r="DM63" s="21"/>
      <c r="DN63" s="44"/>
      <c r="DO63" s="44"/>
      <c r="DP63" s="44"/>
      <c r="DQ63" s="44"/>
      <c r="DR63" s="44"/>
      <c r="DS63" s="44"/>
      <c r="DT63" s="44"/>
      <c r="DU63" s="44"/>
      <c r="DV63" s="44"/>
      <c r="DW63" s="44"/>
      <c r="DX63" s="44"/>
      <c r="DY63" s="44"/>
      <c r="DZ63" s="44"/>
      <c r="EA63" s="44"/>
      <c r="EB63" s="21"/>
      <c r="EC63" s="44"/>
      <c r="ED63" s="44"/>
      <c r="EE63" s="21"/>
      <c r="EF63" s="44"/>
      <c r="EG63" s="21">
        <v>10452137</v>
      </c>
      <c r="EH63" s="44"/>
      <c r="EI63" s="21"/>
      <c r="EJ63" s="44"/>
      <c r="EK63" s="44"/>
      <c r="EL63" s="21"/>
      <c r="EM63" s="44">
        <v>82415</v>
      </c>
      <c r="EN63" s="44"/>
      <c r="EO63" s="44">
        <v>-3640447</v>
      </c>
      <c r="EP63" s="21"/>
      <c r="EQ63" s="21"/>
      <c r="ER63" s="21"/>
      <c r="ES63" s="21"/>
      <c r="ET63" s="44"/>
      <c r="EU63" s="21"/>
      <c r="EV63" s="44"/>
      <c r="EW63" s="21"/>
      <c r="EX63" s="44"/>
      <c r="EY63" s="44"/>
      <c r="EZ63" s="21"/>
      <c r="FA63" s="21"/>
      <c r="FB63" s="44"/>
      <c r="FC63" s="44"/>
      <c r="FD63" s="21"/>
      <c r="FE63" s="112"/>
      <c r="FF63" s="44"/>
      <c r="FG63" s="44">
        <v>7096353</v>
      </c>
      <c r="FH63" s="44">
        <v>4124077</v>
      </c>
      <c r="FI63" s="44">
        <v>5135875</v>
      </c>
      <c r="FJ63" s="44">
        <v>124848</v>
      </c>
      <c r="FK63" s="44">
        <v>8494321</v>
      </c>
      <c r="FL63" s="44"/>
      <c r="FM63" s="44"/>
      <c r="FN63" s="44"/>
      <c r="FO63" s="44"/>
      <c r="FP63" s="44"/>
      <c r="FQ63" s="44"/>
      <c r="FR63" s="44"/>
      <c r="FS63" s="44"/>
      <c r="FT63" s="44"/>
      <c r="FU63" s="44"/>
      <c r="FV63" s="21">
        <v>96509</v>
      </c>
      <c r="FW63" s="44"/>
      <c r="FX63" s="44">
        <v>233132</v>
      </c>
      <c r="FY63" s="44">
        <v>10096</v>
      </c>
      <c r="FZ63" s="44">
        <v>6037</v>
      </c>
      <c r="GA63" s="44">
        <v>29380</v>
      </c>
      <c r="GB63" s="44"/>
      <c r="GC63" s="44">
        <v>6588</v>
      </c>
      <c r="GD63" s="44">
        <v>552847</v>
      </c>
      <c r="GE63" s="44">
        <v>730647</v>
      </c>
      <c r="GF63" s="44">
        <v>144393</v>
      </c>
      <c r="GG63" s="44">
        <v>1162378</v>
      </c>
      <c r="GH63" s="44">
        <v>586848</v>
      </c>
      <c r="GI63" s="44">
        <v>650938</v>
      </c>
      <c r="GJ63" s="44">
        <v>211158</v>
      </c>
      <c r="GK63" s="44">
        <v>2871217</v>
      </c>
      <c r="GL63" s="44">
        <v>104004</v>
      </c>
      <c r="GM63" s="44">
        <v>148460</v>
      </c>
      <c r="GN63" s="44">
        <v>4276</v>
      </c>
      <c r="GO63" s="44">
        <v>10820</v>
      </c>
      <c r="GP63" s="44"/>
      <c r="GQ63" s="44">
        <v>234</v>
      </c>
      <c r="GR63" s="44">
        <v>302022</v>
      </c>
      <c r="GS63" s="44">
        <v>3627708</v>
      </c>
      <c r="GT63" s="44">
        <v>12074</v>
      </c>
      <c r="GU63" s="21">
        <v>378937</v>
      </c>
      <c r="GV63" s="44">
        <v>106824</v>
      </c>
      <c r="GW63" s="44">
        <v>21223642</v>
      </c>
      <c r="GX63" s="44"/>
      <c r="GY63" s="44">
        <v>25349185</v>
      </c>
      <c r="GZ63" s="44">
        <v>4727932</v>
      </c>
      <c r="HA63" s="44"/>
      <c r="HB63" s="44">
        <v>1054</v>
      </c>
      <c r="HC63" s="44">
        <v>20620199</v>
      </c>
      <c r="HD63" s="44">
        <v>25349185</v>
      </c>
      <c r="HE63" s="21"/>
      <c r="HF63" s="21">
        <v>21223642</v>
      </c>
      <c r="HG63" s="21"/>
      <c r="HH63" s="21"/>
      <c r="HI63" s="21">
        <v>0</v>
      </c>
      <c r="HJ63" s="44"/>
      <c r="HK63" s="21">
        <v>2202630</v>
      </c>
      <c r="HL63" s="21">
        <v>443194</v>
      </c>
      <c r="HM63" s="21">
        <v>2645824</v>
      </c>
      <c r="HN63" s="21">
        <v>-2266887</v>
      </c>
      <c r="HO63" s="21"/>
      <c r="HP63" s="44"/>
      <c r="HQ63" s="47"/>
      <c r="HR63" s="47">
        <v>1054</v>
      </c>
      <c r="HS63" s="47"/>
      <c r="HT63" s="47">
        <v>0</v>
      </c>
      <c r="HU63" s="47">
        <v>0</v>
      </c>
      <c r="HV63" s="47">
        <v>4478</v>
      </c>
      <c r="HW63" s="47">
        <v>0</v>
      </c>
      <c r="HX63" s="47">
        <v>17245</v>
      </c>
      <c r="HY63" s="47">
        <v>22610</v>
      </c>
      <c r="HZ63" s="47">
        <v>59281</v>
      </c>
      <c r="IA63" s="47">
        <v>0</v>
      </c>
      <c r="IB63" s="47">
        <v>5569</v>
      </c>
      <c r="IC63" s="47">
        <v>6198</v>
      </c>
      <c r="ID63"/>
      <c r="IE63" s="47">
        <v>2231</v>
      </c>
      <c r="IF63">
        <v>18298</v>
      </c>
      <c r="IG63" s="47">
        <v>2479</v>
      </c>
      <c r="IH63" s="47">
        <v>19364</v>
      </c>
      <c r="II63">
        <v>8881</v>
      </c>
      <c r="IJ63">
        <v>12856</v>
      </c>
      <c r="IK63">
        <v>1865</v>
      </c>
      <c r="IL63">
        <v>10195</v>
      </c>
      <c r="IM63">
        <v>191550</v>
      </c>
      <c r="IN63">
        <v>0</v>
      </c>
      <c r="IO63">
        <v>0</v>
      </c>
      <c r="IP63">
        <v>247</v>
      </c>
      <c r="IQ63">
        <v>6671</v>
      </c>
      <c r="IR63">
        <v>0</v>
      </c>
      <c r="IS63">
        <v>0</v>
      </c>
      <c r="IT63">
        <v>6918</v>
      </c>
      <c r="IU63">
        <v>383304</v>
      </c>
      <c r="IV63">
        <v>0</v>
      </c>
      <c r="IW63">
        <v>1115974</v>
      </c>
      <c r="IX63">
        <v>1109096</v>
      </c>
      <c r="IY63">
        <v>1759122</v>
      </c>
      <c r="IZ63">
        <v>0</v>
      </c>
      <c r="JA63">
        <v>194914</v>
      </c>
      <c r="JB63">
        <v>149557</v>
      </c>
      <c r="JC63"/>
      <c r="JD63">
        <v>79513</v>
      </c>
      <c r="JE63">
        <v>425796</v>
      </c>
      <c r="JF63">
        <v>50563</v>
      </c>
      <c r="JG63">
        <v>463069</v>
      </c>
      <c r="JH63">
        <v>366012</v>
      </c>
      <c r="JI63">
        <v>402423</v>
      </c>
      <c r="JJ63">
        <v>131125</v>
      </c>
      <c r="JK63">
        <v>465886</v>
      </c>
      <c r="JL63">
        <v>7096354</v>
      </c>
      <c r="JM63">
        <v>0</v>
      </c>
      <c r="JN63">
        <v>0</v>
      </c>
      <c r="JO63">
        <v>16045</v>
      </c>
      <c r="JP63">
        <v>300211</v>
      </c>
      <c r="JQ63">
        <v>0</v>
      </c>
      <c r="JR63">
        <v>0</v>
      </c>
      <c r="JS63">
        <v>316256</v>
      </c>
      <c r="JT63"/>
      <c r="JU63"/>
      <c r="JV63"/>
      <c r="JW63"/>
      <c r="JX63"/>
      <c r="JY63"/>
      <c r="JZ63"/>
      <c r="KA63"/>
      <c r="KB63"/>
      <c r="KC63"/>
      <c r="KD63"/>
      <c r="KE63"/>
      <c r="KF63">
        <v>117</v>
      </c>
      <c r="KG63">
        <v>155</v>
      </c>
      <c r="KH63">
        <v>85</v>
      </c>
      <c r="KI63">
        <v>68</v>
      </c>
      <c r="KJ63">
        <v>94</v>
      </c>
      <c r="KK63">
        <v>47</v>
      </c>
      <c r="KL63">
        <v>38</v>
      </c>
      <c r="KM63">
        <v>58</v>
      </c>
      <c r="KN63">
        <v>22</v>
      </c>
      <c r="KO63">
        <v>1</v>
      </c>
      <c r="KP63">
        <v>0</v>
      </c>
      <c r="KQ63">
        <v>0</v>
      </c>
      <c r="KR63">
        <v>0</v>
      </c>
      <c r="KS63">
        <v>1</v>
      </c>
      <c r="KT63">
        <v>0</v>
      </c>
      <c r="KU63">
        <v>1</v>
      </c>
      <c r="KV63">
        <v>0</v>
      </c>
      <c r="KW63">
        <v>0</v>
      </c>
      <c r="KX63">
        <v>0</v>
      </c>
      <c r="KY63">
        <v>0</v>
      </c>
      <c r="KZ63">
        <v>0</v>
      </c>
      <c r="LA63">
        <v>0</v>
      </c>
      <c r="LB63">
        <v>0</v>
      </c>
      <c r="LC63">
        <v>0</v>
      </c>
      <c r="LD63">
        <v>1</v>
      </c>
      <c r="LE63">
        <v>0</v>
      </c>
      <c r="LF63">
        <v>0</v>
      </c>
      <c r="LG63">
        <v>0</v>
      </c>
      <c r="LH63">
        <v>0</v>
      </c>
    </row>
    <row r="64" spans="1:320" s="34" customFormat="1" ht="15" customHeight="1" x14ac:dyDescent="0.25">
      <c r="A64" s="45">
        <v>206014077</v>
      </c>
      <c r="B64" s="45" t="s">
        <v>2076</v>
      </c>
      <c r="C64" s="46">
        <v>45292</v>
      </c>
      <c r="D64" s="46">
        <v>45657</v>
      </c>
      <c r="E64" s="47">
        <v>366</v>
      </c>
      <c r="F64" s="45" t="s">
        <v>883</v>
      </c>
      <c r="G64" s="45" t="s">
        <v>884</v>
      </c>
      <c r="H64" s="45" t="s">
        <v>885</v>
      </c>
      <c r="I64" s="45" t="s">
        <v>886</v>
      </c>
      <c r="J64" s="45" t="s">
        <v>887</v>
      </c>
      <c r="K64" s="45" t="s">
        <v>888</v>
      </c>
      <c r="L64" s="45" t="s">
        <v>1730</v>
      </c>
      <c r="M64" s="45" t="s">
        <v>2077</v>
      </c>
      <c r="N64" s="45" t="s">
        <v>2078</v>
      </c>
      <c r="O64" s="45" t="s">
        <v>899</v>
      </c>
      <c r="P64" s="45" t="s">
        <v>2079</v>
      </c>
      <c r="Q64" s="45" t="s">
        <v>2080</v>
      </c>
      <c r="R64" t="s">
        <v>2081</v>
      </c>
      <c r="S64" s="45" t="s">
        <v>893</v>
      </c>
      <c r="T64"/>
      <c r="U64" s="47">
        <v>48</v>
      </c>
      <c r="V64" s="47">
        <v>48</v>
      </c>
      <c r="W64" s="47" t="s">
        <v>1728</v>
      </c>
      <c r="X64" s="47">
        <v>17568</v>
      </c>
      <c r="Y64" s="47">
        <v>15673</v>
      </c>
      <c r="Z64" s="48">
        <v>204.08</v>
      </c>
      <c r="AA64" s="44">
        <v>342</v>
      </c>
      <c r="AB64" s="44">
        <v>338</v>
      </c>
      <c r="AC64" s="44">
        <v>5721</v>
      </c>
      <c r="AD64" s="44">
        <v>4193</v>
      </c>
      <c r="AE64" s="44">
        <v>302</v>
      </c>
      <c r="AF64" s="44">
        <v>4891</v>
      </c>
      <c r="AG64" s="44"/>
      <c r="AH64" s="47"/>
      <c r="AI64" s="47">
        <v>411</v>
      </c>
      <c r="AJ64">
        <v>155</v>
      </c>
      <c r="AK64" t="s">
        <v>895</v>
      </c>
      <c r="AL64">
        <v>15673</v>
      </c>
      <c r="AM64"/>
      <c r="AN64"/>
      <c r="AO64"/>
      <c r="AP64"/>
      <c r="AQ64"/>
      <c r="AR64" s="44"/>
      <c r="AS64" s="44"/>
      <c r="AT64" s="44"/>
      <c r="AU64" s="44">
        <v>8052540</v>
      </c>
      <c r="AV64" s="44">
        <v>4396349</v>
      </c>
      <c r="AW64" s="44">
        <v>453624</v>
      </c>
      <c r="AX64" s="44">
        <v>4214</v>
      </c>
      <c r="AY64" s="44">
        <v>11999479</v>
      </c>
      <c r="AZ64" s="21">
        <v>9832830</v>
      </c>
      <c r="BA64" s="21">
        <v>2166649</v>
      </c>
      <c r="BB64" s="44">
        <v>-1</v>
      </c>
      <c r="BC64" s="44"/>
      <c r="BD64" s="44"/>
      <c r="BE64" s="44">
        <v>2166648</v>
      </c>
      <c r="BF64" s="44">
        <v>3028080</v>
      </c>
      <c r="BG64" s="44">
        <v>2136700</v>
      </c>
      <c r="BH64" s="44">
        <v>151920</v>
      </c>
      <c r="BI64" s="21">
        <v>2345070</v>
      </c>
      <c r="BJ64" s="21"/>
      <c r="BK64" s="21"/>
      <c r="BL64" s="21">
        <v>310040</v>
      </c>
      <c r="BM64" s="21">
        <v>80730</v>
      </c>
      <c r="BN64" s="21">
        <v>8052540</v>
      </c>
      <c r="BO64" s="21"/>
      <c r="BP64" s="21"/>
      <c r="BQ64" s="44"/>
      <c r="BR64" s="21"/>
      <c r="BS64" s="44"/>
      <c r="BT64" s="21"/>
      <c r="BU64" s="44"/>
      <c r="BV64" s="21"/>
      <c r="BW64" s="44">
        <v>2494345</v>
      </c>
      <c r="BX64" s="21"/>
      <c r="BY64" s="21">
        <v>1862843</v>
      </c>
      <c r="BZ64" s="21"/>
      <c r="CA64" s="44">
        <v>8479</v>
      </c>
      <c r="CB64" s="44"/>
      <c r="CC64" s="44">
        <v>10968</v>
      </c>
      <c r="CD64" s="44"/>
      <c r="CE64" s="44"/>
      <c r="CF64" s="44"/>
      <c r="CG64" s="44"/>
      <c r="CH64" s="44"/>
      <c r="CI64" s="21">
        <v>18483</v>
      </c>
      <c r="CJ64" s="44"/>
      <c r="CK64" s="21">
        <v>1231</v>
      </c>
      <c r="CL64" s="44"/>
      <c r="CM64" s="44">
        <v>11307</v>
      </c>
      <c r="CN64" s="44">
        <v>96815</v>
      </c>
      <c r="CO64" s="44">
        <v>1282650</v>
      </c>
      <c r="CP64" s="44">
        <v>0</v>
      </c>
      <c r="CQ64" s="21">
        <v>1393500</v>
      </c>
      <c r="CR64" s="44">
        <v>191700</v>
      </c>
      <c r="CS64" s="44">
        <v>1234519</v>
      </c>
      <c r="CT64" s="44">
        <v>102396</v>
      </c>
      <c r="CU64" s="44"/>
      <c r="CV64" s="44">
        <v>83462</v>
      </c>
      <c r="CW64" s="21"/>
      <c r="CX64" s="21"/>
      <c r="CY64" s="21"/>
      <c r="CZ64" s="21"/>
      <c r="DA64" s="21"/>
      <c r="DB64" s="21"/>
      <c r="DC64" s="21"/>
      <c r="DD64" s="21"/>
      <c r="DE64" s="44"/>
      <c r="DF64" s="21"/>
      <c r="DG64" s="44"/>
      <c r="DH64" s="21"/>
      <c r="DI64" s="44"/>
      <c r="DJ64" s="44"/>
      <c r="DK64" s="44"/>
      <c r="DL64" s="44"/>
      <c r="DM64" s="21"/>
      <c r="DN64" s="44"/>
      <c r="DO64" s="44"/>
      <c r="DP64" s="44"/>
      <c r="DQ64" s="44"/>
      <c r="DR64" s="44"/>
      <c r="DS64" s="44"/>
      <c r="DT64" s="44"/>
      <c r="DU64" s="44"/>
      <c r="DV64" s="44"/>
      <c r="DW64" s="44"/>
      <c r="DX64" s="44"/>
      <c r="DY64" s="44">
        <v>18617</v>
      </c>
      <c r="DZ64" s="44"/>
      <c r="EA64" s="44"/>
      <c r="EB64" s="21"/>
      <c r="EC64" s="44">
        <v>-755542</v>
      </c>
      <c r="ED64" s="44"/>
      <c r="EE64" s="21">
        <v>515920</v>
      </c>
      <c r="EF64" s="44"/>
      <c r="EG64" s="21">
        <v>28151</v>
      </c>
      <c r="EH64" s="44"/>
      <c r="EI64" s="21">
        <v>618993</v>
      </c>
      <c r="EJ64" s="44"/>
      <c r="EK64" s="44"/>
      <c r="EL64" s="21"/>
      <c r="EM64" s="44"/>
      <c r="EN64" s="44"/>
      <c r="EO64" s="44">
        <v>27485</v>
      </c>
      <c r="EP64" s="21"/>
      <c r="EQ64" s="21"/>
      <c r="ER64" s="21"/>
      <c r="ES64" s="21"/>
      <c r="ET64" s="44"/>
      <c r="EU64" s="21"/>
      <c r="EV64" s="44"/>
      <c r="EW64" s="21"/>
      <c r="EX64" s="44"/>
      <c r="EY64" s="44"/>
      <c r="EZ64" s="21"/>
      <c r="FA64" s="21"/>
      <c r="FB64" s="44"/>
      <c r="FC64" s="44"/>
      <c r="FD64" s="21"/>
      <c r="FE64" s="112"/>
      <c r="FF64" s="44"/>
      <c r="FG64" s="44">
        <v>4346077</v>
      </c>
      <c r="FH64" s="44">
        <v>1042680</v>
      </c>
      <c r="FI64" s="44">
        <v>4444073</v>
      </c>
      <c r="FJ64" s="44">
        <v>100456</v>
      </c>
      <c r="FK64" s="44">
        <v>3603019</v>
      </c>
      <c r="FL64" s="44"/>
      <c r="FM64" s="44"/>
      <c r="FN64" s="44"/>
      <c r="FO64" s="44"/>
      <c r="FP64" s="44"/>
      <c r="FQ64" s="44"/>
      <c r="FR64" s="44"/>
      <c r="FS64" s="44"/>
      <c r="FT64" s="44">
        <v>24994</v>
      </c>
      <c r="FU64" s="44"/>
      <c r="FV64" s="21">
        <v>432733</v>
      </c>
      <c r="FW64" s="44">
        <v>7244</v>
      </c>
      <c r="FX64" s="44">
        <v>408942</v>
      </c>
      <c r="FY64" s="44">
        <v>72337</v>
      </c>
      <c r="FZ64" s="44">
        <v>364963</v>
      </c>
      <c r="GA64" s="44">
        <v>52195</v>
      </c>
      <c r="GB64" s="44"/>
      <c r="GC64" s="44">
        <v>51489</v>
      </c>
      <c r="GD64" s="44">
        <v>371930</v>
      </c>
      <c r="GE64" s="44">
        <v>229844</v>
      </c>
      <c r="GF64" s="44">
        <v>126885</v>
      </c>
      <c r="GG64" s="44">
        <v>437393</v>
      </c>
      <c r="GH64" s="44">
        <v>189428</v>
      </c>
      <c r="GI64" s="44">
        <v>66194</v>
      </c>
      <c r="GJ64" s="44">
        <v>102119</v>
      </c>
      <c r="GK64" s="44">
        <v>2293916</v>
      </c>
      <c r="GL64" s="44">
        <v>45212</v>
      </c>
      <c r="GM64" s="44">
        <v>728907</v>
      </c>
      <c r="GN64" s="44">
        <v>89651</v>
      </c>
      <c r="GO64" s="44">
        <v>28334</v>
      </c>
      <c r="GP64" s="44"/>
      <c r="GQ64" s="44"/>
      <c r="GR64" s="44">
        <v>105101</v>
      </c>
      <c r="GS64" s="44">
        <v>2077896</v>
      </c>
      <c r="GT64" s="44"/>
      <c r="GU64" s="21">
        <v>215351</v>
      </c>
      <c r="GV64" s="44">
        <v>2521</v>
      </c>
      <c r="GW64" s="44">
        <v>14854162</v>
      </c>
      <c r="GX64" s="44">
        <v>8114074</v>
      </c>
      <c r="GY64" s="44">
        <v>25264004</v>
      </c>
      <c r="GZ64" s="44">
        <v>978318</v>
      </c>
      <c r="HA64" s="44">
        <v>8587069</v>
      </c>
      <c r="HB64" s="44"/>
      <c r="HC64" s="44">
        <v>15698617</v>
      </c>
      <c r="HD64" s="44">
        <v>25264004</v>
      </c>
      <c r="HE64" s="21"/>
      <c r="HF64" s="21">
        <v>14746162</v>
      </c>
      <c r="HG64" s="21"/>
      <c r="HH64" s="21"/>
      <c r="HI64" s="21">
        <v>0</v>
      </c>
      <c r="HJ64" s="44"/>
      <c r="HK64" s="21">
        <v>289818</v>
      </c>
      <c r="HL64" s="21">
        <v>203797</v>
      </c>
      <c r="HM64" s="21">
        <v>493615</v>
      </c>
      <c r="HN64" s="21">
        <v>-278264</v>
      </c>
      <c r="HO64" s="21"/>
      <c r="HP64" s="44"/>
      <c r="HQ64" s="47"/>
      <c r="HR64" s="47"/>
      <c r="HS64" s="47"/>
      <c r="HT64" s="47" t="s">
        <v>1759</v>
      </c>
      <c r="HU64" s="47">
        <v>0</v>
      </c>
      <c r="HV64" s="47">
        <v>2007</v>
      </c>
      <c r="HW64" s="47">
        <v>0</v>
      </c>
      <c r="HX64" s="47">
        <v>5815</v>
      </c>
      <c r="HY64" s="47">
        <v>19682</v>
      </c>
      <c r="HZ64" s="47">
        <v>41113</v>
      </c>
      <c r="IA64" s="47">
        <v>0</v>
      </c>
      <c r="IB64" s="47">
        <v>0</v>
      </c>
      <c r="IC64" s="47">
        <v>2139</v>
      </c>
      <c r="ID64">
        <v>9801</v>
      </c>
      <c r="IE64" s="47">
        <v>1921</v>
      </c>
      <c r="IF64">
        <v>8415</v>
      </c>
      <c r="IG64" s="47">
        <v>4856</v>
      </c>
      <c r="IH64" s="47">
        <v>647</v>
      </c>
      <c r="II64">
        <v>1863</v>
      </c>
      <c r="IJ64">
        <v>1878</v>
      </c>
      <c r="IK64">
        <v>1590</v>
      </c>
      <c r="IL64">
        <v>8882</v>
      </c>
      <c r="IM64">
        <v>110609</v>
      </c>
      <c r="IN64">
        <v>0</v>
      </c>
      <c r="IO64">
        <v>0</v>
      </c>
      <c r="IP64">
        <v>11</v>
      </c>
      <c r="IQ64">
        <v>1260</v>
      </c>
      <c r="IR64">
        <v>0</v>
      </c>
      <c r="IS64">
        <v>0</v>
      </c>
      <c r="IT64">
        <v>1271</v>
      </c>
      <c r="IU64">
        <v>185602</v>
      </c>
      <c r="IV64">
        <v>0</v>
      </c>
      <c r="IW64">
        <v>305019</v>
      </c>
      <c r="IX64">
        <v>919072</v>
      </c>
      <c r="IY64">
        <v>1142757</v>
      </c>
      <c r="IZ64">
        <v>0</v>
      </c>
      <c r="JA64">
        <v>0</v>
      </c>
      <c r="JB64">
        <v>137076</v>
      </c>
      <c r="JC64">
        <v>567274</v>
      </c>
      <c r="JD64">
        <v>40841</v>
      </c>
      <c r="JE64">
        <v>171503</v>
      </c>
      <c r="JF64">
        <v>92741</v>
      </c>
      <c r="JG64">
        <v>25881</v>
      </c>
      <c r="JH64">
        <v>61536</v>
      </c>
      <c r="JI64">
        <v>45733</v>
      </c>
      <c r="JJ64">
        <v>82635</v>
      </c>
      <c r="JK64">
        <v>568407</v>
      </c>
      <c r="JL64">
        <v>4346077</v>
      </c>
      <c r="JM64">
        <v>0</v>
      </c>
      <c r="JN64">
        <v>0</v>
      </c>
      <c r="JO64">
        <v>503</v>
      </c>
      <c r="JP64">
        <v>44094</v>
      </c>
      <c r="JQ64">
        <v>0</v>
      </c>
      <c r="JR64">
        <v>0</v>
      </c>
      <c r="JS64">
        <v>44597</v>
      </c>
      <c r="JT64"/>
      <c r="JU64"/>
      <c r="JV64"/>
      <c r="JW64"/>
      <c r="JX64"/>
      <c r="JY64">
        <v>9801</v>
      </c>
      <c r="JZ64"/>
      <c r="KA64"/>
      <c r="KB64"/>
      <c r="KC64"/>
      <c r="KD64"/>
      <c r="KE64">
        <v>567274</v>
      </c>
      <c r="KF64">
        <v>77</v>
      </c>
      <c r="KG64">
        <v>120</v>
      </c>
      <c r="KH64">
        <v>51</v>
      </c>
      <c r="KI64">
        <v>56</v>
      </c>
      <c r="KJ64">
        <v>90</v>
      </c>
      <c r="KK64">
        <v>37</v>
      </c>
      <c r="KL64">
        <v>26</v>
      </c>
      <c r="KM64">
        <v>48</v>
      </c>
      <c r="KN64">
        <v>17</v>
      </c>
      <c r="KO64">
        <v>1</v>
      </c>
      <c r="KP64">
        <v>0</v>
      </c>
      <c r="KQ64">
        <v>0</v>
      </c>
      <c r="KR64">
        <v>1</v>
      </c>
      <c r="KS64">
        <v>0</v>
      </c>
      <c r="KT64">
        <v>0</v>
      </c>
      <c r="KU64">
        <v>1</v>
      </c>
      <c r="KV64">
        <v>0</v>
      </c>
      <c r="KW64">
        <v>0</v>
      </c>
      <c r="KX64">
        <v>0</v>
      </c>
      <c r="KY64">
        <v>0</v>
      </c>
      <c r="KZ64">
        <v>0</v>
      </c>
      <c r="LA64">
        <v>0</v>
      </c>
      <c r="LB64">
        <v>0</v>
      </c>
      <c r="LC64">
        <v>0</v>
      </c>
      <c r="LD64">
        <v>1</v>
      </c>
      <c r="LE64">
        <v>0</v>
      </c>
      <c r="LF64">
        <v>0</v>
      </c>
      <c r="LG64">
        <v>0</v>
      </c>
      <c r="LH64">
        <v>0</v>
      </c>
    </row>
    <row r="65" spans="1:320" s="34" customFormat="1" ht="15" customHeight="1" x14ac:dyDescent="0.25">
      <c r="A65" s="45">
        <v>206014238</v>
      </c>
      <c r="B65" s="45" t="s">
        <v>942</v>
      </c>
      <c r="C65" s="46">
        <v>45108</v>
      </c>
      <c r="D65" s="46">
        <v>45473</v>
      </c>
      <c r="E65" s="47">
        <v>366</v>
      </c>
      <c r="F65" s="45" t="s">
        <v>883</v>
      </c>
      <c r="G65" s="45" t="s">
        <v>893</v>
      </c>
      <c r="H65" s="45" t="s">
        <v>885</v>
      </c>
      <c r="I65" s="45" t="s">
        <v>916</v>
      </c>
      <c r="J65" s="45" t="s">
        <v>331</v>
      </c>
      <c r="K65" s="45" t="s">
        <v>888</v>
      </c>
      <c r="L65" s="45" t="s">
        <v>1746</v>
      </c>
      <c r="M65" s="45" t="s">
        <v>943</v>
      </c>
      <c r="N65" s="45" t="s">
        <v>944</v>
      </c>
      <c r="O65" s="45" t="s">
        <v>945</v>
      </c>
      <c r="P65" s="45" t="s">
        <v>946</v>
      </c>
      <c r="Q65" s="45" t="s">
        <v>2082</v>
      </c>
      <c r="R65" t="s">
        <v>947</v>
      </c>
      <c r="S65" s="45" t="s">
        <v>884</v>
      </c>
      <c r="T65"/>
      <c r="U65" s="47">
        <v>56</v>
      </c>
      <c r="V65" s="47">
        <v>56</v>
      </c>
      <c r="W65" s="47" t="s">
        <v>1728</v>
      </c>
      <c r="X65" s="47">
        <v>20496</v>
      </c>
      <c r="Y65" s="47">
        <v>17187</v>
      </c>
      <c r="Z65" s="48">
        <v>83.86</v>
      </c>
      <c r="AA65" s="44">
        <v>212</v>
      </c>
      <c r="AB65" s="44">
        <v>217</v>
      </c>
      <c r="AC65" s="44">
        <v>3721</v>
      </c>
      <c r="AD65" s="44"/>
      <c r="AE65" s="44">
        <v>1359</v>
      </c>
      <c r="AF65" s="44">
        <v>6143</v>
      </c>
      <c r="AG65" s="44"/>
      <c r="AH65" s="47">
        <v>1646</v>
      </c>
      <c r="AI65" s="47">
        <v>4217</v>
      </c>
      <c r="AJ65">
        <v>101</v>
      </c>
      <c r="AK65" t="s">
        <v>895</v>
      </c>
      <c r="AL65">
        <v>17187</v>
      </c>
      <c r="AM65"/>
      <c r="AN65"/>
      <c r="AO65"/>
      <c r="AP65"/>
      <c r="AQ65"/>
      <c r="AR65" s="44"/>
      <c r="AS65" s="44"/>
      <c r="AT65" s="44"/>
      <c r="AU65" s="44">
        <v>7847653</v>
      </c>
      <c r="AV65" s="44">
        <v>1722069</v>
      </c>
      <c r="AW65" s="44">
        <v>-945778</v>
      </c>
      <c r="AX65" s="44">
        <v>401952</v>
      </c>
      <c r="AY65" s="44">
        <v>10917452</v>
      </c>
      <c r="AZ65" s="21">
        <v>11063459</v>
      </c>
      <c r="BA65" s="21">
        <v>-146007</v>
      </c>
      <c r="BB65" s="44">
        <v>3278561</v>
      </c>
      <c r="BC65" s="44"/>
      <c r="BD65" s="44"/>
      <c r="BE65" s="44">
        <v>3132554</v>
      </c>
      <c r="BF65" s="44">
        <v>1762122</v>
      </c>
      <c r="BG65" s="44"/>
      <c r="BH65" s="44">
        <v>565644</v>
      </c>
      <c r="BI65" s="21">
        <v>2556845</v>
      </c>
      <c r="BJ65" s="21"/>
      <c r="BK65" s="21">
        <v>983489</v>
      </c>
      <c r="BL65" s="21">
        <v>1978216</v>
      </c>
      <c r="BM65" s="21">
        <v>1337</v>
      </c>
      <c r="BN65" s="21">
        <v>7847653</v>
      </c>
      <c r="BO65" s="21"/>
      <c r="BP65" s="21"/>
      <c r="BQ65" s="44"/>
      <c r="BR65" s="21"/>
      <c r="BS65" s="44"/>
      <c r="BT65" s="21"/>
      <c r="BU65" s="44"/>
      <c r="BV65" s="21"/>
      <c r="BW65" s="44">
        <v>1291937</v>
      </c>
      <c r="BX65" s="21"/>
      <c r="BY65" s="21"/>
      <c r="BZ65" s="21"/>
      <c r="CA65" s="44">
        <v>189</v>
      </c>
      <c r="CB65" s="44"/>
      <c r="CC65" s="44">
        <v>854</v>
      </c>
      <c r="CD65" s="44"/>
      <c r="CE65" s="44"/>
      <c r="CF65" s="44"/>
      <c r="CG65" s="44">
        <v>412291</v>
      </c>
      <c r="CH65" s="44"/>
      <c r="CI65" s="21">
        <v>16798</v>
      </c>
      <c r="CJ65" s="44"/>
      <c r="CK65" s="21"/>
      <c r="CL65" s="44"/>
      <c r="CM65" s="44">
        <v>3434</v>
      </c>
      <c r="CN65" s="44">
        <v>0</v>
      </c>
      <c r="CO65" s="44">
        <v>561672</v>
      </c>
      <c r="CP65" s="44">
        <v>0</v>
      </c>
      <c r="CQ65" s="21">
        <v>532231</v>
      </c>
      <c r="CR65" s="44">
        <v>126977</v>
      </c>
      <c r="CS65" s="44">
        <v>390030</v>
      </c>
      <c r="CT65" s="44">
        <v>74068</v>
      </c>
      <c r="CU65" s="44"/>
      <c r="CV65" s="44">
        <v>33657</v>
      </c>
      <c r="CW65" s="21"/>
      <c r="CX65" s="21"/>
      <c r="CY65" s="21"/>
      <c r="CZ65" s="21"/>
      <c r="DA65" s="21"/>
      <c r="DB65" s="21"/>
      <c r="DC65" s="21"/>
      <c r="DD65" s="21"/>
      <c r="DE65" s="44"/>
      <c r="DF65" s="21"/>
      <c r="DG65" s="44"/>
      <c r="DH65" s="21"/>
      <c r="DI65" s="44"/>
      <c r="DJ65" s="44"/>
      <c r="DK65" s="44"/>
      <c r="DL65" s="44"/>
      <c r="DM65" s="21"/>
      <c r="DN65" s="44"/>
      <c r="DO65" s="44"/>
      <c r="DP65" s="44"/>
      <c r="DQ65" s="44"/>
      <c r="DR65" s="44"/>
      <c r="DS65" s="44"/>
      <c r="DT65" s="44"/>
      <c r="DU65" s="44"/>
      <c r="DV65" s="44"/>
      <c r="DW65" s="44"/>
      <c r="DX65" s="44"/>
      <c r="DY65" s="44">
        <v>5207</v>
      </c>
      <c r="DZ65" s="44"/>
      <c r="EA65" s="44"/>
      <c r="EB65" s="21"/>
      <c r="EC65" s="44">
        <v>-1022303</v>
      </c>
      <c r="ED65" s="44"/>
      <c r="EE65" s="21"/>
      <c r="EF65" s="44"/>
      <c r="EG65" s="21">
        <v>6370</v>
      </c>
      <c r="EH65" s="44"/>
      <c r="EI65" s="21">
        <v>28791</v>
      </c>
      <c r="EJ65" s="44"/>
      <c r="EK65" s="44"/>
      <c r="EL65" s="21"/>
      <c r="EM65" s="44">
        <v>34820</v>
      </c>
      <c r="EN65" s="44"/>
      <c r="EO65" s="44">
        <v>1337</v>
      </c>
      <c r="EP65" s="21"/>
      <c r="EQ65" s="21"/>
      <c r="ER65" s="21"/>
      <c r="ES65" s="21"/>
      <c r="ET65" s="44"/>
      <c r="EU65" s="21"/>
      <c r="EV65" s="44"/>
      <c r="EW65" s="21"/>
      <c r="EX65" s="44"/>
      <c r="EY65" s="44"/>
      <c r="EZ65" s="21"/>
      <c r="FA65" s="21"/>
      <c r="FB65" s="44"/>
      <c r="FC65" s="44"/>
      <c r="FD65" s="21"/>
      <c r="FE65" s="112"/>
      <c r="FF65" s="44"/>
      <c r="FG65" s="44">
        <v>10123622</v>
      </c>
      <c r="FH65" s="44">
        <v>2199970</v>
      </c>
      <c r="FI65" s="44">
        <v>10998056</v>
      </c>
      <c r="FJ65" s="44">
        <v>170752</v>
      </c>
      <c r="FK65" s="44">
        <v>4779641</v>
      </c>
      <c r="FL65" s="44"/>
      <c r="FM65" s="44"/>
      <c r="FN65" s="44"/>
      <c r="FO65" s="44"/>
      <c r="FP65" s="44"/>
      <c r="FQ65" s="44"/>
      <c r="FR65" s="44"/>
      <c r="FS65" s="44"/>
      <c r="FT65" s="44">
        <v>23823</v>
      </c>
      <c r="FU65" s="44"/>
      <c r="FV65" s="21">
        <v>355747</v>
      </c>
      <c r="FW65" s="44"/>
      <c r="FX65" s="44">
        <v>354780</v>
      </c>
      <c r="FY65" s="44">
        <v>67691</v>
      </c>
      <c r="FZ65" s="44">
        <v>195001</v>
      </c>
      <c r="GA65" s="44">
        <v>56240</v>
      </c>
      <c r="GB65" s="44"/>
      <c r="GC65" s="44">
        <v>17736</v>
      </c>
      <c r="GD65" s="44">
        <v>112931</v>
      </c>
      <c r="GE65" s="44">
        <v>59405</v>
      </c>
      <c r="GF65" s="44">
        <v>97001</v>
      </c>
      <c r="GG65" s="44">
        <v>1074839</v>
      </c>
      <c r="GH65" s="44">
        <v>78092</v>
      </c>
      <c r="GI65" s="44">
        <v>207673</v>
      </c>
      <c r="GJ65" s="44">
        <v>129796</v>
      </c>
      <c r="GK65" s="44">
        <v>3194187</v>
      </c>
      <c r="GL65" s="44">
        <v>109891</v>
      </c>
      <c r="GM65" s="44"/>
      <c r="GN65" s="44">
        <v>2880</v>
      </c>
      <c r="GO65" s="44">
        <v>9754</v>
      </c>
      <c r="GP65" s="44">
        <v>27514</v>
      </c>
      <c r="GQ65" s="44"/>
      <c r="GR65" s="44">
        <v>108837</v>
      </c>
      <c r="GS65" s="44">
        <v>3045535</v>
      </c>
      <c r="GT65" s="44">
        <v>25000132</v>
      </c>
      <c r="GU65" s="21">
        <v>18659723</v>
      </c>
      <c r="GV65" s="44">
        <v>173078</v>
      </c>
      <c r="GW65" s="44">
        <v>295645</v>
      </c>
      <c r="GX65" s="44"/>
      <c r="GY65" s="44">
        <v>47174113</v>
      </c>
      <c r="GZ65" s="44">
        <v>5451302</v>
      </c>
      <c r="HA65" s="44"/>
      <c r="HB65" s="44">
        <v>12688246</v>
      </c>
      <c r="HC65" s="44">
        <v>29034565</v>
      </c>
      <c r="HD65" s="44">
        <v>47174113</v>
      </c>
      <c r="HE65" s="21"/>
      <c r="HF65" s="21"/>
      <c r="HG65" s="21"/>
      <c r="HH65" s="21"/>
      <c r="HI65" s="21">
        <v>4656545</v>
      </c>
      <c r="HJ65" s="44">
        <v>34673725</v>
      </c>
      <c r="HK65" s="21"/>
      <c r="HL65" s="21">
        <v>1382308</v>
      </c>
      <c r="HM65" s="21">
        <v>40712578</v>
      </c>
      <c r="HN65" s="21">
        <v>-22052855</v>
      </c>
      <c r="HO65" s="21"/>
      <c r="HP65" s="44"/>
      <c r="HQ65" s="47">
        <v>14344033</v>
      </c>
      <c r="HR65" s="47">
        <v>14344033</v>
      </c>
      <c r="HS65" s="47">
        <v>-1655787</v>
      </c>
      <c r="HT65" s="47" t="s">
        <v>2083</v>
      </c>
      <c r="HU65" s="47">
        <v>926721.34000000008</v>
      </c>
      <c r="HV65" s="47">
        <v>6280</v>
      </c>
      <c r="HW65" s="47">
        <v>0</v>
      </c>
      <c r="HX65" s="47">
        <v>10588</v>
      </c>
      <c r="HY65" s="47">
        <v>26137</v>
      </c>
      <c r="HZ65" s="47">
        <v>41413</v>
      </c>
      <c r="IA65" s="47">
        <v>0</v>
      </c>
      <c r="IB65" s="47">
        <v>0</v>
      </c>
      <c r="IC65" s="47">
        <v>8316</v>
      </c>
      <c r="ID65"/>
      <c r="IE65" s="47">
        <v>888</v>
      </c>
      <c r="IF65">
        <v>2054</v>
      </c>
      <c r="IG65" s="47"/>
      <c r="IH65" s="47">
        <v>25109</v>
      </c>
      <c r="II65">
        <v>2092</v>
      </c>
      <c r="IJ65">
        <v>6822</v>
      </c>
      <c r="IK65">
        <v>2160</v>
      </c>
      <c r="IL65">
        <v>19162</v>
      </c>
      <c r="IM65">
        <v>151021</v>
      </c>
      <c r="IN65">
        <v>0</v>
      </c>
      <c r="IO65">
        <v>0</v>
      </c>
      <c r="IP65">
        <v>0</v>
      </c>
      <c r="IQ65">
        <v>6110</v>
      </c>
      <c r="IR65">
        <v>0</v>
      </c>
      <c r="IS65">
        <v>0</v>
      </c>
      <c r="IT65">
        <v>6110</v>
      </c>
      <c r="IU65">
        <v>488012</v>
      </c>
      <c r="IV65">
        <v>0</v>
      </c>
      <c r="IW65">
        <v>442755</v>
      </c>
      <c r="IX65">
        <v>1019339</v>
      </c>
      <c r="IY65">
        <v>1187926</v>
      </c>
      <c r="IZ65">
        <v>0</v>
      </c>
      <c r="JA65">
        <v>0</v>
      </c>
      <c r="JB65">
        <v>356794</v>
      </c>
      <c r="JC65"/>
      <c r="JD65">
        <v>34207</v>
      </c>
      <c r="JE65">
        <v>44145</v>
      </c>
      <c r="JF65"/>
      <c r="JG65">
        <v>563539</v>
      </c>
      <c r="JH65">
        <v>65421</v>
      </c>
      <c r="JI65">
        <v>164190</v>
      </c>
      <c r="JJ65">
        <v>108736</v>
      </c>
      <c r="JK65">
        <v>964569</v>
      </c>
      <c r="JL65">
        <v>5439633</v>
      </c>
      <c r="JM65">
        <v>0</v>
      </c>
      <c r="JN65">
        <v>0</v>
      </c>
      <c r="JO65">
        <v>0</v>
      </c>
      <c r="JP65">
        <v>108230</v>
      </c>
      <c r="JQ65">
        <v>0</v>
      </c>
      <c r="JR65">
        <v>0</v>
      </c>
      <c r="JS65">
        <v>108230</v>
      </c>
      <c r="JT65"/>
      <c r="JU65"/>
      <c r="JV65"/>
      <c r="JW65"/>
      <c r="JX65"/>
      <c r="JY65"/>
      <c r="JZ65"/>
      <c r="KA65"/>
      <c r="KB65"/>
      <c r="KC65"/>
      <c r="KD65"/>
      <c r="KE65"/>
      <c r="KF65">
        <v>208</v>
      </c>
      <c r="KG65">
        <v>300</v>
      </c>
      <c r="KH65">
        <v>160</v>
      </c>
      <c r="KI65">
        <v>52</v>
      </c>
      <c r="KJ65">
        <v>80</v>
      </c>
      <c r="KK65">
        <v>36</v>
      </c>
      <c r="KL65">
        <v>26</v>
      </c>
      <c r="KM65">
        <v>41</v>
      </c>
      <c r="KN65">
        <v>18</v>
      </c>
      <c r="KO65">
        <v>0</v>
      </c>
      <c r="KP65">
        <v>1</v>
      </c>
      <c r="KQ65">
        <v>0</v>
      </c>
      <c r="KR65">
        <v>1</v>
      </c>
      <c r="KS65">
        <v>0</v>
      </c>
      <c r="KT65">
        <v>0</v>
      </c>
      <c r="KU65">
        <v>1</v>
      </c>
      <c r="KV65">
        <v>0</v>
      </c>
      <c r="KW65">
        <v>0</v>
      </c>
      <c r="KX65">
        <v>0</v>
      </c>
      <c r="KY65">
        <v>0</v>
      </c>
      <c r="KZ65">
        <v>0</v>
      </c>
      <c r="LA65">
        <v>0</v>
      </c>
      <c r="LB65">
        <v>0</v>
      </c>
      <c r="LC65">
        <v>0</v>
      </c>
      <c r="LD65">
        <v>0</v>
      </c>
      <c r="LE65">
        <v>0</v>
      </c>
      <c r="LF65">
        <v>1</v>
      </c>
      <c r="LG65">
        <v>0</v>
      </c>
      <c r="LH65">
        <v>0</v>
      </c>
    </row>
    <row r="66" spans="1:320" s="34" customFormat="1" ht="15" customHeight="1" x14ac:dyDescent="0.25">
      <c r="A66" s="45">
        <v>206014286</v>
      </c>
      <c r="B66" s="45" t="s">
        <v>2084</v>
      </c>
      <c r="C66" s="46">
        <v>45292</v>
      </c>
      <c r="D66" s="46">
        <v>45657</v>
      </c>
      <c r="E66" s="47">
        <v>366</v>
      </c>
      <c r="F66" s="45" t="s">
        <v>883</v>
      </c>
      <c r="G66" s="45" t="s">
        <v>884</v>
      </c>
      <c r="H66" s="45" t="s">
        <v>885</v>
      </c>
      <c r="I66" s="45" t="s">
        <v>886</v>
      </c>
      <c r="J66" s="45" t="s">
        <v>887</v>
      </c>
      <c r="K66" s="45" t="s">
        <v>888</v>
      </c>
      <c r="L66" s="45" t="s">
        <v>1827</v>
      </c>
      <c r="M66" s="45" t="s">
        <v>2085</v>
      </c>
      <c r="N66" s="45" t="s">
        <v>2086</v>
      </c>
      <c r="O66" s="45" t="s">
        <v>1830</v>
      </c>
      <c r="P66" s="45" t="s">
        <v>1831</v>
      </c>
      <c r="Q66" s="45" t="s">
        <v>2087</v>
      </c>
      <c r="R66" t="s">
        <v>1892</v>
      </c>
      <c r="S66" s="45" t="s">
        <v>893</v>
      </c>
      <c r="T66"/>
      <c r="U66" s="47">
        <v>27</v>
      </c>
      <c r="V66" s="47">
        <v>27</v>
      </c>
      <c r="W66" s="47" t="s">
        <v>1728</v>
      </c>
      <c r="X66" s="47">
        <v>9882</v>
      </c>
      <c r="Y66" s="47">
        <v>9063</v>
      </c>
      <c r="Z66" s="48">
        <v>216.56</v>
      </c>
      <c r="AA66" s="44">
        <v>82</v>
      </c>
      <c r="AB66" s="44">
        <v>82</v>
      </c>
      <c r="AC66" s="44">
        <v>2808</v>
      </c>
      <c r="AD66" s="44"/>
      <c r="AE66" s="44">
        <v>142</v>
      </c>
      <c r="AF66" s="44">
        <v>5573</v>
      </c>
      <c r="AG66" s="44"/>
      <c r="AH66" s="47">
        <v>307</v>
      </c>
      <c r="AI66" s="47">
        <v>17</v>
      </c>
      <c r="AJ66">
        <v>216</v>
      </c>
      <c r="AK66" t="s">
        <v>895</v>
      </c>
      <c r="AL66">
        <v>9063</v>
      </c>
      <c r="AM66"/>
      <c r="AN66"/>
      <c r="AO66"/>
      <c r="AP66"/>
      <c r="AQ66"/>
      <c r="AR66" s="44"/>
      <c r="AS66" s="44"/>
      <c r="AT66" s="44"/>
      <c r="AU66" s="44">
        <v>3625304</v>
      </c>
      <c r="AV66" s="44">
        <v>1050986</v>
      </c>
      <c r="AW66" s="44">
        <v>-754476</v>
      </c>
      <c r="AX66" s="44">
        <v>17648</v>
      </c>
      <c r="AY66" s="44">
        <v>5448414</v>
      </c>
      <c r="AZ66" s="21">
        <v>5267013</v>
      </c>
      <c r="BA66" s="21">
        <v>181401</v>
      </c>
      <c r="BB66" s="44">
        <v>-3130</v>
      </c>
      <c r="BC66" s="44">
        <v>6800</v>
      </c>
      <c r="BD66" s="44"/>
      <c r="BE66" s="44">
        <v>171471</v>
      </c>
      <c r="BF66" s="44">
        <v>1123232</v>
      </c>
      <c r="BG66" s="44"/>
      <c r="BH66" s="44">
        <v>56802</v>
      </c>
      <c r="BI66" s="21">
        <v>2229264</v>
      </c>
      <c r="BJ66" s="21"/>
      <c r="BK66" s="21">
        <v>122804</v>
      </c>
      <c r="BL66" s="21">
        <v>6800</v>
      </c>
      <c r="BM66" s="21">
        <v>86402</v>
      </c>
      <c r="BN66" s="21">
        <v>3625304</v>
      </c>
      <c r="BO66" s="21"/>
      <c r="BP66" s="21"/>
      <c r="BQ66" s="44"/>
      <c r="BR66" s="21"/>
      <c r="BS66" s="44"/>
      <c r="BT66" s="21"/>
      <c r="BU66" s="44"/>
      <c r="BV66" s="21"/>
      <c r="BW66" s="44">
        <v>325628</v>
      </c>
      <c r="BX66" s="21"/>
      <c r="BY66" s="21"/>
      <c r="BZ66" s="21"/>
      <c r="CA66" s="44">
        <v>16467</v>
      </c>
      <c r="CB66" s="44"/>
      <c r="CC66" s="44">
        <v>646270</v>
      </c>
      <c r="CD66" s="44"/>
      <c r="CE66" s="44"/>
      <c r="CF66" s="44"/>
      <c r="CG66" s="44">
        <v>35602</v>
      </c>
      <c r="CH66" s="44"/>
      <c r="CI66" s="21">
        <v>1971</v>
      </c>
      <c r="CJ66" s="44"/>
      <c r="CK66" s="21">
        <v>25048</v>
      </c>
      <c r="CL66" s="44"/>
      <c r="CM66" s="44">
        <v>9022</v>
      </c>
      <c r="CN66" s="44">
        <v>21880</v>
      </c>
      <c r="CO66" s="44">
        <v>350552</v>
      </c>
      <c r="CP66" s="44">
        <v>5982</v>
      </c>
      <c r="CQ66" s="21">
        <v>378074</v>
      </c>
      <c r="CR66" s="44">
        <v>59165</v>
      </c>
      <c r="CS66" s="44">
        <v>194600</v>
      </c>
      <c r="CT66" s="44">
        <v>16923</v>
      </c>
      <c r="CU66" s="44"/>
      <c r="CV66" s="44">
        <v>14788</v>
      </c>
      <c r="CW66" s="21"/>
      <c r="CX66" s="21"/>
      <c r="CY66" s="21"/>
      <c r="CZ66" s="21"/>
      <c r="DA66" s="21"/>
      <c r="DB66" s="21"/>
      <c r="DC66" s="21"/>
      <c r="DD66" s="21"/>
      <c r="DE66" s="44"/>
      <c r="DF66" s="21"/>
      <c r="DG66" s="44"/>
      <c r="DH66" s="21"/>
      <c r="DI66" s="44"/>
      <c r="DJ66" s="44"/>
      <c r="DK66" s="44"/>
      <c r="DL66" s="44"/>
      <c r="DM66" s="21"/>
      <c r="DN66" s="44"/>
      <c r="DO66" s="44"/>
      <c r="DP66" s="44"/>
      <c r="DQ66" s="44"/>
      <c r="DR66" s="44"/>
      <c r="DS66" s="44"/>
      <c r="DT66" s="44"/>
      <c r="DU66" s="44"/>
      <c r="DV66" s="44"/>
      <c r="DW66" s="44"/>
      <c r="DX66" s="44"/>
      <c r="DY66" s="44"/>
      <c r="DZ66" s="44"/>
      <c r="EA66" s="44"/>
      <c r="EB66" s="21"/>
      <c r="EC66" s="44">
        <v>-3219165</v>
      </c>
      <c r="ED66" s="44"/>
      <c r="EE66" s="21"/>
      <c r="EF66" s="44"/>
      <c r="EG66" s="21">
        <v>26219</v>
      </c>
      <c r="EH66" s="44"/>
      <c r="EI66" s="21">
        <v>2229264</v>
      </c>
      <c r="EJ66" s="44"/>
      <c r="EK66" s="44"/>
      <c r="EL66" s="21"/>
      <c r="EM66" s="44">
        <v>122804</v>
      </c>
      <c r="EN66" s="44"/>
      <c r="EO66" s="44">
        <v>86402</v>
      </c>
      <c r="EP66" s="21"/>
      <c r="EQ66" s="21"/>
      <c r="ER66" s="21"/>
      <c r="ES66" s="21"/>
      <c r="ET66" s="44"/>
      <c r="EU66" s="21"/>
      <c r="EV66" s="44"/>
      <c r="EW66" s="21"/>
      <c r="EX66" s="44"/>
      <c r="EY66" s="44"/>
      <c r="EZ66" s="21"/>
      <c r="FA66" s="21"/>
      <c r="FB66" s="44"/>
      <c r="FC66" s="44"/>
      <c r="FD66" s="21"/>
      <c r="FE66" s="112"/>
      <c r="FF66" s="44"/>
      <c r="FG66" s="44">
        <v>2468854</v>
      </c>
      <c r="FH66" s="44">
        <v>561667</v>
      </c>
      <c r="FI66" s="44">
        <v>2236492</v>
      </c>
      <c r="FJ66" s="44">
        <v>59076</v>
      </c>
      <c r="FK66" s="44">
        <v>2011213</v>
      </c>
      <c r="FL66" s="44"/>
      <c r="FM66" s="44"/>
      <c r="FN66" s="44"/>
      <c r="FO66" s="44"/>
      <c r="FP66" s="44"/>
      <c r="FQ66" s="44"/>
      <c r="FR66" s="44"/>
      <c r="FS66" s="44"/>
      <c r="FT66" s="44">
        <v>2034</v>
      </c>
      <c r="FU66" s="44">
        <v>10267</v>
      </c>
      <c r="FV66" s="21">
        <v>112444</v>
      </c>
      <c r="FW66" s="44">
        <v>1597</v>
      </c>
      <c r="FX66" s="44">
        <v>86800</v>
      </c>
      <c r="FY66" s="44">
        <v>22121</v>
      </c>
      <c r="FZ66" s="44">
        <v>84597</v>
      </c>
      <c r="GA66" s="44">
        <v>7944</v>
      </c>
      <c r="GB66" s="44"/>
      <c r="GC66" s="44">
        <v>9325</v>
      </c>
      <c r="GD66" s="44">
        <v>184589</v>
      </c>
      <c r="GE66" s="44">
        <v>166388</v>
      </c>
      <c r="GF66" s="44">
        <v>56254</v>
      </c>
      <c r="GG66" s="44">
        <v>462767</v>
      </c>
      <c r="GH66" s="44">
        <v>58244</v>
      </c>
      <c r="GI66" s="44">
        <v>111792</v>
      </c>
      <c r="GJ66" s="44">
        <v>119888</v>
      </c>
      <c r="GK66" s="44">
        <v>1177619</v>
      </c>
      <c r="GL66" s="44">
        <v>138670</v>
      </c>
      <c r="GM66" s="44">
        <v>241043</v>
      </c>
      <c r="GN66" s="44">
        <v>43213</v>
      </c>
      <c r="GO66" s="44">
        <v>10895</v>
      </c>
      <c r="GP66" s="44"/>
      <c r="GQ66" s="44"/>
      <c r="GR66" s="44">
        <v>147309</v>
      </c>
      <c r="GS66" s="44">
        <v>1112519</v>
      </c>
      <c r="GT66" s="44"/>
      <c r="GU66" s="21">
        <v>36670</v>
      </c>
      <c r="GV66" s="44">
        <v>33114</v>
      </c>
      <c r="GW66" s="44">
        <v>2788974</v>
      </c>
      <c r="GX66" s="44"/>
      <c r="GY66" s="44">
        <v>3971277</v>
      </c>
      <c r="GZ66" s="44">
        <v>581249</v>
      </c>
      <c r="HA66" s="44"/>
      <c r="HB66" s="44">
        <v>1688653</v>
      </c>
      <c r="HC66" s="44">
        <v>1701375</v>
      </c>
      <c r="HD66" s="44">
        <v>3971277</v>
      </c>
      <c r="HE66" s="21"/>
      <c r="HF66" s="21">
        <v>1057748</v>
      </c>
      <c r="HG66" s="21"/>
      <c r="HH66" s="21"/>
      <c r="HI66" s="21">
        <v>0</v>
      </c>
      <c r="HJ66" s="44"/>
      <c r="HK66" s="21"/>
      <c r="HL66" s="21">
        <v>58764</v>
      </c>
      <c r="HM66" s="21">
        <v>58764</v>
      </c>
      <c r="HN66" s="21">
        <v>-22094</v>
      </c>
      <c r="HO66" s="21"/>
      <c r="HP66" s="44">
        <v>1665344</v>
      </c>
      <c r="HQ66" s="47"/>
      <c r="HR66" s="47">
        <v>1688653</v>
      </c>
      <c r="HS66" s="47"/>
      <c r="HT66" s="47" t="s">
        <v>2088</v>
      </c>
      <c r="HU66" s="47">
        <v>34874.94</v>
      </c>
      <c r="HV66" s="47">
        <v>1659</v>
      </c>
      <c r="HW66" s="47">
        <v>0</v>
      </c>
      <c r="HX66" s="47">
        <v>3533</v>
      </c>
      <c r="HY66" s="47">
        <v>7577</v>
      </c>
      <c r="HZ66" s="47">
        <v>21871</v>
      </c>
      <c r="IA66" s="47">
        <v>0</v>
      </c>
      <c r="IB66" s="47">
        <v>0</v>
      </c>
      <c r="IC66" s="47">
        <v>393</v>
      </c>
      <c r="ID66">
        <v>6185</v>
      </c>
      <c r="IE66" s="47">
        <v>1095</v>
      </c>
      <c r="IF66">
        <v>5944</v>
      </c>
      <c r="IG66" s="47">
        <v>2005</v>
      </c>
      <c r="IH66" s="47">
        <v>11513</v>
      </c>
      <c r="II66">
        <v>1159</v>
      </c>
      <c r="IJ66">
        <v>3323</v>
      </c>
      <c r="IK66">
        <v>1522</v>
      </c>
      <c r="IL66">
        <v>8437</v>
      </c>
      <c r="IM66">
        <v>76216</v>
      </c>
      <c r="IN66">
        <v>0</v>
      </c>
      <c r="IO66">
        <v>0</v>
      </c>
      <c r="IP66">
        <v>1125</v>
      </c>
      <c r="IQ66">
        <v>1319</v>
      </c>
      <c r="IR66">
        <v>0</v>
      </c>
      <c r="IS66">
        <v>0</v>
      </c>
      <c r="IT66">
        <v>2444</v>
      </c>
      <c r="IU66">
        <v>137309</v>
      </c>
      <c r="IV66">
        <v>0</v>
      </c>
      <c r="IW66">
        <v>208843</v>
      </c>
      <c r="IX66">
        <v>330846</v>
      </c>
      <c r="IY66">
        <v>710939</v>
      </c>
      <c r="IZ66">
        <v>0</v>
      </c>
      <c r="JA66">
        <v>0</v>
      </c>
      <c r="JB66">
        <v>28599</v>
      </c>
      <c r="JC66">
        <v>197997</v>
      </c>
      <c r="JD66">
        <v>22601</v>
      </c>
      <c r="JE66">
        <v>119128</v>
      </c>
      <c r="JF66">
        <v>38965</v>
      </c>
      <c r="JG66">
        <v>243709</v>
      </c>
      <c r="JH66">
        <v>34204</v>
      </c>
      <c r="JI66">
        <v>88230</v>
      </c>
      <c r="JJ66">
        <v>101836</v>
      </c>
      <c r="JK66">
        <v>205648</v>
      </c>
      <c r="JL66">
        <v>2468854</v>
      </c>
      <c r="JM66">
        <v>0</v>
      </c>
      <c r="JN66">
        <v>0</v>
      </c>
      <c r="JO66">
        <v>70237</v>
      </c>
      <c r="JP66">
        <v>46386</v>
      </c>
      <c r="JQ66">
        <v>0</v>
      </c>
      <c r="JR66">
        <v>0</v>
      </c>
      <c r="JS66">
        <v>116623</v>
      </c>
      <c r="JT66"/>
      <c r="JU66"/>
      <c r="JV66"/>
      <c r="JW66"/>
      <c r="JX66"/>
      <c r="JY66">
        <v>6185</v>
      </c>
      <c r="JZ66"/>
      <c r="KA66"/>
      <c r="KB66"/>
      <c r="KC66"/>
      <c r="KD66"/>
      <c r="KE66">
        <v>197997</v>
      </c>
      <c r="KF66">
        <v>49</v>
      </c>
      <c r="KG66">
        <v>58</v>
      </c>
      <c r="KH66">
        <v>40</v>
      </c>
      <c r="KI66">
        <v>32</v>
      </c>
      <c r="KJ66">
        <v>37</v>
      </c>
      <c r="KK66">
        <v>27</v>
      </c>
      <c r="KL66">
        <v>16</v>
      </c>
      <c r="KM66">
        <v>19</v>
      </c>
      <c r="KN66">
        <v>13</v>
      </c>
      <c r="KO66">
        <v>1</v>
      </c>
      <c r="KP66">
        <v>0</v>
      </c>
      <c r="KQ66">
        <v>0</v>
      </c>
      <c r="KR66">
        <v>1</v>
      </c>
      <c r="KS66">
        <v>0</v>
      </c>
      <c r="KT66">
        <v>0</v>
      </c>
      <c r="KU66">
        <v>1</v>
      </c>
      <c r="KV66">
        <v>0</v>
      </c>
      <c r="KW66">
        <v>0</v>
      </c>
      <c r="KX66">
        <v>0</v>
      </c>
      <c r="KY66">
        <v>0</v>
      </c>
      <c r="KZ66">
        <v>0</v>
      </c>
      <c r="LA66">
        <v>0</v>
      </c>
      <c r="LB66">
        <v>0</v>
      </c>
      <c r="LC66">
        <v>0</v>
      </c>
      <c r="LD66">
        <v>1</v>
      </c>
      <c r="LE66">
        <v>0</v>
      </c>
      <c r="LF66">
        <v>0</v>
      </c>
      <c r="LG66">
        <v>0</v>
      </c>
      <c r="LH66">
        <v>0</v>
      </c>
    </row>
    <row r="67" spans="1:320" s="34" customFormat="1" ht="15" customHeight="1" x14ac:dyDescent="0.25">
      <c r="A67" s="45">
        <v>206014308</v>
      </c>
      <c r="B67" s="45" t="s">
        <v>2089</v>
      </c>
      <c r="C67" s="46">
        <v>45292</v>
      </c>
      <c r="D67" s="46">
        <v>45657</v>
      </c>
      <c r="E67" s="47">
        <v>366</v>
      </c>
      <c r="F67" s="45" t="s">
        <v>883</v>
      </c>
      <c r="G67" s="45" t="s">
        <v>884</v>
      </c>
      <c r="H67" s="45" t="s">
        <v>885</v>
      </c>
      <c r="I67" s="45" t="s">
        <v>886</v>
      </c>
      <c r="J67" s="45" t="s">
        <v>887</v>
      </c>
      <c r="K67" s="45" t="s">
        <v>888</v>
      </c>
      <c r="L67" s="45" t="s">
        <v>1746</v>
      </c>
      <c r="M67" s="45" t="s">
        <v>1863</v>
      </c>
      <c r="N67" s="45" t="s">
        <v>2090</v>
      </c>
      <c r="O67" s="45" t="s">
        <v>1749</v>
      </c>
      <c r="P67" s="45" t="s">
        <v>1865</v>
      </c>
      <c r="Q67" s="45" t="s">
        <v>2091</v>
      </c>
      <c r="R67" t="s">
        <v>1867</v>
      </c>
      <c r="S67" s="45" t="s">
        <v>893</v>
      </c>
      <c r="T67"/>
      <c r="U67" s="47">
        <v>14</v>
      </c>
      <c r="V67" s="47">
        <v>14</v>
      </c>
      <c r="W67" s="47" t="s">
        <v>1728</v>
      </c>
      <c r="X67" s="47">
        <v>5124</v>
      </c>
      <c r="Y67" s="47">
        <v>4453</v>
      </c>
      <c r="Z67" s="48">
        <v>205.21</v>
      </c>
      <c r="AA67" s="44">
        <v>108</v>
      </c>
      <c r="AB67" s="44">
        <v>114</v>
      </c>
      <c r="AC67" s="44">
        <v>3019</v>
      </c>
      <c r="AD67" s="44">
        <v>1368</v>
      </c>
      <c r="AE67" s="44">
        <v>7</v>
      </c>
      <c r="AF67" s="44">
        <v>57</v>
      </c>
      <c r="AG67" s="44"/>
      <c r="AH67" s="47"/>
      <c r="AI67" s="47"/>
      <c r="AJ67">
        <v>2</v>
      </c>
      <c r="AK67" t="s">
        <v>895</v>
      </c>
      <c r="AL67">
        <v>4453</v>
      </c>
      <c r="AM67"/>
      <c r="AN67"/>
      <c r="AO67"/>
      <c r="AP67"/>
      <c r="AQ67"/>
      <c r="AR67" s="44"/>
      <c r="AS67" s="44"/>
      <c r="AT67" s="44"/>
      <c r="AU67" s="44">
        <v>5627650</v>
      </c>
      <c r="AV67" s="44">
        <v>2380248</v>
      </c>
      <c r="AW67" s="44">
        <v>1519451</v>
      </c>
      <c r="AX67" s="44">
        <v>4761</v>
      </c>
      <c r="AY67" s="44">
        <v>6493208</v>
      </c>
      <c r="AZ67" s="21">
        <v>4597356</v>
      </c>
      <c r="BA67" s="21">
        <v>1895852</v>
      </c>
      <c r="BB67" s="44">
        <v>2</v>
      </c>
      <c r="BC67" s="44"/>
      <c r="BD67" s="44"/>
      <c r="BE67" s="44">
        <v>1895854</v>
      </c>
      <c r="BF67" s="44">
        <v>3773750</v>
      </c>
      <c r="BG67" s="44">
        <v>1710000</v>
      </c>
      <c r="BH67" s="44">
        <v>15400</v>
      </c>
      <c r="BI67" s="21">
        <v>124100</v>
      </c>
      <c r="BJ67" s="21"/>
      <c r="BK67" s="21"/>
      <c r="BL67" s="21"/>
      <c r="BM67" s="21">
        <v>4400</v>
      </c>
      <c r="BN67" s="21">
        <v>5627650</v>
      </c>
      <c r="BO67" s="21"/>
      <c r="BP67" s="21"/>
      <c r="BQ67" s="44"/>
      <c r="BR67" s="21"/>
      <c r="BS67" s="44"/>
      <c r="BT67" s="21"/>
      <c r="BU67" s="44"/>
      <c r="BV67" s="21"/>
      <c r="BW67" s="44">
        <v>1629801</v>
      </c>
      <c r="BX67" s="21"/>
      <c r="BY67" s="21">
        <v>743518</v>
      </c>
      <c r="BZ67" s="21"/>
      <c r="CA67" s="44"/>
      <c r="CB67" s="44"/>
      <c r="CC67" s="44"/>
      <c r="CD67" s="44"/>
      <c r="CE67" s="44"/>
      <c r="CF67" s="44"/>
      <c r="CG67" s="44"/>
      <c r="CH67" s="44"/>
      <c r="CI67" s="21">
        <v>6929</v>
      </c>
      <c r="CJ67" s="44"/>
      <c r="CK67" s="21"/>
      <c r="CL67" s="44"/>
      <c r="CM67" s="44">
        <v>56031</v>
      </c>
      <c r="CN67" s="44">
        <v>234680</v>
      </c>
      <c r="CO67" s="44">
        <v>423100</v>
      </c>
      <c r="CP67" s="44">
        <v>498473</v>
      </c>
      <c r="CQ67" s="21">
        <v>266725</v>
      </c>
      <c r="CR67" s="44">
        <v>217181</v>
      </c>
      <c r="CS67" s="44">
        <v>558143</v>
      </c>
      <c r="CT67" s="44">
        <v>77006</v>
      </c>
      <c r="CU67" s="44"/>
      <c r="CV67" s="44">
        <v>48909</v>
      </c>
      <c r="CW67" s="21"/>
      <c r="CX67" s="21"/>
      <c r="CY67" s="21"/>
      <c r="CZ67" s="21"/>
      <c r="DA67" s="21"/>
      <c r="DB67" s="21"/>
      <c r="DC67" s="21"/>
      <c r="DD67" s="21"/>
      <c r="DE67" s="44"/>
      <c r="DF67" s="21"/>
      <c r="DG67" s="44"/>
      <c r="DH67" s="21"/>
      <c r="DI67" s="44"/>
      <c r="DJ67" s="44"/>
      <c r="DK67" s="44"/>
      <c r="DL67" s="44"/>
      <c r="DM67" s="21"/>
      <c r="DN67" s="44"/>
      <c r="DO67" s="44"/>
      <c r="DP67" s="44"/>
      <c r="DQ67" s="44"/>
      <c r="DR67" s="44"/>
      <c r="DS67" s="44"/>
      <c r="DT67" s="44"/>
      <c r="DU67" s="44"/>
      <c r="DV67" s="44"/>
      <c r="DW67" s="44"/>
      <c r="DX67" s="44"/>
      <c r="DY67" s="44"/>
      <c r="DZ67" s="44"/>
      <c r="EA67" s="44"/>
      <c r="EB67" s="21"/>
      <c r="EC67" s="44">
        <v>589650</v>
      </c>
      <c r="ED67" s="44"/>
      <c r="EE67" s="21">
        <v>832516</v>
      </c>
      <c r="EF67" s="44"/>
      <c r="EG67" s="21">
        <v>13269</v>
      </c>
      <c r="EH67" s="44"/>
      <c r="EI67" s="21">
        <v>83016</v>
      </c>
      <c r="EJ67" s="44"/>
      <c r="EK67" s="44"/>
      <c r="EL67" s="21"/>
      <c r="EM67" s="44"/>
      <c r="EN67" s="44"/>
      <c r="EO67" s="44">
        <v>1000</v>
      </c>
      <c r="EP67" s="21"/>
      <c r="EQ67" s="21"/>
      <c r="ER67" s="21"/>
      <c r="ES67" s="21"/>
      <c r="ET67" s="44"/>
      <c r="EU67" s="21"/>
      <c r="EV67" s="44"/>
      <c r="EW67" s="21"/>
      <c r="EX67" s="44"/>
      <c r="EY67" s="44"/>
      <c r="EZ67" s="21"/>
      <c r="FA67" s="21"/>
      <c r="FB67" s="44"/>
      <c r="FC67" s="44"/>
      <c r="FD67" s="21"/>
      <c r="FE67" s="112"/>
      <c r="FF67" s="44"/>
      <c r="FG67" s="44">
        <v>1839643</v>
      </c>
      <c r="FH67" s="44">
        <v>500021</v>
      </c>
      <c r="FI67" s="44">
        <v>2257692</v>
      </c>
      <c r="FJ67" s="44">
        <v>63239</v>
      </c>
      <c r="FK67" s="44">
        <v>1616331</v>
      </c>
      <c r="FL67" s="44"/>
      <c r="FM67" s="44"/>
      <c r="FN67" s="44"/>
      <c r="FO67" s="44"/>
      <c r="FP67" s="44"/>
      <c r="FQ67" s="44"/>
      <c r="FR67" s="44"/>
      <c r="FS67" s="44"/>
      <c r="FT67" s="44">
        <v>29539</v>
      </c>
      <c r="FU67" s="44">
        <v>16626</v>
      </c>
      <c r="FV67" s="21">
        <v>203962</v>
      </c>
      <c r="FW67" s="44">
        <v>312292</v>
      </c>
      <c r="FX67" s="44">
        <v>84215</v>
      </c>
      <c r="FY67" s="44">
        <v>66174</v>
      </c>
      <c r="FZ67" s="44">
        <v>146834</v>
      </c>
      <c r="GA67" s="44">
        <v>36357</v>
      </c>
      <c r="GB67" s="44"/>
      <c r="GC67" s="44">
        <v>23391</v>
      </c>
      <c r="GD67" s="44">
        <v>222459</v>
      </c>
      <c r="GE67" s="44">
        <v>101793</v>
      </c>
      <c r="GF67" s="44">
        <v>29275</v>
      </c>
      <c r="GG67" s="44">
        <v>145562</v>
      </c>
      <c r="GH67" s="44">
        <v>12914</v>
      </c>
      <c r="GI67" s="44">
        <v>40771</v>
      </c>
      <c r="GJ67" s="44">
        <v>22177</v>
      </c>
      <c r="GK67" s="44">
        <v>796477</v>
      </c>
      <c r="GL67" s="44">
        <v>6592</v>
      </c>
      <c r="GM67" s="44">
        <v>600000</v>
      </c>
      <c r="GN67" s="44">
        <v>16812</v>
      </c>
      <c r="GO67" s="44">
        <v>8910</v>
      </c>
      <c r="GP67" s="44"/>
      <c r="GQ67" s="44">
        <v>3135</v>
      </c>
      <c r="GR67" s="44">
        <v>54758</v>
      </c>
      <c r="GS67" s="44">
        <v>8600628</v>
      </c>
      <c r="GT67" s="44"/>
      <c r="GU67" s="21">
        <v>49352</v>
      </c>
      <c r="GV67" s="44">
        <v>20000</v>
      </c>
      <c r="GW67" s="44"/>
      <c r="GX67" s="44"/>
      <c r="GY67" s="44">
        <v>8669980</v>
      </c>
      <c r="GZ67" s="44">
        <v>295132</v>
      </c>
      <c r="HA67" s="44"/>
      <c r="HB67" s="44"/>
      <c r="HC67" s="44">
        <v>8374848</v>
      </c>
      <c r="HD67" s="44">
        <v>8669980</v>
      </c>
      <c r="HE67" s="21">
        <v>7773906</v>
      </c>
      <c r="HF67" s="21"/>
      <c r="HG67" s="21"/>
      <c r="HH67" s="21"/>
      <c r="HI67" s="21">
        <v>0</v>
      </c>
      <c r="HJ67" s="44"/>
      <c r="HK67" s="21">
        <v>50293</v>
      </c>
      <c r="HL67" s="21">
        <v>30608</v>
      </c>
      <c r="HM67" s="21">
        <v>80901</v>
      </c>
      <c r="HN67" s="21">
        <v>-31549</v>
      </c>
      <c r="HO67" s="21"/>
      <c r="HP67" s="44"/>
      <c r="HQ67" s="47"/>
      <c r="HR67" s="47"/>
      <c r="HS67" s="47"/>
      <c r="HT67" s="47">
        <v>0</v>
      </c>
      <c r="HU67" s="47">
        <v>0</v>
      </c>
      <c r="HV67" s="47">
        <v>328</v>
      </c>
      <c r="HW67" s="47">
        <v>0</v>
      </c>
      <c r="HX67" s="47">
        <v>5836</v>
      </c>
      <c r="HY67" s="47">
        <v>10707</v>
      </c>
      <c r="HZ67" s="47">
        <v>12270</v>
      </c>
      <c r="IA67" s="47">
        <v>0</v>
      </c>
      <c r="IB67" s="47">
        <v>0</v>
      </c>
      <c r="IC67" s="47">
        <v>0</v>
      </c>
      <c r="ID67">
        <v>5763</v>
      </c>
      <c r="IE67" s="47">
        <v>661</v>
      </c>
      <c r="IF67">
        <v>3429</v>
      </c>
      <c r="IG67" s="47">
        <v>915</v>
      </c>
      <c r="IH67" s="47">
        <v>2387</v>
      </c>
      <c r="II67">
        <v>307</v>
      </c>
      <c r="IJ67">
        <v>1421</v>
      </c>
      <c r="IK67">
        <v>335</v>
      </c>
      <c r="IL67">
        <v>2814</v>
      </c>
      <c r="IM67">
        <v>47173</v>
      </c>
      <c r="IN67">
        <v>0</v>
      </c>
      <c r="IO67">
        <v>0</v>
      </c>
      <c r="IP67">
        <v>285</v>
      </c>
      <c r="IQ67">
        <v>2162</v>
      </c>
      <c r="IR67">
        <v>0</v>
      </c>
      <c r="IS67">
        <v>0</v>
      </c>
      <c r="IT67">
        <v>2447</v>
      </c>
      <c r="IU67">
        <v>32084</v>
      </c>
      <c r="IV67">
        <v>0</v>
      </c>
      <c r="IW67">
        <v>312514</v>
      </c>
      <c r="IX67">
        <v>434077</v>
      </c>
      <c r="IY67">
        <v>338531</v>
      </c>
      <c r="IZ67">
        <v>0</v>
      </c>
      <c r="JA67">
        <v>0</v>
      </c>
      <c r="JB67">
        <v>0</v>
      </c>
      <c r="JC67">
        <v>317068</v>
      </c>
      <c r="JD67">
        <v>25442</v>
      </c>
      <c r="JE67">
        <v>69291</v>
      </c>
      <c r="JF67">
        <v>18925</v>
      </c>
      <c r="JG67">
        <v>69394</v>
      </c>
      <c r="JH67">
        <v>10313</v>
      </c>
      <c r="JI67">
        <v>28708</v>
      </c>
      <c r="JJ67">
        <v>16893</v>
      </c>
      <c r="JK67">
        <v>166403</v>
      </c>
      <c r="JL67">
        <v>1839643</v>
      </c>
      <c r="JM67">
        <v>0</v>
      </c>
      <c r="JN67">
        <v>0</v>
      </c>
      <c r="JO67">
        <v>17848</v>
      </c>
      <c r="JP67">
        <v>81986</v>
      </c>
      <c r="JQ67">
        <v>0</v>
      </c>
      <c r="JR67">
        <v>0</v>
      </c>
      <c r="JS67">
        <v>99834</v>
      </c>
      <c r="JT67"/>
      <c r="JU67"/>
      <c r="JV67"/>
      <c r="JW67"/>
      <c r="JX67"/>
      <c r="JY67">
        <v>5763</v>
      </c>
      <c r="JZ67"/>
      <c r="KA67"/>
      <c r="KB67"/>
      <c r="KC67"/>
      <c r="KD67"/>
      <c r="KE67">
        <v>317068</v>
      </c>
      <c r="KF67">
        <v>28</v>
      </c>
      <c r="KG67">
        <v>62</v>
      </c>
      <c r="KH67">
        <v>13</v>
      </c>
      <c r="KI67">
        <v>21</v>
      </c>
      <c r="KJ67">
        <v>51</v>
      </c>
      <c r="KK67">
        <v>8</v>
      </c>
      <c r="KL67">
        <v>7</v>
      </c>
      <c r="KM67">
        <v>16</v>
      </c>
      <c r="KN67">
        <v>4</v>
      </c>
      <c r="KO67">
        <v>1</v>
      </c>
      <c r="KP67">
        <v>0</v>
      </c>
      <c r="KQ67">
        <v>0</v>
      </c>
      <c r="KR67">
        <v>1</v>
      </c>
      <c r="KS67">
        <v>0</v>
      </c>
      <c r="KT67">
        <v>0</v>
      </c>
      <c r="KU67">
        <v>1</v>
      </c>
      <c r="KV67">
        <v>0</v>
      </c>
      <c r="KW67">
        <v>0</v>
      </c>
      <c r="KX67">
        <v>0</v>
      </c>
      <c r="KY67">
        <v>0</v>
      </c>
      <c r="KZ67">
        <v>0</v>
      </c>
      <c r="LA67">
        <v>0</v>
      </c>
      <c r="LB67">
        <v>0</v>
      </c>
      <c r="LC67">
        <v>0</v>
      </c>
      <c r="LD67">
        <v>1</v>
      </c>
      <c r="LE67">
        <v>0</v>
      </c>
      <c r="LF67">
        <v>0</v>
      </c>
      <c r="LG67">
        <v>0</v>
      </c>
      <c r="LH67">
        <v>0</v>
      </c>
    </row>
    <row r="68" spans="1:320" s="34" customFormat="1" ht="15" customHeight="1" x14ac:dyDescent="0.25">
      <c r="A68" s="45">
        <v>206014349</v>
      </c>
      <c r="B68" s="45" t="s">
        <v>948</v>
      </c>
      <c r="C68" s="46">
        <v>45292</v>
      </c>
      <c r="D68" s="46">
        <v>45657</v>
      </c>
      <c r="E68" s="47">
        <v>366</v>
      </c>
      <c r="F68" s="45" t="s">
        <v>883</v>
      </c>
      <c r="G68" s="45" t="s">
        <v>893</v>
      </c>
      <c r="H68" s="45" t="s">
        <v>885</v>
      </c>
      <c r="I68" s="45" t="s">
        <v>916</v>
      </c>
      <c r="J68" s="45" t="s">
        <v>887</v>
      </c>
      <c r="K68" s="45" t="s">
        <v>888</v>
      </c>
      <c r="L68" s="45" t="s">
        <v>1827</v>
      </c>
      <c r="M68" s="45" t="s">
        <v>949</v>
      </c>
      <c r="N68" s="45" t="s">
        <v>950</v>
      </c>
      <c r="O68" s="45" t="s">
        <v>951</v>
      </c>
      <c r="P68" s="45" t="s">
        <v>952</v>
      </c>
      <c r="Q68" s="45" t="s">
        <v>953</v>
      </c>
      <c r="R68" t="s">
        <v>954</v>
      </c>
      <c r="S68" s="45" t="s">
        <v>884</v>
      </c>
      <c r="T68"/>
      <c r="U68" s="47">
        <v>73</v>
      </c>
      <c r="V68" s="47">
        <v>73</v>
      </c>
      <c r="W68" s="47" t="s">
        <v>894</v>
      </c>
      <c r="X68" s="47">
        <v>26718</v>
      </c>
      <c r="Y68" s="47">
        <v>17681</v>
      </c>
      <c r="Z68" s="48">
        <v>66.180000000000007</v>
      </c>
      <c r="AA68" s="44">
        <v>320</v>
      </c>
      <c r="AB68" s="44">
        <v>327</v>
      </c>
      <c r="AC68" s="44">
        <v>5833</v>
      </c>
      <c r="AD68" s="44">
        <v>1444</v>
      </c>
      <c r="AE68" s="44"/>
      <c r="AF68" s="44"/>
      <c r="AG68" s="44"/>
      <c r="AH68" s="47"/>
      <c r="AI68" s="47">
        <v>3738</v>
      </c>
      <c r="AJ68">
        <v>6666</v>
      </c>
      <c r="AK68" t="s">
        <v>895</v>
      </c>
      <c r="AL68">
        <v>17681</v>
      </c>
      <c r="AM68"/>
      <c r="AN68"/>
      <c r="AO68"/>
      <c r="AP68"/>
      <c r="AQ68"/>
      <c r="AR68" s="44"/>
      <c r="AS68" s="44"/>
      <c r="AT68" s="44"/>
      <c r="AU68" s="44">
        <v>9166898</v>
      </c>
      <c r="AV68" s="44">
        <v>2114335</v>
      </c>
      <c r="AW68" s="44">
        <v>-1335076</v>
      </c>
      <c r="AX68" s="44">
        <v>5106</v>
      </c>
      <c r="AY68" s="44">
        <v>12621415</v>
      </c>
      <c r="AZ68" s="21">
        <v>12133619</v>
      </c>
      <c r="BA68" s="21">
        <v>487796</v>
      </c>
      <c r="BB68" s="44">
        <v>691245</v>
      </c>
      <c r="BC68" s="44">
        <v>30052</v>
      </c>
      <c r="BD68" s="44"/>
      <c r="BE68" s="44">
        <v>1148989</v>
      </c>
      <c r="BF68" s="44">
        <v>2871084</v>
      </c>
      <c r="BG68" s="44">
        <v>957291</v>
      </c>
      <c r="BH68" s="44"/>
      <c r="BI68" s="21"/>
      <c r="BJ68" s="21"/>
      <c r="BK68" s="21"/>
      <c r="BL68" s="21">
        <v>1906068</v>
      </c>
      <c r="BM68" s="21">
        <v>3432455</v>
      </c>
      <c r="BN68" s="21">
        <v>9166898</v>
      </c>
      <c r="BO68" s="21"/>
      <c r="BP68" s="21"/>
      <c r="BQ68" s="44"/>
      <c r="BR68" s="21"/>
      <c r="BS68" s="44"/>
      <c r="BT68" s="21"/>
      <c r="BU68" s="44"/>
      <c r="BV68" s="21"/>
      <c r="BW68" s="44">
        <v>1612152</v>
      </c>
      <c r="BX68" s="21"/>
      <c r="BY68" s="21">
        <v>404468</v>
      </c>
      <c r="BZ68" s="21"/>
      <c r="CA68" s="44"/>
      <c r="CB68" s="44"/>
      <c r="CC68" s="44"/>
      <c r="CD68" s="44"/>
      <c r="CE68" s="44"/>
      <c r="CF68" s="44"/>
      <c r="CG68" s="44"/>
      <c r="CH68" s="44"/>
      <c r="CI68" s="21">
        <v>97715</v>
      </c>
      <c r="CJ68" s="44"/>
      <c r="CK68" s="21"/>
      <c r="CL68" s="44"/>
      <c r="CM68" s="44">
        <v>140314</v>
      </c>
      <c r="CN68" s="44">
        <v>0</v>
      </c>
      <c r="CO68" s="44">
        <v>785720</v>
      </c>
      <c r="CP68" s="44">
        <v>10092</v>
      </c>
      <c r="CQ68" s="21">
        <v>581450</v>
      </c>
      <c r="CR68" s="44">
        <v>98175</v>
      </c>
      <c r="CS68" s="44">
        <v>361108</v>
      </c>
      <c r="CT68" s="44">
        <v>72138</v>
      </c>
      <c r="CU68" s="44"/>
      <c r="CV68" s="44">
        <v>65338</v>
      </c>
      <c r="CW68" s="21"/>
      <c r="CX68" s="21"/>
      <c r="CY68" s="21"/>
      <c r="CZ68" s="21"/>
      <c r="DA68" s="21"/>
      <c r="DB68" s="21"/>
      <c r="DC68" s="21"/>
      <c r="DD68" s="21"/>
      <c r="DE68" s="44"/>
      <c r="DF68" s="21"/>
      <c r="DG68" s="44"/>
      <c r="DH68" s="21"/>
      <c r="DI68" s="44"/>
      <c r="DJ68" s="44"/>
      <c r="DK68" s="44"/>
      <c r="DL68" s="44"/>
      <c r="DM68" s="21"/>
      <c r="DN68" s="44"/>
      <c r="DO68" s="44"/>
      <c r="DP68" s="44"/>
      <c r="DQ68" s="44"/>
      <c r="DR68" s="44"/>
      <c r="DS68" s="44"/>
      <c r="DT68" s="44"/>
      <c r="DU68" s="44"/>
      <c r="DV68" s="44"/>
      <c r="DW68" s="44"/>
      <c r="DX68" s="44"/>
      <c r="DY68" s="44">
        <v>-49559</v>
      </c>
      <c r="DZ68" s="44"/>
      <c r="EA68" s="44"/>
      <c r="EB68" s="21"/>
      <c r="EC68" s="44">
        <v>-1607633</v>
      </c>
      <c r="ED68" s="44"/>
      <c r="EE68" s="21">
        <v>322116</v>
      </c>
      <c r="EF68" s="44"/>
      <c r="EG68" s="21"/>
      <c r="EH68" s="44"/>
      <c r="EI68" s="21"/>
      <c r="EJ68" s="44"/>
      <c r="EK68" s="44"/>
      <c r="EL68" s="21"/>
      <c r="EM68" s="44"/>
      <c r="EN68" s="44"/>
      <c r="EO68" s="44"/>
      <c r="EP68" s="21"/>
      <c r="EQ68" s="21"/>
      <c r="ER68" s="21"/>
      <c r="ES68" s="21"/>
      <c r="ET68" s="44"/>
      <c r="EU68" s="21"/>
      <c r="EV68" s="44"/>
      <c r="EW68" s="21"/>
      <c r="EX68" s="44"/>
      <c r="EY68" s="44"/>
      <c r="EZ68" s="21"/>
      <c r="FA68" s="21"/>
      <c r="FB68" s="44"/>
      <c r="FC68" s="44"/>
      <c r="FD68" s="21"/>
      <c r="FE68" s="112"/>
      <c r="FF68" s="44"/>
      <c r="FG68" s="44">
        <v>6790697</v>
      </c>
      <c r="FH68" s="44">
        <v>2044227</v>
      </c>
      <c r="FI68" s="44">
        <v>8058508</v>
      </c>
      <c r="FJ68" s="44">
        <v>431740</v>
      </c>
      <c r="FK68" s="44">
        <v>5119302</v>
      </c>
      <c r="FL68" s="44"/>
      <c r="FM68" s="44"/>
      <c r="FN68" s="44"/>
      <c r="FO68" s="44"/>
      <c r="FP68" s="44"/>
      <c r="FQ68" s="44"/>
      <c r="FR68" s="44"/>
      <c r="FS68" s="44"/>
      <c r="FT68" s="44">
        <v>127161</v>
      </c>
      <c r="FU68" s="44"/>
      <c r="FV68" s="21">
        <v>525959</v>
      </c>
      <c r="FW68" s="44">
        <v>9482</v>
      </c>
      <c r="FX68" s="44">
        <v>365450</v>
      </c>
      <c r="FY68" s="44">
        <v>54677</v>
      </c>
      <c r="FZ68" s="44">
        <v>285152</v>
      </c>
      <c r="GA68" s="44">
        <v>63291</v>
      </c>
      <c r="GB68" s="44"/>
      <c r="GC68" s="44">
        <v>96325</v>
      </c>
      <c r="GD68" s="44">
        <v>406424</v>
      </c>
      <c r="GE68" s="44">
        <v>429277</v>
      </c>
      <c r="GF68" s="44">
        <v>50803</v>
      </c>
      <c r="GG68" s="44">
        <v>1046094</v>
      </c>
      <c r="GH68" s="44">
        <v>82333</v>
      </c>
      <c r="GI68" s="44">
        <v>314792</v>
      </c>
      <c r="GJ68" s="44">
        <v>106081</v>
      </c>
      <c r="GK68" s="44">
        <v>2102890</v>
      </c>
      <c r="GL68" s="44">
        <v>693242</v>
      </c>
      <c r="GM68" s="44">
        <v>61</v>
      </c>
      <c r="GN68" s="44">
        <v>205457</v>
      </c>
      <c r="GO68" s="44">
        <v>40346</v>
      </c>
      <c r="GP68" s="44"/>
      <c r="GQ68" s="44"/>
      <c r="GR68" s="44">
        <v>9020</v>
      </c>
      <c r="GS68" s="44">
        <v>4131614</v>
      </c>
      <c r="GT68" s="44">
        <v>372064</v>
      </c>
      <c r="GU68" s="21">
        <v>26781621</v>
      </c>
      <c r="GV68" s="44">
        <v>173270</v>
      </c>
      <c r="GW68" s="44"/>
      <c r="GX68" s="44"/>
      <c r="GY68" s="44">
        <v>31458569</v>
      </c>
      <c r="GZ68" s="44">
        <v>1518743</v>
      </c>
      <c r="HA68" s="44"/>
      <c r="HB68" s="44"/>
      <c r="HC68" s="44">
        <v>29939826</v>
      </c>
      <c r="HD68" s="44">
        <v>31458569</v>
      </c>
      <c r="HE68" s="21">
        <v>28594</v>
      </c>
      <c r="HF68" s="21"/>
      <c r="HG68" s="21"/>
      <c r="HH68" s="21"/>
      <c r="HI68" s="21">
        <v>7096761</v>
      </c>
      <c r="HJ68" s="44">
        <v>27044051</v>
      </c>
      <c r="HK68" s="21"/>
      <c r="HL68" s="21">
        <v>8190861</v>
      </c>
      <c r="HM68" s="21">
        <v>42331673</v>
      </c>
      <c r="HN68" s="21">
        <v>-15550052</v>
      </c>
      <c r="HO68" s="21"/>
      <c r="HP68" s="44"/>
      <c r="HQ68" s="47"/>
      <c r="HR68" s="47"/>
      <c r="HS68" s="47"/>
      <c r="HT68" s="47" t="s">
        <v>2092</v>
      </c>
      <c r="HU68" s="47">
        <v>2475551.09</v>
      </c>
      <c r="HV68" s="47">
        <v>2041</v>
      </c>
      <c r="HW68" s="47">
        <v>0</v>
      </c>
      <c r="HX68" s="47">
        <v>10551</v>
      </c>
      <c r="HY68" s="47">
        <v>21925</v>
      </c>
      <c r="HZ68" s="47">
        <v>48395</v>
      </c>
      <c r="IA68" s="47">
        <v>0</v>
      </c>
      <c r="IB68" s="47">
        <v>0</v>
      </c>
      <c r="IC68" s="47">
        <v>1681</v>
      </c>
      <c r="ID68"/>
      <c r="IE68" s="47">
        <v>1735</v>
      </c>
      <c r="IF68">
        <v>8723</v>
      </c>
      <c r="IG68" s="47">
        <v>1571</v>
      </c>
      <c r="IH68" s="47">
        <v>20881</v>
      </c>
      <c r="II68">
        <v>1321</v>
      </c>
      <c r="IJ68">
        <v>7347</v>
      </c>
      <c r="IK68">
        <v>1344</v>
      </c>
      <c r="IL68">
        <v>13499</v>
      </c>
      <c r="IM68">
        <v>141014</v>
      </c>
      <c r="IN68">
        <v>0</v>
      </c>
      <c r="IO68">
        <v>0</v>
      </c>
      <c r="IP68">
        <v>0</v>
      </c>
      <c r="IQ68">
        <v>1142</v>
      </c>
      <c r="IR68">
        <v>0</v>
      </c>
      <c r="IS68">
        <v>0</v>
      </c>
      <c r="IT68">
        <v>1142</v>
      </c>
      <c r="IU68">
        <v>189926</v>
      </c>
      <c r="IV68">
        <v>0</v>
      </c>
      <c r="IW68">
        <v>660066</v>
      </c>
      <c r="IX68">
        <v>1158270</v>
      </c>
      <c r="IY68">
        <v>1517376</v>
      </c>
      <c r="IZ68">
        <v>0</v>
      </c>
      <c r="JA68">
        <v>0</v>
      </c>
      <c r="JB68">
        <v>94563</v>
      </c>
      <c r="JC68"/>
      <c r="JD68">
        <v>63190</v>
      </c>
      <c r="JE68">
        <v>217051</v>
      </c>
      <c r="JF68">
        <v>38828</v>
      </c>
      <c r="JG68">
        <v>517645</v>
      </c>
      <c r="JH68">
        <v>64650</v>
      </c>
      <c r="JI68">
        <v>205082</v>
      </c>
      <c r="JJ68">
        <v>83184</v>
      </c>
      <c r="JK68">
        <v>556853</v>
      </c>
      <c r="JL68">
        <v>5366684</v>
      </c>
      <c r="JM68">
        <v>0</v>
      </c>
      <c r="JN68">
        <v>0</v>
      </c>
      <c r="JO68">
        <v>0</v>
      </c>
      <c r="JP68">
        <v>65766</v>
      </c>
      <c r="JQ68">
        <v>0</v>
      </c>
      <c r="JR68">
        <v>0</v>
      </c>
      <c r="JS68">
        <v>65766</v>
      </c>
      <c r="JT68"/>
      <c r="JU68"/>
      <c r="JV68"/>
      <c r="JW68"/>
      <c r="JX68"/>
      <c r="JY68"/>
      <c r="JZ68"/>
      <c r="KA68"/>
      <c r="KB68"/>
      <c r="KC68"/>
      <c r="KD68"/>
      <c r="KE68"/>
      <c r="KF68">
        <v>80</v>
      </c>
      <c r="KG68">
        <v>103</v>
      </c>
      <c r="KH68">
        <v>54</v>
      </c>
      <c r="KI68">
        <v>51</v>
      </c>
      <c r="KJ68">
        <v>66</v>
      </c>
      <c r="KK68">
        <v>48</v>
      </c>
      <c r="KL68">
        <v>29</v>
      </c>
      <c r="KM68">
        <v>39</v>
      </c>
      <c r="KN68">
        <v>27</v>
      </c>
      <c r="KO68">
        <v>1</v>
      </c>
      <c r="KP68">
        <v>0</v>
      </c>
      <c r="KQ68">
        <v>0</v>
      </c>
      <c r="KR68">
        <v>0</v>
      </c>
      <c r="KS68">
        <v>1</v>
      </c>
      <c r="KT68">
        <v>0</v>
      </c>
      <c r="KU68">
        <v>1</v>
      </c>
      <c r="KV68">
        <v>0</v>
      </c>
      <c r="KW68">
        <v>0</v>
      </c>
      <c r="KX68">
        <v>0</v>
      </c>
      <c r="KY68">
        <v>0</v>
      </c>
      <c r="KZ68">
        <v>0</v>
      </c>
      <c r="LA68">
        <v>0</v>
      </c>
      <c r="LB68">
        <v>0</v>
      </c>
      <c r="LC68">
        <v>0</v>
      </c>
      <c r="LD68">
        <v>0</v>
      </c>
      <c r="LE68">
        <v>0</v>
      </c>
      <c r="LF68">
        <v>1</v>
      </c>
      <c r="LG68">
        <v>0</v>
      </c>
      <c r="LH68">
        <v>0</v>
      </c>
    </row>
    <row r="69" spans="1:320" s="34" customFormat="1" ht="15" customHeight="1" x14ac:dyDescent="0.25">
      <c r="A69" s="45">
        <v>206030915</v>
      </c>
      <c r="B69" s="45" t="s">
        <v>2093</v>
      </c>
      <c r="C69" s="46">
        <v>45292</v>
      </c>
      <c r="D69" s="46">
        <v>45657</v>
      </c>
      <c r="E69" s="47">
        <v>366</v>
      </c>
      <c r="F69" s="45" t="s">
        <v>883</v>
      </c>
      <c r="G69" s="45" t="s">
        <v>884</v>
      </c>
      <c r="H69" s="45" t="s">
        <v>2094</v>
      </c>
      <c r="I69" s="45" t="s">
        <v>886</v>
      </c>
      <c r="J69" s="45" t="s">
        <v>887</v>
      </c>
      <c r="K69" s="45" t="s">
        <v>1322</v>
      </c>
      <c r="L69" s="45" t="s">
        <v>2095</v>
      </c>
      <c r="M69" s="45" t="s">
        <v>2096</v>
      </c>
      <c r="N69" s="45" t="s">
        <v>2097</v>
      </c>
      <c r="O69" s="45" t="s">
        <v>2098</v>
      </c>
      <c r="P69" s="45" t="s">
        <v>2099</v>
      </c>
      <c r="Q69" s="45" t="s">
        <v>2100</v>
      </c>
      <c r="R69" t="s">
        <v>2101</v>
      </c>
      <c r="S69" s="45" t="s">
        <v>893</v>
      </c>
      <c r="T69"/>
      <c r="U69" s="47">
        <v>199</v>
      </c>
      <c r="V69" s="47">
        <v>199</v>
      </c>
      <c r="W69" s="47" t="s">
        <v>913</v>
      </c>
      <c r="X69" s="47">
        <v>72834</v>
      </c>
      <c r="Y69" s="47">
        <v>28809</v>
      </c>
      <c r="Z69" s="48">
        <v>90.48</v>
      </c>
      <c r="AA69" s="44">
        <v>187</v>
      </c>
      <c r="AB69" s="44">
        <v>181</v>
      </c>
      <c r="AC69" s="44">
        <v>5015</v>
      </c>
      <c r="AD69" s="44">
        <v>550</v>
      </c>
      <c r="AE69" s="44">
        <v>2360</v>
      </c>
      <c r="AF69" s="44">
        <v>19562</v>
      </c>
      <c r="AG69" s="44"/>
      <c r="AH69" s="47">
        <v>18</v>
      </c>
      <c r="AI69" s="47">
        <v>58</v>
      </c>
      <c r="AJ69">
        <v>1246</v>
      </c>
      <c r="AK69" t="s">
        <v>895</v>
      </c>
      <c r="AL69">
        <v>28809</v>
      </c>
      <c r="AM69"/>
      <c r="AN69"/>
      <c r="AO69"/>
      <c r="AP69"/>
      <c r="AQ69"/>
      <c r="AR69" s="44"/>
      <c r="AS69" s="44"/>
      <c r="AT69" s="44"/>
      <c r="AU69" s="44">
        <v>11856638</v>
      </c>
      <c r="AV69" s="44">
        <v>1534970</v>
      </c>
      <c r="AW69" s="44">
        <v>1008267</v>
      </c>
      <c r="AX69" s="44"/>
      <c r="AY69" s="44">
        <v>12383341</v>
      </c>
      <c r="AZ69" s="21">
        <v>12791221</v>
      </c>
      <c r="BA69" s="21">
        <v>-407880</v>
      </c>
      <c r="BB69" s="44">
        <v>30000</v>
      </c>
      <c r="BC69" s="44">
        <v>11890</v>
      </c>
      <c r="BD69" s="44"/>
      <c r="BE69" s="44">
        <v>-389770</v>
      </c>
      <c r="BF69" s="44">
        <v>2081373</v>
      </c>
      <c r="BG69" s="44">
        <v>224272</v>
      </c>
      <c r="BH69" s="44">
        <v>954932</v>
      </c>
      <c r="BI69" s="21">
        <v>8034520</v>
      </c>
      <c r="BJ69" s="21"/>
      <c r="BK69" s="21">
        <v>7146</v>
      </c>
      <c r="BL69" s="21">
        <v>27183</v>
      </c>
      <c r="BM69" s="21">
        <v>527212</v>
      </c>
      <c r="BN69" s="21">
        <v>11856638</v>
      </c>
      <c r="BO69" s="21"/>
      <c r="BP69" s="21"/>
      <c r="BQ69" s="44"/>
      <c r="BR69" s="21"/>
      <c r="BS69" s="44"/>
      <c r="BT69" s="21"/>
      <c r="BU69" s="44"/>
      <c r="BV69" s="21"/>
      <c r="BW69" s="44">
        <v>1322584</v>
      </c>
      <c r="BX69" s="21"/>
      <c r="BY69" s="21">
        <v>157857</v>
      </c>
      <c r="BZ69" s="21"/>
      <c r="CA69" s="44">
        <v>57</v>
      </c>
      <c r="CB69" s="44"/>
      <c r="CC69" s="44">
        <v>41433</v>
      </c>
      <c r="CD69" s="44"/>
      <c r="CE69" s="44"/>
      <c r="CF69" s="44"/>
      <c r="CG69" s="44">
        <v>12739</v>
      </c>
      <c r="CH69" s="44"/>
      <c r="CI69" s="21">
        <v>150</v>
      </c>
      <c r="CJ69" s="44"/>
      <c r="CK69" s="21">
        <v>150</v>
      </c>
      <c r="CL69" s="44"/>
      <c r="CM69" s="44">
        <v>349383</v>
      </c>
      <c r="CN69" s="44">
        <v>0</v>
      </c>
      <c r="CO69" s="44">
        <v>383900</v>
      </c>
      <c r="CP69" s="44">
        <v>0</v>
      </c>
      <c r="CQ69" s="21">
        <v>491130</v>
      </c>
      <c r="CR69" s="44">
        <v>6880</v>
      </c>
      <c r="CS69" s="44">
        <v>264534</v>
      </c>
      <c r="CT69" s="44">
        <v>35851</v>
      </c>
      <c r="CU69" s="44"/>
      <c r="CV69" s="44">
        <v>3292</v>
      </c>
      <c r="CW69" s="21"/>
      <c r="CX69" s="21"/>
      <c r="CY69" s="21"/>
      <c r="CZ69" s="21"/>
      <c r="DA69" s="21"/>
      <c r="DB69" s="21"/>
      <c r="DC69" s="21"/>
      <c r="DD69" s="21"/>
      <c r="DE69" s="44"/>
      <c r="DF69" s="21"/>
      <c r="DG69" s="44"/>
      <c r="DH69" s="21"/>
      <c r="DI69" s="44"/>
      <c r="DJ69" s="44"/>
      <c r="DK69" s="44"/>
      <c r="DL69" s="44"/>
      <c r="DM69" s="21"/>
      <c r="DN69" s="44"/>
      <c r="DO69" s="44"/>
      <c r="DP69" s="44"/>
      <c r="DQ69" s="44"/>
      <c r="DR69" s="44"/>
      <c r="DS69" s="44"/>
      <c r="DT69" s="44"/>
      <c r="DU69" s="44"/>
      <c r="DV69" s="44"/>
      <c r="DW69" s="44"/>
      <c r="DX69" s="44"/>
      <c r="DY69" s="44">
        <v>378</v>
      </c>
      <c r="DZ69" s="44"/>
      <c r="EA69" s="44"/>
      <c r="EB69" s="21"/>
      <c r="EC69" s="44">
        <v>-432340</v>
      </c>
      <c r="ED69" s="44"/>
      <c r="EE69" s="21">
        <v>74502</v>
      </c>
      <c r="EF69" s="44"/>
      <c r="EG69" s="21">
        <v>-263103</v>
      </c>
      <c r="EH69" s="44"/>
      <c r="EI69" s="21">
        <v>1504617</v>
      </c>
      <c r="EJ69" s="44"/>
      <c r="EK69" s="44"/>
      <c r="EL69" s="21"/>
      <c r="EM69" s="44">
        <v>17788</v>
      </c>
      <c r="EN69" s="44"/>
      <c r="EO69" s="44">
        <v>106425</v>
      </c>
      <c r="EP69" s="21"/>
      <c r="EQ69" s="21"/>
      <c r="ER69" s="21"/>
      <c r="ES69" s="21"/>
      <c r="ET69" s="44"/>
      <c r="EU69" s="21"/>
      <c r="EV69" s="44"/>
      <c r="EW69" s="21"/>
      <c r="EX69" s="44"/>
      <c r="EY69" s="44"/>
      <c r="EZ69" s="21"/>
      <c r="FA69" s="21"/>
      <c r="FB69" s="44"/>
      <c r="FC69" s="44"/>
      <c r="FD69" s="21"/>
      <c r="FE69" s="112"/>
      <c r="FF69" s="44"/>
      <c r="FG69" s="44">
        <v>3919736</v>
      </c>
      <c r="FH69" s="44">
        <v>690243</v>
      </c>
      <c r="FI69" s="44">
        <v>8181242</v>
      </c>
      <c r="FJ69" s="44">
        <v>155939</v>
      </c>
      <c r="FK69" s="44">
        <v>5740713</v>
      </c>
      <c r="FL69" s="44"/>
      <c r="FM69" s="44"/>
      <c r="FN69" s="44"/>
      <c r="FO69" s="44"/>
      <c r="FP69" s="44"/>
      <c r="FQ69" s="44"/>
      <c r="FR69" s="44"/>
      <c r="FS69" s="44"/>
      <c r="FT69" s="44">
        <v>89926</v>
      </c>
      <c r="FU69" s="44"/>
      <c r="FV69" s="21">
        <v>216917</v>
      </c>
      <c r="FW69" s="44"/>
      <c r="FX69" s="44">
        <v>273955</v>
      </c>
      <c r="FY69" s="44">
        <v>4785</v>
      </c>
      <c r="FZ69" s="44">
        <v>175182</v>
      </c>
      <c r="GA69" s="44">
        <v>13510</v>
      </c>
      <c r="GB69" s="44"/>
      <c r="GC69" s="44">
        <v>4208</v>
      </c>
      <c r="GD69" s="44">
        <v>641706</v>
      </c>
      <c r="GE69" s="44">
        <v>403525</v>
      </c>
      <c r="GF69" s="44">
        <v>100626</v>
      </c>
      <c r="GG69" s="44">
        <v>954426</v>
      </c>
      <c r="GH69" s="44">
        <v>91106</v>
      </c>
      <c r="GI69" s="44">
        <v>191389</v>
      </c>
      <c r="GJ69" s="44">
        <v>83347</v>
      </c>
      <c r="GK69" s="44">
        <v>2803114</v>
      </c>
      <c r="GL69" s="44">
        <v>65867</v>
      </c>
      <c r="GM69" s="44">
        <v>688095</v>
      </c>
      <c r="GN69" s="44">
        <v>46211</v>
      </c>
      <c r="GO69" s="44">
        <v>69156</v>
      </c>
      <c r="GP69" s="44"/>
      <c r="GQ69" s="44">
        <v>10382</v>
      </c>
      <c r="GR69" s="44">
        <v>123075</v>
      </c>
      <c r="GS69" s="44">
        <v>4034884</v>
      </c>
      <c r="GT69" s="44"/>
      <c r="GU69" s="21">
        <v>456065</v>
      </c>
      <c r="GV69" s="44">
        <v>1200</v>
      </c>
      <c r="GW69" s="44"/>
      <c r="GX69" s="44"/>
      <c r="GY69" s="44">
        <v>4492149</v>
      </c>
      <c r="GZ69" s="44">
        <v>4614231</v>
      </c>
      <c r="HA69" s="44"/>
      <c r="HB69" s="44">
        <v>500000</v>
      </c>
      <c r="HC69" s="44">
        <v>-622082</v>
      </c>
      <c r="HD69" s="44">
        <v>4492149</v>
      </c>
      <c r="HE69" s="21">
        <v>3335800</v>
      </c>
      <c r="HF69" s="21"/>
      <c r="HG69" s="21"/>
      <c r="HH69" s="21"/>
      <c r="HI69" s="21">
        <v>0</v>
      </c>
      <c r="HJ69" s="44"/>
      <c r="HK69" s="21">
        <v>679278</v>
      </c>
      <c r="HL69" s="21">
        <v>865624</v>
      </c>
      <c r="HM69" s="21">
        <v>1544902</v>
      </c>
      <c r="HN69" s="21">
        <v>-1088837</v>
      </c>
      <c r="HO69" s="21"/>
      <c r="HP69" s="44"/>
      <c r="HQ69" s="47"/>
      <c r="HR69" s="47">
        <v>500000</v>
      </c>
      <c r="HS69" s="47"/>
      <c r="HT69" s="47" t="s">
        <v>1759</v>
      </c>
      <c r="HU69" s="47">
        <v>0</v>
      </c>
      <c r="HV69" s="47">
        <v>264</v>
      </c>
      <c r="HW69" s="47">
        <v>0</v>
      </c>
      <c r="HX69" s="47">
        <v>14187</v>
      </c>
      <c r="HY69" s="47">
        <v>847</v>
      </c>
      <c r="HZ69" s="47">
        <v>55928</v>
      </c>
      <c r="IA69" s="47">
        <v>0</v>
      </c>
      <c r="IB69" s="47">
        <v>0</v>
      </c>
      <c r="IC69" s="47">
        <v>0</v>
      </c>
      <c r="ID69"/>
      <c r="IE69" s="47">
        <v>5255</v>
      </c>
      <c r="IF69">
        <v>16454</v>
      </c>
      <c r="IG69" s="47">
        <v>3536</v>
      </c>
      <c r="IH69" s="47">
        <v>20484</v>
      </c>
      <c r="II69">
        <v>2017</v>
      </c>
      <c r="IJ69">
        <v>7762</v>
      </c>
      <c r="IK69">
        <v>1479</v>
      </c>
      <c r="IL69">
        <v>8975</v>
      </c>
      <c r="IM69">
        <v>137188</v>
      </c>
      <c r="IN69">
        <v>0</v>
      </c>
      <c r="IO69">
        <v>14911</v>
      </c>
      <c r="IP69">
        <v>13286</v>
      </c>
      <c r="IQ69">
        <v>23908</v>
      </c>
      <c r="IR69">
        <v>0</v>
      </c>
      <c r="IS69">
        <v>0</v>
      </c>
      <c r="IT69">
        <v>52105</v>
      </c>
      <c r="IU69">
        <v>17160</v>
      </c>
      <c r="IV69">
        <v>0</v>
      </c>
      <c r="IW69">
        <v>887365</v>
      </c>
      <c r="IX69">
        <v>30891</v>
      </c>
      <c r="IY69">
        <v>1351183</v>
      </c>
      <c r="IZ69">
        <v>0</v>
      </c>
      <c r="JA69">
        <v>0</v>
      </c>
      <c r="JB69">
        <v>0</v>
      </c>
      <c r="JC69"/>
      <c r="JD69">
        <v>127928</v>
      </c>
      <c r="JE69">
        <v>313180</v>
      </c>
      <c r="JF69">
        <v>64584</v>
      </c>
      <c r="JG69">
        <v>485476</v>
      </c>
      <c r="JH69">
        <v>69690</v>
      </c>
      <c r="JI69">
        <v>158714</v>
      </c>
      <c r="JJ69">
        <v>70236</v>
      </c>
      <c r="JK69">
        <v>343329</v>
      </c>
      <c r="JL69">
        <v>3919736</v>
      </c>
      <c r="JM69">
        <v>0</v>
      </c>
      <c r="JN69">
        <v>1206430</v>
      </c>
      <c r="JO69">
        <v>657469</v>
      </c>
      <c r="JP69">
        <v>1013871</v>
      </c>
      <c r="JQ69">
        <v>0</v>
      </c>
      <c r="JR69">
        <v>0</v>
      </c>
      <c r="JS69">
        <v>2877770</v>
      </c>
      <c r="JT69"/>
      <c r="JU69"/>
      <c r="JV69"/>
      <c r="JW69"/>
      <c r="JX69"/>
      <c r="JY69"/>
      <c r="JZ69"/>
      <c r="KA69"/>
      <c r="KB69"/>
      <c r="KC69"/>
      <c r="KD69"/>
      <c r="KE69"/>
      <c r="KF69">
        <v>81</v>
      </c>
      <c r="KG69">
        <v>119</v>
      </c>
      <c r="KH69">
        <v>71</v>
      </c>
      <c r="KI69">
        <v>41</v>
      </c>
      <c r="KJ69">
        <v>46</v>
      </c>
      <c r="KK69">
        <v>34</v>
      </c>
      <c r="KL69">
        <v>28</v>
      </c>
      <c r="KM69">
        <v>29</v>
      </c>
      <c r="KN69">
        <v>21</v>
      </c>
      <c r="KO69">
        <v>1</v>
      </c>
      <c r="KP69">
        <v>0</v>
      </c>
      <c r="KQ69">
        <v>0</v>
      </c>
      <c r="KR69">
        <v>0</v>
      </c>
      <c r="KS69">
        <v>0</v>
      </c>
      <c r="KT69">
        <v>1</v>
      </c>
      <c r="KU69">
        <v>1</v>
      </c>
      <c r="KV69">
        <v>0</v>
      </c>
      <c r="KW69">
        <v>0</v>
      </c>
      <c r="KX69">
        <v>0</v>
      </c>
      <c r="KY69">
        <v>0</v>
      </c>
      <c r="KZ69">
        <v>0</v>
      </c>
      <c r="LA69">
        <v>0</v>
      </c>
      <c r="LB69">
        <v>0</v>
      </c>
      <c r="LC69">
        <v>0</v>
      </c>
      <c r="LD69">
        <v>1</v>
      </c>
      <c r="LE69">
        <v>0</v>
      </c>
      <c r="LF69">
        <v>0</v>
      </c>
      <c r="LG69">
        <v>0</v>
      </c>
      <c r="LH69">
        <v>0</v>
      </c>
    </row>
    <row r="70" spans="1:320" s="34" customFormat="1" ht="15" customHeight="1" x14ac:dyDescent="0.25">
      <c r="A70" s="45">
        <v>206040800</v>
      </c>
      <c r="B70" s="45" t="s">
        <v>955</v>
      </c>
      <c r="C70" s="46">
        <v>45210</v>
      </c>
      <c r="D70" s="46">
        <v>45443</v>
      </c>
      <c r="E70" s="47">
        <v>234</v>
      </c>
      <c r="F70" s="45" t="s">
        <v>883</v>
      </c>
      <c r="G70" s="45" t="s">
        <v>884</v>
      </c>
      <c r="H70" s="45" t="s">
        <v>956</v>
      </c>
      <c r="I70" s="45" t="s">
        <v>886</v>
      </c>
      <c r="J70" s="45" t="s">
        <v>887</v>
      </c>
      <c r="K70" s="45" t="s">
        <v>957</v>
      </c>
      <c r="L70" s="45" t="s">
        <v>2102</v>
      </c>
      <c r="M70" s="45" t="s">
        <v>958</v>
      </c>
      <c r="N70" s="45" t="s">
        <v>959</v>
      </c>
      <c r="O70" s="45" t="s">
        <v>960</v>
      </c>
      <c r="P70" s="45" t="s">
        <v>2103</v>
      </c>
      <c r="Q70" s="45" t="s">
        <v>2104</v>
      </c>
      <c r="R70" t="s">
        <v>961</v>
      </c>
      <c r="S70" s="45" t="s">
        <v>893</v>
      </c>
      <c r="T70"/>
      <c r="U70" s="47">
        <v>76</v>
      </c>
      <c r="V70" s="47">
        <v>76</v>
      </c>
      <c r="W70" s="47" t="s">
        <v>894</v>
      </c>
      <c r="X70" s="47">
        <v>17784</v>
      </c>
      <c r="Y70" s="47">
        <v>14535</v>
      </c>
      <c r="Z70" s="48">
        <v>81.73</v>
      </c>
      <c r="AA70" s="44">
        <v>252</v>
      </c>
      <c r="AB70" s="44">
        <v>239</v>
      </c>
      <c r="AC70" s="44">
        <v>3139</v>
      </c>
      <c r="AD70" s="44"/>
      <c r="AE70" s="44">
        <v>1282</v>
      </c>
      <c r="AF70" s="44">
        <v>8665</v>
      </c>
      <c r="AG70" s="44">
        <v>567</v>
      </c>
      <c r="AH70" s="47"/>
      <c r="AI70" s="47">
        <v>52</v>
      </c>
      <c r="AJ70">
        <v>830</v>
      </c>
      <c r="AK70" t="s">
        <v>895</v>
      </c>
      <c r="AL70">
        <v>14535</v>
      </c>
      <c r="AM70"/>
      <c r="AN70"/>
      <c r="AO70"/>
      <c r="AP70"/>
      <c r="AQ70"/>
      <c r="AR70" s="44"/>
      <c r="AS70" s="44"/>
      <c r="AT70" s="44"/>
      <c r="AU70" s="44">
        <v>7149949</v>
      </c>
      <c r="AV70" s="44">
        <v>2406472</v>
      </c>
      <c r="AW70" s="44">
        <v>3594867</v>
      </c>
      <c r="AX70" s="44">
        <v>78182</v>
      </c>
      <c r="AY70" s="44">
        <v>6039736</v>
      </c>
      <c r="AZ70" s="21">
        <v>6646396</v>
      </c>
      <c r="BA70" s="21">
        <v>-606660</v>
      </c>
      <c r="BB70" s="44">
        <v>159425</v>
      </c>
      <c r="BC70" s="44">
        <v>800</v>
      </c>
      <c r="BD70" s="44"/>
      <c r="BE70" s="44">
        <v>-448035</v>
      </c>
      <c r="BF70" s="44">
        <v>2824148</v>
      </c>
      <c r="BG70" s="44"/>
      <c r="BH70" s="44">
        <v>416650</v>
      </c>
      <c r="BI70" s="21">
        <v>3115510</v>
      </c>
      <c r="BJ70" s="21">
        <v>498341</v>
      </c>
      <c r="BK70" s="21"/>
      <c r="BL70" s="21">
        <v>16869</v>
      </c>
      <c r="BM70" s="21">
        <v>278431</v>
      </c>
      <c r="BN70" s="21">
        <v>7149949</v>
      </c>
      <c r="BO70" s="21"/>
      <c r="BP70" s="21"/>
      <c r="BQ70" s="44"/>
      <c r="BR70" s="21"/>
      <c r="BS70" s="44"/>
      <c r="BT70" s="21"/>
      <c r="BU70" s="44"/>
      <c r="BV70" s="21"/>
      <c r="BW70" s="44">
        <v>1914314</v>
      </c>
      <c r="BX70" s="21"/>
      <c r="BY70" s="21"/>
      <c r="BZ70" s="21"/>
      <c r="CA70" s="44">
        <v>16555</v>
      </c>
      <c r="CB70" s="44"/>
      <c r="CC70" s="44">
        <v>149123</v>
      </c>
      <c r="CD70" s="44"/>
      <c r="CE70" s="44">
        <v>318624</v>
      </c>
      <c r="CF70" s="44"/>
      <c r="CG70" s="44"/>
      <c r="CH70" s="44"/>
      <c r="CI70" s="21">
        <v>5160</v>
      </c>
      <c r="CJ70" s="44"/>
      <c r="CK70" s="21">
        <v>2696</v>
      </c>
      <c r="CL70" s="44"/>
      <c r="CM70" s="44">
        <v>3537</v>
      </c>
      <c r="CN70" s="44">
        <v>16354</v>
      </c>
      <c r="CO70" s="44">
        <v>890908</v>
      </c>
      <c r="CP70" s="44">
        <v>0</v>
      </c>
      <c r="CQ70" s="21">
        <v>937464</v>
      </c>
      <c r="CR70" s="44">
        <v>97168</v>
      </c>
      <c r="CS70" s="44">
        <v>396089</v>
      </c>
      <c r="CT70" s="44">
        <v>44856</v>
      </c>
      <c r="CU70" s="44"/>
      <c r="CV70" s="44">
        <v>20096</v>
      </c>
      <c r="CW70" s="21"/>
      <c r="CX70" s="21"/>
      <c r="CY70" s="21"/>
      <c r="CZ70" s="21"/>
      <c r="DA70" s="21"/>
      <c r="DB70" s="21"/>
      <c r="DC70" s="21"/>
      <c r="DD70" s="21"/>
      <c r="DE70" s="44"/>
      <c r="DF70" s="21"/>
      <c r="DG70" s="44"/>
      <c r="DH70" s="21"/>
      <c r="DI70" s="44"/>
      <c r="DJ70" s="44"/>
      <c r="DK70" s="44"/>
      <c r="DL70" s="44"/>
      <c r="DM70" s="21"/>
      <c r="DN70" s="44"/>
      <c r="DO70" s="44"/>
      <c r="DP70" s="44"/>
      <c r="DQ70" s="44"/>
      <c r="DR70" s="44"/>
      <c r="DS70" s="44"/>
      <c r="DT70" s="44"/>
      <c r="DU70" s="44"/>
      <c r="DV70" s="44"/>
      <c r="DW70" s="44"/>
      <c r="DX70" s="44"/>
      <c r="DY70" s="44">
        <v>-9568</v>
      </c>
      <c r="DZ70" s="44"/>
      <c r="EA70" s="44"/>
      <c r="EB70" s="21"/>
      <c r="EC70" s="44">
        <v>2086015</v>
      </c>
      <c r="ED70" s="44"/>
      <c r="EE70" s="21"/>
      <c r="EF70" s="44"/>
      <c r="EG70" s="21">
        <v>107836</v>
      </c>
      <c r="EH70" s="44"/>
      <c r="EI70" s="21">
        <v>869441</v>
      </c>
      <c r="EJ70" s="44"/>
      <c r="EK70" s="44">
        <v>479631</v>
      </c>
      <c r="EL70" s="21"/>
      <c r="EM70" s="44"/>
      <c r="EN70" s="44"/>
      <c r="EO70" s="44">
        <v>61512</v>
      </c>
      <c r="EP70" s="21"/>
      <c r="EQ70" s="21"/>
      <c r="ER70" s="21"/>
      <c r="ES70" s="21"/>
      <c r="ET70" s="44"/>
      <c r="EU70" s="21"/>
      <c r="EV70" s="44"/>
      <c r="EW70" s="21"/>
      <c r="EX70" s="44"/>
      <c r="EY70" s="44"/>
      <c r="EZ70" s="21"/>
      <c r="FA70" s="21"/>
      <c r="FB70" s="44"/>
      <c r="FC70" s="44"/>
      <c r="FD70" s="21"/>
      <c r="FE70" s="112"/>
      <c r="FF70" s="44"/>
      <c r="FG70" s="44">
        <v>3355454</v>
      </c>
      <c r="FH70" s="44">
        <v>875393</v>
      </c>
      <c r="FI70" s="44">
        <v>2415549</v>
      </c>
      <c r="FJ70" s="44">
        <v>200833</v>
      </c>
      <c r="FK70" s="44">
        <v>2731885</v>
      </c>
      <c r="FL70" s="44"/>
      <c r="FM70" s="44"/>
      <c r="FN70" s="44"/>
      <c r="FO70" s="44"/>
      <c r="FP70" s="44"/>
      <c r="FQ70" s="44"/>
      <c r="FR70" s="44"/>
      <c r="FS70" s="44"/>
      <c r="FT70" s="44">
        <v>1944</v>
      </c>
      <c r="FU70" s="44">
        <v>8262</v>
      </c>
      <c r="FV70" s="21">
        <v>254098</v>
      </c>
      <c r="FW70" s="44"/>
      <c r="FX70" s="44">
        <v>179669</v>
      </c>
      <c r="FY70" s="44">
        <v>18323</v>
      </c>
      <c r="FZ70" s="44">
        <v>150991</v>
      </c>
      <c r="GA70" s="44">
        <v>11342</v>
      </c>
      <c r="GB70" s="44"/>
      <c r="GC70" s="44">
        <v>8945</v>
      </c>
      <c r="GD70" s="44">
        <v>352977</v>
      </c>
      <c r="GE70" s="44">
        <v>153087</v>
      </c>
      <c r="GF70" s="44">
        <v>101363</v>
      </c>
      <c r="GG70" s="44">
        <v>480094</v>
      </c>
      <c r="GH70" s="44">
        <v>43284</v>
      </c>
      <c r="GI70" s="44">
        <v>75326</v>
      </c>
      <c r="GJ70" s="44">
        <v>195789</v>
      </c>
      <c r="GK70" s="44">
        <v>1395865</v>
      </c>
      <c r="GL70" s="44">
        <v>24784</v>
      </c>
      <c r="GM70" s="44">
        <v>344356</v>
      </c>
      <c r="GN70" s="44">
        <v>9583</v>
      </c>
      <c r="GO70" s="44">
        <v>13367</v>
      </c>
      <c r="GP70" s="44"/>
      <c r="GQ70" s="44">
        <v>15658</v>
      </c>
      <c r="GR70" s="44">
        <v>75404</v>
      </c>
      <c r="GS70" s="44">
        <v>1752694</v>
      </c>
      <c r="GT70" s="44"/>
      <c r="GU70" s="21">
        <v>330108</v>
      </c>
      <c r="GV70" s="44">
        <v>357305</v>
      </c>
      <c r="GW70" s="44">
        <v>914187</v>
      </c>
      <c r="GX70" s="44"/>
      <c r="GY70" s="44">
        <v>3354294</v>
      </c>
      <c r="GZ70" s="44">
        <v>4511967</v>
      </c>
      <c r="HA70" s="44"/>
      <c r="HB70" s="44"/>
      <c r="HC70" s="44">
        <v>-1157673</v>
      </c>
      <c r="HD70" s="44">
        <v>3354294</v>
      </c>
      <c r="HE70" s="21">
        <v>13110</v>
      </c>
      <c r="HF70" s="21"/>
      <c r="HG70" s="21">
        <v>2225189</v>
      </c>
      <c r="HH70" s="21"/>
      <c r="HI70" s="21">
        <v>0</v>
      </c>
      <c r="HJ70" s="44"/>
      <c r="HK70" s="21">
        <v>268089</v>
      </c>
      <c r="HL70" s="21">
        <v>209613</v>
      </c>
      <c r="HM70" s="21">
        <v>477702</v>
      </c>
      <c r="HN70" s="21">
        <v>-147594</v>
      </c>
      <c r="HO70" s="21"/>
      <c r="HP70" s="44"/>
      <c r="HQ70" s="47"/>
      <c r="HR70" s="47"/>
      <c r="HS70" s="47"/>
      <c r="HT70" s="47" t="s">
        <v>1893</v>
      </c>
      <c r="HU70" s="47">
        <v>90239.34</v>
      </c>
      <c r="HV70" s="47">
        <v>1221</v>
      </c>
      <c r="HW70" s="47">
        <v>0</v>
      </c>
      <c r="HX70" s="47">
        <v>1758</v>
      </c>
      <c r="HY70" s="47">
        <v>14560</v>
      </c>
      <c r="HZ70" s="47">
        <v>44079</v>
      </c>
      <c r="IA70" s="47">
        <v>0</v>
      </c>
      <c r="IB70" s="47">
        <v>0</v>
      </c>
      <c r="IC70" s="47">
        <v>3131</v>
      </c>
      <c r="ID70">
        <v>7440</v>
      </c>
      <c r="IE70" s="47">
        <v>1227</v>
      </c>
      <c r="IF70">
        <v>5574</v>
      </c>
      <c r="IG70" s="47">
        <v>2863</v>
      </c>
      <c r="IH70" s="47">
        <v>11039</v>
      </c>
      <c r="II70">
        <v>1274</v>
      </c>
      <c r="IJ70">
        <v>2899</v>
      </c>
      <c r="IK70">
        <v>4799</v>
      </c>
      <c r="IL70">
        <v>8660</v>
      </c>
      <c r="IM70">
        <v>110524</v>
      </c>
      <c r="IN70">
        <v>0</v>
      </c>
      <c r="IO70">
        <v>0</v>
      </c>
      <c r="IP70">
        <v>0</v>
      </c>
      <c r="IQ70">
        <v>0</v>
      </c>
      <c r="IR70">
        <v>0</v>
      </c>
      <c r="IS70">
        <v>0</v>
      </c>
      <c r="IT70">
        <v>0</v>
      </c>
      <c r="IU70">
        <v>97891</v>
      </c>
      <c r="IV70">
        <v>0</v>
      </c>
      <c r="IW70">
        <v>95640</v>
      </c>
      <c r="IX70">
        <v>617437</v>
      </c>
      <c r="IY70">
        <v>989578</v>
      </c>
      <c r="IZ70">
        <v>0</v>
      </c>
      <c r="JA70">
        <v>0</v>
      </c>
      <c r="JB70">
        <v>179792</v>
      </c>
      <c r="JC70">
        <v>357614</v>
      </c>
      <c r="JD70">
        <v>34042</v>
      </c>
      <c r="JE70">
        <v>100153</v>
      </c>
      <c r="JF70">
        <v>49838</v>
      </c>
      <c r="JG70">
        <v>273245</v>
      </c>
      <c r="JH70">
        <v>33723</v>
      </c>
      <c r="JI70">
        <v>58128</v>
      </c>
      <c r="JJ70">
        <v>149386</v>
      </c>
      <c r="JK70">
        <v>318987</v>
      </c>
      <c r="JL70">
        <v>3355454</v>
      </c>
      <c r="JM70">
        <v>0</v>
      </c>
      <c r="JN70">
        <v>0</v>
      </c>
      <c r="JO70">
        <v>0</v>
      </c>
      <c r="JP70">
        <v>0</v>
      </c>
      <c r="JQ70">
        <v>0</v>
      </c>
      <c r="JR70">
        <v>0</v>
      </c>
      <c r="JS70">
        <v>0</v>
      </c>
      <c r="JT70"/>
      <c r="JU70"/>
      <c r="JV70"/>
      <c r="JW70"/>
      <c r="JX70"/>
      <c r="JY70">
        <v>7440</v>
      </c>
      <c r="JZ70"/>
      <c r="KA70"/>
      <c r="KB70"/>
      <c r="KC70"/>
      <c r="KD70"/>
      <c r="KE70">
        <v>357614</v>
      </c>
      <c r="KF70">
        <v>182</v>
      </c>
      <c r="KG70">
        <v>243</v>
      </c>
      <c r="KH70">
        <v>120</v>
      </c>
      <c r="KI70">
        <v>112</v>
      </c>
      <c r="KJ70">
        <v>145</v>
      </c>
      <c r="KK70">
        <v>76</v>
      </c>
      <c r="KL70">
        <v>84</v>
      </c>
      <c r="KM70">
        <v>111</v>
      </c>
      <c r="KN70">
        <v>55</v>
      </c>
      <c r="KO70">
        <v>1</v>
      </c>
      <c r="KP70">
        <v>0</v>
      </c>
      <c r="KQ70">
        <v>0</v>
      </c>
      <c r="KR70">
        <v>0</v>
      </c>
      <c r="KS70">
        <v>1</v>
      </c>
      <c r="KT70">
        <v>0</v>
      </c>
      <c r="KU70">
        <v>1</v>
      </c>
      <c r="KV70">
        <v>0</v>
      </c>
      <c r="KW70">
        <v>0</v>
      </c>
      <c r="KX70">
        <v>0</v>
      </c>
      <c r="KY70">
        <v>0</v>
      </c>
      <c r="KZ70">
        <v>0</v>
      </c>
      <c r="LA70">
        <v>0</v>
      </c>
      <c r="LB70">
        <v>0</v>
      </c>
      <c r="LC70">
        <v>0</v>
      </c>
      <c r="LD70">
        <v>1</v>
      </c>
      <c r="LE70">
        <v>0</v>
      </c>
      <c r="LF70">
        <v>0</v>
      </c>
      <c r="LG70">
        <v>0</v>
      </c>
      <c r="LH70">
        <v>0</v>
      </c>
    </row>
    <row r="71" spans="1:320" s="34" customFormat="1" ht="15" customHeight="1" x14ac:dyDescent="0.25">
      <c r="A71" s="45">
        <v>206040999</v>
      </c>
      <c r="B71" s="45" t="s">
        <v>2105</v>
      </c>
      <c r="C71" s="46">
        <v>45292</v>
      </c>
      <c r="D71" s="46">
        <v>45657</v>
      </c>
      <c r="E71" s="47">
        <v>366</v>
      </c>
      <c r="F71" s="45" t="s">
        <v>883</v>
      </c>
      <c r="G71" s="45" t="s">
        <v>884</v>
      </c>
      <c r="H71" s="45" t="s">
        <v>956</v>
      </c>
      <c r="I71" s="45" t="s">
        <v>886</v>
      </c>
      <c r="J71" s="45" t="s">
        <v>887</v>
      </c>
      <c r="K71" s="45" t="s">
        <v>957</v>
      </c>
      <c r="L71" s="45" t="s">
        <v>2102</v>
      </c>
      <c r="M71" s="45" t="s">
        <v>2106</v>
      </c>
      <c r="N71" s="45" t="s">
        <v>2107</v>
      </c>
      <c r="O71" s="45" t="s">
        <v>960</v>
      </c>
      <c r="P71" s="45" t="s">
        <v>2103</v>
      </c>
      <c r="Q71" s="45" t="s">
        <v>2108</v>
      </c>
      <c r="R71" t="s">
        <v>2109</v>
      </c>
      <c r="S71" s="45" t="s">
        <v>893</v>
      </c>
      <c r="T71"/>
      <c r="U71" s="47">
        <v>99</v>
      </c>
      <c r="V71" s="47">
        <v>99</v>
      </c>
      <c r="W71" s="47" t="s">
        <v>894</v>
      </c>
      <c r="X71" s="47">
        <v>36234</v>
      </c>
      <c r="Y71" s="47">
        <v>30240</v>
      </c>
      <c r="Z71" s="48">
        <v>197.07</v>
      </c>
      <c r="AA71" s="44">
        <v>166</v>
      </c>
      <c r="AB71" s="44">
        <v>157</v>
      </c>
      <c r="AC71" s="44">
        <v>3879</v>
      </c>
      <c r="AD71" s="44"/>
      <c r="AE71" s="44">
        <v>820</v>
      </c>
      <c r="AF71" s="44">
        <v>23137</v>
      </c>
      <c r="AG71" s="44"/>
      <c r="AH71" s="47">
        <v>557</v>
      </c>
      <c r="AI71" s="47">
        <v>49</v>
      </c>
      <c r="AJ71">
        <v>1798</v>
      </c>
      <c r="AK71" t="s">
        <v>895</v>
      </c>
      <c r="AL71">
        <v>30240</v>
      </c>
      <c r="AM71"/>
      <c r="AN71"/>
      <c r="AO71"/>
      <c r="AP71"/>
      <c r="AQ71"/>
      <c r="AR71" s="44"/>
      <c r="AS71" s="44"/>
      <c r="AT71" s="44"/>
      <c r="AU71" s="44">
        <v>16282875</v>
      </c>
      <c r="AV71" s="44">
        <v>4029732</v>
      </c>
      <c r="AW71" s="44">
        <v>9956764</v>
      </c>
      <c r="AX71" s="44"/>
      <c r="AY71" s="44">
        <v>10355843</v>
      </c>
      <c r="AZ71" s="21">
        <v>13460308</v>
      </c>
      <c r="BA71" s="21">
        <v>-3104465</v>
      </c>
      <c r="BB71" s="44">
        <v>751696</v>
      </c>
      <c r="BC71" s="44">
        <v>800</v>
      </c>
      <c r="BD71" s="44"/>
      <c r="BE71" s="44">
        <v>-2353569</v>
      </c>
      <c r="BF71" s="44">
        <v>2871977</v>
      </c>
      <c r="BG71" s="44"/>
      <c r="BH71" s="44">
        <v>418413</v>
      </c>
      <c r="BI71" s="21">
        <v>11696979</v>
      </c>
      <c r="BJ71" s="21"/>
      <c r="BK71" s="21">
        <v>432019</v>
      </c>
      <c r="BL71" s="21">
        <v>21241</v>
      </c>
      <c r="BM71" s="21">
        <v>842246</v>
      </c>
      <c r="BN71" s="21">
        <v>16282875</v>
      </c>
      <c r="BO71" s="21"/>
      <c r="BP71" s="21"/>
      <c r="BQ71" s="44"/>
      <c r="BR71" s="21"/>
      <c r="BS71" s="44"/>
      <c r="BT71" s="21"/>
      <c r="BU71" s="44"/>
      <c r="BV71" s="21"/>
      <c r="BW71" s="44">
        <v>3230360</v>
      </c>
      <c r="BX71" s="21"/>
      <c r="BY71" s="21"/>
      <c r="BZ71" s="21"/>
      <c r="CA71" s="44">
        <v>32952</v>
      </c>
      <c r="CB71" s="44"/>
      <c r="CC71" s="44">
        <v>455993</v>
      </c>
      <c r="CD71" s="44"/>
      <c r="CE71" s="44"/>
      <c r="CF71" s="44"/>
      <c r="CG71" s="44">
        <v>306067</v>
      </c>
      <c r="CH71" s="44"/>
      <c r="CI71" s="21"/>
      <c r="CJ71" s="44"/>
      <c r="CK71" s="21">
        <v>4360</v>
      </c>
      <c r="CL71" s="44"/>
      <c r="CM71" s="44">
        <v>11979</v>
      </c>
      <c r="CN71" s="44">
        <v>142776</v>
      </c>
      <c r="CO71" s="44">
        <v>1703769</v>
      </c>
      <c r="CP71" s="44">
        <v>0</v>
      </c>
      <c r="CQ71" s="21">
        <v>1467903</v>
      </c>
      <c r="CR71" s="44">
        <v>196361</v>
      </c>
      <c r="CS71" s="44">
        <v>460980</v>
      </c>
      <c r="CT71" s="44">
        <v>24477</v>
      </c>
      <c r="CU71" s="44"/>
      <c r="CV71" s="44">
        <v>21487</v>
      </c>
      <c r="CW71" s="21"/>
      <c r="CX71" s="21"/>
      <c r="CY71" s="21"/>
      <c r="CZ71" s="21"/>
      <c r="DA71" s="21"/>
      <c r="DB71" s="21"/>
      <c r="DC71" s="21"/>
      <c r="DD71" s="21"/>
      <c r="DE71" s="44"/>
      <c r="DF71" s="21"/>
      <c r="DG71" s="44"/>
      <c r="DH71" s="21"/>
      <c r="DI71" s="44"/>
      <c r="DJ71" s="44"/>
      <c r="DK71" s="44"/>
      <c r="DL71" s="44"/>
      <c r="DM71" s="21"/>
      <c r="DN71" s="44"/>
      <c r="DO71" s="44"/>
      <c r="DP71" s="44"/>
      <c r="DQ71" s="44"/>
      <c r="DR71" s="44"/>
      <c r="DS71" s="44"/>
      <c r="DT71" s="44"/>
      <c r="DU71" s="44"/>
      <c r="DV71" s="44"/>
      <c r="DW71" s="44"/>
      <c r="DX71" s="44"/>
      <c r="DY71" s="44"/>
      <c r="DZ71" s="44"/>
      <c r="EA71" s="44"/>
      <c r="EB71" s="21"/>
      <c r="EC71" s="44">
        <v>3662412</v>
      </c>
      <c r="ED71" s="44"/>
      <c r="EE71" s="21"/>
      <c r="EF71" s="44"/>
      <c r="EG71" s="21">
        <v>88854</v>
      </c>
      <c r="EH71" s="44"/>
      <c r="EI71" s="21">
        <v>5318783</v>
      </c>
      <c r="EJ71" s="44"/>
      <c r="EK71" s="44"/>
      <c r="EL71" s="21"/>
      <c r="EM71" s="44">
        <v>510837</v>
      </c>
      <c r="EN71" s="44"/>
      <c r="EO71" s="44">
        <v>375878</v>
      </c>
      <c r="EP71" s="21"/>
      <c r="EQ71" s="21"/>
      <c r="ER71" s="21"/>
      <c r="ES71" s="21"/>
      <c r="ET71" s="44"/>
      <c r="EU71" s="21"/>
      <c r="EV71" s="44"/>
      <c r="EW71" s="21"/>
      <c r="EX71" s="44"/>
      <c r="EY71" s="44"/>
      <c r="EZ71" s="21"/>
      <c r="FA71" s="21"/>
      <c r="FB71" s="44"/>
      <c r="FC71" s="44"/>
      <c r="FD71" s="21"/>
      <c r="FE71" s="112"/>
      <c r="FF71" s="44"/>
      <c r="FG71" s="44">
        <v>6030058</v>
      </c>
      <c r="FH71" s="44">
        <v>1461168</v>
      </c>
      <c r="FI71" s="44">
        <v>5969082</v>
      </c>
      <c r="FJ71" s="44">
        <v>270544</v>
      </c>
      <c r="FK71" s="44">
        <v>5891125</v>
      </c>
      <c r="FL71" s="44"/>
      <c r="FM71" s="44"/>
      <c r="FN71" s="44"/>
      <c r="FO71" s="44"/>
      <c r="FP71" s="44"/>
      <c r="FQ71" s="44"/>
      <c r="FR71" s="44"/>
      <c r="FS71" s="44"/>
      <c r="FT71" s="44">
        <v>17968</v>
      </c>
      <c r="FU71" s="44">
        <v>72098</v>
      </c>
      <c r="FV71" s="21">
        <v>434244</v>
      </c>
      <c r="FW71" s="44"/>
      <c r="FX71" s="44">
        <v>158838</v>
      </c>
      <c r="FY71" s="44">
        <v>52098</v>
      </c>
      <c r="FZ71" s="44">
        <v>248660</v>
      </c>
      <c r="GA71" s="44">
        <v>7289</v>
      </c>
      <c r="GB71" s="44"/>
      <c r="GC71" s="44">
        <v>16559</v>
      </c>
      <c r="GD71" s="44">
        <v>684128</v>
      </c>
      <c r="GE71" s="44">
        <v>306245</v>
      </c>
      <c r="GF71" s="44">
        <v>225064</v>
      </c>
      <c r="GG71" s="44">
        <v>904492</v>
      </c>
      <c r="GH71" s="44">
        <v>99811</v>
      </c>
      <c r="GI71" s="44">
        <v>120275</v>
      </c>
      <c r="GJ71" s="44">
        <v>142879</v>
      </c>
      <c r="GK71" s="44">
        <v>2748354</v>
      </c>
      <c r="GL71" s="44">
        <v>110287</v>
      </c>
      <c r="GM71" s="44">
        <v>917423</v>
      </c>
      <c r="GN71" s="44">
        <v>95325</v>
      </c>
      <c r="GO71" s="44">
        <v>10870</v>
      </c>
      <c r="GP71" s="44"/>
      <c r="GQ71" s="44">
        <v>60987</v>
      </c>
      <c r="GR71" s="44">
        <v>135289</v>
      </c>
      <c r="GS71" s="44">
        <v>3317721</v>
      </c>
      <c r="GT71" s="44"/>
      <c r="GU71" s="21">
        <v>536615</v>
      </c>
      <c r="GV71" s="44">
        <v>7894</v>
      </c>
      <c r="GW71" s="44">
        <v>674563</v>
      </c>
      <c r="GX71" s="44">
        <v>3934377</v>
      </c>
      <c r="GY71" s="44">
        <v>8471170</v>
      </c>
      <c r="GZ71" s="44">
        <v>12342238</v>
      </c>
      <c r="HA71" s="44"/>
      <c r="HB71" s="44"/>
      <c r="HC71" s="44">
        <v>-3871068</v>
      </c>
      <c r="HD71" s="44">
        <v>8471170</v>
      </c>
      <c r="HE71" s="21">
        <v>464</v>
      </c>
      <c r="HF71" s="21"/>
      <c r="HG71" s="21">
        <v>5717842</v>
      </c>
      <c r="HH71" s="21"/>
      <c r="HI71" s="21">
        <v>0</v>
      </c>
      <c r="HJ71" s="44"/>
      <c r="HK71" s="21">
        <v>633944</v>
      </c>
      <c r="HL71" s="21">
        <v>466285</v>
      </c>
      <c r="HM71" s="21">
        <v>1100229</v>
      </c>
      <c r="HN71" s="21">
        <v>-563614</v>
      </c>
      <c r="HO71" s="21"/>
      <c r="HP71" s="44"/>
      <c r="HQ71" s="47"/>
      <c r="HR71" s="47"/>
      <c r="HS71" s="47"/>
      <c r="HT71" s="47" t="s">
        <v>1744</v>
      </c>
      <c r="HU71" s="47">
        <v>863956.66</v>
      </c>
      <c r="HV71" s="47">
        <v>1486</v>
      </c>
      <c r="HW71" s="47">
        <v>0</v>
      </c>
      <c r="HX71" s="47">
        <v>3191</v>
      </c>
      <c r="HY71" s="47">
        <v>36053</v>
      </c>
      <c r="HZ71" s="47">
        <v>64510</v>
      </c>
      <c r="IA71" s="47">
        <v>0</v>
      </c>
      <c r="IB71" s="47">
        <v>0</v>
      </c>
      <c r="IC71" s="47">
        <v>6748</v>
      </c>
      <c r="ID71">
        <v>11603</v>
      </c>
      <c r="IE71" s="47">
        <v>3193</v>
      </c>
      <c r="IF71">
        <v>11065</v>
      </c>
      <c r="IG71" s="47">
        <v>8501</v>
      </c>
      <c r="IH71" s="47">
        <v>20543</v>
      </c>
      <c r="II71">
        <v>3101</v>
      </c>
      <c r="IJ71">
        <v>4289</v>
      </c>
      <c r="IK71">
        <v>2752</v>
      </c>
      <c r="IL71">
        <v>17168</v>
      </c>
      <c r="IM71">
        <v>194203</v>
      </c>
      <c r="IN71">
        <v>0</v>
      </c>
      <c r="IO71">
        <v>26</v>
      </c>
      <c r="IP71">
        <v>3969</v>
      </c>
      <c r="IQ71">
        <v>15768</v>
      </c>
      <c r="IR71">
        <v>0</v>
      </c>
      <c r="IS71">
        <v>0</v>
      </c>
      <c r="IT71">
        <v>19763</v>
      </c>
      <c r="IU71">
        <v>129707</v>
      </c>
      <c r="IV71">
        <v>0</v>
      </c>
      <c r="IW71">
        <v>176586</v>
      </c>
      <c r="IX71">
        <v>1489532</v>
      </c>
      <c r="IY71">
        <v>1645543</v>
      </c>
      <c r="IZ71">
        <v>0</v>
      </c>
      <c r="JA71">
        <v>0</v>
      </c>
      <c r="JB71">
        <v>265109</v>
      </c>
      <c r="JC71">
        <v>520580</v>
      </c>
      <c r="JD71">
        <v>78059</v>
      </c>
      <c r="JE71">
        <v>205400</v>
      </c>
      <c r="JF71">
        <v>155978</v>
      </c>
      <c r="JG71">
        <v>490848</v>
      </c>
      <c r="JH71">
        <v>81870</v>
      </c>
      <c r="JI71">
        <v>93015</v>
      </c>
      <c r="JJ71">
        <v>104855</v>
      </c>
      <c r="JK71">
        <v>592976</v>
      </c>
      <c r="JL71">
        <v>6030058</v>
      </c>
      <c r="JM71">
        <v>0</v>
      </c>
      <c r="JN71">
        <v>3072</v>
      </c>
      <c r="JO71">
        <v>196108</v>
      </c>
      <c r="JP71">
        <v>546826</v>
      </c>
      <c r="JQ71">
        <v>0</v>
      </c>
      <c r="JR71">
        <v>0</v>
      </c>
      <c r="JS71">
        <v>746006</v>
      </c>
      <c r="JT71"/>
      <c r="JU71"/>
      <c r="JV71"/>
      <c r="JW71"/>
      <c r="JX71"/>
      <c r="JY71">
        <v>11603</v>
      </c>
      <c r="JZ71"/>
      <c r="KA71"/>
      <c r="KB71"/>
      <c r="KC71"/>
      <c r="KD71"/>
      <c r="KE71">
        <v>520580</v>
      </c>
      <c r="KF71">
        <v>157</v>
      </c>
      <c r="KG71">
        <v>228</v>
      </c>
      <c r="KH71">
        <v>109</v>
      </c>
      <c r="KI71">
        <v>102</v>
      </c>
      <c r="KJ71">
        <v>146</v>
      </c>
      <c r="KK71">
        <v>75</v>
      </c>
      <c r="KL71">
        <v>63</v>
      </c>
      <c r="KM71">
        <v>95</v>
      </c>
      <c r="KN71">
        <v>44</v>
      </c>
      <c r="KO71">
        <v>1</v>
      </c>
      <c r="KP71">
        <v>0</v>
      </c>
      <c r="KQ71">
        <v>0</v>
      </c>
      <c r="KR71">
        <v>0</v>
      </c>
      <c r="KS71">
        <v>1</v>
      </c>
      <c r="KT71">
        <v>0</v>
      </c>
      <c r="KU71">
        <v>1</v>
      </c>
      <c r="KV71">
        <v>0</v>
      </c>
      <c r="KW71">
        <v>0</v>
      </c>
      <c r="KX71">
        <v>0</v>
      </c>
      <c r="KY71">
        <v>0</v>
      </c>
      <c r="KZ71">
        <v>0</v>
      </c>
      <c r="LA71">
        <v>0</v>
      </c>
      <c r="LB71">
        <v>0</v>
      </c>
      <c r="LC71">
        <v>0</v>
      </c>
      <c r="LD71">
        <v>1</v>
      </c>
      <c r="LE71">
        <v>0</v>
      </c>
      <c r="LF71">
        <v>0</v>
      </c>
      <c r="LG71">
        <v>0</v>
      </c>
      <c r="LH71">
        <v>0</v>
      </c>
    </row>
    <row r="72" spans="1:320" s="34" customFormat="1" ht="15" customHeight="1" x14ac:dyDescent="0.25">
      <c r="A72" s="45">
        <v>206042208</v>
      </c>
      <c r="B72" s="45" t="s">
        <v>962</v>
      </c>
      <c r="C72" s="46">
        <v>45210</v>
      </c>
      <c r="D72" s="46">
        <v>45473</v>
      </c>
      <c r="E72" s="47">
        <v>264</v>
      </c>
      <c r="F72" s="45" t="s">
        <v>883</v>
      </c>
      <c r="G72" s="45" t="s">
        <v>884</v>
      </c>
      <c r="H72" s="45" t="s">
        <v>956</v>
      </c>
      <c r="I72" s="45" t="s">
        <v>886</v>
      </c>
      <c r="J72" s="45" t="s">
        <v>887</v>
      </c>
      <c r="K72" s="45" t="s">
        <v>957</v>
      </c>
      <c r="L72" s="45" t="s">
        <v>2102</v>
      </c>
      <c r="M72" s="45" t="s">
        <v>963</v>
      </c>
      <c r="N72" s="45" t="s">
        <v>964</v>
      </c>
      <c r="O72" s="45" t="s">
        <v>960</v>
      </c>
      <c r="P72" s="45" t="s">
        <v>2103</v>
      </c>
      <c r="Q72" s="45" t="s">
        <v>2110</v>
      </c>
      <c r="R72" t="s">
        <v>965</v>
      </c>
      <c r="S72" s="45" t="s">
        <v>893</v>
      </c>
      <c r="T72"/>
      <c r="U72" s="47">
        <v>184</v>
      </c>
      <c r="V72" s="47">
        <v>184</v>
      </c>
      <c r="W72" s="47" t="s">
        <v>913</v>
      </c>
      <c r="X72" s="47">
        <v>48576</v>
      </c>
      <c r="Y72" s="47">
        <v>35328</v>
      </c>
      <c r="Z72" s="48">
        <v>72.73</v>
      </c>
      <c r="AA72" s="44">
        <v>351</v>
      </c>
      <c r="AB72" s="44">
        <v>262</v>
      </c>
      <c r="AC72" s="44">
        <v>7377</v>
      </c>
      <c r="AD72" s="44"/>
      <c r="AE72" s="44">
        <v>4436</v>
      </c>
      <c r="AF72" s="44">
        <v>20911</v>
      </c>
      <c r="AG72" s="44">
        <v>1407</v>
      </c>
      <c r="AH72" s="47"/>
      <c r="AI72" s="47">
        <v>141</v>
      </c>
      <c r="AJ72">
        <v>1056</v>
      </c>
      <c r="AK72" t="s">
        <v>895</v>
      </c>
      <c r="AL72">
        <v>35328</v>
      </c>
      <c r="AM72"/>
      <c r="AN72"/>
      <c r="AO72"/>
      <c r="AP72"/>
      <c r="AQ72"/>
      <c r="AR72" s="44"/>
      <c r="AS72" s="44"/>
      <c r="AT72" s="44"/>
      <c r="AU72" s="44">
        <v>17728082</v>
      </c>
      <c r="AV72" s="44">
        <v>3729811</v>
      </c>
      <c r="AW72" s="44">
        <v>7091898</v>
      </c>
      <c r="AX72" s="44">
        <v>55674</v>
      </c>
      <c r="AY72" s="44">
        <v>14421669</v>
      </c>
      <c r="AZ72" s="21">
        <v>14729580</v>
      </c>
      <c r="BA72" s="21">
        <v>-307911</v>
      </c>
      <c r="BB72" s="44">
        <v>478798</v>
      </c>
      <c r="BC72" s="44">
        <v>800</v>
      </c>
      <c r="BD72" s="44"/>
      <c r="BE72" s="44">
        <v>170087</v>
      </c>
      <c r="BF72" s="44">
        <v>6632385</v>
      </c>
      <c r="BG72" s="44"/>
      <c r="BH72" s="44">
        <v>1614298</v>
      </c>
      <c r="BI72" s="21">
        <v>7733955</v>
      </c>
      <c r="BJ72" s="21">
        <v>1259958</v>
      </c>
      <c r="BK72" s="21"/>
      <c r="BL72" s="21">
        <v>51068</v>
      </c>
      <c r="BM72" s="21">
        <v>436418</v>
      </c>
      <c r="BN72" s="21">
        <v>17728082</v>
      </c>
      <c r="BO72" s="21"/>
      <c r="BP72" s="21"/>
      <c r="BQ72" s="44"/>
      <c r="BR72" s="21"/>
      <c r="BS72" s="44"/>
      <c r="BT72" s="21"/>
      <c r="BU72" s="44"/>
      <c r="BV72" s="21"/>
      <c r="BW72" s="44">
        <v>2944844</v>
      </c>
      <c r="BX72" s="21"/>
      <c r="BY72" s="21"/>
      <c r="BZ72" s="21"/>
      <c r="CA72" s="44">
        <v>25949</v>
      </c>
      <c r="CB72" s="44"/>
      <c r="CC72" s="44">
        <v>144077</v>
      </c>
      <c r="CD72" s="44"/>
      <c r="CE72" s="44">
        <v>613537</v>
      </c>
      <c r="CF72" s="44"/>
      <c r="CG72" s="44"/>
      <c r="CH72" s="44"/>
      <c r="CI72" s="21">
        <v>123</v>
      </c>
      <c r="CJ72" s="44"/>
      <c r="CK72" s="21">
        <v>1281</v>
      </c>
      <c r="CL72" s="44"/>
      <c r="CM72" s="44">
        <v>9941</v>
      </c>
      <c r="CN72" s="44">
        <v>64548</v>
      </c>
      <c r="CO72" s="44">
        <v>1304613</v>
      </c>
      <c r="CP72" s="44">
        <v>0</v>
      </c>
      <c r="CQ72" s="21">
        <v>927647</v>
      </c>
      <c r="CR72" s="44">
        <v>436398</v>
      </c>
      <c r="CS72" s="44">
        <v>895605</v>
      </c>
      <c r="CT72" s="44">
        <v>54963</v>
      </c>
      <c r="CU72" s="44"/>
      <c r="CV72" s="44">
        <v>36096</v>
      </c>
      <c r="CW72" s="21"/>
      <c r="CX72" s="21"/>
      <c r="CY72" s="21"/>
      <c r="CZ72" s="21"/>
      <c r="DA72" s="21"/>
      <c r="DB72" s="21"/>
      <c r="DC72" s="21"/>
      <c r="DD72" s="21"/>
      <c r="DE72" s="44"/>
      <c r="DF72" s="21"/>
      <c r="DG72" s="44"/>
      <c r="DH72" s="21"/>
      <c r="DI72" s="44"/>
      <c r="DJ72" s="44"/>
      <c r="DK72" s="44"/>
      <c r="DL72" s="44"/>
      <c r="DM72" s="21"/>
      <c r="DN72" s="44"/>
      <c r="DO72" s="44"/>
      <c r="DP72" s="44"/>
      <c r="DQ72" s="44"/>
      <c r="DR72" s="44"/>
      <c r="DS72" s="44"/>
      <c r="DT72" s="44"/>
      <c r="DU72" s="44"/>
      <c r="DV72" s="44"/>
      <c r="DW72" s="44"/>
      <c r="DX72" s="44"/>
      <c r="DY72" s="44">
        <v>27777</v>
      </c>
      <c r="DZ72" s="44"/>
      <c r="EA72" s="44"/>
      <c r="EB72" s="21"/>
      <c r="EC72" s="44">
        <v>3550595</v>
      </c>
      <c r="ED72" s="44"/>
      <c r="EE72" s="21"/>
      <c r="EF72" s="44"/>
      <c r="EG72" s="21">
        <v>387270</v>
      </c>
      <c r="EH72" s="44"/>
      <c r="EI72" s="21">
        <v>1898967</v>
      </c>
      <c r="EJ72" s="44"/>
      <c r="EK72" s="44">
        <v>1082199</v>
      </c>
      <c r="EL72" s="21"/>
      <c r="EM72" s="44"/>
      <c r="EN72" s="44"/>
      <c r="EO72" s="44">
        <v>145090</v>
      </c>
      <c r="EP72" s="21"/>
      <c r="EQ72" s="21"/>
      <c r="ER72" s="21"/>
      <c r="ES72" s="21"/>
      <c r="ET72" s="44"/>
      <c r="EU72" s="21"/>
      <c r="EV72" s="44"/>
      <c r="EW72" s="21"/>
      <c r="EX72" s="44"/>
      <c r="EY72" s="44"/>
      <c r="EZ72" s="21"/>
      <c r="FA72" s="21"/>
      <c r="FB72" s="44"/>
      <c r="FC72" s="44"/>
      <c r="FD72" s="21"/>
      <c r="FE72" s="112"/>
      <c r="FF72" s="44"/>
      <c r="FG72" s="44">
        <v>7257600</v>
      </c>
      <c r="FH72" s="44">
        <v>1733210</v>
      </c>
      <c r="FI72" s="44">
        <v>5738770</v>
      </c>
      <c r="FJ72" s="44">
        <v>335842</v>
      </c>
      <c r="FK72" s="44">
        <v>6403261</v>
      </c>
      <c r="FL72" s="44"/>
      <c r="FM72" s="44"/>
      <c r="FN72" s="44"/>
      <c r="FO72" s="44"/>
      <c r="FP72" s="44"/>
      <c r="FQ72" s="44"/>
      <c r="FR72" s="44"/>
      <c r="FS72" s="44"/>
      <c r="FT72" s="44">
        <v>7184</v>
      </c>
      <c r="FU72" s="44">
        <v>33837</v>
      </c>
      <c r="FV72" s="21">
        <v>319272</v>
      </c>
      <c r="FW72" s="44"/>
      <c r="FX72" s="44">
        <v>238222</v>
      </c>
      <c r="FY72" s="44">
        <v>126838</v>
      </c>
      <c r="FZ72" s="44">
        <v>384085</v>
      </c>
      <c r="GA72" s="44">
        <v>35830</v>
      </c>
      <c r="GB72" s="44"/>
      <c r="GC72" s="44">
        <v>22448</v>
      </c>
      <c r="GD72" s="44">
        <v>715799</v>
      </c>
      <c r="GE72" s="44">
        <v>361488</v>
      </c>
      <c r="GF72" s="44">
        <v>140329</v>
      </c>
      <c r="GG72" s="44">
        <v>826876</v>
      </c>
      <c r="GH72" s="44">
        <v>102891</v>
      </c>
      <c r="GI72" s="44">
        <v>111106</v>
      </c>
      <c r="GJ72" s="44">
        <v>520545</v>
      </c>
      <c r="GK72" s="44">
        <v>3157015</v>
      </c>
      <c r="GL72" s="44">
        <v>86376</v>
      </c>
      <c r="GM72" s="44">
        <v>878716</v>
      </c>
      <c r="GN72" s="44">
        <v>41115</v>
      </c>
      <c r="GO72" s="44">
        <v>32484</v>
      </c>
      <c r="GP72" s="44"/>
      <c r="GQ72" s="44">
        <v>4029</v>
      </c>
      <c r="GR72" s="44">
        <v>179834</v>
      </c>
      <c r="GS72" s="44">
        <v>6624252</v>
      </c>
      <c r="GT72" s="44"/>
      <c r="GU72" s="21">
        <v>1210309</v>
      </c>
      <c r="GV72" s="44">
        <v>495600</v>
      </c>
      <c r="GW72" s="44">
        <v>6604782</v>
      </c>
      <c r="GX72" s="44"/>
      <c r="GY72" s="44">
        <v>14934943</v>
      </c>
      <c r="GZ72" s="44">
        <v>11289207</v>
      </c>
      <c r="HA72" s="44"/>
      <c r="HB72" s="44"/>
      <c r="HC72" s="44">
        <v>3645736</v>
      </c>
      <c r="HD72" s="44">
        <v>14934943</v>
      </c>
      <c r="HE72" s="21">
        <v>73117</v>
      </c>
      <c r="HF72" s="21"/>
      <c r="HG72" s="21">
        <v>1304445</v>
      </c>
      <c r="HH72" s="21"/>
      <c r="HI72" s="21">
        <v>0</v>
      </c>
      <c r="HJ72" s="44"/>
      <c r="HK72" s="21">
        <v>271665</v>
      </c>
      <c r="HL72" s="21">
        <v>1419629</v>
      </c>
      <c r="HM72" s="21">
        <v>1691294</v>
      </c>
      <c r="HN72" s="21">
        <v>-480985</v>
      </c>
      <c r="HO72" s="21"/>
      <c r="HP72" s="44"/>
      <c r="HQ72" s="47"/>
      <c r="HR72" s="47"/>
      <c r="HS72" s="47"/>
      <c r="HT72" s="47" t="s">
        <v>1799</v>
      </c>
      <c r="HU72" s="47">
        <v>112892.07</v>
      </c>
      <c r="HV72" s="47">
        <v>1411</v>
      </c>
      <c r="HW72" s="47">
        <v>0</v>
      </c>
      <c r="HX72" s="47">
        <v>11096</v>
      </c>
      <c r="HY72" s="47">
        <v>35463</v>
      </c>
      <c r="HZ72" s="47">
        <v>85152</v>
      </c>
      <c r="IA72" s="47">
        <v>0</v>
      </c>
      <c r="IB72" s="47">
        <v>0</v>
      </c>
      <c r="IC72" s="47">
        <v>8606</v>
      </c>
      <c r="ID72">
        <v>9478</v>
      </c>
      <c r="IE72" s="47">
        <v>4085</v>
      </c>
      <c r="IF72">
        <v>12976</v>
      </c>
      <c r="IG72" s="47">
        <v>5381</v>
      </c>
      <c r="IH72" s="47">
        <v>20246</v>
      </c>
      <c r="II72">
        <v>2808</v>
      </c>
      <c r="IJ72">
        <v>3380</v>
      </c>
      <c r="IK72">
        <v>17788</v>
      </c>
      <c r="IL72">
        <v>20913</v>
      </c>
      <c r="IM72">
        <v>238783</v>
      </c>
      <c r="IN72">
        <v>0</v>
      </c>
      <c r="IO72">
        <v>168</v>
      </c>
      <c r="IP72">
        <v>272</v>
      </c>
      <c r="IQ72">
        <v>3830</v>
      </c>
      <c r="IR72">
        <v>0</v>
      </c>
      <c r="IS72">
        <v>0</v>
      </c>
      <c r="IT72">
        <v>4270</v>
      </c>
      <c r="IU72">
        <v>152783</v>
      </c>
      <c r="IV72">
        <v>0</v>
      </c>
      <c r="IW72">
        <v>556411</v>
      </c>
      <c r="IX72">
        <v>1496966</v>
      </c>
      <c r="IY72">
        <v>2090632</v>
      </c>
      <c r="IZ72">
        <v>0</v>
      </c>
      <c r="JA72">
        <v>0</v>
      </c>
      <c r="JB72">
        <v>293646</v>
      </c>
      <c r="JC72">
        <v>455677</v>
      </c>
      <c r="JD72">
        <v>107312</v>
      </c>
      <c r="JE72">
        <v>256474</v>
      </c>
      <c r="JF72">
        <v>94424</v>
      </c>
      <c r="JG72">
        <v>438618</v>
      </c>
      <c r="JH72">
        <v>79918</v>
      </c>
      <c r="JI72">
        <v>88930</v>
      </c>
      <c r="JJ72">
        <v>407373</v>
      </c>
      <c r="JK72">
        <v>738436</v>
      </c>
      <c r="JL72">
        <v>7257600</v>
      </c>
      <c r="JM72">
        <v>0</v>
      </c>
      <c r="JN72">
        <v>11922</v>
      </c>
      <c r="JO72">
        <v>13430</v>
      </c>
      <c r="JP72">
        <v>131329</v>
      </c>
      <c r="JQ72">
        <v>0</v>
      </c>
      <c r="JR72">
        <v>0</v>
      </c>
      <c r="JS72">
        <v>156681</v>
      </c>
      <c r="JT72"/>
      <c r="JU72"/>
      <c r="JV72"/>
      <c r="JW72"/>
      <c r="JX72"/>
      <c r="JY72">
        <v>9478</v>
      </c>
      <c r="JZ72"/>
      <c r="KA72"/>
      <c r="KB72"/>
      <c r="KC72"/>
      <c r="KD72"/>
      <c r="KE72">
        <v>455677</v>
      </c>
      <c r="KF72">
        <v>290</v>
      </c>
      <c r="KG72">
        <v>412</v>
      </c>
      <c r="KH72">
        <v>187</v>
      </c>
      <c r="KI72">
        <v>176</v>
      </c>
      <c r="KJ72">
        <v>237</v>
      </c>
      <c r="KK72">
        <v>121</v>
      </c>
      <c r="KL72">
        <v>119</v>
      </c>
      <c r="KM72">
        <v>165</v>
      </c>
      <c r="KN72">
        <v>82</v>
      </c>
      <c r="KO72">
        <v>1</v>
      </c>
      <c r="KP72">
        <v>0</v>
      </c>
      <c r="KQ72">
        <v>0</v>
      </c>
      <c r="KR72">
        <v>0</v>
      </c>
      <c r="KS72">
        <v>0</v>
      </c>
      <c r="KT72">
        <v>1</v>
      </c>
      <c r="KU72">
        <v>1</v>
      </c>
      <c r="KV72">
        <v>0</v>
      </c>
      <c r="KW72">
        <v>0</v>
      </c>
      <c r="KX72">
        <v>0</v>
      </c>
      <c r="KY72">
        <v>0</v>
      </c>
      <c r="KZ72">
        <v>0</v>
      </c>
      <c r="LA72">
        <v>0</v>
      </c>
      <c r="LB72">
        <v>0</v>
      </c>
      <c r="LC72">
        <v>0</v>
      </c>
      <c r="LD72">
        <v>1</v>
      </c>
      <c r="LE72">
        <v>0</v>
      </c>
      <c r="LF72">
        <v>0</v>
      </c>
      <c r="LG72">
        <v>0</v>
      </c>
      <c r="LH72">
        <v>0</v>
      </c>
    </row>
    <row r="73" spans="1:320" s="34" customFormat="1" ht="15" customHeight="1" x14ac:dyDescent="0.25">
      <c r="A73" s="45">
        <v>206042213</v>
      </c>
      <c r="B73" s="45" t="s">
        <v>2111</v>
      </c>
      <c r="C73" s="46">
        <v>45292</v>
      </c>
      <c r="D73" s="46">
        <v>45657</v>
      </c>
      <c r="E73" s="47">
        <v>366</v>
      </c>
      <c r="F73" s="45" t="s">
        <v>883</v>
      </c>
      <c r="G73" s="45" t="s">
        <v>884</v>
      </c>
      <c r="H73" s="45" t="s">
        <v>956</v>
      </c>
      <c r="I73" s="45" t="s">
        <v>886</v>
      </c>
      <c r="J73" s="45" t="s">
        <v>887</v>
      </c>
      <c r="K73" s="45" t="s">
        <v>957</v>
      </c>
      <c r="L73" s="45" t="s">
        <v>2112</v>
      </c>
      <c r="M73" s="45" t="s">
        <v>2113</v>
      </c>
      <c r="N73" s="45" t="s">
        <v>2114</v>
      </c>
      <c r="O73" s="45" t="s">
        <v>2115</v>
      </c>
      <c r="P73" s="45" t="s">
        <v>2116</v>
      </c>
      <c r="Q73" s="45" t="s">
        <v>2117</v>
      </c>
      <c r="R73" t="s">
        <v>2118</v>
      </c>
      <c r="S73" s="45" t="s">
        <v>893</v>
      </c>
      <c r="T73" t="s">
        <v>2119</v>
      </c>
      <c r="U73" s="47">
        <v>82</v>
      </c>
      <c r="V73" s="47">
        <v>82</v>
      </c>
      <c r="W73" s="47" t="s">
        <v>894</v>
      </c>
      <c r="X73" s="47">
        <v>30012</v>
      </c>
      <c r="Y73" s="47">
        <v>26386</v>
      </c>
      <c r="Z73" s="48">
        <v>198.63</v>
      </c>
      <c r="AA73" s="44">
        <v>195</v>
      </c>
      <c r="AB73" s="44">
        <v>188</v>
      </c>
      <c r="AC73" s="44">
        <v>3523</v>
      </c>
      <c r="AD73" s="44">
        <v>422</v>
      </c>
      <c r="AE73" s="44">
        <v>2591</v>
      </c>
      <c r="AF73" s="44">
        <v>17687</v>
      </c>
      <c r="AG73" s="44"/>
      <c r="AH73" s="47">
        <v>829</v>
      </c>
      <c r="AI73" s="47">
        <v>40</v>
      </c>
      <c r="AJ73">
        <v>1294</v>
      </c>
      <c r="AK73" t="s">
        <v>895</v>
      </c>
      <c r="AL73">
        <v>26386</v>
      </c>
      <c r="AM73"/>
      <c r="AN73"/>
      <c r="AO73"/>
      <c r="AP73"/>
      <c r="AQ73"/>
      <c r="AR73" s="44"/>
      <c r="AS73" s="44"/>
      <c r="AT73" s="44"/>
      <c r="AU73" s="44">
        <v>10983302</v>
      </c>
      <c r="AV73" s="44">
        <v>2455872</v>
      </c>
      <c r="AW73" s="44">
        <v>1998469</v>
      </c>
      <c r="AX73" s="44">
        <v>22332</v>
      </c>
      <c r="AY73" s="44">
        <v>11463037</v>
      </c>
      <c r="AZ73" s="21">
        <v>10822012</v>
      </c>
      <c r="BA73" s="21">
        <v>641025</v>
      </c>
      <c r="BB73" s="44">
        <v>25368</v>
      </c>
      <c r="BC73" s="44"/>
      <c r="BD73" s="44"/>
      <c r="BE73" s="44">
        <v>666393</v>
      </c>
      <c r="BF73" s="44">
        <v>1412400</v>
      </c>
      <c r="BG73" s="44">
        <v>168800</v>
      </c>
      <c r="BH73" s="44">
        <v>1079626</v>
      </c>
      <c r="BI73" s="21">
        <v>7456626</v>
      </c>
      <c r="BJ73" s="21"/>
      <c r="BK73" s="21">
        <v>331600</v>
      </c>
      <c r="BL73" s="21">
        <v>16000</v>
      </c>
      <c r="BM73" s="21">
        <v>518250</v>
      </c>
      <c r="BN73" s="21">
        <v>10983302</v>
      </c>
      <c r="BO73" s="21"/>
      <c r="BP73" s="21"/>
      <c r="BQ73" s="44"/>
      <c r="BR73" s="21"/>
      <c r="BS73" s="44"/>
      <c r="BT73" s="21"/>
      <c r="BU73" s="44"/>
      <c r="BV73" s="21"/>
      <c r="BW73" s="44">
        <v>2191694</v>
      </c>
      <c r="BX73" s="21"/>
      <c r="BY73" s="21">
        <v>40326</v>
      </c>
      <c r="BZ73" s="21"/>
      <c r="CA73" s="44"/>
      <c r="CB73" s="44"/>
      <c r="CC73" s="44">
        <v>144556</v>
      </c>
      <c r="CD73" s="44"/>
      <c r="CE73" s="44"/>
      <c r="CF73" s="44"/>
      <c r="CG73" s="44">
        <v>79221</v>
      </c>
      <c r="CH73" s="44"/>
      <c r="CI73" s="21">
        <v>75</v>
      </c>
      <c r="CJ73" s="44"/>
      <c r="CK73" s="21"/>
      <c r="CL73" s="44"/>
      <c r="CM73" s="44">
        <v>0</v>
      </c>
      <c r="CN73" s="44">
        <v>232</v>
      </c>
      <c r="CO73" s="44">
        <v>409793</v>
      </c>
      <c r="CP73" s="44">
        <v>1309184</v>
      </c>
      <c r="CQ73" s="21">
        <v>392547</v>
      </c>
      <c r="CR73" s="44">
        <v>93785</v>
      </c>
      <c r="CS73" s="44">
        <v>202977</v>
      </c>
      <c r="CT73" s="44">
        <v>27293</v>
      </c>
      <c r="CU73" s="44"/>
      <c r="CV73" s="44">
        <v>20061</v>
      </c>
      <c r="CW73" s="21"/>
      <c r="CX73" s="21"/>
      <c r="CY73" s="21"/>
      <c r="CZ73" s="21"/>
      <c r="DA73" s="21"/>
      <c r="DB73" s="21"/>
      <c r="DC73" s="21"/>
      <c r="DD73" s="21"/>
      <c r="DE73" s="44"/>
      <c r="DF73" s="21"/>
      <c r="DG73" s="44"/>
      <c r="DH73" s="21"/>
      <c r="DI73" s="44"/>
      <c r="DJ73" s="44"/>
      <c r="DK73" s="44"/>
      <c r="DL73" s="44"/>
      <c r="DM73" s="21"/>
      <c r="DN73" s="44"/>
      <c r="DO73" s="44"/>
      <c r="DP73" s="44"/>
      <c r="DQ73" s="44"/>
      <c r="DR73" s="44"/>
      <c r="DS73" s="44"/>
      <c r="DT73" s="44"/>
      <c r="DU73" s="44"/>
      <c r="DV73" s="44"/>
      <c r="DW73" s="44"/>
      <c r="DX73" s="44"/>
      <c r="DY73" s="44"/>
      <c r="DZ73" s="44"/>
      <c r="EA73" s="44"/>
      <c r="EB73" s="21"/>
      <c r="EC73" s="44">
        <v>14371</v>
      </c>
      <c r="ED73" s="44"/>
      <c r="EE73" s="21">
        <v>81320</v>
      </c>
      <c r="EF73" s="44"/>
      <c r="EG73" s="21">
        <v>198506</v>
      </c>
      <c r="EH73" s="44"/>
      <c r="EI73" s="21">
        <v>1446688</v>
      </c>
      <c r="EJ73" s="44"/>
      <c r="EK73" s="44"/>
      <c r="EL73" s="21"/>
      <c r="EM73" s="44">
        <v>162750</v>
      </c>
      <c r="EN73" s="44"/>
      <c r="EO73" s="44">
        <v>94834</v>
      </c>
      <c r="EP73" s="21"/>
      <c r="EQ73" s="21"/>
      <c r="ER73" s="21"/>
      <c r="ES73" s="21"/>
      <c r="ET73" s="44"/>
      <c r="EU73" s="21"/>
      <c r="EV73" s="44"/>
      <c r="EW73" s="21"/>
      <c r="EX73" s="44"/>
      <c r="EY73" s="44"/>
      <c r="EZ73" s="21"/>
      <c r="FA73" s="21"/>
      <c r="FB73" s="44"/>
      <c r="FC73" s="44"/>
      <c r="FD73" s="21"/>
      <c r="FE73" s="112"/>
      <c r="FF73" s="44"/>
      <c r="FG73" s="44">
        <v>3977668</v>
      </c>
      <c r="FH73" s="44">
        <v>864771</v>
      </c>
      <c r="FI73" s="44">
        <v>5979573</v>
      </c>
      <c r="FJ73" s="44">
        <v>46112</v>
      </c>
      <c r="FK73" s="44">
        <v>4573024</v>
      </c>
      <c r="FL73" s="44"/>
      <c r="FM73" s="44"/>
      <c r="FN73" s="44"/>
      <c r="FO73" s="44"/>
      <c r="FP73" s="44"/>
      <c r="FQ73" s="44"/>
      <c r="FR73" s="44"/>
      <c r="FS73" s="44"/>
      <c r="FT73" s="44">
        <v>652</v>
      </c>
      <c r="FU73" s="44">
        <v>5382</v>
      </c>
      <c r="FV73" s="21">
        <v>303083</v>
      </c>
      <c r="FW73" s="44"/>
      <c r="FX73" s="44">
        <v>286589</v>
      </c>
      <c r="FY73" s="44">
        <v>66475</v>
      </c>
      <c r="FZ73" s="44">
        <v>168880</v>
      </c>
      <c r="GA73" s="44">
        <v>28026</v>
      </c>
      <c r="GB73" s="44"/>
      <c r="GC73" s="44">
        <v>30687</v>
      </c>
      <c r="GD73" s="44">
        <v>388831</v>
      </c>
      <c r="GE73" s="44">
        <v>203914</v>
      </c>
      <c r="GF73" s="44">
        <v>140437</v>
      </c>
      <c r="GG73" s="44">
        <v>767917</v>
      </c>
      <c r="GH73" s="44">
        <v>163126</v>
      </c>
      <c r="GI73" s="44">
        <v>60445</v>
      </c>
      <c r="GJ73" s="44">
        <v>56712</v>
      </c>
      <c r="GK73" s="44">
        <v>2603710</v>
      </c>
      <c r="GL73" s="44">
        <v>34980</v>
      </c>
      <c r="GM73" s="44">
        <v>619375</v>
      </c>
      <c r="GN73" s="44">
        <v>63220</v>
      </c>
      <c r="GO73" s="44">
        <v>27850</v>
      </c>
      <c r="GP73" s="44"/>
      <c r="GQ73" s="44">
        <v>4092</v>
      </c>
      <c r="GR73" s="44">
        <v>224605</v>
      </c>
      <c r="GS73" s="44">
        <v>2145218</v>
      </c>
      <c r="GT73" s="44"/>
      <c r="GU73" s="21">
        <v>391887</v>
      </c>
      <c r="GV73" s="44">
        <v>23164</v>
      </c>
      <c r="GW73" s="44">
        <v>1500375</v>
      </c>
      <c r="GX73" s="44"/>
      <c r="GY73" s="44">
        <v>4060644</v>
      </c>
      <c r="GZ73" s="44">
        <v>3362266</v>
      </c>
      <c r="HA73" s="44"/>
      <c r="HB73" s="44"/>
      <c r="HC73" s="44">
        <v>698378</v>
      </c>
      <c r="HD73" s="44">
        <v>4060644</v>
      </c>
      <c r="HE73" s="21"/>
      <c r="HF73" s="21">
        <v>1051891</v>
      </c>
      <c r="HG73" s="21">
        <v>2469868</v>
      </c>
      <c r="HH73" s="21"/>
      <c r="HI73" s="21">
        <v>0</v>
      </c>
      <c r="HJ73" s="44"/>
      <c r="HK73" s="21">
        <v>359186</v>
      </c>
      <c r="HL73" s="21">
        <v>96149</v>
      </c>
      <c r="HM73" s="21">
        <v>455335</v>
      </c>
      <c r="HN73" s="21">
        <v>-63448</v>
      </c>
      <c r="HO73" s="21"/>
      <c r="HP73" s="44"/>
      <c r="HQ73" s="47"/>
      <c r="HR73" s="47"/>
      <c r="HS73" s="47"/>
      <c r="HT73" s="47" t="s">
        <v>2120</v>
      </c>
      <c r="HU73" s="47">
        <v>773321.18</v>
      </c>
      <c r="HV73" s="47">
        <v>3823</v>
      </c>
      <c r="HW73" s="47">
        <v>0</v>
      </c>
      <c r="HX73" s="47">
        <v>11495</v>
      </c>
      <c r="HY73" s="47">
        <v>16461</v>
      </c>
      <c r="HZ73" s="47">
        <v>58549</v>
      </c>
      <c r="IA73" s="47">
        <v>1251</v>
      </c>
      <c r="IB73" s="47">
        <v>0</v>
      </c>
      <c r="IC73" s="47">
        <v>2223</v>
      </c>
      <c r="ID73"/>
      <c r="IE73" s="47">
        <v>3985</v>
      </c>
      <c r="IF73"/>
      <c r="IG73" s="47"/>
      <c r="IH73" s="47"/>
      <c r="II73">
        <v>4109</v>
      </c>
      <c r="IJ73">
        <v>1870</v>
      </c>
      <c r="IK73">
        <v>1430</v>
      </c>
      <c r="IL73">
        <v>11397</v>
      </c>
      <c r="IM73">
        <v>116593</v>
      </c>
      <c r="IN73">
        <v>0</v>
      </c>
      <c r="IO73">
        <v>8</v>
      </c>
      <c r="IP73">
        <v>401</v>
      </c>
      <c r="IQ73">
        <v>14412</v>
      </c>
      <c r="IR73">
        <v>0</v>
      </c>
      <c r="IS73">
        <v>0</v>
      </c>
      <c r="IT73">
        <v>14821</v>
      </c>
      <c r="IU73">
        <v>243517</v>
      </c>
      <c r="IV73">
        <v>0</v>
      </c>
      <c r="IW73">
        <v>677742</v>
      </c>
      <c r="IX73">
        <v>631860</v>
      </c>
      <c r="IY73">
        <v>1296774</v>
      </c>
      <c r="IZ73">
        <v>63044</v>
      </c>
      <c r="JA73">
        <v>0</v>
      </c>
      <c r="JB73">
        <v>87972</v>
      </c>
      <c r="JC73"/>
      <c r="JD73">
        <v>108820</v>
      </c>
      <c r="JE73"/>
      <c r="JF73"/>
      <c r="JG73"/>
      <c r="JH73">
        <v>137258</v>
      </c>
      <c r="JI73">
        <v>42838</v>
      </c>
      <c r="JJ73">
        <v>50170</v>
      </c>
      <c r="JK73">
        <v>637673</v>
      </c>
      <c r="JL73">
        <v>3977668</v>
      </c>
      <c r="JM73">
        <v>0</v>
      </c>
      <c r="JN73">
        <v>599</v>
      </c>
      <c r="JO73">
        <v>25313</v>
      </c>
      <c r="JP73">
        <v>593787</v>
      </c>
      <c r="JQ73">
        <v>0</v>
      </c>
      <c r="JR73">
        <v>0</v>
      </c>
      <c r="JS73">
        <v>619699</v>
      </c>
      <c r="JT73"/>
      <c r="JU73"/>
      <c r="JV73"/>
      <c r="JW73"/>
      <c r="JX73"/>
      <c r="JY73"/>
      <c r="JZ73"/>
      <c r="KA73"/>
      <c r="KB73"/>
      <c r="KC73"/>
      <c r="KD73"/>
      <c r="KE73"/>
      <c r="KF73">
        <v>77</v>
      </c>
      <c r="KG73">
        <v>117</v>
      </c>
      <c r="KH73">
        <v>52</v>
      </c>
      <c r="KI73">
        <v>63</v>
      </c>
      <c r="KJ73">
        <v>103</v>
      </c>
      <c r="KK73">
        <v>42</v>
      </c>
      <c r="KL73">
        <v>42</v>
      </c>
      <c r="KM73">
        <v>71</v>
      </c>
      <c r="KN73">
        <v>26</v>
      </c>
      <c r="KO73">
        <v>1</v>
      </c>
      <c r="KP73">
        <v>0</v>
      </c>
      <c r="KQ73">
        <v>0</v>
      </c>
      <c r="KR73">
        <v>0</v>
      </c>
      <c r="KS73">
        <v>1</v>
      </c>
      <c r="KT73">
        <v>0</v>
      </c>
      <c r="KU73">
        <v>1</v>
      </c>
      <c r="KV73">
        <v>0</v>
      </c>
      <c r="KW73">
        <v>0</v>
      </c>
      <c r="KX73">
        <v>0</v>
      </c>
      <c r="KY73">
        <v>0</v>
      </c>
      <c r="KZ73">
        <v>0</v>
      </c>
      <c r="LA73">
        <v>0</v>
      </c>
      <c r="LB73">
        <v>0</v>
      </c>
      <c r="LC73">
        <v>0</v>
      </c>
      <c r="LD73">
        <v>1</v>
      </c>
      <c r="LE73">
        <v>0</v>
      </c>
      <c r="LF73">
        <v>0</v>
      </c>
      <c r="LG73">
        <v>0</v>
      </c>
      <c r="LH73">
        <v>0</v>
      </c>
    </row>
    <row r="74" spans="1:320" s="34" customFormat="1" ht="15" customHeight="1" x14ac:dyDescent="0.25">
      <c r="A74" s="45">
        <v>206042237</v>
      </c>
      <c r="B74" s="45" t="s">
        <v>2121</v>
      </c>
      <c r="C74" s="46">
        <v>45292</v>
      </c>
      <c r="D74" s="46">
        <v>45657</v>
      </c>
      <c r="E74" s="47">
        <v>366</v>
      </c>
      <c r="F74" s="45" t="s">
        <v>883</v>
      </c>
      <c r="G74" s="45" t="s">
        <v>884</v>
      </c>
      <c r="H74" s="45" t="s">
        <v>956</v>
      </c>
      <c r="I74" s="45" t="s">
        <v>886</v>
      </c>
      <c r="J74" s="45" t="s">
        <v>887</v>
      </c>
      <c r="K74" s="45" t="s">
        <v>957</v>
      </c>
      <c r="L74" s="45" t="s">
        <v>2112</v>
      </c>
      <c r="M74" s="45" t="s">
        <v>2122</v>
      </c>
      <c r="N74" s="45" t="s">
        <v>2123</v>
      </c>
      <c r="O74" s="45" t="s">
        <v>2124</v>
      </c>
      <c r="P74" s="45" t="s">
        <v>2125</v>
      </c>
      <c r="Q74" s="45" t="s">
        <v>2126</v>
      </c>
      <c r="R74" t="s">
        <v>2127</v>
      </c>
      <c r="S74" s="45" t="s">
        <v>893</v>
      </c>
      <c r="T74"/>
      <c r="U74" s="47">
        <v>50</v>
      </c>
      <c r="V74" s="47">
        <v>50</v>
      </c>
      <c r="W74" s="47" t="s">
        <v>1728</v>
      </c>
      <c r="X74" s="47">
        <v>18300</v>
      </c>
      <c r="Y74" s="47">
        <v>16078</v>
      </c>
      <c r="Z74" s="48">
        <v>207.46</v>
      </c>
      <c r="AA74" s="44">
        <v>183</v>
      </c>
      <c r="AB74" s="44">
        <v>177</v>
      </c>
      <c r="AC74" s="44">
        <v>4406</v>
      </c>
      <c r="AD74" s="44"/>
      <c r="AE74" s="44">
        <v>616</v>
      </c>
      <c r="AF74" s="44">
        <v>9332</v>
      </c>
      <c r="AG74" s="44"/>
      <c r="AH74" s="47">
        <v>965</v>
      </c>
      <c r="AI74" s="47">
        <v>200</v>
      </c>
      <c r="AJ74">
        <v>559</v>
      </c>
      <c r="AK74" t="s">
        <v>895</v>
      </c>
      <c r="AL74">
        <v>16078</v>
      </c>
      <c r="AM74"/>
      <c r="AN74"/>
      <c r="AO74"/>
      <c r="AP74"/>
      <c r="AQ74"/>
      <c r="AR74" s="44"/>
      <c r="AS74" s="44"/>
      <c r="AT74" s="44"/>
      <c r="AU74" s="44">
        <v>6867680</v>
      </c>
      <c r="AV74" s="44">
        <v>4185250</v>
      </c>
      <c r="AW74" s="44">
        <v>1957750</v>
      </c>
      <c r="AX74" s="44">
        <v>52817</v>
      </c>
      <c r="AY74" s="44">
        <v>9147997</v>
      </c>
      <c r="AZ74" s="21">
        <v>8329472</v>
      </c>
      <c r="BA74" s="21">
        <v>818525</v>
      </c>
      <c r="BB74" s="44"/>
      <c r="BC74" s="44"/>
      <c r="BD74" s="44"/>
      <c r="BE74" s="44">
        <v>818525</v>
      </c>
      <c r="BF74" s="44">
        <v>1790948</v>
      </c>
      <c r="BG74" s="44"/>
      <c r="BH74" s="44">
        <v>807241</v>
      </c>
      <c r="BI74" s="21">
        <v>3898000</v>
      </c>
      <c r="BJ74" s="21"/>
      <c r="BK74" s="21">
        <v>286289</v>
      </c>
      <c r="BL74" s="21">
        <v>80002</v>
      </c>
      <c r="BM74" s="21">
        <v>5200</v>
      </c>
      <c r="BN74" s="21">
        <v>6867680</v>
      </c>
      <c r="BO74" s="21"/>
      <c r="BP74" s="21"/>
      <c r="BQ74" s="44"/>
      <c r="BR74" s="21"/>
      <c r="BS74" s="44"/>
      <c r="BT74" s="21"/>
      <c r="BU74" s="44"/>
      <c r="BV74" s="21"/>
      <c r="BW74" s="44">
        <v>3907101</v>
      </c>
      <c r="BX74" s="21"/>
      <c r="BY74" s="21"/>
      <c r="BZ74" s="21"/>
      <c r="CA74" s="44">
        <v>11</v>
      </c>
      <c r="CB74" s="44"/>
      <c r="CC74" s="44">
        <v>7008</v>
      </c>
      <c r="CD74" s="44"/>
      <c r="CE74" s="44">
        <v>3353</v>
      </c>
      <c r="CF74" s="44"/>
      <c r="CG74" s="44">
        <v>219233</v>
      </c>
      <c r="CH74" s="44"/>
      <c r="CI74" s="21">
        <v>21</v>
      </c>
      <c r="CJ74" s="44"/>
      <c r="CK74" s="21">
        <v>48523</v>
      </c>
      <c r="CL74" s="44"/>
      <c r="CM74" s="44">
        <v>24723</v>
      </c>
      <c r="CN74" s="44">
        <v>0</v>
      </c>
      <c r="CO74" s="44">
        <v>827379</v>
      </c>
      <c r="CP74" s="44">
        <v>2178492</v>
      </c>
      <c r="CQ74" s="21">
        <v>490300</v>
      </c>
      <c r="CR74" s="44">
        <v>46000</v>
      </c>
      <c r="CS74" s="44">
        <v>530762</v>
      </c>
      <c r="CT74" s="44">
        <v>24090</v>
      </c>
      <c r="CU74" s="44"/>
      <c r="CV74" s="44">
        <v>63504</v>
      </c>
      <c r="CW74" s="21"/>
      <c r="CX74" s="21"/>
      <c r="CY74" s="21"/>
      <c r="CZ74" s="21"/>
      <c r="DA74" s="21"/>
      <c r="DB74" s="21"/>
      <c r="DC74" s="21"/>
      <c r="DD74" s="21"/>
      <c r="DE74" s="44"/>
      <c r="DF74" s="21"/>
      <c r="DG74" s="44"/>
      <c r="DH74" s="21"/>
      <c r="DI74" s="44"/>
      <c r="DJ74" s="44"/>
      <c r="DK74" s="44"/>
      <c r="DL74" s="44"/>
      <c r="DM74" s="21"/>
      <c r="DN74" s="44"/>
      <c r="DO74" s="44"/>
      <c r="DP74" s="44"/>
      <c r="DQ74" s="44"/>
      <c r="DR74" s="44"/>
      <c r="DS74" s="44"/>
      <c r="DT74" s="44"/>
      <c r="DU74" s="44"/>
      <c r="DV74" s="44"/>
      <c r="DW74" s="44"/>
      <c r="DX74" s="44"/>
      <c r="DY74" s="44"/>
      <c r="DZ74" s="44"/>
      <c r="EA74" s="44"/>
      <c r="EB74" s="21"/>
      <c r="EC74" s="44">
        <v>1134589</v>
      </c>
      <c r="ED74" s="44"/>
      <c r="EE74" s="21"/>
      <c r="EF74" s="44"/>
      <c r="EG74" s="21">
        <v>3347</v>
      </c>
      <c r="EH74" s="44"/>
      <c r="EI74" s="21">
        <v>549462</v>
      </c>
      <c r="EJ74" s="44"/>
      <c r="EK74" s="44"/>
      <c r="EL74" s="21"/>
      <c r="EM74" s="44">
        <v>245272</v>
      </c>
      <c r="EN74" s="44"/>
      <c r="EO74" s="44">
        <v>25080</v>
      </c>
      <c r="EP74" s="21"/>
      <c r="EQ74" s="21"/>
      <c r="ER74" s="21"/>
      <c r="ES74" s="21"/>
      <c r="ET74" s="44"/>
      <c r="EU74" s="21"/>
      <c r="EV74" s="44"/>
      <c r="EW74" s="21"/>
      <c r="EX74" s="44"/>
      <c r="EY74" s="44"/>
      <c r="EZ74" s="21"/>
      <c r="FA74" s="21"/>
      <c r="FB74" s="44"/>
      <c r="FC74" s="44"/>
      <c r="FD74" s="21"/>
      <c r="FE74" s="112"/>
      <c r="FF74" s="44"/>
      <c r="FG74" s="44">
        <v>3890038</v>
      </c>
      <c r="FH74" s="44">
        <v>794403</v>
      </c>
      <c r="FI74" s="44">
        <v>3645031</v>
      </c>
      <c r="FJ74" s="44">
        <v>113976</v>
      </c>
      <c r="FK74" s="44">
        <v>3382436</v>
      </c>
      <c r="FL74" s="44"/>
      <c r="FM74" s="44"/>
      <c r="FN74" s="44"/>
      <c r="FO74" s="44"/>
      <c r="FP74" s="44"/>
      <c r="FQ74" s="44"/>
      <c r="FR74" s="44"/>
      <c r="FS74" s="44"/>
      <c r="FT74" s="44"/>
      <c r="FU74" s="44"/>
      <c r="FV74" s="21">
        <v>148868</v>
      </c>
      <c r="FW74" s="44"/>
      <c r="FX74" s="44">
        <v>185603</v>
      </c>
      <c r="FY74" s="44">
        <v>21898</v>
      </c>
      <c r="FZ74" s="44">
        <v>218194</v>
      </c>
      <c r="GA74" s="44">
        <v>14971</v>
      </c>
      <c r="GB74" s="44"/>
      <c r="GC74" s="44"/>
      <c r="GD74" s="44">
        <v>341394</v>
      </c>
      <c r="GE74" s="44">
        <v>166773</v>
      </c>
      <c r="GF74" s="44">
        <v>69671</v>
      </c>
      <c r="GG74" s="44">
        <v>590174</v>
      </c>
      <c r="GH74" s="44">
        <v>163966</v>
      </c>
      <c r="GI74" s="44">
        <v>89079</v>
      </c>
      <c r="GJ74" s="44">
        <v>59902</v>
      </c>
      <c r="GK74" s="44">
        <v>1715164</v>
      </c>
      <c r="GL74" s="44">
        <v>44202</v>
      </c>
      <c r="GM74" s="44">
        <v>389430</v>
      </c>
      <c r="GN74" s="44">
        <v>26412</v>
      </c>
      <c r="GO74" s="44"/>
      <c r="GP74" s="44">
        <v>48575</v>
      </c>
      <c r="GQ74" s="44"/>
      <c r="GR74" s="44">
        <v>652760</v>
      </c>
      <c r="GS74" s="44">
        <v>1447057</v>
      </c>
      <c r="GT74" s="44"/>
      <c r="GU74" s="21">
        <v>61481</v>
      </c>
      <c r="GV74" s="44"/>
      <c r="GW74" s="44">
        <v>38024</v>
      </c>
      <c r="GX74" s="44">
        <v>215000</v>
      </c>
      <c r="GY74" s="44">
        <v>1761562</v>
      </c>
      <c r="GZ74" s="44">
        <v>127256</v>
      </c>
      <c r="HA74" s="44"/>
      <c r="HB74" s="44">
        <v>-33671</v>
      </c>
      <c r="HC74" s="44">
        <v>1667977</v>
      </c>
      <c r="HD74" s="44">
        <v>1761562</v>
      </c>
      <c r="HE74" s="21"/>
      <c r="HF74" s="21"/>
      <c r="HG74" s="21"/>
      <c r="HH74" s="21"/>
      <c r="HI74" s="21">
        <v>0</v>
      </c>
      <c r="HJ74" s="44"/>
      <c r="HK74" s="21">
        <v>12800</v>
      </c>
      <c r="HL74" s="21">
        <v>58511</v>
      </c>
      <c r="HM74" s="21">
        <v>71311</v>
      </c>
      <c r="HN74" s="21">
        <v>-9830</v>
      </c>
      <c r="HO74" s="21"/>
      <c r="HP74" s="44"/>
      <c r="HQ74" s="47"/>
      <c r="HR74" s="47">
        <v>-33671</v>
      </c>
      <c r="HS74" s="47"/>
      <c r="HT74" s="47" t="s">
        <v>2128</v>
      </c>
      <c r="HU74" s="47">
        <v>81443.839999999997</v>
      </c>
      <c r="HV74" s="47">
        <v>1896</v>
      </c>
      <c r="HW74" s="47">
        <v>0</v>
      </c>
      <c r="HX74" s="47">
        <v>4143</v>
      </c>
      <c r="HY74" s="47">
        <v>19058</v>
      </c>
      <c r="HZ74" s="47">
        <v>35204</v>
      </c>
      <c r="IA74" s="47">
        <v>0</v>
      </c>
      <c r="IB74" s="47">
        <v>0</v>
      </c>
      <c r="IC74" s="47">
        <v>3211</v>
      </c>
      <c r="ID74"/>
      <c r="IE74" s="47">
        <v>209</v>
      </c>
      <c r="IF74">
        <v>7565</v>
      </c>
      <c r="IG74" s="47">
        <v>1808</v>
      </c>
      <c r="IH74" s="47">
        <v>13937</v>
      </c>
      <c r="II74">
        <v>2381</v>
      </c>
      <c r="IJ74">
        <v>3354</v>
      </c>
      <c r="IK74">
        <v>2381</v>
      </c>
      <c r="IL74">
        <v>5239</v>
      </c>
      <c r="IM74">
        <v>100386</v>
      </c>
      <c r="IN74">
        <v>0</v>
      </c>
      <c r="IO74">
        <v>189</v>
      </c>
      <c r="IP74">
        <v>1655</v>
      </c>
      <c r="IQ74">
        <v>5072</v>
      </c>
      <c r="IR74">
        <v>0</v>
      </c>
      <c r="IS74">
        <v>0</v>
      </c>
      <c r="IT74">
        <v>6916</v>
      </c>
      <c r="IU74">
        <v>126656</v>
      </c>
      <c r="IV74">
        <v>0</v>
      </c>
      <c r="IW74">
        <v>283877</v>
      </c>
      <c r="IX74">
        <v>745970</v>
      </c>
      <c r="IY74">
        <v>822283</v>
      </c>
      <c r="IZ74">
        <v>0</v>
      </c>
      <c r="JA74">
        <v>0</v>
      </c>
      <c r="JB74">
        <v>98281</v>
      </c>
      <c r="JC74"/>
      <c r="JD74">
        <v>64351</v>
      </c>
      <c r="JE74">
        <v>117841</v>
      </c>
      <c r="JF74">
        <v>45130</v>
      </c>
      <c r="JG74">
        <v>294220</v>
      </c>
      <c r="JH74">
        <v>137283</v>
      </c>
      <c r="JI74">
        <v>68962</v>
      </c>
      <c r="JJ74">
        <v>43601</v>
      </c>
      <c r="JK74">
        <v>336187</v>
      </c>
      <c r="JL74">
        <v>3184642</v>
      </c>
      <c r="JM74">
        <v>0</v>
      </c>
      <c r="JN74">
        <v>17229</v>
      </c>
      <c r="JO74">
        <v>137726</v>
      </c>
      <c r="JP74">
        <v>260095</v>
      </c>
      <c r="JQ74">
        <v>0</v>
      </c>
      <c r="JR74">
        <v>0</v>
      </c>
      <c r="JS74">
        <v>415050</v>
      </c>
      <c r="JT74"/>
      <c r="JU74"/>
      <c r="JV74"/>
      <c r="JW74"/>
      <c r="JX74"/>
      <c r="JY74"/>
      <c r="JZ74"/>
      <c r="KA74"/>
      <c r="KB74"/>
      <c r="KC74"/>
      <c r="KD74"/>
      <c r="KE74"/>
      <c r="KF74">
        <v>91</v>
      </c>
      <c r="KG74">
        <v>182</v>
      </c>
      <c r="KH74">
        <v>46</v>
      </c>
      <c r="KI74">
        <v>50</v>
      </c>
      <c r="KJ74">
        <v>115</v>
      </c>
      <c r="KK74">
        <v>23</v>
      </c>
      <c r="KL74">
        <v>27</v>
      </c>
      <c r="KM74">
        <v>62</v>
      </c>
      <c r="KN74">
        <v>13</v>
      </c>
      <c r="KO74">
        <v>1</v>
      </c>
      <c r="KP74">
        <v>0</v>
      </c>
      <c r="KQ74">
        <v>0</v>
      </c>
      <c r="KR74">
        <v>1</v>
      </c>
      <c r="KS74">
        <v>0</v>
      </c>
      <c r="KT74">
        <v>0</v>
      </c>
      <c r="KU74">
        <v>1</v>
      </c>
      <c r="KV74">
        <v>0</v>
      </c>
      <c r="KW74">
        <v>0</v>
      </c>
      <c r="KX74">
        <v>0</v>
      </c>
      <c r="KY74">
        <v>0</v>
      </c>
      <c r="KZ74">
        <v>0</v>
      </c>
      <c r="LA74">
        <v>0</v>
      </c>
      <c r="LB74">
        <v>0</v>
      </c>
      <c r="LC74">
        <v>0</v>
      </c>
      <c r="LD74">
        <v>1</v>
      </c>
      <c r="LE74">
        <v>0</v>
      </c>
      <c r="LF74">
        <v>0</v>
      </c>
      <c r="LG74">
        <v>0</v>
      </c>
      <c r="LH74">
        <v>0</v>
      </c>
    </row>
    <row r="75" spans="1:320" s="34" customFormat="1" ht="15" customHeight="1" x14ac:dyDescent="0.25">
      <c r="A75" s="45">
        <v>206044005</v>
      </c>
      <c r="B75" s="45" t="s">
        <v>2129</v>
      </c>
      <c r="C75" s="46">
        <v>45292</v>
      </c>
      <c r="D75" s="46">
        <v>45657</v>
      </c>
      <c r="E75" s="47">
        <v>366</v>
      </c>
      <c r="F75" s="45" t="s">
        <v>883</v>
      </c>
      <c r="G75" s="45" t="s">
        <v>884</v>
      </c>
      <c r="H75" s="45" t="s">
        <v>956</v>
      </c>
      <c r="I75" s="45" t="s">
        <v>886</v>
      </c>
      <c r="J75" s="45" t="s">
        <v>887</v>
      </c>
      <c r="K75" s="45" t="s">
        <v>957</v>
      </c>
      <c r="L75" s="45" t="s">
        <v>2102</v>
      </c>
      <c r="M75" s="45" t="s">
        <v>2130</v>
      </c>
      <c r="N75" s="45" t="s">
        <v>2131</v>
      </c>
      <c r="O75" s="45" t="s">
        <v>960</v>
      </c>
      <c r="P75" s="45" t="s">
        <v>2132</v>
      </c>
      <c r="Q75" s="45" t="s">
        <v>2133</v>
      </c>
      <c r="R75" t="s">
        <v>2134</v>
      </c>
      <c r="S75" s="45" t="s">
        <v>893</v>
      </c>
      <c r="T75"/>
      <c r="U75" s="47">
        <v>144</v>
      </c>
      <c r="V75" s="47">
        <v>144</v>
      </c>
      <c r="W75" s="47" t="s">
        <v>913</v>
      </c>
      <c r="X75" s="47">
        <v>52704</v>
      </c>
      <c r="Y75" s="47">
        <v>51423</v>
      </c>
      <c r="Z75" s="48">
        <v>224.59</v>
      </c>
      <c r="AA75" s="44">
        <v>420</v>
      </c>
      <c r="AB75" s="44">
        <v>414</v>
      </c>
      <c r="AC75" s="44">
        <v>10937</v>
      </c>
      <c r="AD75" s="44">
        <v>1674</v>
      </c>
      <c r="AE75" s="44">
        <v>3515</v>
      </c>
      <c r="AF75" s="44">
        <v>31255</v>
      </c>
      <c r="AG75" s="44">
        <v>54</v>
      </c>
      <c r="AH75" s="47"/>
      <c r="AI75" s="47">
        <v>495</v>
      </c>
      <c r="AJ75">
        <v>3493</v>
      </c>
      <c r="AK75" t="s">
        <v>895</v>
      </c>
      <c r="AL75">
        <v>51423</v>
      </c>
      <c r="AM75"/>
      <c r="AN75"/>
      <c r="AO75"/>
      <c r="AP75"/>
      <c r="AQ75"/>
      <c r="AR75" s="44"/>
      <c r="AS75" s="44"/>
      <c r="AT75" s="44"/>
      <c r="AU75" s="44">
        <v>34993350</v>
      </c>
      <c r="AV75" s="44">
        <v>5922801</v>
      </c>
      <c r="AW75" s="44">
        <v>19096611</v>
      </c>
      <c r="AX75" s="44">
        <v>35689</v>
      </c>
      <c r="AY75" s="44">
        <v>21855229</v>
      </c>
      <c r="AZ75" s="21">
        <v>22394550</v>
      </c>
      <c r="BA75" s="21">
        <v>-539321</v>
      </c>
      <c r="BB75" s="44">
        <v>-5000</v>
      </c>
      <c r="BC75" s="44"/>
      <c r="BD75" s="44"/>
      <c r="BE75" s="44">
        <v>-544321</v>
      </c>
      <c r="BF75" s="44">
        <v>13671250</v>
      </c>
      <c r="BG75" s="44">
        <v>2092500</v>
      </c>
      <c r="BH75" s="44">
        <v>1675325</v>
      </c>
      <c r="BI75" s="21">
        <v>15494275</v>
      </c>
      <c r="BJ75" s="21">
        <v>67500</v>
      </c>
      <c r="BK75" s="21"/>
      <c r="BL75" s="21">
        <v>251600</v>
      </c>
      <c r="BM75" s="21">
        <v>1740900</v>
      </c>
      <c r="BN75" s="21">
        <v>34993350</v>
      </c>
      <c r="BO75" s="21"/>
      <c r="BP75" s="21"/>
      <c r="BQ75" s="44"/>
      <c r="BR75" s="21"/>
      <c r="BS75" s="44"/>
      <c r="BT75" s="21"/>
      <c r="BU75" s="44"/>
      <c r="BV75" s="21"/>
      <c r="BW75" s="44">
        <v>5227947</v>
      </c>
      <c r="BX75" s="21"/>
      <c r="BY75" s="21">
        <v>669779</v>
      </c>
      <c r="BZ75" s="21"/>
      <c r="CA75" s="44">
        <v>1299</v>
      </c>
      <c r="CB75" s="44"/>
      <c r="CC75" s="44">
        <v>9744</v>
      </c>
      <c r="CD75" s="44"/>
      <c r="CE75" s="44">
        <v>14032</v>
      </c>
      <c r="CF75" s="44"/>
      <c r="CG75" s="44"/>
      <c r="CH75" s="44"/>
      <c r="CI75" s="21"/>
      <c r="CJ75" s="44"/>
      <c r="CK75" s="21"/>
      <c r="CL75" s="44"/>
      <c r="CM75" s="44">
        <v>0</v>
      </c>
      <c r="CN75" s="44">
        <v>0</v>
      </c>
      <c r="CO75" s="44">
        <v>2281725</v>
      </c>
      <c r="CP75" s="44">
        <v>4475</v>
      </c>
      <c r="CQ75" s="21">
        <v>1865725</v>
      </c>
      <c r="CR75" s="44">
        <v>416100</v>
      </c>
      <c r="CS75" s="44">
        <v>1074263</v>
      </c>
      <c r="CT75" s="44">
        <v>222481</v>
      </c>
      <c r="CU75" s="44"/>
      <c r="CV75" s="44">
        <v>58032</v>
      </c>
      <c r="CW75" s="21"/>
      <c r="CX75" s="21"/>
      <c r="CY75" s="21"/>
      <c r="CZ75" s="21"/>
      <c r="DA75" s="21"/>
      <c r="DB75" s="21"/>
      <c r="DC75" s="21"/>
      <c r="DD75" s="21"/>
      <c r="DE75" s="44"/>
      <c r="DF75" s="21"/>
      <c r="DG75" s="44"/>
      <c r="DH75" s="21"/>
      <c r="DI75" s="44"/>
      <c r="DJ75" s="44"/>
      <c r="DK75" s="44"/>
      <c r="DL75" s="44"/>
      <c r="DM75" s="21"/>
      <c r="DN75" s="44"/>
      <c r="DO75" s="44"/>
      <c r="DP75" s="44"/>
      <c r="DQ75" s="44"/>
      <c r="DR75" s="44"/>
      <c r="DS75" s="44"/>
      <c r="DT75" s="44"/>
      <c r="DU75" s="44"/>
      <c r="DV75" s="44"/>
      <c r="DW75" s="44"/>
      <c r="DX75" s="44"/>
      <c r="DY75" s="44"/>
      <c r="DZ75" s="44"/>
      <c r="EA75" s="44"/>
      <c r="EB75" s="21"/>
      <c r="EC75" s="44">
        <v>10266355</v>
      </c>
      <c r="ED75" s="44"/>
      <c r="EE75" s="21">
        <v>1540474</v>
      </c>
      <c r="EF75" s="44"/>
      <c r="EG75" s="21">
        <v>943322</v>
      </c>
      <c r="EH75" s="44"/>
      <c r="EI75" s="21">
        <v>5688342</v>
      </c>
      <c r="EJ75" s="44"/>
      <c r="EK75" s="44">
        <v>11000</v>
      </c>
      <c r="EL75" s="21"/>
      <c r="EM75" s="44"/>
      <c r="EN75" s="44"/>
      <c r="EO75" s="44">
        <v>647118</v>
      </c>
      <c r="EP75" s="21"/>
      <c r="EQ75" s="21"/>
      <c r="ER75" s="21"/>
      <c r="ES75" s="21"/>
      <c r="ET75" s="44"/>
      <c r="EU75" s="21"/>
      <c r="EV75" s="44"/>
      <c r="EW75" s="21"/>
      <c r="EX75" s="44"/>
      <c r="EY75" s="44"/>
      <c r="EZ75" s="21"/>
      <c r="FA75" s="21"/>
      <c r="FB75" s="44"/>
      <c r="FC75" s="44"/>
      <c r="FD75" s="21"/>
      <c r="FE75" s="112"/>
      <c r="FF75" s="44"/>
      <c r="FG75" s="44">
        <v>10031993</v>
      </c>
      <c r="FH75" s="44">
        <v>2450833</v>
      </c>
      <c r="FI75" s="44">
        <v>9911724</v>
      </c>
      <c r="FJ75" s="44">
        <v>214170</v>
      </c>
      <c r="FK75" s="44">
        <v>9625663</v>
      </c>
      <c r="FL75" s="44"/>
      <c r="FM75" s="44"/>
      <c r="FN75" s="44"/>
      <c r="FO75" s="44"/>
      <c r="FP75" s="44"/>
      <c r="FQ75" s="44"/>
      <c r="FR75" s="44"/>
      <c r="FS75" s="44"/>
      <c r="FT75" s="44">
        <v>95</v>
      </c>
      <c r="FU75" s="44"/>
      <c r="FV75" s="21">
        <v>782618</v>
      </c>
      <c r="FW75" s="44">
        <v>117032</v>
      </c>
      <c r="FX75" s="44">
        <v>607380</v>
      </c>
      <c r="FY75" s="44">
        <v>144510</v>
      </c>
      <c r="FZ75" s="44">
        <v>447960</v>
      </c>
      <c r="GA75" s="44">
        <v>90933</v>
      </c>
      <c r="GB75" s="44"/>
      <c r="GC75" s="44">
        <v>69572</v>
      </c>
      <c r="GD75" s="44">
        <v>992989</v>
      </c>
      <c r="GE75" s="44">
        <v>333509</v>
      </c>
      <c r="GF75" s="44">
        <v>265964</v>
      </c>
      <c r="GG75" s="44">
        <v>1547156</v>
      </c>
      <c r="GH75" s="44">
        <v>224652</v>
      </c>
      <c r="GI75" s="44">
        <v>250625</v>
      </c>
      <c r="GJ75" s="44">
        <v>115839</v>
      </c>
      <c r="GK75" s="44">
        <v>4813004</v>
      </c>
      <c r="GL75" s="44">
        <v>193438</v>
      </c>
      <c r="GM75" s="44">
        <v>1344418</v>
      </c>
      <c r="GN75" s="44">
        <v>174887</v>
      </c>
      <c r="GO75" s="44">
        <v>41064</v>
      </c>
      <c r="GP75" s="44"/>
      <c r="GQ75" s="44">
        <v>19627</v>
      </c>
      <c r="GR75" s="44">
        <v>191615</v>
      </c>
      <c r="GS75" s="44">
        <v>3735809</v>
      </c>
      <c r="GT75" s="44"/>
      <c r="GU75" s="21">
        <v>1842050</v>
      </c>
      <c r="GV75" s="44">
        <v>903086</v>
      </c>
      <c r="GW75" s="44"/>
      <c r="GX75" s="44">
        <v>1324683</v>
      </c>
      <c r="GY75" s="44">
        <v>7805628</v>
      </c>
      <c r="GZ75" s="44">
        <v>2456185</v>
      </c>
      <c r="HA75" s="44"/>
      <c r="HB75" s="44"/>
      <c r="HC75" s="44">
        <v>5349443</v>
      </c>
      <c r="HD75" s="44">
        <v>7805628</v>
      </c>
      <c r="HE75" s="21">
        <v>1888000</v>
      </c>
      <c r="HF75" s="21"/>
      <c r="HG75" s="21"/>
      <c r="HH75" s="21"/>
      <c r="HI75" s="21">
        <v>0</v>
      </c>
      <c r="HJ75" s="44"/>
      <c r="HK75" s="21">
        <v>2005321</v>
      </c>
      <c r="HL75" s="21">
        <v>541005</v>
      </c>
      <c r="HM75" s="21">
        <v>2546326</v>
      </c>
      <c r="HN75" s="21">
        <v>-704276</v>
      </c>
      <c r="HO75" s="21"/>
      <c r="HP75" s="44"/>
      <c r="HQ75" s="47"/>
      <c r="HR75" s="47"/>
      <c r="HS75" s="47"/>
      <c r="HT75" s="47" t="s">
        <v>1759</v>
      </c>
      <c r="HU75" s="47">
        <v>0</v>
      </c>
      <c r="HV75" s="47">
        <v>1983</v>
      </c>
      <c r="HW75" s="47">
        <v>0</v>
      </c>
      <c r="HX75" s="47">
        <v>11533</v>
      </c>
      <c r="HY75" s="47">
        <v>63007</v>
      </c>
      <c r="HZ75" s="47">
        <v>152583</v>
      </c>
      <c r="IA75" s="47">
        <v>0</v>
      </c>
      <c r="IB75" s="47">
        <v>0</v>
      </c>
      <c r="IC75" s="47">
        <v>0</v>
      </c>
      <c r="ID75">
        <v>1673</v>
      </c>
      <c r="IE75" s="47">
        <v>9505</v>
      </c>
      <c r="IF75">
        <v>12321</v>
      </c>
      <c r="IG75" s="47">
        <v>8922</v>
      </c>
      <c r="IH75" s="47">
        <v>35556</v>
      </c>
      <c r="II75">
        <v>5451</v>
      </c>
      <c r="IJ75">
        <v>10101</v>
      </c>
      <c r="IK75">
        <v>2004</v>
      </c>
      <c r="IL75">
        <v>20890</v>
      </c>
      <c r="IM75">
        <v>335529</v>
      </c>
      <c r="IN75">
        <v>0</v>
      </c>
      <c r="IO75">
        <v>13</v>
      </c>
      <c r="IP75">
        <v>1502</v>
      </c>
      <c r="IQ75">
        <v>173</v>
      </c>
      <c r="IR75">
        <v>0</v>
      </c>
      <c r="IS75">
        <v>0</v>
      </c>
      <c r="IT75">
        <v>1688</v>
      </c>
      <c r="IU75">
        <v>231426</v>
      </c>
      <c r="IV75">
        <v>0</v>
      </c>
      <c r="IW75">
        <v>661870</v>
      </c>
      <c r="IX75">
        <v>2664713</v>
      </c>
      <c r="IY75">
        <v>3634008</v>
      </c>
      <c r="IZ75">
        <v>0</v>
      </c>
      <c r="JA75">
        <v>0</v>
      </c>
      <c r="JB75">
        <v>0</v>
      </c>
      <c r="JC75">
        <v>90288</v>
      </c>
      <c r="JD75">
        <v>261413</v>
      </c>
      <c r="JE75">
        <v>226631</v>
      </c>
      <c r="JF75">
        <v>164726</v>
      </c>
      <c r="JG75">
        <v>763265</v>
      </c>
      <c r="JH75">
        <v>162546</v>
      </c>
      <c r="JI75">
        <v>188113</v>
      </c>
      <c r="JJ75">
        <v>83453</v>
      </c>
      <c r="JK75">
        <v>899541</v>
      </c>
      <c r="JL75">
        <v>10031993</v>
      </c>
      <c r="JM75">
        <v>0</v>
      </c>
      <c r="JN75">
        <v>1283</v>
      </c>
      <c r="JO75">
        <v>95556</v>
      </c>
      <c r="JP75">
        <v>7258</v>
      </c>
      <c r="JQ75">
        <v>0</v>
      </c>
      <c r="JR75">
        <v>0</v>
      </c>
      <c r="JS75">
        <v>104097</v>
      </c>
      <c r="JT75"/>
      <c r="JU75"/>
      <c r="JV75"/>
      <c r="JW75"/>
      <c r="JX75"/>
      <c r="JY75">
        <v>1673</v>
      </c>
      <c r="JZ75"/>
      <c r="KA75"/>
      <c r="KB75"/>
      <c r="KC75"/>
      <c r="KD75"/>
      <c r="KE75">
        <v>90288</v>
      </c>
      <c r="KF75">
        <v>203</v>
      </c>
      <c r="KG75">
        <v>366</v>
      </c>
      <c r="KH75">
        <v>112</v>
      </c>
      <c r="KI75">
        <v>146</v>
      </c>
      <c r="KJ75">
        <v>270</v>
      </c>
      <c r="KK75">
        <v>75</v>
      </c>
      <c r="KL75">
        <v>104</v>
      </c>
      <c r="KM75">
        <v>196</v>
      </c>
      <c r="KN75">
        <v>51</v>
      </c>
      <c r="KO75">
        <v>1</v>
      </c>
      <c r="KP75">
        <v>0</v>
      </c>
      <c r="KQ75">
        <v>0</v>
      </c>
      <c r="KR75">
        <v>0</v>
      </c>
      <c r="KS75">
        <v>0</v>
      </c>
      <c r="KT75">
        <v>1</v>
      </c>
      <c r="KU75">
        <v>1</v>
      </c>
      <c r="KV75">
        <v>0</v>
      </c>
      <c r="KW75">
        <v>0</v>
      </c>
      <c r="KX75">
        <v>0</v>
      </c>
      <c r="KY75">
        <v>0</v>
      </c>
      <c r="KZ75">
        <v>0</v>
      </c>
      <c r="LA75">
        <v>0</v>
      </c>
      <c r="LB75">
        <v>0</v>
      </c>
      <c r="LC75">
        <v>0</v>
      </c>
      <c r="LD75">
        <v>1</v>
      </c>
      <c r="LE75">
        <v>0</v>
      </c>
      <c r="LF75">
        <v>0</v>
      </c>
      <c r="LG75">
        <v>0</v>
      </c>
      <c r="LH75">
        <v>0</v>
      </c>
    </row>
    <row r="76" spans="1:320" s="34" customFormat="1" ht="15" customHeight="1" x14ac:dyDescent="0.25">
      <c r="A76" s="45">
        <v>206044028</v>
      </c>
      <c r="B76" s="45" t="s">
        <v>2135</v>
      </c>
      <c r="C76" s="46">
        <v>45292</v>
      </c>
      <c r="D76" s="46">
        <v>45657</v>
      </c>
      <c r="E76" s="47">
        <v>366</v>
      </c>
      <c r="F76" s="45" t="s">
        <v>883</v>
      </c>
      <c r="G76" s="45" t="s">
        <v>884</v>
      </c>
      <c r="H76" s="45" t="s">
        <v>956</v>
      </c>
      <c r="I76" s="45" t="s">
        <v>886</v>
      </c>
      <c r="J76" s="45" t="s">
        <v>887</v>
      </c>
      <c r="K76" s="45" t="s">
        <v>957</v>
      </c>
      <c r="L76" s="45" t="s">
        <v>2102</v>
      </c>
      <c r="M76" s="45" t="s">
        <v>2136</v>
      </c>
      <c r="N76" s="45" t="s">
        <v>2137</v>
      </c>
      <c r="O76" s="45" t="s">
        <v>960</v>
      </c>
      <c r="P76" s="45" t="s">
        <v>2138</v>
      </c>
      <c r="Q76" s="45" t="s">
        <v>2139</v>
      </c>
      <c r="R76" t="s">
        <v>2140</v>
      </c>
      <c r="S76" s="45" t="s">
        <v>893</v>
      </c>
      <c r="T76"/>
      <c r="U76" s="47">
        <v>90</v>
      </c>
      <c r="V76" s="47">
        <v>90</v>
      </c>
      <c r="W76" s="47" t="s">
        <v>894</v>
      </c>
      <c r="X76" s="47">
        <v>32940</v>
      </c>
      <c r="Y76" s="47">
        <v>26246</v>
      </c>
      <c r="Z76" s="48">
        <v>188.14</v>
      </c>
      <c r="AA76" s="44">
        <v>353</v>
      </c>
      <c r="AB76" s="44">
        <v>343</v>
      </c>
      <c r="AC76" s="44">
        <v>11493</v>
      </c>
      <c r="AD76" s="44"/>
      <c r="AE76" s="44">
        <v>1904</v>
      </c>
      <c r="AF76" s="44">
        <v>2121</v>
      </c>
      <c r="AG76" s="44"/>
      <c r="AH76" s="47">
        <v>9395</v>
      </c>
      <c r="AI76" s="47">
        <v>1333</v>
      </c>
      <c r="AJ76"/>
      <c r="AK76" t="s">
        <v>895</v>
      </c>
      <c r="AL76">
        <v>26246</v>
      </c>
      <c r="AM76"/>
      <c r="AN76"/>
      <c r="AO76"/>
      <c r="AP76"/>
      <c r="AQ76"/>
      <c r="AR76" s="44"/>
      <c r="AS76" s="44"/>
      <c r="AT76" s="44"/>
      <c r="AU76" s="44">
        <v>9086830</v>
      </c>
      <c r="AV76" s="44">
        <v>2539366</v>
      </c>
      <c r="AW76" s="44">
        <v>-1599164</v>
      </c>
      <c r="AX76" s="44">
        <v>110935</v>
      </c>
      <c r="AY76" s="44">
        <v>13336295</v>
      </c>
      <c r="AZ76" s="21">
        <v>12896539</v>
      </c>
      <c r="BA76" s="21">
        <v>439756</v>
      </c>
      <c r="BB76" s="44">
        <v>9377</v>
      </c>
      <c r="BC76" s="44"/>
      <c r="BD76" s="44"/>
      <c r="BE76" s="44">
        <v>449133</v>
      </c>
      <c r="BF76" s="44">
        <v>4129842</v>
      </c>
      <c r="BG76" s="44"/>
      <c r="BH76" s="44">
        <v>572571</v>
      </c>
      <c r="BI76" s="21">
        <v>700195</v>
      </c>
      <c r="BJ76" s="21"/>
      <c r="BK76" s="21">
        <v>3135969</v>
      </c>
      <c r="BL76" s="21">
        <v>548253</v>
      </c>
      <c r="BM76" s="21"/>
      <c r="BN76" s="21">
        <v>9086830</v>
      </c>
      <c r="BO76" s="21"/>
      <c r="BP76" s="21"/>
      <c r="BQ76" s="44"/>
      <c r="BR76" s="21"/>
      <c r="BS76" s="44"/>
      <c r="BT76" s="21"/>
      <c r="BU76" s="44"/>
      <c r="BV76" s="21"/>
      <c r="BW76" s="44">
        <v>2455958</v>
      </c>
      <c r="BX76" s="21"/>
      <c r="BY76" s="21"/>
      <c r="BZ76" s="21"/>
      <c r="CA76" s="44"/>
      <c r="CB76" s="44"/>
      <c r="CC76" s="44"/>
      <c r="CD76" s="44"/>
      <c r="CE76" s="44"/>
      <c r="CF76" s="44"/>
      <c r="CG76" s="44">
        <v>62744</v>
      </c>
      <c r="CH76" s="44"/>
      <c r="CI76" s="21">
        <v>20664</v>
      </c>
      <c r="CJ76" s="44"/>
      <c r="CK76" s="21"/>
      <c r="CL76" s="44"/>
      <c r="CM76" s="44">
        <v>2670</v>
      </c>
      <c r="CN76" s="44">
        <v>0</v>
      </c>
      <c r="CO76" s="44">
        <v>1078230</v>
      </c>
      <c r="CP76" s="44">
        <v>0</v>
      </c>
      <c r="CQ76" s="21">
        <v>842220</v>
      </c>
      <c r="CR76" s="44">
        <v>224140</v>
      </c>
      <c r="CS76" s="44">
        <v>299009</v>
      </c>
      <c r="CT76" s="44">
        <v>74134</v>
      </c>
      <c r="CU76" s="44"/>
      <c r="CV76" s="44">
        <v>18963</v>
      </c>
      <c r="CW76" s="21"/>
      <c r="CX76" s="21"/>
      <c r="CY76" s="21"/>
      <c r="CZ76" s="21"/>
      <c r="DA76" s="21"/>
      <c r="DB76" s="21"/>
      <c r="DC76" s="21"/>
      <c r="DD76" s="21"/>
      <c r="DE76" s="44"/>
      <c r="DF76" s="21"/>
      <c r="DG76" s="44"/>
      <c r="DH76" s="21"/>
      <c r="DI76" s="44"/>
      <c r="DJ76" s="44"/>
      <c r="DK76" s="44"/>
      <c r="DL76" s="44"/>
      <c r="DM76" s="21"/>
      <c r="DN76" s="44"/>
      <c r="DO76" s="44"/>
      <c r="DP76" s="44"/>
      <c r="DQ76" s="44"/>
      <c r="DR76" s="44"/>
      <c r="DS76" s="44"/>
      <c r="DT76" s="44"/>
      <c r="DU76" s="44"/>
      <c r="DV76" s="44"/>
      <c r="DW76" s="44"/>
      <c r="DX76" s="44"/>
      <c r="DY76" s="44">
        <v>6386</v>
      </c>
      <c r="DZ76" s="44"/>
      <c r="EA76" s="44"/>
      <c r="EB76" s="21"/>
      <c r="EC76" s="44">
        <v>-1560749</v>
      </c>
      <c r="ED76" s="44"/>
      <c r="EE76" s="21"/>
      <c r="EF76" s="44"/>
      <c r="EG76" s="21">
        <v>-8453</v>
      </c>
      <c r="EH76" s="44"/>
      <c r="EI76" s="21">
        <v>-12504</v>
      </c>
      <c r="EJ76" s="44"/>
      <c r="EK76" s="44"/>
      <c r="EL76" s="21"/>
      <c r="EM76" s="44">
        <v>-23844</v>
      </c>
      <c r="EN76" s="44"/>
      <c r="EO76" s="44"/>
      <c r="EP76" s="21"/>
      <c r="EQ76" s="21"/>
      <c r="ER76" s="21"/>
      <c r="ES76" s="21"/>
      <c r="ET76" s="44"/>
      <c r="EU76" s="21"/>
      <c r="EV76" s="44"/>
      <c r="EW76" s="21"/>
      <c r="EX76" s="44"/>
      <c r="EY76" s="44"/>
      <c r="EZ76" s="21"/>
      <c r="FA76" s="21"/>
      <c r="FB76" s="44"/>
      <c r="FC76" s="44"/>
      <c r="FD76" s="21"/>
      <c r="FE76" s="112"/>
      <c r="FF76" s="44"/>
      <c r="FG76" s="44">
        <v>6418046</v>
      </c>
      <c r="FH76" s="44">
        <v>1658676</v>
      </c>
      <c r="FI76" s="44">
        <v>4819817</v>
      </c>
      <c r="FJ76" s="44">
        <v>202310</v>
      </c>
      <c r="FK76" s="44">
        <v>5426411</v>
      </c>
      <c r="FL76" s="44"/>
      <c r="FM76" s="44"/>
      <c r="FN76" s="44"/>
      <c r="FO76" s="44"/>
      <c r="FP76" s="44"/>
      <c r="FQ76" s="44"/>
      <c r="FR76" s="44"/>
      <c r="FS76" s="44"/>
      <c r="FT76" s="44">
        <v>58987</v>
      </c>
      <c r="FU76" s="44"/>
      <c r="FV76" s="21">
        <v>464157</v>
      </c>
      <c r="FW76" s="44"/>
      <c r="FX76" s="44">
        <v>381396</v>
      </c>
      <c r="FY76" s="44">
        <v>72917</v>
      </c>
      <c r="FZ76" s="44">
        <v>303778</v>
      </c>
      <c r="GA76" s="44">
        <v>90896</v>
      </c>
      <c r="GB76" s="44"/>
      <c r="GC76" s="44">
        <v>24728</v>
      </c>
      <c r="GD76" s="44">
        <v>644866</v>
      </c>
      <c r="GE76" s="44">
        <v>241954</v>
      </c>
      <c r="GF76" s="44">
        <v>127166</v>
      </c>
      <c r="GG76" s="44">
        <v>978482</v>
      </c>
      <c r="GH76" s="44">
        <v>79615</v>
      </c>
      <c r="GI76" s="44">
        <v>148089</v>
      </c>
      <c r="GJ76" s="44">
        <v>152726</v>
      </c>
      <c r="GK76" s="44">
        <v>2554810</v>
      </c>
      <c r="GL76" s="44">
        <v>114325</v>
      </c>
      <c r="GM76" s="44">
        <v>885094</v>
      </c>
      <c r="GN76" s="44">
        <v>92501</v>
      </c>
      <c r="GO76" s="44">
        <v>21830</v>
      </c>
      <c r="GP76" s="44"/>
      <c r="GQ76" s="44">
        <v>85</v>
      </c>
      <c r="GR76" s="44">
        <v>31726</v>
      </c>
      <c r="GS76" s="44">
        <v>2884878</v>
      </c>
      <c r="GT76" s="44">
        <v>76927</v>
      </c>
      <c r="GU76" s="21">
        <v>417263</v>
      </c>
      <c r="GV76" s="44">
        <v>11505</v>
      </c>
      <c r="GW76" s="44"/>
      <c r="GX76" s="44"/>
      <c r="GY76" s="44">
        <v>3390573</v>
      </c>
      <c r="GZ76" s="44">
        <v>1235138</v>
      </c>
      <c r="HA76" s="44"/>
      <c r="HB76" s="44"/>
      <c r="HC76" s="44">
        <v>2155435</v>
      </c>
      <c r="HD76" s="44">
        <v>3390573</v>
      </c>
      <c r="HE76" s="21"/>
      <c r="HF76" s="21"/>
      <c r="HG76" s="21"/>
      <c r="HH76" s="21"/>
      <c r="HI76" s="21">
        <v>0</v>
      </c>
      <c r="HJ76" s="44"/>
      <c r="HK76" s="21">
        <v>1394599</v>
      </c>
      <c r="HL76" s="21">
        <v>883267</v>
      </c>
      <c r="HM76" s="21">
        <v>2277866</v>
      </c>
      <c r="HN76" s="21">
        <v>-1860603</v>
      </c>
      <c r="HO76" s="21"/>
      <c r="HP76" s="44"/>
      <c r="HQ76" s="47"/>
      <c r="HR76" s="47"/>
      <c r="HS76" s="47"/>
      <c r="HT76" s="47" t="s">
        <v>2141</v>
      </c>
      <c r="HU76" s="47">
        <v>1247489.3800000001</v>
      </c>
      <c r="HV76" s="47">
        <v>1660</v>
      </c>
      <c r="HW76" s="47">
        <v>0</v>
      </c>
      <c r="HX76" s="47">
        <v>9007</v>
      </c>
      <c r="HY76" s="47">
        <v>27816</v>
      </c>
      <c r="HZ76" s="47">
        <v>72703</v>
      </c>
      <c r="IA76" s="47">
        <v>0</v>
      </c>
      <c r="IB76" s="47">
        <v>0</v>
      </c>
      <c r="IC76" s="47">
        <v>0</v>
      </c>
      <c r="ID76">
        <v>13976</v>
      </c>
      <c r="IE76" s="47">
        <v>3919</v>
      </c>
      <c r="IF76">
        <v>7927</v>
      </c>
      <c r="IG76" s="47">
        <v>3970</v>
      </c>
      <c r="IH76" s="47">
        <v>19584</v>
      </c>
      <c r="II76">
        <v>2336</v>
      </c>
      <c r="IJ76">
        <v>4412</v>
      </c>
      <c r="IK76">
        <v>1684</v>
      </c>
      <c r="IL76">
        <v>8020</v>
      </c>
      <c r="IM76">
        <v>177014</v>
      </c>
      <c r="IN76">
        <v>0</v>
      </c>
      <c r="IO76">
        <v>15</v>
      </c>
      <c r="IP76">
        <v>0</v>
      </c>
      <c r="IQ76">
        <v>1006</v>
      </c>
      <c r="IR76">
        <v>0</v>
      </c>
      <c r="IS76">
        <v>0</v>
      </c>
      <c r="IT76">
        <v>1021</v>
      </c>
      <c r="IU76">
        <v>148371</v>
      </c>
      <c r="IV76">
        <v>0</v>
      </c>
      <c r="IW76">
        <v>515498</v>
      </c>
      <c r="IX76">
        <v>1346176</v>
      </c>
      <c r="IY76">
        <v>2204194</v>
      </c>
      <c r="IZ76">
        <v>0</v>
      </c>
      <c r="JA76">
        <v>0</v>
      </c>
      <c r="JB76">
        <v>0</v>
      </c>
      <c r="JC76">
        <v>731197</v>
      </c>
      <c r="JD76">
        <v>110688</v>
      </c>
      <c r="JE76">
        <v>158846</v>
      </c>
      <c r="JF76">
        <v>72782</v>
      </c>
      <c r="JG76">
        <v>499838</v>
      </c>
      <c r="JH76">
        <v>67813</v>
      </c>
      <c r="JI76">
        <v>109800</v>
      </c>
      <c r="JJ76">
        <v>103368</v>
      </c>
      <c r="JK76">
        <v>349475</v>
      </c>
      <c r="JL76">
        <v>6418046</v>
      </c>
      <c r="JM76">
        <v>0</v>
      </c>
      <c r="JN76">
        <v>1350</v>
      </c>
      <c r="JO76">
        <v>0</v>
      </c>
      <c r="JP76">
        <v>32726</v>
      </c>
      <c r="JQ76">
        <v>0</v>
      </c>
      <c r="JR76">
        <v>0</v>
      </c>
      <c r="JS76">
        <v>34076</v>
      </c>
      <c r="JT76"/>
      <c r="JU76"/>
      <c r="JV76"/>
      <c r="JW76"/>
      <c r="JX76">
        <v>13976</v>
      </c>
      <c r="JY76"/>
      <c r="JZ76"/>
      <c r="KA76"/>
      <c r="KB76"/>
      <c r="KC76"/>
      <c r="KD76">
        <v>731197</v>
      </c>
      <c r="KE76"/>
      <c r="KF76">
        <v>161</v>
      </c>
      <c r="KG76">
        <v>213</v>
      </c>
      <c r="KH76">
        <v>104</v>
      </c>
      <c r="KI76">
        <v>123</v>
      </c>
      <c r="KJ76">
        <v>160</v>
      </c>
      <c r="KK76">
        <v>77</v>
      </c>
      <c r="KL76">
        <v>62</v>
      </c>
      <c r="KM76">
        <v>88</v>
      </c>
      <c r="KN76">
        <v>33</v>
      </c>
      <c r="KO76">
        <v>1</v>
      </c>
      <c r="KP76">
        <v>0</v>
      </c>
      <c r="KQ76">
        <v>0</v>
      </c>
      <c r="KR76">
        <v>0</v>
      </c>
      <c r="KS76">
        <v>1</v>
      </c>
      <c r="KT76">
        <v>0</v>
      </c>
      <c r="KU76">
        <v>1</v>
      </c>
      <c r="KV76">
        <v>0</v>
      </c>
      <c r="KW76">
        <v>0</v>
      </c>
      <c r="KX76">
        <v>0</v>
      </c>
      <c r="KY76">
        <v>0</v>
      </c>
      <c r="KZ76">
        <v>0</v>
      </c>
      <c r="LA76">
        <v>0</v>
      </c>
      <c r="LB76">
        <v>0</v>
      </c>
      <c r="LC76">
        <v>0</v>
      </c>
      <c r="LD76">
        <v>1</v>
      </c>
      <c r="LE76">
        <v>0</v>
      </c>
      <c r="LF76">
        <v>0</v>
      </c>
      <c r="LG76">
        <v>0</v>
      </c>
      <c r="LH76">
        <v>0</v>
      </c>
    </row>
    <row r="77" spans="1:320" s="34" customFormat="1" ht="15" customHeight="1" x14ac:dyDescent="0.25">
      <c r="A77" s="45">
        <v>206044159</v>
      </c>
      <c r="B77" s="45" t="s">
        <v>2142</v>
      </c>
      <c r="C77" s="46">
        <v>45292</v>
      </c>
      <c r="D77" s="46">
        <v>45657</v>
      </c>
      <c r="E77" s="47">
        <v>366</v>
      </c>
      <c r="F77" s="45" t="s">
        <v>883</v>
      </c>
      <c r="G77" s="45" t="s">
        <v>884</v>
      </c>
      <c r="H77" s="45" t="s">
        <v>956</v>
      </c>
      <c r="I77" s="45" t="s">
        <v>886</v>
      </c>
      <c r="J77" s="45" t="s">
        <v>887</v>
      </c>
      <c r="K77" s="45" t="s">
        <v>957</v>
      </c>
      <c r="L77" s="45" t="s">
        <v>2112</v>
      </c>
      <c r="M77" s="45" t="s">
        <v>2143</v>
      </c>
      <c r="N77" s="45" t="s">
        <v>2144</v>
      </c>
      <c r="O77" s="45" t="s">
        <v>2124</v>
      </c>
      <c r="P77" s="45" t="s">
        <v>2145</v>
      </c>
      <c r="Q77" s="45" t="s">
        <v>2146</v>
      </c>
      <c r="R77" t="s">
        <v>2147</v>
      </c>
      <c r="S77" s="45" t="s">
        <v>893</v>
      </c>
      <c r="T77"/>
      <c r="U77" s="47">
        <v>59</v>
      </c>
      <c r="V77" s="47">
        <v>59</v>
      </c>
      <c r="W77" s="47" t="s">
        <v>1728</v>
      </c>
      <c r="X77" s="47">
        <v>21594</v>
      </c>
      <c r="Y77" s="47">
        <v>19924</v>
      </c>
      <c r="Z77" s="48">
        <v>211.06</v>
      </c>
      <c r="AA77" s="44">
        <v>219</v>
      </c>
      <c r="AB77" s="44">
        <v>222</v>
      </c>
      <c r="AC77" s="44">
        <v>5369</v>
      </c>
      <c r="AD77" s="44">
        <v>388</v>
      </c>
      <c r="AE77" s="44">
        <v>448</v>
      </c>
      <c r="AF77" s="44">
        <v>12623</v>
      </c>
      <c r="AG77" s="44"/>
      <c r="AH77" s="47"/>
      <c r="AI77" s="47">
        <v>496</v>
      </c>
      <c r="AJ77">
        <v>600</v>
      </c>
      <c r="AK77" t="s">
        <v>895</v>
      </c>
      <c r="AL77">
        <v>19924</v>
      </c>
      <c r="AM77"/>
      <c r="AN77"/>
      <c r="AO77"/>
      <c r="AP77"/>
      <c r="AQ77"/>
      <c r="AR77" s="44"/>
      <c r="AS77" s="44"/>
      <c r="AT77" s="44"/>
      <c r="AU77" s="44">
        <v>7701777</v>
      </c>
      <c r="AV77" s="44">
        <v>2691216</v>
      </c>
      <c r="AW77" s="44">
        <v>1215017</v>
      </c>
      <c r="AX77" s="44">
        <v>15854</v>
      </c>
      <c r="AY77" s="44">
        <v>9193830</v>
      </c>
      <c r="AZ77" s="21">
        <v>9620328</v>
      </c>
      <c r="BA77" s="21">
        <v>-426498</v>
      </c>
      <c r="BB77" s="44"/>
      <c r="BC77" s="44"/>
      <c r="BD77" s="44"/>
      <c r="BE77" s="44">
        <v>-426498</v>
      </c>
      <c r="BF77" s="44">
        <v>2159885</v>
      </c>
      <c r="BG77" s="44">
        <v>124140</v>
      </c>
      <c r="BH77" s="44">
        <v>162655</v>
      </c>
      <c r="BI77" s="21">
        <v>4821837</v>
      </c>
      <c r="BJ77" s="21"/>
      <c r="BK77" s="21"/>
      <c r="BL77" s="21">
        <v>185160</v>
      </c>
      <c r="BM77" s="21">
        <v>248100</v>
      </c>
      <c r="BN77" s="21">
        <v>7701777</v>
      </c>
      <c r="BO77" s="21"/>
      <c r="BP77" s="21"/>
      <c r="BQ77" s="44"/>
      <c r="BR77" s="21"/>
      <c r="BS77" s="44"/>
      <c r="BT77" s="21"/>
      <c r="BU77" s="44"/>
      <c r="BV77" s="21"/>
      <c r="BW77" s="44">
        <v>2480644</v>
      </c>
      <c r="BX77" s="21"/>
      <c r="BY77" s="21">
        <v>191132</v>
      </c>
      <c r="BZ77" s="21"/>
      <c r="CA77" s="44">
        <v>1800</v>
      </c>
      <c r="CB77" s="44"/>
      <c r="CC77" s="44">
        <v>7470</v>
      </c>
      <c r="CD77" s="44"/>
      <c r="CE77" s="44"/>
      <c r="CF77" s="44"/>
      <c r="CG77" s="44"/>
      <c r="CH77" s="44"/>
      <c r="CI77" s="21"/>
      <c r="CJ77" s="44"/>
      <c r="CK77" s="21">
        <v>10170</v>
      </c>
      <c r="CL77" s="44"/>
      <c r="CM77" s="44">
        <v>0</v>
      </c>
      <c r="CN77" s="44">
        <v>0</v>
      </c>
      <c r="CO77" s="44">
        <v>802200</v>
      </c>
      <c r="CP77" s="44">
        <v>0</v>
      </c>
      <c r="CQ77" s="21">
        <v>949350</v>
      </c>
      <c r="CR77" s="44">
        <v>441150</v>
      </c>
      <c r="CS77" s="44">
        <v>443905</v>
      </c>
      <c r="CT77" s="44">
        <v>16643</v>
      </c>
      <c r="CU77" s="44"/>
      <c r="CV77" s="44">
        <v>37968</v>
      </c>
      <c r="CW77" s="21"/>
      <c r="CX77" s="21"/>
      <c r="CY77" s="21"/>
      <c r="CZ77" s="21"/>
      <c r="DA77" s="21"/>
      <c r="DB77" s="21"/>
      <c r="DC77" s="21"/>
      <c r="DD77" s="21"/>
      <c r="DE77" s="44"/>
      <c r="DF77" s="21"/>
      <c r="DG77" s="44"/>
      <c r="DH77" s="21"/>
      <c r="DI77" s="44"/>
      <c r="DJ77" s="44"/>
      <c r="DK77" s="44"/>
      <c r="DL77" s="44"/>
      <c r="DM77" s="21"/>
      <c r="DN77" s="44"/>
      <c r="DO77" s="44"/>
      <c r="DP77" s="44"/>
      <c r="DQ77" s="44"/>
      <c r="DR77" s="44"/>
      <c r="DS77" s="44"/>
      <c r="DT77" s="44"/>
      <c r="DU77" s="44"/>
      <c r="DV77" s="44"/>
      <c r="DW77" s="44"/>
      <c r="DX77" s="44"/>
      <c r="DY77" s="44"/>
      <c r="DZ77" s="44"/>
      <c r="EA77" s="44"/>
      <c r="EB77" s="21"/>
      <c r="EC77" s="44">
        <v>954711</v>
      </c>
      <c r="ED77" s="44"/>
      <c r="EE77" s="21">
        <v>121368</v>
      </c>
      <c r="EF77" s="44"/>
      <c r="EG77" s="21">
        <v>4699</v>
      </c>
      <c r="EH77" s="44"/>
      <c r="EI77" s="21">
        <v>93194</v>
      </c>
      <c r="EJ77" s="44"/>
      <c r="EK77" s="44"/>
      <c r="EL77" s="21"/>
      <c r="EM77" s="44"/>
      <c r="EN77" s="44"/>
      <c r="EO77" s="44">
        <v>41045</v>
      </c>
      <c r="EP77" s="21"/>
      <c r="EQ77" s="21"/>
      <c r="ER77" s="21"/>
      <c r="ES77" s="21"/>
      <c r="ET77" s="44"/>
      <c r="EU77" s="21"/>
      <c r="EV77" s="44"/>
      <c r="EW77" s="21"/>
      <c r="EX77" s="44"/>
      <c r="EY77" s="44"/>
      <c r="EZ77" s="21"/>
      <c r="FA77" s="21"/>
      <c r="FB77" s="44"/>
      <c r="FC77" s="44"/>
      <c r="FD77" s="21"/>
      <c r="FE77" s="112"/>
      <c r="FF77" s="44"/>
      <c r="FG77" s="44">
        <v>3818729</v>
      </c>
      <c r="FH77" s="44">
        <v>980625</v>
      </c>
      <c r="FI77" s="44">
        <v>4820974</v>
      </c>
      <c r="FJ77" s="44">
        <v>144374</v>
      </c>
      <c r="FK77" s="44">
        <v>3664586</v>
      </c>
      <c r="FL77" s="44"/>
      <c r="FM77" s="44"/>
      <c r="FN77" s="44"/>
      <c r="FO77" s="44"/>
      <c r="FP77" s="44"/>
      <c r="FQ77" s="44"/>
      <c r="FR77" s="44"/>
      <c r="FS77" s="44"/>
      <c r="FT77" s="44">
        <v>60769</v>
      </c>
      <c r="FU77" s="44"/>
      <c r="FV77" s="21">
        <v>242585</v>
      </c>
      <c r="FW77" s="44"/>
      <c r="FX77" s="44">
        <v>348132</v>
      </c>
      <c r="FY77" s="44">
        <v>163248</v>
      </c>
      <c r="FZ77" s="44">
        <v>281219</v>
      </c>
      <c r="GA77" s="44">
        <v>11230</v>
      </c>
      <c r="GB77" s="44"/>
      <c r="GC77" s="44">
        <v>32486</v>
      </c>
      <c r="GD77" s="44">
        <v>348146</v>
      </c>
      <c r="GE77" s="44">
        <v>224302</v>
      </c>
      <c r="GF77" s="44">
        <v>324418</v>
      </c>
      <c r="GG77" s="44">
        <v>807357</v>
      </c>
      <c r="GH77" s="44">
        <v>99635</v>
      </c>
      <c r="GI77" s="44">
        <v>107466</v>
      </c>
      <c r="GJ77" s="44">
        <v>92403</v>
      </c>
      <c r="GK77" s="44">
        <v>1608639</v>
      </c>
      <c r="GL77" s="44">
        <v>32755</v>
      </c>
      <c r="GM77" s="44">
        <v>807498</v>
      </c>
      <c r="GN77" s="44">
        <v>37993</v>
      </c>
      <c r="GO77" s="44">
        <v>113459</v>
      </c>
      <c r="GP77" s="44"/>
      <c r="GQ77" s="44"/>
      <c r="GR77" s="44">
        <v>212002</v>
      </c>
      <c r="GS77" s="44">
        <v>1995599</v>
      </c>
      <c r="GT77" s="44"/>
      <c r="GU77" s="21">
        <v>418218</v>
      </c>
      <c r="GV77" s="44">
        <v>3884</v>
      </c>
      <c r="GW77" s="44"/>
      <c r="GX77" s="44">
        <v>11100573</v>
      </c>
      <c r="GY77" s="44">
        <v>13518274</v>
      </c>
      <c r="GZ77" s="44">
        <v>825386</v>
      </c>
      <c r="HA77" s="44"/>
      <c r="HB77" s="44">
        <v>13532485</v>
      </c>
      <c r="HC77" s="44">
        <v>-839597</v>
      </c>
      <c r="HD77" s="44">
        <v>13518274</v>
      </c>
      <c r="HE77" s="21"/>
      <c r="HF77" s="21"/>
      <c r="HG77" s="21"/>
      <c r="HH77" s="21">
        <v>2296680</v>
      </c>
      <c r="HI77" s="21">
        <v>0</v>
      </c>
      <c r="HJ77" s="44"/>
      <c r="HK77" s="21">
        <v>315151</v>
      </c>
      <c r="HL77" s="21">
        <v>154620</v>
      </c>
      <c r="HM77" s="21">
        <v>469771</v>
      </c>
      <c r="HN77" s="21">
        <v>-51553</v>
      </c>
      <c r="HO77" s="21"/>
      <c r="HP77" s="44"/>
      <c r="HQ77" s="47"/>
      <c r="HR77" s="47">
        <v>13532485</v>
      </c>
      <c r="HS77" s="47"/>
      <c r="HT77" s="47" t="s">
        <v>1759</v>
      </c>
      <c r="HU77" s="47">
        <v>0</v>
      </c>
      <c r="HV77" s="47">
        <v>3559</v>
      </c>
      <c r="HW77" s="47">
        <v>0</v>
      </c>
      <c r="HX77" s="47">
        <v>3547</v>
      </c>
      <c r="HY77" s="47">
        <v>18923</v>
      </c>
      <c r="HZ77" s="47">
        <v>38397</v>
      </c>
      <c r="IA77" s="47">
        <v>0</v>
      </c>
      <c r="IB77" s="47">
        <v>0</v>
      </c>
      <c r="IC77" s="47">
        <v>4074</v>
      </c>
      <c r="ID77">
        <v>8167</v>
      </c>
      <c r="IE77" s="47">
        <v>1537</v>
      </c>
      <c r="IF77">
        <v>10697</v>
      </c>
      <c r="IG77" s="47">
        <v>3594</v>
      </c>
      <c r="IH77" s="47">
        <v>12806</v>
      </c>
      <c r="II77">
        <v>3354</v>
      </c>
      <c r="IJ77">
        <v>4378</v>
      </c>
      <c r="IK77">
        <v>1685</v>
      </c>
      <c r="IL77">
        <v>12695</v>
      </c>
      <c r="IM77">
        <v>127413</v>
      </c>
      <c r="IN77">
        <v>0</v>
      </c>
      <c r="IO77">
        <v>131</v>
      </c>
      <c r="IP77">
        <v>1167</v>
      </c>
      <c r="IQ77">
        <v>17522</v>
      </c>
      <c r="IR77">
        <v>0</v>
      </c>
      <c r="IS77">
        <v>0</v>
      </c>
      <c r="IT77">
        <v>18820</v>
      </c>
      <c r="IU77">
        <v>238612</v>
      </c>
      <c r="IV77">
        <v>0</v>
      </c>
      <c r="IW77">
        <v>192930</v>
      </c>
      <c r="IX77">
        <v>736677</v>
      </c>
      <c r="IY77">
        <v>928575</v>
      </c>
      <c r="IZ77">
        <v>0</v>
      </c>
      <c r="JA77">
        <v>0</v>
      </c>
      <c r="JB77">
        <v>123085</v>
      </c>
      <c r="JC77">
        <v>389305</v>
      </c>
      <c r="JD77">
        <v>32549</v>
      </c>
      <c r="JE77">
        <v>172932</v>
      </c>
      <c r="JF77">
        <v>57833</v>
      </c>
      <c r="JG77">
        <v>248791</v>
      </c>
      <c r="JH77">
        <v>77345</v>
      </c>
      <c r="JI77">
        <v>80551</v>
      </c>
      <c r="JJ77">
        <v>74626</v>
      </c>
      <c r="JK77">
        <v>464918</v>
      </c>
      <c r="JL77">
        <v>3818729</v>
      </c>
      <c r="JM77">
        <v>0</v>
      </c>
      <c r="JN77">
        <v>7191</v>
      </c>
      <c r="JO77">
        <v>52515</v>
      </c>
      <c r="JP77">
        <v>613263</v>
      </c>
      <c r="JQ77">
        <v>0</v>
      </c>
      <c r="JR77">
        <v>0</v>
      </c>
      <c r="JS77">
        <v>672969</v>
      </c>
      <c r="JT77"/>
      <c r="JU77"/>
      <c r="JV77"/>
      <c r="JW77"/>
      <c r="JX77"/>
      <c r="JY77">
        <v>8167</v>
      </c>
      <c r="JZ77"/>
      <c r="KA77"/>
      <c r="KB77"/>
      <c r="KC77"/>
      <c r="KD77"/>
      <c r="KE77">
        <v>389305</v>
      </c>
      <c r="KF77">
        <v>100</v>
      </c>
      <c r="KG77">
        <v>171</v>
      </c>
      <c r="KH77">
        <v>68</v>
      </c>
      <c r="KI77">
        <v>68</v>
      </c>
      <c r="KJ77">
        <v>130</v>
      </c>
      <c r="KK77">
        <v>40</v>
      </c>
      <c r="KL77">
        <v>35</v>
      </c>
      <c r="KM77">
        <v>80</v>
      </c>
      <c r="KN77">
        <v>17</v>
      </c>
      <c r="KO77">
        <v>1</v>
      </c>
      <c r="KP77">
        <v>0</v>
      </c>
      <c r="KQ77">
        <v>0</v>
      </c>
      <c r="KR77">
        <v>1</v>
      </c>
      <c r="KS77">
        <v>0</v>
      </c>
      <c r="KT77">
        <v>0</v>
      </c>
      <c r="KU77">
        <v>1</v>
      </c>
      <c r="KV77">
        <v>0</v>
      </c>
      <c r="KW77">
        <v>0</v>
      </c>
      <c r="KX77">
        <v>0</v>
      </c>
      <c r="KY77">
        <v>0</v>
      </c>
      <c r="KZ77">
        <v>0</v>
      </c>
      <c r="LA77">
        <v>0</v>
      </c>
      <c r="LB77">
        <v>0</v>
      </c>
      <c r="LC77">
        <v>0</v>
      </c>
      <c r="LD77">
        <v>1</v>
      </c>
      <c r="LE77">
        <v>0</v>
      </c>
      <c r="LF77">
        <v>0</v>
      </c>
      <c r="LG77">
        <v>0</v>
      </c>
      <c r="LH77">
        <v>0</v>
      </c>
    </row>
    <row r="78" spans="1:320" s="34" customFormat="1" ht="15" customHeight="1" x14ac:dyDescent="0.25">
      <c r="A78" s="45">
        <v>206051802</v>
      </c>
      <c r="B78" s="45" t="s">
        <v>2148</v>
      </c>
      <c r="C78" s="46">
        <v>45292</v>
      </c>
      <c r="D78" s="46">
        <v>45657</v>
      </c>
      <c r="E78" s="47">
        <v>366</v>
      </c>
      <c r="F78" s="45" t="s">
        <v>883</v>
      </c>
      <c r="G78" s="45" t="s">
        <v>884</v>
      </c>
      <c r="H78" s="45" t="s">
        <v>2149</v>
      </c>
      <c r="I78" s="45" t="s">
        <v>886</v>
      </c>
      <c r="J78" s="45" t="s">
        <v>887</v>
      </c>
      <c r="K78" s="45" t="s">
        <v>1322</v>
      </c>
      <c r="L78" s="45" t="s">
        <v>2150</v>
      </c>
      <c r="M78" s="45" t="s">
        <v>2151</v>
      </c>
      <c r="N78" s="45" t="s">
        <v>2152</v>
      </c>
      <c r="O78" s="45" t="s">
        <v>2153</v>
      </c>
      <c r="P78" s="45" t="s">
        <v>2154</v>
      </c>
      <c r="Q78" s="45" t="s">
        <v>2155</v>
      </c>
      <c r="R78" t="s">
        <v>2156</v>
      </c>
      <c r="S78" s="45" t="s">
        <v>893</v>
      </c>
      <c r="T78"/>
      <c r="U78" s="47">
        <v>99</v>
      </c>
      <c r="V78" s="47">
        <v>99</v>
      </c>
      <c r="W78" s="47" t="s">
        <v>894</v>
      </c>
      <c r="X78" s="47">
        <v>36234</v>
      </c>
      <c r="Y78" s="47">
        <v>28043</v>
      </c>
      <c r="Z78" s="48">
        <v>173.78</v>
      </c>
      <c r="AA78" s="44">
        <v>316</v>
      </c>
      <c r="AB78" s="44">
        <v>305</v>
      </c>
      <c r="AC78" s="44">
        <v>4770</v>
      </c>
      <c r="AD78" s="44">
        <v>534</v>
      </c>
      <c r="AE78" s="44">
        <v>18397</v>
      </c>
      <c r="AF78" s="44">
        <v>338</v>
      </c>
      <c r="AG78" s="44"/>
      <c r="AH78" s="47">
        <v>56</v>
      </c>
      <c r="AI78" s="47">
        <v>1050</v>
      </c>
      <c r="AJ78">
        <v>2898</v>
      </c>
      <c r="AK78" t="s">
        <v>895</v>
      </c>
      <c r="AL78">
        <v>28043</v>
      </c>
      <c r="AM78"/>
      <c r="AN78"/>
      <c r="AO78"/>
      <c r="AP78"/>
      <c r="AQ78"/>
      <c r="AR78" s="44"/>
      <c r="AS78" s="44"/>
      <c r="AT78" s="44"/>
      <c r="AU78" s="44">
        <v>10909104</v>
      </c>
      <c r="AV78" s="44">
        <v>544718</v>
      </c>
      <c r="AW78" s="44">
        <v>503159</v>
      </c>
      <c r="AX78" s="44"/>
      <c r="AY78" s="44">
        <v>10950663</v>
      </c>
      <c r="AZ78" s="21">
        <v>14015813</v>
      </c>
      <c r="BA78" s="21">
        <v>-3065150</v>
      </c>
      <c r="BB78" s="44">
        <v>6556</v>
      </c>
      <c r="BC78" s="44"/>
      <c r="BD78" s="44"/>
      <c r="BE78" s="44">
        <v>-3058594</v>
      </c>
      <c r="BF78" s="44">
        <v>1855594</v>
      </c>
      <c r="BG78" s="44">
        <v>207733</v>
      </c>
      <c r="BH78" s="44">
        <v>7156680</v>
      </c>
      <c r="BI78" s="21">
        <v>131487</v>
      </c>
      <c r="BJ78" s="21"/>
      <c r="BK78" s="21">
        <v>21785</v>
      </c>
      <c r="BL78" s="21">
        <v>408464</v>
      </c>
      <c r="BM78" s="21">
        <v>1127361</v>
      </c>
      <c r="BN78" s="21">
        <v>10909104</v>
      </c>
      <c r="BO78" s="21"/>
      <c r="BP78" s="21"/>
      <c r="BQ78" s="44"/>
      <c r="BR78" s="21"/>
      <c r="BS78" s="44"/>
      <c r="BT78" s="21"/>
      <c r="BU78" s="44"/>
      <c r="BV78" s="21"/>
      <c r="BW78" s="44">
        <v>478826</v>
      </c>
      <c r="BX78" s="21"/>
      <c r="BY78" s="21"/>
      <c r="BZ78" s="21"/>
      <c r="CA78" s="44"/>
      <c r="CB78" s="44"/>
      <c r="CC78" s="44"/>
      <c r="CD78" s="44"/>
      <c r="CE78" s="44"/>
      <c r="CF78" s="44"/>
      <c r="CG78" s="44">
        <v>65892</v>
      </c>
      <c r="CH78" s="44"/>
      <c r="CI78" s="21"/>
      <c r="CJ78" s="44"/>
      <c r="CK78" s="21"/>
      <c r="CL78" s="44"/>
      <c r="CM78" s="44">
        <v>0</v>
      </c>
      <c r="CN78" s="44">
        <v>0</v>
      </c>
      <c r="CO78" s="44">
        <v>218691</v>
      </c>
      <c r="CP78" s="44">
        <v>0</v>
      </c>
      <c r="CQ78" s="21">
        <v>275546</v>
      </c>
      <c r="CR78" s="44">
        <v>45934</v>
      </c>
      <c r="CS78" s="44">
        <v>0</v>
      </c>
      <c r="CT78" s="44">
        <v>4547</v>
      </c>
      <c r="CU78" s="44"/>
      <c r="CV78" s="44">
        <v>0</v>
      </c>
      <c r="CW78" s="21"/>
      <c r="CX78" s="21"/>
      <c r="CY78" s="21"/>
      <c r="CZ78" s="21"/>
      <c r="DA78" s="21"/>
      <c r="DB78" s="21"/>
      <c r="DC78" s="21"/>
      <c r="DD78" s="21"/>
      <c r="DE78" s="44"/>
      <c r="DF78" s="21"/>
      <c r="DG78" s="44"/>
      <c r="DH78" s="21"/>
      <c r="DI78" s="44"/>
      <c r="DJ78" s="44"/>
      <c r="DK78" s="44"/>
      <c r="DL78" s="44"/>
      <c r="DM78" s="21"/>
      <c r="DN78" s="44"/>
      <c r="DO78" s="44"/>
      <c r="DP78" s="44"/>
      <c r="DQ78" s="44"/>
      <c r="DR78" s="44"/>
      <c r="DS78" s="44"/>
      <c r="DT78" s="44"/>
      <c r="DU78" s="44"/>
      <c r="DV78" s="44"/>
      <c r="DW78" s="44"/>
      <c r="DX78" s="44"/>
      <c r="DY78" s="44"/>
      <c r="DZ78" s="44"/>
      <c r="EA78" s="44"/>
      <c r="EB78" s="21"/>
      <c r="EC78" s="44">
        <v>440351</v>
      </c>
      <c r="ED78" s="44"/>
      <c r="EE78" s="21"/>
      <c r="EF78" s="44"/>
      <c r="EG78" s="21"/>
      <c r="EH78" s="44"/>
      <c r="EI78" s="21"/>
      <c r="EJ78" s="44"/>
      <c r="EK78" s="44"/>
      <c r="EL78" s="21"/>
      <c r="EM78" s="44">
        <v>62808</v>
      </c>
      <c r="EN78" s="44"/>
      <c r="EO78" s="44"/>
      <c r="EP78" s="21"/>
      <c r="EQ78" s="21"/>
      <c r="ER78" s="21"/>
      <c r="ES78" s="21"/>
      <c r="ET78" s="44"/>
      <c r="EU78" s="21"/>
      <c r="EV78" s="44"/>
      <c r="EW78" s="21"/>
      <c r="EX78" s="44"/>
      <c r="EY78" s="44"/>
      <c r="EZ78" s="21"/>
      <c r="FA78" s="21"/>
      <c r="FB78" s="44"/>
      <c r="FC78" s="44"/>
      <c r="FD78" s="21"/>
      <c r="FE78" s="112"/>
      <c r="FF78" s="44"/>
      <c r="FG78" s="44">
        <v>4344128</v>
      </c>
      <c r="FH78" s="44">
        <v>1042716</v>
      </c>
      <c r="FI78" s="44">
        <v>8628969</v>
      </c>
      <c r="FJ78" s="44">
        <v>103025</v>
      </c>
      <c r="FK78" s="44">
        <v>5743297</v>
      </c>
      <c r="FL78" s="44"/>
      <c r="FM78" s="44"/>
      <c r="FN78" s="44"/>
      <c r="FO78" s="44"/>
      <c r="FP78" s="44"/>
      <c r="FQ78" s="44"/>
      <c r="FR78" s="44"/>
      <c r="FS78" s="44"/>
      <c r="FT78" s="44"/>
      <c r="FU78" s="44"/>
      <c r="FV78" s="21">
        <v>234020</v>
      </c>
      <c r="FW78" s="44"/>
      <c r="FX78" s="44">
        <v>246346</v>
      </c>
      <c r="FY78" s="44">
        <v>87529</v>
      </c>
      <c r="FZ78" s="44">
        <v>196349</v>
      </c>
      <c r="GA78" s="44">
        <v>4399</v>
      </c>
      <c r="GB78" s="44"/>
      <c r="GC78" s="44">
        <v>26192</v>
      </c>
      <c r="GD78" s="44">
        <v>554373</v>
      </c>
      <c r="GE78" s="44">
        <v>245427</v>
      </c>
      <c r="GF78" s="44">
        <v>229246</v>
      </c>
      <c r="GG78" s="44">
        <v>832281</v>
      </c>
      <c r="GH78" s="44">
        <v>110044</v>
      </c>
      <c r="GI78" s="44">
        <v>187352</v>
      </c>
      <c r="GJ78" s="44">
        <v>330021</v>
      </c>
      <c r="GK78" s="44">
        <v>2891474</v>
      </c>
      <c r="GL78" s="44">
        <v>17855</v>
      </c>
      <c r="GM78" s="44">
        <v>1919239</v>
      </c>
      <c r="GN78" s="44"/>
      <c r="GO78" s="44">
        <v>50123</v>
      </c>
      <c r="GP78" s="44"/>
      <c r="GQ78" s="44"/>
      <c r="GR78" s="44">
        <v>110246</v>
      </c>
      <c r="GS78" s="44">
        <v>1936638</v>
      </c>
      <c r="GT78" s="44"/>
      <c r="GU78" s="21">
        <v>122242</v>
      </c>
      <c r="GV78" s="44">
        <v>33625</v>
      </c>
      <c r="GW78" s="44">
        <v>16496624</v>
      </c>
      <c r="GX78" s="44"/>
      <c r="GY78" s="44">
        <v>18589129</v>
      </c>
      <c r="GZ78" s="44">
        <v>24453120</v>
      </c>
      <c r="HA78" s="44"/>
      <c r="HB78" s="44"/>
      <c r="HC78" s="44">
        <v>-5863991</v>
      </c>
      <c r="HD78" s="44">
        <v>18589129</v>
      </c>
      <c r="HE78" s="21"/>
      <c r="HF78" s="21"/>
      <c r="HG78" s="21">
        <v>478827</v>
      </c>
      <c r="HH78" s="21"/>
      <c r="HI78" s="21">
        <v>0</v>
      </c>
      <c r="HJ78" s="44"/>
      <c r="HK78" s="21">
        <v>68966</v>
      </c>
      <c r="HL78" s="21">
        <v>79952</v>
      </c>
      <c r="HM78" s="21">
        <v>148918</v>
      </c>
      <c r="HN78" s="21">
        <v>-26676</v>
      </c>
      <c r="HO78" s="21"/>
      <c r="HP78" s="44"/>
      <c r="HQ78" s="47"/>
      <c r="HR78" s="47"/>
      <c r="HS78" s="47"/>
      <c r="HT78" s="47" t="s">
        <v>1799</v>
      </c>
      <c r="HU78" s="47">
        <v>244531.20000000001</v>
      </c>
      <c r="HV78" s="47">
        <v>2025</v>
      </c>
      <c r="HW78" s="47">
        <v>0</v>
      </c>
      <c r="HX78" s="47">
        <v>4005</v>
      </c>
      <c r="HY78" s="47">
        <v>21521</v>
      </c>
      <c r="HZ78" s="47">
        <v>57329</v>
      </c>
      <c r="IA78" s="47">
        <v>0</v>
      </c>
      <c r="IB78" s="47">
        <v>0</v>
      </c>
      <c r="IC78" s="47">
        <v>8282</v>
      </c>
      <c r="ID78"/>
      <c r="IE78" s="47">
        <v>2115</v>
      </c>
      <c r="IF78"/>
      <c r="IG78" s="47"/>
      <c r="IH78" s="47"/>
      <c r="II78">
        <v>3679</v>
      </c>
      <c r="IJ78">
        <v>4180</v>
      </c>
      <c r="IK78">
        <v>6219</v>
      </c>
      <c r="IL78">
        <v>18459</v>
      </c>
      <c r="IM78">
        <v>127814</v>
      </c>
      <c r="IN78">
        <v>0</v>
      </c>
      <c r="IO78">
        <v>8388</v>
      </c>
      <c r="IP78">
        <v>3134</v>
      </c>
      <c r="IQ78">
        <v>34314</v>
      </c>
      <c r="IR78">
        <v>0</v>
      </c>
      <c r="IS78">
        <v>0</v>
      </c>
      <c r="IT78">
        <v>45836</v>
      </c>
      <c r="IU78">
        <v>183728</v>
      </c>
      <c r="IV78">
        <v>0</v>
      </c>
      <c r="IW78">
        <v>243546</v>
      </c>
      <c r="IX78">
        <v>1012513</v>
      </c>
      <c r="IY78">
        <v>1423696</v>
      </c>
      <c r="IZ78">
        <v>0</v>
      </c>
      <c r="JA78">
        <v>0</v>
      </c>
      <c r="JB78">
        <v>406108</v>
      </c>
      <c r="JC78"/>
      <c r="JD78">
        <v>71897</v>
      </c>
      <c r="JE78"/>
      <c r="JF78"/>
      <c r="JG78"/>
      <c r="JH78">
        <v>88736</v>
      </c>
      <c r="JI78">
        <v>147288</v>
      </c>
      <c r="JJ78">
        <v>263180</v>
      </c>
      <c r="JK78">
        <v>503436</v>
      </c>
      <c r="JL78">
        <v>4344128</v>
      </c>
      <c r="JM78">
        <v>0</v>
      </c>
      <c r="JN78">
        <v>510029</v>
      </c>
      <c r="JO78">
        <v>147439</v>
      </c>
      <c r="JP78">
        <v>852148</v>
      </c>
      <c r="JQ78">
        <v>0</v>
      </c>
      <c r="JR78">
        <v>0</v>
      </c>
      <c r="JS78">
        <v>1509616</v>
      </c>
      <c r="JT78"/>
      <c r="JU78"/>
      <c r="JV78"/>
      <c r="JW78"/>
      <c r="JX78"/>
      <c r="JY78"/>
      <c r="JZ78"/>
      <c r="KA78"/>
      <c r="KB78"/>
      <c r="KC78"/>
      <c r="KD78"/>
      <c r="KE78"/>
      <c r="KF78">
        <v>83</v>
      </c>
      <c r="KG78">
        <v>127</v>
      </c>
      <c r="KH78">
        <v>54</v>
      </c>
      <c r="KI78">
        <v>53</v>
      </c>
      <c r="KJ78">
        <v>85</v>
      </c>
      <c r="KK78">
        <v>34</v>
      </c>
      <c r="KL78">
        <v>33</v>
      </c>
      <c r="KM78">
        <v>51</v>
      </c>
      <c r="KN78">
        <v>22</v>
      </c>
      <c r="KO78">
        <v>1</v>
      </c>
      <c r="KP78">
        <v>0</v>
      </c>
      <c r="KQ78">
        <v>0</v>
      </c>
      <c r="KR78">
        <v>0</v>
      </c>
      <c r="KS78">
        <v>1</v>
      </c>
      <c r="KT78">
        <v>0</v>
      </c>
      <c r="KU78">
        <v>1</v>
      </c>
      <c r="KV78">
        <v>0</v>
      </c>
      <c r="KW78">
        <v>0</v>
      </c>
      <c r="KX78">
        <v>0</v>
      </c>
      <c r="KY78">
        <v>0</v>
      </c>
      <c r="KZ78">
        <v>0</v>
      </c>
      <c r="LA78">
        <v>0</v>
      </c>
      <c r="LB78">
        <v>0</v>
      </c>
      <c r="LC78">
        <v>0</v>
      </c>
      <c r="LD78">
        <v>1</v>
      </c>
      <c r="LE78">
        <v>0</v>
      </c>
      <c r="LF78">
        <v>0</v>
      </c>
      <c r="LG78">
        <v>0</v>
      </c>
      <c r="LH78">
        <v>0</v>
      </c>
    </row>
    <row r="79" spans="1:320" s="34" customFormat="1" ht="15" customHeight="1" x14ac:dyDescent="0.25">
      <c r="A79" s="45">
        <v>206061068</v>
      </c>
      <c r="B79" s="45" t="s">
        <v>2157</v>
      </c>
      <c r="C79" s="46">
        <v>45292</v>
      </c>
      <c r="D79" s="46">
        <v>45657</v>
      </c>
      <c r="E79" s="47">
        <v>366</v>
      </c>
      <c r="F79" s="45" t="s">
        <v>883</v>
      </c>
      <c r="G79" s="45" t="s">
        <v>884</v>
      </c>
      <c r="H79" s="45" t="s">
        <v>2158</v>
      </c>
      <c r="I79" s="45" t="s">
        <v>886</v>
      </c>
      <c r="J79" s="45" t="s">
        <v>887</v>
      </c>
      <c r="K79" s="45" t="s">
        <v>957</v>
      </c>
      <c r="L79" s="45" t="s">
        <v>2159</v>
      </c>
      <c r="M79" s="45" t="s">
        <v>2160</v>
      </c>
      <c r="N79" s="45" t="s">
        <v>2161</v>
      </c>
      <c r="O79" s="45" t="s">
        <v>2162</v>
      </c>
      <c r="P79" s="45" t="s">
        <v>2163</v>
      </c>
      <c r="Q79" s="45" t="s">
        <v>2164</v>
      </c>
      <c r="R79" t="s">
        <v>2165</v>
      </c>
      <c r="S79" s="45" t="s">
        <v>893</v>
      </c>
      <c r="T79"/>
      <c r="U79" s="47">
        <v>99</v>
      </c>
      <c r="V79" s="47">
        <v>99</v>
      </c>
      <c r="W79" s="47" t="s">
        <v>894</v>
      </c>
      <c r="X79" s="47">
        <v>36234</v>
      </c>
      <c r="Y79" s="47">
        <v>35508</v>
      </c>
      <c r="Z79" s="48">
        <v>231.4</v>
      </c>
      <c r="AA79" s="44">
        <v>76</v>
      </c>
      <c r="AB79" s="44">
        <v>77</v>
      </c>
      <c r="AC79" s="44">
        <v>4773</v>
      </c>
      <c r="AD79" s="44"/>
      <c r="AE79" s="44">
        <v>3056</v>
      </c>
      <c r="AF79" s="44">
        <v>26574</v>
      </c>
      <c r="AG79" s="44"/>
      <c r="AH79" s="47">
        <v>405</v>
      </c>
      <c r="AI79" s="47">
        <v>405</v>
      </c>
      <c r="AJ79">
        <v>295</v>
      </c>
      <c r="AK79" t="s">
        <v>895</v>
      </c>
      <c r="AL79">
        <v>35508</v>
      </c>
      <c r="AM79"/>
      <c r="AN79"/>
      <c r="AO79"/>
      <c r="AP79"/>
      <c r="AQ79"/>
      <c r="AR79" s="44"/>
      <c r="AS79" s="44"/>
      <c r="AT79" s="44"/>
      <c r="AU79" s="44">
        <v>14454716</v>
      </c>
      <c r="AV79" s="44">
        <v>11230682</v>
      </c>
      <c r="AW79" s="44">
        <v>6642240</v>
      </c>
      <c r="AX79" s="44">
        <v>1813</v>
      </c>
      <c r="AY79" s="44">
        <v>19044971</v>
      </c>
      <c r="AZ79" s="21">
        <v>14649117</v>
      </c>
      <c r="BA79" s="21">
        <v>4395854</v>
      </c>
      <c r="BB79" s="44"/>
      <c r="BC79" s="44"/>
      <c r="BD79" s="44"/>
      <c r="BE79" s="44">
        <v>4395854</v>
      </c>
      <c r="BF79" s="44">
        <v>1965000</v>
      </c>
      <c r="BG79" s="44"/>
      <c r="BH79" s="44">
        <v>1240173</v>
      </c>
      <c r="BI79" s="21">
        <v>10851040</v>
      </c>
      <c r="BJ79" s="21"/>
      <c r="BK79" s="21">
        <v>204775</v>
      </c>
      <c r="BL79" s="21">
        <v>193728</v>
      </c>
      <c r="BM79" s="21"/>
      <c r="BN79" s="21">
        <v>14454716</v>
      </c>
      <c r="BO79" s="21"/>
      <c r="BP79" s="21"/>
      <c r="BQ79" s="44"/>
      <c r="BR79" s="21"/>
      <c r="BS79" s="44"/>
      <c r="BT79" s="21"/>
      <c r="BU79" s="44"/>
      <c r="BV79" s="21"/>
      <c r="BW79" s="44">
        <v>11105236</v>
      </c>
      <c r="BX79" s="21"/>
      <c r="BY79" s="21"/>
      <c r="BZ79" s="21"/>
      <c r="CA79" s="44">
        <v>8513</v>
      </c>
      <c r="CB79" s="44"/>
      <c r="CC79" s="44">
        <v>105482</v>
      </c>
      <c r="CD79" s="44"/>
      <c r="CE79" s="44"/>
      <c r="CF79" s="44"/>
      <c r="CG79" s="44">
        <v>107128</v>
      </c>
      <c r="CH79" s="44"/>
      <c r="CI79" s="21">
        <v>-1622</v>
      </c>
      <c r="CJ79" s="44"/>
      <c r="CK79" s="21">
        <v>-94055</v>
      </c>
      <c r="CL79" s="44"/>
      <c r="CM79" s="44">
        <v>153199</v>
      </c>
      <c r="CN79" s="44">
        <v>0</v>
      </c>
      <c r="CO79" s="44">
        <v>457500</v>
      </c>
      <c r="CP79" s="44">
        <v>7365562</v>
      </c>
      <c r="CQ79" s="21">
        <v>1388800</v>
      </c>
      <c r="CR79" s="44">
        <v>142800</v>
      </c>
      <c r="CS79" s="44">
        <v>1725148</v>
      </c>
      <c r="CT79" s="44">
        <v>93743</v>
      </c>
      <c r="CU79" s="44"/>
      <c r="CV79" s="44">
        <v>-96070</v>
      </c>
      <c r="CW79" s="21"/>
      <c r="CX79" s="21"/>
      <c r="CY79" s="21"/>
      <c r="CZ79" s="21"/>
      <c r="DA79" s="21"/>
      <c r="DB79" s="21"/>
      <c r="DC79" s="21"/>
      <c r="DD79" s="21"/>
      <c r="DE79" s="44"/>
      <c r="DF79" s="21"/>
      <c r="DG79" s="44"/>
      <c r="DH79" s="21"/>
      <c r="DI79" s="44"/>
      <c r="DJ79" s="44"/>
      <c r="DK79" s="44"/>
      <c r="DL79" s="44"/>
      <c r="DM79" s="21"/>
      <c r="DN79" s="44"/>
      <c r="DO79" s="44"/>
      <c r="DP79" s="44"/>
      <c r="DQ79" s="44"/>
      <c r="DR79" s="44"/>
      <c r="DS79" s="44"/>
      <c r="DT79" s="44"/>
      <c r="DU79" s="44"/>
      <c r="DV79" s="44"/>
      <c r="DW79" s="44"/>
      <c r="DX79" s="44"/>
      <c r="DY79" s="44"/>
      <c r="DZ79" s="44"/>
      <c r="EA79" s="44"/>
      <c r="EB79" s="21"/>
      <c r="EC79" s="44">
        <v>4159486</v>
      </c>
      <c r="ED79" s="44"/>
      <c r="EE79" s="21"/>
      <c r="EF79" s="44"/>
      <c r="EG79" s="21">
        <v>24323</v>
      </c>
      <c r="EH79" s="44"/>
      <c r="EI79" s="21">
        <v>2320621</v>
      </c>
      <c r="EJ79" s="44"/>
      <c r="EK79" s="44"/>
      <c r="EL79" s="21"/>
      <c r="EM79" s="44">
        <v>112319</v>
      </c>
      <c r="EN79" s="44"/>
      <c r="EO79" s="44">
        <v>25491</v>
      </c>
      <c r="EP79" s="21"/>
      <c r="EQ79" s="21"/>
      <c r="ER79" s="21"/>
      <c r="ES79" s="21"/>
      <c r="ET79" s="44"/>
      <c r="EU79" s="21"/>
      <c r="EV79" s="44"/>
      <c r="EW79" s="21"/>
      <c r="EX79" s="44"/>
      <c r="EY79" s="44"/>
      <c r="EZ79" s="21"/>
      <c r="FA79" s="21"/>
      <c r="FB79" s="44"/>
      <c r="FC79" s="44"/>
      <c r="FD79" s="21"/>
      <c r="FE79" s="112"/>
      <c r="FF79" s="44"/>
      <c r="FG79" s="44">
        <v>8097626</v>
      </c>
      <c r="FH79" s="44">
        <v>1657901</v>
      </c>
      <c r="FI79" s="44">
        <v>4893590</v>
      </c>
      <c r="FJ79" s="44">
        <v>216282</v>
      </c>
      <c r="FK79" s="44">
        <v>6720896</v>
      </c>
      <c r="FL79" s="44"/>
      <c r="FM79" s="44"/>
      <c r="FN79" s="44"/>
      <c r="FO79" s="44"/>
      <c r="FP79" s="44"/>
      <c r="FQ79" s="44"/>
      <c r="FR79" s="44"/>
      <c r="FS79" s="44"/>
      <c r="FT79" s="44"/>
      <c r="FU79" s="44"/>
      <c r="FV79" s="21">
        <v>97603</v>
      </c>
      <c r="FW79" s="44">
        <v>77681</v>
      </c>
      <c r="FX79" s="44">
        <v>217007</v>
      </c>
      <c r="FY79" s="44">
        <v>123227</v>
      </c>
      <c r="FZ79" s="44">
        <v>180389</v>
      </c>
      <c r="GA79" s="44">
        <v>58609</v>
      </c>
      <c r="GB79" s="44"/>
      <c r="GC79" s="44">
        <v>2324</v>
      </c>
      <c r="GD79" s="44">
        <v>394961</v>
      </c>
      <c r="GE79" s="44">
        <v>486191</v>
      </c>
      <c r="GF79" s="44">
        <v>112805</v>
      </c>
      <c r="GG79" s="44">
        <v>976804</v>
      </c>
      <c r="GH79" s="44">
        <v>250856</v>
      </c>
      <c r="GI79" s="44">
        <v>235346</v>
      </c>
      <c r="GJ79" s="44">
        <v>117917</v>
      </c>
      <c r="GK79" s="44">
        <v>3441183</v>
      </c>
      <c r="GL79" s="44">
        <v>80761</v>
      </c>
      <c r="GM79" s="44">
        <v>771072</v>
      </c>
      <c r="GN79" s="44">
        <v>45636</v>
      </c>
      <c r="GO79" s="44"/>
      <c r="GP79" s="44">
        <v>48575</v>
      </c>
      <c r="GQ79" s="44"/>
      <c r="GR79" s="44">
        <v>209274</v>
      </c>
      <c r="GS79" s="44">
        <v>2119523</v>
      </c>
      <c r="GT79" s="44"/>
      <c r="GU79" s="21">
        <v>260607</v>
      </c>
      <c r="GV79" s="44"/>
      <c r="GW79" s="44">
        <v>19505</v>
      </c>
      <c r="GX79" s="44">
        <v>425700</v>
      </c>
      <c r="GY79" s="44">
        <v>2825335</v>
      </c>
      <c r="GZ79" s="44">
        <v>-6803925</v>
      </c>
      <c r="HA79" s="44"/>
      <c r="HB79" s="44">
        <v>909</v>
      </c>
      <c r="HC79" s="44">
        <v>9628351</v>
      </c>
      <c r="HD79" s="44">
        <v>2825335</v>
      </c>
      <c r="HE79" s="21"/>
      <c r="HF79" s="21"/>
      <c r="HG79" s="21"/>
      <c r="HH79" s="21"/>
      <c r="HI79" s="21">
        <v>0</v>
      </c>
      <c r="HJ79" s="44"/>
      <c r="HK79" s="21">
        <v>57706</v>
      </c>
      <c r="HL79" s="21">
        <v>224201</v>
      </c>
      <c r="HM79" s="21">
        <v>281907</v>
      </c>
      <c r="HN79" s="21">
        <v>-21300</v>
      </c>
      <c r="HO79" s="21"/>
      <c r="HP79" s="44"/>
      <c r="HQ79" s="47"/>
      <c r="HR79" s="47">
        <v>909</v>
      </c>
      <c r="HS79" s="47"/>
      <c r="HT79" s="47" t="s">
        <v>1736</v>
      </c>
      <c r="HU79" s="47">
        <v>68039.25</v>
      </c>
      <c r="HV79" s="47">
        <v>1968</v>
      </c>
      <c r="HW79" s="47">
        <v>0</v>
      </c>
      <c r="HX79" s="47">
        <v>1368</v>
      </c>
      <c r="HY79" s="47">
        <v>31365</v>
      </c>
      <c r="HZ79" s="47">
        <v>92062</v>
      </c>
      <c r="IA79" s="47">
        <v>0</v>
      </c>
      <c r="IB79" s="47">
        <v>0</v>
      </c>
      <c r="IC79" s="47">
        <v>5468</v>
      </c>
      <c r="ID79"/>
      <c r="IE79" s="47">
        <v>172</v>
      </c>
      <c r="IF79">
        <v>16388</v>
      </c>
      <c r="IG79" s="47">
        <v>3669</v>
      </c>
      <c r="IH79" s="47">
        <v>24503</v>
      </c>
      <c r="II79">
        <v>749</v>
      </c>
      <c r="IJ79">
        <v>9500</v>
      </c>
      <c r="IK79">
        <v>2172</v>
      </c>
      <c r="IL79">
        <v>9153</v>
      </c>
      <c r="IM79">
        <v>198537</v>
      </c>
      <c r="IN79">
        <v>0</v>
      </c>
      <c r="IO79">
        <v>1750</v>
      </c>
      <c r="IP79">
        <v>5559</v>
      </c>
      <c r="IQ79">
        <v>2256</v>
      </c>
      <c r="IR79">
        <v>0</v>
      </c>
      <c r="IS79">
        <v>0</v>
      </c>
      <c r="IT79">
        <v>9565</v>
      </c>
      <c r="IU79">
        <v>248960</v>
      </c>
      <c r="IV79">
        <v>0</v>
      </c>
      <c r="IW79">
        <v>192321</v>
      </c>
      <c r="IX79">
        <v>1411413</v>
      </c>
      <c r="IY79">
        <v>2458317</v>
      </c>
      <c r="IZ79">
        <v>0</v>
      </c>
      <c r="JA79">
        <v>0</v>
      </c>
      <c r="JB79">
        <v>197985</v>
      </c>
      <c r="JC79"/>
      <c r="JD79">
        <v>62826</v>
      </c>
      <c r="JE79">
        <v>347218</v>
      </c>
      <c r="JF79">
        <v>72497</v>
      </c>
      <c r="JG79">
        <v>512486</v>
      </c>
      <c r="JH79">
        <v>208900</v>
      </c>
      <c r="JI79">
        <v>175458</v>
      </c>
      <c r="JJ79">
        <v>79658</v>
      </c>
      <c r="JK79">
        <v>1038744</v>
      </c>
      <c r="JL79">
        <v>7006783</v>
      </c>
      <c r="JM79">
        <v>0</v>
      </c>
      <c r="JN79">
        <v>160256</v>
      </c>
      <c r="JO79">
        <v>398963</v>
      </c>
      <c r="JP79">
        <v>125645</v>
      </c>
      <c r="JQ79">
        <v>0</v>
      </c>
      <c r="JR79">
        <v>0</v>
      </c>
      <c r="JS79">
        <v>684864</v>
      </c>
      <c r="JT79"/>
      <c r="JU79"/>
      <c r="JV79"/>
      <c r="JW79"/>
      <c r="JX79"/>
      <c r="JY79"/>
      <c r="JZ79"/>
      <c r="KA79"/>
      <c r="KB79"/>
      <c r="KC79"/>
      <c r="KD79"/>
      <c r="KE79"/>
      <c r="KF79">
        <v>138</v>
      </c>
      <c r="KG79">
        <v>217</v>
      </c>
      <c r="KH79">
        <v>101</v>
      </c>
      <c r="KI79">
        <v>86</v>
      </c>
      <c r="KJ79">
        <v>141</v>
      </c>
      <c r="KK79">
        <v>60</v>
      </c>
      <c r="KL79">
        <v>53</v>
      </c>
      <c r="KM79">
        <v>81</v>
      </c>
      <c r="KN79">
        <v>40</v>
      </c>
      <c r="KO79">
        <v>1</v>
      </c>
      <c r="KP79">
        <v>0</v>
      </c>
      <c r="KQ79">
        <v>0</v>
      </c>
      <c r="KR79">
        <v>0</v>
      </c>
      <c r="KS79">
        <v>1</v>
      </c>
      <c r="KT79">
        <v>0</v>
      </c>
      <c r="KU79">
        <v>1</v>
      </c>
      <c r="KV79">
        <v>0</v>
      </c>
      <c r="KW79">
        <v>0</v>
      </c>
      <c r="KX79">
        <v>0</v>
      </c>
      <c r="KY79">
        <v>0</v>
      </c>
      <c r="KZ79">
        <v>0</v>
      </c>
      <c r="LA79">
        <v>0</v>
      </c>
      <c r="LB79">
        <v>0</v>
      </c>
      <c r="LC79">
        <v>0</v>
      </c>
      <c r="LD79">
        <v>1</v>
      </c>
      <c r="LE79">
        <v>0</v>
      </c>
      <c r="LF79">
        <v>0</v>
      </c>
      <c r="LG79">
        <v>0</v>
      </c>
      <c r="LH79">
        <v>0</v>
      </c>
    </row>
    <row r="80" spans="1:320" s="34" customFormat="1" ht="15" customHeight="1" x14ac:dyDescent="0.25">
      <c r="A80" s="45">
        <v>206070892</v>
      </c>
      <c r="B80" s="45" t="s">
        <v>2166</v>
      </c>
      <c r="C80" s="46">
        <v>45292</v>
      </c>
      <c r="D80" s="46">
        <v>45657</v>
      </c>
      <c r="E80" s="47">
        <v>366</v>
      </c>
      <c r="F80" s="45" t="s">
        <v>883</v>
      </c>
      <c r="G80" s="45" t="s">
        <v>884</v>
      </c>
      <c r="H80" s="45" t="s">
        <v>967</v>
      </c>
      <c r="I80" s="45" t="s">
        <v>886</v>
      </c>
      <c r="J80" s="45" t="s">
        <v>887</v>
      </c>
      <c r="K80" s="45" t="s">
        <v>888</v>
      </c>
      <c r="L80" s="45" t="s">
        <v>2167</v>
      </c>
      <c r="M80" s="45" t="s">
        <v>2168</v>
      </c>
      <c r="N80" s="45" t="s">
        <v>2169</v>
      </c>
      <c r="O80" s="45" t="s">
        <v>2170</v>
      </c>
      <c r="P80" s="45" t="s">
        <v>2171</v>
      </c>
      <c r="Q80" s="45" t="s">
        <v>2172</v>
      </c>
      <c r="R80" t="s">
        <v>2173</v>
      </c>
      <c r="S80" s="45" t="s">
        <v>893</v>
      </c>
      <c r="T80"/>
      <c r="U80" s="47">
        <v>44</v>
      </c>
      <c r="V80" s="47">
        <v>44</v>
      </c>
      <c r="W80" s="47" t="s">
        <v>1728</v>
      </c>
      <c r="X80" s="47">
        <v>16104</v>
      </c>
      <c r="Y80" s="47">
        <v>15083</v>
      </c>
      <c r="Z80" s="48">
        <v>215.59</v>
      </c>
      <c r="AA80" s="44">
        <v>144</v>
      </c>
      <c r="AB80" s="44">
        <v>143</v>
      </c>
      <c r="AC80" s="44">
        <v>4676</v>
      </c>
      <c r="AD80" s="44">
        <v>407</v>
      </c>
      <c r="AE80" s="44">
        <v>1445</v>
      </c>
      <c r="AF80" s="44">
        <v>7977</v>
      </c>
      <c r="AG80" s="44"/>
      <c r="AH80" s="47"/>
      <c r="AI80" s="47">
        <v>101</v>
      </c>
      <c r="AJ80">
        <v>477</v>
      </c>
      <c r="AK80" t="s">
        <v>895</v>
      </c>
      <c r="AL80">
        <v>15083</v>
      </c>
      <c r="AM80"/>
      <c r="AN80"/>
      <c r="AO80"/>
      <c r="AP80"/>
      <c r="AQ80"/>
      <c r="AR80" s="44"/>
      <c r="AS80" s="44"/>
      <c r="AT80" s="44"/>
      <c r="AU80" s="44">
        <v>9658725</v>
      </c>
      <c r="AV80" s="44">
        <v>2257816</v>
      </c>
      <c r="AW80" s="44">
        <v>2565133</v>
      </c>
      <c r="AX80" s="44">
        <v>9064</v>
      </c>
      <c r="AY80" s="44">
        <v>9360472</v>
      </c>
      <c r="AZ80" s="21">
        <v>8188091</v>
      </c>
      <c r="BA80" s="21">
        <v>1172381</v>
      </c>
      <c r="BB80" s="44">
        <v>-3</v>
      </c>
      <c r="BC80" s="44"/>
      <c r="BD80" s="44"/>
      <c r="BE80" s="44">
        <v>1172378</v>
      </c>
      <c r="BF80" s="44">
        <v>5845000</v>
      </c>
      <c r="BG80" s="44">
        <v>487025</v>
      </c>
      <c r="BH80" s="44">
        <v>481100</v>
      </c>
      <c r="BI80" s="21">
        <v>2650725</v>
      </c>
      <c r="BJ80" s="21"/>
      <c r="BK80" s="21"/>
      <c r="BL80" s="21">
        <v>33150</v>
      </c>
      <c r="BM80" s="21">
        <v>161725</v>
      </c>
      <c r="BN80" s="21">
        <v>9658725</v>
      </c>
      <c r="BO80" s="21"/>
      <c r="BP80" s="21"/>
      <c r="BQ80" s="44"/>
      <c r="BR80" s="21"/>
      <c r="BS80" s="44"/>
      <c r="BT80" s="21"/>
      <c r="BU80" s="44"/>
      <c r="BV80" s="21"/>
      <c r="BW80" s="44">
        <v>1925211</v>
      </c>
      <c r="BX80" s="21"/>
      <c r="BY80" s="21">
        <v>310058</v>
      </c>
      <c r="BZ80" s="21"/>
      <c r="CA80" s="44">
        <v>5314</v>
      </c>
      <c r="CB80" s="44"/>
      <c r="CC80" s="44">
        <v>17233</v>
      </c>
      <c r="CD80" s="44"/>
      <c r="CE80" s="44"/>
      <c r="CF80" s="44"/>
      <c r="CG80" s="44"/>
      <c r="CH80" s="44"/>
      <c r="CI80" s="21"/>
      <c r="CJ80" s="44"/>
      <c r="CK80" s="21"/>
      <c r="CL80" s="44"/>
      <c r="CM80" s="44">
        <v>0</v>
      </c>
      <c r="CN80" s="44">
        <v>0</v>
      </c>
      <c r="CO80" s="44">
        <v>686370</v>
      </c>
      <c r="CP80" s="44">
        <v>0</v>
      </c>
      <c r="CQ80" s="21">
        <v>1052635</v>
      </c>
      <c r="CR80" s="44">
        <v>47100</v>
      </c>
      <c r="CS80" s="44">
        <v>450488</v>
      </c>
      <c r="CT80" s="44">
        <v>13299</v>
      </c>
      <c r="CU80" s="44"/>
      <c r="CV80" s="44">
        <v>7924</v>
      </c>
      <c r="CW80" s="21"/>
      <c r="CX80" s="21"/>
      <c r="CY80" s="21"/>
      <c r="CZ80" s="21"/>
      <c r="DA80" s="21"/>
      <c r="DB80" s="21"/>
      <c r="DC80" s="21"/>
      <c r="DD80" s="21"/>
      <c r="DE80" s="44"/>
      <c r="DF80" s="21"/>
      <c r="DG80" s="44"/>
      <c r="DH80" s="21"/>
      <c r="DI80" s="44"/>
      <c r="DJ80" s="44"/>
      <c r="DK80" s="44"/>
      <c r="DL80" s="44"/>
      <c r="DM80" s="21"/>
      <c r="DN80" s="44"/>
      <c r="DO80" s="44"/>
      <c r="DP80" s="44"/>
      <c r="DQ80" s="44"/>
      <c r="DR80" s="44"/>
      <c r="DS80" s="44"/>
      <c r="DT80" s="44"/>
      <c r="DU80" s="44"/>
      <c r="DV80" s="44"/>
      <c r="DW80" s="44"/>
      <c r="DX80" s="44"/>
      <c r="DY80" s="44"/>
      <c r="DZ80" s="44"/>
      <c r="EA80" s="44"/>
      <c r="EB80" s="21"/>
      <c r="EC80" s="44">
        <v>1888630</v>
      </c>
      <c r="ED80" s="44"/>
      <c r="EE80" s="21">
        <v>346012</v>
      </c>
      <c r="EF80" s="44"/>
      <c r="EG80" s="21">
        <v>16575</v>
      </c>
      <c r="EH80" s="44"/>
      <c r="EI80" s="21">
        <v>290991</v>
      </c>
      <c r="EJ80" s="44"/>
      <c r="EK80" s="44"/>
      <c r="EL80" s="21"/>
      <c r="EM80" s="44"/>
      <c r="EN80" s="44"/>
      <c r="EO80" s="44">
        <v>22925</v>
      </c>
      <c r="EP80" s="21"/>
      <c r="EQ80" s="21"/>
      <c r="ER80" s="21"/>
      <c r="ES80" s="21"/>
      <c r="ET80" s="44"/>
      <c r="EU80" s="21"/>
      <c r="EV80" s="44"/>
      <c r="EW80" s="21"/>
      <c r="EX80" s="44"/>
      <c r="EY80" s="44"/>
      <c r="EZ80" s="21"/>
      <c r="FA80" s="21"/>
      <c r="FB80" s="44"/>
      <c r="FC80" s="44"/>
      <c r="FD80" s="21"/>
      <c r="FE80" s="112"/>
      <c r="FF80" s="44"/>
      <c r="FG80" s="44">
        <v>3993698</v>
      </c>
      <c r="FH80" s="44">
        <v>839676</v>
      </c>
      <c r="FI80" s="44">
        <v>3354717</v>
      </c>
      <c r="FJ80" s="44">
        <v>67282</v>
      </c>
      <c r="FK80" s="44">
        <v>2753364</v>
      </c>
      <c r="FL80" s="44"/>
      <c r="FM80" s="44"/>
      <c r="FN80" s="44"/>
      <c r="FO80" s="44"/>
      <c r="FP80" s="44"/>
      <c r="FQ80" s="44"/>
      <c r="FR80" s="44"/>
      <c r="FS80" s="44"/>
      <c r="FT80" s="44">
        <v>10644</v>
      </c>
      <c r="FU80" s="44"/>
      <c r="FV80" s="21">
        <v>380763</v>
      </c>
      <c r="FW80" s="44">
        <v>1136</v>
      </c>
      <c r="FX80" s="44">
        <v>295367</v>
      </c>
      <c r="FY80" s="44">
        <v>16133</v>
      </c>
      <c r="FZ80" s="44">
        <v>185296</v>
      </c>
      <c r="GA80" s="44">
        <v>21736</v>
      </c>
      <c r="GB80" s="44"/>
      <c r="GC80" s="44">
        <v>68929</v>
      </c>
      <c r="GD80" s="44">
        <v>198776</v>
      </c>
      <c r="GE80" s="44">
        <v>164676</v>
      </c>
      <c r="GF80" s="44">
        <v>144793</v>
      </c>
      <c r="GG80" s="44">
        <v>645474</v>
      </c>
      <c r="GH80" s="44">
        <v>57180</v>
      </c>
      <c r="GI80" s="44">
        <v>69637</v>
      </c>
      <c r="GJ80" s="44">
        <v>158782</v>
      </c>
      <c r="GK80" s="44">
        <v>2091360</v>
      </c>
      <c r="GL80" s="44">
        <v>24400</v>
      </c>
      <c r="GM80" s="44">
        <v>640552</v>
      </c>
      <c r="GN80" s="44">
        <v>23412</v>
      </c>
      <c r="GO80" s="44">
        <v>8750</v>
      </c>
      <c r="GP80" s="44"/>
      <c r="GQ80" s="44">
        <v>5997</v>
      </c>
      <c r="GR80" s="44">
        <v>220934</v>
      </c>
      <c r="GS80" s="44">
        <v>2484802</v>
      </c>
      <c r="GT80" s="44"/>
      <c r="GU80" s="21">
        <v>66337</v>
      </c>
      <c r="GV80" s="44"/>
      <c r="GW80" s="44">
        <v>105600</v>
      </c>
      <c r="GX80" s="44"/>
      <c r="GY80" s="44">
        <v>2656739</v>
      </c>
      <c r="GZ80" s="44">
        <v>1214252</v>
      </c>
      <c r="HA80" s="44"/>
      <c r="HB80" s="44"/>
      <c r="HC80" s="44">
        <v>1442487</v>
      </c>
      <c r="HD80" s="44">
        <v>2656739</v>
      </c>
      <c r="HE80" s="21">
        <v>926510</v>
      </c>
      <c r="HF80" s="21"/>
      <c r="HG80" s="21"/>
      <c r="HH80" s="21"/>
      <c r="HI80" s="21">
        <v>0</v>
      </c>
      <c r="HJ80" s="44"/>
      <c r="HK80" s="21"/>
      <c r="HL80" s="21">
        <v>100473</v>
      </c>
      <c r="HM80" s="21">
        <v>100473</v>
      </c>
      <c r="HN80" s="21">
        <v>-34136</v>
      </c>
      <c r="HO80" s="21"/>
      <c r="HP80" s="44"/>
      <c r="HQ80" s="47"/>
      <c r="HR80" s="47"/>
      <c r="HS80" s="47"/>
      <c r="HT80" s="47" t="s">
        <v>1759</v>
      </c>
      <c r="HU80" s="47">
        <v>0</v>
      </c>
      <c r="HV80" s="47">
        <v>2003</v>
      </c>
      <c r="HW80" s="47">
        <v>0</v>
      </c>
      <c r="HX80" s="47">
        <v>11067</v>
      </c>
      <c r="HY80" s="47">
        <v>12175</v>
      </c>
      <c r="HZ80" s="47">
        <v>31444</v>
      </c>
      <c r="IA80" s="47">
        <v>0</v>
      </c>
      <c r="IB80" s="47">
        <v>0</v>
      </c>
      <c r="IC80" s="47">
        <v>0</v>
      </c>
      <c r="ID80">
        <v>9023</v>
      </c>
      <c r="IE80" s="47">
        <v>586</v>
      </c>
      <c r="IF80">
        <v>3717</v>
      </c>
      <c r="IG80" s="47">
        <v>6372</v>
      </c>
      <c r="IH80" s="47">
        <v>13676</v>
      </c>
      <c r="II80">
        <v>1812</v>
      </c>
      <c r="IJ80">
        <v>2436</v>
      </c>
      <c r="IK80">
        <v>2009</v>
      </c>
      <c r="IL80">
        <v>8705</v>
      </c>
      <c r="IM80">
        <v>105025</v>
      </c>
      <c r="IN80">
        <v>0</v>
      </c>
      <c r="IO80">
        <v>38</v>
      </c>
      <c r="IP80">
        <v>153</v>
      </c>
      <c r="IQ80">
        <v>1385</v>
      </c>
      <c r="IR80">
        <v>0</v>
      </c>
      <c r="IS80">
        <v>0</v>
      </c>
      <c r="IT80">
        <v>1576</v>
      </c>
      <c r="IU80">
        <v>166121</v>
      </c>
      <c r="IV80">
        <v>0</v>
      </c>
      <c r="IW80">
        <v>556190</v>
      </c>
      <c r="IX80">
        <v>518795</v>
      </c>
      <c r="IY80">
        <v>817298</v>
      </c>
      <c r="IZ80">
        <v>0</v>
      </c>
      <c r="JA80">
        <v>0</v>
      </c>
      <c r="JB80">
        <v>0</v>
      </c>
      <c r="JC80">
        <v>512665</v>
      </c>
      <c r="JD80">
        <v>16564</v>
      </c>
      <c r="JE80">
        <v>94136</v>
      </c>
      <c r="JF80">
        <v>112605</v>
      </c>
      <c r="JG80">
        <v>282682</v>
      </c>
      <c r="JH80">
        <v>46562</v>
      </c>
      <c r="JI80">
        <v>49892</v>
      </c>
      <c r="JJ80">
        <v>124322</v>
      </c>
      <c r="JK80">
        <v>695866</v>
      </c>
      <c r="JL80">
        <v>3993698</v>
      </c>
      <c r="JM80">
        <v>0</v>
      </c>
      <c r="JN80">
        <v>3520</v>
      </c>
      <c r="JO80">
        <v>9347</v>
      </c>
      <c r="JP80">
        <v>55342</v>
      </c>
      <c r="JQ80">
        <v>0</v>
      </c>
      <c r="JR80">
        <v>0</v>
      </c>
      <c r="JS80">
        <v>68209</v>
      </c>
      <c r="JT80"/>
      <c r="JU80"/>
      <c r="JV80"/>
      <c r="JW80"/>
      <c r="JX80"/>
      <c r="JY80">
        <v>9023</v>
      </c>
      <c r="JZ80"/>
      <c r="KA80"/>
      <c r="KB80"/>
      <c r="KC80"/>
      <c r="KD80"/>
      <c r="KE80">
        <v>512665</v>
      </c>
      <c r="KF80">
        <v>62</v>
      </c>
      <c r="KG80">
        <v>138</v>
      </c>
      <c r="KH80">
        <v>26</v>
      </c>
      <c r="KI80">
        <v>40</v>
      </c>
      <c r="KJ80">
        <v>96</v>
      </c>
      <c r="KK80">
        <v>15</v>
      </c>
      <c r="KL80">
        <v>19</v>
      </c>
      <c r="KM80">
        <v>46</v>
      </c>
      <c r="KN80">
        <v>9</v>
      </c>
      <c r="KO80">
        <v>1</v>
      </c>
      <c r="KP80">
        <v>0</v>
      </c>
      <c r="KQ80">
        <v>0</v>
      </c>
      <c r="KR80">
        <v>1</v>
      </c>
      <c r="KS80">
        <v>0</v>
      </c>
      <c r="KT80">
        <v>0</v>
      </c>
      <c r="KU80">
        <v>1</v>
      </c>
      <c r="KV80">
        <v>0</v>
      </c>
      <c r="KW80">
        <v>0</v>
      </c>
      <c r="KX80">
        <v>0</v>
      </c>
      <c r="KY80">
        <v>0</v>
      </c>
      <c r="KZ80">
        <v>0</v>
      </c>
      <c r="LA80">
        <v>0</v>
      </c>
      <c r="LB80">
        <v>0</v>
      </c>
      <c r="LC80">
        <v>0</v>
      </c>
      <c r="LD80">
        <v>1</v>
      </c>
      <c r="LE80">
        <v>0</v>
      </c>
      <c r="LF80">
        <v>0</v>
      </c>
      <c r="LG80">
        <v>0</v>
      </c>
      <c r="LH80">
        <v>0</v>
      </c>
    </row>
    <row r="81" spans="1:320" s="34" customFormat="1" ht="15" customHeight="1" x14ac:dyDescent="0.25">
      <c r="A81" s="45">
        <v>206070893</v>
      </c>
      <c r="B81" s="45" t="s">
        <v>2174</v>
      </c>
      <c r="C81" s="46">
        <v>45292</v>
      </c>
      <c r="D81" s="46">
        <v>45657</v>
      </c>
      <c r="E81" s="47">
        <v>366</v>
      </c>
      <c r="F81" s="45" t="s">
        <v>883</v>
      </c>
      <c r="G81" s="45" t="s">
        <v>884</v>
      </c>
      <c r="H81" s="45" t="s">
        <v>967</v>
      </c>
      <c r="I81" s="45" t="s">
        <v>886</v>
      </c>
      <c r="J81" s="45" t="s">
        <v>887</v>
      </c>
      <c r="K81" s="45" t="s">
        <v>888</v>
      </c>
      <c r="L81" s="45" t="s">
        <v>2167</v>
      </c>
      <c r="M81" s="45" t="s">
        <v>2175</v>
      </c>
      <c r="N81" s="45" t="s">
        <v>2176</v>
      </c>
      <c r="O81" s="45" t="s">
        <v>2177</v>
      </c>
      <c r="P81" s="45" t="s">
        <v>2178</v>
      </c>
      <c r="Q81" s="45" t="s">
        <v>2179</v>
      </c>
      <c r="R81" t="s">
        <v>2180</v>
      </c>
      <c r="S81" s="45" t="s">
        <v>893</v>
      </c>
      <c r="T81"/>
      <c r="U81" s="47">
        <v>99</v>
      </c>
      <c r="V81" s="47">
        <v>99</v>
      </c>
      <c r="W81" s="47" t="s">
        <v>894</v>
      </c>
      <c r="X81" s="47">
        <v>36234</v>
      </c>
      <c r="Y81" s="47">
        <v>34810</v>
      </c>
      <c r="Z81" s="48">
        <v>223.96</v>
      </c>
      <c r="AA81" s="44">
        <v>620</v>
      </c>
      <c r="AB81" s="44">
        <v>611</v>
      </c>
      <c r="AC81" s="44">
        <v>3523</v>
      </c>
      <c r="AD81" s="44">
        <v>7610</v>
      </c>
      <c r="AE81" s="44">
        <v>1839</v>
      </c>
      <c r="AF81" s="44">
        <v>20975</v>
      </c>
      <c r="AG81" s="44"/>
      <c r="AH81" s="47"/>
      <c r="AI81" s="47">
        <v>161</v>
      </c>
      <c r="AJ81">
        <v>702</v>
      </c>
      <c r="AK81" t="s">
        <v>895</v>
      </c>
      <c r="AL81">
        <v>34810</v>
      </c>
      <c r="AM81"/>
      <c r="AN81"/>
      <c r="AO81"/>
      <c r="AP81"/>
      <c r="AQ81"/>
      <c r="AR81" s="44"/>
      <c r="AS81" s="44"/>
      <c r="AT81" s="44"/>
      <c r="AU81" s="44">
        <v>24301550</v>
      </c>
      <c r="AV81" s="44">
        <v>4899723</v>
      </c>
      <c r="AW81" s="44">
        <v>11254338</v>
      </c>
      <c r="AX81" s="44">
        <v>42203</v>
      </c>
      <c r="AY81" s="44">
        <v>17989138</v>
      </c>
      <c r="AZ81" s="21">
        <v>17103623</v>
      </c>
      <c r="BA81" s="21">
        <v>885515</v>
      </c>
      <c r="BB81" s="44">
        <v>-5</v>
      </c>
      <c r="BC81" s="44"/>
      <c r="BD81" s="44"/>
      <c r="BE81" s="44">
        <v>885510</v>
      </c>
      <c r="BF81" s="44">
        <v>1849575</v>
      </c>
      <c r="BG81" s="44">
        <v>9512500</v>
      </c>
      <c r="BH81" s="44">
        <v>971000</v>
      </c>
      <c r="BI81" s="21">
        <v>11515400</v>
      </c>
      <c r="BJ81" s="21"/>
      <c r="BK81" s="21"/>
      <c r="BL81" s="21">
        <v>84525</v>
      </c>
      <c r="BM81" s="21">
        <v>368550</v>
      </c>
      <c r="BN81" s="21">
        <v>24301550</v>
      </c>
      <c r="BO81" s="21"/>
      <c r="BP81" s="21"/>
      <c r="BQ81" s="44"/>
      <c r="BR81" s="21"/>
      <c r="BS81" s="44"/>
      <c r="BT81" s="21"/>
      <c r="BU81" s="44"/>
      <c r="BV81" s="21"/>
      <c r="BW81" s="44">
        <v>1214746</v>
      </c>
      <c r="BX81" s="21"/>
      <c r="BY81" s="21">
        <v>3665679</v>
      </c>
      <c r="BZ81" s="21"/>
      <c r="CA81" s="44">
        <v>19298</v>
      </c>
      <c r="CB81" s="44"/>
      <c r="CC81" s="44"/>
      <c r="CD81" s="44"/>
      <c r="CE81" s="44"/>
      <c r="CF81" s="44"/>
      <c r="CG81" s="44"/>
      <c r="CH81" s="44"/>
      <c r="CI81" s="21"/>
      <c r="CJ81" s="44"/>
      <c r="CK81" s="21"/>
      <c r="CL81" s="44"/>
      <c r="CM81" s="44">
        <v>0</v>
      </c>
      <c r="CN81" s="44">
        <v>17026</v>
      </c>
      <c r="CO81" s="44">
        <v>1614895</v>
      </c>
      <c r="CP81" s="44">
        <v>0</v>
      </c>
      <c r="CQ81" s="21">
        <v>1676895</v>
      </c>
      <c r="CR81" s="44">
        <v>363150</v>
      </c>
      <c r="CS81" s="44">
        <v>955884</v>
      </c>
      <c r="CT81" s="44">
        <v>196649</v>
      </c>
      <c r="CU81" s="44"/>
      <c r="CV81" s="44">
        <v>75224</v>
      </c>
      <c r="CW81" s="21"/>
      <c r="CX81" s="21"/>
      <c r="CY81" s="21"/>
      <c r="CZ81" s="21"/>
      <c r="DA81" s="21"/>
      <c r="DB81" s="21"/>
      <c r="DC81" s="21"/>
      <c r="DD81" s="21"/>
      <c r="DE81" s="44"/>
      <c r="DF81" s="21"/>
      <c r="DG81" s="44"/>
      <c r="DH81" s="21"/>
      <c r="DI81" s="44"/>
      <c r="DJ81" s="44"/>
      <c r="DK81" s="44"/>
      <c r="DL81" s="44"/>
      <c r="DM81" s="21"/>
      <c r="DN81" s="44"/>
      <c r="DO81" s="44"/>
      <c r="DP81" s="44"/>
      <c r="DQ81" s="44"/>
      <c r="DR81" s="44"/>
      <c r="DS81" s="44"/>
      <c r="DT81" s="44"/>
      <c r="DU81" s="44"/>
      <c r="DV81" s="44"/>
      <c r="DW81" s="44"/>
      <c r="DX81" s="44"/>
      <c r="DY81" s="44"/>
      <c r="DZ81" s="44"/>
      <c r="EA81" s="44"/>
      <c r="EB81" s="21"/>
      <c r="EC81" s="44">
        <v>-1080816</v>
      </c>
      <c r="ED81" s="44"/>
      <c r="EE81" s="21">
        <v>8080452</v>
      </c>
      <c r="EF81" s="44"/>
      <c r="EG81" s="21">
        <v>143700</v>
      </c>
      <c r="EH81" s="44"/>
      <c r="EI81" s="21">
        <v>3966155</v>
      </c>
      <c r="EJ81" s="44"/>
      <c r="EK81" s="44"/>
      <c r="EL81" s="21"/>
      <c r="EM81" s="44"/>
      <c r="EN81" s="44"/>
      <c r="EO81" s="44">
        <v>144847</v>
      </c>
      <c r="EP81" s="21"/>
      <c r="EQ81" s="21"/>
      <c r="ER81" s="21"/>
      <c r="ES81" s="21"/>
      <c r="ET81" s="44"/>
      <c r="EU81" s="21"/>
      <c r="EV81" s="44"/>
      <c r="EW81" s="21"/>
      <c r="EX81" s="44"/>
      <c r="EY81" s="44"/>
      <c r="EZ81" s="21"/>
      <c r="FA81" s="21"/>
      <c r="FB81" s="44"/>
      <c r="FC81" s="44"/>
      <c r="FD81" s="21"/>
      <c r="FE81" s="112"/>
      <c r="FF81" s="44"/>
      <c r="FG81" s="44">
        <v>7958161</v>
      </c>
      <c r="FH81" s="44">
        <v>2131759</v>
      </c>
      <c r="FI81" s="44">
        <v>7013703</v>
      </c>
      <c r="FJ81" s="44">
        <v>291458</v>
      </c>
      <c r="FK81" s="44">
        <v>7642323</v>
      </c>
      <c r="FL81" s="44"/>
      <c r="FM81" s="44"/>
      <c r="FN81" s="44"/>
      <c r="FO81" s="44"/>
      <c r="FP81" s="44"/>
      <c r="FQ81" s="44"/>
      <c r="FR81" s="44"/>
      <c r="FS81" s="44"/>
      <c r="FT81" s="44"/>
      <c r="FU81" s="44">
        <v>10920</v>
      </c>
      <c r="FV81" s="21">
        <v>697639</v>
      </c>
      <c r="FW81" s="44">
        <v>14386</v>
      </c>
      <c r="FX81" s="44">
        <v>540839</v>
      </c>
      <c r="FY81" s="44">
        <v>110471</v>
      </c>
      <c r="FZ81" s="44">
        <v>403596</v>
      </c>
      <c r="GA81" s="44">
        <v>81386</v>
      </c>
      <c r="GB81" s="44"/>
      <c r="GC81" s="44">
        <v>75321</v>
      </c>
      <c r="GD81" s="44">
        <v>590412</v>
      </c>
      <c r="GE81" s="44">
        <v>294507</v>
      </c>
      <c r="GF81" s="44">
        <v>141022</v>
      </c>
      <c r="GG81" s="44">
        <v>1088298</v>
      </c>
      <c r="GH81" s="44">
        <v>165218</v>
      </c>
      <c r="GI81" s="44">
        <v>207886</v>
      </c>
      <c r="GJ81" s="44">
        <v>160947</v>
      </c>
      <c r="GK81" s="44">
        <v>3719819</v>
      </c>
      <c r="GL81" s="44">
        <v>88930</v>
      </c>
      <c r="GM81" s="44">
        <v>880325</v>
      </c>
      <c r="GN81" s="44">
        <v>116871</v>
      </c>
      <c r="GO81" s="44">
        <v>22394</v>
      </c>
      <c r="GP81" s="44">
        <v>887</v>
      </c>
      <c r="GQ81" s="44">
        <v>13493</v>
      </c>
      <c r="GR81" s="44">
        <v>35733</v>
      </c>
      <c r="GS81" s="44">
        <v>6780808</v>
      </c>
      <c r="GT81" s="44"/>
      <c r="GU81" s="21">
        <v>842321</v>
      </c>
      <c r="GV81" s="44"/>
      <c r="GW81" s="44"/>
      <c r="GX81" s="44">
        <v>504000</v>
      </c>
      <c r="GY81" s="44">
        <v>8127129</v>
      </c>
      <c r="GZ81" s="44">
        <v>2659144</v>
      </c>
      <c r="HA81" s="44"/>
      <c r="HB81" s="44">
        <v>328267</v>
      </c>
      <c r="HC81" s="44">
        <v>5139718</v>
      </c>
      <c r="HD81" s="44">
        <v>8127129</v>
      </c>
      <c r="HE81" s="21">
        <v>4815981</v>
      </c>
      <c r="HF81" s="21"/>
      <c r="HG81" s="21"/>
      <c r="HH81" s="21"/>
      <c r="HI81" s="21">
        <v>0</v>
      </c>
      <c r="HJ81" s="44"/>
      <c r="HK81" s="21">
        <v>739017</v>
      </c>
      <c r="HL81" s="21">
        <v>339099</v>
      </c>
      <c r="HM81" s="21">
        <v>1078116</v>
      </c>
      <c r="HN81" s="21">
        <v>-235795</v>
      </c>
      <c r="HO81" s="21"/>
      <c r="HP81" s="44"/>
      <c r="HQ81" s="47"/>
      <c r="HR81" s="47">
        <v>390163</v>
      </c>
      <c r="HS81" s="47">
        <v>-61896</v>
      </c>
      <c r="HT81" s="47" t="s">
        <v>1759</v>
      </c>
      <c r="HU81" s="47">
        <v>0</v>
      </c>
      <c r="HV81" s="47">
        <v>2035</v>
      </c>
      <c r="HW81" s="47">
        <v>0</v>
      </c>
      <c r="HX81" s="47">
        <v>11495</v>
      </c>
      <c r="HY81" s="47">
        <v>48905</v>
      </c>
      <c r="HZ81" s="47">
        <v>76499</v>
      </c>
      <c r="IA81" s="47">
        <v>0</v>
      </c>
      <c r="IB81" s="47">
        <v>0</v>
      </c>
      <c r="IC81" s="47">
        <v>0</v>
      </c>
      <c r="ID81">
        <v>11900</v>
      </c>
      <c r="IE81" s="47">
        <v>4944</v>
      </c>
      <c r="IF81">
        <v>10876</v>
      </c>
      <c r="IG81" s="47">
        <v>4596</v>
      </c>
      <c r="IH81" s="47">
        <v>23248</v>
      </c>
      <c r="II81">
        <v>4104</v>
      </c>
      <c r="IJ81">
        <v>5783</v>
      </c>
      <c r="IK81">
        <v>2011</v>
      </c>
      <c r="IL81">
        <v>13405</v>
      </c>
      <c r="IM81">
        <v>219801</v>
      </c>
      <c r="IN81">
        <v>0</v>
      </c>
      <c r="IO81">
        <v>0</v>
      </c>
      <c r="IP81">
        <v>4378</v>
      </c>
      <c r="IQ81">
        <v>10698</v>
      </c>
      <c r="IR81">
        <v>0</v>
      </c>
      <c r="IS81">
        <v>0</v>
      </c>
      <c r="IT81">
        <v>15076</v>
      </c>
      <c r="IU81">
        <v>169860</v>
      </c>
      <c r="IV81">
        <v>0</v>
      </c>
      <c r="IW81">
        <v>631387</v>
      </c>
      <c r="IX81">
        <v>2053221</v>
      </c>
      <c r="IY81">
        <v>2167285</v>
      </c>
      <c r="IZ81">
        <v>0</v>
      </c>
      <c r="JA81">
        <v>0</v>
      </c>
      <c r="JB81">
        <v>0</v>
      </c>
      <c r="JC81">
        <v>743576</v>
      </c>
      <c r="JD81">
        <v>130710</v>
      </c>
      <c r="JE81">
        <v>202476</v>
      </c>
      <c r="JF81">
        <v>89258</v>
      </c>
      <c r="JG81">
        <v>518960</v>
      </c>
      <c r="JH81">
        <v>126076</v>
      </c>
      <c r="JI81">
        <v>139848</v>
      </c>
      <c r="JJ81">
        <v>113728</v>
      </c>
      <c r="JK81">
        <v>871776</v>
      </c>
      <c r="JL81">
        <v>7958161</v>
      </c>
      <c r="JM81">
        <v>0</v>
      </c>
      <c r="JN81">
        <v>0</v>
      </c>
      <c r="JO81">
        <v>252254</v>
      </c>
      <c r="JP81">
        <v>448790</v>
      </c>
      <c r="JQ81">
        <v>0</v>
      </c>
      <c r="JR81">
        <v>0</v>
      </c>
      <c r="JS81">
        <v>701044</v>
      </c>
      <c r="JT81"/>
      <c r="JU81"/>
      <c r="JV81"/>
      <c r="JW81"/>
      <c r="JX81"/>
      <c r="JY81">
        <v>11900</v>
      </c>
      <c r="JZ81"/>
      <c r="KA81"/>
      <c r="KB81"/>
      <c r="KC81"/>
      <c r="KD81"/>
      <c r="KE81">
        <v>743576</v>
      </c>
      <c r="KF81">
        <v>120</v>
      </c>
      <c r="KG81">
        <v>198</v>
      </c>
      <c r="KH81">
        <v>65</v>
      </c>
      <c r="KI81">
        <v>80</v>
      </c>
      <c r="KJ81">
        <v>147</v>
      </c>
      <c r="KK81">
        <v>31</v>
      </c>
      <c r="KL81">
        <v>42</v>
      </c>
      <c r="KM81">
        <v>68</v>
      </c>
      <c r="KN81">
        <v>17</v>
      </c>
      <c r="KO81">
        <v>1</v>
      </c>
      <c r="KP81">
        <v>0</v>
      </c>
      <c r="KQ81">
        <v>0</v>
      </c>
      <c r="KR81">
        <v>0</v>
      </c>
      <c r="KS81">
        <v>1</v>
      </c>
      <c r="KT81">
        <v>0</v>
      </c>
      <c r="KU81">
        <v>1</v>
      </c>
      <c r="KV81">
        <v>0</v>
      </c>
      <c r="KW81">
        <v>0</v>
      </c>
      <c r="KX81">
        <v>0</v>
      </c>
      <c r="KY81">
        <v>0</v>
      </c>
      <c r="KZ81">
        <v>0</v>
      </c>
      <c r="LA81">
        <v>0</v>
      </c>
      <c r="LB81">
        <v>0</v>
      </c>
      <c r="LC81">
        <v>0</v>
      </c>
      <c r="LD81">
        <v>1</v>
      </c>
      <c r="LE81">
        <v>0</v>
      </c>
      <c r="LF81">
        <v>0</v>
      </c>
      <c r="LG81">
        <v>0</v>
      </c>
      <c r="LH81">
        <v>0</v>
      </c>
    </row>
    <row r="82" spans="1:320" s="34" customFormat="1" ht="15" customHeight="1" x14ac:dyDescent="0.25">
      <c r="A82" s="45">
        <v>206070896</v>
      </c>
      <c r="B82" s="45" t="s">
        <v>2181</v>
      </c>
      <c r="C82" s="46">
        <v>45292</v>
      </c>
      <c r="D82" s="46">
        <v>45657</v>
      </c>
      <c r="E82" s="47">
        <v>366</v>
      </c>
      <c r="F82" s="45" t="s">
        <v>883</v>
      </c>
      <c r="G82" s="45" t="s">
        <v>884</v>
      </c>
      <c r="H82" s="45" t="s">
        <v>967</v>
      </c>
      <c r="I82" s="45" t="s">
        <v>886</v>
      </c>
      <c r="J82" s="45" t="s">
        <v>887</v>
      </c>
      <c r="K82" s="45" t="s">
        <v>888</v>
      </c>
      <c r="L82" s="45" t="s">
        <v>2167</v>
      </c>
      <c r="M82" s="45" t="s">
        <v>2182</v>
      </c>
      <c r="N82" s="45" t="s">
        <v>2183</v>
      </c>
      <c r="O82" s="45" t="s">
        <v>980</v>
      </c>
      <c r="P82" s="45" t="s">
        <v>2184</v>
      </c>
      <c r="Q82" s="45" t="s">
        <v>2185</v>
      </c>
      <c r="R82" t="s">
        <v>2186</v>
      </c>
      <c r="S82" s="45" t="s">
        <v>893</v>
      </c>
      <c r="T82" t="s">
        <v>1970</v>
      </c>
      <c r="U82" s="47">
        <v>99</v>
      </c>
      <c r="V82" s="47">
        <v>99</v>
      </c>
      <c r="W82" s="47" t="s">
        <v>894</v>
      </c>
      <c r="X82" s="47">
        <v>36234</v>
      </c>
      <c r="Y82" s="47">
        <v>28118</v>
      </c>
      <c r="Z82" s="48">
        <v>179.76</v>
      </c>
      <c r="AA82" s="44">
        <v>85</v>
      </c>
      <c r="AB82" s="44">
        <v>58</v>
      </c>
      <c r="AC82" s="44">
        <v>1572</v>
      </c>
      <c r="AD82" s="44">
        <v>283</v>
      </c>
      <c r="AE82" s="44">
        <v>54</v>
      </c>
      <c r="AF82" s="44">
        <v>16307</v>
      </c>
      <c r="AG82" s="44"/>
      <c r="AH82" s="47"/>
      <c r="AI82" s="47">
        <v>366</v>
      </c>
      <c r="AJ82">
        <v>9536</v>
      </c>
      <c r="AK82" t="s">
        <v>895</v>
      </c>
      <c r="AL82">
        <v>28118</v>
      </c>
      <c r="AM82"/>
      <c r="AN82"/>
      <c r="AO82"/>
      <c r="AP82"/>
      <c r="AQ82"/>
      <c r="AR82" s="44"/>
      <c r="AS82" s="44"/>
      <c r="AT82" s="44"/>
      <c r="AU82" s="44">
        <v>11272838</v>
      </c>
      <c r="AV82" s="44">
        <v>2874690</v>
      </c>
      <c r="AW82" s="44">
        <v>-1370886</v>
      </c>
      <c r="AX82" s="44">
        <v>46654</v>
      </c>
      <c r="AY82" s="44">
        <v>15565068</v>
      </c>
      <c r="AZ82" s="21">
        <v>15082381</v>
      </c>
      <c r="BA82" s="21">
        <v>482687</v>
      </c>
      <c r="BB82" s="44">
        <v>-10003</v>
      </c>
      <c r="BC82" s="44"/>
      <c r="BD82" s="44"/>
      <c r="BE82" s="44">
        <v>472684</v>
      </c>
      <c r="BF82" s="44">
        <v>620940</v>
      </c>
      <c r="BG82" s="44">
        <v>111785</v>
      </c>
      <c r="BH82" s="44">
        <v>184068</v>
      </c>
      <c r="BI82" s="21">
        <v>6444765</v>
      </c>
      <c r="BJ82" s="21"/>
      <c r="BK82" s="21"/>
      <c r="BL82" s="21">
        <v>144570</v>
      </c>
      <c r="BM82" s="21">
        <v>3766710</v>
      </c>
      <c r="BN82" s="21">
        <v>11272838</v>
      </c>
      <c r="BO82" s="21"/>
      <c r="BP82" s="21"/>
      <c r="BQ82" s="44"/>
      <c r="BR82" s="21"/>
      <c r="BS82" s="44"/>
      <c r="BT82" s="21"/>
      <c r="BU82" s="44"/>
      <c r="BV82" s="21"/>
      <c r="BW82" s="44">
        <v>1356314</v>
      </c>
      <c r="BX82" s="21"/>
      <c r="BY82" s="21">
        <v>121650</v>
      </c>
      <c r="BZ82" s="21"/>
      <c r="CA82" s="44">
        <v>158867</v>
      </c>
      <c r="CB82" s="44"/>
      <c r="CC82" s="44">
        <v>336626</v>
      </c>
      <c r="CD82" s="44"/>
      <c r="CE82" s="44"/>
      <c r="CF82" s="44"/>
      <c r="CG82" s="44"/>
      <c r="CH82" s="44"/>
      <c r="CI82" s="21">
        <v>3738</v>
      </c>
      <c r="CJ82" s="44"/>
      <c r="CK82" s="21">
        <v>897495</v>
      </c>
      <c r="CL82" s="44"/>
      <c r="CM82" s="44">
        <v>71413</v>
      </c>
      <c r="CN82" s="44">
        <v>0</v>
      </c>
      <c r="CO82" s="44">
        <v>847780</v>
      </c>
      <c r="CP82" s="44">
        <v>713760</v>
      </c>
      <c r="CQ82" s="21">
        <v>680080</v>
      </c>
      <c r="CR82" s="44">
        <v>248400</v>
      </c>
      <c r="CS82" s="44">
        <v>245429</v>
      </c>
      <c r="CT82" s="44">
        <v>51210</v>
      </c>
      <c r="CU82" s="44"/>
      <c r="CV82" s="44">
        <v>16618</v>
      </c>
      <c r="CW82" s="21"/>
      <c r="CX82" s="21"/>
      <c r="CY82" s="21"/>
      <c r="CZ82" s="21"/>
      <c r="DA82" s="21"/>
      <c r="DB82" s="21"/>
      <c r="DC82" s="21"/>
      <c r="DD82" s="21"/>
      <c r="DE82" s="44"/>
      <c r="DF82" s="21"/>
      <c r="DG82" s="44"/>
      <c r="DH82" s="21"/>
      <c r="DI82" s="44"/>
      <c r="DJ82" s="44"/>
      <c r="DK82" s="44"/>
      <c r="DL82" s="44"/>
      <c r="DM82" s="21"/>
      <c r="DN82" s="44"/>
      <c r="DO82" s="44"/>
      <c r="DP82" s="44"/>
      <c r="DQ82" s="44"/>
      <c r="DR82" s="44"/>
      <c r="DS82" s="44"/>
      <c r="DT82" s="44"/>
      <c r="DU82" s="44"/>
      <c r="DV82" s="44"/>
      <c r="DW82" s="44"/>
      <c r="DX82" s="44"/>
      <c r="DY82" s="44"/>
      <c r="DZ82" s="44"/>
      <c r="EA82" s="44"/>
      <c r="EB82" s="21"/>
      <c r="EC82" s="44">
        <v>473213</v>
      </c>
      <c r="ED82" s="44"/>
      <c r="EE82" s="21">
        <v>477</v>
      </c>
      <c r="EF82" s="44"/>
      <c r="EG82" s="21">
        <v>160606</v>
      </c>
      <c r="EH82" s="44"/>
      <c r="EI82" s="21">
        <v>774353</v>
      </c>
      <c r="EJ82" s="44"/>
      <c r="EK82" s="44"/>
      <c r="EL82" s="21"/>
      <c r="EM82" s="44"/>
      <c r="EN82" s="44"/>
      <c r="EO82" s="44">
        <v>-2779535</v>
      </c>
      <c r="EP82" s="21"/>
      <c r="EQ82" s="21"/>
      <c r="ER82" s="21"/>
      <c r="ES82" s="21"/>
      <c r="ET82" s="44"/>
      <c r="EU82" s="21"/>
      <c r="EV82" s="44"/>
      <c r="EW82" s="21"/>
      <c r="EX82" s="44"/>
      <c r="EY82" s="44"/>
      <c r="EZ82" s="21"/>
      <c r="FA82" s="21"/>
      <c r="FB82" s="44"/>
      <c r="FC82" s="44"/>
      <c r="FD82" s="21"/>
      <c r="FE82" s="112"/>
      <c r="FF82" s="44"/>
      <c r="FG82" s="44">
        <v>7026508</v>
      </c>
      <c r="FH82" s="44">
        <v>1624356</v>
      </c>
      <c r="FI82" s="44">
        <v>6431517</v>
      </c>
      <c r="FJ82" s="44">
        <v>24065</v>
      </c>
      <c r="FK82" s="44">
        <v>6529016</v>
      </c>
      <c r="FL82" s="44"/>
      <c r="FM82" s="44"/>
      <c r="FN82" s="44"/>
      <c r="FO82" s="44"/>
      <c r="FP82" s="44"/>
      <c r="FQ82" s="44"/>
      <c r="FR82" s="44"/>
      <c r="FS82" s="44"/>
      <c r="FT82" s="44">
        <v>117513</v>
      </c>
      <c r="FU82" s="44"/>
      <c r="FV82" s="21">
        <v>441153</v>
      </c>
      <c r="FW82" s="44">
        <v>186030</v>
      </c>
      <c r="FX82" s="44">
        <v>113028</v>
      </c>
      <c r="FY82" s="44">
        <v>34203</v>
      </c>
      <c r="FZ82" s="44">
        <v>128212</v>
      </c>
      <c r="GA82" s="44">
        <v>36402</v>
      </c>
      <c r="GB82" s="44"/>
      <c r="GC82" s="44">
        <v>106370</v>
      </c>
      <c r="GD82" s="44">
        <v>586650</v>
      </c>
      <c r="GE82" s="44">
        <v>302711</v>
      </c>
      <c r="GF82" s="44">
        <v>195241</v>
      </c>
      <c r="GG82" s="44">
        <v>1067993</v>
      </c>
      <c r="GH82" s="44">
        <v>220132</v>
      </c>
      <c r="GI82" s="44">
        <v>148937</v>
      </c>
      <c r="GJ82" s="44">
        <v>279266</v>
      </c>
      <c r="GK82" s="44">
        <v>2732042</v>
      </c>
      <c r="GL82" s="44">
        <v>28292</v>
      </c>
      <c r="GM82" s="44">
        <v>1455399</v>
      </c>
      <c r="GN82" s="44">
        <v>172722</v>
      </c>
      <c r="GO82" s="44">
        <v>78215</v>
      </c>
      <c r="GP82" s="44"/>
      <c r="GQ82" s="44"/>
      <c r="GR82" s="44">
        <v>122854</v>
      </c>
      <c r="GS82" s="44">
        <v>8837438</v>
      </c>
      <c r="GT82" s="44"/>
      <c r="GU82" s="21">
        <v>78708</v>
      </c>
      <c r="GV82" s="44">
        <v>5952</v>
      </c>
      <c r="GW82" s="44">
        <v>58668</v>
      </c>
      <c r="GX82" s="44">
        <v>6230000</v>
      </c>
      <c r="GY82" s="44">
        <v>15210766</v>
      </c>
      <c r="GZ82" s="44">
        <v>17074384</v>
      </c>
      <c r="HA82" s="44">
        <v>32554</v>
      </c>
      <c r="HB82" s="44">
        <v>45751</v>
      </c>
      <c r="HC82" s="44">
        <v>-1941923</v>
      </c>
      <c r="HD82" s="44">
        <v>15210766</v>
      </c>
      <c r="HE82" s="21"/>
      <c r="HF82" s="21"/>
      <c r="HG82" s="21">
        <v>16278393</v>
      </c>
      <c r="HH82" s="21"/>
      <c r="HI82" s="21">
        <v>0</v>
      </c>
      <c r="HJ82" s="44"/>
      <c r="HK82" s="21"/>
      <c r="HL82" s="21">
        <v>580112</v>
      </c>
      <c r="HM82" s="21">
        <v>580112</v>
      </c>
      <c r="HN82" s="21">
        <v>-501404</v>
      </c>
      <c r="HO82" s="21"/>
      <c r="HP82" s="44"/>
      <c r="HQ82" s="47"/>
      <c r="HR82" s="47">
        <v>58668</v>
      </c>
      <c r="HS82" s="47">
        <v>-12917</v>
      </c>
      <c r="HT82" s="47" t="s">
        <v>2187</v>
      </c>
      <c r="HU82" s="47">
        <v>6146778.2400000002</v>
      </c>
      <c r="HV82" s="47">
        <v>7109</v>
      </c>
      <c r="HW82" s="47">
        <v>0</v>
      </c>
      <c r="HX82" s="47">
        <v>9838</v>
      </c>
      <c r="HY82" s="47">
        <v>41715</v>
      </c>
      <c r="HZ82" s="47">
        <v>63973</v>
      </c>
      <c r="IA82" s="47">
        <v>0</v>
      </c>
      <c r="IB82" s="47">
        <v>0</v>
      </c>
      <c r="IC82" s="47">
        <v>14211</v>
      </c>
      <c r="ID82">
        <v>5315</v>
      </c>
      <c r="IE82" s="47">
        <v>4137</v>
      </c>
      <c r="IF82"/>
      <c r="IG82" s="47"/>
      <c r="IH82" s="47">
        <v>21148</v>
      </c>
      <c r="II82">
        <v>2673</v>
      </c>
      <c r="IJ82">
        <v>3594</v>
      </c>
      <c r="IK82">
        <v>6370</v>
      </c>
      <c r="IL82">
        <v>20022</v>
      </c>
      <c r="IM82">
        <v>200105</v>
      </c>
      <c r="IN82">
        <v>0</v>
      </c>
      <c r="IO82">
        <v>0</v>
      </c>
      <c r="IP82">
        <v>514</v>
      </c>
      <c r="IQ82">
        <v>3722</v>
      </c>
      <c r="IR82">
        <v>0</v>
      </c>
      <c r="IS82">
        <v>0</v>
      </c>
      <c r="IT82">
        <v>4236</v>
      </c>
      <c r="IU82">
        <v>412566</v>
      </c>
      <c r="IV82">
        <v>0</v>
      </c>
      <c r="IW82">
        <v>513552</v>
      </c>
      <c r="IX82">
        <v>1852541</v>
      </c>
      <c r="IY82">
        <v>1789085</v>
      </c>
      <c r="IZ82">
        <v>0</v>
      </c>
      <c r="JA82">
        <v>0</v>
      </c>
      <c r="JB82">
        <v>418369</v>
      </c>
      <c r="JC82">
        <v>215020</v>
      </c>
      <c r="JD82">
        <v>131557</v>
      </c>
      <c r="JE82"/>
      <c r="JF82"/>
      <c r="JG82">
        <v>491921</v>
      </c>
      <c r="JH82">
        <v>75041</v>
      </c>
      <c r="JI82">
        <v>103678</v>
      </c>
      <c r="JJ82">
        <v>218106</v>
      </c>
      <c r="JK82">
        <v>805072</v>
      </c>
      <c r="JL82">
        <v>7026508</v>
      </c>
      <c r="JM82">
        <v>0</v>
      </c>
      <c r="JN82">
        <v>0</v>
      </c>
      <c r="JO82">
        <v>29328</v>
      </c>
      <c r="JP82">
        <v>127535</v>
      </c>
      <c r="JQ82">
        <v>0</v>
      </c>
      <c r="JR82">
        <v>0</v>
      </c>
      <c r="JS82">
        <v>156863</v>
      </c>
      <c r="JT82"/>
      <c r="JU82"/>
      <c r="JV82"/>
      <c r="JW82"/>
      <c r="JX82">
        <v>5315</v>
      </c>
      <c r="JY82"/>
      <c r="JZ82"/>
      <c r="KA82"/>
      <c r="KB82"/>
      <c r="KC82"/>
      <c r="KD82">
        <v>215020</v>
      </c>
      <c r="KE82"/>
      <c r="KF82">
        <v>134</v>
      </c>
      <c r="KG82">
        <v>207</v>
      </c>
      <c r="KH82">
        <v>82</v>
      </c>
      <c r="KI82">
        <v>99</v>
      </c>
      <c r="KJ82">
        <v>164</v>
      </c>
      <c r="KK82">
        <v>51</v>
      </c>
      <c r="KL82">
        <v>47</v>
      </c>
      <c r="KM82">
        <v>88</v>
      </c>
      <c r="KN82">
        <v>21</v>
      </c>
      <c r="KO82">
        <v>1</v>
      </c>
      <c r="KP82">
        <v>0</v>
      </c>
      <c r="KQ82">
        <v>0</v>
      </c>
      <c r="KR82">
        <v>0</v>
      </c>
      <c r="KS82">
        <v>1</v>
      </c>
      <c r="KT82">
        <v>0</v>
      </c>
      <c r="KU82">
        <v>1</v>
      </c>
      <c r="KV82">
        <v>0</v>
      </c>
      <c r="KW82">
        <v>0</v>
      </c>
      <c r="KX82">
        <v>0</v>
      </c>
      <c r="KY82">
        <v>0</v>
      </c>
      <c r="KZ82">
        <v>0</v>
      </c>
      <c r="LA82">
        <v>0</v>
      </c>
      <c r="LB82">
        <v>0</v>
      </c>
      <c r="LC82">
        <v>0</v>
      </c>
      <c r="LD82">
        <v>1</v>
      </c>
      <c r="LE82">
        <v>0</v>
      </c>
      <c r="LF82">
        <v>0</v>
      </c>
      <c r="LG82">
        <v>0</v>
      </c>
      <c r="LH82">
        <v>0</v>
      </c>
    </row>
    <row r="83" spans="1:320" s="34" customFormat="1" ht="15" customHeight="1" x14ac:dyDescent="0.25">
      <c r="A83" s="45">
        <v>206070905</v>
      </c>
      <c r="B83" s="45" t="s">
        <v>966</v>
      </c>
      <c r="C83" s="46">
        <v>45170</v>
      </c>
      <c r="D83" s="46">
        <v>45535</v>
      </c>
      <c r="E83" s="47">
        <v>366</v>
      </c>
      <c r="F83" s="45" t="s">
        <v>883</v>
      </c>
      <c r="G83" s="45" t="s">
        <v>884</v>
      </c>
      <c r="H83" s="45" t="s">
        <v>967</v>
      </c>
      <c r="I83" s="45" t="s">
        <v>886</v>
      </c>
      <c r="J83" s="45" t="s">
        <v>887</v>
      </c>
      <c r="K83" s="45" t="s">
        <v>888</v>
      </c>
      <c r="L83" s="45" t="s">
        <v>2188</v>
      </c>
      <c r="M83" s="45" t="s">
        <v>968</v>
      </c>
      <c r="N83" s="45" t="s">
        <v>969</v>
      </c>
      <c r="O83" s="45" t="s">
        <v>970</v>
      </c>
      <c r="P83" s="45" t="s">
        <v>2189</v>
      </c>
      <c r="Q83" s="45" t="s">
        <v>2190</v>
      </c>
      <c r="R83" t="s">
        <v>971</v>
      </c>
      <c r="S83" s="45" t="s">
        <v>893</v>
      </c>
      <c r="T83"/>
      <c r="U83" s="47">
        <v>108</v>
      </c>
      <c r="V83" s="47">
        <v>108</v>
      </c>
      <c r="W83" s="47" t="s">
        <v>913</v>
      </c>
      <c r="X83" s="47">
        <v>39528</v>
      </c>
      <c r="Y83" s="47">
        <v>37252</v>
      </c>
      <c r="Z83" s="48">
        <v>94.24</v>
      </c>
      <c r="AA83" s="44">
        <v>403</v>
      </c>
      <c r="AB83" s="44">
        <v>366</v>
      </c>
      <c r="AC83" s="44">
        <v>2756</v>
      </c>
      <c r="AD83" s="44"/>
      <c r="AE83" s="44">
        <v>4021</v>
      </c>
      <c r="AF83" s="44">
        <v>21904</v>
      </c>
      <c r="AG83" s="44">
        <v>4033</v>
      </c>
      <c r="AH83" s="47"/>
      <c r="AI83" s="47">
        <v>321</v>
      </c>
      <c r="AJ83">
        <v>4217</v>
      </c>
      <c r="AK83" t="s">
        <v>895</v>
      </c>
      <c r="AL83">
        <v>37252</v>
      </c>
      <c r="AM83"/>
      <c r="AN83"/>
      <c r="AO83"/>
      <c r="AP83"/>
      <c r="AQ83"/>
      <c r="AR83" s="44"/>
      <c r="AS83" s="44"/>
      <c r="AT83" s="44"/>
      <c r="AU83" s="44">
        <v>16597335</v>
      </c>
      <c r="AV83" s="44">
        <v>4927888</v>
      </c>
      <c r="AW83" s="44">
        <v>5894816</v>
      </c>
      <c r="AX83" s="44"/>
      <c r="AY83" s="44">
        <v>15630407</v>
      </c>
      <c r="AZ83" s="21">
        <v>17000810</v>
      </c>
      <c r="BA83" s="21">
        <v>-1370403</v>
      </c>
      <c r="BB83" s="44">
        <v>492335</v>
      </c>
      <c r="BC83" s="44">
        <v>12590</v>
      </c>
      <c r="BD83" s="44"/>
      <c r="BE83" s="44">
        <v>-890658</v>
      </c>
      <c r="BF83" s="44">
        <v>2495442</v>
      </c>
      <c r="BG83" s="44"/>
      <c r="BH83" s="44">
        <v>1249326</v>
      </c>
      <c r="BI83" s="21">
        <v>7327394</v>
      </c>
      <c r="BJ83" s="21">
        <v>3613662</v>
      </c>
      <c r="BK83" s="21"/>
      <c r="BL83" s="21">
        <v>101718</v>
      </c>
      <c r="BM83" s="21">
        <v>1809793</v>
      </c>
      <c r="BN83" s="21">
        <v>16597335</v>
      </c>
      <c r="BO83" s="21"/>
      <c r="BP83" s="21"/>
      <c r="BQ83" s="44"/>
      <c r="BR83" s="21"/>
      <c r="BS83" s="44"/>
      <c r="BT83" s="21"/>
      <c r="BU83" s="44"/>
      <c r="BV83" s="21"/>
      <c r="BW83" s="44">
        <v>1371772</v>
      </c>
      <c r="BX83" s="21"/>
      <c r="BY83" s="21"/>
      <c r="BZ83" s="21"/>
      <c r="CA83" s="44">
        <v>151083</v>
      </c>
      <c r="CB83" s="44"/>
      <c r="CC83" s="44">
        <v>662805</v>
      </c>
      <c r="CD83" s="44"/>
      <c r="CE83" s="44">
        <v>2261032</v>
      </c>
      <c r="CF83" s="44"/>
      <c r="CG83" s="44"/>
      <c r="CH83" s="44"/>
      <c r="CI83" s="21">
        <v>742</v>
      </c>
      <c r="CJ83" s="44"/>
      <c r="CK83" s="21">
        <v>480454</v>
      </c>
      <c r="CL83" s="44"/>
      <c r="CM83" s="44">
        <v>146564</v>
      </c>
      <c r="CN83" s="44">
        <v>124522</v>
      </c>
      <c r="CO83" s="44">
        <v>1241378</v>
      </c>
      <c r="CP83" s="44">
        <v>0</v>
      </c>
      <c r="CQ83" s="21">
        <v>1338205</v>
      </c>
      <c r="CR83" s="44">
        <v>255343</v>
      </c>
      <c r="CS83" s="44">
        <v>1455101</v>
      </c>
      <c r="CT83" s="44">
        <v>102937</v>
      </c>
      <c r="CU83" s="44"/>
      <c r="CV83" s="44">
        <v>263838</v>
      </c>
      <c r="CW83" s="21"/>
      <c r="CX83" s="21"/>
      <c r="CY83" s="21"/>
      <c r="CZ83" s="21"/>
      <c r="DA83" s="21"/>
      <c r="DB83" s="21"/>
      <c r="DC83" s="21"/>
      <c r="DD83" s="21"/>
      <c r="DE83" s="44"/>
      <c r="DF83" s="21"/>
      <c r="DG83" s="44"/>
      <c r="DH83" s="21"/>
      <c r="DI83" s="44"/>
      <c r="DJ83" s="44"/>
      <c r="DK83" s="44"/>
      <c r="DL83" s="44"/>
      <c r="DM83" s="21"/>
      <c r="DN83" s="44"/>
      <c r="DO83" s="44"/>
      <c r="DP83" s="44"/>
      <c r="DQ83" s="44"/>
      <c r="DR83" s="44"/>
      <c r="DS83" s="44"/>
      <c r="DT83" s="44"/>
      <c r="DU83" s="44"/>
      <c r="DV83" s="44"/>
      <c r="DW83" s="44"/>
      <c r="DX83" s="44"/>
      <c r="DY83" s="44">
        <v>-9664</v>
      </c>
      <c r="DZ83" s="44"/>
      <c r="EA83" s="44"/>
      <c r="EB83" s="21"/>
      <c r="EC83" s="44">
        <v>216276</v>
      </c>
      <c r="ED83" s="44"/>
      <c r="EE83" s="21"/>
      <c r="EF83" s="44"/>
      <c r="EG83" s="21">
        <v>349991</v>
      </c>
      <c r="EH83" s="44"/>
      <c r="EI83" s="21">
        <v>1802282</v>
      </c>
      <c r="EJ83" s="44"/>
      <c r="EK83" s="44">
        <v>2885694</v>
      </c>
      <c r="EL83" s="21"/>
      <c r="EM83" s="44"/>
      <c r="EN83" s="44"/>
      <c r="EO83" s="44">
        <v>650237</v>
      </c>
      <c r="EP83" s="21"/>
      <c r="EQ83" s="21"/>
      <c r="ER83" s="21"/>
      <c r="ES83" s="21"/>
      <c r="ET83" s="44"/>
      <c r="EU83" s="21"/>
      <c r="EV83" s="44"/>
      <c r="EW83" s="21"/>
      <c r="EX83" s="44"/>
      <c r="EY83" s="44"/>
      <c r="EZ83" s="21"/>
      <c r="FA83" s="21"/>
      <c r="FB83" s="44"/>
      <c r="FC83" s="44"/>
      <c r="FD83" s="21"/>
      <c r="FE83" s="112"/>
      <c r="FF83" s="44"/>
      <c r="FG83" s="44">
        <v>7634807</v>
      </c>
      <c r="FH83" s="44">
        <v>2271974</v>
      </c>
      <c r="FI83" s="44">
        <v>7094029</v>
      </c>
      <c r="FJ83" s="44">
        <v>306240</v>
      </c>
      <c r="FK83" s="44">
        <v>7839155</v>
      </c>
      <c r="FL83" s="44"/>
      <c r="FM83" s="44"/>
      <c r="FN83" s="44"/>
      <c r="FO83" s="44"/>
      <c r="FP83" s="44"/>
      <c r="FQ83" s="44"/>
      <c r="FR83" s="44"/>
      <c r="FS83" s="44"/>
      <c r="FT83" s="44">
        <v>14159</v>
      </c>
      <c r="FU83" s="44">
        <v>62226</v>
      </c>
      <c r="FV83" s="21">
        <v>324717</v>
      </c>
      <c r="FW83" s="44"/>
      <c r="FX83" s="44">
        <v>255133</v>
      </c>
      <c r="FY83" s="44">
        <v>56570</v>
      </c>
      <c r="FZ83" s="44">
        <v>449308</v>
      </c>
      <c r="GA83" s="44">
        <v>53543</v>
      </c>
      <c r="GB83" s="44"/>
      <c r="GC83" s="44">
        <v>151301</v>
      </c>
      <c r="GD83" s="44">
        <v>738058</v>
      </c>
      <c r="GE83" s="44">
        <v>405648</v>
      </c>
      <c r="GF83" s="44">
        <v>173995</v>
      </c>
      <c r="GG83" s="44">
        <v>969036</v>
      </c>
      <c r="GH83" s="44">
        <v>165505</v>
      </c>
      <c r="GI83" s="44">
        <v>193012</v>
      </c>
      <c r="GJ83" s="44">
        <v>89943</v>
      </c>
      <c r="GK83" s="44">
        <v>3161847</v>
      </c>
      <c r="GL83" s="44">
        <v>69439</v>
      </c>
      <c r="GM83" s="44">
        <v>1423931</v>
      </c>
      <c r="GN83" s="44">
        <v>124269</v>
      </c>
      <c r="GO83" s="44">
        <v>15301</v>
      </c>
      <c r="GP83" s="44"/>
      <c r="GQ83" s="44">
        <v>48898</v>
      </c>
      <c r="GR83" s="44">
        <v>215816</v>
      </c>
      <c r="GS83" s="44">
        <v>4570345</v>
      </c>
      <c r="GT83" s="44"/>
      <c r="GU83" s="21">
        <v>207336</v>
      </c>
      <c r="GV83" s="44"/>
      <c r="GW83" s="44">
        <v>8616738</v>
      </c>
      <c r="GX83" s="44"/>
      <c r="GY83" s="44">
        <v>13394419</v>
      </c>
      <c r="GZ83" s="44">
        <v>15835371</v>
      </c>
      <c r="HA83" s="44"/>
      <c r="HB83" s="44"/>
      <c r="HC83" s="44">
        <v>-2440952</v>
      </c>
      <c r="HD83" s="44">
        <v>13394419</v>
      </c>
      <c r="HE83" s="21">
        <v>94700</v>
      </c>
      <c r="HF83" s="21"/>
      <c r="HG83" s="21">
        <v>4257388</v>
      </c>
      <c r="HH83" s="21"/>
      <c r="HI83" s="21">
        <v>0</v>
      </c>
      <c r="HJ83" s="44"/>
      <c r="HK83" s="21">
        <v>651921</v>
      </c>
      <c r="HL83" s="21">
        <v>376626</v>
      </c>
      <c r="HM83" s="21">
        <v>1028547</v>
      </c>
      <c r="HN83" s="21">
        <v>-821211</v>
      </c>
      <c r="HO83" s="21"/>
      <c r="HP83" s="44"/>
      <c r="HQ83" s="47"/>
      <c r="HR83" s="47"/>
      <c r="HS83" s="47"/>
      <c r="HT83" s="47" t="s">
        <v>1893</v>
      </c>
      <c r="HU83" s="47">
        <v>316707.42</v>
      </c>
      <c r="HV83" s="47">
        <v>2271</v>
      </c>
      <c r="HW83" s="47">
        <v>0</v>
      </c>
      <c r="HX83" s="47">
        <v>18402</v>
      </c>
      <c r="HY83" s="47">
        <v>26155</v>
      </c>
      <c r="HZ83" s="47">
        <v>82409</v>
      </c>
      <c r="IA83" s="47">
        <v>0</v>
      </c>
      <c r="IB83" s="47">
        <v>0</v>
      </c>
      <c r="IC83" s="47">
        <v>9475</v>
      </c>
      <c r="ID83">
        <v>6180</v>
      </c>
      <c r="IE83" s="47">
        <v>4464</v>
      </c>
      <c r="IF83">
        <v>14116</v>
      </c>
      <c r="IG83" s="47">
        <v>5797</v>
      </c>
      <c r="IH83" s="47">
        <v>21814</v>
      </c>
      <c r="II83">
        <v>4103</v>
      </c>
      <c r="IJ83">
        <v>7815</v>
      </c>
      <c r="IK83">
        <v>1668</v>
      </c>
      <c r="IL83">
        <v>20223</v>
      </c>
      <c r="IM83">
        <v>224892</v>
      </c>
      <c r="IN83">
        <v>0</v>
      </c>
      <c r="IO83">
        <v>100</v>
      </c>
      <c r="IP83">
        <v>6217</v>
      </c>
      <c r="IQ83">
        <v>4072</v>
      </c>
      <c r="IR83">
        <v>0</v>
      </c>
      <c r="IS83">
        <v>0</v>
      </c>
      <c r="IT83">
        <v>10389</v>
      </c>
      <c r="IU83">
        <v>196386</v>
      </c>
      <c r="IV83">
        <v>0</v>
      </c>
      <c r="IW83">
        <v>1054541</v>
      </c>
      <c r="IX83">
        <v>1198437</v>
      </c>
      <c r="IY83">
        <v>2363455</v>
      </c>
      <c r="IZ83">
        <v>0</v>
      </c>
      <c r="JA83">
        <v>0</v>
      </c>
      <c r="JB83">
        <v>406730</v>
      </c>
      <c r="JC83">
        <v>343466</v>
      </c>
      <c r="JD83">
        <v>114276</v>
      </c>
      <c r="JE83">
        <v>269056</v>
      </c>
      <c r="JF83">
        <v>105663</v>
      </c>
      <c r="JG83">
        <v>439097</v>
      </c>
      <c r="JH83">
        <v>131103</v>
      </c>
      <c r="JI83">
        <v>144913</v>
      </c>
      <c r="JJ83">
        <v>66723</v>
      </c>
      <c r="JK83">
        <v>800961</v>
      </c>
      <c r="JL83">
        <v>7634807</v>
      </c>
      <c r="JM83">
        <v>0</v>
      </c>
      <c r="JN83">
        <v>6858</v>
      </c>
      <c r="JO83">
        <v>332430</v>
      </c>
      <c r="JP83">
        <v>138768</v>
      </c>
      <c r="JQ83">
        <v>0</v>
      </c>
      <c r="JR83">
        <v>0</v>
      </c>
      <c r="JS83">
        <v>478056</v>
      </c>
      <c r="JT83"/>
      <c r="JU83"/>
      <c r="JV83"/>
      <c r="JW83"/>
      <c r="JX83"/>
      <c r="JY83">
        <v>6180</v>
      </c>
      <c r="JZ83"/>
      <c r="KA83"/>
      <c r="KB83"/>
      <c r="KC83"/>
      <c r="KD83"/>
      <c r="KE83">
        <v>343466</v>
      </c>
      <c r="KF83">
        <v>159</v>
      </c>
      <c r="KG83">
        <v>215</v>
      </c>
      <c r="KH83">
        <v>121</v>
      </c>
      <c r="KI83">
        <v>102</v>
      </c>
      <c r="KJ83">
        <v>141</v>
      </c>
      <c r="KK83">
        <v>75</v>
      </c>
      <c r="KL83">
        <v>54</v>
      </c>
      <c r="KM83">
        <v>72</v>
      </c>
      <c r="KN83">
        <v>45</v>
      </c>
      <c r="KO83">
        <v>1</v>
      </c>
      <c r="KP83">
        <v>0</v>
      </c>
      <c r="KQ83">
        <v>0</v>
      </c>
      <c r="KR83">
        <v>0</v>
      </c>
      <c r="KS83">
        <v>0</v>
      </c>
      <c r="KT83">
        <v>1</v>
      </c>
      <c r="KU83">
        <v>1</v>
      </c>
      <c r="KV83">
        <v>0</v>
      </c>
      <c r="KW83">
        <v>0</v>
      </c>
      <c r="KX83">
        <v>0</v>
      </c>
      <c r="KY83">
        <v>0</v>
      </c>
      <c r="KZ83">
        <v>0</v>
      </c>
      <c r="LA83">
        <v>0</v>
      </c>
      <c r="LB83">
        <v>0</v>
      </c>
      <c r="LC83">
        <v>0</v>
      </c>
      <c r="LD83">
        <v>1</v>
      </c>
      <c r="LE83">
        <v>0</v>
      </c>
      <c r="LF83">
        <v>0</v>
      </c>
      <c r="LG83">
        <v>0</v>
      </c>
      <c r="LH83">
        <v>0</v>
      </c>
    </row>
    <row r="84" spans="1:320" s="34" customFormat="1" ht="15" customHeight="1" x14ac:dyDescent="0.25">
      <c r="A84" s="45">
        <v>206070932</v>
      </c>
      <c r="B84" s="45" t="s">
        <v>2191</v>
      </c>
      <c r="C84" s="46">
        <v>45292</v>
      </c>
      <c r="D84" s="46">
        <v>45657</v>
      </c>
      <c r="E84" s="47">
        <v>366</v>
      </c>
      <c r="F84" s="45" t="s">
        <v>883</v>
      </c>
      <c r="G84" s="45" t="s">
        <v>884</v>
      </c>
      <c r="H84" s="45" t="s">
        <v>967</v>
      </c>
      <c r="I84" s="45" t="s">
        <v>886</v>
      </c>
      <c r="J84" s="45" t="s">
        <v>887</v>
      </c>
      <c r="K84" s="45" t="s">
        <v>888</v>
      </c>
      <c r="L84" s="45" t="s">
        <v>2188</v>
      </c>
      <c r="M84" s="45" t="s">
        <v>2192</v>
      </c>
      <c r="N84" s="45" t="s">
        <v>2193</v>
      </c>
      <c r="O84" s="45" t="s">
        <v>970</v>
      </c>
      <c r="P84" s="45" t="s">
        <v>2189</v>
      </c>
      <c r="Q84" s="45" t="s">
        <v>2194</v>
      </c>
      <c r="R84" t="s">
        <v>2195</v>
      </c>
      <c r="S84" s="45" t="s">
        <v>893</v>
      </c>
      <c r="T84" t="s">
        <v>1225</v>
      </c>
      <c r="U84" s="47">
        <v>80</v>
      </c>
      <c r="V84" s="47">
        <v>80</v>
      </c>
      <c r="W84" s="47" t="s">
        <v>894</v>
      </c>
      <c r="X84" s="47">
        <v>29280</v>
      </c>
      <c r="Y84" s="47">
        <v>26231</v>
      </c>
      <c r="Z84" s="48">
        <v>151.1</v>
      </c>
      <c r="AA84" s="44">
        <v>124</v>
      </c>
      <c r="AB84" s="44">
        <v>123</v>
      </c>
      <c r="AC84" s="44">
        <v>2488</v>
      </c>
      <c r="AD84" s="44">
        <v>1621</v>
      </c>
      <c r="AE84" s="44">
        <v>2253</v>
      </c>
      <c r="AF84" s="44">
        <v>19437</v>
      </c>
      <c r="AG84" s="44"/>
      <c r="AH84" s="47"/>
      <c r="AI84" s="47">
        <v>113</v>
      </c>
      <c r="AJ84">
        <v>319</v>
      </c>
      <c r="AK84" t="s">
        <v>914</v>
      </c>
      <c r="AL84">
        <v>22006</v>
      </c>
      <c r="AM84"/>
      <c r="AN84"/>
      <c r="AO84"/>
      <c r="AP84">
        <v>4225</v>
      </c>
      <c r="AQ84"/>
      <c r="AR84" s="44"/>
      <c r="AS84" s="44"/>
      <c r="AT84" s="44"/>
      <c r="AU84" s="44">
        <v>15201673</v>
      </c>
      <c r="AV84" s="44">
        <v>4413048</v>
      </c>
      <c r="AW84" s="44">
        <v>5922424</v>
      </c>
      <c r="AX84" s="44">
        <v>36</v>
      </c>
      <c r="AY84" s="44">
        <v>13692333</v>
      </c>
      <c r="AZ84" s="21">
        <v>14397451</v>
      </c>
      <c r="BA84" s="21">
        <v>-705118</v>
      </c>
      <c r="BB84" s="44">
        <v>10488</v>
      </c>
      <c r="BC84" s="44"/>
      <c r="BD84" s="44"/>
      <c r="BE84" s="44">
        <v>-694630</v>
      </c>
      <c r="BF84" s="44">
        <v>1424719</v>
      </c>
      <c r="BG84" s="44">
        <v>1209195</v>
      </c>
      <c r="BH84" s="44">
        <v>1525366</v>
      </c>
      <c r="BI84" s="21">
        <v>10849729</v>
      </c>
      <c r="BJ84" s="21"/>
      <c r="BK84" s="21"/>
      <c r="BL84" s="21">
        <v>50064</v>
      </c>
      <c r="BM84" s="21">
        <v>142600</v>
      </c>
      <c r="BN84" s="21">
        <v>9840596</v>
      </c>
      <c r="BO84" s="21"/>
      <c r="BP84" s="21"/>
      <c r="BQ84" s="44"/>
      <c r="BR84" s="21">
        <v>5361077</v>
      </c>
      <c r="BS84" s="44"/>
      <c r="BT84" s="21"/>
      <c r="BU84" s="44"/>
      <c r="BV84" s="21"/>
      <c r="BW84" s="44">
        <v>2236350</v>
      </c>
      <c r="BX84" s="21"/>
      <c r="BY84" s="21">
        <v>1546100</v>
      </c>
      <c r="BZ84" s="21"/>
      <c r="CA84" s="44">
        <v>228472</v>
      </c>
      <c r="CB84" s="44"/>
      <c r="CC84" s="44">
        <v>401847</v>
      </c>
      <c r="CD84" s="44"/>
      <c r="CE84" s="44"/>
      <c r="CF84" s="44"/>
      <c r="CG84" s="44"/>
      <c r="CH84" s="44"/>
      <c r="CI84" s="21">
        <v>-59</v>
      </c>
      <c r="CJ84" s="44"/>
      <c r="CK84" s="21">
        <v>338</v>
      </c>
      <c r="CL84" s="44"/>
      <c r="CM84" s="44">
        <v>0</v>
      </c>
      <c r="CN84" s="44">
        <v>0</v>
      </c>
      <c r="CO84" s="44">
        <v>1786083</v>
      </c>
      <c r="CP84" s="44">
        <v>1561</v>
      </c>
      <c r="CQ84" s="21">
        <v>1693710</v>
      </c>
      <c r="CR84" s="44">
        <v>521700</v>
      </c>
      <c r="CS84" s="44">
        <v>320822</v>
      </c>
      <c r="CT84" s="44">
        <v>81057</v>
      </c>
      <c r="CU84" s="44"/>
      <c r="CV84" s="44">
        <v>8115</v>
      </c>
      <c r="CW84" s="21"/>
      <c r="CX84" s="21"/>
      <c r="CY84" s="21"/>
      <c r="CZ84" s="21"/>
      <c r="DA84" s="21"/>
      <c r="DB84" s="21"/>
      <c r="DC84" s="21"/>
      <c r="DD84" s="21"/>
      <c r="DE84" s="44"/>
      <c r="DF84" s="21"/>
      <c r="DG84" s="44"/>
      <c r="DH84" s="21"/>
      <c r="DI84" s="44"/>
      <c r="DJ84" s="44"/>
      <c r="DK84" s="44"/>
      <c r="DL84" s="44"/>
      <c r="DM84" s="21"/>
      <c r="DN84" s="44"/>
      <c r="DO84" s="44"/>
      <c r="DP84" s="44"/>
      <c r="DQ84" s="44"/>
      <c r="DR84" s="44"/>
      <c r="DS84" s="44"/>
      <c r="DT84" s="44"/>
      <c r="DU84" s="44"/>
      <c r="DV84" s="44"/>
      <c r="DW84" s="44"/>
      <c r="DX84" s="44"/>
      <c r="DY84" s="44"/>
      <c r="DZ84" s="44"/>
      <c r="EA84" s="44"/>
      <c r="EB84" s="21"/>
      <c r="EC84" s="44">
        <v>769818</v>
      </c>
      <c r="ED84" s="44"/>
      <c r="EE84" s="21">
        <v>1244880</v>
      </c>
      <c r="EF84" s="44"/>
      <c r="EG84" s="21">
        <v>36086</v>
      </c>
      <c r="EH84" s="44"/>
      <c r="EI84" s="21">
        <v>3834082</v>
      </c>
      <c r="EJ84" s="44"/>
      <c r="EK84" s="44"/>
      <c r="EL84" s="21"/>
      <c r="EM84" s="44"/>
      <c r="EN84" s="44"/>
      <c r="EO84" s="44">
        <v>37554</v>
      </c>
      <c r="EP84" s="21"/>
      <c r="EQ84" s="21"/>
      <c r="ER84" s="21"/>
      <c r="ES84" s="21"/>
      <c r="ET84" s="44"/>
      <c r="EU84" s="21"/>
      <c r="EV84" s="44"/>
      <c r="EW84" s="21"/>
      <c r="EX84" s="44"/>
      <c r="EY84" s="44"/>
      <c r="EZ84" s="21"/>
      <c r="FA84" s="21"/>
      <c r="FB84" s="44"/>
      <c r="FC84" s="44"/>
      <c r="FD84" s="21"/>
      <c r="FE84" s="112">
        <v>4</v>
      </c>
      <c r="FF84" s="44"/>
      <c r="FG84" s="44">
        <v>6169367</v>
      </c>
      <c r="FH84" s="44">
        <v>2029665</v>
      </c>
      <c r="FI84" s="44">
        <v>6198419</v>
      </c>
      <c r="FJ84" s="44"/>
      <c r="FK84" s="44">
        <v>4958604</v>
      </c>
      <c r="FL84" s="44"/>
      <c r="FM84" s="44"/>
      <c r="FN84" s="44"/>
      <c r="FO84" s="44">
        <v>1783766</v>
      </c>
      <c r="FP84" s="44"/>
      <c r="FQ84" s="44"/>
      <c r="FR84" s="44"/>
      <c r="FS84" s="44"/>
      <c r="FT84" s="44">
        <v>143127</v>
      </c>
      <c r="FU84" s="44"/>
      <c r="FV84" s="21">
        <v>321421</v>
      </c>
      <c r="FW84" s="44">
        <v>393878</v>
      </c>
      <c r="FX84" s="44">
        <v>322710</v>
      </c>
      <c r="FY84" s="44">
        <v>73915</v>
      </c>
      <c r="FZ84" s="44">
        <v>128373</v>
      </c>
      <c r="GA84" s="44">
        <v>43124</v>
      </c>
      <c r="GB84" s="44"/>
      <c r="GC84" s="44">
        <v>29932</v>
      </c>
      <c r="GD84" s="44">
        <v>345114</v>
      </c>
      <c r="GE84" s="44">
        <v>392782</v>
      </c>
      <c r="GF84" s="44">
        <v>168679</v>
      </c>
      <c r="GG84" s="44">
        <v>796128</v>
      </c>
      <c r="GH84" s="44">
        <v>94023</v>
      </c>
      <c r="GI84" s="44">
        <v>156281</v>
      </c>
      <c r="GJ84" s="44"/>
      <c r="GK84" s="44">
        <v>2868571</v>
      </c>
      <c r="GL84" s="44">
        <v>117555</v>
      </c>
      <c r="GM84" s="44">
        <v>791658</v>
      </c>
      <c r="GN84" s="44">
        <v>116654</v>
      </c>
      <c r="GO84" s="44">
        <v>75597</v>
      </c>
      <c r="GP84" s="44">
        <v>1600</v>
      </c>
      <c r="GQ84" s="44"/>
      <c r="GR84" s="44">
        <v>273959</v>
      </c>
      <c r="GS84" s="44">
        <v>322593</v>
      </c>
      <c r="GT84" s="44"/>
      <c r="GU84" s="21">
        <v>3155592</v>
      </c>
      <c r="GV84" s="44">
        <v>8550</v>
      </c>
      <c r="GW84" s="44">
        <v>21467</v>
      </c>
      <c r="GX84" s="44"/>
      <c r="GY84" s="44">
        <v>3508202</v>
      </c>
      <c r="GZ84" s="44">
        <v>1662391</v>
      </c>
      <c r="HA84" s="44">
        <v>215148</v>
      </c>
      <c r="HB84" s="44">
        <v>1854419</v>
      </c>
      <c r="HC84" s="44">
        <v>-223756</v>
      </c>
      <c r="HD84" s="44">
        <v>3508202</v>
      </c>
      <c r="HE84" s="21"/>
      <c r="HF84" s="21"/>
      <c r="HG84" s="21">
        <v>-591778</v>
      </c>
      <c r="HH84" s="21"/>
      <c r="HI84" s="21">
        <v>0</v>
      </c>
      <c r="HJ84" s="44">
        <v>4387922</v>
      </c>
      <c r="HK84" s="21">
        <v>1113664</v>
      </c>
      <c r="HL84" s="21">
        <v>882988</v>
      </c>
      <c r="HM84" s="21">
        <v>6384574</v>
      </c>
      <c r="HN84" s="21">
        <v>-3228982</v>
      </c>
      <c r="HO84" s="21"/>
      <c r="HP84" s="44"/>
      <c r="HQ84" s="47"/>
      <c r="HR84" s="47">
        <v>1854419</v>
      </c>
      <c r="HS84" s="47"/>
      <c r="HT84" s="47" t="s">
        <v>1759</v>
      </c>
      <c r="HU84" s="47">
        <v>0</v>
      </c>
      <c r="HV84" s="47">
        <v>3120</v>
      </c>
      <c r="HW84" s="47">
        <v>0</v>
      </c>
      <c r="HX84" s="47">
        <v>26847</v>
      </c>
      <c r="HY84" s="47">
        <v>25661</v>
      </c>
      <c r="HZ84" s="47">
        <v>57839</v>
      </c>
      <c r="IA84" s="47">
        <v>0</v>
      </c>
      <c r="IB84" s="47">
        <v>0</v>
      </c>
      <c r="IC84" s="47">
        <v>5030</v>
      </c>
      <c r="ID84"/>
      <c r="IE84" s="47">
        <v>2326</v>
      </c>
      <c r="IF84">
        <v>12982</v>
      </c>
      <c r="IG84" s="47">
        <v>5118</v>
      </c>
      <c r="IH84" s="47">
        <v>15489</v>
      </c>
      <c r="II84">
        <v>2086</v>
      </c>
      <c r="IJ84">
        <v>5017</v>
      </c>
      <c r="IK84"/>
      <c r="IL84">
        <v>15135</v>
      </c>
      <c r="IM84">
        <v>176650</v>
      </c>
      <c r="IN84">
        <v>0</v>
      </c>
      <c r="IO84">
        <v>0</v>
      </c>
      <c r="IP84">
        <v>811</v>
      </c>
      <c r="IQ84">
        <v>7077</v>
      </c>
      <c r="IR84">
        <v>0</v>
      </c>
      <c r="IS84">
        <v>5788</v>
      </c>
      <c r="IT84">
        <v>13676</v>
      </c>
      <c r="IU84">
        <v>231437</v>
      </c>
      <c r="IV84">
        <v>0</v>
      </c>
      <c r="IW84">
        <v>1518220</v>
      </c>
      <c r="IX84">
        <v>1150476</v>
      </c>
      <c r="IY84">
        <v>1582357</v>
      </c>
      <c r="IZ84">
        <v>0</v>
      </c>
      <c r="JA84">
        <v>0</v>
      </c>
      <c r="JB84">
        <v>165171</v>
      </c>
      <c r="JC84"/>
      <c r="JD84">
        <v>64585</v>
      </c>
      <c r="JE84">
        <v>256278</v>
      </c>
      <c r="JF84">
        <v>102370</v>
      </c>
      <c r="JG84">
        <v>375843</v>
      </c>
      <c r="JH84">
        <v>70254</v>
      </c>
      <c r="JI84">
        <v>114328</v>
      </c>
      <c r="JJ84"/>
      <c r="JK84">
        <v>538048</v>
      </c>
      <c r="JL84">
        <v>6169367</v>
      </c>
      <c r="JM84">
        <v>0</v>
      </c>
      <c r="JN84">
        <v>0</v>
      </c>
      <c r="JO84">
        <v>51550</v>
      </c>
      <c r="JP84">
        <v>287143</v>
      </c>
      <c r="JQ84">
        <v>0</v>
      </c>
      <c r="JR84">
        <v>357400</v>
      </c>
      <c r="JS84">
        <v>696093</v>
      </c>
      <c r="JT84"/>
      <c r="JU84"/>
      <c r="JV84"/>
      <c r="JW84"/>
      <c r="JX84"/>
      <c r="JY84"/>
      <c r="JZ84"/>
      <c r="KA84"/>
      <c r="KB84"/>
      <c r="KC84"/>
      <c r="KD84"/>
      <c r="KE84"/>
      <c r="KF84">
        <v>124</v>
      </c>
      <c r="KG84">
        <v>173</v>
      </c>
      <c r="KH84">
        <v>94</v>
      </c>
      <c r="KI84">
        <v>76</v>
      </c>
      <c r="KJ84">
        <v>112</v>
      </c>
      <c r="KK84">
        <v>56</v>
      </c>
      <c r="KL84">
        <v>36</v>
      </c>
      <c r="KM84">
        <v>49</v>
      </c>
      <c r="KN84">
        <v>30</v>
      </c>
      <c r="KO84">
        <v>1</v>
      </c>
      <c r="KP84">
        <v>0</v>
      </c>
      <c r="KQ84">
        <v>0</v>
      </c>
      <c r="KR84">
        <v>0</v>
      </c>
      <c r="KS84">
        <v>1</v>
      </c>
      <c r="KT84">
        <v>0</v>
      </c>
      <c r="KU84">
        <v>1</v>
      </c>
      <c r="KV84">
        <v>0</v>
      </c>
      <c r="KW84">
        <v>0</v>
      </c>
      <c r="KX84">
        <v>0</v>
      </c>
      <c r="KY84">
        <v>1</v>
      </c>
      <c r="KZ84">
        <v>0</v>
      </c>
      <c r="LA84">
        <v>0</v>
      </c>
      <c r="LB84">
        <v>0</v>
      </c>
      <c r="LC84">
        <v>0</v>
      </c>
      <c r="LD84">
        <v>1</v>
      </c>
      <c r="LE84">
        <v>0</v>
      </c>
      <c r="LF84">
        <v>0</v>
      </c>
      <c r="LG84">
        <v>0</v>
      </c>
      <c r="LH84">
        <v>0</v>
      </c>
    </row>
    <row r="85" spans="1:320" s="34" customFormat="1" ht="15" customHeight="1" x14ac:dyDescent="0.25">
      <c r="A85" s="45">
        <v>206070933</v>
      </c>
      <c r="B85" s="45" t="s">
        <v>2196</v>
      </c>
      <c r="C85" s="46">
        <v>45292</v>
      </c>
      <c r="D85" s="46">
        <v>45657</v>
      </c>
      <c r="E85" s="47">
        <v>366</v>
      </c>
      <c r="F85" s="45" t="s">
        <v>883</v>
      </c>
      <c r="G85" s="45" t="s">
        <v>884</v>
      </c>
      <c r="H85" s="45" t="s">
        <v>967</v>
      </c>
      <c r="I85" s="45" t="s">
        <v>886</v>
      </c>
      <c r="J85" s="45" t="s">
        <v>887</v>
      </c>
      <c r="K85" s="45" t="s">
        <v>888</v>
      </c>
      <c r="L85" s="45" t="s">
        <v>2167</v>
      </c>
      <c r="M85" s="45" t="s">
        <v>2197</v>
      </c>
      <c r="N85" s="45" t="s">
        <v>2198</v>
      </c>
      <c r="O85" s="45" t="s">
        <v>2199</v>
      </c>
      <c r="P85" s="45" t="s">
        <v>2200</v>
      </c>
      <c r="Q85" s="45" t="s">
        <v>2201</v>
      </c>
      <c r="R85" t="s">
        <v>2202</v>
      </c>
      <c r="S85" s="45" t="s">
        <v>893</v>
      </c>
      <c r="T85"/>
      <c r="U85" s="47">
        <v>49</v>
      </c>
      <c r="V85" s="47">
        <v>49</v>
      </c>
      <c r="W85" s="47" t="s">
        <v>1728</v>
      </c>
      <c r="X85" s="47">
        <v>17934</v>
      </c>
      <c r="Y85" s="47">
        <v>15867</v>
      </c>
      <c r="Z85" s="48">
        <v>207.57</v>
      </c>
      <c r="AA85" s="44">
        <v>297</v>
      </c>
      <c r="AB85" s="44">
        <v>298</v>
      </c>
      <c r="AC85" s="44">
        <v>4685</v>
      </c>
      <c r="AD85" s="44">
        <v>3165</v>
      </c>
      <c r="AE85" s="44">
        <v>1225</v>
      </c>
      <c r="AF85" s="44">
        <v>5569</v>
      </c>
      <c r="AG85" s="44"/>
      <c r="AH85" s="47"/>
      <c r="AI85" s="47">
        <v>678</v>
      </c>
      <c r="AJ85">
        <v>545</v>
      </c>
      <c r="AK85" t="s">
        <v>895</v>
      </c>
      <c r="AL85">
        <v>15867</v>
      </c>
      <c r="AM85"/>
      <c r="AN85"/>
      <c r="AO85"/>
      <c r="AP85"/>
      <c r="AQ85"/>
      <c r="AR85" s="44"/>
      <c r="AS85" s="44"/>
      <c r="AT85" s="44"/>
      <c r="AU85" s="44">
        <v>15318650</v>
      </c>
      <c r="AV85" s="44">
        <v>2754666</v>
      </c>
      <c r="AW85" s="44">
        <v>6590953</v>
      </c>
      <c r="AX85" s="44">
        <v>13173</v>
      </c>
      <c r="AY85" s="44">
        <v>11495536</v>
      </c>
      <c r="AZ85" s="21">
        <v>10133759</v>
      </c>
      <c r="BA85" s="21">
        <v>1361777</v>
      </c>
      <c r="BB85" s="44">
        <v>-1</v>
      </c>
      <c r="BC85" s="44"/>
      <c r="BD85" s="44"/>
      <c r="BE85" s="44">
        <v>1361776</v>
      </c>
      <c r="BF85" s="44">
        <v>5856250</v>
      </c>
      <c r="BG85" s="44">
        <v>3850500</v>
      </c>
      <c r="BH85" s="44">
        <v>857500</v>
      </c>
      <c r="BI85" s="21">
        <v>3898300</v>
      </c>
      <c r="BJ85" s="21"/>
      <c r="BK85" s="21"/>
      <c r="BL85" s="21">
        <v>474600</v>
      </c>
      <c r="BM85" s="21">
        <v>381500</v>
      </c>
      <c r="BN85" s="21">
        <v>15318650</v>
      </c>
      <c r="BO85" s="21"/>
      <c r="BP85" s="21"/>
      <c r="BQ85" s="44"/>
      <c r="BR85" s="21"/>
      <c r="BS85" s="44"/>
      <c r="BT85" s="21"/>
      <c r="BU85" s="44"/>
      <c r="BV85" s="21"/>
      <c r="BW85" s="44">
        <v>1680802</v>
      </c>
      <c r="BX85" s="21"/>
      <c r="BY85" s="21">
        <v>1058913</v>
      </c>
      <c r="BZ85" s="21"/>
      <c r="CA85" s="44">
        <v>720</v>
      </c>
      <c r="CB85" s="44"/>
      <c r="CC85" s="44">
        <v>13491</v>
      </c>
      <c r="CD85" s="44"/>
      <c r="CE85" s="44"/>
      <c r="CF85" s="44"/>
      <c r="CG85" s="44"/>
      <c r="CH85" s="44"/>
      <c r="CI85" s="21">
        <v>440</v>
      </c>
      <c r="CJ85" s="44"/>
      <c r="CK85" s="21">
        <v>300</v>
      </c>
      <c r="CL85" s="44"/>
      <c r="CM85" s="44">
        <v>0</v>
      </c>
      <c r="CN85" s="44">
        <v>0</v>
      </c>
      <c r="CO85" s="44">
        <v>874165</v>
      </c>
      <c r="CP85" s="44">
        <v>0</v>
      </c>
      <c r="CQ85" s="21">
        <v>1057405</v>
      </c>
      <c r="CR85" s="44">
        <v>209370</v>
      </c>
      <c r="CS85" s="44">
        <v>482837</v>
      </c>
      <c r="CT85" s="44">
        <v>87280</v>
      </c>
      <c r="CU85" s="44"/>
      <c r="CV85" s="44">
        <v>43609</v>
      </c>
      <c r="CW85" s="21"/>
      <c r="CX85" s="21"/>
      <c r="CY85" s="21"/>
      <c r="CZ85" s="21"/>
      <c r="DA85" s="21"/>
      <c r="DB85" s="21"/>
      <c r="DC85" s="21"/>
      <c r="DD85" s="21"/>
      <c r="DE85" s="44"/>
      <c r="DF85" s="21"/>
      <c r="DG85" s="44"/>
      <c r="DH85" s="21"/>
      <c r="DI85" s="44"/>
      <c r="DJ85" s="44"/>
      <c r="DK85" s="44"/>
      <c r="DL85" s="44"/>
      <c r="DM85" s="21"/>
      <c r="DN85" s="44"/>
      <c r="DO85" s="44"/>
      <c r="DP85" s="44"/>
      <c r="DQ85" s="44"/>
      <c r="DR85" s="44"/>
      <c r="DS85" s="44"/>
      <c r="DT85" s="44"/>
      <c r="DU85" s="44"/>
      <c r="DV85" s="44"/>
      <c r="DW85" s="44"/>
      <c r="DX85" s="44"/>
      <c r="DY85" s="44"/>
      <c r="DZ85" s="44"/>
      <c r="EA85" s="44"/>
      <c r="EB85" s="21"/>
      <c r="EC85" s="44">
        <v>1919990</v>
      </c>
      <c r="ED85" s="44"/>
      <c r="EE85" s="21">
        <v>1888495</v>
      </c>
      <c r="EF85" s="44"/>
      <c r="EG85" s="21">
        <v>535097</v>
      </c>
      <c r="EH85" s="44"/>
      <c r="EI85" s="21">
        <v>2051617</v>
      </c>
      <c r="EJ85" s="44"/>
      <c r="EK85" s="44"/>
      <c r="EL85" s="21"/>
      <c r="EM85" s="44"/>
      <c r="EN85" s="44"/>
      <c r="EO85" s="44">
        <v>195754</v>
      </c>
      <c r="EP85" s="21"/>
      <c r="EQ85" s="21"/>
      <c r="ER85" s="21"/>
      <c r="ES85" s="21"/>
      <c r="ET85" s="44"/>
      <c r="EU85" s="21"/>
      <c r="EV85" s="44"/>
      <c r="EW85" s="21"/>
      <c r="EX85" s="44"/>
      <c r="EY85" s="44"/>
      <c r="EZ85" s="21"/>
      <c r="FA85" s="21"/>
      <c r="FB85" s="44"/>
      <c r="FC85" s="44"/>
      <c r="FD85" s="21"/>
      <c r="FE85" s="112"/>
      <c r="FF85" s="44"/>
      <c r="FG85" s="44">
        <v>4508782</v>
      </c>
      <c r="FH85" s="44">
        <v>1254813</v>
      </c>
      <c r="FI85" s="44">
        <v>4370164</v>
      </c>
      <c r="FJ85" s="44">
        <v>167323</v>
      </c>
      <c r="FK85" s="44">
        <v>3778653</v>
      </c>
      <c r="FL85" s="44"/>
      <c r="FM85" s="44"/>
      <c r="FN85" s="44"/>
      <c r="FO85" s="44"/>
      <c r="FP85" s="44"/>
      <c r="FQ85" s="44"/>
      <c r="FR85" s="44"/>
      <c r="FS85" s="44"/>
      <c r="FT85" s="44"/>
      <c r="FU85" s="44"/>
      <c r="FV85" s="21">
        <v>314336</v>
      </c>
      <c r="FW85" s="44"/>
      <c r="FX85" s="44">
        <v>389287</v>
      </c>
      <c r="FY85" s="44">
        <v>84864</v>
      </c>
      <c r="FZ85" s="44">
        <v>186970</v>
      </c>
      <c r="GA85" s="44">
        <v>38824</v>
      </c>
      <c r="GB85" s="44"/>
      <c r="GC85" s="44">
        <v>209025</v>
      </c>
      <c r="GD85" s="44">
        <v>300598</v>
      </c>
      <c r="GE85" s="44">
        <v>197915</v>
      </c>
      <c r="GF85" s="44">
        <v>106047</v>
      </c>
      <c r="GG85" s="44">
        <v>686273</v>
      </c>
      <c r="GH85" s="44">
        <v>106841</v>
      </c>
      <c r="GI85" s="44">
        <v>109620</v>
      </c>
      <c r="GJ85" s="44">
        <v>183813</v>
      </c>
      <c r="GK85" s="44">
        <v>2467506</v>
      </c>
      <c r="GL85" s="44">
        <v>9360</v>
      </c>
      <c r="GM85" s="44">
        <v>600340</v>
      </c>
      <c r="GN85" s="44">
        <v>51816</v>
      </c>
      <c r="GO85" s="44">
        <v>10636</v>
      </c>
      <c r="GP85" s="44"/>
      <c r="GQ85" s="44">
        <v>6679</v>
      </c>
      <c r="GR85" s="44">
        <v>294356</v>
      </c>
      <c r="GS85" s="44">
        <v>11213125</v>
      </c>
      <c r="GT85" s="44"/>
      <c r="GU85" s="21">
        <v>914259</v>
      </c>
      <c r="GV85" s="44">
        <v>6583</v>
      </c>
      <c r="GW85" s="44"/>
      <c r="GX85" s="44"/>
      <c r="GY85" s="44">
        <v>12133967</v>
      </c>
      <c r="GZ85" s="44">
        <v>1333196</v>
      </c>
      <c r="HA85" s="44"/>
      <c r="HB85" s="44"/>
      <c r="HC85" s="44">
        <v>10800771</v>
      </c>
      <c r="HD85" s="44">
        <v>12133967</v>
      </c>
      <c r="HE85" s="21">
        <v>9979885</v>
      </c>
      <c r="HF85" s="21"/>
      <c r="HG85" s="21"/>
      <c r="HH85" s="21"/>
      <c r="HI85" s="21">
        <v>0</v>
      </c>
      <c r="HJ85" s="44"/>
      <c r="HK85" s="21">
        <v>670785</v>
      </c>
      <c r="HL85" s="21">
        <v>355504</v>
      </c>
      <c r="HM85" s="21">
        <v>1026289</v>
      </c>
      <c r="HN85" s="21">
        <v>-112030</v>
      </c>
      <c r="HO85" s="21"/>
      <c r="HP85" s="44"/>
      <c r="HQ85" s="47"/>
      <c r="HR85" s="47"/>
      <c r="HS85" s="47"/>
      <c r="HT85" s="47">
        <v>0</v>
      </c>
      <c r="HU85" s="47">
        <v>0</v>
      </c>
      <c r="HV85" s="47">
        <v>1956</v>
      </c>
      <c r="HW85" s="47">
        <v>0</v>
      </c>
      <c r="HX85" s="47">
        <v>2405</v>
      </c>
      <c r="HY85" s="47">
        <v>24689</v>
      </c>
      <c r="HZ85" s="47">
        <v>34166</v>
      </c>
      <c r="IA85" s="47">
        <v>0</v>
      </c>
      <c r="IB85" s="47">
        <v>0</v>
      </c>
      <c r="IC85" s="47">
        <v>0</v>
      </c>
      <c r="ID85">
        <v>6641</v>
      </c>
      <c r="IE85" s="47">
        <v>1720</v>
      </c>
      <c r="IF85">
        <v>5831</v>
      </c>
      <c r="IG85" s="47"/>
      <c r="IH85" s="47">
        <v>13644</v>
      </c>
      <c r="II85">
        <v>1872</v>
      </c>
      <c r="IJ85">
        <v>1829</v>
      </c>
      <c r="IK85">
        <v>2082</v>
      </c>
      <c r="IL85">
        <v>12944</v>
      </c>
      <c r="IM85">
        <v>109779</v>
      </c>
      <c r="IN85">
        <v>0</v>
      </c>
      <c r="IO85">
        <v>0</v>
      </c>
      <c r="IP85">
        <v>148</v>
      </c>
      <c r="IQ85">
        <v>4553</v>
      </c>
      <c r="IR85">
        <v>0</v>
      </c>
      <c r="IS85">
        <v>0</v>
      </c>
      <c r="IT85">
        <v>4701</v>
      </c>
      <c r="IU85">
        <v>164474</v>
      </c>
      <c r="IV85">
        <v>0</v>
      </c>
      <c r="IW85">
        <v>137096</v>
      </c>
      <c r="IX85">
        <v>1235731</v>
      </c>
      <c r="IY85">
        <v>942601</v>
      </c>
      <c r="IZ85">
        <v>0</v>
      </c>
      <c r="JA85">
        <v>0</v>
      </c>
      <c r="JB85">
        <v>0</v>
      </c>
      <c r="JC85">
        <v>385365</v>
      </c>
      <c r="JD85">
        <v>58142</v>
      </c>
      <c r="JE85">
        <v>134091</v>
      </c>
      <c r="JF85"/>
      <c r="JG85">
        <v>379921</v>
      </c>
      <c r="JH85">
        <v>78989</v>
      </c>
      <c r="JI85">
        <v>60452</v>
      </c>
      <c r="JJ85">
        <v>132311</v>
      </c>
      <c r="JK85">
        <v>799609</v>
      </c>
      <c r="JL85">
        <v>4508782</v>
      </c>
      <c r="JM85">
        <v>0</v>
      </c>
      <c r="JN85">
        <v>0</v>
      </c>
      <c r="JO85">
        <v>6875</v>
      </c>
      <c r="JP85">
        <v>167544</v>
      </c>
      <c r="JQ85">
        <v>0</v>
      </c>
      <c r="JR85">
        <v>0</v>
      </c>
      <c r="JS85">
        <v>174419</v>
      </c>
      <c r="JT85"/>
      <c r="JU85"/>
      <c r="JV85"/>
      <c r="JW85"/>
      <c r="JX85"/>
      <c r="JY85">
        <v>6641</v>
      </c>
      <c r="JZ85"/>
      <c r="KA85"/>
      <c r="KB85"/>
      <c r="KC85"/>
      <c r="KD85"/>
      <c r="KE85">
        <v>385365</v>
      </c>
      <c r="KF85">
        <v>67</v>
      </c>
      <c r="KG85">
        <v>130</v>
      </c>
      <c r="KH85">
        <v>38</v>
      </c>
      <c r="KI85">
        <v>44</v>
      </c>
      <c r="KJ85">
        <v>94</v>
      </c>
      <c r="KK85">
        <v>21</v>
      </c>
      <c r="KL85">
        <v>22</v>
      </c>
      <c r="KM85">
        <v>45</v>
      </c>
      <c r="KN85">
        <v>10</v>
      </c>
      <c r="KO85">
        <v>1</v>
      </c>
      <c r="KP85">
        <v>0</v>
      </c>
      <c r="KQ85">
        <v>0</v>
      </c>
      <c r="KR85">
        <v>1</v>
      </c>
      <c r="KS85">
        <v>0</v>
      </c>
      <c r="KT85">
        <v>0</v>
      </c>
      <c r="KU85">
        <v>1</v>
      </c>
      <c r="KV85">
        <v>0</v>
      </c>
      <c r="KW85">
        <v>0</v>
      </c>
      <c r="KX85">
        <v>0</v>
      </c>
      <c r="KY85">
        <v>0</v>
      </c>
      <c r="KZ85">
        <v>0</v>
      </c>
      <c r="LA85">
        <v>0</v>
      </c>
      <c r="LB85">
        <v>0</v>
      </c>
      <c r="LC85">
        <v>0</v>
      </c>
      <c r="LD85">
        <v>1</v>
      </c>
      <c r="LE85">
        <v>0</v>
      </c>
      <c r="LF85">
        <v>0</v>
      </c>
      <c r="LG85">
        <v>0</v>
      </c>
      <c r="LH85">
        <v>0</v>
      </c>
    </row>
    <row r="86" spans="1:320" s="34" customFormat="1" ht="15" customHeight="1" x14ac:dyDescent="0.25">
      <c r="A86" s="45">
        <v>206070935</v>
      </c>
      <c r="B86" s="45" t="s">
        <v>2203</v>
      </c>
      <c r="C86" s="46">
        <v>45292</v>
      </c>
      <c r="D86" s="46">
        <v>45657</v>
      </c>
      <c r="E86" s="47">
        <v>366</v>
      </c>
      <c r="F86" s="45" t="s">
        <v>883</v>
      </c>
      <c r="G86" s="45" t="s">
        <v>884</v>
      </c>
      <c r="H86" s="45" t="s">
        <v>967</v>
      </c>
      <c r="I86" s="45" t="s">
        <v>886</v>
      </c>
      <c r="J86" s="45" t="s">
        <v>887</v>
      </c>
      <c r="K86" s="45" t="s">
        <v>888</v>
      </c>
      <c r="L86" s="45" t="s">
        <v>2167</v>
      </c>
      <c r="M86" s="45" t="s">
        <v>2204</v>
      </c>
      <c r="N86" s="45" t="s">
        <v>2205</v>
      </c>
      <c r="O86" s="45" t="s">
        <v>2206</v>
      </c>
      <c r="P86" s="45" t="s">
        <v>2207</v>
      </c>
      <c r="Q86" s="45" t="s">
        <v>2208</v>
      </c>
      <c r="R86" t="s">
        <v>2209</v>
      </c>
      <c r="S86" s="45" t="s">
        <v>893</v>
      </c>
      <c r="T86" t="s">
        <v>2210</v>
      </c>
      <c r="U86" s="47">
        <v>54</v>
      </c>
      <c r="V86" s="47">
        <v>54</v>
      </c>
      <c r="W86" s="47" t="s">
        <v>1728</v>
      </c>
      <c r="X86" s="47">
        <v>19764</v>
      </c>
      <c r="Y86" s="47">
        <v>15547</v>
      </c>
      <c r="Z86" s="48">
        <v>173.44</v>
      </c>
      <c r="AA86" s="44">
        <v>297</v>
      </c>
      <c r="AB86" s="44">
        <v>294</v>
      </c>
      <c r="AC86" s="44">
        <v>5624</v>
      </c>
      <c r="AD86" s="44">
        <v>1696</v>
      </c>
      <c r="AE86" s="44">
        <v>617</v>
      </c>
      <c r="AF86" s="44">
        <v>5969</v>
      </c>
      <c r="AG86" s="44"/>
      <c r="AH86" s="47">
        <v>383</v>
      </c>
      <c r="AI86" s="47">
        <v>1029</v>
      </c>
      <c r="AJ86">
        <v>229</v>
      </c>
      <c r="AK86" t="s">
        <v>895</v>
      </c>
      <c r="AL86">
        <v>15547</v>
      </c>
      <c r="AM86"/>
      <c r="AN86"/>
      <c r="AO86"/>
      <c r="AP86"/>
      <c r="AQ86"/>
      <c r="AR86" s="44"/>
      <c r="AS86" s="44"/>
      <c r="AT86" s="44"/>
      <c r="AU86" s="44">
        <v>7539915</v>
      </c>
      <c r="AV86" s="44">
        <v>2750290</v>
      </c>
      <c r="AW86" s="44">
        <v>-1055695</v>
      </c>
      <c r="AX86" s="44"/>
      <c r="AY86" s="44">
        <v>11345900</v>
      </c>
      <c r="AZ86" s="21">
        <v>10272009</v>
      </c>
      <c r="BA86" s="21">
        <v>1073891</v>
      </c>
      <c r="BB86" s="44">
        <v>4641</v>
      </c>
      <c r="BC86" s="44">
        <v>226493</v>
      </c>
      <c r="BD86" s="44"/>
      <c r="BE86" s="44">
        <v>852039</v>
      </c>
      <c r="BF86" s="44">
        <v>2787825</v>
      </c>
      <c r="BG86" s="44">
        <v>820935</v>
      </c>
      <c r="BH86" s="44">
        <v>271503</v>
      </c>
      <c r="BI86" s="21">
        <v>2854977</v>
      </c>
      <c r="BJ86" s="21"/>
      <c r="BK86" s="21">
        <v>188505</v>
      </c>
      <c r="BL86" s="21">
        <v>506445</v>
      </c>
      <c r="BM86" s="21">
        <v>109725</v>
      </c>
      <c r="BN86" s="21">
        <v>7539915</v>
      </c>
      <c r="BO86" s="21"/>
      <c r="BP86" s="21"/>
      <c r="BQ86" s="44"/>
      <c r="BR86" s="21"/>
      <c r="BS86" s="44"/>
      <c r="BT86" s="21"/>
      <c r="BU86" s="44"/>
      <c r="BV86" s="21"/>
      <c r="BW86" s="44">
        <v>1942182</v>
      </c>
      <c r="BX86" s="21"/>
      <c r="BY86" s="21">
        <v>340275</v>
      </c>
      <c r="BZ86" s="21"/>
      <c r="CA86" s="44">
        <v>120</v>
      </c>
      <c r="CB86" s="44"/>
      <c r="CC86" s="44">
        <v>444195</v>
      </c>
      <c r="CD86" s="44"/>
      <c r="CE86" s="44"/>
      <c r="CF86" s="44"/>
      <c r="CG86" s="44">
        <v>15916</v>
      </c>
      <c r="CH86" s="44"/>
      <c r="CI86" s="21">
        <v>7602</v>
      </c>
      <c r="CJ86" s="44"/>
      <c r="CK86" s="21"/>
      <c r="CL86" s="44"/>
      <c r="CM86" s="44">
        <v>1480</v>
      </c>
      <c r="CN86" s="44">
        <v>10260</v>
      </c>
      <c r="CO86" s="44">
        <v>704865</v>
      </c>
      <c r="CP86" s="44">
        <v>0</v>
      </c>
      <c r="CQ86" s="21">
        <v>797400</v>
      </c>
      <c r="CR86" s="44">
        <v>1034670</v>
      </c>
      <c r="CS86" s="44">
        <v>174354</v>
      </c>
      <c r="CT86" s="44">
        <v>8254</v>
      </c>
      <c r="CU86" s="44"/>
      <c r="CV86" s="44">
        <v>19007</v>
      </c>
      <c r="CW86" s="21"/>
      <c r="CX86" s="21"/>
      <c r="CY86" s="21"/>
      <c r="CZ86" s="21"/>
      <c r="DA86" s="21"/>
      <c r="DB86" s="21"/>
      <c r="DC86" s="21"/>
      <c r="DD86" s="21"/>
      <c r="DE86" s="44"/>
      <c r="DF86" s="21"/>
      <c r="DG86" s="44"/>
      <c r="DH86" s="21"/>
      <c r="DI86" s="44"/>
      <c r="DJ86" s="44"/>
      <c r="DK86" s="44"/>
      <c r="DL86" s="44"/>
      <c r="DM86" s="21"/>
      <c r="DN86" s="44"/>
      <c r="DO86" s="44">
        <v>-8147</v>
      </c>
      <c r="DP86" s="44"/>
      <c r="DQ86" s="44"/>
      <c r="DR86" s="44"/>
      <c r="DS86" s="44"/>
      <c r="DT86" s="44"/>
      <c r="DU86" s="44"/>
      <c r="DV86" s="44"/>
      <c r="DW86" s="44"/>
      <c r="DX86" s="44"/>
      <c r="DY86" s="44">
        <v>-44316</v>
      </c>
      <c r="DZ86" s="44"/>
      <c r="EA86" s="44"/>
      <c r="EB86" s="21"/>
      <c r="EC86" s="44">
        <v>-1662838</v>
      </c>
      <c r="ED86" s="44"/>
      <c r="EE86" s="21">
        <v>-386996</v>
      </c>
      <c r="EF86" s="44"/>
      <c r="EG86" s="21">
        <v>98507</v>
      </c>
      <c r="EH86" s="44"/>
      <c r="EI86" s="21">
        <v>967764</v>
      </c>
      <c r="EJ86" s="44"/>
      <c r="EK86" s="44"/>
      <c r="EL86" s="21"/>
      <c r="EM86" s="44">
        <v>-53441</v>
      </c>
      <c r="EN86" s="44"/>
      <c r="EO86" s="44">
        <v>33772</v>
      </c>
      <c r="EP86" s="21"/>
      <c r="EQ86" s="21"/>
      <c r="ER86" s="21"/>
      <c r="ES86" s="21"/>
      <c r="ET86" s="44"/>
      <c r="EU86" s="21"/>
      <c r="EV86" s="44"/>
      <c r="EW86" s="21"/>
      <c r="EX86" s="44"/>
      <c r="EY86" s="44"/>
      <c r="EZ86" s="21"/>
      <c r="FA86" s="21"/>
      <c r="FB86" s="44"/>
      <c r="FC86" s="44"/>
      <c r="FD86" s="21"/>
      <c r="FE86" s="112"/>
      <c r="FF86" s="44"/>
      <c r="FG86" s="44">
        <v>5236335</v>
      </c>
      <c r="FH86" s="44">
        <v>1339496</v>
      </c>
      <c r="FI86" s="44">
        <v>3696178</v>
      </c>
      <c r="FJ86" s="44">
        <v>263784</v>
      </c>
      <c r="FK86" s="44">
        <v>3616963</v>
      </c>
      <c r="FL86" s="44"/>
      <c r="FM86" s="44"/>
      <c r="FN86" s="44"/>
      <c r="FO86" s="44"/>
      <c r="FP86" s="44"/>
      <c r="FQ86" s="44"/>
      <c r="FR86" s="44"/>
      <c r="FS86" s="44"/>
      <c r="FT86" s="44">
        <v>10790</v>
      </c>
      <c r="FU86" s="44">
        <v>2189</v>
      </c>
      <c r="FV86" s="21">
        <v>462247</v>
      </c>
      <c r="FW86" s="44"/>
      <c r="FX86" s="44">
        <v>333753</v>
      </c>
      <c r="FY86" s="44">
        <v>348363</v>
      </c>
      <c r="FZ86" s="44">
        <v>184979</v>
      </c>
      <c r="GA86" s="44">
        <v>10295</v>
      </c>
      <c r="GB86" s="44"/>
      <c r="GC86" s="44">
        <v>24194</v>
      </c>
      <c r="GD86" s="44">
        <v>289297</v>
      </c>
      <c r="GE86" s="44">
        <v>210484</v>
      </c>
      <c r="GF86" s="44">
        <v>32081</v>
      </c>
      <c r="GG86" s="44">
        <v>705485</v>
      </c>
      <c r="GH86" s="44">
        <v>440463</v>
      </c>
      <c r="GI86" s="44">
        <v>97299</v>
      </c>
      <c r="GJ86" s="44">
        <v>45024</v>
      </c>
      <c r="GK86" s="44">
        <v>1991293</v>
      </c>
      <c r="GL86" s="44">
        <v>43938</v>
      </c>
      <c r="GM86" s="44">
        <v>1269106</v>
      </c>
      <c r="GN86" s="44">
        <v>74800</v>
      </c>
      <c r="GO86" s="44">
        <v>23447</v>
      </c>
      <c r="GP86" s="44"/>
      <c r="GQ86" s="44"/>
      <c r="GR86" s="44">
        <v>55519</v>
      </c>
      <c r="GS86" s="44">
        <v>1391153</v>
      </c>
      <c r="GT86" s="44"/>
      <c r="GU86" s="21">
        <v>177828</v>
      </c>
      <c r="GV86" s="44"/>
      <c r="GW86" s="44">
        <v>12519970</v>
      </c>
      <c r="GX86" s="44"/>
      <c r="GY86" s="44">
        <v>14088951</v>
      </c>
      <c r="GZ86" s="44">
        <v>733148</v>
      </c>
      <c r="HA86" s="44">
        <v>11910936</v>
      </c>
      <c r="HB86" s="44"/>
      <c r="HC86" s="44">
        <v>1444867</v>
      </c>
      <c r="HD86" s="44">
        <v>14088951</v>
      </c>
      <c r="HE86" s="21"/>
      <c r="HF86" s="21">
        <v>620804</v>
      </c>
      <c r="HG86" s="21"/>
      <c r="HH86" s="21"/>
      <c r="HI86" s="21">
        <v>0</v>
      </c>
      <c r="HJ86" s="44"/>
      <c r="HK86" s="21">
        <v>8109</v>
      </c>
      <c r="HL86" s="21">
        <v>257857</v>
      </c>
      <c r="HM86" s="21">
        <v>265966</v>
      </c>
      <c r="HN86" s="21">
        <v>-88138</v>
      </c>
      <c r="HO86" s="21"/>
      <c r="HP86" s="44"/>
      <c r="HQ86" s="47"/>
      <c r="HR86" s="47"/>
      <c r="HS86" s="47"/>
      <c r="HT86" s="47" t="s">
        <v>1759</v>
      </c>
      <c r="HU86" s="47">
        <v>0</v>
      </c>
      <c r="HV86" s="47">
        <v>2033</v>
      </c>
      <c r="HW86" s="47">
        <v>0</v>
      </c>
      <c r="HX86" s="47">
        <v>5458</v>
      </c>
      <c r="HY86" s="47">
        <v>18331</v>
      </c>
      <c r="HZ86" s="47">
        <v>31922</v>
      </c>
      <c r="IA86" s="47">
        <v>0</v>
      </c>
      <c r="IB86" s="47">
        <v>0</v>
      </c>
      <c r="IC86" s="47">
        <v>0</v>
      </c>
      <c r="ID86">
        <v>14633</v>
      </c>
      <c r="IE86" s="47">
        <v>1992</v>
      </c>
      <c r="IF86">
        <v>7048</v>
      </c>
      <c r="IG86" s="47">
        <v>739</v>
      </c>
      <c r="IH86" s="47">
        <v>13857</v>
      </c>
      <c r="II86">
        <v>6321</v>
      </c>
      <c r="IJ86">
        <v>2207</v>
      </c>
      <c r="IK86">
        <v>835</v>
      </c>
      <c r="IL86">
        <v>10327</v>
      </c>
      <c r="IM86">
        <v>115703</v>
      </c>
      <c r="IN86">
        <v>0</v>
      </c>
      <c r="IO86">
        <v>0</v>
      </c>
      <c r="IP86">
        <v>0</v>
      </c>
      <c r="IQ86">
        <v>1987</v>
      </c>
      <c r="IR86">
        <v>0</v>
      </c>
      <c r="IS86">
        <v>0</v>
      </c>
      <c r="IT86">
        <v>1987</v>
      </c>
      <c r="IU86">
        <v>180735</v>
      </c>
      <c r="IV86">
        <v>0</v>
      </c>
      <c r="IW86">
        <v>322124</v>
      </c>
      <c r="IX86">
        <v>951358</v>
      </c>
      <c r="IY86">
        <v>1223911</v>
      </c>
      <c r="IZ86">
        <v>0</v>
      </c>
      <c r="JA86">
        <v>0</v>
      </c>
      <c r="JB86">
        <v>0</v>
      </c>
      <c r="JC86">
        <v>904458</v>
      </c>
      <c r="JD86">
        <v>64000</v>
      </c>
      <c r="JE86">
        <v>147215</v>
      </c>
      <c r="JF86">
        <v>15862</v>
      </c>
      <c r="JG86">
        <v>386435</v>
      </c>
      <c r="JH86">
        <v>313714</v>
      </c>
      <c r="JI86">
        <v>68561</v>
      </c>
      <c r="JJ86">
        <v>35050</v>
      </c>
      <c r="JK86">
        <v>622912</v>
      </c>
      <c r="JL86">
        <v>5236335</v>
      </c>
      <c r="JM86">
        <v>0</v>
      </c>
      <c r="JN86">
        <v>0</v>
      </c>
      <c r="JO86">
        <v>0</v>
      </c>
      <c r="JP86">
        <v>69687</v>
      </c>
      <c r="JQ86">
        <v>0</v>
      </c>
      <c r="JR86">
        <v>0</v>
      </c>
      <c r="JS86">
        <v>69687</v>
      </c>
      <c r="JT86"/>
      <c r="JU86"/>
      <c r="JV86"/>
      <c r="JW86"/>
      <c r="JX86"/>
      <c r="JY86">
        <v>14633</v>
      </c>
      <c r="JZ86"/>
      <c r="KA86"/>
      <c r="KB86"/>
      <c r="KC86"/>
      <c r="KD86"/>
      <c r="KE86">
        <v>904458</v>
      </c>
      <c r="KF86">
        <v>65</v>
      </c>
      <c r="KG86">
        <v>82</v>
      </c>
      <c r="KH86">
        <v>55</v>
      </c>
      <c r="KI86">
        <v>42</v>
      </c>
      <c r="KJ86">
        <v>53</v>
      </c>
      <c r="KK86">
        <v>37</v>
      </c>
      <c r="KL86">
        <v>17</v>
      </c>
      <c r="KM86">
        <v>23</v>
      </c>
      <c r="KN86">
        <v>16</v>
      </c>
      <c r="KO86">
        <v>1</v>
      </c>
      <c r="KP86">
        <v>0</v>
      </c>
      <c r="KQ86">
        <v>0</v>
      </c>
      <c r="KR86">
        <v>1</v>
      </c>
      <c r="KS86">
        <v>0</v>
      </c>
      <c r="KT86">
        <v>0</v>
      </c>
      <c r="KU86">
        <v>1</v>
      </c>
      <c r="KV86">
        <v>0</v>
      </c>
      <c r="KW86">
        <v>0</v>
      </c>
      <c r="KX86">
        <v>0</v>
      </c>
      <c r="KY86">
        <v>0</v>
      </c>
      <c r="KZ86">
        <v>0</v>
      </c>
      <c r="LA86">
        <v>0</v>
      </c>
      <c r="LB86">
        <v>0</v>
      </c>
      <c r="LC86">
        <v>0</v>
      </c>
      <c r="LD86">
        <v>1</v>
      </c>
      <c r="LE86">
        <v>0</v>
      </c>
      <c r="LF86">
        <v>0</v>
      </c>
      <c r="LG86">
        <v>0</v>
      </c>
      <c r="LH86">
        <v>0</v>
      </c>
    </row>
    <row r="87" spans="1:320" s="34" customFormat="1" ht="15" customHeight="1" x14ac:dyDescent="0.25">
      <c r="A87" s="45">
        <v>206070958</v>
      </c>
      <c r="B87" s="45" t="s">
        <v>2211</v>
      </c>
      <c r="C87" s="46">
        <v>45292</v>
      </c>
      <c r="D87" s="46">
        <v>45657</v>
      </c>
      <c r="E87" s="47">
        <v>366</v>
      </c>
      <c r="F87" s="45" t="s">
        <v>883</v>
      </c>
      <c r="G87" s="45" t="s">
        <v>884</v>
      </c>
      <c r="H87" s="45" t="s">
        <v>967</v>
      </c>
      <c r="I87" s="45" t="s">
        <v>886</v>
      </c>
      <c r="J87" s="45" t="s">
        <v>887</v>
      </c>
      <c r="K87" s="45" t="s">
        <v>888</v>
      </c>
      <c r="L87" s="45" t="s">
        <v>2188</v>
      </c>
      <c r="M87" s="45" t="s">
        <v>2212</v>
      </c>
      <c r="N87" s="45" t="s">
        <v>2213</v>
      </c>
      <c r="O87" s="45" t="s">
        <v>2214</v>
      </c>
      <c r="P87" s="45" t="s">
        <v>2215</v>
      </c>
      <c r="Q87" s="45" t="s">
        <v>2216</v>
      </c>
      <c r="R87" t="s">
        <v>2217</v>
      </c>
      <c r="S87" s="45" t="s">
        <v>893</v>
      </c>
      <c r="T87"/>
      <c r="U87" s="47">
        <v>60</v>
      </c>
      <c r="V87" s="47">
        <v>60</v>
      </c>
      <c r="W87" s="47" t="s">
        <v>894</v>
      </c>
      <c r="X87" s="47">
        <v>21960</v>
      </c>
      <c r="Y87" s="47">
        <v>20734</v>
      </c>
      <c r="Z87" s="48">
        <v>215.98</v>
      </c>
      <c r="AA87" s="44">
        <v>418</v>
      </c>
      <c r="AB87" s="44">
        <v>399</v>
      </c>
      <c r="AC87" s="44">
        <v>2961</v>
      </c>
      <c r="AD87" s="44">
        <v>5460</v>
      </c>
      <c r="AE87" s="44">
        <v>1347</v>
      </c>
      <c r="AF87" s="44">
        <v>10022</v>
      </c>
      <c r="AG87" s="44"/>
      <c r="AH87" s="47"/>
      <c r="AI87" s="47">
        <v>42</v>
      </c>
      <c r="AJ87">
        <v>902</v>
      </c>
      <c r="AK87" t="s">
        <v>895</v>
      </c>
      <c r="AL87">
        <v>20734</v>
      </c>
      <c r="AM87"/>
      <c r="AN87"/>
      <c r="AO87"/>
      <c r="AP87"/>
      <c r="AQ87"/>
      <c r="AR87" s="44"/>
      <c r="AS87" s="44"/>
      <c r="AT87" s="44"/>
      <c r="AU87" s="44">
        <v>9330300</v>
      </c>
      <c r="AV87" s="44">
        <v>3611808</v>
      </c>
      <c r="AW87" s="44">
        <v>1356867</v>
      </c>
      <c r="AX87" s="44">
        <v>25673</v>
      </c>
      <c r="AY87" s="44">
        <v>11610914</v>
      </c>
      <c r="AZ87" s="21">
        <v>11923813</v>
      </c>
      <c r="BA87" s="21">
        <v>-312899</v>
      </c>
      <c r="BB87" s="44">
        <v>1047404</v>
      </c>
      <c r="BC87" s="44"/>
      <c r="BD87" s="44"/>
      <c r="BE87" s="44">
        <v>734505</v>
      </c>
      <c r="BF87" s="44">
        <v>1332450</v>
      </c>
      <c r="BG87" s="44">
        <v>2466900</v>
      </c>
      <c r="BH87" s="44">
        <v>606150</v>
      </c>
      <c r="BI87" s="21">
        <v>4509900</v>
      </c>
      <c r="BJ87" s="21"/>
      <c r="BK87" s="21"/>
      <c r="BL87" s="21">
        <v>9000</v>
      </c>
      <c r="BM87" s="21">
        <v>405900</v>
      </c>
      <c r="BN87" s="21">
        <v>9330300</v>
      </c>
      <c r="BO87" s="21"/>
      <c r="BP87" s="21"/>
      <c r="BQ87" s="44"/>
      <c r="BR87" s="21"/>
      <c r="BS87" s="44"/>
      <c r="BT87" s="21"/>
      <c r="BU87" s="44"/>
      <c r="BV87" s="21"/>
      <c r="BW87" s="44">
        <v>1130885</v>
      </c>
      <c r="BX87" s="21"/>
      <c r="BY87" s="21">
        <v>2442244</v>
      </c>
      <c r="BZ87" s="21"/>
      <c r="CA87" s="44">
        <v>1960</v>
      </c>
      <c r="CB87" s="44"/>
      <c r="CC87" s="44">
        <v>34276</v>
      </c>
      <c r="CD87" s="44"/>
      <c r="CE87" s="44"/>
      <c r="CF87" s="44"/>
      <c r="CG87" s="44"/>
      <c r="CH87" s="44"/>
      <c r="CI87" s="21">
        <v>313</v>
      </c>
      <c r="CJ87" s="44"/>
      <c r="CK87" s="21">
        <v>2130</v>
      </c>
      <c r="CL87" s="44"/>
      <c r="CM87" s="44">
        <v>924</v>
      </c>
      <c r="CN87" s="44">
        <v>0</v>
      </c>
      <c r="CO87" s="44">
        <v>1240650</v>
      </c>
      <c r="CP87" s="44">
        <v>0</v>
      </c>
      <c r="CQ87" s="21">
        <v>1068750</v>
      </c>
      <c r="CR87" s="44">
        <v>246150</v>
      </c>
      <c r="CS87" s="44">
        <v>831416</v>
      </c>
      <c r="CT87" s="44">
        <v>141439</v>
      </c>
      <c r="CU87" s="44"/>
      <c r="CV87" s="44">
        <v>82479</v>
      </c>
      <c r="CW87" s="21"/>
      <c r="CX87" s="21"/>
      <c r="CY87" s="21"/>
      <c r="CZ87" s="21"/>
      <c r="DA87" s="21"/>
      <c r="DB87" s="21"/>
      <c r="DC87" s="21"/>
      <c r="DD87" s="21"/>
      <c r="DE87" s="44"/>
      <c r="DF87" s="21"/>
      <c r="DG87" s="44"/>
      <c r="DH87" s="21"/>
      <c r="DI87" s="44"/>
      <c r="DJ87" s="44"/>
      <c r="DK87" s="44"/>
      <c r="DL87" s="44"/>
      <c r="DM87" s="21"/>
      <c r="DN87" s="44"/>
      <c r="DO87" s="44"/>
      <c r="DP87" s="44"/>
      <c r="DQ87" s="44"/>
      <c r="DR87" s="44"/>
      <c r="DS87" s="44"/>
      <c r="DT87" s="44"/>
      <c r="DU87" s="44"/>
      <c r="DV87" s="44"/>
      <c r="DW87" s="44"/>
      <c r="DX87" s="44"/>
      <c r="DY87" s="44"/>
      <c r="DZ87" s="44"/>
      <c r="EA87" s="44"/>
      <c r="EB87" s="21"/>
      <c r="EC87" s="44">
        <v>-655241</v>
      </c>
      <c r="ED87" s="44"/>
      <c r="EE87" s="21">
        <v>798759</v>
      </c>
      <c r="EF87" s="44"/>
      <c r="EG87" s="21">
        <v>138057</v>
      </c>
      <c r="EH87" s="44"/>
      <c r="EI87" s="21">
        <v>982209</v>
      </c>
      <c r="EJ87" s="44"/>
      <c r="EK87" s="44"/>
      <c r="EL87" s="21"/>
      <c r="EM87" s="44"/>
      <c r="EN87" s="44"/>
      <c r="EO87" s="44">
        <v>93083</v>
      </c>
      <c r="EP87" s="21"/>
      <c r="EQ87" s="21"/>
      <c r="ER87" s="21"/>
      <c r="ES87" s="21"/>
      <c r="ET87" s="44"/>
      <c r="EU87" s="21"/>
      <c r="EV87" s="44"/>
      <c r="EW87" s="21"/>
      <c r="EX87" s="44"/>
      <c r="EY87" s="44"/>
      <c r="EZ87" s="21"/>
      <c r="FA87" s="21"/>
      <c r="FB87" s="44"/>
      <c r="FC87" s="44"/>
      <c r="FD87" s="21"/>
      <c r="FE87" s="112"/>
      <c r="FF87" s="44"/>
      <c r="FG87" s="44">
        <v>5613797</v>
      </c>
      <c r="FH87" s="44">
        <v>1261677</v>
      </c>
      <c r="FI87" s="44">
        <v>5048339</v>
      </c>
      <c r="FJ87" s="44">
        <v>123781</v>
      </c>
      <c r="FK87" s="44">
        <v>4657053</v>
      </c>
      <c r="FL87" s="44"/>
      <c r="FM87" s="44"/>
      <c r="FN87" s="44"/>
      <c r="FO87" s="44"/>
      <c r="FP87" s="44"/>
      <c r="FQ87" s="44"/>
      <c r="FR87" s="44"/>
      <c r="FS87" s="44"/>
      <c r="FT87" s="44">
        <v>6748</v>
      </c>
      <c r="FU87" s="44"/>
      <c r="FV87" s="21">
        <v>390302</v>
      </c>
      <c r="FW87" s="44"/>
      <c r="FX87" s="44">
        <v>387522</v>
      </c>
      <c r="FY87" s="44">
        <v>72667</v>
      </c>
      <c r="FZ87" s="44">
        <v>212996</v>
      </c>
      <c r="GA87" s="44">
        <v>71201</v>
      </c>
      <c r="GB87" s="44"/>
      <c r="GC87" s="44">
        <v>99522</v>
      </c>
      <c r="GD87" s="44">
        <v>388951</v>
      </c>
      <c r="GE87" s="44">
        <v>370540</v>
      </c>
      <c r="GF87" s="44">
        <v>53038</v>
      </c>
      <c r="GG87" s="44">
        <v>895058</v>
      </c>
      <c r="GH87" s="44">
        <v>98581</v>
      </c>
      <c r="GI87" s="44">
        <v>117137</v>
      </c>
      <c r="GJ87" s="44">
        <v>206303</v>
      </c>
      <c r="GK87" s="44">
        <v>2500910</v>
      </c>
      <c r="GL87" s="44">
        <v>55373</v>
      </c>
      <c r="GM87" s="44">
        <v>1025081</v>
      </c>
      <c r="GN87" s="44">
        <v>53721</v>
      </c>
      <c r="GO87" s="44">
        <v>49930</v>
      </c>
      <c r="GP87" s="44"/>
      <c r="GQ87" s="44">
        <v>3894</v>
      </c>
      <c r="GR87" s="44">
        <v>207285</v>
      </c>
      <c r="GS87" s="44">
        <v>1844404</v>
      </c>
      <c r="GT87" s="44"/>
      <c r="GU87" s="21">
        <v>117482</v>
      </c>
      <c r="GV87" s="44">
        <v>2250</v>
      </c>
      <c r="GW87" s="44">
        <v>65000</v>
      </c>
      <c r="GX87" s="44">
        <v>21283216</v>
      </c>
      <c r="GY87" s="44">
        <v>23312352</v>
      </c>
      <c r="GZ87" s="44">
        <v>1236556</v>
      </c>
      <c r="HA87" s="44"/>
      <c r="HB87" s="44">
        <v>20989949</v>
      </c>
      <c r="HC87" s="44">
        <v>1085847</v>
      </c>
      <c r="HD87" s="44">
        <v>23312352</v>
      </c>
      <c r="HE87" s="21"/>
      <c r="HF87" s="21"/>
      <c r="HG87" s="21"/>
      <c r="HH87" s="21">
        <v>288460</v>
      </c>
      <c r="HI87" s="21">
        <v>0</v>
      </c>
      <c r="HJ87" s="44"/>
      <c r="HK87" s="21">
        <v>73705</v>
      </c>
      <c r="HL87" s="21">
        <v>85345</v>
      </c>
      <c r="HM87" s="21">
        <v>159050</v>
      </c>
      <c r="HN87" s="21">
        <v>-41568</v>
      </c>
      <c r="HO87" s="21"/>
      <c r="HP87" s="44"/>
      <c r="HQ87" s="47"/>
      <c r="HR87" s="47">
        <v>20989949</v>
      </c>
      <c r="HS87" s="47"/>
      <c r="HT87" s="47" t="s">
        <v>2218</v>
      </c>
      <c r="HU87" s="47">
        <v>346235.68000000005</v>
      </c>
      <c r="HV87" s="47">
        <v>2092</v>
      </c>
      <c r="HW87" s="47">
        <v>0</v>
      </c>
      <c r="HX87" s="47">
        <v>19720</v>
      </c>
      <c r="HY87" s="47">
        <v>10352</v>
      </c>
      <c r="HZ87" s="47">
        <v>70353</v>
      </c>
      <c r="IA87" s="47">
        <v>0</v>
      </c>
      <c r="IB87" s="47">
        <v>0</v>
      </c>
      <c r="IC87" s="47">
        <v>0</v>
      </c>
      <c r="ID87">
        <v>8618</v>
      </c>
      <c r="IE87" s="47">
        <v>2051</v>
      </c>
      <c r="IF87">
        <v>12884</v>
      </c>
      <c r="IG87" s="47">
        <v>1962</v>
      </c>
      <c r="IH87" s="47">
        <v>18832</v>
      </c>
      <c r="II87">
        <v>1923</v>
      </c>
      <c r="IJ87">
        <v>4242</v>
      </c>
      <c r="IK87">
        <v>3400</v>
      </c>
      <c r="IL87">
        <v>10643</v>
      </c>
      <c r="IM87">
        <v>167072</v>
      </c>
      <c r="IN87">
        <v>0</v>
      </c>
      <c r="IO87">
        <v>0</v>
      </c>
      <c r="IP87">
        <v>26</v>
      </c>
      <c r="IQ87">
        <v>1978</v>
      </c>
      <c r="IR87">
        <v>0</v>
      </c>
      <c r="IS87">
        <v>0</v>
      </c>
      <c r="IT87">
        <v>2004</v>
      </c>
      <c r="IU87">
        <v>231728</v>
      </c>
      <c r="IV87">
        <v>0</v>
      </c>
      <c r="IW87">
        <v>1091550</v>
      </c>
      <c r="IX87">
        <v>446999</v>
      </c>
      <c r="IY87">
        <v>1707437</v>
      </c>
      <c r="IZ87">
        <v>0</v>
      </c>
      <c r="JA87">
        <v>0</v>
      </c>
      <c r="JB87">
        <v>0</v>
      </c>
      <c r="JC87">
        <v>440912</v>
      </c>
      <c r="JD87">
        <v>63904</v>
      </c>
      <c r="JE87">
        <v>268872</v>
      </c>
      <c r="JF87">
        <v>36563</v>
      </c>
      <c r="JG87">
        <v>421901</v>
      </c>
      <c r="JH87">
        <v>67205</v>
      </c>
      <c r="JI87">
        <v>92279</v>
      </c>
      <c r="JJ87">
        <v>165401</v>
      </c>
      <c r="JK87">
        <v>579046</v>
      </c>
      <c r="JL87">
        <v>5613797</v>
      </c>
      <c r="JM87">
        <v>0</v>
      </c>
      <c r="JN87">
        <v>0</v>
      </c>
      <c r="JO87">
        <v>1187</v>
      </c>
      <c r="JP87">
        <v>69236</v>
      </c>
      <c r="JQ87">
        <v>0</v>
      </c>
      <c r="JR87">
        <v>0</v>
      </c>
      <c r="JS87">
        <v>70423</v>
      </c>
      <c r="JT87"/>
      <c r="JU87"/>
      <c r="JV87"/>
      <c r="JW87"/>
      <c r="JX87"/>
      <c r="JY87">
        <v>8618</v>
      </c>
      <c r="JZ87"/>
      <c r="KA87"/>
      <c r="KB87"/>
      <c r="KC87"/>
      <c r="KD87"/>
      <c r="KE87">
        <v>440912</v>
      </c>
      <c r="KF87">
        <v>120</v>
      </c>
      <c r="KG87">
        <v>197</v>
      </c>
      <c r="KH87">
        <v>81</v>
      </c>
      <c r="KI87">
        <v>89</v>
      </c>
      <c r="KJ87">
        <v>146</v>
      </c>
      <c r="KK87">
        <v>59</v>
      </c>
      <c r="KL87">
        <v>40</v>
      </c>
      <c r="KM87">
        <v>69</v>
      </c>
      <c r="KN87">
        <v>28</v>
      </c>
      <c r="KO87">
        <v>1</v>
      </c>
      <c r="KP87">
        <v>0</v>
      </c>
      <c r="KQ87">
        <v>0</v>
      </c>
      <c r="KR87">
        <v>0</v>
      </c>
      <c r="KS87">
        <v>1</v>
      </c>
      <c r="KT87">
        <v>0</v>
      </c>
      <c r="KU87">
        <v>1</v>
      </c>
      <c r="KV87">
        <v>0</v>
      </c>
      <c r="KW87">
        <v>0</v>
      </c>
      <c r="KX87">
        <v>0</v>
      </c>
      <c r="KY87">
        <v>0</v>
      </c>
      <c r="KZ87">
        <v>0</v>
      </c>
      <c r="LA87">
        <v>0</v>
      </c>
      <c r="LB87">
        <v>0</v>
      </c>
      <c r="LC87">
        <v>0</v>
      </c>
      <c r="LD87">
        <v>1</v>
      </c>
      <c r="LE87">
        <v>0</v>
      </c>
      <c r="LF87">
        <v>0</v>
      </c>
      <c r="LG87">
        <v>0</v>
      </c>
      <c r="LH87">
        <v>0</v>
      </c>
    </row>
    <row r="88" spans="1:320" s="34" customFormat="1" ht="15" customHeight="1" x14ac:dyDescent="0.25">
      <c r="A88" s="45">
        <v>206070962</v>
      </c>
      <c r="B88" s="45" t="s">
        <v>2219</v>
      </c>
      <c r="C88" s="46">
        <v>45292</v>
      </c>
      <c r="D88" s="46">
        <v>45657</v>
      </c>
      <c r="E88" s="47">
        <v>366</v>
      </c>
      <c r="F88" s="45" t="s">
        <v>883</v>
      </c>
      <c r="G88" s="45" t="s">
        <v>884</v>
      </c>
      <c r="H88" s="45" t="s">
        <v>967</v>
      </c>
      <c r="I88" s="45" t="s">
        <v>886</v>
      </c>
      <c r="J88" s="45" t="s">
        <v>887</v>
      </c>
      <c r="K88" s="45" t="s">
        <v>888</v>
      </c>
      <c r="L88" s="45" t="s">
        <v>2167</v>
      </c>
      <c r="M88" s="45" t="s">
        <v>2220</v>
      </c>
      <c r="N88" s="45" t="s">
        <v>2221</v>
      </c>
      <c r="O88" s="45" t="s">
        <v>980</v>
      </c>
      <c r="P88" s="45" t="s">
        <v>2222</v>
      </c>
      <c r="Q88" s="45" t="s">
        <v>2223</v>
      </c>
      <c r="R88" t="s">
        <v>2224</v>
      </c>
      <c r="S88" s="45" t="s">
        <v>893</v>
      </c>
      <c r="T88"/>
      <c r="U88" s="47">
        <v>83</v>
      </c>
      <c r="V88" s="47">
        <v>83</v>
      </c>
      <c r="W88" s="47" t="s">
        <v>894</v>
      </c>
      <c r="X88" s="47">
        <v>30378</v>
      </c>
      <c r="Y88" s="47">
        <v>27963</v>
      </c>
      <c r="Z88" s="48">
        <v>211.89</v>
      </c>
      <c r="AA88" s="44">
        <v>333</v>
      </c>
      <c r="AB88" s="44">
        <v>333</v>
      </c>
      <c r="AC88" s="44">
        <v>321</v>
      </c>
      <c r="AD88" s="44">
        <v>35</v>
      </c>
      <c r="AE88" s="44">
        <v>1818</v>
      </c>
      <c r="AF88" s="44">
        <v>18712</v>
      </c>
      <c r="AG88" s="44"/>
      <c r="AH88" s="47">
        <v>4829</v>
      </c>
      <c r="AI88" s="47">
        <v>40</v>
      </c>
      <c r="AJ88">
        <v>2208</v>
      </c>
      <c r="AK88" t="s">
        <v>895</v>
      </c>
      <c r="AL88">
        <v>27963</v>
      </c>
      <c r="AM88"/>
      <c r="AN88"/>
      <c r="AO88"/>
      <c r="AP88"/>
      <c r="AQ88"/>
      <c r="AR88" s="44"/>
      <c r="AS88" s="44"/>
      <c r="AT88" s="44"/>
      <c r="AU88" s="44">
        <v>11927337</v>
      </c>
      <c r="AV88" s="44">
        <v>1535780</v>
      </c>
      <c r="AW88" s="44">
        <v>2930181</v>
      </c>
      <c r="AX88" s="44">
        <v>888</v>
      </c>
      <c r="AY88" s="44">
        <v>10533824</v>
      </c>
      <c r="AZ88" s="21">
        <v>10775890</v>
      </c>
      <c r="BA88" s="21">
        <v>-242066</v>
      </c>
      <c r="BB88" s="44">
        <v>118643</v>
      </c>
      <c r="BC88" s="44">
        <v>1000</v>
      </c>
      <c r="BD88" s="44"/>
      <c r="BE88" s="44">
        <v>-124423</v>
      </c>
      <c r="BF88" s="44">
        <v>136919</v>
      </c>
      <c r="BG88" s="44">
        <v>14928</v>
      </c>
      <c r="BH88" s="44">
        <v>775450</v>
      </c>
      <c r="BI88" s="21">
        <v>7981416</v>
      </c>
      <c r="BJ88" s="21"/>
      <c r="BK88" s="21">
        <v>2059762</v>
      </c>
      <c r="BL88" s="21">
        <v>17062</v>
      </c>
      <c r="BM88" s="21">
        <v>941800</v>
      </c>
      <c r="BN88" s="21">
        <v>11927337</v>
      </c>
      <c r="BO88" s="21"/>
      <c r="BP88" s="21"/>
      <c r="BQ88" s="44"/>
      <c r="BR88" s="21"/>
      <c r="BS88" s="44"/>
      <c r="BT88" s="21"/>
      <c r="BU88" s="44"/>
      <c r="BV88" s="21"/>
      <c r="BW88" s="44">
        <v>91284</v>
      </c>
      <c r="BX88" s="21"/>
      <c r="BY88" s="21">
        <v>1857</v>
      </c>
      <c r="BZ88" s="21"/>
      <c r="CA88" s="44">
        <v>15224</v>
      </c>
      <c r="CB88" s="44"/>
      <c r="CC88" s="44">
        <v>182292</v>
      </c>
      <c r="CD88" s="44"/>
      <c r="CE88" s="44"/>
      <c r="CF88" s="44"/>
      <c r="CG88" s="44">
        <v>1231845</v>
      </c>
      <c r="CH88" s="44"/>
      <c r="CI88" s="21">
        <v>9526</v>
      </c>
      <c r="CJ88" s="44"/>
      <c r="CK88" s="21">
        <v>3752</v>
      </c>
      <c r="CL88" s="44"/>
      <c r="CM88" s="44">
        <v>44654</v>
      </c>
      <c r="CN88" s="44">
        <v>2996</v>
      </c>
      <c r="CO88" s="44">
        <v>402852</v>
      </c>
      <c r="CP88" s="44">
        <v>0</v>
      </c>
      <c r="CQ88" s="21">
        <v>441200</v>
      </c>
      <c r="CR88" s="44">
        <v>41139</v>
      </c>
      <c r="CS88" s="44">
        <v>420372</v>
      </c>
      <c r="CT88" s="44">
        <v>116069</v>
      </c>
      <c r="CU88" s="44"/>
      <c r="CV88" s="44">
        <v>66498</v>
      </c>
      <c r="CW88" s="21"/>
      <c r="CX88" s="21"/>
      <c r="CY88" s="21"/>
      <c r="CZ88" s="21"/>
      <c r="DA88" s="21"/>
      <c r="DB88" s="21"/>
      <c r="DC88" s="21"/>
      <c r="DD88" s="21"/>
      <c r="DE88" s="44"/>
      <c r="DF88" s="21"/>
      <c r="DG88" s="44"/>
      <c r="DH88" s="21"/>
      <c r="DI88" s="44"/>
      <c r="DJ88" s="44"/>
      <c r="DK88" s="44"/>
      <c r="DL88" s="44"/>
      <c r="DM88" s="21"/>
      <c r="DN88" s="44"/>
      <c r="DO88" s="44"/>
      <c r="DP88" s="44"/>
      <c r="DQ88" s="44"/>
      <c r="DR88" s="44"/>
      <c r="DS88" s="44"/>
      <c r="DT88" s="44"/>
      <c r="DU88" s="44"/>
      <c r="DV88" s="44"/>
      <c r="DW88" s="44"/>
      <c r="DX88" s="44"/>
      <c r="DY88" s="44"/>
      <c r="DZ88" s="44"/>
      <c r="EA88" s="44"/>
      <c r="EB88" s="21"/>
      <c r="EC88" s="44">
        <v>-213381</v>
      </c>
      <c r="ED88" s="44"/>
      <c r="EE88" s="21">
        <v>11796</v>
      </c>
      <c r="EF88" s="44"/>
      <c r="EG88" s="21">
        <v>39011</v>
      </c>
      <c r="EH88" s="44"/>
      <c r="EI88" s="21">
        <v>2955226</v>
      </c>
      <c r="EJ88" s="44"/>
      <c r="EK88" s="44"/>
      <c r="EL88" s="21"/>
      <c r="EM88" s="44">
        <v>-178146</v>
      </c>
      <c r="EN88" s="44"/>
      <c r="EO88" s="44">
        <v>315675</v>
      </c>
      <c r="EP88" s="21"/>
      <c r="EQ88" s="21"/>
      <c r="ER88" s="21"/>
      <c r="ES88" s="21"/>
      <c r="ET88" s="44"/>
      <c r="EU88" s="21"/>
      <c r="EV88" s="44"/>
      <c r="EW88" s="21"/>
      <c r="EX88" s="44"/>
      <c r="EY88" s="44"/>
      <c r="EZ88" s="21"/>
      <c r="FA88" s="21"/>
      <c r="FB88" s="44"/>
      <c r="FC88" s="44"/>
      <c r="FD88" s="21"/>
      <c r="FE88" s="112"/>
      <c r="FF88" s="44"/>
      <c r="FG88" s="44">
        <v>3804407</v>
      </c>
      <c r="FH88" s="44">
        <v>950495</v>
      </c>
      <c r="FI88" s="44">
        <v>6020988</v>
      </c>
      <c r="FJ88" s="44">
        <v>75560</v>
      </c>
      <c r="FK88" s="44">
        <v>4823757</v>
      </c>
      <c r="FL88" s="44"/>
      <c r="FM88" s="44"/>
      <c r="FN88" s="44"/>
      <c r="FO88" s="44"/>
      <c r="FP88" s="44"/>
      <c r="FQ88" s="44"/>
      <c r="FR88" s="44"/>
      <c r="FS88" s="44"/>
      <c r="FT88" s="44">
        <v>53018</v>
      </c>
      <c r="FU88" s="44">
        <v>829</v>
      </c>
      <c r="FV88" s="21">
        <v>206122</v>
      </c>
      <c r="FW88" s="44"/>
      <c r="FX88" s="44">
        <v>209623</v>
      </c>
      <c r="FY88" s="44">
        <v>21807</v>
      </c>
      <c r="FZ88" s="44">
        <v>269576</v>
      </c>
      <c r="GA88" s="44">
        <v>74077</v>
      </c>
      <c r="GB88" s="44"/>
      <c r="GC88" s="44">
        <v>48413</v>
      </c>
      <c r="GD88" s="44">
        <v>410249</v>
      </c>
      <c r="GE88" s="44">
        <v>293991</v>
      </c>
      <c r="GF88" s="44">
        <v>73479</v>
      </c>
      <c r="GG88" s="44">
        <v>691347</v>
      </c>
      <c r="GH88" s="44">
        <v>77139</v>
      </c>
      <c r="GI88" s="44">
        <v>104231</v>
      </c>
      <c r="GJ88" s="44">
        <v>57155</v>
      </c>
      <c r="GK88" s="44">
        <v>2362842</v>
      </c>
      <c r="GL88" s="44">
        <v>129250</v>
      </c>
      <c r="GM88" s="44">
        <v>597600</v>
      </c>
      <c r="GN88" s="44">
        <v>75606</v>
      </c>
      <c r="GO88" s="44">
        <v>23183</v>
      </c>
      <c r="GP88" s="44"/>
      <c r="GQ88" s="44"/>
      <c r="GR88" s="44">
        <v>172596</v>
      </c>
      <c r="GS88" s="44">
        <v>3463894</v>
      </c>
      <c r="GT88" s="44"/>
      <c r="GU88" s="21">
        <v>407750</v>
      </c>
      <c r="GV88" s="44"/>
      <c r="GW88" s="44"/>
      <c r="GX88" s="44"/>
      <c r="GY88" s="44">
        <v>3871644</v>
      </c>
      <c r="GZ88" s="44">
        <v>1136507</v>
      </c>
      <c r="HA88" s="44"/>
      <c r="HB88" s="44"/>
      <c r="HC88" s="44">
        <v>2735137</v>
      </c>
      <c r="HD88" s="44">
        <v>3871644</v>
      </c>
      <c r="HE88" s="21"/>
      <c r="HF88" s="21"/>
      <c r="HG88" s="21"/>
      <c r="HH88" s="21"/>
      <c r="HI88" s="21">
        <v>0</v>
      </c>
      <c r="HJ88" s="44"/>
      <c r="HK88" s="21">
        <v>627070</v>
      </c>
      <c r="HL88" s="21">
        <v>249993</v>
      </c>
      <c r="HM88" s="21">
        <v>877063</v>
      </c>
      <c r="HN88" s="21">
        <v>-469313</v>
      </c>
      <c r="HO88" s="21"/>
      <c r="HP88" s="44"/>
      <c r="HQ88" s="47"/>
      <c r="HR88" s="47"/>
      <c r="HS88" s="47"/>
      <c r="HT88" s="47" t="s">
        <v>2225</v>
      </c>
      <c r="HU88" s="47">
        <v>1602474.8699999999</v>
      </c>
      <c r="HV88" s="47">
        <v>1771</v>
      </c>
      <c r="HW88" s="47">
        <v>0</v>
      </c>
      <c r="HX88" s="47">
        <v>14485</v>
      </c>
      <c r="HY88" s="47">
        <v>17371</v>
      </c>
      <c r="HZ88" s="47">
        <v>33555</v>
      </c>
      <c r="IA88" s="47">
        <v>0</v>
      </c>
      <c r="IB88" s="47">
        <v>0</v>
      </c>
      <c r="IC88" s="47">
        <v>2063</v>
      </c>
      <c r="ID88"/>
      <c r="IE88" s="47">
        <v>2024</v>
      </c>
      <c r="IF88">
        <v>8355</v>
      </c>
      <c r="IG88" s="47">
        <v>2890</v>
      </c>
      <c r="IH88" s="47">
        <v>14789</v>
      </c>
      <c r="II88">
        <v>1847</v>
      </c>
      <c r="IJ88">
        <v>2349</v>
      </c>
      <c r="IK88">
        <v>1027</v>
      </c>
      <c r="IL88">
        <v>11283</v>
      </c>
      <c r="IM88">
        <v>113809</v>
      </c>
      <c r="IN88">
        <v>0</v>
      </c>
      <c r="IO88">
        <v>0</v>
      </c>
      <c r="IP88">
        <v>622</v>
      </c>
      <c r="IQ88">
        <v>37564</v>
      </c>
      <c r="IR88">
        <v>0</v>
      </c>
      <c r="IS88">
        <v>0</v>
      </c>
      <c r="IT88">
        <v>38186</v>
      </c>
      <c r="IU88">
        <v>136206</v>
      </c>
      <c r="IV88">
        <v>0</v>
      </c>
      <c r="IW88">
        <v>789465</v>
      </c>
      <c r="IX88">
        <v>706479</v>
      </c>
      <c r="IY88">
        <v>849916</v>
      </c>
      <c r="IZ88">
        <v>0</v>
      </c>
      <c r="JA88">
        <v>0</v>
      </c>
      <c r="JB88">
        <v>101717</v>
      </c>
      <c r="JC88"/>
      <c r="JD88">
        <v>64828</v>
      </c>
      <c r="JE88">
        <v>161277</v>
      </c>
      <c r="JF88">
        <v>51258</v>
      </c>
      <c r="JG88">
        <v>325147</v>
      </c>
      <c r="JH88">
        <v>63481</v>
      </c>
      <c r="JI88">
        <v>56677</v>
      </c>
      <c r="JJ88">
        <v>43401</v>
      </c>
      <c r="JK88">
        <v>454555</v>
      </c>
      <c r="JL88">
        <v>3804407</v>
      </c>
      <c r="JM88">
        <v>0</v>
      </c>
      <c r="JN88">
        <v>0</v>
      </c>
      <c r="JO88">
        <v>33613</v>
      </c>
      <c r="JP88">
        <v>1316869</v>
      </c>
      <c r="JQ88">
        <v>0</v>
      </c>
      <c r="JR88">
        <v>0</v>
      </c>
      <c r="JS88">
        <v>1350482</v>
      </c>
      <c r="JT88"/>
      <c r="JU88"/>
      <c r="JV88"/>
      <c r="JW88"/>
      <c r="JX88"/>
      <c r="JY88"/>
      <c r="JZ88"/>
      <c r="KA88"/>
      <c r="KB88"/>
      <c r="KC88"/>
      <c r="KD88"/>
      <c r="KE88"/>
      <c r="KF88">
        <v>74</v>
      </c>
      <c r="KG88">
        <v>153</v>
      </c>
      <c r="KH88">
        <v>40</v>
      </c>
      <c r="KI88">
        <v>46</v>
      </c>
      <c r="KJ88">
        <v>95</v>
      </c>
      <c r="KK88">
        <v>24</v>
      </c>
      <c r="KL88">
        <v>22</v>
      </c>
      <c r="KM88">
        <v>63</v>
      </c>
      <c r="KN88">
        <v>9</v>
      </c>
      <c r="KO88">
        <v>1</v>
      </c>
      <c r="KP88">
        <v>0</v>
      </c>
      <c r="KQ88">
        <v>0</v>
      </c>
      <c r="KR88">
        <v>0</v>
      </c>
      <c r="KS88">
        <v>1</v>
      </c>
      <c r="KT88">
        <v>0</v>
      </c>
      <c r="KU88">
        <v>1</v>
      </c>
      <c r="KV88">
        <v>0</v>
      </c>
      <c r="KW88">
        <v>0</v>
      </c>
      <c r="KX88">
        <v>0</v>
      </c>
      <c r="KY88">
        <v>0</v>
      </c>
      <c r="KZ88">
        <v>0</v>
      </c>
      <c r="LA88">
        <v>0</v>
      </c>
      <c r="LB88">
        <v>0</v>
      </c>
      <c r="LC88">
        <v>0</v>
      </c>
      <c r="LD88">
        <v>1</v>
      </c>
      <c r="LE88">
        <v>0</v>
      </c>
      <c r="LF88">
        <v>0</v>
      </c>
      <c r="LG88">
        <v>0</v>
      </c>
      <c r="LH88">
        <v>0</v>
      </c>
    </row>
    <row r="89" spans="1:320" s="34" customFormat="1" ht="15" customHeight="1" x14ac:dyDescent="0.25">
      <c r="A89" s="45">
        <v>206071028</v>
      </c>
      <c r="B89" s="45" t="s">
        <v>2226</v>
      </c>
      <c r="C89" s="46">
        <v>45292</v>
      </c>
      <c r="D89" s="46">
        <v>45657</v>
      </c>
      <c r="E89" s="47">
        <v>366</v>
      </c>
      <c r="F89" s="45" t="s">
        <v>883</v>
      </c>
      <c r="G89" s="45" t="s">
        <v>884</v>
      </c>
      <c r="H89" s="45" t="s">
        <v>967</v>
      </c>
      <c r="I89" s="45" t="s">
        <v>886</v>
      </c>
      <c r="J89" s="45" t="s">
        <v>887</v>
      </c>
      <c r="K89" s="45" t="s">
        <v>888</v>
      </c>
      <c r="L89" s="45" t="s">
        <v>2167</v>
      </c>
      <c r="M89" s="45" t="s">
        <v>2227</v>
      </c>
      <c r="N89" s="45" t="s">
        <v>2228</v>
      </c>
      <c r="O89" s="45" t="s">
        <v>2229</v>
      </c>
      <c r="P89" s="45" t="s">
        <v>2230</v>
      </c>
      <c r="Q89" s="45" t="s">
        <v>2231</v>
      </c>
      <c r="R89" t="s">
        <v>2232</v>
      </c>
      <c r="S89" s="45" t="s">
        <v>893</v>
      </c>
      <c r="T89"/>
      <c r="U89" s="47">
        <v>51</v>
      </c>
      <c r="V89" s="47">
        <v>51</v>
      </c>
      <c r="W89" s="49" t="s">
        <v>1728</v>
      </c>
      <c r="X89" s="47">
        <v>18666</v>
      </c>
      <c r="Y89" s="47">
        <v>17644</v>
      </c>
      <c r="Z89" s="48"/>
      <c r="AA89" s="44"/>
      <c r="AB89" s="44"/>
      <c r="AC89" s="44">
        <v>8029</v>
      </c>
      <c r="AD89" s="44">
        <v>4187</v>
      </c>
      <c r="AE89" s="44">
        <v>238</v>
      </c>
      <c r="AF89" s="44">
        <v>4776</v>
      </c>
      <c r="AG89" s="44"/>
      <c r="AH89" s="47">
        <v>12</v>
      </c>
      <c r="AI89" s="47">
        <v>96</v>
      </c>
      <c r="AJ89">
        <v>306</v>
      </c>
      <c r="AK89" t="s">
        <v>895</v>
      </c>
      <c r="AL89">
        <v>17644</v>
      </c>
      <c r="AM89"/>
      <c r="AN89"/>
      <c r="AO89"/>
      <c r="AP89"/>
      <c r="AQ89"/>
      <c r="AR89" s="44"/>
      <c r="AS89" s="44"/>
      <c r="AT89" s="44"/>
      <c r="AU89" s="44">
        <v>20463800</v>
      </c>
      <c r="AV89" s="44">
        <v>4255223</v>
      </c>
      <c r="AW89" s="44">
        <v>8903001</v>
      </c>
      <c r="AX89" s="44">
        <v>10959</v>
      </c>
      <c r="AY89" s="44">
        <v>15826981</v>
      </c>
      <c r="AZ89" s="21">
        <v>11888696</v>
      </c>
      <c r="BA89" s="21">
        <v>3938285</v>
      </c>
      <c r="BB89" s="44">
        <v>2</v>
      </c>
      <c r="BC89" s="44"/>
      <c r="BD89" s="44"/>
      <c r="BE89" s="44">
        <v>3938287</v>
      </c>
      <c r="BF89" s="44">
        <v>10036250</v>
      </c>
      <c r="BG89" s="44">
        <v>5233750</v>
      </c>
      <c r="BH89" s="44">
        <v>226100</v>
      </c>
      <c r="BI89" s="21">
        <v>4570800</v>
      </c>
      <c r="BJ89" s="21"/>
      <c r="BK89" s="21">
        <v>15000</v>
      </c>
      <c r="BL89" s="21">
        <v>91200</v>
      </c>
      <c r="BM89" s="21">
        <v>290700</v>
      </c>
      <c r="BN89" s="21">
        <v>20463800</v>
      </c>
      <c r="BO89" s="21"/>
      <c r="BP89" s="21"/>
      <c r="BQ89" s="44"/>
      <c r="BR89" s="21"/>
      <c r="BS89" s="44"/>
      <c r="BT89" s="21"/>
      <c r="BU89" s="44"/>
      <c r="BV89" s="21"/>
      <c r="BW89" s="44">
        <v>2788524</v>
      </c>
      <c r="BX89" s="21"/>
      <c r="BY89" s="21">
        <v>1442551</v>
      </c>
      <c r="BZ89" s="21"/>
      <c r="CA89" s="44"/>
      <c r="CB89" s="44"/>
      <c r="CC89" s="44">
        <v>20235</v>
      </c>
      <c r="CD89" s="44"/>
      <c r="CE89" s="44"/>
      <c r="CF89" s="44"/>
      <c r="CG89" s="44">
        <v>3913</v>
      </c>
      <c r="CH89" s="44"/>
      <c r="CI89" s="21"/>
      <c r="CJ89" s="44"/>
      <c r="CK89" s="21"/>
      <c r="CL89" s="44"/>
      <c r="CM89" s="44">
        <v>0</v>
      </c>
      <c r="CN89" s="44">
        <v>0</v>
      </c>
      <c r="CO89" s="44">
        <v>1574450</v>
      </c>
      <c r="CP89" s="44">
        <v>0</v>
      </c>
      <c r="CQ89" s="21">
        <v>1392525</v>
      </c>
      <c r="CR89" s="44">
        <v>557575</v>
      </c>
      <c r="CS89" s="44">
        <v>505505</v>
      </c>
      <c r="CT89" s="44">
        <v>138965</v>
      </c>
      <c r="CU89" s="44"/>
      <c r="CV89" s="44">
        <v>86203</v>
      </c>
      <c r="CW89" s="21"/>
      <c r="CX89" s="21"/>
      <c r="CY89" s="21"/>
      <c r="CZ89" s="21"/>
      <c r="DA89" s="21"/>
      <c r="DB89" s="21"/>
      <c r="DC89" s="21"/>
      <c r="DD89" s="21"/>
      <c r="DE89" s="44"/>
      <c r="DF89" s="21"/>
      <c r="DG89" s="44"/>
      <c r="DH89" s="21"/>
      <c r="DI89" s="44"/>
      <c r="DJ89" s="44"/>
      <c r="DK89" s="44"/>
      <c r="DL89" s="44"/>
      <c r="DM89" s="21"/>
      <c r="DN89" s="44"/>
      <c r="DO89" s="44"/>
      <c r="DP89" s="44"/>
      <c r="DQ89" s="44"/>
      <c r="DR89" s="44"/>
      <c r="DS89" s="44"/>
      <c r="DT89" s="44"/>
      <c r="DU89" s="44"/>
      <c r="DV89" s="44"/>
      <c r="DW89" s="44"/>
      <c r="DX89" s="44"/>
      <c r="DY89" s="44"/>
      <c r="DZ89" s="44"/>
      <c r="EA89" s="44"/>
      <c r="EB89" s="21"/>
      <c r="EC89" s="44">
        <v>3079520</v>
      </c>
      <c r="ED89" s="44"/>
      <c r="EE89" s="21">
        <v>2491313</v>
      </c>
      <c r="EF89" s="44"/>
      <c r="EG89" s="21">
        <v>245767</v>
      </c>
      <c r="EH89" s="44"/>
      <c r="EI89" s="21">
        <v>2895706</v>
      </c>
      <c r="EJ89" s="44"/>
      <c r="EK89" s="44"/>
      <c r="EL89" s="21"/>
      <c r="EM89" s="44">
        <v>9313</v>
      </c>
      <c r="EN89" s="44"/>
      <c r="EO89" s="44">
        <v>181382</v>
      </c>
      <c r="EP89" s="21"/>
      <c r="EQ89" s="21"/>
      <c r="ER89" s="21"/>
      <c r="ES89" s="21"/>
      <c r="ET89" s="44"/>
      <c r="EU89" s="21"/>
      <c r="EV89" s="44"/>
      <c r="EW89" s="21"/>
      <c r="EX89" s="44"/>
      <c r="EY89" s="44"/>
      <c r="EZ89" s="21"/>
      <c r="FA89" s="21"/>
      <c r="FB89" s="44"/>
      <c r="FC89" s="44"/>
      <c r="FD89" s="21"/>
      <c r="FE89" s="112"/>
      <c r="FF89" s="44"/>
      <c r="FG89" s="44">
        <v>5322222</v>
      </c>
      <c r="FH89" s="44">
        <v>1289011</v>
      </c>
      <c r="FI89" s="44">
        <v>5277463</v>
      </c>
      <c r="FJ89" s="44">
        <v>91539</v>
      </c>
      <c r="FK89" s="44">
        <v>3641033</v>
      </c>
      <c r="FL89" s="44"/>
      <c r="FM89" s="44"/>
      <c r="FN89" s="44"/>
      <c r="FO89" s="44"/>
      <c r="FP89" s="44"/>
      <c r="FQ89" s="44"/>
      <c r="FR89" s="44"/>
      <c r="FS89" s="44"/>
      <c r="FT89" s="44">
        <v>50532</v>
      </c>
      <c r="FU89" s="44"/>
      <c r="FV89" s="21">
        <v>671899</v>
      </c>
      <c r="FW89" s="44"/>
      <c r="FX89" s="44">
        <v>454195</v>
      </c>
      <c r="FY89" s="44">
        <v>151228</v>
      </c>
      <c r="FZ89" s="44">
        <v>341587</v>
      </c>
      <c r="GA89" s="44">
        <v>65271</v>
      </c>
      <c r="GB89" s="44"/>
      <c r="GC89" s="44">
        <v>203630</v>
      </c>
      <c r="GD89" s="44">
        <v>369367</v>
      </c>
      <c r="GE89" s="44">
        <v>212141</v>
      </c>
      <c r="GF89" s="44">
        <v>173318</v>
      </c>
      <c r="GG89" s="44">
        <v>764744</v>
      </c>
      <c r="GH89" s="44">
        <v>89836</v>
      </c>
      <c r="GI89" s="44">
        <v>117645</v>
      </c>
      <c r="GJ89" s="44">
        <v>108574</v>
      </c>
      <c r="GK89" s="44">
        <v>3415783</v>
      </c>
      <c r="GL89" s="44">
        <v>106887</v>
      </c>
      <c r="GM89" s="44">
        <v>600340</v>
      </c>
      <c r="GN89" s="44">
        <v>54002</v>
      </c>
      <c r="GO89" s="44">
        <v>16487</v>
      </c>
      <c r="GP89" s="44"/>
      <c r="GQ89" s="44">
        <v>6951</v>
      </c>
      <c r="GR89" s="44">
        <v>273246</v>
      </c>
      <c r="GS89" s="44">
        <v>24322278</v>
      </c>
      <c r="GT89" s="44"/>
      <c r="GU89" s="21">
        <v>305360</v>
      </c>
      <c r="GV89" s="44"/>
      <c r="GW89" s="44"/>
      <c r="GX89" s="44"/>
      <c r="GY89" s="44">
        <v>24627638</v>
      </c>
      <c r="GZ89" s="44">
        <v>1078603</v>
      </c>
      <c r="HA89" s="44"/>
      <c r="HB89" s="44"/>
      <c r="HC89" s="44">
        <v>23549035</v>
      </c>
      <c r="HD89" s="44">
        <v>24627638</v>
      </c>
      <c r="HE89" s="21">
        <v>22707987</v>
      </c>
      <c r="HF89" s="21"/>
      <c r="HG89" s="21"/>
      <c r="HH89" s="21"/>
      <c r="HI89" s="21">
        <v>0</v>
      </c>
      <c r="HJ89" s="44"/>
      <c r="HK89" s="21">
        <v>412221</v>
      </c>
      <c r="HL89" s="21">
        <v>97485</v>
      </c>
      <c r="HM89" s="21">
        <v>509706</v>
      </c>
      <c r="HN89" s="21">
        <v>-204346</v>
      </c>
      <c r="HO89" s="21"/>
      <c r="HP89" s="44"/>
      <c r="HQ89" s="47"/>
      <c r="HR89" s="47"/>
      <c r="HS89" s="47"/>
      <c r="HT89" s="47" t="s">
        <v>1759</v>
      </c>
      <c r="HU89" s="47">
        <v>0</v>
      </c>
      <c r="HV89" s="47">
        <v>2043</v>
      </c>
      <c r="HW89" s="47">
        <v>0</v>
      </c>
      <c r="HX89" s="47">
        <v>6145</v>
      </c>
      <c r="HY89" s="47">
        <v>24834</v>
      </c>
      <c r="HZ89" s="47">
        <v>39036</v>
      </c>
      <c r="IA89" s="47">
        <v>0</v>
      </c>
      <c r="IB89" s="47">
        <v>0</v>
      </c>
      <c r="IC89" s="47">
        <v>0</v>
      </c>
      <c r="ID89">
        <v>10409</v>
      </c>
      <c r="IE89" s="47">
        <v>1966</v>
      </c>
      <c r="IF89">
        <v>7114</v>
      </c>
      <c r="IG89" s="47"/>
      <c r="IH89" s="47">
        <v>15921</v>
      </c>
      <c r="II89">
        <v>2055</v>
      </c>
      <c r="IJ89">
        <v>2201</v>
      </c>
      <c r="IK89">
        <v>1468</v>
      </c>
      <c r="IL89">
        <v>12623</v>
      </c>
      <c r="IM89">
        <v>125815</v>
      </c>
      <c r="IN89">
        <v>0</v>
      </c>
      <c r="IO89">
        <v>0</v>
      </c>
      <c r="IP89">
        <v>0</v>
      </c>
      <c r="IQ89">
        <v>0</v>
      </c>
      <c r="IR89">
        <v>0</v>
      </c>
      <c r="IS89">
        <v>0</v>
      </c>
      <c r="IT89">
        <v>0</v>
      </c>
      <c r="IU89">
        <v>229392</v>
      </c>
      <c r="IV89">
        <v>0</v>
      </c>
      <c r="IW89">
        <v>327862</v>
      </c>
      <c r="IX89">
        <v>1047298</v>
      </c>
      <c r="IY89">
        <v>985090</v>
      </c>
      <c r="IZ89">
        <v>0</v>
      </c>
      <c r="JA89">
        <v>0</v>
      </c>
      <c r="JB89">
        <v>0</v>
      </c>
      <c r="JC89">
        <v>624504</v>
      </c>
      <c r="JD89">
        <v>73189</v>
      </c>
      <c r="JE89">
        <v>130748</v>
      </c>
      <c r="JF89"/>
      <c r="JG89">
        <v>402602</v>
      </c>
      <c r="JH89">
        <v>70644</v>
      </c>
      <c r="JI89">
        <v>65322</v>
      </c>
      <c r="JJ89">
        <v>81532</v>
      </c>
      <c r="JK89">
        <v>1284039</v>
      </c>
      <c r="JL89">
        <v>5322222</v>
      </c>
      <c r="JM89">
        <v>0</v>
      </c>
      <c r="JN89">
        <v>0</v>
      </c>
      <c r="JO89">
        <v>0</v>
      </c>
      <c r="JP89">
        <v>0</v>
      </c>
      <c r="JQ89">
        <v>0</v>
      </c>
      <c r="JR89">
        <v>0</v>
      </c>
      <c r="JS89">
        <v>0</v>
      </c>
      <c r="JT89"/>
      <c r="JU89"/>
      <c r="JV89"/>
      <c r="JW89"/>
      <c r="JX89"/>
      <c r="JY89">
        <v>10409</v>
      </c>
      <c r="JZ89"/>
      <c r="KA89"/>
      <c r="KB89"/>
      <c r="KC89"/>
      <c r="KD89"/>
      <c r="KE89">
        <v>624504</v>
      </c>
      <c r="KF89">
        <v>80</v>
      </c>
      <c r="KG89">
        <v>151</v>
      </c>
      <c r="KH89">
        <v>46</v>
      </c>
      <c r="KI89">
        <v>51</v>
      </c>
      <c r="KJ89">
        <v>110</v>
      </c>
      <c r="KK89">
        <v>25</v>
      </c>
      <c r="KL89">
        <v>25</v>
      </c>
      <c r="KM89">
        <v>53</v>
      </c>
      <c r="KN89">
        <v>12</v>
      </c>
      <c r="KO89">
        <v>1</v>
      </c>
      <c r="KP89">
        <v>0</v>
      </c>
      <c r="KQ89">
        <v>0</v>
      </c>
      <c r="KR89">
        <v>1</v>
      </c>
      <c r="KS89">
        <v>0</v>
      </c>
      <c r="KT89">
        <v>0</v>
      </c>
      <c r="KU89">
        <v>1</v>
      </c>
      <c r="KV89">
        <v>0</v>
      </c>
      <c r="KW89">
        <v>0</v>
      </c>
      <c r="KX89">
        <v>0</v>
      </c>
      <c r="KY89">
        <v>0</v>
      </c>
      <c r="KZ89">
        <v>0</v>
      </c>
      <c r="LA89">
        <v>0</v>
      </c>
      <c r="LB89">
        <v>0</v>
      </c>
      <c r="LC89">
        <v>0</v>
      </c>
      <c r="LD89">
        <v>1</v>
      </c>
      <c r="LE89">
        <v>0</v>
      </c>
      <c r="LF89">
        <v>0</v>
      </c>
      <c r="LG89">
        <v>0</v>
      </c>
      <c r="LH89">
        <v>0</v>
      </c>
    </row>
    <row r="90" spans="1:320" s="34" customFormat="1" ht="15" customHeight="1" x14ac:dyDescent="0.25">
      <c r="A90" s="45">
        <v>206071029</v>
      </c>
      <c r="B90" s="45" t="s">
        <v>2233</v>
      </c>
      <c r="C90" s="46">
        <v>45292</v>
      </c>
      <c r="D90" s="46">
        <v>45657</v>
      </c>
      <c r="E90" s="47">
        <v>366</v>
      </c>
      <c r="F90" s="45" t="s">
        <v>883</v>
      </c>
      <c r="G90" s="45" t="s">
        <v>884</v>
      </c>
      <c r="H90" s="45" t="s">
        <v>967</v>
      </c>
      <c r="I90" s="45" t="s">
        <v>886</v>
      </c>
      <c r="J90" s="45" t="s">
        <v>887</v>
      </c>
      <c r="K90" s="45" t="s">
        <v>888</v>
      </c>
      <c r="L90" s="45" t="s">
        <v>2167</v>
      </c>
      <c r="M90" s="45" t="s">
        <v>2234</v>
      </c>
      <c r="N90" s="45" t="s">
        <v>2235</v>
      </c>
      <c r="O90" s="45" t="s">
        <v>2236</v>
      </c>
      <c r="P90" s="45" t="s">
        <v>2237</v>
      </c>
      <c r="Q90" s="45" t="s">
        <v>2238</v>
      </c>
      <c r="R90" t="s">
        <v>1852</v>
      </c>
      <c r="S90" s="45" t="s">
        <v>893</v>
      </c>
      <c r="T90"/>
      <c r="U90" s="47">
        <v>47</v>
      </c>
      <c r="V90" s="47">
        <v>47</v>
      </c>
      <c r="W90" s="47" t="s">
        <v>1728</v>
      </c>
      <c r="X90" s="47">
        <v>17202</v>
      </c>
      <c r="Y90" s="47">
        <v>16600</v>
      </c>
      <c r="Z90" s="48">
        <v>226.4</v>
      </c>
      <c r="AA90" s="44">
        <v>80</v>
      </c>
      <c r="AB90" s="44">
        <v>83</v>
      </c>
      <c r="AC90" s="44">
        <v>3419</v>
      </c>
      <c r="AD90" s="44">
        <v>253</v>
      </c>
      <c r="AE90" s="44">
        <v>1352</v>
      </c>
      <c r="AF90" s="44">
        <v>10814</v>
      </c>
      <c r="AG90" s="44"/>
      <c r="AH90" s="47">
        <v>234</v>
      </c>
      <c r="AI90" s="47">
        <v>110</v>
      </c>
      <c r="AJ90">
        <v>418</v>
      </c>
      <c r="AK90" t="s">
        <v>895</v>
      </c>
      <c r="AL90">
        <v>16600</v>
      </c>
      <c r="AM90"/>
      <c r="AN90"/>
      <c r="AO90"/>
      <c r="AP90"/>
      <c r="AQ90"/>
      <c r="AR90" s="44"/>
      <c r="AS90" s="44"/>
      <c r="AT90" s="44"/>
      <c r="AU90" s="44">
        <v>7454496</v>
      </c>
      <c r="AV90" s="44">
        <v>797364</v>
      </c>
      <c r="AW90" s="44">
        <v>-1131651</v>
      </c>
      <c r="AX90" s="44">
        <v>1838</v>
      </c>
      <c r="AY90" s="44">
        <v>9385349</v>
      </c>
      <c r="AZ90" s="21">
        <v>8509839</v>
      </c>
      <c r="BA90" s="21">
        <v>875510</v>
      </c>
      <c r="BB90" s="44">
        <v>6849</v>
      </c>
      <c r="BC90" s="44">
        <v>12590</v>
      </c>
      <c r="BD90" s="44"/>
      <c r="BE90" s="44">
        <v>869769</v>
      </c>
      <c r="BF90" s="44">
        <v>1558962</v>
      </c>
      <c r="BG90" s="44">
        <v>116988</v>
      </c>
      <c r="BH90" s="44">
        <v>581194</v>
      </c>
      <c r="BI90" s="21">
        <v>4824984</v>
      </c>
      <c r="BJ90" s="21"/>
      <c r="BK90" s="21">
        <v>108202</v>
      </c>
      <c r="BL90" s="21">
        <v>73183</v>
      </c>
      <c r="BM90" s="21">
        <v>190983</v>
      </c>
      <c r="BN90" s="21">
        <v>7454496</v>
      </c>
      <c r="BO90" s="21"/>
      <c r="BP90" s="21"/>
      <c r="BQ90" s="44"/>
      <c r="BR90" s="21"/>
      <c r="BS90" s="44"/>
      <c r="BT90" s="21"/>
      <c r="BU90" s="44"/>
      <c r="BV90" s="21"/>
      <c r="BW90" s="44">
        <v>674489</v>
      </c>
      <c r="BX90" s="21"/>
      <c r="BY90" s="21">
        <v>34710</v>
      </c>
      <c r="BZ90" s="21"/>
      <c r="CA90" s="44">
        <v>4028</v>
      </c>
      <c r="CB90" s="44"/>
      <c r="CC90" s="44">
        <v>51642</v>
      </c>
      <c r="CD90" s="44"/>
      <c r="CE90" s="44"/>
      <c r="CF90" s="44"/>
      <c r="CG90" s="44">
        <v>32103</v>
      </c>
      <c r="CH90" s="44"/>
      <c r="CI90" s="21"/>
      <c r="CJ90" s="44"/>
      <c r="CK90" s="21">
        <v>392</v>
      </c>
      <c r="CL90" s="44"/>
      <c r="CM90" s="44">
        <v>3291</v>
      </c>
      <c r="CN90" s="44">
        <v>472</v>
      </c>
      <c r="CO90" s="44">
        <v>279470</v>
      </c>
      <c r="CP90" s="44">
        <v>0</v>
      </c>
      <c r="CQ90" s="21">
        <v>332918</v>
      </c>
      <c r="CR90" s="44">
        <v>77536</v>
      </c>
      <c r="CS90" s="44">
        <v>95121</v>
      </c>
      <c r="CT90" s="44">
        <v>2518</v>
      </c>
      <c r="CU90" s="44"/>
      <c r="CV90" s="44">
        <v>6038</v>
      </c>
      <c r="CW90" s="21"/>
      <c r="CX90" s="21"/>
      <c r="CY90" s="21"/>
      <c r="CZ90" s="21"/>
      <c r="DA90" s="21"/>
      <c r="DB90" s="21"/>
      <c r="DC90" s="21"/>
      <c r="DD90" s="21"/>
      <c r="DE90" s="44"/>
      <c r="DF90" s="21"/>
      <c r="DG90" s="44"/>
      <c r="DH90" s="21"/>
      <c r="DI90" s="44"/>
      <c r="DJ90" s="44"/>
      <c r="DK90" s="44"/>
      <c r="DL90" s="44"/>
      <c r="DM90" s="21"/>
      <c r="DN90" s="44"/>
      <c r="DO90" s="44"/>
      <c r="DP90" s="44"/>
      <c r="DQ90" s="44"/>
      <c r="DR90" s="44"/>
      <c r="DS90" s="44"/>
      <c r="DT90" s="44"/>
      <c r="DU90" s="44"/>
      <c r="DV90" s="44"/>
      <c r="DW90" s="44"/>
      <c r="DX90" s="44"/>
      <c r="DY90" s="44"/>
      <c r="DZ90" s="44"/>
      <c r="EA90" s="44"/>
      <c r="EB90" s="21"/>
      <c r="EC90" s="44">
        <v>-1338587</v>
      </c>
      <c r="ED90" s="44"/>
      <c r="EE90" s="21">
        <v>-19184</v>
      </c>
      <c r="EF90" s="44"/>
      <c r="EG90" s="21">
        <v>80984</v>
      </c>
      <c r="EH90" s="44"/>
      <c r="EI90" s="21">
        <v>132364</v>
      </c>
      <c r="EJ90" s="44"/>
      <c r="EK90" s="44"/>
      <c r="EL90" s="21"/>
      <c r="EM90" s="44">
        <v>-17744</v>
      </c>
      <c r="EN90" s="44"/>
      <c r="EO90" s="44">
        <v>30516</v>
      </c>
      <c r="EP90" s="21"/>
      <c r="EQ90" s="21"/>
      <c r="ER90" s="21"/>
      <c r="ES90" s="21"/>
      <c r="ET90" s="44"/>
      <c r="EU90" s="21"/>
      <c r="EV90" s="44"/>
      <c r="EW90" s="21"/>
      <c r="EX90" s="44"/>
      <c r="EY90" s="44"/>
      <c r="EZ90" s="21"/>
      <c r="FA90" s="21"/>
      <c r="FB90" s="44"/>
      <c r="FC90" s="44"/>
      <c r="FD90" s="21"/>
      <c r="FE90" s="112"/>
      <c r="FF90" s="44"/>
      <c r="FG90" s="44">
        <v>3768743</v>
      </c>
      <c r="FH90" s="44">
        <v>889217</v>
      </c>
      <c r="FI90" s="44">
        <v>3851879</v>
      </c>
      <c r="FJ90" s="44">
        <v>171029</v>
      </c>
      <c r="FK90" s="44">
        <v>3446242</v>
      </c>
      <c r="FL90" s="44"/>
      <c r="FM90" s="44"/>
      <c r="FN90" s="44"/>
      <c r="FO90" s="44"/>
      <c r="FP90" s="44"/>
      <c r="FQ90" s="44"/>
      <c r="FR90" s="44"/>
      <c r="FS90" s="44"/>
      <c r="FT90" s="44">
        <v>6542</v>
      </c>
      <c r="FU90" s="44">
        <v>8095</v>
      </c>
      <c r="FV90" s="21">
        <v>141898</v>
      </c>
      <c r="FW90" s="44"/>
      <c r="FX90" s="44">
        <v>148737</v>
      </c>
      <c r="FY90" s="44">
        <v>36750</v>
      </c>
      <c r="FZ90" s="44">
        <v>117602</v>
      </c>
      <c r="GA90" s="44">
        <v>3426</v>
      </c>
      <c r="GB90" s="44"/>
      <c r="GC90" s="44">
        <v>11365</v>
      </c>
      <c r="GD90" s="44">
        <v>368704</v>
      </c>
      <c r="GE90" s="44">
        <v>172456</v>
      </c>
      <c r="GF90" s="44">
        <v>116938</v>
      </c>
      <c r="GG90" s="44">
        <v>564378</v>
      </c>
      <c r="GH90" s="44">
        <v>212482</v>
      </c>
      <c r="GI90" s="44">
        <v>101450</v>
      </c>
      <c r="GJ90" s="44">
        <v>93982</v>
      </c>
      <c r="GK90" s="44">
        <v>2144559</v>
      </c>
      <c r="GL90" s="44">
        <v>72396</v>
      </c>
      <c r="GM90" s="44">
        <v>499466</v>
      </c>
      <c r="GN90" s="44">
        <v>71053</v>
      </c>
      <c r="GO90" s="44">
        <v>18460</v>
      </c>
      <c r="GP90" s="44"/>
      <c r="GQ90" s="44">
        <v>13615</v>
      </c>
      <c r="GR90" s="44">
        <v>139243</v>
      </c>
      <c r="GS90" s="44">
        <v>3978335</v>
      </c>
      <c r="GT90" s="44"/>
      <c r="GU90" s="21">
        <v>163565</v>
      </c>
      <c r="GV90" s="44">
        <v>42479</v>
      </c>
      <c r="GW90" s="44">
        <v>776311</v>
      </c>
      <c r="GX90" s="44">
        <v>226100</v>
      </c>
      <c r="GY90" s="44">
        <v>5186790</v>
      </c>
      <c r="GZ90" s="44">
        <v>4262288</v>
      </c>
      <c r="HA90" s="44"/>
      <c r="HB90" s="44">
        <v>2080973</v>
      </c>
      <c r="HC90" s="44">
        <v>-1156471</v>
      </c>
      <c r="HD90" s="44">
        <v>5186790</v>
      </c>
      <c r="HE90" s="21"/>
      <c r="HF90" s="21"/>
      <c r="HG90" s="21"/>
      <c r="HH90" s="21">
        <v>2080973</v>
      </c>
      <c r="HI90" s="21">
        <v>0</v>
      </c>
      <c r="HJ90" s="44"/>
      <c r="HK90" s="21">
        <v>307900</v>
      </c>
      <c r="HL90" s="21">
        <v>157311</v>
      </c>
      <c r="HM90" s="21">
        <v>465211</v>
      </c>
      <c r="HN90" s="21">
        <v>-301646</v>
      </c>
      <c r="HO90" s="21"/>
      <c r="HP90" s="44"/>
      <c r="HQ90" s="47"/>
      <c r="HR90" s="47">
        <v>2080973</v>
      </c>
      <c r="HS90" s="47"/>
      <c r="HT90" s="47" t="s">
        <v>1759</v>
      </c>
      <c r="HU90" s="47">
        <v>0</v>
      </c>
      <c r="HV90" s="47">
        <v>2058</v>
      </c>
      <c r="HW90" s="47">
        <v>0</v>
      </c>
      <c r="HX90" s="47">
        <v>3360</v>
      </c>
      <c r="HY90" s="47">
        <v>19395</v>
      </c>
      <c r="HZ90" s="47">
        <v>41748</v>
      </c>
      <c r="IA90" s="47">
        <v>0</v>
      </c>
      <c r="IB90" s="47">
        <v>0</v>
      </c>
      <c r="IC90" s="47">
        <v>3157</v>
      </c>
      <c r="ID90"/>
      <c r="IE90" s="47">
        <v>1716</v>
      </c>
      <c r="IF90"/>
      <c r="IG90" s="47"/>
      <c r="IH90" s="47">
        <v>13701</v>
      </c>
      <c r="II90">
        <v>5359</v>
      </c>
      <c r="IJ90">
        <v>3490</v>
      </c>
      <c r="IK90">
        <v>1606</v>
      </c>
      <c r="IL90">
        <v>12835</v>
      </c>
      <c r="IM90">
        <v>108425</v>
      </c>
      <c r="IN90">
        <v>0</v>
      </c>
      <c r="IO90">
        <v>69</v>
      </c>
      <c r="IP90">
        <v>303</v>
      </c>
      <c r="IQ90">
        <v>2020</v>
      </c>
      <c r="IR90">
        <v>0</v>
      </c>
      <c r="IS90">
        <v>0</v>
      </c>
      <c r="IT90">
        <v>2392</v>
      </c>
      <c r="IU90">
        <v>160395</v>
      </c>
      <c r="IV90">
        <v>0</v>
      </c>
      <c r="IW90">
        <v>221793</v>
      </c>
      <c r="IX90">
        <v>888055</v>
      </c>
      <c r="IY90">
        <v>1169706</v>
      </c>
      <c r="IZ90">
        <v>0</v>
      </c>
      <c r="JA90">
        <v>0</v>
      </c>
      <c r="JB90">
        <v>181148</v>
      </c>
      <c r="JC90"/>
      <c r="JD90">
        <v>49628</v>
      </c>
      <c r="JE90"/>
      <c r="JF90"/>
      <c r="JG90">
        <v>308510</v>
      </c>
      <c r="JH90">
        <v>159654</v>
      </c>
      <c r="JI90">
        <v>78691</v>
      </c>
      <c r="JJ90">
        <v>76895</v>
      </c>
      <c r="JK90">
        <v>474268</v>
      </c>
      <c r="JL90">
        <v>3768743</v>
      </c>
      <c r="JM90">
        <v>0</v>
      </c>
      <c r="JN90">
        <v>5967</v>
      </c>
      <c r="JO90">
        <v>17926</v>
      </c>
      <c r="JP90">
        <v>73723</v>
      </c>
      <c r="JQ90">
        <v>0</v>
      </c>
      <c r="JR90">
        <v>0</v>
      </c>
      <c r="JS90">
        <v>97616</v>
      </c>
      <c r="JT90"/>
      <c r="JU90"/>
      <c r="JV90"/>
      <c r="JW90"/>
      <c r="JX90"/>
      <c r="JY90"/>
      <c r="JZ90"/>
      <c r="KA90"/>
      <c r="KB90"/>
      <c r="KC90"/>
      <c r="KD90"/>
      <c r="KE90"/>
      <c r="KF90">
        <v>106</v>
      </c>
      <c r="KG90">
        <v>159</v>
      </c>
      <c r="KH90">
        <v>48</v>
      </c>
      <c r="KI90">
        <v>77</v>
      </c>
      <c r="KJ90">
        <v>114</v>
      </c>
      <c r="KK90">
        <v>36</v>
      </c>
      <c r="KL90">
        <v>39</v>
      </c>
      <c r="KM90">
        <v>60</v>
      </c>
      <c r="KN90">
        <v>20</v>
      </c>
      <c r="KO90">
        <v>1</v>
      </c>
      <c r="KP90">
        <v>0</v>
      </c>
      <c r="KQ90">
        <v>0</v>
      </c>
      <c r="KR90">
        <v>1</v>
      </c>
      <c r="KS90">
        <v>0</v>
      </c>
      <c r="KT90">
        <v>0</v>
      </c>
      <c r="KU90">
        <v>1</v>
      </c>
      <c r="KV90">
        <v>0</v>
      </c>
      <c r="KW90">
        <v>0</v>
      </c>
      <c r="KX90">
        <v>0</v>
      </c>
      <c r="KY90">
        <v>0</v>
      </c>
      <c r="KZ90">
        <v>0</v>
      </c>
      <c r="LA90">
        <v>0</v>
      </c>
      <c r="LB90">
        <v>0</v>
      </c>
      <c r="LC90">
        <v>0</v>
      </c>
      <c r="LD90">
        <v>1</v>
      </c>
      <c r="LE90">
        <v>0</v>
      </c>
      <c r="LF90">
        <v>0</v>
      </c>
      <c r="LG90">
        <v>0</v>
      </c>
      <c r="LH90">
        <v>0</v>
      </c>
    </row>
    <row r="91" spans="1:320" s="34" customFormat="1" ht="15" customHeight="1" x14ac:dyDescent="0.25">
      <c r="A91" s="45">
        <v>206071042</v>
      </c>
      <c r="B91" s="45" t="s">
        <v>2239</v>
      </c>
      <c r="C91" s="46">
        <v>45292</v>
      </c>
      <c r="D91" s="46">
        <v>45657</v>
      </c>
      <c r="E91" s="47">
        <v>366</v>
      </c>
      <c r="F91" s="45" t="s">
        <v>883</v>
      </c>
      <c r="G91" s="45" t="s">
        <v>884</v>
      </c>
      <c r="H91" s="45" t="s">
        <v>967</v>
      </c>
      <c r="I91" s="45" t="s">
        <v>886</v>
      </c>
      <c r="J91" s="45" t="s">
        <v>887</v>
      </c>
      <c r="K91" s="45" t="s">
        <v>888</v>
      </c>
      <c r="L91" s="45" t="s">
        <v>2167</v>
      </c>
      <c r="M91" s="45" t="s">
        <v>2240</v>
      </c>
      <c r="N91" s="45" t="s">
        <v>2241</v>
      </c>
      <c r="O91" s="45" t="s">
        <v>2242</v>
      </c>
      <c r="P91" s="45" t="s">
        <v>2243</v>
      </c>
      <c r="Q91" s="45" t="s">
        <v>2244</v>
      </c>
      <c r="R91" t="s">
        <v>2245</v>
      </c>
      <c r="S91" s="45" t="s">
        <v>893</v>
      </c>
      <c r="T91"/>
      <c r="U91" s="47">
        <v>49</v>
      </c>
      <c r="V91" s="47">
        <v>49</v>
      </c>
      <c r="W91" s="47" t="s">
        <v>1728</v>
      </c>
      <c r="X91" s="47">
        <v>17934</v>
      </c>
      <c r="Y91" s="47">
        <v>14908</v>
      </c>
      <c r="Z91" s="48">
        <v>195.03</v>
      </c>
      <c r="AA91" s="44">
        <v>78</v>
      </c>
      <c r="AB91" s="44">
        <v>62</v>
      </c>
      <c r="AC91" s="44">
        <v>342</v>
      </c>
      <c r="AD91" s="44"/>
      <c r="AE91" s="44">
        <v>1404</v>
      </c>
      <c r="AF91" s="44">
        <v>11519</v>
      </c>
      <c r="AG91" s="44"/>
      <c r="AH91" s="47"/>
      <c r="AI91" s="47"/>
      <c r="AJ91">
        <v>1643</v>
      </c>
      <c r="AK91" t="s">
        <v>895</v>
      </c>
      <c r="AL91">
        <v>14908</v>
      </c>
      <c r="AM91"/>
      <c r="AN91"/>
      <c r="AO91"/>
      <c r="AP91"/>
      <c r="AQ91"/>
      <c r="AR91" s="44"/>
      <c r="AS91" s="44"/>
      <c r="AT91" s="44"/>
      <c r="AU91" s="44">
        <v>5217800</v>
      </c>
      <c r="AV91" s="44">
        <v>642857</v>
      </c>
      <c r="AW91" s="44">
        <v>1327397</v>
      </c>
      <c r="AX91" s="44">
        <v>347596</v>
      </c>
      <c r="AY91" s="44">
        <v>4880856</v>
      </c>
      <c r="AZ91" s="21">
        <v>5361633</v>
      </c>
      <c r="BA91" s="21">
        <v>-480777</v>
      </c>
      <c r="BB91" s="44">
        <v>311978</v>
      </c>
      <c r="BC91" s="44"/>
      <c r="BD91" s="44"/>
      <c r="BE91" s="44">
        <v>-168799</v>
      </c>
      <c r="BF91" s="44">
        <v>79800</v>
      </c>
      <c r="BG91" s="44"/>
      <c r="BH91" s="44">
        <v>495950</v>
      </c>
      <c r="BI91" s="21">
        <v>4067000</v>
      </c>
      <c r="BJ91" s="21"/>
      <c r="BK91" s="21"/>
      <c r="BL91" s="21"/>
      <c r="BM91" s="21">
        <v>575050</v>
      </c>
      <c r="BN91" s="21">
        <v>5217800</v>
      </c>
      <c r="BO91" s="21"/>
      <c r="BP91" s="21"/>
      <c r="BQ91" s="44"/>
      <c r="BR91" s="21"/>
      <c r="BS91" s="44"/>
      <c r="BT91" s="21"/>
      <c r="BU91" s="44"/>
      <c r="BV91" s="21"/>
      <c r="BW91" s="44">
        <v>390833</v>
      </c>
      <c r="BX91" s="21"/>
      <c r="BY91" s="21"/>
      <c r="BZ91" s="21"/>
      <c r="CA91" s="44">
        <v>10346</v>
      </c>
      <c r="CB91" s="44"/>
      <c r="CC91" s="44">
        <v>85016</v>
      </c>
      <c r="CD91" s="44"/>
      <c r="CE91" s="44"/>
      <c r="CF91" s="44"/>
      <c r="CG91" s="44"/>
      <c r="CH91" s="44"/>
      <c r="CI91" s="21"/>
      <c r="CJ91" s="44"/>
      <c r="CK91" s="21">
        <v>156662</v>
      </c>
      <c r="CL91" s="44"/>
      <c r="CM91" s="44">
        <v>14147</v>
      </c>
      <c r="CN91" s="44">
        <v>0</v>
      </c>
      <c r="CO91" s="44">
        <v>239905</v>
      </c>
      <c r="CP91" s="44">
        <v>0</v>
      </c>
      <c r="CQ91" s="21">
        <v>201745</v>
      </c>
      <c r="CR91" s="44">
        <v>14917</v>
      </c>
      <c r="CS91" s="44">
        <v>148111</v>
      </c>
      <c r="CT91" s="44">
        <v>8278</v>
      </c>
      <c r="CU91" s="44"/>
      <c r="CV91" s="44">
        <v>15754</v>
      </c>
      <c r="CW91" s="21"/>
      <c r="CX91" s="21"/>
      <c r="CY91" s="21"/>
      <c r="CZ91" s="21"/>
      <c r="DA91" s="21"/>
      <c r="DB91" s="21"/>
      <c r="DC91" s="21"/>
      <c r="DD91" s="21"/>
      <c r="DE91" s="44"/>
      <c r="DF91" s="21"/>
      <c r="DG91" s="44"/>
      <c r="DH91" s="21"/>
      <c r="DI91" s="44"/>
      <c r="DJ91" s="44"/>
      <c r="DK91" s="44"/>
      <c r="DL91" s="44"/>
      <c r="DM91" s="21"/>
      <c r="DN91" s="44"/>
      <c r="DO91" s="44"/>
      <c r="DP91" s="44"/>
      <c r="DQ91" s="44"/>
      <c r="DR91" s="44"/>
      <c r="DS91" s="44"/>
      <c r="DT91" s="44"/>
      <c r="DU91" s="44"/>
      <c r="DV91" s="44"/>
      <c r="DW91" s="44"/>
      <c r="DX91" s="44"/>
      <c r="DY91" s="44"/>
      <c r="DZ91" s="44"/>
      <c r="EA91" s="44"/>
      <c r="EB91" s="21"/>
      <c r="EC91" s="44">
        <v>153645</v>
      </c>
      <c r="ED91" s="44"/>
      <c r="EE91" s="21"/>
      <c r="EF91" s="44"/>
      <c r="EG91" s="21">
        <v>70643</v>
      </c>
      <c r="EH91" s="44"/>
      <c r="EI91" s="21">
        <v>929245</v>
      </c>
      <c r="EJ91" s="44"/>
      <c r="EK91" s="44"/>
      <c r="EL91" s="21"/>
      <c r="EM91" s="44"/>
      <c r="EN91" s="44"/>
      <c r="EO91" s="44">
        <v>173864</v>
      </c>
      <c r="EP91" s="21"/>
      <c r="EQ91" s="21"/>
      <c r="ER91" s="21"/>
      <c r="ES91" s="21"/>
      <c r="ET91" s="44"/>
      <c r="EU91" s="21"/>
      <c r="EV91" s="44"/>
      <c r="EW91" s="21"/>
      <c r="EX91" s="44"/>
      <c r="EY91" s="44"/>
      <c r="EZ91" s="21"/>
      <c r="FA91" s="21"/>
      <c r="FB91" s="44"/>
      <c r="FC91" s="44"/>
      <c r="FD91" s="21"/>
      <c r="FE91" s="112"/>
      <c r="FF91" s="44"/>
      <c r="FG91" s="44">
        <v>2937806</v>
      </c>
      <c r="FH91" s="44">
        <v>623343</v>
      </c>
      <c r="FI91" s="44">
        <v>1800484</v>
      </c>
      <c r="FJ91" s="44">
        <v>47839</v>
      </c>
      <c r="FK91" s="44">
        <v>2349921</v>
      </c>
      <c r="FL91" s="44"/>
      <c r="FM91" s="44"/>
      <c r="FN91" s="44"/>
      <c r="FO91" s="44"/>
      <c r="FP91" s="44"/>
      <c r="FQ91" s="44"/>
      <c r="FR91" s="44"/>
      <c r="FS91" s="44"/>
      <c r="FT91" s="44">
        <v>3248</v>
      </c>
      <c r="FU91" s="44">
        <v>7163</v>
      </c>
      <c r="FV91" s="21">
        <v>62168</v>
      </c>
      <c r="FW91" s="44"/>
      <c r="FX91" s="44">
        <v>45727</v>
      </c>
      <c r="FY91" s="44">
        <v>3139</v>
      </c>
      <c r="FZ91" s="44">
        <v>41513</v>
      </c>
      <c r="GA91" s="44">
        <v>4303</v>
      </c>
      <c r="GB91" s="44"/>
      <c r="GC91" s="44">
        <v>6062</v>
      </c>
      <c r="GD91" s="44">
        <v>403479</v>
      </c>
      <c r="GE91" s="44">
        <v>202109</v>
      </c>
      <c r="GF91" s="44">
        <v>131333</v>
      </c>
      <c r="GG91" s="44">
        <v>485259</v>
      </c>
      <c r="GH91" s="44">
        <v>63585</v>
      </c>
      <c r="GI91" s="44">
        <v>91126</v>
      </c>
      <c r="GJ91" s="44">
        <v>50650</v>
      </c>
      <c r="GK91" s="44">
        <v>1235585</v>
      </c>
      <c r="GL91" s="44">
        <v>5387</v>
      </c>
      <c r="GM91" s="44">
        <v>138038</v>
      </c>
      <c r="GN91" s="44">
        <v>18529</v>
      </c>
      <c r="GO91" s="44">
        <v>13309</v>
      </c>
      <c r="GP91" s="44"/>
      <c r="GQ91" s="44"/>
      <c r="GR91" s="44"/>
      <c r="GS91" s="44">
        <v>3048892</v>
      </c>
      <c r="GT91" s="44"/>
      <c r="GU91" s="21">
        <v>16585</v>
      </c>
      <c r="GV91" s="44"/>
      <c r="GW91" s="44"/>
      <c r="GX91" s="44"/>
      <c r="GY91" s="44">
        <v>3065477</v>
      </c>
      <c r="GZ91" s="44">
        <v>449122</v>
      </c>
      <c r="HA91" s="44"/>
      <c r="HB91" s="44">
        <v>275000</v>
      </c>
      <c r="HC91" s="44">
        <v>2341355</v>
      </c>
      <c r="HD91" s="44">
        <v>3065477</v>
      </c>
      <c r="HE91" s="21">
        <v>697836</v>
      </c>
      <c r="HF91" s="21"/>
      <c r="HG91" s="21"/>
      <c r="HH91" s="21">
        <v>275000</v>
      </c>
      <c r="HI91" s="21">
        <v>0</v>
      </c>
      <c r="HJ91" s="44"/>
      <c r="HK91" s="21">
        <v>39070</v>
      </c>
      <c r="HL91" s="21">
        <v>45221</v>
      </c>
      <c r="HM91" s="21">
        <v>84291</v>
      </c>
      <c r="HN91" s="21">
        <v>-67706</v>
      </c>
      <c r="HO91" s="21"/>
      <c r="HP91" s="44"/>
      <c r="HQ91" s="47"/>
      <c r="HR91" s="47">
        <v>275000</v>
      </c>
      <c r="HS91" s="47"/>
      <c r="HT91" s="47" t="s">
        <v>2246</v>
      </c>
      <c r="HU91" s="47">
        <v>1549470.9000000001</v>
      </c>
      <c r="HV91" s="47">
        <v>1816</v>
      </c>
      <c r="HW91" s="47">
        <v>0</v>
      </c>
      <c r="HX91" s="47">
        <v>6269</v>
      </c>
      <c r="HY91" s="47">
        <v>14071</v>
      </c>
      <c r="HZ91" s="47">
        <v>32858</v>
      </c>
      <c r="IA91" s="47">
        <v>0</v>
      </c>
      <c r="IB91" s="47">
        <v>0</v>
      </c>
      <c r="IC91" s="47">
        <v>1337</v>
      </c>
      <c r="ID91"/>
      <c r="IE91" s="47">
        <v>1881</v>
      </c>
      <c r="IF91">
        <v>8285</v>
      </c>
      <c r="IG91" s="47">
        <v>5394</v>
      </c>
      <c r="IH91" s="47">
        <v>12168</v>
      </c>
      <c r="II91">
        <v>1714</v>
      </c>
      <c r="IJ91">
        <v>3911</v>
      </c>
      <c r="IK91">
        <v>1163</v>
      </c>
      <c r="IL91">
        <v>9570</v>
      </c>
      <c r="IM91">
        <v>100437</v>
      </c>
      <c r="IN91">
        <v>0</v>
      </c>
      <c r="IO91">
        <v>0</v>
      </c>
      <c r="IP91">
        <v>107</v>
      </c>
      <c r="IQ91">
        <v>165</v>
      </c>
      <c r="IR91">
        <v>0</v>
      </c>
      <c r="IS91">
        <v>0</v>
      </c>
      <c r="IT91">
        <v>272</v>
      </c>
      <c r="IU91">
        <v>109614</v>
      </c>
      <c r="IV91">
        <v>0</v>
      </c>
      <c r="IW91">
        <v>281087</v>
      </c>
      <c r="IX91">
        <v>511619</v>
      </c>
      <c r="IY91">
        <v>861805</v>
      </c>
      <c r="IZ91">
        <v>0</v>
      </c>
      <c r="JA91">
        <v>0</v>
      </c>
      <c r="JB91">
        <v>47741</v>
      </c>
      <c r="JC91"/>
      <c r="JD91">
        <v>50233</v>
      </c>
      <c r="JE91">
        <v>152312</v>
      </c>
      <c r="JF91">
        <v>102082</v>
      </c>
      <c r="JG91">
        <v>266273</v>
      </c>
      <c r="JH91">
        <v>49765</v>
      </c>
      <c r="JI91">
        <v>74783</v>
      </c>
      <c r="JJ91">
        <v>44294</v>
      </c>
      <c r="JK91">
        <v>386198</v>
      </c>
      <c r="JL91">
        <v>2937806</v>
      </c>
      <c r="JM91">
        <v>0</v>
      </c>
      <c r="JN91">
        <v>0</v>
      </c>
      <c r="JO91">
        <v>6267</v>
      </c>
      <c r="JP91">
        <v>6876</v>
      </c>
      <c r="JQ91">
        <v>0</v>
      </c>
      <c r="JR91">
        <v>0</v>
      </c>
      <c r="JS91">
        <v>13143</v>
      </c>
      <c r="JT91"/>
      <c r="JU91"/>
      <c r="JV91"/>
      <c r="JW91"/>
      <c r="JX91"/>
      <c r="JY91"/>
      <c r="JZ91"/>
      <c r="KA91"/>
      <c r="KB91"/>
      <c r="KC91"/>
      <c r="KD91"/>
      <c r="KE91"/>
      <c r="KF91">
        <v>68</v>
      </c>
      <c r="KG91">
        <v>108</v>
      </c>
      <c r="KH91">
        <v>50</v>
      </c>
      <c r="KI91">
        <v>37</v>
      </c>
      <c r="KJ91">
        <v>68</v>
      </c>
      <c r="KK91">
        <v>25</v>
      </c>
      <c r="KL91">
        <v>21</v>
      </c>
      <c r="KM91">
        <v>40</v>
      </c>
      <c r="KN91">
        <v>14</v>
      </c>
      <c r="KO91">
        <v>1</v>
      </c>
      <c r="KP91">
        <v>0</v>
      </c>
      <c r="KQ91">
        <v>0</v>
      </c>
      <c r="KR91">
        <v>1</v>
      </c>
      <c r="KS91">
        <v>0</v>
      </c>
      <c r="KT91">
        <v>0</v>
      </c>
      <c r="KU91">
        <v>1</v>
      </c>
      <c r="KV91">
        <v>0</v>
      </c>
      <c r="KW91">
        <v>0</v>
      </c>
      <c r="KX91">
        <v>0</v>
      </c>
      <c r="KY91">
        <v>0</v>
      </c>
      <c r="KZ91">
        <v>0</v>
      </c>
      <c r="LA91">
        <v>0</v>
      </c>
      <c r="LB91">
        <v>0</v>
      </c>
      <c r="LC91">
        <v>0</v>
      </c>
      <c r="LD91">
        <v>1</v>
      </c>
      <c r="LE91">
        <v>0</v>
      </c>
      <c r="LF91">
        <v>0</v>
      </c>
      <c r="LG91">
        <v>0</v>
      </c>
      <c r="LH91">
        <v>0</v>
      </c>
    </row>
    <row r="92" spans="1:320" s="34" customFormat="1" ht="15" customHeight="1" x14ac:dyDescent="0.25">
      <c r="A92" s="45">
        <v>206071044</v>
      </c>
      <c r="B92" s="45" t="s">
        <v>2247</v>
      </c>
      <c r="C92" s="46">
        <v>45292</v>
      </c>
      <c r="D92" s="46">
        <v>45657</v>
      </c>
      <c r="E92" s="47">
        <v>366</v>
      </c>
      <c r="F92" s="45" t="s">
        <v>883</v>
      </c>
      <c r="G92" s="45" t="s">
        <v>884</v>
      </c>
      <c r="H92" s="45" t="s">
        <v>967</v>
      </c>
      <c r="I92" s="45" t="s">
        <v>886</v>
      </c>
      <c r="J92" s="45" t="s">
        <v>887</v>
      </c>
      <c r="K92" s="45" t="s">
        <v>888</v>
      </c>
      <c r="L92" s="45" t="s">
        <v>2167</v>
      </c>
      <c r="M92" s="45" t="s">
        <v>2248</v>
      </c>
      <c r="N92" s="45" t="s">
        <v>2249</v>
      </c>
      <c r="O92" s="45" t="s">
        <v>2229</v>
      </c>
      <c r="P92" s="45" t="s">
        <v>2250</v>
      </c>
      <c r="Q92" s="45" t="s">
        <v>2251</v>
      </c>
      <c r="R92" t="s">
        <v>2252</v>
      </c>
      <c r="S92" s="45" t="s">
        <v>893</v>
      </c>
      <c r="T92" t="s">
        <v>2061</v>
      </c>
      <c r="U92" s="47">
        <v>113</v>
      </c>
      <c r="V92" s="47">
        <v>113</v>
      </c>
      <c r="W92" s="47" t="s">
        <v>913</v>
      </c>
      <c r="X92" s="47">
        <v>41358</v>
      </c>
      <c r="Y92" s="47">
        <v>37221</v>
      </c>
      <c r="Z92" s="48">
        <v>216.7</v>
      </c>
      <c r="AA92" s="44">
        <v>114</v>
      </c>
      <c r="AB92" s="44">
        <v>99</v>
      </c>
      <c r="AC92" s="44">
        <v>1970</v>
      </c>
      <c r="AD92" s="44">
        <v>302</v>
      </c>
      <c r="AE92" s="44">
        <v>2800</v>
      </c>
      <c r="AF92" s="44">
        <v>26695</v>
      </c>
      <c r="AG92" s="44"/>
      <c r="AH92" s="47">
        <v>4096</v>
      </c>
      <c r="AI92" s="47">
        <v>346</v>
      </c>
      <c r="AJ92">
        <v>1012</v>
      </c>
      <c r="AK92" t="s">
        <v>914</v>
      </c>
      <c r="AL92">
        <v>29589</v>
      </c>
      <c r="AM92"/>
      <c r="AN92"/>
      <c r="AO92"/>
      <c r="AP92">
        <v>7632</v>
      </c>
      <c r="AQ92"/>
      <c r="AR92" s="44"/>
      <c r="AS92" s="44"/>
      <c r="AT92" s="44"/>
      <c r="AU92" s="44">
        <v>18847869</v>
      </c>
      <c r="AV92" s="44">
        <v>1346435</v>
      </c>
      <c r="AW92" s="44">
        <v>2171334</v>
      </c>
      <c r="AX92" s="44">
        <v>59900</v>
      </c>
      <c r="AY92" s="44">
        <v>18082870</v>
      </c>
      <c r="AZ92" s="21">
        <v>18928917</v>
      </c>
      <c r="BA92" s="21">
        <v>-846047</v>
      </c>
      <c r="BB92" s="44">
        <v>1572662</v>
      </c>
      <c r="BC92" s="44"/>
      <c r="BD92" s="44"/>
      <c r="BE92" s="44">
        <v>726615</v>
      </c>
      <c r="BF92" s="44">
        <v>711170</v>
      </c>
      <c r="BG92" s="44">
        <v>162906</v>
      </c>
      <c r="BH92" s="44">
        <v>1707747</v>
      </c>
      <c r="BI92" s="21">
        <v>12954306</v>
      </c>
      <c r="BJ92" s="21"/>
      <c r="BK92" s="21">
        <v>2821502</v>
      </c>
      <c r="BL92" s="21">
        <v>124906</v>
      </c>
      <c r="BM92" s="21">
        <v>365332</v>
      </c>
      <c r="BN92" s="21">
        <v>10681629</v>
      </c>
      <c r="BO92" s="21"/>
      <c r="BP92" s="21"/>
      <c r="BQ92" s="44"/>
      <c r="BR92" s="21">
        <v>8166240</v>
      </c>
      <c r="BS92" s="44"/>
      <c r="BT92" s="21"/>
      <c r="BU92" s="44"/>
      <c r="BV92" s="21"/>
      <c r="BW92" s="44">
        <v>536231</v>
      </c>
      <c r="BX92" s="21"/>
      <c r="BY92" s="21"/>
      <c r="BZ92" s="21"/>
      <c r="CA92" s="44">
        <v>18415</v>
      </c>
      <c r="CB92" s="44"/>
      <c r="CC92" s="44">
        <v>81015</v>
      </c>
      <c r="CD92" s="44"/>
      <c r="CE92" s="44"/>
      <c r="CF92" s="44"/>
      <c r="CG92" s="44">
        <v>708601</v>
      </c>
      <c r="CH92" s="44"/>
      <c r="CI92" s="21">
        <v>1385</v>
      </c>
      <c r="CJ92" s="44"/>
      <c r="CK92" s="21">
        <v>788</v>
      </c>
      <c r="CL92" s="44"/>
      <c r="CM92" s="44">
        <v>13068</v>
      </c>
      <c r="CN92" s="44">
        <v>1519</v>
      </c>
      <c r="CO92" s="44">
        <v>441750</v>
      </c>
      <c r="CP92" s="44">
        <v>2532</v>
      </c>
      <c r="CQ92" s="21">
        <v>317040</v>
      </c>
      <c r="CR92" s="44">
        <v>196520</v>
      </c>
      <c r="CS92" s="44">
        <v>293410</v>
      </c>
      <c r="CT92" s="44">
        <v>35200</v>
      </c>
      <c r="CU92" s="44"/>
      <c r="CV92" s="44">
        <v>45396</v>
      </c>
      <c r="CW92" s="21"/>
      <c r="CX92" s="21"/>
      <c r="CY92" s="21"/>
      <c r="CZ92" s="21"/>
      <c r="DA92" s="21"/>
      <c r="DB92" s="21"/>
      <c r="DC92" s="21"/>
      <c r="DD92" s="21"/>
      <c r="DE92" s="44"/>
      <c r="DF92" s="21"/>
      <c r="DG92" s="44"/>
      <c r="DH92" s="21"/>
      <c r="DI92" s="44"/>
      <c r="DJ92" s="44"/>
      <c r="DK92" s="44"/>
      <c r="DL92" s="44"/>
      <c r="DM92" s="21"/>
      <c r="DN92" s="44"/>
      <c r="DO92" s="44"/>
      <c r="DP92" s="44"/>
      <c r="DQ92" s="44"/>
      <c r="DR92" s="44"/>
      <c r="DS92" s="44"/>
      <c r="DT92" s="44"/>
      <c r="DU92" s="44"/>
      <c r="DV92" s="44"/>
      <c r="DW92" s="44"/>
      <c r="DX92" s="44"/>
      <c r="DY92" s="44">
        <v>-34329</v>
      </c>
      <c r="DZ92" s="44"/>
      <c r="EA92" s="44"/>
      <c r="EB92" s="21"/>
      <c r="EC92" s="44">
        <v>-1156106</v>
      </c>
      <c r="ED92" s="44"/>
      <c r="EE92" s="21"/>
      <c r="EF92" s="44"/>
      <c r="EG92" s="21">
        <v>350396</v>
      </c>
      <c r="EH92" s="44"/>
      <c r="EI92" s="21">
        <v>2745913</v>
      </c>
      <c r="EJ92" s="44"/>
      <c r="EK92" s="44"/>
      <c r="EL92" s="21"/>
      <c r="EM92" s="44">
        <v>240188</v>
      </c>
      <c r="EN92" s="44"/>
      <c r="EO92" s="44">
        <v>25272</v>
      </c>
      <c r="EP92" s="21"/>
      <c r="EQ92" s="21"/>
      <c r="ER92" s="21"/>
      <c r="ES92" s="21"/>
      <c r="ET92" s="44"/>
      <c r="EU92" s="21"/>
      <c r="EV92" s="44"/>
      <c r="EW92" s="21"/>
      <c r="EX92" s="44"/>
      <c r="EY92" s="44"/>
      <c r="EZ92" s="21"/>
      <c r="FA92" s="21"/>
      <c r="FB92" s="44"/>
      <c r="FC92" s="44"/>
      <c r="FD92" s="21"/>
      <c r="FE92" s="112"/>
      <c r="FF92" s="44"/>
      <c r="FG92" s="44">
        <v>8715453</v>
      </c>
      <c r="FH92" s="44">
        <v>1561763</v>
      </c>
      <c r="FI92" s="44">
        <v>8651701</v>
      </c>
      <c r="FJ92" s="44">
        <v>217153</v>
      </c>
      <c r="FK92" s="44">
        <v>5368165</v>
      </c>
      <c r="FL92" s="44"/>
      <c r="FM92" s="44"/>
      <c r="FN92" s="44"/>
      <c r="FO92" s="44">
        <v>3360270</v>
      </c>
      <c r="FP92" s="44"/>
      <c r="FQ92" s="44"/>
      <c r="FR92" s="44"/>
      <c r="FS92" s="44"/>
      <c r="FT92" s="44">
        <v>13243</v>
      </c>
      <c r="FU92" s="44">
        <v>6955</v>
      </c>
      <c r="FV92" s="21">
        <v>273247</v>
      </c>
      <c r="FW92" s="44"/>
      <c r="FX92" s="44">
        <v>206555</v>
      </c>
      <c r="FY92" s="44">
        <v>133162</v>
      </c>
      <c r="FZ92" s="44">
        <v>305140</v>
      </c>
      <c r="GA92" s="44">
        <v>30959</v>
      </c>
      <c r="GB92" s="44"/>
      <c r="GC92" s="44">
        <v>41273</v>
      </c>
      <c r="GD92" s="44">
        <v>682977</v>
      </c>
      <c r="GE92" s="44">
        <v>301179</v>
      </c>
      <c r="GF92" s="44">
        <v>187798</v>
      </c>
      <c r="GG92" s="44">
        <v>875458</v>
      </c>
      <c r="GH92" s="44">
        <v>118794</v>
      </c>
      <c r="GI92" s="44">
        <v>124620</v>
      </c>
      <c r="GJ92" s="44">
        <v>115959</v>
      </c>
      <c r="GK92" s="44">
        <v>4215208</v>
      </c>
      <c r="GL92" s="44">
        <v>318201</v>
      </c>
      <c r="GM92" s="44">
        <v>1705059</v>
      </c>
      <c r="GN92" s="44">
        <v>54409</v>
      </c>
      <c r="GO92" s="44">
        <v>87161</v>
      </c>
      <c r="GP92" s="44"/>
      <c r="GQ92" s="44">
        <v>91268</v>
      </c>
      <c r="GR92" s="44">
        <v>311857</v>
      </c>
      <c r="GS92" s="44">
        <v>2783713</v>
      </c>
      <c r="GT92" s="44"/>
      <c r="GU92" s="21">
        <v>622603</v>
      </c>
      <c r="GV92" s="44">
        <v>46270</v>
      </c>
      <c r="GW92" s="44">
        <v>312820</v>
      </c>
      <c r="GX92" s="44">
        <v>9079969</v>
      </c>
      <c r="GY92" s="44">
        <v>12845375</v>
      </c>
      <c r="GZ92" s="44">
        <v>5227426</v>
      </c>
      <c r="HA92" s="44"/>
      <c r="HB92" s="44">
        <v>7309208</v>
      </c>
      <c r="HC92" s="44">
        <v>308741</v>
      </c>
      <c r="HD92" s="44">
        <v>12845375</v>
      </c>
      <c r="HE92" s="21"/>
      <c r="HF92" s="21"/>
      <c r="HG92" s="21">
        <v>69268</v>
      </c>
      <c r="HH92" s="21"/>
      <c r="HI92" s="21">
        <v>64032</v>
      </c>
      <c r="HJ92" s="44"/>
      <c r="HK92" s="21">
        <v>1917850</v>
      </c>
      <c r="HL92" s="21">
        <v>1082222</v>
      </c>
      <c r="HM92" s="21">
        <v>3064104</v>
      </c>
      <c r="HN92" s="21">
        <v>-2441501</v>
      </c>
      <c r="HO92" s="21"/>
      <c r="HP92" s="44">
        <v>7446600</v>
      </c>
      <c r="HQ92" s="47"/>
      <c r="HR92" s="47">
        <v>7929420</v>
      </c>
      <c r="HS92" s="47">
        <v>-620212</v>
      </c>
      <c r="HT92" s="47" t="s">
        <v>2187</v>
      </c>
      <c r="HU92" s="47">
        <v>1881873.3599999999</v>
      </c>
      <c r="HV92" s="47">
        <v>1952</v>
      </c>
      <c r="HW92" s="47">
        <v>0</v>
      </c>
      <c r="HX92" s="47">
        <v>32931</v>
      </c>
      <c r="HY92" s="47">
        <v>45258</v>
      </c>
      <c r="HZ92" s="47">
        <v>80628</v>
      </c>
      <c r="IA92" s="47">
        <v>9553</v>
      </c>
      <c r="IB92" s="47">
        <v>0</v>
      </c>
      <c r="IC92" s="47">
        <v>6101</v>
      </c>
      <c r="ID92"/>
      <c r="IE92" s="47">
        <v>3855</v>
      </c>
      <c r="IF92"/>
      <c r="IG92" s="47"/>
      <c r="IH92" s="47">
        <v>17190</v>
      </c>
      <c r="II92">
        <v>3189</v>
      </c>
      <c r="IJ92">
        <v>4179</v>
      </c>
      <c r="IK92">
        <v>1847</v>
      </c>
      <c r="IL92">
        <v>18493</v>
      </c>
      <c r="IM92">
        <v>225176</v>
      </c>
      <c r="IN92">
        <v>0</v>
      </c>
      <c r="IO92">
        <v>0</v>
      </c>
      <c r="IP92">
        <v>0</v>
      </c>
      <c r="IQ92">
        <v>0</v>
      </c>
      <c r="IR92">
        <v>0</v>
      </c>
      <c r="IS92">
        <v>0</v>
      </c>
      <c r="IT92">
        <v>0</v>
      </c>
      <c r="IU92">
        <v>180117</v>
      </c>
      <c r="IV92">
        <v>0</v>
      </c>
      <c r="IW92">
        <v>1810341</v>
      </c>
      <c r="IX92">
        <v>1962840</v>
      </c>
      <c r="IY92">
        <v>2261208</v>
      </c>
      <c r="IZ92">
        <v>481767</v>
      </c>
      <c r="JA92">
        <v>0</v>
      </c>
      <c r="JB92">
        <v>239149</v>
      </c>
      <c r="JC92"/>
      <c r="JD92">
        <v>120985</v>
      </c>
      <c r="JE92"/>
      <c r="JF92"/>
      <c r="JG92">
        <v>456746</v>
      </c>
      <c r="JH92">
        <v>91238</v>
      </c>
      <c r="JI92">
        <v>100939</v>
      </c>
      <c r="JJ92">
        <v>96608</v>
      </c>
      <c r="JK92">
        <v>913515</v>
      </c>
      <c r="JL92">
        <v>8715453</v>
      </c>
      <c r="JM92">
        <v>0</v>
      </c>
      <c r="JN92">
        <v>0</v>
      </c>
      <c r="JO92">
        <v>0</v>
      </c>
      <c r="JP92">
        <v>0</v>
      </c>
      <c r="JQ92">
        <v>0</v>
      </c>
      <c r="JR92">
        <v>0</v>
      </c>
      <c r="JS92">
        <v>0</v>
      </c>
      <c r="JT92"/>
      <c r="JU92"/>
      <c r="JV92"/>
      <c r="JW92"/>
      <c r="JX92"/>
      <c r="JY92"/>
      <c r="JZ92"/>
      <c r="KA92"/>
      <c r="KB92"/>
      <c r="KC92"/>
      <c r="KD92"/>
      <c r="KE92"/>
      <c r="KF92">
        <v>175</v>
      </c>
      <c r="KG92">
        <v>303</v>
      </c>
      <c r="KH92">
        <v>104</v>
      </c>
      <c r="KI92">
        <v>139</v>
      </c>
      <c r="KJ92">
        <v>245</v>
      </c>
      <c r="KK92">
        <v>79</v>
      </c>
      <c r="KL92">
        <v>58</v>
      </c>
      <c r="KM92">
        <v>101</v>
      </c>
      <c r="KN92">
        <v>31</v>
      </c>
      <c r="KO92">
        <v>1</v>
      </c>
      <c r="KP92">
        <v>0</v>
      </c>
      <c r="KQ92">
        <v>0</v>
      </c>
      <c r="KR92">
        <v>0</v>
      </c>
      <c r="KS92">
        <v>0</v>
      </c>
      <c r="KT92">
        <v>1</v>
      </c>
      <c r="KU92">
        <v>1</v>
      </c>
      <c r="KV92">
        <v>0</v>
      </c>
      <c r="KW92">
        <v>0</v>
      </c>
      <c r="KX92">
        <v>0</v>
      </c>
      <c r="KY92">
        <v>1</v>
      </c>
      <c r="KZ92">
        <v>0</v>
      </c>
      <c r="LA92">
        <v>0</v>
      </c>
      <c r="LB92">
        <v>0</v>
      </c>
      <c r="LC92">
        <v>0</v>
      </c>
      <c r="LD92">
        <v>1</v>
      </c>
      <c r="LE92">
        <v>0</v>
      </c>
      <c r="LF92">
        <v>0</v>
      </c>
      <c r="LG92">
        <v>0</v>
      </c>
      <c r="LH92">
        <v>0</v>
      </c>
    </row>
    <row r="93" spans="1:320" s="34" customFormat="1" ht="15" customHeight="1" x14ac:dyDescent="0.25">
      <c r="A93" s="45">
        <v>206071061</v>
      </c>
      <c r="B93" s="45" t="s">
        <v>2253</v>
      </c>
      <c r="C93" s="46">
        <v>45292</v>
      </c>
      <c r="D93" s="46">
        <v>45657</v>
      </c>
      <c r="E93" s="47">
        <v>366</v>
      </c>
      <c r="F93" s="45" t="s">
        <v>883</v>
      </c>
      <c r="G93" s="45" t="s">
        <v>884</v>
      </c>
      <c r="H93" s="45" t="s">
        <v>967</v>
      </c>
      <c r="I93" s="45" t="s">
        <v>886</v>
      </c>
      <c r="J93" s="45" t="s">
        <v>887</v>
      </c>
      <c r="K93" s="45" t="s">
        <v>888</v>
      </c>
      <c r="L93" s="45" t="s">
        <v>2167</v>
      </c>
      <c r="M93" s="45" t="s">
        <v>2254</v>
      </c>
      <c r="N93" s="45" t="s">
        <v>2255</v>
      </c>
      <c r="O93" s="45" t="s">
        <v>983</v>
      </c>
      <c r="P93" s="45" t="s">
        <v>2256</v>
      </c>
      <c r="Q93" s="45" t="s">
        <v>2257</v>
      </c>
      <c r="R93" t="s">
        <v>2258</v>
      </c>
      <c r="S93" s="45" t="s">
        <v>893</v>
      </c>
      <c r="T93"/>
      <c r="U93" s="47">
        <v>128</v>
      </c>
      <c r="V93" s="47">
        <v>128</v>
      </c>
      <c r="W93" s="47" t="s">
        <v>913</v>
      </c>
      <c r="X93" s="47">
        <v>46848</v>
      </c>
      <c r="Y93" s="47">
        <v>39602</v>
      </c>
      <c r="Z93" s="48">
        <v>193.37</v>
      </c>
      <c r="AA93" s="44">
        <v>613</v>
      </c>
      <c r="AB93" s="44">
        <v>589</v>
      </c>
      <c r="AC93" s="44">
        <v>9070</v>
      </c>
      <c r="AD93" s="44">
        <v>3512</v>
      </c>
      <c r="AE93" s="44">
        <v>2119</v>
      </c>
      <c r="AF93" s="44">
        <v>20449</v>
      </c>
      <c r="AG93" s="44">
        <v>385</v>
      </c>
      <c r="AH93" s="47"/>
      <c r="AI93" s="47">
        <v>126</v>
      </c>
      <c r="AJ93">
        <v>3941</v>
      </c>
      <c r="AK93" t="s">
        <v>895</v>
      </c>
      <c r="AL93">
        <v>39602</v>
      </c>
      <c r="AM93"/>
      <c r="AN93"/>
      <c r="AO93"/>
      <c r="AP93"/>
      <c r="AQ93"/>
      <c r="AR93" s="44"/>
      <c r="AS93" s="44"/>
      <c r="AT93" s="44"/>
      <c r="AU93" s="44">
        <v>13636924</v>
      </c>
      <c r="AV93" s="44">
        <v>4198773</v>
      </c>
      <c r="AW93" s="44">
        <v>-7031458</v>
      </c>
      <c r="AX93" s="44">
        <v>119885</v>
      </c>
      <c r="AY93" s="44">
        <v>24987040</v>
      </c>
      <c r="AZ93" s="21">
        <v>20809774</v>
      </c>
      <c r="BA93" s="21">
        <v>4177266</v>
      </c>
      <c r="BB93" s="44">
        <v>-6636</v>
      </c>
      <c r="BC93" s="44"/>
      <c r="BD93" s="44"/>
      <c r="BE93" s="44">
        <v>4170630</v>
      </c>
      <c r="BF93" s="44">
        <v>5459098</v>
      </c>
      <c r="BG93" s="44">
        <v>2113821</v>
      </c>
      <c r="BH93" s="44">
        <v>1275395</v>
      </c>
      <c r="BI93" s="21">
        <v>2936548</v>
      </c>
      <c r="BJ93" s="21">
        <v>231726</v>
      </c>
      <c r="BK93" s="21"/>
      <c r="BL93" s="21">
        <v>75838</v>
      </c>
      <c r="BM93" s="21">
        <v>1544498</v>
      </c>
      <c r="BN93" s="21">
        <v>13636924</v>
      </c>
      <c r="BO93" s="21"/>
      <c r="BP93" s="21"/>
      <c r="BQ93" s="44"/>
      <c r="BR93" s="21"/>
      <c r="BS93" s="44"/>
      <c r="BT93" s="21"/>
      <c r="BU93" s="44"/>
      <c r="BV93" s="21"/>
      <c r="BW93" s="44">
        <v>2714118</v>
      </c>
      <c r="BX93" s="21"/>
      <c r="BY93" s="21">
        <v>1135854</v>
      </c>
      <c r="BZ93" s="21"/>
      <c r="CA93" s="44">
        <v>67552</v>
      </c>
      <c r="CB93" s="44"/>
      <c r="CC93" s="44">
        <v>220077</v>
      </c>
      <c r="CD93" s="44"/>
      <c r="CE93" s="44">
        <v>60431</v>
      </c>
      <c r="CF93" s="44"/>
      <c r="CG93" s="44"/>
      <c r="CH93" s="44"/>
      <c r="CI93" s="21"/>
      <c r="CJ93" s="44"/>
      <c r="CK93" s="21">
        <v>741</v>
      </c>
      <c r="CL93" s="44"/>
      <c r="CM93" s="44">
        <v>0</v>
      </c>
      <c r="CN93" s="44">
        <v>0</v>
      </c>
      <c r="CO93" s="44">
        <v>1413608</v>
      </c>
      <c r="CP93" s="44">
        <v>276590</v>
      </c>
      <c r="CQ93" s="21">
        <v>1227213</v>
      </c>
      <c r="CR93" s="44">
        <v>277239</v>
      </c>
      <c r="CS93" s="44">
        <v>996086</v>
      </c>
      <c r="CT93" s="44">
        <v>1093</v>
      </c>
      <c r="CU93" s="44"/>
      <c r="CV93" s="44">
        <v>6944</v>
      </c>
      <c r="CW93" s="21"/>
      <c r="CX93" s="21"/>
      <c r="CY93" s="21"/>
      <c r="CZ93" s="21"/>
      <c r="DA93" s="21"/>
      <c r="DB93" s="21"/>
      <c r="DC93" s="21"/>
      <c r="DD93" s="21"/>
      <c r="DE93" s="44"/>
      <c r="DF93" s="21"/>
      <c r="DG93" s="44"/>
      <c r="DH93" s="21"/>
      <c r="DI93" s="44"/>
      <c r="DJ93" s="44"/>
      <c r="DK93" s="44"/>
      <c r="DL93" s="44"/>
      <c r="DM93" s="21"/>
      <c r="DN93" s="44"/>
      <c r="DO93" s="44"/>
      <c r="DP93" s="44"/>
      <c r="DQ93" s="44"/>
      <c r="DR93" s="44"/>
      <c r="DS93" s="44"/>
      <c r="DT93" s="44"/>
      <c r="DU93" s="44"/>
      <c r="DV93" s="44"/>
      <c r="DW93" s="44"/>
      <c r="DX93" s="44"/>
      <c r="DY93" s="44"/>
      <c r="DZ93" s="44"/>
      <c r="EA93" s="44"/>
      <c r="EB93" s="21"/>
      <c r="EC93" s="44">
        <v>-1653571</v>
      </c>
      <c r="ED93" s="44"/>
      <c r="EE93" s="21">
        <v>-5091382</v>
      </c>
      <c r="EF93" s="44"/>
      <c r="EG93" s="21">
        <v>394235</v>
      </c>
      <c r="EH93" s="44"/>
      <c r="EI93" s="21">
        <v>-595212</v>
      </c>
      <c r="EJ93" s="44"/>
      <c r="EK93" s="44">
        <v>29428</v>
      </c>
      <c r="EL93" s="21"/>
      <c r="EM93" s="44"/>
      <c r="EN93" s="44"/>
      <c r="EO93" s="44">
        <v>-114956</v>
      </c>
      <c r="EP93" s="21"/>
      <c r="EQ93" s="21"/>
      <c r="ER93" s="21"/>
      <c r="ES93" s="21"/>
      <c r="ET93" s="44"/>
      <c r="EU93" s="21"/>
      <c r="EV93" s="44"/>
      <c r="EW93" s="21"/>
      <c r="EX93" s="44"/>
      <c r="EY93" s="44"/>
      <c r="EZ93" s="21"/>
      <c r="FA93" s="21"/>
      <c r="FB93" s="44"/>
      <c r="FC93" s="44"/>
      <c r="FD93" s="21"/>
      <c r="FE93" s="112"/>
      <c r="FF93" s="44"/>
      <c r="FG93" s="44">
        <v>9715443</v>
      </c>
      <c r="FH93" s="44">
        <v>2091516</v>
      </c>
      <c r="FI93" s="44">
        <v>9002815</v>
      </c>
      <c r="FJ93" s="44">
        <v>151961</v>
      </c>
      <c r="FK93" s="44">
        <v>8026756</v>
      </c>
      <c r="FL93" s="44"/>
      <c r="FM93" s="44"/>
      <c r="FN93" s="44"/>
      <c r="FO93" s="44"/>
      <c r="FP93" s="44"/>
      <c r="FQ93" s="44"/>
      <c r="FR93" s="44"/>
      <c r="FS93" s="44"/>
      <c r="FT93" s="44">
        <v>10449</v>
      </c>
      <c r="FU93" s="44"/>
      <c r="FV93" s="21">
        <v>705606</v>
      </c>
      <c r="FW93" s="44">
        <v>95988</v>
      </c>
      <c r="FX93" s="44">
        <v>399245</v>
      </c>
      <c r="FY93" s="44">
        <v>99874</v>
      </c>
      <c r="FZ93" s="44">
        <v>472418</v>
      </c>
      <c r="GA93" s="44">
        <v>150372</v>
      </c>
      <c r="GB93" s="44"/>
      <c r="GC93" s="44">
        <v>44022</v>
      </c>
      <c r="GD93" s="44">
        <v>445887</v>
      </c>
      <c r="GE93" s="44">
        <v>691833</v>
      </c>
      <c r="GF93" s="44">
        <v>108256</v>
      </c>
      <c r="GG93" s="44">
        <v>1208686</v>
      </c>
      <c r="GH93" s="44">
        <v>246482</v>
      </c>
      <c r="GI93" s="44">
        <v>172300</v>
      </c>
      <c r="GJ93" s="44">
        <v>181787</v>
      </c>
      <c r="GK93" s="44">
        <v>5168349</v>
      </c>
      <c r="GL93" s="44">
        <v>422284</v>
      </c>
      <c r="GM93" s="44">
        <v>1374732</v>
      </c>
      <c r="GN93" s="44">
        <v>164157</v>
      </c>
      <c r="GO93" s="44">
        <v>46062</v>
      </c>
      <c r="GP93" s="44">
        <v>86429</v>
      </c>
      <c r="GQ93" s="44"/>
      <c r="GR93" s="44">
        <v>487800</v>
      </c>
      <c r="GS93" s="44">
        <v>7793603</v>
      </c>
      <c r="GT93" s="44"/>
      <c r="GU93" s="21">
        <v>1572464</v>
      </c>
      <c r="GV93" s="44">
        <v>7199</v>
      </c>
      <c r="GW93" s="44">
        <v>174638</v>
      </c>
      <c r="GX93" s="44">
        <v>1158333</v>
      </c>
      <c r="GY93" s="44">
        <v>10706237</v>
      </c>
      <c r="GZ93" s="44">
        <v>6103852</v>
      </c>
      <c r="HA93" s="44"/>
      <c r="HB93" s="44"/>
      <c r="HC93" s="44">
        <v>4602385</v>
      </c>
      <c r="HD93" s="44">
        <v>10706237</v>
      </c>
      <c r="HE93" s="21"/>
      <c r="HF93" s="21">
        <v>174638</v>
      </c>
      <c r="HG93" s="21">
        <v>349443</v>
      </c>
      <c r="HH93" s="21"/>
      <c r="HI93" s="21">
        <v>0</v>
      </c>
      <c r="HJ93" s="44"/>
      <c r="HK93" s="21">
        <v>847603</v>
      </c>
      <c r="HL93" s="21">
        <v>1659690</v>
      </c>
      <c r="HM93" s="21">
        <v>2507293</v>
      </c>
      <c r="HN93" s="21">
        <v>-934829</v>
      </c>
      <c r="HO93" s="21"/>
      <c r="HP93" s="44"/>
      <c r="HQ93" s="47"/>
      <c r="HR93" s="47"/>
      <c r="HS93" s="47"/>
      <c r="HT93" s="47" t="s">
        <v>2259</v>
      </c>
      <c r="HU93" s="47">
        <v>2807771.92</v>
      </c>
      <c r="HV93" s="47">
        <v>2146</v>
      </c>
      <c r="HW93" s="47">
        <v>0</v>
      </c>
      <c r="HX93" s="47">
        <v>24381</v>
      </c>
      <c r="HY93" s="47">
        <v>51080</v>
      </c>
      <c r="HZ93" s="47">
        <v>98628</v>
      </c>
      <c r="IA93" s="47">
        <v>0</v>
      </c>
      <c r="IB93" s="47">
        <v>0</v>
      </c>
      <c r="IC93" s="47">
        <v>5169</v>
      </c>
      <c r="ID93">
        <v>16722</v>
      </c>
      <c r="IE93" s="47">
        <v>2047</v>
      </c>
      <c r="IF93">
        <v>24445</v>
      </c>
      <c r="IG93" s="47">
        <v>3830</v>
      </c>
      <c r="IH93" s="47">
        <v>28199</v>
      </c>
      <c r="II93">
        <v>5391</v>
      </c>
      <c r="IJ93">
        <v>3694</v>
      </c>
      <c r="IK93">
        <v>3909</v>
      </c>
      <c r="IL93">
        <v>20879</v>
      </c>
      <c r="IM93">
        <v>290520</v>
      </c>
      <c r="IN93">
        <v>0</v>
      </c>
      <c r="IO93">
        <v>0</v>
      </c>
      <c r="IP93">
        <v>0</v>
      </c>
      <c r="IQ93">
        <v>4973</v>
      </c>
      <c r="IR93">
        <v>0</v>
      </c>
      <c r="IS93">
        <v>3033</v>
      </c>
      <c r="IT93">
        <v>8006</v>
      </c>
      <c r="IU93">
        <v>241956</v>
      </c>
      <c r="IV93">
        <v>0</v>
      </c>
      <c r="IW93">
        <v>1147528</v>
      </c>
      <c r="IX93">
        <v>1927245</v>
      </c>
      <c r="IY93">
        <v>2596584</v>
      </c>
      <c r="IZ93">
        <v>0</v>
      </c>
      <c r="JA93">
        <v>0</v>
      </c>
      <c r="JB93">
        <v>233282</v>
      </c>
      <c r="JC93">
        <v>920772</v>
      </c>
      <c r="JD93">
        <v>70632</v>
      </c>
      <c r="JE93">
        <v>495978</v>
      </c>
      <c r="JF93">
        <v>76459</v>
      </c>
      <c r="JG93">
        <v>626147</v>
      </c>
      <c r="JH93">
        <v>149666</v>
      </c>
      <c r="JI93">
        <v>87695</v>
      </c>
      <c r="JJ93">
        <v>153717</v>
      </c>
      <c r="JK93">
        <v>987782</v>
      </c>
      <c r="JL93">
        <v>9715443</v>
      </c>
      <c r="JM93">
        <v>0</v>
      </c>
      <c r="JN93">
        <v>0</v>
      </c>
      <c r="JO93">
        <v>0</v>
      </c>
      <c r="JP93">
        <v>174043</v>
      </c>
      <c r="JQ93">
        <v>0</v>
      </c>
      <c r="JR93">
        <v>151658</v>
      </c>
      <c r="JS93">
        <v>325701</v>
      </c>
      <c r="JT93"/>
      <c r="JU93"/>
      <c r="JV93"/>
      <c r="JW93"/>
      <c r="JX93"/>
      <c r="JY93">
        <v>16722</v>
      </c>
      <c r="JZ93"/>
      <c r="KA93"/>
      <c r="KB93"/>
      <c r="KC93"/>
      <c r="KD93"/>
      <c r="KE93">
        <v>920772</v>
      </c>
      <c r="KF93">
        <v>186</v>
      </c>
      <c r="KG93">
        <v>246</v>
      </c>
      <c r="KH93">
        <v>125</v>
      </c>
      <c r="KI93">
        <v>134</v>
      </c>
      <c r="KJ93">
        <v>185</v>
      </c>
      <c r="KK93">
        <v>82</v>
      </c>
      <c r="KL93">
        <v>60</v>
      </c>
      <c r="KM93">
        <v>88</v>
      </c>
      <c r="KN93">
        <v>39</v>
      </c>
      <c r="KO93">
        <v>1</v>
      </c>
      <c r="KP93">
        <v>0</v>
      </c>
      <c r="KQ93">
        <v>0</v>
      </c>
      <c r="KR93">
        <v>0</v>
      </c>
      <c r="KS93">
        <v>0</v>
      </c>
      <c r="KT93">
        <v>1</v>
      </c>
      <c r="KU93">
        <v>1</v>
      </c>
      <c r="KV93">
        <v>0</v>
      </c>
      <c r="KW93">
        <v>0</v>
      </c>
      <c r="KX93">
        <v>0</v>
      </c>
      <c r="KY93">
        <v>0</v>
      </c>
      <c r="KZ93">
        <v>0</v>
      </c>
      <c r="LA93">
        <v>0</v>
      </c>
      <c r="LB93">
        <v>0</v>
      </c>
      <c r="LC93">
        <v>0</v>
      </c>
      <c r="LD93">
        <v>1</v>
      </c>
      <c r="LE93">
        <v>0</v>
      </c>
      <c r="LF93">
        <v>0</v>
      </c>
      <c r="LG93">
        <v>0</v>
      </c>
      <c r="LH93">
        <v>0</v>
      </c>
    </row>
    <row r="94" spans="1:320" s="34" customFormat="1" ht="15" customHeight="1" x14ac:dyDescent="0.25">
      <c r="A94" s="45">
        <v>206071069</v>
      </c>
      <c r="B94" s="45" t="s">
        <v>2260</v>
      </c>
      <c r="C94" s="46">
        <v>45292</v>
      </c>
      <c r="D94" s="46">
        <v>45657</v>
      </c>
      <c r="E94" s="47">
        <v>366</v>
      </c>
      <c r="F94" s="45" t="s">
        <v>883</v>
      </c>
      <c r="G94" s="45" t="s">
        <v>884</v>
      </c>
      <c r="H94" s="45" t="s">
        <v>967</v>
      </c>
      <c r="I94" s="45" t="s">
        <v>886</v>
      </c>
      <c r="J94" s="45" t="s">
        <v>887</v>
      </c>
      <c r="K94" s="45" t="s">
        <v>888</v>
      </c>
      <c r="L94" s="45" t="s">
        <v>2188</v>
      </c>
      <c r="M94" s="45" t="s">
        <v>2261</v>
      </c>
      <c r="N94" s="45" t="s">
        <v>2262</v>
      </c>
      <c r="O94" s="45" t="s">
        <v>975</v>
      </c>
      <c r="P94" s="45" t="s">
        <v>2263</v>
      </c>
      <c r="Q94" s="45" t="s">
        <v>2264</v>
      </c>
      <c r="R94" t="s">
        <v>2265</v>
      </c>
      <c r="S94" s="45" t="s">
        <v>893</v>
      </c>
      <c r="T94" t="s">
        <v>2266</v>
      </c>
      <c r="U94" s="47">
        <v>84</v>
      </c>
      <c r="V94" s="47">
        <v>84</v>
      </c>
      <c r="W94" s="47" t="s">
        <v>894</v>
      </c>
      <c r="X94" s="47">
        <v>30744</v>
      </c>
      <c r="Y94" s="47">
        <v>24720</v>
      </c>
      <c r="Z94" s="48">
        <v>177.28</v>
      </c>
      <c r="AA94" s="44">
        <v>258</v>
      </c>
      <c r="AB94" s="44">
        <v>213</v>
      </c>
      <c r="AC94" s="44">
        <v>1342</v>
      </c>
      <c r="AD94" s="44">
        <v>4976</v>
      </c>
      <c r="AE94" s="44">
        <v>1493</v>
      </c>
      <c r="AF94" s="44">
        <v>15441</v>
      </c>
      <c r="AG94" s="44"/>
      <c r="AH94" s="47"/>
      <c r="AI94" s="47">
        <v>748</v>
      </c>
      <c r="AJ94">
        <v>720</v>
      </c>
      <c r="AK94" t="s">
        <v>895</v>
      </c>
      <c r="AL94">
        <v>24720</v>
      </c>
      <c r="AM94"/>
      <c r="AN94"/>
      <c r="AO94"/>
      <c r="AP94"/>
      <c r="AQ94"/>
      <c r="AR94" s="44"/>
      <c r="AS94" s="44"/>
      <c r="AT94" s="44"/>
      <c r="AU94" s="44">
        <v>10193550</v>
      </c>
      <c r="AV94" s="44">
        <v>2294210</v>
      </c>
      <c r="AW94" s="44">
        <v>458074</v>
      </c>
      <c r="AX94" s="44">
        <v>5573</v>
      </c>
      <c r="AY94" s="44">
        <v>12035259</v>
      </c>
      <c r="AZ94" s="21">
        <v>13038091</v>
      </c>
      <c r="BA94" s="21">
        <v>-1002832</v>
      </c>
      <c r="BB94" s="44">
        <v>-3</v>
      </c>
      <c r="BC94" s="44"/>
      <c r="BD94" s="44"/>
      <c r="BE94" s="44">
        <v>-1002835</v>
      </c>
      <c r="BF94" s="44">
        <v>567760</v>
      </c>
      <c r="BG94" s="44">
        <v>2138180</v>
      </c>
      <c r="BH94" s="44">
        <v>597200</v>
      </c>
      <c r="BI94" s="21">
        <v>6305730</v>
      </c>
      <c r="BJ94" s="21"/>
      <c r="BK94" s="21"/>
      <c r="BL94" s="21">
        <v>287140</v>
      </c>
      <c r="BM94" s="21">
        <v>297540</v>
      </c>
      <c r="BN94" s="21">
        <v>10193550</v>
      </c>
      <c r="BO94" s="21"/>
      <c r="BP94" s="21"/>
      <c r="BQ94" s="44"/>
      <c r="BR94" s="21"/>
      <c r="BS94" s="44"/>
      <c r="BT94" s="21"/>
      <c r="BU94" s="44"/>
      <c r="BV94" s="21"/>
      <c r="BW94" s="44">
        <v>416780</v>
      </c>
      <c r="BX94" s="21"/>
      <c r="BY94" s="21">
        <v>1877430</v>
      </c>
      <c r="BZ94" s="21"/>
      <c r="CA94" s="44"/>
      <c r="CB94" s="44"/>
      <c r="CC94" s="44"/>
      <c r="CD94" s="44"/>
      <c r="CE94" s="44"/>
      <c r="CF94" s="44"/>
      <c r="CG94" s="44"/>
      <c r="CH94" s="44"/>
      <c r="CI94" s="21"/>
      <c r="CJ94" s="44"/>
      <c r="CK94" s="21"/>
      <c r="CL94" s="44"/>
      <c r="CM94" s="44">
        <v>335155</v>
      </c>
      <c r="CN94" s="44">
        <v>0</v>
      </c>
      <c r="CO94" s="44">
        <v>778992</v>
      </c>
      <c r="CP94" s="44">
        <v>0</v>
      </c>
      <c r="CQ94" s="21">
        <v>679992</v>
      </c>
      <c r="CR94" s="44">
        <v>52332</v>
      </c>
      <c r="CS94" s="44">
        <v>345879</v>
      </c>
      <c r="CT94" s="44">
        <v>78271</v>
      </c>
      <c r="CU94" s="44"/>
      <c r="CV94" s="44">
        <v>23589</v>
      </c>
      <c r="CW94" s="21"/>
      <c r="CX94" s="21"/>
      <c r="CY94" s="21"/>
      <c r="CZ94" s="21"/>
      <c r="DA94" s="21"/>
      <c r="DB94" s="21"/>
      <c r="DC94" s="21"/>
      <c r="DD94" s="21"/>
      <c r="DE94" s="44"/>
      <c r="DF94" s="21"/>
      <c r="DG94" s="44"/>
      <c r="DH94" s="21"/>
      <c r="DI94" s="44"/>
      <c r="DJ94" s="44"/>
      <c r="DK94" s="44"/>
      <c r="DL94" s="44"/>
      <c r="DM94" s="21"/>
      <c r="DN94" s="44"/>
      <c r="DO94" s="44"/>
      <c r="DP94" s="44"/>
      <c r="DQ94" s="44"/>
      <c r="DR94" s="44"/>
      <c r="DS94" s="44"/>
      <c r="DT94" s="44"/>
      <c r="DU94" s="44"/>
      <c r="DV94" s="44"/>
      <c r="DW94" s="44"/>
      <c r="DX94" s="44"/>
      <c r="DY94" s="44"/>
      <c r="DZ94" s="44"/>
      <c r="EA94" s="44"/>
      <c r="EB94" s="21"/>
      <c r="EC94" s="44">
        <v>-439770</v>
      </c>
      <c r="ED94" s="44"/>
      <c r="EE94" s="21">
        <v>123094</v>
      </c>
      <c r="EF94" s="44"/>
      <c r="EG94" s="21">
        <v>179382</v>
      </c>
      <c r="EH94" s="44"/>
      <c r="EI94" s="21">
        <v>556747</v>
      </c>
      <c r="EJ94" s="44"/>
      <c r="EK94" s="44"/>
      <c r="EL94" s="21"/>
      <c r="EM94" s="44"/>
      <c r="EN94" s="44"/>
      <c r="EO94" s="44">
        <v>38621</v>
      </c>
      <c r="EP94" s="21"/>
      <c r="EQ94" s="21"/>
      <c r="ER94" s="21"/>
      <c r="ES94" s="21"/>
      <c r="ET94" s="44"/>
      <c r="EU94" s="21"/>
      <c r="EV94" s="44"/>
      <c r="EW94" s="21"/>
      <c r="EX94" s="44"/>
      <c r="EY94" s="44"/>
      <c r="EZ94" s="21"/>
      <c r="FA94" s="21"/>
      <c r="FB94" s="44"/>
      <c r="FC94" s="44"/>
      <c r="FD94" s="21"/>
      <c r="FE94" s="112"/>
      <c r="FF94" s="44"/>
      <c r="FG94" s="44">
        <v>5588297</v>
      </c>
      <c r="FH94" s="44">
        <v>1949348</v>
      </c>
      <c r="FI94" s="44">
        <v>5500446</v>
      </c>
      <c r="FJ94" s="44">
        <v>96882</v>
      </c>
      <c r="FK94" s="44">
        <v>5537679</v>
      </c>
      <c r="FL94" s="44"/>
      <c r="FM94" s="44"/>
      <c r="FN94" s="44"/>
      <c r="FO94" s="44"/>
      <c r="FP94" s="44"/>
      <c r="FQ94" s="44"/>
      <c r="FR94" s="44"/>
      <c r="FS94" s="44"/>
      <c r="FT94" s="44">
        <v>37983</v>
      </c>
      <c r="FU94" s="44">
        <v>42148</v>
      </c>
      <c r="FV94" s="21">
        <v>287470</v>
      </c>
      <c r="FW94" s="44"/>
      <c r="FX94" s="44">
        <v>240751</v>
      </c>
      <c r="FY94" s="44">
        <v>19343</v>
      </c>
      <c r="FZ94" s="44">
        <v>244419</v>
      </c>
      <c r="GA94" s="44">
        <v>69586</v>
      </c>
      <c r="GB94" s="44"/>
      <c r="GC94" s="44">
        <v>25625</v>
      </c>
      <c r="GD94" s="44">
        <v>390745</v>
      </c>
      <c r="GE94" s="44">
        <v>385324</v>
      </c>
      <c r="GF94" s="44">
        <v>228180</v>
      </c>
      <c r="GG94" s="44">
        <v>885745</v>
      </c>
      <c r="GH94" s="44">
        <v>206286</v>
      </c>
      <c r="GI94" s="44">
        <v>126470</v>
      </c>
      <c r="GJ94" s="44">
        <v>87131</v>
      </c>
      <c r="GK94" s="44">
        <v>3432545</v>
      </c>
      <c r="GL94" s="44">
        <v>106145</v>
      </c>
      <c r="GM94" s="44">
        <v>520692</v>
      </c>
      <c r="GN94" s="44">
        <v>108312</v>
      </c>
      <c r="GO94" s="44">
        <v>29811</v>
      </c>
      <c r="GP94" s="44"/>
      <c r="GQ94" s="44"/>
      <c r="GR94" s="44">
        <v>25701</v>
      </c>
      <c r="GS94" s="44">
        <v>718790</v>
      </c>
      <c r="GT94" s="44"/>
      <c r="GU94" s="21">
        <v>345534</v>
      </c>
      <c r="GV94" s="44">
        <v>175089</v>
      </c>
      <c r="GW94" s="44"/>
      <c r="GX94" s="44"/>
      <c r="GY94" s="44">
        <v>1239413</v>
      </c>
      <c r="GZ94" s="44">
        <v>10640708</v>
      </c>
      <c r="HA94" s="44"/>
      <c r="HB94" s="44"/>
      <c r="HC94" s="44">
        <v>-9401295</v>
      </c>
      <c r="HD94" s="44">
        <v>1239413</v>
      </c>
      <c r="HE94" s="21"/>
      <c r="HF94" s="21"/>
      <c r="HG94" s="21">
        <v>10189397</v>
      </c>
      <c r="HH94" s="21"/>
      <c r="HI94" s="21">
        <v>0</v>
      </c>
      <c r="HJ94" s="44"/>
      <c r="HK94" s="21">
        <v>554439</v>
      </c>
      <c r="HL94" s="21">
        <v>675059</v>
      </c>
      <c r="HM94" s="21">
        <v>1229498</v>
      </c>
      <c r="HN94" s="21">
        <v>-883964</v>
      </c>
      <c r="HO94" s="21"/>
      <c r="HP94" s="44"/>
      <c r="HQ94" s="47"/>
      <c r="HR94" s="47"/>
      <c r="HS94" s="47"/>
      <c r="HT94" s="47" t="s">
        <v>1759</v>
      </c>
      <c r="HU94" s="47">
        <v>0</v>
      </c>
      <c r="HV94" s="47">
        <v>1848</v>
      </c>
      <c r="HW94" s="47">
        <v>0</v>
      </c>
      <c r="HX94" s="47">
        <v>18961</v>
      </c>
      <c r="HY94" s="47">
        <v>17728</v>
      </c>
      <c r="HZ94" s="47">
        <v>60717</v>
      </c>
      <c r="IA94" s="47">
        <v>0</v>
      </c>
      <c r="IB94" s="47">
        <v>0</v>
      </c>
      <c r="IC94" s="47">
        <v>2170</v>
      </c>
      <c r="ID94"/>
      <c r="IE94" s="47">
        <v>1139</v>
      </c>
      <c r="IF94">
        <v>12027</v>
      </c>
      <c r="IG94" s="47">
        <v>7108</v>
      </c>
      <c r="IH94" s="47">
        <v>17230</v>
      </c>
      <c r="II94">
        <v>3715</v>
      </c>
      <c r="IJ94">
        <v>3231</v>
      </c>
      <c r="IK94">
        <v>1134</v>
      </c>
      <c r="IL94">
        <v>19076</v>
      </c>
      <c r="IM94">
        <v>166084</v>
      </c>
      <c r="IN94">
        <v>0</v>
      </c>
      <c r="IO94">
        <v>0</v>
      </c>
      <c r="IP94">
        <v>0</v>
      </c>
      <c r="IQ94">
        <v>2233</v>
      </c>
      <c r="IR94">
        <v>0</v>
      </c>
      <c r="IS94">
        <v>0</v>
      </c>
      <c r="IT94">
        <v>2233</v>
      </c>
      <c r="IU94">
        <v>146968</v>
      </c>
      <c r="IV94">
        <v>0</v>
      </c>
      <c r="IW94">
        <v>1137342</v>
      </c>
      <c r="IX94">
        <v>778392</v>
      </c>
      <c r="IY94">
        <v>1726828</v>
      </c>
      <c r="IZ94">
        <v>0</v>
      </c>
      <c r="JA94">
        <v>0</v>
      </c>
      <c r="JB94">
        <v>131998</v>
      </c>
      <c r="JC94"/>
      <c r="JD94">
        <v>43283</v>
      </c>
      <c r="JE94">
        <v>243262</v>
      </c>
      <c r="JF94">
        <v>138832</v>
      </c>
      <c r="JG94">
        <v>365641</v>
      </c>
      <c r="JH94">
        <v>126820</v>
      </c>
      <c r="JI94">
        <v>77609</v>
      </c>
      <c r="JJ94">
        <v>56940</v>
      </c>
      <c r="JK94">
        <v>614382</v>
      </c>
      <c r="JL94">
        <v>5588297</v>
      </c>
      <c r="JM94">
        <v>0</v>
      </c>
      <c r="JN94">
        <v>0</v>
      </c>
      <c r="JO94">
        <v>0</v>
      </c>
      <c r="JP94">
        <v>101415</v>
      </c>
      <c r="JQ94">
        <v>0</v>
      </c>
      <c r="JR94">
        <v>0</v>
      </c>
      <c r="JS94">
        <v>101415</v>
      </c>
      <c r="JT94"/>
      <c r="JU94"/>
      <c r="JV94"/>
      <c r="JW94"/>
      <c r="JX94"/>
      <c r="JY94"/>
      <c r="JZ94"/>
      <c r="KA94"/>
      <c r="KB94"/>
      <c r="KC94"/>
      <c r="KD94"/>
      <c r="KE94"/>
      <c r="KF94">
        <v>85</v>
      </c>
      <c r="KG94">
        <v>124</v>
      </c>
      <c r="KH94">
        <v>61</v>
      </c>
      <c r="KI94">
        <v>54</v>
      </c>
      <c r="KJ94">
        <v>62</v>
      </c>
      <c r="KK94">
        <v>46</v>
      </c>
      <c r="KL94">
        <v>33</v>
      </c>
      <c r="KM94">
        <v>38</v>
      </c>
      <c r="KN94">
        <v>26</v>
      </c>
      <c r="KO94">
        <v>1</v>
      </c>
      <c r="KP94">
        <v>0</v>
      </c>
      <c r="KQ94">
        <v>0</v>
      </c>
      <c r="KR94">
        <v>0</v>
      </c>
      <c r="KS94">
        <v>1</v>
      </c>
      <c r="KT94">
        <v>0</v>
      </c>
      <c r="KU94">
        <v>1</v>
      </c>
      <c r="KV94">
        <v>0</v>
      </c>
      <c r="KW94">
        <v>0</v>
      </c>
      <c r="KX94">
        <v>0</v>
      </c>
      <c r="KY94">
        <v>0</v>
      </c>
      <c r="KZ94">
        <v>0</v>
      </c>
      <c r="LA94">
        <v>0</v>
      </c>
      <c r="LB94">
        <v>0</v>
      </c>
      <c r="LC94">
        <v>0</v>
      </c>
      <c r="LD94">
        <v>1</v>
      </c>
      <c r="LE94">
        <v>0</v>
      </c>
      <c r="LF94">
        <v>0</v>
      </c>
      <c r="LG94">
        <v>0</v>
      </c>
      <c r="LH94">
        <v>0</v>
      </c>
    </row>
    <row r="95" spans="1:320" s="34" customFormat="1" ht="15" customHeight="1" x14ac:dyDescent="0.25">
      <c r="A95" s="45">
        <v>206071095</v>
      </c>
      <c r="B95" s="45" t="s">
        <v>2267</v>
      </c>
      <c r="C95" s="46">
        <v>45292</v>
      </c>
      <c r="D95" s="46">
        <v>45657</v>
      </c>
      <c r="E95" s="47">
        <v>366</v>
      </c>
      <c r="F95" s="45" t="s">
        <v>883</v>
      </c>
      <c r="G95" s="45" t="s">
        <v>884</v>
      </c>
      <c r="H95" s="45" t="s">
        <v>967</v>
      </c>
      <c r="I95" s="45" t="s">
        <v>886</v>
      </c>
      <c r="J95" s="45" t="s">
        <v>887</v>
      </c>
      <c r="K95" s="45" t="s">
        <v>888</v>
      </c>
      <c r="L95" s="45" t="s">
        <v>2167</v>
      </c>
      <c r="M95" s="45" t="s">
        <v>2268</v>
      </c>
      <c r="N95" s="45" t="s">
        <v>2269</v>
      </c>
      <c r="O95" s="45" t="s">
        <v>980</v>
      </c>
      <c r="P95" s="45" t="s">
        <v>2270</v>
      </c>
      <c r="Q95" s="45" t="s">
        <v>2271</v>
      </c>
      <c r="R95" t="s">
        <v>981</v>
      </c>
      <c r="S95" s="45" t="s">
        <v>893</v>
      </c>
      <c r="T95"/>
      <c r="U95" s="47">
        <v>190</v>
      </c>
      <c r="V95" s="47">
        <v>190</v>
      </c>
      <c r="W95" s="47" t="s">
        <v>913</v>
      </c>
      <c r="X95" s="47">
        <v>69540</v>
      </c>
      <c r="Y95" s="47">
        <v>64547</v>
      </c>
      <c r="Z95" s="48">
        <v>215.01</v>
      </c>
      <c r="AA95" s="44">
        <v>837</v>
      </c>
      <c r="AB95" s="44">
        <v>831</v>
      </c>
      <c r="AC95" s="44">
        <v>5380</v>
      </c>
      <c r="AD95" s="44">
        <v>11609</v>
      </c>
      <c r="AE95" s="44">
        <v>4468</v>
      </c>
      <c r="AF95" s="44">
        <v>38596</v>
      </c>
      <c r="AG95" s="44"/>
      <c r="AH95" s="47">
        <v>431</v>
      </c>
      <c r="AI95" s="47">
        <v>1118</v>
      </c>
      <c r="AJ95">
        <v>2945</v>
      </c>
      <c r="AK95" t="s">
        <v>895</v>
      </c>
      <c r="AL95">
        <v>64547</v>
      </c>
      <c r="AM95"/>
      <c r="AN95"/>
      <c r="AO95"/>
      <c r="AP95"/>
      <c r="AQ95"/>
      <c r="AR95" s="44"/>
      <c r="AS95" s="44"/>
      <c r="AT95" s="44"/>
      <c r="AU95" s="44">
        <v>36028068</v>
      </c>
      <c r="AV95" s="44">
        <v>7135867</v>
      </c>
      <c r="AW95" s="44">
        <v>9378422</v>
      </c>
      <c r="AX95" s="44">
        <v>89294</v>
      </c>
      <c r="AY95" s="44">
        <v>33874807</v>
      </c>
      <c r="AZ95" s="21">
        <v>34221719</v>
      </c>
      <c r="BA95" s="21">
        <v>-346912</v>
      </c>
      <c r="BB95" s="44">
        <v>-2</v>
      </c>
      <c r="BC95" s="44"/>
      <c r="BD95" s="44"/>
      <c r="BE95" s="44">
        <v>-346914</v>
      </c>
      <c r="BF95" s="44">
        <v>3067468</v>
      </c>
      <c r="BG95" s="44">
        <v>14511250</v>
      </c>
      <c r="BH95" s="44">
        <v>1839259</v>
      </c>
      <c r="BI95" s="21">
        <v>14550692</v>
      </c>
      <c r="BJ95" s="21"/>
      <c r="BK95" s="21">
        <v>538750</v>
      </c>
      <c r="BL95" s="21">
        <v>421486</v>
      </c>
      <c r="BM95" s="21">
        <v>1099163</v>
      </c>
      <c r="BN95" s="21">
        <v>36028068</v>
      </c>
      <c r="BO95" s="21"/>
      <c r="BP95" s="21"/>
      <c r="BQ95" s="44"/>
      <c r="BR95" s="21"/>
      <c r="BS95" s="44"/>
      <c r="BT95" s="21"/>
      <c r="BU95" s="44"/>
      <c r="BV95" s="21"/>
      <c r="BW95" s="44">
        <v>1670050</v>
      </c>
      <c r="BX95" s="21"/>
      <c r="BY95" s="21">
        <v>5325962</v>
      </c>
      <c r="BZ95" s="21"/>
      <c r="CA95" s="44">
        <v>19664</v>
      </c>
      <c r="CB95" s="44"/>
      <c r="CC95" s="44">
        <v>5742</v>
      </c>
      <c r="CD95" s="44"/>
      <c r="CE95" s="44"/>
      <c r="CF95" s="44"/>
      <c r="CG95" s="44">
        <v>112676</v>
      </c>
      <c r="CH95" s="44"/>
      <c r="CI95" s="21">
        <v>1773</v>
      </c>
      <c r="CJ95" s="44"/>
      <c r="CK95" s="21"/>
      <c r="CL95" s="44"/>
      <c r="CM95" s="44">
        <v>2423</v>
      </c>
      <c r="CN95" s="44">
        <v>34972</v>
      </c>
      <c r="CO95" s="44">
        <v>2691675</v>
      </c>
      <c r="CP95" s="44">
        <v>30940</v>
      </c>
      <c r="CQ95" s="21">
        <v>2228555</v>
      </c>
      <c r="CR95" s="44">
        <v>295200</v>
      </c>
      <c r="CS95" s="44">
        <v>1538249</v>
      </c>
      <c r="CT95" s="44">
        <v>242046</v>
      </c>
      <c r="CU95" s="44"/>
      <c r="CV95" s="44">
        <v>71807</v>
      </c>
      <c r="CW95" s="21"/>
      <c r="CX95" s="21"/>
      <c r="CY95" s="21"/>
      <c r="CZ95" s="21"/>
      <c r="DA95" s="21"/>
      <c r="DB95" s="21"/>
      <c r="DC95" s="21"/>
      <c r="DD95" s="21"/>
      <c r="DE95" s="44"/>
      <c r="DF95" s="21"/>
      <c r="DG95" s="44"/>
      <c r="DH95" s="21"/>
      <c r="DI95" s="44"/>
      <c r="DJ95" s="44"/>
      <c r="DK95" s="44"/>
      <c r="DL95" s="44"/>
      <c r="DM95" s="21"/>
      <c r="DN95" s="44"/>
      <c r="DO95" s="44"/>
      <c r="DP95" s="44"/>
      <c r="DQ95" s="44"/>
      <c r="DR95" s="44"/>
      <c r="DS95" s="44"/>
      <c r="DT95" s="44"/>
      <c r="DU95" s="44"/>
      <c r="DV95" s="44"/>
      <c r="DW95" s="44"/>
      <c r="DX95" s="44"/>
      <c r="DY95" s="44">
        <v>3564</v>
      </c>
      <c r="DZ95" s="44"/>
      <c r="EA95" s="44"/>
      <c r="EB95" s="21"/>
      <c r="EC95" s="44">
        <v>-2910450</v>
      </c>
      <c r="ED95" s="44"/>
      <c r="EE95" s="21">
        <v>10622417</v>
      </c>
      <c r="EF95" s="44"/>
      <c r="EG95" s="21">
        <v>-476584</v>
      </c>
      <c r="EH95" s="44"/>
      <c r="EI95" s="21">
        <v>1554741</v>
      </c>
      <c r="EJ95" s="44"/>
      <c r="EK95" s="44"/>
      <c r="EL95" s="21"/>
      <c r="EM95" s="44">
        <v>467740</v>
      </c>
      <c r="EN95" s="44"/>
      <c r="EO95" s="44">
        <v>116994</v>
      </c>
      <c r="EP95" s="21"/>
      <c r="EQ95" s="21"/>
      <c r="ER95" s="21"/>
      <c r="ES95" s="21"/>
      <c r="ET95" s="44"/>
      <c r="EU95" s="21"/>
      <c r="EV95" s="44"/>
      <c r="EW95" s="21"/>
      <c r="EX95" s="44"/>
      <c r="EY95" s="44"/>
      <c r="EZ95" s="21"/>
      <c r="FA95" s="21"/>
      <c r="FB95" s="44"/>
      <c r="FC95" s="44"/>
      <c r="FD95" s="21"/>
      <c r="FE95" s="112"/>
      <c r="FF95" s="44"/>
      <c r="FG95" s="44">
        <v>12877593</v>
      </c>
      <c r="FH95" s="44">
        <v>3522158</v>
      </c>
      <c r="FI95" s="44">
        <v>17821968</v>
      </c>
      <c r="FJ95" s="44">
        <v>390236</v>
      </c>
      <c r="FK95" s="44">
        <v>13875737</v>
      </c>
      <c r="FL95" s="44"/>
      <c r="FM95" s="44"/>
      <c r="FN95" s="44"/>
      <c r="FO95" s="44"/>
      <c r="FP95" s="44"/>
      <c r="FQ95" s="44"/>
      <c r="FR95" s="44"/>
      <c r="FS95" s="44"/>
      <c r="FT95" s="44">
        <v>62637</v>
      </c>
      <c r="FU95" s="44">
        <v>13989</v>
      </c>
      <c r="FV95" s="21">
        <v>1072405</v>
      </c>
      <c r="FW95" s="44">
        <v>64078</v>
      </c>
      <c r="FX95" s="44">
        <v>641694</v>
      </c>
      <c r="FY95" s="44">
        <v>104765</v>
      </c>
      <c r="FZ95" s="44">
        <v>547944</v>
      </c>
      <c r="GA95" s="44">
        <v>107879</v>
      </c>
      <c r="GB95" s="44"/>
      <c r="GC95" s="44">
        <v>418963</v>
      </c>
      <c r="GD95" s="44">
        <v>1211652</v>
      </c>
      <c r="GE95" s="44">
        <v>624197</v>
      </c>
      <c r="GF95" s="44">
        <v>222375</v>
      </c>
      <c r="GG95" s="44">
        <v>1630124</v>
      </c>
      <c r="GH95" s="44">
        <v>281116</v>
      </c>
      <c r="GI95" s="44">
        <v>282381</v>
      </c>
      <c r="GJ95" s="44">
        <v>150479</v>
      </c>
      <c r="GK95" s="44">
        <v>5916729</v>
      </c>
      <c r="GL95" s="44">
        <v>40807</v>
      </c>
      <c r="GM95" s="44">
        <v>3830002</v>
      </c>
      <c r="GN95" s="44">
        <v>113990</v>
      </c>
      <c r="GO95" s="44">
        <v>51981</v>
      </c>
      <c r="GP95" s="44"/>
      <c r="GQ95" s="44">
        <v>25896</v>
      </c>
      <c r="GR95" s="44">
        <v>2929899</v>
      </c>
      <c r="GS95" s="44">
        <v>5000420</v>
      </c>
      <c r="GT95" s="44"/>
      <c r="GU95" s="21">
        <v>263119</v>
      </c>
      <c r="GV95" s="44">
        <v>15051</v>
      </c>
      <c r="GW95" s="44"/>
      <c r="GX95" s="44"/>
      <c r="GY95" s="44">
        <v>5278590</v>
      </c>
      <c r="GZ95" s="44">
        <v>5405846</v>
      </c>
      <c r="HA95" s="44"/>
      <c r="HB95" s="44"/>
      <c r="HC95" s="44">
        <v>-127256</v>
      </c>
      <c r="HD95" s="44">
        <v>5278590</v>
      </c>
      <c r="HE95" s="21"/>
      <c r="HF95" s="21"/>
      <c r="HG95" s="21">
        <v>1754358</v>
      </c>
      <c r="HH95" s="21"/>
      <c r="HI95" s="21">
        <v>0</v>
      </c>
      <c r="HJ95" s="44"/>
      <c r="HK95" s="21">
        <v>68875</v>
      </c>
      <c r="HL95" s="21">
        <v>257622</v>
      </c>
      <c r="HM95" s="21">
        <v>326497</v>
      </c>
      <c r="HN95" s="21">
        <v>-63378</v>
      </c>
      <c r="HO95" s="21"/>
      <c r="HP95" s="44"/>
      <c r="HQ95" s="47"/>
      <c r="HR95" s="47"/>
      <c r="HS95" s="47"/>
      <c r="HT95" s="47" t="s">
        <v>1759</v>
      </c>
      <c r="HU95" s="47">
        <v>0</v>
      </c>
      <c r="HV95" s="47">
        <v>2037</v>
      </c>
      <c r="HW95" s="47">
        <v>0</v>
      </c>
      <c r="HX95" s="47">
        <v>30202</v>
      </c>
      <c r="HY95" s="47">
        <v>70423</v>
      </c>
      <c r="HZ95" s="47">
        <v>140958</v>
      </c>
      <c r="IA95" s="47">
        <v>0</v>
      </c>
      <c r="IB95" s="47">
        <v>0</v>
      </c>
      <c r="IC95" s="47">
        <v>0</v>
      </c>
      <c r="ID95">
        <v>18076</v>
      </c>
      <c r="IE95" s="47">
        <v>9480</v>
      </c>
      <c r="IF95">
        <v>16478</v>
      </c>
      <c r="IG95" s="47">
        <v>4099</v>
      </c>
      <c r="IH95" s="47">
        <v>32253</v>
      </c>
      <c r="II95">
        <v>6130</v>
      </c>
      <c r="IJ95">
        <v>8195</v>
      </c>
      <c r="IK95">
        <v>2230</v>
      </c>
      <c r="IL95">
        <v>19907</v>
      </c>
      <c r="IM95">
        <v>360468</v>
      </c>
      <c r="IN95">
        <v>0</v>
      </c>
      <c r="IO95">
        <v>571</v>
      </c>
      <c r="IP95">
        <v>6312</v>
      </c>
      <c r="IQ95">
        <v>26841</v>
      </c>
      <c r="IR95">
        <v>0</v>
      </c>
      <c r="IS95">
        <v>0</v>
      </c>
      <c r="IT95">
        <v>33724</v>
      </c>
      <c r="IU95">
        <v>211536</v>
      </c>
      <c r="IV95">
        <v>0</v>
      </c>
      <c r="IW95">
        <v>1722706</v>
      </c>
      <c r="IX95">
        <v>3267303</v>
      </c>
      <c r="IY95">
        <v>3715365</v>
      </c>
      <c r="IZ95">
        <v>0</v>
      </c>
      <c r="JA95">
        <v>0</v>
      </c>
      <c r="JB95">
        <v>0</v>
      </c>
      <c r="JC95">
        <v>1105312</v>
      </c>
      <c r="JD95">
        <v>224011</v>
      </c>
      <c r="JE95">
        <v>302232</v>
      </c>
      <c r="JF95">
        <v>73691</v>
      </c>
      <c r="JG95">
        <v>708088</v>
      </c>
      <c r="JH95">
        <v>219679</v>
      </c>
      <c r="JI95">
        <v>178967</v>
      </c>
      <c r="JJ95">
        <v>82901</v>
      </c>
      <c r="JK95">
        <v>1065802</v>
      </c>
      <c r="JL95">
        <v>12877593</v>
      </c>
      <c r="JM95">
        <v>0</v>
      </c>
      <c r="JN95">
        <v>50094</v>
      </c>
      <c r="JO95">
        <v>406681</v>
      </c>
      <c r="JP95">
        <v>1144888</v>
      </c>
      <c r="JQ95">
        <v>0</v>
      </c>
      <c r="JR95">
        <v>0</v>
      </c>
      <c r="JS95">
        <v>1601663</v>
      </c>
      <c r="JT95"/>
      <c r="JU95"/>
      <c r="JV95"/>
      <c r="JW95"/>
      <c r="JX95"/>
      <c r="JY95">
        <v>18076</v>
      </c>
      <c r="JZ95"/>
      <c r="KA95"/>
      <c r="KB95"/>
      <c r="KC95"/>
      <c r="KD95"/>
      <c r="KE95">
        <v>1105312</v>
      </c>
      <c r="KF95">
        <v>195</v>
      </c>
      <c r="KG95">
        <v>329</v>
      </c>
      <c r="KH95">
        <v>113</v>
      </c>
      <c r="KI95">
        <v>145</v>
      </c>
      <c r="KJ95">
        <v>239</v>
      </c>
      <c r="KK95">
        <v>89</v>
      </c>
      <c r="KL95">
        <v>80</v>
      </c>
      <c r="KM95">
        <v>132</v>
      </c>
      <c r="KN95">
        <v>52</v>
      </c>
      <c r="KO95">
        <v>1</v>
      </c>
      <c r="KP95">
        <v>0</v>
      </c>
      <c r="KQ95">
        <v>0</v>
      </c>
      <c r="KR95">
        <v>0</v>
      </c>
      <c r="KS95">
        <v>0</v>
      </c>
      <c r="KT95">
        <v>1</v>
      </c>
      <c r="KU95">
        <v>1</v>
      </c>
      <c r="KV95">
        <v>0</v>
      </c>
      <c r="KW95">
        <v>0</v>
      </c>
      <c r="KX95">
        <v>0</v>
      </c>
      <c r="KY95">
        <v>0</v>
      </c>
      <c r="KZ95">
        <v>0</v>
      </c>
      <c r="LA95">
        <v>0</v>
      </c>
      <c r="LB95">
        <v>0</v>
      </c>
      <c r="LC95">
        <v>0</v>
      </c>
      <c r="LD95">
        <v>1</v>
      </c>
      <c r="LE95">
        <v>0</v>
      </c>
      <c r="LF95">
        <v>0</v>
      </c>
      <c r="LG95">
        <v>0</v>
      </c>
      <c r="LH95">
        <v>0</v>
      </c>
    </row>
    <row r="96" spans="1:320" s="34" customFormat="1" ht="15" customHeight="1" x14ac:dyDescent="0.25">
      <c r="A96" s="45">
        <v>206071099</v>
      </c>
      <c r="B96" s="45" t="s">
        <v>972</v>
      </c>
      <c r="C96" s="46">
        <v>45292</v>
      </c>
      <c r="D96" s="46">
        <v>45657</v>
      </c>
      <c r="E96" s="47">
        <v>366</v>
      </c>
      <c r="F96" s="45" t="s">
        <v>883</v>
      </c>
      <c r="G96" s="45" t="s">
        <v>884</v>
      </c>
      <c r="H96" s="45" t="s">
        <v>967</v>
      </c>
      <c r="I96" s="45" t="s">
        <v>886</v>
      </c>
      <c r="J96" s="45" t="s">
        <v>887</v>
      </c>
      <c r="K96" s="45" t="s">
        <v>888</v>
      </c>
      <c r="L96" s="45" t="s">
        <v>2188</v>
      </c>
      <c r="M96" s="45" t="s">
        <v>973</v>
      </c>
      <c r="N96" s="45" t="s">
        <v>974</v>
      </c>
      <c r="O96" s="45" t="s">
        <v>975</v>
      </c>
      <c r="P96" s="45" t="s">
        <v>976</v>
      </c>
      <c r="Q96" s="45" t="s">
        <v>2272</v>
      </c>
      <c r="R96" t="s">
        <v>977</v>
      </c>
      <c r="S96" s="45" t="s">
        <v>884</v>
      </c>
      <c r="T96"/>
      <c r="U96" s="47">
        <v>34</v>
      </c>
      <c r="V96" s="47">
        <v>34</v>
      </c>
      <c r="W96" s="47" t="s">
        <v>1728</v>
      </c>
      <c r="X96" s="47">
        <v>12444</v>
      </c>
      <c r="Y96" s="47">
        <v>10408</v>
      </c>
      <c r="Z96" s="48">
        <v>83.64</v>
      </c>
      <c r="AA96" s="44">
        <v>206</v>
      </c>
      <c r="AB96" s="44">
        <v>204</v>
      </c>
      <c r="AC96" s="44">
        <v>2063</v>
      </c>
      <c r="AD96" s="44"/>
      <c r="AE96" s="44">
        <v>3595</v>
      </c>
      <c r="AF96" s="44">
        <v>616</v>
      </c>
      <c r="AG96" s="44"/>
      <c r="AH96" s="47">
        <v>3951</v>
      </c>
      <c r="AI96" s="47">
        <v>183</v>
      </c>
      <c r="AJ96"/>
      <c r="AK96" t="s">
        <v>895</v>
      </c>
      <c r="AL96">
        <v>10408</v>
      </c>
      <c r="AM96"/>
      <c r="AN96"/>
      <c r="AO96"/>
      <c r="AP96"/>
      <c r="AQ96"/>
      <c r="AR96" s="44"/>
      <c r="AS96" s="44"/>
      <c r="AT96" s="44"/>
      <c r="AU96" s="44">
        <v>4452193</v>
      </c>
      <c r="AV96" s="44">
        <v>2094123</v>
      </c>
      <c r="AW96" s="44">
        <v>-2360948</v>
      </c>
      <c r="AX96" s="44"/>
      <c r="AY96" s="44">
        <v>8907264</v>
      </c>
      <c r="AZ96" s="21">
        <v>8448364</v>
      </c>
      <c r="BA96" s="21">
        <v>458900</v>
      </c>
      <c r="BB96" s="44">
        <v>49549</v>
      </c>
      <c r="BC96" s="44"/>
      <c r="BD96" s="44"/>
      <c r="BE96" s="44">
        <v>508449</v>
      </c>
      <c r="BF96" s="44">
        <v>876775</v>
      </c>
      <c r="BG96" s="44"/>
      <c r="BH96" s="44">
        <v>1527875</v>
      </c>
      <c r="BI96" s="21">
        <v>261800</v>
      </c>
      <c r="BJ96" s="21"/>
      <c r="BK96" s="21">
        <v>1679175</v>
      </c>
      <c r="BL96" s="21">
        <v>106568</v>
      </c>
      <c r="BM96" s="21"/>
      <c r="BN96" s="21">
        <v>4452193</v>
      </c>
      <c r="BO96" s="21"/>
      <c r="BP96" s="21"/>
      <c r="BQ96" s="44"/>
      <c r="BR96" s="21"/>
      <c r="BS96" s="44"/>
      <c r="BT96" s="21"/>
      <c r="BU96" s="44"/>
      <c r="BV96" s="21"/>
      <c r="BW96" s="44">
        <v>529127</v>
      </c>
      <c r="BX96" s="21"/>
      <c r="BY96" s="21"/>
      <c r="BZ96" s="21"/>
      <c r="CA96" s="44">
        <v>483168</v>
      </c>
      <c r="CB96" s="44"/>
      <c r="CC96" s="44">
        <v>82790</v>
      </c>
      <c r="CD96" s="44"/>
      <c r="CE96" s="44"/>
      <c r="CF96" s="44"/>
      <c r="CG96" s="44">
        <v>979150</v>
      </c>
      <c r="CH96" s="44"/>
      <c r="CI96" s="21">
        <v>19888</v>
      </c>
      <c r="CJ96" s="44"/>
      <c r="CK96" s="21"/>
      <c r="CL96" s="44"/>
      <c r="CM96" s="44">
        <v>0</v>
      </c>
      <c r="CN96" s="44">
        <v>0</v>
      </c>
      <c r="CO96" s="44">
        <v>752109</v>
      </c>
      <c r="CP96" s="44">
        <v>0</v>
      </c>
      <c r="CQ96" s="21">
        <v>580767</v>
      </c>
      <c r="CR96" s="44">
        <v>79971</v>
      </c>
      <c r="CS96" s="44">
        <v>626386</v>
      </c>
      <c r="CT96" s="44">
        <v>52358</v>
      </c>
      <c r="CU96" s="44"/>
      <c r="CV96" s="44">
        <v>2532</v>
      </c>
      <c r="CW96" s="21"/>
      <c r="CX96" s="21"/>
      <c r="CY96" s="21"/>
      <c r="CZ96" s="21"/>
      <c r="DA96" s="21"/>
      <c r="DB96" s="21"/>
      <c r="DC96" s="21"/>
      <c r="DD96" s="21"/>
      <c r="DE96" s="44"/>
      <c r="DF96" s="21"/>
      <c r="DG96" s="44"/>
      <c r="DH96" s="21"/>
      <c r="DI96" s="44"/>
      <c r="DJ96" s="44"/>
      <c r="DK96" s="44"/>
      <c r="DL96" s="44"/>
      <c r="DM96" s="21"/>
      <c r="DN96" s="44"/>
      <c r="DO96" s="44"/>
      <c r="DP96" s="44"/>
      <c r="DQ96" s="44"/>
      <c r="DR96" s="44"/>
      <c r="DS96" s="44"/>
      <c r="DT96" s="44"/>
      <c r="DU96" s="44"/>
      <c r="DV96" s="44"/>
      <c r="DW96" s="44"/>
      <c r="DX96" s="44"/>
      <c r="DY96" s="44"/>
      <c r="DZ96" s="44"/>
      <c r="EA96" s="44"/>
      <c r="EB96" s="21"/>
      <c r="EC96" s="44">
        <v>-604299</v>
      </c>
      <c r="ED96" s="44"/>
      <c r="EE96" s="21"/>
      <c r="EF96" s="44"/>
      <c r="EG96" s="21">
        <v>416468</v>
      </c>
      <c r="EH96" s="44"/>
      <c r="EI96" s="21">
        <v>71361</v>
      </c>
      <c r="EJ96" s="44"/>
      <c r="EK96" s="44"/>
      <c r="EL96" s="21"/>
      <c r="EM96" s="44">
        <v>-2242535</v>
      </c>
      <c r="EN96" s="44"/>
      <c r="EO96" s="44">
        <v>-1943</v>
      </c>
      <c r="EP96" s="21"/>
      <c r="EQ96" s="21"/>
      <c r="ER96" s="21"/>
      <c r="ES96" s="21"/>
      <c r="ET96" s="44"/>
      <c r="EU96" s="21"/>
      <c r="EV96" s="44"/>
      <c r="EW96" s="21"/>
      <c r="EX96" s="44"/>
      <c r="EY96" s="44"/>
      <c r="EZ96" s="21"/>
      <c r="FA96" s="21"/>
      <c r="FB96" s="44"/>
      <c r="FC96" s="44"/>
      <c r="FD96" s="21"/>
      <c r="FE96" s="112"/>
      <c r="FF96" s="44"/>
      <c r="FG96" s="44">
        <v>4004846</v>
      </c>
      <c r="FH96" s="44">
        <v>1046855</v>
      </c>
      <c r="FI96" s="44">
        <v>3396663</v>
      </c>
      <c r="FJ96" s="44">
        <v>84835</v>
      </c>
      <c r="FK96" s="44">
        <v>3029303</v>
      </c>
      <c r="FL96" s="44"/>
      <c r="FM96" s="44"/>
      <c r="FN96" s="44"/>
      <c r="FO96" s="44"/>
      <c r="FP96" s="44"/>
      <c r="FQ96" s="44"/>
      <c r="FR96" s="44"/>
      <c r="FS96" s="44"/>
      <c r="FT96" s="44"/>
      <c r="FU96" s="44"/>
      <c r="FV96" s="21">
        <v>516655</v>
      </c>
      <c r="FW96" s="44"/>
      <c r="FX96" s="44">
        <v>213067</v>
      </c>
      <c r="FY96" s="44">
        <v>35882</v>
      </c>
      <c r="FZ96" s="44">
        <v>72896</v>
      </c>
      <c r="GA96" s="44">
        <v>33081</v>
      </c>
      <c r="GB96" s="44"/>
      <c r="GC96" s="44">
        <v>15417</v>
      </c>
      <c r="GD96" s="44">
        <v>320672</v>
      </c>
      <c r="GE96" s="44">
        <v>117301</v>
      </c>
      <c r="GF96" s="44">
        <v>77646</v>
      </c>
      <c r="GG96" s="44">
        <v>422215</v>
      </c>
      <c r="GH96" s="44">
        <v>237090</v>
      </c>
      <c r="GI96" s="44">
        <v>137379</v>
      </c>
      <c r="GJ96" s="44">
        <v>85753</v>
      </c>
      <c r="GK96" s="44">
        <v>2287215</v>
      </c>
      <c r="GL96" s="44">
        <v>33555</v>
      </c>
      <c r="GM96" s="44">
        <v>730139</v>
      </c>
      <c r="GN96" s="44">
        <v>43935</v>
      </c>
      <c r="GO96" s="44">
        <v>40308</v>
      </c>
      <c r="GP96" s="44"/>
      <c r="GQ96" s="44">
        <v>12562</v>
      </c>
      <c r="GR96" s="44">
        <v>-13707</v>
      </c>
      <c r="GS96" s="44">
        <v>4475211</v>
      </c>
      <c r="GT96" s="44"/>
      <c r="GU96" s="21">
        <v>150972</v>
      </c>
      <c r="GV96" s="44"/>
      <c r="GW96" s="44">
        <v>11558</v>
      </c>
      <c r="GX96" s="44">
        <v>6502</v>
      </c>
      <c r="GY96" s="44">
        <v>4644243</v>
      </c>
      <c r="GZ96" s="44">
        <v>851156</v>
      </c>
      <c r="HA96" s="44"/>
      <c r="HB96" s="44">
        <v>522047</v>
      </c>
      <c r="HC96" s="44">
        <v>3271040</v>
      </c>
      <c r="HD96" s="44">
        <v>4644243</v>
      </c>
      <c r="HE96" s="21"/>
      <c r="HF96" s="21">
        <v>11558</v>
      </c>
      <c r="HG96" s="21"/>
      <c r="HH96" s="21">
        <v>273294</v>
      </c>
      <c r="HI96" s="21">
        <v>0</v>
      </c>
      <c r="HJ96" s="44"/>
      <c r="HK96" s="21">
        <v>279996</v>
      </c>
      <c r="HL96" s="21">
        <v>353945</v>
      </c>
      <c r="HM96" s="21">
        <v>633941</v>
      </c>
      <c r="HN96" s="21">
        <v>-482969</v>
      </c>
      <c r="HO96" s="21"/>
      <c r="HP96" s="44"/>
      <c r="HQ96" s="47"/>
      <c r="HR96" s="47">
        <v>761471</v>
      </c>
      <c r="HS96" s="47">
        <v>-239424</v>
      </c>
      <c r="HT96" s="47" t="s">
        <v>2273</v>
      </c>
      <c r="HU96" s="47">
        <v>791575.08000000007</v>
      </c>
      <c r="HV96" s="47">
        <v>2075</v>
      </c>
      <c r="HW96" s="47">
        <v>0</v>
      </c>
      <c r="HX96" s="47">
        <v>7370</v>
      </c>
      <c r="HY96" s="47">
        <v>12920</v>
      </c>
      <c r="HZ96" s="47">
        <v>31320</v>
      </c>
      <c r="IA96" s="47">
        <v>0</v>
      </c>
      <c r="IB96" s="47">
        <v>0</v>
      </c>
      <c r="IC96" s="47">
        <v>0</v>
      </c>
      <c r="ID96">
        <v>10788</v>
      </c>
      <c r="IE96" s="47">
        <v>2693</v>
      </c>
      <c r="IF96">
        <v>4387</v>
      </c>
      <c r="IG96" s="47">
        <v>2026</v>
      </c>
      <c r="IH96" s="47">
        <v>8417</v>
      </c>
      <c r="II96">
        <v>4681</v>
      </c>
      <c r="IJ96">
        <v>3952</v>
      </c>
      <c r="IK96">
        <v>1390</v>
      </c>
      <c r="IL96">
        <v>9541</v>
      </c>
      <c r="IM96">
        <v>101560</v>
      </c>
      <c r="IN96">
        <v>0</v>
      </c>
      <c r="IO96">
        <v>0</v>
      </c>
      <c r="IP96">
        <v>16</v>
      </c>
      <c r="IQ96">
        <v>0</v>
      </c>
      <c r="IR96">
        <v>0</v>
      </c>
      <c r="IS96">
        <v>0</v>
      </c>
      <c r="IT96">
        <v>16</v>
      </c>
      <c r="IU96">
        <v>190023</v>
      </c>
      <c r="IV96">
        <v>0</v>
      </c>
      <c r="IW96">
        <v>401189</v>
      </c>
      <c r="IX96">
        <v>614838</v>
      </c>
      <c r="IY96">
        <v>830651</v>
      </c>
      <c r="IZ96">
        <v>0</v>
      </c>
      <c r="JA96">
        <v>0</v>
      </c>
      <c r="JB96">
        <v>0</v>
      </c>
      <c r="JC96">
        <v>530644</v>
      </c>
      <c r="JD96">
        <v>110558</v>
      </c>
      <c r="JE96">
        <v>94191</v>
      </c>
      <c r="JF96">
        <v>53298</v>
      </c>
      <c r="JG96">
        <v>207745</v>
      </c>
      <c r="JH96">
        <v>153114</v>
      </c>
      <c r="JI96">
        <v>108888</v>
      </c>
      <c r="JJ96">
        <v>68398</v>
      </c>
      <c r="JK96">
        <v>641309</v>
      </c>
      <c r="JL96">
        <v>4004846</v>
      </c>
      <c r="JM96">
        <v>0</v>
      </c>
      <c r="JN96">
        <v>0</v>
      </c>
      <c r="JO96">
        <v>1000</v>
      </c>
      <c r="JP96">
        <v>0</v>
      </c>
      <c r="JQ96">
        <v>0</v>
      </c>
      <c r="JR96">
        <v>0</v>
      </c>
      <c r="JS96">
        <v>1000</v>
      </c>
      <c r="JT96"/>
      <c r="JU96"/>
      <c r="JV96"/>
      <c r="JW96"/>
      <c r="JX96"/>
      <c r="JY96">
        <v>10788</v>
      </c>
      <c r="JZ96"/>
      <c r="KA96"/>
      <c r="KB96"/>
      <c r="KC96"/>
      <c r="KD96"/>
      <c r="KE96">
        <v>530644</v>
      </c>
      <c r="KF96">
        <v>66</v>
      </c>
      <c r="KG96">
        <v>107</v>
      </c>
      <c r="KH96">
        <v>45</v>
      </c>
      <c r="KI96">
        <v>33</v>
      </c>
      <c r="KJ96">
        <v>63</v>
      </c>
      <c r="KK96">
        <v>21</v>
      </c>
      <c r="KL96">
        <v>18</v>
      </c>
      <c r="KM96">
        <v>37</v>
      </c>
      <c r="KN96">
        <v>13</v>
      </c>
      <c r="KO96">
        <v>1</v>
      </c>
      <c r="KP96">
        <v>0</v>
      </c>
      <c r="KQ96">
        <v>0</v>
      </c>
      <c r="KR96">
        <v>1</v>
      </c>
      <c r="KS96">
        <v>0</v>
      </c>
      <c r="KT96">
        <v>0</v>
      </c>
      <c r="KU96">
        <v>1</v>
      </c>
      <c r="KV96">
        <v>0</v>
      </c>
      <c r="KW96">
        <v>0</v>
      </c>
      <c r="KX96">
        <v>0</v>
      </c>
      <c r="KY96">
        <v>0</v>
      </c>
      <c r="KZ96">
        <v>0</v>
      </c>
      <c r="LA96">
        <v>0</v>
      </c>
      <c r="LB96">
        <v>0</v>
      </c>
      <c r="LC96">
        <v>0</v>
      </c>
      <c r="LD96">
        <v>1</v>
      </c>
      <c r="LE96">
        <v>0</v>
      </c>
      <c r="LF96">
        <v>0</v>
      </c>
      <c r="LG96">
        <v>0</v>
      </c>
      <c r="LH96">
        <v>0</v>
      </c>
    </row>
    <row r="97" spans="1:320" s="34" customFormat="1" ht="15" customHeight="1" x14ac:dyDescent="0.25">
      <c r="A97" s="45">
        <v>206071107</v>
      </c>
      <c r="B97" s="45" t="s">
        <v>2274</v>
      </c>
      <c r="C97" s="46">
        <v>45292</v>
      </c>
      <c r="D97" s="46">
        <v>45657</v>
      </c>
      <c r="E97" s="47">
        <v>366</v>
      </c>
      <c r="F97" s="45" t="s">
        <v>883</v>
      </c>
      <c r="G97" s="45" t="s">
        <v>884</v>
      </c>
      <c r="H97" s="45" t="s">
        <v>967</v>
      </c>
      <c r="I97" s="45" t="s">
        <v>886</v>
      </c>
      <c r="J97" s="45" t="s">
        <v>887</v>
      </c>
      <c r="K97" s="45" t="s">
        <v>888</v>
      </c>
      <c r="L97" s="45" t="s">
        <v>2167</v>
      </c>
      <c r="M97" s="45" t="s">
        <v>2275</v>
      </c>
      <c r="N97" s="45" t="s">
        <v>2276</v>
      </c>
      <c r="O97" s="45" t="s">
        <v>983</v>
      </c>
      <c r="P97" s="45" t="s">
        <v>2256</v>
      </c>
      <c r="Q97" s="45" t="s">
        <v>2277</v>
      </c>
      <c r="R97" t="s">
        <v>2278</v>
      </c>
      <c r="S97" s="45" t="s">
        <v>893</v>
      </c>
      <c r="T97"/>
      <c r="U97" s="47">
        <v>97</v>
      </c>
      <c r="V97" s="47">
        <v>97</v>
      </c>
      <c r="W97" s="47" t="s">
        <v>894</v>
      </c>
      <c r="X97" s="47">
        <v>35502</v>
      </c>
      <c r="Y97" s="47">
        <v>28704</v>
      </c>
      <c r="Z97" s="48">
        <v>184.95</v>
      </c>
      <c r="AA97" s="44">
        <v>419</v>
      </c>
      <c r="AB97" s="44">
        <v>427</v>
      </c>
      <c r="AC97" s="44">
        <v>7321</v>
      </c>
      <c r="AD97" s="44">
        <v>3548</v>
      </c>
      <c r="AE97" s="44">
        <v>1247</v>
      </c>
      <c r="AF97" s="44">
        <v>14614</v>
      </c>
      <c r="AG97" s="44"/>
      <c r="AH97" s="47"/>
      <c r="AI97" s="47">
        <v>873</v>
      </c>
      <c r="AJ97">
        <v>1101</v>
      </c>
      <c r="AK97" t="s">
        <v>895</v>
      </c>
      <c r="AL97">
        <v>28704</v>
      </c>
      <c r="AM97"/>
      <c r="AN97"/>
      <c r="AO97"/>
      <c r="AP97"/>
      <c r="AQ97"/>
      <c r="AR97" s="44"/>
      <c r="AS97" s="44"/>
      <c r="AT97" s="44"/>
      <c r="AU97" s="44">
        <v>12575242</v>
      </c>
      <c r="AV97" s="44">
        <v>4178377</v>
      </c>
      <c r="AW97" s="44">
        <v>-640179</v>
      </c>
      <c r="AX97" s="44">
        <v>53269</v>
      </c>
      <c r="AY97" s="44">
        <v>17447067</v>
      </c>
      <c r="AZ97" s="21">
        <v>15366799</v>
      </c>
      <c r="BA97" s="21">
        <v>2080268</v>
      </c>
      <c r="BB97" s="44"/>
      <c r="BC97" s="44"/>
      <c r="BD97" s="44"/>
      <c r="BE97" s="44">
        <v>2080268</v>
      </c>
      <c r="BF97" s="44">
        <v>3111575</v>
      </c>
      <c r="BG97" s="44">
        <v>1462112</v>
      </c>
      <c r="BH97" s="44">
        <v>536775</v>
      </c>
      <c r="BI97" s="21">
        <v>6348330</v>
      </c>
      <c r="BJ97" s="21"/>
      <c r="BK97" s="21"/>
      <c r="BL97" s="21">
        <v>648525</v>
      </c>
      <c r="BM97" s="21">
        <v>467925</v>
      </c>
      <c r="BN97" s="21">
        <v>12575242</v>
      </c>
      <c r="BO97" s="21"/>
      <c r="BP97" s="21"/>
      <c r="BQ97" s="44"/>
      <c r="BR97" s="21"/>
      <c r="BS97" s="44"/>
      <c r="BT97" s="21"/>
      <c r="BU97" s="44"/>
      <c r="BV97" s="21"/>
      <c r="BW97" s="44">
        <v>2664320</v>
      </c>
      <c r="BX97" s="21"/>
      <c r="BY97" s="21">
        <v>1268861</v>
      </c>
      <c r="BZ97" s="21"/>
      <c r="CA97" s="44">
        <v>12570</v>
      </c>
      <c r="CB97" s="44"/>
      <c r="CC97" s="44">
        <v>128620</v>
      </c>
      <c r="CD97" s="44"/>
      <c r="CE97" s="44"/>
      <c r="CF97" s="44"/>
      <c r="CG97" s="44">
        <v>1100</v>
      </c>
      <c r="CH97" s="44"/>
      <c r="CI97" s="21">
        <v>101286</v>
      </c>
      <c r="CJ97" s="44"/>
      <c r="CK97" s="21">
        <v>1620</v>
      </c>
      <c r="CL97" s="44"/>
      <c r="CM97" s="44">
        <v>4488</v>
      </c>
      <c r="CN97" s="44">
        <v>23479</v>
      </c>
      <c r="CO97" s="44">
        <v>1369350</v>
      </c>
      <c r="CP97" s="44">
        <v>0</v>
      </c>
      <c r="CQ97" s="21">
        <v>1067685</v>
      </c>
      <c r="CR97" s="44">
        <v>114800</v>
      </c>
      <c r="CS97" s="44">
        <v>1456300</v>
      </c>
      <c r="CT97" s="44">
        <v>63698</v>
      </c>
      <c r="CU97" s="44"/>
      <c r="CV97" s="44">
        <v>78577</v>
      </c>
      <c r="CW97" s="21"/>
      <c r="CX97" s="21"/>
      <c r="CY97" s="21"/>
      <c r="CZ97" s="21"/>
      <c r="DA97" s="21"/>
      <c r="DB97" s="21"/>
      <c r="DC97" s="21"/>
      <c r="DD97" s="21"/>
      <c r="DE97" s="44"/>
      <c r="DF97" s="21"/>
      <c r="DG97" s="44"/>
      <c r="DH97" s="21"/>
      <c r="DI97" s="44"/>
      <c r="DJ97" s="44"/>
      <c r="DK97" s="44"/>
      <c r="DL97" s="44"/>
      <c r="DM97" s="21">
        <v>3526</v>
      </c>
      <c r="DN97" s="44"/>
      <c r="DO97" s="44"/>
      <c r="DP97" s="44"/>
      <c r="DQ97" s="44"/>
      <c r="DR97" s="44"/>
      <c r="DS97" s="44"/>
      <c r="DT97" s="44"/>
      <c r="DU97" s="44"/>
      <c r="DV97" s="44"/>
      <c r="DW97" s="44"/>
      <c r="DX97" s="44"/>
      <c r="DY97" s="44">
        <v>83929</v>
      </c>
      <c r="DZ97" s="44"/>
      <c r="EA97" s="44"/>
      <c r="EB97" s="21"/>
      <c r="EC97" s="44">
        <v>-2574202</v>
      </c>
      <c r="ED97" s="44"/>
      <c r="EE97" s="21">
        <v>-61239</v>
      </c>
      <c r="EF97" s="44"/>
      <c r="EG97" s="21">
        <v>93664</v>
      </c>
      <c r="EH97" s="44"/>
      <c r="EI97" s="21">
        <v>1705949</v>
      </c>
      <c r="EJ97" s="44"/>
      <c r="EK97" s="44"/>
      <c r="EL97" s="21"/>
      <c r="EM97" s="44"/>
      <c r="EN97" s="44"/>
      <c r="EO97" s="44">
        <v>108194</v>
      </c>
      <c r="EP97" s="21"/>
      <c r="EQ97" s="21"/>
      <c r="ER97" s="21"/>
      <c r="ES97" s="21"/>
      <c r="ET97" s="44"/>
      <c r="EU97" s="21"/>
      <c r="EV97" s="44"/>
      <c r="EW97" s="21"/>
      <c r="EX97" s="44"/>
      <c r="EY97" s="44"/>
      <c r="EZ97" s="21"/>
      <c r="FA97" s="21"/>
      <c r="FB97" s="44"/>
      <c r="FC97" s="44"/>
      <c r="FD97" s="21"/>
      <c r="FE97" s="112"/>
      <c r="FF97" s="44"/>
      <c r="FG97" s="44">
        <v>6407245</v>
      </c>
      <c r="FH97" s="44">
        <v>1417987</v>
      </c>
      <c r="FI97" s="44">
        <v>7541567</v>
      </c>
      <c r="FJ97" s="44">
        <v>135682</v>
      </c>
      <c r="FK97" s="44">
        <v>5548960</v>
      </c>
      <c r="FL97" s="44"/>
      <c r="FM97" s="44"/>
      <c r="FN97" s="44"/>
      <c r="FO97" s="44"/>
      <c r="FP97" s="44"/>
      <c r="FQ97" s="44"/>
      <c r="FR97" s="44"/>
      <c r="FS97" s="44"/>
      <c r="FT97" s="44">
        <v>46755</v>
      </c>
      <c r="FU97" s="44"/>
      <c r="FV97" s="21">
        <v>513636</v>
      </c>
      <c r="FW97" s="44"/>
      <c r="FX97" s="44">
        <v>386890</v>
      </c>
      <c r="FY97" s="44">
        <v>57368</v>
      </c>
      <c r="FZ97" s="44">
        <v>381978</v>
      </c>
      <c r="GA97" s="44">
        <v>34559</v>
      </c>
      <c r="GB97" s="44"/>
      <c r="GC97" s="44">
        <v>44606</v>
      </c>
      <c r="GD97" s="44">
        <v>433867</v>
      </c>
      <c r="GE97" s="44">
        <v>486402</v>
      </c>
      <c r="GF97" s="44">
        <v>5091</v>
      </c>
      <c r="GG97" s="44">
        <v>1182494</v>
      </c>
      <c r="GH97" s="44">
        <v>155237</v>
      </c>
      <c r="GI97" s="44">
        <v>132684</v>
      </c>
      <c r="GJ97" s="44">
        <v>162153</v>
      </c>
      <c r="GK97" s="44">
        <v>3818925</v>
      </c>
      <c r="GL97" s="44">
        <v>180076</v>
      </c>
      <c r="GM97" s="44">
        <v>1379894</v>
      </c>
      <c r="GN97" s="44">
        <v>85483</v>
      </c>
      <c r="GO97" s="44">
        <v>76060</v>
      </c>
      <c r="GP97" s="44"/>
      <c r="GQ97" s="44"/>
      <c r="GR97" s="44">
        <v>253681</v>
      </c>
      <c r="GS97" s="44">
        <v>2503765</v>
      </c>
      <c r="GT97" s="44"/>
      <c r="GU97" s="21">
        <v>1187725</v>
      </c>
      <c r="GV97" s="44">
        <v>9992</v>
      </c>
      <c r="GW97" s="44">
        <v>7780537</v>
      </c>
      <c r="GX97" s="44">
        <v>14928272</v>
      </c>
      <c r="GY97" s="44">
        <v>26410291</v>
      </c>
      <c r="GZ97" s="44">
        <v>2499548</v>
      </c>
      <c r="HA97" s="44">
        <v>15037169</v>
      </c>
      <c r="HB97" s="44"/>
      <c r="HC97" s="44">
        <v>8873574</v>
      </c>
      <c r="HD97" s="44">
        <v>26410291</v>
      </c>
      <c r="HE97" s="21"/>
      <c r="HF97" s="21">
        <v>7780537</v>
      </c>
      <c r="HG97" s="21"/>
      <c r="HH97" s="21"/>
      <c r="HI97" s="21">
        <v>0</v>
      </c>
      <c r="HJ97" s="44"/>
      <c r="HK97" s="21">
        <v>1377662</v>
      </c>
      <c r="HL97" s="21">
        <v>362049</v>
      </c>
      <c r="HM97" s="21">
        <v>1739711</v>
      </c>
      <c r="HN97" s="21">
        <v>-551986</v>
      </c>
      <c r="HO97" s="21"/>
      <c r="HP97" s="44"/>
      <c r="HQ97" s="47"/>
      <c r="HR97" s="47"/>
      <c r="HS97" s="47"/>
      <c r="HT97" s="47" t="s">
        <v>1759</v>
      </c>
      <c r="HU97" s="47">
        <v>0</v>
      </c>
      <c r="HV97" s="47">
        <v>1932</v>
      </c>
      <c r="HW97" s="47">
        <v>0</v>
      </c>
      <c r="HX97" s="47">
        <v>16858</v>
      </c>
      <c r="HY97" s="47">
        <v>22547</v>
      </c>
      <c r="HZ97" s="47">
        <v>71930</v>
      </c>
      <c r="IA97" s="47">
        <v>0</v>
      </c>
      <c r="IB97" s="47">
        <v>0</v>
      </c>
      <c r="IC97" s="47">
        <v>2093</v>
      </c>
      <c r="ID97"/>
      <c r="IE97" s="47">
        <v>1797</v>
      </c>
      <c r="IF97">
        <v>19798</v>
      </c>
      <c r="IG97" s="47"/>
      <c r="IH97" s="47">
        <v>26642</v>
      </c>
      <c r="II97">
        <v>1359</v>
      </c>
      <c r="IJ97">
        <v>4532</v>
      </c>
      <c r="IK97">
        <v>3044</v>
      </c>
      <c r="IL97">
        <v>15444</v>
      </c>
      <c r="IM97">
        <v>187976</v>
      </c>
      <c r="IN97">
        <v>0</v>
      </c>
      <c r="IO97">
        <v>0</v>
      </c>
      <c r="IP97">
        <v>2887</v>
      </c>
      <c r="IQ97">
        <v>3961</v>
      </c>
      <c r="IR97">
        <v>0</v>
      </c>
      <c r="IS97">
        <v>0</v>
      </c>
      <c r="IT97">
        <v>6848</v>
      </c>
      <c r="IU97">
        <v>374880</v>
      </c>
      <c r="IV97">
        <v>0</v>
      </c>
      <c r="IW97">
        <v>869265</v>
      </c>
      <c r="IX97">
        <v>908539</v>
      </c>
      <c r="IY97">
        <v>1834212</v>
      </c>
      <c r="IZ97">
        <v>0</v>
      </c>
      <c r="JA97">
        <v>0</v>
      </c>
      <c r="JB97">
        <v>151433</v>
      </c>
      <c r="JC97"/>
      <c r="JD97">
        <v>76377</v>
      </c>
      <c r="JE97">
        <v>349487</v>
      </c>
      <c r="JF97"/>
      <c r="JG97">
        <v>665068</v>
      </c>
      <c r="JH97">
        <v>40211</v>
      </c>
      <c r="JI97">
        <v>106477</v>
      </c>
      <c r="JJ97">
        <v>128515</v>
      </c>
      <c r="JK97">
        <v>902781</v>
      </c>
      <c r="JL97">
        <v>6407245</v>
      </c>
      <c r="JM97">
        <v>0</v>
      </c>
      <c r="JN97">
        <v>0</v>
      </c>
      <c r="JO97">
        <v>129919</v>
      </c>
      <c r="JP97">
        <v>138647</v>
      </c>
      <c r="JQ97">
        <v>0</v>
      </c>
      <c r="JR97">
        <v>0</v>
      </c>
      <c r="JS97">
        <v>268566</v>
      </c>
      <c r="JT97"/>
      <c r="JU97"/>
      <c r="JV97"/>
      <c r="JW97"/>
      <c r="JX97"/>
      <c r="JY97"/>
      <c r="JZ97"/>
      <c r="KA97"/>
      <c r="KB97"/>
      <c r="KC97"/>
      <c r="KD97"/>
      <c r="KE97"/>
      <c r="KF97">
        <v>148</v>
      </c>
      <c r="KG97">
        <v>208</v>
      </c>
      <c r="KH97">
        <v>103</v>
      </c>
      <c r="KI97">
        <v>104</v>
      </c>
      <c r="KJ97">
        <v>158</v>
      </c>
      <c r="KK97">
        <v>65</v>
      </c>
      <c r="KL97">
        <v>65</v>
      </c>
      <c r="KM97">
        <v>104</v>
      </c>
      <c r="KN97">
        <v>39</v>
      </c>
      <c r="KO97">
        <v>1</v>
      </c>
      <c r="KP97">
        <v>0</v>
      </c>
      <c r="KQ97">
        <v>0</v>
      </c>
      <c r="KR97">
        <v>0</v>
      </c>
      <c r="KS97">
        <v>1</v>
      </c>
      <c r="KT97">
        <v>0</v>
      </c>
      <c r="KU97">
        <v>1</v>
      </c>
      <c r="KV97">
        <v>0</v>
      </c>
      <c r="KW97">
        <v>0</v>
      </c>
      <c r="KX97">
        <v>0</v>
      </c>
      <c r="KY97">
        <v>0</v>
      </c>
      <c r="KZ97">
        <v>0</v>
      </c>
      <c r="LA97">
        <v>0</v>
      </c>
      <c r="LB97">
        <v>0</v>
      </c>
      <c r="LC97">
        <v>0</v>
      </c>
      <c r="LD97">
        <v>1</v>
      </c>
      <c r="LE97">
        <v>0</v>
      </c>
      <c r="LF97">
        <v>0</v>
      </c>
      <c r="LG97">
        <v>0</v>
      </c>
      <c r="LH97">
        <v>0</v>
      </c>
    </row>
    <row r="98" spans="1:320" s="34" customFormat="1" ht="15" customHeight="1" x14ac:dyDescent="0.25">
      <c r="A98" s="45">
        <v>206073349</v>
      </c>
      <c r="B98" s="45" t="s">
        <v>2279</v>
      </c>
      <c r="C98" s="46">
        <v>45292</v>
      </c>
      <c r="D98" s="46">
        <v>45657</v>
      </c>
      <c r="E98" s="47">
        <v>366</v>
      </c>
      <c r="F98" s="45" t="s">
        <v>883</v>
      </c>
      <c r="G98" s="45" t="s">
        <v>884</v>
      </c>
      <c r="H98" s="45" t="s">
        <v>967</v>
      </c>
      <c r="I98" s="45" t="s">
        <v>886</v>
      </c>
      <c r="J98" s="45" t="s">
        <v>887</v>
      </c>
      <c r="K98" s="45" t="s">
        <v>888</v>
      </c>
      <c r="L98" s="45" t="s">
        <v>2167</v>
      </c>
      <c r="M98" s="45" t="s">
        <v>2280</v>
      </c>
      <c r="N98" s="45" t="s">
        <v>2281</v>
      </c>
      <c r="O98" s="45" t="s">
        <v>2170</v>
      </c>
      <c r="P98" s="45" t="s">
        <v>2171</v>
      </c>
      <c r="Q98" s="45" t="s">
        <v>2282</v>
      </c>
      <c r="R98" t="s">
        <v>2001</v>
      </c>
      <c r="S98" s="45" t="s">
        <v>884</v>
      </c>
      <c r="T98"/>
      <c r="U98" s="47">
        <v>96</v>
      </c>
      <c r="V98" s="47">
        <v>96</v>
      </c>
      <c r="W98" s="47" t="s">
        <v>894</v>
      </c>
      <c r="X98" s="47">
        <v>35136</v>
      </c>
      <c r="Y98" s="47">
        <v>27392</v>
      </c>
      <c r="Z98" s="48">
        <v>167.84</v>
      </c>
      <c r="AA98" s="44">
        <v>246</v>
      </c>
      <c r="AB98" s="44">
        <v>175</v>
      </c>
      <c r="AC98" s="44">
        <v>5972</v>
      </c>
      <c r="AD98" s="44">
        <v>2556</v>
      </c>
      <c r="AE98" s="44">
        <v>1210</v>
      </c>
      <c r="AF98" s="44">
        <v>15486</v>
      </c>
      <c r="AG98" s="44">
        <v>1125</v>
      </c>
      <c r="AH98" s="47"/>
      <c r="AI98" s="47">
        <v>124</v>
      </c>
      <c r="AJ98">
        <v>919</v>
      </c>
      <c r="AK98" t="s">
        <v>895</v>
      </c>
      <c r="AL98">
        <v>27392</v>
      </c>
      <c r="AM98"/>
      <c r="AN98"/>
      <c r="AO98"/>
      <c r="AP98"/>
      <c r="AQ98"/>
      <c r="AR98" s="44"/>
      <c r="AS98" s="44"/>
      <c r="AT98" s="44"/>
      <c r="AU98" s="44">
        <v>12326400</v>
      </c>
      <c r="AV98" s="44">
        <v>5844828</v>
      </c>
      <c r="AW98" s="44">
        <v>3117833</v>
      </c>
      <c r="AX98" s="44">
        <v>4913</v>
      </c>
      <c r="AY98" s="44">
        <v>15058308</v>
      </c>
      <c r="AZ98" s="21">
        <v>14019675</v>
      </c>
      <c r="BA98" s="21">
        <v>1038633</v>
      </c>
      <c r="BB98" s="44">
        <v>13751</v>
      </c>
      <c r="BC98" s="44">
        <v>80000</v>
      </c>
      <c r="BD98" s="44"/>
      <c r="BE98" s="44">
        <v>972384</v>
      </c>
      <c r="BF98" s="44">
        <v>2687400</v>
      </c>
      <c r="BG98" s="44">
        <v>1150200</v>
      </c>
      <c r="BH98" s="44">
        <v>544500</v>
      </c>
      <c r="BI98" s="21">
        <v>6968700</v>
      </c>
      <c r="BJ98" s="21">
        <v>506250</v>
      </c>
      <c r="BK98" s="21"/>
      <c r="BL98" s="21">
        <v>55800</v>
      </c>
      <c r="BM98" s="21">
        <v>413550</v>
      </c>
      <c r="BN98" s="21">
        <v>12326400</v>
      </c>
      <c r="BO98" s="21"/>
      <c r="BP98" s="21"/>
      <c r="BQ98" s="44"/>
      <c r="BR98" s="21"/>
      <c r="BS98" s="44"/>
      <c r="BT98" s="21"/>
      <c r="BU98" s="44"/>
      <c r="BV98" s="21"/>
      <c r="BW98" s="44">
        <v>3088480</v>
      </c>
      <c r="BX98" s="21"/>
      <c r="BY98" s="21">
        <v>964611</v>
      </c>
      <c r="BZ98" s="21"/>
      <c r="CA98" s="44">
        <v>26618</v>
      </c>
      <c r="CB98" s="44"/>
      <c r="CC98" s="44">
        <v>340663</v>
      </c>
      <c r="CD98" s="44"/>
      <c r="CE98" s="44">
        <v>1403387</v>
      </c>
      <c r="CF98" s="44"/>
      <c r="CG98" s="44"/>
      <c r="CH98" s="44"/>
      <c r="CI98" s="21">
        <v>21069</v>
      </c>
      <c r="CJ98" s="44"/>
      <c r="CK98" s="21"/>
      <c r="CL98" s="44"/>
      <c r="CM98" s="44">
        <v>6603</v>
      </c>
      <c r="CN98" s="44">
        <v>0</v>
      </c>
      <c r="CO98" s="44">
        <v>2970638</v>
      </c>
      <c r="CP98" s="44">
        <v>0</v>
      </c>
      <c r="CQ98" s="21">
        <v>2294890</v>
      </c>
      <c r="CR98" s="44">
        <v>245570</v>
      </c>
      <c r="CS98" s="44">
        <v>235027</v>
      </c>
      <c r="CT98" s="44">
        <v>62614</v>
      </c>
      <c r="CU98" s="44"/>
      <c r="CV98" s="44">
        <v>29486</v>
      </c>
      <c r="CW98" s="21"/>
      <c r="CX98" s="21"/>
      <c r="CY98" s="21"/>
      <c r="CZ98" s="21"/>
      <c r="DA98" s="21"/>
      <c r="DB98" s="21"/>
      <c r="DC98" s="21"/>
      <c r="DD98" s="21"/>
      <c r="DE98" s="44"/>
      <c r="DF98" s="21"/>
      <c r="DG98" s="44"/>
      <c r="DH98" s="21"/>
      <c r="DI98" s="44"/>
      <c r="DJ98" s="44"/>
      <c r="DK98" s="44"/>
      <c r="DL98" s="44"/>
      <c r="DM98" s="21"/>
      <c r="DN98" s="44"/>
      <c r="DO98" s="44"/>
      <c r="DP98" s="44"/>
      <c r="DQ98" s="44"/>
      <c r="DR98" s="44"/>
      <c r="DS98" s="44"/>
      <c r="DT98" s="44"/>
      <c r="DU98" s="44"/>
      <c r="DV98" s="44"/>
      <c r="DW98" s="44"/>
      <c r="DX98" s="44"/>
      <c r="DY98" s="44">
        <v>-7450</v>
      </c>
      <c r="DZ98" s="44"/>
      <c r="EA98" s="44"/>
      <c r="EB98" s="21"/>
      <c r="EC98" s="44">
        <v>-616355</v>
      </c>
      <c r="ED98" s="44"/>
      <c r="EE98" s="21">
        <v>964612</v>
      </c>
      <c r="EF98" s="44"/>
      <c r="EG98" s="21">
        <v>-82405</v>
      </c>
      <c r="EH98" s="44"/>
      <c r="EI98" s="21">
        <v>2239044</v>
      </c>
      <c r="EJ98" s="44"/>
      <c r="EK98" s="44">
        <v>620387</v>
      </c>
      <c r="EL98" s="21"/>
      <c r="EM98" s="44"/>
      <c r="EN98" s="44"/>
      <c r="EO98" s="44"/>
      <c r="EP98" s="21"/>
      <c r="EQ98" s="21"/>
      <c r="ER98" s="21"/>
      <c r="ES98" s="21"/>
      <c r="ET98" s="44"/>
      <c r="EU98" s="21"/>
      <c r="EV98" s="44"/>
      <c r="EW98" s="21"/>
      <c r="EX98" s="44"/>
      <c r="EY98" s="44"/>
      <c r="EZ98" s="21"/>
      <c r="FA98" s="21"/>
      <c r="FB98" s="44"/>
      <c r="FC98" s="44"/>
      <c r="FD98" s="21"/>
      <c r="FE98" s="112"/>
      <c r="FF98" s="44"/>
      <c r="FG98" s="44">
        <v>6543053</v>
      </c>
      <c r="FH98" s="44">
        <v>1675817</v>
      </c>
      <c r="FI98" s="44">
        <v>5800805</v>
      </c>
      <c r="FJ98" s="44">
        <v>144627</v>
      </c>
      <c r="FK98" s="44">
        <v>5747766</v>
      </c>
      <c r="FL98" s="44"/>
      <c r="FM98" s="44"/>
      <c r="FN98" s="44"/>
      <c r="FO98" s="44"/>
      <c r="FP98" s="44"/>
      <c r="FQ98" s="44"/>
      <c r="FR98" s="44"/>
      <c r="FS98" s="44"/>
      <c r="FT98" s="44">
        <v>27340</v>
      </c>
      <c r="FU98" s="44"/>
      <c r="FV98" s="21">
        <v>473181</v>
      </c>
      <c r="FW98" s="44"/>
      <c r="FX98" s="44">
        <v>276567</v>
      </c>
      <c r="FY98" s="44">
        <v>57506</v>
      </c>
      <c r="FZ98" s="44">
        <v>269460</v>
      </c>
      <c r="GA98" s="44">
        <v>66341</v>
      </c>
      <c r="GB98" s="44"/>
      <c r="GC98" s="44">
        <v>213509</v>
      </c>
      <c r="GD98" s="44">
        <v>485813</v>
      </c>
      <c r="GE98" s="44">
        <v>453535</v>
      </c>
      <c r="GF98" s="44">
        <v>214887</v>
      </c>
      <c r="GG98" s="44">
        <v>998538</v>
      </c>
      <c r="GH98" s="44">
        <v>187337</v>
      </c>
      <c r="GI98" s="44">
        <v>201970</v>
      </c>
      <c r="GJ98" s="44">
        <v>122451</v>
      </c>
      <c r="GK98" s="44">
        <v>3284566</v>
      </c>
      <c r="GL98" s="44">
        <v>146588</v>
      </c>
      <c r="GM98" s="44">
        <v>446710</v>
      </c>
      <c r="GN98" s="44">
        <v>87530</v>
      </c>
      <c r="GO98" s="44">
        <v>12252</v>
      </c>
      <c r="GP98" s="44"/>
      <c r="GQ98" s="44">
        <v>65828</v>
      </c>
      <c r="GR98" s="44">
        <v>180000</v>
      </c>
      <c r="GS98" s="44">
        <v>5540750</v>
      </c>
      <c r="GT98" s="44"/>
      <c r="GU98" s="21">
        <v>1287548</v>
      </c>
      <c r="GV98" s="44">
        <v>19420</v>
      </c>
      <c r="GW98" s="44">
        <v>500</v>
      </c>
      <c r="GX98" s="44"/>
      <c r="GY98" s="44">
        <v>6848218</v>
      </c>
      <c r="GZ98" s="44">
        <v>2689729</v>
      </c>
      <c r="HA98" s="44"/>
      <c r="HB98" s="44"/>
      <c r="HC98" s="44">
        <v>4158489</v>
      </c>
      <c r="HD98" s="44">
        <v>6848218</v>
      </c>
      <c r="HE98" s="21">
        <v>857532</v>
      </c>
      <c r="HF98" s="21"/>
      <c r="HG98" s="21"/>
      <c r="HH98" s="21"/>
      <c r="HI98" s="21">
        <v>0</v>
      </c>
      <c r="HJ98" s="44"/>
      <c r="HK98" s="21">
        <v>1086727</v>
      </c>
      <c r="HL98" s="21">
        <v>876026</v>
      </c>
      <c r="HM98" s="21">
        <v>1962753</v>
      </c>
      <c r="HN98" s="21">
        <v>-675205</v>
      </c>
      <c r="HO98" s="21"/>
      <c r="HP98" s="44"/>
      <c r="HQ98" s="47"/>
      <c r="HR98" s="47"/>
      <c r="HS98" s="47"/>
      <c r="HT98" s="47" t="s">
        <v>2283</v>
      </c>
      <c r="HU98" s="47">
        <v>537945.80000000005</v>
      </c>
      <c r="HV98" s="47">
        <v>2185</v>
      </c>
      <c r="HW98" s="47">
        <v>0</v>
      </c>
      <c r="HX98" s="47">
        <v>9353</v>
      </c>
      <c r="HY98" s="47">
        <v>27543</v>
      </c>
      <c r="HZ98" s="47">
        <v>71397</v>
      </c>
      <c r="IA98" s="47">
        <v>0</v>
      </c>
      <c r="IB98" s="47">
        <v>0</v>
      </c>
      <c r="IC98" s="47">
        <v>1839</v>
      </c>
      <c r="ID98">
        <v>8909</v>
      </c>
      <c r="IE98" s="47">
        <v>3968</v>
      </c>
      <c r="IF98">
        <v>14002</v>
      </c>
      <c r="IG98" s="47"/>
      <c r="IH98" s="47">
        <v>20870</v>
      </c>
      <c r="II98">
        <v>4222</v>
      </c>
      <c r="IJ98">
        <v>6795</v>
      </c>
      <c r="IK98">
        <v>1867</v>
      </c>
      <c r="IL98">
        <v>15545</v>
      </c>
      <c r="IM98">
        <v>188495</v>
      </c>
      <c r="IN98">
        <v>0</v>
      </c>
      <c r="IO98">
        <v>0</v>
      </c>
      <c r="IP98">
        <v>1201</v>
      </c>
      <c r="IQ98">
        <v>1863</v>
      </c>
      <c r="IR98">
        <v>0</v>
      </c>
      <c r="IS98">
        <v>0</v>
      </c>
      <c r="IT98">
        <v>3064</v>
      </c>
      <c r="IU98">
        <v>158568</v>
      </c>
      <c r="IV98">
        <v>0</v>
      </c>
      <c r="IW98">
        <v>499340</v>
      </c>
      <c r="IX98">
        <v>1189169</v>
      </c>
      <c r="IY98">
        <v>1954442</v>
      </c>
      <c r="IZ98">
        <v>0</v>
      </c>
      <c r="JA98">
        <v>0</v>
      </c>
      <c r="JB98">
        <v>99494</v>
      </c>
      <c r="JC98">
        <v>504011</v>
      </c>
      <c r="JD98">
        <v>122753</v>
      </c>
      <c r="JE98">
        <v>326666</v>
      </c>
      <c r="JF98"/>
      <c r="JG98">
        <v>532457</v>
      </c>
      <c r="JH98">
        <v>156596</v>
      </c>
      <c r="JI98">
        <v>160239</v>
      </c>
      <c r="JJ98">
        <v>98041</v>
      </c>
      <c r="JK98">
        <v>741277</v>
      </c>
      <c r="JL98">
        <v>6543053</v>
      </c>
      <c r="JM98">
        <v>0</v>
      </c>
      <c r="JN98">
        <v>0</v>
      </c>
      <c r="JO98">
        <v>68313</v>
      </c>
      <c r="JP98">
        <v>84407</v>
      </c>
      <c r="JQ98">
        <v>0</v>
      </c>
      <c r="JR98">
        <v>0</v>
      </c>
      <c r="JS98">
        <v>152720</v>
      </c>
      <c r="JT98"/>
      <c r="JU98"/>
      <c r="JV98"/>
      <c r="JW98"/>
      <c r="JX98"/>
      <c r="JY98">
        <v>8909</v>
      </c>
      <c r="JZ98"/>
      <c r="KA98"/>
      <c r="KB98"/>
      <c r="KC98"/>
      <c r="KD98"/>
      <c r="KE98">
        <v>504011</v>
      </c>
      <c r="KF98">
        <v>118</v>
      </c>
      <c r="KG98">
        <v>207</v>
      </c>
      <c r="KH98">
        <v>64</v>
      </c>
      <c r="KI98">
        <v>80</v>
      </c>
      <c r="KJ98">
        <v>136</v>
      </c>
      <c r="KK98">
        <v>41</v>
      </c>
      <c r="KL98">
        <v>46</v>
      </c>
      <c r="KM98">
        <v>86</v>
      </c>
      <c r="KN98">
        <v>23</v>
      </c>
      <c r="KO98">
        <v>1</v>
      </c>
      <c r="KP98">
        <v>0</v>
      </c>
      <c r="KQ98">
        <v>0</v>
      </c>
      <c r="KR98">
        <v>0</v>
      </c>
      <c r="KS98">
        <v>1</v>
      </c>
      <c r="KT98">
        <v>0</v>
      </c>
      <c r="KU98">
        <v>1</v>
      </c>
      <c r="KV98">
        <v>0</v>
      </c>
      <c r="KW98">
        <v>0</v>
      </c>
      <c r="KX98">
        <v>0</v>
      </c>
      <c r="KY98">
        <v>0</v>
      </c>
      <c r="KZ98">
        <v>0</v>
      </c>
      <c r="LA98">
        <v>0</v>
      </c>
      <c r="LB98">
        <v>0</v>
      </c>
      <c r="LC98">
        <v>0</v>
      </c>
      <c r="LD98">
        <v>1</v>
      </c>
      <c r="LE98">
        <v>0</v>
      </c>
      <c r="LF98">
        <v>0</v>
      </c>
      <c r="LG98">
        <v>0</v>
      </c>
      <c r="LH98">
        <v>0</v>
      </c>
    </row>
    <row r="99" spans="1:320" s="34" customFormat="1" ht="15" customHeight="1" x14ac:dyDescent="0.25">
      <c r="A99" s="45">
        <v>206073366</v>
      </c>
      <c r="B99" s="45" t="s">
        <v>2284</v>
      </c>
      <c r="C99" s="46">
        <v>45292</v>
      </c>
      <c r="D99" s="46">
        <v>45657</v>
      </c>
      <c r="E99" s="47">
        <v>366</v>
      </c>
      <c r="F99" s="45" t="s">
        <v>883</v>
      </c>
      <c r="G99" s="45" t="s">
        <v>884</v>
      </c>
      <c r="H99" s="45" t="s">
        <v>967</v>
      </c>
      <c r="I99" s="45" t="s">
        <v>886</v>
      </c>
      <c r="J99" s="45" t="s">
        <v>887</v>
      </c>
      <c r="K99" s="45" t="s">
        <v>888</v>
      </c>
      <c r="L99" s="45" t="s">
        <v>2167</v>
      </c>
      <c r="M99" s="45" t="s">
        <v>2285</v>
      </c>
      <c r="N99" s="45" t="s">
        <v>2286</v>
      </c>
      <c r="O99" s="45" t="s">
        <v>983</v>
      </c>
      <c r="P99" s="45" t="s">
        <v>984</v>
      </c>
      <c r="Q99" s="45" t="s">
        <v>2287</v>
      </c>
      <c r="R99" t="s">
        <v>2288</v>
      </c>
      <c r="S99" s="45" t="s">
        <v>893</v>
      </c>
      <c r="T99" t="s">
        <v>1970</v>
      </c>
      <c r="U99" s="47">
        <v>180</v>
      </c>
      <c r="V99" s="47">
        <v>180</v>
      </c>
      <c r="W99" s="47" t="s">
        <v>913</v>
      </c>
      <c r="X99" s="47">
        <v>65880</v>
      </c>
      <c r="Y99" s="47">
        <v>56538</v>
      </c>
      <c r="Z99" s="48">
        <v>198.8</v>
      </c>
      <c r="AA99" s="44">
        <v>581</v>
      </c>
      <c r="AB99" s="44">
        <v>573</v>
      </c>
      <c r="AC99" s="44">
        <v>3497</v>
      </c>
      <c r="AD99" s="44">
        <v>8030</v>
      </c>
      <c r="AE99" s="44">
        <v>5845</v>
      </c>
      <c r="AF99" s="44">
        <v>36182</v>
      </c>
      <c r="AG99" s="44"/>
      <c r="AH99" s="47"/>
      <c r="AI99" s="47">
        <v>405</v>
      </c>
      <c r="AJ99">
        <v>2579</v>
      </c>
      <c r="AK99" t="s">
        <v>914</v>
      </c>
      <c r="AL99">
        <v>38849</v>
      </c>
      <c r="AM99"/>
      <c r="AN99"/>
      <c r="AO99"/>
      <c r="AP99">
        <v>17689</v>
      </c>
      <c r="AQ99"/>
      <c r="AR99" s="44"/>
      <c r="AS99" s="44"/>
      <c r="AT99" s="44"/>
      <c r="AU99" s="44">
        <v>41396679</v>
      </c>
      <c r="AV99" s="44">
        <v>10273500</v>
      </c>
      <c r="AW99" s="44">
        <v>17739837</v>
      </c>
      <c r="AX99" s="44">
        <v>88960</v>
      </c>
      <c r="AY99" s="44">
        <v>34019302</v>
      </c>
      <c r="AZ99" s="21">
        <v>36803669</v>
      </c>
      <c r="BA99" s="21">
        <v>-2784367</v>
      </c>
      <c r="BB99" s="44">
        <v>-186631</v>
      </c>
      <c r="BC99" s="44"/>
      <c r="BD99" s="44"/>
      <c r="BE99" s="44">
        <v>-2970998</v>
      </c>
      <c r="BF99" s="44">
        <v>2681711</v>
      </c>
      <c r="BG99" s="44">
        <v>4829067</v>
      </c>
      <c r="BH99" s="44">
        <v>5768829</v>
      </c>
      <c r="BI99" s="21">
        <v>26593986</v>
      </c>
      <c r="BJ99" s="21"/>
      <c r="BK99" s="21"/>
      <c r="BL99" s="21">
        <v>271683</v>
      </c>
      <c r="BM99" s="21">
        <v>1251403</v>
      </c>
      <c r="BN99" s="21">
        <v>19353304</v>
      </c>
      <c r="BO99" s="21"/>
      <c r="BP99" s="21"/>
      <c r="BQ99" s="44"/>
      <c r="BR99" s="21">
        <v>22043375</v>
      </c>
      <c r="BS99" s="44"/>
      <c r="BT99" s="21"/>
      <c r="BU99" s="44"/>
      <c r="BV99" s="21"/>
      <c r="BW99" s="44">
        <v>1389002</v>
      </c>
      <c r="BX99" s="21"/>
      <c r="BY99" s="21">
        <v>3191139</v>
      </c>
      <c r="BZ99" s="21"/>
      <c r="CA99" s="44">
        <v>678196</v>
      </c>
      <c r="CB99" s="44"/>
      <c r="CC99" s="44">
        <v>2238751</v>
      </c>
      <c r="CD99" s="44"/>
      <c r="CE99" s="44"/>
      <c r="CF99" s="44"/>
      <c r="CG99" s="44"/>
      <c r="CH99" s="44"/>
      <c r="CI99" s="21">
        <v>40923</v>
      </c>
      <c r="CJ99" s="44"/>
      <c r="CK99" s="21">
        <v>2735489</v>
      </c>
      <c r="CL99" s="44"/>
      <c r="CM99" s="44">
        <v>984510</v>
      </c>
      <c r="CN99" s="44">
        <v>0</v>
      </c>
      <c r="CO99" s="44">
        <v>1292530</v>
      </c>
      <c r="CP99" s="44">
        <v>4653940</v>
      </c>
      <c r="CQ99" s="21">
        <v>1312690</v>
      </c>
      <c r="CR99" s="44">
        <v>731840</v>
      </c>
      <c r="CS99" s="44">
        <v>898388</v>
      </c>
      <c r="CT99" s="44">
        <v>273371</v>
      </c>
      <c r="CU99" s="44"/>
      <c r="CV99" s="44">
        <v>126231</v>
      </c>
      <c r="CW99" s="21"/>
      <c r="CX99" s="21"/>
      <c r="CY99" s="21"/>
      <c r="CZ99" s="21"/>
      <c r="DA99" s="21"/>
      <c r="DB99" s="21"/>
      <c r="DC99" s="21"/>
      <c r="DD99" s="21"/>
      <c r="DE99" s="44"/>
      <c r="DF99" s="21"/>
      <c r="DG99" s="44"/>
      <c r="DH99" s="21"/>
      <c r="DI99" s="44"/>
      <c r="DJ99" s="44"/>
      <c r="DK99" s="44"/>
      <c r="DL99" s="44"/>
      <c r="DM99" s="21"/>
      <c r="DN99" s="44"/>
      <c r="DO99" s="44"/>
      <c r="DP99" s="44"/>
      <c r="DQ99" s="44"/>
      <c r="DR99" s="44"/>
      <c r="DS99" s="44"/>
      <c r="DT99" s="44"/>
      <c r="DU99" s="44"/>
      <c r="DV99" s="44"/>
      <c r="DW99" s="44"/>
      <c r="DX99" s="44"/>
      <c r="DY99" s="44"/>
      <c r="DZ99" s="44"/>
      <c r="EA99" s="44"/>
      <c r="EB99" s="21"/>
      <c r="EC99" s="44">
        <v>1536283</v>
      </c>
      <c r="ED99" s="44"/>
      <c r="EE99" s="21">
        <v>1306611</v>
      </c>
      <c r="EF99" s="44"/>
      <c r="EG99" s="21">
        <v>3007743</v>
      </c>
      <c r="EH99" s="44"/>
      <c r="EI99" s="21">
        <v>11652558</v>
      </c>
      <c r="EJ99" s="44"/>
      <c r="EK99" s="44"/>
      <c r="EL99" s="21"/>
      <c r="EM99" s="44"/>
      <c r="EN99" s="44"/>
      <c r="EO99" s="44">
        <v>236642</v>
      </c>
      <c r="EP99" s="21"/>
      <c r="EQ99" s="21"/>
      <c r="ER99" s="21"/>
      <c r="ES99" s="21"/>
      <c r="ET99" s="44"/>
      <c r="EU99" s="21"/>
      <c r="EV99" s="44"/>
      <c r="EW99" s="21"/>
      <c r="EX99" s="44"/>
      <c r="EY99" s="44"/>
      <c r="EZ99" s="21"/>
      <c r="FA99" s="21"/>
      <c r="FB99" s="44"/>
      <c r="FC99" s="44"/>
      <c r="FD99" s="21"/>
      <c r="FE99" s="112"/>
      <c r="FF99" s="44"/>
      <c r="FG99" s="44">
        <v>15962050</v>
      </c>
      <c r="FH99" s="44">
        <v>3582438</v>
      </c>
      <c r="FI99" s="44">
        <v>17259181</v>
      </c>
      <c r="FJ99" s="44">
        <v>53455</v>
      </c>
      <c r="FK99" s="44">
        <v>8983830</v>
      </c>
      <c r="FL99" s="44"/>
      <c r="FM99" s="44"/>
      <c r="FN99" s="44"/>
      <c r="FO99" s="44">
        <v>6825546</v>
      </c>
      <c r="FP99" s="44"/>
      <c r="FQ99" s="44"/>
      <c r="FR99" s="44"/>
      <c r="FS99" s="44"/>
      <c r="FT99" s="44">
        <v>1052712</v>
      </c>
      <c r="FU99" s="44"/>
      <c r="FV99" s="21">
        <v>637617</v>
      </c>
      <c r="FW99" s="44">
        <v>1402576</v>
      </c>
      <c r="FX99" s="44">
        <v>468743</v>
      </c>
      <c r="FY99" s="44">
        <v>143860</v>
      </c>
      <c r="FZ99" s="44">
        <v>424131</v>
      </c>
      <c r="GA99" s="44">
        <v>149535</v>
      </c>
      <c r="GB99" s="44"/>
      <c r="GC99" s="44">
        <v>70981</v>
      </c>
      <c r="GD99" s="44">
        <v>1024219</v>
      </c>
      <c r="GE99" s="44">
        <v>540936</v>
      </c>
      <c r="GF99" s="44">
        <v>332838</v>
      </c>
      <c r="GG99" s="44">
        <v>1409213</v>
      </c>
      <c r="GH99" s="44">
        <v>391643</v>
      </c>
      <c r="GI99" s="44">
        <v>297137</v>
      </c>
      <c r="GJ99" s="44">
        <v>405613</v>
      </c>
      <c r="GK99" s="44">
        <v>5924178</v>
      </c>
      <c r="GL99" s="44">
        <v>252275</v>
      </c>
      <c r="GM99" s="44">
        <v>3212992</v>
      </c>
      <c r="GN99" s="44">
        <v>252711</v>
      </c>
      <c r="GO99" s="44">
        <v>165763</v>
      </c>
      <c r="GP99" s="44"/>
      <c r="GQ99" s="44"/>
      <c r="GR99" s="44">
        <v>2434620</v>
      </c>
      <c r="GS99" s="44">
        <v>19992857</v>
      </c>
      <c r="GT99" s="44"/>
      <c r="GU99" s="21">
        <v>996457</v>
      </c>
      <c r="GV99" s="44">
        <v>31180</v>
      </c>
      <c r="GW99" s="44">
        <v>57986</v>
      </c>
      <c r="GX99" s="44"/>
      <c r="GY99" s="44">
        <v>21078480</v>
      </c>
      <c r="GZ99" s="44">
        <v>37821861</v>
      </c>
      <c r="HA99" s="44">
        <v>94678</v>
      </c>
      <c r="HB99" s="44">
        <v>31153</v>
      </c>
      <c r="HC99" s="44">
        <v>-16869212</v>
      </c>
      <c r="HD99" s="44">
        <v>21078480</v>
      </c>
      <c r="HE99" s="21"/>
      <c r="HF99" s="21"/>
      <c r="HG99" s="21">
        <v>35714036</v>
      </c>
      <c r="HH99" s="21"/>
      <c r="HI99" s="21">
        <v>88377</v>
      </c>
      <c r="HJ99" s="44"/>
      <c r="HK99" s="21">
        <v>1491555</v>
      </c>
      <c r="HL99" s="21">
        <v>449069</v>
      </c>
      <c r="HM99" s="21">
        <v>2029001</v>
      </c>
      <c r="HN99" s="21">
        <v>-1032544</v>
      </c>
      <c r="HO99" s="21"/>
      <c r="HP99" s="44"/>
      <c r="HQ99" s="47"/>
      <c r="HR99" s="47">
        <v>57986</v>
      </c>
      <c r="HS99" s="47">
        <v>-26833</v>
      </c>
      <c r="HT99" s="47" t="s">
        <v>2289</v>
      </c>
      <c r="HU99" s="47">
        <v>9077246.6399999987</v>
      </c>
      <c r="HV99" s="47">
        <v>5304</v>
      </c>
      <c r="HW99" s="47">
        <v>0</v>
      </c>
      <c r="HX99" s="47">
        <v>45119</v>
      </c>
      <c r="HY99" s="47">
        <v>107607</v>
      </c>
      <c r="HZ99" s="47">
        <v>131359</v>
      </c>
      <c r="IA99" s="47">
        <v>0</v>
      </c>
      <c r="IB99" s="47">
        <v>0</v>
      </c>
      <c r="IC99" s="47">
        <v>1607</v>
      </c>
      <c r="ID99">
        <v>27562</v>
      </c>
      <c r="IE99" s="47">
        <v>4232</v>
      </c>
      <c r="IF99"/>
      <c r="IG99" s="47"/>
      <c r="IH99" s="47">
        <v>28705</v>
      </c>
      <c r="II99">
        <v>4490</v>
      </c>
      <c r="IJ99">
        <v>10361</v>
      </c>
      <c r="IK99">
        <v>7687</v>
      </c>
      <c r="IL99">
        <v>38616</v>
      </c>
      <c r="IM99">
        <v>412649</v>
      </c>
      <c r="IN99">
        <v>0</v>
      </c>
      <c r="IO99">
        <v>1280</v>
      </c>
      <c r="IP99">
        <v>854</v>
      </c>
      <c r="IQ99">
        <v>5919</v>
      </c>
      <c r="IR99">
        <v>0</v>
      </c>
      <c r="IS99">
        <v>0</v>
      </c>
      <c r="IT99">
        <v>8053</v>
      </c>
      <c r="IU99">
        <v>411212</v>
      </c>
      <c r="IV99">
        <v>0</v>
      </c>
      <c r="IW99">
        <v>2488955</v>
      </c>
      <c r="IX99">
        <v>4857133</v>
      </c>
      <c r="IY99">
        <v>4025165</v>
      </c>
      <c r="IZ99">
        <v>0</v>
      </c>
      <c r="JA99">
        <v>0</v>
      </c>
      <c r="JB99">
        <v>75721</v>
      </c>
      <c r="JC99">
        <v>1238697</v>
      </c>
      <c r="JD99">
        <v>143118</v>
      </c>
      <c r="JE99"/>
      <c r="JF99"/>
      <c r="JG99">
        <v>735987</v>
      </c>
      <c r="JH99">
        <v>117238</v>
      </c>
      <c r="JI99">
        <v>234605</v>
      </c>
      <c r="JJ99">
        <v>327662</v>
      </c>
      <c r="JK99">
        <v>1306557</v>
      </c>
      <c r="JL99">
        <v>15962050</v>
      </c>
      <c r="JM99">
        <v>0</v>
      </c>
      <c r="JN99">
        <v>108408</v>
      </c>
      <c r="JO99">
        <v>51338</v>
      </c>
      <c r="JP99">
        <v>231182</v>
      </c>
      <c r="JQ99">
        <v>0</v>
      </c>
      <c r="JR99">
        <v>0</v>
      </c>
      <c r="JS99">
        <v>390928</v>
      </c>
      <c r="JT99"/>
      <c r="JU99"/>
      <c r="JV99"/>
      <c r="JW99"/>
      <c r="JX99">
        <v>27562</v>
      </c>
      <c r="JY99"/>
      <c r="JZ99"/>
      <c r="KA99"/>
      <c r="KB99"/>
      <c r="KC99"/>
      <c r="KD99">
        <v>1238697</v>
      </c>
      <c r="KE99"/>
      <c r="KF99">
        <v>259</v>
      </c>
      <c r="KG99">
        <v>395</v>
      </c>
      <c r="KH99">
        <v>169</v>
      </c>
      <c r="KI99">
        <v>189</v>
      </c>
      <c r="KJ99">
        <v>273</v>
      </c>
      <c r="KK99">
        <v>128</v>
      </c>
      <c r="KL99">
        <v>87</v>
      </c>
      <c r="KM99">
        <v>119</v>
      </c>
      <c r="KN99">
        <v>62</v>
      </c>
      <c r="KO99">
        <v>1</v>
      </c>
      <c r="KP99">
        <v>0</v>
      </c>
      <c r="KQ99">
        <v>0</v>
      </c>
      <c r="KR99">
        <v>0</v>
      </c>
      <c r="KS99">
        <v>0</v>
      </c>
      <c r="KT99">
        <v>1</v>
      </c>
      <c r="KU99">
        <v>1</v>
      </c>
      <c r="KV99">
        <v>0</v>
      </c>
      <c r="KW99">
        <v>0</v>
      </c>
      <c r="KX99">
        <v>0</v>
      </c>
      <c r="KY99">
        <v>1</v>
      </c>
      <c r="KZ99">
        <v>0</v>
      </c>
      <c r="LA99">
        <v>0</v>
      </c>
      <c r="LB99">
        <v>0</v>
      </c>
      <c r="LC99">
        <v>0</v>
      </c>
      <c r="LD99">
        <v>1</v>
      </c>
      <c r="LE99">
        <v>0</v>
      </c>
      <c r="LF99">
        <v>0</v>
      </c>
      <c r="LG99">
        <v>0</v>
      </c>
      <c r="LH99">
        <v>0</v>
      </c>
    </row>
    <row r="100" spans="1:320" s="34" customFormat="1" ht="15" customHeight="1" x14ac:dyDescent="0.25">
      <c r="A100" s="45">
        <v>206073625</v>
      </c>
      <c r="B100" s="45" t="s">
        <v>2290</v>
      </c>
      <c r="C100" s="46">
        <v>45293</v>
      </c>
      <c r="D100" s="46">
        <v>45657</v>
      </c>
      <c r="E100" s="47">
        <v>365</v>
      </c>
      <c r="F100" s="45" t="s">
        <v>883</v>
      </c>
      <c r="G100" s="45" t="s">
        <v>884</v>
      </c>
      <c r="H100" s="45" t="s">
        <v>967</v>
      </c>
      <c r="I100" s="45" t="s">
        <v>886</v>
      </c>
      <c r="J100" s="45" t="s">
        <v>887</v>
      </c>
      <c r="K100" s="45" t="s">
        <v>888</v>
      </c>
      <c r="L100" s="45" t="s">
        <v>2167</v>
      </c>
      <c r="M100" s="45" t="s">
        <v>978</v>
      </c>
      <c r="N100" s="45" t="s">
        <v>979</v>
      </c>
      <c r="O100" s="45" t="s">
        <v>980</v>
      </c>
      <c r="P100" s="45" t="s">
        <v>2291</v>
      </c>
      <c r="Q100" s="45" t="s">
        <v>2292</v>
      </c>
      <c r="R100" t="s">
        <v>981</v>
      </c>
      <c r="S100" s="45" t="s">
        <v>893</v>
      </c>
      <c r="T100"/>
      <c r="U100" s="47">
        <v>190</v>
      </c>
      <c r="V100" s="47">
        <v>190</v>
      </c>
      <c r="W100" s="47" t="s">
        <v>913</v>
      </c>
      <c r="X100" s="47">
        <v>69350</v>
      </c>
      <c r="Y100" s="47">
        <v>68005</v>
      </c>
      <c r="Z100" s="48">
        <v>229.44</v>
      </c>
      <c r="AA100" s="44">
        <v>301</v>
      </c>
      <c r="AB100" s="44">
        <v>303</v>
      </c>
      <c r="AC100" s="44">
        <v>4986</v>
      </c>
      <c r="AD100" s="44">
        <v>4346</v>
      </c>
      <c r="AE100" s="44">
        <v>5156</v>
      </c>
      <c r="AF100" s="44">
        <v>48514</v>
      </c>
      <c r="AG100" s="44"/>
      <c r="AH100" s="47"/>
      <c r="AI100" s="47">
        <v>140</v>
      </c>
      <c r="AJ100">
        <v>4863</v>
      </c>
      <c r="AK100" t="s">
        <v>895</v>
      </c>
      <c r="AL100">
        <v>68005</v>
      </c>
      <c r="AM100"/>
      <c r="AN100"/>
      <c r="AO100"/>
      <c r="AP100"/>
      <c r="AQ100"/>
      <c r="AR100" s="44"/>
      <c r="AS100" s="44"/>
      <c r="AT100" s="44"/>
      <c r="AU100" s="44">
        <v>35105525</v>
      </c>
      <c r="AV100" s="44">
        <v>4374268</v>
      </c>
      <c r="AW100" s="44">
        <v>3160376</v>
      </c>
      <c r="AX100" s="44">
        <v>64494</v>
      </c>
      <c r="AY100" s="44">
        <v>36383911</v>
      </c>
      <c r="AZ100" s="21">
        <v>32049377</v>
      </c>
      <c r="BA100" s="21">
        <v>4334534</v>
      </c>
      <c r="BB100" s="44">
        <v>-3</v>
      </c>
      <c r="BC100" s="44"/>
      <c r="BD100" s="44"/>
      <c r="BE100" s="44">
        <v>4334531</v>
      </c>
      <c r="BF100" s="44">
        <v>2430250</v>
      </c>
      <c r="BG100" s="44">
        <v>5432500</v>
      </c>
      <c r="BH100" s="44">
        <v>2591150</v>
      </c>
      <c r="BI100" s="21">
        <v>22366100</v>
      </c>
      <c r="BJ100" s="21"/>
      <c r="BK100" s="21"/>
      <c r="BL100" s="21">
        <v>66350</v>
      </c>
      <c r="BM100" s="21">
        <v>2219175</v>
      </c>
      <c r="BN100" s="21">
        <v>35105525</v>
      </c>
      <c r="BO100" s="21"/>
      <c r="BP100" s="21"/>
      <c r="BQ100" s="44"/>
      <c r="BR100" s="21"/>
      <c r="BS100" s="44"/>
      <c r="BT100" s="21"/>
      <c r="BU100" s="44"/>
      <c r="BV100" s="21"/>
      <c r="BW100" s="44">
        <v>2200056</v>
      </c>
      <c r="BX100" s="21"/>
      <c r="BY100" s="21">
        <v>1494025</v>
      </c>
      <c r="BZ100" s="21"/>
      <c r="CA100" s="44">
        <v>78931</v>
      </c>
      <c r="CB100" s="44"/>
      <c r="CC100" s="44">
        <v>196936</v>
      </c>
      <c r="CD100" s="44"/>
      <c r="CE100" s="44"/>
      <c r="CF100" s="44"/>
      <c r="CG100" s="44"/>
      <c r="CH100" s="44"/>
      <c r="CI100" s="21">
        <v>350</v>
      </c>
      <c r="CJ100" s="44"/>
      <c r="CK100" s="21">
        <v>403970</v>
      </c>
      <c r="CL100" s="44"/>
      <c r="CM100" s="44">
        <v>39350</v>
      </c>
      <c r="CN100" s="44">
        <v>0</v>
      </c>
      <c r="CO100" s="44">
        <v>1685010</v>
      </c>
      <c r="CP100" s="44">
        <v>25255</v>
      </c>
      <c r="CQ100" s="21">
        <v>1202330</v>
      </c>
      <c r="CR100" s="44">
        <v>378300</v>
      </c>
      <c r="CS100" s="44">
        <v>785931</v>
      </c>
      <c r="CT100" s="44">
        <v>72898</v>
      </c>
      <c r="CU100" s="44"/>
      <c r="CV100" s="44">
        <v>185194</v>
      </c>
      <c r="CW100" s="21"/>
      <c r="CX100" s="21"/>
      <c r="CY100" s="21"/>
      <c r="CZ100" s="21"/>
      <c r="DA100" s="21"/>
      <c r="DB100" s="21"/>
      <c r="DC100" s="21"/>
      <c r="DD100" s="21"/>
      <c r="DE100" s="44"/>
      <c r="DF100" s="21"/>
      <c r="DG100" s="44"/>
      <c r="DH100" s="21"/>
      <c r="DI100" s="44"/>
      <c r="DJ100" s="44"/>
      <c r="DK100" s="44"/>
      <c r="DL100" s="44"/>
      <c r="DM100" s="21"/>
      <c r="DN100" s="44"/>
      <c r="DO100" s="44"/>
      <c r="DP100" s="44"/>
      <c r="DQ100" s="44"/>
      <c r="DR100" s="44"/>
      <c r="DS100" s="44"/>
      <c r="DT100" s="44"/>
      <c r="DU100" s="44"/>
      <c r="DV100" s="44"/>
      <c r="DW100" s="44"/>
      <c r="DX100" s="44"/>
      <c r="DY100" s="44"/>
      <c r="DZ100" s="44"/>
      <c r="EA100" s="44"/>
      <c r="EB100" s="21"/>
      <c r="EC100" s="44">
        <v>-1898392</v>
      </c>
      <c r="ED100" s="44"/>
      <c r="EE100" s="21">
        <v>3498757</v>
      </c>
      <c r="EF100" s="44"/>
      <c r="EG100" s="21">
        <v>-669603</v>
      </c>
      <c r="EH100" s="44"/>
      <c r="EI100" s="21">
        <v>3407690</v>
      </c>
      <c r="EJ100" s="44"/>
      <c r="EK100" s="44"/>
      <c r="EL100" s="21"/>
      <c r="EM100" s="44"/>
      <c r="EN100" s="44"/>
      <c r="EO100" s="44">
        <v>-1178076</v>
      </c>
      <c r="EP100" s="21"/>
      <c r="EQ100" s="21"/>
      <c r="ER100" s="21"/>
      <c r="ES100" s="21"/>
      <c r="ET100" s="44"/>
      <c r="EU100" s="21"/>
      <c r="EV100" s="44"/>
      <c r="EW100" s="21"/>
      <c r="EX100" s="44"/>
      <c r="EY100" s="44"/>
      <c r="EZ100" s="21"/>
      <c r="FA100" s="21"/>
      <c r="FB100" s="44"/>
      <c r="FC100" s="44"/>
      <c r="FD100" s="21"/>
      <c r="FE100" s="112"/>
      <c r="FF100" s="44"/>
      <c r="FG100" s="44">
        <v>13922106</v>
      </c>
      <c r="FH100" s="44">
        <v>3977544</v>
      </c>
      <c r="FI100" s="44">
        <v>14149727</v>
      </c>
      <c r="FJ100" s="44">
        <v>449377</v>
      </c>
      <c r="FK100" s="44">
        <v>13436255</v>
      </c>
      <c r="FL100" s="44"/>
      <c r="FM100" s="44"/>
      <c r="FN100" s="44"/>
      <c r="FO100" s="44"/>
      <c r="FP100" s="44"/>
      <c r="FQ100" s="44"/>
      <c r="FR100" s="44"/>
      <c r="FS100" s="44"/>
      <c r="FT100" s="44">
        <v>5799</v>
      </c>
      <c r="FU100" s="44"/>
      <c r="FV100" s="21">
        <v>723255</v>
      </c>
      <c r="FW100" s="44">
        <v>1293</v>
      </c>
      <c r="FX100" s="44">
        <v>302342</v>
      </c>
      <c r="FY100" s="44">
        <v>101153</v>
      </c>
      <c r="FZ100" s="44">
        <v>292425</v>
      </c>
      <c r="GA100" s="44">
        <v>38924</v>
      </c>
      <c r="GB100" s="44"/>
      <c r="GC100" s="44">
        <v>126810</v>
      </c>
      <c r="GD100" s="44">
        <v>1196138</v>
      </c>
      <c r="GE100" s="44">
        <v>903030</v>
      </c>
      <c r="GF100" s="44">
        <v>196853</v>
      </c>
      <c r="GG100" s="44">
        <v>2224580</v>
      </c>
      <c r="GH100" s="44">
        <v>209721</v>
      </c>
      <c r="GI100" s="44">
        <v>198513</v>
      </c>
      <c r="GJ100" s="44">
        <v>110882</v>
      </c>
      <c r="GK100" s="44">
        <v>8768361</v>
      </c>
      <c r="GL100" s="44">
        <v>63917</v>
      </c>
      <c r="GM100" s="44">
        <v>1746130</v>
      </c>
      <c r="GN100" s="44">
        <v>227756</v>
      </c>
      <c r="GO100" s="44">
        <v>32304</v>
      </c>
      <c r="GP100" s="44">
        <v>887</v>
      </c>
      <c r="GQ100" s="44">
        <v>23988</v>
      </c>
      <c r="GR100" s="44">
        <v>1118061</v>
      </c>
      <c r="GS100" s="44">
        <v>15109261</v>
      </c>
      <c r="GT100" s="44"/>
      <c r="GU100" s="21">
        <v>462904</v>
      </c>
      <c r="GV100" s="44"/>
      <c r="GW100" s="44"/>
      <c r="GX100" s="44">
        <v>504000</v>
      </c>
      <c r="GY100" s="44">
        <v>16076165</v>
      </c>
      <c r="GZ100" s="44">
        <v>8033717</v>
      </c>
      <c r="HA100" s="44"/>
      <c r="HB100" s="44"/>
      <c r="HC100" s="44">
        <v>8042448</v>
      </c>
      <c r="HD100" s="44">
        <v>16076165</v>
      </c>
      <c r="HE100" s="21">
        <v>9413323</v>
      </c>
      <c r="HF100" s="21"/>
      <c r="HG100" s="21"/>
      <c r="HH100" s="21"/>
      <c r="HI100" s="21">
        <v>34000</v>
      </c>
      <c r="HJ100" s="44"/>
      <c r="HK100" s="21">
        <v>379002</v>
      </c>
      <c r="HL100" s="21">
        <v>233355</v>
      </c>
      <c r="HM100" s="21">
        <v>646357</v>
      </c>
      <c r="HN100" s="21">
        <v>-183453</v>
      </c>
      <c r="HO100" s="21"/>
      <c r="HP100" s="44"/>
      <c r="HQ100" s="47"/>
      <c r="HR100" s="47"/>
      <c r="HS100" s="47"/>
      <c r="HT100" s="47" t="s">
        <v>1759</v>
      </c>
      <c r="HU100" s="47">
        <v>0</v>
      </c>
      <c r="HV100" s="47">
        <v>2046</v>
      </c>
      <c r="HW100" s="47">
        <v>0</v>
      </c>
      <c r="HX100" s="47">
        <v>24361</v>
      </c>
      <c r="HY100" s="47">
        <v>65818</v>
      </c>
      <c r="HZ100" s="47">
        <v>157391</v>
      </c>
      <c r="IA100" s="47">
        <v>0</v>
      </c>
      <c r="IB100" s="47">
        <v>0</v>
      </c>
      <c r="IC100" s="47">
        <v>0</v>
      </c>
      <c r="ID100">
        <v>8865</v>
      </c>
      <c r="IE100" s="47">
        <v>14313</v>
      </c>
      <c r="IF100">
        <v>34120</v>
      </c>
      <c r="IG100" s="47">
        <v>4151</v>
      </c>
      <c r="IH100" s="47">
        <v>43513</v>
      </c>
      <c r="II100">
        <v>4770</v>
      </c>
      <c r="IJ100">
        <v>6498</v>
      </c>
      <c r="IK100">
        <v>2040</v>
      </c>
      <c r="IL100">
        <v>22034</v>
      </c>
      <c r="IM100">
        <v>389920</v>
      </c>
      <c r="IN100">
        <v>0</v>
      </c>
      <c r="IO100">
        <v>0</v>
      </c>
      <c r="IP100">
        <v>4957</v>
      </c>
      <c r="IQ100">
        <v>13271</v>
      </c>
      <c r="IR100">
        <v>0</v>
      </c>
      <c r="IS100">
        <v>0</v>
      </c>
      <c r="IT100">
        <v>18228</v>
      </c>
      <c r="IU100">
        <v>223158</v>
      </c>
      <c r="IV100">
        <v>0</v>
      </c>
      <c r="IW100">
        <v>1323901</v>
      </c>
      <c r="IX100">
        <v>2759433</v>
      </c>
      <c r="IY100">
        <v>4450631</v>
      </c>
      <c r="IZ100">
        <v>0</v>
      </c>
      <c r="JA100">
        <v>0</v>
      </c>
      <c r="JB100">
        <v>0</v>
      </c>
      <c r="JC100">
        <v>577283</v>
      </c>
      <c r="JD100">
        <v>339167</v>
      </c>
      <c r="JE100">
        <v>576875</v>
      </c>
      <c r="JF100">
        <v>60428</v>
      </c>
      <c r="JG100">
        <v>942520</v>
      </c>
      <c r="JH100">
        <v>166589</v>
      </c>
      <c r="JI100">
        <v>127750</v>
      </c>
      <c r="JJ100">
        <v>89570</v>
      </c>
      <c r="JK100">
        <v>2284801</v>
      </c>
      <c r="JL100">
        <v>13922106</v>
      </c>
      <c r="JM100">
        <v>0</v>
      </c>
      <c r="JN100">
        <v>0</v>
      </c>
      <c r="JO100">
        <v>320839</v>
      </c>
      <c r="JP100">
        <v>562491</v>
      </c>
      <c r="JQ100">
        <v>0</v>
      </c>
      <c r="JR100">
        <v>0</v>
      </c>
      <c r="JS100">
        <v>883330</v>
      </c>
      <c r="JT100"/>
      <c r="JU100"/>
      <c r="JV100"/>
      <c r="JW100"/>
      <c r="JX100"/>
      <c r="JY100">
        <v>8865</v>
      </c>
      <c r="JZ100"/>
      <c r="KA100"/>
      <c r="KB100"/>
      <c r="KC100"/>
      <c r="KD100"/>
      <c r="KE100">
        <v>577283</v>
      </c>
      <c r="KF100">
        <v>207</v>
      </c>
      <c r="KG100">
        <v>327</v>
      </c>
      <c r="KH100">
        <v>142</v>
      </c>
      <c r="KI100">
        <v>140</v>
      </c>
      <c r="KJ100">
        <v>230</v>
      </c>
      <c r="KK100">
        <v>90</v>
      </c>
      <c r="KL100">
        <v>84</v>
      </c>
      <c r="KM100">
        <v>120</v>
      </c>
      <c r="KN100">
        <v>63</v>
      </c>
      <c r="KO100">
        <v>1</v>
      </c>
      <c r="KP100">
        <v>0</v>
      </c>
      <c r="KQ100">
        <v>0</v>
      </c>
      <c r="KR100">
        <v>0</v>
      </c>
      <c r="KS100">
        <v>0</v>
      </c>
      <c r="KT100">
        <v>1</v>
      </c>
      <c r="KU100">
        <v>1</v>
      </c>
      <c r="KV100">
        <v>0</v>
      </c>
      <c r="KW100">
        <v>0</v>
      </c>
      <c r="KX100">
        <v>0</v>
      </c>
      <c r="KY100">
        <v>0</v>
      </c>
      <c r="KZ100">
        <v>0</v>
      </c>
      <c r="LA100">
        <v>0</v>
      </c>
      <c r="LB100">
        <v>0</v>
      </c>
      <c r="LC100">
        <v>0</v>
      </c>
      <c r="LD100">
        <v>1</v>
      </c>
      <c r="LE100">
        <v>0</v>
      </c>
      <c r="LF100">
        <v>0</v>
      </c>
      <c r="LG100">
        <v>0</v>
      </c>
      <c r="LH100">
        <v>0</v>
      </c>
    </row>
    <row r="101" spans="1:320" s="34" customFormat="1" ht="15" customHeight="1" x14ac:dyDescent="0.25">
      <c r="A101" s="45">
        <v>206073627</v>
      </c>
      <c r="B101" s="45" t="s">
        <v>2293</v>
      </c>
      <c r="C101" s="46">
        <v>45292</v>
      </c>
      <c r="D101" s="46">
        <v>45657</v>
      </c>
      <c r="E101" s="47">
        <v>366</v>
      </c>
      <c r="F101" s="45" t="s">
        <v>883</v>
      </c>
      <c r="G101" s="45" t="s">
        <v>884</v>
      </c>
      <c r="H101" s="45" t="s">
        <v>967</v>
      </c>
      <c r="I101" s="45" t="s">
        <v>886</v>
      </c>
      <c r="J101" s="45" t="s">
        <v>887</v>
      </c>
      <c r="K101" s="45" t="s">
        <v>888</v>
      </c>
      <c r="L101" s="45" t="s">
        <v>2188</v>
      </c>
      <c r="M101" s="45" t="s">
        <v>2294</v>
      </c>
      <c r="N101" s="45" t="s">
        <v>2295</v>
      </c>
      <c r="O101" s="45" t="s">
        <v>2296</v>
      </c>
      <c r="P101" s="45" t="s">
        <v>2297</v>
      </c>
      <c r="Q101" s="45" t="s">
        <v>2298</v>
      </c>
      <c r="R101" t="s">
        <v>2299</v>
      </c>
      <c r="S101" s="45" t="s">
        <v>893</v>
      </c>
      <c r="T101" t="s">
        <v>2266</v>
      </c>
      <c r="U101" s="47">
        <v>45</v>
      </c>
      <c r="V101" s="47">
        <v>45</v>
      </c>
      <c r="W101" s="47" t="s">
        <v>1728</v>
      </c>
      <c r="X101" s="47">
        <v>16470</v>
      </c>
      <c r="Y101" s="47">
        <v>13006</v>
      </c>
      <c r="Z101" s="48">
        <v>174.11</v>
      </c>
      <c r="AA101" s="44">
        <v>198</v>
      </c>
      <c r="AB101" s="44">
        <v>182</v>
      </c>
      <c r="AC101" s="44">
        <v>1155</v>
      </c>
      <c r="AD101" s="44">
        <v>3128</v>
      </c>
      <c r="AE101" s="44">
        <v>456</v>
      </c>
      <c r="AF101" s="44">
        <v>7962</v>
      </c>
      <c r="AG101" s="44"/>
      <c r="AH101" s="47"/>
      <c r="AI101" s="47">
        <v>154</v>
      </c>
      <c r="AJ101">
        <v>151</v>
      </c>
      <c r="AK101" t="s">
        <v>895</v>
      </c>
      <c r="AL101">
        <v>13006</v>
      </c>
      <c r="AM101"/>
      <c r="AN101"/>
      <c r="AO101"/>
      <c r="AP101"/>
      <c r="AQ101"/>
      <c r="AR101" s="44"/>
      <c r="AS101" s="44"/>
      <c r="AT101" s="44"/>
      <c r="AU101" s="44">
        <v>5281830</v>
      </c>
      <c r="AV101" s="44">
        <v>1566532</v>
      </c>
      <c r="AW101" s="44">
        <v>-33637</v>
      </c>
      <c r="AX101" s="44">
        <v>108</v>
      </c>
      <c r="AY101" s="44">
        <v>6882107</v>
      </c>
      <c r="AZ101" s="21">
        <v>7029862</v>
      </c>
      <c r="BA101" s="21">
        <v>-147755</v>
      </c>
      <c r="BB101" s="44"/>
      <c r="BC101" s="44"/>
      <c r="BD101" s="44"/>
      <c r="BE101" s="44">
        <v>-147755</v>
      </c>
      <c r="BF101" s="44">
        <v>472180</v>
      </c>
      <c r="BG101" s="44">
        <v>1298530</v>
      </c>
      <c r="BH101" s="44">
        <v>183344</v>
      </c>
      <c r="BI101" s="21">
        <v>3201276</v>
      </c>
      <c r="BJ101" s="21"/>
      <c r="BK101" s="21"/>
      <c r="BL101" s="21">
        <v>65950</v>
      </c>
      <c r="BM101" s="21">
        <v>60550</v>
      </c>
      <c r="BN101" s="21">
        <v>5281830</v>
      </c>
      <c r="BO101" s="21"/>
      <c r="BP101" s="21"/>
      <c r="BQ101" s="44"/>
      <c r="BR101" s="21"/>
      <c r="BS101" s="44"/>
      <c r="BT101" s="21"/>
      <c r="BU101" s="44"/>
      <c r="BV101" s="21"/>
      <c r="BW101" s="44">
        <v>413115</v>
      </c>
      <c r="BX101" s="21"/>
      <c r="BY101" s="21">
        <v>1153038</v>
      </c>
      <c r="BZ101" s="21"/>
      <c r="CA101" s="44">
        <v>126</v>
      </c>
      <c r="CB101" s="44"/>
      <c r="CC101" s="44"/>
      <c r="CD101" s="44"/>
      <c r="CE101" s="44"/>
      <c r="CF101" s="44"/>
      <c r="CG101" s="44"/>
      <c r="CH101" s="44"/>
      <c r="CI101" s="21">
        <v>253</v>
      </c>
      <c r="CJ101" s="44"/>
      <c r="CK101" s="21"/>
      <c r="CL101" s="44"/>
      <c r="CM101" s="44">
        <v>299704</v>
      </c>
      <c r="CN101" s="44">
        <v>0</v>
      </c>
      <c r="CO101" s="44">
        <v>540228</v>
      </c>
      <c r="CP101" s="44">
        <v>0</v>
      </c>
      <c r="CQ101" s="21">
        <v>413704</v>
      </c>
      <c r="CR101" s="44">
        <v>30793</v>
      </c>
      <c r="CS101" s="44">
        <v>228552</v>
      </c>
      <c r="CT101" s="44">
        <v>38253</v>
      </c>
      <c r="CU101" s="44"/>
      <c r="CV101" s="44">
        <v>15298</v>
      </c>
      <c r="CW101" s="21"/>
      <c r="CX101" s="21"/>
      <c r="CY101" s="21"/>
      <c r="CZ101" s="21"/>
      <c r="DA101" s="21"/>
      <c r="DB101" s="21"/>
      <c r="DC101" s="21"/>
      <c r="DD101" s="21"/>
      <c r="DE101" s="44"/>
      <c r="DF101" s="21"/>
      <c r="DG101" s="44"/>
      <c r="DH101" s="21"/>
      <c r="DI101" s="44"/>
      <c r="DJ101" s="44"/>
      <c r="DK101" s="44"/>
      <c r="DL101" s="44"/>
      <c r="DM101" s="21"/>
      <c r="DN101" s="44"/>
      <c r="DO101" s="44"/>
      <c r="DP101" s="44"/>
      <c r="DQ101" s="44"/>
      <c r="DR101" s="44"/>
      <c r="DS101" s="44"/>
      <c r="DT101" s="44"/>
      <c r="DU101" s="44"/>
      <c r="DV101" s="44"/>
      <c r="DW101" s="44"/>
      <c r="DX101" s="44"/>
      <c r="DY101" s="44"/>
      <c r="DZ101" s="44"/>
      <c r="EA101" s="44"/>
      <c r="EB101" s="21"/>
      <c r="EC101" s="44">
        <v>-281191</v>
      </c>
      <c r="ED101" s="44"/>
      <c r="EE101" s="21">
        <v>109114</v>
      </c>
      <c r="EF101" s="44"/>
      <c r="EG101" s="21">
        <v>64751</v>
      </c>
      <c r="EH101" s="44"/>
      <c r="EI101" s="21">
        <v>70756</v>
      </c>
      <c r="EJ101" s="44"/>
      <c r="EK101" s="44"/>
      <c r="EL101" s="21"/>
      <c r="EM101" s="44"/>
      <c r="EN101" s="44"/>
      <c r="EO101" s="44">
        <v>2933</v>
      </c>
      <c r="EP101" s="21"/>
      <c r="EQ101" s="21"/>
      <c r="ER101" s="21"/>
      <c r="ES101" s="21"/>
      <c r="ET101" s="44"/>
      <c r="EU101" s="21"/>
      <c r="EV101" s="44"/>
      <c r="EW101" s="21"/>
      <c r="EX101" s="44"/>
      <c r="EY101" s="44"/>
      <c r="EZ101" s="21"/>
      <c r="FA101" s="21"/>
      <c r="FB101" s="44"/>
      <c r="FC101" s="44"/>
      <c r="FD101" s="21"/>
      <c r="FE101" s="112"/>
      <c r="FF101" s="44"/>
      <c r="FG101" s="44">
        <v>3076157</v>
      </c>
      <c r="FH101" s="44">
        <v>1034653</v>
      </c>
      <c r="FI101" s="44">
        <v>2919052</v>
      </c>
      <c r="FJ101" s="44">
        <v>58399</v>
      </c>
      <c r="FK101" s="44">
        <v>3028501</v>
      </c>
      <c r="FL101" s="44"/>
      <c r="FM101" s="44"/>
      <c r="FN101" s="44"/>
      <c r="FO101" s="44"/>
      <c r="FP101" s="44"/>
      <c r="FQ101" s="44"/>
      <c r="FR101" s="44"/>
      <c r="FS101" s="44"/>
      <c r="FT101" s="44">
        <v>24810</v>
      </c>
      <c r="FU101" s="44">
        <v>4788</v>
      </c>
      <c r="FV101" s="21">
        <v>214856</v>
      </c>
      <c r="FW101" s="44"/>
      <c r="FX101" s="44">
        <v>155548</v>
      </c>
      <c r="FY101" s="44">
        <v>12230</v>
      </c>
      <c r="FZ101" s="44">
        <v>153125</v>
      </c>
      <c r="GA101" s="44">
        <v>27674</v>
      </c>
      <c r="GB101" s="44"/>
      <c r="GC101" s="44">
        <v>10864</v>
      </c>
      <c r="GD101" s="44">
        <v>228268</v>
      </c>
      <c r="GE101" s="44">
        <v>181933</v>
      </c>
      <c r="GF101" s="44">
        <v>139296</v>
      </c>
      <c r="GG101" s="44">
        <v>515766</v>
      </c>
      <c r="GH101" s="44">
        <v>48068</v>
      </c>
      <c r="GI101" s="44">
        <v>72849</v>
      </c>
      <c r="GJ101" s="44">
        <v>45973</v>
      </c>
      <c r="GK101" s="44">
        <v>1760674</v>
      </c>
      <c r="GL101" s="44">
        <v>64951</v>
      </c>
      <c r="GM101" s="44">
        <v>276167</v>
      </c>
      <c r="GN101" s="44">
        <v>29524</v>
      </c>
      <c r="GO101" s="44">
        <v>14905</v>
      </c>
      <c r="GP101" s="44"/>
      <c r="GQ101" s="44"/>
      <c r="GR101" s="44">
        <v>19092</v>
      </c>
      <c r="GS101" s="44">
        <v>363446</v>
      </c>
      <c r="GT101" s="44"/>
      <c r="GU101" s="21">
        <v>182094</v>
      </c>
      <c r="GV101" s="44"/>
      <c r="GW101" s="44"/>
      <c r="GX101" s="44"/>
      <c r="GY101" s="44">
        <v>545540</v>
      </c>
      <c r="GZ101" s="44">
        <v>1478813</v>
      </c>
      <c r="HA101" s="44"/>
      <c r="HB101" s="44"/>
      <c r="HC101" s="44">
        <v>-933273</v>
      </c>
      <c r="HD101" s="44">
        <v>545540</v>
      </c>
      <c r="HE101" s="21"/>
      <c r="HF101" s="21"/>
      <c r="HG101" s="21">
        <v>1219199</v>
      </c>
      <c r="HH101" s="21"/>
      <c r="HI101" s="21">
        <v>0</v>
      </c>
      <c r="HJ101" s="44"/>
      <c r="HK101" s="21">
        <v>260710</v>
      </c>
      <c r="HL101" s="21">
        <v>392946</v>
      </c>
      <c r="HM101" s="21">
        <v>653656</v>
      </c>
      <c r="HN101" s="21">
        <v>-471562</v>
      </c>
      <c r="HO101" s="21"/>
      <c r="HP101" s="44"/>
      <c r="HQ101" s="47"/>
      <c r="HR101" s="47"/>
      <c r="HS101" s="47"/>
      <c r="HT101" s="47" t="s">
        <v>1759</v>
      </c>
      <c r="HU101" s="47">
        <v>0</v>
      </c>
      <c r="HV101" s="47">
        <v>1785</v>
      </c>
      <c r="HW101" s="47">
        <v>0</v>
      </c>
      <c r="HX101" s="47">
        <v>7865</v>
      </c>
      <c r="HY101" s="47">
        <v>10315</v>
      </c>
      <c r="HZ101" s="47">
        <v>35959</v>
      </c>
      <c r="IA101" s="47">
        <v>0</v>
      </c>
      <c r="IB101" s="47">
        <v>0</v>
      </c>
      <c r="IC101" s="47">
        <v>2139</v>
      </c>
      <c r="ID101"/>
      <c r="IE101" s="47">
        <v>613</v>
      </c>
      <c r="IF101">
        <v>5966</v>
      </c>
      <c r="IG101" s="47">
        <v>6015</v>
      </c>
      <c r="IH101" s="47">
        <v>11748</v>
      </c>
      <c r="II101">
        <v>956</v>
      </c>
      <c r="IJ101">
        <v>1752</v>
      </c>
      <c r="IK101">
        <v>611</v>
      </c>
      <c r="IL101">
        <v>9407</v>
      </c>
      <c r="IM101">
        <v>95131</v>
      </c>
      <c r="IN101">
        <v>0</v>
      </c>
      <c r="IO101">
        <v>0</v>
      </c>
      <c r="IP101">
        <v>0</v>
      </c>
      <c r="IQ101">
        <v>0</v>
      </c>
      <c r="IR101">
        <v>0</v>
      </c>
      <c r="IS101">
        <v>0</v>
      </c>
      <c r="IT101">
        <v>0</v>
      </c>
      <c r="IU101">
        <v>124199</v>
      </c>
      <c r="IV101">
        <v>0</v>
      </c>
      <c r="IW101">
        <v>445652</v>
      </c>
      <c r="IX101">
        <v>489226</v>
      </c>
      <c r="IY101">
        <v>949892</v>
      </c>
      <c r="IZ101">
        <v>0</v>
      </c>
      <c r="JA101">
        <v>0</v>
      </c>
      <c r="JB101">
        <v>120357</v>
      </c>
      <c r="JC101"/>
      <c r="JD101">
        <v>23306</v>
      </c>
      <c r="JE101">
        <v>122186</v>
      </c>
      <c r="JF101">
        <v>98390</v>
      </c>
      <c r="JG101">
        <v>260499</v>
      </c>
      <c r="JH101">
        <v>38387</v>
      </c>
      <c r="JI101">
        <v>44117</v>
      </c>
      <c r="JJ101">
        <v>30660</v>
      </c>
      <c r="JK101">
        <v>329286</v>
      </c>
      <c r="JL101">
        <v>3076157</v>
      </c>
      <c r="JM101">
        <v>0</v>
      </c>
      <c r="JN101">
        <v>0</v>
      </c>
      <c r="JO101">
        <v>0</v>
      </c>
      <c r="JP101">
        <v>0</v>
      </c>
      <c r="JQ101">
        <v>0</v>
      </c>
      <c r="JR101">
        <v>0</v>
      </c>
      <c r="JS101">
        <v>0</v>
      </c>
      <c r="JT101"/>
      <c r="JU101"/>
      <c r="JV101"/>
      <c r="JW101"/>
      <c r="JX101"/>
      <c r="JY101"/>
      <c r="JZ101"/>
      <c r="KA101"/>
      <c r="KB101"/>
      <c r="KC101"/>
      <c r="KD101"/>
      <c r="KE101"/>
      <c r="KF101">
        <v>48</v>
      </c>
      <c r="KG101">
        <v>69</v>
      </c>
      <c r="KH101">
        <v>36</v>
      </c>
      <c r="KI101">
        <v>30</v>
      </c>
      <c r="KJ101">
        <v>35</v>
      </c>
      <c r="KK101">
        <v>22</v>
      </c>
      <c r="KL101">
        <v>19</v>
      </c>
      <c r="KM101">
        <v>26</v>
      </c>
      <c r="KN101">
        <v>13</v>
      </c>
      <c r="KO101">
        <v>1</v>
      </c>
      <c r="KP101">
        <v>0</v>
      </c>
      <c r="KQ101">
        <v>0</v>
      </c>
      <c r="KR101">
        <v>1</v>
      </c>
      <c r="KS101">
        <v>0</v>
      </c>
      <c r="KT101">
        <v>0</v>
      </c>
      <c r="KU101">
        <v>1</v>
      </c>
      <c r="KV101">
        <v>0</v>
      </c>
      <c r="KW101">
        <v>0</v>
      </c>
      <c r="KX101">
        <v>0</v>
      </c>
      <c r="KY101">
        <v>0</v>
      </c>
      <c r="KZ101">
        <v>0</v>
      </c>
      <c r="LA101">
        <v>0</v>
      </c>
      <c r="LB101">
        <v>0</v>
      </c>
      <c r="LC101">
        <v>0</v>
      </c>
      <c r="LD101">
        <v>1</v>
      </c>
      <c r="LE101">
        <v>0</v>
      </c>
      <c r="LF101">
        <v>0</v>
      </c>
      <c r="LG101">
        <v>0</v>
      </c>
      <c r="LH101">
        <v>0</v>
      </c>
    </row>
    <row r="102" spans="1:320" s="34" customFormat="1" ht="15" customHeight="1" x14ac:dyDescent="0.25">
      <c r="A102" s="45">
        <v>206073641</v>
      </c>
      <c r="B102" s="45" t="s">
        <v>2300</v>
      </c>
      <c r="C102" s="46">
        <v>45292</v>
      </c>
      <c r="D102" s="46">
        <v>45657</v>
      </c>
      <c r="E102" s="47">
        <v>366</v>
      </c>
      <c r="F102" s="45" t="s">
        <v>883</v>
      </c>
      <c r="G102" s="45" t="s">
        <v>884</v>
      </c>
      <c r="H102" s="45" t="s">
        <v>967</v>
      </c>
      <c r="I102" s="45" t="s">
        <v>886</v>
      </c>
      <c r="J102" s="45" t="s">
        <v>887</v>
      </c>
      <c r="K102" s="45" t="s">
        <v>888</v>
      </c>
      <c r="L102" s="45" t="s">
        <v>2167</v>
      </c>
      <c r="M102" s="45" t="s">
        <v>2301</v>
      </c>
      <c r="N102" s="45" t="s">
        <v>2302</v>
      </c>
      <c r="O102" s="45" t="s">
        <v>2177</v>
      </c>
      <c r="P102" s="45" t="s">
        <v>2178</v>
      </c>
      <c r="Q102" s="45" t="s">
        <v>2303</v>
      </c>
      <c r="R102" t="s">
        <v>2304</v>
      </c>
      <c r="S102" s="45" t="s">
        <v>893</v>
      </c>
      <c r="T102"/>
      <c r="U102" s="47">
        <v>99</v>
      </c>
      <c r="V102" s="47">
        <v>99</v>
      </c>
      <c r="W102" s="47" t="s">
        <v>894</v>
      </c>
      <c r="X102" s="47">
        <v>36234</v>
      </c>
      <c r="Y102" s="47">
        <v>34705</v>
      </c>
      <c r="Z102" s="48">
        <v>224.72</v>
      </c>
      <c r="AA102" s="44">
        <v>474</v>
      </c>
      <c r="AB102" s="44">
        <v>473</v>
      </c>
      <c r="AC102" s="44">
        <v>9345</v>
      </c>
      <c r="AD102" s="44">
        <v>2737</v>
      </c>
      <c r="AE102" s="44">
        <v>2383</v>
      </c>
      <c r="AF102" s="44">
        <v>18949</v>
      </c>
      <c r="AG102" s="44"/>
      <c r="AH102" s="47"/>
      <c r="AI102" s="47">
        <v>1</v>
      </c>
      <c r="AJ102">
        <v>1290</v>
      </c>
      <c r="AK102" t="s">
        <v>895</v>
      </c>
      <c r="AL102">
        <v>34705</v>
      </c>
      <c r="AM102"/>
      <c r="AN102"/>
      <c r="AO102"/>
      <c r="AP102"/>
      <c r="AQ102"/>
      <c r="AR102" s="44"/>
      <c r="AS102" s="44"/>
      <c r="AT102" s="44"/>
      <c r="AU102" s="44">
        <v>19877400</v>
      </c>
      <c r="AV102" s="44">
        <v>4840823</v>
      </c>
      <c r="AW102" s="44">
        <v>3208666</v>
      </c>
      <c r="AX102" s="44">
        <v>15633</v>
      </c>
      <c r="AY102" s="44">
        <v>21525190</v>
      </c>
      <c r="AZ102" s="21">
        <v>17959858</v>
      </c>
      <c r="BA102" s="21">
        <v>3565332</v>
      </c>
      <c r="BB102" s="44">
        <v>-3</v>
      </c>
      <c r="BC102" s="44"/>
      <c r="BD102" s="44"/>
      <c r="BE102" s="44">
        <v>3565329</v>
      </c>
      <c r="BF102" s="44">
        <v>4855775</v>
      </c>
      <c r="BG102" s="44">
        <v>3421250</v>
      </c>
      <c r="BH102" s="44">
        <v>1230200</v>
      </c>
      <c r="BI102" s="21">
        <v>9710900</v>
      </c>
      <c r="BJ102" s="21"/>
      <c r="BK102" s="21"/>
      <c r="BL102" s="21">
        <v>525</v>
      </c>
      <c r="BM102" s="21">
        <v>658750</v>
      </c>
      <c r="BN102" s="21">
        <v>19877400</v>
      </c>
      <c r="BO102" s="21"/>
      <c r="BP102" s="21"/>
      <c r="BQ102" s="44"/>
      <c r="BR102" s="21"/>
      <c r="BS102" s="44"/>
      <c r="BT102" s="21"/>
      <c r="BU102" s="44"/>
      <c r="BV102" s="21"/>
      <c r="BW102" s="44">
        <v>3262709</v>
      </c>
      <c r="BX102" s="21"/>
      <c r="BY102" s="21">
        <v>1562857</v>
      </c>
      <c r="BZ102" s="21"/>
      <c r="CA102" s="44">
        <v>12393</v>
      </c>
      <c r="CB102" s="44"/>
      <c r="CC102" s="44">
        <v>2864</v>
      </c>
      <c r="CD102" s="44"/>
      <c r="CE102" s="44"/>
      <c r="CF102" s="44"/>
      <c r="CG102" s="44"/>
      <c r="CH102" s="44"/>
      <c r="CI102" s="21"/>
      <c r="CJ102" s="44"/>
      <c r="CK102" s="21"/>
      <c r="CL102" s="44"/>
      <c r="CM102" s="44">
        <v>1916</v>
      </c>
      <c r="CN102" s="44">
        <v>150194</v>
      </c>
      <c r="CO102" s="44">
        <v>1397595</v>
      </c>
      <c r="CP102" s="44">
        <v>0</v>
      </c>
      <c r="CQ102" s="21">
        <v>1701725</v>
      </c>
      <c r="CR102" s="44">
        <v>218250</v>
      </c>
      <c r="CS102" s="44">
        <v>1083881</v>
      </c>
      <c r="CT102" s="44">
        <v>200351</v>
      </c>
      <c r="CU102" s="44"/>
      <c r="CV102" s="44">
        <v>86911</v>
      </c>
      <c r="CW102" s="21"/>
      <c r="CX102" s="21"/>
      <c r="CY102" s="21"/>
      <c r="CZ102" s="21"/>
      <c r="DA102" s="21"/>
      <c r="DB102" s="21"/>
      <c r="DC102" s="21"/>
      <c r="DD102" s="21"/>
      <c r="DE102" s="44"/>
      <c r="DF102" s="21"/>
      <c r="DG102" s="44"/>
      <c r="DH102" s="21"/>
      <c r="DI102" s="44"/>
      <c r="DJ102" s="44"/>
      <c r="DK102" s="44"/>
      <c r="DL102" s="44"/>
      <c r="DM102" s="21"/>
      <c r="DN102" s="44"/>
      <c r="DO102" s="44"/>
      <c r="DP102" s="44"/>
      <c r="DQ102" s="44"/>
      <c r="DR102" s="44"/>
      <c r="DS102" s="44"/>
      <c r="DT102" s="44"/>
      <c r="DU102" s="44"/>
      <c r="DV102" s="44"/>
      <c r="DW102" s="44"/>
      <c r="DX102" s="44"/>
      <c r="DY102" s="44"/>
      <c r="DZ102" s="44"/>
      <c r="EA102" s="44"/>
      <c r="EB102" s="21"/>
      <c r="EC102" s="44">
        <v>-2981341</v>
      </c>
      <c r="ED102" s="44"/>
      <c r="EE102" s="21">
        <v>2086078</v>
      </c>
      <c r="EF102" s="44"/>
      <c r="EG102" s="21">
        <v>417845</v>
      </c>
      <c r="EH102" s="44"/>
      <c r="EI102" s="21">
        <v>3432574</v>
      </c>
      <c r="EJ102" s="44"/>
      <c r="EK102" s="44"/>
      <c r="EL102" s="21"/>
      <c r="EM102" s="44"/>
      <c r="EN102" s="44"/>
      <c r="EO102" s="44">
        <v>253510</v>
      </c>
      <c r="EP102" s="21"/>
      <c r="EQ102" s="21"/>
      <c r="ER102" s="21"/>
      <c r="ES102" s="21"/>
      <c r="ET102" s="44"/>
      <c r="EU102" s="21"/>
      <c r="EV102" s="44"/>
      <c r="EW102" s="21"/>
      <c r="EX102" s="44"/>
      <c r="EY102" s="44"/>
      <c r="EZ102" s="21"/>
      <c r="FA102" s="21"/>
      <c r="FB102" s="44"/>
      <c r="FC102" s="44"/>
      <c r="FD102" s="21"/>
      <c r="FE102" s="112"/>
      <c r="FF102" s="44"/>
      <c r="FG102" s="44">
        <v>7898447</v>
      </c>
      <c r="FH102" s="44">
        <v>2135411</v>
      </c>
      <c r="FI102" s="44">
        <v>7926000</v>
      </c>
      <c r="FJ102" s="44">
        <v>275632</v>
      </c>
      <c r="FK102" s="44">
        <v>7161074</v>
      </c>
      <c r="FL102" s="44"/>
      <c r="FM102" s="44"/>
      <c r="FN102" s="44"/>
      <c r="FO102" s="44"/>
      <c r="FP102" s="44"/>
      <c r="FQ102" s="44"/>
      <c r="FR102" s="44"/>
      <c r="FS102" s="44"/>
      <c r="FT102" s="44">
        <v>1277</v>
      </c>
      <c r="FU102" s="44">
        <v>100129</v>
      </c>
      <c r="FV102" s="21">
        <v>589249</v>
      </c>
      <c r="FW102" s="44"/>
      <c r="FX102" s="44">
        <v>530307</v>
      </c>
      <c r="FY102" s="44">
        <v>86863</v>
      </c>
      <c r="FZ102" s="44">
        <v>364564</v>
      </c>
      <c r="GA102" s="44">
        <v>89045</v>
      </c>
      <c r="GB102" s="44"/>
      <c r="GC102" s="44">
        <v>152944</v>
      </c>
      <c r="GD102" s="44">
        <v>792561</v>
      </c>
      <c r="GE102" s="44">
        <v>260708</v>
      </c>
      <c r="GF102" s="44">
        <v>107402</v>
      </c>
      <c r="GG102" s="44">
        <v>1184403</v>
      </c>
      <c r="GH102" s="44">
        <v>190217</v>
      </c>
      <c r="GI102" s="44">
        <v>211890</v>
      </c>
      <c r="GJ102" s="44">
        <v>105801</v>
      </c>
      <c r="GK102" s="44">
        <v>4551703</v>
      </c>
      <c r="GL102" s="44">
        <v>50605</v>
      </c>
      <c r="GM102" s="44">
        <v>880325</v>
      </c>
      <c r="GN102" s="44">
        <v>116761</v>
      </c>
      <c r="GO102" s="44">
        <v>29599</v>
      </c>
      <c r="GP102" s="44">
        <v>886</v>
      </c>
      <c r="GQ102" s="44">
        <v>13493</v>
      </c>
      <c r="GR102" s="44">
        <v>388052</v>
      </c>
      <c r="GS102" s="44">
        <v>20523661</v>
      </c>
      <c r="GT102" s="44"/>
      <c r="GU102" s="21">
        <v>370400</v>
      </c>
      <c r="GV102" s="44"/>
      <c r="GW102" s="44"/>
      <c r="GX102" s="44">
        <v>504000</v>
      </c>
      <c r="GY102" s="44">
        <v>21398061</v>
      </c>
      <c r="GZ102" s="44">
        <v>2738262</v>
      </c>
      <c r="HA102" s="44"/>
      <c r="HB102" s="44">
        <v>391768</v>
      </c>
      <c r="HC102" s="44">
        <v>18268031</v>
      </c>
      <c r="HD102" s="44">
        <v>21398061</v>
      </c>
      <c r="HE102" s="21">
        <v>18035260</v>
      </c>
      <c r="HF102" s="21"/>
      <c r="HG102" s="21"/>
      <c r="HH102" s="21"/>
      <c r="HI102" s="21">
        <v>57227</v>
      </c>
      <c r="HJ102" s="44"/>
      <c r="HK102" s="21">
        <v>295665</v>
      </c>
      <c r="HL102" s="21">
        <v>169877</v>
      </c>
      <c r="HM102" s="21">
        <v>522769</v>
      </c>
      <c r="HN102" s="21">
        <v>-152369</v>
      </c>
      <c r="HO102" s="21"/>
      <c r="HP102" s="44"/>
      <c r="HQ102" s="47"/>
      <c r="HR102" s="47">
        <v>453664</v>
      </c>
      <c r="HS102" s="47">
        <v>-61896</v>
      </c>
      <c r="HT102" s="47" t="s">
        <v>1759</v>
      </c>
      <c r="HU102" s="47">
        <v>0</v>
      </c>
      <c r="HV102" s="47">
        <v>2019</v>
      </c>
      <c r="HW102" s="47">
        <v>0</v>
      </c>
      <c r="HX102" s="47">
        <v>15425</v>
      </c>
      <c r="HY102" s="47">
        <v>35241</v>
      </c>
      <c r="HZ102" s="47">
        <v>82395</v>
      </c>
      <c r="IA102" s="47">
        <v>0</v>
      </c>
      <c r="IB102" s="47">
        <v>0</v>
      </c>
      <c r="IC102" s="47">
        <v>0</v>
      </c>
      <c r="ID102">
        <v>10442</v>
      </c>
      <c r="IE102" s="47">
        <v>10937</v>
      </c>
      <c r="IF102">
        <v>6863</v>
      </c>
      <c r="IG102" s="47">
        <v>4345</v>
      </c>
      <c r="IH102" s="47">
        <v>21949</v>
      </c>
      <c r="II102">
        <v>3955</v>
      </c>
      <c r="IJ102">
        <v>6601</v>
      </c>
      <c r="IK102">
        <v>1564</v>
      </c>
      <c r="IL102">
        <v>13258</v>
      </c>
      <c r="IM102">
        <v>214994</v>
      </c>
      <c r="IN102">
        <v>0</v>
      </c>
      <c r="IO102">
        <v>0</v>
      </c>
      <c r="IP102">
        <v>2718</v>
      </c>
      <c r="IQ102">
        <v>8570</v>
      </c>
      <c r="IR102">
        <v>0</v>
      </c>
      <c r="IS102">
        <v>0</v>
      </c>
      <c r="IT102">
        <v>11288</v>
      </c>
      <c r="IU102">
        <v>255010</v>
      </c>
      <c r="IV102">
        <v>0</v>
      </c>
      <c r="IW102">
        <v>801681</v>
      </c>
      <c r="IX102">
        <v>1460165</v>
      </c>
      <c r="IY102">
        <v>2170891</v>
      </c>
      <c r="IZ102">
        <v>0</v>
      </c>
      <c r="JA102">
        <v>0</v>
      </c>
      <c r="JB102">
        <v>0</v>
      </c>
      <c r="JC102">
        <v>579012</v>
      </c>
      <c r="JD102">
        <v>242124</v>
      </c>
      <c r="JE102">
        <v>123448</v>
      </c>
      <c r="JF102">
        <v>74899</v>
      </c>
      <c r="JG102">
        <v>508169</v>
      </c>
      <c r="JH102">
        <v>147906</v>
      </c>
      <c r="JI102">
        <v>152085</v>
      </c>
      <c r="JJ102">
        <v>76306</v>
      </c>
      <c r="JK102">
        <v>1306751</v>
      </c>
      <c r="JL102">
        <v>7898447</v>
      </c>
      <c r="JM102">
        <v>0</v>
      </c>
      <c r="JN102">
        <v>0</v>
      </c>
      <c r="JO102">
        <v>155743</v>
      </c>
      <c r="JP102">
        <v>347553</v>
      </c>
      <c r="JQ102">
        <v>0</v>
      </c>
      <c r="JR102">
        <v>0</v>
      </c>
      <c r="JS102">
        <v>503296</v>
      </c>
      <c r="JT102"/>
      <c r="JU102"/>
      <c r="JV102"/>
      <c r="JW102"/>
      <c r="JX102"/>
      <c r="JY102">
        <v>10442</v>
      </c>
      <c r="JZ102"/>
      <c r="KA102"/>
      <c r="KB102"/>
      <c r="KC102"/>
      <c r="KD102"/>
      <c r="KE102">
        <v>579012</v>
      </c>
      <c r="KF102">
        <v>131</v>
      </c>
      <c r="KG102">
        <v>223</v>
      </c>
      <c r="KH102">
        <v>82</v>
      </c>
      <c r="KI102">
        <v>88</v>
      </c>
      <c r="KJ102">
        <v>171</v>
      </c>
      <c r="KK102">
        <v>47</v>
      </c>
      <c r="KL102">
        <v>51</v>
      </c>
      <c r="KM102">
        <v>97</v>
      </c>
      <c r="KN102">
        <v>32</v>
      </c>
      <c r="KO102">
        <v>1</v>
      </c>
      <c r="KP102">
        <v>0</v>
      </c>
      <c r="KQ102">
        <v>0</v>
      </c>
      <c r="KR102">
        <v>0</v>
      </c>
      <c r="KS102">
        <v>1</v>
      </c>
      <c r="KT102">
        <v>0</v>
      </c>
      <c r="KU102">
        <v>1</v>
      </c>
      <c r="KV102">
        <v>0</v>
      </c>
      <c r="KW102">
        <v>0</v>
      </c>
      <c r="KX102">
        <v>0</v>
      </c>
      <c r="KY102">
        <v>0</v>
      </c>
      <c r="KZ102">
        <v>0</v>
      </c>
      <c r="LA102">
        <v>0</v>
      </c>
      <c r="LB102">
        <v>0</v>
      </c>
      <c r="LC102">
        <v>0</v>
      </c>
      <c r="LD102">
        <v>1</v>
      </c>
      <c r="LE102">
        <v>0</v>
      </c>
      <c r="LF102">
        <v>0</v>
      </c>
      <c r="LG102">
        <v>0</v>
      </c>
      <c r="LH102">
        <v>0</v>
      </c>
    </row>
    <row r="103" spans="1:320" s="34" customFormat="1" ht="15" customHeight="1" x14ac:dyDescent="0.25">
      <c r="A103" s="45">
        <v>206073644</v>
      </c>
      <c r="B103" s="45" t="s">
        <v>2305</v>
      </c>
      <c r="C103" s="46">
        <v>45292</v>
      </c>
      <c r="D103" s="46">
        <v>45657</v>
      </c>
      <c r="E103" s="47">
        <v>366</v>
      </c>
      <c r="F103" s="45" t="s">
        <v>883</v>
      </c>
      <c r="G103" s="45" t="s">
        <v>884</v>
      </c>
      <c r="H103" s="45" t="s">
        <v>967</v>
      </c>
      <c r="I103" s="45" t="s">
        <v>886</v>
      </c>
      <c r="J103" s="45" t="s">
        <v>887</v>
      </c>
      <c r="K103" s="45" t="s">
        <v>888</v>
      </c>
      <c r="L103" s="45" t="s">
        <v>2188</v>
      </c>
      <c r="M103" s="45" t="s">
        <v>2306</v>
      </c>
      <c r="N103" s="45" t="s">
        <v>2307</v>
      </c>
      <c r="O103" s="45" t="s">
        <v>970</v>
      </c>
      <c r="P103" s="45" t="s">
        <v>2189</v>
      </c>
      <c r="Q103" s="45" t="s">
        <v>2308</v>
      </c>
      <c r="R103" t="s">
        <v>2309</v>
      </c>
      <c r="S103" s="45" t="s">
        <v>893</v>
      </c>
      <c r="T103" t="s">
        <v>1225</v>
      </c>
      <c r="U103" s="47">
        <v>202</v>
      </c>
      <c r="V103" s="47">
        <v>202</v>
      </c>
      <c r="W103" s="47" t="s">
        <v>913</v>
      </c>
      <c r="X103" s="47">
        <v>73932</v>
      </c>
      <c r="Y103" s="47">
        <v>67535</v>
      </c>
      <c r="Z103" s="48">
        <v>154.07</v>
      </c>
      <c r="AA103" s="44">
        <v>213</v>
      </c>
      <c r="AB103" s="44">
        <v>204</v>
      </c>
      <c r="AC103" s="44">
        <v>2847</v>
      </c>
      <c r="AD103" s="44">
        <v>1261</v>
      </c>
      <c r="AE103" s="44">
        <v>8598</v>
      </c>
      <c r="AF103" s="44">
        <v>52060</v>
      </c>
      <c r="AG103" s="44"/>
      <c r="AH103" s="47"/>
      <c r="AI103" s="47">
        <v>141</v>
      </c>
      <c r="AJ103">
        <v>2628</v>
      </c>
      <c r="AK103" t="s">
        <v>895</v>
      </c>
      <c r="AL103">
        <v>67535</v>
      </c>
      <c r="AM103"/>
      <c r="AN103"/>
      <c r="AO103"/>
      <c r="AP103"/>
      <c r="AQ103"/>
      <c r="AR103" s="44"/>
      <c r="AS103" s="44"/>
      <c r="AT103" s="44"/>
      <c r="AU103" s="44">
        <v>32814080</v>
      </c>
      <c r="AV103" s="44">
        <v>4896992</v>
      </c>
      <c r="AW103" s="44">
        <v>11038770</v>
      </c>
      <c r="AX103" s="44"/>
      <c r="AY103" s="44">
        <v>26672302</v>
      </c>
      <c r="AZ103" s="21">
        <v>27428412</v>
      </c>
      <c r="BA103" s="21">
        <v>-756110</v>
      </c>
      <c r="BB103" s="44">
        <v>11097</v>
      </c>
      <c r="BC103" s="44"/>
      <c r="BD103" s="44"/>
      <c r="BE103" s="44">
        <v>-745013</v>
      </c>
      <c r="BF103" s="44">
        <v>1461253</v>
      </c>
      <c r="BG103" s="44">
        <v>692663</v>
      </c>
      <c r="BH103" s="44">
        <v>4284131</v>
      </c>
      <c r="BI103" s="21">
        <v>24934884</v>
      </c>
      <c r="BJ103" s="21"/>
      <c r="BK103" s="21"/>
      <c r="BL103" s="21">
        <v>105461</v>
      </c>
      <c r="BM103" s="21">
        <v>1335688</v>
      </c>
      <c r="BN103" s="21">
        <v>32814080</v>
      </c>
      <c r="BO103" s="21"/>
      <c r="BP103" s="21"/>
      <c r="BQ103" s="44"/>
      <c r="BR103" s="21"/>
      <c r="BS103" s="44"/>
      <c r="BT103" s="21"/>
      <c r="BU103" s="44"/>
      <c r="BV103" s="21"/>
      <c r="BW103" s="44">
        <v>3040724</v>
      </c>
      <c r="BX103" s="21"/>
      <c r="BY103" s="21">
        <v>1556241</v>
      </c>
      <c r="BZ103" s="21"/>
      <c r="CA103" s="44">
        <v>68973</v>
      </c>
      <c r="CB103" s="44"/>
      <c r="CC103" s="44">
        <v>220683</v>
      </c>
      <c r="CD103" s="44"/>
      <c r="CE103" s="44"/>
      <c r="CF103" s="44"/>
      <c r="CG103" s="44"/>
      <c r="CH103" s="44"/>
      <c r="CI103" s="21">
        <v>474</v>
      </c>
      <c r="CJ103" s="44"/>
      <c r="CK103" s="21">
        <v>9897</v>
      </c>
      <c r="CL103" s="44"/>
      <c r="CM103" s="44">
        <v>0</v>
      </c>
      <c r="CN103" s="44">
        <v>0</v>
      </c>
      <c r="CO103" s="44">
        <v>2355820</v>
      </c>
      <c r="CP103" s="44">
        <v>0</v>
      </c>
      <c r="CQ103" s="21">
        <v>1789200</v>
      </c>
      <c r="CR103" s="44">
        <v>318640</v>
      </c>
      <c r="CS103" s="44">
        <v>319265</v>
      </c>
      <c r="CT103" s="44">
        <v>106753</v>
      </c>
      <c r="CU103" s="44"/>
      <c r="CV103" s="44">
        <v>7314</v>
      </c>
      <c r="CW103" s="21"/>
      <c r="CX103" s="21"/>
      <c r="CY103" s="21"/>
      <c r="CZ103" s="21"/>
      <c r="DA103" s="21"/>
      <c r="DB103" s="21"/>
      <c r="DC103" s="21"/>
      <c r="DD103" s="21"/>
      <c r="DE103" s="44"/>
      <c r="DF103" s="21"/>
      <c r="DG103" s="44"/>
      <c r="DH103" s="21"/>
      <c r="DI103" s="44"/>
      <c r="DJ103" s="44"/>
      <c r="DK103" s="44"/>
      <c r="DL103" s="44"/>
      <c r="DM103" s="21"/>
      <c r="DN103" s="44"/>
      <c r="DO103" s="44"/>
      <c r="DP103" s="44"/>
      <c r="DQ103" s="44"/>
      <c r="DR103" s="44"/>
      <c r="DS103" s="44"/>
      <c r="DT103" s="44"/>
      <c r="DU103" s="44"/>
      <c r="DV103" s="44"/>
      <c r="DW103" s="44"/>
      <c r="DX103" s="44"/>
      <c r="DY103" s="44"/>
      <c r="DZ103" s="44"/>
      <c r="EA103" s="44"/>
      <c r="EB103" s="21"/>
      <c r="EC103" s="44">
        <v>1002917</v>
      </c>
      <c r="ED103" s="44"/>
      <c r="EE103" s="21">
        <v>955863</v>
      </c>
      <c r="EF103" s="44"/>
      <c r="EG103" s="21">
        <v>-210167</v>
      </c>
      <c r="EH103" s="44"/>
      <c r="EI103" s="21">
        <v>8755748</v>
      </c>
      <c r="EJ103" s="44"/>
      <c r="EK103" s="44"/>
      <c r="EL103" s="21"/>
      <c r="EM103" s="44"/>
      <c r="EN103" s="44"/>
      <c r="EO103" s="44">
        <v>534409</v>
      </c>
      <c r="EP103" s="21"/>
      <c r="EQ103" s="21"/>
      <c r="ER103" s="21"/>
      <c r="ES103" s="21"/>
      <c r="ET103" s="44"/>
      <c r="EU103" s="21"/>
      <c r="EV103" s="44"/>
      <c r="EW103" s="21"/>
      <c r="EX103" s="44"/>
      <c r="EY103" s="44"/>
      <c r="EZ103" s="21"/>
      <c r="FA103" s="21"/>
      <c r="FB103" s="44"/>
      <c r="FC103" s="44"/>
      <c r="FD103" s="21"/>
      <c r="FE103" s="112"/>
      <c r="FF103" s="44"/>
      <c r="FG103" s="44">
        <v>8541516</v>
      </c>
      <c r="FH103" s="44">
        <v>3417025</v>
      </c>
      <c r="FI103" s="44">
        <v>15469871</v>
      </c>
      <c r="FJ103" s="44">
        <v>299555</v>
      </c>
      <c r="FK103" s="44">
        <v>13028707</v>
      </c>
      <c r="FL103" s="44"/>
      <c r="FM103" s="44"/>
      <c r="FN103" s="44"/>
      <c r="FO103" s="44"/>
      <c r="FP103" s="44"/>
      <c r="FQ103" s="44"/>
      <c r="FR103" s="44"/>
      <c r="FS103" s="44"/>
      <c r="FT103" s="44">
        <v>69700</v>
      </c>
      <c r="FU103" s="44"/>
      <c r="FV103" s="21">
        <v>455752</v>
      </c>
      <c r="FW103" s="44">
        <v>8092</v>
      </c>
      <c r="FX103" s="44">
        <v>387140</v>
      </c>
      <c r="FY103" s="44">
        <v>51790</v>
      </c>
      <c r="FZ103" s="44">
        <v>143465</v>
      </c>
      <c r="GA103" s="44">
        <v>49617</v>
      </c>
      <c r="GB103" s="44"/>
      <c r="GC103" s="44">
        <v>37434</v>
      </c>
      <c r="GD103" s="44">
        <v>766329</v>
      </c>
      <c r="GE103" s="44">
        <v>899765</v>
      </c>
      <c r="GF103" s="44">
        <v>284567</v>
      </c>
      <c r="GG103" s="44">
        <v>1767392</v>
      </c>
      <c r="GH103" s="44">
        <v>165745</v>
      </c>
      <c r="GI103" s="44">
        <v>287962</v>
      </c>
      <c r="GJ103" s="44"/>
      <c r="GK103" s="44">
        <v>6074505</v>
      </c>
      <c r="GL103" s="44">
        <v>176827</v>
      </c>
      <c r="GM103" s="44">
        <v>1776839</v>
      </c>
      <c r="GN103" s="44">
        <v>228293</v>
      </c>
      <c r="GO103" s="44">
        <v>163903</v>
      </c>
      <c r="GP103" s="44">
        <v>70822</v>
      </c>
      <c r="GQ103" s="44"/>
      <c r="GR103" s="44">
        <v>533766</v>
      </c>
      <c r="GS103" s="44">
        <v>3517773</v>
      </c>
      <c r="GT103" s="44"/>
      <c r="GU103" s="21">
        <v>5525504</v>
      </c>
      <c r="GV103" s="44">
        <v>75036</v>
      </c>
      <c r="GW103" s="44">
        <v>6769</v>
      </c>
      <c r="GX103" s="44"/>
      <c r="GY103" s="44">
        <v>9125082</v>
      </c>
      <c r="GZ103" s="44">
        <v>10593956</v>
      </c>
      <c r="HA103" s="44">
        <v>225149</v>
      </c>
      <c r="HB103" s="44">
        <v>3610684</v>
      </c>
      <c r="HC103" s="44">
        <v>-5304707</v>
      </c>
      <c r="HD103" s="44">
        <v>9125082</v>
      </c>
      <c r="HE103" s="21"/>
      <c r="HF103" s="21"/>
      <c r="HG103" s="21">
        <v>4858633</v>
      </c>
      <c r="HH103" s="21"/>
      <c r="HI103" s="21">
        <v>0</v>
      </c>
      <c r="HJ103" s="44">
        <v>7977869</v>
      </c>
      <c r="HK103" s="21">
        <v>1286680</v>
      </c>
      <c r="HL103" s="21">
        <v>1556594</v>
      </c>
      <c r="HM103" s="21">
        <v>10821143</v>
      </c>
      <c r="HN103" s="21">
        <v>-5295639</v>
      </c>
      <c r="HO103" s="21"/>
      <c r="HP103" s="44"/>
      <c r="HQ103" s="47"/>
      <c r="HR103" s="47">
        <v>3610684</v>
      </c>
      <c r="HS103" s="47"/>
      <c r="HT103" s="47" t="s">
        <v>1759</v>
      </c>
      <c r="HU103" s="47">
        <v>0</v>
      </c>
      <c r="HV103" s="47">
        <v>10041</v>
      </c>
      <c r="HW103" s="47">
        <v>0</v>
      </c>
      <c r="HX103" s="47">
        <v>16126</v>
      </c>
      <c r="HY103" s="47">
        <v>35408</v>
      </c>
      <c r="HZ103" s="47">
        <v>89904</v>
      </c>
      <c r="IA103" s="47">
        <v>0</v>
      </c>
      <c r="IB103" s="47">
        <v>0</v>
      </c>
      <c r="IC103" s="47">
        <v>4299</v>
      </c>
      <c r="ID103"/>
      <c r="IE103" s="47">
        <v>2547</v>
      </c>
      <c r="IF103">
        <v>25662</v>
      </c>
      <c r="IG103" s="47">
        <v>7558</v>
      </c>
      <c r="IH103" s="47">
        <v>31135</v>
      </c>
      <c r="II103">
        <v>4020</v>
      </c>
      <c r="IJ103">
        <v>8924</v>
      </c>
      <c r="IK103"/>
      <c r="IL103">
        <v>20745</v>
      </c>
      <c r="IM103">
        <v>256369</v>
      </c>
      <c r="IN103">
        <v>0</v>
      </c>
      <c r="IO103">
        <v>370</v>
      </c>
      <c r="IP103">
        <v>21630</v>
      </c>
      <c r="IQ103">
        <v>81513</v>
      </c>
      <c r="IR103">
        <v>0</v>
      </c>
      <c r="IS103">
        <v>0</v>
      </c>
      <c r="IT103">
        <v>103513</v>
      </c>
      <c r="IU103">
        <v>660036</v>
      </c>
      <c r="IV103">
        <v>0</v>
      </c>
      <c r="IW103">
        <v>886015</v>
      </c>
      <c r="IX103">
        <v>1677179</v>
      </c>
      <c r="IY103">
        <v>2478195</v>
      </c>
      <c r="IZ103">
        <v>0</v>
      </c>
      <c r="JA103">
        <v>0</v>
      </c>
      <c r="JB103">
        <v>172502</v>
      </c>
      <c r="JC103"/>
      <c r="JD103">
        <v>58206</v>
      </c>
      <c r="JE103">
        <v>571110</v>
      </c>
      <c r="JF103">
        <v>154222</v>
      </c>
      <c r="JG103">
        <v>724028</v>
      </c>
      <c r="JH103">
        <v>123938</v>
      </c>
      <c r="JI103">
        <v>204736</v>
      </c>
      <c r="JJ103"/>
      <c r="JK103">
        <v>831349</v>
      </c>
      <c r="JL103">
        <v>8541516</v>
      </c>
      <c r="JM103">
        <v>0</v>
      </c>
      <c r="JN103">
        <v>25515</v>
      </c>
      <c r="JO103">
        <v>1253853</v>
      </c>
      <c r="JP103">
        <v>2985195</v>
      </c>
      <c r="JQ103">
        <v>0</v>
      </c>
      <c r="JR103">
        <v>0</v>
      </c>
      <c r="JS103">
        <v>4264563</v>
      </c>
      <c r="JT103"/>
      <c r="JU103"/>
      <c r="JV103"/>
      <c r="JW103"/>
      <c r="JX103"/>
      <c r="JY103"/>
      <c r="JZ103"/>
      <c r="KA103"/>
      <c r="KB103"/>
      <c r="KC103"/>
      <c r="KD103"/>
      <c r="KE103"/>
      <c r="KF103">
        <v>202</v>
      </c>
      <c r="KG103">
        <v>259</v>
      </c>
      <c r="KH103">
        <v>144</v>
      </c>
      <c r="KI103">
        <v>126</v>
      </c>
      <c r="KJ103">
        <v>156</v>
      </c>
      <c r="KK103">
        <v>89</v>
      </c>
      <c r="KL103">
        <v>80</v>
      </c>
      <c r="KM103">
        <v>98</v>
      </c>
      <c r="KN103">
        <v>60</v>
      </c>
      <c r="KO103">
        <v>1</v>
      </c>
      <c r="KP103">
        <v>0</v>
      </c>
      <c r="KQ103">
        <v>0</v>
      </c>
      <c r="KR103">
        <v>0</v>
      </c>
      <c r="KS103">
        <v>0</v>
      </c>
      <c r="KT103">
        <v>1</v>
      </c>
      <c r="KU103">
        <v>1</v>
      </c>
      <c r="KV103">
        <v>0</v>
      </c>
      <c r="KW103">
        <v>0</v>
      </c>
      <c r="KX103">
        <v>0</v>
      </c>
      <c r="KY103">
        <v>0</v>
      </c>
      <c r="KZ103">
        <v>0</v>
      </c>
      <c r="LA103">
        <v>0</v>
      </c>
      <c r="LB103">
        <v>0</v>
      </c>
      <c r="LC103">
        <v>0</v>
      </c>
      <c r="LD103">
        <v>1</v>
      </c>
      <c r="LE103">
        <v>0</v>
      </c>
      <c r="LF103">
        <v>0</v>
      </c>
      <c r="LG103">
        <v>0</v>
      </c>
      <c r="LH103">
        <v>0</v>
      </c>
    </row>
    <row r="104" spans="1:320" s="34" customFormat="1" ht="15" customHeight="1" x14ac:dyDescent="0.25">
      <c r="A104" s="45">
        <v>206074002</v>
      </c>
      <c r="B104" s="45" t="s">
        <v>2310</v>
      </c>
      <c r="C104" s="46">
        <v>45292</v>
      </c>
      <c r="D104" s="46">
        <v>45657</v>
      </c>
      <c r="E104" s="47">
        <v>366</v>
      </c>
      <c r="F104" s="45" t="s">
        <v>883</v>
      </c>
      <c r="G104" s="45" t="s">
        <v>884</v>
      </c>
      <c r="H104" s="45" t="s">
        <v>967</v>
      </c>
      <c r="I104" s="45" t="s">
        <v>886</v>
      </c>
      <c r="J104" s="45" t="s">
        <v>887</v>
      </c>
      <c r="K104" s="45" t="s">
        <v>888</v>
      </c>
      <c r="L104" s="45" t="s">
        <v>2167</v>
      </c>
      <c r="M104" s="45" t="s">
        <v>2311</v>
      </c>
      <c r="N104" s="45" t="s">
        <v>2312</v>
      </c>
      <c r="O104" s="45" t="s">
        <v>2242</v>
      </c>
      <c r="P104" s="45" t="s">
        <v>2313</v>
      </c>
      <c r="Q104" s="45" t="s">
        <v>2314</v>
      </c>
      <c r="R104" t="s">
        <v>2315</v>
      </c>
      <c r="S104" s="45" t="s">
        <v>893</v>
      </c>
      <c r="T104"/>
      <c r="U104" s="47">
        <v>120</v>
      </c>
      <c r="V104" s="47">
        <v>120</v>
      </c>
      <c r="W104" s="47" t="s">
        <v>913</v>
      </c>
      <c r="X104" s="47">
        <v>43920</v>
      </c>
      <c r="Y104" s="47">
        <v>40075</v>
      </c>
      <c r="Z104" s="48">
        <v>207.43</v>
      </c>
      <c r="AA104" s="44">
        <v>373</v>
      </c>
      <c r="AB104" s="44">
        <v>414</v>
      </c>
      <c r="AC104" s="44">
        <v>8232</v>
      </c>
      <c r="AD104" s="44">
        <v>1684</v>
      </c>
      <c r="AE104" s="44">
        <v>1867</v>
      </c>
      <c r="AF104" s="44">
        <v>27274</v>
      </c>
      <c r="AG104" s="44"/>
      <c r="AH104" s="47">
        <v>51</v>
      </c>
      <c r="AI104" s="47">
        <v>193</v>
      </c>
      <c r="AJ104">
        <v>774</v>
      </c>
      <c r="AK104" t="s">
        <v>895</v>
      </c>
      <c r="AL104">
        <v>40075</v>
      </c>
      <c r="AM104"/>
      <c r="AN104"/>
      <c r="AO104"/>
      <c r="AP104"/>
      <c r="AQ104"/>
      <c r="AR104" s="44"/>
      <c r="AS104" s="44"/>
      <c r="AT104" s="44"/>
      <c r="AU104" s="44">
        <v>16030975</v>
      </c>
      <c r="AV104" s="44">
        <v>8372100</v>
      </c>
      <c r="AW104" s="44">
        <v>2894925</v>
      </c>
      <c r="AX104" s="44">
        <v>66839</v>
      </c>
      <c r="AY104" s="44">
        <v>21574989</v>
      </c>
      <c r="AZ104" s="21">
        <v>18559992</v>
      </c>
      <c r="BA104" s="21">
        <v>3014997</v>
      </c>
      <c r="BB104" s="44">
        <v>951734</v>
      </c>
      <c r="BC104" s="44"/>
      <c r="BD104" s="44"/>
      <c r="BE104" s="44">
        <v>3966731</v>
      </c>
      <c r="BF104" s="44">
        <v>3333342</v>
      </c>
      <c r="BG104" s="44">
        <v>692124</v>
      </c>
      <c r="BH104" s="44">
        <v>767337</v>
      </c>
      <c r="BI104" s="21">
        <v>10830092</v>
      </c>
      <c r="BJ104" s="21"/>
      <c r="BK104" s="21">
        <v>28713</v>
      </c>
      <c r="BL104" s="21">
        <v>74305</v>
      </c>
      <c r="BM104" s="21">
        <v>305062</v>
      </c>
      <c r="BN104" s="21">
        <v>16030975</v>
      </c>
      <c r="BO104" s="21"/>
      <c r="BP104" s="21"/>
      <c r="BQ104" s="44"/>
      <c r="BR104" s="21"/>
      <c r="BS104" s="44"/>
      <c r="BT104" s="21"/>
      <c r="BU104" s="44"/>
      <c r="BV104" s="21"/>
      <c r="BW104" s="44">
        <v>6430101</v>
      </c>
      <c r="BX104" s="21"/>
      <c r="BY104" s="21">
        <v>1308733</v>
      </c>
      <c r="BZ104" s="21"/>
      <c r="CA104" s="44">
        <v>12424</v>
      </c>
      <c r="CB104" s="44"/>
      <c r="CC104" s="44">
        <v>572471</v>
      </c>
      <c r="CD104" s="44"/>
      <c r="CE104" s="44"/>
      <c r="CF104" s="44"/>
      <c r="CG104" s="44">
        <v>39635</v>
      </c>
      <c r="CH104" s="44"/>
      <c r="CI104" s="21">
        <v>8736</v>
      </c>
      <c r="CJ104" s="44"/>
      <c r="CK104" s="21"/>
      <c r="CL104" s="44"/>
      <c r="CM104" s="44">
        <v>0</v>
      </c>
      <c r="CN104" s="44">
        <v>0</v>
      </c>
      <c r="CO104" s="44">
        <v>5078650</v>
      </c>
      <c r="CP104" s="44">
        <v>310</v>
      </c>
      <c r="CQ104" s="21">
        <v>2015450</v>
      </c>
      <c r="CR104" s="44">
        <v>734950</v>
      </c>
      <c r="CS104" s="44">
        <v>494271</v>
      </c>
      <c r="CT104" s="44">
        <v>29841</v>
      </c>
      <c r="CU104" s="44"/>
      <c r="CV104" s="44">
        <v>18628</v>
      </c>
      <c r="CW104" s="21"/>
      <c r="CX104" s="21"/>
      <c r="CY104" s="21"/>
      <c r="CZ104" s="21"/>
      <c r="DA104" s="21"/>
      <c r="DB104" s="21"/>
      <c r="DC104" s="21"/>
      <c r="DD104" s="21"/>
      <c r="DE104" s="44"/>
      <c r="DF104" s="21"/>
      <c r="DG104" s="44"/>
      <c r="DH104" s="21"/>
      <c r="DI104" s="44"/>
      <c r="DJ104" s="44"/>
      <c r="DK104" s="44"/>
      <c r="DL104" s="44"/>
      <c r="DM104" s="21"/>
      <c r="DN104" s="44"/>
      <c r="DO104" s="44"/>
      <c r="DP104" s="44"/>
      <c r="DQ104" s="44"/>
      <c r="DR104" s="44"/>
      <c r="DS104" s="44"/>
      <c r="DT104" s="44"/>
      <c r="DU104" s="44"/>
      <c r="DV104" s="44"/>
      <c r="DW104" s="44"/>
      <c r="DX104" s="44"/>
      <c r="DY104" s="44"/>
      <c r="DZ104" s="44"/>
      <c r="EA104" s="44"/>
      <c r="EB104" s="21"/>
      <c r="EC104" s="44">
        <v>-223685</v>
      </c>
      <c r="ED104" s="44"/>
      <c r="EE104" s="21">
        <v>257282</v>
      </c>
      <c r="EF104" s="44"/>
      <c r="EG104" s="21">
        <v>-82416</v>
      </c>
      <c r="EH104" s="44"/>
      <c r="EI104" s="21">
        <v>2860399</v>
      </c>
      <c r="EJ104" s="44"/>
      <c r="EK104" s="44"/>
      <c r="EL104" s="21"/>
      <c r="EM104" s="44">
        <v>15544</v>
      </c>
      <c r="EN104" s="44"/>
      <c r="EO104" s="44">
        <v>67801</v>
      </c>
      <c r="EP104" s="21"/>
      <c r="EQ104" s="21"/>
      <c r="ER104" s="21"/>
      <c r="ES104" s="21"/>
      <c r="ET104" s="44"/>
      <c r="EU104" s="21"/>
      <c r="EV104" s="44"/>
      <c r="EW104" s="21"/>
      <c r="EX104" s="44"/>
      <c r="EY104" s="44"/>
      <c r="EZ104" s="21"/>
      <c r="FA104" s="21"/>
      <c r="FB104" s="44"/>
      <c r="FC104" s="44"/>
      <c r="FD104" s="21"/>
      <c r="FE104" s="112"/>
      <c r="FF104" s="44"/>
      <c r="FG104" s="44">
        <v>10214181</v>
      </c>
      <c r="FH104" s="44">
        <v>1711127</v>
      </c>
      <c r="FI104" s="44">
        <v>6634684</v>
      </c>
      <c r="FJ104" s="44">
        <v>66852</v>
      </c>
      <c r="FK104" s="44">
        <v>8169944</v>
      </c>
      <c r="FL104" s="44"/>
      <c r="FM104" s="44"/>
      <c r="FN104" s="44"/>
      <c r="FO104" s="44"/>
      <c r="FP104" s="44"/>
      <c r="FQ104" s="44"/>
      <c r="FR104" s="44"/>
      <c r="FS104" s="44"/>
      <c r="FT104" s="44">
        <v>40645</v>
      </c>
      <c r="FU104" s="44">
        <v>2250</v>
      </c>
      <c r="FV104" s="21">
        <v>444289</v>
      </c>
      <c r="FW104" s="44"/>
      <c r="FX104" s="44">
        <v>227140</v>
      </c>
      <c r="FY104" s="44">
        <v>281799</v>
      </c>
      <c r="FZ104" s="44">
        <v>377091</v>
      </c>
      <c r="GA104" s="44">
        <v>35989</v>
      </c>
      <c r="GB104" s="44"/>
      <c r="GC104" s="44">
        <v>52249</v>
      </c>
      <c r="GD104" s="44">
        <v>794666</v>
      </c>
      <c r="GE104" s="44">
        <v>447707</v>
      </c>
      <c r="GF104" s="44">
        <v>116409</v>
      </c>
      <c r="GG104" s="44">
        <v>1152515</v>
      </c>
      <c r="GH104" s="44">
        <v>212769</v>
      </c>
      <c r="GI104" s="44">
        <v>195541</v>
      </c>
      <c r="GJ104" s="44">
        <v>129454</v>
      </c>
      <c r="GK104" s="44">
        <v>4254079</v>
      </c>
      <c r="GL104" s="44">
        <v>11605</v>
      </c>
      <c r="GM104" s="44">
        <v>1473174</v>
      </c>
      <c r="GN104" s="44">
        <v>87822</v>
      </c>
      <c r="GO104" s="44"/>
      <c r="GP104" s="44"/>
      <c r="GQ104" s="44">
        <v>29241</v>
      </c>
      <c r="GR104" s="44">
        <v>23614</v>
      </c>
      <c r="GS104" s="44">
        <v>1613245</v>
      </c>
      <c r="GT104" s="44"/>
      <c r="GU104" s="21">
        <v>836170</v>
      </c>
      <c r="GV104" s="44"/>
      <c r="GW104" s="44">
        <v>5253907</v>
      </c>
      <c r="GX104" s="44"/>
      <c r="GY104" s="44">
        <v>7703322</v>
      </c>
      <c r="GZ104" s="44">
        <v>1865749</v>
      </c>
      <c r="HA104" s="44"/>
      <c r="HB104" s="44"/>
      <c r="HC104" s="44">
        <v>5837573</v>
      </c>
      <c r="HD104" s="44">
        <v>7703322</v>
      </c>
      <c r="HE104" s="21"/>
      <c r="HF104" s="21"/>
      <c r="HG104" s="21"/>
      <c r="HH104" s="21"/>
      <c r="HI104" s="21">
        <v>0</v>
      </c>
      <c r="HJ104" s="44"/>
      <c r="HK104" s="21">
        <v>769185</v>
      </c>
      <c r="HL104" s="21">
        <v>152825</v>
      </c>
      <c r="HM104" s="21">
        <v>922010</v>
      </c>
      <c r="HN104" s="21">
        <v>-85840</v>
      </c>
      <c r="HO104" s="21"/>
      <c r="HP104" s="44"/>
      <c r="HQ104" s="47"/>
      <c r="HR104" s="47"/>
      <c r="HS104" s="47"/>
      <c r="HT104" s="47" t="s">
        <v>1759</v>
      </c>
      <c r="HU104" s="47">
        <v>0</v>
      </c>
      <c r="HV104" s="47">
        <v>3859</v>
      </c>
      <c r="HW104" s="47">
        <v>0</v>
      </c>
      <c r="HX104" s="47">
        <v>14425</v>
      </c>
      <c r="HY104" s="47">
        <v>49864</v>
      </c>
      <c r="HZ104" s="47">
        <v>110393</v>
      </c>
      <c r="IA104" s="47">
        <v>0</v>
      </c>
      <c r="IB104" s="47">
        <v>0</v>
      </c>
      <c r="IC104" s="47">
        <v>6958</v>
      </c>
      <c r="ID104">
        <v>15355</v>
      </c>
      <c r="IE104" s="47">
        <v>6078</v>
      </c>
      <c r="IF104">
        <v>18163</v>
      </c>
      <c r="IG104" s="47">
        <v>3975</v>
      </c>
      <c r="IH104" s="47">
        <v>22920</v>
      </c>
      <c r="II104">
        <v>5434</v>
      </c>
      <c r="IJ104">
        <v>7462</v>
      </c>
      <c r="IK104">
        <v>1841</v>
      </c>
      <c r="IL104">
        <v>21423</v>
      </c>
      <c r="IM104">
        <v>288150</v>
      </c>
      <c r="IN104">
        <v>0</v>
      </c>
      <c r="IO104">
        <v>0</v>
      </c>
      <c r="IP104">
        <v>58</v>
      </c>
      <c r="IQ104">
        <v>0</v>
      </c>
      <c r="IR104">
        <v>0</v>
      </c>
      <c r="IS104">
        <v>0</v>
      </c>
      <c r="IT104">
        <v>58</v>
      </c>
      <c r="IU104">
        <v>360052</v>
      </c>
      <c r="IV104">
        <v>0</v>
      </c>
      <c r="IW104">
        <v>794687</v>
      </c>
      <c r="IX104">
        <v>2184561</v>
      </c>
      <c r="IY104">
        <v>2992401</v>
      </c>
      <c r="IZ104">
        <v>0</v>
      </c>
      <c r="JA104">
        <v>0</v>
      </c>
      <c r="JB104">
        <v>275431</v>
      </c>
      <c r="JC104">
        <v>815947</v>
      </c>
      <c r="JD104">
        <v>197149</v>
      </c>
      <c r="JE104">
        <v>357023</v>
      </c>
      <c r="JF104">
        <v>75123</v>
      </c>
      <c r="JG104">
        <v>507784</v>
      </c>
      <c r="JH104">
        <v>183935</v>
      </c>
      <c r="JI104">
        <v>156713</v>
      </c>
      <c r="JJ104">
        <v>111987</v>
      </c>
      <c r="JK104">
        <v>1201388</v>
      </c>
      <c r="JL104">
        <v>10214181</v>
      </c>
      <c r="JM104">
        <v>0</v>
      </c>
      <c r="JN104">
        <v>0</v>
      </c>
      <c r="JO104">
        <v>3020</v>
      </c>
      <c r="JP104">
        <v>0</v>
      </c>
      <c r="JQ104">
        <v>0</v>
      </c>
      <c r="JR104">
        <v>0</v>
      </c>
      <c r="JS104">
        <v>3020</v>
      </c>
      <c r="JT104"/>
      <c r="JU104"/>
      <c r="JV104"/>
      <c r="JW104"/>
      <c r="JX104"/>
      <c r="JY104">
        <v>15355</v>
      </c>
      <c r="JZ104"/>
      <c r="KA104"/>
      <c r="KB104"/>
      <c r="KC104"/>
      <c r="KD104"/>
      <c r="KE104">
        <v>815947</v>
      </c>
      <c r="KF104">
        <v>191</v>
      </c>
      <c r="KG104">
        <v>250</v>
      </c>
      <c r="KH104">
        <v>142</v>
      </c>
      <c r="KI104">
        <v>135</v>
      </c>
      <c r="KJ104">
        <v>178</v>
      </c>
      <c r="KK104">
        <v>99</v>
      </c>
      <c r="KL104">
        <v>84</v>
      </c>
      <c r="KM104">
        <v>107</v>
      </c>
      <c r="KN104">
        <v>63</v>
      </c>
      <c r="KO104">
        <v>1</v>
      </c>
      <c r="KP104">
        <v>0</v>
      </c>
      <c r="KQ104">
        <v>0</v>
      </c>
      <c r="KR104">
        <v>0</v>
      </c>
      <c r="KS104">
        <v>0</v>
      </c>
      <c r="KT104">
        <v>1</v>
      </c>
      <c r="KU104">
        <v>1</v>
      </c>
      <c r="KV104">
        <v>0</v>
      </c>
      <c r="KW104">
        <v>0</v>
      </c>
      <c r="KX104">
        <v>0</v>
      </c>
      <c r="KY104">
        <v>0</v>
      </c>
      <c r="KZ104">
        <v>0</v>
      </c>
      <c r="LA104">
        <v>0</v>
      </c>
      <c r="LB104">
        <v>0</v>
      </c>
      <c r="LC104">
        <v>0</v>
      </c>
      <c r="LD104">
        <v>1</v>
      </c>
      <c r="LE104">
        <v>0</v>
      </c>
      <c r="LF104">
        <v>0</v>
      </c>
      <c r="LG104">
        <v>0</v>
      </c>
      <c r="LH104">
        <v>0</v>
      </c>
    </row>
    <row r="105" spans="1:320" s="34" customFormat="1" ht="15" customHeight="1" x14ac:dyDescent="0.25">
      <c r="A105" s="45">
        <v>206074024</v>
      </c>
      <c r="B105" s="45" t="s">
        <v>2316</v>
      </c>
      <c r="C105" s="46">
        <v>45323</v>
      </c>
      <c r="D105" s="46">
        <v>45657</v>
      </c>
      <c r="E105" s="47">
        <v>335</v>
      </c>
      <c r="F105" s="45" t="s">
        <v>883</v>
      </c>
      <c r="G105" s="45" t="s">
        <v>884</v>
      </c>
      <c r="H105" s="45" t="s">
        <v>967</v>
      </c>
      <c r="I105" s="45" t="s">
        <v>886</v>
      </c>
      <c r="J105" s="45" t="s">
        <v>887</v>
      </c>
      <c r="K105" s="45" t="s">
        <v>888</v>
      </c>
      <c r="L105" s="45" t="s">
        <v>2167</v>
      </c>
      <c r="M105" s="45" t="s">
        <v>2317</v>
      </c>
      <c r="N105" s="45" t="s">
        <v>982</v>
      </c>
      <c r="O105" s="45" t="s">
        <v>983</v>
      </c>
      <c r="P105" s="45" t="s">
        <v>2318</v>
      </c>
      <c r="Q105" s="45" t="s">
        <v>2319</v>
      </c>
      <c r="R105" t="s">
        <v>2232</v>
      </c>
      <c r="S105" s="45" t="s">
        <v>893</v>
      </c>
      <c r="T105"/>
      <c r="U105" s="47">
        <v>155</v>
      </c>
      <c r="V105" s="47">
        <v>155</v>
      </c>
      <c r="W105" s="47" t="s">
        <v>913</v>
      </c>
      <c r="X105" s="47">
        <v>51925</v>
      </c>
      <c r="Y105" s="47">
        <v>48184</v>
      </c>
      <c r="Z105" s="48">
        <v>199.27</v>
      </c>
      <c r="AA105" s="44">
        <v>870</v>
      </c>
      <c r="AB105" s="44">
        <v>849</v>
      </c>
      <c r="AC105" s="44">
        <v>8118</v>
      </c>
      <c r="AD105" s="44">
        <v>11431</v>
      </c>
      <c r="AE105" s="44">
        <v>2476</v>
      </c>
      <c r="AF105" s="44">
        <v>23730</v>
      </c>
      <c r="AG105" s="44">
        <v>47</v>
      </c>
      <c r="AH105" s="47">
        <v>170</v>
      </c>
      <c r="AI105" s="47">
        <v>621</v>
      </c>
      <c r="AJ105">
        <v>1591</v>
      </c>
      <c r="AK105" t="s">
        <v>895</v>
      </c>
      <c r="AL105">
        <v>48184</v>
      </c>
      <c r="AM105"/>
      <c r="AN105"/>
      <c r="AO105"/>
      <c r="AP105"/>
      <c r="AQ105"/>
      <c r="AR105" s="44"/>
      <c r="AS105" s="44"/>
      <c r="AT105" s="44"/>
      <c r="AU105" s="44">
        <v>44328742</v>
      </c>
      <c r="AV105" s="44">
        <v>6624407</v>
      </c>
      <c r="AW105" s="44">
        <v>22682553</v>
      </c>
      <c r="AX105" s="44">
        <v>3046</v>
      </c>
      <c r="AY105" s="44">
        <v>28273642</v>
      </c>
      <c r="AZ105" s="21">
        <v>25409257</v>
      </c>
      <c r="BA105" s="21">
        <v>2864385</v>
      </c>
      <c r="BB105" s="44">
        <v>2</v>
      </c>
      <c r="BC105" s="44"/>
      <c r="BD105" s="44"/>
      <c r="BE105" s="44">
        <v>2864387</v>
      </c>
      <c r="BF105" s="44">
        <v>10147500</v>
      </c>
      <c r="BG105" s="44">
        <v>14288750</v>
      </c>
      <c r="BH105" s="44">
        <v>1863383</v>
      </c>
      <c r="BI105" s="21">
        <v>16837667</v>
      </c>
      <c r="BJ105" s="21">
        <v>58750</v>
      </c>
      <c r="BK105" s="21">
        <v>212500</v>
      </c>
      <c r="BL105" s="21">
        <v>258336</v>
      </c>
      <c r="BM105" s="21">
        <v>661856</v>
      </c>
      <c r="BN105" s="21">
        <v>44328742</v>
      </c>
      <c r="BO105" s="21"/>
      <c r="BP105" s="21"/>
      <c r="BQ105" s="44"/>
      <c r="BR105" s="21"/>
      <c r="BS105" s="44"/>
      <c r="BT105" s="21"/>
      <c r="BU105" s="44"/>
      <c r="BV105" s="21"/>
      <c r="BW105" s="44">
        <v>2470110</v>
      </c>
      <c r="BX105" s="21"/>
      <c r="BY105" s="21">
        <v>3831033</v>
      </c>
      <c r="BZ105" s="21"/>
      <c r="CA105" s="44">
        <v>325</v>
      </c>
      <c r="CB105" s="44"/>
      <c r="CC105" s="44">
        <v>260689</v>
      </c>
      <c r="CD105" s="44"/>
      <c r="CE105" s="44">
        <v>12624</v>
      </c>
      <c r="CF105" s="44"/>
      <c r="CG105" s="44">
        <v>48729</v>
      </c>
      <c r="CH105" s="44"/>
      <c r="CI105" s="21">
        <v>625</v>
      </c>
      <c r="CJ105" s="44"/>
      <c r="CK105" s="21">
        <v>272</v>
      </c>
      <c r="CL105" s="44"/>
      <c r="CM105" s="44">
        <v>264</v>
      </c>
      <c r="CN105" s="44">
        <v>15005</v>
      </c>
      <c r="CO105" s="44">
        <v>2072875</v>
      </c>
      <c r="CP105" s="44">
        <v>0</v>
      </c>
      <c r="CQ105" s="21">
        <v>2154250</v>
      </c>
      <c r="CR105" s="44">
        <v>338550</v>
      </c>
      <c r="CS105" s="44">
        <v>1622784</v>
      </c>
      <c r="CT105" s="44">
        <v>301656</v>
      </c>
      <c r="CU105" s="44"/>
      <c r="CV105" s="44">
        <v>119023</v>
      </c>
      <c r="CW105" s="21"/>
      <c r="CX105" s="21"/>
      <c r="CY105" s="21"/>
      <c r="CZ105" s="21"/>
      <c r="DA105" s="21"/>
      <c r="DB105" s="21"/>
      <c r="DC105" s="21"/>
      <c r="DD105" s="21"/>
      <c r="DE105" s="44"/>
      <c r="DF105" s="21"/>
      <c r="DG105" s="44"/>
      <c r="DH105" s="21"/>
      <c r="DI105" s="44"/>
      <c r="DJ105" s="44"/>
      <c r="DK105" s="44"/>
      <c r="DL105" s="44"/>
      <c r="DM105" s="21"/>
      <c r="DN105" s="44"/>
      <c r="DO105" s="44"/>
      <c r="DP105" s="44"/>
      <c r="DQ105" s="44"/>
      <c r="DR105" s="44"/>
      <c r="DS105" s="44"/>
      <c r="DT105" s="44"/>
      <c r="DU105" s="44"/>
      <c r="DV105" s="44"/>
      <c r="DW105" s="44"/>
      <c r="DX105" s="44"/>
      <c r="DY105" s="44"/>
      <c r="DZ105" s="44"/>
      <c r="EA105" s="44"/>
      <c r="EB105" s="21"/>
      <c r="EC105" s="44">
        <v>3301210</v>
      </c>
      <c r="ED105" s="44"/>
      <c r="EE105" s="21">
        <v>10448655</v>
      </c>
      <c r="EF105" s="44"/>
      <c r="EG105" s="21">
        <v>445143</v>
      </c>
      <c r="EH105" s="44"/>
      <c r="EI105" s="21">
        <v>7959649</v>
      </c>
      <c r="EJ105" s="44"/>
      <c r="EK105" s="44">
        <v>15344</v>
      </c>
      <c r="EL105" s="21"/>
      <c r="EM105" s="44">
        <v>155329</v>
      </c>
      <c r="EN105" s="44"/>
      <c r="EO105" s="44">
        <v>357223</v>
      </c>
      <c r="EP105" s="21"/>
      <c r="EQ105" s="21"/>
      <c r="ER105" s="21"/>
      <c r="ES105" s="21"/>
      <c r="ET105" s="44"/>
      <c r="EU105" s="21"/>
      <c r="EV105" s="44"/>
      <c r="EW105" s="21"/>
      <c r="EX105" s="44"/>
      <c r="EY105" s="44"/>
      <c r="EZ105" s="21"/>
      <c r="FA105" s="21"/>
      <c r="FB105" s="44"/>
      <c r="FC105" s="44"/>
      <c r="FD105" s="21"/>
      <c r="FE105" s="112"/>
      <c r="FF105" s="44"/>
      <c r="FG105" s="44">
        <v>11122757</v>
      </c>
      <c r="FH105" s="44">
        <v>2505498</v>
      </c>
      <c r="FI105" s="44">
        <v>11781002</v>
      </c>
      <c r="FJ105" s="44">
        <v>195127</v>
      </c>
      <c r="FK105" s="44">
        <v>10494162</v>
      </c>
      <c r="FL105" s="44"/>
      <c r="FM105" s="44"/>
      <c r="FN105" s="44"/>
      <c r="FO105" s="44"/>
      <c r="FP105" s="44"/>
      <c r="FQ105" s="44"/>
      <c r="FR105" s="44"/>
      <c r="FS105" s="44"/>
      <c r="FT105" s="44">
        <v>85170</v>
      </c>
      <c r="FU105" s="44">
        <v>6002</v>
      </c>
      <c r="FV105" s="21">
        <v>841931</v>
      </c>
      <c r="FW105" s="44"/>
      <c r="FX105" s="44">
        <v>648853</v>
      </c>
      <c r="FY105" s="44">
        <v>114176</v>
      </c>
      <c r="FZ105" s="44">
        <v>679209</v>
      </c>
      <c r="GA105" s="44">
        <v>165440</v>
      </c>
      <c r="GB105" s="44"/>
      <c r="GC105" s="44">
        <v>207214</v>
      </c>
      <c r="GD105" s="44">
        <v>821090</v>
      </c>
      <c r="GE105" s="44">
        <v>460458</v>
      </c>
      <c r="GF105" s="44">
        <v>226523</v>
      </c>
      <c r="GG105" s="44">
        <v>1428203</v>
      </c>
      <c r="GH105" s="44">
        <v>115343</v>
      </c>
      <c r="GI105" s="44">
        <v>233521</v>
      </c>
      <c r="GJ105" s="44">
        <v>223518</v>
      </c>
      <c r="GK105" s="44">
        <v>5162291</v>
      </c>
      <c r="GL105" s="44">
        <v>39320</v>
      </c>
      <c r="GM105" s="44">
        <v>2710950</v>
      </c>
      <c r="GN105" s="44">
        <v>246331</v>
      </c>
      <c r="GO105" s="44">
        <v>46368</v>
      </c>
      <c r="GP105" s="44"/>
      <c r="GQ105" s="44">
        <v>15091</v>
      </c>
      <c r="GR105" s="44">
        <v>438093</v>
      </c>
      <c r="GS105" s="44">
        <v>5309676</v>
      </c>
      <c r="GT105" s="44"/>
      <c r="GU105" s="21">
        <v>251670</v>
      </c>
      <c r="GV105" s="44"/>
      <c r="GW105" s="44"/>
      <c r="GX105" s="44"/>
      <c r="GY105" s="44">
        <v>5561346</v>
      </c>
      <c r="GZ105" s="44">
        <v>2696959</v>
      </c>
      <c r="HA105" s="44"/>
      <c r="HB105" s="44"/>
      <c r="HC105" s="44">
        <v>2864387</v>
      </c>
      <c r="HD105" s="44">
        <v>5561346</v>
      </c>
      <c r="HE105" s="21"/>
      <c r="HF105" s="21"/>
      <c r="HG105" s="21"/>
      <c r="HH105" s="21"/>
      <c r="HI105" s="21">
        <v>0</v>
      </c>
      <c r="HJ105" s="44"/>
      <c r="HK105" s="21">
        <v>7205</v>
      </c>
      <c r="HL105" s="21">
        <v>283785</v>
      </c>
      <c r="HM105" s="21">
        <v>290990</v>
      </c>
      <c r="HN105" s="21">
        <v>-39320</v>
      </c>
      <c r="HO105" s="21"/>
      <c r="HP105" s="44"/>
      <c r="HQ105" s="47"/>
      <c r="HR105" s="47"/>
      <c r="HS105" s="47"/>
      <c r="HT105" s="47" t="s">
        <v>1759</v>
      </c>
      <c r="HU105" s="47">
        <v>0</v>
      </c>
      <c r="HV105" s="47">
        <v>1735</v>
      </c>
      <c r="HW105" s="47">
        <v>0</v>
      </c>
      <c r="HX105" s="47">
        <v>29607</v>
      </c>
      <c r="HY105" s="47">
        <v>52377</v>
      </c>
      <c r="HZ105" s="47">
        <v>100742</v>
      </c>
      <c r="IA105" s="47">
        <v>0</v>
      </c>
      <c r="IB105" s="47">
        <v>0</v>
      </c>
      <c r="IC105" s="47">
        <v>0</v>
      </c>
      <c r="ID105">
        <v>14217</v>
      </c>
      <c r="IE105" s="47">
        <v>3464</v>
      </c>
      <c r="IF105">
        <v>15956</v>
      </c>
      <c r="IG105" s="47">
        <v>8333</v>
      </c>
      <c r="IH105" s="47">
        <v>26613</v>
      </c>
      <c r="II105">
        <v>2454</v>
      </c>
      <c r="IJ105">
        <v>5510</v>
      </c>
      <c r="IK105">
        <v>3232</v>
      </c>
      <c r="IL105">
        <v>17774</v>
      </c>
      <c r="IM105">
        <v>282014</v>
      </c>
      <c r="IN105">
        <v>0</v>
      </c>
      <c r="IO105">
        <v>271</v>
      </c>
      <c r="IP105">
        <v>3518</v>
      </c>
      <c r="IQ105">
        <v>18513</v>
      </c>
      <c r="IR105">
        <v>0</v>
      </c>
      <c r="IS105">
        <v>0</v>
      </c>
      <c r="IT105">
        <v>22302</v>
      </c>
      <c r="IU105">
        <v>175041</v>
      </c>
      <c r="IV105">
        <v>0</v>
      </c>
      <c r="IW105">
        <v>1744896</v>
      </c>
      <c r="IX105">
        <v>2474116</v>
      </c>
      <c r="IY105">
        <v>2906341</v>
      </c>
      <c r="IZ105">
        <v>0</v>
      </c>
      <c r="JA105">
        <v>0</v>
      </c>
      <c r="JB105">
        <v>0</v>
      </c>
      <c r="JC105">
        <v>937616</v>
      </c>
      <c r="JD105">
        <v>116262</v>
      </c>
      <c r="JE105">
        <v>330452</v>
      </c>
      <c r="JF105">
        <v>155138</v>
      </c>
      <c r="JG105">
        <v>638213</v>
      </c>
      <c r="JH105">
        <v>89337</v>
      </c>
      <c r="JI105">
        <v>147722</v>
      </c>
      <c r="JJ105">
        <v>163500</v>
      </c>
      <c r="JK105">
        <v>1244123</v>
      </c>
      <c r="JL105">
        <v>11122757</v>
      </c>
      <c r="JM105">
        <v>0</v>
      </c>
      <c r="JN105">
        <v>23541</v>
      </c>
      <c r="JO105">
        <v>206446</v>
      </c>
      <c r="JP105">
        <v>724656</v>
      </c>
      <c r="JQ105">
        <v>0</v>
      </c>
      <c r="JR105">
        <v>0</v>
      </c>
      <c r="JS105">
        <v>954643</v>
      </c>
      <c r="JT105"/>
      <c r="JU105"/>
      <c r="JV105"/>
      <c r="JW105"/>
      <c r="JX105"/>
      <c r="JY105">
        <v>14217</v>
      </c>
      <c r="JZ105"/>
      <c r="KA105"/>
      <c r="KB105"/>
      <c r="KC105"/>
      <c r="KD105"/>
      <c r="KE105">
        <v>937616</v>
      </c>
      <c r="KF105">
        <v>176</v>
      </c>
      <c r="KG105">
        <v>318</v>
      </c>
      <c r="KH105">
        <v>109</v>
      </c>
      <c r="KI105">
        <v>127</v>
      </c>
      <c r="KJ105">
        <v>244</v>
      </c>
      <c r="KK105">
        <v>72</v>
      </c>
      <c r="KL105">
        <v>65</v>
      </c>
      <c r="KM105">
        <v>127</v>
      </c>
      <c r="KN105">
        <v>37</v>
      </c>
      <c r="KO105">
        <v>1</v>
      </c>
      <c r="KP105">
        <v>0</v>
      </c>
      <c r="KQ105">
        <v>0</v>
      </c>
      <c r="KR105">
        <v>0</v>
      </c>
      <c r="KS105">
        <v>0</v>
      </c>
      <c r="KT105">
        <v>1</v>
      </c>
      <c r="KU105">
        <v>1</v>
      </c>
      <c r="KV105">
        <v>0</v>
      </c>
      <c r="KW105">
        <v>0</v>
      </c>
      <c r="KX105">
        <v>0</v>
      </c>
      <c r="KY105">
        <v>0</v>
      </c>
      <c r="KZ105">
        <v>0</v>
      </c>
      <c r="LA105">
        <v>0</v>
      </c>
      <c r="LB105">
        <v>0</v>
      </c>
      <c r="LC105">
        <v>0</v>
      </c>
      <c r="LD105">
        <v>1</v>
      </c>
      <c r="LE105">
        <v>0</v>
      </c>
      <c r="LF105">
        <v>0</v>
      </c>
      <c r="LG105">
        <v>0</v>
      </c>
      <c r="LH105">
        <v>0</v>
      </c>
    </row>
    <row r="106" spans="1:320" s="34" customFormat="1" ht="15" customHeight="1" x14ac:dyDescent="0.25">
      <c r="A106" s="45">
        <v>206074025</v>
      </c>
      <c r="B106" s="45" t="s">
        <v>2320</v>
      </c>
      <c r="C106" s="46">
        <v>45292</v>
      </c>
      <c r="D106" s="46">
        <v>45657</v>
      </c>
      <c r="E106" s="47">
        <v>366</v>
      </c>
      <c r="F106" s="45" t="s">
        <v>883</v>
      </c>
      <c r="G106" s="45" t="s">
        <v>884</v>
      </c>
      <c r="H106" s="45" t="s">
        <v>967</v>
      </c>
      <c r="I106" s="45" t="s">
        <v>886</v>
      </c>
      <c r="J106" s="45" t="s">
        <v>887</v>
      </c>
      <c r="K106" s="45" t="s">
        <v>888</v>
      </c>
      <c r="L106" s="45" t="s">
        <v>2167</v>
      </c>
      <c r="M106" s="45" t="s">
        <v>2321</v>
      </c>
      <c r="N106" s="45" t="s">
        <v>2322</v>
      </c>
      <c r="O106" s="45" t="s">
        <v>980</v>
      </c>
      <c r="P106" s="45" t="s">
        <v>2323</v>
      </c>
      <c r="Q106" s="45" t="s">
        <v>2324</v>
      </c>
      <c r="R106" t="s">
        <v>2325</v>
      </c>
      <c r="S106" s="45" t="s">
        <v>893</v>
      </c>
      <c r="T106" t="s">
        <v>2326</v>
      </c>
      <c r="U106" s="47">
        <v>120</v>
      </c>
      <c r="V106" s="47">
        <v>120</v>
      </c>
      <c r="W106" s="47" t="s">
        <v>913</v>
      </c>
      <c r="X106" s="47">
        <v>43920</v>
      </c>
      <c r="Y106" s="47">
        <v>34018</v>
      </c>
      <c r="Z106" s="48">
        <v>77.45</v>
      </c>
      <c r="AA106" s="44">
        <v>918</v>
      </c>
      <c r="AB106" s="44">
        <v>932</v>
      </c>
      <c r="AC106" s="44">
        <v>2344</v>
      </c>
      <c r="AD106" s="44"/>
      <c r="AE106" s="44">
        <v>2666</v>
      </c>
      <c r="AF106" s="44">
        <v>15831</v>
      </c>
      <c r="AG106" s="44">
        <v>12318</v>
      </c>
      <c r="AH106" s="47">
        <v>79</v>
      </c>
      <c r="AI106" s="47">
        <v>780</v>
      </c>
      <c r="AJ106"/>
      <c r="AK106" t="s">
        <v>895</v>
      </c>
      <c r="AL106">
        <v>34018</v>
      </c>
      <c r="AM106"/>
      <c r="AN106"/>
      <c r="AO106"/>
      <c r="AP106"/>
      <c r="AQ106"/>
      <c r="AR106" s="44"/>
      <c r="AS106" s="44"/>
      <c r="AT106" s="44"/>
      <c r="AU106" s="44">
        <v>16080729</v>
      </c>
      <c r="AV106" s="44">
        <v>6548433</v>
      </c>
      <c r="AW106" s="44">
        <v>2945377</v>
      </c>
      <c r="AX106" s="44">
        <v>642</v>
      </c>
      <c r="AY106" s="44">
        <v>19684427</v>
      </c>
      <c r="AZ106" s="21">
        <v>21746717</v>
      </c>
      <c r="BA106" s="21">
        <v>-2062290</v>
      </c>
      <c r="BB106" s="44">
        <v>1600250</v>
      </c>
      <c r="BC106" s="44"/>
      <c r="BD106" s="44"/>
      <c r="BE106" s="44">
        <v>-462040</v>
      </c>
      <c r="BF106" s="44">
        <v>1410701</v>
      </c>
      <c r="BG106" s="44"/>
      <c r="BH106" s="44">
        <v>1192524</v>
      </c>
      <c r="BI106" s="21">
        <v>7081339</v>
      </c>
      <c r="BJ106" s="21">
        <v>5720297</v>
      </c>
      <c r="BK106" s="21">
        <v>38882</v>
      </c>
      <c r="BL106" s="21">
        <v>636986</v>
      </c>
      <c r="BM106" s="21"/>
      <c r="BN106" s="21">
        <v>16080729</v>
      </c>
      <c r="BO106" s="21"/>
      <c r="BP106" s="21"/>
      <c r="BQ106" s="44"/>
      <c r="BR106" s="21"/>
      <c r="BS106" s="44"/>
      <c r="BT106" s="21"/>
      <c r="BU106" s="44"/>
      <c r="BV106" s="21"/>
      <c r="BW106" s="44">
        <v>1122728</v>
      </c>
      <c r="BX106" s="21"/>
      <c r="BY106" s="21"/>
      <c r="BZ106" s="21"/>
      <c r="CA106" s="44">
        <v>45536</v>
      </c>
      <c r="CB106" s="44"/>
      <c r="CC106" s="44">
        <v>270399</v>
      </c>
      <c r="CD106" s="44"/>
      <c r="CE106" s="44">
        <v>5098592</v>
      </c>
      <c r="CF106" s="44"/>
      <c r="CG106" s="44"/>
      <c r="CH106" s="44"/>
      <c r="CI106" s="21">
        <v>11178</v>
      </c>
      <c r="CJ106" s="44"/>
      <c r="CK106" s="21"/>
      <c r="CL106" s="44"/>
      <c r="CM106" s="44">
        <v>409382</v>
      </c>
      <c r="CN106" s="44">
        <v>0</v>
      </c>
      <c r="CO106" s="44">
        <v>2020215</v>
      </c>
      <c r="CP106" s="44">
        <v>0</v>
      </c>
      <c r="CQ106" s="21">
        <v>1731156</v>
      </c>
      <c r="CR106" s="44">
        <v>363500</v>
      </c>
      <c r="CS106" s="44">
        <v>1711330</v>
      </c>
      <c r="CT106" s="44">
        <v>208817</v>
      </c>
      <c r="CU106" s="44"/>
      <c r="CV106" s="44">
        <v>104033</v>
      </c>
      <c r="CW106" s="21"/>
      <c r="CX106" s="21"/>
      <c r="CY106" s="21"/>
      <c r="CZ106" s="21"/>
      <c r="DA106" s="21"/>
      <c r="DB106" s="21"/>
      <c r="DC106" s="21"/>
      <c r="DD106" s="21"/>
      <c r="DE106" s="44"/>
      <c r="DF106" s="21"/>
      <c r="DG106" s="44"/>
      <c r="DH106" s="21"/>
      <c r="DI106" s="44"/>
      <c r="DJ106" s="44"/>
      <c r="DK106" s="44"/>
      <c r="DL106" s="44"/>
      <c r="DM106" s="21"/>
      <c r="DN106" s="44"/>
      <c r="DO106" s="44"/>
      <c r="DP106" s="44"/>
      <c r="DQ106" s="44"/>
      <c r="DR106" s="44"/>
      <c r="DS106" s="44"/>
      <c r="DT106" s="44"/>
      <c r="DU106" s="44"/>
      <c r="DV106" s="44"/>
      <c r="DW106" s="44"/>
      <c r="DX106" s="44"/>
      <c r="DY106" s="44"/>
      <c r="DZ106" s="44"/>
      <c r="EA106" s="44"/>
      <c r="EB106" s="21"/>
      <c r="EC106" s="44">
        <v>207277</v>
      </c>
      <c r="ED106" s="44"/>
      <c r="EE106" s="21"/>
      <c r="EF106" s="44"/>
      <c r="EG106" s="21">
        <v>123858</v>
      </c>
      <c r="EH106" s="44"/>
      <c r="EI106" s="21">
        <v>639470</v>
      </c>
      <c r="EJ106" s="44"/>
      <c r="EK106" s="44">
        <v>1974772</v>
      </c>
      <c r="EL106" s="21"/>
      <c r="EM106" s="44"/>
      <c r="EN106" s="44"/>
      <c r="EO106" s="44"/>
      <c r="EP106" s="21"/>
      <c r="EQ106" s="21"/>
      <c r="ER106" s="21"/>
      <c r="ES106" s="21"/>
      <c r="ET106" s="44"/>
      <c r="EU106" s="21"/>
      <c r="EV106" s="44"/>
      <c r="EW106" s="21"/>
      <c r="EX106" s="44"/>
      <c r="EY106" s="44"/>
      <c r="EZ106" s="21"/>
      <c r="FA106" s="21"/>
      <c r="FB106" s="44"/>
      <c r="FC106" s="44"/>
      <c r="FD106" s="21"/>
      <c r="FE106" s="112"/>
      <c r="FF106" s="44"/>
      <c r="FG106" s="44">
        <v>9344464</v>
      </c>
      <c r="FH106" s="44">
        <v>2934775</v>
      </c>
      <c r="FI106" s="44">
        <v>9467478</v>
      </c>
      <c r="FJ106" s="44">
        <v>323966</v>
      </c>
      <c r="FK106" s="44">
        <v>8296802</v>
      </c>
      <c r="FL106" s="44"/>
      <c r="FM106" s="44"/>
      <c r="FN106" s="44"/>
      <c r="FO106" s="44"/>
      <c r="FP106" s="44"/>
      <c r="FQ106" s="44"/>
      <c r="FR106" s="44"/>
      <c r="FS106" s="44"/>
      <c r="FT106" s="44">
        <v>293319</v>
      </c>
      <c r="FU106" s="44"/>
      <c r="FV106" s="21">
        <v>1096573</v>
      </c>
      <c r="FW106" s="44"/>
      <c r="FX106" s="44">
        <v>522466</v>
      </c>
      <c r="FY106" s="44">
        <v>90885</v>
      </c>
      <c r="FZ106" s="44">
        <v>1152415</v>
      </c>
      <c r="GA106" s="44">
        <v>170441</v>
      </c>
      <c r="GB106" s="44"/>
      <c r="GC106" s="44">
        <v>145593</v>
      </c>
      <c r="GD106" s="44">
        <v>913890</v>
      </c>
      <c r="GE106" s="44">
        <v>727710</v>
      </c>
      <c r="GF106" s="44">
        <v>305536</v>
      </c>
      <c r="GG106" s="44">
        <v>1481912</v>
      </c>
      <c r="GH106" s="44">
        <v>202763</v>
      </c>
      <c r="GI106" s="44">
        <v>226331</v>
      </c>
      <c r="GJ106" s="44">
        <v>136350</v>
      </c>
      <c r="GK106" s="44">
        <v>4460365</v>
      </c>
      <c r="GL106" s="44">
        <v>94983</v>
      </c>
      <c r="GM106" s="44">
        <v>1035812</v>
      </c>
      <c r="GN106" s="44">
        <v>136261</v>
      </c>
      <c r="GO106" s="44">
        <v>195398</v>
      </c>
      <c r="GP106" s="44"/>
      <c r="GQ106" s="44">
        <v>20467</v>
      </c>
      <c r="GR106" s="44">
        <v>40445</v>
      </c>
      <c r="GS106" s="44">
        <v>6434858</v>
      </c>
      <c r="GT106" s="44"/>
      <c r="GU106" s="21">
        <v>611592</v>
      </c>
      <c r="GV106" s="44"/>
      <c r="GW106" s="44"/>
      <c r="GX106" s="44">
        <v>36575</v>
      </c>
      <c r="GY106" s="44">
        <v>7083025</v>
      </c>
      <c r="GZ106" s="44">
        <v>5422212</v>
      </c>
      <c r="HA106" s="44"/>
      <c r="HB106" s="44">
        <v>370043</v>
      </c>
      <c r="HC106" s="44">
        <v>1290770</v>
      </c>
      <c r="HD106" s="44">
        <v>7083025</v>
      </c>
      <c r="HE106" s="21">
        <v>3606256</v>
      </c>
      <c r="HF106" s="21"/>
      <c r="HG106" s="21"/>
      <c r="HH106" s="21"/>
      <c r="HI106" s="21">
        <v>0</v>
      </c>
      <c r="HJ106" s="44"/>
      <c r="HK106" s="21">
        <v>1017800</v>
      </c>
      <c r="HL106" s="21">
        <v>1122838</v>
      </c>
      <c r="HM106" s="21">
        <v>2140638</v>
      </c>
      <c r="HN106" s="21">
        <v>-1529046</v>
      </c>
      <c r="HO106" s="21"/>
      <c r="HP106" s="44"/>
      <c r="HQ106" s="47"/>
      <c r="HR106" s="47">
        <v>370043</v>
      </c>
      <c r="HS106" s="47"/>
      <c r="HT106" s="47" t="s">
        <v>1759</v>
      </c>
      <c r="HU106" s="47">
        <v>0</v>
      </c>
      <c r="HV106" s="47">
        <v>2070</v>
      </c>
      <c r="HW106" s="47">
        <v>0</v>
      </c>
      <c r="HX106" s="47">
        <v>21206</v>
      </c>
      <c r="HY106" s="47">
        <v>55121</v>
      </c>
      <c r="HZ106" s="47">
        <v>82035</v>
      </c>
      <c r="IA106" s="47">
        <v>0</v>
      </c>
      <c r="IB106" s="47">
        <v>0</v>
      </c>
      <c r="IC106" s="47">
        <v>1178</v>
      </c>
      <c r="ID106">
        <v>17971</v>
      </c>
      <c r="IE106" s="47"/>
      <c r="IF106">
        <v>21248</v>
      </c>
      <c r="IG106" s="47">
        <v>8124</v>
      </c>
      <c r="IH106" s="47">
        <v>27556</v>
      </c>
      <c r="II106">
        <v>5187</v>
      </c>
      <c r="IJ106">
        <v>5032</v>
      </c>
      <c r="IK106">
        <v>1920</v>
      </c>
      <c r="IL106">
        <v>21278</v>
      </c>
      <c r="IM106">
        <v>269926</v>
      </c>
      <c r="IN106">
        <v>0</v>
      </c>
      <c r="IO106">
        <v>0</v>
      </c>
      <c r="IP106">
        <v>149</v>
      </c>
      <c r="IQ106">
        <v>2027</v>
      </c>
      <c r="IR106">
        <v>0</v>
      </c>
      <c r="IS106">
        <v>0</v>
      </c>
      <c r="IT106">
        <v>2176</v>
      </c>
      <c r="IU106">
        <v>171367</v>
      </c>
      <c r="IV106">
        <v>0</v>
      </c>
      <c r="IW106">
        <v>1129890</v>
      </c>
      <c r="IX106">
        <v>2347247</v>
      </c>
      <c r="IY106">
        <v>2264855</v>
      </c>
      <c r="IZ106">
        <v>0</v>
      </c>
      <c r="JA106">
        <v>0</v>
      </c>
      <c r="JB106">
        <v>61721</v>
      </c>
      <c r="JC106">
        <v>905918</v>
      </c>
      <c r="JD106"/>
      <c r="JE106">
        <v>418106</v>
      </c>
      <c r="JF106">
        <v>158687</v>
      </c>
      <c r="JG106">
        <v>559176</v>
      </c>
      <c r="JH106">
        <v>146193</v>
      </c>
      <c r="JI106">
        <v>153181</v>
      </c>
      <c r="JJ106">
        <v>104757</v>
      </c>
      <c r="JK106">
        <v>923366</v>
      </c>
      <c r="JL106">
        <v>9344464</v>
      </c>
      <c r="JM106">
        <v>0</v>
      </c>
      <c r="JN106">
        <v>0</v>
      </c>
      <c r="JO106">
        <v>9193</v>
      </c>
      <c r="JP106">
        <v>80789</v>
      </c>
      <c r="JQ106">
        <v>0</v>
      </c>
      <c r="JR106">
        <v>0</v>
      </c>
      <c r="JS106">
        <v>89982</v>
      </c>
      <c r="JT106"/>
      <c r="JU106"/>
      <c r="JV106"/>
      <c r="JW106"/>
      <c r="JX106"/>
      <c r="JY106">
        <v>17971</v>
      </c>
      <c r="JZ106"/>
      <c r="KA106"/>
      <c r="KB106"/>
      <c r="KC106"/>
      <c r="KD106"/>
      <c r="KE106">
        <v>905918</v>
      </c>
      <c r="KF106">
        <v>224</v>
      </c>
      <c r="KG106">
        <v>260</v>
      </c>
      <c r="KH106">
        <v>199</v>
      </c>
      <c r="KI106">
        <v>119</v>
      </c>
      <c r="KJ106">
        <v>152</v>
      </c>
      <c r="KK106">
        <v>109</v>
      </c>
      <c r="KL106">
        <v>71</v>
      </c>
      <c r="KM106">
        <v>84</v>
      </c>
      <c r="KN106">
        <v>65</v>
      </c>
      <c r="KO106">
        <v>1</v>
      </c>
      <c r="KP106">
        <v>0</v>
      </c>
      <c r="KQ106">
        <v>0</v>
      </c>
      <c r="KR106">
        <v>0</v>
      </c>
      <c r="KS106">
        <v>0</v>
      </c>
      <c r="KT106">
        <v>1</v>
      </c>
      <c r="KU106">
        <v>1</v>
      </c>
      <c r="KV106">
        <v>0</v>
      </c>
      <c r="KW106">
        <v>0</v>
      </c>
      <c r="KX106">
        <v>0</v>
      </c>
      <c r="KY106">
        <v>0</v>
      </c>
      <c r="KZ106">
        <v>0</v>
      </c>
      <c r="LA106">
        <v>0</v>
      </c>
      <c r="LB106">
        <v>0</v>
      </c>
      <c r="LC106">
        <v>0</v>
      </c>
      <c r="LD106">
        <v>1</v>
      </c>
      <c r="LE106">
        <v>0</v>
      </c>
      <c r="LF106">
        <v>0</v>
      </c>
      <c r="LG106">
        <v>0</v>
      </c>
      <c r="LH106">
        <v>0</v>
      </c>
    </row>
    <row r="107" spans="1:320" s="34" customFormat="1" ht="15" customHeight="1" x14ac:dyDescent="0.25">
      <c r="A107" s="45">
        <v>206074076</v>
      </c>
      <c r="B107" s="45" t="s">
        <v>2327</v>
      </c>
      <c r="C107" s="46">
        <v>45323</v>
      </c>
      <c r="D107" s="46">
        <v>45657</v>
      </c>
      <c r="E107" s="47">
        <v>335</v>
      </c>
      <c r="F107" s="45" t="s">
        <v>883</v>
      </c>
      <c r="G107" s="45" t="s">
        <v>884</v>
      </c>
      <c r="H107" s="45" t="s">
        <v>967</v>
      </c>
      <c r="I107" s="45" t="s">
        <v>886</v>
      </c>
      <c r="J107" s="45" t="s">
        <v>887</v>
      </c>
      <c r="K107" s="45" t="s">
        <v>888</v>
      </c>
      <c r="L107" s="45" t="s">
        <v>2167</v>
      </c>
      <c r="M107" s="45" t="s">
        <v>2328</v>
      </c>
      <c r="N107" s="45" t="s">
        <v>985</v>
      </c>
      <c r="O107" s="45" t="s">
        <v>983</v>
      </c>
      <c r="P107" s="45" t="s">
        <v>2318</v>
      </c>
      <c r="Q107" s="45" t="s">
        <v>2329</v>
      </c>
      <c r="R107" t="s">
        <v>2330</v>
      </c>
      <c r="S107" s="45" t="s">
        <v>893</v>
      </c>
      <c r="T107"/>
      <c r="U107" s="47">
        <v>120</v>
      </c>
      <c r="V107" s="47">
        <v>120</v>
      </c>
      <c r="W107" s="47" t="s">
        <v>913</v>
      </c>
      <c r="X107" s="47">
        <v>40200</v>
      </c>
      <c r="Y107" s="47">
        <v>38532</v>
      </c>
      <c r="Z107" s="48">
        <v>207.16</v>
      </c>
      <c r="AA107" s="44">
        <v>602</v>
      </c>
      <c r="AB107" s="44">
        <v>579</v>
      </c>
      <c r="AC107" s="44">
        <v>4885</v>
      </c>
      <c r="AD107" s="44">
        <v>7217</v>
      </c>
      <c r="AE107" s="44">
        <v>1933</v>
      </c>
      <c r="AF107" s="44">
        <v>22071</v>
      </c>
      <c r="AG107" s="44">
        <v>59</v>
      </c>
      <c r="AH107" s="47">
        <v>27</v>
      </c>
      <c r="AI107" s="47">
        <v>539</v>
      </c>
      <c r="AJ107">
        <v>1801</v>
      </c>
      <c r="AK107" t="s">
        <v>895</v>
      </c>
      <c r="AL107">
        <v>38532</v>
      </c>
      <c r="AM107"/>
      <c r="AN107"/>
      <c r="AO107"/>
      <c r="AP107"/>
      <c r="AQ107"/>
      <c r="AR107" s="44"/>
      <c r="AS107" s="44"/>
      <c r="AT107" s="44"/>
      <c r="AU107" s="44">
        <v>36186200</v>
      </c>
      <c r="AV107" s="44">
        <v>5335699</v>
      </c>
      <c r="AW107" s="44">
        <v>19243762</v>
      </c>
      <c r="AX107" s="44">
        <v>3701</v>
      </c>
      <c r="AY107" s="44">
        <v>22281838</v>
      </c>
      <c r="AZ107" s="21">
        <v>20454915</v>
      </c>
      <c r="BA107" s="21">
        <v>1826923</v>
      </c>
      <c r="BB107" s="44">
        <v>-4</v>
      </c>
      <c r="BC107" s="44"/>
      <c r="BD107" s="44"/>
      <c r="BE107" s="44">
        <v>1826919</v>
      </c>
      <c r="BF107" s="44">
        <v>6106250</v>
      </c>
      <c r="BG107" s="44">
        <v>9021250</v>
      </c>
      <c r="BH107" s="44">
        <v>1465362</v>
      </c>
      <c r="BI107" s="21">
        <v>17817888</v>
      </c>
      <c r="BJ107" s="21">
        <v>73750</v>
      </c>
      <c r="BK107" s="21">
        <v>33750</v>
      </c>
      <c r="BL107" s="21">
        <v>323900</v>
      </c>
      <c r="BM107" s="21">
        <v>1344050</v>
      </c>
      <c r="BN107" s="21">
        <v>36186200</v>
      </c>
      <c r="BO107" s="21"/>
      <c r="BP107" s="21"/>
      <c r="BQ107" s="44"/>
      <c r="BR107" s="21"/>
      <c r="BS107" s="44"/>
      <c r="BT107" s="21"/>
      <c r="BU107" s="44"/>
      <c r="BV107" s="21"/>
      <c r="BW107" s="44">
        <v>1926180</v>
      </c>
      <c r="BX107" s="21"/>
      <c r="BY107" s="21">
        <v>2937270</v>
      </c>
      <c r="BZ107" s="21"/>
      <c r="CA107" s="44">
        <v>252</v>
      </c>
      <c r="CB107" s="44"/>
      <c r="CC107" s="44">
        <v>433845</v>
      </c>
      <c r="CD107" s="44"/>
      <c r="CE107" s="44">
        <v>19051</v>
      </c>
      <c r="CF107" s="44"/>
      <c r="CG107" s="44">
        <v>12751</v>
      </c>
      <c r="CH107" s="44"/>
      <c r="CI107" s="21">
        <v>6050</v>
      </c>
      <c r="CJ107" s="44"/>
      <c r="CK107" s="21">
        <v>300</v>
      </c>
      <c r="CL107" s="44"/>
      <c r="CM107" s="44">
        <v>0</v>
      </c>
      <c r="CN107" s="44">
        <v>0</v>
      </c>
      <c r="CO107" s="44">
        <v>2042875</v>
      </c>
      <c r="CP107" s="44">
        <v>0</v>
      </c>
      <c r="CQ107" s="21">
        <v>1641800</v>
      </c>
      <c r="CR107" s="44">
        <v>359400</v>
      </c>
      <c r="CS107" s="44">
        <v>995053</v>
      </c>
      <c r="CT107" s="44">
        <v>177044</v>
      </c>
      <c r="CU107" s="44"/>
      <c r="CV107" s="44">
        <v>119527</v>
      </c>
      <c r="CW107" s="21"/>
      <c r="CX107" s="21"/>
      <c r="CY107" s="21"/>
      <c r="CZ107" s="21"/>
      <c r="DA107" s="21"/>
      <c r="DB107" s="21"/>
      <c r="DC107" s="21"/>
      <c r="DD107" s="21"/>
      <c r="DE107" s="44"/>
      <c r="DF107" s="21"/>
      <c r="DG107" s="44"/>
      <c r="DH107" s="21"/>
      <c r="DI107" s="44"/>
      <c r="DJ107" s="44"/>
      <c r="DK107" s="44"/>
      <c r="DL107" s="44"/>
      <c r="DM107" s="21"/>
      <c r="DN107" s="44"/>
      <c r="DO107" s="44"/>
      <c r="DP107" s="44"/>
      <c r="DQ107" s="44"/>
      <c r="DR107" s="44"/>
      <c r="DS107" s="44"/>
      <c r="DT107" s="44"/>
      <c r="DU107" s="44"/>
      <c r="DV107" s="44"/>
      <c r="DW107" s="44"/>
      <c r="DX107" s="44"/>
      <c r="DY107" s="44"/>
      <c r="DZ107" s="44"/>
      <c r="EA107" s="44"/>
      <c r="EB107" s="21"/>
      <c r="EC107" s="44">
        <v>2666451</v>
      </c>
      <c r="ED107" s="44"/>
      <c r="EE107" s="21">
        <v>6297859</v>
      </c>
      <c r="EF107" s="44"/>
      <c r="EG107" s="21">
        <v>125961</v>
      </c>
      <c r="EH107" s="44"/>
      <c r="EI107" s="21">
        <v>9454194</v>
      </c>
      <c r="EJ107" s="44"/>
      <c r="EK107" s="44">
        <v>25850</v>
      </c>
      <c r="EL107" s="21"/>
      <c r="EM107" s="44">
        <v>32851</v>
      </c>
      <c r="EN107" s="44"/>
      <c r="EO107" s="44">
        <v>640596</v>
      </c>
      <c r="EP107" s="21"/>
      <c r="EQ107" s="21"/>
      <c r="ER107" s="21"/>
      <c r="ES107" s="21"/>
      <c r="ET107" s="44"/>
      <c r="EU107" s="21"/>
      <c r="EV107" s="44"/>
      <c r="EW107" s="21"/>
      <c r="EX107" s="44"/>
      <c r="EY107" s="44"/>
      <c r="EZ107" s="21"/>
      <c r="FA107" s="21"/>
      <c r="FB107" s="44"/>
      <c r="FC107" s="44"/>
      <c r="FD107" s="21"/>
      <c r="FE107" s="112"/>
      <c r="FF107" s="44"/>
      <c r="FG107" s="44">
        <v>9117826</v>
      </c>
      <c r="FH107" s="44">
        <v>2012165</v>
      </c>
      <c r="FI107" s="44">
        <v>9324924</v>
      </c>
      <c r="FJ107" s="44">
        <v>156918</v>
      </c>
      <c r="FK107" s="44">
        <v>8736685</v>
      </c>
      <c r="FL107" s="44"/>
      <c r="FM107" s="44"/>
      <c r="FN107" s="44"/>
      <c r="FO107" s="44"/>
      <c r="FP107" s="44"/>
      <c r="FQ107" s="44"/>
      <c r="FR107" s="44"/>
      <c r="FS107" s="44"/>
      <c r="FT107" s="44">
        <v>775</v>
      </c>
      <c r="FU107" s="44"/>
      <c r="FV107" s="21">
        <v>744398</v>
      </c>
      <c r="FW107" s="44"/>
      <c r="FX107" s="44">
        <v>485958</v>
      </c>
      <c r="FY107" s="44">
        <v>118460</v>
      </c>
      <c r="FZ107" s="44">
        <v>445274</v>
      </c>
      <c r="GA107" s="44">
        <v>114694</v>
      </c>
      <c r="GB107" s="44"/>
      <c r="GC107" s="44">
        <v>209828</v>
      </c>
      <c r="GD107" s="44">
        <v>700402</v>
      </c>
      <c r="GE107" s="44">
        <v>338207</v>
      </c>
      <c r="GF107" s="44">
        <v>169090</v>
      </c>
      <c r="GG107" s="44">
        <v>1134180</v>
      </c>
      <c r="GH107" s="44">
        <v>160252</v>
      </c>
      <c r="GI107" s="44">
        <v>259026</v>
      </c>
      <c r="GJ107" s="44">
        <v>208223</v>
      </c>
      <c r="GK107" s="44">
        <v>3876150</v>
      </c>
      <c r="GL107" s="44">
        <v>37399</v>
      </c>
      <c r="GM107" s="44">
        <v>2106511</v>
      </c>
      <c r="GN107" s="44">
        <v>227482</v>
      </c>
      <c r="GO107" s="44">
        <v>32171</v>
      </c>
      <c r="GP107" s="44"/>
      <c r="GQ107" s="44">
        <v>11683</v>
      </c>
      <c r="GR107" s="44">
        <v>338067</v>
      </c>
      <c r="GS107" s="44">
        <v>3930950</v>
      </c>
      <c r="GT107" s="44"/>
      <c r="GU107" s="21">
        <v>186685</v>
      </c>
      <c r="GV107" s="44"/>
      <c r="GW107" s="44"/>
      <c r="GX107" s="44"/>
      <c r="GY107" s="44">
        <v>4117635</v>
      </c>
      <c r="GZ107" s="44">
        <v>2290716</v>
      </c>
      <c r="HA107" s="44"/>
      <c r="HB107" s="44"/>
      <c r="HC107" s="44">
        <v>1826919</v>
      </c>
      <c r="HD107" s="44">
        <v>4117635</v>
      </c>
      <c r="HE107" s="21"/>
      <c r="HF107" s="21"/>
      <c r="HG107" s="21">
        <v>472061</v>
      </c>
      <c r="HH107" s="21"/>
      <c r="HI107" s="21">
        <v>0</v>
      </c>
      <c r="HJ107" s="44"/>
      <c r="HK107" s="21"/>
      <c r="HL107" s="21">
        <v>224084</v>
      </c>
      <c r="HM107" s="21">
        <v>224084</v>
      </c>
      <c r="HN107" s="21">
        <v>-37399</v>
      </c>
      <c r="HO107" s="21"/>
      <c r="HP107" s="44"/>
      <c r="HQ107" s="47"/>
      <c r="HR107" s="47"/>
      <c r="HS107" s="47"/>
      <c r="HT107" s="47" t="s">
        <v>1759</v>
      </c>
      <c r="HU107" s="47">
        <v>0</v>
      </c>
      <c r="HV107" s="47">
        <v>2796</v>
      </c>
      <c r="HW107" s="47">
        <v>0</v>
      </c>
      <c r="HX107" s="47">
        <v>25624</v>
      </c>
      <c r="HY107" s="47">
        <v>39249</v>
      </c>
      <c r="HZ107" s="47">
        <v>85310</v>
      </c>
      <c r="IA107" s="47">
        <v>0</v>
      </c>
      <c r="IB107" s="47">
        <v>0</v>
      </c>
      <c r="IC107" s="47">
        <v>0</v>
      </c>
      <c r="ID107">
        <v>16611</v>
      </c>
      <c r="IE107" s="47">
        <v>2625</v>
      </c>
      <c r="IF107">
        <v>13327</v>
      </c>
      <c r="IG107" s="47">
        <v>5716</v>
      </c>
      <c r="IH107" s="47">
        <v>20708</v>
      </c>
      <c r="II107">
        <v>3733</v>
      </c>
      <c r="IJ107">
        <v>7278</v>
      </c>
      <c r="IK107">
        <v>3017</v>
      </c>
      <c r="IL107">
        <v>11948</v>
      </c>
      <c r="IM107">
        <v>237942</v>
      </c>
      <c r="IN107">
        <v>0</v>
      </c>
      <c r="IO107">
        <v>430</v>
      </c>
      <c r="IP107">
        <v>2777</v>
      </c>
      <c r="IQ107">
        <v>17054</v>
      </c>
      <c r="IR107">
        <v>0</v>
      </c>
      <c r="IS107">
        <v>0</v>
      </c>
      <c r="IT107">
        <v>20261</v>
      </c>
      <c r="IU107">
        <v>231850</v>
      </c>
      <c r="IV107">
        <v>0</v>
      </c>
      <c r="IW107">
        <v>1468276</v>
      </c>
      <c r="IX107">
        <v>1709018</v>
      </c>
      <c r="IY107">
        <v>2541199</v>
      </c>
      <c r="IZ107">
        <v>0</v>
      </c>
      <c r="JA107">
        <v>0</v>
      </c>
      <c r="JB107">
        <v>0</v>
      </c>
      <c r="JC107">
        <v>968511</v>
      </c>
      <c r="JD107">
        <v>69065</v>
      </c>
      <c r="JE107">
        <v>253954</v>
      </c>
      <c r="JF107">
        <v>112619</v>
      </c>
      <c r="JG107">
        <v>476040</v>
      </c>
      <c r="JH107">
        <v>120641</v>
      </c>
      <c r="JI107">
        <v>174914</v>
      </c>
      <c r="JJ107">
        <v>163736</v>
      </c>
      <c r="JK107">
        <v>828003</v>
      </c>
      <c r="JL107">
        <v>9117826</v>
      </c>
      <c r="JM107">
        <v>0</v>
      </c>
      <c r="JN107">
        <v>35175</v>
      </c>
      <c r="JO107">
        <v>169813</v>
      </c>
      <c r="JP107">
        <v>643655</v>
      </c>
      <c r="JQ107">
        <v>0</v>
      </c>
      <c r="JR107">
        <v>0</v>
      </c>
      <c r="JS107">
        <v>848643</v>
      </c>
      <c r="JT107"/>
      <c r="JU107"/>
      <c r="JV107"/>
      <c r="JW107"/>
      <c r="JX107"/>
      <c r="JY107">
        <v>16611</v>
      </c>
      <c r="JZ107"/>
      <c r="KA107"/>
      <c r="KB107"/>
      <c r="KC107"/>
      <c r="KD107"/>
      <c r="KE107">
        <v>968511</v>
      </c>
      <c r="KF107">
        <v>150</v>
      </c>
      <c r="KG107">
        <v>266</v>
      </c>
      <c r="KH107">
        <v>86</v>
      </c>
      <c r="KI107">
        <v>107</v>
      </c>
      <c r="KJ107">
        <v>202</v>
      </c>
      <c r="KK107">
        <v>57</v>
      </c>
      <c r="KL107">
        <v>55</v>
      </c>
      <c r="KM107">
        <v>98</v>
      </c>
      <c r="KN107">
        <v>33</v>
      </c>
      <c r="KO107">
        <v>1</v>
      </c>
      <c r="KP107">
        <v>0</v>
      </c>
      <c r="KQ107">
        <v>0</v>
      </c>
      <c r="KR107">
        <v>0</v>
      </c>
      <c r="KS107">
        <v>0</v>
      </c>
      <c r="KT107">
        <v>1</v>
      </c>
      <c r="KU107">
        <v>1</v>
      </c>
      <c r="KV107">
        <v>0</v>
      </c>
      <c r="KW107">
        <v>0</v>
      </c>
      <c r="KX107">
        <v>0</v>
      </c>
      <c r="KY107">
        <v>0</v>
      </c>
      <c r="KZ107">
        <v>0</v>
      </c>
      <c r="LA107">
        <v>0</v>
      </c>
      <c r="LB107">
        <v>0</v>
      </c>
      <c r="LC107">
        <v>0</v>
      </c>
      <c r="LD107">
        <v>1</v>
      </c>
      <c r="LE107">
        <v>0</v>
      </c>
      <c r="LF107">
        <v>0</v>
      </c>
      <c r="LG107">
        <v>0</v>
      </c>
      <c r="LH107">
        <v>0</v>
      </c>
    </row>
    <row r="108" spans="1:320" s="34" customFormat="1" ht="15" customHeight="1" x14ac:dyDescent="0.25">
      <c r="A108" s="45">
        <v>206074085</v>
      </c>
      <c r="B108" s="45" t="s">
        <v>2331</v>
      </c>
      <c r="C108" s="46">
        <v>45292</v>
      </c>
      <c r="D108" s="46">
        <v>45657</v>
      </c>
      <c r="E108" s="47">
        <v>366</v>
      </c>
      <c r="F108" s="45" t="s">
        <v>883</v>
      </c>
      <c r="G108" s="45" t="s">
        <v>893</v>
      </c>
      <c r="H108" s="45" t="s">
        <v>967</v>
      </c>
      <c r="I108" s="45" t="s">
        <v>916</v>
      </c>
      <c r="J108" s="45" t="s">
        <v>331</v>
      </c>
      <c r="K108" s="45" t="s">
        <v>888</v>
      </c>
      <c r="L108" s="45" t="s">
        <v>2167</v>
      </c>
      <c r="M108" s="45" t="s">
        <v>2332</v>
      </c>
      <c r="N108" s="45" t="s">
        <v>2333</v>
      </c>
      <c r="O108" s="45" t="s">
        <v>2206</v>
      </c>
      <c r="P108" s="45" t="s">
        <v>2334</v>
      </c>
      <c r="Q108" s="45" t="s">
        <v>2335</v>
      </c>
      <c r="R108"/>
      <c r="S108" s="45" t="s">
        <v>893</v>
      </c>
      <c r="T108"/>
      <c r="U108" s="47">
        <v>60</v>
      </c>
      <c r="V108" s="47">
        <v>60</v>
      </c>
      <c r="W108" s="47" t="s">
        <v>894</v>
      </c>
      <c r="X108" s="47">
        <v>21960</v>
      </c>
      <c r="Y108" s="47">
        <v>16784</v>
      </c>
      <c r="Z108" s="48">
        <v>180.47</v>
      </c>
      <c r="AA108" s="44">
        <v>318</v>
      </c>
      <c r="AB108" s="44">
        <v>326</v>
      </c>
      <c r="AC108" s="44">
        <v>3634</v>
      </c>
      <c r="AD108" s="44"/>
      <c r="AE108" s="44">
        <v>8300</v>
      </c>
      <c r="AF108" s="44"/>
      <c r="AG108" s="44">
        <v>2030</v>
      </c>
      <c r="AH108" s="47"/>
      <c r="AI108" s="47">
        <v>2820</v>
      </c>
      <c r="AJ108"/>
      <c r="AK108" t="s">
        <v>895</v>
      </c>
      <c r="AL108">
        <v>16784</v>
      </c>
      <c r="AM108"/>
      <c r="AN108"/>
      <c r="AO108"/>
      <c r="AP108"/>
      <c r="AQ108"/>
      <c r="AR108" s="44"/>
      <c r="AS108" s="44"/>
      <c r="AT108" s="44"/>
      <c r="AU108" s="44">
        <v>8465181</v>
      </c>
      <c r="AV108" s="44">
        <v>1807863</v>
      </c>
      <c r="AW108" s="44">
        <v>-294824</v>
      </c>
      <c r="AX108" s="44">
        <v>57803</v>
      </c>
      <c r="AY108" s="44">
        <v>10625671</v>
      </c>
      <c r="AZ108" s="21">
        <v>11275017</v>
      </c>
      <c r="BA108" s="21">
        <v>-649346</v>
      </c>
      <c r="BB108" s="44">
        <v>-1862697</v>
      </c>
      <c r="BC108" s="44"/>
      <c r="BD108" s="44"/>
      <c r="BE108" s="44">
        <v>-2512043</v>
      </c>
      <c r="BF108" s="44">
        <v>1852474</v>
      </c>
      <c r="BG108" s="44"/>
      <c r="BH108" s="44">
        <v>4378690</v>
      </c>
      <c r="BI108" s="21"/>
      <c r="BJ108" s="21"/>
      <c r="BK108" s="21">
        <v>916450</v>
      </c>
      <c r="BL108" s="21">
        <v>1317567</v>
      </c>
      <c r="BM108" s="21"/>
      <c r="BN108" s="21">
        <v>8465181</v>
      </c>
      <c r="BO108" s="21"/>
      <c r="BP108" s="21"/>
      <c r="BQ108" s="44"/>
      <c r="BR108" s="21"/>
      <c r="BS108" s="44"/>
      <c r="BT108" s="21"/>
      <c r="BU108" s="44"/>
      <c r="BV108" s="21"/>
      <c r="BW108" s="44">
        <v>1161972</v>
      </c>
      <c r="BX108" s="21"/>
      <c r="BY108" s="21"/>
      <c r="BZ108" s="21"/>
      <c r="CA108" s="44">
        <v>1485</v>
      </c>
      <c r="CB108" s="44"/>
      <c r="CC108" s="44"/>
      <c r="CD108" s="44"/>
      <c r="CE108" s="44"/>
      <c r="CF108" s="44"/>
      <c r="CG108" s="44">
        <v>625933</v>
      </c>
      <c r="CH108" s="44"/>
      <c r="CI108" s="21">
        <v>12623</v>
      </c>
      <c r="CJ108" s="44"/>
      <c r="CK108" s="21">
        <v>5850</v>
      </c>
      <c r="CL108" s="44"/>
      <c r="CM108" s="44">
        <v>5201</v>
      </c>
      <c r="CN108" s="44">
        <v>0</v>
      </c>
      <c r="CO108" s="44">
        <v>540068</v>
      </c>
      <c r="CP108" s="44">
        <v>0</v>
      </c>
      <c r="CQ108" s="21">
        <v>510855</v>
      </c>
      <c r="CR108" s="44">
        <v>27500</v>
      </c>
      <c r="CS108" s="44">
        <v>662595</v>
      </c>
      <c r="CT108" s="44">
        <v>44717</v>
      </c>
      <c r="CU108" s="44"/>
      <c r="CV108" s="44">
        <v>16927</v>
      </c>
      <c r="CW108" s="21"/>
      <c r="CX108" s="21"/>
      <c r="CY108" s="21"/>
      <c r="CZ108" s="21"/>
      <c r="DA108" s="21"/>
      <c r="DB108" s="21"/>
      <c r="DC108" s="21"/>
      <c r="DD108" s="21"/>
      <c r="DE108" s="44"/>
      <c r="DF108" s="21"/>
      <c r="DG108" s="44"/>
      <c r="DH108" s="21"/>
      <c r="DI108" s="44"/>
      <c r="DJ108" s="44"/>
      <c r="DK108" s="44"/>
      <c r="DL108" s="44"/>
      <c r="DM108" s="21"/>
      <c r="DN108" s="44"/>
      <c r="DO108" s="44"/>
      <c r="DP108" s="44"/>
      <c r="DQ108" s="44"/>
      <c r="DR108" s="44"/>
      <c r="DS108" s="44"/>
      <c r="DT108" s="44"/>
      <c r="DU108" s="44"/>
      <c r="DV108" s="44"/>
      <c r="DW108" s="44"/>
      <c r="DX108" s="44"/>
      <c r="DY108" s="44"/>
      <c r="DZ108" s="44"/>
      <c r="EA108" s="44"/>
      <c r="EB108" s="21"/>
      <c r="EC108" s="44">
        <v>-642512</v>
      </c>
      <c r="ED108" s="44"/>
      <c r="EE108" s="21"/>
      <c r="EF108" s="44"/>
      <c r="EG108" s="21">
        <v>575621</v>
      </c>
      <c r="EH108" s="44"/>
      <c r="EI108" s="21"/>
      <c r="EJ108" s="44"/>
      <c r="EK108" s="44"/>
      <c r="EL108" s="21"/>
      <c r="EM108" s="44">
        <v>-229412</v>
      </c>
      <c r="EN108" s="44"/>
      <c r="EO108" s="44">
        <v>1479</v>
      </c>
      <c r="EP108" s="21"/>
      <c r="EQ108" s="21"/>
      <c r="ER108" s="21"/>
      <c r="ES108" s="21"/>
      <c r="ET108" s="44"/>
      <c r="EU108" s="21"/>
      <c r="EV108" s="44"/>
      <c r="EW108" s="21"/>
      <c r="EX108" s="44"/>
      <c r="EY108" s="44"/>
      <c r="EZ108" s="21"/>
      <c r="FA108" s="21"/>
      <c r="FB108" s="44"/>
      <c r="FC108" s="44"/>
      <c r="FD108" s="21"/>
      <c r="FE108" s="112"/>
      <c r="FF108" s="44"/>
      <c r="FG108" s="44">
        <v>6243878</v>
      </c>
      <c r="FH108" s="44">
        <v>2653200</v>
      </c>
      <c r="FI108" s="44">
        <v>8859121</v>
      </c>
      <c r="FJ108" s="44">
        <v>304033</v>
      </c>
      <c r="FK108" s="44">
        <v>4419893</v>
      </c>
      <c r="FL108" s="44"/>
      <c r="FM108" s="44"/>
      <c r="FN108" s="44"/>
      <c r="FO108" s="44"/>
      <c r="FP108" s="44"/>
      <c r="FQ108" s="44"/>
      <c r="FR108" s="44"/>
      <c r="FS108" s="44"/>
      <c r="FT108" s="44">
        <v>15353</v>
      </c>
      <c r="FU108" s="44">
        <v>538</v>
      </c>
      <c r="FV108" s="21">
        <v>386592</v>
      </c>
      <c r="FW108" s="44"/>
      <c r="FX108" s="44">
        <v>333012</v>
      </c>
      <c r="FY108" s="44">
        <v>20931</v>
      </c>
      <c r="FZ108" s="44">
        <v>224692</v>
      </c>
      <c r="GA108" s="44">
        <v>41069</v>
      </c>
      <c r="GB108" s="44"/>
      <c r="GC108" s="44">
        <v>34857</v>
      </c>
      <c r="GD108" s="44">
        <v>589188</v>
      </c>
      <c r="GE108" s="44">
        <v>275920</v>
      </c>
      <c r="GF108" s="44">
        <v>65911</v>
      </c>
      <c r="GG108" s="44">
        <v>1272552</v>
      </c>
      <c r="GH108" s="44">
        <v>178452</v>
      </c>
      <c r="GI108" s="44">
        <v>166854</v>
      </c>
      <c r="GJ108" s="44"/>
      <c r="GK108" s="44">
        <v>2391364</v>
      </c>
      <c r="GL108" s="44">
        <v>517203</v>
      </c>
      <c r="GM108" s="44">
        <v>6803</v>
      </c>
      <c r="GN108" s="44">
        <v>29944</v>
      </c>
      <c r="GO108" s="44">
        <v>23943</v>
      </c>
      <c r="GP108" s="44">
        <v>79946</v>
      </c>
      <c r="GQ108" s="44"/>
      <c r="GR108" s="44">
        <v>200000</v>
      </c>
      <c r="GS108" s="44">
        <v>4900676</v>
      </c>
      <c r="GT108" s="44">
        <v>1660671</v>
      </c>
      <c r="GU108" s="21">
        <v>34832368</v>
      </c>
      <c r="GV108" s="44">
        <v>117326</v>
      </c>
      <c r="GW108" s="44">
        <v>11373</v>
      </c>
      <c r="GX108" s="44"/>
      <c r="GY108" s="44">
        <v>41522414</v>
      </c>
      <c r="GZ108" s="44">
        <v>2937073</v>
      </c>
      <c r="HA108" s="44"/>
      <c r="HB108" s="44">
        <v>10075256</v>
      </c>
      <c r="HC108" s="44">
        <v>30266079</v>
      </c>
      <c r="HD108" s="44">
        <v>43278408</v>
      </c>
      <c r="HE108" s="21"/>
      <c r="HF108" s="21"/>
      <c r="HG108" s="21"/>
      <c r="HH108" s="21">
        <v>9949508</v>
      </c>
      <c r="HI108" s="21">
        <v>10856904</v>
      </c>
      <c r="HJ108" s="44">
        <v>30447269</v>
      </c>
      <c r="HK108" s="21"/>
      <c r="HL108" s="21">
        <v>1216506</v>
      </c>
      <c r="HM108" s="21">
        <v>42520679</v>
      </c>
      <c r="HN108" s="21">
        <v>-7688311</v>
      </c>
      <c r="HO108" s="21"/>
      <c r="HP108" s="44"/>
      <c r="HQ108" s="47">
        <v>11373</v>
      </c>
      <c r="HR108" s="47">
        <v>10075256</v>
      </c>
      <c r="HS108" s="47"/>
      <c r="HT108" s="47" t="s">
        <v>2336</v>
      </c>
      <c r="HU108" s="47">
        <v>1674131.6099999999</v>
      </c>
      <c r="HV108" s="47">
        <v>1879</v>
      </c>
      <c r="HW108" s="47">
        <v>0</v>
      </c>
      <c r="HX108" s="47">
        <v>7445</v>
      </c>
      <c r="HY108" s="47">
        <v>16574</v>
      </c>
      <c r="HZ108" s="47">
        <v>42135</v>
      </c>
      <c r="IA108" s="47">
        <v>0</v>
      </c>
      <c r="IB108" s="47">
        <v>0</v>
      </c>
      <c r="IC108" s="47">
        <v>4493</v>
      </c>
      <c r="ID108"/>
      <c r="IE108" s="47">
        <v>2707</v>
      </c>
      <c r="IF108">
        <v>7619</v>
      </c>
      <c r="IG108" s="47">
        <v>1859</v>
      </c>
      <c r="IH108" s="47">
        <v>17330</v>
      </c>
      <c r="II108">
        <v>3570</v>
      </c>
      <c r="IJ108">
        <v>3406</v>
      </c>
      <c r="IK108"/>
      <c r="IL108">
        <v>6298</v>
      </c>
      <c r="IM108">
        <v>115315</v>
      </c>
      <c r="IN108">
        <v>0</v>
      </c>
      <c r="IO108">
        <v>29</v>
      </c>
      <c r="IP108">
        <v>3953</v>
      </c>
      <c r="IQ108">
        <v>9983</v>
      </c>
      <c r="IR108">
        <v>0</v>
      </c>
      <c r="IS108">
        <v>16842</v>
      </c>
      <c r="IT108">
        <v>30807</v>
      </c>
      <c r="IU108">
        <v>158122</v>
      </c>
      <c r="IV108">
        <v>0</v>
      </c>
      <c r="IW108">
        <v>432866</v>
      </c>
      <c r="IX108">
        <v>764935</v>
      </c>
      <c r="IY108">
        <v>1170407</v>
      </c>
      <c r="IZ108">
        <v>0</v>
      </c>
      <c r="JA108">
        <v>0</v>
      </c>
      <c r="JB108">
        <v>238328</v>
      </c>
      <c r="JC108"/>
      <c r="JD108">
        <v>81681</v>
      </c>
      <c r="JE108">
        <v>177948</v>
      </c>
      <c r="JF108">
        <v>43572</v>
      </c>
      <c r="JG108">
        <v>412094</v>
      </c>
      <c r="JH108">
        <v>138609</v>
      </c>
      <c r="JI108">
        <v>99490</v>
      </c>
      <c r="JJ108"/>
      <c r="JK108">
        <v>357750</v>
      </c>
      <c r="JL108">
        <v>4075802</v>
      </c>
      <c r="JM108">
        <v>0</v>
      </c>
      <c r="JN108">
        <v>1142</v>
      </c>
      <c r="JO108">
        <v>118599</v>
      </c>
      <c r="JP108">
        <v>199666</v>
      </c>
      <c r="JQ108">
        <v>0</v>
      </c>
      <c r="JR108">
        <v>842084</v>
      </c>
      <c r="JS108">
        <v>1161491</v>
      </c>
      <c r="JT108"/>
      <c r="JU108"/>
      <c r="JV108"/>
      <c r="JW108"/>
      <c r="JX108"/>
      <c r="JY108"/>
      <c r="JZ108"/>
      <c r="KA108"/>
      <c r="KB108"/>
      <c r="KC108"/>
      <c r="KD108"/>
      <c r="KE108"/>
      <c r="KF108"/>
      <c r="KG108"/>
      <c r="KH108"/>
      <c r="KI108"/>
      <c r="KJ108"/>
      <c r="KK108"/>
      <c r="KL108"/>
      <c r="KM108"/>
      <c r="KN108"/>
      <c r="KO108">
        <v>0</v>
      </c>
      <c r="KP108">
        <v>1</v>
      </c>
      <c r="KQ108">
        <v>0</v>
      </c>
      <c r="KR108">
        <v>0</v>
      </c>
      <c r="KS108">
        <v>1</v>
      </c>
      <c r="KT108">
        <v>0</v>
      </c>
      <c r="KU108">
        <v>1</v>
      </c>
      <c r="KV108">
        <v>0</v>
      </c>
      <c r="KW108">
        <v>0</v>
      </c>
      <c r="KX108">
        <v>0</v>
      </c>
      <c r="KY108">
        <v>0</v>
      </c>
      <c r="KZ108">
        <v>0</v>
      </c>
      <c r="LA108">
        <v>0</v>
      </c>
      <c r="LB108">
        <v>0</v>
      </c>
      <c r="LC108">
        <v>0</v>
      </c>
      <c r="LD108">
        <v>0</v>
      </c>
      <c r="LE108">
        <v>0</v>
      </c>
      <c r="LF108">
        <v>1</v>
      </c>
      <c r="LG108">
        <v>0</v>
      </c>
      <c r="LH108">
        <v>0</v>
      </c>
    </row>
    <row r="109" spans="1:320" s="34" customFormat="1" ht="15" customHeight="1" x14ac:dyDescent="0.25">
      <c r="A109" s="45">
        <v>206074192</v>
      </c>
      <c r="B109" s="45" t="s">
        <v>2337</v>
      </c>
      <c r="C109" s="46">
        <v>45292</v>
      </c>
      <c r="D109" s="46">
        <v>45657</v>
      </c>
      <c r="E109" s="47">
        <v>366</v>
      </c>
      <c r="F109" s="45" t="s">
        <v>883</v>
      </c>
      <c r="G109" s="45" t="s">
        <v>884</v>
      </c>
      <c r="H109" s="45" t="s">
        <v>967</v>
      </c>
      <c r="I109" s="45" t="s">
        <v>886</v>
      </c>
      <c r="J109" s="45" t="s">
        <v>887</v>
      </c>
      <c r="K109" s="45" t="s">
        <v>888</v>
      </c>
      <c r="L109" s="45" t="s">
        <v>2167</v>
      </c>
      <c r="M109" s="45" t="s">
        <v>2338</v>
      </c>
      <c r="N109" s="45" t="s">
        <v>2339</v>
      </c>
      <c r="O109" s="45" t="s">
        <v>983</v>
      </c>
      <c r="P109" s="45" t="s">
        <v>2340</v>
      </c>
      <c r="Q109" s="45" t="s">
        <v>2341</v>
      </c>
      <c r="R109" t="s">
        <v>2232</v>
      </c>
      <c r="S109" s="45" t="s">
        <v>893</v>
      </c>
      <c r="T109"/>
      <c r="U109" s="47">
        <v>59</v>
      </c>
      <c r="V109" s="47">
        <v>59</v>
      </c>
      <c r="W109" s="47" t="s">
        <v>1728</v>
      </c>
      <c r="X109" s="47">
        <v>21594</v>
      </c>
      <c r="Y109" s="47">
        <v>21373</v>
      </c>
      <c r="Z109" s="48">
        <v>229.27</v>
      </c>
      <c r="AA109" s="44">
        <v>553</v>
      </c>
      <c r="AB109" s="44">
        <v>555</v>
      </c>
      <c r="AC109" s="44">
        <v>21227</v>
      </c>
      <c r="AD109" s="44"/>
      <c r="AE109" s="44"/>
      <c r="AF109" s="44"/>
      <c r="AG109" s="44"/>
      <c r="AH109" s="47"/>
      <c r="AI109" s="47">
        <v>146</v>
      </c>
      <c r="AJ109"/>
      <c r="AK109" t="s">
        <v>895</v>
      </c>
      <c r="AL109">
        <v>21373</v>
      </c>
      <c r="AM109"/>
      <c r="AN109"/>
      <c r="AO109"/>
      <c r="AP109"/>
      <c r="AQ109"/>
      <c r="AR109" s="44"/>
      <c r="AS109" s="44"/>
      <c r="AT109" s="44"/>
      <c r="AU109" s="44">
        <v>26722000</v>
      </c>
      <c r="AV109" s="44">
        <v>8069197</v>
      </c>
      <c r="AW109" s="44">
        <v>9110714</v>
      </c>
      <c r="AX109" s="44">
        <v>2404</v>
      </c>
      <c r="AY109" s="44">
        <v>25682887</v>
      </c>
      <c r="AZ109" s="21">
        <v>17765999</v>
      </c>
      <c r="BA109" s="21">
        <v>7916888</v>
      </c>
      <c r="BB109" s="44">
        <v>1</v>
      </c>
      <c r="BC109" s="44"/>
      <c r="BD109" s="44"/>
      <c r="BE109" s="44">
        <v>7916889</v>
      </c>
      <c r="BF109" s="44">
        <v>26539500</v>
      </c>
      <c r="BG109" s="44"/>
      <c r="BH109" s="44"/>
      <c r="BI109" s="21"/>
      <c r="BJ109" s="21"/>
      <c r="BK109" s="21"/>
      <c r="BL109" s="21">
        <v>182500</v>
      </c>
      <c r="BM109" s="21"/>
      <c r="BN109" s="21">
        <v>26722000</v>
      </c>
      <c r="BO109" s="21"/>
      <c r="BP109" s="21"/>
      <c r="BQ109" s="44"/>
      <c r="BR109" s="21"/>
      <c r="BS109" s="44"/>
      <c r="BT109" s="21"/>
      <c r="BU109" s="44"/>
      <c r="BV109" s="21"/>
      <c r="BW109" s="44">
        <v>8068630</v>
      </c>
      <c r="BX109" s="21"/>
      <c r="BY109" s="21"/>
      <c r="BZ109" s="21"/>
      <c r="CA109" s="44"/>
      <c r="CB109" s="44"/>
      <c r="CC109" s="44"/>
      <c r="CD109" s="44"/>
      <c r="CE109" s="44"/>
      <c r="CF109" s="44"/>
      <c r="CG109" s="44"/>
      <c r="CH109" s="44"/>
      <c r="CI109" s="21">
        <v>567</v>
      </c>
      <c r="CJ109" s="44"/>
      <c r="CK109" s="21"/>
      <c r="CL109" s="44"/>
      <c r="CM109" s="44">
        <v>3374</v>
      </c>
      <c r="CN109" s="44">
        <v>60628</v>
      </c>
      <c r="CO109" s="44">
        <v>2589600</v>
      </c>
      <c r="CP109" s="44">
        <v>0</v>
      </c>
      <c r="CQ109" s="21">
        <v>1857500</v>
      </c>
      <c r="CR109" s="44">
        <v>421350</v>
      </c>
      <c r="CS109" s="44">
        <v>2541185</v>
      </c>
      <c r="CT109" s="44">
        <v>273872</v>
      </c>
      <c r="CU109" s="44"/>
      <c r="CV109" s="44">
        <v>321688</v>
      </c>
      <c r="CW109" s="21"/>
      <c r="CX109" s="21"/>
      <c r="CY109" s="21"/>
      <c r="CZ109" s="21"/>
      <c r="DA109" s="21"/>
      <c r="DB109" s="21"/>
      <c r="DC109" s="21"/>
      <c r="DD109" s="21"/>
      <c r="DE109" s="44"/>
      <c r="DF109" s="21"/>
      <c r="DG109" s="44"/>
      <c r="DH109" s="21"/>
      <c r="DI109" s="44"/>
      <c r="DJ109" s="44"/>
      <c r="DK109" s="44"/>
      <c r="DL109" s="44"/>
      <c r="DM109" s="21"/>
      <c r="DN109" s="44"/>
      <c r="DO109" s="44"/>
      <c r="DP109" s="44"/>
      <c r="DQ109" s="44"/>
      <c r="DR109" s="44"/>
      <c r="DS109" s="44"/>
      <c r="DT109" s="44"/>
      <c r="DU109" s="44"/>
      <c r="DV109" s="44"/>
      <c r="DW109" s="44"/>
      <c r="DX109" s="44"/>
      <c r="DY109" s="44"/>
      <c r="DZ109" s="44"/>
      <c r="EA109" s="44"/>
      <c r="EB109" s="21"/>
      <c r="EC109" s="44">
        <v>9110714</v>
      </c>
      <c r="ED109" s="44"/>
      <c r="EE109" s="21"/>
      <c r="EF109" s="44"/>
      <c r="EG109" s="21"/>
      <c r="EH109" s="44"/>
      <c r="EI109" s="21"/>
      <c r="EJ109" s="44"/>
      <c r="EK109" s="44"/>
      <c r="EL109" s="21"/>
      <c r="EM109" s="44"/>
      <c r="EN109" s="44"/>
      <c r="EO109" s="44"/>
      <c r="EP109" s="21"/>
      <c r="EQ109" s="21"/>
      <c r="ER109" s="21"/>
      <c r="ES109" s="21"/>
      <c r="ET109" s="44"/>
      <c r="EU109" s="21"/>
      <c r="EV109" s="44"/>
      <c r="EW109" s="21"/>
      <c r="EX109" s="44"/>
      <c r="EY109" s="44"/>
      <c r="EZ109" s="21"/>
      <c r="FA109" s="21"/>
      <c r="FB109" s="44"/>
      <c r="FC109" s="44"/>
      <c r="FD109" s="21"/>
      <c r="FE109" s="112"/>
      <c r="FF109" s="44"/>
      <c r="FG109" s="44">
        <v>7077676</v>
      </c>
      <c r="FH109" s="44">
        <v>1481671</v>
      </c>
      <c r="FI109" s="44">
        <v>9206652</v>
      </c>
      <c r="FJ109" s="44">
        <v>124890</v>
      </c>
      <c r="FK109" s="44">
        <v>4575671</v>
      </c>
      <c r="FL109" s="44"/>
      <c r="FM109" s="44"/>
      <c r="FN109" s="44"/>
      <c r="FO109" s="44"/>
      <c r="FP109" s="44"/>
      <c r="FQ109" s="44"/>
      <c r="FR109" s="44"/>
      <c r="FS109" s="44"/>
      <c r="FT109" s="44">
        <v>64659</v>
      </c>
      <c r="FU109" s="44">
        <v>12199</v>
      </c>
      <c r="FV109" s="21">
        <v>947152</v>
      </c>
      <c r="FW109" s="44"/>
      <c r="FX109" s="44">
        <v>617510</v>
      </c>
      <c r="FY109" s="44">
        <v>185236</v>
      </c>
      <c r="FZ109" s="44">
        <v>486019</v>
      </c>
      <c r="GA109" s="44">
        <v>122180</v>
      </c>
      <c r="GB109" s="44"/>
      <c r="GC109" s="44">
        <v>348303</v>
      </c>
      <c r="GD109" s="44">
        <v>605191</v>
      </c>
      <c r="GE109" s="44">
        <v>342227</v>
      </c>
      <c r="GF109" s="44">
        <v>152342</v>
      </c>
      <c r="GG109" s="44">
        <v>1111135</v>
      </c>
      <c r="GH109" s="44">
        <v>88845</v>
      </c>
      <c r="GI109" s="44">
        <v>127612</v>
      </c>
      <c r="GJ109" s="44">
        <v>87289</v>
      </c>
      <c r="GK109" s="44">
        <v>4583022</v>
      </c>
      <c r="GL109" s="44">
        <v>15985</v>
      </c>
      <c r="GM109" s="44">
        <v>2596234</v>
      </c>
      <c r="GN109" s="44">
        <v>541480</v>
      </c>
      <c r="GO109" s="44">
        <v>34739</v>
      </c>
      <c r="GP109" s="44"/>
      <c r="GQ109" s="44">
        <v>8041</v>
      </c>
      <c r="GR109" s="44">
        <v>112928</v>
      </c>
      <c r="GS109" s="44">
        <v>16234055</v>
      </c>
      <c r="GT109" s="44"/>
      <c r="GU109" s="21">
        <v>64592</v>
      </c>
      <c r="GV109" s="44"/>
      <c r="GW109" s="44"/>
      <c r="GX109" s="44"/>
      <c r="GY109" s="44">
        <v>16298647</v>
      </c>
      <c r="GZ109" s="44">
        <v>1264679</v>
      </c>
      <c r="HA109" s="44"/>
      <c r="HB109" s="44"/>
      <c r="HC109" s="44">
        <v>15033968</v>
      </c>
      <c r="HD109" s="44">
        <v>16298647</v>
      </c>
      <c r="HE109" s="21">
        <v>13706293</v>
      </c>
      <c r="HF109" s="21"/>
      <c r="HG109" s="21"/>
      <c r="HH109" s="21"/>
      <c r="HI109" s="21">
        <v>0</v>
      </c>
      <c r="HJ109" s="44"/>
      <c r="HK109" s="21">
        <v>45701</v>
      </c>
      <c r="HL109" s="21">
        <v>52235</v>
      </c>
      <c r="HM109" s="21">
        <v>97936</v>
      </c>
      <c r="HN109" s="21">
        <v>-33344</v>
      </c>
      <c r="HO109" s="21"/>
      <c r="HP109" s="44"/>
      <c r="HQ109" s="47"/>
      <c r="HR109" s="47"/>
      <c r="HS109" s="47"/>
      <c r="HT109" s="47">
        <v>0</v>
      </c>
      <c r="HU109" s="47">
        <v>0</v>
      </c>
      <c r="HV109" s="47">
        <v>2033</v>
      </c>
      <c r="HW109" s="47">
        <v>0</v>
      </c>
      <c r="HX109" s="47">
        <v>12441</v>
      </c>
      <c r="HY109" s="47">
        <v>24629</v>
      </c>
      <c r="HZ109" s="47">
        <v>49353</v>
      </c>
      <c r="IA109" s="47">
        <v>0</v>
      </c>
      <c r="IB109" s="47">
        <v>0</v>
      </c>
      <c r="IC109" s="47">
        <v>0</v>
      </c>
      <c r="ID109">
        <v>13344</v>
      </c>
      <c r="IE109" s="47">
        <v>1929</v>
      </c>
      <c r="IF109">
        <v>11906</v>
      </c>
      <c r="IG109" s="47"/>
      <c r="IH109" s="47">
        <v>22034</v>
      </c>
      <c r="II109">
        <v>1954</v>
      </c>
      <c r="IJ109">
        <v>2864</v>
      </c>
      <c r="IK109">
        <v>1264</v>
      </c>
      <c r="IL109">
        <v>14428</v>
      </c>
      <c r="IM109">
        <v>158179</v>
      </c>
      <c r="IN109">
        <v>0</v>
      </c>
      <c r="IO109">
        <v>0</v>
      </c>
      <c r="IP109">
        <v>0</v>
      </c>
      <c r="IQ109">
        <v>0</v>
      </c>
      <c r="IR109">
        <v>0</v>
      </c>
      <c r="IS109">
        <v>0</v>
      </c>
      <c r="IT109">
        <v>0</v>
      </c>
      <c r="IU109">
        <v>335129</v>
      </c>
      <c r="IV109">
        <v>0</v>
      </c>
      <c r="IW109">
        <v>676970</v>
      </c>
      <c r="IX109">
        <v>1091783</v>
      </c>
      <c r="IY109">
        <v>1266573</v>
      </c>
      <c r="IZ109">
        <v>0</v>
      </c>
      <c r="JA109">
        <v>0</v>
      </c>
      <c r="JB109">
        <v>0</v>
      </c>
      <c r="JC109">
        <v>803366</v>
      </c>
      <c r="JD109">
        <v>81173</v>
      </c>
      <c r="JE109">
        <v>228224</v>
      </c>
      <c r="JF109"/>
      <c r="JG109">
        <v>540726</v>
      </c>
      <c r="JH109">
        <v>70319</v>
      </c>
      <c r="JI109">
        <v>81818</v>
      </c>
      <c r="JJ109">
        <v>63777</v>
      </c>
      <c r="JK109">
        <v>1837818</v>
      </c>
      <c r="JL109">
        <v>7077676</v>
      </c>
      <c r="JM109">
        <v>0</v>
      </c>
      <c r="JN109">
        <v>0</v>
      </c>
      <c r="JO109">
        <v>0</v>
      </c>
      <c r="JP109">
        <v>0</v>
      </c>
      <c r="JQ109">
        <v>0</v>
      </c>
      <c r="JR109">
        <v>0</v>
      </c>
      <c r="JS109">
        <v>0</v>
      </c>
      <c r="JT109"/>
      <c r="JU109"/>
      <c r="JV109"/>
      <c r="JW109"/>
      <c r="JX109"/>
      <c r="JY109">
        <v>13344</v>
      </c>
      <c r="JZ109"/>
      <c r="KA109"/>
      <c r="KB109"/>
      <c r="KC109"/>
      <c r="KD109"/>
      <c r="KE109">
        <v>803366</v>
      </c>
      <c r="KF109">
        <v>102</v>
      </c>
      <c r="KG109">
        <v>205</v>
      </c>
      <c r="KH109">
        <v>57</v>
      </c>
      <c r="KI109">
        <v>72</v>
      </c>
      <c r="KJ109">
        <v>149</v>
      </c>
      <c r="KK109">
        <v>35</v>
      </c>
      <c r="KL109">
        <v>38</v>
      </c>
      <c r="KM109">
        <v>65</v>
      </c>
      <c r="KN109">
        <v>23</v>
      </c>
      <c r="KO109">
        <v>1</v>
      </c>
      <c r="KP109">
        <v>0</v>
      </c>
      <c r="KQ109">
        <v>0</v>
      </c>
      <c r="KR109">
        <v>1</v>
      </c>
      <c r="KS109">
        <v>0</v>
      </c>
      <c r="KT109">
        <v>0</v>
      </c>
      <c r="KU109">
        <v>1</v>
      </c>
      <c r="KV109">
        <v>0</v>
      </c>
      <c r="KW109">
        <v>0</v>
      </c>
      <c r="KX109">
        <v>0</v>
      </c>
      <c r="KY109">
        <v>0</v>
      </c>
      <c r="KZ109">
        <v>0</v>
      </c>
      <c r="LA109">
        <v>0</v>
      </c>
      <c r="LB109">
        <v>0</v>
      </c>
      <c r="LC109">
        <v>0</v>
      </c>
      <c r="LD109">
        <v>1</v>
      </c>
      <c r="LE109">
        <v>0</v>
      </c>
      <c r="LF109">
        <v>0</v>
      </c>
      <c r="LG109">
        <v>0</v>
      </c>
      <c r="LH109">
        <v>0</v>
      </c>
    </row>
    <row r="110" spans="1:320" s="34" customFormat="1" ht="15" customHeight="1" x14ac:dyDescent="0.25">
      <c r="A110" s="45">
        <v>206080930</v>
      </c>
      <c r="B110" s="45" t="s">
        <v>2342</v>
      </c>
      <c r="C110" s="46">
        <v>45292</v>
      </c>
      <c r="D110" s="46">
        <v>45657</v>
      </c>
      <c r="E110" s="47">
        <v>366</v>
      </c>
      <c r="F110" s="45" t="s">
        <v>883</v>
      </c>
      <c r="G110" s="45" t="s">
        <v>884</v>
      </c>
      <c r="H110" s="45" t="s">
        <v>2343</v>
      </c>
      <c r="I110" s="45" t="s">
        <v>886</v>
      </c>
      <c r="J110" s="45" t="s">
        <v>887</v>
      </c>
      <c r="K110" s="45" t="s">
        <v>957</v>
      </c>
      <c r="L110" s="45" t="s">
        <v>2344</v>
      </c>
      <c r="M110" s="45" t="s">
        <v>2345</v>
      </c>
      <c r="N110" s="45" t="s">
        <v>2346</v>
      </c>
      <c r="O110" s="45" t="s">
        <v>2347</v>
      </c>
      <c r="P110" s="45" t="s">
        <v>2348</v>
      </c>
      <c r="Q110" s="45" t="s">
        <v>2349</v>
      </c>
      <c r="R110" t="s">
        <v>2350</v>
      </c>
      <c r="S110" s="45" t="s">
        <v>893</v>
      </c>
      <c r="T110"/>
      <c r="U110" s="47">
        <v>99</v>
      </c>
      <c r="V110" s="47">
        <v>99</v>
      </c>
      <c r="W110" s="47" t="s">
        <v>894</v>
      </c>
      <c r="X110" s="47">
        <v>36234</v>
      </c>
      <c r="Y110" s="47">
        <v>29000</v>
      </c>
      <c r="Z110" s="48">
        <v>187.78</v>
      </c>
      <c r="AA110" s="44">
        <v>230</v>
      </c>
      <c r="AB110" s="44">
        <v>236</v>
      </c>
      <c r="AC110" s="44">
        <v>3737</v>
      </c>
      <c r="AD110" s="44">
        <v>156</v>
      </c>
      <c r="AE110" s="44">
        <v>1294</v>
      </c>
      <c r="AF110" s="44">
        <v>22038</v>
      </c>
      <c r="AG110" s="44"/>
      <c r="AH110" s="47">
        <v>1088</v>
      </c>
      <c r="AI110" s="47">
        <v>354</v>
      </c>
      <c r="AJ110">
        <v>333</v>
      </c>
      <c r="AK110" t="s">
        <v>895</v>
      </c>
      <c r="AL110">
        <v>29000</v>
      </c>
      <c r="AM110"/>
      <c r="AN110"/>
      <c r="AO110"/>
      <c r="AP110"/>
      <c r="AQ110"/>
      <c r="AR110" s="44"/>
      <c r="AS110" s="44"/>
      <c r="AT110" s="44"/>
      <c r="AU110" s="44">
        <v>7469466</v>
      </c>
      <c r="AV110" s="44">
        <v>1495075</v>
      </c>
      <c r="AW110" s="44">
        <v>-673908</v>
      </c>
      <c r="AX110" s="44">
        <v>30368</v>
      </c>
      <c r="AY110" s="44">
        <v>9668817</v>
      </c>
      <c r="AZ110" s="21">
        <v>9343730</v>
      </c>
      <c r="BA110" s="21">
        <v>325087</v>
      </c>
      <c r="BB110" s="44"/>
      <c r="BC110" s="44"/>
      <c r="BD110" s="44"/>
      <c r="BE110" s="44">
        <v>325087</v>
      </c>
      <c r="BF110" s="44">
        <v>1092420</v>
      </c>
      <c r="BG110" s="44">
        <v>63180</v>
      </c>
      <c r="BH110" s="44">
        <v>315645</v>
      </c>
      <c r="BI110" s="21">
        <v>5375939</v>
      </c>
      <c r="BJ110" s="21"/>
      <c r="BK110" s="21">
        <v>441576</v>
      </c>
      <c r="BL110" s="21">
        <v>99477</v>
      </c>
      <c r="BM110" s="21">
        <v>81229</v>
      </c>
      <c r="BN110" s="21">
        <v>7469466</v>
      </c>
      <c r="BO110" s="21"/>
      <c r="BP110" s="21"/>
      <c r="BQ110" s="44"/>
      <c r="BR110" s="21"/>
      <c r="BS110" s="44"/>
      <c r="BT110" s="21"/>
      <c r="BU110" s="44"/>
      <c r="BV110" s="21"/>
      <c r="BW110" s="44">
        <v>774606</v>
      </c>
      <c r="BX110" s="21"/>
      <c r="BY110" s="21">
        <v>4263</v>
      </c>
      <c r="BZ110" s="21"/>
      <c r="CA110" s="44">
        <v>35823</v>
      </c>
      <c r="CB110" s="44"/>
      <c r="CC110" s="44">
        <v>610116</v>
      </c>
      <c r="CD110" s="44"/>
      <c r="CE110" s="44"/>
      <c r="CF110" s="44"/>
      <c r="CG110" s="44">
        <v>29798</v>
      </c>
      <c r="CH110" s="44"/>
      <c r="CI110" s="21">
        <v>31249</v>
      </c>
      <c r="CJ110" s="44"/>
      <c r="CK110" s="21">
        <v>9220</v>
      </c>
      <c r="CL110" s="44"/>
      <c r="CM110" s="44">
        <v>191948</v>
      </c>
      <c r="CN110" s="44">
        <v>0</v>
      </c>
      <c r="CO110" s="44">
        <v>317079</v>
      </c>
      <c r="CP110" s="44">
        <v>0</v>
      </c>
      <c r="CQ110" s="21">
        <v>408670</v>
      </c>
      <c r="CR110" s="44">
        <v>52370</v>
      </c>
      <c r="CS110" s="44">
        <v>525008</v>
      </c>
      <c r="CT110" s="44">
        <v>0</v>
      </c>
      <c r="CU110" s="44"/>
      <c r="CV110" s="44">
        <v>0</v>
      </c>
      <c r="CW110" s="21"/>
      <c r="CX110" s="21"/>
      <c r="CY110" s="21"/>
      <c r="CZ110" s="21"/>
      <c r="DA110" s="21"/>
      <c r="DB110" s="21"/>
      <c r="DC110" s="21"/>
      <c r="DD110" s="21"/>
      <c r="DE110" s="44"/>
      <c r="DF110" s="21"/>
      <c r="DG110" s="44"/>
      <c r="DH110" s="21"/>
      <c r="DI110" s="44"/>
      <c r="DJ110" s="44"/>
      <c r="DK110" s="44"/>
      <c r="DL110" s="44"/>
      <c r="DM110" s="21"/>
      <c r="DN110" s="44"/>
      <c r="DO110" s="44"/>
      <c r="DP110" s="44"/>
      <c r="DQ110" s="44"/>
      <c r="DR110" s="44"/>
      <c r="DS110" s="44"/>
      <c r="DT110" s="44"/>
      <c r="DU110" s="44"/>
      <c r="DV110" s="44"/>
      <c r="DW110" s="44"/>
      <c r="DX110" s="44"/>
      <c r="DY110" s="44">
        <v>-2442</v>
      </c>
      <c r="DZ110" s="44"/>
      <c r="EA110" s="44"/>
      <c r="EB110" s="21"/>
      <c r="EC110" s="44">
        <v>-1127968</v>
      </c>
      <c r="ED110" s="44"/>
      <c r="EE110" s="21">
        <v>769</v>
      </c>
      <c r="EF110" s="44"/>
      <c r="EG110" s="21">
        <v>-87590</v>
      </c>
      <c r="EH110" s="44"/>
      <c r="EI110" s="21">
        <v>529941</v>
      </c>
      <c r="EJ110" s="44"/>
      <c r="EK110" s="44"/>
      <c r="EL110" s="21"/>
      <c r="EM110" s="44">
        <v>5375</v>
      </c>
      <c r="EN110" s="44"/>
      <c r="EO110" s="44">
        <v>8007</v>
      </c>
      <c r="EP110" s="21"/>
      <c r="EQ110" s="21"/>
      <c r="ER110" s="21"/>
      <c r="ES110" s="21"/>
      <c r="ET110" s="44"/>
      <c r="EU110" s="21"/>
      <c r="EV110" s="44"/>
      <c r="EW110" s="21"/>
      <c r="EX110" s="44"/>
      <c r="EY110" s="44"/>
      <c r="EZ110" s="21"/>
      <c r="FA110" s="21"/>
      <c r="FB110" s="44"/>
      <c r="FC110" s="44"/>
      <c r="FD110" s="21"/>
      <c r="FE110" s="112"/>
      <c r="FF110" s="44"/>
      <c r="FG110" s="44">
        <v>3797980</v>
      </c>
      <c r="FH110" s="44">
        <v>903754</v>
      </c>
      <c r="FI110" s="44">
        <v>4641996</v>
      </c>
      <c r="FJ110" s="44">
        <v>149826</v>
      </c>
      <c r="FK110" s="44">
        <v>4051845</v>
      </c>
      <c r="FL110" s="44"/>
      <c r="FM110" s="44"/>
      <c r="FN110" s="44"/>
      <c r="FO110" s="44"/>
      <c r="FP110" s="44"/>
      <c r="FQ110" s="44"/>
      <c r="FR110" s="44"/>
      <c r="FS110" s="44"/>
      <c r="FT110" s="44">
        <v>33751</v>
      </c>
      <c r="FU110" s="44"/>
      <c r="FV110" s="21">
        <v>332367</v>
      </c>
      <c r="FW110" s="44"/>
      <c r="FX110" s="44">
        <v>276364</v>
      </c>
      <c r="FY110" s="44">
        <v>61288</v>
      </c>
      <c r="FZ110" s="44">
        <v>86346</v>
      </c>
      <c r="GA110" s="44"/>
      <c r="GB110" s="44"/>
      <c r="GC110" s="44">
        <v>600</v>
      </c>
      <c r="GD110" s="44">
        <v>390108</v>
      </c>
      <c r="GE110" s="44">
        <v>329891</v>
      </c>
      <c r="GF110" s="44">
        <v>135693</v>
      </c>
      <c r="GG110" s="44">
        <v>799162</v>
      </c>
      <c r="GH110" s="44">
        <v>253233</v>
      </c>
      <c r="GI110" s="44">
        <v>170964</v>
      </c>
      <c r="GJ110" s="44">
        <v>282236</v>
      </c>
      <c r="GK110" s="44">
        <v>1461662</v>
      </c>
      <c r="GL110" s="44"/>
      <c r="GM110" s="44">
        <v>639293</v>
      </c>
      <c r="GN110" s="44">
        <v>19869</v>
      </c>
      <c r="GO110" s="44">
        <v>19058</v>
      </c>
      <c r="GP110" s="44"/>
      <c r="GQ110" s="44"/>
      <c r="GR110" s="44"/>
      <c r="GS110" s="44">
        <v>4653936</v>
      </c>
      <c r="GT110" s="44"/>
      <c r="GU110" s="21">
        <v>58835</v>
      </c>
      <c r="GV110" s="44"/>
      <c r="GW110" s="44">
        <v>1091856</v>
      </c>
      <c r="GX110" s="44"/>
      <c r="GY110" s="44">
        <v>5804627</v>
      </c>
      <c r="GZ110" s="44">
        <v>1935735</v>
      </c>
      <c r="HA110" s="44">
        <v>1528705</v>
      </c>
      <c r="HB110" s="44">
        <v>282844</v>
      </c>
      <c r="HC110" s="44">
        <v>2057343</v>
      </c>
      <c r="HD110" s="44">
        <v>5804627</v>
      </c>
      <c r="HE110" s="21">
        <v>1065043</v>
      </c>
      <c r="HF110" s="21"/>
      <c r="HG110" s="21">
        <v>684707</v>
      </c>
      <c r="HH110" s="21"/>
      <c r="HI110" s="21">
        <v>0</v>
      </c>
      <c r="HJ110" s="44"/>
      <c r="HK110" s="21">
        <v>67043</v>
      </c>
      <c r="HL110" s="21">
        <v>279178</v>
      </c>
      <c r="HM110" s="21">
        <v>346221</v>
      </c>
      <c r="HN110" s="21">
        <v>-287386</v>
      </c>
      <c r="HO110" s="21"/>
      <c r="HP110" s="44"/>
      <c r="HQ110" s="47"/>
      <c r="HR110" s="47">
        <v>282844</v>
      </c>
      <c r="HS110" s="47"/>
      <c r="HT110" s="47" t="s">
        <v>2351</v>
      </c>
      <c r="HU110" s="47">
        <v>1471158.6</v>
      </c>
      <c r="HV110" s="47">
        <v>1641</v>
      </c>
      <c r="HW110" s="47">
        <v>0</v>
      </c>
      <c r="HX110" s="47">
        <v>8395</v>
      </c>
      <c r="HY110" s="47">
        <v>9998</v>
      </c>
      <c r="HZ110" s="47">
        <v>45429</v>
      </c>
      <c r="IA110" s="47">
        <v>0</v>
      </c>
      <c r="IB110" s="47">
        <v>0</v>
      </c>
      <c r="IC110" s="47">
        <v>12414</v>
      </c>
      <c r="ID110">
        <v>2942</v>
      </c>
      <c r="IE110" s="47">
        <v>2094</v>
      </c>
      <c r="IF110">
        <v>13178</v>
      </c>
      <c r="IG110" s="47">
        <v>5223</v>
      </c>
      <c r="IH110" s="47">
        <v>18000</v>
      </c>
      <c r="II110">
        <v>5794</v>
      </c>
      <c r="IJ110">
        <v>6712</v>
      </c>
      <c r="IK110">
        <v>4527</v>
      </c>
      <c r="IL110">
        <v>7864</v>
      </c>
      <c r="IM110">
        <v>144211</v>
      </c>
      <c r="IN110">
        <v>0</v>
      </c>
      <c r="IO110">
        <v>1489</v>
      </c>
      <c r="IP110">
        <v>11207</v>
      </c>
      <c r="IQ110">
        <v>12885</v>
      </c>
      <c r="IR110">
        <v>0</v>
      </c>
      <c r="IS110">
        <v>0</v>
      </c>
      <c r="IT110">
        <v>25581</v>
      </c>
      <c r="IU110">
        <v>100829</v>
      </c>
      <c r="IV110">
        <v>0</v>
      </c>
      <c r="IW110">
        <v>358394</v>
      </c>
      <c r="IX110">
        <v>370501</v>
      </c>
      <c r="IY110">
        <v>1009351</v>
      </c>
      <c r="IZ110">
        <v>0</v>
      </c>
      <c r="JA110">
        <v>0</v>
      </c>
      <c r="JB110">
        <v>241186</v>
      </c>
      <c r="JC110">
        <v>136105</v>
      </c>
      <c r="JD110">
        <v>49345</v>
      </c>
      <c r="JE110">
        <v>244734</v>
      </c>
      <c r="JF110">
        <v>94360</v>
      </c>
      <c r="JG110">
        <v>349834</v>
      </c>
      <c r="JH110">
        <v>206345</v>
      </c>
      <c r="JI110">
        <v>134420</v>
      </c>
      <c r="JJ110">
        <v>231363</v>
      </c>
      <c r="JK110">
        <v>271213</v>
      </c>
      <c r="JL110">
        <v>3797980</v>
      </c>
      <c r="JM110">
        <v>0</v>
      </c>
      <c r="JN110">
        <v>89335</v>
      </c>
      <c r="JO110">
        <v>529545</v>
      </c>
      <c r="JP110">
        <v>327850</v>
      </c>
      <c r="JQ110">
        <v>0</v>
      </c>
      <c r="JR110">
        <v>0</v>
      </c>
      <c r="JS110">
        <v>946730</v>
      </c>
      <c r="JT110"/>
      <c r="JU110"/>
      <c r="JV110"/>
      <c r="JW110"/>
      <c r="JX110"/>
      <c r="JY110">
        <v>2942</v>
      </c>
      <c r="JZ110"/>
      <c r="KA110"/>
      <c r="KB110"/>
      <c r="KC110"/>
      <c r="KD110"/>
      <c r="KE110">
        <v>136105</v>
      </c>
      <c r="KF110">
        <v>86</v>
      </c>
      <c r="KG110">
        <v>150</v>
      </c>
      <c r="KH110">
        <v>55</v>
      </c>
      <c r="KI110">
        <v>48</v>
      </c>
      <c r="KJ110">
        <v>83</v>
      </c>
      <c r="KK110">
        <v>22</v>
      </c>
      <c r="KL110">
        <v>30</v>
      </c>
      <c r="KM110">
        <v>52</v>
      </c>
      <c r="KN110">
        <v>15</v>
      </c>
      <c r="KO110">
        <v>1</v>
      </c>
      <c r="KP110">
        <v>0</v>
      </c>
      <c r="KQ110">
        <v>0</v>
      </c>
      <c r="KR110">
        <v>0</v>
      </c>
      <c r="KS110">
        <v>1</v>
      </c>
      <c r="KT110">
        <v>0</v>
      </c>
      <c r="KU110">
        <v>1</v>
      </c>
      <c r="KV110">
        <v>0</v>
      </c>
      <c r="KW110">
        <v>0</v>
      </c>
      <c r="KX110">
        <v>0</v>
      </c>
      <c r="KY110">
        <v>0</v>
      </c>
      <c r="KZ110">
        <v>0</v>
      </c>
      <c r="LA110">
        <v>0</v>
      </c>
      <c r="LB110">
        <v>0</v>
      </c>
      <c r="LC110">
        <v>0</v>
      </c>
      <c r="LD110">
        <v>1</v>
      </c>
      <c r="LE110">
        <v>0</v>
      </c>
      <c r="LF110">
        <v>0</v>
      </c>
      <c r="LG110">
        <v>0</v>
      </c>
      <c r="LH110">
        <v>0</v>
      </c>
    </row>
    <row r="111" spans="1:320" s="34" customFormat="1" ht="15" customHeight="1" x14ac:dyDescent="0.25">
      <c r="A111" s="45">
        <v>206090863</v>
      </c>
      <c r="B111" s="45" t="s">
        <v>2352</v>
      </c>
      <c r="C111" s="46">
        <v>45292</v>
      </c>
      <c r="D111" s="46">
        <v>45657</v>
      </c>
      <c r="E111" s="47">
        <v>366</v>
      </c>
      <c r="F111" s="45" t="s">
        <v>883</v>
      </c>
      <c r="G111" s="45" t="s">
        <v>884</v>
      </c>
      <c r="H111" s="45" t="s">
        <v>2353</v>
      </c>
      <c r="I111" s="45" t="s">
        <v>886</v>
      </c>
      <c r="J111" s="45" t="s">
        <v>887</v>
      </c>
      <c r="K111" s="45" t="s">
        <v>1392</v>
      </c>
      <c r="L111" s="45" t="s">
        <v>2354</v>
      </c>
      <c r="M111" s="45" t="s">
        <v>1474</v>
      </c>
      <c r="N111" s="45" t="s">
        <v>2355</v>
      </c>
      <c r="O111" s="45" t="s">
        <v>2356</v>
      </c>
      <c r="P111" s="45" t="s">
        <v>2357</v>
      </c>
      <c r="Q111" s="45" t="s">
        <v>2358</v>
      </c>
      <c r="R111" t="s">
        <v>2359</v>
      </c>
      <c r="S111" s="45" t="s">
        <v>893</v>
      </c>
      <c r="T111"/>
      <c r="U111" s="47">
        <v>99</v>
      </c>
      <c r="V111" s="47">
        <v>99</v>
      </c>
      <c r="W111" s="47" t="s">
        <v>894</v>
      </c>
      <c r="X111" s="47">
        <v>36234</v>
      </c>
      <c r="Y111" s="47">
        <v>34151</v>
      </c>
      <c r="Z111" s="48">
        <v>215.6</v>
      </c>
      <c r="AA111" s="44">
        <v>288</v>
      </c>
      <c r="AB111" s="44">
        <v>280</v>
      </c>
      <c r="AC111" s="44">
        <v>4186</v>
      </c>
      <c r="AD111" s="44">
        <v>2607</v>
      </c>
      <c r="AE111" s="44">
        <v>3699</v>
      </c>
      <c r="AF111" s="44">
        <v>19303</v>
      </c>
      <c r="AG111" s="44"/>
      <c r="AH111" s="47">
        <v>160</v>
      </c>
      <c r="AI111" s="47">
        <v>570</v>
      </c>
      <c r="AJ111">
        <v>3626</v>
      </c>
      <c r="AK111" t="s">
        <v>895</v>
      </c>
      <c r="AL111">
        <v>34151</v>
      </c>
      <c r="AM111"/>
      <c r="AN111"/>
      <c r="AO111"/>
      <c r="AP111"/>
      <c r="AQ111"/>
      <c r="AR111" s="44"/>
      <c r="AS111" s="44"/>
      <c r="AT111" s="44"/>
      <c r="AU111" s="44">
        <v>18867825</v>
      </c>
      <c r="AV111" s="44">
        <v>3169606</v>
      </c>
      <c r="AW111" s="44">
        <v>5823426</v>
      </c>
      <c r="AX111" s="44">
        <v>13732</v>
      </c>
      <c r="AY111" s="44">
        <v>16227737</v>
      </c>
      <c r="AZ111" s="21">
        <v>17398332</v>
      </c>
      <c r="BA111" s="21">
        <v>-1170595</v>
      </c>
      <c r="BB111" s="44">
        <v>-2</v>
      </c>
      <c r="BC111" s="44"/>
      <c r="BD111" s="44"/>
      <c r="BE111" s="44">
        <v>-1170597</v>
      </c>
      <c r="BF111" s="44">
        <v>5232500</v>
      </c>
      <c r="BG111" s="44">
        <v>3258750</v>
      </c>
      <c r="BH111" s="44">
        <v>1377625</v>
      </c>
      <c r="BI111" s="21">
        <v>7220800</v>
      </c>
      <c r="BJ111" s="21"/>
      <c r="BK111" s="21">
        <v>200000</v>
      </c>
      <c r="BL111" s="21">
        <v>213725</v>
      </c>
      <c r="BM111" s="21">
        <v>1364425</v>
      </c>
      <c r="BN111" s="21">
        <v>18867825</v>
      </c>
      <c r="BO111" s="21"/>
      <c r="BP111" s="21"/>
      <c r="BQ111" s="44"/>
      <c r="BR111" s="21"/>
      <c r="BS111" s="44"/>
      <c r="BT111" s="21"/>
      <c r="BU111" s="44"/>
      <c r="BV111" s="21"/>
      <c r="BW111" s="44">
        <v>2062363</v>
      </c>
      <c r="BX111" s="21"/>
      <c r="BY111" s="21">
        <v>1023588</v>
      </c>
      <c r="BZ111" s="21"/>
      <c r="CA111" s="44">
        <v>7061</v>
      </c>
      <c r="CB111" s="44"/>
      <c r="CC111" s="44">
        <v>14881</v>
      </c>
      <c r="CD111" s="44"/>
      <c r="CE111" s="44"/>
      <c r="CF111" s="44"/>
      <c r="CG111" s="44">
        <v>44638</v>
      </c>
      <c r="CH111" s="44"/>
      <c r="CI111" s="21">
        <v>17075</v>
      </c>
      <c r="CJ111" s="44"/>
      <c r="CK111" s="21"/>
      <c r="CL111" s="44"/>
      <c r="CM111" s="44">
        <v>0</v>
      </c>
      <c r="CN111" s="44">
        <v>0</v>
      </c>
      <c r="CO111" s="44">
        <v>1211625</v>
      </c>
      <c r="CP111" s="44">
        <v>0</v>
      </c>
      <c r="CQ111" s="21">
        <v>1257875</v>
      </c>
      <c r="CR111" s="44">
        <v>380400</v>
      </c>
      <c r="CS111" s="44">
        <v>244236</v>
      </c>
      <c r="CT111" s="44">
        <v>55907</v>
      </c>
      <c r="CU111" s="44"/>
      <c r="CV111" s="44">
        <v>19563</v>
      </c>
      <c r="CW111" s="21"/>
      <c r="CX111" s="21"/>
      <c r="CY111" s="21"/>
      <c r="CZ111" s="21"/>
      <c r="DA111" s="21"/>
      <c r="DB111" s="21"/>
      <c r="DC111" s="21"/>
      <c r="DD111" s="21"/>
      <c r="DE111" s="44"/>
      <c r="DF111" s="21"/>
      <c r="DG111" s="44"/>
      <c r="DH111" s="21"/>
      <c r="DI111" s="44"/>
      <c r="DJ111" s="44"/>
      <c r="DK111" s="44"/>
      <c r="DL111" s="44"/>
      <c r="DM111" s="21"/>
      <c r="DN111" s="44"/>
      <c r="DO111" s="44"/>
      <c r="DP111" s="44"/>
      <c r="DQ111" s="44"/>
      <c r="DR111" s="44"/>
      <c r="DS111" s="44"/>
      <c r="DT111" s="44"/>
      <c r="DU111" s="44"/>
      <c r="DV111" s="44"/>
      <c r="DW111" s="44"/>
      <c r="DX111" s="44"/>
      <c r="DY111" s="44"/>
      <c r="DZ111" s="44"/>
      <c r="EA111" s="44"/>
      <c r="EB111" s="21"/>
      <c r="EC111" s="44">
        <v>2329725</v>
      </c>
      <c r="ED111" s="44"/>
      <c r="EE111" s="21">
        <v>2583135</v>
      </c>
      <c r="EF111" s="44"/>
      <c r="EG111" s="21">
        <v>-294404</v>
      </c>
      <c r="EH111" s="44"/>
      <c r="EI111" s="21">
        <v>918579</v>
      </c>
      <c r="EJ111" s="44"/>
      <c r="EK111" s="44"/>
      <c r="EL111" s="21"/>
      <c r="EM111" s="44">
        <v>132134</v>
      </c>
      <c r="EN111" s="44"/>
      <c r="EO111" s="44">
        <v>154257</v>
      </c>
      <c r="EP111" s="21"/>
      <c r="EQ111" s="21"/>
      <c r="ER111" s="21"/>
      <c r="ES111" s="21"/>
      <c r="ET111" s="44"/>
      <c r="EU111" s="21"/>
      <c r="EV111" s="44"/>
      <c r="EW111" s="21"/>
      <c r="EX111" s="44"/>
      <c r="EY111" s="44"/>
      <c r="EZ111" s="21"/>
      <c r="FA111" s="21"/>
      <c r="FB111" s="44"/>
      <c r="FC111" s="44"/>
      <c r="FD111" s="21"/>
      <c r="FE111" s="112"/>
      <c r="FF111" s="44"/>
      <c r="FG111" s="44">
        <v>6307719</v>
      </c>
      <c r="FH111" s="44">
        <v>1935855</v>
      </c>
      <c r="FI111" s="44">
        <v>9154758</v>
      </c>
      <c r="FJ111" s="44">
        <v>287132</v>
      </c>
      <c r="FK111" s="44">
        <v>7112849</v>
      </c>
      <c r="FL111" s="44"/>
      <c r="FM111" s="44"/>
      <c r="FN111" s="44"/>
      <c r="FO111" s="44"/>
      <c r="FP111" s="44"/>
      <c r="FQ111" s="44"/>
      <c r="FR111" s="44"/>
      <c r="FS111" s="44"/>
      <c r="FT111" s="44">
        <v>2897</v>
      </c>
      <c r="FU111" s="44"/>
      <c r="FV111" s="21">
        <v>631760</v>
      </c>
      <c r="FW111" s="44"/>
      <c r="FX111" s="44">
        <v>457068</v>
      </c>
      <c r="FY111" s="44">
        <v>149363</v>
      </c>
      <c r="FZ111" s="44">
        <v>279997</v>
      </c>
      <c r="GA111" s="44">
        <v>93618</v>
      </c>
      <c r="GB111" s="44"/>
      <c r="GC111" s="44">
        <v>62174</v>
      </c>
      <c r="GD111" s="44">
        <v>786163</v>
      </c>
      <c r="GE111" s="44">
        <v>349226</v>
      </c>
      <c r="GF111" s="44">
        <v>121223</v>
      </c>
      <c r="GG111" s="44">
        <v>1173497</v>
      </c>
      <c r="GH111" s="44">
        <v>175830</v>
      </c>
      <c r="GI111" s="44">
        <v>234919</v>
      </c>
      <c r="GJ111" s="44">
        <v>162323</v>
      </c>
      <c r="GK111" s="44">
        <v>3846616</v>
      </c>
      <c r="GL111" s="44">
        <v>34240</v>
      </c>
      <c r="GM111" s="44">
        <v>916161</v>
      </c>
      <c r="GN111" s="44">
        <v>64756</v>
      </c>
      <c r="GO111" s="44">
        <v>127806</v>
      </c>
      <c r="GP111" s="44"/>
      <c r="GQ111" s="44">
        <v>13493</v>
      </c>
      <c r="GR111" s="44">
        <v>602353</v>
      </c>
      <c r="GS111" s="44">
        <v>2699544</v>
      </c>
      <c r="GT111" s="44"/>
      <c r="GU111" s="21">
        <v>163981</v>
      </c>
      <c r="GV111" s="44"/>
      <c r="GW111" s="44"/>
      <c r="GX111" s="44">
        <v>100000</v>
      </c>
      <c r="GY111" s="44">
        <v>2963525</v>
      </c>
      <c r="GZ111" s="44">
        <v>1698595</v>
      </c>
      <c r="HA111" s="44"/>
      <c r="HB111" s="44"/>
      <c r="HC111" s="44">
        <v>1264930</v>
      </c>
      <c r="HD111" s="44">
        <v>2963525</v>
      </c>
      <c r="HE111" s="21"/>
      <c r="HF111" s="21"/>
      <c r="HG111" s="21">
        <v>313404</v>
      </c>
      <c r="HH111" s="21"/>
      <c r="HI111" s="21">
        <v>0</v>
      </c>
      <c r="HJ111" s="44"/>
      <c r="HK111" s="21">
        <v>19697</v>
      </c>
      <c r="HL111" s="21">
        <v>203068</v>
      </c>
      <c r="HM111" s="21">
        <v>222765</v>
      </c>
      <c r="HN111" s="21">
        <v>-58784</v>
      </c>
      <c r="HO111" s="21"/>
      <c r="HP111" s="44"/>
      <c r="HQ111" s="47"/>
      <c r="HR111" s="47"/>
      <c r="HS111" s="47"/>
      <c r="HT111" s="47" t="s">
        <v>1799</v>
      </c>
      <c r="HU111" s="47">
        <v>16985.95</v>
      </c>
      <c r="HV111" s="47">
        <v>2031</v>
      </c>
      <c r="HW111" s="47">
        <v>0</v>
      </c>
      <c r="HX111" s="47">
        <v>6639</v>
      </c>
      <c r="HY111" s="47">
        <v>35143</v>
      </c>
      <c r="HZ111" s="47">
        <v>58372</v>
      </c>
      <c r="IA111" s="47">
        <v>0</v>
      </c>
      <c r="IB111" s="47">
        <v>0</v>
      </c>
      <c r="IC111" s="47">
        <v>0</v>
      </c>
      <c r="ID111">
        <v>10081</v>
      </c>
      <c r="IE111" s="47">
        <v>4673</v>
      </c>
      <c r="IF111">
        <v>12538</v>
      </c>
      <c r="IG111" s="47">
        <v>3255</v>
      </c>
      <c r="IH111" s="47">
        <v>25285</v>
      </c>
      <c r="II111">
        <v>3851</v>
      </c>
      <c r="IJ111">
        <v>8545</v>
      </c>
      <c r="IK111">
        <v>1792</v>
      </c>
      <c r="IL111">
        <v>20473</v>
      </c>
      <c r="IM111">
        <v>192678</v>
      </c>
      <c r="IN111">
        <v>0</v>
      </c>
      <c r="IO111">
        <v>657</v>
      </c>
      <c r="IP111">
        <v>8785</v>
      </c>
      <c r="IQ111">
        <v>27792</v>
      </c>
      <c r="IR111">
        <v>0</v>
      </c>
      <c r="IS111">
        <v>0</v>
      </c>
      <c r="IT111">
        <v>37234</v>
      </c>
      <c r="IU111">
        <v>160976</v>
      </c>
      <c r="IV111">
        <v>0</v>
      </c>
      <c r="IW111">
        <v>336879</v>
      </c>
      <c r="IX111">
        <v>1610611</v>
      </c>
      <c r="IY111">
        <v>1487782</v>
      </c>
      <c r="IZ111">
        <v>0</v>
      </c>
      <c r="JA111">
        <v>0</v>
      </c>
      <c r="JB111">
        <v>0</v>
      </c>
      <c r="JC111">
        <v>557507</v>
      </c>
      <c r="JD111">
        <v>139673</v>
      </c>
      <c r="JE111">
        <v>236447</v>
      </c>
      <c r="JF111">
        <v>65509</v>
      </c>
      <c r="JG111">
        <v>570596</v>
      </c>
      <c r="JH111">
        <v>121660</v>
      </c>
      <c r="JI111">
        <v>169837</v>
      </c>
      <c r="JJ111">
        <v>86216</v>
      </c>
      <c r="JK111">
        <v>764026</v>
      </c>
      <c r="JL111">
        <v>6307719</v>
      </c>
      <c r="JM111">
        <v>0</v>
      </c>
      <c r="JN111">
        <v>56078</v>
      </c>
      <c r="JO111">
        <v>563255</v>
      </c>
      <c r="JP111">
        <v>1313651</v>
      </c>
      <c r="JQ111">
        <v>0</v>
      </c>
      <c r="JR111">
        <v>0</v>
      </c>
      <c r="JS111">
        <v>1932984</v>
      </c>
      <c r="JT111"/>
      <c r="JU111"/>
      <c r="JV111"/>
      <c r="JW111"/>
      <c r="JX111"/>
      <c r="JY111">
        <v>10081</v>
      </c>
      <c r="JZ111"/>
      <c r="KA111"/>
      <c r="KB111"/>
      <c r="KC111"/>
      <c r="KD111"/>
      <c r="KE111">
        <v>557507</v>
      </c>
      <c r="KF111">
        <v>113</v>
      </c>
      <c r="KG111">
        <v>216</v>
      </c>
      <c r="KH111">
        <v>63</v>
      </c>
      <c r="KI111">
        <v>66</v>
      </c>
      <c r="KJ111">
        <v>139</v>
      </c>
      <c r="KK111">
        <v>35</v>
      </c>
      <c r="KL111">
        <v>34</v>
      </c>
      <c r="KM111">
        <v>77</v>
      </c>
      <c r="KN111">
        <v>17</v>
      </c>
      <c r="KO111">
        <v>1</v>
      </c>
      <c r="KP111">
        <v>0</v>
      </c>
      <c r="KQ111">
        <v>0</v>
      </c>
      <c r="KR111">
        <v>0</v>
      </c>
      <c r="KS111">
        <v>1</v>
      </c>
      <c r="KT111">
        <v>0</v>
      </c>
      <c r="KU111">
        <v>1</v>
      </c>
      <c r="KV111">
        <v>0</v>
      </c>
      <c r="KW111">
        <v>0</v>
      </c>
      <c r="KX111">
        <v>0</v>
      </c>
      <c r="KY111">
        <v>0</v>
      </c>
      <c r="KZ111">
        <v>0</v>
      </c>
      <c r="LA111">
        <v>0</v>
      </c>
      <c r="LB111">
        <v>0</v>
      </c>
      <c r="LC111">
        <v>0</v>
      </c>
      <c r="LD111">
        <v>1</v>
      </c>
      <c r="LE111">
        <v>0</v>
      </c>
      <c r="LF111">
        <v>0</v>
      </c>
      <c r="LG111">
        <v>0</v>
      </c>
      <c r="LH111">
        <v>0</v>
      </c>
    </row>
    <row r="112" spans="1:320" s="34" customFormat="1" ht="15" customHeight="1" x14ac:dyDescent="0.25">
      <c r="A112" s="45">
        <v>206090983</v>
      </c>
      <c r="B112" s="45" t="s">
        <v>2360</v>
      </c>
      <c r="C112" s="46">
        <v>45292</v>
      </c>
      <c r="D112" s="46">
        <v>45657</v>
      </c>
      <c r="E112" s="47">
        <v>366</v>
      </c>
      <c r="F112" s="45" t="s">
        <v>883</v>
      </c>
      <c r="G112" s="45" t="s">
        <v>884</v>
      </c>
      <c r="H112" s="45" t="s">
        <v>2353</v>
      </c>
      <c r="I112" s="45" t="s">
        <v>886</v>
      </c>
      <c r="J112" s="45" t="s">
        <v>887</v>
      </c>
      <c r="K112" s="45" t="s">
        <v>1392</v>
      </c>
      <c r="L112" s="45" t="s">
        <v>2354</v>
      </c>
      <c r="M112" s="45" t="s">
        <v>2361</v>
      </c>
      <c r="N112" s="45" t="s">
        <v>2362</v>
      </c>
      <c r="O112" s="45" t="s">
        <v>2356</v>
      </c>
      <c r="P112" s="45" t="s">
        <v>2363</v>
      </c>
      <c r="Q112" s="45" t="s">
        <v>2364</v>
      </c>
      <c r="R112" t="s">
        <v>2365</v>
      </c>
      <c r="S112" s="45" t="s">
        <v>893</v>
      </c>
      <c r="T112"/>
      <c r="U112" s="47">
        <v>99</v>
      </c>
      <c r="V112" s="47">
        <v>99</v>
      </c>
      <c r="W112" s="47" t="s">
        <v>894</v>
      </c>
      <c r="X112" s="47">
        <v>36234</v>
      </c>
      <c r="Y112" s="47">
        <v>32438</v>
      </c>
      <c r="Z112" s="48">
        <v>207.38</v>
      </c>
      <c r="AA112" s="44">
        <v>295</v>
      </c>
      <c r="AB112" s="44">
        <v>281</v>
      </c>
      <c r="AC112" s="44">
        <v>3822</v>
      </c>
      <c r="AD112" s="44">
        <v>2724</v>
      </c>
      <c r="AE112" s="44">
        <v>3003</v>
      </c>
      <c r="AF112" s="44">
        <v>16141</v>
      </c>
      <c r="AG112" s="44"/>
      <c r="AH112" s="47">
        <v>24</v>
      </c>
      <c r="AI112" s="47">
        <v>276</v>
      </c>
      <c r="AJ112">
        <v>6448</v>
      </c>
      <c r="AK112" t="s">
        <v>895</v>
      </c>
      <c r="AL112">
        <v>32438</v>
      </c>
      <c r="AM112"/>
      <c r="AN112"/>
      <c r="AO112"/>
      <c r="AP112"/>
      <c r="AQ112"/>
      <c r="AR112" s="44"/>
      <c r="AS112" s="44"/>
      <c r="AT112" s="44"/>
      <c r="AU112" s="44">
        <v>18376075</v>
      </c>
      <c r="AV112" s="44">
        <v>4385451</v>
      </c>
      <c r="AW112" s="44">
        <v>5935000</v>
      </c>
      <c r="AX112" s="44">
        <v>12875</v>
      </c>
      <c r="AY112" s="44">
        <v>16839401</v>
      </c>
      <c r="AZ112" s="21">
        <v>16091282</v>
      </c>
      <c r="BA112" s="21">
        <v>748119</v>
      </c>
      <c r="BB112" s="44"/>
      <c r="BC112" s="44"/>
      <c r="BD112" s="44"/>
      <c r="BE112" s="44">
        <v>748119</v>
      </c>
      <c r="BF112" s="44">
        <v>4777500</v>
      </c>
      <c r="BG112" s="44">
        <v>3190464</v>
      </c>
      <c r="BH112" s="44">
        <v>1058205</v>
      </c>
      <c r="BI112" s="21">
        <v>5672501</v>
      </c>
      <c r="BJ112" s="21"/>
      <c r="BK112" s="21">
        <v>29055</v>
      </c>
      <c r="BL112" s="21">
        <v>98720</v>
      </c>
      <c r="BM112" s="21">
        <v>3549630</v>
      </c>
      <c r="BN112" s="21">
        <v>18376075</v>
      </c>
      <c r="BO112" s="21"/>
      <c r="BP112" s="21"/>
      <c r="BQ112" s="44"/>
      <c r="BR112" s="21"/>
      <c r="BS112" s="44"/>
      <c r="BT112" s="21"/>
      <c r="BU112" s="44"/>
      <c r="BV112" s="21"/>
      <c r="BW112" s="44">
        <v>2573350</v>
      </c>
      <c r="BX112" s="21"/>
      <c r="BY112" s="21">
        <v>1220781</v>
      </c>
      <c r="BZ112" s="21"/>
      <c r="CA112" s="44">
        <v>18096</v>
      </c>
      <c r="CB112" s="44"/>
      <c r="CC112" s="44">
        <v>157949</v>
      </c>
      <c r="CD112" s="44"/>
      <c r="CE112" s="44"/>
      <c r="CF112" s="44"/>
      <c r="CG112" s="44">
        <v>9740</v>
      </c>
      <c r="CH112" s="44"/>
      <c r="CI112" s="21">
        <v>1495</v>
      </c>
      <c r="CJ112" s="44"/>
      <c r="CK112" s="21">
        <v>404040</v>
      </c>
      <c r="CL112" s="44"/>
      <c r="CM112" s="44">
        <v>0</v>
      </c>
      <c r="CN112" s="44">
        <v>0</v>
      </c>
      <c r="CO112" s="44">
        <v>1951850</v>
      </c>
      <c r="CP112" s="44">
        <v>1970</v>
      </c>
      <c r="CQ112" s="21">
        <v>1330425</v>
      </c>
      <c r="CR112" s="44">
        <v>366600</v>
      </c>
      <c r="CS112" s="44">
        <v>573757</v>
      </c>
      <c r="CT112" s="44">
        <v>129435</v>
      </c>
      <c r="CU112" s="44"/>
      <c r="CV112" s="44">
        <v>31414</v>
      </c>
      <c r="CW112" s="21"/>
      <c r="CX112" s="21"/>
      <c r="CY112" s="21"/>
      <c r="CZ112" s="21"/>
      <c r="DA112" s="21"/>
      <c r="DB112" s="21"/>
      <c r="DC112" s="21"/>
      <c r="DD112" s="21"/>
      <c r="DE112" s="44"/>
      <c r="DF112" s="21"/>
      <c r="DG112" s="44"/>
      <c r="DH112" s="21"/>
      <c r="DI112" s="44"/>
      <c r="DJ112" s="44"/>
      <c r="DK112" s="44"/>
      <c r="DL112" s="44"/>
      <c r="DM112" s="21"/>
      <c r="DN112" s="44"/>
      <c r="DO112" s="44"/>
      <c r="DP112" s="44"/>
      <c r="DQ112" s="44"/>
      <c r="DR112" s="44"/>
      <c r="DS112" s="44"/>
      <c r="DT112" s="44"/>
      <c r="DU112" s="44"/>
      <c r="DV112" s="44"/>
      <c r="DW112" s="44"/>
      <c r="DX112" s="44"/>
      <c r="DY112" s="44"/>
      <c r="DZ112" s="44"/>
      <c r="EA112" s="44"/>
      <c r="EB112" s="21"/>
      <c r="EC112" s="44">
        <v>2876761</v>
      </c>
      <c r="ED112" s="44"/>
      <c r="EE112" s="21">
        <v>2653786</v>
      </c>
      <c r="EF112" s="44"/>
      <c r="EG112" s="21">
        <v>-674521</v>
      </c>
      <c r="EH112" s="44"/>
      <c r="EI112" s="21">
        <v>287459</v>
      </c>
      <c r="EJ112" s="44"/>
      <c r="EK112" s="44"/>
      <c r="EL112" s="21"/>
      <c r="EM112" s="44">
        <v>24505</v>
      </c>
      <c r="EN112" s="44"/>
      <c r="EO112" s="44">
        <v>767010</v>
      </c>
      <c r="EP112" s="21"/>
      <c r="EQ112" s="21"/>
      <c r="ER112" s="21"/>
      <c r="ES112" s="21"/>
      <c r="ET112" s="44"/>
      <c r="EU112" s="21"/>
      <c r="EV112" s="44"/>
      <c r="EW112" s="21"/>
      <c r="EX112" s="44"/>
      <c r="EY112" s="44"/>
      <c r="EZ112" s="21"/>
      <c r="FA112" s="21"/>
      <c r="FB112" s="44"/>
      <c r="FC112" s="44"/>
      <c r="FD112" s="21"/>
      <c r="FE112" s="112"/>
      <c r="FF112" s="44"/>
      <c r="FG112" s="44">
        <v>7687910</v>
      </c>
      <c r="FH112" s="44">
        <v>2489656</v>
      </c>
      <c r="FI112" s="44">
        <v>5913716</v>
      </c>
      <c r="FJ112" s="44">
        <v>520362</v>
      </c>
      <c r="FK112" s="44">
        <v>6951118</v>
      </c>
      <c r="FL112" s="44"/>
      <c r="FM112" s="44"/>
      <c r="FN112" s="44"/>
      <c r="FO112" s="44"/>
      <c r="FP112" s="44"/>
      <c r="FQ112" s="44"/>
      <c r="FR112" s="44"/>
      <c r="FS112" s="44"/>
      <c r="FT112" s="44">
        <v>79</v>
      </c>
      <c r="FU112" s="44"/>
      <c r="FV112" s="21">
        <v>742478</v>
      </c>
      <c r="FW112" s="44"/>
      <c r="FX112" s="44">
        <v>335509</v>
      </c>
      <c r="FY112" s="44">
        <v>137531</v>
      </c>
      <c r="FZ112" s="44">
        <v>281997</v>
      </c>
      <c r="GA112" s="44">
        <v>101709</v>
      </c>
      <c r="GB112" s="44"/>
      <c r="GC112" s="44">
        <v>114522</v>
      </c>
      <c r="GD112" s="44">
        <v>750998</v>
      </c>
      <c r="GE112" s="44">
        <v>368961</v>
      </c>
      <c r="GF112" s="44">
        <v>185679</v>
      </c>
      <c r="GG112" s="44">
        <v>1211952</v>
      </c>
      <c r="GH112" s="44">
        <v>124213</v>
      </c>
      <c r="GI112" s="44">
        <v>197637</v>
      </c>
      <c r="GJ112" s="44">
        <v>159377</v>
      </c>
      <c r="GK112" s="44">
        <v>3991349</v>
      </c>
      <c r="GL112" s="44">
        <v>28904</v>
      </c>
      <c r="GM112" s="44">
        <v>575696</v>
      </c>
      <c r="GN112" s="44">
        <v>39085</v>
      </c>
      <c r="GO112" s="44">
        <v>61760</v>
      </c>
      <c r="GP112" s="44"/>
      <c r="GQ112" s="44">
        <v>13493</v>
      </c>
      <c r="GR112" s="44">
        <v>-282765</v>
      </c>
      <c r="GS112" s="44">
        <v>3624511</v>
      </c>
      <c r="GT112" s="44"/>
      <c r="GU112" s="21">
        <v>167881</v>
      </c>
      <c r="GV112" s="44">
        <v>221763</v>
      </c>
      <c r="GW112" s="44"/>
      <c r="GX112" s="44">
        <v>100000</v>
      </c>
      <c r="GY112" s="44">
        <v>4114155</v>
      </c>
      <c r="GZ112" s="44">
        <v>4358656</v>
      </c>
      <c r="HA112" s="44"/>
      <c r="HB112" s="44"/>
      <c r="HC112" s="44">
        <v>-244501</v>
      </c>
      <c r="HD112" s="44">
        <v>4114155</v>
      </c>
      <c r="HE112" s="21"/>
      <c r="HF112" s="21"/>
      <c r="HG112" s="21"/>
      <c r="HH112" s="21"/>
      <c r="HI112" s="21">
        <v>0</v>
      </c>
      <c r="HJ112" s="44"/>
      <c r="HK112" s="21">
        <v>35270</v>
      </c>
      <c r="HL112" s="21">
        <v>209326</v>
      </c>
      <c r="HM112" s="21">
        <v>244596</v>
      </c>
      <c r="HN112" s="21">
        <v>-76715</v>
      </c>
      <c r="HO112" s="21"/>
      <c r="HP112" s="44"/>
      <c r="HQ112" s="47"/>
      <c r="HR112" s="47"/>
      <c r="HS112" s="47"/>
      <c r="HT112" s="47" t="s">
        <v>1759</v>
      </c>
      <c r="HU112" s="47">
        <v>0</v>
      </c>
      <c r="HV112" s="47">
        <v>2008</v>
      </c>
      <c r="HW112" s="47">
        <v>0</v>
      </c>
      <c r="HX112" s="47">
        <v>12416</v>
      </c>
      <c r="HY112" s="47">
        <v>37747</v>
      </c>
      <c r="HZ112" s="47">
        <v>71198</v>
      </c>
      <c r="IA112" s="47">
        <v>0</v>
      </c>
      <c r="IB112" s="47">
        <v>0</v>
      </c>
      <c r="IC112" s="47">
        <v>0</v>
      </c>
      <c r="ID112">
        <v>15751</v>
      </c>
      <c r="IE112" s="47">
        <v>5859</v>
      </c>
      <c r="IF112">
        <v>11122</v>
      </c>
      <c r="IG112" s="47">
        <v>6699</v>
      </c>
      <c r="IH112" s="47">
        <v>26521</v>
      </c>
      <c r="II112">
        <v>2727</v>
      </c>
      <c r="IJ112">
        <v>5487</v>
      </c>
      <c r="IK112">
        <v>2023</v>
      </c>
      <c r="IL112">
        <v>16004</v>
      </c>
      <c r="IM112">
        <v>215562</v>
      </c>
      <c r="IN112">
        <v>0</v>
      </c>
      <c r="IO112">
        <v>85</v>
      </c>
      <c r="IP112">
        <v>1612</v>
      </c>
      <c r="IQ112">
        <v>6921</v>
      </c>
      <c r="IR112">
        <v>0</v>
      </c>
      <c r="IS112">
        <v>0</v>
      </c>
      <c r="IT112">
        <v>8618</v>
      </c>
      <c r="IU112">
        <v>147865</v>
      </c>
      <c r="IV112">
        <v>0</v>
      </c>
      <c r="IW112">
        <v>738435</v>
      </c>
      <c r="IX112">
        <v>1838006</v>
      </c>
      <c r="IY112">
        <v>1794256</v>
      </c>
      <c r="IZ112">
        <v>0</v>
      </c>
      <c r="JA112">
        <v>0</v>
      </c>
      <c r="JB112">
        <v>0</v>
      </c>
      <c r="JC112">
        <v>878399</v>
      </c>
      <c r="JD112">
        <v>162959</v>
      </c>
      <c r="JE112">
        <v>210822</v>
      </c>
      <c r="JF112">
        <v>127015</v>
      </c>
      <c r="JG112">
        <v>601497</v>
      </c>
      <c r="JH112">
        <v>81532</v>
      </c>
      <c r="JI112">
        <v>121396</v>
      </c>
      <c r="JJ112">
        <v>110044</v>
      </c>
      <c r="JK112">
        <v>875684</v>
      </c>
      <c r="JL112">
        <v>7687910</v>
      </c>
      <c r="JM112">
        <v>0</v>
      </c>
      <c r="JN112">
        <v>6130</v>
      </c>
      <c r="JO112">
        <v>96371</v>
      </c>
      <c r="JP112">
        <v>352526</v>
      </c>
      <c r="JQ112">
        <v>0</v>
      </c>
      <c r="JR112">
        <v>0</v>
      </c>
      <c r="JS112">
        <v>455027</v>
      </c>
      <c r="JT112"/>
      <c r="JU112"/>
      <c r="JV112"/>
      <c r="JW112"/>
      <c r="JX112"/>
      <c r="JY112">
        <v>15751</v>
      </c>
      <c r="JZ112"/>
      <c r="KA112"/>
      <c r="KB112"/>
      <c r="KC112"/>
      <c r="KD112"/>
      <c r="KE112">
        <v>878399</v>
      </c>
      <c r="KF112">
        <v>123</v>
      </c>
      <c r="KG112">
        <v>231</v>
      </c>
      <c r="KH112">
        <v>62</v>
      </c>
      <c r="KI112">
        <v>82</v>
      </c>
      <c r="KJ112">
        <v>164</v>
      </c>
      <c r="KK112">
        <v>36</v>
      </c>
      <c r="KL112">
        <v>41</v>
      </c>
      <c r="KM112">
        <v>88</v>
      </c>
      <c r="KN112">
        <v>18</v>
      </c>
      <c r="KO112">
        <v>1</v>
      </c>
      <c r="KP112">
        <v>0</v>
      </c>
      <c r="KQ112">
        <v>0</v>
      </c>
      <c r="KR112">
        <v>0</v>
      </c>
      <c r="KS112">
        <v>1</v>
      </c>
      <c r="KT112">
        <v>0</v>
      </c>
      <c r="KU112">
        <v>1</v>
      </c>
      <c r="KV112">
        <v>0</v>
      </c>
      <c r="KW112">
        <v>0</v>
      </c>
      <c r="KX112">
        <v>0</v>
      </c>
      <c r="KY112">
        <v>0</v>
      </c>
      <c r="KZ112">
        <v>0</v>
      </c>
      <c r="LA112">
        <v>0</v>
      </c>
      <c r="LB112">
        <v>0</v>
      </c>
      <c r="LC112">
        <v>0</v>
      </c>
      <c r="LD112">
        <v>1</v>
      </c>
      <c r="LE112">
        <v>0</v>
      </c>
      <c r="LF112">
        <v>0</v>
      </c>
      <c r="LG112">
        <v>0</v>
      </c>
      <c r="LH112">
        <v>0</v>
      </c>
    </row>
    <row r="113" spans="1:320" s="34" customFormat="1" ht="15" customHeight="1" x14ac:dyDescent="0.25">
      <c r="A113" s="45">
        <v>206092347</v>
      </c>
      <c r="B113" s="45" t="s">
        <v>2366</v>
      </c>
      <c r="C113" s="46">
        <v>45292</v>
      </c>
      <c r="D113" s="46">
        <v>45657</v>
      </c>
      <c r="E113" s="47">
        <v>366</v>
      </c>
      <c r="F113" s="45" t="s">
        <v>883</v>
      </c>
      <c r="G113" s="45" t="s">
        <v>884</v>
      </c>
      <c r="H113" s="45" t="s">
        <v>2353</v>
      </c>
      <c r="I113" s="45" t="s">
        <v>886</v>
      </c>
      <c r="J113" s="45" t="s">
        <v>887</v>
      </c>
      <c r="K113" s="45" t="s">
        <v>1392</v>
      </c>
      <c r="L113" s="45" t="s">
        <v>2354</v>
      </c>
      <c r="M113" s="45" t="s">
        <v>2367</v>
      </c>
      <c r="N113" s="45" t="s">
        <v>2368</v>
      </c>
      <c r="O113" s="45" t="s">
        <v>2356</v>
      </c>
      <c r="P113" s="45" t="s">
        <v>2363</v>
      </c>
      <c r="Q113" s="45" t="s">
        <v>2369</v>
      </c>
      <c r="R113" t="s">
        <v>2370</v>
      </c>
      <c r="S113" s="45" t="s">
        <v>893</v>
      </c>
      <c r="T113"/>
      <c r="U113" s="47">
        <v>68</v>
      </c>
      <c r="V113" s="47">
        <v>68</v>
      </c>
      <c r="W113" s="47" t="s">
        <v>894</v>
      </c>
      <c r="X113" s="47">
        <v>24888</v>
      </c>
      <c r="Y113" s="47">
        <v>22885</v>
      </c>
      <c r="Z113" s="48">
        <v>206.47</v>
      </c>
      <c r="AA113" s="44">
        <v>526</v>
      </c>
      <c r="AB113" s="44">
        <v>524</v>
      </c>
      <c r="AC113" s="44">
        <v>10254</v>
      </c>
      <c r="AD113" s="44"/>
      <c r="AE113" s="44">
        <v>1859</v>
      </c>
      <c r="AF113" s="44">
        <v>5145</v>
      </c>
      <c r="AG113" s="44">
        <v>697</v>
      </c>
      <c r="AH113" s="47">
        <v>1806</v>
      </c>
      <c r="AI113" s="47">
        <v>1724</v>
      </c>
      <c r="AJ113">
        <v>1400</v>
      </c>
      <c r="AK113" t="s">
        <v>895</v>
      </c>
      <c r="AL113">
        <v>22885</v>
      </c>
      <c r="AM113"/>
      <c r="AN113"/>
      <c r="AO113"/>
      <c r="AP113"/>
      <c r="AQ113"/>
      <c r="AR113" s="44"/>
      <c r="AS113" s="44"/>
      <c r="AT113" s="44"/>
      <c r="AU113" s="44">
        <v>8009750</v>
      </c>
      <c r="AV113" s="44">
        <v>8065045</v>
      </c>
      <c r="AW113" s="44">
        <v>-1533137</v>
      </c>
      <c r="AX113" s="44">
        <v>4611</v>
      </c>
      <c r="AY113" s="44">
        <v>17612543</v>
      </c>
      <c r="AZ113" s="21">
        <v>15171602</v>
      </c>
      <c r="BA113" s="21">
        <v>2440941</v>
      </c>
      <c r="BB113" s="44">
        <v>-642556</v>
      </c>
      <c r="BC113" s="44"/>
      <c r="BD113" s="44"/>
      <c r="BE113" s="44">
        <v>1798385</v>
      </c>
      <c r="BF113" s="44">
        <v>3588900</v>
      </c>
      <c r="BG113" s="44"/>
      <c r="BH113" s="44">
        <v>650650</v>
      </c>
      <c r="BI113" s="21">
        <v>1800750</v>
      </c>
      <c r="BJ113" s="21">
        <v>243950</v>
      </c>
      <c r="BK113" s="21">
        <v>632100</v>
      </c>
      <c r="BL113" s="21">
        <v>603400</v>
      </c>
      <c r="BM113" s="21">
        <v>490000</v>
      </c>
      <c r="BN113" s="21">
        <v>8009750</v>
      </c>
      <c r="BO113" s="21"/>
      <c r="BP113" s="21"/>
      <c r="BQ113" s="44"/>
      <c r="BR113" s="21"/>
      <c r="BS113" s="44"/>
      <c r="BT113" s="21"/>
      <c r="BU113" s="44"/>
      <c r="BV113" s="21"/>
      <c r="BW113" s="44">
        <v>6190892</v>
      </c>
      <c r="BX113" s="21"/>
      <c r="BY113" s="21"/>
      <c r="BZ113" s="21"/>
      <c r="CA113" s="44">
        <v>6572</v>
      </c>
      <c r="CB113" s="44"/>
      <c r="CC113" s="44">
        <v>35699</v>
      </c>
      <c r="CD113" s="44"/>
      <c r="CE113" s="44">
        <v>306481</v>
      </c>
      <c r="CF113" s="44"/>
      <c r="CG113" s="44">
        <v>1525042</v>
      </c>
      <c r="CH113" s="44"/>
      <c r="CI113" s="21">
        <v>228</v>
      </c>
      <c r="CJ113" s="44"/>
      <c r="CK113" s="21">
        <v>131</v>
      </c>
      <c r="CL113" s="44"/>
      <c r="CM113" s="44">
        <v>0</v>
      </c>
      <c r="CN113" s="44">
        <v>0</v>
      </c>
      <c r="CO113" s="44">
        <v>2806524</v>
      </c>
      <c r="CP113" s="44">
        <v>0</v>
      </c>
      <c r="CQ113" s="21">
        <v>3558500</v>
      </c>
      <c r="CR113" s="44">
        <v>861081</v>
      </c>
      <c r="CS113" s="44">
        <v>804387</v>
      </c>
      <c r="CT113" s="44">
        <v>5106</v>
      </c>
      <c r="CU113" s="44"/>
      <c r="CV113" s="44">
        <v>29447</v>
      </c>
      <c r="CW113" s="21"/>
      <c r="CX113" s="21"/>
      <c r="CY113" s="21"/>
      <c r="CZ113" s="21"/>
      <c r="DA113" s="21"/>
      <c r="DB113" s="21"/>
      <c r="DC113" s="21"/>
      <c r="DD113" s="21"/>
      <c r="DE113" s="44"/>
      <c r="DF113" s="21"/>
      <c r="DG113" s="44"/>
      <c r="DH113" s="21"/>
      <c r="DI113" s="44"/>
      <c r="DJ113" s="44"/>
      <c r="DK113" s="44"/>
      <c r="DL113" s="44"/>
      <c r="DM113" s="21"/>
      <c r="DN113" s="44"/>
      <c r="DO113" s="44"/>
      <c r="DP113" s="44"/>
      <c r="DQ113" s="44"/>
      <c r="DR113" s="44"/>
      <c r="DS113" s="44"/>
      <c r="DT113" s="44"/>
      <c r="DU113" s="44"/>
      <c r="DV113" s="44"/>
      <c r="DW113" s="44"/>
      <c r="DX113" s="44"/>
      <c r="DY113" s="44">
        <v>-141156</v>
      </c>
      <c r="DZ113" s="44"/>
      <c r="EA113" s="44"/>
      <c r="EB113" s="21"/>
      <c r="EC113" s="44">
        <v>-1372311</v>
      </c>
      <c r="ED113" s="44"/>
      <c r="EE113" s="21"/>
      <c r="EF113" s="44"/>
      <c r="EG113" s="21">
        <v>7168</v>
      </c>
      <c r="EH113" s="44"/>
      <c r="EI113" s="21">
        <v>-510599</v>
      </c>
      <c r="EJ113" s="44"/>
      <c r="EK113" s="44">
        <v>294501</v>
      </c>
      <c r="EL113" s="21"/>
      <c r="EM113" s="44">
        <v>302234</v>
      </c>
      <c r="EN113" s="44"/>
      <c r="EO113" s="44">
        <v>-112974</v>
      </c>
      <c r="EP113" s="21"/>
      <c r="EQ113" s="21"/>
      <c r="ER113" s="21"/>
      <c r="ES113" s="21"/>
      <c r="ET113" s="44"/>
      <c r="EU113" s="21"/>
      <c r="EV113" s="44"/>
      <c r="EW113" s="21"/>
      <c r="EX113" s="44"/>
      <c r="EY113" s="44"/>
      <c r="EZ113" s="21"/>
      <c r="FA113" s="21"/>
      <c r="FB113" s="44"/>
      <c r="FC113" s="44"/>
      <c r="FD113" s="21"/>
      <c r="FE113" s="112"/>
      <c r="FF113" s="44"/>
      <c r="FG113" s="44">
        <v>7544303</v>
      </c>
      <c r="FH113" s="44">
        <v>1547087</v>
      </c>
      <c r="FI113" s="44">
        <v>6080212</v>
      </c>
      <c r="FJ113" s="44">
        <v>80259</v>
      </c>
      <c r="FK113" s="44">
        <v>5941159</v>
      </c>
      <c r="FL113" s="44"/>
      <c r="FM113" s="44"/>
      <c r="FN113" s="44"/>
      <c r="FO113" s="44"/>
      <c r="FP113" s="44"/>
      <c r="FQ113" s="44"/>
      <c r="FR113" s="44"/>
      <c r="FS113" s="44"/>
      <c r="FT113" s="44">
        <v>67381</v>
      </c>
      <c r="FU113" s="44">
        <v>2442</v>
      </c>
      <c r="FV113" s="21">
        <v>597629</v>
      </c>
      <c r="FW113" s="44"/>
      <c r="FX113" s="44">
        <v>479348</v>
      </c>
      <c r="FY113" s="44">
        <v>199335</v>
      </c>
      <c r="FZ113" s="44">
        <v>483171</v>
      </c>
      <c r="GA113" s="44">
        <v>1209</v>
      </c>
      <c r="GB113" s="44"/>
      <c r="GC113" s="44">
        <v>9272</v>
      </c>
      <c r="GD113" s="44">
        <v>773704</v>
      </c>
      <c r="GE113" s="44">
        <v>273632</v>
      </c>
      <c r="GF113" s="44">
        <v>156075</v>
      </c>
      <c r="GG113" s="44">
        <v>1366025</v>
      </c>
      <c r="GH113" s="44">
        <v>162986</v>
      </c>
      <c r="GI113" s="44">
        <v>165877</v>
      </c>
      <c r="GJ113" s="44">
        <v>86720</v>
      </c>
      <c r="GK113" s="44">
        <v>3376423</v>
      </c>
      <c r="GL113" s="44">
        <v>32239</v>
      </c>
      <c r="GM113" s="44">
        <v>626140</v>
      </c>
      <c r="GN113" s="44">
        <v>62681</v>
      </c>
      <c r="GO113" s="44">
        <v>18320</v>
      </c>
      <c r="GP113" s="44"/>
      <c r="GQ113" s="44">
        <v>4679</v>
      </c>
      <c r="GR113" s="44">
        <v>285155</v>
      </c>
      <c r="GS113" s="44">
        <v>5087113</v>
      </c>
      <c r="GT113" s="44"/>
      <c r="GU113" s="21">
        <v>164190</v>
      </c>
      <c r="GV113" s="44"/>
      <c r="GW113" s="44"/>
      <c r="GX113" s="44"/>
      <c r="GY113" s="44">
        <v>5251303</v>
      </c>
      <c r="GZ113" s="44">
        <v>1065119</v>
      </c>
      <c r="HA113" s="44"/>
      <c r="HB113" s="44"/>
      <c r="HC113" s="44">
        <v>4186184</v>
      </c>
      <c r="HD113" s="44">
        <v>5251303</v>
      </c>
      <c r="HE113" s="21">
        <v>1960598</v>
      </c>
      <c r="HF113" s="21"/>
      <c r="HG113" s="21"/>
      <c r="HH113" s="21"/>
      <c r="HI113" s="21">
        <v>0</v>
      </c>
      <c r="HJ113" s="44">
        <v>32481</v>
      </c>
      <c r="HK113" s="21"/>
      <c r="HL113" s="21">
        <v>169456</v>
      </c>
      <c r="HM113" s="21">
        <v>201937</v>
      </c>
      <c r="HN113" s="21">
        <v>-37747</v>
      </c>
      <c r="HO113" s="21"/>
      <c r="HP113" s="44"/>
      <c r="HQ113" s="47"/>
      <c r="HR113" s="47"/>
      <c r="HS113" s="47"/>
      <c r="HT113" s="47" t="s">
        <v>1759</v>
      </c>
      <c r="HU113" s="47">
        <v>0</v>
      </c>
      <c r="HV113" s="47">
        <v>1945</v>
      </c>
      <c r="HW113" s="47">
        <v>0</v>
      </c>
      <c r="HX113" s="47">
        <v>6464</v>
      </c>
      <c r="HY113" s="47">
        <v>29928</v>
      </c>
      <c r="HZ113" s="47">
        <v>57044</v>
      </c>
      <c r="IA113" s="47">
        <v>0</v>
      </c>
      <c r="IB113" s="47">
        <v>0</v>
      </c>
      <c r="IC113" s="47">
        <v>5810</v>
      </c>
      <c r="ID113">
        <v>13700</v>
      </c>
      <c r="IE113" s="47">
        <v>6285</v>
      </c>
      <c r="IF113">
        <v>6019</v>
      </c>
      <c r="IG113" s="47">
        <v>3198</v>
      </c>
      <c r="IH113" s="47">
        <v>18871</v>
      </c>
      <c r="II113">
        <v>4126</v>
      </c>
      <c r="IJ113">
        <v>5649</v>
      </c>
      <c r="IK113">
        <v>1428</v>
      </c>
      <c r="IL113">
        <v>13711</v>
      </c>
      <c r="IM113">
        <v>174178</v>
      </c>
      <c r="IN113">
        <v>0</v>
      </c>
      <c r="IO113">
        <v>669</v>
      </c>
      <c r="IP113">
        <v>2448</v>
      </c>
      <c r="IQ113">
        <v>14168</v>
      </c>
      <c r="IR113">
        <v>0</v>
      </c>
      <c r="IS113">
        <v>0</v>
      </c>
      <c r="IT113">
        <v>17285</v>
      </c>
      <c r="IU113">
        <v>178353</v>
      </c>
      <c r="IV113">
        <v>0</v>
      </c>
      <c r="IW113">
        <v>411057</v>
      </c>
      <c r="IX113">
        <v>1600714</v>
      </c>
      <c r="IY113">
        <v>1647894</v>
      </c>
      <c r="IZ113">
        <v>0</v>
      </c>
      <c r="JA113">
        <v>0</v>
      </c>
      <c r="JB113">
        <v>278633</v>
      </c>
      <c r="JC113">
        <v>870843</v>
      </c>
      <c r="JD113">
        <v>186837</v>
      </c>
      <c r="JE113">
        <v>107090</v>
      </c>
      <c r="JF113">
        <v>63928</v>
      </c>
      <c r="JG113">
        <v>455551</v>
      </c>
      <c r="JH113">
        <v>132142</v>
      </c>
      <c r="JI113">
        <v>124447</v>
      </c>
      <c r="JJ113">
        <v>72402</v>
      </c>
      <c r="JK113">
        <v>933832</v>
      </c>
      <c r="JL113">
        <v>7063723</v>
      </c>
      <c r="JM113">
        <v>0</v>
      </c>
      <c r="JN113">
        <v>63570</v>
      </c>
      <c r="JO113">
        <v>134639</v>
      </c>
      <c r="JP113">
        <v>425054</v>
      </c>
      <c r="JQ113">
        <v>0</v>
      </c>
      <c r="JR113">
        <v>0</v>
      </c>
      <c r="JS113">
        <v>623263</v>
      </c>
      <c r="JT113"/>
      <c r="JU113"/>
      <c r="JV113"/>
      <c r="JW113"/>
      <c r="JX113"/>
      <c r="JY113">
        <v>13700</v>
      </c>
      <c r="JZ113"/>
      <c r="KA113"/>
      <c r="KB113"/>
      <c r="KC113"/>
      <c r="KD113"/>
      <c r="KE113">
        <v>870843</v>
      </c>
      <c r="KF113">
        <v>140</v>
      </c>
      <c r="KG113">
        <v>344</v>
      </c>
      <c r="KH113">
        <v>74</v>
      </c>
      <c r="KI113">
        <v>92</v>
      </c>
      <c r="KJ113">
        <v>265</v>
      </c>
      <c r="KK113">
        <v>43</v>
      </c>
      <c r="KL113">
        <v>53</v>
      </c>
      <c r="KM113">
        <v>156</v>
      </c>
      <c r="KN113">
        <v>28</v>
      </c>
      <c r="KO113">
        <v>1</v>
      </c>
      <c r="KP113">
        <v>0</v>
      </c>
      <c r="KQ113">
        <v>0</v>
      </c>
      <c r="KR113">
        <v>0</v>
      </c>
      <c r="KS113">
        <v>1</v>
      </c>
      <c r="KT113">
        <v>0</v>
      </c>
      <c r="KU113">
        <v>1</v>
      </c>
      <c r="KV113">
        <v>0</v>
      </c>
      <c r="KW113">
        <v>0</v>
      </c>
      <c r="KX113">
        <v>0</v>
      </c>
      <c r="KY113">
        <v>0</v>
      </c>
      <c r="KZ113">
        <v>0</v>
      </c>
      <c r="LA113">
        <v>0</v>
      </c>
      <c r="LB113">
        <v>0</v>
      </c>
      <c r="LC113">
        <v>0</v>
      </c>
      <c r="LD113">
        <v>1</v>
      </c>
      <c r="LE113">
        <v>0</v>
      </c>
      <c r="LF113">
        <v>0</v>
      </c>
      <c r="LG113">
        <v>0</v>
      </c>
      <c r="LH113">
        <v>0</v>
      </c>
    </row>
    <row r="114" spans="1:320" s="34" customFormat="1" ht="15" customHeight="1" x14ac:dyDescent="0.25">
      <c r="A114" s="45">
        <v>206100684</v>
      </c>
      <c r="B114" s="45" t="s">
        <v>2371</v>
      </c>
      <c r="C114" s="46">
        <v>45292</v>
      </c>
      <c r="D114" s="46">
        <v>45657</v>
      </c>
      <c r="E114" s="47">
        <v>366</v>
      </c>
      <c r="F114" s="45" t="s">
        <v>883</v>
      </c>
      <c r="G114" s="45" t="s">
        <v>893</v>
      </c>
      <c r="H114" s="45" t="s">
        <v>987</v>
      </c>
      <c r="I114" s="45" t="s">
        <v>916</v>
      </c>
      <c r="J114" s="45" t="s">
        <v>331</v>
      </c>
      <c r="K114" s="45" t="s">
        <v>988</v>
      </c>
      <c r="L114" s="45" t="s">
        <v>2372</v>
      </c>
      <c r="M114" s="45" t="s">
        <v>2373</v>
      </c>
      <c r="N114" s="45" t="s">
        <v>2374</v>
      </c>
      <c r="O114" s="45" t="s">
        <v>2375</v>
      </c>
      <c r="P114" s="45" t="s">
        <v>2376</v>
      </c>
      <c r="Q114" s="45" t="s">
        <v>2377</v>
      </c>
      <c r="R114" t="s">
        <v>2378</v>
      </c>
      <c r="S114" s="45" t="s">
        <v>884</v>
      </c>
      <c r="T114"/>
      <c r="U114" s="47">
        <v>59</v>
      </c>
      <c r="V114" s="47">
        <v>59</v>
      </c>
      <c r="W114" s="47" t="s">
        <v>1728</v>
      </c>
      <c r="X114" s="47">
        <v>21594</v>
      </c>
      <c r="Y114" s="47">
        <v>20040</v>
      </c>
      <c r="Z114" s="48">
        <v>217.73</v>
      </c>
      <c r="AA114" s="44">
        <v>55</v>
      </c>
      <c r="AB114" s="44">
        <v>49</v>
      </c>
      <c r="AC114" s="44">
        <v>1435</v>
      </c>
      <c r="AD114" s="44"/>
      <c r="AE114" s="44">
        <v>1818</v>
      </c>
      <c r="AF114" s="44">
        <v>14743</v>
      </c>
      <c r="AG114" s="44"/>
      <c r="AH114" s="47"/>
      <c r="AI114" s="47">
        <v>1589</v>
      </c>
      <c r="AJ114">
        <v>455</v>
      </c>
      <c r="AK114" t="s">
        <v>895</v>
      </c>
      <c r="AL114">
        <v>20040</v>
      </c>
      <c r="AM114"/>
      <c r="AN114"/>
      <c r="AO114"/>
      <c r="AP114"/>
      <c r="AQ114"/>
      <c r="AR114" s="44"/>
      <c r="AS114" s="44"/>
      <c r="AT114" s="44"/>
      <c r="AU114" s="44">
        <v>6114200</v>
      </c>
      <c r="AV114" s="44">
        <v>585251</v>
      </c>
      <c r="AW114" s="44">
        <v>-57615</v>
      </c>
      <c r="AX114" s="44">
        <v>189621</v>
      </c>
      <c r="AY114" s="44">
        <v>6946687</v>
      </c>
      <c r="AZ114" s="21">
        <v>8449054</v>
      </c>
      <c r="BA114" s="21">
        <v>-1502367</v>
      </c>
      <c r="BB114" s="44">
        <v>337184</v>
      </c>
      <c r="BC114" s="44"/>
      <c r="BD114" s="44"/>
      <c r="BE114" s="44">
        <v>-1165183</v>
      </c>
      <c r="BF114" s="44">
        <v>430500</v>
      </c>
      <c r="BG114" s="44"/>
      <c r="BH114" s="44">
        <v>545400</v>
      </c>
      <c r="BI114" s="21">
        <v>4422900</v>
      </c>
      <c r="BJ114" s="21"/>
      <c r="BK114" s="21"/>
      <c r="BL114" s="21">
        <v>556150</v>
      </c>
      <c r="BM114" s="21">
        <v>159250</v>
      </c>
      <c r="BN114" s="21">
        <v>6114200</v>
      </c>
      <c r="BO114" s="21"/>
      <c r="BP114" s="21"/>
      <c r="BQ114" s="44"/>
      <c r="BR114" s="21"/>
      <c r="BS114" s="44"/>
      <c r="BT114" s="21"/>
      <c r="BU114" s="44"/>
      <c r="BV114" s="21"/>
      <c r="BW114" s="44">
        <v>533348</v>
      </c>
      <c r="BX114" s="21"/>
      <c r="BY114" s="21"/>
      <c r="BZ114" s="21"/>
      <c r="CA114" s="44">
        <v>1022</v>
      </c>
      <c r="CB114" s="44"/>
      <c r="CC114" s="44"/>
      <c r="CD114" s="44"/>
      <c r="CE114" s="44"/>
      <c r="CF114" s="44"/>
      <c r="CG114" s="44"/>
      <c r="CH114" s="44"/>
      <c r="CI114" s="21"/>
      <c r="CJ114" s="44"/>
      <c r="CK114" s="21">
        <v>50881</v>
      </c>
      <c r="CL114" s="44"/>
      <c r="CM114" s="44">
        <v>0</v>
      </c>
      <c r="CN114" s="44">
        <v>0</v>
      </c>
      <c r="CO114" s="44">
        <v>266288</v>
      </c>
      <c r="CP114" s="44">
        <v>0</v>
      </c>
      <c r="CQ114" s="21">
        <v>262366</v>
      </c>
      <c r="CR114" s="44">
        <v>13444</v>
      </c>
      <c r="CS114" s="44">
        <v>33726</v>
      </c>
      <c r="CT114" s="44">
        <v>6788</v>
      </c>
      <c r="CU114" s="44"/>
      <c r="CV114" s="44">
        <v>2639</v>
      </c>
      <c r="CW114" s="21"/>
      <c r="CX114" s="21"/>
      <c r="CY114" s="21"/>
      <c r="CZ114" s="21"/>
      <c r="DA114" s="21"/>
      <c r="DB114" s="21"/>
      <c r="DC114" s="21"/>
      <c r="DD114" s="21"/>
      <c r="DE114" s="44"/>
      <c r="DF114" s="21"/>
      <c r="DG114" s="44"/>
      <c r="DH114" s="21"/>
      <c r="DI114" s="44"/>
      <c r="DJ114" s="44"/>
      <c r="DK114" s="44"/>
      <c r="DL114" s="44"/>
      <c r="DM114" s="21"/>
      <c r="DN114" s="44"/>
      <c r="DO114" s="44"/>
      <c r="DP114" s="44"/>
      <c r="DQ114" s="44"/>
      <c r="DR114" s="44"/>
      <c r="DS114" s="44"/>
      <c r="DT114" s="44"/>
      <c r="DU114" s="44"/>
      <c r="DV114" s="44"/>
      <c r="DW114" s="44"/>
      <c r="DX114" s="44"/>
      <c r="DY114" s="44"/>
      <c r="DZ114" s="44"/>
      <c r="EA114" s="44"/>
      <c r="EB114" s="21"/>
      <c r="EC114" s="44">
        <v>-133584</v>
      </c>
      <c r="ED114" s="44"/>
      <c r="EE114" s="21"/>
      <c r="EF114" s="44"/>
      <c r="EG114" s="21">
        <v>205540</v>
      </c>
      <c r="EH114" s="44"/>
      <c r="EI114" s="21"/>
      <c r="EJ114" s="44"/>
      <c r="EK114" s="44"/>
      <c r="EL114" s="21"/>
      <c r="EM114" s="44"/>
      <c r="EN114" s="44"/>
      <c r="EO114" s="44">
        <v>-129571</v>
      </c>
      <c r="EP114" s="21"/>
      <c r="EQ114" s="21"/>
      <c r="ER114" s="21"/>
      <c r="ES114" s="21"/>
      <c r="ET114" s="44"/>
      <c r="EU114" s="21"/>
      <c r="EV114" s="44"/>
      <c r="EW114" s="21"/>
      <c r="EX114" s="44"/>
      <c r="EY114" s="44"/>
      <c r="EZ114" s="21"/>
      <c r="FA114" s="21"/>
      <c r="FB114" s="44"/>
      <c r="FC114" s="44"/>
      <c r="FD114" s="21"/>
      <c r="FE114" s="112"/>
      <c r="FF114" s="44"/>
      <c r="FG114" s="44">
        <v>4088457</v>
      </c>
      <c r="FH114" s="44">
        <v>773799</v>
      </c>
      <c r="FI114" s="44">
        <v>3586798</v>
      </c>
      <c r="FJ114" s="44">
        <v>297930</v>
      </c>
      <c r="FK114" s="44">
        <v>2965586</v>
      </c>
      <c r="FL114" s="44"/>
      <c r="FM114" s="44"/>
      <c r="FN114" s="44"/>
      <c r="FO114" s="44"/>
      <c r="FP114" s="44"/>
      <c r="FQ114" s="44"/>
      <c r="FR114" s="44"/>
      <c r="FS114" s="44"/>
      <c r="FT114" s="44"/>
      <c r="FU114" s="44"/>
      <c r="FV114" s="21">
        <v>295371</v>
      </c>
      <c r="FW114" s="44"/>
      <c r="FX114" s="44">
        <v>156488</v>
      </c>
      <c r="FY114" s="44">
        <v>22370</v>
      </c>
      <c r="FZ114" s="44">
        <v>57353</v>
      </c>
      <c r="GA114" s="44">
        <v>5075</v>
      </c>
      <c r="GB114" s="44"/>
      <c r="GC114" s="44">
        <v>16231</v>
      </c>
      <c r="GD114" s="44">
        <v>835957</v>
      </c>
      <c r="GE114" s="44">
        <v>315668</v>
      </c>
      <c r="GF114" s="44">
        <v>171247</v>
      </c>
      <c r="GG114" s="44">
        <v>900768</v>
      </c>
      <c r="GH114" s="44">
        <v>62978</v>
      </c>
      <c r="GI114" s="44">
        <v>161296</v>
      </c>
      <c r="GJ114" s="44">
        <v>74757</v>
      </c>
      <c r="GK114" s="44">
        <v>1932853</v>
      </c>
      <c r="GL114" s="44">
        <v>116123</v>
      </c>
      <c r="GM114" s="44"/>
      <c r="GN114" s="44">
        <v>34654</v>
      </c>
      <c r="GO114" s="44">
        <v>87962</v>
      </c>
      <c r="GP114" s="44"/>
      <c r="GQ114" s="44">
        <v>58109</v>
      </c>
      <c r="GR114" s="44">
        <v>178208</v>
      </c>
      <c r="GS114" s="44">
        <v>1339611</v>
      </c>
      <c r="GT114" s="44"/>
      <c r="GU114" s="21">
        <v>3109510</v>
      </c>
      <c r="GV114" s="44">
        <v>32047</v>
      </c>
      <c r="GW114" s="44"/>
      <c r="GX114" s="44"/>
      <c r="GY114" s="44">
        <v>4481168</v>
      </c>
      <c r="GZ114" s="44">
        <v>691495</v>
      </c>
      <c r="HA114" s="44"/>
      <c r="HB114" s="44">
        <v>4112817</v>
      </c>
      <c r="HC114" s="44">
        <v>-323144</v>
      </c>
      <c r="HD114" s="44">
        <v>4481168</v>
      </c>
      <c r="HE114" s="21"/>
      <c r="HF114" s="21"/>
      <c r="HG114" s="21"/>
      <c r="HH114" s="21"/>
      <c r="HI114" s="21">
        <v>61730</v>
      </c>
      <c r="HJ114" s="44">
        <v>8682007</v>
      </c>
      <c r="HK114" s="21"/>
      <c r="HL114" s="21">
        <v>1529187</v>
      </c>
      <c r="HM114" s="21">
        <v>10272924</v>
      </c>
      <c r="HN114" s="21">
        <v>-7163414</v>
      </c>
      <c r="HO114" s="21">
        <v>1982874</v>
      </c>
      <c r="HP114" s="44"/>
      <c r="HQ114" s="47"/>
      <c r="HR114" s="47">
        <v>4112817</v>
      </c>
      <c r="HS114" s="47"/>
      <c r="HT114" s="47" t="s">
        <v>2379</v>
      </c>
      <c r="HU114" s="47">
        <v>297342.84999999998</v>
      </c>
      <c r="HV114" s="47">
        <v>2473</v>
      </c>
      <c r="HW114" s="47">
        <v>0</v>
      </c>
      <c r="HX114" s="47">
        <v>5682</v>
      </c>
      <c r="HY114" s="47">
        <v>22337</v>
      </c>
      <c r="HZ114" s="47">
        <v>57658</v>
      </c>
      <c r="IA114" s="47">
        <v>0</v>
      </c>
      <c r="IB114" s="47">
        <v>0</v>
      </c>
      <c r="IC114" s="47">
        <v>0</v>
      </c>
      <c r="ID114"/>
      <c r="IE114" s="47">
        <v>6760</v>
      </c>
      <c r="IF114">
        <v>12199</v>
      </c>
      <c r="IG114" s="47">
        <v>7175</v>
      </c>
      <c r="IH114" s="47">
        <v>26035</v>
      </c>
      <c r="II114">
        <v>2114</v>
      </c>
      <c r="IJ114">
        <v>4971</v>
      </c>
      <c r="IK114">
        <v>1821</v>
      </c>
      <c r="IL114">
        <v>21867</v>
      </c>
      <c r="IM114">
        <v>171092</v>
      </c>
      <c r="IN114">
        <v>0</v>
      </c>
      <c r="IO114">
        <v>0</v>
      </c>
      <c r="IP114">
        <v>0</v>
      </c>
      <c r="IQ114">
        <v>0</v>
      </c>
      <c r="IR114">
        <v>0</v>
      </c>
      <c r="IS114">
        <v>0</v>
      </c>
      <c r="IT114">
        <v>0</v>
      </c>
      <c r="IU114">
        <v>142717</v>
      </c>
      <c r="IV114">
        <v>0</v>
      </c>
      <c r="IW114">
        <v>245484</v>
      </c>
      <c r="IX114">
        <v>778865</v>
      </c>
      <c r="IY114">
        <v>1105566</v>
      </c>
      <c r="IZ114">
        <v>0</v>
      </c>
      <c r="JA114">
        <v>0</v>
      </c>
      <c r="JB114">
        <v>0</v>
      </c>
      <c r="JC114"/>
      <c r="JD114">
        <v>127379</v>
      </c>
      <c r="JE114">
        <v>217319</v>
      </c>
      <c r="JF114">
        <v>119416</v>
      </c>
      <c r="JG114">
        <v>455243</v>
      </c>
      <c r="JH114">
        <v>52141</v>
      </c>
      <c r="JI114">
        <v>130536</v>
      </c>
      <c r="JJ114">
        <v>65696</v>
      </c>
      <c r="JK114">
        <v>648095</v>
      </c>
      <c r="JL114">
        <v>4088457</v>
      </c>
      <c r="JM114">
        <v>0</v>
      </c>
      <c r="JN114">
        <v>0</v>
      </c>
      <c r="JO114">
        <v>0</v>
      </c>
      <c r="JP114">
        <v>0</v>
      </c>
      <c r="JQ114">
        <v>0</v>
      </c>
      <c r="JR114">
        <v>0</v>
      </c>
      <c r="JS114">
        <v>0</v>
      </c>
      <c r="JT114"/>
      <c r="JU114"/>
      <c r="JV114"/>
      <c r="JW114"/>
      <c r="JX114"/>
      <c r="JY114"/>
      <c r="JZ114"/>
      <c r="KA114"/>
      <c r="KB114"/>
      <c r="KC114"/>
      <c r="KD114"/>
      <c r="KE114"/>
      <c r="KF114">
        <v>118</v>
      </c>
      <c r="KG114">
        <v>181</v>
      </c>
      <c r="KH114">
        <v>66</v>
      </c>
      <c r="KI114">
        <v>53</v>
      </c>
      <c r="KJ114">
        <v>85</v>
      </c>
      <c r="KK114">
        <v>33</v>
      </c>
      <c r="KL114">
        <v>37</v>
      </c>
      <c r="KM114">
        <v>62</v>
      </c>
      <c r="KN114">
        <v>21</v>
      </c>
      <c r="KO114">
        <v>0</v>
      </c>
      <c r="KP114">
        <v>1</v>
      </c>
      <c r="KQ114">
        <v>0</v>
      </c>
      <c r="KR114">
        <v>1</v>
      </c>
      <c r="KS114">
        <v>0</v>
      </c>
      <c r="KT114">
        <v>0</v>
      </c>
      <c r="KU114">
        <v>1</v>
      </c>
      <c r="KV114">
        <v>0</v>
      </c>
      <c r="KW114">
        <v>0</v>
      </c>
      <c r="KX114">
        <v>0</v>
      </c>
      <c r="KY114">
        <v>0</v>
      </c>
      <c r="KZ114">
        <v>0</v>
      </c>
      <c r="LA114">
        <v>0</v>
      </c>
      <c r="LB114">
        <v>0</v>
      </c>
      <c r="LC114">
        <v>0</v>
      </c>
      <c r="LD114">
        <v>0</v>
      </c>
      <c r="LE114">
        <v>0</v>
      </c>
      <c r="LF114">
        <v>1</v>
      </c>
      <c r="LG114">
        <v>0</v>
      </c>
      <c r="LH114">
        <v>0</v>
      </c>
    </row>
    <row r="115" spans="1:320" s="34" customFormat="1" ht="15" customHeight="1" x14ac:dyDescent="0.25">
      <c r="A115" s="45">
        <v>206100689</v>
      </c>
      <c r="B115" s="45" t="s">
        <v>986</v>
      </c>
      <c r="C115" s="46">
        <v>45078</v>
      </c>
      <c r="D115" s="46">
        <v>45443</v>
      </c>
      <c r="E115" s="47">
        <v>366</v>
      </c>
      <c r="F115" s="45" t="s">
        <v>883</v>
      </c>
      <c r="G115" s="45" t="s">
        <v>893</v>
      </c>
      <c r="H115" s="45" t="s">
        <v>987</v>
      </c>
      <c r="I115" s="45" t="s">
        <v>916</v>
      </c>
      <c r="J115" s="45" t="s">
        <v>331</v>
      </c>
      <c r="K115" s="45" t="s">
        <v>988</v>
      </c>
      <c r="L115" s="45" t="s">
        <v>2380</v>
      </c>
      <c r="M115" s="45" t="s">
        <v>989</v>
      </c>
      <c r="N115" s="45" t="s">
        <v>990</v>
      </c>
      <c r="O115" s="45" t="s">
        <v>991</v>
      </c>
      <c r="P115" s="45" t="s">
        <v>2381</v>
      </c>
      <c r="Q115" s="45" t="s">
        <v>2382</v>
      </c>
      <c r="R115" t="s">
        <v>992</v>
      </c>
      <c r="S115" s="45" t="s">
        <v>884</v>
      </c>
      <c r="T115"/>
      <c r="U115" s="47">
        <v>120</v>
      </c>
      <c r="V115" s="47">
        <v>120</v>
      </c>
      <c r="W115" s="47" t="s">
        <v>913</v>
      </c>
      <c r="X115" s="47">
        <v>43920</v>
      </c>
      <c r="Y115" s="47">
        <v>34034</v>
      </c>
      <c r="Z115" s="48">
        <v>77.489999999999995</v>
      </c>
      <c r="AA115" s="44">
        <v>308</v>
      </c>
      <c r="AB115" s="44">
        <v>311</v>
      </c>
      <c r="AC115" s="44">
        <v>9590</v>
      </c>
      <c r="AD115" s="44"/>
      <c r="AE115" s="44">
        <v>1371</v>
      </c>
      <c r="AF115" s="44">
        <v>14009</v>
      </c>
      <c r="AG115" s="44"/>
      <c r="AH115" s="47">
        <v>1602</v>
      </c>
      <c r="AI115" s="47">
        <v>4480</v>
      </c>
      <c r="AJ115">
        <v>2982</v>
      </c>
      <c r="AK115" t="s">
        <v>895</v>
      </c>
      <c r="AL115">
        <v>34034</v>
      </c>
      <c r="AM115"/>
      <c r="AN115"/>
      <c r="AO115"/>
      <c r="AP115"/>
      <c r="AQ115"/>
      <c r="AR115" s="44"/>
      <c r="AS115" s="44"/>
      <c r="AT115" s="44"/>
      <c r="AU115" s="44">
        <v>12864852</v>
      </c>
      <c r="AV115" s="44">
        <v>1926895</v>
      </c>
      <c r="AW115" s="44">
        <v>924355</v>
      </c>
      <c r="AX115" s="44">
        <v>3024</v>
      </c>
      <c r="AY115" s="44">
        <v>13870416</v>
      </c>
      <c r="AZ115" s="21">
        <v>14982463</v>
      </c>
      <c r="BA115" s="21">
        <v>-1112047</v>
      </c>
      <c r="BB115" s="44">
        <v>116868</v>
      </c>
      <c r="BC115" s="44"/>
      <c r="BD115" s="44"/>
      <c r="BE115" s="44">
        <v>-995179</v>
      </c>
      <c r="BF115" s="44">
        <v>3625020</v>
      </c>
      <c r="BG115" s="44"/>
      <c r="BH115" s="44">
        <v>518238</v>
      </c>
      <c r="BI115" s="21">
        <v>5295402</v>
      </c>
      <c r="BJ115" s="21"/>
      <c r="BK115" s="21">
        <v>605556</v>
      </c>
      <c r="BL115" s="21">
        <v>1693440</v>
      </c>
      <c r="BM115" s="21">
        <v>1127196</v>
      </c>
      <c r="BN115" s="21">
        <v>12864852</v>
      </c>
      <c r="BO115" s="21"/>
      <c r="BP115" s="21"/>
      <c r="BQ115" s="44"/>
      <c r="BR115" s="21"/>
      <c r="BS115" s="44"/>
      <c r="BT115" s="21"/>
      <c r="BU115" s="44"/>
      <c r="BV115" s="21"/>
      <c r="BW115" s="44">
        <v>1620521</v>
      </c>
      <c r="BX115" s="21"/>
      <c r="BY115" s="21"/>
      <c r="BZ115" s="21"/>
      <c r="CA115" s="44">
        <v>1885</v>
      </c>
      <c r="CB115" s="44"/>
      <c r="CC115" s="44">
        <v>19260</v>
      </c>
      <c r="CD115" s="44"/>
      <c r="CE115" s="44"/>
      <c r="CF115" s="44"/>
      <c r="CG115" s="44">
        <v>249349</v>
      </c>
      <c r="CH115" s="44"/>
      <c r="CI115" s="21">
        <v>35138</v>
      </c>
      <c r="CJ115" s="44"/>
      <c r="CK115" s="21">
        <v>742</v>
      </c>
      <c r="CL115" s="44"/>
      <c r="CM115" s="44">
        <v>13551</v>
      </c>
      <c r="CN115" s="44">
        <v>0</v>
      </c>
      <c r="CO115" s="44">
        <v>671045</v>
      </c>
      <c r="CP115" s="44">
        <v>0</v>
      </c>
      <c r="CQ115" s="21">
        <v>611921</v>
      </c>
      <c r="CR115" s="44">
        <v>209747</v>
      </c>
      <c r="CS115" s="44">
        <v>325045</v>
      </c>
      <c r="CT115" s="44">
        <v>43446</v>
      </c>
      <c r="CU115" s="44"/>
      <c r="CV115" s="44">
        <v>52140</v>
      </c>
      <c r="CW115" s="21"/>
      <c r="CX115" s="21"/>
      <c r="CY115" s="21"/>
      <c r="CZ115" s="21"/>
      <c r="DA115" s="21"/>
      <c r="DB115" s="21"/>
      <c r="DC115" s="21"/>
      <c r="DD115" s="21"/>
      <c r="DE115" s="44"/>
      <c r="DF115" s="21"/>
      <c r="DG115" s="44"/>
      <c r="DH115" s="21"/>
      <c r="DI115" s="44"/>
      <c r="DJ115" s="44"/>
      <c r="DK115" s="44"/>
      <c r="DL115" s="44"/>
      <c r="DM115" s="21"/>
      <c r="DN115" s="44"/>
      <c r="DO115" s="44"/>
      <c r="DP115" s="44"/>
      <c r="DQ115" s="44"/>
      <c r="DR115" s="44"/>
      <c r="DS115" s="44"/>
      <c r="DT115" s="44"/>
      <c r="DU115" s="44"/>
      <c r="DV115" s="44"/>
      <c r="DW115" s="44"/>
      <c r="DX115" s="44"/>
      <c r="DY115" s="44"/>
      <c r="DZ115" s="44"/>
      <c r="EA115" s="44"/>
      <c r="EB115" s="21"/>
      <c r="EC115" s="44">
        <v>-1359304</v>
      </c>
      <c r="ED115" s="44"/>
      <c r="EE115" s="21"/>
      <c r="EF115" s="44"/>
      <c r="EG115" s="21">
        <v>114533</v>
      </c>
      <c r="EH115" s="44"/>
      <c r="EI115" s="21">
        <v>1498650</v>
      </c>
      <c r="EJ115" s="44"/>
      <c r="EK115" s="44"/>
      <c r="EL115" s="21"/>
      <c r="EM115" s="44">
        <v>338596</v>
      </c>
      <c r="EN115" s="44"/>
      <c r="EO115" s="44">
        <v>331880</v>
      </c>
      <c r="EP115" s="21"/>
      <c r="EQ115" s="21"/>
      <c r="ER115" s="21"/>
      <c r="ES115" s="21"/>
      <c r="ET115" s="44"/>
      <c r="EU115" s="21"/>
      <c r="EV115" s="44"/>
      <c r="EW115" s="21"/>
      <c r="EX115" s="44"/>
      <c r="EY115" s="44"/>
      <c r="EZ115" s="21"/>
      <c r="FA115" s="21"/>
      <c r="FB115" s="44"/>
      <c r="FC115" s="44"/>
      <c r="FD115" s="21"/>
      <c r="FE115" s="112"/>
      <c r="FF115" s="44"/>
      <c r="FG115" s="44">
        <v>7576147</v>
      </c>
      <c r="FH115" s="44">
        <v>2060811</v>
      </c>
      <c r="FI115" s="44">
        <v>5345505</v>
      </c>
      <c r="FJ115" s="44">
        <v>169720</v>
      </c>
      <c r="FK115" s="44">
        <v>6425863</v>
      </c>
      <c r="FL115" s="44"/>
      <c r="FM115" s="44"/>
      <c r="FN115" s="44"/>
      <c r="FO115" s="44"/>
      <c r="FP115" s="44"/>
      <c r="FQ115" s="44"/>
      <c r="FR115" s="44"/>
      <c r="FS115" s="44"/>
      <c r="FT115" s="44"/>
      <c r="FU115" s="44"/>
      <c r="FV115" s="21">
        <v>442489</v>
      </c>
      <c r="FW115" s="44"/>
      <c r="FX115" s="44">
        <v>382204</v>
      </c>
      <c r="FY115" s="44">
        <v>134745</v>
      </c>
      <c r="FZ115" s="44">
        <v>335039</v>
      </c>
      <c r="GA115" s="44">
        <v>79711</v>
      </c>
      <c r="GB115" s="44"/>
      <c r="GC115" s="44">
        <v>54831</v>
      </c>
      <c r="GD115" s="44">
        <v>1184465</v>
      </c>
      <c r="GE115" s="44">
        <v>440681</v>
      </c>
      <c r="GF115" s="44">
        <v>238526</v>
      </c>
      <c r="GG115" s="44">
        <v>1307678</v>
      </c>
      <c r="GH115" s="44">
        <v>170631</v>
      </c>
      <c r="GI115" s="44">
        <v>331135</v>
      </c>
      <c r="GJ115" s="44">
        <v>122294</v>
      </c>
      <c r="GK115" s="44">
        <v>2353618</v>
      </c>
      <c r="GL115" s="44">
        <v>794621</v>
      </c>
      <c r="GM115" s="44">
        <v>36241</v>
      </c>
      <c r="GN115" s="44">
        <v>1443</v>
      </c>
      <c r="GO115" s="44">
        <v>71185</v>
      </c>
      <c r="GP115" s="44"/>
      <c r="GQ115" s="44">
        <v>15073</v>
      </c>
      <c r="GR115" s="44">
        <v>59990</v>
      </c>
      <c r="GS115" s="44">
        <v>8221903</v>
      </c>
      <c r="GT115" s="44">
        <v>874963</v>
      </c>
      <c r="GU115" s="21">
        <v>49127444</v>
      </c>
      <c r="GV115" s="44">
        <v>3469502</v>
      </c>
      <c r="GW115" s="44"/>
      <c r="GX115" s="44">
        <v>1943363</v>
      </c>
      <c r="GY115" s="44">
        <v>63637175</v>
      </c>
      <c r="GZ115" s="44">
        <v>3618644</v>
      </c>
      <c r="HA115" s="44"/>
      <c r="HB115" s="44">
        <v>24459530</v>
      </c>
      <c r="HC115" s="44">
        <v>35559001</v>
      </c>
      <c r="HD115" s="44">
        <v>63637175</v>
      </c>
      <c r="HE115" s="21"/>
      <c r="HF115" s="21"/>
      <c r="HG115" s="21"/>
      <c r="HH115" s="21"/>
      <c r="HI115" s="21">
        <v>7127381</v>
      </c>
      <c r="HJ115" s="44">
        <v>60549398</v>
      </c>
      <c r="HK115" s="21"/>
      <c r="HL115" s="21">
        <v>4444329</v>
      </c>
      <c r="HM115" s="21">
        <v>72121108</v>
      </c>
      <c r="HN115" s="21">
        <v>-22993664</v>
      </c>
      <c r="HO115" s="21"/>
      <c r="HP115" s="44"/>
      <c r="HQ115" s="47">
        <v>24459530</v>
      </c>
      <c r="HR115" s="47">
        <v>24459530</v>
      </c>
      <c r="HS115" s="47"/>
      <c r="HT115" s="47" t="s">
        <v>2383</v>
      </c>
      <c r="HU115" s="47">
        <v>5753643.96</v>
      </c>
      <c r="HV115" s="47">
        <v>1997</v>
      </c>
      <c r="HW115" s="47">
        <v>0</v>
      </c>
      <c r="HX115" s="47">
        <v>15640</v>
      </c>
      <c r="HY115" s="47">
        <v>34192</v>
      </c>
      <c r="HZ115" s="47">
        <v>90246</v>
      </c>
      <c r="IA115" s="47">
        <v>0</v>
      </c>
      <c r="IB115" s="47">
        <v>0</v>
      </c>
      <c r="IC115" s="47">
        <v>3730</v>
      </c>
      <c r="ID115"/>
      <c r="IE115" s="47">
        <v>12422</v>
      </c>
      <c r="IF115">
        <v>14812</v>
      </c>
      <c r="IG115" s="47">
        <v>7349</v>
      </c>
      <c r="IH115" s="47">
        <v>28117</v>
      </c>
      <c r="II115">
        <v>3858</v>
      </c>
      <c r="IJ115">
        <v>8979</v>
      </c>
      <c r="IK115">
        <v>2179</v>
      </c>
      <c r="IL115">
        <v>25827</v>
      </c>
      <c r="IM115">
        <v>249348</v>
      </c>
      <c r="IN115">
        <v>0</v>
      </c>
      <c r="IO115">
        <v>192</v>
      </c>
      <c r="IP115">
        <v>65</v>
      </c>
      <c r="IQ115">
        <v>343</v>
      </c>
      <c r="IR115">
        <v>0</v>
      </c>
      <c r="IS115">
        <v>0</v>
      </c>
      <c r="IT115">
        <v>600</v>
      </c>
      <c r="IU115">
        <v>152323</v>
      </c>
      <c r="IV115">
        <v>0</v>
      </c>
      <c r="IW115">
        <v>877193</v>
      </c>
      <c r="IX115">
        <v>1274015</v>
      </c>
      <c r="IY115">
        <v>2152903</v>
      </c>
      <c r="IZ115">
        <v>0</v>
      </c>
      <c r="JA115">
        <v>0</v>
      </c>
      <c r="JB115">
        <v>144615</v>
      </c>
      <c r="JC115"/>
      <c r="JD115">
        <v>321476</v>
      </c>
      <c r="JE115">
        <v>316754</v>
      </c>
      <c r="JF115">
        <v>152671</v>
      </c>
      <c r="JG115">
        <v>655942</v>
      </c>
      <c r="JH115">
        <v>132472</v>
      </c>
      <c r="JI115">
        <v>242747</v>
      </c>
      <c r="JJ115">
        <v>99205</v>
      </c>
      <c r="JK115">
        <v>1053831</v>
      </c>
      <c r="JL115">
        <v>7576147</v>
      </c>
      <c r="JM115">
        <v>0</v>
      </c>
      <c r="JN115">
        <v>14133</v>
      </c>
      <c r="JO115">
        <v>3833</v>
      </c>
      <c r="JP115">
        <v>13690</v>
      </c>
      <c r="JQ115">
        <v>0</v>
      </c>
      <c r="JR115">
        <v>0</v>
      </c>
      <c r="JS115">
        <v>31656</v>
      </c>
      <c r="JT115"/>
      <c r="JU115"/>
      <c r="JV115"/>
      <c r="JW115"/>
      <c r="JX115"/>
      <c r="JY115"/>
      <c r="JZ115"/>
      <c r="KA115"/>
      <c r="KB115"/>
      <c r="KC115"/>
      <c r="KD115"/>
      <c r="KE115"/>
      <c r="KF115">
        <v>178</v>
      </c>
      <c r="KG115">
        <v>270</v>
      </c>
      <c r="KH115">
        <v>117</v>
      </c>
      <c r="KI115">
        <v>92</v>
      </c>
      <c r="KJ115">
        <v>149</v>
      </c>
      <c r="KK115">
        <v>57</v>
      </c>
      <c r="KL115">
        <v>60</v>
      </c>
      <c r="KM115">
        <v>92</v>
      </c>
      <c r="KN115">
        <v>36</v>
      </c>
      <c r="KO115">
        <v>0</v>
      </c>
      <c r="KP115">
        <v>1</v>
      </c>
      <c r="KQ115">
        <v>0</v>
      </c>
      <c r="KR115">
        <v>0</v>
      </c>
      <c r="KS115">
        <v>0</v>
      </c>
      <c r="KT115">
        <v>1</v>
      </c>
      <c r="KU115">
        <v>1</v>
      </c>
      <c r="KV115">
        <v>0</v>
      </c>
      <c r="KW115">
        <v>0</v>
      </c>
      <c r="KX115">
        <v>0</v>
      </c>
      <c r="KY115">
        <v>0</v>
      </c>
      <c r="KZ115">
        <v>0</v>
      </c>
      <c r="LA115">
        <v>0</v>
      </c>
      <c r="LB115">
        <v>0</v>
      </c>
      <c r="LC115">
        <v>0</v>
      </c>
      <c r="LD115">
        <v>0</v>
      </c>
      <c r="LE115">
        <v>0</v>
      </c>
      <c r="LF115">
        <v>1</v>
      </c>
      <c r="LG115">
        <v>0</v>
      </c>
      <c r="LH115">
        <v>0</v>
      </c>
    </row>
    <row r="116" spans="1:320" s="34" customFormat="1" ht="15" customHeight="1" x14ac:dyDescent="0.25">
      <c r="A116" s="45">
        <v>206100694</v>
      </c>
      <c r="B116" s="45" t="s">
        <v>2384</v>
      </c>
      <c r="C116" s="46">
        <v>45292</v>
      </c>
      <c r="D116" s="46">
        <v>45657</v>
      </c>
      <c r="E116" s="47">
        <v>366</v>
      </c>
      <c r="F116" s="45" t="s">
        <v>883</v>
      </c>
      <c r="G116" s="45" t="s">
        <v>884</v>
      </c>
      <c r="H116" s="45" t="s">
        <v>987</v>
      </c>
      <c r="I116" s="45" t="s">
        <v>886</v>
      </c>
      <c r="J116" s="45" t="s">
        <v>887</v>
      </c>
      <c r="K116" s="45" t="s">
        <v>988</v>
      </c>
      <c r="L116" s="45" t="s">
        <v>2380</v>
      </c>
      <c r="M116" s="45" t="s">
        <v>2385</v>
      </c>
      <c r="N116" s="45" t="s">
        <v>2386</v>
      </c>
      <c r="O116" s="45" t="s">
        <v>2387</v>
      </c>
      <c r="P116" s="45" t="s">
        <v>2388</v>
      </c>
      <c r="Q116" s="45" t="s">
        <v>2389</v>
      </c>
      <c r="R116" t="s">
        <v>2390</v>
      </c>
      <c r="S116" s="45" t="s">
        <v>893</v>
      </c>
      <c r="T116" t="s">
        <v>2391</v>
      </c>
      <c r="U116" s="47">
        <v>57</v>
      </c>
      <c r="V116" s="47">
        <v>57</v>
      </c>
      <c r="W116" s="47" t="s">
        <v>1728</v>
      </c>
      <c r="X116" s="47">
        <v>20862</v>
      </c>
      <c r="Y116" s="47">
        <v>19996</v>
      </c>
      <c r="Z116" s="48">
        <v>223.44</v>
      </c>
      <c r="AA116" s="44">
        <v>314</v>
      </c>
      <c r="AB116" s="44">
        <v>370</v>
      </c>
      <c r="AC116" s="44">
        <v>5642</v>
      </c>
      <c r="AD116" s="44">
        <v>3496</v>
      </c>
      <c r="AE116" s="44"/>
      <c r="AF116" s="44">
        <v>10072</v>
      </c>
      <c r="AG116" s="44"/>
      <c r="AH116" s="47"/>
      <c r="AI116" s="47"/>
      <c r="AJ116">
        <v>786</v>
      </c>
      <c r="AK116" t="s">
        <v>895</v>
      </c>
      <c r="AL116">
        <v>19996</v>
      </c>
      <c r="AM116"/>
      <c r="AN116"/>
      <c r="AO116"/>
      <c r="AP116"/>
      <c r="AQ116"/>
      <c r="AR116" s="44"/>
      <c r="AS116" s="44"/>
      <c r="AT116" s="44"/>
      <c r="AU116" s="44">
        <v>6618179</v>
      </c>
      <c r="AV116" s="44">
        <v>3802610</v>
      </c>
      <c r="AW116" s="44">
        <v>149914</v>
      </c>
      <c r="AX116" s="44">
        <v>34896</v>
      </c>
      <c r="AY116" s="44">
        <v>10305771</v>
      </c>
      <c r="AZ116" s="21">
        <v>8902770</v>
      </c>
      <c r="BA116" s="21">
        <v>1403001</v>
      </c>
      <c r="BB116" s="44">
        <v>323</v>
      </c>
      <c r="BC116" s="44">
        <v>800</v>
      </c>
      <c r="BD116" s="44"/>
      <c r="BE116" s="44">
        <v>1402524</v>
      </c>
      <c r="BF116" s="44">
        <v>1867362</v>
      </c>
      <c r="BG116" s="44">
        <v>1157089</v>
      </c>
      <c r="BH116" s="44"/>
      <c r="BI116" s="21">
        <v>3333582</v>
      </c>
      <c r="BJ116" s="21"/>
      <c r="BK116" s="21"/>
      <c r="BL116" s="21"/>
      <c r="BM116" s="21">
        <v>260146</v>
      </c>
      <c r="BN116" s="21">
        <v>6618179</v>
      </c>
      <c r="BO116" s="21"/>
      <c r="BP116" s="21"/>
      <c r="BQ116" s="44"/>
      <c r="BR116" s="21"/>
      <c r="BS116" s="44"/>
      <c r="BT116" s="21"/>
      <c r="BU116" s="44"/>
      <c r="BV116" s="21"/>
      <c r="BW116" s="44">
        <v>1072931</v>
      </c>
      <c r="BX116" s="21"/>
      <c r="BY116" s="21">
        <v>664829</v>
      </c>
      <c r="BZ116" s="21"/>
      <c r="CA116" s="44"/>
      <c r="CB116" s="44"/>
      <c r="CC116" s="44">
        <v>1915377</v>
      </c>
      <c r="CD116" s="44"/>
      <c r="CE116" s="44"/>
      <c r="CF116" s="44"/>
      <c r="CG116" s="44"/>
      <c r="CH116" s="44"/>
      <c r="CI116" s="21"/>
      <c r="CJ116" s="44"/>
      <c r="CK116" s="21">
        <v>149473</v>
      </c>
      <c r="CL116" s="44"/>
      <c r="CM116" s="44">
        <v>369327</v>
      </c>
      <c r="CN116" s="44">
        <v>0</v>
      </c>
      <c r="CO116" s="44">
        <v>1284840</v>
      </c>
      <c r="CP116" s="44">
        <v>0</v>
      </c>
      <c r="CQ116" s="21">
        <v>1249800</v>
      </c>
      <c r="CR116" s="44">
        <v>306593</v>
      </c>
      <c r="CS116" s="44">
        <v>204386</v>
      </c>
      <c r="CT116" s="44">
        <v>28817</v>
      </c>
      <c r="CU116" s="44"/>
      <c r="CV116" s="44">
        <v>358847</v>
      </c>
      <c r="CW116" s="21"/>
      <c r="CX116" s="21"/>
      <c r="CY116" s="21"/>
      <c r="CZ116" s="21"/>
      <c r="DA116" s="21"/>
      <c r="DB116" s="21"/>
      <c r="DC116" s="21"/>
      <c r="DD116" s="21"/>
      <c r="DE116" s="44"/>
      <c r="DF116" s="21"/>
      <c r="DG116" s="44"/>
      <c r="DH116" s="21"/>
      <c r="DI116" s="44"/>
      <c r="DJ116" s="44"/>
      <c r="DK116" s="44"/>
      <c r="DL116" s="44"/>
      <c r="DM116" s="21"/>
      <c r="DN116" s="44"/>
      <c r="DO116" s="44"/>
      <c r="DP116" s="44"/>
      <c r="DQ116" s="44"/>
      <c r="DR116" s="44"/>
      <c r="DS116" s="44"/>
      <c r="DT116" s="44"/>
      <c r="DU116" s="44"/>
      <c r="DV116" s="44"/>
      <c r="DW116" s="44"/>
      <c r="DX116" s="44"/>
      <c r="DY116" s="44"/>
      <c r="DZ116" s="44"/>
      <c r="EA116" s="44"/>
      <c r="EB116" s="21"/>
      <c r="EC116" s="44">
        <v>-1979137</v>
      </c>
      <c r="ED116" s="44"/>
      <c r="EE116" s="21">
        <v>-450905</v>
      </c>
      <c r="EF116" s="44"/>
      <c r="EG116" s="21"/>
      <c r="EH116" s="44"/>
      <c r="EI116" s="21">
        <v>2410965</v>
      </c>
      <c r="EJ116" s="44"/>
      <c r="EK116" s="44"/>
      <c r="EL116" s="21"/>
      <c r="EM116" s="44"/>
      <c r="EN116" s="44"/>
      <c r="EO116" s="44">
        <v>168991</v>
      </c>
      <c r="EP116" s="21"/>
      <c r="EQ116" s="21"/>
      <c r="ER116" s="21"/>
      <c r="ES116" s="21"/>
      <c r="ET116" s="44"/>
      <c r="EU116" s="21"/>
      <c r="EV116" s="44"/>
      <c r="EW116" s="21"/>
      <c r="EX116" s="44"/>
      <c r="EY116" s="44"/>
      <c r="EZ116" s="21"/>
      <c r="FA116" s="21"/>
      <c r="FB116" s="44"/>
      <c r="FC116" s="44"/>
      <c r="FD116" s="21"/>
      <c r="FE116" s="112"/>
      <c r="FF116" s="44"/>
      <c r="FG116" s="44">
        <v>3781429</v>
      </c>
      <c r="FH116" s="44">
        <v>1125225</v>
      </c>
      <c r="FI116" s="44">
        <v>3996116</v>
      </c>
      <c r="FJ116" s="44">
        <v>163268</v>
      </c>
      <c r="FK116" s="44">
        <v>2817215</v>
      </c>
      <c r="FL116" s="44"/>
      <c r="FM116" s="44"/>
      <c r="FN116" s="44"/>
      <c r="FO116" s="44"/>
      <c r="FP116" s="44"/>
      <c r="FQ116" s="44"/>
      <c r="FR116" s="44"/>
      <c r="FS116" s="44"/>
      <c r="FT116" s="44">
        <v>15890</v>
      </c>
      <c r="FU116" s="44"/>
      <c r="FV116" s="21">
        <v>465061</v>
      </c>
      <c r="FW116" s="44"/>
      <c r="FX116" s="44">
        <v>342085</v>
      </c>
      <c r="FY116" s="44">
        <v>78350</v>
      </c>
      <c r="FZ116" s="44">
        <v>215603</v>
      </c>
      <c r="GA116" s="44">
        <v>28675</v>
      </c>
      <c r="GB116" s="44"/>
      <c r="GC116" s="44">
        <v>23315</v>
      </c>
      <c r="GD116" s="44">
        <v>287876</v>
      </c>
      <c r="GE116" s="44">
        <v>141055</v>
      </c>
      <c r="GF116" s="44">
        <v>51484</v>
      </c>
      <c r="GG116" s="44">
        <v>587987</v>
      </c>
      <c r="GH116" s="44">
        <v>99983</v>
      </c>
      <c r="GI116" s="44">
        <v>58611</v>
      </c>
      <c r="GJ116" s="44"/>
      <c r="GK116" s="44">
        <v>2106500</v>
      </c>
      <c r="GL116" s="44">
        <v>48124</v>
      </c>
      <c r="GM116" s="44">
        <v>616672</v>
      </c>
      <c r="GN116" s="44">
        <v>9774</v>
      </c>
      <c r="GO116" s="44">
        <v>5762</v>
      </c>
      <c r="GP116" s="44"/>
      <c r="GQ116" s="44"/>
      <c r="GR116" s="44">
        <v>902748</v>
      </c>
      <c r="GS116" s="44">
        <v>1651142</v>
      </c>
      <c r="GT116" s="44"/>
      <c r="GU116" s="21">
        <v>332698</v>
      </c>
      <c r="GV116" s="44"/>
      <c r="GW116" s="44">
        <v>3263955</v>
      </c>
      <c r="GX116" s="44"/>
      <c r="GY116" s="44">
        <v>5247795</v>
      </c>
      <c r="GZ116" s="44">
        <v>2175345</v>
      </c>
      <c r="HA116" s="44"/>
      <c r="HB116" s="44">
        <v>1216</v>
      </c>
      <c r="HC116" s="44">
        <v>3071234</v>
      </c>
      <c r="HD116" s="44">
        <v>5247795</v>
      </c>
      <c r="HE116" s="21"/>
      <c r="HF116" s="21">
        <v>3124553</v>
      </c>
      <c r="HG116" s="21"/>
      <c r="HH116" s="21"/>
      <c r="HI116" s="21">
        <v>0</v>
      </c>
      <c r="HJ116" s="44"/>
      <c r="HK116" s="21">
        <v>456876</v>
      </c>
      <c r="HL116" s="21">
        <v>67735</v>
      </c>
      <c r="HM116" s="21">
        <v>524611</v>
      </c>
      <c r="HN116" s="21">
        <v>-191913</v>
      </c>
      <c r="HO116" s="21"/>
      <c r="HP116" s="44"/>
      <c r="HQ116" s="47"/>
      <c r="HR116" s="47">
        <v>1216</v>
      </c>
      <c r="HS116" s="47"/>
      <c r="HT116" s="47" t="s">
        <v>2392</v>
      </c>
      <c r="HU116" s="47">
        <v>-43506.9</v>
      </c>
      <c r="HV116" s="47">
        <v>1996</v>
      </c>
      <c r="HW116" s="47">
        <v>0</v>
      </c>
      <c r="HX116" s="47">
        <v>5725</v>
      </c>
      <c r="HY116" s="47">
        <v>16300</v>
      </c>
      <c r="HZ116" s="47">
        <v>52375</v>
      </c>
      <c r="IA116" s="47">
        <v>0</v>
      </c>
      <c r="IB116" s="47">
        <v>0</v>
      </c>
      <c r="IC116" s="47">
        <v>1726</v>
      </c>
      <c r="ID116">
        <v>13884</v>
      </c>
      <c r="IE116" s="47">
        <v>2051</v>
      </c>
      <c r="IF116">
        <v>4405</v>
      </c>
      <c r="IG116" s="47">
        <v>1473</v>
      </c>
      <c r="IH116" s="47">
        <v>12748</v>
      </c>
      <c r="II116">
        <v>1740</v>
      </c>
      <c r="IJ116">
        <v>1868</v>
      </c>
      <c r="IK116"/>
      <c r="IL116">
        <v>12846</v>
      </c>
      <c r="IM116">
        <v>129137</v>
      </c>
      <c r="IN116">
        <v>0</v>
      </c>
      <c r="IO116">
        <v>0</v>
      </c>
      <c r="IP116">
        <v>0</v>
      </c>
      <c r="IQ116">
        <v>0</v>
      </c>
      <c r="IR116">
        <v>0</v>
      </c>
      <c r="IS116">
        <v>0</v>
      </c>
      <c r="IT116">
        <v>0</v>
      </c>
      <c r="IU116">
        <v>150145</v>
      </c>
      <c r="IV116">
        <v>0</v>
      </c>
      <c r="IW116">
        <v>233423</v>
      </c>
      <c r="IX116">
        <v>585407</v>
      </c>
      <c r="IY116">
        <v>1000394</v>
      </c>
      <c r="IZ116">
        <v>0</v>
      </c>
      <c r="JA116">
        <v>0</v>
      </c>
      <c r="JB116">
        <v>84980</v>
      </c>
      <c r="JC116">
        <v>688824</v>
      </c>
      <c r="JD116">
        <v>53559</v>
      </c>
      <c r="JE116">
        <v>76805</v>
      </c>
      <c r="JF116">
        <v>25253</v>
      </c>
      <c r="JG116">
        <v>292796</v>
      </c>
      <c r="JH116">
        <v>72961</v>
      </c>
      <c r="JI116">
        <v>45170</v>
      </c>
      <c r="JJ116"/>
      <c r="JK116">
        <v>471712</v>
      </c>
      <c r="JL116">
        <v>3781429</v>
      </c>
      <c r="JM116">
        <v>0</v>
      </c>
      <c r="JN116">
        <v>0</v>
      </c>
      <c r="JO116">
        <v>0</v>
      </c>
      <c r="JP116">
        <v>0</v>
      </c>
      <c r="JQ116">
        <v>0</v>
      </c>
      <c r="JR116">
        <v>0</v>
      </c>
      <c r="JS116">
        <v>0</v>
      </c>
      <c r="JT116"/>
      <c r="JU116"/>
      <c r="JV116"/>
      <c r="JW116"/>
      <c r="JX116"/>
      <c r="JY116">
        <v>13884</v>
      </c>
      <c r="JZ116"/>
      <c r="KA116"/>
      <c r="KB116"/>
      <c r="KC116"/>
      <c r="KD116"/>
      <c r="KE116">
        <v>688824</v>
      </c>
      <c r="KF116">
        <v>98</v>
      </c>
      <c r="KG116">
        <v>147</v>
      </c>
      <c r="KH116">
        <v>66</v>
      </c>
      <c r="KI116">
        <v>66</v>
      </c>
      <c r="KJ116">
        <v>109</v>
      </c>
      <c r="KK116">
        <v>39</v>
      </c>
      <c r="KL116">
        <v>45</v>
      </c>
      <c r="KM116">
        <v>83</v>
      </c>
      <c r="KN116">
        <v>24</v>
      </c>
      <c r="KO116">
        <v>1</v>
      </c>
      <c r="KP116">
        <v>0</v>
      </c>
      <c r="KQ116">
        <v>0</v>
      </c>
      <c r="KR116">
        <v>1</v>
      </c>
      <c r="KS116">
        <v>0</v>
      </c>
      <c r="KT116">
        <v>0</v>
      </c>
      <c r="KU116">
        <v>1</v>
      </c>
      <c r="KV116">
        <v>0</v>
      </c>
      <c r="KW116">
        <v>0</v>
      </c>
      <c r="KX116">
        <v>0</v>
      </c>
      <c r="KY116">
        <v>0</v>
      </c>
      <c r="KZ116">
        <v>0</v>
      </c>
      <c r="LA116">
        <v>0</v>
      </c>
      <c r="LB116">
        <v>0</v>
      </c>
      <c r="LC116">
        <v>0</v>
      </c>
      <c r="LD116">
        <v>1</v>
      </c>
      <c r="LE116">
        <v>0</v>
      </c>
      <c r="LF116">
        <v>0</v>
      </c>
      <c r="LG116">
        <v>0</v>
      </c>
      <c r="LH116">
        <v>0</v>
      </c>
    </row>
    <row r="117" spans="1:320" s="34" customFormat="1" ht="15" customHeight="1" x14ac:dyDescent="0.25">
      <c r="A117" s="45">
        <v>206100704</v>
      </c>
      <c r="B117" s="45" t="s">
        <v>2393</v>
      </c>
      <c r="C117" s="46">
        <v>45292</v>
      </c>
      <c r="D117" s="46">
        <v>45657</v>
      </c>
      <c r="E117" s="47">
        <v>366</v>
      </c>
      <c r="F117" s="45" t="s">
        <v>883</v>
      </c>
      <c r="G117" s="45" t="s">
        <v>884</v>
      </c>
      <c r="H117" s="45" t="s">
        <v>987</v>
      </c>
      <c r="I117" s="45" t="s">
        <v>886</v>
      </c>
      <c r="J117" s="45" t="s">
        <v>887</v>
      </c>
      <c r="K117" s="45" t="s">
        <v>988</v>
      </c>
      <c r="L117" s="45" t="s">
        <v>2380</v>
      </c>
      <c r="M117" s="45" t="s">
        <v>2394</v>
      </c>
      <c r="N117" s="45" t="s">
        <v>2395</v>
      </c>
      <c r="O117" s="45" t="s">
        <v>991</v>
      </c>
      <c r="P117" s="45" t="s">
        <v>2396</v>
      </c>
      <c r="Q117" s="45" t="s">
        <v>2397</v>
      </c>
      <c r="R117" t="s">
        <v>2398</v>
      </c>
      <c r="S117" s="45" t="s">
        <v>893</v>
      </c>
      <c r="T117"/>
      <c r="U117" s="47">
        <v>59</v>
      </c>
      <c r="V117" s="47">
        <v>59</v>
      </c>
      <c r="W117" s="47" t="s">
        <v>1728</v>
      </c>
      <c r="X117" s="47">
        <v>21594</v>
      </c>
      <c r="Y117" s="47">
        <v>19001</v>
      </c>
      <c r="Z117" s="48">
        <v>201.28</v>
      </c>
      <c r="AA117" s="44"/>
      <c r="AB117" s="44">
        <v>19</v>
      </c>
      <c r="AC117" s="44">
        <v>1118</v>
      </c>
      <c r="AD117" s="44">
        <v>778</v>
      </c>
      <c r="AE117" s="44">
        <v>1683</v>
      </c>
      <c r="AF117" s="44">
        <v>10717</v>
      </c>
      <c r="AG117" s="44"/>
      <c r="AH117" s="47">
        <v>1592</v>
      </c>
      <c r="AI117" s="47">
        <v>125</v>
      </c>
      <c r="AJ117">
        <v>2988</v>
      </c>
      <c r="AK117" t="s">
        <v>895</v>
      </c>
      <c r="AL117">
        <v>19001</v>
      </c>
      <c r="AM117"/>
      <c r="AN117"/>
      <c r="AO117"/>
      <c r="AP117"/>
      <c r="AQ117"/>
      <c r="AR117" s="44"/>
      <c r="AS117" s="44"/>
      <c r="AT117" s="44"/>
      <c r="AU117" s="44">
        <v>6175325</v>
      </c>
      <c r="AV117" s="44">
        <v>2043994</v>
      </c>
      <c r="AW117" s="44">
        <v>1581237</v>
      </c>
      <c r="AX117" s="44">
        <v>19836</v>
      </c>
      <c r="AY117" s="44">
        <v>6657918</v>
      </c>
      <c r="AZ117" s="21">
        <v>7980599</v>
      </c>
      <c r="BA117" s="21">
        <v>-1322681</v>
      </c>
      <c r="BB117" s="44">
        <v>2</v>
      </c>
      <c r="BC117" s="44"/>
      <c r="BD117" s="44"/>
      <c r="BE117" s="44">
        <v>-1322679</v>
      </c>
      <c r="BF117" s="44">
        <v>363350</v>
      </c>
      <c r="BG117" s="44">
        <v>252850</v>
      </c>
      <c r="BH117" s="44">
        <v>546975</v>
      </c>
      <c r="BI117" s="21">
        <v>3483025</v>
      </c>
      <c r="BJ117" s="21"/>
      <c r="BK117" s="21">
        <v>517400</v>
      </c>
      <c r="BL117" s="21">
        <v>40625</v>
      </c>
      <c r="BM117" s="21">
        <v>971100</v>
      </c>
      <c r="BN117" s="21">
        <v>6175325</v>
      </c>
      <c r="BO117" s="21"/>
      <c r="BP117" s="21"/>
      <c r="BQ117" s="44"/>
      <c r="BR117" s="21"/>
      <c r="BS117" s="44"/>
      <c r="BT117" s="21"/>
      <c r="BU117" s="44"/>
      <c r="BV117" s="21"/>
      <c r="BW117" s="44">
        <v>653414</v>
      </c>
      <c r="BX117" s="21"/>
      <c r="BY117" s="21">
        <v>1308089</v>
      </c>
      <c r="BZ117" s="21"/>
      <c r="CA117" s="44">
        <v>14785</v>
      </c>
      <c r="CB117" s="44"/>
      <c r="CC117" s="44">
        <v>67703</v>
      </c>
      <c r="CD117" s="44"/>
      <c r="CE117" s="44"/>
      <c r="CF117" s="44"/>
      <c r="CG117" s="44"/>
      <c r="CH117" s="44"/>
      <c r="CI117" s="21">
        <v>3</v>
      </c>
      <c r="CJ117" s="44"/>
      <c r="CK117" s="21"/>
      <c r="CL117" s="44"/>
      <c r="CM117" s="44">
        <v>0</v>
      </c>
      <c r="CN117" s="44">
        <v>95606</v>
      </c>
      <c r="CO117" s="44">
        <v>334969</v>
      </c>
      <c r="CP117" s="44">
        <v>0</v>
      </c>
      <c r="CQ117" s="21">
        <v>306660</v>
      </c>
      <c r="CR117" s="44">
        <v>163658</v>
      </c>
      <c r="CS117" s="44">
        <v>176528</v>
      </c>
      <c r="CT117" s="44">
        <v>2582</v>
      </c>
      <c r="CU117" s="44"/>
      <c r="CV117" s="44">
        <v>963991</v>
      </c>
      <c r="CW117" s="21"/>
      <c r="CX117" s="21"/>
      <c r="CY117" s="21"/>
      <c r="CZ117" s="21"/>
      <c r="DA117" s="21"/>
      <c r="DB117" s="21"/>
      <c r="DC117" s="21"/>
      <c r="DD117" s="21"/>
      <c r="DE117" s="44"/>
      <c r="DF117" s="21"/>
      <c r="DG117" s="44"/>
      <c r="DH117" s="21"/>
      <c r="DI117" s="44"/>
      <c r="DJ117" s="44"/>
      <c r="DK117" s="44"/>
      <c r="DL117" s="44"/>
      <c r="DM117" s="21"/>
      <c r="DN117" s="44"/>
      <c r="DO117" s="44"/>
      <c r="DP117" s="44"/>
      <c r="DQ117" s="44"/>
      <c r="DR117" s="44"/>
      <c r="DS117" s="44"/>
      <c r="DT117" s="44"/>
      <c r="DU117" s="44"/>
      <c r="DV117" s="44"/>
      <c r="DW117" s="44"/>
      <c r="DX117" s="44"/>
      <c r="DY117" s="44"/>
      <c r="DZ117" s="44"/>
      <c r="EA117" s="44"/>
      <c r="EB117" s="21"/>
      <c r="EC117" s="44">
        <v>207082</v>
      </c>
      <c r="ED117" s="44"/>
      <c r="EE117" s="21">
        <v>252850</v>
      </c>
      <c r="EF117" s="44"/>
      <c r="EG117" s="21">
        <v>12134</v>
      </c>
      <c r="EH117" s="44"/>
      <c r="EI117" s="21">
        <v>1036972</v>
      </c>
      <c r="EJ117" s="44"/>
      <c r="EK117" s="44"/>
      <c r="EL117" s="21"/>
      <c r="EM117" s="44">
        <v>-519854</v>
      </c>
      <c r="EN117" s="44"/>
      <c r="EO117" s="44">
        <v>592053</v>
      </c>
      <c r="EP117" s="21"/>
      <c r="EQ117" s="21"/>
      <c r="ER117" s="21"/>
      <c r="ES117" s="21"/>
      <c r="ET117" s="44"/>
      <c r="EU117" s="21"/>
      <c r="EV117" s="44"/>
      <c r="EW117" s="21"/>
      <c r="EX117" s="44"/>
      <c r="EY117" s="44"/>
      <c r="EZ117" s="21"/>
      <c r="FA117" s="21"/>
      <c r="FB117" s="44"/>
      <c r="FC117" s="44"/>
      <c r="FD117" s="21"/>
      <c r="FE117" s="112"/>
      <c r="FF117" s="44"/>
      <c r="FG117" s="44">
        <v>3861715</v>
      </c>
      <c r="FH117" s="44">
        <v>881330</v>
      </c>
      <c r="FI117" s="44">
        <v>3237554</v>
      </c>
      <c r="FJ117" s="44">
        <v>123944</v>
      </c>
      <c r="FK117" s="44">
        <v>3125087</v>
      </c>
      <c r="FL117" s="44"/>
      <c r="FM117" s="44"/>
      <c r="FN117" s="44"/>
      <c r="FO117" s="44"/>
      <c r="FP117" s="44"/>
      <c r="FQ117" s="44"/>
      <c r="FR117" s="44"/>
      <c r="FS117" s="44"/>
      <c r="FT117" s="44"/>
      <c r="FU117" s="44">
        <v>5842</v>
      </c>
      <c r="FV117" s="21">
        <v>251232</v>
      </c>
      <c r="FW117" s="44"/>
      <c r="FX117" s="44">
        <v>202586</v>
      </c>
      <c r="FY117" s="44">
        <v>49132</v>
      </c>
      <c r="FZ117" s="44">
        <v>117375</v>
      </c>
      <c r="GA117" s="44">
        <v>16455</v>
      </c>
      <c r="GB117" s="44"/>
      <c r="GC117" s="44">
        <v>9718</v>
      </c>
      <c r="GD117" s="44">
        <v>329334</v>
      </c>
      <c r="GE117" s="44">
        <v>129368</v>
      </c>
      <c r="GF117" s="44">
        <v>90131</v>
      </c>
      <c r="GG117" s="44">
        <v>637053</v>
      </c>
      <c r="GH117" s="44">
        <v>112859</v>
      </c>
      <c r="GI117" s="44">
        <v>166983</v>
      </c>
      <c r="GJ117" s="44">
        <v>44162</v>
      </c>
      <c r="GK117" s="44">
        <v>2069946</v>
      </c>
      <c r="GL117" s="44"/>
      <c r="GM117" s="44">
        <v>531366</v>
      </c>
      <c r="GN117" s="44">
        <v>10510</v>
      </c>
      <c r="GO117" s="44">
        <v>15530</v>
      </c>
      <c r="GP117" s="44"/>
      <c r="GQ117" s="44"/>
      <c r="GR117" s="44">
        <v>65930</v>
      </c>
      <c r="GS117" s="44">
        <v>2101512</v>
      </c>
      <c r="GT117" s="44"/>
      <c r="GU117" s="21"/>
      <c r="GV117" s="44"/>
      <c r="GW117" s="44">
        <v>4850</v>
      </c>
      <c r="GX117" s="44"/>
      <c r="GY117" s="44">
        <v>2106362</v>
      </c>
      <c r="GZ117" s="44">
        <v>3316837</v>
      </c>
      <c r="HA117" s="44"/>
      <c r="HB117" s="44"/>
      <c r="HC117" s="44">
        <v>-1210475</v>
      </c>
      <c r="HD117" s="44">
        <v>2106362</v>
      </c>
      <c r="HE117" s="21"/>
      <c r="HF117" s="21">
        <v>4850</v>
      </c>
      <c r="HG117" s="21">
        <v>404698</v>
      </c>
      <c r="HH117" s="21"/>
      <c r="HI117" s="21">
        <v>0</v>
      </c>
      <c r="HJ117" s="44"/>
      <c r="HK117" s="21"/>
      <c r="HL117" s="21"/>
      <c r="HM117" s="21">
        <v>0</v>
      </c>
      <c r="HN117" s="21">
        <v>0</v>
      </c>
      <c r="HO117" s="21"/>
      <c r="HP117" s="44"/>
      <c r="HQ117" s="47"/>
      <c r="HR117" s="47"/>
      <c r="HS117" s="47"/>
      <c r="HT117" s="47" t="s">
        <v>2399</v>
      </c>
      <c r="HU117" s="47">
        <v>-132673.48000000001</v>
      </c>
      <c r="HV117" s="47">
        <v>2030</v>
      </c>
      <c r="HW117" s="47">
        <v>0</v>
      </c>
      <c r="HX117" s="47">
        <v>8619</v>
      </c>
      <c r="HY117" s="47">
        <v>16472</v>
      </c>
      <c r="HZ117" s="47">
        <v>55413</v>
      </c>
      <c r="IA117" s="47">
        <v>0</v>
      </c>
      <c r="IB117" s="47">
        <v>0</v>
      </c>
      <c r="IC117" s="47">
        <v>1954</v>
      </c>
      <c r="ID117">
        <v>7665</v>
      </c>
      <c r="IE117" s="47">
        <v>1777</v>
      </c>
      <c r="IF117"/>
      <c r="IG117" s="47"/>
      <c r="IH117" s="47">
        <v>16435</v>
      </c>
      <c r="II117">
        <v>3092</v>
      </c>
      <c r="IJ117">
        <v>6353</v>
      </c>
      <c r="IK117">
        <v>939</v>
      </c>
      <c r="IL117">
        <v>9470</v>
      </c>
      <c r="IM117">
        <v>130219</v>
      </c>
      <c r="IN117">
        <v>0</v>
      </c>
      <c r="IO117">
        <v>0</v>
      </c>
      <c r="IP117">
        <v>2642</v>
      </c>
      <c r="IQ117">
        <v>4655</v>
      </c>
      <c r="IR117">
        <v>0</v>
      </c>
      <c r="IS117">
        <v>0</v>
      </c>
      <c r="IT117">
        <v>7297</v>
      </c>
      <c r="IU117">
        <v>137611</v>
      </c>
      <c r="IV117">
        <v>0</v>
      </c>
      <c r="IW117">
        <v>425949</v>
      </c>
      <c r="IX117">
        <v>482795</v>
      </c>
      <c r="IY117">
        <v>1108411</v>
      </c>
      <c r="IZ117">
        <v>0</v>
      </c>
      <c r="JA117">
        <v>0</v>
      </c>
      <c r="JB117">
        <v>152720</v>
      </c>
      <c r="JC117">
        <v>404889</v>
      </c>
      <c r="JD117">
        <v>45381</v>
      </c>
      <c r="JE117"/>
      <c r="JF117"/>
      <c r="JG117">
        <v>336041</v>
      </c>
      <c r="JH117">
        <v>85151</v>
      </c>
      <c r="JI117">
        <v>131940</v>
      </c>
      <c r="JJ117">
        <v>33599</v>
      </c>
      <c r="JK117">
        <v>517228</v>
      </c>
      <c r="JL117">
        <v>3861715</v>
      </c>
      <c r="JM117">
        <v>0</v>
      </c>
      <c r="JN117">
        <v>0</v>
      </c>
      <c r="JO117">
        <v>79254</v>
      </c>
      <c r="JP117">
        <v>93101</v>
      </c>
      <c r="JQ117">
        <v>0</v>
      </c>
      <c r="JR117">
        <v>0</v>
      </c>
      <c r="JS117">
        <v>172355</v>
      </c>
      <c r="JT117"/>
      <c r="JU117"/>
      <c r="JV117"/>
      <c r="JW117"/>
      <c r="JX117"/>
      <c r="JY117">
        <v>7665</v>
      </c>
      <c r="JZ117"/>
      <c r="KA117"/>
      <c r="KB117"/>
      <c r="KC117"/>
      <c r="KD117"/>
      <c r="KE117">
        <v>404889</v>
      </c>
      <c r="KF117">
        <v>119</v>
      </c>
      <c r="KG117">
        <v>209</v>
      </c>
      <c r="KH117">
        <v>67</v>
      </c>
      <c r="KI117">
        <v>95</v>
      </c>
      <c r="KJ117">
        <v>157</v>
      </c>
      <c r="KK117">
        <v>56</v>
      </c>
      <c r="KL117">
        <v>47</v>
      </c>
      <c r="KM117">
        <v>89</v>
      </c>
      <c r="KN117">
        <v>23</v>
      </c>
      <c r="KO117">
        <v>1</v>
      </c>
      <c r="KP117">
        <v>0</v>
      </c>
      <c r="KQ117">
        <v>0</v>
      </c>
      <c r="KR117">
        <v>1</v>
      </c>
      <c r="KS117">
        <v>0</v>
      </c>
      <c r="KT117">
        <v>0</v>
      </c>
      <c r="KU117">
        <v>1</v>
      </c>
      <c r="KV117">
        <v>0</v>
      </c>
      <c r="KW117">
        <v>0</v>
      </c>
      <c r="KX117">
        <v>0</v>
      </c>
      <c r="KY117">
        <v>0</v>
      </c>
      <c r="KZ117">
        <v>0</v>
      </c>
      <c r="LA117">
        <v>0</v>
      </c>
      <c r="LB117">
        <v>0</v>
      </c>
      <c r="LC117">
        <v>0</v>
      </c>
      <c r="LD117">
        <v>1</v>
      </c>
      <c r="LE117">
        <v>0</v>
      </c>
      <c r="LF117">
        <v>0</v>
      </c>
      <c r="LG117">
        <v>0</v>
      </c>
      <c r="LH117">
        <v>0</v>
      </c>
    </row>
    <row r="118" spans="1:320" s="34" customFormat="1" ht="15" customHeight="1" x14ac:dyDescent="0.25">
      <c r="A118" s="45">
        <v>206100713</v>
      </c>
      <c r="B118" s="45" t="s">
        <v>2400</v>
      </c>
      <c r="C118" s="46">
        <v>45292</v>
      </c>
      <c r="D118" s="46">
        <v>45657</v>
      </c>
      <c r="E118" s="47">
        <v>366</v>
      </c>
      <c r="F118" s="45" t="s">
        <v>883</v>
      </c>
      <c r="G118" s="45" t="s">
        <v>884</v>
      </c>
      <c r="H118" s="45" t="s">
        <v>987</v>
      </c>
      <c r="I118" s="45" t="s">
        <v>886</v>
      </c>
      <c r="J118" s="45" t="s">
        <v>887</v>
      </c>
      <c r="K118" s="45" t="s">
        <v>988</v>
      </c>
      <c r="L118" s="45" t="s">
        <v>2380</v>
      </c>
      <c r="M118" s="45" t="s">
        <v>2401</v>
      </c>
      <c r="N118" s="45" t="s">
        <v>2402</v>
      </c>
      <c r="O118" s="45" t="s">
        <v>2403</v>
      </c>
      <c r="P118" s="45" t="s">
        <v>2404</v>
      </c>
      <c r="Q118" s="45" t="s">
        <v>2405</v>
      </c>
      <c r="R118" t="s">
        <v>2406</v>
      </c>
      <c r="S118" s="45" t="s">
        <v>893</v>
      </c>
      <c r="T118"/>
      <c r="U118" s="47">
        <v>49</v>
      </c>
      <c r="V118" s="47">
        <v>49</v>
      </c>
      <c r="W118" s="47" t="s">
        <v>1728</v>
      </c>
      <c r="X118" s="47">
        <v>17934</v>
      </c>
      <c r="Y118" s="47">
        <v>17189</v>
      </c>
      <c r="Z118" s="48">
        <v>226.32</v>
      </c>
      <c r="AA118" s="44">
        <v>90</v>
      </c>
      <c r="AB118" s="44">
        <v>89</v>
      </c>
      <c r="AC118" s="44">
        <v>1653</v>
      </c>
      <c r="AD118" s="44">
        <v>70</v>
      </c>
      <c r="AE118" s="44">
        <v>12417</v>
      </c>
      <c r="AF118" s="44">
        <v>123</v>
      </c>
      <c r="AG118" s="44"/>
      <c r="AH118" s="47">
        <v>1623</v>
      </c>
      <c r="AI118" s="47">
        <v>859</v>
      </c>
      <c r="AJ118">
        <v>444</v>
      </c>
      <c r="AK118" t="s">
        <v>895</v>
      </c>
      <c r="AL118">
        <v>17189</v>
      </c>
      <c r="AM118"/>
      <c r="AN118"/>
      <c r="AO118"/>
      <c r="AP118"/>
      <c r="AQ118"/>
      <c r="AR118" s="44"/>
      <c r="AS118" s="44"/>
      <c r="AT118" s="44"/>
      <c r="AU118" s="44">
        <v>14677292</v>
      </c>
      <c r="AV118" s="44">
        <v>10635227</v>
      </c>
      <c r="AW118" s="44">
        <v>8599030</v>
      </c>
      <c r="AX118" s="44">
        <v>4713</v>
      </c>
      <c r="AY118" s="44">
        <v>16718202</v>
      </c>
      <c r="AZ118" s="21">
        <v>10388739</v>
      </c>
      <c r="BA118" s="21">
        <v>6329463</v>
      </c>
      <c r="BB118" s="44"/>
      <c r="BC118" s="44"/>
      <c r="BD118" s="44"/>
      <c r="BE118" s="44">
        <v>6329463</v>
      </c>
      <c r="BF118" s="44">
        <v>1153387</v>
      </c>
      <c r="BG118" s="44"/>
      <c r="BH118" s="44">
        <v>3673809</v>
      </c>
      <c r="BI118" s="21">
        <v>8360155</v>
      </c>
      <c r="BJ118" s="21"/>
      <c r="BK118" s="21">
        <v>1353035</v>
      </c>
      <c r="BL118" s="21">
        <v>74506</v>
      </c>
      <c r="BM118" s="21">
        <v>62400</v>
      </c>
      <c r="BN118" s="21">
        <v>14677292</v>
      </c>
      <c r="BO118" s="21"/>
      <c r="BP118" s="21"/>
      <c r="BQ118" s="44"/>
      <c r="BR118" s="21"/>
      <c r="BS118" s="44"/>
      <c r="BT118" s="21"/>
      <c r="BU118" s="44"/>
      <c r="BV118" s="21"/>
      <c r="BW118" s="44">
        <v>9518952</v>
      </c>
      <c r="BX118" s="21"/>
      <c r="BY118" s="21"/>
      <c r="BZ118" s="21"/>
      <c r="CA118" s="44">
        <v>7064</v>
      </c>
      <c r="CB118" s="44"/>
      <c r="CC118" s="44">
        <v>28329</v>
      </c>
      <c r="CD118" s="44"/>
      <c r="CE118" s="44">
        <v>735</v>
      </c>
      <c r="CF118" s="44"/>
      <c r="CG118" s="44">
        <v>1005596</v>
      </c>
      <c r="CH118" s="44"/>
      <c r="CI118" s="21">
        <v>77</v>
      </c>
      <c r="CJ118" s="44"/>
      <c r="CK118" s="21">
        <v>74474</v>
      </c>
      <c r="CL118" s="44"/>
      <c r="CM118" s="44">
        <v>79496</v>
      </c>
      <c r="CN118" s="44">
        <v>0</v>
      </c>
      <c r="CO118" s="44">
        <v>1198429</v>
      </c>
      <c r="CP118" s="44">
        <v>6083702</v>
      </c>
      <c r="CQ118" s="21">
        <v>1655277</v>
      </c>
      <c r="CR118" s="44">
        <v>254100</v>
      </c>
      <c r="CS118" s="44">
        <v>1253787</v>
      </c>
      <c r="CT118" s="44">
        <v>33463</v>
      </c>
      <c r="CU118" s="44"/>
      <c r="CV118" s="44">
        <v>76973</v>
      </c>
      <c r="CW118" s="21"/>
      <c r="CX118" s="21"/>
      <c r="CY118" s="21"/>
      <c r="CZ118" s="21"/>
      <c r="DA118" s="21"/>
      <c r="DB118" s="21"/>
      <c r="DC118" s="21"/>
      <c r="DD118" s="21"/>
      <c r="DE118" s="44"/>
      <c r="DF118" s="21"/>
      <c r="DG118" s="44"/>
      <c r="DH118" s="21"/>
      <c r="DI118" s="44"/>
      <c r="DJ118" s="44"/>
      <c r="DK118" s="44"/>
      <c r="DL118" s="44"/>
      <c r="DM118" s="21"/>
      <c r="DN118" s="44"/>
      <c r="DO118" s="44"/>
      <c r="DP118" s="44"/>
      <c r="DQ118" s="44"/>
      <c r="DR118" s="44"/>
      <c r="DS118" s="44"/>
      <c r="DT118" s="44"/>
      <c r="DU118" s="44"/>
      <c r="DV118" s="44"/>
      <c r="DW118" s="44"/>
      <c r="DX118" s="44"/>
      <c r="DY118" s="44">
        <v>-9228</v>
      </c>
      <c r="DZ118" s="44"/>
      <c r="EA118" s="44"/>
      <c r="EB118" s="21"/>
      <c r="EC118" s="44">
        <v>4167970</v>
      </c>
      <c r="ED118" s="44"/>
      <c r="EE118" s="21"/>
      <c r="EF118" s="44"/>
      <c r="EG118" s="21">
        <v>197575</v>
      </c>
      <c r="EH118" s="44"/>
      <c r="EI118" s="21">
        <v>3190518</v>
      </c>
      <c r="EJ118" s="44"/>
      <c r="EK118" s="44"/>
      <c r="EL118" s="21"/>
      <c r="EM118" s="44">
        <v>1025744</v>
      </c>
      <c r="EN118" s="44"/>
      <c r="EO118" s="44">
        <v>26451</v>
      </c>
      <c r="EP118" s="21"/>
      <c r="EQ118" s="21"/>
      <c r="ER118" s="21"/>
      <c r="ES118" s="21"/>
      <c r="ET118" s="44"/>
      <c r="EU118" s="21"/>
      <c r="EV118" s="44"/>
      <c r="EW118" s="21"/>
      <c r="EX118" s="44"/>
      <c r="EY118" s="44"/>
      <c r="EZ118" s="21"/>
      <c r="FA118" s="21"/>
      <c r="FB118" s="44"/>
      <c r="FC118" s="44"/>
      <c r="FD118" s="21"/>
      <c r="FE118" s="112"/>
      <c r="FF118" s="44"/>
      <c r="FG118" s="44">
        <v>6221415</v>
      </c>
      <c r="FH118" s="44">
        <v>2746302</v>
      </c>
      <c r="FI118" s="44">
        <v>1421022</v>
      </c>
      <c r="FJ118" s="44">
        <v>212225</v>
      </c>
      <c r="FK118" s="44">
        <v>6037377</v>
      </c>
      <c r="FL118" s="44"/>
      <c r="FM118" s="44"/>
      <c r="FN118" s="44"/>
      <c r="FO118" s="44"/>
      <c r="FP118" s="44"/>
      <c r="FQ118" s="44"/>
      <c r="FR118" s="44"/>
      <c r="FS118" s="44"/>
      <c r="FT118" s="44"/>
      <c r="FU118" s="44"/>
      <c r="FV118" s="21">
        <v>141721</v>
      </c>
      <c r="FW118" s="44"/>
      <c r="FX118" s="44"/>
      <c r="FY118" s="44">
        <v>1156375</v>
      </c>
      <c r="FZ118" s="44">
        <v>15665</v>
      </c>
      <c r="GA118" s="44">
        <v>52518</v>
      </c>
      <c r="GB118" s="44"/>
      <c r="GC118" s="44">
        <v>2680</v>
      </c>
      <c r="GD118" s="44">
        <v>566643</v>
      </c>
      <c r="GE118" s="44">
        <v>246181</v>
      </c>
      <c r="GF118" s="44">
        <v>73856</v>
      </c>
      <c r="GG118" s="44">
        <v>912412</v>
      </c>
      <c r="GH118" s="44">
        <v>274474</v>
      </c>
      <c r="GI118" s="44">
        <v>62518</v>
      </c>
      <c r="GJ118" s="44">
        <v>116602</v>
      </c>
      <c r="GK118" s="44">
        <v>729717</v>
      </c>
      <c r="GL118" s="44"/>
      <c r="GM118" s="44"/>
      <c r="GN118" s="44"/>
      <c r="GO118" s="44"/>
      <c r="GP118" s="44"/>
      <c r="GQ118" s="44"/>
      <c r="GR118" s="44"/>
      <c r="GS118" s="44">
        <v>3399215</v>
      </c>
      <c r="GT118" s="44"/>
      <c r="GU118" s="21">
        <v>205650</v>
      </c>
      <c r="GV118" s="44"/>
      <c r="GW118" s="44">
        <v>-165335</v>
      </c>
      <c r="GX118" s="44">
        <v>494759</v>
      </c>
      <c r="GY118" s="44">
        <v>3934289</v>
      </c>
      <c r="GZ118" s="44">
        <v>1599668</v>
      </c>
      <c r="HA118" s="44"/>
      <c r="HB118" s="44">
        <v>-167649</v>
      </c>
      <c r="HC118" s="44">
        <v>2502270</v>
      </c>
      <c r="HD118" s="44">
        <v>3934289</v>
      </c>
      <c r="HE118" s="21"/>
      <c r="HF118" s="21"/>
      <c r="HG118" s="21"/>
      <c r="HH118" s="21"/>
      <c r="HI118" s="21">
        <v>0</v>
      </c>
      <c r="HJ118" s="44"/>
      <c r="HK118" s="21">
        <v>46643</v>
      </c>
      <c r="HL118" s="21">
        <v>189859</v>
      </c>
      <c r="HM118" s="21">
        <v>236502</v>
      </c>
      <c r="HN118" s="21">
        <v>-30852</v>
      </c>
      <c r="HO118" s="21"/>
      <c r="HP118" s="44"/>
      <c r="HQ118" s="47"/>
      <c r="HR118" s="47">
        <v>-167649</v>
      </c>
      <c r="HS118" s="47"/>
      <c r="HT118" s="47" t="s">
        <v>1744</v>
      </c>
      <c r="HU118" s="47">
        <v>111976.76000000001</v>
      </c>
      <c r="HV118" s="47">
        <v>2124</v>
      </c>
      <c r="HW118" s="47">
        <v>0</v>
      </c>
      <c r="HX118" s="47">
        <v>1291</v>
      </c>
      <c r="HY118" s="47">
        <v>20406</v>
      </c>
      <c r="HZ118" s="47">
        <v>46327</v>
      </c>
      <c r="IA118" s="47">
        <v>0</v>
      </c>
      <c r="IB118" s="47">
        <v>0</v>
      </c>
      <c r="IC118" s="47">
        <v>1992</v>
      </c>
      <c r="ID118"/>
      <c r="IE118" s="47">
        <v>2234</v>
      </c>
      <c r="IF118">
        <v>7561</v>
      </c>
      <c r="IG118" s="47">
        <v>2193</v>
      </c>
      <c r="IH118" s="47">
        <v>13761</v>
      </c>
      <c r="II118">
        <v>2668</v>
      </c>
      <c r="IJ118">
        <v>4229</v>
      </c>
      <c r="IK118">
        <v>2098</v>
      </c>
      <c r="IL118">
        <v>6376</v>
      </c>
      <c r="IM118">
        <v>113260</v>
      </c>
      <c r="IN118">
        <v>0</v>
      </c>
      <c r="IO118">
        <v>0</v>
      </c>
      <c r="IP118">
        <v>0</v>
      </c>
      <c r="IQ118">
        <v>4256</v>
      </c>
      <c r="IR118">
        <v>0</v>
      </c>
      <c r="IS118">
        <v>0</v>
      </c>
      <c r="IT118">
        <v>4256</v>
      </c>
      <c r="IU118">
        <v>163713</v>
      </c>
      <c r="IV118">
        <v>0</v>
      </c>
      <c r="IW118">
        <v>505787</v>
      </c>
      <c r="IX118">
        <v>1393784</v>
      </c>
      <c r="IY118">
        <v>2177875</v>
      </c>
      <c r="IZ118">
        <v>0</v>
      </c>
      <c r="JA118">
        <v>0</v>
      </c>
      <c r="JB118">
        <v>76186</v>
      </c>
      <c r="JC118"/>
      <c r="JD118">
        <v>72771</v>
      </c>
      <c r="JE118">
        <v>161174</v>
      </c>
      <c r="JF118">
        <v>43913</v>
      </c>
      <c r="JG118">
        <v>401260</v>
      </c>
      <c r="JH118">
        <v>227559</v>
      </c>
      <c r="JI118">
        <v>40688</v>
      </c>
      <c r="JJ118">
        <v>76220</v>
      </c>
      <c r="JK118">
        <v>573458</v>
      </c>
      <c r="JL118">
        <v>5914388</v>
      </c>
      <c r="JM118">
        <v>0</v>
      </c>
      <c r="JN118">
        <v>0</v>
      </c>
      <c r="JO118">
        <v>0</v>
      </c>
      <c r="JP118">
        <v>175629</v>
      </c>
      <c r="JQ118">
        <v>0</v>
      </c>
      <c r="JR118">
        <v>0</v>
      </c>
      <c r="JS118">
        <v>175629</v>
      </c>
      <c r="JT118"/>
      <c r="JU118"/>
      <c r="JV118"/>
      <c r="JW118"/>
      <c r="JX118"/>
      <c r="JY118"/>
      <c r="JZ118"/>
      <c r="KA118"/>
      <c r="KB118"/>
      <c r="KC118"/>
      <c r="KD118"/>
      <c r="KE118"/>
      <c r="KF118">
        <v>97</v>
      </c>
      <c r="KG118">
        <v>156</v>
      </c>
      <c r="KH118">
        <v>57</v>
      </c>
      <c r="KI118">
        <v>68</v>
      </c>
      <c r="KJ118">
        <v>114</v>
      </c>
      <c r="KK118">
        <v>38</v>
      </c>
      <c r="KL118">
        <v>41</v>
      </c>
      <c r="KM118">
        <v>70</v>
      </c>
      <c r="KN118">
        <v>23</v>
      </c>
      <c r="KO118">
        <v>1</v>
      </c>
      <c r="KP118">
        <v>0</v>
      </c>
      <c r="KQ118">
        <v>0</v>
      </c>
      <c r="KR118">
        <v>1</v>
      </c>
      <c r="KS118">
        <v>0</v>
      </c>
      <c r="KT118">
        <v>0</v>
      </c>
      <c r="KU118">
        <v>1</v>
      </c>
      <c r="KV118">
        <v>0</v>
      </c>
      <c r="KW118">
        <v>0</v>
      </c>
      <c r="KX118">
        <v>0</v>
      </c>
      <c r="KY118">
        <v>0</v>
      </c>
      <c r="KZ118">
        <v>0</v>
      </c>
      <c r="LA118">
        <v>0</v>
      </c>
      <c r="LB118">
        <v>0</v>
      </c>
      <c r="LC118">
        <v>0</v>
      </c>
      <c r="LD118">
        <v>1</v>
      </c>
      <c r="LE118">
        <v>0</v>
      </c>
      <c r="LF118">
        <v>0</v>
      </c>
      <c r="LG118">
        <v>0</v>
      </c>
      <c r="LH118">
        <v>0</v>
      </c>
    </row>
    <row r="119" spans="1:320" s="34" customFormat="1" ht="15" customHeight="1" x14ac:dyDescent="0.25">
      <c r="A119" s="45">
        <v>206100715</v>
      </c>
      <c r="B119" s="45" t="s">
        <v>2407</v>
      </c>
      <c r="C119" s="46">
        <v>45292</v>
      </c>
      <c r="D119" s="46">
        <v>45657</v>
      </c>
      <c r="E119" s="47">
        <v>366</v>
      </c>
      <c r="F119" s="45" t="s">
        <v>883</v>
      </c>
      <c r="G119" s="45" t="s">
        <v>884</v>
      </c>
      <c r="H119" s="45" t="s">
        <v>987</v>
      </c>
      <c r="I119" s="45" t="s">
        <v>886</v>
      </c>
      <c r="J119" s="45" t="s">
        <v>887</v>
      </c>
      <c r="K119" s="45" t="s">
        <v>988</v>
      </c>
      <c r="L119" s="45" t="s">
        <v>2380</v>
      </c>
      <c r="M119" s="45" t="s">
        <v>2408</v>
      </c>
      <c r="N119" s="45" t="s">
        <v>2409</v>
      </c>
      <c r="O119" s="45" t="s">
        <v>991</v>
      </c>
      <c r="P119" s="45" t="s">
        <v>2410</v>
      </c>
      <c r="Q119" s="45" t="s">
        <v>2411</v>
      </c>
      <c r="R119" t="s">
        <v>2412</v>
      </c>
      <c r="S119" s="45" t="s">
        <v>893</v>
      </c>
      <c r="T119"/>
      <c r="U119" s="47">
        <v>99</v>
      </c>
      <c r="V119" s="47">
        <v>99</v>
      </c>
      <c r="W119" s="47" t="s">
        <v>894</v>
      </c>
      <c r="X119" s="47">
        <v>36234</v>
      </c>
      <c r="Y119" s="47">
        <v>33844</v>
      </c>
      <c r="Z119" s="48">
        <v>213.66</v>
      </c>
      <c r="AA119" s="44">
        <v>551</v>
      </c>
      <c r="AB119" s="44">
        <v>556</v>
      </c>
      <c r="AC119" s="44">
        <v>4263</v>
      </c>
      <c r="AD119" s="44">
        <v>7542</v>
      </c>
      <c r="AE119" s="44">
        <v>2001</v>
      </c>
      <c r="AF119" s="44">
        <v>16484</v>
      </c>
      <c r="AG119" s="44"/>
      <c r="AH119" s="47"/>
      <c r="AI119" s="47">
        <v>421</v>
      </c>
      <c r="AJ119">
        <v>3133</v>
      </c>
      <c r="AK119" t="s">
        <v>895</v>
      </c>
      <c r="AL119">
        <v>33844</v>
      </c>
      <c r="AM119"/>
      <c r="AN119"/>
      <c r="AO119"/>
      <c r="AP119"/>
      <c r="AQ119"/>
      <c r="AR119" s="44"/>
      <c r="AS119" s="44"/>
      <c r="AT119" s="44"/>
      <c r="AU119" s="44">
        <v>10227685</v>
      </c>
      <c r="AV119" s="44">
        <v>5819891</v>
      </c>
      <c r="AW119" s="44">
        <v>1266368</v>
      </c>
      <c r="AX119" s="44">
        <v>19822</v>
      </c>
      <c r="AY119" s="44">
        <v>14801030</v>
      </c>
      <c r="AZ119" s="21">
        <v>14565057</v>
      </c>
      <c r="BA119" s="21">
        <v>235973</v>
      </c>
      <c r="BB119" s="44">
        <v>-77</v>
      </c>
      <c r="BC119" s="44"/>
      <c r="BD119" s="44"/>
      <c r="BE119" s="44">
        <v>235896</v>
      </c>
      <c r="BF119" s="44">
        <v>1386040</v>
      </c>
      <c r="BG119" s="44">
        <v>2314745</v>
      </c>
      <c r="BH119" s="44">
        <v>571320</v>
      </c>
      <c r="BI119" s="21">
        <v>4831000</v>
      </c>
      <c r="BJ119" s="21"/>
      <c r="BK119" s="21"/>
      <c r="BL119" s="21">
        <v>214125</v>
      </c>
      <c r="BM119" s="21">
        <v>910455</v>
      </c>
      <c r="BN119" s="21">
        <v>10227685</v>
      </c>
      <c r="BO119" s="21"/>
      <c r="BP119" s="21"/>
      <c r="BQ119" s="44"/>
      <c r="BR119" s="21"/>
      <c r="BS119" s="44"/>
      <c r="BT119" s="21"/>
      <c r="BU119" s="44"/>
      <c r="BV119" s="21"/>
      <c r="BW119" s="44">
        <v>2104497</v>
      </c>
      <c r="BX119" s="21"/>
      <c r="BY119" s="21">
        <v>2985926</v>
      </c>
      <c r="BZ119" s="21"/>
      <c r="CA119" s="44">
        <v>4717</v>
      </c>
      <c r="CB119" s="44"/>
      <c r="CC119" s="44">
        <v>305257</v>
      </c>
      <c r="CD119" s="44"/>
      <c r="CE119" s="44"/>
      <c r="CF119" s="44"/>
      <c r="CG119" s="44"/>
      <c r="CH119" s="44"/>
      <c r="CI119" s="21">
        <v>36934</v>
      </c>
      <c r="CJ119" s="44"/>
      <c r="CK119" s="21">
        <v>382560</v>
      </c>
      <c r="CL119" s="44"/>
      <c r="CM119" s="44">
        <v>10515</v>
      </c>
      <c r="CN119" s="44">
        <v>43652</v>
      </c>
      <c r="CO119" s="44">
        <v>2138219</v>
      </c>
      <c r="CP119" s="44">
        <v>0</v>
      </c>
      <c r="CQ119" s="21">
        <v>1609620</v>
      </c>
      <c r="CR119" s="44">
        <v>62900</v>
      </c>
      <c r="CS119" s="44">
        <v>1782451</v>
      </c>
      <c r="CT119" s="44">
        <v>121778</v>
      </c>
      <c r="CU119" s="44"/>
      <c r="CV119" s="44">
        <v>50756</v>
      </c>
      <c r="CW119" s="21"/>
      <c r="CX119" s="21"/>
      <c r="CY119" s="21"/>
      <c r="CZ119" s="21"/>
      <c r="DA119" s="21"/>
      <c r="DB119" s="21"/>
      <c r="DC119" s="21"/>
      <c r="DD119" s="21"/>
      <c r="DE119" s="44"/>
      <c r="DF119" s="21"/>
      <c r="DG119" s="44"/>
      <c r="DH119" s="21"/>
      <c r="DI119" s="44"/>
      <c r="DJ119" s="44"/>
      <c r="DK119" s="44"/>
      <c r="DL119" s="44"/>
      <c r="DM119" s="21"/>
      <c r="DN119" s="44"/>
      <c r="DO119" s="44"/>
      <c r="DP119" s="44"/>
      <c r="DQ119" s="44"/>
      <c r="DR119" s="44"/>
      <c r="DS119" s="44"/>
      <c r="DT119" s="44"/>
      <c r="DU119" s="44"/>
      <c r="DV119" s="44"/>
      <c r="DW119" s="44"/>
      <c r="DX119" s="44"/>
      <c r="DY119" s="44">
        <v>34642</v>
      </c>
      <c r="DZ119" s="44"/>
      <c r="EA119" s="44"/>
      <c r="EB119" s="21"/>
      <c r="EC119" s="44">
        <v>395083</v>
      </c>
      <c r="ED119" s="44"/>
      <c r="EE119" s="21">
        <v>859426</v>
      </c>
      <c r="EF119" s="44"/>
      <c r="EG119" s="21">
        <v>-329415</v>
      </c>
      <c r="EH119" s="44"/>
      <c r="EI119" s="21">
        <v>139571</v>
      </c>
      <c r="EJ119" s="44"/>
      <c r="EK119" s="44"/>
      <c r="EL119" s="21"/>
      <c r="EM119" s="44"/>
      <c r="EN119" s="44"/>
      <c r="EO119" s="44">
        <v>167061</v>
      </c>
      <c r="EP119" s="21"/>
      <c r="EQ119" s="21"/>
      <c r="ER119" s="21"/>
      <c r="ES119" s="21"/>
      <c r="ET119" s="44"/>
      <c r="EU119" s="21"/>
      <c r="EV119" s="44"/>
      <c r="EW119" s="21"/>
      <c r="EX119" s="44"/>
      <c r="EY119" s="44"/>
      <c r="EZ119" s="21"/>
      <c r="FA119" s="21"/>
      <c r="FB119" s="44"/>
      <c r="FC119" s="44"/>
      <c r="FD119" s="21"/>
      <c r="FE119" s="112"/>
      <c r="FF119" s="44"/>
      <c r="FG119" s="44">
        <v>6556231</v>
      </c>
      <c r="FH119" s="44">
        <v>1612377</v>
      </c>
      <c r="FI119" s="44">
        <v>6396449</v>
      </c>
      <c r="FJ119" s="44">
        <v>253890</v>
      </c>
      <c r="FK119" s="44">
        <v>5796975</v>
      </c>
      <c r="FL119" s="44"/>
      <c r="FM119" s="44"/>
      <c r="FN119" s="44"/>
      <c r="FO119" s="44"/>
      <c r="FP119" s="44"/>
      <c r="FQ119" s="44"/>
      <c r="FR119" s="44"/>
      <c r="FS119" s="44"/>
      <c r="FT119" s="44">
        <v>117742</v>
      </c>
      <c r="FU119" s="44">
        <v>13770</v>
      </c>
      <c r="FV119" s="21">
        <v>580909</v>
      </c>
      <c r="FW119" s="44"/>
      <c r="FX119" s="44">
        <v>428750</v>
      </c>
      <c r="FY119" s="44">
        <v>25800</v>
      </c>
      <c r="FZ119" s="44">
        <v>561458</v>
      </c>
      <c r="GA119" s="44">
        <v>68885</v>
      </c>
      <c r="GB119" s="44"/>
      <c r="GC119" s="44">
        <v>34469</v>
      </c>
      <c r="GD119" s="44">
        <v>425191</v>
      </c>
      <c r="GE119" s="44">
        <v>474434</v>
      </c>
      <c r="GF119" s="44">
        <v>124943</v>
      </c>
      <c r="GG119" s="44">
        <v>1084665</v>
      </c>
      <c r="GH119" s="44">
        <v>217859</v>
      </c>
      <c r="GI119" s="44">
        <v>152633</v>
      </c>
      <c r="GJ119" s="44">
        <v>71725</v>
      </c>
      <c r="GK119" s="44">
        <v>3335033</v>
      </c>
      <c r="GL119" s="44">
        <v>106259</v>
      </c>
      <c r="GM119" s="44">
        <v>591709</v>
      </c>
      <c r="GN119" s="44">
        <v>41168</v>
      </c>
      <c r="GO119" s="44">
        <v>22433</v>
      </c>
      <c r="GP119" s="44"/>
      <c r="GQ119" s="44">
        <v>339</v>
      </c>
      <c r="GR119" s="44">
        <v>287908</v>
      </c>
      <c r="GS119" s="44">
        <v>2793347</v>
      </c>
      <c r="GT119" s="44"/>
      <c r="GU119" s="21">
        <v>350075</v>
      </c>
      <c r="GV119" s="44">
        <v>5283</v>
      </c>
      <c r="GW119" s="44">
        <v>190560</v>
      </c>
      <c r="GX119" s="44">
        <v>19306</v>
      </c>
      <c r="GY119" s="44">
        <v>3358571</v>
      </c>
      <c r="GZ119" s="44">
        <v>1406488</v>
      </c>
      <c r="HA119" s="44">
        <v>242917</v>
      </c>
      <c r="HB119" s="44"/>
      <c r="HC119" s="44">
        <v>1709166</v>
      </c>
      <c r="HD119" s="44">
        <v>3358571</v>
      </c>
      <c r="HE119" s="21"/>
      <c r="HF119" s="21">
        <v>190560</v>
      </c>
      <c r="HG119" s="21"/>
      <c r="HH119" s="21"/>
      <c r="HI119" s="21">
        <v>0</v>
      </c>
      <c r="HJ119" s="44"/>
      <c r="HK119" s="21">
        <v>1077885</v>
      </c>
      <c r="HL119" s="21">
        <v>662504</v>
      </c>
      <c r="HM119" s="21">
        <v>1740389</v>
      </c>
      <c r="HN119" s="21">
        <v>-1390314</v>
      </c>
      <c r="HO119" s="21"/>
      <c r="HP119" s="44"/>
      <c r="HQ119" s="47"/>
      <c r="HR119" s="47"/>
      <c r="HS119" s="47"/>
      <c r="HT119" s="47" t="s">
        <v>1759</v>
      </c>
      <c r="HU119" s="47">
        <v>0</v>
      </c>
      <c r="HV119" s="47">
        <v>4187</v>
      </c>
      <c r="HW119" s="47">
        <v>0</v>
      </c>
      <c r="HX119" s="47">
        <v>11683</v>
      </c>
      <c r="HY119" s="47">
        <v>34627</v>
      </c>
      <c r="HZ119" s="47">
        <v>92866</v>
      </c>
      <c r="IA119" s="47">
        <v>0</v>
      </c>
      <c r="IB119" s="47">
        <v>0</v>
      </c>
      <c r="IC119" s="47">
        <v>6186</v>
      </c>
      <c r="ID119"/>
      <c r="IE119" s="47">
        <v>1987</v>
      </c>
      <c r="IF119">
        <v>15794</v>
      </c>
      <c r="IG119" s="47">
        <v>4291</v>
      </c>
      <c r="IH119" s="47">
        <v>22376</v>
      </c>
      <c r="II119">
        <v>4852</v>
      </c>
      <c r="IJ119">
        <v>5324</v>
      </c>
      <c r="IK119">
        <v>1276</v>
      </c>
      <c r="IL119">
        <v>21241</v>
      </c>
      <c r="IM119">
        <v>226690</v>
      </c>
      <c r="IN119">
        <v>0</v>
      </c>
      <c r="IO119">
        <v>0</v>
      </c>
      <c r="IP119">
        <v>0</v>
      </c>
      <c r="IQ119">
        <v>129</v>
      </c>
      <c r="IR119">
        <v>0</v>
      </c>
      <c r="IS119">
        <v>0</v>
      </c>
      <c r="IT119">
        <v>129</v>
      </c>
      <c r="IU119">
        <v>262102</v>
      </c>
      <c r="IV119">
        <v>0</v>
      </c>
      <c r="IW119">
        <v>609468</v>
      </c>
      <c r="IX119">
        <v>1341221</v>
      </c>
      <c r="IY119">
        <v>2024684</v>
      </c>
      <c r="IZ119">
        <v>0</v>
      </c>
      <c r="JA119">
        <v>0</v>
      </c>
      <c r="JB119">
        <v>237691</v>
      </c>
      <c r="JC119"/>
      <c r="JD119">
        <v>63749</v>
      </c>
      <c r="JE119">
        <v>334474</v>
      </c>
      <c r="JF119">
        <v>75038</v>
      </c>
      <c r="JG119">
        <v>465022</v>
      </c>
      <c r="JH119">
        <v>154588</v>
      </c>
      <c r="JI119">
        <v>117896</v>
      </c>
      <c r="JJ119">
        <v>56142</v>
      </c>
      <c r="JK119">
        <v>814156</v>
      </c>
      <c r="JL119">
        <v>6556231</v>
      </c>
      <c r="JM119">
        <v>0</v>
      </c>
      <c r="JN119">
        <v>0</v>
      </c>
      <c r="JO119">
        <v>0</v>
      </c>
      <c r="JP119">
        <v>4500</v>
      </c>
      <c r="JQ119">
        <v>0</v>
      </c>
      <c r="JR119">
        <v>0</v>
      </c>
      <c r="JS119">
        <v>4500</v>
      </c>
      <c r="JT119"/>
      <c r="JU119"/>
      <c r="JV119"/>
      <c r="JW119"/>
      <c r="JX119"/>
      <c r="JY119"/>
      <c r="JZ119"/>
      <c r="KA119"/>
      <c r="KB119"/>
      <c r="KC119"/>
      <c r="KD119"/>
      <c r="KE119"/>
      <c r="KF119">
        <v>173</v>
      </c>
      <c r="KG119">
        <v>258</v>
      </c>
      <c r="KH119">
        <v>116</v>
      </c>
      <c r="KI119">
        <v>125</v>
      </c>
      <c r="KJ119">
        <v>188</v>
      </c>
      <c r="KK119">
        <v>82</v>
      </c>
      <c r="KL119">
        <v>76</v>
      </c>
      <c r="KM119">
        <v>124</v>
      </c>
      <c r="KN119">
        <v>47</v>
      </c>
      <c r="KO119">
        <v>1</v>
      </c>
      <c r="KP119">
        <v>0</v>
      </c>
      <c r="KQ119">
        <v>0</v>
      </c>
      <c r="KR119">
        <v>0</v>
      </c>
      <c r="KS119">
        <v>1</v>
      </c>
      <c r="KT119">
        <v>0</v>
      </c>
      <c r="KU119">
        <v>1</v>
      </c>
      <c r="KV119">
        <v>0</v>
      </c>
      <c r="KW119">
        <v>0</v>
      </c>
      <c r="KX119">
        <v>0</v>
      </c>
      <c r="KY119">
        <v>0</v>
      </c>
      <c r="KZ119">
        <v>0</v>
      </c>
      <c r="LA119">
        <v>0</v>
      </c>
      <c r="LB119">
        <v>0</v>
      </c>
      <c r="LC119">
        <v>0</v>
      </c>
      <c r="LD119">
        <v>1</v>
      </c>
      <c r="LE119">
        <v>0</v>
      </c>
      <c r="LF119">
        <v>0</v>
      </c>
      <c r="LG119">
        <v>0</v>
      </c>
      <c r="LH119">
        <v>0</v>
      </c>
    </row>
    <row r="120" spans="1:320" s="34" customFormat="1" ht="15" customHeight="1" x14ac:dyDescent="0.25">
      <c r="A120" s="45">
        <v>206100728</v>
      </c>
      <c r="B120" s="45" t="s">
        <v>2413</v>
      </c>
      <c r="C120" s="46">
        <v>45505</v>
      </c>
      <c r="D120" s="46">
        <v>45657</v>
      </c>
      <c r="E120" s="47">
        <v>153</v>
      </c>
      <c r="F120" s="45" t="s">
        <v>883</v>
      </c>
      <c r="G120" s="45" t="s">
        <v>884</v>
      </c>
      <c r="H120" s="45" t="s">
        <v>987</v>
      </c>
      <c r="I120" s="45" t="s">
        <v>886</v>
      </c>
      <c r="J120" s="45" t="s">
        <v>887</v>
      </c>
      <c r="K120" s="45" t="s">
        <v>988</v>
      </c>
      <c r="L120" s="45" t="s">
        <v>2380</v>
      </c>
      <c r="M120" s="45" t="s">
        <v>2414</v>
      </c>
      <c r="N120" s="45" t="s">
        <v>2415</v>
      </c>
      <c r="O120" s="45" t="s">
        <v>991</v>
      </c>
      <c r="P120" s="45" t="s">
        <v>2416</v>
      </c>
      <c r="Q120" s="45" t="s">
        <v>2417</v>
      </c>
      <c r="R120" t="s">
        <v>2418</v>
      </c>
      <c r="S120" s="45" t="s">
        <v>893</v>
      </c>
      <c r="T120" t="s">
        <v>2391</v>
      </c>
      <c r="U120" s="47">
        <v>65</v>
      </c>
      <c r="V120" s="47">
        <v>65</v>
      </c>
      <c r="W120" s="47" t="s">
        <v>894</v>
      </c>
      <c r="X120" s="47">
        <v>9945</v>
      </c>
      <c r="Y120" s="47">
        <v>9635</v>
      </c>
      <c r="Z120" s="48">
        <v>95.02</v>
      </c>
      <c r="AA120" s="44">
        <v>122</v>
      </c>
      <c r="AB120" s="44">
        <v>115</v>
      </c>
      <c r="AC120" s="44">
        <v>1579</v>
      </c>
      <c r="AD120" s="44">
        <v>736</v>
      </c>
      <c r="AE120" s="44">
        <v>281</v>
      </c>
      <c r="AF120" s="44">
        <v>6368</v>
      </c>
      <c r="AG120" s="44"/>
      <c r="AH120" s="47"/>
      <c r="AI120" s="47">
        <v>40</v>
      </c>
      <c r="AJ120">
        <v>631</v>
      </c>
      <c r="AK120" t="s">
        <v>895</v>
      </c>
      <c r="AL120">
        <v>9635</v>
      </c>
      <c r="AM120"/>
      <c r="AN120"/>
      <c r="AO120"/>
      <c r="AP120"/>
      <c r="AQ120"/>
      <c r="AR120" s="44"/>
      <c r="AS120" s="44"/>
      <c r="AT120" s="44"/>
      <c r="AU120" s="44">
        <v>2363690</v>
      </c>
      <c r="AV120" s="44">
        <v>1384504</v>
      </c>
      <c r="AW120" s="44">
        <v>-416437</v>
      </c>
      <c r="AX120" s="44">
        <v>22150</v>
      </c>
      <c r="AY120" s="44">
        <v>4186781</v>
      </c>
      <c r="AZ120" s="21">
        <v>3775549</v>
      </c>
      <c r="BA120" s="21">
        <v>411232</v>
      </c>
      <c r="BB120" s="44"/>
      <c r="BC120" s="44">
        <v>800</v>
      </c>
      <c r="BD120" s="44"/>
      <c r="BE120" s="44">
        <v>410432</v>
      </c>
      <c r="BF120" s="44">
        <v>542164</v>
      </c>
      <c r="BG120" s="44">
        <v>180558</v>
      </c>
      <c r="BH120" s="44"/>
      <c r="BI120" s="21">
        <v>1631155</v>
      </c>
      <c r="BJ120" s="21"/>
      <c r="BK120" s="21"/>
      <c r="BL120" s="21">
        <v>9813</v>
      </c>
      <c r="BM120" s="21"/>
      <c r="BN120" s="21">
        <v>2363690</v>
      </c>
      <c r="BO120" s="21"/>
      <c r="BP120" s="21"/>
      <c r="BQ120" s="44"/>
      <c r="BR120" s="21"/>
      <c r="BS120" s="44"/>
      <c r="BT120" s="21"/>
      <c r="BU120" s="44"/>
      <c r="BV120" s="21"/>
      <c r="BW120" s="44">
        <v>317567</v>
      </c>
      <c r="BX120" s="21"/>
      <c r="BY120" s="21">
        <v>105760</v>
      </c>
      <c r="BZ120" s="21"/>
      <c r="CA120" s="44"/>
      <c r="CB120" s="44"/>
      <c r="CC120" s="44">
        <v>955430</v>
      </c>
      <c r="CD120" s="44"/>
      <c r="CE120" s="44"/>
      <c r="CF120" s="44"/>
      <c r="CG120" s="44"/>
      <c r="CH120" s="44"/>
      <c r="CI120" s="21">
        <v>5747</v>
      </c>
      <c r="CJ120" s="44"/>
      <c r="CK120" s="21"/>
      <c r="CL120" s="44"/>
      <c r="CM120" s="44">
        <v>153</v>
      </c>
      <c r="CN120" s="44">
        <v>0</v>
      </c>
      <c r="CO120" s="44">
        <v>524469</v>
      </c>
      <c r="CP120" s="44">
        <v>0</v>
      </c>
      <c r="CQ120" s="21">
        <v>681377</v>
      </c>
      <c r="CR120" s="44">
        <v>156384</v>
      </c>
      <c r="CS120" s="44">
        <v>13586</v>
      </c>
      <c r="CT120" s="44">
        <v>2686</v>
      </c>
      <c r="CU120" s="44"/>
      <c r="CV120" s="44">
        <v>5849</v>
      </c>
      <c r="CW120" s="21"/>
      <c r="CX120" s="21"/>
      <c r="CY120" s="21"/>
      <c r="CZ120" s="21"/>
      <c r="DA120" s="21"/>
      <c r="DB120" s="21"/>
      <c r="DC120" s="21"/>
      <c r="DD120" s="21"/>
      <c r="DE120" s="44"/>
      <c r="DF120" s="21"/>
      <c r="DG120" s="44"/>
      <c r="DH120" s="21"/>
      <c r="DI120" s="44"/>
      <c r="DJ120" s="44"/>
      <c r="DK120" s="44"/>
      <c r="DL120" s="44"/>
      <c r="DM120" s="21"/>
      <c r="DN120" s="44"/>
      <c r="DO120" s="44"/>
      <c r="DP120" s="44"/>
      <c r="DQ120" s="44"/>
      <c r="DR120" s="44"/>
      <c r="DS120" s="44"/>
      <c r="DT120" s="44"/>
      <c r="DU120" s="44"/>
      <c r="DV120" s="44"/>
      <c r="DW120" s="44"/>
      <c r="DX120" s="44"/>
      <c r="DY120" s="44">
        <v>2519</v>
      </c>
      <c r="DZ120" s="44"/>
      <c r="EA120" s="44"/>
      <c r="EB120" s="21"/>
      <c r="EC120" s="44">
        <v>-997187</v>
      </c>
      <c r="ED120" s="44"/>
      <c r="EE120" s="21">
        <v>-274339</v>
      </c>
      <c r="EF120" s="44"/>
      <c r="EG120" s="21"/>
      <c r="EH120" s="44"/>
      <c r="EI120" s="21">
        <v>852570</v>
      </c>
      <c r="EJ120" s="44"/>
      <c r="EK120" s="44"/>
      <c r="EL120" s="21"/>
      <c r="EM120" s="44"/>
      <c r="EN120" s="44"/>
      <c r="EO120" s="44"/>
      <c r="EP120" s="21"/>
      <c r="EQ120" s="21"/>
      <c r="ER120" s="21"/>
      <c r="ES120" s="21"/>
      <c r="ET120" s="44"/>
      <c r="EU120" s="21"/>
      <c r="EV120" s="44"/>
      <c r="EW120" s="21"/>
      <c r="EX120" s="44"/>
      <c r="EY120" s="44"/>
      <c r="EZ120" s="21"/>
      <c r="FA120" s="21"/>
      <c r="FB120" s="44"/>
      <c r="FC120" s="44"/>
      <c r="FD120" s="21"/>
      <c r="FE120" s="112"/>
      <c r="FF120" s="44"/>
      <c r="FG120" s="44">
        <v>1732656</v>
      </c>
      <c r="FH120" s="44">
        <v>549274</v>
      </c>
      <c r="FI120" s="44">
        <v>1493619</v>
      </c>
      <c r="FJ120" s="44">
        <v>75803</v>
      </c>
      <c r="FK120" s="44">
        <v>1427931</v>
      </c>
      <c r="FL120" s="44"/>
      <c r="FM120" s="44"/>
      <c r="FN120" s="44"/>
      <c r="FO120" s="44"/>
      <c r="FP120" s="44"/>
      <c r="FQ120" s="44"/>
      <c r="FR120" s="44"/>
      <c r="FS120" s="44"/>
      <c r="FT120" s="44">
        <v>13139</v>
      </c>
      <c r="FU120" s="44"/>
      <c r="FV120" s="21">
        <v>195055</v>
      </c>
      <c r="FW120" s="44"/>
      <c r="FX120" s="44">
        <v>235862</v>
      </c>
      <c r="FY120" s="44">
        <v>33355</v>
      </c>
      <c r="FZ120" s="44">
        <v>44164</v>
      </c>
      <c r="GA120" s="44">
        <v>9611</v>
      </c>
      <c r="GB120" s="44"/>
      <c r="GC120" s="44">
        <v>7720</v>
      </c>
      <c r="GD120" s="44">
        <v>158203</v>
      </c>
      <c r="GE120" s="44">
        <v>85868</v>
      </c>
      <c r="GF120" s="44">
        <v>29840</v>
      </c>
      <c r="GG120" s="44">
        <v>275137</v>
      </c>
      <c r="GH120" s="44">
        <v>38034</v>
      </c>
      <c r="GI120" s="44">
        <v>29862</v>
      </c>
      <c r="GJ120" s="44"/>
      <c r="GK120" s="44">
        <v>805727</v>
      </c>
      <c r="GL120" s="44">
        <v>331</v>
      </c>
      <c r="GM120" s="44">
        <v>241518</v>
      </c>
      <c r="GN120" s="44">
        <v>19091</v>
      </c>
      <c r="GO120" s="44">
        <v>2683</v>
      </c>
      <c r="GP120" s="44"/>
      <c r="GQ120" s="44"/>
      <c r="GR120" s="44">
        <v>122418</v>
      </c>
      <c r="GS120" s="44">
        <v>2690631</v>
      </c>
      <c r="GT120" s="44"/>
      <c r="GU120" s="21">
        <v>12099</v>
      </c>
      <c r="GV120" s="44"/>
      <c r="GW120" s="44"/>
      <c r="GX120" s="44"/>
      <c r="GY120" s="44">
        <v>2702730</v>
      </c>
      <c r="GZ120" s="44">
        <v>2291719</v>
      </c>
      <c r="HA120" s="44">
        <v>576</v>
      </c>
      <c r="HB120" s="44"/>
      <c r="HC120" s="44">
        <v>410435</v>
      </c>
      <c r="HD120" s="44">
        <v>2702730</v>
      </c>
      <c r="HE120" s="21"/>
      <c r="HF120" s="21"/>
      <c r="HG120" s="21">
        <v>1560114</v>
      </c>
      <c r="HH120" s="21"/>
      <c r="HI120" s="21">
        <v>0</v>
      </c>
      <c r="HJ120" s="44"/>
      <c r="HK120" s="21">
        <v>5347</v>
      </c>
      <c r="HL120" s="21">
        <v>7083</v>
      </c>
      <c r="HM120" s="21">
        <v>12430</v>
      </c>
      <c r="HN120" s="21">
        <v>-331</v>
      </c>
      <c r="HO120" s="21"/>
      <c r="HP120" s="44"/>
      <c r="HQ120" s="47"/>
      <c r="HR120" s="47"/>
      <c r="HS120" s="47"/>
      <c r="HT120" s="47" t="s">
        <v>2419</v>
      </c>
      <c r="HU120" s="47">
        <v>366675.04</v>
      </c>
      <c r="HV120" s="47">
        <v>0</v>
      </c>
      <c r="HW120" s="47">
        <v>0</v>
      </c>
      <c r="HX120" s="47">
        <v>4230</v>
      </c>
      <c r="HY120" s="47">
        <v>8159</v>
      </c>
      <c r="HZ120" s="47">
        <v>21564</v>
      </c>
      <c r="IA120" s="47">
        <v>0</v>
      </c>
      <c r="IB120" s="47">
        <v>0</v>
      </c>
      <c r="IC120" s="47">
        <v>573</v>
      </c>
      <c r="ID120">
        <v>6673</v>
      </c>
      <c r="IE120" s="47">
        <v>745</v>
      </c>
      <c r="IF120">
        <v>3240</v>
      </c>
      <c r="IG120" s="47">
        <v>1151</v>
      </c>
      <c r="IH120" s="47">
        <v>5398</v>
      </c>
      <c r="II120">
        <v>766</v>
      </c>
      <c r="IJ120">
        <v>1190</v>
      </c>
      <c r="IK120"/>
      <c r="IL120">
        <v>3316</v>
      </c>
      <c r="IM120">
        <v>57005</v>
      </c>
      <c r="IN120">
        <v>0</v>
      </c>
      <c r="IO120">
        <v>0</v>
      </c>
      <c r="IP120">
        <v>0</v>
      </c>
      <c r="IQ120">
        <v>0</v>
      </c>
      <c r="IR120">
        <v>0</v>
      </c>
      <c r="IS120">
        <v>0</v>
      </c>
      <c r="IT120">
        <v>0</v>
      </c>
      <c r="IU120">
        <v>0</v>
      </c>
      <c r="IV120">
        <v>0</v>
      </c>
      <c r="IW120">
        <v>209899</v>
      </c>
      <c r="IX120">
        <v>292791</v>
      </c>
      <c r="IY120">
        <v>443964</v>
      </c>
      <c r="IZ120">
        <v>0</v>
      </c>
      <c r="JA120">
        <v>0</v>
      </c>
      <c r="JB120">
        <v>22022</v>
      </c>
      <c r="JC120">
        <v>360219</v>
      </c>
      <c r="JD120">
        <v>21858</v>
      </c>
      <c r="JE120">
        <v>56795</v>
      </c>
      <c r="JF120">
        <v>22191</v>
      </c>
      <c r="JG120">
        <v>119686</v>
      </c>
      <c r="JH120">
        <v>28818</v>
      </c>
      <c r="JI120">
        <v>22674</v>
      </c>
      <c r="JJ120"/>
      <c r="JK120">
        <v>131739</v>
      </c>
      <c r="JL120">
        <v>1732656</v>
      </c>
      <c r="JM120">
        <v>0</v>
      </c>
      <c r="JN120">
        <v>0</v>
      </c>
      <c r="JO120">
        <v>0</v>
      </c>
      <c r="JP120">
        <v>0</v>
      </c>
      <c r="JQ120">
        <v>0</v>
      </c>
      <c r="JR120">
        <v>0</v>
      </c>
      <c r="JS120">
        <v>0</v>
      </c>
      <c r="JT120"/>
      <c r="JU120"/>
      <c r="JV120"/>
      <c r="JW120"/>
      <c r="JX120"/>
      <c r="JY120">
        <v>6673</v>
      </c>
      <c r="JZ120"/>
      <c r="KA120"/>
      <c r="KB120"/>
      <c r="KC120"/>
      <c r="KD120"/>
      <c r="KE120">
        <v>360219</v>
      </c>
      <c r="KF120">
        <v>77</v>
      </c>
      <c r="KG120">
        <v>142</v>
      </c>
      <c r="KH120">
        <v>44</v>
      </c>
      <c r="KI120">
        <v>45</v>
      </c>
      <c r="KJ120">
        <v>82</v>
      </c>
      <c r="KK120">
        <v>14</v>
      </c>
      <c r="KL120">
        <v>25</v>
      </c>
      <c r="KM120">
        <v>47</v>
      </c>
      <c r="KN120">
        <v>8</v>
      </c>
      <c r="KO120">
        <v>1</v>
      </c>
      <c r="KP120">
        <v>0</v>
      </c>
      <c r="KQ120">
        <v>0</v>
      </c>
      <c r="KR120">
        <v>0</v>
      </c>
      <c r="KS120">
        <v>1</v>
      </c>
      <c r="KT120">
        <v>0</v>
      </c>
      <c r="KU120">
        <v>1</v>
      </c>
      <c r="KV120">
        <v>0</v>
      </c>
      <c r="KW120">
        <v>0</v>
      </c>
      <c r="KX120">
        <v>0</v>
      </c>
      <c r="KY120">
        <v>0</v>
      </c>
      <c r="KZ120">
        <v>0</v>
      </c>
      <c r="LA120">
        <v>0</v>
      </c>
      <c r="LB120">
        <v>0</v>
      </c>
      <c r="LC120">
        <v>0</v>
      </c>
      <c r="LD120">
        <v>1</v>
      </c>
      <c r="LE120">
        <v>0</v>
      </c>
      <c r="LF120">
        <v>0</v>
      </c>
      <c r="LG120">
        <v>0</v>
      </c>
      <c r="LH120">
        <v>0</v>
      </c>
    </row>
    <row r="121" spans="1:320" s="34" customFormat="1" ht="15" customHeight="1" x14ac:dyDescent="0.25">
      <c r="A121" s="45">
        <v>206100731</v>
      </c>
      <c r="B121" s="45" t="s">
        <v>2420</v>
      </c>
      <c r="C121" s="46">
        <v>45292</v>
      </c>
      <c r="D121" s="46">
        <v>45657</v>
      </c>
      <c r="E121" s="47">
        <v>366</v>
      </c>
      <c r="F121" s="45" t="s">
        <v>883</v>
      </c>
      <c r="G121" s="45" t="s">
        <v>884</v>
      </c>
      <c r="H121" s="45" t="s">
        <v>987</v>
      </c>
      <c r="I121" s="45" t="s">
        <v>886</v>
      </c>
      <c r="J121" s="45" t="s">
        <v>887</v>
      </c>
      <c r="K121" s="45" t="s">
        <v>988</v>
      </c>
      <c r="L121" s="45" t="s">
        <v>2380</v>
      </c>
      <c r="M121" s="45" t="s">
        <v>2421</v>
      </c>
      <c r="N121" s="45" t="s">
        <v>2422</v>
      </c>
      <c r="O121" s="45" t="s">
        <v>991</v>
      </c>
      <c r="P121" s="45" t="s">
        <v>2416</v>
      </c>
      <c r="Q121" s="45" t="s">
        <v>2423</v>
      </c>
      <c r="R121" t="s">
        <v>2424</v>
      </c>
      <c r="S121" s="45" t="s">
        <v>893</v>
      </c>
      <c r="T121"/>
      <c r="U121" s="47">
        <v>121</v>
      </c>
      <c r="V121" s="47">
        <v>121</v>
      </c>
      <c r="W121" s="47" t="s">
        <v>913</v>
      </c>
      <c r="X121" s="47">
        <v>44286</v>
      </c>
      <c r="Y121" s="47">
        <v>42638</v>
      </c>
      <c r="Z121" s="48">
        <v>224.45</v>
      </c>
      <c r="AA121" s="44">
        <v>628</v>
      </c>
      <c r="AB121" s="44">
        <v>440</v>
      </c>
      <c r="AC121" s="44">
        <v>4317</v>
      </c>
      <c r="AD121" s="44">
        <v>4756</v>
      </c>
      <c r="AE121" s="44">
        <v>4266</v>
      </c>
      <c r="AF121" s="44">
        <v>25453</v>
      </c>
      <c r="AG121" s="44"/>
      <c r="AH121" s="47">
        <v>85</v>
      </c>
      <c r="AI121" s="47">
        <v>614</v>
      </c>
      <c r="AJ121">
        <v>3147</v>
      </c>
      <c r="AK121" t="s">
        <v>895</v>
      </c>
      <c r="AL121">
        <v>42638</v>
      </c>
      <c r="AM121"/>
      <c r="AN121"/>
      <c r="AO121"/>
      <c r="AP121"/>
      <c r="AQ121"/>
      <c r="AR121" s="44"/>
      <c r="AS121" s="44"/>
      <c r="AT121" s="44"/>
      <c r="AU121" s="44">
        <v>12246516</v>
      </c>
      <c r="AV121" s="44">
        <v>4572495</v>
      </c>
      <c r="AW121" s="44">
        <v>219891</v>
      </c>
      <c r="AX121" s="44">
        <v>97874</v>
      </c>
      <c r="AY121" s="44">
        <v>16696994</v>
      </c>
      <c r="AZ121" s="21">
        <v>16722622</v>
      </c>
      <c r="BA121" s="21">
        <v>-25628</v>
      </c>
      <c r="BB121" s="44"/>
      <c r="BC121" s="44">
        <v>800</v>
      </c>
      <c r="BD121" s="44"/>
      <c r="BE121" s="44">
        <v>-26428</v>
      </c>
      <c r="BF121" s="44">
        <v>1239932</v>
      </c>
      <c r="BG121" s="44">
        <v>1366022</v>
      </c>
      <c r="BH121" s="44">
        <v>1225283</v>
      </c>
      <c r="BI121" s="21">
        <v>7310628</v>
      </c>
      <c r="BJ121" s="21"/>
      <c r="BK121" s="21">
        <v>24414</v>
      </c>
      <c r="BL121" s="21">
        <v>176354</v>
      </c>
      <c r="BM121" s="21">
        <v>903883</v>
      </c>
      <c r="BN121" s="21">
        <v>12246516</v>
      </c>
      <c r="BO121" s="21"/>
      <c r="BP121" s="21"/>
      <c r="BQ121" s="44"/>
      <c r="BR121" s="21"/>
      <c r="BS121" s="44"/>
      <c r="BT121" s="21"/>
      <c r="BU121" s="44"/>
      <c r="BV121" s="21"/>
      <c r="BW121" s="44">
        <v>462953</v>
      </c>
      <c r="BX121" s="21"/>
      <c r="BY121" s="21">
        <v>510034</v>
      </c>
      <c r="BZ121" s="21"/>
      <c r="CA121" s="44">
        <v>457485</v>
      </c>
      <c r="CB121" s="44"/>
      <c r="CC121" s="44">
        <v>2729578</v>
      </c>
      <c r="CD121" s="44"/>
      <c r="CE121" s="44"/>
      <c r="CF121" s="44"/>
      <c r="CG121" s="44">
        <v>9116</v>
      </c>
      <c r="CH121" s="44"/>
      <c r="CI121" s="21">
        <v>65845</v>
      </c>
      <c r="CJ121" s="44"/>
      <c r="CK121" s="21">
        <v>337484</v>
      </c>
      <c r="CL121" s="44"/>
      <c r="CM121" s="44">
        <v>743665</v>
      </c>
      <c r="CN121" s="44">
        <v>0</v>
      </c>
      <c r="CO121" s="44">
        <v>1551050</v>
      </c>
      <c r="CP121" s="44">
        <v>0</v>
      </c>
      <c r="CQ121" s="21">
        <v>1303200</v>
      </c>
      <c r="CR121" s="44">
        <v>212173</v>
      </c>
      <c r="CS121" s="44">
        <v>232351</v>
      </c>
      <c r="CT121" s="44">
        <v>20413</v>
      </c>
      <c r="CU121" s="44"/>
      <c r="CV121" s="44">
        <v>509643</v>
      </c>
      <c r="CW121" s="21"/>
      <c r="CX121" s="21"/>
      <c r="CY121" s="21"/>
      <c r="CZ121" s="21"/>
      <c r="DA121" s="21"/>
      <c r="DB121" s="21"/>
      <c r="DC121" s="21"/>
      <c r="DD121" s="21"/>
      <c r="DE121" s="44"/>
      <c r="DF121" s="21"/>
      <c r="DG121" s="44"/>
      <c r="DH121" s="21"/>
      <c r="DI121" s="44"/>
      <c r="DJ121" s="44"/>
      <c r="DK121" s="44"/>
      <c r="DL121" s="44"/>
      <c r="DM121" s="21"/>
      <c r="DN121" s="44"/>
      <c r="DO121" s="44"/>
      <c r="DP121" s="44"/>
      <c r="DQ121" s="44"/>
      <c r="DR121" s="44"/>
      <c r="DS121" s="44"/>
      <c r="DT121" s="44"/>
      <c r="DU121" s="44"/>
      <c r="DV121" s="44"/>
      <c r="DW121" s="44"/>
      <c r="DX121" s="44"/>
      <c r="DY121" s="44">
        <v>-5314</v>
      </c>
      <c r="DZ121" s="44"/>
      <c r="EA121" s="44"/>
      <c r="EB121" s="21"/>
      <c r="EC121" s="44">
        <v>-2807898</v>
      </c>
      <c r="ED121" s="44"/>
      <c r="EE121" s="21">
        <v>-1467513</v>
      </c>
      <c r="EF121" s="44"/>
      <c r="EG121" s="21">
        <v>1682769</v>
      </c>
      <c r="EH121" s="44"/>
      <c r="EI121" s="21">
        <v>1542951</v>
      </c>
      <c r="EJ121" s="44"/>
      <c r="EK121" s="44"/>
      <c r="EL121" s="21"/>
      <c r="EM121" s="44">
        <v>33529</v>
      </c>
      <c r="EN121" s="44"/>
      <c r="EO121" s="44">
        <v>1241367</v>
      </c>
      <c r="EP121" s="21"/>
      <c r="EQ121" s="21"/>
      <c r="ER121" s="21"/>
      <c r="ES121" s="21"/>
      <c r="ET121" s="44"/>
      <c r="EU121" s="21"/>
      <c r="EV121" s="44"/>
      <c r="EW121" s="21"/>
      <c r="EX121" s="44"/>
      <c r="EY121" s="44"/>
      <c r="EZ121" s="21"/>
      <c r="FA121" s="21"/>
      <c r="FB121" s="44"/>
      <c r="FC121" s="44"/>
      <c r="FD121" s="21"/>
      <c r="FE121" s="112"/>
      <c r="FF121" s="44"/>
      <c r="FG121" s="44">
        <v>6632287</v>
      </c>
      <c r="FH121" s="44">
        <v>1798684</v>
      </c>
      <c r="FI121" s="44">
        <v>8291651</v>
      </c>
      <c r="FJ121" s="44">
        <v>268477</v>
      </c>
      <c r="FK121" s="44">
        <v>5818571</v>
      </c>
      <c r="FL121" s="44"/>
      <c r="FM121" s="44"/>
      <c r="FN121" s="44"/>
      <c r="FO121" s="44"/>
      <c r="FP121" s="44"/>
      <c r="FQ121" s="44"/>
      <c r="FR121" s="44"/>
      <c r="FS121" s="44"/>
      <c r="FT121" s="44">
        <v>33989</v>
      </c>
      <c r="FU121" s="44"/>
      <c r="FV121" s="21">
        <v>621742</v>
      </c>
      <c r="FW121" s="44"/>
      <c r="FX121" s="44">
        <v>341113</v>
      </c>
      <c r="FY121" s="44">
        <v>68439</v>
      </c>
      <c r="FZ121" s="44">
        <v>354937</v>
      </c>
      <c r="GA121" s="44">
        <v>31012</v>
      </c>
      <c r="GB121" s="44"/>
      <c r="GC121" s="44">
        <v>27660</v>
      </c>
      <c r="GD121" s="44">
        <v>477826</v>
      </c>
      <c r="GE121" s="44">
        <v>225103</v>
      </c>
      <c r="GF121" s="44">
        <v>149945</v>
      </c>
      <c r="GG121" s="44">
        <v>1135870</v>
      </c>
      <c r="GH121" s="44">
        <v>175707</v>
      </c>
      <c r="GI121" s="44">
        <v>133551</v>
      </c>
      <c r="GJ121" s="44"/>
      <c r="GK121" s="44">
        <v>3783638</v>
      </c>
      <c r="GL121" s="44">
        <v>13708</v>
      </c>
      <c r="GM121" s="44">
        <v>1309076</v>
      </c>
      <c r="GN121" s="44">
        <v>28146</v>
      </c>
      <c r="GO121" s="44">
        <v>14309</v>
      </c>
      <c r="GP121" s="44"/>
      <c r="GQ121" s="44"/>
      <c r="GR121" s="44">
        <v>1978280</v>
      </c>
      <c r="GS121" s="44">
        <v>3942560</v>
      </c>
      <c r="GT121" s="44"/>
      <c r="GU121" s="21">
        <v>50434</v>
      </c>
      <c r="GV121" s="44"/>
      <c r="GW121" s="44">
        <v>636187</v>
      </c>
      <c r="GX121" s="44"/>
      <c r="GY121" s="44">
        <v>4629181</v>
      </c>
      <c r="GZ121" s="44">
        <v>3434360</v>
      </c>
      <c r="HA121" s="44"/>
      <c r="HB121" s="44">
        <v>1258</v>
      </c>
      <c r="HC121" s="44">
        <v>1193563</v>
      </c>
      <c r="HD121" s="44">
        <v>4629181</v>
      </c>
      <c r="HE121" s="21"/>
      <c r="HF121" s="21">
        <v>636187</v>
      </c>
      <c r="HG121" s="21">
        <v>-723707</v>
      </c>
      <c r="HH121" s="21"/>
      <c r="HI121" s="21">
        <v>0</v>
      </c>
      <c r="HJ121" s="44"/>
      <c r="HK121" s="21">
        <v>260273</v>
      </c>
      <c r="HL121" s="21">
        <v>60083</v>
      </c>
      <c r="HM121" s="21">
        <v>320356</v>
      </c>
      <c r="HN121" s="21">
        <v>-269922</v>
      </c>
      <c r="HO121" s="21"/>
      <c r="HP121" s="44"/>
      <c r="HQ121" s="47"/>
      <c r="HR121" s="47">
        <v>1258</v>
      </c>
      <c r="HS121" s="47"/>
      <c r="HT121" s="47" t="s">
        <v>2425</v>
      </c>
      <c r="HU121" s="47">
        <v>137374.39999999999</v>
      </c>
      <c r="HV121" s="47">
        <v>1931</v>
      </c>
      <c r="HW121" s="47">
        <v>0</v>
      </c>
      <c r="HX121" s="47">
        <v>13920</v>
      </c>
      <c r="HY121" s="47">
        <v>34408</v>
      </c>
      <c r="HZ121" s="47">
        <v>107100</v>
      </c>
      <c r="IA121" s="47">
        <v>0</v>
      </c>
      <c r="IB121" s="47">
        <v>0</v>
      </c>
      <c r="IC121" s="47">
        <v>2198</v>
      </c>
      <c r="ID121">
        <v>16231</v>
      </c>
      <c r="IE121" s="47">
        <v>2661</v>
      </c>
      <c r="IF121"/>
      <c r="IG121" s="47"/>
      <c r="IH121" s="47">
        <v>24993</v>
      </c>
      <c r="II121">
        <v>3850</v>
      </c>
      <c r="IJ121">
        <v>5204</v>
      </c>
      <c r="IK121"/>
      <c r="IL121">
        <v>20424</v>
      </c>
      <c r="IM121">
        <v>232920</v>
      </c>
      <c r="IN121">
        <v>0</v>
      </c>
      <c r="IO121">
        <v>0</v>
      </c>
      <c r="IP121">
        <v>0</v>
      </c>
      <c r="IQ121">
        <v>0</v>
      </c>
      <c r="IR121">
        <v>0</v>
      </c>
      <c r="IS121">
        <v>0</v>
      </c>
      <c r="IT121">
        <v>0</v>
      </c>
      <c r="IU121">
        <v>150666</v>
      </c>
      <c r="IV121">
        <v>0</v>
      </c>
      <c r="IW121">
        <v>640880</v>
      </c>
      <c r="IX121">
        <v>1259073</v>
      </c>
      <c r="IY121">
        <v>2154050</v>
      </c>
      <c r="IZ121">
        <v>0</v>
      </c>
      <c r="JA121">
        <v>0</v>
      </c>
      <c r="JB121">
        <v>101826</v>
      </c>
      <c r="JC121">
        <v>831957</v>
      </c>
      <c r="JD121">
        <v>58103</v>
      </c>
      <c r="JE121"/>
      <c r="JF121"/>
      <c r="JG121">
        <v>504547</v>
      </c>
      <c r="JH121">
        <v>136142</v>
      </c>
      <c r="JI121">
        <v>105059</v>
      </c>
      <c r="JJ121"/>
      <c r="JK121">
        <v>689984</v>
      </c>
      <c r="JL121">
        <v>6632287</v>
      </c>
      <c r="JM121">
        <v>0</v>
      </c>
      <c r="JN121">
        <v>0</v>
      </c>
      <c r="JO121">
        <v>0</v>
      </c>
      <c r="JP121">
        <v>0</v>
      </c>
      <c r="JQ121">
        <v>0</v>
      </c>
      <c r="JR121">
        <v>0</v>
      </c>
      <c r="JS121">
        <v>0</v>
      </c>
      <c r="JT121"/>
      <c r="JU121"/>
      <c r="JV121"/>
      <c r="JW121"/>
      <c r="JX121"/>
      <c r="JY121">
        <v>16231</v>
      </c>
      <c r="JZ121"/>
      <c r="KA121"/>
      <c r="KB121"/>
      <c r="KC121"/>
      <c r="KD121"/>
      <c r="KE121">
        <v>831957</v>
      </c>
      <c r="KF121">
        <v>156</v>
      </c>
      <c r="KG121">
        <v>248</v>
      </c>
      <c r="KH121">
        <v>103</v>
      </c>
      <c r="KI121">
        <v>100</v>
      </c>
      <c r="KJ121">
        <v>172</v>
      </c>
      <c r="KK121">
        <v>59</v>
      </c>
      <c r="KL121">
        <v>70</v>
      </c>
      <c r="KM121">
        <v>124</v>
      </c>
      <c r="KN121">
        <v>40</v>
      </c>
      <c r="KO121">
        <v>1</v>
      </c>
      <c r="KP121">
        <v>0</v>
      </c>
      <c r="KQ121">
        <v>0</v>
      </c>
      <c r="KR121">
        <v>0</v>
      </c>
      <c r="KS121">
        <v>0</v>
      </c>
      <c r="KT121">
        <v>1</v>
      </c>
      <c r="KU121">
        <v>1</v>
      </c>
      <c r="KV121">
        <v>0</v>
      </c>
      <c r="KW121">
        <v>0</v>
      </c>
      <c r="KX121">
        <v>0</v>
      </c>
      <c r="KY121">
        <v>0</v>
      </c>
      <c r="KZ121">
        <v>0</v>
      </c>
      <c r="LA121">
        <v>0</v>
      </c>
      <c r="LB121">
        <v>0</v>
      </c>
      <c r="LC121">
        <v>0</v>
      </c>
      <c r="LD121">
        <v>1</v>
      </c>
      <c r="LE121">
        <v>0</v>
      </c>
      <c r="LF121">
        <v>0</v>
      </c>
      <c r="LG121">
        <v>0</v>
      </c>
      <c r="LH121">
        <v>0</v>
      </c>
    </row>
    <row r="122" spans="1:320" s="34" customFormat="1" ht="15" customHeight="1" x14ac:dyDescent="0.25">
      <c r="A122" s="45">
        <v>206100732</v>
      </c>
      <c r="B122" s="45" t="s">
        <v>2426</v>
      </c>
      <c r="C122" s="46">
        <v>45292</v>
      </c>
      <c r="D122" s="46">
        <v>45657</v>
      </c>
      <c r="E122" s="47">
        <v>366</v>
      </c>
      <c r="F122" s="45" t="s">
        <v>883</v>
      </c>
      <c r="G122" s="45" t="s">
        <v>884</v>
      </c>
      <c r="H122" s="45" t="s">
        <v>987</v>
      </c>
      <c r="I122" s="45" t="s">
        <v>886</v>
      </c>
      <c r="J122" s="45" t="s">
        <v>887</v>
      </c>
      <c r="K122" s="45" t="s">
        <v>988</v>
      </c>
      <c r="L122" s="45" t="s">
        <v>2380</v>
      </c>
      <c r="M122" s="45" t="s">
        <v>2427</v>
      </c>
      <c r="N122" s="45" t="s">
        <v>2428</v>
      </c>
      <c r="O122" s="45" t="s">
        <v>991</v>
      </c>
      <c r="P122" s="45" t="s">
        <v>2416</v>
      </c>
      <c r="Q122" s="45" t="s">
        <v>2429</v>
      </c>
      <c r="R122" t="s">
        <v>2430</v>
      </c>
      <c r="S122" s="45" t="s">
        <v>893</v>
      </c>
      <c r="T122"/>
      <c r="U122" s="47">
        <v>103</v>
      </c>
      <c r="V122" s="47">
        <v>103</v>
      </c>
      <c r="W122" s="47" t="s">
        <v>913</v>
      </c>
      <c r="X122" s="47">
        <v>37698</v>
      </c>
      <c r="Y122" s="47">
        <v>35186</v>
      </c>
      <c r="Z122" s="48">
        <v>218.98</v>
      </c>
      <c r="AA122" s="44">
        <v>521</v>
      </c>
      <c r="AB122" s="44">
        <v>516</v>
      </c>
      <c r="AC122" s="44">
        <v>6651</v>
      </c>
      <c r="AD122" s="44">
        <v>4054</v>
      </c>
      <c r="AE122" s="44">
        <v>2691</v>
      </c>
      <c r="AF122" s="44">
        <v>14878</v>
      </c>
      <c r="AG122" s="44"/>
      <c r="AH122" s="47"/>
      <c r="AI122" s="47">
        <v>372</v>
      </c>
      <c r="AJ122">
        <v>6540</v>
      </c>
      <c r="AK122" t="s">
        <v>895</v>
      </c>
      <c r="AL122">
        <v>35186</v>
      </c>
      <c r="AM122"/>
      <c r="AN122"/>
      <c r="AO122"/>
      <c r="AP122"/>
      <c r="AQ122"/>
      <c r="AR122" s="44"/>
      <c r="AS122" s="44"/>
      <c r="AT122" s="44"/>
      <c r="AU122" s="44">
        <v>23341820</v>
      </c>
      <c r="AV122" s="44">
        <v>5999045</v>
      </c>
      <c r="AW122" s="44">
        <v>12822511</v>
      </c>
      <c r="AX122" s="44">
        <v>12911</v>
      </c>
      <c r="AY122" s="44">
        <v>16531265</v>
      </c>
      <c r="AZ122" s="21">
        <v>14461425</v>
      </c>
      <c r="BA122" s="21">
        <v>2069840</v>
      </c>
      <c r="BB122" s="44">
        <v>1</v>
      </c>
      <c r="BC122" s="44"/>
      <c r="BD122" s="44"/>
      <c r="BE122" s="44">
        <v>2069841</v>
      </c>
      <c r="BF122" s="44">
        <v>8313750</v>
      </c>
      <c r="BG122" s="44">
        <v>4720350</v>
      </c>
      <c r="BH122" s="44">
        <v>835670</v>
      </c>
      <c r="BI122" s="21">
        <v>4634290</v>
      </c>
      <c r="BJ122" s="21"/>
      <c r="BK122" s="21"/>
      <c r="BL122" s="21">
        <v>115540</v>
      </c>
      <c r="BM122" s="21">
        <v>4722220</v>
      </c>
      <c r="BN122" s="21">
        <v>23341820</v>
      </c>
      <c r="BO122" s="21"/>
      <c r="BP122" s="21"/>
      <c r="BQ122" s="44"/>
      <c r="BR122" s="21"/>
      <c r="BS122" s="44"/>
      <c r="BT122" s="21"/>
      <c r="BU122" s="44"/>
      <c r="BV122" s="21"/>
      <c r="BW122" s="44">
        <v>3418270</v>
      </c>
      <c r="BX122" s="21"/>
      <c r="BY122" s="21">
        <v>1743676</v>
      </c>
      <c r="BZ122" s="21"/>
      <c r="CA122" s="44">
        <v>11859</v>
      </c>
      <c r="CB122" s="44"/>
      <c r="CC122" s="44"/>
      <c r="CD122" s="44"/>
      <c r="CE122" s="44"/>
      <c r="CF122" s="44"/>
      <c r="CG122" s="44"/>
      <c r="CH122" s="44"/>
      <c r="CI122" s="21">
        <v>33035</v>
      </c>
      <c r="CJ122" s="44"/>
      <c r="CK122" s="21">
        <v>792205</v>
      </c>
      <c r="CL122" s="44"/>
      <c r="CM122" s="44">
        <v>0</v>
      </c>
      <c r="CN122" s="44">
        <v>0</v>
      </c>
      <c r="CO122" s="44">
        <v>2578975</v>
      </c>
      <c r="CP122" s="44">
        <v>24300</v>
      </c>
      <c r="CQ122" s="21">
        <v>2243623</v>
      </c>
      <c r="CR122" s="44">
        <v>112050</v>
      </c>
      <c r="CS122" s="44">
        <v>884281</v>
      </c>
      <c r="CT122" s="44">
        <v>114335</v>
      </c>
      <c r="CU122" s="44"/>
      <c r="CV122" s="44">
        <v>41481</v>
      </c>
      <c r="CW122" s="21"/>
      <c r="CX122" s="21"/>
      <c r="CY122" s="21"/>
      <c r="CZ122" s="21"/>
      <c r="DA122" s="21"/>
      <c r="DB122" s="21"/>
      <c r="DC122" s="21"/>
      <c r="DD122" s="21"/>
      <c r="DE122" s="44"/>
      <c r="DF122" s="21"/>
      <c r="DG122" s="44"/>
      <c r="DH122" s="21"/>
      <c r="DI122" s="44"/>
      <c r="DJ122" s="44"/>
      <c r="DK122" s="44"/>
      <c r="DL122" s="44"/>
      <c r="DM122" s="21"/>
      <c r="DN122" s="44"/>
      <c r="DO122" s="44"/>
      <c r="DP122" s="44"/>
      <c r="DQ122" s="44"/>
      <c r="DR122" s="44"/>
      <c r="DS122" s="44"/>
      <c r="DT122" s="44"/>
      <c r="DU122" s="44"/>
      <c r="DV122" s="44"/>
      <c r="DW122" s="44"/>
      <c r="DX122" s="44"/>
      <c r="DY122" s="44"/>
      <c r="DZ122" s="44"/>
      <c r="EA122" s="44"/>
      <c r="EB122" s="21"/>
      <c r="EC122" s="44">
        <v>5936786</v>
      </c>
      <c r="ED122" s="44"/>
      <c r="EE122" s="21">
        <v>4746433</v>
      </c>
      <c r="EF122" s="44"/>
      <c r="EG122" s="21">
        <v>44245</v>
      </c>
      <c r="EH122" s="44"/>
      <c r="EI122" s="21">
        <v>709159</v>
      </c>
      <c r="EJ122" s="44"/>
      <c r="EK122" s="44"/>
      <c r="EL122" s="21"/>
      <c r="EM122" s="44"/>
      <c r="EN122" s="44"/>
      <c r="EO122" s="44">
        <v>1385888</v>
      </c>
      <c r="EP122" s="21"/>
      <c r="EQ122" s="21"/>
      <c r="ER122" s="21"/>
      <c r="ES122" s="21"/>
      <c r="ET122" s="44"/>
      <c r="EU122" s="21"/>
      <c r="EV122" s="44"/>
      <c r="EW122" s="21"/>
      <c r="EX122" s="44"/>
      <c r="EY122" s="44"/>
      <c r="EZ122" s="21"/>
      <c r="FA122" s="21"/>
      <c r="FB122" s="44"/>
      <c r="FC122" s="44"/>
      <c r="FD122" s="21"/>
      <c r="FE122" s="112"/>
      <c r="FF122" s="44"/>
      <c r="FG122" s="44">
        <v>6738619</v>
      </c>
      <c r="FH122" s="44">
        <v>1609969</v>
      </c>
      <c r="FI122" s="44">
        <v>6112837</v>
      </c>
      <c r="FJ122" s="44">
        <v>127907</v>
      </c>
      <c r="FK122" s="44">
        <v>4909338</v>
      </c>
      <c r="FL122" s="44"/>
      <c r="FM122" s="44"/>
      <c r="FN122" s="44"/>
      <c r="FO122" s="44"/>
      <c r="FP122" s="44"/>
      <c r="FQ122" s="44"/>
      <c r="FR122" s="44"/>
      <c r="FS122" s="44"/>
      <c r="FT122" s="44">
        <v>204</v>
      </c>
      <c r="FU122" s="44"/>
      <c r="FV122" s="21">
        <v>631416</v>
      </c>
      <c r="FW122" s="44">
        <v>72185</v>
      </c>
      <c r="FX122" s="44">
        <v>707680</v>
      </c>
      <c r="FY122" s="44">
        <v>27027</v>
      </c>
      <c r="FZ122" s="44">
        <v>355689</v>
      </c>
      <c r="GA122" s="44">
        <v>51379</v>
      </c>
      <c r="GB122" s="44"/>
      <c r="GC122" s="44">
        <v>23808</v>
      </c>
      <c r="GD122" s="44">
        <v>552506</v>
      </c>
      <c r="GE122" s="44">
        <v>280827</v>
      </c>
      <c r="GF122" s="44">
        <v>120424</v>
      </c>
      <c r="GG122" s="44">
        <v>1100510</v>
      </c>
      <c r="GH122" s="44">
        <v>119802</v>
      </c>
      <c r="GI122" s="44">
        <v>142170</v>
      </c>
      <c r="GJ122" s="44">
        <v>110080</v>
      </c>
      <c r="GK122" s="44">
        <v>3530628</v>
      </c>
      <c r="GL122" s="44">
        <v>43504</v>
      </c>
      <c r="GM122" s="44">
        <v>1092490</v>
      </c>
      <c r="GN122" s="44">
        <v>71215</v>
      </c>
      <c r="GO122" s="44">
        <v>87211</v>
      </c>
      <c r="GP122" s="44"/>
      <c r="GQ122" s="44">
        <v>14039</v>
      </c>
      <c r="GR122" s="44">
        <v>417293</v>
      </c>
      <c r="GS122" s="44">
        <v>4469830</v>
      </c>
      <c r="GT122" s="44"/>
      <c r="GU122" s="21">
        <v>641530</v>
      </c>
      <c r="GV122" s="44"/>
      <c r="GW122" s="44"/>
      <c r="GX122" s="44">
        <v>100000</v>
      </c>
      <c r="GY122" s="44">
        <v>5211360</v>
      </c>
      <c r="GZ122" s="44">
        <v>1230520</v>
      </c>
      <c r="HA122" s="44"/>
      <c r="HB122" s="44"/>
      <c r="HC122" s="44">
        <v>3980840</v>
      </c>
      <c r="HD122" s="44">
        <v>5211360</v>
      </c>
      <c r="HE122" s="21">
        <v>1333673</v>
      </c>
      <c r="HF122" s="21"/>
      <c r="HG122" s="21"/>
      <c r="HH122" s="21"/>
      <c r="HI122" s="21">
        <v>0</v>
      </c>
      <c r="HJ122" s="44"/>
      <c r="HK122" s="21">
        <v>560169</v>
      </c>
      <c r="HL122" s="21">
        <v>153351</v>
      </c>
      <c r="HM122" s="21">
        <v>713520</v>
      </c>
      <c r="HN122" s="21">
        <v>-71990</v>
      </c>
      <c r="HO122" s="21"/>
      <c r="HP122" s="44"/>
      <c r="HQ122" s="47"/>
      <c r="HR122" s="47"/>
      <c r="HS122" s="47"/>
      <c r="HT122" s="47" t="s">
        <v>1855</v>
      </c>
      <c r="HU122" s="47">
        <v>36915.599999999999</v>
      </c>
      <c r="HV122" s="47">
        <v>2094</v>
      </c>
      <c r="HW122" s="47">
        <v>0</v>
      </c>
      <c r="HX122" s="47">
        <v>3883</v>
      </c>
      <c r="HY122" s="47">
        <v>43328</v>
      </c>
      <c r="HZ122" s="47">
        <v>84609</v>
      </c>
      <c r="IA122" s="47">
        <v>0</v>
      </c>
      <c r="IB122" s="47">
        <v>0</v>
      </c>
      <c r="IC122" s="47">
        <v>0</v>
      </c>
      <c r="ID122">
        <v>23802</v>
      </c>
      <c r="IE122" s="47">
        <v>2152</v>
      </c>
      <c r="IF122">
        <v>9261</v>
      </c>
      <c r="IG122" s="47">
        <v>4477</v>
      </c>
      <c r="IH122" s="47">
        <v>23187</v>
      </c>
      <c r="II122">
        <v>3571</v>
      </c>
      <c r="IJ122">
        <v>5120</v>
      </c>
      <c r="IK122">
        <v>1994</v>
      </c>
      <c r="IL122">
        <v>16614</v>
      </c>
      <c r="IM122">
        <v>224092</v>
      </c>
      <c r="IN122">
        <v>0</v>
      </c>
      <c r="IO122">
        <v>0</v>
      </c>
      <c r="IP122">
        <v>572</v>
      </c>
      <c r="IQ122">
        <v>362</v>
      </c>
      <c r="IR122">
        <v>0</v>
      </c>
      <c r="IS122">
        <v>0</v>
      </c>
      <c r="IT122">
        <v>934</v>
      </c>
      <c r="IU122">
        <v>167546</v>
      </c>
      <c r="IV122">
        <v>0</v>
      </c>
      <c r="IW122">
        <v>192683</v>
      </c>
      <c r="IX122">
        <v>1563003</v>
      </c>
      <c r="IY122">
        <v>1686920</v>
      </c>
      <c r="IZ122">
        <v>0</v>
      </c>
      <c r="JA122">
        <v>0</v>
      </c>
      <c r="JB122">
        <v>0</v>
      </c>
      <c r="JC122">
        <v>1138908</v>
      </c>
      <c r="JD122">
        <v>59298</v>
      </c>
      <c r="JE122">
        <v>182998</v>
      </c>
      <c r="JF122">
        <v>77971</v>
      </c>
      <c r="JG122">
        <v>459686</v>
      </c>
      <c r="JH122">
        <v>98261</v>
      </c>
      <c r="JI122">
        <v>105238</v>
      </c>
      <c r="JJ122">
        <v>80707</v>
      </c>
      <c r="JK122">
        <v>925400</v>
      </c>
      <c r="JL122">
        <v>6738619</v>
      </c>
      <c r="JM122">
        <v>0</v>
      </c>
      <c r="JN122">
        <v>0</v>
      </c>
      <c r="JO122">
        <v>29553</v>
      </c>
      <c r="JP122">
        <v>15646</v>
      </c>
      <c r="JQ122">
        <v>0</v>
      </c>
      <c r="JR122">
        <v>0</v>
      </c>
      <c r="JS122">
        <v>45199</v>
      </c>
      <c r="JT122"/>
      <c r="JU122"/>
      <c r="JV122"/>
      <c r="JW122"/>
      <c r="JX122"/>
      <c r="JY122">
        <v>23802</v>
      </c>
      <c r="JZ122"/>
      <c r="KA122"/>
      <c r="KB122"/>
      <c r="KC122"/>
      <c r="KD122"/>
      <c r="KE122">
        <v>1138908</v>
      </c>
      <c r="KF122">
        <v>150</v>
      </c>
      <c r="KG122">
        <v>273</v>
      </c>
      <c r="KH122">
        <v>90</v>
      </c>
      <c r="KI122">
        <v>111</v>
      </c>
      <c r="KJ122">
        <v>205</v>
      </c>
      <c r="KK122">
        <v>65</v>
      </c>
      <c r="KL122">
        <v>56</v>
      </c>
      <c r="KM122">
        <v>109</v>
      </c>
      <c r="KN122">
        <v>31</v>
      </c>
      <c r="KO122">
        <v>1</v>
      </c>
      <c r="KP122">
        <v>0</v>
      </c>
      <c r="KQ122">
        <v>0</v>
      </c>
      <c r="KR122">
        <v>0</v>
      </c>
      <c r="KS122">
        <v>0</v>
      </c>
      <c r="KT122">
        <v>1</v>
      </c>
      <c r="KU122">
        <v>1</v>
      </c>
      <c r="KV122">
        <v>0</v>
      </c>
      <c r="KW122">
        <v>0</v>
      </c>
      <c r="KX122">
        <v>0</v>
      </c>
      <c r="KY122">
        <v>0</v>
      </c>
      <c r="KZ122">
        <v>0</v>
      </c>
      <c r="LA122">
        <v>0</v>
      </c>
      <c r="LB122">
        <v>0</v>
      </c>
      <c r="LC122">
        <v>0</v>
      </c>
      <c r="LD122">
        <v>1</v>
      </c>
      <c r="LE122">
        <v>0</v>
      </c>
      <c r="LF122">
        <v>0</v>
      </c>
      <c r="LG122">
        <v>0</v>
      </c>
      <c r="LH122">
        <v>0</v>
      </c>
    </row>
    <row r="123" spans="1:320" s="34" customFormat="1" ht="15" customHeight="1" x14ac:dyDescent="0.25">
      <c r="A123" s="45">
        <v>206100744</v>
      </c>
      <c r="B123" s="45" t="s">
        <v>2431</v>
      </c>
      <c r="C123" s="46">
        <v>45292</v>
      </c>
      <c r="D123" s="46">
        <v>45657</v>
      </c>
      <c r="E123" s="47">
        <v>366</v>
      </c>
      <c r="F123" s="45" t="s">
        <v>883</v>
      </c>
      <c r="G123" s="45" t="s">
        <v>884</v>
      </c>
      <c r="H123" s="45" t="s">
        <v>987</v>
      </c>
      <c r="I123" s="45" t="s">
        <v>886</v>
      </c>
      <c r="J123" s="45" t="s">
        <v>887</v>
      </c>
      <c r="K123" s="45" t="s">
        <v>988</v>
      </c>
      <c r="L123" s="45" t="s">
        <v>2380</v>
      </c>
      <c r="M123" s="45" t="s">
        <v>2432</v>
      </c>
      <c r="N123" s="45" t="s">
        <v>2433</v>
      </c>
      <c r="O123" s="45" t="s">
        <v>2403</v>
      </c>
      <c r="P123" s="45" t="s">
        <v>2404</v>
      </c>
      <c r="Q123" s="45" t="s">
        <v>2434</v>
      </c>
      <c r="R123" t="s">
        <v>2435</v>
      </c>
      <c r="S123" s="45" t="s">
        <v>893</v>
      </c>
      <c r="T123"/>
      <c r="U123" s="47">
        <v>46</v>
      </c>
      <c r="V123" s="47">
        <v>46</v>
      </c>
      <c r="W123" s="47" t="s">
        <v>1728</v>
      </c>
      <c r="X123" s="47">
        <v>16836</v>
      </c>
      <c r="Y123" s="47">
        <v>15907</v>
      </c>
      <c r="Z123" s="48">
        <v>223.1</v>
      </c>
      <c r="AA123" s="44">
        <v>82</v>
      </c>
      <c r="AB123" s="44">
        <v>80</v>
      </c>
      <c r="AC123" s="44">
        <v>481</v>
      </c>
      <c r="AD123" s="44"/>
      <c r="AE123" s="44">
        <v>13275</v>
      </c>
      <c r="AF123" s="44"/>
      <c r="AG123" s="44"/>
      <c r="AH123" s="47">
        <v>1075</v>
      </c>
      <c r="AI123" s="47">
        <v>21</v>
      </c>
      <c r="AJ123">
        <v>1055</v>
      </c>
      <c r="AK123" t="s">
        <v>895</v>
      </c>
      <c r="AL123">
        <v>15907</v>
      </c>
      <c r="AM123"/>
      <c r="AN123"/>
      <c r="AO123"/>
      <c r="AP123"/>
      <c r="AQ123"/>
      <c r="AR123" s="44"/>
      <c r="AS123" s="44"/>
      <c r="AT123" s="44"/>
      <c r="AU123" s="44">
        <v>5097008</v>
      </c>
      <c r="AV123" s="44">
        <v>6035058</v>
      </c>
      <c r="AW123" s="44">
        <v>3772826</v>
      </c>
      <c r="AX123" s="44">
        <v>100553</v>
      </c>
      <c r="AY123" s="44">
        <v>7459793</v>
      </c>
      <c r="AZ123" s="21">
        <v>6356389</v>
      </c>
      <c r="BA123" s="21">
        <v>1103404</v>
      </c>
      <c r="BB123" s="44"/>
      <c r="BC123" s="44"/>
      <c r="BD123" s="44"/>
      <c r="BE123" s="44">
        <v>1103404</v>
      </c>
      <c r="BF123" s="44">
        <v>144625</v>
      </c>
      <c r="BG123" s="44"/>
      <c r="BH123" s="44">
        <v>614283</v>
      </c>
      <c r="BI123" s="21">
        <v>4002050</v>
      </c>
      <c r="BJ123" s="21"/>
      <c r="BK123" s="21">
        <v>328900</v>
      </c>
      <c r="BL123" s="21">
        <v>1300</v>
      </c>
      <c r="BM123" s="21">
        <v>5850</v>
      </c>
      <c r="BN123" s="21">
        <v>5097008</v>
      </c>
      <c r="BO123" s="21"/>
      <c r="BP123" s="21"/>
      <c r="BQ123" s="44"/>
      <c r="BR123" s="21"/>
      <c r="BS123" s="44"/>
      <c r="BT123" s="21"/>
      <c r="BU123" s="44"/>
      <c r="BV123" s="21"/>
      <c r="BW123" s="44">
        <v>5430870</v>
      </c>
      <c r="BX123" s="21"/>
      <c r="BY123" s="21"/>
      <c r="BZ123" s="21"/>
      <c r="CA123" s="44">
        <v>9574</v>
      </c>
      <c r="CB123" s="44"/>
      <c r="CC123" s="44">
        <v>140551</v>
      </c>
      <c r="CD123" s="44"/>
      <c r="CE123" s="44">
        <v>7627</v>
      </c>
      <c r="CF123" s="44"/>
      <c r="CG123" s="44">
        <v>323296</v>
      </c>
      <c r="CH123" s="44"/>
      <c r="CI123" s="21"/>
      <c r="CJ123" s="44"/>
      <c r="CK123" s="21">
        <v>123140</v>
      </c>
      <c r="CL123" s="44"/>
      <c r="CM123" s="44">
        <v>83373</v>
      </c>
      <c r="CN123" s="44">
        <v>0</v>
      </c>
      <c r="CO123" s="44">
        <v>1441767</v>
      </c>
      <c r="CP123" s="44">
        <v>2604128</v>
      </c>
      <c r="CQ123" s="21">
        <v>1201100</v>
      </c>
      <c r="CR123" s="44">
        <v>2800</v>
      </c>
      <c r="CS123" s="44">
        <v>569005</v>
      </c>
      <c r="CT123" s="44">
        <v>10518</v>
      </c>
      <c r="CU123" s="44"/>
      <c r="CV123" s="44">
        <v>122367</v>
      </c>
      <c r="CW123" s="21"/>
      <c r="CX123" s="21"/>
      <c r="CY123" s="21"/>
      <c r="CZ123" s="21"/>
      <c r="DA123" s="21"/>
      <c r="DB123" s="21"/>
      <c r="DC123" s="21"/>
      <c r="DD123" s="21"/>
      <c r="DE123" s="44"/>
      <c r="DF123" s="21"/>
      <c r="DG123" s="44"/>
      <c r="DH123" s="21"/>
      <c r="DI123" s="44"/>
      <c r="DJ123" s="44"/>
      <c r="DK123" s="44"/>
      <c r="DL123" s="44"/>
      <c r="DM123" s="21"/>
      <c r="DN123" s="44"/>
      <c r="DO123" s="44"/>
      <c r="DP123" s="44"/>
      <c r="DQ123" s="44"/>
      <c r="DR123" s="44"/>
      <c r="DS123" s="44"/>
      <c r="DT123" s="44"/>
      <c r="DU123" s="44"/>
      <c r="DV123" s="44"/>
      <c r="DW123" s="44"/>
      <c r="DX123" s="44"/>
      <c r="DY123" s="44"/>
      <c r="DZ123" s="44"/>
      <c r="EA123" s="44"/>
      <c r="EB123" s="21"/>
      <c r="EC123" s="44">
        <v>3121233</v>
      </c>
      <c r="ED123" s="44"/>
      <c r="EE123" s="21"/>
      <c r="EF123" s="44"/>
      <c r="EG123" s="21">
        <v>23032</v>
      </c>
      <c r="EH123" s="44"/>
      <c r="EI123" s="21">
        <v>436955</v>
      </c>
      <c r="EJ123" s="44"/>
      <c r="EK123" s="44"/>
      <c r="EL123" s="21"/>
      <c r="EM123" s="44">
        <v>163641</v>
      </c>
      <c r="EN123" s="44"/>
      <c r="EO123" s="44">
        <v>27965</v>
      </c>
      <c r="EP123" s="21"/>
      <c r="EQ123" s="21"/>
      <c r="ER123" s="21"/>
      <c r="ES123" s="21"/>
      <c r="ET123" s="44"/>
      <c r="EU123" s="21"/>
      <c r="EV123" s="44"/>
      <c r="EW123" s="21"/>
      <c r="EX123" s="44"/>
      <c r="EY123" s="44"/>
      <c r="EZ123" s="21"/>
      <c r="FA123" s="21"/>
      <c r="FB123" s="44"/>
      <c r="FC123" s="44"/>
      <c r="FD123" s="21"/>
      <c r="FE123" s="112"/>
      <c r="FF123" s="44"/>
      <c r="FG123" s="44">
        <v>3545162</v>
      </c>
      <c r="FH123" s="44">
        <v>788980</v>
      </c>
      <c r="FI123" s="44">
        <v>2022247</v>
      </c>
      <c r="FJ123" s="44">
        <v>117199</v>
      </c>
      <c r="FK123" s="44">
        <v>2737197</v>
      </c>
      <c r="FL123" s="44"/>
      <c r="FM123" s="44"/>
      <c r="FN123" s="44"/>
      <c r="FO123" s="44"/>
      <c r="FP123" s="44"/>
      <c r="FQ123" s="44"/>
      <c r="FR123" s="44"/>
      <c r="FS123" s="44"/>
      <c r="FT123" s="44"/>
      <c r="FU123" s="44"/>
      <c r="FV123" s="21">
        <v>207317</v>
      </c>
      <c r="FW123" s="44">
        <v>9091</v>
      </c>
      <c r="FX123" s="44">
        <v>193689</v>
      </c>
      <c r="FY123" s="44">
        <v>4810</v>
      </c>
      <c r="FZ123" s="44">
        <v>40096</v>
      </c>
      <c r="GA123" s="44">
        <v>7675</v>
      </c>
      <c r="GB123" s="44"/>
      <c r="GC123" s="44"/>
      <c r="GD123" s="44">
        <v>301414</v>
      </c>
      <c r="GE123" s="44">
        <v>288671</v>
      </c>
      <c r="GF123" s="44">
        <v>9694</v>
      </c>
      <c r="GG123" s="44">
        <v>595896</v>
      </c>
      <c r="GH123" s="44">
        <v>112604</v>
      </c>
      <c r="GI123" s="44">
        <v>117997</v>
      </c>
      <c r="GJ123" s="44">
        <v>101253</v>
      </c>
      <c r="GK123" s="44">
        <v>1414645</v>
      </c>
      <c r="GL123" s="44">
        <v>23190</v>
      </c>
      <c r="GM123" s="44">
        <v>397606</v>
      </c>
      <c r="GN123" s="44">
        <v>10614</v>
      </c>
      <c r="GO123" s="44"/>
      <c r="GP123" s="44">
        <v>45004</v>
      </c>
      <c r="GQ123" s="44"/>
      <c r="GR123" s="44">
        <v>-262074</v>
      </c>
      <c r="GS123" s="44">
        <v>786764</v>
      </c>
      <c r="GT123" s="44"/>
      <c r="GU123" s="21">
        <v>76121</v>
      </c>
      <c r="GV123" s="44"/>
      <c r="GW123" s="44">
        <v>98776</v>
      </c>
      <c r="GX123" s="44">
        <v>511730</v>
      </c>
      <c r="GY123" s="44">
        <v>1473391</v>
      </c>
      <c r="GZ123" s="44">
        <v>785028</v>
      </c>
      <c r="HA123" s="44"/>
      <c r="HB123" s="44">
        <v>3011</v>
      </c>
      <c r="HC123" s="44">
        <v>685352</v>
      </c>
      <c r="HD123" s="44">
        <v>1473391</v>
      </c>
      <c r="HE123" s="21"/>
      <c r="HF123" s="21"/>
      <c r="HG123" s="21"/>
      <c r="HH123" s="21"/>
      <c r="HI123" s="21">
        <v>0</v>
      </c>
      <c r="HJ123" s="44">
        <v>4900</v>
      </c>
      <c r="HK123" s="21">
        <v>67649</v>
      </c>
      <c r="HL123" s="21">
        <v>15780</v>
      </c>
      <c r="HM123" s="21">
        <v>88329</v>
      </c>
      <c r="HN123" s="21">
        <v>-12208</v>
      </c>
      <c r="HO123" s="21">
        <v>3011</v>
      </c>
      <c r="HP123" s="44"/>
      <c r="HQ123" s="47"/>
      <c r="HR123" s="47">
        <v>3011</v>
      </c>
      <c r="HS123" s="47"/>
      <c r="HT123" s="47" t="s">
        <v>2436</v>
      </c>
      <c r="HU123" s="47">
        <v>86353.08</v>
      </c>
      <c r="HV123" s="47">
        <v>1681</v>
      </c>
      <c r="HW123" s="47">
        <v>0</v>
      </c>
      <c r="HX123" s="47">
        <v>1446</v>
      </c>
      <c r="HY123" s="47">
        <v>19195</v>
      </c>
      <c r="HZ123" s="47">
        <v>42824</v>
      </c>
      <c r="IA123" s="47">
        <v>0</v>
      </c>
      <c r="IB123" s="47">
        <v>0</v>
      </c>
      <c r="IC123" s="47">
        <v>12183</v>
      </c>
      <c r="ID123"/>
      <c r="IE123" s="47">
        <v>172</v>
      </c>
      <c r="IF123">
        <v>14299</v>
      </c>
      <c r="IG123" s="47"/>
      <c r="IH123" s="47">
        <v>16360</v>
      </c>
      <c r="II123">
        <v>2121</v>
      </c>
      <c r="IJ123">
        <v>4088</v>
      </c>
      <c r="IK123">
        <v>2238</v>
      </c>
      <c r="IL123">
        <v>6019</v>
      </c>
      <c r="IM123">
        <v>122626</v>
      </c>
      <c r="IN123">
        <v>0</v>
      </c>
      <c r="IO123">
        <v>0</v>
      </c>
      <c r="IP123">
        <v>0</v>
      </c>
      <c r="IQ123">
        <v>0</v>
      </c>
      <c r="IR123">
        <v>0</v>
      </c>
      <c r="IS123">
        <v>0</v>
      </c>
      <c r="IT123">
        <v>0</v>
      </c>
      <c r="IU123">
        <v>131329</v>
      </c>
      <c r="IV123">
        <v>0</v>
      </c>
      <c r="IW123">
        <v>132398</v>
      </c>
      <c r="IX123">
        <v>681501</v>
      </c>
      <c r="IY123">
        <v>867540</v>
      </c>
      <c r="IZ123">
        <v>0</v>
      </c>
      <c r="JA123">
        <v>0</v>
      </c>
      <c r="JB123">
        <v>206603</v>
      </c>
      <c r="JC123"/>
      <c r="JD123">
        <v>56888</v>
      </c>
      <c r="JE123">
        <v>206747</v>
      </c>
      <c r="JF123"/>
      <c r="JG123">
        <v>284838</v>
      </c>
      <c r="JH123">
        <v>93430</v>
      </c>
      <c r="JI123">
        <v>89329</v>
      </c>
      <c r="JJ123">
        <v>76776</v>
      </c>
      <c r="JK123">
        <v>379487</v>
      </c>
      <c r="JL123">
        <v>3206866</v>
      </c>
      <c r="JM123">
        <v>0</v>
      </c>
      <c r="JN123">
        <v>0</v>
      </c>
      <c r="JO123">
        <v>0</v>
      </c>
      <c r="JP123">
        <v>0</v>
      </c>
      <c r="JQ123">
        <v>0</v>
      </c>
      <c r="JR123">
        <v>0</v>
      </c>
      <c r="JS123">
        <v>0</v>
      </c>
      <c r="JT123"/>
      <c r="JU123"/>
      <c r="JV123"/>
      <c r="JW123"/>
      <c r="JX123"/>
      <c r="JY123"/>
      <c r="JZ123"/>
      <c r="KA123"/>
      <c r="KB123"/>
      <c r="KC123"/>
      <c r="KD123"/>
      <c r="KE123"/>
      <c r="KF123">
        <v>99</v>
      </c>
      <c r="KG123">
        <v>183</v>
      </c>
      <c r="KH123">
        <v>48</v>
      </c>
      <c r="KI123">
        <v>65</v>
      </c>
      <c r="KJ123">
        <v>129</v>
      </c>
      <c r="KK123">
        <v>30</v>
      </c>
      <c r="KL123">
        <v>35</v>
      </c>
      <c r="KM123">
        <v>71</v>
      </c>
      <c r="KN123">
        <v>15</v>
      </c>
      <c r="KO123">
        <v>1</v>
      </c>
      <c r="KP123">
        <v>0</v>
      </c>
      <c r="KQ123">
        <v>0</v>
      </c>
      <c r="KR123">
        <v>1</v>
      </c>
      <c r="KS123">
        <v>0</v>
      </c>
      <c r="KT123">
        <v>0</v>
      </c>
      <c r="KU123">
        <v>1</v>
      </c>
      <c r="KV123">
        <v>0</v>
      </c>
      <c r="KW123">
        <v>0</v>
      </c>
      <c r="KX123">
        <v>0</v>
      </c>
      <c r="KY123">
        <v>0</v>
      </c>
      <c r="KZ123">
        <v>0</v>
      </c>
      <c r="LA123">
        <v>0</v>
      </c>
      <c r="LB123">
        <v>0</v>
      </c>
      <c r="LC123">
        <v>0</v>
      </c>
      <c r="LD123">
        <v>1</v>
      </c>
      <c r="LE123">
        <v>0</v>
      </c>
      <c r="LF123">
        <v>0</v>
      </c>
      <c r="LG123">
        <v>0</v>
      </c>
      <c r="LH123">
        <v>0</v>
      </c>
    </row>
    <row r="124" spans="1:320" s="34" customFormat="1" ht="15" customHeight="1" x14ac:dyDescent="0.25">
      <c r="A124" s="45">
        <v>206100750</v>
      </c>
      <c r="B124" s="45" t="s">
        <v>2437</v>
      </c>
      <c r="C124" s="46">
        <v>45292</v>
      </c>
      <c r="D124" s="46">
        <v>45657</v>
      </c>
      <c r="E124" s="47">
        <v>366</v>
      </c>
      <c r="F124" s="45" t="s">
        <v>883</v>
      </c>
      <c r="G124" s="45" t="s">
        <v>884</v>
      </c>
      <c r="H124" s="45" t="s">
        <v>987</v>
      </c>
      <c r="I124" s="45" t="s">
        <v>886</v>
      </c>
      <c r="J124" s="45" t="s">
        <v>887</v>
      </c>
      <c r="K124" s="45" t="s">
        <v>988</v>
      </c>
      <c r="L124" s="45" t="s">
        <v>2380</v>
      </c>
      <c r="M124" s="45" t="s">
        <v>2438</v>
      </c>
      <c r="N124" s="45" t="s">
        <v>2439</v>
      </c>
      <c r="O124" s="45" t="s">
        <v>991</v>
      </c>
      <c r="P124" s="45" t="s">
        <v>2440</v>
      </c>
      <c r="Q124" s="45" t="s">
        <v>2441</v>
      </c>
      <c r="R124" t="s">
        <v>2442</v>
      </c>
      <c r="S124" s="45" t="s">
        <v>884</v>
      </c>
      <c r="T124"/>
      <c r="U124" s="47">
        <v>59</v>
      </c>
      <c r="V124" s="47">
        <v>59</v>
      </c>
      <c r="W124" s="47" t="s">
        <v>1728</v>
      </c>
      <c r="X124" s="47">
        <v>21594</v>
      </c>
      <c r="Y124" s="47">
        <v>19803</v>
      </c>
      <c r="Z124" s="48">
        <v>91.71</v>
      </c>
      <c r="AA124" s="44">
        <v>316</v>
      </c>
      <c r="AB124" s="44">
        <v>308</v>
      </c>
      <c r="AC124" s="44">
        <v>626</v>
      </c>
      <c r="AD124" s="44">
        <v>697</v>
      </c>
      <c r="AE124" s="44">
        <v>1530</v>
      </c>
      <c r="AF124" s="44">
        <v>16787</v>
      </c>
      <c r="AG124" s="44"/>
      <c r="AH124" s="47">
        <v>41</v>
      </c>
      <c r="AI124" s="47">
        <v>7</v>
      </c>
      <c r="AJ124">
        <v>115</v>
      </c>
      <c r="AK124" t="s">
        <v>895</v>
      </c>
      <c r="AL124">
        <v>19803</v>
      </c>
      <c r="AM124"/>
      <c r="AN124"/>
      <c r="AO124"/>
      <c r="AP124"/>
      <c r="AQ124"/>
      <c r="AR124" s="44"/>
      <c r="AS124" s="44"/>
      <c r="AT124" s="44"/>
      <c r="AU124" s="44">
        <v>7390638</v>
      </c>
      <c r="AV124" s="44">
        <v>2400653</v>
      </c>
      <c r="AW124" s="44">
        <v>1137851</v>
      </c>
      <c r="AX124" s="44">
        <v>8713</v>
      </c>
      <c r="AY124" s="44">
        <v>8662153</v>
      </c>
      <c r="AZ124" s="21">
        <v>9100569</v>
      </c>
      <c r="BA124" s="21">
        <v>-438416</v>
      </c>
      <c r="BB124" s="44">
        <v>-20902</v>
      </c>
      <c r="BC124" s="44"/>
      <c r="BD124" s="44"/>
      <c r="BE124" s="44">
        <v>-459318</v>
      </c>
      <c r="BF124" s="44">
        <v>229096</v>
      </c>
      <c r="BG124" s="44">
        <v>277923</v>
      </c>
      <c r="BH124" s="44">
        <v>129808</v>
      </c>
      <c r="BI124" s="21">
        <v>5842479</v>
      </c>
      <c r="BJ124" s="21"/>
      <c r="BK124" s="21">
        <v>477087</v>
      </c>
      <c r="BL124" s="21">
        <v>32235</v>
      </c>
      <c r="BM124" s="21">
        <v>402010</v>
      </c>
      <c r="BN124" s="21">
        <v>7390638</v>
      </c>
      <c r="BO124" s="21"/>
      <c r="BP124" s="21"/>
      <c r="BQ124" s="44"/>
      <c r="BR124" s="21"/>
      <c r="BS124" s="44"/>
      <c r="BT124" s="21"/>
      <c r="BU124" s="44"/>
      <c r="BV124" s="21"/>
      <c r="BW124" s="44">
        <v>404424</v>
      </c>
      <c r="BX124" s="21"/>
      <c r="BY124" s="21">
        <v>268865</v>
      </c>
      <c r="BZ124" s="21"/>
      <c r="CA124" s="44">
        <v>26051</v>
      </c>
      <c r="CB124" s="44"/>
      <c r="CC124" s="44">
        <v>1497748</v>
      </c>
      <c r="CD124" s="44"/>
      <c r="CE124" s="44"/>
      <c r="CF124" s="44"/>
      <c r="CG124" s="44">
        <v>203095</v>
      </c>
      <c r="CH124" s="44"/>
      <c r="CI124" s="21">
        <v>470</v>
      </c>
      <c r="CJ124" s="44"/>
      <c r="CK124" s="21"/>
      <c r="CL124" s="44"/>
      <c r="CM124" s="44">
        <v>28616</v>
      </c>
      <c r="CN124" s="44">
        <v>0</v>
      </c>
      <c r="CO124" s="44">
        <v>1254225</v>
      </c>
      <c r="CP124" s="44">
        <v>0</v>
      </c>
      <c r="CQ124" s="21">
        <v>852525</v>
      </c>
      <c r="CR124" s="44">
        <v>23400</v>
      </c>
      <c r="CS124" s="44">
        <v>184965</v>
      </c>
      <c r="CT124" s="44">
        <v>28961</v>
      </c>
      <c r="CU124" s="44"/>
      <c r="CV124" s="44">
        <v>27961</v>
      </c>
      <c r="CW124" s="21"/>
      <c r="CX124" s="21"/>
      <c r="CY124" s="21"/>
      <c r="CZ124" s="21"/>
      <c r="DA124" s="21"/>
      <c r="DB124" s="21"/>
      <c r="DC124" s="21"/>
      <c r="DD124" s="21"/>
      <c r="DE124" s="44"/>
      <c r="DF124" s="21"/>
      <c r="DG124" s="44"/>
      <c r="DH124" s="21"/>
      <c r="DI124" s="44"/>
      <c r="DJ124" s="44"/>
      <c r="DK124" s="44"/>
      <c r="DL124" s="44"/>
      <c r="DM124" s="21"/>
      <c r="DN124" s="44"/>
      <c r="DO124" s="44"/>
      <c r="DP124" s="44"/>
      <c r="DQ124" s="44"/>
      <c r="DR124" s="44"/>
      <c r="DS124" s="44"/>
      <c r="DT124" s="44"/>
      <c r="DU124" s="44"/>
      <c r="DV124" s="44"/>
      <c r="DW124" s="44">
        <v>35944</v>
      </c>
      <c r="DX124" s="44"/>
      <c r="DY124" s="44">
        <v>-10015</v>
      </c>
      <c r="DZ124" s="44"/>
      <c r="EA124" s="44"/>
      <c r="EB124" s="21"/>
      <c r="EC124" s="44">
        <v>159019</v>
      </c>
      <c r="ED124" s="44"/>
      <c r="EE124" s="21">
        <v>118601</v>
      </c>
      <c r="EF124" s="44"/>
      <c r="EG124" s="21">
        <v>158942</v>
      </c>
      <c r="EH124" s="44"/>
      <c r="EI124" s="21">
        <v>604047</v>
      </c>
      <c r="EJ124" s="44"/>
      <c r="EK124" s="44"/>
      <c r="EL124" s="21"/>
      <c r="EM124" s="44">
        <v>-19033</v>
      </c>
      <c r="EN124" s="44"/>
      <c r="EO124" s="44">
        <v>90346</v>
      </c>
      <c r="EP124" s="21"/>
      <c r="EQ124" s="21"/>
      <c r="ER124" s="21"/>
      <c r="ES124" s="21"/>
      <c r="ET124" s="44"/>
      <c r="EU124" s="21"/>
      <c r="EV124" s="44"/>
      <c r="EW124" s="21"/>
      <c r="EX124" s="44"/>
      <c r="EY124" s="44"/>
      <c r="EZ124" s="21"/>
      <c r="FA124" s="21"/>
      <c r="FB124" s="44"/>
      <c r="FC124" s="44"/>
      <c r="FD124" s="21"/>
      <c r="FE124" s="112"/>
      <c r="FF124" s="44"/>
      <c r="FG124" s="44">
        <v>4335243</v>
      </c>
      <c r="FH124" s="44">
        <v>1183476</v>
      </c>
      <c r="FI124" s="44">
        <v>3581850</v>
      </c>
      <c r="FJ124" s="44">
        <v>136821</v>
      </c>
      <c r="FK124" s="44">
        <v>3871416</v>
      </c>
      <c r="FL124" s="44"/>
      <c r="FM124" s="44"/>
      <c r="FN124" s="44"/>
      <c r="FO124" s="44"/>
      <c r="FP124" s="44"/>
      <c r="FQ124" s="44"/>
      <c r="FR124" s="44"/>
      <c r="FS124" s="44"/>
      <c r="FT124" s="44">
        <v>10210</v>
      </c>
      <c r="FU124" s="44"/>
      <c r="FV124" s="21">
        <v>338183</v>
      </c>
      <c r="FW124" s="44"/>
      <c r="FX124" s="44">
        <v>233485</v>
      </c>
      <c r="FY124" s="44">
        <v>11495</v>
      </c>
      <c r="FZ124" s="44">
        <v>115083</v>
      </c>
      <c r="GA124" s="44">
        <v>29040</v>
      </c>
      <c r="GB124" s="44"/>
      <c r="GC124" s="44">
        <v>21997</v>
      </c>
      <c r="GD124" s="44">
        <v>434006</v>
      </c>
      <c r="GE124" s="44">
        <v>161440</v>
      </c>
      <c r="GF124" s="44">
        <v>88997</v>
      </c>
      <c r="GG124" s="44">
        <v>702962</v>
      </c>
      <c r="GH124" s="44">
        <v>262589</v>
      </c>
      <c r="GI124" s="44">
        <v>175651</v>
      </c>
      <c r="GJ124" s="44">
        <v>102382</v>
      </c>
      <c r="GK124" s="44">
        <v>1902924</v>
      </c>
      <c r="GL124" s="44"/>
      <c r="GM124" s="44">
        <v>458341</v>
      </c>
      <c r="GN124" s="44">
        <v>39004</v>
      </c>
      <c r="GO124" s="44">
        <v>24905</v>
      </c>
      <c r="GP124" s="44"/>
      <c r="GQ124" s="44">
        <v>116459</v>
      </c>
      <c r="GR124" s="44"/>
      <c r="GS124" s="44">
        <v>2409139</v>
      </c>
      <c r="GT124" s="44"/>
      <c r="GU124" s="21">
        <v>276292</v>
      </c>
      <c r="GV124" s="44"/>
      <c r="GW124" s="44">
        <v>114071</v>
      </c>
      <c r="GX124" s="44"/>
      <c r="GY124" s="44">
        <v>2799502</v>
      </c>
      <c r="GZ124" s="44">
        <v>1987761</v>
      </c>
      <c r="HA124" s="44"/>
      <c r="HB124" s="44">
        <v>1167614</v>
      </c>
      <c r="HC124" s="44">
        <v>-355873</v>
      </c>
      <c r="HD124" s="44">
        <v>2799502</v>
      </c>
      <c r="HE124" s="21"/>
      <c r="HF124" s="21"/>
      <c r="HG124" s="21"/>
      <c r="HH124" s="21">
        <v>66816</v>
      </c>
      <c r="HI124" s="21">
        <v>0</v>
      </c>
      <c r="HJ124" s="44"/>
      <c r="HK124" s="21">
        <v>381677</v>
      </c>
      <c r="HL124" s="21">
        <v>281021</v>
      </c>
      <c r="HM124" s="21">
        <v>662698</v>
      </c>
      <c r="HN124" s="21">
        <v>-386406</v>
      </c>
      <c r="HO124" s="21"/>
      <c r="HP124" s="44"/>
      <c r="HQ124" s="47"/>
      <c r="HR124" s="47">
        <v>1167614</v>
      </c>
      <c r="HS124" s="47"/>
      <c r="HT124" s="47" t="s">
        <v>1744</v>
      </c>
      <c r="HU124" s="47">
        <v>139143.27000000002</v>
      </c>
      <c r="HV124" s="47">
        <v>1856</v>
      </c>
      <c r="HW124" s="47">
        <v>0</v>
      </c>
      <c r="HX124" s="47">
        <v>15704</v>
      </c>
      <c r="HY124" s="47">
        <v>14937</v>
      </c>
      <c r="HZ124" s="47">
        <v>55740</v>
      </c>
      <c r="IA124" s="47">
        <v>0</v>
      </c>
      <c r="IB124" s="47">
        <v>0</v>
      </c>
      <c r="IC124" s="47">
        <v>1853</v>
      </c>
      <c r="ID124"/>
      <c r="IE124" s="47">
        <v>7157</v>
      </c>
      <c r="IF124">
        <v>5974</v>
      </c>
      <c r="IG124" s="47">
        <v>3587</v>
      </c>
      <c r="IH124" s="47">
        <v>15213</v>
      </c>
      <c r="II124">
        <v>6546</v>
      </c>
      <c r="IJ124">
        <v>4581</v>
      </c>
      <c r="IK124">
        <v>1346</v>
      </c>
      <c r="IL124">
        <v>10823</v>
      </c>
      <c r="IM124">
        <v>145317</v>
      </c>
      <c r="IN124">
        <v>0</v>
      </c>
      <c r="IO124">
        <v>0</v>
      </c>
      <c r="IP124">
        <v>0</v>
      </c>
      <c r="IQ124">
        <v>0</v>
      </c>
      <c r="IR124">
        <v>0</v>
      </c>
      <c r="IS124">
        <v>0</v>
      </c>
      <c r="IT124">
        <v>0</v>
      </c>
      <c r="IU124">
        <v>143942</v>
      </c>
      <c r="IV124">
        <v>0</v>
      </c>
      <c r="IW124">
        <v>783173</v>
      </c>
      <c r="IX124">
        <v>577940</v>
      </c>
      <c r="IY124">
        <v>1219246</v>
      </c>
      <c r="IZ124">
        <v>0</v>
      </c>
      <c r="JA124">
        <v>0</v>
      </c>
      <c r="JB124">
        <v>95779</v>
      </c>
      <c r="JC124"/>
      <c r="JD124">
        <v>175139</v>
      </c>
      <c r="JE124">
        <v>105664</v>
      </c>
      <c r="JF124">
        <v>63639</v>
      </c>
      <c r="JG124">
        <v>321724</v>
      </c>
      <c r="JH124">
        <v>205460</v>
      </c>
      <c r="JI124">
        <v>109333</v>
      </c>
      <c r="JJ124">
        <v>71759</v>
      </c>
      <c r="JK124">
        <v>462445</v>
      </c>
      <c r="JL124">
        <v>4335243</v>
      </c>
      <c r="JM124">
        <v>0</v>
      </c>
      <c r="JN124">
        <v>0</v>
      </c>
      <c r="JO124">
        <v>0</v>
      </c>
      <c r="JP124">
        <v>0</v>
      </c>
      <c r="JQ124">
        <v>0</v>
      </c>
      <c r="JR124">
        <v>0</v>
      </c>
      <c r="JS124">
        <v>0</v>
      </c>
      <c r="JT124"/>
      <c r="JU124"/>
      <c r="JV124"/>
      <c r="JW124"/>
      <c r="JX124"/>
      <c r="JY124"/>
      <c r="JZ124"/>
      <c r="KA124"/>
      <c r="KB124"/>
      <c r="KC124"/>
      <c r="KD124"/>
      <c r="KE124"/>
      <c r="KF124">
        <v>100</v>
      </c>
      <c r="KG124">
        <v>133</v>
      </c>
      <c r="KH124">
        <v>92</v>
      </c>
      <c r="KI124">
        <v>62</v>
      </c>
      <c r="KJ124">
        <v>90</v>
      </c>
      <c r="KK124">
        <v>57</v>
      </c>
      <c r="KL124">
        <v>42</v>
      </c>
      <c r="KM124">
        <v>61</v>
      </c>
      <c r="KN124">
        <v>38</v>
      </c>
      <c r="KO124">
        <v>1</v>
      </c>
      <c r="KP124">
        <v>0</v>
      </c>
      <c r="KQ124">
        <v>0</v>
      </c>
      <c r="KR124">
        <v>1</v>
      </c>
      <c r="KS124">
        <v>0</v>
      </c>
      <c r="KT124">
        <v>0</v>
      </c>
      <c r="KU124">
        <v>1</v>
      </c>
      <c r="KV124">
        <v>0</v>
      </c>
      <c r="KW124">
        <v>0</v>
      </c>
      <c r="KX124">
        <v>0</v>
      </c>
      <c r="KY124">
        <v>0</v>
      </c>
      <c r="KZ124">
        <v>0</v>
      </c>
      <c r="LA124">
        <v>0</v>
      </c>
      <c r="LB124">
        <v>0</v>
      </c>
      <c r="LC124">
        <v>0</v>
      </c>
      <c r="LD124">
        <v>1</v>
      </c>
      <c r="LE124">
        <v>0</v>
      </c>
      <c r="LF124">
        <v>0</v>
      </c>
      <c r="LG124">
        <v>0</v>
      </c>
      <c r="LH124">
        <v>0</v>
      </c>
    </row>
    <row r="125" spans="1:320" s="34" customFormat="1" ht="15" customHeight="1" x14ac:dyDescent="0.25">
      <c r="A125" s="45">
        <v>206100751</v>
      </c>
      <c r="B125" s="45" t="s">
        <v>2443</v>
      </c>
      <c r="C125" s="46">
        <v>45292</v>
      </c>
      <c r="D125" s="46">
        <v>45657</v>
      </c>
      <c r="E125" s="47">
        <v>366</v>
      </c>
      <c r="F125" s="45" t="s">
        <v>883</v>
      </c>
      <c r="G125" s="45" t="s">
        <v>884</v>
      </c>
      <c r="H125" s="45" t="s">
        <v>987</v>
      </c>
      <c r="I125" s="45" t="s">
        <v>886</v>
      </c>
      <c r="J125" s="45" t="s">
        <v>887</v>
      </c>
      <c r="K125" s="45" t="s">
        <v>988</v>
      </c>
      <c r="L125" s="45" t="s">
        <v>2380</v>
      </c>
      <c r="M125" s="45" t="s">
        <v>2444</v>
      </c>
      <c r="N125" s="45" t="s">
        <v>2445</v>
      </c>
      <c r="O125" s="45" t="s">
        <v>991</v>
      </c>
      <c r="P125" s="45" t="s">
        <v>2396</v>
      </c>
      <c r="Q125" s="45" t="s">
        <v>2446</v>
      </c>
      <c r="R125" t="s">
        <v>2447</v>
      </c>
      <c r="S125" s="45" t="s">
        <v>893</v>
      </c>
      <c r="T125" t="s">
        <v>2448</v>
      </c>
      <c r="U125" s="47">
        <v>80</v>
      </c>
      <c r="V125" s="47">
        <v>80</v>
      </c>
      <c r="W125" s="47" t="s">
        <v>894</v>
      </c>
      <c r="X125" s="47">
        <v>29280</v>
      </c>
      <c r="Y125" s="47">
        <v>27548</v>
      </c>
      <c r="Z125" s="48">
        <v>216.57</v>
      </c>
      <c r="AA125" s="44">
        <v>119</v>
      </c>
      <c r="AB125" s="44">
        <v>91</v>
      </c>
      <c r="AC125" s="44">
        <v>3508</v>
      </c>
      <c r="AD125" s="44">
        <v>250</v>
      </c>
      <c r="AE125" s="44">
        <v>2814</v>
      </c>
      <c r="AF125" s="44">
        <v>18707</v>
      </c>
      <c r="AG125" s="44"/>
      <c r="AH125" s="47">
        <v>13</v>
      </c>
      <c r="AI125" s="47">
        <v>253</v>
      </c>
      <c r="AJ125">
        <v>2003</v>
      </c>
      <c r="AK125" t="s">
        <v>895</v>
      </c>
      <c r="AL125">
        <v>27548</v>
      </c>
      <c r="AM125"/>
      <c r="AN125"/>
      <c r="AO125"/>
      <c r="AP125"/>
      <c r="AQ125"/>
      <c r="AR125" s="44"/>
      <c r="AS125" s="44"/>
      <c r="AT125" s="44"/>
      <c r="AU125" s="44">
        <v>11707900</v>
      </c>
      <c r="AV125" s="44">
        <v>1734927</v>
      </c>
      <c r="AW125" s="44">
        <v>4385531</v>
      </c>
      <c r="AX125" s="44">
        <v>3764</v>
      </c>
      <c r="AY125" s="44">
        <v>9061060</v>
      </c>
      <c r="AZ125" s="21">
        <v>9420840</v>
      </c>
      <c r="BA125" s="21">
        <v>-359780</v>
      </c>
      <c r="BB125" s="44">
        <v>1</v>
      </c>
      <c r="BC125" s="44"/>
      <c r="BD125" s="44"/>
      <c r="BE125" s="44">
        <v>-359779</v>
      </c>
      <c r="BF125" s="44">
        <v>1490900</v>
      </c>
      <c r="BG125" s="44">
        <v>106250</v>
      </c>
      <c r="BH125" s="44">
        <v>1195950</v>
      </c>
      <c r="BI125" s="21">
        <v>7950475</v>
      </c>
      <c r="BJ125" s="21"/>
      <c r="BK125" s="21">
        <v>5525</v>
      </c>
      <c r="BL125" s="21">
        <v>107525</v>
      </c>
      <c r="BM125" s="21">
        <v>851275</v>
      </c>
      <c r="BN125" s="21">
        <v>11707900</v>
      </c>
      <c r="BO125" s="21"/>
      <c r="BP125" s="21"/>
      <c r="BQ125" s="44"/>
      <c r="BR125" s="21"/>
      <c r="BS125" s="44"/>
      <c r="BT125" s="21"/>
      <c r="BU125" s="44"/>
      <c r="BV125" s="21"/>
      <c r="BW125" s="44">
        <v>1558857</v>
      </c>
      <c r="BX125" s="21"/>
      <c r="BY125" s="21">
        <v>90908</v>
      </c>
      <c r="BZ125" s="21"/>
      <c r="CA125" s="44"/>
      <c r="CB125" s="44"/>
      <c r="CC125" s="44">
        <v>53617</v>
      </c>
      <c r="CD125" s="44"/>
      <c r="CE125" s="44"/>
      <c r="CF125" s="44"/>
      <c r="CG125" s="44">
        <v>4727</v>
      </c>
      <c r="CH125" s="44"/>
      <c r="CI125" s="21">
        <v>586</v>
      </c>
      <c r="CJ125" s="44"/>
      <c r="CK125" s="21">
        <v>26232</v>
      </c>
      <c r="CL125" s="44"/>
      <c r="CM125" s="44">
        <v>46883</v>
      </c>
      <c r="CN125" s="44">
        <v>0</v>
      </c>
      <c r="CO125" s="44">
        <v>698880</v>
      </c>
      <c r="CP125" s="44">
        <v>0</v>
      </c>
      <c r="CQ125" s="21">
        <v>791890</v>
      </c>
      <c r="CR125" s="44">
        <v>44960</v>
      </c>
      <c r="CS125" s="44">
        <v>113198</v>
      </c>
      <c r="CT125" s="44">
        <v>29981</v>
      </c>
      <c r="CU125" s="44"/>
      <c r="CV125" s="44">
        <v>9135</v>
      </c>
      <c r="CW125" s="21"/>
      <c r="CX125" s="21"/>
      <c r="CY125" s="21"/>
      <c r="CZ125" s="21"/>
      <c r="DA125" s="21"/>
      <c r="DB125" s="21"/>
      <c r="DC125" s="21"/>
      <c r="DD125" s="21"/>
      <c r="DE125" s="44"/>
      <c r="DF125" s="21"/>
      <c r="DG125" s="44"/>
      <c r="DH125" s="21"/>
      <c r="DI125" s="44"/>
      <c r="DJ125" s="44"/>
      <c r="DK125" s="44"/>
      <c r="DL125" s="44"/>
      <c r="DM125" s="21"/>
      <c r="DN125" s="44"/>
      <c r="DO125" s="44"/>
      <c r="DP125" s="44"/>
      <c r="DQ125" s="44"/>
      <c r="DR125" s="44"/>
      <c r="DS125" s="44"/>
      <c r="DT125" s="44"/>
      <c r="DU125" s="44"/>
      <c r="DV125" s="44"/>
      <c r="DW125" s="44"/>
      <c r="DX125" s="44"/>
      <c r="DY125" s="44"/>
      <c r="DZ125" s="44"/>
      <c r="EA125" s="44"/>
      <c r="EB125" s="21"/>
      <c r="EC125" s="44">
        <v>475889</v>
      </c>
      <c r="ED125" s="44"/>
      <c r="EE125" s="21">
        <v>8052</v>
      </c>
      <c r="EF125" s="44"/>
      <c r="EG125" s="21">
        <v>412561</v>
      </c>
      <c r="EH125" s="44"/>
      <c r="EI125" s="21">
        <v>3016578</v>
      </c>
      <c r="EJ125" s="44"/>
      <c r="EK125" s="44"/>
      <c r="EL125" s="21"/>
      <c r="EM125" s="44">
        <v>419</v>
      </c>
      <c r="EN125" s="44"/>
      <c r="EO125" s="44"/>
      <c r="EP125" s="21"/>
      <c r="EQ125" s="21"/>
      <c r="ER125" s="21"/>
      <c r="ES125" s="21"/>
      <c r="ET125" s="44"/>
      <c r="EU125" s="21"/>
      <c r="EV125" s="44"/>
      <c r="EW125" s="21"/>
      <c r="EX125" s="44"/>
      <c r="EY125" s="44"/>
      <c r="EZ125" s="21"/>
      <c r="FA125" s="21"/>
      <c r="FB125" s="44"/>
      <c r="FC125" s="44"/>
      <c r="FD125" s="21"/>
      <c r="FE125" s="112">
        <v>472032</v>
      </c>
      <c r="FF125" s="44"/>
      <c r="FG125" s="44">
        <v>4480678</v>
      </c>
      <c r="FH125" s="44">
        <v>1088232</v>
      </c>
      <c r="FI125" s="44">
        <v>3851930</v>
      </c>
      <c r="FJ125" s="44">
        <v>443343</v>
      </c>
      <c r="FK125" s="44">
        <v>3859020</v>
      </c>
      <c r="FL125" s="44"/>
      <c r="FM125" s="44"/>
      <c r="FN125" s="44"/>
      <c r="FO125" s="44"/>
      <c r="FP125" s="44"/>
      <c r="FQ125" s="44"/>
      <c r="FR125" s="44"/>
      <c r="FS125" s="44"/>
      <c r="FT125" s="44">
        <v>31897</v>
      </c>
      <c r="FU125" s="44">
        <v>40224</v>
      </c>
      <c r="FV125" s="21">
        <v>150976</v>
      </c>
      <c r="FW125" s="44"/>
      <c r="FX125" s="44">
        <v>182412</v>
      </c>
      <c r="FY125" s="44">
        <v>16936</v>
      </c>
      <c r="FZ125" s="44">
        <v>82876</v>
      </c>
      <c r="GA125" s="44">
        <v>16933</v>
      </c>
      <c r="GB125" s="44"/>
      <c r="GC125" s="44">
        <v>12450</v>
      </c>
      <c r="GD125" s="44">
        <v>348640</v>
      </c>
      <c r="GE125" s="44">
        <v>442197</v>
      </c>
      <c r="GF125" s="44">
        <v>88060</v>
      </c>
      <c r="GG125" s="44">
        <v>787036</v>
      </c>
      <c r="GH125" s="44">
        <v>73949</v>
      </c>
      <c r="GI125" s="44">
        <v>168068</v>
      </c>
      <c r="GJ125" s="44">
        <v>67579</v>
      </c>
      <c r="GK125" s="44">
        <v>1942498</v>
      </c>
      <c r="GL125" s="44"/>
      <c r="GM125" s="44">
        <v>562390</v>
      </c>
      <c r="GN125" s="44">
        <v>74796</v>
      </c>
      <c r="GO125" s="44">
        <v>23300</v>
      </c>
      <c r="GP125" s="44"/>
      <c r="GQ125" s="44"/>
      <c r="GR125" s="44">
        <v>448603</v>
      </c>
      <c r="GS125" s="44">
        <v>1903521</v>
      </c>
      <c r="GT125" s="44"/>
      <c r="GU125" s="21"/>
      <c r="GV125" s="44"/>
      <c r="GW125" s="44">
        <v>1839131</v>
      </c>
      <c r="GX125" s="44">
        <v>116666</v>
      </c>
      <c r="GY125" s="44">
        <v>3859318</v>
      </c>
      <c r="GZ125" s="44">
        <v>3351285</v>
      </c>
      <c r="HA125" s="44"/>
      <c r="HB125" s="44">
        <v>740000</v>
      </c>
      <c r="HC125" s="44">
        <v>-231967</v>
      </c>
      <c r="HD125" s="44">
        <v>3859318</v>
      </c>
      <c r="HE125" s="21"/>
      <c r="HF125" s="21">
        <v>1808000</v>
      </c>
      <c r="HG125" s="21">
        <v>1417531</v>
      </c>
      <c r="HH125" s="21">
        <v>740000</v>
      </c>
      <c r="HI125" s="21">
        <v>0</v>
      </c>
      <c r="HJ125" s="44"/>
      <c r="HK125" s="21"/>
      <c r="HL125" s="21">
        <v>774348</v>
      </c>
      <c r="HM125" s="21">
        <v>774348</v>
      </c>
      <c r="HN125" s="21">
        <v>-774348</v>
      </c>
      <c r="HO125" s="21"/>
      <c r="HP125" s="44"/>
      <c r="HQ125" s="47"/>
      <c r="HR125" s="47">
        <v>740000</v>
      </c>
      <c r="HS125" s="47"/>
      <c r="HT125" s="47" t="s">
        <v>2449</v>
      </c>
      <c r="HU125" s="47">
        <v>502692.75</v>
      </c>
      <c r="HV125" s="47">
        <v>2129</v>
      </c>
      <c r="HW125" s="47">
        <v>0</v>
      </c>
      <c r="HX125" s="47">
        <v>6014</v>
      </c>
      <c r="HY125" s="47">
        <v>26176</v>
      </c>
      <c r="HZ125" s="47">
        <v>73049</v>
      </c>
      <c r="IA125" s="47">
        <v>0</v>
      </c>
      <c r="IB125" s="47">
        <v>0</v>
      </c>
      <c r="IC125" s="47">
        <v>4150</v>
      </c>
      <c r="ID125"/>
      <c r="IE125" s="47">
        <v>4169</v>
      </c>
      <c r="IF125">
        <v>20171</v>
      </c>
      <c r="IG125" s="47">
        <v>1971</v>
      </c>
      <c r="IH125" s="47">
        <v>21415</v>
      </c>
      <c r="II125">
        <v>2331</v>
      </c>
      <c r="IJ125">
        <v>7908</v>
      </c>
      <c r="IK125">
        <v>1414</v>
      </c>
      <c r="IL125">
        <v>11539</v>
      </c>
      <c r="IM125">
        <v>182436</v>
      </c>
      <c r="IN125">
        <v>0</v>
      </c>
      <c r="IO125">
        <v>8</v>
      </c>
      <c r="IP125">
        <v>0</v>
      </c>
      <c r="IQ125">
        <v>0</v>
      </c>
      <c r="IR125">
        <v>0</v>
      </c>
      <c r="IS125">
        <v>0</v>
      </c>
      <c r="IT125">
        <v>8</v>
      </c>
      <c r="IU125">
        <v>146117</v>
      </c>
      <c r="IV125">
        <v>0</v>
      </c>
      <c r="IW125">
        <v>272465</v>
      </c>
      <c r="IX125">
        <v>882170</v>
      </c>
      <c r="IY125">
        <v>1505530</v>
      </c>
      <c r="IZ125">
        <v>0</v>
      </c>
      <c r="JA125">
        <v>0</v>
      </c>
      <c r="JB125">
        <v>173716</v>
      </c>
      <c r="JC125"/>
      <c r="JD125">
        <v>94851</v>
      </c>
      <c r="JE125">
        <v>332805</v>
      </c>
      <c r="JF125">
        <v>31793</v>
      </c>
      <c r="JG125">
        <v>385784</v>
      </c>
      <c r="JH125">
        <v>58589</v>
      </c>
      <c r="JI125">
        <v>132677</v>
      </c>
      <c r="JJ125">
        <v>56131</v>
      </c>
      <c r="JK125">
        <v>408050</v>
      </c>
      <c r="JL125">
        <v>4480678</v>
      </c>
      <c r="JM125">
        <v>0</v>
      </c>
      <c r="JN125">
        <v>422</v>
      </c>
      <c r="JO125">
        <v>0</v>
      </c>
      <c r="JP125">
        <v>0</v>
      </c>
      <c r="JQ125">
        <v>0</v>
      </c>
      <c r="JR125">
        <v>0</v>
      </c>
      <c r="JS125">
        <v>422</v>
      </c>
      <c r="JT125"/>
      <c r="JU125"/>
      <c r="JV125"/>
      <c r="JW125"/>
      <c r="JX125"/>
      <c r="JY125"/>
      <c r="JZ125"/>
      <c r="KA125"/>
      <c r="KB125"/>
      <c r="KC125"/>
      <c r="KD125"/>
      <c r="KE125"/>
      <c r="KF125">
        <v>122</v>
      </c>
      <c r="KG125">
        <v>187</v>
      </c>
      <c r="KH125">
        <v>83</v>
      </c>
      <c r="KI125">
        <v>73</v>
      </c>
      <c r="KJ125">
        <v>113</v>
      </c>
      <c r="KK125">
        <v>50</v>
      </c>
      <c r="KL125">
        <v>49</v>
      </c>
      <c r="KM125">
        <v>78</v>
      </c>
      <c r="KN125">
        <v>35</v>
      </c>
      <c r="KO125">
        <v>1</v>
      </c>
      <c r="KP125">
        <v>0</v>
      </c>
      <c r="KQ125">
        <v>0</v>
      </c>
      <c r="KR125">
        <v>0</v>
      </c>
      <c r="KS125">
        <v>1</v>
      </c>
      <c r="KT125">
        <v>0</v>
      </c>
      <c r="KU125">
        <v>1</v>
      </c>
      <c r="KV125">
        <v>0</v>
      </c>
      <c r="KW125">
        <v>0</v>
      </c>
      <c r="KX125">
        <v>0</v>
      </c>
      <c r="KY125">
        <v>0</v>
      </c>
      <c r="KZ125">
        <v>0</v>
      </c>
      <c r="LA125">
        <v>0</v>
      </c>
      <c r="LB125">
        <v>0</v>
      </c>
      <c r="LC125">
        <v>0</v>
      </c>
      <c r="LD125">
        <v>1</v>
      </c>
      <c r="LE125">
        <v>0</v>
      </c>
      <c r="LF125">
        <v>0</v>
      </c>
      <c r="LG125">
        <v>0</v>
      </c>
      <c r="LH125">
        <v>0</v>
      </c>
    </row>
    <row r="126" spans="1:320" s="34" customFormat="1" ht="15" customHeight="1" x14ac:dyDescent="0.25">
      <c r="A126" s="45">
        <v>206100772</v>
      </c>
      <c r="B126" s="45" t="s">
        <v>2450</v>
      </c>
      <c r="C126" s="46">
        <v>45292</v>
      </c>
      <c r="D126" s="46">
        <v>45657</v>
      </c>
      <c r="E126" s="47">
        <v>366</v>
      </c>
      <c r="F126" s="45" t="s">
        <v>883</v>
      </c>
      <c r="G126" s="45" t="s">
        <v>884</v>
      </c>
      <c r="H126" s="45" t="s">
        <v>987</v>
      </c>
      <c r="I126" s="45" t="s">
        <v>886</v>
      </c>
      <c r="J126" s="45" t="s">
        <v>887</v>
      </c>
      <c r="K126" s="45" t="s">
        <v>988</v>
      </c>
      <c r="L126" s="45" t="s">
        <v>2380</v>
      </c>
      <c r="M126" s="45" t="s">
        <v>2451</v>
      </c>
      <c r="N126" s="45" t="s">
        <v>2452</v>
      </c>
      <c r="O126" s="45" t="s">
        <v>991</v>
      </c>
      <c r="P126" s="45" t="s">
        <v>2453</v>
      </c>
      <c r="Q126" s="45" t="s">
        <v>2454</v>
      </c>
      <c r="R126" t="s">
        <v>2455</v>
      </c>
      <c r="S126" s="45" t="s">
        <v>893</v>
      </c>
      <c r="T126" t="s">
        <v>2456</v>
      </c>
      <c r="U126" s="47">
        <v>180</v>
      </c>
      <c r="V126" s="47">
        <v>180</v>
      </c>
      <c r="W126" s="47" t="s">
        <v>913</v>
      </c>
      <c r="X126" s="47">
        <v>65880</v>
      </c>
      <c r="Y126" s="47">
        <v>58670</v>
      </c>
      <c r="Z126" s="48">
        <v>210.29</v>
      </c>
      <c r="AA126" s="44">
        <v>933</v>
      </c>
      <c r="AB126" s="44">
        <v>930</v>
      </c>
      <c r="AC126" s="44">
        <v>10270</v>
      </c>
      <c r="AD126" s="44">
        <v>11699</v>
      </c>
      <c r="AE126" s="44">
        <v>4157</v>
      </c>
      <c r="AF126" s="44">
        <v>28285</v>
      </c>
      <c r="AG126" s="44">
        <v>1</v>
      </c>
      <c r="AH126" s="47"/>
      <c r="AI126" s="47">
        <v>329</v>
      </c>
      <c r="AJ126">
        <v>3929</v>
      </c>
      <c r="AK126" t="s">
        <v>895</v>
      </c>
      <c r="AL126">
        <v>58670</v>
      </c>
      <c r="AM126"/>
      <c r="AN126"/>
      <c r="AO126"/>
      <c r="AP126"/>
      <c r="AQ126"/>
      <c r="AR126" s="44"/>
      <c r="AS126" s="44"/>
      <c r="AT126" s="44"/>
      <c r="AU126" s="44">
        <v>18694803</v>
      </c>
      <c r="AV126" s="44">
        <v>5472008</v>
      </c>
      <c r="AW126" s="44">
        <v>-3139798</v>
      </c>
      <c r="AX126" s="44">
        <v>816</v>
      </c>
      <c r="AY126" s="44">
        <v>27307425</v>
      </c>
      <c r="AZ126" s="21">
        <v>24533982</v>
      </c>
      <c r="BA126" s="21">
        <v>2773443</v>
      </c>
      <c r="BB126" s="44">
        <v>30903</v>
      </c>
      <c r="BC126" s="44"/>
      <c r="BD126" s="44"/>
      <c r="BE126" s="44">
        <v>2804346</v>
      </c>
      <c r="BF126" s="44">
        <v>3291340</v>
      </c>
      <c r="BG126" s="44">
        <v>3768553</v>
      </c>
      <c r="BH126" s="44">
        <v>1316646</v>
      </c>
      <c r="BI126" s="21">
        <v>8958708</v>
      </c>
      <c r="BJ126" s="21">
        <v>317</v>
      </c>
      <c r="BK126" s="21"/>
      <c r="BL126" s="21">
        <v>111798</v>
      </c>
      <c r="BM126" s="21">
        <v>1247441</v>
      </c>
      <c r="BN126" s="21">
        <v>18694803</v>
      </c>
      <c r="BO126" s="21"/>
      <c r="BP126" s="21"/>
      <c r="BQ126" s="44"/>
      <c r="BR126" s="21"/>
      <c r="BS126" s="44"/>
      <c r="BT126" s="21"/>
      <c r="BU126" s="44"/>
      <c r="BV126" s="21"/>
      <c r="BW126" s="44">
        <v>2071505</v>
      </c>
      <c r="BX126" s="21"/>
      <c r="BY126" s="21">
        <v>3321944</v>
      </c>
      <c r="BZ126" s="21"/>
      <c r="CA126" s="44">
        <v>13494</v>
      </c>
      <c r="CB126" s="44"/>
      <c r="CC126" s="44">
        <v>61160</v>
      </c>
      <c r="CD126" s="44"/>
      <c r="CE126" s="44"/>
      <c r="CF126" s="44"/>
      <c r="CG126" s="44"/>
      <c r="CH126" s="44"/>
      <c r="CI126" s="21">
        <v>469</v>
      </c>
      <c r="CJ126" s="44"/>
      <c r="CK126" s="21">
        <v>3436</v>
      </c>
      <c r="CL126" s="44"/>
      <c r="CM126" s="44">
        <v>103298</v>
      </c>
      <c r="CN126" s="44">
        <v>0</v>
      </c>
      <c r="CO126" s="44">
        <v>2130930</v>
      </c>
      <c r="CP126" s="44">
        <v>0</v>
      </c>
      <c r="CQ126" s="21">
        <v>1986079</v>
      </c>
      <c r="CR126" s="44">
        <v>323540</v>
      </c>
      <c r="CS126" s="44">
        <v>760687</v>
      </c>
      <c r="CT126" s="44">
        <v>104655</v>
      </c>
      <c r="CU126" s="44"/>
      <c r="CV126" s="44">
        <v>62819</v>
      </c>
      <c r="CW126" s="21"/>
      <c r="CX126" s="21"/>
      <c r="CY126" s="21"/>
      <c r="CZ126" s="21"/>
      <c r="DA126" s="21"/>
      <c r="DB126" s="21"/>
      <c r="DC126" s="21"/>
      <c r="DD126" s="21"/>
      <c r="DE126" s="44"/>
      <c r="DF126" s="21"/>
      <c r="DG126" s="44"/>
      <c r="DH126" s="21"/>
      <c r="DI126" s="44"/>
      <c r="DJ126" s="44"/>
      <c r="DK126" s="44"/>
      <c r="DL126" s="44"/>
      <c r="DM126" s="21"/>
      <c r="DN126" s="44"/>
      <c r="DO126" s="44"/>
      <c r="DP126" s="44"/>
      <c r="DQ126" s="44"/>
      <c r="DR126" s="44"/>
      <c r="DS126" s="44"/>
      <c r="DT126" s="44"/>
      <c r="DU126" s="44"/>
      <c r="DV126" s="44"/>
      <c r="DW126" s="44"/>
      <c r="DX126" s="44"/>
      <c r="DY126" s="44"/>
      <c r="DZ126" s="44"/>
      <c r="EA126" s="44"/>
      <c r="EB126" s="21"/>
      <c r="EC126" s="44">
        <v>-2499419</v>
      </c>
      <c r="ED126" s="44"/>
      <c r="EE126" s="21">
        <v>-1651561</v>
      </c>
      <c r="EF126" s="44"/>
      <c r="EG126" s="21">
        <v>110778</v>
      </c>
      <c r="EH126" s="44"/>
      <c r="EI126" s="21">
        <v>751903</v>
      </c>
      <c r="EJ126" s="44"/>
      <c r="EK126" s="44">
        <v>-566</v>
      </c>
      <c r="EL126" s="21"/>
      <c r="EM126" s="44"/>
      <c r="EN126" s="44"/>
      <c r="EO126" s="44">
        <v>149067</v>
      </c>
      <c r="EP126" s="21"/>
      <c r="EQ126" s="21"/>
      <c r="ER126" s="21"/>
      <c r="ES126" s="21"/>
      <c r="ET126" s="44"/>
      <c r="EU126" s="21"/>
      <c r="EV126" s="44"/>
      <c r="EW126" s="21"/>
      <c r="EX126" s="44"/>
      <c r="EY126" s="44"/>
      <c r="EZ126" s="21"/>
      <c r="FA126" s="21"/>
      <c r="FB126" s="44"/>
      <c r="FC126" s="44"/>
      <c r="FD126" s="21"/>
      <c r="FE126" s="112"/>
      <c r="FF126" s="44"/>
      <c r="FG126" s="44">
        <v>9993154</v>
      </c>
      <c r="FH126" s="44">
        <v>2483605</v>
      </c>
      <c r="FI126" s="44">
        <v>12057223</v>
      </c>
      <c r="FJ126" s="44">
        <v>532923</v>
      </c>
      <c r="FK126" s="44">
        <v>9050927</v>
      </c>
      <c r="FL126" s="44"/>
      <c r="FM126" s="44"/>
      <c r="FN126" s="44"/>
      <c r="FO126" s="44"/>
      <c r="FP126" s="44"/>
      <c r="FQ126" s="44"/>
      <c r="FR126" s="44"/>
      <c r="FS126" s="44"/>
      <c r="FT126" s="44">
        <v>174323</v>
      </c>
      <c r="FU126" s="44"/>
      <c r="FV126" s="21">
        <v>755891</v>
      </c>
      <c r="FW126" s="44"/>
      <c r="FX126" s="44">
        <v>656210</v>
      </c>
      <c r="FY126" s="44">
        <v>173615</v>
      </c>
      <c r="FZ126" s="44">
        <v>743680</v>
      </c>
      <c r="GA126" s="44">
        <v>131536</v>
      </c>
      <c r="GB126" s="44"/>
      <c r="GC126" s="44">
        <v>68236</v>
      </c>
      <c r="GD126" s="44">
        <v>714761</v>
      </c>
      <c r="GE126" s="44">
        <v>599981</v>
      </c>
      <c r="GF126" s="44">
        <v>258557</v>
      </c>
      <c r="GG126" s="44">
        <v>1363034</v>
      </c>
      <c r="GH126" s="44">
        <v>538319</v>
      </c>
      <c r="GI126" s="44">
        <v>221951</v>
      </c>
      <c r="GJ126" s="44">
        <v>181825</v>
      </c>
      <c r="GK126" s="44">
        <v>5614069</v>
      </c>
      <c r="GL126" s="44">
        <v>457028</v>
      </c>
      <c r="GM126" s="44">
        <v>2454102</v>
      </c>
      <c r="GN126" s="44">
        <v>73213</v>
      </c>
      <c r="GO126" s="44">
        <v>93066</v>
      </c>
      <c r="GP126" s="44"/>
      <c r="GQ126" s="44"/>
      <c r="GR126" s="44">
        <v>209658</v>
      </c>
      <c r="GS126" s="44">
        <v>5387249</v>
      </c>
      <c r="GT126" s="44"/>
      <c r="GU126" s="21">
        <v>2092107</v>
      </c>
      <c r="GV126" s="44"/>
      <c r="GW126" s="44">
        <v>83846305</v>
      </c>
      <c r="GX126" s="44">
        <v>43927</v>
      </c>
      <c r="GY126" s="44">
        <v>91369588</v>
      </c>
      <c r="GZ126" s="44">
        <v>1586073</v>
      </c>
      <c r="HA126" s="44">
        <v>44368086</v>
      </c>
      <c r="HB126" s="44"/>
      <c r="HC126" s="44">
        <v>45415429</v>
      </c>
      <c r="HD126" s="44">
        <v>91369588</v>
      </c>
      <c r="HE126" s="21"/>
      <c r="HF126" s="21">
        <v>43413822</v>
      </c>
      <c r="HG126" s="21"/>
      <c r="HH126" s="21"/>
      <c r="HI126" s="21">
        <v>0</v>
      </c>
      <c r="HJ126" s="44"/>
      <c r="HK126" s="21">
        <v>5368923</v>
      </c>
      <c r="HL126" s="21">
        <v>174288</v>
      </c>
      <c r="HM126" s="21">
        <v>5543211</v>
      </c>
      <c r="HN126" s="21">
        <v>-3451104</v>
      </c>
      <c r="HO126" s="21"/>
      <c r="HP126" s="44"/>
      <c r="HQ126" s="47"/>
      <c r="HR126" s="47"/>
      <c r="HS126" s="47"/>
      <c r="HT126" s="47" t="s">
        <v>1759</v>
      </c>
      <c r="HU126" s="47">
        <v>0</v>
      </c>
      <c r="HV126" s="47">
        <v>1918</v>
      </c>
      <c r="HW126" s="47">
        <v>0</v>
      </c>
      <c r="HX126" s="47">
        <v>52909</v>
      </c>
      <c r="HY126" s="47">
        <v>21598</v>
      </c>
      <c r="HZ126" s="47">
        <v>158069</v>
      </c>
      <c r="IA126" s="47">
        <v>0</v>
      </c>
      <c r="IB126" s="47">
        <v>0</v>
      </c>
      <c r="IC126" s="47">
        <v>0</v>
      </c>
      <c r="ID126"/>
      <c r="IE126" s="47">
        <v>5432</v>
      </c>
      <c r="IF126">
        <v>21644</v>
      </c>
      <c r="IG126" s="47">
        <v>9107</v>
      </c>
      <c r="IH126" s="47">
        <v>31404</v>
      </c>
      <c r="II126">
        <v>15643</v>
      </c>
      <c r="IJ126">
        <v>7438</v>
      </c>
      <c r="IK126">
        <v>1880</v>
      </c>
      <c r="IL126">
        <v>25349</v>
      </c>
      <c r="IM126">
        <v>352391</v>
      </c>
      <c r="IN126">
        <v>0</v>
      </c>
      <c r="IO126">
        <v>0</v>
      </c>
      <c r="IP126">
        <v>0</v>
      </c>
      <c r="IQ126">
        <v>0</v>
      </c>
      <c r="IR126">
        <v>0</v>
      </c>
      <c r="IS126">
        <v>0</v>
      </c>
      <c r="IT126">
        <v>0</v>
      </c>
      <c r="IU126">
        <v>289594</v>
      </c>
      <c r="IV126">
        <v>0</v>
      </c>
      <c r="IW126">
        <v>2328134</v>
      </c>
      <c r="IX126">
        <v>719433</v>
      </c>
      <c r="IY126">
        <v>3360158</v>
      </c>
      <c r="IZ126">
        <v>0</v>
      </c>
      <c r="JA126">
        <v>0</v>
      </c>
      <c r="JB126">
        <v>0</v>
      </c>
      <c r="JC126"/>
      <c r="JD126">
        <v>133459</v>
      </c>
      <c r="JE126">
        <v>394802</v>
      </c>
      <c r="JF126">
        <v>163179</v>
      </c>
      <c r="JG126">
        <v>675451</v>
      </c>
      <c r="JH126">
        <v>423910</v>
      </c>
      <c r="JI126">
        <v>166045</v>
      </c>
      <c r="JJ126">
        <v>145685</v>
      </c>
      <c r="JK126">
        <v>1193304</v>
      </c>
      <c r="JL126">
        <v>9993154</v>
      </c>
      <c r="JM126">
        <v>0</v>
      </c>
      <c r="JN126">
        <v>0</v>
      </c>
      <c r="JO126">
        <v>0</v>
      </c>
      <c r="JP126">
        <v>0</v>
      </c>
      <c r="JQ126">
        <v>0</v>
      </c>
      <c r="JR126">
        <v>0</v>
      </c>
      <c r="JS126">
        <v>0</v>
      </c>
      <c r="JT126"/>
      <c r="JU126"/>
      <c r="JV126"/>
      <c r="JW126"/>
      <c r="JX126"/>
      <c r="JY126"/>
      <c r="JZ126"/>
      <c r="KA126"/>
      <c r="KB126"/>
      <c r="KC126"/>
      <c r="KD126"/>
      <c r="KE126"/>
      <c r="KF126">
        <v>248</v>
      </c>
      <c r="KG126">
        <v>370</v>
      </c>
      <c r="KH126">
        <v>160</v>
      </c>
      <c r="KI126">
        <v>174</v>
      </c>
      <c r="KJ126">
        <v>271</v>
      </c>
      <c r="KK126">
        <v>104</v>
      </c>
      <c r="KL126">
        <v>121</v>
      </c>
      <c r="KM126">
        <v>203</v>
      </c>
      <c r="KN126">
        <v>64</v>
      </c>
      <c r="KO126">
        <v>1</v>
      </c>
      <c r="KP126">
        <v>0</v>
      </c>
      <c r="KQ126">
        <v>0</v>
      </c>
      <c r="KR126">
        <v>0</v>
      </c>
      <c r="KS126">
        <v>0</v>
      </c>
      <c r="KT126">
        <v>1</v>
      </c>
      <c r="KU126">
        <v>1</v>
      </c>
      <c r="KV126">
        <v>0</v>
      </c>
      <c r="KW126">
        <v>0</v>
      </c>
      <c r="KX126">
        <v>0</v>
      </c>
      <c r="KY126">
        <v>0</v>
      </c>
      <c r="KZ126">
        <v>0</v>
      </c>
      <c r="LA126">
        <v>0</v>
      </c>
      <c r="LB126">
        <v>0</v>
      </c>
      <c r="LC126">
        <v>0</v>
      </c>
      <c r="LD126">
        <v>1</v>
      </c>
      <c r="LE126">
        <v>0</v>
      </c>
      <c r="LF126">
        <v>0</v>
      </c>
      <c r="LG126">
        <v>0</v>
      </c>
      <c r="LH126">
        <v>0</v>
      </c>
    </row>
    <row r="127" spans="1:320" s="34" customFormat="1" ht="15" customHeight="1" x14ac:dyDescent="0.25">
      <c r="A127" s="45">
        <v>206100778</v>
      </c>
      <c r="B127" s="45" t="s">
        <v>2457</v>
      </c>
      <c r="C127" s="46">
        <v>45292</v>
      </c>
      <c r="D127" s="46">
        <v>45657</v>
      </c>
      <c r="E127" s="47">
        <v>366</v>
      </c>
      <c r="F127" s="45" t="s">
        <v>883</v>
      </c>
      <c r="G127" s="45" t="s">
        <v>884</v>
      </c>
      <c r="H127" s="45" t="s">
        <v>987</v>
      </c>
      <c r="I127" s="45" t="s">
        <v>886</v>
      </c>
      <c r="J127" s="45" t="s">
        <v>331</v>
      </c>
      <c r="K127" s="45" t="s">
        <v>988</v>
      </c>
      <c r="L127" s="45" t="s">
        <v>2372</v>
      </c>
      <c r="M127" s="45" t="s">
        <v>2458</v>
      </c>
      <c r="N127" s="45" t="s">
        <v>2459</v>
      </c>
      <c r="O127" s="45" t="s">
        <v>2460</v>
      </c>
      <c r="P127" s="45" t="s">
        <v>2461</v>
      </c>
      <c r="Q127" s="45" t="s">
        <v>2462</v>
      </c>
      <c r="R127" t="s">
        <v>2463</v>
      </c>
      <c r="S127" s="45" t="s">
        <v>884</v>
      </c>
      <c r="T127"/>
      <c r="U127" s="47">
        <v>120</v>
      </c>
      <c r="V127" s="47">
        <v>120</v>
      </c>
      <c r="W127" s="47" t="s">
        <v>913</v>
      </c>
      <c r="X127" s="47">
        <v>43920</v>
      </c>
      <c r="Y127" s="47">
        <v>41507</v>
      </c>
      <c r="Z127" s="48">
        <v>182.05</v>
      </c>
      <c r="AA127" s="44">
        <v>87</v>
      </c>
      <c r="AB127" s="44">
        <v>94</v>
      </c>
      <c r="AC127" s="44">
        <v>2368</v>
      </c>
      <c r="AD127" s="44">
        <v>829</v>
      </c>
      <c r="AE127" s="44">
        <v>5374</v>
      </c>
      <c r="AF127" s="44">
        <v>22366</v>
      </c>
      <c r="AG127" s="44">
        <v>911</v>
      </c>
      <c r="AH127" s="47"/>
      <c r="AI127" s="47">
        <v>9659</v>
      </c>
      <c r="AJ127"/>
      <c r="AK127" t="s">
        <v>895</v>
      </c>
      <c r="AL127">
        <v>41507</v>
      </c>
      <c r="AM127"/>
      <c r="AN127"/>
      <c r="AO127"/>
      <c r="AP127"/>
      <c r="AQ127"/>
      <c r="AR127" s="44"/>
      <c r="AS127" s="44"/>
      <c r="AT127" s="44"/>
      <c r="AU127" s="44">
        <v>13264631</v>
      </c>
      <c r="AV127" s="44">
        <v>3057835</v>
      </c>
      <c r="AW127" s="44">
        <v>3857423</v>
      </c>
      <c r="AX127" s="44">
        <v>73036</v>
      </c>
      <c r="AY127" s="44">
        <v>12538079</v>
      </c>
      <c r="AZ127" s="21">
        <v>17519835</v>
      </c>
      <c r="BA127" s="21">
        <v>-4981756</v>
      </c>
      <c r="BB127" s="44">
        <v>-399490</v>
      </c>
      <c r="BC127" s="44"/>
      <c r="BD127" s="44"/>
      <c r="BE127" s="44">
        <v>-5381246</v>
      </c>
      <c r="BF127" s="44">
        <v>822903</v>
      </c>
      <c r="BG127" s="44">
        <v>272610</v>
      </c>
      <c r="BH127" s="44">
        <v>3041689</v>
      </c>
      <c r="BI127" s="21">
        <v>5924664</v>
      </c>
      <c r="BJ127" s="21">
        <v>239079</v>
      </c>
      <c r="BK127" s="21"/>
      <c r="BL127" s="21">
        <v>2963686</v>
      </c>
      <c r="BM127" s="21"/>
      <c r="BN127" s="21">
        <v>13264631</v>
      </c>
      <c r="BO127" s="21"/>
      <c r="BP127" s="21"/>
      <c r="BQ127" s="44"/>
      <c r="BR127" s="21"/>
      <c r="BS127" s="44"/>
      <c r="BT127" s="21"/>
      <c r="BU127" s="44"/>
      <c r="BV127" s="21"/>
      <c r="BW127" s="44">
        <v>2053732</v>
      </c>
      <c r="BX127" s="21"/>
      <c r="BY127" s="21">
        <v>695863</v>
      </c>
      <c r="BZ127" s="21"/>
      <c r="CA127" s="44">
        <v>117816</v>
      </c>
      <c r="CB127" s="44"/>
      <c r="CC127" s="44"/>
      <c r="CD127" s="44"/>
      <c r="CE127" s="44">
        <v>49670</v>
      </c>
      <c r="CF127" s="44"/>
      <c r="CG127" s="44"/>
      <c r="CH127" s="44"/>
      <c r="CI127" s="21">
        <v>140754</v>
      </c>
      <c r="CJ127" s="44"/>
      <c r="CK127" s="21"/>
      <c r="CL127" s="44"/>
      <c r="CM127" s="44">
        <v>135353</v>
      </c>
      <c r="CN127" s="44">
        <v>17</v>
      </c>
      <c r="CO127" s="44">
        <v>1500341</v>
      </c>
      <c r="CP127" s="44">
        <v>0</v>
      </c>
      <c r="CQ127" s="21">
        <v>993145</v>
      </c>
      <c r="CR127" s="44">
        <v>153300</v>
      </c>
      <c r="CS127" s="44">
        <v>135470</v>
      </c>
      <c r="CT127" s="44">
        <v>10166</v>
      </c>
      <c r="CU127" s="44"/>
      <c r="CV127" s="44">
        <v>130043</v>
      </c>
      <c r="CW127" s="21"/>
      <c r="CX127" s="21"/>
      <c r="CY127" s="21"/>
      <c r="CZ127" s="21"/>
      <c r="DA127" s="21"/>
      <c r="DB127" s="21"/>
      <c r="DC127" s="21"/>
      <c r="DD127" s="21"/>
      <c r="DE127" s="44"/>
      <c r="DF127" s="21"/>
      <c r="DG127" s="44"/>
      <c r="DH127" s="21"/>
      <c r="DI127" s="44">
        <v>19510</v>
      </c>
      <c r="DJ127" s="44"/>
      <c r="DK127" s="44"/>
      <c r="DL127" s="44"/>
      <c r="DM127" s="21"/>
      <c r="DN127" s="44"/>
      <c r="DO127" s="44"/>
      <c r="DP127" s="44"/>
      <c r="DQ127" s="44"/>
      <c r="DR127" s="44"/>
      <c r="DS127" s="44"/>
      <c r="DT127" s="44"/>
      <c r="DU127" s="44"/>
      <c r="DV127" s="44"/>
      <c r="DW127" s="44"/>
      <c r="DX127" s="44"/>
      <c r="DY127" s="44"/>
      <c r="DZ127" s="44"/>
      <c r="EA127" s="44"/>
      <c r="EB127" s="21"/>
      <c r="EC127" s="44">
        <v>1091535</v>
      </c>
      <c r="ED127" s="44"/>
      <c r="EE127" s="21">
        <v>373818</v>
      </c>
      <c r="EF127" s="44"/>
      <c r="EG127" s="21">
        <v>889209</v>
      </c>
      <c r="EH127" s="44"/>
      <c r="EI127" s="21">
        <v>1417162</v>
      </c>
      <c r="EJ127" s="44"/>
      <c r="EK127" s="44">
        <v>66189</v>
      </c>
      <c r="EL127" s="21"/>
      <c r="EM127" s="44"/>
      <c r="EN127" s="44"/>
      <c r="EO127" s="44"/>
      <c r="EP127" s="21"/>
      <c r="EQ127" s="21"/>
      <c r="ER127" s="21"/>
      <c r="ES127" s="21"/>
      <c r="ET127" s="44"/>
      <c r="EU127" s="21"/>
      <c r="EV127" s="44"/>
      <c r="EW127" s="21"/>
      <c r="EX127" s="44"/>
      <c r="EY127" s="44"/>
      <c r="EZ127" s="21"/>
      <c r="FA127" s="21"/>
      <c r="FB127" s="44"/>
      <c r="FC127" s="44"/>
      <c r="FD127" s="21"/>
      <c r="FE127" s="112"/>
      <c r="FF127" s="44"/>
      <c r="FG127" s="44">
        <v>8405626</v>
      </c>
      <c r="FH127" s="44">
        <v>2133673</v>
      </c>
      <c r="FI127" s="44">
        <v>7222026</v>
      </c>
      <c r="FJ127" s="44">
        <v>664050</v>
      </c>
      <c r="FK127" s="44">
        <v>5967354</v>
      </c>
      <c r="FL127" s="44"/>
      <c r="FM127" s="44"/>
      <c r="FN127" s="44"/>
      <c r="FO127" s="44"/>
      <c r="FP127" s="44"/>
      <c r="FQ127" s="44"/>
      <c r="FR127" s="44"/>
      <c r="FS127" s="44"/>
      <c r="FT127" s="44">
        <v>94857</v>
      </c>
      <c r="FU127" s="44"/>
      <c r="FV127" s="21">
        <v>252770</v>
      </c>
      <c r="FW127" s="44"/>
      <c r="FX127" s="44">
        <v>233128</v>
      </c>
      <c r="FY127" s="44">
        <v>45291</v>
      </c>
      <c r="FZ127" s="44">
        <v>100657</v>
      </c>
      <c r="GA127" s="44">
        <v>25300</v>
      </c>
      <c r="GB127" s="44"/>
      <c r="GC127" s="44">
        <v>73187</v>
      </c>
      <c r="GD127" s="44">
        <v>2268363</v>
      </c>
      <c r="GE127" s="44">
        <v>471239</v>
      </c>
      <c r="GF127" s="44">
        <v>351720</v>
      </c>
      <c r="GG127" s="44">
        <v>2539154</v>
      </c>
      <c r="GH127" s="44">
        <v>174927</v>
      </c>
      <c r="GI127" s="44">
        <v>299247</v>
      </c>
      <c r="GJ127" s="44">
        <v>172979</v>
      </c>
      <c r="GK127" s="44">
        <v>3111666</v>
      </c>
      <c r="GL127" s="44">
        <v>965824</v>
      </c>
      <c r="GM127" s="44"/>
      <c r="GN127" s="44">
        <v>4925</v>
      </c>
      <c r="GO127" s="44">
        <v>180400</v>
      </c>
      <c r="GP127" s="44">
        <v>79953</v>
      </c>
      <c r="GQ127" s="44"/>
      <c r="GR127" s="44">
        <v>106894</v>
      </c>
      <c r="GS127" s="44">
        <v>5188928</v>
      </c>
      <c r="GT127" s="44"/>
      <c r="GU127" s="21">
        <v>9944453</v>
      </c>
      <c r="GV127" s="44">
        <v>80000</v>
      </c>
      <c r="GW127" s="44">
        <v>1619495</v>
      </c>
      <c r="GX127" s="44">
        <v>53525</v>
      </c>
      <c r="GY127" s="44">
        <v>16886401</v>
      </c>
      <c r="GZ127" s="44">
        <v>3314900</v>
      </c>
      <c r="HA127" s="44">
        <v>5576398</v>
      </c>
      <c r="HB127" s="44">
        <v>60000</v>
      </c>
      <c r="HC127" s="44">
        <v>7935103</v>
      </c>
      <c r="HD127" s="44">
        <v>16886401</v>
      </c>
      <c r="HE127" s="21"/>
      <c r="HF127" s="21"/>
      <c r="HG127" s="21"/>
      <c r="HH127" s="21"/>
      <c r="HI127" s="21">
        <v>1433109</v>
      </c>
      <c r="HJ127" s="44">
        <v>24601334</v>
      </c>
      <c r="HK127" s="21"/>
      <c r="HL127" s="21">
        <v>5191027</v>
      </c>
      <c r="HM127" s="21">
        <v>31225470</v>
      </c>
      <c r="HN127" s="21">
        <v>-21281017</v>
      </c>
      <c r="HO127" s="21"/>
      <c r="HP127" s="44"/>
      <c r="HQ127" s="47">
        <v>770000</v>
      </c>
      <c r="HR127" s="47">
        <v>770000</v>
      </c>
      <c r="HS127" s="47">
        <v>-710000</v>
      </c>
      <c r="HT127" s="47" t="s">
        <v>2419</v>
      </c>
      <c r="HU127" s="47">
        <v>530384</v>
      </c>
      <c r="HV127" s="47">
        <v>2154</v>
      </c>
      <c r="HW127" s="47">
        <v>0</v>
      </c>
      <c r="HX127" s="47">
        <v>3853</v>
      </c>
      <c r="HY127" s="47">
        <v>44845</v>
      </c>
      <c r="HZ127" s="47">
        <v>133163</v>
      </c>
      <c r="IA127" s="47">
        <v>0</v>
      </c>
      <c r="IB127" s="47">
        <v>0</v>
      </c>
      <c r="IC127" s="47">
        <v>0</v>
      </c>
      <c r="ID127">
        <v>1822</v>
      </c>
      <c r="IE127" s="47">
        <v>3017</v>
      </c>
      <c r="IF127">
        <v>3626</v>
      </c>
      <c r="IG127" s="47">
        <v>10325</v>
      </c>
      <c r="IH127" s="47">
        <v>31586</v>
      </c>
      <c r="II127">
        <v>4823</v>
      </c>
      <c r="IJ127">
        <v>9649</v>
      </c>
      <c r="IK127">
        <v>3141</v>
      </c>
      <c r="IL127">
        <v>19531</v>
      </c>
      <c r="IM127">
        <v>271535</v>
      </c>
      <c r="IN127">
        <v>0</v>
      </c>
      <c r="IO127">
        <v>0</v>
      </c>
      <c r="IP127">
        <v>990</v>
      </c>
      <c r="IQ127">
        <v>0</v>
      </c>
      <c r="IR127">
        <v>0</v>
      </c>
      <c r="IS127">
        <v>0</v>
      </c>
      <c r="IT127">
        <v>990</v>
      </c>
      <c r="IU127">
        <v>146062</v>
      </c>
      <c r="IV127">
        <v>0</v>
      </c>
      <c r="IW127">
        <v>198534</v>
      </c>
      <c r="IX127">
        <v>1612434</v>
      </c>
      <c r="IY127">
        <v>2625019</v>
      </c>
      <c r="IZ127">
        <v>0</v>
      </c>
      <c r="JA127">
        <v>0</v>
      </c>
      <c r="JB127">
        <v>0</v>
      </c>
      <c r="JC127">
        <v>40714</v>
      </c>
      <c r="JD127">
        <v>61597</v>
      </c>
      <c r="JE127">
        <v>60949</v>
      </c>
      <c r="JF127">
        <v>191811</v>
      </c>
      <c r="JG127">
        <v>581260</v>
      </c>
      <c r="JH127">
        <v>125810</v>
      </c>
      <c r="JI127">
        <v>180191</v>
      </c>
      <c r="JJ127">
        <v>127974</v>
      </c>
      <c r="JK127">
        <v>760399</v>
      </c>
      <c r="JL127">
        <v>6712754</v>
      </c>
      <c r="JM127">
        <v>0</v>
      </c>
      <c r="JN127">
        <v>0</v>
      </c>
      <c r="JO127">
        <v>64344</v>
      </c>
      <c r="JP127">
        <v>0</v>
      </c>
      <c r="JQ127">
        <v>0</v>
      </c>
      <c r="JR127">
        <v>0</v>
      </c>
      <c r="JS127">
        <v>64344</v>
      </c>
      <c r="JT127"/>
      <c r="JU127"/>
      <c r="JV127"/>
      <c r="JW127"/>
      <c r="JX127"/>
      <c r="JY127">
        <v>1822</v>
      </c>
      <c r="JZ127"/>
      <c r="KA127"/>
      <c r="KB127"/>
      <c r="KC127"/>
      <c r="KD127"/>
      <c r="KE127">
        <v>40714</v>
      </c>
      <c r="KF127">
        <v>133</v>
      </c>
      <c r="KG127">
        <v>170</v>
      </c>
      <c r="KH127">
        <v>85</v>
      </c>
      <c r="KI127">
        <v>96</v>
      </c>
      <c r="KJ127">
        <v>131</v>
      </c>
      <c r="KK127">
        <v>72</v>
      </c>
      <c r="KL127">
        <v>68</v>
      </c>
      <c r="KM127">
        <v>99</v>
      </c>
      <c r="KN127">
        <v>51</v>
      </c>
      <c r="KO127">
        <v>0</v>
      </c>
      <c r="KP127">
        <v>1</v>
      </c>
      <c r="KQ127">
        <v>0</v>
      </c>
      <c r="KR127">
        <v>0</v>
      </c>
      <c r="KS127">
        <v>0</v>
      </c>
      <c r="KT127">
        <v>1</v>
      </c>
      <c r="KU127">
        <v>1</v>
      </c>
      <c r="KV127">
        <v>0</v>
      </c>
      <c r="KW127">
        <v>0</v>
      </c>
      <c r="KX127">
        <v>0</v>
      </c>
      <c r="KY127">
        <v>0</v>
      </c>
      <c r="KZ127">
        <v>0</v>
      </c>
      <c r="LA127">
        <v>0</v>
      </c>
      <c r="LB127">
        <v>0</v>
      </c>
      <c r="LC127">
        <v>0</v>
      </c>
      <c r="LD127">
        <v>1</v>
      </c>
      <c r="LE127">
        <v>0</v>
      </c>
      <c r="LF127">
        <v>0</v>
      </c>
      <c r="LG127">
        <v>0</v>
      </c>
      <c r="LH127">
        <v>0</v>
      </c>
    </row>
    <row r="128" spans="1:320" s="34" customFormat="1" ht="15" customHeight="1" x14ac:dyDescent="0.25">
      <c r="A128" s="45">
        <v>206100780</v>
      </c>
      <c r="B128" s="45" t="s">
        <v>2464</v>
      </c>
      <c r="C128" s="46">
        <v>45292</v>
      </c>
      <c r="D128" s="46">
        <v>45657</v>
      </c>
      <c r="E128" s="47">
        <v>366</v>
      </c>
      <c r="F128" s="45" t="s">
        <v>883</v>
      </c>
      <c r="G128" s="45" t="s">
        <v>884</v>
      </c>
      <c r="H128" s="45" t="s">
        <v>987</v>
      </c>
      <c r="I128" s="45" t="s">
        <v>886</v>
      </c>
      <c r="J128" s="45" t="s">
        <v>887</v>
      </c>
      <c r="K128" s="45" t="s">
        <v>988</v>
      </c>
      <c r="L128" s="45" t="s">
        <v>2380</v>
      </c>
      <c r="M128" s="45" t="s">
        <v>2465</v>
      </c>
      <c r="N128" s="45" t="s">
        <v>2466</v>
      </c>
      <c r="O128" s="45" t="s">
        <v>991</v>
      </c>
      <c r="P128" s="45" t="s">
        <v>2381</v>
      </c>
      <c r="Q128" s="45" t="s">
        <v>2467</v>
      </c>
      <c r="R128" t="s">
        <v>2468</v>
      </c>
      <c r="S128" s="45" t="s">
        <v>893</v>
      </c>
      <c r="T128"/>
      <c r="U128" s="47">
        <v>49</v>
      </c>
      <c r="V128" s="47">
        <v>49</v>
      </c>
      <c r="W128" s="47" t="s">
        <v>1728</v>
      </c>
      <c r="X128" s="47">
        <v>17934</v>
      </c>
      <c r="Y128" s="47">
        <v>16495</v>
      </c>
      <c r="Z128" s="48">
        <v>217.18</v>
      </c>
      <c r="AA128" s="44">
        <v>180</v>
      </c>
      <c r="AB128" s="44">
        <v>175</v>
      </c>
      <c r="AC128" s="44">
        <v>1815</v>
      </c>
      <c r="AD128" s="44"/>
      <c r="AE128" s="44">
        <v>10415</v>
      </c>
      <c r="AF128" s="44">
        <v>1</v>
      </c>
      <c r="AG128" s="44"/>
      <c r="AH128" s="47">
        <v>3644</v>
      </c>
      <c r="AI128" s="47">
        <v>29</v>
      </c>
      <c r="AJ128">
        <v>591</v>
      </c>
      <c r="AK128" t="s">
        <v>895</v>
      </c>
      <c r="AL128">
        <v>16495</v>
      </c>
      <c r="AM128"/>
      <c r="AN128"/>
      <c r="AO128"/>
      <c r="AP128"/>
      <c r="AQ128"/>
      <c r="AR128" s="44"/>
      <c r="AS128" s="44"/>
      <c r="AT128" s="44"/>
      <c r="AU128" s="44">
        <v>14677292</v>
      </c>
      <c r="AV128" s="44">
        <v>10635227</v>
      </c>
      <c r="AW128" s="44">
        <v>8599030</v>
      </c>
      <c r="AX128" s="44">
        <v>4713</v>
      </c>
      <c r="AY128" s="44">
        <v>16718202</v>
      </c>
      <c r="AZ128" s="21">
        <v>10459173</v>
      </c>
      <c r="BA128" s="21">
        <v>6259029</v>
      </c>
      <c r="BB128" s="44"/>
      <c r="BC128" s="44"/>
      <c r="BD128" s="44"/>
      <c r="BE128" s="44">
        <v>6259029</v>
      </c>
      <c r="BF128" s="44">
        <v>1153387</v>
      </c>
      <c r="BG128" s="44"/>
      <c r="BH128" s="44">
        <v>3673809</v>
      </c>
      <c r="BI128" s="21">
        <v>8360155</v>
      </c>
      <c r="BJ128" s="21"/>
      <c r="BK128" s="21">
        <v>1353035</v>
      </c>
      <c r="BL128" s="21">
        <v>74506</v>
      </c>
      <c r="BM128" s="21">
        <v>62400</v>
      </c>
      <c r="BN128" s="21">
        <v>14677292</v>
      </c>
      <c r="BO128" s="21"/>
      <c r="BP128" s="21"/>
      <c r="BQ128" s="44"/>
      <c r="BR128" s="21"/>
      <c r="BS128" s="44"/>
      <c r="BT128" s="21"/>
      <c r="BU128" s="44"/>
      <c r="BV128" s="21"/>
      <c r="BW128" s="44">
        <v>9518952</v>
      </c>
      <c r="BX128" s="21"/>
      <c r="BY128" s="21"/>
      <c r="BZ128" s="21"/>
      <c r="CA128" s="44">
        <v>7064</v>
      </c>
      <c r="CB128" s="44"/>
      <c r="CC128" s="44">
        <v>28329</v>
      </c>
      <c r="CD128" s="44"/>
      <c r="CE128" s="44">
        <v>735</v>
      </c>
      <c r="CF128" s="44"/>
      <c r="CG128" s="44">
        <v>1005596</v>
      </c>
      <c r="CH128" s="44"/>
      <c r="CI128" s="21">
        <v>77</v>
      </c>
      <c r="CJ128" s="44"/>
      <c r="CK128" s="21">
        <v>74474</v>
      </c>
      <c r="CL128" s="44"/>
      <c r="CM128" s="44">
        <v>79496</v>
      </c>
      <c r="CN128" s="44">
        <v>0</v>
      </c>
      <c r="CO128" s="44">
        <v>1198429</v>
      </c>
      <c r="CP128" s="44">
        <v>6083702</v>
      </c>
      <c r="CQ128" s="21">
        <v>1655277</v>
      </c>
      <c r="CR128" s="44">
        <v>254100</v>
      </c>
      <c r="CS128" s="44">
        <v>1253787</v>
      </c>
      <c r="CT128" s="44">
        <v>33463</v>
      </c>
      <c r="CU128" s="44"/>
      <c r="CV128" s="44">
        <v>76973</v>
      </c>
      <c r="CW128" s="21"/>
      <c r="CX128" s="21"/>
      <c r="CY128" s="21"/>
      <c r="CZ128" s="21"/>
      <c r="DA128" s="21"/>
      <c r="DB128" s="21"/>
      <c r="DC128" s="21"/>
      <c r="DD128" s="21"/>
      <c r="DE128" s="44"/>
      <c r="DF128" s="21"/>
      <c r="DG128" s="44"/>
      <c r="DH128" s="21"/>
      <c r="DI128" s="44"/>
      <c r="DJ128" s="44"/>
      <c r="DK128" s="44"/>
      <c r="DL128" s="44"/>
      <c r="DM128" s="21"/>
      <c r="DN128" s="44"/>
      <c r="DO128" s="44"/>
      <c r="DP128" s="44"/>
      <c r="DQ128" s="44"/>
      <c r="DR128" s="44"/>
      <c r="DS128" s="44"/>
      <c r="DT128" s="44"/>
      <c r="DU128" s="44"/>
      <c r="DV128" s="44"/>
      <c r="DW128" s="44"/>
      <c r="DX128" s="44"/>
      <c r="DY128" s="44">
        <v>-9228</v>
      </c>
      <c r="DZ128" s="44"/>
      <c r="EA128" s="44"/>
      <c r="EB128" s="21"/>
      <c r="EC128" s="44">
        <v>4167970</v>
      </c>
      <c r="ED128" s="44"/>
      <c r="EE128" s="21"/>
      <c r="EF128" s="44"/>
      <c r="EG128" s="21">
        <v>197575</v>
      </c>
      <c r="EH128" s="44"/>
      <c r="EI128" s="21">
        <v>3190518</v>
      </c>
      <c r="EJ128" s="44"/>
      <c r="EK128" s="44"/>
      <c r="EL128" s="21"/>
      <c r="EM128" s="44">
        <v>1025744</v>
      </c>
      <c r="EN128" s="44"/>
      <c r="EO128" s="44">
        <v>26451</v>
      </c>
      <c r="EP128" s="21"/>
      <c r="EQ128" s="21"/>
      <c r="ER128" s="21"/>
      <c r="ES128" s="21"/>
      <c r="ET128" s="44"/>
      <c r="EU128" s="21"/>
      <c r="EV128" s="44"/>
      <c r="EW128" s="21"/>
      <c r="EX128" s="44"/>
      <c r="EY128" s="44"/>
      <c r="EZ128" s="21"/>
      <c r="FA128" s="21"/>
      <c r="FB128" s="44"/>
      <c r="FC128" s="44"/>
      <c r="FD128" s="21"/>
      <c r="FE128" s="112"/>
      <c r="FF128" s="44"/>
      <c r="FG128" s="44">
        <v>6225052</v>
      </c>
      <c r="FH128" s="44">
        <v>2479348</v>
      </c>
      <c r="FI128" s="44">
        <v>1754773</v>
      </c>
      <c r="FJ128" s="44">
        <v>239027</v>
      </c>
      <c r="FK128" s="44">
        <v>6037377</v>
      </c>
      <c r="FL128" s="44"/>
      <c r="FM128" s="44"/>
      <c r="FN128" s="44"/>
      <c r="FO128" s="44"/>
      <c r="FP128" s="44"/>
      <c r="FQ128" s="44"/>
      <c r="FR128" s="44"/>
      <c r="FS128" s="44"/>
      <c r="FT128" s="44"/>
      <c r="FU128" s="44"/>
      <c r="FV128" s="21">
        <v>18903</v>
      </c>
      <c r="FW128" s="44">
        <v>500</v>
      </c>
      <c r="FX128" s="44"/>
      <c r="FY128" s="44">
        <v>1102400</v>
      </c>
      <c r="FZ128" s="44">
        <v>84652</v>
      </c>
      <c r="GA128" s="44">
        <v>230258</v>
      </c>
      <c r="GB128" s="44"/>
      <c r="GC128" s="44">
        <v>2680</v>
      </c>
      <c r="GD128" s="44">
        <v>566643</v>
      </c>
      <c r="GE128" s="44">
        <v>246181</v>
      </c>
      <c r="GF128" s="44">
        <v>73856</v>
      </c>
      <c r="GG128" s="44">
        <v>912412</v>
      </c>
      <c r="GH128" s="44">
        <v>274474</v>
      </c>
      <c r="GI128" s="44">
        <v>62518</v>
      </c>
      <c r="GJ128" s="44">
        <v>116602</v>
      </c>
      <c r="GK128" s="44">
        <v>729717</v>
      </c>
      <c r="GL128" s="44"/>
      <c r="GM128" s="44"/>
      <c r="GN128" s="44"/>
      <c r="GO128" s="44"/>
      <c r="GP128" s="44"/>
      <c r="GQ128" s="44"/>
      <c r="GR128" s="44"/>
      <c r="GS128" s="44">
        <v>3399215</v>
      </c>
      <c r="GT128" s="44"/>
      <c r="GU128" s="21">
        <v>205650</v>
      </c>
      <c r="GV128" s="44"/>
      <c r="GW128" s="44">
        <v>-165335</v>
      </c>
      <c r="GX128" s="44">
        <v>494759</v>
      </c>
      <c r="GY128" s="44">
        <v>3934289</v>
      </c>
      <c r="GZ128" s="44">
        <v>1599668</v>
      </c>
      <c r="HA128" s="44"/>
      <c r="HB128" s="44">
        <v>-167649</v>
      </c>
      <c r="HC128" s="44">
        <v>2502270</v>
      </c>
      <c r="HD128" s="44">
        <v>3934289</v>
      </c>
      <c r="HE128" s="21"/>
      <c r="HF128" s="21"/>
      <c r="HG128" s="21"/>
      <c r="HH128" s="21"/>
      <c r="HI128" s="21">
        <v>0</v>
      </c>
      <c r="HJ128" s="44"/>
      <c r="HK128" s="21">
        <v>46643</v>
      </c>
      <c r="HL128" s="21">
        <v>189859</v>
      </c>
      <c r="HM128" s="21">
        <v>236502</v>
      </c>
      <c r="HN128" s="21">
        <v>-30852</v>
      </c>
      <c r="HO128" s="21"/>
      <c r="HP128" s="44"/>
      <c r="HQ128" s="47"/>
      <c r="HR128" s="47">
        <v>-167649</v>
      </c>
      <c r="HS128" s="47"/>
      <c r="HT128" s="47" t="s">
        <v>1744</v>
      </c>
      <c r="HU128" s="47">
        <v>111976.76000000001</v>
      </c>
      <c r="HV128" s="47">
        <v>2058</v>
      </c>
      <c r="HW128" s="47">
        <v>0</v>
      </c>
      <c r="HX128" s="47">
        <v>2251</v>
      </c>
      <c r="HY128" s="47">
        <v>19368</v>
      </c>
      <c r="HZ128" s="47">
        <v>45497</v>
      </c>
      <c r="IA128" s="47">
        <v>0</v>
      </c>
      <c r="IB128" s="47">
        <v>0</v>
      </c>
      <c r="IC128" s="47">
        <v>549</v>
      </c>
      <c r="ID128"/>
      <c r="IE128" s="47">
        <v>2353</v>
      </c>
      <c r="IF128">
        <v>5146</v>
      </c>
      <c r="IG128" s="47">
        <v>4669</v>
      </c>
      <c r="IH128" s="47">
        <v>10611</v>
      </c>
      <c r="II128">
        <v>4224</v>
      </c>
      <c r="IJ128">
        <v>1763</v>
      </c>
      <c r="IK128">
        <v>1612</v>
      </c>
      <c r="IL128">
        <v>5802</v>
      </c>
      <c r="IM128">
        <v>105903</v>
      </c>
      <c r="IN128">
        <v>0</v>
      </c>
      <c r="IO128">
        <v>0</v>
      </c>
      <c r="IP128">
        <v>0</v>
      </c>
      <c r="IQ128">
        <v>6161</v>
      </c>
      <c r="IR128">
        <v>0</v>
      </c>
      <c r="IS128">
        <v>0</v>
      </c>
      <c r="IT128">
        <v>6161</v>
      </c>
      <c r="IU128">
        <v>163713</v>
      </c>
      <c r="IV128">
        <v>0</v>
      </c>
      <c r="IW128">
        <v>505787</v>
      </c>
      <c r="IX128">
        <v>1393784</v>
      </c>
      <c r="IY128">
        <v>2177875</v>
      </c>
      <c r="IZ128">
        <v>0</v>
      </c>
      <c r="JA128">
        <v>0</v>
      </c>
      <c r="JB128">
        <v>76186</v>
      </c>
      <c r="JC128"/>
      <c r="JD128">
        <v>72771</v>
      </c>
      <c r="JE128">
        <v>161174</v>
      </c>
      <c r="JF128">
        <v>43913</v>
      </c>
      <c r="JG128">
        <v>401260</v>
      </c>
      <c r="JH128">
        <v>227559</v>
      </c>
      <c r="JI128">
        <v>40688</v>
      </c>
      <c r="JJ128">
        <v>76220</v>
      </c>
      <c r="JK128">
        <v>573458</v>
      </c>
      <c r="JL128">
        <v>5914388</v>
      </c>
      <c r="JM128">
        <v>0</v>
      </c>
      <c r="JN128">
        <v>0</v>
      </c>
      <c r="JO128">
        <v>0</v>
      </c>
      <c r="JP128">
        <v>175629</v>
      </c>
      <c r="JQ128">
        <v>0</v>
      </c>
      <c r="JR128">
        <v>0</v>
      </c>
      <c r="JS128">
        <v>175629</v>
      </c>
      <c r="JT128"/>
      <c r="JU128"/>
      <c r="JV128"/>
      <c r="JW128"/>
      <c r="JX128"/>
      <c r="JY128"/>
      <c r="JZ128"/>
      <c r="KA128"/>
      <c r="KB128"/>
      <c r="KC128"/>
      <c r="KD128"/>
      <c r="KE128"/>
      <c r="KF128">
        <v>118</v>
      </c>
      <c r="KG128">
        <v>238</v>
      </c>
      <c r="KH128">
        <v>56</v>
      </c>
      <c r="KI128">
        <v>75</v>
      </c>
      <c r="KJ128">
        <v>168</v>
      </c>
      <c r="KK128">
        <v>32</v>
      </c>
      <c r="KL128">
        <v>47</v>
      </c>
      <c r="KM128">
        <v>118</v>
      </c>
      <c r="KN128">
        <v>16</v>
      </c>
      <c r="KO128">
        <v>1</v>
      </c>
      <c r="KP128">
        <v>0</v>
      </c>
      <c r="KQ128">
        <v>0</v>
      </c>
      <c r="KR128">
        <v>1</v>
      </c>
      <c r="KS128">
        <v>0</v>
      </c>
      <c r="KT128">
        <v>0</v>
      </c>
      <c r="KU128">
        <v>1</v>
      </c>
      <c r="KV128">
        <v>0</v>
      </c>
      <c r="KW128">
        <v>0</v>
      </c>
      <c r="KX128">
        <v>0</v>
      </c>
      <c r="KY128">
        <v>0</v>
      </c>
      <c r="KZ128">
        <v>0</v>
      </c>
      <c r="LA128">
        <v>0</v>
      </c>
      <c r="LB128">
        <v>0</v>
      </c>
      <c r="LC128">
        <v>0</v>
      </c>
      <c r="LD128">
        <v>1</v>
      </c>
      <c r="LE128">
        <v>0</v>
      </c>
      <c r="LF128">
        <v>0</v>
      </c>
      <c r="LG128">
        <v>0</v>
      </c>
      <c r="LH128">
        <v>0</v>
      </c>
    </row>
    <row r="129" spans="1:320" s="34" customFormat="1" ht="15" customHeight="1" x14ac:dyDescent="0.25">
      <c r="A129" s="45">
        <v>206100781</v>
      </c>
      <c r="B129" s="45" t="s">
        <v>2469</v>
      </c>
      <c r="C129" s="46">
        <v>45292</v>
      </c>
      <c r="D129" s="46">
        <v>45657</v>
      </c>
      <c r="E129" s="47">
        <v>366</v>
      </c>
      <c r="F129" s="45" t="s">
        <v>883</v>
      </c>
      <c r="G129" s="45" t="s">
        <v>884</v>
      </c>
      <c r="H129" s="45" t="s">
        <v>987</v>
      </c>
      <c r="I129" s="45" t="s">
        <v>886</v>
      </c>
      <c r="J129" s="45" t="s">
        <v>887</v>
      </c>
      <c r="K129" s="45" t="s">
        <v>988</v>
      </c>
      <c r="L129" s="45" t="s">
        <v>2372</v>
      </c>
      <c r="M129" s="45" t="s">
        <v>2470</v>
      </c>
      <c r="N129" s="45" t="s">
        <v>2471</v>
      </c>
      <c r="O129" s="45" t="s">
        <v>2460</v>
      </c>
      <c r="P129" s="45" t="s">
        <v>2461</v>
      </c>
      <c r="Q129" s="45" t="s">
        <v>2472</v>
      </c>
      <c r="R129" t="s">
        <v>2473</v>
      </c>
      <c r="S129" s="45" t="s">
        <v>893</v>
      </c>
      <c r="T129"/>
      <c r="U129" s="47">
        <v>56</v>
      </c>
      <c r="V129" s="47">
        <v>56</v>
      </c>
      <c r="W129" s="47" t="s">
        <v>1728</v>
      </c>
      <c r="X129" s="47">
        <v>20496</v>
      </c>
      <c r="Y129" s="47">
        <v>19372</v>
      </c>
      <c r="Z129" s="48">
        <v>220.34</v>
      </c>
      <c r="AA129" s="44">
        <v>283</v>
      </c>
      <c r="AB129" s="44">
        <v>232</v>
      </c>
      <c r="AC129" s="44">
        <v>4456</v>
      </c>
      <c r="AD129" s="44">
        <v>1214</v>
      </c>
      <c r="AE129" s="44"/>
      <c r="AF129" s="44">
        <v>13702</v>
      </c>
      <c r="AG129" s="44"/>
      <c r="AH129" s="47"/>
      <c r="AI129" s="47"/>
      <c r="AJ129"/>
      <c r="AK129" t="s">
        <v>895</v>
      </c>
      <c r="AL129">
        <v>19372</v>
      </c>
      <c r="AM129"/>
      <c r="AN129"/>
      <c r="AO129"/>
      <c r="AP129"/>
      <c r="AQ129"/>
      <c r="AR129" s="44"/>
      <c r="AS129" s="44"/>
      <c r="AT129" s="44"/>
      <c r="AU129" s="44">
        <v>5169337</v>
      </c>
      <c r="AV129" s="44">
        <v>1386805</v>
      </c>
      <c r="AW129" s="44">
        <v>45601</v>
      </c>
      <c r="AX129" s="44">
        <v>36350</v>
      </c>
      <c r="AY129" s="44">
        <v>6546891</v>
      </c>
      <c r="AZ129" s="21">
        <v>6722529</v>
      </c>
      <c r="BA129" s="21">
        <v>-175638</v>
      </c>
      <c r="BB129" s="44"/>
      <c r="BC129" s="44">
        <v>800</v>
      </c>
      <c r="BD129" s="44"/>
      <c r="BE129" s="44">
        <v>-176438</v>
      </c>
      <c r="BF129" s="44">
        <v>1189065</v>
      </c>
      <c r="BG129" s="44">
        <v>323951</v>
      </c>
      <c r="BH129" s="44"/>
      <c r="BI129" s="21">
        <v>3656321</v>
      </c>
      <c r="BJ129" s="21"/>
      <c r="BK129" s="21"/>
      <c r="BL129" s="21"/>
      <c r="BM129" s="21"/>
      <c r="BN129" s="21">
        <v>5169337</v>
      </c>
      <c r="BO129" s="21"/>
      <c r="BP129" s="21"/>
      <c r="BQ129" s="44"/>
      <c r="BR129" s="21"/>
      <c r="BS129" s="44"/>
      <c r="BT129" s="21"/>
      <c r="BU129" s="44"/>
      <c r="BV129" s="21"/>
      <c r="BW129" s="44">
        <v>318997</v>
      </c>
      <c r="BX129" s="21"/>
      <c r="BY129" s="21">
        <v>86908</v>
      </c>
      <c r="BZ129" s="21"/>
      <c r="CA129" s="44"/>
      <c r="CB129" s="44"/>
      <c r="CC129" s="44">
        <v>980900</v>
      </c>
      <c r="CD129" s="44"/>
      <c r="CE129" s="44"/>
      <c r="CF129" s="44"/>
      <c r="CG129" s="44"/>
      <c r="CH129" s="44"/>
      <c r="CI129" s="21"/>
      <c r="CJ129" s="44"/>
      <c r="CK129" s="21"/>
      <c r="CL129" s="44"/>
      <c r="CM129" s="44">
        <v>484052</v>
      </c>
      <c r="CN129" s="44">
        <v>0</v>
      </c>
      <c r="CO129" s="44">
        <v>428320</v>
      </c>
      <c r="CP129" s="44">
        <v>0</v>
      </c>
      <c r="CQ129" s="21">
        <v>382871</v>
      </c>
      <c r="CR129" s="44">
        <v>22720</v>
      </c>
      <c r="CS129" s="44">
        <v>60844</v>
      </c>
      <c r="CT129" s="44">
        <v>7998</v>
      </c>
      <c r="CU129" s="44"/>
      <c r="CV129" s="44">
        <v>0</v>
      </c>
      <c r="CW129" s="21"/>
      <c r="CX129" s="21"/>
      <c r="CY129" s="21"/>
      <c r="CZ129" s="21"/>
      <c r="DA129" s="21"/>
      <c r="DB129" s="21"/>
      <c r="DC129" s="21"/>
      <c r="DD129" s="21"/>
      <c r="DE129" s="44"/>
      <c r="DF129" s="21"/>
      <c r="DG129" s="44"/>
      <c r="DH129" s="21"/>
      <c r="DI129" s="44"/>
      <c r="DJ129" s="44"/>
      <c r="DK129" s="44"/>
      <c r="DL129" s="44"/>
      <c r="DM129" s="21"/>
      <c r="DN129" s="44"/>
      <c r="DO129" s="44"/>
      <c r="DP129" s="44"/>
      <c r="DQ129" s="44"/>
      <c r="DR129" s="44"/>
      <c r="DS129" s="44"/>
      <c r="DT129" s="44"/>
      <c r="DU129" s="44"/>
      <c r="DV129" s="44"/>
      <c r="DW129" s="44"/>
      <c r="DX129" s="44"/>
      <c r="DY129" s="44"/>
      <c r="DZ129" s="44"/>
      <c r="EA129" s="44"/>
      <c r="EB129" s="21"/>
      <c r="EC129" s="44">
        <v>-470829</v>
      </c>
      <c r="ED129" s="44"/>
      <c r="EE129" s="21">
        <v>-291927</v>
      </c>
      <c r="EF129" s="44"/>
      <c r="EG129" s="21"/>
      <c r="EH129" s="44"/>
      <c r="EI129" s="21">
        <v>808357</v>
      </c>
      <c r="EJ129" s="44"/>
      <c r="EK129" s="44"/>
      <c r="EL129" s="21"/>
      <c r="EM129" s="44"/>
      <c r="EN129" s="44"/>
      <c r="EO129" s="44"/>
      <c r="EP129" s="21"/>
      <c r="EQ129" s="21"/>
      <c r="ER129" s="21"/>
      <c r="ES129" s="21"/>
      <c r="ET129" s="44"/>
      <c r="EU129" s="21"/>
      <c r="EV129" s="44"/>
      <c r="EW129" s="21"/>
      <c r="EX129" s="44"/>
      <c r="EY129" s="44"/>
      <c r="EZ129" s="21"/>
      <c r="FA129" s="21"/>
      <c r="FB129" s="44"/>
      <c r="FC129" s="44"/>
      <c r="FD129" s="21"/>
      <c r="FE129" s="112"/>
      <c r="FF129" s="44"/>
      <c r="FG129" s="44">
        <v>2882256</v>
      </c>
      <c r="FH129" s="44">
        <v>725980</v>
      </c>
      <c r="FI129" s="44">
        <v>3114293</v>
      </c>
      <c r="FJ129" s="44">
        <v>115389</v>
      </c>
      <c r="FK129" s="44">
        <v>2418132</v>
      </c>
      <c r="FL129" s="44"/>
      <c r="FM129" s="44"/>
      <c r="FN129" s="44"/>
      <c r="FO129" s="44"/>
      <c r="FP129" s="44"/>
      <c r="FQ129" s="44"/>
      <c r="FR129" s="44"/>
      <c r="FS129" s="44"/>
      <c r="FT129" s="44">
        <v>9292</v>
      </c>
      <c r="FU129" s="44"/>
      <c r="FV129" s="21">
        <v>151735</v>
      </c>
      <c r="FW129" s="44"/>
      <c r="FX129" s="44">
        <v>102152</v>
      </c>
      <c r="FY129" s="44">
        <v>6835</v>
      </c>
      <c r="FZ129" s="44">
        <v>69114</v>
      </c>
      <c r="GA129" s="44">
        <v>11398</v>
      </c>
      <c r="GB129" s="44"/>
      <c r="GC129" s="44"/>
      <c r="GD129" s="44">
        <v>292932</v>
      </c>
      <c r="GE129" s="44">
        <v>138133</v>
      </c>
      <c r="GF129" s="44">
        <v>84183</v>
      </c>
      <c r="GG129" s="44">
        <v>587052</v>
      </c>
      <c r="GH129" s="44">
        <v>59009</v>
      </c>
      <c r="GI129" s="44">
        <v>2482</v>
      </c>
      <c r="GJ129" s="44"/>
      <c r="GK129" s="44">
        <v>1765180</v>
      </c>
      <c r="GL129" s="44">
        <v>25066</v>
      </c>
      <c r="GM129" s="44">
        <v>605853</v>
      </c>
      <c r="GN129" s="44">
        <v>10236</v>
      </c>
      <c r="GO129" s="44">
        <v>6406</v>
      </c>
      <c r="GP129" s="44"/>
      <c r="GQ129" s="44"/>
      <c r="GR129" s="44">
        <v>377339</v>
      </c>
      <c r="GS129" s="44">
        <v>1299780</v>
      </c>
      <c r="GT129" s="44"/>
      <c r="GU129" s="21">
        <v>75785</v>
      </c>
      <c r="GV129" s="44"/>
      <c r="GW129" s="44">
        <v>1254739</v>
      </c>
      <c r="GX129" s="44"/>
      <c r="GY129" s="44">
        <v>2630304</v>
      </c>
      <c r="GZ129" s="44">
        <v>1903059</v>
      </c>
      <c r="HA129" s="44"/>
      <c r="HB129" s="44">
        <v>1036</v>
      </c>
      <c r="HC129" s="44">
        <v>726209</v>
      </c>
      <c r="HD129" s="44">
        <v>2630304</v>
      </c>
      <c r="HE129" s="21"/>
      <c r="HF129" s="21">
        <v>1254739</v>
      </c>
      <c r="HG129" s="21"/>
      <c r="HH129" s="21"/>
      <c r="HI129" s="21">
        <v>0</v>
      </c>
      <c r="HJ129" s="44"/>
      <c r="HK129" s="21">
        <v>211160</v>
      </c>
      <c r="HL129" s="21">
        <v>19680</v>
      </c>
      <c r="HM129" s="21">
        <v>230840</v>
      </c>
      <c r="HN129" s="21">
        <v>-155055</v>
      </c>
      <c r="HO129" s="21"/>
      <c r="HP129" s="44"/>
      <c r="HQ129" s="47"/>
      <c r="HR129" s="47">
        <v>1036</v>
      </c>
      <c r="HS129" s="47"/>
      <c r="HT129" s="47" t="s">
        <v>2474</v>
      </c>
      <c r="HU129" s="47">
        <v>95152.950000000012</v>
      </c>
      <c r="HV129" s="47">
        <v>1657</v>
      </c>
      <c r="HW129" s="47">
        <v>0</v>
      </c>
      <c r="HX129" s="47">
        <v>4164</v>
      </c>
      <c r="HY129" s="47">
        <v>15193</v>
      </c>
      <c r="HZ129" s="47">
        <v>52675</v>
      </c>
      <c r="IA129" s="47">
        <v>0</v>
      </c>
      <c r="IB129" s="47">
        <v>0</v>
      </c>
      <c r="IC129" s="47">
        <v>670</v>
      </c>
      <c r="ID129">
        <v>4555</v>
      </c>
      <c r="IE129" s="47">
        <v>2152</v>
      </c>
      <c r="IF129">
        <v>2918</v>
      </c>
      <c r="IG129" s="47">
        <v>1885</v>
      </c>
      <c r="IH129" s="47">
        <v>13721</v>
      </c>
      <c r="II129">
        <v>1341</v>
      </c>
      <c r="IJ129">
        <v>118</v>
      </c>
      <c r="IK129"/>
      <c r="IL129">
        <v>10194</v>
      </c>
      <c r="IM129">
        <v>111243</v>
      </c>
      <c r="IN129">
        <v>0</v>
      </c>
      <c r="IO129">
        <v>0</v>
      </c>
      <c r="IP129">
        <v>0</v>
      </c>
      <c r="IQ129">
        <v>0</v>
      </c>
      <c r="IR129">
        <v>0</v>
      </c>
      <c r="IS129">
        <v>0</v>
      </c>
      <c r="IT129">
        <v>0</v>
      </c>
      <c r="IU129">
        <v>92708</v>
      </c>
      <c r="IV129">
        <v>0</v>
      </c>
      <c r="IW129">
        <v>180803</v>
      </c>
      <c r="IX129">
        <v>529297</v>
      </c>
      <c r="IY129">
        <v>979177</v>
      </c>
      <c r="IZ129">
        <v>0</v>
      </c>
      <c r="JA129">
        <v>0</v>
      </c>
      <c r="JB129">
        <v>28945</v>
      </c>
      <c r="JC129">
        <v>208265</v>
      </c>
      <c r="JD129">
        <v>53850</v>
      </c>
      <c r="JE129">
        <v>52911</v>
      </c>
      <c r="JF129">
        <v>32969</v>
      </c>
      <c r="JG129">
        <v>272351</v>
      </c>
      <c r="JH129">
        <v>46787</v>
      </c>
      <c r="JI129">
        <v>1983</v>
      </c>
      <c r="JJ129"/>
      <c r="JK129">
        <v>402210</v>
      </c>
      <c r="JL129">
        <v>2882256</v>
      </c>
      <c r="JM129">
        <v>0</v>
      </c>
      <c r="JN129">
        <v>0</v>
      </c>
      <c r="JO129">
        <v>0</v>
      </c>
      <c r="JP129">
        <v>0</v>
      </c>
      <c r="JQ129">
        <v>0</v>
      </c>
      <c r="JR129">
        <v>0</v>
      </c>
      <c r="JS129">
        <v>0</v>
      </c>
      <c r="JT129"/>
      <c r="JU129"/>
      <c r="JV129"/>
      <c r="JW129"/>
      <c r="JX129"/>
      <c r="JY129">
        <v>4555</v>
      </c>
      <c r="JZ129"/>
      <c r="KA129"/>
      <c r="KB129"/>
      <c r="KC129"/>
      <c r="KD129"/>
      <c r="KE129">
        <v>208265</v>
      </c>
      <c r="KF129">
        <v>84</v>
      </c>
      <c r="KG129">
        <v>147</v>
      </c>
      <c r="KH129">
        <v>49</v>
      </c>
      <c r="KI129">
        <v>62</v>
      </c>
      <c r="KJ129">
        <v>115</v>
      </c>
      <c r="KK129">
        <v>36</v>
      </c>
      <c r="KL129">
        <v>42</v>
      </c>
      <c r="KM129">
        <v>74</v>
      </c>
      <c r="KN129">
        <v>27</v>
      </c>
      <c r="KO129">
        <v>1</v>
      </c>
      <c r="KP129">
        <v>0</v>
      </c>
      <c r="KQ129">
        <v>0</v>
      </c>
      <c r="KR129">
        <v>1</v>
      </c>
      <c r="KS129">
        <v>0</v>
      </c>
      <c r="KT129">
        <v>0</v>
      </c>
      <c r="KU129">
        <v>1</v>
      </c>
      <c r="KV129">
        <v>0</v>
      </c>
      <c r="KW129">
        <v>0</v>
      </c>
      <c r="KX129">
        <v>0</v>
      </c>
      <c r="KY129">
        <v>0</v>
      </c>
      <c r="KZ129">
        <v>0</v>
      </c>
      <c r="LA129">
        <v>0</v>
      </c>
      <c r="LB129">
        <v>0</v>
      </c>
      <c r="LC129">
        <v>0</v>
      </c>
      <c r="LD129">
        <v>1</v>
      </c>
      <c r="LE129">
        <v>0</v>
      </c>
      <c r="LF129">
        <v>0</v>
      </c>
      <c r="LG129">
        <v>0</v>
      </c>
      <c r="LH129">
        <v>0</v>
      </c>
    </row>
    <row r="130" spans="1:320" s="34" customFormat="1" ht="15" customHeight="1" x14ac:dyDescent="0.25">
      <c r="A130" s="45">
        <v>206100789</v>
      </c>
      <c r="B130" s="45" t="s">
        <v>2475</v>
      </c>
      <c r="C130" s="46">
        <v>45292</v>
      </c>
      <c r="D130" s="46">
        <v>45657</v>
      </c>
      <c r="E130" s="47">
        <v>366</v>
      </c>
      <c r="F130" s="45" t="s">
        <v>883</v>
      </c>
      <c r="G130" s="45" t="s">
        <v>893</v>
      </c>
      <c r="H130" s="45" t="s">
        <v>987</v>
      </c>
      <c r="I130" s="45" t="s">
        <v>916</v>
      </c>
      <c r="J130" s="45" t="s">
        <v>331</v>
      </c>
      <c r="K130" s="45" t="s">
        <v>988</v>
      </c>
      <c r="L130" s="45" t="s">
        <v>2380</v>
      </c>
      <c r="M130" s="45" t="s">
        <v>2476</v>
      </c>
      <c r="N130" s="45" t="s">
        <v>2477</v>
      </c>
      <c r="O130" s="45" t="s">
        <v>991</v>
      </c>
      <c r="P130" s="45" t="s">
        <v>2478</v>
      </c>
      <c r="Q130" s="45" t="s">
        <v>2479</v>
      </c>
      <c r="R130" t="s">
        <v>2480</v>
      </c>
      <c r="S130" s="45" t="s">
        <v>893</v>
      </c>
      <c r="T130" t="s">
        <v>1963</v>
      </c>
      <c r="U130" s="47">
        <v>54</v>
      </c>
      <c r="V130" s="47">
        <v>54</v>
      </c>
      <c r="W130" s="47" t="s">
        <v>1728</v>
      </c>
      <c r="X130" s="47">
        <v>19764</v>
      </c>
      <c r="Y130" s="47">
        <v>17310</v>
      </c>
      <c r="Z130" s="48">
        <v>201.61</v>
      </c>
      <c r="AA130" s="44">
        <v>488</v>
      </c>
      <c r="AB130" s="44">
        <v>477</v>
      </c>
      <c r="AC130" s="44">
        <v>6750</v>
      </c>
      <c r="AD130" s="44">
        <v>3179</v>
      </c>
      <c r="AE130" s="44"/>
      <c r="AF130" s="44">
        <v>366</v>
      </c>
      <c r="AG130" s="44">
        <v>280</v>
      </c>
      <c r="AH130" s="47"/>
      <c r="AI130" s="47">
        <v>6735</v>
      </c>
      <c r="AJ130"/>
      <c r="AK130" t="s">
        <v>895</v>
      </c>
      <c r="AL130">
        <v>17310</v>
      </c>
      <c r="AM130"/>
      <c r="AN130"/>
      <c r="AO130"/>
      <c r="AP130"/>
      <c r="AQ130"/>
      <c r="AR130" s="44"/>
      <c r="AS130" s="44"/>
      <c r="AT130" s="44"/>
      <c r="AU130" s="44">
        <v>7932432</v>
      </c>
      <c r="AV130" s="44">
        <v>4106101</v>
      </c>
      <c r="AW130" s="44">
        <v>1939158</v>
      </c>
      <c r="AX130" s="44">
        <v>135</v>
      </c>
      <c r="AY130" s="44">
        <v>10099510</v>
      </c>
      <c r="AZ130" s="21">
        <v>10121924</v>
      </c>
      <c r="BA130" s="21">
        <v>-22414</v>
      </c>
      <c r="BB130" s="44">
        <v>1921333</v>
      </c>
      <c r="BC130" s="44"/>
      <c r="BD130" s="44"/>
      <c r="BE130" s="44">
        <v>1898919</v>
      </c>
      <c r="BF130" s="44">
        <v>3093236</v>
      </c>
      <c r="BG130" s="44">
        <v>1456800</v>
      </c>
      <c r="BH130" s="44"/>
      <c r="BI130" s="21">
        <v>167722</v>
      </c>
      <c r="BJ130" s="21">
        <v>128312</v>
      </c>
      <c r="BK130" s="21"/>
      <c r="BL130" s="21">
        <v>3086362</v>
      </c>
      <c r="BM130" s="21"/>
      <c r="BN130" s="21">
        <v>7932432</v>
      </c>
      <c r="BO130" s="21"/>
      <c r="BP130" s="21"/>
      <c r="BQ130" s="44"/>
      <c r="BR130" s="21"/>
      <c r="BS130" s="44"/>
      <c r="BT130" s="21"/>
      <c r="BU130" s="44"/>
      <c r="BV130" s="21"/>
      <c r="BW130" s="44">
        <v>2443371</v>
      </c>
      <c r="BX130" s="21">
        <v>109807</v>
      </c>
      <c r="BY130" s="21">
        <v>1192918</v>
      </c>
      <c r="BZ130" s="21">
        <v>30020</v>
      </c>
      <c r="CA130" s="44"/>
      <c r="CB130" s="44"/>
      <c r="CC130" s="44"/>
      <c r="CD130" s="44"/>
      <c r="CE130" s="44">
        <v>109123</v>
      </c>
      <c r="CF130" s="44"/>
      <c r="CG130" s="44"/>
      <c r="CH130" s="44"/>
      <c r="CI130" s="21">
        <v>220862</v>
      </c>
      <c r="CJ130" s="44"/>
      <c r="CK130" s="21"/>
      <c r="CL130" s="44"/>
      <c r="CM130" s="44">
        <v>816</v>
      </c>
      <c r="CN130" s="44">
        <v>0</v>
      </c>
      <c r="CO130" s="44">
        <v>1795666</v>
      </c>
      <c r="CP130" s="44">
        <v>0</v>
      </c>
      <c r="CQ130" s="21">
        <v>1298055</v>
      </c>
      <c r="CR130" s="44">
        <v>135610</v>
      </c>
      <c r="CS130" s="44">
        <v>550420</v>
      </c>
      <c r="CT130" s="44">
        <v>131308</v>
      </c>
      <c r="CU130" s="44"/>
      <c r="CV130" s="44">
        <v>194226</v>
      </c>
      <c r="CW130" s="21"/>
      <c r="CX130" s="21"/>
      <c r="CY130" s="21"/>
      <c r="CZ130" s="21"/>
      <c r="DA130" s="21"/>
      <c r="DB130" s="21"/>
      <c r="DC130" s="21"/>
      <c r="DD130" s="21"/>
      <c r="DE130" s="44"/>
      <c r="DF130" s="21"/>
      <c r="DG130" s="44"/>
      <c r="DH130" s="21"/>
      <c r="DI130" s="44"/>
      <c r="DJ130" s="44"/>
      <c r="DK130" s="44"/>
      <c r="DL130" s="44"/>
      <c r="DM130" s="21"/>
      <c r="DN130" s="44"/>
      <c r="DO130" s="44"/>
      <c r="DP130" s="44"/>
      <c r="DQ130" s="44"/>
      <c r="DR130" s="44"/>
      <c r="DS130" s="44"/>
      <c r="DT130" s="44"/>
      <c r="DU130" s="44"/>
      <c r="DV130" s="44"/>
      <c r="DW130" s="44"/>
      <c r="DX130" s="44"/>
      <c r="DY130" s="44">
        <v>14135</v>
      </c>
      <c r="DZ130" s="44"/>
      <c r="EA130" s="44"/>
      <c r="EB130" s="21"/>
      <c r="EC130" s="44">
        <v>1163319</v>
      </c>
      <c r="ED130" s="44">
        <v>71604</v>
      </c>
      <c r="EE130" s="21">
        <v>538694</v>
      </c>
      <c r="EF130" s="44">
        <v>18598</v>
      </c>
      <c r="EG130" s="21">
        <v>18</v>
      </c>
      <c r="EH130" s="44"/>
      <c r="EI130" s="21">
        <v>65057</v>
      </c>
      <c r="EJ130" s="44"/>
      <c r="EK130" s="44">
        <v>67733</v>
      </c>
      <c r="EL130" s="21"/>
      <c r="EM130" s="44"/>
      <c r="EN130" s="44"/>
      <c r="EO130" s="44"/>
      <c r="EP130" s="21"/>
      <c r="EQ130" s="21"/>
      <c r="ER130" s="21"/>
      <c r="ES130" s="21"/>
      <c r="ET130" s="44"/>
      <c r="EU130" s="21"/>
      <c r="EV130" s="44"/>
      <c r="EW130" s="21"/>
      <c r="EX130" s="44"/>
      <c r="EY130" s="44"/>
      <c r="EZ130" s="21"/>
      <c r="FA130" s="21"/>
      <c r="FB130" s="44"/>
      <c r="FC130" s="44"/>
      <c r="FD130" s="21"/>
      <c r="FE130" s="112"/>
      <c r="FF130" s="44"/>
      <c r="FG130" s="44">
        <v>10880101</v>
      </c>
      <c r="FH130" s="44">
        <v>4564702</v>
      </c>
      <c r="FI130" s="44">
        <v>21915277</v>
      </c>
      <c r="FJ130" s="44">
        <v>389803</v>
      </c>
      <c r="FK130" s="44">
        <v>4435675</v>
      </c>
      <c r="FL130" s="44"/>
      <c r="FM130" s="44"/>
      <c r="FN130" s="44"/>
      <c r="FO130" s="44"/>
      <c r="FP130" s="44"/>
      <c r="FQ130" s="44"/>
      <c r="FR130" s="44"/>
      <c r="FS130" s="44"/>
      <c r="FT130" s="44">
        <v>14180</v>
      </c>
      <c r="FU130" s="44"/>
      <c r="FV130" s="21">
        <v>536168</v>
      </c>
      <c r="FW130" s="44">
        <v>3886</v>
      </c>
      <c r="FX130" s="44">
        <v>388383</v>
      </c>
      <c r="FY130" s="44">
        <v>34245</v>
      </c>
      <c r="FZ130" s="44">
        <v>294904</v>
      </c>
      <c r="GA130" s="44">
        <v>81608</v>
      </c>
      <c r="GB130" s="44"/>
      <c r="GC130" s="44">
        <v>164059</v>
      </c>
      <c r="GD130" s="44">
        <v>434751</v>
      </c>
      <c r="GE130" s="44">
        <v>106847</v>
      </c>
      <c r="GF130" s="44">
        <v>34851</v>
      </c>
      <c r="GG130" s="44">
        <v>617404</v>
      </c>
      <c r="GH130" s="44">
        <v>151963</v>
      </c>
      <c r="GI130" s="44">
        <v>237018</v>
      </c>
      <c r="GJ130" s="44">
        <v>84195</v>
      </c>
      <c r="GK130" s="44">
        <v>1576316</v>
      </c>
      <c r="GL130" s="44">
        <v>519280</v>
      </c>
      <c r="GM130" s="44">
        <v>10731</v>
      </c>
      <c r="GN130" s="44"/>
      <c r="GO130" s="44">
        <v>31366</v>
      </c>
      <c r="GP130" s="44">
        <v>231300</v>
      </c>
      <c r="GQ130" s="44"/>
      <c r="GR130" s="44">
        <v>132794</v>
      </c>
      <c r="GS130" s="44">
        <v>2738065</v>
      </c>
      <c r="GT130" s="44"/>
      <c r="GU130" s="21">
        <v>71438989</v>
      </c>
      <c r="GV130" s="44">
        <v>5562121</v>
      </c>
      <c r="GW130" s="44">
        <v>12932901</v>
      </c>
      <c r="GX130" s="44">
        <v>221328</v>
      </c>
      <c r="GY130" s="44">
        <v>92893404</v>
      </c>
      <c r="GZ130" s="44">
        <v>5166872</v>
      </c>
      <c r="HA130" s="44">
        <v>59163915</v>
      </c>
      <c r="HB130" s="44">
        <v>65049641</v>
      </c>
      <c r="HC130" s="44">
        <v>-36487024</v>
      </c>
      <c r="HD130" s="44">
        <v>92893404</v>
      </c>
      <c r="HE130" s="21"/>
      <c r="HF130" s="21">
        <v>3430940</v>
      </c>
      <c r="HG130" s="21"/>
      <c r="HH130" s="21"/>
      <c r="HI130" s="21">
        <v>3483833</v>
      </c>
      <c r="HJ130" s="44">
        <v>112604866</v>
      </c>
      <c r="HK130" s="21"/>
      <c r="HL130" s="21">
        <v>17744123</v>
      </c>
      <c r="HM130" s="21">
        <v>133832822</v>
      </c>
      <c r="HN130" s="21">
        <v>-62393833</v>
      </c>
      <c r="HO130" s="21"/>
      <c r="HP130" s="44"/>
      <c r="HQ130" s="47">
        <v>67423220</v>
      </c>
      <c r="HR130" s="47">
        <v>67423220</v>
      </c>
      <c r="HS130" s="47">
        <v>-2373579</v>
      </c>
      <c r="HT130" s="47" t="s">
        <v>2218</v>
      </c>
      <c r="HU130" s="47">
        <v>1446724.1600000001</v>
      </c>
      <c r="HV130" s="47">
        <v>1866</v>
      </c>
      <c r="HW130" s="47">
        <v>0</v>
      </c>
      <c r="HX130" s="47">
        <v>8130</v>
      </c>
      <c r="HY130" s="47">
        <v>26044</v>
      </c>
      <c r="HZ130" s="47">
        <v>48511</v>
      </c>
      <c r="IA130" s="47">
        <v>0</v>
      </c>
      <c r="IB130" s="47">
        <v>0</v>
      </c>
      <c r="IC130" s="47">
        <v>4084</v>
      </c>
      <c r="ID130">
        <v>4095</v>
      </c>
      <c r="IE130" s="47">
        <v>3583</v>
      </c>
      <c r="IF130">
        <v>3493</v>
      </c>
      <c r="IG130" s="47">
        <v>1041</v>
      </c>
      <c r="IH130" s="47">
        <v>10136</v>
      </c>
      <c r="II130">
        <v>4300</v>
      </c>
      <c r="IJ130">
        <v>6961</v>
      </c>
      <c r="IK130">
        <v>1829</v>
      </c>
      <c r="IL130">
        <v>7629</v>
      </c>
      <c r="IM130">
        <v>131702</v>
      </c>
      <c r="IN130">
        <v>0</v>
      </c>
      <c r="IO130">
        <v>0</v>
      </c>
      <c r="IP130">
        <v>977</v>
      </c>
      <c r="IQ130">
        <v>1168</v>
      </c>
      <c r="IR130">
        <v>0</v>
      </c>
      <c r="IS130">
        <v>0</v>
      </c>
      <c r="IT130">
        <v>2145</v>
      </c>
      <c r="IU130">
        <v>165090</v>
      </c>
      <c r="IV130">
        <v>0</v>
      </c>
      <c r="IW130">
        <v>427847</v>
      </c>
      <c r="IX130">
        <v>927511</v>
      </c>
      <c r="IY130">
        <v>1016258</v>
      </c>
      <c r="IZ130">
        <v>0</v>
      </c>
      <c r="JA130">
        <v>0</v>
      </c>
      <c r="JB130">
        <v>150066</v>
      </c>
      <c r="JC130">
        <v>84134</v>
      </c>
      <c r="JD130">
        <v>86638</v>
      </c>
      <c r="JE130">
        <v>64321</v>
      </c>
      <c r="JF130">
        <v>18344</v>
      </c>
      <c r="JG130">
        <v>193247</v>
      </c>
      <c r="JH130">
        <v>110626</v>
      </c>
      <c r="JI130">
        <v>152681</v>
      </c>
      <c r="JJ130">
        <v>60587</v>
      </c>
      <c r="JK130">
        <v>286682</v>
      </c>
      <c r="JL130">
        <v>3744032</v>
      </c>
      <c r="JM130">
        <v>0</v>
      </c>
      <c r="JN130">
        <v>0</v>
      </c>
      <c r="JO130">
        <v>53136</v>
      </c>
      <c r="JP130">
        <v>53980</v>
      </c>
      <c r="JQ130">
        <v>0</v>
      </c>
      <c r="JR130">
        <v>0</v>
      </c>
      <c r="JS130">
        <v>107116</v>
      </c>
      <c r="JT130"/>
      <c r="JU130"/>
      <c r="JV130"/>
      <c r="JW130"/>
      <c r="JX130"/>
      <c r="JY130">
        <v>4095</v>
      </c>
      <c r="JZ130"/>
      <c r="KA130"/>
      <c r="KB130"/>
      <c r="KC130"/>
      <c r="KD130"/>
      <c r="KE130">
        <v>84134</v>
      </c>
      <c r="KF130">
        <v>86</v>
      </c>
      <c r="KG130">
        <v>126</v>
      </c>
      <c r="KH130">
        <v>67</v>
      </c>
      <c r="KI130">
        <v>66</v>
      </c>
      <c r="KJ130">
        <v>105</v>
      </c>
      <c r="KK130">
        <v>51</v>
      </c>
      <c r="KL130">
        <v>35</v>
      </c>
      <c r="KM130">
        <v>57</v>
      </c>
      <c r="KN130">
        <v>24</v>
      </c>
      <c r="KO130">
        <v>0</v>
      </c>
      <c r="KP130">
        <v>1</v>
      </c>
      <c r="KQ130">
        <v>0</v>
      </c>
      <c r="KR130">
        <v>1</v>
      </c>
      <c r="KS130">
        <v>0</v>
      </c>
      <c r="KT130">
        <v>0</v>
      </c>
      <c r="KU130">
        <v>1</v>
      </c>
      <c r="KV130">
        <v>0</v>
      </c>
      <c r="KW130">
        <v>0</v>
      </c>
      <c r="KX130">
        <v>0</v>
      </c>
      <c r="KY130">
        <v>0</v>
      </c>
      <c r="KZ130">
        <v>0</v>
      </c>
      <c r="LA130">
        <v>0</v>
      </c>
      <c r="LB130">
        <v>0</v>
      </c>
      <c r="LC130">
        <v>0</v>
      </c>
      <c r="LD130">
        <v>0</v>
      </c>
      <c r="LE130">
        <v>0</v>
      </c>
      <c r="LF130">
        <v>1</v>
      </c>
      <c r="LG130">
        <v>0</v>
      </c>
      <c r="LH130">
        <v>0</v>
      </c>
    </row>
    <row r="131" spans="1:320" s="34" customFormat="1" ht="15" customHeight="1" x14ac:dyDescent="0.25">
      <c r="A131" s="45">
        <v>206100790</v>
      </c>
      <c r="B131" s="45" t="s">
        <v>2481</v>
      </c>
      <c r="C131" s="46">
        <v>45292</v>
      </c>
      <c r="D131" s="46">
        <v>45657</v>
      </c>
      <c r="E131" s="47">
        <v>366</v>
      </c>
      <c r="F131" s="45" t="s">
        <v>883</v>
      </c>
      <c r="G131" s="45" t="s">
        <v>884</v>
      </c>
      <c r="H131" s="45" t="s">
        <v>987</v>
      </c>
      <c r="I131" s="45" t="s">
        <v>886</v>
      </c>
      <c r="J131" s="45" t="s">
        <v>887</v>
      </c>
      <c r="K131" s="45" t="s">
        <v>988</v>
      </c>
      <c r="L131" s="45" t="s">
        <v>2372</v>
      </c>
      <c r="M131" s="45" t="s">
        <v>2482</v>
      </c>
      <c r="N131" s="45" t="s">
        <v>2483</v>
      </c>
      <c r="O131" s="45" t="s">
        <v>2484</v>
      </c>
      <c r="P131" s="45" t="s">
        <v>2485</v>
      </c>
      <c r="Q131" s="45" t="s">
        <v>2486</v>
      </c>
      <c r="R131" t="s">
        <v>2487</v>
      </c>
      <c r="S131" s="45" t="s">
        <v>893</v>
      </c>
      <c r="T131" t="s">
        <v>2391</v>
      </c>
      <c r="U131" s="47">
        <v>99</v>
      </c>
      <c r="V131" s="47">
        <v>99</v>
      </c>
      <c r="W131" s="47" t="s">
        <v>894</v>
      </c>
      <c r="X131" s="47">
        <v>36234</v>
      </c>
      <c r="Y131" s="47">
        <v>34277</v>
      </c>
      <c r="Z131" s="48">
        <v>220.53</v>
      </c>
      <c r="AA131" s="44">
        <v>378</v>
      </c>
      <c r="AB131" s="44">
        <v>354</v>
      </c>
      <c r="AC131" s="44">
        <v>3352</v>
      </c>
      <c r="AD131" s="44">
        <v>7695</v>
      </c>
      <c r="AE131" s="44"/>
      <c r="AF131" s="44">
        <v>23184</v>
      </c>
      <c r="AG131" s="44"/>
      <c r="AH131" s="47"/>
      <c r="AI131" s="47">
        <v>46</v>
      </c>
      <c r="AJ131"/>
      <c r="AK131" t="s">
        <v>895</v>
      </c>
      <c r="AL131">
        <v>34277</v>
      </c>
      <c r="AM131"/>
      <c r="AN131"/>
      <c r="AO131"/>
      <c r="AP131"/>
      <c r="AQ131"/>
      <c r="AR131" s="44"/>
      <c r="AS131" s="44"/>
      <c r="AT131" s="44"/>
      <c r="AU131" s="44">
        <v>9425910</v>
      </c>
      <c r="AV131" s="44">
        <v>3644202</v>
      </c>
      <c r="AW131" s="44">
        <v>-510103</v>
      </c>
      <c r="AX131" s="44">
        <v>157543</v>
      </c>
      <c r="AY131" s="44">
        <v>13737758</v>
      </c>
      <c r="AZ131" s="21">
        <v>11632567</v>
      </c>
      <c r="BA131" s="21">
        <v>2105191</v>
      </c>
      <c r="BB131" s="44">
        <v>1125</v>
      </c>
      <c r="BC131" s="44">
        <v>800</v>
      </c>
      <c r="BD131" s="44"/>
      <c r="BE131" s="44">
        <v>2105516</v>
      </c>
      <c r="BF131" s="44">
        <v>921774</v>
      </c>
      <c r="BG131" s="44">
        <v>2116066</v>
      </c>
      <c r="BH131" s="44"/>
      <c r="BI131" s="21">
        <v>6375420</v>
      </c>
      <c r="BJ131" s="21"/>
      <c r="BK131" s="21"/>
      <c r="BL131" s="21">
        <v>12650</v>
      </c>
      <c r="BM131" s="21"/>
      <c r="BN131" s="21">
        <v>9425910</v>
      </c>
      <c r="BO131" s="21"/>
      <c r="BP131" s="21"/>
      <c r="BQ131" s="44"/>
      <c r="BR131" s="21"/>
      <c r="BS131" s="44"/>
      <c r="BT131" s="21"/>
      <c r="BU131" s="44"/>
      <c r="BV131" s="21"/>
      <c r="BW131" s="44">
        <v>356371</v>
      </c>
      <c r="BX131" s="21"/>
      <c r="BY131" s="21">
        <v>818104</v>
      </c>
      <c r="BZ131" s="21"/>
      <c r="CA131" s="44"/>
      <c r="CB131" s="44"/>
      <c r="CC131" s="44">
        <v>2464837</v>
      </c>
      <c r="CD131" s="44"/>
      <c r="CE131" s="44"/>
      <c r="CF131" s="44"/>
      <c r="CG131" s="44"/>
      <c r="CH131" s="44"/>
      <c r="CI131" s="21">
        <v>4890</v>
      </c>
      <c r="CJ131" s="44"/>
      <c r="CK131" s="21"/>
      <c r="CL131" s="44"/>
      <c r="CM131" s="44">
        <v>5359</v>
      </c>
      <c r="CN131" s="44">
        <v>0</v>
      </c>
      <c r="CO131" s="44">
        <v>963515</v>
      </c>
      <c r="CP131" s="44">
        <v>0</v>
      </c>
      <c r="CQ131" s="21">
        <v>2151265</v>
      </c>
      <c r="CR131" s="44">
        <v>223650</v>
      </c>
      <c r="CS131" s="44">
        <v>171051</v>
      </c>
      <c r="CT131" s="44">
        <v>27948</v>
      </c>
      <c r="CU131" s="44"/>
      <c r="CV131" s="44">
        <v>101414</v>
      </c>
      <c r="CW131" s="21"/>
      <c r="CX131" s="21"/>
      <c r="CY131" s="21"/>
      <c r="CZ131" s="21"/>
      <c r="DA131" s="21"/>
      <c r="DB131" s="21"/>
      <c r="DC131" s="21"/>
      <c r="DD131" s="21"/>
      <c r="DE131" s="44"/>
      <c r="DF131" s="21"/>
      <c r="DG131" s="44"/>
      <c r="DH131" s="21"/>
      <c r="DI131" s="44"/>
      <c r="DJ131" s="44"/>
      <c r="DK131" s="44"/>
      <c r="DL131" s="44"/>
      <c r="DM131" s="21"/>
      <c r="DN131" s="44"/>
      <c r="DO131" s="44"/>
      <c r="DP131" s="44"/>
      <c r="DQ131" s="44"/>
      <c r="DR131" s="44"/>
      <c r="DS131" s="44"/>
      <c r="DT131" s="44"/>
      <c r="DU131" s="44"/>
      <c r="DV131" s="44"/>
      <c r="DW131" s="44"/>
      <c r="DX131" s="44"/>
      <c r="DY131" s="44">
        <v>3686</v>
      </c>
      <c r="DZ131" s="44"/>
      <c r="EA131" s="44"/>
      <c r="EB131" s="21"/>
      <c r="EC131" s="44">
        <v>-3184457</v>
      </c>
      <c r="ED131" s="44"/>
      <c r="EE131" s="21">
        <v>-85054</v>
      </c>
      <c r="EF131" s="44"/>
      <c r="EG131" s="21"/>
      <c r="EH131" s="44"/>
      <c r="EI131" s="21">
        <v>2755722</v>
      </c>
      <c r="EJ131" s="44"/>
      <c r="EK131" s="44"/>
      <c r="EL131" s="21"/>
      <c r="EM131" s="44"/>
      <c r="EN131" s="44"/>
      <c r="EO131" s="44"/>
      <c r="EP131" s="21"/>
      <c r="EQ131" s="21"/>
      <c r="ER131" s="21"/>
      <c r="ES131" s="21"/>
      <c r="ET131" s="44"/>
      <c r="EU131" s="21"/>
      <c r="EV131" s="44"/>
      <c r="EW131" s="21"/>
      <c r="EX131" s="44"/>
      <c r="EY131" s="44"/>
      <c r="EZ131" s="21"/>
      <c r="FA131" s="21"/>
      <c r="FB131" s="44"/>
      <c r="FC131" s="44"/>
      <c r="FD131" s="21"/>
      <c r="FE131" s="112"/>
      <c r="FF131" s="44"/>
      <c r="FG131" s="44">
        <v>4878473</v>
      </c>
      <c r="FH131" s="44">
        <v>1225750</v>
      </c>
      <c r="FI131" s="44">
        <v>5528344</v>
      </c>
      <c r="FJ131" s="44"/>
      <c r="FK131" s="44">
        <v>4071156</v>
      </c>
      <c r="FL131" s="44"/>
      <c r="FM131" s="44"/>
      <c r="FN131" s="44"/>
      <c r="FO131" s="44"/>
      <c r="FP131" s="44"/>
      <c r="FQ131" s="44"/>
      <c r="FR131" s="44"/>
      <c r="FS131" s="44"/>
      <c r="FT131" s="44">
        <v>22592</v>
      </c>
      <c r="FU131" s="44"/>
      <c r="FV131" s="21">
        <v>343785</v>
      </c>
      <c r="FW131" s="44"/>
      <c r="FX131" s="44">
        <v>236201</v>
      </c>
      <c r="FY131" s="44">
        <v>88981</v>
      </c>
      <c r="FZ131" s="44">
        <v>247225</v>
      </c>
      <c r="GA131" s="44">
        <v>30488</v>
      </c>
      <c r="GB131" s="44"/>
      <c r="GC131" s="44">
        <v>24459</v>
      </c>
      <c r="GD131" s="44">
        <v>372770</v>
      </c>
      <c r="GE131" s="44">
        <v>285657</v>
      </c>
      <c r="GF131" s="44">
        <v>86885</v>
      </c>
      <c r="GG131" s="44">
        <v>796479</v>
      </c>
      <c r="GH131" s="44">
        <v>63569</v>
      </c>
      <c r="GI131" s="44">
        <v>53482</v>
      </c>
      <c r="GJ131" s="44"/>
      <c r="GK131" s="44">
        <v>2939524</v>
      </c>
      <c r="GL131" s="44">
        <v>9806</v>
      </c>
      <c r="GM131" s="44">
        <v>1071062</v>
      </c>
      <c r="GN131" s="44">
        <v>23941</v>
      </c>
      <c r="GO131" s="44">
        <v>10257</v>
      </c>
      <c r="GP131" s="44"/>
      <c r="GQ131" s="44"/>
      <c r="GR131" s="44">
        <v>854248</v>
      </c>
      <c r="GS131" s="44">
        <v>3030479</v>
      </c>
      <c r="GT131" s="44"/>
      <c r="GU131" s="21">
        <v>37552</v>
      </c>
      <c r="GV131" s="44"/>
      <c r="GW131" s="44">
        <v>4798860</v>
      </c>
      <c r="GX131" s="44"/>
      <c r="GY131" s="44">
        <v>7866891</v>
      </c>
      <c r="GZ131" s="44">
        <v>3306030</v>
      </c>
      <c r="HA131" s="44"/>
      <c r="HB131" s="44"/>
      <c r="HC131" s="44">
        <v>4560861</v>
      </c>
      <c r="HD131" s="44">
        <v>7866891</v>
      </c>
      <c r="HE131" s="21"/>
      <c r="HF131" s="21">
        <v>4540148</v>
      </c>
      <c r="HG131" s="21">
        <v>-127592</v>
      </c>
      <c r="HH131" s="21"/>
      <c r="HI131" s="21">
        <v>0</v>
      </c>
      <c r="HJ131" s="44"/>
      <c r="HK131" s="21">
        <v>25350</v>
      </c>
      <c r="HL131" s="21">
        <v>42639</v>
      </c>
      <c r="HM131" s="21">
        <v>67989</v>
      </c>
      <c r="HN131" s="21">
        <v>-30437</v>
      </c>
      <c r="HO131" s="21"/>
      <c r="HP131" s="44"/>
      <c r="HQ131" s="47"/>
      <c r="HR131" s="47"/>
      <c r="HS131" s="47"/>
      <c r="HT131" s="47" t="s">
        <v>1855</v>
      </c>
      <c r="HU131" s="47">
        <v>99180.9</v>
      </c>
      <c r="HV131" s="47">
        <v>1951</v>
      </c>
      <c r="HW131" s="47">
        <v>0</v>
      </c>
      <c r="HX131" s="47">
        <v>12802</v>
      </c>
      <c r="HY131" s="47">
        <v>27017</v>
      </c>
      <c r="HZ131" s="47">
        <v>78762</v>
      </c>
      <c r="IA131" s="47">
        <v>0</v>
      </c>
      <c r="IB131" s="47">
        <v>0</v>
      </c>
      <c r="IC131" s="47">
        <v>2546</v>
      </c>
      <c r="ID131">
        <v>10384</v>
      </c>
      <c r="IE131" s="47">
        <v>2894</v>
      </c>
      <c r="IF131">
        <v>7423</v>
      </c>
      <c r="IG131" s="47">
        <v>1079</v>
      </c>
      <c r="IH131" s="47">
        <v>17523</v>
      </c>
      <c r="II131">
        <v>1266</v>
      </c>
      <c r="IJ131">
        <v>2577</v>
      </c>
      <c r="IK131"/>
      <c r="IL131">
        <v>15295</v>
      </c>
      <c r="IM131">
        <v>181519</v>
      </c>
      <c r="IN131">
        <v>0</v>
      </c>
      <c r="IO131">
        <v>0</v>
      </c>
      <c r="IP131">
        <v>0</v>
      </c>
      <c r="IQ131">
        <v>0</v>
      </c>
      <c r="IR131">
        <v>0</v>
      </c>
      <c r="IS131">
        <v>0</v>
      </c>
      <c r="IT131">
        <v>0</v>
      </c>
      <c r="IU131">
        <v>117242</v>
      </c>
      <c r="IV131">
        <v>0</v>
      </c>
      <c r="IW131">
        <v>590694</v>
      </c>
      <c r="IX131">
        <v>972144</v>
      </c>
      <c r="IY131">
        <v>1439566</v>
      </c>
      <c r="IZ131">
        <v>0</v>
      </c>
      <c r="JA131">
        <v>0</v>
      </c>
      <c r="JB131">
        <v>102748</v>
      </c>
      <c r="JC131">
        <v>564923</v>
      </c>
      <c r="JD131">
        <v>74899</v>
      </c>
      <c r="JE131">
        <v>134188</v>
      </c>
      <c r="JF131">
        <v>18503</v>
      </c>
      <c r="JG131">
        <v>360064</v>
      </c>
      <c r="JH131">
        <v>45858</v>
      </c>
      <c r="JI131">
        <v>51346</v>
      </c>
      <c r="JJ131"/>
      <c r="JK131">
        <v>406298</v>
      </c>
      <c r="JL131">
        <v>4878473</v>
      </c>
      <c r="JM131">
        <v>0</v>
      </c>
      <c r="JN131">
        <v>0</v>
      </c>
      <c r="JO131">
        <v>0</v>
      </c>
      <c r="JP131">
        <v>0</v>
      </c>
      <c r="JQ131">
        <v>0</v>
      </c>
      <c r="JR131">
        <v>0</v>
      </c>
      <c r="JS131">
        <v>0</v>
      </c>
      <c r="JT131"/>
      <c r="JU131"/>
      <c r="JV131"/>
      <c r="JW131"/>
      <c r="JX131"/>
      <c r="JY131">
        <v>10384</v>
      </c>
      <c r="JZ131"/>
      <c r="KA131"/>
      <c r="KB131"/>
      <c r="KC131"/>
      <c r="KD131"/>
      <c r="KE131">
        <v>564923</v>
      </c>
      <c r="KF131">
        <v>123</v>
      </c>
      <c r="KG131">
        <v>181</v>
      </c>
      <c r="KH131">
        <v>85</v>
      </c>
      <c r="KI131">
        <v>60</v>
      </c>
      <c r="KJ131">
        <v>102</v>
      </c>
      <c r="KK131">
        <v>33</v>
      </c>
      <c r="KL131">
        <v>36</v>
      </c>
      <c r="KM131">
        <v>67</v>
      </c>
      <c r="KN131">
        <v>18</v>
      </c>
      <c r="KO131">
        <v>1</v>
      </c>
      <c r="KP131">
        <v>0</v>
      </c>
      <c r="KQ131">
        <v>0</v>
      </c>
      <c r="KR131">
        <v>0</v>
      </c>
      <c r="KS131">
        <v>1</v>
      </c>
      <c r="KT131">
        <v>0</v>
      </c>
      <c r="KU131">
        <v>1</v>
      </c>
      <c r="KV131">
        <v>0</v>
      </c>
      <c r="KW131">
        <v>0</v>
      </c>
      <c r="KX131">
        <v>0</v>
      </c>
      <c r="KY131">
        <v>0</v>
      </c>
      <c r="KZ131">
        <v>0</v>
      </c>
      <c r="LA131">
        <v>0</v>
      </c>
      <c r="LB131">
        <v>0</v>
      </c>
      <c r="LC131">
        <v>0</v>
      </c>
      <c r="LD131">
        <v>1</v>
      </c>
      <c r="LE131">
        <v>0</v>
      </c>
      <c r="LF131">
        <v>0</v>
      </c>
      <c r="LG131">
        <v>0</v>
      </c>
      <c r="LH131">
        <v>0</v>
      </c>
    </row>
    <row r="132" spans="1:320" s="34" customFormat="1" ht="15" customHeight="1" x14ac:dyDescent="0.25">
      <c r="A132" s="45">
        <v>206100792</v>
      </c>
      <c r="B132" s="45" t="s">
        <v>2488</v>
      </c>
      <c r="C132" s="46">
        <v>45292</v>
      </c>
      <c r="D132" s="46">
        <v>45657</v>
      </c>
      <c r="E132" s="47">
        <v>366</v>
      </c>
      <c r="F132" s="45" t="s">
        <v>883</v>
      </c>
      <c r="G132" s="45" t="s">
        <v>884</v>
      </c>
      <c r="H132" s="45" t="s">
        <v>987</v>
      </c>
      <c r="I132" s="45" t="s">
        <v>886</v>
      </c>
      <c r="J132" s="45" t="s">
        <v>887</v>
      </c>
      <c r="K132" s="45" t="s">
        <v>988</v>
      </c>
      <c r="L132" s="45" t="s">
        <v>2372</v>
      </c>
      <c r="M132" s="45" t="s">
        <v>2489</v>
      </c>
      <c r="N132" s="45" t="s">
        <v>2490</v>
      </c>
      <c r="O132" s="45" t="s">
        <v>2375</v>
      </c>
      <c r="P132" s="45" t="s">
        <v>2491</v>
      </c>
      <c r="Q132" s="45" t="s">
        <v>2492</v>
      </c>
      <c r="R132" t="s">
        <v>2493</v>
      </c>
      <c r="S132" s="45" t="s">
        <v>893</v>
      </c>
      <c r="T132"/>
      <c r="U132" s="47">
        <v>34</v>
      </c>
      <c r="V132" s="47">
        <v>34</v>
      </c>
      <c r="W132" s="47" t="s">
        <v>1728</v>
      </c>
      <c r="X132" s="47">
        <v>12444</v>
      </c>
      <c r="Y132" s="47">
        <v>11553</v>
      </c>
      <c r="Z132" s="48">
        <v>219.22</v>
      </c>
      <c r="AA132" s="44">
        <v>104</v>
      </c>
      <c r="AB132" s="44">
        <v>103</v>
      </c>
      <c r="AC132" s="44">
        <v>621</v>
      </c>
      <c r="AD132" s="44">
        <v>108</v>
      </c>
      <c r="AE132" s="44">
        <v>8613</v>
      </c>
      <c r="AF132" s="44"/>
      <c r="AG132" s="44"/>
      <c r="AH132" s="47">
        <v>2187</v>
      </c>
      <c r="AI132" s="47">
        <v>24</v>
      </c>
      <c r="AJ132"/>
      <c r="AK132" t="s">
        <v>895</v>
      </c>
      <c r="AL132">
        <v>11553</v>
      </c>
      <c r="AM132"/>
      <c r="AN132"/>
      <c r="AO132"/>
      <c r="AP132"/>
      <c r="AQ132"/>
      <c r="AR132" s="44"/>
      <c r="AS132" s="44"/>
      <c r="AT132" s="44"/>
      <c r="AU132" s="44">
        <v>3870735</v>
      </c>
      <c r="AV132" s="44">
        <v>2603403</v>
      </c>
      <c r="AW132" s="44">
        <v>1232680</v>
      </c>
      <c r="AX132" s="44">
        <v>104182</v>
      </c>
      <c r="AY132" s="44">
        <v>5345640</v>
      </c>
      <c r="AZ132" s="21">
        <v>5382073</v>
      </c>
      <c r="BA132" s="21">
        <v>-36433</v>
      </c>
      <c r="BB132" s="44"/>
      <c r="BC132" s="44"/>
      <c r="BD132" s="44"/>
      <c r="BE132" s="44">
        <v>-36433</v>
      </c>
      <c r="BF132" s="44">
        <v>201825</v>
      </c>
      <c r="BG132" s="44"/>
      <c r="BH132" s="44">
        <v>396074</v>
      </c>
      <c r="BI132" s="21">
        <v>2883180</v>
      </c>
      <c r="BJ132" s="21"/>
      <c r="BK132" s="21">
        <v>418233</v>
      </c>
      <c r="BL132" s="21">
        <v>-28577</v>
      </c>
      <c r="BM132" s="21"/>
      <c r="BN132" s="21">
        <v>3870735</v>
      </c>
      <c r="BO132" s="21"/>
      <c r="BP132" s="21"/>
      <c r="BQ132" s="44"/>
      <c r="BR132" s="21"/>
      <c r="BS132" s="44"/>
      <c r="BT132" s="21"/>
      <c r="BU132" s="44"/>
      <c r="BV132" s="21"/>
      <c r="BW132" s="44">
        <v>1710743</v>
      </c>
      <c r="BX132" s="21"/>
      <c r="BY132" s="21"/>
      <c r="BZ132" s="21"/>
      <c r="CA132" s="44">
        <v>5333</v>
      </c>
      <c r="CB132" s="44"/>
      <c r="CC132" s="44">
        <v>-82901</v>
      </c>
      <c r="CD132" s="44"/>
      <c r="CE132" s="44"/>
      <c r="CF132" s="44"/>
      <c r="CG132" s="44">
        <v>867467</v>
      </c>
      <c r="CH132" s="44"/>
      <c r="CI132" s="21">
        <v>-4379</v>
      </c>
      <c r="CJ132" s="44"/>
      <c r="CK132" s="21">
        <v>107140</v>
      </c>
      <c r="CL132" s="44"/>
      <c r="CM132" s="44">
        <v>17853</v>
      </c>
      <c r="CN132" s="44">
        <v>0</v>
      </c>
      <c r="CO132" s="44">
        <v>640400</v>
      </c>
      <c r="CP132" s="44">
        <v>823425</v>
      </c>
      <c r="CQ132" s="21">
        <v>686500</v>
      </c>
      <c r="CR132" s="44">
        <v>1000</v>
      </c>
      <c r="CS132" s="44">
        <v>301785</v>
      </c>
      <c r="CT132" s="44">
        <v>25300</v>
      </c>
      <c r="CU132" s="44"/>
      <c r="CV132" s="44">
        <v>107140</v>
      </c>
      <c r="CW132" s="21"/>
      <c r="CX132" s="21"/>
      <c r="CY132" s="21"/>
      <c r="CZ132" s="21"/>
      <c r="DA132" s="21"/>
      <c r="DB132" s="21"/>
      <c r="DC132" s="21"/>
      <c r="DD132" s="21"/>
      <c r="DE132" s="44"/>
      <c r="DF132" s="21"/>
      <c r="DG132" s="44"/>
      <c r="DH132" s="21"/>
      <c r="DI132" s="44"/>
      <c r="DJ132" s="44"/>
      <c r="DK132" s="44"/>
      <c r="DL132" s="44"/>
      <c r="DM132" s="21"/>
      <c r="DN132" s="44"/>
      <c r="DO132" s="44"/>
      <c r="DP132" s="44"/>
      <c r="DQ132" s="44"/>
      <c r="DR132" s="44"/>
      <c r="DS132" s="44"/>
      <c r="DT132" s="44"/>
      <c r="DU132" s="44"/>
      <c r="DV132" s="44"/>
      <c r="DW132" s="44"/>
      <c r="DX132" s="44"/>
      <c r="DY132" s="44">
        <v>-8701</v>
      </c>
      <c r="DZ132" s="44"/>
      <c r="EA132" s="44"/>
      <c r="EB132" s="21"/>
      <c r="EC132" s="44">
        <v>758401</v>
      </c>
      <c r="ED132" s="44"/>
      <c r="EE132" s="21"/>
      <c r="EF132" s="44"/>
      <c r="EG132" s="21">
        <v>15532</v>
      </c>
      <c r="EH132" s="44"/>
      <c r="EI132" s="21">
        <v>-5824</v>
      </c>
      <c r="EJ132" s="44"/>
      <c r="EK132" s="44"/>
      <c r="EL132" s="21"/>
      <c r="EM132" s="44">
        <v>473335</v>
      </c>
      <c r="EN132" s="44"/>
      <c r="EO132" s="44">
        <v>-63</v>
      </c>
      <c r="EP132" s="21"/>
      <c r="EQ132" s="21"/>
      <c r="ER132" s="21"/>
      <c r="ES132" s="21"/>
      <c r="ET132" s="44"/>
      <c r="EU132" s="21"/>
      <c r="EV132" s="44"/>
      <c r="EW132" s="21"/>
      <c r="EX132" s="44"/>
      <c r="EY132" s="44"/>
      <c r="EZ132" s="21"/>
      <c r="FA132" s="21"/>
      <c r="FB132" s="44"/>
      <c r="FC132" s="44"/>
      <c r="FD132" s="21"/>
      <c r="FE132" s="112"/>
      <c r="FF132" s="44"/>
      <c r="FG132" s="44">
        <v>2522799</v>
      </c>
      <c r="FH132" s="44">
        <v>533276</v>
      </c>
      <c r="FI132" s="44">
        <v>2325998</v>
      </c>
      <c r="FJ132" s="44">
        <v>67091</v>
      </c>
      <c r="FK132" s="44">
        <v>1904137</v>
      </c>
      <c r="FL132" s="44"/>
      <c r="FM132" s="44"/>
      <c r="FN132" s="44"/>
      <c r="FO132" s="44"/>
      <c r="FP132" s="44"/>
      <c r="FQ132" s="44"/>
      <c r="FR132" s="44"/>
      <c r="FS132" s="44"/>
      <c r="FT132" s="44"/>
      <c r="FU132" s="44"/>
      <c r="FV132" s="21">
        <v>152149</v>
      </c>
      <c r="FW132" s="44">
        <v>34277</v>
      </c>
      <c r="FX132" s="44">
        <v>144798</v>
      </c>
      <c r="FY132" s="44">
        <v>753</v>
      </c>
      <c r="FZ132" s="44">
        <v>61204</v>
      </c>
      <c r="GA132" s="44">
        <v>21233</v>
      </c>
      <c r="GB132" s="44"/>
      <c r="GC132" s="44">
        <v>918</v>
      </c>
      <c r="GD132" s="44">
        <v>438385</v>
      </c>
      <c r="GE132" s="44">
        <v>180249</v>
      </c>
      <c r="GF132" s="44">
        <v>50546</v>
      </c>
      <c r="GG132" s="44">
        <v>404517</v>
      </c>
      <c r="GH132" s="44">
        <v>54848</v>
      </c>
      <c r="GI132" s="44">
        <v>104663</v>
      </c>
      <c r="GJ132" s="44">
        <v>5865</v>
      </c>
      <c r="GK132" s="44">
        <v>1125518</v>
      </c>
      <c r="GL132" s="44">
        <v>25957</v>
      </c>
      <c r="GM132" s="44">
        <v>293882</v>
      </c>
      <c r="GN132" s="44">
        <v>35038</v>
      </c>
      <c r="GO132" s="44"/>
      <c r="GP132" s="44">
        <v>22567</v>
      </c>
      <c r="GQ132" s="44"/>
      <c r="GR132" s="44">
        <v>320569</v>
      </c>
      <c r="GS132" s="44">
        <v>1003841</v>
      </c>
      <c r="GT132" s="44"/>
      <c r="GU132" s="21">
        <v>204804</v>
      </c>
      <c r="GV132" s="44"/>
      <c r="GW132" s="44">
        <v>119040</v>
      </c>
      <c r="GX132" s="44">
        <v>515939</v>
      </c>
      <c r="GY132" s="44">
        <v>1843624</v>
      </c>
      <c r="GZ132" s="44">
        <v>1526059</v>
      </c>
      <c r="HA132" s="44"/>
      <c r="HB132" s="44">
        <v>42331</v>
      </c>
      <c r="HC132" s="44">
        <v>275234</v>
      </c>
      <c r="HD132" s="44">
        <v>1843624</v>
      </c>
      <c r="HE132" s="21"/>
      <c r="HF132" s="21"/>
      <c r="HG132" s="21"/>
      <c r="HH132" s="21"/>
      <c r="HI132" s="21">
        <v>0</v>
      </c>
      <c r="HJ132" s="44"/>
      <c r="HK132" s="21">
        <v>90620</v>
      </c>
      <c r="HL132" s="21">
        <v>125220</v>
      </c>
      <c r="HM132" s="21">
        <v>215840</v>
      </c>
      <c r="HN132" s="21">
        <v>-11036</v>
      </c>
      <c r="HO132" s="21">
        <v>42331</v>
      </c>
      <c r="HP132" s="44"/>
      <c r="HQ132" s="47"/>
      <c r="HR132" s="47">
        <v>42331</v>
      </c>
      <c r="HS132" s="47"/>
      <c r="HT132" s="47" t="s">
        <v>1759</v>
      </c>
      <c r="HU132" s="47">
        <v>0</v>
      </c>
      <c r="HV132" s="47">
        <v>1732</v>
      </c>
      <c r="HW132" s="47">
        <v>0</v>
      </c>
      <c r="HX132" s="47">
        <v>3948</v>
      </c>
      <c r="HY132" s="47">
        <v>14381</v>
      </c>
      <c r="HZ132" s="47">
        <v>30765</v>
      </c>
      <c r="IA132" s="47">
        <v>0</v>
      </c>
      <c r="IB132" s="47">
        <v>0</v>
      </c>
      <c r="IC132" s="47">
        <v>249</v>
      </c>
      <c r="ID132"/>
      <c r="IE132" s="47">
        <v>2214</v>
      </c>
      <c r="IF132">
        <v>9314</v>
      </c>
      <c r="IG132" s="47">
        <v>777</v>
      </c>
      <c r="IH132" s="47">
        <v>11649</v>
      </c>
      <c r="II132">
        <v>1319</v>
      </c>
      <c r="IJ132">
        <v>4914</v>
      </c>
      <c r="IK132">
        <v>35</v>
      </c>
      <c r="IL132">
        <v>4222</v>
      </c>
      <c r="IM132">
        <v>85519</v>
      </c>
      <c r="IN132">
        <v>0</v>
      </c>
      <c r="IO132">
        <v>0</v>
      </c>
      <c r="IP132">
        <v>0</v>
      </c>
      <c r="IQ132">
        <v>0</v>
      </c>
      <c r="IR132">
        <v>0</v>
      </c>
      <c r="IS132">
        <v>0</v>
      </c>
      <c r="IT132">
        <v>0</v>
      </c>
      <c r="IU132">
        <v>135086</v>
      </c>
      <c r="IV132">
        <v>0</v>
      </c>
      <c r="IW132">
        <v>152912</v>
      </c>
      <c r="IX132">
        <v>456621</v>
      </c>
      <c r="IY132">
        <v>563059</v>
      </c>
      <c r="IZ132">
        <v>0</v>
      </c>
      <c r="JA132">
        <v>0</v>
      </c>
      <c r="JB132">
        <v>26930</v>
      </c>
      <c r="JC132"/>
      <c r="JD132">
        <v>65973</v>
      </c>
      <c r="JE132">
        <v>143367</v>
      </c>
      <c r="JF132">
        <v>35090</v>
      </c>
      <c r="JG132">
        <v>221456</v>
      </c>
      <c r="JH132">
        <v>47088</v>
      </c>
      <c r="JI132">
        <v>87189</v>
      </c>
      <c r="JJ132">
        <v>1110</v>
      </c>
      <c r="JK132">
        <v>321538</v>
      </c>
      <c r="JL132">
        <v>2257419</v>
      </c>
      <c r="JM132">
        <v>0</v>
      </c>
      <c r="JN132">
        <v>0</v>
      </c>
      <c r="JO132">
        <v>0</v>
      </c>
      <c r="JP132">
        <v>0</v>
      </c>
      <c r="JQ132">
        <v>0</v>
      </c>
      <c r="JR132">
        <v>0</v>
      </c>
      <c r="JS132">
        <v>0</v>
      </c>
      <c r="JT132"/>
      <c r="JU132"/>
      <c r="JV132"/>
      <c r="JW132"/>
      <c r="JX132"/>
      <c r="JY132"/>
      <c r="JZ132"/>
      <c r="KA132"/>
      <c r="KB132"/>
      <c r="KC132"/>
      <c r="KD132"/>
      <c r="KE132"/>
      <c r="KF132">
        <v>75</v>
      </c>
      <c r="KG132">
        <v>117</v>
      </c>
      <c r="KH132">
        <v>40</v>
      </c>
      <c r="KI132">
        <v>41</v>
      </c>
      <c r="KJ132">
        <v>63</v>
      </c>
      <c r="KK132">
        <v>22</v>
      </c>
      <c r="KL132">
        <v>24</v>
      </c>
      <c r="KM132">
        <v>40</v>
      </c>
      <c r="KN132">
        <v>12</v>
      </c>
      <c r="KO132">
        <v>1</v>
      </c>
      <c r="KP132">
        <v>0</v>
      </c>
      <c r="KQ132">
        <v>0</v>
      </c>
      <c r="KR132">
        <v>1</v>
      </c>
      <c r="KS132">
        <v>0</v>
      </c>
      <c r="KT132">
        <v>0</v>
      </c>
      <c r="KU132">
        <v>1</v>
      </c>
      <c r="KV132">
        <v>0</v>
      </c>
      <c r="KW132">
        <v>0</v>
      </c>
      <c r="KX132">
        <v>0</v>
      </c>
      <c r="KY132">
        <v>0</v>
      </c>
      <c r="KZ132">
        <v>0</v>
      </c>
      <c r="LA132">
        <v>0</v>
      </c>
      <c r="LB132">
        <v>0</v>
      </c>
      <c r="LC132">
        <v>0</v>
      </c>
      <c r="LD132">
        <v>1</v>
      </c>
      <c r="LE132">
        <v>0</v>
      </c>
      <c r="LF132">
        <v>0</v>
      </c>
      <c r="LG132">
        <v>0</v>
      </c>
      <c r="LH132">
        <v>0</v>
      </c>
    </row>
    <row r="133" spans="1:320" s="34" customFormat="1" ht="15" customHeight="1" x14ac:dyDescent="0.25">
      <c r="A133" s="45">
        <v>206100799</v>
      </c>
      <c r="B133" s="45" t="s">
        <v>2494</v>
      </c>
      <c r="C133" s="46">
        <v>45292</v>
      </c>
      <c r="D133" s="46">
        <v>45657</v>
      </c>
      <c r="E133" s="47">
        <v>366</v>
      </c>
      <c r="F133" s="45" t="s">
        <v>883</v>
      </c>
      <c r="G133" s="45" t="s">
        <v>893</v>
      </c>
      <c r="H133" s="45" t="s">
        <v>987</v>
      </c>
      <c r="I133" s="45" t="s">
        <v>916</v>
      </c>
      <c r="J133" s="45" t="s">
        <v>331</v>
      </c>
      <c r="K133" s="45" t="s">
        <v>988</v>
      </c>
      <c r="L133" s="45" t="s">
        <v>2372</v>
      </c>
      <c r="M133" s="45" t="s">
        <v>2495</v>
      </c>
      <c r="N133" s="45" t="s">
        <v>2496</v>
      </c>
      <c r="O133" s="45" t="s">
        <v>2460</v>
      </c>
      <c r="P133" s="45" t="s">
        <v>2497</v>
      </c>
      <c r="Q133" s="45" t="s">
        <v>2498</v>
      </c>
      <c r="R133" t="s">
        <v>2499</v>
      </c>
      <c r="S133" s="45" t="s">
        <v>884</v>
      </c>
      <c r="T133"/>
      <c r="U133" s="47">
        <v>59</v>
      </c>
      <c r="V133" s="47">
        <v>59</v>
      </c>
      <c r="W133" s="47" t="s">
        <v>1728</v>
      </c>
      <c r="X133" s="47">
        <v>21594</v>
      </c>
      <c r="Y133" s="47">
        <v>20805</v>
      </c>
      <c r="Z133" s="48">
        <v>207.43</v>
      </c>
      <c r="AA133" s="44">
        <v>73</v>
      </c>
      <c r="AB133" s="44">
        <v>76</v>
      </c>
      <c r="AC133" s="44">
        <v>2175</v>
      </c>
      <c r="AD133" s="44">
        <v>563</v>
      </c>
      <c r="AE133" s="44">
        <v>3131</v>
      </c>
      <c r="AF133" s="44">
        <v>11684</v>
      </c>
      <c r="AG133" s="44"/>
      <c r="AH133" s="47"/>
      <c r="AI133" s="47">
        <v>2401</v>
      </c>
      <c r="AJ133">
        <v>851</v>
      </c>
      <c r="AK133" t="s">
        <v>895</v>
      </c>
      <c r="AL133">
        <v>20805</v>
      </c>
      <c r="AM133"/>
      <c r="AN133"/>
      <c r="AO133"/>
      <c r="AP133"/>
      <c r="AQ133"/>
      <c r="AR133" s="44"/>
      <c r="AS133" s="44"/>
      <c r="AT133" s="44"/>
      <c r="AU133" s="44">
        <v>6292455</v>
      </c>
      <c r="AV133" s="44">
        <v>407693</v>
      </c>
      <c r="AW133" s="44">
        <v>-16791</v>
      </c>
      <c r="AX133" s="44">
        <v>22131</v>
      </c>
      <c r="AY133" s="44">
        <v>6739070</v>
      </c>
      <c r="AZ133" s="21">
        <v>7369553</v>
      </c>
      <c r="BA133" s="21">
        <v>-630483</v>
      </c>
      <c r="BB133" s="44">
        <v>808334</v>
      </c>
      <c r="BC133" s="44"/>
      <c r="BD133" s="44"/>
      <c r="BE133" s="44">
        <v>177851</v>
      </c>
      <c r="BF133" s="44">
        <v>916152</v>
      </c>
      <c r="BG133" s="44">
        <v>229711</v>
      </c>
      <c r="BH133" s="44">
        <v>1315365</v>
      </c>
      <c r="BI133" s="21">
        <v>2577300</v>
      </c>
      <c r="BJ133" s="21"/>
      <c r="BK133" s="21"/>
      <c r="BL133" s="21">
        <v>761936</v>
      </c>
      <c r="BM133" s="21">
        <v>491991</v>
      </c>
      <c r="BN133" s="21">
        <v>6292455</v>
      </c>
      <c r="BO133" s="21"/>
      <c r="BP133" s="21"/>
      <c r="BQ133" s="44"/>
      <c r="BR133" s="21"/>
      <c r="BS133" s="44"/>
      <c r="BT133" s="21"/>
      <c r="BU133" s="44"/>
      <c r="BV133" s="21"/>
      <c r="BW133" s="44">
        <v>326018</v>
      </c>
      <c r="BX133" s="21"/>
      <c r="BY133" s="21">
        <v>76162</v>
      </c>
      <c r="BZ133" s="21"/>
      <c r="CA133" s="44">
        <v>159</v>
      </c>
      <c r="CB133" s="44"/>
      <c r="CC133" s="44">
        <v>3752</v>
      </c>
      <c r="CD133" s="44"/>
      <c r="CE133" s="44"/>
      <c r="CF133" s="44"/>
      <c r="CG133" s="44"/>
      <c r="CH133" s="44"/>
      <c r="CI133" s="21">
        <v>262</v>
      </c>
      <c r="CJ133" s="44"/>
      <c r="CK133" s="21">
        <v>1340</v>
      </c>
      <c r="CL133" s="44"/>
      <c r="CM133" s="44">
        <v>0</v>
      </c>
      <c r="CN133" s="44">
        <v>0</v>
      </c>
      <c r="CO133" s="44">
        <v>151192</v>
      </c>
      <c r="CP133" s="44">
        <v>0</v>
      </c>
      <c r="CQ133" s="21">
        <v>108646</v>
      </c>
      <c r="CR133" s="44">
        <v>13420</v>
      </c>
      <c r="CS133" s="44">
        <v>55157</v>
      </c>
      <c r="CT133" s="44">
        <v>2992</v>
      </c>
      <c r="CU133" s="44"/>
      <c r="CV133" s="44">
        <v>76286</v>
      </c>
      <c r="CW133" s="21"/>
      <c r="CX133" s="21"/>
      <c r="CY133" s="21"/>
      <c r="CZ133" s="21"/>
      <c r="DA133" s="21"/>
      <c r="DB133" s="21"/>
      <c r="DC133" s="21"/>
      <c r="DD133" s="21"/>
      <c r="DE133" s="44"/>
      <c r="DF133" s="21"/>
      <c r="DG133" s="44"/>
      <c r="DH133" s="21"/>
      <c r="DI133" s="44"/>
      <c r="DJ133" s="44"/>
      <c r="DK133" s="44"/>
      <c r="DL133" s="44"/>
      <c r="DM133" s="21"/>
      <c r="DN133" s="44"/>
      <c r="DO133" s="44"/>
      <c r="DP133" s="44"/>
      <c r="DQ133" s="44"/>
      <c r="DR133" s="44"/>
      <c r="DS133" s="44"/>
      <c r="DT133" s="44"/>
      <c r="DU133" s="44"/>
      <c r="DV133" s="44"/>
      <c r="DW133" s="44"/>
      <c r="DX133" s="44"/>
      <c r="DY133" s="44"/>
      <c r="DZ133" s="44"/>
      <c r="EA133" s="44"/>
      <c r="EB133" s="21"/>
      <c r="EC133" s="44">
        <v>-278181</v>
      </c>
      <c r="ED133" s="44"/>
      <c r="EE133" s="21">
        <v>-71713</v>
      </c>
      <c r="EF133" s="44"/>
      <c r="EG133" s="21">
        <v>349381</v>
      </c>
      <c r="EH133" s="44"/>
      <c r="EI133" s="21">
        <v>329119</v>
      </c>
      <c r="EJ133" s="44"/>
      <c r="EK133" s="44"/>
      <c r="EL133" s="21"/>
      <c r="EM133" s="44"/>
      <c r="EN133" s="44"/>
      <c r="EO133" s="44">
        <v>6161</v>
      </c>
      <c r="EP133" s="21"/>
      <c r="EQ133" s="21"/>
      <c r="ER133" s="21"/>
      <c r="ES133" s="21"/>
      <c r="ET133" s="44"/>
      <c r="EU133" s="21"/>
      <c r="EV133" s="44"/>
      <c r="EW133" s="21"/>
      <c r="EX133" s="44"/>
      <c r="EY133" s="44"/>
      <c r="EZ133" s="21"/>
      <c r="FA133" s="21"/>
      <c r="FB133" s="44"/>
      <c r="FC133" s="44">
        <v>1473</v>
      </c>
      <c r="FD133" s="21"/>
      <c r="FE133" s="112">
        <v>-353031</v>
      </c>
      <c r="FF133" s="44"/>
      <c r="FG133" s="44">
        <v>4034525</v>
      </c>
      <c r="FH133" s="44">
        <v>1229416</v>
      </c>
      <c r="FI133" s="44">
        <v>3983463</v>
      </c>
      <c r="FJ133" s="44">
        <v>350746</v>
      </c>
      <c r="FK133" s="44">
        <v>3062905</v>
      </c>
      <c r="FL133" s="44"/>
      <c r="FM133" s="44"/>
      <c r="FN133" s="44"/>
      <c r="FO133" s="44"/>
      <c r="FP133" s="44"/>
      <c r="FQ133" s="44"/>
      <c r="FR133" s="44"/>
      <c r="FS133" s="44"/>
      <c r="FT133" s="44"/>
      <c r="FU133" s="44"/>
      <c r="FV133" s="21">
        <v>218471</v>
      </c>
      <c r="FW133" s="44"/>
      <c r="FX133" s="44">
        <v>94848</v>
      </c>
      <c r="FY133" s="44">
        <v>16940</v>
      </c>
      <c r="FZ133" s="44">
        <v>88139</v>
      </c>
      <c r="GA133" s="44">
        <v>43</v>
      </c>
      <c r="GB133" s="44"/>
      <c r="GC133" s="44">
        <v>22248</v>
      </c>
      <c r="GD133" s="44">
        <v>457665</v>
      </c>
      <c r="GE133" s="44">
        <v>157621</v>
      </c>
      <c r="GF133" s="44">
        <v>84079</v>
      </c>
      <c r="GG133" s="44">
        <v>1188498</v>
      </c>
      <c r="GH133" s="44">
        <v>253852</v>
      </c>
      <c r="GI133" s="44">
        <v>211232</v>
      </c>
      <c r="GJ133" s="44">
        <v>59086</v>
      </c>
      <c r="GK133" s="44">
        <v>1041146</v>
      </c>
      <c r="GL133" s="44">
        <v>213710</v>
      </c>
      <c r="GM133" s="44">
        <v>20683</v>
      </c>
      <c r="GN133" s="44">
        <v>1860</v>
      </c>
      <c r="GO133" s="44">
        <v>13637</v>
      </c>
      <c r="GP133" s="44">
        <v>74370</v>
      </c>
      <c r="GQ133" s="44">
        <v>335</v>
      </c>
      <c r="GR133" s="44">
        <v>88185</v>
      </c>
      <c r="GS133" s="44">
        <v>1726887</v>
      </c>
      <c r="GT133" s="44">
        <v>802689</v>
      </c>
      <c r="GU133" s="21">
        <v>12691299</v>
      </c>
      <c r="GV133" s="44"/>
      <c r="GW133" s="44">
        <v>2938066</v>
      </c>
      <c r="GX133" s="44"/>
      <c r="GY133" s="44">
        <v>18158941</v>
      </c>
      <c r="GZ133" s="44">
        <v>1123090</v>
      </c>
      <c r="HA133" s="44"/>
      <c r="HB133" s="44">
        <v>9769080</v>
      </c>
      <c r="HC133" s="44">
        <v>7266771</v>
      </c>
      <c r="HD133" s="44">
        <v>18158941</v>
      </c>
      <c r="HE133" s="21"/>
      <c r="HF133" s="21"/>
      <c r="HG133" s="21">
        <v>-5070949</v>
      </c>
      <c r="HH133" s="21"/>
      <c r="HI133" s="21">
        <v>142577</v>
      </c>
      <c r="HJ133" s="44">
        <v>22386163</v>
      </c>
      <c r="HK133" s="21"/>
      <c r="HL133" s="21">
        <v>2806469</v>
      </c>
      <c r="HM133" s="21">
        <v>25335209</v>
      </c>
      <c r="HN133" s="21">
        <v>-12643910</v>
      </c>
      <c r="HO133" s="21"/>
      <c r="HP133" s="44"/>
      <c r="HQ133" s="47">
        <v>9769080</v>
      </c>
      <c r="HR133" s="47">
        <v>9769080</v>
      </c>
      <c r="HS133" s="47"/>
      <c r="HT133" s="47" t="s">
        <v>2500</v>
      </c>
      <c r="HU133" s="47">
        <v>292003.40000000002</v>
      </c>
      <c r="HV133" s="47">
        <v>2042</v>
      </c>
      <c r="HW133" s="47">
        <v>0</v>
      </c>
      <c r="HX133" s="47">
        <v>5300</v>
      </c>
      <c r="HY133" s="47">
        <v>21242</v>
      </c>
      <c r="HZ133" s="47">
        <v>58628</v>
      </c>
      <c r="IA133" s="47">
        <v>0</v>
      </c>
      <c r="IB133" s="47">
        <v>0</v>
      </c>
      <c r="IC133" s="47">
        <v>0</v>
      </c>
      <c r="ID133"/>
      <c r="IE133" s="47">
        <v>10951</v>
      </c>
      <c r="IF133">
        <v>7840</v>
      </c>
      <c r="IG133" s="47">
        <v>2668</v>
      </c>
      <c r="IH133" s="47">
        <v>22773</v>
      </c>
      <c r="II133">
        <v>6195</v>
      </c>
      <c r="IJ133">
        <v>8570</v>
      </c>
      <c r="IK133">
        <v>821</v>
      </c>
      <c r="IL133">
        <v>6987</v>
      </c>
      <c r="IM133">
        <v>154017</v>
      </c>
      <c r="IN133">
        <v>0</v>
      </c>
      <c r="IO133">
        <v>0</v>
      </c>
      <c r="IP133">
        <v>0</v>
      </c>
      <c r="IQ133">
        <v>0</v>
      </c>
      <c r="IR133">
        <v>0</v>
      </c>
      <c r="IS133">
        <v>0</v>
      </c>
      <c r="IT133">
        <v>0</v>
      </c>
      <c r="IU133">
        <v>113630</v>
      </c>
      <c r="IV133">
        <v>0</v>
      </c>
      <c r="IW133">
        <v>224310</v>
      </c>
      <c r="IX133">
        <v>743135</v>
      </c>
      <c r="IY133">
        <v>1093316</v>
      </c>
      <c r="IZ133">
        <v>0</v>
      </c>
      <c r="JA133">
        <v>0</v>
      </c>
      <c r="JB133">
        <v>0</v>
      </c>
      <c r="JC133"/>
      <c r="JD133">
        <v>218465</v>
      </c>
      <c r="JE133">
        <v>142450</v>
      </c>
      <c r="JF133">
        <v>48464</v>
      </c>
      <c r="JG133">
        <v>440244</v>
      </c>
      <c r="JH133">
        <v>187414</v>
      </c>
      <c r="JI133">
        <v>159703</v>
      </c>
      <c r="JJ133">
        <v>35551</v>
      </c>
      <c r="JK133">
        <v>261910</v>
      </c>
      <c r="JL133">
        <v>3668592</v>
      </c>
      <c r="JM133">
        <v>0</v>
      </c>
      <c r="JN133">
        <v>0</v>
      </c>
      <c r="JO133">
        <v>0</v>
      </c>
      <c r="JP133">
        <v>0</v>
      </c>
      <c r="JQ133">
        <v>0</v>
      </c>
      <c r="JR133">
        <v>0</v>
      </c>
      <c r="JS133">
        <v>0</v>
      </c>
      <c r="JT133"/>
      <c r="JU133"/>
      <c r="JV133"/>
      <c r="JW133"/>
      <c r="JX133"/>
      <c r="JY133"/>
      <c r="JZ133"/>
      <c r="KA133"/>
      <c r="KB133"/>
      <c r="KC133"/>
      <c r="KD133"/>
      <c r="KE133"/>
      <c r="KF133">
        <v>106</v>
      </c>
      <c r="KG133">
        <v>143</v>
      </c>
      <c r="KH133">
        <v>71</v>
      </c>
      <c r="KI133">
        <v>54</v>
      </c>
      <c r="KJ133">
        <v>71</v>
      </c>
      <c r="KK133">
        <v>39</v>
      </c>
      <c r="KL133">
        <v>40</v>
      </c>
      <c r="KM133">
        <v>55</v>
      </c>
      <c r="KN133">
        <v>26</v>
      </c>
      <c r="KO133">
        <v>0</v>
      </c>
      <c r="KP133">
        <v>1</v>
      </c>
      <c r="KQ133">
        <v>0</v>
      </c>
      <c r="KR133">
        <v>1</v>
      </c>
      <c r="KS133">
        <v>0</v>
      </c>
      <c r="KT133">
        <v>0</v>
      </c>
      <c r="KU133">
        <v>1</v>
      </c>
      <c r="KV133">
        <v>0</v>
      </c>
      <c r="KW133">
        <v>0</v>
      </c>
      <c r="KX133">
        <v>0</v>
      </c>
      <c r="KY133">
        <v>0</v>
      </c>
      <c r="KZ133">
        <v>0</v>
      </c>
      <c r="LA133">
        <v>0</v>
      </c>
      <c r="LB133">
        <v>0</v>
      </c>
      <c r="LC133">
        <v>0</v>
      </c>
      <c r="LD133">
        <v>0</v>
      </c>
      <c r="LE133">
        <v>0</v>
      </c>
      <c r="LF133">
        <v>1</v>
      </c>
      <c r="LG133">
        <v>0</v>
      </c>
      <c r="LH133">
        <v>0</v>
      </c>
    </row>
    <row r="134" spans="1:320" s="34" customFormat="1" ht="15" customHeight="1" x14ac:dyDescent="0.25">
      <c r="A134" s="45">
        <v>206100800</v>
      </c>
      <c r="B134" s="45" t="s">
        <v>993</v>
      </c>
      <c r="C134" s="46">
        <v>45210</v>
      </c>
      <c r="D134" s="46">
        <v>45412</v>
      </c>
      <c r="E134" s="47">
        <v>203</v>
      </c>
      <c r="F134" s="45" t="s">
        <v>883</v>
      </c>
      <c r="G134" s="45" t="s">
        <v>884</v>
      </c>
      <c r="H134" s="45" t="s">
        <v>987</v>
      </c>
      <c r="I134" s="45" t="s">
        <v>886</v>
      </c>
      <c r="J134" s="45" t="s">
        <v>887</v>
      </c>
      <c r="K134" s="45" t="s">
        <v>988</v>
      </c>
      <c r="L134" s="45" t="s">
        <v>2380</v>
      </c>
      <c r="M134" s="45" t="s">
        <v>994</v>
      </c>
      <c r="N134" s="45" t="s">
        <v>995</v>
      </c>
      <c r="O134" s="45" t="s">
        <v>991</v>
      </c>
      <c r="P134" s="45" t="s">
        <v>2501</v>
      </c>
      <c r="Q134" s="45" t="s">
        <v>2502</v>
      </c>
      <c r="R134" t="s">
        <v>996</v>
      </c>
      <c r="S134" s="45" t="s">
        <v>893</v>
      </c>
      <c r="T134"/>
      <c r="U134" s="47">
        <v>99</v>
      </c>
      <c r="V134" s="47">
        <v>99</v>
      </c>
      <c r="W134" s="47" t="s">
        <v>894</v>
      </c>
      <c r="X134" s="47">
        <v>20097</v>
      </c>
      <c r="Y134" s="47">
        <v>18661</v>
      </c>
      <c r="Z134" s="48">
        <v>92.85</v>
      </c>
      <c r="AA134" s="44">
        <v>166</v>
      </c>
      <c r="AB134" s="44">
        <v>158</v>
      </c>
      <c r="AC134" s="44">
        <v>2004</v>
      </c>
      <c r="AD134" s="44"/>
      <c r="AE134" s="44">
        <v>2234</v>
      </c>
      <c r="AF134" s="44">
        <v>10972</v>
      </c>
      <c r="AG134" s="44">
        <v>1686</v>
      </c>
      <c r="AH134" s="47"/>
      <c r="AI134" s="47">
        <v>401</v>
      </c>
      <c r="AJ134">
        <v>1364</v>
      </c>
      <c r="AK134" t="s">
        <v>895</v>
      </c>
      <c r="AL134">
        <v>18661</v>
      </c>
      <c r="AM134"/>
      <c r="AN134"/>
      <c r="AO134"/>
      <c r="AP134"/>
      <c r="AQ134"/>
      <c r="AR134" s="44"/>
      <c r="AS134" s="44"/>
      <c r="AT134" s="44"/>
      <c r="AU134" s="44">
        <v>7965738</v>
      </c>
      <c r="AV134" s="44">
        <v>2760196</v>
      </c>
      <c r="AW134" s="44">
        <v>3804180</v>
      </c>
      <c r="AX134" s="44"/>
      <c r="AY134" s="44">
        <v>6921754</v>
      </c>
      <c r="AZ134" s="21">
        <v>7224622</v>
      </c>
      <c r="BA134" s="21">
        <v>-302868</v>
      </c>
      <c r="BB134" s="44">
        <v>168967</v>
      </c>
      <c r="BC134" s="44">
        <v>800</v>
      </c>
      <c r="BD134" s="44"/>
      <c r="BE134" s="44">
        <v>-134701</v>
      </c>
      <c r="BF134" s="44">
        <v>1803194</v>
      </c>
      <c r="BG134" s="44"/>
      <c r="BH134" s="44">
        <v>705696</v>
      </c>
      <c r="BI134" s="21">
        <v>3408538</v>
      </c>
      <c r="BJ134" s="21">
        <v>1517748</v>
      </c>
      <c r="BK134" s="21"/>
      <c r="BL134" s="21">
        <v>118841</v>
      </c>
      <c r="BM134" s="21">
        <v>411721</v>
      </c>
      <c r="BN134" s="21">
        <v>7965738</v>
      </c>
      <c r="BO134" s="21"/>
      <c r="BP134" s="21"/>
      <c r="BQ134" s="44"/>
      <c r="BR134" s="21"/>
      <c r="BS134" s="44"/>
      <c r="BT134" s="21"/>
      <c r="BU134" s="44"/>
      <c r="BV134" s="21"/>
      <c r="BW134" s="44">
        <v>1455067</v>
      </c>
      <c r="BX134" s="21"/>
      <c r="BY134" s="21"/>
      <c r="BZ134" s="21"/>
      <c r="CA134" s="44">
        <v>46945</v>
      </c>
      <c r="CB134" s="44"/>
      <c r="CC134" s="44">
        <v>154841</v>
      </c>
      <c r="CD134" s="44"/>
      <c r="CE134" s="44">
        <v>1096424</v>
      </c>
      <c r="CF134" s="44"/>
      <c r="CG134" s="44"/>
      <c r="CH134" s="44"/>
      <c r="CI134" s="21">
        <v>452</v>
      </c>
      <c r="CJ134" s="44"/>
      <c r="CK134" s="21">
        <v>6467</v>
      </c>
      <c r="CL134" s="44"/>
      <c r="CM134" s="44">
        <v>1205</v>
      </c>
      <c r="CN134" s="44">
        <v>16633</v>
      </c>
      <c r="CO134" s="44">
        <v>1285799</v>
      </c>
      <c r="CP134" s="44">
        <v>0</v>
      </c>
      <c r="CQ134" s="21">
        <v>900858</v>
      </c>
      <c r="CR134" s="44">
        <v>180710</v>
      </c>
      <c r="CS134" s="44">
        <v>313924</v>
      </c>
      <c r="CT134" s="44">
        <v>15236</v>
      </c>
      <c r="CU134" s="44"/>
      <c r="CV134" s="44">
        <v>45831</v>
      </c>
      <c r="CW134" s="21"/>
      <c r="CX134" s="21"/>
      <c r="CY134" s="21"/>
      <c r="CZ134" s="21"/>
      <c r="DA134" s="21"/>
      <c r="DB134" s="21"/>
      <c r="DC134" s="21"/>
      <c r="DD134" s="21"/>
      <c r="DE134" s="44"/>
      <c r="DF134" s="21"/>
      <c r="DG134" s="44"/>
      <c r="DH134" s="21"/>
      <c r="DI134" s="44"/>
      <c r="DJ134" s="44"/>
      <c r="DK134" s="44"/>
      <c r="DL134" s="44"/>
      <c r="DM134" s="21"/>
      <c r="DN134" s="44"/>
      <c r="DO134" s="44"/>
      <c r="DP134" s="44"/>
      <c r="DQ134" s="44"/>
      <c r="DR134" s="44"/>
      <c r="DS134" s="44"/>
      <c r="DT134" s="44"/>
      <c r="DU134" s="44"/>
      <c r="DV134" s="44"/>
      <c r="DW134" s="44"/>
      <c r="DX134" s="44"/>
      <c r="DY134" s="44">
        <v>-28</v>
      </c>
      <c r="DZ134" s="44"/>
      <c r="EA134" s="44"/>
      <c r="EB134" s="21"/>
      <c r="EC134" s="44">
        <v>1127660</v>
      </c>
      <c r="ED134" s="44"/>
      <c r="EE134" s="21"/>
      <c r="EF134" s="44"/>
      <c r="EG134" s="21">
        <v>158033</v>
      </c>
      <c r="EH134" s="44"/>
      <c r="EI134" s="21">
        <v>900307</v>
      </c>
      <c r="EJ134" s="44"/>
      <c r="EK134" s="44">
        <v>1545328</v>
      </c>
      <c r="EL134" s="21"/>
      <c r="EM134" s="44"/>
      <c r="EN134" s="44"/>
      <c r="EO134" s="44">
        <v>72880</v>
      </c>
      <c r="EP134" s="21"/>
      <c r="EQ134" s="21"/>
      <c r="ER134" s="21"/>
      <c r="ES134" s="21"/>
      <c r="ET134" s="44"/>
      <c r="EU134" s="21"/>
      <c r="EV134" s="44"/>
      <c r="EW134" s="21"/>
      <c r="EX134" s="44"/>
      <c r="EY134" s="44"/>
      <c r="EZ134" s="21"/>
      <c r="FA134" s="21"/>
      <c r="FB134" s="44"/>
      <c r="FC134" s="44"/>
      <c r="FD134" s="21"/>
      <c r="FE134" s="112"/>
      <c r="FF134" s="44"/>
      <c r="FG134" s="44">
        <v>3586900</v>
      </c>
      <c r="FH134" s="44">
        <v>831532</v>
      </c>
      <c r="FI134" s="44">
        <v>2806190</v>
      </c>
      <c r="FJ134" s="44">
        <v>187424</v>
      </c>
      <c r="FK134" s="44">
        <v>2986000</v>
      </c>
      <c r="FL134" s="44"/>
      <c r="FM134" s="44"/>
      <c r="FN134" s="44"/>
      <c r="FO134" s="44"/>
      <c r="FP134" s="44"/>
      <c r="FQ134" s="44"/>
      <c r="FR134" s="44"/>
      <c r="FS134" s="44"/>
      <c r="FT134" s="44">
        <v>603</v>
      </c>
      <c r="FU134" s="44">
        <v>15338</v>
      </c>
      <c r="FV134" s="21">
        <v>290505</v>
      </c>
      <c r="FW134" s="44"/>
      <c r="FX134" s="44">
        <v>154057</v>
      </c>
      <c r="FY134" s="44">
        <v>35238</v>
      </c>
      <c r="FZ134" s="44">
        <v>161225</v>
      </c>
      <c r="GA134" s="44">
        <v>16822</v>
      </c>
      <c r="GB134" s="44"/>
      <c r="GC134" s="44">
        <v>22980</v>
      </c>
      <c r="GD134" s="44">
        <v>361379</v>
      </c>
      <c r="GE134" s="44">
        <v>138984</v>
      </c>
      <c r="GF134" s="44">
        <v>79678</v>
      </c>
      <c r="GG134" s="44">
        <v>451275</v>
      </c>
      <c r="GH134" s="44">
        <v>37176</v>
      </c>
      <c r="GI134" s="44">
        <v>58033</v>
      </c>
      <c r="GJ134" s="44">
        <v>210025</v>
      </c>
      <c r="GK134" s="44">
        <v>1558552</v>
      </c>
      <c r="GL134" s="44">
        <v>14389</v>
      </c>
      <c r="GM134" s="44">
        <v>445020</v>
      </c>
      <c r="GN134" s="44">
        <v>51985</v>
      </c>
      <c r="GO134" s="44">
        <v>18149</v>
      </c>
      <c r="GP134" s="44"/>
      <c r="GQ134" s="44">
        <v>1128</v>
      </c>
      <c r="GR134" s="44">
        <v>116081</v>
      </c>
      <c r="GS134" s="44">
        <v>3466855</v>
      </c>
      <c r="GT134" s="44"/>
      <c r="GU134" s="21">
        <v>72060</v>
      </c>
      <c r="GV134" s="44">
        <v>18914</v>
      </c>
      <c r="GW134" s="44">
        <v>1298186</v>
      </c>
      <c r="GX134" s="44">
        <v>1987542</v>
      </c>
      <c r="GY134" s="44">
        <v>6843557</v>
      </c>
      <c r="GZ134" s="44">
        <v>4576029</v>
      </c>
      <c r="HA134" s="44"/>
      <c r="HB134" s="44"/>
      <c r="HC134" s="44">
        <v>2267528</v>
      </c>
      <c r="HD134" s="44">
        <v>6843557</v>
      </c>
      <c r="HE134" s="21">
        <v>215576</v>
      </c>
      <c r="HF134" s="21"/>
      <c r="HG134" s="21">
        <v>1548888</v>
      </c>
      <c r="HH134" s="21"/>
      <c r="HI134" s="21">
        <v>0</v>
      </c>
      <c r="HJ134" s="44"/>
      <c r="HK134" s="21">
        <v>94632</v>
      </c>
      <c r="HL134" s="21">
        <v>141365</v>
      </c>
      <c r="HM134" s="21">
        <v>235997</v>
      </c>
      <c r="HN134" s="21">
        <v>-163937</v>
      </c>
      <c r="HO134" s="21"/>
      <c r="HP134" s="44"/>
      <c r="HQ134" s="47"/>
      <c r="HR134" s="47"/>
      <c r="HS134" s="47"/>
      <c r="HT134" s="47" t="s">
        <v>1744</v>
      </c>
      <c r="HU134" s="47">
        <v>320322.03000000003</v>
      </c>
      <c r="HV134" s="47">
        <v>1037</v>
      </c>
      <c r="HW134" s="47">
        <v>0</v>
      </c>
      <c r="HX134" s="47">
        <v>9200</v>
      </c>
      <c r="HY134" s="47">
        <v>13761</v>
      </c>
      <c r="HZ134" s="47">
        <v>46202</v>
      </c>
      <c r="IA134" s="47">
        <v>0</v>
      </c>
      <c r="IB134" s="47">
        <v>0</v>
      </c>
      <c r="IC134" s="47">
        <v>5435</v>
      </c>
      <c r="ID134">
        <v>7739</v>
      </c>
      <c r="IE134" s="47">
        <v>1697</v>
      </c>
      <c r="IF134">
        <v>5794</v>
      </c>
      <c r="IG134" s="47">
        <v>2919</v>
      </c>
      <c r="IH134" s="47">
        <v>10557</v>
      </c>
      <c r="II134">
        <v>1270</v>
      </c>
      <c r="IJ134">
        <v>2189</v>
      </c>
      <c r="IK134">
        <v>7084</v>
      </c>
      <c r="IL134">
        <v>8533</v>
      </c>
      <c r="IM134">
        <v>123417</v>
      </c>
      <c r="IN134">
        <v>0</v>
      </c>
      <c r="IO134">
        <v>0</v>
      </c>
      <c r="IP134">
        <v>0</v>
      </c>
      <c r="IQ134">
        <v>0</v>
      </c>
      <c r="IR134">
        <v>0</v>
      </c>
      <c r="IS134">
        <v>0</v>
      </c>
      <c r="IT134">
        <v>0</v>
      </c>
      <c r="IU134">
        <v>91625</v>
      </c>
      <c r="IV134">
        <v>0</v>
      </c>
      <c r="IW134">
        <v>420179</v>
      </c>
      <c r="IX134">
        <v>517220</v>
      </c>
      <c r="IY134">
        <v>988276</v>
      </c>
      <c r="IZ134">
        <v>0</v>
      </c>
      <c r="JA134">
        <v>0</v>
      </c>
      <c r="JB134">
        <v>187279</v>
      </c>
      <c r="JC134">
        <v>383970</v>
      </c>
      <c r="JD134">
        <v>42321</v>
      </c>
      <c r="JE134">
        <v>96845</v>
      </c>
      <c r="JF134">
        <v>48467</v>
      </c>
      <c r="JG134">
        <v>202211</v>
      </c>
      <c r="JH134">
        <v>29409</v>
      </c>
      <c r="JI134">
        <v>43307</v>
      </c>
      <c r="JJ134">
        <v>178990</v>
      </c>
      <c r="JK134">
        <v>356801</v>
      </c>
      <c r="JL134">
        <v>3586900</v>
      </c>
      <c r="JM134">
        <v>0</v>
      </c>
      <c r="JN134">
        <v>0</v>
      </c>
      <c r="JO134">
        <v>0</v>
      </c>
      <c r="JP134">
        <v>0</v>
      </c>
      <c r="JQ134">
        <v>0</v>
      </c>
      <c r="JR134">
        <v>0</v>
      </c>
      <c r="JS134">
        <v>0</v>
      </c>
      <c r="JT134"/>
      <c r="JU134"/>
      <c r="JV134"/>
      <c r="JW134"/>
      <c r="JX134"/>
      <c r="JY134">
        <v>7739</v>
      </c>
      <c r="JZ134"/>
      <c r="KA134"/>
      <c r="KB134"/>
      <c r="KC134"/>
      <c r="KD134"/>
      <c r="KE134">
        <v>383970</v>
      </c>
      <c r="KF134">
        <v>166</v>
      </c>
      <c r="KG134">
        <v>249</v>
      </c>
      <c r="KH134">
        <v>108</v>
      </c>
      <c r="KI134">
        <v>105</v>
      </c>
      <c r="KJ134">
        <v>167</v>
      </c>
      <c r="KK134">
        <v>63</v>
      </c>
      <c r="KL134">
        <v>72</v>
      </c>
      <c r="KM134">
        <v>125</v>
      </c>
      <c r="KN134">
        <v>35</v>
      </c>
      <c r="KO134">
        <v>1</v>
      </c>
      <c r="KP134">
        <v>0</v>
      </c>
      <c r="KQ134">
        <v>0</v>
      </c>
      <c r="KR134">
        <v>0</v>
      </c>
      <c r="KS134">
        <v>1</v>
      </c>
      <c r="KT134">
        <v>0</v>
      </c>
      <c r="KU134">
        <v>1</v>
      </c>
      <c r="KV134">
        <v>0</v>
      </c>
      <c r="KW134">
        <v>0</v>
      </c>
      <c r="KX134">
        <v>0</v>
      </c>
      <c r="KY134">
        <v>0</v>
      </c>
      <c r="KZ134">
        <v>0</v>
      </c>
      <c r="LA134">
        <v>0</v>
      </c>
      <c r="LB134">
        <v>0</v>
      </c>
      <c r="LC134">
        <v>0</v>
      </c>
      <c r="LD134">
        <v>1</v>
      </c>
      <c r="LE134">
        <v>0</v>
      </c>
      <c r="LF134">
        <v>0</v>
      </c>
      <c r="LG134">
        <v>0</v>
      </c>
      <c r="LH134">
        <v>0</v>
      </c>
    </row>
    <row r="135" spans="1:320" s="34" customFormat="1" ht="15" customHeight="1" x14ac:dyDescent="0.25">
      <c r="A135" s="45">
        <v>206100820</v>
      </c>
      <c r="B135" s="45" t="s">
        <v>2503</v>
      </c>
      <c r="C135" s="46">
        <v>45292</v>
      </c>
      <c r="D135" s="46">
        <v>45657</v>
      </c>
      <c r="E135" s="47">
        <v>366</v>
      </c>
      <c r="F135" s="45" t="s">
        <v>883</v>
      </c>
      <c r="G135" s="45" t="s">
        <v>884</v>
      </c>
      <c r="H135" s="45" t="s">
        <v>987</v>
      </c>
      <c r="I135" s="45" t="s">
        <v>886</v>
      </c>
      <c r="J135" s="45" t="s">
        <v>887</v>
      </c>
      <c r="K135" s="45" t="s">
        <v>988</v>
      </c>
      <c r="L135" s="45" t="s">
        <v>2380</v>
      </c>
      <c r="M135" s="45" t="s">
        <v>2504</v>
      </c>
      <c r="N135" s="45" t="s">
        <v>2505</v>
      </c>
      <c r="O135" s="45" t="s">
        <v>991</v>
      </c>
      <c r="P135" s="45" t="s">
        <v>2453</v>
      </c>
      <c r="Q135" s="45" t="s">
        <v>2506</v>
      </c>
      <c r="R135" t="s">
        <v>2507</v>
      </c>
      <c r="S135" s="45" t="s">
        <v>893</v>
      </c>
      <c r="T135"/>
      <c r="U135" s="47">
        <v>99</v>
      </c>
      <c r="V135" s="47">
        <v>99</v>
      </c>
      <c r="W135" s="47" t="s">
        <v>894</v>
      </c>
      <c r="X135" s="47">
        <v>36234</v>
      </c>
      <c r="Y135" s="47">
        <v>34088</v>
      </c>
      <c r="Z135" s="48">
        <v>220.72</v>
      </c>
      <c r="AA135" s="44">
        <v>435</v>
      </c>
      <c r="AB135" s="44">
        <v>434</v>
      </c>
      <c r="AC135" s="44">
        <v>5392</v>
      </c>
      <c r="AD135" s="44">
        <v>5182</v>
      </c>
      <c r="AE135" s="44">
        <v>2943</v>
      </c>
      <c r="AF135" s="44">
        <v>13868</v>
      </c>
      <c r="AG135" s="44">
        <v>368</v>
      </c>
      <c r="AH135" s="47">
        <v>5</v>
      </c>
      <c r="AI135" s="47">
        <v>203</v>
      </c>
      <c r="AJ135">
        <v>6127</v>
      </c>
      <c r="AK135" t="s">
        <v>895</v>
      </c>
      <c r="AL135">
        <v>34088</v>
      </c>
      <c r="AM135"/>
      <c r="AN135"/>
      <c r="AO135"/>
      <c r="AP135"/>
      <c r="AQ135"/>
      <c r="AR135" s="44"/>
      <c r="AS135" s="44"/>
      <c r="AT135" s="44"/>
      <c r="AU135" s="44">
        <v>26590843</v>
      </c>
      <c r="AV135" s="44">
        <v>5307219</v>
      </c>
      <c r="AW135" s="44">
        <v>15452167</v>
      </c>
      <c r="AX135" s="44">
        <v>29771</v>
      </c>
      <c r="AY135" s="44">
        <v>16475666</v>
      </c>
      <c r="AZ135" s="21">
        <v>14044274</v>
      </c>
      <c r="BA135" s="21">
        <v>2431392</v>
      </c>
      <c r="BB135" s="44">
        <v>-3</v>
      </c>
      <c r="BC135" s="44"/>
      <c r="BD135" s="44"/>
      <c r="BE135" s="44">
        <v>2431389</v>
      </c>
      <c r="BF135" s="44">
        <v>6740000</v>
      </c>
      <c r="BG135" s="44">
        <v>6477500</v>
      </c>
      <c r="BH135" s="44">
        <v>1237425</v>
      </c>
      <c r="BI135" s="21">
        <v>5527540</v>
      </c>
      <c r="BJ135" s="21">
        <v>460000</v>
      </c>
      <c r="BK135" s="21">
        <v>6250</v>
      </c>
      <c r="BL135" s="21">
        <v>80250</v>
      </c>
      <c r="BM135" s="21">
        <v>6061878</v>
      </c>
      <c r="BN135" s="21">
        <v>26590843</v>
      </c>
      <c r="BO135" s="21"/>
      <c r="BP135" s="21"/>
      <c r="BQ135" s="44"/>
      <c r="BR135" s="21"/>
      <c r="BS135" s="44"/>
      <c r="BT135" s="21"/>
      <c r="BU135" s="44"/>
      <c r="BV135" s="21"/>
      <c r="BW135" s="44">
        <v>2701633</v>
      </c>
      <c r="BX135" s="21"/>
      <c r="BY135" s="21">
        <v>1849046</v>
      </c>
      <c r="BZ135" s="21"/>
      <c r="CA135" s="44">
        <v>52296</v>
      </c>
      <c r="CB135" s="44"/>
      <c r="CC135" s="44">
        <v>101915</v>
      </c>
      <c r="CD135" s="44"/>
      <c r="CE135" s="44">
        <v>71392</v>
      </c>
      <c r="CF135" s="44"/>
      <c r="CG135" s="44">
        <v>31757</v>
      </c>
      <c r="CH135" s="44"/>
      <c r="CI135" s="21">
        <v>5800</v>
      </c>
      <c r="CJ135" s="44"/>
      <c r="CK135" s="21">
        <v>493380</v>
      </c>
      <c r="CL135" s="44"/>
      <c r="CM135" s="44">
        <v>0</v>
      </c>
      <c r="CN135" s="44">
        <v>71871</v>
      </c>
      <c r="CO135" s="44">
        <v>2054275</v>
      </c>
      <c r="CP135" s="44">
        <v>72535</v>
      </c>
      <c r="CQ135" s="21">
        <v>2071975</v>
      </c>
      <c r="CR135" s="44">
        <v>84750</v>
      </c>
      <c r="CS135" s="44">
        <v>833963</v>
      </c>
      <c r="CT135" s="44">
        <v>92061</v>
      </c>
      <c r="CU135" s="44"/>
      <c r="CV135" s="44">
        <v>25789</v>
      </c>
      <c r="CW135" s="21"/>
      <c r="CX135" s="21"/>
      <c r="CY135" s="21"/>
      <c r="CZ135" s="21"/>
      <c r="DA135" s="21"/>
      <c r="DB135" s="21"/>
      <c r="DC135" s="21"/>
      <c r="DD135" s="21"/>
      <c r="DE135" s="44"/>
      <c r="DF135" s="21"/>
      <c r="DG135" s="44"/>
      <c r="DH135" s="21"/>
      <c r="DI135" s="44"/>
      <c r="DJ135" s="44"/>
      <c r="DK135" s="44"/>
      <c r="DL135" s="44"/>
      <c r="DM135" s="21"/>
      <c r="DN135" s="44"/>
      <c r="DO135" s="44"/>
      <c r="DP135" s="44"/>
      <c r="DQ135" s="44"/>
      <c r="DR135" s="44"/>
      <c r="DS135" s="44"/>
      <c r="DT135" s="44"/>
      <c r="DU135" s="44"/>
      <c r="DV135" s="44"/>
      <c r="DW135" s="44"/>
      <c r="DX135" s="44"/>
      <c r="DY135" s="44"/>
      <c r="DZ135" s="44"/>
      <c r="EA135" s="44"/>
      <c r="EB135" s="21"/>
      <c r="EC135" s="44">
        <v>4736637</v>
      </c>
      <c r="ED135" s="44"/>
      <c r="EE135" s="21">
        <v>4818937</v>
      </c>
      <c r="EF135" s="44"/>
      <c r="EG135" s="21">
        <v>545041</v>
      </c>
      <c r="EH135" s="44"/>
      <c r="EI135" s="21">
        <v>1814768</v>
      </c>
      <c r="EJ135" s="44"/>
      <c r="EK135" s="44">
        <v>226809</v>
      </c>
      <c r="EL135" s="21"/>
      <c r="EM135" s="44">
        <v>2193</v>
      </c>
      <c r="EN135" s="44"/>
      <c r="EO135" s="44">
        <v>3307782</v>
      </c>
      <c r="EP135" s="21"/>
      <c r="EQ135" s="21"/>
      <c r="ER135" s="21"/>
      <c r="ES135" s="21"/>
      <c r="ET135" s="44"/>
      <c r="EU135" s="21"/>
      <c r="EV135" s="44"/>
      <c r="EW135" s="21"/>
      <c r="EX135" s="44"/>
      <c r="EY135" s="44"/>
      <c r="EZ135" s="21"/>
      <c r="FA135" s="21"/>
      <c r="FB135" s="44"/>
      <c r="FC135" s="44"/>
      <c r="FD135" s="21"/>
      <c r="FE135" s="112"/>
      <c r="FF135" s="44"/>
      <c r="FG135" s="44">
        <v>6332228</v>
      </c>
      <c r="FH135" s="44">
        <v>1481700</v>
      </c>
      <c r="FI135" s="44">
        <v>6230346</v>
      </c>
      <c r="FJ135" s="44">
        <v>133412</v>
      </c>
      <c r="FK135" s="44">
        <v>4942182</v>
      </c>
      <c r="FL135" s="44"/>
      <c r="FM135" s="44"/>
      <c r="FN135" s="44"/>
      <c r="FO135" s="44"/>
      <c r="FP135" s="44"/>
      <c r="FQ135" s="44"/>
      <c r="FR135" s="44"/>
      <c r="FS135" s="44"/>
      <c r="FT135" s="44"/>
      <c r="FU135" s="44">
        <v>28748</v>
      </c>
      <c r="FV135" s="21">
        <v>476172</v>
      </c>
      <c r="FW135" s="44">
        <v>86426</v>
      </c>
      <c r="FX135" s="44">
        <v>655318</v>
      </c>
      <c r="FY135" s="44">
        <v>44659</v>
      </c>
      <c r="FZ135" s="44">
        <v>309880</v>
      </c>
      <c r="GA135" s="44">
        <v>36362</v>
      </c>
      <c r="GB135" s="44"/>
      <c r="GC135" s="44">
        <v>12701</v>
      </c>
      <c r="GD135" s="44">
        <v>438987</v>
      </c>
      <c r="GE135" s="44">
        <v>222389</v>
      </c>
      <c r="GF135" s="44">
        <v>122016</v>
      </c>
      <c r="GG135" s="44">
        <v>904478</v>
      </c>
      <c r="GH135" s="44">
        <v>74199</v>
      </c>
      <c r="GI135" s="44">
        <v>164279</v>
      </c>
      <c r="GJ135" s="44">
        <v>82425</v>
      </c>
      <c r="GK135" s="44">
        <v>3682297</v>
      </c>
      <c r="GL135" s="44">
        <v>68361</v>
      </c>
      <c r="GM135" s="44">
        <v>938187</v>
      </c>
      <c r="GN135" s="44">
        <v>74131</v>
      </c>
      <c r="GO135" s="44">
        <v>29635</v>
      </c>
      <c r="GP135" s="44"/>
      <c r="GQ135" s="44">
        <v>13493</v>
      </c>
      <c r="GR135" s="44">
        <v>636949</v>
      </c>
      <c r="GS135" s="44">
        <v>6918945</v>
      </c>
      <c r="GT135" s="44"/>
      <c r="GU135" s="21">
        <v>781346</v>
      </c>
      <c r="GV135" s="44"/>
      <c r="GW135" s="44">
        <v>272222</v>
      </c>
      <c r="GX135" s="44"/>
      <c r="GY135" s="44">
        <v>7972513</v>
      </c>
      <c r="GZ135" s="44">
        <v>1728872</v>
      </c>
      <c r="HA135" s="44"/>
      <c r="HB135" s="44"/>
      <c r="HC135" s="44">
        <v>6243641</v>
      </c>
      <c r="HD135" s="44">
        <v>7972513</v>
      </c>
      <c r="HE135" s="21">
        <v>3834954</v>
      </c>
      <c r="HF135" s="21"/>
      <c r="HG135" s="21"/>
      <c r="HH135" s="21"/>
      <c r="HI135" s="21">
        <v>0</v>
      </c>
      <c r="HJ135" s="44"/>
      <c r="HK135" s="21">
        <v>718355</v>
      </c>
      <c r="HL135" s="21">
        <v>253470</v>
      </c>
      <c r="HM135" s="21">
        <v>971825</v>
      </c>
      <c r="HN135" s="21">
        <v>-190479</v>
      </c>
      <c r="HO135" s="21"/>
      <c r="HP135" s="44"/>
      <c r="HQ135" s="47"/>
      <c r="HR135" s="47"/>
      <c r="HS135" s="47"/>
      <c r="HT135" s="47" t="s">
        <v>1759</v>
      </c>
      <c r="HU135" s="47">
        <v>0</v>
      </c>
      <c r="HV135" s="47">
        <v>2915</v>
      </c>
      <c r="HW135" s="47">
        <v>0</v>
      </c>
      <c r="HX135" s="47">
        <v>5016</v>
      </c>
      <c r="HY135" s="47">
        <v>38951</v>
      </c>
      <c r="HZ135" s="47">
        <v>90141</v>
      </c>
      <c r="IA135" s="47">
        <v>0</v>
      </c>
      <c r="IB135" s="47">
        <v>0</v>
      </c>
      <c r="IC135" s="47">
        <v>0</v>
      </c>
      <c r="ID135">
        <v>20850</v>
      </c>
      <c r="IE135" s="47">
        <v>1988</v>
      </c>
      <c r="IF135">
        <v>7800</v>
      </c>
      <c r="IG135" s="47">
        <v>4864</v>
      </c>
      <c r="IH135" s="47">
        <v>21655</v>
      </c>
      <c r="II135">
        <v>1847</v>
      </c>
      <c r="IJ135">
        <v>7079</v>
      </c>
      <c r="IK135">
        <v>1804</v>
      </c>
      <c r="IL135">
        <v>13372</v>
      </c>
      <c r="IM135">
        <v>218282</v>
      </c>
      <c r="IN135">
        <v>0</v>
      </c>
      <c r="IO135">
        <v>0</v>
      </c>
      <c r="IP135">
        <v>3397</v>
      </c>
      <c r="IQ135">
        <v>2348</v>
      </c>
      <c r="IR135">
        <v>0</v>
      </c>
      <c r="IS135">
        <v>0</v>
      </c>
      <c r="IT135">
        <v>5745</v>
      </c>
      <c r="IU135">
        <v>168800</v>
      </c>
      <c r="IV135">
        <v>0</v>
      </c>
      <c r="IW135">
        <v>234862</v>
      </c>
      <c r="IX135">
        <v>1306979</v>
      </c>
      <c r="IY135">
        <v>1752490</v>
      </c>
      <c r="IZ135">
        <v>0</v>
      </c>
      <c r="JA135">
        <v>0</v>
      </c>
      <c r="JB135">
        <v>0</v>
      </c>
      <c r="JC135">
        <v>996964</v>
      </c>
      <c r="JD135">
        <v>64609</v>
      </c>
      <c r="JE135">
        <v>144620</v>
      </c>
      <c r="JF135">
        <v>82175</v>
      </c>
      <c r="JG135">
        <v>444602</v>
      </c>
      <c r="JH135">
        <v>56231</v>
      </c>
      <c r="JI135">
        <v>126141</v>
      </c>
      <c r="JJ135">
        <v>61288</v>
      </c>
      <c r="JK135">
        <v>892467</v>
      </c>
      <c r="JL135">
        <v>6332228</v>
      </c>
      <c r="JM135">
        <v>0</v>
      </c>
      <c r="JN135">
        <v>0</v>
      </c>
      <c r="JO135">
        <v>183604</v>
      </c>
      <c r="JP135">
        <v>112447</v>
      </c>
      <c r="JQ135">
        <v>0</v>
      </c>
      <c r="JR135">
        <v>0</v>
      </c>
      <c r="JS135">
        <v>296051</v>
      </c>
      <c r="JT135"/>
      <c r="JU135"/>
      <c r="JV135"/>
      <c r="JW135"/>
      <c r="JX135"/>
      <c r="JY135">
        <v>20850</v>
      </c>
      <c r="JZ135"/>
      <c r="KA135"/>
      <c r="KB135"/>
      <c r="KC135"/>
      <c r="KD135"/>
      <c r="KE135">
        <v>996964</v>
      </c>
      <c r="KF135">
        <v>145</v>
      </c>
      <c r="KG135">
        <v>303</v>
      </c>
      <c r="KH135">
        <v>75</v>
      </c>
      <c r="KI135">
        <v>107</v>
      </c>
      <c r="KJ135">
        <v>240</v>
      </c>
      <c r="KK135">
        <v>50</v>
      </c>
      <c r="KL135">
        <v>63</v>
      </c>
      <c r="KM135">
        <v>149</v>
      </c>
      <c r="KN135">
        <v>29</v>
      </c>
      <c r="KO135">
        <v>1</v>
      </c>
      <c r="KP135">
        <v>0</v>
      </c>
      <c r="KQ135">
        <v>0</v>
      </c>
      <c r="KR135">
        <v>0</v>
      </c>
      <c r="KS135">
        <v>1</v>
      </c>
      <c r="KT135">
        <v>0</v>
      </c>
      <c r="KU135">
        <v>1</v>
      </c>
      <c r="KV135">
        <v>0</v>
      </c>
      <c r="KW135">
        <v>0</v>
      </c>
      <c r="KX135">
        <v>0</v>
      </c>
      <c r="KY135">
        <v>0</v>
      </c>
      <c r="KZ135">
        <v>0</v>
      </c>
      <c r="LA135">
        <v>0</v>
      </c>
      <c r="LB135">
        <v>0</v>
      </c>
      <c r="LC135">
        <v>0</v>
      </c>
      <c r="LD135">
        <v>1</v>
      </c>
      <c r="LE135">
        <v>0</v>
      </c>
      <c r="LF135">
        <v>0</v>
      </c>
      <c r="LG135">
        <v>0</v>
      </c>
      <c r="LH135">
        <v>0</v>
      </c>
    </row>
    <row r="136" spans="1:320" s="34" customFormat="1" ht="15" customHeight="1" x14ac:dyDescent="0.25">
      <c r="A136" s="45">
        <v>206101843</v>
      </c>
      <c r="B136" s="45" t="s">
        <v>2508</v>
      </c>
      <c r="C136" s="46">
        <v>45292</v>
      </c>
      <c r="D136" s="46">
        <v>45657</v>
      </c>
      <c r="E136" s="47">
        <v>366</v>
      </c>
      <c r="F136" s="45" t="s">
        <v>883</v>
      </c>
      <c r="G136" s="45" t="s">
        <v>893</v>
      </c>
      <c r="H136" s="45" t="s">
        <v>987</v>
      </c>
      <c r="I136" s="45" t="s">
        <v>916</v>
      </c>
      <c r="J136" s="45" t="s">
        <v>887</v>
      </c>
      <c r="K136" s="45" t="s">
        <v>988</v>
      </c>
      <c r="L136" s="45" t="s">
        <v>2380</v>
      </c>
      <c r="M136" s="45" t="s">
        <v>2509</v>
      </c>
      <c r="N136" s="45" t="s">
        <v>2510</v>
      </c>
      <c r="O136" s="45" t="s">
        <v>991</v>
      </c>
      <c r="P136" s="45" t="s">
        <v>2511</v>
      </c>
      <c r="Q136" s="45" t="s">
        <v>2512</v>
      </c>
      <c r="R136" t="s">
        <v>2513</v>
      </c>
      <c r="S136" s="45" t="s">
        <v>893</v>
      </c>
      <c r="T136"/>
      <c r="U136" s="47">
        <v>155</v>
      </c>
      <c r="V136" s="47">
        <v>155</v>
      </c>
      <c r="W136" s="47" t="s">
        <v>913</v>
      </c>
      <c r="X136" s="47">
        <v>56730</v>
      </c>
      <c r="Y136" s="47">
        <v>49775</v>
      </c>
      <c r="Z136" s="48">
        <v>207.18</v>
      </c>
      <c r="AA136" s="44">
        <v>274</v>
      </c>
      <c r="AB136" s="44">
        <v>229</v>
      </c>
      <c r="AC136" s="44">
        <v>2442</v>
      </c>
      <c r="AD136" s="44"/>
      <c r="AE136" s="44">
        <v>5604</v>
      </c>
      <c r="AF136" s="44">
        <v>32402</v>
      </c>
      <c r="AG136" s="44"/>
      <c r="AH136" s="47">
        <v>3309</v>
      </c>
      <c r="AI136" s="47">
        <v>272</v>
      </c>
      <c r="AJ136">
        <v>5746</v>
      </c>
      <c r="AK136" t="s">
        <v>895</v>
      </c>
      <c r="AL136">
        <v>49775</v>
      </c>
      <c r="AM136"/>
      <c r="AN136"/>
      <c r="AO136"/>
      <c r="AP136"/>
      <c r="AQ136"/>
      <c r="AR136" s="44"/>
      <c r="AS136" s="44"/>
      <c r="AT136" s="44"/>
      <c r="AU136" s="44">
        <v>19863247</v>
      </c>
      <c r="AV136" s="44">
        <v>6771436</v>
      </c>
      <c r="AW136" s="44">
        <v>9139121</v>
      </c>
      <c r="AX136" s="44"/>
      <c r="AY136" s="44">
        <v>17495562</v>
      </c>
      <c r="AZ136" s="21">
        <v>18700008</v>
      </c>
      <c r="BA136" s="21">
        <v>-1204446</v>
      </c>
      <c r="BB136" s="44">
        <v>-209300</v>
      </c>
      <c r="BC136" s="44">
        <v>13390</v>
      </c>
      <c r="BD136" s="44"/>
      <c r="BE136" s="44">
        <v>-1427136</v>
      </c>
      <c r="BF136" s="44">
        <v>2197800</v>
      </c>
      <c r="BG136" s="44"/>
      <c r="BH136" s="44">
        <v>1718367</v>
      </c>
      <c r="BI136" s="21">
        <v>10447329</v>
      </c>
      <c r="BJ136" s="21"/>
      <c r="BK136" s="21">
        <v>2911611</v>
      </c>
      <c r="BL136" s="21">
        <v>82206</v>
      </c>
      <c r="BM136" s="21">
        <v>2505934</v>
      </c>
      <c r="BN136" s="21">
        <v>19863247</v>
      </c>
      <c r="BO136" s="21"/>
      <c r="BP136" s="21"/>
      <c r="BQ136" s="44"/>
      <c r="BR136" s="21"/>
      <c r="BS136" s="44"/>
      <c r="BT136" s="21"/>
      <c r="BU136" s="44"/>
      <c r="BV136" s="21"/>
      <c r="BW136" s="44">
        <v>3443505</v>
      </c>
      <c r="BX136" s="21"/>
      <c r="BY136" s="21"/>
      <c r="BZ136" s="21"/>
      <c r="CA136" s="44">
        <v>114806</v>
      </c>
      <c r="CB136" s="44"/>
      <c r="CC136" s="44">
        <v>785601</v>
      </c>
      <c r="CD136" s="44"/>
      <c r="CE136" s="44"/>
      <c r="CF136" s="44"/>
      <c r="CG136" s="44">
        <v>1787431</v>
      </c>
      <c r="CH136" s="44"/>
      <c r="CI136" s="21">
        <v>4432</v>
      </c>
      <c r="CJ136" s="44"/>
      <c r="CK136" s="21">
        <v>635661</v>
      </c>
      <c r="CL136" s="44"/>
      <c r="CM136" s="44">
        <v>26315</v>
      </c>
      <c r="CN136" s="44">
        <v>69765</v>
      </c>
      <c r="CO136" s="44">
        <v>2380074</v>
      </c>
      <c r="CP136" s="44">
        <v>0</v>
      </c>
      <c r="CQ136" s="21">
        <v>2383535</v>
      </c>
      <c r="CR136" s="44">
        <v>932228</v>
      </c>
      <c r="CS136" s="44">
        <v>772650</v>
      </c>
      <c r="CT136" s="44">
        <v>102121</v>
      </c>
      <c r="CU136" s="44"/>
      <c r="CV136" s="44">
        <v>104748</v>
      </c>
      <c r="CW136" s="21"/>
      <c r="CX136" s="21"/>
      <c r="CY136" s="21"/>
      <c r="CZ136" s="21"/>
      <c r="DA136" s="21"/>
      <c r="DB136" s="21"/>
      <c r="DC136" s="21"/>
      <c r="DD136" s="21"/>
      <c r="DE136" s="44"/>
      <c r="DF136" s="21"/>
      <c r="DG136" s="44"/>
      <c r="DH136" s="21"/>
      <c r="DI136" s="44"/>
      <c r="DJ136" s="44"/>
      <c r="DK136" s="44"/>
      <c r="DL136" s="44"/>
      <c r="DM136" s="21"/>
      <c r="DN136" s="44"/>
      <c r="DO136" s="44"/>
      <c r="DP136" s="44"/>
      <c r="DQ136" s="44"/>
      <c r="DR136" s="44"/>
      <c r="DS136" s="44"/>
      <c r="DT136" s="44"/>
      <c r="DU136" s="44"/>
      <c r="DV136" s="44"/>
      <c r="DW136" s="44"/>
      <c r="DX136" s="44"/>
      <c r="DY136" s="44">
        <v>-2863</v>
      </c>
      <c r="DZ136" s="44"/>
      <c r="EA136" s="44"/>
      <c r="EB136" s="21"/>
      <c r="EC136" s="44">
        <v>3358249</v>
      </c>
      <c r="ED136" s="44"/>
      <c r="EE136" s="21"/>
      <c r="EF136" s="44"/>
      <c r="EG136" s="21">
        <v>-147409</v>
      </c>
      <c r="EH136" s="44"/>
      <c r="EI136" s="21">
        <v>2467596</v>
      </c>
      <c r="EJ136" s="44"/>
      <c r="EK136" s="44"/>
      <c r="EL136" s="21"/>
      <c r="EM136" s="44">
        <v>2472466</v>
      </c>
      <c r="EN136" s="44"/>
      <c r="EO136" s="44">
        <v>991082</v>
      </c>
      <c r="EP136" s="21"/>
      <c r="EQ136" s="21"/>
      <c r="ER136" s="21"/>
      <c r="ES136" s="21"/>
      <c r="ET136" s="44"/>
      <c r="EU136" s="21"/>
      <c r="EV136" s="44"/>
      <c r="EW136" s="21"/>
      <c r="EX136" s="44"/>
      <c r="EY136" s="44"/>
      <c r="EZ136" s="21"/>
      <c r="FA136" s="21"/>
      <c r="FB136" s="44"/>
      <c r="FC136" s="44"/>
      <c r="FD136" s="21"/>
      <c r="FE136" s="112"/>
      <c r="FF136" s="44"/>
      <c r="FG136" s="44">
        <v>9055728</v>
      </c>
      <c r="FH136" s="44">
        <v>2047126</v>
      </c>
      <c r="FI136" s="44">
        <v>9831567</v>
      </c>
      <c r="FJ136" s="44">
        <v>464510</v>
      </c>
      <c r="FK136" s="44">
        <v>7339971</v>
      </c>
      <c r="FL136" s="44"/>
      <c r="FM136" s="44"/>
      <c r="FN136" s="44"/>
      <c r="FO136" s="44"/>
      <c r="FP136" s="44"/>
      <c r="FQ136" s="44"/>
      <c r="FR136" s="44"/>
      <c r="FS136" s="44"/>
      <c r="FT136" s="44">
        <v>13864</v>
      </c>
      <c r="FU136" s="44">
        <v>43399</v>
      </c>
      <c r="FV136" s="21">
        <v>402206</v>
      </c>
      <c r="FW136" s="44"/>
      <c r="FX136" s="44">
        <v>488096</v>
      </c>
      <c r="FY136" s="44">
        <v>133240</v>
      </c>
      <c r="FZ136" s="44">
        <v>396364</v>
      </c>
      <c r="GA136" s="44">
        <v>16940</v>
      </c>
      <c r="GB136" s="44"/>
      <c r="GC136" s="44">
        <v>66406</v>
      </c>
      <c r="GD136" s="44">
        <v>858639</v>
      </c>
      <c r="GE136" s="44">
        <v>579896</v>
      </c>
      <c r="GF136" s="44">
        <v>152308</v>
      </c>
      <c r="GG136" s="44">
        <v>958500</v>
      </c>
      <c r="GH136" s="44">
        <v>119390</v>
      </c>
      <c r="GI136" s="44">
        <v>228226</v>
      </c>
      <c r="GJ136" s="44">
        <v>144337</v>
      </c>
      <c r="GK136" s="44">
        <v>3695157</v>
      </c>
      <c r="GL136" s="44">
        <v>364498</v>
      </c>
      <c r="GM136" s="44">
        <v>2015525</v>
      </c>
      <c r="GN136" s="44">
        <v>93230</v>
      </c>
      <c r="GO136" s="44">
        <v>36719</v>
      </c>
      <c r="GP136" s="44"/>
      <c r="GQ136" s="44">
        <v>268871</v>
      </c>
      <c r="GR136" s="44">
        <v>284226</v>
      </c>
      <c r="GS136" s="44">
        <v>4584613</v>
      </c>
      <c r="GT136" s="44"/>
      <c r="GU136" s="21">
        <v>2916018</v>
      </c>
      <c r="GV136" s="44"/>
      <c r="GW136" s="44">
        <v>14889708</v>
      </c>
      <c r="GX136" s="44">
        <v>20585</v>
      </c>
      <c r="GY136" s="44">
        <v>22410924</v>
      </c>
      <c r="GZ136" s="44">
        <v>39207474</v>
      </c>
      <c r="HA136" s="44"/>
      <c r="HB136" s="44"/>
      <c r="HC136" s="44">
        <v>-16796550</v>
      </c>
      <c r="HD136" s="44">
        <v>22410924</v>
      </c>
      <c r="HE136" s="21">
        <v>33411</v>
      </c>
      <c r="HF136" s="21"/>
      <c r="HG136" s="21">
        <v>19817825</v>
      </c>
      <c r="HH136" s="21"/>
      <c r="HI136" s="21">
        <v>0</v>
      </c>
      <c r="HJ136" s="44">
        <v>6324</v>
      </c>
      <c r="HK136" s="21">
        <v>3314548</v>
      </c>
      <c r="HL136" s="21">
        <v>3489822</v>
      </c>
      <c r="HM136" s="21">
        <v>6810694</v>
      </c>
      <c r="HN136" s="21">
        <v>-3894676</v>
      </c>
      <c r="HO136" s="21"/>
      <c r="HP136" s="44"/>
      <c r="HQ136" s="47"/>
      <c r="HR136" s="47"/>
      <c r="HS136" s="47"/>
      <c r="HT136" s="47" t="s">
        <v>1759</v>
      </c>
      <c r="HU136" s="47">
        <v>0</v>
      </c>
      <c r="HV136" s="47">
        <v>1889</v>
      </c>
      <c r="HW136" s="47">
        <v>0</v>
      </c>
      <c r="HX136" s="47">
        <v>29867</v>
      </c>
      <c r="HY136" s="47">
        <v>26374</v>
      </c>
      <c r="HZ136" s="47">
        <v>120774</v>
      </c>
      <c r="IA136" s="47">
        <v>0</v>
      </c>
      <c r="IB136" s="47">
        <v>0</v>
      </c>
      <c r="IC136" s="47">
        <v>6511</v>
      </c>
      <c r="ID136">
        <v>18002</v>
      </c>
      <c r="IE136" s="47">
        <v>5744</v>
      </c>
      <c r="IF136">
        <v>29616</v>
      </c>
      <c r="IG136" s="47">
        <v>5527</v>
      </c>
      <c r="IH136" s="47">
        <v>31054</v>
      </c>
      <c r="II136">
        <v>5255</v>
      </c>
      <c r="IJ136">
        <v>9329</v>
      </c>
      <c r="IK136">
        <v>3493</v>
      </c>
      <c r="IL136">
        <v>27477</v>
      </c>
      <c r="IM136">
        <v>320912</v>
      </c>
      <c r="IN136">
        <v>0</v>
      </c>
      <c r="IO136">
        <v>0</v>
      </c>
      <c r="IP136">
        <v>0</v>
      </c>
      <c r="IQ136">
        <v>0</v>
      </c>
      <c r="IR136">
        <v>0</v>
      </c>
      <c r="IS136">
        <v>0</v>
      </c>
      <c r="IT136">
        <v>0</v>
      </c>
      <c r="IU136">
        <v>167493</v>
      </c>
      <c r="IV136">
        <v>0</v>
      </c>
      <c r="IW136">
        <v>1278034</v>
      </c>
      <c r="IX136">
        <v>963165</v>
      </c>
      <c r="IY136">
        <v>2723255</v>
      </c>
      <c r="IZ136">
        <v>0</v>
      </c>
      <c r="JA136">
        <v>0</v>
      </c>
      <c r="JB136">
        <v>246202</v>
      </c>
      <c r="JC136">
        <v>838671</v>
      </c>
      <c r="JD136">
        <v>146474</v>
      </c>
      <c r="JE136">
        <v>549806</v>
      </c>
      <c r="JF136">
        <v>105929</v>
      </c>
      <c r="JG136">
        <v>638020</v>
      </c>
      <c r="JH136">
        <v>101869</v>
      </c>
      <c r="JI136">
        <v>200078</v>
      </c>
      <c r="JJ136">
        <v>138331</v>
      </c>
      <c r="JK136">
        <v>958400</v>
      </c>
      <c r="JL136">
        <v>9055727</v>
      </c>
      <c r="JM136">
        <v>0</v>
      </c>
      <c r="JN136">
        <v>0</v>
      </c>
      <c r="JO136">
        <v>0</v>
      </c>
      <c r="JP136">
        <v>0</v>
      </c>
      <c r="JQ136">
        <v>0</v>
      </c>
      <c r="JR136">
        <v>0</v>
      </c>
      <c r="JS136">
        <v>0</v>
      </c>
      <c r="JT136"/>
      <c r="JU136"/>
      <c r="JV136"/>
      <c r="JW136"/>
      <c r="JX136"/>
      <c r="JY136">
        <v>18002</v>
      </c>
      <c r="JZ136"/>
      <c r="KA136"/>
      <c r="KB136"/>
      <c r="KC136"/>
      <c r="KD136"/>
      <c r="KE136">
        <v>838671</v>
      </c>
      <c r="KF136">
        <v>272</v>
      </c>
      <c r="KG136">
        <v>377</v>
      </c>
      <c r="KH136">
        <v>201</v>
      </c>
      <c r="KI136">
        <v>161</v>
      </c>
      <c r="KJ136">
        <v>217</v>
      </c>
      <c r="KK136">
        <v>122</v>
      </c>
      <c r="KL136">
        <v>98</v>
      </c>
      <c r="KM136">
        <v>148</v>
      </c>
      <c r="KN136">
        <v>76</v>
      </c>
      <c r="KO136">
        <v>1</v>
      </c>
      <c r="KP136">
        <v>0</v>
      </c>
      <c r="KQ136">
        <v>0</v>
      </c>
      <c r="KR136">
        <v>0</v>
      </c>
      <c r="KS136">
        <v>0</v>
      </c>
      <c r="KT136">
        <v>1</v>
      </c>
      <c r="KU136">
        <v>1</v>
      </c>
      <c r="KV136">
        <v>0</v>
      </c>
      <c r="KW136">
        <v>0</v>
      </c>
      <c r="KX136">
        <v>0</v>
      </c>
      <c r="KY136">
        <v>0</v>
      </c>
      <c r="KZ136">
        <v>0</v>
      </c>
      <c r="LA136">
        <v>0</v>
      </c>
      <c r="LB136">
        <v>0</v>
      </c>
      <c r="LC136">
        <v>0</v>
      </c>
      <c r="LD136">
        <v>0</v>
      </c>
      <c r="LE136">
        <v>0</v>
      </c>
      <c r="LF136">
        <v>1</v>
      </c>
      <c r="LG136">
        <v>0</v>
      </c>
      <c r="LH136">
        <v>0</v>
      </c>
    </row>
    <row r="137" spans="1:320" s="34" customFormat="1" ht="15" customHeight="1" x14ac:dyDescent="0.25">
      <c r="A137" s="45">
        <v>206102153</v>
      </c>
      <c r="B137" s="45" t="s">
        <v>2514</v>
      </c>
      <c r="C137" s="46">
        <v>45292</v>
      </c>
      <c r="D137" s="46">
        <v>45657</v>
      </c>
      <c r="E137" s="47">
        <v>366</v>
      </c>
      <c r="F137" s="45" t="s">
        <v>883</v>
      </c>
      <c r="G137" s="45" t="s">
        <v>884</v>
      </c>
      <c r="H137" s="45" t="s">
        <v>987</v>
      </c>
      <c r="I137" s="45" t="s">
        <v>886</v>
      </c>
      <c r="J137" s="45" t="s">
        <v>887</v>
      </c>
      <c r="K137" s="45" t="s">
        <v>988</v>
      </c>
      <c r="L137" s="45" t="s">
        <v>2372</v>
      </c>
      <c r="M137" s="45" t="s">
        <v>2515</v>
      </c>
      <c r="N137" s="45" t="s">
        <v>2516</v>
      </c>
      <c r="O137" s="45" t="s">
        <v>2517</v>
      </c>
      <c r="P137" s="45" t="s">
        <v>2518</v>
      </c>
      <c r="Q137" s="45" t="s">
        <v>2519</v>
      </c>
      <c r="R137" t="s">
        <v>2520</v>
      </c>
      <c r="S137" s="45" t="s">
        <v>893</v>
      </c>
      <c r="T137" t="s">
        <v>2521</v>
      </c>
      <c r="U137" s="47">
        <v>86</v>
      </c>
      <c r="V137" s="47">
        <v>86</v>
      </c>
      <c r="W137" s="47" t="s">
        <v>894</v>
      </c>
      <c r="X137" s="47">
        <v>31476</v>
      </c>
      <c r="Y137" s="47">
        <v>29806</v>
      </c>
      <c r="Z137" s="48">
        <v>225.05</v>
      </c>
      <c r="AA137" s="44">
        <v>339</v>
      </c>
      <c r="AB137" s="44">
        <v>407</v>
      </c>
      <c r="AC137" s="44">
        <v>2984</v>
      </c>
      <c r="AD137" s="44">
        <v>1309</v>
      </c>
      <c r="AE137" s="44">
        <v>1873</v>
      </c>
      <c r="AF137" s="44">
        <v>16638</v>
      </c>
      <c r="AG137" s="44"/>
      <c r="AH137" s="47">
        <v>2926</v>
      </c>
      <c r="AI137" s="47">
        <v>475</v>
      </c>
      <c r="AJ137">
        <v>3601</v>
      </c>
      <c r="AK137" t="s">
        <v>895</v>
      </c>
      <c r="AL137">
        <v>29806</v>
      </c>
      <c r="AM137"/>
      <c r="AN137"/>
      <c r="AO137"/>
      <c r="AP137"/>
      <c r="AQ137"/>
      <c r="AR137" s="44"/>
      <c r="AS137" s="44"/>
      <c r="AT137" s="44"/>
      <c r="AU137" s="44">
        <v>11207056</v>
      </c>
      <c r="AV137" s="44">
        <v>1115602</v>
      </c>
      <c r="AW137" s="44">
        <v>893392</v>
      </c>
      <c r="AX137" s="44">
        <v>29388</v>
      </c>
      <c r="AY137" s="44">
        <v>11458654</v>
      </c>
      <c r="AZ137" s="21">
        <v>10656461</v>
      </c>
      <c r="BA137" s="21">
        <v>802193</v>
      </c>
      <c r="BB137" s="44">
        <v>448593</v>
      </c>
      <c r="BC137" s="44">
        <v>800</v>
      </c>
      <c r="BD137" s="44"/>
      <c r="BE137" s="44">
        <v>1249986</v>
      </c>
      <c r="BF137" s="44">
        <v>1121984</v>
      </c>
      <c r="BG137" s="44">
        <v>492184</v>
      </c>
      <c r="BH137" s="44">
        <v>704248</v>
      </c>
      <c r="BI137" s="21">
        <v>6255888</v>
      </c>
      <c r="BJ137" s="21"/>
      <c r="BK137" s="21">
        <v>1100176</v>
      </c>
      <c r="BL137" s="21">
        <v>178600</v>
      </c>
      <c r="BM137" s="21">
        <v>1353976</v>
      </c>
      <c r="BN137" s="21">
        <v>11207056</v>
      </c>
      <c r="BO137" s="21"/>
      <c r="BP137" s="21"/>
      <c r="BQ137" s="44"/>
      <c r="BR137" s="21"/>
      <c r="BS137" s="44"/>
      <c r="BT137" s="21"/>
      <c r="BU137" s="44"/>
      <c r="BV137" s="21"/>
      <c r="BW137" s="44">
        <v>555997</v>
      </c>
      <c r="BX137" s="21"/>
      <c r="BY137" s="21"/>
      <c r="BZ137" s="21"/>
      <c r="CA137" s="44">
        <v>1001</v>
      </c>
      <c r="CB137" s="44"/>
      <c r="CC137" s="44">
        <v>25233</v>
      </c>
      <c r="CD137" s="44"/>
      <c r="CE137" s="44"/>
      <c r="CF137" s="44"/>
      <c r="CG137" s="44">
        <v>469813</v>
      </c>
      <c r="CH137" s="44"/>
      <c r="CI137" s="21">
        <v>4176</v>
      </c>
      <c r="CJ137" s="44"/>
      <c r="CK137" s="21">
        <v>59382</v>
      </c>
      <c r="CL137" s="44"/>
      <c r="CM137" s="44">
        <v>0</v>
      </c>
      <c r="CN137" s="44">
        <v>2510</v>
      </c>
      <c r="CO137" s="44">
        <v>162630</v>
      </c>
      <c r="CP137" s="44">
        <v>0</v>
      </c>
      <c r="CQ137" s="21">
        <v>518010</v>
      </c>
      <c r="CR137" s="44">
        <v>188460</v>
      </c>
      <c r="CS137" s="44">
        <v>207983</v>
      </c>
      <c r="CT137" s="44">
        <v>19336</v>
      </c>
      <c r="CU137" s="44"/>
      <c r="CV137" s="44">
        <v>16673</v>
      </c>
      <c r="CW137" s="21"/>
      <c r="CX137" s="21"/>
      <c r="CY137" s="21"/>
      <c r="CZ137" s="21"/>
      <c r="DA137" s="21"/>
      <c r="DB137" s="21"/>
      <c r="DC137" s="21"/>
      <c r="DD137" s="21"/>
      <c r="DE137" s="44"/>
      <c r="DF137" s="21"/>
      <c r="DG137" s="44"/>
      <c r="DH137" s="21"/>
      <c r="DI137" s="44"/>
      <c r="DJ137" s="44"/>
      <c r="DK137" s="44"/>
      <c r="DL137" s="44"/>
      <c r="DM137" s="21"/>
      <c r="DN137" s="44"/>
      <c r="DO137" s="44"/>
      <c r="DP137" s="44"/>
      <c r="DQ137" s="44"/>
      <c r="DR137" s="44"/>
      <c r="DS137" s="44"/>
      <c r="DT137" s="44"/>
      <c r="DU137" s="44"/>
      <c r="DV137" s="44"/>
      <c r="DW137" s="44"/>
      <c r="DX137" s="44"/>
      <c r="DY137" s="44">
        <v>-11497</v>
      </c>
      <c r="DZ137" s="44"/>
      <c r="EA137" s="44"/>
      <c r="EB137" s="21"/>
      <c r="EC137" s="44">
        <v>-123836</v>
      </c>
      <c r="ED137" s="44"/>
      <c r="EE137" s="21"/>
      <c r="EF137" s="44"/>
      <c r="EG137" s="21">
        <v>-28077</v>
      </c>
      <c r="EH137" s="44"/>
      <c r="EI137" s="21">
        <v>1705611</v>
      </c>
      <c r="EJ137" s="44"/>
      <c r="EK137" s="44"/>
      <c r="EL137" s="21"/>
      <c r="EM137" s="44">
        <v>-969640</v>
      </c>
      <c r="EN137" s="44"/>
      <c r="EO137" s="44">
        <v>320831</v>
      </c>
      <c r="EP137" s="21"/>
      <c r="EQ137" s="21"/>
      <c r="ER137" s="21"/>
      <c r="ES137" s="21"/>
      <c r="ET137" s="44"/>
      <c r="EU137" s="21"/>
      <c r="EV137" s="44"/>
      <c r="EW137" s="21"/>
      <c r="EX137" s="44"/>
      <c r="EY137" s="44"/>
      <c r="EZ137" s="21"/>
      <c r="FA137" s="21"/>
      <c r="FB137" s="44"/>
      <c r="FC137" s="44"/>
      <c r="FD137" s="21"/>
      <c r="FE137" s="112"/>
      <c r="FF137" s="44"/>
      <c r="FG137" s="44">
        <v>4262605</v>
      </c>
      <c r="FH137" s="44">
        <v>954380</v>
      </c>
      <c r="FI137" s="44">
        <v>5439476</v>
      </c>
      <c r="FJ137" s="44">
        <v>229075</v>
      </c>
      <c r="FK137" s="44">
        <v>4226023</v>
      </c>
      <c r="FL137" s="44"/>
      <c r="FM137" s="44"/>
      <c r="FN137" s="44"/>
      <c r="FO137" s="44"/>
      <c r="FP137" s="44"/>
      <c r="FQ137" s="44"/>
      <c r="FR137" s="44"/>
      <c r="FS137" s="44"/>
      <c r="FT137" s="44">
        <v>1197</v>
      </c>
      <c r="FU137" s="44">
        <v>5476</v>
      </c>
      <c r="FV137" s="21">
        <v>162556</v>
      </c>
      <c r="FW137" s="44"/>
      <c r="FX137" s="44">
        <v>231195</v>
      </c>
      <c r="FY137" s="44">
        <v>93116</v>
      </c>
      <c r="FZ137" s="44">
        <v>239671</v>
      </c>
      <c r="GA137" s="44">
        <v>21401</v>
      </c>
      <c r="GB137" s="44"/>
      <c r="GC137" s="44">
        <v>16677</v>
      </c>
      <c r="GD137" s="44">
        <v>467381</v>
      </c>
      <c r="GE137" s="44">
        <v>299703</v>
      </c>
      <c r="GF137" s="44">
        <v>116414</v>
      </c>
      <c r="GG137" s="44">
        <v>774720</v>
      </c>
      <c r="GH137" s="44">
        <v>40557</v>
      </c>
      <c r="GI137" s="44">
        <v>157497</v>
      </c>
      <c r="GJ137" s="44">
        <v>73808</v>
      </c>
      <c r="GK137" s="44">
        <v>2735565</v>
      </c>
      <c r="GL137" s="44">
        <v>60661</v>
      </c>
      <c r="GM137" s="44">
        <v>885330</v>
      </c>
      <c r="GN137" s="44">
        <v>41183</v>
      </c>
      <c r="GO137" s="44">
        <v>1441</v>
      </c>
      <c r="GP137" s="44"/>
      <c r="GQ137" s="44">
        <v>8733</v>
      </c>
      <c r="GR137" s="44">
        <v>-3844</v>
      </c>
      <c r="GS137" s="44">
        <v>2085660</v>
      </c>
      <c r="GT137" s="44"/>
      <c r="GU137" s="21">
        <v>703576</v>
      </c>
      <c r="GV137" s="44">
        <v>226999</v>
      </c>
      <c r="GW137" s="44">
        <v>1739869</v>
      </c>
      <c r="GX137" s="44">
        <v>3176787</v>
      </c>
      <c r="GY137" s="44">
        <v>7932891</v>
      </c>
      <c r="GZ137" s="44">
        <v>2139437</v>
      </c>
      <c r="HA137" s="44"/>
      <c r="HB137" s="44">
        <v>2646417</v>
      </c>
      <c r="HC137" s="44">
        <v>3147037</v>
      </c>
      <c r="HD137" s="44">
        <v>7932891</v>
      </c>
      <c r="HE137" s="21"/>
      <c r="HF137" s="21">
        <v>1608273</v>
      </c>
      <c r="HG137" s="21">
        <v>245576</v>
      </c>
      <c r="HH137" s="21"/>
      <c r="HI137" s="21">
        <v>12954</v>
      </c>
      <c r="HJ137" s="44"/>
      <c r="HK137" s="21">
        <v>711410</v>
      </c>
      <c r="HL137" s="21">
        <v>493420</v>
      </c>
      <c r="HM137" s="21">
        <v>1217784</v>
      </c>
      <c r="HN137" s="21">
        <v>-514208</v>
      </c>
      <c r="HO137" s="21"/>
      <c r="HP137" s="44">
        <v>3177232</v>
      </c>
      <c r="HQ137" s="47"/>
      <c r="HR137" s="47">
        <v>3178561</v>
      </c>
      <c r="HS137" s="47">
        <v>-532144</v>
      </c>
      <c r="HT137" s="47" t="s">
        <v>2399</v>
      </c>
      <c r="HU137" s="47">
        <v>-85577.48</v>
      </c>
      <c r="HV137" s="47">
        <v>2000</v>
      </c>
      <c r="HW137" s="47">
        <v>0</v>
      </c>
      <c r="HX137" s="47">
        <v>6846</v>
      </c>
      <c r="HY137" s="47">
        <v>29316</v>
      </c>
      <c r="HZ137" s="47">
        <v>75597</v>
      </c>
      <c r="IA137" s="47">
        <v>0</v>
      </c>
      <c r="IB137" s="47">
        <v>0</v>
      </c>
      <c r="IC137" s="47">
        <v>1881</v>
      </c>
      <c r="ID137"/>
      <c r="IE137" s="47">
        <v>2089</v>
      </c>
      <c r="IF137"/>
      <c r="IG137" s="47"/>
      <c r="IH137" s="47"/>
      <c r="II137">
        <v>1026</v>
      </c>
      <c r="IJ137">
        <v>6178</v>
      </c>
      <c r="IK137">
        <v>1615</v>
      </c>
      <c r="IL137">
        <v>20620</v>
      </c>
      <c r="IM137">
        <v>147168</v>
      </c>
      <c r="IN137">
        <v>0</v>
      </c>
      <c r="IO137">
        <v>0</v>
      </c>
      <c r="IP137">
        <v>0</v>
      </c>
      <c r="IQ137">
        <v>0</v>
      </c>
      <c r="IR137">
        <v>0</v>
      </c>
      <c r="IS137">
        <v>0</v>
      </c>
      <c r="IT137">
        <v>0</v>
      </c>
      <c r="IU137">
        <v>164166</v>
      </c>
      <c r="IV137">
        <v>0</v>
      </c>
      <c r="IW137">
        <v>310193</v>
      </c>
      <c r="IX137">
        <v>1032597</v>
      </c>
      <c r="IY137">
        <v>1663815</v>
      </c>
      <c r="IZ137">
        <v>0</v>
      </c>
      <c r="JA137">
        <v>0</v>
      </c>
      <c r="JB137">
        <v>43667</v>
      </c>
      <c r="JC137"/>
      <c r="JD137">
        <v>56103</v>
      </c>
      <c r="JE137"/>
      <c r="JF137"/>
      <c r="JG137"/>
      <c r="JH137">
        <v>26085</v>
      </c>
      <c r="JI137">
        <v>124531</v>
      </c>
      <c r="JJ137">
        <v>59013</v>
      </c>
      <c r="JK137">
        <v>782435</v>
      </c>
      <c r="JL137">
        <v>4262605</v>
      </c>
      <c r="JM137">
        <v>0</v>
      </c>
      <c r="JN137">
        <v>0</v>
      </c>
      <c r="JO137">
        <v>0</v>
      </c>
      <c r="JP137">
        <v>0</v>
      </c>
      <c r="JQ137">
        <v>0</v>
      </c>
      <c r="JR137">
        <v>0</v>
      </c>
      <c r="JS137">
        <v>0</v>
      </c>
      <c r="JT137"/>
      <c r="JU137"/>
      <c r="JV137"/>
      <c r="JW137"/>
      <c r="JX137"/>
      <c r="JY137"/>
      <c r="JZ137"/>
      <c r="KA137"/>
      <c r="KB137"/>
      <c r="KC137"/>
      <c r="KD137"/>
      <c r="KE137"/>
      <c r="KF137">
        <v>113</v>
      </c>
      <c r="KG137">
        <v>155</v>
      </c>
      <c r="KH137">
        <v>83</v>
      </c>
      <c r="KI137">
        <v>88</v>
      </c>
      <c r="KJ137">
        <v>119</v>
      </c>
      <c r="KK137">
        <v>68</v>
      </c>
      <c r="KL137">
        <v>59</v>
      </c>
      <c r="KM137">
        <v>76</v>
      </c>
      <c r="KN137">
        <v>47</v>
      </c>
      <c r="KO137">
        <v>1</v>
      </c>
      <c r="KP137">
        <v>0</v>
      </c>
      <c r="KQ137">
        <v>0</v>
      </c>
      <c r="KR137">
        <v>0</v>
      </c>
      <c r="KS137">
        <v>1</v>
      </c>
      <c r="KT137">
        <v>0</v>
      </c>
      <c r="KU137">
        <v>1</v>
      </c>
      <c r="KV137">
        <v>0</v>
      </c>
      <c r="KW137">
        <v>0</v>
      </c>
      <c r="KX137">
        <v>0</v>
      </c>
      <c r="KY137">
        <v>0</v>
      </c>
      <c r="KZ137">
        <v>0</v>
      </c>
      <c r="LA137">
        <v>0</v>
      </c>
      <c r="LB137">
        <v>0</v>
      </c>
      <c r="LC137">
        <v>0</v>
      </c>
      <c r="LD137">
        <v>1</v>
      </c>
      <c r="LE137">
        <v>0</v>
      </c>
      <c r="LF137">
        <v>0</v>
      </c>
      <c r="LG137">
        <v>0</v>
      </c>
      <c r="LH137">
        <v>0</v>
      </c>
    </row>
    <row r="138" spans="1:320" s="34" customFormat="1" ht="15" customHeight="1" x14ac:dyDescent="0.25">
      <c r="A138" s="45">
        <v>206104078</v>
      </c>
      <c r="B138" s="45" t="s">
        <v>2522</v>
      </c>
      <c r="C138" s="46">
        <v>45292</v>
      </c>
      <c r="D138" s="46">
        <v>45657</v>
      </c>
      <c r="E138" s="47">
        <v>366</v>
      </c>
      <c r="F138" s="45" t="s">
        <v>883</v>
      </c>
      <c r="G138" s="45" t="s">
        <v>884</v>
      </c>
      <c r="H138" s="45" t="s">
        <v>987</v>
      </c>
      <c r="I138" s="45" t="s">
        <v>886</v>
      </c>
      <c r="J138" s="45" t="s">
        <v>887</v>
      </c>
      <c r="K138" s="45" t="s">
        <v>988</v>
      </c>
      <c r="L138" s="45" t="s">
        <v>2380</v>
      </c>
      <c r="M138" s="45" t="s">
        <v>2523</v>
      </c>
      <c r="N138" s="45" t="s">
        <v>2524</v>
      </c>
      <c r="O138" s="45" t="s">
        <v>2387</v>
      </c>
      <c r="P138" s="45" t="s">
        <v>2525</v>
      </c>
      <c r="Q138" s="45" t="s">
        <v>2526</v>
      </c>
      <c r="R138" t="s">
        <v>2430</v>
      </c>
      <c r="S138" s="45" t="s">
        <v>893</v>
      </c>
      <c r="T138"/>
      <c r="U138" s="47">
        <v>159</v>
      </c>
      <c r="V138" s="47">
        <v>159</v>
      </c>
      <c r="W138" s="47" t="s">
        <v>913</v>
      </c>
      <c r="X138" s="47">
        <v>58194</v>
      </c>
      <c r="Y138" s="47">
        <v>56027</v>
      </c>
      <c r="Z138" s="48">
        <v>223.02</v>
      </c>
      <c r="AA138" s="44">
        <v>974</v>
      </c>
      <c r="AB138" s="44">
        <v>966</v>
      </c>
      <c r="AC138" s="44">
        <v>10676</v>
      </c>
      <c r="AD138" s="44">
        <v>11523</v>
      </c>
      <c r="AE138" s="44">
        <v>7182</v>
      </c>
      <c r="AF138" s="44">
        <v>20690</v>
      </c>
      <c r="AG138" s="44">
        <v>79</v>
      </c>
      <c r="AH138" s="47"/>
      <c r="AI138" s="47">
        <v>515</v>
      </c>
      <c r="AJ138">
        <v>5362</v>
      </c>
      <c r="AK138" t="s">
        <v>895</v>
      </c>
      <c r="AL138">
        <v>56027</v>
      </c>
      <c r="AM138"/>
      <c r="AN138"/>
      <c r="AO138"/>
      <c r="AP138"/>
      <c r="AQ138"/>
      <c r="AR138" s="44"/>
      <c r="AS138" s="44"/>
      <c r="AT138" s="44"/>
      <c r="AU138" s="44">
        <v>41001011</v>
      </c>
      <c r="AV138" s="44">
        <v>9109769</v>
      </c>
      <c r="AW138" s="44">
        <v>22209369</v>
      </c>
      <c r="AX138" s="44">
        <v>36163</v>
      </c>
      <c r="AY138" s="44">
        <v>27937574</v>
      </c>
      <c r="AZ138" s="21">
        <v>24464795</v>
      </c>
      <c r="BA138" s="21">
        <v>3472779</v>
      </c>
      <c r="BB138" s="44">
        <v>-2</v>
      </c>
      <c r="BC138" s="44"/>
      <c r="BD138" s="44"/>
      <c r="BE138" s="44">
        <v>3472777</v>
      </c>
      <c r="BF138" s="44">
        <v>13345000</v>
      </c>
      <c r="BG138" s="44">
        <v>14403750</v>
      </c>
      <c r="BH138" s="44">
        <v>2420334</v>
      </c>
      <c r="BI138" s="21">
        <v>7787342</v>
      </c>
      <c r="BJ138" s="21">
        <v>98750</v>
      </c>
      <c r="BK138" s="21"/>
      <c r="BL138" s="21">
        <v>248749</v>
      </c>
      <c r="BM138" s="21">
        <v>2697086</v>
      </c>
      <c r="BN138" s="21">
        <v>41001011</v>
      </c>
      <c r="BO138" s="21"/>
      <c r="BP138" s="21"/>
      <c r="BQ138" s="44"/>
      <c r="BR138" s="21"/>
      <c r="BS138" s="44"/>
      <c r="BT138" s="21"/>
      <c r="BU138" s="44"/>
      <c r="BV138" s="21"/>
      <c r="BW138" s="44">
        <v>4152155</v>
      </c>
      <c r="BX138" s="21"/>
      <c r="BY138" s="21">
        <v>4424651</v>
      </c>
      <c r="BZ138" s="21"/>
      <c r="CA138" s="44">
        <v>14174</v>
      </c>
      <c r="CB138" s="44"/>
      <c r="CC138" s="44">
        <v>165019</v>
      </c>
      <c r="CD138" s="44"/>
      <c r="CE138" s="44">
        <v>4545</v>
      </c>
      <c r="CF138" s="44"/>
      <c r="CG138" s="44"/>
      <c r="CH138" s="44"/>
      <c r="CI138" s="21">
        <v>10825</v>
      </c>
      <c r="CJ138" s="44"/>
      <c r="CK138" s="21">
        <v>338400</v>
      </c>
      <c r="CL138" s="44"/>
      <c r="CM138" s="44">
        <v>0</v>
      </c>
      <c r="CN138" s="44">
        <v>0</v>
      </c>
      <c r="CO138" s="44">
        <v>3360400</v>
      </c>
      <c r="CP138" s="44">
        <v>16205</v>
      </c>
      <c r="CQ138" s="21">
        <v>3118800</v>
      </c>
      <c r="CR138" s="44">
        <v>563175</v>
      </c>
      <c r="CS138" s="44">
        <v>1786351</v>
      </c>
      <c r="CT138" s="44">
        <v>200292</v>
      </c>
      <c r="CU138" s="44"/>
      <c r="CV138" s="44">
        <v>64546</v>
      </c>
      <c r="CW138" s="21"/>
      <c r="CX138" s="21"/>
      <c r="CY138" s="21"/>
      <c r="CZ138" s="21"/>
      <c r="DA138" s="21"/>
      <c r="DB138" s="21"/>
      <c r="DC138" s="21"/>
      <c r="DD138" s="21"/>
      <c r="DE138" s="44"/>
      <c r="DF138" s="21"/>
      <c r="DG138" s="44"/>
      <c r="DH138" s="21"/>
      <c r="DI138" s="44"/>
      <c r="DJ138" s="44"/>
      <c r="DK138" s="44"/>
      <c r="DL138" s="44"/>
      <c r="DM138" s="21"/>
      <c r="DN138" s="44"/>
      <c r="DO138" s="44"/>
      <c r="DP138" s="44"/>
      <c r="DQ138" s="44"/>
      <c r="DR138" s="44"/>
      <c r="DS138" s="44"/>
      <c r="DT138" s="44"/>
      <c r="DU138" s="44"/>
      <c r="DV138" s="44"/>
      <c r="DW138" s="44"/>
      <c r="DX138" s="44"/>
      <c r="DY138" s="44"/>
      <c r="DZ138" s="44"/>
      <c r="EA138" s="44"/>
      <c r="EB138" s="21"/>
      <c r="EC138" s="44">
        <v>8143024</v>
      </c>
      <c r="ED138" s="44"/>
      <c r="EE138" s="21">
        <v>9359240</v>
      </c>
      <c r="EF138" s="44"/>
      <c r="EG138" s="21">
        <v>991791</v>
      </c>
      <c r="EH138" s="44"/>
      <c r="EI138" s="21">
        <v>2279519</v>
      </c>
      <c r="EJ138" s="44"/>
      <c r="EK138" s="44">
        <v>765</v>
      </c>
      <c r="EL138" s="21"/>
      <c r="EM138" s="44"/>
      <c r="EN138" s="44"/>
      <c r="EO138" s="44">
        <v>1435030</v>
      </c>
      <c r="EP138" s="21"/>
      <c r="EQ138" s="21"/>
      <c r="ER138" s="21"/>
      <c r="ES138" s="21"/>
      <c r="ET138" s="44"/>
      <c r="EU138" s="21"/>
      <c r="EV138" s="44"/>
      <c r="EW138" s="21"/>
      <c r="EX138" s="44"/>
      <c r="EY138" s="44"/>
      <c r="EZ138" s="21"/>
      <c r="FA138" s="21"/>
      <c r="FB138" s="44"/>
      <c r="FC138" s="44"/>
      <c r="FD138" s="21"/>
      <c r="FE138" s="112"/>
      <c r="FF138" s="44"/>
      <c r="FG138" s="44">
        <v>9987262</v>
      </c>
      <c r="FH138" s="44">
        <v>2365270</v>
      </c>
      <c r="FI138" s="44">
        <v>12112263</v>
      </c>
      <c r="FJ138" s="44">
        <v>286274</v>
      </c>
      <c r="FK138" s="44">
        <v>9219389</v>
      </c>
      <c r="FL138" s="44"/>
      <c r="FM138" s="44"/>
      <c r="FN138" s="44"/>
      <c r="FO138" s="44"/>
      <c r="FP138" s="44"/>
      <c r="FQ138" s="44"/>
      <c r="FR138" s="44"/>
      <c r="FS138" s="44"/>
      <c r="FT138" s="44">
        <v>30</v>
      </c>
      <c r="FU138" s="44"/>
      <c r="FV138" s="21">
        <v>813407</v>
      </c>
      <c r="FW138" s="44">
        <v>172868</v>
      </c>
      <c r="FX138" s="44">
        <v>745689</v>
      </c>
      <c r="FY138" s="44">
        <v>264727</v>
      </c>
      <c r="FZ138" s="44">
        <v>679821</v>
      </c>
      <c r="GA138" s="44">
        <v>81464</v>
      </c>
      <c r="GB138" s="44"/>
      <c r="GC138" s="44">
        <v>68709</v>
      </c>
      <c r="GD138" s="44">
        <v>957297</v>
      </c>
      <c r="GE138" s="44">
        <v>353743</v>
      </c>
      <c r="GF138" s="44">
        <v>232696</v>
      </c>
      <c r="GG138" s="44">
        <v>1491353</v>
      </c>
      <c r="GH138" s="44">
        <v>210898</v>
      </c>
      <c r="GI138" s="44">
        <v>194286</v>
      </c>
      <c r="GJ138" s="44">
        <v>169568</v>
      </c>
      <c r="GK138" s="44">
        <v>5710498</v>
      </c>
      <c r="GL138" s="44">
        <v>44562</v>
      </c>
      <c r="GM138" s="44">
        <v>2181985</v>
      </c>
      <c r="GN138" s="44">
        <v>152388</v>
      </c>
      <c r="GO138" s="44">
        <v>27775</v>
      </c>
      <c r="GP138" s="44"/>
      <c r="GQ138" s="44">
        <v>21671</v>
      </c>
      <c r="GR138" s="44">
        <v>669971</v>
      </c>
      <c r="GS138" s="44">
        <v>14595775</v>
      </c>
      <c r="GT138" s="44"/>
      <c r="GU138" s="21">
        <v>530413</v>
      </c>
      <c r="GV138" s="44"/>
      <c r="GW138" s="44">
        <v>441667</v>
      </c>
      <c r="GX138" s="44"/>
      <c r="GY138" s="44">
        <v>15567855</v>
      </c>
      <c r="GZ138" s="44">
        <v>2835093</v>
      </c>
      <c r="HA138" s="44"/>
      <c r="HB138" s="44"/>
      <c r="HC138" s="44">
        <v>12732762</v>
      </c>
      <c r="HD138" s="44">
        <v>15567855</v>
      </c>
      <c r="HE138" s="21">
        <v>10123166</v>
      </c>
      <c r="HF138" s="21"/>
      <c r="HG138" s="21"/>
      <c r="HH138" s="21"/>
      <c r="HI138" s="21">
        <v>0</v>
      </c>
      <c r="HJ138" s="44"/>
      <c r="HK138" s="21">
        <v>547763</v>
      </c>
      <c r="HL138" s="21">
        <v>211232</v>
      </c>
      <c r="HM138" s="21">
        <v>758995</v>
      </c>
      <c r="HN138" s="21">
        <v>-228582</v>
      </c>
      <c r="HO138" s="21"/>
      <c r="HP138" s="44"/>
      <c r="HQ138" s="47"/>
      <c r="HR138" s="47"/>
      <c r="HS138" s="47"/>
      <c r="HT138" s="47" t="s">
        <v>1855</v>
      </c>
      <c r="HU138" s="47">
        <v>85052.79</v>
      </c>
      <c r="HV138" s="47">
        <v>2032</v>
      </c>
      <c r="HW138" s="47">
        <v>0</v>
      </c>
      <c r="HX138" s="47">
        <v>21798</v>
      </c>
      <c r="HY138" s="47">
        <v>46663</v>
      </c>
      <c r="HZ138" s="47">
        <v>133707</v>
      </c>
      <c r="IA138" s="47">
        <v>0</v>
      </c>
      <c r="IB138" s="47">
        <v>0</v>
      </c>
      <c r="IC138" s="47">
        <v>0</v>
      </c>
      <c r="ID138">
        <v>31266</v>
      </c>
      <c r="IE138" s="47">
        <v>4234</v>
      </c>
      <c r="IF138"/>
      <c r="IG138" s="47"/>
      <c r="IH138" s="47">
        <v>33167</v>
      </c>
      <c r="II138">
        <v>5740</v>
      </c>
      <c r="IJ138">
        <v>6275</v>
      </c>
      <c r="IK138">
        <v>2170</v>
      </c>
      <c r="IL138">
        <v>22082</v>
      </c>
      <c r="IM138">
        <v>309134</v>
      </c>
      <c r="IN138">
        <v>0</v>
      </c>
      <c r="IO138">
        <v>0</v>
      </c>
      <c r="IP138">
        <v>11115</v>
      </c>
      <c r="IQ138">
        <v>22964</v>
      </c>
      <c r="IR138">
        <v>0</v>
      </c>
      <c r="IS138">
        <v>0</v>
      </c>
      <c r="IT138">
        <v>34079</v>
      </c>
      <c r="IU138">
        <v>209761</v>
      </c>
      <c r="IV138">
        <v>0</v>
      </c>
      <c r="IW138">
        <v>1049522</v>
      </c>
      <c r="IX138">
        <v>1677478</v>
      </c>
      <c r="IY138">
        <v>2867159</v>
      </c>
      <c r="IZ138">
        <v>0</v>
      </c>
      <c r="JA138">
        <v>0</v>
      </c>
      <c r="JB138">
        <v>0</v>
      </c>
      <c r="JC138">
        <v>1542280</v>
      </c>
      <c r="JD138">
        <v>109511</v>
      </c>
      <c r="JE138"/>
      <c r="JF138"/>
      <c r="JG138">
        <v>676954</v>
      </c>
      <c r="JH138">
        <v>173191</v>
      </c>
      <c r="JI138">
        <v>116099</v>
      </c>
      <c r="JJ138">
        <v>132962</v>
      </c>
      <c r="JK138">
        <v>1432345</v>
      </c>
      <c r="JL138">
        <v>9987262</v>
      </c>
      <c r="JM138">
        <v>0</v>
      </c>
      <c r="JN138">
        <v>0</v>
      </c>
      <c r="JO138">
        <v>573330</v>
      </c>
      <c r="JP138">
        <v>873621</v>
      </c>
      <c r="JQ138">
        <v>0</v>
      </c>
      <c r="JR138">
        <v>0</v>
      </c>
      <c r="JS138">
        <v>1446951</v>
      </c>
      <c r="JT138"/>
      <c r="JU138"/>
      <c r="JV138"/>
      <c r="JW138"/>
      <c r="JX138"/>
      <c r="JY138">
        <v>31266</v>
      </c>
      <c r="JZ138"/>
      <c r="KA138"/>
      <c r="KB138"/>
      <c r="KC138"/>
      <c r="KD138"/>
      <c r="KE138">
        <v>1542280</v>
      </c>
      <c r="KF138">
        <v>192</v>
      </c>
      <c r="KG138">
        <v>376</v>
      </c>
      <c r="KH138">
        <v>93</v>
      </c>
      <c r="KI138">
        <v>151</v>
      </c>
      <c r="KJ138">
        <v>303</v>
      </c>
      <c r="KK138">
        <v>71</v>
      </c>
      <c r="KL138">
        <v>86</v>
      </c>
      <c r="KM138">
        <v>181</v>
      </c>
      <c r="KN138">
        <v>35</v>
      </c>
      <c r="KO138">
        <v>1</v>
      </c>
      <c r="KP138">
        <v>0</v>
      </c>
      <c r="KQ138">
        <v>0</v>
      </c>
      <c r="KR138">
        <v>0</v>
      </c>
      <c r="KS138">
        <v>0</v>
      </c>
      <c r="KT138">
        <v>1</v>
      </c>
      <c r="KU138">
        <v>1</v>
      </c>
      <c r="KV138">
        <v>0</v>
      </c>
      <c r="KW138">
        <v>0</v>
      </c>
      <c r="KX138">
        <v>0</v>
      </c>
      <c r="KY138">
        <v>0</v>
      </c>
      <c r="KZ138">
        <v>0</v>
      </c>
      <c r="LA138">
        <v>0</v>
      </c>
      <c r="LB138">
        <v>0</v>
      </c>
      <c r="LC138">
        <v>0</v>
      </c>
      <c r="LD138">
        <v>1</v>
      </c>
      <c r="LE138">
        <v>0</v>
      </c>
      <c r="LF138">
        <v>0</v>
      </c>
      <c r="LG138">
        <v>0</v>
      </c>
      <c r="LH138">
        <v>0</v>
      </c>
    </row>
    <row r="139" spans="1:320" s="34" customFormat="1" ht="15" customHeight="1" x14ac:dyDescent="0.25">
      <c r="A139" s="45">
        <v>206105014</v>
      </c>
      <c r="B139" s="45" t="s">
        <v>2527</v>
      </c>
      <c r="C139" s="46">
        <v>45292</v>
      </c>
      <c r="D139" s="46">
        <v>45657</v>
      </c>
      <c r="E139" s="47">
        <v>366</v>
      </c>
      <c r="F139" s="45" t="s">
        <v>883</v>
      </c>
      <c r="G139" s="45" t="s">
        <v>884</v>
      </c>
      <c r="H139" s="45" t="s">
        <v>987</v>
      </c>
      <c r="I139" s="45" t="s">
        <v>886</v>
      </c>
      <c r="J139" s="45" t="s">
        <v>887</v>
      </c>
      <c r="K139" s="45" t="s">
        <v>988</v>
      </c>
      <c r="L139" s="45" t="s">
        <v>2528</v>
      </c>
      <c r="M139" s="45" t="s">
        <v>2529</v>
      </c>
      <c r="N139" s="45" t="s">
        <v>2530</v>
      </c>
      <c r="O139" s="45" t="s">
        <v>991</v>
      </c>
      <c r="P139" s="45" t="s">
        <v>2531</v>
      </c>
      <c r="Q139" s="45" t="s">
        <v>2532</v>
      </c>
      <c r="R139" t="s">
        <v>2533</v>
      </c>
      <c r="S139" s="45" t="s">
        <v>893</v>
      </c>
      <c r="T139" t="s">
        <v>1970</v>
      </c>
      <c r="U139" s="47">
        <v>180</v>
      </c>
      <c r="V139" s="47">
        <v>180</v>
      </c>
      <c r="W139" s="47" t="s">
        <v>913</v>
      </c>
      <c r="X139" s="47">
        <v>65880</v>
      </c>
      <c r="Y139" s="47">
        <v>59698</v>
      </c>
      <c r="Z139" s="48">
        <v>209.91</v>
      </c>
      <c r="AA139" s="44">
        <v>552</v>
      </c>
      <c r="AB139" s="44">
        <v>552</v>
      </c>
      <c r="AC139" s="44">
        <v>5242</v>
      </c>
      <c r="AD139" s="44">
        <v>6770</v>
      </c>
      <c r="AE139" s="44">
        <v>3536</v>
      </c>
      <c r="AF139" s="44">
        <v>23391</v>
      </c>
      <c r="AG139" s="44"/>
      <c r="AH139" s="47"/>
      <c r="AI139" s="47">
        <v>1078</v>
      </c>
      <c r="AJ139">
        <v>19681</v>
      </c>
      <c r="AK139" t="s">
        <v>914</v>
      </c>
      <c r="AL139">
        <v>50685</v>
      </c>
      <c r="AM139"/>
      <c r="AN139"/>
      <c r="AO139"/>
      <c r="AP139">
        <v>9013</v>
      </c>
      <c r="AQ139"/>
      <c r="AR139" s="44"/>
      <c r="AS139" s="44"/>
      <c r="AT139" s="44"/>
      <c r="AU139" s="44">
        <v>23317122</v>
      </c>
      <c r="AV139" s="44">
        <v>7459565</v>
      </c>
      <c r="AW139" s="44">
        <v>769865</v>
      </c>
      <c r="AX139" s="44">
        <v>26470</v>
      </c>
      <c r="AY139" s="44">
        <v>30033292</v>
      </c>
      <c r="AZ139" s="21">
        <v>27886488</v>
      </c>
      <c r="BA139" s="21">
        <v>2146804</v>
      </c>
      <c r="BB139" s="44">
        <v>-22024</v>
      </c>
      <c r="BC139" s="44"/>
      <c r="BD139" s="44"/>
      <c r="BE139" s="44">
        <v>2124780</v>
      </c>
      <c r="BF139" s="44">
        <v>1881342</v>
      </c>
      <c r="BG139" s="44">
        <v>2361745</v>
      </c>
      <c r="BH139" s="44">
        <v>1596373</v>
      </c>
      <c r="BI139" s="21">
        <v>10464333</v>
      </c>
      <c r="BJ139" s="21"/>
      <c r="BK139" s="21"/>
      <c r="BL139" s="21">
        <v>322603</v>
      </c>
      <c r="BM139" s="21">
        <v>6690726</v>
      </c>
      <c r="BN139" s="21">
        <v>17270992</v>
      </c>
      <c r="BO139" s="21"/>
      <c r="BP139" s="21"/>
      <c r="BQ139" s="44"/>
      <c r="BR139" s="21">
        <v>6046130</v>
      </c>
      <c r="BS139" s="44"/>
      <c r="BT139" s="21"/>
      <c r="BU139" s="44"/>
      <c r="BV139" s="21"/>
      <c r="BW139" s="44">
        <v>2474947</v>
      </c>
      <c r="BX139" s="21"/>
      <c r="BY139" s="21">
        <v>2774889</v>
      </c>
      <c r="BZ139" s="21"/>
      <c r="CA139" s="44">
        <v>226275</v>
      </c>
      <c r="CB139" s="44"/>
      <c r="CC139" s="44">
        <v>311486</v>
      </c>
      <c r="CD139" s="44"/>
      <c r="CE139" s="44"/>
      <c r="CF139" s="44"/>
      <c r="CG139" s="44"/>
      <c r="CH139" s="44"/>
      <c r="CI139" s="21">
        <v>3006</v>
      </c>
      <c r="CJ139" s="44"/>
      <c r="CK139" s="21">
        <v>1668962</v>
      </c>
      <c r="CL139" s="44"/>
      <c r="CM139" s="44">
        <v>163773</v>
      </c>
      <c r="CN139" s="44">
        <v>0</v>
      </c>
      <c r="CO139" s="44">
        <v>2258600</v>
      </c>
      <c r="CP139" s="44">
        <v>1371640</v>
      </c>
      <c r="CQ139" s="21">
        <v>2055950</v>
      </c>
      <c r="CR139" s="44">
        <v>638160</v>
      </c>
      <c r="CS139" s="44">
        <v>771762</v>
      </c>
      <c r="CT139" s="44">
        <v>138997</v>
      </c>
      <c r="CU139" s="44"/>
      <c r="CV139" s="44">
        <v>60683</v>
      </c>
      <c r="CW139" s="21"/>
      <c r="CX139" s="21"/>
      <c r="CY139" s="21"/>
      <c r="CZ139" s="21"/>
      <c r="DA139" s="21"/>
      <c r="DB139" s="21"/>
      <c r="DC139" s="21"/>
      <c r="DD139" s="21"/>
      <c r="DE139" s="44"/>
      <c r="DF139" s="21"/>
      <c r="DG139" s="44"/>
      <c r="DH139" s="21"/>
      <c r="DI139" s="44"/>
      <c r="DJ139" s="44"/>
      <c r="DK139" s="44"/>
      <c r="DL139" s="44"/>
      <c r="DM139" s="21"/>
      <c r="DN139" s="44"/>
      <c r="DO139" s="44"/>
      <c r="DP139" s="44"/>
      <c r="DQ139" s="44"/>
      <c r="DR139" s="44"/>
      <c r="DS139" s="44"/>
      <c r="DT139" s="44"/>
      <c r="DU139" s="44"/>
      <c r="DV139" s="44"/>
      <c r="DW139" s="44"/>
      <c r="DX139" s="44"/>
      <c r="DY139" s="44"/>
      <c r="DZ139" s="44"/>
      <c r="EA139" s="44"/>
      <c r="EB139" s="21"/>
      <c r="EC139" s="44">
        <v>1298002</v>
      </c>
      <c r="ED139" s="44"/>
      <c r="EE139" s="21">
        <v>723894</v>
      </c>
      <c r="EF139" s="44"/>
      <c r="EG139" s="21">
        <v>555149</v>
      </c>
      <c r="EH139" s="44"/>
      <c r="EI139" s="21">
        <v>2251449</v>
      </c>
      <c r="EJ139" s="44"/>
      <c r="EK139" s="44"/>
      <c r="EL139" s="21"/>
      <c r="EM139" s="44"/>
      <c r="EN139" s="44"/>
      <c r="EO139" s="44">
        <v>-4058629</v>
      </c>
      <c r="EP139" s="21"/>
      <c r="EQ139" s="21"/>
      <c r="ER139" s="21"/>
      <c r="ES139" s="21"/>
      <c r="ET139" s="44"/>
      <c r="EU139" s="21"/>
      <c r="EV139" s="44"/>
      <c r="EW139" s="21"/>
      <c r="EX139" s="44"/>
      <c r="EY139" s="44"/>
      <c r="EZ139" s="21"/>
      <c r="FA139" s="21"/>
      <c r="FB139" s="44"/>
      <c r="FC139" s="44"/>
      <c r="FD139" s="21"/>
      <c r="FE139" s="112"/>
      <c r="FF139" s="44"/>
      <c r="FG139" s="44">
        <v>12852521</v>
      </c>
      <c r="FH139" s="44">
        <v>3181613</v>
      </c>
      <c r="FI139" s="44">
        <v>11852354</v>
      </c>
      <c r="FJ139" s="44">
        <v>29594</v>
      </c>
      <c r="FK139" s="44">
        <v>9043047</v>
      </c>
      <c r="FL139" s="44"/>
      <c r="FM139" s="44"/>
      <c r="FN139" s="44"/>
      <c r="FO139" s="44">
        <v>3942991</v>
      </c>
      <c r="FP139" s="44"/>
      <c r="FQ139" s="44"/>
      <c r="FR139" s="44"/>
      <c r="FS139" s="44"/>
      <c r="FT139" s="44">
        <v>208356</v>
      </c>
      <c r="FU139" s="44"/>
      <c r="FV139" s="21">
        <v>891673</v>
      </c>
      <c r="FW139" s="44">
        <v>328916</v>
      </c>
      <c r="FX139" s="44">
        <v>500796</v>
      </c>
      <c r="FY139" s="44">
        <v>151858</v>
      </c>
      <c r="FZ139" s="44">
        <v>374635</v>
      </c>
      <c r="GA139" s="44">
        <v>93509</v>
      </c>
      <c r="GB139" s="44"/>
      <c r="GC139" s="44">
        <v>170503</v>
      </c>
      <c r="GD139" s="44">
        <v>1055777</v>
      </c>
      <c r="GE139" s="44">
        <v>788949</v>
      </c>
      <c r="GF139" s="44">
        <v>341131</v>
      </c>
      <c r="GG139" s="44">
        <v>1772824</v>
      </c>
      <c r="GH139" s="44">
        <v>208759</v>
      </c>
      <c r="GI139" s="44">
        <v>241814</v>
      </c>
      <c r="GJ139" s="44">
        <v>358912</v>
      </c>
      <c r="GK139" s="44">
        <v>5103112</v>
      </c>
      <c r="GL139" s="44">
        <v>34942</v>
      </c>
      <c r="GM139" s="44">
        <v>1481158</v>
      </c>
      <c r="GN139" s="44">
        <v>251187</v>
      </c>
      <c r="GO139" s="44">
        <v>72167</v>
      </c>
      <c r="GP139" s="44"/>
      <c r="GQ139" s="44"/>
      <c r="GR139" s="44">
        <v>469472</v>
      </c>
      <c r="GS139" s="44">
        <v>8798962</v>
      </c>
      <c r="GT139" s="44"/>
      <c r="GU139" s="21">
        <v>549775</v>
      </c>
      <c r="GV139" s="44">
        <v>32822</v>
      </c>
      <c r="GW139" s="44">
        <v>27515</v>
      </c>
      <c r="GX139" s="44">
        <v>31678</v>
      </c>
      <c r="GY139" s="44">
        <v>9440752</v>
      </c>
      <c r="GZ139" s="44">
        <v>5960251</v>
      </c>
      <c r="HA139" s="44">
        <v>102595</v>
      </c>
      <c r="HB139" s="44">
        <v>17464</v>
      </c>
      <c r="HC139" s="44">
        <v>3360442</v>
      </c>
      <c r="HD139" s="44">
        <v>9440752</v>
      </c>
      <c r="HE139" s="21"/>
      <c r="HF139" s="21"/>
      <c r="HG139" s="21">
        <v>3988794</v>
      </c>
      <c r="HH139" s="21"/>
      <c r="HI139" s="21">
        <v>0</v>
      </c>
      <c r="HJ139" s="44"/>
      <c r="HK139" s="21">
        <v>502864</v>
      </c>
      <c r="HL139" s="21">
        <v>80864</v>
      </c>
      <c r="HM139" s="21">
        <v>583728</v>
      </c>
      <c r="HN139" s="21">
        <v>-33953</v>
      </c>
      <c r="HO139" s="21"/>
      <c r="HP139" s="44"/>
      <c r="HQ139" s="47"/>
      <c r="HR139" s="47">
        <v>23682</v>
      </c>
      <c r="HS139" s="47">
        <v>-6218</v>
      </c>
      <c r="HT139" s="47" t="s">
        <v>2534</v>
      </c>
      <c r="HU139" s="47">
        <v>1311255.22</v>
      </c>
      <c r="HV139" s="47">
        <v>8234</v>
      </c>
      <c r="HW139" s="47">
        <v>0</v>
      </c>
      <c r="HX139" s="47">
        <v>30245</v>
      </c>
      <c r="HY139" s="47">
        <v>90354</v>
      </c>
      <c r="HZ139" s="47">
        <v>148024</v>
      </c>
      <c r="IA139" s="47">
        <v>0</v>
      </c>
      <c r="IB139" s="47">
        <v>0</v>
      </c>
      <c r="IC139" s="47">
        <v>8669</v>
      </c>
      <c r="ID139">
        <v>6289</v>
      </c>
      <c r="IE139" s="47">
        <v>7892</v>
      </c>
      <c r="IF139">
        <v>27529</v>
      </c>
      <c r="IG139" s="47">
        <v>9968</v>
      </c>
      <c r="IH139" s="47">
        <v>36288</v>
      </c>
      <c r="II139">
        <v>4624</v>
      </c>
      <c r="IJ139">
        <v>9041</v>
      </c>
      <c r="IK139">
        <v>9357</v>
      </c>
      <c r="IL139">
        <v>32969</v>
      </c>
      <c r="IM139">
        <v>429483</v>
      </c>
      <c r="IN139">
        <v>0</v>
      </c>
      <c r="IO139">
        <v>0</v>
      </c>
      <c r="IP139">
        <v>3898</v>
      </c>
      <c r="IQ139">
        <v>9186</v>
      </c>
      <c r="IR139">
        <v>0</v>
      </c>
      <c r="IS139">
        <v>0</v>
      </c>
      <c r="IT139">
        <v>13084</v>
      </c>
      <c r="IU139">
        <v>571650</v>
      </c>
      <c r="IV139">
        <v>0</v>
      </c>
      <c r="IW139">
        <v>1634083</v>
      </c>
      <c r="IX139">
        <v>3385001</v>
      </c>
      <c r="IY139">
        <v>3270998</v>
      </c>
      <c r="IZ139">
        <v>0</v>
      </c>
      <c r="JA139">
        <v>0</v>
      </c>
      <c r="JB139">
        <v>216458</v>
      </c>
      <c r="JC139">
        <v>218050</v>
      </c>
      <c r="JD139">
        <v>219312</v>
      </c>
      <c r="JE139">
        <v>534397</v>
      </c>
      <c r="JF139">
        <v>194449</v>
      </c>
      <c r="JG139">
        <v>756017</v>
      </c>
      <c r="JH139">
        <v>132418</v>
      </c>
      <c r="JI139">
        <v>181862</v>
      </c>
      <c r="JJ139">
        <v>291155</v>
      </c>
      <c r="JK139">
        <v>1246671</v>
      </c>
      <c r="JL139">
        <v>12852521</v>
      </c>
      <c r="JM139">
        <v>0</v>
      </c>
      <c r="JN139">
        <v>0</v>
      </c>
      <c r="JO139">
        <v>279820</v>
      </c>
      <c r="JP139">
        <v>435209</v>
      </c>
      <c r="JQ139">
        <v>0</v>
      </c>
      <c r="JR139">
        <v>0</v>
      </c>
      <c r="JS139">
        <v>715029</v>
      </c>
      <c r="JT139"/>
      <c r="JU139"/>
      <c r="JV139"/>
      <c r="JW139"/>
      <c r="JX139">
        <v>6289</v>
      </c>
      <c r="JY139"/>
      <c r="JZ139"/>
      <c r="KA139"/>
      <c r="KB139"/>
      <c r="KC139"/>
      <c r="KD139">
        <v>218050</v>
      </c>
      <c r="KE139"/>
      <c r="KF139">
        <v>275</v>
      </c>
      <c r="KG139">
        <v>409</v>
      </c>
      <c r="KH139">
        <v>169</v>
      </c>
      <c r="KI139">
        <v>190</v>
      </c>
      <c r="KJ139">
        <v>303</v>
      </c>
      <c r="KK139">
        <v>110</v>
      </c>
      <c r="KL139">
        <v>106</v>
      </c>
      <c r="KM139">
        <v>174</v>
      </c>
      <c r="KN139">
        <v>57</v>
      </c>
      <c r="KO139">
        <v>1</v>
      </c>
      <c r="KP139">
        <v>0</v>
      </c>
      <c r="KQ139">
        <v>0</v>
      </c>
      <c r="KR139">
        <v>0</v>
      </c>
      <c r="KS139">
        <v>0</v>
      </c>
      <c r="KT139">
        <v>1</v>
      </c>
      <c r="KU139">
        <v>1</v>
      </c>
      <c r="KV139">
        <v>0</v>
      </c>
      <c r="KW139">
        <v>0</v>
      </c>
      <c r="KX139">
        <v>0</v>
      </c>
      <c r="KY139">
        <v>1</v>
      </c>
      <c r="KZ139">
        <v>0</v>
      </c>
      <c r="LA139">
        <v>0</v>
      </c>
      <c r="LB139">
        <v>0</v>
      </c>
      <c r="LC139">
        <v>0</v>
      </c>
      <c r="LD139">
        <v>1</v>
      </c>
      <c r="LE139">
        <v>0</v>
      </c>
      <c r="LF139">
        <v>0</v>
      </c>
      <c r="LG139">
        <v>0</v>
      </c>
      <c r="LH139">
        <v>0</v>
      </c>
    </row>
    <row r="140" spans="1:320" s="34" customFormat="1" ht="15" customHeight="1" x14ac:dyDescent="0.25">
      <c r="A140" s="45">
        <v>206112227</v>
      </c>
      <c r="B140" s="45" t="s">
        <v>2535</v>
      </c>
      <c r="C140" s="46">
        <v>45292</v>
      </c>
      <c r="D140" s="46">
        <v>45657</v>
      </c>
      <c r="E140" s="47">
        <v>366</v>
      </c>
      <c r="F140" s="45" t="s">
        <v>883</v>
      </c>
      <c r="G140" s="45" t="s">
        <v>884</v>
      </c>
      <c r="H140" s="45" t="s">
        <v>2536</v>
      </c>
      <c r="I140" s="45" t="s">
        <v>886</v>
      </c>
      <c r="J140" s="45" t="s">
        <v>887</v>
      </c>
      <c r="K140" s="45" t="s">
        <v>957</v>
      </c>
      <c r="L140" s="45" t="s">
        <v>2537</v>
      </c>
      <c r="M140" s="45" t="s">
        <v>2538</v>
      </c>
      <c r="N140" s="45" t="s">
        <v>2539</v>
      </c>
      <c r="O140" s="45" t="s">
        <v>2540</v>
      </c>
      <c r="P140" s="45" t="s">
        <v>2541</v>
      </c>
      <c r="Q140" s="45" t="s">
        <v>2542</v>
      </c>
      <c r="R140" t="s">
        <v>2543</v>
      </c>
      <c r="S140" s="45" t="s">
        <v>893</v>
      </c>
      <c r="T140" t="s">
        <v>2521</v>
      </c>
      <c r="U140" s="47">
        <v>79</v>
      </c>
      <c r="V140" s="47">
        <v>79</v>
      </c>
      <c r="W140" s="47" t="s">
        <v>894</v>
      </c>
      <c r="X140" s="47">
        <v>28914</v>
      </c>
      <c r="Y140" s="47">
        <v>25082</v>
      </c>
      <c r="Z140" s="48">
        <v>208.88</v>
      </c>
      <c r="AA140" s="44">
        <v>132</v>
      </c>
      <c r="AB140" s="44">
        <v>100</v>
      </c>
      <c r="AC140" s="44">
        <v>4406</v>
      </c>
      <c r="AD140" s="44"/>
      <c r="AE140" s="44">
        <v>1460</v>
      </c>
      <c r="AF140" s="44">
        <v>17072</v>
      </c>
      <c r="AG140" s="44"/>
      <c r="AH140" s="47">
        <v>1476</v>
      </c>
      <c r="AI140" s="47">
        <v>188</v>
      </c>
      <c r="AJ140">
        <v>480</v>
      </c>
      <c r="AK140" t="s">
        <v>895</v>
      </c>
      <c r="AL140">
        <v>25082</v>
      </c>
      <c r="AM140"/>
      <c r="AN140"/>
      <c r="AO140"/>
      <c r="AP140"/>
      <c r="AQ140"/>
      <c r="AR140" s="44"/>
      <c r="AS140" s="44"/>
      <c r="AT140" s="44"/>
      <c r="AU140" s="44">
        <v>7775420</v>
      </c>
      <c r="AV140" s="44">
        <v>1397224</v>
      </c>
      <c r="AW140" s="44">
        <v>-2264164</v>
      </c>
      <c r="AX140" s="44">
        <v>36586</v>
      </c>
      <c r="AY140" s="44">
        <v>11473394</v>
      </c>
      <c r="AZ140" s="21">
        <v>10459096</v>
      </c>
      <c r="BA140" s="21">
        <v>1014298</v>
      </c>
      <c r="BB140" s="44">
        <v>524806</v>
      </c>
      <c r="BC140" s="44">
        <v>800</v>
      </c>
      <c r="BD140" s="44"/>
      <c r="BE140" s="44">
        <v>1538304</v>
      </c>
      <c r="BF140" s="44">
        <v>1365860</v>
      </c>
      <c r="BG140" s="44"/>
      <c r="BH140" s="44">
        <v>452600</v>
      </c>
      <c r="BI140" s="21">
        <v>5292320</v>
      </c>
      <c r="BJ140" s="21"/>
      <c r="BK140" s="21">
        <v>457560</v>
      </c>
      <c r="BL140" s="21">
        <v>58280</v>
      </c>
      <c r="BM140" s="21">
        <v>148800</v>
      </c>
      <c r="BN140" s="21">
        <v>7775420</v>
      </c>
      <c r="BO140" s="21"/>
      <c r="BP140" s="21"/>
      <c r="BQ140" s="44"/>
      <c r="BR140" s="21"/>
      <c r="BS140" s="44"/>
      <c r="BT140" s="21"/>
      <c r="BU140" s="44"/>
      <c r="BV140" s="21"/>
      <c r="BW140" s="44">
        <v>1136705</v>
      </c>
      <c r="BX140" s="21"/>
      <c r="BY140" s="21"/>
      <c r="BZ140" s="21"/>
      <c r="CA140" s="44">
        <v>7491</v>
      </c>
      <c r="CB140" s="44"/>
      <c r="CC140" s="44">
        <v>19618</v>
      </c>
      <c r="CD140" s="44"/>
      <c r="CE140" s="44"/>
      <c r="CF140" s="44"/>
      <c r="CG140" s="44">
        <v>232453</v>
      </c>
      <c r="CH140" s="44"/>
      <c r="CI140" s="21">
        <v>816</v>
      </c>
      <c r="CJ140" s="44"/>
      <c r="CK140" s="21">
        <v>141</v>
      </c>
      <c r="CL140" s="44"/>
      <c r="CM140" s="44">
        <v>0</v>
      </c>
      <c r="CN140" s="44">
        <v>0</v>
      </c>
      <c r="CO140" s="44">
        <v>480570</v>
      </c>
      <c r="CP140" s="44">
        <v>0</v>
      </c>
      <c r="CQ140" s="21">
        <v>399000</v>
      </c>
      <c r="CR140" s="44">
        <v>266750</v>
      </c>
      <c r="CS140" s="44">
        <v>221536</v>
      </c>
      <c r="CT140" s="44">
        <v>25097</v>
      </c>
      <c r="CU140" s="44"/>
      <c r="CV140" s="44">
        <v>4271</v>
      </c>
      <c r="CW140" s="21"/>
      <c r="CX140" s="21"/>
      <c r="CY140" s="21"/>
      <c r="CZ140" s="21"/>
      <c r="DA140" s="21"/>
      <c r="DB140" s="21"/>
      <c r="DC140" s="21"/>
      <c r="DD140" s="21"/>
      <c r="DE140" s="44"/>
      <c r="DF140" s="21"/>
      <c r="DG140" s="44"/>
      <c r="DH140" s="21"/>
      <c r="DI140" s="44"/>
      <c r="DJ140" s="44"/>
      <c r="DK140" s="44"/>
      <c r="DL140" s="44"/>
      <c r="DM140" s="21"/>
      <c r="DN140" s="44"/>
      <c r="DO140" s="44"/>
      <c r="DP140" s="44"/>
      <c r="DQ140" s="44"/>
      <c r="DR140" s="44"/>
      <c r="DS140" s="44"/>
      <c r="DT140" s="44"/>
      <c r="DU140" s="44"/>
      <c r="DV140" s="44"/>
      <c r="DW140" s="44"/>
      <c r="DX140" s="44"/>
      <c r="DY140" s="44"/>
      <c r="DZ140" s="44"/>
      <c r="EA140" s="44"/>
      <c r="EB140" s="21"/>
      <c r="EC140" s="44">
        <v>-1234015</v>
      </c>
      <c r="ED140" s="44"/>
      <c r="EE140" s="21"/>
      <c r="EF140" s="44"/>
      <c r="EG140" s="21">
        <v>-154296</v>
      </c>
      <c r="EH140" s="44"/>
      <c r="EI140" s="21">
        <v>-740869</v>
      </c>
      <c r="EJ140" s="44"/>
      <c r="EK140" s="44"/>
      <c r="EL140" s="21"/>
      <c r="EM140" s="44">
        <v>-163162</v>
      </c>
      <c r="EN140" s="44"/>
      <c r="EO140" s="44">
        <v>28178</v>
      </c>
      <c r="EP140" s="21"/>
      <c r="EQ140" s="21"/>
      <c r="ER140" s="21"/>
      <c r="ES140" s="21"/>
      <c r="ET140" s="44"/>
      <c r="EU140" s="21"/>
      <c r="EV140" s="44"/>
      <c r="EW140" s="21"/>
      <c r="EX140" s="44"/>
      <c r="EY140" s="44"/>
      <c r="EZ140" s="21"/>
      <c r="FA140" s="21"/>
      <c r="FB140" s="44"/>
      <c r="FC140" s="44"/>
      <c r="FD140" s="21"/>
      <c r="FE140" s="112"/>
      <c r="FF140" s="44"/>
      <c r="FG140" s="44">
        <v>4526612</v>
      </c>
      <c r="FH140" s="44">
        <v>947853</v>
      </c>
      <c r="FI140" s="44">
        <v>4984631</v>
      </c>
      <c r="FJ140" s="44">
        <v>301684</v>
      </c>
      <c r="FK140" s="44">
        <v>4605215</v>
      </c>
      <c r="FL140" s="44"/>
      <c r="FM140" s="44"/>
      <c r="FN140" s="44"/>
      <c r="FO140" s="44"/>
      <c r="FP140" s="44"/>
      <c r="FQ140" s="44"/>
      <c r="FR140" s="44"/>
      <c r="FS140" s="44"/>
      <c r="FT140" s="44"/>
      <c r="FU140" s="44">
        <v>985</v>
      </c>
      <c r="FV140" s="21">
        <v>281735</v>
      </c>
      <c r="FW140" s="44"/>
      <c r="FX140" s="44">
        <v>231967</v>
      </c>
      <c r="FY140" s="44">
        <v>137796</v>
      </c>
      <c r="FZ140" s="44">
        <v>215897</v>
      </c>
      <c r="GA140" s="44">
        <v>25097</v>
      </c>
      <c r="GB140" s="44"/>
      <c r="GC140" s="44">
        <v>4269</v>
      </c>
      <c r="GD140" s="44">
        <v>498363</v>
      </c>
      <c r="GE140" s="44">
        <v>240645</v>
      </c>
      <c r="GF140" s="44">
        <v>88041</v>
      </c>
      <c r="GG140" s="44">
        <v>813637</v>
      </c>
      <c r="GH140" s="44">
        <v>50016</v>
      </c>
      <c r="GI140" s="44">
        <v>209899</v>
      </c>
      <c r="GJ140" s="44">
        <v>66618</v>
      </c>
      <c r="GK140" s="44">
        <v>2453988</v>
      </c>
      <c r="GL140" s="44">
        <v>29407</v>
      </c>
      <c r="GM140" s="44">
        <v>282335</v>
      </c>
      <c r="GN140" s="44">
        <v>35938</v>
      </c>
      <c r="GO140" s="44">
        <v>1228</v>
      </c>
      <c r="GP140" s="44"/>
      <c r="GQ140" s="44">
        <v>8771</v>
      </c>
      <c r="GR140" s="44">
        <v>177249</v>
      </c>
      <c r="GS140" s="44">
        <v>2391799</v>
      </c>
      <c r="GT140" s="44"/>
      <c r="GU140" s="21">
        <v>232671</v>
      </c>
      <c r="GV140" s="44"/>
      <c r="GW140" s="44">
        <v>2191817</v>
      </c>
      <c r="GX140" s="44">
        <v>2010704</v>
      </c>
      <c r="GY140" s="44">
        <v>6826991</v>
      </c>
      <c r="GZ140" s="44">
        <v>2056857</v>
      </c>
      <c r="HA140" s="44"/>
      <c r="HB140" s="44">
        <v>1849855</v>
      </c>
      <c r="HC140" s="44">
        <v>2920279</v>
      </c>
      <c r="HD140" s="44">
        <v>6826991</v>
      </c>
      <c r="HE140" s="21"/>
      <c r="HF140" s="21">
        <v>2185723</v>
      </c>
      <c r="HG140" s="21">
        <v>308419</v>
      </c>
      <c r="HH140" s="21"/>
      <c r="HI140" s="21">
        <v>15358</v>
      </c>
      <c r="HJ140" s="44"/>
      <c r="HK140" s="21">
        <v>116969</v>
      </c>
      <c r="HL140" s="21">
        <v>182479</v>
      </c>
      <c r="HM140" s="21">
        <v>314806</v>
      </c>
      <c r="HN140" s="21">
        <v>-82135</v>
      </c>
      <c r="HO140" s="21"/>
      <c r="HP140" s="44">
        <v>1990894</v>
      </c>
      <c r="HQ140" s="47"/>
      <c r="HR140" s="47">
        <v>1993001</v>
      </c>
      <c r="HS140" s="47">
        <v>-143146</v>
      </c>
      <c r="HT140" s="47" t="s">
        <v>2544</v>
      </c>
      <c r="HU140" s="47">
        <v>-143979.99000000002</v>
      </c>
      <c r="HV140" s="47">
        <v>1429</v>
      </c>
      <c r="HW140" s="47">
        <v>0</v>
      </c>
      <c r="HX140" s="47">
        <v>4018</v>
      </c>
      <c r="HY140" s="47">
        <v>29785</v>
      </c>
      <c r="HZ140" s="47">
        <v>52903</v>
      </c>
      <c r="IA140" s="47">
        <v>0</v>
      </c>
      <c r="IB140" s="47">
        <v>0</v>
      </c>
      <c r="IC140" s="47">
        <v>7695</v>
      </c>
      <c r="ID140"/>
      <c r="IE140" s="47">
        <v>2028</v>
      </c>
      <c r="IF140"/>
      <c r="IG140" s="47"/>
      <c r="IH140" s="47">
        <v>1132</v>
      </c>
      <c r="II140">
        <v>1244</v>
      </c>
      <c r="IJ140">
        <v>9203</v>
      </c>
      <c r="IK140">
        <v>1181</v>
      </c>
      <c r="IL140">
        <v>9728</v>
      </c>
      <c r="IM140">
        <v>120346</v>
      </c>
      <c r="IN140">
        <v>0</v>
      </c>
      <c r="IO140">
        <v>0</v>
      </c>
      <c r="IP140">
        <v>0</v>
      </c>
      <c r="IQ140">
        <v>0</v>
      </c>
      <c r="IR140">
        <v>0</v>
      </c>
      <c r="IS140">
        <v>0</v>
      </c>
      <c r="IT140">
        <v>0</v>
      </c>
      <c r="IU140">
        <v>150712</v>
      </c>
      <c r="IV140">
        <v>0</v>
      </c>
      <c r="IW140">
        <v>250954</v>
      </c>
      <c r="IX140">
        <v>1312506</v>
      </c>
      <c r="IY140">
        <v>1491199</v>
      </c>
      <c r="IZ140">
        <v>0</v>
      </c>
      <c r="JA140">
        <v>0</v>
      </c>
      <c r="JB140">
        <v>370785</v>
      </c>
      <c r="JC140"/>
      <c r="JD140">
        <v>81412</v>
      </c>
      <c r="JE140"/>
      <c r="JF140"/>
      <c r="JG140">
        <v>50825</v>
      </c>
      <c r="JH140">
        <v>30717</v>
      </c>
      <c r="JI140">
        <v>174904</v>
      </c>
      <c r="JJ140">
        <v>57587</v>
      </c>
      <c r="JK140">
        <v>555011</v>
      </c>
      <c r="JL140">
        <v>4526612</v>
      </c>
      <c r="JM140">
        <v>0</v>
      </c>
      <c r="JN140">
        <v>0</v>
      </c>
      <c r="JO140">
        <v>0</v>
      </c>
      <c r="JP140">
        <v>0</v>
      </c>
      <c r="JQ140">
        <v>0</v>
      </c>
      <c r="JR140">
        <v>0</v>
      </c>
      <c r="JS140">
        <v>0</v>
      </c>
      <c r="JT140"/>
      <c r="JU140"/>
      <c r="JV140"/>
      <c r="JW140"/>
      <c r="JX140"/>
      <c r="JY140"/>
      <c r="JZ140"/>
      <c r="KA140"/>
      <c r="KB140"/>
      <c r="KC140"/>
      <c r="KD140"/>
      <c r="KE140"/>
      <c r="KF140">
        <v>92</v>
      </c>
      <c r="KG140">
        <v>134</v>
      </c>
      <c r="KH140">
        <v>61</v>
      </c>
      <c r="KI140">
        <v>69</v>
      </c>
      <c r="KJ140">
        <v>97</v>
      </c>
      <c r="KK140">
        <v>46</v>
      </c>
      <c r="KL140">
        <v>40</v>
      </c>
      <c r="KM140">
        <v>60</v>
      </c>
      <c r="KN140">
        <v>25</v>
      </c>
      <c r="KO140">
        <v>1</v>
      </c>
      <c r="KP140">
        <v>0</v>
      </c>
      <c r="KQ140">
        <v>0</v>
      </c>
      <c r="KR140">
        <v>0</v>
      </c>
      <c r="KS140">
        <v>1</v>
      </c>
      <c r="KT140">
        <v>0</v>
      </c>
      <c r="KU140">
        <v>1</v>
      </c>
      <c r="KV140">
        <v>0</v>
      </c>
      <c r="KW140">
        <v>0</v>
      </c>
      <c r="KX140">
        <v>0</v>
      </c>
      <c r="KY140">
        <v>0</v>
      </c>
      <c r="KZ140">
        <v>0</v>
      </c>
      <c r="LA140">
        <v>0</v>
      </c>
      <c r="LB140">
        <v>0</v>
      </c>
      <c r="LC140">
        <v>0</v>
      </c>
      <c r="LD140">
        <v>1</v>
      </c>
      <c r="LE140">
        <v>0</v>
      </c>
      <c r="LF140">
        <v>0</v>
      </c>
      <c r="LG140">
        <v>0</v>
      </c>
      <c r="LH140">
        <v>0</v>
      </c>
    </row>
    <row r="141" spans="1:320" s="34" customFormat="1" ht="15" customHeight="1" x14ac:dyDescent="0.25">
      <c r="A141" s="45">
        <v>206120955</v>
      </c>
      <c r="B141" s="45" t="s">
        <v>997</v>
      </c>
      <c r="C141" s="46">
        <v>45231</v>
      </c>
      <c r="D141" s="46">
        <v>45596</v>
      </c>
      <c r="E141" s="47">
        <v>366</v>
      </c>
      <c r="F141" s="45" t="s">
        <v>883</v>
      </c>
      <c r="G141" s="45" t="s">
        <v>884</v>
      </c>
      <c r="H141" s="45" t="s">
        <v>998</v>
      </c>
      <c r="I141" s="45" t="s">
        <v>886</v>
      </c>
      <c r="J141" s="45" t="s">
        <v>887</v>
      </c>
      <c r="K141" s="45" t="s">
        <v>957</v>
      </c>
      <c r="L141" s="45" t="s">
        <v>2545</v>
      </c>
      <c r="M141" s="45" t="s">
        <v>999</v>
      </c>
      <c r="N141" s="45" t="s">
        <v>1000</v>
      </c>
      <c r="O141" s="45" t="s">
        <v>1001</v>
      </c>
      <c r="P141" s="45" t="s">
        <v>2546</v>
      </c>
      <c r="Q141" s="45" t="s">
        <v>2547</v>
      </c>
      <c r="R141" t="s">
        <v>1002</v>
      </c>
      <c r="S141" s="45" t="s">
        <v>893</v>
      </c>
      <c r="T141"/>
      <c r="U141" s="47">
        <v>87</v>
      </c>
      <c r="V141" s="47">
        <v>87</v>
      </c>
      <c r="W141" s="47" t="s">
        <v>894</v>
      </c>
      <c r="X141" s="47">
        <v>31842</v>
      </c>
      <c r="Y141" s="47">
        <v>28777</v>
      </c>
      <c r="Z141" s="48">
        <v>90.37</v>
      </c>
      <c r="AA141" s="44">
        <v>194</v>
      </c>
      <c r="AB141" s="44">
        <v>182</v>
      </c>
      <c r="AC141" s="44">
        <v>5602</v>
      </c>
      <c r="AD141" s="44"/>
      <c r="AE141" s="44">
        <v>568</v>
      </c>
      <c r="AF141" s="44">
        <v>20304</v>
      </c>
      <c r="AG141" s="44">
        <v>866</v>
      </c>
      <c r="AH141" s="47"/>
      <c r="AI141" s="47">
        <v>902</v>
      </c>
      <c r="AJ141">
        <v>535</v>
      </c>
      <c r="AK141" t="s">
        <v>895</v>
      </c>
      <c r="AL141">
        <v>28777</v>
      </c>
      <c r="AM141"/>
      <c r="AN141"/>
      <c r="AO141"/>
      <c r="AP141"/>
      <c r="AQ141"/>
      <c r="AR141" s="44"/>
      <c r="AS141" s="44"/>
      <c r="AT141" s="44"/>
      <c r="AU141" s="44">
        <v>14038200</v>
      </c>
      <c r="AV141" s="44">
        <v>4705673</v>
      </c>
      <c r="AW141" s="44">
        <v>6372333</v>
      </c>
      <c r="AX141" s="44">
        <v>1325</v>
      </c>
      <c r="AY141" s="44">
        <v>12372865</v>
      </c>
      <c r="AZ141" s="21">
        <v>13503705</v>
      </c>
      <c r="BA141" s="21">
        <v>-1130840</v>
      </c>
      <c r="BB141" s="44">
        <v>171479</v>
      </c>
      <c r="BC141" s="44">
        <v>800</v>
      </c>
      <c r="BD141" s="44"/>
      <c r="BE141" s="44">
        <v>-960161</v>
      </c>
      <c r="BF141" s="44">
        <v>5041800</v>
      </c>
      <c r="BG141" s="44"/>
      <c r="BH141" s="44">
        <v>224460</v>
      </c>
      <c r="BI141" s="21">
        <v>7475220</v>
      </c>
      <c r="BJ141" s="21">
        <v>779400</v>
      </c>
      <c r="BK141" s="21"/>
      <c r="BL141" s="21">
        <v>324720</v>
      </c>
      <c r="BM141" s="21">
        <v>192600</v>
      </c>
      <c r="BN141" s="21">
        <v>14038200</v>
      </c>
      <c r="BO141" s="21"/>
      <c r="BP141" s="21"/>
      <c r="BQ141" s="44"/>
      <c r="BR141" s="21"/>
      <c r="BS141" s="44"/>
      <c r="BT141" s="21"/>
      <c r="BU141" s="44"/>
      <c r="BV141" s="21"/>
      <c r="BW141" s="44">
        <v>4120422</v>
      </c>
      <c r="BX141" s="21"/>
      <c r="BY141" s="21"/>
      <c r="BZ141" s="21"/>
      <c r="CA141" s="44">
        <v>10641</v>
      </c>
      <c r="CB141" s="44"/>
      <c r="CC141" s="44">
        <v>67715</v>
      </c>
      <c r="CD141" s="44"/>
      <c r="CE141" s="44">
        <v>503814</v>
      </c>
      <c r="CF141" s="44"/>
      <c r="CG141" s="44"/>
      <c r="CH141" s="44"/>
      <c r="CI141" s="21"/>
      <c r="CJ141" s="44"/>
      <c r="CK141" s="21">
        <v>3081</v>
      </c>
      <c r="CL141" s="44"/>
      <c r="CM141" s="44">
        <v>15024</v>
      </c>
      <c r="CN141" s="44">
        <v>15528</v>
      </c>
      <c r="CO141" s="44">
        <v>2111357</v>
      </c>
      <c r="CP141" s="44">
        <v>0</v>
      </c>
      <c r="CQ141" s="21">
        <v>1397581</v>
      </c>
      <c r="CR141" s="44">
        <v>373989</v>
      </c>
      <c r="CS141" s="44">
        <v>477390</v>
      </c>
      <c r="CT141" s="44">
        <v>261531</v>
      </c>
      <c r="CU141" s="44"/>
      <c r="CV141" s="44">
        <v>53273</v>
      </c>
      <c r="CW141" s="21"/>
      <c r="CX141" s="21"/>
      <c r="CY141" s="21"/>
      <c r="CZ141" s="21"/>
      <c r="DA141" s="21"/>
      <c r="DB141" s="21"/>
      <c r="DC141" s="21"/>
      <c r="DD141" s="21"/>
      <c r="DE141" s="44"/>
      <c r="DF141" s="21"/>
      <c r="DG141" s="44"/>
      <c r="DH141" s="21"/>
      <c r="DI141" s="44"/>
      <c r="DJ141" s="44"/>
      <c r="DK141" s="44"/>
      <c r="DL141" s="44"/>
      <c r="DM141" s="21"/>
      <c r="DN141" s="44"/>
      <c r="DO141" s="44"/>
      <c r="DP141" s="44"/>
      <c r="DQ141" s="44"/>
      <c r="DR141" s="44"/>
      <c r="DS141" s="44"/>
      <c r="DT141" s="44"/>
      <c r="DU141" s="44"/>
      <c r="DV141" s="44"/>
      <c r="DW141" s="44"/>
      <c r="DX141" s="44"/>
      <c r="DY141" s="44">
        <v>216</v>
      </c>
      <c r="DZ141" s="44"/>
      <c r="EA141" s="44"/>
      <c r="EB141" s="21"/>
      <c r="EC141" s="44">
        <v>4047255</v>
      </c>
      <c r="ED141" s="44"/>
      <c r="EE141" s="21"/>
      <c r="EF141" s="44"/>
      <c r="EG141" s="21">
        <v>56841</v>
      </c>
      <c r="EH141" s="44"/>
      <c r="EI141" s="21">
        <v>1695214</v>
      </c>
      <c r="EJ141" s="44"/>
      <c r="EK141" s="44">
        <v>529312</v>
      </c>
      <c r="EL141" s="21"/>
      <c r="EM141" s="44"/>
      <c r="EN141" s="44"/>
      <c r="EO141" s="44">
        <v>43495</v>
      </c>
      <c r="EP141" s="21"/>
      <c r="EQ141" s="21"/>
      <c r="ER141" s="21"/>
      <c r="ES141" s="21"/>
      <c r="ET141" s="44"/>
      <c r="EU141" s="21"/>
      <c r="EV141" s="44"/>
      <c r="EW141" s="21"/>
      <c r="EX141" s="44"/>
      <c r="EY141" s="44"/>
      <c r="EZ141" s="21"/>
      <c r="FA141" s="21"/>
      <c r="FB141" s="44"/>
      <c r="FC141" s="44"/>
      <c r="FD141" s="21"/>
      <c r="FE141" s="112"/>
      <c r="FF141" s="44"/>
      <c r="FG141" s="44">
        <v>4882813</v>
      </c>
      <c r="FH141" s="44">
        <v>1176034</v>
      </c>
      <c r="FI141" s="44">
        <v>7444858</v>
      </c>
      <c r="FJ141" s="44">
        <v>268429</v>
      </c>
      <c r="FK141" s="44">
        <v>6497917</v>
      </c>
      <c r="FL141" s="44"/>
      <c r="FM141" s="44"/>
      <c r="FN141" s="44"/>
      <c r="FO141" s="44"/>
      <c r="FP141" s="44"/>
      <c r="FQ141" s="44"/>
      <c r="FR141" s="44"/>
      <c r="FS141" s="44"/>
      <c r="FT141" s="44">
        <v>4701</v>
      </c>
      <c r="FU141" s="44">
        <v>7060</v>
      </c>
      <c r="FV141" s="21">
        <v>546941</v>
      </c>
      <c r="FW141" s="44"/>
      <c r="FX141" s="44">
        <v>290964</v>
      </c>
      <c r="FY141" s="44">
        <v>65491</v>
      </c>
      <c r="FZ141" s="44">
        <v>238683</v>
      </c>
      <c r="GA141" s="44">
        <v>38447</v>
      </c>
      <c r="GB141" s="44"/>
      <c r="GC141" s="44">
        <v>30707</v>
      </c>
      <c r="GD141" s="44">
        <v>590718</v>
      </c>
      <c r="GE141" s="44">
        <v>279434</v>
      </c>
      <c r="GF141" s="44">
        <v>149100</v>
      </c>
      <c r="GG141" s="44">
        <v>843063</v>
      </c>
      <c r="GH141" s="44">
        <v>66121</v>
      </c>
      <c r="GI141" s="44">
        <v>134817</v>
      </c>
      <c r="GJ141" s="44">
        <v>147989</v>
      </c>
      <c r="GK141" s="44">
        <v>2269632</v>
      </c>
      <c r="GL141" s="44">
        <v>79729</v>
      </c>
      <c r="GM141" s="44">
        <v>920854</v>
      </c>
      <c r="GN141" s="44">
        <v>82631</v>
      </c>
      <c r="GO141" s="44">
        <v>43946</v>
      </c>
      <c r="GP141" s="44"/>
      <c r="GQ141" s="44">
        <v>9044</v>
      </c>
      <c r="GR141" s="44">
        <v>165716</v>
      </c>
      <c r="GS141" s="44">
        <v>2672152</v>
      </c>
      <c r="GT141" s="44"/>
      <c r="GU141" s="21">
        <v>541189</v>
      </c>
      <c r="GV141" s="44"/>
      <c r="GW141" s="44">
        <v>1091118</v>
      </c>
      <c r="GX141" s="44"/>
      <c r="GY141" s="44">
        <v>4304459</v>
      </c>
      <c r="GZ141" s="44">
        <v>6364452</v>
      </c>
      <c r="HA141" s="44"/>
      <c r="HB141" s="44"/>
      <c r="HC141" s="44">
        <v>-2059993</v>
      </c>
      <c r="HD141" s="44">
        <v>4304459</v>
      </c>
      <c r="HE141" s="21">
        <v>12342</v>
      </c>
      <c r="HF141" s="21"/>
      <c r="HG141" s="21">
        <v>3530827</v>
      </c>
      <c r="HH141" s="21"/>
      <c r="HI141" s="21">
        <v>0</v>
      </c>
      <c r="HJ141" s="44"/>
      <c r="HK141" s="21">
        <v>583709</v>
      </c>
      <c r="HL141" s="21">
        <v>796814</v>
      </c>
      <c r="HM141" s="21">
        <v>1380523</v>
      </c>
      <c r="HN141" s="21">
        <v>-839334</v>
      </c>
      <c r="HO141" s="21"/>
      <c r="HP141" s="44"/>
      <c r="HQ141" s="47"/>
      <c r="HR141" s="47"/>
      <c r="HS141" s="47"/>
      <c r="HT141" s="47" t="s">
        <v>1855</v>
      </c>
      <c r="HU141" s="47">
        <v>190933.56</v>
      </c>
      <c r="HV141" s="47">
        <v>1894</v>
      </c>
      <c r="HW141" s="47">
        <v>0</v>
      </c>
      <c r="HX141" s="47">
        <v>7122</v>
      </c>
      <c r="HY141" s="47">
        <v>14866</v>
      </c>
      <c r="HZ141" s="47">
        <v>47089</v>
      </c>
      <c r="IA141" s="47">
        <v>0</v>
      </c>
      <c r="IB141" s="47">
        <v>0</v>
      </c>
      <c r="IC141" s="47">
        <v>6430</v>
      </c>
      <c r="ID141">
        <v>11554</v>
      </c>
      <c r="IE141" s="47">
        <v>2199</v>
      </c>
      <c r="IF141">
        <v>10281</v>
      </c>
      <c r="IG141" s="47">
        <v>5397</v>
      </c>
      <c r="IH141" s="47">
        <v>19390</v>
      </c>
      <c r="II141">
        <v>1953</v>
      </c>
      <c r="IJ141">
        <v>5430</v>
      </c>
      <c r="IK141">
        <v>2172</v>
      </c>
      <c r="IL141">
        <v>11548</v>
      </c>
      <c r="IM141">
        <v>147325</v>
      </c>
      <c r="IN141">
        <v>0</v>
      </c>
      <c r="IO141">
        <v>2234</v>
      </c>
      <c r="IP141">
        <v>16171</v>
      </c>
      <c r="IQ141">
        <v>16112</v>
      </c>
      <c r="IR141">
        <v>0</v>
      </c>
      <c r="IS141">
        <v>0</v>
      </c>
      <c r="IT141">
        <v>34517</v>
      </c>
      <c r="IU141">
        <v>156795</v>
      </c>
      <c r="IV141">
        <v>0</v>
      </c>
      <c r="IW141">
        <v>442403</v>
      </c>
      <c r="IX141">
        <v>798342</v>
      </c>
      <c r="IY141">
        <v>1310067</v>
      </c>
      <c r="IZ141">
        <v>0</v>
      </c>
      <c r="JA141">
        <v>0</v>
      </c>
      <c r="JB141">
        <v>198758</v>
      </c>
      <c r="JC141">
        <v>558530</v>
      </c>
      <c r="JD141">
        <v>55417</v>
      </c>
      <c r="JE141">
        <v>191861</v>
      </c>
      <c r="JF141">
        <v>99985</v>
      </c>
      <c r="JG141">
        <v>381903</v>
      </c>
      <c r="JH141">
        <v>52448</v>
      </c>
      <c r="JI141">
        <v>103634</v>
      </c>
      <c r="JJ141">
        <v>112933</v>
      </c>
      <c r="JK141">
        <v>419737</v>
      </c>
      <c r="JL141">
        <v>4882813</v>
      </c>
      <c r="JM141">
        <v>0</v>
      </c>
      <c r="JN141">
        <v>239479</v>
      </c>
      <c r="JO141">
        <v>1248751</v>
      </c>
      <c r="JP141">
        <v>773710</v>
      </c>
      <c r="JQ141">
        <v>0</v>
      </c>
      <c r="JR141">
        <v>0</v>
      </c>
      <c r="JS141">
        <v>2261940</v>
      </c>
      <c r="JT141"/>
      <c r="JU141"/>
      <c r="JV141"/>
      <c r="JW141"/>
      <c r="JX141"/>
      <c r="JY141">
        <v>11554</v>
      </c>
      <c r="JZ141"/>
      <c r="KA141"/>
      <c r="KB141"/>
      <c r="KC141"/>
      <c r="KD141"/>
      <c r="KE141">
        <v>558530</v>
      </c>
      <c r="KF141">
        <v>97</v>
      </c>
      <c r="KG141">
        <v>139</v>
      </c>
      <c r="KH141">
        <v>66</v>
      </c>
      <c r="KI141">
        <v>45</v>
      </c>
      <c r="KJ141">
        <v>55</v>
      </c>
      <c r="KK141">
        <v>20</v>
      </c>
      <c r="KL141">
        <v>30</v>
      </c>
      <c r="KM141">
        <v>31</v>
      </c>
      <c r="KN141">
        <v>12</v>
      </c>
      <c r="KO141">
        <v>1</v>
      </c>
      <c r="KP141">
        <v>0</v>
      </c>
      <c r="KQ141">
        <v>0</v>
      </c>
      <c r="KR141">
        <v>0</v>
      </c>
      <c r="KS141">
        <v>1</v>
      </c>
      <c r="KT141">
        <v>0</v>
      </c>
      <c r="KU141">
        <v>1</v>
      </c>
      <c r="KV141">
        <v>0</v>
      </c>
      <c r="KW141">
        <v>0</v>
      </c>
      <c r="KX141">
        <v>0</v>
      </c>
      <c r="KY141">
        <v>0</v>
      </c>
      <c r="KZ141">
        <v>0</v>
      </c>
      <c r="LA141">
        <v>0</v>
      </c>
      <c r="LB141">
        <v>0</v>
      </c>
      <c r="LC141">
        <v>0</v>
      </c>
      <c r="LD141">
        <v>1</v>
      </c>
      <c r="LE141">
        <v>0</v>
      </c>
      <c r="LF141">
        <v>0</v>
      </c>
      <c r="LG141">
        <v>0</v>
      </c>
      <c r="LH141">
        <v>0</v>
      </c>
    </row>
    <row r="142" spans="1:320" s="34" customFormat="1" ht="15" customHeight="1" x14ac:dyDescent="0.25">
      <c r="A142" s="45">
        <v>206121033</v>
      </c>
      <c r="B142" s="45" t="s">
        <v>1003</v>
      </c>
      <c r="C142" s="46">
        <v>45231</v>
      </c>
      <c r="D142" s="46">
        <v>45596</v>
      </c>
      <c r="E142" s="47">
        <v>366</v>
      </c>
      <c r="F142" s="45" t="s">
        <v>883</v>
      </c>
      <c r="G142" s="45" t="s">
        <v>884</v>
      </c>
      <c r="H142" s="45" t="s">
        <v>998</v>
      </c>
      <c r="I142" s="45" t="s">
        <v>886</v>
      </c>
      <c r="J142" s="45" t="s">
        <v>887</v>
      </c>
      <c r="K142" s="45" t="s">
        <v>957</v>
      </c>
      <c r="L142" s="45" t="s">
        <v>2545</v>
      </c>
      <c r="M142" s="45" t="s">
        <v>1004</v>
      </c>
      <c r="N142" s="45" t="s">
        <v>1005</v>
      </c>
      <c r="O142" s="45" t="s">
        <v>1001</v>
      </c>
      <c r="P142" s="45" t="s">
        <v>2548</v>
      </c>
      <c r="Q142" s="45" t="s">
        <v>2549</v>
      </c>
      <c r="R142" t="s">
        <v>1006</v>
      </c>
      <c r="S142" s="45" t="s">
        <v>893</v>
      </c>
      <c r="T142"/>
      <c r="U142" s="47">
        <v>99</v>
      </c>
      <c r="V142" s="47">
        <v>99</v>
      </c>
      <c r="W142" s="47" t="s">
        <v>894</v>
      </c>
      <c r="X142" s="47">
        <v>36234</v>
      </c>
      <c r="Y142" s="47">
        <v>31419</v>
      </c>
      <c r="Z142" s="48">
        <v>86.71</v>
      </c>
      <c r="AA142" s="44">
        <v>152</v>
      </c>
      <c r="AB142" s="44">
        <v>130</v>
      </c>
      <c r="AC142" s="44">
        <v>4672</v>
      </c>
      <c r="AD142" s="44"/>
      <c r="AE142" s="44">
        <v>1884</v>
      </c>
      <c r="AF142" s="44">
        <v>22416</v>
      </c>
      <c r="AG142" s="44">
        <v>514</v>
      </c>
      <c r="AH142" s="47"/>
      <c r="AI142" s="47">
        <v>475</v>
      </c>
      <c r="AJ142">
        <v>1458</v>
      </c>
      <c r="AK142" t="s">
        <v>895</v>
      </c>
      <c r="AL142">
        <v>31419</v>
      </c>
      <c r="AM142"/>
      <c r="AN142"/>
      <c r="AO142"/>
      <c r="AP142"/>
      <c r="AQ142"/>
      <c r="AR142" s="44"/>
      <c r="AS142" s="44"/>
      <c r="AT142" s="44"/>
      <c r="AU142" s="44">
        <v>13736947</v>
      </c>
      <c r="AV142" s="44">
        <v>2887825</v>
      </c>
      <c r="AW142" s="44">
        <v>4653357</v>
      </c>
      <c r="AX142" s="44">
        <v>1401</v>
      </c>
      <c r="AY142" s="44">
        <v>11972816</v>
      </c>
      <c r="AZ142" s="21">
        <v>13782170</v>
      </c>
      <c r="BA142" s="21">
        <v>-1809354</v>
      </c>
      <c r="BB142" s="44">
        <v>160336</v>
      </c>
      <c r="BC142" s="44">
        <v>800</v>
      </c>
      <c r="BD142" s="44"/>
      <c r="BE142" s="44">
        <v>-1649818</v>
      </c>
      <c r="BF142" s="44">
        <v>4204800</v>
      </c>
      <c r="BG142" s="44"/>
      <c r="BH142" s="44">
        <v>659272</v>
      </c>
      <c r="BI142" s="21">
        <v>7756921</v>
      </c>
      <c r="BJ142" s="21">
        <v>462600</v>
      </c>
      <c r="BK142" s="21"/>
      <c r="BL142" s="21">
        <v>160550</v>
      </c>
      <c r="BM142" s="21">
        <v>492804</v>
      </c>
      <c r="BN142" s="21">
        <v>13736947</v>
      </c>
      <c r="BO142" s="21"/>
      <c r="BP142" s="21"/>
      <c r="BQ142" s="44"/>
      <c r="BR142" s="21"/>
      <c r="BS142" s="44"/>
      <c r="BT142" s="21"/>
      <c r="BU142" s="44"/>
      <c r="BV142" s="21"/>
      <c r="BW142" s="44">
        <v>2456814</v>
      </c>
      <c r="BX142" s="21"/>
      <c r="BY142" s="21"/>
      <c r="BZ142" s="21"/>
      <c r="CA142" s="44">
        <v>35327</v>
      </c>
      <c r="CB142" s="44"/>
      <c r="CC142" s="44">
        <v>86280</v>
      </c>
      <c r="CD142" s="44"/>
      <c r="CE142" s="44">
        <v>302936</v>
      </c>
      <c r="CF142" s="44"/>
      <c r="CG142" s="44"/>
      <c r="CH142" s="44"/>
      <c r="CI142" s="21"/>
      <c r="CJ142" s="44"/>
      <c r="CK142" s="21">
        <v>6468</v>
      </c>
      <c r="CL142" s="44"/>
      <c r="CM142" s="44">
        <v>2062</v>
      </c>
      <c r="CN142" s="44">
        <v>3540</v>
      </c>
      <c r="CO142" s="44">
        <v>1279219</v>
      </c>
      <c r="CP142" s="44">
        <v>0</v>
      </c>
      <c r="CQ142" s="21">
        <v>854368</v>
      </c>
      <c r="CR142" s="44">
        <v>66814</v>
      </c>
      <c r="CS142" s="44">
        <v>320207</v>
      </c>
      <c r="CT142" s="44">
        <v>318396</v>
      </c>
      <c r="CU142" s="44"/>
      <c r="CV142" s="44">
        <v>43219</v>
      </c>
      <c r="CW142" s="21"/>
      <c r="CX142" s="21"/>
      <c r="CY142" s="21"/>
      <c r="CZ142" s="21"/>
      <c r="DA142" s="21"/>
      <c r="DB142" s="21"/>
      <c r="DC142" s="21"/>
      <c r="DD142" s="21"/>
      <c r="DE142" s="44"/>
      <c r="DF142" s="21"/>
      <c r="DG142" s="44"/>
      <c r="DH142" s="21"/>
      <c r="DI142" s="44"/>
      <c r="DJ142" s="44"/>
      <c r="DK142" s="44"/>
      <c r="DL142" s="44"/>
      <c r="DM142" s="21"/>
      <c r="DN142" s="44"/>
      <c r="DO142" s="44"/>
      <c r="DP142" s="44"/>
      <c r="DQ142" s="44"/>
      <c r="DR142" s="44"/>
      <c r="DS142" s="44"/>
      <c r="DT142" s="44"/>
      <c r="DU142" s="44"/>
      <c r="DV142" s="44"/>
      <c r="DW142" s="44"/>
      <c r="DX142" s="44"/>
      <c r="DY142" s="44">
        <v>-125278</v>
      </c>
      <c r="DZ142" s="44"/>
      <c r="EA142" s="44"/>
      <c r="EB142" s="21"/>
      <c r="EC142" s="44">
        <v>2535492</v>
      </c>
      <c r="ED142" s="44"/>
      <c r="EE142" s="21"/>
      <c r="EF142" s="44"/>
      <c r="EG142" s="21">
        <v>312440</v>
      </c>
      <c r="EH142" s="44"/>
      <c r="EI142" s="21">
        <v>1527709</v>
      </c>
      <c r="EJ142" s="44"/>
      <c r="EK142" s="44">
        <v>319054</v>
      </c>
      <c r="EL142" s="21"/>
      <c r="EM142" s="44"/>
      <c r="EN142" s="44"/>
      <c r="EO142" s="44">
        <v>83940</v>
      </c>
      <c r="EP142" s="21"/>
      <c r="EQ142" s="21"/>
      <c r="ER142" s="21"/>
      <c r="ES142" s="21"/>
      <c r="ET142" s="44"/>
      <c r="EU142" s="21"/>
      <c r="EV142" s="44"/>
      <c r="EW142" s="21"/>
      <c r="EX142" s="44"/>
      <c r="EY142" s="44"/>
      <c r="EZ142" s="21"/>
      <c r="FA142" s="21"/>
      <c r="FB142" s="44"/>
      <c r="FC142" s="44"/>
      <c r="FD142" s="21"/>
      <c r="FE142" s="112"/>
      <c r="FF142" s="44"/>
      <c r="FG142" s="44">
        <v>4628432</v>
      </c>
      <c r="FH142" s="44">
        <v>1090657</v>
      </c>
      <c r="FI142" s="44">
        <v>8063081</v>
      </c>
      <c r="FJ142" s="44">
        <v>266962</v>
      </c>
      <c r="FK142" s="44">
        <v>6834035</v>
      </c>
      <c r="FL142" s="44"/>
      <c r="FM142" s="44"/>
      <c r="FN142" s="44"/>
      <c r="FO142" s="44"/>
      <c r="FP142" s="44"/>
      <c r="FQ142" s="44"/>
      <c r="FR142" s="44"/>
      <c r="FS142" s="44"/>
      <c r="FT142" s="44">
        <v>2349</v>
      </c>
      <c r="FU142" s="44">
        <v>295</v>
      </c>
      <c r="FV142" s="21">
        <v>247105</v>
      </c>
      <c r="FW142" s="44"/>
      <c r="FX142" s="44">
        <v>192371</v>
      </c>
      <c r="FY142" s="44">
        <v>14649</v>
      </c>
      <c r="FZ142" s="44">
        <v>164901</v>
      </c>
      <c r="GA142" s="44">
        <v>16252</v>
      </c>
      <c r="GB142" s="44"/>
      <c r="GC142" s="44">
        <v>22808</v>
      </c>
      <c r="GD142" s="44">
        <v>689184</v>
      </c>
      <c r="GE142" s="44">
        <v>237596</v>
      </c>
      <c r="GF142" s="44">
        <v>145331</v>
      </c>
      <c r="GG142" s="44">
        <v>699930</v>
      </c>
      <c r="GH142" s="44">
        <v>60863</v>
      </c>
      <c r="GI142" s="44">
        <v>312788</v>
      </c>
      <c r="GJ142" s="44">
        <v>98569</v>
      </c>
      <c r="GK142" s="44">
        <v>2518250</v>
      </c>
      <c r="GL142" s="44">
        <v>86594</v>
      </c>
      <c r="GM142" s="44">
        <v>1051571</v>
      </c>
      <c r="GN142" s="44">
        <v>35442</v>
      </c>
      <c r="GO142" s="44">
        <v>50008</v>
      </c>
      <c r="GP142" s="44"/>
      <c r="GQ142" s="44">
        <v>139663</v>
      </c>
      <c r="GR142" s="44">
        <v>161616</v>
      </c>
      <c r="GS142" s="44">
        <v>825355</v>
      </c>
      <c r="GT142" s="44"/>
      <c r="GU142" s="21">
        <v>494978</v>
      </c>
      <c r="GV142" s="44">
        <v>47371</v>
      </c>
      <c r="GW142" s="44">
        <v>1327470</v>
      </c>
      <c r="GX142" s="44"/>
      <c r="GY142" s="44">
        <v>2695174</v>
      </c>
      <c r="GZ142" s="44">
        <v>11589490</v>
      </c>
      <c r="HA142" s="44"/>
      <c r="HB142" s="44"/>
      <c r="HC142" s="44">
        <v>-8894316</v>
      </c>
      <c r="HD142" s="44">
        <v>2695174</v>
      </c>
      <c r="HE142" s="21">
        <v>88768</v>
      </c>
      <c r="HF142" s="21"/>
      <c r="HG142" s="21">
        <v>7605245</v>
      </c>
      <c r="HH142" s="21"/>
      <c r="HI142" s="21">
        <v>0</v>
      </c>
      <c r="HJ142" s="44"/>
      <c r="HK142" s="21">
        <v>612565</v>
      </c>
      <c r="HL142" s="21">
        <v>479248</v>
      </c>
      <c r="HM142" s="21">
        <v>1091813</v>
      </c>
      <c r="HN142" s="21">
        <v>-596835</v>
      </c>
      <c r="HO142" s="21"/>
      <c r="HP142" s="44"/>
      <c r="HQ142" s="47"/>
      <c r="HR142" s="47"/>
      <c r="HS142" s="47"/>
      <c r="HT142" s="47" t="s">
        <v>2474</v>
      </c>
      <c r="HU142" s="47">
        <v>579474.5</v>
      </c>
      <c r="HV142" s="47">
        <v>1920</v>
      </c>
      <c r="HW142" s="47">
        <v>0</v>
      </c>
      <c r="HX142" s="47">
        <v>6251</v>
      </c>
      <c r="HY142" s="47">
        <v>13402</v>
      </c>
      <c r="HZ142" s="47">
        <v>55392</v>
      </c>
      <c r="IA142" s="47">
        <v>0</v>
      </c>
      <c r="IB142" s="47">
        <v>0</v>
      </c>
      <c r="IC142" s="47">
        <v>7559</v>
      </c>
      <c r="ID142">
        <v>5700</v>
      </c>
      <c r="IE142" s="47">
        <v>2612</v>
      </c>
      <c r="IF142">
        <v>8172</v>
      </c>
      <c r="IG142" s="47">
        <v>5793</v>
      </c>
      <c r="IH142" s="47">
        <v>17410</v>
      </c>
      <c r="II142">
        <v>1861</v>
      </c>
      <c r="IJ142">
        <v>12245</v>
      </c>
      <c r="IK142">
        <v>1532</v>
      </c>
      <c r="IL142">
        <v>10932</v>
      </c>
      <c r="IM142">
        <v>150781</v>
      </c>
      <c r="IN142">
        <v>0</v>
      </c>
      <c r="IO142">
        <v>762</v>
      </c>
      <c r="IP142">
        <v>17487</v>
      </c>
      <c r="IQ142">
        <v>21226</v>
      </c>
      <c r="IR142">
        <v>0</v>
      </c>
      <c r="IS142">
        <v>0</v>
      </c>
      <c r="IT142">
        <v>39475</v>
      </c>
      <c r="IU142">
        <v>146444</v>
      </c>
      <c r="IV142">
        <v>0</v>
      </c>
      <c r="IW142">
        <v>378486</v>
      </c>
      <c r="IX142">
        <v>606028</v>
      </c>
      <c r="IY142">
        <v>1509574</v>
      </c>
      <c r="IZ142">
        <v>0</v>
      </c>
      <c r="JA142">
        <v>0</v>
      </c>
      <c r="JB142">
        <v>276625</v>
      </c>
      <c r="JC142">
        <v>276333</v>
      </c>
      <c r="JD142">
        <v>66529</v>
      </c>
      <c r="JE142">
        <v>144174</v>
      </c>
      <c r="JF142">
        <v>103543</v>
      </c>
      <c r="JG142">
        <v>347857</v>
      </c>
      <c r="JH142">
        <v>50424</v>
      </c>
      <c r="JI142">
        <v>239612</v>
      </c>
      <c r="JJ142">
        <v>73900</v>
      </c>
      <c r="JK142">
        <v>408903</v>
      </c>
      <c r="JL142">
        <v>4628432</v>
      </c>
      <c r="JM142">
        <v>0</v>
      </c>
      <c r="JN142">
        <v>109543</v>
      </c>
      <c r="JO142">
        <v>1310761</v>
      </c>
      <c r="JP142">
        <v>1113052</v>
      </c>
      <c r="JQ142">
        <v>0</v>
      </c>
      <c r="JR142">
        <v>0</v>
      </c>
      <c r="JS142">
        <v>2533356</v>
      </c>
      <c r="JT142"/>
      <c r="JU142"/>
      <c r="JV142"/>
      <c r="JW142"/>
      <c r="JX142"/>
      <c r="JY142">
        <v>5700</v>
      </c>
      <c r="JZ142"/>
      <c r="KA142"/>
      <c r="KB142"/>
      <c r="KC142"/>
      <c r="KD142"/>
      <c r="KE142">
        <v>276333</v>
      </c>
      <c r="KF142">
        <v>114</v>
      </c>
      <c r="KG142">
        <v>161</v>
      </c>
      <c r="KH142">
        <v>68</v>
      </c>
      <c r="KI142">
        <v>61</v>
      </c>
      <c r="KJ142">
        <v>84</v>
      </c>
      <c r="KK142">
        <v>34</v>
      </c>
      <c r="KL142">
        <v>39</v>
      </c>
      <c r="KM142">
        <v>56</v>
      </c>
      <c r="KN142">
        <v>28</v>
      </c>
      <c r="KO142">
        <v>1</v>
      </c>
      <c r="KP142">
        <v>0</v>
      </c>
      <c r="KQ142">
        <v>0</v>
      </c>
      <c r="KR142">
        <v>0</v>
      </c>
      <c r="KS142">
        <v>1</v>
      </c>
      <c r="KT142">
        <v>0</v>
      </c>
      <c r="KU142">
        <v>1</v>
      </c>
      <c r="KV142">
        <v>0</v>
      </c>
      <c r="KW142">
        <v>0</v>
      </c>
      <c r="KX142">
        <v>0</v>
      </c>
      <c r="KY142">
        <v>0</v>
      </c>
      <c r="KZ142">
        <v>0</v>
      </c>
      <c r="LA142">
        <v>0</v>
      </c>
      <c r="LB142">
        <v>0</v>
      </c>
      <c r="LC142">
        <v>0</v>
      </c>
      <c r="LD142">
        <v>1</v>
      </c>
      <c r="LE142">
        <v>0</v>
      </c>
      <c r="LF142">
        <v>0</v>
      </c>
      <c r="LG142">
        <v>0</v>
      </c>
      <c r="LH142">
        <v>0</v>
      </c>
    </row>
    <row r="143" spans="1:320" s="34" customFormat="1" ht="15" customHeight="1" x14ac:dyDescent="0.25">
      <c r="A143" s="45">
        <v>206121065</v>
      </c>
      <c r="B143" s="45" t="s">
        <v>1007</v>
      </c>
      <c r="C143" s="46">
        <v>45231</v>
      </c>
      <c r="D143" s="46">
        <v>45596</v>
      </c>
      <c r="E143" s="47">
        <v>366</v>
      </c>
      <c r="F143" s="45" t="s">
        <v>883</v>
      </c>
      <c r="G143" s="45" t="s">
        <v>884</v>
      </c>
      <c r="H143" s="45" t="s">
        <v>998</v>
      </c>
      <c r="I143" s="45" t="s">
        <v>886</v>
      </c>
      <c r="J143" s="45" t="s">
        <v>887</v>
      </c>
      <c r="K143" s="45" t="s">
        <v>957</v>
      </c>
      <c r="L143" s="45" t="s">
        <v>2545</v>
      </c>
      <c r="M143" s="45" t="s">
        <v>1008</v>
      </c>
      <c r="N143" s="45" t="s">
        <v>1009</v>
      </c>
      <c r="O143" s="45" t="s">
        <v>1001</v>
      </c>
      <c r="P143" s="45" t="s">
        <v>2546</v>
      </c>
      <c r="Q143" s="45" t="s">
        <v>2550</v>
      </c>
      <c r="R143" t="s">
        <v>1010</v>
      </c>
      <c r="S143" s="45" t="s">
        <v>893</v>
      </c>
      <c r="T143"/>
      <c r="U143" s="47">
        <v>99</v>
      </c>
      <c r="V143" s="47">
        <v>99</v>
      </c>
      <c r="W143" s="47" t="s">
        <v>894</v>
      </c>
      <c r="X143" s="47">
        <v>36234</v>
      </c>
      <c r="Y143" s="47">
        <v>16952</v>
      </c>
      <c r="Z143" s="48">
        <v>46.78</v>
      </c>
      <c r="AA143" s="44">
        <v>160</v>
      </c>
      <c r="AB143" s="44">
        <v>149</v>
      </c>
      <c r="AC143" s="44">
        <v>4136</v>
      </c>
      <c r="AD143" s="44"/>
      <c r="AE143" s="44">
        <v>708</v>
      </c>
      <c r="AF143" s="44">
        <v>9640</v>
      </c>
      <c r="AG143" s="44">
        <v>638</v>
      </c>
      <c r="AH143" s="47"/>
      <c r="AI143" s="47">
        <v>501</v>
      </c>
      <c r="AJ143">
        <v>1329</v>
      </c>
      <c r="AK143" t="s">
        <v>895</v>
      </c>
      <c r="AL143">
        <v>16952</v>
      </c>
      <c r="AM143"/>
      <c r="AN143"/>
      <c r="AO143"/>
      <c r="AP143"/>
      <c r="AQ143"/>
      <c r="AR143" s="44"/>
      <c r="AS143" s="44"/>
      <c r="AT143" s="44"/>
      <c r="AU143" s="44">
        <v>8355480</v>
      </c>
      <c r="AV143" s="44">
        <v>2730289</v>
      </c>
      <c r="AW143" s="44">
        <v>3639959</v>
      </c>
      <c r="AX143" s="44">
        <v>1354</v>
      </c>
      <c r="AY143" s="44">
        <v>7447164</v>
      </c>
      <c r="AZ143" s="21">
        <v>9753027</v>
      </c>
      <c r="BA143" s="21">
        <v>-2305863</v>
      </c>
      <c r="BB143" s="44">
        <v>41920</v>
      </c>
      <c r="BC143" s="44">
        <v>800</v>
      </c>
      <c r="BD143" s="44"/>
      <c r="BE143" s="44">
        <v>-2264743</v>
      </c>
      <c r="BF143" s="44">
        <v>3722400</v>
      </c>
      <c r="BG143" s="44"/>
      <c r="BH143" s="44">
        <v>264968</v>
      </c>
      <c r="BI143" s="21">
        <v>3204652</v>
      </c>
      <c r="BJ143" s="21">
        <v>574200</v>
      </c>
      <c r="BK143" s="21"/>
      <c r="BL143" s="21">
        <v>161322</v>
      </c>
      <c r="BM143" s="21">
        <v>427938</v>
      </c>
      <c r="BN143" s="21">
        <v>8355480</v>
      </c>
      <c r="BO143" s="21"/>
      <c r="BP143" s="21"/>
      <c r="BQ143" s="44"/>
      <c r="BR143" s="21"/>
      <c r="BS143" s="44"/>
      <c r="BT143" s="21"/>
      <c r="BU143" s="44"/>
      <c r="BV143" s="21"/>
      <c r="BW143" s="44">
        <v>2345636</v>
      </c>
      <c r="BX143" s="21"/>
      <c r="BY143" s="21"/>
      <c r="BZ143" s="21"/>
      <c r="CA143" s="44">
        <v>37823</v>
      </c>
      <c r="CB143" s="44"/>
      <c r="CC143" s="44">
        <v>75888</v>
      </c>
      <c r="CD143" s="44"/>
      <c r="CE143" s="44">
        <v>263304</v>
      </c>
      <c r="CF143" s="44"/>
      <c r="CG143" s="44"/>
      <c r="CH143" s="44"/>
      <c r="CI143" s="21">
        <v>2422</v>
      </c>
      <c r="CJ143" s="44"/>
      <c r="CK143" s="21">
        <v>5216</v>
      </c>
      <c r="CL143" s="44"/>
      <c r="CM143" s="44">
        <v>20280</v>
      </c>
      <c r="CN143" s="44">
        <v>8293</v>
      </c>
      <c r="CO143" s="44">
        <v>1230367</v>
      </c>
      <c r="CP143" s="44">
        <v>0</v>
      </c>
      <c r="CQ143" s="21">
        <v>687171</v>
      </c>
      <c r="CR143" s="44">
        <v>320474</v>
      </c>
      <c r="CS143" s="44">
        <v>347707</v>
      </c>
      <c r="CT143" s="44">
        <v>110834</v>
      </c>
      <c r="CU143" s="44"/>
      <c r="CV143" s="44">
        <v>5163</v>
      </c>
      <c r="CW143" s="21"/>
      <c r="CX143" s="21"/>
      <c r="CY143" s="21"/>
      <c r="CZ143" s="21"/>
      <c r="DA143" s="21"/>
      <c r="DB143" s="21"/>
      <c r="DC143" s="21"/>
      <c r="DD143" s="21"/>
      <c r="DE143" s="44"/>
      <c r="DF143" s="21"/>
      <c r="DG143" s="44"/>
      <c r="DH143" s="21"/>
      <c r="DI143" s="44"/>
      <c r="DJ143" s="44"/>
      <c r="DK143" s="44"/>
      <c r="DL143" s="44"/>
      <c r="DM143" s="21"/>
      <c r="DN143" s="44"/>
      <c r="DO143" s="44"/>
      <c r="DP143" s="44"/>
      <c r="DQ143" s="44"/>
      <c r="DR143" s="44"/>
      <c r="DS143" s="44"/>
      <c r="DT143" s="44"/>
      <c r="DU143" s="44"/>
      <c r="DV143" s="44"/>
      <c r="DW143" s="44"/>
      <c r="DX143" s="44"/>
      <c r="DY143" s="44"/>
      <c r="DZ143" s="44"/>
      <c r="EA143" s="44"/>
      <c r="EB143" s="21"/>
      <c r="EC143" s="44">
        <v>2536314</v>
      </c>
      <c r="ED143" s="44"/>
      <c r="EE143" s="21"/>
      <c r="EF143" s="44"/>
      <c r="EG143" s="21">
        <v>107505</v>
      </c>
      <c r="EH143" s="44"/>
      <c r="EI143" s="21">
        <v>599351</v>
      </c>
      <c r="EJ143" s="44"/>
      <c r="EK143" s="44">
        <v>334458</v>
      </c>
      <c r="EL143" s="21"/>
      <c r="EM143" s="44"/>
      <c r="EN143" s="44"/>
      <c r="EO143" s="44">
        <v>62331</v>
      </c>
      <c r="EP143" s="21"/>
      <c r="EQ143" s="21"/>
      <c r="ER143" s="21"/>
      <c r="ES143" s="21"/>
      <c r="ET143" s="44"/>
      <c r="EU143" s="21"/>
      <c r="EV143" s="44"/>
      <c r="EW143" s="21"/>
      <c r="EX143" s="44"/>
      <c r="EY143" s="44"/>
      <c r="EZ143" s="21"/>
      <c r="FA143" s="21"/>
      <c r="FB143" s="44"/>
      <c r="FC143" s="44"/>
      <c r="FD143" s="21"/>
      <c r="FE143" s="112"/>
      <c r="FF143" s="44"/>
      <c r="FG143" s="44">
        <v>3882350</v>
      </c>
      <c r="FH143" s="44">
        <v>1017501</v>
      </c>
      <c r="FI143" s="44">
        <v>4853176</v>
      </c>
      <c r="FJ143" s="44">
        <v>229434</v>
      </c>
      <c r="FK143" s="44">
        <v>3767487</v>
      </c>
      <c r="FL143" s="44"/>
      <c r="FM143" s="44"/>
      <c r="FN143" s="44"/>
      <c r="FO143" s="44"/>
      <c r="FP143" s="44"/>
      <c r="FQ143" s="44"/>
      <c r="FR143" s="44"/>
      <c r="FS143" s="44"/>
      <c r="FT143" s="44">
        <v>4627</v>
      </c>
      <c r="FU143" s="44">
        <v>11339</v>
      </c>
      <c r="FV143" s="21">
        <v>216394</v>
      </c>
      <c r="FW143" s="44"/>
      <c r="FX143" s="44">
        <v>204656</v>
      </c>
      <c r="FY143" s="44">
        <v>59918</v>
      </c>
      <c r="FZ143" s="44">
        <v>172316</v>
      </c>
      <c r="GA143" s="44">
        <v>10275</v>
      </c>
      <c r="GB143" s="44"/>
      <c r="GC143" s="44">
        <v>3426</v>
      </c>
      <c r="GD143" s="44">
        <v>582050</v>
      </c>
      <c r="GE143" s="44">
        <v>198225</v>
      </c>
      <c r="GF143" s="44">
        <v>171970</v>
      </c>
      <c r="GG143" s="44">
        <v>569761</v>
      </c>
      <c r="GH143" s="44">
        <v>81828</v>
      </c>
      <c r="GI143" s="44">
        <v>79992</v>
      </c>
      <c r="GJ143" s="44">
        <v>166393</v>
      </c>
      <c r="GK143" s="44">
        <v>1973443</v>
      </c>
      <c r="GL143" s="44">
        <v>94410</v>
      </c>
      <c r="GM143" s="44">
        <v>1044417</v>
      </c>
      <c r="GN143" s="44">
        <v>40322</v>
      </c>
      <c r="GO143" s="44">
        <v>50069</v>
      </c>
      <c r="GP143" s="44"/>
      <c r="GQ143" s="44">
        <v>122780</v>
      </c>
      <c r="GR143" s="44">
        <v>126929</v>
      </c>
      <c r="GS143" s="44">
        <v>1440988</v>
      </c>
      <c r="GT143" s="44"/>
      <c r="GU143" s="21">
        <v>678999</v>
      </c>
      <c r="GV143" s="44">
        <v>16333</v>
      </c>
      <c r="GW143" s="44">
        <v>1234350</v>
      </c>
      <c r="GX143" s="44"/>
      <c r="GY143" s="44">
        <v>3370670</v>
      </c>
      <c r="GZ143" s="44">
        <v>12462715</v>
      </c>
      <c r="HA143" s="44"/>
      <c r="HB143" s="44"/>
      <c r="HC143" s="44">
        <v>-9092045</v>
      </c>
      <c r="HD143" s="44">
        <v>3370670</v>
      </c>
      <c r="HE143" s="21">
        <v>39941</v>
      </c>
      <c r="HF143" s="21"/>
      <c r="HG143" s="21">
        <v>9812824</v>
      </c>
      <c r="HH143" s="21"/>
      <c r="HI143" s="21">
        <v>0</v>
      </c>
      <c r="HJ143" s="44"/>
      <c r="HK143" s="21">
        <v>614437</v>
      </c>
      <c r="HL143" s="21">
        <v>1061352</v>
      </c>
      <c r="HM143" s="21">
        <v>1675789</v>
      </c>
      <c r="HN143" s="21">
        <v>-996790</v>
      </c>
      <c r="HO143" s="21"/>
      <c r="HP143" s="44"/>
      <c r="HQ143" s="47"/>
      <c r="HR143" s="47"/>
      <c r="HS143" s="47"/>
      <c r="HT143" s="47" t="s">
        <v>1893</v>
      </c>
      <c r="HU143" s="47">
        <v>249254.30000000002</v>
      </c>
      <c r="HV143" s="47">
        <v>1805</v>
      </c>
      <c r="HW143" s="47">
        <v>0</v>
      </c>
      <c r="HX143" s="47">
        <v>1545</v>
      </c>
      <c r="HY143" s="47">
        <v>19670</v>
      </c>
      <c r="HZ143" s="47">
        <v>38609</v>
      </c>
      <c r="IA143" s="47">
        <v>0</v>
      </c>
      <c r="IB143" s="47">
        <v>0</v>
      </c>
      <c r="IC143" s="47">
        <v>2868</v>
      </c>
      <c r="ID143">
        <v>7336</v>
      </c>
      <c r="IE143" s="47">
        <v>3082</v>
      </c>
      <c r="IF143">
        <v>6823</v>
      </c>
      <c r="IG143" s="47">
        <v>5689</v>
      </c>
      <c r="IH143" s="47">
        <v>15576</v>
      </c>
      <c r="II143">
        <v>2218</v>
      </c>
      <c r="IJ143">
        <v>3077</v>
      </c>
      <c r="IK143">
        <v>3667</v>
      </c>
      <c r="IL143">
        <v>10044</v>
      </c>
      <c r="IM143">
        <v>122009</v>
      </c>
      <c r="IN143">
        <v>0</v>
      </c>
      <c r="IO143">
        <v>490</v>
      </c>
      <c r="IP143">
        <v>3137</v>
      </c>
      <c r="IQ143">
        <v>4470</v>
      </c>
      <c r="IR143">
        <v>0</v>
      </c>
      <c r="IS143">
        <v>0</v>
      </c>
      <c r="IT143">
        <v>8097</v>
      </c>
      <c r="IU143">
        <v>133887</v>
      </c>
      <c r="IV143">
        <v>0</v>
      </c>
      <c r="IW143">
        <v>86160</v>
      </c>
      <c r="IX143">
        <v>840719</v>
      </c>
      <c r="IY143">
        <v>1025926</v>
      </c>
      <c r="IZ143">
        <v>0</v>
      </c>
      <c r="JA143">
        <v>0</v>
      </c>
      <c r="JB143">
        <v>124689</v>
      </c>
      <c r="JC143">
        <v>364098</v>
      </c>
      <c r="JD143">
        <v>67897</v>
      </c>
      <c r="JE143">
        <v>134287</v>
      </c>
      <c r="JF143">
        <v>109728</v>
      </c>
      <c r="JG143">
        <v>334689</v>
      </c>
      <c r="JH143">
        <v>63170</v>
      </c>
      <c r="JI143">
        <v>59435</v>
      </c>
      <c r="JJ143">
        <v>123064</v>
      </c>
      <c r="JK143">
        <v>414601</v>
      </c>
      <c r="JL143">
        <v>3882350</v>
      </c>
      <c r="JM143">
        <v>0</v>
      </c>
      <c r="JN143">
        <v>44021</v>
      </c>
      <c r="JO143">
        <v>247073</v>
      </c>
      <c r="JP143">
        <v>226147</v>
      </c>
      <c r="JQ143">
        <v>0</v>
      </c>
      <c r="JR143">
        <v>0</v>
      </c>
      <c r="JS143">
        <v>517241</v>
      </c>
      <c r="JT143"/>
      <c r="JU143"/>
      <c r="JV143"/>
      <c r="JW143"/>
      <c r="JX143"/>
      <c r="JY143">
        <v>7336</v>
      </c>
      <c r="JZ143"/>
      <c r="KA143"/>
      <c r="KB143"/>
      <c r="KC143"/>
      <c r="KD143"/>
      <c r="KE143">
        <v>364098</v>
      </c>
      <c r="KF143">
        <v>81</v>
      </c>
      <c r="KG143">
        <v>121</v>
      </c>
      <c r="KH143">
        <v>57</v>
      </c>
      <c r="KI143">
        <v>45</v>
      </c>
      <c r="KJ143">
        <v>63</v>
      </c>
      <c r="KK143">
        <v>28</v>
      </c>
      <c r="KL143">
        <v>21</v>
      </c>
      <c r="KM143">
        <v>37</v>
      </c>
      <c r="KN143">
        <v>14</v>
      </c>
      <c r="KO143">
        <v>1</v>
      </c>
      <c r="KP143">
        <v>0</v>
      </c>
      <c r="KQ143">
        <v>0</v>
      </c>
      <c r="KR143">
        <v>0</v>
      </c>
      <c r="KS143">
        <v>1</v>
      </c>
      <c r="KT143">
        <v>0</v>
      </c>
      <c r="KU143">
        <v>1</v>
      </c>
      <c r="KV143">
        <v>0</v>
      </c>
      <c r="KW143">
        <v>0</v>
      </c>
      <c r="KX143">
        <v>0</v>
      </c>
      <c r="KY143">
        <v>0</v>
      </c>
      <c r="KZ143">
        <v>0</v>
      </c>
      <c r="LA143">
        <v>0</v>
      </c>
      <c r="LB143">
        <v>0</v>
      </c>
      <c r="LC143">
        <v>0</v>
      </c>
      <c r="LD143">
        <v>1</v>
      </c>
      <c r="LE143">
        <v>0</v>
      </c>
      <c r="LF143">
        <v>0</v>
      </c>
      <c r="LG143">
        <v>0</v>
      </c>
      <c r="LH143">
        <v>0</v>
      </c>
    </row>
    <row r="144" spans="1:320" s="34" customFormat="1" ht="15" customHeight="1" x14ac:dyDescent="0.25">
      <c r="A144" s="45">
        <v>206121081</v>
      </c>
      <c r="B144" s="45" t="s">
        <v>1011</v>
      </c>
      <c r="C144" s="46">
        <v>45231</v>
      </c>
      <c r="D144" s="46">
        <v>45596</v>
      </c>
      <c r="E144" s="47">
        <v>366</v>
      </c>
      <c r="F144" s="45" t="s">
        <v>883</v>
      </c>
      <c r="G144" s="45" t="s">
        <v>884</v>
      </c>
      <c r="H144" s="45" t="s">
        <v>998</v>
      </c>
      <c r="I144" s="45" t="s">
        <v>886</v>
      </c>
      <c r="J144" s="45" t="s">
        <v>887</v>
      </c>
      <c r="K144" s="45" t="s">
        <v>957</v>
      </c>
      <c r="L144" s="45" t="s">
        <v>2551</v>
      </c>
      <c r="M144" s="45" t="s">
        <v>1012</v>
      </c>
      <c r="N144" s="45" t="s">
        <v>1013</v>
      </c>
      <c r="O144" s="45" t="s">
        <v>1014</v>
      </c>
      <c r="P144" s="45" t="s">
        <v>2552</v>
      </c>
      <c r="Q144" s="45" t="s">
        <v>2553</v>
      </c>
      <c r="R144" t="s">
        <v>1015</v>
      </c>
      <c r="S144" s="45" t="s">
        <v>893</v>
      </c>
      <c r="T144"/>
      <c r="U144" s="47">
        <v>104</v>
      </c>
      <c r="V144" s="47">
        <v>104</v>
      </c>
      <c r="W144" s="47" t="s">
        <v>913</v>
      </c>
      <c r="X144" s="47">
        <v>38064</v>
      </c>
      <c r="Y144" s="47">
        <v>27978</v>
      </c>
      <c r="Z144" s="48">
        <v>73.5</v>
      </c>
      <c r="AA144" s="44">
        <v>158</v>
      </c>
      <c r="AB144" s="44">
        <v>121</v>
      </c>
      <c r="AC144" s="44">
        <v>3185</v>
      </c>
      <c r="AD144" s="44"/>
      <c r="AE144" s="44">
        <v>846</v>
      </c>
      <c r="AF144" s="44">
        <v>18423</v>
      </c>
      <c r="AG144" s="44">
        <v>140</v>
      </c>
      <c r="AH144" s="47"/>
      <c r="AI144" s="47">
        <v>225</v>
      </c>
      <c r="AJ144">
        <v>5159</v>
      </c>
      <c r="AK144" t="s">
        <v>895</v>
      </c>
      <c r="AL144">
        <v>27978</v>
      </c>
      <c r="AM144"/>
      <c r="AN144"/>
      <c r="AO144"/>
      <c r="AP144"/>
      <c r="AQ144"/>
      <c r="AR144" s="44"/>
      <c r="AS144" s="44"/>
      <c r="AT144" s="44"/>
      <c r="AU144" s="44">
        <v>11503420</v>
      </c>
      <c r="AV144" s="44">
        <v>2319892</v>
      </c>
      <c r="AW144" s="44">
        <v>3475643</v>
      </c>
      <c r="AX144" s="44"/>
      <c r="AY144" s="44">
        <v>10347669</v>
      </c>
      <c r="AZ144" s="21">
        <v>13939355</v>
      </c>
      <c r="BA144" s="21">
        <v>-3591686</v>
      </c>
      <c r="BB144" s="44">
        <v>201182</v>
      </c>
      <c r="BC144" s="44">
        <v>800</v>
      </c>
      <c r="BD144" s="44"/>
      <c r="BE144" s="44">
        <v>-3391304</v>
      </c>
      <c r="BF144" s="44">
        <v>2866500</v>
      </c>
      <c r="BG144" s="44"/>
      <c r="BH144" s="44">
        <v>269363</v>
      </c>
      <c r="BI144" s="21">
        <v>6234123</v>
      </c>
      <c r="BJ144" s="21">
        <v>126000</v>
      </c>
      <c r="BK144" s="21"/>
      <c r="BL144" s="21">
        <v>70634</v>
      </c>
      <c r="BM144" s="21">
        <v>1936800</v>
      </c>
      <c r="BN144" s="21">
        <v>11503420</v>
      </c>
      <c r="BO144" s="21"/>
      <c r="BP144" s="21"/>
      <c r="BQ144" s="44"/>
      <c r="BR144" s="21"/>
      <c r="BS144" s="44"/>
      <c r="BT144" s="21"/>
      <c r="BU144" s="44"/>
      <c r="BV144" s="21"/>
      <c r="BW144" s="44">
        <v>1651783</v>
      </c>
      <c r="BX144" s="21"/>
      <c r="BY144" s="21"/>
      <c r="BZ144" s="21"/>
      <c r="CA144" s="44">
        <v>44299</v>
      </c>
      <c r="CB144" s="44"/>
      <c r="CC144" s="44">
        <v>182275</v>
      </c>
      <c r="CD144" s="44"/>
      <c r="CE144" s="44">
        <v>58094</v>
      </c>
      <c r="CF144" s="44"/>
      <c r="CG144" s="44"/>
      <c r="CH144" s="44"/>
      <c r="CI144" s="21"/>
      <c r="CJ144" s="44"/>
      <c r="CK144" s="21">
        <v>383441</v>
      </c>
      <c r="CL144" s="44"/>
      <c r="CM144" s="44">
        <v>0</v>
      </c>
      <c r="CN144" s="44">
        <v>1485</v>
      </c>
      <c r="CO144" s="44">
        <v>808795</v>
      </c>
      <c r="CP144" s="44">
        <v>0</v>
      </c>
      <c r="CQ144" s="21">
        <v>754354</v>
      </c>
      <c r="CR144" s="44">
        <v>21978</v>
      </c>
      <c r="CS144" s="44">
        <v>529585</v>
      </c>
      <c r="CT144" s="44">
        <v>153782</v>
      </c>
      <c r="CU144" s="44"/>
      <c r="CV144" s="44">
        <v>49913</v>
      </c>
      <c r="CW144" s="21"/>
      <c r="CX144" s="21"/>
      <c r="CY144" s="21"/>
      <c r="CZ144" s="21"/>
      <c r="DA144" s="21"/>
      <c r="DB144" s="21"/>
      <c r="DC144" s="21"/>
      <c r="DD144" s="21"/>
      <c r="DE144" s="44"/>
      <c r="DF144" s="21"/>
      <c r="DG144" s="44"/>
      <c r="DH144" s="21"/>
      <c r="DI144" s="44"/>
      <c r="DJ144" s="44"/>
      <c r="DK144" s="44"/>
      <c r="DL144" s="44"/>
      <c r="DM144" s="21"/>
      <c r="DN144" s="44"/>
      <c r="DO144" s="44"/>
      <c r="DP144" s="44"/>
      <c r="DQ144" s="44"/>
      <c r="DR144" s="44"/>
      <c r="DS144" s="44"/>
      <c r="DT144" s="44"/>
      <c r="DU144" s="44"/>
      <c r="DV144" s="44"/>
      <c r="DW144" s="44"/>
      <c r="DX144" s="44"/>
      <c r="DY144" s="44"/>
      <c r="DZ144" s="44"/>
      <c r="EA144" s="44"/>
      <c r="EB144" s="21"/>
      <c r="EC144" s="44">
        <v>1732886</v>
      </c>
      <c r="ED144" s="44"/>
      <c r="EE144" s="21"/>
      <c r="EF144" s="44"/>
      <c r="EG144" s="21">
        <v>91639</v>
      </c>
      <c r="EH144" s="44"/>
      <c r="EI144" s="21">
        <v>1126395</v>
      </c>
      <c r="EJ144" s="44"/>
      <c r="EK144" s="44">
        <v>61105</v>
      </c>
      <c r="EL144" s="21"/>
      <c r="EM144" s="44"/>
      <c r="EN144" s="44"/>
      <c r="EO144" s="44">
        <v>463618</v>
      </c>
      <c r="EP144" s="21"/>
      <c r="EQ144" s="21"/>
      <c r="ER144" s="21"/>
      <c r="ES144" s="21"/>
      <c r="ET144" s="44"/>
      <c r="EU144" s="21"/>
      <c r="EV144" s="44"/>
      <c r="EW144" s="21"/>
      <c r="EX144" s="44"/>
      <c r="EY144" s="44"/>
      <c r="EZ144" s="21"/>
      <c r="FA144" s="21"/>
      <c r="FB144" s="44"/>
      <c r="FC144" s="44"/>
      <c r="FD144" s="21"/>
      <c r="FE144" s="112"/>
      <c r="FF144" s="44"/>
      <c r="FG144" s="44">
        <v>4451325</v>
      </c>
      <c r="FH144" s="44">
        <v>1034771</v>
      </c>
      <c r="FI144" s="44">
        <v>8453259</v>
      </c>
      <c r="FJ144" s="44">
        <v>250155</v>
      </c>
      <c r="FK144" s="44">
        <v>6705130</v>
      </c>
      <c r="FL144" s="44"/>
      <c r="FM144" s="44"/>
      <c r="FN144" s="44"/>
      <c r="FO144" s="44"/>
      <c r="FP144" s="44"/>
      <c r="FQ144" s="44"/>
      <c r="FR144" s="44"/>
      <c r="FS144" s="44"/>
      <c r="FT144" s="44"/>
      <c r="FU144" s="44">
        <v>743</v>
      </c>
      <c r="FV144" s="21">
        <v>208947</v>
      </c>
      <c r="FW144" s="44"/>
      <c r="FX144" s="44">
        <v>236110</v>
      </c>
      <c r="FY144" s="44">
        <v>5669</v>
      </c>
      <c r="FZ144" s="44">
        <v>274276</v>
      </c>
      <c r="GA144" s="44">
        <v>12261</v>
      </c>
      <c r="GB144" s="44"/>
      <c r="GC144" s="44">
        <v>27090</v>
      </c>
      <c r="GD144" s="44">
        <v>659898</v>
      </c>
      <c r="GE144" s="44">
        <v>341963</v>
      </c>
      <c r="GF144" s="44">
        <v>116203</v>
      </c>
      <c r="GG144" s="44">
        <v>755727</v>
      </c>
      <c r="GH144" s="44">
        <v>54574</v>
      </c>
      <c r="GI144" s="44">
        <v>100044</v>
      </c>
      <c r="GJ144" s="44">
        <v>121680</v>
      </c>
      <c r="GK144" s="44">
        <v>2640209</v>
      </c>
      <c r="GL144" s="44">
        <v>98778</v>
      </c>
      <c r="GM144" s="44">
        <v>1129410</v>
      </c>
      <c r="GN144" s="44">
        <v>98275</v>
      </c>
      <c r="GO144" s="44">
        <v>52533</v>
      </c>
      <c r="GP144" s="44"/>
      <c r="GQ144" s="44">
        <v>153568</v>
      </c>
      <c r="GR144" s="44">
        <v>146267</v>
      </c>
      <c r="GS144" s="44">
        <v>828533</v>
      </c>
      <c r="GT144" s="44"/>
      <c r="GU144" s="21">
        <v>697136</v>
      </c>
      <c r="GV144" s="44">
        <v>2021</v>
      </c>
      <c r="GW144" s="44">
        <v>1426545</v>
      </c>
      <c r="GX144" s="44"/>
      <c r="GY144" s="44">
        <v>2954235</v>
      </c>
      <c r="GZ144" s="44">
        <v>15674390</v>
      </c>
      <c r="HA144" s="44"/>
      <c r="HB144" s="44"/>
      <c r="HC144" s="44">
        <v>-12720155</v>
      </c>
      <c r="HD144" s="44">
        <v>2954235</v>
      </c>
      <c r="HE144" s="21">
        <v>4246</v>
      </c>
      <c r="HF144" s="21"/>
      <c r="HG144" s="21">
        <v>11323834</v>
      </c>
      <c r="HH144" s="21"/>
      <c r="HI144" s="21">
        <v>0</v>
      </c>
      <c r="HJ144" s="44"/>
      <c r="HK144" s="21">
        <v>793438</v>
      </c>
      <c r="HL144" s="21">
        <v>949551</v>
      </c>
      <c r="HM144" s="21">
        <v>1742989</v>
      </c>
      <c r="HN144" s="21">
        <v>-1045853</v>
      </c>
      <c r="HO144" s="21"/>
      <c r="HP144" s="44"/>
      <c r="HQ144" s="47"/>
      <c r="HR144" s="47"/>
      <c r="HS144" s="47"/>
      <c r="HT144" s="47" t="s">
        <v>1799</v>
      </c>
      <c r="HU144" s="47">
        <v>156743.9</v>
      </c>
      <c r="HV144" s="47">
        <v>2209</v>
      </c>
      <c r="HW144" s="47">
        <v>0</v>
      </c>
      <c r="HX144" s="47">
        <v>1742</v>
      </c>
      <c r="HY144" s="47">
        <v>9221</v>
      </c>
      <c r="HZ144" s="47">
        <v>61665</v>
      </c>
      <c r="IA144" s="47">
        <v>0</v>
      </c>
      <c r="IB144" s="47">
        <v>0</v>
      </c>
      <c r="IC144" s="47">
        <v>2693</v>
      </c>
      <c r="ID144">
        <v>5198</v>
      </c>
      <c r="IE144" s="47">
        <v>3190</v>
      </c>
      <c r="IF144">
        <v>12396</v>
      </c>
      <c r="IG144" s="47">
        <v>4310</v>
      </c>
      <c r="IH144" s="47">
        <v>18279</v>
      </c>
      <c r="II144">
        <v>1735</v>
      </c>
      <c r="IJ144">
        <v>4047</v>
      </c>
      <c r="IK144">
        <v>2315</v>
      </c>
      <c r="IL144">
        <v>16067</v>
      </c>
      <c r="IM144">
        <v>145067</v>
      </c>
      <c r="IN144">
        <v>0</v>
      </c>
      <c r="IO144">
        <v>2717</v>
      </c>
      <c r="IP144">
        <v>20383</v>
      </c>
      <c r="IQ144">
        <v>16590</v>
      </c>
      <c r="IR144">
        <v>0</v>
      </c>
      <c r="IS144">
        <v>0</v>
      </c>
      <c r="IT144">
        <v>39690</v>
      </c>
      <c r="IU144">
        <v>169641</v>
      </c>
      <c r="IV144">
        <v>0</v>
      </c>
      <c r="IW144">
        <v>95127</v>
      </c>
      <c r="IX144">
        <v>459608</v>
      </c>
      <c r="IY144">
        <v>1731389</v>
      </c>
      <c r="IZ144">
        <v>0</v>
      </c>
      <c r="JA144">
        <v>0</v>
      </c>
      <c r="JB144">
        <v>104607</v>
      </c>
      <c r="JC144">
        <v>290528</v>
      </c>
      <c r="JD144">
        <v>63411</v>
      </c>
      <c r="JE144">
        <v>232283</v>
      </c>
      <c r="JF144">
        <v>74289</v>
      </c>
      <c r="JG144">
        <v>391316</v>
      </c>
      <c r="JH144">
        <v>43762</v>
      </c>
      <c r="JI144">
        <v>77102</v>
      </c>
      <c r="JJ144">
        <v>94905</v>
      </c>
      <c r="JK144">
        <v>623357</v>
      </c>
      <c r="JL144">
        <v>4451325</v>
      </c>
      <c r="JM144">
        <v>0</v>
      </c>
      <c r="JN144">
        <v>295376</v>
      </c>
      <c r="JO144">
        <v>1651708</v>
      </c>
      <c r="JP144">
        <v>820550</v>
      </c>
      <c r="JQ144">
        <v>0</v>
      </c>
      <c r="JR144">
        <v>0</v>
      </c>
      <c r="JS144">
        <v>2767634</v>
      </c>
      <c r="JT144"/>
      <c r="JU144"/>
      <c r="JV144"/>
      <c r="JW144"/>
      <c r="JX144"/>
      <c r="JY144">
        <v>5198</v>
      </c>
      <c r="JZ144"/>
      <c r="KA144"/>
      <c r="KB144"/>
      <c r="KC144"/>
      <c r="KD144"/>
      <c r="KE144">
        <v>290528</v>
      </c>
      <c r="KF144">
        <v>99</v>
      </c>
      <c r="KG144">
        <v>171</v>
      </c>
      <c r="KH144">
        <v>54</v>
      </c>
      <c r="KI144">
        <v>48</v>
      </c>
      <c r="KJ144">
        <v>84</v>
      </c>
      <c r="KK144">
        <v>25</v>
      </c>
      <c r="KL144">
        <v>33</v>
      </c>
      <c r="KM144">
        <v>58</v>
      </c>
      <c r="KN144">
        <v>18</v>
      </c>
      <c r="KO144">
        <v>1</v>
      </c>
      <c r="KP144">
        <v>0</v>
      </c>
      <c r="KQ144">
        <v>0</v>
      </c>
      <c r="KR144">
        <v>0</v>
      </c>
      <c r="KS144">
        <v>0</v>
      </c>
      <c r="KT144">
        <v>1</v>
      </c>
      <c r="KU144">
        <v>1</v>
      </c>
      <c r="KV144">
        <v>0</v>
      </c>
      <c r="KW144">
        <v>0</v>
      </c>
      <c r="KX144">
        <v>0</v>
      </c>
      <c r="KY144">
        <v>0</v>
      </c>
      <c r="KZ144">
        <v>0</v>
      </c>
      <c r="LA144">
        <v>0</v>
      </c>
      <c r="LB144">
        <v>0</v>
      </c>
      <c r="LC144">
        <v>0</v>
      </c>
      <c r="LD144">
        <v>1</v>
      </c>
      <c r="LE144">
        <v>0</v>
      </c>
      <c r="LF144">
        <v>0</v>
      </c>
      <c r="LG144">
        <v>0</v>
      </c>
      <c r="LH144">
        <v>0</v>
      </c>
    </row>
    <row r="145" spans="1:320" s="34" customFormat="1" ht="15" customHeight="1" x14ac:dyDescent="0.25">
      <c r="A145" s="45">
        <v>206130728</v>
      </c>
      <c r="B145" s="45" t="s">
        <v>2554</v>
      </c>
      <c r="C145" s="46">
        <v>45292</v>
      </c>
      <c r="D145" s="46">
        <v>45657</v>
      </c>
      <c r="E145" s="47">
        <v>366</v>
      </c>
      <c r="F145" s="45" t="s">
        <v>883</v>
      </c>
      <c r="G145" s="45" t="s">
        <v>884</v>
      </c>
      <c r="H145" s="45" t="s">
        <v>2555</v>
      </c>
      <c r="I145" s="45" t="s">
        <v>886</v>
      </c>
      <c r="J145" s="45" t="s">
        <v>887</v>
      </c>
      <c r="K145" s="45" t="s">
        <v>1455</v>
      </c>
      <c r="L145" s="45" t="s">
        <v>2556</v>
      </c>
      <c r="M145" s="45" t="s">
        <v>2557</v>
      </c>
      <c r="N145" s="45" t="s">
        <v>2558</v>
      </c>
      <c r="O145" s="45" t="s">
        <v>2559</v>
      </c>
      <c r="P145" s="45" t="s">
        <v>2560</v>
      </c>
      <c r="Q145" s="45" t="s">
        <v>2561</v>
      </c>
      <c r="R145" t="s">
        <v>2562</v>
      </c>
      <c r="S145" s="45" t="s">
        <v>884</v>
      </c>
      <c r="T145"/>
      <c r="U145" s="47">
        <v>31</v>
      </c>
      <c r="V145" s="47">
        <v>31</v>
      </c>
      <c r="W145" s="47" t="s">
        <v>1728</v>
      </c>
      <c r="X145" s="47">
        <v>11346</v>
      </c>
      <c r="Y145" s="47">
        <v>10957</v>
      </c>
      <c r="Z145" s="48">
        <v>232.53</v>
      </c>
      <c r="AA145" s="44">
        <v>19</v>
      </c>
      <c r="AB145" s="44">
        <v>13</v>
      </c>
      <c r="AC145" s="44"/>
      <c r="AD145" s="44"/>
      <c r="AE145" s="44">
        <v>2003</v>
      </c>
      <c r="AF145" s="44">
        <v>8940</v>
      </c>
      <c r="AG145" s="44"/>
      <c r="AH145" s="47"/>
      <c r="AI145" s="47">
        <v>14</v>
      </c>
      <c r="AJ145"/>
      <c r="AK145" t="s">
        <v>895</v>
      </c>
      <c r="AL145">
        <v>10957</v>
      </c>
      <c r="AM145"/>
      <c r="AN145"/>
      <c r="AO145"/>
      <c r="AP145"/>
      <c r="AQ145"/>
      <c r="AR145" s="44"/>
      <c r="AS145" s="44"/>
      <c r="AT145" s="44"/>
      <c r="AU145" s="44">
        <v>2918876</v>
      </c>
      <c r="AV145" s="44"/>
      <c r="AW145" s="44"/>
      <c r="AX145" s="44">
        <v>14318</v>
      </c>
      <c r="AY145" s="44">
        <v>2933194</v>
      </c>
      <c r="AZ145" s="21">
        <v>2884693</v>
      </c>
      <c r="BA145" s="21">
        <v>48501</v>
      </c>
      <c r="BB145" s="44">
        <v>26423</v>
      </c>
      <c r="BC145" s="44">
        <v>1056</v>
      </c>
      <c r="BD145" s="44"/>
      <c r="BE145" s="44">
        <v>73868</v>
      </c>
      <c r="BF145" s="44"/>
      <c r="BG145" s="44"/>
      <c r="BH145" s="44">
        <v>144064</v>
      </c>
      <c r="BI145" s="21">
        <v>1272387</v>
      </c>
      <c r="BJ145" s="21"/>
      <c r="BK145" s="21"/>
      <c r="BL145" s="21">
        <v>1502425</v>
      </c>
      <c r="BM145" s="21"/>
      <c r="BN145" s="21">
        <v>2918876</v>
      </c>
      <c r="BO145" s="21"/>
      <c r="BP145" s="21"/>
      <c r="BQ145" s="44"/>
      <c r="BR145" s="21"/>
      <c r="BS145" s="44"/>
      <c r="BT145" s="21"/>
      <c r="BU145" s="44"/>
      <c r="BV145" s="21"/>
      <c r="BW145" s="44"/>
      <c r="BX145" s="21"/>
      <c r="BY145" s="21"/>
      <c r="BZ145" s="21"/>
      <c r="CA145" s="44"/>
      <c r="CB145" s="44"/>
      <c r="CC145" s="44"/>
      <c r="CD145" s="44"/>
      <c r="CE145" s="44"/>
      <c r="CF145" s="44"/>
      <c r="CG145" s="44"/>
      <c r="CH145" s="44"/>
      <c r="CI145" s="21"/>
      <c r="CJ145" s="44"/>
      <c r="CK145" s="21"/>
      <c r="CL145" s="44"/>
      <c r="CM145" s="44">
        <v>0</v>
      </c>
      <c r="CN145" s="44">
        <v>0</v>
      </c>
      <c r="CO145" s="44">
        <v>0</v>
      </c>
      <c r="CP145" s="44">
        <v>0</v>
      </c>
      <c r="CQ145" s="21">
        <v>0</v>
      </c>
      <c r="CR145" s="44">
        <v>0</v>
      </c>
      <c r="CS145" s="44">
        <v>0</v>
      </c>
      <c r="CT145" s="44">
        <v>0</v>
      </c>
      <c r="CU145" s="44"/>
      <c r="CV145" s="44">
        <v>0</v>
      </c>
      <c r="CW145" s="21"/>
      <c r="CX145" s="21"/>
      <c r="CY145" s="21"/>
      <c r="CZ145" s="21"/>
      <c r="DA145" s="21"/>
      <c r="DB145" s="21"/>
      <c r="DC145" s="21"/>
      <c r="DD145" s="21"/>
      <c r="DE145" s="44"/>
      <c r="DF145" s="21"/>
      <c r="DG145" s="44"/>
      <c r="DH145" s="21"/>
      <c r="DI145" s="44"/>
      <c r="DJ145" s="44"/>
      <c r="DK145" s="44"/>
      <c r="DL145" s="44"/>
      <c r="DM145" s="21"/>
      <c r="DN145" s="44"/>
      <c r="DO145" s="44"/>
      <c r="DP145" s="44"/>
      <c r="DQ145" s="44"/>
      <c r="DR145" s="44"/>
      <c r="DS145" s="44"/>
      <c r="DT145" s="44"/>
      <c r="DU145" s="44"/>
      <c r="DV145" s="44"/>
      <c r="DW145" s="44"/>
      <c r="DX145" s="44"/>
      <c r="DY145" s="44"/>
      <c r="DZ145" s="44"/>
      <c r="EA145" s="44"/>
      <c r="EB145" s="21"/>
      <c r="EC145" s="44"/>
      <c r="ED145" s="44"/>
      <c r="EE145" s="21"/>
      <c r="EF145" s="44"/>
      <c r="EG145" s="21"/>
      <c r="EH145" s="44"/>
      <c r="EI145" s="21"/>
      <c r="EJ145" s="44"/>
      <c r="EK145" s="44"/>
      <c r="EL145" s="21"/>
      <c r="EM145" s="44"/>
      <c r="EN145" s="44"/>
      <c r="EO145" s="44"/>
      <c r="EP145" s="21"/>
      <c r="EQ145" s="21"/>
      <c r="ER145" s="21"/>
      <c r="ES145" s="21"/>
      <c r="ET145" s="44"/>
      <c r="EU145" s="21"/>
      <c r="EV145" s="44"/>
      <c r="EW145" s="21"/>
      <c r="EX145" s="44"/>
      <c r="EY145" s="44"/>
      <c r="EZ145" s="21"/>
      <c r="FA145" s="21"/>
      <c r="FB145" s="44"/>
      <c r="FC145" s="44"/>
      <c r="FD145" s="21"/>
      <c r="FE145" s="112"/>
      <c r="FF145" s="44"/>
      <c r="FG145" s="44">
        <v>1647731</v>
      </c>
      <c r="FH145" s="44">
        <v>240212</v>
      </c>
      <c r="FI145" s="44">
        <v>996750</v>
      </c>
      <c r="FJ145" s="44">
        <v>128253</v>
      </c>
      <c r="FK145" s="44">
        <v>1402224</v>
      </c>
      <c r="FL145" s="44"/>
      <c r="FM145" s="44"/>
      <c r="FN145" s="44"/>
      <c r="FO145" s="44"/>
      <c r="FP145" s="44"/>
      <c r="FQ145" s="44"/>
      <c r="FR145" s="44"/>
      <c r="FS145" s="44"/>
      <c r="FT145" s="44"/>
      <c r="FU145" s="44"/>
      <c r="FV145" s="21"/>
      <c r="FW145" s="44"/>
      <c r="FX145" s="44"/>
      <c r="FY145" s="44"/>
      <c r="FZ145" s="44"/>
      <c r="GA145" s="44"/>
      <c r="GB145" s="44"/>
      <c r="GC145" s="44"/>
      <c r="GD145" s="44">
        <v>170223</v>
      </c>
      <c r="GE145" s="44">
        <v>84359</v>
      </c>
      <c r="GF145" s="44">
        <v>3246</v>
      </c>
      <c r="GG145" s="44">
        <v>152595</v>
      </c>
      <c r="GH145" s="44">
        <v>2041</v>
      </c>
      <c r="GI145" s="44">
        <v>3608</v>
      </c>
      <c r="GJ145" s="44">
        <v>12311</v>
      </c>
      <c r="GK145" s="44">
        <v>996771</v>
      </c>
      <c r="GL145" s="44"/>
      <c r="GM145" s="44">
        <v>50000</v>
      </c>
      <c r="GN145" s="44">
        <v>7315</v>
      </c>
      <c r="GO145" s="44"/>
      <c r="GP145" s="44"/>
      <c r="GQ145" s="44"/>
      <c r="GR145" s="44"/>
      <c r="GS145" s="44">
        <v>130826</v>
      </c>
      <c r="GT145" s="44"/>
      <c r="GU145" s="21">
        <v>101095</v>
      </c>
      <c r="GV145" s="44"/>
      <c r="GW145" s="44"/>
      <c r="GX145" s="44"/>
      <c r="GY145" s="44">
        <v>231921</v>
      </c>
      <c r="GZ145" s="44">
        <v>1272162</v>
      </c>
      <c r="HA145" s="44"/>
      <c r="HB145" s="44"/>
      <c r="HC145" s="44">
        <v>-1040241</v>
      </c>
      <c r="HD145" s="44">
        <v>231921</v>
      </c>
      <c r="HE145" s="21">
        <v>3239</v>
      </c>
      <c r="HF145" s="21"/>
      <c r="HG145" s="21">
        <v>1087012</v>
      </c>
      <c r="HH145" s="21"/>
      <c r="HI145" s="21">
        <v>0</v>
      </c>
      <c r="HJ145" s="44"/>
      <c r="HK145" s="21"/>
      <c r="HL145" s="21">
        <v>451010</v>
      </c>
      <c r="HM145" s="21">
        <v>451010</v>
      </c>
      <c r="HN145" s="21">
        <v>-349915</v>
      </c>
      <c r="HO145" s="21"/>
      <c r="HP145" s="44"/>
      <c r="HQ145" s="47"/>
      <c r="HR145" s="47"/>
      <c r="HS145" s="47"/>
      <c r="HT145" s="47" t="s">
        <v>1911</v>
      </c>
      <c r="HU145" s="47">
        <v>101772.96</v>
      </c>
      <c r="HV145" s="47">
        <v>2080</v>
      </c>
      <c r="HW145" s="47">
        <v>0</v>
      </c>
      <c r="HX145" s="47">
        <v>1040</v>
      </c>
      <c r="HY145" s="47">
        <v>9251</v>
      </c>
      <c r="HZ145" s="47">
        <v>25550</v>
      </c>
      <c r="IA145" s="47">
        <v>0</v>
      </c>
      <c r="IB145" s="47">
        <v>0</v>
      </c>
      <c r="IC145" s="47">
        <v>5584</v>
      </c>
      <c r="ID145"/>
      <c r="IE145" s="47">
        <v>2335</v>
      </c>
      <c r="IF145">
        <v>3851</v>
      </c>
      <c r="IG145" s="47"/>
      <c r="IH145" s="47">
        <v>832</v>
      </c>
      <c r="II145">
        <v>77</v>
      </c>
      <c r="IJ145"/>
      <c r="IK145">
        <v>306</v>
      </c>
      <c r="IL145">
        <v>17738</v>
      </c>
      <c r="IM145">
        <v>68644</v>
      </c>
      <c r="IN145">
        <v>0</v>
      </c>
      <c r="IO145">
        <v>0</v>
      </c>
      <c r="IP145">
        <v>0</v>
      </c>
      <c r="IQ145">
        <v>0</v>
      </c>
      <c r="IR145">
        <v>0</v>
      </c>
      <c r="IS145">
        <v>0</v>
      </c>
      <c r="IT145">
        <v>0</v>
      </c>
      <c r="IU145">
        <v>99840</v>
      </c>
      <c r="IV145">
        <v>0</v>
      </c>
      <c r="IW145">
        <v>49920</v>
      </c>
      <c r="IX145">
        <v>334883</v>
      </c>
      <c r="IY145">
        <v>547848</v>
      </c>
      <c r="IZ145">
        <v>0</v>
      </c>
      <c r="JA145">
        <v>0</v>
      </c>
      <c r="JB145">
        <v>103062</v>
      </c>
      <c r="JC145"/>
      <c r="JD145">
        <v>47582</v>
      </c>
      <c r="JE145">
        <v>68134</v>
      </c>
      <c r="JF145"/>
      <c r="JG145">
        <v>16389</v>
      </c>
      <c r="JH145">
        <v>1316</v>
      </c>
      <c r="JI145"/>
      <c r="JJ145">
        <v>10745</v>
      </c>
      <c r="JK145">
        <v>368012</v>
      </c>
      <c r="JL145">
        <v>1647731</v>
      </c>
      <c r="JM145">
        <v>0</v>
      </c>
      <c r="JN145">
        <v>0</v>
      </c>
      <c r="JO145">
        <v>0</v>
      </c>
      <c r="JP145">
        <v>0</v>
      </c>
      <c r="JQ145">
        <v>0</v>
      </c>
      <c r="JR145">
        <v>0</v>
      </c>
      <c r="JS145">
        <v>0</v>
      </c>
      <c r="JT145"/>
      <c r="JU145"/>
      <c r="JV145"/>
      <c r="JW145"/>
      <c r="JX145"/>
      <c r="JY145"/>
      <c r="JZ145"/>
      <c r="KA145"/>
      <c r="KB145"/>
      <c r="KC145"/>
      <c r="KD145"/>
      <c r="KE145"/>
      <c r="KF145">
        <v>54</v>
      </c>
      <c r="KG145">
        <v>82</v>
      </c>
      <c r="KH145">
        <v>33</v>
      </c>
      <c r="KI145">
        <v>38</v>
      </c>
      <c r="KJ145">
        <v>51</v>
      </c>
      <c r="KK145">
        <v>21</v>
      </c>
      <c r="KL145">
        <v>26</v>
      </c>
      <c r="KM145">
        <v>37</v>
      </c>
      <c r="KN145">
        <v>14</v>
      </c>
      <c r="KO145">
        <v>1</v>
      </c>
      <c r="KP145">
        <v>0</v>
      </c>
      <c r="KQ145">
        <v>0</v>
      </c>
      <c r="KR145">
        <v>1</v>
      </c>
      <c r="KS145">
        <v>0</v>
      </c>
      <c r="KT145">
        <v>0</v>
      </c>
      <c r="KU145">
        <v>1</v>
      </c>
      <c r="KV145">
        <v>0</v>
      </c>
      <c r="KW145">
        <v>0</v>
      </c>
      <c r="KX145">
        <v>0</v>
      </c>
      <c r="KY145">
        <v>0</v>
      </c>
      <c r="KZ145">
        <v>0</v>
      </c>
      <c r="LA145">
        <v>0</v>
      </c>
      <c r="LB145">
        <v>0</v>
      </c>
      <c r="LC145">
        <v>0</v>
      </c>
      <c r="LD145">
        <v>1</v>
      </c>
      <c r="LE145">
        <v>0</v>
      </c>
      <c r="LF145">
        <v>0</v>
      </c>
      <c r="LG145">
        <v>0</v>
      </c>
      <c r="LH145">
        <v>0</v>
      </c>
    </row>
    <row r="146" spans="1:320" s="34" customFormat="1" ht="15" customHeight="1" x14ac:dyDescent="0.25">
      <c r="A146" s="45">
        <v>206130785</v>
      </c>
      <c r="B146" s="45" t="s">
        <v>2563</v>
      </c>
      <c r="C146" s="46">
        <v>45292</v>
      </c>
      <c r="D146" s="46">
        <v>45657</v>
      </c>
      <c r="E146" s="47">
        <v>366</v>
      </c>
      <c r="F146" s="45" t="s">
        <v>883</v>
      </c>
      <c r="G146" s="45" t="s">
        <v>884</v>
      </c>
      <c r="H146" s="45" t="s">
        <v>2555</v>
      </c>
      <c r="I146" s="45" t="s">
        <v>886</v>
      </c>
      <c r="J146" s="45" t="s">
        <v>887</v>
      </c>
      <c r="K146" s="45" t="s">
        <v>1455</v>
      </c>
      <c r="L146" s="45" t="s">
        <v>2556</v>
      </c>
      <c r="M146" s="45" t="s">
        <v>2564</v>
      </c>
      <c r="N146" s="45" t="s">
        <v>2565</v>
      </c>
      <c r="O146" s="45" t="s">
        <v>2566</v>
      </c>
      <c r="P146" s="45" t="s">
        <v>2567</v>
      </c>
      <c r="Q146" s="45" t="s">
        <v>2568</v>
      </c>
      <c r="R146" t="s">
        <v>2569</v>
      </c>
      <c r="S146" s="45" t="s">
        <v>893</v>
      </c>
      <c r="T146" t="s">
        <v>2391</v>
      </c>
      <c r="U146" s="47">
        <v>123</v>
      </c>
      <c r="V146" s="47">
        <v>123</v>
      </c>
      <c r="W146" s="47" t="s">
        <v>913</v>
      </c>
      <c r="X146" s="47">
        <v>45018</v>
      </c>
      <c r="Y146" s="47">
        <v>42258</v>
      </c>
      <c r="Z146" s="48">
        <v>218.83</v>
      </c>
      <c r="AA146" s="44">
        <v>521</v>
      </c>
      <c r="AB146" s="44">
        <v>519</v>
      </c>
      <c r="AC146" s="44">
        <v>8497</v>
      </c>
      <c r="AD146" s="44">
        <v>1870</v>
      </c>
      <c r="AE146" s="44">
        <v>1632</v>
      </c>
      <c r="AF146" s="44">
        <v>24403</v>
      </c>
      <c r="AG146" s="44"/>
      <c r="AH146" s="47">
        <v>1200</v>
      </c>
      <c r="AI146" s="47"/>
      <c r="AJ146">
        <v>4656</v>
      </c>
      <c r="AK146" t="s">
        <v>895</v>
      </c>
      <c r="AL146">
        <v>42258</v>
      </c>
      <c r="AM146"/>
      <c r="AN146"/>
      <c r="AO146"/>
      <c r="AP146"/>
      <c r="AQ146"/>
      <c r="AR146" s="44"/>
      <c r="AS146" s="44"/>
      <c r="AT146" s="44"/>
      <c r="AU146" s="44">
        <v>12255099</v>
      </c>
      <c r="AV146" s="44">
        <v>5818085</v>
      </c>
      <c r="AW146" s="44">
        <v>1938254</v>
      </c>
      <c r="AX146" s="44">
        <v>9907</v>
      </c>
      <c r="AY146" s="44">
        <v>16144837</v>
      </c>
      <c r="AZ146" s="21">
        <v>14457193</v>
      </c>
      <c r="BA146" s="21">
        <v>1687644</v>
      </c>
      <c r="BB146" s="44">
        <v>4863</v>
      </c>
      <c r="BC146" s="44"/>
      <c r="BD146" s="44"/>
      <c r="BE146" s="44">
        <v>1692507</v>
      </c>
      <c r="BF146" s="44">
        <v>3814457</v>
      </c>
      <c r="BG146" s="44">
        <v>890320</v>
      </c>
      <c r="BH146" s="44"/>
      <c r="BI146" s="21">
        <v>7550322</v>
      </c>
      <c r="BJ146" s="21"/>
      <c r="BK146" s="21"/>
      <c r="BL146" s="21"/>
      <c r="BM146" s="21"/>
      <c r="BN146" s="21">
        <v>12255099</v>
      </c>
      <c r="BO146" s="21"/>
      <c r="BP146" s="21"/>
      <c r="BQ146" s="44"/>
      <c r="BR146" s="21"/>
      <c r="BS146" s="44"/>
      <c r="BT146" s="21"/>
      <c r="BU146" s="44"/>
      <c r="BV146" s="21"/>
      <c r="BW146" s="44">
        <v>1810906</v>
      </c>
      <c r="BX146" s="21"/>
      <c r="BY146" s="21">
        <v>422678</v>
      </c>
      <c r="BZ146" s="21"/>
      <c r="CA146" s="44"/>
      <c r="CB146" s="44"/>
      <c r="CC146" s="44">
        <v>3584501</v>
      </c>
      <c r="CD146" s="44"/>
      <c r="CE146" s="44"/>
      <c r="CF146" s="44"/>
      <c r="CG146" s="44"/>
      <c r="CH146" s="44"/>
      <c r="CI146" s="21"/>
      <c r="CJ146" s="44"/>
      <c r="CK146" s="21"/>
      <c r="CL146" s="44"/>
      <c r="CM146" s="44">
        <v>1693781</v>
      </c>
      <c r="CN146" s="44">
        <v>0</v>
      </c>
      <c r="CO146" s="44">
        <v>1268781</v>
      </c>
      <c r="CP146" s="44">
        <v>0</v>
      </c>
      <c r="CQ146" s="21">
        <v>1310180</v>
      </c>
      <c r="CR146" s="44">
        <v>220118</v>
      </c>
      <c r="CS146" s="44">
        <v>445245</v>
      </c>
      <c r="CT146" s="44">
        <v>36482</v>
      </c>
      <c r="CU146" s="44"/>
      <c r="CV146" s="44">
        <v>843498</v>
      </c>
      <c r="CW146" s="21"/>
      <c r="CX146" s="21"/>
      <c r="CY146" s="21"/>
      <c r="CZ146" s="21"/>
      <c r="DA146" s="21"/>
      <c r="DB146" s="21"/>
      <c r="DC146" s="21"/>
      <c r="DD146" s="21"/>
      <c r="DE146" s="44"/>
      <c r="DF146" s="21"/>
      <c r="DG146" s="44"/>
      <c r="DH146" s="21"/>
      <c r="DI146" s="44"/>
      <c r="DJ146" s="44"/>
      <c r="DK146" s="44"/>
      <c r="DL146" s="44"/>
      <c r="DM146" s="21"/>
      <c r="DN146" s="44"/>
      <c r="DO146" s="44"/>
      <c r="DP146" s="44"/>
      <c r="DQ146" s="44"/>
      <c r="DR146" s="44"/>
      <c r="DS146" s="44"/>
      <c r="DT146" s="44"/>
      <c r="DU146" s="44"/>
      <c r="DV146" s="44"/>
      <c r="DW146" s="44"/>
      <c r="DX146" s="44"/>
      <c r="DY146" s="44"/>
      <c r="DZ146" s="44"/>
      <c r="EA146" s="44"/>
      <c r="EB146" s="21"/>
      <c r="EC146" s="44">
        <v>-1522008</v>
      </c>
      <c r="ED146" s="44"/>
      <c r="EE146" s="21">
        <v>-337531</v>
      </c>
      <c r="EF146" s="44"/>
      <c r="EG146" s="21"/>
      <c r="EH146" s="44"/>
      <c r="EI146" s="21">
        <v>3797793</v>
      </c>
      <c r="EJ146" s="44"/>
      <c r="EK146" s="44"/>
      <c r="EL146" s="21"/>
      <c r="EM146" s="44"/>
      <c r="EN146" s="44"/>
      <c r="EO146" s="44"/>
      <c r="EP146" s="21"/>
      <c r="EQ146" s="21"/>
      <c r="ER146" s="21"/>
      <c r="ES146" s="21"/>
      <c r="ET146" s="44"/>
      <c r="EU146" s="21"/>
      <c r="EV146" s="44"/>
      <c r="EW146" s="21"/>
      <c r="EX146" s="44"/>
      <c r="EY146" s="44"/>
      <c r="EZ146" s="21"/>
      <c r="FA146" s="21"/>
      <c r="FB146" s="44"/>
      <c r="FC146" s="44"/>
      <c r="FD146" s="21"/>
      <c r="FE146" s="112"/>
      <c r="FF146" s="44"/>
      <c r="FG146" s="44">
        <v>6476287</v>
      </c>
      <c r="FH146" s="44">
        <v>1593464</v>
      </c>
      <c r="FI146" s="44">
        <v>6387442</v>
      </c>
      <c r="FJ146" s="44">
        <v>121134</v>
      </c>
      <c r="FK146" s="44">
        <v>5305826</v>
      </c>
      <c r="FL146" s="44"/>
      <c r="FM146" s="44"/>
      <c r="FN146" s="44"/>
      <c r="FO146" s="44"/>
      <c r="FP146" s="44"/>
      <c r="FQ146" s="44"/>
      <c r="FR146" s="44"/>
      <c r="FS146" s="44"/>
      <c r="FT146" s="44">
        <v>464421</v>
      </c>
      <c r="FU146" s="44"/>
      <c r="FV146" s="21">
        <v>597052</v>
      </c>
      <c r="FW146" s="44"/>
      <c r="FX146" s="44">
        <v>328314</v>
      </c>
      <c r="FY146" s="44">
        <v>57414</v>
      </c>
      <c r="FZ146" s="44">
        <v>375950</v>
      </c>
      <c r="GA146" s="44">
        <v>68599</v>
      </c>
      <c r="GB146" s="44"/>
      <c r="GC146" s="44">
        <v>27690</v>
      </c>
      <c r="GD146" s="44">
        <v>382879</v>
      </c>
      <c r="GE146" s="44">
        <v>329826</v>
      </c>
      <c r="GF146" s="44">
        <v>226070</v>
      </c>
      <c r="GG146" s="44">
        <v>831634</v>
      </c>
      <c r="GH146" s="44">
        <v>126198</v>
      </c>
      <c r="GI146" s="44">
        <v>108382</v>
      </c>
      <c r="GJ146" s="44"/>
      <c r="GK146" s="44">
        <v>3469902</v>
      </c>
      <c r="GL146" s="44">
        <v>62039</v>
      </c>
      <c r="GM146" s="44">
        <v>1036153</v>
      </c>
      <c r="GN146" s="44">
        <v>59052</v>
      </c>
      <c r="GO146" s="44">
        <v>21068</v>
      </c>
      <c r="GP146" s="44"/>
      <c r="GQ146" s="44"/>
      <c r="GR146" s="44">
        <v>578724</v>
      </c>
      <c r="GS146" s="44">
        <v>4088596</v>
      </c>
      <c r="GT146" s="44"/>
      <c r="GU146" s="21">
        <v>633285</v>
      </c>
      <c r="GV146" s="44"/>
      <c r="GW146" s="44">
        <v>1861399</v>
      </c>
      <c r="GX146" s="44"/>
      <c r="GY146" s="44">
        <v>6583280</v>
      </c>
      <c r="GZ146" s="44">
        <v>1725939</v>
      </c>
      <c r="HA146" s="44"/>
      <c r="HB146" s="44">
        <v>1430</v>
      </c>
      <c r="HC146" s="44">
        <v>4855911</v>
      </c>
      <c r="HD146" s="44">
        <v>6583280</v>
      </c>
      <c r="HE146" s="21"/>
      <c r="HF146" s="21">
        <v>1861399</v>
      </c>
      <c r="HG146" s="21"/>
      <c r="HH146" s="21"/>
      <c r="HI146" s="21">
        <v>0</v>
      </c>
      <c r="HJ146" s="44"/>
      <c r="HK146" s="21">
        <v>552543</v>
      </c>
      <c r="HL146" s="21">
        <v>207487</v>
      </c>
      <c r="HM146" s="21">
        <v>760030</v>
      </c>
      <c r="HN146" s="21">
        <v>-126745</v>
      </c>
      <c r="HO146" s="21"/>
      <c r="HP146" s="44"/>
      <c r="HQ146" s="47"/>
      <c r="HR146" s="47">
        <v>1430</v>
      </c>
      <c r="HS146" s="47"/>
      <c r="HT146" s="47" t="s">
        <v>1977</v>
      </c>
      <c r="HU146" s="47">
        <v>466003.53</v>
      </c>
      <c r="HV146" s="47">
        <v>1785</v>
      </c>
      <c r="HW146" s="47">
        <v>0</v>
      </c>
      <c r="HX146" s="47">
        <v>8865</v>
      </c>
      <c r="HY146" s="47">
        <v>40466</v>
      </c>
      <c r="HZ146" s="47">
        <v>95910</v>
      </c>
      <c r="IA146" s="47">
        <v>0</v>
      </c>
      <c r="IB146" s="47">
        <v>0</v>
      </c>
      <c r="IC146" s="47">
        <v>3716</v>
      </c>
      <c r="ID146">
        <v>15367</v>
      </c>
      <c r="IE146" s="47">
        <v>4602</v>
      </c>
      <c r="IF146">
        <v>14109</v>
      </c>
      <c r="IG146" s="47">
        <v>8773</v>
      </c>
      <c r="IH146" s="47">
        <v>20000</v>
      </c>
      <c r="II146">
        <v>3545</v>
      </c>
      <c r="IJ146">
        <v>4451</v>
      </c>
      <c r="IK146"/>
      <c r="IL146">
        <v>20738</v>
      </c>
      <c r="IM146">
        <v>242327</v>
      </c>
      <c r="IN146">
        <v>0</v>
      </c>
      <c r="IO146">
        <v>0</v>
      </c>
      <c r="IP146">
        <v>0</v>
      </c>
      <c r="IQ146">
        <v>0</v>
      </c>
      <c r="IR146">
        <v>0</v>
      </c>
      <c r="IS146">
        <v>0</v>
      </c>
      <c r="IT146">
        <v>0</v>
      </c>
      <c r="IU146">
        <v>141014</v>
      </c>
      <c r="IV146">
        <v>0</v>
      </c>
      <c r="IW146">
        <v>422163</v>
      </c>
      <c r="IX146">
        <v>1398715</v>
      </c>
      <c r="IY146">
        <v>1854916</v>
      </c>
      <c r="IZ146">
        <v>0</v>
      </c>
      <c r="JA146">
        <v>0</v>
      </c>
      <c r="JB146">
        <v>153089</v>
      </c>
      <c r="JC146">
        <v>788719</v>
      </c>
      <c r="JD146">
        <v>107477</v>
      </c>
      <c r="JE146">
        <v>242628</v>
      </c>
      <c r="JF146">
        <v>150425</v>
      </c>
      <c r="JG146">
        <v>356353</v>
      </c>
      <c r="JH146">
        <v>100545</v>
      </c>
      <c r="JI146">
        <v>86981</v>
      </c>
      <c r="JJ146"/>
      <c r="JK146">
        <v>673262</v>
      </c>
      <c r="JL146">
        <v>6476287</v>
      </c>
      <c r="JM146">
        <v>0</v>
      </c>
      <c r="JN146">
        <v>0</v>
      </c>
      <c r="JO146">
        <v>0</v>
      </c>
      <c r="JP146">
        <v>0</v>
      </c>
      <c r="JQ146">
        <v>0</v>
      </c>
      <c r="JR146">
        <v>0</v>
      </c>
      <c r="JS146">
        <v>0</v>
      </c>
      <c r="JT146"/>
      <c r="JU146"/>
      <c r="JV146"/>
      <c r="JW146"/>
      <c r="JX146"/>
      <c r="JY146">
        <v>15367</v>
      </c>
      <c r="JZ146"/>
      <c r="KA146"/>
      <c r="KB146"/>
      <c r="KC146"/>
      <c r="KD146"/>
      <c r="KE146">
        <v>788719</v>
      </c>
      <c r="KF146">
        <v>148</v>
      </c>
      <c r="KG146">
        <v>218</v>
      </c>
      <c r="KH146">
        <v>92</v>
      </c>
      <c r="KI146">
        <v>113</v>
      </c>
      <c r="KJ146">
        <v>172</v>
      </c>
      <c r="KK146">
        <v>66</v>
      </c>
      <c r="KL146">
        <v>69</v>
      </c>
      <c r="KM146">
        <v>112</v>
      </c>
      <c r="KN146">
        <v>38</v>
      </c>
      <c r="KO146">
        <v>1</v>
      </c>
      <c r="KP146">
        <v>0</v>
      </c>
      <c r="KQ146">
        <v>0</v>
      </c>
      <c r="KR146">
        <v>0</v>
      </c>
      <c r="KS146">
        <v>0</v>
      </c>
      <c r="KT146">
        <v>1</v>
      </c>
      <c r="KU146">
        <v>1</v>
      </c>
      <c r="KV146">
        <v>0</v>
      </c>
      <c r="KW146">
        <v>0</v>
      </c>
      <c r="KX146">
        <v>0</v>
      </c>
      <c r="KY146">
        <v>0</v>
      </c>
      <c r="KZ146">
        <v>0</v>
      </c>
      <c r="LA146">
        <v>0</v>
      </c>
      <c r="LB146">
        <v>0</v>
      </c>
      <c r="LC146">
        <v>0</v>
      </c>
      <c r="LD146">
        <v>1</v>
      </c>
      <c r="LE146">
        <v>0</v>
      </c>
      <c r="LF146">
        <v>0</v>
      </c>
      <c r="LG146">
        <v>0</v>
      </c>
      <c r="LH146">
        <v>0</v>
      </c>
    </row>
    <row r="147" spans="1:320" s="34" customFormat="1" ht="15" customHeight="1" x14ac:dyDescent="0.25">
      <c r="A147" s="45">
        <v>206144006</v>
      </c>
      <c r="B147" s="45" t="s">
        <v>2570</v>
      </c>
      <c r="C147" s="46">
        <v>45292</v>
      </c>
      <c r="D147" s="46">
        <v>45657</v>
      </c>
      <c r="E147" s="47">
        <v>366</v>
      </c>
      <c r="F147" s="45" t="s">
        <v>883</v>
      </c>
      <c r="G147" s="45" t="s">
        <v>884</v>
      </c>
      <c r="H147" s="45" t="s">
        <v>2571</v>
      </c>
      <c r="I147" s="45" t="s">
        <v>886</v>
      </c>
      <c r="J147" s="45" t="s">
        <v>887</v>
      </c>
      <c r="K147" s="45" t="s">
        <v>1405</v>
      </c>
      <c r="L147" s="45" t="s">
        <v>2572</v>
      </c>
      <c r="M147" s="45" t="s">
        <v>2573</v>
      </c>
      <c r="N147" s="45" t="s">
        <v>2574</v>
      </c>
      <c r="O147" s="45" t="s">
        <v>2575</v>
      </c>
      <c r="P147" s="45" t="s">
        <v>2576</v>
      </c>
      <c r="Q147" s="45" t="s">
        <v>2577</v>
      </c>
      <c r="R147" t="s">
        <v>2578</v>
      </c>
      <c r="S147" s="45" t="s">
        <v>893</v>
      </c>
      <c r="T147"/>
      <c r="U147" s="47">
        <v>99</v>
      </c>
      <c r="V147" s="47">
        <v>99</v>
      </c>
      <c r="W147" s="47" t="s">
        <v>894</v>
      </c>
      <c r="X147" s="47">
        <v>36234</v>
      </c>
      <c r="Y147" s="47">
        <v>32295</v>
      </c>
      <c r="Z147" s="48">
        <v>207.78</v>
      </c>
      <c r="AA147" s="44">
        <v>168</v>
      </c>
      <c r="AB147" s="44">
        <v>167</v>
      </c>
      <c r="AC147" s="44">
        <v>3885</v>
      </c>
      <c r="AD147" s="44">
        <v>416</v>
      </c>
      <c r="AE147" s="44">
        <v>7038</v>
      </c>
      <c r="AF147" s="44">
        <v>20641</v>
      </c>
      <c r="AG147" s="44"/>
      <c r="AH147" s="47"/>
      <c r="AI147" s="47">
        <v>315</v>
      </c>
      <c r="AJ147"/>
      <c r="AK147" t="s">
        <v>895</v>
      </c>
      <c r="AL147">
        <v>32295</v>
      </c>
      <c r="AM147"/>
      <c r="AN147"/>
      <c r="AO147"/>
      <c r="AP147"/>
      <c r="AQ147"/>
      <c r="AR147" s="44"/>
      <c r="AS147" s="44"/>
      <c r="AT147" s="44"/>
      <c r="AU147" s="44">
        <v>16179851</v>
      </c>
      <c r="AV147" s="44">
        <v>2125505</v>
      </c>
      <c r="AW147" s="44">
        <v>5345682</v>
      </c>
      <c r="AX147" s="44">
        <v>23743</v>
      </c>
      <c r="AY147" s="44">
        <v>12983417</v>
      </c>
      <c r="AZ147" s="21">
        <v>14396008</v>
      </c>
      <c r="BA147" s="21">
        <v>-1412591</v>
      </c>
      <c r="BB147" s="44"/>
      <c r="BC147" s="44"/>
      <c r="BD147" s="44"/>
      <c r="BE147" s="44">
        <v>-1412591</v>
      </c>
      <c r="BF147" s="44">
        <v>4856250</v>
      </c>
      <c r="BG147" s="44">
        <v>394916</v>
      </c>
      <c r="BH147" s="44">
        <v>2744820</v>
      </c>
      <c r="BI147" s="21">
        <v>8049990</v>
      </c>
      <c r="BJ147" s="21"/>
      <c r="BK147" s="21"/>
      <c r="BL147" s="21">
        <v>133875</v>
      </c>
      <c r="BM147" s="21"/>
      <c r="BN147" s="21">
        <v>16179851</v>
      </c>
      <c r="BO147" s="21"/>
      <c r="BP147" s="21"/>
      <c r="BQ147" s="44"/>
      <c r="BR147" s="21"/>
      <c r="BS147" s="44"/>
      <c r="BT147" s="21"/>
      <c r="BU147" s="44"/>
      <c r="BV147" s="21"/>
      <c r="BW147" s="44">
        <v>1814951</v>
      </c>
      <c r="BX147" s="21"/>
      <c r="BY147" s="21">
        <v>274962</v>
      </c>
      <c r="BZ147" s="21"/>
      <c r="CA147" s="44">
        <v>34417</v>
      </c>
      <c r="CB147" s="44"/>
      <c r="CC147" s="44">
        <v>1175</v>
      </c>
      <c r="CD147" s="44"/>
      <c r="CE147" s="44"/>
      <c r="CF147" s="44"/>
      <c r="CG147" s="44"/>
      <c r="CH147" s="44"/>
      <c r="CI147" s="21"/>
      <c r="CJ147" s="44"/>
      <c r="CK147" s="21"/>
      <c r="CL147" s="44"/>
      <c r="CM147" s="44">
        <v>0</v>
      </c>
      <c r="CN147" s="44">
        <v>2899</v>
      </c>
      <c r="CO147" s="44">
        <v>1038300</v>
      </c>
      <c r="CP147" s="44">
        <v>0</v>
      </c>
      <c r="CQ147" s="21">
        <v>915750</v>
      </c>
      <c r="CR147" s="44">
        <v>27600</v>
      </c>
      <c r="CS147" s="44">
        <v>140502</v>
      </c>
      <c r="CT147" s="44">
        <v>454</v>
      </c>
      <c r="CU147" s="44"/>
      <c r="CV147" s="44">
        <v>0</v>
      </c>
      <c r="CW147" s="21"/>
      <c r="CX147" s="21"/>
      <c r="CY147" s="21"/>
      <c r="CZ147" s="21"/>
      <c r="DA147" s="21"/>
      <c r="DB147" s="21"/>
      <c r="DC147" s="21"/>
      <c r="DD147" s="21"/>
      <c r="DE147" s="44"/>
      <c r="DF147" s="21"/>
      <c r="DG147" s="44"/>
      <c r="DH147" s="21"/>
      <c r="DI147" s="44"/>
      <c r="DJ147" s="44"/>
      <c r="DK147" s="44"/>
      <c r="DL147" s="44"/>
      <c r="DM147" s="21"/>
      <c r="DN147" s="44"/>
      <c r="DO147" s="44"/>
      <c r="DP147" s="44"/>
      <c r="DQ147" s="44"/>
      <c r="DR147" s="44"/>
      <c r="DS147" s="44"/>
      <c r="DT147" s="44"/>
      <c r="DU147" s="44"/>
      <c r="DV147" s="44"/>
      <c r="DW147" s="44"/>
      <c r="DX147" s="44"/>
      <c r="DY147" s="44"/>
      <c r="DZ147" s="44"/>
      <c r="EA147" s="44"/>
      <c r="EB147" s="21"/>
      <c r="EC147" s="44">
        <v>2964128</v>
      </c>
      <c r="ED147" s="44"/>
      <c r="EE147" s="21">
        <v>567571</v>
      </c>
      <c r="EF147" s="44"/>
      <c r="EG147" s="21">
        <v>1639836</v>
      </c>
      <c r="EH147" s="44"/>
      <c r="EI147" s="21">
        <v>174147</v>
      </c>
      <c r="EJ147" s="44"/>
      <c r="EK147" s="44"/>
      <c r="EL147" s="21"/>
      <c r="EM147" s="44"/>
      <c r="EN147" s="44"/>
      <c r="EO147" s="44"/>
      <c r="EP147" s="21"/>
      <c r="EQ147" s="21"/>
      <c r="ER147" s="21"/>
      <c r="ES147" s="21"/>
      <c r="ET147" s="44"/>
      <c r="EU147" s="21"/>
      <c r="EV147" s="44"/>
      <c r="EW147" s="21"/>
      <c r="EX147" s="44"/>
      <c r="EY147" s="44"/>
      <c r="EZ147" s="21"/>
      <c r="FA147" s="21"/>
      <c r="FB147" s="44"/>
      <c r="FC147" s="44"/>
      <c r="FD147" s="21"/>
      <c r="FE147" s="112"/>
      <c r="FF147" s="44"/>
      <c r="FG147" s="44">
        <v>6227957</v>
      </c>
      <c r="FH147" s="44">
        <v>1672474</v>
      </c>
      <c r="FI147" s="44">
        <v>6495577</v>
      </c>
      <c r="FJ147" s="44">
        <v>207454</v>
      </c>
      <c r="FK147" s="44">
        <v>6647188</v>
      </c>
      <c r="FL147" s="44"/>
      <c r="FM147" s="44"/>
      <c r="FN147" s="44"/>
      <c r="FO147" s="44"/>
      <c r="FP147" s="44"/>
      <c r="FQ147" s="44"/>
      <c r="FR147" s="44"/>
      <c r="FS147" s="44"/>
      <c r="FT147" s="44"/>
      <c r="FU147" s="44">
        <v>1933</v>
      </c>
      <c r="FV147" s="21">
        <v>339931</v>
      </c>
      <c r="FW147" s="44">
        <v>46295</v>
      </c>
      <c r="FX147" s="44">
        <v>293889</v>
      </c>
      <c r="FY147" s="44">
        <v>11287</v>
      </c>
      <c r="FZ147" s="44">
        <v>155684</v>
      </c>
      <c r="GA147" s="44">
        <v>1263</v>
      </c>
      <c r="GB147" s="44"/>
      <c r="GC147" s="44">
        <v>16936</v>
      </c>
      <c r="GD147" s="44">
        <v>512686</v>
      </c>
      <c r="GE147" s="44">
        <v>412754</v>
      </c>
      <c r="GF147" s="44">
        <v>107083</v>
      </c>
      <c r="GG147" s="44">
        <v>1110378</v>
      </c>
      <c r="GH147" s="44">
        <v>9058</v>
      </c>
      <c r="GI147" s="44">
        <v>153163</v>
      </c>
      <c r="GJ147" s="44">
        <v>143155</v>
      </c>
      <c r="GK147" s="44">
        <v>3359762</v>
      </c>
      <c r="GL147" s="44">
        <v>124565</v>
      </c>
      <c r="GM147" s="44">
        <v>626672</v>
      </c>
      <c r="GN147" s="44">
        <v>105263</v>
      </c>
      <c r="GO147" s="44">
        <v>20500</v>
      </c>
      <c r="GP147" s="44"/>
      <c r="GQ147" s="44">
        <v>13493</v>
      </c>
      <c r="GR147" s="44">
        <v>183070</v>
      </c>
      <c r="GS147" s="44">
        <v>2060175</v>
      </c>
      <c r="GT147" s="44"/>
      <c r="GU147" s="21">
        <v>604841</v>
      </c>
      <c r="GV147" s="44"/>
      <c r="GW147" s="44">
        <v>8500</v>
      </c>
      <c r="GX147" s="44">
        <v>100000</v>
      </c>
      <c r="GY147" s="44">
        <v>2773516</v>
      </c>
      <c r="GZ147" s="44">
        <v>1210292</v>
      </c>
      <c r="HA147" s="44"/>
      <c r="HB147" s="44"/>
      <c r="HC147" s="44">
        <v>1563224</v>
      </c>
      <c r="HD147" s="44">
        <v>2773516</v>
      </c>
      <c r="HE147" s="21">
        <v>1866203</v>
      </c>
      <c r="HF147" s="21"/>
      <c r="HG147" s="21"/>
      <c r="HH147" s="21"/>
      <c r="HI147" s="21">
        <v>0</v>
      </c>
      <c r="HJ147" s="44"/>
      <c r="HK147" s="21">
        <v>605095</v>
      </c>
      <c r="HL147" s="21">
        <v>368734</v>
      </c>
      <c r="HM147" s="21">
        <v>973829</v>
      </c>
      <c r="HN147" s="21">
        <v>-368988</v>
      </c>
      <c r="HO147" s="21"/>
      <c r="HP147" s="44"/>
      <c r="HQ147" s="47"/>
      <c r="HR147" s="47"/>
      <c r="HS147" s="47"/>
      <c r="HT147" s="47" t="s">
        <v>1759</v>
      </c>
      <c r="HU147" s="47">
        <v>0</v>
      </c>
      <c r="HV147" s="47">
        <v>1940</v>
      </c>
      <c r="HW147" s="47">
        <v>0</v>
      </c>
      <c r="HX147" s="47">
        <v>8196</v>
      </c>
      <c r="HY147" s="47">
        <v>25587</v>
      </c>
      <c r="HZ147" s="47">
        <v>79366</v>
      </c>
      <c r="IA147" s="47">
        <v>0</v>
      </c>
      <c r="IB147" s="47">
        <v>0</v>
      </c>
      <c r="IC147" s="47">
        <v>0</v>
      </c>
      <c r="ID147">
        <v>10565</v>
      </c>
      <c r="IE147" s="47">
        <v>3969</v>
      </c>
      <c r="IF147">
        <v>13357</v>
      </c>
      <c r="IG147" s="47">
        <v>2431</v>
      </c>
      <c r="IH147" s="47">
        <v>25905</v>
      </c>
      <c r="II147">
        <v>301</v>
      </c>
      <c r="IJ147">
        <v>4838</v>
      </c>
      <c r="IK147">
        <v>2003</v>
      </c>
      <c r="IL147">
        <v>17221</v>
      </c>
      <c r="IM147">
        <v>195679</v>
      </c>
      <c r="IN147">
        <v>0</v>
      </c>
      <c r="IO147">
        <v>675</v>
      </c>
      <c r="IP147">
        <v>4979</v>
      </c>
      <c r="IQ147">
        <v>12915</v>
      </c>
      <c r="IR147">
        <v>0</v>
      </c>
      <c r="IS147">
        <v>0</v>
      </c>
      <c r="IT147">
        <v>18569</v>
      </c>
      <c r="IU147">
        <v>194345</v>
      </c>
      <c r="IV147">
        <v>0</v>
      </c>
      <c r="IW147">
        <v>493205</v>
      </c>
      <c r="IX147">
        <v>1139128</v>
      </c>
      <c r="IY147">
        <v>1985286</v>
      </c>
      <c r="IZ147">
        <v>0</v>
      </c>
      <c r="JA147">
        <v>0</v>
      </c>
      <c r="JB147">
        <v>0</v>
      </c>
      <c r="JC147">
        <v>550794</v>
      </c>
      <c r="JD147">
        <v>114227</v>
      </c>
      <c r="JE147">
        <v>261616</v>
      </c>
      <c r="JF147">
        <v>44020</v>
      </c>
      <c r="JG147">
        <v>573011</v>
      </c>
      <c r="JH147">
        <v>6351</v>
      </c>
      <c r="JI147">
        <v>109739</v>
      </c>
      <c r="JJ147">
        <v>103322</v>
      </c>
      <c r="JK147">
        <v>652913</v>
      </c>
      <c r="JL147">
        <v>6227957</v>
      </c>
      <c r="JM147">
        <v>0</v>
      </c>
      <c r="JN147">
        <v>71001</v>
      </c>
      <c r="JO147">
        <v>399390</v>
      </c>
      <c r="JP147">
        <v>604174</v>
      </c>
      <c r="JQ147">
        <v>0</v>
      </c>
      <c r="JR147">
        <v>0</v>
      </c>
      <c r="JS147">
        <v>1074565</v>
      </c>
      <c r="JT147"/>
      <c r="JU147"/>
      <c r="JV147"/>
      <c r="JW147"/>
      <c r="JX147"/>
      <c r="JY147">
        <v>10565</v>
      </c>
      <c r="JZ147"/>
      <c r="KA147"/>
      <c r="KB147"/>
      <c r="KC147"/>
      <c r="KD147"/>
      <c r="KE147">
        <v>550794</v>
      </c>
      <c r="KF147">
        <v>118</v>
      </c>
      <c r="KG147">
        <v>205</v>
      </c>
      <c r="KH147">
        <v>78</v>
      </c>
      <c r="KI147">
        <v>81</v>
      </c>
      <c r="KJ147">
        <v>139</v>
      </c>
      <c r="KK147">
        <v>52</v>
      </c>
      <c r="KL147">
        <v>54</v>
      </c>
      <c r="KM147">
        <v>94</v>
      </c>
      <c r="KN147">
        <v>33</v>
      </c>
      <c r="KO147">
        <v>1</v>
      </c>
      <c r="KP147">
        <v>0</v>
      </c>
      <c r="KQ147">
        <v>0</v>
      </c>
      <c r="KR147">
        <v>0</v>
      </c>
      <c r="KS147">
        <v>1</v>
      </c>
      <c r="KT147">
        <v>0</v>
      </c>
      <c r="KU147">
        <v>1</v>
      </c>
      <c r="KV147">
        <v>0</v>
      </c>
      <c r="KW147">
        <v>0</v>
      </c>
      <c r="KX147">
        <v>0</v>
      </c>
      <c r="KY147">
        <v>0</v>
      </c>
      <c r="KZ147">
        <v>0</v>
      </c>
      <c r="LA147">
        <v>0</v>
      </c>
      <c r="LB147">
        <v>0</v>
      </c>
      <c r="LC147">
        <v>0</v>
      </c>
      <c r="LD147">
        <v>1</v>
      </c>
      <c r="LE147">
        <v>0</v>
      </c>
      <c r="LF147">
        <v>0</v>
      </c>
      <c r="LG147">
        <v>0</v>
      </c>
      <c r="LH147">
        <v>0</v>
      </c>
    </row>
    <row r="148" spans="1:320" s="34" customFormat="1" ht="15" customHeight="1" x14ac:dyDescent="0.25">
      <c r="A148" s="45">
        <v>206150017</v>
      </c>
      <c r="B148" s="45" t="s">
        <v>2579</v>
      </c>
      <c r="C148" s="46">
        <v>45292</v>
      </c>
      <c r="D148" s="46">
        <v>45657</v>
      </c>
      <c r="E148" s="47">
        <v>366</v>
      </c>
      <c r="F148" s="45" t="s">
        <v>883</v>
      </c>
      <c r="G148" s="45" t="s">
        <v>884</v>
      </c>
      <c r="H148" s="45" t="s">
        <v>1017</v>
      </c>
      <c r="I148" s="45" t="s">
        <v>886</v>
      </c>
      <c r="J148" s="45" t="s">
        <v>887</v>
      </c>
      <c r="K148" s="45" t="s">
        <v>988</v>
      </c>
      <c r="L148" s="45" t="s">
        <v>2580</v>
      </c>
      <c r="M148" s="45" t="s">
        <v>2581</v>
      </c>
      <c r="N148" s="45" t="s">
        <v>2582</v>
      </c>
      <c r="O148" s="45" t="s">
        <v>1020</v>
      </c>
      <c r="P148" s="45" t="s">
        <v>2583</v>
      </c>
      <c r="Q148" s="45" t="s">
        <v>2584</v>
      </c>
      <c r="R148" t="s">
        <v>2585</v>
      </c>
      <c r="S148" s="45" t="s">
        <v>893</v>
      </c>
      <c r="T148"/>
      <c r="U148" s="47">
        <v>87</v>
      </c>
      <c r="V148" s="47">
        <v>87</v>
      </c>
      <c r="W148" s="47" t="s">
        <v>894</v>
      </c>
      <c r="X148" s="47">
        <v>31842</v>
      </c>
      <c r="Y148" s="47">
        <v>25586</v>
      </c>
      <c r="Z148" s="48">
        <v>177.16</v>
      </c>
      <c r="AA148" s="44">
        <v>196</v>
      </c>
      <c r="AB148" s="44">
        <v>171</v>
      </c>
      <c r="AC148" s="44">
        <v>7463</v>
      </c>
      <c r="AD148" s="44"/>
      <c r="AE148" s="44">
        <v>1256</v>
      </c>
      <c r="AF148" s="44">
        <v>15765</v>
      </c>
      <c r="AG148" s="44"/>
      <c r="AH148" s="47">
        <v>1101</v>
      </c>
      <c r="AI148" s="47">
        <v>1</v>
      </c>
      <c r="AJ148"/>
      <c r="AK148" t="s">
        <v>895</v>
      </c>
      <c r="AL148">
        <v>25586</v>
      </c>
      <c r="AM148"/>
      <c r="AN148"/>
      <c r="AO148"/>
      <c r="AP148"/>
      <c r="AQ148"/>
      <c r="AR148" s="44"/>
      <c r="AS148" s="44"/>
      <c r="AT148" s="44"/>
      <c r="AU148" s="44">
        <v>7723434</v>
      </c>
      <c r="AV148" s="44">
        <v>2931040</v>
      </c>
      <c r="AW148" s="44">
        <v>-1589123</v>
      </c>
      <c r="AX148" s="44">
        <v>3579</v>
      </c>
      <c r="AY148" s="44">
        <v>12247176</v>
      </c>
      <c r="AZ148" s="21">
        <v>10371812</v>
      </c>
      <c r="BA148" s="21">
        <v>1875364</v>
      </c>
      <c r="BB148" s="44">
        <v>3</v>
      </c>
      <c r="BC148" s="44"/>
      <c r="BD148" s="44"/>
      <c r="BE148" s="44">
        <v>1875367</v>
      </c>
      <c r="BF148" s="44">
        <v>2179996</v>
      </c>
      <c r="BG148" s="44"/>
      <c r="BH148" s="44">
        <v>373699</v>
      </c>
      <c r="BI148" s="21">
        <v>4980379</v>
      </c>
      <c r="BJ148" s="21"/>
      <c r="BK148" s="21">
        <v>185899</v>
      </c>
      <c r="BL148" s="21">
        <v>299</v>
      </c>
      <c r="BM148" s="21">
        <v>3162</v>
      </c>
      <c r="BN148" s="21">
        <v>7723434</v>
      </c>
      <c r="BO148" s="21"/>
      <c r="BP148" s="21"/>
      <c r="BQ148" s="44"/>
      <c r="BR148" s="21"/>
      <c r="BS148" s="44"/>
      <c r="BT148" s="21"/>
      <c r="BU148" s="44"/>
      <c r="BV148" s="21"/>
      <c r="BW148" s="44">
        <v>2807695</v>
      </c>
      <c r="BX148" s="21"/>
      <c r="BY148" s="21"/>
      <c r="BZ148" s="21"/>
      <c r="CA148" s="44">
        <v>845</v>
      </c>
      <c r="CB148" s="44"/>
      <c r="CC148" s="44">
        <v>26470</v>
      </c>
      <c r="CD148" s="44"/>
      <c r="CE148" s="44"/>
      <c r="CF148" s="44"/>
      <c r="CG148" s="44">
        <v>95850</v>
      </c>
      <c r="CH148" s="44"/>
      <c r="CI148" s="21">
        <v>180</v>
      </c>
      <c r="CJ148" s="44"/>
      <c r="CK148" s="21"/>
      <c r="CL148" s="44"/>
      <c r="CM148" s="44">
        <v>6784</v>
      </c>
      <c r="CN148" s="44">
        <v>0</v>
      </c>
      <c r="CO148" s="44">
        <v>582055</v>
      </c>
      <c r="CP148" s="44">
        <v>1247150</v>
      </c>
      <c r="CQ148" s="21">
        <v>644207</v>
      </c>
      <c r="CR148" s="44">
        <v>61458</v>
      </c>
      <c r="CS148" s="44">
        <v>330028</v>
      </c>
      <c r="CT148" s="44">
        <v>20743</v>
      </c>
      <c r="CU148" s="44"/>
      <c r="CV148" s="44">
        <v>38615</v>
      </c>
      <c r="CW148" s="21"/>
      <c r="CX148" s="21"/>
      <c r="CY148" s="21"/>
      <c r="CZ148" s="21"/>
      <c r="DA148" s="21"/>
      <c r="DB148" s="21"/>
      <c r="DC148" s="21"/>
      <c r="DD148" s="21"/>
      <c r="DE148" s="44"/>
      <c r="DF148" s="21"/>
      <c r="DG148" s="44"/>
      <c r="DH148" s="21"/>
      <c r="DI148" s="44"/>
      <c r="DJ148" s="44"/>
      <c r="DK148" s="44"/>
      <c r="DL148" s="44"/>
      <c r="DM148" s="21"/>
      <c r="DN148" s="44"/>
      <c r="DO148" s="44"/>
      <c r="DP148" s="44"/>
      <c r="DQ148" s="44"/>
      <c r="DR148" s="44"/>
      <c r="DS148" s="44"/>
      <c r="DT148" s="44"/>
      <c r="DU148" s="44"/>
      <c r="DV148" s="44"/>
      <c r="DW148" s="44"/>
      <c r="DX148" s="44"/>
      <c r="DY148" s="44"/>
      <c r="DZ148" s="44"/>
      <c r="EA148" s="44"/>
      <c r="EB148" s="21"/>
      <c r="EC148" s="44">
        <v>-2651717</v>
      </c>
      <c r="ED148" s="44"/>
      <c r="EE148" s="21"/>
      <c r="EF148" s="44"/>
      <c r="EG148" s="21">
        <v>87521</v>
      </c>
      <c r="EH148" s="44"/>
      <c r="EI148" s="21">
        <v>1286744</v>
      </c>
      <c r="EJ148" s="44"/>
      <c r="EK148" s="44"/>
      <c r="EL148" s="21"/>
      <c r="EM148" s="44">
        <v>-314833</v>
      </c>
      <c r="EN148" s="44"/>
      <c r="EO148" s="44">
        <v>3162</v>
      </c>
      <c r="EP148" s="21"/>
      <c r="EQ148" s="21"/>
      <c r="ER148" s="21"/>
      <c r="ES148" s="21"/>
      <c r="ET148" s="44"/>
      <c r="EU148" s="21"/>
      <c r="EV148" s="44"/>
      <c r="EW148" s="21"/>
      <c r="EX148" s="44"/>
      <c r="EY148" s="44"/>
      <c r="EZ148" s="21"/>
      <c r="FA148" s="21"/>
      <c r="FB148" s="44"/>
      <c r="FC148" s="44"/>
      <c r="FD148" s="21"/>
      <c r="FE148" s="112"/>
      <c r="FF148" s="44"/>
      <c r="FG148" s="44">
        <v>4728564</v>
      </c>
      <c r="FH148" s="44">
        <v>817815</v>
      </c>
      <c r="FI148" s="44">
        <v>4825433</v>
      </c>
      <c r="FJ148" s="44">
        <v>91534</v>
      </c>
      <c r="FK148" s="44">
        <v>3266467</v>
      </c>
      <c r="FL148" s="44"/>
      <c r="FM148" s="44"/>
      <c r="FN148" s="44"/>
      <c r="FO148" s="44"/>
      <c r="FP148" s="44"/>
      <c r="FQ148" s="44"/>
      <c r="FR148" s="44"/>
      <c r="FS148" s="44"/>
      <c r="FT148" s="44">
        <v>73</v>
      </c>
      <c r="FU148" s="44"/>
      <c r="FV148" s="21">
        <v>318855</v>
      </c>
      <c r="FW148" s="44">
        <v>606062</v>
      </c>
      <c r="FX148" s="44">
        <v>297430</v>
      </c>
      <c r="FY148" s="44">
        <v>57436</v>
      </c>
      <c r="FZ148" s="44">
        <v>220597</v>
      </c>
      <c r="GA148" s="44">
        <v>28053</v>
      </c>
      <c r="GB148" s="44"/>
      <c r="GC148" s="44">
        <v>41558</v>
      </c>
      <c r="GD148" s="44">
        <v>394828</v>
      </c>
      <c r="GE148" s="44">
        <v>300232</v>
      </c>
      <c r="GF148" s="44">
        <v>150700</v>
      </c>
      <c r="GG148" s="44">
        <v>899886</v>
      </c>
      <c r="GH148" s="44">
        <v>63690</v>
      </c>
      <c r="GI148" s="44">
        <v>117195</v>
      </c>
      <c r="GJ148" s="44">
        <v>72268</v>
      </c>
      <c r="GK148" s="44">
        <v>2806564</v>
      </c>
      <c r="GL148" s="44">
        <v>1111</v>
      </c>
      <c r="GM148" s="44">
        <v>674827</v>
      </c>
      <c r="GN148" s="44">
        <v>29418</v>
      </c>
      <c r="GO148" s="44">
        <v>24562</v>
      </c>
      <c r="GP148" s="44"/>
      <c r="GQ148" s="44"/>
      <c r="GR148" s="44"/>
      <c r="GS148" s="44">
        <v>3071858</v>
      </c>
      <c r="GT148" s="44"/>
      <c r="GU148" s="21">
        <v>8225</v>
      </c>
      <c r="GV148" s="44"/>
      <c r="GW148" s="44">
        <v>31979</v>
      </c>
      <c r="GX148" s="44"/>
      <c r="GY148" s="44">
        <v>3112062</v>
      </c>
      <c r="GZ148" s="44">
        <v>1388031</v>
      </c>
      <c r="HA148" s="44"/>
      <c r="HB148" s="44"/>
      <c r="HC148" s="44">
        <v>1724031</v>
      </c>
      <c r="HD148" s="44">
        <v>3112062</v>
      </c>
      <c r="HE148" s="21"/>
      <c r="HF148" s="21">
        <v>3274</v>
      </c>
      <c r="HG148" s="21"/>
      <c r="HH148" s="21"/>
      <c r="HI148" s="21">
        <v>0</v>
      </c>
      <c r="HJ148" s="44"/>
      <c r="HK148" s="21">
        <v>9336</v>
      </c>
      <c r="HL148" s="21"/>
      <c r="HM148" s="21">
        <v>9336</v>
      </c>
      <c r="HN148" s="21">
        <v>-1111</v>
      </c>
      <c r="HO148" s="21"/>
      <c r="HP148" s="44"/>
      <c r="HQ148" s="47"/>
      <c r="HR148" s="47"/>
      <c r="HS148" s="47"/>
      <c r="HT148" s="47" t="s">
        <v>2586</v>
      </c>
      <c r="HU148" s="47">
        <v>624613.95000000007</v>
      </c>
      <c r="HV148" s="47">
        <v>1777</v>
      </c>
      <c r="HW148" s="47">
        <v>0</v>
      </c>
      <c r="HX148" s="47">
        <v>7704</v>
      </c>
      <c r="HY148" s="47">
        <v>25786</v>
      </c>
      <c r="HZ148" s="47">
        <v>64140</v>
      </c>
      <c r="IA148" s="47">
        <v>0</v>
      </c>
      <c r="IB148" s="47">
        <v>0</v>
      </c>
      <c r="IC148" s="47">
        <v>1112</v>
      </c>
      <c r="ID148">
        <v>10893</v>
      </c>
      <c r="IE148" s="47">
        <v>3682</v>
      </c>
      <c r="IF148">
        <v>13769</v>
      </c>
      <c r="IG148" s="47">
        <v>5609</v>
      </c>
      <c r="IH148" s="47">
        <v>26932</v>
      </c>
      <c r="II148">
        <v>2219</v>
      </c>
      <c r="IJ148">
        <v>4977</v>
      </c>
      <c r="IK148">
        <v>1330</v>
      </c>
      <c r="IL148">
        <v>13700</v>
      </c>
      <c r="IM148">
        <v>183630</v>
      </c>
      <c r="IN148">
        <v>0</v>
      </c>
      <c r="IO148">
        <v>0</v>
      </c>
      <c r="IP148">
        <v>0</v>
      </c>
      <c r="IQ148">
        <v>0</v>
      </c>
      <c r="IR148">
        <v>0</v>
      </c>
      <c r="IS148">
        <v>0</v>
      </c>
      <c r="IT148">
        <v>0</v>
      </c>
      <c r="IU148">
        <v>131116</v>
      </c>
      <c r="IV148">
        <v>0</v>
      </c>
      <c r="IW148">
        <v>355073</v>
      </c>
      <c r="IX148">
        <v>785129</v>
      </c>
      <c r="IY148">
        <v>1251121</v>
      </c>
      <c r="IZ148">
        <v>0</v>
      </c>
      <c r="JA148">
        <v>0</v>
      </c>
      <c r="JB148">
        <v>55524</v>
      </c>
      <c r="JC148">
        <v>556917</v>
      </c>
      <c r="JD148">
        <v>85033</v>
      </c>
      <c r="JE148">
        <v>241576</v>
      </c>
      <c r="JF148">
        <v>96819</v>
      </c>
      <c r="JG148">
        <v>527897</v>
      </c>
      <c r="JH148">
        <v>54413</v>
      </c>
      <c r="JI148">
        <v>94398</v>
      </c>
      <c r="JJ148">
        <v>62360</v>
      </c>
      <c r="JK148">
        <v>431188</v>
      </c>
      <c r="JL148">
        <v>4728564</v>
      </c>
      <c r="JM148">
        <v>0</v>
      </c>
      <c r="JN148">
        <v>0</v>
      </c>
      <c r="JO148">
        <v>0</v>
      </c>
      <c r="JP148">
        <v>0</v>
      </c>
      <c r="JQ148">
        <v>0</v>
      </c>
      <c r="JR148">
        <v>0</v>
      </c>
      <c r="JS148">
        <v>0</v>
      </c>
      <c r="JT148"/>
      <c r="JU148"/>
      <c r="JV148"/>
      <c r="JW148"/>
      <c r="JX148"/>
      <c r="JY148">
        <v>10893</v>
      </c>
      <c r="JZ148"/>
      <c r="KA148"/>
      <c r="KB148"/>
      <c r="KC148"/>
      <c r="KD148"/>
      <c r="KE148">
        <v>556917</v>
      </c>
      <c r="KF148">
        <v>161</v>
      </c>
      <c r="KG148">
        <v>233</v>
      </c>
      <c r="KH148">
        <v>152</v>
      </c>
      <c r="KI148">
        <v>102</v>
      </c>
      <c r="KJ148">
        <v>154</v>
      </c>
      <c r="KK148">
        <v>96</v>
      </c>
      <c r="KL148">
        <v>60</v>
      </c>
      <c r="KM148">
        <v>90</v>
      </c>
      <c r="KN148">
        <v>57</v>
      </c>
      <c r="KO148">
        <v>1</v>
      </c>
      <c r="KP148">
        <v>0</v>
      </c>
      <c r="KQ148">
        <v>0</v>
      </c>
      <c r="KR148">
        <v>0</v>
      </c>
      <c r="KS148">
        <v>1</v>
      </c>
      <c r="KT148">
        <v>0</v>
      </c>
      <c r="KU148">
        <v>1</v>
      </c>
      <c r="KV148">
        <v>0</v>
      </c>
      <c r="KW148">
        <v>0</v>
      </c>
      <c r="KX148">
        <v>0</v>
      </c>
      <c r="KY148">
        <v>0</v>
      </c>
      <c r="KZ148">
        <v>0</v>
      </c>
      <c r="LA148">
        <v>0</v>
      </c>
      <c r="LB148">
        <v>0</v>
      </c>
      <c r="LC148">
        <v>0</v>
      </c>
      <c r="LD148">
        <v>1</v>
      </c>
      <c r="LE148">
        <v>0</v>
      </c>
      <c r="LF148">
        <v>0</v>
      </c>
      <c r="LG148">
        <v>0</v>
      </c>
      <c r="LH148">
        <v>0</v>
      </c>
    </row>
    <row r="149" spans="1:320" s="34" customFormat="1" ht="15" customHeight="1" x14ac:dyDescent="0.25">
      <c r="A149" s="45">
        <v>206150060</v>
      </c>
      <c r="B149" s="45" t="s">
        <v>2587</v>
      </c>
      <c r="C149" s="46">
        <v>45292</v>
      </c>
      <c r="D149" s="46">
        <v>45657</v>
      </c>
      <c r="E149" s="47">
        <v>366</v>
      </c>
      <c r="F149" s="45" t="s">
        <v>883</v>
      </c>
      <c r="G149" s="45" t="s">
        <v>884</v>
      </c>
      <c r="H149" s="45" t="s">
        <v>1017</v>
      </c>
      <c r="I149" s="45" t="s">
        <v>886</v>
      </c>
      <c r="J149" s="45" t="s">
        <v>887</v>
      </c>
      <c r="K149" s="45" t="s">
        <v>988</v>
      </c>
      <c r="L149" s="45" t="s">
        <v>2580</v>
      </c>
      <c r="M149" s="45" t="s">
        <v>2588</v>
      </c>
      <c r="N149" s="45" t="s">
        <v>2589</v>
      </c>
      <c r="O149" s="45" t="s">
        <v>2590</v>
      </c>
      <c r="P149" s="45" t="s">
        <v>2591</v>
      </c>
      <c r="Q149" s="45" t="s">
        <v>2592</v>
      </c>
      <c r="R149" t="s">
        <v>2593</v>
      </c>
      <c r="S149" s="45" t="s">
        <v>893</v>
      </c>
      <c r="T149"/>
      <c r="U149" s="47">
        <v>81</v>
      </c>
      <c r="V149" s="47">
        <v>81</v>
      </c>
      <c r="W149" s="47" t="s">
        <v>894</v>
      </c>
      <c r="X149" s="47">
        <v>29646</v>
      </c>
      <c r="Y149" s="47">
        <v>28036</v>
      </c>
      <c r="Z149" s="48">
        <v>217.69</v>
      </c>
      <c r="AA149" s="44">
        <v>209</v>
      </c>
      <c r="AB149" s="44">
        <v>210</v>
      </c>
      <c r="AC149" s="44">
        <v>2957</v>
      </c>
      <c r="AD149" s="44">
        <v>4405</v>
      </c>
      <c r="AE149" s="44">
        <v>914</v>
      </c>
      <c r="AF149" s="44">
        <v>16974</v>
      </c>
      <c r="AG149" s="44">
        <v>366</v>
      </c>
      <c r="AH149" s="47"/>
      <c r="AI149" s="47">
        <v>9</v>
      </c>
      <c r="AJ149">
        <v>2411</v>
      </c>
      <c r="AK149" t="s">
        <v>895</v>
      </c>
      <c r="AL149">
        <v>28036</v>
      </c>
      <c r="AM149"/>
      <c r="AN149"/>
      <c r="AO149"/>
      <c r="AP149"/>
      <c r="AQ149"/>
      <c r="AR149" s="44"/>
      <c r="AS149" s="44"/>
      <c r="AT149" s="44"/>
      <c r="AU149" s="44">
        <v>15763612</v>
      </c>
      <c r="AV149" s="44">
        <v>4369331</v>
      </c>
      <c r="AW149" s="44">
        <v>9150473</v>
      </c>
      <c r="AX149" s="44">
        <v>7390</v>
      </c>
      <c r="AY149" s="44">
        <v>10989860</v>
      </c>
      <c r="AZ149" s="21">
        <v>11291213</v>
      </c>
      <c r="BA149" s="21">
        <v>-301353</v>
      </c>
      <c r="BB149" s="44">
        <v>1</v>
      </c>
      <c r="BC149" s="44"/>
      <c r="BD149" s="44"/>
      <c r="BE149" s="44">
        <v>-301352</v>
      </c>
      <c r="BF149" s="44">
        <v>3696250</v>
      </c>
      <c r="BG149" s="44">
        <v>5378163</v>
      </c>
      <c r="BH149" s="44">
        <v>292480</v>
      </c>
      <c r="BI149" s="21">
        <v>5503954</v>
      </c>
      <c r="BJ149" s="21">
        <v>117120</v>
      </c>
      <c r="BK149" s="21"/>
      <c r="BL149" s="21">
        <v>2880</v>
      </c>
      <c r="BM149" s="21">
        <v>772765</v>
      </c>
      <c r="BN149" s="21">
        <v>15763612</v>
      </c>
      <c r="BO149" s="21"/>
      <c r="BP149" s="21"/>
      <c r="BQ149" s="44"/>
      <c r="BR149" s="21"/>
      <c r="BS149" s="44"/>
      <c r="BT149" s="21"/>
      <c r="BU149" s="44"/>
      <c r="BV149" s="21"/>
      <c r="BW149" s="44">
        <v>2377376</v>
      </c>
      <c r="BX149" s="21"/>
      <c r="BY149" s="21">
        <v>1922227</v>
      </c>
      <c r="BZ149" s="21"/>
      <c r="CA149" s="44">
        <v>5985</v>
      </c>
      <c r="CB149" s="44"/>
      <c r="CC149" s="44">
        <v>53028</v>
      </c>
      <c r="CD149" s="44"/>
      <c r="CE149" s="44">
        <v>10391</v>
      </c>
      <c r="CF149" s="44"/>
      <c r="CG149" s="44"/>
      <c r="CH149" s="44"/>
      <c r="CI149" s="21"/>
      <c r="CJ149" s="44"/>
      <c r="CK149" s="21">
        <v>324</v>
      </c>
      <c r="CL149" s="44"/>
      <c r="CM149" s="44">
        <v>0</v>
      </c>
      <c r="CN149" s="44">
        <v>5846</v>
      </c>
      <c r="CO149" s="44">
        <v>1637925</v>
      </c>
      <c r="CP149" s="44">
        <v>719475</v>
      </c>
      <c r="CQ149" s="21">
        <v>1281300</v>
      </c>
      <c r="CR149" s="44">
        <v>177900</v>
      </c>
      <c r="CS149" s="44">
        <v>419671</v>
      </c>
      <c r="CT149" s="44">
        <v>94532</v>
      </c>
      <c r="CU149" s="44"/>
      <c r="CV149" s="44">
        <v>32682</v>
      </c>
      <c r="CW149" s="21"/>
      <c r="CX149" s="21"/>
      <c r="CY149" s="21"/>
      <c r="CZ149" s="21"/>
      <c r="DA149" s="21"/>
      <c r="DB149" s="21"/>
      <c r="DC149" s="21"/>
      <c r="DD149" s="21"/>
      <c r="DE149" s="44"/>
      <c r="DF149" s="21"/>
      <c r="DG149" s="44"/>
      <c r="DH149" s="21"/>
      <c r="DI149" s="44"/>
      <c r="DJ149" s="44"/>
      <c r="DK149" s="44"/>
      <c r="DL149" s="44"/>
      <c r="DM149" s="21"/>
      <c r="DN149" s="44"/>
      <c r="DO149" s="44"/>
      <c r="DP149" s="44"/>
      <c r="DQ149" s="44"/>
      <c r="DR149" s="44"/>
      <c r="DS149" s="44"/>
      <c r="DT149" s="44"/>
      <c r="DU149" s="44"/>
      <c r="DV149" s="44"/>
      <c r="DW149" s="44"/>
      <c r="DX149" s="44"/>
      <c r="DY149" s="44"/>
      <c r="DZ149" s="44"/>
      <c r="EA149" s="44"/>
      <c r="EB149" s="21"/>
      <c r="EC149" s="44">
        <v>3028496</v>
      </c>
      <c r="ED149" s="44"/>
      <c r="EE149" s="21">
        <v>4651177</v>
      </c>
      <c r="EF149" s="44"/>
      <c r="EG149" s="21">
        <v>-4518</v>
      </c>
      <c r="EH149" s="44"/>
      <c r="EI149" s="21">
        <v>1324646</v>
      </c>
      <c r="EJ149" s="44"/>
      <c r="EK149" s="44">
        <v>-27724</v>
      </c>
      <c r="EL149" s="21"/>
      <c r="EM149" s="44"/>
      <c r="EN149" s="44"/>
      <c r="EO149" s="44">
        <v>178396</v>
      </c>
      <c r="EP149" s="21"/>
      <c r="EQ149" s="21"/>
      <c r="ER149" s="21"/>
      <c r="ES149" s="21"/>
      <c r="ET149" s="44"/>
      <c r="EU149" s="21"/>
      <c r="EV149" s="44"/>
      <c r="EW149" s="21"/>
      <c r="EX149" s="44"/>
      <c r="EY149" s="44"/>
      <c r="EZ149" s="21"/>
      <c r="FA149" s="21"/>
      <c r="FB149" s="44"/>
      <c r="FC149" s="44"/>
      <c r="FD149" s="21"/>
      <c r="FE149" s="112"/>
      <c r="FF149" s="44"/>
      <c r="FG149" s="44">
        <v>5439793</v>
      </c>
      <c r="FH149" s="44">
        <v>1312681</v>
      </c>
      <c r="FI149" s="44">
        <v>4538739</v>
      </c>
      <c r="FJ149" s="44">
        <v>105391</v>
      </c>
      <c r="FK149" s="44">
        <v>4383632</v>
      </c>
      <c r="FL149" s="44"/>
      <c r="FM149" s="44"/>
      <c r="FN149" s="44"/>
      <c r="FO149" s="44"/>
      <c r="FP149" s="44"/>
      <c r="FQ149" s="44"/>
      <c r="FR149" s="44"/>
      <c r="FS149" s="44"/>
      <c r="FT149" s="44">
        <v>216</v>
      </c>
      <c r="FU149" s="44">
        <v>2338</v>
      </c>
      <c r="FV149" s="21">
        <v>507008</v>
      </c>
      <c r="FW149" s="44">
        <v>146511</v>
      </c>
      <c r="FX149" s="44">
        <v>415486</v>
      </c>
      <c r="FY149" s="44">
        <v>40758</v>
      </c>
      <c r="FZ149" s="44">
        <v>170817</v>
      </c>
      <c r="GA149" s="44">
        <v>41735</v>
      </c>
      <c r="GB149" s="44"/>
      <c r="GC149" s="44">
        <v>59285</v>
      </c>
      <c r="GD149" s="44">
        <v>346174</v>
      </c>
      <c r="GE149" s="44">
        <v>168472</v>
      </c>
      <c r="GF149" s="44">
        <v>112630</v>
      </c>
      <c r="GG149" s="44">
        <v>818770</v>
      </c>
      <c r="GH149" s="44">
        <v>74469</v>
      </c>
      <c r="GI149" s="44">
        <v>189470</v>
      </c>
      <c r="GJ149" s="44">
        <v>167251</v>
      </c>
      <c r="GK149" s="44">
        <v>2717072</v>
      </c>
      <c r="GL149" s="44">
        <v>30224</v>
      </c>
      <c r="GM149" s="44">
        <v>815265</v>
      </c>
      <c r="GN149" s="44">
        <v>35117</v>
      </c>
      <c r="GO149" s="44">
        <v>21770</v>
      </c>
      <c r="GP149" s="44"/>
      <c r="GQ149" s="44">
        <v>11040</v>
      </c>
      <c r="GR149" s="44">
        <v>15703</v>
      </c>
      <c r="GS149" s="44">
        <v>1376477</v>
      </c>
      <c r="GT149" s="44"/>
      <c r="GU149" s="21">
        <v>110839</v>
      </c>
      <c r="GV149" s="44">
        <v>1006047</v>
      </c>
      <c r="GW149" s="44"/>
      <c r="GX149" s="44"/>
      <c r="GY149" s="44">
        <v>2493363</v>
      </c>
      <c r="GZ149" s="44">
        <v>2636210</v>
      </c>
      <c r="HA149" s="44"/>
      <c r="HB149" s="44"/>
      <c r="HC149" s="44">
        <v>-142847</v>
      </c>
      <c r="HD149" s="44">
        <v>2493363</v>
      </c>
      <c r="HE149" s="21"/>
      <c r="HF149" s="21"/>
      <c r="HG149" s="21">
        <v>1200406</v>
      </c>
      <c r="HH149" s="21"/>
      <c r="HI149" s="21">
        <v>0</v>
      </c>
      <c r="HJ149" s="44"/>
      <c r="HK149" s="21">
        <v>19821</v>
      </c>
      <c r="HL149" s="21">
        <v>128962</v>
      </c>
      <c r="HM149" s="21">
        <v>148783</v>
      </c>
      <c r="HN149" s="21">
        <v>-37944</v>
      </c>
      <c r="HO149" s="21"/>
      <c r="HP149" s="44"/>
      <c r="HQ149" s="47"/>
      <c r="HR149" s="47"/>
      <c r="HS149" s="47"/>
      <c r="HT149" s="47" t="s">
        <v>1759</v>
      </c>
      <c r="HU149" s="47">
        <v>0</v>
      </c>
      <c r="HV149" s="47">
        <v>1992</v>
      </c>
      <c r="HW149" s="47">
        <v>0</v>
      </c>
      <c r="HX149" s="47">
        <v>7480</v>
      </c>
      <c r="HY149" s="47">
        <v>32731</v>
      </c>
      <c r="HZ149" s="47">
        <v>70881</v>
      </c>
      <c r="IA149" s="47">
        <v>0</v>
      </c>
      <c r="IB149" s="47">
        <v>0</v>
      </c>
      <c r="IC149" s="47">
        <v>0</v>
      </c>
      <c r="ID149">
        <v>15611</v>
      </c>
      <c r="IE149" s="47">
        <v>2296</v>
      </c>
      <c r="IF149"/>
      <c r="IG149" s="47"/>
      <c r="IH149" s="47">
        <v>18074</v>
      </c>
      <c r="II149">
        <v>2007</v>
      </c>
      <c r="IJ149">
        <v>6069</v>
      </c>
      <c r="IK149">
        <v>3933</v>
      </c>
      <c r="IL149">
        <v>14809</v>
      </c>
      <c r="IM149">
        <v>175883</v>
      </c>
      <c r="IN149">
        <v>0</v>
      </c>
      <c r="IO149">
        <v>0</v>
      </c>
      <c r="IP149">
        <v>0</v>
      </c>
      <c r="IQ149">
        <v>0</v>
      </c>
      <c r="IR149">
        <v>0</v>
      </c>
      <c r="IS149">
        <v>0</v>
      </c>
      <c r="IT149">
        <v>0</v>
      </c>
      <c r="IU149">
        <v>164756</v>
      </c>
      <c r="IV149">
        <v>0</v>
      </c>
      <c r="IW149">
        <v>353756</v>
      </c>
      <c r="IX149">
        <v>1163992</v>
      </c>
      <c r="IY149">
        <v>1580206</v>
      </c>
      <c r="IZ149">
        <v>0</v>
      </c>
      <c r="JA149">
        <v>0</v>
      </c>
      <c r="JB149">
        <v>0</v>
      </c>
      <c r="JC149">
        <v>784884</v>
      </c>
      <c r="JD149">
        <v>57163</v>
      </c>
      <c r="JE149"/>
      <c r="JF149"/>
      <c r="JG149">
        <v>379683</v>
      </c>
      <c r="JH149">
        <v>62042</v>
      </c>
      <c r="JI149">
        <v>127561</v>
      </c>
      <c r="JJ149">
        <v>131355</v>
      </c>
      <c r="JK149">
        <v>634395</v>
      </c>
      <c r="JL149">
        <v>5439793</v>
      </c>
      <c r="JM149">
        <v>0</v>
      </c>
      <c r="JN149">
        <v>0</v>
      </c>
      <c r="JO149">
        <v>0</v>
      </c>
      <c r="JP149">
        <v>0</v>
      </c>
      <c r="JQ149">
        <v>0</v>
      </c>
      <c r="JR149">
        <v>0</v>
      </c>
      <c r="JS149">
        <v>0</v>
      </c>
      <c r="JT149"/>
      <c r="JU149"/>
      <c r="JV149"/>
      <c r="JW149"/>
      <c r="JX149"/>
      <c r="JY149">
        <v>15611</v>
      </c>
      <c r="JZ149"/>
      <c r="KA149"/>
      <c r="KB149"/>
      <c r="KC149"/>
      <c r="KD149"/>
      <c r="KE149">
        <v>784884</v>
      </c>
      <c r="KF149">
        <v>106</v>
      </c>
      <c r="KG149">
        <v>211</v>
      </c>
      <c r="KH149">
        <v>56</v>
      </c>
      <c r="KI149">
        <v>79</v>
      </c>
      <c r="KJ149">
        <v>171</v>
      </c>
      <c r="KK149">
        <v>41</v>
      </c>
      <c r="KL149">
        <v>43</v>
      </c>
      <c r="KM149">
        <v>87</v>
      </c>
      <c r="KN149">
        <v>24</v>
      </c>
      <c r="KO149">
        <v>1</v>
      </c>
      <c r="KP149">
        <v>0</v>
      </c>
      <c r="KQ149">
        <v>0</v>
      </c>
      <c r="KR149">
        <v>0</v>
      </c>
      <c r="KS149">
        <v>1</v>
      </c>
      <c r="KT149">
        <v>0</v>
      </c>
      <c r="KU149">
        <v>1</v>
      </c>
      <c r="KV149">
        <v>0</v>
      </c>
      <c r="KW149">
        <v>0</v>
      </c>
      <c r="KX149">
        <v>0</v>
      </c>
      <c r="KY149">
        <v>0</v>
      </c>
      <c r="KZ149">
        <v>0</v>
      </c>
      <c r="LA149">
        <v>0</v>
      </c>
      <c r="LB149">
        <v>0</v>
      </c>
      <c r="LC149">
        <v>0</v>
      </c>
      <c r="LD149">
        <v>1</v>
      </c>
      <c r="LE149">
        <v>0</v>
      </c>
      <c r="LF149">
        <v>0</v>
      </c>
      <c r="LG149">
        <v>0</v>
      </c>
      <c r="LH149">
        <v>0</v>
      </c>
    </row>
    <row r="150" spans="1:320" s="34" customFormat="1" ht="15" customHeight="1" x14ac:dyDescent="0.25">
      <c r="A150" s="45">
        <v>206150682</v>
      </c>
      <c r="B150" s="45" t="s">
        <v>2594</v>
      </c>
      <c r="C150" s="46">
        <v>45292</v>
      </c>
      <c r="D150" s="46">
        <v>45657</v>
      </c>
      <c r="E150" s="47">
        <v>366</v>
      </c>
      <c r="F150" s="45" t="s">
        <v>883</v>
      </c>
      <c r="G150" s="45" t="s">
        <v>884</v>
      </c>
      <c r="H150" s="45" t="s">
        <v>1017</v>
      </c>
      <c r="I150" s="45" t="s">
        <v>886</v>
      </c>
      <c r="J150" s="45" t="s">
        <v>887</v>
      </c>
      <c r="K150" s="45" t="s">
        <v>988</v>
      </c>
      <c r="L150" s="45" t="s">
        <v>2580</v>
      </c>
      <c r="M150" s="45" t="s">
        <v>2595</v>
      </c>
      <c r="N150" s="45" t="s">
        <v>2596</v>
      </c>
      <c r="O150" s="45" t="s">
        <v>1020</v>
      </c>
      <c r="P150" s="45" t="s">
        <v>2597</v>
      </c>
      <c r="Q150" s="45" t="s">
        <v>2598</v>
      </c>
      <c r="R150" t="s">
        <v>2599</v>
      </c>
      <c r="S150" s="45" t="s">
        <v>893</v>
      </c>
      <c r="T150"/>
      <c r="U150" s="47">
        <v>150</v>
      </c>
      <c r="V150" s="47">
        <v>150</v>
      </c>
      <c r="W150" s="47" t="s">
        <v>913</v>
      </c>
      <c r="X150" s="47">
        <v>54900</v>
      </c>
      <c r="Y150" s="47">
        <v>49367</v>
      </c>
      <c r="Z150" s="48">
        <v>212.33</v>
      </c>
      <c r="AA150" s="44">
        <v>594</v>
      </c>
      <c r="AB150" s="44">
        <v>647</v>
      </c>
      <c r="AC150" s="44">
        <v>4331</v>
      </c>
      <c r="AD150" s="44">
        <v>22</v>
      </c>
      <c r="AE150" s="44">
        <v>2533</v>
      </c>
      <c r="AF150" s="44">
        <v>31598</v>
      </c>
      <c r="AG150" s="44"/>
      <c r="AH150" s="47">
        <v>9208</v>
      </c>
      <c r="AI150" s="47">
        <v>37</v>
      </c>
      <c r="AJ150">
        <v>1638</v>
      </c>
      <c r="AK150" t="s">
        <v>895</v>
      </c>
      <c r="AL150">
        <v>49367</v>
      </c>
      <c r="AM150"/>
      <c r="AN150"/>
      <c r="AO150"/>
      <c r="AP150"/>
      <c r="AQ150"/>
      <c r="AR150" s="44"/>
      <c r="AS150" s="44"/>
      <c r="AT150" s="44"/>
      <c r="AU150" s="44">
        <v>15533250</v>
      </c>
      <c r="AV150" s="44">
        <v>6647561</v>
      </c>
      <c r="AW150" s="44">
        <v>2075872</v>
      </c>
      <c r="AX150" s="44">
        <v>28675</v>
      </c>
      <c r="AY150" s="44">
        <v>20133614</v>
      </c>
      <c r="AZ150" s="21">
        <v>20304744</v>
      </c>
      <c r="BA150" s="21">
        <v>-171130</v>
      </c>
      <c r="BB150" s="44">
        <v>-84921</v>
      </c>
      <c r="BC150" s="44">
        <v>13390</v>
      </c>
      <c r="BD150" s="44"/>
      <c r="BE150" s="44">
        <v>-269441</v>
      </c>
      <c r="BF150" s="44">
        <v>1362742</v>
      </c>
      <c r="BG150" s="44">
        <v>6922</v>
      </c>
      <c r="BH150" s="44">
        <v>797005</v>
      </c>
      <c r="BI150" s="21">
        <v>9942262</v>
      </c>
      <c r="BJ150" s="21"/>
      <c r="BK150" s="21">
        <v>2897283</v>
      </c>
      <c r="BL150" s="21">
        <v>11642</v>
      </c>
      <c r="BM150" s="21">
        <v>515394</v>
      </c>
      <c r="BN150" s="21">
        <v>15533250</v>
      </c>
      <c r="BO150" s="21"/>
      <c r="BP150" s="21"/>
      <c r="BQ150" s="44"/>
      <c r="BR150" s="21"/>
      <c r="BS150" s="44"/>
      <c r="BT150" s="21"/>
      <c r="BU150" s="44"/>
      <c r="BV150" s="21"/>
      <c r="BW150" s="44">
        <v>309861</v>
      </c>
      <c r="BX150" s="21"/>
      <c r="BY150" s="21">
        <v>1574</v>
      </c>
      <c r="BZ150" s="21"/>
      <c r="CA150" s="44">
        <v>181223</v>
      </c>
      <c r="CB150" s="44"/>
      <c r="CC150" s="44">
        <v>2260676</v>
      </c>
      <c r="CD150" s="44"/>
      <c r="CE150" s="44"/>
      <c r="CF150" s="44"/>
      <c r="CG150" s="44">
        <v>658785</v>
      </c>
      <c r="CH150" s="44"/>
      <c r="CI150" s="21">
        <v>3118252</v>
      </c>
      <c r="CJ150" s="44"/>
      <c r="CK150" s="21">
        <v>117190</v>
      </c>
      <c r="CL150" s="44"/>
      <c r="CM150" s="44">
        <v>42837</v>
      </c>
      <c r="CN150" s="44">
        <v>21639</v>
      </c>
      <c r="CO150" s="44">
        <v>2053047</v>
      </c>
      <c r="CP150" s="44">
        <v>830729</v>
      </c>
      <c r="CQ150" s="21">
        <v>2101988</v>
      </c>
      <c r="CR150" s="44">
        <v>182888</v>
      </c>
      <c r="CS150" s="44">
        <v>1124322</v>
      </c>
      <c r="CT150" s="44">
        <v>143163</v>
      </c>
      <c r="CU150" s="44"/>
      <c r="CV150" s="44">
        <v>146948</v>
      </c>
      <c r="CW150" s="21"/>
      <c r="CX150" s="21"/>
      <c r="CY150" s="21"/>
      <c r="CZ150" s="21"/>
      <c r="DA150" s="21"/>
      <c r="DB150" s="21"/>
      <c r="DC150" s="21"/>
      <c r="DD150" s="21"/>
      <c r="DE150" s="44"/>
      <c r="DF150" s="21"/>
      <c r="DG150" s="44"/>
      <c r="DH150" s="21"/>
      <c r="DI150" s="44"/>
      <c r="DJ150" s="44"/>
      <c r="DK150" s="44"/>
      <c r="DL150" s="44"/>
      <c r="DM150" s="21"/>
      <c r="DN150" s="44"/>
      <c r="DO150" s="44"/>
      <c r="DP150" s="44"/>
      <c r="DQ150" s="44"/>
      <c r="DR150" s="44"/>
      <c r="DS150" s="44"/>
      <c r="DT150" s="44"/>
      <c r="DU150" s="44"/>
      <c r="DV150" s="44"/>
      <c r="DW150" s="44"/>
      <c r="DX150" s="44"/>
      <c r="DY150" s="44"/>
      <c r="DZ150" s="44"/>
      <c r="EA150" s="44"/>
      <c r="EB150" s="21"/>
      <c r="EC150" s="44">
        <v>-11972050</v>
      </c>
      <c r="ED150" s="44"/>
      <c r="EE150" s="21">
        <v>6922</v>
      </c>
      <c r="EF150" s="44"/>
      <c r="EG150" s="21">
        <v>686061</v>
      </c>
      <c r="EH150" s="44"/>
      <c r="EI150" s="21">
        <v>9942262</v>
      </c>
      <c r="EJ150" s="44"/>
      <c r="EK150" s="44"/>
      <c r="EL150" s="21"/>
      <c r="EM150" s="44">
        <v>2897283</v>
      </c>
      <c r="EN150" s="44"/>
      <c r="EO150" s="44">
        <v>515394</v>
      </c>
      <c r="EP150" s="21"/>
      <c r="EQ150" s="21"/>
      <c r="ER150" s="21"/>
      <c r="ES150" s="21"/>
      <c r="ET150" s="44"/>
      <c r="EU150" s="21"/>
      <c r="EV150" s="44"/>
      <c r="EW150" s="21"/>
      <c r="EX150" s="44"/>
      <c r="EY150" s="44"/>
      <c r="EZ150" s="21"/>
      <c r="FA150" s="21"/>
      <c r="FB150" s="44"/>
      <c r="FC150" s="44"/>
      <c r="FD150" s="21"/>
      <c r="FE150" s="112"/>
      <c r="FF150" s="44"/>
      <c r="FG150" s="44">
        <v>8662456</v>
      </c>
      <c r="FH150" s="44">
        <v>1838747</v>
      </c>
      <c r="FI150" s="44">
        <v>9803541</v>
      </c>
      <c r="FJ150" s="44">
        <v>229703</v>
      </c>
      <c r="FK150" s="44">
        <v>7580431</v>
      </c>
      <c r="FL150" s="44"/>
      <c r="FM150" s="44"/>
      <c r="FN150" s="44"/>
      <c r="FO150" s="44"/>
      <c r="FP150" s="44"/>
      <c r="FQ150" s="44"/>
      <c r="FR150" s="44"/>
      <c r="FS150" s="44"/>
      <c r="FT150" s="44">
        <v>43126</v>
      </c>
      <c r="FU150" s="44">
        <v>61328</v>
      </c>
      <c r="FV150" s="21">
        <v>811268</v>
      </c>
      <c r="FW150" s="44">
        <v>65016</v>
      </c>
      <c r="FX150" s="44">
        <v>746553</v>
      </c>
      <c r="FY150" s="44">
        <v>88381</v>
      </c>
      <c r="FZ150" s="44">
        <v>491046</v>
      </c>
      <c r="GA150" s="44">
        <v>72293</v>
      </c>
      <c r="GB150" s="44"/>
      <c r="GC150" s="44">
        <v>81236</v>
      </c>
      <c r="GD150" s="44">
        <v>840398</v>
      </c>
      <c r="GE150" s="44">
        <v>278923</v>
      </c>
      <c r="GF150" s="44">
        <v>214219</v>
      </c>
      <c r="GG150" s="44">
        <v>1665488</v>
      </c>
      <c r="GH150" s="44">
        <v>320698</v>
      </c>
      <c r="GI150" s="44">
        <v>292149</v>
      </c>
      <c r="GJ150" s="44">
        <v>278452</v>
      </c>
      <c r="GK150" s="44">
        <v>4444891</v>
      </c>
      <c r="GL150" s="44">
        <v>311654</v>
      </c>
      <c r="GM150" s="44">
        <v>1246698</v>
      </c>
      <c r="GN150" s="44">
        <v>188086</v>
      </c>
      <c r="GO150" s="44">
        <v>58607</v>
      </c>
      <c r="GP150" s="44"/>
      <c r="GQ150" s="44"/>
      <c r="GR150" s="44">
        <v>123803</v>
      </c>
      <c r="GS150" s="44">
        <v>3692502</v>
      </c>
      <c r="GT150" s="44"/>
      <c r="GU150" s="21">
        <v>1343199</v>
      </c>
      <c r="GV150" s="44">
        <v>521572</v>
      </c>
      <c r="GW150" s="44">
        <v>1323257</v>
      </c>
      <c r="GX150" s="44"/>
      <c r="GY150" s="44">
        <v>6880530</v>
      </c>
      <c r="GZ150" s="44">
        <v>5977911</v>
      </c>
      <c r="HA150" s="44"/>
      <c r="HB150" s="44"/>
      <c r="HC150" s="44">
        <v>902619</v>
      </c>
      <c r="HD150" s="44">
        <v>6880530</v>
      </c>
      <c r="HE150" s="21"/>
      <c r="HF150" s="21">
        <v>1318582</v>
      </c>
      <c r="HG150" s="21"/>
      <c r="HH150" s="21"/>
      <c r="HI150" s="21">
        <v>0</v>
      </c>
      <c r="HJ150" s="44"/>
      <c r="HK150" s="21">
        <v>1108092</v>
      </c>
      <c r="HL150" s="21">
        <v>910200</v>
      </c>
      <c r="HM150" s="21">
        <v>2018292</v>
      </c>
      <c r="HN150" s="21">
        <v>-675093</v>
      </c>
      <c r="HO150" s="21"/>
      <c r="HP150" s="44"/>
      <c r="HQ150" s="47"/>
      <c r="HR150" s="47"/>
      <c r="HS150" s="47"/>
      <c r="HT150" s="47" t="s">
        <v>2600</v>
      </c>
      <c r="HU150" s="47">
        <v>836907.54</v>
      </c>
      <c r="HV150" s="47">
        <v>1612</v>
      </c>
      <c r="HW150" s="47">
        <v>0</v>
      </c>
      <c r="HX150" s="47">
        <v>15224</v>
      </c>
      <c r="HY150" s="47">
        <v>34142</v>
      </c>
      <c r="HZ150" s="47">
        <v>112897</v>
      </c>
      <c r="IA150" s="47">
        <v>0</v>
      </c>
      <c r="IB150" s="47">
        <v>0</v>
      </c>
      <c r="IC150" s="47">
        <v>12996</v>
      </c>
      <c r="ID150">
        <v>6684</v>
      </c>
      <c r="IE150" s="47">
        <v>8829</v>
      </c>
      <c r="IF150">
        <v>9342</v>
      </c>
      <c r="IG150" s="47">
        <v>7610</v>
      </c>
      <c r="IH150" s="47">
        <v>31955</v>
      </c>
      <c r="II150">
        <v>5966</v>
      </c>
      <c r="IJ150">
        <v>10446</v>
      </c>
      <c r="IK150">
        <v>6229</v>
      </c>
      <c r="IL150">
        <v>20492</v>
      </c>
      <c r="IM150">
        <v>284424</v>
      </c>
      <c r="IN150">
        <v>0</v>
      </c>
      <c r="IO150">
        <v>12</v>
      </c>
      <c r="IP150">
        <v>954</v>
      </c>
      <c r="IQ150">
        <v>2852</v>
      </c>
      <c r="IR150">
        <v>0</v>
      </c>
      <c r="IS150">
        <v>0</v>
      </c>
      <c r="IT150">
        <v>3818</v>
      </c>
      <c r="IU150">
        <v>140385</v>
      </c>
      <c r="IV150">
        <v>0</v>
      </c>
      <c r="IW150">
        <v>947957</v>
      </c>
      <c r="IX150">
        <v>1264151</v>
      </c>
      <c r="IY150">
        <v>2587984</v>
      </c>
      <c r="IZ150">
        <v>0</v>
      </c>
      <c r="JA150">
        <v>0</v>
      </c>
      <c r="JB150">
        <v>595360</v>
      </c>
      <c r="JC150">
        <v>471608</v>
      </c>
      <c r="JD150">
        <v>228510</v>
      </c>
      <c r="JE150">
        <v>170311</v>
      </c>
      <c r="JF150">
        <v>145561</v>
      </c>
      <c r="JG150">
        <v>673075</v>
      </c>
      <c r="JH150">
        <v>107675</v>
      </c>
      <c r="JI150">
        <v>229208</v>
      </c>
      <c r="JJ150">
        <v>230243</v>
      </c>
      <c r="JK150">
        <v>870428</v>
      </c>
      <c r="JL150">
        <v>8662456</v>
      </c>
      <c r="JM150">
        <v>0</v>
      </c>
      <c r="JN150">
        <v>1067</v>
      </c>
      <c r="JO150">
        <v>56092</v>
      </c>
      <c r="JP150">
        <v>112601</v>
      </c>
      <c r="JQ150">
        <v>0</v>
      </c>
      <c r="JR150">
        <v>0</v>
      </c>
      <c r="JS150">
        <v>169760</v>
      </c>
      <c r="JT150"/>
      <c r="JU150"/>
      <c r="JV150"/>
      <c r="JW150"/>
      <c r="JX150"/>
      <c r="JY150">
        <v>6684</v>
      </c>
      <c r="JZ150"/>
      <c r="KA150"/>
      <c r="KB150"/>
      <c r="KC150"/>
      <c r="KD150"/>
      <c r="KE150">
        <v>471608</v>
      </c>
      <c r="KF150">
        <v>217</v>
      </c>
      <c r="KG150">
        <v>324</v>
      </c>
      <c r="KH150">
        <v>147</v>
      </c>
      <c r="KI150">
        <v>148</v>
      </c>
      <c r="KJ150">
        <v>233</v>
      </c>
      <c r="KK150">
        <v>94</v>
      </c>
      <c r="KL150">
        <v>86</v>
      </c>
      <c r="KM150">
        <v>122</v>
      </c>
      <c r="KN150">
        <v>66</v>
      </c>
      <c r="KO150">
        <v>1</v>
      </c>
      <c r="KP150">
        <v>0</v>
      </c>
      <c r="KQ150">
        <v>0</v>
      </c>
      <c r="KR150">
        <v>0</v>
      </c>
      <c r="KS150">
        <v>0</v>
      </c>
      <c r="KT150">
        <v>1</v>
      </c>
      <c r="KU150">
        <v>1</v>
      </c>
      <c r="KV150">
        <v>0</v>
      </c>
      <c r="KW150">
        <v>0</v>
      </c>
      <c r="KX150">
        <v>0</v>
      </c>
      <c r="KY150">
        <v>0</v>
      </c>
      <c r="KZ150">
        <v>0</v>
      </c>
      <c r="LA150">
        <v>0</v>
      </c>
      <c r="LB150">
        <v>0</v>
      </c>
      <c r="LC150">
        <v>0</v>
      </c>
      <c r="LD150">
        <v>1</v>
      </c>
      <c r="LE150">
        <v>0</v>
      </c>
      <c r="LF150">
        <v>0</v>
      </c>
      <c r="LG150">
        <v>0</v>
      </c>
      <c r="LH150">
        <v>0</v>
      </c>
    </row>
    <row r="151" spans="1:320" s="34" customFormat="1" ht="15" customHeight="1" x14ac:dyDescent="0.25">
      <c r="A151" s="45">
        <v>206150686</v>
      </c>
      <c r="B151" s="45" t="s">
        <v>2601</v>
      </c>
      <c r="C151" s="46">
        <v>45292</v>
      </c>
      <c r="D151" s="46">
        <v>45657</v>
      </c>
      <c r="E151" s="47">
        <v>366</v>
      </c>
      <c r="F151" s="45" t="s">
        <v>883</v>
      </c>
      <c r="G151" s="45" t="s">
        <v>884</v>
      </c>
      <c r="H151" s="45" t="s">
        <v>1017</v>
      </c>
      <c r="I151" s="45" t="s">
        <v>886</v>
      </c>
      <c r="J151" s="45" t="s">
        <v>887</v>
      </c>
      <c r="K151" s="45" t="s">
        <v>988</v>
      </c>
      <c r="L151" s="45" t="s">
        <v>2580</v>
      </c>
      <c r="M151" s="45" t="s">
        <v>2602</v>
      </c>
      <c r="N151" s="45" t="s">
        <v>2603</v>
      </c>
      <c r="O151" s="45" t="s">
        <v>1020</v>
      </c>
      <c r="P151" s="45" t="s">
        <v>2604</v>
      </c>
      <c r="Q151" s="45" t="s">
        <v>2605</v>
      </c>
      <c r="R151" t="s">
        <v>2606</v>
      </c>
      <c r="S151" s="45" t="s">
        <v>893</v>
      </c>
      <c r="T151"/>
      <c r="U151" s="47">
        <v>99</v>
      </c>
      <c r="V151" s="47">
        <v>99</v>
      </c>
      <c r="W151" s="47" t="s">
        <v>894</v>
      </c>
      <c r="X151" s="47">
        <v>36234</v>
      </c>
      <c r="Y151" s="47">
        <v>34846</v>
      </c>
      <c r="Z151" s="48">
        <v>225.63</v>
      </c>
      <c r="AA151" s="44">
        <v>494</v>
      </c>
      <c r="AB151" s="44">
        <v>494</v>
      </c>
      <c r="AC151" s="44">
        <v>8254</v>
      </c>
      <c r="AD151" s="44">
        <v>6918</v>
      </c>
      <c r="AE151" s="44">
        <v>1740</v>
      </c>
      <c r="AF151" s="44">
        <v>16920</v>
      </c>
      <c r="AG151" s="44"/>
      <c r="AH151" s="47">
        <v>306</v>
      </c>
      <c r="AI151" s="47">
        <v>143</v>
      </c>
      <c r="AJ151">
        <v>565</v>
      </c>
      <c r="AK151" t="s">
        <v>895</v>
      </c>
      <c r="AL151">
        <v>34846</v>
      </c>
      <c r="AM151"/>
      <c r="AN151"/>
      <c r="AO151"/>
      <c r="AP151"/>
      <c r="AQ151"/>
      <c r="AR151" s="44"/>
      <c r="AS151" s="44"/>
      <c r="AT151" s="44"/>
      <c r="AU151" s="44">
        <v>24434209</v>
      </c>
      <c r="AV151" s="44">
        <v>7194822</v>
      </c>
      <c r="AW151" s="44">
        <v>14237308</v>
      </c>
      <c r="AX151" s="44">
        <v>10581</v>
      </c>
      <c r="AY151" s="44">
        <v>17402304</v>
      </c>
      <c r="AZ151" s="21">
        <v>15508604</v>
      </c>
      <c r="BA151" s="21">
        <v>1893700</v>
      </c>
      <c r="BB151" s="44"/>
      <c r="BC151" s="44"/>
      <c r="BD151" s="44"/>
      <c r="BE151" s="44">
        <v>1893700</v>
      </c>
      <c r="BF151" s="44">
        <v>10317500</v>
      </c>
      <c r="BG151" s="44">
        <v>8647500</v>
      </c>
      <c r="BH151" s="44">
        <v>474297</v>
      </c>
      <c r="BI151" s="21">
        <v>4424256</v>
      </c>
      <c r="BJ151" s="21"/>
      <c r="BK151" s="21">
        <v>382500</v>
      </c>
      <c r="BL151" s="21">
        <v>39565</v>
      </c>
      <c r="BM151" s="21">
        <v>148591</v>
      </c>
      <c r="BN151" s="21">
        <v>24434209</v>
      </c>
      <c r="BO151" s="21"/>
      <c r="BP151" s="21"/>
      <c r="BQ151" s="44"/>
      <c r="BR151" s="21"/>
      <c r="BS151" s="44"/>
      <c r="BT151" s="21"/>
      <c r="BU151" s="44"/>
      <c r="BV151" s="21"/>
      <c r="BW151" s="44">
        <v>4189483</v>
      </c>
      <c r="BX151" s="21"/>
      <c r="BY151" s="21">
        <v>2764863</v>
      </c>
      <c r="BZ151" s="21"/>
      <c r="CA151" s="44">
        <v>10622</v>
      </c>
      <c r="CB151" s="44"/>
      <c r="CC151" s="44">
        <v>106658</v>
      </c>
      <c r="CD151" s="44"/>
      <c r="CE151" s="44"/>
      <c r="CF151" s="44"/>
      <c r="CG151" s="44">
        <v>114171</v>
      </c>
      <c r="CH151" s="44"/>
      <c r="CI151" s="21">
        <v>8725</v>
      </c>
      <c r="CJ151" s="44"/>
      <c r="CK151" s="21">
        <v>300</v>
      </c>
      <c r="CL151" s="44"/>
      <c r="CM151" s="44">
        <v>0</v>
      </c>
      <c r="CN151" s="44">
        <v>31022</v>
      </c>
      <c r="CO151" s="44">
        <v>2741250</v>
      </c>
      <c r="CP151" s="44">
        <v>1760</v>
      </c>
      <c r="CQ151" s="21">
        <v>2807575</v>
      </c>
      <c r="CR151" s="44">
        <v>474600</v>
      </c>
      <c r="CS151" s="44">
        <v>965165</v>
      </c>
      <c r="CT151" s="44">
        <v>84665</v>
      </c>
      <c r="CU151" s="44"/>
      <c r="CV151" s="44">
        <v>88785</v>
      </c>
      <c r="CW151" s="21"/>
      <c r="CX151" s="21"/>
      <c r="CY151" s="21"/>
      <c r="CZ151" s="21"/>
      <c r="DA151" s="21"/>
      <c r="DB151" s="21"/>
      <c r="DC151" s="21"/>
      <c r="DD151" s="21"/>
      <c r="DE151" s="44"/>
      <c r="DF151" s="21"/>
      <c r="DG151" s="44"/>
      <c r="DH151" s="21"/>
      <c r="DI151" s="44"/>
      <c r="DJ151" s="44"/>
      <c r="DK151" s="44"/>
      <c r="DL151" s="44"/>
      <c r="DM151" s="21"/>
      <c r="DN151" s="44"/>
      <c r="DO151" s="44"/>
      <c r="DP151" s="44"/>
      <c r="DQ151" s="44"/>
      <c r="DR151" s="44"/>
      <c r="DS151" s="44"/>
      <c r="DT151" s="44"/>
      <c r="DU151" s="44"/>
      <c r="DV151" s="44"/>
      <c r="DW151" s="44"/>
      <c r="DX151" s="44"/>
      <c r="DY151" s="44"/>
      <c r="DZ151" s="44"/>
      <c r="EA151" s="44"/>
      <c r="EB151" s="21"/>
      <c r="EC151" s="44">
        <v>6599546</v>
      </c>
      <c r="ED151" s="44"/>
      <c r="EE151" s="21">
        <v>7003544</v>
      </c>
      <c r="EF151" s="44"/>
      <c r="EG151" s="21">
        <v>160848</v>
      </c>
      <c r="EH151" s="44"/>
      <c r="EI151" s="21">
        <v>184432</v>
      </c>
      <c r="EJ151" s="44"/>
      <c r="EK151" s="44"/>
      <c r="EL151" s="21"/>
      <c r="EM151" s="44">
        <v>286318</v>
      </c>
      <c r="EN151" s="44"/>
      <c r="EO151" s="44">
        <v>2620</v>
      </c>
      <c r="EP151" s="21"/>
      <c r="EQ151" s="21"/>
      <c r="ER151" s="21"/>
      <c r="ES151" s="21"/>
      <c r="ET151" s="44"/>
      <c r="EU151" s="21"/>
      <c r="EV151" s="44"/>
      <c r="EW151" s="21"/>
      <c r="EX151" s="44"/>
      <c r="EY151" s="44"/>
      <c r="EZ151" s="21"/>
      <c r="FA151" s="21"/>
      <c r="FB151" s="44"/>
      <c r="FC151" s="44"/>
      <c r="FD151" s="21"/>
      <c r="FE151" s="112"/>
      <c r="FF151" s="44"/>
      <c r="FG151" s="44">
        <v>7102057</v>
      </c>
      <c r="FH151" s="44">
        <v>1938914</v>
      </c>
      <c r="FI151" s="44">
        <v>6467633</v>
      </c>
      <c r="FJ151" s="44">
        <v>250175</v>
      </c>
      <c r="FK151" s="44">
        <v>5288717</v>
      </c>
      <c r="FL151" s="44"/>
      <c r="FM151" s="44"/>
      <c r="FN151" s="44"/>
      <c r="FO151" s="44"/>
      <c r="FP151" s="44"/>
      <c r="FQ151" s="44"/>
      <c r="FR151" s="44"/>
      <c r="FS151" s="44"/>
      <c r="FT151" s="44">
        <v>4121</v>
      </c>
      <c r="FU151" s="44">
        <v>12409</v>
      </c>
      <c r="FV151" s="21">
        <v>827603</v>
      </c>
      <c r="FW151" s="44">
        <v>1186</v>
      </c>
      <c r="FX151" s="44">
        <v>660825</v>
      </c>
      <c r="FY151" s="44">
        <v>140465</v>
      </c>
      <c r="FZ151" s="44">
        <v>474840</v>
      </c>
      <c r="GA151" s="44">
        <v>84080</v>
      </c>
      <c r="GB151" s="44"/>
      <c r="GC151" s="44">
        <v>113383</v>
      </c>
      <c r="GD151" s="44">
        <v>658510</v>
      </c>
      <c r="GE151" s="44">
        <v>224151</v>
      </c>
      <c r="GF151" s="44">
        <v>147910</v>
      </c>
      <c r="GG151" s="44">
        <v>1246817</v>
      </c>
      <c r="GH151" s="44">
        <v>97000</v>
      </c>
      <c r="GI151" s="44">
        <v>188303</v>
      </c>
      <c r="GJ151" s="44">
        <v>120355</v>
      </c>
      <c r="GK151" s="44">
        <v>4125495</v>
      </c>
      <c r="GL151" s="44">
        <v>93960</v>
      </c>
      <c r="GM151" s="44">
        <v>778283</v>
      </c>
      <c r="GN151" s="44">
        <v>40678</v>
      </c>
      <c r="GO151" s="44">
        <v>23743</v>
      </c>
      <c r="GP151" s="44"/>
      <c r="GQ151" s="44">
        <v>13493</v>
      </c>
      <c r="GR151" s="44">
        <v>142277</v>
      </c>
      <c r="GS151" s="44">
        <v>18978442</v>
      </c>
      <c r="GT151" s="44"/>
      <c r="GU151" s="21">
        <v>686634</v>
      </c>
      <c r="GV151" s="44"/>
      <c r="GW151" s="44"/>
      <c r="GX151" s="44"/>
      <c r="GY151" s="44">
        <v>19665076</v>
      </c>
      <c r="GZ151" s="44">
        <v>2846400</v>
      </c>
      <c r="HA151" s="44"/>
      <c r="HB151" s="44"/>
      <c r="HC151" s="44">
        <v>16818676</v>
      </c>
      <c r="HD151" s="44">
        <v>19665076</v>
      </c>
      <c r="HE151" s="21">
        <v>16434994</v>
      </c>
      <c r="HF151" s="21"/>
      <c r="HG151" s="21"/>
      <c r="HH151" s="21"/>
      <c r="HI151" s="21">
        <v>0</v>
      </c>
      <c r="HJ151" s="44"/>
      <c r="HK151" s="21">
        <v>827285</v>
      </c>
      <c r="HL151" s="21">
        <v>201783</v>
      </c>
      <c r="HM151" s="21">
        <v>1029068</v>
      </c>
      <c r="HN151" s="21">
        <v>-342434</v>
      </c>
      <c r="HO151" s="21"/>
      <c r="HP151" s="44"/>
      <c r="HQ151" s="47"/>
      <c r="HR151" s="47"/>
      <c r="HS151" s="47"/>
      <c r="HT151" s="47" t="s">
        <v>1759</v>
      </c>
      <c r="HU151" s="47">
        <v>0</v>
      </c>
      <c r="HV151" s="47">
        <v>2042</v>
      </c>
      <c r="HW151" s="47">
        <v>0</v>
      </c>
      <c r="HX151" s="47">
        <v>6063</v>
      </c>
      <c r="HY151" s="47">
        <v>42959</v>
      </c>
      <c r="HZ151" s="47">
        <v>92505</v>
      </c>
      <c r="IA151" s="47">
        <v>0</v>
      </c>
      <c r="IB151" s="47">
        <v>0</v>
      </c>
      <c r="IC151" s="47">
        <v>0</v>
      </c>
      <c r="ID151">
        <v>21564</v>
      </c>
      <c r="IE151" s="47">
        <v>5646</v>
      </c>
      <c r="IF151"/>
      <c r="IG151" s="47"/>
      <c r="IH151" s="47">
        <v>24727</v>
      </c>
      <c r="II151">
        <v>3015</v>
      </c>
      <c r="IJ151">
        <v>6784</v>
      </c>
      <c r="IK151">
        <v>2281</v>
      </c>
      <c r="IL151">
        <v>18778</v>
      </c>
      <c r="IM151">
        <v>226364</v>
      </c>
      <c r="IN151">
        <v>0</v>
      </c>
      <c r="IO151">
        <v>0</v>
      </c>
      <c r="IP151">
        <v>0</v>
      </c>
      <c r="IQ151">
        <v>0</v>
      </c>
      <c r="IR151">
        <v>0</v>
      </c>
      <c r="IS151">
        <v>0</v>
      </c>
      <c r="IT151">
        <v>0</v>
      </c>
      <c r="IU151">
        <v>187032</v>
      </c>
      <c r="IV151">
        <v>0</v>
      </c>
      <c r="IW151">
        <v>288100</v>
      </c>
      <c r="IX151">
        <v>1546648</v>
      </c>
      <c r="IY151">
        <v>1801755</v>
      </c>
      <c r="IZ151">
        <v>0</v>
      </c>
      <c r="JA151">
        <v>0</v>
      </c>
      <c r="JB151">
        <v>0</v>
      </c>
      <c r="JC151">
        <v>1124211</v>
      </c>
      <c r="JD151">
        <v>181076</v>
      </c>
      <c r="JE151"/>
      <c r="JF151"/>
      <c r="JG151">
        <v>536336</v>
      </c>
      <c r="JH151">
        <v>70926</v>
      </c>
      <c r="JI151">
        <v>125028</v>
      </c>
      <c r="JJ151">
        <v>78475</v>
      </c>
      <c r="JK151">
        <v>1162470</v>
      </c>
      <c r="JL151">
        <v>7102057</v>
      </c>
      <c r="JM151">
        <v>0</v>
      </c>
      <c r="JN151">
        <v>0</v>
      </c>
      <c r="JO151">
        <v>0</v>
      </c>
      <c r="JP151">
        <v>0</v>
      </c>
      <c r="JQ151">
        <v>0</v>
      </c>
      <c r="JR151">
        <v>0</v>
      </c>
      <c r="JS151">
        <v>0</v>
      </c>
      <c r="JT151"/>
      <c r="JU151"/>
      <c r="JV151"/>
      <c r="JW151"/>
      <c r="JX151"/>
      <c r="JY151">
        <v>21564</v>
      </c>
      <c r="JZ151"/>
      <c r="KA151"/>
      <c r="KB151"/>
      <c r="KC151"/>
      <c r="KD151"/>
      <c r="KE151">
        <v>1124211</v>
      </c>
      <c r="KF151">
        <v>136</v>
      </c>
      <c r="KG151">
        <v>226</v>
      </c>
      <c r="KH151">
        <v>88</v>
      </c>
      <c r="KI151">
        <v>104</v>
      </c>
      <c r="KJ151">
        <v>182</v>
      </c>
      <c r="KK151">
        <v>63</v>
      </c>
      <c r="KL151">
        <v>60</v>
      </c>
      <c r="KM151">
        <v>96</v>
      </c>
      <c r="KN151">
        <v>39</v>
      </c>
      <c r="KO151">
        <v>1</v>
      </c>
      <c r="KP151">
        <v>0</v>
      </c>
      <c r="KQ151">
        <v>0</v>
      </c>
      <c r="KR151">
        <v>0</v>
      </c>
      <c r="KS151">
        <v>1</v>
      </c>
      <c r="KT151">
        <v>0</v>
      </c>
      <c r="KU151">
        <v>1</v>
      </c>
      <c r="KV151">
        <v>0</v>
      </c>
      <c r="KW151">
        <v>0</v>
      </c>
      <c r="KX151">
        <v>0</v>
      </c>
      <c r="KY151">
        <v>0</v>
      </c>
      <c r="KZ151">
        <v>0</v>
      </c>
      <c r="LA151">
        <v>0</v>
      </c>
      <c r="LB151">
        <v>0</v>
      </c>
      <c r="LC151">
        <v>0</v>
      </c>
      <c r="LD151">
        <v>1</v>
      </c>
      <c r="LE151">
        <v>0</v>
      </c>
      <c r="LF151">
        <v>0</v>
      </c>
      <c r="LG151">
        <v>0</v>
      </c>
      <c r="LH151">
        <v>0</v>
      </c>
    </row>
    <row r="152" spans="1:320" s="34" customFormat="1" ht="15" customHeight="1" x14ac:dyDescent="0.25">
      <c r="A152" s="45">
        <v>206150688</v>
      </c>
      <c r="B152" s="45" t="s">
        <v>2607</v>
      </c>
      <c r="C152" s="46">
        <v>45292</v>
      </c>
      <c r="D152" s="46">
        <v>45657</v>
      </c>
      <c r="E152" s="47">
        <v>366</v>
      </c>
      <c r="F152" s="45" t="s">
        <v>883</v>
      </c>
      <c r="G152" s="45" t="s">
        <v>884</v>
      </c>
      <c r="H152" s="45" t="s">
        <v>1017</v>
      </c>
      <c r="I152" s="45" t="s">
        <v>886</v>
      </c>
      <c r="J152" s="45" t="s">
        <v>887</v>
      </c>
      <c r="K152" s="45" t="s">
        <v>988</v>
      </c>
      <c r="L152" s="45" t="s">
        <v>2580</v>
      </c>
      <c r="M152" s="45" t="s">
        <v>2608</v>
      </c>
      <c r="N152" s="45" t="s">
        <v>2609</v>
      </c>
      <c r="O152" s="45" t="s">
        <v>1025</v>
      </c>
      <c r="P152" s="45" t="s">
        <v>2610</v>
      </c>
      <c r="Q152" s="45" t="s">
        <v>2611</v>
      </c>
      <c r="R152" t="s">
        <v>2612</v>
      </c>
      <c r="S152" s="45" t="s">
        <v>893</v>
      </c>
      <c r="T152"/>
      <c r="U152" s="47">
        <v>53</v>
      </c>
      <c r="V152" s="47">
        <v>53</v>
      </c>
      <c r="W152" s="47" t="s">
        <v>1728</v>
      </c>
      <c r="X152" s="47">
        <v>19398</v>
      </c>
      <c r="Y152" s="47">
        <v>18578</v>
      </c>
      <c r="Z152" s="48">
        <v>226.15</v>
      </c>
      <c r="AA152" s="44">
        <v>174</v>
      </c>
      <c r="AB152" s="44">
        <v>174</v>
      </c>
      <c r="AC152" s="44">
        <v>1116</v>
      </c>
      <c r="AD152" s="44">
        <v>12</v>
      </c>
      <c r="AE152" s="44">
        <v>11969</v>
      </c>
      <c r="AF152" s="44">
        <v>31</v>
      </c>
      <c r="AG152" s="44"/>
      <c r="AH152" s="47">
        <v>4552</v>
      </c>
      <c r="AI152" s="47"/>
      <c r="AJ152">
        <v>898</v>
      </c>
      <c r="AK152" t="s">
        <v>895</v>
      </c>
      <c r="AL152">
        <v>18578</v>
      </c>
      <c r="AM152"/>
      <c r="AN152"/>
      <c r="AO152"/>
      <c r="AP152"/>
      <c r="AQ152"/>
      <c r="AR152" s="44"/>
      <c r="AS152" s="44"/>
      <c r="AT152" s="44"/>
      <c r="AU152" s="44">
        <v>6321868</v>
      </c>
      <c r="AV152" s="44">
        <v>6520699</v>
      </c>
      <c r="AW152" s="44">
        <v>4028218</v>
      </c>
      <c r="AX152" s="44">
        <v>101107</v>
      </c>
      <c r="AY152" s="44">
        <v>8915456</v>
      </c>
      <c r="AZ152" s="21">
        <v>8063218</v>
      </c>
      <c r="BA152" s="21">
        <v>852238</v>
      </c>
      <c r="BB152" s="44"/>
      <c r="BC152" s="44"/>
      <c r="BD152" s="44"/>
      <c r="BE152" s="44">
        <v>852238</v>
      </c>
      <c r="BF152" s="44">
        <v>362700</v>
      </c>
      <c r="BG152" s="44"/>
      <c r="BH152" s="44">
        <v>773733</v>
      </c>
      <c r="BI152" s="21">
        <v>3642743</v>
      </c>
      <c r="BJ152" s="21"/>
      <c r="BK152" s="21">
        <v>1485575</v>
      </c>
      <c r="BL152" s="21">
        <v>-598</v>
      </c>
      <c r="BM152" s="21">
        <v>57715</v>
      </c>
      <c r="BN152" s="21">
        <v>6321868</v>
      </c>
      <c r="BO152" s="21"/>
      <c r="BP152" s="21"/>
      <c r="BQ152" s="44"/>
      <c r="BR152" s="21"/>
      <c r="BS152" s="44"/>
      <c r="BT152" s="21"/>
      <c r="BU152" s="44"/>
      <c r="BV152" s="21"/>
      <c r="BW152" s="44">
        <v>4660755</v>
      </c>
      <c r="BX152" s="21"/>
      <c r="BY152" s="21"/>
      <c r="BZ152" s="21"/>
      <c r="CA152" s="44">
        <v>35011</v>
      </c>
      <c r="CB152" s="44"/>
      <c r="CC152" s="44">
        <v>13355</v>
      </c>
      <c r="CD152" s="44"/>
      <c r="CE152" s="44">
        <v>22485</v>
      </c>
      <c r="CF152" s="44"/>
      <c r="CG152" s="44">
        <v>1690594</v>
      </c>
      <c r="CH152" s="44"/>
      <c r="CI152" s="21">
        <v>75</v>
      </c>
      <c r="CJ152" s="44"/>
      <c r="CK152" s="21">
        <v>98424</v>
      </c>
      <c r="CL152" s="44"/>
      <c r="CM152" s="44">
        <v>27444</v>
      </c>
      <c r="CN152" s="44">
        <v>0</v>
      </c>
      <c r="CO152" s="44">
        <v>1395865</v>
      </c>
      <c r="CP152" s="44">
        <v>2855252</v>
      </c>
      <c r="CQ152" s="21">
        <v>1404476</v>
      </c>
      <c r="CR152" s="44">
        <v>125201</v>
      </c>
      <c r="CS152" s="44">
        <v>524620</v>
      </c>
      <c r="CT152" s="44">
        <v>66654</v>
      </c>
      <c r="CU152" s="44"/>
      <c r="CV152" s="44">
        <v>121187</v>
      </c>
      <c r="CW152" s="21"/>
      <c r="CX152" s="21"/>
      <c r="CY152" s="21"/>
      <c r="CZ152" s="21"/>
      <c r="DA152" s="21"/>
      <c r="DB152" s="21"/>
      <c r="DC152" s="21"/>
      <c r="DD152" s="21"/>
      <c r="DE152" s="44"/>
      <c r="DF152" s="21"/>
      <c r="DG152" s="44"/>
      <c r="DH152" s="21"/>
      <c r="DI152" s="44"/>
      <c r="DJ152" s="44"/>
      <c r="DK152" s="44"/>
      <c r="DL152" s="44"/>
      <c r="DM152" s="21"/>
      <c r="DN152" s="44"/>
      <c r="DO152" s="44"/>
      <c r="DP152" s="44"/>
      <c r="DQ152" s="44"/>
      <c r="DR152" s="44"/>
      <c r="DS152" s="44"/>
      <c r="DT152" s="44"/>
      <c r="DU152" s="44"/>
      <c r="DV152" s="44"/>
      <c r="DW152" s="44"/>
      <c r="DX152" s="44"/>
      <c r="DY152" s="44">
        <v>-1212</v>
      </c>
      <c r="DZ152" s="44"/>
      <c r="EA152" s="44"/>
      <c r="EB152" s="21"/>
      <c r="EC152" s="44">
        <v>2210721</v>
      </c>
      <c r="ED152" s="44"/>
      <c r="EE152" s="21"/>
      <c r="EF152" s="44"/>
      <c r="EG152" s="21">
        <v>60894</v>
      </c>
      <c r="EH152" s="44"/>
      <c r="EI152" s="21">
        <v>776866</v>
      </c>
      <c r="EJ152" s="44"/>
      <c r="EK152" s="44"/>
      <c r="EL152" s="21"/>
      <c r="EM152" s="44">
        <v>920021</v>
      </c>
      <c r="EN152" s="44"/>
      <c r="EO152" s="44">
        <v>60928</v>
      </c>
      <c r="EP152" s="21"/>
      <c r="EQ152" s="21"/>
      <c r="ER152" s="21"/>
      <c r="ES152" s="21"/>
      <c r="ET152" s="44"/>
      <c r="EU152" s="21"/>
      <c r="EV152" s="44"/>
      <c r="EW152" s="21"/>
      <c r="EX152" s="44"/>
      <c r="EY152" s="44"/>
      <c r="EZ152" s="21"/>
      <c r="FA152" s="21"/>
      <c r="FB152" s="44"/>
      <c r="FC152" s="44"/>
      <c r="FD152" s="21"/>
      <c r="FE152" s="112"/>
      <c r="FF152" s="44"/>
      <c r="FG152" s="44">
        <v>4375935</v>
      </c>
      <c r="FH152" s="44">
        <v>902156</v>
      </c>
      <c r="FI152" s="44">
        <v>2785127</v>
      </c>
      <c r="FJ152" s="44">
        <v>124293</v>
      </c>
      <c r="FK152" s="44">
        <v>3392164</v>
      </c>
      <c r="FL152" s="44"/>
      <c r="FM152" s="44"/>
      <c r="FN152" s="44"/>
      <c r="FO152" s="44"/>
      <c r="FP152" s="44"/>
      <c r="FQ152" s="44"/>
      <c r="FR152" s="44"/>
      <c r="FS152" s="44"/>
      <c r="FT152" s="44"/>
      <c r="FU152" s="44"/>
      <c r="FV152" s="21">
        <v>298581</v>
      </c>
      <c r="FW152" s="44">
        <v>99414</v>
      </c>
      <c r="FX152" s="44">
        <v>350218</v>
      </c>
      <c r="FY152" s="44">
        <v>66058</v>
      </c>
      <c r="FZ152" s="44">
        <v>78038</v>
      </c>
      <c r="GA152" s="44">
        <v>59921</v>
      </c>
      <c r="GB152" s="44"/>
      <c r="GC152" s="44">
        <v>1724</v>
      </c>
      <c r="GD152" s="44">
        <v>332412</v>
      </c>
      <c r="GE152" s="44">
        <v>237584</v>
      </c>
      <c r="GF152" s="44">
        <v>136692</v>
      </c>
      <c r="GG152" s="44">
        <v>584667</v>
      </c>
      <c r="GH152" s="44">
        <v>99142</v>
      </c>
      <c r="GI152" s="44">
        <v>111149</v>
      </c>
      <c r="GJ152" s="44">
        <v>6254</v>
      </c>
      <c r="GK152" s="44">
        <v>1647169</v>
      </c>
      <c r="GL152" s="44">
        <v>27084</v>
      </c>
      <c r="GM152" s="44">
        <v>586943</v>
      </c>
      <c r="GN152" s="44">
        <v>56452</v>
      </c>
      <c r="GO152" s="44"/>
      <c r="GP152" s="44">
        <v>22567</v>
      </c>
      <c r="GQ152" s="44"/>
      <c r="GR152" s="44">
        <v>-131015</v>
      </c>
      <c r="GS152" s="44">
        <v>1528020</v>
      </c>
      <c r="GT152" s="44"/>
      <c r="GU152" s="21">
        <v>198386</v>
      </c>
      <c r="GV152" s="44"/>
      <c r="GW152" s="44">
        <v>125611</v>
      </c>
      <c r="GX152" s="44">
        <v>466301</v>
      </c>
      <c r="GY152" s="44">
        <v>2318318</v>
      </c>
      <c r="GZ152" s="44">
        <v>772326</v>
      </c>
      <c r="HA152" s="44"/>
      <c r="HB152" s="44">
        <v>-65195</v>
      </c>
      <c r="HC152" s="44">
        <v>1611187</v>
      </c>
      <c r="HD152" s="44">
        <v>2318318</v>
      </c>
      <c r="HE152" s="21"/>
      <c r="HF152" s="21"/>
      <c r="HG152" s="21"/>
      <c r="HH152" s="21"/>
      <c r="HI152" s="21">
        <v>0</v>
      </c>
      <c r="HJ152" s="44">
        <v>101879</v>
      </c>
      <c r="HK152" s="21">
        <v>5800</v>
      </c>
      <c r="HL152" s="21">
        <v>109482</v>
      </c>
      <c r="HM152" s="21">
        <v>217161</v>
      </c>
      <c r="HN152" s="21">
        <v>-18775</v>
      </c>
      <c r="HO152" s="21">
        <v>69235</v>
      </c>
      <c r="HP152" s="44"/>
      <c r="HQ152" s="47"/>
      <c r="HR152" s="47">
        <v>-65195</v>
      </c>
      <c r="HS152" s="47"/>
      <c r="HT152" s="47" t="s">
        <v>1759</v>
      </c>
      <c r="HU152" s="47">
        <v>0</v>
      </c>
      <c r="HV152" s="47">
        <v>2140</v>
      </c>
      <c r="HW152" s="47">
        <v>0</v>
      </c>
      <c r="HX152" s="47">
        <v>2890</v>
      </c>
      <c r="HY152" s="47">
        <v>24518</v>
      </c>
      <c r="HZ152" s="47">
        <v>52445</v>
      </c>
      <c r="IA152" s="47">
        <v>0</v>
      </c>
      <c r="IB152" s="47">
        <v>0</v>
      </c>
      <c r="IC152" s="47">
        <v>3339</v>
      </c>
      <c r="ID152"/>
      <c r="IE152" s="47">
        <v>2214</v>
      </c>
      <c r="IF152">
        <v>9710</v>
      </c>
      <c r="IG152" s="47">
        <v>5290</v>
      </c>
      <c r="IH152" s="47">
        <v>15012</v>
      </c>
      <c r="II152">
        <v>9485</v>
      </c>
      <c r="IJ152">
        <v>3834</v>
      </c>
      <c r="IK152"/>
      <c r="IL152">
        <v>4329</v>
      </c>
      <c r="IM152">
        <v>135206</v>
      </c>
      <c r="IN152">
        <v>0</v>
      </c>
      <c r="IO152">
        <v>0</v>
      </c>
      <c r="IP152">
        <v>116</v>
      </c>
      <c r="IQ152">
        <v>0</v>
      </c>
      <c r="IR152">
        <v>0</v>
      </c>
      <c r="IS152">
        <v>0</v>
      </c>
      <c r="IT152">
        <v>116</v>
      </c>
      <c r="IU152">
        <v>154180</v>
      </c>
      <c r="IV152">
        <v>0</v>
      </c>
      <c r="IW152">
        <v>197266</v>
      </c>
      <c r="IX152">
        <v>826372</v>
      </c>
      <c r="IY152">
        <v>1183933</v>
      </c>
      <c r="IZ152">
        <v>0</v>
      </c>
      <c r="JA152">
        <v>0</v>
      </c>
      <c r="JB152">
        <v>93776</v>
      </c>
      <c r="JC152"/>
      <c r="JD152">
        <v>76600</v>
      </c>
      <c r="JE152">
        <v>171792</v>
      </c>
      <c r="JF152">
        <v>87029</v>
      </c>
      <c r="JG152">
        <v>300198</v>
      </c>
      <c r="JH152">
        <v>79931</v>
      </c>
      <c r="JI152">
        <v>86257</v>
      </c>
      <c r="JJ152"/>
      <c r="JK152">
        <v>436700</v>
      </c>
      <c r="JL152">
        <v>3694034</v>
      </c>
      <c r="JM152">
        <v>0</v>
      </c>
      <c r="JN152">
        <v>0</v>
      </c>
      <c r="JO152">
        <v>4309</v>
      </c>
      <c r="JP152">
        <v>0</v>
      </c>
      <c r="JQ152">
        <v>0</v>
      </c>
      <c r="JR152">
        <v>0</v>
      </c>
      <c r="JS152">
        <v>4309</v>
      </c>
      <c r="JT152"/>
      <c r="JU152"/>
      <c r="JV152"/>
      <c r="JW152"/>
      <c r="JX152"/>
      <c r="JY152"/>
      <c r="JZ152"/>
      <c r="KA152"/>
      <c r="KB152"/>
      <c r="KC152"/>
      <c r="KD152"/>
      <c r="KE152"/>
      <c r="KF152">
        <v>114</v>
      </c>
      <c r="KG152">
        <v>168</v>
      </c>
      <c r="KH152">
        <v>76</v>
      </c>
      <c r="KI152">
        <v>70</v>
      </c>
      <c r="KJ152">
        <v>101</v>
      </c>
      <c r="KK152">
        <v>48</v>
      </c>
      <c r="KL152">
        <v>40</v>
      </c>
      <c r="KM152">
        <v>52</v>
      </c>
      <c r="KN152">
        <v>30</v>
      </c>
      <c r="KO152">
        <v>1</v>
      </c>
      <c r="KP152">
        <v>0</v>
      </c>
      <c r="KQ152">
        <v>0</v>
      </c>
      <c r="KR152">
        <v>1</v>
      </c>
      <c r="KS152">
        <v>0</v>
      </c>
      <c r="KT152">
        <v>0</v>
      </c>
      <c r="KU152">
        <v>1</v>
      </c>
      <c r="KV152">
        <v>0</v>
      </c>
      <c r="KW152">
        <v>0</v>
      </c>
      <c r="KX152">
        <v>0</v>
      </c>
      <c r="KY152">
        <v>0</v>
      </c>
      <c r="KZ152">
        <v>0</v>
      </c>
      <c r="LA152">
        <v>0</v>
      </c>
      <c r="LB152">
        <v>0</v>
      </c>
      <c r="LC152">
        <v>0</v>
      </c>
      <c r="LD152">
        <v>1</v>
      </c>
      <c r="LE152">
        <v>0</v>
      </c>
      <c r="LF152">
        <v>0</v>
      </c>
      <c r="LG152">
        <v>0</v>
      </c>
      <c r="LH152">
        <v>0</v>
      </c>
    </row>
    <row r="153" spans="1:320" s="34" customFormat="1" ht="15" customHeight="1" x14ac:dyDescent="0.25">
      <c r="A153" s="45">
        <v>206150698</v>
      </c>
      <c r="B153" s="45" t="s">
        <v>2613</v>
      </c>
      <c r="C153" s="46">
        <v>45292</v>
      </c>
      <c r="D153" s="46">
        <v>45657</v>
      </c>
      <c r="E153" s="47">
        <v>366</v>
      </c>
      <c r="F153" s="45" t="s">
        <v>883</v>
      </c>
      <c r="G153" s="45" t="s">
        <v>884</v>
      </c>
      <c r="H153" s="45" t="s">
        <v>1017</v>
      </c>
      <c r="I153" s="45" t="s">
        <v>886</v>
      </c>
      <c r="J153" s="45" t="s">
        <v>887</v>
      </c>
      <c r="K153" s="45" t="s">
        <v>988</v>
      </c>
      <c r="L153" s="45" t="s">
        <v>2580</v>
      </c>
      <c r="M153" s="45" t="s">
        <v>2614</v>
      </c>
      <c r="N153" s="45" t="s">
        <v>2615</v>
      </c>
      <c r="O153" s="45" t="s">
        <v>1020</v>
      </c>
      <c r="P153" s="45" t="s">
        <v>2616</v>
      </c>
      <c r="Q153" s="45" t="s">
        <v>2617</v>
      </c>
      <c r="R153" t="s">
        <v>2618</v>
      </c>
      <c r="S153" s="45" t="s">
        <v>893</v>
      </c>
      <c r="T153"/>
      <c r="U153" s="47">
        <v>99</v>
      </c>
      <c r="V153" s="47">
        <v>99</v>
      </c>
      <c r="W153" s="47" t="s">
        <v>894</v>
      </c>
      <c r="X153" s="47">
        <v>36234</v>
      </c>
      <c r="Y153" s="47">
        <v>34452</v>
      </c>
      <c r="Z153" s="48">
        <v>216.15</v>
      </c>
      <c r="AA153" s="44">
        <v>338</v>
      </c>
      <c r="AB153" s="44">
        <v>311</v>
      </c>
      <c r="AC153" s="44">
        <v>4289</v>
      </c>
      <c r="AD153" s="44">
        <v>3982</v>
      </c>
      <c r="AE153" s="44">
        <v>112</v>
      </c>
      <c r="AF153" s="44">
        <v>21433</v>
      </c>
      <c r="AG153" s="44"/>
      <c r="AH153" s="47"/>
      <c r="AI153" s="47">
        <v>9</v>
      </c>
      <c r="AJ153">
        <v>4627</v>
      </c>
      <c r="AK153" t="s">
        <v>895</v>
      </c>
      <c r="AL153">
        <v>34452</v>
      </c>
      <c r="AM153"/>
      <c r="AN153"/>
      <c r="AO153"/>
      <c r="AP153"/>
      <c r="AQ153"/>
      <c r="AR153" s="44"/>
      <c r="AS153" s="44"/>
      <c r="AT153" s="44"/>
      <c r="AU153" s="44">
        <v>12634070</v>
      </c>
      <c r="AV153" s="44">
        <v>2894115</v>
      </c>
      <c r="AW153" s="44">
        <v>1049317</v>
      </c>
      <c r="AX153" s="44">
        <v>4314</v>
      </c>
      <c r="AY153" s="44">
        <v>14483182</v>
      </c>
      <c r="AZ153" s="21">
        <v>18021405</v>
      </c>
      <c r="BA153" s="21">
        <v>-3538223</v>
      </c>
      <c r="BB153" s="44"/>
      <c r="BC153" s="44"/>
      <c r="BD153" s="44"/>
      <c r="BE153" s="44">
        <v>-3538223</v>
      </c>
      <c r="BF153" s="44">
        <v>2081608</v>
      </c>
      <c r="BG153" s="44">
        <v>1418080</v>
      </c>
      <c r="BH153" s="44">
        <v>39200</v>
      </c>
      <c r="BI153" s="21">
        <v>7463753</v>
      </c>
      <c r="BJ153" s="21"/>
      <c r="BK153" s="21"/>
      <c r="BL153" s="21">
        <v>3150</v>
      </c>
      <c r="BM153" s="21">
        <v>1628279</v>
      </c>
      <c r="BN153" s="21">
        <v>12634070</v>
      </c>
      <c r="BO153" s="21"/>
      <c r="BP153" s="21"/>
      <c r="BQ153" s="44"/>
      <c r="BR153" s="21"/>
      <c r="BS153" s="44"/>
      <c r="BT153" s="21"/>
      <c r="BU153" s="44"/>
      <c r="BV153" s="21"/>
      <c r="BW153" s="44">
        <v>2307208</v>
      </c>
      <c r="BX153" s="21"/>
      <c r="BY153" s="21">
        <v>485105</v>
      </c>
      <c r="BZ153" s="21"/>
      <c r="CA153" s="44"/>
      <c r="CB153" s="44"/>
      <c r="CC153" s="44">
        <v>24866</v>
      </c>
      <c r="CD153" s="44"/>
      <c r="CE153" s="44"/>
      <c r="CF153" s="44"/>
      <c r="CG153" s="44"/>
      <c r="CH153" s="44"/>
      <c r="CI153" s="21">
        <v>41</v>
      </c>
      <c r="CJ153" s="44"/>
      <c r="CK153" s="21">
        <v>76895</v>
      </c>
      <c r="CL153" s="44"/>
      <c r="CM153" s="44">
        <v>775</v>
      </c>
      <c r="CN153" s="44">
        <v>5707</v>
      </c>
      <c r="CO153" s="44">
        <v>462225</v>
      </c>
      <c r="CP153" s="44">
        <v>1252193</v>
      </c>
      <c r="CQ153" s="21">
        <v>551970</v>
      </c>
      <c r="CR153" s="44">
        <v>98801</v>
      </c>
      <c r="CS153" s="44">
        <v>444527</v>
      </c>
      <c r="CT153" s="44">
        <v>35313</v>
      </c>
      <c r="CU153" s="44"/>
      <c r="CV153" s="44">
        <v>42604</v>
      </c>
      <c r="CW153" s="21"/>
      <c r="CX153" s="21"/>
      <c r="CY153" s="21"/>
      <c r="CZ153" s="21"/>
      <c r="DA153" s="21"/>
      <c r="DB153" s="21"/>
      <c r="DC153" s="21"/>
      <c r="DD153" s="21"/>
      <c r="DE153" s="44"/>
      <c r="DF153" s="21"/>
      <c r="DG153" s="44"/>
      <c r="DH153" s="21"/>
      <c r="DI153" s="44"/>
      <c r="DJ153" s="44"/>
      <c r="DK153" s="44"/>
      <c r="DL153" s="44"/>
      <c r="DM153" s="21"/>
      <c r="DN153" s="44"/>
      <c r="DO153" s="44"/>
      <c r="DP153" s="44"/>
      <c r="DQ153" s="44"/>
      <c r="DR153" s="44"/>
      <c r="DS153" s="44"/>
      <c r="DT153" s="44"/>
      <c r="DU153" s="44"/>
      <c r="DV153" s="44"/>
      <c r="DW153" s="44"/>
      <c r="DX153" s="44"/>
      <c r="DY153" s="44"/>
      <c r="DZ153" s="44"/>
      <c r="EA153" s="44"/>
      <c r="EB153" s="21"/>
      <c r="EC153" s="44">
        <v>-214212</v>
      </c>
      <c r="ED153" s="44"/>
      <c r="EE153" s="21">
        <v>-109160</v>
      </c>
      <c r="EF153" s="44"/>
      <c r="EG153" s="21">
        <v>-3114</v>
      </c>
      <c r="EH153" s="44"/>
      <c r="EI153" s="21">
        <v>1187749</v>
      </c>
      <c r="EJ153" s="44"/>
      <c r="EK153" s="44"/>
      <c r="EL153" s="21"/>
      <c r="EM153" s="44"/>
      <c r="EN153" s="44"/>
      <c r="EO153" s="44">
        <v>188054</v>
      </c>
      <c r="EP153" s="21"/>
      <c r="EQ153" s="21"/>
      <c r="ER153" s="21"/>
      <c r="ES153" s="21"/>
      <c r="ET153" s="44"/>
      <c r="EU153" s="21"/>
      <c r="EV153" s="44"/>
      <c r="EW153" s="21"/>
      <c r="EX153" s="44"/>
      <c r="EY153" s="44"/>
      <c r="EZ153" s="21"/>
      <c r="FA153" s="21"/>
      <c r="FB153" s="44"/>
      <c r="FC153" s="44"/>
      <c r="FD153" s="21"/>
      <c r="FE153" s="112"/>
      <c r="FF153" s="44"/>
      <c r="FG153" s="44">
        <v>6946323</v>
      </c>
      <c r="FH153" s="44">
        <v>1479148</v>
      </c>
      <c r="FI153" s="44">
        <v>9595934</v>
      </c>
      <c r="FJ153" s="44">
        <v>157010</v>
      </c>
      <c r="FK153" s="44">
        <v>5102501</v>
      </c>
      <c r="FL153" s="44"/>
      <c r="FM153" s="44"/>
      <c r="FN153" s="44"/>
      <c r="FO153" s="44"/>
      <c r="FP153" s="44"/>
      <c r="FQ153" s="44"/>
      <c r="FR153" s="44"/>
      <c r="FS153" s="44"/>
      <c r="FT153" s="44">
        <v>103579</v>
      </c>
      <c r="FU153" s="44">
        <v>5707</v>
      </c>
      <c r="FV153" s="21">
        <v>325321</v>
      </c>
      <c r="FW153" s="44">
        <v>764347</v>
      </c>
      <c r="FX153" s="44">
        <v>202269</v>
      </c>
      <c r="FY153" s="44">
        <v>48588</v>
      </c>
      <c r="FZ153" s="44">
        <v>244397</v>
      </c>
      <c r="GA153" s="44">
        <v>22440</v>
      </c>
      <c r="GB153" s="44"/>
      <c r="GC153" s="44">
        <v>31253</v>
      </c>
      <c r="GD153" s="44">
        <v>572970</v>
      </c>
      <c r="GE153" s="44">
        <v>441197</v>
      </c>
      <c r="GF153" s="44">
        <v>539491</v>
      </c>
      <c r="GG153" s="44">
        <v>1090860</v>
      </c>
      <c r="GH153" s="44">
        <v>161828</v>
      </c>
      <c r="GI153" s="44">
        <v>143480</v>
      </c>
      <c r="GJ153" s="44">
        <v>113273</v>
      </c>
      <c r="GK153" s="44">
        <v>6246832</v>
      </c>
      <c r="GL153" s="44">
        <v>228</v>
      </c>
      <c r="GM153" s="44">
        <v>1561769</v>
      </c>
      <c r="GN153" s="44">
        <v>109430</v>
      </c>
      <c r="GO153" s="44">
        <v>44929</v>
      </c>
      <c r="GP153" s="44"/>
      <c r="GQ153" s="44"/>
      <c r="GR153" s="44">
        <v>144716</v>
      </c>
      <c r="GS153" s="44">
        <v>5282086</v>
      </c>
      <c r="GT153" s="44"/>
      <c r="GU153" s="21">
        <v>469114</v>
      </c>
      <c r="GV153" s="44">
        <v>211805</v>
      </c>
      <c r="GW153" s="44"/>
      <c r="GX153" s="44">
        <v>25278</v>
      </c>
      <c r="GY153" s="44">
        <v>5988283</v>
      </c>
      <c r="GZ153" s="44">
        <v>10553064</v>
      </c>
      <c r="HA153" s="44"/>
      <c r="HB153" s="44"/>
      <c r="HC153" s="44">
        <v>-4564781</v>
      </c>
      <c r="HD153" s="44">
        <v>5988283</v>
      </c>
      <c r="HE153" s="21"/>
      <c r="HF153" s="21"/>
      <c r="HG153" s="21"/>
      <c r="HH153" s="21"/>
      <c r="HI153" s="21">
        <v>0</v>
      </c>
      <c r="HJ153" s="44"/>
      <c r="HK153" s="21">
        <v>423419</v>
      </c>
      <c r="HL153" s="21">
        <v>252217</v>
      </c>
      <c r="HM153" s="21">
        <v>675636</v>
      </c>
      <c r="HN153" s="21">
        <v>-206522</v>
      </c>
      <c r="HO153" s="21"/>
      <c r="HP153" s="44"/>
      <c r="HQ153" s="47"/>
      <c r="HR153" s="47"/>
      <c r="HS153" s="47"/>
      <c r="HT153" s="47" t="s">
        <v>2474</v>
      </c>
      <c r="HU153" s="47">
        <v>527653.20000000007</v>
      </c>
      <c r="HV153" s="47">
        <v>1890</v>
      </c>
      <c r="HW153" s="47">
        <v>0</v>
      </c>
      <c r="HX153" s="47">
        <v>12959</v>
      </c>
      <c r="HY153" s="47">
        <v>38297</v>
      </c>
      <c r="HZ153" s="47">
        <v>80308</v>
      </c>
      <c r="IA153" s="47">
        <v>0</v>
      </c>
      <c r="IB153" s="47">
        <v>0</v>
      </c>
      <c r="IC153" s="47">
        <v>2310</v>
      </c>
      <c r="ID153">
        <v>1900</v>
      </c>
      <c r="IE153" s="47">
        <v>6168</v>
      </c>
      <c r="IF153">
        <v>14093</v>
      </c>
      <c r="IG153" s="47">
        <v>5028</v>
      </c>
      <c r="IH153" s="47">
        <v>23238</v>
      </c>
      <c r="II153">
        <v>5040</v>
      </c>
      <c r="IJ153">
        <v>4920</v>
      </c>
      <c r="IK153">
        <v>1866</v>
      </c>
      <c r="IL153">
        <v>35238</v>
      </c>
      <c r="IM153">
        <v>233255</v>
      </c>
      <c r="IN153">
        <v>0</v>
      </c>
      <c r="IO153">
        <v>0</v>
      </c>
      <c r="IP153">
        <v>0</v>
      </c>
      <c r="IQ153">
        <v>0</v>
      </c>
      <c r="IR153">
        <v>0</v>
      </c>
      <c r="IS153">
        <v>0</v>
      </c>
      <c r="IT153">
        <v>0</v>
      </c>
      <c r="IU153">
        <v>149773</v>
      </c>
      <c r="IV153">
        <v>0</v>
      </c>
      <c r="IW153">
        <v>673723</v>
      </c>
      <c r="IX153">
        <v>1229721</v>
      </c>
      <c r="IY153">
        <v>1757933</v>
      </c>
      <c r="IZ153">
        <v>0</v>
      </c>
      <c r="JA153">
        <v>0</v>
      </c>
      <c r="JB153">
        <v>93567</v>
      </c>
      <c r="JC153">
        <v>121072</v>
      </c>
      <c r="JD153">
        <v>166050</v>
      </c>
      <c r="JE153">
        <v>266645</v>
      </c>
      <c r="JF153">
        <v>95825</v>
      </c>
      <c r="JG153">
        <v>545155</v>
      </c>
      <c r="JH153">
        <v>136494</v>
      </c>
      <c r="JI153">
        <v>113643</v>
      </c>
      <c r="JJ153">
        <v>87520</v>
      </c>
      <c r="JK153">
        <v>1509202</v>
      </c>
      <c r="JL153">
        <v>6946323</v>
      </c>
      <c r="JM153">
        <v>0</v>
      </c>
      <c r="JN153">
        <v>0</v>
      </c>
      <c r="JO153">
        <v>0</v>
      </c>
      <c r="JP153">
        <v>0</v>
      </c>
      <c r="JQ153">
        <v>0</v>
      </c>
      <c r="JR153">
        <v>0</v>
      </c>
      <c r="JS153">
        <v>0</v>
      </c>
      <c r="JT153"/>
      <c r="JU153"/>
      <c r="JV153"/>
      <c r="JW153"/>
      <c r="JX153"/>
      <c r="JY153">
        <v>1900</v>
      </c>
      <c r="JZ153"/>
      <c r="KA153"/>
      <c r="KB153"/>
      <c r="KC153"/>
      <c r="KD153"/>
      <c r="KE153">
        <v>121072</v>
      </c>
      <c r="KF153">
        <v>152</v>
      </c>
      <c r="KG153">
        <v>209</v>
      </c>
      <c r="KH153">
        <v>140</v>
      </c>
      <c r="KI153">
        <v>93</v>
      </c>
      <c r="KJ153">
        <v>129</v>
      </c>
      <c r="KK153">
        <v>86</v>
      </c>
      <c r="KL153">
        <v>57</v>
      </c>
      <c r="KM153">
        <v>80</v>
      </c>
      <c r="KN153">
        <v>51</v>
      </c>
      <c r="KO153">
        <v>1</v>
      </c>
      <c r="KP153">
        <v>0</v>
      </c>
      <c r="KQ153">
        <v>0</v>
      </c>
      <c r="KR153">
        <v>0</v>
      </c>
      <c r="KS153">
        <v>1</v>
      </c>
      <c r="KT153">
        <v>0</v>
      </c>
      <c r="KU153">
        <v>1</v>
      </c>
      <c r="KV153">
        <v>0</v>
      </c>
      <c r="KW153">
        <v>0</v>
      </c>
      <c r="KX153">
        <v>0</v>
      </c>
      <c r="KY153">
        <v>0</v>
      </c>
      <c r="KZ153">
        <v>0</v>
      </c>
      <c r="LA153">
        <v>0</v>
      </c>
      <c r="LB153">
        <v>0</v>
      </c>
      <c r="LC153">
        <v>0</v>
      </c>
      <c r="LD153">
        <v>1</v>
      </c>
      <c r="LE153">
        <v>0</v>
      </c>
      <c r="LF153">
        <v>0</v>
      </c>
      <c r="LG153">
        <v>0</v>
      </c>
      <c r="LH153">
        <v>0</v>
      </c>
    </row>
    <row r="154" spans="1:320" s="34" customFormat="1" ht="15" customHeight="1" x14ac:dyDescent="0.25">
      <c r="A154" s="45">
        <v>206150773</v>
      </c>
      <c r="B154" s="45" t="s">
        <v>2619</v>
      </c>
      <c r="C154" s="46">
        <v>45292</v>
      </c>
      <c r="D154" s="46">
        <v>45657</v>
      </c>
      <c r="E154" s="47">
        <v>366</v>
      </c>
      <c r="F154" s="45" t="s">
        <v>883</v>
      </c>
      <c r="G154" s="45" t="s">
        <v>884</v>
      </c>
      <c r="H154" s="45" t="s">
        <v>1017</v>
      </c>
      <c r="I154" s="45" t="s">
        <v>886</v>
      </c>
      <c r="J154" s="45" t="s">
        <v>887</v>
      </c>
      <c r="K154" s="45" t="s">
        <v>988</v>
      </c>
      <c r="L154" s="45" t="s">
        <v>2580</v>
      </c>
      <c r="M154" s="45" t="s">
        <v>2620</v>
      </c>
      <c r="N154" s="45" t="s">
        <v>2621</v>
      </c>
      <c r="O154" s="45" t="s">
        <v>1020</v>
      </c>
      <c r="P154" s="45" t="s">
        <v>2583</v>
      </c>
      <c r="Q154" s="45" t="s">
        <v>2622</v>
      </c>
      <c r="R154" t="s">
        <v>2623</v>
      </c>
      <c r="S154" s="45" t="s">
        <v>893</v>
      </c>
      <c r="T154"/>
      <c r="U154" s="47">
        <v>99</v>
      </c>
      <c r="V154" s="47">
        <v>99</v>
      </c>
      <c r="W154" s="47" t="s">
        <v>894</v>
      </c>
      <c r="X154" s="47">
        <v>36234</v>
      </c>
      <c r="Y154" s="47">
        <v>31411</v>
      </c>
      <c r="Z154" s="48">
        <v>191.13</v>
      </c>
      <c r="AA154" s="44">
        <v>247</v>
      </c>
      <c r="AB154" s="44">
        <v>253</v>
      </c>
      <c r="AC154" s="44">
        <v>7266</v>
      </c>
      <c r="AD154" s="44"/>
      <c r="AE154" s="44">
        <v>1398</v>
      </c>
      <c r="AF154" s="44">
        <v>18684</v>
      </c>
      <c r="AG154" s="44"/>
      <c r="AH154" s="47">
        <v>2675</v>
      </c>
      <c r="AI154" s="47">
        <v>201</v>
      </c>
      <c r="AJ154">
        <v>1187</v>
      </c>
      <c r="AK154" t="s">
        <v>895</v>
      </c>
      <c r="AL154">
        <v>31411</v>
      </c>
      <c r="AM154"/>
      <c r="AN154"/>
      <c r="AO154"/>
      <c r="AP154"/>
      <c r="AQ154"/>
      <c r="AR154" s="44"/>
      <c r="AS154" s="44"/>
      <c r="AT154" s="44"/>
      <c r="AU154" s="44">
        <v>9224146</v>
      </c>
      <c r="AV154" s="44">
        <v>5853418</v>
      </c>
      <c r="AW154" s="44">
        <v>-78876</v>
      </c>
      <c r="AX154" s="44">
        <v>38191</v>
      </c>
      <c r="AY154" s="44">
        <v>15194631</v>
      </c>
      <c r="AZ154" s="21">
        <v>13161314</v>
      </c>
      <c r="BA154" s="21">
        <v>2033317</v>
      </c>
      <c r="BB154" s="44">
        <v>-2</v>
      </c>
      <c r="BC154" s="44"/>
      <c r="BD154" s="44"/>
      <c r="BE154" s="44">
        <v>2033315</v>
      </c>
      <c r="BF154" s="44">
        <v>2133818</v>
      </c>
      <c r="BG154" s="44"/>
      <c r="BH154" s="44">
        <v>411037</v>
      </c>
      <c r="BI154" s="21">
        <v>5473299</v>
      </c>
      <c r="BJ154" s="21"/>
      <c r="BK154" s="21">
        <v>780760</v>
      </c>
      <c r="BL154" s="21">
        <v>58960</v>
      </c>
      <c r="BM154" s="21">
        <v>366272</v>
      </c>
      <c r="BN154" s="21">
        <v>9224146</v>
      </c>
      <c r="BO154" s="21"/>
      <c r="BP154" s="21"/>
      <c r="BQ154" s="44"/>
      <c r="BR154" s="21"/>
      <c r="BS154" s="44"/>
      <c r="BT154" s="21"/>
      <c r="BU154" s="44"/>
      <c r="BV154" s="21"/>
      <c r="BW154" s="44">
        <v>4682347</v>
      </c>
      <c r="BX154" s="21"/>
      <c r="BY154" s="21"/>
      <c r="BZ154" s="21"/>
      <c r="CA154" s="44">
        <v>6531</v>
      </c>
      <c r="CB154" s="44"/>
      <c r="CC154" s="44">
        <v>32999</v>
      </c>
      <c r="CD154" s="44"/>
      <c r="CE154" s="44"/>
      <c r="CF154" s="44"/>
      <c r="CG154" s="44">
        <v>992277</v>
      </c>
      <c r="CH154" s="44"/>
      <c r="CI154" s="21">
        <v>2067</v>
      </c>
      <c r="CJ154" s="44"/>
      <c r="CK154" s="21">
        <v>137197</v>
      </c>
      <c r="CL154" s="44"/>
      <c r="CM154" s="44">
        <v>15907</v>
      </c>
      <c r="CN154" s="44">
        <v>0</v>
      </c>
      <c r="CO154" s="44">
        <v>1578690</v>
      </c>
      <c r="CP154" s="44">
        <v>1156254</v>
      </c>
      <c r="CQ154" s="21">
        <v>1455120</v>
      </c>
      <c r="CR154" s="44">
        <v>205780</v>
      </c>
      <c r="CS154" s="44">
        <v>1129085</v>
      </c>
      <c r="CT154" s="44">
        <v>85679</v>
      </c>
      <c r="CU154" s="44"/>
      <c r="CV154" s="44">
        <v>226903</v>
      </c>
      <c r="CW154" s="21"/>
      <c r="CX154" s="21"/>
      <c r="CY154" s="21"/>
      <c r="CZ154" s="21"/>
      <c r="DA154" s="21"/>
      <c r="DB154" s="21"/>
      <c r="DC154" s="21"/>
      <c r="DD154" s="21"/>
      <c r="DE154" s="44"/>
      <c r="DF154" s="21"/>
      <c r="DG154" s="44"/>
      <c r="DH154" s="21"/>
      <c r="DI154" s="44"/>
      <c r="DJ154" s="44"/>
      <c r="DK154" s="44"/>
      <c r="DL154" s="44"/>
      <c r="DM154" s="21"/>
      <c r="DN154" s="44"/>
      <c r="DO154" s="44"/>
      <c r="DP154" s="44"/>
      <c r="DQ154" s="44"/>
      <c r="DR154" s="44"/>
      <c r="DS154" s="44"/>
      <c r="DT154" s="44"/>
      <c r="DU154" s="44"/>
      <c r="DV154" s="44"/>
      <c r="DW154" s="44"/>
      <c r="DX154" s="44"/>
      <c r="DY154" s="44"/>
      <c r="DZ154" s="44"/>
      <c r="EA154" s="44"/>
      <c r="EB154" s="21"/>
      <c r="EC154" s="44">
        <v>-345942</v>
      </c>
      <c r="ED154" s="44"/>
      <c r="EE154" s="21"/>
      <c r="EF154" s="44"/>
      <c r="EG154" s="21">
        <v>-57420</v>
      </c>
      <c r="EH154" s="44"/>
      <c r="EI154" s="21">
        <v>385453</v>
      </c>
      <c r="EJ154" s="44"/>
      <c r="EK154" s="44"/>
      <c r="EL154" s="21"/>
      <c r="EM154" s="44">
        <v>-67575</v>
      </c>
      <c r="EN154" s="44"/>
      <c r="EO154" s="44">
        <v>6608</v>
      </c>
      <c r="EP154" s="21"/>
      <c r="EQ154" s="21"/>
      <c r="ER154" s="21"/>
      <c r="ES154" s="21"/>
      <c r="ET154" s="44"/>
      <c r="EU154" s="21"/>
      <c r="EV154" s="44"/>
      <c r="EW154" s="21"/>
      <c r="EX154" s="44"/>
      <c r="EY154" s="44"/>
      <c r="EZ154" s="21"/>
      <c r="FA154" s="21"/>
      <c r="FB154" s="44"/>
      <c r="FC154" s="44"/>
      <c r="FD154" s="21"/>
      <c r="FE154" s="112"/>
      <c r="FF154" s="44"/>
      <c r="FG154" s="44">
        <v>5330958</v>
      </c>
      <c r="FH154" s="44">
        <v>1288469</v>
      </c>
      <c r="FI154" s="44">
        <v>6541887</v>
      </c>
      <c r="FJ154" s="44">
        <v>269032</v>
      </c>
      <c r="FK154" s="44">
        <v>3967906</v>
      </c>
      <c r="FL154" s="44"/>
      <c r="FM154" s="44"/>
      <c r="FN154" s="44"/>
      <c r="FO154" s="44"/>
      <c r="FP154" s="44"/>
      <c r="FQ154" s="44"/>
      <c r="FR154" s="44"/>
      <c r="FS154" s="44"/>
      <c r="FT154" s="44">
        <v>13224</v>
      </c>
      <c r="FU154" s="44"/>
      <c r="FV154" s="21">
        <v>304736</v>
      </c>
      <c r="FW154" s="44">
        <v>601108</v>
      </c>
      <c r="FX154" s="44">
        <v>351991</v>
      </c>
      <c r="FY154" s="44">
        <v>67052</v>
      </c>
      <c r="FZ154" s="44">
        <v>509254</v>
      </c>
      <c r="GA154" s="44">
        <v>41249</v>
      </c>
      <c r="GB154" s="44"/>
      <c r="GC154" s="44">
        <v>45155</v>
      </c>
      <c r="GD154" s="44">
        <v>445568</v>
      </c>
      <c r="GE154" s="44">
        <v>419463</v>
      </c>
      <c r="GF154" s="44">
        <v>92596</v>
      </c>
      <c r="GG154" s="44">
        <v>1086436</v>
      </c>
      <c r="GH154" s="44">
        <v>84060</v>
      </c>
      <c r="GI154" s="44">
        <v>106468</v>
      </c>
      <c r="GJ154" s="44">
        <v>76524</v>
      </c>
      <c r="GK154" s="44">
        <v>3991246</v>
      </c>
      <c r="GL154" s="44">
        <v>13718</v>
      </c>
      <c r="GM154" s="44">
        <v>810889</v>
      </c>
      <c r="GN154" s="44">
        <v>95570</v>
      </c>
      <c r="GO154" s="44">
        <v>37101</v>
      </c>
      <c r="GP154" s="44"/>
      <c r="GQ154" s="44"/>
      <c r="GR154" s="44"/>
      <c r="GS154" s="44">
        <v>4491441</v>
      </c>
      <c r="GT154" s="44"/>
      <c r="GU154" s="21">
        <v>46557</v>
      </c>
      <c r="GV154" s="44"/>
      <c r="GW154" s="44">
        <v>54241</v>
      </c>
      <c r="GX154" s="44"/>
      <c r="GY154" s="44">
        <v>4592239</v>
      </c>
      <c r="GZ154" s="44">
        <v>913238</v>
      </c>
      <c r="HA154" s="44"/>
      <c r="HB154" s="44"/>
      <c r="HC154" s="44">
        <v>3679001</v>
      </c>
      <c r="HD154" s="44">
        <v>4592239</v>
      </c>
      <c r="HE154" s="21"/>
      <c r="HF154" s="21">
        <v>28943</v>
      </c>
      <c r="HG154" s="21">
        <v>40700</v>
      </c>
      <c r="HH154" s="21"/>
      <c r="HI154" s="21">
        <v>0</v>
      </c>
      <c r="HJ154" s="44"/>
      <c r="HK154" s="21">
        <v>34000</v>
      </c>
      <c r="HL154" s="21">
        <v>29716</v>
      </c>
      <c r="HM154" s="21">
        <v>63716</v>
      </c>
      <c r="HN154" s="21">
        <v>-17159</v>
      </c>
      <c r="HO154" s="21"/>
      <c r="HP154" s="44"/>
      <c r="HQ154" s="47"/>
      <c r="HR154" s="47"/>
      <c r="HS154" s="47"/>
      <c r="HT154" s="47" t="s">
        <v>2624</v>
      </c>
      <c r="HU154" s="47">
        <v>2474874.98</v>
      </c>
      <c r="HV154" s="47">
        <v>2367</v>
      </c>
      <c r="HW154" s="47">
        <v>0</v>
      </c>
      <c r="HX154" s="47">
        <v>9693</v>
      </c>
      <c r="HY154" s="47">
        <v>28423</v>
      </c>
      <c r="HZ154" s="47">
        <v>72551</v>
      </c>
      <c r="IA154" s="47">
        <v>0</v>
      </c>
      <c r="IB154" s="47">
        <v>0</v>
      </c>
      <c r="IC154" s="47">
        <v>1932</v>
      </c>
      <c r="ID154">
        <v>11298</v>
      </c>
      <c r="IE154" s="47">
        <v>2105</v>
      </c>
      <c r="IF154">
        <v>18176</v>
      </c>
      <c r="IG154" s="47">
        <v>1758</v>
      </c>
      <c r="IH154" s="47">
        <v>30762</v>
      </c>
      <c r="II154">
        <v>2011</v>
      </c>
      <c r="IJ154">
        <v>4111</v>
      </c>
      <c r="IK154">
        <v>2282</v>
      </c>
      <c r="IL154">
        <v>17900</v>
      </c>
      <c r="IM154">
        <v>205369</v>
      </c>
      <c r="IN154">
        <v>0</v>
      </c>
      <c r="IO154">
        <v>0</v>
      </c>
      <c r="IP154">
        <v>0</v>
      </c>
      <c r="IQ154">
        <v>0</v>
      </c>
      <c r="IR154">
        <v>0</v>
      </c>
      <c r="IS154">
        <v>0</v>
      </c>
      <c r="IT154">
        <v>0</v>
      </c>
      <c r="IU154">
        <v>150000</v>
      </c>
      <c r="IV154">
        <v>0</v>
      </c>
      <c r="IW154">
        <v>366622</v>
      </c>
      <c r="IX154">
        <v>843075</v>
      </c>
      <c r="IY154">
        <v>1500855</v>
      </c>
      <c r="IZ154">
        <v>0</v>
      </c>
      <c r="JA154">
        <v>0</v>
      </c>
      <c r="JB154">
        <v>83432</v>
      </c>
      <c r="JC154">
        <v>580543</v>
      </c>
      <c r="JD154">
        <v>55910</v>
      </c>
      <c r="JE154">
        <v>326377</v>
      </c>
      <c r="JF154">
        <v>30776</v>
      </c>
      <c r="JG154">
        <v>621469</v>
      </c>
      <c r="JH154">
        <v>67886</v>
      </c>
      <c r="JI154">
        <v>79156</v>
      </c>
      <c r="JJ154">
        <v>58310</v>
      </c>
      <c r="JK154">
        <v>566547</v>
      </c>
      <c r="JL154">
        <v>5330958</v>
      </c>
      <c r="JM154">
        <v>0</v>
      </c>
      <c r="JN154">
        <v>0</v>
      </c>
      <c r="JO154">
        <v>0</v>
      </c>
      <c r="JP154">
        <v>0</v>
      </c>
      <c r="JQ154">
        <v>0</v>
      </c>
      <c r="JR154">
        <v>0</v>
      </c>
      <c r="JS154">
        <v>0</v>
      </c>
      <c r="JT154"/>
      <c r="JU154"/>
      <c r="JV154"/>
      <c r="JW154"/>
      <c r="JX154"/>
      <c r="JY154">
        <v>11298</v>
      </c>
      <c r="JZ154"/>
      <c r="KA154"/>
      <c r="KB154"/>
      <c r="KC154"/>
      <c r="KD154"/>
      <c r="KE154">
        <v>580543</v>
      </c>
      <c r="KF154">
        <v>179</v>
      </c>
      <c r="KG154">
        <v>274</v>
      </c>
      <c r="KH154">
        <v>168</v>
      </c>
      <c r="KI154">
        <v>118</v>
      </c>
      <c r="KJ154">
        <v>176</v>
      </c>
      <c r="KK154">
        <v>111</v>
      </c>
      <c r="KL154">
        <v>60</v>
      </c>
      <c r="KM154">
        <v>85</v>
      </c>
      <c r="KN154">
        <v>58</v>
      </c>
      <c r="KO154">
        <v>1</v>
      </c>
      <c r="KP154">
        <v>0</v>
      </c>
      <c r="KQ154">
        <v>0</v>
      </c>
      <c r="KR154">
        <v>0</v>
      </c>
      <c r="KS154">
        <v>1</v>
      </c>
      <c r="KT154">
        <v>0</v>
      </c>
      <c r="KU154">
        <v>1</v>
      </c>
      <c r="KV154">
        <v>0</v>
      </c>
      <c r="KW154">
        <v>0</v>
      </c>
      <c r="KX154">
        <v>0</v>
      </c>
      <c r="KY154">
        <v>0</v>
      </c>
      <c r="KZ154">
        <v>0</v>
      </c>
      <c r="LA154">
        <v>0</v>
      </c>
      <c r="LB154">
        <v>0</v>
      </c>
      <c r="LC154">
        <v>0</v>
      </c>
      <c r="LD154">
        <v>1</v>
      </c>
      <c r="LE154">
        <v>0</v>
      </c>
      <c r="LF154">
        <v>0</v>
      </c>
      <c r="LG154">
        <v>0</v>
      </c>
      <c r="LH154">
        <v>0</v>
      </c>
    </row>
    <row r="155" spans="1:320" s="34" customFormat="1" ht="15" customHeight="1" x14ac:dyDescent="0.25">
      <c r="A155" s="45">
        <v>206150795</v>
      </c>
      <c r="B155" s="45" t="s">
        <v>2625</v>
      </c>
      <c r="C155" s="46">
        <v>45292</v>
      </c>
      <c r="D155" s="46">
        <v>45657</v>
      </c>
      <c r="E155" s="47">
        <v>366</v>
      </c>
      <c r="F155" s="45" t="s">
        <v>883</v>
      </c>
      <c r="G155" s="45" t="s">
        <v>884</v>
      </c>
      <c r="H155" s="45" t="s">
        <v>1017</v>
      </c>
      <c r="I155" s="45" t="s">
        <v>886</v>
      </c>
      <c r="J155" s="45" t="s">
        <v>887</v>
      </c>
      <c r="K155" s="45" t="s">
        <v>988</v>
      </c>
      <c r="L155" s="45" t="s">
        <v>2580</v>
      </c>
      <c r="M155" s="45" t="s">
        <v>2626</v>
      </c>
      <c r="N155" s="45" t="s">
        <v>2627</v>
      </c>
      <c r="O155" s="45" t="s">
        <v>2628</v>
      </c>
      <c r="P155" s="45" t="s">
        <v>2629</v>
      </c>
      <c r="Q155" s="45" t="s">
        <v>2630</v>
      </c>
      <c r="R155" t="s">
        <v>2631</v>
      </c>
      <c r="S155" s="45" t="s">
        <v>893</v>
      </c>
      <c r="T155"/>
      <c r="U155" s="47">
        <v>99</v>
      </c>
      <c r="V155" s="47">
        <v>99</v>
      </c>
      <c r="W155" s="47" t="s">
        <v>894</v>
      </c>
      <c r="X155" s="47">
        <v>36234</v>
      </c>
      <c r="Y155" s="47">
        <v>31691</v>
      </c>
      <c r="Z155" s="48">
        <v>192.84</v>
      </c>
      <c r="AA155" s="44">
        <v>179</v>
      </c>
      <c r="AB155" s="44">
        <v>181</v>
      </c>
      <c r="AC155" s="44">
        <v>11036</v>
      </c>
      <c r="AD155" s="44"/>
      <c r="AE155" s="44">
        <v>1887</v>
      </c>
      <c r="AF155" s="44">
        <v>16854</v>
      </c>
      <c r="AG155" s="44"/>
      <c r="AH155" s="47">
        <v>1873</v>
      </c>
      <c r="AI155" s="47">
        <v>16</v>
      </c>
      <c r="AJ155">
        <v>25</v>
      </c>
      <c r="AK155" t="s">
        <v>895</v>
      </c>
      <c r="AL155">
        <v>31691</v>
      </c>
      <c r="AM155"/>
      <c r="AN155"/>
      <c r="AO155"/>
      <c r="AP155"/>
      <c r="AQ155"/>
      <c r="AR155" s="44"/>
      <c r="AS155" s="44"/>
      <c r="AT155" s="44"/>
      <c r="AU155" s="44">
        <v>8588019</v>
      </c>
      <c r="AV155" s="44">
        <v>3453716</v>
      </c>
      <c r="AW155" s="44">
        <v>-4347758</v>
      </c>
      <c r="AX155" s="44">
        <v>9681</v>
      </c>
      <c r="AY155" s="44">
        <v>16399174</v>
      </c>
      <c r="AZ155" s="21">
        <v>12072879</v>
      </c>
      <c r="BA155" s="21">
        <v>4326295</v>
      </c>
      <c r="BB155" s="44">
        <v>-2</v>
      </c>
      <c r="BC155" s="44"/>
      <c r="BD155" s="44"/>
      <c r="BE155" s="44">
        <v>4326293</v>
      </c>
      <c r="BF155" s="44">
        <v>2990756</v>
      </c>
      <c r="BG155" s="44"/>
      <c r="BH155" s="44">
        <v>511377</v>
      </c>
      <c r="BI155" s="21">
        <v>4558379</v>
      </c>
      <c r="BJ155" s="21"/>
      <c r="BK155" s="21">
        <v>516272</v>
      </c>
      <c r="BL155" s="21">
        <v>4065</v>
      </c>
      <c r="BM155" s="21">
        <v>7170</v>
      </c>
      <c r="BN155" s="21">
        <v>8588019</v>
      </c>
      <c r="BO155" s="21"/>
      <c r="BP155" s="21"/>
      <c r="BQ155" s="44"/>
      <c r="BR155" s="21"/>
      <c r="BS155" s="44"/>
      <c r="BT155" s="21"/>
      <c r="BU155" s="44"/>
      <c r="BV155" s="21"/>
      <c r="BW155" s="44">
        <v>3161360</v>
      </c>
      <c r="BX155" s="21"/>
      <c r="BY155" s="21"/>
      <c r="BZ155" s="21"/>
      <c r="CA155" s="44">
        <v>1401</v>
      </c>
      <c r="CB155" s="44"/>
      <c r="CC155" s="44">
        <v>27847</v>
      </c>
      <c r="CD155" s="44"/>
      <c r="CE155" s="44"/>
      <c r="CF155" s="44"/>
      <c r="CG155" s="44">
        <v>258268</v>
      </c>
      <c r="CH155" s="44"/>
      <c r="CI155" s="21">
        <v>2880</v>
      </c>
      <c r="CJ155" s="44"/>
      <c r="CK155" s="21">
        <v>1960</v>
      </c>
      <c r="CL155" s="44"/>
      <c r="CM155" s="44">
        <v>26370</v>
      </c>
      <c r="CN155" s="44">
        <v>0</v>
      </c>
      <c r="CO155" s="44">
        <v>760639</v>
      </c>
      <c r="CP155" s="44">
        <v>1369728</v>
      </c>
      <c r="CQ155" s="21">
        <v>781477</v>
      </c>
      <c r="CR155" s="44">
        <v>37427</v>
      </c>
      <c r="CS155" s="44">
        <v>364431</v>
      </c>
      <c r="CT155" s="44">
        <v>32162</v>
      </c>
      <c r="CU155" s="44"/>
      <c r="CV155" s="44">
        <v>81482</v>
      </c>
      <c r="CW155" s="21"/>
      <c r="CX155" s="21"/>
      <c r="CY155" s="21"/>
      <c r="CZ155" s="21"/>
      <c r="DA155" s="21"/>
      <c r="DB155" s="21"/>
      <c r="DC155" s="21"/>
      <c r="DD155" s="21"/>
      <c r="DE155" s="44"/>
      <c r="DF155" s="21"/>
      <c r="DG155" s="44"/>
      <c r="DH155" s="21"/>
      <c r="DI155" s="44"/>
      <c r="DJ155" s="44"/>
      <c r="DK155" s="44"/>
      <c r="DL155" s="44"/>
      <c r="DM155" s="21"/>
      <c r="DN155" s="44"/>
      <c r="DO155" s="44"/>
      <c r="DP155" s="44"/>
      <c r="DQ155" s="44"/>
      <c r="DR155" s="44"/>
      <c r="DS155" s="44"/>
      <c r="DT155" s="44"/>
      <c r="DU155" s="44"/>
      <c r="DV155" s="44"/>
      <c r="DW155" s="44"/>
      <c r="DX155" s="44"/>
      <c r="DY155" s="44"/>
      <c r="DZ155" s="44"/>
      <c r="EA155" s="44"/>
      <c r="EB155" s="21"/>
      <c r="EC155" s="44">
        <v>-4616825</v>
      </c>
      <c r="ED155" s="44"/>
      <c r="EE155" s="21"/>
      <c r="EF155" s="44"/>
      <c r="EG155" s="21">
        <v>563</v>
      </c>
      <c r="EH155" s="44"/>
      <c r="EI155" s="21">
        <v>643157</v>
      </c>
      <c r="EJ155" s="44"/>
      <c r="EK155" s="44"/>
      <c r="EL155" s="21"/>
      <c r="EM155" s="44">
        <v>-373073</v>
      </c>
      <c r="EN155" s="44"/>
      <c r="EO155" s="44">
        <v>-1580</v>
      </c>
      <c r="EP155" s="21"/>
      <c r="EQ155" s="21"/>
      <c r="ER155" s="21"/>
      <c r="ES155" s="21"/>
      <c r="ET155" s="44"/>
      <c r="EU155" s="21"/>
      <c r="EV155" s="44"/>
      <c r="EW155" s="21"/>
      <c r="EX155" s="44"/>
      <c r="EY155" s="44"/>
      <c r="EZ155" s="21"/>
      <c r="FA155" s="21"/>
      <c r="FB155" s="44"/>
      <c r="FC155" s="44"/>
      <c r="FD155" s="21"/>
      <c r="FE155" s="112"/>
      <c r="FF155" s="44"/>
      <c r="FG155" s="44">
        <v>5627491</v>
      </c>
      <c r="FH155" s="44">
        <v>1065914</v>
      </c>
      <c r="FI155" s="44">
        <v>5379474</v>
      </c>
      <c r="FJ155" s="44">
        <v>97720</v>
      </c>
      <c r="FK155" s="44">
        <v>3713501</v>
      </c>
      <c r="FL155" s="44"/>
      <c r="FM155" s="44"/>
      <c r="FN155" s="44"/>
      <c r="FO155" s="44"/>
      <c r="FP155" s="44"/>
      <c r="FQ155" s="44"/>
      <c r="FR155" s="44"/>
      <c r="FS155" s="44"/>
      <c r="FT155" s="44">
        <v>940</v>
      </c>
      <c r="FU155" s="44">
        <v>5346</v>
      </c>
      <c r="FV155" s="21">
        <v>495778</v>
      </c>
      <c r="FW155" s="44">
        <v>687263</v>
      </c>
      <c r="FX155" s="44">
        <v>362864</v>
      </c>
      <c r="FY155" s="44">
        <v>32572</v>
      </c>
      <c r="FZ155" s="44">
        <v>215596</v>
      </c>
      <c r="GA155" s="44">
        <v>41066</v>
      </c>
      <c r="GB155" s="44"/>
      <c r="GC155" s="44">
        <v>43536</v>
      </c>
      <c r="GD155" s="44">
        <v>547912</v>
      </c>
      <c r="GE155" s="44">
        <v>331476</v>
      </c>
      <c r="GF155" s="44">
        <v>149887</v>
      </c>
      <c r="GG155" s="44">
        <v>986183</v>
      </c>
      <c r="GH155" s="44">
        <v>56377</v>
      </c>
      <c r="GI155" s="44">
        <v>110207</v>
      </c>
      <c r="GJ155" s="44">
        <v>95165</v>
      </c>
      <c r="GK155" s="44">
        <v>3536927</v>
      </c>
      <c r="GL155" s="44"/>
      <c r="GM155" s="44">
        <v>550550</v>
      </c>
      <c r="GN155" s="44">
        <v>80783</v>
      </c>
      <c r="GO155" s="44">
        <v>28950</v>
      </c>
      <c r="GP155" s="44"/>
      <c r="GQ155" s="44"/>
      <c r="GR155" s="44"/>
      <c r="GS155" s="44">
        <v>3216867</v>
      </c>
      <c r="GT155" s="44"/>
      <c r="GU155" s="21"/>
      <c r="GV155" s="44"/>
      <c r="GW155" s="44">
        <v>105649</v>
      </c>
      <c r="GX155" s="44"/>
      <c r="GY155" s="44">
        <v>3322516</v>
      </c>
      <c r="GZ155" s="44">
        <v>1138522</v>
      </c>
      <c r="HA155" s="44"/>
      <c r="HB155" s="44"/>
      <c r="HC155" s="44">
        <v>2183994</v>
      </c>
      <c r="HD155" s="44">
        <v>3322516</v>
      </c>
      <c r="HE155" s="21"/>
      <c r="HF155" s="21">
        <v>69454</v>
      </c>
      <c r="HG155" s="21"/>
      <c r="HH155" s="21"/>
      <c r="HI155" s="21">
        <v>0</v>
      </c>
      <c r="HJ155" s="44"/>
      <c r="HK155" s="21"/>
      <c r="HL155" s="21"/>
      <c r="HM155" s="21">
        <v>0</v>
      </c>
      <c r="HN155" s="21">
        <v>0</v>
      </c>
      <c r="HO155" s="21"/>
      <c r="HP155" s="44"/>
      <c r="HQ155" s="47"/>
      <c r="HR155" s="47"/>
      <c r="HS155" s="47"/>
      <c r="HT155" s="47" t="s">
        <v>2225</v>
      </c>
      <c r="HU155" s="47">
        <v>1605316.02</v>
      </c>
      <c r="HV155" s="47">
        <v>2032</v>
      </c>
      <c r="HW155" s="47">
        <v>0</v>
      </c>
      <c r="HX155" s="47">
        <v>2101</v>
      </c>
      <c r="HY155" s="47">
        <v>28384</v>
      </c>
      <c r="HZ155" s="47">
        <v>80697</v>
      </c>
      <c r="IA155" s="47">
        <v>0</v>
      </c>
      <c r="IB155" s="47">
        <v>0</v>
      </c>
      <c r="IC155" s="47">
        <v>0</v>
      </c>
      <c r="ID155">
        <v>12398</v>
      </c>
      <c r="IE155" s="47">
        <v>6322</v>
      </c>
      <c r="IF155">
        <v>13487</v>
      </c>
      <c r="IG155" s="47">
        <v>6039</v>
      </c>
      <c r="IH155" s="47">
        <v>29217</v>
      </c>
      <c r="II155">
        <v>1856</v>
      </c>
      <c r="IJ155">
        <v>4674</v>
      </c>
      <c r="IK155">
        <v>2241</v>
      </c>
      <c r="IL155">
        <v>18669</v>
      </c>
      <c r="IM155">
        <v>208117</v>
      </c>
      <c r="IN155">
        <v>0</v>
      </c>
      <c r="IO155">
        <v>0</v>
      </c>
      <c r="IP155">
        <v>0</v>
      </c>
      <c r="IQ155">
        <v>0</v>
      </c>
      <c r="IR155">
        <v>0</v>
      </c>
      <c r="IS155">
        <v>0</v>
      </c>
      <c r="IT155">
        <v>0</v>
      </c>
      <c r="IU155">
        <v>139340</v>
      </c>
      <c r="IV155">
        <v>0</v>
      </c>
      <c r="IW155">
        <v>91125</v>
      </c>
      <c r="IX155">
        <v>913798</v>
      </c>
      <c r="IY155">
        <v>1732770</v>
      </c>
      <c r="IZ155">
        <v>0</v>
      </c>
      <c r="JA155">
        <v>0</v>
      </c>
      <c r="JB155">
        <v>0</v>
      </c>
      <c r="JC155">
        <v>656244</v>
      </c>
      <c r="JD155">
        <v>170506</v>
      </c>
      <c r="JE155">
        <v>228886</v>
      </c>
      <c r="JF155">
        <v>96982</v>
      </c>
      <c r="JG155">
        <v>555669</v>
      </c>
      <c r="JH155">
        <v>46813</v>
      </c>
      <c r="JI155">
        <v>87298</v>
      </c>
      <c r="JJ155">
        <v>77754</v>
      </c>
      <c r="JK155">
        <v>830306</v>
      </c>
      <c r="JL155">
        <v>5627491</v>
      </c>
      <c r="JM155">
        <v>0</v>
      </c>
      <c r="JN155">
        <v>0</v>
      </c>
      <c r="JO155">
        <v>0</v>
      </c>
      <c r="JP155">
        <v>0</v>
      </c>
      <c r="JQ155">
        <v>0</v>
      </c>
      <c r="JR155">
        <v>0</v>
      </c>
      <c r="JS155">
        <v>0</v>
      </c>
      <c r="JT155"/>
      <c r="JU155"/>
      <c r="JV155"/>
      <c r="JW155"/>
      <c r="JX155"/>
      <c r="JY155">
        <v>12398</v>
      </c>
      <c r="JZ155"/>
      <c r="KA155"/>
      <c r="KB155"/>
      <c r="KC155"/>
      <c r="KD155"/>
      <c r="KE155">
        <v>656244</v>
      </c>
      <c r="KF155">
        <v>186</v>
      </c>
      <c r="KG155">
        <v>299</v>
      </c>
      <c r="KH155">
        <v>171</v>
      </c>
      <c r="KI155">
        <v>131</v>
      </c>
      <c r="KJ155">
        <v>220</v>
      </c>
      <c r="KK155">
        <v>120</v>
      </c>
      <c r="KL155">
        <v>77</v>
      </c>
      <c r="KM155">
        <v>133</v>
      </c>
      <c r="KN155">
        <v>70</v>
      </c>
      <c r="KO155">
        <v>1</v>
      </c>
      <c r="KP155">
        <v>0</v>
      </c>
      <c r="KQ155">
        <v>0</v>
      </c>
      <c r="KR155">
        <v>0</v>
      </c>
      <c r="KS155">
        <v>1</v>
      </c>
      <c r="KT155">
        <v>0</v>
      </c>
      <c r="KU155">
        <v>1</v>
      </c>
      <c r="KV155">
        <v>0</v>
      </c>
      <c r="KW155">
        <v>0</v>
      </c>
      <c r="KX155">
        <v>0</v>
      </c>
      <c r="KY155">
        <v>0</v>
      </c>
      <c r="KZ155">
        <v>0</v>
      </c>
      <c r="LA155">
        <v>0</v>
      </c>
      <c r="LB155">
        <v>0</v>
      </c>
      <c r="LC155">
        <v>0</v>
      </c>
      <c r="LD155">
        <v>1</v>
      </c>
      <c r="LE155">
        <v>0</v>
      </c>
      <c r="LF155">
        <v>0</v>
      </c>
      <c r="LG155">
        <v>0</v>
      </c>
      <c r="LH155">
        <v>0</v>
      </c>
    </row>
    <row r="156" spans="1:320" s="34" customFormat="1" ht="15" customHeight="1" x14ac:dyDescent="0.25">
      <c r="A156" s="45">
        <v>206152091</v>
      </c>
      <c r="B156" s="45" t="s">
        <v>2632</v>
      </c>
      <c r="C156" s="46">
        <v>45292</v>
      </c>
      <c r="D156" s="46">
        <v>45657</v>
      </c>
      <c r="E156" s="47">
        <v>366</v>
      </c>
      <c r="F156" s="45" t="s">
        <v>883</v>
      </c>
      <c r="G156" s="45" t="s">
        <v>893</v>
      </c>
      <c r="H156" s="45" t="s">
        <v>1017</v>
      </c>
      <c r="I156" s="45" t="s">
        <v>916</v>
      </c>
      <c r="J156" s="45" t="s">
        <v>331</v>
      </c>
      <c r="K156" s="45" t="s">
        <v>988</v>
      </c>
      <c r="L156" s="45" t="s">
        <v>2580</v>
      </c>
      <c r="M156" s="45" t="s">
        <v>2633</v>
      </c>
      <c r="N156" s="45" t="s">
        <v>2634</v>
      </c>
      <c r="O156" s="45" t="s">
        <v>1020</v>
      </c>
      <c r="P156" s="45" t="s">
        <v>2635</v>
      </c>
      <c r="Q156" s="45" t="s">
        <v>2636</v>
      </c>
      <c r="R156" t="s">
        <v>2637</v>
      </c>
      <c r="S156" s="45" t="s">
        <v>893</v>
      </c>
      <c r="T156" t="s">
        <v>1963</v>
      </c>
      <c r="U156" s="47">
        <v>79</v>
      </c>
      <c r="V156" s="47">
        <v>79</v>
      </c>
      <c r="W156" s="47" t="s">
        <v>894</v>
      </c>
      <c r="X156" s="47">
        <v>28914</v>
      </c>
      <c r="Y156" s="47">
        <v>25256</v>
      </c>
      <c r="Z156" s="48">
        <v>201.07</v>
      </c>
      <c r="AA156" s="44">
        <v>315</v>
      </c>
      <c r="AB156" s="44">
        <v>309</v>
      </c>
      <c r="AC156" s="44">
        <v>3724</v>
      </c>
      <c r="AD156" s="44">
        <v>4986</v>
      </c>
      <c r="AE156" s="44">
        <v>3957</v>
      </c>
      <c r="AF156" s="44">
        <v>10686</v>
      </c>
      <c r="AG156" s="44">
        <v>118</v>
      </c>
      <c r="AH156" s="47"/>
      <c r="AI156" s="47">
        <v>1785</v>
      </c>
      <c r="AJ156"/>
      <c r="AK156" t="s">
        <v>895</v>
      </c>
      <c r="AL156">
        <v>25256</v>
      </c>
      <c r="AM156"/>
      <c r="AN156"/>
      <c r="AO156"/>
      <c r="AP156"/>
      <c r="AQ156"/>
      <c r="AR156" s="44"/>
      <c r="AS156" s="44"/>
      <c r="AT156" s="44"/>
      <c r="AU156" s="44">
        <v>11498192</v>
      </c>
      <c r="AV156" s="44">
        <v>3677867</v>
      </c>
      <c r="AW156" s="44">
        <v>4255799</v>
      </c>
      <c r="AX156" s="44">
        <v>27125</v>
      </c>
      <c r="AY156" s="44">
        <v>10947385</v>
      </c>
      <c r="AZ156" s="21">
        <v>12402545</v>
      </c>
      <c r="BA156" s="21">
        <v>-1455160</v>
      </c>
      <c r="BB156" s="44">
        <v>-1571310</v>
      </c>
      <c r="BC156" s="44"/>
      <c r="BD156" s="44"/>
      <c r="BE156" s="44">
        <v>-3026470</v>
      </c>
      <c r="BF156" s="44">
        <v>1695410</v>
      </c>
      <c r="BG156" s="44">
        <v>2269955</v>
      </c>
      <c r="BH156" s="44">
        <v>1801487</v>
      </c>
      <c r="BI156" s="21">
        <v>4864970</v>
      </c>
      <c r="BJ156" s="21">
        <v>53721</v>
      </c>
      <c r="BK156" s="21"/>
      <c r="BL156" s="21">
        <v>812649</v>
      </c>
      <c r="BM156" s="21"/>
      <c r="BN156" s="21">
        <v>11498192</v>
      </c>
      <c r="BO156" s="21"/>
      <c r="BP156" s="21"/>
      <c r="BQ156" s="44"/>
      <c r="BR156" s="21"/>
      <c r="BS156" s="44"/>
      <c r="BT156" s="21"/>
      <c r="BU156" s="44"/>
      <c r="BV156" s="21"/>
      <c r="BW156" s="44">
        <v>1172760</v>
      </c>
      <c r="BX156" s="21">
        <v>314216</v>
      </c>
      <c r="BY156" s="21">
        <v>1842601</v>
      </c>
      <c r="BZ156" s="21">
        <v>84251</v>
      </c>
      <c r="CA156" s="44">
        <v>55105</v>
      </c>
      <c r="CB156" s="44"/>
      <c r="CC156" s="44">
        <v>136468</v>
      </c>
      <c r="CD156" s="44"/>
      <c r="CE156" s="44">
        <v>40591</v>
      </c>
      <c r="CF156" s="44"/>
      <c r="CG156" s="44"/>
      <c r="CH156" s="44"/>
      <c r="CI156" s="21">
        <v>31875</v>
      </c>
      <c r="CJ156" s="44"/>
      <c r="CK156" s="21"/>
      <c r="CL156" s="44"/>
      <c r="CM156" s="44">
        <v>145047</v>
      </c>
      <c r="CN156" s="44">
        <v>0</v>
      </c>
      <c r="CO156" s="44">
        <v>1436222</v>
      </c>
      <c r="CP156" s="44">
        <v>0</v>
      </c>
      <c r="CQ156" s="21">
        <v>1124450</v>
      </c>
      <c r="CR156" s="44">
        <v>199110</v>
      </c>
      <c r="CS156" s="44">
        <v>457189</v>
      </c>
      <c r="CT156" s="44">
        <v>104620</v>
      </c>
      <c r="CU156" s="44"/>
      <c r="CV156" s="44">
        <v>211229</v>
      </c>
      <c r="CW156" s="21"/>
      <c r="CX156" s="21"/>
      <c r="CY156" s="21"/>
      <c r="CZ156" s="21"/>
      <c r="DA156" s="21"/>
      <c r="DB156" s="21"/>
      <c r="DC156" s="21"/>
      <c r="DD156" s="21"/>
      <c r="DE156" s="44"/>
      <c r="DF156" s="21"/>
      <c r="DG156" s="44"/>
      <c r="DH156" s="21"/>
      <c r="DI156" s="44"/>
      <c r="DJ156" s="44"/>
      <c r="DK156" s="44"/>
      <c r="DL156" s="44"/>
      <c r="DM156" s="21"/>
      <c r="DN156" s="44"/>
      <c r="DO156" s="44"/>
      <c r="DP156" s="44"/>
      <c r="DQ156" s="44"/>
      <c r="DR156" s="44"/>
      <c r="DS156" s="44"/>
      <c r="DT156" s="44"/>
      <c r="DU156" s="44"/>
      <c r="DV156" s="44"/>
      <c r="DW156" s="44"/>
      <c r="DX156" s="44"/>
      <c r="DY156" s="44">
        <v>8489</v>
      </c>
      <c r="DZ156" s="44"/>
      <c r="EA156" s="44"/>
      <c r="EB156" s="21"/>
      <c r="EC156" s="44">
        <v>308097</v>
      </c>
      <c r="ED156" s="44">
        <v>198740</v>
      </c>
      <c r="EE156" s="21">
        <v>1528750</v>
      </c>
      <c r="EF156" s="44">
        <v>48643</v>
      </c>
      <c r="EG156" s="21">
        <v>618517</v>
      </c>
      <c r="EH156" s="44"/>
      <c r="EI156" s="21">
        <v>1480116</v>
      </c>
      <c r="EJ156" s="44"/>
      <c r="EK156" s="44">
        <v>64447</v>
      </c>
      <c r="EL156" s="21"/>
      <c r="EM156" s="44"/>
      <c r="EN156" s="44"/>
      <c r="EO156" s="44"/>
      <c r="EP156" s="21"/>
      <c r="EQ156" s="21"/>
      <c r="ER156" s="21"/>
      <c r="ES156" s="21"/>
      <c r="ET156" s="44"/>
      <c r="EU156" s="21"/>
      <c r="EV156" s="44"/>
      <c r="EW156" s="21"/>
      <c r="EX156" s="44"/>
      <c r="EY156" s="44"/>
      <c r="EZ156" s="21"/>
      <c r="FA156" s="21"/>
      <c r="FB156" s="44"/>
      <c r="FC156" s="44"/>
      <c r="FD156" s="21"/>
      <c r="FE156" s="112"/>
      <c r="FF156" s="44"/>
      <c r="FG156" s="44">
        <v>8097958</v>
      </c>
      <c r="FH156" s="44">
        <v>3615527</v>
      </c>
      <c r="FI156" s="44">
        <v>11449992</v>
      </c>
      <c r="FJ156" s="44">
        <v>373152</v>
      </c>
      <c r="FK156" s="44">
        <v>5758869</v>
      </c>
      <c r="FL156" s="44"/>
      <c r="FM156" s="44"/>
      <c r="FN156" s="44"/>
      <c r="FO156" s="44"/>
      <c r="FP156" s="44"/>
      <c r="FQ156" s="44"/>
      <c r="FR156" s="44"/>
      <c r="FS156" s="44"/>
      <c r="FT156" s="44">
        <v>147907</v>
      </c>
      <c r="FU156" s="44"/>
      <c r="FV156" s="21">
        <v>629212</v>
      </c>
      <c r="FW156" s="44">
        <v>19528</v>
      </c>
      <c r="FX156" s="44">
        <v>327341</v>
      </c>
      <c r="FY156" s="44">
        <v>45620</v>
      </c>
      <c r="FZ156" s="44">
        <v>252791</v>
      </c>
      <c r="GA156" s="44">
        <v>101072</v>
      </c>
      <c r="GB156" s="44"/>
      <c r="GC156" s="44">
        <v>105767</v>
      </c>
      <c r="GD156" s="44">
        <v>390912</v>
      </c>
      <c r="GE156" s="44">
        <v>119508</v>
      </c>
      <c r="GF156" s="44">
        <v>69688</v>
      </c>
      <c r="GG156" s="44">
        <v>1007631</v>
      </c>
      <c r="GH156" s="44">
        <v>137237</v>
      </c>
      <c r="GI156" s="44">
        <v>323521</v>
      </c>
      <c r="GJ156" s="44"/>
      <c r="GK156" s="44">
        <v>2196867</v>
      </c>
      <c r="GL156" s="44">
        <v>286691</v>
      </c>
      <c r="GM156" s="44">
        <v>15458</v>
      </c>
      <c r="GN156" s="44">
        <v>472</v>
      </c>
      <c r="GO156" s="44">
        <v>33174</v>
      </c>
      <c r="GP156" s="44">
        <v>64687</v>
      </c>
      <c r="GQ156" s="44"/>
      <c r="GR156" s="44">
        <v>368592</v>
      </c>
      <c r="GS156" s="44">
        <v>1506203</v>
      </c>
      <c r="GT156" s="44"/>
      <c r="GU156" s="21">
        <v>10302885</v>
      </c>
      <c r="GV156" s="44">
        <v>3760475</v>
      </c>
      <c r="GW156" s="44"/>
      <c r="GX156" s="44">
        <v>155593</v>
      </c>
      <c r="GY156" s="44">
        <v>15725156</v>
      </c>
      <c r="GZ156" s="44">
        <v>1223666</v>
      </c>
      <c r="HA156" s="44">
        <v>3948409</v>
      </c>
      <c r="HB156" s="44">
        <v>38852975</v>
      </c>
      <c r="HC156" s="44">
        <v>-28299894</v>
      </c>
      <c r="HD156" s="44">
        <v>15725156</v>
      </c>
      <c r="HE156" s="21"/>
      <c r="HF156" s="21"/>
      <c r="HG156" s="21"/>
      <c r="HH156" s="21">
        <v>26227244</v>
      </c>
      <c r="HI156" s="21">
        <v>1678456</v>
      </c>
      <c r="HJ156" s="44">
        <v>15764836</v>
      </c>
      <c r="HK156" s="21"/>
      <c r="HL156" s="21">
        <v>11247387</v>
      </c>
      <c r="HM156" s="21">
        <v>28690679</v>
      </c>
      <c r="HN156" s="21">
        <v>-18387794</v>
      </c>
      <c r="HO156" s="21"/>
      <c r="HP156" s="44"/>
      <c r="HQ156" s="47">
        <v>12807774</v>
      </c>
      <c r="HR156" s="47">
        <v>39035018</v>
      </c>
      <c r="HS156" s="47">
        <v>-182043</v>
      </c>
      <c r="HT156" s="47" t="s">
        <v>1759</v>
      </c>
      <c r="HU156" s="47">
        <v>0</v>
      </c>
      <c r="HV156" s="47">
        <v>1879</v>
      </c>
      <c r="HW156" s="47">
        <v>0</v>
      </c>
      <c r="HX156" s="47">
        <v>13966</v>
      </c>
      <c r="HY156" s="47">
        <v>33369</v>
      </c>
      <c r="HZ156" s="47">
        <v>66418</v>
      </c>
      <c r="IA156" s="47">
        <v>0</v>
      </c>
      <c r="IB156" s="47">
        <v>0</v>
      </c>
      <c r="IC156" s="47">
        <v>5112</v>
      </c>
      <c r="ID156"/>
      <c r="IE156" s="47">
        <v>3331</v>
      </c>
      <c r="IF156">
        <v>3955</v>
      </c>
      <c r="IG156" s="47">
        <v>2131</v>
      </c>
      <c r="IH156" s="47">
        <v>17552</v>
      </c>
      <c r="II156">
        <v>3910</v>
      </c>
      <c r="IJ156">
        <v>9775</v>
      </c>
      <c r="IK156"/>
      <c r="IL156">
        <v>8395</v>
      </c>
      <c r="IM156">
        <v>169793</v>
      </c>
      <c r="IN156">
        <v>0</v>
      </c>
      <c r="IO156">
        <v>0</v>
      </c>
      <c r="IP156">
        <v>0</v>
      </c>
      <c r="IQ156">
        <v>0</v>
      </c>
      <c r="IR156">
        <v>0</v>
      </c>
      <c r="IS156">
        <v>0</v>
      </c>
      <c r="IT156">
        <v>0</v>
      </c>
      <c r="IU156">
        <v>155688</v>
      </c>
      <c r="IV156">
        <v>0</v>
      </c>
      <c r="IW156">
        <v>697868</v>
      </c>
      <c r="IX156">
        <v>1156951</v>
      </c>
      <c r="IY156">
        <v>1379671</v>
      </c>
      <c r="IZ156">
        <v>0</v>
      </c>
      <c r="JA156">
        <v>0</v>
      </c>
      <c r="JB156">
        <v>164675</v>
      </c>
      <c r="JC156"/>
      <c r="JD156">
        <v>77020</v>
      </c>
      <c r="JE156">
        <v>76775</v>
      </c>
      <c r="JF156">
        <v>39312</v>
      </c>
      <c r="JG156">
        <v>336165</v>
      </c>
      <c r="JH156">
        <v>99458</v>
      </c>
      <c r="JI156">
        <v>199059</v>
      </c>
      <c r="JJ156"/>
      <c r="JK156">
        <v>389913</v>
      </c>
      <c r="JL156">
        <v>4772555</v>
      </c>
      <c r="JM156">
        <v>0</v>
      </c>
      <c r="JN156">
        <v>0</v>
      </c>
      <c r="JO156">
        <v>0</v>
      </c>
      <c r="JP156">
        <v>0</v>
      </c>
      <c r="JQ156">
        <v>0</v>
      </c>
      <c r="JR156">
        <v>0</v>
      </c>
      <c r="JS156">
        <v>0</v>
      </c>
      <c r="JT156"/>
      <c r="JU156"/>
      <c r="JV156"/>
      <c r="JW156"/>
      <c r="JX156"/>
      <c r="JY156"/>
      <c r="JZ156"/>
      <c r="KA156"/>
      <c r="KB156"/>
      <c r="KC156"/>
      <c r="KD156"/>
      <c r="KE156"/>
      <c r="KF156">
        <v>125</v>
      </c>
      <c r="KG156">
        <v>175</v>
      </c>
      <c r="KH156">
        <v>101</v>
      </c>
      <c r="KI156">
        <v>95</v>
      </c>
      <c r="KJ156">
        <v>147</v>
      </c>
      <c r="KK156">
        <v>73</v>
      </c>
      <c r="KL156">
        <v>47</v>
      </c>
      <c r="KM156">
        <v>67</v>
      </c>
      <c r="KN156">
        <v>38</v>
      </c>
      <c r="KO156">
        <v>0</v>
      </c>
      <c r="KP156">
        <v>1</v>
      </c>
      <c r="KQ156">
        <v>0</v>
      </c>
      <c r="KR156">
        <v>0</v>
      </c>
      <c r="KS156">
        <v>1</v>
      </c>
      <c r="KT156">
        <v>0</v>
      </c>
      <c r="KU156">
        <v>1</v>
      </c>
      <c r="KV156">
        <v>0</v>
      </c>
      <c r="KW156">
        <v>0</v>
      </c>
      <c r="KX156">
        <v>0</v>
      </c>
      <c r="KY156">
        <v>0</v>
      </c>
      <c r="KZ156">
        <v>0</v>
      </c>
      <c r="LA156">
        <v>0</v>
      </c>
      <c r="LB156">
        <v>0</v>
      </c>
      <c r="LC156">
        <v>0</v>
      </c>
      <c r="LD156">
        <v>0</v>
      </c>
      <c r="LE156">
        <v>0</v>
      </c>
      <c r="LF156">
        <v>1</v>
      </c>
      <c r="LG156">
        <v>0</v>
      </c>
      <c r="LH156">
        <v>0</v>
      </c>
    </row>
    <row r="157" spans="1:320" s="34" customFormat="1" ht="15" customHeight="1" x14ac:dyDescent="0.25">
      <c r="A157" s="45">
        <v>206154002</v>
      </c>
      <c r="B157" s="45" t="s">
        <v>1016</v>
      </c>
      <c r="C157" s="46">
        <v>45078</v>
      </c>
      <c r="D157" s="46">
        <v>45443</v>
      </c>
      <c r="E157" s="47">
        <v>366</v>
      </c>
      <c r="F157" s="45" t="s">
        <v>883</v>
      </c>
      <c r="G157" s="45" t="s">
        <v>884</v>
      </c>
      <c r="H157" s="45" t="s">
        <v>1017</v>
      </c>
      <c r="I157" s="45" t="s">
        <v>886</v>
      </c>
      <c r="J157" s="45" t="s">
        <v>887</v>
      </c>
      <c r="K157" s="45" t="s">
        <v>988</v>
      </c>
      <c r="L157" s="45" t="s">
        <v>2580</v>
      </c>
      <c r="M157" s="45" t="s">
        <v>1018</v>
      </c>
      <c r="N157" s="45" t="s">
        <v>1019</v>
      </c>
      <c r="O157" s="45" t="s">
        <v>1020</v>
      </c>
      <c r="P157" s="45" t="s">
        <v>2638</v>
      </c>
      <c r="Q157" s="45" t="s">
        <v>2639</v>
      </c>
      <c r="R157" t="s">
        <v>1021</v>
      </c>
      <c r="S157" s="45" t="s">
        <v>893</v>
      </c>
      <c r="T157"/>
      <c r="U157" s="47">
        <v>160</v>
      </c>
      <c r="V157" s="47">
        <v>160</v>
      </c>
      <c r="W157" s="47" t="s">
        <v>913</v>
      </c>
      <c r="X157" s="47">
        <v>58560</v>
      </c>
      <c r="Y157" s="47">
        <v>51316</v>
      </c>
      <c r="Z157" s="48">
        <v>87.63</v>
      </c>
      <c r="AA157" s="44">
        <v>406</v>
      </c>
      <c r="AB157" s="44">
        <v>339</v>
      </c>
      <c r="AC157" s="44">
        <v>7783</v>
      </c>
      <c r="AD157" s="44"/>
      <c r="AE157" s="44">
        <v>2335</v>
      </c>
      <c r="AF157" s="44">
        <v>37257</v>
      </c>
      <c r="AG157" s="44">
        <v>2931</v>
      </c>
      <c r="AH157" s="47"/>
      <c r="AI157" s="47">
        <v>73</v>
      </c>
      <c r="AJ157">
        <v>937</v>
      </c>
      <c r="AK157" t="s">
        <v>895</v>
      </c>
      <c r="AL157">
        <v>51316</v>
      </c>
      <c r="AM157"/>
      <c r="AN157"/>
      <c r="AO157"/>
      <c r="AP157"/>
      <c r="AQ157"/>
      <c r="AR157" s="44"/>
      <c r="AS157" s="44"/>
      <c r="AT157" s="44"/>
      <c r="AU157" s="44">
        <v>22167242</v>
      </c>
      <c r="AV157" s="44">
        <v>7200048</v>
      </c>
      <c r="AW157" s="44">
        <v>10340250</v>
      </c>
      <c r="AX157" s="44">
        <v>1627</v>
      </c>
      <c r="AY157" s="44">
        <v>19028667</v>
      </c>
      <c r="AZ157" s="21">
        <v>20336864</v>
      </c>
      <c r="BA157" s="21">
        <v>-1308197</v>
      </c>
      <c r="BB157" s="44">
        <v>583914</v>
      </c>
      <c r="BC157" s="44">
        <v>11590</v>
      </c>
      <c r="BD157" s="44"/>
      <c r="BE157" s="44">
        <v>-735873</v>
      </c>
      <c r="BF157" s="44">
        <v>6226400</v>
      </c>
      <c r="BG157" s="44"/>
      <c r="BH157" s="44">
        <v>708020</v>
      </c>
      <c r="BI157" s="21">
        <v>12592401</v>
      </c>
      <c r="BJ157" s="21">
        <v>2319507</v>
      </c>
      <c r="BK157" s="21"/>
      <c r="BL157" s="21">
        <v>22436</v>
      </c>
      <c r="BM157" s="21">
        <v>298478</v>
      </c>
      <c r="BN157" s="21">
        <v>22167242</v>
      </c>
      <c r="BO157" s="21"/>
      <c r="BP157" s="21"/>
      <c r="BQ157" s="44"/>
      <c r="BR157" s="21"/>
      <c r="BS157" s="44"/>
      <c r="BT157" s="21"/>
      <c r="BU157" s="44"/>
      <c r="BV157" s="21"/>
      <c r="BW157" s="44">
        <v>4481747</v>
      </c>
      <c r="BX157" s="21"/>
      <c r="BY157" s="21"/>
      <c r="BZ157" s="21"/>
      <c r="CA157" s="44">
        <v>38849</v>
      </c>
      <c r="CB157" s="44"/>
      <c r="CC157" s="44">
        <v>1047190</v>
      </c>
      <c r="CD157" s="44"/>
      <c r="CE157" s="44">
        <v>1622429</v>
      </c>
      <c r="CF157" s="44"/>
      <c r="CG157" s="44"/>
      <c r="CH157" s="44"/>
      <c r="CI157" s="21">
        <v>8400</v>
      </c>
      <c r="CJ157" s="44"/>
      <c r="CK157" s="21">
        <v>1433</v>
      </c>
      <c r="CL157" s="44"/>
      <c r="CM157" s="44">
        <v>0</v>
      </c>
      <c r="CN157" s="44">
        <v>36329</v>
      </c>
      <c r="CO157" s="44">
        <v>2592356</v>
      </c>
      <c r="CP157" s="44">
        <v>0</v>
      </c>
      <c r="CQ157" s="21">
        <v>2536805</v>
      </c>
      <c r="CR157" s="44">
        <v>1068529</v>
      </c>
      <c r="CS157" s="44">
        <v>628618</v>
      </c>
      <c r="CT157" s="44">
        <v>164679</v>
      </c>
      <c r="CU157" s="44"/>
      <c r="CV157" s="44">
        <v>172732</v>
      </c>
      <c r="CW157" s="21"/>
      <c r="CX157" s="21"/>
      <c r="CY157" s="21"/>
      <c r="CZ157" s="21"/>
      <c r="DA157" s="21"/>
      <c r="DB157" s="21"/>
      <c r="DC157" s="21"/>
      <c r="DD157" s="21"/>
      <c r="DE157" s="44"/>
      <c r="DF157" s="21"/>
      <c r="DG157" s="44"/>
      <c r="DH157" s="21"/>
      <c r="DI157" s="44"/>
      <c r="DJ157" s="44"/>
      <c r="DK157" s="44"/>
      <c r="DL157" s="44"/>
      <c r="DM157" s="21"/>
      <c r="DN157" s="44"/>
      <c r="DO157" s="44"/>
      <c r="DP157" s="44"/>
      <c r="DQ157" s="44"/>
      <c r="DR157" s="44"/>
      <c r="DS157" s="44"/>
      <c r="DT157" s="44"/>
      <c r="DU157" s="44"/>
      <c r="DV157" s="44"/>
      <c r="DW157" s="44"/>
      <c r="DX157" s="44"/>
      <c r="DY157" s="44">
        <v>576</v>
      </c>
      <c r="DZ157" s="44"/>
      <c r="EA157" s="44"/>
      <c r="EB157" s="21"/>
      <c r="EC157" s="44">
        <v>3778765</v>
      </c>
      <c r="ED157" s="44"/>
      <c r="EE157" s="21"/>
      <c r="EF157" s="44"/>
      <c r="EG157" s="21">
        <v>345304</v>
      </c>
      <c r="EH157" s="44"/>
      <c r="EI157" s="21">
        <v>3928731</v>
      </c>
      <c r="EJ157" s="44"/>
      <c r="EK157" s="44">
        <v>2210919</v>
      </c>
      <c r="EL157" s="21"/>
      <c r="EM157" s="44"/>
      <c r="EN157" s="44"/>
      <c r="EO157" s="44">
        <v>75955</v>
      </c>
      <c r="EP157" s="21"/>
      <c r="EQ157" s="21"/>
      <c r="ER157" s="21"/>
      <c r="ES157" s="21"/>
      <c r="ET157" s="44"/>
      <c r="EU157" s="21"/>
      <c r="EV157" s="44"/>
      <c r="EW157" s="21"/>
      <c r="EX157" s="44"/>
      <c r="EY157" s="44"/>
      <c r="EZ157" s="21"/>
      <c r="FA157" s="21"/>
      <c r="FB157" s="44"/>
      <c r="FC157" s="44"/>
      <c r="FD157" s="21"/>
      <c r="FE157" s="112"/>
      <c r="FF157" s="44"/>
      <c r="FG157" s="44">
        <v>8683511</v>
      </c>
      <c r="FH157" s="44">
        <v>2234500</v>
      </c>
      <c r="FI157" s="44">
        <v>9418853</v>
      </c>
      <c r="FJ157" s="44">
        <v>477687</v>
      </c>
      <c r="FK157" s="44">
        <v>7762199</v>
      </c>
      <c r="FL157" s="44"/>
      <c r="FM157" s="44"/>
      <c r="FN157" s="44"/>
      <c r="FO157" s="44"/>
      <c r="FP157" s="44"/>
      <c r="FQ157" s="44"/>
      <c r="FR157" s="44"/>
      <c r="FS157" s="44"/>
      <c r="FT157" s="44"/>
      <c r="FU157" s="44">
        <v>30956</v>
      </c>
      <c r="FV157" s="21">
        <v>532215</v>
      </c>
      <c r="FW157" s="44"/>
      <c r="FX157" s="44">
        <v>541839</v>
      </c>
      <c r="FY157" s="44">
        <v>157495</v>
      </c>
      <c r="FZ157" s="44">
        <v>276107</v>
      </c>
      <c r="GA157" s="44">
        <v>140501</v>
      </c>
      <c r="GB157" s="44"/>
      <c r="GC157" s="44">
        <v>88006</v>
      </c>
      <c r="GD157" s="44">
        <v>936502</v>
      </c>
      <c r="GE157" s="44">
        <v>421067</v>
      </c>
      <c r="GF157" s="44">
        <v>164944</v>
      </c>
      <c r="GG157" s="44">
        <v>1278032</v>
      </c>
      <c r="GH157" s="44">
        <v>125383</v>
      </c>
      <c r="GI157" s="44">
        <v>168250</v>
      </c>
      <c r="GJ157" s="44">
        <v>110077</v>
      </c>
      <c r="GK157" s="44">
        <v>4171895</v>
      </c>
      <c r="GL157" s="44">
        <v>81859</v>
      </c>
      <c r="GM157" s="44">
        <v>2951894</v>
      </c>
      <c r="GN157" s="44">
        <v>82545</v>
      </c>
      <c r="GO157" s="44">
        <v>38830</v>
      </c>
      <c r="GP157" s="44"/>
      <c r="GQ157" s="44">
        <v>5661</v>
      </c>
      <c r="GR157" s="44">
        <v>270607</v>
      </c>
      <c r="GS157" s="44">
        <v>25126578</v>
      </c>
      <c r="GT157" s="44"/>
      <c r="GU157" s="21">
        <v>191742</v>
      </c>
      <c r="GV157" s="44"/>
      <c r="GW157" s="44">
        <v>19993456</v>
      </c>
      <c r="GX157" s="44"/>
      <c r="GY157" s="44">
        <v>45311776</v>
      </c>
      <c r="GZ157" s="44">
        <v>26639121</v>
      </c>
      <c r="HA157" s="44"/>
      <c r="HB157" s="44"/>
      <c r="HC157" s="44">
        <v>18672655</v>
      </c>
      <c r="HD157" s="44">
        <v>45311776</v>
      </c>
      <c r="HE157" s="21">
        <v>16272035</v>
      </c>
      <c r="HF157" s="21"/>
      <c r="HG157" s="21">
        <v>1183740</v>
      </c>
      <c r="HH157" s="21"/>
      <c r="HI157" s="21">
        <v>0</v>
      </c>
      <c r="HJ157" s="44">
        <v>56054</v>
      </c>
      <c r="HK157" s="21">
        <v>1057301</v>
      </c>
      <c r="HL157" s="21">
        <v>423981</v>
      </c>
      <c r="HM157" s="21">
        <v>1537336</v>
      </c>
      <c r="HN157" s="21">
        <v>-1345594</v>
      </c>
      <c r="HO157" s="21"/>
      <c r="HP157" s="44"/>
      <c r="HQ157" s="47"/>
      <c r="HR157" s="47"/>
      <c r="HS157" s="47"/>
      <c r="HT157" s="47" t="s">
        <v>1799</v>
      </c>
      <c r="HU157" s="47">
        <v>266391.21000000002</v>
      </c>
      <c r="HV157" s="47">
        <v>2032</v>
      </c>
      <c r="HW157" s="47">
        <v>0</v>
      </c>
      <c r="HX157" s="47">
        <v>15514</v>
      </c>
      <c r="HY157" s="47">
        <v>44985</v>
      </c>
      <c r="HZ157" s="47">
        <v>123711</v>
      </c>
      <c r="IA157" s="47">
        <v>0</v>
      </c>
      <c r="IB157" s="47">
        <v>0</v>
      </c>
      <c r="IC157" s="47">
        <v>7667</v>
      </c>
      <c r="ID157">
        <v>19524</v>
      </c>
      <c r="IE157" s="47">
        <v>3763</v>
      </c>
      <c r="IF157">
        <v>15680</v>
      </c>
      <c r="IG157" s="47">
        <v>6190</v>
      </c>
      <c r="IH157" s="47">
        <v>33235</v>
      </c>
      <c r="II157">
        <v>3405</v>
      </c>
      <c r="IJ157">
        <v>7287</v>
      </c>
      <c r="IK157">
        <v>1964</v>
      </c>
      <c r="IL157">
        <v>20235</v>
      </c>
      <c r="IM157">
        <v>305192</v>
      </c>
      <c r="IN157">
        <v>0</v>
      </c>
      <c r="IO157">
        <v>0</v>
      </c>
      <c r="IP157">
        <v>0</v>
      </c>
      <c r="IQ157">
        <v>0</v>
      </c>
      <c r="IR157">
        <v>0</v>
      </c>
      <c r="IS157">
        <v>0</v>
      </c>
      <c r="IT157">
        <v>0</v>
      </c>
      <c r="IU157">
        <v>176933</v>
      </c>
      <c r="IV157">
        <v>0</v>
      </c>
      <c r="IW157">
        <v>717148</v>
      </c>
      <c r="IX157">
        <v>1687406</v>
      </c>
      <c r="IY157">
        <v>2493576</v>
      </c>
      <c r="IZ157">
        <v>0</v>
      </c>
      <c r="JA157">
        <v>0</v>
      </c>
      <c r="JB157">
        <v>329241</v>
      </c>
      <c r="JC157">
        <v>988149</v>
      </c>
      <c r="JD157">
        <v>92888</v>
      </c>
      <c r="JE157">
        <v>275668</v>
      </c>
      <c r="JF157">
        <v>103720</v>
      </c>
      <c r="JG157">
        <v>658284</v>
      </c>
      <c r="JH157">
        <v>98044</v>
      </c>
      <c r="JI157">
        <v>128827</v>
      </c>
      <c r="JJ157">
        <v>87596</v>
      </c>
      <c r="JK157">
        <v>846031</v>
      </c>
      <c r="JL157">
        <v>8683511</v>
      </c>
      <c r="JM157">
        <v>0</v>
      </c>
      <c r="JN157">
        <v>0</v>
      </c>
      <c r="JO157">
        <v>0</v>
      </c>
      <c r="JP157">
        <v>0</v>
      </c>
      <c r="JQ157">
        <v>0</v>
      </c>
      <c r="JR157">
        <v>0</v>
      </c>
      <c r="JS157">
        <v>0</v>
      </c>
      <c r="JT157"/>
      <c r="JU157"/>
      <c r="JV157"/>
      <c r="JW157"/>
      <c r="JX157"/>
      <c r="JY157">
        <v>19524</v>
      </c>
      <c r="JZ157"/>
      <c r="KA157"/>
      <c r="KB157"/>
      <c r="KC157"/>
      <c r="KD157"/>
      <c r="KE157">
        <v>988149</v>
      </c>
      <c r="KF157">
        <v>309</v>
      </c>
      <c r="KG157">
        <v>463</v>
      </c>
      <c r="KH157">
        <v>199</v>
      </c>
      <c r="KI157">
        <v>199</v>
      </c>
      <c r="KJ157">
        <v>299</v>
      </c>
      <c r="KK157">
        <v>128</v>
      </c>
      <c r="KL157">
        <v>125</v>
      </c>
      <c r="KM157">
        <v>177</v>
      </c>
      <c r="KN157">
        <v>81</v>
      </c>
      <c r="KO157">
        <v>1</v>
      </c>
      <c r="KP157">
        <v>0</v>
      </c>
      <c r="KQ157">
        <v>0</v>
      </c>
      <c r="KR157">
        <v>0</v>
      </c>
      <c r="KS157">
        <v>0</v>
      </c>
      <c r="KT157">
        <v>1</v>
      </c>
      <c r="KU157">
        <v>1</v>
      </c>
      <c r="KV157">
        <v>0</v>
      </c>
      <c r="KW157">
        <v>0</v>
      </c>
      <c r="KX157">
        <v>0</v>
      </c>
      <c r="KY157">
        <v>0</v>
      </c>
      <c r="KZ157">
        <v>0</v>
      </c>
      <c r="LA157">
        <v>0</v>
      </c>
      <c r="LB157">
        <v>0</v>
      </c>
      <c r="LC157">
        <v>0</v>
      </c>
      <c r="LD157">
        <v>1</v>
      </c>
      <c r="LE157">
        <v>0</v>
      </c>
      <c r="LF157">
        <v>0</v>
      </c>
      <c r="LG157">
        <v>0</v>
      </c>
      <c r="LH157">
        <v>0</v>
      </c>
    </row>
    <row r="158" spans="1:320" s="34" customFormat="1" ht="15" customHeight="1" x14ac:dyDescent="0.25">
      <c r="A158" s="45">
        <v>206154007</v>
      </c>
      <c r="B158" s="45" t="s">
        <v>2640</v>
      </c>
      <c r="C158" s="46">
        <v>45292</v>
      </c>
      <c r="D158" s="46">
        <v>45657</v>
      </c>
      <c r="E158" s="47">
        <v>366</v>
      </c>
      <c r="F158" s="45" t="s">
        <v>883</v>
      </c>
      <c r="G158" s="45" t="s">
        <v>884</v>
      </c>
      <c r="H158" s="45" t="s">
        <v>1017</v>
      </c>
      <c r="I158" s="45" t="s">
        <v>886</v>
      </c>
      <c r="J158" s="45" t="s">
        <v>887</v>
      </c>
      <c r="K158" s="45" t="s">
        <v>988</v>
      </c>
      <c r="L158" s="45" t="s">
        <v>2580</v>
      </c>
      <c r="M158" s="45" t="s">
        <v>2641</v>
      </c>
      <c r="N158" s="45" t="s">
        <v>2642</v>
      </c>
      <c r="O158" s="45" t="s">
        <v>1020</v>
      </c>
      <c r="P158" s="45" t="s">
        <v>2638</v>
      </c>
      <c r="Q158" s="45" t="s">
        <v>2643</v>
      </c>
      <c r="R158" t="s">
        <v>2606</v>
      </c>
      <c r="S158" s="45" t="s">
        <v>893</v>
      </c>
      <c r="T158"/>
      <c r="U158" s="47">
        <v>99</v>
      </c>
      <c r="V158" s="47">
        <v>99</v>
      </c>
      <c r="W158" s="47" t="s">
        <v>894</v>
      </c>
      <c r="X158" s="47">
        <v>36234</v>
      </c>
      <c r="Y158" s="47">
        <v>35305</v>
      </c>
      <c r="Z158" s="48">
        <v>225.71</v>
      </c>
      <c r="AA158" s="44">
        <v>399</v>
      </c>
      <c r="AB158" s="44">
        <v>403</v>
      </c>
      <c r="AC158" s="44">
        <v>5507</v>
      </c>
      <c r="AD158" s="44">
        <v>5281</v>
      </c>
      <c r="AE158" s="44">
        <v>2977</v>
      </c>
      <c r="AF158" s="44">
        <v>19807</v>
      </c>
      <c r="AG158" s="44"/>
      <c r="AH158" s="47"/>
      <c r="AI158" s="47">
        <v>54</v>
      </c>
      <c r="AJ158">
        <v>1679</v>
      </c>
      <c r="AK158" t="s">
        <v>895</v>
      </c>
      <c r="AL158">
        <v>35305</v>
      </c>
      <c r="AM158"/>
      <c r="AN158"/>
      <c r="AO158"/>
      <c r="AP158"/>
      <c r="AQ158"/>
      <c r="AR158" s="44"/>
      <c r="AS158" s="44"/>
      <c r="AT158" s="44"/>
      <c r="AU158" s="44">
        <v>26136781</v>
      </c>
      <c r="AV158" s="44">
        <v>3491969</v>
      </c>
      <c r="AW158" s="44">
        <v>14797923</v>
      </c>
      <c r="AX158" s="44">
        <v>3952</v>
      </c>
      <c r="AY158" s="44">
        <v>14834779</v>
      </c>
      <c r="AZ158" s="21">
        <v>14463308</v>
      </c>
      <c r="BA158" s="21">
        <v>371471</v>
      </c>
      <c r="BB158" s="44">
        <v>2</v>
      </c>
      <c r="BC158" s="44"/>
      <c r="BD158" s="44"/>
      <c r="BE158" s="44">
        <v>371473</v>
      </c>
      <c r="BF158" s="44">
        <v>6883750</v>
      </c>
      <c r="BG158" s="44">
        <v>6601250</v>
      </c>
      <c r="BH158" s="44">
        <v>1540237</v>
      </c>
      <c r="BI158" s="21">
        <v>10215969</v>
      </c>
      <c r="BJ158" s="21"/>
      <c r="BK158" s="21"/>
      <c r="BL158" s="21">
        <v>34034</v>
      </c>
      <c r="BM158" s="21">
        <v>861541</v>
      </c>
      <c r="BN158" s="21">
        <v>26136781</v>
      </c>
      <c r="BO158" s="21"/>
      <c r="BP158" s="21"/>
      <c r="BQ158" s="44"/>
      <c r="BR158" s="21"/>
      <c r="BS158" s="44"/>
      <c r="BT158" s="21"/>
      <c r="BU158" s="44"/>
      <c r="BV158" s="21"/>
      <c r="BW158" s="44">
        <v>1892315</v>
      </c>
      <c r="BX158" s="21"/>
      <c r="BY158" s="21">
        <v>1487397</v>
      </c>
      <c r="BZ158" s="21"/>
      <c r="CA158" s="44">
        <v>14170</v>
      </c>
      <c r="CB158" s="44"/>
      <c r="CC158" s="44">
        <v>98087</v>
      </c>
      <c r="CD158" s="44"/>
      <c r="CE158" s="44"/>
      <c r="CF158" s="44"/>
      <c r="CG158" s="44"/>
      <c r="CH158" s="44"/>
      <c r="CI158" s="21"/>
      <c r="CJ158" s="44"/>
      <c r="CK158" s="21"/>
      <c r="CL158" s="44"/>
      <c r="CM158" s="44">
        <v>0</v>
      </c>
      <c r="CN158" s="44">
        <v>46854</v>
      </c>
      <c r="CO158" s="44">
        <v>933130</v>
      </c>
      <c r="CP158" s="44">
        <v>58820</v>
      </c>
      <c r="CQ158" s="21">
        <v>1294855</v>
      </c>
      <c r="CR158" s="44">
        <v>99710</v>
      </c>
      <c r="CS158" s="44">
        <v>789941</v>
      </c>
      <c r="CT158" s="44">
        <v>195897</v>
      </c>
      <c r="CU158" s="44"/>
      <c r="CV158" s="44">
        <v>72762</v>
      </c>
      <c r="CW158" s="21"/>
      <c r="CX158" s="21"/>
      <c r="CY158" s="21"/>
      <c r="CZ158" s="21"/>
      <c r="DA158" s="21"/>
      <c r="DB158" s="21"/>
      <c r="DC158" s="21"/>
      <c r="DD158" s="21"/>
      <c r="DE158" s="44"/>
      <c r="DF158" s="21"/>
      <c r="DG158" s="44"/>
      <c r="DH158" s="21"/>
      <c r="DI158" s="44"/>
      <c r="DJ158" s="44"/>
      <c r="DK158" s="44"/>
      <c r="DL158" s="44"/>
      <c r="DM158" s="21"/>
      <c r="DN158" s="44"/>
      <c r="DO158" s="44"/>
      <c r="DP158" s="44"/>
      <c r="DQ158" s="44"/>
      <c r="DR158" s="44"/>
      <c r="DS158" s="44"/>
      <c r="DT158" s="44"/>
      <c r="DU158" s="44"/>
      <c r="DV158" s="44"/>
      <c r="DW158" s="44"/>
      <c r="DX158" s="44"/>
      <c r="DY158" s="44"/>
      <c r="DZ158" s="44"/>
      <c r="EA158" s="44"/>
      <c r="EB158" s="21"/>
      <c r="EC158" s="44">
        <v>3506050</v>
      </c>
      <c r="ED158" s="44"/>
      <c r="EE158" s="21">
        <v>4723961</v>
      </c>
      <c r="EF158" s="44"/>
      <c r="EG158" s="21">
        <v>701875</v>
      </c>
      <c r="EH158" s="44"/>
      <c r="EI158" s="21">
        <v>5423436</v>
      </c>
      <c r="EJ158" s="44"/>
      <c r="EK158" s="44"/>
      <c r="EL158" s="21"/>
      <c r="EM158" s="44"/>
      <c r="EN158" s="44"/>
      <c r="EO158" s="44">
        <v>442601</v>
      </c>
      <c r="EP158" s="21"/>
      <c r="EQ158" s="21"/>
      <c r="ER158" s="21"/>
      <c r="ES158" s="21"/>
      <c r="ET158" s="44"/>
      <c r="EU158" s="21"/>
      <c r="EV158" s="44"/>
      <c r="EW158" s="21"/>
      <c r="EX158" s="44"/>
      <c r="EY158" s="44"/>
      <c r="EZ158" s="21"/>
      <c r="FA158" s="21"/>
      <c r="FB158" s="44"/>
      <c r="FC158" s="44"/>
      <c r="FD158" s="21"/>
      <c r="FE158" s="112"/>
      <c r="FF158" s="44"/>
      <c r="FG158" s="44">
        <v>6393919</v>
      </c>
      <c r="FH158" s="44">
        <v>1424202</v>
      </c>
      <c r="FI158" s="44">
        <v>6645187</v>
      </c>
      <c r="FJ158" s="44">
        <v>178311</v>
      </c>
      <c r="FK158" s="44">
        <v>5411634</v>
      </c>
      <c r="FL158" s="44"/>
      <c r="FM158" s="44"/>
      <c r="FN158" s="44"/>
      <c r="FO158" s="44"/>
      <c r="FP158" s="44"/>
      <c r="FQ158" s="44"/>
      <c r="FR158" s="44"/>
      <c r="FS158" s="44"/>
      <c r="FT158" s="44">
        <v>836</v>
      </c>
      <c r="FU158" s="44">
        <v>18742</v>
      </c>
      <c r="FV158" s="21">
        <v>438459</v>
      </c>
      <c r="FW158" s="44">
        <v>10542</v>
      </c>
      <c r="FX158" s="44">
        <v>555551</v>
      </c>
      <c r="FY158" s="44">
        <v>39495</v>
      </c>
      <c r="FZ158" s="44">
        <v>332945</v>
      </c>
      <c r="GA158" s="44">
        <v>79781</v>
      </c>
      <c r="GB158" s="44"/>
      <c r="GC158" s="44">
        <v>100046</v>
      </c>
      <c r="GD158" s="44">
        <v>668789</v>
      </c>
      <c r="GE158" s="44">
        <v>198586</v>
      </c>
      <c r="GF158" s="44">
        <v>132135</v>
      </c>
      <c r="GG158" s="44">
        <v>1072689</v>
      </c>
      <c r="GH158" s="44">
        <v>174391</v>
      </c>
      <c r="GI158" s="44">
        <v>157220</v>
      </c>
      <c r="GJ158" s="44">
        <v>117135</v>
      </c>
      <c r="GK158" s="44">
        <v>3444149</v>
      </c>
      <c r="GL158" s="44">
        <v>13627</v>
      </c>
      <c r="GM158" s="44">
        <v>1328580</v>
      </c>
      <c r="GN158" s="44">
        <v>45522</v>
      </c>
      <c r="GO158" s="44">
        <v>26128</v>
      </c>
      <c r="GP158" s="44"/>
      <c r="GQ158" s="44">
        <v>13493</v>
      </c>
      <c r="GR158" s="44">
        <v>82833</v>
      </c>
      <c r="GS158" s="44">
        <v>3606704</v>
      </c>
      <c r="GT158" s="44"/>
      <c r="GU158" s="21">
        <v>285292</v>
      </c>
      <c r="GV158" s="44">
        <v>1552</v>
      </c>
      <c r="GW158" s="44"/>
      <c r="GX158" s="44"/>
      <c r="GY158" s="44">
        <v>3893548</v>
      </c>
      <c r="GZ158" s="44">
        <v>2407499</v>
      </c>
      <c r="HA158" s="44"/>
      <c r="HB158" s="44"/>
      <c r="HC158" s="44">
        <v>1486049</v>
      </c>
      <c r="HD158" s="44">
        <v>3893548</v>
      </c>
      <c r="HE158" s="21">
        <v>1638907</v>
      </c>
      <c r="HF158" s="21"/>
      <c r="HG158" s="21"/>
      <c r="HH158" s="21"/>
      <c r="HI158" s="21">
        <v>0</v>
      </c>
      <c r="HJ158" s="44"/>
      <c r="HK158" s="21">
        <v>251744</v>
      </c>
      <c r="HL158" s="21">
        <v>50648</v>
      </c>
      <c r="HM158" s="21">
        <v>302392</v>
      </c>
      <c r="HN158" s="21">
        <v>-17100</v>
      </c>
      <c r="HO158" s="21"/>
      <c r="HP158" s="44"/>
      <c r="HQ158" s="47"/>
      <c r="HR158" s="47"/>
      <c r="HS158" s="47"/>
      <c r="HT158" s="47" t="s">
        <v>1759</v>
      </c>
      <c r="HU158" s="47">
        <v>0</v>
      </c>
      <c r="HV158" s="47">
        <v>1899</v>
      </c>
      <c r="HW158" s="47">
        <v>0</v>
      </c>
      <c r="HX158" s="47">
        <v>12047</v>
      </c>
      <c r="HY158" s="47">
        <v>40107</v>
      </c>
      <c r="HZ158" s="47">
        <v>93455</v>
      </c>
      <c r="IA158" s="47">
        <v>0</v>
      </c>
      <c r="IB158" s="47">
        <v>0</v>
      </c>
      <c r="IC158" s="47">
        <v>0</v>
      </c>
      <c r="ID158">
        <v>14213</v>
      </c>
      <c r="IE158" s="47">
        <v>3764</v>
      </c>
      <c r="IF158"/>
      <c r="IG158" s="47"/>
      <c r="IH158" s="47">
        <v>25890</v>
      </c>
      <c r="II158">
        <v>4507</v>
      </c>
      <c r="IJ158">
        <v>5593</v>
      </c>
      <c r="IK158">
        <v>2043</v>
      </c>
      <c r="IL158">
        <v>15369</v>
      </c>
      <c r="IM158">
        <v>218887</v>
      </c>
      <c r="IN158">
        <v>0</v>
      </c>
      <c r="IO158">
        <v>0</v>
      </c>
      <c r="IP158">
        <v>0</v>
      </c>
      <c r="IQ158">
        <v>0</v>
      </c>
      <c r="IR158">
        <v>0</v>
      </c>
      <c r="IS158">
        <v>0</v>
      </c>
      <c r="IT158">
        <v>0</v>
      </c>
      <c r="IU158">
        <v>152677</v>
      </c>
      <c r="IV158">
        <v>0</v>
      </c>
      <c r="IW158">
        <v>610564</v>
      </c>
      <c r="IX158">
        <v>1371815</v>
      </c>
      <c r="IY158">
        <v>1886191</v>
      </c>
      <c r="IZ158">
        <v>0</v>
      </c>
      <c r="JA158">
        <v>0</v>
      </c>
      <c r="JB158">
        <v>0</v>
      </c>
      <c r="JC158">
        <v>788771</v>
      </c>
      <c r="JD158">
        <v>81227</v>
      </c>
      <c r="JE158"/>
      <c r="JF158"/>
      <c r="JG158">
        <v>487954</v>
      </c>
      <c r="JH158">
        <v>134928</v>
      </c>
      <c r="JI158">
        <v>117812</v>
      </c>
      <c r="JJ158">
        <v>79278</v>
      </c>
      <c r="JK158">
        <v>682702</v>
      </c>
      <c r="JL158">
        <v>6393919</v>
      </c>
      <c r="JM158">
        <v>0</v>
      </c>
      <c r="JN158">
        <v>0</v>
      </c>
      <c r="JO158">
        <v>0</v>
      </c>
      <c r="JP158">
        <v>0</v>
      </c>
      <c r="JQ158">
        <v>0</v>
      </c>
      <c r="JR158">
        <v>0</v>
      </c>
      <c r="JS158">
        <v>0</v>
      </c>
      <c r="JT158"/>
      <c r="JU158"/>
      <c r="JV158"/>
      <c r="JW158"/>
      <c r="JX158"/>
      <c r="JY158">
        <v>14213</v>
      </c>
      <c r="JZ158"/>
      <c r="KA158"/>
      <c r="KB158"/>
      <c r="KC158"/>
      <c r="KD158"/>
      <c r="KE158">
        <v>788771</v>
      </c>
      <c r="KF158">
        <v>142</v>
      </c>
      <c r="KG158">
        <v>288</v>
      </c>
      <c r="KH158">
        <v>68</v>
      </c>
      <c r="KI158">
        <v>109</v>
      </c>
      <c r="KJ158">
        <v>230</v>
      </c>
      <c r="KK158">
        <v>51</v>
      </c>
      <c r="KL158">
        <v>64</v>
      </c>
      <c r="KM158">
        <v>126</v>
      </c>
      <c r="KN158">
        <v>29</v>
      </c>
      <c r="KO158">
        <v>1</v>
      </c>
      <c r="KP158">
        <v>0</v>
      </c>
      <c r="KQ158">
        <v>0</v>
      </c>
      <c r="KR158">
        <v>0</v>
      </c>
      <c r="KS158">
        <v>1</v>
      </c>
      <c r="KT158">
        <v>0</v>
      </c>
      <c r="KU158">
        <v>1</v>
      </c>
      <c r="KV158">
        <v>0</v>
      </c>
      <c r="KW158">
        <v>0</v>
      </c>
      <c r="KX158">
        <v>0</v>
      </c>
      <c r="KY158">
        <v>0</v>
      </c>
      <c r="KZ158">
        <v>0</v>
      </c>
      <c r="LA158">
        <v>0</v>
      </c>
      <c r="LB158">
        <v>0</v>
      </c>
      <c r="LC158">
        <v>0</v>
      </c>
      <c r="LD158">
        <v>1</v>
      </c>
      <c r="LE158">
        <v>0</v>
      </c>
      <c r="LF158">
        <v>0</v>
      </c>
      <c r="LG158">
        <v>0</v>
      </c>
      <c r="LH158">
        <v>0</v>
      </c>
    </row>
    <row r="159" spans="1:320" s="34" customFormat="1" ht="15" customHeight="1" x14ac:dyDescent="0.25">
      <c r="A159" s="45">
        <v>206154031</v>
      </c>
      <c r="B159" s="45" t="s">
        <v>1022</v>
      </c>
      <c r="C159" s="46">
        <v>45108</v>
      </c>
      <c r="D159" s="46">
        <v>45473</v>
      </c>
      <c r="E159" s="47">
        <v>366</v>
      </c>
      <c r="F159" s="45" t="s">
        <v>883</v>
      </c>
      <c r="G159" s="45" t="s">
        <v>884</v>
      </c>
      <c r="H159" s="45" t="s">
        <v>1017</v>
      </c>
      <c r="I159" s="45" t="s">
        <v>886</v>
      </c>
      <c r="J159" s="45" t="s">
        <v>555</v>
      </c>
      <c r="K159" s="45" t="s">
        <v>988</v>
      </c>
      <c r="L159" s="45" t="s">
        <v>2580</v>
      </c>
      <c r="M159" s="45" t="s">
        <v>1023</v>
      </c>
      <c r="N159" s="45" t="s">
        <v>1024</v>
      </c>
      <c r="O159" s="45" t="s">
        <v>1025</v>
      </c>
      <c r="P159" s="45" t="s">
        <v>2644</v>
      </c>
      <c r="Q159" s="45" t="s">
        <v>1026</v>
      </c>
      <c r="R159" t="s">
        <v>1027</v>
      </c>
      <c r="S159" s="45" t="s">
        <v>893</v>
      </c>
      <c r="T159" t="s">
        <v>1028</v>
      </c>
      <c r="U159" s="47">
        <v>141</v>
      </c>
      <c r="V159" s="47">
        <v>141</v>
      </c>
      <c r="W159" s="47" t="s">
        <v>913</v>
      </c>
      <c r="X159" s="47">
        <v>51606</v>
      </c>
      <c r="Y159" s="47">
        <v>48727</v>
      </c>
      <c r="Z159" s="48">
        <v>94.42</v>
      </c>
      <c r="AA159" s="44">
        <v>107</v>
      </c>
      <c r="AB159" s="44">
        <v>79</v>
      </c>
      <c r="AC159" s="44">
        <v>4006</v>
      </c>
      <c r="AD159" s="44">
        <v>624</v>
      </c>
      <c r="AE159" s="44">
        <v>39556</v>
      </c>
      <c r="AF159" s="44">
        <v>3672</v>
      </c>
      <c r="AG159" s="44">
        <v>272</v>
      </c>
      <c r="AH159" s="47"/>
      <c r="AI159" s="47">
        <v>597</v>
      </c>
      <c r="AJ159"/>
      <c r="AK159" t="s">
        <v>895</v>
      </c>
      <c r="AL159">
        <v>48727</v>
      </c>
      <c r="AM159"/>
      <c r="AN159"/>
      <c r="AO159"/>
      <c r="AP159"/>
      <c r="AQ159"/>
      <c r="AR159" s="44"/>
      <c r="AS159" s="44"/>
      <c r="AT159" s="44"/>
      <c r="AU159" s="44">
        <v>24518184</v>
      </c>
      <c r="AV159" s="44">
        <v>5081377</v>
      </c>
      <c r="AW159" s="44">
        <v>3158069</v>
      </c>
      <c r="AX159" s="44">
        <v>34690</v>
      </c>
      <c r="AY159" s="44">
        <v>26476182</v>
      </c>
      <c r="AZ159" s="21">
        <v>28574385</v>
      </c>
      <c r="BA159" s="21">
        <v>-2098203</v>
      </c>
      <c r="BB159" s="44">
        <v>612217</v>
      </c>
      <c r="BC159" s="44"/>
      <c r="BD159" s="44"/>
      <c r="BE159" s="44">
        <v>-1485986</v>
      </c>
      <c r="BF159" s="44">
        <v>2636065</v>
      </c>
      <c r="BG159" s="44">
        <v>385260</v>
      </c>
      <c r="BH159" s="44">
        <v>19214137</v>
      </c>
      <c r="BI159" s="21">
        <v>1906500</v>
      </c>
      <c r="BJ159" s="21">
        <v>58520</v>
      </c>
      <c r="BK159" s="21"/>
      <c r="BL159" s="21">
        <v>317702</v>
      </c>
      <c r="BM159" s="21"/>
      <c r="BN159" s="21">
        <v>24518184</v>
      </c>
      <c r="BO159" s="21"/>
      <c r="BP159" s="21"/>
      <c r="BQ159" s="44"/>
      <c r="BR159" s="21"/>
      <c r="BS159" s="44"/>
      <c r="BT159" s="21"/>
      <c r="BU159" s="44"/>
      <c r="BV159" s="21"/>
      <c r="BW159" s="44">
        <v>3822128</v>
      </c>
      <c r="BX159" s="21"/>
      <c r="BY159" s="21">
        <v>475661</v>
      </c>
      <c r="BZ159" s="21"/>
      <c r="CA159" s="44">
        <v>679288</v>
      </c>
      <c r="CB159" s="44"/>
      <c r="CC159" s="44">
        <v>265</v>
      </c>
      <c r="CD159" s="44"/>
      <c r="CE159" s="44">
        <v>67736</v>
      </c>
      <c r="CF159" s="44"/>
      <c r="CG159" s="44"/>
      <c r="CH159" s="44"/>
      <c r="CI159" s="21">
        <v>36299</v>
      </c>
      <c r="CJ159" s="44"/>
      <c r="CK159" s="21"/>
      <c r="CL159" s="44"/>
      <c r="CM159" s="44">
        <v>540371</v>
      </c>
      <c r="CN159" s="44">
        <v>0</v>
      </c>
      <c r="CO159" s="44">
        <v>1916502</v>
      </c>
      <c r="CP159" s="44">
        <v>0</v>
      </c>
      <c r="CQ159" s="21">
        <v>1534769</v>
      </c>
      <c r="CR159" s="44">
        <v>271875</v>
      </c>
      <c r="CS159" s="44">
        <v>776163</v>
      </c>
      <c r="CT159" s="44">
        <v>6424</v>
      </c>
      <c r="CU159" s="44"/>
      <c r="CV159" s="44">
        <v>35273</v>
      </c>
      <c r="CW159" s="21"/>
      <c r="CX159" s="21"/>
      <c r="CY159" s="21"/>
      <c r="CZ159" s="21"/>
      <c r="DA159" s="21"/>
      <c r="DB159" s="21"/>
      <c r="DC159" s="21"/>
      <c r="DD159" s="21"/>
      <c r="DE159" s="44"/>
      <c r="DF159" s="21"/>
      <c r="DG159" s="44"/>
      <c r="DH159" s="21"/>
      <c r="DI159" s="44"/>
      <c r="DJ159" s="44"/>
      <c r="DK159" s="44"/>
      <c r="DL159" s="44"/>
      <c r="DM159" s="21"/>
      <c r="DN159" s="44"/>
      <c r="DO159" s="44"/>
      <c r="DP159" s="44"/>
      <c r="DQ159" s="44"/>
      <c r="DR159" s="44"/>
      <c r="DS159" s="44"/>
      <c r="DT159" s="44"/>
      <c r="DU159" s="44"/>
      <c r="DV159" s="44"/>
      <c r="DW159" s="44"/>
      <c r="DX159" s="44"/>
      <c r="DY159" s="44"/>
      <c r="DZ159" s="44"/>
      <c r="EA159" s="44"/>
      <c r="EB159" s="21"/>
      <c r="EC159" s="44">
        <v>-725904</v>
      </c>
      <c r="ED159" s="44"/>
      <c r="EE159" s="21">
        <v>8061</v>
      </c>
      <c r="EF159" s="44"/>
      <c r="EG159" s="21">
        <v>3664179</v>
      </c>
      <c r="EH159" s="44"/>
      <c r="EI159" s="21">
        <v>292782</v>
      </c>
      <c r="EJ159" s="44"/>
      <c r="EK159" s="44">
        <v>-81049</v>
      </c>
      <c r="EL159" s="21"/>
      <c r="EM159" s="44"/>
      <c r="EN159" s="44"/>
      <c r="EO159" s="44"/>
      <c r="EP159" s="21"/>
      <c r="EQ159" s="21"/>
      <c r="ER159" s="21"/>
      <c r="ES159" s="21"/>
      <c r="ET159" s="44"/>
      <c r="EU159" s="21"/>
      <c r="EV159" s="44"/>
      <c r="EW159" s="21"/>
      <c r="EX159" s="44"/>
      <c r="EY159" s="44"/>
      <c r="EZ159" s="21"/>
      <c r="FA159" s="21"/>
      <c r="FB159" s="44"/>
      <c r="FC159" s="44"/>
      <c r="FD159" s="21"/>
      <c r="FE159" s="112"/>
      <c r="FF159" s="44"/>
      <c r="FG159" s="44">
        <v>13232450</v>
      </c>
      <c r="FH159" s="44">
        <v>5472934</v>
      </c>
      <c r="FI159" s="44">
        <v>9869001</v>
      </c>
      <c r="FJ159" s="44">
        <v>768036</v>
      </c>
      <c r="FK159" s="44">
        <v>15013149</v>
      </c>
      <c r="FL159" s="44"/>
      <c r="FM159" s="44"/>
      <c r="FN159" s="44"/>
      <c r="FO159" s="44"/>
      <c r="FP159" s="44"/>
      <c r="FQ159" s="44"/>
      <c r="FR159" s="44"/>
      <c r="FS159" s="44"/>
      <c r="FT159" s="44">
        <v>51793</v>
      </c>
      <c r="FU159" s="44"/>
      <c r="FV159" s="21">
        <v>732577</v>
      </c>
      <c r="FW159" s="44"/>
      <c r="FX159" s="44">
        <v>544740</v>
      </c>
      <c r="FY159" s="44">
        <v>141398</v>
      </c>
      <c r="FZ159" s="44">
        <v>450368</v>
      </c>
      <c r="GA159" s="44">
        <v>4440</v>
      </c>
      <c r="GB159" s="44"/>
      <c r="GC159" s="44">
        <v>47606</v>
      </c>
      <c r="GD159" s="44">
        <v>1362763</v>
      </c>
      <c r="GE159" s="44">
        <v>1476540</v>
      </c>
      <c r="GF159" s="44">
        <v>403212</v>
      </c>
      <c r="GG159" s="44">
        <v>2894900</v>
      </c>
      <c r="GH159" s="44">
        <v>264715</v>
      </c>
      <c r="GI159" s="44">
        <v>382603</v>
      </c>
      <c r="GJ159" s="44">
        <v>257998</v>
      </c>
      <c r="GK159" s="44">
        <v>3352614</v>
      </c>
      <c r="GL159" s="44">
        <v>625842</v>
      </c>
      <c r="GM159" s="44"/>
      <c r="GN159" s="44"/>
      <c r="GO159" s="44">
        <v>433175</v>
      </c>
      <c r="GP159" s="44">
        <v>37343</v>
      </c>
      <c r="GQ159" s="44"/>
      <c r="GR159" s="44">
        <v>96609</v>
      </c>
      <c r="GS159" s="44">
        <v>6613008</v>
      </c>
      <c r="GT159" s="44"/>
      <c r="GU159" s="21">
        <v>3633730</v>
      </c>
      <c r="GV159" s="44">
        <v>59215</v>
      </c>
      <c r="GW159" s="44"/>
      <c r="GX159" s="44"/>
      <c r="GY159" s="44">
        <v>10305953</v>
      </c>
      <c r="GZ159" s="44">
        <v>5008649</v>
      </c>
      <c r="HA159" s="44"/>
      <c r="HB159" s="44"/>
      <c r="HC159" s="44">
        <v>5297304</v>
      </c>
      <c r="HD159" s="44">
        <v>10305953</v>
      </c>
      <c r="HE159" s="21"/>
      <c r="HF159" s="21"/>
      <c r="HG159" s="21">
        <v>3812817</v>
      </c>
      <c r="HH159" s="21"/>
      <c r="HI159" s="21">
        <v>350620</v>
      </c>
      <c r="HJ159" s="44">
        <v>13804773</v>
      </c>
      <c r="HK159" s="21"/>
      <c r="HL159" s="21">
        <v>2432029</v>
      </c>
      <c r="HM159" s="21">
        <v>16587422</v>
      </c>
      <c r="HN159" s="21">
        <v>-12953692</v>
      </c>
      <c r="HO159" s="21"/>
      <c r="HP159" s="44"/>
      <c r="HQ159" s="47"/>
      <c r="HR159" s="47"/>
      <c r="HS159" s="47"/>
      <c r="HT159" s="47" t="s">
        <v>2283</v>
      </c>
      <c r="HU159" s="47">
        <v>1001729.8</v>
      </c>
      <c r="HV159" s="47">
        <v>3654</v>
      </c>
      <c r="HW159" s="47">
        <v>0</v>
      </c>
      <c r="HX159" s="47">
        <v>14735</v>
      </c>
      <c r="HY159" s="47">
        <v>30027</v>
      </c>
      <c r="HZ159" s="47">
        <v>95767</v>
      </c>
      <c r="IA159" s="47">
        <v>0</v>
      </c>
      <c r="IB159" s="47">
        <v>0</v>
      </c>
      <c r="IC159" s="47">
        <v>2087</v>
      </c>
      <c r="ID159"/>
      <c r="IE159" s="47">
        <v>6527</v>
      </c>
      <c r="IF159">
        <v>43800</v>
      </c>
      <c r="IG159" s="47">
        <v>10373</v>
      </c>
      <c r="IH159" s="47">
        <v>59049</v>
      </c>
      <c r="II159">
        <v>4821</v>
      </c>
      <c r="IJ159">
        <v>10016</v>
      </c>
      <c r="IK159">
        <v>2702</v>
      </c>
      <c r="IL159">
        <v>25653</v>
      </c>
      <c r="IM159">
        <v>309211</v>
      </c>
      <c r="IN159">
        <v>0</v>
      </c>
      <c r="IO159">
        <v>670</v>
      </c>
      <c r="IP159">
        <v>2096</v>
      </c>
      <c r="IQ159">
        <v>11161</v>
      </c>
      <c r="IR159">
        <v>0</v>
      </c>
      <c r="IS159">
        <v>0</v>
      </c>
      <c r="IT159">
        <v>13927</v>
      </c>
      <c r="IU159">
        <v>268776</v>
      </c>
      <c r="IV159">
        <v>0</v>
      </c>
      <c r="IW159">
        <v>2131697</v>
      </c>
      <c r="IX159">
        <v>2223930</v>
      </c>
      <c r="IY159">
        <v>4291484</v>
      </c>
      <c r="IZ159">
        <v>0</v>
      </c>
      <c r="JA159">
        <v>0</v>
      </c>
      <c r="JB159">
        <v>85179</v>
      </c>
      <c r="JC159"/>
      <c r="JD159">
        <v>179583</v>
      </c>
      <c r="JE159">
        <v>900543</v>
      </c>
      <c r="JF159">
        <v>188074</v>
      </c>
      <c r="JG159">
        <v>1268449</v>
      </c>
      <c r="JH159">
        <v>191625</v>
      </c>
      <c r="JI159">
        <v>237623</v>
      </c>
      <c r="JJ159">
        <v>189427</v>
      </c>
      <c r="JK159">
        <v>1076060</v>
      </c>
      <c r="JL159">
        <v>13232450</v>
      </c>
      <c r="JM159">
        <v>0</v>
      </c>
      <c r="JN159">
        <v>41991</v>
      </c>
      <c r="JO159">
        <v>136467</v>
      </c>
      <c r="JP159">
        <v>480670</v>
      </c>
      <c r="JQ159">
        <v>0</v>
      </c>
      <c r="JR159">
        <v>0</v>
      </c>
      <c r="JS159">
        <v>659128</v>
      </c>
      <c r="JT159"/>
      <c r="JU159"/>
      <c r="JV159"/>
      <c r="JW159"/>
      <c r="JX159"/>
      <c r="JY159"/>
      <c r="JZ159"/>
      <c r="KA159"/>
      <c r="KB159"/>
      <c r="KC159"/>
      <c r="KD159"/>
      <c r="KE159"/>
      <c r="KF159">
        <v>173</v>
      </c>
      <c r="KG159">
        <v>175</v>
      </c>
      <c r="KH159">
        <v>155</v>
      </c>
      <c r="KI159">
        <v>121</v>
      </c>
      <c r="KJ159">
        <v>121</v>
      </c>
      <c r="KK159">
        <v>108</v>
      </c>
      <c r="KL159">
        <v>79</v>
      </c>
      <c r="KM159">
        <v>78</v>
      </c>
      <c r="KN159">
        <v>75</v>
      </c>
      <c r="KO159">
        <v>0</v>
      </c>
      <c r="KP159">
        <v>0</v>
      </c>
      <c r="KQ159">
        <v>1</v>
      </c>
      <c r="KR159">
        <v>0</v>
      </c>
      <c r="KS159">
        <v>0</v>
      </c>
      <c r="KT159">
        <v>1</v>
      </c>
      <c r="KU159">
        <v>1</v>
      </c>
      <c r="KV159">
        <v>0</v>
      </c>
      <c r="KW159">
        <v>0</v>
      </c>
      <c r="KX159">
        <v>0</v>
      </c>
      <c r="KY159">
        <v>0</v>
      </c>
      <c r="KZ159">
        <v>0</v>
      </c>
      <c r="LA159">
        <v>0</v>
      </c>
      <c r="LB159">
        <v>0</v>
      </c>
      <c r="LC159">
        <v>0</v>
      </c>
      <c r="LD159">
        <v>1</v>
      </c>
      <c r="LE159">
        <v>0</v>
      </c>
      <c r="LF159">
        <v>0</v>
      </c>
      <c r="LG159">
        <v>0</v>
      </c>
      <c r="LH159">
        <v>0</v>
      </c>
    </row>
    <row r="160" spans="1:320" s="34" customFormat="1" ht="15" customHeight="1" x14ac:dyDescent="0.25">
      <c r="A160" s="45">
        <v>206154109</v>
      </c>
      <c r="B160" s="45" t="s">
        <v>2645</v>
      </c>
      <c r="C160" s="46">
        <v>45292</v>
      </c>
      <c r="D160" s="46">
        <v>45657</v>
      </c>
      <c r="E160" s="47">
        <v>366</v>
      </c>
      <c r="F160" s="45" t="s">
        <v>883</v>
      </c>
      <c r="G160" s="45" t="s">
        <v>884</v>
      </c>
      <c r="H160" s="45" t="s">
        <v>1017</v>
      </c>
      <c r="I160" s="45" t="s">
        <v>886</v>
      </c>
      <c r="J160" s="45" t="s">
        <v>887</v>
      </c>
      <c r="K160" s="45" t="s">
        <v>988</v>
      </c>
      <c r="L160" s="45" t="s">
        <v>2580</v>
      </c>
      <c r="M160" s="45" t="s">
        <v>2646</v>
      </c>
      <c r="N160" s="45" t="s">
        <v>2647</v>
      </c>
      <c r="O160" s="45" t="s">
        <v>1020</v>
      </c>
      <c r="P160" s="45" t="s">
        <v>2648</v>
      </c>
      <c r="Q160" s="45" t="s">
        <v>2649</v>
      </c>
      <c r="R160" t="s">
        <v>2650</v>
      </c>
      <c r="S160" s="45" t="s">
        <v>884</v>
      </c>
      <c r="T160"/>
      <c r="U160" s="47">
        <v>120</v>
      </c>
      <c r="V160" s="47">
        <v>120</v>
      </c>
      <c r="W160" s="47" t="s">
        <v>913</v>
      </c>
      <c r="X160" s="47">
        <v>43920</v>
      </c>
      <c r="Y160" s="47">
        <v>40751</v>
      </c>
      <c r="Z160" s="48">
        <v>92.78</v>
      </c>
      <c r="AA160" s="44">
        <v>703</v>
      </c>
      <c r="AB160" s="44">
        <v>695</v>
      </c>
      <c r="AC160" s="44">
        <v>3933</v>
      </c>
      <c r="AD160" s="44"/>
      <c r="AE160" s="44">
        <v>23406</v>
      </c>
      <c r="AF160" s="44"/>
      <c r="AG160" s="44"/>
      <c r="AH160" s="47">
        <v>9458</v>
      </c>
      <c r="AI160" s="47">
        <v>1017</v>
      </c>
      <c r="AJ160">
        <v>2937</v>
      </c>
      <c r="AK160" t="s">
        <v>895</v>
      </c>
      <c r="AL160">
        <v>40751</v>
      </c>
      <c r="AM160"/>
      <c r="AN160"/>
      <c r="AO160"/>
      <c r="AP160"/>
      <c r="AQ160"/>
      <c r="AR160" s="44"/>
      <c r="AS160" s="44"/>
      <c r="AT160" s="44"/>
      <c r="AU160" s="44">
        <v>16153280</v>
      </c>
      <c r="AV160" s="44">
        <v>4263356</v>
      </c>
      <c r="AW160" s="44">
        <v>4570506</v>
      </c>
      <c r="AX160" s="44"/>
      <c r="AY160" s="44">
        <v>15846130</v>
      </c>
      <c r="AZ160" s="21">
        <v>17251258</v>
      </c>
      <c r="BA160" s="21">
        <v>-1405128</v>
      </c>
      <c r="BB160" s="44">
        <v>-49817</v>
      </c>
      <c r="BC160" s="44"/>
      <c r="BD160" s="44"/>
      <c r="BE160" s="44">
        <v>-1454945</v>
      </c>
      <c r="BF160" s="44">
        <v>1635746</v>
      </c>
      <c r="BG160" s="44"/>
      <c r="BH160" s="44">
        <v>8948618</v>
      </c>
      <c r="BI160" s="21"/>
      <c r="BJ160" s="21"/>
      <c r="BK160" s="21">
        <v>3936097</v>
      </c>
      <c r="BL160" s="21">
        <v>443588</v>
      </c>
      <c r="BM160" s="21">
        <v>1189231</v>
      </c>
      <c r="BN160" s="21">
        <v>16153280</v>
      </c>
      <c r="BO160" s="21"/>
      <c r="BP160" s="21"/>
      <c r="BQ160" s="44"/>
      <c r="BR160" s="21"/>
      <c r="BS160" s="44"/>
      <c r="BT160" s="21"/>
      <c r="BU160" s="44"/>
      <c r="BV160" s="21"/>
      <c r="BW160" s="44">
        <v>1270706</v>
      </c>
      <c r="BX160" s="21"/>
      <c r="BY160" s="21"/>
      <c r="BZ160" s="21"/>
      <c r="CA160" s="44">
        <v>190515</v>
      </c>
      <c r="CB160" s="44"/>
      <c r="CC160" s="44"/>
      <c r="CD160" s="44"/>
      <c r="CE160" s="44"/>
      <c r="CF160" s="44"/>
      <c r="CG160" s="44">
        <v>2690996</v>
      </c>
      <c r="CH160" s="44"/>
      <c r="CI160" s="21">
        <v>18253</v>
      </c>
      <c r="CJ160" s="44"/>
      <c r="CK160" s="21">
        <v>92886</v>
      </c>
      <c r="CL160" s="44"/>
      <c r="CM160" s="44">
        <v>77218</v>
      </c>
      <c r="CN160" s="44">
        <v>0</v>
      </c>
      <c r="CO160" s="44">
        <v>1533580</v>
      </c>
      <c r="CP160" s="44">
        <v>0</v>
      </c>
      <c r="CQ160" s="21">
        <v>1406040</v>
      </c>
      <c r="CR160" s="44">
        <v>124050</v>
      </c>
      <c r="CS160" s="44">
        <v>587061</v>
      </c>
      <c r="CT160" s="44">
        <v>137881</v>
      </c>
      <c r="CU160" s="44"/>
      <c r="CV160" s="44">
        <v>397526</v>
      </c>
      <c r="CW160" s="21"/>
      <c r="CX160" s="21"/>
      <c r="CY160" s="21"/>
      <c r="CZ160" s="21"/>
      <c r="DA160" s="21"/>
      <c r="DB160" s="21"/>
      <c r="DC160" s="21"/>
      <c r="DD160" s="21"/>
      <c r="DE160" s="44"/>
      <c r="DF160" s="21"/>
      <c r="DG160" s="44"/>
      <c r="DH160" s="21"/>
      <c r="DI160" s="44"/>
      <c r="DJ160" s="44"/>
      <c r="DK160" s="44"/>
      <c r="DL160" s="44"/>
      <c r="DM160" s="21">
        <v>-235698</v>
      </c>
      <c r="DN160" s="44"/>
      <c r="DO160" s="44"/>
      <c r="DP160" s="44"/>
      <c r="DQ160" s="44"/>
      <c r="DR160" s="44"/>
      <c r="DS160" s="44"/>
      <c r="DT160" s="44"/>
      <c r="DU160" s="44"/>
      <c r="DV160" s="44"/>
      <c r="DW160" s="44"/>
      <c r="DX160" s="44"/>
      <c r="DY160" s="44"/>
      <c r="DZ160" s="44"/>
      <c r="EA160" s="44"/>
      <c r="EB160" s="21"/>
      <c r="EC160" s="44">
        <v>164531</v>
      </c>
      <c r="ED160" s="44"/>
      <c r="EE160" s="21"/>
      <c r="EF160" s="44"/>
      <c r="EG160" s="21">
        <v>2403415</v>
      </c>
      <c r="EH160" s="44"/>
      <c r="EI160" s="21"/>
      <c r="EJ160" s="44"/>
      <c r="EK160" s="44"/>
      <c r="EL160" s="21"/>
      <c r="EM160" s="44">
        <v>1832265</v>
      </c>
      <c r="EN160" s="44"/>
      <c r="EO160" s="44">
        <v>405993</v>
      </c>
      <c r="EP160" s="21"/>
      <c r="EQ160" s="21"/>
      <c r="ER160" s="21"/>
      <c r="ES160" s="21"/>
      <c r="ET160" s="44"/>
      <c r="EU160" s="21"/>
      <c r="EV160" s="44"/>
      <c r="EW160" s="21"/>
      <c r="EX160" s="44"/>
      <c r="EY160" s="44"/>
      <c r="EZ160" s="21"/>
      <c r="FA160" s="21"/>
      <c r="FB160" s="44"/>
      <c r="FC160" s="44"/>
      <c r="FD160" s="21"/>
      <c r="FE160" s="112"/>
      <c r="FF160" s="44"/>
      <c r="FG160" s="44">
        <v>7704731</v>
      </c>
      <c r="FH160" s="44">
        <v>1711076</v>
      </c>
      <c r="FI160" s="44">
        <v>7835451</v>
      </c>
      <c r="FJ160" s="44">
        <v>132676</v>
      </c>
      <c r="FK160" s="44">
        <v>6850685</v>
      </c>
      <c r="FL160" s="44"/>
      <c r="FM160" s="44"/>
      <c r="FN160" s="44"/>
      <c r="FO160" s="44"/>
      <c r="FP160" s="44"/>
      <c r="FQ160" s="44"/>
      <c r="FR160" s="44"/>
      <c r="FS160" s="44"/>
      <c r="FT160" s="44">
        <v>107359</v>
      </c>
      <c r="FU160" s="44"/>
      <c r="FV160" s="21">
        <v>520889</v>
      </c>
      <c r="FW160" s="44"/>
      <c r="FX160" s="44">
        <v>418340</v>
      </c>
      <c r="FY160" s="44">
        <v>72308</v>
      </c>
      <c r="FZ160" s="44">
        <v>573196</v>
      </c>
      <c r="GA160" s="44">
        <v>126030</v>
      </c>
      <c r="GB160" s="44"/>
      <c r="GC160" s="44">
        <v>108840</v>
      </c>
      <c r="GD160" s="44">
        <v>860273</v>
      </c>
      <c r="GE160" s="44">
        <v>335379</v>
      </c>
      <c r="GF160" s="44">
        <v>88446</v>
      </c>
      <c r="GG160" s="44">
        <v>1357682</v>
      </c>
      <c r="GH160" s="44">
        <v>137688</v>
      </c>
      <c r="GI160" s="44">
        <v>186741</v>
      </c>
      <c r="GJ160" s="44">
        <v>336050</v>
      </c>
      <c r="GK160" s="44">
        <v>3111989</v>
      </c>
      <c r="GL160" s="44">
        <v>325121</v>
      </c>
      <c r="GM160" s="44">
        <v>143089</v>
      </c>
      <c r="GN160" s="44">
        <v>145155</v>
      </c>
      <c r="GO160" s="44">
        <v>98147</v>
      </c>
      <c r="GP160" s="44">
        <v>1145715</v>
      </c>
      <c r="GQ160" s="44">
        <v>25233</v>
      </c>
      <c r="GR160" s="44">
        <v>176903</v>
      </c>
      <c r="GS160" s="44">
        <v>22820754</v>
      </c>
      <c r="GT160" s="44"/>
      <c r="GU160" s="21">
        <v>5916165</v>
      </c>
      <c r="GV160" s="44"/>
      <c r="GW160" s="44">
        <v>-312499</v>
      </c>
      <c r="GX160" s="44"/>
      <c r="GY160" s="44">
        <v>28424420</v>
      </c>
      <c r="GZ160" s="44">
        <v>1283553</v>
      </c>
      <c r="HA160" s="44"/>
      <c r="HB160" s="44">
        <v>17852375</v>
      </c>
      <c r="HC160" s="44">
        <v>9288492</v>
      </c>
      <c r="HD160" s="44">
        <v>28424420</v>
      </c>
      <c r="HE160" s="21">
        <v>2535805</v>
      </c>
      <c r="HF160" s="21"/>
      <c r="HG160" s="21"/>
      <c r="HH160" s="21"/>
      <c r="HI160" s="21">
        <v>1410643</v>
      </c>
      <c r="HJ160" s="44">
        <v>8074584</v>
      </c>
      <c r="HK160" s="21"/>
      <c r="HL160" s="21">
        <v>1210865</v>
      </c>
      <c r="HM160" s="21">
        <v>10696092</v>
      </c>
      <c r="HN160" s="21">
        <v>-4779927</v>
      </c>
      <c r="HO160" s="21">
        <v>18303913</v>
      </c>
      <c r="HP160" s="44"/>
      <c r="HQ160" s="47"/>
      <c r="HR160" s="47">
        <v>18303913</v>
      </c>
      <c r="HS160" s="47">
        <v>-451538</v>
      </c>
      <c r="HT160" s="47">
        <v>0</v>
      </c>
      <c r="HU160" s="47">
        <v>0</v>
      </c>
      <c r="HV160" s="47">
        <v>9336</v>
      </c>
      <c r="HW160" s="47">
        <v>0</v>
      </c>
      <c r="HX160" s="47">
        <v>35426</v>
      </c>
      <c r="HY160" s="47">
        <v>43531</v>
      </c>
      <c r="HZ160" s="47">
        <v>83522</v>
      </c>
      <c r="IA160" s="47">
        <v>0</v>
      </c>
      <c r="IB160" s="47">
        <v>0</v>
      </c>
      <c r="IC160" s="47">
        <v>0</v>
      </c>
      <c r="ID160"/>
      <c r="IE160" s="47">
        <v>4844</v>
      </c>
      <c r="IF160">
        <v>12524</v>
      </c>
      <c r="IG160" s="47">
        <v>4247</v>
      </c>
      <c r="IH160" s="47">
        <v>31415</v>
      </c>
      <c r="II160">
        <v>3985</v>
      </c>
      <c r="IJ160">
        <v>7177</v>
      </c>
      <c r="IK160">
        <v>6641</v>
      </c>
      <c r="IL160">
        <v>26868</v>
      </c>
      <c r="IM160">
        <v>269516</v>
      </c>
      <c r="IN160">
        <v>0</v>
      </c>
      <c r="IO160">
        <v>0</v>
      </c>
      <c r="IP160">
        <v>0</v>
      </c>
      <c r="IQ160">
        <v>0</v>
      </c>
      <c r="IR160">
        <v>0</v>
      </c>
      <c r="IS160">
        <v>0</v>
      </c>
      <c r="IT160">
        <v>0</v>
      </c>
      <c r="IU160">
        <v>470797</v>
      </c>
      <c r="IV160">
        <v>0</v>
      </c>
      <c r="IW160">
        <v>1651571</v>
      </c>
      <c r="IX160">
        <v>1517646</v>
      </c>
      <c r="IY160">
        <v>1670010</v>
      </c>
      <c r="IZ160">
        <v>0</v>
      </c>
      <c r="JA160">
        <v>0</v>
      </c>
      <c r="JB160">
        <v>0</v>
      </c>
      <c r="JC160"/>
      <c r="JD160">
        <v>101976</v>
      </c>
      <c r="JE160">
        <v>209950</v>
      </c>
      <c r="JF160">
        <v>72064</v>
      </c>
      <c r="JG160">
        <v>635644</v>
      </c>
      <c r="JH160">
        <v>112460</v>
      </c>
      <c r="JI160">
        <v>132087</v>
      </c>
      <c r="JJ160">
        <v>265620</v>
      </c>
      <c r="JK160">
        <v>864906</v>
      </c>
      <c r="JL160">
        <v>7704731</v>
      </c>
      <c r="JM160">
        <v>0</v>
      </c>
      <c r="JN160">
        <v>0</v>
      </c>
      <c r="JO160">
        <v>0</v>
      </c>
      <c r="JP160">
        <v>0</v>
      </c>
      <c r="JQ160">
        <v>0</v>
      </c>
      <c r="JR160">
        <v>0</v>
      </c>
      <c r="JS160">
        <v>0</v>
      </c>
      <c r="JT160"/>
      <c r="JU160"/>
      <c r="JV160"/>
      <c r="JW160"/>
      <c r="JX160"/>
      <c r="JY160"/>
      <c r="JZ160"/>
      <c r="KA160"/>
      <c r="KB160"/>
      <c r="KC160"/>
      <c r="KD160"/>
      <c r="KE160"/>
      <c r="KF160">
        <v>182</v>
      </c>
      <c r="KG160">
        <v>332</v>
      </c>
      <c r="KH160">
        <v>107</v>
      </c>
      <c r="KI160">
        <v>121</v>
      </c>
      <c r="KJ160">
        <v>217</v>
      </c>
      <c r="KK160">
        <v>70</v>
      </c>
      <c r="KL160">
        <v>70</v>
      </c>
      <c r="KM160">
        <v>132</v>
      </c>
      <c r="KN160">
        <v>37</v>
      </c>
      <c r="KO160">
        <v>1</v>
      </c>
      <c r="KP160">
        <v>0</v>
      </c>
      <c r="KQ160">
        <v>0</v>
      </c>
      <c r="KR160">
        <v>0</v>
      </c>
      <c r="KS160">
        <v>0</v>
      </c>
      <c r="KT160">
        <v>1</v>
      </c>
      <c r="KU160">
        <v>1</v>
      </c>
      <c r="KV160">
        <v>0</v>
      </c>
      <c r="KW160">
        <v>0</v>
      </c>
      <c r="KX160">
        <v>0</v>
      </c>
      <c r="KY160">
        <v>0</v>
      </c>
      <c r="KZ160">
        <v>0</v>
      </c>
      <c r="LA160">
        <v>0</v>
      </c>
      <c r="LB160">
        <v>0</v>
      </c>
      <c r="LC160">
        <v>0</v>
      </c>
      <c r="LD160">
        <v>1</v>
      </c>
      <c r="LE160">
        <v>0</v>
      </c>
      <c r="LF160">
        <v>0</v>
      </c>
      <c r="LG160">
        <v>0</v>
      </c>
      <c r="LH160">
        <v>0</v>
      </c>
    </row>
    <row r="161" spans="1:320" s="34" customFormat="1" ht="15" customHeight="1" x14ac:dyDescent="0.25">
      <c r="A161" s="45">
        <v>206154194</v>
      </c>
      <c r="B161" s="45" t="s">
        <v>2651</v>
      </c>
      <c r="C161" s="46">
        <v>45292</v>
      </c>
      <c r="D161" s="46">
        <v>45657</v>
      </c>
      <c r="E161" s="47">
        <v>366</v>
      </c>
      <c r="F161" s="45" t="s">
        <v>883</v>
      </c>
      <c r="G161" s="45" t="s">
        <v>884</v>
      </c>
      <c r="H161" s="45" t="s">
        <v>1017</v>
      </c>
      <c r="I161" s="45" t="s">
        <v>886</v>
      </c>
      <c r="J161" s="45" t="s">
        <v>887</v>
      </c>
      <c r="K161" s="45" t="s">
        <v>988</v>
      </c>
      <c r="L161" s="45" t="s">
        <v>2580</v>
      </c>
      <c r="M161" s="45" t="s">
        <v>2652</v>
      </c>
      <c r="N161" s="45" t="s">
        <v>2653</v>
      </c>
      <c r="O161" s="45" t="s">
        <v>1020</v>
      </c>
      <c r="P161" s="45" t="s">
        <v>2654</v>
      </c>
      <c r="Q161" s="45" t="s">
        <v>2655</v>
      </c>
      <c r="R161" t="s">
        <v>2606</v>
      </c>
      <c r="S161" s="45" t="s">
        <v>893</v>
      </c>
      <c r="T161"/>
      <c r="U161" s="47">
        <v>140</v>
      </c>
      <c r="V161" s="47">
        <v>140</v>
      </c>
      <c r="W161" s="47" t="s">
        <v>913</v>
      </c>
      <c r="X161" s="47">
        <v>51240</v>
      </c>
      <c r="Y161" s="47">
        <v>49690</v>
      </c>
      <c r="Z161" s="48">
        <v>228.99</v>
      </c>
      <c r="AA161" s="44">
        <v>645</v>
      </c>
      <c r="AB161" s="44">
        <v>632</v>
      </c>
      <c r="AC161" s="44">
        <v>14928</v>
      </c>
      <c r="AD161" s="44">
        <v>7644</v>
      </c>
      <c r="AE161" s="44">
        <v>3067</v>
      </c>
      <c r="AF161" s="44">
        <v>22350</v>
      </c>
      <c r="AG161" s="44"/>
      <c r="AH161" s="47"/>
      <c r="AI161" s="47">
        <v>178</v>
      </c>
      <c r="AJ161">
        <v>1523</v>
      </c>
      <c r="AK161" t="s">
        <v>895</v>
      </c>
      <c r="AL161">
        <v>49690</v>
      </c>
      <c r="AM161"/>
      <c r="AN161"/>
      <c r="AO161"/>
      <c r="AP161"/>
      <c r="AQ161"/>
      <c r="AR161" s="44"/>
      <c r="AS161" s="44"/>
      <c r="AT161" s="44"/>
      <c r="AU161" s="44">
        <v>44231100</v>
      </c>
      <c r="AV161" s="44">
        <v>8827391</v>
      </c>
      <c r="AW161" s="44">
        <v>24602492</v>
      </c>
      <c r="AX161" s="44">
        <v>22607</v>
      </c>
      <c r="AY161" s="44">
        <v>28478606</v>
      </c>
      <c r="AZ161" s="21">
        <v>26941155</v>
      </c>
      <c r="BA161" s="21">
        <v>1537451</v>
      </c>
      <c r="BB161" s="44">
        <v>3</v>
      </c>
      <c r="BC161" s="44"/>
      <c r="BD161" s="44"/>
      <c r="BE161" s="44">
        <v>1537454</v>
      </c>
      <c r="BF161" s="44">
        <v>18660000</v>
      </c>
      <c r="BG161" s="44">
        <v>9290700</v>
      </c>
      <c r="BH161" s="44">
        <v>1840200</v>
      </c>
      <c r="BI161" s="21">
        <v>13418700</v>
      </c>
      <c r="BJ161" s="21"/>
      <c r="BK161" s="21"/>
      <c r="BL161" s="21">
        <v>106800</v>
      </c>
      <c r="BM161" s="21">
        <v>914700</v>
      </c>
      <c r="BN161" s="21">
        <v>44231100</v>
      </c>
      <c r="BO161" s="21"/>
      <c r="BP161" s="21"/>
      <c r="BQ161" s="44"/>
      <c r="BR161" s="21"/>
      <c r="BS161" s="44"/>
      <c r="BT161" s="21"/>
      <c r="BU161" s="44"/>
      <c r="BV161" s="21"/>
      <c r="BW161" s="44">
        <v>5983457</v>
      </c>
      <c r="BX161" s="21"/>
      <c r="BY161" s="21">
        <v>2824912</v>
      </c>
      <c r="BZ161" s="21"/>
      <c r="CA161" s="44"/>
      <c r="CB161" s="44"/>
      <c r="CC161" s="44">
        <v>17172</v>
      </c>
      <c r="CD161" s="44"/>
      <c r="CE161" s="44"/>
      <c r="CF161" s="44"/>
      <c r="CG161" s="44"/>
      <c r="CH161" s="44"/>
      <c r="CI161" s="21">
        <v>1850</v>
      </c>
      <c r="CJ161" s="44"/>
      <c r="CK161" s="21"/>
      <c r="CL161" s="44"/>
      <c r="CM161" s="44">
        <v>0</v>
      </c>
      <c r="CN161" s="44">
        <v>0</v>
      </c>
      <c r="CO161" s="44">
        <v>3210525</v>
      </c>
      <c r="CP161" s="44">
        <v>0</v>
      </c>
      <c r="CQ161" s="21">
        <v>2972375</v>
      </c>
      <c r="CR161" s="44">
        <v>481950</v>
      </c>
      <c r="CS161" s="44">
        <v>1765367</v>
      </c>
      <c r="CT161" s="44">
        <v>114078</v>
      </c>
      <c r="CU161" s="44"/>
      <c r="CV161" s="44">
        <v>283096</v>
      </c>
      <c r="CW161" s="21"/>
      <c r="CX161" s="21"/>
      <c r="CY161" s="21"/>
      <c r="CZ161" s="21"/>
      <c r="DA161" s="21"/>
      <c r="DB161" s="21"/>
      <c r="DC161" s="21"/>
      <c r="DD161" s="21"/>
      <c r="DE161" s="44"/>
      <c r="DF161" s="21"/>
      <c r="DG161" s="44"/>
      <c r="DH161" s="21"/>
      <c r="DI161" s="44"/>
      <c r="DJ161" s="44"/>
      <c r="DK161" s="44"/>
      <c r="DL161" s="44"/>
      <c r="DM161" s="21"/>
      <c r="DN161" s="44"/>
      <c r="DO161" s="44"/>
      <c r="DP161" s="44"/>
      <c r="DQ161" s="44"/>
      <c r="DR161" s="44"/>
      <c r="DS161" s="44"/>
      <c r="DT161" s="44"/>
      <c r="DU161" s="44"/>
      <c r="DV161" s="44"/>
      <c r="DW161" s="44"/>
      <c r="DX161" s="44"/>
      <c r="DY161" s="44"/>
      <c r="DZ161" s="44"/>
      <c r="EA161" s="44"/>
      <c r="EB161" s="21"/>
      <c r="EC161" s="44">
        <v>10537113</v>
      </c>
      <c r="ED161" s="44"/>
      <c r="EE161" s="21">
        <v>5935428</v>
      </c>
      <c r="EF161" s="44"/>
      <c r="EG161" s="21">
        <v>1887847</v>
      </c>
      <c r="EH161" s="44"/>
      <c r="EI161" s="21">
        <v>5845963</v>
      </c>
      <c r="EJ161" s="44"/>
      <c r="EK161" s="44"/>
      <c r="EL161" s="21"/>
      <c r="EM161" s="44"/>
      <c r="EN161" s="44"/>
      <c r="EO161" s="44">
        <v>396141</v>
      </c>
      <c r="EP161" s="21"/>
      <c r="EQ161" s="21"/>
      <c r="ER161" s="21"/>
      <c r="ES161" s="21"/>
      <c r="ET161" s="44"/>
      <c r="EU161" s="21"/>
      <c r="EV161" s="44"/>
      <c r="EW161" s="21"/>
      <c r="EX161" s="44"/>
      <c r="EY161" s="44"/>
      <c r="EZ161" s="21"/>
      <c r="FA161" s="21"/>
      <c r="FB161" s="44"/>
      <c r="FC161" s="44"/>
      <c r="FD161" s="21"/>
      <c r="FE161" s="112"/>
      <c r="FF161" s="44"/>
      <c r="FG161" s="44">
        <v>11631380</v>
      </c>
      <c r="FH161" s="44">
        <v>2884278</v>
      </c>
      <c r="FI161" s="44">
        <v>12425497</v>
      </c>
      <c r="FJ161" s="44">
        <v>336220</v>
      </c>
      <c r="FK161" s="44">
        <v>9069974</v>
      </c>
      <c r="FL161" s="44"/>
      <c r="FM161" s="44"/>
      <c r="FN161" s="44"/>
      <c r="FO161" s="44"/>
      <c r="FP161" s="44"/>
      <c r="FQ161" s="44"/>
      <c r="FR161" s="44"/>
      <c r="FS161" s="44"/>
      <c r="FT161" s="44">
        <v>20</v>
      </c>
      <c r="FU161" s="44"/>
      <c r="FV161" s="21">
        <v>1103110</v>
      </c>
      <c r="FW161" s="44">
        <v>20749</v>
      </c>
      <c r="FX161" s="44">
        <v>656730</v>
      </c>
      <c r="FY161" s="44">
        <v>139984</v>
      </c>
      <c r="FZ161" s="44">
        <v>679344</v>
      </c>
      <c r="GA161" s="44">
        <v>30683</v>
      </c>
      <c r="GB161" s="44"/>
      <c r="GC161" s="44">
        <v>346066</v>
      </c>
      <c r="GD161" s="44">
        <v>832467</v>
      </c>
      <c r="GE161" s="44">
        <v>705422</v>
      </c>
      <c r="GF161" s="44">
        <v>228205</v>
      </c>
      <c r="GG161" s="44">
        <v>1529456</v>
      </c>
      <c r="GH161" s="44">
        <v>148000</v>
      </c>
      <c r="GI161" s="44">
        <v>573943</v>
      </c>
      <c r="GJ161" s="44">
        <v>176789</v>
      </c>
      <c r="GK161" s="44">
        <v>6046017</v>
      </c>
      <c r="GL161" s="44">
        <v>34392</v>
      </c>
      <c r="GM161" s="44">
        <v>3795125</v>
      </c>
      <c r="GN161" s="44">
        <v>336020</v>
      </c>
      <c r="GO161" s="44">
        <v>100631</v>
      </c>
      <c r="GP161" s="44"/>
      <c r="GQ161" s="44">
        <v>19081</v>
      </c>
      <c r="GR161" s="44">
        <v>368947</v>
      </c>
      <c r="GS161" s="44">
        <v>23583418</v>
      </c>
      <c r="GT161" s="44"/>
      <c r="GU161" s="21">
        <v>125802</v>
      </c>
      <c r="GV161" s="44"/>
      <c r="GW161" s="44"/>
      <c r="GX161" s="44"/>
      <c r="GY161" s="44">
        <v>23709220</v>
      </c>
      <c r="GZ161" s="44">
        <v>3717983</v>
      </c>
      <c r="HA161" s="44"/>
      <c r="HB161" s="44"/>
      <c r="HC161" s="44">
        <v>19991237</v>
      </c>
      <c r="HD161" s="44">
        <v>23709220</v>
      </c>
      <c r="HE161" s="21">
        <v>19811736</v>
      </c>
      <c r="HF161" s="21"/>
      <c r="HG161" s="21"/>
      <c r="HH161" s="21"/>
      <c r="HI161" s="21">
        <v>0</v>
      </c>
      <c r="HJ161" s="44"/>
      <c r="HK161" s="21">
        <v>88222</v>
      </c>
      <c r="HL161" s="21">
        <v>215198</v>
      </c>
      <c r="HM161" s="21">
        <v>303420</v>
      </c>
      <c r="HN161" s="21">
        <v>-177618</v>
      </c>
      <c r="HO161" s="21"/>
      <c r="HP161" s="44"/>
      <c r="HQ161" s="47"/>
      <c r="HR161" s="47"/>
      <c r="HS161" s="47"/>
      <c r="HT161" s="47" t="s">
        <v>1759</v>
      </c>
      <c r="HU161" s="47">
        <v>0</v>
      </c>
      <c r="HV161" s="47">
        <v>1860</v>
      </c>
      <c r="HW161" s="47">
        <v>0</v>
      </c>
      <c r="HX161" s="47">
        <v>21108</v>
      </c>
      <c r="HY161" s="47">
        <v>63974</v>
      </c>
      <c r="HZ161" s="47">
        <v>143503</v>
      </c>
      <c r="IA161" s="47">
        <v>0</v>
      </c>
      <c r="IB161" s="47">
        <v>0</v>
      </c>
      <c r="IC161" s="47">
        <v>0</v>
      </c>
      <c r="ID161">
        <v>27363</v>
      </c>
      <c r="IE161" s="47">
        <v>4196</v>
      </c>
      <c r="IF161">
        <v>29011</v>
      </c>
      <c r="IG161" s="47">
        <v>8926</v>
      </c>
      <c r="IH161" s="47">
        <v>34854</v>
      </c>
      <c r="II161">
        <v>4029</v>
      </c>
      <c r="IJ161">
        <v>21099</v>
      </c>
      <c r="IK161">
        <v>2850</v>
      </c>
      <c r="IL161">
        <v>25526</v>
      </c>
      <c r="IM161">
        <v>388299</v>
      </c>
      <c r="IN161">
        <v>0</v>
      </c>
      <c r="IO161">
        <v>0</v>
      </c>
      <c r="IP161">
        <v>0</v>
      </c>
      <c r="IQ161">
        <v>0</v>
      </c>
      <c r="IR161">
        <v>0</v>
      </c>
      <c r="IS161">
        <v>0</v>
      </c>
      <c r="IT161">
        <v>0</v>
      </c>
      <c r="IU161">
        <v>171084</v>
      </c>
      <c r="IV161">
        <v>0</v>
      </c>
      <c r="IW161">
        <v>1153446</v>
      </c>
      <c r="IX161">
        <v>2270771</v>
      </c>
      <c r="IY161">
        <v>2884469</v>
      </c>
      <c r="IZ161">
        <v>0</v>
      </c>
      <c r="JA161">
        <v>0</v>
      </c>
      <c r="JB161">
        <v>0</v>
      </c>
      <c r="JC161">
        <v>1396142</v>
      </c>
      <c r="JD161">
        <v>102300</v>
      </c>
      <c r="JE161">
        <v>503850</v>
      </c>
      <c r="JF161">
        <v>158307</v>
      </c>
      <c r="JG161">
        <v>752999</v>
      </c>
      <c r="JH161">
        <v>122912</v>
      </c>
      <c r="JI161">
        <v>406542</v>
      </c>
      <c r="JJ161">
        <v>121200</v>
      </c>
      <c r="JK161">
        <v>1587358</v>
      </c>
      <c r="JL161">
        <v>11631380</v>
      </c>
      <c r="JM161">
        <v>0</v>
      </c>
      <c r="JN161">
        <v>0</v>
      </c>
      <c r="JO161">
        <v>0</v>
      </c>
      <c r="JP161">
        <v>0</v>
      </c>
      <c r="JQ161">
        <v>0</v>
      </c>
      <c r="JR161">
        <v>0</v>
      </c>
      <c r="JS161">
        <v>0</v>
      </c>
      <c r="JT161"/>
      <c r="JU161"/>
      <c r="JV161"/>
      <c r="JW161"/>
      <c r="JX161"/>
      <c r="JY161">
        <v>27363</v>
      </c>
      <c r="JZ161"/>
      <c r="KA161"/>
      <c r="KB161"/>
      <c r="KC161"/>
      <c r="KD161"/>
      <c r="KE161">
        <v>1396142</v>
      </c>
      <c r="KF161">
        <v>234</v>
      </c>
      <c r="KG161">
        <v>475</v>
      </c>
      <c r="KH161">
        <v>120</v>
      </c>
      <c r="KI161">
        <v>155</v>
      </c>
      <c r="KJ161">
        <v>355</v>
      </c>
      <c r="KK161">
        <v>67</v>
      </c>
      <c r="KL161">
        <v>87</v>
      </c>
      <c r="KM161">
        <v>224</v>
      </c>
      <c r="KN161">
        <v>30</v>
      </c>
      <c r="KO161">
        <v>1</v>
      </c>
      <c r="KP161">
        <v>0</v>
      </c>
      <c r="KQ161">
        <v>0</v>
      </c>
      <c r="KR161">
        <v>0</v>
      </c>
      <c r="KS161">
        <v>0</v>
      </c>
      <c r="KT161">
        <v>1</v>
      </c>
      <c r="KU161">
        <v>1</v>
      </c>
      <c r="KV161">
        <v>0</v>
      </c>
      <c r="KW161">
        <v>0</v>
      </c>
      <c r="KX161">
        <v>0</v>
      </c>
      <c r="KY161">
        <v>0</v>
      </c>
      <c r="KZ161">
        <v>0</v>
      </c>
      <c r="LA161">
        <v>0</v>
      </c>
      <c r="LB161">
        <v>0</v>
      </c>
      <c r="LC161">
        <v>0</v>
      </c>
      <c r="LD161">
        <v>1</v>
      </c>
      <c r="LE161">
        <v>0</v>
      </c>
      <c r="LF161">
        <v>0</v>
      </c>
      <c r="LG161">
        <v>0</v>
      </c>
      <c r="LH161">
        <v>0</v>
      </c>
    </row>
    <row r="162" spans="1:320" s="34" customFormat="1" ht="15" customHeight="1" x14ac:dyDescent="0.25">
      <c r="A162" s="45">
        <v>206160724</v>
      </c>
      <c r="B162" s="45" t="s">
        <v>2656</v>
      </c>
      <c r="C162" s="46">
        <v>45292</v>
      </c>
      <c r="D162" s="46">
        <v>45657</v>
      </c>
      <c r="E162" s="47">
        <v>366</v>
      </c>
      <c r="F162" s="45" t="s">
        <v>883</v>
      </c>
      <c r="G162" s="45" t="s">
        <v>884</v>
      </c>
      <c r="H162" s="45" t="s">
        <v>2657</v>
      </c>
      <c r="I162" s="45" t="s">
        <v>886</v>
      </c>
      <c r="J162" s="45" t="s">
        <v>887</v>
      </c>
      <c r="K162" s="45" t="s">
        <v>988</v>
      </c>
      <c r="L162" s="45" t="s">
        <v>2658</v>
      </c>
      <c r="M162" s="45" t="s">
        <v>2659</v>
      </c>
      <c r="N162" s="45" t="s">
        <v>2660</v>
      </c>
      <c r="O162" s="45" t="s">
        <v>2661</v>
      </c>
      <c r="P162" s="45" t="s">
        <v>2662</v>
      </c>
      <c r="Q162" s="45" t="s">
        <v>2663</v>
      </c>
      <c r="R162" t="s">
        <v>2664</v>
      </c>
      <c r="S162" s="45" t="s">
        <v>893</v>
      </c>
      <c r="T162" t="s">
        <v>2119</v>
      </c>
      <c r="U162" s="47">
        <v>131</v>
      </c>
      <c r="V162" s="47">
        <v>131</v>
      </c>
      <c r="W162" s="47" t="s">
        <v>913</v>
      </c>
      <c r="X162" s="47">
        <v>47946</v>
      </c>
      <c r="Y162" s="47">
        <v>40629</v>
      </c>
      <c r="Z162" s="48">
        <v>191.45</v>
      </c>
      <c r="AA162" s="44">
        <v>325</v>
      </c>
      <c r="AB162" s="44">
        <v>304</v>
      </c>
      <c r="AC162" s="44">
        <v>5669</v>
      </c>
      <c r="AD162" s="44">
        <v>1455</v>
      </c>
      <c r="AE162" s="44">
        <v>5613</v>
      </c>
      <c r="AF162" s="44">
        <v>20846</v>
      </c>
      <c r="AG162" s="44"/>
      <c r="AH162" s="47">
        <v>507</v>
      </c>
      <c r="AI162" s="47">
        <v>138</v>
      </c>
      <c r="AJ162">
        <v>6401</v>
      </c>
      <c r="AK162" t="s">
        <v>895</v>
      </c>
      <c r="AL162">
        <v>40629</v>
      </c>
      <c r="AM162"/>
      <c r="AN162"/>
      <c r="AO162"/>
      <c r="AP162"/>
      <c r="AQ162"/>
      <c r="AR162" s="44"/>
      <c r="AS162" s="44"/>
      <c r="AT162" s="44"/>
      <c r="AU162" s="44">
        <v>15445112</v>
      </c>
      <c r="AV162" s="44">
        <v>2922337</v>
      </c>
      <c r="AW162" s="44">
        <v>2072914</v>
      </c>
      <c r="AX162" s="44">
        <v>7864</v>
      </c>
      <c r="AY162" s="44">
        <v>16302399</v>
      </c>
      <c r="AZ162" s="21">
        <v>14617923</v>
      </c>
      <c r="BA162" s="21">
        <v>1684476</v>
      </c>
      <c r="BB162" s="44">
        <v>-13572</v>
      </c>
      <c r="BC162" s="44"/>
      <c r="BD162" s="44"/>
      <c r="BE162" s="44">
        <v>1670904</v>
      </c>
      <c r="BF162" s="44">
        <v>2051200</v>
      </c>
      <c r="BG162" s="44">
        <v>391893</v>
      </c>
      <c r="BH162" s="44">
        <v>2255354</v>
      </c>
      <c r="BI162" s="21">
        <v>8295088</v>
      </c>
      <c r="BJ162" s="21"/>
      <c r="BK162" s="21">
        <v>136557</v>
      </c>
      <c r="BL162" s="21">
        <v>30520</v>
      </c>
      <c r="BM162" s="21">
        <v>2284500</v>
      </c>
      <c r="BN162" s="21">
        <v>15445112</v>
      </c>
      <c r="BO162" s="21"/>
      <c r="BP162" s="21"/>
      <c r="BQ162" s="44"/>
      <c r="BR162" s="21"/>
      <c r="BS162" s="44"/>
      <c r="BT162" s="21"/>
      <c r="BU162" s="44"/>
      <c r="BV162" s="21"/>
      <c r="BW162" s="44">
        <v>2444611</v>
      </c>
      <c r="BX162" s="21"/>
      <c r="BY162" s="21">
        <v>245651</v>
      </c>
      <c r="BZ162" s="21"/>
      <c r="CA162" s="44">
        <v>875</v>
      </c>
      <c r="CB162" s="44"/>
      <c r="CC162" s="44">
        <v>65673</v>
      </c>
      <c r="CD162" s="44"/>
      <c r="CE162" s="44"/>
      <c r="CF162" s="44"/>
      <c r="CG162" s="44">
        <v>85598</v>
      </c>
      <c r="CH162" s="44"/>
      <c r="CI162" s="21">
        <v>1011</v>
      </c>
      <c r="CJ162" s="44"/>
      <c r="CK162" s="21">
        <v>78918</v>
      </c>
      <c r="CL162" s="44"/>
      <c r="CM162" s="44">
        <v>0</v>
      </c>
      <c r="CN162" s="44">
        <v>0</v>
      </c>
      <c r="CO162" s="44">
        <v>880460</v>
      </c>
      <c r="CP162" s="44">
        <v>972771</v>
      </c>
      <c r="CQ162" s="21">
        <v>662522</v>
      </c>
      <c r="CR162" s="44">
        <v>27911</v>
      </c>
      <c r="CS162" s="44">
        <v>318784</v>
      </c>
      <c r="CT162" s="44">
        <v>20941</v>
      </c>
      <c r="CU162" s="44"/>
      <c r="CV162" s="44">
        <v>38948</v>
      </c>
      <c r="CW162" s="21"/>
      <c r="CX162" s="21"/>
      <c r="CY162" s="21"/>
      <c r="CZ162" s="21"/>
      <c r="DA162" s="21"/>
      <c r="DB162" s="21"/>
      <c r="DC162" s="21"/>
      <c r="DD162" s="21"/>
      <c r="DE162" s="44"/>
      <c r="DF162" s="21"/>
      <c r="DG162" s="44"/>
      <c r="DH162" s="21"/>
      <c r="DI162" s="44"/>
      <c r="DJ162" s="44"/>
      <c r="DK162" s="44"/>
      <c r="DL162" s="44"/>
      <c r="DM162" s="21"/>
      <c r="DN162" s="44"/>
      <c r="DO162" s="44"/>
      <c r="DP162" s="44"/>
      <c r="DQ162" s="44"/>
      <c r="DR162" s="44"/>
      <c r="DS162" s="44"/>
      <c r="DT162" s="44"/>
      <c r="DU162" s="44"/>
      <c r="DV162" s="44"/>
      <c r="DW162" s="44"/>
      <c r="DX162" s="44"/>
      <c r="DY162" s="44"/>
      <c r="DZ162" s="44"/>
      <c r="EA162" s="44"/>
      <c r="EB162" s="21"/>
      <c r="EC162" s="44">
        <v>-546807</v>
      </c>
      <c r="ED162" s="44"/>
      <c r="EE162" s="21">
        <v>-124516</v>
      </c>
      <c r="EF162" s="44"/>
      <c r="EG162" s="21">
        <v>642160</v>
      </c>
      <c r="EH162" s="44"/>
      <c r="EI162" s="21">
        <v>2147808</v>
      </c>
      <c r="EJ162" s="44"/>
      <c r="EK162" s="44"/>
      <c r="EL162" s="21"/>
      <c r="EM162" s="44">
        <v>-43388</v>
      </c>
      <c r="EN162" s="44"/>
      <c r="EO162" s="44">
        <v>-2343</v>
      </c>
      <c r="EP162" s="21"/>
      <c r="EQ162" s="21"/>
      <c r="ER162" s="21"/>
      <c r="ES162" s="21"/>
      <c r="ET162" s="44"/>
      <c r="EU162" s="21"/>
      <c r="EV162" s="44"/>
      <c r="EW162" s="21"/>
      <c r="EX162" s="44"/>
      <c r="EY162" s="44"/>
      <c r="EZ162" s="21"/>
      <c r="FA162" s="21"/>
      <c r="FB162" s="44"/>
      <c r="FC162" s="44"/>
      <c r="FD162" s="21"/>
      <c r="FE162" s="112"/>
      <c r="FF162" s="44"/>
      <c r="FG162" s="44">
        <v>5611429</v>
      </c>
      <c r="FH162" s="44">
        <v>1345258</v>
      </c>
      <c r="FI162" s="44">
        <v>7661236</v>
      </c>
      <c r="FJ162" s="44">
        <v>196573</v>
      </c>
      <c r="FK162" s="44">
        <v>5210371</v>
      </c>
      <c r="FL162" s="44"/>
      <c r="FM162" s="44"/>
      <c r="FN162" s="44"/>
      <c r="FO162" s="44"/>
      <c r="FP162" s="44"/>
      <c r="FQ162" s="44"/>
      <c r="FR162" s="44"/>
      <c r="FS162" s="44"/>
      <c r="FT162" s="44">
        <v>4824</v>
      </c>
      <c r="FU162" s="44"/>
      <c r="FV162" s="21">
        <v>647157</v>
      </c>
      <c r="FW162" s="44"/>
      <c r="FX162" s="44">
        <v>496075</v>
      </c>
      <c r="FY162" s="44">
        <v>22689</v>
      </c>
      <c r="FZ162" s="44">
        <v>278171</v>
      </c>
      <c r="GA162" s="44">
        <v>16068</v>
      </c>
      <c r="GB162" s="44"/>
      <c r="GC162" s="44">
        <v>70675</v>
      </c>
      <c r="GD162" s="44">
        <v>434132</v>
      </c>
      <c r="GE162" s="44">
        <v>283595</v>
      </c>
      <c r="GF162" s="44">
        <v>174056</v>
      </c>
      <c r="GG162" s="44">
        <v>1039934</v>
      </c>
      <c r="GH162" s="44">
        <v>133867</v>
      </c>
      <c r="GI162" s="44">
        <v>231365</v>
      </c>
      <c r="GJ162" s="44">
        <v>78781</v>
      </c>
      <c r="GK162" s="44">
        <v>3889137</v>
      </c>
      <c r="GL162" s="44">
        <v>30725</v>
      </c>
      <c r="GM162" s="44">
        <v>1157872</v>
      </c>
      <c r="GN162" s="44">
        <v>179831</v>
      </c>
      <c r="GO162" s="44">
        <v>44153</v>
      </c>
      <c r="GP162" s="44"/>
      <c r="GQ162" s="44">
        <v>18577</v>
      </c>
      <c r="GR162" s="44">
        <v>175868</v>
      </c>
      <c r="GS162" s="44">
        <v>3634612</v>
      </c>
      <c r="GT162" s="44"/>
      <c r="GU162" s="21">
        <v>172274</v>
      </c>
      <c r="GV162" s="44">
        <v>203699</v>
      </c>
      <c r="GW162" s="44">
        <v>1766693</v>
      </c>
      <c r="GX162" s="44"/>
      <c r="GY162" s="44">
        <v>5777278</v>
      </c>
      <c r="GZ162" s="44">
        <v>4854633</v>
      </c>
      <c r="HA162" s="44"/>
      <c r="HB162" s="44"/>
      <c r="HC162" s="44">
        <v>922645</v>
      </c>
      <c r="HD162" s="44">
        <v>5777278</v>
      </c>
      <c r="HE162" s="21"/>
      <c r="HF162" s="21">
        <v>894184</v>
      </c>
      <c r="HG162" s="21">
        <v>2598858</v>
      </c>
      <c r="HH162" s="21"/>
      <c r="HI162" s="21">
        <v>0</v>
      </c>
      <c r="HJ162" s="44"/>
      <c r="HK162" s="21"/>
      <c r="HL162" s="21">
        <v>225965</v>
      </c>
      <c r="HM162" s="21">
        <v>225965</v>
      </c>
      <c r="HN162" s="21">
        <v>-53691</v>
      </c>
      <c r="HO162" s="21"/>
      <c r="HP162" s="44"/>
      <c r="HQ162" s="47"/>
      <c r="HR162" s="47"/>
      <c r="HS162" s="47"/>
      <c r="HT162" s="47" t="s">
        <v>2665</v>
      </c>
      <c r="HU162" s="47">
        <v>1019472.9299999999</v>
      </c>
      <c r="HV162" s="47">
        <v>3451</v>
      </c>
      <c r="HW162" s="47">
        <v>0</v>
      </c>
      <c r="HX162" s="47">
        <v>4479</v>
      </c>
      <c r="HY162" s="47">
        <v>33201</v>
      </c>
      <c r="HZ162" s="47">
        <v>110764</v>
      </c>
      <c r="IA162" s="47">
        <v>3513</v>
      </c>
      <c r="IB162" s="47">
        <v>0</v>
      </c>
      <c r="IC162" s="47">
        <v>3302</v>
      </c>
      <c r="ID162"/>
      <c r="IE162" s="47">
        <v>3807</v>
      </c>
      <c r="IF162"/>
      <c r="IG162" s="47"/>
      <c r="IH162" s="47">
        <v>26006</v>
      </c>
      <c r="II162">
        <v>4103</v>
      </c>
      <c r="IJ162">
        <v>8750</v>
      </c>
      <c r="IK162">
        <v>1762</v>
      </c>
      <c r="IL162">
        <v>16854</v>
      </c>
      <c r="IM162">
        <v>219992</v>
      </c>
      <c r="IN162">
        <v>0</v>
      </c>
      <c r="IO162">
        <v>0</v>
      </c>
      <c r="IP162">
        <v>1991</v>
      </c>
      <c r="IQ162">
        <v>497</v>
      </c>
      <c r="IR162">
        <v>0</v>
      </c>
      <c r="IS162">
        <v>0</v>
      </c>
      <c r="IT162">
        <v>2488</v>
      </c>
      <c r="IU162">
        <v>241053</v>
      </c>
      <c r="IV162">
        <v>0</v>
      </c>
      <c r="IW162">
        <v>213934</v>
      </c>
      <c r="IX162">
        <v>1080158</v>
      </c>
      <c r="IY162">
        <v>2053533</v>
      </c>
      <c r="IZ162">
        <v>132975</v>
      </c>
      <c r="JA162">
        <v>0</v>
      </c>
      <c r="JB162">
        <v>125896</v>
      </c>
      <c r="JC162"/>
      <c r="JD162">
        <v>109371</v>
      </c>
      <c r="JE162"/>
      <c r="JF162"/>
      <c r="JG162">
        <v>484347</v>
      </c>
      <c r="JH162">
        <v>106326</v>
      </c>
      <c r="JI162">
        <v>176141</v>
      </c>
      <c r="JJ162">
        <v>66550</v>
      </c>
      <c r="JK162">
        <v>821145</v>
      </c>
      <c r="JL162">
        <v>5611429</v>
      </c>
      <c r="JM162">
        <v>0</v>
      </c>
      <c r="JN162">
        <v>0</v>
      </c>
      <c r="JO162">
        <v>85771</v>
      </c>
      <c r="JP162">
        <v>17147</v>
      </c>
      <c r="JQ162">
        <v>0</v>
      </c>
      <c r="JR162">
        <v>0</v>
      </c>
      <c r="JS162">
        <v>102918</v>
      </c>
      <c r="JT162"/>
      <c r="JU162"/>
      <c r="JV162"/>
      <c r="JW162"/>
      <c r="JX162"/>
      <c r="JY162"/>
      <c r="JZ162"/>
      <c r="KA162"/>
      <c r="KB162"/>
      <c r="KC162"/>
      <c r="KD162"/>
      <c r="KE162"/>
      <c r="KF162">
        <v>178</v>
      </c>
      <c r="KG162">
        <v>290</v>
      </c>
      <c r="KH162">
        <v>103</v>
      </c>
      <c r="KI162">
        <v>136</v>
      </c>
      <c r="KJ162">
        <v>241</v>
      </c>
      <c r="KK162">
        <v>78</v>
      </c>
      <c r="KL162">
        <v>106</v>
      </c>
      <c r="KM162">
        <v>167</v>
      </c>
      <c r="KN162">
        <v>58</v>
      </c>
      <c r="KO162">
        <v>1</v>
      </c>
      <c r="KP162">
        <v>0</v>
      </c>
      <c r="KQ162">
        <v>0</v>
      </c>
      <c r="KR162">
        <v>0</v>
      </c>
      <c r="KS162">
        <v>0</v>
      </c>
      <c r="KT162">
        <v>1</v>
      </c>
      <c r="KU162">
        <v>1</v>
      </c>
      <c r="KV162">
        <v>0</v>
      </c>
      <c r="KW162">
        <v>0</v>
      </c>
      <c r="KX162">
        <v>0</v>
      </c>
      <c r="KY162">
        <v>0</v>
      </c>
      <c r="KZ162">
        <v>0</v>
      </c>
      <c r="LA162">
        <v>0</v>
      </c>
      <c r="LB162">
        <v>0</v>
      </c>
      <c r="LC162">
        <v>0</v>
      </c>
      <c r="LD162">
        <v>1</v>
      </c>
      <c r="LE162">
        <v>0</v>
      </c>
      <c r="LF162">
        <v>0</v>
      </c>
      <c r="LG162">
        <v>0</v>
      </c>
      <c r="LH162">
        <v>0</v>
      </c>
    </row>
    <row r="163" spans="1:320" s="34" customFormat="1" ht="15" customHeight="1" x14ac:dyDescent="0.25">
      <c r="A163" s="45">
        <v>206160726</v>
      </c>
      <c r="B163" s="45" t="s">
        <v>2666</v>
      </c>
      <c r="C163" s="46">
        <v>45292</v>
      </c>
      <c r="D163" s="46">
        <v>45657</v>
      </c>
      <c r="E163" s="47">
        <v>366</v>
      </c>
      <c r="F163" s="45" t="s">
        <v>883</v>
      </c>
      <c r="G163" s="45" t="s">
        <v>884</v>
      </c>
      <c r="H163" s="45" t="s">
        <v>2657</v>
      </c>
      <c r="I163" s="45" t="s">
        <v>886</v>
      </c>
      <c r="J163" s="45" t="s">
        <v>887</v>
      </c>
      <c r="K163" s="45" t="s">
        <v>988</v>
      </c>
      <c r="L163" s="45" t="s">
        <v>2658</v>
      </c>
      <c r="M163" s="45" t="s">
        <v>2667</v>
      </c>
      <c r="N163" s="45" t="s">
        <v>2668</v>
      </c>
      <c r="O163" s="45" t="s">
        <v>2661</v>
      </c>
      <c r="P163" s="45" t="s">
        <v>2669</v>
      </c>
      <c r="Q163" s="45" t="s">
        <v>2670</v>
      </c>
      <c r="R163" t="s">
        <v>2671</v>
      </c>
      <c r="S163" s="45" t="s">
        <v>893</v>
      </c>
      <c r="T163"/>
      <c r="U163" s="47">
        <v>124</v>
      </c>
      <c r="V163" s="47">
        <v>124</v>
      </c>
      <c r="W163" s="47" t="s">
        <v>913</v>
      </c>
      <c r="X163" s="47">
        <v>45384</v>
      </c>
      <c r="Y163" s="47">
        <v>31686</v>
      </c>
      <c r="Z163" s="48">
        <v>159.71</v>
      </c>
      <c r="AA163" s="44">
        <v>191</v>
      </c>
      <c r="AB163" s="44">
        <v>187</v>
      </c>
      <c r="AC163" s="44">
        <v>4258</v>
      </c>
      <c r="AD163" s="44">
        <v>1894</v>
      </c>
      <c r="AE163" s="44">
        <v>3835</v>
      </c>
      <c r="AF163" s="44">
        <v>19973</v>
      </c>
      <c r="AG163" s="44"/>
      <c r="AH163" s="47"/>
      <c r="AI163" s="47">
        <v>813</v>
      </c>
      <c r="AJ163">
        <v>913</v>
      </c>
      <c r="AK163" t="s">
        <v>895</v>
      </c>
      <c r="AL163">
        <v>31686</v>
      </c>
      <c r="AM163"/>
      <c r="AN163"/>
      <c r="AO163"/>
      <c r="AP163"/>
      <c r="AQ163"/>
      <c r="AR163" s="44"/>
      <c r="AS163" s="44"/>
      <c r="AT163" s="44"/>
      <c r="AU163" s="44">
        <v>13904490</v>
      </c>
      <c r="AV163" s="44">
        <v>3809956</v>
      </c>
      <c r="AW163" s="44">
        <v>6038473</v>
      </c>
      <c r="AX163" s="44">
        <v>9576</v>
      </c>
      <c r="AY163" s="44">
        <v>11685549</v>
      </c>
      <c r="AZ163" s="21">
        <v>12262805</v>
      </c>
      <c r="BA163" s="21">
        <v>-577256</v>
      </c>
      <c r="BB163" s="44">
        <v>2</v>
      </c>
      <c r="BC163" s="44"/>
      <c r="BD163" s="44"/>
      <c r="BE163" s="44">
        <v>-577254</v>
      </c>
      <c r="BF163" s="44">
        <v>5322500</v>
      </c>
      <c r="BG163" s="44">
        <v>1783945</v>
      </c>
      <c r="BH163" s="44">
        <v>1016275</v>
      </c>
      <c r="BI163" s="21">
        <v>5324280</v>
      </c>
      <c r="BJ163" s="21"/>
      <c r="BK163" s="21"/>
      <c r="BL163" s="21">
        <v>215445</v>
      </c>
      <c r="BM163" s="21">
        <v>242045</v>
      </c>
      <c r="BN163" s="21">
        <v>13904490</v>
      </c>
      <c r="BO163" s="21"/>
      <c r="BP163" s="21"/>
      <c r="BQ163" s="44"/>
      <c r="BR163" s="21"/>
      <c r="BS163" s="44"/>
      <c r="BT163" s="21"/>
      <c r="BU163" s="44"/>
      <c r="BV163" s="21"/>
      <c r="BW163" s="44">
        <v>2969422</v>
      </c>
      <c r="BX163" s="21"/>
      <c r="BY163" s="21">
        <v>801793</v>
      </c>
      <c r="BZ163" s="21"/>
      <c r="CA163" s="44">
        <v>4275</v>
      </c>
      <c r="CB163" s="44"/>
      <c r="CC163" s="44">
        <v>31466</v>
      </c>
      <c r="CD163" s="44"/>
      <c r="CE163" s="44"/>
      <c r="CF163" s="44"/>
      <c r="CG163" s="44"/>
      <c r="CH163" s="44"/>
      <c r="CI163" s="21">
        <v>3000</v>
      </c>
      <c r="CJ163" s="44"/>
      <c r="CK163" s="21"/>
      <c r="CL163" s="44"/>
      <c r="CM163" s="44">
        <v>1015</v>
      </c>
      <c r="CN163" s="44">
        <v>0</v>
      </c>
      <c r="CO163" s="44">
        <v>1406350</v>
      </c>
      <c r="CP163" s="44">
        <v>93470</v>
      </c>
      <c r="CQ163" s="21">
        <v>1370100</v>
      </c>
      <c r="CR163" s="44">
        <v>356700</v>
      </c>
      <c r="CS163" s="44">
        <v>305598</v>
      </c>
      <c r="CT163" s="44">
        <v>249296</v>
      </c>
      <c r="CU163" s="44"/>
      <c r="CV163" s="44">
        <v>27427</v>
      </c>
      <c r="CW163" s="21"/>
      <c r="CX163" s="21"/>
      <c r="CY163" s="21"/>
      <c r="CZ163" s="21"/>
      <c r="DA163" s="21"/>
      <c r="DB163" s="21"/>
      <c r="DC163" s="21"/>
      <c r="DD163" s="21"/>
      <c r="DE163" s="44"/>
      <c r="DF163" s="21"/>
      <c r="DG163" s="44"/>
      <c r="DH163" s="21"/>
      <c r="DI163" s="44"/>
      <c r="DJ163" s="44"/>
      <c r="DK163" s="44"/>
      <c r="DL163" s="44"/>
      <c r="DM163" s="21"/>
      <c r="DN163" s="44"/>
      <c r="DO163" s="44"/>
      <c r="DP163" s="44"/>
      <c r="DQ163" s="44"/>
      <c r="DR163" s="44"/>
      <c r="DS163" s="44"/>
      <c r="DT163" s="44"/>
      <c r="DU163" s="44"/>
      <c r="DV163" s="44"/>
      <c r="DW163" s="44"/>
      <c r="DX163" s="44"/>
      <c r="DY163" s="44">
        <v>1740</v>
      </c>
      <c r="DZ163" s="44"/>
      <c r="EA163" s="44"/>
      <c r="EB163" s="21"/>
      <c r="EC163" s="44">
        <v>4509611</v>
      </c>
      <c r="ED163" s="44"/>
      <c r="EE163" s="21">
        <v>1417731</v>
      </c>
      <c r="EF163" s="44"/>
      <c r="EG163" s="21">
        <v>-261544</v>
      </c>
      <c r="EH163" s="44"/>
      <c r="EI163" s="21">
        <v>357180</v>
      </c>
      <c r="EJ163" s="44"/>
      <c r="EK163" s="44"/>
      <c r="EL163" s="21"/>
      <c r="EM163" s="44"/>
      <c r="EN163" s="44"/>
      <c r="EO163" s="44">
        <v>13755</v>
      </c>
      <c r="EP163" s="21"/>
      <c r="EQ163" s="21"/>
      <c r="ER163" s="21"/>
      <c r="ES163" s="21"/>
      <c r="ET163" s="44"/>
      <c r="EU163" s="21"/>
      <c r="EV163" s="44"/>
      <c r="EW163" s="21"/>
      <c r="EX163" s="44"/>
      <c r="EY163" s="44"/>
      <c r="EZ163" s="21"/>
      <c r="FA163" s="21"/>
      <c r="FB163" s="44"/>
      <c r="FC163" s="44"/>
      <c r="FD163" s="21"/>
      <c r="FE163" s="112"/>
      <c r="FF163" s="44"/>
      <c r="FG163" s="44">
        <v>5317361</v>
      </c>
      <c r="FH163" s="44">
        <v>1393513</v>
      </c>
      <c r="FI163" s="44">
        <v>5551931</v>
      </c>
      <c r="FJ163" s="44">
        <v>199595</v>
      </c>
      <c r="FK163" s="44">
        <v>4232574</v>
      </c>
      <c r="FL163" s="44"/>
      <c r="FM163" s="44"/>
      <c r="FN163" s="44"/>
      <c r="FO163" s="44"/>
      <c r="FP163" s="44"/>
      <c r="FQ163" s="44"/>
      <c r="FR163" s="44"/>
      <c r="FS163" s="44"/>
      <c r="FT163" s="44">
        <v>508</v>
      </c>
      <c r="FU163" s="44"/>
      <c r="FV163" s="21">
        <v>316273</v>
      </c>
      <c r="FW163" s="44">
        <v>189831</v>
      </c>
      <c r="FX163" s="44">
        <v>430558</v>
      </c>
      <c r="FY163" s="44">
        <v>184718</v>
      </c>
      <c r="FZ163" s="44">
        <v>124138</v>
      </c>
      <c r="GA163" s="44">
        <v>27498</v>
      </c>
      <c r="GB163" s="44"/>
      <c r="GC163" s="44">
        <v>30665</v>
      </c>
      <c r="GD163" s="44">
        <v>431074</v>
      </c>
      <c r="GE163" s="44">
        <v>259946</v>
      </c>
      <c r="GF163" s="44">
        <v>145112</v>
      </c>
      <c r="GG163" s="44">
        <v>957469</v>
      </c>
      <c r="GH163" s="44">
        <v>111229</v>
      </c>
      <c r="GI163" s="44">
        <v>95443</v>
      </c>
      <c r="GJ163" s="44">
        <v>116251</v>
      </c>
      <c r="GK163" s="44">
        <v>3122296</v>
      </c>
      <c r="GL163" s="44">
        <v>62466</v>
      </c>
      <c r="GM163" s="44">
        <v>758133</v>
      </c>
      <c r="GN163" s="44">
        <v>119075</v>
      </c>
      <c r="GO163" s="44">
        <v>25786</v>
      </c>
      <c r="GP163" s="44"/>
      <c r="GQ163" s="44">
        <v>16901</v>
      </c>
      <c r="GR163" s="44">
        <v>504861</v>
      </c>
      <c r="GS163" s="44">
        <v>10837408</v>
      </c>
      <c r="GT163" s="44"/>
      <c r="GU163" s="21">
        <v>393257</v>
      </c>
      <c r="GV163" s="44"/>
      <c r="GW163" s="44"/>
      <c r="GX163" s="44"/>
      <c r="GY163" s="44">
        <v>11230665</v>
      </c>
      <c r="GZ163" s="44">
        <v>2868436</v>
      </c>
      <c r="HA163" s="44"/>
      <c r="HB163" s="44"/>
      <c r="HC163" s="44">
        <v>8362229</v>
      </c>
      <c r="HD163" s="44">
        <v>11230665</v>
      </c>
      <c r="HE163" s="21">
        <v>9285189</v>
      </c>
      <c r="HF163" s="21"/>
      <c r="HG163" s="21"/>
      <c r="HH163" s="21"/>
      <c r="HI163" s="21">
        <v>0</v>
      </c>
      <c r="HJ163" s="44"/>
      <c r="HK163" s="21">
        <v>336999</v>
      </c>
      <c r="HL163" s="21">
        <v>327303</v>
      </c>
      <c r="HM163" s="21">
        <v>664302</v>
      </c>
      <c r="HN163" s="21">
        <v>-271045</v>
      </c>
      <c r="HO163" s="21"/>
      <c r="HP163" s="44"/>
      <c r="HQ163" s="47"/>
      <c r="HR163" s="47"/>
      <c r="HS163" s="47"/>
      <c r="HT163" s="47" t="s">
        <v>1759</v>
      </c>
      <c r="HU163" s="47">
        <v>0</v>
      </c>
      <c r="HV163" s="47">
        <v>2940</v>
      </c>
      <c r="HW163" s="47">
        <v>0</v>
      </c>
      <c r="HX163" s="47">
        <v>1007</v>
      </c>
      <c r="HY163" s="47">
        <v>31416</v>
      </c>
      <c r="HZ163" s="47">
        <v>87672</v>
      </c>
      <c r="IA163" s="47">
        <v>0</v>
      </c>
      <c r="IB163" s="47">
        <v>0</v>
      </c>
      <c r="IC163" s="47">
        <v>0</v>
      </c>
      <c r="ID163">
        <v>15374</v>
      </c>
      <c r="IE163" s="47">
        <v>3854</v>
      </c>
      <c r="IF163">
        <v>8942</v>
      </c>
      <c r="IG163" s="47">
        <v>4952</v>
      </c>
      <c r="IH163" s="47">
        <v>21086</v>
      </c>
      <c r="II163">
        <v>2335</v>
      </c>
      <c r="IJ163">
        <v>3444</v>
      </c>
      <c r="IK163">
        <v>1918</v>
      </c>
      <c r="IL163">
        <v>11639</v>
      </c>
      <c r="IM163">
        <v>196579</v>
      </c>
      <c r="IN163">
        <v>0</v>
      </c>
      <c r="IO163">
        <v>0</v>
      </c>
      <c r="IP163">
        <v>4058</v>
      </c>
      <c r="IQ163">
        <v>0</v>
      </c>
      <c r="IR163">
        <v>0</v>
      </c>
      <c r="IS163">
        <v>0</v>
      </c>
      <c r="IT163">
        <v>4058</v>
      </c>
      <c r="IU163">
        <v>156542</v>
      </c>
      <c r="IV163">
        <v>0</v>
      </c>
      <c r="IW163">
        <v>56105</v>
      </c>
      <c r="IX163">
        <v>1163027</v>
      </c>
      <c r="IY163">
        <v>1603700</v>
      </c>
      <c r="IZ163">
        <v>0</v>
      </c>
      <c r="JA163">
        <v>0</v>
      </c>
      <c r="JB163">
        <v>0</v>
      </c>
      <c r="JC163">
        <v>749248</v>
      </c>
      <c r="JD163">
        <v>99654</v>
      </c>
      <c r="JE163">
        <v>155301</v>
      </c>
      <c r="JF163">
        <v>87930</v>
      </c>
      <c r="JG163">
        <v>455194</v>
      </c>
      <c r="JH163">
        <v>78324</v>
      </c>
      <c r="JI163">
        <v>63021</v>
      </c>
      <c r="JJ163">
        <v>74567</v>
      </c>
      <c r="JK163">
        <v>574748</v>
      </c>
      <c r="JL163">
        <v>5317361</v>
      </c>
      <c r="JM163">
        <v>0</v>
      </c>
      <c r="JN163">
        <v>0</v>
      </c>
      <c r="JO163">
        <v>192010</v>
      </c>
      <c r="JP163">
        <v>0</v>
      </c>
      <c r="JQ163">
        <v>0</v>
      </c>
      <c r="JR163">
        <v>0</v>
      </c>
      <c r="JS163">
        <v>192010</v>
      </c>
      <c r="JT163"/>
      <c r="JU163"/>
      <c r="JV163"/>
      <c r="JW163"/>
      <c r="JX163"/>
      <c r="JY163">
        <v>15374</v>
      </c>
      <c r="JZ163"/>
      <c r="KA163"/>
      <c r="KB163"/>
      <c r="KC163"/>
      <c r="KD163"/>
      <c r="KE163">
        <v>749248</v>
      </c>
      <c r="KF163">
        <v>123</v>
      </c>
      <c r="KG163">
        <v>241</v>
      </c>
      <c r="KH163">
        <v>64</v>
      </c>
      <c r="KI163">
        <v>87</v>
      </c>
      <c r="KJ163">
        <v>187</v>
      </c>
      <c r="KK163">
        <v>38</v>
      </c>
      <c r="KL163">
        <v>60</v>
      </c>
      <c r="KM163">
        <v>122</v>
      </c>
      <c r="KN163">
        <v>22</v>
      </c>
      <c r="KO163">
        <v>1</v>
      </c>
      <c r="KP163">
        <v>0</v>
      </c>
      <c r="KQ163">
        <v>0</v>
      </c>
      <c r="KR163">
        <v>0</v>
      </c>
      <c r="KS163">
        <v>0</v>
      </c>
      <c r="KT163">
        <v>1</v>
      </c>
      <c r="KU163">
        <v>1</v>
      </c>
      <c r="KV163">
        <v>0</v>
      </c>
      <c r="KW163">
        <v>0</v>
      </c>
      <c r="KX163">
        <v>0</v>
      </c>
      <c r="KY163">
        <v>0</v>
      </c>
      <c r="KZ163">
        <v>0</v>
      </c>
      <c r="LA163">
        <v>0</v>
      </c>
      <c r="LB163">
        <v>0</v>
      </c>
      <c r="LC163">
        <v>0</v>
      </c>
      <c r="LD163">
        <v>1</v>
      </c>
      <c r="LE163">
        <v>0</v>
      </c>
      <c r="LF163">
        <v>0</v>
      </c>
      <c r="LG163">
        <v>0</v>
      </c>
      <c r="LH163">
        <v>0</v>
      </c>
    </row>
    <row r="164" spans="1:320" s="34" customFormat="1" ht="15" customHeight="1" x14ac:dyDescent="0.25">
      <c r="A164" s="45">
        <v>206160741</v>
      </c>
      <c r="B164" s="45" t="s">
        <v>2672</v>
      </c>
      <c r="C164" s="46">
        <v>45292</v>
      </c>
      <c r="D164" s="46">
        <v>45657</v>
      </c>
      <c r="E164" s="47">
        <v>366</v>
      </c>
      <c r="F164" s="45" t="s">
        <v>883</v>
      </c>
      <c r="G164" s="45" t="s">
        <v>884</v>
      </c>
      <c r="H164" s="45" t="s">
        <v>2657</v>
      </c>
      <c r="I164" s="45" t="s">
        <v>886</v>
      </c>
      <c r="J164" s="45" t="s">
        <v>887</v>
      </c>
      <c r="K164" s="45" t="s">
        <v>988</v>
      </c>
      <c r="L164" s="45" t="s">
        <v>2658</v>
      </c>
      <c r="M164" s="45" t="s">
        <v>2673</v>
      </c>
      <c r="N164" s="45" t="s">
        <v>2674</v>
      </c>
      <c r="O164" s="45" t="s">
        <v>2661</v>
      </c>
      <c r="P164" s="45" t="s">
        <v>2662</v>
      </c>
      <c r="Q164" s="45" t="s">
        <v>2675</v>
      </c>
      <c r="R164" t="s">
        <v>2676</v>
      </c>
      <c r="S164" s="45" t="s">
        <v>893</v>
      </c>
      <c r="T164"/>
      <c r="U164" s="47">
        <v>70</v>
      </c>
      <c r="V164" s="47">
        <v>70</v>
      </c>
      <c r="W164" s="47" t="s">
        <v>894</v>
      </c>
      <c r="X164" s="47">
        <v>25620</v>
      </c>
      <c r="Y164" s="47">
        <v>23359</v>
      </c>
      <c r="Z164" s="48">
        <v>215.29</v>
      </c>
      <c r="AA164" s="44">
        <v>205</v>
      </c>
      <c r="AB164" s="44">
        <v>198</v>
      </c>
      <c r="AC164" s="44">
        <v>4871</v>
      </c>
      <c r="AD164" s="44"/>
      <c r="AE164" s="44">
        <v>3683</v>
      </c>
      <c r="AF164" s="44">
        <v>10204</v>
      </c>
      <c r="AG164" s="44"/>
      <c r="AH164" s="47">
        <v>1448</v>
      </c>
      <c r="AI164" s="47">
        <v>313</v>
      </c>
      <c r="AJ164">
        <v>2840</v>
      </c>
      <c r="AK164" t="s">
        <v>895</v>
      </c>
      <c r="AL164">
        <v>23359</v>
      </c>
      <c r="AM164"/>
      <c r="AN164"/>
      <c r="AO164"/>
      <c r="AP164"/>
      <c r="AQ164"/>
      <c r="AR164" s="44"/>
      <c r="AS164" s="44"/>
      <c r="AT164" s="44"/>
      <c r="AU164" s="44">
        <v>12290019</v>
      </c>
      <c r="AV164" s="44">
        <v>5661328</v>
      </c>
      <c r="AW164" s="44">
        <v>7936173</v>
      </c>
      <c r="AX164" s="44">
        <v>202</v>
      </c>
      <c r="AY164" s="44">
        <v>10015376</v>
      </c>
      <c r="AZ164" s="21">
        <v>9698127</v>
      </c>
      <c r="BA164" s="21">
        <v>317249</v>
      </c>
      <c r="BB164" s="44">
        <v>213031</v>
      </c>
      <c r="BC164" s="44">
        <v>800</v>
      </c>
      <c r="BD164" s="44"/>
      <c r="BE164" s="44">
        <v>529480</v>
      </c>
      <c r="BF164" s="44">
        <v>4352880</v>
      </c>
      <c r="BG164" s="44"/>
      <c r="BH164" s="44">
        <v>1449792</v>
      </c>
      <c r="BI164" s="21">
        <v>3990260</v>
      </c>
      <c r="BJ164" s="21"/>
      <c r="BK164" s="21">
        <v>1289241</v>
      </c>
      <c r="BL164" s="21">
        <v>119879</v>
      </c>
      <c r="BM164" s="21">
        <v>1087967</v>
      </c>
      <c r="BN164" s="21">
        <v>12290019</v>
      </c>
      <c r="BO164" s="21"/>
      <c r="BP164" s="21"/>
      <c r="BQ164" s="44"/>
      <c r="BR164" s="21"/>
      <c r="BS164" s="44"/>
      <c r="BT164" s="21"/>
      <c r="BU164" s="44"/>
      <c r="BV164" s="21"/>
      <c r="BW164" s="44">
        <v>3721522</v>
      </c>
      <c r="BX164" s="21"/>
      <c r="BY164" s="21"/>
      <c r="BZ164" s="21"/>
      <c r="CA164" s="44">
        <v>243918</v>
      </c>
      <c r="CB164" s="44"/>
      <c r="CC164" s="44">
        <v>629400</v>
      </c>
      <c r="CD164" s="44"/>
      <c r="CE164" s="44"/>
      <c r="CF164" s="44"/>
      <c r="CG164" s="44">
        <v>1060192</v>
      </c>
      <c r="CH164" s="44"/>
      <c r="CI164" s="21">
        <v>1054</v>
      </c>
      <c r="CJ164" s="44"/>
      <c r="CK164" s="21">
        <v>5242</v>
      </c>
      <c r="CL164" s="44"/>
      <c r="CM164" s="44">
        <v>0</v>
      </c>
      <c r="CN164" s="44">
        <v>2000</v>
      </c>
      <c r="CO164" s="44">
        <v>1665363</v>
      </c>
      <c r="CP164" s="44">
        <v>0</v>
      </c>
      <c r="CQ164" s="21">
        <v>1293946</v>
      </c>
      <c r="CR164" s="44">
        <v>335379</v>
      </c>
      <c r="CS164" s="44">
        <v>423012</v>
      </c>
      <c r="CT164" s="44">
        <v>1829927</v>
      </c>
      <c r="CU164" s="44"/>
      <c r="CV164" s="44">
        <v>111701</v>
      </c>
      <c r="CW164" s="21"/>
      <c r="CX164" s="21"/>
      <c r="CY164" s="21"/>
      <c r="CZ164" s="21"/>
      <c r="DA164" s="21"/>
      <c r="DB164" s="21"/>
      <c r="DC164" s="21"/>
      <c r="DD164" s="21"/>
      <c r="DE164" s="44"/>
      <c r="DF164" s="21"/>
      <c r="DG164" s="44"/>
      <c r="DH164" s="21"/>
      <c r="DI164" s="44"/>
      <c r="DJ164" s="44"/>
      <c r="DK164" s="44"/>
      <c r="DL164" s="44"/>
      <c r="DM164" s="21"/>
      <c r="DN164" s="44"/>
      <c r="DO164" s="44"/>
      <c r="DP164" s="44"/>
      <c r="DQ164" s="44"/>
      <c r="DR164" s="44"/>
      <c r="DS164" s="44"/>
      <c r="DT164" s="44"/>
      <c r="DU164" s="44"/>
      <c r="DV164" s="44"/>
      <c r="DW164" s="44"/>
      <c r="DX164" s="44"/>
      <c r="DY164" s="44">
        <v>16388</v>
      </c>
      <c r="DZ164" s="44"/>
      <c r="EA164" s="44"/>
      <c r="EB164" s="21"/>
      <c r="EC164" s="44">
        <v>4220964</v>
      </c>
      <c r="ED164" s="44"/>
      <c r="EE164" s="21"/>
      <c r="EF164" s="44"/>
      <c r="EG164" s="21">
        <v>448350</v>
      </c>
      <c r="EH164" s="44"/>
      <c r="EI164" s="21">
        <v>1725383</v>
      </c>
      <c r="EJ164" s="44"/>
      <c r="EK164" s="44"/>
      <c r="EL164" s="21"/>
      <c r="EM164" s="44">
        <v>1258495</v>
      </c>
      <c r="EN164" s="44"/>
      <c r="EO164" s="44">
        <v>266593</v>
      </c>
      <c r="EP164" s="21"/>
      <c r="EQ164" s="21"/>
      <c r="ER164" s="21"/>
      <c r="ES164" s="21"/>
      <c r="ET164" s="44"/>
      <c r="EU164" s="21"/>
      <c r="EV164" s="44"/>
      <c r="EW164" s="21"/>
      <c r="EX164" s="44"/>
      <c r="EY164" s="44"/>
      <c r="EZ164" s="21"/>
      <c r="FA164" s="21"/>
      <c r="FB164" s="44"/>
      <c r="FC164" s="44"/>
      <c r="FD164" s="21"/>
      <c r="FE164" s="112"/>
      <c r="FF164" s="44"/>
      <c r="FG164" s="44">
        <v>4401421</v>
      </c>
      <c r="FH164" s="44">
        <v>1003118</v>
      </c>
      <c r="FI164" s="44">
        <v>4293588</v>
      </c>
      <c r="FJ164" s="44">
        <v>213493</v>
      </c>
      <c r="FK164" s="44">
        <v>3627607</v>
      </c>
      <c r="FL164" s="44"/>
      <c r="FM164" s="44"/>
      <c r="FN164" s="44"/>
      <c r="FO164" s="44"/>
      <c r="FP164" s="44"/>
      <c r="FQ164" s="44"/>
      <c r="FR164" s="44"/>
      <c r="FS164" s="44"/>
      <c r="FT164" s="44">
        <v>188</v>
      </c>
      <c r="FU164" s="44"/>
      <c r="FV164" s="21">
        <v>287622</v>
      </c>
      <c r="FW164" s="44"/>
      <c r="FX164" s="44">
        <v>416163</v>
      </c>
      <c r="FY164" s="44">
        <v>63451</v>
      </c>
      <c r="FZ164" s="44">
        <v>190510</v>
      </c>
      <c r="GA164" s="44">
        <v>83500</v>
      </c>
      <c r="GB164" s="44"/>
      <c r="GC164" s="44">
        <v>75554</v>
      </c>
      <c r="GD164" s="44">
        <v>521675</v>
      </c>
      <c r="GE164" s="44">
        <v>143449</v>
      </c>
      <c r="GF164" s="44">
        <v>130123</v>
      </c>
      <c r="GG164" s="44">
        <v>643942</v>
      </c>
      <c r="GH164" s="44">
        <v>34114</v>
      </c>
      <c r="GI164" s="44">
        <v>92531</v>
      </c>
      <c r="GJ164" s="44">
        <v>101334</v>
      </c>
      <c r="GK164" s="44">
        <v>1979014</v>
      </c>
      <c r="GL164" s="44">
        <v>5350</v>
      </c>
      <c r="GM164" s="44">
        <v>1026783</v>
      </c>
      <c r="GN164" s="44">
        <v>93633</v>
      </c>
      <c r="GO164" s="44">
        <v>27672</v>
      </c>
      <c r="GP164" s="44"/>
      <c r="GQ164" s="44">
        <v>16066</v>
      </c>
      <c r="GR164" s="44">
        <v>137846</v>
      </c>
      <c r="GS164" s="44">
        <v>2491173</v>
      </c>
      <c r="GT164" s="44"/>
      <c r="GU164" s="21">
        <v>32476</v>
      </c>
      <c r="GV164" s="44"/>
      <c r="GW164" s="44">
        <v>2017864</v>
      </c>
      <c r="GX164" s="44">
        <v>1200000</v>
      </c>
      <c r="GY164" s="44">
        <v>5741513</v>
      </c>
      <c r="GZ164" s="44">
        <v>4464590</v>
      </c>
      <c r="HA164" s="44"/>
      <c r="HB164" s="44"/>
      <c r="HC164" s="44">
        <v>1276923</v>
      </c>
      <c r="HD164" s="44">
        <v>5741513</v>
      </c>
      <c r="HE164" s="21"/>
      <c r="HF164" s="21"/>
      <c r="HG164" s="21">
        <v>1883982</v>
      </c>
      <c r="HH164" s="21"/>
      <c r="HI164" s="21">
        <v>0</v>
      </c>
      <c r="HJ164" s="44"/>
      <c r="HK164" s="21">
        <v>5800</v>
      </c>
      <c r="HL164" s="21">
        <v>37510</v>
      </c>
      <c r="HM164" s="21">
        <v>43310</v>
      </c>
      <c r="HN164" s="21">
        <v>-10834</v>
      </c>
      <c r="HO164" s="21"/>
      <c r="HP164" s="44"/>
      <c r="HQ164" s="47"/>
      <c r="HR164" s="47"/>
      <c r="HS164" s="47"/>
      <c r="HT164" s="47" t="s">
        <v>1855</v>
      </c>
      <c r="HU164" s="47">
        <v>133937.69999999998</v>
      </c>
      <c r="HV164" s="47">
        <v>3591</v>
      </c>
      <c r="HW164" s="47">
        <v>0</v>
      </c>
      <c r="HX164" s="47">
        <v>1878</v>
      </c>
      <c r="HY164" s="47">
        <v>26902</v>
      </c>
      <c r="HZ164" s="47">
        <v>64876</v>
      </c>
      <c r="IA164" s="47">
        <v>0</v>
      </c>
      <c r="IB164" s="47">
        <v>0</v>
      </c>
      <c r="IC164" s="47">
        <v>3857</v>
      </c>
      <c r="ID164">
        <v>9999</v>
      </c>
      <c r="IE164" s="47">
        <v>4716</v>
      </c>
      <c r="IF164">
        <v>5615</v>
      </c>
      <c r="IG164" s="47">
        <v>5574</v>
      </c>
      <c r="IH164" s="47">
        <v>16091</v>
      </c>
      <c r="II164">
        <v>1157</v>
      </c>
      <c r="IJ164">
        <v>3400</v>
      </c>
      <c r="IK164">
        <v>1976</v>
      </c>
      <c r="IL164">
        <v>9516</v>
      </c>
      <c r="IM164">
        <v>159148</v>
      </c>
      <c r="IN164">
        <v>0</v>
      </c>
      <c r="IO164">
        <v>0</v>
      </c>
      <c r="IP164">
        <v>0</v>
      </c>
      <c r="IQ164">
        <v>0</v>
      </c>
      <c r="IR164">
        <v>0</v>
      </c>
      <c r="IS164">
        <v>0</v>
      </c>
      <c r="IT164">
        <v>0</v>
      </c>
      <c r="IU164">
        <v>220719</v>
      </c>
      <c r="IV164">
        <v>0</v>
      </c>
      <c r="IW164">
        <v>94995</v>
      </c>
      <c r="IX164">
        <v>903984</v>
      </c>
      <c r="IY164">
        <v>1322381</v>
      </c>
      <c r="IZ164">
        <v>0</v>
      </c>
      <c r="JA164">
        <v>0</v>
      </c>
      <c r="JB164">
        <v>104396</v>
      </c>
      <c r="JC164">
        <v>554965</v>
      </c>
      <c r="JD164">
        <v>121357</v>
      </c>
      <c r="JE164">
        <v>96304</v>
      </c>
      <c r="JF164">
        <v>95661</v>
      </c>
      <c r="JG164">
        <v>320758</v>
      </c>
      <c r="JH164">
        <v>25842</v>
      </c>
      <c r="JI164">
        <v>71773</v>
      </c>
      <c r="JJ164">
        <v>79950</v>
      </c>
      <c r="JK164">
        <v>388336</v>
      </c>
      <c r="JL164">
        <v>4401421</v>
      </c>
      <c r="JM164">
        <v>0</v>
      </c>
      <c r="JN164">
        <v>0</v>
      </c>
      <c r="JO164">
        <v>0</v>
      </c>
      <c r="JP164">
        <v>0</v>
      </c>
      <c r="JQ164">
        <v>0</v>
      </c>
      <c r="JR164">
        <v>0</v>
      </c>
      <c r="JS164">
        <v>0</v>
      </c>
      <c r="JT164"/>
      <c r="JU164"/>
      <c r="JV164"/>
      <c r="JW164"/>
      <c r="JX164"/>
      <c r="JY164">
        <v>9999</v>
      </c>
      <c r="JZ164"/>
      <c r="KA164"/>
      <c r="KB164"/>
      <c r="KC164"/>
      <c r="KD164"/>
      <c r="KE164">
        <v>554965</v>
      </c>
      <c r="KF164">
        <v>145</v>
      </c>
      <c r="KG164">
        <v>209</v>
      </c>
      <c r="KH164">
        <v>89</v>
      </c>
      <c r="KI164">
        <v>93</v>
      </c>
      <c r="KJ164">
        <v>136</v>
      </c>
      <c r="KK164">
        <v>51</v>
      </c>
      <c r="KL164">
        <v>68</v>
      </c>
      <c r="KM164">
        <v>100</v>
      </c>
      <c r="KN164">
        <v>31</v>
      </c>
      <c r="KO164">
        <v>1</v>
      </c>
      <c r="KP164">
        <v>0</v>
      </c>
      <c r="KQ164">
        <v>0</v>
      </c>
      <c r="KR164">
        <v>0</v>
      </c>
      <c r="KS164">
        <v>1</v>
      </c>
      <c r="KT164">
        <v>0</v>
      </c>
      <c r="KU164">
        <v>1</v>
      </c>
      <c r="KV164">
        <v>0</v>
      </c>
      <c r="KW164">
        <v>0</v>
      </c>
      <c r="KX164">
        <v>0</v>
      </c>
      <c r="KY164">
        <v>0</v>
      </c>
      <c r="KZ164">
        <v>0</v>
      </c>
      <c r="LA164">
        <v>0</v>
      </c>
      <c r="LB164">
        <v>0</v>
      </c>
      <c r="LC164">
        <v>0</v>
      </c>
      <c r="LD164">
        <v>1</v>
      </c>
      <c r="LE164">
        <v>0</v>
      </c>
      <c r="LF164">
        <v>0</v>
      </c>
      <c r="LG164">
        <v>0</v>
      </c>
      <c r="LH164">
        <v>0</v>
      </c>
    </row>
    <row r="165" spans="1:320" s="34" customFormat="1" ht="15" customHeight="1" x14ac:dyDescent="0.25">
      <c r="A165" s="45">
        <v>206170997</v>
      </c>
      <c r="B165" s="45" t="s">
        <v>2677</v>
      </c>
      <c r="C165" s="46">
        <v>45292</v>
      </c>
      <c r="D165" s="46">
        <v>45657</v>
      </c>
      <c r="E165" s="47">
        <v>366</v>
      </c>
      <c r="F165" s="45" t="s">
        <v>883</v>
      </c>
      <c r="G165" s="45" t="s">
        <v>884</v>
      </c>
      <c r="H165" s="45" t="s">
        <v>2678</v>
      </c>
      <c r="I165" s="45" t="s">
        <v>886</v>
      </c>
      <c r="J165" s="45" t="s">
        <v>887</v>
      </c>
      <c r="K165" s="45" t="s">
        <v>957</v>
      </c>
      <c r="L165" s="45" t="s">
        <v>2679</v>
      </c>
      <c r="M165" s="45" t="s">
        <v>2680</v>
      </c>
      <c r="N165" s="45" t="s">
        <v>2681</v>
      </c>
      <c r="O165" s="45" t="s">
        <v>2682</v>
      </c>
      <c r="P165" s="45" t="s">
        <v>2683</v>
      </c>
      <c r="Q165" s="45" t="s">
        <v>2684</v>
      </c>
      <c r="R165" t="s">
        <v>2685</v>
      </c>
      <c r="S165" s="45" t="s">
        <v>884</v>
      </c>
      <c r="T165"/>
      <c r="U165" s="47">
        <v>90</v>
      </c>
      <c r="V165" s="47">
        <v>90</v>
      </c>
      <c r="W165" s="47" t="s">
        <v>894</v>
      </c>
      <c r="X165" s="47">
        <v>32940</v>
      </c>
      <c r="Y165" s="47">
        <v>23917</v>
      </c>
      <c r="Z165" s="48">
        <v>170.35</v>
      </c>
      <c r="AA165" s="44">
        <v>155</v>
      </c>
      <c r="AB165" s="44">
        <v>131</v>
      </c>
      <c r="AC165" s="44">
        <v>5405</v>
      </c>
      <c r="AD165" s="44"/>
      <c r="AE165" s="44">
        <v>17709</v>
      </c>
      <c r="AF165" s="44"/>
      <c r="AG165" s="44">
        <v>764</v>
      </c>
      <c r="AH165" s="47"/>
      <c r="AI165" s="47">
        <v>39</v>
      </c>
      <c r="AJ165"/>
      <c r="AK165" t="s">
        <v>895</v>
      </c>
      <c r="AL165">
        <v>23917</v>
      </c>
      <c r="AM165"/>
      <c r="AN165"/>
      <c r="AO165"/>
      <c r="AP165"/>
      <c r="AQ165"/>
      <c r="AR165" s="44"/>
      <c r="AS165" s="44"/>
      <c r="AT165" s="44"/>
      <c r="AU165" s="44">
        <v>9524875</v>
      </c>
      <c r="AV165" s="44">
        <v>3927723</v>
      </c>
      <c r="AW165" s="44">
        <v>997472</v>
      </c>
      <c r="AX165" s="44">
        <v>140621</v>
      </c>
      <c r="AY165" s="44">
        <v>12595747</v>
      </c>
      <c r="AZ165" s="21">
        <v>12206235</v>
      </c>
      <c r="BA165" s="21">
        <v>389512</v>
      </c>
      <c r="BB165" s="44"/>
      <c r="BC165" s="44">
        <v>338</v>
      </c>
      <c r="BD165" s="44"/>
      <c r="BE165" s="44">
        <v>389174</v>
      </c>
      <c r="BF165" s="44">
        <v>1943775</v>
      </c>
      <c r="BG165" s="44"/>
      <c r="BH165" s="44">
        <v>7281398</v>
      </c>
      <c r="BI165" s="21"/>
      <c r="BJ165" s="21">
        <v>283743</v>
      </c>
      <c r="BK165" s="21"/>
      <c r="BL165" s="21">
        <v>15959</v>
      </c>
      <c r="BM165" s="21"/>
      <c r="BN165" s="21">
        <v>9524875</v>
      </c>
      <c r="BO165" s="21"/>
      <c r="BP165" s="21"/>
      <c r="BQ165" s="44"/>
      <c r="BR165" s="21"/>
      <c r="BS165" s="44"/>
      <c r="BT165" s="21"/>
      <c r="BU165" s="44"/>
      <c r="BV165" s="21"/>
      <c r="BW165" s="44">
        <v>3451889</v>
      </c>
      <c r="BX165" s="21"/>
      <c r="BY165" s="21"/>
      <c r="BZ165" s="21"/>
      <c r="CA165" s="44">
        <v>54577</v>
      </c>
      <c r="CB165" s="44"/>
      <c r="CC165" s="44"/>
      <c r="CD165" s="44"/>
      <c r="CE165" s="44">
        <v>421315</v>
      </c>
      <c r="CF165" s="44"/>
      <c r="CG165" s="44"/>
      <c r="CH165" s="44"/>
      <c r="CI165" s="21">
        <v>-58</v>
      </c>
      <c r="CJ165" s="44"/>
      <c r="CK165" s="21"/>
      <c r="CL165" s="44"/>
      <c r="CM165" s="44">
        <v>71627</v>
      </c>
      <c r="CN165" s="44">
        <v>98316</v>
      </c>
      <c r="CO165" s="44">
        <v>1814430</v>
      </c>
      <c r="CP165" s="44">
        <v>0</v>
      </c>
      <c r="CQ165" s="21">
        <v>1194982</v>
      </c>
      <c r="CR165" s="44">
        <v>287626</v>
      </c>
      <c r="CS165" s="44">
        <v>424138</v>
      </c>
      <c r="CT165" s="44">
        <v>12572</v>
      </c>
      <c r="CU165" s="44"/>
      <c r="CV165" s="44">
        <v>24032</v>
      </c>
      <c r="CW165" s="21"/>
      <c r="CX165" s="21"/>
      <c r="CY165" s="21"/>
      <c r="CZ165" s="21"/>
      <c r="DA165" s="21"/>
      <c r="DB165" s="21"/>
      <c r="DC165" s="21"/>
      <c r="DD165" s="21"/>
      <c r="DE165" s="44"/>
      <c r="DF165" s="21"/>
      <c r="DG165" s="44"/>
      <c r="DH165" s="21"/>
      <c r="DI165" s="44"/>
      <c r="DJ165" s="44"/>
      <c r="DK165" s="44"/>
      <c r="DL165" s="44"/>
      <c r="DM165" s="21"/>
      <c r="DN165" s="44"/>
      <c r="DO165" s="44"/>
      <c r="DP165" s="44"/>
      <c r="DQ165" s="44"/>
      <c r="DR165" s="44"/>
      <c r="DS165" s="44"/>
      <c r="DT165" s="44"/>
      <c r="DU165" s="44"/>
      <c r="DV165" s="44"/>
      <c r="DW165" s="44"/>
      <c r="DX165" s="44"/>
      <c r="DY165" s="44">
        <v>166</v>
      </c>
      <c r="DZ165" s="44"/>
      <c r="EA165" s="44"/>
      <c r="EB165" s="21"/>
      <c r="EC165" s="44">
        <v>405362</v>
      </c>
      <c r="ED165" s="44"/>
      <c r="EE165" s="21"/>
      <c r="EF165" s="44"/>
      <c r="EG165" s="21">
        <v>282290</v>
      </c>
      <c r="EH165" s="44"/>
      <c r="EI165" s="21"/>
      <c r="EJ165" s="44"/>
      <c r="EK165" s="44">
        <v>309654</v>
      </c>
      <c r="EL165" s="21"/>
      <c r="EM165" s="44"/>
      <c r="EN165" s="44"/>
      <c r="EO165" s="44"/>
      <c r="EP165" s="21"/>
      <c r="EQ165" s="21"/>
      <c r="ER165" s="21"/>
      <c r="ES165" s="21"/>
      <c r="ET165" s="44"/>
      <c r="EU165" s="21"/>
      <c r="EV165" s="44"/>
      <c r="EW165" s="21"/>
      <c r="EX165" s="44"/>
      <c r="EY165" s="44"/>
      <c r="EZ165" s="21"/>
      <c r="FA165" s="21"/>
      <c r="FB165" s="44"/>
      <c r="FC165" s="44"/>
      <c r="FD165" s="21"/>
      <c r="FE165" s="112"/>
      <c r="FF165" s="44"/>
      <c r="FG165" s="44">
        <v>4982588</v>
      </c>
      <c r="FH165" s="44">
        <v>1638583</v>
      </c>
      <c r="FI165" s="44">
        <v>5585064</v>
      </c>
      <c r="FJ165" s="44">
        <v>543850</v>
      </c>
      <c r="FK165" s="44">
        <v>5280526</v>
      </c>
      <c r="FL165" s="44"/>
      <c r="FM165" s="44"/>
      <c r="FN165" s="44"/>
      <c r="FO165" s="44"/>
      <c r="FP165" s="44"/>
      <c r="FQ165" s="44"/>
      <c r="FR165" s="44"/>
      <c r="FS165" s="44"/>
      <c r="FT165" s="44">
        <v>4581</v>
      </c>
      <c r="FU165" s="44">
        <v>74864</v>
      </c>
      <c r="FV165" s="21">
        <v>658354</v>
      </c>
      <c r="FW165" s="44"/>
      <c r="FX165" s="44">
        <v>321480</v>
      </c>
      <c r="FY165" s="44">
        <v>156210</v>
      </c>
      <c r="FZ165" s="44">
        <v>228811</v>
      </c>
      <c r="GA165" s="44">
        <v>13630</v>
      </c>
      <c r="GB165" s="44"/>
      <c r="GC165" s="44">
        <v>14791</v>
      </c>
      <c r="GD165" s="44">
        <v>424882</v>
      </c>
      <c r="GE165" s="44">
        <v>277615</v>
      </c>
      <c r="GF165" s="44">
        <v>114300</v>
      </c>
      <c r="GG165" s="44">
        <v>764473</v>
      </c>
      <c r="GH165" s="44">
        <v>97472</v>
      </c>
      <c r="GI165" s="44">
        <v>143072</v>
      </c>
      <c r="GJ165" s="44">
        <v>76406</v>
      </c>
      <c r="GK165" s="44">
        <v>2768635</v>
      </c>
      <c r="GL165" s="44">
        <v>149832</v>
      </c>
      <c r="GM165" s="44">
        <v>541744</v>
      </c>
      <c r="GN165" s="44">
        <v>42415</v>
      </c>
      <c r="GO165" s="44">
        <v>24556</v>
      </c>
      <c r="GP165" s="44"/>
      <c r="GQ165" s="44"/>
      <c r="GR165" s="44">
        <v>27586</v>
      </c>
      <c r="GS165" s="44">
        <v>3113946</v>
      </c>
      <c r="GT165" s="44"/>
      <c r="GU165" s="21">
        <v>608590</v>
      </c>
      <c r="GV165" s="44"/>
      <c r="GW165" s="44">
        <v>1905821</v>
      </c>
      <c r="GX165" s="44"/>
      <c r="GY165" s="44">
        <v>5628357</v>
      </c>
      <c r="GZ165" s="44">
        <v>5641728</v>
      </c>
      <c r="HA165" s="44"/>
      <c r="HB165" s="44"/>
      <c r="HC165" s="44">
        <v>-13371</v>
      </c>
      <c r="HD165" s="44">
        <v>5628357</v>
      </c>
      <c r="HE165" s="21"/>
      <c r="HF165" s="21"/>
      <c r="HG165" s="21"/>
      <c r="HH165" s="21"/>
      <c r="HI165" s="21">
        <v>0</v>
      </c>
      <c r="HJ165" s="44"/>
      <c r="HK165" s="21">
        <v>922456</v>
      </c>
      <c r="HL165" s="21">
        <v>128968</v>
      </c>
      <c r="HM165" s="21">
        <v>1051424</v>
      </c>
      <c r="HN165" s="21">
        <v>-442834</v>
      </c>
      <c r="HO165" s="21"/>
      <c r="HP165" s="44"/>
      <c r="HQ165" s="47"/>
      <c r="HR165" s="47"/>
      <c r="HS165" s="47"/>
      <c r="HT165" s="47" t="s">
        <v>1855</v>
      </c>
      <c r="HU165" s="47">
        <v>169251.84</v>
      </c>
      <c r="HV165" s="47">
        <v>1212</v>
      </c>
      <c r="HW165" s="47">
        <v>0</v>
      </c>
      <c r="HX165" s="47">
        <v>11478</v>
      </c>
      <c r="HY165" s="47">
        <v>14590</v>
      </c>
      <c r="HZ165" s="47">
        <v>77222</v>
      </c>
      <c r="IA165" s="47">
        <v>0</v>
      </c>
      <c r="IB165" s="47">
        <v>0</v>
      </c>
      <c r="IC165" s="47">
        <v>0</v>
      </c>
      <c r="ID165">
        <v>6681</v>
      </c>
      <c r="IE165" s="47">
        <v>3645</v>
      </c>
      <c r="IF165">
        <v>10207</v>
      </c>
      <c r="IG165" s="47">
        <v>4065</v>
      </c>
      <c r="IH165" s="47">
        <v>17144</v>
      </c>
      <c r="II165">
        <v>3107</v>
      </c>
      <c r="IJ165">
        <v>6025</v>
      </c>
      <c r="IK165">
        <v>1303</v>
      </c>
      <c r="IL165">
        <v>21327</v>
      </c>
      <c r="IM165">
        <v>178006</v>
      </c>
      <c r="IN165">
        <v>0</v>
      </c>
      <c r="IO165">
        <v>2018</v>
      </c>
      <c r="IP165">
        <v>4988</v>
      </c>
      <c r="IQ165">
        <v>257</v>
      </c>
      <c r="IR165">
        <v>0</v>
      </c>
      <c r="IS165">
        <v>0</v>
      </c>
      <c r="IT165">
        <v>7263</v>
      </c>
      <c r="IU165">
        <v>87362</v>
      </c>
      <c r="IV165">
        <v>0</v>
      </c>
      <c r="IW165">
        <v>574495</v>
      </c>
      <c r="IX165">
        <v>568428</v>
      </c>
      <c r="IY165">
        <v>1830924</v>
      </c>
      <c r="IZ165">
        <v>0</v>
      </c>
      <c r="JA165">
        <v>0</v>
      </c>
      <c r="JB165">
        <v>0</v>
      </c>
      <c r="JC165">
        <v>317855</v>
      </c>
      <c r="JD165">
        <v>89948</v>
      </c>
      <c r="JE165">
        <v>163515</v>
      </c>
      <c r="JF165">
        <v>64517</v>
      </c>
      <c r="JG165">
        <v>356591</v>
      </c>
      <c r="JH165">
        <v>70593</v>
      </c>
      <c r="JI165">
        <v>100389</v>
      </c>
      <c r="JJ165">
        <v>60177</v>
      </c>
      <c r="JK165">
        <v>697794</v>
      </c>
      <c r="JL165">
        <v>4982588</v>
      </c>
      <c r="JM165">
        <v>0</v>
      </c>
      <c r="JN165">
        <v>163269</v>
      </c>
      <c r="JO165">
        <v>411799</v>
      </c>
      <c r="JP165">
        <v>20621</v>
      </c>
      <c r="JQ165">
        <v>0</v>
      </c>
      <c r="JR165">
        <v>0</v>
      </c>
      <c r="JS165">
        <v>595689</v>
      </c>
      <c r="JT165"/>
      <c r="JU165"/>
      <c r="JV165"/>
      <c r="JW165"/>
      <c r="JX165"/>
      <c r="JY165">
        <v>6681</v>
      </c>
      <c r="JZ165"/>
      <c r="KA165"/>
      <c r="KB165"/>
      <c r="KC165"/>
      <c r="KD165"/>
      <c r="KE165">
        <v>317855</v>
      </c>
      <c r="KF165">
        <v>125</v>
      </c>
      <c r="KG165">
        <v>162</v>
      </c>
      <c r="KH165">
        <v>98</v>
      </c>
      <c r="KI165">
        <v>78</v>
      </c>
      <c r="KJ165">
        <v>98</v>
      </c>
      <c r="KK165">
        <v>68</v>
      </c>
      <c r="KL165">
        <v>58</v>
      </c>
      <c r="KM165">
        <v>73</v>
      </c>
      <c r="KN165">
        <v>52</v>
      </c>
      <c r="KO165">
        <v>1</v>
      </c>
      <c r="KP165">
        <v>0</v>
      </c>
      <c r="KQ165">
        <v>0</v>
      </c>
      <c r="KR165">
        <v>0</v>
      </c>
      <c r="KS165">
        <v>1</v>
      </c>
      <c r="KT165">
        <v>0</v>
      </c>
      <c r="KU165">
        <v>1</v>
      </c>
      <c r="KV165">
        <v>0</v>
      </c>
      <c r="KW165">
        <v>0</v>
      </c>
      <c r="KX165">
        <v>0</v>
      </c>
      <c r="KY165">
        <v>0</v>
      </c>
      <c r="KZ165">
        <v>0</v>
      </c>
      <c r="LA165">
        <v>0</v>
      </c>
      <c r="LB165">
        <v>0</v>
      </c>
      <c r="LC165">
        <v>0</v>
      </c>
      <c r="LD165">
        <v>1</v>
      </c>
      <c r="LE165">
        <v>0</v>
      </c>
      <c r="LF165">
        <v>0</v>
      </c>
      <c r="LG165">
        <v>0</v>
      </c>
      <c r="LH165">
        <v>0</v>
      </c>
    </row>
    <row r="166" spans="1:320" s="34" customFormat="1" ht="15" customHeight="1" x14ac:dyDescent="0.25">
      <c r="A166" s="45">
        <v>206172313</v>
      </c>
      <c r="B166" s="45" t="s">
        <v>2686</v>
      </c>
      <c r="C166" s="46">
        <v>45292</v>
      </c>
      <c r="D166" s="46">
        <v>45657</v>
      </c>
      <c r="E166" s="47">
        <v>366</v>
      </c>
      <c r="F166" s="45" t="s">
        <v>883</v>
      </c>
      <c r="G166" s="45" t="s">
        <v>884</v>
      </c>
      <c r="H166" s="45" t="s">
        <v>2678</v>
      </c>
      <c r="I166" s="45" t="s">
        <v>886</v>
      </c>
      <c r="J166" s="45" t="s">
        <v>887</v>
      </c>
      <c r="K166" s="45" t="s">
        <v>957</v>
      </c>
      <c r="L166" s="45" t="s">
        <v>2679</v>
      </c>
      <c r="M166" s="45" t="s">
        <v>2687</v>
      </c>
      <c r="N166" s="45" t="s">
        <v>2688</v>
      </c>
      <c r="O166" s="45" t="s">
        <v>2682</v>
      </c>
      <c r="P166" s="45" t="s">
        <v>2689</v>
      </c>
      <c r="Q166" s="45" t="s">
        <v>2690</v>
      </c>
      <c r="R166" t="s">
        <v>2691</v>
      </c>
      <c r="S166" s="45" t="s">
        <v>893</v>
      </c>
      <c r="T166"/>
      <c r="U166" s="47">
        <v>81</v>
      </c>
      <c r="V166" s="47">
        <v>81</v>
      </c>
      <c r="W166" s="47" t="s">
        <v>894</v>
      </c>
      <c r="X166" s="47">
        <v>29646</v>
      </c>
      <c r="Y166" s="47">
        <v>28287</v>
      </c>
      <c r="Z166" s="48">
        <v>219.64</v>
      </c>
      <c r="AA166" s="44">
        <v>191</v>
      </c>
      <c r="AB166" s="44">
        <v>196</v>
      </c>
      <c r="AC166" s="44">
        <v>6773</v>
      </c>
      <c r="AD166" s="44">
        <v>939</v>
      </c>
      <c r="AE166" s="44">
        <v>1315</v>
      </c>
      <c r="AF166" s="44">
        <v>17097</v>
      </c>
      <c r="AG166" s="44"/>
      <c r="AH166" s="47"/>
      <c r="AI166" s="47">
        <v>42</v>
      </c>
      <c r="AJ166">
        <v>2121</v>
      </c>
      <c r="AK166" t="s">
        <v>895</v>
      </c>
      <c r="AL166">
        <v>28287</v>
      </c>
      <c r="AM166"/>
      <c r="AN166"/>
      <c r="AO166"/>
      <c r="AP166"/>
      <c r="AQ166"/>
      <c r="AR166" s="44"/>
      <c r="AS166" s="44"/>
      <c r="AT166" s="44"/>
      <c r="AU166" s="44">
        <v>19869115</v>
      </c>
      <c r="AV166" s="44">
        <v>2864204</v>
      </c>
      <c r="AW166" s="44">
        <v>8714896</v>
      </c>
      <c r="AX166" s="44">
        <v>5723</v>
      </c>
      <c r="AY166" s="44">
        <v>14024146</v>
      </c>
      <c r="AZ166" s="21">
        <v>13542011</v>
      </c>
      <c r="BA166" s="21">
        <v>482135</v>
      </c>
      <c r="BB166" s="44">
        <v>-2</v>
      </c>
      <c r="BC166" s="44"/>
      <c r="BD166" s="44"/>
      <c r="BE166" s="44">
        <v>482133</v>
      </c>
      <c r="BF166" s="44">
        <v>8466250</v>
      </c>
      <c r="BG166" s="44">
        <v>853715</v>
      </c>
      <c r="BH166" s="44">
        <v>577315</v>
      </c>
      <c r="BI166" s="21">
        <v>7300320</v>
      </c>
      <c r="BJ166" s="21"/>
      <c r="BK166" s="21"/>
      <c r="BL166" s="21">
        <v>20265</v>
      </c>
      <c r="BM166" s="21">
        <v>2651250</v>
      </c>
      <c r="BN166" s="21">
        <v>19869115</v>
      </c>
      <c r="BO166" s="21"/>
      <c r="BP166" s="21"/>
      <c r="BQ166" s="44"/>
      <c r="BR166" s="21"/>
      <c r="BS166" s="44"/>
      <c r="BT166" s="21"/>
      <c r="BU166" s="44"/>
      <c r="BV166" s="21"/>
      <c r="BW166" s="44">
        <v>2409950</v>
      </c>
      <c r="BX166" s="21"/>
      <c r="BY166" s="21">
        <v>178769</v>
      </c>
      <c r="BZ166" s="21"/>
      <c r="CA166" s="44">
        <v>43</v>
      </c>
      <c r="CB166" s="44"/>
      <c r="CC166" s="44">
        <v>14075</v>
      </c>
      <c r="CD166" s="44"/>
      <c r="CE166" s="44"/>
      <c r="CF166" s="44"/>
      <c r="CG166" s="44"/>
      <c r="CH166" s="44"/>
      <c r="CI166" s="21">
        <v>1350</v>
      </c>
      <c r="CJ166" s="44"/>
      <c r="CK166" s="21">
        <v>260017</v>
      </c>
      <c r="CL166" s="44"/>
      <c r="CM166" s="44">
        <v>0</v>
      </c>
      <c r="CN166" s="44">
        <v>14383</v>
      </c>
      <c r="CO166" s="44">
        <v>818425</v>
      </c>
      <c r="CP166" s="44">
        <v>27010</v>
      </c>
      <c r="CQ166" s="21">
        <v>1401375</v>
      </c>
      <c r="CR166" s="44">
        <v>97500</v>
      </c>
      <c r="CS166" s="44">
        <v>436855</v>
      </c>
      <c r="CT166" s="44">
        <v>22923</v>
      </c>
      <c r="CU166" s="44"/>
      <c r="CV166" s="44">
        <v>45733</v>
      </c>
      <c r="CW166" s="21"/>
      <c r="CX166" s="21"/>
      <c r="CY166" s="21"/>
      <c r="CZ166" s="21"/>
      <c r="DA166" s="21"/>
      <c r="DB166" s="21"/>
      <c r="DC166" s="21"/>
      <c r="DD166" s="21"/>
      <c r="DE166" s="44"/>
      <c r="DF166" s="21"/>
      <c r="DG166" s="44"/>
      <c r="DH166" s="21"/>
      <c r="DI166" s="44"/>
      <c r="DJ166" s="44"/>
      <c r="DK166" s="44"/>
      <c r="DL166" s="44"/>
      <c r="DM166" s="21"/>
      <c r="DN166" s="44"/>
      <c r="DO166" s="44"/>
      <c r="DP166" s="44"/>
      <c r="DQ166" s="44"/>
      <c r="DR166" s="44"/>
      <c r="DS166" s="44"/>
      <c r="DT166" s="44"/>
      <c r="DU166" s="44"/>
      <c r="DV166" s="44"/>
      <c r="DW166" s="44"/>
      <c r="DX166" s="44"/>
      <c r="DY166" s="44"/>
      <c r="DZ166" s="44"/>
      <c r="EA166" s="44"/>
      <c r="EB166" s="21"/>
      <c r="EC166" s="44">
        <v>4273865</v>
      </c>
      <c r="ED166" s="44"/>
      <c r="EE166" s="21">
        <v>394270</v>
      </c>
      <c r="EF166" s="44"/>
      <c r="EG166" s="21">
        <v>414803</v>
      </c>
      <c r="EH166" s="44"/>
      <c r="EI166" s="21">
        <v>2233197</v>
      </c>
      <c r="EJ166" s="44"/>
      <c r="EK166" s="44"/>
      <c r="EL166" s="21"/>
      <c r="EM166" s="44"/>
      <c r="EN166" s="44"/>
      <c r="EO166" s="44">
        <v>1398761</v>
      </c>
      <c r="EP166" s="21"/>
      <c r="EQ166" s="21"/>
      <c r="ER166" s="21"/>
      <c r="ES166" s="21"/>
      <c r="ET166" s="44"/>
      <c r="EU166" s="21"/>
      <c r="EV166" s="44"/>
      <c r="EW166" s="21"/>
      <c r="EX166" s="44"/>
      <c r="EY166" s="44"/>
      <c r="EZ166" s="21"/>
      <c r="FA166" s="21"/>
      <c r="FB166" s="44"/>
      <c r="FC166" s="44"/>
      <c r="FD166" s="21"/>
      <c r="FE166" s="112"/>
      <c r="FF166" s="44"/>
      <c r="FG166" s="44">
        <v>6524687</v>
      </c>
      <c r="FH166" s="44">
        <v>1623159</v>
      </c>
      <c r="FI166" s="44">
        <v>5394165</v>
      </c>
      <c r="FJ166" s="44">
        <v>117821</v>
      </c>
      <c r="FK166" s="44">
        <v>5274244</v>
      </c>
      <c r="FL166" s="44"/>
      <c r="FM166" s="44"/>
      <c r="FN166" s="44"/>
      <c r="FO166" s="44"/>
      <c r="FP166" s="44"/>
      <c r="FQ166" s="44"/>
      <c r="FR166" s="44"/>
      <c r="FS166" s="44"/>
      <c r="FT166" s="44"/>
      <c r="FU166" s="44">
        <v>18645</v>
      </c>
      <c r="FV166" s="21">
        <v>405065</v>
      </c>
      <c r="FW166" s="44"/>
      <c r="FX166" s="44">
        <v>584527</v>
      </c>
      <c r="FY166" s="44">
        <v>28675</v>
      </c>
      <c r="FZ166" s="44">
        <v>188082</v>
      </c>
      <c r="GA166" s="44">
        <v>20765</v>
      </c>
      <c r="GB166" s="44"/>
      <c r="GC166" s="44">
        <v>56936</v>
      </c>
      <c r="GD166" s="44">
        <v>744705</v>
      </c>
      <c r="GE166" s="44">
        <v>359878</v>
      </c>
      <c r="GF166" s="44">
        <v>54224</v>
      </c>
      <c r="GG166" s="44">
        <v>946060</v>
      </c>
      <c r="GH166" s="44">
        <v>71725</v>
      </c>
      <c r="GI166" s="44">
        <v>209457</v>
      </c>
      <c r="GJ166" s="44">
        <v>194829</v>
      </c>
      <c r="GK166" s="44">
        <v>3386828</v>
      </c>
      <c r="GL166" s="44">
        <v>87709</v>
      </c>
      <c r="GM166" s="44">
        <v>706931</v>
      </c>
      <c r="GN166" s="44">
        <v>96121</v>
      </c>
      <c r="GO166" s="44">
        <v>28855</v>
      </c>
      <c r="GP166" s="44"/>
      <c r="GQ166" s="44">
        <v>12812</v>
      </c>
      <c r="GR166" s="44">
        <v>64938</v>
      </c>
      <c r="GS166" s="44">
        <v>6224462</v>
      </c>
      <c r="GT166" s="44"/>
      <c r="GU166" s="21">
        <v>897746</v>
      </c>
      <c r="GV166" s="44">
        <v>447990</v>
      </c>
      <c r="GW166" s="44">
        <v>156938</v>
      </c>
      <c r="GX166" s="44"/>
      <c r="GY166" s="44">
        <v>7727136</v>
      </c>
      <c r="GZ166" s="44">
        <v>1484641</v>
      </c>
      <c r="HA166" s="44"/>
      <c r="HB166" s="44"/>
      <c r="HC166" s="44">
        <v>6242495</v>
      </c>
      <c r="HD166" s="44">
        <v>7727136</v>
      </c>
      <c r="HE166" s="21">
        <v>5230113</v>
      </c>
      <c r="HF166" s="21"/>
      <c r="HG166" s="21"/>
      <c r="HH166" s="21"/>
      <c r="HI166" s="21">
        <v>0</v>
      </c>
      <c r="HJ166" s="44"/>
      <c r="HK166" s="21">
        <v>1119779</v>
      </c>
      <c r="HL166" s="21">
        <v>157173</v>
      </c>
      <c r="HM166" s="21">
        <v>1276952</v>
      </c>
      <c r="HN166" s="21">
        <v>-379206</v>
      </c>
      <c r="HO166" s="21"/>
      <c r="HP166" s="44"/>
      <c r="HQ166" s="47"/>
      <c r="HR166" s="47"/>
      <c r="HS166" s="47"/>
      <c r="HT166" s="47" t="s">
        <v>1759</v>
      </c>
      <c r="HU166" s="47">
        <v>0</v>
      </c>
      <c r="HV166" s="47">
        <v>2008</v>
      </c>
      <c r="HW166" s="47">
        <v>0</v>
      </c>
      <c r="HX166" s="47">
        <v>7354</v>
      </c>
      <c r="HY166" s="47">
        <v>25054</v>
      </c>
      <c r="HZ166" s="47">
        <v>67290</v>
      </c>
      <c r="IA166" s="47">
        <v>0</v>
      </c>
      <c r="IB166" s="47">
        <v>0</v>
      </c>
      <c r="IC166" s="47">
        <v>0</v>
      </c>
      <c r="ID166">
        <v>8042</v>
      </c>
      <c r="IE166" s="47">
        <v>5309</v>
      </c>
      <c r="IF166">
        <v>13049</v>
      </c>
      <c r="IG166" s="47">
        <v>1483</v>
      </c>
      <c r="IH166" s="47">
        <v>20121</v>
      </c>
      <c r="II166">
        <v>2105</v>
      </c>
      <c r="IJ166">
        <v>6944</v>
      </c>
      <c r="IK166">
        <v>3065</v>
      </c>
      <c r="IL166">
        <v>16963</v>
      </c>
      <c r="IM166">
        <v>178787</v>
      </c>
      <c r="IN166">
        <v>0</v>
      </c>
      <c r="IO166">
        <v>0</v>
      </c>
      <c r="IP166">
        <v>300</v>
      </c>
      <c r="IQ166">
        <v>12</v>
      </c>
      <c r="IR166">
        <v>0</v>
      </c>
      <c r="IS166">
        <v>0</v>
      </c>
      <c r="IT166">
        <v>312</v>
      </c>
      <c r="IU166">
        <v>184202</v>
      </c>
      <c r="IV166">
        <v>0</v>
      </c>
      <c r="IW166">
        <v>468502</v>
      </c>
      <c r="IX166">
        <v>1342617</v>
      </c>
      <c r="IY166">
        <v>1868365</v>
      </c>
      <c r="IZ166">
        <v>0</v>
      </c>
      <c r="JA166">
        <v>0</v>
      </c>
      <c r="JB166">
        <v>0</v>
      </c>
      <c r="JC166">
        <v>588228</v>
      </c>
      <c r="JD166">
        <v>148988</v>
      </c>
      <c r="JE166">
        <v>250615</v>
      </c>
      <c r="JF166">
        <v>29290</v>
      </c>
      <c r="JG166">
        <v>471588</v>
      </c>
      <c r="JH166">
        <v>59361</v>
      </c>
      <c r="JI166">
        <v>144131</v>
      </c>
      <c r="JJ166">
        <v>171425</v>
      </c>
      <c r="JK166">
        <v>797375</v>
      </c>
      <c r="JL166">
        <v>6524687</v>
      </c>
      <c r="JM166">
        <v>0</v>
      </c>
      <c r="JN166">
        <v>0</v>
      </c>
      <c r="JO166">
        <v>25582</v>
      </c>
      <c r="JP166">
        <v>492</v>
      </c>
      <c r="JQ166">
        <v>0</v>
      </c>
      <c r="JR166">
        <v>0</v>
      </c>
      <c r="JS166">
        <v>26074</v>
      </c>
      <c r="JT166"/>
      <c r="JU166"/>
      <c r="JV166"/>
      <c r="JW166"/>
      <c r="JX166"/>
      <c r="JY166">
        <v>8042</v>
      </c>
      <c r="JZ166"/>
      <c r="KA166"/>
      <c r="KB166"/>
      <c r="KC166"/>
      <c r="KD166"/>
      <c r="KE166">
        <v>588228</v>
      </c>
      <c r="KF166">
        <v>92</v>
      </c>
      <c r="KG166">
        <v>153</v>
      </c>
      <c r="KH166">
        <v>61</v>
      </c>
      <c r="KI166">
        <v>56</v>
      </c>
      <c r="KJ166">
        <v>94</v>
      </c>
      <c r="KK166">
        <v>37</v>
      </c>
      <c r="KL166">
        <v>35</v>
      </c>
      <c r="KM166">
        <v>54</v>
      </c>
      <c r="KN166">
        <v>23</v>
      </c>
      <c r="KO166">
        <v>1</v>
      </c>
      <c r="KP166">
        <v>0</v>
      </c>
      <c r="KQ166">
        <v>0</v>
      </c>
      <c r="KR166">
        <v>0</v>
      </c>
      <c r="KS166">
        <v>1</v>
      </c>
      <c r="KT166">
        <v>0</v>
      </c>
      <c r="KU166">
        <v>1</v>
      </c>
      <c r="KV166">
        <v>0</v>
      </c>
      <c r="KW166">
        <v>0</v>
      </c>
      <c r="KX166">
        <v>0</v>
      </c>
      <c r="KY166">
        <v>0</v>
      </c>
      <c r="KZ166">
        <v>0</v>
      </c>
      <c r="LA166">
        <v>0</v>
      </c>
      <c r="LB166">
        <v>0</v>
      </c>
      <c r="LC166">
        <v>0</v>
      </c>
      <c r="LD166">
        <v>1</v>
      </c>
      <c r="LE166">
        <v>0</v>
      </c>
      <c r="LF166">
        <v>0</v>
      </c>
      <c r="LG166">
        <v>0</v>
      </c>
      <c r="LH166">
        <v>0</v>
      </c>
    </row>
    <row r="167" spans="1:320" s="34" customFormat="1" ht="15" customHeight="1" x14ac:dyDescent="0.25">
      <c r="A167" s="45">
        <v>206174005</v>
      </c>
      <c r="B167" s="45" t="s">
        <v>2692</v>
      </c>
      <c r="C167" s="46">
        <v>45292</v>
      </c>
      <c r="D167" s="46">
        <v>45657</v>
      </c>
      <c r="E167" s="47">
        <v>366</v>
      </c>
      <c r="F167" s="45" t="s">
        <v>883</v>
      </c>
      <c r="G167" s="45" t="s">
        <v>884</v>
      </c>
      <c r="H167" s="45" t="s">
        <v>2678</v>
      </c>
      <c r="I167" s="45" t="s">
        <v>886</v>
      </c>
      <c r="J167" s="45" t="s">
        <v>887</v>
      </c>
      <c r="K167" s="45" t="s">
        <v>957</v>
      </c>
      <c r="L167" s="45" t="s">
        <v>2679</v>
      </c>
      <c r="M167" s="45" t="s">
        <v>2693</v>
      </c>
      <c r="N167" s="45" t="s">
        <v>2694</v>
      </c>
      <c r="O167" s="45" t="s">
        <v>2695</v>
      </c>
      <c r="P167" s="45" t="s">
        <v>2696</v>
      </c>
      <c r="Q167" s="45" t="s">
        <v>2697</v>
      </c>
      <c r="R167" t="s">
        <v>2698</v>
      </c>
      <c r="S167" s="45" t="s">
        <v>893</v>
      </c>
      <c r="T167"/>
      <c r="U167" s="47">
        <v>99</v>
      </c>
      <c r="V167" s="47">
        <v>99</v>
      </c>
      <c r="W167" s="47" t="s">
        <v>894</v>
      </c>
      <c r="X167" s="47">
        <v>36234</v>
      </c>
      <c r="Y167" s="47">
        <v>34516</v>
      </c>
      <c r="Z167" s="48">
        <v>224.93</v>
      </c>
      <c r="AA167" s="44">
        <v>166</v>
      </c>
      <c r="AB167" s="44">
        <v>164</v>
      </c>
      <c r="AC167" s="44">
        <v>4700</v>
      </c>
      <c r="AD167" s="44"/>
      <c r="AE167" s="44">
        <v>3079</v>
      </c>
      <c r="AF167" s="44">
        <v>22613</v>
      </c>
      <c r="AG167" s="44"/>
      <c r="AH167" s="47">
        <v>1533</v>
      </c>
      <c r="AI167" s="47">
        <v>312</v>
      </c>
      <c r="AJ167">
        <v>2279</v>
      </c>
      <c r="AK167" t="s">
        <v>895</v>
      </c>
      <c r="AL167">
        <v>34516</v>
      </c>
      <c r="AM167"/>
      <c r="AN167"/>
      <c r="AO167"/>
      <c r="AP167"/>
      <c r="AQ167"/>
      <c r="AR167" s="44"/>
      <c r="AS167" s="44"/>
      <c r="AT167" s="44"/>
      <c r="AU167" s="44">
        <v>13356996</v>
      </c>
      <c r="AV167" s="44">
        <v>7614767</v>
      </c>
      <c r="AW167" s="44">
        <v>2490841</v>
      </c>
      <c r="AX167" s="44">
        <v>2015</v>
      </c>
      <c r="AY167" s="44">
        <v>18482937</v>
      </c>
      <c r="AZ167" s="21">
        <v>14898340</v>
      </c>
      <c r="BA167" s="21">
        <v>3584597</v>
      </c>
      <c r="BB167" s="44"/>
      <c r="BC167" s="44"/>
      <c r="BD167" s="44"/>
      <c r="BE167" s="44">
        <v>3584597</v>
      </c>
      <c r="BF167" s="44">
        <v>1581199</v>
      </c>
      <c r="BG167" s="44"/>
      <c r="BH167" s="44">
        <v>2665632</v>
      </c>
      <c r="BI167" s="21">
        <v>7760750</v>
      </c>
      <c r="BJ167" s="21"/>
      <c r="BK167" s="21">
        <v>546425</v>
      </c>
      <c r="BL167" s="21">
        <v>115838</v>
      </c>
      <c r="BM167" s="21">
        <v>687152</v>
      </c>
      <c r="BN167" s="21">
        <v>13356996</v>
      </c>
      <c r="BO167" s="21"/>
      <c r="BP167" s="21"/>
      <c r="BQ167" s="44"/>
      <c r="BR167" s="21"/>
      <c r="BS167" s="44"/>
      <c r="BT167" s="21"/>
      <c r="BU167" s="44"/>
      <c r="BV167" s="21"/>
      <c r="BW167" s="44">
        <v>7130698</v>
      </c>
      <c r="BX167" s="21"/>
      <c r="BY167" s="21"/>
      <c r="BZ167" s="21"/>
      <c r="CA167" s="44">
        <v>13938</v>
      </c>
      <c r="CB167" s="44"/>
      <c r="CC167" s="44">
        <v>52985</v>
      </c>
      <c r="CD167" s="44"/>
      <c r="CE167" s="44">
        <v>5347</v>
      </c>
      <c r="CF167" s="44"/>
      <c r="CG167" s="44">
        <v>283148</v>
      </c>
      <c r="CH167" s="44"/>
      <c r="CI167" s="21">
        <v>-46</v>
      </c>
      <c r="CJ167" s="44"/>
      <c r="CK167" s="21">
        <v>128697</v>
      </c>
      <c r="CL167" s="44"/>
      <c r="CM167" s="44">
        <v>104219</v>
      </c>
      <c r="CN167" s="44">
        <v>0</v>
      </c>
      <c r="CO167" s="44">
        <v>907794</v>
      </c>
      <c r="CP167" s="44">
        <v>5261899</v>
      </c>
      <c r="CQ167" s="21">
        <v>162575</v>
      </c>
      <c r="CR167" s="44">
        <v>45383</v>
      </c>
      <c r="CS167" s="44">
        <v>1101788</v>
      </c>
      <c r="CT167" s="44">
        <v>16736</v>
      </c>
      <c r="CU167" s="44"/>
      <c r="CV167" s="44">
        <v>14373</v>
      </c>
      <c r="CW167" s="21"/>
      <c r="CX167" s="21"/>
      <c r="CY167" s="21"/>
      <c r="CZ167" s="21"/>
      <c r="DA167" s="21"/>
      <c r="DB167" s="21"/>
      <c r="DC167" s="21"/>
      <c r="DD167" s="21"/>
      <c r="DE167" s="44"/>
      <c r="DF167" s="21"/>
      <c r="DG167" s="44"/>
      <c r="DH167" s="21"/>
      <c r="DI167" s="44"/>
      <c r="DJ167" s="44"/>
      <c r="DK167" s="44"/>
      <c r="DL167" s="44"/>
      <c r="DM167" s="21"/>
      <c r="DN167" s="44"/>
      <c r="DO167" s="44"/>
      <c r="DP167" s="44"/>
      <c r="DQ167" s="44"/>
      <c r="DR167" s="44"/>
      <c r="DS167" s="44"/>
      <c r="DT167" s="44"/>
      <c r="DU167" s="44"/>
      <c r="DV167" s="44"/>
      <c r="DW167" s="44"/>
      <c r="DX167" s="44"/>
      <c r="DY167" s="44">
        <v>8683</v>
      </c>
      <c r="DZ167" s="44"/>
      <c r="EA167" s="44"/>
      <c r="EB167" s="21"/>
      <c r="EC167" s="44">
        <v>1170854</v>
      </c>
      <c r="ED167" s="44"/>
      <c r="EE167" s="21"/>
      <c r="EF167" s="44"/>
      <c r="EG167" s="21">
        <v>26144</v>
      </c>
      <c r="EH167" s="44"/>
      <c r="EI167" s="21">
        <v>1107734</v>
      </c>
      <c r="EJ167" s="44"/>
      <c r="EK167" s="44"/>
      <c r="EL167" s="21"/>
      <c r="EM167" s="44">
        <v>81736</v>
      </c>
      <c r="EN167" s="44"/>
      <c r="EO167" s="44">
        <v>95690</v>
      </c>
      <c r="EP167" s="21"/>
      <c r="EQ167" s="21"/>
      <c r="ER167" s="21"/>
      <c r="ES167" s="21"/>
      <c r="ET167" s="44"/>
      <c r="EU167" s="21"/>
      <c r="EV167" s="44"/>
      <c r="EW167" s="21"/>
      <c r="EX167" s="44"/>
      <c r="EY167" s="44"/>
      <c r="EZ167" s="21"/>
      <c r="FA167" s="21"/>
      <c r="FB167" s="44"/>
      <c r="FC167" s="44"/>
      <c r="FD167" s="21"/>
      <c r="FE167" s="112"/>
      <c r="FF167" s="44"/>
      <c r="FG167" s="44">
        <v>7705246</v>
      </c>
      <c r="FH167" s="44">
        <v>1350828</v>
      </c>
      <c r="FI167" s="44">
        <v>5842266</v>
      </c>
      <c r="FJ167" s="44">
        <v>168100</v>
      </c>
      <c r="FK167" s="44">
        <v>6639765</v>
      </c>
      <c r="FL167" s="44"/>
      <c r="FM167" s="44"/>
      <c r="FN167" s="44"/>
      <c r="FO167" s="44"/>
      <c r="FP167" s="44"/>
      <c r="FQ167" s="44"/>
      <c r="FR167" s="44"/>
      <c r="FS167" s="44"/>
      <c r="FT167" s="44"/>
      <c r="FU167" s="44"/>
      <c r="FV167" s="21">
        <v>295280</v>
      </c>
      <c r="FW167" s="44">
        <v>43979</v>
      </c>
      <c r="FX167" s="44">
        <v>123110</v>
      </c>
      <c r="FY167" s="44">
        <v>82857</v>
      </c>
      <c r="FZ167" s="44">
        <v>202043</v>
      </c>
      <c r="GA167" s="44">
        <v>12465</v>
      </c>
      <c r="GB167" s="44"/>
      <c r="GC167" s="44">
        <v>3468</v>
      </c>
      <c r="GD167" s="44">
        <v>525493</v>
      </c>
      <c r="GE167" s="44">
        <v>344749</v>
      </c>
      <c r="GF167" s="44">
        <v>147814</v>
      </c>
      <c r="GG167" s="44">
        <v>953691</v>
      </c>
      <c r="GH167" s="44">
        <v>202462</v>
      </c>
      <c r="GI167" s="44">
        <v>146283</v>
      </c>
      <c r="GJ167" s="44">
        <v>115869</v>
      </c>
      <c r="GK167" s="44">
        <v>3314021</v>
      </c>
      <c r="GL167" s="44">
        <v>115258</v>
      </c>
      <c r="GM167" s="44">
        <v>1146867</v>
      </c>
      <c r="GN167" s="44">
        <v>42952</v>
      </c>
      <c r="GO167" s="44"/>
      <c r="GP167" s="44"/>
      <c r="GQ167" s="44"/>
      <c r="GR167" s="44">
        <v>439914</v>
      </c>
      <c r="GS167" s="44">
        <v>3744335</v>
      </c>
      <c r="GT167" s="44"/>
      <c r="GU167" s="21">
        <v>68817</v>
      </c>
      <c r="GV167" s="44"/>
      <c r="GW167" s="44">
        <v>188100</v>
      </c>
      <c r="GX167" s="44">
        <v>639032</v>
      </c>
      <c r="GY167" s="44">
        <v>4640284</v>
      </c>
      <c r="GZ167" s="44">
        <v>1416720</v>
      </c>
      <c r="HA167" s="44"/>
      <c r="HB167" s="44">
        <v>163946</v>
      </c>
      <c r="HC167" s="44">
        <v>3059618</v>
      </c>
      <c r="HD167" s="44">
        <v>4640284</v>
      </c>
      <c r="HE167" s="21"/>
      <c r="HF167" s="21"/>
      <c r="HG167" s="21"/>
      <c r="HH167" s="21"/>
      <c r="HI167" s="21">
        <v>0</v>
      </c>
      <c r="HJ167" s="44">
        <v>21180</v>
      </c>
      <c r="HK167" s="21"/>
      <c r="HL167" s="21">
        <v>50125</v>
      </c>
      <c r="HM167" s="21">
        <v>71305</v>
      </c>
      <c r="HN167" s="21">
        <v>-2488</v>
      </c>
      <c r="HO167" s="21">
        <v>104001</v>
      </c>
      <c r="HP167" s="44"/>
      <c r="HQ167" s="47"/>
      <c r="HR167" s="47">
        <v>163946</v>
      </c>
      <c r="HS167" s="47"/>
      <c r="HT167" s="47" t="s">
        <v>2534</v>
      </c>
      <c r="HU167" s="47">
        <v>311678.40000000002</v>
      </c>
      <c r="HV167" s="47">
        <v>2013</v>
      </c>
      <c r="HW167" s="47">
        <v>0</v>
      </c>
      <c r="HX167" s="47">
        <v>6912</v>
      </c>
      <c r="HY167" s="47">
        <v>25258</v>
      </c>
      <c r="HZ167" s="47">
        <v>82376</v>
      </c>
      <c r="IA167" s="47">
        <v>0</v>
      </c>
      <c r="IB167" s="47">
        <v>0</v>
      </c>
      <c r="IC167" s="47">
        <v>6561</v>
      </c>
      <c r="ID167"/>
      <c r="IE167" s="47">
        <v>32</v>
      </c>
      <c r="IF167">
        <v>16234</v>
      </c>
      <c r="IG167" s="47">
        <v>4743</v>
      </c>
      <c r="IH167" s="47">
        <v>23570</v>
      </c>
      <c r="II167">
        <v>4370</v>
      </c>
      <c r="IJ167">
        <v>5433</v>
      </c>
      <c r="IK167">
        <v>1484</v>
      </c>
      <c r="IL167">
        <v>8047</v>
      </c>
      <c r="IM167">
        <v>187033</v>
      </c>
      <c r="IN167">
        <v>0</v>
      </c>
      <c r="IO167">
        <v>0</v>
      </c>
      <c r="IP167">
        <v>10032</v>
      </c>
      <c r="IQ167">
        <v>6087</v>
      </c>
      <c r="IR167">
        <v>0</v>
      </c>
      <c r="IS167">
        <v>0</v>
      </c>
      <c r="IT167">
        <v>16119</v>
      </c>
      <c r="IU167">
        <v>130599</v>
      </c>
      <c r="IV167">
        <v>0</v>
      </c>
      <c r="IW167">
        <v>470352</v>
      </c>
      <c r="IX167">
        <v>1223278</v>
      </c>
      <c r="IY167">
        <v>1983270</v>
      </c>
      <c r="IZ167">
        <v>0</v>
      </c>
      <c r="JA167">
        <v>0</v>
      </c>
      <c r="JB167">
        <v>195267</v>
      </c>
      <c r="JC167"/>
      <c r="JD167">
        <v>100140</v>
      </c>
      <c r="JE167">
        <v>263797</v>
      </c>
      <c r="JF167">
        <v>110963</v>
      </c>
      <c r="JG167">
        <v>462170</v>
      </c>
      <c r="JH167">
        <v>171456</v>
      </c>
      <c r="JI167">
        <v>118119</v>
      </c>
      <c r="JJ167">
        <v>90970</v>
      </c>
      <c r="JK167">
        <v>732575</v>
      </c>
      <c r="JL167">
        <v>6052956</v>
      </c>
      <c r="JM167">
        <v>0</v>
      </c>
      <c r="JN167">
        <v>0</v>
      </c>
      <c r="JO167">
        <v>833690</v>
      </c>
      <c r="JP167">
        <v>366110</v>
      </c>
      <c r="JQ167">
        <v>0</v>
      </c>
      <c r="JR167">
        <v>0</v>
      </c>
      <c r="JS167">
        <v>1199800</v>
      </c>
      <c r="JT167"/>
      <c r="JU167"/>
      <c r="JV167"/>
      <c r="JW167"/>
      <c r="JX167"/>
      <c r="JY167"/>
      <c r="JZ167"/>
      <c r="KA167"/>
      <c r="KB167"/>
      <c r="KC167"/>
      <c r="KD167"/>
      <c r="KE167"/>
      <c r="KF167">
        <v>97</v>
      </c>
      <c r="KG167">
        <v>151</v>
      </c>
      <c r="KH167">
        <v>51</v>
      </c>
      <c r="KI167">
        <v>65</v>
      </c>
      <c r="KJ167">
        <v>97</v>
      </c>
      <c r="KK167">
        <v>34</v>
      </c>
      <c r="KL167">
        <v>42</v>
      </c>
      <c r="KM167">
        <v>65</v>
      </c>
      <c r="KN167">
        <v>23</v>
      </c>
      <c r="KO167">
        <v>1</v>
      </c>
      <c r="KP167">
        <v>0</v>
      </c>
      <c r="KQ167">
        <v>0</v>
      </c>
      <c r="KR167">
        <v>0</v>
      </c>
      <c r="KS167">
        <v>1</v>
      </c>
      <c r="KT167">
        <v>0</v>
      </c>
      <c r="KU167">
        <v>1</v>
      </c>
      <c r="KV167">
        <v>0</v>
      </c>
      <c r="KW167">
        <v>0</v>
      </c>
      <c r="KX167">
        <v>0</v>
      </c>
      <c r="KY167">
        <v>0</v>
      </c>
      <c r="KZ167">
        <v>0</v>
      </c>
      <c r="LA167">
        <v>0</v>
      </c>
      <c r="LB167">
        <v>0</v>
      </c>
      <c r="LC167">
        <v>0</v>
      </c>
      <c r="LD167">
        <v>1</v>
      </c>
      <c r="LE167">
        <v>0</v>
      </c>
      <c r="LF167">
        <v>0</v>
      </c>
      <c r="LG167">
        <v>0</v>
      </c>
      <c r="LH167">
        <v>0</v>
      </c>
    </row>
    <row r="168" spans="1:320" s="34" customFormat="1" ht="15" customHeight="1" x14ac:dyDescent="0.25">
      <c r="A168" s="45">
        <v>206182233</v>
      </c>
      <c r="B168" s="45" t="s">
        <v>2699</v>
      </c>
      <c r="C168" s="46">
        <v>45292</v>
      </c>
      <c r="D168" s="46">
        <v>45657</v>
      </c>
      <c r="E168" s="47">
        <v>366</v>
      </c>
      <c r="F168" s="45" t="s">
        <v>883</v>
      </c>
      <c r="G168" s="45" t="s">
        <v>884</v>
      </c>
      <c r="H168" s="45" t="s">
        <v>2700</v>
      </c>
      <c r="I168" s="45" t="s">
        <v>886</v>
      </c>
      <c r="J168" s="45" t="s">
        <v>887</v>
      </c>
      <c r="K168" s="45" t="s">
        <v>957</v>
      </c>
      <c r="L168" s="45" t="s">
        <v>2701</v>
      </c>
      <c r="M168" s="45" t="s">
        <v>2702</v>
      </c>
      <c r="N168" s="45" t="s">
        <v>2703</v>
      </c>
      <c r="O168" s="45" t="s">
        <v>2704</v>
      </c>
      <c r="P168" s="45" t="s">
        <v>2705</v>
      </c>
      <c r="Q168" s="45" t="s">
        <v>2706</v>
      </c>
      <c r="R168" t="s">
        <v>2707</v>
      </c>
      <c r="S168" s="45" t="s">
        <v>893</v>
      </c>
      <c r="T168"/>
      <c r="U168" s="47">
        <v>96</v>
      </c>
      <c r="V168" s="47">
        <v>96</v>
      </c>
      <c r="W168" s="47" t="s">
        <v>894</v>
      </c>
      <c r="X168" s="47">
        <v>35136</v>
      </c>
      <c r="Y168" s="47">
        <v>30056</v>
      </c>
      <c r="Z168" s="48">
        <v>195.68</v>
      </c>
      <c r="AA168" s="44">
        <v>144</v>
      </c>
      <c r="AB168" s="44">
        <v>133</v>
      </c>
      <c r="AC168" s="44">
        <v>4548</v>
      </c>
      <c r="AD168" s="44">
        <v>117</v>
      </c>
      <c r="AE168" s="44">
        <v>2325</v>
      </c>
      <c r="AF168" s="44">
        <v>22918</v>
      </c>
      <c r="AG168" s="44"/>
      <c r="AH168" s="47">
        <v>116</v>
      </c>
      <c r="AI168" s="47">
        <v>32</v>
      </c>
      <c r="AJ168"/>
      <c r="AK168" t="s">
        <v>895</v>
      </c>
      <c r="AL168">
        <v>30056</v>
      </c>
      <c r="AM168"/>
      <c r="AN168"/>
      <c r="AO168"/>
      <c r="AP168"/>
      <c r="AQ168"/>
      <c r="AR168" s="44"/>
      <c r="AS168" s="44"/>
      <c r="AT168" s="44"/>
      <c r="AU168" s="44">
        <v>13483854</v>
      </c>
      <c r="AV168" s="44">
        <v>1914870</v>
      </c>
      <c r="AW168" s="44">
        <v>3417176</v>
      </c>
      <c r="AX168" s="44">
        <v>90698</v>
      </c>
      <c r="AY168" s="44">
        <v>12072246</v>
      </c>
      <c r="AZ168" s="21">
        <v>11190961</v>
      </c>
      <c r="BA168" s="21">
        <v>881285</v>
      </c>
      <c r="BB168" s="44">
        <v>-390</v>
      </c>
      <c r="BC168" s="44">
        <v>12590</v>
      </c>
      <c r="BD168" s="44"/>
      <c r="BE168" s="44">
        <v>868305</v>
      </c>
      <c r="BF168" s="44">
        <v>2119136</v>
      </c>
      <c r="BG168" s="44">
        <v>54556</v>
      </c>
      <c r="BH168" s="44">
        <v>1026964</v>
      </c>
      <c r="BI168" s="21">
        <v>10214468</v>
      </c>
      <c r="BJ168" s="21"/>
      <c r="BK168" s="21">
        <v>51666</v>
      </c>
      <c r="BL168" s="21">
        <v>17064</v>
      </c>
      <c r="BM168" s="21"/>
      <c r="BN168" s="21">
        <v>13483854</v>
      </c>
      <c r="BO168" s="21"/>
      <c r="BP168" s="21"/>
      <c r="BQ168" s="44"/>
      <c r="BR168" s="21"/>
      <c r="BS168" s="44"/>
      <c r="BT168" s="21"/>
      <c r="BU168" s="44"/>
      <c r="BV168" s="21"/>
      <c r="BW168" s="44">
        <v>1725141</v>
      </c>
      <c r="BX168" s="21"/>
      <c r="BY168" s="21">
        <v>28288</v>
      </c>
      <c r="BZ168" s="21"/>
      <c r="CA168" s="44">
        <v>4102</v>
      </c>
      <c r="CB168" s="44"/>
      <c r="CC168" s="44">
        <v>122411</v>
      </c>
      <c r="CD168" s="44"/>
      <c r="CE168" s="44"/>
      <c r="CF168" s="44"/>
      <c r="CG168" s="44">
        <v>33557</v>
      </c>
      <c r="CH168" s="44"/>
      <c r="CI168" s="21">
        <v>1371</v>
      </c>
      <c r="CJ168" s="44"/>
      <c r="CK168" s="21"/>
      <c r="CL168" s="44"/>
      <c r="CM168" s="44">
        <v>257</v>
      </c>
      <c r="CN168" s="44">
        <v>9900</v>
      </c>
      <c r="CO168" s="44">
        <v>610995</v>
      </c>
      <c r="CP168" s="44">
        <v>0</v>
      </c>
      <c r="CQ168" s="21">
        <v>862410</v>
      </c>
      <c r="CR168" s="44">
        <v>146700</v>
      </c>
      <c r="CS168" s="44">
        <v>176202</v>
      </c>
      <c r="CT168" s="44">
        <v>73927</v>
      </c>
      <c r="CU168" s="44"/>
      <c r="CV168" s="44">
        <v>34479</v>
      </c>
      <c r="CW168" s="21"/>
      <c r="CX168" s="21"/>
      <c r="CY168" s="21"/>
      <c r="CZ168" s="21"/>
      <c r="DA168" s="21"/>
      <c r="DB168" s="21"/>
      <c r="DC168" s="21"/>
      <c r="DD168" s="21"/>
      <c r="DE168" s="44"/>
      <c r="DF168" s="21"/>
      <c r="DG168" s="44"/>
      <c r="DH168" s="21"/>
      <c r="DI168" s="44"/>
      <c r="DJ168" s="44"/>
      <c r="DK168" s="44"/>
      <c r="DL168" s="44"/>
      <c r="DM168" s="21"/>
      <c r="DN168" s="44"/>
      <c r="DO168" s="44"/>
      <c r="DP168" s="44"/>
      <c r="DQ168" s="44"/>
      <c r="DR168" s="44"/>
      <c r="DS168" s="44"/>
      <c r="DT168" s="44"/>
      <c r="DU168" s="44"/>
      <c r="DV168" s="44"/>
      <c r="DW168" s="44"/>
      <c r="DX168" s="44"/>
      <c r="DY168" s="44">
        <v>-5860</v>
      </c>
      <c r="DZ168" s="44"/>
      <c r="EA168" s="44"/>
      <c r="EB168" s="21"/>
      <c r="EC168" s="44">
        <v>227</v>
      </c>
      <c r="ED168" s="44"/>
      <c r="EE168" s="21">
        <v>8193</v>
      </c>
      <c r="EF168" s="44"/>
      <c r="EG168" s="21">
        <v>25964</v>
      </c>
      <c r="EH168" s="44"/>
      <c r="EI168" s="21">
        <v>3362921</v>
      </c>
      <c r="EJ168" s="44"/>
      <c r="EK168" s="44"/>
      <c r="EL168" s="21"/>
      <c r="EM168" s="44">
        <v>25731</v>
      </c>
      <c r="EN168" s="44"/>
      <c r="EO168" s="44"/>
      <c r="EP168" s="21"/>
      <c r="EQ168" s="21"/>
      <c r="ER168" s="21"/>
      <c r="ES168" s="21"/>
      <c r="ET168" s="44"/>
      <c r="EU168" s="21"/>
      <c r="EV168" s="44"/>
      <c r="EW168" s="21"/>
      <c r="EX168" s="44"/>
      <c r="EY168" s="44"/>
      <c r="EZ168" s="21"/>
      <c r="FA168" s="21"/>
      <c r="FB168" s="44"/>
      <c r="FC168" s="44"/>
      <c r="FD168" s="21"/>
      <c r="FE168" s="112"/>
      <c r="FF168" s="44"/>
      <c r="FG168" s="44">
        <v>4945971</v>
      </c>
      <c r="FH168" s="44">
        <v>1037819</v>
      </c>
      <c r="FI168" s="44">
        <v>5207171</v>
      </c>
      <c r="FJ168" s="44">
        <v>165876</v>
      </c>
      <c r="FK168" s="44">
        <v>4578148</v>
      </c>
      <c r="FL168" s="44"/>
      <c r="FM168" s="44"/>
      <c r="FN168" s="44"/>
      <c r="FO168" s="44"/>
      <c r="FP168" s="44"/>
      <c r="FQ168" s="44"/>
      <c r="FR168" s="44"/>
      <c r="FS168" s="44"/>
      <c r="FT168" s="44">
        <v>318</v>
      </c>
      <c r="FU168" s="44">
        <v>6619</v>
      </c>
      <c r="FV168" s="21">
        <v>248248</v>
      </c>
      <c r="FW168" s="44"/>
      <c r="FX168" s="44">
        <v>346289</v>
      </c>
      <c r="FY168" s="44">
        <v>57252</v>
      </c>
      <c r="FZ168" s="44">
        <v>105676</v>
      </c>
      <c r="GA168" s="44">
        <v>5972</v>
      </c>
      <c r="GB168" s="44"/>
      <c r="GC168" s="44">
        <v>32697</v>
      </c>
      <c r="GD168" s="44">
        <v>405034</v>
      </c>
      <c r="GE168" s="44">
        <v>227107</v>
      </c>
      <c r="GF168" s="44">
        <v>176281</v>
      </c>
      <c r="GG168" s="44">
        <v>817835</v>
      </c>
      <c r="GH168" s="44">
        <v>52158</v>
      </c>
      <c r="GI168" s="44">
        <v>125903</v>
      </c>
      <c r="GJ168" s="44">
        <v>257009</v>
      </c>
      <c r="GK168" s="44">
        <v>2821511</v>
      </c>
      <c r="GL168" s="44">
        <v>147286</v>
      </c>
      <c r="GM168" s="44">
        <v>719280</v>
      </c>
      <c r="GN168" s="44">
        <v>47605</v>
      </c>
      <c r="GO168" s="44">
        <v>35351</v>
      </c>
      <c r="GP168" s="44"/>
      <c r="GQ168" s="44">
        <v>715</v>
      </c>
      <c r="GR168" s="44">
        <v>-23333</v>
      </c>
      <c r="GS168" s="44">
        <v>2339638</v>
      </c>
      <c r="GT168" s="44"/>
      <c r="GU168" s="21">
        <v>781167</v>
      </c>
      <c r="GV168" s="44">
        <v>673671</v>
      </c>
      <c r="GW168" s="44">
        <v>40807</v>
      </c>
      <c r="GX168" s="44">
        <v>4511660</v>
      </c>
      <c r="GY168" s="44">
        <v>8346943</v>
      </c>
      <c r="GZ168" s="44">
        <v>6013112</v>
      </c>
      <c r="HA168" s="44">
        <v>4657192</v>
      </c>
      <c r="HB168" s="44"/>
      <c r="HC168" s="44">
        <v>-2323361</v>
      </c>
      <c r="HD168" s="44">
        <v>8346943</v>
      </c>
      <c r="HE168" s="21">
        <v>1633119</v>
      </c>
      <c r="HF168" s="21"/>
      <c r="HG168" s="21">
        <v>4916016</v>
      </c>
      <c r="HH168" s="21"/>
      <c r="HI168" s="21">
        <v>20846</v>
      </c>
      <c r="HJ168" s="44"/>
      <c r="HK168" s="21">
        <v>827626</v>
      </c>
      <c r="HL168" s="21">
        <v>580543</v>
      </c>
      <c r="HM168" s="21">
        <v>1429015</v>
      </c>
      <c r="HN168" s="21">
        <v>-647848</v>
      </c>
      <c r="HO168" s="21"/>
      <c r="HP168" s="44"/>
      <c r="HQ168" s="47"/>
      <c r="HR168" s="47"/>
      <c r="HS168" s="47"/>
      <c r="HT168" s="47" t="s">
        <v>1736</v>
      </c>
      <c r="HU168" s="47">
        <v>-60131.12</v>
      </c>
      <c r="HV168" s="47">
        <v>2214</v>
      </c>
      <c r="HW168" s="47">
        <v>0</v>
      </c>
      <c r="HX168" s="47">
        <v>8078</v>
      </c>
      <c r="HY168" s="47">
        <v>24391</v>
      </c>
      <c r="HZ168" s="47">
        <v>77864</v>
      </c>
      <c r="IA168" s="47">
        <v>0</v>
      </c>
      <c r="IB168" s="47">
        <v>0</v>
      </c>
      <c r="IC168" s="47">
        <v>2224</v>
      </c>
      <c r="ID168"/>
      <c r="IE168" s="47">
        <v>1975</v>
      </c>
      <c r="IF168"/>
      <c r="IG168" s="47"/>
      <c r="IH168" s="47">
        <v>18572</v>
      </c>
      <c r="II168">
        <v>1780</v>
      </c>
      <c r="IJ168">
        <v>5428</v>
      </c>
      <c r="IK168">
        <v>3965</v>
      </c>
      <c r="IL168">
        <v>15877</v>
      </c>
      <c r="IM168">
        <v>162368</v>
      </c>
      <c r="IN168">
        <v>0</v>
      </c>
      <c r="IO168">
        <v>0</v>
      </c>
      <c r="IP168">
        <v>0</v>
      </c>
      <c r="IQ168">
        <v>0</v>
      </c>
      <c r="IR168">
        <v>0</v>
      </c>
      <c r="IS168">
        <v>0</v>
      </c>
      <c r="IT168">
        <v>0</v>
      </c>
      <c r="IU168">
        <v>193685</v>
      </c>
      <c r="IV168">
        <v>0</v>
      </c>
      <c r="IW168">
        <v>537499</v>
      </c>
      <c r="IX168">
        <v>1014177</v>
      </c>
      <c r="IY168">
        <v>1700209</v>
      </c>
      <c r="IZ168">
        <v>0</v>
      </c>
      <c r="JA168">
        <v>0</v>
      </c>
      <c r="JB168">
        <v>88186</v>
      </c>
      <c r="JC168"/>
      <c r="JD168">
        <v>52549</v>
      </c>
      <c r="JE168"/>
      <c r="JF168"/>
      <c r="JG168">
        <v>386146</v>
      </c>
      <c r="JH168">
        <v>41242</v>
      </c>
      <c r="JI168">
        <v>97708</v>
      </c>
      <c r="JJ168">
        <v>211629</v>
      </c>
      <c r="JK168">
        <v>622941</v>
      </c>
      <c r="JL168">
        <v>4945971</v>
      </c>
      <c r="JM168">
        <v>0</v>
      </c>
      <c r="JN168">
        <v>0</v>
      </c>
      <c r="JO168">
        <v>0</v>
      </c>
      <c r="JP168">
        <v>0</v>
      </c>
      <c r="JQ168">
        <v>0</v>
      </c>
      <c r="JR168">
        <v>0</v>
      </c>
      <c r="JS168">
        <v>0</v>
      </c>
      <c r="JT168"/>
      <c r="JU168"/>
      <c r="JV168"/>
      <c r="JW168"/>
      <c r="JX168"/>
      <c r="JY168"/>
      <c r="JZ168"/>
      <c r="KA168"/>
      <c r="KB168"/>
      <c r="KC168"/>
      <c r="KD168"/>
      <c r="KE168"/>
      <c r="KF168">
        <v>99</v>
      </c>
      <c r="KG168">
        <v>168</v>
      </c>
      <c r="KH168">
        <v>66</v>
      </c>
      <c r="KI168">
        <v>73</v>
      </c>
      <c r="KJ168">
        <v>117</v>
      </c>
      <c r="KK168">
        <v>48</v>
      </c>
      <c r="KL168">
        <v>50</v>
      </c>
      <c r="KM168">
        <v>81</v>
      </c>
      <c r="KN168">
        <v>31</v>
      </c>
      <c r="KO168">
        <v>1</v>
      </c>
      <c r="KP168">
        <v>0</v>
      </c>
      <c r="KQ168">
        <v>0</v>
      </c>
      <c r="KR168">
        <v>0</v>
      </c>
      <c r="KS168">
        <v>1</v>
      </c>
      <c r="KT168">
        <v>0</v>
      </c>
      <c r="KU168">
        <v>1</v>
      </c>
      <c r="KV168">
        <v>0</v>
      </c>
      <c r="KW168">
        <v>0</v>
      </c>
      <c r="KX168">
        <v>0</v>
      </c>
      <c r="KY168">
        <v>0</v>
      </c>
      <c r="KZ168">
        <v>0</v>
      </c>
      <c r="LA168">
        <v>0</v>
      </c>
      <c r="LB168">
        <v>0</v>
      </c>
      <c r="LC168">
        <v>0</v>
      </c>
      <c r="LD168">
        <v>1</v>
      </c>
      <c r="LE168">
        <v>0</v>
      </c>
      <c r="LF168">
        <v>0</v>
      </c>
      <c r="LG168">
        <v>0</v>
      </c>
      <c r="LH168">
        <v>0</v>
      </c>
    </row>
    <row r="169" spans="1:320" s="34" customFormat="1" ht="15" customHeight="1" x14ac:dyDescent="0.25">
      <c r="A169" s="45">
        <v>206190005</v>
      </c>
      <c r="B169" s="45" t="s">
        <v>2708</v>
      </c>
      <c r="C169" s="46">
        <v>45292</v>
      </c>
      <c r="D169" s="46">
        <v>45657</v>
      </c>
      <c r="E169" s="47">
        <v>366</v>
      </c>
      <c r="F169" s="45" t="s">
        <v>883</v>
      </c>
      <c r="G169" s="45" t="s">
        <v>884</v>
      </c>
      <c r="H169" s="45" t="s">
        <v>1030</v>
      </c>
      <c r="I169" s="45" t="s">
        <v>886</v>
      </c>
      <c r="J169" s="45" t="s">
        <v>887</v>
      </c>
      <c r="K169" s="45" t="s">
        <v>1031</v>
      </c>
      <c r="L169" s="45" t="s">
        <v>2709</v>
      </c>
      <c r="M169" s="45" t="s">
        <v>2710</v>
      </c>
      <c r="N169" s="45" t="s">
        <v>2711</v>
      </c>
      <c r="O169" s="45" t="s">
        <v>1034</v>
      </c>
      <c r="P169" s="45" t="s">
        <v>2712</v>
      </c>
      <c r="Q169" s="45" t="s">
        <v>2713</v>
      </c>
      <c r="R169" t="s">
        <v>2714</v>
      </c>
      <c r="S169" s="45" t="s">
        <v>893</v>
      </c>
      <c r="T169"/>
      <c r="U169" s="47">
        <v>99</v>
      </c>
      <c r="V169" s="47">
        <v>99</v>
      </c>
      <c r="W169" s="47" t="s">
        <v>894</v>
      </c>
      <c r="X169" s="47">
        <v>36234</v>
      </c>
      <c r="Y169" s="47">
        <v>34501</v>
      </c>
      <c r="Z169" s="48">
        <v>224.84</v>
      </c>
      <c r="AA169" s="44">
        <v>280</v>
      </c>
      <c r="AB169" s="44">
        <v>238</v>
      </c>
      <c r="AC169" s="44">
        <v>2021</v>
      </c>
      <c r="AD169" s="44">
        <v>927</v>
      </c>
      <c r="AE169" s="44">
        <v>1740</v>
      </c>
      <c r="AF169" s="44">
        <v>23131</v>
      </c>
      <c r="AG169" s="44"/>
      <c r="AH169" s="47">
        <v>6141</v>
      </c>
      <c r="AI169" s="47">
        <v>12</v>
      </c>
      <c r="AJ169">
        <v>529</v>
      </c>
      <c r="AK169" t="s">
        <v>895</v>
      </c>
      <c r="AL169">
        <v>34501</v>
      </c>
      <c r="AM169"/>
      <c r="AN169"/>
      <c r="AO169"/>
      <c r="AP169"/>
      <c r="AQ169"/>
      <c r="AR169" s="44"/>
      <c r="AS169" s="44"/>
      <c r="AT169" s="44"/>
      <c r="AU169" s="44">
        <v>13823806</v>
      </c>
      <c r="AV169" s="44">
        <v>4975278</v>
      </c>
      <c r="AW169" s="44">
        <v>5159712</v>
      </c>
      <c r="AX169" s="44">
        <v>14831</v>
      </c>
      <c r="AY169" s="44">
        <v>13654203</v>
      </c>
      <c r="AZ169" s="21">
        <v>13548001</v>
      </c>
      <c r="BA169" s="21">
        <v>106202</v>
      </c>
      <c r="BB169" s="44">
        <v>217150</v>
      </c>
      <c r="BC169" s="44"/>
      <c r="BD169" s="44"/>
      <c r="BE169" s="44">
        <v>323352</v>
      </c>
      <c r="BF169" s="44">
        <v>780482</v>
      </c>
      <c r="BG169" s="44">
        <v>382600</v>
      </c>
      <c r="BH169" s="44">
        <v>784616</v>
      </c>
      <c r="BI169" s="21">
        <v>9268129</v>
      </c>
      <c r="BJ169" s="21"/>
      <c r="BK169" s="21">
        <v>2396462</v>
      </c>
      <c r="BL169" s="21">
        <v>7250</v>
      </c>
      <c r="BM169" s="21">
        <v>204267</v>
      </c>
      <c r="BN169" s="21">
        <v>13823806</v>
      </c>
      <c r="BO169" s="21"/>
      <c r="BP169" s="21"/>
      <c r="BQ169" s="44"/>
      <c r="BR169" s="21"/>
      <c r="BS169" s="44"/>
      <c r="BT169" s="21"/>
      <c r="BU169" s="44"/>
      <c r="BV169" s="21"/>
      <c r="BW169" s="44">
        <v>1861673</v>
      </c>
      <c r="BX169" s="21"/>
      <c r="BY169" s="21">
        <v>579468</v>
      </c>
      <c r="BZ169" s="21"/>
      <c r="CA169" s="44"/>
      <c r="CB169" s="44"/>
      <c r="CC169" s="44">
        <v>39853</v>
      </c>
      <c r="CD169" s="44"/>
      <c r="CE169" s="44"/>
      <c r="CF169" s="44"/>
      <c r="CG169" s="44">
        <v>2493184</v>
      </c>
      <c r="CH169" s="44"/>
      <c r="CI169" s="21"/>
      <c r="CJ169" s="44"/>
      <c r="CK169" s="21">
        <v>1100</v>
      </c>
      <c r="CL169" s="44"/>
      <c r="CM169" s="44">
        <v>150</v>
      </c>
      <c r="CN169" s="44">
        <v>1406</v>
      </c>
      <c r="CO169" s="44">
        <v>2316175</v>
      </c>
      <c r="CP169" s="44">
        <v>102667</v>
      </c>
      <c r="CQ169" s="21">
        <v>2240775</v>
      </c>
      <c r="CR169" s="44">
        <v>179120</v>
      </c>
      <c r="CS169" s="44">
        <v>77136</v>
      </c>
      <c r="CT169" s="44">
        <v>33280</v>
      </c>
      <c r="CU169" s="44"/>
      <c r="CV169" s="44">
        <v>24569</v>
      </c>
      <c r="CW169" s="21"/>
      <c r="CX169" s="21"/>
      <c r="CY169" s="21"/>
      <c r="CZ169" s="21"/>
      <c r="DA169" s="21"/>
      <c r="DB169" s="21"/>
      <c r="DC169" s="21"/>
      <c r="DD169" s="21"/>
      <c r="DE169" s="44"/>
      <c r="DF169" s="21"/>
      <c r="DG169" s="44"/>
      <c r="DH169" s="21"/>
      <c r="DI169" s="44"/>
      <c r="DJ169" s="44"/>
      <c r="DK169" s="44"/>
      <c r="DL169" s="44"/>
      <c r="DM169" s="21"/>
      <c r="DN169" s="44"/>
      <c r="DO169" s="44"/>
      <c r="DP169" s="44"/>
      <c r="DQ169" s="44"/>
      <c r="DR169" s="44"/>
      <c r="DS169" s="44"/>
      <c r="DT169" s="44"/>
      <c r="DU169" s="44"/>
      <c r="DV169" s="44"/>
      <c r="DW169" s="44"/>
      <c r="DX169" s="44"/>
      <c r="DY169" s="44"/>
      <c r="DZ169" s="44"/>
      <c r="EA169" s="44"/>
      <c r="EB169" s="21"/>
      <c r="EC169" s="44">
        <v>621011</v>
      </c>
      <c r="ED169" s="44"/>
      <c r="EE169" s="21">
        <v>359926</v>
      </c>
      <c r="EF169" s="44"/>
      <c r="EG169" s="21">
        <v>261816</v>
      </c>
      <c r="EH169" s="44"/>
      <c r="EI169" s="21">
        <v>1817452</v>
      </c>
      <c r="EJ169" s="44"/>
      <c r="EK169" s="44"/>
      <c r="EL169" s="21"/>
      <c r="EM169" s="44">
        <v>2064076</v>
      </c>
      <c r="EN169" s="44"/>
      <c r="EO169" s="44">
        <v>35431</v>
      </c>
      <c r="EP169" s="21"/>
      <c r="EQ169" s="21"/>
      <c r="ER169" s="21"/>
      <c r="ES169" s="21"/>
      <c r="ET169" s="44"/>
      <c r="EU169" s="21"/>
      <c r="EV169" s="44"/>
      <c r="EW169" s="21"/>
      <c r="EX169" s="44"/>
      <c r="EY169" s="44"/>
      <c r="EZ169" s="21"/>
      <c r="FA169" s="21"/>
      <c r="FB169" s="44"/>
      <c r="FC169" s="44"/>
      <c r="FD169" s="21"/>
      <c r="FE169" s="112"/>
      <c r="FF169" s="44"/>
      <c r="FG169" s="44">
        <v>7325049</v>
      </c>
      <c r="FH169" s="44">
        <v>1519180</v>
      </c>
      <c r="FI169" s="44">
        <v>4703772</v>
      </c>
      <c r="FJ169" s="44">
        <v>177353</v>
      </c>
      <c r="FK169" s="44">
        <v>5567065</v>
      </c>
      <c r="FL169" s="44"/>
      <c r="FM169" s="44"/>
      <c r="FN169" s="44"/>
      <c r="FO169" s="44"/>
      <c r="FP169" s="44"/>
      <c r="FQ169" s="44"/>
      <c r="FR169" s="44"/>
      <c r="FS169" s="44"/>
      <c r="FT169" s="44">
        <v>13632</v>
      </c>
      <c r="FU169" s="44">
        <v>2905</v>
      </c>
      <c r="FV169" s="21">
        <v>475413</v>
      </c>
      <c r="FW169" s="44"/>
      <c r="FX169" s="44">
        <v>306531</v>
      </c>
      <c r="FY169" s="44">
        <v>33973</v>
      </c>
      <c r="FZ169" s="44">
        <v>97723</v>
      </c>
      <c r="GA169" s="44">
        <v>40151</v>
      </c>
      <c r="GB169" s="44"/>
      <c r="GC169" s="44">
        <v>44064</v>
      </c>
      <c r="GD169" s="44">
        <v>324152</v>
      </c>
      <c r="GE169" s="44">
        <v>401234</v>
      </c>
      <c r="GF169" s="44">
        <v>184910</v>
      </c>
      <c r="GG169" s="44">
        <v>969871</v>
      </c>
      <c r="GH169" s="44">
        <v>292478</v>
      </c>
      <c r="GI169" s="44">
        <v>373582</v>
      </c>
      <c r="GJ169" s="44">
        <v>134203</v>
      </c>
      <c r="GK169" s="44">
        <v>2965190</v>
      </c>
      <c r="GL169" s="44">
        <v>134060</v>
      </c>
      <c r="GM169" s="44">
        <v>922832</v>
      </c>
      <c r="GN169" s="44">
        <v>105269</v>
      </c>
      <c r="GO169" s="44">
        <v>23434</v>
      </c>
      <c r="GP169" s="44"/>
      <c r="GQ169" s="44"/>
      <c r="GR169" s="44">
        <v>135329</v>
      </c>
      <c r="GS169" s="44">
        <v>4568699</v>
      </c>
      <c r="GT169" s="44"/>
      <c r="GU169" s="21">
        <v>323436</v>
      </c>
      <c r="GV169" s="44">
        <v>149912</v>
      </c>
      <c r="GW169" s="44">
        <v>6610392</v>
      </c>
      <c r="GX169" s="44">
        <v>116037</v>
      </c>
      <c r="GY169" s="44">
        <v>11768476</v>
      </c>
      <c r="GZ169" s="44">
        <v>9196674</v>
      </c>
      <c r="HA169" s="44"/>
      <c r="HB169" s="44">
        <v>391147</v>
      </c>
      <c r="HC169" s="44">
        <v>2180655</v>
      </c>
      <c r="HD169" s="44">
        <v>11768476</v>
      </c>
      <c r="HE169" s="21"/>
      <c r="HF169" s="21"/>
      <c r="HG169" s="21"/>
      <c r="HH169" s="21"/>
      <c r="HI169" s="21">
        <v>0</v>
      </c>
      <c r="HJ169" s="44"/>
      <c r="HK169" s="21">
        <v>357900</v>
      </c>
      <c r="HL169" s="21">
        <v>57268</v>
      </c>
      <c r="HM169" s="21">
        <v>415168</v>
      </c>
      <c r="HN169" s="21">
        <v>-91732</v>
      </c>
      <c r="HO169" s="21"/>
      <c r="HP169" s="44"/>
      <c r="HQ169" s="47"/>
      <c r="HR169" s="47">
        <v>391147</v>
      </c>
      <c r="HS169" s="47"/>
      <c r="HT169" s="47" t="s">
        <v>1736</v>
      </c>
      <c r="HU169" s="47">
        <v>-91966.74</v>
      </c>
      <c r="HV169" s="47">
        <v>2397</v>
      </c>
      <c r="HW169" s="47">
        <v>0</v>
      </c>
      <c r="HX169" s="47">
        <v>5840</v>
      </c>
      <c r="HY169" s="47">
        <v>34603</v>
      </c>
      <c r="HZ169" s="47">
        <v>86254</v>
      </c>
      <c r="IA169" s="47">
        <v>794</v>
      </c>
      <c r="IB169" s="47">
        <v>0</v>
      </c>
      <c r="IC169" s="47">
        <v>6363</v>
      </c>
      <c r="ID169">
        <v>14248</v>
      </c>
      <c r="IE169" s="47">
        <v>2095</v>
      </c>
      <c r="IF169">
        <v>13549</v>
      </c>
      <c r="IG169" s="47">
        <v>7422</v>
      </c>
      <c r="IH169" s="47">
        <v>25475</v>
      </c>
      <c r="II169">
        <v>6751</v>
      </c>
      <c r="IJ169">
        <v>11824</v>
      </c>
      <c r="IK169">
        <v>2243</v>
      </c>
      <c r="IL169">
        <v>17351</v>
      </c>
      <c r="IM169">
        <v>237209</v>
      </c>
      <c r="IN169">
        <v>0</v>
      </c>
      <c r="IO169">
        <v>0</v>
      </c>
      <c r="IP169">
        <v>0</v>
      </c>
      <c r="IQ169">
        <v>0</v>
      </c>
      <c r="IR169">
        <v>0</v>
      </c>
      <c r="IS169">
        <v>0</v>
      </c>
      <c r="IT169">
        <v>0</v>
      </c>
      <c r="IU169">
        <v>170185</v>
      </c>
      <c r="IV169">
        <v>0</v>
      </c>
      <c r="IW169">
        <v>338641</v>
      </c>
      <c r="IX169">
        <v>1333875</v>
      </c>
      <c r="IY169">
        <v>2187743</v>
      </c>
      <c r="IZ169">
        <v>41795</v>
      </c>
      <c r="JA169">
        <v>0</v>
      </c>
      <c r="JB169">
        <v>301337</v>
      </c>
      <c r="JC169">
        <v>672475</v>
      </c>
      <c r="JD169">
        <v>43890</v>
      </c>
      <c r="JE169">
        <v>289968</v>
      </c>
      <c r="JF169">
        <v>136764</v>
      </c>
      <c r="JG169">
        <v>527920</v>
      </c>
      <c r="JH169">
        <v>243963</v>
      </c>
      <c r="JI169">
        <v>307915</v>
      </c>
      <c r="JJ169">
        <v>115543</v>
      </c>
      <c r="JK169">
        <v>613035</v>
      </c>
      <c r="JL169">
        <v>7325049</v>
      </c>
      <c r="JM169">
        <v>0</v>
      </c>
      <c r="JN169">
        <v>0</v>
      </c>
      <c r="JO169">
        <v>0</v>
      </c>
      <c r="JP169">
        <v>0</v>
      </c>
      <c r="JQ169">
        <v>0</v>
      </c>
      <c r="JR169">
        <v>0</v>
      </c>
      <c r="JS169">
        <v>0</v>
      </c>
      <c r="JT169"/>
      <c r="JU169"/>
      <c r="JV169"/>
      <c r="JW169"/>
      <c r="JX169"/>
      <c r="JY169">
        <v>14248</v>
      </c>
      <c r="JZ169"/>
      <c r="KA169"/>
      <c r="KB169"/>
      <c r="KC169"/>
      <c r="KD169"/>
      <c r="KE169">
        <v>672475</v>
      </c>
      <c r="KF169">
        <v>175</v>
      </c>
      <c r="KG169">
        <v>253</v>
      </c>
      <c r="KH169">
        <v>137</v>
      </c>
      <c r="KI169">
        <v>110</v>
      </c>
      <c r="KJ169">
        <v>158</v>
      </c>
      <c r="KK169">
        <v>85</v>
      </c>
      <c r="KL169">
        <v>57</v>
      </c>
      <c r="KM169">
        <v>88</v>
      </c>
      <c r="KN169">
        <v>45</v>
      </c>
      <c r="KO169">
        <v>1</v>
      </c>
      <c r="KP169">
        <v>0</v>
      </c>
      <c r="KQ169">
        <v>0</v>
      </c>
      <c r="KR169">
        <v>0</v>
      </c>
      <c r="KS169">
        <v>1</v>
      </c>
      <c r="KT169">
        <v>0</v>
      </c>
      <c r="KU169">
        <v>1</v>
      </c>
      <c r="KV169">
        <v>0</v>
      </c>
      <c r="KW169">
        <v>0</v>
      </c>
      <c r="KX169">
        <v>0</v>
      </c>
      <c r="KY169">
        <v>0</v>
      </c>
      <c r="KZ169">
        <v>0</v>
      </c>
      <c r="LA169">
        <v>0</v>
      </c>
      <c r="LB169">
        <v>0</v>
      </c>
      <c r="LC169">
        <v>0</v>
      </c>
      <c r="LD169">
        <v>1</v>
      </c>
      <c r="LE169">
        <v>0</v>
      </c>
      <c r="LF169">
        <v>0</v>
      </c>
      <c r="LG169">
        <v>0</v>
      </c>
      <c r="LH169">
        <v>0</v>
      </c>
    </row>
    <row r="170" spans="1:320" s="34" customFormat="1" ht="15" customHeight="1" x14ac:dyDescent="0.25">
      <c r="A170" s="45">
        <v>206190009</v>
      </c>
      <c r="B170" s="45" t="s">
        <v>2715</v>
      </c>
      <c r="C170" s="46">
        <v>45292</v>
      </c>
      <c r="D170" s="46">
        <v>45657</v>
      </c>
      <c r="E170" s="47">
        <v>366</v>
      </c>
      <c r="F170" s="45" t="s">
        <v>883</v>
      </c>
      <c r="G170" s="45" t="s">
        <v>884</v>
      </c>
      <c r="H170" s="45" t="s">
        <v>1030</v>
      </c>
      <c r="I170" s="45" t="s">
        <v>886</v>
      </c>
      <c r="J170" s="45" t="s">
        <v>887</v>
      </c>
      <c r="K170" s="45" t="s">
        <v>1031</v>
      </c>
      <c r="L170" s="45" t="s">
        <v>2716</v>
      </c>
      <c r="M170" s="45" t="s">
        <v>2717</v>
      </c>
      <c r="N170" s="45" t="s">
        <v>2718</v>
      </c>
      <c r="O170" s="45" t="s">
        <v>2719</v>
      </c>
      <c r="P170" s="45" t="s">
        <v>2720</v>
      </c>
      <c r="Q170" s="45" t="s">
        <v>2721</v>
      </c>
      <c r="R170" t="s">
        <v>2722</v>
      </c>
      <c r="S170" s="45" t="s">
        <v>884</v>
      </c>
      <c r="T170"/>
      <c r="U170" s="47">
        <v>118</v>
      </c>
      <c r="V170" s="47">
        <v>118</v>
      </c>
      <c r="W170" s="47" t="s">
        <v>913</v>
      </c>
      <c r="X170" s="47">
        <v>43188</v>
      </c>
      <c r="Y170" s="47">
        <v>36889</v>
      </c>
      <c r="Z170" s="48">
        <v>194.17</v>
      </c>
      <c r="AA170" s="44">
        <v>259</v>
      </c>
      <c r="AB170" s="44">
        <v>563</v>
      </c>
      <c r="AC170" s="44">
        <v>4008</v>
      </c>
      <c r="AD170" s="44">
        <v>114</v>
      </c>
      <c r="AE170" s="44">
        <v>2876</v>
      </c>
      <c r="AF170" s="44">
        <v>25788</v>
      </c>
      <c r="AG170" s="44"/>
      <c r="AH170" s="47">
        <v>3126</v>
      </c>
      <c r="AI170" s="47">
        <v>572</v>
      </c>
      <c r="AJ170">
        <v>405</v>
      </c>
      <c r="AK170" t="s">
        <v>914</v>
      </c>
      <c r="AL170">
        <v>26720</v>
      </c>
      <c r="AM170"/>
      <c r="AN170"/>
      <c r="AO170"/>
      <c r="AP170">
        <v>10169</v>
      </c>
      <c r="AQ170"/>
      <c r="AR170" s="44"/>
      <c r="AS170" s="44"/>
      <c r="AT170" s="44"/>
      <c r="AU170" s="44">
        <v>15174325</v>
      </c>
      <c r="AV170" s="44">
        <v>3233501</v>
      </c>
      <c r="AW170" s="44">
        <v>-1084521</v>
      </c>
      <c r="AX170" s="44">
        <v>18084</v>
      </c>
      <c r="AY170" s="44">
        <v>19510431</v>
      </c>
      <c r="AZ170" s="21">
        <v>18923596</v>
      </c>
      <c r="BA170" s="21">
        <v>586835</v>
      </c>
      <c r="BB170" s="44">
        <v>-4</v>
      </c>
      <c r="BC170" s="44"/>
      <c r="BD170" s="44"/>
      <c r="BE170" s="44">
        <v>586831</v>
      </c>
      <c r="BF170" s="44">
        <v>1491310</v>
      </c>
      <c r="BG170" s="44">
        <v>46850</v>
      </c>
      <c r="BH170" s="44">
        <v>1458737</v>
      </c>
      <c r="BI170" s="21">
        <v>10655097</v>
      </c>
      <c r="BJ170" s="21"/>
      <c r="BK170" s="21">
        <v>1118971</v>
      </c>
      <c r="BL170" s="21">
        <v>281860</v>
      </c>
      <c r="BM170" s="21">
        <v>121500</v>
      </c>
      <c r="BN170" s="21">
        <v>8031561</v>
      </c>
      <c r="BO170" s="21"/>
      <c r="BP170" s="21"/>
      <c r="BQ170" s="44"/>
      <c r="BR170" s="21">
        <v>7142764</v>
      </c>
      <c r="BS170" s="44"/>
      <c r="BT170" s="21"/>
      <c r="BU170" s="44"/>
      <c r="BV170" s="21"/>
      <c r="BW170" s="44">
        <v>1079416</v>
      </c>
      <c r="BX170" s="21"/>
      <c r="BY170" s="21">
        <v>113476</v>
      </c>
      <c r="BZ170" s="21"/>
      <c r="CA170" s="44">
        <v>130271</v>
      </c>
      <c r="CB170" s="44"/>
      <c r="CC170" s="44">
        <v>122992</v>
      </c>
      <c r="CD170" s="44"/>
      <c r="CE170" s="44"/>
      <c r="CF170" s="44"/>
      <c r="CG170" s="44">
        <v>1774963</v>
      </c>
      <c r="CH170" s="44"/>
      <c r="CI170" s="21">
        <v>12383</v>
      </c>
      <c r="CJ170" s="44"/>
      <c r="CK170" s="21"/>
      <c r="CL170" s="44"/>
      <c r="CM170" s="44">
        <v>239974</v>
      </c>
      <c r="CN170" s="44">
        <v>0</v>
      </c>
      <c r="CO170" s="44">
        <v>1181573</v>
      </c>
      <c r="CP170" s="44">
        <v>0</v>
      </c>
      <c r="CQ170" s="21">
        <v>1153863</v>
      </c>
      <c r="CR170" s="44">
        <v>111067</v>
      </c>
      <c r="CS170" s="44">
        <v>379850</v>
      </c>
      <c r="CT170" s="44">
        <v>85323</v>
      </c>
      <c r="CU170" s="44"/>
      <c r="CV170" s="44">
        <v>81851</v>
      </c>
      <c r="CW170" s="21"/>
      <c r="CX170" s="21"/>
      <c r="CY170" s="21"/>
      <c r="CZ170" s="21"/>
      <c r="DA170" s="21"/>
      <c r="DB170" s="21"/>
      <c r="DC170" s="21"/>
      <c r="DD170" s="21"/>
      <c r="DE170" s="44"/>
      <c r="DF170" s="21"/>
      <c r="DG170" s="44"/>
      <c r="DH170" s="21"/>
      <c r="DI170" s="44"/>
      <c r="DJ170" s="44"/>
      <c r="DK170" s="44"/>
      <c r="DL170" s="44"/>
      <c r="DM170" s="21"/>
      <c r="DN170" s="44"/>
      <c r="DO170" s="44"/>
      <c r="DP170" s="44"/>
      <c r="DQ170" s="44"/>
      <c r="DR170" s="44"/>
      <c r="DS170" s="44"/>
      <c r="DT170" s="44"/>
      <c r="DU170" s="44"/>
      <c r="DV170" s="44"/>
      <c r="DW170" s="44"/>
      <c r="DX170" s="44"/>
      <c r="DY170" s="44"/>
      <c r="DZ170" s="44"/>
      <c r="EA170" s="44"/>
      <c r="EB170" s="21"/>
      <c r="EC170" s="44">
        <v>-1305773</v>
      </c>
      <c r="ED170" s="44"/>
      <c r="EE170" s="21">
        <v>-49805</v>
      </c>
      <c r="EF170" s="44"/>
      <c r="EG170" s="21">
        <v>339166</v>
      </c>
      <c r="EH170" s="44"/>
      <c r="EI170" s="21">
        <v>32048</v>
      </c>
      <c r="EJ170" s="44"/>
      <c r="EK170" s="44"/>
      <c r="EL170" s="21"/>
      <c r="EM170" s="44">
        <v>-97590</v>
      </c>
      <c r="EN170" s="44"/>
      <c r="EO170" s="44">
        <v>-2567</v>
      </c>
      <c r="EP170" s="21"/>
      <c r="EQ170" s="21"/>
      <c r="ER170" s="21"/>
      <c r="ES170" s="21"/>
      <c r="ET170" s="44"/>
      <c r="EU170" s="21"/>
      <c r="EV170" s="44"/>
      <c r="EW170" s="21"/>
      <c r="EX170" s="44"/>
      <c r="EY170" s="44"/>
      <c r="EZ170" s="21"/>
      <c r="FA170" s="21"/>
      <c r="FB170" s="44"/>
      <c r="FC170" s="44"/>
      <c r="FD170" s="21"/>
      <c r="FE170" s="112"/>
      <c r="FF170" s="44"/>
      <c r="FG170" s="44">
        <v>9156453</v>
      </c>
      <c r="FH170" s="44">
        <v>2011896</v>
      </c>
      <c r="FI170" s="44">
        <v>7755247</v>
      </c>
      <c r="FJ170" s="44">
        <v>259180</v>
      </c>
      <c r="FK170" s="44">
        <v>5136007</v>
      </c>
      <c r="FL170" s="44"/>
      <c r="FM170" s="44"/>
      <c r="FN170" s="44"/>
      <c r="FO170" s="44">
        <v>4236377</v>
      </c>
      <c r="FP170" s="44"/>
      <c r="FQ170" s="44"/>
      <c r="FR170" s="44"/>
      <c r="FS170" s="44"/>
      <c r="FT170" s="44">
        <v>91746</v>
      </c>
      <c r="FU170" s="44">
        <v>27047</v>
      </c>
      <c r="FV170" s="21">
        <v>788467</v>
      </c>
      <c r="FW170" s="44"/>
      <c r="FX170" s="44">
        <v>713610</v>
      </c>
      <c r="FY170" s="44">
        <v>129116</v>
      </c>
      <c r="FZ170" s="44">
        <v>247605</v>
      </c>
      <c r="GA170" s="44">
        <v>39082</v>
      </c>
      <c r="GB170" s="44"/>
      <c r="GC170" s="44">
        <v>52746</v>
      </c>
      <c r="GD170" s="44">
        <v>519931</v>
      </c>
      <c r="GE170" s="44">
        <v>540825</v>
      </c>
      <c r="GF170" s="44">
        <v>345967</v>
      </c>
      <c r="GG170" s="44">
        <v>857327</v>
      </c>
      <c r="GH170" s="44">
        <v>129262</v>
      </c>
      <c r="GI170" s="44">
        <v>316262</v>
      </c>
      <c r="GJ170" s="44">
        <v>202574</v>
      </c>
      <c r="GK170" s="44">
        <v>3369839</v>
      </c>
      <c r="GL170" s="44">
        <v>32336</v>
      </c>
      <c r="GM170" s="44">
        <v>1059864</v>
      </c>
      <c r="GN170" s="44">
        <v>72138</v>
      </c>
      <c r="GO170" s="44">
        <v>15468</v>
      </c>
      <c r="GP170" s="44"/>
      <c r="GQ170" s="44"/>
      <c r="GR170" s="44"/>
      <c r="GS170" s="44">
        <v>4407461</v>
      </c>
      <c r="GT170" s="44"/>
      <c r="GU170" s="21">
        <v>335000</v>
      </c>
      <c r="GV170" s="44">
        <v>19000</v>
      </c>
      <c r="GW170" s="44"/>
      <c r="GX170" s="44">
        <v>334189</v>
      </c>
      <c r="GY170" s="44">
        <v>5095650</v>
      </c>
      <c r="GZ170" s="44">
        <v>6471877</v>
      </c>
      <c r="HA170" s="44"/>
      <c r="HB170" s="44"/>
      <c r="HC170" s="44">
        <v>-1376227</v>
      </c>
      <c r="HD170" s="44">
        <v>5095650</v>
      </c>
      <c r="HE170" s="21"/>
      <c r="HF170" s="21"/>
      <c r="HG170" s="21"/>
      <c r="HH170" s="21"/>
      <c r="HI170" s="21">
        <v>0</v>
      </c>
      <c r="HJ170" s="44"/>
      <c r="HK170" s="21">
        <v>680418</v>
      </c>
      <c r="HL170" s="21">
        <v>126019</v>
      </c>
      <c r="HM170" s="21">
        <v>806437</v>
      </c>
      <c r="HN170" s="21">
        <v>-471437</v>
      </c>
      <c r="HO170" s="21"/>
      <c r="HP170" s="44"/>
      <c r="HQ170" s="47"/>
      <c r="HR170" s="47"/>
      <c r="HS170" s="47"/>
      <c r="HT170" s="47" t="s">
        <v>2040</v>
      </c>
      <c r="HU170" s="47">
        <v>776625.24</v>
      </c>
      <c r="HV170" s="47">
        <v>3737</v>
      </c>
      <c r="HW170" s="47">
        <v>0</v>
      </c>
      <c r="HX170" s="47">
        <v>17556</v>
      </c>
      <c r="HY170" s="47">
        <v>62122</v>
      </c>
      <c r="HZ170" s="47">
        <v>91037</v>
      </c>
      <c r="IA170" s="47">
        <v>19339</v>
      </c>
      <c r="IB170" s="47">
        <v>0</v>
      </c>
      <c r="IC170" s="47">
        <v>5820</v>
      </c>
      <c r="ID170"/>
      <c r="IE170" s="47">
        <v>4691</v>
      </c>
      <c r="IF170">
        <v>1035</v>
      </c>
      <c r="IG170" s="47">
        <v>960</v>
      </c>
      <c r="IH170" s="47">
        <v>20484</v>
      </c>
      <c r="II170">
        <v>3555</v>
      </c>
      <c r="IJ170">
        <v>12804</v>
      </c>
      <c r="IK170">
        <v>3963</v>
      </c>
      <c r="IL170">
        <v>30556</v>
      </c>
      <c r="IM170">
        <v>277659</v>
      </c>
      <c r="IN170">
        <v>0</v>
      </c>
      <c r="IO170">
        <v>0</v>
      </c>
      <c r="IP170">
        <v>0</v>
      </c>
      <c r="IQ170">
        <v>0</v>
      </c>
      <c r="IR170">
        <v>0</v>
      </c>
      <c r="IS170">
        <v>0</v>
      </c>
      <c r="IT170">
        <v>0</v>
      </c>
      <c r="IU170">
        <v>325471</v>
      </c>
      <c r="IV170">
        <v>0</v>
      </c>
      <c r="IW170">
        <v>979314</v>
      </c>
      <c r="IX170">
        <v>2474011</v>
      </c>
      <c r="IY170">
        <v>2366754</v>
      </c>
      <c r="IZ170">
        <v>728161</v>
      </c>
      <c r="JA170">
        <v>0</v>
      </c>
      <c r="JB170">
        <v>309498</v>
      </c>
      <c r="JC170"/>
      <c r="JD170">
        <v>121876</v>
      </c>
      <c r="JE170">
        <v>18882</v>
      </c>
      <c r="JF170">
        <v>19037</v>
      </c>
      <c r="JG170">
        <v>412516</v>
      </c>
      <c r="JH170">
        <v>92734</v>
      </c>
      <c r="JI170">
        <v>248095</v>
      </c>
      <c r="JJ170">
        <v>171860</v>
      </c>
      <c r="JK170">
        <v>888244</v>
      </c>
      <c r="JL170">
        <v>9156453</v>
      </c>
      <c r="JM170">
        <v>0</v>
      </c>
      <c r="JN170">
        <v>0</v>
      </c>
      <c r="JO170">
        <v>0</v>
      </c>
      <c r="JP170">
        <v>0</v>
      </c>
      <c r="JQ170">
        <v>0</v>
      </c>
      <c r="JR170">
        <v>0</v>
      </c>
      <c r="JS170">
        <v>0</v>
      </c>
      <c r="JT170"/>
      <c r="JU170"/>
      <c r="JV170"/>
      <c r="JW170"/>
      <c r="JX170"/>
      <c r="JY170"/>
      <c r="JZ170"/>
      <c r="KA170"/>
      <c r="KB170"/>
      <c r="KC170"/>
      <c r="KD170"/>
      <c r="KE170"/>
      <c r="KF170">
        <v>176</v>
      </c>
      <c r="KG170">
        <v>192</v>
      </c>
      <c r="KH170">
        <v>139</v>
      </c>
      <c r="KI170">
        <v>77</v>
      </c>
      <c r="KJ170">
        <v>89</v>
      </c>
      <c r="KK170">
        <v>64</v>
      </c>
      <c r="KL170">
        <v>60</v>
      </c>
      <c r="KM170">
        <v>66</v>
      </c>
      <c r="KN170">
        <v>55</v>
      </c>
      <c r="KO170">
        <v>1</v>
      </c>
      <c r="KP170">
        <v>0</v>
      </c>
      <c r="KQ170">
        <v>0</v>
      </c>
      <c r="KR170">
        <v>0</v>
      </c>
      <c r="KS170">
        <v>0</v>
      </c>
      <c r="KT170">
        <v>1</v>
      </c>
      <c r="KU170">
        <v>1</v>
      </c>
      <c r="KV170">
        <v>0</v>
      </c>
      <c r="KW170">
        <v>0</v>
      </c>
      <c r="KX170">
        <v>0</v>
      </c>
      <c r="KY170">
        <v>1</v>
      </c>
      <c r="KZ170">
        <v>0</v>
      </c>
      <c r="LA170">
        <v>0</v>
      </c>
      <c r="LB170">
        <v>0</v>
      </c>
      <c r="LC170">
        <v>0</v>
      </c>
      <c r="LD170">
        <v>1</v>
      </c>
      <c r="LE170">
        <v>0</v>
      </c>
      <c r="LF170">
        <v>0</v>
      </c>
      <c r="LG170">
        <v>0</v>
      </c>
      <c r="LH170">
        <v>0</v>
      </c>
    </row>
    <row r="171" spans="1:320" s="34" customFormat="1" ht="15" customHeight="1" x14ac:dyDescent="0.25">
      <c r="A171" s="45">
        <v>206190010</v>
      </c>
      <c r="B171" s="45" t="s">
        <v>2723</v>
      </c>
      <c r="C171" s="46">
        <v>45292</v>
      </c>
      <c r="D171" s="46">
        <v>45657</v>
      </c>
      <c r="E171" s="47">
        <v>366</v>
      </c>
      <c r="F171" s="45" t="s">
        <v>883</v>
      </c>
      <c r="G171" s="45" t="s">
        <v>884</v>
      </c>
      <c r="H171" s="45" t="s">
        <v>1030</v>
      </c>
      <c r="I171" s="45" t="s">
        <v>886</v>
      </c>
      <c r="J171" s="45" t="s">
        <v>887</v>
      </c>
      <c r="K171" s="45" t="s">
        <v>1031</v>
      </c>
      <c r="L171" s="45" t="s">
        <v>2724</v>
      </c>
      <c r="M171" s="45" t="s">
        <v>2725</v>
      </c>
      <c r="N171" s="45" t="s">
        <v>2726</v>
      </c>
      <c r="O171" s="45" t="s">
        <v>1045</v>
      </c>
      <c r="P171" s="45" t="s">
        <v>2727</v>
      </c>
      <c r="Q171" s="45" t="s">
        <v>2728</v>
      </c>
      <c r="R171" t="s">
        <v>2729</v>
      </c>
      <c r="S171" s="45" t="s">
        <v>893</v>
      </c>
      <c r="T171" t="s">
        <v>2730</v>
      </c>
      <c r="U171" s="47">
        <v>100</v>
      </c>
      <c r="V171" s="47">
        <v>100</v>
      </c>
      <c r="W171" s="47" t="s">
        <v>913</v>
      </c>
      <c r="X171" s="47">
        <v>36600</v>
      </c>
      <c r="Y171" s="47">
        <v>32770</v>
      </c>
      <c r="Z171" s="48">
        <v>197.41</v>
      </c>
      <c r="AA171" s="44">
        <v>440</v>
      </c>
      <c r="AB171" s="44">
        <v>432</v>
      </c>
      <c r="AC171" s="44">
        <v>7840</v>
      </c>
      <c r="AD171" s="44">
        <v>4661</v>
      </c>
      <c r="AE171" s="44">
        <v>1406</v>
      </c>
      <c r="AF171" s="44">
        <v>16703</v>
      </c>
      <c r="AG171" s="44"/>
      <c r="AH171" s="47">
        <v>351</v>
      </c>
      <c r="AI171" s="47">
        <v>908</v>
      </c>
      <c r="AJ171">
        <v>901</v>
      </c>
      <c r="AK171" t="s">
        <v>895</v>
      </c>
      <c r="AL171">
        <v>32770</v>
      </c>
      <c r="AM171"/>
      <c r="AN171"/>
      <c r="AO171"/>
      <c r="AP171"/>
      <c r="AQ171"/>
      <c r="AR171" s="44"/>
      <c r="AS171" s="44"/>
      <c r="AT171" s="44"/>
      <c r="AU171" s="44">
        <v>11124808</v>
      </c>
      <c r="AV171" s="44">
        <v>6735042</v>
      </c>
      <c r="AW171" s="44">
        <v>-506584</v>
      </c>
      <c r="AX171" s="44">
        <v>330</v>
      </c>
      <c r="AY171" s="44">
        <v>18366764</v>
      </c>
      <c r="AZ171" s="21">
        <v>15002701</v>
      </c>
      <c r="BA171" s="21">
        <v>3364063</v>
      </c>
      <c r="BB171" s="44">
        <v>5564</v>
      </c>
      <c r="BC171" s="44">
        <v>667915</v>
      </c>
      <c r="BD171" s="44"/>
      <c r="BE171" s="44">
        <v>2701712</v>
      </c>
      <c r="BF171" s="44">
        <v>2722775</v>
      </c>
      <c r="BG171" s="44">
        <v>1574887</v>
      </c>
      <c r="BH171" s="44">
        <v>399909</v>
      </c>
      <c r="BI171" s="21">
        <v>5709491</v>
      </c>
      <c r="BJ171" s="21"/>
      <c r="BK171" s="21">
        <v>121338</v>
      </c>
      <c r="BL171" s="21">
        <v>286303</v>
      </c>
      <c r="BM171" s="21">
        <v>310105</v>
      </c>
      <c r="BN171" s="21">
        <v>11124808</v>
      </c>
      <c r="BO171" s="21"/>
      <c r="BP171" s="21"/>
      <c r="BQ171" s="44"/>
      <c r="BR171" s="21"/>
      <c r="BS171" s="44"/>
      <c r="BT171" s="21"/>
      <c r="BU171" s="44"/>
      <c r="BV171" s="21"/>
      <c r="BW171" s="44">
        <v>2276099</v>
      </c>
      <c r="BX171" s="21">
        <v>20970</v>
      </c>
      <c r="BY171" s="21">
        <v>1255422</v>
      </c>
      <c r="BZ171" s="21"/>
      <c r="CA171" s="44">
        <v>4645</v>
      </c>
      <c r="CB171" s="44"/>
      <c r="CC171" s="44">
        <v>3094239</v>
      </c>
      <c r="CD171" s="44"/>
      <c r="CE171" s="44"/>
      <c r="CF171" s="44"/>
      <c r="CG171" s="44">
        <v>78579</v>
      </c>
      <c r="CH171" s="44"/>
      <c r="CI171" s="21">
        <v>3510</v>
      </c>
      <c r="CJ171" s="44"/>
      <c r="CK171" s="21">
        <v>1578</v>
      </c>
      <c r="CL171" s="44"/>
      <c r="CM171" s="44">
        <v>28488</v>
      </c>
      <c r="CN171" s="44">
        <v>0</v>
      </c>
      <c r="CO171" s="44">
        <v>2703375</v>
      </c>
      <c r="CP171" s="44">
        <v>0</v>
      </c>
      <c r="CQ171" s="21">
        <v>2896335</v>
      </c>
      <c r="CR171" s="44">
        <v>795015</v>
      </c>
      <c r="CS171" s="44">
        <v>231158</v>
      </c>
      <c r="CT171" s="44">
        <v>11036</v>
      </c>
      <c r="CU171" s="44"/>
      <c r="CV171" s="44">
        <v>69635</v>
      </c>
      <c r="CW171" s="21"/>
      <c r="CX171" s="21"/>
      <c r="CY171" s="21"/>
      <c r="CZ171" s="21"/>
      <c r="DA171" s="21"/>
      <c r="DB171" s="21"/>
      <c r="DC171" s="21"/>
      <c r="DD171" s="21"/>
      <c r="DE171" s="44"/>
      <c r="DF171" s="21"/>
      <c r="DG171" s="44"/>
      <c r="DH171" s="21"/>
      <c r="DI171" s="44"/>
      <c r="DJ171" s="44"/>
      <c r="DK171" s="44"/>
      <c r="DL171" s="44"/>
      <c r="DM171" s="21"/>
      <c r="DN171" s="44"/>
      <c r="DO171" s="44">
        <v>-34020</v>
      </c>
      <c r="DP171" s="44"/>
      <c r="DQ171" s="44"/>
      <c r="DR171" s="44"/>
      <c r="DS171" s="44"/>
      <c r="DT171" s="44"/>
      <c r="DU171" s="44"/>
      <c r="DV171" s="44"/>
      <c r="DW171" s="44"/>
      <c r="DX171" s="44"/>
      <c r="DY171" s="44">
        <v>-14625</v>
      </c>
      <c r="DZ171" s="44"/>
      <c r="EA171" s="44"/>
      <c r="EB171" s="21"/>
      <c r="EC171" s="44">
        <v>-2259555</v>
      </c>
      <c r="ED171" s="44">
        <v>10614</v>
      </c>
      <c r="EE171" s="21">
        <v>-341775</v>
      </c>
      <c r="EF171" s="44"/>
      <c r="EG171" s="21">
        <v>59162</v>
      </c>
      <c r="EH171" s="44"/>
      <c r="EI171" s="21">
        <v>2006213</v>
      </c>
      <c r="EJ171" s="44"/>
      <c r="EK171" s="44"/>
      <c r="EL171" s="21"/>
      <c r="EM171" s="44">
        <v>35482</v>
      </c>
      <c r="EN171" s="44"/>
      <c r="EO171" s="44">
        <v>35987</v>
      </c>
      <c r="EP171" s="21"/>
      <c r="EQ171" s="21"/>
      <c r="ER171" s="21"/>
      <c r="ES171" s="21"/>
      <c r="ET171" s="44"/>
      <c r="EU171" s="21"/>
      <c r="EV171" s="44"/>
      <c r="EW171" s="21">
        <v>-4067</v>
      </c>
      <c r="EX171" s="44"/>
      <c r="EY171" s="44"/>
      <c r="EZ171" s="21"/>
      <c r="FA171" s="21"/>
      <c r="FB171" s="44"/>
      <c r="FC171" s="44"/>
      <c r="FD171" s="21"/>
      <c r="FE171" s="112"/>
      <c r="FF171" s="44"/>
      <c r="FG171" s="44">
        <v>7631485</v>
      </c>
      <c r="FH171" s="44">
        <v>2061094</v>
      </c>
      <c r="FI171" s="44">
        <v>5310122</v>
      </c>
      <c r="FJ171" s="44">
        <v>201971</v>
      </c>
      <c r="FK171" s="44">
        <v>5370322</v>
      </c>
      <c r="FL171" s="44"/>
      <c r="FM171" s="44"/>
      <c r="FN171" s="44"/>
      <c r="FO171" s="44"/>
      <c r="FP171" s="44"/>
      <c r="FQ171" s="44"/>
      <c r="FR171" s="44"/>
      <c r="FS171" s="44"/>
      <c r="FT171" s="44">
        <v>23854</v>
      </c>
      <c r="FU171" s="44">
        <v>6699</v>
      </c>
      <c r="FV171" s="21">
        <v>1046618</v>
      </c>
      <c r="FW171" s="44"/>
      <c r="FX171" s="44">
        <v>825064</v>
      </c>
      <c r="FY171" s="44">
        <v>238736</v>
      </c>
      <c r="FZ171" s="44">
        <v>241341</v>
      </c>
      <c r="GA171" s="44">
        <v>42917</v>
      </c>
      <c r="GB171" s="44"/>
      <c r="GC171" s="44">
        <v>55394</v>
      </c>
      <c r="GD171" s="44">
        <v>343133</v>
      </c>
      <c r="GE171" s="44">
        <v>267379</v>
      </c>
      <c r="GF171" s="44">
        <v>197777</v>
      </c>
      <c r="GG171" s="44">
        <v>785214</v>
      </c>
      <c r="GH171" s="44">
        <v>549858</v>
      </c>
      <c r="GI171" s="44">
        <v>164367</v>
      </c>
      <c r="GJ171" s="44">
        <v>75178</v>
      </c>
      <c r="GK171" s="44">
        <v>3515369</v>
      </c>
      <c r="GL171" s="44">
        <v>151595</v>
      </c>
      <c r="GM171" s="44">
        <v>791043</v>
      </c>
      <c r="GN171" s="44">
        <v>103727</v>
      </c>
      <c r="GO171" s="44">
        <v>11237</v>
      </c>
      <c r="GP171" s="44"/>
      <c r="GQ171" s="44"/>
      <c r="GR171" s="44">
        <v>195879</v>
      </c>
      <c r="GS171" s="44">
        <v>2308673</v>
      </c>
      <c r="GT171" s="44"/>
      <c r="GU171" s="21">
        <v>759388</v>
      </c>
      <c r="GV171" s="44"/>
      <c r="GW171" s="44">
        <v>27458281</v>
      </c>
      <c r="GX171" s="44"/>
      <c r="GY171" s="44">
        <v>30526342</v>
      </c>
      <c r="GZ171" s="44">
        <v>1916371</v>
      </c>
      <c r="HA171" s="44">
        <v>5411868</v>
      </c>
      <c r="HB171" s="44"/>
      <c r="HC171" s="44">
        <v>23198103</v>
      </c>
      <c r="HD171" s="44">
        <v>30526342</v>
      </c>
      <c r="HE171" s="21"/>
      <c r="HF171" s="21">
        <v>22046413</v>
      </c>
      <c r="HG171" s="21"/>
      <c r="HH171" s="21"/>
      <c r="HI171" s="21">
        <v>60921</v>
      </c>
      <c r="HJ171" s="44"/>
      <c r="HK171" s="21">
        <v>353926</v>
      </c>
      <c r="HL171" s="21">
        <v>916369</v>
      </c>
      <c r="HM171" s="21">
        <v>1331216</v>
      </c>
      <c r="HN171" s="21">
        <v>-571828</v>
      </c>
      <c r="HO171" s="21"/>
      <c r="HP171" s="44"/>
      <c r="HQ171" s="47"/>
      <c r="HR171" s="47"/>
      <c r="HS171" s="47"/>
      <c r="HT171" s="47" t="s">
        <v>1759</v>
      </c>
      <c r="HU171" s="47">
        <v>0</v>
      </c>
      <c r="HV171" s="47">
        <v>1841</v>
      </c>
      <c r="HW171" s="47">
        <v>0</v>
      </c>
      <c r="HX171" s="47">
        <v>11162</v>
      </c>
      <c r="HY171" s="47">
        <v>28308</v>
      </c>
      <c r="HZ171" s="47">
        <v>73988</v>
      </c>
      <c r="IA171" s="47">
        <v>0</v>
      </c>
      <c r="IB171" s="47">
        <v>0</v>
      </c>
      <c r="IC171" s="47">
        <v>0</v>
      </c>
      <c r="ID171">
        <v>34414</v>
      </c>
      <c r="IE171" s="47">
        <v>1905</v>
      </c>
      <c r="IF171">
        <v>9646</v>
      </c>
      <c r="IG171" s="47">
        <v>7362</v>
      </c>
      <c r="IH171" s="47">
        <v>17530</v>
      </c>
      <c r="II171">
        <v>11014</v>
      </c>
      <c r="IJ171">
        <v>3963</v>
      </c>
      <c r="IK171">
        <v>1741</v>
      </c>
      <c r="IL171">
        <v>15699</v>
      </c>
      <c r="IM171">
        <v>218573</v>
      </c>
      <c r="IN171">
        <v>0</v>
      </c>
      <c r="IO171">
        <v>1754</v>
      </c>
      <c r="IP171">
        <v>43</v>
      </c>
      <c r="IQ171">
        <v>10155</v>
      </c>
      <c r="IR171">
        <v>0</v>
      </c>
      <c r="IS171">
        <v>0</v>
      </c>
      <c r="IT171">
        <v>11952</v>
      </c>
      <c r="IU171">
        <v>136266</v>
      </c>
      <c r="IV171">
        <v>0</v>
      </c>
      <c r="IW171">
        <v>581597</v>
      </c>
      <c r="IX171">
        <v>1118822</v>
      </c>
      <c r="IY171">
        <v>1695956</v>
      </c>
      <c r="IZ171">
        <v>0</v>
      </c>
      <c r="JA171">
        <v>0</v>
      </c>
      <c r="JB171">
        <v>0</v>
      </c>
      <c r="JC171">
        <v>1674241</v>
      </c>
      <c r="JD171">
        <v>63085</v>
      </c>
      <c r="JE171">
        <v>175192</v>
      </c>
      <c r="JF171">
        <v>134298</v>
      </c>
      <c r="JG171">
        <v>402095</v>
      </c>
      <c r="JH171">
        <v>350266</v>
      </c>
      <c r="JI171">
        <v>97384</v>
      </c>
      <c r="JJ171">
        <v>61554</v>
      </c>
      <c r="JK171">
        <v>1140729</v>
      </c>
      <c r="JL171">
        <v>7631485</v>
      </c>
      <c r="JM171">
        <v>0</v>
      </c>
      <c r="JN171">
        <v>102720</v>
      </c>
      <c r="JO171">
        <v>2476</v>
      </c>
      <c r="JP171">
        <v>356224</v>
      </c>
      <c r="JQ171">
        <v>0</v>
      </c>
      <c r="JR171">
        <v>0</v>
      </c>
      <c r="JS171">
        <v>461420</v>
      </c>
      <c r="JT171"/>
      <c r="JU171"/>
      <c r="JV171"/>
      <c r="JW171"/>
      <c r="JX171"/>
      <c r="JY171">
        <v>34414</v>
      </c>
      <c r="JZ171"/>
      <c r="KA171"/>
      <c r="KB171"/>
      <c r="KC171"/>
      <c r="KD171"/>
      <c r="KE171">
        <v>1674241</v>
      </c>
      <c r="KF171">
        <v>144</v>
      </c>
      <c r="KG171">
        <v>257</v>
      </c>
      <c r="KH171">
        <v>140</v>
      </c>
      <c r="KI171">
        <v>101</v>
      </c>
      <c r="KJ171">
        <v>193</v>
      </c>
      <c r="KK171">
        <v>100</v>
      </c>
      <c r="KL171">
        <v>48</v>
      </c>
      <c r="KM171">
        <v>109</v>
      </c>
      <c r="KN171">
        <v>47</v>
      </c>
      <c r="KO171">
        <v>1</v>
      </c>
      <c r="KP171">
        <v>0</v>
      </c>
      <c r="KQ171">
        <v>0</v>
      </c>
      <c r="KR171">
        <v>0</v>
      </c>
      <c r="KS171">
        <v>0</v>
      </c>
      <c r="KT171">
        <v>1</v>
      </c>
      <c r="KU171">
        <v>1</v>
      </c>
      <c r="KV171">
        <v>0</v>
      </c>
      <c r="KW171">
        <v>0</v>
      </c>
      <c r="KX171">
        <v>0</v>
      </c>
      <c r="KY171">
        <v>0</v>
      </c>
      <c r="KZ171">
        <v>0</v>
      </c>
      <c r="LA171">
        <v>0</v>
      </c>
      <c r="LB171">
        <v>0</v>
      </c>
      <c r="LC171">
        <v>0</v>
      </c>
      <c r="LD171">
        <v>1</v>
      </c>
      <c r="LE171">
        <v>0</v>
      </c>
      <c r="LF171">
        <v>0</v>
      </c>
      <c r="LG171">
        <v>0</v>
      </c>
      <c r="LH171">
        <v>0</v>
      </c>
    </row>
    <row r="172" spans="1:320" s="34" customFormat="1" ht="15" customHeight="1" x14ac:dyDescent="0.25">
      <c r="A172" s="45">
        <v>206190011</v>
      </c>
      <c r="B172" s="45" t="s">
        <v>2731</v>
      </c>
      <c r="C172" s="46">
        <v>45292</v>
      </c>
      <c r="D172" s="46">
        <v>45657</v>
      </c>
      <c r="E172" s="47">
        <v>366</v>
      </c>
      <c r="F172" s="45" t="s">
        <v>883</v>
      </c>
      <c r="G172" s="45" t="s">
        <v>884</v>
      </c>
      <c r="H172" s="45" t="s">
        <v>1030</v>
      </c>
      <c r="I172" s="45" t="s">
        <v>886</v>
      </c>
      <c r="J172" s="45" t="s">
        <v>887</v>
      </c>
      <c r="K172" s="45" t="s">
        <v>1031</v>
      </c>
      <c r="L172" s="45" t="s">
        <v>2724</v>
      </c>
      <c r="M172" s="45" t="s">
        <v>2732</v>
      </c>
      <c r="N172" s="45" t="s">
        <v>2733</v>
      </c>
      <c r="O172" s="45" t="s">
        <v>1045</v>
      </c>
      <c r="P172" s="45" t="s">
        <v>2734</v>
      </c>
      <c r="Q172" s="45" t="s">
        <v>2735</v>
      </c>
      <c r="R172" t="s">
        <v>2736</v>
      </c>
      <c r="S172" s="45" t="s">
        <v>893</v>
      </c>
      <c r="T172" t="s">
        <v>2730</v>
      </c>
      <c r="U172" s="47">
        <v>94</v>
      </c>
      <c r="V172" s="47">
        <v>94</v>
      </c>
      <c r="W172" s="47" t="s">
        <v>894</v>
      </c>
      <c r="X172" s="47">
        <v>34404</v>
      </c>
      <c r="Y172" s="47">
        <v>31438</v>
      </c>
      <c r="Z172" s="48">
        <v>210.34</v>
      </c>
      <c r="AA172" s="44">
        <v>471</v>
      </c>
      <c r="AB172" s="44">
        <v>454</v>
      </c>
      <c r="AC172" s="44">
        <v>8240</v>
      </c>
      <c r="AD172" s="44">
        <v>3993</v>
      </c>
      <c r="AE172" s="44">
        <v>3486</v>
      </c>
      <c r="AF172" s="44">
        <v>13050</v>
      </c>
      <c r="AG172" s="44"/>
      <c r="AH172" s="47">
        <v>133</v>
      </c>
      <c r="AI172" s="47">
        <v>1258</v>
      </c>
      <c r="AJ172">
        <v>1278</v>
      </c>
      <c r="AK172" t="s">
        <v>895</v>
      </c>
      <c r="AL172">
        <v>31438</v>
      </c>
      <c r="AM172"/>
      <c r="AN172"/>
      <c r="AO172"/>
      <c r="AP172"/>
      <c r="AQ172"/>
      <c r="AR172" s="44"/>
      <c r="AS172" s="44"/>
      <c r="AT172" s="44"/>
      <c r="AU172" s="44">
        <v>12447800</v>
      </c>
      <c r="AV172" s="44">
        <v>6055741</v>
      </c>
      <c r="AW172" s="44">
        <v>1479912</v>
      </c>
      <c r="AX172" s="44">
        <v>1125</v>
      </c>
      <c r="AY172" s="44">
        <v>17024754</v>
      </c>
      <c r="AZ172" s="21">
        <v>15178826</v>
      </c>
      <c r="BA172" s="21">
        <v>1845928</v>
      </c>
      <c r="BB172" s="44">
        <v>4205</v>
      </c>
      <c r="BC172" s="44">
        <v>388527</v>
      </c>
      <c r="BD172" s="44"/>
      <c r="BE172" s="44">
        <v>1461606</v>
      </c>
      <c r="BF172" s="44">
        <v>4048000</v>
      </c>
      <c r="BG172" s="44">
        <v>1538066</v>
      </c>
      <c r="BH172" s="44">
        <v>1194816</v>
      </c>
      <c r="BI172" s="21">
        <v>4686170</v>
      </c>
      <c r="BJ172" s="21"/>
      <c r="BK172" s="21">
        <v>47250</v>
      </c>
      <c r="BL172" s="21">
        <v>488035</v>
      </c>
      <c r="BM172" s="21">
        <v>445463</v>
      </c>
      <c r="BN172" s="21">
        <v>12447800</v>
      </c>
      <c r="BO172" s="21"/>
      <c r="BP172" s="21"/>
      <c r="BQ172" s="44"/>
      <c r="BR172" s="21"/>
      <c r="BS172" s="44"/>
      <c r="BT172" s="21"/>
      <c r="BU172" s="44"/>
      <c r="BV172" s="21"/>
      <c r="BW172" s="44">
        <v>2580031</v>
      </c>
      <c r="BX172" s="21">
        <v>84825</v>
      </c>
      <c r="BY172" s="21">
        <v>821219</v>
      </c>
      <c r="BZ172" s="21"/>
      <c r="CA172" s="44">
        <v>5904</v>
      </c>
      <c r="CB172" s="44"/>
      <c r="CC172" s="44">
        <v>2493705</v>
      </c>
      <c r="CD172" s="44"/>
      <c r="CE172" s="44"/>
      <c r="CF172" s="44"/>
      <c r="CG172" s="44">
        <v>28109</v>
      </c>
      <c r="CH172" s="44"/>
      <c r="CI172" s="21">
        <v>41130</v>
      </c>
      <c r="CJ172" s="44"/>
      <c r="CK172" s="21">
        <v>818</v>
      </c>
      <c r="CL172" s="44"/>
      <c r="CM172" s="44">
        <v>12498</v>
      </c>
      <c r="CN172" s="44">
        <v>736</v>
      </c>
      <c r="CO172" s="44">
        <v>2472030</v>
      </c>
      <c r="CP172" s="44">
        <v>0</v>
      </c>
      <c r="CQ172" s="21">
        <v>2453985</v>
      </c>
      <c r="CR172" s="44">
        <v>735615</v>
      </c>
      <c r="CS172" s="44">
        <v>267635</v>
      </c>
      <c r="CT172" s="44">
        <v>10580</v>
      </c>
      <c r="CU172" s="44"/>
      <c r="CV172" s="44">
        <v>102662</v>
      </c>
      <c r="CW172" s="21"/>
      <c r="CX172" s="21"/>
      <c r="CY172" s="21"/>
      <c r="CZ172" s="21"/>
      <c r="DA172" s="21"/>
      <c r="DB172" s="21"/>
      <c r="DC172" s="21"/>
      <c r="DD172" s="21"/>
      <c r="DE172" s="44"/>
      <c r="DF172" s="21"/>
      <c r="DG172" s="44"/>
      <c r="DH172" s="21"/>
      <c r="DI172" s="44"/>
      <c r="DJ172" s="44"/>
      <c r="DK172" s="44"/>
      <c r="DL172" s="44"/>
      <c r="DM172" s="21"/>
      <c r="DN172" s="44"/>
      <c r="DO172" s="44">
        <v>-13597</v>
      </c>
      <c r="DP172" s="44"/>
      <c r="DQ172" s="44"/>
      <c r="DR172" s="44"/>
      <c r="DS172" s="44"/>
      <c r="DT172" s="44"/>
      <c r="DU172" s="44"/>
      <c r="DV172" s="44"/>
      <c r="DW172" s="44">
        <v>4249</v>
      </c>
      <c r="DX172" s="44"/>
      <c r="DY172" s="44">
        <v>19304</v>
      </c>
      <c r="DZ172" s="44"/>
      <c r="EA172" s="44"/>
      <c r="EB172" s="21"/>
      <c r="EC172" s="44">
        <v>-483326</v>
      </c>
      <c r="ED172" s="44">
        <v>45329</v>
      </c>
      <c r="EE172" s="21">
        <v>74842</v>
      </c>
      <c r="EF172" s="44"/>
      <c r="EG172" s="21">
        <v>147458</v>
      </c>
      <c r="EH172" s="44"/>
      <c r="EI172" s="21">
        <v>1635602</v>
      </c>
      <c r="EJ172" s="44"/>
      <c r="EK172" s="44"/>
      <c r="EL172" s="21"/>
      <c r="EM172" s="44">
        <v>10745</v>
      </c>
      <c r="EN172" s="44"/>
      <c r="EO172" s="44">
        <v>39306</v>
      </c>
      <c r="EP172" s="21"/>
      <c r="EQ172" s="21"/>
      <c r="ER172" s="21"/>
      <c r="ES172" s="21"/>
      <c r="ET172" s="44"/>
      <c r="EU172" s="21"/>
      <c r="EV172" s="44"/>
      <c r="EW172" s="21"/>
      <c r="EX172" s="44"/>
      <c r="EY172" s="44"/>
      <c r="EZ172" s="21"/>
      <c r="FA172" s="21"/>
      <c r="FB172" s="44"/>
      <c r="FC172" s="44"/>
      <c r="FD172" s="21"/>
      <c r="FE172" s="112"/>
      <c r="FF172" s="44"/>
      <c r="FG172" s="44">
        <v>7303681</v>
      </c>
      <c r="FH172" s="44">
        <v>1941385</v>
      </c>
      <c r="FI172" s="44">
        <v>5933760</v>
      </c>
      <c r="FJ172" s="44">
        <v>334166</v>
      </c>
      <c r="FK172" s="44">
        <v>5234608</v>
      </c>
      <c r="FL172" s="44"/>
      <c r="FM172" s="44"/>
      <c r="FN172" s="44"/>
      <c r="FO172" s="44"/>
      <c r="FP172" s="44"/>
      <c r="FQ172" s="44"/>
      <c r="FR172" s="44"/>
      <c r="FS172" s="44"/>
      <c r="FT172" s="44">
        <v>35386</v>
      </c>
      <c r="FU172" s="44">
        <v>10569</v>
      </c>
      <c r="FV172" s="21">
        <v>921771</v>
      </c>
      <c r="FW172" s="44"/>
      <c r="FX172" s="44">
        <v>645792</v>
      </c>
      <c r="FY172" s="44">
        <v>212051</v>
      </c>
      <c r="FZ172" s="44">
        <v>253558</v>
      </c>
      <c r="GA172" s="44">
        <v>72094</v>
      </c>
      <c r="GB172" s="44"/>
      <c r="GC172" s="44">
        <v>68152</v>
      </c>
      <c r="GD172" s="44">
        <v>373680</v>
      </c>
      <c r="GE172" s="44">
        <v>304926</v>
      </c>
      <c r="GF172" s="44">
        <v>189400</v>
      </c>
      <c r="GG172" s="44">
        <v>853565</v>
      </c>
      <c r="GH172" s="44">
        <v>418270</v>
      </c>
      <c r="GI172" s="44">
        <v>155892</v>
      </c>
      <c r="GJ172" s="44">
        <v>109251</v>
      </c>
      <c r="GK172" s="44">
        <v>3308538</v>
      </c>
      <c r="GL172" s="44">
        <v>94760</v>
      </c>
      <c r="GM172" s="44">
        <v>1489400</v>
      </c>
      <c r="GN172" s="44">
        <v>91699</v>
      </c>
      <c r="GO172" s="44">
        <v>14450</v>
      </c>
      <c r="GP172" s="44"/>
      <c r="GQ172" s="44"/>
      <c r="GR172" s="44">
        <v>321014</v>
      </c>
      <c r="GS172" s="44">
        <v>2491999</v>
      </c>
      <c r="GT172" s="44"/>
      <c r="GU172" s="21">
        <v>587908</v>
      </c>
      <c r="GV172" s="44">
        <v>55920</v>
      </c>
      <c r="GW172" s="44">
        <v>15628527</v>
      </c>
      <c r="GX172" s="44"/>
      <c r="GY172" s="44">
        <v>18764354</v>
      </c>
      <c r="GZ172" s="44">
        <v>1433348</v>
      </c>
      <c r="HA172" s="44">
        <v>14825123</v>
      </c>
      <c r="HB172" s="44"/>
      <c r="HC172" s="44">
        <v>2505883</v>
      </c>
      <c r="HD172" s="44">
        <v>18764354</v>
      </c>
      <c r="HE172" s="21"/>
      <c r="HF172" s="21">
        <v>771334</v>
      </c>
      <c r="HG172" s="21"/>
      <c r="HH172" s="21"/>
      <c r="HI172" s="21">
        <v>0</v>
      </c>
      <c r="HJ172" s="44"/>
      <c r="HK172" s="21">
        <v>432708</v>
      </c>
      <c r="HL172" s="21">
        <v>311354</v>
      </c>
      <c r="HM172" s="21">
        <v>744062</v>
      </c>
      <c r="HN172" s="21">
        <v>-156154</v>
      </c>
      <c r="HO172" s="21"/>
      <c r="HP172" s="44"/>
      <c r="HQ172" s="47"/>
      <c r="HR172" s="47"/>
      <c r="HS172" s="47"/>
      <c r="HT172" s="47" t="s">
        <v>1759</v>
      </c>
      <c r="HU172" s="47">
        <v>0</v>
      </c>
      <c r="HV172" s="47">
        <v>1976</v>
      </c>
      <c r="HW172" s="47">
        <v>0</v>
      </c>
      <c r="HX172" s="47">
        <v>10817</v>
      </c>
      <c r="HY172" s="47">
        <v>31257</v>
      </c>
      <c r="HZ172" s="47">
        <v>79689</v>
      </c>
      <c r="IA172" s="47">
        <v>0</v>
      </c>
      <c r="IB172" s="47">
        <v>0</v>
      </c>
      <c r="IC172" s="47">
        <v>960</v>
      </c>
      <c r="ID172">
        <v>33252</v>
      </c>
      <c r="IE172" s="47">
        <v>4310</v>
      </c>
      <c r="IF172">
        <v>11325</v>
      </c>
      <c r="IG172" s="47"/>
      <c r="IH172" s="47">
        <v>19421</v>
      </c>
      <c r="II172">
        <v>8257</v>
      </c>
      <c r="IJ172">
        <v>4231</v>
      </c>
      <c r="IK172">
        <v>1952</v>
      </c>
      <c r="IL172">
        <v>19112</v>
      </c>
      <c r="IM172">
        <v>226559</v>
      </c>
      <c r="IN172">
        <v>0</v>
      </c>
      <c r="IO172">
        <v>1694</v>
      </c>
      <c r="IP172">
        <v>56</v>
      </c>
      <c r="IQ172">
        <v>220</v>
      </c>
      <c r="IR172">
        <v>0</v>
      </c>
      <c r="IS172">
        <v>0</v>
      </c>
      <c r="IT172">
        <v>1970</v>
      </c>
      <c r="IU172">
        <v>213690</v>
      </c>
      <c r="IV172">
        <v>0</v>
      </c>
      <c r="IW172">
        <v>643838</v>
      </c>
      <c r="IX172">
        <v>1263795</v>
      </c>
      <c r="IY172">
        <v>1626276</v>
      </c>
      <c r="IZ172">
        <v>0</v>
      </c>
      <c r="JA172">
        <v>0</v>
      </c>
      <c r="JB172">
        <v>20247</v>
      </c>
      <c r="JC172">
        <v>1350999</v>
      </c>
      <c r="JD172">
        <v>115053</v>
      </c>
      <c r="JE172">
        <v>200121</v>
      </c>
      <c r="JF172"/>
      <c r="JG172">
        <v>447021</v>
      </c>
      <c r="JH172">
        <v>302191</v>
      </c>
      <c r="JI172">
        <v>102029</v>
      </c>
      <c r="JJ172">
        <v>84607</v>
      </c>
      <c r="JK172">
        <v>933814</v>
      </c>
      <c r="JL172">
        <v>7303681</v>
      </c>
      <c r="JM172">
        <v>0</v>
      </c>
      <c r="JN172">
        <v>99220</v>
      </c>
      <c r="JO172">
        <v>3241</v>
      </c>
      <c r="JP172">
        <v>7706</v>
      </c>
      <c r="JQ172">
        <v>0</v>
      </c>
      <c r="JR172">
        <v>0</v>
      </c>
      <c r="JS172">
        <v>110167</v>
      </c>
      <c r="JT172"/>
      <c r="JU172"/>
      <c r="JV172"/>
      <c r="JW172"/>
      <c r="JX172"/>
      <c r="JY172">
        <v>33252</v>
      </c>
      <c r="JZ172"/>
      <c r="KA172"/>
      <c r="KB172"/>
      <c r="KC172"/>
      <c r="KD172"/>
      <c r="KE172">
        <v>1350999</v>
      </c>
      <c r="KF172">
        <v>167</v>
      </c>
      <c r="KG172">
        <v>221</v>
      </c>
      <c r="KH172">
        <v>126</v>
      </c>
      <c r="KI172">
        <v>123</v>
      </c>
      <c r="KJ172">
        <v>162</v>
      </c>
      <c r="KK172">
        <v>95</v>
      </c>
      <c r="KL172">
        <v>70</v>
      </c>
      <c r="KM172">
        <v>92</v>
      </c>
      <c r="KN172">
        <v>52</v>
      </c>
      <c r="KO172">
        <v>1</v>
      </c>
      <c r="KP172">
        <v>0</v>
      </c>
      <c r="KQ172">
        <v>0</v>
      </c>
      <c r="KR172">
        <v>0</v>
      </c>
      <c r="KS172">
        <v>1</v>
      </c>
      <c r="KT172">
        <v>0</v>
      </c>
      <c r="KU172">
        <v>1</v>
      </c>
      <c r="KV172">
        <v>0</v>
      </c>
      <c r="KW172">
        <v>0</v>
      </c>
      <c r="KX172">
        <v>0</v>
      </c>
      <c r="KY172">
        <v>0</v>
      </c>
      <c r="KZ172">
        <v>0</v>
      </c>
      <c r="LA172">
        <v>0</v>
      </c>
      <c r="LB172">
        <v>0</v>
      </c>
      <c r="LC172">
        <v>0</v>
      </c>
      <c r="LD172">
        <v>1</v>
      </c>
      <c r="LE172">
        <v>0</v>
      </c>
      <c r="LF172">
        <v>0</v>
      </c>
      <c r="LG172">
        <v>0</v>
      </c>
      <c r="LH172">
        <v>0</v>
      </c>
    </row>
    <row r="173" spans="1:320" s="34" customFormat="1" ht="15" customHeight="1" x14ac:dyDescent="0.25">
      <c r="A173" s="45">
        <v>206190012</v>
      </c>
      <c r="B173" s="45" t="s">
        <v>2737</v>
      </c>
      <c r="C173" s="46">
        <v>45292</v>
      </c>
      <c r="D173" s="46">
        <v>45657</v>
      </c>
      <c r="E173" s="47">
        <v>366</v>
      </c>
      <c r="F173" s="45" t="s">
        <v>883</v>
      </c>
      <c r="G173" s="45" t="s">
        <v>884</v>
      </c>
      <c r="H173" s="45" t="s">
        <v>1030</v>
      </c>
      <c r="I173" s="45" t="s">
        <v>886</v>
      </c>
      <c r="J173" s="45" t="s">
        <v>887</v>
      </c>
      <c r="K173" s="45" t="s">
        <v>1031</v>
      </c>
      <c r="L173" s="45" t="s">
        <v>2709</v>
      </c>
      <c r="M173" s="45" t="s">
        <v>2738</v>
      </c>
      <c r="N173" s="45" t="s">
        <v>2739</v>
      </c>
      <c r="O173" s="45" t="s">
        <v>1034</v>
      </c>
      <c r="P173" s="45" t="s">
        <v>2740</v>
      </c>
      <c r="Q173" s="45" t="s">
        <v>2741</v>
      </c>
      <c r="R173" t="s">
        <v>2742</v>
      </c>
      <c r="S173" s="45" t="s">
        <v>893</v>
      </c>
      <c r="T173"/>
      <c r="U173" s="47">
        <v>121</v>
      </c>
      <c r="V173" s="47">
        <v>121</v>
      </c>
      <c r="W173" s="47" t="s">
        <v>913</v>
      </c>
      <c r="X173" s="47">
        <v>44286</v>
      </c>
      <c r="Y173" s="47">
        <v>40157</v>
      </c>
      <c r="Z173" s="48">
        <v>208.73</v>
      </c>
      <c r="AA173" s="44">
        <v>303</v>
      </c>
      <c r="AB173" s="44">
        <v>341</v>
      </c>
      <c r="AC173" s="44">
        <v>10975</v>
      </c>
      <c r="AD173" s="44">
        <v>918</v>
      </c>
      <c r="AE173" s="44">
        <v>284</v>
      </c>
      <c r="AF173" s="44">
        <v>27097</v>
      </c>
      <c r="AG173" s="44"/>
      <c r="AH173" s="47"/>
      <c r="AI173" s="47"/>
      <c r="AJ173">
        <v>883</v>
      </c>
      <c r="AK173" t="s">
        <v>895</v>
      </c>
      <c r="AL173">
        <v>40157</v>
      </c>
      <c r="AM173"/>
      <c r="AN173"/>
      <c r="AO173"/>
      <c r="AP173"/>
      <c r="AQ173"/>
      <c r="AR173" s="44"/>
      <c r="AS173" s="44"/>
      <c r="AT173" s="44"/>
      <c r="AU173" s="44">
        <v>14992980</v>
      </c>
      <c r="AV173" s="44">
        <v>11179345</v>
      </c>
      <c r="AW173" s="44">
        <v>6951419</v>
      </c>
      <c r="AX173" s="44">
        <v>47851</v>
      </c>
      <c r="AY173" s="44">
        <v>19268757</v>
      </c>
      <c r="AZ173" s="21">
        <v>16765626</v>
      </c>
      <c r="BA173" s="21">
        <v>2503131</v>
      </c>
      <c r="BB173" s="44">
        <v>803264</v>
      </c>
      <c r="BC173" s="44"/>
      <c r="BD173" s="44"/>
      <c r="BE173" s="44">
        <v>3306395</v>
      </c>
      <c r="BF173" s="44">
        <v>4141960</v>
      </c>
      <c r="BG173" s="44">
        <v>346880</v>
      </c>
      <c r="BH173" s="44">
        <v>105080</v>
      </c>
      <c r="BI173" s="21">
        <v>10069990</v>
      </c>
      <c r="BJ173" s="21"/>
      <c r="BK173" s="21"/>
      <c r="BL173" s="21"/>
      <c r="BM173" s="21">
        <v>329070</v>
      </c>
      <c r="BN173" s="21">
        <v>14992980</v>
      </c>
      <c r="BO173" s="21"/>
      <c r="BP173" s="21"/>
      <c r="BQ173" s="44"/>
      <c r="BR173" s="21"/>
      <c r="BS173" s="44"/>
      <c r="BT173" s="21"/>
      <c r="BU173" s="44"/>
      <c r="BV173" s="21"/>
      <c r="BW173" s="44">
        <v>10484675</v>
      </c>
      <c r="BX173" s="21"/>
      <c r="BY173" s="21">
        <v>690069</v>
      </c>
      <c r="BZ173" s="21"/>
      <c r="CA173" s="44">
        <v>1315</v>
      </c>
      <c r="CB173" s="44"/>
      <c r="CC173" s="44"/>
      <c r="CD173" s="44"/>
      <c r="CE173" s="44"/>
      <c r="CF173" s="44"/>
      <c r="CG173" s="44"/>
      <c r="CH173" s="44"/>
      <c r="CI173" s="21"/>
      <c r="CJ173" s="44"/>
      <c r="CK173" s="21">
        <v>3286</v>
      </c>
      <c r="CL173" s="44"/>
      <c r="CM173" s="44">
        <v>0</v>
      </c>
      <c r="CN173" s="44">
        <v>0</v>
      </c>
      <c r="CO173" s="44">
        <v>5194300</v>
      </c>
      <c r="CP173" s="44">
        <v>0</v>
      </c>
      <c r="CQ173" s="21">
        <v>5395050</v>
      </c>
      <c r="CR173" s="44">
        <v>800</v>
      </c>
      <c r="CS173" s="44">
        <v>554170</v>
      </c>
      <c r="CT173" s="44">
        <v>16714</v>
      </c>
      <c r="CU173" s="44"/>
      <c r="CV173" s="44">
        <v>18311</v>
      </c>
      <c r="CW173" s="21"/>
      <c r="CX173" s="21"/>
      <c r="CY173" s="21"/>
      <c r="CZ173" s="21"/>
      <c r="DA173" s="21"/>
      <c r="DB173" s="21"/>
      <c r="DC173" s="21"/>
      <c r="DD173" s="21"/>
      <c r="DE173" s="44"/>
      <c r="DF173" s="21"/>
      <c r="DG173" s="44"/>
      <c r="DH173" s="21"/>
      <c r="DI173" s="44"/>
      <c r="DJ173" s="44"/>
      <c r="DK173" s="44"/>
      <c r="DL173" s="44"/>
      <c r="DM173" s="21"/>
      <c r="DN173" s="44"/>
      <c r="DO173" s="44"/>
      <c r="DP173" s="44"/>
      <c r="DQ173" s="44"/>
      <c r="DR173" s="44"/>
      <c r="DS173" s="44"/>
      <c r="DT173" s="44"/>
      <c r="DU173" s="44"/>
      <c r="DV173" s="44"/>
      <c r="DW173" s="44"/>
      <c r="DX173" s="44"/>
      <c r="DY173" s="44"/>
      <c r="DZ173" s="44"/>
      <c r="EA173" s="44"/>
      <c r="EB173" s="21"/>
      <c r="EC173" s="44">
        <v>4868913</v>
      </c>
      <c r="ED173" s="44"/>
      <c r="EE173" s="21">
        <v>449483</v>
      </c>
      <c r="EF173" s="44"/>
      <c r="EG173" s="21">
        <v>18321</v>
      </c>
      <c r="EH173" s="44"/>
      <c r="EI173" s="21">
        <v>1592876</v>
      </c>
      <c r="EJ173" s="44"/>
      <c r="EK173" s="44"/>
      <c r="EL173" s="21"/>
      <c r="EM173" s="44"/>
      <c r="EN173" s="44"/>
      <c r="EO173" s="44">
        <v>21826</v>
      </c>
      <c r="EP173" s="21"/>
      <c r="EQ173" s="21"/>
      <c r="ER173" s="21"/>
      <c r="ES173" s="21"/>
      <c r="ET173" s="44"/>
      <c r="EU173" s="21"/>
      <c r="EV173" s="44"/>
      <c r="EW173" s="21"/>
      <c r="EX173" s="44"/>
      <c r="EY173" s="44"/>
      <c r="EZ173" s="21"/>
      <c r="FA173" s="21"/>
      <c r="FB173" s="44"/>
      <c r="FC173" s="44"/>
      <c r="FD173" s="21"/>
      <c r="FE173" s="112"/>
      <c r="FF173" s="44"/>
      <c r="FG173" s="44">
        <v>7537385</v>
      </c>
      <c r="FH173" s="44">
        <v>1959610</v>
      </c>
      <c r="FI173" s="44">
        <v>7268631</v>
      </c>
      <c r="FJ173" s="44">
        <v>260951</v>
      </c>
      <c r="FK173" s="44">
        <v>6385045</v>
      </c>
      <c r="FL173" s="44"/>
      <c r="FM173" s="44"/>
      <c r="FN173" s="44"/>
      <c r="FO173" s="44"/>
      <c r="FP173" s="44"/>
      <c r="FQ173" s="44"/>
      <c r="FR173" s="44"/>
      <c r="FS173" s="44"/>
      <c r="FT173" s="44">
        <v>32465</v>
      </c>
      <c r="FU173" s="44"/>
      <c r="FV173" s="21">
        <v>358609</v>
      </c>
      <c r="FW173" s="44"/>
      <c r="FX173" s="44">
        <v>490480</v>
      </c>
      <c r="FY173" s="44">
        <v>1379</v>
      </c>
      <c r="FZ173" s="44">
        <v>338697</v>
      </c>
      <c r="GA173" s="44">
        <v>19151</v>
      </c>
      <c r="GB173" s="44"/>
      <c r="GC173" s="44">
        <v>248290</v>
      </c>
      <c r="GD173" s="44">
        <v>518794</v>
      </c>
      <c r="GE173" s="44">
        <v>285267</v>
      </c>
      <c r="GF173" s="44">
        <v>211251</v>
      </c>
      <c r="GG173" s="44">
        <v>1293203</v>
      </c>
      <c r="GH173" s="44">
        <v>163076</v>
      </c>
      <c r="GI173" s="44">
        <v>130085</v>
      </c>
      <c r="GJ173" s="44">
        <v>109316</v>
      </c>
      <c r="GK173" s="44">
        <v>3771888</v>
      </c>
      <c r="GL173" s="44">
        <v>62730</v>
      </c>
      <c r="GM173" s="44">
        <v>2327294</v>
      </c>
      <c r="GN173" s="44">
        <v>24544</v>
      </c>
      <c r="GO173" s="44">
        <v>56193</v>
      </c>
      <c r="GP173" s="44"/>
      <c r="GQ173" s="44">
        <v>95196</v>
      </c>
      <c r="GR173" s="44">
        <v>-157327</v>
      </c>
      <c r="GS173" s="44">
        <v>1852312</v>
      </c>
      <c r="GT173" s="44"/>
      <c r="GU173" s="21">
        <v>469196</v>
      </c>
      <c r="GV173" s="44"/>
      <c r="GW173" s="44">
        <v>22971472</v>
      </c>
      <c r="GX173" s="44"/>
      <c r="GY173" s="44">
        <v>25292980</v>
      </c>
      <c r="GZ173" s="44">
        <v>28424039</v>
      </c>
      <c r="HA173" s="44"/>
      <c r="HB173" s="44"/>
      <c r="HC173" s="44">
        <v>-3131059</v>
      </c>
      <c r="HD173" s="44">
        <v>25292980</v>
      </c>
      <c r="HE173" s="21"/>
      <c r="HF173" s="21"/>
      <c r="HG173" s="21">
        <v>9456</v>
      </c>
      <c r="HH173" s="21"/>
      <c r="HI173" s="21">
        <v>0</v>
      </c>
      <c r="HJ173" s="44"/>
      <c r="HK173" s="21">
        <v>1117815</v>
      </c>
      <c r="HL173" s="21">
        <v>737526</v>
      </c>
      <c r="HM173" s="21">
        <v>1855341</v>
      </c>
      <c r="HN173" s="21">
        <v>-1386145</v>
      </c>
      <c r="HO173" s="21"/>
      <c r="HP173" s="44"/>
      <c r="HQ173" s="47"/>
      <c r="HR173" s="47"/>
      <c r="HS173" s="47"/>
      <c r="HT173" s="47" t="s">
        <v>1759</v>
      </c>
      <c r="HU173" s="47">
        <v>0</v>
      </c>
      <c r="HV173" s="47">
        <v>3763</v>
      </c>
      <c r="HW173" s="47">
        <v>0</v>
      </c>
      <c r="HX173" s="47">
        <v>21763</v>
      </c>
      <c r="HY173" s="47">
        <v>24189</v>
      </c>
      <c r="HZ173" s="47">
        <v>99016</v>
      </c>
      <c r="IA173" s="47">
        <v>0</v>
      </c>
      <c r="IB173" s="47">
        <v>0</v>
      </c>
      <c r="IC173" s="47">
        <v>4999</v>
      </c>
      <c r="ID173">
        <v>15309</v>
      </c>
      <c r="IE173" s="47">
        <v>3736</v>
      </c>
      <c r="IF173">
        <v>10537</v>
      </c>
      <c r="IG173" s="47">
        <v>3710</v>
      </c>
      <c r="IH173" s="47">
        <v>27582</v>
      </c>
      <c r="II173">
        <v>3788</v>
      </c>
      <c r="IJ173">
        <v>4910</v>
      </c>
      <c r="IK173">
        <v>1109</v>
      </c>
      <c r="IL173">
        <v>16587</v>
      </c>
      <c r="IM173">
        <v>240998</v>
      </c>
      <c r="IN173">
        <v>0</v>
      </c>
      <c r="IO173">
        <v>0</v>
      </c>
      <c r="IP173">
        <v>0</v>
      </c>
      <c r="IQ173">
        <v>0</v>
      </c>
      <c r="IR173">
        <v>0</v>
      </c>
      <c r="IS173">
        <v>0</v>
      </c>
      <c r="IT173">
        <v>0</v>
      </c>
      <c r="IU173">
        <v>303242</v>
      </c>
      <c r="IV173">
        <v>0</v>
      </c>
      <c r="IW173">
        <v>1107238</v>
      </c>
      <c r="IX173">
        <v>794503</v>
      </c>
      <c r="IY173">
        <v>2353649</v>
      </c>
      <c r="IZ173">
        <v>0</v>
      </c>
      <c r="JA173">
        <v>0</v>
      </c>
      <c r="JB173">
        <v>244913</v>
      </c>
      <c r="JC173">
        <v>669719</v>
      </c>
      <c r="JD173">
        <v>128491</v>
      </c>
      <c r="JE173">
        <v>185693</v>
      </c>
      <c r="JF173">
        <v>65377</v>
      </c>
      <c r="JG173">
        <v>578183</v>
      </c>
      <c r="JH173">
        <v>131405</v>
      </c>
      <c r="JI173">
        <v>96690</v>
      </c>
      <c r="JJ173">
        <v>89050</v>
      </c>
      <c r="JK173">
        <v>789232</v>
      </c>
      <c r="JL173">
        <v>7537385</v>
      </c>
      <c r="JM173">
        <v>0</v>
      </c>
      <c r="JN173">
        <v>0</v>
      </c>
      <c r="JO173">
        <v>0</v>
      </c>
      <c r="JP173">
        <v>0</v>
      </c>
      <c r="JQ173">
        <v>0</v>
      </c>
      <c r="JR173">
        <v>0</v>
      </c>
      <c r="JS173">
        <v>0</v>
      </c>
      <c r="JT173"/>
      <c r="JU173"/>
      <c r="JV173"/>
      <c r="JW173"/>
      <c r="JX173"/>
      <c r="JY173">
        <v>15309</v>
      </c>
      <c r="JZ173"/>
      <c r="KA173"/>
      <c r="KB173"/>
      <c r="KC173"/>
      <c r="KD173"/>
      <c r="KE173">
        <v>669719</v>
      </c>
      <c r="KF173">
        <v>159</v>
      </c>
      <c r="KG173">
        <v>221</v>
      </c>
      <c r="KH173">
        <v>116</v>
      </c>
      <c r="KI173">
        <v>94</v>
      </c>
      <c r="KJ173">
        <v>142</v>
      </c>
      <c r="KK173">
        <v>63</v>
      </c>
      <c r="KL173">
        <v>66</v>
      </c>
      <c r="KM173">
        <v>101</v>
      </c>
      <c r="KN173">
        <v>43</v>
      </c>
      <c r="KO173">
        <v>1</v>
      </c>
      <c r="KP173">
        <v>0</v>
      </c>
      <c r="KQ173">
        <v>0</v>
      </c>
      <c r="KR173">
        <v>0</v>
      </c>
      <c r="KS173">
        <v>0</v>
      </c>
      <c r="KT173">
        <v>1</v>
      </c>
      <c r="KU173">
        <v>1</v>
      </c>
      <c r="KV173">
        <v>0</v>
      </c>
      <c r="KW173">
        <v>0</v>
      </c>
      <c r="KX173">
        <v>0</v>
      </c>
      <c r="KY173">
        <v>0</v>
      </c>
      <c r="KZ173">
        <v>0</v>
      </c>
      <c r="LA173">
        <v>0</v>
      </c>
      <c r="LB173">
        <v>0</v>
      </c>
      <c r="LC173">
        <v>0</v>
      </c>
      <c r="LD173">
        <v>1</v>
      </c>
      <c r="LE173">
        <v>0</v>
      </c>
      <c r="LF173">
        <v>0</v>
      </c>
      <c r="LG173">
        <v>0</v>
      </c>
      <c r="LH173">
        <v>0</v>
      </c>
    </row>
    <row r="174" spans="1:320" s="34" customFormat="1" ht="15" customHeight="1" x14ac:dyDescent="0.25">
      <c r="A174" s="45">
        <v>206190013</v>
      </c>
      <c r="B174" s="45" t="s">
        <v>1029</v>
      </c>
      <c r="C174" s="46">
        <v>45078</v>
      </c>
      <c r="D174" s="46">
        <v>45443</v>
      </c>
      <c r="E174" s="47">
        <v>366</v>
      </c>
      <c r="F174" s="45" t="s">
        <v>883</v>
      </c>
      <c r="G174" s="45" t="s">
        <v>884</v>
      </c>
      <c r="H174" s="45" t="s">
        <v>1030</v>
      </c>
      <c r="I174" s="45" t="s">
        <v>886</v>
      </c>
      <c r="J174" s="45" t="s">
        <v>887</v>
      </c>
      <c r="K174" s="45" t="s">
        <v>1031</v>
      </c>
      <c r="L174" s="45" t="s">
        <v>2709</v>
      </c>
      <c r="M174" s="45" t="s">
        <v>1032</v>
      </c>
      <c r="N174" s="45" t="s">
        <v>1033</v>
      </c>
      <c r="O174" s="45" t="s">
        <v>1034</v>
      </c>
      <c r="P174" s="45" t="s">
        <v>2743</v>
      </c>
      <c r="Q174" s="45" t="s">
        <v>2744</v>
      </c>
      <c r="R174" t="s">
        <v>1035</v>
      </c>
      <c r="S174" s="45" t="s">
        <v>893</v>
      </c>
      <c r="T174"/>
      <c r="U174" s="47">
        <v>210</v>
      </c>
      <c r="V174" s="47">
        <v>210</v>
      </c>
      <c r="W174" s="47" t="s">
        <v>913</v>
      </c>
      <c r="X174" s="47">
        <v>76860</v>
      </c>
      <c r="Y174" s="47">
        <v>72974</v>
      </c>
      <c r="Z174" s="48">
        <v>94.94</v>
      </c>
      <c r="AA174" s="44">
        <v>139</v>
      </c>
      <c r="AB174" s="44">
        <v>136</v>
      </c>
      <c r="AC174" s="44">
        <v>9503</v>
      </c>
      <c r="AD174" s="44"/>
      <c r="AE174" s="44">
        <v>2574</v>
      </c>
      <c r="AF174" s="44">
        <v>54882</v>
      </c>
      <c r="AG174" s="44"/>
      <c r="AH174" s="47">
        <v>685</v>
      </c>
      <c r="AI174" s="47">
        <v>803</v>
      </c>
      <c r="AJ174">
        <v>4527</v>
      </c>
      <c r="AK174" t="s">
        <v>895</v>
      </c>
      <c r="AL174">
        <v>72974</v>
      </c>
      <c r="AM174"/>
      <c r="AN174"/>
      <c r="AO174"/>
      <c r="AP174"/>
      <c r="AQ174"/>
      <c r="AR174" s="44"/>
      <c r="AS174" s="44"/>
      <c r="AT174" s="44"/>
      <c r="AU174" s="44">
        <v>22257070</v>
      </c>
      <c r="AV174" s="44">
        <v>9330829</v>
      </c>
      <c r="AW174" s="44">
        <v>7477748</v>
      </c>
      <c r="AX174" s="44">
        <v>104495</v>
      </c>
      <c r="AY174" s="44">
        <v>24214646</v>
      </c>
      <c r="AZ174" s="21">
        <v>22742038</v>
      </c>
      <c r="BA174" s="21">
        <v>1472608</v>
      </c>
      <c r="BB174" s="44">
        <v>11912</v>
      </c>
      <c r="BC174" s="44">
        <v>-49200</v>
      </c>
      <c r="BD174" s="44"/>
      <c r="BE174" s="44">
        <v>1533720</v>
      </c>
      <c r="BF174" s="44">
        <v>2898415</v>
      </c>
      <c r="BG174" s="44"/>
      <c r="BH174" s="44">
        <v>785070</v>
      </c>
      <c r="BI174" s="21">
        <v>16739010</v>
      </c>
      <c r="BJ174" s="21"/>
      <c r="BK174" s="21">
        <v>208925</v>
      </c>
      <c r="BL174" s="21">
        <v>244915</v>
      </c>
      <c r="BM174" s="21">
        <v>1380735</v>
      </c>
      <c r="BN174" s="21">
        <v>22257070</v>
      </c>
      <c r="BO174" s="21"/>
      <c r="BP174" s="21"/>
      <c r="BQ174" s="44"/>
      <c r="BR174" s="21"/>
      <c r="BS174" s="44"/>
      <c r="BT174" s="21"/>
      <c r="BU174" s="44"/>
      <c r="BV174" s="21"/>
      <c r="BW174" s="44">
        <v>8016560</v>
      </c>
      <c r="BX174" s="21"/>
      <c r="BY174" s="21"/>
      <c r="BZ174" s="21"/>
      <c r="CA174" s="44"/>
      <c r="CB174" s="44"/>
      <c r="CC174" s="44">
        <v>37376</v>
      </c>
      <c r="CD174" s="44"/>
      <c r="CE174" s="44"/>
      <c r="CF174" s="44"/>
      <c r="CG174" s="44">
        <v>1261133</v>
      </c>
      <c r="CH174" s="44"/>
      <c r="CI174" s="21">
        <v>15760</v>
      </c>
      <c r="CJ174" s="44"/>
      <c r="CK174" s="21"/>
      <c r="CL174" s="44"/>
      <c r="CM174" s="44">
        <v>5655</v>
      </c>
      <c r="CN174" s="44">
        <v>0</v>
      </c>
      <c r="CO174" s="44">
        <v>2755894</v>
      </c>
      <c r="CP174" s="44">
        <v>0</v>
      </c>
      <c r="CQ174" s="21">
        <v>3031679</v>
      </c>
      <c r="CR174" s="44">
        <v>1008882</v>
      </c>
      <c r="CS174" s="44">
        <v>2423391</v>
      </c>
      <c r="CT174" s="44">
        <v>95428</v>
      </c>
      <c r="CU174" s="44"/>
      <c r="CV174" s="44">
        <v>9900</v>
      </c>
      <c r="CW174" s="21"/>
      <c r="CX174" s="21"/>
      <c r="CY174" s="21"/>
      <c r="CZ174" s="21"/>
      <c r="DA174" s="21"/>
      <c r="DB174" s="21"/>
      <c r="DC174" s="21"/>
      <c r="DD174" s="21"/>
      <c r="DE174" s="44"/>
      <c r="DF174" s="21"/>
      <c r="DG174" s="44"/>
      <c r="DH174" s="21"/>
      <c r="DI174" s="44"/>
      <c r="DJ174" s="44"/>
      <c r="DK174" s="44"/>
      <c r="DL174" s="44"/>
      <c r="DM174" s="21"/>
      <c r="DN174" s="44"/>
      <c r="DO174" s="44"/>
      <c r="DP174" s="44"/>
      <c r="DQ174" s="44"/>
      <c r="DR174" s="44"/>
      <c r="DS174" s="44"/>
      <c r="DT174" s="44"/>
      <c r="DU174" s="44"/>
      <c r="DV174" s="44"/>
      <c r="DW174" s="44"/>
      <c r="DX174" s="44"/>
      <c r="DY174" s="44"/>
      <c r="DZ174" s="44"/>
      <c r="EA174" s="44"/>
      <c r="EB174" s="21"/>
      <c r="EC174" s="44">
        <v>3489501</v>
      </c>
      <c r="ED174" s="44"/>
      <c r="EE174" s="21"/>
      <c r="EF174" s="44"/>
      <c r="EG174" s="21">
        <v>52432</v>
      </c>
      <c r="EH174" s="44"/>
      <c r="EI174" s="21">
        <v>2451770</v>
      </c>
      <c r="EJ174" s="44"/>
      <c r="EK174" s="44"/>
      <c r="EL174" s="21"/>
      <c r="EM174" s="44">
        <v>1127558</v>
      </c>
      <c r="EN174" s="44"/>
      <c r="EO174" s="44">
        <v>356487</v>
      </c>
      <c r="EP174" s="21"/>
      <c r="EQ174" s="21"/>
      <c r="ER174" s="21"/>
      <c r="ES174" s="21"/>
      <c r="ET174" s="44"/>
      <c r="EU174" s="21"/>
      <c r="EV174" s="44"/>
      <c r="EW174" s="21"/>
      <c r="EX174" s="44"/>
      <c r="EY174" s="44"/>
      <c r="EZ174" s="21"/>
      <c r="FA174" s="21"/>
      <c r="FB174" s="44"/>
      <c r="FC174" s="44"/>
      <c r="FD174" s="21"/>
      <c r="FE174" s="112"/>
      <c r="FF174" s="44"/>
      <c r="FG174" s="44">
        <v>9827777</v>
      </c>
      <c r="FH174" s="44">
        <v>2421856</v>
      </c>
      <c r="FI174" s="44">
        <v>10492405</v>
      </c>
      <c r="FJ174" s="44">
        <v>529881</v>
      </c>
      <c r="FK174" s="44">
        <v>10437978</v>
      </c>
      <c r="FL174" s="44"/>
      <c r="FM174" s="44"/>
      <c r="FN174" s="44"/>
      <c r="FO174" s="44"/>
      <c r="FP174" s="44"/>
      <c r="FQ174" s="44"/>
      <c r="FR174" s="44"/>
      <c r="FS174" s="44"/>
      <c r="FT174" s="44">
        <v>360</v>
      </c>
      <c r="FU174" s="44">
        <v>65</v>
      </c>
      <c r="FV174" s="21">
        <v>505700</v>
      </c>
      <c r="FW174" s="44"/>
      <c r="FX174" s="44">
        <v>536035</v>
      </c>
      <c r="FY174" s="44">
        <v>165835</v>
      </c>
      <c r="FZ174" s="44">
        <v>439526</v>
      </c>
      <c r="GA174" s="44">
        <v>52308</v>
      </c>
      <c r="GB174" s="44"/>
      <c r="GC174" s="44">
        <v>44102</v>
      </c>
      <c r="GD174" s="44">
        <v>1030499</v>
      </c>
      <c r="GE174" s="44">
        <v>749914</v>
      </c>
      <c r="GF174" s="44">
        <v>217639</v>
      </c>
      <c r="GG174" s="44">
        <v>1808704</v>
      </c>
      <c r="GH174" s="44">
        <v>144245</v>
      </c>
      <c r="GI174" s="44">
        <v>329955</v>
      </c>
      <c r="GJ174" s="44">
        <v>112478</v>
      </c>
      <c r="GK174" s="44">
        <v>4639052</v>
      </c>
      <c r="GL174" s="44">
        <v>11331</v>
      </c>
      <c r="GM174" s="44">
        <v>1386000</v>
      </c>
      <c r="GN174" s="44">
        <v>91289</v>
      </c>
      <c r="GO174" s="44">
        <v>21023</v>
      </c>
      <c r="GP174" s="44"/>
      <c r="GQ174" s="44"/>
      <c r="GR174" s="44">
        <v>18000</v>
      </c>
      <c r="GS174" s="44">
        <v>7024436</v>
      </c>
      <c r="GT174" s="44"/>
      <c r="GU174" s="21">
        <v>153948</v>
      </c>
      <c r="GV174" s="44">
        <v>66610</v>
      </c>
      <c r="GW174" s="44"/>
      <c r="GX174" s="44"/>
      <c r="GY174" s="44">
        <v>7244994</v>
      </c>
      <c r="GZ174" s="44">
        <v>2493858</v>
      </c>
      <c r="HA174" s="44"/>
      <c r="HB174" s="44"/>
      <c r="HC174" s="44">
        <v>4751136</v>
      </c>
      <c r="HD174" s="44">
        <v>7244994</v>
      </c>
      <c r="HE174" s="21"/>
      <c r="HF174" s="21"/>
      <c r="HG174" s="21">
        <v>4367</v>
      </c>
      <c r="HH174" s="21"/>
      <c r="HI174" s="21">
        <v>36075</v>
      </c>
      <c r="HJ174" s="44">
        <v>22490</v>
      </c>
      <c r="HK174" s="21">
        <v>341198</v>
      </c>
      <c r="HL174" s="21">
        <v>777143</v>
      </c>
      <c r="HM174" s="21">
        <v>1176906</v>
      </c>
      <c r="HN174" s="21">
        <v>-1022958</v>
      </c>
      <c r="HO174" s="21"/>
      <c r="HP174" s="44"/>
      <c r="HQ174" s="47"/>
      <c r="HR174" s="47"/>
      <c r="HS174" s="47"/>
      <c r="HT174" s="47" t="s">
        <v>2745</v>
      </c>
      <c r="HU174" s="47">
        <v>4688453.04</v>
      </c>
      <c r="HV174" s="47">
        <v>2033</v>
      </c>
      <c r="HW174" s="47">
        <v>0</v>
      </c>
      <c r="HX174" s="47">
        <v>15425</v>
      </c>
      <c r="HY174" s="47">
        <v>58314</v>
      </c>
      <c r="HZ174" s="47">
        <v>160879</v>
      </c>
      <c r="IA174" s="47">
        <v>0</v>
      </c>
      <c r="IB174" s="47">
        <v>0</v>
      </c>
      <c r="IC174" s="47">
        <v>8991</v>
      </c>
      <c r="ID174"/>
      <c r="IE174" s="47">
        <v>7058</v>
      </c>
      <c r="IF174">
        <v>31038</v>
      </c>
      <c r="IG174" s="47">
        <v>6829</v>
      </c>
      <c r="IH174" s="47">
        <v>36422</v>
      </c>
      <c r="II174">
        <v>4119</v>
      </c>
      <c r="IJ174">
        <v>12741</v>
      </c>
      <c r="IK174">
        <v>1945</v>
      </c>
      <c r="IL174">
        <v>18647</v>
      </c>
      <c r="IM174">
        <v>364441</v>
      </c>
      <c r="IN174">
        <v>0</v>
      </c>
      <c r="IO174">
        <v>302</v>
      </c>
      <c r="IP174">
        <v>1288</v>
      </c>
      <c r="IQ174">
        <v>22906</v>
      </c>
      <c r="IR174">
        <v>0</v>
      </c>
      <c r="IS174">
        <v>0</v>
      </c>
      <c r="IT174">
        <v>24496</v>
      </c>
      <c r="IU174">
        <v>185359</v>
      </c>
      <c r="IV174">
        <v>0</v>
      </c>
      <c r="IW174">
        <v>767580</v>
      </c>
      <c r="IX174">
        <v>2117929</v>
      </c>
      <c r="IY174">
        <v>3770235</v>
      </c>
      <c r="IZ174">
        <v>0</v>
      </c>
      <c r="JA174">
        <v>0</v>
      </c>
      <c r="JB174">
        <v>351517</v>
      </c>
      <c r="JC174"/>
      <c r="JD174">
        <v>223050</v>
      </c>
      <c r="JE174">
        <v>532844</v>
      </c>
      <c r="JF174">
        <v>121483</v>
      </c>
      <c r="JG174">
        <v>752866</v>
      </c>
      <c r="JH174">
        <v>115727</v>
      </c>
      <c r="JI174">
        <v>262111</v>
      </c>
      <c r="JJ174">
        <v>89053</v>
      </c>
      <c r="JK174">
        <v>538023</v>
      </c>
      <c r="JL174">
        <v>9827777</v>
      </c>
      <c r="JM174">
        <v>0</v>
      </c>
      <c r="JN174">
        <v>29825</v>
      </c>
      <c r="JO174">
        <v>79267</v>
      </c>
      <c r="JP174">
        <v>961334</v>
      </c>
      <c r="JQ174">
        <v>0</v>
      </c>
      <c r="JR174">
        <v>0</v>
      </c>
      <c r="JS174">
        <v>1070426</v>
      </c>
      <c r="JT174"/>
      <c r="JU174"/>
      <c r="JV174"/>
      <c r="JW174"/>
      <c r="JX174"/>
      <c r="JY174"/>
      <c r="JZ174"/>
      <c r="KA174"/>
      <c r="KB174"/>
      <c r="KC174"/>
      <c r="KD174"/>
      <c r="KE174"/>
      <c r="KF174">
        <v>195</v>
      </c>
      <c r="KG174">
        <v>293</v>
      </c>
      <c r="KH174">
        <v>138</v>
      </c>
      <c r="KI174">
        <v>124</v>
      </c>
      <c r="KJ174">
        <v>178</v>
      </c>
      <c r="KK174">
        <v>85</v>
      </c>
      <c r="KL174">
        <v>85</v>
      </c>
      <c r="KM174">
        <v>127</v>
      </c>
      <c r="KN174">
        <v>58</v>
      </c>
      <c r="KO174">
        <v>1</v>
      </c>
      <c r="KP174">
        <v>0</v>
      </c>
      <c r="KQ174">
        <v>0</v>
      </c>
      <c r="KR174">
        <v>0</v>
      </c>
      <c r="KS174">
        <v>0</v>
      </c>
      <c r="KT174">
        <v>1</v>
      </c>
      <c r="KU174">
        <v>1</v>
      </c>
      <c r="KV174">
        <v>0</v>
      </c>
      <c r="KW174">
        <v>0</v>
      </c>
      <c r="KX174">
        <v>0</v>
      </c>
      <c r="KY174">
        <v>0</v>
      </c>
      <c r="KZ174">
        <v>0</v>
      </c>
      <c r="LA174">
        <v>0</v>
      </c>
      <c r="LB174">
        <v>0</v>
      </c>
      <c r="LC174">
        <v>0</v>
      </c>
      <c r="LD174">
        <v>1</v>
      </c>
      <c r="LE174">
        <v>0</v>
      </c>
      <c r="LF174">
        <v>0</v>
      </c>
      <c r="LG174">
        <v>0</v>
      </c>
      <c r="LH174">
        <v>0</v>
      </c>
    </row>
    <row r="175" spans="1:320" s="34" customFormat="1" ht="15" customHeight="1" x14ac:dyDescent="0.25">
      <c r="A175" s="45">
        <v>206190014</v>
      </c>
      <c r="B175" s="45" t="s">
        <v>2746</v>
      </c>
      <c r="C175" s="46">
        <v>45292</v>
      </c>
      <c r="D175" s="46">
        <v>45657</v>
      </c>
      <c r="E175" s="47">
        <v>366</v>
      </c>
      <c r="F175" s="45" t="s">
        <v>883</v>
      </c>
      <c r="G175" s="45" t="s">
        <v>884</v>
      </c>
      <c r="H175" s="45" t="s">
        <v>1030</v>
      </c>
      <c r="I175" s="45" t="s">
        <v>886</v>
      </c>
      <c r="J175" s="45" t="s">
        <v>887</v>
      </c>
      <c r="K175" s="45" t="s">
        <v>1031</v>
      </c>
      <c r="L175" s="45" t="s">
        <v>2747</v>
      </c>
      <c r="M175" s="45" t="s">
        <v>2748</v>
      </c>
      <c r="N175" s="45" t="s">
        <v>2749</v>
      </c>
      <c r="O175" s="45" t="s">
        <v>2750</v>
      </c>
      <c r="P175" s="45" t="s">
        <v>2751</v>
      </c>
      <c r="Q175" s="45" t="s">
        <v>2752</v>
      </c>
      <c r="R175" t="s">
        <v>2753</v>
      </c>
      <c r="S175" s="45" t="s">
        <v>893</v>
      </c>
      <c r="T175"/>
      <c r="U175" s="47">
        <v>98</v>
      </c>
      <c r="V175" s="47">
        <v>98</v>
      </c>
      <c r="W175" s="47" t="s">
        <v>894</v>
      </c>
      <c r="X175" s="47">
        <v>35868</v>
      </c>
      <c r="Y175" s="47">
        <v>34360</v>
      </c>
      <c r="Z175" s="48">
        <v>226.2</v>
      </c>
      <c r="AA175" s="44">
        <v>139</v>
      </c>
      <c r="AB175" s="44">
        <v>133</v>
      </c>
      <c r="AC175" s="44">
        <v>7676</v>
      </c>
      <c r="AD175" s="44"/>
      <c r="AE175" s="44">
        <v>1242</v>
      </c>
      <c r="AF175" s="44">
        <v>23591</v>
      </c>
      <c r="AG175" s="44"/>
      <c r="AH175" s="47">
        <v>891</v>
      </c>
      <c r="AI175" s="47">
        <v>361</v>
      </c>
      <c r="AJ175">
        <v>599</v>
      </c>
      <c r="AK175" t="s">
        <v>895</v>
      </c>
      <c r="AL175">
        <v>34360</v>
      </c>
      <c r="AM175"/>
      <c r="AN175"/>
      <c r="AO175"/>
      <c r="AP175"/>
      <c r="AQ175"/>
      <c r="AR175" s="44"/>
      <c r="AS175" s="44"/>
      <c r="AT175" s="44"/>
      <c r="AU175" s="44">
        <v>20450250</v>
      </c>
      <c r="AV175" s="44">
        <v>8610954</v>
      </c>
      <c r="AW175" s="44">
        <v>12149790</v>
      </c>
      <c r="AX175" s="44"/>
      <c r="AY175" s="44">
        <v>16911414</v>
      </c>
      <c r="AZ175" s="21">
        <v>14267682</v>
      </c>
      <c r="BA175" s="21">
        <v>2643732</v>
      </c>
      <c r="BB175" s="44">
        <v>276698</v>
      </c>
      <c r="BC175" s="44">
        <v>800</v>
      </c>
      <c r="BD175" s="44"/>
      <c r="BE175" s="44">
        <v>2919630</v>
      </c>
      <c r="BF175" s="44">
        <v>6140800</v>
      </c>
      <c r="BG175" s="44"/>
      <c r="BH175" s="44">
        <v>681500</v>
      </c>
      <c r="BI175" s="21">
        <v>12452000</v>
      </c>
      <c r="BJ175" s="21"/>
      <c r="BK175" s="21">
        <v>704300</v>
      </c>
      <c r="BL175" s="21">
        <v>162450</v>
      </c>
      <c r="BM175" s="21">
        <v>309200</v>
      </c>
      <c r="BN175" s="21">
        <v>20450250</v>
      </c>
      <c r="BO175" s="21"/>
      <c r="BP175" s="21"/>
      <c r="BQ175" s="44"/>
      <c r="BR175" s="21"/>
      <c r="BS175" s="44"/>
      <c r="BT175" s="21"/>
      <c r="BU175" s="44"/>
      <c r="BV175" s="21"/>
      <c r="BW175" s="44">
        <v>7870312</v>
      </c>
      <c r="BX175" s="21"/>
      <c r="BY175" s="21"/>
      <c r="BZ175" s="21"/>
      <c r="CA175" s="44">
        <v>28574</v>
      </c>
      <c r="CB175" s="44"/>
      <c r="CC175" s="44">
        <v>80275</v>
      </c>
      <c r="CD175" s="44"/>
      <c r="CE175" s="44"/>
      <c r="CF175" s="44"/>
      <c r="CG175" s="44">
        <v>621278</v>
      </c>
      <c r="CH175" s="44"/>
      <c r="CI175" s="21">
        <v>6862</v>
      </c>
      <c r="CJ175" s="44"/>
      <c r="CK175" s="21">
        <v>3653</v>
      </c>
      <c r="CL175" s="44"/>
      <c r="CM175" s="44">
        <v>4195</v>
      </c>
      <c r="CN175" s="44">
        <v>561</v>
      </c>
      <c r="CO175" s="44">
        <v>3079023</v>
      </c>
      <c r="CP175" s="44">
        <v>0</v>
      </c>
      <c r="CQ175" s="21">
        <v>3055353</v>
      </c>
      <c r="CR175" s="44">
        <v>690437</v>
      </c>
      <c r="CS175" s="44">
        <v>1464724</v>
      </c>
      <c r="CT175" s="44">
        <v>224845</v>
      </c>
      <c r="CU175" s="44"/>
      <c r="CV175" s="44">
        <v>91816</v>
      </c>
      <c r="CW175" s="21"/>
      <c r="CX175" s="21"/>
      <c r="CY175" s="21"/>
      <c r="CZ175" s="21"/>
      <c r="DA175" s="21"/>
      <c r="DB175" s="21"/>
      <c r="DC175" s="21"/>
      <c r="DD175" s="21"/>
      <c r="DE175" s="44"/>
      <c r="DF175" s="21"/>
      <c r="DG175" s="44"/>
      <c r="DH175" s="21"/>
      <c r="DI175" s="44"/>
      <c r="DJ175" s="44"/>
      <c r="DK175" s="44"/>
      <c r="DL175" s="44"/>
      <c r="DM175" s="21"/>
      <c r="DN175" s="44"/>
      <c r="DO175" s="44"/>
      <c r="DP175" s="44"/>
      <c r="DQ175" s="44"/>
      <c r="DR175" s="44"/>
      <c r="DS175" s="44"/>
      <c r="DT175" s="44"/>
      <c r="DU175" s="44"/>
      <c r="DV175" s="44"/>
      <c r="DW175" s="44"/>
      <c r="DX175" s="44"/>
      <c r="DY175" s="44">
        <v>-11443</v>
      </c>
      <c r="DZ175" s="44"/>
      <c r="EA175" s="44"/>
      <c r="EB175" s="21"/>
      <c r="EC175" s="44">
        <v>5837005</v>
      </c>
      <c r="ED175" s="44"/>
      <c r="EE175" s="21"/>
      <c r="EF175" s="44"/>
      <c r="EG175" s="21">
        <v>117116</v>
      </c>
      <c r="EH175" s="44"/>
      <c r="EI175" s="21">
        <v>5383423</v>
      </c>
      <c r="EJ175" s="44"/>
      <c r="EK175" s="44"/>
      <c r="EL175" s="21"/>
      <c r="EM175" s="44">
        <v>691460</v>
      </c>
      <c r="EN175" s="44"/>
      <c r="EO175" s="44">
        <v>132229</v>
      </c>
      <c r="EP175" s="21"/>
      <c r="EQ175" s="21"/>
      <c r="ER175" s="21"/>
      <c r="ES175" s="21"/>
      <c r="ET175" s="44"/>
      <c r="EU175" s="21"/>
      <c r="EV175" s="44"/>
      <c r="EW175" s="21"/>
      <c r="EX175" s="44"/>
      <c r="EY175" s="44"/>
      <c r="EZ175" s="21"/>
      <c r="FA175" s="21"/>
      <c r="FB175" s="44"/>
      <c r="FC175" s="44"/>
      <c r="FD175" s="21"/>
      <c r="FE175" s="112"/>
      <c r="FF175" s="44"/>
      <c r="FG175" s="44">
        <v>6942395</v>
      </c>
      <c r="FH175" s="44">
        <v>1793757</v>
      </c>
      <c r="FI175" s="44">
        <v>5531530</v>
      </c>
      <c r="FJ175" s="44">
        <v>344646</v>
      </c>
      <c r="FK175" s="44">
        <v>5959002</v>
      </c>
      <c r="FL175" s="44"/>
      <c r="FM175" s="44"/>
      <c r="FN175" s="44"/>
      <c r="FO175" s="44"/>
      <c r="FP175" s="44"/>
      <c r="FQ175" s="44"/>
      <c r="FR175" s="44"/>
      <c r="FS175" s="44"/>
      <c r="FT175" s="44">
        <v>2178</v>
      </c>
      <c r="FU175" s="44">
        <v>280</v>
      </c>
      <c r="FV175" s="21">
        <v>602857</v>
      </c>
      <c r="FW175" s="44"/>
      <c r="FX175" s="44">
        <v>443421</v>
      </c>
      <c r="FY175" s="44">
        <v>130716</v>
      </c>
      <c r="FZ175" s="44">
        <v>210533</v>
      </c>
      <c r="GA175" s="44">
        <v>29862</v>
      </c>
      <c r="GB175" s="44"/>
      <c r="GC175" s="44">
        <v>51609</v>
      </c>
      <c r="GD175" s="44">
        <v>611073</v>
      </c>
      <c r="GE175" s="44">
        <v>327576</v>
      </c>
      <c r="GF175" s="44">
        <v>146345</v>
      </c>
      <c r="GG175" s="44">
        <v>834228</v>
      </c>
      <c r="GH175" s="44">
        <v>116374</v>
      </c>
      <c r="GI175" s="44">
        <v>169347</v>
      </c>
      <c r="GJ175" s="44">
        <v>100266</v>
      </c>
      <c r="GK175" s="44">
        <v>3020331</v>
      </c>
      <c r="GL175" s="44">
        <v>43396</v>
      </c>
      <c r="GM175" s="44">
        <v>1133448</v>
      </c>
      <c r="GN175" s="44">
        <v>102644</v>
      </c>
      <c r="GO175" s="44">
        <v>17462</v>
      </c>
      <c r="GP175" s="44"/>
      <c r="GQ175" s="44">
        <v>1359</v>
      </c>
      <c r="GR175" s="44">
        <v>213375</v>
      </c>
      <c r="GS175" s="44">
        <v>16282155</v>
      </c>
      <c r="GT175" s="44"/>
      <c r="GU175" s="21">
        <v>200290</v>
      </c>
      <c r="GV175" s="44"/>
      <c r="GW175" s="44"/>
      <c r="GX175" s="44">
        <v>7916137</v>
      </c>
      <c r="GY175" s="44">
        <v>24398582</v>
      </c>
      <c r="GZ175" s="44">
        <v>13106720</v>
      </c>
      <c r="HA175" s="44"/>
      <c r="HB175" s="44"/>
      <c r="HC175" s="44">
        <v>11291862</v>
      </c>
      <c r="HD175" s="44">
        <v>24398582</v>
      </c>
      <c r="HE175" s="21">
        <v>13340437</v>
      </c>
      <c r="HF175" s="21"/>
      <c r="HG175" s="21">
        <v>2286948</v>
      </c>
      <c r="HH175" s="21"/>
      <c r="HI175" s="21">
        <v>0</v>
      </c>
      <c r="HJ175" s="44"/>
      <c r="HK175" s="21">
        <v>398287</v>
      </c>
      <c r="HL175" s="21">
        <v>217260</v>
      </c>
      <c r="HM175" s="21">
        <v>615547</v>
      </c>
      <c r="HN175" s="21">
        <v>-415257</v>
      </c>
      <c r="HO175" s="21"/>
      <c r="HP175" s="44"/>
      <c r="HQ175" s="47"/>
      <c r="HR175" s="47"/>
      <c r="HS175" s="47"/>
      <c r="HT175" s="47" t="s">
        <v>1799</v>
      </c>
      <c r="HU175" s="47">
        <v>131067.2</v>
      </c>
      <c r="HV175" s="47">
        <v>4165</v>
      </c>
      <c r="HW175" s="47">
        <v>0</v>
      </c>
      <c r="HX175" s="47">
        <v>10090</v>
      </c>
      <c r="HY175" s="47">
        <v>24306</v>
      </c>
      <c r="HZ175" s="47">
        <v>87801</v>
      </c>
      <c r="IA175" s="47">
        <v>0</v>
      </c>
      <c r="IB175" s="47">
        <v>0</v>
      </c>
      <c r="IC175" s="47">
        <v>7342</v>
      </c>
      <c r="ID175">
        <v>20366</v>
      </c>
      <c r="IE175" s="47">
        <v>3064</v>
      </c>
      <c r="IF175">
        <v>11235</v>
      </c>
      <c r="IG175" s="47">
        <v>5955</v>
      </c>
      <c r="IH175" s="47">
        <v>21716</v>
      </c>
      <c r="II175">
        <v>3018</v>
      </c>
      <c r="IJ175">
        <v>5407</v>
      </c>
      <c r="IK175">
        <v>2024</v>
      </c>
      <c r="IL175">
        <v>13711</v>
      </c>
      <c r="IM175">
        <v>220200</v>
      </c>
      <c r="IN175">
        <v>0</v>
      </c>
      <c r="IO175">
        <v>0</v>
      </c>
      <c r="IP175">
        <v>0</v>
      </c>
      <c r="IQ175">
        <v>0</v>
      </c>
      <c r="IR175">
        <v>0</v>
      </c>
      <c r="IS175">
        <v>0</v>
      </c>
      <c r="IT175">
        <v>0</v>
      </c>
      <c r="IU175">
        <v>362213</v>
      </c>
      <c r="IV175">
        <v>0</v>
      </c>
      <c r="IW175">
        <v>521484</v>
      </c>
      <c r="IX175">
        <v>971552</v>
      </c>
      <c r="IY175">
        <v>2098351</v>
      </c>
      <c r="IZ175">
        <v>0</v>
      </c>
      <c r="JA175">
        <v>0</v>
      </c>
      <c r="JB175">
        <v>320497</v>
      </c>
      <c r="JC175">
        <v>936413</v>
      </c>
      <c r="JD175">
        <v>82188</v>
      </c>
      <c r="JE175">
        <v>195634</v>
      </c>
      <c r="JF175">
        <v>101243</v>
      </c>
      <c r="JG175">
        <v>446361</v>
      </c>
      <c r="JH175">
        <v>91435</v>
      </c>
      <c r="JI175">
        <v>128786</v>
      </c>
      <c r="JJ175">
        <v>89278</v>
      </c>
      <c r="JK175">
        <v>596960</v>
      </c>
      <c r="JL175">
        <v>6942395</v>
      </c>
      <c r="JM175">
        <v>0</v>
      </c>
      <c r="JN175">
        <v>0</v>
      </c>
      <c r="JO175">
        <v>0</v>
      </c>
      <c r="JP175">
        <v>0</v>
      </c>
      <c r="JQ175">
        <v>0</v>
      </c>
      <c r="JR175">
        <v>0</v>
      </c>
      <c r="JS175">
        <v>0</v>
      </c>
      <c r="JT175"/>
      <c r="JU175"/>
      <c r="JV175"/>
      <c r="JW175"/>
      <c r="JX175"/>
      <c r="JY175">
        <v>20366</v>
      </c>
      <c r="JZ175"/>
      <c r="KA175"/>
      <c r="KB175"/>
      <c r="KC175"/>
      <c r="KD175"/>
      <c r="KE175">
        <v>936413</v>
      </c>
      <c r="KF175">
        <v>174</v>
      </c>
      <c r="KG175">
        <v>203</v>
      </c>
      <c r="KH175">
        <v>145</v>
      </c>
      <c r="KI175">
        <v>90</v>
      </c>
      <c r="KJ175">
        <v>103</v>
      </c>
      <c r="KK175">
        <v>76</v>
      </c>
      <c r="KL175">
        <v>56</v>
      </c>
      <c r="KM175">
        <v>64</v>
      </c>
      <c r="KN175">
        <v>46</v>
      </c>
      <c r="KO175">
        <v>1</v>
      </c>
      <c r="KP175">
        <v>0</v>
      </c>
      <c r="KQ175">
        <v>0</v>
      </c>
      <c r="KR175">
        <v>0</v>
      </c>
      <c r="KS175">
        <v>1</v>
      </c>
      <c r="KT175">
        <v>0</v>
      </c>
      <c r="KU175">
        <v>1</v>
      </c>
      <c r="KV175">
        <v>0</v>
      </c>
      <c r="KW175">
        <v>0</v>
      </c>
      <c r="KX175">
        <v>0</v>
      </c>
      <c r="KY175">
        <v>0</v>
      </c>
      <c r="KZ175">
        <v>0</v>
      </c>
      <c r="LA175">
        <v>0</v>
      </c>
      <c r="LB175">
        <v>0</v>
      </c>
      <c r="LC175">
        <v>0</v>
      </c>
      <c r="LD175">
        <v>1</v>
      </c>
      <c r="LE175">
        <v>0</v>
      </c>
      <c r="LF175">
        <v>0</v>
      </c>
      <c r="LG175">
        <v>0</v>
      </c>
      <c r="LH175">
        <v>0</v>
      </c>
    </row>
    <row r="176" spans="1:320" s="34" customFormat="1" ht="15" customHeight="1" x14ac:dyDescent="0.25">
      <c r="A176" s="45">
        <v>206190015</v>
      </c>
      <c r="B176" s="45" t="s">
        <v>2754</v>
      </c>
      <c r="C176" s="46">
        <v>45292</v>
      </c>
      <c r="D176" s="46">
        <v>45657</v>
      </c>
      <c r="E176" s="47">
        <v>366</v>
      </c>
      <c r="F176" s="45" t="s">
        <v>883</v>
      </c>
      <c r="G176" s="45" t="s">
        <v>884</v>
      </c>
      <c r="H176" s="45" t="s">
        <v>1030</v>
      </c>
      <c r="I176" s="45" t="s">
        <v>886</v>
      </c>
      <c r="J176" s="45" t="s">
        <v>887</v>
      </c>
      <c r="K176" s="45" t="s">
        <v>1031</v>
      </c>
      <c r="L176" s="45" t="s">
        <v>2709</v>
      </c>
      <c r="M176" s="45" t="s">
        <v>2755</v>
      </c>
      <c r="N176" s="45" t="s">
        <v>2756</v>
      </c>
      <c r="O176" s="45" t="s">
        <v>1034</v>
      </c>
      <c r="P176" s="45" t="s">
        <v>2757</v>
      </c>
      <c r="Q176" s="45" t="s">
        <v>2758</v>
      </c>
      <c r="R176" t="s">
        <v>2759</v>
      </c>
      <c r="S176" s="45" t="s">
        <v>893</v>
      </c>
      <c r="T176" t="s">
        <v>2760</v>
      </c>
      <c r="U176" s="47">
        <v>177</v>
      </c>
      <c r="V176" s="47">
        <v>177</v>
      </c>
      <c r="W176" s="47" t="s">
        <v>913</v>
      </c>
      <c r="X176" s="47">
        <v>64782</v>
      </c>
      <c r="Y176" s="47">
        <v>58346</v>
      </c>
      <c r="Z176" s="48">
        <v>212.67</v>
      </c>
      <c r="AA176" s="44">
        <v>322</v>
      </c>
      <c r="AB176" s="44">
        <v>387</v>
      </c>
      <c r="AC176" s="44">
        <v>4221</v>
      </c>
      <c r="AD176" s="44"/>
      <c r="AE176" s="44">
        <v>2999</v>
      </c>
      <c r="AF176" s="44">
        <v>44864</v>
      </c>
      <c r="AG176" s="44">
        <v>5865</v>
      </c>
      <c r="AH176" s="47"/>
      <c r="AI176" s="47">
        <v>11</v>
      </c>
      <c r="AJ176">
        <v>386</v>
      </c>
      <c r="AK176" t="s">
        <v>895</v>
      </c>
      <c r="AL176">
        <v>58346</v>
      </c>
      <c r="AM176"/>
      <c r="AN176"/>
      <c r="AO176"/>
      <c r="AP176"/>
      <c r="AQ176"/>
      <c r="AR176" s="44"/>
      <c r="AS176" s="44"/>
      <c r="AT176" s="44"/>
      <c r="AU176" s="44">
        <v>25025661</v>
      </c>
      <c r="AV176" s="44">
        <v>4892888</v>
      </c>
      <c r="AW176" s="44">
        <v>7591108</v>
      </c>
      <c r="AX176" s="44">
        <v>7107</v>
      </c>
      <c r="AY176" s="44">
        <v>22334548</v>
      </c>
      <c r="AZ176" s="21">
        <v>21578087</v>
      </c>
      <c r="BA176" s="21">
        <v>756461</v>
      </c>
      <c r="BB176" s="44"/>
      <c r="BC176" s="44">
        <v>920</v>
      </c>
      <c r="BD176" s="44"/>
      <c r="BE176" s="44">
        <v>755541</v>
      </c>
      <c r="BF176" s="44">
        <v>1810666</v>
      </c>
      <c r="BG176" s="44"/>
      <c r="BH176" s="44">
        <v>1283301</v>
      </c>
      <c r="BI176" s="21">
        <v>18908788</v>
      </c>
      <c r="BJ176" s="21">
        <v>2853512</v>
      </c>
      <c r="BK176" s="21"/>
      <c r="BL176" s="21">
        <v>4825</v>
      </c>
      <c r="BM176" s="21">
        <v>164569</v>
      </c>
      <c r="BN176" s="21">
        <v>25025661</v>
      </c>
      <c r="BO176" s="21"/>
      <c r="BP176" s="21"/>
      <c r="BQ176" s="44"/>
      <c r="BR176" s="21"/>
      <c r="BS176" s="44"/>
      <c r="BT176" s="21"/>
      <c r="BU176" s="44"/>
      <c r="BV176" s="21"/>
      <c r="BW176" s="44">
        <v>2012967</v>
      </c>
      <c r="BX176" s="21"/>
      <c r="BY176" s="21"/>
      <c r="BZ176" s="21"/>
      <c r="CA176" s="44">
        <v>10414</v>
      </c>
      <c r="CB176" s="44"/>
      <c r="CC176" s="44">
        <v>279125</v>
      </c>
      <c r="CD176" s="44"/>
      <c r="CE176" s="44">
        <v>2517374</v>
      </c>
      <c r="CF176" s="44"/>
      <c r="CG176" s="44"/>
      <c r="CH176" s="44"/>
      <c r="CI176" s="21">
        <v>-279</v>
      </c>
      <c r="CJ176" s="44"/>
      <c r="CK176" s="21">
        <v>73287</v>
      </c>
      <c r="CL176" s="44"/>
      <c r="CM176" s="44">
        <v>1194</v>
      </c>
      <c r="CN176" s="44">
        <v>0</v>
      </c>
      <c r="CO176" s="44">
        <v>1977435</v>
      </c>
      <c r="CP176" s="44">
        <v>0</v>
      </c>
      <c r="CQ176" s="21">
        <v>1748583</v>
      </c>
      <c r="CR176" s="44">
        <v>680523</v>
      </c>
      <c r="CS176" s="44">
        <v>403219</v>
      </c>
      <c r="CT176" s="44">
        <v>24659</v>
      </c>
      <c r="CU176" s="44"/>
      <c r="CV176" s="44">
        <v>57275</v>
      </c>
      <c r="CW176" s="21"/>
      <c r="CX176" s="21"/>
      <c r="CY176" s="21"/>
      <c r="CZ176" s="21"/>
      <c r="DA176" s="21"/>
      <c r="DB176" s="21"/>
      <c r="DC176" s="21"/>
      <c r="DD176" s="21"/>
      <c r="DE176" s="44"/>
      <c r="DF176" s="21"/>
      <c r="DG176" s="44"/>
      <c r="DH176" s="21"/>
      <c r="DI176" s="44"/>
      <c r="DJ176" s="44"/>
      <c r="DK176" s="44"/>
      <c r="DL176" s="44"/>
      <c r="DM176" s="21"/>
      <c r="DN176" s="44"/>
      <c r="DO176" s="44"/>
      <c r="DP176" s="44"/>
      <c r="DQ176" s="44"/>
      <c r="DR176" s="44"/>
      <c r="DS176" s="44"/>
      <c r="DT176" s="44"/>
      <c r="DU176" s="44"/>
      <c r="DV176" s="44"/>
      <c r="DW176" s="44"/>
      <c r="DX176" s="44"/>
      <c r="DY176" s="44">
        <v>-532</v>
      </c>
      <c r="DZ176" s="44"/>
      <c r="EA176" s="44"/>
      <c r="EB176" s="21"/>
      <c r="EC176" s="44">
        <v>-73238</v>
      </c>
      <c r="ED176" s="44"/>
      <c r="EE176" s="21"/>
      <c r="EF176" s="44"/>
      <c r="EG176" s="21">
        <v>438915</v>
      </c>
      <c r="EH176" s="44"/>
      <c r="EI176" s="21">
        <v>6157202</v>
      </c>
      <c r="EJ176" s="44"/>
      <c r="EK176" s="44">
        <v>1143819</v>
      </c>
      <c r="EL176" s="21"/>
      <c r="EM176" s="44"/>
      <c r="EN176" s="44"/>
      <c r="EO176" s="44">
        <v>-75058</v>
      </c>
      <c r="EP176" s="21"/>
      <c r="EQ176" s="21"/>
      <c r="ER176" s="21"/>
      <c r="ES176" s="21"/>
      <c r="ET176" s="44"/>
      <c r="EU176" s="21"/>
      <c r="EV176" s="44"/>
      <c r="EW176" s="21"/>
      <c r="EX176" s="44"/>
      <c r="EY176" s="44"/>
      <c r="EZ176" s="21"/>
      <c r="FA176" s="21"/>
      <c r="FB176" s="44"/>
      <c r="FC176" s="44"/>
      <c r="FD176" s="21"/>
      <c r="FE176" s="112"/>
      <c r="FF176" s="44"/>
      <c r="FG176" s="44">
        <v>8633485</v>
      </c>
      <c r="FH176" s="44">
        <v>2283769</v>
      </c>
      <c r="FI176" s="44">
        <v>10660833</v>
      </c>
      <c r="FJ176" s="44">
        <v>521835</v>
      </c>
      <c r="FK176" s="44">
        <v>9377864</v>
      </c>
      <c r="FL176" s="44"/>
      <c r="FM176" s="44"/>
      <c r="FN176" s="44"/>
      <c r="FO176" s="44"/>
      <c r="FP176" s="44"/>
      <c r="FQ176" s="44"/>
      <c r="FR176" s="44"/>
      <c r="FS176" s="44"/>
      <c r="FT176" s="44">
        <v>64050</v>
      </c>
      <c r="FU176" s="44"/>
      <c r="FV176" s="21">
        <v>1054121</v>
      </c>
      <c r="FW176" s="44">
        <v>12448</v>
      </c>
      <c r="FX176" s="44">
        <v>231758</v>
      </c>
      <c r="FY176" s="44">
        <v>124847</v>
      </c>
      <c r="FZ176" s="44">
        <v>392406</v>
      </c>
      <c r="GA176" s="44">
        <v>25123</v>
      </c>
      <c r="GB176" s="44"/>
      <c r="GC176" s="44">
        <v>59016</v>
      </c>
      <c r="GD176" s="44">
        <v>794171</v>
      </c>
      <c r="GE176" s="44">
        <v>540946</v>
      </c>
      <c r="GF176" s="44">
        <v>390637</v>
      </c>
      <c r="GG176" s="44">
        <v>1595919</v>
      </c>
      <c r="GH176" s="44">
        <v>323573</v>
      </c>
      <c r="GI176" s="44">
        <v>267094</v>
      </c>
      <c r="GJ176" s="44">
        <v>23911</v>
      </c>
      <c r="GK176" s="44">
        <v>4321104</v>
      </c>
      <c r="GL176" s="44">
        <v>308641</v>
      </c>
      <c r="GM176" s="44">
        <v>1229205</v>
      </c>
      <c r="GN176" s="44">
        <v>41859</v>
      </c>
      <c r="GO176" s="44">
        <v>67328</v>
      </c>
      <c r="GP176" s="44"/>
      <c r="GQ176" s="44"/>
      <c r="GR176" s="44">
        <v>332066</v>
      </c>
      <c r="GS176" s="44">
        <v>3923037</v>
      </c>
      <c r="GT176" s="44">
        <v>7044198</v>
      </c>
      <c r="GU176" s="21"/>
      <c r="GV176" s="44"/>
      <c r="GW176" s="44"/>
      <c r="GX176" s="44"/>
      <c r="GY176" s="44">
        <v>10967235</v>
      </c>
      <c r="GZ176" s="44">
        <v>6818366</v>
      </c>
      <c r="HA176" s="44"/>
      <c r="HB176" s="44">
        <v>4056761</v>
      </c>
      <c r="HC176" s="44">
        <v>92108</v>
      </c>
      <c r="HD176" s="44">
        <v>10967235</v>
      </c>
      <c r="HE176" s="21">
        <v>1040187</v>
      </c>
      <c r="HF176" s="21"/>
      <c r="HG176" s="21">
        <v>4301444</v>
      </c>
      <c r="HH176" s="21"/>
      <c r="HI176" s="21">
        <v>0</v>
      </c>
      <c r="HJ176" s="44"/>
      <c r="HK176" s="21"/>
      <c r="HL176" s="21"/>
      <c r="HM176" s="21">
        <v>0</v>
      </c>
      <c r="HN176" s="21">
        <v>0</v>
      </c>
      <c r="HO176" s="21"/>
      <c r="HP176" s="44">
        <v>4056761</v>
      </c>
      <c r="HQ176" s="47"/>
      <c r="HR176" s="47">
        <v>4056761</v>
      </c>
      <c r="HS176" s="47"/>
      <c r="HT176" s="47" t="s">
        <v>1759</v>
      </c>
      <c r="HU176" s="47">
        <v>0</v>
      </c>
      <c r="HV176" s="47">
        <v>2050</v>
      </c>
      <c r="HW176" s="47">
        <v>0</v>
      </c>
      <c r="HX176" s="47">
        <v>21558</v>
      </c>
      <c r="HY176" s="47">
        <v>55720</v>
      </c>
      <c r="HZ176" s="47">
        <v>142449</v>
      </c>
      <c r="IA176" s="47">
        <v>0</v>
      </c>
      <c r="IB176" s="47">
        <v>0</v>
      </c>
      <c r="IC176" s="47">
        <v>5156</v>
      </c>
      <c r="ID176"/>
      <c r="IE176" s="47">
        <v>5673</v>
      </c>
      <c r="IF176"/>
      <c r="IG176" s="47"/>
      <c r="IH176" s="47">
        <v>1871</v>
      </c>
      <c r="II176">
        <v>8902</v>
      </c>
      <c r="IJ176">
        <v>8507</v>
      </c>
      <c r="IK176">
        <v>409</v>
      </c>
      <c r="IL176">
        <v>16507</v>
      </c>
      <c r="IM176">
        <v>268802</v>
      </c>
      <c r="IN176">
        <v>0</v>
      </c>
      <c r="IO176">
        <v>0</v>
      </c>
      <c r="IP176">
        <v>0</v>
      </c>
      <c r="IQ176">
        <v>0</v>
      </c>
      <c r="IR176">
        <v>0</v>
      </c>
      <c r="IS176">
        <v>0</v>
      </c>
      <c r="IT176">
        <v>0</v>
      </c>
      <c r="IU176">
        <v>241151</v>
      </c>
      <c r="IV176">
        <v>0</v>
      </c>
      <c r="IW176">
        <v>1012154</v>
      </c>
      <c r="IX176">
        <v>2092140</v>
      </c>
      <c r="IY176">
        <v>3585183</v>
      </c>
      <c r="IZ176">
        <v>0</v>
      </c>
      <c r="JA176">
        <v>0</v>
      </c>
      <c r="JB176">
        <v>247502</v>
      </c>
      <c r="JC176"/>
      <c r="JD176">
        <v>235187</v>
      </c>
      <c r="JE176"/>
      <c r="JF176"/>
      <c r="JG176">
        <v>104759</v>
      </c>
      <c r="JH176">
        <v>250563</v>
      </c>
      <c r="JI176">
        <v>197437</v>
      </c>
      <c r="JJ176">
        <v>19333</v>
      </c>
      <c r="JK176">
        <v>648076</v>
      </c>
      <c r="JL176">
        <v>8633485</v>
      </c>
      <c r="JM176">
        <v>0</v>
      </c>
      <c r="JN176">
        <v>0</v>
      </c>
      <c r="JO176">
        <v>0</v>
      </c>
      <c r="JP176">
        <v>0</v>
      </c>
      <c r="JQ176">
        <v>0</v>
      </c>
      <c r="JR176">
        <v>0</v>
      </c>
      <c r="JS176">
        <v>0</v>
      </c>
      <c r="JT176"/>
      <c r="JU176"/>
      <c r="JV176"/>
      <c r="JW176"/>
      <c r="JX176"/>
      <c r="JY176"/>
      <c r="JZ176"/>
      <c r="KA176"/>
      <c r="KB176"/>
      <c r="KC176"/>
      <c r="KD176"/>
      <c r="KE176"/>
      <c r="KF176">
        <v>156</v>
      </c>
      <c r="KG176">
        <v>194</v>
      </c>
      <c r="KH176">
        <v>119</v>
      </c>
      <c r="KI176">
        <v>129</v>
      </c>
      <c r="KJ176">
        <v>159</v>
      </c>
      <c r="KK176">
        <v>98</v>
      </c>
      <c r="KL176">
        <v>84</v>
      </c>
      <c r="KM176">
        <v>103</v>
      </c>
      <c r="KN176">
        <v>66</v>
      </c>
      <c r="KO176">
        <v>1</v>
      </c>
      <c r="KP176">
        <v>0</v>
      </c>
      <c r="KQ176">
        <v>0</v>
      </c>
      <c r="KR176">
        <v>0</v>
      </c>
      <c r="KS176">
        <v>0</v>
      </c>
      <c r="KT176">
        <v>1</v>
      </c>
      <c r="KU176">
        <v>1</v>
      </c>
      <c r="KV176">
        <v>0</v>
      </c>
      <c r="KW176">
        <v>0</v>
      </c>
      <c r="KX176">
        <v>0</v>
      </c>
      <c r="KY176">
        <v>0</v>
      </c>
      <c r="KZ176">
        <v>0</v>
      </c>
      <c r="LA176">
        <v>0</v>
      </c>
      <c r="LB176">
        <v>0</v>
      </c>
      <c r="LC176">
        <v>0</v>
      </c>
      <c r="LD176">
        <v>1</v>
      </c>
      <c r="LE176">
        <v>0</v>
      </c>
      <c r="LF176">
        <v>0</v>
      </c>
      <c r="LG176">
        <v>0</v>
      </c>
      <c r="LH176">
        <v>0</v>
      </c>
    </row>
    <row r="177" spans="1:320" s="34" customFormat="1" ht="15" customHeight="1" x14ac:dyDescent="0.25">
      <c r="A177" s="45">
        <v>206190018</v>
      </c>
      <c r="B177" s="45" t="s">
        <v>2761</v>
      </c>
      <c r="C177" s="46">
        <v>45292</v>
      </c>
      <c r="D177" s="46">
        <v>45657</v>
      </c>
      <c r="E177" s="47">
        <v>366</v>
      </c>
      <c r="F177" s="45" t="s">
        <v>883</v>
      </c>
      <c r="G177" s="45" t="s">
        <v>884</v>
      </c>
      <c r="H177" s="45" t="s">
        <v>1030</v>
      </c>
      <c r="I177" s="45" t="s">
        <v>886</v>
      </c>
      <c r="J177" s="45" t="s">
        <v>887</v>
      </c>
      <c r="K177" s="45" t="s">
        <v>1031</v>
      </c>
      <c r="L177" s="45" t="s">
        <v>2747</v>
      </c>
      <c r="M177" s="45" t="s">
        <v>2762</v>
      </c>
      <c r="N177" s="45" t="s">
        <v>2763</v>
      </c>
      <c r="O177" s="45" t="s">
        <v>2764</v>
      </c>
      <c r="P177" s="45" t="s">
        <v>2765</v>
      </c>
      <c r="Q177" s="45" t="s">
        <v>2766</v>
      </c>
      <c r="R177" t="s">
        <v>2767</v>
      </c>
      <c r="S177" s="45" t="s">
        <v>893</v>
      </c>
      <c r="T177"/>
      <c r="U177" s="47">
        <v>97</v>
      </c>
      <c r="V177" s="47">
        <v>97</v>
      </c>
      <c r="W177" s="47" t="s">
        <v>894</v>
      </c>
      <c r="X177" s="47">
        <v>35502</v>
      </c>
      <c r="Y177" s="47">
        <v>34458</v>
      </c>
      <c r="Z177" s="48">
        <v>227.72</v>
      </c>
      <c r="AA177" s="44">
        <v>201</v>
      </c>
      <c r="AB177" s="44">
        <v>198</v>
      </c>
      <c r="AC177" s="44">
        <v>7366</v>
      </c>
      <c r="AD177" s="44"/>
      <c r="AE177" s="44">
        <v>733</v>
      </c>
      <c r="AF177" s="44">
        <v>24185</v>
      </c>
      <c r="AG177" s="44"/>
      <c r="AH177" s="47">
        <v>1560</v>
      </c>
      <c r="AI177" s="47">
        <v>28</v>
      </c>
      <c r="AJ177">
        <v>586</v>
      </c>
      <c r="AK177" t="s">
        <v>895</v>
      </c>
      <c r="AL177">
        <v>34458</v>
      </c>
      <c r="AM177"/>
      <c r="AN177"/>
      <c r="AO177"/>
      <c r="AP177"/>
      <c r="AQ177"/>
      <c r="AR177" s="44"/>
      <c r="AS177" s="44"/>
      <c r="AT177" s="44"/>
      <c r="AU177" s="44">
        <v>20487192</v>
      </c>
      <c r="AV177" s="44">
        <v>12356724</v>
      </c>
      <c r="AW177" s="44">
        <v>14998052</v>
      </c>
      <c r="AX177" s="44">
        <v>82863</v>
      </c>
      <c r="AY177" s="44">
        <v>17928727</v>
      </c>
      <c r="AZ177" s="21">
        <v>16562440</v>
      </c>
      <c r="BA177" s="21">
        <v>1366287</v>
      </c>
      <c r="BB177" s="44">
        <v>392089</v>
      </c>
      <c r="BC177" s="44">
        <v>800</v>
      </c>
      <c r="BD177" s="44"/>
      <c r="BE177" s="44">
        <v>1757576</v>
      </c>
      <c r="BF177" s="44">
        <v>5892800</v>
      </c>
      <c r="BG177" s="44"/>
      <c r="BH177" s="44">
        <v>356354</v>
      </c>
      <c r="BI177" s="21">
        <v>12690274</v>
      </c>
      <c r="BJ177" s="21"/>
      <c r="BK177" s="21">
        <v>1248000</v>
      </c>
      <c r="BL177" s="21">
        <v>11200</v>
      </c>
      <c r="BM177" s="21">
        <v>288564</v>
      </c>
      <c r="BN177" s="21">
        <v>20487192</v>
      </c>
      <c r="BO177" s="21"/>
      <c r="BP177" s="21"/>
      <c r="BQ177" s="44"/>
      <c r="BR177" s="21"/>
      <c r="BS177" s="44"/>
      <c r="BT177" s="21"/>
      <c r="BU177" s="44"/>
      <c r="BV177" s="21"/>
      <c r="BW177" s="44">
        <v>10911010</v>
      </c>
      <c r="BX177" s="21"/>
      <c r="BY177" s="21"/>
      <c r="BZ177" s="21"/>
      <c r="CA177" s="44">
        <v>166108</v>
      </c>
      <c r="CB177" s="44"/>
      <c r="CC177" s="44">
        <v>170357</v>
      </c>
      <c r="CD177" s="44"/>
      <c r="CE177" s="44"/>
      <c r="CF177" s="44"/>
      <c r="CG177" s="44">
        <v>1103519</v>
      </c>
      <c r="CH177" s="44"/>
      <c r="CI177" s="21"/>
      <c r="CJ177" s="44"/>
      <c r="CK177" s="21">
        <v>5730</v>
      </c>
      <c r="CL177" s="44"/>
      <c r="CM177" s="44">
        <v>0</v>
      </c>
      <c r="CN177" s="44">
        <v>6853</v>
      </c>
      <c r="CO177" s="44">
        <v>5224939</v>
      </c>
      <c r="CP177" s="44">
        <v>0</v>
      </c>
      <c r="CQ177" s="21">
        <v>4581282</v>
      </c>
      <c r="CR177" s="44">
        <v>1012121</v>
      </c>
      <c r="CS177" s="44">
        <v>1333108</v>
      </c>
      <c r="CT177" s="44">
        <v>86898</v>
      </c>
      <c r="CU177" s="44"/>
      <c r="CV177" s="44">
        <v>111523</v>
      </c>
      <c r="CW177" s="21"/>
      <c r="CX177" s="21"/>
      <c r="CY177" s="21"/>
      <c r="CZ177" s="21"/>
      <c r="DA177" s="21"/>
      <c r="DB177" s="21"/>
      <c r="DC177" s="21"/>
      <c r="DD177" s="21"/>
      <c r="DE177" s="44"/>
      <c r="DF177" s="21"/>
      <c r="DG177" s="44"/>
      <c r="DH177" s="21"/>
      <c r="DI177" s="44"/>
      <c r="DJ177" s="44"/>
      <c r="DK177" s="44"/>
      <c r="DL177" s="44"/>
      <c r="DM177" s="21"/>
      <c r="DN177" s="44"/>
      <c r="DO177" s="44"/>
      <c r="DP177" s="44"/>
      <c r="DQ177" s="44"/>
      <c r="DR177" s="44"/>
      <c r="DS177" s="44"/>
      <c r="DT177" s="44"/>
      <c r="DU177" s="44"/>
      <c r="DV177" s="44"/>
      <c r="DW177" s="44"/>
      <c r="DX177" s="44"/>
      <c r="DY177" s="44"/>
      <c r="DZ177" s="44"/>
      <c r="EA177" s="44"/>
      <c r="EB177" s="21"/>
      <c r="EC177" s="44">
        <v>8153457</v>
      </c>
      <c r="ED177" s="44"/>
      <c r="EE177" s="21"/>
      <c r="EF177" s="44"/>
      <c r="EG177" s="21">
        <v>-91460</v>
      </c>
      <c r="EH177" s="44"/>
      <c r="EI177" s="21">
        <v>5574259</v>
      </c>
      <c r="EJ177" s="44"/>
      <c r="EK177" s="44"/>
      <c r="EL177" s="21"/>
      <c r="EM177" s="44">
        <v>1263443</v>
      </c>
      <c r="EN177" s="44"/>
      <c r="EO177" s="44">
        <v>98353</v>
      </c>
      <c r="EP177" s="21"/>
      <c r="EQ177" s="21"/>
      <c r="ER177" s="21"/>
      <c r="ES177" s="21"/>
      <c r="ET177" s="44"/>
      <c r="EU177" s="21"/>
      <c r="EV177" s="44"/>
      <c r="EW177" s="21"/>
      <c r="EX177" s="44"/>
      <c r="EY177" s="44"/>
      <c r="EZ177" s="21"/>
      <c r="FA177" s="21"/>
      <c r="FB177" s="44"/>
      <c r="FC177" s="44"/>
      <c r="FD177" s="21"/>
      <c r="FE177" s="112"/>
      <c r="FF177" s="44"/>
      <c r="FG177" s="44">
        <v>8047943</v>
      </c>
      <c r="FH177" s="44">
        <v>1861667</v>
      </c>
      <c r="FI177" s="44">
        <v>6652830</v>
      </c>
      <c r="FJ177" s="44">
        <v>407147</v>
      </c>
      <c r="FK177" s="44">
        <v>6483264</v>
      </c>
      <c r="FL177" s="44"/>
      <c r="FM177" s="44"/>
      <c r="FN177" s="44"/>
      <c r="FO177" s="44"/>
      <c r="FP177" s="44"/>
      <c r="FQ177" s="44"/>
      <c r="FR177" s="44"/>
      <c r="FS177" s="44"/>
      <c r="FT177" s="44"/>
      <c r="FU177" s="44">
        <v>3427</v>
      </c>
      <c r="FV177" s="21">
        <v>695122</v>
      </c>
      <c r="FW177" s="44"/>
      <c r="FX177" s="44">
        <v>718484</v>
      </c>
      <c r="FY177" s="44">
        <v>163992</v>
      </c>
      <c r="FZ177" s="44">
        <v>284883</v>
      </c>
      <c r="GA177" s="44">
        <v>42019</v>
      </c>
      <c r="GB177" s="44"/>
      <c r="GC177" s="44">
        <v>64648</v>
      </c>
      <c r="GD177" s="44">
        <v>845711</v>
      </c>
      <c r="GE177" s="44">
        <v>335683</v>
      </c>
      <c r="GF177" s="44">
        <v>334466</v>
      </c>
      <c r="GG177" s="44">
        <v>916736</v>
      </c>
      <c r="GH177" s="44">
        <v>109611</v>
      </c>
      <c r="GI177" s="44">
        <v>189571</v>
      </c>
      <c r="GJ177" s="44">
        <v>144436</v>
      </c>
      <c r="GK177" s="44">
        <v>3705037</v>
      </c>
      <c r="GL177" s="44">
        <v>53667</v>
      </c>
      <c r="GM177" s="44">
        <v>1140843</v>
      </c>
      <c r="GN177" s="44">
        <v>90656</v>
      </c>
      <c r="GO177" s="44">
        <v>17284</v>
      </c>
      <c r="GP177" s="44"/>
      <c r="GQ177" s="44">
        <v>1325</v>
      </c>
      <c r="GR177" s="44">
        <v>221575</v>
      </c>
      <c r="GS177" s="44">
        <v>10541915</v>
      </c>
      <c r="GT177" s="44"/>
      <c r="GU177" s="21">
        <v>299180</v>
      </c>
      <c r="GV177" s="44">
        <v>467400</v>
      </c>
      <c r="GW177" s="44">
        <v>203</v>
      </c>
      <c r="GX177" s="44">
        <v>7835361</v>
      </c>
      <c r="GY177" s="44">
        <v>19144059</v>
      </c>
      <c r="GZ177" s="44">
        <v>12990149</v>
      </c>
      <c r="HA177" s="44"/>
      <c r="HB177" s="44"/>
      <c r="HC177" s="44">
        <v>6153910</v>
      </c>
      <c r="HD177" s="44">
        <v>19144059</v>
      </c>
      <c r="HE177" s="21">
        <v>8403393</v>
      </c>
      <c r="HF177" s="21"/>
      <c r="HG177" s="21">
        <v>2247079</v>
      </c>
      <c r="HH177" s="21"/>
      <c r="HI177" s="21">
        <v>0</v>
      </c>
      <c r="HJ177" s="44"/>
      <c r="HK177" s="21">
        <v>584808</v>
      </c>
      <c r="HL177" s="21">
        <v>261745</v>
      </c>
      <c r="HM177" s="21">
        <v>846553</v>
      </c>
      <c r="HN177" s="21">
        <v>-547373</v>
      </c>
      <c r="HO177" s="21"/>
      <c r="HP177" s="44"/>
      <c r="HQ177" s="47"/>
      <c r="HR177" s="47"/>
      <c r="HS177" s="47"/>
      <c r="HT177" s="47" t="s">
        <v>1893</v>
      </c>
      <c r="HU177" s="47">
        <v>259802.98</v>
      </c>
      <c r="HV177" s="47">
        <v>3615</v>
      </c>
      <c r="HW177" s="47">
        <v>0</v>
      </c>
      <c r="HX177" s="47">
        <v>4856</v>
      </c>
      <c r="HY177" s="47">
        <v>38276</v>
      </c>
      <c r="HZ177" s="47">
        <v>100862</v>
      </c>
      <c r="IA177" s="47">
        <v>0</v>
      </c>
      <c r="IB177" s="47">
        <v>0</v>
      </c>
      <c r="IC177" s="47">
        <v>7767</v>
      </c>
      <c r="ID177">
        <v>27474</v>
      </c>
      <c r="IE177" s="47">
        <v>6482</v>
      </c>
      <c r="IF177">
        <v>11440</v>
      </c>
      <c r="IG177" s="47">
        <v>13533</v>
      </c>
      <c r="IH177" s="47">
        <v>21670</v>
      </c>
      <c r="II177">
        <v>2415</v>
      </c>
      <c r="IJ177">
        <v>6096</v>
      </c>
      <c r="IK177">
        <v>2055</v>
      </c>
      <c r="IL177">
        <v>16713</v>
      </c>
      <c r="IM177">
        <v>263254</v>
      </c>
      <c r="IN177">
        <v>0</v>
      </c>
      <c r="IO177">
        <v>0</v>
      </c>
      <c r="IP177">
        <v>169</v>
      </c>
      <c r="IQ177">
        <v>0</v>
      </c>
      <c r="IR177">
        <v>0</v>
      </c>
      <c r="IS177">
        <v>0</v>
      </c>
      <c r="IT177">
        <v>169</v>
      </c>
      <c r="IU177">
        <v>275620</v>
      </c>
      <c r="IV177">
        <v>0</v>
      </c>
      <c r="IW177">
        <v>249069</v>
      </c>
      <c r="IX177">
        <v>1490977</v>
      </c>
      <c r="IY177">
        <v>2327633</v>
      </c>
      <c r="IZ177">
        <v>0</v>
      </c>
      <c r="JA177">
        <v>0</v>
      </c>
      <c r="JB177">
        <v>284352</v>
      </c>
      <c r="JC177">
        <v>1292015</v>
      </c>
      <c r="JD177">
        <v>149475</v>
      </c>
      <c r="JE177">
        <v>207615</v>
      </c>
      <c r="JF177">
        <v>235637</v>
      </c>
      <c r="JG177">
        <v>472564</v>
      </c>
      <c r="JH177">
        <v>90799</v>
      </c>
      <c r="JI177">
        <v>143204</v>
      </c>
      <c r="JJ177">
        <v>109397</v>
      </c>
      <c r="JK177">
        <v>719586</v>
      </c>
      <c r="JL177">
        <v>8047943</v>
      </c>
      <c r="JM177">
        <v>0</v>
      </c>
      <c r="JN177">
        <v>0</v>
      </c>
      <c r="JO177">
        <v>10674</v>
      </c>
      <c r="JP177">
        <v>0</v>
      </c>
      <c r="JQ177">
        <v>0</v>
      </c>
      <c r="JR177">
        <v>0</v>
      </c>
      <c r="JS177">
        <v>10674</v>
      </c>
      <c r="JT177"/>
      <c r="JU177"/>
      <c r="JV177"/>
      <c r="JW177"/>
      <c r="JX177"/>
      <c r="JY177">
        <v>27474</v>
      </c>
      <c r="JZ177"/>
      <c r="KA177"/>
      <c r="KB177"/>
      <c r="KC177"/>
      <c r="KD177"/>
      <c r="KE177">
        <v>1292015</v>
      </c>
      <c r="KF177">
        <v>269</v>
      </c>
      <c r="KG177">
        <v>389</v>
      </c>
      <c r="KH177">
        <v>176</v>
      </c>
      <c r="KI177">
        <v>159</v>
      </c>
      <c r="KJ177">
        <v>226</v>
      </c>
      <c r="KK177">
        <v>108</v>
      </c>
      <c r="KL177">
        <v>108</v>
      </c>
      <c r="KM177">
        <v>146</v>
      </c>
      <c r="KN177">
        <v>77</v>
      </c>
      <c r="KO177">
        <v>1</v>
      </c>
      <c r="KP177">
        <v>0</v>
      </c>
      <c r="KQ177">
        <v>0</v>
      </c>
      <c r="KR177">
        <v>0</v>
      </c>
      <c r="KS177">
        <v>1</v>
      </c>
      <c r="KT177">
        <v>0</v>
      </c>
      <c r="KU177">
        <v>1</v>
      </c>
      <c r="KV177">
        <v>0</v>
      </c>
      <c r="KW177">
        <v>0</v>
      </c>
      <c r="KX177">
        <v>0</v>
      </c>
      <c r="KY177">
        <v>0</v>
      </c>
      <c r="KZ177">
        <v>0</v>
      </c>
      <c r="LA177">
        <v>0</v>
      </c>
      <c r="LB177">
        <v>0</v>
      </c>
      <c r="LC177">
        <v>0</v>
      </c>
      <c r="LD177">
        <v>1</v>
      </c>
      <c r="LE177">
        <v>0</v>
      </c>
      <c r="LF177">
        <v>0</v>
      </c>
      <c r="LG177">
        <v>0</v>
      </c>
      <c r="LH177">
        <v>0</v>
      </c>
    </row>
    <row r="178" spans="1:320" s="34" customFormat="1" ht="15" customHeight="1" x14ac:dyDescent="0.25">
      <c r="A178" s="45">
        <v>206190021</v>
      </c>
      <c r="B178" s="45" t="s">
        <v>1036</v>
      </c>
      <c r="C178" s="46">
        <v>45108</v>
      </c>
      <c r="D178" s="46">
        <v>45473</v>
      </c>
      <c r="E178" s="47">
        <v>366</v>
      </c>
      <c r="F178" s="45" t="s">
        <v>883</v>
      </c>
      <c r="G178" s="45" t="s">
        <v>884</v>
      </c>
      <c r="H178" s="45" t="s">
        <v>1030</v>
      </c>
      <c r="I178" s="45" t="s">
        <v>886</v>
      </c>
      <c r="J178" s="45" t="s">
        <v>887</v>
      </c>
      <c r="K178" s="45" t="s">
        <v>1031</v>
      </c>
      <c r="L178" s="45" t="s">
        <v>2768</v>
      </c>
      <c r="M178" s="45" t="s">
        <v>1037</v>
      </c>
      <c r="N178" s="45" t="s">
        <v>1038</v>
      </c>
      <c r="O178" s="45" t="s">
        <v>1039</v>
      </c>
      <c r="P178" s="45" t="s">
        <v>2769</v>
      </c>
      <c r="Q178" s="45" t="s">
        <v>2770</v>
      </c>
      <c r="R178" t="s">
        <v>1040</v>
      </c>
      <c r="S178" s="45" t="s">
        <v>884</v>
      </c>
      <c r="T178"/>
      <c r="U178" s="47">
        <v>128</v>
      </c>
      <c r="V178" s="47">
        <v>128</v>
      </c>
      <c r="W178" s="47" t="s">
        <v>913</v>
      </c>
      <c r="X178" s="47">
        <v>46848</v>
      </c>
      <c r="Y178" s="47">
        <v>41186</v>
      </c>
      <c r="Z178" s="48">
        <v>87.91</v>
      </c>
      <c r="AA178" s="44">
        <v>117</v>
      </c>
      <c r="AB178" s="44">
        <v>120</v>
      </c>
      <c r="AC178" s="44">
        <v>414</v>
      </c>
      <c r="AD178" s="44">
        <v>224</v>
      </c>
      <c r="AE178" s="44">
        <v>7895</v>
      </c>
      <c r="AF178" s="44">
        <v>32050</v>
      </c>
      <c r="AG178" s="44"/>
      <c r="AH178" s="47">
        <v>603</v>
      </c>
      <c r="AI178" s="47"/>
      <c r="AJ178"/>
      <c r="AK178" t="s">
        <v>1041</v>
      </c>
      <c r="AL178"/>
      <c r="AM178"/>
      <c r="AN178"/>
      <c r="AO178"/>
      <c r="AP178">
        <v>27632</v>
      </c>
      <c r="AQ178">
        <v>13554</v>
      </c>
      <c r="AR178" s="44"/>
      <c r="AS178" s="44"/>
      <c r="AT178" s="44"/>
      <c r="AU178" s="44">
        <v>52432694</v>
      </c>
      <c r="AV178" s="44">
        <v>11509365</v>
      </c>
      <c r="AW178" s="44">
        <v>24456032</v>
      </c>
      <c r="AX178" s="44">
        <v>278151</v>
      </c>
      <c r="AY178" s="44">
        <v>39764178</v>
      </c>
      <c r="AZ178" s="21">
        <v>37265246</v>
      </c>
      <c r="BA178" s="21">
        <v>2498932</v>
      </c>
      <c r="BB178" s="44">
        <v>114511</v>
      </c>
      <c r="BC178" s="44"/>
      <c r="BD178" s="44"/>
      <c r="BE178" s="44">
        <v>2613443</v>
      </c>
      <c r="BF178" s="44">
        <v>461430</v>
      </c>
      <c r="BG178" s="44">
        <v>251430</v>
      </c>
      <c r="BH178" s="44">
        <v>10821003</v>
      </c>
      <c r="BI178" s="21">
        <v>40208548</v>
      </c>
      <c r="BJ178" s="21"/>
      <c r="BK178" s="21">
        <v>690283</v>
      </c>
      <c r="BL178" s="21"/>
      <c r="BM178" s="21"/>
      <c r="BN178" s="21"/>
      <c r="BO178" s="21"/>
      <c r="BP178" s="21"/>
      <c r="BQ178" s="44"/>
      <c r="BR178" s="21">
        <v>31025690</v>
      </c>
      <c r="BS178" s="44">
        <v>21407004</v>
      </c>
      <c r="BT178" s="21"/>
      <c r="BU178" s="44"/>
      <c r="BV178" s="21"/>
      <c r="BW178" s="44">
        <v>409557</v>
      </c>
      <c r="BX178" s="21"/>
      <c r="BY178" s="21">
        <v>260171</v>
      </c>
      <c r="BZ178" s="21"/>
      <c r="CA178" s="44">
        <v>2121747</v>
      </c>
      <c r="CB178" s="44"/>
      <c r="CC178" s="44">
        <v>8090125</v>
      </c>
      <c r="CD178" s="44"/>
      <c r="CE178" s="44"/>
      <c r="CF178" s="44"/>
      <c r="CG178" s="44">
        <v>627765</v>
      </c>
      <c r="CH178" s="44"/>
      <c r="CI178" s="21"/>
      <c r="CJ178" s="44"/>
      <c r="CK178" s="21"/>
      <c r="CL178" s="44"/>
      <c r="CM178" s="44">
        <v>4986415</v>
      </c>
      <c r="CN178" s="44">
        <v>0</v>
      </c>
      <c r="CO178" s="44">
        <v>890942</v>
      </c>
      <c r="CP178" s="44">
        <v>4352679</v>
      </c>
      <c r="CQ178" s="21">
        <v>472014</v>
      </c>
      <c r="CR178" s="44">
        <v>226125</v>
      </c>
      <c r="CS178" s="44">
        <v>70264</v>
      </c>
      <c r="CT178" s="44">
        <v>36241</v>
      </c>
      <c r="CU178" s="44"/>
      <c r="CV178" s="44">
        <v>474685</v>
      </c>
      <c r="CW178" s="21"/>
      <c r="CX178" s="21"/>
      <c r="CY178" s="21"/>
      <c r="CZ178" s="21"/>
      <c r="DA178" s="21"/>
      <c r="DB178" s="21"/>
      <c r="DC178" s="21"/>
      <c r="DD178" s="21"/>
      <c r="DE178" s="44"/>
      <c r="DF178" s="21"/>
      <c r="DG178" s="44"/>
      <c r="DH178" s="21"/>
      <c r="DI178" s="44"/>
      <c r="DJ178" s="44"/>
      <c r="DK178" s="44"/>
      <c r="DL178" s="44"/>
      <c r="DM178" s="21"/>
      <c r="DN178" s="44"/>
      <c r="DO178" s="44"/>
      <c r="DP178" s="44"/>
      <c r="DQ178" s="44"/>
      <c r="DR178" s="44"/>
      <c r="DS178" s="44"/>
      <c r="DT178" s="44"/>
      <c r="DU178" s="44"/>
      <c r="DV178" s="44"/>
      <c r="DW178" s="44"/>
      <c r="DX178" s="44"/>
      <c r="DY178" s="44"/>
      <c r="DZ178" s="44"/>
      <c r="EA178" s="44"/>
      <c r="EB178" s="21"/>
      <c r="EC178" s="44">
        <v>318481</v>
      </c>
      <c r="ED178" s="44"/>
      <c r="EE178" s="21">
        <v>155782</v>
      </c>
      <c r="EF178" s="44"/>
      <c r="EG178" s="21">
        <v>4122713</v>
      </c>
      <c r="EH178" s="44"/>
      <c r="EI178" s="21">
        <v>19460192</v>
      </c>
      <c r="EJ178" s="44"/>
      <c r="EK178" s="44"/>
      <c r="EL178" s="21"/>
      <c r="EM178" s="44">
        <v>398864</v>
      </c>
      <c r="EN178" s="44"/>
      <c r="EO178" s="44"/>
      <c r="EP178" s="21"/>
      <c r="EQ178" s="21"/>
      <c r="ER178" s="21"/>
      <c r="ES178" s="21"/>
      <c r="ET178" s="44"/>
      <c r="EU178" s="21"/>
      <c r="EV178" s="44"/>
      <c r="EW178" s="21"/>
      <c r="EX178" s="44"/>
      <c r="EY178" s="44"/>
      <c r="EZ178" s="21"/>
      <c r="FA178" s="21"/>
      <c r="FB178" s="44"/>
      <c r="FC178" s="44"/>
      <c r="FD178" s="21"/>
      <c r="FE178" s="112"/>
      <c r="FF178" s="44"/>
      <c r="FG178" s="44">
        <v>21572054</v>
      </c>
      <c r="FH178" s="44">
        <v>3721938</v>
      </c>
      <c r="FI178" s="44">
        <v>11971254</v>
      </c>
      <c r="FJ178" s="44">
        <v>642020</v>
      </c>
      <c r="FK178" s="44"/>
      <c r="FL178" s="44"/>
      <c r="FM178" s="44"/>
      <c r="FN178" s="44"/>
      <c r="FO178" s="44">
        <v>12486876</v>
      </c>
      <c r="FP178" s="44">
        <v>7904759</v>
      </c>
      <c r="FQ178" s="44"/>
      <c r="FR178" s="44"/>
      <c r="FS178" s="44"/>
      <c r="FT178" s="44">
        <v>1251620</v>
      </c>
      <c r="FU178" s="44"/>
      <c r="FV178" s="21">
        <v>512957</v>
      </c>
      <c r="FW178" s="44">
        <v>3803326</v>
      </c>
      <c r="FX178" s="44">
        <v>284004</v>
      </c>
      <c r="FY178" s="44">
        <v>112749</v>
      </c>
      <c r="FZ178" s="44">
        <v>47722</v>
      </c>
      <c r="GA178" s="44">
        <v>26982</v>
      </c>
      <c r="GB178" s="44"/>
      <c r="GC178" s="44">
        <v>104141</v>
      </c>
      <c r="GD178" s="44">
        <v>1424601</v>
      </c>
      <c r="GE178" s="44">
        <v>1199355</v>
      </c>
      <c r="GF178" s="44">
        <v>484793</v>
      </c>
      <c r="GG178" s="44">
        <v>433858</v>
      </c>
      <c r="GH178" s="44">
        <v>302665</v>
      </c>
      <c r="GI178" s="44">
        <v>600469</v>
      </c>
      <c r="GJ178" s="44">
        <v>147549</v>
      </c>
      <c r="GK178" s="44">
        <v>4377303</v>
      </c>
      <c r="GL178" s="44">
        <v>244726</v>
      </c>
      <c r="GM178" s="44">
        <v>1379655</v>
      </c>
      <c r="GN178" s="44">
        <v>30960</v>
      </c>
      <c r="GO178" s="44">
        <v>27513</v>
      </c>
      <c r="GP178" s="44">
        <v>34048</v>
      </c>
      <c r="GQ178" s="44">
        <v>42615</v>
      </c>
      <c r="GR178" s="44"/>
      <c r="GS178" s="44">
        <v>1904030</v>
      </c>
      <c r="GT178" s="44"/>
      <c r="GU178" s="21">
        <v>1233481</v>
      </c>
      <c r="GV178" s="44">
        <v>16083</v>
      </c>
      <c r="GW178" s="44">
        <v>12774458</v>
      </c>
      <c r="GX178" s="44"/>
      <c r="GY178" s="44">
        <v>15928052</v>
      </c>
      <c r="GZ178" s="44">
        <v>5806381</v>
      </c>
      <c r="HA178" s="44"/>
      <c r="HB178" s="44">
        <v>79882</v>
      </c>
      <c r="HC178" s="44">
        <v>10041789</v>
      </c>
      <c r="HD178" s="44">
        <v>15928052</v>
      </c>
      <c r="HE178" s="21"/>
      <c r="HF178" s="21">
        <v>12765260</v>
      </c>
      <c r="HG178" s="21"/>
      <c r="HH178" s="21">
        <v>425598</v>
      </c>
      <c r="HI178" s="21">
        <v>0</v>
      </c>
      <c r="HJ178" s="44"/>
      <c r="HK178" s="21">
        <v>3789178</v>
      </c>
      <c r="HL178" s="21">
        <v>3580879</v>
      </c>
      <c r="HM178" s="21">
        <v>7370057</v>
      </c>
      <c r="HN178" s="21">
        <v>-6136576</v>
      </c>
      <c r="HO178" s="21"/>
      <c r="HP178" s="44"/>
      <c r="HQ178" s="47"/>
      <c r="HR178" s="47">
        <v>425598</v>
      </c>
      <c r="HS178" s="47">
        <v>-345716</v>
      </c>
      <c r="HT178" s="47" t="s">
        <v>2419</v>
      </c>
      <c r="HU178" s="47">
        <v>929020.96</v>
      </c>
      <c r="HV178" s="47">
        <v>6649</v>
      </c>
      <c r="HW178" s="47">
        <v>0</v>
      </c>
      <c r="HX178" s="47">
        <v>67822</v>
      </c>
      <c r="HY178" s="47">
        <v>147454</v>
      </c>
      <c r="HZ178" s="47">
        <v>125106</v>
      </c>
      <c r="IA178" s="47">
        <v>0</v>
      </c>
      <c r="IB178" s="47">
        <v>0</v>
      </c>
      <c r="IC178" s="47">
        <v>1560</v>
      </c>
      <c r="ID178">
        <v>84584</v>
      </c>
      <c r="IE178" s="47">
        <v>12043</v>
      </c>
      <c r="IF178">
        <v>46064</v>
      </c>
      <c r="IG178" s="47">
        <v>14449</v>
      </c>
      <c r="IH178" s="47">
        <v>9944</v>
      </c>
      <c r="II178">
        <v>9646</v>
      </c>
      <c r="IJ178">
        <v>24123</v>
      </c>
      <c r="IK178">
        <v>2189</v>
      </c>
      <c r="IL178">
        <v>50110</v>
      </c>
      <c r="IM178">
        <v>601743</v>
      </c>
      <c r="IN178">
        <v>0</v>
      </c>
      <c r="IO178">
        <v>363</v>
      </c>
      <c r="IP178">
        <v>385</v>
      </c>
      <c r="IQ178">
        <v>26436</v>
      </c>
      <c r="IR178">
        <v>0</v>
      </c>
      <c r="IS178">
        <v>0</v>
      </c>
      <c r="IT178">
        <v>27184</v>
      </c>
      <c r="IU178">
        <v>531664</v>
      </c>
      <c r="IV178">
        <v>0</v>
      </c>
      <c r="IW178">
        <v>4636056</v>
      </c>
      <c r="IX178">
        <v>5722233</v>
      </c>
      <c r="IY178">
        <v>3139693</v>
      </c>
      <c r="IZ178">
        <v>0</v>
      </c>
      <c r="JA178">
        <v>0</v>
      </c>
      <c r="JB178">
        <v>109200</v>
      </c>
      <c r="JC178">
        <v>3225769</v>
      </c>
      <c r="JD178">
        <v>285997</v>
      </c>
      <c r="JE178">
        <v>864442</v>
      </c>
      <c r="JF178">
        <v>300892</v>
      </c>
      <c r="JG178">
        <v>205732</v>
      </c>
      <c r="JH178">
        <v>257134</v>
      </c>
      <c r="JI178">
        <v>463374</v>
      </c>
      <c r="JJ178">
        <v>114527</v>
      </c>
      <c r="JK178">
        <v>1715341</v>
      </c>
      <c r="JL178">
        <v>21572054</v>
      </c>
      <c r="JM178">
        <v>0</v>
      </c>
      <c r="JN178">
        <v>35413</v>
      </c>
      <c r="JO178">
        <v>29847</v>
      </c>
      <c r="JP178">
        <v>1274221</v>
      </c>
      <c r="JQ178">
        <v>0</v>
      </c>
      <c r="JR178">
        <v>0</v>
      </c>
      <c r="JS178">
        <v>1339481</v>
      </c>
      <c r="JT178"/>
      <c r="JU178"/>
      <c r="JV178"/>
      <c r="JW178"/>
      <c r="JX178"/>
      <c r="JY178">
        <v>84584</v>
      </c>
      <c r="JZ178"/>
      <c r="KA178"/>
      <c r="KB178"/>
      <c r="KC178"/>
      <c r="KD178"/>
      <c r="KE178">
        <v>3225769</v>
      </c>
      <c r="KF178">
        <v>375</v>
      </c>
      <c r="KG178">
        <v>486</v>
      </c>
      <c r="KH178">
        <v>291</v>
      </c>
      <c r="KI178">
        <v>289</v>
      </c>
      <c r="KJ178">
        <v>387</v>
      </c>
      <c r="KK178">
        <v>218</v>
      </c>
      <c r="KL178">
        <v>78</v>
      </c>
      <c r="KM178">
        <v>100</v>
      </c>
      <c r="KN178">
        <v>55</v>
      </c>
      <c r="KO178">
        <v>1</v>
      </c>
      <c r="KP178">
        <v>0</v>
      </c>
      <c r="KQ178">
        <v>0</v>
      </c>
      <c r="KR178">
        <v>0</v>
      </c>
      <c r="KS178">
        <v>0</v>
      </c>
      <c r="KT178">
        <v>1</v>
      </c>
      <c r="KU178">
        <v>0</v>
      </c>
      <c r="KV178">
        <v>0</v>
      </c>
      <c r="KW178">
        <v>0</v>
      </c>
      <c r="KX178">
        <v>0</v>
      </c>
      <c r="KY178">
        <v>1</v>
      </c>
      <c r="KZ178">
        <v>1</v>
      </c>
      <c r="LA178">
        <v>0</v>
      </c>
      <c r="LB178">
        <v>0</v>
      </c>
      <c r="LC178">
        <v>0</v>
      </c>
      <c r="LD178">
        <v>1</v>
      </c>
      <c r="LE178">
        <v>0</v>
      </c>
      <c r="LF178">
        <v>0</v>
      </c>
      <c r="LG178">
        <v>0</v>
      </c>
      <c r="LH178">
        <v>0</v>
      </c>
    </row>
    <row r="179" spans="1:320" s="34" customFormat="1" ht="15" customHeight="1" x14ac:dyDescent="0.25">
      <c r="A179" s="45">
        <v>206190022</v>
      </c>
      <c r="B179" s="45" t="s">
        <v>2771</v>
      </c>
      <c r="C179" s="46">
        <v>45292</v>
      </c>
      <c r="D179" s="46">
        <v>45657</v>
      </c>
      <c r="E179" s="47">
        <v>366</v>
      </c>
      <c r="F179" s="45" t="s">
        <v>883</v>
      </c>
      <c r="G179" s="45" t="s">
        <v>884</v>
      </c>
      <c r="H179" s="45" t="s">
        <v>1030</v>
      </c>
      <c r="I179" s="45" t="s">
        <v>886</v>
      </c>
      <c r="J179" s="45" t="s">
        <v>887</v>
      </c>
      <c r="K179" s="45" t="s">
        <v>1031</v>
      </c>
      <c r="L179" s="45" t="s">
        <v>2772</v>
      </c>
      <c r="M179" s="45" t="s">
        <v>2773</v>
      </c>
      <c r="N179" s="45" t="s">
        <v>2774</v>
      </c>
      <c r="O179" s="45" t="s">
        <v>1117</v>
      </c>
      <c r="P179" s="45" t="s">
        <v>2775</v>
      </c>
      <c r="Q179" s="45" t="s">
        <v>2776</v>
      </c>
      <c r="R179" t="s">
        <v>2777</v>
      </c>
      <c r="S179" s="45" t="s">
        <v>884</v>
      </c>
      <c r="T179"/>
      <c r="U179" s="47">
        <v>125</v>
      </c>
      <c r="V179" s="47">
        <v>125</v>
      </c>
      <c r="W179" s="47" t="s">
        <v>913</v>
      </c>
      <c r="X179" s="47">
        <v>45750</v>
      </c>
      <c r="Y179" s="47">
        <v>41649</v>
      </c>
      <c r="Z179" s="48">
        <v>209.55</v>
      </c>
      <c r="AA179" s="44">
        <v>334</v>
      </c>
      <c r="AB179" s="44">
        <v>295</v>
      </c>
      <c r="AC179" s="44">
        <v>13744</v>
      </c>
      <c r="AD179" s="44"/>
      <c r="AE179" s="44"/>
      <c r="AF179" s="44">
        <v>27414</v>
      </c>
      <c r="AG179" s="44"/>
      <c r="AH179" s="47">
        <v>353</v>
      </c>
      <c r="AI179" s="47">
        <v>11</v>
      </c>
      <c r="AJ179">
        <v>127</v>
      </c>
      <c r="AK179" t="s">
        <v>895</v>
      </c>
      <c r="AL179">
        <v>41649</v>
      </c>
      <c r="AM179"/>
      <c r="AN179"/>
      <c r="AO179"/>
      <c r="AP179"/>
      <c r="AQ179"/>
      <c r="AR179" s="44"/>
      <c r="AS179" s="44"/>
      <c r="AT179" s="44"/>
      <c r="AU179" s="44">
        <v>11869965</v>
      </c>
      <c r="AV179" s="44">
        <v>7581252</v>
      </c>
      <c r="AW179" s="44">
        <v>-2661314</v>
      </c>
      <c r="AX179" s="44">
        <v>1238</v>
      </c>
      <c r="AY179" s="44">
        <v>22113769</v>
      </c>
      <c r="AZ179" s="21">
        <v>17553914</v>
      </c>
      <c r="BA179" s="21">
        <v>4559855</v>
      </c>
      <c r="BB179" s="44">
        <v>-1733097</v>
      </c>
      <c r="BC179" s="44"/>
      <c r="BD179" s="44"/>
      <c r="BE179" s="44">
        <v>2826758</v>
      </c>
      <c r="BF179" s="44">
        <v>3917040</v>
      </c>
      <c r="BG179" s="44"/>
      <c r="BH179" s="44"/>
      <c r="BI179" s="21">
        <v>7812990</v>
      </c>
      <c r="BJ179" s="21"/>
      <c r="BK179" s="21">
        <v>100605</v>
      </c>
      <c r="BL179" s="21">
        <v>3135</v>
      </c>
      <c r="BM179" s="21">
        <v>36195</v>
      </c>
      <c r="BN179" s="21">
        <v>11869965</v>
      </c>
      <c r="BO179" s="21"/>
      <c r="BP179" s="21"/>
      <c r="BQ179" s="44"/>
      <c r="BR179" s="21"/>
      <c r="BS179" s="44"/>
      <c r="BT179" s="21"/>
      <c r="BU179" s="44"/>
      <c r="BV179" s="21"/>
      <c r="BW179" s="44">
        <v>7447860</v>
      </c>
      <c r="BX179" s="21"/>
      <c r="BY179" s="21"/>
      <c r="BZ179" s="21"/>
      <c r="CA179" s="44"/>
      <c r="CB179" s="44"/>
      <c r="CC179" s="44">
        <v>20543</v>
      </c>
      <c r="CD179" s="44"/>
      <c r="CE179" s="44"/>
      <c r="CF179" s="44"/>
      <c r="CG179" s="44">
        <v>103857</v>
      </c>
      <c r="CH179" s="44"/>
      <c r="CI179" s="21">
        <v>7319</v>
      </c>
      <c r="CJ179" s="44"/>
      <c r="CK179" s="21">
        <v>1673</v>
      </c>
      <c r="CL179" s="44"/>
      <c r="CM179" s="44">
        <v>9163</v>
      </c>
      <c r="CN179" s="44">
        <v>0</v>
      </c>
      <c r="CO179" s="44">
        <v>2761066</v>
      </c>
      <c r="CP179" s="44">
        <v>0</v>
      </c>
      <c r="CQ179" s="21">
        <v>2561006</v>
      </c>
      <c r="CR179" s="44">
        <v>1195959</v>
      </c>
      <c r="CS179" s="44">
        <v>887880</v>
      </c>
      <c r="CT179" s="44">
        <v>69224</v>
      </c>
      <c r="CU179" s="44"/>
      <c r="CV179" s="44">
        <v>96954</v>
      </c>
      <c r="CW179" s="21"/>
      <c r="CX179" s="21"/>
      <c r="CY179" s="21"/>
      <c r="CZ179" s="21"/>
      <c r="DA179" s="21"/>
      <c r="DB179" s="21"/>
      <c r="DC179" s="21"/>
      <c r="DD179" s="21"/>
      <c r="DE179" s="44"/>
      <c r="DF179" s="21"/>
      <c r="DG179" s="44"/>
      <c r="DH179" s="21"/>
      <c r="DI179" s="44"/>
      <c r="DJ179" s="44"/>
      <c r="DK179" s="44"/>
      <c r="DL179" s="44"/>
      <c r="DM179" s="21"/>
      <c r="DN179" s="44"/>
      <c r="DO179" s="44"/>
      <c r="DP179" s="44"/>
      <c r="DQ179" s="44"/>
      <c r="DR179" s="44"/>
      <c r="DS179" s="44"/>
      <c r="DT179" s="44"/>
      <c r="DU179" s="44"/>
      <c r="DV179" s="44"/>
      <c r="DW179" s="44"/>
      <c r="DX179" s="44"/>
      <c r="DY179" s="44"/>
      <c r="DZ179" s="44"/>
      <c r="EA179" s="44"/>
      <c r="EB179" s="21"/>
      <c r="EC179" s="44">
        <v>-1689816</v>
      </c>
      <c r="ED179" s="44"/>
      <c r="EE179" s="21"/>
      <c r="EF179" s="44"/>
      <c r="EG179" s="21"/>
      <c r="EH179" s="44"/>
      <c r="EI179" s="21">
        <v>-931888</v>
      </c>
      <c r="EJ179" s="44"/>
      <c r="EK179" s="44"/>
      <c r="EL179" s="21"/>
      <c r="EM179" s="44">
        <v>-39023</v>
      </c>
      <c r="EN179" s="44"/>
      <c r="EO179" s="44">
        <v>-587</v>
      </c>
      <c r="EP179" s="21"/>
      <c r="EQ179" s="21"/>
      <c r="ER179" s="21"/>
      <c r="ES179" s="21"/>
      <c r="ET179" s="44"/>
      <c r="EU179" s="21"/>
      <c r="EV179" s="44"/>
      <c r="EW179" s="21"/>
      <c r="EX179" s="44"/>
      <c r="EY179" s="44"/>
      <c r="EZ179" s="21"/>
      <c r="FA179" s="21"/>
      <c r="FB179" s="44"/>
      <c r="FC179" s="44"/>
      <c r="FD179" s="21"/>
      <c r="FE179" s="112"/>
      <c r="FF179" s="44"/>
      <c r="FG179" s="44">
        <v>8795133</v>
      </c>
      <c r="FH179" s="44">
        <v>1837944</v>
      </c>
      <c r="FI179" s="44">
        <v>6920837</v>
      </c>
      <c r="FJ179" s="44">
        <v>278347</v>
      </c>
      <c r="FK179" s="44">
        <v>7012180</v>
      </c>
      <c r="FL179" s="44"/>
      <c r="FM179" s="44"/>
      <c r="FN179" s="44"/>
      <c r="FO179" s="44"/>
      <c r="FP179" s="44"/>
      <c r="FQ179" s="44"/>
      <c r="FR179" s="44"/>
      <c r="FS179" s="44"/>
      <c r="FT179" s="44">
        <v>23040</v>
      </c>
      <c r="FU179" s="44"/>
      <c r="FV179" s="21">
        <v>668104</v>
      </c>
      <c r="FW179" s="44">
        <v>1200</v>
      </c>
      <c r="FX179" s="44">
        <v>309994</v>
      </c>
      <c r="FY179" s="44">
        <v>135795</v>
      </c>
      <c r="FZ179" s="44">
        <v>486984</v>
      </c>
      <c r="GA179" s="44">
        <v>48365</v>
      </c>
      <c r="GB179" s="44"/>
      <c r="GC179" s="44">
        <v>31767</v>
      </c>
      <c r="GD179" s="44">
        <v>515840</v>
      </c>
      <c r="GE179" s="44">
        <v>372358</v>
      </c>
      <c r="GF179" s="44">
        <v>212516</v>
      </c>
      <c r="GG179" s="44">
        <v>1005162</v>
      </c>
      <c r="GH179" s="44">
        <v>51214</v>
      </c>
      <c r="GI179" s="44">
        <v>146084</v>
      </c>
      <c r="GJ179" s="44">
        <v>130391</v>
      </c>
      <c r="GK179" s="44">
        <v>4200255</v>
      </c>
      <c r="GL179" s="44"/>
      <c r="GM179" s="44">
        <v>1734545</v>
      </c>
      <c r="GN179" s="44">
        <v>78279</v>
      </c>
      <c r="GO179" s="44">
        <v>38435</v>
      </c>
      <c r="GP179" s="44"/>
      <c r="GQ179" s="44">
        <v>19700</v>
      </c>
      <c r="GR179" s="44">
        <v>331706</v>
      </c>
      <c r="GS179" s="44">
        <v>4175062</v>
      </c>
      <c r="GT179" s="44"/>
      <c r="GU179" s="21"/>
      <c r="GV179" s="44"/>
      <c r="GW179" s="44">
        <v>35548</v>
      </c>
      <c r="GX179" s="44"/>
      <c r="GY179" s="44">
        <v>4210610</v>
      </c>
      <c r="GZ179" s="44">
        <v>2698414</v>
      </c>
      <c r="HA179" s="44"/>
      <c r="HB179" s="44"/>
      <c r="HC179" s="44">
        <v>1512196</v>
      </c>
      <c r="HD179" s="44">
        <v>4210610</v>
      </c>
      <c r="HE179" s="21"/>
      <c r="HF179" s="21"/>
      <c r="HG179" s="21"/>
      <c r="HH179" s="21"/>
      <c r="HI179" s="21">
        <v>0</v>
      </c>
      <c r="HJ179" s="44"/>
      <c r="HK179" s="21"/>
      <c r="HL179" s="21"/>
      <c r="HM179" s="21">
        <v>0</v>
      </c>
      <c r="HN179" s="21">
        <v>0</v>
      </c>
      <c r="HO179" s="21"/>
      <c r="HP179" s="44"/>
      <c r="HQ179" s="47"/>
      <c r="HR179" s="47"/>
      <c r="HS179" s="47"/>
      <c r="HT179" s="47" t="s">
        <v>2778</v>
      </c>
      <c r="HU179" s="47">
        <v>-350793.82</v>
      </c>
      <c r="HV179" s="47">
        <v>2024</v>
      </c>
      <c r="HW179" s="47">
        <v>0</v>
      </c>
      <c r="HX179" s="47">
        <v>11548</v>
      </c>
      <c r="HY179" s="47">
        <v>44376</v>
      </c>
      <c r="HZ179" s="47">
        <v>91572</v>
      </c>
      <c r="IA179" s="47">
        <v>0</v>
      </c>
      <c r="IB179" s="47">
        <v>0</v>
      </c>
      <c r="IC179" s="47">
        <v>10446</v>
      </c>
      <c r="ID179">
        <v>18606</v>
      </c>
      <c r="IE179" s="47">
        <v>2441</v>
      </c>
      <c r="IF179">
        <v>9048</v>
      </c>
      <c r="IG179" s="47">
        <v>2696</v>
      </c>
      <c r="IH179" s="47">
        <v>20272</v>
      </c>
      <c r="II179">
        <v>697</v>
      </c>
      <c r="IJ179">
        <v>5491</v>
      </c>
      <c r="IK179">
        <v>2070</v>
      </c>
      <c r="IL179">
        <v>27527</v>
      </c>
      <c r="IM179">
        <v>248814</v>
      </c>
      <c r="IN179">
        <v>0</v>
      </c>
      <c r="IO179">
        <v>0</v>
      </c>
      <c r="IP179">
        <v>0</v>
      </c>
      <c r="IQ179">
        <v>541</v>
      </c>
      <c r="IR179">
        <v>0</v>
      </c>
      <c r="IS179">
        <v>0</v>
      </c>
      <c r="IT179">
        <v>541</v>
      </c>
      <c r="IU179">
        <v>181862</v>
      </c>
      <c r="IV179">
        <v>0</v>
      </c>
      <c r="IW179">
        <v>639552</v>
      </c>
      <c r="IX179">
        <v>1945316</v>
      </c>
      <c r="IY179">
        <v>2321456</v>
      </c>
      <c r="IZ179">
        <v>0</v>
      </c>
      <c r="JA179">
        <v>0</v>
      </c>
      <c r="JB179">
        <v>458551</v>
      </c>
      <c r="JC179">
        <v>925604</v>
      </c>
      <c r="JD179">
        <v>77184</v>
      </c>
      <c r="JE179">
        <v>162393</v>
      </c>
      <c r="JF179">
        <v>48487</v>
      </c>
      <c r="JG179">
        <v>480272</v>
      </c>
      <c r="JH179">
        <v>31537</v>
      </c>
      <c r="JI179">
        <v>116569</v>
      </c>
      <c r="JJ179">
        <v>108152</v>
      </c>
      <c r="JK179">
        <v>1298198</v>
      </c>
      <c r="JL179">
        <v>8795133</v>
      </c>
      <c r="JM179">
        <v>0</v>
      </c>
      <c r="JN179">
        <v>0</v>
      </c>
      <c r="JO179">
        <v>0</v>
      </c>
      <c r="JP179">
        <v>19067</v>
      </c>
      <c r="JQ179">
        <v>0</v>
      </c>
      <c r="JR179">
        <v>0</v>
      </c>
      <c r="JS179">
        <v>19067</v>
      </c>
      <c r="JT179"/>
      <c r="JU179"/>
      <c r="JV179"/>
      <c r="JW179"/>
      <c r="JX179"/>
      <c r="JY179">
        <v>18606</v>
      </c>
      <c r="JZ179"/>
      <c r="KA179"/>
      <c r="KB179"/>
      <c r="KC179"/>
      <c r="KD179"/>
      <c r="KE179">
        <v>925604</v>
      </c>
      <c r="KF179">
        <v>160</v>
      </c>
      <c r="KG179">
        <v>235</v>
      </c>
      <c r="KH179">
        <v>109</v>
      </c>
      <c r="KI179">
        <v>118</v>
      </c>
      <c r="KJ179">
        <v>176</v>
      </c>
      <c r="KK179">
        <v>80</v>
      </c>
      <c r="KL179">
        <v>60</v>
      </c>
      <c r="KM179">
        <v>95</v>
      </c>
      <c r="KN179">
        <v>36</v>
      </c>
      <c r="KO179">
        <v>1</v>
      </c>
      <c r="KP179">
        <v>0</v>
      </c>
      <c r="KQ179">
        <v>0</v>
      </c>
      <c r="KR179">
        <v>0</v>
      </c>
      <c r="KS179">
        <v>0</v>
      </c>
      <c r="KT179">
        <v>1</v>
      </c>
      <c r="KU179">
        <v>1</v>
      </c>
      <c r="KV179">
        <v>0</v>
      </c>
      <c r="KW179">
        <v>0</v>
      </c>
      <c r="KX179">
        <v>0</v>
      </c>
      <c r="KY179">
        <v>0</v>
      </c>
      <c r="KZ179">
        <v>0</v>
      </c>
      <c r="LA179">
        <v>0</v>
      </c>
      <c r="LB179">
        <v>0</v>
      </c>
      <c r="LC179">
        <v>0</v>
      </c>
      <c r="LD179">
        <v>1</v>
      </c>
      <c r="LE179">
        <v>0</v>
      </c>
      <c r="LF179">
        <v>0</v>
      </c>
      <c r="LG179">
        <v>0</v>
      </c>
      <c r="LH179">
        <v>0</v>
      </c>
    </row>
    <row r="180" spans="1:320" s="34" customFormat="1" ht="15" customHeight="1" x14ac:dyDescent="0.25">
      <c r="A180" s="45">
        <v>206190024</v>
      </c>
      <c r="B180" s="45" t="s">
        <v>2779</v>
      </c>
      <c r="C180" s="46">
        <v>45292</v>
      </c>
      <c r="D180" s="46">
        <v>45657</v>
      </c>
      <c r="E180" s="47">
        <v>366</v>
      </c>
      <c r="F180" s="45" t="s">
        <v>883</v>
      </c>
      <c r="G180" s="45" t="s">
        <v>884</v>
      </c>
      <c r="H180" s="45" t="s">
        <v>1030</v>
      </c>
      <c r="I180" s="45" t="s">
        <v>886</v>
      </c>
      <c r="J180" s="45" t="s">
        <v>887</v>
      </c>
      <c r="K180" s="45" t="s">
        <v>1031</v>
      </c>
      <c r="L180" s="45" t="s">
        <v>2780</v>
      </c>
      <c r="M180" s="45" t="s">
        <v>2781</v>
      </c>
      <c r="N180" s="45" t="s">
        <v>2782</v>
      </c>
      <c r="O180" s="45" t="s">
        <v>2783</v>
      </c>
      <c r="P180" s="45" t="s">
        <v>2784</v>
      </c>
      <c r="Q180" s="45" t="s">
        <v>2785</v>
      </c>
      <c r="R180" t="s">
        <v>2786</v>
      </c>
      <c r="S180" s="45" t="s">
        <v>893</v>
      </c>
      <c r="T180"/>
      <c r="U180" s="47">
        <v>113</v>
      </c>
      <c r="V180" s="47">
        <v>113</v>
      </c>
      <c r="W180" s="47" t="s">
        <v>913</v>
      </c>
      <c r="X180" s="47">
        <v>41358</v>
      </c>
      <c r="Y180" s="47">
        <v>35451</v>
      </c>
      <c r="Z180" s="48">
        <v>188.99</v>
      </c>
      <c r="AA180" s="44">
        <v>428</v>
      </c>
      <c r="AB180" s="44">
        <v>486</v>
      </c>
      <c r="AC180" s="44">
        <v>6881</v>
      </c>
      <c r="AD180" s="44">
        <v>2307</v>
      </c>
      <c r="AE180" s="44">
        <v>335</v>
      </c>
      <c r="AF180" s="44">
        <v>23956</v>
      </c>
      <c r="AG180" s="44"/>
      <c r="AH180" s="47">
        <v>1022</v>
      </c>
      <c r="AI180" s="47">
        <v>13</v>
      </c>
      <c r="AJ180">
        <v>937</v>
      </c>
      <c r="AK180" t="s">
        <v>895</v>
      </c>
      <c r="AL180">
        <v>35451</v>
      </c>
      <c r="AM180"/>
      <c r="AN180"/>
      <c r="AO180"/>
      <c r="AP180"/>
      <c r="AQ180"/>
      <c r="AR180" s="44"/>
      <c r="AS180" s="44"/>
      <c r="AT180" s="44"/>
      <c r="AU180" s="44">
        <v>11580115</v>
      </c>
      <c r="AV180" s="44">
        <v>4911304</v>
      </c>
      <c r="AW180" s="44">
        <v>1387475</v>
      </c>
      <c r="AX180" s="44">
        <v>7568</v>
      </c>
      <c r="AY180" s="44">
        <v>15111512</v>
      </c>
      <c r="AZ180" s="21">
        <v>16189709</v>
      </c>
      <c r="BA180" s="21">
        <v>-1078197</v>
      </c>
      <c r="BB180" s="44">
        <v>103364</v>
      </c>
      <c r="BC180" s="44"/>
      <c r="BD180" s="44"/>
      <c r="BE180" s="44">
        <v>-974833</v>
      </c>
      <c r="BF180" s="44">
        <v>2291300</v>
      </c>
      <c r="BG180" s="44">
        <v>791600</v>
      </c>
      <c r="BH180" s="44">
        <v>100464</v>
      </c>
      <c r="BI180" s="21">
        <v>7729036</v>
      </c>
      <c r="BJ180" s="21"/>
      <c r="BK180" s="21">
        <v>360015</v>
      </c>
      <c r="BL180" s="21">
        <v>4250</v>
      </c>
      <c r="BM180" s="21">
        <v>303450</v>
      </c>
      <c r="BN180" s="21">
        <v>11580115</v>
      </c>
      <c r="BO180" s="21"/>
      <c r="BP180" s="21"/>
      <c r="BQ180" s="44"/>
      <c r="BR180" s="21"/>
      <c r="BS180" s="44"/>
      <c r="BT180" s="21"/>
      <c r="BU180" s="44"/>
      <c r="BV180" s="21"/>
      <c r="BW180" s="44">
        <v>3916324</v>
      </c>
      <c r="BX180" s="21"/>
      <c r="BY180" s="21">
        <v>540139</v>
      </c>
      <c r="BZ180" s="21"/>
      <c r="CA180" s="44">
        <v>744</v>
      </c>
      <c r="CB180" s="44"/>
      <c r="CC180" s="44">
        <v>161731</v>
      </c>
      <c r="CD180" s="44"/>
      <c r="CE180" s="44"/>
      <c r="CF180" s="44"/>
      <c r="CG180" s="44">
        <v>291891</v>
      </c>
      <c r="CH180" s="44"/>
      <c r="CI180" s="21">
        <v>204</v>
      </c>
      <c r="CJ180" s="44"/>
      <c r="CK180" s="21">
        <v>271</v>
      </c>
      <c r="CL180" s="44"/>
      <c r="CM180" s="44">
        <v>131594</v>
      </c>
      <c r="CN180" s="44">
        <v>35180</v>
      </c>
      <c r="CO180" s="44">
        <v>2055475</v>
      </c>
      <c r="CP180" s="44">
        <v>0</v>
      </c>
      <c r="CQ180" s="21">
        <v>2157402</v>
      </c>
      <c r="CR180" s="44">
        <v>143600</v>
      </c>
      <c r="CS180" s="44">
        <v>224936</v>
      </c>
      <c r="CT180" s="44">
        <v>65317</v>
      </c>
      <c r="CU180" s="44"/>
      <c r="CV180" s="44">
        <v>97800</v>
      </c>
      <c r="CW180" s="21"/>
      <c r="CX180" s="21"/>
      <c r="CY180" s="21"/>
      <c r="CZ180" s="21"/>
      <c r="DA180" s="21"/>
      <c r="DB180" s="21"/>
      <c r="DC180" s="21"/>
      <c r="DD180" s="21"/>
      <c r="DE180" s="44"/>
      <c r="DF180" s="21"/>
      <c r="DG180" s="44"/>
      <c r="DH180" s="21"/>
      <c r="DI180" s="44"/>
      <c r="DJ180" s="44"/>
      <c r="DK180" s="44"/>
      <c r="DL180" s="44"/>
      <c r="DM180" s="21"/>
      <c r="DN180" s="44"/>
      <c r="DO180" s="44"/>
      <c r="DP180" s="44"/>
      <c r="DQ180" s="44"/>
      <c r="DR180" s="44"/>
      <c r="DS180" s="44"/>
      <c r="DT180" s="44"/>
      <c r="DU180" s="44"/>
      <c r="DV180" s="44"/>
      <c r="DW180" s="44"/>
      <c r="DX180" s="44"/>
      <c r="DY180" s="44"/>
      <c r="DZ180" s="44"/>
      <c r="EA180" s="44"/>
      <c r="EB180" s="21"/>
      <c r="EC180" s="44">
        <v>214899</v>
      </c>
      <c r="ED180" s="44"/>
      <c r="EE180" s="21">
        <v>354426</v>
      </c>
      <c r="EF180" s="44"/>
      <c r="EG180" s="21">
        <v>14782</v>
      </c>
      <c r="EH180" s="44"/>
      <c r="EI180" s="21">
        <v>651811</v>
      </c>
      <c r="EJ180" s="44"/>
      <c r="EK180" s="44"/>
      <c r="EL180" s="21"/>
      <c r="EM180" s="44">
        <v>116228</v>
      </c>
      <c r="EN180" s="44"/>
      <c r="EO180" s="44">
        <v>35329</v>
      </c>
      <c r="EP180" s="21"/>
      <c r="EQ180" s="21"/>
      <c r="ER180" s="21"/>
      <c r="ES180" s="21"/>
      <c r="ET180" s="44"/>
      <c r="EU180" s="21"/>
      <c r="EV180" s="44"/>
      <c r="EW180" s="21"/>
      <c r="EX180" s="44"/>
      <c r="EY180" s="44"/>
      <c r="EZ180" s="21"/>
      <c r="FA180" s="21"/>
      <c r="FB180" s="44"/>
      <c r="FC180" s="44"/>
      <c r="FD180" s="21"/>
      <c r="FE180" s="112"/>
      <c r="FF180" s="44"/>
      <c r="FG180" s="44">
        <v>7143382</v>
      </c>
      <c r="FH180" s="44">
        <v>1397125</v>
      </c>
      <c r="FI180" s="44">
        <v>7649202</v>
      </c>
      <c r="FJ180" s="44">
        <v>137121</v>
      </c>
      <c r="FK180" s="44">
        <v>6820902</v>
      </c>
      <c r="FL180" s="44"/>
      <c r="FM180" s="44"/>
      <c r="FN180" s="44"/>
      <c r="FO180" s="44"/>
      <c r="FP180" s="44"/>
      <c r="FQ180" s="44"/>
      <c r="FR180" s="44"/>
      <c r="FS180" s="44"/>
      <c r="FT180" s="44">
        <v>11288</v>
      </c>
      <c r="FU180" s="44"/>
      <c r="FV180" s="21">
        <v>655135</v>
      </c>
      <c r="FW180" s="44"/>
      <c r="FX180" s="44">
        <v>696542</v>
      </c>
      <c r="FY180" s="44">
        <v>67921</v>
      </c>
      <c r="FZ180" s="44">
        <v>158758</v>
      </c>
      <c r="GA180" s="44">
        <v>45911</v>
      </c>
      <c r="GB180" s="44"/>
      <c r="GC180" s="44">
        <v>45509</v>
      </c>
      <c r="GD180" s="44">
        <v>475745</v>
      </c>
      <c r="GE180" s="44">
        <v>493676</v>
      </c>
      <c r="GF180" s="44">
        <v>191588</v>
      </c>
      <c r="GG180" s="44">
        <v>811680</v>
      </c>
      <c r="GH180" s="44">
        <v>122662</v>
      </c>
      <c r="GI180" s="44">
        <v>499785</v>
      </c>
      <c r="GJ180" s="44">
        <v>157780</v>
      </c>
      <c r="GK180" s="44">
        <v>3959797</v>
      </c>
      <c r="GL180" s="44">
        <v>8675</v>
      </c>
      <c r="GM180" s="44">
        <v>778199</v>
      </c>
      <c r="GN180" s="44">
        <v>85032</v>
      </c>
      <c r="GO180" s="44">
        <v>48592</v>
      </c>
      <c r="GP180" s="44"/>
      <c r="GQ180" s="44">
        <v>7171</v>
      </c>
      <c r="GR180" s="44">
        <v>47361</v>
      </c>
      <c r="GS180" s="44">
        <v>3401100</v>
      </c>
      <c r="GT180" s="44"/>
      <c r="GU180" s="21">
        <v>146628</v>
      </c>
      <c r="GV180" s="44"/>
      <c r="GW180" s="44">
        <v>702583</v>
      </c>
      <c r="GX180" s="44"/>
      <c r="GY180" s="44">
        <v>4250311</v>
      </c>
      <c r="GZ180" s="44">
        <v>4945275</v>
      </c>
      <c r="HA180" s="44"/>
      <c r="HB180" s="44"/>
      <c r="HC180" s="44">
        <v>-694964</v>
      </c>
      <c r="HD180" s="44">
        <v>4250311</v>
      </c>
      <c r="HE180" s="21"/>
      <c r="HF180" s="21">
        <v>702583</v>
      </c>
      <c r="HG180" s="21"/>
      <c r="HH180" s="21"/>
      <c r="HI180" s="21">
        <v>0</v>
      </c>
      <c r="HJ180" s="44"/>
      <c r="HK180" s="21">
        <v>291415</v>
      </c>
      <c r="HL180" s="21">
        <v>720113</v>
      </c>
      <c r="HM180" s="21">
        <v>1011528</v>
      </c>
      <c r="HN180" s="21">
        <v>-864900</v>
      </c>
      <c r="HO180" s="21"/>
      <c r="HP180" s="44"/>
      <c r="HQ180" s="47"/>
      <c r="HR180" s="47"/>
      <c r="HS180" s="47"/>
      <c r="HT180" s="47" t="s">
        <v>2040</v>
      </c>
      <c r="HU180" s="47">
        <v>593433</v>
      </c>
      <c r="HV180" s="47">
        <v>2245</v>
      </c>
      <c r="HW180" s="47">
        <v>0</v>
      </c>
      <c r="HX180" s="47">
        <v>10346</v>
      </c>
      <c r="HY180" s="47">
        <v>40329</v>
      </c>
      <c r="HZ180" s="47">
        <v>97764</v>
      </c>
      <c r="IA180" s="47">
        <v>0</v>
      </c>
      <c r="IB180" s="47">
        <v>0</v>
      </c>
      <c r="IC180" s="47">
        <v>3230</v>
      </c>
      <c r="ID180"/>
      <c r="IE180" s="47">
        <v>3979</v>
      </c>
      <c r="IF180"/>
      <c r="IG180" s="47"/>
      <c r="IH180" s="47">
        <v>21232</v>
      </c>
      <c r="II180">
        <v>3520</v>
      </c>
      <c r="IJ180">
        <v>21572</v>
      </c>
      <c r="IK180">
        <v>3711</v>
      </c>
      <c r="IL180">
        <v>28816</v>
      </c>
      <c r="IM180">
        <v>236744</v>
      </c>
      <c r="IN180">
        <v>0</v>
      </c>
      <c r="IO180">
        <v>0</v>
      </c>
      <c r="IP180">
        <v>6228</v>
      </c>
      <c r="IQ180">
        <v>9714</v>
      </c>
      <c r="IR180">
        <v>0</v>
      </c>
      <c r="IS180">
        <v>0</v>
      </c>
      <c r="IT180">
        <v>15942</v>
      </c>
      <c r="IU180">
        <v>184072</v>
      </c>
      <c r="IV180">
        <v>0</v>
      </c>
      <c r="IW180">
        <v>632716</v>
      </c>
      <c r="IX180">
        <v>1623046</v>
      </c>
      <c r="IY180">
        <v>2571042</v>
      </c>
      <c r="IZ180">
        <v>0</v>
      </c>
      <c r="JA180">
        <v>0</v>
      </c>
      <c r="JB180">
        <v>132506</v>
      </c>
      <c r="JC180"/>
      <c r="JD180">
        <v>91359</v>
      </c>
      <c r="JE180"/>
      <c r="JF180"/>
      <c r="JG180">
        <v>411966</v>
      </c>
      <c r="JH180">
        <v>86873</v>
      </c>
      <c r="JI180">
        <v>408784</v>
      </c>
      <c r="JJ180">
        <v>128773</v>
      </c>
      <c r="JK180">
        <v>872245</v>
      </c>
      <c r="JL180">
        <v>7143382</v>
      </c>
      <c r="JM180">
        <v>0</v>
      </c>
      <c r="JN180">
        <v>0</v>
      </c>
      <c r="JO180">
        <v>186836</v>
      </c>
      <c r="JP180">
        <v>194289</v>
      </c>
      <c r="JQ180">
        <v>0</v>
      </c>
      <c r="JR180">
        <v>0</v>
      </c>
      <c r="JS180">
        <v>381125</v>
      </c>
      <c r="JT180"/>
      <c r="JU180"/>
      <c r="JV180"/>
      <c r="JW180"/>
      <c r="JX180"/>
      <c r="JY180"/>
      <c r="JZ180"/>
      <c r="KA180"/>
      <c r="KB180"/>
      <c r="KC180"/>
      <c r="KD180"/>
      <c r="KE180"/>
      <c r="KF180">
        <v>144</v>
      </c>
      <c r="KG180">
        <v>219</v>
      </c>
      <c r="KH180">
        <v>93</v>
      </c>
      <c r="KI180">
        <v>97</v>
      </c>
      <c r="KJ180">
        <v>156</v>
      </c>
      <c r="KK180">
        <v>57</v>
      </c>
      <c r="KL180">
        <v>55</v>
      </c>
      <c r="KM180">
        <v>94</v>
      </c>
      <c r="KN180">
        <v>33</v>
      </c>
      <c r="KO180">
        <v>1</v>
      </c>
      <c r="KP180">
        <v>0</v>
      </c>
      <c r="KQ180">
        <v>0</v>
      </c>
      <c r="KR180">
        <v>0</v>
      </c>
      <c r="KS180">
        <v>0</v>
      </c>
      <c r="KT180">
        <v>1</v>
      </c>
      <c r="KU180">
        <v>1</v>
      </c>
      <c r="KV180">
        <v>0</v>
      </c>
      <c r="KW180">
        <v>0</v>
      </c>
      <c r="KX180">
        <v>0</v>
      </c>
      <c r="KY180">
        <v>0</v>
      </c>
      <c r="KZ180">
        <v>0</v>
      </c>
      <c r="LA180">
        <v>0</v>
      </c>
      <c r="LB180">
        <v>0</v>
      </c>
      <c r="LC180">
        <v>0</v>
      </c>
      <c r="LD180">
        <v>1</v>
      </c>
      <c r="LE180">
        <v>0</v>
      </c>
      <c r="LF180">
        <v>0</v>
      </c>
      <c r="LG180">
        <v>0</v>
      </c>
      <c r="LH180">
        <v>0</v>
      </c>
    </row>
    <row r="181" spans="1:320" s="34" customFormat="1" ht="15" customHeight="1" x14ac:dyDescent="0.25">
      <c r="A181" s="45">
        <v>206190027</v>
      </c>
      <c r="B181" s="45" t="s">
        <v>2787</v>
      </c>
      <c r="C181" s="46">
        <v>45292</v>
      </c>
      <c r="D181" s="46">
        <v>45657</v>
      </c>
      <c r="E181" s="47">
        <v>366</v>
      </c>
      <c r="F181" s="45" t="s">
        <v>883</v>
      </c>
      <c r="G181" s="45" t="s">
        <v>884</v>
      </c>
      <c r="H181" s="45" t="s">
        <v>1030</v>
      </c>
      <c r="I181" s="45" t="s">
        <v>886</v>
      </c>
      <c r="J181" s="45" t="s">
        <v>887</v>
      </c>
      <c r="K181" s="45" t="s">
        <v>1031</v>
      </c>
      <c r="L181" s="45" t="s">
        <v>2716</v>
      </c>
      <c r="M181" s="45" t="s">
        <v>2788</v>
      </c>
      <c r="N181" s="45" t="s">
        <v>2789</v>
      </c>
      <c r="O181" s="45" t="s">
        <v>1255</v>
      </c>
      <c r="P181" s="45" t="s">
        <v>2790</v>
      </c>
      <c r="Q181" s="45" t="s">
        <v>2791</v>
      </c>
      <c r="R181" t="s">
        <v>2792</v>
      </c>
      <c r="S181" s="45" t="s">
        <v>893</v>
      </c>
      <c r="T181"/>
      <c r="U181" s="47">
        <v>99</v>
      </c>
      <c r="V181" s="47">
        <v>99</v>
      </c>
      <c r="W181" s="47" t="s">
        <v>894</v>
      </c>
      <c r="X181" s="47">
        <v>36234</v>
      </c>
      <c r="Y181" s="47">
        <v>30912</v>
      </c>
      <c r="Z181" s="48">
        <v>191.56</v>
      </c>
      <c r="AA181" s="44">
        <v>265</v>
      </c>
      <c r="AB181" s="44">
        <v>329</v>
      </c>
      <c r="AC181" s="44">
        <v>3400</v>
      </c>
      <c r="AD181" s="44">
        <v>2196</v>
      </c>
      <c r="AE181" s="44">
        <v>586</v>
      </c>
      <c r="AF181" s="44">
        <v>23200</v>
      </c>
      <c r="AG181" s="44">
        <v>55</v>
      </c>
      <c r="AH181" s="47">
        <v>1196</v>
      </c>
      <c r="AI181" s="47">
        <v>36</v>
      </c>
      <c r="AJ181">
        <v>243</v>
      </c>
      <c r="AK181" t="s">
        <v>895</v>
      </c>
      <c r="AL181">
        <v>30912</v>
      </c>
      <c r="AM181"/>
      <c r="AN181"/>
      <c r="AO181"/>
      <c r="AP181"/>
      <c r="AQ181"/>
      <c r="AR181" s="44"/>
      <c r="AS181" s="44"/>
      <c r="AT181" s="44"/>
      <c r="AU181" s="44">
        <v>9273600</v>
      </c>
      <c r="AV181" s="44">
        <v>2457731</v>
      </c>
      <c r="AW181" s="44">
        <v>-1502709</v>
      </c>
      <c r="AX181" s="44">
        <v>6727</v>
      </c>
      <c r="AY181" s="44">
        <v>13240767</v>
      </c>
      <c r="AZ181" s="21">
        <v>11787298</v>
      </c>
      <c r="BA181" s="21">
        <v>1453469</v>
      </c>
      <c r="BB181" s="44">
        <v>9848</v>
      </c>
      <c r="BC181" s="44"/>
      <c r="BD181" s="44"/>
      <c r="BE181" s="44">
        <v>1463317</v>
      </c>
      <c r="BF181" s="44">
        <v>1020000</v>
      </c>
      <c r="BG181" s="44">
        <v>658800</v>
      </c>
      <c r="BH181" s="44">
        <v>175800</v>
      </c>
      <c r="BI181" s="21">
        <v>6960000</v>
      </c>
      <c r="BJ181" s="21">
        <v>16500</v>
      </c>
      <c r="BK181" s="21">
        <v>358800</v>
      </c>
      <c r="BL181" s="21">
        <v>10800</v>
      </c>
      <c r="BM181" s="21">
        <v>72900</v>
      </c>
      <c r="BN181" s="21">
        <v>9273600</v>
      </c>
      <c r="BO181" s="21"/>
      <c r="BP181" s="21"/>
      <c r="BQ181" s="44"/>
      <c r="BR181" s="21"/>
      <c r="BS181" s="44"/>
      <c r="BT181" s="21"/>
      <c r="BU181" s="44"/>
      <c r="BV181" s="21"/>
      <c r="BW181" s="44">
        <v>1959132</v>
      </c>
      <c r="BX181" s="21"/>
      <c r="BY181" s="21">
        <v>328712</v>
      </c>
      <c r="BZ181" s="21"/>
      <c r="CA181" s="44">
        <v>17787</v>
      </c>
      <c r="CB181" s="44"/>
      <c r="CC181" s="44">
        <v>152042</v>
      </c>
      <c r="CD181" s="44"/>
      <c r="CE181" s="44"/>
      <c r="CF181" s="44"/>
      <c r="CG181" s="44"/>
      <c r="CH181" s="44"/>
      <c r="CI181" s="21">
        <v>58</v>
      </c>
      <c r="CJ181" s="44"/>
      <c r="CK181" s="21"/>
      <c r="CL181" s="44"/>
      <c r="CM181" s="44">
        <v>66616</v>
      </c>
      <c r="CN181" s="44">
        <v>64692</v>
      </c>
      <c r="CO181" s="44">
        <v>823350</v>
      </c>
      <c r="CP181" s="44">
        <v>0</v>
      </c>
      <c r="CQ181" s="21">
        <v>877880</v>
      </c>
      <c r="CR181" s="44">
        <v>143000</v>
      </c>
      <c r="CS181" s="44">
        <v>356080</v>
      </c>
      <c r="CT181" s="44">
        <v>88952</v>
      </c>
      <c r="CU181" s="44"/>
      <c r="CV181" s="44">
        <v>37161</v>
      </c>
      <c r="CW181" s="21"/>
      <c r="CX181" s="21"/>
      <c r="CY181" s="21"/>
      <c r="CZ181" s="21"/>
      <c r="DA181" s="21"/>
      <c r="DB181" s="21"/>
      <c r="DC181" s="21"/>
      <c r="DD181" s="21"/>
      <c r="DE181" s="44"/>
      <c r="DF181" s="21"/>
      <c r="DG181" s="44"/>
      <c r="DH181" s="21"/>
      <c r="DI181" s="44"/>
      <c r="DJ181" s="44"/>
      <c r="DK181" s="44"/>
      <c r="DL181" s="44"/>
      <c r="DM181" s="21"/>
      <c r="DN181" s="44"/>
      <c r="DO181" s="44"/>
      <c r="DP181" s="44"/>
      <c r="DQ181" s="44"/>
      <c r="DR181" s="44"/>
      <c r="DS181" s="44"/>
      <c r="DT181" s="44"/>
      <c r="DU181" s="44"/>
      <c r="DV181" s="44"/>
      <c r="DW181" s="44"/>
      <c r="DX181" s="44"/>
      <c r="DY181" s="44">
        <v>60715</v>
      </c>
      <c r="DZ181" s="44"/>
      <c r="EA181" s="44"/>
      <c r="EB181" s="21"/>
      <c r="EC181" s="44">
        <v>-272886</v>
      </c>
      <c r="ED181" s="44"/>
      <c r="EE181" s="21">
        <v>-1011963</v>
      </c>
      <c r="EF181" s="44"/>
      <c r="EG181" s="21">
        <v>-184229</v>
      </c>
      <c r="EH181" s="44"/>
      <c r="EI181" s="21">
        <v>-477262</v>
      </c>
      <c r="EJ181" s="44"/>
      <c r="EK181" s="44">
        <v>16500</v>
      </c>
      <c r="EL181" s="21"/>
      <c r="EM181" s="44">
        <v>358800</v>
      </c>
      <c r="EN181" s="44"/>
      <c r="EO181" s="44">
        <v>7616</v>
      </c>
      <c r="EP181" s="21"/>
      <c r="EQ181" s="21"/>
      <c r="ER181" s="21"/>
      <c r="ES181" s="21"/>
      <c r="ET181" s="44"/>
      <c r="EU181" s="21"/>
      <c r="EV181" s="44"/>
      <c r="EW181" s="21"/>
      <c r="EX181" s="44"/>
      <c r="EY181" s="44"/>
      <c r="EZ181" s="21"/>
      <c r="FA181" s="21"/>
      <c r="FB181" s="44"/>
      <c r="FC181" s="44"/>
      <c r="FD181" s="21"/>
      <c r="FE181" s="112"/>
      <c r="FF181" s="44"/>
      <c r="FG181" s="44">
        <v>5073463</v>
      </c>
      <c r="FH181" s="44">
        <v>1095823</v>
      </c>
      <c r="FI181" s="44">
        <v>5618012</v>
      </c>
      <c r="FJ181" s="44">
        <v>70456</v>
      </c>
      <c r="FK181" s="44">
        <v>4888578</v>
      </c>
      <c r="FL181" s="44"/>
      <c r="FM181" s="44"/>
      <c r="FN181" s="44"/>
      <c r="FO181" s="44"/>
      <c r="FP181" s="44"/>
      <c r="FQ181" s="44"/>
      <c r="FR181" s="44"/>
      <c r="FS181" s="44"/>
      <c r="FT181" s="44">
        <v>21613</v>
      </c>
      <c r="FU181" s="44">
        <v>31282</v>
      </c>
      <c r="FV181" s="21">
        <v>248700</v>
      </c>
      <c r="FW181" s="44"/>
      <c r="FX181" s="44">
        <v>337497</v>
      </c>
      <c r="FY181" s="44">
        <v>49272</v>
      </c>
      <c r="FZ181" s="44">
        <v>175165</v>
      </c>
      <c r="GA181" s="44">
        <v>14193</v>
      </c>
      <c r="GB181" s="44"/>
      <c r="GC181" s="44">
        <v>25468</v>
      </c>
      <c r="GD181" s="44">
        <v>323989</v>
      </c>
      <c r="GE181" s="44">
        <v>287358</v>
      </c>
      <c r="GF181" s="44">
        <v>171069</v>
      </c>
      <c r="GG181" s="44">
        <v>946070</v>
      </c>
      <c r="GH181" s="44">
        <v>118728</v>
      </c>
      <c r="GI181" s="44">
        <v>164933</v>
      </c>
      <c r="GJ181" s="44">
        <v>143943</v>
      </c>
      <c r="GK181" s="44">
        <v>2834906</v>
      </c>
      <c r="GL181" s="44">
        <v>12682</v>
      </c>
      <c r="GM181" s="44">
        <v>792755</v>
      </c>
      <c r="GN181" s="44">
        <v>29810</v>
      </c>
      <c r="GO181" s="44">
        <v>39720</v>
      </c>
      <c r="GP181" s="44"/>
      <c r="GQ181" s="44"/>
      <c r="GR181" s="44">
        <v>129567</v>
      </c>
      <c r="GS181" s="44">
        <v>4051228</v>
      </c>
      <c r="GT181" s="44"/>
      <c r="GU181" s="21">
        <v>78947</v>
      </c>
      <c r="GV181" s="44"/>
      <c r="GW181" s="44">
        <v>1543</v>
      </c>
      <c r="GX181" s="44">
        <v>466814</v>
      </c>
      <c r="GY181" s="44">
        <v>4598532</v>
      </c>
      <c r="GZ181" s="44">
        <v>3586800</v>
      </c>
      <c r="HA181" s="44"/>
      <c r="HB181" s="44"/>
      <c r="HC181" s="44">
        <v>1011732</v>
      </c>
      <c r="HD181" s="44">
        <v>4598532</v>
      </c>
      <c r="HE181" s="21"/>
      <c r="HF181" s="21"/>
      <c r="HG181" s="21">
        <v>124008</v>
      </c>
      <c r="HH181" s="21"/>
      <c r="HI181" s="21">
        <v>0</v>
      </c>
      <c r="HJ181" s="44"/>
      <c r="HK181" s="21">
        <v>72575</v>
      </c>
      <c r="HL181" s="21">
        <v>117937</v>
      </c>
      <c r="HM181" s="21">
        <v>190512</v>
      </c>
      <c r="HN181" s="21">
        <v>-111565</v>
      </c>
      <c r="HO181" s="21"/>
      <c r="HP181" s="44"/>
      <c r="HQ181" s="47"/>
      <c r="HR181" s="47"/>
      <c r="HS181" s="47"/>
      <c r="HT181" s="47" t="s">
        <v>2436</v>
      </c>
      <c r="HU181" s="47">
        <v>394548</v>
      </c>
      <c r="HV181" s="47">
        <v>1913</v>
      </c>
      <c r="HW181" s="47">
        <v>0</v>
      </c>
      <c r="HX181" s="47">
        <v>8467</v>
      </c>
      <c r="HY181" s="47">
        <v>28012</v>
      </c>
      <c r="HZ181" s="47">
        <v>77723</v>
      </c>
      <c r="IA181" s="47">
        <v>0</v>
      </c>
      <c r="IB181" s="47">
        <v>0</v>
      </c>
      <c r="IC181" s="47">
        <v>3588</v>
      </c>
      <c r="ID181">
        <v>9728</v>
      </c>
      <c r="IE181" s="47">
        <v>2088</v>
      </c>
      <c r="IF181"/>
      <c r="IG181" s="47"/>
      <c r="IH181" s="47"/>
      <c r="II181">
        <v>3541</v>
      </c>
      <c r="IJ181">
        <v>6274</v>
      </c>
      <c r="IK181">
        <v>3387</v>
      </c>
      <c r="IL181">
        <v>9826</v>
      </c>
      <c r="IM181">
        <v>154547</v>
      </c>
      <c r="IN181">
        <v>0</v>
      </c>
      <c r="IO181">
        <v>0</v>
      </c>
      <c r="IP181">
        <v>284</v>
      </c>
      <c r="IQ181">
        <v>254</v>
      </c>
      <c r="IR181">
        <v>0</v>
      </c>
      <c r="IS181">
        <v>0</v>
      </c>
      <c r="IT181">
        <v>538</v>
      </c>
      <c r="IU181">
        <v>173860</v>
      </c>
      <c r="IV181">
        <v>0</v>
      </c>
      <c r="IW181">
        <v>483480</v>
      </c>
      <c r="IX181">
        <v>1099610</v>
      </c>
      <c r="IY181">
        <v>1909411</v>
      </c>
      <c r="IZ181">
        <v>0</v>
      </c>
      <c r="JA181">
        <v>0</v>
      </c>
      <c r="JB181">
        <v>133103</v>
      </c>
      <c r="JC181">
        <v>489788</v>
      </c>
      <c r="JD181">
        <v>46563</v>
      </c>
      <c r="JE181"/>
      <c r="JF181"/>
      <c r="JG181"/>
      <c r="JH181">
        <v>93734</v>
      </c>
      <c r="JI181">
        <v>133382</v>
      </c>
      <c r="JJ181">
        <v>118371</v>
      </c>
      <c r="JK181">
        <v>392161</v>
      </c>
      <c r="JL181">
        <v>5073463</v>
      </c>
      <c r="JM181">
        <v>0</v>
      </c>
      <c r="JN181">
        <v>0</v>
      </c>
      <c r="JO181">
        <v>14929</v>
      </c>
      <c r="JP181">
        <v>9714</v>
      </c>
      <c r="JQ181">
        <v>0</v>
      </c>
      <c r="JR181">
        <v>0</v>
      </c>
      <c r="JS181">
        <v>24643</v>
      </c>
      <c r="JT181"/>
      <c r="JU181"/>
      <c r="JV181"/>
      <c r="JW181"/>
      <c r="JX181"/>
      <c r="JY181">
        <v>9728</v>
      </c>
      <c r="JZ181"/>
      <c r="KA181"/>
      <c r="KB181"/>
      <c r="KC181"/>
      <c r="KD181"/>
      <c r="KE181">
        <v>489788</v>
      </c>
      <c r="KF181">
        <v>123</v>
      </c>
      <c r="KG181">
        <v>192</v>
      </c>
      <c r="KH181">
        <v>79</v>
      </c>
      <c r="KI181">
        <v>93</v>
      </c>
      <c r="KJ181">
        <v>151</v>
      </c>
      <c r="KK181">
        <v>58</v>
      </c>
      <c r="KL181">
        <v>56</v>
      </c>
      <c r="KM181">
        <v>88</v>
      </c>
      <c r="KN181">
        <v>35</v>
      </c>
      <c r="KO181">
        <v>1</v>
      </c>
      <c r="KP181">
        <v>0</v>
      </c>
      <c r="KQ181">
        <v>0</v>
      </c>
      <c r="KR181">
        <v>0</v>
      </c>
      <c r="KS181">
        <v>1</v>
      </c>
      <c r="KT181">
        <v>0</v>
      </c>
      <c r="KU181">
        <v>1</v>
      </c>
      <c r="KV181">
        <v>0</v>
      </c>
      <c r="KW181">
        <v>0</v>
      </c>
      <c r="KX181">
        <v>0</v>
      </c>
      <c r="KY181">
        <v>0</v>
      </c>
      <c r="KZ181">
        <v>0</v>
      </c>
      <c r="LA181">
        <v>0</v>
      </c>
      <c r="LB181">
        <v>0</v>
      </c>
      <c r="LC181">
        <v>0</v>
      </c>
      <c r="LD181">
        <v>1</v>
      </c>
      <c r="LE181">
        <v>0</v>
      </c>
      <c r="LF181">
        <v>0</v>
      </c>
      <c r="LG181">
        <v>0</v>
      </c>
      <c r="LH181">
        <v>0</v>
      </c>
    </row>
    <row r="182" spans="1:320" s="34" customFormat="1" ht="15" customHeight="1" x14ac:dyDescent="0.25">
      <c r="A182" s="45">
        <v>206190028</v>
      </c>
      <c r="B182" s="45" t="s">
        <v>2793</v>
      </c>
      <c r="C182" s="46">
        <v>45292</v>
      </c>
      <c r="D182" s="46">
        <v>45657</v>
      </c>
      <c r="E182" s="47">
        <v>366</v>
      </c>
      <c r="F182" s="45" t="s">
        <v>883</v>
      </c>
      <c r="G182" s="45" t="s">
        <v>884</v>
      </c>
      <c r="H182" s="45" t="s">
        <v>1030</v>
      </c>
      <c r="I182" s="45" t="s">
        <v>886</v>
      </c>
      <c r="J182" s="45" t="s">
        <v>887</v>
      </c>
      <c r="K182" s="45" t="s">
        <v>1031</v>
      </c>
      <c r="L182" s="45" t="s">
        <v>2794</v>
      </c>
      <c r="M182" s="45" t="s">
        <v>2795</v>
      </c>
      <c r="N182" s="45" t="s">
        <v>2796</v>
      </c>
      <c r="O182" s="45" t="s">
        <v>1073</v>
      </c>
      <c r="P182" s="45" t="s">
        <v>2797</v>
      </c>
      <c r="Q182" s="45" t="s">
        <v>2798</v>
      </c>
      <c r="R182" t="s">
        <v>2799</v>
      </c>
      <c r="S182" s="45" t="s">
        <v>884</v>
      </c>
      <c r="T182"/>
      <c r="U182" s="47">
        <v>86</v>
      </c>
      <c r="V182" s="47">
        <v>86</v>
      </c>
      <c r="W182" s="47" t="s">
        <v>894</v>
      </c>
      <c r="X182" s="47">
        <v>31476</v>
      </c>
      <c r="Y182" s="47">
        <v>27131</v>
      </c>
      <c r="Z182" s="48">
        <v>202.23</v>
      </c>
      <c r="AA182" s="44">
        <v>203</v>
      </c>
      <c r="AB182" s="44">
        <v>215</v>
      </c>
      <c r="AC182" s="44">
        <v>7986</v>
      </c>
      <c r="AD182" s="44"/>
      <c r="AE182" s="44">
        <v>17499</v>
      </c>
      <c r="AF182" s="44"/>
      <c r="AG182" s="44"/>
      <c r="AH182" s="47">
        <v>978</v>
      </c>
      <c r="AI182" s="47"/>
      <c r="AJ182">
        <v>668</v>
      </c>
      <c r="AK182" t="s">
        <v>895</v>
      </c>
      <c r="AL182">
        <v>27131</v>
      </c>
      <c r="AM182"/>
      <c r="AN182"/>
      <c r="AO182"/>
      <c r="AP182"/>
      <c r="AQ182"/>
      <c r="AR182" s="44"/>
      <c r="AS182" s="44"/>
      <c r="AT182" s="44"/>
      <c r="AU182" s="44">
        <v>9700343</v>
      </c>
      <c r="AV182" s="44">
        <v>2325564</v>
      </c>
      <c r="AW182" s="44">
        <v>-1390344</v>
      </c>
      <c r="AX182" s="44">
        <v>368</v>
      </c>
      <c r="AY182" s="44">
        <v>13416619</v>
      </c>
      <c r="AZ182" s="21">
        <v>12537497</v>
      </c>
      <c r="BA182" s="21">
        <v>879122</v>
      </c>
      <c r="BB182" s="44">
        <v>318705</v>
      </c>
      <c r="BC182" s="44">
        <v>82000</v>
      </c>
      <c r="BD182" s="44"/>
      <c r="BE182" s="44">
        <v>1115827</v>
      </c>
      <c r="BF182" s="44">
        <v>2905143</v>
      </c>
      <c r="BG182" s="44"/>
      <c r="BH182" s="44">
        <v>6199250</v>
      </c>
      <c r="BI182" s="21"/>
      <c r="BJ182" s="21"/>
      <c r="BK182" s="21">
        <v>360100</v>
      </c>
      <c r="BL182" s="21"/>
      <c r="BM182" s="21">
        <v>235850</v>
      </c>
      <c r="BN182" s="21">
        <v>9700343</v>
      </c>
      <c r="BO182" s="21"/>
      <c r="BP182" s="21"/>
      <c r="BQ182" s="44"/>
      <c r="BR182" s="21"/>
      <c r="BS182" s="44"/>
      <c r="BT182" s="21"/>
      <c r="BU182" s="44"/>
      <c r="BV182" s="21"/>
      <c r="BW182" s="44">
        <v>2054075</v>
      </c>
      <c r="BX182" s="21"/>
      <c r="BY182" s="21"/>
      <c r="BZ182" s="21"/>
      <c r="CA182" s="44"/>
      <c r="CB182" s="44"/>
      <c r="CC182" s="44"/>
      <c r="CD182" s="44"/>
      <c r="CE182" s="44"/>
      <c r="CF182" s="44"/>
      <c r="CG182" s="44">
        <v>271461</v>
      </c>
      <c r="CH182" s="44"/>
      <c r="CI182" s="21">
        <v>28</v>
      </c>
      <c r="CJ182" s="44"/>
      <c r="CK182" s="21"/>
      <c r="CL182" s="44"/>
      <c r="CM182" s="44">
        <v>6302</v>
      </c>
      <c r="CN182" s="44">
        <v>0</v>
      </c>
      <c r="CO182" s="44">
        <v>994091</v>
      </c>
      <c r="CP182" s="44">
        <v>0</v>
      </c>
      <c r="CQ182" s="21">
        <v>758592</v>
      </c>
      <c r="CR182" s="44">
        <v>129999</v>
      </c>
      <c r="CS182" s="44">
        <v>380627</v>
      </c>
      <c r="CT182" s="44">
        <v>40078</v>
      </c>
      <c r="CU182" s="44"/>
      <c r="CV182" s="44">
        <v>15875</v>
      </c>
      <c r="CW182" s="21"/>
      <c r="CX182" s="21"/>
      <c r="CY182" s="21"/>
      <c r="CZ182" s="21"/>
      <c r="DA182" s="21"/>
      <c r="DB182" s="21"/>
      <c r="DC182" s="21"/>
      <c r="DD182" s="21"/>
      <c r="DE182" s="44"/>
      <c r="DF182" s="21"/>
      <c r="DG182" s="44"/>
      <c r="DH182" s="21"/>
      <c r="DI182" s="44"/>
      <c r="DJ182" s="44"/>
      <c r="DK182" s="44"/>
      <c r="DL182" s="44"/>
      <c r="DM182" s="21"/>
      <c r="DN182" s="44"/>
      <c r="DO182" s="44"/>
      <c r="DP182" s="44"/>
      <c r="DQ182" s="44"/>
      <c r="DR182" s="44"/>
      <c r="DS182" s="44"/>
      <c r="DT182" s="44"/>
      <c r="DU182" s="44"/>
      <c r="DV182" s="44"/>
      <c r="DW182" s="44"/>
      <c r="DX182" s="44"/>
      <c r="DY182" s="44"/>
      <c r="DZ182" s="44"/>
      <c r="EA182" s="44"/>
      <c r="EB182" s="21"/>
      <c r="EC182" s="44">
        <v>-2487669</v>
      </c>
      <c r="ED182" s="44"/>
      <c r="EE182" s="21"/>
      <c r="EF182" s="44"/>
      <c r="EG182" s="21">
        <v>958438</v>
      </c>
      <c r="EH182" s="44"/>
      <c r="EI182" s="21"/>
      <c r="EJ182" s="44"/>
      <c r="EK182" s="44"/>
      <c r="EL182" s="21"/>
      <c r="EM182" s="44">
        <v>108257</v>
      </c>
      <c r="EN182" s="44"/>
      <c r="EO182" s="44">
        <v>30630</v>
      </c>
      <c r="EP182" s="21"/>
      <c r="EQ182" s="21"/>
      <c r="ER182" s="21"/>
      <c r="ES182" s="21"/>
      <c r="ET182" s="44"/>
      <c r="EU182" s="21"/>
      <c r="EV182" s="44"/>
      <c r="EW182" s="21"/>
      <c r="EX182" s="44"/>
      <c r="EY182" s="44"/>
      <c r="EZ182" s="21"/>
      <c r="FA182" s="21"/>
      <c r="FB182" s="44"/>
      <c r="FC182" s="44"/>
      <c r="FD182" s="21"/>
      <c r="FE182" s="112"/>
      <c r="FF182" s="44"/>
      <c r="FG182" s="44">
        <v>5488168</v>
      </c>
      <c r="FH182" s="44">
        <v>1376181</v>
      </c>
      <c r="FI182" s="44">
        <v>5673148</v>
      </c>
      <c r="FJ182" s="44">
        <v>273265</v>
      </c>
      <c r="FK182" s="44">
        <v>4554255</v>
      </c>
      <c r="FL182" s="44"/>
      <c r="FM182" s="44"/>
      <c r="FN182" s="44"/>
      <c r="FO182" s="44"/>
      <c r="FP182" s="44"/>
      <c r="FQ182" s="44"/>
      <c r="FR182" s="44"/>
      <c r="FS182" s="44"/>
      <c r="FT182" s="44">
        <v>18997</v>
      </c>
      <c r="FU182" s="44">
        <v>3048</v>
      </c>
      <c r="FV182" s="21">
        <v>405452</v>
      </c>
      <c r="FW182" s="44"/>
      <c r="FX182" s="44">
        <v>409042</v>
      </c>
      <c r="FY182" s="44">
        <v>78016</v>
      </c>
      <c r="FZ182" s="44">
        <v>307453</v>
      </c>
      <c r="GA182" s="44">
        <v>41009</v>
      </c>
      <c r="GB182" s="44"/>
      <c r="GC182" s="44">
        <v>119701</v>
      </c>
      <c r="GD182" s="44">
        <v>567693</v>
      </c>
      <c r="GE182" s="44">
        <v>150722</v>
      </c>
      <c r="GF182" s="44">
        <v>155488</v>
      </c>
      <c r="GG182" s="44">
        <v>695925</v>
      </c>
      <c r="GH182" s="44">
        <v>84108</v>
      </c>
      <c r="GI182" s="44">
        <v>181588</v>
      </c>
      <c r="GJ182" s="44">
        <v>43033</v>
      </c>
      <c r="GK182" s="44">
        <v>3912319</v>
      </c>
      <c r="GL182" s="44"/>
      <c r="GM182" s="44">
        <v>634725</v>
      </c>
      <c r="GN182" s="44">
        <v>140283</v>
      </c>
      <c r="GO182" s="44">
        <v>22095</v>
      </c>
      <c r="GP182" s="44"/>
      <c r="GQ182" s="44">
        <v>7801</v>
      </c>
      <c r="GR182" s="44">
        <v>4744</v>
      </c>
      <c r="GS182" s="44">
        <v>9644032</v>
      </c>
      <c r="GT182" s="44"/>
      <c r="GU182" s="21">
        <v>57269</v>
      </c>
      <c r="GV182" s="44"/>
      <c r="GW182" s="44">
        <v>534025</v>
      </c>
      <c r="GX182" s="44"/>
      <c r="GY182" s="44">
        <v>10235326</v>
      </c>
      <c r="GZ182" s="44">
        <v>3134346</v>
      </c>
      <c r="HA182" s="44"/>
      <c r="HB182" s="44"/>
      <c r="HC182" s="44">
        <v>7100980</v>
      </c>
      <c r="HD182" s="44">
        <v>10235326</v>
      </c>
      <c r="HE182" s="21"/>
      <c r="HF182" s="21"/>
      <c r="HG182" s="21"/>
      <c r="HH182" s="21"/>
      <c r="HI182" s="21">
        <v>0</v>
      </c>
      <c r="HJ182" s="44"/>
      <c r="HK182" s="21">
        <v>177893</v>
      </c>
      <c r="HL182" s="21">
        <v>164733</v>
      </c>
      <c r="HM182" s="21">
        <v>342626</v>
      </c>
      <c r="HN182" s="21">
        <v>-285357</v>
      </c>
      <c r="HO182" s="21"/>
      <c r="HP182" s="44"/>
      <c r="HQ182" s="47"/>
      <c r="HR182" s="47"/>
      <c r="HS182" s="47"/>
      <c r="HT182" s="47" t="s">
        <v>2800</v>
      </c>
      <c r="HU182" s="47">
        <v>1911951.06</v>
      </c>
      <c r="HV182" s="47">
        <v>2541</v>
      </c>
      <c r="HW182" s="47">
        <v>0</v>
      </c>
      <c r="HX182" s="47">
        <v>6152</v>
      </c>
      <c r="HY182" s="47">
        <v>28399</v>
      </c>
      <c r="HZ182" s="47">
        <v>75062</v>
      </c>
      <c r="IA182" s="47">
        <v>0</v>
      </c>
      <c r="IB182" s="47">
        <v>0</v>
      </c>
      <c r="IC182" s="47">
        <v>3207</v>
      </c>
      <c r="ID182"/>
      <c r="IE182" s="47">
        <v>4561</v>
      </c>
      <c r="IF182">
        <v>5371</v>
      </c>
      <c r="IG182" s="47">
        <v>5392</v>
      </c>
      <c r="IH182" s="47">
        <v>14366</v>
      </c>
      <c r="II182">
        <v>2062</v>
      </c>
      <c r="IJ182">
        <v>6760</v>
      </c>
      <c r="IK182">
        <v>1268</v>
      </c>
      <c r="IL182">
        <v>21884</v>
      </c>
      <c r="IM182">
        <v>177025</v>
      </c>
      <c r="IN182">
        <v>0</v>
      </c>
      <c r="IO182">
        <v>0</v>
      </c>
      <c r="IP182">
        <v>0</v>
      </c>
      <c r="IQ182">
        <v>0</v>
      </c>
      <c r="IR182">
        <v>0</v>
      </c>
      <c r="IS182">
        <v>0</v>
      </c>
      <c r="IT182">
        <v>0</v>
      </c>
      <c r="IU182">
        <v>234782</v>
      </c>
      <c r="IV182">
        <v>0</v>
      </c>
      <c r="IW182">
        <v>314703</v>
      </c>
      <c r="IX182">
        <v>1033292</v>
      </c>
      <c r="IY182">
        <v>1717039</v>
      </c>
      <c r="IZ182">
        <v>0</v>
      </c>
      <c r="JA182">
        <v>0</v>
      </c>
      <c r="JB182">
        <v>131142</v>
      </c>
      <c r="JC182"/>
      <c r="JD182">
        <v>203819</v>
      </c>
      <c r="JE182">
        <v>111710</v>
      </c>
      <c r="JF182">
        <v>96816</v>
      </c>
      <c r="JG182">
        <v>320444</v>
      </c>
      <c r="JH182">
        <v>69766</v>
      </c>
      <c r="JI182">
        <v>136996</v>
      </c>
      <c r="JJ182">
        <v>35610</v>
      </c>
      <c r="JK182">
        <v>1082049</v>
      </c>
      <c r="JL182">
        <v>5488168</v>
      </c>
      <c r="JM182">
        <v>0</v>
      </c>
      <c r="JN182">
        <v>0</v>
      </c>
      <c r="JO182">
        <v>0</v>
      </c>
      <c r="JP182">
        <v>0</v>
      </c>
      <c r="JQ182">
        <v>0</v>
      </c>
      <c r="JR182">
        <v>0</v>
      </c>
      <c r="JS182">
        <v>0</v>
      </c>
      <c r="JT182"/>
      <c r="JU182"/>
      <c r="JV182"/>
      <c r="JW182"/>
      <c r="JX182"/>
      <c r="JY182"/>
      <c r="JZ182"/>
      <c r="KA182"/>
      <c r="KB182"/>
      <c r="KC182"/>
      <c r="KD182"/>
      <c r="KE182"/>
      <c r="KF182">
        <v>113</v>
      </c>
      <c r="KG182">
        <v>154</v>
      </c>
      <c r="KH182">
        <v>84</v>
      </c>
      <c r="KI182">
        <v>77</v>
      </c>
      <c r="KJ182">
        <v>111</v>
      </c>
      <c r="KK182">
        <v>55</v>
      </c>
      <c r="KL182">
        <v>50</v>
      </c>
      <c r="KM182">
        <v>72</v>
      </c>
      <c r="KN182">
        <v>38</v>
      </c>
      <c r="KO182">
        <v>1</v>
      </c>
      <c r="KP182">
        <v>0</v>
      </c>
      <c r="KQ182">
        <v>0</v>
      </c>
      <c r="KR182">
        <v>0</v>
      </c>
      <c r="KS182">
        <v>1</v>
      </c>
      <c r="KT182">
        <v>0</v>
      </c>
      <c r="KU182">
        <v>1</v>
      </c>
      <c r="KV182">
        <v>0</v>
      </c>
      <c r="KW182">
        <v>0</v>
      </c>
      <c r="KX182">
        <v>0</v>
      </c>
      <c r="KY182">
        <v>0</v>
      </c>
      <c r="KZ182">
        <v>0</v>
      </c>
      <c r="LA182">
        <v>0</v>
      </c>
      <c r="LB182">
        <v>0</v>
      </c>
      <c r="LC182">
        <v>0</v>
      </c>
      <c r="LD182">
        <v>1</v>
      </c>
      <c r="LE182">
        <v>0</v>
      </c>
      <c r="LF182">
        <v>0</v>
      </c>
      <c r="LG182">
        <v>0</v>
      </c>
      <c r="LH182">
        <v>0</v>
      </c>
    </row>
    <row r="183" spans="1:320" s="34" customFormat="1" ht="15" customHeight="1" x14ac:dyDescent="0.25">
      <c r="A183" s="45">
        <v>206190032</v>
      </c>
      <c r="B183" s="45" t="s">
        <v>2801</v>
      </c>
      <c r="C183" s="46">
        <v>45292</v>
      </c>
      <c r="D183" s="46">
        <v>45657</v>
      </c>
      <c r="E183" s="47">
        <v>366</v>
      </c>
      <c r="F183" s="45" t="s">
        <v>883</v>
      </c>
      <c r="G183" s="45" t="s">
        <v>884</v>
      </c>
      <c r="H183" s="45" t="s">
        <v>1030</v>
      </c>
      <c r="I183" s="45" t="s">
        <v>886</v>
      </c>
      <c r="J183" s="45" t="s">
        <v>887</v>
      </c>
      <c r="K183" s="45" t="s">
        <v>1031</v>
      </c>
      <c r="L183" s="45" t="s">
        <v>2709</v>
      </c>
      <c r="M183" s="45" t="s">
        <v>2802</v>
      </c>
      <c r="N183" s="45" t="s">
        <v>2803</v>
      </c>
      <c r="O183" s="45" t="s">
        <v>1034</v>
      </c>
      <c r="P183" s="45" t="s">
        <v>2804</v>
      </c>
      <c r="Q183" s="45" t="s">
        <v>2805</v>
      </c>
      <c r="R183" t="s">
        <v>2792</v>
      </c>
      <c r="S183" s="45" t="s">
        <v>893</v>
      </c>
      <c r="T183"/>
      <c r="U183" s="47">
        <v>49</v>
      </c>
      <c r="V183" s="47">
        <v>49</v>
      </c>
      <c r="W183" s="47" t="s">
        <v>1728</v>
      </c>
      <c r="X183" s="47">
        <v>17934</v>
      </c>
      <c r="Y183" s="47">
        <v>15788</v>
      </c>
      <c r="Z183" s="48">
        <v>197.67</v>
      </c>
      <c r="AA183" s="44">
        <v>103</v>
      </c>
      <c r="AB183" s="44">
        <v>96</v>
      </c>
      <c r="AC183" s="44">
        <v>1799</v>
      </c>
      <c r="AD183" s="44">
        <v>583</v>
      </c>
      <c r="AE183" s="44">
        <v>229</v>
      </c>
      <c r="AF183" s="44">
        <v>11327</v>
      </c>
      <c r="AG183" s="44"/>
      <c r="AH183" s="47">
        <v>1134</v>
      </c>
      <c r="AI183" s="47">
        <v>590</v>
      </c>
      <c r="AJ183">
        <v>126</v>
      </c>
      <c r="AK183" t="s">
        <v>895</v>
      </c>
      <c r="AL183">
        <v>15788</v>
      </c>
      <c r="AM183"/>
      <c r="AN183"/>
      <c r="AO183"/>
      <c r="AP183"/>
      <c r="AQ183"/>
      <c r="AR183" s="44"/>
      <c r="AS183" s="44"/>
      <c r="AT183" s="44"/>
      <c r="AU183" s="44">
        <v>4552787</v>
      </c>
      <c r="AV183" s="44">
        <v>1320520</v>
      </c>
      <c r="AW183" s="44">
        <v>-780306</v>
      </c>
      <c r="AX183" s="44"/>
      <c r="AY183" s="44">
        <v>6653613</v>
      </c>
      <c r="AZ183" s="21">
        <v>6791484</v>
      </c>
      <c r="BA183" s="21">
        <v>-137871</v>
      </c>
      <c r="BB183" s="44">
        <v>2429</v>
      </c>
      <c r="BC183" s="44"/>
      <c r="BD183" s="44"/>
      <c r="BE183" s="44">
        <v>-135442</v>
      </c>
      <c r="BF183" s="44">
        <v>518778</v>
      </c>
      <c r="BG183" s="44">
        <v>168120</v>
      </c>
      <c r="BH183" s="44">
        <v>66037</v>
      </c>
      <c r="BI183" s="21">
        <v>3266367</v>
      </c>
      <c r="BJ183" s="21"/>
      <c r="BK183" s="21">
        <v>327012</v>
      </c>
      <c r="BL183" s="21">
        <v>170138</v>
      </c>
      <c r="BM183" s="21">
        <v>36335</v>
      </c>
      <c r="BN183" s="21">
        <v>4552787</v>
      </c>
      <c r="BO183" s="21"/>
      <c r="BP183" s="21"/>
      <c r="BQ183" s="44"/>
      <c r="BR183" s="21"/>
      <c r="BS183" s="44"/>
      <c r="BT183" s="21"/>
      <c r="BU183" s="44"/>
      <c r="BV183" s="21"/>
      <c r="BW183" s="44">
        <v>963849</v>
      </c>
      <c r="BX183" s="21"/>
      <c r="BY183" s="21">
        <v>344724</v>
      </c>
      <c r="BZ183" s="21"/>
      <c r="CA183" s="44"/>
      <c r="CB183" s="44"/>
      <c r="CC183" s="44">
        <v>11407</v>
      </c>
      <c r="CD183" s="44"/>
      <c r="CE183" s="44"/>
      <c r="CF183" s="44"/>
      <c r="CG183" s="44"/>
      <c r="CH183" s="44"/>
      <c r="CI183" s="21">
        <v>540</v>
      </c>
      <c r="CJ183" s="44"/>
      <c r="CK183" s="21"/>
      <c r="CL183" s="44"/>
      <c r="CM183" s="44">
        <v>33203</v>
      </c>
      <c r="CN183" s="44">
        <v>643</v>
      </c>
      <c r="CO183" s="44">
        <v>441090</v>
      </c>
      <c r="CP183" s="44">
        <v>0</v>
      </c>
      <c r="CQ183" s="21">
        <v>466050</v>
      </c>
      <c r="CR183" s="44">
        <v>158600</v>
      </c>
      <c r="CS183" s="44">
        <v>167478</v>
      </c>
      <c r="CT183" s="44">
        <v>36495</v>
      </c>
      <c r="CU183" s="44"/>
      <c r="CV183" s="44">
        <v>16961</v>
      </c>
      <c r="CW183" s="21"/>
      <c r="CX183" s="21"/>
      <c r="CY183" s="21"/>
      <c r="CZ183" s="21"/>
      <c r="DA183" s="21"/>
      <c r="DB183" s="21"/>
      <c r="DC183" s="21"/>
      <c r="DD183" s="21"/>
      <c r="DE183" s="44"/>
      <c r="DF183" s="21"/>
      <c r="DG183" s="44"/>
      <c r="DH183" s="21"/>
      <c r="DI183" s="44"/>
      <c r="DJ183" s="44"/>
      <c r="DK183" s="44"/>
      <c r="DL183" s="44"/>
      <c r="DM183" s="21"/>
      <c r="DN183" s="44"/>
      <c r="DO183" s="44"/>
      <c r="DP183" s="44"/>
      <c r="DQ183" s="44"/>
      <c r="DR183" s="44"/>
      <c r="DS183" s="44"/>
      <c r="DT183" s="44"/>
      <c r="DU183" s="44"/>
      <c r="DV183" s="44"/>
      <c r="DW183" s="44"/>
      <c r="DX183" s="44"/>
      <c r="DY183" s="44">
        <v>2996</v>
      </c>
      <c r="DZ183" s="44"/>
      <c r="EA183" s="44"/>
      <c r="EB183" s="21"/>
      <c r="EC183" s="44">
        <v>-299151</v>
      </c>
      <c r="ED183" s="44"/>
      <c r="EE183" s="21">
        <v>-157074</v>
      </c>
      <c r="EF183" s="44"/>
      <c r="EG183" s="21">
        <v>-317301</v>
      </c>
      <c r="EH183" s="44"/>
      <c r="EI183" s="21">
        <v>-7486</v>
      </c>
      <c r="EJ183" s="44"/>
      <c r="EK183" s="44"/>
      <c r="EL183" s="21"/>
      <c r="EM183" s="44"/>
      <c r="EN183" s="44"/>
      <c r="EO183" s="44">
        <v>-2290</v>
      </c>
      <c r="EP183" s="21"/>
      <c r="EQ183" s="21"/>
      <c r="ER183" s="21"/>
      <c r="ES183" s="21"/>
      <c r="ET183" s="44"/>
      <c r="EU183" s="21"/>
      <c r="EV183" s="44"/>
      <c r="EW183" s="21"/>
      <c r="EX183" s="44"/>
      <c r="EY183" s="44"/>
      <c r="EZ183" s="21"/>
      <c r="FA183" s="21"/>
      <c r="FB183" s="44"/>
      <c r="FC183" s="44"/>
      <c r="FD183" s="21"/>
      <c r="FE183" s="112"/>
      <c r="FF183" s="44"/>
      <c r="FG183" s="44">
        <v>3387219</v>
      </c>
      <c r="FH183" s="44">
        <v>754116</v>
      </c>
      <c r="FI183" s="44">
        <v>2650149</v>
      </c>
      <c r="FJ183" s="44">
        <v>36584</v>
      </c>
      <c r="FK183" s="44">
        <v>2728852</v>
      </c>
      <c r="FL183" s="44"/>
      <c r="FM183" s="44"/>
      <c r="FN183" s="44"/>
      <c r="FO183" s="44"/>
      <c r="FP183" s="44"/>
      <c r="FQ183" s="44"/>
      <c r="FR183" s="44"/>
      <c r="FS183" s="44"/>
      <c r="FT183" s="44">
        <v>16727</v>
      </c>
      <c r="FU183" s="44"/>
      <c r="FV183" s="21">
        <v>148597</v>
      </c>
      <c r="FW183" s="44"/>
      <c r="FX183" s="44">
        <v>119157</v>
      </c>
      <c r="FY183" s="44">
        <v>73266</v>
      </c>
      <c r="FZ183" s="44">
        <v>82576</v>
      </c>
      <c r="GA183" s="44">
        <v>24471</v>
      </c>
      <c r="GB183" s="44"/>
      <c r="GC183" s="44">
        <v>13553</v>
      </c>
      <c r="GD183" s="44">
        <v>414261</v>
      </c>
      <c r="GE183" s="44">
        <v>307665</v>
      </c>
      <c r="GF183" s="44">
        <v>53549</v>
      </c>
      <c r="GG183" s="44">
        <v>504750</v>
      </c>
      <c r="GH183" s="44">
        <v>40487</v>
      </c>
      <c r="GI183" s="44">
        <v>111383</v>
      </c>
      <c r="GJ183" s="44">
        <v>122756</v>
      </c>
      <c r="GK183" s="44">
        <v>1537514</v>
      </c>
      <c r="GL183" s="44">
        <v>6711</v>
      </c>
      <c r="GM183" s="44">
        <v>424765</v>
      </c>
      <c r="GN183" s="44">
        <v>27300</v>
      </c>
      <c r="GO183" s="44">
        <v>19627</v>
      </c>
      <c r="GP183" s="44"/>
      <c r="GQ183" s="44"/>
      <c r="GR183" s="44">
        <v>13517</v>
      </c>
      <c r="GS183" s="44">
        <v>1753774</v>
      </c>
      <c r="GT183" s="44"/>
      <c r="GU183" s="21">
        <v>30117</v>
      </c>
      <c r="GV183" s="44"/>
      <c r="GW183" s="44">
        <v>771</v>
      </c>
      <c r="GX183" s="44">
        <v>225000</v>
      </c>
      <c r="GY183" s="44">
        <v>2009662</v>
      </c>
      <c r="GZ183" s="44">
        <v>1674773</v>
      </c>
      <c r="HA183" s="44"/>
      <c r="HB183" s="44"/>
      <c r="HC183" s="44">
        <v>334889</v>
      </c>
      <c r="HD183" s="44">
        <v>2009662</v>
      </c>
      <c r="HE183" s="21">
        <v>143632</v>
      </c>
      <c r="HF183" s="21"/>
      <c r="HG183" s="21"/>
      <c r="HH183" s="21"/>
      <c r="HI183" s="21">
        <v>0</v>
      </c>
      <c r="HJ183" s="44"/>
      <c r="HK183" s="21">
        <v>81938</v>
      </c>
      <c r="HL183" s="21">
        <v>59078</v>
      </c>
      <c r="HM183" s="21">
        <v>141016</v>
      </c>
      <c r="HN183" s="21">
        <v>-110899</v>
      </c>
      <c r="HO183" s="21"/>
      <c r="HP183" s="44"/>
      <c r="HQ183" s="47"/>
      <c r="HR183" s="47"/>
      <c r="HS183" s="47"/>
      <c r="HT183" s="47" t="s">
        <v>2474</v>
      </c>
      <c r="HU183" s="47">
        <v>83738.650000000009</v>
      </c>
      <c r="HV183" s="47">
        <v>2114</v>
      </c>
      <c r="HW183" s="47">
        <v>0</v>
      </c>
      <c r="HX183" s="47">
        <v>4076</v>
      </c>
      <c r="HY183" s="47">
        <v>17221</v>
      </c>
      <c r="HZ183" s="47">
        <v>43856</v>
      </c>
      <c r="IA183" s="47">
        <v>0</v>
      </c>
      <c r="IB183" s="47">
        <v>0</v>
      </c>
      <c r="IC183" s="47">
        <v>1070</v>
      </c>
      <c r="ID183">
        <v>3899</v>
      </c>
      <c r="IE183" s="47">
        <v>7030</v>
      </c>
      <c r="IF183">
        <v>10080</v>
      </c>
      <c r="IG183" s="47">
        <v>2043</v>
      </c>
      <c r="IH183" s="47">
        <v>12004</v>
      </c>
      <c r="II183">
        <v>1284</v>
      </c>
      <c r="IJ183">
        <v>4005</v>
      </c>
      <c r="IK183">
        <v>2292</v>
      </c>
      <c r="IL183">
        <v>5524</v>
      </c>
      <c r="IM183">
        <v>116498</v>
      </c>
      <c r="IN183">
        <v>0</v>
      </c>
      <c r="IO183">
        <v>0</v>
      </c>
      <c r="IP183">
        <v>0</v>
      </c>
      <c r="IQ183">
        <v>0</v>
      </c>
      <c r="IR183">
        <v>0</v>
      </c>
      <c r="IS183">
        <v>0</v>
      </c>
      <c r="IT183">
        <v>0</v>
      </c>
      <c r="IU183">
        <v>145050</v>
      </c>
      <c r="IV183">
        <v>0</v>
      </c>
      <c r="IW183">
        <v>218321</v>
      </c>
      <c r="IX183">
        <v>663004</v>
      </c>
      <c r="IY183">
        <v>1014363</v>
      </c>
      <c r="IZ183">
        <v>0</v>
      </c>
      <c r="JA183">
        <v>0</v>
      </c>
      <c r="JB183">
        <v>43229</v>
      </c>
      <c r="JC183">
        <v>178242</v>
      </c>
      <c r="JD183">
        <v>167608</v>
      </c>
      <c r="JE183">
        <v>198362</v>
      </c>
      <c r="JF183">
        <v>37942</v>
      </c>
      <c r="JG183">
        <v>265528</v>
      </c>
      <c r="JH183">
        <v>31384</v>
      </c>
      <c r="JI183">
        <v>91609</v>
      </c>
      <c r="JJ183">
        <v>101227</v>
      </c>
      <c r="JK183">
        <v>231350</v>
      </c>
      <c r="JL183">
        <v>3387219</v>
      </c>
      <c r="JM183">
        <v>0</v>
      </c>
      <c r="JN183">
        <v>0</v>
      </c>
      <c r="JO183">
        <v>0</v>
      </c>
      <c r="JP183">
        <v>0</v>
      </c>
      <c r="JQ183">
        <v>0</v>
      </c>
      <c r="JR183">
        <v>0</v>
      </c>
      <c r="JS183">
        <v>0</v>
      </c>
      <c r="JT183"/>
      <c r="JU183"/>
      <c r="JV183"/>
      <c r="JW183"/>
      <c r="JX183"/>
      <c r="JY183">
        <v>3899</v>
      </c>
      <c r="JZ183"/>
      <c r="KA183"/>
      <c r="KB183"/>
      <c r="KC183"/>
      <c r="KD183"/>
      <c r="KE183">
        <v>178242</v>
      </c>
      <c r="KF183">
        <v>84</v>
      </c>
      <c r="KG183">
        <v>120</v>
      </c>
      <c r="KH183">
        <v>55</v>
      </c>
      <c r="KI183">
        <v>52</v>
      </c>
      <c r="KJ183">
        <v>73</v>
      </c>
      <c r="KK183">
        <v>34</v>
      </c>
      <c r="KL183">
        <v>35</v>
      </c>
      <c r="KM183">
        <v>42</v>
      </c>
      <c r="KN183">
        <v>28</v>
      </c>
      <c r="KO183">
        <v>1</v>
      </c>
      <c r="KP183">
        <v>0</v>
      </c>
      <c r="KQ183">
        <v>0</v>
      </c>
      <c r="KR183">
        <v>1</v>
      </c>
      <c r="KS183">
        <v>0</v>
      </c>
      <c r="KT183">
        <v>0</v>
      </c>
      <c r="KU183">
        <v>1</v>
      </c>
      <c r="KV183">
        <v>0</v>
      </c>
      <c r="KW183">
        <v>0</v>
      </c>
      <c r="KX183">
        <v>0</v>
      </c>
      <c r="KY183">
        <v>0</v>
      </c>
      <c r="KZ183">
        <v>0</v>
      </c>
      <c r="LA183">
        <v>0</v>
      </c>
      <c r="LB183">
        <v>0</v>
      </c>
      <c r="LC183">
        <v>0</v>
      </c>
      <c r="LD183">
        <v>1</v>
      </c>
      <c r="LE183">
        <v>0</v>
      </c>
      <c r="LF183">
        <v>0</v>
      </c>
      <c r="LG183">
        <v>0</v>
      </c>
      <c r="LH183">
        <v>0</v>
      </c>
    </row>
    <row r="184" spans="1:320" s="34" customFormat="1" ht="15" customHeight="1" x14ac:dyDescent="0.25">
      <c r="A184" s="45">
        <v>206190033</v>
      </c>
      <c r="B184" s="45" t="s">
        <v>2806</v>
      </c>
      <c r="C184" s="46">
        <v>45292</v>
      </c>
      <c r="D184" s="46">
        <v>45657</v>
      </c>
      <c r="E184" s="47">
        <v>366</v>
      </c>
      <c r="F184" s="45" t="s">
        <v>883</v>
      </c>
      <c r="G184" s="45" t="s">
        <v>884</v>
      </c>
      <c r="H184" s="45" t="s">
        <v>1030</v>
      </c>
      <c r="I184" s="45" t="s">
        <v>886</v>
      </c>
      <c r="J184" s="45" t="s">
        <v>887</v>
      </c>
      <c r="K184" s="45" t="s">
        <v>1031</v>
      </c>
      <c r="L184" s="45" t="s">
        <v>2807</v>
      </c>
      <c r="M184" s="45" t="s">
        <v>2808</v>
      </c>
      <c r="N184" s="45" t="s">
        <v>2809</v>
      </c>
      <c r="O184" s="45" t="s">
        <v>1195</v>
      </c>
      <c r="P184" s="45" t="s">
        <v>2810</v>
      </c>
      <c r="Q184" s="45" t="s">
        <v>2811</v>
      </c>
      <c r="R184" t="s">
        <v>2812</v>
      </c>
      <c r="S184" s="45" t="s">
        <v>893</v>
      </c>
      <c r="T184"/>
      <c r="U184" s="47">
        <v>299</v>
      </c>
      <c r="V184" s="47">
        <v>299</v>
      </c>
      <c r="W184" s="47" t="s">
        <v>913</v>
      </c>
      <c r="X184" s="47">
        <v>109434</v>
      </c>
      <c r="Y184" s="47">
        <v>101443</v>
      </c>
      <c r="Z184" s="48">
        <v>217.48</v>
      </c>
      <c r="AA184" s="44">
        <v>737</v>
      </c>
      <c r="AB184" s="44">
        <v>698</v>
      </c>
      <c r="AC184" s="44">
        <v>9460</v>
      </c>
      <c r="AD184" s="44">
        <v>9066</v>
      </c>
      <c r="AE184" s="44">
        <v>7287</v>
      </c>
      <c r="AF184" s="44">
        <v>72491</v>
      </c>
      <c r="AG184" s="44"/>
      <c r="AH184" s="47">
        <v>379</v>
      </c>
      <c r="AI184" s="47">
        <v>586</v>
      </c>
      <c r="AJ184">
        <v>2174</v>
      </c>
      <c r="AK184" t="s">
        <v>895</v>
      </c>
      <c r="AL184">
        <v>101443</v>
      </c>
      <c r="AM184"/>
      <c r="AN184"/>
      <c r="AO184"/>
      <c r="AP184"/>
      <c r="AQ184"/>
      <c r="AR184" s="44"/>
      <c r="AS184" s="44"/>
      <c r="AT184" s="44"/>
      <c r="AU184" s="44">
        <v>51102319</v>
      </c>
      <c r="AV184" s="44">
        <v>7030441</v>
      </c>
      <c r="AW184" s="44">
        <v>15713394</v>
      </c>
      <c r="AX184" s="44">
        <v>23175</v>
      </c>
      <c r="AY184" s="44">
        <v>42442541</v>
      </c>
      <c r="AZ184" s="21">
        <v>37815614</v>
      </c>
      <c r="BA184" s="21">
        <v>4626927</v>
      </c>
      <c r="BB184" s="44">
        <v>1002</v>
      </c>
      <c r="BC184" s="44"/>
      <c r="BD184" s="44"/>
      <c r="BE184" s="44">
        <v>4627929</v>
      </c>
      <c r="BF184" s="44">
        <v>11825000</v>
      </c>
      <c r="BG184" s="44">
        <v>11332500</v>
      </c>
      <c r="BH184" s="44">
        <v>2421755</v>
      </c>
      <c r="BI184" s="21">
        <v>24135789</v>
      </c>
      <c r="BJ184" s="21"/>
      <c r="BK184" s="21">
        <v>473750</v>
      </c>
      <c r="BL184" s="21">
        <v>190450</v>
      </c>
      <c r="BM184" s="21">
        <v>723075</v>
      </c>
      <c r="BN184" s="21">
        <v>51102319</v>
      </c>
      <c r="BO184" s="21"/>
      <c r="BP184" s="21"/>
      <c r="BQ184" s="44"/>
      <c r="BR184" s="21"/>
      <c r="BS184" s="44"/>
      <c r="BT184" s="21"/>
      <c r="BU184" s="44"/>
      <c r="BV184" s="21"/>
      <c r="BW184" s="44">
        <v>3959075</v>
      </c>
      <c r="BX184" s="21"/>
      <c r="BY184" s="21">
        <v>2771389</v>
      </c>
      <c r="BZ184" s="21"/>
      <c r="CA184" s="44">
        <v>114314</v>
      </c>
      <c r="CB184" s="44"/>
      <c r="CC184" s="44">
        <v>82095</v>
      </c>
      <c r="CD184" s="44"/>
      <c r="CE184" s="44"/>
      <c r="CF184" s="44"/>
      <c r="CG184" s="44">
        <v>103298</v>
      </c>
      <c r="CH184" s="44"/>
      <c r="CI184" s="21">
        <v>270</v>
      </c>
      <c r="CJ184" s="44"/>
      <c r="CK184" s="21"/>
      <c r="CL184" s="44"/>
      <c r="CM184" s="44">
        <v>0</v>
      </c>
      <c r="CN184" s="44">
        <v>0</v>
      </c>
      <c r="CO184" s="44">
        <v>2469700</v>
      </c>
      <c r="CP184" s="44">
        <v>58786</v>
      </c>
      <c r="CQ184" s="21">
        <v>2060625</v>
      </c>
      <c r="CR184" s="44">
        <v>750445</v>
      </c>
      <c r="CS184" s="44">
        <v>1312809</v>
      </c>
      <c r="CT184" s="44">
        <v>240626</v>
      </c>
      <c r="CU184" s="44"/>
      <c r="CV184" s="44">
        <v>137450</v>
      </c>
      <c r="CW184" s="21"/>
      <c r="CX184" s="21"/>
      <c r="CY184" s="21"/>
      <c r="CZ184" s="21"/>
      <c r="DA184" s="21"/>
      <c r="DB184" s="21"/>
      <c r="DC184" s="21"/>
      <c r="DD184" s="21"/>
      <c r="DE184" s="44"/>
      <c r="DF184" s="21"/>
      <c r="DG184" s="44"/>
      <c r="DH184" s="21"/>
      <c r="DI184" s="44"/>
      <c r="DJ184" s="44"/>
      <c r="DK184" s="44"/>
      <c r="DL184" s="44"/>
      <c r="DM184" s="21"/>
      <c r="DN184" s="44"/>
      <c r="DO184" s="44"/>
      <c r="DP184" s="44"/>
      <c r="DQ184" s="44"/>
      <c r="DR184" s="44"/>
      <c r="DS184" s="44"/>
      <c r="DT184" s="44"/>
      <c r="DU184" s="44"/>
      <c r="DV184" s="44"/>
      <c r="DW184" s="44"/>
      <c r="DX184" s="44"/>
      <c r="DY184" s="44">
        <v>50</v>
      </c>
      <c r="DZ184" s="44"/>
      <c r="EA184" s="44"/>
      <c r="EB184" s="21"/>
      <c r="EC184" s="44">
        <v>5550838</v>
      </c>
      <c r="ED184" s="44"/>
      <c r="EE184" s="21">
        <v>9247736</v>
      </c>
      <c r="EF184" s="44"/>
      <c r="EG184" s="21">
        <v>-1455361</v>
      </c>
      <c r="EH184" s="44"/>
      <c r="EI184" s="21">
        <v>1952316</v>
      </c>
      <c r="EJ184" s="44"/>
      <c r="EK184" s="44"/>
      <c r="EL184" s="21"/>
      <c r="EM184" s="44">
        <v>380606</v>
      </c>
      <c r="EN184" s="44"/>
      <c r="EO184" s="44">
        <v>37209</v>
      </c>
      <c r="EP184" s="21"/>
      <c r="EQ184" s="21"/>
      <c r="ER184" s="21"/>
      <c r="ES184" s="21"/>
      <c r="ET184" s="44"/>
      <c r="EU184" s="21"/>
      <c r="EV184" s="44"/>
      <c r="EW184" s="21"/>
      <c r="EX184" s="44"/>
      <c r="EY184" s="44"/>
      <c r="EZ184" s="21"/>
      <c r="FA184" s="21"/>
      <c r="FB184" s="44"/>
      <c r="FC184" s="44"/>
      <c r="FD184" s="21"/>
      <c r="FE184" s="112"/>
      <c r="FF184" s="44"/>
      <c r="FG184" s="44">
        <v>17636936</v>
      </c>
      <c r="FH184" s="44">
        <v>3790467</v>
      </c>
      <c r="FI184" s="44">
        <v>16388211</v>
      </c>
      <c r="FJ184" s="44">
        <v>557658</v>
      </c>
      <c r="FK184" s="44">
        <v>14658922</v>
      </c>
      <c r="FL184" s="44"/>
      <c r="FM184" s="44"/>
      <c r="FN184" s="44"/>
      <c r="FO184" s="44"/>
      <c r="FP184" s="44"/>
      <c r="FQ184" s="44"/>
      <c r="FR184" s="44"/>
      <c r="FS184" s="44"/>
      <c r="FT184" s="44">
        <v>113019</v>
      </c>
      <c r="FU184" s="44"/>
      <c r="FV184" s="21">
        <v>844135</v>
      </c>
      <c r="FW184" s="44">
        <v>208374</v>
      </c>
      <c r="FX184" s="44">
        <v>584381</v>
      </c>
      <c r="FY184" s="44">
        <v>230961</v>
      </c>
      <c r="FZ184" s="44">
        <v>374167</v>
      </c>
      <c r="GA184" s="44">
        <v>110641</v>
      </c>
      <c r="GB184" s="44"/>
      <c r="GC184" s="44">
        <v>213311</v>
      </c>
      <c r="GD184" s="44">
        <v>1150118</v>
      </c>
      <c r="GE184" s="44">
        <v>922565</v>
      </c>
      <c r="GF184" s="44">
        <v>658734</v>
      </c>
      <c r="GG184" s="44">
        <v>2213889</v>
      </c>
      <c r="GH184" s="44">
        <v>189598</v>
      </c>
      <c r="GI184" s="44">
        <v>337023</v>
      </c>
      <c r="GJ184" s="44">
        <v>127109</v>
      </c>
      <c r="GK184" s="44">
        <v>10392987</v>
      </c>
      <c r="GL184" s="44">
        <v>99583</v>
      </c>
      <c r="GM184" s="44">
        <v>3442661</v>
      </c>
      <c r="GN184" s="44">
        <v>142491</v>
      </c>
      <c r="GO184" s="44">
        <v>42687</v>
      </c>
      <c r="GP184" s="44"/>
      <c r="GQ184" s="44">
        <v>20376</v>
      </c>
      <c r="GR184" s="44">
        <v>737882</v>
      </c>
      <c r="GS184" s="44">
        <v>10934230</v>
      </c>
      <c r="GT184" s="44"/>
      <c r="GU184" s="21">
        <v>567113</v>
      </c>
      <c r="GV184" s="44"/>
      <c r="GW184" s="44"/>
      <c r="GX184" s="44"/>
      <c r="GY184" s="44">
        <v>11501343</v>
      </c>
      <c r="GZ184" s="44">
        <v>5445604</v>
      </c>
      <c r="HA184" s="44"/>
      <c r="HB184" s="44"/>
      <c r="HC184" s="44">
        <v>6055739</v>
      </c>
      <c r="HD184" s="44">
        <v>11501343</v>
      </c>
      <c r="HE184" s="21">
        <v>4445103</v>
      </c>
      <c r="HF184" s="21"/>
      <c r="HG184" s="21"/>
      <c r="HH184" s="21"/>
      <c r="HI184" s="21">
        <v>0</v>
      </c>
      <c r="HJ184" s="44"/>
      <c r="HK184" s="21">
        <v>268436</v>
      </c>
      <c r="HL184" s="21">
        <v>433852</v>
      </c>
      <c r="HM184" s="21">
        <v>702288</v>
      </c>
      <c r="HN184" s="21">
        <v>-135175</v>
      </c>
      <c r="HO184" s="21"/>
      <c r="HP184" s="44"/>
      <c r="HQ184" s="47"/>
      <c r="HR184" s="47"/>
      <c r="HS184" s="47"/>
      <c r="HT184" s="47" t="s">
        <v>1759</v>
      </c>
      <c r="HU184" s="47">
        <v>0</v>
      </c>
      <c r="HV184" s="47">
        <v>2041</v>
      </c>
      <c r="HW184" s="47">
        <v>0</v>
      </c>
      <c r="HX184" s="47">
        <v>17835</v>
      </c>
      <c r="HY184" s="47">
        <v>104203</v>
      </c>
      <c r="HZ184" s="47">
        <v>265473</v>
      </c>
      <c r="IA184" s="47">
        <v>0</v>
      </c>
      <c r="IB184" s="47">
        <v>0</v>
      </c>
      <c r="IC184" s="47">
        <v>0</v>
      </c>
      <c r="ID184">
        <v>30636</v>
      </c>
      <c r="IE184" s="47">
        <v>15635</v>
      </c>
      <c r="IF184">
        <v>35824</v>
      </c>
      <c r="IG184" s="47">
        <v>24581</v>
      </c>
      <c r="IH184" s="47">
        <v>48434</v>
      </c>
      <c r="II184">
        <v>6020</v>
      </c>
      <c r="IJ184">
        <v>13134</v>
      </c>
      <c r="IK184">
        <v>1953</v>
      </c>
      <c r="IL184">
        <v>40668</v>
      </c>
      <c r="IM184">
        <v>606437</v>
      </c>
      <c r="IN184">
        <v>0</v>
      </c>
      <c r="IO184">
        <v>257</v>
      </c>
      <c r="IP184">
        <v>1514</v>
      </c>
      <c r="IQ184">
        <v>1704</v>
      </c>
      <c r="IR184">
        <v>0</v>
      </c>
      <c r="IS184">
        <v>0</v>
      </c>
      <c r="IT184">
        <v>3475</v>
      </c>
      <c r="IU184">
        <v>258656</v>
      </c>
      <c r="IV184">
        <v>0</v>
      </c>
      <c r="IW184">
        <v>994706</v>
      </c>
      <c r="IX184">
        <v>3856422</v>
      </c>
      <c r="IY184">
        <v>5822760</v>
      </c>
      <c r="IZ184">
        <v>0</v>
      </c>
      <c r="JA184">
        <v>0</v>
      </c>
      <c r="JB184">
        <v>0</v>
      </c>
      <c r="JC184">
        <v>1517881</v>
      </c>
      <c r="JD184">
        <v>316056</v>
      </c>
      <c r="JE184">
        <v>614805</v>
      </c>
      <c r="JF184">
        <v>423093</v>
      </c>
      <c r="JG184">
        <v>932045</v>
      </c>
      <c r="JH184">
        <v>147335</v>
      </c>
      <c r="JI184">
        <v>231269</v>
      </c>
      <c r="JJ184">
        <v>88921</v>
      </c>
      <c r="JK184">
        <v>2432987</v>
      </c>
      <c r="JL184">
        <v>17636936</v>
      </c>
      <c r="JM184">
        <v>0</v>
      </c>
      <c r="JN184">
        <v>18090</v>
      </c>
      <c r="JO184">
        <v>97035</v>
      </c>
      <c r="JP184">
        <v>72332</v>
      </c>
      <c r="JQ184">
        <v>0</v>
      </c>
      <c r="JR184">
        <v>0</v>
      </c>
      <c r="JS184">
        <v>187457</v>
      </c>
      <c r="JT184"/>
      <c r="JU184"/>
      <c r="JV184"/>
      <c r="JW184"/>
      <c r="JX184"/>
      <c r="JY184">
        <v>30636</v>
      </c>
      <c r="JZ184"/>
      <c r="KA184"/>
      <c r="KB184"/>
      <c r="KC184"/>
      <c r="KD184"/>
      <c r="KE184">
        <v>1517881</v>
      </c>
      <c r="KF184">
        <v>339</v>
      </c>
      <c r="KG184">
        <v>613</v>
      </c>
      <c r="KH184">
        <v>202</v>
      </c>
      <c r="KI184">
        <v>238</v>
      </c>
      <c r="KJ184">
        <v>456</v>
      </c>
      <c r="KK184">
        <v>135</v>
      </c>
      <c r="KL184">
        <v>154</v>
      </c>
      <c r="KM184">
        <v>293</v>
      </c>
      <c r="KN184">
        <v>88</v>
      </c>
      <c r="KO184">
        <v>1</v>
      </c>
      <c r="KP184">
        <v>0</v>
      </c>
      <c r="KQ184">
        <v>0</v>
      </c>
      <c r="KR184">
        <v>0</v>
      </c>
      <c r="KS184">
        <v>0</v>
      </c>
      <c r="KT184">
        <v>1</v>
      </c>
      <c r="KU184">
        <v>1</v>
      </c>
      <c r="KV184">
        <v>0</v>
      </c>
      <c r="KW184">
        <v>0</v>
      </c>
      <c r="KX184">
        <v>0</v>
      </c>
      <c r="KY184">
        <v>0</v>
      </c>
      <c r="KZ184">
        <v>0</v>
      </c>
      <c r="LA184">
        <v>0</v>
      </c>
      <c r="LB184">
        <v>0</v>
      </c>
      <c r="LC184">
        <v>0</v>
      </c>
      <c r="LD184">
        <v>1</v>
      </c>
      <c r="LE184">
        <v>0</v>
      </c>
      <c r="LF184">
        <v>0</v>
      </c>
      <c r="LG184">
        <v>0</v>
      </c>
      <c r="LH184">
        <v>0</v>
      </c>
    </row>
    <row r="185" spans="1:320" s="34" customFormat="1" ht="15" customHeight="1" x14ac:dyDescent="0.25">
      <c r="A185" s="45">
        <v>206190036</v>
      </c>
      <c r="B185" s="45" t="s">
        <v>2813</v>
      </c>
      <c r="C185" s="46">
        <v>45292</v>
      </c>
      <c r="D185" s="46">
        <v>45657</v>
      </c>
      <c r="E185" s="47">
        <v>366</v>
      </c>
      <c r="F185" s="45" t="s">
        <v>883</v>
      </c>
      <c r="G185" s="45" t="s">
        <v>884</v>
      </c>
      <c r="H185" s="45" t="s">
        <v>1030</v>
      </c>
      <c r="I185" s="45" t="s">
        <v>886</v>
      </c>
      <c r="J185" s="45" t="s">
        <v>887</v>
      </c>
      <c r="K185" s="45" t="s">
        <v>1031</v>
      </c>
      <c r="L185" s="45" t="s">
        <v>2747</v>
      </c>
      <c r="M185" s="45" t="s">
        <v>2814</v>
      </c>
      <c r="N185" s="45" t="s">
        <v>2815</v>
      </c>
      <c r="O185" s="45" t="s">
        <v>2816</v>
      </c>
      <c r="P185" s="45" t="s">
        <v>2817</v>
      </c>
      <c r="Q185" s="45" t="s">
        <v>2818</v>
      </c>
      <c r="R185" t="s">
        <v>2819</v>
      </c>
      <c r="S185" s="45" t="s">
        <v>884</v>
      </c>
      <c r="T185"/>
      <c r="U185" s="47">
        <v>164</v>
      </c>
      <c r="V185" s="47">
        <v>164</v>
      </c>
      <c r="W185" s="47" t="s">
        <v>913</v>
      </c>
      <c r="X185" s="47">
        <v>60024</v>
      </c>
      <c r="Y185" s="47">
        <v>44906</v>
      </c>
      <c r="Z185" s="48">
        <v>170.07</v>
      </c>
      <c r="AA185" s="44">
        <v>453</v>
      </c>
      <c r="AB185" s="44">
        <v>426</v>
      </c>
      <c r="AC185" s="44">
        <v>18236</v>
      </c>
      <c r="AD185" s="44"/>
      <c r="AE185" s="44">
        <v>1395</v>
      </c>
      <c r="AF185" s="44">
        <v>24024</v>
      </c>
      <c r="AG185" s="44"/>
      <c r="AH185" s="47">
        <v>1100</v>
      </c>
      <c r="AI185" s="47">
        <v>80</v>
      </c>
      <c r="AJ185">
        <v>71</v>
      </c>
      <c r="AK185" t="s">
        <v>895</v>
      </c>
      <c r="AL185">
        <v>44906</v>
      </c>
      <c r="AM185"/>
      <c r="AN185"/>
      <c r="AO185"/>
      <c r="AP185"/>
      <c r="AQ185"/>
      <c r="AR185" s="44"/>
      <c r="AS185" s="44"/>
      <c r="AT185" s="44"/>
      <c r="AU185" s="44">
        <v>18411460</v>
      </c>
      <c r="AV185" s="44">
        <v>8127454</v>
      </c>
      <c r="AW185" s="44">
        <v>314995</v>
      </c>
      <c r="AX185" s="44">
        <v>5092</v>
      </c>
      <c r="AY185" s="44">
        <v>26229011</v>
      </c>
      <c r="AZ185" s="21">
        <v>20904916</v>
      </c>
      <c r="BA185" s="21">
        <v>5324095</v>
      </c>
      <c r="BB185" s="44">
        <v>-1588354</v>
      </c>
      <c r="BC185" s="44"/>
      <c r="BD185" s="44"/>
      <c r="BE185" s="44">
        <v>3735741</v>
      </c>
      <c r="BF185" s="44">
        <v>7476760</v>
      </c>
      <c r="BG185" s="44"/>
      <c r="BH185" s="44">
        <v>571950</v>
      </c>
      <c r="BI185" s="21">
        <v>9849840</v>
      </c>
      <c r="BJ185" s="21"/>
      <c r="BK185" s="21">
        <v>451000</v>
      </c>
      <c r="BL185" s="21">
        <v>32800</v>
      </c>
      <c r="BM185" s="21">
        <v>29110</v>
      </c>
      <c r="BN185" s="21">
        <v>18411460</v>
      </c>
      <c r="BO185" s="21"/>
      <c r="BP185" s="21"/>
      <c r="BQ185" s="44"/>
      <c r="BR185" s="21"/>
      <c r="BS185" s="44"/>
      <c r="BT185" s="21"/>
      <c r="BU185" s="44"/>
      <c r="BV185" s="21"/>
      <c r="BW185" s="44">
        <v>7624163</v>
      </c>
      <c r="BX185" s="21"/>
      <c r="BY185" s="21"/>
      <c r="BZ185" s="21"/>
      <c r="CA185" s="44"/>
      <c r="CB185" s="44"/>
      <c r="CC185" s="44">
        <v>159069</v>
      </c>
      <c r="CD185" s="44"/>
      <c r="CE185" s="44"/>
      <c r="CF185" s="44"/>
      <c r="CG185" s="44">
        <v>341869</v>
      </c>
      <c r="CH185" s="44"/>
      <c r="CI185" s="21">
        <v>2353</v>
      </c>
      <c r="CJ185" s="44"/>
      <c r="CK185" s="21"/>
      <c r="CL185" s="44"/>
      <c r="CM185" s="44">
        <v>134441</v>
      </c>
      <c r="CN185" s="44">
        <v>0</v>
      </c>
      <c r="CO185" s="44">
        <v>2913495</v>
      </c>
      <c r="CP185" s="44">
        <v>17168</v>
      </c>
      <c r="CQ185" s="21">
        <v>3131434</v>
      </c>
      <c r="CR185" s="44">
        <v>603405</v>
      </c>
      <c r="CS185" s="44">
        <v>1142404</v>
      </c>
      <c r="CT185" s="44">
        <v>90208</v>
      </c>
      <c r="CU185" s="44"/>
      <c r="CV185" s="44">
        <v>94899</v>
      </c>
      <c r="CW185" s="21"/>
      <c r="CX185" s="21"/>
      <c r="CY185" s="21"/>
      <c r="CZ185" s="21"/>
      <c r="DA185" s="21"/>
      <c r="DB185" s="21"/>
      <c r="DC185" s="21"/>
      <c r="DD185" s="21"/>
      <c r="DE185" s="44"/>
      <c r="DF185" s="21"/>
      <c r="DG185" s="44"/>
      <c r="DH185" s="21"/>
      <c r="DI185" s="44"/>
      <c r="DJ185" s="44"/>
      <c r="DK185" s="44"/>
      <c r="DL185" s="44"/>
      <c r="DM185" s="21"/>
      <c r="DN185" s="44"/>
      <c r="DO185" s="44"/>
      <c r="DP185" s="44"/>
      <c r="DQ185" s="44"/>
      <c r="DR185" s="44"/>
      <c r="DS185" s="44"/>
      <c r="DT185" s="44"/>
      <c r="DU185" s="44"/>
      <c r="DV185" s="44"/>
      <c r="DW185" s="44"/>
      <c r="DX185" s="44"/>
      <c r="DY185" s="44">
        <v>-556</v>
      </c>
      <c r="DZ185" s="44"/>
      <c r="EA185" s="44"/>
      <c r="EB185" s="21"/>
      <c r="EC185" s="44">
        <v>-2415800</v>
      </c>
      <c r="ED185" s="44"/>
      <c r="EE185" s="21"/>
      <c r="EF185" s="44"/>
      <c r="EG185" s="21">
        <v>-769180</v>
      </c>
      <c r="EH185" s="44"/>
      <c r="EI185" s="21">
        <v>3206048</v>
      </c>
      <c r="EJ185" s="44"/>
      <c r="EK185" s="44"/>
      <c r="EL185" s="21"/>
      <c r="EM185" s="44">
        <v>291535</v>
      </c>
      <c r="EN185" s="44"/>
      <c r="EO185" s="44">
        <v>2948</v>
      </c>
      <c r="EP185" s="21"/>
      <c r="EQ185" s="21"/>
      <c r="ER185" s="21"/>
      <c r="ES185" s="21"/>
      <c r="ET185" s="44"/>
      <c r="EU185" s="21"/>
      <c r="EV185" s="44"/>
      <c r="EW185" s="21"/>
      <c r="EX185" s="44"/>
      <c r="EY185" s="44"/>
      <c r="EZ185" s="21"/>
      <c r="FA185" s="21"/>
      <c r="FB185" s="44"/>
      <c r="FC185" s="44"/>
      <c r="FD185" s="21"/>
      <c r="FE185" s="112"/>
      <c r="FF185" s="44"/>
      <c r="FG185" s="44">
        <v>11942490</v>
      </c>
      <c r="FH185" s="44">
        <v>2262407</v>
      </c>
      <c r="FI185" s="44">
        <v>6700019</v>
      </c>
      <c r="FJ185" s="44">
        <v>292410</v>
      </c>
      <c r="FK185" s="44">
        <v>8373652</v>
      </c>
      <c r="FL185" s="44"/>
      <c r="FM185" s="44"/>
      <c r="FN185" s="44"/>
      <c r="FO185" s="44"/>
      <c r="FP185" s="44"/>
      <c r="FQ185" s="44"/>
      <c r="FR185" s="44"/>
      <c r="FS185" s="44"/>
      <c r="FT185" s="44">
        <v>7362</v>
      </c>
      <c r="FU185" s="44"/>
      <c r="FV185" s="21">
        <v>1107297</v>
      </c>
      <c r="FW185" s="44">
        <v>40127</v>
      </c>
      <c r="FX185" s="44">
        <v>932009</v>
      </c>
      <c r="FY185" s="44">
        <v>278181</v>
      </c>
      <c r="FZ185" s="44">
        <v>795694</v>
      </c>
      <c r="GA185" s="44">
        <v>62436</v>
      </c>
      <c r="GB185" s="44"/>
      <c r="GC185" s="44">
        <v>53891</v>
      </c>
      <c r="GD185" s="44">
        <v>679994</v>
      </c>
      <c r="GE185" s="44">
        <v>636199</v>
      </c>
      <c r="GF185" s="44">
        <v>180134</v>
      </c>
      <c r="GG185" s="44">
        <v>1178712</v>
      </c>
      <c r="GH185" s="44">
        <v>275811</v>
      </c>
      <c r="GI185" s="44">
        <v>691374</v>
      </c>
      <c r="GJ185" s="44">
        <v>211458</v>
      </c>
      <c r="GK185" s="44">
        <v>3645454</v>
      </c>
      <c r="GL185" s="44">
        <v>4127</v>
      </c>
      <c r="GM185" s="44">
        <v>1176170</v>
      </c>
      <c r="GN185" s="44">
        <v>89336</v>
      </c>
      <c r="GO185" s="44">
        <v>71500</v>
      </c>
      <c r="GP185" s="44"/>
      <c r="GQ185" s="44">
        <v>11443</v>
      </c>
      <c r="GR185" s="44">
        <v>402555</v>
      </c>
      <c r="GS185" s="44">
        <v>2457820</v>
      </c>
      <c r="GT185" s="44"/>
      <c r="GU185" s="21">
        <v>12737</v>
      </c>
      <c r="GV185" s="44">
        <v>298325</v>
      </c>
      <c r="GW185" s="44">
        <v>160876</v>
      </c>
      <c r="GX185" s="44">
        <v>2505895</v>
      </c>
      <c r="GY185" s="44">
        <v>5435653</v>
      </c>
      <c r="GZ185" s="44">
        <v>4055908</v>
      </c>
      <c r="HA185" s="44"/>
      <c r="HB185" s="44"/>
      <c r="HC185" s="44">
        <v>1379745</v>
      </c>
      <c r="HD185" s="44">
        <v>5435653</v>
      </c>
      <c r="HE185" s="21"/>
      <c r="HF185" s="21"/>
      <c r="HG185" s="21"/>
      <c r="HH185" s="21"/>
      <c r="HI185" s="21">
        <v>0</v>
      </c>
      <c r="HJ185" s="44"/>
      <c r="HK185" s="21">
        <v>485162</v>
      </c>
      <c r="HL185" s="21"/>
      <c r="HM185" s="21">
        <v>485162</v>
      </c>
      <c r="HN185" s="21">
        <v>-472425</v>
      </c>
      <c r="HO185" s="21"/>
      <c r="HP185" s="44"/>
      <c r="HQ185" s="47"/>
      <c r="HR185" s="47"/>
      <c r="HS185" s="47"/>
      <c r="HT185" s="47" t="s">
        <v>2820</v>
      </c>
      <c r="HU185" s="47">
        <v>-243354.47999999998</v>
      </c>
      <c r="HV185" s="47">
        <v>2040</v>
      </c>
      <c r="HW185" s="47">
        <v>0</v>
      </c>
      <c r="HX185" s="47">
        <v>17502</v>
      </c>
      <c r="HY185" s="47">
        <v>59701</v>
      </c>
      <c r="HZ185" s="47">
        <v>105726</v>
      </c>
      <c r="IA185" s="47">
        <v>0</v>
      </c>
      <c r="IB185" s="47">
        <v>0</v>
      </c>
      <c r="IC185" s="47">
        <v>6195</v>
      </c>
      <c r="ID185">
        <v>41366</v>
      </c>
      <c r="IE185" s="47">
        <v>4193</v>
      </c>
      <c r="IF185">
        <v>25459</v>
      </c>
      <c r="IG185" s="47">
        <v>7015</v>
      </c>
      <c r="IH185" s="47">
        <v>23845</v>
      </c>
      <c r="II185">
        <v>5830</v>
      </c>
      <c r="IJ185">
        <v>30695</v>
      </c>
      <c r="IK185">
        <v>4014</v>
      </c>
      <c r="IL185">
        <v>28230</v>
      </c>
      <c r="IM185">
        <v>361811</v>
      </c>
      <c r="IN185">
        <v>0</v>
      </c>
      <c r="IO185">
        <v>0</v>
      </c>
      <c r="IP185">
        <v>0</v>
      </c>
      <c r="IQ185">
        <v>0</v>
      </c>
      <c r="IR185">
        <v>0</v>
      </c>
      <c r="IS185">
        <v>0</v>
      </c>
      <c r="IT185">
        <v>0</v>
      </c>
      <c r="IU185">
        <v>246414</v>
      </c>
      <c r="IV185">
        <v>0</v>
      </c>
      <c r="IW185">
        <v>1117595</v>
      </c>
      <c r="IX185">
        <v>2491632</v>
      </c>
      <c r="IY185">
        <v>2638975</v>
      </c>
      <c r="IZ185">
        <v>0</v>
      </c>
      <c r="JA185">
        <v>0</v>
      </c>
      <c r="JB185">
        <v>270913</v>
      </c>
      <c r="JC185">
        <v>1842259</v>
      </c>
      <c r="JD185">
        <v>108693</v>
      </c>
      <c r="JE185">
        <v>478791</v>
      </c>
      <c r="JF185">
        <v>125353</v>
      </c>
      <c r="JG185">
        <v>491046</v>
      </c>
      <c r="JH185">
        <v>187520</v>
      </c>
      <c r="JI185">
        <v>579614</v>
      </c>
      <c r="JJ185">
        <v>170204</v>
      </c>
      <c r="JK185">
        <v>1193481</v>
      </c>
      <c r="JL185">
        <v>11942490</v>
      </c>
      <c r="JM185">
        <v>0</v>
      </c>
      <c r="JN185">
        <v>0</v>
      </c>
      <c r="JO185">
        <v>0</v>
      </c>
      <c r="JP185">
        <v>0</v>
      </c>
      <c r="JQ185">
        <v>0</v>
      </c>
      <c r="JR185">
        <v>0</v>
      </c>
      <c r="JS185">
        <v>0</v>
      </c>
      <c r="JT185"/>
      <c r="JU185"/>
      <c r="JV185"/>
      <c r="JW185"/>
      <c r="JX185"/>
      <c r="JY185">
        <v>41366</v>
      </c>
      <c r="JZ185"/>
      <c r="KA185"/>
      <c r="KB185"/>
      <c r="KC185"/>
      <c r="KD185"/>
      <c r="KE185">
        <v>1842259</v>
      </c>
      <c r="KF185">
        <v>210</v>
      </c>
      <c r="KG185">
        <v>303</v>
      </c>
      <c r="KH185">
        <v>145</v>
      </c>
      <c r="KI185">
        <v>130</v>
      </c>
      <c r="KJ185">
        <v>195</v>
      </c>
      <c r="KK185">
        <v>86</v>
      </c>
      <c r="KL185">
        <v>66</v>
      </c>
      <c r="KM185">
        <v>90</v>
      </c>
      <c r="KN185">
        <v>53</v>
      </c>
      <c r="KO185">
        <v>1</v>
      </c>
      <c r="KP185">
        <v>0</v>
      </c>
      <c r="KQ185">
        <v>0</v>
      </c>
      <c r="KR185">
        <v>0</v>
      </c>
      <c r="KS185">
        <v>0</v>
      </c>
      <c r="KT185">
        <v>1</v>
      </c>
      <c r="KU185">
        <v>1</v>
      </c>
      <c r="KV185">
        <v>0</v>
      </c>
      <c r="KW185">
        <v>0</v>
      </c>
      <c r="KX185">
        <v>0</v>
      </c>
      <c r="KY185">
        <v>0</v>
      </c>
      <c r="KZ185">
        <v>0</v>
      </c>
      <c r="LA185">
        <v>0</v>
      </c>
      <c r="LB185">
        <v>0</v>
      </c>
      <c r="LC185">
        <v>0</v>
      </c>
      <c r="LD185">
        <v>1</v>
      </c>
      <c r="LE185">
        <v>0</v>
      </c>
      <c r="LF185">
        <v>0</v>
      </c>
      <c r="LG185">
        <v>0</v>
      </c>
      <c r="LH185">
        <v>0</v>
      </c>
    </row>
    <row r="186" spans="1:320" s="34" customFormat="1" ht="15" customHeight="1" x14ac:dyDescent="0.25">
      <c r="A186" s="45">
        <v>206190037</v>
      </c>
      <c r="B186" s="45" t="s">
        <v>2821</v>
      </c>
      <c r="C186" s="46">
        <v>45292</v>
      </c>
      <c r="D186" s="46">
        <v>45657</v>
      </c>
      <c r="E186" s="47">
        <v>366</v>
      </c>
      <c r="F186" s="45" t="s">
        <v>883</v>
      </c>
      <c r="G186" s="45" t="s">
        <v>884</v>
      </c>
      <c r="H186" s="45" t="s">
        <v>1030</v>
      </c>
      <c r="I186" s="45" t="s">
        <v>886</v>
      </c>
      <c r="J186" s="45" t="s">
        <v>887</v>
      </c>
      <c r="K186" s="45" t="s">
        <v>1031</v>
      </c>
      <c r="L186" s="45" t="s">
        <v>2822</v>
      </c>
      <c r="M186" s="45" t="s">
        <v>2823</v>
      </c>
      <c r="N186" s="45" t="s">
        <v>2824</v>
      </c>
      <c r="O186" s="45" t="s">
        <v>1223</v>
      </c>
      <c r="P186" s="45" t="s">
        <v>2825</v>
      </c>
      <c r="Q186" s="45" t="s">
        <v>2826</v>
      </c>
      <c r="R186" t="s">
        <v>2827</v>
      </c>
      <c r="S186" s="45" t="s">
        <v>893</v>
      </c>
      <c r="T186"/>
      <c r="U186" s="47">
        <v>72</v>
      </c>
      <c r="V186" s="47">
        <v>72</v>
      </c>
      <c r="W186" s="47" t="s">
        <v>894</v>
      </c>
      <c r="X186" s="47">
        <v>26352</v>
      </c>
      <c r="Y186" s="47">
        <v>23406</v>
      </c>
      <c r="Z186" s="48">
        <v>203.18</v>
      </c>
      <c r="AA186" s="44">
        <v>225</v>
      </c>
      <c r="AB186" s="44">
        <v>221</v>
      </c>
      <c r="AC186" s="44">
        <v>9105</v>
      </c>
      <c r="AD186" s="44">
        <v>333</v>
      </c>
      <c r="AE186" s="44">
        <v>1441</v>
      </c>
      <c r="AF186" s="44">
        <v>9579</v>
      </c>
      <c r="AG186" s="44"/>
      <c r="AH186" s="47"/>
      <c r="AI186" s="47">
        <v>2162</v>
      </c>
      <c r="AJ186">
        <v>786</v>
      </c>
      <c r="AK186" t="s">
        <v>895</v>
      </c>
      <c r="AL186">
        <v>23406</v>
      </c>
      <c r="AM186"/>
      <c r="AN186"/>
      <c r="AO186"/>
      <c r="AP186"/>
      <c r="AQ186"/>
      <c r="AR186" s="44"/>
      <c r="AS186" s="44"/>
      <c r="AT186" s="44"/>
      <c r="AU186" s="44">
        <v>7943385</v>
      </c>
      <c r="AV186" s="44">
        <v>7101346</v>
      </c>
      <c r="AW186" s="44">
        <v>935073</v>
      </c>
      <c r="AX186" s="44">
        <v>11813</v>
      </c>
      <c r="AY186" s="44">
        <v>14121471</v>
      </c>
      <c r="AZ186" s="21">
        <v>12812834</v>
      </c>
      <c r="BA186" s="21">
        <v>1308637</v>
      </c>
      <c r="BB186" s="44">
        <v>-2</v>
      </c>
      <c r="BC186" s="44"/>
      <c r="BD186" s="44"/>
      <c r="BE186" s="44">
        <v>1308635</v>
      </c>
      <c r="BF186" s="44">
        <v>3144800</v>
      </c>
      <c r="BG186" s="44">
        <v>116550</v>
      </c>
      <c r="BH186" s="44">
        <v>482600</v>
      </c>
      <c r="BI186" s="21">
        <v>3192225</v>
      </c>
      <c r="BJ186" s="21"/>
      <c r="BK186" s="21"/>
      <c r="BL186" s="21">
        <v>741000</v>
      </c>
      <c r="BM186" s="21">
        <v>266210</v>
      </c>
      <c r="BN186" s="21">
        <v>7943385</v>
      </c>
      <c r="BO186" s="21"/>
      <c r="BP186" s="21"/>
      <c r="BQ186" s="44"/>
      <c r="BR186" s="21"/>
      <c r="BS186" s="44"/>
      <c r="BT186" s="21"/>
      <c r="BU186" s="44"/>
      <c r="BV186" s="21"/>
      <c r="BW186" s="44">
        <v>6809086</v>
      </c>
      <c r="BX186" s="21"/>
      <c r="BY186" s="21">
        <v>181141</v>
      </c>
      <c r="BZ186" s="21"/>
      <c r="CA186" s="44">
        <v>19877</v>
      </c>
      <c r="CB186" s="44"/>
      <c r="CC186" s="44">
        <v>75741</v>
      </c>
      <c r="CD186" s="44"/>
      <c r="CE186" s="44"/>
      <c r="CF186" s="44"/>
      <c r="CG186" s="44"/>
      <c r="CH186" s="44"/>
      <c r="CI186" s="21">
        <v>13581</v>
      </c>
      <c r="CJ186" s="44"/>
      <c r="CK186" s="21">
        <v>1920</v>
      </c>
      <c r="CL186" s="44"/>
      <c r="CM186" s="44">
        <v>27567</v>
      </c>
      <c r="CN186" s="44">
        <v>0</v>
      </c>
      <c r="CO186" s="44">
        <v>2726100</v>
      </c>
      <c r="CP186" s="44">
        <v>0</v>
      </c>
      <c r="CQ186" s="21">
        <v>2608950</v>
      </c>
      <c r="CR186" s="44">
        <v>619800</v>
      </c>
      <c r="CS186" s="44">
        <v>975362</v>
      </c>
      <c r="CT186" s="44">
        <v>71549</v>
      </c>
      <c r="CU186" s="44"/>
      <c r="CV186" s="44">
        <v>72018</v>
      </c>
      <c r="CW186" s="21"/>
      <c r="CX186" s="21"/>
      <c r="CY186" s="21"/>
      <c r="CZ186" s="21"/>
      <c r="DA186" s="21"/>
      <c r="DB186" s="21"/>
      <c r="DC186" s="21"/>
      <c r="DD186" s="21"/>
      <c r="DE186" s="44"/>
      <c r="DF186" s="21"/>
      <c r="DG186" s="44"/>
      <c r="DH186" s="21"/>
      <c r="DI186" s="44"/>
      <c r="DJ186" s="44"/>
      <c r="DK186" s="44"/>
      <c r="DL186" s="44"/>
      <c r="DM186" s="21"/>
      <c r="DN186" s="44"/>
      <c r="DO186" s="44"/>
      <c r="DP186" s="44"/>
      <c r="DQ186" s="44"/>
      <c r="DR186" s="44"/>
      <c r="DS186" s="44"/>
      <c r="DT186" s="44"/>
      <c r="DU186" s="44"/>
      <c r="DV186" s="44"/>
      <c r="DW186" s="44"/>
      <c r="DX186" s="44"/>
      <c r="DY186" s="44"/>
      <c r="DZ186" s="44"/>
      <c r="EA186" s="44"/>
      <c r="EB186" s="21"/>
      <c r="EC186" s="44">
        <v>526131</v>
      </c>
      <c r="ED186" s="44"/>
      <c r="EE186" s="21">
        <v>44085</v>
      </c>
      <c r="EF186" s="44"/>
      <c r="EG186" s="21">
        <v>6563</v>
      </c>
      <c r="EH186" s="44"/>
      <c r="EI186" s="21">
        <v>339079</v>
      </c>
      <c r="EJ186" s="44"/>
      <c r="EK186" s="44"/>
      <c r="EL186" s="21"/>
      <c r="EM186" s="44"/>
      <c r="EN186" s="44"/>
      <c r="EO186" s="44">
        <v>19215</v>
      </c>
      <c r="EP186" s="21"/>
      <c r="EQ186" s="21"/>
      <c r="ER186" s="21"/>
      <c r="ES186" s="21"/>
      <c r="ET186" s="44"/>
      <c r="EU186" s="21"/>
      <c r="EV186" s="44"/>
      <c r="EW186" s="21"/>
      <c r="EX186" s="44"/>
      <c r="EY186" s="44"/>
      <c r="EZ186" s="21"/>
      <c r="FA186" s="21"/>
      <c r="FB186" s="44"/>
      <c r="FC186" s="44"/>
      <c r="FD186" s="21"/>
      <c r="FE186" s="112"/>
      <c r="FF186" s="44"/>
      <c r="FG186" s="44">
        <v>5360568</v>
      </c>
      <c r="FH186" s="44">
        <v>1219948</v>
      </c>
      <c r="FI186" s="44">
        <v>6232318</v>
      </c>
      <c r="FJ186" s="44">
        <v>210569</v>
      </c>
      <c r="FK186" s="44">
        <v>4516410</v>
      </c>
      <c r="FL186" s="44"/>
      <c r="FM186" s="44"/>
      <c r="FN186" s="44"/>
      <c r="FO186" s="44"/>
      <c r="FP186" s="44"/>
      <c r="FQ186" s="44"/>
      <c r="FR186" s="44"/>
      <c r="FS186" s="44"/>
      <c r="FT186" s="44">
        <v>47591</v>
      </c>
      <c r="FU186" s="44"/>
      <c r="FV186" s="21">
        <v>576887</v>
      </c>
      <c r="FW186" s="44"/>
      <c r="FX186" s="44">
        <v>541133</v>
      </c>
      <c r="FY186" s="44">
        <v>181548</v>
      </c>
      <c r="FZ186" s="44">
        <v>300430</v>
      </c>
      <c r="GA186" s="44">
        <v>40967</v>
      </c>
      <c r="GB186" s="44"/>
      <c r="GC186" s="44">
        <v>55080</v>
      </c>
      <c r="GD186" s="44">
        <v>456434</v>
      </c>
      <c r="GE186" s="44">
        <v>231538</v>
      </c>
      <c r="GF186" s="44">
        <v>121488</v>
      </c>
      <c r="GG186" s="44">
        <v>741789</v>
      </c>
      <c r="GH186" s="44">
        <v>93292</v>
      </c>
      <c r="GI186" s="44">
        <v>58657</v>
      </c>
      <c r="GJ186" s="44">
        <v>168150</v>
      </c>
      <c r="GK186" s="44">
        <v>3277609</v>
      </c>
      <c r="GL186" s="44">
        <v>79969</v>
      </c>
      <c r="GM186" s="44">
        <v>705272</v>
      </c>
      <c r="GN186" s="44">
        <v>75131</v>
      </c>
      <c r="GO186" s="44">
        <v>36099</v>
      </c>
      <c r="GP186" s="44"/>
      <c r="GQ186" s="44"/>
      <c r="GR186" s="44">
        <v>507360</v>
      </c>
      <c r="GS186" s="44">
        <v>1897583</v>
      </c>
      <c r="GT186" s="44"/>
      <c r="GU186" s="21">
        <v>545930</v>
      </c>
      <c r="GV186" s="44">
        <v>20958</v>
      </c>
      <c r="GW186" s="44">
        <v>4640044</v>
      </c>
      <c r="GX186" s="44">
        <v>7382731</v>
      </c>
      <c r="GY186" s="44">
        <v>14487246</v>
      </c>
      <c r="GZ186" s="44">
        <v>1434200</v>
      </c>
      <c r="HA186" s="44">
        <v>7158620</v>
      </c>
      <c r="HB186" s="44"/>
      <c r="HC186" s="44">
        <v>5894426</v>
      </c>
      <c r="HD186" s="44">
        <v>14487246</v>
      </c>
      <c r="HE186" s="21"/>
      <c r="HF186" s="21">
        <v>4595044</v>
      </c>
      <c r="HG186" s="21"/>
      <c r="HH186" s="21"/>
      <c r="HI186" s="21">
        <v>0</v>
      </c>
      <c r="HJ186" s="44"/>
      <c r="HK186" s="21">
        <v>597736</v>
      </c>
      <c r="HL186" s="21">
        <v>189201</v>
      </c>
      <c r="HM186" s="21">
        <v>786937</v>
      </c>
      <c r="HN186" s="21">
        <v>-241007</v>
      </c>
      <c r="HO186" s="21"/>
      <c r="HP186" s="44"/>
      <c r="HQ186" s="47"/>
      <c r="HR186" s="47"/>
      <c r="HS186" s="47"/>
      <c r="HT186" s="47" t="s">
        <v>1759</v>
      </c>
      <c r="HU186" s="47">
        <v>0</v>
      </c>
      <c r="HV186" s="47">
        <v>1681</v>
      </c>
      <c r="HW186" s="47">
        <v>0</v>
      </c>
      <c r="HX186" s="47">
        <v>6729</v>
      </c>
      <c r="HY186" s="47">
        <v>18709</v>
      </c>
      <c r="HZ186" s="47">
        <v>54071</v>
      </c>
      <c r="IA186" s="47">
        <v>0</v>
      </c>
      <c r="IB186" s="47">
        <v>0</v>
      </c>
      <c r="IC186" s="47">
        <v>2699</v>
      </c>
      <c r="ID186">
        <v>14497</v>
      </c>
      <c r="IE186" s="47">
        <v>6048</v>
      </c>
      <c r="IF186">
        <v>8501</v>
      </c>
      <c r="IG186" s="47">
        <v>4221</v>
      </c>
      <c r="IH186" s="47">
        <v>15131</v>
      </c>
      <c r="II186">
        <v>2267</v>
      </c>
      <c r="IJ186">
        <v>1462</v>
      </c>
      <c r="IK186">
        <v>2048</v>
      </c>
      <c r="IL186">
        <v>13755</v>
      </c>
      <c r="IM186">
        <v>151819</v>
      </c>
      <c r="IN186">
        <v>0</v>
      </c>
      <c r="IO186">
        <v>600</v>
      </c>
      <c r="IP186">
        <v>6717</v>
      </c>
      <c r="IQ186">
        <v>9811</v>
      </c>
      <c r="IR186">
        <v>0</v>
      </c>
      <c r="IS186">
        <v>0</v>
      </c>
      <c r="IT186">
        <v>17128</v>
      </c>
      <c r="IU186">
        <v>200630</v>
      </c>
      <c r="IV186">
        <v>0</v>
      </c>
      <c r="IW186">
        <v>392939</v>
      </c>
      <c r="IX186">
        <v>786351</v>
      </c>
      <c r="IY186">
        <v>1435135</v>
      </c>
      <c r="IZ186">
        <v>0</v>
      </c>
      <c r="JA186">
        <v>0</v>
      </c>
      <c r="JB186">
        <v>146245</v>
      </c>
      <c r="JC186">
        <v>663005</v>
      </c>
      <c r="JD186">
        <v>166560</v>
      </c>
      <c r="JE186">
        <v>153285</v>
      </c>
      <c r="JF186">
        <v>77442</v>
      </c>
      <c r="JG186">
        <v>347117</v>
      </c>
      <c r="JH186">
        <v>78029</v>
      </c>
      <c r="JI186">
        <v>38838</v>
      </c>
      <c r="JJ186">
        <v>146741</v>
      </c>
      <c r="JK186">
        <v>728251</v>
      </c>
      <c r="JL186">
        <v>5360568</v>
      </c>
      <c r="JM186">
        <v>0</v>
      </c>
      <c r="JN186">
        <v>32982</v>
      </c>
      <c r="JO186">
        <v>302275</v>
      </c>
      <c r="JP186">
        <v>343402</v>
      </c>
      <c r="JQ186">
        <v>0</v>
      </c>
      <c r="JR186">
        <v>0</v>
      </c>
      <c r="JS186">
        <v>678659</v>
      </c>
      <c r="JT186"/>
      <c r="JU186"/>
      <c r="JV186"/>
      <c r="JW186"/>
      <c r="JX186"/>
      <c r="JY186">
        <v>14497</v>
      </c>
      <c r="JZ186"/>
      <c r="KA186"/>
      <c r="KB186"/>
      <c r="KC186"/>
      <c r="KD186"/>
      <c r="KE186">
        <v>663005</v>
      </c>
      <c r="KF186">
        <v>139</v>
      </c>
      <c r="KG186">
        <v>184</v>
      </c>
      <c r="KH186">
        <v>100</v>
      </c>
      <c r="KI186">
        <v>102</v>
      </c>
      <c r="KJ186">
        <v>136</v>
      </c>
      <c r="KK186">
        <v>72</v>
      </c>
      <c r="KL186">
        <v>44</v>
      </c>
      <c r="KM186">
        <v>58</v>
      </c>
      <c r="KN186">
        <v>35</v>
      </c>
      <c r="KO186">
        <v>1</v>
      </c>
      <c r="KP186">
        <v>0</v>
      </c>
      <c r="KQ186">
        <v>0</v>
      </c>
      <c r="KR186">
        <v>0</v>
      </c>
      <c r="KS186">
        <v>1</v>
      </c>
      <c r="KT186">
        <v>0</v>
      </c>
      <c r="KU186">
        <v>1</v>
      </c>
      <c r="KV186">
        <v>0</v>
      </c>
      <c r="KW186">
        <v>0</v>
      </c>
      <c r="KX186">
        <v>0</v>
      </c>
      <c r="KY186">
        <v>0</v>
      </c>
      <c r="KZ186">
        <v>0</v>
      </c>
      <c r="LA186">
        <v>0</v>
      </c>
      <c r="LB186">
        <v>0</v>
      </c>
      <c r="LC186">
        <v>0</v>
      </c>
      <c r="LD186">
        <v>1</v>
      </c>
      <c r="LE186">
        <v>0</v>
      </c>
      <c r="LF186">
        <v>0</v>
      </c>
      <c r="LG186">
        <v>0</v>
      </c>
      <c r="LH186">
        <v>0</v>
      </c>
    </row>
    <row r="187" spans="1:320" s="34" customFormat="1" ht="15" customHeight="1" x14ac:dyDescent="0.25">
      <c r="A187" s="45">
        <v>206190042</v>
      </c>
      <c r="B187" s="45" t="s">
        <v>2828</v>
      </c>
      <c r="C187" s="46">
        <v>45292</v>
      </c>
      <c r="D187" s="46">
        <v>45657</v>
      </c>
      <c r="E187" s="47">
        <v>366</v>
      </c>
      <c r="F187" s="45" t="s">
        <v>883</v>
      </c>
      <c r="G187" s="45" t="s">
        <v>884</v>
      </c>
      <c r="H187" s="45" t="s">
        <v>1030</v>
      </c>
      <c r="I187" s="45" t="s">
        <v>886</v>
      </c>
      <c r="J187" s="45" t="s">
        <v>331</v>
      </c>
      <c r="K187" s="45" t="s">
        <v>1031</v>
      </c>
      <c r="L187" s="45" t="s">
        <v>2829</v>
      </c>
      <c r="M187" s="45" t="s">
        <v>2830</v>
      </c>
      <c r="N187" s="45" t="s">
        <v>2831</v>
      </c>
      <c r="O187" s="45" t="s">
        <v>2832</v>
      </c>
      <c r="P187" s="45" t="s">
        <v>2833</v>
      </c>
      <c r="Q187" s="45" t="s">
        <v>2834</v>
      </c>
      <c r="R187" t="s">
        <v>2835</v>
      </c>
      <c r="S187" s="45" t="s">
        <v>893</v>
      </c>
      <c r="T187"/>
      <c r="U187" s="47">
        <v>218</v>
      </c>
      <c r="V187" s="47">
        <v>218</v>
      </c>
      <c r="W187" s="47" t="s">
        <v>913</v>
      </c>
      <c r="X187" s="47">
        <v>79788</v>
      </c>
      <c r="Y187" s="47">
        <v>64386</v>
      </c>
      <c r="Z187" s="48">
        <v>190.55</v>
      </c>
      <c r="AA187" s="44">
        <v>588</v>
      </c>
      <c r="AB187" s="44">
        <v>447</v>
      </c>
      <c r="AC187" s="44">
        <v>2313</v>
      </c>
      <c r="AD187" s="44"/>
      <c r="AE187" s="44">
        <v>3835</v>
      </c>
      <c r="AF187" s="44">
        <v>47905</v>
      </c>
      <c r="AG187" s="44"/>
      <c r="AH187" s="47">
        <v>7389</v>
      </c>
      <c r="AI187" s="47">
        <v>1203</v>
      </c>
      <c r="AJ187">
        <v>1741</v>
      </c>
      <c r="AK187" t="s">
        <v>895</v>
      </c>
      <c r="AL187">
        <v>64386</v>
      </c>
      <c r="AM187"/>
      <c r="AN187"/>
      <c r="AO187"/>
      <c r="AP187"/>
      <c r="AQ187"/>
      <c r="AR187" s="44"/>
      <c r="AS187" s="44"/>
      <c r="AT187" s="44"/>
      <c r="AU187" s="44">
        <v>23582536</v>
      </c>
      <c r="AV187" s="44">
        <v>5033293</v>
      </c>
      <c r="AW187" s="44">
        <v>4451865</v>
      </c>
      <c r="AX187" s="44">
        <v>850</v>
      </c>
      <c r="AY187" s="44">
        <v>24164814</v>
      </c>
      <c r="AZ187" s="21">
        <v>25801881</v>
      </c>
      <c r="BA187" s="21">
        <v>-1637067</v>
      </c>
      <c r="BB187" s="44">
        <v>831192</v>
      </c>
      <c r="BC187" s="44"/>
      <c r="BD187" s="44"/>
      <c r="BE187" s="44">
        <v>-805875</v>
      </c>
      <c r="BF187" s="44">
        <v>802900</v>
      </c>
      <c r="BG187" s="44"/>
      <c r="BH187" s="44">
        <v>1428538</v>
      </c>
      <c r="BI187" s="21">
        <v>17844613</v>
      </c>
      <c r="BJ187" s="21"/>
      <c r="BK187" s="21">
        <v>2590400</v>
      </c>
      <c r="BL187" s="21">
        <v>372545</v>
      </c>
      <c r="BM187" s="21">
        <v>543540</v>
      </c>
      <c r="BN187" s="21">
        <v>23582536</v>
      </c>
      <c r="BO187" s="21"/>
      <c r="BP187" s="21"/>
      <c r="BQ187" s="44"/>
      <c r="BR187" s="21"/>
      <c r="BS187" s="44"/>
      <c r="BT187" s="21"/>
      <c r="BU187" s="44"/>
      <c r="BV187" s="21"/>
      <c r="BW187" s="44">
        <v>1241438</v>
      </c>
      <c r="BX187" s="21"/>
      <c r="BY187" s="21">
        <v>14072</v>
      </c>
      <c r="BZ187" s="21"/>
      <c r="CA187" s="44">
        <v>1532</v>
      </c>
      <c r="CB187" s="44"/>
      <c r="CC187" s="44"/>
      <c r="CD187" s="44"/>
      <c r="CE187" s="44"/>
      <c r="CF187" s="44"/>
      <c r="CG187" s="44">
        <v>3758846</v>
      </c>
      <c r="CH187" s="44"/>
      <c r="CI187" s="21">
        <v>17405</v>
      </c>
      <c r="CJ187" s="44"/>
      <c r="CK187" s="21"/>
      <c r="CL187" s="44"/>
      <c r="CM187" s="44">
        <v>54178</v>
      </c>
      <c r="CN187" s="44">
        <v>384</v>
      </c>
      <c r="CO187" s="44">
        <v>2081136</v>
      </c>
      <c r="CP187" s="44">
        <v>0</v>
      </c>
      <c r="CQ187" s="21">
        <v>1400244</v>
      </c>
      <c r="CR187" s="44">
        <v>136679</v>
      </c>
      <c r="CS187" s="44">
        <v>1220775</v>
      </c>
      <c r="CT187" s="44">
        <v>51587</v>
      </c>
      <c r="CU187" s="44"/>
      <c r="CV187" s="44">
        <v>88310</v>
      </c>
      <c r="CW187" s="21"/>
      <c r="CX187" s="21"/>
      <c r="CY187" s="21"/>
      <c r="CZ187" s="21"/>
      <c r="DA187" s="21"/>
      <c r="DB187" s="21"/>
      <c r="DC187" s="21"/>
      <c r="DD187" s="21"/>
      <c r="DE187" s="44"/>
      <c r="DF187" s="21"/>
      <c r="DG187" s="44"/>
      <c r="DH187" s="21"/>
      <c r="DI187" s="44"/>
      <c r="DJ187" s="44"/>
      <c r="DK187" s="44"/>
      <c r="DL187" s="44"/>
      <c r="DM187" s="21"/>
      <c r="DN187" s="44"/>
      <c r="DO187" s="44"/>
      <c r="DP187" s="44"/>
      <c r="DQ187" s="44"/>
      <c r="DR187" s="44"/>
      <c r="DS187" s="44"/>
      <c r="DT187" s="44"/>
      <c r="DU187" s="44"/>
      <c r="DV187" s="44"/>
      <c r="DW187" s="44"/>
      <c r="DX187" s="44"/>
      <c r="DY187" s="44"/>
      <c r="DZ187" s="44"/>
      <c r="EA187" s="44"/>
      <c r="EB187" s="21"/>
      <c r="EC187" s="44">
        <v>-331820</v>
      </c>
      <c r="ED187" s="44"/>
      <c r="EE187" s="21"/>
      <c r="EF187" s="44"/>
      <c r="EG187" s="21">
        <v>-16539</v>
      </c>
      <c r="EH187" s="44"/>
      <c r="EI187" s="21">
        <v>3200120</v>
      </c>
      <c r="EJ187" s="44"/>
      <c r="EK187" s="44"/>
      <c r="EL187" s="21"/>
      <c r="EM187" s="44">
        <v>1610795</v>
      </c>
      <c r="EN187" s="44"/>
      <c r="EO187" s="44">
        <v>-10691</v>
      </c>
      <c r="EP187" s="21"/>
      <c r="EQ187" s="21"/>
      <c r="ER187" s="21"/>
      <c r="ES187" s="21"/>
      <c r="ET187" s="44"/>
      <c r="EU187" s="21"/>
      <c r="EV187" s="44"/>
      <c r="EW187" s="21"/>
      <c r="EX187" s="44"/>
      <c r="EY187" s="44"/>
      <c r="EZ187" s="21"/>
      <c r="FA187" s="21"/>
      <c r="FB187" s="44"/>
      <c r="FC187" s="44"/>
      <c r="FD187" s="21"/>
      <c r="FE187" s="112"/>
      <c r="FF187" s="44"/>
      <c r="FG187" s="44">
        <v>10744359</v>
      </c>
      <c r="FH187" s="44">
        <v>2854583</v>
      </c>
      <c r="FI187" s="44">
        <v>12202939</v>
      </c>
      <c r="FJ187" s="44"/>
      <c r="FK187" s="44">
        <v>11028440</v>
      </c>
      <c r="FL187" s="44"/>
      <c r="FM187" s="44"/>
      <c r="FN187" s="44"/>
      <c r="FO187" s="44"/>
      <c r="FP187" s="44"/>
      <c r="FQ187" s="44"/>
      <c r="FR187" s="44"/>
      <c r="FS187" s="44"/>
      <c r="FT187" s="44">
        <v>45123</v>
      </c>
      <c r="FU187" s="44">
        <v>54974</v>
      </c>
      <c r="FV187" s="21">
        <v>699298</v>
      </c>
      <c r="FW187" s="44"/>
      <c r="FX187" s="44">
        <v>482823</v>
      </c>
      <c r="FY187" s="44">
        <v>66079</v>
      </c>
      <c r="FZ187" s="44">
        <v>237441</v>
      </c>
      <c r="GA187" s="44">
        <v>44139</v>
      </c>
      <c r="GB187" s="44"/>
      <c r="GC187" s="44">
        <v>51239</v>
      </c>
      <c r="GD187" s="44">
        <v>1026697</v>
      </c>
      <c r="GE187" s="44">
        <v>483190</v>
      </c>
      <c r="GF187" s="44">
        <v>320688</v>
      </c>
      <c r="GG187" s="44">
        <v>2085528</v>
      </c>
      <c r="GH187" s="44">
        <v>283375</v>
      </c>
      <c r="GI187" s="44">
        <v>314182</v>
      </c>
      <c r="GJ187" s="44">
        <v>204136</v>
      </c>
      <c r="GK187" s="44">
        <v>5899340</v>
      </c>
      <c r="GL187" s="44">
        <v>234497</v>
      </c>
      <c r="GM187" s="44">
        <v>1800000</v>
      </c>
      <c r="GN187" s="44">
        <v>173704</v>
      </c>
      <c r="GO187" s="44">
        <v>144899</v>
      </c>
      <c r="GP187" s="44"/>
      <c r="GQ187" s="44">
        <v>536257</v>
      </c>
      <c r="GR187" s="44">
        <v>-414168</v>
      </c>
      <c r="GS187" s="44">
        <v>5003329</v>
      </c>
      <c r="GT187" s="44"/>
      <c r="GU187" s="21">
        <v>1591337</v>
      </c>
      <c r="GV187" s="44">
        <v>1237341</v>
      </c>
      <c r="GW187" s="44">
        <v>9831687</v>
      </c>
      <c r="GX187" s="44"/>
      <c r="GY187" s="44">
        <v>17663694</v>
      </c>
      <c r="GZ187" s="44">
        <v>7174117</v>
      </c>
      <c r="HA187" s="44"/>
      <c r="HB187" s="44">
        <v>5053573</v>
      </c>
      <c r="HC187" s="44">
        <v>5436004</v>
      </c>
      <c r="HD187" s="44">
        <v>17663694</v>
      </c>
      <c r="HE187" s="21">
        <v>2362178</v>
      </c>
      <c r="HF187" s="21">
        <v>9831687</v>
      </c>
      <c r="HG187" s="21"/>
      <c r="HH187" s="21">
        <v>5053573</v>
      </c>
      <c r="HI187" s="21">
        <v>0</v>
      </c>
      <c r="HJ187" s="44"/>
      <c r="HK187" s="21">
        <v>2934699</v>
      </c>
      <c r="HL187" s="21">
        <v>2901293</v>
      </c>
      <c r="HM187" s="21">
        <v>5835992</v>
      </c>
      <c r="HN187" s="21">
        <v>-4244655</v>
      </c>
      <c r="HO187" s="21"/>
      <c r="HP187" s="44"/>
      <c r="HQ187" s="47"/>
      <c r="HR187" s="47">
        <v>5053573</v>
      </c>
      <c r="HS187" s="47"/>
      <c r="HT187" s="47" t="s">
        <v>2836</v>
      </c>
      <c r="HU187" s="47">
        <v>-215223.50999999998</v>
      </c>
      <c r="HV187" s="47">
        <v>1928</v>
      </c>
      <c r="HW187" s="47">
        <v>0</v>
      </c>
      <c r="HX187" s="47">
        <v>20254</v>
      </c>
      <c r="HY187" s="47">
        <v>65125</v>
      </c>
      <c r="HZ187" s="47">
        <v>152672</v>
      </c>
      <c r="IA187" s="47">
        <v>0</v>
      </c>
      <c r="IB187" s="47">
        <v>0</v>
      </c>
      <c r="IC187" s="47">
        <v>6947</v>
      </c>
      <c r="ID187"/>
      <c r="IE187" s="47">
        <v>5247</v>
      </c>
      <c r="IF187"/>
      <c r="IG187" s="47"/>
      <c r="IH187" s="47">
        <v>41124</v>
      </c>
      <c r="II187">
        <v>5459</v>
      </c>
      <c r="IJ187">
        <v>10172</v>
      </c>
      <c r="IK187">
        <v>2155</v>
      </c>
      <c r="IL187">
        <v>31313</v>
      </c>
      <c r="IM187">
        <v>342396</v>
      </c>
      <c r="IN187">
        <v>0</v>
      </c>
      <c r="IO187">
        <v>424</v>
      </c>
      <c r="IP187">
        <v>0</v>
      </c>
      <c r="IQ187">
        <v>21423</v>
      </c>
      <c r="IR187">
        <v>0</v>
      </c>
      <c r="IS187">
        <v>24964</v>
      </c>
      <c r="IT187">
        <v>46811</v>
      </c>
      <c r="IU187">
        <v>185408</v>
      </c>
      <c r="IV187">
        <v>0</v>
      </c>
      <c r="IW187">
        <v>1283158</v>
      </c>
      <c r="IX187">
        <v>2657115</v>
      </c>
      <c r="IY187">
        <v>3555820</v>
      </c>
      <c r="IZ187">
        <v>0</v>
      </c>
      <c r="JA187">
        <v>0</v>
      </c>
      <c r="JB187">
        <v>337613</v>
      </c>
      <c r="JC187"/>
      <c r="JD187">
        <v>191449</v>
      </c>
      <c r="JE187"/>
      <c r="JF187"/>
      <c r="JG187">
        <v>954068</v>
      </c>
      <c r="JH187">
        <v>191137</v>
      </c>
      <c r="JI187">
        <v>230980</v>
      </c>
      <c r="JJ187">
        <v>152140</v>
      </c>
      <c r="JK187">
        <v>1005471</v>
      </c>
      <c r="JL187">
        <v>10744359</v>
      </c>
      <c r="JM187">
        <v>0</v>
      </c>
      <c r="JN187">
        <v>16969</v>
      </c>
      <c r="JO187">
        <v>0</v>
      </c>
      <c r="JP187">
        <v>428457</v>
      </c>
      <c r="JQ187">
        <v>0</v>
      </c>
      <c r="JR187">
        <v>1248200</v>
      </c>
      <c r="JS187">
        <v>1693626</v>
      </c>
      <c r="JT187"/>
      <c r="JU187"/>
      <c r="JV187"/>
      <c r="JW187"/>
      <c r="JX187"/>
      <c r="JY187"/>
      <c r="JZ187"/>
      <c r="KA187"/>
      <c r="KB187"/>
      <c r="KC187"/>
      <c r="KD187"/>
      <c r="KE187"/>
      <c r="KF187">
        <v>237</v>
      </c>
      <c r="KG187">
        <v>333</v>
      </c>
      <c r="KH187">
        <v>169</v>
      </c>
      <c r="KI187">
        <v>183</v>
      </c>
      <c r="KJ187">
        <v>258</v>
      </c>
      <c r="KK187">
        <v>128</v>
      </c>
      <c r="KL187">
        <v>110</v>
      </c>
      <c r="KM187">
        <v>160</v>
      </c>
      <c r="KN187">
        <v>69</v>
      </c>
      <c r="KO187">
        <v>0</v>
      </c>
      <c r="KP187">
        <v>1</v>
      </c>
      <c r="KQ187">
        <v>0</v>
      </c>
      <c r="KR187">
        <v>0</v>
      </c>
      <c r="KS187">
        <v>0</v>
      </c>
      <c r="KT187">
        <v>1</v>
      </c>
      <c r="KU187">
        <v>1</v>
      </c>
      <c r="KV187">
        <v>0</v>
      </c>
      <c r="KW187">
        <v>0</v>
      </c>
      <c r="KX187">
        <v>0</v>
      </c>
      <c r="KY187">
        <v>0</v>
      </c>
      <c r="KZ187">
        <v>0</v>
      </c>
      <c r="LA187">
        <v>0</v>
      </c>
      <c r="LB187">
        <v>0</v>
      </c>
      <c r="LC187">
        <v>0</v>
      </c>
      <c r="LD187">
        <v>1</v>
      </c>
      <c r="LE187">
        <v>0</v>
      </c>
      <c r="LF187">
        <v>0</v>
      </c>
      <c r="LG187">
        <v>0</v>
      </c>
      <c r="LH187">
        <v>0</v>
      </c>
    </row>
    <row r="188" spans="1:320" s="34" customFormat="1" ht="15" customHeight="1" x14ac:dyDescent="0.25">
      <c r="A188" s="45">
        <v>206190047</v>
      </c>
      <c r="B188" s="45" t="s">
        <v>2837</v>
      </c>
      <c r="C188" s="46">
        <v>45292</v>
      </c>
      <c r="D188" s="46">
        <v>45657</v>
      </c>
      <c r="E188" s="47">
        <v>366</v>
      </c>
      <c r="F188" s="45" t="s">
        <v>883</v>
      </c>
      <c r="G188" s="45" t="s">
        <v>884</v>
      </c>
      <c r="H188" s="45" t="s">
        <v>1030</v>
      </c>
      <c r="I188" s="45" t="s">
        <v>886</v>
      </c>
      <c r="J188" s="45" t="s">
        <v>887</v>
      </c>
      <c r="K188" s="45" t="s">
        <v>1031</v>
      </c>
      <c r="L188" s="45" t="s">
        <v>2838</v>
      </c>
      <c r="M188" s="45" t="s">
        <v>2839</v>
      </c>
      <c r="N188" s="45" t="s">
        <v>2840</v>
      </c>
      <c r="O188" s="45" t="s">
        <v>2783</v>
      </c>
      <c r="P188" s="45" t="s">
        <v>2841</v>
      </c>
      <c r="Q188" s="45" t="s">
        <v>2842</v>
      </c>
      <c r="R188" t="s">
        <v>2843</v>
      </c>
      <c r="S188" s="45" t="s">
        <v>884</v>
      </c>
      <c r="T188"/>
      <c r="U188" s="47">
        <v>50</v>
      </c>
      <c r="V188" s="47">
        <v>50</v>
      </c>
      <c r="W188" s="47" t="s">
        <v>1728</v>
      </c>
      <c r="X188" s="47">
        <v>18300</v>
      </c>
      <c r="Y188" s="47">
        <v>16540</v>
      </c>
      <c r="Z188" s="48">
        <v>210.7</v>
      </c>
      <c r="AA188" s="44">
        <v>96</v>
      </c>
      <c r="AB188" s="44">
        <v>95</v>
      </c>
      <c r="AC188" s="44">
        <v>6081</v>
      </c>
      <c r="AD188" s="44"/>
      <c r="AE188" s="44">
        <v>608</v>
      </c>
      <c r="AF188" s="44">
        <v>8913</v>
      </c>
      <c r="AG188" s="44"/>
      <c r="AH188" s="47"/>
      <c r="AI188" s="47">
        <v>1</v>
      </c>
      <c r="AJ188">
        <v>937</v>
      </c>
      <c r="AK188" t="s">
        <v>895</v>
      </c>
      <c r="AL188">
        <v>16540</v>
      </c>
      <c r="AM188"/>
      <c r="AN188"/>
      <c r="AO188"/>
      <c r="AP188"/>
      <c r="AQ188"/>
      <c r="AR188" s="44"/>
      <c r="AS188" s="44"/>
      <c r="AT188" s="44"/>
      <c r="AU188" s="44">
        <v>6616000</v>
      </c>
      <c r="AV188" s="44">
        <v>1698392</v>
      </c>
      <c r="AW188" s="44">
        <v>-247502</v>
      </c>
      <c r="AX188" s="44">
        <v>1858</v>
      </c>
      <c r="AY188" s="44">
        <v>8563752</v>
      </c>
      <c r="AZ188" s="21">
        <v>7320073</v>
      </c>
      <c r="BA188" s="21">
        <v>1243679</v>
      </c>
      <c r="BB188" s="44">
        <v>-699174</v>
      </c>
      <c r="BC188" s="44"/>
      <c r="BD188" s="44"/>
      <c r="BE188" s="44">
        <v>544505</v>
      </c>
      <c r="BF188" s="44">
        <v>2432400</v>
      </c>
      <c r="BG188" s="44"/>
      <c r="BH188" s="44">
        <v>243200</v>
      </c>
      <c r="BI188" s="21">
        <v>3565200</v>
      </c>
      <c r="BJ188" s="21"/>
      <c r="BK188" s="21"/>
      <c r="BL188" s="21">
        <v>400</v>
      </c>
      <c r="BM188" s="21">
        <v>374800</v>
      </c>
      <c r="BN188" s="21">
        <v>6616000</v>
      </c>
      <c r="BO188" s="21"/>
      <c r="BP188" s="21"/>
      <c r="BQ188" s="44"/>
      <c r="BR188" s="21"/>
      <c r="BS188" s="44"/>
      <c r="BT188" s="21"/>
      <c r="BU188" s="44"/>
      <c r="BV188" s="21"/>
      <c r="BW188" s="44">
        <v>1655024</v>
      </c>
      <c r="BX188" s="21"/>
      <c r="BY188" s="21"/>
      <c r="BZ188" s="21"/>
      <c r="CA188" s="44"/>
      <c r="CB188" s="44"/>
      <c r="CC188" s="44">
        <v>42858</v>
      </c>
      <c r="CD188" s="44"/>
      <c r="CE188" s="44"/>
      <c r="CF188" s="44"/>
      <c r="CG188" s="44"/>
      <c r="CH188" s="44"/>
      <c r="CI188" s="21"/>
      <c r="CJ188" s="44"/>
      <c r="CK188" s="21">
        <v>510</v>
      </c>
      <c r="CL188" s="44"/>
      <c r="CM188" s="44">
        <v>42599</v>
      </c>
      <c r="CN188" s="44">
        <v>0</v>
      </c>
      <c r="CO188" s="44">
        <v>613514</v>
      </c>
      <c r="CP188" s="44">
        <v>0</v>
      </c>
      <c r="CQ188" s="21">
        <v>633803</v>
      </c>
      <c r="CR188" s="44">
        <v>88541</v>
      </c>
      <c r="CS188" s="44">
        <v>293381</v>
      </c>
      <c r="CT188" s="44">
        <v>12345</v>
      </c>
      <c r="CU188" s="44"/>
      <c r="CV188" s="44">
        <v>14209</v>
      </c>
      <c r="CW188" s="21"/>
      <c r="CX188" s="21"/>
      <c r="CY188" s="21"/>
      <c r="CZ188" s="21"/>
      <c r="DA188" s="21"/>
      <c r="DB188" s="21"/>
      <c r="DC188" s="21"/>
      <c r="DD188" s="21"/>
      <c r="DE188" s="44"/>
      <c r="DF188" s="21"/>
      <c r="DG188" s="44"/>
      <c r="DH188" s="21"/>
      <c r="DI188" s="44"/>
      <c r="DJ188" s="44"/>
      <c r="DK188" s="44"/>
      <c r="DL188" s="44"/>
      <c r="DM188" s="21"/>
      <c r="DN188" s="44"/>
      <c r="DO188" s="44"/>
      <c r="DP188" s="44"/>
      <c r="DQ188" s="44"/>
      <c r="DR188" s="44"/>
      <c r="DS188" s="44"/>
      <c r="DT188" s="44"/>
      <c r="DU188" s="44"/>
      <c r="DV188" s="44"/>
      <c r="DW188" s="44"/>
      <c r="DX188" s="44"/>
      <c r="DY188" s="44"/>
      <c r="DZ188" s="44"/>
      <c r="EA188" s="44"/>
      <c r="EB188" s="21"/>
      <c r="EC188" s="44">
        <v>-773824</v>
      </c>
      <c r="ED188" s="44"/>
      <c r="EE188" s="21"/>
      <c r="EF188" s="44"/>
      <c r="EG188" s="21">
        <v>-94243</v>
      </c>
      <c r="EH188" s="44"/>
      <c r="EI188" s="21">
        <v>620054</v>
      </c>
      <c r="EJ188" s="44"/>
      <c r="EK188" s="44"/>
      <c r="EL188" s="21"/>
      <c r="EM188" s="44"/>
      <c r="EN188" s="44"/>
      <c r="EO188" s="44">
        <v>511</v>
      </c>
      <c r="EP188" s="21"/>
      <c r="EQ188" s="21"/>
      <c r="ER188" s="21"/>
      <c r="ES188" s="21"/>
      <c r="ET188" s="44"/>
      <c r="EU188" s="21"/>
      <c r="EV188" s="44"/>
      <c r="EW188" s="21"/>
      <c r="EX188" s="44"/>
      <c r="EY188" s="44"/>
      <c r="EZ188" s="21"/>
      <c r="FA188" s="21"/>
      <c r="FB188" s="44"/>
      <c r="FC188" s="44"/>
      <c r="FD188" s="21"/>
      <c r="FE188" s="112"/>
      <c r="FF188" s="44"/>
      <c r="FG188" s="44">
        <v>3294031</v>
      </c>
      <c r="FH188" s="44">
        <v>652399</v>
      </c>
      <c r="FI188" s="44">
        <v>3373643</v>
      </c>
      <c r="FJ188" s="44">
        <v>151406</v>
      </c>
      <c r="FK188" s="44">
        <v>2868121</v>
      </c>
      <c r="FL188" s="44"/>
      <c r="FM188" s="44"/>
      <c r="FN188" s="44"/>
      <c r="FO188" s="44"/>
      <c r="FP188" s="44"/>
      <c r="FQ188" s="44"/>
      <c r="FR188" s="44"/>
      <c r="FS188" s="44"/>
      <c r="FT188" s="44">
        <v>6454</v>
      </c>
      <c r="FU188" s="44"/>
      <c r="FV188" s="21">
        <v>290559</v>
      </c>
      <c r="FW188" s="44"/>
      <c r="FX188" s="44">
        <v>264915</v>
      </c>
      <c r="FY188" s="44">
        <v>38213</v>
      </c>
      <c r="FZ188" s="44">
        <v>192263</v>
      </c>
      <c r="GA188" s="44">
        <v>25130</v>
      </c>
      <c r="GB188" s="44"/>
      <c r="GC188" s="44">
        <v>19170</v>
      </c>
      <c r="GD188" s="44">
        <v>231434</v>
      </c>
      <c r="GE188" s="44">
        <v>129658</v>
      </c>
      <c r="GF188" s="44">
        <v>184123</v>
      </c>
      <c r="GG188" s="44">
        <v>625215</v>
      </c>
      <c r="GH188" s="44">
        <v>106540</v>
      </c>
      <c r="GI188" s="44">
        <v>68519</v>
      </c>
      <c r="GJ188" s="44">
        <v>138794</v>
      </c>
      <c r="GK188" s="44">
        <v>1473965</v>
      </c>
      <c r="GL188" s="44">
        <v>1127</v>
      </c>
      <c r="GM188" s="44">
        <v>431325</v>
      </c>
      <c r="GN188" s="44">
        <v>62381</v>
      </c>
      <c r="GO188" s="44">
        <v>21271</v>
      </c>
      <c r="GP188" s="44"/>
      <c r="GQ188" s="44">
        <v>12440</v>
      </c>
      <c r="GR188" s="44">
        <v>128456</v>
      </c>
      <c r="GS188" s="44">
        <v>958521</v>
      </c>
      <c r="GT188" s="44"/>
      <c r="GU188" s="21">
        <v>7840</v>
      </c>
      <c r="GV188" s="44"/>
      <c r="GW188" s="44">
        <v>1970</v>
      </c>
      <c r="GX188" s="44">
        <v>455337</v>
      </c>
      <c r="GY188" s="44">
        <v>1423668</v>
      </c>
      <c r="GZ188" s="44">
        <v>937439</v>
      </c>
      <c r="HA188" s="44"/>
      <c r="HB188" s="44"/>
      <c r="HC188" s="44">
        <v>486229</v>
      </c>
      <c r="HD188" s="44">
        <v>1423668</v>
      </c>
      <c r="HE188" s="21"/>
      <c r="HF188" s="21"/>
      <c r="HG188" s="21"/>
      <c r="HH188" s="21"/>
      <c r="HI188" s="21">
        <v>0</v>
      </c>
      <c r="HJ188" s="44"/>
      <c r="HK188" s="21">
        <v>104951</v>
      </c>
      <c r="HL188" s="21">
        <v>37809</v>
      </c>
      <c r="HM188" s="21">
        <v>142760</v>
      </c>
      <c r="HN188" s="21">
        <v>-134920</v>
      </c>
      <c r="HO188" s="21"/>
      <c r="HP188" s="44"/>
      <c r="HQ188" s="47"/>
      <c r="HR188" s="47"/>
      <c r="HS188" s="47"/>
      <c r="HT188" s="47" t="s">
        <v>2040</v>
      </c>
      <c r="HU188" s="47">
        <v>112492.68</v>
      </c>
      <c r="HV188" s="47">
        <v>2001</v>
      </c>
      <c r="HW188" s="47">
        <v>0</v>
      </c>
      <c r="HX188" s="47">
        <v>1964</v>
      </c>
      <c r="HY188" s="47">
        <v>20629</v>
      </c>
      <c r="HZ188" s="47">
        <v>44310</v>
      </c>
      <c r="IA188" s="47">
        <v>0</v>
      </c>
      <c r="IB188" s="47">
        <v>0</v>
      </c>
      <c r="IC188" s="47">
        <v>2487</v>
      </c>
      <c r="ID188"/>
      <c r="IE188" s="47">
        <v>2198</v>
      </c>
      <c r="IF188">
        <v>1325</v>
      </c>
      <c r="IG188" s="47">
        <v>2624</v>
      </c>
      <c r="IH188" s="47">
        <v>17850</v>
      </c>
      <c r="II188">
        <v>2040</v>
      </c>
      <c r="IJ188">
        <v>2414</v>
      </c>
      <c r="IK188">
        <v>2429</v>
      </c>
      <c r="IL188">
        <v>10410</v>
      </c>
      <c r="IM188">
        <v>112681</v>
      </c>
      <c r="IN188">
        <v>0</v>
      </c>
      <c r="IO188">
        <v>0</v>
      </c>
      <c r="IP188">
        <v>0</v>
      </c>
      <c r="IQ188">
        <v>0</v>
      </c>
      <c r="IR188">
        <v>0</v>
      </c>
      <c r="IS188">
        <v>0</v>
      </c>
      <c r="IT188">
        <v>0</v>
      </c>
      <c r="IU188">
        <v>183522</v>
      </c>
      <c r="IV188">
        <v>0</v>
      </c>
      <c r="IW188">
        <v>103135</v>
      </c>
      <c r="IX188">
        <v>842575</v>
      </c>
      <c r="IY188">
        <v>1023264</v>
      </c>
      <c r="IZ188">
        <v>0</v>
      </c>
      <c r="JA188">
        <v>0</v>
      </c>
      <c r="JB188">
        <v>118060</v>
      </c>
      <c r="JC188"/>
      <c r="JD188">
        <v>53193</v>
      </c>
      <c r="JE188">
        <v>22996</v>
      </c>
      <c r="JF188">
        <v>45872</v>
      </c>
      <c r="JG188">
        <v>364964</v>
      </c>
      <c r="JH188">
        <v>72915</v>
      </c>
      <c r="JI188">
        <v>53094</v>
      </c>
      <c r="JJ188">
        <v>115787</v>
      </c>
      <c r="JK188">
        <v>294654</v>
      </c>
      <c r="JL188">
        <v>3294031</v>
      </c>
      <c r="JM188">
        <v>0</v>
      </c>
      <c r="JN188">
        <v>0</v>
      </c>
      <c r="JO188">
        <v>0</v>
      </c>
      <c r="JP188">
        <v>0</v>
      </c>
      <c r="JQ188">
        <v>0</v>
      </c>
      <c r="JR188">
        <v>0</v>
      </c>
      <c r="JS188">
        <v>0</v>
      </c>
      <c r="JT188"/>
      <c r="JU188"/>
      <c r="JV188"/>
      <c r="JW188"/>
      <c r="JX188"/>
      <c r="JY188"/>
      <c r="JZ188"/>
      <c r="KA188"/>
      <c r="KB188"/>
      <c r="KC188"/>
      <c r="KD188"/>
      <c r="KE188"/>
      <c r="KF188">
        <v>99</v>
      </c>
      <c r="KG188">
        <v>161</v>
      </c>
      <c r="KH188">
        <v>60</v>
      </c>
      <c r="KI188">
        <v>68</v>
      </c>
      <c r="KJ188">
        <v>114</v>
      </c>
      <c r="KK188">
        <v>40</v>
      </c>
      <c r="KL188">
        <v>46</v>
      </c>
      <c r="KM188">
        <v>76</v>
      </c>
      <c r="KN188">
        <v>26</v>
      </c>
      <c r="KO188">
        <v>1</v>
      </c>
      <c r="KP188">
        <v>0</v>
      </c>
      <c r="KQ188">
        <v>0</v>
      </c>
      <c r="KR188">
        <v>1</v>
      </c>
      <c r="KS188">
        <v>0</v>
      </c>
      <c r="KT188">
        <v>0</v>
      </c>
      <c r="KU188">
        <v>1</v>
      </c>
      <c r="KV188">
        <v>0</v>
      </c>
      <c r="KW188">
        <v>0</v>
      </c>
      <c r="KX188">
        <v>0</v>
      </c>
      <c r="KY188">
        <v>0</v>
      </c>
      <c r="KZ188">
        <v>0</v>
      </c>
      <c r="LA188">
        <v>0</v>
      </c>
      <c r="LB188">
        <v>0</v>
      </c>
      <c r="LC188">
        <v>0</v>
      </c>
      <c r="LD188">
        <v>1</v>
      </c>
      <c r="LE188">
        <v>0</v>
      </c>
      <c r="LF188">
        <v>0</v>
      </c>
      <c r="LG188">
        <v>0</v>
      </c>
      <c r="LH188">
        <v>0</v>
      </c>
    </row>
    <row r="189" spans="1:320" s="34" customFormat="1" ht="15" customHeight="1" x14ac:dyDescent="0.25">
      <c r="A189" s="45">
        <v>206190048</v>
      </c>
      <c r="B189" s="45" t="s">
        <v>2844</v>
      </c>
      <c r="C189" s="46">
        <v>45292</v>
      </c>
      <c r="D189" s="46">
        <v>45657</v>
      </c>
      <c r="E189" s="47">
        <v>366</v>
      </c>
      <c r="F189" s="45" t="s">
        <v>883</v>
      </c>
      <c r="G189" s="45" t="s">
        <v>884</v>
      </c>
      <c r="H189" s="45" t="s">
        <v>1030</v>
      </c>
      <c r="I189" s="45" t="s">
        <v>886</v>
      </c>
      <c r="J189" s="45" t="s">
        <v>887</v>
      </c>
      <c r="K189" s="45" t="s">
        <v>1031</v>
      </c>
      <c r="L189" s="45" t="s">
        <v>2716</v>
      </c>
      <c r="M189" s="45" t="s">
        <v>2845</v>
      </c>
      <c r="N189" s="45" t="s">
        <v>2846</v>
      </c>
      <c r="O189" s="45" t="s">
        <v>1236</v>
      </c>
      <c r="P189" s="45" t="s">
        <v>2847</v>
      </c>
      <c r="Q189" s="45" t="s">
        <v>2848</v>
      </c>
      <c r="R189" t="s">
        <v>2849</v>
      </c>
      <c r="S189" s="45" t="s">
        <v>884</v>
      </c>
      <c r="T189"/>
      <c r="U189" s="47">
        <v>59</v>
      </c>
      <c r="V189" s="47">
        <v>59</v>
      </c>
      <c r="W189" s="47" t="s">
        <v>1728</v>
      </c>
      <c r="X189" s="47">
        <v>21594</v>
      </c>
      <c r="Y189" s="47">
        <v>18406</v>
      </c>
      <c r="Z189" s="48">
        <v>194.98</v>
      </c>
      <c r="AA189" s="44">
        <v>171</v>
      </c>
      <c r="AB189" s="44">
        <v>174</v>
      </c>
      <c r="AC189" s="44">
        <v>5742</v>
      </c>
      <c r="AD189" s="44">
        <v>554</v>
      </c>
      <c r="AE189" s="44">
        <v>439</v>
      </c>
      <c r="AF189" s="44">
        <v>11076</v>
      </c>
      <c r="AG189" s="44"/>
      <c r="AH189" s="47"/>
      <c r="AI189" s="47">
        <v>246</v>
      </c>
      <c r="AJ189">
        <v>349</v>
      </c>
      <c r="AK189" t="s">
        <v>895</v>
      </c>
      <c r="AL189">
        <v>18406</v>
      </c>
      <c r="AM189"/>
      <c r="AN189"/>
      <c r="AO189"/>
      <c r="AP189"/>
      <c r="AQ189"/>
      <c r="AR189" s="44"/>
      <c r="AS189" s="44"/>
      <c r="AT189" s="44"/>
      <c r="AU189" s="44">
        <v>7251964</v>
      </c>
      <c r="AV189" s="44">
        <v>1594739</v>
      </c>
      <c r="AW189" s="44">
        <v>124377</v>
      </c>
      <c r="AX189" s="44">
        <v>1472</v>
      </c>
      <c r="AY189" s="44">
        <v>8723798</v>
      </c>
      <c r="AZ189" s="21">
        <v>8589316</v>
      </c>
      <c r="BA189" s="21">
        <v>134482</v>
      </c>
      <c r="BB189" s="44">
        <v>-65457</v>
      </c>
      <c r="BC189" s="44">
        <v>62882</v>
      </c>
      <c r="BD189" s="44"/>
      <c r="BE189" s="44">
        <v>6143</v>
      </c>
      <c r="BF189" s="44">
        <v>2262348</v>
      </c>
      <c r="BG189" s="44">
        <v>218276</v>
      </c>
      <c r="BH189" s="44">
        <v>172966</v>
      </c>
      <c r="BI189" s="21">
        <v>4363944</v>
      </c>
      <c r="BJ189" s="21"/>
      <c r="BK189" s="21"/>
      <c r="BL189" s="21">
        <v>96924</v>
      </c>
      <c r="BM189" s="21">
        <v>137506</v>
      </c>
      <c r="BN189" s="21">
        <v>7251964</v>
      </c>
      <c r="BO189" s="21"/>
      <c r="BP189" s="21"/>
      <c r="BQ189" s="44"/>
      <c r="BR189" s="21"/>
      <c r="BS189" s="44"/>
      <c r="BT189" s="21"/>
      <c r="BU189" s="44"/>
      <c r="BV189" s="21"/>
      <c r="BW189" s="44">
        <v>1459482</v>
      </c>
      <c r="BX189" s="21"/>
      <c r="BY189" s="21">
        <v>133361</v>
      </c>
      <c r="BZ189" s="21"/>
      <c r="CA189" s="44"/>
      <c r="CB189" s="44"/>
      <c r="CC189" s="44"/>
      <c r="CD189" s="44"/>
      <c r="CE189" s="44"/>
      <c r="CF189" s="44"/>
      <c r="CG189" s="44"/>
      <c r="CH189" s="44"/>
      <c r="CI189" s="21">
        <v>1896</v>
      </c>
      <c r="CJ189" s="44"/>
      <c r="CK189" s="21"/>
      <c r="CL189" s="44"/>
      <c r="CM189" s="44">
        <v>5355</v>
      </c>
      <c r="CN189" s="44">
        <v>0</v>
      </c>
      <c r="CO189" s="44">
        <v>581391</v>
      </c>
      <c r="CP189" s="44">
        <v>0</v>
      </c>
      <c r="CQ189" s="21">
        <v>487169</v>
      </c>
      <c r="CR189" s="44">
        <v>145188</v>
      </c>
      <c r="CS189" s="44">
        <v>303500</v>
      </c>
      <c r="CT189" s="44">
        <v>32752</v>
      </c>
      <c r="CU189" s="44"/>
      <c r="CV189" s="44">
        <v>39384</v>
      </c>
      <c r="CW189" s="21"/>
      <c r="CX189" s="21"/>
      <c r="CY189" s="21"/>
      <c r="CZ189" s="21"/>
      <c r="DA189" s="21"/>
      <c r="DB189" s="21"/>
      <c r="DC189" s="21"/>
      <c r="DD189" s="21"/>
      <c r="DE189" s="44"/>
      <c r="DF189" s="21"/>
      <c r="DG189" s="44"/>
      <c r="DH189" s="21"/>
      <c r="DI189" s="44"/>
      <c r="DJ189" s="44"/>
      <c r="DK189" s="44"/>
      <c r="DL189" s="44"/>
      <c r="DM189" s="21"/>
      <c r="DN189" s="44"/>
      <c r="DO189" s="44"/>
      <c r="DP189" s="44"/>
      <c r="DQ189" s="44"/>
      <c r="DR189" s="44"/>
      <c r="DS189" s="44"/>
      <c r="DT189" s="44"/>
      <c r="DU189" s="44"/>
      <c r="DV189" s="44"/>
      <c r="DW189" s="44"/>
      <c r="DX189" s="44"/>
      <c r="DY189" s="44">
        <v>6081</v>
      </c>
      <c r="DZ189" s="44"/>
      <c r="EA189" s="44"/>
      <c r="EB189" s="21"/>
      <c r="EC189" s="44">
        <v>-1170556</v>
      </c>
      <c r="ED189" s="44"/>
      <c r="EE189" s="21">
        <v>-93599</v>
      </c>
      <c r="EF189" s="44"/>
      <c r="EG189" s="21">
        <v>-56007</v>
      </c>
      <c r="EH189" s="44"/>
      <c r="EI189" s="21">
        <v>1401243</v>
      </c>
      <c r="EJ189" s="44"/>
      <c r="EK189" s="44"/>
      <c r="EL189" s="21"/>
      <c r="EM189" s="44"/>
      <c r="EN189" s="44"/>
      <c r="EO189" s="44">
        <v>37215</v>
      </c>
      <c r="EP189" s="21"/>
      <c r="EQ189" s="21"/>
      <c r="ER189" s="21"/>
      <c r="ES189" s="21"/>
      <c r="ET189" s="44"/>
      <c r="EU189" s="21"/>
      <c r="EV189" s="44"/>
      <c r="EW189" s="21"/>
      <c r="EX189" s="44"/>
      <c r="EY189" s="44"/>
      <c r="EZ189" s="21"/>
      <c r="FA189" s="21"/>
      <c r="FB189" s="44"/>
      <c r="FC189" s="44"/>
      <c r="FD189" s="21"/>
      <c r="FE189" s="112"/>
      <c r="FF189" s="44"/>
      <c r="FG189" s="44">
        <v>3589061</v>
      </c>
      <c r="FH189" s="44">
        <v>778928</v>
      </c>
      <c r="FI189" s="44">
        <v>4221327</v>
      </c>
      <c r="FJ189" s="44">
        <v>168436</v>
      </c>
      <c r="FK189" s="44">
        <v>2922637</v>
      </c>
      <c r="FL189" s="44"/>
      <c r="FM189" s="44"/>
      <c r="FN189" s="44"/>
      <c r="FO189" s="44"/>
      <c r="FP189" s="44"/>
      <c r="FQ189" s="44"/>
      <c r="FR189" s="44"/>
      <c r="FS189" s="44"/>
      <c r="FT189" s="44">
        <v>115653</v>
      </c>
      <c r="FU189" s="44"/>
      <c r="FV189" s="21">
        <v>249658</v>
      </c>
      <c r="FW189" s="44"/>
      <c r="FX189" s="44">
        <v>227477</v>
      </c>
      <c r="FY189" s="44">
        <v>42330</v>
      </c>
      <c r="FZ189" s="44">
        <v>178883</v>
      </c>
      <c r="GA189" s="44">
        <v>30432</v>
      </c>
      <c r="GB189" s="44"/>
      <c r="GC189" s="44">
        <v>33853</v>
      </c>
      <c r="GD189" s="44">
        <v>354326</v>
      </c>
      <c r="GE189" s="44">
        <v>220704</v>
      </c>
      <c r="GF189" s="44">
        <v>112168</v>
      </c>
      <c r="GG189" s="44">
        <v>521140</v>
      </c>
      <c r="GH189" s="44">
        <v>180489</v>
      </c>
      <c r="GI189" s="44">
        <v>159420</v>
      </c>
      <c r="GJ189" s="44">
        <v>196793</v>
      </c>
      <c r="GK189" s="44">
        <v>2128710</v>
      </c>
      <c r="GL189" s="44">
        <v>68012</v>
      </c>
      <c r="GM189" s="44">
        <v>577391</v>
      </c>
      <c r="GN189" s="44">
        <v>40001</v>
      </c>
      <c r="GO189" s="44">
        <v>10967</v>
      </c>
      <c r="GP189" s="44"/>
      <c r="GQ189" s="44">
        <v>6146</v>
      </c>
      <c r="GR189" s="44">
        <v>212126</v>
      </c>
      <c r="GS189" s="44">
        <v>1535212</v>
      </c>
      <c r="GT189" s="44"/>
      <c r="GU189" s="21">
        <v>569154</v>
      </c>
      <c r="GV189" s="44"/>
      <c r="GW189" s="44">
        <v>29272</v>
      </c>
      <c r="GX189" s="44">
        <v>101667</v>
      </c>
      <c r="GY189" s="44">
        <v>2235305</v>
      </c>
      <c r="GZ189" s="44">
        <v>411263</v>
      </c>
      <c r="HA189" s="44"/>
      <c r="HB189" s="44"/>
      <c r="HC189" s="44">
        <v>1824042</v>
      </c>
      <c r="HD189" s="44">
        <v>2235305</v>
      </c>
      <c r="HE189" s="21"/>
      <c r="HF189" s="21"/>
      <c r="HG189" s="21"/>
      <c r="HH189" s="21"/>
      <c r="HI189" s="21">
        <v>0</v>
      </c>
      <c r="HJ189" s="44"/>
      <c r="HK189" s="21">
        <v>600258</v>
      </c>
      <c r="HL189" s="21">
        <v>77947</v>
      </c>
      <c r="HM189" s="21">
        <v>678205</v>
      </c>
      <c r="HN189" s="21">
        <v>-109051</v>
      </c>
      <c r="HO189" s="21"/>
      <c r="HP189" s="44"/>
      <c r="HQ189" s="47"/>
      <c r="HR189" s="47"/>
      <c r="HS189" s="47"/>
      <c r="HT189" s="47" t="s">
        <v>2850</v>
      </c>
      <c r="HU189" s="47">
        <v>764949.18</v>
      </c>
      <c r="HV189" s="47">
        <v>1992</v>
      </c>
      <c r="HW189" s="47">
        <v>0</v>
      </c>
      <c r="HX189" s="47">
        <v>1956</v>
      </c>
      <c r="HY189" s="47">
        <v>23276</v>
      </c>
      <c r="HZ189" s="47">
        <v>47899</v>
      </c>
      <c r="IA189" s="47">
        <v>0</v>
      </c>
      <c r="IB189" s="47">
        <v>0</v>
      </c>
      <c r="IC189" s="47">
        <v>0</v>
      </c>
      <c r="ID189"/>
      <c r="IE189" s="47">
        <v>4053</v>
      </c>
      <c r="IF189">
        <v>7004</v>
      </c>
      <c r="IG189" s="47">
        <v>4194</v>
      </c>
      <c r="IH189" s="47">
        <v>14780</v>
      </c>
      <c r="II189">
        <v>3537</v>
      </c>
      <c r="IJ189">
        <v>5810</v>
      </c>
      <c r="IK189">
        <v>1979</v>
      </c>
      <c r="IL189">
        <v>8204</v>
      </c>
      <c r="IM189">
        <v>124684</v>
      </c>
      <c r="IN189">
        <v>0</v>
      </c>
      <c r="IO189">
        <v>0</v>
      </c>
      <c r="IP189">
        <v>0</v>
      </c>
      <c r="IQ189">
        <v>0</v>
      </c>
      <c r="IR189">
        <v>0</v>
      </c>
      <c r="IS189">
        <v>0</v>
      </c>
      <c r="IT189">
        <v>0</v>
      </c>
      <c r="IU189">
        <v>166125</v>
      </c>
      <c r="IV189">
        <v>0</v>
      </c>
      <c r="IW189">
        <v>101432</v>
      </c>
      <c r="IX189">
        <v>926656</v>
      </c>
      <c r="IY189">
        <v>1044310</v>
      </c>
      <c r="IZ189">
        <v>0</v>
      </c>
      <c r="JA189">
        <v>0</v>
      </c>
      <c r="JB189">
        <v>0</v>
      </c>
      <c r="JC189"/>
      <c r="JD189">
        <v>94958</v>
      </c>
      <c r="JE189">
        <v>130151</v>
      </c>
      <c r="JF189">
        <v>72956</v>
      </c>
      <c r="JG189">
        <v>281272</v>
      </c>
      <c r="JH189">
        <v>144705</v>
      </c>
      <c r="JI189">
        <v>125291</v>
      </c>
      <c r="JJ189">
        <v>84553</v>
      </c>
      <c r="JK189">
        <v>416652</v>
      </c>
      <c r="JL189">
        <v>3589061</v>
      </c>
      <c r="JM189">
        <v>0</v>
      </c>
      <c r="JN189">
        <v>0</v>
      </c>
      <c r="JO189">
        <v>0</v>
      </c>
      <c r="JP189">
        <v>0</v>
      </c>
      <c r="JQ189">
        <v>0</v>
      </c>
      <c r="JR189">
        <v>0</v>
      </c>
      <c r="JS189">
        <v>0</v>
      </c>
      <c r="JT189"/>
      <c r="JU189"/>
      <c r="JV189"/>
      <c r="JW189"/>
      <c r="JX189"/>
      <c r="JY189"/>
      <c r="JZ189"/>
      <c r="KA189"/>
      <c r="KB189"/>
      <c r="KC189"/>
      <c r="KD189"/>
      <c r="KE189"/>
      <c r="KF189">
        <v>96</v>
      </c>
      <c r="KG189">
        <v>150</v>
      </c>
      <c r="KH189">
        <v>67</v>
      </c>
      <c r="KI189">
        <v>61</v>
      </c>
      <c r="KJ189">
        <v>100</v>
      </c>
      <c r="KK189">
        <v>39</v>
      </c>
      <c r="KL189">
        <v>36</v>
      </c>
      <c r="KM189">
        <v>63</v>
      </c>
      <c r="KN189">
        <v>20</v>
      </c>
      <c r="KO189">
        <v>1</v>
      </c>
      <c r="KP189">
        <v>0</v>
      </c>
      <c r="KQ189">
        <v>0</v>
      </c>
      <c r="KR189">
        <v>1</v>
      </c>
      <c r="KS189">
        <v>0</v>
      </c>
      <c r="KT189">
        <v>0</v>
      </c>
      <c r="KU189">
        <v>1</v>
      </c>
      <c r="KV189">
        <v>0</v>
      </c>
      <c r="KW189">
        <v>0</v>
      </c>
      <c r="KX189">
        <v>0</v>
      </c>
      <c r="KY189">
        <v>0</v>
      </c>
      <c r="KZ189">
        <v>0</v>
      </c>
      <c r="LA189">
        <v>0</v>
      </c>
      <c r="LB189">
        <v>0</v>
      </c>
      <c r="LC189">
        <v>0</v>
      </c>
      <c r="LD189">
        <v>1</v>
      </c>
      <c r="LE189">
        <v>0</v>
      </c>
      <c r="LF189">
        <v>0</v>
      </c>
      <c r="LG189">
        <v>0</v>
      </c>
      <c r="LH189">
        <v>0</v>
      </c>
    </row>
    <row r="190" spans="1:320" s="34" customFormat="1" ht="15" customHeight="1" x14ac:dyDescent="0.25">
      <c r="A190" s="45">
        <v>206190050</v>
      </c>
      <c r="B190" s="45" t="s">
        <v>2851</v>
      </c>
      <c r="C190" s="46">
        <v>45292</v>
      </c>
      <c r="D190" s="46">
        <v>45657</v>
      </c>
      <c r="E190" s="47">
        <v>366</v>
      </c>
      <c r="F190" s="45" t="s">
        <v>883</v>
      </c>
      <c r="G190" s="45" t="s">
        <v>884</v>
      </c>
      <c r="H190" s="45" t="s">
        <v>1030</v>
      </c>
      <c r="I190" s="45" t="s">
        <v>886</v>
      </c>
      <c r="J190" s="45" t="s">
        <v>887</v>
      </c>
      <c r="K190" s="45" t="s">
        <v>1031</v>
      </c>
      <c r="L190" s="45" t="s">
        <v>2716</v>
      </c>
      <c r="M190" s="45" t="s">
        <v>2852</v>
      </c>
      <c r="N190" s="45" t="s">
        <v>2853</v>
      </c>
      <c r="O190" s="45" t="s">
        <v>2854</v>
      </c>
      <c r="P190" s="45" t="s">
        <v>2855</v>
      </c>
      <c r="Q190" s="45" t="s">
        <v>2856</v>
      </c>
      <c r="R190" t="s">
        <v>2857</v>
      </c>
      <c r="S190" s="45" t="s">
        <v>884</v>
      </c>
      <c r="T190"/>
      <c r="U190" s="47">
        <v>48</v>
      </c>
      <c r="V190" s="47">
        <v>48</v>
      </c>
      <c r="W190" s="47" t="s">
        <v>1728</v>
      </c>
      <c r="X190" s="47">
        <v>17568</v>
      </c>
      <c r="Y190" s="47">
        <v>15551</v>
      </c>
      <c r="Z190" s="48">
        <v>173.25</v>
      </c>
      <c r="AA190" s="44">
        <v>93</v>
      </c>
      <c r="AB190" s="44">
        <v>96</v>
      </c>
      <c r="AC190" s="44">
        <v>5457</v>
      </c>
      <c r="AD190" s="44"/>
      <c r="AE190" s="44">
        <v>722</v>
      </c>
      <c r="AF190" s="44"/>
      <c r="AG190" s="44"/>
      <c r="AH190" s="47">
        <v>9372</v>
      </c>
      <c r="AI190" s="47"/>
      <c r="AJ190"/>
      <c r="AK190" t="s">
        <v>895</v>
      </c>
      <c r="AL190">
        <v>15551</v>
      </c>
      <c r="AM190"/>
      <c r="AN190"/>
      <c r="AO190"/>
      <c r="AP190"/>
      <c r="AQ190"/>
      <c r="AR190" s="44"/>
      <c r="AS190" s="44"/>
      <c r="AT190" s="44"/>
      <c r="AU190" s="44">
        <v>7857373</v>
      </c>
      <c r="AV190" s="44">
        <v>1041258</v>
      </c>
      <c r="AW190" s="44">
        <v>864120</v>
      </c>
      <c r="AX190" s="44"/>
      <c r="AY190" s="44">
        <v>8034511</v>
      </c>
      <c r="AZ190" s="21">
        <v>7595451</v>
      </c>
      <c r="BA190" s="21">
        <v>439060</v>
      </c>
      <c r="BB190" s="44"/>
      <c r="BC190" s="44"/>
      <c r="BD190" s="44"/>
      <c r="BE190" s="44">
        <v>439060</v>
      </c>
      <c r="BF190" s="44">
        <v>1568478</v>
      </c>
      <c r="BG190" s="44"/>
      <c r="BH190" s="44">
        <v>316998</v>
      </c>
      <c r="BI190" s="21"/>
      <c r="BJ190" s="21"/>
      <c r="BK190" s="21">
        <v>5971897</v>
      </c>
      <c r="BL190" s="21"/>
      <c r="BM190" s="21"/>
      <c r="BN190" s="21">
        <v>7857373</v>
      </c>
      <c r="BO190" s="21"/>
      <c r="BP190" s="21"/>
      <c r="BQ190" s="44"/>
      <c r="BR190" s="21"/>
      <c r="BS190" s="44"/>
      <c r="BT190" s="21"/>
      <c r="BU190" s="44"/>
      <c r="BV190" s="21"/>
      <c r="BW190" s="44">
        <v>1041258</v>
      </c>
      <c r="BX190" s="21"/>
      <c r="BY190" s="21"/>
      <c r="BZ190" s="21"/>
      <c r="CA190" s="44"/>
      <c r="CB190" s="44"/>
      <c r="CC190" s="44"/>
      <c r="CD190" s="44"/>
      <c r="CE190" s="44"/>
      <c r="CF190" s="44"/>
      <c r="CG190" s="44"/>
      <c r="CH190" s="44"/>
      <c r="CI190" s="21"/>
      <c r="CJ190" s="44"/>
      <c r="CK190" s="21"/>
      <c r="CL190" s="44"/>
      <c r="CM190" s="44">
        <v>75409</v>
      </c>
      <c r="CN190" s="44">
        <v>0</v>
      </c>
      <c r="CO190" s="44">
        <v>348611</v>
      </c>
      <c r="CP190" s="44">
        <v>0</v>
      </c>
      <c r="CQ190" s="21">
        <v>336199</v>
      </c>
      <c r="CR190" s="44">
        <v>118452</v>
      </c>
      <c r="CS190" s="44">
        <v>142095</v>
      </c>
      <c r="CT190" s="44">
        <v>13176</v>
      </c>
      <c r="CU190" s="44"/>
      <c r="CV190" s="44">
        <v>7316</v>
      </c>
      <c r="CW190" s="21"/>
      <c r="CX190" s="21"/>
      <c r="CY190" s="21"/>
      <c r="CZ190" s="21"/>
      <c r="DA190" s="21"/>
      <c r="DB190" s="21"/>
      <c r="DC190" s="21"/>
      <c r="DD190" s="21"/>
      <c r="DE190" s="44"/>
      <c r="DF190" s="21"/>
      <c r="DG190" s="44"/>
      <c r="DH190" s="21"/>
      <c r="DI190" s="44"/>
      <c r="DJ190" s="44"/>
      <c r="DK190" s="44"/>
      <c r="DL190" s="44"/>
      <c r="DM190" s="21"/>
      <c r="DN190" s="44"/>
      <c r="DO190" s="44"/>
      <c r="DP190" s="44"/>
      <c r="DQ190" s="44"/>
      <c r="DR190" s="44"/>
      <c r="DS190" s="44"/>
      <c r="DT190" s="44"/>
      <c r="DU190" s="44"/>
      <c r="DV190" s="44"/>
      <c r="DW190" s="44"/>
      <c r="DX190" s="44"/>
      <c r="DY190" s="44"/>
      <c r="DZ190" s="44"/>
      <c r="EA190" s="44"/>
      <c r="EB190" s="21"/>
      <c r="EC190" s="44">
        <v>258798</v>
      </c>
      <c r="ED190" s="44"/>
      <c r="EE190" s="21"/>
      <c r="EF190" s="44"/>
      <c r="EG190" s="21">
        <v>13111</v>
      </c>
      <c r="EH190" s="44"/>
      <c r="EI190" s="21"/>
      <c r="EJ190" s="44"/>
      <c r="EK190" s="44"/>
      <c r="EL190" s="21"/>
      <c r="EM190" s="44">
        <v>592211</v>
      </c>
      <c r="EN190" s="44"/>
      <c r="EO190" s="44"/>
      <c r="EP190" s="21"/>
      <c r="EQ190" s="21"/>
      <c r="ER190" s="21"/>
      <c r="ES190" s="21"/>
      <c r="ET190" s="44"/>
      <c r="EU190" s="21"/>
      <c r="EV190" s="44"/>
      <c r="EW190" s="21"/>
      <c r="EX190" s="44"/>
      <c r="EY190" s="44"/>
      <c r="EZ190" s="21"/>
      <c r="FA190" s="21"/>
      <c r="FB190" s="44"/>
      <c r="FC190" s="44"/>
      <c r="FD190" s="21"/>
      <c r="FE190" s="112"/>
      <c r="FF190" s="44"/>
      <c r="FG190" s="44">
        <v>3288153</v>
      </c>
      <c r="FH190" s="44">
        <v>621526</v>
      </c>
      <c r="FI190" s="44">
        <v>3685772</v>
      </c>
      <c r="FJ190" s="44">
        <v>83375</v>
      </c>
      <c r="FK190" s="44">
        <v>2162835</v>
      </c>
      <c r="FL190" s="44"/>
      <c r="FM190" s="44"/>
      <c r="FN190" s="44"/>
      <c r="FO190" s="44"/>
      <c r="FP190" s="44"/>
      <c r="FQ190" s="44"/>
      <c r="FR190" s="44"/>
      <c r="FS190" s="44"/>
      <c r="FT190" s="44">
        <v>261126</v>
      </c>
      <c r="FU190" s="44"/>
      <c r="FV190" s="21">
        <v>618100</v>
      </c>
      <c r="FW190" s="44"/>
      <c r="FX190" s="44">
        <v>286494</v>
      </c>
      <c r="FY190" s="44">
        <v>66006</v>
      </c>
      <c r="FZ190" s="44">
        <v>102494</v>
      </c>
      <c r="GA190" s="44">
        <v>2108</v>
      </c>
      <c r="GB190" s="44"/>
      <c r="GC190" s="44">
        <v>2487</v>
      </c>
      <c r="GD190" s="44">
        <v>451079</v>
      </c>
      <c r="GE190" s="44">
        <v>340643</v>
      </c>
      <c r="GF190" s="44">
        <v>46560</v>
      </c>
      <c r="GG190" s="44">
        <v>576696</v>
      </c>
      <c r="GH190" s="44">
        <v>27944</v>
      </c>
      <c r="GI190" s="44">
        <v>47359</v>
      </c>
      <c r="GJ190" s="44"/>
      <c r="GK190" s="44">
        <v>2557403</v>
      </c>
      <c r="GL190" s="44">
        <v>14276</v>
      </c>
      <c r="GM190" s="44"/>
      <c r="GN190" s="44">
        <v>16422</v>
      </c>
      <c r="GO190" s="44">
        <v>15419</v>
      </c>
      <c r="GP190" s="44"/>
      <c r="GQ190" s="44"/>
      <c r="GR190" s="44"/>
      <c r="GS190" s="44">
        <v>1437955</v>
      </c>
      <c r="GT190" s="44"/>
      <c r="GU190" s="21">
        <v>928327</v>
      </c>
      <c r="GV190" s="44"/>
      <c r="GW190" s="44"/>
      <c r="GX190" s="44"/>
      <c r="GY190" s="44">
        <v>2366282</v>
      </c>
      <c r="GZ190" s="44">
        <v>62673</v>
      </c>
      <c r="HA190" s="44"/>
      <c r="HB190" s="44">
        <v>2558744</v>
      </c>
      <c r="HC190" s="44">
        <v>-255135</v>
      </c>
      <c r="HD190" s="44">
        <v>2366282</v>
      </c>
      <c r="HE190" s="21"/>
      <c r="HF190" s="21"/>
      <c r="HG190" s="21"/>
      <c r="HH190" s="21"/>
      <c r="HI190" s="21">
        <v>350000</v>
      </c>
      <c r="HJ190" s="44">
        <v>1400000</v>
      </c>
      <c r="HK190" s="21"/>
      <c r="HL190" s="21"/>
      <c r="HM190" s="21">
        <v>1750000</v>
      </c>
      <c r="HN190" s="21">
        <v>-821673</v>
      </c>
      <c r="HO190" s="21">
        <v>2621417</v>
      </c>
      <c r="HP190" s="44"/>
      <c r="HQ190" s="47"/>
      <c r="HR190" s="47">
        <v>2621417</v>
      </c>
      <c r="HS190" s="47">
        <v>-62673</v>
      </c>
      <c r="HT190" s="47" t="s">
        <v>2858</v>
      </c>
      <c r="HU190" s="47">
        <v>324646.13999999996</v>
      </c>
      <c r="HV190" s="47">
        <v>2329</v>
      </c>
      <c r="HW190" s="47">
        <v>0</v>
      </c>
      <c r="HX190" s="47">
        <v>3137</v>
      </c>
      <c r="HY190" s="47">
        <v>16898</v>
      </c>
      <c r="HZ190" s="47">
        <v>39566</v>
      </c>
      <c r="IA190" s="47">
        <v>0</v>
      </c>
      <c r="IB190" s="47">
        <v>0</v>
      </c>
      <c r="IC190" s="47">
        <v>0</v>
      </c>
      <c r="ID190"/>
      <c r="IE190" s="47">
        <v>1978</v>
      </c>
      <c r="IF190">
        <v>15595</v>
      </c>
      <c r="IG190" s="47">
        <v>2071</v>
      </c>
      <c r="IH190" s="47">
        <v>14291</v>
      </c>
      <c r="II190">
        <v>1170</v>
      </c>
      <c r="IJ190">
        <v>2223</v>
      </c>
      <c r="IK190"/>
      <c r="IL190">
        <v>12277</v>
      </c>
      <c r="IM190">
        <v>111535</v>
      </c>
      <c r="IN190">
        <v>0</v>
      </c>
      <c r="IO190">
        <v>0</v>
      </c>
      <c r="IP190">
        <v>0</v>
      </c>
      <c r="IQ190">
        <v>0</v>
      </c>
      <c r="IR190">
        <v>0</v>
      </c>
      <c r="IS190">
        <v>0</v>
      </c>
      <c r="IT190">
        <v>0</v>
      </c>
      <c r="IU190">
        <v>135499</v>
      </c>
      <c r="IV190">
        <v>0</v>
      </c>
      <c r="IW190">
        <v>177743</v>
      </c>
      <c r="IX190">
        <v>646931</v>
      </c>
      <c r="IY190">
        <v>854249</v>
      </c>
      <c r="IZ190">
        <v>0</v>
      </c>
      <c r="JA190">
        <v>0</v>
      </c>
      <c r="JB190">
        <v>0</v>
      </c>
      <c r="JC190"/>
      <c r="JD190">
        <v>56918</v>
      </c>
      <c r="JE190">
        <v>294052</v>
      </c>
      <c r="JF190">
        <v>40441</v>
      </c>
      <c r="JG190">
        <v>280160</v>
      </c>
      <c r="JH190">
        <v>24272</v>
      </c>
      <c r="JI190">
        <v>40105</v>
      </c>
      <c r="JJ190"/>
      <c r="JK190">
        <v>759660</v>
      </c>
      <c r="JL190">
        <v>3310030</v>
      </c>
      <c r="JM190">
        <v>0</v>
      </c>
      <c r="JN190">
        <v>0</v>
      </c>
      <c r="JO190">
        <v>0</v>
      </c>
      <c r="JP190">
        <v>0</v>
      </c>
      <c r="JQ190">
        <v>0</v>
      </c>
      <c r="JR190">
        <v>0</v>
      </c>
      <c r="JS190">
        <v>0</v>
      </c>
      <c r="JT190"/>
      <c r="JU190"/>
      <c r="JV190"/>
      <c r="JW190"/>
      <c r="JX190"/>
      <c r="JY190"/>
      <c r="JZ190"/>
      <c r="KA190"/>
      <c r="KB190"/>
      <c r="KC190"/>
      <c r="KD190"/>
      <c r="KE190"/>
      <c r="KF190">
        <v>57</v>
      </c>
      <c r="KG190">
        <v>57</v>
      </c>
      <c r="KH190">
        <v>57</v>
      </c>
      <c r="KI190">
        <v>37</v>
      </c>
      <c r="KJ190">
        <v>37</v>
      </c>
      <c r="KK190">
        <v>37</v>
      </c>
      <c r="KL190">
        <v>29</v>
      </c>
      <c r="KM190">
        <v>29</v>
      </c>
      <c r="KN190">
        <v>29</v>
      </c>
      <c r="KO190">
        <v>1</v>
      </c>
      <c r="KP190">
        <v>0</v>
      </c>
      <c r="KQ190">
        <v>0</v>
      </c>
      <c r="KR190">
        <v>1</v>
      </c>
      <c r="KS190">
        <v>0</v>
      </c>
      <c r="KT190">
        <v>0</v>
      </c>
      <c r="KU190">
        <v>1</v>
      </c>
      <c r="KV190">
        <v>0</v>
      </c>
      <c r="KW190">
        <v>0</v>
      </c>
      <c r="KX190">
        <v>0</v>
      </c>
      <c r="KY190">
        <v>0</v>
      </c>
      <c r="KZ190">
        <v>0</v>
      </c>
      <c r="LA190">
        <v>0</v>
      </c>
      <c r="LB190">
        <v>0</v>
      </c>
      <c r="LC190">
        <v>0</v>
      </c>
      <c r="LD190">
        <v>1</v>
      </c>
      <c r="LE190">
        <v>0</v>
      </c>
      <c r="LF190">
        <v>0</v>
      </c>
      <c r="LG190">
        <v>0</v>
      </c>
      <c r="LH190">
        <v>0</v>
      </c>
    </row>
    <row r="191" spans="1:320" s="34" customFormat="1" ht="15" customHeight="1" x14ac:dyDescent="0.25">
      <c r="A191" s="45">
        <v>206190051</v>
      </c>
      <c r="B191" s="45" t="s">
        <v>2859</v>
      </c>
      <c r="C191" s="46">
        <v>45292</v>
      </c>
      <c r="D191" s="46">
        <v>45657</v>
      </c>
      <c r="E191" s="47">
        <v>366</v>
      </c>
      <c r="F191" s="45" t="s">
        <v>883</v>
      </c>
      <c r="G191" s="45" t="s">
        <v>884</v>
      </c>
      <c r="H191" s="45" t="s">
        <v>1030</v>
      </c>
      <c r="I191" s="45" t="s">
        <v>886</v>
      </c>
      <c r="J191" s="45" t="s">
        <v>887</v>
      </c>
      <c r="K191" s="45" t="s">
        <v>1031</v>
      </c>
      <c r="L191" s="45" t="s">
        <v>2528</v>
      </c>
      <c r="M191" s="45" t="s">
        <v>2860</v>
      </c>
      <c r="N191" s="45" t="s">
        <v>2861</v>
      </c>
      <c r="O191" s="45" t="s">
        <v>2862</v>
      </c>
      <c r="P191" s="45" t="s">
        <v>2863</v>
      </c>
      <c r="Q191" s="45" t="s">
        <v>2864</v>
      </c>
      <c r="R191" t="s">
        <v>2865</v>
      </c>
      <c r="S191" s="45" t="s">
        <v>893</v>
      </c>
      <c r="T191" t="s">
        <v>2730</v>
      </c>
      <c r="U191" s="47">
        <v>50</v>
      </c>
      <c r="V191" s="47">
        <v>50</v>
      </c>
      <c r="W191" s="47" t="s">
        <v>1728</v>
      </c>
      <c r="X191" s="47">
        <v>18300</v>
      </c>
      <c r="Y191" s="47">
        <v>17175</v>
      </c>
      <c r="Z191" s="48">
        <v>205.69</v>
      </c>
      <c r="AA191" s="44">
        <v>531</v>
      </c>
      <c r="AB191" s="44">
        <v>527</v>
      </c>
      <c r="AC191" s="44">
        <v>15369</v>
      </c>
      <c r="AD191" s="44">
        <v>1165</v>
      </c>
      <c r="AE191" s="44">
        <v>31</v>
      </c>
      <c r="AF191" s="44">
        <v>109</v>
      </c>
      <c r="AG191" s="44"/>
      <c r="AH191" s="47">
        <v>266</v>
      </c>
      <c r="AI191" s="47">
        <v>186</v>
      </c>
      <c r="AJ191">
        <v>49</v>
      </c>
      <c r="AK191" t="s">
        <v>895</v>
      </c>
      <c r="AL191">
        <v>17175</v>
      </c>
      <c r="AM191"/>
      <c r="AN191"/>
      <c r="AO191"/>
      <c r="AP191"/>
      <c r="AQ191"/>
      <c r="AR191" s="44"/>
      <c r="AS191" s="44"/>
      <c r="AT191" s="44"/>
      <c r="AU191" s="44">
        <v>9984100</v>
      </c>
      <c r="AV191" s="44">
        <v>5983520</v>
      </c>
      <c r="AW191" s="44">
        <v>272316</v>
      </c>
      <c r="AX191" s="44">
        <v>2672</v>
      </c>
      <c r="AY191" s="44">
        <v>15697976</v>
      </c>
      <c r="AZ191" s="21">
        <v>12364226</v>
      </c>
      <c r="BA191" s="21">
        <v>3333750</v>
      </c>
      <c r="BB191" s="44">
        <v>1742</v>
      </c>
      <c r="BC191" s="44">
        <v>700453</v>
      </c>
      <c r="BD191" s="44"/>
      <c r="BE191" s="44">
        <v>2635039</v>
      </c>
      <c r="BF191" s="44">
        <v>8965300</v>
      </c>
      <c r="BG191" s="44">
        <v>643875</v>
      </c>
      <c r="BH191" s="44">
        <v>14794</v>
      </c>
      <c r="BI191" s="21">
        <v>61600</v>
      </c>
      <c r="BJ191" s="21"/>
      <c r="BK191" s="21">
        <v>154200</v>
      </c>
      <c r="BL191" s="21">
        <v>110031</v>
      </c>
      <c r="BM191" s="21">
        <v>34300</v>
      </c>
      <c r="BN191" s="21">
        <v>9984100</v>
      </c>
      <c r="BO191" s="21"/>
      <c r="BP191" s="21"/>
      <c r="BQ191" s="44"/>
      <c r="BR191" s="21"/>
      <c r="BS191" s="44"/>
      <c r="BT191" s="21"/>
      <c r="BU191" s="44"/>
      <c r="BV191" s="21"/>
      <c r="BW191" s="44">
        <v>5449201</v>
      </c>
      <c r="BX191" s="21"/>
      <c r="BY191" s="21">
        <v>372215</v>
      </c>
      <c r="BZ191" s="21"/>
      <c r="CA191" s="44">
        <v>1953</v>
      </c>
      <c r="CB191" s="44"/>
      <c r="CC191" s="44">
        <v>82086</v>
      </c>
      <c r="CD191" s="44"/>
      <c r="CE191" s="44"/>
      <c r="CF191" s="44"/>
      <c r="CG191" s="44">
        <v>74743</v>
      </c>
      <c r="CH191" s="44"/>
      <c r="CI191" s="21">
        <v>2895</v>
      </c>
      <c r="CJ191" s="44"/>
      <c r="CK191" s="21">
        <v>427</v>
      </c>
      <c r="CL191" s="44"/>
      <c r="CM191" s="44">
        <v>22759</v>
      </c>
      <c r="CN191" s="44">
        <v>0</v>
      </c>
      <c r="CO191" s="44">
        <v>1647450</v>
      </c>
      <c r="CP191" s="44">
        <v>0</v>
      </c>
      <c r="CQ191" s="21">
        <v>2059695</v>
      </c>
      <c r="CR191" s="44">
        <v>610245</v>
      </c>
      <c r="CS191" s="44">
        <v>1222221</v>
      </c>
      <c r="CT191" s="44">
        <v>224136</v>
      </c>
      <c r="CU191" s="44"/>
      <c r="CV191" s="44">
        <v>197014</v>
      </c>
      <c r="CW191" s="21"/>
      <c r="CX191" s="21"/>
      <c r="CY191" s="21"/>
      <c r="CZ191" s="21"/>
      <c r="DA191" s="21"/>
      <c r="DB191" s="21"/>
      <c r="DC191" s="21"/>
      <c r="DD191" s="21"/>
      <c r="DE191" s="44"/>
      <c r="DF191" s="21"/>
      <c r="DG191" s="44"/>
      <c r="DH191" s="21"/>
      <c r="DI191" s="44"/>
      <c r="DJ191" s="44"/>
      <c r="DK191" s="44"/>
      <c r="DL191" s="44"/>
      <c r="DM191" s="21"/>
      <c r="DN191" s="44"/>
      <c r="DO191" s="44">
        <v>4936</v>
      </c>
      <c r="DP191" s="44"/>
      <c r="DQ191" s="44"/>
      <c r="DR191" s="44"/>
      <c r="DS191" s="44"/>
      <c r="DT191" s="44"/>
      <c r="DU191" s="44"/>
      <c r="DV191" s="44"/>
      <c r="DW191" s="44"/>
      <c r="DX191" s="44"/>
      <c r="DY191" s="44">
        <v>-110215</v>
      </c>
      <c r="DZ191" s="44"/>
      <c r="EA191" s="44"/>
      <c r="EB191" s="21"/>
      <c r="EC191" s="44">
        <v>273897</v>
      </c>
      <c r="ED191" s="44"/>
      <c r="EE191" s="21">
        <v>67066</v>
      </c>
      <c r="EF191" s="44"/>
      <c r="EG191" s="21">
        <v>9315</v>
      </c>
      <c r="EH191" s="44"/>
      <c r="EI191" s="21">
        <v>64555</v>
      </c>
      <c r="EJ191" s="44"/>
      <c r="EK191" s="44"/>
      <c r="EL191" s="21"/>
      <c r="EM191" s="44">
        <v>-53741</v>
      </c>
      <c r="EN191" s="44"/>
      <c r="EO191" s="44">
        <v>16503</v>
      </c>
      <c r="EP191" s="21"/>
      <c r="EQ191" s="21"/>
      <c r="ER191" s="21"/>
      <c r="ES191" s="21"/>
      <c r="ET191" s="44"/>
      <c r="EU191" s="21"/>
      <c r="EV191" s="44"/>
      <c r="EW191" s="21"/>
      <c r="EX191" s="44"/>
      <c r="EY191" s="44"/>
      <c r="EZ191" s="21"/>
      <c r="FA191" s="21"/>
      <c r="FB191" s="44"/>
      <c r="FC191" s="44"/>
      <c r="FD191" s="21"/>
      <c r="FE191" s="112"/>
      <c r="FF191" s="44"/>
      <c r="FG191" s="44">
        <v>6617763</v>
      </c>
      <c r="FH191" s="44">
        <v>1448446</v>
      </c>
      <c r="FI191" s="44">
        <v>4298017</v>
      </c>
      <c r="FJ191" s="44">
        <v>150480</v>
      </c>
      <c r="FK191" s="44">
        <v>3793929</v>
      </c>
      <c r="FL191" s="44"/>
      <c r="FM191" s="44"/>
      <c r="FN191" s="44"/>
      <c r="FO191" s="44"/>
      <c r="FP191" s="44"/>
      <c r="FQ191" s="44"/>
      <c r="FR191" s="44"/>
      <c r="FS191" s="44"/>
      <c r="FT191" s="44">
        <v>14236</v>
      </c>
      <c r="FU191" s="44">
        <v>6833</v>
      </c>
      <c r="FV191" s="21">
        <v>693613</v>
      </c>
      <c r="FW191" s="44"/>
      <c r="FX191" s="44">
        <v>782402</v>
      </c>
      <c r="FY191" s="44">
        <v>147779</v>
      </c>
      <c r="FZ191" s="44">
        <v>295587</v>
      </c>
      <c r="GA191" s="44">
        <v>105888</v>
      </c>
      <c r="GB191" s="44"/>
      <c r="GC191" s="44">
        <v>104593</v>
      </c>
      <c r="GD191" s="44">
        <v>457498</v>
      </c>
      <c r="GE191" s="44">
        <v>256009</v>
      </c>
      <c r="GF191" s="44">
        <v>77302</v>
      </c>
      <c r="GG191" s="44">
        <v>611038</v>
      </c>
      <c r="GH191" s="44">
        <v>510707</v>
      </c>
      <c r="GI191" s="44">
        <v>110671</v>
      </c>
      <c r="GJ191" s="44">
        <v>88171</v>
      </c>
      <c r="GK191" s="44">
        <v>3240637</v>
      </c>
      <c r="GL191" s="44">
        <v>54397</v>
      </c>
      <c r="GM191" s="44">
        <v>968950</v>
      </c>
      <c r="GN191" s="44">
        <v>-37459</v>
      </c>
      <c r="GO191" s="44">
        <v>8132</v>
      </c>
      <c r="GP191" s="44"/>
      <c r="GQ191" s="44"/>
      <c r="GR191" s="44">
        <v>73313</v>
      </c>
      <c r="GS191" s="44">
        <v>1789034</v>
      </c>
      <c r="GT191" s="44"/>
      <c r="GU191" s="21">
        <v>212843</v>
      </c>
      <c r="GV191" s="44">
        <v>3750</v>
      </c>
      <c r="GW191" s="44">
        <v>13147189</v>
      </c>
      <c r="GX191" s="44"/>
      <c r="GY191" s="44">
        <v>15152816</v>
      </c>
      <c r="GZ191" s="44">
        <v>1117333</v>
      </c>
      <c r="HA191" s="44">
        <v>9719331</v>
      </c>
      <c r="HB191" s="44"/>
      <c r="HC191" s="44">
        <v>4316152</v>
      </c>
      <c r="HD191" s="44">
        <v>15152816</v>
      </c>
      <c r="HE191" s="21"/>
      <c r="HF191" s="21">
        <v>3408488</v>
      </c>
      <c r="HG191" s="21"/>
      <c r="HH191" s="21"/>
      <c r="HI191" s="21">
        <v>4851</v>
      </c>
      <c r="HJ191" s="44"/>
      <c r="HK191" s="21">
        <v>46390</v>
      </c>
      <c r="HL191" s="21">
        <v>266983</v>
      </c>
      <c r="HM191" s="21">
        <v>318224</v>
      </c>
      <c r="HN191" s="21">
        <v>-105381</v>
      </c>
      <c r="HO191" s="21"/>
      <c r="HP191" s="44"/>
      <c r="HQ191" s="47"/>
      <c r="HR191" s="47"/>
      <c r="HS191" s="47"/>
      <c r="HT191" s="47" t="s">
        <v>1759</v>
      </c>
      <c r="HU191" s="47">
        <v>0</v>
      </c>
      <c r="HV191" s="47">
        <v>2080</v>
      </c>
      <c r="HW191" s="47">
        <v>0</v>
      </c>
      <c r="HX191" s="47">
        <v>11310</v>
      </c>
      <c r="HY191" s="47">
        <v>22828</v>
      </c>
      <c r="HZ191" s="47">
        <v>45906</v>
      </c>
      <c r="IA191" s="47">
        <v>0</v>
      </c>
      <c r="IB191" s="47">
        <v>0</v>
      </c>
      <c r="IC191" s="47">
        <v>0</v>
      </c>
      <c r="ID191">
        <v>25947</v>
      </c>
      <c r="IE191" s="47">
        <v>5904</v>
      </c>
      <c r="IF191">
        <v>9903</v>
      </c>
      <c r="IG191" s="47">
        <v>2978</v>
      </c>
      <c r="IH191" s="47">
        <v>13275</v>
      </c>
      <c r="II191">
        <v>6222</v>
      </c>
      <c r="IJ191">
        <v>3744</v>
      </c>
      <c r="IK191">
        <v>1364</v>
      </c>
      <c r="IL191">
        <v>15919</v>
      </c>
      <c r="IM191">
        <v>167380</v>
      </c>
      <c r="IN191">
        <v>0</v>
      </c>
      <c r="IO191">
        <v>0</v>
      </c>
      <c r="IP191">
        <v>0</v>
      </c>
      <c r="IQ191">
        <v>0</v>
      </c>
      <c r="IR191">
        <v>0</v>
      </c>
      <c r="IS191">
        <v>0</v>
      </c>
      <c r="IT191">
        <v>0</v>
      </c>
      <c r="IU191">
        <v>281725</v>
      </c>
      <c r="IV191">
        <v>0</v>
      </c>
      <c r="IW191">
        <v>660941</v>
      </c>
      <c r="IX191">
        <v>988173</v>
      </c>
      <c r="IY191">
        <v>947861</v>
      </c>
      <c r="IZ191">
        <v>0</v>
      </c>
      <c r="JA191">
        <v>0</v>
      </c>
      <c r="JB191">
        <v>0</v>
      </c>
      <c r="JC191">
        <v>1290901</v>
      </c>
      <c r="JD191">
        <v>183152</v>
      </c>
      <c r="JE191">
        <v>176722</v>
      </c>
      <c r="JF191">
        <v>51317</v>
      </c>
      <c r="JG191">
        <v>334621</v>
      </c>
      <c r="JH191">
        <v>415671</v>
      </c>
      <c r="JI191">
        <v>80807</v>
      </c>
      <c r="JJ191">
        <v>65345</v>
      </c>
      <c r="JK191">
        <v>1140527</v>
      </c>
      <c r="JL191">
        <v>6617763</v>
      </c>
      <c r="JM191">
        <v>0</v>
      </c>
      <c r="JN191">
        <v>0</v>
      </c>
      <c r="JO191">
        <v>0</v>
      </c>
      <c r="JP191">
        <v>0</v>
      </c>
      <c r="JQ191">
        <v>0</v>
      </c>
      <c r="JR191">
        <v>0</v>
      </c>
      <c r="JS191">
        <v>0</v>
      </c>
      <c r="JT191"/>
      <c r="JU191"/>
      <c r="JV191"/>
      <c r="JW191"/>
      <c r="JX191"/>
      <c r="JY191">
        <v>25947</v>
      </c>
      <c r="JZ191"/>
      <c r="KA191"/>
      <c r="KB191"/>
      <c r="KC191"/>
      <c r="KD191"/>
      <c r="KE191">
        <v>1290901</v>
      </c>
      <c r="KF191">
        <v>98</v>
      </c>
      <c r="KG191">
        <v>141</v>
      </c>
      <c r="KH191">
        <v>73</v>
      </c>
      <c r="KI191">
        <v>63</v>
      </c>
      <c r="KJ191">
        <v>91</v>
      </c>
      <c r="KK191">
        <v>51</v>
      </c>
      <c r="KL191">
        <v>30</v>
      </c>
      <c r="KM191">
        <v>47</v>
      </c>
      <c r="KN191">
        <v>22</v>
      </c>
      <c r="KO191">
        <v>1</v>
      </c>
      <c r="KP191">
        <v>0</v>
      </c>
      <c r="KQ191">
        <v>0</v>
      </c>
      <c r="KR191">
        <v>1</v>
      </c>
      <c r="KS191">
        <v>0</v>
      </c>
      <c r="KT191">
        <v>0</v>
      </c>
      <c r="KU191">
        <v>1</v>
      </c>
      <c r="KV191">
        <v>0</v>
      </c>
      <c r="KW191">
        <v>0</v>
      </c>
      <c r="KX191">
        <v>0</v>
      </c>
      <c r="KY191">
        <v>0</v>
      </c>
      <c r="KZ191">
        <v>0</v>
      </c>
      <c r="LA191">
        <v>0</v>
      </c>
      <c r="LB191">
        <v>0</v>
      </c>
      <c r="LC191">
        <v>0</v>
      </c>
      <c r="LD191">
        <v>1</v>
      </c>
      <c r="LE191">
        <v>0</v>
      </c>
      <c r="LF191">
        <v>0</v>
      </c>
      <c r="LG191">
        <v>0</v>
      </c>
      <c r="LH191">
        <v>0</v>
      </c>
    </row>
    <row r="192" spans="1:320" s="34" customFormat="1" ht="15" customHeight="1" x14ac:dyDescent="0.25">
      <c r="A192" s="45">
        <v>206190055</v>
      </c>
      <c r="B192" s="45" t="s">
        <v>2866</v>
      </c>
      <c r="C192" s="46">
        <v>45292</v>
      </c>
      <c r="D192" s="46">
        <v>45657</v>
      </c>
      <c r="E192" s="47">
        <v>366</v>
      </c>
      <c r="F192" s="45" t="s">
        <v>883</v>
      </c>
      <c r="G192" s="45" t="s">
        <v>884</v>
      </c>
      <c r="H192" s="45" t="s">
        <v>1030</v>
      </c>
      <c r="I192" s="45" t="s">
        <v>886</v>
      </c>
      <c r="J192" s="45" t="s">
        <v>887</v>
      </c>
      <c r="K192" s="45" t="s">
        <v>1031</v>
      </c>
      <c r="L192" s="45" t="s">
        <v>2867</v>
      </c>
      <c r="M192" s="45" t="s">
        <v>2868</v>
      </c>
      <c r="N192" s="45" t="s">
        <v>2869</v>
      </c>
      <c r="O192" s="45" t="s">
        <v>1050</v>
      </c>
      <c r="P192" s="45" t="s">
        <v>2870</v>
      </c>
      <c r="Q192" s="45" t="s">
        <v>2871</v>
      </c>
      <c r="R192" t="s">
        <v>2872</v>
      </c>
      <c r="S192" s="45" t="s">
        <v>893</v>
      </c>
      <c r="T192" t="s">
        <v>2521</v>
      </c>
      <c r="U192" s="47">
        <v>80</v>
      </c>
      <c r="V192" s="47">
        <v>80</v>
      </c>
      <c r="W192" s="47" t="s">
        <v>894</v>
      </c>
      <c r="X192" s="47">
        <v>29280</v>
      </c>
      <c r="Y192" s="47">
        <v>26226</v>
      </c>
      <c r="Z192" s="48">
        <v>211.5</v>
      </c>
      <c r="AA192" s="44">
        <v>96</v>
      </c>
      <c r="AB192" s="44">
        <v>175</v>
      </c>
      <c r="AC192" s="44">
        <v>875</v>
      </c>
      <c r="AD192" s="44">
        <v>116</v>
      </c>
      <c r="AE192" s="44">
        <v>1030</v>
      </c>
      <c r="AF192" s="44">
        <v>19604</v>
      </c>
      <c r="AG192" s="44"/>
      <c r="AH192" s="47">
        <v>3555</v>
      </c>
      <c r="AI192" s="47">
        <v>93</v>
      </c>
      <c r="AJ192">
        <v>953</v>
      </c>
      <c r="AK192" t="s">
        <v>895</v>
      </c>
      <c r="AL192">
        <v>26226</v>
      </c>
      <c r="AM192"/>
      <c r="AN192"/>
      <c r="AO192"/>
      <c r="AP192"/>
      <c r="AQ192"/>
      <c r="AR192" s="44"/>
      <c r="AS192" s="44"/>
      <c r="AT192" s="44"/>
      <c r="AU192" s="44">
        <v>11146050</v>
      </c>
      <c r="AV192" s="44">
        <v>1014983</v>
      </c>
      <c r="AW192" s="44">
        <v>2541315</v>
      </c>
      <c r="AX192" s="44">
        <v>8900</v>
      </c>
      <c r="AY192" s="44">
        <v>9628618</v>
      </c>
      <c r="AZ192" s="21">
        <v>10757055</v>
      </c>
      <c r="BA192" s="21">
        <v>-1128437</v>
      </c>
      <c r="BB192" s="44">
        <v>322012</v>
      </c>
      <c r="BC192" s="44">
        <v>800</v>
      </c>
      <c r="BD192" s="44"/>
      <c r="BE192" s="44">
        <v>-807225</v>
      </c>
      <c r="BF192" s="44">
        <v>371875</v>
      </c>
      <c r="BG192" s="44">
        <v>49300</v>
      </c>
      <c r="BH192" s="44">
        <v>437750</v>
      </c>
      <c r="BI192" s="21">
        <v>8331700</v>
      </c>
      <c r="BJ192" s="21"/>
      <c r="BK192" s="21">
        <v>1510875</v>
      </c>
      <c r="BL192" s="21">
        <v>39525</v>
      </c>
      <c r="BM192" s="21">
        <v>405025</v>
      </c>
      <c r="BN192" s="21">
        <v>11146050</v>
      </c>
      <c r="BO192" s="21"/>
      <c r="BP192" s="21"/>
      <c r="BQ192" s="44"/>
      <c r="BR192" s="21"/>
      <c r="BS192" s="44"/>
      <c r="BT192" s="21"/>
      <c r="BU192" s="44"/>
      <c r="BV192" s="21"/>
      <c r="BW192" s="44">
        <v>345929</v>
      </c>
      <c r="BX192" s="21"/>
      <c r="BY192" s="21"/>
      <c r="BZ192" s="21"/>
      <c r="CA192" s="44">
        <v>2089</v>
      </c>
      <c r="CB192" s="44"/>
      <c r="CC192" s="44">
        <v>20670</v>
      </c>
      <c r="CD192" s="44"/>
      <c r="CE192" s="44"/>
      <c r="CF192" s="44"/>
      <c r="CG192" s="44">
        <v>643403</v>
      </c>
      <c r="CH192" s="44"/>
      <c r="CI192" s="21">
        <v>2055</v>
      </c>
      <c r="CJ192" s="44"/>
      <c r="CK192" s="21">
        <v>837</v>
      </c>
      <c r="CL192" s="44"/>
      <c r="CM192" s="44">
        <v>0</v>
      </c>
      <c r="CN192" s="44">
        <v>0</v>
      </c>
      <c r="CO192" s="44">
        <v>397815</v>
      </c>
      <c r="CP192" s="44">
        <v>0</v>
      </c>
      <c r="CQ192" s="21">
        <v>399570</v>
      </c>
      <c r="CR192" s="44">
        <v>71600</v>
      </c>
      <c r="CS192" s="44">
        <v>120633</v>
      </c>
      <c r="CT192" s="44">
        <v>14997</v>
      </c>
      <c r="CU192" s="44"/>
      <c r="CV192" s="44">
        <v>10368</v>
      </c>
      <c r="CW192" s="21"/>
      <c r="CX192" s="21"/>
      <c r="CY192" s="21"/>
      <c r="CZ192" s="21"/>
      <c r="DA192" s="21"/>
      <c r="DB192" s="21"/>
      <c r="DC192" s="21"/>
      <c r="DD192" s="21"/>
      <c r="DE192" s="44"/>
      <c r="DF192" s="21"/>
      <c r="DG192" s="44"/>
      <c r="DH192" s="21"/>
      <c r="DI192" s="44"/>
      <c r="DJ192" s="44"/>
      <c r="DK192" s="44"/>
      <c r="DL192" s="44"/>
      <c r="DM192" s="21"/>
      <c r="DN192" s="44"/>
      <c r="DO192" s="44"/>
      <c r="DP192" s="44"/>
      <c r="DQ192" s="44"/>
      <c r="DR192" s="44"/>
      <c r="DS192" s="44"/>
      <c r="DT192" s="44"/>
      <c r="DU192" s="44"/>
      <c r="DV192" s="44"/>
      <c r="DW192" s="44"/>
      <c r="DX192" s="44"/>
      <c r="DY192" s="44">
        <v>6542</v>
      </c>
      <c r="DZ192" s="44"/>
      <c r="EA192" s="44"/>
      <c r="EB192" s="21"/>
      <c r="EC192" s="44">
        <v>-34405</v>
      </c>
      <c r="ED192" s="44"/>
      <c r="EE192" s="21"/>
      <c r="EF192" s="44"/>
      <c r="EG192" s="21">
        <v>-167406</v>
      </c>
      <c r="EH192" s="44"/>
      <c r="EI192" s="21">
        <v>2320018</v>
      </c>
      <c r="EJ192" s="44"/>
      <c r="EK192" s="44"/>
      <c r="EL192" s="21"/>
      <c r="EM192" s="44">
        <v>329817</v>
      </c>
      <c r="EN192" s="44"/>
      <c r="EO192" s="44">
        <v>86749</v>
      </c>
      <c r="EP192" s="21"/>
      <c r="EQ192" s="21"/>
      <c r="ER192" s="21"/>
      <c r="ES192" s="21"/>
      <c r="ET192" s="44"/>
      <c r="EU192" s="21"/>
      <c r="EV192" s="44"/>
      <c r="EW192" s="21"/>
      <c r="EX192" s="44"/>
      <c r="EY192" s="44"/>
      <c r="EZ192" s="21"/>
      <c r="FA192" s="21"/>
      <c r="FB192" s="44"/>
      <c r="FC192" s="44"/>
      <c r="FD192" s="21"/>
      <c r="FE192" s="112"/>
      <c r="FF192" s="44"/>
      <c r="FG192" s="44">
        <v>4516789</v>
      </c>
      <c r="FH192" s="44">
        <v>813166</v>
      </c>
      <c r="FI192" s="44">
        <v>5427100</v>
      </c>
      <c r="FJ192" s="44">
        <v>191556</v>
      </c>
      <c r="FK192" s="44">
        <v>4435318</v>
      </c>
      <c r="FL192" s="44"/>
      <c r="FM192" s="44"/>
      <c r="FN192" s="44"/>
      <c r="FO192" s="44"/>
      <c r="FP192" s="44"/>
      <c r="FQ192" s="44"/>
      <c r="FR192" s="44"/>
      <c r="FS192" s="44"/>
      <c r="FT192" s="44">
        <v>4221</v>
      </c>
      <c r="FU192" s="44">
        <v>14562</v>
      </c>
      <c r="FV192" s="21">
        <v>143079</v>
      </c>
      <c r="FW192" s="44"/>
      <c r="FX192" s="44">
        <v>139121</v>
      </c>
      <c r="FY192" s="44">
        <v>25941</v>
      </c>
      <c r="FZ192" s="44">
        <v>134227</v>
      </c>
      <c r="GA192" s="44">
        <v>14052</v>
      </c>
      <c r="GB192" s="44"/>
      <c r="GC192" s="44">
        <v>16557</v>
      </c>
      <c r="GD192" s="44">
        <v>649258</v>
      </c>
      <c r="GE192" s="44">
        <v>238518</v>
      </c>
      <c r="GF192" s="44">
        <v>128807</v>
      </c>
      <c r="GG192" s="44">
        <v>698269</v>
      </c>
      <c r="GH192" s="44">
        <v>75325</v>
      </c>
      <c r="GI192" s="44">
        <v>210603</v>
      </c>
      <c r="GJ192" s="44">
        <v>71557</v>
      </c>
      <c r="GK192" s="44">
        <v>2829805</v>
      </c>
      <c r="GL192" s="44">
        <v>28109</v>
      </c>
      <c r="GM192" s="44">
        <v>615824</v>
      </c>
      <c r="GN192" s="44">
        <v>25922</v>
      </c>
      <c r="GO192" s="44">
        <v>1200</v>
      </c>
      <c r="GP192" s="44"/>
      <c r="GQ192" s="44">
        <v>5824</v>
      </c>
      <c r="GR192" s="44">
        <v>250956</v>
      </c>
      <c r="GS192" s="44">
        <v>2448599</v>
      </c>
      <c r="GT192" s="44"/>
      <c r="GU192" s="21">
        <v>186985</v>
      </c>
      <c r="GV192" s="44">
        <v>181148</v>
      </c>
      <c r="GW192" s="44">
        <v>411061</v>
      </c>
      <c r="GX192" s="44">
        <v>115878</v>
      </c>
      <c r="GY192" s="44">
        <v>3343671</v>
      </c>
      <c r="GZ192" s="44">
        <v>8295129</v>
      </c>
      <c r="HA192" s="44"/>
      <c r="HB192" s="44">
        <v>99979</v>
      </c>
      <c r="HC192" s="44">
        <v>-5051437</v>
      </c>
      <c r="HD192" s="44">
        <v>3343671</v>
      </c>
      <c r="HE192" s="21"/>
      <c r="HF192" s="21">
        <v>263735</v>
      </c>
      <c r="HG192" s="21">
        <v>6687836</v>
      </c>
      <c r="HH192" s="21"/>
      <c r="HI192" s="21">
        <v>32153</v>
      </c>
      <c r="HJ192" s="44"/>
      <c r="HK192" s="21">
        <v>155458</v>
      </c>
      <c r="HL192" s="21">
        <v>449777</v>
      </c>
      <c r="HM192" s="21">
        <v>637388</v>
      </c>
      <c r="HN192" s="21">
        <v>-450403</v>
      </c>
      <c r="HO192" s="21"/>
      <c r="HP192" s="44">
        <v>99979</v>
      </c>
      <c r="HQ192" s="47"/>
      <c r="HR192" s="47">
        <v>99979</v>
      </c>
      <c r="HS192" s="47"/>
      <c r="HT192" s="47" t="s">
        <v>1736</v>
      </c>
      <c r="HU192" s="47">
        <v>-82951.290000000008</v>
      </c>
      <c r="HV192" s="47">
        <v>1367</v>
      </c>
      <c r="HW192" s="47">
        <v>0</v>
      </c>
      <c r="HX192" s="47">
        <v>5166</v>
      </c>
      <c r="HY192" s="47">
        <v>27587</v>
      </c>
      <c r="HZ192" s="47">
        <v>65191</v>
      </c>
      <c r="IA192" s="47">
        <v>0</v>
      </c>
      <c r="IB192" s="47">
        <v>0</v>
      </c>
      <c r="IC192" s="47">
        <v>4060</v>
      </c>
      <c r="ID192"/>
      <c r="IE192" s="47">
        <v>1976</v>
      </c>
      <c r="IF192"/>
      <c r="IG192" s="47"/>
      <c r="IH192" s="47"/>
      <c r="II192">
        <v>1585</v>
      </c>
      <c r="IJ192">
        <v>8031</v>
      </c>
      <c r="IK192">
        <v>1364</v>
      </c>
      <c r="IL192">
        <v>20207</v>
      </c>
      <c r="IM192">
        <v>136534</v>
      </c>
      <c r="IN192">
        <v>0</v>
      </c>
      <c r="IO192">
        <v>0</v>
      </c>
      <c r="IP192">
        <v>0</v>
      </c>
      <c r="IQ192">
        <v>0</v>
      </c>
      <c r="IR192">
        <v>0</v>
      </c>
      <c r="IS192">
        <v>0</v>
      </c>
      <c r="IT192">
        <v>0</v>
      </c>
      <c r="IU192">
        <v>121802</v>
      </c>
      <c r="IV192">
        <v>0</v>
      </c>
      <c r="IW192">
        <v>306760</v>
      </c>
      <c r="IX192">
        <v>1135832</v>
      </c>
      <c r="IY192">
        <v>1686054</v>
      </c>
      <c r="IZ192">
        <v>0</v>
      </c>
      <c r="JA192">
        <v>0</v>
      </c>
      <c r="JB192">
        <v>218229</v>
      </c>
      <c r="JC192"/>
      <c r="JD192">
        <v>65530</v>
      </c>
      <c r="JE192"/>
      <c r="JF192"/>
      <c r="JG192"/>
      <c r="JH192">
        <v>57229</v>
      </c>
      <c r="JI192">
        <v>173769</v>
      </c>
      <c r="JJ192">
        <v>60996</v>
      </c>
      <c r="JK192">
        <v>690588</v>
      </c>
      <c r="JL192">
        <v>4516789</v>
      </c>
      <c r="JM192">
        <v>0</v>
      </c>
      <c r="JN192">
        <v>0</v>
      </c>
      <c r="JO192">
        <v>0</v>
      </c>
      <c r="JP192">
        <v>0</v>
      </c>
      <c r="JQ192">
        <v>0</v>
      </c>
      <c r="JR192">
        <v>0</v>
      </c>
      <c r="JS192">
        <v>0</v>
      </c>
      <c r="JT192"/>
      <c r="JU192"/>
      <c r="JV192"/>
      <c r="JW192"/>
      <c r="JX192"/>
      <c r="JY192"/>
      <c r="JZ192"/>
      <c r="KA192"/>
      <c r="KB192"/>
      <c r="KC192"/>
      <c r="KD192"/>
      <c r="KE192"/>
      <c r="KF192">
        <v>100</v>
      </c>
      <c r="KG192">
        <v>201</v>
      </c>
      <c r="KH192">
        <v>46</v>
      </c>
      <c r="KI192">
        <v>74</v>
      </c>
      <c r="KJ192">
        <v>154</v>
      </c>
      <c r="KK192">
        <v>32</v>
      </c>
      <c r="KL192">
        <v>47</v>
      </c>
      <c r="KM192">
        <v>93</v>
      </c>
      <c r="KN192">
        <v>21</v>
      </c>
      <c r="KO192">
        <v>1</v>
      </c>
      <c r="KP192">
        <v>0</v>
      </c>
      <c r="KQ192">
        <v>0</v>
      </c>
      <c r="KR192">
        <v>0</v>
      </c>
      <c r="KS192">
        <v>1</v>
      </c>
      <c r="KT192">
        <v>0</v>
      </c>
      <c r="KU192">
        <v>1</v>
      </c>
      <c r="KV192">
        <v>0</v>
      </c>
      <c r="KW192">
        <v>0</v>
      </c>
      <c r="KX192">
        <v>0</v>
      </c>
      <c r="KY192">
        <v>0</v>
      </c>
      <c r="KZ192">
        <v>0</v>
      </c>
      <c r="LA192">
        <v>0</v>
      </c>
      <c r="LB192">
        <v>0</v>
      </c>
      <c r="LC192">
        <v>0</v>
      </c>
      <c r="LD192">
        <v>1</v>
      </c>
      <c r="LE192">
        <v>0</v>
      </c>
      <c r="LF192">
        <v>0</v>
      </c>
      <c r="LG192">
        <v>0</v>
      </c>
      <c r="LH192">
        <v>0</v>
      </c>
    </row>
    <row r="193" spans="1:320" s="34" customFormat="1" ht="15" customHeight="1" x14ac:dyDescent="0.25">
      <c r="A193" s="45">
        <v>206190056</v>
      </c>
      <c r="B193" s="45" t="s">
        <v>1042</v>
      </c>
      <c r="C193" s="46">
        <v>45210</v>
      </c>
      <c r="D193" s="46">
        <v>45412</v>
      </c>
      <c r="E193" s="47">
        <v>203</v>
      </c>
      <c r="F193" s="45" t="s">
        <v>883</v>
      </c>
      <c r="G193" s="45" t="s">
        <v>884</v>
      </c>
      <c r="H193" s="45" t="s">
        <v>1030</v>
      </c>
      <c r="I193" s="45" t="s">
        <v>886</v>
      </c>
      <c r="J193" s="45" t="s">
        <v>887</v>
      </c>
      <c r="K193" s="45" t="s">
        <v>1031</v>
      </c>
      <c r="L193" s="45" t="s">
        <v>2724</v>
      </c>
      <c r="M193" s="45" t="s">
        <v>1043</v>
      </c>
      <c r="N193" s="45" t="s">
        <v>1044</v>
      </c>
      <c r="O193" s="45" t="s">
        <v>1045</v>
      </c>
      <c r="P193" s="45" t="s">
        <v>2873</v>
      </c>
      <c r="Q193" s="45" t="s">
        <v>2874</v>
      </c>
      <c r="R193" t="s">
        <v>1046</v>
      </c>
      <c r="S193" s="45" t="s">
        <v>893</v>
      </c>
      <c r="T193"/>
      <c r="U193" s="47">
        <v>70</v>
      </c>
      <c r="V193" s="47">
        <v>70</v>
      </c>
      <c r="W193" s="47" t="s">
        <v>894</v>
      </c>
      <c r="X193" s="47">
        <v>14210</v>
      </c>
      <c r="Y193" s="47">
        <v>13301</v>
      </c>
      <c r="Z193" s="48">
        <v>93.6</v>
      </c>
      <c r="AA193" s="44">
        <v>119</v>
      </c>
      <c r="AB193" s="44">
        <v>104</v>
      </c>
      <c r="AC193" s="44">
        <v>2398</v>
      </c>
      <c r="AD193" s="44"/>
      <c r="AE193" s="44">
        <v>1644</v>
      </c>
      <c r="AF193" s="44">
        <v>8282</v>
      </c>
      <c r="AG193" s="44">
        <v>688</v>
      </c>
      <c r="AH193" s="47">
        <v>70</v>
      </c>
      <c r="AI193" s="47">
        <v>27</v>
      </c>
      <c r="AJ193">
        <v>192</v>
      </c>
      <c r="AK193" t="s">
        <v>895</v>
      </c>
      <c r="AL193">
        <v>13301</v>
      </c>
      <c r="AM193"/>
      <c r="AN193"/>
      <c r="AO193"/>
      <c r="AP193"/>
      <c r="AQ193"/>
      <c r="AR193" s="44"/>
      <c r="AS193" s="44"/>
      <c r="AT193" s="44"/>
      <c r="AU193" s="44">
        <v>6036035</v>
      </c>
      <c r="AV193" s="44">
        <v>2207673</v>
      </c>
      <c r="AW193" s="44">
        <v>2697471</v>
      </c>
      <c r="AX193" s="44"/>
      <c r="AY193" s="44">
        <v>5546237</v>
      </c>
      <c r="AZ193" s="21">
        <v>6153327</v>
      </c>
      <c r="BA193" s="21">
        <v>-607090</v>
      </c>
      <c r="BB193" s="44">
        <v>-8141</v>
      </c>
      <c r="BC193" s="44">
        <v>800</v>
      </c>
      <c r="BD193" s="44"/>
      <c r="BE193" s="44">
        <v>-616031</v>
      </c>
      <c r="BF193" s="44">
        <v>1866956</v>
      </c>
      <c r="BG193" s="44"/>
      <c r="BH193" s="44">
        <v>484227</v>
      </c>
      <c r="BI193" s="21">
        <v>3009592</v>
      </c>
      <c r="BJ193" s="21">
        <v>546175</v>
      </c>
      <c r="BK193" s="21">
        <v>55716</v>
      </c>
      <c r="BL193" s="21">
        <v>17141</v>
      </c>
      <c r="BM193" s="21">
        <v>56228</v>
      </c>
      <c r="BN193" s="21">
        <v>6036035</v>
      </c>
      <c r="BO193" s="21"/>
      <c r="BP193" s="21"/>
      <c r="BQ193" s="44"/>
      <c r="BR193" s="21"/>
      <c r="BS193" s="44"/>
      <c r="BT193" s="21"/>
      <c r="BU193" s="44"/>
      <c r="BV193" s="21"/>
      <c r="BW193" s="44">
        <v>1342274</v>
      </c>
      <c r="BX193" s="21"/>
      <c r="BY193" s="21"/>
      <c r="BZ193" s="21"/>
      <c r="CA193" s="44">
        <v>82438</v>
      </c>
      <c r="CB193" s="44"/>
      <c r="CC193" s="44">
        <v>331608</v>
      </c>
      <c r="CD193" s="44"/>
      <c r="CE193" s="44">
        <v>411490</v>
      </c>
      <c r="CF193" s="44"/>
      <c r="CG193" s="44">
        <v>38857</v>
      </c>
      <c r="CH193" s="44"/>
      <c r="CI193" s="21">
        <v>100</v>
      </c>
      <c r="CJ193" s="44"/>
      <c r="CK193" s="21">
        <v>906</v>
      </c>
      <c r="CL193" s="44"/>
      <c r="CM193" s="44">
        <v>0</v>
      </c>
      <c r="CN193" s="44">
        <v>330</v>
      </c>
      <c r="CO193" s="44">
        <v>791839</v>
      </c>
      <c r="CP193" s="44">
        <v>0</v>
      </c>
      <c r="CQ193" s="21">
        <v>727076</v>
      </c>
      <c r="CR193" s="44">
        <v>168315</v>
      </c>
      <c r="CS193" s="44">
        <v>404715</v>
      </c>
      <c r="CT193" s="44">
        <v>96971</v>
      </c>
      <c r="CU193" s="44"/>
      <c r="CV193" s="44">
        <v>18427</v>
      </c>
      <c r="CW193" s="21"/>
      <c r="CX193" s="21"/>
      <c r="CY193" s="21"/>
      <c r="CZ193" s="21"/>
      <c r="DA193" s="21"/>
      <c r="DB193" s="21"/>
      <c r="DC193" s="21"/>
      <c r="DD193" s="21"/>
      <c r="DE193" s="44"/>
      <c r="DF193" s="21"/>
      <c r="DG193" s="44"/>
      <c r="DH193" s="21"/>
      <c r="DI193" s="44"/>
      <c r="DJ193" s="44"/>
      <c r="DK193" s="44"/>
      <c r="DL193" s="44"/>
      <c r="DM193" s="21"/>
      <c r="DN193" s="44"/>
      <c r="DO193" s="44"/>
      <c r="DP193" s="44"/>
      <c r="DQ193" s="44"/>
      <c r="DR193" s="44"/>
      <c r="DS193" s="44"/>
      <c r="DT193" s="44"/>
      <c r="DU193" s="44"/>
      <c r="DV193" s="44"/>
      <c r="DW193" s="44"/>
      <c r="DX193" s="44"/>
      <c r="DY193" s="44">
        <v>-758</v>
      </c>
      <c r="DZ193" s="44"/>
      <c r="EA193" s="44"/>
      <c r="EB193" s="21"/>
      <c r="EC193" s="44"/>
      <c r="ED193" s="44">
        <v>718873</v>
      </c>
      <c r="EE193" s="21"/>
      <c r="EF193" s="44"/>
      <c r="EG193" s="21">
        <v>169500</v>
      </c>
      <c r="EH193" s="44"/>
      <c r="EI193" s="21">
        <v>1179781</v>
      </c>
      <c r="EJ193" s="44"/>
      <c r="EK193" s="44">
        <v>558606</v>
      </c>
      <c r="EL193" s="21"/>
      <c r="EM193" s="44">
        <v>65465</v>
      </c>
      <c r="EN193" s="44"/>
      <c r="EO193" s="44">
        <v>6004</v>
      </c>
      <c r="EP193" s="21"/>
      <c r="EQ193" s="21"/>
      <c r="ER193" s="21"/>
      <c r="ES193" s="21"/>
      <c r="ET193" s="44"/>
      <c r="EU193" s="21"/>
      <c r="EV193" s="44"/>
      <c r="EW193" s="21"/>
      <c r="EX193" s="44"/>
      <c r="EY193" s="44"/>
      <c r="EZ193" s="21"/>
      <c r="FA193" s="21"/>
      <c r="FB193" s="44"/>
      <c r="FC193" s="44"/>
      <c r="FD193" s="21"/>
      <c r="FE193" s="112"/>
      <c r="FF193" s="44"/>
      <c r="FG193" s="44">
        <v>2797479</v>
      </c>
      <c r="FH193" s="44">
        <v>772988</v>
      </c>
      <c r="FI193" s="44">
        <v>2582860</v>
      </c>
      <c r="FJ193" s="44">
        <v>148349</v>
      </c>
      <c r="FK193" s="44">
        <v>2459843</v>
      </c>
      <c r="FL193" s="44"/>
      <c r="FM193" s="44"/>
      <c r="FN193" s="44"/>
      <c r="FO193" s="44"/>
      <c r="FP193" s="44"/>
      <c r="FQ193" s="44"/>
      <c r="FR193" s="44"/>
      <c r="FS193" s="44"/>
      <c r="FT193" s="44"/>
      <c r="FU193" s="44">
        <v>60</v>
      </c>
      <c r="FV193" s="21">
        <v>96687</v>
      </c>
      <c r="FW193" s="44"/>
      <c r="FX193" s="44">
        <v>129254</v>
      </c>
      <c r="FY193" s="44">
        <v>29259</v>
      </c>
      <c r="FZ193" s="44">
        <v>65569</v>
      </c>
      <c r="GA193" s="44">
        <v>12457</v>
      </c>
      <c r="GB193" s="44"/>
      <c r="GC193" s="44">
        <v>6177</v>
      </c>
      <c r="GD193" s="44">
        <v>256129</v>
      </c>
      <c r="GE193" s="44">
        <v>200037</v>
      </c>
      <c r="GF193" s="44">
        <v>20955</v>
      </c>
      <c r="GG193" s="44">
        <v>376460</v>
      </c>
      <c r="GH193" s="44">
        <v>28031</v>
      </c>
      <c r="GI193" s="44">
        <v>100791</v>
      </c>
      <c r="GJ193" s="44">
        <v>61307</v>
      </c>
      <c r="GK193" s="44">
        <v>1383131</v>
      </c>
      <c r="GL193" s="44">
        <v>36264</v>
      </c>
      <c r="GM193" s="44">
        <v>769831</v>
      </c>
      <c r="GN193" s="44">
        <v>21212</v>
      </c>
      <c r="GO193" s="44">
        <v>5885</v>
      </c>
      <c r="GP193" s="44"/>
      <c r="GQ193" s="44">
        <v>14835</v>
      </c>
      <c r="GR193" s="44">
        <v>79153</v>
      </c>
      <c r="GS193" s="44">
        <v>2308779</v>
      </c>
      <c r="GT193" s="44"/>
      <c r="GU193" s="21">
        <v>307990</v>
      </c>
      <c r="GV193" s="44"/>
      <c r="GW193" s="44">
        <v>5702485</v>
      </c>
      <c r="GX193" s="44">
        <v>1464937</v>
      </c>
      <c r="GY193" s="44">
        <v>9784191</v>
      </c>
      <c r="GZ193" s="44">
        <v>12620854</v>
      </c>
      <c r="HA193" s="44"/>
      <c r="HB193" s="44"/>
      <c r="HC193" s="44">
        <v>-2836663</v>
      </c>
      <c r="HD193" s="44">
        <v>9784191</v>
      </c>
      <c r="HE193" s="21">
        <v>36477</v>
      </c>
      <c r="HF193" s="21"/>
      <c r="HG193" s="21">
        <v>3117285</v>
      </c>
      <c r="HH193" s="21"/>
      <c r="HI193" s="21">
        <v>0</v>
      </c>
      <c r="HJ193" s="44"/>
      <c r="HK193" s="21">
        <v>378921</v>
      </c>
      <c r="HL193" s="21">
        <v>217827</v>
      </c>
      <c r="HM193" s="21">
        <v>596748</v>
      </c>
      <c r="HN193" s="21">
        <v>-288758</v>
      </c>
      <c r="HO193" s="21"/>
      <c r="HP193" s="44"/>
      <c r="HQ193" s="47"/>
      <c r="HR193" s="47"/>
      <c r="HS193" s="47"/>
      <c r="HT193" s="47" t="s">
        <v>1799</v>
      </c>
      <c r="HU193" s="47">
        <v>126208.54000000001</v>
      </c>
      <c r="HV193" s="47">
        <v>1027</v>
      </c>
      <c r="HW193" s="47">
        <v>0</v>
      </c>
      <c r="HX193" s="47">
        <v>1792</v>
      </c>
      <c r="HY193" s="47">
        <v>15720</v>
      </c>
      <c r="HZ193" s="47">
        <v>32237</v>
      </c>
      <c r="IA193" s="47">
        <v>0</v>
      </c>
      <c r="IB193" s="47">
        <v>0</v>
      </c>
      <c r="IC193" s="47">
        <v>2820</v>
      </c>
      <c r="ID193">
        <v>4540</v>
      </c>
      <c r="IE193" s="47">
        <v>1080</v>
      </c>
      <c r="IF193">
        <v>6860</v>
      </c>
      <c r="IG193" s="47">
        <v>74</v>
      </c>
      <c r="IH193" s="47">
        <v>9365</v>
      </c>
      <c r="II193">
        <v>727</v>
      </c>
      <c r="IJ193">
        <v>4185</v>
      </c>
      <c r="IK193">
        <v>1034</v>
      </c>
      <c r="IL193">
        <v>8498</v>
      </c>
      <c r="IM193">
        <v>89959</v>
      </c>
      <c r="IN193">
        <v>0</v>
      </c>
      <c r="IO193">
        <v>0</v>
      </c>
      <c r="IP193">
        <v>0</v>
      </c>
      <c r="IQ193">
        <v>0</v>
      </c>
      <c r="IR193">
        <v>0</v>
      </c>
      <c r="IS193">
        <v>0</v>
      </c>
      <c r="IT193">
        <v>0</v>
      </c>
      <c r="IU193">
        <v>83015</v>
      </c>
      <c r="IV193">
        <v>0</v>
      </c>
      <c r="IW193">
        <v>97472</v>
      </c>
      <c r="IX193">
        <v>656145</v>
      </c>
      <c r="IY193">
        <v>805026</v>
      </c>
      <c r="IZ193">
        <v>0</v>
      </c>
      <c r="JA193">
        <v>0</v>
      </c>
      <c r="JB193">
        <v>122782</v>
      </c>
      <c r="JC193">
        <v>208295</v>
      </c>
      <c r="JD193">
        <v>35051</v>
      </c>
      <c r="JE193">
        <v>127017</v>
      </c>
      <c r="JF193">
        <v>1347</v>
      </c>
      <c r="JG193">
        <v>192761</v>
      </c>
      <c r="JH193">
        <v>20914</v>
      </c>
      <c r="JI193">
        <v>81440</v>
      </c>
      <c r="JJ193">
        <v>47590</v>
      </c>
      <c r="JK193">
        <v>318624</v>
      </c>
      <c r="JL193">
        <v>2797479</v>
      </c>
      <c r="JM193">
        <v>0</v>
      </c>
      <c r="JN193">
        <v>0</v>
      </c>
      <c r="JO193">
        <v>0</v>
      </c>
      <c r="JP193">
        <v>0</v>
      </c>
      <c r="JQ193">
        <v>0</v>
      </c>
      <c r="JR193">
        <v>0</v>
      </c>
      <c r="JS193">
        <v>0</v>
      </c>
      <c r="JT193"/>
      <c r="JU193"/>
      <c r="JV193"/>
      <c r="JW193"/>
      <c r="JX193"/>
      <c r="JY193">
        <v>4540</v>
      </c>
      <c r="JZ193"/>
      <c r="KA193"/>
      <c r="KB193"/>
      <c r="KC193"/>
      <c r="KD193"/>
      <c r="KE193">
        <v>208295</v>
      </c>
      <c r="KF193">
        <v>122</v>
      </c>
      <c r="KG193">
        <v>154</v>
      </c>
      <c r="KH193">
        <v>94</v>
      </c>
      <c r="KI193">
        <v>119</v>
      </c>
      <c r="KJ193">
        <v>145</v>
      </c>
      <c r="KK193">
        <v>59</v>
      </c>
      <c r="KL193">
        <v>40</v>
      </c>
      <c r="KM193">
        <v>50</v>
      </c>
      <c r="KN193">
        <v>33</v>
      </c>
      <c r="KO193">
        <v>1</v>
      </c>
      <c r="KP193">
        <v>0</v>
      </c>
      <c r="KQ193">
        <v>0</v>
      </c>
      <c r="KR193">
        <v>0</v>
      </c>
      <c r="KS193">
        <v>1</v>
      </c>
      <c r="KT193">
        <v>0</v>
      </c>
      <c r="KU193">
        <v>1</v>
      </c>
      <c r="KV193">
        <v>0</v>
      </c>
      <c r="KW193">
        <v>0</v>
      </c>
      <c r="KX193">
        <v>0</v>
      </c>
      <c r="KY193">
        <v>0</v>
      </c>
      <c r="KZ193">
        <v>0</v>
      </c>
      <c r="LA193">
        <v>0</v>
      </c>
      <c r="LB193">
        <v>0</v>
      </c>
      <c r="LC193">
        <v>0</v>
      </c>
      <c r="LD193">
        <v>1</v>
      </c>
      <c r="LE193">
        <v>0</v>
      </c>
      <c r="LF193">
        <v>0</v>
      </c>
      <c r="LG193">
        <v>0</v>
      </c>
      <c r="LH193">
        <v>0</v>
      </c>
    </row>
    <row r="194" spans="1:320" s="34" customFormat="1" ht="15" customHeight="1" x14ac:dyDescent="0.25">
      <c r="A194" s="45">
        <v>206190062</v>
      </c>
      <c r="B194" s="45" t="s">
        <v>2875</v>
      </c>
      <c r="C194" s="46">
        <v>45292</v>
      </c>
      <c r="D194" s="46">
        <v>45657</v>
      </c>
      <c r="E194" s="47">
        <v>366</v>
      </c>
      <c r="F194" s="45" t="s">
        <v>883</v>
      </c>
      <c r="G194" s="45" t="s">
        <v>884</v>
      </c>
      <c r="H194" s="45" t="s">
        <v>1030</v>
      </c>
      <c r="I194" s="45" t="s">
        <v>886</v>
      </c>
      <c r="J194" s="45" t="s">
        <v>887</v>
      </c>
      <c r="K194" s="45" t="s">
        <v>1031</v>
      </c>
      <c r="L194" s="45" t="s">
        <v>2724</v>
      </c>
      <c r="M194" s="45" t="s">
        <v>2876</v>
      </c>
      <c r="N194" s="45" t="s">
        <v>2877</v>
      </c>
      <c r="O194" s="45" t="s">
        <v>1045</v>
      </c>
      <c r="P194" s="45" t="s">
        <v>2878</v>
      </c>
      <c r="Q194" s="45" t="s">
        <v>2879</v>
      </c>
      <c r="R194" t="s">
        <v>2880</v>
      </c>
      <c r="S194" s="45" t="s">
        <v>893</v>
      </c>
      <c r="T194"/>
      <c r="U194" s="47">
        <v>41</v>
      </c>
      <c r="V194" s="47">
        <v>41</v>
      </c>
      <c r="W194" s="47" t="s">
        <v>1728</v>
      </c>
      <c r="X194" s="47">
        <v>15006</v>
      </c>
      <c r="Y194" s="47">
        <v>13987</v>
      </c>
      <c r="Z194" s="48">
        <v>214.56</v>
      </c>
      <c r="AA194" s="44">
        <v>231</v>
      </c>
      <c r="AB194" s="44">
        <v>232</v>
      </c>
      <c r="AC194" s="44">
        <v>6561</v>
      </c>
      <c r="AD194" s="44">
        <v>1013</v>
      </c>
      <c r="AE194" s="44">
        <v>703</v>
      </c>
      <c r="AF194" s="44">
        <v>4591</v>
      </c>
      <c r="AG194" s="44"/>
      <c r="AH194" s="47"/>
      <c r="AI194" s="47">
        <v>176</v>
      </c>
      <c r="AJ194">
        <v>943</v>
      </c>
      <c r="AK194" t="s">
        <v>895</v>
      </c>
      <c r="AL194">
        <v>13987</v>
      </c>
      <c r="AM194"/>
      <c r="AN194"/>
      <c r="AO194"/>
      <c r="AP194"/>
      <c r="AQ194"/>
      <c r="AR194" s="44"/>
      <c r="AS194" s="44"/>
      <c r="AT194" s="44"/>
      <c r="AU194" s="44">
        <v>12089250</v>
      </c>
      <c r="AV194" s="44">
        <v>4605471</v>
      </c>
      <c r="AW194" s="44">
        <v>6257759</v>
      </c>
      <c r="AX194" s="44">
        <v>6622</v>
      </c>
      <c r="AY194" s="44">
        <v>10443584</v>
      </c>
      <c r="AZ194" s="21">
        <v>8717907</v>
      </c>
      <c r="BA194" s="21">
        <v>1725677</v>
      </c>
      <c r="BB194" s="44">
        <v>4</v>
      </c>
      <c r="BC194" s="44"/>
      <c r="BD194" s="44"/>
      <c r="BE194" s="44">
        <v>1725681</v>
      </c>
      <c r="BF194" s="44">
        <v>8201250</v>
      </c>
      <c r="BG194" s="44">
        <v>741400</v>
      </c>
      <c r="BH194" s="44">
        <v>273700</v>
      </c>
      <c r="BI194" s="21">
        <v>1641375</v>
      </c>
      <c r="BJ194" s="21"/>
      <c r="BK194" s="21"/>
      <c r="BL194" s="21">
        <v>66000</v>
      </c>
      <c r="BM194" s="21">
        <v>1165525</v>
      </c>
      <c r="BN194" s="21">
        <v>12089250</v>
      </c>
      <c r="BO194" s="21"/>
      <c r="BP194" s="21"/>
      <c r="BQ194" s="44"/>
      <c r="BR194" s="21"/>
      <c r="BS194" s="44"/>
      <c r="BT194" s="21"/>
      <c r="BU194" s="44"/>
      <c r="BV194" s="21"/>
      <c r="BW194" s="44">
        <v>3719358</v>
      </c>
      <c r="BX194" s="21"/>
      <c r="BY194" s="21">
        <v>481504</v>
      </c>
      <c r="BZ194" s="21"/>
      <c r="CA194" s="44">
        <v>16347</v>
      </c>
      <c r="CB194" s="44"/>
      <c r="CC194" s="44">
        <v>28227</v>
      </c>
      <c r="CD194" s="44"/>
      <c r="CE194" s="44"/>
      <c r="CF194" s="44"/>
      <c r="CG194" s="44"/>
      <c r="CH194" s="44"/>
      <c r="CI194" s="21"/>
      <c r="CJ194" s="44"/>
      <c r="CK194" s="21">
        <v>360035</v>
      </c>
      <c r="CL194" s="44"/>
      <c r="CM194" s="44">
        <v>0</v>
      </c>
      <c r="CN194" s="44">
        <v>0</v>
      </c>
      <c r="CO194" s="44">
        <v>1903125</v>
      </c>
      <c r="CP194" s="44">
        <v>0</v>
      </c>
      <c r="CQ194" s="21">
        <v>1894100</v>
      </c>
      <c r="CR194" s="44">
        <v>272850</v>
      </c>
      <c r="CS194" s="44">
        <v>414729</v>
      </c>
      <c r="CT194" s="44">
        <v>76836</v>
      </c>
      <c r="CU194" s="44"/>
      <c r="CV194" s="44">
        <v>43831</v>
      </c>
      <c r="CW194" s="21"/>
      <c r="CX194" s="21"/>
      <c r="CY194" s="21"/>
      <c r="CZ194" s="21"/>
      <c r="DA194" s="21"/>
      <c r="DB194" s="21"/>
      <c r="DC194" s="21"/>
      <c r="DD194" s="21"/>
      <c r="DE194" s="44"/>
      <c r="DF194" s="21"/>
      <c r="DG194" s="44"/>
      <c r="DH194" s="21"/>
      <c r="DI194" s="44"/>
      <c r="DJ194" s="44"/>
      <c r="DK194" s="44"/>
      <c r="DL194" s="44"/>
      <c r="DM194" s="21"/>
      <c r="DN194" s="44"/>
      <c r="DO194" s="44"/>
      <c r="DP194" s="44"/>
      <c r="DQ194" s="44"/>
      <c r="DR194" s="44"/>
      <c r="DS194" s="44"/>
      <c r="DT194" s="44"/>
      <c r="DU194" s="44"/>
      <c r="DV194" s="44"/>
      <c r="DW194" s="44"/>
      <c r="DX194" s="44"/>
      <c r="DY194" s="44"/>
      <c r="DZ194" s="44"/>
      <c r="EA194" s="44"/>
      <c r="EB194" s="21"/>
      <c r="EC194" s="44">
        <v>5073692</v>
      </c>
      <c r="ED194" s="44"/>
      <c r="EE194" s="21">
        <v>303799</v>
      </c>
      <c r="EF194" s="44"/>
      <c r="EG194" s="21">
        <v>26016</v>
      </c>
      <c r="EH194" s="44"/>
      <c r="EI194" s="21">
        <v>192567</v>
      </c>
      <c r="EJ194" s="44"/>
      <c r="EK194" s="44"/>
      <c r="EL194" s="21"/>
      <c r="EM194" s="44"/>
      <c r="EN194" s="44"/>
      <c r="EO194" s="44">
        <v>661685</v>
      </c>
      <c r="EP194" s="21"/>
      <c r="EQ194" s="21"/>
      <c r="ER194" s="21"/>
      <c r="ES194" s="21"/>
      <c r="ET194" s="44"/>
      <c r="EU194" s="21"/>
      <c r="EV194" s="44"/>
      <c r="EW194" s="21"/>
      <c r="EX194" s="44"/>
      <c r="EY194" s="44"/>
      <c r="EZ194" s="21"/>
      <c r="FA194" s="21"/>
      <c r="FB194" s="44"/>
      <c r="FC194" s="44"/>
      <c r="FD194" s="21"/>
      <c r="FE194" s="112"/>
      <c r="FF194" s="44"/>
      <c r="FG194" s="44">
        <v>4302618</v>
      </c>
      <c r="FH194" s="44">
        <v>1078426</v>
      </c>
      <c r="FI194" s="44">
        <v>3336863</v>
      </c>
      <c r="FJ194" s="44">
        <v>135501</v>
      </c>
      <c r="FK194" s="44">
        <v>2982619</v>
      </c>
      <c r="FL194" s="44"/>
      <c r="FM194" s="44"/>
      <c r="FN194" s="44"/>
      <c r="FO194" s="44"/>
      <c r="FP194" s="44"/>
      <c r="FQ194" s="44"/>
      <c r="FR194" s="44"/>
      <c r="FS194" s="44"/>
      <c r="FT194" s="44"/>
      <c r="FU194" s="44"/>
      <c r="FV194" s="21">
        <v>372057</v>
      </c>
      <c r="FW194" s="44">
        <v>29586</v>
      </c>
      <c r="FX194" s="44">
        <v>408409</v>
      </c>
      <c r="FY194" s="44">
        <v>55869</v>
      </c>
      <c r="FZ194" s="44">
        <v>148434</v>
      </c>
      <c r="GA194" s="44">
        <v>29718</v>
      </c>
      <c r="GB194" s="44"/>
      <c r="GC194" s="44">
        <v>48859</v>
      </c>
      <c r="GD194" s="44">
        <v>233917</v>
      </c>
      <c r="GE194" s="44">
        <v>107625</v>
      </c>
      <c r="GF194" s="44">
        <v>104228</v>
      </c>
      <c r="GG194" s="44">
        <v>560719</v>
      </c>
      <c r="GH194" s="44">
        <v>29524</v>
      </c>
      <c r="GI194" s="44">
        <v>62765</v>
      </c>
      <c r="GJ194" s="44">
        <v>15197</v>
      </c>
      <c r="GK194" s="44">
        <v>2890183</v>
      </c>
      <c r="GL194" s="44">
        <v>32012</v>
      </c>
      <c r="GM194" s="44">
        <v>402000</v>
      </c>
      <c r="GN194" s="44">
        <v>32473</v>
      </c>
      <c r="GO194" s="44">
        <v>8544</v>
      </c>
      <c r="GP194" s="44"/>
      <c r="GQ194" s="44">
        <v>5588</v>
      </c>
      <c r="GR194" s="44">
        <v>157581</v>
      </c>
      <c r="GS194" s="44">
        <v>5903568</v>
      </c>
      <c r="GT194" s="44"/>
      <c r="GU194" s="21">
        <v>128151</v>
      </c>
      <c r="GV194" s="44"/>
      <c r="GW194" s="44"/>
      <c r="GX194" s="44">
        <v>175000</v>
      </c>
      <c r="GY194" s="44">
        <v>6206719</v>
      </c>
      <c r="GZ194" s="44">
        <v>852304</v>
      </c>
      <c r="HA194" s="44"/>
      <c r="HB194" s="44"/>
      <c r="HC194" s="44">
        <v>5354415</v>
      </c>
      <c r="HD194" s="44">
        <v>6206719</v>
      </c>
      <c r="HE194" s="21">
        <v>4586272</v>
      </c>
      <c r="HF194" s="21"/>
      <c r="HG194" s="21"/>
      <c r="HH194" s="21"/>
      <c r="HI194" s="21">
        <v>0</v>
      </c>
      <c r="HJ194" s="44"/>
      <c r="HK194" s="21">
        <v>200222</v>
      </c>
      <c r="HL194" s="21">
        <v>74072</v>
      </c>
      <c r="HM194" s="21">
        <v>274294</v>
      </c>
      <c r="HN194" s="21">
        <v>-146143</v>
      </c>
      <c r="HO194" s="21"/>
      <c r="HP194" s="44"/>
      <c r="HQ194" s="47"/>
      <c r="HR194" s="47"/>
      <c r="HS194" s="47"/>
      <c r="HT194" s="47" t="s">
        <v>1759</v>
      </c>
      <c r="HU194" s="47">
        <v>0</v>
      </c>
      <c r="HV194" s="47">
        <v>1988</v>
      </c>
      <c r="HW194" s="47">
        <v>0</v>
      </c>
      <c r="HX194" s="47">
        <v>2875</v>
      </c>
      <c r="HY194" s="47">
        <v>21489</v>
      </c>
      <c r="HZ194" s="47">
        <v>35768</v>
      </c>
      <c r="IA194" s="47">
        <v>0</v>
      </c>
      <c r="IB194" s="47">
        <v>0</v>
      </c>
      <c r="IC194" s="47">
        <v>0</v>
      </c>
      <c r="ID194">
        <v>14445</v>
      </c>
      <c r="IE194" s="47">
        <v>3736</v>
      </c>
      <c r="IF194">
        <v>3645</v>
      </c>
      <c r="IG194" s="47"/>
      <c r="IH194" s="47">
        <v>13269</v>
      </c>
      <c r="II194">
        <v>235</v>
      </c>
      <c r="IJ194">
        <v>1911</v>
      </c>
      <c r="IK194">
        <v>229</v>
      </c>
      <c r="IL194">
        <v>14213</v>
      </c>
      <c r="IM194">
        <v>113803</v>
      </c>
      <c r="IN194">
        <v>0</v>
      </c>
      <c r="IO194">
        <v>0</v>
      </c>
      <c r="IP194">
        <v>15</v>
      </c>
      <c r="IQ194">
        <v>390</v>
      </c>
      <c r="IR194">
        <v>0</v>
      </c>
      <c r="IS194">
        <v>0</v>
      </c>
      <c r="IT194">
        <v>405</v>
      </c>
      <c r="IU194">
        <v>160669</v>
      </c>
      <c r="IV194">
        <v>0</v>
      </c>
      <c r="IW194">
        <v>183760</v>
      </c>
      <c r="IX194">
        <v>903919</v>
      </c>
      <c r="IY194">
        <v>817096</v>
      </c>
      <c r="IZ194">
        <v>0</v>
      </c>
      <c r="JA194">
        <v>0</v>
      </c>
      <c r="JB194">
        <v>0</v>
      </c>
      <c r="JC194">
        <v>700527</v>
      </c>
      <c r="JD194">
        <v>83617</v>
      </c>
      <c r="JE194">
        <v>65740</v>
      </c>
      <c r="JF194"/>
      <c r="JG194">
        <v>294335</v>
      </c>
      <c r="JH194">
        <v>20707</v>
      </c>
      <c r="JI194">
        <v>40044</v>
      </c>
      <c r="JJ194">
        <v>9846</v>
      </c>
      <c r="JK194">
        <v>1022358</v>
      </c>
      <c r="JL194">
        <v>4302618</v>
      </c>
      <c r="JM194">
        <v>0</v>
      </c>
      <c r="JN194">
        <v>0</v>
      </c>
      <c r="JO194">
        <v>705</v>
      </c>
      <c r="JP194">
        <v>10776</v>
      </c>
      <c r="JQ194">
        <v>0</v>
      </c>
      <c r="JR194">
        <v>0</v>
      </c>
      <c r="JS194">
        <v>11481</v>
      </c>
      <c r="JT194"/>
      <c r="JU194"/>
      <c r="JV194"/>
      <c r="JW194"/>
      <c r="JX194"/>
      <c r="JY194">
        <v>14445</v>
      </c>
      <c r="JZ194"/>
      <c r="KA194"/>
      <c r="KB194"/>
      <c r="KC194"/>
      <c r="KD194"/>
      <c r="KE194">
        <v>700527</v>
      </c>
      <c r="KF194">
        <v>70</v>
      </c>
      <c r="KG194">
        <v>114</v>
      </c>
      <c r="KH194">
        <v>43</v>
      </c>
      <c r="KI194">
        <v>50</v>
      </c>
      <c r="KJ194">
        <v>84</v>
      </c>
      <c r="KK194">
        <v>30</v>
      </c>
      <c r="KL194">
        <v>23</v>
      </c>
      <c r="KM194">
        <v>39</v>
      </c>
      <c r="KN194">
        <v>15</v>
      </c>
      <c r="KO194">
        <v>1</v>
      </c>
      <c r="KP194">
        <v>0</v>
      </c>
      <c r="KQ194">
        <v>0</v>
      </c>
      <c r="KR194">
        <v>1</v>
      </c>
      <c r="KS194">
        <v>0</v>
      </c>
      <c r="KT194">
        <v>0</v>
      </c>
      <c r="KU194">
        <v>1</v>
      </c>
      <c r="KV194">
        <v>0</v>
      </c>
      <c r="KW194">
        <v>0</v>
      </c>
      <c r="KX194">
        <v>0</v>
      </c>
      <c r="KY194">
        <v>0</v>
      </c>
      <c r="KZ194">
        <v>0</v>
      </c>
      <c r="LA194">
        <v>0</v>
      </c>
      <c r="LB194">
        <v>0</v>
      </c>
      <c r="LC194">
        <v>0</v>
      </c>
      <c r="LD194">
        <v>1</v>
      </c>
      <c r="LE194">
        <v>0</v>
      </c>
      <c r="LF194">
        <v>0</v>
      </c>
      <c r="LG194">
        <v>0</v>
      </c>
      <c r="LH194">
        <v>0</v>
      </c>
    </row>
    <row r="195" spans="1:320" s="34" customFormat="1" ht="15" customHeight="1" x14ac:dyDescent="0.25">
      <c r="A195" s="45">
        <v>206190063</v>
      </c>
      <c r="B195" s="45" t="s">
        <v>2881</v>
      </c>
      <c r="C195" s="46">
        <v>45292</v>
      </c>
      <c r="D195" s="46">
        <v>45657</v>
      </c>
      <c r="E195" s="47">
        <v>366</v>
      </c>
      <c r="F195" s="45" t="s">
        <v>883</v>
      </c>
      <c r="G195" s="45" t="s">
        <v>884</v>
      </c>
      <c r="H195" s="45" t="s">
        <v>1030</v>
      </c>
      <c r="I195" s="45" t="s">
        <v>886</v>
      </c>
      <c r="J195" s="45" t="s">
        <v>887</v>
      </c>
      <c r="K195" s="45" t="s">
        <v>1031</v>
      </c>
      <c r="L195" s="45" t="s">
        <v>2882</v>
      </c>
      <c r="M195" s="45" t="s">
        <v>2883</v>
      </c>
      <c r="N195" s="45" t="s">
        <v>2884</v>
      </c>
      <c r="O195" s="45" t="s">
        <v>2885</v>
      </c>
      <c r="P195" s="45" t="s">
        <v>2886</v>
      </c>
      <c r="Q195" s="45" t="s">
        <v>2887</v>
      </c>
      <c r="R195" t="s">
        <v>2888</v>
      </c>
      <c r="S195" s="45" t="s">
        <v>884</v>
      </c>
      <c r="T195"/>
      <c r="U195" s="47">
        <v>99</v>
      </c>
      <c r="V195" s="47">
        <v>99</v>
      </c>
      <c r="W195" s="47" t="s">
        <v>894</v>
      </c>
      <c r="X195" s="47">
        <v>36234</v>
      </c>
      <c r="Y195" s="47">
        <v>33298</v>
      </c>
      <c r="Z195" s="48">
        <v>197.85</v>
      </c>
      <c r="AA195" s="44">
        <v>156</v>
      </c>
      <c r="AB195" s="44">
        <v>153</v>
      </c>
      <c r="AC195" s="44">
        <v>5740</v>
      </c>
      <c r="AD195" s="44">
        <v>1157</v>
      </c>
      <c r="AE195" s="44"/>
      <c r="AF195" s="44">
        <v>25648</v>
      </c>
      <c r="AG195" s="44"/>
      <c r="AH195" s="47">
        <v>58</v>
      </c>
      <c r="AI195" s="47">
        <v>62</v>
      </c>
      <c r="AJ195">
        <v>633</v>
      </c>
      <c r="AK195" t="s">
        <v>895</v>
      </c>
      <c r="AL195">
        <v>33298</v>
      </c>
      <c r="AM195"/>
      <c r="AN195"/>
      <c r="AO195"/>
      <c r="AP195"/>
      <c r="AQ195"/>
      <c r="AR195" s="44"/>
      <c r="AS195" s="44"/>
      <c r="AT195" s="44"/>
      <c r="AU195" s="44">
        <v>9269090</v>
      </c>
      <c r="AV195" s="44">
        <v>2536908</v>
      </c>
      <c r="AW195" s="44">
        <v>198410</v>
      </c>
      <c r="AX195" s="44">
        <v>19056</v>
      </c>
      <c r="AY195" s="44">
        <v>11626644</v>
      </c>
      <c r="AZ195" s="21">
        <v>11362046</v>
      </c>
      <c r="BA195" s="21">
        <v>264598</v>
      </c>
      <c r="BB195" s="44"/>
      <c r="BC195" s="44">
        <v>4073</v>
      </c>
      <c r="BD195" s="44"/>
      <c r="BE195" s="44">
        <v>260525</v>
      </c>
      <c r="BF195" s="44">
        <v>1612330</v>
      </c>
      <c r="BG195" s="44">
        <v>321700</v>
      </c>
      <c r="BH195" s="44"/>
      <c r="BI195" s="21">
        <v>7133260</v>
      </c>
      <c r="BJ195" s="21"/>
      <c r="BK195" s="21">
        <v>16200</v>
      </c>
      <c r="BL195" s="21">
        <v>17100</v>
      </c>
      <c r="BM195" s="21">
        <v>168500</v>
      </c>
      <c r="BN195" s="21">
        <v>9269090</v>
      </c>
      <c r="BO195" s="21"/>
      <c r="BP195" s="21"/>
      <c r="BQ195" s="44"/>
      <c r="BR195" s="21"/>
      <c r="BS195" s="44"/>
      <c r="BT195" s="21"/>
      <c r="BU195" s="44"/>
      <c r="BV195" s="21"/>
      <c r="BW195" s="44">
        <v>2020117</v>
      </c>
      <c r="BX195" s="21"/>
      <c r="BY195" s="21">
        <v>412074</v>
      </c>
      <c r="BZ195" s="21"/>
      <c r="CA195" s="44"/>
      <c r="CB195" s="44"/>
      <c r="CC195" s="44">
        <v>88183</v>
      </c>
      <c r="CD195" s="44"/>
      <c r="CE195" s="44"/>
      <c r="CF195" s="44"/>
      <c r="CG195" s="44">
        <v>16534</v>
      </c>
      <c r="CH195" s="44"/>
      <c r="CI195" s="21"/>
      <c r="CJ195" s="44"/>
      <c r="CK195" s="21"/>
      <c r="CL195" s="44"/>
      <c r="CM195" s="44">
        <v>33569</v>
      </c>
      <c r="CN195" s="44">
        <v>0</v>
      </c>
      <c r="CO195" s="44">
        <v>909950</v>
      </c>
      <c r="CP195" s="44">
        <v>0</v>
      </c>
      <c r="CQ195" s="21">
        <v>1206650</v>
      </c>
      <c r="CR195" s="44">
        <v>42623</v>
      </c>
      <c r="CS195" s="44">
        <v>220852</v>
      </c>
      <c r="CT195" s="44">
        <v>55573</v>
      </c>
      <c r="CU195" s="44"/>
      <c r="CV195" s="44">
        <v>67691</v>
      </c>
      <c r="CW195" s="21"/>
      <c r="CX195" s="21"/>
      <c r="CY195" s="21"/>
      <c r="CZ195" s="21"/>
      <c r="DA195" s="21"/>
      <c r="DB195" s="21"/>
      <c r="DC195" s="21"/>
      <c r="DD195" s="21"/>
      <c r="DE195" s="44"/>
      <c r="DF195" s="21"/>
      <c r="DG195" s="44"/>
      <c r="DH195" s="21"/>
      <c r="DI195" s="44"/>
      <c r="DJ195" s="44"/>
      <c r="DK195" s="44"/>
      <c r="DL195" s="44"/>
      <c r="DM195" s="21"/>
      <c r="DN195" s="44"/>
      <c r="DO195" s="44"/>
      <c r="DP195" s="44"/>
      <c r="DQ195" s="44"/>
      <c r="DR195" s="44"/>
      <c r="DS195" s="44"/>
      <c r="DT195" s="44"/>
      <c r="DU195" s="44"/>
      <c r="DV195" s="44"/>
      <c r="DW195" s="44"/>
      <c r="DX195" s="44"/>
      <c r="DY195" s="44"/>
      <c r="DZ195" s="44"/>
      <c r="EA195" s="44"/>
      <c r="EB195" s="21"/>
      <c r="EC195" s="44">
        <v>-825426</v>
      </c>
      <c r="ED195" s="44"/>
      <c r="EE195" s="21">
        <v>-419967</v>
      </c>
      <c r="EF195" s="44"/>
      <c r="EG195" s="21"/>
      <c r="EH195" s="44"/>
      <c r="EI195" s="21">
        <v>1455180</v>
      </c>
      <c r="EJ195" s="44"/>
      <c r="EK195" s="44"/>
      <c r="EL195" s="21"/>
      <c r="EM195" s="44">
        <v>4373</v>
      </c>
      <c r="EN195" s="44"/>
      <c r="EO195" s="44">
        <v>-15750</v>
      </c>
      <c r="EP195" s="21"/>
      <c r="EQ195" s="21"/>
      <c r="ER195" s="21"/>
      <c r="ES195" s="21"/>
      <c r="ET195" s="44"/>
      <c r="EU195" s="21"/>
      <c r="EV195" s="44"/>
      <c r="EW195" s="21"/>
      <c r="EX195" s="44"/>
      <c r="EY195" s="44"/>
      <c r="EZ195" s="21"/>
      <c r="FA195" s="21"/>
      <c r="FB195" s="44"/>
      <c r="FC195" s="44"/>
      <c r="FD195" s="21"/>
      <c r="FE195" s="112"/>
      <c r="FF195" s="44"/>
      <c r="FG195" s="44">
        <v>5359070</v>
      </c>
      <c r="FH195" s="44">
        <v>936507</v>
      </c>
      <c r="FI195" s="44">
        <v>5066469</v>
      </c>
      <c r="FJ195" s="44">
        <v>184101</v>
      </c>
      <c r="FK195" s="44">
        <v>4617317</v>
      </c>
      <c r="FL195" s="44"/>
      <c r="FM195" s="44"/>
      <c r="FN195" s="44"/>
      <c r="FO195" s="44"/>
      <c r="FP195" s="44"/>
      <c r="FQ195" s="44"/>
      <c r="FR195" s="44"/>
      <c r="FS195" s="44"/>
      <c r="FT195" s="44">
        <v>41840</v>
      </c>
      <c r="FU195" s="44"/>
      <c r="FV195" s="21">
        <v>333596</v>
      </c>
      <c r="FW195" s="44"/>
      <c r="FX195" s="44">
        <v>404846</v>
      </c>
      <c r="FY195" s="44">
        <v>73828</v>
      </c>
      <c r="FZ195" s="44">
        <v>148505</v>
      </c>
      <c r="GA195" s="44">
        <v>34700</v>
      </c>
      <c r="GB195" s="44"/>
      <c r="GC195" s="44">
        <v>38957</v>
      </c>
      <c r="GD195" s="44">
        <v>331725</v>
      </c>
      <c r="GE195" s="44">
        <v>165867</v>
      </c>
      <c r="GF195" s="44">
        <v>108514</v>
      </c>
      <c r="GG195" s="44">
        <v>899184</v>
      </c>
      <c r="GH195" s="44">
        <v>72535</v>
      </c>
      <c r="GI195" s="44">
        <v>140223</v>
      </c>
      <c r="GJ195" s="44">
        <v>106194</v>
      </c>
      <c r="GK195" s="44">
        <v>2790683</v>
      </c>
      <c r="GL195" s="44">
        <v>69387</v>
      </c>
      <c r="GM195" s="44">
        <v>888390</v>
      </c>
      <c r="GN195" s="44">
        <v>26188</v>
      </c>
      <c r="GO195" s="44">
        <v>69567</v>
      </c>
      <c r="GP195" s="44"/>
      <c r="GQ195" s="44"/>
      <c r="GR195" s="44"/>
      <c r="GS195" s="44">
        <v>1681132</v>
      </c>
      <c r="GT195" s="44"/>
      <c r="GU195" s="21">
        <v>209572</v>
      </c>
      <c r="GV195" s="44"/>
      <c r="GW195" s="44">
        <v>2221415</v>
      </c>
      <c r="GX195" s="44"/>
      <c r="GY195" s="44">
        <v>4112119</v>
      </c>
      <c r="GZ195" s="44">
        <v>2142392</v>
      </c>
      <c r="HA195" s="44"/>
      <c r="HB195" s="44"/>
      <c r="HC195" s="44">
        <v>1969727</v>
      </c>
      <c r="HD195" s="44">
        <v>4112119</v>
      </c>
      <c r="HE195" s="21"/>
      <c r="HF195" s="21">
        <v>2219450</v>
      </c>
      <c r="HG195" s="21"/>
      <c r="HH195" s="21"/>
      <c r="HI195" s="21">
        <v>0</v>
      </c>
      <c r="HJ195" s="44"/>
      <c r="HK195" s="21">
        <v>337721</v>
      </c>
      <c r="HL195" s="21">
        <v>740139</v>
      </c>
      <c r="HM195" s="21">
        <v>1077860</v>
      </c>
      <c r="HN195" s="21">
        <v>-868288</v>
      </c>
      <c r="HO195" s="21"/>
      <c r="HP195" s="44"/>
      <c r="HQ195" s="47"/>
      <c r="HR195" s="47"/>
      <c r="HS195" s="47"/>
      <c r="HT195" s="47" t="s">
        <v>1766</v>
      </c>
      <c r="HU195" s="47">
        <v>385630.56</v>
      </c>
      <c r="HV195" s="47">
        <v>2167</v>
      </c>
      <c r="HW195" s="47">
        <v>0</v>
      </c>
      <c r="HX195" s="47">
        <v>5784</v>
      </c>
      <c r="HY195" s="47">
        <v>26251</v>
      </c>
      <c r="HZ195" s="47">
        <v>92335</v>
      </c>
      <c r="IA195" s="47">
        <v>0</v>
      </c>
      <c r="IB195" s="47">
        <v>0</v>
      </c>
      <c r="IC195" s="47">
        <v>2116</v>
      </c>
      <c r="ID195"/>
      <c r="IE195" s="47">
        <v>4047</v>
      </c>
      <c r="IF195">
        <v>7832</v>
      </c>
      <c r="IG195" s="47">
        <v>4352</v>
      </c>
      <c r="IH195" s="47">
        <v>17325</v>
      </c>
      <c r="II195">
        <v>1799</v>
      </c>
      <c r="IJ195">
        <v>4978</v>
      </c>
      <c r="IK195">
        <v>2272</v>
      </c>
      <c r="IL195">
        <v>15791</v>
      </c>
      <c r="IM195">
        <v>187049</v>
      </c>
      <c r="IN195">
        <v>0</v>
      </c>
      <c r="IO195">
        <v>156</v>
      </c>
      <c r="IP195">
        <v>1397</v>
      </c>
      <c r="IQ195">
        <v>541</v>
      </c>
      <c r="IR195">
        <v>0</v>
      </c>
      <c r="IS195">
        <v>0</v>
      </c>
      <c r="IT195">
        <v>2094</v>
      </c>
      <c r="IU195">
        <v>155021</v>
      </c>
      <c r="IV195">
        <v>0</v>
      </c>
      <c r="IW195">
        <v>267282</v>
      </c>
      <c r="IX195">
        <v>1062118</v>
      </c>
      <c r="IY195">
        <v>1986128</v>
      </c>
      <c r="IZ195">
        <v>0</v>
      </c>
      <c r="JA195">
        <v>0</v>
      </c>
      <c r="JB195">
        <v>106017</v>
      </c>
      <c r="JC195"/>
      <c r="JD195">
        <v>102805</v>
      </c>
      <c r="JE195">
        <v>126957</v>
      </c>
      <c r="JF195">
        <v>69939</v>
      </c>
      <c r="JG195">
        <v>367644</v>
      </c>
      <c r="JH195">
        <v>48760</v>
      </c>
      <c r="JI195">
        <v>110559</v>
      </c>
      <c r="JJ195">
        <v>84162</v>
      </c>
      <c r="JK195">
        <v>871678</v>
      </c>
      <c r="JL195">
        <v>5359070</v>
      </c>
      <c r="JM195">
        <v>0</v>
      </c>
      <c r="JN195">
        <v>11282</v>
      </c>
      <c r="JO195">
        <v>63640</v>
      </c>
      <c r="JP195">
        <v>16991</v>
      </c>
      <c r="JQ195">
        <v>0</v>
      </c>
      <c r="JR195">
        <v>0</v>
      </c>
      <c r="JS195">
        <v>91913</v>
      </c>
      <c r="JT195"/>
      <c r="JU195"/>
      <c r="JV195"/>
      <c r="JW195"/>
      <c r="JX195"/>
      <c r="JY195"/>
      <c r="JZ195"/>
      <c r="KA195"/>
      <c r="KB195"/>
      <c r="KC195"/>
      <c r="KD195"/>
      <c r="KE195"/>
      <c r="KF195">
        <v>126</v>
      </c>
      <c r="KG195">
        <v>212</v>
      </c>
      <c r="KH195">
        <v>79</v>
      </c>
      <c r="KI195">
        <v>91</v>
      </c>
      <c r="KJ195">
        <v>160</v>
      </c>
      <c r="KK195">
        <v>49</v>
      </c>
      <c r="KL195">
        <v>61</v>
      </c>
      <c r="KM195">
        <v>100</v>
      </c>
      <c r="KN195">
        <v>38</v>
      </c>
      <c r="KO195">
        <v>1</v>
      </c>
      <c r="KP195">
        <v>0</v>
      </c>
      <c r="KQ195">
        <v>0</v>
      </c>
      <c r="KR195">
        <v>0</v>
      </c>
      <c r="KS195">
        <v>1</v>
      </c>
      <c r="KT195">
        <v>0</v>
      </c>
      <c r="KU195">
        <v>1</v>
      </c>
      <c r="KV195">
        <v>0</v>
      </c>
      <c r="KW195">
        <v>0</v>
      </c>
      <c r="KX195">
        <v>0</v>
      </c>
      <c r="KY195">
        <v>0</v>
      </c>
      <c r="KZ195">
        <v>0</v>
      </c>
      <c r="LA195">
        <v>0</v>
      </c>
      <c r="LB195">
        <v>0</v>
      </c>
      <c r="LC195">
        <v>0</v>
      </c>
      <c r="LD195">
        <v>1</v>
      </c>
      <c r="LE195">
        <v>0</v>
      </c>
      <c r="LF195">
        <v>0</v>
      </c>
      <c r="LG195">
        <v>0</v>
      </c>
      <c r="LH195">
        <v>0</v>
      </c>
    </row>
    <row r="196" spans="1:320" s="34" customFormat="1" ht="15" customHeight="1" x14ac:dyDescent="0.25">
      <c r="A196" s="45">
        <v>206190064</v>
      </c>
      <c r="B196" s="45" t="s">
        <v>2889</v>
      </c>
      <c r="C196" s="46">
        <v>45292</v>
      </c>
      <c r="D196" s="46">
        <v>45657</v>
      </c>
      <c r="E196" s="47">
        <v>366</v>
      </c>
      <c r="F196" s="45" t="s">
        <v>883</v>
      </c>
      <c r="G196" s="45" t="s">
        <v>884</v>
      </c>
      <c r="H196" s="45" t="s">
        <v>1030</v>
      </c>
      <c r="I196" s="45" t="s">
        <v>886</v>
      </c>
      <c r="J196" s="45" t="s">
        <v>887</v>
      </c>
      <c r="K196" s="45" t="s">
        <v>1031</v>
      </c>
      <c r="L196" s="45" t="s">
        <v>2882</v>
      </c>
      <c r="M196" s="45" t="s">
        <v>2890</v>
      </c>
      <c r="N196" s="45" t="s">
        <v>2891</v>
      </c>
      <c r="O196" s="45" t="s">
        <v>2892</v>
      </c>
      <c r="P196" s="45" t="s">
        <v>2886</v>
      </c>
      <c r="Q196" s="45" t="s">
        <v>2893</v>
      </c>
      <c r="R196" t="s">
        <v>2894</v>
      </c>
      <c r="S196" s="45" t="s">
        <v>893</v>
      </c>
      <c r="T196"/>
      <c r="U196" s="47">
        <v>135</v>
      </c>
      <c r="V196" s="47">
        <v>135</v>
      </c>
      <c r="W196" s="47" t="s">
        <v>913</v>
      </c>
      <c r="X196" s="47">
        <v>49410</v>
      </c>
      <c r="Y196" s="47">
        <v>45106</v>
      </c>
      <c r="Z196" s="48">
        <v>206.25</v>
      </c>
      <c r="AA196" s="44">
        <v>305</v>
      </c>
      <c r="AB196" s="44">
        <v>288</v>
      </c>
      <c r="AC196" s="44">
        <v>1117</v>
      </c>
      <c r="AD196" s="44">
        <v>497</v>
      </c>
      <c r="AE196" s="44">
        <v>1999</v>
      </c>
      <c r="AF196" s="44">
        <v>36959</v>
      </c>
      <c r="AG196" s="44"/>
      <c r="AH196" s="47">
        <v>3231</v>
      </c>
      <c r="AI196" s="47">
        <v>176</v>
      </c>
      <c r="AJ196">
        <v>1127</v>
      </c>
      <c r="AK196" t="s">
        <v>914</v>
      </c>
      <c r="AL196">
        <v>37783</v>
      </c>
      <c r="AM196"/>
      <c r="AN196"/>
      <c r="AO196"/>
      <c r="AP196">
        <v>7323</v>
      </c>
      <c r="AQ196"/>
      <c r="AR196" s="44"/>
      <c r="AS196" s="44"/>
      <c r="AT196" s="44"/>
      <c r="AU196" s="44">
        <v>20884859</v>
      </c>
      <c r="AV196" s="44">
        <v>3057898</v>
      </c>
      <c r="AW196" s="44">
        <v>7546607</v>
      </c>
      <c r="AX196" s="44">
        <v>39080</v>
      </c>
      <c r="AY196" s="44">
        <v>16435230</v>
      </c>
      <c r="AZ196" s="21">
        <v>18395959</v>
      </c>
      <c r="BA196" s="21">
        <v>-1960729</v>
      </c>
      <c r="BB196" s="44">
        <v>31593</v>
      </c>
      <c r="BC196" s="44">
        <v>12590</v>
      </c>
      <c r="BD196" s="44"/>
      <c r="BE196" s="44">
        <v>-1941726</v>
      </c>
      <c r="BF196" s="44">
        <v>471656</v>
      </c>
      <c r="BG196" s="44"/>
      <c r="BH196" s="44">
        <v>713702</v>
      </c>
      <c r="BI196" s="21">
        <v>17228373</v>
      </c>
      <c r="BJ196" s="21"/>
      <c r="BK196" s="21">
        <v>1968473</v>
      </c>
      <c r="BL196" s="21">
        <v>98226</v>
      </c>
      <c r="BM196" s="21">
        <v>404429</v>
      </c>
      <c r="BN196" s="21">
        <v>14079253</v>
      </c>
      <c r="BO196" s="21"/>
      <c r="BP196" s="21"/>
      <c r="BQ196" s="44"/>
      <c r="BR196" s="21">
        <v>6805606</v>
      </c>
      <c r="BS196" s="44"/>
      <c r="BT196" s="21"/>
      <c r="BU196" s="44"/>
      <c r="BV196" s="21"/>
      <c r="BW196" s="44">
        <v>1272627</v>
      </c>
      <c r="BX196" s="21"/>
      <c r="BY196" s="21">
        <v>9260</v>
      </c>
      <c r="BZ196" s="21"/>
      <c r="CA196" s="44">
        <v>4849</v>
      </c>
      <c r="CB196" s="44"/>
      <c r="CC196" s="44">
        <v>420738</v>
      </c>
      <c r="CD196" s="44"/>
      <c r="CE196" s="44"/>
      <c r="CF196" s="44"/>
      <c r="CG196" s="44">
        <v>1339967</v>
      </c>
      <c r="CH196" s="44"/>
      <c r="CI196" s="21">
        <v>8753</v>
      </c>
      <c r="CJ196" s="44"/>
      <c r="CK196" s="21">
        <v>1704</v>
      </c>
      <c r="CL196" s="44"/>
      <c r="CM196" s="44">
        <v>45474</v>
      </c>
      <c r="CN196" s="44">
        <v>40769</v>
      </c>
      <c r="CO196" s="44">
        <v>1200305</v>
      </c>
      <c r="CP196" s="44">
        <v>0</v>
      </c>
      <c r="CQ196" s="21">
        <v>1217375</v>
      </c>
      <c r="CR196" s="44">
        <v>57625</v>
      </c>
      <c r="CS196" s="44">
        <v>426030</v>
      </c>
      <c r="CT196" s="44">
        <v>31386</v>
      </c>
      <c r="CU196" s="44"/>
      <c r="CV196" s="44">
        <v>38934</v>
      </c>
      <c r="CW196" s="21"/>
      <c r="CX196" s="21"/>
      <c r="CY196" s="21"/>
      <c r="CZ196" s="21"/>
      <c r="DA196" s="21"/>
      <c r="DB196" s="21"/>
      <c r="DC196" s="21"/>
      <c r="DD196" s="21"/>
      <c r="DE196" s="44"/>
      <c r="DF196" s="21"/>
      <c r="DG196" s="44"/>
      <c r="DH196" s="21"/>
      <c r="DI196" s="44"/>
      <c r="DJ196" s="44"/>
      <c r="DK196" s="44"/>
      <c r="DL196" s="44"/>
      <c r="DM196" s="21"/>
      <c r="DN196" s="44"/>
      <c r="DO196" s="44"/>
      <c r="DP196" s="44"/>
      <c r="DQ196" s="44"/>
      <c r="DR196" s="44"/>
      <c r="DS196" s="44"/>
      <c r="DT196" s="44"/>
      <c r="DU196" s="44"/>
      <c r="DV196" s="44"/>
      <c r="DW196" s="44"/>
      <c r="DX196" s="44"/>
      <c r="DY196" s="44">
        <v>-15231</v>
      </c>
      <c r="DZ196" s="44"/>
      <c r="EA196" s="44"/>
      <c r="EB196" s="21"/>
      <c r="EC196" s="44">
        <v>228484</v>
      </c>
      <c r="ED196" s="44"/>
      <c r="EE196" s="21">
        <v>-70741</v>
      </c>
      <c r="EF196" s="44"/>
      <c r="EG196" s="21">
        <v>105210</v>
      </c>
      <c r="EH196" s="44"/>
      <c r="EI196" s="21">
        <v>6229751</v>
      </c>
      <c r="EJ196" s="44"/>
      <c r="EK196" s="44"/>
      <c r="EL196" s="21"/>
      <c r="EM196" s="44">
        <v>921241</v>
      </c>
      <c r="EN196" s="44"/>
      <c r="EO196" s="44">
        <v>147893</v>
      </c>
      <c r="EP196" s="21"/>
      <c r="EQ196" s="21"/>
      <c r="ER196" s="21"/>
      <c r="ES196" s="21"/>
      <c r="ET196" s="44"/>
      <c r="EU196" s="21"/>
      <c r="EV196" s="44"/>
      <c r="EW196" s="21"/>
      <c r="EX196" s="44"/>
      <c r="EY196" s="44"/>
      <c r="EZ196" s="21"/>
      <c r="FA196" s="21"/>
      <c r="FB196" s="44"/>
      <c r="FC196" s="44"/>
      <c r="FD196" s="21"/>
      <c r="FE196" s="112"/>
      <c r="FF196" s="44"/>
      <c r="FG196" s="44">
        <v>9010912</v>
      </c>
      <c r="FH196" s="44">
        <v>2061782</v>
      </c>
      <c r="FI196" s="44">
        <v>7323265</v>
      </c>
      <c r="FJ196" s="44">
        <v>410579</v>
      </c>
      <c r="FK196" s="44">
        <v>5846656</v>
      </c>
      <c r="FL196" s="44"/>
      <c r="FM196" s="44"/>
      <c r="FN196" s="44"/>
      <c r="FO196" s="44">
        <v>2876523</v>
      </c>
      <c r="FP196" s="44"/>
      <c r="FQ196" s="44"/>
      <c r="FR196" s="44"/>
      <c r="FS196" s="44"/>
      <c r="FT196" s="44">
        <v>28208</v>
      </c>
      <c r="FU196" s="44">
        <v>41606</v>
      </c>
      <c r="FV196" s="21">
        <v>485542</v>
      </c>
      <c r="FW196" s="44"/>
      <c r="FX196" s="44">
        <v>468509</v>
      </c>
      <c r="FY196" s="44">
        <v>24684</v>
      </c>
      <c r="FZ196" s="44">
        <v>399408</v>
      </c>
      <c r="GA196" s="44">
        <v>31526</v>
      </c>
      <c r="GB196" s="44"/>
      <c r="GC196" s="44">
        <v>53426</v>
      </c>
      <c r="GD196" s="44">
        <v>487581</v>
      </c>
      <c r="GE196" s="44">
        <v>427694</v>
      </c>
      <c r="GF196" s="44">
        <v>284145</v>
      </c>
      <c r="GG196" s="44">
        <v>1005880</v>
      </c>
      <c r="GH196" s="44">
        <v>152215</v>
      </c>
      <c r="GI196" s="44">
        <v>139287</v>
      </c>
      <c r="GJ196" s="44">
        <v>240433</v>
      </c>
      <c r="GK196" s="44">
        <v>3861416</v>
      </c>
      <c r="GL196" s="44">
        <v>68532</v>
      </c>
      <c r="GM196" s="44">
        <v>1141582</v>
      </c>
      <c r="GN196" s="44">
        <v>115111</v>
      </c>
      <c r="GO196" s="44">
        <v>31985</v>
      </c>
      <c r="GP196" s="44"/>
      <c r="GQ196" s="44">
        <v>133766</v>
      </c>
      <c r="GR196" s="44">
        <v>50244</v>
      </c>
      <c r="GS196" s="44">
        <v>2622355</v>
      </c>
      <c r="GT196" s="44"/>
      <c r="GU196" s="21">
        <v>386694</v>
      </c>
      <c r="GV196" s="44">
        <v>770594</v>
      </c>
      <c r="GW196" s="44">
        <v>100075</v>
      </c>
      <c r="GX196" s="44">
        <v>1082</v>
      </c>
      <c r="GY196" s="44">
        <v>3880800</v>
      </c>
      <c r="GZ196" s="44">
        <v>5898822</v>
      </c>
      <c r="HA196" s="44">
        <v>844536</v>
      </c>
      <c r="HB196" s="44"/>
      <c r="HC196" s="44">
        <v>-2862558</v>
      </c>
      <c r="HD196" s="44">
        <v>3880800</v>
      </c>
      <c r="HE196" s="21"/>
      <c r="HF196" s="21"/>
      <c r="HG196" s="21">
        <v>2152656</v>
      </c>
      <c r="HH196" s="21"/>
      <c r="HI196" s="21">
        <v>75075</v>
      </c>
      <c r="HJ196" s="44"/>
      <c r="HK196" s="21">
        <v>1187158</v>
      </c>
      <c r="HL196" s="21">
        <v>1212414</v>
      </c>
      <c r="HM196" s="21">
        <v>2474647</v>
      </c>
      <c r="HN196" s="21">
        <v>-2087953</v>
      </c>
      <c r="HO196" s="21"/>
      <c r="HP196" s="44"/>
      <c r="HQ196" s="47"/>
      <c r="HR196" s="47"/>
      <c r="HS196" s="47"/>
      <c r="HT196" s="47" t="s">
        <v>2895</v>
      </c>
      <c r="HU196" s="47">
        <v>-589882.20000000007</v>
      </c>
      <c r="HV196" s="47">
        <v>3176</v>
      </c>
      <c r="HW196" s="47">
        <v>0</v>
      </c>
      <c r="HX196" s="47">
        <v>19464</v>
      </c>
      <c r="HY196" s="47">
        <v>50891</v>
      </c>
      <c r="HZ196" s="47">
        <v>108266</v>
      </c>
      <c r="IA196" s="47">
        <v>8946</v>
      </c>
      <c r="IB196" s="47">
        <v>352</v>
      </c>
      <c r="IC196" s="47">
        <v>3807</v>
      </c>
      <c r="ID196"/>
      <c r="IE196" s="47">
        <v>3624</v>
      </c>
      <c r="IF196">
        <v>13947</v>
      </c>
      <c r="IG196" s="47">
        <v>11073</v>
      </c>
      <c r="IH196" s="47">
        <v>24101</v>
      </c>
      <c r="II196">
        <v>3729</v>
      </c>
      <c r="IJ196">
        <v>5508</v>
      </c>
      <c r="IK196">
        <v>3992</v>
      </c>
      <c r="IL196">
        <v>20823</v>
      </c>
      <c r="IM196">
        <v>281699</v>
      </c>
      <c r="IN196">
        <v>0</v>
      </c>
      <c r="IO196">
        <v>0</v>
      </c>
      <c r="IP196">
        <v>30</v>
      </c>
      <c r="IQ196">
        <v>183</v>
      </c>
      <c r="IR196">
        <v>0</v>
      </c>
      <c r="IS196">
        <v>0</v>
      </c>
      <c r="IT196">
        <v>213</v>
      </c>
      <c r="IU196">
        <v>262658</v>
      </c>
      <c r="IV196">
        <v>0</v>
      </c>
      <c r="IW196">
        <v>1182531</v>
      </c>
      <c r="IX196">
        <v>2082288</v>
      </c>
      <c r="IY196">
        <v>2578174</v>
      </c>
      <c r="IZ196">
        <v>351607</v>
      </c>
      <c r="JA196">
        <v>16674</v>
      </c>
      <c r="JB196">
        <v>185542</v>
      </c>
      <c r="JC196"/>
      <c r="JD196">
        <v>108074</v>
      </c>
      <c r="JE196">
        <v>276124</v>
      </c>
      <c r="JF196">
        <v>196005</v>
      </c>
      <c r="JG196">
        <v>503765</v>
      </c>
      <c r="JH196">
        <v>123764</v>
      </c>
      <c r="JI196">
        <v>110610</v>
      </c>
      <c r="JJ196">
        <v>197150</v>
      </c>
      <c r="JK196">
        <v>835946</v>
      </c>
      <c r="JL196">
        <v>9010912</v>
      </c>
      <c r="JM196">
        <v>0</v>
      </c>
      <c r="JN196">
        <v>0</v>
      </c>
      <c r="JO196">
        <v>1242</v>
      </c>
      <c r="JP196">
        <v>4309</v>
      </c>
      <c r="JQ196">
        <v>0</v>
      </c>
      <c r="JR196">
        <v>0</v>
      </c>
      <c r="JS196">
        <v>5551</v>
      </c>
      <c r="JT196"/>
      <c r="JU196"/>
      <c r="JV196"/>
      <c r="JW196"/>
      <c r="JX196"/>
      <c r="JY196"/>
      <c r="JZ196"/>
      <c r="KA196"/>
      <c r="KB196"/>
      <c r="KC196"/>
      <c r="KD196"/>
      <c r="KE196"/>
      <c r="KF196">
        <v>175</v>
      </c>
      <c r="KG196">
        <v>262</v>
      </c>
      <c r="KH196">
        <v>130</v>
      </c>
      <c r="KI196">
        <v>119</v>
      </c>
      <c r="KJ196">
        <v>183</v>
      </c>
      <c r="KK196">
        <v>88</v>
      </c>
      <c r="KL196">
        <v>70</v>
      </c>
      <c r="KM196">
        <v>104</v>
      </c>
      <c r="KN196">
        <v>55</v>
      </c>
      <c r="KO196">
        <v>1</v>
      </c>
      <c r="KP196">
        <v>0</v>
      </c>
      <c r="KQ196">
        <v>0</v>
      </c>
      <c r="KR196">
        <v>0</v>
      </c>
      <c r="KS196">
        <v>0</v>
      </c>
      <c r="KT196">
        <v>1</v>
      </c>
      <c r="KU196">
        <v>1</v>
      </c>
      <c r="KV196">
        <v>0</v>
      </c>
      <c r="KW196">
        <v>0</v>
      </c>
      <c r="KX196">
        <v>0</v>
      </c>
      <c r="KY196">
        <v>1</v>
      </c>
      <c r="KZ196">
        <v>0</v>
      </c>
      <c r="LA196">
        <v>0</v>
      </c>
      <c r="LB196">
        <v>0</v>
      </c>
      <c r="LC196">
        <v>0</v>
      </c>
      <c r="LD196">
        <v>1</v>
      </c>
      <c r="LE196">
        <v>0</v>
      </c>
      <c r="LF196">
        <v>0</v>
      </c>
      <c r="LG196">
        <v>0</v>
      </c>
      <c r="LH196">
        <v>0</v>
      </c>
    </row>
    <row r="197" spans="1:320" s="34" customFormat="1" ht="15" customHeight="1" x14ac:dyDescent="0.25">
      <c r="A197" s="45">
        <v>206190067</v>
      </c>
      <c r="B197" s="45" t="s">
        <v>2896</v>
      </c>
      <c r="C197" s="46">
        <v>45292</v>
      </c>
      <c r="D197" s="46">
        <v>45657</v>
      </c>
      <c r="E197" s="47">
        <v>366</v>
      </c>
      <c r="F197" s="45" t="s">
        <v>883</v>
      </c>
      <c r="G197" s="45" t="s">
        <v>884</v>
      </c>
      <c r="H197" s="45" t="s">
        <v>1030</v>
      </c>
      <c r="I197" s="45" t="s">
        <v>886</v>
      </c>
      <c r="J197" s="45" t="s">
        <v>887</v>
      </c>
      <c r="K197" s="45" t="s">
        <v>1031</v>
      </c>
      <c r="L197" s="45" t="s">
        <v>2897</v>
      </c>
      <c r="M197" s="45" t="s">
        <v>2898</v>
      </c>
      <c r="N197" s="45" t="s">
        <v>2899</v>
      </c>
      <c r="O197" s="45" t="s">
        <v>2900</v>
      </c>
      <c r="P197" s="45" t="s">
        <v>2901</v>
      </c>
      <c r="Q197" s="45" t="s">
        <v>2902</v>
      </c>
      <c r="R197" t="s">
        <v>2903</v>
      </c>
      <c r="S197" s="45" t="s">
        <v>893</v>
      </c>
      <c r="T197"/>
      <c r="U197" s="47">
        <v>59</v>
      </c>
      <c r="V197" s="47">
        <v>59</v>
      </c>
      <c r="W197" s="47" t="s">
        <v>1728</v>
      </c>
      <c r="X197" s="47">
        <v>21594</v>
      </c>
      <c r="Y197" s="47">
        <v>20287</v>
      </c>
      <c r="Z197" s="48">
        <v>214.9</v>
      </c>
      <c r="AA197" s="44">
        <v>170</v>
      </c>
      <c r="AB197" s="44">
        <v>148</v>
      </c>
      <c r="AC197" s="44">
        <v>8790</v>
      </c>
      <c r="AD197" s="44">
        <v>328</v>
      </c>
      <c r="AE197" s="44">
        <v>567</v>
      </c>
      <c r="AF197" s="44">
        <v>10010</v>
      </c>
      <c r="AG197" s="44"/>
      <c r="AH197" s="47"/>
      <c r="AI197" s="47">
        <v>86</v>
      </c>
      <c r="AJ197">
        <v>506</v>
      </c>
      <c r="AK197" t="s">
        <v>895</v>
      </c>
      <c r="AL197">
        <v>20287</v>
      </c>
      <c r="AM197"/>
      <c r="AN197"/>
      <c r="AO197"/>
      <c r="AP197"/>
      <c r="AQ197"/>
      <c r="AR197" s="44"/>
      <c r="AS197" s="44"/>
      <c r="AT197" s="44"/>
      <c r="AU197" s="44">
        <v>6597118</v>
      </c>
      <c r="AV197" s="44">
        <v>2353681</v>
      </c>
      <c r="AW197" s="44">
        <v>-2808804</v>
      </c>
      <c r="AX197" s="44">
        <v>15981</v>
      </c>
      <c r="AY197" s="44">
        <v>11775584</v>
      </c>
      <c r="AZ197" s="21">
        <v>11100971</v>
      </c>
      <c r="BA197" s="21">
        <v>674613</v>
      </c>
      <c r="BB197" s="44">
        <v>-6927</v>
      </c>
      <c r="BC197" s="44">
        <v>98642</v>
      </c>
      <c r="BD197" s="44"/>
      <c r="BE197" s="44">
        <v>569044</v>
      </c>
      <c r="BF197" s="44">
        <v>2899018</v>
      </c>
      <c r="BG197" s="44">
        <v>105860</v>
      </c>
      <c r="BH197" s="44">
        <v>342662</v>
      </c>
      <c r="BI197" s="21">
        <v>3060138</v>
      </c>
      <c r="BJ197" s="21"/>
      <c r="BK197" s="21"/>
      <c r="BL197" s="21">
        <v>27520</v>
      </c>
      <c r="BM197" s="21">
        <v>161920</v>
      </c>
      <c r="BN197" s="21">
        <v>6597118</v>
      </c>
      <c r="BO197" s="21"/>
      <c r="BP197" s="21"/>
      <c r="BQ197" s="44"/>
      <c r="BR197" s="21"/>
      <c r="BS197" s="44"/>
      <c r="BT197" s="21"/>
      <c r="BU197" s="44"/>
      <c r="BV197" s="21"/>
      <c r="BW197" s="44">
        <v>2263112</v>
      </c>
      <c r="BX197" s="21"/>
      <c r="BY197" s="21">
        <v>90569</v>
      </c>
      <c r="BZ197" s="21"/>
      <c r="CA197" s="44"/>
      <c r="CB197" s="44"/>
      <c r="CC197" s="44"/>
      <c r="CD197" s="44"/>
      <c r="CE197" s="44"/>
      <c r="CF197" s="44"/>
      <c r="CG197" s="44"/>
      <c r="CH197" s="44"/>
      <c r="CI197" s="21"/>
      <c r="CJ197" s="44"/>
      <c r="CK197" s="21"/>
      <c r="CL197" s="44"/>
      <c r="CM197" s="44">
        <v>0</v>
      </c>
      <c r="CN197" s="44">
        <v>3476</v>
      </c>
      <c r="CO197" s="44">
        <v>970790</v>
      </c>
      <c r="CP197" s="44">
        <v>0</v>
      </c>
      <c r="CQ197" s="21">
        <v>663688</v>
      </c>
      <c r="CR197" s="44">
        <v>155589</v>
      </c>
      <c r="CS197" s="44">
        <v>492132</v>
      </c>
      <c r="CT197" s="44">
        <v>35384</v>
      </c>
      <c r="CU197" s="44"/>
      <c r="CV197" s="44">
        <v>32622</v>
      </c>
      <c r="CW197" s="21"/>
      <c r="CX197" s="21"/>
      <c r="CY197" s="21"/>
      <c r="CZ197" s="21"/>
      <c r="DA197" s="21"/>
      <c r="DB197" s="21"/>
      <c r="DC197" s="21"/>
      <c r="DD197" s="21"/>
      <c r="DE197" s="44"/>
      <c r="DF197" s="21"/>
      <c r="DG197" s="44"/>
      <c r="DH197" s="21"/>
      <c r="DI197" s="44"/>
      <c r="DJ197" s="44"/>
      <c r="DK197" s="44"/>
      <c r="DL197" s="44"/>
      <c r="DM197" s="21"/>
      <c r="DN197" s="44"/>
      <c r="DO197" s="44"/>
      <c r="DP197" s="44"/>
      <c r="DQ197" s="44"/>
      <c r="DR197" s="44"/>
      <c r="DS197" s="44"/>
      <c r="DT197" s="44"/>
      <c r="DU197" s="44"/>
      <c r="DV197" s="44"/>
      <c r="DW197" s="44"/>
      <c r="DX197" s="44"/>
      <c r="DY197" s="44"/>
      <c r="DZ197" s="44"/>
      <c r="EA197" s="44"/>
      <c r="EB197" s="21"/>
      <c r="EC197" s="44">
        <v>-2884752</v>
      </c>
      <c r="ED197" s="44"/>
      <c r="EE197" s="21">
        <v>-14368</v>
      </c>
      <c r="EF197" s="44"/>
      <c r="EG197" s="21">
        <v>87941</v>
      </c>
      <c r="EH197" s="44"/>
      <c r="EI197" s="21"/>
      <c r="EJ197" s="44"/>
      <c r="EK197" s="44"/>
      <c r="EL197" s="21"/>
      <c r="EM197" s="44"/>
      <c r="EN197" s="44"/>
      <c r="EO197" s="44">
        <v>2375</v>
      </c>
      <c r="EP197" s="21"/>
      <c r="EQ197" s="21"/>
      <c r="ER197" s="21"/>
      <c r="ES197" s="21"/>
      <c r="ET197" s="44"/>
      <c r="EU197" s="21"/>
      <c r="EV197" s="44"/>
      <c r="EW197" s="21"/>
      <c r="EX197" s="44"/>
      <c r="EY197" s="44"/>
      <c r="EZ197" s="21"/>
      <c r="FA197" s="21"/>
      <c r="FB197" s="44"/>
      <c r="FC197" s="44"/>
      <c r="FD197" s="21"/>
      <c r="FE197" s="112"/>
      <c r="FF197" s="44"/>
      <c r="FG197" s="44">
        <v>4677471</v>
      </c>
      <c r="FH197" s="44">
        <v>1160982</v>
      </c>
      <c r="FI197" s="44">
        <v>5262518</v>
      </c>
      <c r="FJ197" s="44">
        <v>188810</v>
      </c>
      <c r="FK197" s="44">
        <v>3901048</v>
      </c>
      <c r="FL197" s="44"/>
      <c r="FM197" s="44"/>
      <c r="FN197" s="44"/>
      <c r="FO197" s="44"/>
      <c r="FP197" s="44"/>
      <c r="FQ197" s="44"/>
      <c r="FR197" s="44"/>
      <c r="FS197" s="44"/>
      <c r="FT197" s="44">
        <v>14491</v>
      </c>
      <c r="FU197" s="44">
        <v>24935</v>
      </c>
      <c r="FV197" s="21">
        <v>399617</v>
      </c>
      <c r="FW197" s="44"/>
      <c r="FX197" s="44">
        <v>353332</v>
      </c>
      <c r="FY197" s="44">
        <v>60035</v>
      </c>
      <c r="FZ197" s="44">
        <v>337192</v>
      </c>
      <c r="GA197" s="44">
        <v>39382</v>
      </c>
      <c r="GB197" s="44"/>
      <c r="GC197" s="44">
        <v>25016</v>
      </c>
      <c r="GD197" s="44">
        <v>306062</v>
      </c>
      <c r="GE197" s="44">
        <v>309218</v>
      </c>
      <c r="GF197" s="44">
        <v>148554</v>
      </c>
      <c r="GG197" s="44">
        <v>566532</v>
      </c>
      <c r="GH197" s="44">
        <v>112363</v>
      </c>
      <c r="GI197" s="44">
        <v>144183</v>
      </c>
      <c r="GJ197" s="44">
        <v>134895</v>
      </c>
      <c r="GK197" s="44">
        <v>3516066</v>
      </c>
      <c r="GL197" s="44"/>
      <c r="GM197" s="44">
        <v>411985</v>
      </c>
      <c r="GN197" s="44">
        <v>157693</v>
      </c>
      <c r="GO197" s="44">
        <v>23456</v>
      </c>
      <c r="GP197" s="44"/>
      <c r="GQ197" s="44">
        <v>6629</v>
      </c>
      <c r="GR197" s="44">
        <v>108287</v>
      </c>
      <c r="GS197" s="44">
        <v>3107153</v>
      </c>
      <c r="GT197" s="44"/>
      <c r="GU197" s="21"/>
      <c r="GV197" s="44"/>
      <c r="GW197" s="44">
        <v>78530</v>
      </c>
      <c r="GX197" s="44"/>
      <c r="GY197" s="44">
        <v>3185683</v>
      </c>
      <c r="GZ197" s="44">
        <v>1123507</v>
      </c>
      <c r="HA197" s="44"/>
      <c r="HB197" s="44"/>
      <c r="HC197" s="44">
        <v>2062176</v>
      </c>
      <c r="HD197" s="44">
        <v>3185683</v>
      </c>
      <c r="HE197" s="21">
        <v>40000</v>
      </c>
      <c r="HF197" s="21"/>
      <c r="HG197" s="21"/>
      <c r="HH197" s="21"/>
      <c r="HI197" s="21">
        <v>0</v>
      </c>
      <c r="HJ197" s="44"/>
      <c r="HK197" s="21"/>
      <c r="HL197" s="21"/>
      <c r="HM197" s="21">
        <v>0</v>
      </c>
      <c r="HN197" s="21">
        <v>0</v>
      </c>
      <c r="HO197" s="21"/>
      <c r="HP197" s="44"/>
      <c r="HQ197" s="47"/>
      <c r="HR197" s="47"/>
      <c r="HS197" s="47"/>
      <c r="HT197" s="47" t="s">
        <v>2904</v>
      </c>
      <c r="HU197" s="47">
        <v>1101036.8599999999</v>
      </c>
      <c r="HV197" s="47">
        <v>1974</v>
      </c>
      <c r="HW197" s="47">
        <v>0</v>
      </c>
      <c r="HX197" s="47">
        <v>5307</v>
      </c>
      <c r="HY197" s="47">
        <v>25484</v>
      </c>
      <c r="HZ197" s="47">
        <v>57082</v>
      </c>
      <c r="IA197" s="47">
        <v>0</v>
      </c>
      <c r="IB197" s="47">
        <v>0</v>
      </c>
      <c r="IC197" s="47">
        <v>3868</v>
      </c>
      <c r="ID197"/>
      <c r="IE197" s="47">
        <v>4082</v>
      </c>
      <c r="IF197">
        <v>10906</v>
      </c>
      <c r="IG197" s="47"/>
      <c r="IH197" s="47">
        <v>13980</v>
      </c>
      <c r="II197">
        <v>3034</v>
      </c>
      <c r="IJ197">
        <v>4457</v>
      </c>
      <c r="IK197">
        <v>1937</v>
      </c>
      <c r="IL197">
        <v>12873</v>
      </c>
      <c r="IM197">
        <v>144984</v>
      </c>
      <c r="IN197">
        <v>0</v>
      </c>
      <c r="IO197">
        <v>0</v>
      </c>
      <c r="IP197">
        <v>0</v>
      </c>
      <c r="IQ197">
        <v>0</v>
      </c>
      <c r="IR197">
        <v>0</v>
      </c>
      <c r="IS197">
        <v>0</v>
      </c>
      <c r="IT197">
        <v>0</v>
      </c>
      <c r="IU197">
        <v>225042</v>
      </c>
      <c r="IV197">
        <v>0</v>
      </c>
      <c r="IW197">
        <v>310814</v>
      </c>
      <c r="IX197">
        <v>976267</v>
      </c>
      <c r="IY197">
        <v>1355067</v>
      </c>
      <c r="IZ197">
        <v>0</v>
      </c>
      <c r="JA197">
        <v>0</v>
      </c>
      <c r="JB197">
        <v>158693</v>
      </c>
      <c r="JC197"/>
      <c r="JD197">
        <v>130001</v>
      </c>
      <c r="JE197">
        <v>200869</v>
      </c>
      <c r="JF197"/>
      <c r="JG197">
        <v>311338</v>
      </c>
      <c r="JH197">
        <v>93202</v>
      </c>
      <c r="JI197">
        <v>110994</v>
      </c>
      <c r="JJ197">
        <v>102777</v>
      </c>
      <c r="JK197">
        <v>702407</v>
      </c>
      <c r="JL197">
        <v>4677471</v>
      </c>
      <c r="JM197">
        <v>0</v>
      </c>
      <c r="JN197">
        <v>0</v>
      </c>
      <c r="JO197">
        <v>0</v>
      </c>
      <c r="JP197">
        <v>0</v>
      </c>
      <c r="JQ197">
        <v>0</v>
      </c>
      <c r="JR197">
        <v>0</v>
      </c>
      <c r="JS197">
        <v>0</v>
      </c>
      <c r="JT197"/>
      <c r="JU197"/>
      <c r="JV197"/>
      <c r="JW197"/>
      <c r="JX197"/>
      <c r="JY197"/>
      <c r="JZ197"/>
      <c r="KA197"/>
      <c r="KB197"/>
      <c r="KC197"/>
      <c r="KD197"/>
      <c r="KE197"/>
      <c r="KF197">
        <v>118</v>
      </c>
      <c r="KG197">
        <v>163</v>
      </c>
      <c r="KH197">
        <v>70</v>
      </c>
      <c r="KI197">
        <v>84</v>
      </c>
      <c r="KJ197">
        <v>119</v>
      </c>
      <c r="KK197">
        <v>44</v>
      </c>
      <c r="KL197">
        <v>53</v>
      </c>
      <c r="KM197">
        <v>73</v>
      </c>
      <c r="KN197">
        <v>29</v>
      </c>
      <c r="KO197">
        <v>1</v>
      </c>
      <c r="KP197">
        <v>0</v>
      </c>
      <c r="KQ197">
        <v>0</v>
      </c>
      <c r="KR197">
        <v>1</v>
      </c>
      <c r="KS197">
        <v>0</v>
      </c>
      <c r="KT197">
        <v>0</v>
      </c>
      <c r="KU197">
        <v>1</v>
      </c>
      <c r="KV197">
        <v>0</v>
      </c>
      <c r="KW197">
        <v>0</v>
      </c>
      <c r="KX197">
        <v>0</v>
      </c>
      <c r="KY197">
        <v>0</v>
      </c>
      <c r="KZ197">
        <v>0</v>
      </c>
      <c r="LA197">
        <v>0</v>
      </c>
      <c r="LB197">
        <v>0</v>
      </c>
      <c r="LC197">
        <v>0</v>
      </c>
      <c r="LD197">
        <v>1</v>
      </c>
      <c r="LE197">
        <v>0</v>
      </c>
      <c r="LF197">
        <v>0</v>
      </c>
      <c r="LG197">
        <v>0</v>
      </c>
      <c r="LH197">
        <v>0</v>
      </c>
    </row>
    <row r="198" spans="1:320" s="34" customFormat="1" ht="15" customHeight="1" x14ac:dyDescent="0.25">
      <c r="A198" s="45">
        <v>206190068</v>
      </c>
      <c r="B198" s="45" t="s">
        <v>2905</v>
      </c>
      <c r="C198" s="46">
        <v>45292</v>
      </c>
      <c r="D198" s="46">
        <v>45657</v>
      </c>
      <c r="E198" s="47">
        <v>366</v>
      </c>
      <c r="F198" s="45" t="s">
        <v>883</v>
      </c>
      <c r="G198" s="45" t="s">
        <v>884</v>
      </c>
      <c r="H198" s="45" t="s">
        <v>1030</v>
      </c>
      <c r="I198" s="45" t="s">
        <v>886</v>
      </c>
      <c r="J198" s="45" t="s">
        <v>887</v>
      </c>
      <c r="K198" s="45" t="s">
        <v>1031</v>
      </c>
      <c r="L198" s="45" t="s">
        <v>2897</v>
      </c>
      <c r="M198" s="45" t="s">
        <v>2906</v>
      </c>
      <c r="N198" s="45" t="s">
        <v>2907</v>
      </c>
      <c r="O198" s="45" t="s">
        <v>2900</v>
      </c>
      <c r="P198" s="45" t="s">
        <v>2908</v>
      </c>
      <c r="Q198" s="45" t="s">
        <v>2909</v>
      </c>
      <c r="R198" t="s">
        <v>2910</v>
      </c>
      <c r="S198" s="45" t="s">
        <v>893</v>
      </c>
      <c r="T198" t="s">
        <v>2730</v>
      </c>
      <c r="U198" s="47">
        <v>53</v>
      </c>
      <c r="V198" s="47">
        <v>53</v>
      </c>
      <c r="W198" s="47" t="s">
        <v>1728</v>
      </c>
      <c r="X198" s="47">
        <v>19398</v>
      </c>
      <c r="Y198" s="47">
        <v>17576</v>
      </c>
      <c r="Z198" s="48">
        <v>208.57</v>
      </c>
      <c r="AA198" s="44">
        <v>212</v>
      </c>
      <c r="AB198" s="44">
        <v>211</v>
      </c>
      <c r="AC198" s="44">
        <v>7765</v>
      </c>
      <c r="AD198" s="44">
        <v>792</v>
      </c>
      <c r="AE198" s="44">
        <v>699</v>
      </c>
      <c r="AF198" s="44">
        <v>7773</v>
      </c>
      <c r="AG198" s="44"/>
      <c r="AH198" s="47">
        <v>351</v>
      </c>
      <c r="AI198" s="47">
        <v>194</v>
      </c>
      <c r="AJ198">
        <v>2</v>
      </c>
      <c r="AK198" t="s">
        <v>895</v>
      </c>
      <c r="AL198">
        <v>17576</v>
      </c>
      <c r="AM198"/>
      <c r="AN198"/>
      <c r="AO198"/>
      <c r="AP198"/>
      <c r="AQ198"/>
      <c r="AR198" s="44"/>
      <c r="AS198" s="44"/>
      <c r="AT198" s="44"/>
      <c r="AU198" s="44">
        <v>8731782</v>
      </c>
      <c r="AV198" s="44">
        <v>4623303</v>
      </c>
      <c r="AW198" s="44">
        <v>2063515</v>
      </c>
      <c r="AX198" s="44">
        <v>606</v>
      </c>
      <c r="AY198" s="44">
        <v>11292176</v>
      </c>
      <c r="AZ198" s="21">
        <v>9194067</v>
      </c>
      <c r="BA198" s="21">
        <v>2098109</v>
      </c>
      <c r="BB198" s="44">
        <v>2258</v>
      </c>
      <c r="BC198" s="44">
        <v>454651</v>
      </c>
      <c r="BD198" s="44"/>
      <c r="BE198" s="44">
        <v>1645716</v>
      </c>
      <c r="BF198" s="44">
        <v>3855200</v>
      </c>
      <c r="BG198" s="44">
        <v>394181</v>
      </c>
      <c r="BH198" s="44">
        <v>287565</v>
      </c>
      <c r="BI198" s="21">
        <v>3919685</v>
      </c>
      <c r="BJ198" s="21"/>
      <c r="BK198" s="21">
        <v>178751</v>
      </c>
      <c r="BL198" s="21">
        <v>95400</v>
      </c>
      <c r="BM198" s="21">
        <v>1000</v>
      </c>
      <c r="BN198" s="21">
        <v>8731782</v>
      </c>
      <c r="BO198" s="21"/>
      <c r="BP198" s="21"/>
      <c r="BQ198" s="44"/>
      <c r="BR198" s="21"/>
      <c r="BS198" s="44"/>
      <c r="BT198" s="21"/>
      <c r="BU198" s="44"/>
      <c r="BV198" s="21"/>
      <c r="BW198" s="44">
        <v>2523465</v>
      </c>
      <c r="BX198" s="21"/>
      <c r="BY198" s="21">
        <v>233358</v>
      </c>
      <c r="BZ198" s="21"/>
      <c r="CA198" s="44">
        <v>3214</v>
      </c>
      <c r="CB198" s="44"/>
      <c r="CC198" s="44">
        <v>1772248</v>
      </c>
      <c r="CD198" s="44"/>
      <c r="CE198" s="44"/>
      <c r="CF198" s="44"/>
      <c r="CG198" s="44">
        <v>90838</v>
      </c>
      <c r="CH198" s="44"/>
      <c r="CI198" s="21">
        <v>180</v>
      </c>
      <c r="CJ198" s="44"/>
      <c r="CK198" s="21"/>
      <c r="CL198" s="44"/>
      <c r="CM198" s="44">
        <v>7648</v>
      </c>
      <c r="CN198" s="44">
        <v>0</v>
      </c>
      <c r="CO198" s="44">
        <v>1645373</v>
      </c>
      <c r="CP198" s="44">
        <v>0</v>
      </c>
      <c r="CQ198" s="21">
        <v>1891215</v>
      </c>
      <c r="CR198" s="44">
        <v>535275</v>
      </c>
      <c r="CS198" s="44">
        <v>451004</v>
      </c>
      <c r="CT198" s="44">
        <v>18487</v>
      </c>
      <c r="CU198" s="44"/>
      <c r="CV198" s="44">
        <v>74301</v>
      </c>
      <c r="CW198" s="21"/>
      <c r="CX198" s="21"/>
      <c r="CY198" s="21"/>
      <c r="CZ198" s="21"/>
      <c r="DA198" s="21"/>
      <c r="DB198" s="21"/>
      <c r="DC198" s="21"/>
      <c r="DD198" s="21"/>
      <c r="DE198" s="44"/>
      <c r="DF198" s="21"/>
      <c r="DG198" s="44"/>
      <c r="DH198" s="21"/>
      <c r="DI198" s="44"/>
      <c r="DJ198" s="44"/>
      <c r="DK198" s="44"/>
      <c r="DL198" s="44"/>
      <c r="DM198" s="21"/>
      <c r="DN198" s="44"/>
      <c r="DO198" s="44">
        <v>3888</v>
      </c>
      <c r="DP198" s="44"/>
      <c r="DQ198" s="44"/>
      <c r="DR198" s="44"/>
      <c r="DS198" s="44">
        <v>3</v>
      </c>
      <c r="DT198" s="44"/>
      <c r="DU198" s="44"/>
      <c r="DV198" s="44"/>
      <c r="DW198" s="44"/>
      <c r="DX198" s="44"/>
      <c r="DY198" s="44"/>
      <c r="DZ198" s="44"/>
      <c r="EA198" s="44"/>
      <c r="EB198" s="21"/>
      <c r="EC198" s="44">
        <v>-576243</v>
      </c>
      <c r="ED198" s="44">
        <v>12</v>
      </c>
      <c r="EE198" s="21">
        <v>121433</v>
      </c>
      <c r="EF198" s="44"/>
      <c r="EG198" s="21">
        <v>118244</v>
      </c>
      <c r="EH198" s="44"/>
      <c r="EI198" s="21">
        <v>2341761</v>
      </c>
      <c r="EJ198" s="44"/>
      <c r="EK198" s="44"/>
      <c r="EL198" s="21"/>
      <c r="EM198" s="44">
        <v>55417</v>
      </c>
      <c r="EN198" s="44"/>
      <c r="EO198" s="44">
        <v>-1000</v>
      </c>
      <c r="EP198" s="21"/>
      <c r="EQ198" s="21"/>
      <c r="ER198" s="21"/>
      <c r="ES198" s="21"/>
      <c r="ET198" s="44"/>
      <c r="EU198" s="21"/>
      <c r="EV198" s="44"/>
      <c r="EW198" s="21"/>
      <c r="EX198" s="44"/>
      <c r="EY198" s="44"/>
      <c r="EZ198" s="21"/>
      <c r="FA198" s="21"/>
      <c r="FB198" s="44"/>
      <c r="FC198" s="44"/>
      <c r="FD198" s="21"/>
      <c r="FE198" s="112"/>
      <c r="FF198" s="44"/>
      <c r="FG198" s="44">
        <v>4505019</v>
      </c>
      <c r="FH198" s="44">
        <v>1129588</v>
      </c>
      <c r="FI198" s="44">
        <v>3559460</v>
      </c>
      <c r="FJ198" s="44">
        <v>227335</v>
      </c>
      <c r="FK198" s="44">
        <v>2933773</v>
      </c>
      <c r="FL198" s="44"/>
      <c r="FM198" s="44"/>
      <c r="FN198" s="44"/>
      <c r="FO198" s="44"/>
      <c r="FP198" s="44"/>
      <c r="FQ198" s="44"/>
      <c r="FR198" s="44"/>
      <c r="FS198" s="44"/>
      <c r="FT198" s="44">
        <v>18550</v>
      </c>
      <c r="FU198" s="44">
        <v>5188</v>
      </c>
      <c r="FV198" s="21">
        <v>451863</v>
      </c>
      <c r="FW198" s="44"/>
      <c r="FX198" s="44">
        <v>592164</v>
      </c>
      <c r="FY198" s="44">
        <v>126401</v>
      </c>
      <c r="FZ198" s="44">
        <v>229755</v>
      </c>
      <c r="GA198" s="44">
        <v>52197</v>
      </c>
      <c r="GB198" s="44"/>
      <c r="GC198" s="44">
        <v>13698</v>
      </c>
      <c r="GD198" s="44">
        <v>274335</v>
      </c>
      <c r="GE198" s="44">
        <v>169841</v>
      </c>
      <c r="GF198" s="44">
        <v>77845</v>
      </c>
      <c r="GG198" s="44">
        <v>585979</v>
      </c>
      <c r="GH198" s="44">
        <v>326464</v>
      </c>
      <c r="GI198" s="44">
        <v>160000</v>
      </c>
      <c r="GJ198" s="44">
        <v>2658</v>
      </c>
      <c r="GK198" s="44">
        <v>2149669</v>
      </c>
      <c r="GL198" s="44">
        <v>292311</v>
      </c>
      <c r="GM198" s="44">
        <v>469038</v>
      </c>
      <c r="GN198" s="44">
        <v>43825</v>
      </c>
      <c r="GO198" s="44">
        <v>8472</v>
      </c>
      <c r="GP198" s="44"/>
      <c r="GQ198" s="44">
        <v>9</v>
      </c>
      <c r="GR198" s="44">
        <v>210032</v>
      </c>
      <c r="GS198" s="44">
        <v>1297377</v>
      </c>
      <c r="GT198" s="44"/>
      <c r="GU198" s="21">
        <v>1486101</v>
      </c>
      <c r="GV198" s="44"/>
      <c r="GW198" s="44">
        <v>14600443</v>
      </c>
      <c r="GX198" s="44"/>
      <c r="GY198" s="44">
        <v>17383921</v>
      </c>
      <c r="GZ198" s="44">
        <v>743659</v>
      </c>
      <c r="HA198" s="44">
        <v>3024250</v>
      </c>
      <c r="HB198" s="44"/>
      <c r="HC198" s="44">
        <v>13616012</v>
      </c>
      <c r="HD198" s="44">
        <v>17383921</v>
      </c>
      <c r="HE198" s="21"/>
      <c r="HF198" s="21">
        <v>11576192</v>
      </c>
      <c r="HG198" s="21"/>
      <c r="HH198" s="21"/>
      <c r="HI198" s="21">
        <v>8260</v>
      </c>
      <c r="HJ198" s="44"/>
      <c r="HK198" s="21">
        <v>2407828</v>
      </c>
      <c r="HL198" s="21">
        <v>1127497</v>
      </c>
      <c r="HM198" s="21">
        <v>3543585</v>
      </c>
      <c r="HN198" s="21">
        <v>-2057484</v>
      </c>
      <c r="HO198" s="21"/>
      <c r="HP198" s="44"/>
      <c r="HQ198" s="47"/>
      <c r="HR198" s="47"/>
      <c r="HS198" s="47"/>
      <c r="HT198" s="47" t="s">
        <v>1759</v>
      </c>
      <c r="HU198" s="47">
        <v>0</v>
      </c>
      <c r="HV198" s="47">
        <v>1993</v>
      </c>
      <c r="HW198" s="47">
        <v>0</v>
      </c>
      <c r="HX198" s="47">
        <v>3949</v>
      </c>
      <c r="HY198" s="47">
        <v>20628</v>
      </c>
      <c r="HZ198" s="47">
        <v>41450</v>
      </c>
      <c r="IA198" s="47">
        <v>0</v>
      </c>
      <c r="IB198" s="47">
        <v>0</v>
      </c>
      <c r="IC198" s="47">
        <v>0</v>
      </c>
      <c r="ID198">
        <v>19632</v>
      </c>
      <c r="IE198" s="47">
        <v>2041</v>
      </c>
      <c r="IF198">
        <v>5773</v>
      </c>
      <c r="IG198" s="47">
        <v>2107</v>
      </c>
      <c r="IH198" s="47">
        <v>12111</v>
      </c>
      <c r="II198">
        <v>4037</v>
      </c>
      <c r="IJ198">
        <v>3748</v>
      </c>
      <c r="IK198">
        <v>52</v>
      </c>
      <c r="IL198">
        <v>7135</v>
      </c>
      <c r="IM198">
        <v>124656</v>
      </c>
      <c r="IN198">
        <v>0</v>
      </c>
      <c r="IO198">
        <v>0</v>
      </c>
      <c r="IP198">
        <v>0</v>
      </c>
      <c r="IQ198">
        <v>139</v>
      </c>
      <c r="IR198">
        <v>0</v>
      </c>
      <c r="IS198">
        <v>0</v>
      </c>
      <c r="IT198">
        <v>139</v>
      </c>
      <c r="IU198">
        <v>160961</v>
      </c>
      <c r="IV198">
        <v>0</v>
      </c>
      <c r="IW198">
        <v>212884</v>
      </c>
      <c r="IX198">
        <v>798092</v>
      </c>
      <c r="IY198">
        <v>971011</v>
      </c>
      <c r="IZ198">
        <v>0</v>
      </c>
      <c r="JA198">
        <v>0</v>
      </c>
      <c r="JB198">
        <v>0</v>
      </c>
      <c r="JC198">
        <v>905886</v>
      </c>
      <c r="JD198">
        <v>77005</v>
      </c>
      <c r="JE198">
        <v>114932</v>
      </c>
      <c r="JF198">
        <v>46341</v>
      </c>
      <c r="JG198">
        <v>298306</v>
      </c>
      <c r="JH198">
        <v>227305</v>
      </c>
      <c r="JI198">
        <v>77870</v>
      </c>
      <c r="JJ198">
        <v>2246</v>
      </c>
      <c r="JK198">
        <v>612180</v>
      </c>
      <c r="JL198">
        <v>4505019</v>
      </c>
      <c r="JM198">
        <v>0</v>
      </c>
      <c r="JN198">
        <v>0</v>
      </c>
      <c r="JO198">
        <v>0</v>
      </c>
      <c r="JP198">
        <v>4876</v>
      </c>
      <c r="JQ198">
        <v>0</v>
      </c>
      <c r="JR198">
        <v>0</v>
      </c>
      <c r="JS198">
        <v>4876</v>
      </c>
      <c r="JT198"/>
      <c r="JU198"/>
      <c r="JV198"/>
      <c r="JW198"/>
      <c r="JX198"/>
      <c r="JY198">
        <v>19632</v>
      </c>
      <c r="JZ198"/>
      <c r="KA198"/>
      <c r="KB198"/>
      <c r="KC198"/>
      <c r="KD198"/>
      <c r="KE198">
        <v>905886</v>
      </c>
      <c r="KF198">
        <v>83</v>
      </c>
      <c r="KG198">
        <v>128</v>
      </c>
      <c r="KH198">
        <v>43</v>
      </c>
      <c r="KI198">
        <v>59</v>
      </c>
      <c r="KJ198">
        <v>90</v>
      </c>
      <c r="KK198">
        <v>32</v>
      </c>
      <c r="KL198">
        <v>30</v>
      </c>
      <c r="KM198">
        <v>41</v>
      </c>
      <c r="KN198">
        <v>16</v>
      </c>
      <c r="KO198">
        <v>1</v>
      </c>
      <c r="KP198">
        <v>0</v>
      </c>
      <c r="KQ198">
        <v>0</v>
      </c>
      <c r="KR198">
        <v>1</v>
      </c>
      <c r="KS198">
        <v>0</v>
      </c>
      <c r="KT198">
        <v>0</v>
      </c>
      <c r="KU198">
        <v>1</v>
      </c>
      <c r="KV198">
        <v>0</v>
      </c>
      <c r="KW198">
        <v>0</v>
      </c>
      <c r="KX198">
        <v>0</v>
      </c>
      <c r="KY198">
        <v>0</v>
      </c>
      <c r="KZ198">
        <v>0</v>
      </c>
      <c r="LA198">
        <v>0</v>
      </c>
      <c r="LB198">
        <v>0</v>
      </c>
      <c r="LC198">
        <v>0</v>
      </c>
      <c r="LD198">
        <v>1</v>
      </c>
      <c r="LE198">
        <v>0</v>
      </c>
      <c r="LF198">
        <v>0</v>
      </c>
      <c r="LG198">
        <v>0</v>
      </c>
      <c r="LH198">
        <v>0</v>
      </c>
    </row>
    <row r="199" spans="1:320" s="34" customFormat="1" ht="15" customHeight="1" x14ac:dyDescent="0.25">
      <c r="A199" s="45">
        <v>206190071</v>
      </c>
      <c r="B199" s="45" t="s">
        <v>2911</v>
      </c>
      <c r="C199" s="46">
        <v>45292</v>
      </c>
      <c r="D199" s="46">
        <v>45657</v>
      </c>
      <c r="E199" s="47">
        <v>366</v>
      </c>
      <c r="F199" s="45" t="s">
        <v>883</v>
      </c>
      <c r="G199" s="45" t="s">
        <v>884</v>
      </c>
      <c r="H199" s="45" t="s">
        <v>1030</v>
      </c>
      <c r="I199" s="45" t="s">
        <v>886</v>
      </c>
      <c r="J199" s="45" t="s">
        <v>887</v>
      </c>
      <c r="K199" s="45" t="s">
        <v>1031</v>
      </c>
      <c r="L199" s="45" t="s">
        <v>2822</v>
      </c>
      <c r="M199" s="45" t="s">
        <v>2912</v>
      </c>
      <c r="N199" s="45" t="s">
        <v>2913</v>
      </c>
      <c r="O199" s="45" t="s">
        <v>1223</v>
      </c>
      <c r="P199" s="45" t="s">
        <v>2825</v>
      </c>
      <c r="Q199" s="45" t="s">
        <v>2914</v>
      </c>
      <c r="R199" t="s">
        <v>2915</v>
      </c>
      <c r="S199" s="45" t="s">
        <v>893</v>
      </c>
      <c r="T199"/>
      <c r="U199" s="47">
        <v>54</v>
      </c>
      <c r="V199" s="47">
        <v>54</v>
      </c>
      <c r="W199" s="47" t="s">
        <v>1728</v>
      </c>
      <c r="X199" s="47">
        <v>19764</v>
      </c>
      <c r="Y199" s="47">
        <v>14094</v>
      </c>
      <c r="Z199" s="48">
        <v>163.13</v>
      </c>
      <c r="AA199" s="44">
        <v>246</v>
      </c>
      <c r="AB199" s="44">
        <v>351</v>
      </c>
      <c r="AC199" s="44">
        <v>6859</v>
      </c>
      <c r="AD199" s="44">
        <v>3028</v>
      </c>
      <c r="AE199" s="44">
        <v>595</v>
      </c>
      <c r="AF199" s="44">
        <v>2256</v>
      </c>
      <c r="AG199" s="44"/>
      <c r="AH199" s="47"/>
      <c r="AI199" s="47">
        <v>1354</v>
      </c>
      <c r="AJ199">
        <v>2</v>
      </c>
      <c r="AK199" t="s">
        <v>895</v>
      </c>
      <c r="AL199">
        <v>14094</v>
      </c>
      <c r="AM199"/>
      <c r="AN199"/>
      <c r="AO199"/>
      <c r="AP199"/>
      <c r="AQ199"/>
      <c r="AR199" s="44"/>
      <c r="AS199" s="44"/>
      <c r="AT199" s="44"/>
      <c r="AU199" s="44">
        <v>5861625</v>
      </c>
      <c r="AV199" s="44">
        <v>4738710</v>
      </c>
      <c r="AW199" s="44">
        <v>957926</v>
      </c>
      <c r="AX199" s="44">
        <v>3491</v>
      </c>
      <c r="AY199" s="44">
        <v>9645900</v>
      </c>
      <c r="AZ199" s="21">
        <v>8872959</v>
      </c>
      <c r="BA199" s="21">
        <v>772941</v>
      </c>
      <c r="BB199" s="44">
        <v>-2</v>
      </c>
      <c r="BC199" s="44"/>
      <c r="BD199" s="44"/>
      <c r="BE199" s="44">
        <v>772939</v>
      </c>
      <c r="BF199" s="44">
        <v>2887625</v>
      </c>
      <c r="BG199" s="44">
        <v>1275350</v>
      </c>
      <c r="BH199" s="44">
        <v>246475</v>
      </c>
      <c r="BI199" s="21">
        <v>902775</v>
      </c>
      <c r="BJ199" s="21"/>
      <c r="BK199" s="21"/>
      <c r="BL199" s="21">
        <v>548600</v>
      </c>
      <c r="BM199" s="21">
        <v>800</v>
      </c>
      <c r="BN199" s="21">
        <v>5861625</v>
      </c>
      <c r="BO199" s="21"/>
      <c r="BP199" s="21"/>
      <c r="BQ199" s="44"/>
      <c r="BR199" s="21"/>
      <c r="BS199" s="44"/>
      <c r="BT199" s="21"/>
      <c r="BU199" s="44"/>
      <c r="BV199" s="21"/>
      <c r="BW199" s="44">
        <v>3250564</v>
      </c>
      <c r="BX199" s="21"/>
      <c r="BY199" s="21">
        <v>1466650</v>
      </c>
      <c r="BZ199" s="21"/>
      <c r="CA199" s="44">
        <v>1429</v>
      </c>
      <c r="CB199" s="44"/>
      <c r="CC199" s="44">
        <v>15995</v>
      </c>
      <c r="CD199" s="44"/>
      <c r="CE199" s="44"/>
      <c r="CF199" s="44"/>
      <c r="CG199" s="44"/>
      <c r="CH199" s="44"/>
      <c r="CI199" s="21">
        <v>4050</v>
      </c>
      <c r="CJ199" s="44"/>
      <c r="CK199" s="21">
        <v>22</v>
      </c>
      <c r="CL199" s="44"/>
      <c r="CM199" s="44">
        <v>518</v>
      </c>
      <c r="CN199" s="44">
        <v>0</v>
      </c>
      <c r="CO199" s="44">
        <v>1803225</v>
      </c>
      <c r="CP199" s="44">
        <v>0</v>
      </c>
      <c r="CQ199" s="21">
        <v>1548450</v>
      </c>
      <c r="CR199" s="44">
        <v>191250</v>
      </c>
      <c r="CS199" s="44">
        <v>1051431</v>
      </c>
      <c r="CT199" s="44">
        <v>75196</v>
      </c>
      <c r="CU199" s="44"/>
      <c r="CV199" s="44">
        <v>68640</v>
      </c>
      <c r="CW199" s="21"/>
      <c r="CX199" s="21"/>
      <c r="CY199" s="21"/>
      <c r="CZ199" s="21"/>
      <c r="DA199" s="21"/>
      <c r="DB199" s="21"/>
      <c r="DC199" s="21"/>
      <c r="DD199" s="21"/>
      <c r="DE199" s="44"/>
      <c r="DF199" s="21"/>
      <c r="DG199" s="44"/>
      <c r="DH199" s="21"/>
      <c r="DI199" s="44"/>
      <c r="DJ199" s="44"/>
      <c r="DK199" s="44"/>
      <c r="DL199" s="44"/>
      <c r="DM199" s="21"/>
      <c r="DN199" s="44"/>
      <c r="DO199" s="44"/>
      <c r="DP199" s="44"/>
      <c r="DQ199" s="44"/>
      <c r="DR199" s="44"/>
      <c r="DS199" s="44"/>
      <c r="DT199" s="44"/>
      <c r="DU199" s="44"/>
      <c r="DV199" s="44"/>
      <c r="DW199" s="44"/>
      <c r="DX199" s="44"/>
      <c r="DY199" s="44"/>
      <c r="DZ199" s="44"/>
      <c r="EA199" s="44"/>
      <c r="EB199" s="21"/>
      <c r="EC199" s="44">
        <v>112977</v>
      </c>
      <c r="ED199" s="44"/>
      <c r="EE199" s="21">
        <v>484410</v>
      </c>
      <c r="EF199" s="44"/>
      <c r="EG199" s="21">
        <v>71716</v>
      </c>
      <c r="EH199" s="44"/>
      <c r="EI199" s="21">
        <v>289366</v>
      </c>
      <c r="EJ199" s="44"/>
      <c r="EK199" s="44"/>
      <c r="EL199" s="21"/>
      <c r="EM199" s="44"/>
      <c r="EN199" s="44"/>
      <c r="EO199" s="44">
        <v>-543</v>
      </c>
      <c r="EP199" s="21"/>
      <c r="EQ199" s="21"/>
      <c r="ER199" s="21"/>
      <c r="ES199" s="21"/>
      <c r="ET199" s="44"/>
      <c r="EU199" s="21"/>
      <c r="EV199" s="44"/>
      <c r="EW199" s="21"/>
      <c r="EX199" s="44"/>
      <c r="EY199" s="44"/>
      <c r="EZ199" s="21"/>
      <c r="FA199" s="21"/>
      <c r="FB199" s="44"/>
      <c r="FC199" s="44"/>
      <c r="FD199" s="21"/>
      <c r="FE199" s="112"/>
      <c r="FF199" s="44"/>
      <c r="FG199" s="44">
        <v>3151262</v>
      </c>
      <c r="FH199" s="44">
        <v>785358</v>
      </c>
      <c r="FI199" s="44">
        <v>4936339</v>
      </c>
      <c r="FJ199" s="44">
        <v>119684</v>
      </c>
      <c r="FK199" s="44">
        <v>3193283</v>
      </c>
      <c r="FL199" s="44"/>
      <c r="FM199" s="44"/>
      <c r="FN199" s="44"/>
      <c r="FO199" s="44"/>
      <c r="FP199" s="44"/>
      <c r="FQ199" s="44"/>
      <c r="FR199" s="44"/>
      <c r="FS199" s="44"/>
      <c r="FT199" s="44">
        <v>27758</v>
      </c>
      <c r="FU199" s="44"/>
      <c r="FV199" s="21">
        <v>393177</v>
      </c>
      <c r="FW199" s="44"/>
      <c r="FX199" s="44">
        <v>359936</v>
      </c>
      <c r="FY199" s="44">
        <v>65013</v>
      </c>
      <c r="FZ199" s="44">
        <v>276211</v>
      </c>
      <c r="GA199" s="44">
        <v>39515</v>
      </c>
      <c r="GB199" s="44"/>
      <c r="GC199" s="44">
        <v>50225</v>
      </c>
      <c r="GD199" s="44">
        <v>304064</v>
      </c>
      <c r="GE199" s="44">
        <v>260021</v>
      </c>
      <c r="GF199" s="44">
        <v>68058</v>
      </c>
      <c r="GG199" s="44">
        <v>504313</v>
      </c>
      <c r="GH199" s="44">
        <v>65431</v>
      </c>
      <c r="GI199" s="44">
        <v>119159</v>
      </c>
      <c r="GJ199" s="44">
        <v>4716</v>
      </c>
      <c r="GK199" s="44">
        <v>2350216</v>
      </c>
      <c r="GL199" s="44">
        <v>49886</v>
      </c>
      <c r="GM199" s="44">
        <v>560289</v>
      </c>
      <c r="GN199" s="44">
        <v>17280</v>
      </c>
      <c r="GO199" s="44">
        <v>57265</v>
      </c>
      <c r="GP199" s="44"/>
      <c r="GQ199" s="44"/>
      <c r="GR199" s="44">
        <v>107143</v>
      </c>
      <c r="GS199" s="44">
        <v>1653303</v>
      </c>
      <c r="GT199" s="44"/>
      <c r="GU199" s="21">
        <v>254491</v>
      </c>
      <c r="GV199" s="44">
        <v>2820</v>
      </c>
      <c r="GW199" s="44">
        <v>1490457</v>
      </c>
      <c r="GX199" s="44">
        <v>6859885</v>
      </c>
      <c r="GY199" s="44">
        <v>10260956</v>
      </c>
      <c r="GZ199" s="44">
        <v>1157544</v>
      </c>
      <c r="HA199" s="44">
        <v>6838639</v>
      </c>
      <c r="HB199" s="44"/>
      <c r="HC199" s="44">
        <v>2264773</v>
      </c>
      <c r="HD199" s="44">
        <v>10260956</v>
      </c>
      <c r="HE199" s="21"/>
      <c r="HF199" s="21">
        <v>1490457</v>
      </c>
      <c r="HG199" s="21"/>
      <c r="HH199" s="21"/>
      <c r="HI199" s="21">
        <v>0</v>
      </c>
      <c r="HJ199" s="44"/>
      <c r="HK199" s="21">
        <v>222034</v>
      </c>
      <c r="HL199" s="21">
        <v>120190</v>
      </c>
      <c r="HM199" s="21">
        <v>342224</v>
      </c>
      <c r="HN199" s="21">
        <v>-87733</v>
      </c>
      <c r="HO199" s="21"/>
      <c r="HP199" s="44"/>
      <c r="HQ199" s="47"/>
      <c r="HR199" s="47"/>
      <c r="HS199" s="47"/>
      <c r="HT199" s="47" t="s">
        <v>1759</v>
      </c>
      <c r="HU199" s="47">
        <v>0</v>
      </c>
      <c r="HV199" s="47">
        <v>2041</v>
      </c>
      <c r="HW199" s="47">
        <v>0</v>
      </c>
      <c r="HX199" s="47">
        <v>2018</v>
      </c>
      <c r="HY199" s="47">
        <v>17262</v>
      </c>
      <c r="HZ199" s="47">
        <v>26570</v>
      </c>
      <c r="IA199" s="47">
        <v>0</v>
      </c>
      <c r="IB199" s="47">
        <v>0</v>
      </c>
      <c r="IC199" s="47">
        <v>3818</v>
      </c>
      <c r="ID199"/>
      <c r="IE199" s="47">
        <v>3801</v>
      </c>
      <c r="IF199">
        <v>8753</v>
      </c>
      <c r="IG199" s="47">
        <v>1611</v>
      </c>
      <c r="IH199" s="47">
        <v>13008</v>
      </c>
      <c r="II199">
        <v>1747</v>
      </c>
      <c r="IJ199">
        <v>3702</v>
      </c>
      <c r="IK199">
        <v>87</v>
      </c>
      <c r="IL199">
        <v>11013</v>
      </c>
      <c r="IM199">
        <v>95431</v>
      </c>
      <c r="IN199">
        <v>0</v>
      </c>
      <c r="IO199">
        <v>0</v>
      </c>
      <c r="IP199">
        <v>3724</v>
      </c>
      <c r="IQ199">
        <v>10700</v>
      </c>
      <c r="IR199">
        <v>0</v>
      </c>
      <c r="IS199">
        <v>0</v>
      </c>
      <c r="IT199">
        <v>14424</v>
      </c>
      <c r="IU199">
        <v>169721</v>
      </c>
      <c r="IV199">
        <v>0</v>
      </c>
      <c r="IW199">
        <v>114669</v>
      </c>
      <c r="IX199">
        <v>773603</v>
      </c>
      <c r="IY199">
        <v>689462</v>
      </c>
      <c r="IZ199">
        <v>0</v>
      </c>
      <c r="JA199">
        <v>0</v>
      </c>
      <c r="JB199">
        <v>179690</v>
      </c>
      <c r="JC199"/>
      <c r="JD199">
        <v>92212</v>
      </c>
      <c r="JE199">
        <v>156305</v>
      </c>
      <c r="JF199">
        <v>28360</v>
      </c>
      <c r="JG199">
        <v>252728</v>
      </c>
      <c r="JH199">
        <v>45806</v>
      </c>
      <c r="JI199">
        <v>88755</v>
      </c>
      <c r="JJ199">
        <v>3900</v>
      </c>
      <c r="JK199">
        <v>556051</v>
      </c>
      <c r="JL199">
        <v>3151262</v>
      </c>
      <c r="JM199">
        <v>0</v>
      </c>
      <c r="JN199">
        <v>0</v>
      </c>
      <c r="JO199">
        <v>167558</v>
      </c>
      <c r="JP199">
        <v>374498</v>
      </c>
      <c r="JQ199">
        <v>0</v>
      </c>
      <c r="JR199">
        <v>0</v>
      </c>
      <c r="JS199">
        <v>542056</v>
      </c>
      <c r="JT199"/>
      <c r="JU199"/>
      <c r="JV199"/>
      <c r="JW199"/>
      <c r="JX199"/>
      <c r="JY199"/>
      <c r="JZ199"/>
      <c r="KA199"/>
      <c r="KB199"/>
      <c r="KC199"/>
      <c r="KD199"/>
      <c r="KE199"/>
      <c r="KF199">
        <v>66</v>
      </c>
      <c r="KG199">
        <v>111</v>
      </c>
      <c r="KH199">
        <v>44</v>
      </c>
      <c r="KI199">
        <v>35</v>
      </c>
      <c r="KJ199">
        <v>71</v>
      </c>
      <c r="KK199">
        <v>20</v>
      </c>
      <c r="KL199">
        <v>21</v>
      </c>
      <c r="KM199">
        <v>44</v>
      </c>
      <c r="KN199">
        <v>10</v>
      </c>
      <c r="KO199">
        <v>1</v>
      </c>
      <c r="KP199">
        <v>0</v>
      </c>
      <c r="KQ199">
        <v>0</v>
      </c>
      <c r="KR199">
        <v>1</v>
      </c>
      <c r="KS199">
        <v>0</v>
      </c>
      <c r="KT199">
        <v>0</v>
      </c>
      <c r="KU199">
        <v>1</v>
      </c>
      <c r="KV199">
        <v>0</v>
      </c>
      <c r="KW199">
        <v>0</v>
      </c>
      <c r="KX199">
        <v>0</v>
      </c>
      <c r="KY199">
        <v>0</v>
      </c>
      <c r="KZ199">
        <v>0</v>
      </c>
      <c r="LA199">
        <v>0</v>
      </c>
      <c r="LB199">
        <v>0</v>
      </c>
      <c r="LC199">
        <v>0</v>
      </c>
      <c r="LD199">
        <v>1</v>
      </c>
      <c r="LE199">
        <v>0</v>
      </c>
      <c r="LF199">
        <v>0</v>
      </c>
      <c r="LG199">
        <v>0</v>
      </c>
      <c r="LH199">
        <v>0</v>
      </c>
    </row>
    <row r="200" spans="1:320" s="34" customFormat="1" ht="15" customHeight="1" x14ac:dyDescent="0.25">
      <c r="A200" s="45">
        <v>206190072</v>
      </c>
      <c r="B200" s="45" t="s">
        <v>2916</v>
      </c>
      <c r="C200" s="46">
        <v>45292</v>
      </c>
      <c r="D200" s="46">
        <v>45657</v>
      </c>
      <c r="E200" s="47">
        <v>366</v>
      </c>
      <c r="F200" s="45" t="s">
        <v>883</v>
      </c>
      <c r="G200" s="45" t="s">
        <v>884</v>
      </c>
      <c r="H200" s="45" t="s">
        <v>1030</v>
      </c>
      <c r="I200" s="45" t="s">
        <v>886</v>
      </c>
      <c r="J200" s="45" t="s">
        <v>887</v>
      </c>
      <c r="K200" s="45" t="s">
        <v>1031</v>
      </c>
      <c r="L200" s="45" t="s">
        <v>2822</v>
      </c>
      <c r="M200" s="45" t="s">
        <v>2917</v>
      </c>
      <c r="N200" s="45" t="s">
        <v>2918</v>
      </c>
      <c r="O200" s="45" t="s">
        <v>1223</v>
      </c>
      <c r="P200" s="45" t="s">
        <v>2825</v>
      </c>
      <c r="Q200" s="45" t="s">
        <v>2919</v>
      </c>
      <c r="R200" t="s">
        <v>2920</v>
      </c>
      <c r="S200" s="45" t="s">
        <v>893</v>
      </c>
      <c r="T200"/>
      <c r="U200" s="47">
        <v>207</v>
      </c>
      <c r="V200" s="47">
        <v>207</v>
      </c>
      <c r="W200" s="47" t="s">
        <v>913</v>
      </c>
      <c r="X200" s="47">
        <v>75762</v>
      </c>
      <c r="Y200" s="47">
        <v>34049</v>
      </c>
      <c r="Z200" s="48">
        <v>102.8</v>
      </c>
      <c r="AA200" s="44">
        <v>921</v>
      </c>
      <c r="AB200" s="44">
        <v>869</v>
      </c>
      <c r="AC200" s="44">
        <v>17090</v>
      </c>
      <c r="AD200" s="44">
        <v>6695</v>
      </c>
      <c r="AE200" s="44">
        <v>1153</v>
      </c>
      <c r="AF200" s="44">
        <v>6664</v>
      </c>
      <c r="AG200" s="44"/>
      <c r="AH200" s="47"/>
      <c r="AI200" s="47">
        <v>2324</v>
      </c>
      <c r="AJ200">
        <v>123</v>
      </c>
      <c r="AK200" t="s">
        <v>895</v>
      </c>
      <c r="AL200">
        <v>34049</v>
      </c>
      <c r="AM200"/>
      <c r="AN200"/>
      <c r="AO200"/>
      <c r="AP200"/>
      <c r="AQ200"/>
      <c r="AR200" s="44"/>
      <c r="AS200" s="44"/>
      <c r="AT200" s="44"/>
      <c r="AU200" s="44">
        <v>22778772</v>
      </c>
      <c r="AV200" s="44">
        <v>13163676</v>
      </c>
      <c r="AW200" s="44">
        <v>8877041</v>
      </c>
      <c r="AX200" s="44">
        <v>33230</v>
      </c>
      <c r="AY200" s="44">
        <v>27098637</v>
      </c>
      <c r="AZ200" s="21">
        <v>25767902</v>
      </c>
      <c r="BA200" s="21">
        <v>1330735</v>
      </c>
      <c r="BB200" s="44"/>
      <c r="BC200" s="44"/>
      <c r="BD200" s="44"/>
      <c r="BE200" s="44">
        <v>1330735</v>
      </c>
      <c r="BF200" s="44">
        <v>12537514</v>
      </c>
      <c r="BG200" s="44">
        <v>4346099</v>
      </c>
      <c r="BH200" s="44">
        <v>582021</v>
      </c>
      <c r="BI200" s="21">
        <v>3633190</v>
      </c>
      <c r="BJ200" s="21"/>
      <c r="BK200" s="21"/>
      <c r="BL200" s="21">
        <v>1597954</v>
      </c>
      <c r="BM200" s="21">
        <v>81994</v>
      </c>
      <c r="BN200" s="21">
        <v>22778772</v>
      </c>
      <c r="BO200" s="21"/>
      <c r="BP200" s="21"/>
      <c r="BQ200" s="44"/>
      <c r="BR200" s="21"/>
      <c r="BS200" s="44"/>
      <c r="BT200" s="21"/>
      <c r="BU200" s="44"/>
      <c r="BV200" s="21"/>
      <c r="BW200" s="44">
        <v>9272311</v>
      </c>
      <c r="BX200" s="21"/>
      <c r="BY200" s="21">
        <v>3618796</v>
      </c>
      <c r="BZ200" s="21"/>
      <c r="CA200" s="44">
        <v>28596</v>
      </c>
      <c r="CB200" s="44"/>
      <c r="CC200" s="44">
        <v>39719</v>
      </c>
      <c r="CD200" s="44"/>
      <c r="CE200" s="44"/>
      <c r="CF200" s="44"/>
      <c r="CG200" s="44"/>
      <c r="CH200" s="44"/>
      <c r="CI200" s="21">
        <v>203055</v>
      </c>
      <c r="CJ200" s="44"/>
      <c r="CK200" s="21">
        <v>1199</v>
      </c>
      <c r="CL200" s="44"/>
      <c r="CM200" s="44">
        <v>39584</v>
      </c>
      <c r="CN200" s="44">
        <v>94941</v>
      </c>
      <c r="CO200" s="44">
        <v>4482075</v>
      </c>
      <c r="CP200" s="44">
        <v>0</v>
      </c>
      <c r="CQ200" s="21">
        <v>4143375</v>
      </c>
      <c r="CR200" s="44">
        <v>676350</v>
      </c>
      <c r="CS200" s="44">
        <v>3244868</v>
      </c>
      <c r="CT200" s="44">
        <v>275425</v>
      </c>
      <c r="CU200" s="44"/>
      <c r="CV200" s="44">
        <v>207058</v>
      </c>
      <c r="CW200" s="21"/>
      <c r="CX200" s="21"/>
      <c r="CY200" s="21"/>
      <c r="CZ200" s="21"/>
      <c r="DA200" s="21"/>
      <c r="DB200" s="21"/>
      <c r="DC200" s="21"/>
      <c r="DD200" s="21"/>
      <c r="DE200" s="44"/>
      <c r="DF200" s="21"/>
      <c r="DG200" s="44"/>
      <c r="DH200" s="21"/>
      <c r="DI200" s="44"/>
      <c r="DJ200" s="44"/>
      <c r="DK200" s="44"/>
      <c r="DL200" s="44"/>
      <c r="DM200" s="21">
        <v>5517</v>
      </c>
      <c r="DN200" s="44"/>
      <c r="DO200" s="44"/>
      <c r="DP200" s="44"/>
      <c r="DQ200" s="44"/>
      <c r="DR200" s="44"/>
      <c r="DS200" s="44"/>
      <c r="DT200" s="44"/>
      <c r="DU200" s="44"/>
      <c r="DV200" s="44"/>
      <c r="DW200" s="44"/>
      <c r="DX200" s="44"/>
      <c r="DY200" s="44"/>
      <c r="DZ200" s="44"/>
      <c r="EA200" s="44"/>
      <c r="EB200" s="21"/>
      <c r="EC200" s="44">
        <v>5681553</v>
      </c>
      <c r="ED200" s="44"/>
      <c r="EE200" s="21">
        <v>2456287</v>
      </c>
      <c r="EF200" s="44"/>
      <c r="EG200" s="21">
        <v>40610</v>
      </c>
      <c r="EH200" s="44"/>
      <c r="EI200" s="21">
        <v>604500</v>
      </c>
      <c r="EJ200" s="44"/>
      <c r="EK200" s="44"/>
      <c r="EL200" s="21"/>
      <c r="EM200" s="44"/>
      <c r="EN200" s="44"/>
      <c r="EO200" s="44">
        <v>88574</v>
      </c>
      <c r="EP200" s="21"/>
      <c r="EQ200" s="21"/>
      <c r="ER200" s="21"/>
      <c r="ES200" s="21"/>
      <c r="ET200" s="44"/>
      <c r="EU200" s="21"/>
      <c r="EV200" s="44"/>
      <c r="EW200" s="21"/>
      <c r="EX200" s="44"/>
      <c r="EY200" s="44"/>
      <c r="EZ200" s="21"/>
      <c r="FA200" s="21"/>
      <c r="FB200" s="44"/>
      <c r="FC200" s="44"/>
      <c r="FD200" s="21"/>
      <c r="FE200" s="112"/>
      <c r="FF200" s="44"/>
      <c r="FG200" s="44">
        <v>9386316</v>
      </c>
      <c r="FH200" s="44">
        <v>2151239</v>
      </c>
      <c r="FI200" s="44">
        <v>14230347</v>
      </c>
      <c r="FJ200" s="44">
        <v>363061</v>
      </c>
      <c r="FK200" s="44">
        <v>9358621</v>
      </c>
      <c r="FL200" s="44"/>
      <c r="FM200" s="44"/>
      <c r="FN200" s="44"/>
      <c r="FO200" s="44"/>
      <c r="FP200" s="44"/>
      <c r="FQ200" s="44"/>
      <c r="FR200" s="44"/>
      <c r="FS200" s="44"/>
      <c r="FT200" s="44">
        <v>137958</v>
      </c>
      <c r="FU200" s="44"/>
      <c r="FV200" s="21">
        <v>1029221</v>
      </c>
      <c r="FW200" s="44"/>
      <c r="FX200" s="44">
        <v>938960</v>
      </c>
      <c r="FY200" s="44">
        <v>183757</v>
      </c>
      <c r="FZ200" s="44">
        <v>870808</v>
      </c>
      <c r="GA200" s="44">
        <v>142021</v>
      </c>
      <c r="GB200" s="44"/>
      <c r="GC200" s="44">
        <v>107214</v>
      </c>
      <c r="GD200" s="44">
        <v>1159262</v>
      </c>
      <c r="GE200" s="44">
        <v>526190</v>
      </c>
      <c r="GF200" s="44">
        <v>215238</v>
      </c>
      <c r="GG200" s="44">
        <v>1050544</v>
      </c>
      <c r="GH200" s="44">
        <v>521505</v>
      </c>
      <c r="GI200" s="44">
        <v>218621</v>
      </c>
      <c r="GJ200" s="44">
        <v>41679</v>
      </c>
      <c r="GK200" s="44">
        <v>5946771</v>
      </c>
      <c r="GL200" s="44">
        <v>185599</v>
      </c>
      <c r="GM200" s="44">
        <v>2602690</v>
      </c>
      <c r="GN200" s="44">
        <v>72641</v>
      </c>
      <c r="GO200" s="44">
        <v>250012</v>
      </c>
      <c r="GP200" s="44"/>
      <c r="GQ200" s="44">
        <v>236</v>
      </c>
      <c r="GR200" s="44">
        <v>208354</v>
      </c>
      <c r="GS200" s="44">
        <v>4491033</v>
      </c>
      <c r="GT200" s="44"/>
      <c r="GU200" s="21">
        <v>566982</v>
      </c>
      <c r="GV200" s="44">
        <v>38282</v>
      </c>
      <c r="GW200" s="44"/>
      <c r="GX200" s="44">
        <v>32658643</v>
      </c>
      <c r="GY200" s="44">
        <v>37754940</v>
      </c>
      <c r="GZ200" s="44">
        <v>4009344</v>
      </c>
      <c r="HA200" s="44">
        <v>32151007</v>
      </c>
      <c r="HB200" s="44">
        <v>1493828</v>
      </c>
      <c r="HC200" s="44">
        <v>100761</v>
      </c>
      <c r="HD200" s="44">
        <v>37754940</v>
      </c>
      <c r="HE200" s="21"/>
      <c r="HF200" s="21"/>
      <c r="HG200" s="21"/>
      <c r="HH200" s="21">
        <v>1493828</v>
      </c>
      <c r="HI200" s="21">
        <v>0</v>
      </c>
      <c r="HJ200" s="44"/>
      <c r="HK200" s="21">
        <v>454525</v>
      </c>
      <c r="HL200" s="21">
        <v>349018</v>
      </c>
      <c r="HM200" s="21">
        <v>803543</v>
      </c>
      <c r="HN200" s="21">
        <v>-236561</v>
      </c>
      <c r="HO200" s="21"/>
      <c r="HP200" s="44"/>
      <c r="HQ200" s="47"/>
      <c r="HR200" s="47">
        <v>1493828</v>
      </c>
      <c r="HS200" s="47"/>
      <c r="HT200" s="47" t="s">
        <v>1759</v>
      </c>
      <c r="HU200" s="47">
        <v>0</v>
      </c>
      <c r="HV200" s="47">
        <v>2337</v>
      </c>
      <c r="HW200" s="47">
        <v>0</v>
      </c>
      <c r="HX200" s="47">
        <v>13100</v>
      </c>
      <c r="HY200" s="47">
        <v>54025</v>
      </c>
      <c r="HZ200" s="47">
        <v>100877</v>
      </c>
      <c r="IA200" s="47">
        <v>0</v>
      </c>
      <c r="IB200" s="47">
        <v>0</v>
      </c>
      <c r="IC200" s="47">
        <v>8608</v>
      </c>
      <c r="ID200"/>
      <c r="IE200" s="47">
        <v>7608</v>
      </c>
      <c r="IF200">
        <v>18486</v>
      </c>
      <c r="IG200" s="47">
        <v>7530</v>
      </c>
      <c r="IH200" s="47">
        <v>19383</v>
      </c>
      <c r="II200">
        <v>7297</v>
      </c>
      <c r="IJ200">
        <v>5834</v>
      </c>
      <c r="IK200">
        <v>682</v>
      </c>
      <c r="IL200">
        <v>20246</v>
      </c>
      <c r="IM200">
        <v>266013</v>
      </c>
      <c r="IN200">
        <v>0</v>
      </c>
      <c r="IO200">
        <v>933</v>
      </c>
      <c r="IP200">
        <v>4194</v>
      </c>
      <c r="IQ200">
        <v>15509</v>
      </c>
      <c r="IR200">
        <v>0</v>
      </c>
      <c r="IS200">
        <v>0</v>
      </c>
      <c r="IT200">
        <v>20636</v>
      </c>
      <c r="IU200">
        <v>272856</v>
      </c>
      <c r="IV200">
        <v>0</v>
      </c>
      <c r="IW200">
        <v>850536</v>
      </c>
      <c r="IX200">
        <v>2439883</v>
      </c>
      <c r="IY200">
        <v>2532101</v>
      </c>
      <c r="IZ200">
        <v>0</v>
      </c>
      <c r="JA200">
        <v>0</v>
      </c>
      <c r="JB200">
        <v>446908</v>
      </c>
      <c r="JC200"/>
      <c r="JD200">
        <v>182518</v>
      </c>
      <c r="JE200">
        <v>329105</v>
      </c>
      <c r="JF200">
        <v>134162</v>
      </c>
      <c r="JG200">
        <v>439600</v>
      </c>
      <c r="JH200">
        <v>287825</v>
      </c>
      <c r="JI200">
        <v>164248</v>
      </c>
      <c r="JJ200">
        <v>35792</v>
      </c>
      <c r="JK200">
        <v>1270782</v>
      </c>
      <c r="JL200">
        <v>9386316</v>
      </c>
      <c r="JM200">
        <v>0</v>
      </c>
      <c r="JN200">
        <v>51325</v>
      </c>
      <c r="JO200">
        <v>188748</v>
      </c>
      <c r="JP200">
        <v>542807</v>
      </c>
      <c r="JQ200">
        <v>0</v>
      </c>
      <c r="JR200">
        <v>0</v>
      </c>
      <c r="JS200">
        <v>782880</v>
      </c>
      <c r="JT200"/>
      <c r="JU200"/>
      <c r="JV200"/>
      <c r="JW200"/>
      <c r="JX200"/>
      <c r="JY200"/>
      <c r="JZ200"/>
      <c r="KA200"/>
      <c r="KB200"/>
      <c r="KC200"/>
      <c r="KD200"/>
      <c r="KE200"/>
      <c r="KF200">
        <v>213</v>
      </c>
      <c r="KG200">
        <v>327</v>
      </c>
      <c r="KH200">
        <v>136</v>
      </c>
      <c r="KI200">
        <v>155</v>
      </c>
      <c r="KJ200">
        <v>252</v>
      </c>
      <c r="KK200">
        <v>90</v>
      </c>
      <c r="KL200">
        <v>87</v>
      </c>
      <c r="KM200">
        <v>138</v>
      </c>
      <c r="KN200">
        <v>51</v>
      </c>
      <c r="KO200">
        <v>1</v>
      </c>
      <c r="KP200">
        <v>0</v>
      </c>
      <c r="KQ200">
        <v>0</v>
      </c>
      <c r="KR200">
        <v>0</v>
      </c>
      <c r="KS200">
        <v>0</v>
      </c>
      <c r="KT200">
        <v>1</v>
      </c>
      <c r="KU200">
        <v>1</v>
      </c>
      <c r="KV200">
        <v>0</v>
      </c>
      <c r="KW200">
        <v>0</v>
      </c>
      <c r="KX200">
        <v>0</v>
      </c>
      <c r="KY200">
        <v>0</v>
      </c>
      <c r="KZ200">
        <v>0</v>
      </c>
      <c r="LA200">
        <v>0</v>
      </c>
      <c r="LB200">
        <v>0</v>
      </c>
      <c r="LC200">
        <v>0</v>
      </c>
      <c r="LD200">
        <v>1</v>
      </c>
      <c r="LE200">
        <v>0</v>
      </c>
      <c r="LF200">
        <v>0</v>
      </c>
      <c r="LG200">
        <v>0</v>
      </c>
      <c r="LH200">
        <v>0</v>
      </c>
    </row>
    <row r="201" spans="1:320" s="34" customFormat="1" ht="15" customHeight="1" x14ac:dyDescent="0.25">
      <c r="A201" s="45">
        <v>206190073</v>
      </c>
      <c r="B201" s="45" t="s">
        <v>2921</v>
      </c>
      <c r="C201" s="46">
        <v>45292</v>
      </c>
      <c r="D201" s="46">
        <v>45657</v>
      </c>
      <c r="E201" s="47">
        <v>366</v>
      </c>
      <c r="F201" s="45" t="s">
        <v>883</v>
      </c>
      <c r="G201" s="45" t="s">
        <v>884</v>
      </c>
      <c r="H201" s="45" t="s">
        <v>1030</v>
      </c>
      <c r="I201" s="45" t="s">
        <v>886</v>
      </c>
      <c r="J201" s="45" t="s">
        <v>887</v>
      </c>
      <c r="K201" s="45" t="s">
        <v>1031</v>
      </c>
      <c r="L201" s="45" t="s">
        <v>2528</v>
      </c>
      <c r="M201" s="45" t="s">
        <v>2922</v>
      </c>
      <c r="N201" s="45" t="s">
        <v>2923</v>
      </c>
      <c r="O201" s="45" t="s">
        <v>2862</v>
      </c>
      <c r="P201" s="45" t="s">
        <v>2924</v>
      </c>
      <c r="Q201" s="45" t="s">
        <v>2925</v>
      </c>
      <c r="R201" t="s">
        <v>2926</v>
      </c>
      <c r="S201" s="45" t="s">
        <v>893</v>
      </c>
      <c r="T201"/>
      <c r="U201" s="47">
        <v>125</v>
      </c>
      <c r="V201" s="47">
        <v>125</v>
      </c>
      <c r="W201" s="47" t="s">
        <v>913</v>
      </c>
      <c r="X201" s="47">
        <v>45750</v>
      </c>
      <c r="Y201" s="47">
        <v>42080</v>
      </c>
      <c r="Z201" s="48">
        <v>210.4</v>
      </c>
      <c r="AA201" s="44">
        <v>762</v>
      </c>
      <c r="AB201" s="44">
        <v>763</v>
      </c>
      <c r="AC201" s="44">
        <v>8199</v>
      </c>
      <c r="AD201" s="44">
        <v>7486</v>
      </c>
      <c r="AE201" s="44">
        <v>1241</v>
      </c>
      <c r="AF201" s="44">
        <v>23257</v>
      </c>
      <c r="AG201" s="44"/>
      <c r="AH201" s="47"/>
      <c r="AI201" s="47">
        <v>1133</v>
      </c>
      <c r="AJ201">
        <v>764</v>
      </c>
      <c r="AK201" t="s">
        <v>895</v>
      </c>
      <c r="AL201">
        <v>42080</v>
      </c>
      <c r="AM201"/>
      <c r="AN201"/>
      <c r="AO201"/>
      <c r="AP201"/>
      <c r="AQ201"/>
      <c r="AR201" s="44"/>
      <c r="AS201" s="44"/>
      <c r="AT201" s="44"/>
      <c r="AU201" s="44">
        <v>14873934</v>
      </c>
      <c r="AV201" s="44">
        <v>8878482</v>
      </c>
      <c r="AW201" s="44">
        <v>3910767</v>
      </c>
      <c r="AX201" s="44">
        <v>8756</v>
      </c>
      <c r="AY201" s="44">
        <v>19850405</v>
      </c>
      <c r="AZ201" s="21">
        <v>18806537</v>
      </c>
      <c r="BA201" s="21">
        <v>1043868</v>
      </c>
      <c r="BB201" s="44"/>
      <c r="BC201" s="44"/>
      <c r="BD201" s="44"/>
      <c r="BE201" s="44">
        <v>1043868</v>
      </c>
      <c r="BF201" s="44">
        <v>2959650</v>
      </c>
      <c r="BG201" s="44">
        <v>3077900</v>
      </c>
      <c r="BH201" s="44">
        <v>438250</v>
      </c>
      <c r="BI201" s="21">
        <v>7688700</v>
      </c>
      <c r="BJ201" s="21"/>
      <c r="BK201" s="21"/>
      <c r="BL201" s="21">
        <v>455984</v>
      </c>
      <c r="BM201" s="21">
        <v>253450</v>
      </c>
      <c r="BN201" s="21">
        <v>14873934</v>
      </c>
      <c r="BO201" s="21"/>
      <c r="BP201" s="21"/>
      <c r="BQ201" s="44"/>
      <c r="BR201" s="21"/>
      <c r="BS201" s="44"/>
      <c r="BT201" s="21"/>
      <c r="BU201" s="44"/>
      <c r="BV201" s="21"/>
      <c r="BW201" s="44">
        <v>4289199</v>
      </c>
      <c r="BX201" s="21"/>
      <c r="BY201" s="21">
        <v>4424421</v>
      </c>
      <c r="BZ201" s="21"/>
      <c r="CA201" s="44">
        <v>6537</v>
      </c>
      <c r="CB201" s="44"/>
      <c r="CC201" s="44">
        <v>129151</v>
      </c>
      <c r="CD201" s="44"/>
      <c r="CE201" s="44"/>
      <c r="CF201" s="44"/>
      <c r="CG201" s="44"/>
      <c r="CH201" s="44"/>
      <c r="CI201" s="21">
        <v>20499</v>
      </c>
      <c r="CJ201" s="44"/>
      <c r="CK201" s="21">
        <v>8675</v>
      </c>
      <c r="CL201" s="44"/>
      <c r="CM201" s="44">
        <v>90134</v>
      </c>
      <c r="CN201" s="44">
        <v>0</v>
      </c>
      <c r="CO201" s="44">
        <v>3043875</v>
      </c>
      <c r="CP201" s="44">
        <v>0</v>
      </c>
      <c r="CQ201" s="21">
        <v>2923350</v>
      </c>
      <c r="CR201" s="44">
        <v>349725</v>
      </c>
      <c r="CS201" s="44">
        <v>2095215</v>
      </c>
      <c r="CT201" s="44">
        <v>164420</v>
      </c>
      <c r="CU201" s="44"/>
      <c r="CV201" s="44">
        <v>211763</v>
      </c>
      <c r="CW201" s="21"/>
      <c r="CX201" s="21"/>
      <c r="CY201" s="21"/>
      <c r="CZ201" s="21"/>
      <c r="DA201" s="21"/>
      <c r="DB201" s="21"/>
      <c r="DC201" s="21"/>
      <c r="DD201" s="21"/>
      <c r="DE201" s="44"/>
      <c r="DF201" s="21"/>
      <c r="DG201" s="44"/>
      <c r="DH201" s="21"/>
      <c r="DI201" s="44"/>
      <c r="DJ201" s="44"/>
      <c r="DK201" s="44"/>
      <c r="DL201" s="44"/>
      <c r="DM201" s="21"/>
      <c r="DN201" s="44"/>
      <c r="DO201" s="44"/>
      <c r="DP201" s="44"/>
      <c r="DQ201" s="44"/>
      <c r="DR201" s="44"/>
      <c r="DS201" s="44"/>
      <c r="DT201" s="44"/>
      <c r="DU201" s="44"/>
      <c r="DV201" s="44"/>
      <c r="DW201" s="44"/>
      <c r="DX201" s="44"/>
      <c r="DY201" s="44"/>
      <c r="DZ201" s="44"/>
      <c r="EA201" s="44"/>
      <c r="EB201" s="21"/>
      <c r="EC201" s="44">
        <v>94389</v>
      </c>
      <c r="ED201" s="44"/>
      <c r="EE201" s="21">
        <v>2011845</v>
      </c>
      <c r="EF201" s="44"/>
      <c r="EG201" s="21">
        <v>-263515</v>
      </c>
      <c r="EH201" s="44"/>
      <c r="EI201" s="21">
        <v>2004981</v>
      </c>
      <c r="EJ201" s="44"/>
      <c r="EK201" s="44"/>
      <c r="EL201" s="21"/>
      <c r="EM201" s="44"/>
      <c r="EN201" s="44"/>
      <c r="EO201" s="44">
        <v>63067</v>
      </c>
      <c r="EP201" s="21"/>
      <c r="EQ201" s="21"/>
      <c r="ER201" s="21"/>
      <c r="ES201" s="21"/>
      <c r="ET201" s="44"/>
      <c r="EU201" s="21"/>
      <c r="EV201" s="44"/>
      <c r="EW201" s="21"/>
      <c r="EX201" s="44"/>
      <c r="EY201" s="44"/>
      <c r="EZ201" s="21"/>
      <c r="FA201" s="21"/>
      <c r="FB201" s="44"/>
      <c r="FC201" s="44"/>
      <c r="FD201" s="21"/>
      <c r="FE201" s="112"/>
      <c r="FF201" s="44"/>
      <c r="FG201" s="44">
        <v>8899737</v>
      </c>
      <c r="FH201" s="44">
        <v>2117928</v>
      </c>
      <c r="FI201" s="44">
        <v>7788872</v>
      </c>
      <c r="FJ201" s="44">
        <v>364653</v>
      </c>
      <c r="FK201" s="44">
        <v>7124652</v>
      </c>
      <c r="FL201" s="44"/>
      <c r="FM201" s="44"/>
      <c r="FN201" s="44"/>
      <c r="FO201" s="44"/>
      <c r="FP201" s="44"/>
      <c r="FQ201" s="44"/>
      <c r="FR201" s="44"/>
      <c r="FS201" s="44"/>
      <c r="FT201" s="44">
        <v>78850</v>
      </c>
      <c r="FU201" s="44"/>
      <c r="FV201" s="21">
        <v>771095</v>
      </c>
      <c r="FW201" s="44"/>
      <c r="FX201" s="44">
        <v>501028</v>
      </c>
      <c r="FY201" s="44">
        <v>148844</v>
      </c>
      <c r="FZ201" s="44">
        <v>582092</v>
      </c>
      <c r="GA201" s="44">
        <v>93704</v>
      </c>
      <c r="GB201" s="44"/>
      <c r="GC201" s="44">
        <v>110548</v>
      </c>
      <c r="GD201" s="44">
        <v>418253</v>
      </c>
      <c r="GE201" s="44">
        <v>439476</v>
      </c>
      <c r="GF201" s="44">
        <v>213559</v>
      </c>
      <c r="GG201" s="44">
        <v>1160605</v>
      </c>
      <c r="GH201" s="44">
        <v>226701</v>
      </c>
      <c r="GI201" s="44">
        <v>242291</v>
      </c>
      <c r="GJ201" s="44">
        <v>2023</v>
      </c>
      <c r="GK201" s="44">
        <v>4620732</v>
      </c>
      <c r="GL201" s="44">
        <v>164926</v>
      </c>
      <c r="GM201" s="44">
        <v>1317715</v>
      </c>
      <c r="GN201" s="44">
        <v>32264</v>
      </c>
      <c r="GO201" s="44">
        <v>76260</v>
      </c>
      <c r="GP201" s="44"/>
      <c r="GQ201" s="44">
        <v>125</v>
      </c>
      <c r="GR201" s="44">
        <v>480794</v>
      </c>
      <c r="GS201" s="44">
        <v>2550348</v>
      </c>
      <c r="GT201" s="44"/>
      <c r="GU201" s="21">
        <v>1019628</v>
      </c>
      <c r="GV201" s="44">
        <v>23488</v>
      </c>
      <c r="GW201" s="44">
        <v>2616410</v>
      </c>
      <c r="GX201" s="44">
        <v>16830906</v>
      </c>
      <c r="GY201" s="44">
        <v>23040780</v>
      </c>
      <c r="GZ201" s="44">
        <v>2617165</v>
      </c>
      <c r="HA201" s="44">
        <v>16402891</v>
      </c>
      <c r="HB201" s="44"/>
      <c r="HC201" s="44">
        <v>4020724</v>
      </c>
      <c r="HD201" s="44">
        <v>23040780</v>
      </c>
      <c r="HE201" s="21"/>
      <c r="HF201" s="21">
        <v>2614110</v>
      </c>
      <c r="HG201" s="21"/>
      <c r="HH201" s="21"/>
      <c r="HI201" s="21">
        <v>0</v>
      </c>
      <c r="HJ201" s="44"/>
      <c r="HK201" s="21">
        <v>1014249</v>
      </c>
      <c r="HL201" s="21">
        <v>292820</v>
      </c>
      <c r="HM201" s="21">
        <v>1307069</v>
      </c>
      <c r="HN201" s="21">
        <v>-287441</v>
      </c>
      <c r="HO201" s="21"/>
      <c r="HP201" s="44"/>
      <c r="HQ201" s="47"/>
      <c r="HR201" s="47"/>
      <c r="HS201" s="47"/>
      <c r="HT201" s="47" t="s">
        <v>1759</v>
      </c>
      <c r="HU201" s="47">
        <v>0</v>
      </c>
      <c r="HV201" s="47">
        <v>4658</v>
      </c>
      <c r="HW201" s="47">
        <v>0</v>
      </c>
      <c r="HX201" s="47">
        <v>23518</v>
      </c>
      <c r="HY201" s="47">
        <v>35287</v>
      </c>
      <c r="HZ201" s="47">
        <v>105813</v>
      </c>
      <c r="IA201" s="47">
        <v>0</v>
      </c>
      <c r="IB201" s="47">
        <v>0</v>
      </c>
      <c r="IC201" s="47">
        <v>2482</v>
      </c>
      <c r="ID201">
        <v>23702</v>
      </c>
      <c r="IE201" s="47">
        <v>2282</v>
      </c>
      <c r="IF201">
        <v>15595</v>
      </c>
      <c r="IG201" s="47">
        <v>7501</v>
      </c>
      <c r="IH201" s="47">
        <v>23843</v>
      </c>
      <c r="II201">
        <v>4795</v>
      </c>
      <c r="IJ201">
        <v>7674</v>
      </c>
      <c r="IK201">
        <v>23</v>
      </c>
      <c r="IL201">
        <v>24264</v>
      </c>
      <c r="IM201">
        <v>281437</v>
      </c>
      <c r="IN201">
        <v>0</v>
      </c>
      <c r="IO201">
        <v>0</v>
      </c>
      <c r="IP201">
        <v>0</v>
      </c>
      <c r="IQ201">
        <v>3818</v>
      </c>
      <c r="IR201">
        <v>0</v>
      </c>
      <c r="IS201">
        <v>0</v>
      </c>
      <c r="IT201">
        <v>3818</v>
      </c>
      <c r="IU201">
        <v>454333</v>
      </c>
      <c r="IV201">
        <v>0</v>
      </c>
      <c r="IW201">
        <v>1101443</v>
      </c>
      <c r="IX201">
        <v>1373522</v>
      </c>
      <c r="IY201">
        <v>2303499</v>
      </c>
      <c r="IZ201">
        <v>0</v>
      </c>
      <c r="JA201">
        <v>0</v>
      </c>
      <c r="JB201">
        <v>197666</v>
      </c>
      <c r="JC201">
        <v>1126186</v>
      </c>
      <c r="JD201">
        <v>76191</v>
      </c>
      <c r="JE201">
        <v>284168</v>
      </c>
      <c r="JF201">
        <v>131942</v>
      </c>
      <c r="JG201">
        <v>489973</v>
      </c>
      <c r="JH201">
        <v>144268</v>
      </c>
      <c r="JI201">
        <v>178656</v>
      </c>
      <c r="JJ201">
        <v>1197</v>
      </c>
      <c r="JK201">
        <v>1036693</v>
      </c>
      <c r="JL201">
        <v>8899737</v>
      </c>
      <c r="JM201">
        <v>0</v>
      </c>
      <c r="JN201">
        <v>0</v>
      </c>
      <c r="JO201">
        <v>0</v>
      </c>
      <c r="JP201">
        <v>133646</v>
      </c>
      <c r="JQ201">
        <v>0</v>
      </c>
      <c r="JR201">
        <v>0</v>
      </c>
      <c r="JS201">
        <v>133646</v>
      </c>
      <c r="JT201"/>
      <c r="JU201"/>
      <c r="JV201"/>
      <c r="JW201"/>
      <c r="JX201"/>
      <c r="JY201">
        <v>23702</v>
      </c>
      <c r="JZ201"/>
      <c r="KA201"/>
      <c r="KB201"/>
      <c r="KC201"/>
      <c r="KD201"/>
      <c r="KE201">
        <v>1126186</v>
      </c>
      <c r="KF201">
        <v>202</v>
      </c>
      <c r="KG201">
        <v>285</v>
      </c>
      <c r="KH201">
        <v>149</v>
      </c>
      <c r="KI201">
        <v>157</v>
      </c>
      <c r="KJ201">
        <v>229</v>
      </c>
      <c r="KK201">
        <v>110</v>
      </c>
      <c r="KL201">
        <v>81</v>
      </c>
      <c r="KM201">
        <v>122</v>
      </c>
      <c r="KN201">
        <v>57</v>
      </c>
      <c r="KO201">
        <v>1</v>
      </c>
      <c r="KP201">
        <v>0</v>
      </c>
      <c r="KQ201">
        <v>0</v>
      </c>
      <c r="KR201">
        <v>0</v>
      </c>
      <c r="KS201">
        <v>0</v>
      </c>
      <c r="KT201">
        <v>1</v>
      </c>
      <c r="KU201">
        <v>1</v>
      </c>
      <c r="KV201">
        <v>0</v>
      </c>
      <c r="KW201">
        <v>0</v>
      </c>
      <c r="KX201">
        <v>0</v>
      </c>
      <c r="KY201">
        <v>0</v>
      </c>
      <c r="KZ201">
        <v>0</v>
      </c>
      <c r="LA201">
        <v>0</v>
      </c>
      <c r="LB201">
        <v>0</v>
      </c>
      <c r="LC201">
        <v>0</v>
      </c>
      <c r="LD201">
        <v>1</v>
      </c>
      <c r="LE201">
        <v>0</v>
      </c>
      <c r="LF201">
        <v>0</v>
      </c>
      <c r="LG201">
        <v>0</v>
      </c>
      <c r="LH201">
        <v>0</v>
      </c>
    </row>
    <row r="202" spans="1:320" s="34" customFormat="1" ht="15" customHeight="1" x14ac:dyDescent="0.25">
      <c r="A202" s="45">
        <v>206190075</v>
      </c>
      <c r="B202" s="45" t="s">
        <v>1047</v>
      </c>
      <c r="C202" s="46">
        <v>45200</v>
      </c>
      <c r="D202" s="46">
        <v>45565</v>
      </c>
      <c r="E202" s="47">
        <v>366</v>
      </c>
      <c r="F202" s="45" t="s">
        <v>883</v>
      </c>
      <c r="G202" s="45" t="s">
        <v>884</v>
      </c>
      <c r="H202" s="45" t="s">
        <v>1030</v>
      </c>
      <c r="I202" s="45" t="s">
        <v>886</v>
      </c>
      <c r="J202" s="45" t="s">
        <v>887</v>
      </c>
      <c r="K202" s="45" t="s">
        <v>1031</v>
      </c>
      <c r="L202" s="45" t="s">
        <v>2724</v>
      </c>
      <c r="M202" s="45" t="s">
        <v>1048</v>
      </c>
      <c r="N202" s="45" t="s">
        <v>1049</v>
      </c>
      <c r="O202" s="45" t="s">
        <v>1050</v>
      </c>
      <c r="P202" s="45" t="s">
        <v>2927</v>
      </c>
      <c r="Q202" s="45" t="s">
        <v>2928</v>
      </c>
      <c r="R202" t="s">
        <v>1051</v>
      </c>
      <c r="S202" s="45" t="s">
        <v>893</v>
      </c>
      <c r="T202"/>
      <c r="U202" s="47">
        <v>182</v>
      </c>
      <c r="V202" s="47">
        <v>182</v>
      </c>
      <c r="W202" s="47" t="s">
        <v>913</v>
      </c>
      <c r="X202" s="47">
        <v>66612</v>
      </c>
      <c r="Y202" s="47">
        <v>56823</v>
      </c>
      <c r="Z202" s="48">
        <v>85.3</v>
      </c>
      <c r="AA202" s="44">
        <v>581</v>
      </c>
      <c r="AB202" s="44">
        <v>581</v>
      </c>
      <c r="AC202" s="44">
        <v>3049</v>
      </c>
      <c r="AD202" s="44"/>
      <c r="AE202" s="44">
        <v>3198</v>
      </c>
      <c r="AF202" s="44">
        <v>39821</v>
      </c>
      <c r="AG202" s="44"/>
      <c r="AH202" s="47">
        <v>7089</v>
      </c>
      <c r="AI202" s="47">
        <v>1220</v>
      </c>
      <c r="AJ202">
        <v>2446</v>
      </c>
      <c r="AK202" t="s">
        <v>914</v>
      </c>
      <c r="AL202">
        <v>48468</v>
      </c>
      <c r="AM202"/>
      <c r="AN202"/>
      <c r="AO202"/>
      <c r="AP202">
        <v>8355</v>
      </c>
      <c r="AQ202"/>
      <c r="AR202" s="44"/>
      <c r="AS202" s="44"/>
      <c r="AT202" s="44"/>
      <c r="AU202" s="44">
        <v>20760943</v>
      </c>
      <c r="AV202" s="44">
        <v>8191029</v>
      </c>
      <c r="AW202" s="44">
        <v>5101217</v>
      </c>
      <c r="AX202" s="44">
        <v>24453</v>
      </c>
      <c r="AY202" s="44">
        <v>23875208</v>
      </c>
      <c r="AZ202" s="21">
        <v>26610366</v>
      </c>
      <c r="BA202" s="21">
        <v>-2735158</v>
      </c>
      <c r="BB202" s="44">
        <v>-2</v>
      </c>
      <c r="BC202" s="44">
        <v>20000</v>
      </c>
      <c r="BD202" s="44"/>
      <c r="BE202" s="44">
        <v>-2755160</v>
      </c>
      <c r="BF202" s="44">
        <v>949900</v>
      </c>
      <c r="BG202" s="44"/>
      <c r="BH202" s="44">
        <v>1002588</v>
      </c>
      <c r="BI202" s="21">
        <v>15060095</v>
      </c>
      <c r="BJ202" s="21"/>
      <c r="BK202" s="21">
        <v>2633910</v>
      </c>
      <c r="BL202" s="21">
        <v>370775</v>
      </c>
      <c r="BM202" s="21">
        <v>743675</v>
      </c>
      <c r="BN202" s="21">
        <v>14982550</v>
      </c>
      <c r="BO202" s="21"/>
      <c r="BP202" s="21"/>
      <c r="BQ202" s="44"/>
      <c r="BR202" s="21">
        <v>5778393</v>
      </c>
      <c r="BS202" s="44"/>
      <c r="BT202" s="21"/>
      <c r="BU202" s="44"/>
      <c r="BV202" s="21"/>
      <c r="BW202" s="44">
        <v>3212911</v>
      </c>
      <c r="BX202" s="21"/>
      <c r="BY202" s="21"/>
      <c r="BZ202" s="21"/>
      <c r="CA202" s="44">
        <v>2974</v>
      </c>
      <c r="CB202" s="44"/>
      <c r="CC202" s="44">
        <v>123312</v>
      </c>
      <c r="CD202" s="44"/>
      <c r="CE202" s="44"/>
      <c r="CF202" s="44"/>
      <c r="CG202" s="44">
        <v>4839612</v>
      </c>
      <c r="CH202" s="44"/>
      <c r="CI202" s="21">
        <v>4110</v>
      </c>
      <c r="CJ202" s="44"/>
      <c r="CK202" s="21">
        <v>8110</v>
      </c>
      <c r="CL202" s="44"/>
      <c r="CM202" s="44">
        <v>191306</v>
      </c>
      <c r="CN202" s="44">
        <v>0</v>
      </c>
      <c r="CO202" s="44">
        <v>3243900</v>
      </c>
      <c r="CP202" s="44">
        <v>0</v>
      </c>
      <c r="CQ202" s="21">
        <v>2997300</v>
      </c>
      <c r="CR202" s="44">
        <v>218600</v>
      </c>
      <c r="CS202" s="44">
        <v>1162510</v>
      </c>
      <c r="CT202" s="44">
        <v>155164</v>
      </c>
      <c r="CU202" s="44"/>
      <c r="CV202" s="44">
        <v>222249</v>
      </c>
      <c r="CW202" s="21"/>
      <c r="CX202" s="21"/>
      <c r="CY202" s="21"/>
      <c r="CZ202" s="21"/>
      <c r="DA202" s="21"/>
      <c r="DB202" s="21"/>
      <c r="DC202" s="21"/>
      <c r="DD202" s="21"/>
      <c r="DE202" s="44"/>
      <c r="DF202" s="21"/>
      <c r="DG202" s="44"/>
      <c r="DH202" s="21"/>
      <c r="DI202" s="44"/>
      <c r="DJ202" s="44"/>
      <c r="DK202" s="44"/>
      <c r="DL202" s="44"/>
      <c r="DM202" s="21"/>
      <c r="DN202" s="44"/>
      <c r="DO202" s="44"/>
      <c r="DP202" s="44"/>
      <c r="DQ202" s="44"/>
      <c r="DR202" s="44"/>
      <c r="DS202" s="44"/>
      <c r="DT202" s="44"/>
      <c r="DU202" s="44"/>
      <c r="DV202" s="44"/>
      <c r="DW202" s="44"/>
      <c r="DX202" s="44"/>
      <c r="DY202" s="44"/>
      <c r="DZ202" s="44"/>
      <c r="EA202" s="44"/>
      <c r="EB202" s="21"/>
      <c r="EC202" s="44">
        <v>951421</v>
      </c>
      <c r="ED202" s="44"/>
      <c r="EE202" s="21"/>
      <c r="EF202" s="44"/>
      <c r="EG202" s="21">
        <v>64098</v>
      </c>
      <c r="EH202" s="44"/>
      <c r="EI202" s="21">
        <v>503303</v>
      </c>
      <c r="EJ202" s="44"/>
      <c r="EK202" s="44"/>
      <c r="EL202" s="21"/>
      <c r="EM202" s="44">
        <v>3548326</v>
      </c>
      <c r="EN202" s="44"/>
      <c r="EO202" s="44">
        <v>34069</v>
      </c>
      <c r="EP202" s="21"/>
      <c r="EQ202" s="21"/>
      <c r="ER202" s="21"/>
      <c r="ES202" s="21"/>
      <c r="ET202" s="44"/>
      <c r="EU202" s="21"/>
      <c r="EV202" s="44"/>
      <c r="EW202" s="21"/>
      <c r="EX202" s="44"/>
      <c r="EY202" s="44"/>
      <c r="EZ202" s="21"/>
      <c r="FA202" s="21"/>
      <c r="FB202" s="44"/>
      <c r="FC202" s="44"/>
      <c r="FD202" s="21"/>
      <c r="FE202" s="112"/>
      <c r="FF202" s="44"/>
      <c r="FG202" s="44">
        <v>13484592</v>
      </c>
      <c r="FH202" s="44">
        <v>2912405</v>
      </c>
      <c r="FI202" s="44">
        <v>10213369</v>
      </c>
      <c r="FJ202" s="44">
        <v>369598</v>
      </c>
      <c r="FK202" s="44">
        <v>9407960</v>
      </c>
      <c r="FL202" s="44"/>
      <c r="FM202" s="44"/>
      <c r="FN202" s="44"/>
      <c r="FO202" s="44">
        <v>4137035</v>
      </c>
      <c r="FP202" s="44"/>
      <c r="FQ202" s="44"/>
      <c r="FR202" s="44"/>
      <c r="FS202" s="44"/>
      <c r="FT202" s="44">
        <v>103204</v>
      </c>
      <c r="FU202" s="44">
        <v>25688</v>
      </c>
      <c r="FV202" s="21">
        <v>575386</v>
      </c>
      <c r="FW202" s="44"/>
      <c r="FX202" s="44">
        <v>499563</v>
      </c>
      <c r="FY202" s="44">
        <v>99494</v>
      </c>
      <c r="FZ202" s="44">
        <v>345306</v>
      </c>
      <c r="GA202" s="44">
        <v>75360</v>
      </c>
      <c r="GB202" s="44"/>
      <c r="GC202" s="44">
        <v>62194</v>
      </c>
      <c r="GD202" s="44">
        <v>735638</v>
      </c>
      <c r="GE202" s="44">
        <v>457661</v>
      </c>
      <c r="GF202" s="44">
        <v>362707</v>
      </c>
      <c r="GG202" s="44">
        <v>1386035</v>
      </c>
      <c r="GH202" s="44">
        <v>223200</v>
      </c>
      <c r="GI202" s="44">
        <v>341284</v>
      </c>
      <c r="GJ202" s="44">
        <v>113932</v>
      </c>
      <c r="GK202" s="44">
        <v>6195973</v>
      </c>
      <c r="GL202" s="44">
        <v>41613</v>
      </c>
      <c r="GM202" s="44">
        <v>1332865</v>
      </c>
      <c r="GN202" s="44">
        <v>47131</v>
      </c>
      <c r="GO202" s="44">
        <v>26200</v>
      </c>
      <c r="GP202" s="44"/>
      <c r="GQ202" s="44"/>
      <c r="GR202" s="44">
        <v>14937</v>
      </c>
      <c r="GS202" s="44">
        <v>3998003</v>
      </c>
      <c r="GT202" s="44"/>
      <c r="GU202" s="21">
        <v>175392</v>
      </c>
      <c r="GV202" s="44"/>
      <c r="GW202" s="44"/>
      <c r="GX202" s="44"/>
      <c r="GY202" s="44">
        <v>4173395</v>
      </c>
      <c r="GZ202" s="44">
        <v>5777438</v>
      </c>
      <c r="HA202" s="44">
        <v>131095</v>
      </c>
      <c r="HB202" s="44">
        <v>6138823</v>
      </c>
      <c r="HC202" s="44">
        <v>-7873961</v>
      </c>
      <c r="HD202" s="44">
        <v>4173395</v>
      </c>
      <c r="HE202" s="21"/>
      <c r="HF202" s="21"/>
      <c r="HG202" s="21"/>
      <c r="HH202" s="21">
        <v>6138823</v>
      </c>
      <c r="HI202" s="21">
        <v>0</v>
      </c>
      <c r="HJ202" s="44"/>
      <c r="HK202" s="21">
        <v>1030185</v>
      </c>
      <c r="HL202" s="21">
        <v>663168</v>
      </c>
      <c r="HM202" s="21">
        <v>1693353</v>
      </c>
      <c r="HN202" s="21">
        <v>-1517961</v>
      </c>
      <c r="HO202" s="21"/>
      <c r="HP202" s="44"/>
      <c r="HQ202" s="47"/>
      <c r="HR202" s="47">
        <v>6138823</v>
      </c>
      <c r="HS202" s="47"/>
      <c r="HT202" s="47" t="s">
        <v>2600</v>
      </c>
      <c r="HU202" s="47">
        <v>808841.32000000007</v>
      </c>
      <c r="HV202" s="47">
        <v>1975</v>
      </c>
      <c r="HW202" s="47">
        <v>0</v>
      </c>
      <c r="HX202" s="47">
        <v>30255</v>
      </c>
      <c r="HY202" s="47">
        <v>65779</v>
      </c>
      <c r="HZ202" s="47">
        <v>146327</v>
      </c>
      <c r="IA202" s="47">
        <v>17825</v>
      </c>
      <c r="IB202" s="47">
        <v>0</v>
      </c>
      <c r="IC202" s="47">
        <v>7812</v>
      </c>
      <c r="ID202"/>
      <c r="IE202" s="47">
        <v>11142</v>
      </c>
      <c r="IF202">
        <v>15629</v>
      </c>
      <c r="IG202" s="47">
        <v>11910</v>
      </c>
      <c r="IH202" s="47">
        <v>32914</v>
      </c>
      <c r="II202">
        <v>5291</v>
      </c>
      <c r="IJ202">
        <v>9358</v>
      </c>
      <c r="IK202">
        <v>2028</v>
      </c>
      <c r="IL202">
        <v>35598</v>
      </c>
      <c r="IM202">
        <v>393843</v>
      </c>
      <c r="IN202">
        <v>0</v>
      </c>
      <c r="IO202">
        <v>12</v>
      </c>
      <c r="IP202">
        <v>10001</v>
      </c>
      <c r="IQ202">
        <v>5003</v>
      </c>
      <c r="IR202">
        <v>0</v>
      </c>
      <c r="IS202">
        <v>0</v>
      </c>
      <c r="IT202">
        <v>15016</v>
      </c>
      <c r="IU202">
        <v>197590</v>
      </c>
      <c r="IV202">
        <v>0</v>
      </c>
      <c r="IW202">
        <v>1849733</v>
      </c>
      <c r="IX202">
        <v>2710830</v>
      </c>
      <c r="IY202">
        <v>4004462</v>
      </c>
      <c r="IZ202">
        <v>779935</v>
      </c>
      <c r="JA202">
        <v>0</v>
      </c>
      <c r="JB202">
        <v>391251</v>
      </c>
      <c r="JC202"/>
      <c r="JD202">
        <v>255975</v>
      </c>
      <c r="JE202">
        <v>316374</v>
      </c>
      <c r="JF202">
        <v>249906</v>
      </c>
      <c r="JG202">
        <v>718616</v>
      </c>
      <c r="JH202">
        <v>170049</v>
      </c>
      <c r="JI202">
        <v>248346</v>
      </c>
      <c r="JJ202">
        <v>94568</v>
      </c>
      <c r="JK202">
        <v>1496957</v>
      </c>
      <c r="JL202">
        <v>13484592</v>
      </c>
      <c r="JM202">
        <v>0</v>
      </c>
      <c r="JN202">
        <v>900</v>
      </c>
      <c r="JO202">
        <v>573333</v>
      </c>
      <c r="JP202">
        <v>181453</v>
      </c>
      <c r="JQ202">
        <v>0</v>
      </c>
      <c r="JR202">
        <v>0</v>
      </c>
      <c r="JS202">
        <v>755686</v>
      </c>
      <c r="JT202"/>
      <c r="JU202"/>
      <c r="JV202"/>
      <c r="JW202"/>
      <c r="JX202"/>
      <c r="JY202"/>
      <c r="JZ202"/>
      <c r="KA202"/>
      <c r="KB202"/>
      <c r="KC202"/>
      <c r="KD202"/>
      <c r="KE202"/>
      <c r="KF202">
        <v>251</v>
      </c>
      <c r="KG202">
        <v>402</v>
      </c>
      <c r="KH202">
        <v>183</v>
      </c>
      <c r="KI202">
        <v>176</v>
      </c>
      <c r="KJ202">
        <v>293</v>
      </c>
      <c r="KK202">
        <v>118</v>
      </c>
      <c r="KL202">
        <v>98</v>
      </c>
      <c r="KM202">
        <v>167</v>
      </c>
      <c r="KN202">
        <v>58</v>
      </c>
      <c r="KO202">
        <v>1</v>
      </c>
      <c r="KP202">
        <v>0</v>
      </c>
      <c r="KQ202">
        <v>0</v>
      </c>
      <c r="KR202">
        <v>0</v>
      </c>
      <c r="KS202">
        <v>0</v>
      </c>
      <c r="KT202">
        <v>1</v>
      </c>
      <c r="KU202">
        <v>1</v>
      </c>
      <c r="KV202">
        <v>0</v>
      </c>
      <c r="KW202">
        <v>0</v>
      </c>
      <c r="KX202">
        <v>0</v>
      </c>
      <c r="KY202">
        <v>1</v>
      </c>
      <c r="KZ202">
        <v>0</v>
      </c>
      <c r="LA202">
        <v>0</v>
      </c>
      <c r="LB202">
        <v>0</v>
      </c>
      <c r="LC202">
        <v>0</v>
      </c>
      <c r="LD202">
        <v>1</v>
      </c>
      <c r="LE202">
        <v>0</v>
      </c>
      <c r="LF202">
        <v>0</v>
      </c>
      <c r="LG202">
        <v>0</v>
      </c>
      <c r="LH202">
        <v>0</v>
      </c>
    </row>
    <row r="203" spans="1:320" s="34" customFormat="1" ht="15" customHeight="1" x14ac:dyDescent="0.25">
      <c r="A203" s="45">
        <v>206190082</v>
      </c>
      <c r="B203" s="45" t="s">
        <v>2929</v>
      </c>
      <c r="C203" s="46">
        <v>45292</v>
      </c>
      <c r="D203" s="46">
        <v>45657</v>
      </c>
      <c r="E203" s="47">
        <v>366</v>
      </c>
      <c r="F203" s="45" t="s">
        <v>883</v>
      </c>
      <c r="G203" s="45" t="s">
        <v>884</v>
      </c>
      <c r="H203" s="45" t="s">
        <v>1030</v>
      </c>
      <c r="I203" s="45" t="s">
        <v>886</v>
      </c>
      <c r="J203" s="45" t="s">
        <v>887</v>
      </c>
      <c r="K203" s="45" t="s">
        <v>1031</v>
      </c>
      <c r="L203" s="45" t="s">
        <v>2528</v>
      </c>
      <c r="M203" s="45" t="s">
        <v>2930</v>
      </c>
      <c r="N203" s="45" t="s">
        <v>2931</v>
      </c>
      <c r="O203" s="45" t="s">
        <v>2862</v>
      </c>
      <c r="P203" s="45" t="s">
        <v>2924</v>
      </c>
      <c r="Q203" s="45" t="s">
        <v>2932</v>
      </c>
      <c r="R203" t="s">
        <v>2933</v>
      </c>
      <c r="S203" s="45" t="s">
        <v>893</v>
      </c>
      <c r="T203"/>
      <c r="U203" s="47">
        <v>201</v>
      </c>
      <c r="V203" s="47">
        <v>201</v>
      </c>
      <c r="W203" s="47" t="s">
        <v>913</v>
      </c>
      <c r="X203" s="47">
        <v>73566</v>
      </c>
      <c r="Y203" s="47">
        <v>70373</v>
      </c>
      <c r="Z203" s="48">
        <v>220.2</v>
      </c>
      <c r="AA203" s="44">
        <v>429</v>
      </c>
      <c r="AB203" s="44">
        <v>415</v>
      </c>
      <c r="AC203" s="44">
        <v>4589</v>
      </c>
      <c r="AD203" s="44"/>
      <c r="AE203" s="44">
        <v>2600</v>
      </c>
      <c r="AF203" s="44">
        <v>55492</v>
      </c>
      <c r="AG203" s="44"/>
      <c r="AH203" s="47">
        <v>5321</v>
      </c>
      <c r="AI203" s="47">
        <v>1022</v>
      </c>
      <c r="AJ203">
        <v>1349</v>
      </c>
      <c r="AK203" t="s">
        <v>914</v>
      </c>
      <c r="AL203">
        <v>49966</v>
      </c>
      <c r="AM203"/>
      <c r="AN203"/>
      <c r="AO203"/>
      <c r="AP203">
        <v>20407</v>
      </c>
      <c r="AQ203"/>
      <c r="AR203" s="44"/>
      <c r="AS203" s="44"/>
      <c r="AT203" s="44"/>
      <c r="AU203" s="44">
        <v>29988945</v>
      </c>
      <c r="AV203" s="44">
        <v>9690930</v>
      </c>
      <c r="AW203" s="44">
        <v>10044021</v>
      </c>
      <c r="AX203" s="44">
        <v>143609</v>
      </c>
      <c r="AY203" s="44">
        <v>29779463</v>
      </c>
      <c r="AZ203" s="21">
        <v>30314606</v>
      </c>
      <c r="BA203" s="21">
        <v>-535143</v>
      </c>
      <c r="BB203" s="44"/>
      <c r="BC203" s="44"/>
      <c r="BD203" s="44"/>
      <c r="BE203" s="44">
        <v>-535143</v>
      </c>
      <c r="BF203" s="44">
        <v>1741665</v>
      </c>
      <c r="BG203" s="44"/>
      <c r="BH203" s="44">
        <v>1258065</v>
      </c>
      <c r="BI203" s="21">
        <v>23996055</v>
      </c>
      <c r="BJ203" s="21"/>
      <c r="BK203" s="21">
        <v>2102205</v>
      </c>
      <c r="BL203" s="21">
        <v>486255</v>
      </c>
      <c r="BM203" s="21">
        <v>404700</v>
      </c>
      <c r="BN203" s="21">
        <v>14989800</v>
      </c>
      <c r="BO203" s="21"/>
      <c r="BP203" s="21"/>
      <c r="BQ203" s="44"/>
      <c r="BR203" s="21">
        <v>14999145</v>
      </c>
      <c r="BS203" s="44"/>
      <c r="BT203" s="21"/>
      <c r="BU203" s="44"/>
      <c r="BV203" s="21"/>
      <c r="BW203" s="44">
        <v>4895298</v>
      </c>
      <c r="BX203" s="21"/>
      <c r="BY203" s="21"/>
      <c r="BZ203" s="21"/>
      <c r="CA203" s="44">
        <v>217775</v>
      </c>
      <c r="CB203" s="44"/>
      <c r="CC203" s="44"/>
      <c r="CD203" s="44"/>
      <c r="CE203" s="44"/>
      <c r="CF203" s="44"/>
      <c r="CG203" s="44">
        <v>4577215</v>
      </c>
      <c r="CH203" s="44"/>
      <c r="CI203" s="21">
        <v>642</v>
      </c>
      <c r="CJ203" s="44"/>
      <c r="CK203" s="21"/>
      <c r="CL203" s="44"/>
      <c r="CM203" s="44">
        <v>317550</v>
      </c>
      <c r="CN203" s="44">
        <v>0</v>
      </c>
      <c r="CO203" s="44">
        <v>3428913</v>
      </c>
      <c r="CP203" s="44">
        <v>0</v>
      </c>
      <c r="CQ203" s="21">
        <v>2187958</v>
      </c>
      <c r="CR203" s="44">
        <v>745501</v>
      </c>
      <c r="CS203" s="44">
        <v>2693660</v>
      </c>
      <c r="CT203" s="44">
        <v>268717</v>
      </c>
      <c r="CU203" s="44"/>
      <c r="CV203" s="44">
        <v>48631</v>
      </c>
      <c r="CW203" s="21"/>
      <c r="CX203" s="21"/>
      <c r="CY203" s="21"/>
      <c r="CZ203" s="21"/>
      <c r="DA203" s="21"/>
      <c r="DB203" s="21"/>
      <c r="DC203" s="21"/>
      <c r="DD203" s="21"/>
      <c r="DE203" s="44"/>
      <c r="DF203" s="21"/>
      <c r="DG203" s="44"/>
      <c r="DH203" s="21"/>
      <c r="DI203" s="44"/>
      <c r="DJ203" s="44"/>
      <c r="DK203" s="44"/>
      <c r="DL203" s="44"/>
      <c r="DM203" s="21"/>
      <c r="DN203" s="44"/>
      <c r="DO203" s="44"/>
      <c r="DP203" s="44"/>
      <c r="DQ203" s="44"/>
      <c r="DR203" s="44"/>
      <c r="DS203" s="44"/>
      <c r="DT203" s="44"/>
      <c r="DU203" s="44"/>
      <c r="DV203" s="44"/>
      <c r="DW203" s="44"/>
      <c r="DX203" s="44"/>
      <c r="DY203" s="44"/>
      <c r="DZ203" s="44"/>
      <c r="EA203" s="44"/>
      <c r="EB203" s="21"/>
      <c r="EC203" s="44">
        <v>2059469</v>
      </c>
      <c r="ED203" s="44"/>
      <c r="EE203" s="21"/>
      <c r="EF203" s="44"/>
      <c r="EG203" s="21">
        <v>410696</v>
      </c>
      <c r="EH203" s="44"/>
      <c r="EI203" s="21">
        <v>3674478</v>
      </c>
      <c r="EJ203" s="44"/>
      <c r="EK203" s="44"/>
      <c r="EL203" s="21"/>
      <c r="EM203" s="44">
        <v>3832252</v>
      </c>
      <c r="EN203" s="44"/>
      <c r="EO203" s="44">
        <v>67126</v>
      </c>
      <c r="EP203" s="21"/>
      <c r="EQ203" s="21"/>
      <c r="ER203" s="21"/>
      <c r="ES203" s="21"/>
      <c r="ET203" s="44"/>
      <c r="EU203" s="21"/>
      <c r="EV203" s="44"/>
      <c r="EW203" s="21"/>
      <c r="EX203" s="44"/>
      <c r="EY203" s="44"/>
      <c r="EZ203" s="21"/>
      <c r="FA203" s="21"/>
      <c r="FB203" s="44"/>
      <c r="FC203" s="44"/>
      <c r="FD203" s="21"/>
      <c r="FE203" s="112"/>
      <c r="FF203" s="44"/>
      <c r="FG203" s="44">
        <v>14919064</v>
      </c>
      <c r="FH203" s="44">
        <v>3908038</v>
      </c>
      <c r="FI203" s="44">
        <v>11487504</v>
      </c>
      <c r="FJ203" s="44">
        <v>807129</v>
      </c>
      <c r="FK203" s="44">
        <v>8345853</v>
      </c>
      <c r="FL203" s="44"/>
      <c r="FM203" s="44"/>
      <c r="FN203" s="44"/>
      <c r="FO203" s="44">
        <v>7678760</v>
      </c>
      <c r="FP203" s="44"/>
      <c r="FQ203" s="44"/>
      <c r="FR203" s="44"/>
      <c r="FS203" s="44"/>
      <c r="FT203" s="44">
        <v>14840</v>
      </c>
      <c r="FU203" s="44"/>
      <c r="FV203" s="21">
        <v>553726</v>
      </c>
      <c r="FW203" s="44"/>
      <c r="FX203" s="44">
        <v>305524</v>
      </c>
      <c r="FY203" s="44">
        <v>120401</v>
      </c>
      <c r="FZ203" s="44">
        <v>329584</v>
      </c>
      <c r="GA203" s="44">
        <v>52421</v>
      </c>
      <c r="GB203" s="44"/>
      <c r="GC203" s="44">
        <v>47853</v>
      </c>
      <c r="GD203" s="44">
        <v>985039</v>
      </c>
      <c r="GE203" s="44">
        <v>904824</v>
      </c>
      <c r="GF203" s="44">
        <v>304646</v>
      </c>
      <c r="GG203" s="44">
        <v>1580356</v>
      </c>
      <c r="GH203" s="44">
        <v>210916</v>
      </c>
      <c r="GI203" s="44">
        <v>375872</v>
      </c>
      <c r="GJ203" s="44">
        <v>158220</v>
      </c>
      <c r="GK203" s="44">
        <v>5616898</v>
      </c>
      <c r="GL203" s="44">
        <v>15162</v>
      </c>
      <c r="GM203" s="44">
        <v>1797000</v>
      </c>
      <c r="GN203" s="44">
        <v>297021</v>
      </c>
      <c r="GO203" s="44">
        <v>24490</v>
      </c>
      <c r="GP203" s="44"/>
      <c r="GQ203" s="44"/>
      <c r="GR203" s="44">
        <v>595200</v>
      </c>
      <c r="GS203" s="44">
        <v>8537237</v>
      </c>
      <c r="GT203" s="44"/>
      <c r="GU203" s="21">
        <v>12463</v>
      </c>
      <c r="GV203" s="44">
        <v>1239128</v>
      </c>
      <c r="GW203" s="44">
        <v>69000</v>
      </c>
      <c r="GX203" s="44"/>
      <c r="GY203" s="44">
        <v>9857828</v>
      </c>
      <c r="GZ203" s="44">
        <v>3734108</v>
      </c>
      <c r="HA203" s="44"/>
      <c r="HB203" s="44"/>
      <c r="HC203" s="44">
        <v>6123720</v>
      </c>
      <c r="HD203" s="44">
        <v>9857828</v>
      </c>
      <c r="HE203" s="21"/>
      <c r="HF203" s="21"/>
      <c r="HG203" s="21">
        <v>14406</v>
      </c>
      <c r="HH203" s="21"/>
      <c r="HI203" s="21">
        <v>0</v>
      </c>
      <c r="HJ203" s="44"/>
      <c r="HK203" s="21">
        <v>157707</v>
      </c>
      <c r="HL203" s="21">
        <v>1135573</v>
      </c>
      <c r="HM203" s="21">
        <v>1293280</v>
      </c>
      <c r="HN203" s="21">
        <v>-1280817</v>
      </c>
      <c r="HO203" s="21"/>
      <c r="HP203" s="44"/>
      <c r="HQ203" s="47"/>
      <c r="HR203" s="47"/>
      <c r="HS203" s="47"/>
      <c r="HT203" s="47" t="s">
        <v>2934</v>
      </c>
      <c r="HU203" s="47">
        <v>3958154.48</v>
      </c>
      <c r="HV203" s="47">
        <v>5471</v>
      </c>
      <c r="HW203" s="47">
        <v>0</v>
      </c>
      <c r="HX203" s="47">
        <v>47216</v>
      </c>
      <c r="HY203" s="47">
        <v>96908</v>
      </c>
      <c r="HZ203" s="47">
        <v>175778</v>
      </c>
      <c r="IA203" s="47">
        <v>29823</v>
      </c>
      <c r="IB203" s="47">
        <v>0</v>
      </c>
      <c r="IC203" s="47">
        <v>7433</v>
      </c>
      <c r="ID203"/>
      <c r="IE203" s="47">
        <v>6269</v>
      </c>
      <c r="IF203">
        <v>33335</v>
      </c>
      <c r="IG203" s="47">
        <v>6607</v>
      </c>
      <c r="IH203" s="47">
        <v>34403</v>
      </c>
      <c r="II203">
        <v>5733</v>
      </c>
      <c r="IJ203">
        <v>15101</v>
      </c>
      <c r="IK203">
        <v>2504</v>
      </c>
      <c r="IL203">
        <v>27326</v>
      </c>
      <c r="IM203">
        <v>493907</v>
      </c>
      <c r="IN203">
        <v>0</v>
      </c>
      <c r="IO203">
        <v>0</v>
      </c>
      <c r="IP203">
        <v>0</v>
      </c>
      <c r="IQ203">
        <v>0</v>
      </c>
      <c r="IR203">
        <v>0</v>
      </c>
      <c r="IS203">
        <v>0</v>
      </c>
      <c r="IT203">
        <v>0</v>
      </c>
      <c r="IU203">
        <v>369537</v>
      </c>
      <c r="IV203">
        <v>0</v>
      </c>
      <c r="IW203">
        <v>2434226</v>
      </c>
      <c r="IX203">
        <v>3767645</v>
      </c>
      <c r="IY203">
        <v>3906335</v>
      </c>
      <c r="IZ203">
        <v>1134191</v>
      </c>
      <c r="JA203">
        <v>0</v>
      </c>
      <c r="JB203">
        <v>287153</v>
      </c>
      <c r="JC203"/>
      <c r="JD203">
        <v>164319</v>
      </c>
      <c r="JE203">
        <v>584563</v>
      </c>
      <c r="JF203">
        <v>122115</v>
      </c>
      <c r="JG203">
        <v>723893</v>
      </c>
      <c r="JH203">
        <v>167135</v>
      </c>
      <c r="JI203">
        <v>291257</v>
      </c>
      <c r="JJ203">
        <v>122954</v>
      </c>
      <c r="JK203">
        <v>843741</v>
      </c>
      <c r="JL203">
        <v>14919064</v>
      </c>
      <c r="JM203">
        <v>0</v>
      </c>
      <c r="JN203">
        <v>0</v>
      </c>
      <c r="JO203">
        <v>0</v>
      </c>
      <c r="JP203">
        <v>0</v>
      </c>
      <c r="JQ203">
        <v>0</v>
      </c>
      <c r="JR203">
        <v>0</v>
      </c>
      <c r="JS203">
        <v>0</v>
      </c>
      <c r="JT203"/>
      <c r="JU203"/>
      <c r="JV203"/>
      <c r="JW203"/>
      <c r="JX203"/>
      <c r="JY203"/>
      <c r="JZ203"/>
      <c r="KA203"/>
      <c r="KB203"/>
      <c r="KC203"/>
      <c r="KD203"/>
      <c r="KE203"/>
      <c r="KF203">
        <v>356</v>
      </c>
      <c r="KG203">
        <v>526</v>
      </c>
      <c r="KH203">
        <v>247</v>
      </c>
      <c r="KI203">
        <v>247</v>
      </c>
      <c r="KJ203">
        <v>366</v>
      </c>
      <c r="KK203">
        <v>176</v>
      </c>
      <c r="KL203">
        <v>126</v>
      </c>
      <c r="KM203">
        <v>193</v>
      </c>
      <c r="KN203">
        <v>89</v>
      </c>
      <c r="KO203">
        <v>1</v>
      </c>
      <c r="KP203">
        <v>0</v>
      </c>
      <c r="KQ203">
        <v>0</v>
      </c>
      <c r="KR203">
        <v>0</v>
      </c>
      <c r="KS203">
        <v>0</v>
      </c>
      <c r="KT203">
        <v>1</v>
      </c>
      <c r="KU203">
        <v>1</v>
      </c>
      <c r="KV203">
        <v>0</v>
      </c>
      <c r="KW203">
        <v>0</v>
      </c>
      <c r="KX203">
        <v>0</v>
      </c>
      <c r="KY203">
        <v>1</v>
      </c>
      <c r="KZ203">
        <v>0</v>
      </c>
      <c r="LA203">
        <v>0</v>
      </c>
      <c r="LB203">
        <v>0</v>
      </c>
      <c r="LC203">
        <v>0</v>
      </c>
      <c r="LD203">
        <v>1</v>
      </c>
      <c r="LE203">
        <v>0</v>
      </c>
      <c r="LF203">
        <v>0</v>
      </c>
      <c r="LG203">
        <v>0</v>
      </c>
      <c r="LH203">
        <v>0</v>
      </c>
    </row>
    <row r="204" spans="1:320" s="34" customFormat="1" ht="15" customHeight="1" x14ac:dyDescent="0.25">
      <c r="A204" s="45">
        <v>206190083</v>
      </c>
      <c r="B204" s="45" t="s">
        <v>2935</v>
      </c>
      <c r="C204" s="46">
        <v>45292</v>
      </c>
      <c r="D204" s="46">
        <v>45657</v>
      </c>
      <c r="E204" s="47">
        <v>366</v>
      </c>
      <c r="F204" s="45" t="s">
        <v>883</v>
      </c>
      <c r="G204" s="45" t="s">
        <v>884</v>
      </c>
      <c r="H204" s="45" t="s">
        <v>1030</v>
      </c>
      <c r="I204" s="45" t="s">
        <v>886</v>
      </c>
      <c r="J204" s="45" t="s">
        <v>887</v>
      </c>
      <c r="K204" s="45" t="s">
        <v>1031</v>
      </c>
      <c r="L204" s="45" t="s">
        <v>2768</v>
      </c>
      <c r="M204" s="45" t="s">
        <v>2936</v>
      </c>
      <c r="N204" s="45" t="s">
        <v>2937</v>
      </c>
      <c r="O204" s="45" t="s">
        <v>2938</v>
      </c>
      <c r="P204" s="45" t="s">
        <v>2939</v>
      </c>
      <c r="Q204" s="45" t="s">
        <v>2940</v>
      </c>
      <c r="R204" t="s">
        <v>2941</v>
      </c>
      <c r="S204" s="45" t="s">
        <v>893</v>
      </c>
      <c r="T204"/>
      <c r="U204" s="47">
        <v>188</v>
      </c>
      <c r="V204" s="47">
        <v>188</v>
      </c>
      <c r="W204" s="47" t="s">
        <v>913</v>
      </c>
      <c r="X204" s="47">
        <v>68808</v>
      </c>
      <c r="Y204" s="47">
        <v>63204</v>
      </c>
      <c r="Z204" s="48">
        <v>211.44</v>
      </c>
      <c r="AA204" s="44">
        <v>579</v>
      </c>
      <c r="AB204" s="44">
        <v>584</v>
      </c>
      <c r="AC204" s="44">
        <v>11535</v>
      </c>
      <c r="AD204" s="44"/>
      <c r="AE204" s="44">
        <v>3218</v>
      </c>
      <c r="AF204" s="44">
        <v>41111</v>
      </c>
      <c r="AG204" s="44"/>
      <c r="AH204" s="47">
        <v>4928</v>
      </c>
      <c r="AI204" s="47">
        <v>1284</v>
      </c>
      <c r="AJ204">
        <v>1128</v>
      </c>
      <c r="AK204" t="s">
        <v>895</v>
      </c>
      <c r="AL204">
        <v>63204</v>
      </c>
      <c r="AM204"/>
      <c r="AN204"/>
      <c r="AO204"/>
      <c r="AP204"/>
      <c r="AQ204"/>
      <c r="AR204" s="44"/>
      <c r="AS204" s="44"/>
      <c r="AT204" s="44"/>
      <c r="AU204" s="44">
        <v>21173340</v>
      </c>
      <c r="AV204" s="44">
        <v>16140288</v>
      </c>
      <c r="AW204" s="44">
        <v>10830302</v>
      </c>
      <c r="AX204" s="44">
        <v>121011</v>
      </c>
      <c r="AY204" s="44">
        <v>26604337</v>
      </c>
      <c r="AZ204" s="21">
        <v>24943240</v>
      </c>
      <c r="BA204" s="21">
        <v>1661097</v>
      </c>
      <c r="BB204" s="44"/>
      <c r="BC204" s="44"/>
      <c r="BD204" s="44"/>
      <c r="BE204" s="44">
        <v>1661097</v>
      </c>
      <c r="BF204" s="44">
        <v>3864225</v>
      </c>
      <c r="BG204" s="44"/>
      <c r="BH204" s="44">
        <v>1078030</v>
      </c>
      <c r="BI204" s="21">
        <v>13772185</v>
      </c>
      <c r="BJ204" s="21"/>
      <c r="BK204" s="21">
        <v>1650880</v>
      </c>
      <c r="BL204" s="21">
        <v>430140</v>
      </c>
      <c r="BM204" s="21">
        <v>377880</v>
      </c>
      <c r="BN204" s="21">
        <v>21173340</v>
      </c>
      <c r="BO204" s="21"/>
      <c r="BP204" s="21"/>
      <c r="BQ204" s="44"/>
      <c r="BR204" s="21"/>
      <c r="BS204" s="44"/>
      <c r="BT204" s="21"/>
      <c r="BU204" s="44"/>
      <c r="BV204" s="21"/>
      <c r="BW204" s="44">
        <v>11617658</v>
      </c>
      <c r="BX204" s="21"/>
      <c r="BY204" s="21"/>
      <c r="BZ204" s="21"/>
      <c r="CA204" s="44"/>
      <c r="CB204" s="44"/>
      <c r="CC204" s="44">
        <v>64953</v>
      </c>
      <c r="CD204" s="44"/>
      <c r="CE204" s="44"/>
      <c r="CF204" s="44"/>
      <c r="CG204" s="44">
        <v>4437200</v>
      </c>
      <c r="CH204" s="44"/>
      <c r="CI204" s="21">
        <v>20477</v>
      </c>
      <c r="CJ204" s="44"/>
      <c r="CK204" s="21"/>
      <c r="CL204" s="44"/>
      <c r="CM204" s="44">
        <v>5897</v>
      </c>
      <c r="CN204" s="44">
        <v>0</v>
      </c>
      <c r="CO204" s="44">
        <v>4772511</v>
      </c>
      <c r="CP204" s="44">
        <v>0</v>
      </c>
      <c r="CQ204" s="21">
        <v>4464131</v>
      </c>
      <c r="CR204" s="44">
        <v>1376437</v>
      </c>
      <c r="CS204" s="44">
        <v>4870003</v>
      </c>
      <c r="CT204" s="44">
        <v>499728</v>
      </c>
      <c r="CU204" s="44"/>
      <c r="CV204" s="44">
        <v>151581</v>
      </c>
      <c r="CW204" s="21"/>
      <c r="CX204" s="21"/>
      <c r="CY204" s="21"/>
      <c r="CZ204" s="21"/>
      <c r="DA204" s="21"/>
      <c r="DB204" s="21"/>
      <c r="DC204" s="21"/>
      <c r="DD204" s="21"/>
      <c r="DE204" s="44"/>
      <c r="DF204" s="21"/>
      <c r="DG204" s="44"/>
      <c r="DH204" s="21"/>
      <c r="DI204" s="44"/>
      <c r="DJ204" s="44"/>
      <c r="DK204" s="44"/>
      <c r="DL204" s="44"/>
      <c r="DM204" s="21"/>
      <c r="DN204" s="44"/>
      <c r="DO204" s="44"/>
      <c r="DP204" s="44"/>
      <c r="DQ204" s="44"/>
      <c r="DR204" s="44"/>
      <c r="DS204" s="44"/>
      <c r="DT204" s="44"/>
      <c r="DU204" s="44"/>
      <c r="DV204" s="44"/>
      <c r="DW204" s="44"/>
      <c r="DX204" s="44"/>
      <c r="DY204" s="44"/>
      <c r="DZ204" s="44"/>
      <c r="EA204" s="44"/>
      <c r="EB204" s="21"/>
      <c r="EC204" s="44">
        <v>5672235</v>
      </c>
      <c r="ED204" s="44"/>
      <c r="EE204" s="21"/>
      <c r="EF204" s="44"/>
      <c r="EG204" s="21">
        <v>98839</v>
      </c>
      <c r="EH204" s="44"/>
      <c r="EI204" s="21">
        <v>1617811</v>
      </c>
      <c r="EJ204" s="44"/>
      <c r="EK204" s="44"/>
      <c r="EL204" s="21"/>
      <c r="EM204" s="44">
        <v>3397850</v>
      </c>
      <c r="EN204" s="44"/>
      <c r="EO204" s="44">
        <v>43567</v>
      </c>
      <c r="EP204" s="21"/>
      <c r="EQ204" s="21"/>
      <c r="ER204" s="21"/>
      <c r="ES204" s="21"/>
      <c r="ET204" s="44"/>
      <c r="EU204" s="21"/>
      <c r="EV204" s="44"/>
      <c r="EW204" s="21"/>
      <c r="EX204" s="44"/>
      <c r="EY204" s="44"/>
      <c r="EZ204" s="21"/>
      <c r="FA204" s="21"/>
      <c r="FB204" s="44"/>
      <c r="FC204" s="44"/>
      <c r="FD204" s="21"/>
      <c r="FE204" s="112"/>
      <c r="FF204" s="44"/>
      <c r="FG204" s="44">
        <v>10831887</v>
      </c>
      <c r="FH204" s="44">
        <v>2839232</v>
      </c>
      <c r="FI204" s="44">
        <v>11272121</v>
      </c>
      <c r="FJ204" s="44">
        <v>586044</v>
      </c>
      <c r="FK204" s="44">
        <v>10492769</v>
      </c>
      <c r="FL204" s="44"/>
      <c r="FM204" s="44"/>
      <c r="FN204" s="44"/>
      <c r="FO204" s="44"/>
      <c r="FP204" s="44"/>
      <c r="FQ204" s="44"/>
      <c r="FR204" s="44"/>
      <c r="FS204" s="44"/>
      <c r="FT204" s="44">
        <v>31427</v>
      </c>
      <c r="FU204" s="44"/>
      <c r="FV204" s="21">
        <v>853170</v>
      </c>
      <c r="FW204" s="44"/>
      <c r="FX204" s="44">
        <v>702851</v>
      </c>
      <c r="FY204" s="44">
        <v>254673</v>
      </c>
      <c r="FZ204" s="44">
        <v>608085</v>
      </c>
      <c r="GA204" s="44">
        <v>98197</v>
      </c>
      <c r="GB204" s="44"/>
      <c r="GC204" s="44">
        <v>54534</v>
      </c>
      <c r="GD204" s="44">
        <v>840063</v>
      </c>
      <c r="GE204" s="44">
        <v>588653</v>
      </c>
      <c r="GF204" s="44">
        <v>311699</v>
      </c>
      <c r="GG204" s="44">
        <v>1858554</v>
      </c>
      <c r="GH204" s="44">
        <v>302682</v>
      </c>
      <c r="GI204" s="44">
        <v>442247</v>
      </c>
      <c r="GJ204" s="44">
        <v>205558</v>
      </c>
      <c r="GK204" s="44">
        <v>5863842</v>
      </c>
      <c r="GL204" s="44">
        <v>7480</v>
      </c>
      <c r="GM204" s="44">
        <v>875780</v>
      </c>
      <c r="GN204" s="44">
        <v>107733</v>
      </c>
      <c r="GO204" s="44">
        <v>19643</v>
      </c>
      <c r="GP204" s="44"/>
      <c r="GQ204" s="44"/>
      <c r="GR204" s="44">
        <v>423600</v>
      </c>
      <c r="GS204" s="44">
        <v>6068221</v>
      </c>
      <c r="GT204" s="44"/>
      <c r="GU204" s="21">
        <v>156647</v>
      </c>
      <c r="GV204" s="44">
        <v>874944</v>
      </c>
      <c r="GW204" s="44"/>
      <c r="GX204" s="44"/>
      <c r="GY204" s="44">
        <v>7099812</v>
      </c>
      <c r="GZ204" s="44">
        <v>3018781</v>
      </c>
      <c r="HA204" s="44"/>
      <c r="HB204" s="44"/>
      <c r="HC204" s="44">
        <v>4081031</v>
      </c>
      <c r="HD204" s="44">
        <v>7099812</v>
      </c>
      <c r="HE204" s="21"/>
      <c r="HF204" s="21"/>
      <c r="HG204" s="21">
        <v>50747</v>
      </c>
      <c r="HH204" s="21"/>
      <c r="HI204" s="21">
        <v>0</v>
      </c>
      <c r="HJ204" s="44"/>
      <c r="HK204" s="21">
        <v>309249</v>
      </c>
      <c r="HL204" s="21">
        <v>1581474</v>
      </c>
      <c r="HM204" s="21">
        <v>1890723</v>
      </c>
      <c r="HN204" s="21">
        <v>-1734076</v>
      </c>
      <c r="HO204" s="21"/>
      <c r="HP204" s="44"/>
      <c r="HQ204" s="47"/>
      <c r="HR204" s="47"/>
      <c r="HS204" s="47"/>
      <c r="HT204" s="47" t="s">
        <v>2942</v>
      </c>
      <c r="HU204" s="47">
        <v>3411222.53</v>
      </c>
      <c r="HV204" s="47">
        <v>4024</v>
      </c>
      <c r="HW204" s="47">
        <v>0</v>
      </c>
      <c r="HX204" s="47">
        <v>22555</v>
      </c>
      <c r="HY204" s="47">
        <v>57838</v>
      </c>
      <c r="HZ204" s="47">
        <v>158815</v>
      </c>
      <c r="IA204" s="47">
        <v>0</v>
      </c>
      <c r="IB204" s="47">
        <v>0</v>
      </c>
      <c r="IC204" s="47">
        <v>12993</v>
      </c>
      <c r="ID204"/>
      <c r="IE204" s="47">
        <v>5932</v>
      </c>
      <c r="IF204"/>
      <c r="IG204" s="47">
        <v>142</v>
      </c>
      <c r="IH204" s="47">
        <v>38823</v>
      </c>
      <c r="II204">
        <v>7400</v>
      </c>
      <c r="IJ204">
        <v>18147</v>
      </c>
      <c r="IK204">
        <v>4047</v>
      </c>
      <c r="IL204">
        <v>31645</v>
      </c>
      <c r="IM204">
        <v>362361</v>
      </c>
      <c r="IN204">
        <v>0</v>
      </c>
      <c r="IO204">
        <v>0</v>
      </c>
      <c r="IP204">
        <v>0</v>
      </c>
      <c r="IQ204">
        <v>0</v>
      </c>
      <c r="IR204">
        <v>0</v>
      </c>
      <c r="IS204">
        <v>0</v>
      </c>
      <c r="IT204">
        <v>0</v>
      </c>
      <c r="IU204">
        <v>270393</v>
      </c>
      <c r="IV204">
        <v>0</v>
      </c>
      <c r="IW204">
        <v>1218473</v>
      </c>
      <c r="IX204">
        <v>2384727</v>
      </c>
      <c r="IY204">
        <v>3563010</v>
      </c>
      <c r="IZ204">
        <v>0</v>
      </c>
      <c r="JA204">
        <v>0</v>
      </c>
      <c r="JB204">
        <v>572597</v>
      </c>
      <c r="JC204"/>
      <c r="JD204">
        <v>168438</v>
      </c>
      <c r="JE204"/>
      <c r="JF204">
        <v>3097</v>
      </c>
      <c r="JG204">
        <v>826227</v>
      </c>
      <c r="JH204">
        <v>239821</v>
      </c>
      <c r="JI204">
        <v>337695</v>
      </c>
      <c r="JJ204">
        <v>160693</v>
      </c>
      <c r="JK204">
        <v>1086716</v>
      </c>
      <c r="JL204">
        <v>10831887</v>
      </c>
      <c r="JM204">
        <v>0</v>
      </c>
      <c r="JN204">
        <v>0</v>
      </c>
      <c r="JO204">
        <v>0</v>
      </c>
      <c r="JP204">
        <v>0</v>
      </c>
      <c r="JQ204">
        <v>0</v>
      </c>
      <c r="JR204">
        <v>0</v>
      </c>
      <c r="JS204">
        <v>0</v>
      </c>
      <c r="JT204"/>
      <c r="JU204"/>
      <c r="JV204"/>
      <c r="JW204"/>
      <c r="JX204"/>
      <c r="JY204"/>
      <c r="JZ204"/>
      <c r="KA204"/>
      <c r="KB204"/>
      <c r="KC204"/>
      <c r="KD204"/>
      <c r="KE204"/>
      <c r="KF204">
        <v>245</v>
      </c>
      <c r="KG204">
        <v>397</v>
      </c>
      <c r="KH204">
        <v>153</v>
      </c>
      <c r="KI204">
        <v>178</v>
      </c>
      <c r="KJ204">
        <v>284</v>
      </c>
      <c r="KK204">
        <v>108</v>
      </c>
      <c r="KL204">
        <v>111</v>
      </c>
      <c r="KM204">
        <v>187</v>
      </c>
      <c r="KN204">
        <v>63</v>
      </c>
      <c r="KO204">
        <v>1</v>
      </c>
      <c r="KP204">
        <v>0</v>
      </c>
      <c r="KQ204">
        <v>0</v>
      </c>
      <c r="KR204">
        <v>0</v>
      </c>
      <c r="KS204">
        <v>0</v>
      </c>
      <c r="KT204">
        <v>1</v>
      </c>
      <c r="KU204">
        <v>1</v>
      </c>
      <c r="KV204">
        <v>0</v>
      </c>
      <c r="KW204">
        <v>0</v>
      </c>
      <c r="KX204">
        <v>0</v>
      </c>
      <c r="KY204">
        <v>0</v>
      </c>
      <c r="KZ204">
        <v>0</v>
      </c>
      <c r="LA204">
        <v>0</v>
      </c>
      <c r="LB204">
        <v>0</v>
      </c>
      <c r="LC204">
        <v>0</v>
      </c>
      <c r="LD204">
        <v>1</v>
      </c>
      <c r="LE204">
        <v>0</v>
      </c>
      <c r="LF204">
        <v>0</v>
      </c>
      <c r="LG204">
        <v>0</v>
      </c>
      <c r="LH204">
        <v>0</v>
      </c>
    </row>
    <row r="205" spans="1:320" s="34" customFormat="1" ht="15" customHeight="1" x14ac:dyDescent="0.25">
      <c r="A205" s="45">
        <v>206190084</v>
      </c>
      <c r="B205" s="45" t="s">
        <v>2943</v>
      </c>
      <c r="C205" s="46">
        <v>45292</v>
      </c>
      <c r="D205" s="46">
        <v>45657</v>
      </c>
      <c r="E205" s="47">
        <v>366</v>
      </c>
      <c r="F205" s="45" t="s">
        <v>883</v>
      </c>
      <c r="G205" s="45" t="s">
        <v>884</v>
      </c>
      <c r="H205" s="45" t="s">
        <v>1030</v>
      </c>
      <c r="I205" s="45" t="s">
        <v>886</v>
      </c>
      <c r="J205" s="45" t="s">
        <v>887</v>
      </c>
      <c r="K205" s="45" t="s">
        <v>1031</v>
      </c>
      <c r="L205" s="45" t="s">
        <v>2747</v>
      </c>
      <c r="M205" s="45" t="s">
        <v>2944</v>
      </c>
      <c r="N205" s="45" t="s">
        <v>2945</v>
      </c>
      <c r="O205" s="45" t="s">
        <v>2946</v>
      </c>
      <c r="P205" s="45" t="s">
        <v>2947</v>
      </c>
      <c r="Q205" s="45" t="s">
        <v>2948</v>
      </c>
      <c r="R205" t="s">
        <v>2949</v>
      </c>
      <c r="S205" s="45" t="s">
        <v>893</v>
      </c>
      <c r="T205"/>
      <c r="U205" s="47">
        <v>95</v>
      </c>
      <c r="V205" s="47">
        <v>95</v>
      </c>
      <c r="W205" s="47" t="s">
        <v>894</v>
      </c>
      <c r="X205" s="47">
        <v>34770</v>
      </c>
      <c r="Y205" s="47">
        <v>30217</v>
      </c>
      <c r="Z205" s="48">
        <v>198.8</v>
      </c>
      <c r="AA205" s="44">
        <v>222</v>
      </c>
      <c r="AB205" s="44">
        <v>214</v>
      </c>
      <c r="AC205" s="44">
        <v>1438</v>
      </c>
      <c r="AD205" s="44">
        <v>1876</v>
      </c>
      <c r="AE205" s="44">
        <v>1538</v>
      </c>
      <c r="AF205" s="44">
        <v>23537</v>
      </c>
      <c r="AG205" s="44"/>
      <c r="AH205" s="47">
        <v>585</v>
      </c>
      <c r="AI205" s="47">
        <v>97</v>
      </c>
      <c r="AJ205">
        <v>1146</v>
      </c>
      <c r="AK205" t="s">
        <v>895</v>
      </c>
      <c r="AL205">
        <v>30217</v>
      </c>
      <c r="AM205"/>
      <c r="AN205"/>
      <c r="AO205"/>
      <c r="AP205"/>
      <c r="AQ205"/>
      <c r="AR205" s="44"/>
      <c r="AS205" s="44"/>
      <c r="AT205" s="44"/>
      <c r="AU205" s="44">
        <v>9314671</v>
      </c>
      <c r="AV205" s="44">
        <v>2073483</v>
      </c>
      <c r="AW205" s="44">
        <v>605873</v>
      </c>
      <c r="AX205" s="44">
        <v>41386</v>
      </c>
      <c r="AY205" s="44">
        <v>10823667</v>
      </c>
      <c r="AZ205" s="21">
        <v>10989633</v>
      </c>
      <c r="BA205" s="21">
        <v>-165966</v>
      </c>
      <c r="BB205" s="44">
        <v>9647</v>
      </c>
      <c r="BC205" s="44">
        <v>12590</v>
      </c>
      <c r="BD205" s="44"/>
      <c r="BE205" s="44">
        <v>-168909</v>
      </c>
      <c r="BF205" s="44">
        <v>418875</v>
      </c>
      <c r="BG205" s="44">
        <v>703617</v>
      </c>
      <c r="BH205" s="44">
        <v>506254</v>
      </c>
      <c r="BI205" s="21">
        <v>7237216</v>
      </c>
      <c r="BJ205" s="21"/>
      <c r="BK205" s="21">
        <v>63800</v>
      </c>
      <c r="BL205" s="21">
        <v>30435</v>
      </c>
      <c r="BM205" s="21">
        <v>354474</v>
      </c>
      <c r="BN205" s="21">
        <v>9314671</v>
      </c>
      <c r="BO205" s="21"/>
      <c r="BP205" s="21"/>
      <c r="BQ205" s="44"/>
      <c r="BR205" s="21"/>
      <c r="BS205" s="44"/>
      <c r="BT205" s="21"/>
      <c r="BU205" s="44"/>
      <c r="BV205" s="21"/>
      <c r="BW205" s="44">
        <v>1113796</v>
      </c>
      <c r="BX205" s="21"/>
      <c r="BY205" s="21">
        <v>149592</v>
      </c>
      <c r="BZ205" s="21"/>
      <c r="CA205" s="44">
        <v>2397</v>
      </c>
      <c r="CB205" s="44"/>
      <c r="CC205" s="44">
        <v>186494</v>
      </c>
      <c r="CD205" s="44"/>
      <c r="CE205" s="44"/>
      <c r="CF205" s="44"/>
      <c r="CG205" s="44">
        <v>619711</v>
      </c>
      <c r="CH205" s="44"/>
      <c r="CI205" s="21">
        <v>501</v>
      </c>
      <c r="CJ205" s="44"/>
      <c r="CK205" s="21">
        <v>992</v>
      </c>
      <c r="CL205" s="44"/>
      <c r="CM205" s="44">
        <v>25878</v>
      </c>
      <c r="CN205" s="44">
        <v>19960</v>
      </c>
      <c r="CO205" s="44">
        <v>828630</v>
      </c>
      <c r="CP205" s="44">
        <v>0</v>
      </c>
      <c r="CQ205" s="21">
        <v>924355</v>
      </c>
      <c r="CR205" s="44">
        <v>104625</v>
      </c>
      <c r="CS205" s="44">
        <v>146720</v>
      </c>
      <c r="CT205" s="44">
        <v>6776</v>
      </c>
      <c r="CU205" s="44"/>
      <c r="CV205" s="44">
        <v>16539</v>
      </c>
      <c r="CW205" s="21"/>
      <c r="CX205" s="21"/>
      <c r="CY205" s="21"/>
      <c r="CZ205" s="21"/>
      <c r="DA205" s="21"/>
      <c r="DB205" s="21"/>
      <c r="DC205" s="21"/>
      <c r="DD205" s="21"/>
      <c r="DE205" s="44"/>
      <c r="DF205" s="21"/>
      <c r="DG205" s="44"/>
      <c r="DH205" s="21"/>
      <c r="DI205" s="44"/>
      <c r="DJ205" s="44"/>
      <c r="DK205" s="44"/>
      <c r="DL205" s="44"/>
      <c r="DM205" s="21"/>
      <c r="DN205" s="44"/>
      <c r="DO205" s="44"/>
      <c r="DP205" s="44"/>
      <c r="DQ205" s="44"/>
      <c r="DR205" s="44"/>
      <c r="DS205" s="44"/>
      <c r="DT205" s="44"/>
      <c r="DU205" s="44"/>
      <c r="DV205" s="44"/>
      <c r="DW205" s="44"/>
      <c r="DX205" s="44"/>
      <c r="DY205" s="44">
        <v>-425</v>
      </c>
      <c r="DZ205" s="44"/>
      <c r="EA205" s="44"/>
      <c r="EB205" s="21"/>
      <c r="EC205" s="44">
        <v>-59014</v>
      </c>
      <c r="ED205" s="44"/>
      <c r="EE205" s="21">
        <v>-10292</v>
      </c>
      <c r="EF205" s="44"/>
      <c r="EG205" s="21">
        <v>-197505</v>
      </c>
      <c r="EH205" s="44"/>
      <c r="EI205" s="21">
        <v>728467</v>
      </c>
      <c r="EJ205" s="44"/>
      <c r="EK205" s="44"/>
      <c r="EL205" s="21"/>
      <c r="EM205" s="44">
        <v>114503</v>
      </c>
      <c r="EN205" s="44"/>
      <c r="EO205" s="44">
        <v>30139</v>
      </c>
      <c r="EP205" s="21"/>
      <c r="EQ205" s="21"/>
      <c r="ER205" s="21"/>
      <c r="ES205" s="21"/>
      <c r="ET205" s="44"/>
      <c r="EU205" s="21"/>
      <c r="EV205" s="44"/>
      <c r="EW205" s="21"/>
      <c r="EX205" s="44"/>
      <c r="EY205" s="44"/>
      <c r="EZ205" s="21"/>
      <c r="FA205" s="21"/>
      <c r="FB205" s="44"/>
      <c r="FC205" s="44"/>
      <c r="FD205" s="21"/>
      <c r="FE205" s="112"/>
      <c r="FF205" s="44"/>
      <c r="FG205" s="44">
        <v>4874234</v>
      </c>
      <c r="FH205" s="44">
        <v>1167228</v>
      </c>
      <c r="FI205" s="44">
        <v>4948171</v>
      </c>
      <c r="FJ205" s="44">
        <v>231264</v>
      </c>
      <c r="FK205" s="44">
        <v>4689156</v>
      </c>
      <c r="FL205" s="44"/>
      <c r="FM205" s="44"/>
      <c r="FN205" s="44"/>
      <c r="FO205" s="44"/>
      <c r="FP205" s="44"/>
      <c r="FQ205" s="44"/>
      <c r="FR205" s="44"/>
      <c r="FS205" s="44"/>
      <c r="FT205" s="44">
        <v>15444</v>
      </c>
      <c r="FU205" s="44">
        <v>14189</v>
      </c>
      <c r="FV205" s="21">
        <v>309774</v>
      </c>
      <c r="FW205" s="44"/>
      <c r="FX205" s="44">
        <v>328305</v>
      </c>
      <c r="FY205" s="44">
        <v>39430</v>
      </c>
      <c r="FZ205" s="44">
        <v>88291</v>
      </c>
      <c r="GA205" s="44">
        <v>6425</v>
      </c>
      <c r="GB205" s="44"/>
      <c r="GC205" s="44">
        <v>18934</v>
      </c>
      <c r="GD205" s="44">
        <v>350441</v>
      </c>
      <c r="GE205" s="44">
        <v>274028</v>
      </c>
      <c r="GF205" s="44">
        <v>140653</v>
      </c>
      <c r="GG205" s="44">
        <v>694246</v>
      </c>
      <c r="GH205" s="44">
        <v>73973</v>
      </c>
      <c r="GI205" s="44">
        <v>86536</v>
      </c>
      <c r="GJ205" s="44">
        <v>224468</v>
      </c>
      <c r="GK205" s="44">
        <v>2822064</v>
      </c>
      <c r="GL205" s="44">
        <v>47488</v>
      </c>
      <c r="GM205" s="44">
        <v>372312</v>
      </c>
      <c r="GN205" s="44">
        <v>48543</v>
      </c>
      <c r="GO205" s="44">
        <v>21933</v>
      </c>
      <c r="GP205" s="44"/>
      <c r="GQ205" s="44">
        <v>34611</v>
      </c>
      <c r="GR205" s="44">
        <v>288389</v>
      </c>
      <c r="GS205" s="44">
        <v>4552270</v>
      </c>
      <c r="GT205" s="44"/>
      <c r="GU205" s="21">
        <v>268571</v>
      </c>
      <c r="GV205" s="44">
        <v>688524</v>
      </c>
      <c r="GW205" s="44">
        <v>1130007</v>
      </c>
      <c r="GX205" s="44">
        <v>1169010</v>
      </c>
      <c r="GY205" s="44">
        <v>7808382</v>
      </c>
      <c r="GZ205" s="44">
        <v>1459904</v>
      </c>
      <c r="HA205" s="44">
        <v>1201930</v>
      </c>
      <c r="HB205" s="44"/>
      <c r="HC205" s="44">
        <v>5146548</v>
      </c>
      <c r="HD205" s="44">
        <v>7808382</v>
      </c>
      <c r="HE205" s="21">
        <v>3095350</v>
      </c>
      <c r="HF205" s="21"/>
      <c r="HG205" s="21"/>
      <c r="HH205" s="21"/>
      <c r="HI205" s="21">
        <v>0</v>
      </c>
      <c r="HJ205" s="44"/>
      <c r="HK205" s="21">
        <v>574213</v>
      </c>
      <c r="HL205" s="21">
        <v>406240</v>
      </c>
      <c r="HM205" s="21">
        <v>980453</v>
      </c>
      <c r="HN205" s="21">
        <v>-711882</v>
      </c>
      <c r="HO205" s="21"/>
      <c r="HP205" s="44"/>
      <c r="HQ205" s="47"/>
      <c r="HR205" s="47"/>
      <c r="HS205" s="47"/>
      <c r="HT205" s="47" t="s">
        <v>2055</v>
      </c>
      <c r="HU205" s="47">
        <v>364976</v>
      </c>
      <c r="HV205" s="47">
        <v>1967</v>
      </c>
      <c r="HW205" s="47">
        <v>0</v>
      </c>
      <c r="HX205" s="47">
        <v>6556</v>
      </c>
      <c r="HY205" s="47">
        <v>27232</v>
      </c>
      <c r="HZ205" s="47">
        <v>72688</v>
      </c>
      <c r="IA205" s="47">
        <v>0</v>
      </c>
      <c r="IB205" s="47">
        <v>0</v>
      </c>
      <c r="IC205" s="47">
        <v>3954</v>
      </c>
      <c r="ID205"/>
      <c r="IE205" s="47">
        <v>1505</v>
      </c>
      <c r="IF205"/>
      <c r="IG205" s="47"/>
      <c r="IH205" s="47">
        <v>16522</v>
      </c>
      <c r="II205">
        <v>1741</v>
      </c>
      <c r="IJ205">
        <v>3647</v>
      </c>
      <c r="IK205">
        <v>3991</v>
      </c>
      <c r="IL205">
        <v>14248</v>
      </c>
      <c r="IM205">
        <v>154051</v>
      </c>
      <c r="IN205">
        <v>0</v>
      </c>
      <c r="IO205">
        <v>0</v>
      </c>
      <c r="IP205">
        <v>0</v>
      </c>
      <c r="IQ205">
        <v>0</v>
      </c>
      <c r="IR205">
        <v>0</v>
      </c>
      <c r="IS205">
        <v>0</v>
      </c>
      <c r="IT205">
        <v>0</v>
      </c>
      <c r="IU205">
        <v>125476</v>
      </c>
      <c r="IV205">
        <v>0</v>
      </c>
      <c r="IW205">
        <v>338075</v>
      </c>
      <c r="IX205">
        <v>1137721</v>
      </c>
      <c r="IY205">
        <v>1779530</v>
      </c>
      <c r="IZ205">
        <v>0</v>
      </c>
      <c r="JA205">
        <v>0</v>
      </c>
      <c r="JB205">
        <v>210733</v>
      </c>
      <c r="JC205"/>
      <c r="JD205">
        <v>57685</v>
      </c>
      <c r="JE205"/>
      <c r="JF205"/>
      <c r="JG205">
        <v>352331</v>
      </c>
      <c r="JH205">
        <v>59007</v>
      </c>
      <c r="JI205">
        <v>67971</v>
      </c>
      <c r="JJ205">
        <v>182017</v>
      </c>
      <c r="JK205">
        <v>563688</v>
      </c>
      <c r="JL205">
        <v>4874234</v>
      </c>
      <c r="JM205">
        <v>0</v>
      </c>
      <c r="JN205">
        <v>0</v>
      </c>
      <c r="JO205">
        <v>0</v>
      </c>
      <c r="JP205">
        <v>0</v>
      </c>
      <c r="JQ205">
        <v>0</v>
      </c>
      <c r="JR205">
        <v>0</v>
      </c>
      <c r="JS205">
        <v>0</v>
      </c>
      <c r="JT205"/>
      <c r="JU205"/>
      <c r="JV205"/>
      <c r="JW205"/>
      <c r="JX205"/>
      <c r="JY205"/>
      <c r="JZ205"/>
      <c r="KA205"/>
      <c r="KB205"/>
      <c r="KC205"/>
      <c r="KD205"/>
      <c r="KE205"/>
      <c r="KF205">
        <v>87</v>
      </c>
      <c r="KG205">
        <v>136</v>
      </c>
      <c r="KH205">
        <v>56</v>
      </c>
      <c r="KI205">
        <v>63</v>
      </c>
      <c r="KJ205">
        <v>104</v>
      </c>
      <c r="KK205">
        <v>41</v>
      </c>
      <c r="KL205">
        <v>42</v>
      </c>
      <c r="KM205">
        <v>69</v>
      </c>
      <c r="KN205">
        <v>31</v>
      </c>
      <c r="KO205">
        <v>1</v>
      </c>
      <c r="KP205">
        <v>0</v>
      </c>
      <c r="KQ205">
        <v>0</v>
      </c>
      <c r="KR205">
        <v>0</v>
      </c>
      <c r="KS205">
        <v>1</v>
      </c>
      <c r="KT205">
        <v>0</v>
      </c>
      <c r="KU205">
        <v>1</v>
      </c>
      <c r="KV205">
        <v>0</v>
      </c>
      <c r="KW205">
        <v>0</v>
      </c>
      <c r="KX205">
        <v>0</v>
      </c>
      <c r="KY205">
        <v>0</v>
      </c>
      <c r="KZ205">
        <v>0</v>
      </c>
      <c r="LA205">
        <v>0</v>
      </c>
      <c r="LB205">
        <v>0</v>
      </c>
      <c r="LC205">
        <v>0</v>
      </c>
      <c r="LD205">
        <v>1</v>
      </c>
      <c r="LE205">
        <v>0</v>
      </c>
      <c r="LF205">
        <v>0</v>
      </c>
      <c r="LG205">
        <v>0</v>
      </c>
      <c r="LH205">
        <v>0</v>
      </c>
    </row>
    <row r="206" spans="1:320" s="34" customFormat="1" ht="15" customHeight="1" x14ac:dyDescent="0.25">
      <c r="A206" s="45">
        <v>206190085</v>
      </c>
      <c r="B206" s="45" t="s">
        <v>2950</v>
      </c>
      <c r="C206" s="46">
        <v>45292</v>
      </c>
      <c r="D206" s="46">
        <v>45657</v>
      </c>
      <c r="E206" s="47">
        <v>366</v>
      </c>
      <c r="F206" s="45" t="s">
        <v>883</v>
      </c>
      <c r="G206" s="45" t="s">
        <v>884</v>
      </c>
      <c r="H206" s="45" t="s">
        <v>1030</v>
      </c>
      <c r="I206" s="45" t="s">
        <v>886</v>
      </c>
      <c r="J206" s="45" t="s">
        <v>887</v>
      </c>
      <c r="K206" s="45" t="s">
        <v>1031</v>
      </c>
      <c r="L206" s="45" t="s">
        <v>2716</v>
      </c>
      <c r="M206" s="45" t="s">
        <v>2951</v>
      </c>
      <c r="N206" s="45" t="s">
        <v>2952</v>
      </c>
      <c r="O206" s="45" t="s">
        <v>1255</v>
      </c>
      <c r="P206" s="45" t="s">
        <v>2790</v>
      </c>
      <c r="Q206" s="45" t="s">
        <v>2953</v>
      </c>
      <c r="R206" t="s">
        <v>2954</v>
      </c>
      <c r="S206" s="45" t="s">
        <v>893</v>
      </c>
      <c r="T206"/>
      <c r="U206" s="47">
        <v>97</v>
      </c>
      <c r="V206" s="47">
        <v>97</v>
      </c>
      <c r="W206" s="47" t="s">
        <v>894</v>
      </c>
      <c r="X206" s="47">
        <v>35502</v>
      </c>
      <c r="Y206" s="47">
        <v>31016</v>
      </c>
      <c r="Z206" s="48">
        <v>199.85</v>
      </c>
      <c r="AA206" s="44">
        <v>454</v>
      </c>
      <c r="AB206" s="44">
        <v>450</v>
      </c>
      <c r="AC206" s="44">
        <v>3164</v>
      </c>
      <c r="AD206" s="44">
        <v>5286</v>
      </c>
      <c r="AE206" s="44">
        <v>1137</v>
      </c>
      <c r="AF206" s="44">
        <v>20304</v>
      </c>
      <c r="AG206" s="44"/>
      <c r="AH206" s="47">
        <v>310</v>
      </c>
      <c r="AI206" s="47">
        <v>78</v>
      </c>
      <c r="AJ206">
        <v>737</v>
      </c>
      <c r="AK206" t="s">
        <v>895</v>
      </c>
      <c r="AL206">
        <v>31016</v>
      </c>
      <c r="AM206"/>
      <c r="AN206"/>
      <c r="AO206"/>
      <c r="AP206"/>
      <c r="AQ206"/>
      <c r="AR206" s="44"/>
      <c r="AS206" s="44"/>
      <c r="AT206" s="44"/>
      <c r="AU206" s="44">
        <v>9625465</v>
      </c>
      <c r="AV206" s="44">
        <v>3382322</v>
      </c>
      <c r="AW206" s="44">
        <v>-404373</v>
      </c>
      <c r="AX206" s="44">
        <v>31262</v>
      </c>
      <c r="AY206" s="44">
        <v>13443422</v>
      </c>
      <c r="AZ206" s="21">
        <v>13159616</v>
      </c>
      <c r="BA206" s="21">
        <v>283806</v>
      </c>
      <c r="BB206" s="44">
        <v>14779</v>
      </c>
      <c r="BC206" s="44">
        <v>12590</v>
      </c>
      <c r="BD206" s="44"/>
      <c r="BE206" s="44">
        <v>285995</v>
      </c>
      <c r="BF206" s="44">
        <v>895577</v>
      </c>
      <c r="BG206" s="44">
        <v>1742367</v>
      </c>
      <c r="BH206" s="44">
        <v>362165</v>
      </c>
      <c r="BI206" s="21">
        <v>6369563</v>
      </c>
      <c r="BJ206" s="21"/>
      <c r="BK206" s="21"/>
      <c r="BL206" s="21">
        <v>23423</v>
      </c>
      <c r="BM206" s="21">
        <v>232370</v>
      </c>
      <c r="BN206" s="21">
        <v>9625465</v>
      </c>
      <c r="BO206" s="21"/>
      <c r="BP206" s="21"/>
      <c r="BQ206" s="44"/>
      <c r="BR206" s="21"/>
      <c r="BS206" s="44"/>
      <c r="BT206" s="21"/>
      <c r="BU206" s="44"/>
      <c r="BV206" s="21"/>
      <c r="BW206" s="44">
        <v>1412774</v>
      </c>
      <c r="BX206" s="21"/>
      <c r="BY206" s="21">
        <v>769104</v>
      </c>
      <c r="BZ206" s="21"/>
      <c r="CA206" s="44">
        <v>1268</v>
      </c>
      <c r="CB206" s="44"/>
      <c r="CC206" s="44">
        <v>144914</v>
      </c>
      <c r="CD206" s="44"/>
      <c r="CE206" s="44"/>
      <c r="CF206" s="44"/>
      <c r="CG206" s="44">
        <v>1052897</v>
      </c>
      <c r="CH206" s="44"/>
      <c r="CI206" s="21"/>
      <c r="CJ206" s="44"/>
      <c r="CK206" s="21">
        <v>1365</v>
      </c>
      <c r="CL206" s="44"/>
      <c r="CM206" s="44">
        <v>19057</v>
      </c>
      <c r="CN206" s="44">
        <v>12493</v>
      </c>
      <c r="CO206" s="44">
        <v>1379405</v>
      </c>
      <c r="CP206" s="44">
        <v>0</v>
      </c>
      <c r="CQ206" s="21">
        <v>1208820</v>
      </c>
      <c r="CR206" s="44">
        <v>273000</v>
      </c>
      <c r="CS206" s="44">
        <v>400150</v>
      </c>
      <c r="CT206" s="44">
        <v>29398</v>
      </c>
      <c r="CU206" s="44"/>
      <c r="CV206" s="44">
        <v>59999</v>
      </c>
      <c r="CW206" s="21"/>
      <c r="CX206" s="21"/>
      <c r="CY206" s="21"/>
      <c r="CZ206" s="21"/>
      <c r="DA206" s="21"/>
      <c r="DB206" s="21"/>
      <c r="DC206" s="21"/>
      <c r="DD206" s="21"/>
      <c r="DE206" s="44"/>
      <c r="DF206" s="21"/>
      <c r="DG206" s="44"/>
      <c r="DH206" s="21"/>
      <c r="DI206" s="44"/>
      <c r="DJ206" s="44"/>
      <c r="DK206" s="44"/>
      <c r="DL206" s="44"/>
      <c r="DM206" s="21"/>
      <c r="DN206" s="44"/>
      <c r="DO206" s="44"/>
      <c r="DP206" s="44"/>
      <c r="DQ206" s="44"/>
      <c r="DR206" s="44"/>
      <c r="DS206" s="44"/>
      <c r="DT206" s="44"/>
      <c r="DU206" s="44"/>
      <c r="DV206" s="44"/>
      <c r="DW206" s="44"/>
      <c r="DX206" s="44"/>
      <c r="DY206" s="44">
        <v>500</v>
      </c>
      <c r="DZ206" s="44"/>
      <c r="EA206" s="44"/>
      <c r="EB206" s="21"/>
      <c r="EC206" s="44">
        <v>-842066</v>
      </c>
      <c r="ED206" s="44"/>
      <c r="EE206" s="21">
        <v>-8727</v>
      </c>
      <c r="EF206" s="44"/>
      <c r="EG206" s="21">
        <v>-93432</v>
      </c>
      <c r="EH206" s="44"/>
      <c r="EI206" s="21">
        <v>576654</v>
      </c>
      <c r="EJ206" s="44"/>
      <c r="EK206" s="44"/>
      <c r="EL206" s="21"/>
      <c r="EM206" s="44">
        <v>-9707</v>
      </c>
      <c r="EN206" s="44"/>
      <c r="EO206" s="44">
        <v>-27595</v>
      </c>
      <c r="EP206" s="21"/>
      <c r="EQ206" s="21"/>
      <c r="ER206" s="21"/>
      <c r="ES206" s="21"/>
      <c r="ET206" s="44"/>
      <c r="EU206" s="21"/>
      <c r="EV206" s="44"/>
      <c r="EW206" s="21"/>
      <c r="EX206" s="44"/>
      <c r="EY206" s="44"/>
      <c r="EZ206" s="21"/>
      <c r="FA206" s="21"/>
      <c r="FB206" s="44"/>
      <c r="FC206" s="44"/>
      <c r="FD206" s="21"/>
      <c r="FE206" s="112"/>
      <c r="FF206" s="44"/>
      <c r="FG206" s="44">
        <v>5943748</v>
      </c>
      <c r="FH206" s="44">
        <v>1401538</v>
      </c>
      <c r="FI206" s="44">
        <v>5814330</v>
      </c>
      <c r="FJ206" s="44">
        <v>298920</v>
      </c>
      <c r="FK206" s="44">
        <v>5282214</v>
      </c>
      <c r="FL206" s="44"/>
      <c r="FM206" s="44"/>
      <c r="FN206" s="44"/>
      <c r="FO206" s="44"/>
      <c r="FP206" s="44"/>
      <c r="FQ206" s="44"/>
      <c r="FR206" s="44"/>
      <c r="FS206" s="44"/>
      <c r="FT206" s="44">
        <v>12510</v>
      </c>
      <c r="FU206" s="44">
        <v>11276</v>
      </c>
      <c r="FV206" s="21">
        <v>530031</v>
      </c>
      <c r="FW206" s="44"/>
      <c r="FX206" s="44">
        <v>446564</v>
      </c>
      <c r="FY206" s="44">
        <v>95742</v>
      </c>
      <c r="FZ206" s="44">
        <v>258301</v>
      </c>
      <c r="GA206" s="44">
        <v>19832</v>
      </c>
      <c r="GB206" s="44"/>
      <c r="GC206" s="44">
        <v>54848</v>
      </c>
      <c r="GD206" s="44">
        <v>387740</v>
      </c>
      <c r="GE206" s="44">
        <v>308206</v>
      </c>
      <c r="GF206" s="44">
        <v>154224</v>
      </c>
      <c r="GG206" s="44">
        <v>803461</v>
      </c>
      <c r="GH206" s="44">
        <v>103491</v>
      </c>
      <c r="GI206" s="44">
        <v>116774</v>
      </c>
      <c r="GJ206" s="44">
        <v>248383</v>
      </c>
      <c r="GK206" s="44">
        <v>3450928</v>
      </c>
      <c r="GL206" s="44">
        <v>82694</v>
      </c>
      <c r="GM206" s="44">
        <v>613229</v>
      </c>
      <c r="GN206" s="44">
        <v>53583</v>
      </c>
      <c r="GO206" s="44">
        <v>25359</v>
      </c>
      <c r="GP206" s="44"/>
      <c r="GQ206" s="44">
        <v>35407</v>
      </c>
      <c r="GR206" s="44">
        <v>64819</v>
      </c>
      <c r="GS206" s="44">
        <v>3838638</v>
      </c>
      <c r="GT206" s="44"/>
      <c r="GU206" s="21">
        <v>384991</v>
      </c>
      <c r="GV206" s="44">
        <v>688320</v>
      </c>
      <c r="GW206" s="44">
        <v>539526</v>
      </c>
      <c r="GX206" s="44">
        <v>6223536</v>
      </c>
      <c r="GY206" s="44">
        <v>11675011</v>
      </c>
      <c r="GZ206" s="44">
        <v>1704980</v>
      </c>
      <c r="HA206" s="44">
        <v>6223536</v>
      </c>
      <c r="HB206" s="44"/>
      <c r="HC206" s="44">
        <v>3746495</v>
      </c>
      <c r="HD206" s="44">
        <v>11675011</v>
      </c>
      <c r="HE206" s="21">
        <v>1619636</v>
      </c>
      <c r="HF206" s="21"/>
      <c r="HG206" s="21"/>
      <c r="HH206" s="21"/>
      <c r="HI206" s="21">
        <v>15595</v>
      </c>
      <c r="HJ206" s="44">
        <v>14285</v>
      </c>
      <c r="HK206" s="21">
        <v>755385</v>
      </c>
      <c r="HL206" s="21">
        <v>494017</v>
      </c>
      <c r="HM206" s="21">
        <v>1279282</v>
      </c>
      <c r="HN206" s="21">
        <v>-894291</v>
      </c>
      <c r="HO206" s="21"/>
      <c r="HP206" s="44"/>
      <c r="HQ206" s="47"/>
      <c r="HR206" s="47"/>
      <c r="HS206" s="47"/>
      <c r="HT206" s="47" t="s">
        <v>2040</v>
      </c>
      <c r="HU206" s="47">
        <v>204597.6</v>
      </c>
      <c r="HV206" s="47">
        <v>2320</v>
      </c>
      <c r="HW206" s="47">
        <v>0</v>
      </c>
      <c r="HX206" s="47">
        <v>8615</v>
      </c>
      <c r="HY206" s="47">
        <v>30069</v>
      </c>
      <c r="HZ206" s="47">
        <v>72173</v>
      </c>
      <c r="IA206" s="47">
        <v>0</v>
      </c>
      <c r="IB206" s="47">
        <v>0</v>
      </c>
      <c r="IC206" s="47">
        <v>5879</v>
      </c>
      <c r="ID206"/>
      <c r="IE206" s="47">
        <v>2000</v>
      </c>
      <c r="IF206">
        <v>12115</v>
      </c>
      <c r="IG206" s="47">
        <v>6156</v>
      </c>
      <c r="IH206" s="47">
        <v>18426</v>
      </c>
      <c r="II206">
        <v>3430</v>
      </c>
      <c r="IJ206">
        <v>3583</v>
      </c>
      <c r="IK206">
        <v>4809</v>
      </c>
      <c r="IL206">
        <v>17613</v>
      </c>
      <c r="IM206">
        <v>187188</v>
      </c>
      <c r="IN206">
        <v>0</v>
      </c>
      <c r="IO206">
        <v>0</v>
      </c>
      <c r="IP206">
        <v>0</v>
      </c>
      <c r="IQ206">
        <v>0</v>
      </c>
      <c r="IR206">
        <v>0</v>
      </c>
      <c r="IS206">
        <v>0</v>
      </c>
      <c r="IT206">
        <v>0</v>
      </c>
      <c r="IU206">
        <v>237796</v>
      </c>
      <c r="IV206">
        <v>0</v>
      </c>
      <c r="IW206">
        <v>507621</v>
      </c>
      <c r="IX206">
        <v>1260270</v>
      </c>
      <c r="IY206">
        <v>1767156</v>
      </c>
      <c r="IZ206">
        <v>0</v>
      </c>
      <c r="JA206">
        <v>0</v>
      </c>
      <c r="JB206">
        <v>291593</v>
      </c>
      <c r="JC206"/>
      <c r="JD206">
        <v>74912</v>
      </c>
      <c r="JE206">
        <v>208435</v>
      </c>
      <c r="JF206">
        <v>106935</v>
      </c>
      <c r="JG206">
        <v>387354</v>
      </c>
      <c r="JH206">
        <v>82901</v>
      </c>
      <c r="JI206">
        <v>93179</v>
      </c>
      <c r="JJ206">
        <v>204717</v>
      </c>
      <c r="JK206">
        <v>720879</v>
      </c>
      <c r="JL206">
        <v>5943748</v>
      </c>
      <c r="JM206">
        <v>0</v>
      </c>
      <c r="JN206">
        <v>0</v>
      </c>
      <c r="JO206">
        <v>0</v>
      </c>
      <c r="JP206">
        <v>0</v>
      </c>
      <c r="JQ206">
        <v>0</v>
      </c>
      <c r="JR206">
        <v>0</v>
      </c>
      <c r="JS206">
        <v>0</v>
      </c>
      <c r="JT206"/>
      <c r="JU206"/>
      <c r="JV206"/>
      <c r="JW206"/>
      <c r="JX206"/>
      <c r="JY206"/>
      <c r="JZ206"/>
      <c r="KA206"/>
      <c r="KB206"/>
      <c r="KC206"/>
      <c r="KD206"/>
      <c r="KE206"/>
      <c r="KF206">
        <v>127</v>
      </c>
      <c r="KG206">
        <v>227</v>
      </c>
      <c r="KH206">
        <v>69</v>
      </c>
      <c r="KI206">
        <v>89</v>
      </c>
      <c r="KJ206">
        <v>168</v>
      </c>
      <c r="KK206">
        <v>44</v>
      </c>
      <c r="KL206">
        <v>55</v>
      </c>
      <c r="KM206">
        <v>95</v>
      </c>
      <c r="KN206">
        <v>33</v>
      </c>
      <c r="KO206">
        <v>1</v>
      </c>
      <c r="KP206">
        <v>0</v>
      </c>
      <c r="KQ206">
        <v>0</v>
      </c>
      <c r="KR206">
        <v>0</v>
      </c>
      <c r="KS206">
        <v>1</v>
      </c>
      <c r="KT206">
        <v>0</v>
      </c>
      <c r="KU206">
        <v>1</v>
      </c>
      <c r="KV206">
        <v>0</v>
      </c>
      <c r="KW206">
        <v>0</v>
      </c>
      <c r="KX206">
        <v>0</v>
      </c>
      <c r="KY206">
        <v>0</v>
      </c>
      <c r="KZ206">
        <v>0</v>
      </c>
      <c r="LA206">
        <v>0</v>
      </c>
      <c r="LB206">
        <v>0</v>
      </c>
      <c r="LC206">
        <v>0</v>
      </c>
      <c r="LD206">
        <v>1</v>
      </c>
      <c r="LE206">
        <v>0</v>
      </c>
      <c r="LF206">
        <v>0</v>
      </c>
      <c r="LG206">
        <v>0</v>
      </c>
      <c r="LH206">
        <v>0</v>
      </c>
    </row>
    <row r="207" spans="1:320" s="34" customFormat="1" ht="15" customHeight="1" x14ac:dyDescent="0.25">
      <c r="A207" s="45">
        <v>206190086</v>
      </c>
      <c r="B207" s="45" t="s">
        <v>2955</v>
      </c>
      <c r="C207" s="46">
        <v>45292</v>
      </c>
      <c r="D207" s="46">
        <v>45657</v>
      </c>
      <c r="E207" s="47">
        <v>366</v>
      </c>
      <c r="F207" s="45" t="s">
        <v>883</v>
      </c>
      <c r="G207" s="45" t="s">
        <v>884</v>
      </c>
      <c r="H207" s="45" t="s">
        <v>1030</v>
      </c>
      <c r="I207" s="45" t="s">
        <v>886</v>
      </c>
      <c r="J207" s="45" t="s">
        <v>887</v>
      </c>
      <c r="K207" s="45" t="s">
        <v>1031</v>
      </c>
      <c r="L207" s="45" t="s">
        <v>2528</v>
      </c>
      <c r="M207" s="45" t="s">
        <v>2956</v>
      </c>
      <c r="N207" s="45" t="s">
        <v>2957</v>
      </c>
      <c r="O207" s="45" t="s">
        <v>2958</v>
      </c>
      <c r="P207" s="45" t="s">
        <v>2959</v>
      </c>
      <c r="Q207" s="45" t="s">
        <v>2960</v>
      </c>
      <c r="R207" t="s">
        <v>2961</v>
      </c>
      <c r="S207" s="45" t="s">
        <v>893</v>
      </c>
      <c r="T207"/>
      <c r="U207" s="47">
        <v>145</v>
      </c>
      <c r="V207" s="47">
        <v>145</v>
      </c>
      <c r="W207" s="47" t="s">
        <v>913</v>
      </c>
      <c r="X207" s="47">
        <v>53070</v>
      </c>
      <c r="Y207" s="47">
        <v>51658</v>
      </c>
      <c r="Z207" s="48">
        <v>224.06</v>
      </c>
      <c r="AA207" s="44">
        <v>279</v>
      </c>
      <c r="AB207" s="44">
        <v>271</v>
      </c>
      <c r="AC207" s="44">
        <v>4084</v>
      </c>
      <c r="AD207" s="44">
        <v>27</v>
      </c>
      <c r="AE207" s="44">
        <v>1346</v>
      </c>
      <c r="AF207" s="44">
        <v>40558</v>
      </c>
      <c r="AG207" s="44"/>
      <c r="AH207" s="47">
        <v>2908</v>
      </c>
      <c r="AI207" s="47">
        <v>807</v>
      </c>
      <c r="AJ207">
        <v>1928</v>
      </c>
      <c r="AK207" t="s">
        <v>895</v>
      </c>
      <c r="AL207">
        <v>51658</v>
      </c>
      <c r="AM207"/>
      <c r="AN207"/>
      <c r="AO207"/>
      <c r="AP207"/>
      <c r="AQ207"/>
      <c r="AR207" s="44"/>
      <c r="AS207" s="44"/>
      <c r="AT207" s="44"/>
      <c r="AU207" s="44">
        <v>15497400</v>
      </c>
      <c r="AV207" s="44">
        <v>5255041</v>
      </c>
      <c r="AW207" s="44">
        <v>2801657</v>
      </c>
      <c r="AX207" s="44">
        <v>87133</v>
      </c>
      <c r="AY207" s="44">
        <v>18037917</v>
      </c>
      <c r="AZ207" s="21">
        <v>16655197</v>
      </c>
      <c r="BA207" s="21">
        <v>1382720</v>
      </c>
      <c r="BB207" s="44">
        <v>-1</v>
      </c>
      <c r="BC207" s="44">
        <v>20407</v>
      </c>
      <c r="BD207" s="44"/>
      <c r="BE207" s="44">
        <v>1362312</v>
      </c>
      <c r="BF207" s="44">
        <v>1225200</v>
      </c>
      <c r="BG207" s="44">
        <v>8100</v>
      </c>
      <c r="BH207" s="44">
        <v>403800</v>
      </c>
      <c r="BI207" s="21">
        <v>12167400</v>
      </c>
      <c r="BJ207" s="21"/>
      <c r="BK207" s="21">
        <v>872400</v>
      </c>
      <c r="BL207" s="21">
        <v>242100</v>
      </c>
      <c r="BM207" s="21">
        <v>578400</v>
      </c>
      <c r="BN207" s="21">
        <v>15497400</v>
      </c>
      <c r="BO207" s="21"/>
      <c r="BP207" s="21"/>
      <c r="BQ207" s="44"/>
      <c r="BR207" s="21"/>
      <c r="BS207" s="44"/>
      <c r="BT207" s="21"/>
      <c r="BU207" s="44"/>
      <c r="BV207" s="21"/>
      <c r="BW207" s="44">
        <v>3325126</v>
      </c>
      <c r="BX207" s="21"/>
      <c r="BY207" s="21">
        <v>17557</v>
      </c>
      <c r="BZ207" s="21"/>
      <c r="CA207" s="44">
        <v>20583</v>
      </c>
      <c r="CB207" s="44"/>
      <c r="CC207" s="44"/>
      <c r="CD207" s="44"/>
      <c r="CE207" s="44"/>
      <c r="CF207" s="44"/>
      <c r="CG207" s="44">
        <v>1891060</v>
      </c>
      <c r="CH207" s="44"/>
      <c r="CI207" s="21">
        <v>715</v>
      </c>
      <c r="CJ207" s="44"/>
      <c r="CK207" s="21"/>
      <c r="CL207" s="44"/>
      <c r="CM207" s="44">
        <v>189202</v>
      </c>
      <c r="CN207" s="44">
        <v>0</v>
      </c>
      <c r="CO207" s="44">
        <v>1731110</v>
      </c>
      <c r="CP207" s="44">
        <v>0</v>
      </c>
      <c r="CQ207" s="21">
        <v>1650367</v>
      </c>
      <c r="CR207" s="44">
        <v>495994</v>
      </c>
      <c r="CS207" s="44">
        <v>997158</v>
      </c>
      <c r="CT207" s="44">
        <v>109152</v>
      </c>
      <c r="CU207" s="44"/>
      <c r="CV207" s="44">
        <v>82058</v>
      </c>
      <c r="CW207" s="21"/>
      <c r="CX207" s="21"/>
      <c r="CY207" s="21"/>
      <c r="CZ207" s="21"/>
      <c r="DA207" s="21"/>
      <c r="DB207" s="21"/>
      <c r="DC207" s="21"/>
      <c r="DD207" s="21"/>
      <c r="DE207" s="44"/>
      <c r="DF207" s="21"/>
      <c r="DG207" s="44"/>
      <c r="DH207" s="21"/>
      <c r="DI207" s="44"/>
      <c r="DJ207" s="44"/>
      <c r="DK207" s="44"/>
      <c r="DL207" s="44"/>
      <c r="DM207" s="21"/>
      <c r="DN207" s="44"/>
      <c r="DO207" s="44"/>
      <c r="DP207" s="44"/>
      <c r="DQ207" s="44"/>
      <c r="DR207" s="44"/>
      <c r="DS207" s="44"/>
      <c r="DT207" s="44"/>
      <c r="DU207" s="44"/>
      <c r="DV207" s="44"/>
      <c r="DW207" s="44"/>
      <c r="DX207" s="44"/>
      <c r="DY207" s="44"/>
      <c r="DZ207" s="44"/>
      <c r="EA207" s="44"/>
      <c r="EB207" s="21"/>
      <c r="EC207" s="44">
        <v>847485</v>
      </c>
      <c r="ED207" s="44"/>
      <c r="EE207" s="21">
        <v>11851</v>
      </c>
      <c r="EF207" s="44"/>
      <c r="EG207" s="21">
        <v>36547</v>
      </c>
      <c r="EH207" s="44"/>
      <c r="EI207" s="21">
        <v>595717</v>
      </c>
      <c r="EJ207" s="44"/>
      <c r="EK207" s="44"/>
      <c r="EL207" s="21"/>
      <c r="EM207" s="44">
        <v>1276435</v>
      </c>
      <c r="EN207" s="44"/>
      <c r="EO207" s="44">
        <v>33622</v>
      </c>
      <c r="EP207" s="21"/>
      <c r="EQ207" s="21"/>
      <c r="ER207" s="21"/>
      <c r="ES207" s="21"/>
      <c r="ET207" s="44"/>
      <c r="EU207" s="21"/>
      <c r="EV207" s="44"/>
      <c r="EW207" s="21"/>
      <c r="EX207" s="44"/>
      <c r="EY207" s="44"/>
      <c r="EZ207" s="21"/>
      <c r="FA207" s="21"/>
      <c r="FB207" s="44"/>
      <c r="FC207" s="44"/>
      <c r="FD207" s="21"/>
      <c r="FE207" s="112"/>
      <c r="FF207" s="44"/>
      <c r="FG207" s="44">
        <v>7328777</v>
      </c>
      <c r="FH207" s="44">
        <v>1956943</v>
      </c>
      <c r="FI207" s="44">
        <v>7369477</v>
      </c>
      <c r="FJ207" s="44">
        <v>398658</v>
      </c>
      <c r="FK207" s="44">
        <v>7327003</v>
      </c>
      <c r="FL207" s="44"/>
      <c r="FM207" s="44"/>
      <c r="FN207" s="44"/>
      <c r="FO207" s="44"/>
      <c r="FP207" s="44"/>
      <c r="FQ207" s="44"/>
      <c r="FR207" s="44"/>
      <c r="FS207" s="44"/>
      <c r="FT207" s="44">
        <v>6826</v>
      </c>
      <c r="FU207" s="44"/>
      <c r="FV207" s="21">
        <v>330619</v>
      </c>
      <c r="FW207" s="44"/>
      <c r="FX207" s="44">
        <v>308077</v>
      </c>
      <c r="FY207" s="44">
        <v>82693</v>
      </c>
      <c r="FZ207" s="44">
        <v>241986</v>
      </c>
      <c r="GA207" s="44">
        <v>33965</v>
      </c>
      <c r="GB207" s="44"/>
      <c r="GC207" s="44">
        <v>30169</v>
      </c>
      <c r="GD207" s="44">
        <v>772238</v>
      </c>
      <c r="GE207" s="44">
        <v>367927</v>
      </c>
      <c r="GF207" s="44">
        <v>267862</v>
      </c>
      <c r="GG207" s="44">
        <v>1250742</v>
      </c>
      <c r="GH207" s="44">
        <v>116346</v>
      </c>
      <c r="GI207" s="44">
        <v>284254</v>
      </c>
      <c r="GJ207" s="44">
        <v>203506</v>
      </c>
      <c r="GK207" s="44">
        <v>3862384</v>
      </c>
      <c r="GL207" s="44"/>
      <c r="GM207" s="44">
        <v>932980</v>
      </c>
      <c r="GN207" s="44">
        <v>29068</v>
      </c>
      <c r="GO207" s="44">
        <v>16952</v>
      </c>
      <c r="GP207" s="44"/>
      <c r="GQ207" s="44"/>
      <c r="GR207" s="44">
        <v>189600</v>
      </c>
      <c r="GS207" s="44">
        <v>4589464</v>
      </c>
      <c r="GT207" s="44"/>
      <c r="GU207" s="21">
        <v>172670</v>
      </c>
      <c r="GV207" s="44"/>
      <c r="GW207" s="44"/>
      <c r="GX207" s="44"/>
      <c r="GY207" s="44">
        <v>4762134</v>
      </c>
      <c r="GZ207" s="44">
        <v>2202548</v>
      </c>
      <c r="HA207" s="44"/>
      <c r="HB207" s="44"/>
      <c r="HC207" s="44">
        <v>2559586</v>
      </c>
      <c r="HD207" s="44">
        <v>4762134</v>
      </c>
      <c r="HE207" s="21"/>
      <c r="HF207" s="21"/>
      <c r="HG207" s="21">
        <v>8976</v>
      </c>
      <c r="HH207" s="21"/>
      <c r="HI207" s="21">
        <v>0</v>
      </c>
      <c r="HJ207" s="44"/>
      <c r="HK207" s="21">
        <v>1398194</v>
      </c>
      <c r="HL207" s="21">
        <v>1061052</v>
      </c>
      <c r="HM207" s="21">
        <v>2459246</v>
      </c>
      <c r="HN207" s="21">
        <v>-2286576</v>
      </c>
      <c r="HO207" s="21"/>
      <c r="HP207" s="44"/>
      <c r="HQ207" s="47"/>
      <c r="HR207" s="47"/>
      <c r="HS207" s="47"/>
      <c r="HT207" s="47" t="s">
        <v>2962</v>
      </c>
      <c r="HU207" s="47">
        <v>2599006.6399999997</v>
      </c>
      <c r="HV207" s="47">
        <v>1842</v>
      </c>
      <c r="HW207" s="47">
        <v>0</v>
      </c>
      <c r="HX207" s="47">
        <v>15763</v>
      </c>
      <c r="HY207" s="47">
        <v>37032</v>
      </c>
      <c r="HZ207" s="47">
        <v>131259</v>
      </c>
      <c r="IA207" s="47">
        <v>0</v>
      </c>
      <c r="IB207" s="47">
        <v>0</v>
      </c>
      <c r="IC207" s="47">
        <v>8223</v>
      </c>
      <c r="ID207"/>
      <c r="IE207" s="47">
        <v>4304</v>
      </c>
      <c r="IF207"/>
      <c r="IG207" s="47">
        <v>2085</v>
      </c>
      <c r="IH207" s="47">
        <v>24747</v>
      </c>
      <c r="II207">
        <v>3424</v>
      </c>
      <c r="IJ207">
        <v>10824</v>
      </c>
      <c r="IK207">
        <v>4295</v>
      </c>
      <c r="IL207">
        <v>17743</v>
      </c>
      <c r="IM207">
        <v>261541</v>
      </c>
      <c r="IN207">
        <v>0</v>
      </c>
      <c r="IO207">
        <v>0</v>
      </c>
      <c r="IP207">
        <v>0</v>
      </c>
      <c r="IQ207">
        <v>0</v>
      </c>
      <c r="IR207">
        <v>0</v>
      </c>
      <c r="IS207">
        <v>0</v>
      </c>
      <c r="IT207">
        <v>0</v>
      </c>
      <c r="IU207">
        <v>165536</v>
      </c>
      <c r="IV207">
        <v>0</v>
      </c>
      <c r="IW207">
        <v>795703</v>
      </c>
      <c r="IX207">
        <v>1409235</v>
      </c>
      <c r="IY207">
        <v>2839015</v>
      </c>
      <c r="IZ207">
        <v>0</v>
      </c>
      <c r="JA207">
        <v>0</v>
      </c>
      <c r="JB207">
        <v>352033</v>
      </c>
      <c r="JC207"/>
      <c r="JD207">
        <v>106134</v>
      </c>
      <c r="JE207"/>
      <c r="JF207">
        <v>35730</v>
      </c>
      <c r="JG207">
        <v>545544</v>
      </c>
      <c r="JH207">
        <v>91826</v>
      </c>
      <c r="JI207">
        <v>212339</v>
      </c>
      <c r="JJ207">
        <v>160422</v>
      </c>
      <c r="JK207">
        <v>615260</v>
      </c>
      <c r="JL207">
        <v>7328777</v>
      </c>
      <c r="JM207">
        <v>0</v>
      </c>
      <c r="JN207">
        <v>0</v>
      </c>
      <c r="JO207">
        <v>0</v>
      </c>
      <c r="JP207">
        <v>0</v>
      </c>
      <c r="JQ207">
        <v>0</v>
      </c>
      <c r="JR207">
        <v>0</v>
      </c>
      <c r="JS207">
        <v>0</v>
      </c>
      <c r="JT207"/>
      <c r="JU207"/>
      <c r="JV207"/>
      <c r="JW207"/>
      <c r="JX207"/>
      <c r="JY207"/>
      <c r="JZ207"/>
      <c r="KA207"/>
      <c r="KB207"/>
      <c r="KC207"/>
      <c r="KD207"/>
      <c r="KE207"/>
      <c r="KF207">
        <v>170</v>
      </c>
      <c r="KG207">
        <v>238</v>
      </c>
      <c r="KH207">
        <v>134</v>
      </c>
      <c r="KI207">
        <v>124</v>
      </c>
      <c r="KJ207">
        <v>172</v>
      </c>
      <c r="KK207">
        <v>100</v>
      </c>
      <c r="KL207">
        <v>86</v>
      </c>
      <c r="KM207">
        <v>120</v>
      </c>
      <c r="KN207">
        <v>69</v>
      </c>
      <c r="KO207">
        <v>1</v>
      </c>
      <c r="KP207">
        <v>0</v>
      </c>
      <c r="KQ207">
        <v>0</v>
      </c>
      <c r="KR207">
        <v>0</v>
      </c>
      <c r="KS207">
        <v>0</v>
      </c>
      <c r="KT207">
        <v>1</v>
      </c>
      <c r="KU207">
        <v>1</v>
      </c>
      <c r="KV207">
        <v>0</v>
      </c>
      <c r="KW207">
        <v>0</v>
      </c>
      <c r="KX207">
        <v>0</v>
      </c>
      <c r="KY207">
        <v>0</v>
      </c>
      <c r="KZ207">
        <v>0</v>
      </c>
      <c r="LA207">
        <v>0</v>
      </c>
      <c r="LB207">
        <v>0</v>
      </c>
      <c r="LC207">
        <v>0</v>
      </c>
      <c r="LD207">
        <v>1</v>
      </c>
      <c r="LE207">
        <v>0</v>
      </c>
      <c r="LF207">
        <v>0</v>
      </c>
      <c r="LG207">
        <v>0</v>
      </c>
      <c r="LH207">
        <v>0</v>
      </c>
    </row>
    <row r="208" spans="1:320" s="34" customFormat="1" ht="15" customHeight="1" x14ac:dyDescent="0.25">
      <c r="A208" s="45">
        <v>206190087</v>
      </c>
      <c r="B208" s="45" t="s">
        <v>2963</v>
      </c>
      <c r="C208" s="46">
        <v>45292</v>
      </c>
      <c r="D208" s="46">
        <v>45657</v>
      </c>
      <c r="E208" s="47">
        <v>366</v>
      </c>
      <c r="F208" s="45" t="s">
        <v>883</v>
      </c>
      <c r="G208" s="45" t="s">
        <v>884</v>
      </c>
      <c r="H208" s="45" t="s">
        <v>1030</v>
      </c>
      <c r="I208" s="45" t="s">
        <v>886</v>
      </c>
      <c r="J208" s="45" t="s">
        <v>887</v>
      </c>
      <c r="K208" s="45" t="s">
        <v>1031</v>
      </c>
      <c r="L208" s="45" t="s">
        <v>2822</v>
      </c>
      <c r="M208" s="45" t="s">
        <v>2964</v>
      </c>
      <c r="N208" s="45" t="s">
        <v>2965</v>
      </c>
      <c r="O208" s="45" t="s">
        <v>1223</v>
      </c>
      <c r="P208" s="45" t="s">
        <v>2966</v>
      </c>
      <c r="Q208" s="45" t="s">
        <v>2967</v>
      </c>
      <c r="R208" t="s">
        <v>2968</v>
      </c>
      <c r="S208" s="45" t="s">
        <v>893</v>
      </c>
      <c r="T208"/>
      <c r="U208" s="47">
        <v>227</v>
      </c>
      <c r="V208" s="47">
        <v>227</v>
      </c>
      <c r="W208" s="47" t="s">
        <v>913</v>
      </c>
      <c r="X208" s="47">
        <v>83082</v>
      </c>
      <c r="Y208" s="47">
        <v>80750</v>
      </c>
      <c r="Z208" s="48">
        <v>222.33</v>
      </c>
      <c r="AA208" s="44">
        <v>854</v>
      </c>
      <c r="AB208" s="44">
        <v>857</v>
      </c>
      <c r="AC208" s="44">
        <v>15813</v>
      </c>
      <c r="AD208" s="44">
        <v>7393</v>
      </c>
      <c r="AE208" s="44">
        <v>4171</v>
      </c>
      <c r="AF208" s="44">
        <v>51819</v>
      </c>
      <c r="AG208" s="44"/>
      <c r="AH208" s="47"/>
      <c r="AI208" s="47">
        <v>1286</v>
      </c>
      <c r="AJ208">
        <v>268</v>
      </c>
      <c r="AK208" t="s">
        <v>914</v>
      </c>
      <c r="AL208">
        <v>60805</v>
      </c>
      <c r="AM208"/>
      <c r="AN208"/>
      <c r="AO208"/>
      <c r="AP208">
        <v>19945</v>
      </c>
      <c r="AQ208"/>
      <c r="AR208" s="44"/>
      <c r="AS208" s="44"/>
      <c r="AT208" s="44"/>
      <c r="AU208" s="44">
        <v>46770201</v>
      </c>
      <c r="AV208" s="44">
        <v>14713653</v>
      </c>
      <c r="AW208" s="44">
        <v>14646438</v>
      </c>
      <c r="AX208" s="44">
        <v>49374</v>
      </c>
      <c r="AY208" s="44">
        <v>46886790</v>
      </c>
      <c r="AZ208" s="21">
        <v>46401461</v>
      </c>
      <c r="BA208" s="21">
        <v>485329</v>
      </c>
      <c r="BB208" s="44">
        <v>2</v>
      </c>
      <c r="BC208" s="44"/>
      <c r="BD208" s="44"/>
      <c r="BE208" s="44">
        <v>485331</v>
      </c>
      <c r="BF208" s="44">
        <v>19766250</v>
      </c>
      <c r="BG208" s="44">
        <v>3418900</v>
      </c>
      <c r="BH208" s="44">
        <v>1479401</v>
      </c>
      <c r="BI208" s="21">
        <v>21407450</v>
      </c>
      <c r="BJ208" s="21"/>
      <c r="BK208" s="21"/>
      <c r="BL208" s="21">
        <v>578700</v>
      </c>
      <c r="BM208" s="21">
        <v>119500</v>
      </c>
      <c r="BN208" s="21">
        <v>35231751</v>
      </c>
      <c r="BO208" s="21"/>
      <c r="BP208" s="21"/>
      <c r="BQ208" s="44"/>
      <c r="BR208" s="21">
        <v>11538450</v>
      </c>
      <c r="BS208" s="44"/>
      <c r="BT208" s="21"/>
      <c r="BU208" s="44"/>
      <c r="BV208" s="21"/>
      <c r="BW208" s="44">
        <v>9898991</v>
      </c>
      <c r="BX208" s="21"/>
      <c r="BY208" s="21">
        <v>4036271</v>
      </c>
      <c r="BZ208" s="21"/>
      <c r="CA208" s="44">
        <v>192656</v>
      </c>
      <c r="CB208" s="44"/>
      <c r="CC208" s="44">
        <v>573210</v>
      </c>
      <c r="CD208" s="44"/>
      <c r="CE208" s="44"/>
      <c r="CF208" s="44"/>
      <c r="CG208" s="44"/>
      <c r="CH208" s="44"/>
      <c r="CI208" s="21">
        <v>12525</v>
      </c>
      <c r="CJ208" s="44"/>
      <c r="CK208" s="21"/>
      <c r="CL208" s="44"/>
      <c r="CM208" s="44">
        <v>223585</v>
      </c>
      <c r="CN208" s="44">
        <v>0</v>
      </c>
      <c r="CO208" s="44">
        <v>6759625</v>
      </c>
      <c r="CP208" s="44">
        <v>0</v>
      </c>
      <c r="CQ208" s="21">
        <v>5488675</v>
      </c>
      <c r="CR208" s="44">
        <v>1283550</v>
      </c>
      <c r="CS208" s="44">
        <v>728099</v>
      </c>
      <c r="CT208" s="44">
        <v>156405</v>
      </c>
      <c r="CU208" s="44"/>
      <c r="CV208" s="44">
        <v>73714</v>
      </c>
      <c r="CW208" s="21"/>
      <c r="CX208" s="21"/>
      <c r="CY208" s="21"/>
      <c r="CZ208" s="21"/>
      <c r="DA208" s="21"/>
      <c r="DB208" s="21"/>
      <c r="DC208" s="21"/>
      <c r="DD208" s="21"/>
      <c r="DE208" s="44"/>
      <c r="DF208" s="21"/>
      <c r="DG208" s="44"/>
      <c r="DH208" s="21"/>
      <c r="DI208" s="44"/>
      <c r="DJ208" s="44"/>
      <c r="DK208" s="44"/>
      <c r="DL208" s="44"/>
      <c r="DM208" s="21"/>
      <c r="DN208" s="44"/>
      <c r="DO208" s="44"/>
      <c r="DP208" s="44"/>
      <c r="DQ208" s="44"/>
      <c r="DR208" s="44"/>
      <c r="DS208" s="44"/>
      <c r="DT208" s="44"/>
      <c r="DU208" s="44"/>
      <c r="DV208" s="44"/>
      <c r="DW208" s="44"/>
      <c r="DX208" s="44"/>
      <c r="DY208" s="44"/>
      <c r="DZ208" s="44"/>
      <c r="EA208" s="44"/>
      <c r="EB208" s="21"/>
      <c r="EC208" s="44">
        <v>11627150</v>
      </c>
      <c r="ED208" s="44"/>
      <c r="EE208" s="21">
        <v>2834685</v>
      </c>
      <c r="EF208" s="44"/>
      <c r="EG208" s="21">
        <v>1175497</v>
      </c>
      <c r="EH208" s="44"/>
      <c r="EI208" s="21">
        <v>-1031376</v>
      </c>
      <c r="EJ208" s="44"/>
      <c r="EK208" s="44"/>
      <c r="EL208" s="21"/>
      <c r="EM208" s="44"/>
      <c r="EN208" s="44"/>
      <c r="EO208" s="44">
        <v>40482</v>
      </c>
      <c r="EP208" s="21"/>
      <c r="EQ208" s="21"/>
      <c r="ER208" s="21"/>
      <c r="ES208" s="21"/>
      <c r="ET208" s="44"/>
      <c r="EU208" s="21"/>
      <c r="EV208" s="44"/>
      <c r="EW208" s="21"/>
      <c r="EX208" s="44"/>
      <c r="EY208" s="44"/>
      <c r="EZ208" s="21"/>
      <c r="FA208" s="21"/>
      <c r="FB208" s="44"/>
      <c r="FC208" s="44"/>
      <c r="FD208" s="21"/>
      <c r="FE208" s="112"/>
      <c r="FF208" s="44"/>
      <c r="FG208" s="44">
        <v>22547608</v>
      </c>
      <c r="FH208" s="44">
        <v>6186068</v>
      </c>
      <c r="FI208" s="44">
        <v>17667785</v>
      </c>
      <c r="FJ208" s="44">
        <v>973744</v>
      </c>
      <c r="FK208" s="44">
        <v>14717744</v>
      </c>
      <c r="FL208" s="44"/>
      <c r="FM208" s="44"/>
      <c r="FN208" s="44"/>
      <c r="FO208" s="44">
        <v>6086889</v>
      </c>
      <c r="FP208" s="44"/>
      <c r="FQ208" s="44"/>
      <c r="FR208" s="44"/>
      <c r="FS208" s="44"/>
      <c r="FT208" s="44">
        <v>233908</v>
      </c>
      <c r="FU208" s="44"/>
      <c r="FV208" s="21">
        <v>1996613</v>
      </c>
      <c r="FW208" s="44"/>
      <c r="FX208" s="44">
        <v>1412421</v>
      </c>
      <c r="FY208" s="44">
        <v>405324</v>
      </c>
      <c r="FZ208" s="44">
        <v>825898</v>
      </c>
      <c r="GA208" s="44">
        <v>120382</v>
      </c>
      <c r="GB208" s="44"/>
      <c r="GC208" s="44">
        <v>196070</v>
      </c>
      <c r="GD208" s="44">
        <v>1106900</v>
      </c>
      <c r="GE208" s="44">
        <v>1032380</v>
      </c>
      <c r="GF208" s="44">
        <v>395283</v>
      </c>
      <c r="GG208" s="44">
        <v>2173796</v>
      </c>
      <c r="GH208" s="44">
        <v>244008</v>
      </c>
      <c r="GI208" s="44">
        <v>682264</v>
      </c>
      <c r="GJ208" s="44">
        <v>196347</v>
      </c>
      <c r="GK208" s="44">
        <v>11074793</v>
      </c>
      <c r="GL208" s="44">
        <v>122985</v>
      </c>
      <c r="GM208" s="44">
        <v>2182078</v>
      </c>
      <c r="GN208" s="44">
        <v>141428</v>
      </c>
      <c r="GO208" s="44">
        <v>37635</v>
      </c>
      <c r="GP208" s="44"/>
      <c r="GQ208" s="44">
        <v>38708</v>
      </c>
      <c r="GR208" s="44">
        <v>977607</v>
      </c>
      <c r="GS208" s="44">
        <v>19078117</v>
      </c>
      <c r="GT208" s="44"/>
      <c r="GU208" s="21">
        <v>396449</v>
      </c>
      <c r="GV208" s="44">
        <v>23911</v>
      </c>
      <c r="GW208" s="44">
        <v>305315</v>
      </c>
      <c r="GX208" s="44">
        <v>360000</v>
      </c>
      <c r="GY208" s="44">
        <v>20163792</v>
      </c>
      <c r="GZ208" s="44">
        <v>7464788</v>
      </c>
      <c r="HA208" s="44"/>
      <c r="HB208" s="44"/>
      <c r="HC208" s="44">
        <v>12699004</v>
      </c>
      <c r="HD208" s="44">
        <v>20163792</v>
      </c>
      <c r="HE208" s="21">
        <v>14091746</v>
      </c>
      <c r="HF208" s="21"/>
      <c r="HG208" s="21"/>
      <c r="HH208" s="21"/>
      <c r="HI208" s="21">
        <v>0</v>
      </c>
      <c r="HJ208" s="44"/>
      <c r="HK208" s="21">
        <v>105669</v>
      </c>
      <c r="HL208" s="21">
        <v>790682</v>
      </c>
      <c r="HM208" s="21">
        <v>896351</v>
      </c>
      <c r="HN208" s="21">
        <v>-499902</v>
      </c>
      <c r="HO208" s="21"/>
      <c r="HP208" s="44"/>
      <c r="HQ208" s="47"/>
      <c r="HR208" s="47"/>
      <c r="HS208" s="47"/>
      <c r="HT208" s="47" t="s">
        <v>1799</v>
      </c>
      <c r="HU208" s="47">
        <v>74647.88</v>
      </c>
      <c r="HV208" s="47">
        <v>2024</v>
      </c>
      <c r="HW208" s="47">
        <v>0</v>
      </c>
      <c r="HX208" s="47">
        <v>33231</v>
      </c>
      <c r="HY208" s="47">
        <v>125010</v>
      </c>
      <c r="HZ208" s="47">
        <v>219495</v>
      </c>
      <c r="IA208" s="47">
        <v>0</v>
      </c>
      <c r="IB208" s="47">
        <v>0</v>
      </c>
      <c r="IC208" s="47">
        <v>26471</v>
      </c>
      <c r="ID208">
        <v>49190</v>
      </c>
      <c r="IE208" s="47">
        <v>8204</v>
      </c>
      <c r="IF208">
        <v>32374</v>
      </c>
      <c r="IG208" s="47">
        <v>12602</v>
      </c>
      <c r="IH208" s="47">
        <v>47841</v>
      </c>
      <c r="II208">
        <v>5615</v>
      </c>
      <c r="IJ208">
        <v>22707</v>
      </c>
      <c r="IK208">
        <v>2014</v>
      </c>
      <c r="IL208">
        <v>35950</v>
      </c>
      <c r="IM208">
        <v>622728</v>
      </c>
      <c r="IN208">
        <v>0</v>
      </c>
      <c r="IO208">
        <v>0</v>
      </c>
      <c r="IP208">
        <v>0</v>
      </c>
      <c r="IQ208">
        <v>0</v>
      </c>
      <c r="IR208">
        <v>0</v>
      </c>
      <c r="IS208">
        <v>3</v>
      </c>
      <c r="IT208">
        <v>3</v>
      </c>
      <c r="IU208">
        <v>277513</v>
      </c>
      <c r="IV208">
        <v>0</v>
      </c>
      <c r="IW208">
        <v>2242395</v>
      </c>
      <c r="IX208">
        <v>5293113</v>
      </c>
      <c r="IY208">
        <v>5517591</v>
      </c>
      <c r="IZ208">
        <v>0</v>
      </c>
      <c r="JA208">
        <v>0</v>
      </c>
      <c r="JB208">
        <v>1104126</v>
      </c>
      <c r="JC208">
        <v>2581132</v>
      </c>
      <c r="JD208">
        <v>172902</v>
      </c>
      <c r="JE208">
        <v>705353</v>
      </c>
      <c r="JF208">
        <v>232945</v>
      </c>
      <c r="JG208">
        <v>1100961</v>
      </c>
      <c r="JH208">
        <v>173829</v>
      </c>
      <c r="JI208">
        <v>515190</v>
      </c>
      <c r="JJ208">
        <v>142349</v>
      </c>
      <c r="JK208">
        <v>2488209</v>
      </c>
      <c r="JL208">
        <v>22547608</v>
      </c>
      <c r="JM208">
        <v>0</v>
      </c>
      <c r="JN208">
        <v>0</v>
      </c>
      <c r="JO208">
        <v>0</v>
      </c>
      <c r="JP208">
        <v>0</v>
      </c>
      <c r="JQ208">
        <v>0</v>
      </c>
      <c r="JR208">
        <v>171</v>
      </c>
      <c r="JS208">
        <v>171</v>
      </c>
      <c r="JT208"/>
      <c r="JU208"/>
      <c r="JV208"/>
      <c r="JW208"/>
      <c r="JX208"/>
      <c r="JY208">
        <v>49190</v>
      </c>
      <c r="JZ208"/>
      <c r="KA208"/>
      <c r="KB208"/>
      <c r="KC208"/>
      <c r="KD208"/>
      <c r="KE208">
        <v>2581132</v>
      </c>
      <c r="KF208">
        <v>363</v>
      </c>
      <c r="KG208">
        <v>577</v>
      </c>
      <c r="KH208">
        <v>239</v>
      </c>
      <c r="KI208">
        <v>271</v>
      </c>
      <c r="KJ208">
        <v>423</v>
      </c>
      <c r="KK208">
        <v>171</v>
      </c>
      <c r="KL208">
        <v>124</v>
      </c>
      <c r="KM208">
        <v>213</v>
      </c>
      <c r="KN208">
        <v>69</v>
      </c>
      <c r="KO208">
        <v>1</v>
      </c>
      <c r="KP208">
        <v>0</v>
      </c>
      <c r="KQ208">
        <v>0</v>
      </c>
      <c r="KR208">
        <v>0</v>
      </c>
      <c r="KS208">
        <v>0</v>
      </c>
      <c r="KT208">
        <v>1</v>
      </c>
      <c r="KU208">
        <v>1</v>
      </c>
      <c r="KV208">
        <v>0</v>
      </c>
      <c r="KW208">
        <v>0</v>
      </c>
      <c r="KX208">
        <v>0</v>
      </c>
      <c r="KY208">
        <v>1</v>
      </c>
      <c r="KZ208">
        <v>0</v>
      </c>
      <c r="LA208">
        <v>0</v>
      </c>
      <c r="LB208">
        <v>0</v>
      </c>
      <c r="LC208">
        <v>0</v>
      </c>
      <c r="LD208">
        <v>1</v>
      </c>
      <c r="LE208">
        <v>0</v>
      </c>
      <c r="LF208">
        <v>0</v>
      </c>
      <c r="LG208">
        <v>0</v>
      </c>
      <c r="LH208">
        <v>0</v>
      </c>
    </row>
    <row r="209" spans="1:320" s="34" customFormat="1" ht="15" customHeight="1" x14ac:dyDescent="0.25">
      <c r="A209" s="45">
        <v>206190088</v>
      </c>
      <c r="B209" s="45" t="s">
        <v>2969</v>
      </c>
      <c r="C209" s="46">
        <v>45292</v>
      </c>
      <c r="D209" s="46">
        <v>45657</v>
      </c>
      <c r="E209" s="47">
        <v>366</v>
      </c>
      <c r="F209" s="45" t="s">
        <v>883</v>
      </c>
      <c r="G209" s="45" t="s">
        <v>884</v>
      </c>
      <c r="H209" s="45" t="s">
        <v>1030</v>
      </c>
      <c r="I209" s="45" t="s">
        <v>886</v>
      </c>
      <c r="J209" s="45" t="s">
        <v>887</v>
      </c>
      <c r="K209" s="45" t="s">
        <v>1031</v>
      </c>
      <c r="L209" s="45" t="s">
        <v>2794</v>
      </c>
      <c r="M209" s="45" t="s">
        <v>2970</v>
      </c>
      <c r="N209" s="45" t="s">
        <v>2971</v>
      </c>
      <c r="O209" s="45" t="s">
        <v>2972</v>
      </c>
      <c r="P209" s="45" t="s">
        <v>2973</v>
      </c>
      <c r="Q209" s="45" t="s">
        <v>2974</v>
      </c>
      <c r="R209" t="s">
        <v>2975</v>
      </c>
      <c r="S209" s="45" t="s">
        <v>893</v>
      </c>
      <c r="T209" t="s">
        <v>2730</v>
      </c>
      <c r="U209" s="47">
        <v>160</v>
      </c>
      <c r="V209" s="47">
        <v>160</v>
      </c>
      <c r="W209" s="47" t="s">
        <v>913</v>
      </c>
      <c r="X209" s="47">
        <v>58560</v>
      </c>
      <c r="Y209" s="47">
        <v>56393</v>
      </c>
      <c r="Z209" s="48">
        <v>211.05</v>
      </c>
      <c r="AA209" s="44">
        <v>646</v>
      </c>
      <c r="AB209" s="44">
        <v>630</v>
      </c>
      <c r="AC209" s="44">
        <v>9402</v>
      </c>
      <c r="AD209" s="44">
        <v>7311</v>
      </c>
      <c r="AE209" s="44">
        <v>2180</v>
      </c>
      <c r="AF209" s="44">
        <v>33401</v>
      </c>
      <c r="AG209" s="44"/>
      <c r="AH209" s="47">
        <v>398</v>
      </c>
      <c r="AI209" s="47">
        <v>1279</v>
      </c>
      <c r="AJ209">
        <v>2422</v>
      </c>
      <c r="AK209" t="s">
        <v>895</v>
      </c>
      <c r="AL209">
        <v>56393</v>
      </c>
      <c r="AM209"/>
      <c r="AN209"/>
      <c r="AO209"/>
      <c r="AP209"/>
      <c r="AQ209"/>
      <c r="AR209" s="44"/>
      <c r="AS209" s="44"/>
      <c r="AT209" s="44"/>
      <c r="AU209" s="44">
        <v>17308485</v>
      </c>
      <c r="AV209" s="44">
        <v>8754890</v>
      </c>
      <c r="AW209" s="44">
        <v>925722</v>
      </c>
      <c r="AX209" s="44">
        <v>258</v>
      </c>
      <c r="AY209" s="44">
        <v>25137911</v>
      </c>
      <c r="AZ209" s="21">
        <v>22714011</v>
      </c>
      <c r="BA209" s="21">
        <v>2423900</v>
      </c>
      <c r="BB209" s="44">
        <v>9524</v>
      </c>
      <c r="BC209" s="44">
        <v>539476</v>
      </c>
      <c r="BD209" s="44"/>
      <c r="BE209" s="44">
        <v>1893948</v>
      </c>
      <c r="BF209" s="44">
        <v>3054660</v>
      </c>
      <c r="BG209" s="44">
        <v>2209234</v>
      </c>
      <c r="BH209" s="44">
        <v>495774</v>
      </c>
      <c r="BI209" s="21">
        <v>10285081</v>
      </c>
      <c r="BJ209" s="21"/>
      <c r="BK209" s="21">
        <v>112651</v>
      </c>
      <c r="BL209" s="21">
        <v>396884</v>
      </c>
      <c r="BM209" s="21">
        <v>754201</v>
      </c>
      <c r="BN209" s="21">
        <v>17308485</v>
      </c>
      <c r="BO209" s="21"/>
      <c r="BP209" s="21"/>
      <c r="BQ209" s="44"/>
      <c r="BR209" s="21"/>
      <c r="BS209" s="44"/>
      <c r="BT209" s="21"/>
      <c r="BU209" s="44"/>
      <c r="BV209" s="21"/>
      <c r="BW209" s="44">
        <v>2937707</v>
      </c>
      <c r="BX209" s="21"/>
      <c r="BY209" s="21">
        <v>1942331</v>
      </c>
      <c r="BZ209" s="21"/>
      <c r="CA209" s="44">
        <v>26816</v>
      </c>
      <c r="CB209" s="44"/>
      <c r="CC209" s="44">
        <v>3754300</v>
      </c>
      <c r="CD209" s="44"/>
      <c r="CE209" s="44"/>
      <c r="CF209" s="44"/>
      <c r="CG209" s="44">
        <v>87923</v>
      </c>
      <c r="CH209" s="44"/>
      <c r="CI209" s="21">
        <v>5206</v>
      </c>
      <c r="CJ209" s="44"/>
      <c r="CK209" s="21">
        <v>607</v>
      </c>
      <c r="CL209" s="44"/>
      <c r="CM209" s="44">
        <v>171416</v>
      </c>
      <c r="CN209" s="44">
        <v>0</v>
      </c>
      <c r="CO209" s="44">
        <v>3050055</v>
      </c>
      <c r="CP209" s="44">
        <v>0</v>
      </c>
      <c r="CQ209" s="21">
        <v>3031605</v>
      </c>
      <c r="CR209" s="44">
        <v>1405215</v>
      </c>
      <c r="CS209" s="44">
        <v>736031</v>
      </c>
      <c r="CT209" s="44">
        <v>99617</v>
      </c>
      <c r="CU209" s="44"/>
      <c r="CV209" s="44">
        <v>260951</v>
      </c>
      <c r="CW209" s="21"/>
      <c r="CX209" s="21"/>
      <c r="CY209" s="21"/>
      <c r="CZ209" s="21"/>
      <c r="DA209" s="21"/>
      <c r="DB209" s="21"/>
      <c r="DC209" s="21"/>
      <c r="DD209" s="21"/>
      <c r="DE209" s="44"/>
      <c r="DF209" s="21"/>
      <c r="DG209" s="44"/>
      <c r="DH209" s="21"/>
      <c r="DI209" s="44"/>
      <c r="DJ209" s="44"/>
      <c r="DK209" s="44"/>
      <c r="DL209" s="44"/>
      <c r="DM209" s="21"/>
      <c r="DN209" s="44"/>
      <c r="DO209" s="44">
        <v>-33640</v>
      </c>
      <c r="DP209" s="44"/>
      <c r="DQ209" s="44"/>
      <c r="DR209" s="44"/>
      <c r="DS209" s="44"/>
      <c r="DT209" s="44"/>
      <c r="DU209" s="44"/>
      <c r="DV209" s="44"/>
      <c r="DW209" s="44">
        <v>26884</v>
      </c>
      <c r="DX209" s="44"/>
      <c r="DY209" s="44">
        <v>-7947</v>
      </c>
      <c r="DZ209" s="44"/>
      <c r="EA209" s="44"/>
      <c r="EB209" s="21"/>
      <c r="EC209" s="44">
        <v>-2662067</v>
      </c>
      <c r="ED209" s="44"/>
      <c r="EE209" s="21">
        <v>443974</v>
      </c>
      <c r="EF209" s="44"/>
      <c r="EG209" s="21">
        <v>69422</v>
      </c>
      <c r="EH209" s="44"/>
      <c r="EI209" s="21">
        <v>2995082</v>
      </c>
      <c r="EJ209" s="44"/>
      <c r="EK209" s="44"/>
      <c r="EL209" s="21"/>
      <c r="EM209" s="44">
        <v>6787</v>
      </c>
      <c r="EN209" s="44"/>
      <c r="EO209" s="44">
        <v>87902</v>
      </c>
      <c r="EP209" s="21"/>
      <c r="EQ209" s="21"/>
      <c r="ER209" s="21"/>
      <c r="ES209" s="21"/>
      <c r="ET209" s="44"/>
      <c r="EU209" s="21"/>
      <c r="EV209" s="44"/>
      <c r="EW209" s="21"/>
      <c r="EX209" s="44"/>
      <c r="EY209" s="44"/>
      <c r="EZ209" s="21"/>
      <c r="FA209" s="21"/>
      <c r="FB209" s="44"/>
      <c r="FC209" s="44">
        <v>-675</v>
      </c>
      <c r="FD209" s="21"/>
      <c r="FE209" s="112"/>
      <c r="FF209" s="44"/>
      <c r="FG209" s="44">
        <v>11718125</v>
      </c>
      <c r="FH209" s="44">
        <v>3085652</v>
      </c>
      <c r="FI209" s="44">
        <v>7910234</v>
      </c>
      <c r="FJ209" s="44">
        <v>497479</v>
      </c>
      <c r="FK209" s="44">
        <v>9575355</v>
      </c>
      <c r="FL209" s="44"/>
      <c r="FM209" s="44"/>
      <c r="FN209" s="44"/>
      <c r="FO209" s="44"/>
      <c r="FP209" s="44"/>
      <c r="FQ209" s="44"/>
      <c r="FR209" s="44"/>
      <c r="FS209" s="44"/>
      <c r="FT209" s="44">
        <v>75281</v>
      </c>
      <c r="FU209" s="44"/>
      <c r="FV209" s="21">
        <v>1106925</v>
      </c>
      <c r="FW209" s="44"/>
      <c r="FX209" s="44">
        <v>1009790</v>
      </c>
      <c r="FY209" s="44">
        <v>325615</v>
      </c>
      <c r="FZ209" s="44">
        <v>485048</v>
      </c>
      <c r="GA209" s="44">
        <v>68666</v>
      </c>
      <c r="GB209" s="44"/>
      <c r="GC209" s="44">
        <v>91296</v>
      </c>
      <c r="GD209" s="44">
        <v>664111</v>
      </c>
      <c r="GE209" s="44">
        <v>430993</v>
      </c>
      <c r="GF209" s="44">
        <v>311109</v>
      </c>
      <c r="GG209" s="44">
        <v>1222793</v>
      </c>
      <c r="GH209" s="44">
        <v>542544</v>
      </c>
      <c r="GI209" s="44">
        <v>240068</v>
      </c>
      <c r="GJ209" s="44">
        <v>124748</v>
      </c>
      <c r="GK209" s="44">
        <v>4703343</v>
      </c>
      <c r="GL209" s="44">
        <v>172597</v>
      </c>
      <c r="GM209" s="44">
        <v>1236934</v>
      </c>
      <c r="GN209" s="44">
        <v>111606</v>
      </c>
      <c r="GO209" s="44">
        <v>24685</v>
      </c>
      <c r="GP209" s="44"/>
      <c r="GQ209" s="44">
        <v>63</v>
      </c>
      <c r="GR209" s="44">
        <v>190441</v>
      </c>
      <c r="GS209" s="44">
        <v>3317398</v>
      </c>
      <c r="GT209" s="44"/>
      <c r="GU209" s="21">
        <v>849488</v>
      </c>
      <c r="GV209" s="44"/>
      <c r="GW209" s="44">
        <v>33479331</v>
      </c>
      <c r="GX209" s="44"/>
      <c r="GY209" s="44">
        <v>37646217</v>
      </c>
      <c r="GZ209" s="44">
        <v>2723488</v>
      </c>
      <c r="HA209" s="44">
        <v>6165209</v>
      </c>
      <c r="HB209" s="44"/>
      <c r="HC209" s="44">
        <v>28757520</v>
      </c>
      <c r="HD209" s="44">
        <v>37646217</v>
      </c>
      <c r="HE209" s="21"/>
      <c r="HF209" s="21">
        <v>27314122</v>
      </c>
      <c r="HG209" s="21"/>
      <c r="HH209" s="21"/>
      <c r="HI209" s="21">
        <v>289323</v>
      </c>
      <c r="HJ209" s="44"/>
      <c r="HK209" s="21">
        <v>548190</v>
      </c>
      <c r="HL209" s="21">
        <v>1091680</v>
      </c>
      <c r="HM209" s="21">
        <v>1929193</v>
      </c>
      <c r="HN209" s="21">
        <v>-1079705</v>
      </c>
      <c r="HO209" s="21"/>
      <c r="HP209" s="44"/>
      <c r="HQ209" s="47"/>
      <c r="HR209" s="47"/>
      <c r="HS209" s="47"/>
      <c r="HT209" s="47" t="s">
        <v>1759</v>
      </c>
      <c r="HU209" s="47">
        <v>0</v>
      </c>
      <c r="HV209" s="47">
        <v>2051</v>
      </c>
      <c r="HW209" s="47">
        <v>0</v>
      </c>
      <c r="HX209" s="47">
        <v>13761</v>
      </c>
      <c r="HY209" s="47">
        <v>61498</v>
      </c>
      <c r="HZ209" s="47">
        <v>141391</v>
      </c>
      <c r="IA209" s="47">
        <v>0</v>
      </c>
      <c r="IB209" s="47">
        <v>0</v>
      </c>
      <c r="IC209" s="47">
        <v>0</v>
      </c>
      <c r="ID209">
        <v>44270</v>
      </c>
      <c r="IE209" s="47">
        <v>8080</v>
      </c>
      <c r="IF209">
        <v>14698</v>
      </c>
      <c r="IG209" s="47">
        <v>10804</v>
      </c>
      <c r="IH209" s="47">
        <v>26350</v>
      </c>
      <c r="II209">
        <v>11760</v>
      </c>
      <c r="IJ209">
        <v>6349</v>
      </c>
      <c r="IK209">
        <v>1961</v>
      </c>
      <c r="IL209">
        <v>21647</v>
      </c>
      <c r="IM209">
        <v>364620</v>
      </c>
      <c r="IN209">
        <v>0</v>
      </c>
      <c r="IO209">
        <v>0</v>
      </c>
      <c r="IP209">
        <v>0</v>
      </c>
      <c r="IQ209">
        <v>6816</v>
      </c>
      <c r="IR209">
        <v>0</v>
      </c>
      <c r="IS209">
        <v>0</v>
      </c>
      <c r="IT209">
        <v>6816</v>
      </c>
      <c r="IU209">
        <v>186547</v>
      </c>
      <c r="IV209">
        <v>0</v>
      </c>
      <c r="IW209">
        <v>911133</v>
      </c>
      <c r="IX209">
        <v>2428575</v>
      </c>
      <c r="IY209">
        <v>3366500</v>
      </c>
      <c r="IZ209">
        <v>0</v>
      </c>
      <c r="JA209">
        <v>0</v>
      </c>
      <c r="JB209">
        <v>0</v>
      </c>
      <c r="JC209">
        <v>1895159</v>
      </c>
      <c r="JD209">
        <v>173100</v>
      </c>
      <c r="JE209">
        <v>279903</v>
      </c>
      <c r="JF209">
        <v>197155</v>
      </c>
      <c r="JG209">
        <v>631963</v>
      </c>
      <c r="JH209">
        <v>382954</v>
      </c>
      <c r="JI209">
        <v>157990</v>
      </c>
      <c r="JJ209">
        <v>99093</v>
      </c>
      <c r="JK209">
        <v>1008053</v>
      </c>
      <c r="JL209">
        <v>11718125</v>
      </c>
      <c r="JM209">
        <v>0</v>
      </c>
      <c r="JN209">
        <v>0</v>
      </c>
      <c r="JO209">
        <v>0</v>
      </c>
      <c r="JP209">
        <v>239121</v>
      </c>
      <c r="JQ209">
        <v>0</v>
      </c>
      <c r="JR209">
        <v>0</v>
      </c>
      <c r="JS209">
        <v>239121</v>
      </c>
      <c r="JT209"/>
      <c r="JU209"/>
      <c r="JV209"/>
      <c r="JW209"/>
      <c r="JX209"/>
      <c r="JY209">
        <v>44270</v>
      </c>
      <c r="JZ209"/>
      <c r="KA209"/>
      <c r="KB209"/>
      <c r="KC209"/>
      <c r="KD209"/>
      <c r="KE209">
        <v>1895159</v>
      </c>
      <c r="KF209">
        <v>228</v>
      </c>
      <c r="KG209">
        <v>333</v>
      </c>
      <c r="KH209">
        <v>153</v>
      </c>
      <c r="KI209">
        <v>171</v>
      </c>
      <c r="KJ209">
        <v>260</v>
      </c>
      <c r="KK209">
        <v>112</v>
      </c>
      <c r="KL209">
        <v>88</v>
      </c>
      <c r="KM209">
        <v>150</v>
      </c>
      <c r="KN209">
        <v>49</v>
      </c>
      <c r="KO209">
        <v>1</v>
      </c>
      <c r="KP209">
        <v>0</v>
      </c>
      <c r="KQ209">
        <v>0</v>
      </c>
      <c r="KR209">
        <v>0</v>
      </c>
      <c r="KS209">
        <v>0</v>
      </c>
      <c r="KT209">
        <v>1</v>
      </c>
      <c r="KU209">
        <v>1</v>
      </c>
      <c r="KV209">
        <v>0</v>
      </c>
      <c r="KW209">
        <v>0</v>
      </c>
      <c r="KX209">
        <v>0</v>
      </c>
      <c r="KY209">
        <v>0</v>
      </c>
      <c r="KZ209">
        <v>0</v>
      </c>
      <c r="LA209">
        <v>0</v>
      </c>
      <c r="LB209">
        <v>0</v>
      </c>
      <c r="LC209">
        <v>0</v>
      </c>
      <c r="LD209">
        <v>1</v>
      </c>
      <c r="LE209">
        <v>0</v>
      </c>
      <c r="LF209">
        <v>0</v>
      </c>
      <c r="LG209">
        <v>0</v>
      </c>
      <c r="LH209">
        <v>0</v>
      </c>
    </row>
    <row r="210" spans="1:320" s="34" customFormat="1" ht="15" customHeight="1" x14ac:dyDescent="0.25">
      <c r="A210" s="45">
        <v>206190089</v>
      </c>
      <c r="B210" s="45" t="s">
        <v>2976</v>
      </c>
      <c r="C210" s="46">
        <v>45292</v>
      </c>
      <c r="D210" s="46">
        <v>45657</v>
      </c>
      <c r="E210" s="47">
        <v>366</v>
      </c>
      <c r="F210" s="45" t="s">
        <v>883</v>
      </c>
      <c r="G210" s="45" t="s">
        <v>884</v>
      </c>
      <c r="H210" s="45" t="s">
        <v>1030</v>
      </c>
      <c r="I210" s="45" t="s">
        <v>886</v>
      </c>
      <c r="J210" s="45" t="s">
        <v>887</v>
      </c>
      <c r="K210" s="45" t="s">
        <v>1031</v>
      </c>
      <c r="L210" s="45" t="s">
        <v>2794</v>
      </c>
      <c r="M210" s="45" t="s">
        <v>2977</v>
      </c>
      <c r="N210" s="45" t="s">
        <v>2978</v>
      </c>
      <c r="O210" s="45" t="s">
        <v>2979</v>
      </c>
      <c r="P210" s="45" t="s">
        <v>2980</v>
      </c>
      <c r="Q210" s="45" t="s">
        <v>2981</v>
      </c>
      <c r="R210" t="s">
        <v>2982</v>
      </c>
      <c r="S210" s="45" t="s">
        <v>893</v>
      </c>
      <c r="T210" t="s">
        <v>2730</v>
      </c>
      <c r="U210" s="47">
        <v>162</v>
      </c>
      <c r="V210" s="47">
        <v>162</v>
      </c>
      <c r="W210" s="47" t="s">
        <v>913</v>
      </c>
      <c r="X210" s="47">
        <v>59292</v>
      </c>
      <c r="Y210" s="47">
        <v>55726</v>
      </c>
      <c r="Z210" s="48">
        <v>205.98</v>
      </c>
      <c r="AA210" s="44">
        <v>623</v>
      </c>
      <c r="AB210" s="44">
        <v>615</v>
      </c>
      <c r="AC210" s="44">
        <v>7089</v>
      </c>
      <c r="AD210" s="44">
        <v>8080</v>
      </c>
      <c r="AE210" s="44">
        <v>3164</v>
      </c>
      <c r="AF210" s="44">
        <v>34282</v>
      </c>
      <c r="AG210" s="44"/>
      <c r="AH210" s="47">
        <v>66</v>
      </c>
      <c r="AI210" s="47">
        <v>1294</v>
      </c>
      <c r="AJ210">
        <v>1751</v>
      </c>
      <c r="AK210" t="s">
        <v>895</v>
      </c>
      <c r="AL210">
        <v>55726</v>
      </c>
      <c r="AM210"/>
      <c r="AN210"/>
      <c r="AO210"/>
      <c r="AP210"/>
      <c r="AQ210"/>
      <c r="AR210" s="44"/>
      <c r="AS210" s="44"/>
      <c r="AT210" s="44"/>
      <c r="AU210" s="44">
        <v>17942200</v>
      </c>
      <c r="AV210" s="44">
        <v>7639135</v>
      </c>
      <c r="AW210" s="44">
        <v>889297</v>
      </c>
      <c r="AX210" s="44"/>
      <c r="AY210" s="44">
        <v>24692038</v>
      </c>
      <c r="AZ210" s="21">
        <v>21913785</v>
      </c>
      <c r="BA210" s="21">
        <v>2778253</v>
      </c>
      <c r="BB210" s="44">
        <v>15704</v>
      </c>
      <c r="BC210" s="44">
        <v>586732</v>
      </c>
      <c r="BD210" s="44"/>
      <c r="BE210" s="44">
        <v>2207225</v>
      </c>
      <c r="BF210" s="44">
        <v>2490000</v>
      </c>
      <c r="BG210" s="44">
        <v>2735050</v>
      </c>
      <c r="BH210" s="44">
        <v>816770</v>
      </c>
      <c r="BI210" s="21">
        <v>10922330</v>
      </c>
      <c r="BJ210" s="21"/>
      <c r="BK210" s="21">
        <v>28850</v>
      </c>
      <c r="BL210" s="21">
        <v>418000</v>
      </c>
      <c r="BM210" s="21">
        <v>531200</v>
      </c>
      <c r="BN210" s="21">
        <v>17942200</v>
      </c>
      <c r="BO210" s="21"/>
      <c r="BP210" s="21"/>
      <c r="BQ210" s="44"/>
      <c r="BR210" s="21"/>
      <c r="BS210" s="44"/>
      <c r="BT210" s="21"/>
      <c r="BU210" s="44"/>
      <c r="BV210" s="21"/>
      <c r="BW210" s="44">
        <v>2116520</v>
      </c>
      <c r="BX210" s="21"/>
      <c r="BY210" s="21">
        <v>2366516</v>
      </c>
      <c r="BZ210" s="21"/>
      <c r="CA210" s="44">
        <v>6795</v>
      </c>
      <c r="CB210" s="44"/>
      <c r="CC210" s="44">
        <v>3123111</v>
      </c>
      <c r="CD210" s="44"/>
      <c r="CE210" s="44"/>
      <c r="CF210" s="44"/>
      <c r="CG210" s="44">
        <v>21828</v>
      </c>
      <c r="CH210" s="44"/>
      <c r="CI210" s="21">
        <v>4365</v>
      </c>
      <c r="CJ210" s="44"/>
      <c r="CK210" s="21"/>
      <c r="CL210" s="44"/>
      <c r="CM210" s="44">
        <v>41163</v>
      </c>
      <c r="CN210" s="44">
        <v>0</v>
      </c>
      <c r="CO210" s="44">
        <v>3206160</v>
      </c>
      <c r="CP210" s="44">
        <v>0</v>
      </c>
      <c r="CQ210" s="21">
        <v>2921670</v>
      </c>
      <c r="CR210" s="44">
        <v>659430</v>
      </c>
      <c r="CS210" s="44">
        <v>492876</v>
      </c>
      <c r="CT210" s="44">
        <v>59510</v>
      </c>
      <c r="CU210" s="44"/>
      <c r="CV210" s="44">
        <v>258326</v>
      </c>
      <c r="CW210" s="21"/>
      <c r="CX210" s="21"/>
      <c r="CY210" s="21"/>
      <c r="CZ210" s="21"/>
      <c r="DA210" s="21"/>
      <c r="DB210" s="21"/>
      <c r="DC210" s="21"/>
      <c r="DD210" s="21"/>
      <c r="DE210" s="44"/>
      <c r="DF210" s="21"/>
      <c r="DG210" s="44"/>
      <c r="DH210" s="21"/>
      <c r="DI210" s="44"/>
      <c r="DJ210" s="44"/>
      <c r="DK210" s="44"/>
      <c r="DL210" s="44"/>
      <c r="DM210" s="21"/>
      <c r="DN210" s="44"/>
      <c r="DO210" s="44">
        <v>2468</v>
      </c>
      <c r="DP210" s="44"/>
      <c r="DQ210" s="44"/>
      <c r="DR210" s="44"/>
      <c r="DS210" s="44"/>
      <c r="DT210" s="44"/>
      <c r="DU210" s="44"/>
      <c r="DV210" s="44"/>
      <c r="DW210" s="44"/>
      <c r="DX210" s="44"/>
      <c r="DY210" s="44">
        <v>180</v>
      </c>
      <c r="DZ210" s="44"/>
      <c r="EA210" s="44"/>
      <c r="EB210" s="21"/>
      <c r="EC210" s="44">
        <v>-1666847</v>
      </c>
      <c r="ED210" s="44"/>
      <c r="EE210" s="21">
        <v>60110</v>
      </c>
      <c r="EF210" s="44"/>
      <c r="EG210" s="21">
        <v>100345</v>
      </c>
      <c r="EH210" s="44"/>
      <c r="EI210" s="21">
        <v>2347765</v>
      </c>
      <c r="EJ210" s="44"/>
      <c r="EK210" s="44"/>
      <c r="EL210" s="21"/>
      <c r="EM210" s="44">
        <v>14929</v>
      </c>
      <c r="EN210" s="44"/>
      <c r="EO210" s="44">
        <v>30347</v>
      </c>
      <c r="EP210" s="21"/>
      <c r="EQ210" s="21"/>
      <c r="ER210" s="21"/>
      <c r="ES210" s="21"/>
      <c r="ET210" s="44"/>
      <c r="EU210" s="21"/>
      <c r="EV210" s="44"/>
      <c r="EW210" s="21"/>
      <c r="EX210" s="44"/>
      <c r="EY210" s="44"/>
      <c r="EZ210" s="21"/>
      <c r="FA210" s="21"/>
      <c r="FB210" s="44"/>
      <c r="FC210" s="44"/>
      <c r="FD210" s="21"/>
      <c r="FE210" s="112"/>
      <c r="FF210" s="44"/>
      <c r="FG210" s="44">
        <v>11528434</v>
      </c>
      <c r="FH210" s="44">
        <v>2994513</v>
      </c>
      <c r="FI210" s="44">
        <v>7390838</v>
      </c>
      <c r="FJ210" s="44">
        <v>450410</v>
      </c>
      <c r="FK210" s="44">
        <v>8975070</v>
      </c>
      <c r="FL210" s="44"/>
      <c r="FM210" s="44"/>
      <c r="FN210" s="44"/>
      <c r="FO210" s="44"/>
      <c r="FP210" s="44"/>
      <c r="FQ210" s="44"/>
      <c r="FR210" s="44"/>
      <c r="FS210" s="44"/>
      <c r="FT210" s="44">
        <v>58748</v>
      </c>
      <c r="FU210" s="44">
        <v>11547</v>
      </c>
      <c r="FV210" s="21">
        <v>1074605</v>
      </c>
      <c r="FW210" s="44"/>
      <c r="FX210" s="44">
        <v>862667</v>
      </c>
      <c r="FY210" s="44">
        <v>196789</v>
      </c>
      <c r="FZ210" s="44">
        <v>278736</v>
      </c>
      <c r="GA210" s="44">
        <v>68817</v>
      </c>
      <c r="GB210" s="44"/>
      <c r="GC210" s="44">
        <v>67507</v>
      </c>
      <c r="GD210" s="44">
        <v>715279</v>
      </c>
      <c r="GE210" s="44">
        <v>615385</v>
      </c>
      <c r="GF210" s="44">
        <v>225295</v>
      </c>
      <c r="GG210" s="44">
        <v>1481280</v>
      </c>
      <c r="GH210" s="44">
        <v>464407</v>
      </c>
      <c r="GI210" s="44">
        <v>148688</v>
      </c>
      <c r="GJ210" s="44">
        <v>132574</v>
      </c>
      <c r="GK210" s="44">
        <v>4750172</v>
      </c>
      <c r="GL210" s="44">
        <v>69558</v>
      </c>
      <c r="GM210" s="44">
        <v>1328121</v>
      </c>
      <c r="GN210" s="44">
        <v>123952</v>
      </c>
      <c r="GO210" s="44">
        <v>24448</v>
      </c>
      <c r="GP210" s="44"/>
      <c r="GQ210" s="44">
        <v>67</v>
      </c>
      <c r="GR210" s="44">
        <v>240073</v>
      </c>
      <c r="GS210" s="44">
        <v>2552563</v>
      </c>
      <c r="GT210" s="44"/>
      <c r="GU210" s="21">
        <v>233012</v>
      </c>
      <c r="GV210" s="44"/>
      <c r="GW210" s="44">
        <v>29649906</v>
      </c>
      <c r="GX210" s="44"/>
      <c r="GY210" s="44">
        <v>32435481</v>
      </c>
      <c r="GZ210" s="44">
        <v>2434024</v>
      </c>
      <c r="HA210" s="44"/>
      <c r="HB210" s="44"/>
      <c r="HC210" s="44">
        <v>30001457</v>
      </c>
      <c r="HD210" s="44">
        <v>32435481</v>
      </c>
      <c r="HE210" s="21"/>
      <c r="HF210" s="21">
        <v>29649906</v>
      </c>
      <c r="HG210" s="21"/>
      <c r="HH210" s="21"/>
      <c r="HI210" s="21">
        <v>0</v>
      </c>
      <c r="HJ210" s="44"/>
      <c r="HK210" s="21"/>
      <c r="HL210" s="21">
        <v>885432</v>
      </c>
      <c r="HM210" s="21">
        <v>885432</v>
      </c>
      <c r="HN210" s="21">
        <v>-652420</v>
      </c>
      <c r="HO210" s="21"/>
      <c r="HP210" s="44"/>
      <c r="HQ210" s="47"/>
      <c r="HR210" s="47"/>
      <c r="HS210" s="47"/>
      <c r="HT210" s="47" t="s">
        <v>1759</v>
      </c>
      <c r="HU210" s="47">
        <v>0</v>
      </c>
      <c r="HV210" s="47">
        <v>2127</v>
      </c>
      <c r="HW210" s="47">
        <v>0</v>
      </c>
      <c r="HX210" s="47">
        <v>12258</v>
      </c>
      <c r="HY210" s="47">
        <v>52885</v>
      </c>
      <c r="HZ210" s="47">
        <v>145054</v>
      </c>
      <c r="IA210" s="47">
        <v>0</v>
      </c>
      <c r="IB210" s="47">
        <v>0</v>
      </c>
      <c r="IC210" s="47">
        <v>1170</v>
      </c>
      <c r="ID210">
        <v>36003</v>
      </c>
      <c r="IE210" s="47">
        <v>5614</v>
      </c>
      <c r="IF210">
        <v>20804</v>
      </c>
      <c r="IG210" s="47">
        <v>6851</v>
      </c>
      <c r="IH210" s="47">
        <v>33410</v>
      </c>
      <c r="II210">
        <v>7957</v>
      </c>
      <c r="IJ210">
        <v>4805</v>
      </c>
      <c r="IK210">
        <v>1977</v>
      </c>
      <c r="IL210">
        <v>22162</v>
      </c>
      <c r="IM210">
        <v>353077</v>
      </c>
      <c r="IN210">
        <v>0</v>
      </c>
      <c r="IO210">
        <v>0</v>
      </c>
      <c r="IP210">
        <v>0</v>
      </c>
      <c r="IQ210">
        <v>0</v>
      </c>
      <c r="IR210">
        <v>0</v>
      </c>
      <c r="IS210">
        <v>0</v>
      </c>
      <c r="IT210">
        <v>0</v>
      </c>
      <c r="IU210">
        <v>271042</v>
      </c>
      <c r="IV210">
        <v>0</v>
      </c>
      <c r="IW210">
        <v>720228</v>
      </c>
      <c r="IX210">
        <v>2188448</v>
      </c>
      <c r="IY210">
        <v>3491443</v>
      </c>
      <c r="IZ210">
        <v>0</v>
      </c>
      <c r="JA210">
        <v>0</v>
      </c>
      <c r="JB210">
        <v>32215</v>
      </c>
      <c r="JC210">
        <v>1631730</v>
      </c>
      <c r="JD210">
        <v>156294</v>
      </c>
      <c r="JE210">
        <v>401558</v>
      </c>
      <c r="JF210">
        <v>124935</v>
      </c>
      <c r="JG210">
        <v>732455</v>
      </c>
      <c r="JH210">
        <v>350364</v>
      </c>
      <c r="JI210">
        <v>110829</v>
      </c>
      <c r="JJ210">
        <v>106517</v>
      </c>
      <c r="JK210">
        <v>1210376</v>
      </c>
      <c r="JL210">
        <v>11528434</v>
      </c>
      <c r="JM210">
        <v>0</v>
      </c>
      <c r="JN210">
        <v>0</v>
      </c>
      <c r="JO210">
        <v>0</v>
      </c>
      <c r="JP210">
        <v>0</v>
      </c>
      <c r="JQ210">
        <v>0</v>
      </c>
      <c r="JR210">
        <v>0</v>
      </c>
      <c r="JS210">
        <v>0</v>
      </c>
      <c r="JT210"/>
      <c r="JU210"/>
      <c r="JV210"/>
      <c r="JW210"/>
      <c r="JX210"/>
      <c r="JY210">
        <v>36003</v>
      </c>
      <c r="JZ210"/>
      <c r="KA210"/>
      <c r="KB210"/>
      <c r="KC210"/>
      <c r="KD210"/>
      <c r="KE210">
        <v>1631730</v>
      </c>
      <c r="KF210">
        <v>213</v>
      </c>
      <c r="KG210">
        <v>278</v>
      </c>
      <c r="KH210">
        <v>173</v>
      </c>
      <c r="KI210">
        <v>155</v>
      </c>
      <c r="KJ210">
        <v>211</v>
      </c>
      <c r="KK210">
        <v>122</v>
      </c>
      <c r="KL210">
        <v>96</v>
      </c>
      <c r="KM210">
        <v>137</v>
      </c>
      <c r="KN210">
        <v>67</v>
      </c>
      <c r="KO210">
        <v>1</v>
      </c>
      <c r="KP210">
        <v>0</v>
      </c>
      <c r="KQ210">
        <v>0</v>
      </c>
      <c r="KR210">
        <v>0</v>
      </c>
      <c r="KS210">
        <v>0</v>
      </c>
      <c r="KT210">
        <v>1</v>
      </c>
      <c r="KU210">
        <v>1</v>
      </c>
      <c r="KV210">
        <v>0</v>
      </c>
      <c r="KW210">
        <v>0</v>
      </c>
      <c r="KX210">
        <v>0</v>
      </c>
      <c r="KY210">
        <v>0</v>
      </c>
      <c r="KZ210">
        <v>0</v>
      </c>
      <c r="LA210">
        <v>0</v>
      </c>
      <c r="LB210">
        <v>0</v>
      </c>
      <c r="LC210">
        <v>0</v>
      </c>
      <c r="LD210">
        <v>1</v>
      </c>
      <c r="LE210">
        <v>0</v>
      </c>
      <c r="LF210">
        <v>0</v>
      </c>
      <c r="LG210">
        <v>0</v>
      </c>
      <c r="LH210">
        <v>0</v>
      </c>
    </row>
    <row r="211" spans="1:320" s="34" customFormat="1" ht="15" customHeight="1" x14ac:dyDescent="0.25">
      <c r="A211" s="45">
        <v>206190090</v>
      </c>
      <c r="B211" s="45" t="s">
        <v>2983</v>
      </c>
      <c r="C211" s="46">
        <v>45292</v>
      </c>
      <c r="D211" s="46">
        <v>45657</v>
      </c>
      <c r="E211" s="47">
        <v>366</v>
      </c>
      <c r="F211" s="45" t="s">
        <v>883</v>
      </c>
      <c r="G211" s="45" t="s">
        <v>884</v>
      </c>
      <c r="H211" s="45" t="s">
        <v>1030</v>
      </c>
      <c r="I211" s="45" t="s">
        <v>886</v>
      </c>
      <c r="J211" s="45" t="s">
        <v>887</v>
      </c>
      <c r="K211" s="45" t="s">
        <v>1031</v>
      </c>
      <c r="L211" s="45" t="s">
        <v>2768</v>
      </c>
      <c r="M211" s="45" t="s">
        <v>2984</v>
      </c>
      <c r="N211" s="45" t="s">
        <v>2985</v>
      </c>
      <c r="O211" s="45" t="s">
        <v>2938</v>
      </c>
      <c r="P211" s="45" t="s">
        <v>2939</v>
      </c>
      <c r="Q211" s="45" t="s">
        <v>2986</v>
      </c>
      <c r="R211" t="s">
        <v>2987</v>
      </c>
      <c r="S211" s="45" t="s">
        <v>893</v>
      </c>
      <c r="T211"/>
      <c r="U211" s="47">
        <v>89</v>
      </c>
      <c r="V211" s="47">
        <v>89</v>
      </c>
      <c r="W211" s="47" t="s">
        <v>894</v>
      </c>
      <c r="X211" s="47">
        <v>32574</v>
      </c>
      <c r="Y211" s="47">
        <v>30628</v>
      </c>
      <c r="Z211" s="48">
        <v>216.44</v>
      </c>
      <c r="AA211" s="44">
        <v>74</v>
      </c>
      <c r="AB211" s="44">
        <v>77</v>
      </c>
      <c r="AC211" s="44">
        <v>3674</v>
      </c>
      <c r="AD211" s="44"/>
      <c r="AE211" s="44">
        <v>1058</v>
      </c>
      <c r="AF211" s="44">
        <v>23386</v>
      </c>
      <c r="AG211" s="44"/>
      <c r="AH211" s="47">
        <v>26</v>
      </c>
      <c r="AI211" s="47">
        <v>974</v>
      </c>
      <c r="AJ211">
        <v>1510</v>
      </c>
      <c r="AK211" t="s">
        <v>895</v>
      </c>
      <c r="AL211">
        <v>30628</v>
      </c>
      <c r="AM211"/>
      <c r="AN211"/>
      <c r="AO211"/>
      <c r="AP211"/>
      <c r="AQ211"/>
      <c r="AR211" s="44"/>
      <c r="AS211" s="44"/>
      <c r="AT211" s="44"/>
      <c r="AU211" s="44">
        <v>9341540</v>
      </c>
      <c r="AV211" s="44">
        <v>5241625</v>
      </c>
      <c r="AW211" s="44">
        <v>3741063</v>
      </c>
      <c r="AX211" s="44">
        <v>44156</v>
      </c>
      <c r="AY211" s="44">
        <v>10886258</v>
      </c>
      <c r="AZ211" s="21">
        <v>10252548</v>
      </c>
      <c r="BA211" s="21">
        <v>633710</v>
      </c>
      <c r="BB211" s="44">
        <v>1</v>
      </c>
      <c r="BC211" s="44"/>
      <c r="BD211" s="44"/>
      <c r="BE211" s="44">
        <v>633711</v>
      </c>
      <c r="BF211" s="44">
        <v>1120570</v>
      </c>
      <c r="BG211" s="44"/>
      <c r="BH211" s="44">
        <v>322690</v>
      </c>
      <c r="BI211" s="21">
        <v>7132730</v>
      </c>
      <c r="BJ211" s="21"/>
      <c r="BK211" s="21">
        <v>7930</v>
      </c>
      <c r="BL211" s="21">
        <v>297070</v>
      </c>
      <c r="BM211" s="21">
        <v>460550</v>
      </c>
      <c r="BN211" s="21">
        <v>9341540</v>
      </c>
      <c r="BO211" s="21"/>
      <c r="BP211" s="21"/>
      <c r="BQ211" s="44"/>
      <c r="BR211" s="21"/>
      <c r="BS211" s="44"/>
      <c r="BT211" s="21"/>
      <c r="BU211" s="44"/>
      <c r="BV211" s="21"/>
      <c r="BW211" s="44">
        <v>5214263</v>
      </c>
      <c r="BX211" s="21"/>
      <c r="BY211" s="21"/>
      <c r="BZ211" s="21"/>
      <c r="CA211" s="44"/>
      <c r="CB211" s="44"/>
      <c r="CC211" s="44">
        <v>3482</v>
      </c>
      <c r="CD211" s="44"/>
      <c r="CE211" s="44"/>
      <c r="CF211" s="44"/>
      <c r="CG211" s="44">
        <v>23880</v>
      </c>
      <c r="CH211" s="44"/>
      <c r="CI211" s="21"/>
      <c r="CJ211" s="44"/>
      <c r="CK211" s="21"/>
      <c r="CL211" s="44"/>
      <c r="CM211" s="44">
        <v>1709</v>
      </c>
      <c r="CN211" s="44">
        <v>0</v>
      </c>
      <c r="CO211" s="44">
        <v>1702701</v>
      </c>
      <c r="CP211" s="44">
        <v>0</v>
      </c>
      <c r="CQ211" s="21">
        <v>2184938</v>
      </c>
      <c r="CR211" s="44">
        <v>718534</v>
      </c>
      <c r="CS211" s="44">
        <v>570651</v>
      </c>
      <c r="CT211" s="44">
        <v>49311</v>
      </c>
      <c r="CU211" s="44"/>
      <c r="CV211" s="44">
        <v>13781</v>
      </c>
      <c r="CW211" s="21"/>
      <c r="CX211" s="21"/>
      <c r="CY211" s="21"/>
      <c r="CZ211" s="21"/>
      <c r="DA211" s="21"/>
      <c r="DB211" s="21"/>
      <c r="DC211" s="21"/>
      <c r="DD211" s="21"/>
      <c r="DE211" s="44"/>
      <c r="DF211" s="21"/>
      <c r="DG211" s="44"/>
      <c r="DH211" s="21"/>
      <c r="DI211" s="44"/>
      <c r="DJ211" s="44"/>
      <c r="DK211" s="44"/>
      <c r="DL211" s="44"/>
      <c r="DM211" s="21"/>
      <c r="DN211" s="44"/>
      <c r="DO211" s="44"/>
      <c r="DP211" s="44"/>
      <c r="DQ211" s="44"/>
      <c r="DR211" s="44"/>
      <c r="DS211" s="44"/>
      <c r="DT211" s="44"/>
      <c r="DU211" s="44"/>
      <c r="DV211" s="44"/>
      <c r="DW211" s="44"/>
      <c r="DX211" s="44"/>
      <c r="DY211" s="44"/>
      <c r="DZ211" s="44"/>
      <c r="EA211" s="44"/>
      <c r="EB211" s="21"/>
      <c r="EC211" s="44">
        <v>2664111</v>
      </c>
      <c r="ED211" s="44"/>
      <c r="EE211" s="21"/>
      <c r="EF211" s="44"/>
      <c r="EG211" s="21">
        <v>51726</v>
      </c>
      <c r="EH211" s="44"/>
      <c r="EI211" s="21">
        <v>932332</v>
      </c>
      <c r="EJ211" s="44"/>
      <c r="EK211" s="44"/>
      <c r="EL211" s="21"/>
      <c r="EM211" s="44">
        <v>17077</v>
      </c>
      <c r="EN211" s="44"/>
      <c r="EO211" s="44">
        <v>75817</v>
      </c>
      <c r="EP211" s="21"/>
      <c r="EQ211" s="21"/>
      <c r="ER211" s="21"/>
      <c r="ES211" s="21"/>
      <c r="ET211" s="44"/>
      <c r="EU211" s="21"/>
      <c r="EV211" s="44"/>
      <c r="EW211" s="21"/>
      <c r="EX211" s="44"/>
      <c r="EY211" s="44"/>
      <c r="EZ211" s="21"/>
      <c r="FA211" s="21"/>
      <c r="FB211" s="44"/>
      <c r="FC211" s="44"/>
      <c r="FD211" s="21"/>
      <c r="FE211" s="112"/>
      <c r="FF211" s="44"/>
      <c r="FG211" s="44">
        <v>4463274</v>
      </c>
      <c r="FH211" s="44">
        <v>1124636</v>
      </c>
      <c r="FI211" s="44">
        <v>4664638</v>
      </c>
      <c r="FJ211" s="44">
        <v>239037</v>
      </c>
      <c r="FK211" s="44">
        <v>4311180</v>
      </c>
      <c r="FL211" s="44"/>
      <c r="FM211" s="44"/>
      <c r="FN211" s="44"/>
      <c r="FO211" s="44"/>
      <c r="FP211" s="44"/>
      <c r="FQ211" s="44"/>
      <c r="FR211" s="44"/>
      <c r="FS211" s="44"/>
      <c r="FT211" s="44">
        <v>1200</v>
      </c>
      <c r="FU211" s="44"/>
      <c r="FV211" s="21">
        <v>296475</v>
      </c>
      <c r="FW211" s="44"/>
      <c r="FX211" s="44">
        <v>433069</v>
      </c>
      <c r="FY211" s="44">
        <v>156637</v>
      </c>
      <c r="FZ211" s="44">
        <v>99088</v>
      </c>
      <c r="GA211" s="44">
        <v>20551</v>
      </c>
      <c r="GB211" s="44"/>
      <c r="GC211" s="44">
        <v>10607</v>
      </c>
      <c r="GD211" s="44">
        <v>374878</v>
      </c>
      <c r="GE211" s="44">
        <v>260981</v>
      </c>
      <c r="GF211" s="44">
        <v>188940</v>
      </c>
      <c r="GG211" s="44">
        <v>774474</v>
      </c>
      <c r="GH211" s="44">
        <v>70901</v>
      </c>
      <c r="GI211" s="44">
        <v>204675</v>
      </c>
      <c r="GJ211" s="44">
        <v>82797</v>
      </c>
      <c r="GK211" s="44">
        <v>2401499</v>
      </c>
      <c r="GL211" s="44">
        <v>830</v>
      </c>
      <c r="GM211" s="44">
        <v>480600</v>
      </c>
      <c r="GN211" s="44">
        <v>19271</v>
      </c>
      <c r="GO211" s="44">
        <v>8695</v>
      </c>
      <c r="GP211" s="44"/>
      <c r="GQ211" s="44"/>
      <c r="GR211" s="44">
        <v>55200</v>
      </c>
      <c r="GS211" s="44">
        <v>2546981</v>
      </c>
      <c r="GT211" s="44"/>
      <c r="GU211" s="21">
        <v>262475</v>
      </c>
      <c r="GV211" s="44">
        <v>2150</v>
      </c>
      <c r="GW211" s="44">
        <v>108312</v>
      </c>
      <c r="GX211" s="44"/>
      <c r="GY211" s="44">
        <v>2919918</v>
      </c>
      <c r="GZ211" s="44">
        <v>1341015</v>
      </c>
      <c r="HA211" s="44"/>
      <c r="HB211" s="44"/>
      <c r="HC211" s="44">
        <v>1578903</v>
      </c>
      <c r="HD211" s="44">
        <v>2919918</v>
      </c>
      <c r="HE211" s="21"/>
      <c r="HF211" s="21"/>
      <c r="HG211" s="21">
        <v>8080</v>
      </c>
      <c r="HH211" s="21"/>
      <c r="HI211" s="21">
        <v>0</v>
      </c>
      <c r="HJ211" s="44"/>
      <c r="HK211" s="21">
        <v>270601</v>
      </c>
      <c r="HL211" s="21">
        <v>668436</v>
      </c>
      <c r="HM211" s="21">
        <v>939037</v>
      </c>
      <c r="HN211" s="21">
        <v>-676562</v>
      </c>
      <c r="HO211" s="21"/>
      <c r="HP211" s="44"/>
      <c r="HQ211" s="47"/>
      <c r="HR211" s="47"/>
      <c r="HS211" s="47"/>
      <c r="HT211" s="47" t="s">
        <v>2988</v>
      </c>
      <c r="HU211" s="47">
        <v>1488526.6500000001</v>
      </c>
      <c r="HV211" s="47">
        <v>1912</v>
      </c>
      <c r="HW211" s="47">
        <v>0</v>
      </c>
      <c r="HX211" s="47">
        <v>7797</v>
      </c>
      <c r="HY211" s="47">
        <v>21967</v>
      </c>
      <c r="HZ211" s="47">
        <v>82851</v>
      </c>
      <c r="IA211" s="47">
        <v>0</v>
      </c>
      <c r="IB211" s="47">
        <v>0</v>
      </c>
      <c r="IC211" s="47">
        <v>3765</v>
      </c>
      <c r="ID211"/>
      <c r="IE211" s="47">
        <v>2052</v>
      </c>
      <c r="IF211"/>
      <c r="IG211" s="47"/>
      <c r="IH211" s="47">
        <v>15812</v>
      </c>
      <c r="II211">
        <v>1912</v>
      </c>
      <c r="IJ211">
        <v>7891</v>
      </c>
      <c r="IK211">
        <v>1668</v>
      </c>
      <c r="IL211">
        <v>9086</v>
      </c>
      <c r="IM211">
        <v>156713</v>
      </c>
      <c r="IN211">
        <v>0</v>
      </c>
      <c r="IO211">
        <v>0</v>
      </c>
      <c r="IP211">
        <v>0</v>
      </c>
      <c r="IQ211">
        <v>0</v>
      </c>
      <c r="IR211">
        <v>0</v>
      </c>
      <c r="IS211">
        <v>0</v>
      </c>
      <c r="IT211">
        <v>0</v>
      </c>
      <c r="IU211">
        <v>157280</v>
      </c>
      <c r="IV211">
        <v>0</v>
      </c>
      <c r="IW211">
        <v>369571</v>
      </c>
      <c r="IX211">
        <v>802818</v>
      </c>
      <c r="IY211">
        <v>1842814</v>
      </c>
      <c r="IZ211">
        <v>0</v>
      </c>
      <c r="JA211">
        <v>0</v>
      </c>
      <c r="JB211">
        <v>171760</v>
      </c>
      <c r="JC211"/>
      <c r="JD211">
        <v>62045</v>
      </c>
      <c r="JE211"/>
      <c r="JF211"/>
      <c r="JG211">
        <v>349047</v>
      </c>
      <c r="JH211">
        <v>56631</v>
      </c>
      <c r="JI211">
        <v>156796</v>
      </c>
      <c r="JJ211">
        <v>66133</v>
      </c>
      <c r="JK211">
        <v>428379</v>
      </c>
      <c r="JL211">
        <v>4463274</v>
      </c>
      <c r="JM211">
        <v>0</v>
      </c>
      <c r="JN211">
        <v>0</v>
      </c>
      <c r="JO211">
        <v>0</v>
      </c>
      <c r="JP211">
        <v>0</v>
      </c>
      <c r="JQ211">
        <v>0</v>
      </c>
      <c r="JR211">
        <v>0</v>
      </c>
      <c r="JS211">
        <v>0</v>
      </c>
      <c r="JT211"/>
      <c r="JU211"/>
      <c r="JV211"/>
      <c r="JW211"/>
      <c r="JX211"/>
      <c r="JY211"/>
      <c r="JZ211"/>
      <c r="KA211"/>
      <c r="KB211"/>
      <c r="KC211"/>
      <c r="KD211"/>
      <c r="KE211"/>
      <c r="KF211">
        <v>110</v>
      </c>
      <c r="KG211">
        <v>184</v>
      </c>
      <c r="KH211">
        <v>72</v>
      </c>
      <c r="KI211">
        <v>86</v>
      </c>
      <c r="KJ211">
        <v>142</v>
      </c>
      <c r="KK211">
        <v>57</v>
      </c>
      <c r="KL211">
        <v>61</v>
      </c>
      <c r="KM211">
        <v>108</v>
      </c>
      <c r="KN211">
        <v>38</v>
      </c>
      <c r="KO211">
        <v>1</v>
      </c>
      <c r="KP211">
        <v>0</v>
      </c>
      <c r="KQ211">
        <v>0</v>
      </c>
      <c r="KR211">
        <v>0</v>
      </c>
      <c r="KS211">
        <v>1</v>
      </c>
      <c r="KT211">
        <v>0</v>
      </c>
      <c r="KU211">
        <v>1</v>
      </c>
      <c r="KV211">
        <v>0</v>
      </c>
      <c r="KW211">
        <v>0</v>
      </c>
      <c r="KX211">
        <v>0</v>
      </c>
      <c r="KY211">
        <v>0</v>
      </c>
      <c r="KZ211">
        <v>0</v>
      </c>
      <c r="LA211">
        <v>0</v>
      </c>
      <c r="LB211">
        <v>0</v>
      </c>
      <c r="LC211">
        <v>0</v>
      </c>
      <c r="LD211">
        <v>1</v>
      </c>
      <c r="LE211">
        <v>0</v>
      </c>
      <c r="LF211">
        <v>0</v>
      </c>
      <c r="LG211">
        <v>0</v>
      </c>
      <c r="LH211">
        <v>0</v>
      </c>
    </row>
    <row r="212" spans="1:320" s="34" customFormat="1" ht="15" customHeight="1" x14ac:dyDescent="0.25">
      <c r="A212" s="45">
        <v>206190092</v>
      </c>
      <c r="B212" s="45" t="s">
        <v>2989</v>
      </c>
      <c r="C212" s="46">
        <v>45292</v>
      </c>
      <c r="D212" s="46">
        <v>45657</v>
      </c>
      <c r="E212" s="47">
        <v>366</v>
      </c>
      <c r="F212" s="45" t="s">
        <v>883</v>
      </c>
      <c r="G212" s="45" t="s">
        <v>884</v>
      </c>
      <c r="H212" s="45" t="s">
        <v>1030</v>
      </c>
      <c r="I212" s="45" t="s">
        <v>886</v>
      </c>
      <c r="J212" s="45" t="s">
        <v>887</v>
      </c>
      <c r="K212" s="45" t="s">
        <v>1031</v>
      </c>
      <c r="L212" s="45" t="s">
        <v>2822</v>
      </c>
      <c r="M212" s="45" t="s">
        <v>2990</v>
      </c>
      <c r="N212" s="45" t="s">
        <v>2991</v>
      </c>
      <c r="O212" s="45" t="s">
        <v>1034</v>
      </c>
      <c r="P212" s="45" t="s">
        <v>2992</v>
      </c>
      <c r="Q212" s="45" t="s">
        <v>2993</v>
      </c>
      <c r="R212" t="s">
        <v>2994</v>
      </c>
      <c r="S212" s="45" t="s">
        <v>893</v>
      </c>
      <c r="T212"/>
      <c r="U212" s="47">
        <v>116</v>
      </c>
      <c r="V212" s="47">
        <v>116</v>
      </c>
      <c r="W212" s="47" t="s">
        <v>913</v>
      </c>
      <c r="X212" s="47">
        <v>42456</v>
      </c>
      <c r="Y212" s="47">
        <v>40386</v>
      </c>
      <c r="Z212" s="48">
        <v>223.18</v>
      </c>
      <c r="AA212" s="44">
        <v>325</v>
      </c>
      <c r="AB212" s="44">
        <v>327</v>
      </c>
      <c r="AC212" s="44">
        <v>898</v>
      </c>
      <c r="AD212" s="44">
        <v>2256</v>
      </c>
      <c r="AE212" s="44">
        <v>2748</v>
      </c>
      <c r="AF212" s="44">
        <v>28470</v>
      </c>
      <c r="AG212" s="44"/>
      <c r="AH212" s="47"/>
      <c r="AI212" s="47">
        <v>389</v>
      </c>
      <c r="AJ212">
        <v>5625</v>
      </c>
      <c r="AK212" t="s">
        <v>914</v>
      </c>
      <c r="AL212">
        <v>29839</v>
      </c>
      <c r="AM212"/>
      <c r="AN212"/>
      <c r="AO212"/>
      <c r="AP212">
        <v>10547</v>
      </c>
      <c r="AQ212"/>
      <c r="AR212" s="44"/>
      <c r="AS212" s="44"/>
      <c r="AT212" s="44"/>
      <c r="AU212" s="44">
        <v>18353900</v>
      </c>
      <c r="AV212" s="44">
        <v>5326049</v>
      </c>
      <c r="AW212" s="44">
        <v>3371254</v>
      </c>
      <c r="AX212" s="44">
        <v>1216</v>
      </c>
      <c r="AY212" s="44">
        <v>20309911</v>
      </c>
      <c r="AZ212" s="21">
        <v>23808143</v>
      </c>
      <c r="BA212" s="21">
        <v>-3498232</v>
      </c>
      <c r="BB212" s="44">
        <v>107160</v>
      </c>
      <c r="BC212" s="44">
        <v>13382</v>
      </c>
      <c r="BD212" s="44"/>
      <c r="BE212" s="44">
        <v>-3404454</v>
      </c>
      <c r="BF212" s="44">
        <v>323500</v>
      </c>
      <c r="BG212" s="44">
        <v>961200</v>
      </c>
      <c r="BH212" s="44">
        <v>1273400</v>
      </c>
      <c r="BI212" s="21">
        <v>13618900</v>
      </c>
      <c r="BJ212" s="21"/>
      <c r="BK212" s="21"/>
      <c r="BL212" s="21">
        <v>136150</v>
      </c>
      <c r="BM212" s="21">
        <v>2040750</v>
      </c>
      <c r="BN212" s="21">
        <v>10443650</v>
      </c>
      <c r="BO212" s="21"/>
      <c r="BP212" s="21"/>
      <c r="BQ212" s="44"/>
      <c r="BR212" s="21">
        <v>7910250</v>
      </c>
      <c r="BS212" s="44"/>
      <c r="BT212" s="21"/>
      <c r="BU212" s="44"/>
      <c r="BV212" s="21"/>
      <c r="BW212" s="44">
        <v>1819885</v>
      </c>
      <c r="BX212" s="21"/>
      <c r="BY212" s="21">
        <v>1314357</v>
      </c>
      <c r="BZ212" s="21"/>
      <c r="CA212" s="44"/>
      <c r="CB212" s="44"/>
      <c r="CC212" s="44">
        <v>1516831</v>
      </c>
      <c r="CD212" s="44"/>
      <c r="CE212" s="44"/>
      <c r="CF212" s="44"/>
      <c r="CG212" s="44"/>
      <c r="CH212" s="44"/>
      <c r="CI212" s="21">
        <v>4785</v>
      </c>
      <c r="CJ212" s="44"/>
      <c r="CK212" s="21">
        <v>670191</v>
      </c>
      <c r="CL212" s="44"/>
      <c r="CM212" s="44">
        <v>563243</v>
      </c>
      <c r="CN212" s="44">
        <v>105300</v>
      </c>
      <c r="CO212" s="44">
        <v>1219295</v>
      </c>
      <c r="CP212" s="44">
        <v>696309</v>
      </c>
      <c r="CQ212" s="21">
        <v>1618439</v>
      </c>
      <c r="CR212" s="44">
        <v>234554</v>
      </c>
      <c r="CS212" s="44">
        <v>625687</v>
      </c>
      <c r="CT212" s="44">
        <v>153361</v>
      </c>
      <c r="CU212" s="44"/>
      <c r="CV212" s="44">
        <v>109861</v>
      </c>
      <c r="CW212" s="21"/>
      <c r="CX212" s="21"/>
      <c r="CY212" s="21"/>
      <c r="CZ212" s="21"/>
      <c r="DA212" s="21"/>
      <c r="DB212" s="21"/>
      <c r="DC212" s="21"/>
      <c r="DD212" s="21"/>
      <c r="DE212" s="44"/>
      <c r="DF212" s="21"/>
      <c r="DG212" s="44"/>
      <c r="DH212" s="21"/>
      <c r="DI212" s="44"/>
      <c r="DJ212" s="44"/>
      <c r="DK212" s="44"/>
      <c r="DL212" s="44"/>
      <c r="DM212" s="21"/>
      <c r="DN212" s="44"/>
      <c r="DO212" s="44"/>
      <c r="DP212" s="44"/>
      <c r="DQ212" s="44"/>
      <c r="DR212" s="44"/>
      <c r="DS212" s="44"/>
      <c r="DT212" s="44"/>
      <c r="DU212" s="44"/>
      <c r="DV212" s="44"/>
      <c r="DW212" s="44"/>
      <c r="DX212" s="44"/>
      <c r="DY212" s="44">
        <v>-15437</v>
      </c>
      <c r="DZ212" s="44"/>
      <c r="EA212" s="44"/>
      <c r="EB212" s="21"/>
      <c r="EC212" s="44">
        <v>1245796</v>
      </c>
      <c r="ED212" s="44"/>
      <c r="EE212" s="21">
        <v>520881</v>
      </c>
      <c r="EF212" s="44"/>
      <c r="EG212" s="21">
        <v>-896916</v>
      </c>
      <c r="EH212" s="44"/>
      <c r="EI212" s="21">
        <v>2521016</v>
      </c>
      <c r="EJ212" s="44"/>
      <c r="EK212" s="44"/>
      <c r="EL212" s="21"/>
      <c r="EM212" s="44"/>
      <c r="EN212" s="44"/>
      <c r="EO212" s="44">
        <v>-4086</v>
      </c>
      <c r="EP212" s="21"/>
      <c r="EQ212" s="21"/>
      <c r="ER212" s="21"/>
      <c r="ES212" s="21"/>
      <c r="ET212" s="44"/>
      <c r="EU212" s="21"/>
      <c r="EV212" s="44"/>
      <c r="EW212" s="21"/>
      <c r="EX212" s="44"/>
      <c r="EY212" s="44"/>
      <c r="EZ212" s="21"/>
      <c r="FA212" s="21"/>
      <c r="FB212" s="44"/>
      <c r="FC212" s="44"/>
      <c r="FD212" s="21"/>
      <c r="FE212" s="112"/>
      <c r="FF212" s="44"/>
      <c r="FG212" s="44">
        <v>10357684</v>
      </c>
      <c r="FH212" s="44">
        <v>2628545</v>
      </c>
      <c r="FI212" s="44">
        <v>10821914</v>
      </c>
      <c r="FJ212" s="44">
        <v>570061</v>
      </c>
      <c r="FK212" s="44">
        <v>6160904</v>
      </c>
      <c r="FL212" s="44"/>
      <c r="FM212" s="44"/>
      <c r="FN212" s="44"/>
      <c r="FO212" s="44">
        <v>5076773</v>
      </c>
      <c r="FP212" s="44"/>
      <c r="FQ212" s="44"/>
      <c r="FR212" s="44"/>
      <c r="FS212" s="44"/>
      <c r="FT212" s="44">
        <v>30333</v>
      </c>
      <c r="FU212" s="44">
        <v>868</v>
      </c>
      <c r="FV212" s="21">
        <v>241181</v>
      </c>
      <c r="FW212" s="44">
        <v>341160</v>
      </c>
      <c r="FX212" s="44">
        <v>334818</v>
      </c>
      <c r="FY212" s="44">
        <v>59431</v>
      </c>
      <c r="FZ212" s="44">
        <v>213886</v>
      </c>
      <c r="GA212" s="44">
        <v>78337</v>
      </c>
      <c r="GB212" s="44"/>
      <c r="GC212" s="44">
        <v>58451</v>
      </c>
      <c r="GD212" s="44">
        <v>832491</v>
      </c>
      <c r="GE212" s="44">
        <v>494135</v>
      </c>
      <c r="GF212" s="44">
        <v>96435</v>
      </c>
      <c r="GG212" s="44">
        <v>956025</v>
      </c>
      <c r="GH212" s="44">
        <v>409036</v>
      </c>
      <c r="GI212" s="44">
        <v>238343</v>
      </c>
      <c r="GJ212" s="44">
        <v>97223</v>
      </c>
      <c r="GK212" s="44">
        <v>4736793</v>
      </c>
      <c r="GL212" s="44">
        <v>135788</v>
      </c>
      <c r="GM212" s="44">
        <v>1490111</v>
      </c>
      <c r="GN212" s="44">
        <v>120885</v>
      </c>
      <c r="GO212" s="44">
        <v>38205</v>
      </c>
      <c r="GP212" s="44">
        <v>80866</v>
      </c>
      <c r="GQ212" s="44"/>
      <c r="GR212" s="44">
        <v>1485665</v>
      </c>
      <c r="GS212" s="44">
        <v>686763</v>
      </c>
      <c r="GT212" s="44"/>
      <c r="GU212" s="21">
        <v>809868</v>
      </c>
      <c r="GV212" s="44"/>
      <c r="GW212" s="44">
        <v>135406</v>
      </c>
      <c r="GX212" s="44"/>
      <c r="GY212" s="44">
        <v>1632037</v>
      </c>
      <c r="GZ212" s="44">
        <v>2119318</v>
      </c>
      <c r="HA212" s="44"/>
      <c r="HB212" s="44"/>
      <c r="HC212" s="44">
        <v>-487281</v>
      </c>
      <c r="HD212" s="44">
        <v>1632037</v>
      </c>
      <c r="HE212" s="21"/>
      <c r="HF212" s="21"/>
      <c r="HG212" s="21">
        <v>662628</v>
      </c>
      <c r="HH212" s="21"/>
      <c r="HI212" s="21">
        <v>0</v>
      </c>
      <c r="HJ212" s="44"/>
      <c r="HK212" s="21">
        <v>1029433</v>
      </c>
      <c r="HL212" s="21">
        <v>479236</v>
      </c>
      <c r="HM212" s="21">
        <v>1508669</v>
      </c>
      <c r="HN212" s="21">
        <v>-698801</v>
      </c>
      <c r="HO212" s="21"/>
      <c r="HP212" s="44"/>
      <c r="HQ212" s="47"/>
      <c r="HR212" s="47"/>
      <c r="HS212" s="47"/>
      <c r="HT212" s="47" t="s">
        <v>2995</v>
      </c>
      <c r="HU212" s="47">
        <v>1759033.94</v>
      </c>
      <c r="HV212" s="47">
        <v>2168</v>
      </c>
      <c r="HW212" s="47">
        <v>0</v>
      </c>
      <c r="HX212" s="47">
        <v>23944</v>
      </c>
      <c r="HY212" s="47">
        <v>76292</v>
      </c>
      <c r="HZ212" s="47">
        <v>95830</v>
      </c>
      <c r="IA212" s="47">
        <v>24281</v>
      </c>
      <c r="IB212" s="47">
        <v>0</v>
      </c>
      <c r="IC212" s="47">
        <v>228</v>
      </c>
      <c r="ID212"/>
      <c r="IE212" s="47">
        <v>5081</v>
      </c>
      <c r="IF212">
        <v>16158</v>
      </c>
      <c r="IG212" s="47">
        <v>2003</v>
      </c>
      <c r="IH212" s="47">
        <v>17427</v>
      </c>
      <c r="II212">
        <v>10283</v>
      </c>
      <c r="IJ212">
        <v>5471</v>
      </c>
      <c r="IK212">
        <v>876</v>
      </c>
      <c r="IL212">
        <v>15703</v>
      </c>
      <c r="IM212">
        <v>295745</v>
      </c>
      <c r="IN212">
        <v>0</v>
      </c>
      <c r="IO212">
        <v>0</v>
      </c>
      <c r="IP212">
        <v>0</v>
      </c>
      <c r="IQ212">
        <v>0</v>
      </c>
      <c r="IR212">
        <v>0</v>
      </c>
      <c r="IS212">
        <v>0</v>
      </c>
      <c r="IT212">
        <v>0</v>
      </c>
      <c r="IU212">
        <v>260240</v>
      </c>
      <c r="IV212">
        <v>0</v>
      </c>
      <c r="IW212">
        <v>1434632</v>
      </c>
      <c r="IX212">
        <v>2994318</v>
      </c>
      <c r="IY212">
        <v>2406693</v>
      </c>
      <c r="IZ212">
        <v>969623</v>
      </c>
      <c r="JA212">
        <v>0</v>
      </c>
      <c r="JB212">
        <v>12829</v>
      </c>
      <c r="JC212"/>
      <c r="JD212">
        <v>229174</v>
      </c>
      <c r="JE212">
        <v>289289</v>
      </c>
      <c r="JF212">
        <v>43509</v>
      </c>
      <c r="JG212">
        <v>402085</v>
      </c>
      <c r="JH212">
        <v>303993</v>
      </c>
      <c r="JI212">
        <v>190120</v>
      </c>
      <c r="JJ212">
        <v>80004</v>
      </c>
      <c r="JK212">
        <v>741175</v>
      </c>
      <c r="JL212">
        <v>10357684</v>
      </c>
      <c r="JM212">
        <v>0</v>
      </c>
      <c r="JN212">
        <v>0</v>
      </c>
      <c r="JO212">
        <v>0</v>
      </c>
      <c r="JP212">
        <v>0</v>
      </c>
      <c r="JQ212">
        <v>0</v>
      </c>
      <c r="JR212">
        <v>0</v>
      </c>
      <c r="JS212">
        <v>0</v>
      </c>
      <c r="JT212"/>
      <c r="JU212"/>
      <c r="JV212"/>
      <c r="JW212"/>
      <c r="JX212"/>
      <c r="JY212"/>
      <c r="JZ212"/>
      <c r="KA212"/>
      <c r="KB212"/>
      <c r="KC212"/>
      <c r="KD212"/>
      <c r="KE212"/>
      <c r="KF212">
        <v>282</v>
      </c>
      <c r="KG212">
        <v>503</v>
      </c>
      <c r="KH212">
        <v>135</v>
      </c>
      <c r="KI212">
        <v>221</v>
      </c>
      <c r="KJ212">
        <v>403</v>
      </c>
      <c r="KK212">
        <v>101</v>
      </c>
      <c r="KL212">
        <v>102</v>
      </c>
      <c r="KM212">
        <v>203</v>
      </c>
      <c r="KN212">
        <v>45</v>
      </c>
      <c r="KO212">
        <v>1</v>
      </c>
      <c r="KP212">
        <v>0</v>
      </c>
      <c r="KQ212">
        <v>0</v>
      </c>
      <c r="KR212">
        <v>0</v>
      </c>
      <c r="KS212">
        <v>0</v>
      </c>
      <c r="KT212">
        <v>1</v>
      </c>
      <c r="KU212">
        <v>1</v>
      </c>
      <c r="KV212">
        <v>0</v>
      </c>
      <c r="KW212">
        <v>0</v>
      </c>
      <c r="KX212">
        <v>0</v>
      </c>
      <c r="KY212">
        <v>1</v>
      </c>
      <c r="KZ212">
        <v>0</v>
      </c>
      <c r="LA212">
        <v>0</v>
      </c>
      <c r="LB212">
        <v>0</v>
      </c>
      <c r="LC212">
        <v>0</v>
      </c>
      <c r="LD212">
        <v>1</v>
      </c>
      <c r="LE212">
        <v>0</v>
      </c>
      <c r="LF212">
        <v>0</v>
      </c>
      <c r="LG212">
        <v>0</v>
      </c>
      <c r="LH212">
        <v>0</v>
      </c>
    </row>
    <row r="213" spans="1:320" s="34" customFormat="1" ht="15" customHeight="1" x14ac:dyDescent="0.25">
      <c r="A213" s="45">
        <v>206190097</v>
      </c>
      <c r="B213" s="45" t="s">
        <v>2996</v>
      </c>
      <c r="C213" s="46">
        <v>45292</v>
      </c>
      <c r="D213" s="46">
        <v>45657</v>
      </c>
      <c r="E213" s="47">
        <v>366</v>
      </c>
      <c r="F213" s="45" t="s">
        <v>883</v>
      </c>
      <c r="G213" s="45" t="s">
        <v>884</v>
      </c>
      <c r="H213" s="45" t="s">
        <v>1030</v>
      </c>
      <c r="I213" s="45" t="s">
        <v>886</v>
      </c>
      <c r="J213" s="45" t="s">
        <v>887</v>
      </c>
      <c r="K213" s="45" t="s">
        <v>1031</v>
      </c>
      <c r="L213" s="45" t="s">
        <v>2897</v>
      </c>
      <c r="M213" s="45" t="s">
        <v>2997</v>
      </c>
      <c r="N213" s="45" t="s">
        <v>2998</v>
      </c>
      <c r="O213" s="45" t="s">
        <v>2900</v>
      </c>
      <c r="P213" s="45" t="s">
        <v>2901</v>
      </c>
      <c r="Q213" s="45" t="s">
        <v>2999</v>
      </c>
      <c r="R213" t="s">
        <v>3000</v>
      </c>
      <c r="S213" s="45" t="s">
        <v>893</v>
      </c>
      <c r="T213"/>
      <c r="U213" s="47">
        <v>99</v>
      </c>
      <c r="V213" s="47">
        <v>99</v>
      </c>
      <c r="W213" s="47" t="s">
        <v>894</v>
      </c>
      <c r="X213" s="47">
        <v>36234</v>
      </c>
      <c r="Y213" s="47">
        <v>32297</v>
      </c>
      <c r="Z213" s="48">
        <v>202.63</v>
      </c>
      <c r="AA213" s="44">
        <v>443</v>
      </c>
      <c r="AB213" s="44">
        <v>499</v>
      </c>
      <c r="AC213" s="44">
        <v>4203</v>
      </c>
      <c r="AD213" s="44">
        <v>3646</v>
      </c>
      <c r="AE213" s="44">
        <v>1859</v>
      </c>
      <c r="AF213" s="44">
        <v>20702</v>
      </c>
      <c r="AG213" s="44"/>
      <c r="AH213" s="47">
        <v>288</v>
      </c>
      <c r="AI213" s="47">
        <v>427</v>
      </c>
      <c r="AJ213">
        <v>1172</v>
      </c>
      <c r="AK213" t="s">
        <v>895</v>
      </c>
      <c r="AL213">
        <v>32297</v>
      </c>
      <c r="AM213"/>
      <c r="AN213"/>
      <c r="AO213"/>
      <c r="AP213"/>
      <c r="AQ213"/>
      <c r="AR213" s="44"/>
      <c r="AS213" s="44"/>
      <c r="AT213" s="44"/>
      <c r="AU213" s="44">
        <v>11475065</v>
      </c>
      <c r="AV213" s="44">
        <v>11163659</v>
      </c>
      <c r="AW213" s="44">
        <v>8429523</v>
      </c>
      <c r="AX213" s="44">
        <v>31627</v>
      </c>
      <c r="AY213" s="44">
        <v>14240828</v>
      </c>
      <c r="AZ213" s="21">
        <v>14742034</v>
      </c>
      <c r="BA213" s="21">
        <v>-501206</v>
      </c>
      <c r="BB213" s="44">
        <v>109665</v>
      </c>
      <c r="BC213" s="44"/>
      <c r="BD213" s="44"/>
      <c r="BE213" s="44">
        <v>-391541</v>
      </c>
      <c r="BF213" s="44">
        <v>1600575</v>
      </c>
      <c r="BG213" s="44">
        <v>1361087</v>
      </c>
      <c r="BH213" s="44">
        <v>580320</v>
      </c>
      <c r="BI213" s="21">
        <v>7280450</v>
      </c>
      <c r="BJ213" s="21"/>
      <c r="BK213" s="21">
        <v>107513</v>
      </c>
      <c r="BL213" s="21">
        <v>143288</v>
      </c>
      <c r="BM213" s="21">
        <v>401832</v>
      </c>
      <c r="BN213" s="21">
        <v>11475065</v>
      </c>
      <c r="BO213" s="21"/>
      <c r="BP213" s="21"/>
      <c r="BQ213" s="44"/>
      <c r="BR213" s="21"/>
      <c r="BS213" s="44"/>
      <c r="BT213" s="21"/>
      <c r="BU213" s="44"/>
      <c r="BV213" s="21"/>
      <c r="BW213" s="44">
        <v>6816189</v>
      </c>
      <c r="BX213" s="21"/>
      <c r="BY213" s="21">
        <v>3482528</v>
      </c>
      <c r="BZ213" s="21"/>
      <c r="CA213" s="44">
        <v>36367</v>
      </c>
      <c r="CB213" s="44"/>
      <c r="CC213" s="44">
        <v>547632</v>
      </c>
      <c r="CD213" s="44"/>
      <c r="CE213" s="44"/>
      <c r="CF213" s="44"/>
      <c r="CG213" s="44">
        <v>275087</v>
      </c>
      <c r="CH213" s="44"/>
      <c r="CI213" s="21">
        <v>2941</v>
      </c>
      <c r="CJ213" s="44"/>
      <c r="CK213" s="21">
        <v>2915</v>
      </c>
      <c r="CL213" s="44"/>
      <c r="CM213" s="44">
        <v>0</v>
      </c>
      <c r="CN213" s="44">
        <v>2637</v>
      </c>
      <c r="CO213" s="44">
        <v>5184150</v>
      </c>
      <c r="CP213" s="44">
        <v>0</v>
      </c>
      <c r="CQ213" s="21">
        <v>4968400</v>
      </c>
      <c r="CR213" s="44">
        <v>621100</v>
      </c>
      <c r="CS213" s="44">
        <v>339335</v>
      </c>
      <c r="CT213" s="44">
        <v>19595</v>
      </c>
      <c r="CU213" s="44"/>
      <c r="CV213" s="44">
        <v>28442</v>
      </c>
      <c r="CW213" s="21"/>
      <c r="CX213" s="21"/>
      <c r="CY213" s="21"/>
      <c r="CZ213" s="21"/>
      <c r="DA213" s="21"/>
      <c r="DB213" s="21"/>
      <c r="DC213" s="21"/>
      <c r="DD213" s="21"/>
      <c r="DE213" s="44"/>
      <c r="DF213" s="21"/>
      <c r="DG213" s="44"/>
      <c r="DH213" s="21"/>
      <c r="DI213" s="44"/>
      <c r="DJ213" s="44"/>
      <c r="DK213" s="44"/>
      <c r="DL213" s="44"/>
      <c r="DM213" s="21"/>
      <c r="DN213" s="44"/>
      <c r="DO213" s="44"/>
      <c r="DP213" s="44"/>
      <c r="DQ213" s="44"/>
      <c r="DR213" s="44"/>
      <c r="DS213" s="44"/>
      <c r="DT213" s="44"/>
      <c r="DU213" s="44"/>
      <c r="DV213" s="44"/>
      <c r="DW213" s="44"/>
      <c r="DX213" s="44"/>
      <c r="DY213" s="44"/>
      <c r="DZ213" s="44"/>
      <c r="EA213" s="44"/>
      <c r="EB213" s="21"/>
      <c r="EC213" s="44">
        <v>4274143</v>
      </c>
      <c r="ED213" s="44"/>
      <c r="EE213" s="21">
        <v>2627450</v>
      </c>
      <c r="EF213" s="44"/>
      <c r="EG213" s="21">
        <v>-15286</v>
      </c>
      <c r="EH213" s="44"/>
      <c r="EI213" s="21">
        <v>1303613</v>
      </c>
      <c r="EJ213" s="44"/>
      <c r="EK213" s="44"/>
      <c r="EL213" s="21"/>
      <c r="EM213" s="44">
        <v>207544</v>
      </c>
      <c r="EN213" s="44"/>
      <c r="EO213" s="44">
        <v>32059</v>
      </c>
      <c r="EP213" s="21"/>
      <c r="EQ213" s="21"/>
      <c r="ER213" s="21"/>
      <c r="ES213" s="21"/>
      <c r="ET213" s="44"/>
      <c r="EU213" s="21"/>
      <c r="EV213" s="44"/>
      <c r="EW213" s="21"/>
      <c r="EX213" s="44"/>
      <c r="EY213" s="44"/>
      <c r="EZ213" s="21"/>
      <c r="FA213" s="21"/>
      <c r="FB213" s="44"/>
      <c r="FC213" s="44"/>
      <c r="FD213" s="21"/>
      <c r="FE213" s="112"/>
      <c r="FF213" s="44"/>
      <c r="FG213" s="44">
        <v>7603757</v>
      </c>
      <c r="FH213" s="44">
        <v>1312643</v>
      </c>
      <c r="FI213" s="44">
        <v>5825634</v>
      </c>
      <c r="FJ213" s="44">
        <v>128632</v>
      </c>
      <c r="FK213" s="44">
        <v>6145035</v>
      </c>
      <c r="FL213" s="44"/>
      <c r="FM213" s="44"/>
      <c r="FN213" s="44"/>
      <c r="FO213" s="44"/>
      <c r="FP213" s="44"/>
      <c r="FQ213" s="44"/>
      <c r="FR213" s="44"/>
      <c r="FS213" s="44"/>
      <c r="FT213" s="44">
        <v>30074</v>
      </c>
      <c r="FU213" s="44">
        <v>34998</v>
      </c>
      <c r="FV213" s="21">
        <v>405710</v>
      </c>
      <c r="FW213" s="44">
        <v>11632</v>
      </c>
      <c r="FX213" s="44">
        <v>287567</v>
      </c>
      <c r="FY213" s="44">
        <v>118281</v>
      </c>
      <c r="FZ213" s="44">
        <v>267871</v>
      </c>
      <c r="GA213" s="44">
        <v>26760</v>
      </c>
      <c r="GB213" s="44"/>
      <c r="GC213" s="44">
        <v>57120</v>
      </c>
      <c r="GD213" s="44">
        <v>347958</v>
      </c>
      <c r="GE213" s="44">
        <v>369317</v>
      </c>
      <c r="GF213" s="44">
        <v>170761</v>
      </c>
      <c r="GG213" s="44">
        <v>899929</v>
      </c>
      <c r="GH213" s="44">
        <v>100808</v>
      </c>
      <c r="GI213" s="44">
        <v>201190</v>
      </c>
      <c r="GJ213" s="44">
        <v>121260</v>
      </c>
      <c r="GK213" s="44">
        <v>3131416</v>
      </c>
      <c r="GL213" s="44"/>
      <c r="GM213" s="44">
        <v>1010877</v>
      </c>
      <c r="GN213" s="44">
        <v>47035</v>
      </c>
      <c r="GO213" s="44"/>
      <c r="GP213" s="44"/>
      <c r="GQ213" s="44">
        <v>315969</v>
      </c>
      <c r="GR213" s="44">
        <v>640466</v>
      </c>
      <c r="GS213" s="44">
        <v>2084873</v>
      </c>
      <c r="GT213" s="44"/>
      <c r="GU213" s="21">
        <v>452569</v>
      </c>
      <c r="GV213" s="44"/>
      <c r="GW213" s="44">
        <v>203179</v>
      </c>
      <c r="GX213" s="44"/>
      <c r="GY213" s="44">
        <v>2740621</v>
      </c>
      <c r="GZ213" s="44">
        <v>1438755</v>
      </c>
      <c r="HA213" s="44"/>
      <c r="HB213" s="44">
        <v>3642854</v>
      </c>
      <c r="HC213" s="44">
        <v>-2340988</v>
      </c>
      <c r="HD213" s="44">
        <v>2740621</v>
      </c>
      <c r="HE213" s="21"/>
      <c r="HF213" s="21"/>
      <c r="HG213" s="21"/>
      <c r="HH213" s="21"/>
      <c r="HI213" s="21">
        <v>0</v>
      </c>
      <c r="HJ213" s="44"/>
      <c r="HK213" s="21">
        <v>363368</v>
      </c>
      <c r="HL213" s="21">
        <v>92902</v>
      </c>
      <c r="HM213" s="21">
        <v>456270</v>
      </c>
      <c r="HN213" s="21">
        <v>-3701</v>
      </c>
      <c r="HO213" s="21"/>
      <c r="HP213" s="44"/>
      <c r="HQ213" s="47"/>
      <c r="HR213" s="47">
        <v>3642854</v>
      </c>
      <c r="HS213" s="47"/>
      <c r="HT213" s="47" t="s">
        <v>1759</v>
      </c>
      <c r="HU213" s="47">
        <v>0</v>
      </c>
      <c r="HV213" s="47">
        <v>2165</v>
      </c>
      <c r="HW213" s="47">
        <v>0</v>
      </c>
      <c r="HX213" s="47">
        <v>8443</v>
      </c>
      <c r="HY213" s="47">
        <v>43197</v>
      </c>
      <c r="HZ213" s="47">
        <v>93825</v>
      </c>
      <c r="IA213" s="47">
        <v>0</v>
      </c>
      <c r="IB213" s="47">
        <v>0</v>
      </c>
      <c r="IC213" s="47">
        <v>4971</v>
      </c>
      <c r="ID213">
        <v>15477</v>
      </c>
      <c r="IE213" s="47">
        <v>4239</v>
      </c>
      <c r="IF213">
        <v>13275</v>
      </c>
      <c r="IG213" s="47"/>
      <c r="IH213" s="47">
        <v>19553</v>
      </c>
      <c r="II213">
        <v>2332</v>
      </c>
      <c r="IJ213">
        <v>7763</v>
      </c>
      <c r="IK213">
        <v>2167</v>
      </c>
      <c r="IL213">
        <v>21441</v>
      </c>
      <c r="IM213">
        <v>238848</v>
      </c>
      <c r="IN213">
        <v>0</v>
      </c>
      <c r="IO213">
        <v>24</v>
      </c>
      <c r="IP213">
        <v>39</v>
      </c>
      <c r="IQ213">
        <v>390</v>
      </c>
      <c r="IR213">
        <v>0</v>
      </c>
      <c r="IS213">
        <v>0</v>
      </c>
      <c r="IT213">
        <v>453</v>
      </c>
      <c r="IU213">
        <v>183782</v>
      </c>
      <c r="IV213">
        <v>0</v>
      </c>
      <c r="IW213">
        <v>504231</v>
      </c>
      <c r="IX213">
        <v>1834736</v>
      </c>
      <c r="IY213">
        <v>2219725</v>
      </c>
      <c r="IZ213">
        <v>0</v>
      </c>
      <c r="JA213">
        <v>0</v>
      </c>
      <c r="JB213">
        <v>208534</v>
      </c>
      <c r="JC213">
        <v>695839</v>
      </c>
      <c r="JD213">
        <v>108681</v>
      </c>
      <c r="JE213">
        <v>264841</v>
      </c>
      <c r="JF213"/>
      <c r="JG213">
        <v>405054</v>
      </c>
      <c r="JH213">
        <v>89709</v>
      </c>
      <c r="JI213">
        <v>165765</v>
      </c>
      <c r="JJ213">
        <v>104732</v>
      </c>
      <c r="JK213">
        <v>818128</v>
      </c>
      <c r="JL213">
        <v>7603757</v>
      </c>
      <c r="JM213">
        <v>0</v>
      </c>
      <c r="JN213">
        <v>1713</v>
      </c>
      <c r="JO213">
        <v>2000</v>
      </c>
      <c r="JP213">
        <v>11026</v>
      </c>
      <c r="JQ213">
        <v>0</v>
      </c>
      <c r="JR213">
        <v>0</v>
      </c>
      <c r="JS213">
        <v>14739</v>
      </c>
      <c r="JT213"/>
      <c r="JU213"/>
      <c r="JV213"/>
      <c r="JW213"/>
      <c r="JX213"/>
      <c r="JY213">
        <v>15477</v>
      </c>
      <c r="JZ213"/>
      <c r="KA213"/>
      <c r="KB213"/>
      <c r="KC213"/>
      <c r="KD213"/>
      <c r="KE213">
        <v>695839</v>
      </c>
      <c r="KF213">
        <v>233</v>
      </c>
      <c r="KG213">
        <v>318</v>
      </c>
      <c r="KH213">
        <v>181</v>
      </c>
      <c r="KI213">
        <v>184</v>
      </c>
      <c r="KJ213">
        <v>247</v>
      </c>
      <c r="KK213">
        <v>147</v>
      </c>
      <c r="KL213">
        <v>108</v>
      </c>
      <c r="KM213">
        <v>150</v>
      </c>
      <c r="KN213">
        <v>87</v>
      </c>
      <c r="KO213">
        <v>1</v>
      </c>
      <c r="KP213">
        <v>0</v>
      </c>
      <c r="KQ213">
        <v>0</v>
      </c>
      <c r="KR213">
        <v>0</v>
      </c>
      <c r="KS213">
        <v>1</v>
      </c>
      <c r="KT213">
        <v>0</v>
      </c>
      <c r="KU213">
        <v>1</v>
      </c>
      <c r="KV213">
        <v>0</v>
      </c>
      <c r="KW213">
        <v>0</v>
      </c>
      <c r="KX213">
        <v>0</v>
      </c>
      <c r="KY213">
        <v>0</v>
      </c>
      <c r="KZ213">
        <v>0</v>
      </c>
      <c r="LA213">
        <v>0</v>
      </c>
      <c r="LB213">
        <v>0</v>
      </c>
      <c r="LC213">
        <v>0</v>
      </c>
      <c r="LD213">
        <v>1</v>
      </c>
      <c r="LE213">
        <v>0</v>
      </c>
      <c r="LF213">
        <v>0</v>
      </c>
      <c r="LG213">
        <v>0</v>
      </c>
      <c r="LH213">
        <v>0</v>
      </c>
    </row>
    <row r="214" spans="1:320" s="34" customFormat="1" ht="15" customHeight="1" x14ac:dyDescent="0.25">
      <c r="A214" s="45">
        <v>206190098</v>
      </c>
      <c r="B214" s="45" t="s">
        <v>3001</v>
      </c>
      <c r="C214" s="46">
        <v>45292</v>
      </c>
      <c r="D214" s="46">
        <v>45657</v>
      </c>
      <c r="E214" s="47">
        <v>366</v>
      </c>
      <c r="F214" s="45" t="s">
        <v>883</v>
      </c>
      <c r="G214" s="45" t="s">
        <v>884</v>
      </c>
      <c r="H214" s="45" t="s">
        <v>1030</v>
      </c>
      <c r="I214" s="45" t="s">
        <v>886</v>
      </c>
      <c r="J214" s="45" t="s">
        <v>887</v>
      </c>
      <c r="K214" s="45" t="s">
        <v>1031</v>
      </c>
      <c r="L214" s="45" t="s">
        <v>2897</v>
      </c>
      <c r="M214" s="45" t="s">
        <v>3002</v>
      </c>
      <c r="N214" s="45" t="s">
        <v>3003</v>
      </c>
      <c r="O214" s="45" t="s">
        <v>3004</v>
      </c>
      <c r="P214" s="45" t="s">
        <v>3005</v>
      </c>
      <c r="Q214" s="45" t="s">
        <v>3006</v>
      </c>
      <c r="R214" t="s">
        <v>3007</v>
      </c>
      <c r="S214" s="45" t="s">
        <v>893</v>
      </c>
      <c r="T214"/>
      <c r="U214" s="47">
        <v>59</v>
      </c>
      <c r="V214" s="47">
        <v>59</v>
      </c>
      <c r="W214" s="47" t="s">
        <v>1728</v>
      </c>
      <c r="X214" s="47">
        <v>21594</v>
      </c>
      <c r="Y214" s="47">
        <v>19913</v>
      </c>
      <c r="Z214" s="48">
        <v>209.63</v>
      </c>
      <c r="AA214" s="44">
        <v>291</v>
      </c>
      <c r="AB214" s="44">
        <v>341</v>
      </c>
      <c r="AC214" s="44">
        <v>5215</v>
      </c>
      <c r="AD214" s="44">
        <v>1172</v>
      </c>
      <c r="AE214" s="44">
        <v>917</v>
      </c>
      <c r="AF214" s="44">
        <v>11295</v>
      </c>
      <c r="AG214" s="44"/>
      <c r="AH214" s="47">
        <v>50</v>
      </c>
      <c r="AI214" s="47">
        <v>7</v>
      </c>
      <c r="AJ214">
        <v>1257</v>
      </c>
      <c r="AK214" t="s">
        <v>895</v>
      </c>
      <c r="AL214">
        <v>19913</v>
      </c>
      <c r="AM214"/>
      <c r="AN214"/>
      <c r="AO214"/>
      <c r="AP214"/>
      <c r="AQ214"/>
      <c r="AR214" s="44"/>
      <c r="AS214" s="44"/>
      <c r="AT214" s="44"/>
      <c r="AU214" s="44">
        <v>7936545</v>
      </c>
      <c r="AV214" s="44">
        <v>5969157</v>
      </c>
      <c r="AW214" s="44">
        <v>4010048</v>
      </c>
      <c r="AX214" s="44">
        <v>16301</v>
      </c>
      <c r="AY214" s="44">
        <v>9911955</v>
      </c>
      <c r="AZ214" s="21">
        <v>9450849</v>
      </c>
      <c r="BA214" s="21">
        <v>461106</v>
      </c>
      <c r="BB214" s="44">
        <v>24551</v>
      </c>
      <c r="BC214" s="44"/>
      <c r="BD214" s="44"/>
      <c r="BE214" s="44">
        <v>485657</v>
      </c>
      <c r="BF214" s="44">
        <v>2127504</v>
      </c>
      <c r="BG214" s="44">
        <v>477109</v>
      </c>
      <c r="BH214" s="44">
        <v>375970</v>
      </c>
      <c r="BI214" s="21">
        <v>4420979</v>
      </c>
      <c r="BJ214" s="21"/>
      <c r="BK214" s="21">
        <v>20355</v>
      </c>
      <c r="BL214" s="21">
        <v>2674</v>
      </c>
      <c r="BM214" s="21">
        <v>511954</v>
      </c>
      <c r="BN214" s="21">
        <v>7936545</v>
      </c>
      <c r="BO214" s="21"/>
      <c r="BP214" s="21"/>
      <c r="BQ214" s="44"/>
      <c r="BR214" s="21"/>
      <c r="BS214" s="44"/>
      <c r="BT214" s="21"/>
      <c r="BU214" s="44"/>
      <c r="BV214" s="21"/>
      <c r="BW214" s="44">
        <v>5075823</v>
      </c>
      <c r="BX214" s="21"/>
      <c r="BY214" s="21">
        <v>687388</v>
      </c>
      <c r="BZ214" s="21"/>
      <c r="CA214" s="44">
        <v>11300</v>
      </c>
      <c r="CB214" s="44"/>
      <c r="CC214" s="44">
        <v>161270</v>
      </c>
      <c r="CD214" s="44"/>
      <c r="CE214" s="44"/>
      <c r="CF214" s="44"/>
      <c r="CG214" s="44">
        <v>29325</v>
      </c>
      <c r="CH214" s="44"/>
      <c r="CI214" s="21"/>
      <c r="CJ214" s="44"/>
      <c r="CK214" s="21">
        <v>4051</v>
      </c>
      <c r="CL214" s="44"/>
      <c r="CM214" s="44">
        <v>0</v>
      </c>
      <c r="CN214" s="44">
        <v>0</v>
      </c>
      <c r="CO214" s="44">
        <v>2548850</v>
      </c>
      <c r="CP214" s="44">
        <v>0</v>
      </c>
      <c r="CQ214" s="21">
        <v>2923400</v>
      </c>
      <c r="CR214" s="44">
        <v>162500</v>
      </c>
      <c r="CS214" s="44">
        <v>305090</v>
      </c>
      <c r="CT214" s="44">
        <v>12861</v>
      </c>
      <c r="CU214" s="44"/>
      <c r="CV214" s="44">
        <v>16456</v>
      </c>
      <c r="CW214" s="21"/>
      <c r="CX214" s="21"/>
      <c r="CY214" s="21"/>
      <c r="CZ214" s="21"/>
      <c r="DA214" s="21"/>
      <c r="DB214" s="21"/>
      <c r="DC214" s="21"/>
      <c r="DD214" s="21"/>
      <c r="DE214" s="44"/>
      <c r="DF214" s="21"/>
      <c r="DG214" s="44"/>
      <c r="DH214" s="21"/>
      <c r="DI214" s="44"/>
      <c r="DJ214" s="44"/>
      <c r="DK214" s="44"/>
      <c r="DL214" s="44"/>
      <c r="DM214" s="21"/>
      <c r="DN214" s="44"/>
      <c r="DO214" s="44"/>
      <c r="DP214" s="44"/>
      <c r="DQ214" s="44"/>
      <c r="DR214" s="44"/>
      <c r="DS214" s="44"/>
      <c r="DT214" s="44"/>
      <c r="DU214" s="44"/>
      <c r="DV214" s="44"/>
      <c r="DW214" s="44"/>
      <c r="DX214" s="44"/>
      <c r="DY214" s="44"/>
      <c r="DZ214" s="44"/>
      <c r="EA214" s="44"/>
      <c r="EB214" s="21"/>
      <c r="EC214" s="44">
        <v>2515665</v>
      </c>
      <c r="ED214" s="44"/>
      <c r="EE214" s="21">
        <v>292675</v>
      </c>
      <c r="EF214" s="44"/>
      <c r="EG214" s="21">
        <v>262688</v>
      </c>
      <c r="EH214" s="44"/>
      <c r="EI214" s="21">
        <v>843086</v>
      </c>
      <c r="EJ214" s="44"/>
      <c r="EK214" s="44"/>
      <c r="EL214" s="21"/>
      <c r="EM214" s="44">
        <v>12486</v>
      </c>
      <c r="EN214" s="44"/>
      <c r="EO214" s="44">
        <v>83448</v>
      </c>
      <c r="EP214" s="21"/>
      <c r="EQ214" s="21"/>
      <c r="ER214" s="21"/>
      <c r="ES214" s="21"/>
      <c r="ET214" s="44"/>
      <c r="EU214" s="21"/>
      <c r="EV214" s="44"/>
      <c r="EW214" s="21"/>
      <c r="EX214" s="44"/>
      <c r="EY214" s="44"/>
      <c r="EZ214" s="21"/>
      <c r="FA214" s="21"/>
      <c r="FB214" s="44"/>
      <c r="FC214" s="44"/>
      <c r="FD214" s="21"/>
      <c r="FE214" s="112"/>
      <c r="FF214" s="44"/>
      <c r="FG214" s="44">
        <v>4796044</v>
      </c>
      <c r="FH214" s="44">
        <v>770531</v>
      </c>
      <c r="FI214" s="44">
        <v>3884274</v>
      </c>
      <c r="FJ214" s="44">
        <v>49823</v>
      </c>
      <c r="FK214" s="44">
        <v>3708449</v>
      </c>
      <c r="FL214" s="44"/>
      <c r="FM214" s="44"/>
      <c r="FN214" s="44"/>
      <c r="FO214" s="44"/>
      <c r="FP214" s="44"/>
      <c r="FQ214" s="44"/>
      <c r="FR214" s="44"/>
      <c r="FS214" s="44"/>
      <c r="FT214" s="44">
        <v>12633</v>
      </c>
      <c r="FU214" s="44"/>
      <c r="FV214" s="21">
        <v>154201</v>
      </c>
      <c r="FW214" s="44"/>
      <c r="FX214" s="44">
        <v>200800</v>
      </c>
      <c r="FY214" s="44">
        <v>25036</v>
      </c>
      <c r="FZ214" s="44">
        <v>231928</v>
      </c>
      <c r="GA214" s="44">
        <v>15474</v>
      </c>
      <c r="GB214" s="44"/>
      <c r="GC214" s="44">
        <v>25896</v>
      </c>
      <c r="GD214" s="44">
        <v>320601</v>
      </c>
      <c r="GE214" s="44">
        <v>174388</v>
      </c>
      <c r="GF214" s="44">
        <v>84756</v>
      </c>
      <c r="GG214" s="44">
        <v>644312</v>
      </c>
      <c r="GH214" s="44">
        <v>94551</v>
      </c>
      <c r="GI214" s="44">
        <v>130019</v>
      </c>
      <c r="GJ214" s="44">
        <v>130504</v>
      </c>
      <c r="GK214" s="44">
        <v>2423238</v>
      </c>
      <c r="GL214" s="44"/>
      <c r="GM214" s="44">
        <v>657884</v>
      </c>
      <c r="GN214" s="44">
        <v>33443</v>
      </c>
      <c r="GO214" s="44"/>
      <c r="GP214" s="44"/>
      <c r="GQ214" s="44">
        <v>122398</v>
      </c>
      <c r="GR214" s="44">
        <v>260338</v>
      </c>
      <c r="GS214" s="44">
        <v>1668062</v>
      </c>
      <c r="GT214" s="44"/>
      <c r="GU214" s="21">
        <v>409976</v>
      </c>
      <c r="GV214" s="44"/>
      <c r="GW214" s="44">
        <v>143915</v>
      </c>
      <c r="GX214" s="44"/>
      <c r="GY214" s="44">
        <v>2221953</v>
      </c>
      <c r="GZ214" s="44">
        <v>929650</v>
      </c>
      <c r="HA214" s="44"/>
      <c r="HB214" s="44">
        <v>1788011</v>
      </c>
      <c r="HC214" s="44">
        <v>-495708</v>
      </c>
      <c r="HD214" s="44">
        <v>2221953</v>
      </c>
      <c r="HE214" s="21"/>
      <c r="HF214" s="21"/>
      <c r="HG214" s="21"/>
      <c r="HH214" s="21"/>
      <c r="HI214" s="21">
        <v>0</v>
      </c>
      <c r="HJ214" s="44"/>
      <c r="HK214" s="21">
        <v>324975</v>
      </c>
      <c r="HL214" s="21">
        <v>88070</v>
      </c>
      <c r="HM214" s="21">
        <v>413045</v>
      </c>
      <c r="HN214" s="21">
        <v>-3069</v>
      </c>
      <c r="HO214" s="21"/>
      <c r="HP214" s="44"/>
      <c r="HQ214" s="47"/>
      <c r="HR214" s="47">
        <v>1788011</v>
      </c>
      <c r="HS214" s="47"/>
      <c r="HT214" s="47" t="s">
        <v>1759</v>
      </c>
      <c r="HU214" s="47">
        <v>0</v>
      </c>
      <c r="HV214" s="47">
        <v>2101</v>
      </c>
      <c r="HW214" s="47">
        <v>0</v>
      </c>
      <c r="HX214" s="47">
        <v>6030</v>
      </c>
      <c r="HY214" s="47">
        <v>24116</v>
      </c>
      <c r="HZ214" s="47">
        <v>55025</v>
      </c>
      <c r="IA214" s="47">
        <v>0</v>
      </c>
      <c r="IB214" s="47">
        <v>0</v>
      </c>
      <c r="IC214" s="47">
        <v>4496</v>
      </c>
      <c r="ID214">
        <v>6285</v>
      </c>
      <c r="IE214" s="47">
        <v>4114</v>
      </c>
      <c r="IF214">
        <v>7103</v>
      </c>
      <c r="IG214" s="47"/>
      <c r="IH214" s="47">
        <v>15154</v>
      </c>
      <c r="II214">
        <v>2125</v>
      </c>
      <c r="IJ214">
        <v>4702</v>
      </c>
      <c r="IK214">
        <v>2335</v>
      </c>
      <c r="IL214">
        <v>15177</v>
      </c>
      <c r="IM214">
        <v>148763</v>
      </c>
      <c r="IN214">
        <v>0</v>
      </c>
      <c r="IO214">
        <v>0</v>
      </c>
      <c r="IP214">
        <v>40</v>
      </c>
      <c r="IQ214">
        <v>59</v>
      </c>
      <c r="IR214">
        <v>0</v>
      </c>
      <c r="IS214">
        <v>0</v>
      </c>
      <c r="IT214">
        <v>99</v>
      </c>
      <c r="IU214">
        <v>160461</v>
      </c>
      <c r="IV214">
        <v>0</v>
      </c>
      <c r="IW214">
        <v>351114</v>
      </c>
      <c r="IX214">
        <v>997363</v>
      </c>
      <c r="IY214">
        <v>1292898</v>
      </c>
      <c r="IZ214">
        <v>0</v>
      </c>
      <c r="JA214">
        <v>0</v>
      </c>
      <c r="JB214">
        <v>176896</v>
      </c>
      <c r="JC214">
        <v>299050</v>
      </c>
      <c r="JD214">
        <v>100340</v>
      </c>
      <c r="JE214">
        <v>128577</v>
      </c>
      <c r="JF214"/>
      <c r="JG214">
        <v>329417</v>
      </c>
      <c r="JH214">
        <v>84024</v>
      </c>
      <c r="JI214">
        <v>100644</v>
      </c>
      <c r="JJ214">
        <v>112994</v>
      </c>
      <c r="JK214">
        <v>662266</v>
      </c>
      <c r="JL214">
        <v>4796044</v>
      </c>
      <c r="JM214">
        <v>0</v>
      </c>
      <c r="JN214">
        <v>0</v>
      </c>
      <c r="JO214">
        <v>2000</v>
      </c>
      <c r="JP214">
        <v>1658</v>
      </c>
      <c r="JQ214">
        <v>0</v>
      </c>
      <c r="JR214">
        <v>0</v>
      </c>
      <c r="JS214">
        <v>3658</v>
      </c>
      <c r="JT214"/>
      <c r="JU214"/>
      <c r="JV214"/>
      <c r="JW214"/>
      <c r="JX214"/>
      <c r="JY214">
        <v>6285</v>
      </c>
      <c r="JZ214"/>
      <c r="KA214"/>
      <c r="KB214"/>
      <c r="KC214"/>
      <c r="KD214"/>
      <c r="KE214">
        <v>299050</v>
      </c>
      <c r="KF214">
        <v>103</v>
      </c>
      <c r="KG214">
        <v>169</v>
      </c>
      <c r="KH214">
        <v>61</v>
      </c>
      <c r="KI214">
        <v>72</v>
      </c>
      <c r="KJ214">
        <v>129</v>
      </c>
      <c r="KK214">
        <v>37</v>
      </c>
      <c r="KL214">
        <v>37</v>
      </c>
      <c r="KM214">
        <v>72</v>
      </c>
      <c r="KN214">
        <v>17</v>
      </c>
      <c r="KO214">
        <v>1</v>
      </c>
      <c r="KP214">
        <v>0</v>
      </c>
      <c r="KQ214">
        <v>0</v>
      </c>
      <c r="KR214">
        <v>1</v>
      </c>
      <c r="KS214">
        <v>0</v>
      </c>
      <c r="KT214">
        <v>0</v>
      </c>
      <c r="KU214">
        <v>1</v>
      </c>
      <c r="KV214">
        <v>0</v>
      </c>
      <c r="KW214">
        <v>0</v>
      </c>
      <c r="KX214">
        <v>0</v>
      </c>
      <c r="KY214">
        <v>0</v>
      </c>
      <c r="KZ214">
        <v>0</v>
      </c>
      <c r="LA214">
        <v>0</v>
      </c>
      <c r="LB214">
        <v>0</v>
      </c>
      <c r="LC214">
        <v>0</v>
      </c>
      <c r="LD214">
        <v>1</v>
      </c>
      <c r="LE214">
        <v>0</v>
      </c>
      <c r="LF214">
        <v>0</v>
      </c>
      <c r="LG214">
        <v>0</v>
      </c>
      <c r="LH214">
        <v>0</v>
      </c>
    </row>
    <row r="215" spans="1:320" s="34" customFormat="1" ht="15" customHeight="1" x14ac:dyDescent="0.25">
      <c r="A215" s="45">
        <v>206190099</v>
      </c>
      <c r="B215" s="45" t="s">
        <v>3008</v>
      </c>
      <c r="C215" s="46">
        <v>45292</v>
      </c>
      <c r="D215" s="46">
        <v>45657</v>
      </c>
      <c r="E215" s="47">
        <v>366</v>
      </c>
      <c r="F215" s="45" t="s">
        <v>883</v>
      </c>
      <c r="G215" s="45" t="s">
        <v>884</v>
      </c>
      <c r="H215" s="45" t="s">
        <v>1030</v>
      </c>
      <c r="I215" s="45" t="s">
        <v>886</v>
      </c>
      <c r="J215" s="45" t="s">
        <v>887</v>
      </c>
      <c r="K215" s="45" t="s">
        <v>1031</v>
      </c>
      <c r="L215" s="45" t="s">
        <v>2897</v>
      </c>
      <c r="M215" s="45" t="s">
        <v>3009</v>
      </c>
      <c r="N215" s="45" t="s">
        <v>3010</v>
      </c>
      <c r="O215" s="45" t="s">
        <v>1264</v>
      </c>
      <c r="P215" s="45" t="s">
        <v>3011</v>
      </c>
      <c r="Q215" s="45" t="s">
        <v>3012</v>
      </c>
      <c r="R215" t="s">
        <v>3013</v>
      </c>
      <c r="S215" s="45" t="s">
        <v>893</v>
      </c>
      <c r="T215"/>
      <c r="U215" s="47">
        <v>104</v>
      </c>
      <c r="V215" s="47">
        <v>104</v>
      </c>
      <c r="W215" s="47" t="s">
        <v>913</v>
      </c>
      <c r="X215" s="47">
        <v>38064</v>
      </c>
      <c r="Y215" s="47">
        <v>34369</v>
      </c>
      <c r="Z215" s="48">
        <v>213.21</v>
      </c>
      <c r="AA215" s="44">
        <v>173</v>
      </c>
      <c r="AB215" s="44">
        <v>250</v>
      </c>
      <c r="AC215" s="44">
        <v>3323</v>
      </c>
      <c r="AD215" s="44"/>
      <c r="AE215" s="44">
        <v>2259</v>
      </c>
      <c r="AF215" s="44">
        <v>26703</v>
      </c>
      <c r="AG215" s="44"/>
      <c r="AH215" s="47">
        <v>1768</v>
      </c>
      <c r="AI215" s="47">
        <v>56</v>
      </c>
      <c r="AJ215">
        <v>260</v>
      </c>
      <c r="AK215" t="s">
        <v>914</v>
      </c>
      <c r="AL215">
        <v>18567</v>
      </c>
      <c r="AM215"/>
      <c r="AN215"/>
      <c r="AO215"/>
      <c r="AP215">
        <v>15802</v>
      </c>
      <c r="AQ215"/>
      <c r="AR215" s="44"/>
      <c r="AS215" s="44"/>
      <c r="AT215" s="44"/>
      <c r="AU215" s="44">
        <v>18616756</v>
      </c>
      <c r="AV215" s="44">
        <v>5294253</v>
      </c>
      <c r="AW215" s="44">
        <v>3035931</v>
      </c>
      <c r="AX215" s="44">
        <v>34355</v>
      </c>
      <c r="AY215" s="44">
        <v>20909433</v>
      </c>
      <c r="AZ215" s="21">
        <v>22309911</v>
      </c>
      <c r="BA215" s="21">
        <v>-1400478</v>
      </c>
      <c r="BB215" s="44">
        <v>-8</v>
      </c>
      <c r="BC215" s="44">
        <v>24380</v>
      </c>
      <c r="BD215" s="44"/>
      <c r="BE215" s="44">
        <v>-1424866</v>
      </c>
      <c r="BF215" s="44">
        <v>1846825</v>
      </c>
      <c r="BG215" s="44"/>
      <c r="BH215" s="44">
        <v>1190598</v>
      </c>
      <c r="BI215" s="21">
        <v>14504666</v>
      </c>
      <c r="BJ215" s="21"/>
      <c r="BK215" s="21">
        <v>954227</v>
      </c>
      <c r="BL215" s="21">
        <v>21344</v>
      </c>
      <c r="BM215" s="21">
        <v>99096</v>
      </c>
      <c r="BN215" s="21">
        <v>7076566</v>
      </c>
      <c r="BO215" s="21"/>
      <c r="BP215" s="21"/>
      <c r="BQ215" s="44"/>
      <c r="BR215" s="21">
        <v>11540190</v>
      </c>
      <c r="BS215" s="44"/>
      <c r="BT215" s="21"/>
      <c r="BU215" s="44"/>
      <c r="BV215" s="21"/>
      <c r="BW215" s="44">
        <v>511880</v>
      </c>
      <c r="BX215" s="21"/>
      <c r="BY215" s="21"/>
      <c r="BZ215" s="21"/>
      <c r="CA215" s="44">
        <v>347980</v>
      </c>
      <c r="CB215" s="44"/>
      <c r="CC215" s="44">
        <v>3672099</v>
      </c>
      <c r="CD215" s="44"/>
      <c r="CE215" s="44"/>
      <c r="CF215" s="44"/>
      <c r="CG215" s="44">
        <v>272346</v>
      </c>
      <c r="CH215" s="44"/>
      <c r="CI215" s="21">
        <v>449896</v>
      </c>
      <c r="CJ215" s="44"/>
      <c r="CK215" s="21">
        <v>40052</v>
      </c>
      <c r="CL215" s="44"/>
      <c r="CM215" s="44">
        <v>1083483</v>
      </c>
      <c r="CN215" s="44">
        <v>152966</v>
      </c>
      <c r="CO215" s="44">
        <v>1117012</v>
      </c>
      <c r="CP215" s="44">
        <v>0</v>
      </c>
      <c r="CQ215" s="21">
        <v>1046919</v>
      </c>
      <c r="CR215" s="44">
        <v>287880</v>
      </c>
      <c r="CS215" s="44">
        <v>450398</v>
      </c>
      <c r="CT215" s="44">
        <v>110097</v>
      </c>
      <c r="CU215" s="44"/>
      <c r="CV215" s="44">
        <v>1045498</v>
      </c>
      <c r="CW215" s="21"/>
      <c r="CX215" s="21"/>
      <c r="CY215" s="21"/>
      <c r="CZ215" s="21"/>
      <c r="DA215" s="21"/>
      <c r="DB215" s="21"/>
      <c r="DC215" s="21"/>
      <c r="DD215" s="21"/>
      <c r="DE215" s="44"/>
      <c r="DF215" s="21"/>
      <c r="DG215" s="44"/>
      <c r="DH215" s="21"/>
      <c r="DI215" s="44"/>
      <c r="DJ215" s="44"/>
      <c r="DK215" s="44"/>
      <c r="DL215" s="44"/>
      <c r="DM215" s="21"/>
      <c r="DN215" s="44"/>
      <c r="DO215" s="44"/>
      <c r="DP215" s="44"/>
      <c r="DQ215" s="44"/>
      <c r="DR215" s="44"/>
      <c r="DS215" s="44"/>
      <c r="DT215" s="44"/>
      <c r="DU215" s="44"/>
      <c r="DV215" s="44"/>
      <c r="DW215" s="44"/>
      <c r="DX215" s="44"/>
      <c r="DY215" s="44"/>
      <c r="DZ215" s="44"/>
      <c r="EA215" s="44"/>
      <c r="EB215" s="21"/>
      <c r="EC215" s="44">
        <v>-13180777</v>
      </c>
      <c r="ED215" s="44"/>
      <c r="EE215" s="21"/>
      <c r="EF215" s="44"/>
      <c r="EG215" s="21">
        <v>1151826</v>
      </c>
      <c r="EH215" s="44"/>
      <c r="EI215" s="21">
        <v>14046366</v>
      </c>
      <c r="EJ215" s="44"/>
      <c r="EK215" s="44"/>
      <c r="EL215" s="21"/>
      <c r="EM215" s="44">
        <v>923883</v>
      </c>
      <c r="EN215" s="44"/>
      <c r="EO215" s="44">
        <v>94633</v>
      </c>
      <c r="EP215" s="21"/>
      <c r="EQ215" s="21"/>
      <c r="ER215" s="21"/>
      <c r="ES215" s="21"/>
      <c r="ET215" s="44"/>
      <c r="EU215" s="21"/>
      <c r="EV215" s="44"/>
      <c r="EW215" s="21"/>
      <c r="EX215" s="44"/>
      <c r="EY215" s="44"/>
      <c r="EZ215" s="21"/>
      <c r="FA215" s="21"/>
      <c r="FB215" s="44"/>
      <c r="FC215" s="44"/>
      <c r="FD215" s="21"/>
      <c r="FE215" s="112"/>
      <c r="FF215" s="44"/>
      <c r="FG215" s="44">
        <v>10085325</v>
      </c>
      <c r="FH215" s="44">
        <v>2348421</v>
      </c>
      <c r="FI215" s="44">
        <v>9876165</v>
      </c>
      <c r="FJ215" s="44">
        <v>205497</v>
      </c>
      <c r="FK215" s="44">
        <v>4038143</v>
      </c>
      <c r="FL215" s="44"/>
      <c r="FM215" s="44"/>
      <c r="FN215" s="44"/>
      <c r="FO215" s="44">
        <v>5994748</v>
      </c>
      <c r="FP215" s="44"/>
      <c r="FQ215" s="44"/>
      <c r="FR215" s="44"/>
      <c r="FS215" s="44"/>
      <c r="FT215" s="44">
        <v>1276750</v>
      </c>
      <c r="FU215" s="44">
        <v>87198</v>
      </c>
      <c r="FV215" s="21">
        <v>475675</v>
      </c>
      <c r="FW215" s="44"/>
      <c r="FX215" s="44">
        <v>331736</v>
      </c>
      <c r="FY215" s="44">
        <v>147347</v>
      </c>
      <c r="FZ215" s="44">
        <v>293873</v>
      </c>
      <c r="GA215" s="44">
        <v>55048</v>
      </c>
      <c r="GB215" s="44"/>
      <c r="GC215" s="44">
        <v>251933</v>
      </c>
      <c r="GD215" s="44">
        <v>597489</v>
      </c>
      <c r="GE215" s="44">
        <v>436385</v>
      </c>
      <c r="GF215" s="44">
        <v>114206</v>
      </c>
      <c r="GG215" s="44">
        <v>807944</v>
      </c>
      <c r="GH215" s="44">
        <v>181338</v>
      </c>
      <c r="GI215" s="44">
        <v>204191</v>
      </c>
      <c r="GJ215" s="44">
        <v>256135</v>
      </c>
      <c r="GK215" s="44">
        <v>3811929</v>
      </c>
      <c r="GL215" s="44">
        <v>298559</v>
      </c>
      <c r="GM215" s="44">
        <v>2146575</v>
      </c>
      <c r="GN215" s="44">
        <v>262883</v>
      </c>
      <c r="GO215" s="44">
        <v>31258</v>
      </c>
      <c r="GP215" s="44"/>
      <c r="GQ215" s="44"/>
      <c r="GR215" s="44">
        <v>208568</v>
      </c>
      <c r="GS215" s="44">
        <v>6362456</v>
      </c>
      <c r="GT215" s="44"/>
      <c r="GU215" s="21">
        <v>830468</v>
      </c>
      <c r="GV215" s="44"/>
      <c r="GW215" s="44">
        <v>14859212</v>
      </c>
      <c r="GX215" s="44"/>
      <c r="GY215" s="44">
        <v>22052136</v>
      </c>
      <c r="GZ215" s="44">
        <v>2412611</v>
      </c>
      <c r="HA215" s="44"/>
      <c r="HB215" s="44">
        <v>21924177</v>
      </c>
      <c r="HC215" s="44">
        <v>-2284652</v>
      </c>
      <c r="HD215" s="44">
        <v>22052136</v>
      </c>
      <c r="HE215" s="21"/>
      <c r="HF215" s="21"/>
      <c r="HG215" s="21"/>
      <c r="HH215" s="21">
        <v>5652531</v>
      </c>
      <c r="HI215" s="21">
        <v>0</v>
      </c>
      <c r="HJ215" s="44"/>
      <c r="HK215" s="21">
        <v>785621</v>
      </c>
      <c r="HL215" s="21">
        <v>54712</v>
      </c>
      <c r="HM215" s="21">
        <v>840333</v>
      </c>
      <c r="HN215" s="21">
        <v>-9865</v>
      </c>
      <c r="HO215" s="21"/>
      <c r="HP215" s="44">
        <v>15268689</v>
      </c>
      <c r="HQ215" s="47"/>
      <c r="HR215" s="47">
        <v>21924177</v>
      </c>
      <c r="HS215" s="47"/>
      <c r="HT215" s="47" t="s">
        <v>1799</v>
      </c>
      <c r="HU215" s="47">
        <v>24126.11</v>
      </c>
      <c r="HV215" s="47">
        <v>1749</v>
      </c>
      <c r="HW215" s="47">
        <v>0</v>
      </c>
      <c r="HX215" s="47">
        <v>18451</v>
      </c>
      <c r="HY215" s="47">
        <v>59554</v>
      </c>
      <c r="HZ215" s="47">
        <v>73582</v>
      </c>
      <c r="IA215" s="47">
        <v>24400</v>
      </c>
      <c r="IB215" s="47">
        <v>0</v>
      </c>
      <c r="IC215" s="47">
        <v>8588</v>
      </c>
      <c r="ID215">
        <v>13442</v>
      </c>
      <c r="IE215" s="47">
        <v>3666</v>
      </c>
      <c r="IF215">
        <v>16491</v>
      </c>
      <c r="IG215" s="47">
        <v>1103</v>
      </c>
      <c r="IH215" s="47">
        <v>17653</v>
      </c>
      <c r="II215">
        <v>4468</v>
      </c>
      <c r="IJ215">
        <v>7025</v>
      </c>
      <c r="IK215">
        <v>4222</v>
      </c>
      <c r="IL215">
        <v>26354</v>
      </c>
      <c r="IM215">
        <v>280748</v>
      </c>
      <c r="IN215">
        <v>0</v>
      </c>
      <c r="IO215">
        <v>144</v>
      </c>
      <c r="IP215">
        <v>472</v>
      </c>
      <c r="IQ215">
        <v>1481</v>
      </c>
      <c r="IR215">
        <v>0</v>
      </c>
      <c r="IS215">
        <v>0</v>
      </c>
      <c r="IT215">
        <v>2097</v>
      </c>
      <c r="IU215">
        <v>180426</v>
      </c>
      <c r="IV215">
        <v>0</v>
      </c>
      <c r="IW215">
        <v>1129587</v>
      </c>
      <c r="IX215">
        <v>2431428</v>
      </c>
      <c r="IY215">
        <v>1955391</v>
      </c>
      <c r="IZ215">
        <v>982412</v>
      </c>
      <c r="JA215">
        <v>0</v>
      </c>
      <c r="JB215">
        <v>477130</v>
      </c>
      <c r="JC215">
        <v>771684</v>
      </c>
      <c r="JD215">
        <v>109517</v>
      </c>
      <c r="JE215">
        <v>289178</v>
      </c>
      <c r="JF215">
        <v>45537</v>
      </c>
      <c r="JG215">
        <v>372222</v>
      </c>
      <c r="JH215">
        <v>129351</v>
      </c>
      <c r="JI215">
        <v>163453</v>
      </c>
      <c r="JJ215">
        <v>208598</v>
      </c>
      <c r="JK215">
        <v>839411</v>
      </c>
      <c r="JL215">
        <v>10085325</v>
      </c>
      <c r="JM215">
        <v>0</v>
      </c>
      <c r="JN215">
        <v>5742</v>
      </c>
      <c r="JO215">
        <v>14169</v>
      </c>
      <c r="JP215">
        <v>29618</v>
      </c>
      <c r="JQ215">
        <v>0</v>
      </c>
      <c r="JR215">
        <v>0</v>
      </c>
      <c r="JS215">
        <v>49529</v>
      </c>
      <c r="JT215"/>
      <c r="JU215"/>
      <c r="JV215"/>
      <c r="JW215"/>
      <c r="JX215"/>
      <c r="JY215">
        <v>13442</v>
      </c>
      <c r="JZ215"/>
      <c r="KA215"/>
      <c r="KB215"/>
      <c r="KC215"/>
      <c r="KD215"/>
      <c r="KE215">
        <v>771684</v>
      </c>
      <c r="KF215">
        <v>228</v>
      </c>
      <c r="KG215">
        <v>369</v>
      </c>
      <c r="KH215">
        <v>152</v>
      </c>
      <c r="KI215">
        <v>179</v>
      </c>
      <c r="KJ215">
        <v>297</v>
      </c>
      <c r="KK215">
        <v>115</v>
      </c>
      <c r="KL215">
        <v>71</v>
      </c>
      <c r="KM215">
        <v>129</v>
      </c>
      <c r="KN215">
        <v>40</v>
      </c>
      <c r="KO215">
        <v>1</v>
      </c>
      <c r="KP215">
        <v>0</v>
      </c>
      <c r="KQ215">
        <v>0</v>
      </c>
      <c r="KR215">
        <v>0</v>
      </c>
      <c r="KS215">
        <v>0</v>
      </c>
      <c r="KT215">
        <v>1</v>
      </c>
      <c r="KU215">
        <v>1</v>
      </c>
      <c r="KV215">
        <v>0</v>
      </c>
      <c r="KW215">
        <v>0</v>
      </c>
      <c r="KX215">
        <v>0</v>
      </c>
      <c r="KY215">
        <v>1</v>
      </c>
      <c r="KZ215">
        <v>0</v>
      </c>
      <c r="LA215">
        <v>0</v>
      </c>
      <c r="LB215">
        <v>0</v>
      </c>
      <c r="LC215">
        <v>0</v>
      </c>
      <c r="LD215">
        <v>1</v>
      </c>
      <c r="LE215">
        <v>0</v>
      </c>
      <c r="LF215">
        <v>0</v>
      </c>
      <c r="LG215">
        <v>0</v>
      </c>
      <c r="LH215">
        <v>0</v>
      </c>
    </row>
    <row r="216" spans="1:320" s="34" customFormat="1" ht="15" customHeight="1" x14ac:dyDescent="0.25">
      <c r="A216" s="45">
        <v>206190101</v>
      </c>
      <c r="B216" s="45" t="s">
        <v>3014</v>
      </c>
      <c r="C216" s="46">
        <v>45292</v>
      </c>
      <c r="D216" s="46">
        <v>45657</v>
      </c>
      <c r="E216" s="47">
        <v>366</v>
      </c>
      <c r="F216" s="45" t="s">
        <v>883</v>
      </c>
      <c r="G216" s="45" t="s">
        <v>884</v>
      </c>
      <c r="H216" s="45" t="s">
        <v>1030</v>
      </c>
      <c r="I216" s="45" t="s">
        <v>886</v>
      </c>
      <c r="J216" s="45" t="s">
        <v>887</v>
      </c>
      <c r="K216" s="45" t="s">
        <v>1031</v>
      </c>
      <c r="L216" s="45" t="s">
        <v>2724</v>
      </c>
      <c r="M216" s="45" t="s">
        <v>3015</v>
      </c>
      <c r="N216" s="45" t="s">
        <v>3016</v>
      </c>
      <c r="O216" s="45" t="s">
        <v>1045</v>
      </c>
      <c r="P216" s="45" t="s">
        <v>3017</v>
      </c>
      <c r="Q216" s="45" t="s">
        <v>3018</v>
      </c>
      <c r="R216" t="s">
        <v>3019</v>
      </c>
      <c r="S216" s="45" t="s">
        <v>893</v>
      </c>
      <c r="T216"/>
      <c r="U216" s="47">
        <v>99</v>
      </c>
      <c r="V216" s="47">
        <v>99</v>
      </c>
      <c r="W216" s="47" t="s">
        <v>894</v>
      </c>
      <c r="X216" s="47">
        <v>36234</v>
      </c>
      <c r="Y216" s="47">
        <v>31974</v>
      </c>
      <c r="Z216" s="48">
        <v>201.86</v>
      </c>
      <c r="AA216" s="44">
        <v>40</v>
      </c>
      <c r="AB216" s="44">
        <v>33</v>
      </c>
      <c r="AC216" s="44">
        <v>4188</v>
      </c>
      <c r="AD216" s="44">
        <v>2886</v>
      </c>
      <c r="AE216" s="44">
        <v>2476</v>
      </c>
      <c r="AF216" s="44">
        <v>18410</v>
      </c>
      <c r="AG216" s="44"/>
      <c r="AH216" s="47"/>
      <c r="AI216" s="47">
        <v>973</v>
      </c>
      <c r="AJ216">
        <v>3041</v>
      </c>
      <c r="AK216" t="s">
        <v>895</v>
      </c>
      <c r="AL216">
        <v>31974</v>
      </c>
      <c r="AM216"/>
      <c r="AN216"/>
      <c r="AO216"/>
      <c r="AP216"/>
      <c r="AQ216"/>
      <c r="AR216" s="44"/>
      <c r="AS216" s="44"/>
      <c r="AT216" s="44"/>
      <c r="AU216" s="44">
        <v>11015450</v>
      </c>
      <c r="AV216" s="44">
        <v>4825719</v>
      </c>
      <c r="AW216" s="44">
        <v>1466050</v>
      </c>
      <c r="AX216" s="44">
        <v>3231</v>
      </c>
      <c r="AY216" s="44">
        <v>14378350</v>
      </c>
      <c r="AZ216" s="21">
        <v>14799275</v>
      </c>
      <c r="BA216" s="21">
        <v>-420925</v>
      </c>
      <c r="BB216" s="44">
        <v>-2</v>
      </c>
      <c r="BC216" s="44"/>
      <c r="BD216" s="44"/>
      <c r="BE216" s="44">
        <v>-420927</v>
      </c>
      <c r="BF216" s="44">
        <v>1499130</v>
      </c>
      <c r="BG216" s="44">
        <v>1200980</v>
      </c>
      <c r="BH216" s="44">
        <v>869150</v>
      </c>
      <c r="BI216" s="21">
        <v>6085890</v>
      </c>
      <c r="BJ216" s="21"/>
      <c r="BK216" s="21"/>
      <c r="BL216" s="21">
        <v>349475</v>
      </c>
      <c r="BM216" s="21">
        <v>1010825</v>
      </c>
      <c r="BN216" s="21">
        <v>11015450</v>
      </c>
      <c r="BO216" s="21"/>
      <c r="BP216" s="21"/>
      <c r="BQ216" s="44"/>
      <c r="BR216" s="21"/>
      <c r="BS216" s="44"/>
      <c r="BT216" s="21"/>
      <c r="BU216" s="44"/>
      <c r="BV216" s="21"/>
      <c r="BW216" s="44">
        <v>2778079</v>
      </c>
      <c r="BX216" s="21"/>
      <c r="BY216" s="21">
        <v>1892398</v>
      </c>
      <c r="BZ216" s="21"/>
      <c r="CA216" s="44">
        <v>13551</v>
      </c>
      <c r="CB216" s="44"/>
      <c r="CC216" s="44">
        <v>126752</v>
      </c>
      <c r="CD216" s="44"/>
      <c r="CE216" s="44"/>
      <c r="CF216" s="44"/>
      <c r="CG216" s="44"/>
      <c r="CH216" s="44"/>
      <c r="CI216" s="21">
        <v>10670</v>
      </c>
      <c r="CJ216" s="44"/>
      <c r="CK216" s="21">
        <v>4269</v>
      </c>
      <c r="CL216" s="44"/>
      <c r="CM216" s="44">
        <v>6570</v>
      </c>
      <c r="CN216" s="44">
        <v>4978</v>
      </c>
      <c r="CO216" s="44">
        <v>1884225</v>
      </c>
      <c r="CP216" s="44">
        <v>0</v>
      </c>
      <c r="CQ216" s="21">
        <v>1617675</v>
      </c>
      <c r="CR216" s="44">
        <v>374250</v>
      </c>
      <c r="CS216" s="44">
        <v>816744</v>
      </c>
      <c r="CT216" s="44">
        <v>47852</v>
      </c>
      <c r="CU216" s="44"/>
      <c r="CV216" s="44">
        <v>73425</v>
      </c>
      <c r="CW216" s="21"/>
      <c r="CX216" s="21"/>
      <c r="CY216" s="21"/>
      <c r="CZ216" s="21"/>
      <c r="DA216" s="21"/>
      <c r="DB216" s="21"/>
      <c r="DC216" s="21"/>
      <c r="DD216" s="21"/>
      <c r="DE216" s="44"/>
      <c r="DF216" s="21"/>
      <c r="DG216" s="44"/>
      <c r="DH216" s="21"/>
      <c r="DI216" s="44"/>
      <c r="DJ216" s="44"/>
      <c r="DK216" s="44"/>
      <c r="DL216" s="44"/>
      <c r="DM216" s="21"/>
      <c r="DN216" s="44"/>
      <c r="DO216" s="44"/>
      <c r="DP216" s="44"/>
      <c r="DQ216" s="44"/>
      <c r="DR216" s="44"/>
      <c r="DS216" s="44"/>
      <c r="DT216" s="44"/>
      <c r="DU216" s="44"/>
      <c r="DV216" s="44"/>
      <c r="DW216" s="44"/>
      <c r="DX216" s="44"/>
      <c r="DY216" s="44"/>
      <c r="DZ216" s="44"/>
      <c r="EA216" s="44"/>
      <c r="EB216" s="21"/>
      <c r="EC216" s="44">
        <v>241429</v>
      </c>
      <c r="ED216" s="44"/>
      <c r="EE216" s="21">
        <v>1406689</v>
      </c>
      <c r="EF216" s="44"/>
      <c r="EG216" s="21">
        <v>7219</v>
      </c>
      <c r="EH216" s="44"/>
      <c r="EI216" s="21">
        <v>-187345</v>
      </c>
      <c r="EJ216" s="44"/>
      <c r="EK216" s="44"/>
      <c r="EL216" s="21"/>
      <c r="EM216" s="44"/>
      <c r="EN216" s="44"/>
      <c r="EO216" s="44">
        <v>-1942</v>
      </c>
      <c r="EP216" s="21"/>
      <c r="EQ216" s="21"/>
      <c r="ER216" s="21"/>
      <c r="ES216" s="21"/>
      <c r="ET216" s="44"/>
      <c r="EU216" s="21"/>
      <c r="EV216" s="44"/>
      <c r="EW216" s="21"/>
      <c r="EX216" s="44"/>
      <c r="EY216" s="44"/>
      <c r="EZ216" s="21"/>
      <c r="FA216" s="21"/>
      <c r="FB216" s="44"/>
      <c r="FC216" s="44"/>
      <c r="FD216" s="21"/>
      <c r="FE216" s="112"/>
      <c r="FF216" s="44"/>
      <c r="FG216" s="44">
        <v>6444772</v>
      </c>
      <c r="FH216" s="44">
        <v>1353734</v>
      </c>
      <c r="FI216" s="44">
        <v>7000769</v>
      </c>
      <c r="FJ216" s="44">
        <v>185008</v>
      </c>
      <c r="FK216" s="44">
        <v>6124949</v>
      </c>
      <c r="FL216" s="44"/>
      <c r="FM216" s="44"/>
      <c r="FN216" s="44"/>
      <c r="FO216" s="44"/>
      <c r="FP216" s="44"/>
      <c r="FQ216" s="44"/>
      <c r="FR216" s="44"/>
      <c r="FS216" s="44"/>
      <c r="FT216" s="44">
        <v>74837</v>
      </c>
      <c r="FU216" s="44"/>
      <c r="FV216" s="21">
        <v>520858</v>
      </c>
      <c r="FW216" s="44"/>
      <c r="FX216" s="44">
        <v>323609</v>
      </c>
      <c r="FY216" s="44">
        <v>51262</v>
      </c>
      <c r="FZ216" s="44">
        <v>286336</v>
      </c>
      <c r="GA216" s="44">
        <v>45041</v>
      </c>
      <c r="GB216" s="44"/>
      <c r="GC216" s="44">
        <v>78256</v>
      </c>
      <c r="GD216" s="44">
        <v>744369</v>
      </c>
      <c r="GE216" s="44">
        <v>424806</v>
      </c>
      <c r="GF216" s="44">
        <v>97106</v>
      </c>
      <c r="GG216" s="44">
        <v>1125999</v>
      </c>
      <c r="GH216" s="44">
        <v>140527</v>
      </c>
      <c r="GI216" s="44">
        <v>134824</v>
      </c>
      <c r="GJ216" s="44">
        <v>105615</v>
      </c>
      <c r="GK216" s="44">
        <v>2850130</v>
      </c>
      <c r="GL216" s="44">
        <v>50879</v>
      </c>
      <c r="GM216" s="44">
        <v>1262103</v>
      </c>
      <c r="GN216" s="44">
        <v>136942</v>
      </c>
      <c r="GO216" s="44">
        <v>16186</v>
      </c>
      <c r="GP216" s="44"/>
      <c r="GQ216" s="44"/>
      <c r="GR216" s="44">
        <v>204641</v>
      </c>
      <c r="GS216" s="44">
        <v>3908748</v>
      </c>
      <c r="GT216" s="44"/>
      <c r="GU216" s="21">
        <v>529726</v>
      </c>
      <c r="GV216" s="44">
        <v>9970</v>
      </c>
      <c r="GW216" s="44">
        <v>158400</v>
      </c>
      <c r="GX216" s="44">
        <v>15428891</v>
      </c>
      <c r="GY216" s="44">
        <v>20035735</v>
      </c>
      <c r="GZ216" s="44">
        <v>1497624</v>
      </c>
      <c r="HA216" s="44"/>
      <c r="HB216" s="44">
        <v>20492671</v>
      </c>
      <c r="HC216" s="44">
        <v>-1954560</v>
      </c>
      <c r="HD216" s="44">
        <v>20035735</v>
      </c>
      <c r="HE216" s="21"/>
      <c r="HF216" s="21"/>
      <c r="HG216" s="21"/>
      <c r="HH216" s="21">
        <v>4898355</v>
      </c>
      <c r="HI216" s="21">
        <v>0</v>
      </c>
      <c r="HJ216" s="44"/>
      <c r="HK216" s="21">
        <v>474409</v>
      </c>
      <c r="HL216" s="21">
        <v>118573</v>
      </c>
      <c r="HM216" s="21">
        <v>592982</v>
      </c>
      <c r="HN216" s="21">
        <v>-63256</v>
      </c>
      <c r="HO216" s="21"/>
      <c r="HP216" s="44"/>
      <c r="HQ216" s="47"/>
      <c r="HR216" s="47">
        <v>20492671</v>
      </c>
      <c r="HS216" s="47"/>
      <c r="HT216" s="47" t="s">
        <v>2283</v>
      </c>
      <c r="HU216" s="47">
        <v>299524.8</v>
      </c>
      <c r="HV216" s="47">
        <v>4019</v>
      </c>
      <c r="HW216" s="47">
        <v>0</v>
      </c>
      <c r="HX216" s="47">
        <v>10380</v>
      </c>
      <c r="HY216" s="47">
        <v>36733</v>
      </c>
      <c r="HZ216" s="47">
        <v>72412</v>
      </c>
      <c r="IA216" s="47">
        <v>0</v>
      </c>
      <c r="IB216" s="47">
        <v>0</v>
      </c>
      <c r="IC216" s="47">
        <v>5391</v>
      </c>
      <c r="ID216">
        <v>14352</v>
      </c>
      <c r="IE216" s="47">
        <v>5621</v>
      </c>
      <c r="IF216">
        <v>11957</v>
      </c>
      <c r="IG216" s="47">
        <v>3861</v>
      </c>
      <c r="IH216" s="47">
        <v>1884</v>
      </c>
      <c r="II216">
        <v>2656</v>
      </c>
      <c r="IJ216">
        <v>5728</v>
      </c>
      <c r="IK216">
        <v>1778</v>
      </c>
      <c r="IL216">
        <v>14625</v>
      </c>
      <c r="IM216">
        <v>191397</v>
      </c>
      <c r="IN216">
        <v>0</v>
      </c>
      <c r="IO216">
        <v>0</v>
      </c>
      <c r="IP216">
        <v>262</v>
      </c>
      <c r="IQ216">
        <v>14489</v>
      </c>
      <c r="IR216">
        <v>0</v>
      </c>
      <c r="IS216">
        <v>0</v>
      </c>
      <c r="IT216">
        <v>14751</v>
      </c>
      <c r="IU216">
        <v>334427</v>
      </c>
      <c r="IV216">
        <v>0</v>
      </c>
      <c r="IW216">
        <v>559988</v>
      </c>
      <c r="IX216">
        <v>1605593</v>
      </c>
      <c r="IY216">
        <v>1682001</v>
      </c>
      <c r="IZ216">
        <v>0</v>
      </c>
      <c r="JA216">
        <v>0</v>
      </c>
      <c r="JB216">
        <v>226565</v>
      </c>
      <c r="JC216">
        <v>711068</v>
      </c>
      <c r="JD216">
        <v>152084</v>
      </c>
      <c r="JE216">
        <v>221156</v>
      </c>
      <c r="JF216">
        <v>68520</v>
      </c>
      <c r="JG216">
        <v>72894</v>
      </c>
      <c r="JH216">
        <v>86572</v>
      </c>
      <c r="JI216">
        <v>105763</v>
      </c>
      <c r="JJ216">
        <v>88579</v>
      </c>
      <c r="JK216">
        <v>529562</v>
      </c>
      <c r="JL216">
        <v>6444772</v>
      </c>
      <c r="JM216">
        <v>0</v>
      </c>
      <c r="JN216">
        <v>0</v>
      </c>
      <c r="JO216">
        <v>11780</v>
      </c>
      <c r="JP216">
        <v>507130</v>
      </c>
      <c r="JQ216">
        <v>0</v>
      </c>
      <c r="JR216">
        <v>0</v>
      </c>
      <c r="JS216">
        <v>518910</v>
      </c>
      <c r="JT216"/>
      <c r="JU216"/>
      <c r="JV216"/>
      <c r="JW216"/>
      <c r="JX216"/>
      <c r="JY216">
        <v>14352</v>
      </c>
      <c r="JZ216"/>
      <c r="KA216"/>
      <c r="KB216"/>
      <c r="KC216"/>
      <c r="KD216"/>
      <c r="KE216">
        <v>711068</v>
      </c>
      <c r="KF216">
        <v>143</v>
      </c>
      <c r="KG216">
        <v>282</v>
      </c>
      <c r="KH216">
        <v>74</v>
      </c>
      <c r="KI216">
        <v>116</v>
      </c>
      <c r="KJ216">
        <v>245</v>
      </c>
      <c r="KK216">
        <v>56</v>
      </c>
      <c r="KL216">
        <v>56</v>
      </c>
      <c r="KM216">
        <v>134</v>
      </c>
      <c r="KN216">
        <v>25</v>
      </c>
      <c r="KO216">
        <v>1</v>
      </c>
      <c r="KP216">
        <v>0</v>
      </c>
      <c r="KQ216">
        <v>0</v>
      </c>
      <c r="KR216">
        <v>0</v>
      </c>
      <c r="KS216">
        <v>1</v>
      </c>
      <c r="KT216">
        <v>0</v>
      </c>
      <c r="KU216">
        <v>1</v>
      </c>
      <c r="KV216">
        <v>0</v>
      </c>
      <c r="KW216">
        <v>0</v>
      </c>
      <c r="KX216">
        <v>0</v>
      </c>
      <c r="KY216">
        <v>0</v>
      </c>
      <c r="KZ216">
        <v>0</v>
      </c>
      <c r="LA216">
        <v>0</v>
      </c>
      <c r="LB216">
        <v>0</v>
      </c>
      <c r="LC216">
        <v>0</v>
      </c>
      <c r="LD216">
        <v>1</v>
      </c>
      <c r="LE216">
        <v>0</v>
      </c>
      <c r="LF216">
        <v>0</v>
      </c>
      <c r="LG216">
        <v>0</v>
      </c>
      <c r="LH216">
        <v>0</v>
      </c>
    </row>
    <row r="217" spans="1:320" s="34" customFormat="1" ht="15" customHeight="1" x14ac:dyDescent="0.25">
      <c r="A217" s="45">
        <v>206190102</v>
      </c>
      <c r="B217" s="45" t="s">
        <v>3020</v>
      </c>
      <c r="C217" s="46">
        <v>45292</v>
      </c>
      <c r="D217" s="46">
        <v>45657</v>
      </c>
      <c r="E217" s="47">
        <v>366</v>
      </c>
      <c r="F217" s="45" t="s">
        <v>883</v>
      </c>
      <c r="G217" s="45" t="s">
        <v>884</v>
      </c>
      <c r="H217" s="45" t="s">
        <v>1030</v>
      </c>
      <c r="I217" s="45" t="s">
        <v>886</v>
      </c>
      <c r="J217" s="45" t="s">
        <v>887</v>
      </c>
      <c r="K217" s="45" t="s">
        <v>1031</v>
      </c>
      <c r="L217" s="45" t="s">
        <v>2709</v>
      </c>
      <c r="M217" s="45" t="s">
        <v>3021</v>
      </c>
      <c r="N217" s="45" t="s">
        <v>3022</v>
      </c>
      <c r="O217" s="45" t="s">
        <v>1034</v>
      </c>
      <c r="P217" s="45" t="s">
        <v>3023</v>
      </c>
      <c r="Q217" s="45" t="s">
        <v>3024</v>
      </c>
      <c r="R217" t="s">
        <v>3025</v>
      </c>
      <c r="S217" s="45" t="s">
        <v>884</v>
      </c>
      <c r="T217"/>
      <c r="U217" s="47">
        <v>59</v>
      </c>
      <c r="V217" s="47">
        <v>59</v>
      </c>
      <c r="W217" s="47" t="s">
        <v>1728</v>
      </c>
      <c r="X217" s="47">
        <v>21594</v>
      </c>
      <c r="Y217" s="47">
        <v>15098</v>
      </c>
      <c r="Z217" s="48">
        <v>165.1</v>
      </c>
      <c r="AA217" s="44">
        <v>23</v>
      </c>
      <c r="AB217" s="44">
        <v>23</v>
      </c>
      <c r="AC217" s="44">
        <v>2037</v>
      </c>
      <c r="AD217" s="44"/>
      <c r="AE217" s="44">
        <v>716</v>
      </c>
      <c r="AF217" s="44">
        <v>12321</v>
      </c>
      <c r="AG217" s="44"/>
      <c r="AH217" s="47"/>
      <c r="AI217" s="47">
        <v>24</v>
      </c>
      <c r="AJ217"/>
      <c r="AK217" t="s">
        <v>895</v>
      </c>
      <c r="AL217">
        <v>15098</v>
      </c>
      <c r="AM217"/>
      <c r="AN217"/>
      <c r="AO217"/>
      <c r="AP217"/>
      <c r="AQ217"/>
      <c r="AR217" s="44"/>
      <c r="AS217" s="44"/>
      <c r="AT217" s="44"/>
      <c r="AU217" s="44">
        <v>4905355</v>
      </c>
      <c r="AV217" s="44">
        <v>388846</v>
      </c>
      <c r="AW217" s="44">
        <v>-512148</v>
      </c>
      <c r="AX217" s="44">
        <v>993</v>
      </c>
      <c r="AY217" s="44">
        <v>5807342</v>
      </c>
      <c r="AZ217" s="21">
        <v>5677616</v>
      </c>
      <c r="BA217" s="21">
        <v>129726</v>
      </c>
      <c r="BB217" s="44"/>
      <c r="BC217" s="44"/>
      <c r="BD217" s="44"/>
      <c r="BE217" s="44">
        <v>129726</v>
      </c>
      <c r="BF217" s="44">
        <v>655850</v>
      </c>
      <c r="BG217" s="44"/>
      <c r="BH217" s="44">
        <v>232700</v>
      </c>
      <c r="BI217" s="21">
        <v>4004325</v>
      </c>
      <c r="BJ217" s="21"/>
      <c r="BK217" s="21"/>
      <c r="BL217" s="21">
        <v>12480</v>
      </c>
      <c r="BM217" s="21"/>
      <c r="BN217" s="21">
        <v>4905355</v>
      </c>
      <c r="BO217" s="21"/>
      <c r="BP217" s="21"/>
      <c r="BQ217" s="44"/>
      <c r="BR217" s="21"/>
      <c r="BS217" s="44"/>
      <c r="BT217" s="21"/>
      <c r="BU217" s="44"/>
      <c r="BV217" s="21"/>
      <c r="BW217" s="44">
        <v>388846</v>
      </c>
      <c r="BX217" s="21"/>
      <c r="BY217" s="21"/>
      <c r="BZ217" s="21"/>
      <c r="CA217" s="44"/>
      <c r="CB217" s="44"/>
      <c r="CC217" s="44"/>
      <c r="CD217" s="44"/>
      <c r="CE217" s="44"/>
      <c r="CF217" s="44"/>
      <c r="CG217" s="44"/>
      <c r="CH217" s="44"/>
      <c r="CI217" s="21"/>
      <c r="CJ217" s="44"/>
      <c r="CK217" s="21"/>
      <c r="CL217" s="44"/>
      <c r="CM217" s="44">
        <v>3471</v>
      </c>
      <c r="CN217" s="44">
        <v>0</v>
      </c>
      <c r="CO217" s="44">
        <v>108740</v>
      </c>
      <c r="CP217" s="44">
        <v>0</v>
      </c>
      <c r="CQ217" s="21">
        <v>178560</v>
      </c>
      <c r="CR217" s="44">
        <v>210</v>
      </c>
      <c r="CS217" s="44">
        <v>66687</v>
      </c>
      <c r="CT217" s="44">
        <v>17966</v>
      </c>
      <c r="CU217" s="44"/>
      <c r="CV217" s="44">
        <v>13212</v>
      </c>
      <c r="CW217" s="21"/>
      <c r="CX217" s="21"/>
      <c r="CY217" s="21"/>
      <c r="CZ217" s="21"/>
      <c r="DA217" s="21"/>
      <c r="DB217" s="21"/>
      <c r="DC217" s="21"/>
      <c r="DD217" s="21"/>
      <c r="DE217" s="44"/>
      <c r="DF217" s="21"/>
      <c r="DG217" s="44"/>
      <c r="DH217" s="21"/>
      <c r="DI217" s="44"/>
      <c r="DJ217" s="44"/>
      <c r="DK217" s="44"/>
      <c r="DL217" s="44"/>
      <c r="DM217" s="21"/>
      <c r="DN217" s="44"/>
      <c r="DO217" s="44"/>
      <c r="DP217" s="44"/>
      <c r="DQ217" s="44"/>
      <c r="DR217" s="44"/>
      <c r="DS217" s="44"/>
      <c r="DT217" s="44"/>
      <c r="DU217" s="44"/>
      <c r="DV217" s="44"/>
      <c r="DW217" s="44"/>
      <c r="DX217" s="44"/>
      <c r="DY217" s="44"/>
      <c r="DZ217" s="44"/>
      <c r="EA217" s="44"/>
      <c r="EB217" s="21"/>
      <c r="EC217" s="44">
        <v>212788</v>
      </c>
      <c r="ED217" s="44"/>
      <c r="EE217" s="21"/>
      <c r="EF217" s="44"/>
      <c r="EG217" s="21">
        <v>-517409</v>
      </c>
      <c r="EH217" s="44"/>
      <c r="EI217" s="21">
        <v>-207527</v>
      </c>
      <c r="EJ217" s="44"/>
      <c r="EK217" s="44"/>
      <c r="EL217" s="21"/>
      <c r="EM217" s="44"/>
      <c r="EN217" s="44"/>
      <c r="EO217" s="44"/>
      <c r="EP217" s="21"/>
      <c r="EQ217" s="21"/>
      <c r="ER217" s="21"/>
      <c r="ES217" s="21"/>
      <c r="ET217" s="44"/>
      <c r="EU217" s="21"/>
      <c r="EV217" s="44"/>
      <c r="EW217" s="21"/>
      <c r="EX217" s="44"/>
      <c r="EY217" s="44"/>
      <c r="EZ217" s="21"/>
      <c r="FA217" s="21"/>
      <c r="FB217" s="44"/>
      <c r="FC217" s="44"/>
      <c r="FD217" s="21"/>
      <c r="FE217" s="112"/>
      <c r="FF217" s="44"/>
      <c r="FG217" s="44">
        <v>2921444</v>
      </c>
      <c r="FH217" s="44">
        <v>743888</v>
      </c>
      <c r="FI217" s="44">
        <v>2012284</v>
      </c>
      <c r="FJ217" s="44">
        <v>92548</v>
      </c>
      <c r="FK217" s="44">
        <v>2436638</v>
      </c>
      <c r="FL217" s="44"/>
      <c r="FM217" s="44"/>
      <c r="FN217" s="44"/>
      <c r="FO217" s="44"/>
      <c r="FP217" s="44"/>
      <c r="FQ217" s="44"/>
      <c r="FR217" s="44"/>
      <c r="FS217" s="44"/>
      <c r="FT217" s="44">
        <v>12171</v>
      </c>
      <c r="FU217" s="44"/>
      <c r="FV217" s="21">
        <v>100155</v>
      </c>
      <c r="FW217" s="44"/>
      <c r="FX217" s="44">
        <v>107449</v>
      </c>
      <c r="FY217" s="44">
        <v>126</v>
      </c>
      <c r="FZ217" s="44">
        <v>63358</v>
      </c>
      <c r="GA217" s="44">
        <v>17249</v>
      </c>
      <c r="GB217" s="44"/>
      <c r="GC217" s="44">
        <v>13212</v>
      </c>
      <c r="GD217" s="44">
        <v>330360</v>
      </c>
      <c r="GE217" s="44">
        <v>116113</v>
      </c>
      <c r="GF217" s="44">
        <v>63459</v>
      </c>
      <c r="GG217" s="44">
        <v>476097</v>
      </c>
      <c r="GH217" s="44">
        <v>60897</v>
      </c>
      <c r="GI217" s="44">
        <v>63341</v>
      </c>
      <c r="GJ217" s="44">
        <v>22866</v>
      </c>
      <c r="GK217" s="44">
        <v>1594399</v>
      </c>
      <c r="GL217" s="44"/>
      <c r="GM217" s="44">
        <v>127477</v>
      </c>
      <c r="GN217" s="44">
        <v>44686</v>
      </c>
      <c r="GO217" s="44">
        <v>3398</v>
      </c>
      <c r="GP217" s="44"/>
      <c r="GQ217" s="44">
        <v>24165</v>
      </c>
      <c r="GR217" s="44"/>
      <c r="GS217" s="44">
        <v>4251347</v>
      </c>
      <c r="GT217" s="44">
        <v>46663</v>
      </c>
      <c r="GU217" s="21">
        <v>56494</v>
      </c>
      <c r="GV217" s="44"/>
      <c r="GW217" s="44"/>
      <c r="GX217" s="44"/>
      <c r="GY217" s="44">
        <v>4354504</v>
      </c>
      <c r="GZ217" s="44">
        <v>1511575</v>
      </c>
      <c r="HA217" s="44"/>
      <c r="HB217" s="44">
        <v>1564200</v>
      </c>
      <c r="HC217" s="44">
        <v>1278729</v>
      </c>
      <c r="HD217" s="44">
        <v>4354504</v>
      </c>
      <c r="HE217" s="21">
        <v>3836095</v>
      </c>
      <c r="HF217" s="21"/>
      <c r="HG217" s="21"/>
      <c r="HH217" s="21"/>
      <c r="HI217" s="21">
        <v>0</v>
      </c>
      <c r="HJ217" s="44"/>
      <c r="HK217" s="21"/>
      <c r="HL217" s="21">
        <v>524827</v>
      </c>
      <c r="HM217" s="21">
        <v>524827</v>
      </c>
      <c r="HN217" s="21">
        <v>-468333</v>
      </c>
      <c r="HO217" s="21"/>
      <c r="HP217" s="44"/>
      <c r="HQ217" s="47"/>
      <c r="HR217" s="47">
        <v>1564200</v>
      </c>
      <c r="HS217" s="47"/>
      <c r="HT217" s="47" t="s">
        <v>1855</v>
      </c>
      <c r="HU217" s="47">
        <v>45347.25</v>
      </c>
      <c r="HV217" s="47">
        <v>2080</v>
      </c>
      <c r="HW217" s="47">
        <v>0</v>
      </c>
      <c r="HX217" s="47">
        <v>8348</v>
      </c>
      <c r="HY217" s="47">
        <v>9117</v>
      </c>
      <c r="HZ217" s="47">
        <v>30743</v>
      </c>
      <c r="IA217" s="47">
        <v>0</v>
      </c>
      <c r="IB217" s="47">
        <v>0</v>
      </c>
      <c r="IC217" s="47">
        <v>1916</v>
      </c>
      <c r="ID217"/>
      <c r="IE217" s="47">
        <v>3313</v>
      </c>
      <c r="IF217">
        <v>3172</v>
      </c>
      <c r="IG217" s="47">
        <v>2704</v>
      </c>
      <c r="IH217" s="47">
        <v>12340</v>
      </c>
      <c r="II217">
        <v>1704</v>
      </c>
      <c r="IJ217">
        <v>1750</v>
      </c>
      <c r="IK217">
        <v>494</v>
      </c>
      <c r="IL217">
        <v>9005</v>
      </c>
      <c r="IM217">
        <v>86686</v>
      </c>
      <c r="IN217">
        <v>0</v>
      </c>
      <c r="IO217">
        <v>0</v>
      </c>
      <c r="IP217">
        <v>0</v>
      </c>
      <c r="IQ217">
        <v>5599</v>
      </c>
      <c r="IR217">
        <v>0</v>
      </c>
      <c r="IS217">
        <v>0</v>
      </c>
      <c r="IT217">
        <v>5599</v>
      </c>
      <c r="IU217">
        <v>187287</v>
      </c>
      <c r="IV217">
        <v>0</v>
      </c>
      <c r="IW217">
        <v>359459</v>
      </c>
      <c r="IX217">
        <v>314930</v>
      </c>
      <c r="IY217">
        <v>820269</v>
      </c>
      <c r="IZ217">
        <v>0</v>
      </c>
      <c r="JA217">
        <v>0</v>
      </c>
      <c r="JB217">
        <v>75912</v>
      </c>
      <c r="JC217"/>
      <c r="JD217">
        <v>134458</v>
      </c>
      <c r="JE217">
        <v>85110</v>
      </c>
      <c r="JF217">
        <v>50629</v>
      </c>
      <c r="JG217">
        <v>281841</v>
      </c>
      <c r="JH217">
        <v>47699</v>
      </c>
      <c r="JI217">
        <v>48979</v>
      </c>
      <c r="JJ217">
        <v>18302</v>
      </c>
      <c r="JK217">
        <v>496569</v>
      </c>
      <c r="JL217">
        <v>2921444</v>
      </c>
      <c r="JM217">
        <v>0</v>
      </c>
      <c r="JN217">
        <v>0</v>
      </c>
      <c r="JO217">
        <v>0</v>
      </c>
      <c r="JP217">
        <v>167959</v>
      </c>
      <c r="JQ217">
        <v>0</v>
      </c>
      <c r="JR217">
        <v>0</v>
      </c>
      <c r="JS217">
        <v>167959</v>
      </c>
      <c r="JT217"/>
      <c r="JU217"/>
      <c r="JV217"/>
      <c r="JW217"/>
      <c r="JX217"/>
      <c r="JY217"/>
      <c r="JZ217"/>
      <c r="KA217"/>
      <c r="KB217"/>
      <c r="KC217"/>
      <c r="KD217"/>
      <c r="KE217"/>
      <c r="KF217">
        <v>79</v>
      </c>
      <c r="KG217">
        <v>90</v>
      </c>
      <c r="KH217">
        <v>70</v>
      </c>
      <c r="KI217">
        <v>50</v>
      </c>
      <c r="KJ217">
        <v>61</v>
      </c>
      <c r="KK217">
        <v>42</v>
      </c>
      <c r="KL217">
        <v>37</v>
      </c>
      <c r="KM217">
        <v>42</v>
      </c>
      <c r="KN217">
        <v>34</v>
      </c>
      <c r="KO217">
        <v>1</v>
      </c>
      <c r="KP217">
        <v>0</v>
      </c>
      <c r="KQ217">
        <v>0</v>
      </c>
      <c r="KR217">
        <v>1</v>
      </c>
      <c r="KS217">
        <v>0</v>
      </c>
      <c r="KT217">
        <v>0</v>
      </c>
      <c r="KU217">
        <v>1</v>
      </c>
      <c r="KV217">
        <v>0</v>
      </c>
      <c r="KW217">
        <v>0</v>
      </c>
      <c r="KX217">
        <v>0</v>
      </c>
      <c r="KY217">
        <v>0</v>
      </c>
      <c r="KZ217">
        <v>0</v>
      </c>
      <c r="LA217">
        <v>0</v>
      </c>
      <c r="LB217">
        <v>0</v>
      </c>
      <c r="LC217">
        <v>0</v>
      </c>
      <c r="LD217">
        <v>1</v>
      </c>
      <c r="LE217">
        <v>0</v>
      </c>
      <c r="LF217">
        <v>0</v>
      </c>
      <c r="LG217">
        <v>0</v>
      </c>
      <c r="LH217">
        <v>0</v>
      </c>
    </row>
    <row r="218" spans="1:320" s="34" customFormat="1" ht="15" customHeight="1" x14ac:dyDescent="0.25">
      <c r="A218" s="45">
        <v>206190105</v>
      </c>
      <c r="B218" s="45" t="s">
        <v>3026</v>
      </c>
      <c r="C218" s="46">
        <v>45292</v>
      </c>
      <c r="D218" s="46">
        <v>45657</v>
      </c>
      <c r="E218" s="47">
        <v>366</v>
      </c>
      <c r="F218" s="45" t="s">
        <v>883</v>
      </c>
      <c r="G218" s="45" t="s">
        <v>884</v>
      </c>
      <c r="H218" s="45" t="s">
        <v>1030</v>
      </c>
      <c r="I218" s="45" t="s">
        <v>886</v>
      </c>
      <c r="J218" s="45" t="s">
        <v>887</v>
      </c>
      <c r="K218" s="45" t="s">
        <v>1031</v>
      </c>
      <c r="L218" s="45" t="s">
        <v>2709</v>
      </c>
      <c r="M218" s="45" t="s">
        <v>3027</v>
      </c>
      <c r="N218" s="45" t="s">
        <v>3028</v>
      </c>
      <c r="O218" s="45" t="s">
        <v>1034</v>
      </c>
      <c r="P218" s="45" t="s">
        <v>2757</v>
      </c>
      <c r="Q218" s="45" t="s">
        <v>3029</v>
      </c>
      <c r="R218" t="s">
        <v>3030</v>
      </c>
      <c r="S218" s="45" t="s">
        <v>893</v>
      </c>
      <c r="T218" t="s">
        <v>3031</v>
      </c>
      <c r="U218" s="47">
        <v>159</v>
      </c>
      <c r="V218" s="47">
        <v>159</v>
      </c>
      <c r="W218" s="47" t="s">
        <v>913</v>
      </c>
      <c r="X218" s="47">
        <v>58194</v>
      </c>
      <c r="Y218" s="47">
        <v>48122</v>
      </c>
      <c r="Z218" s="48">
        <v>160.13</v>
      </c>
      <c r="AA218" s="44">
        <v>70</v>
      </c>
      <c r="AB218" s="44">
        <v>100</v>
      </c>
      <c r="AC218" s="44">
        <v>1528</v>
      </c>
      <c r="AD218" s="44">
        <v>1647</v>
      </c>
      <c r="AE218" s="44">
        <v>1008</v>
      </c>
      <c r="AF218" s="44">
        <v>38592</v>
      </c>
      <c r="AG218" s="44"/>
      <c r="AH218" s="47">
        <v>3322</v>
      </c>
      <c r="AI218" s="47">
        <v>6</v>
      </c>
      <c r="AJ218">
        <v>2019</v>
      </c>
      <c r="AK218" t="s">
        <v>895</v>
      </c>
      <c r="AL218">
        <v>48122</v>
      </c>
      <c r="AM218"/>
      <c r="AN218"/>
      <c r="AO218"/>
      <c r="AP218"/>
      <c r="AQ218"/>
      <c r="AR218" s="44"/>
      <c r="AS218" s="44"/>
      <c r="AT218" s="44"/>
      <c r="AU218" s="44">
        <v>18422367</v>
      </c>
      <c r="AV218" s="44">
        <v>2587336</v>
      </c>
      <c r="AW218" s="44">
        <v>3803845</v>
      </c>
      <c r="AX218" s="44">
        <v>11357</v>
      </c>
      <c r="AY218" s="44">
        <v>17217215</v>
      </c>
      <c r="AZ218" s="21">
        <v>19704348</v>
      </c>
      <c r="BA218" s="21">
        <v>-2487133</v>
      </c>
      <c r="BB218" s="44"/>
      <c r="BC218" s="44"/>
      <c r="BD218" s="44"/>
      <c r="BE218" s="44">
        <v>-2487133</v>
      </c>
      <c r="BF218" s="44">
        <v>604858</v>
      </c>
      <c r="BG218" s="44">
        <v>629154</v>
      </c>
      <c r="BH218" s="44">
        <v>432083</v>
      </c>
      <c r="BI218" s="21">
        <v>15151170</v>
      </c>
      <c r="BJ218" s="21"/>
      <c r="BK218" s="21">
        <v>883667</v>
      </c>
      <c r="BL218" s="21">
        <v>2197</v>
      </c>
      <c r="BM218" s="21">
        <v>719238</v>
      </c>
      <c r="BN218" s="21">
        <v>18422367</v>
      </c>
      <c r="BO218" s="21"/>
      <c r="BP218" s="21"/>
      <c r="BQ218" s="44"/>
      <c r="BR218" s="21"/>
      <c r="BS218" s="44"/>
      <c r="BT218" s="21"/>
      <c r="BU218" s="44"/>
      <c r="BV218" s="21"/>
      <c r="BW218" s="44">
        <v>1092828</v>
      </c>
      <c r="BX218" s="21"/>
      <c r="BY218" s="21">
        <v>190089</v>
      </c>
      <c r="BZ218" s="21"/>
      <c r="CA218" s="44">
        <v>10470</v>
      </c>
      <c r="CB218" s="44"/>
      <c r="CC218" s="44">
        <v>768925</v>
      </c>
      <c r="CD218" s="44"/>
      <c r="CE218" s="44"/>
      <c r="CF218" s="44"/>
      <c r="CG218" s="44">
        <v>425263</v>
      </c>
      <c r="CH218" s="44"/>
      <c r="CI218" s="21"/>
      <c r="CJ218" s="44"/>
      <c r="CK218" s="21">
        <v>99761</v>
      </c>
      <c r="CL218" s="44"/>
      <c r="CM218" s="44">
        <v>296</v>
      </c>
      <c r="CN218" s="44">
        <v>0</v>
      </c>
      <c r="CO218" s="44">
        <v>1035824</v>
      </c>
      <c r="CP218" s="44">
        <v>0</v>
      </c>
      <c r="CQ218" s="21">
        <v>1025353</v>
      </c>
      <c r="CR218" s="44">
        <v>274602</v>
      </c>
      <c r="CS218" s="44">
        <v>169446</v>
      </c>
      <c r="CT218" s="44">
        <v>31158</v>
      </c>
      <c r="CU218" s="44"/>
      <c r="CV218" s="44">
        <v>50657</v>
      </c>
      <c r="CW218" s="21"/>
      <c r="CX218" s="21"/>
      <c r="CY218" s="21"/>
      <c r="CZ218" s="21"/>
      <c r="DA218" s="21"/>
      <c r="DB218" s="21"/>
      <c r="DC218" s="21"/>
      <c r="DD218" s="21"/>
      <c r="DE218" s="44"/>
      <c r="DF218" s="21"/>
      <c r="DG218" s="44"/>
      <c r="DH218" s="21"/>
      <c r="DI218" s="44"/>
      <c r="DJ218" s="44"/>
      <c r="DK218" s="44"/>
      <c r="DL218" s="44"/>
      <c r="DM218" s="21"/>
      <c r="DN218" s="44"/>
      <c r="DO218" s="44"/>
      <c r="DP218" s="44"/>
      <c r="DQ218" s="44"/>
      <c r="DR218" s="44"/>
      <c r="DS218" s="44"/>
      <c r="DT218" s="44"/>
      <c r="DU218" s="44"/>
      <c r="DV218" s="44"/>
      <c r="DW218" s="44"/>
      <c r="DX218" s="44"/>
      <c r="DY218" s="44"/>
      <c r="DZ218" s="44"/>
      <c r="EA218" s="44"/>
      <c r="EB218" s="21"/>
      <c r="EC218" s="44">
        <v>123651</v>
      </c>
      <c r="ED218" s="44"/>
      <c r="EE218" s="21">
        <v>-333261</v>
      </c>
      <c r="EF218" s="44"/>
      <c r="EG218" s="21">
        <v>142316</v>
      </c>
      <c r="EH218" s="44"/>
      <c r="EI218" s="21">
        <v>4323394</v>
      </c>
      <c r="EJ218" s="44"/>
      <c r="EK218" s="44"/>
      <c r="EL218" s="21"/>
      <c r="EM218" s="44">
        <v>-656635</v>
      </c>
      <c r="EN218" s="44"/>
      <c r="EO218" s="44">
        <v>204380</v>
      </c>
      <c r="EP218" s="21"/>
      <c r="EQ218" s="21"/>
      <c r="ER218" s="21"/>
      <c r="ES218" s="21"/>
      <c r="ET218" s="44"/>
      <c r="EU218" s="21"/>
      <c r="EV218" s="44"/>
      <c r="EW218" s="21"/>
      <c r="EX218" s="44"/>
      <c r="EY218" s="44"/>
      <c r="EZ218" s="21"/>
      <c r="FA218" s="21"/>
      <c r="FB218" s="44"/>
      <c r="FC218" s="44"/>
      <c r="FD218" s="21"/>
      <c r="FE218" s="112"/>
      <c r="FF218" s="44"/>
      <c r="FG218" s="44">
        <v>8351377</v>
      </c>
      <c r="FH218" s="44">
        <v>2450271</v>
      </c>
      <c r="FI218" s="44">
        <v>8902700</v>
      </c>
      <c r="FJ218" s="44">
        <v>572867</v>
      </c>
      <c r="FK218" s="44">
        <v>8130829</v>
      </c>
      <c r="FL218" s="44"/>
      <c r="FM218" s="44"/>
      <c r="FN218" s="44"/>
      <c r="FO218" s="44"/>
      <c r="FP218" s="44"/>
      <c r="FQ218" s="44"/>
      <c r="FR218" s="44"/>
      <c r="FS218" s="44"/>
      <c r="FT218" s="44">
        <v>84853</v>
      </c>
      <c r="FU218" s="44"/>
      <c r="FV218" s="21">
        <v>552940</v>
      </c>
      <c r="FW218" s="44"/>
      <c r="FX218" s="44">
        <v>120946</v>
      </c>
      <c r="FY218" s="44">
        <v>28578</v>
      </c>
      <c r="FZ218" s="44">
        <v>253078</v>
      </c>
      <c r="GA218" s="44">
        <v>38193</v>
      </c>
      <c r="GB218" s="44"/>
      <c r="GC218" s="44">
        <v>59196</v>
      </c>
      <c r="GD218" s="44">
        <v>679316</v>
      </c>
      <c r="GE218" s="44">
        <v>485227</v>
      </c>
      <c r="GF218" s="44">
        <v>315404</v>
      </c>
      <c r="GG218" s="44">
        <v>1141981</v>
      </c>
      <c r="GH218" s="44">
        <v>332157</v>
      </c>
      <c r="GI218" s="44">
        <v>186958</v>
      </c>
      <c r="GJ218" s="44">
        <v>76846</v>
      </c>
      <c r="GK218" s="44">
        <v>5546993</v>
      </c>
      <c r="GL218" s="44">
        <v>146905</v>
      </c>
      <c r="GM218" s="44">
        <v>1194765</v>
      </c>
      <c r="GN218" s="44">
        <v>57923</v>
      </c>
      <c r="GO218" s="44">
        <v>59644</v>
      </c>
      <c r="GP218" s="44"/>
      <c r="GQ218" s="44"/>
      <c r="GR218" s="44">
        <v>211616</v>
      </c>
      <c r="GS218" s="44">
        <v>2295421</v>
      </c>
      <c r="GT218" s="44"/>
      <c r="GU218" s="21">
        <v>689113</v>
      </c>
      <c r="GV218" s="44"/>
      <c r="GW218" s="44">
        <v>2576596</v>
      </c>
      <c r="GX218" s="44"/>
      <c r="GY218" s="44">
        <v>5561130</v>
      </c>
      <c r="GZ218" s="44">
        <v>17033699</v>
      </c>
      <c r="HA218" s="44">
        <v>1733</v>
      </c>
      <c r="HB218" s="44"/>
      <c r="HC218" s="44">
        <v>-11474302</v>
      </c>
      <c r="HD218" s="44">
        <v>5561130</v>
      </c>
      <c r="HE218" s="21"/>
      <c r="HF218" s="21"/>
      <c r="HG218" s="21">
        <v>8763958</v>
      </c>
      <c r="HH218" s="21"/>
      <c r="HI218" s="21">
        <v>134002</v>
      </c>
      <c r="HJ218" s="44">
        <v>4038770</v>
      </c>
      <c r="HK218" s="21"/>
      <c r="HL218" s="21">
        <v>1979891</v>
      </c>
      <c r="HM218" s="21">
        <v>6152663</v>
      </c>
      <c r="HN218" s="21">
        <v>-5463550</v>
      </c>
      <c r="HO218" s="21"/>
      <c r="HP218" s="44"/>
      <c r="HQ218" s="47"/>
      <c r="HR218" s="47"/>
      <c r="HS218" s="47"/>
      <c r="HT218" s="47" t="s">
        <v>1759</v>
      </c>
      <c r="HU218" s="47">
        <v>0</v>
      </c>
      <c r="HV218" s="47">
        <v>2152</v>
      </c>
      <c r="HW218" s="47">
        <v>0</v>
      </c>
      <c r="HX218" s="47">
        <v>14597</v>
      </c>
      <c r="HY218" s="47">
        <v>44032</v>
      </c>
      <c r="HZ218" s="47">
        <v>114913</v>
      </c>
      <c r="IA218" s="47">
        <v>0</v>
      </c>
      <c r="IB218" s="47">
        <v>0</v>
      </c>
      <c r="IC218" s="47">
        <v>0</v>
      </c>
      <c r="ID218"/>
      <c r="IE218" s="47">
        <v>3896</v>
      </c>
      <c r="IF218"/>
      <c r="IG218" s="47"/>
      <c r="IH218" s="47">
        <v>593</v>
      </c>
      <c r="II218">
        <v>8380</v>
      </c>
      <c r="IJ218">
        <v>6268</v>
      </c>
      <c r="IK218">
        <v>1216</v>
      </c>
      <c r="IL218">
        <v>30342</v>
      </c>
      <c r="IM218">
        <v>226389</v>
      </c>
      <c r="IN218">
        <v>0</v>
      </c>
      <c r="IO218">
        <v>0</v>
      </c>
      <c r="IP218">
        <v>0</v>
      </c>
      <c r="IQ218">
        <v>0</v>
      </c>
      <c r="IR218">
        <v>0</v>
      </c>
      <c r="IS218">
        <v>0</v>
      </c>
      <c r="IT218">
        <v>0</v>
      </c>
      <c r="IU218">
        <v>218048</v>
      </c>
      <c r="IV218">
        <v>0</v>
      </c>
      <c r="IW218">
        <v>898607</v>
      </c>
      <c r="IX218">
        <v>1837662</v>
      </c>
      <c r="IY218">
        <v>3116574</v>
      </c>
      <c r="IZ218">
        <v>0</v>
      </c>
      <c r="JA218">
        <v>0</v>
      </c>
      <c r="JB218">
        <v>0</v>
      </c>
      <c r="JC218"/>
      <c r="JD218">
        <v>113304</v>
      </c>
      <c r="JE218"/>
      <c r="JF218"/>
      <c r="JG218">
        <v>35100</v>
      </c>
      <c r="JH218">
        <v>225185</v>
      </c>
      <c r="JI218">
        <v>129264</v>
      </c>
      <c r="JJ218">
        <v>59584</v>
      </c>
      <c r="JK218">
        <v>1718049</v>
      </c>
      <c r="JL218">
        <v>8351377</v>
      </c>
      <c r="JM218">
        <v>0</v>
      </c>
      <c r="JN218">
        <v>0</v>
      </c>
      <c r="JO218">
        <v>0</v>
      </c>
      <c r="JP218">
        <v>0</v>
      </c>
      <c r="JQ218">
        <v>0</v>
      </c>
      <c r="JR218">
        <v>0</v>
      </c>
      <c r="JS218">
        <v>0</v>
      </c>
      <c r="JT218"/>
      <c r="JU218"/>
      <c r="JV218"/>
      <c r="JW218"/>
      <c r="JX218"/>
      <c r="JY218"/>
      <c r="JZ218"/>
      <c r="KA218"/>
      <c r="KB218"/>
      <c r="KC218"/>
      <c r="KD218"/>
      <c r="KE218"/>
      <c r="KF218">
        <v>131</v>
      </c>
      <c r="KG218">
        <v>199</v>
      </c>
      <c r="KH218">
        <v>84</v>
      </c>
      <c r="KI218">
        <v>101</v>
      </c>
      <c r="KJ218">
        <v>157</v>
      </c>
      <c r="KK218">
        <v>67</v>
      </c>
      <c r="KL218">
        <v>65</v>
      </c>
      <c r="KM218">
        <v>107</v>
      </c>
      <c r="KN218">
        <v>41</v>
      </c>
      <c r="KO218">
        <v>1</v>
      </c>
      <c r="KP218">
        <v>0</v>
      </c>
      <c r="KQ218">
        <v>0</v>
      </c>
      <c r="KR218">
        <v>0</v>
      </c>
      <c r="KS218">
        <v>0</v>
      </c>
      <c r="KT218">
        <v>1</v>
      </c>
      <c r="KU218">
        <v>1</v>
      </c>
      <c r="KV218">
        <v>0</v>
      </c>
      <c r="KW218">
        <v>0</v>
      </c>
      <c r="KX218">
        <v>0</v>
      </c>
      <c r="KY218">
        <v>0</v>
      </c>
      <c r="KZ218">
        <v>0</v>
      </c>
      <c r="LA218">
        <v>0</v>
      </c>
      <c r="LB218">
        <v>0</v>
      </c>
      <c r="LC218">
        <v>0</v>
      </c>
      <c r="LD218">
        <v>1</v>
      </c>
      <c r="LE218">
        <v>0</v>
      </c>
      <c r="LF218">
        <v>0</v>
      </c>
      <c r="LG218">
        <v>0</v>
      </c>
      <c r="LH218">
        <v>0</v>
      </c>
    </row>
    <row r="219" spans="1:320" s="34" customFormat="1" ht="15" customHeight="1" x14ac:dyDescent="0.25">
      <c r="A219" s="45">
        <v>206190106</v>
      </c>
      <c r="B219" s="45" t="s">
        <v>3032</v>
      </c>
      <c r="C219" s="46">
        <v>45292</v>
      </c>
      <c r="D219" s="46">
        <v>45657</v>
      </c>
      <c r="E219" s="47">
        <v>366</v>
      </c>
      <c r="F219" s="45" t="s">
        <v>883</v>
      </c>
      <c r="G219" s="45" t="s">
        <v>884</v>
      </c>
      <c r="H219" s="45" t="s">
        <v>1030</v>
      </c>
      <c r="I219" s="45" t="s">
        <v>886</v>
      </c>
      <c r="J219" s="45" t="s">
        <v>887</v>
      </c>
      <c r="K219" s="45" t="s">
        <v>1031</v>
      </c>
      <c r="L219" s="45" t="s">
        <v>2780</v>
      </c>
      <c r="M219" s="45" t="s">
        <v>3033</v>
      </c>
      <c r="N219" s="45" t="s">
        <v>3034</v>
      </c>
      <c r="O219" s="45" t="s">
        <v>1105</v>
      </c>
      <c r="P219" s="45" t="s">
        <v>3035</v>
      </c>
      <c r="Q219" s="45" t="s">
        <v>3036</v>
      </c>
      <c r="R219" t="s">
        <v>3037</v>
      </c>
      <c r="S219" s="45" t="s">
        <v>893</v>
      </c>
      <c r="T219"/>
      <c r="U219" s="47">
        <v>99</v>
      </c>
      <c r="V219" s="47">
        <v>99</v>
      </c>
      <c r="W219" s="47" t="s">
        <v>894</v>
      </c>
      <c r="X219" s="47">
        <v>36234</v>
      </c>
      <c r="Y219" s="47">
        <v>34523</v>
      </c>
      <c r="Z219" s="48">
        <v>207.57</v>
      </c>
      <c r="AA219" s="44">
        <v>210</v>
      </c>
      <c r="AB219" s="44">
        <v>206</v>
      </c>
      <c r="AC219" s="44">
        <v>3842</v>
      </c>
      <c r="AD219" s="44"/>
      <c r="AE219" s="44">
        <v>12390</v>
      </c>
      <c r="AF219" s="44">
        <v>17773</v>
      </c>
      <c r="AG219" s="44"/>
      <c r="AH219" s="47"/>
      <c r="AI219" s="47">
        <v>518</v>
      </c>
      <c r="AJ219"/>
      <c r="AK219" t="s">
        <v>895</v>
      </c>
      <c r="AL219">
        <v>34523</v>
      </c>
      <c r="AM219"/>
      <c r="AN219"/>
      <c r="AO219"/>
      <c r="AP219"/>
      <c r="AQ219"/>
      <c r="AR219" s="44"/>
      <c r="AS219" s="44"/>
      <c r="AT219" s="44"/>
      <c r="AU219" s="44">
        <v>9264025</v>
      </c>
      <c r="AV219" s="44">
        <v>1156223</v>
      </c>
      <c r="AW219" s="44">
        <v>-644080</v>
      </c>
      <c r="AX219" s="44">
        <v>750950</v>
      </c>
      <c r="AY219" s="44">
        <v>11815278</v>
      </c>
      <c r="AZ219" s="21">
        <v>12043760</v>
      </c>
      <c r="BA219" s="21">
        <v>-228482</v>
      </c>
      <c r="BB219" s="44"/>
      <c r="BC219" s="44"/>
      <c r="BD219" s="44"/>
      <c r="BE219" s="44">
        <v>-228482</v>
      </c>
      <c r="BF219" s="44">
        <v>1030500</v>
      </c>
      <c r="BG219" s="44"/>
      <c r="BH219" s="44">
        <v>3302000</v>
      </c>
      <c r="BI219" s="21">
        <v>4794025</v>
      </c>
      <c r="BJ219" s="21"/>
      <c r="BK219" s="21"/>
      <c r="BL219" s="21">
        <v>137500</v>
      </c>
      <c r="BM219" s="21"/>
      <c r="BN219" s="21">
        <v>9264025</v>
      </c>
      <c r="BO219" s="21"/>
      <c r="BP219" s="21"/>
      <c r="BQ219" s="44"/>
      <c r="BR219" s="21"/>
      <c r="BS219" s="44"/>
      <c r="BT219" s="21"/>
      <c r="BU219" s="44"/>
      <c r="BV219" s="21"/>
      <c r="BW219" s="44">
        <v>1156223</v>
      </c>
      <c r="BX219" s="21"/>
      <c r="BY219" s="21"/>
      <c r="BZ219" s="21"/>
      <c r="CA219" s="44"/>
      <c r="CB219" s="44"/>
      <c r="CC219" s="44"/>
      <c r="CD219" s="44"/>
      <c r="CE219" s="44"/>
      <c r="CF219" s="44"/>
      <c r="CG219" s="44"/>
      <c r="CH219" s="44"/>
      <c r="CI219" s="21"/>
      <c r="CJ219" s="44"/>
      <c r="CK219" s="21"/>
      <c r="CL219" s="44"/>
      <c r="CM219" s="44">
        <v>27986</v>
      </c>
      <c r="CN219" s="44">
        <v>0</v>
      </c>
      <c r="CO219" s="44">
        <v>403445</v>
      </c>
      <c r="CP219" s="44">
        <v>0</v>
      </c>
      <c r="CQ219" s="21">
        <v>382806</v>
      </c>
      <c r="CR219" s="44">
        <v>43580</v>
      </c>
      <c r="CS219" s="44">
        <v>273620</v>
      </c>
      <c r="CT219" s="44">
        <v>21918</v>
      </c>
      <c r="CU219" s="44"/>
      <c r="CV219" s="44">
        <v>2868</v>
      </c>
      <c r="CW219" s="21"/>
      <c r="CX219" s="21"/>
      <c r="CY219" s="21"/>
      <c r="CZ219" s="21"/>
      <c r="DA219" s="21"/>
      <c r="DB219" s="21"/>
      <c r="DC219" s="21"/>
      <c r="DD219" s="21"/>
      <c r="DE219" s="44"/>
      <c r="DF219" s="21"/>
      <c r="DG219" s="44"/>
      <c r="DH219" s="21"/>
      <c r="DI219" s="44"/>
      <c r="DJ219" s="44"/>
      <c r="DK219" s="44"/>
      <c r="DL219" s="44"/>
      <c r="DM219" s="21"/>
      <c r="DN219" s="44"/>
      <c r="DO219" s="44"/>
      <c r="DP219" s="44"/>
      <c r="DQ219" s="44"/>
      <c r="DR219" s="44"/>
      <c r="DS219" s="44"/>
      <c r="DT219" s="44"/>
      <c r="DU219" s="44"/>
      <c r="DV219" s="44"/>
      <c r="DW219" s="44"/>
      <c r="DX219" s="44"/>
      <c r="DY219" s="44"/>
      <c r="DZ219" s="44"/>
      <c r="EA219" s="44"/>
      <c r="EB219" s="21"/>
      <c r="EC219" s="44">
        <v>-758065</v>
      </c>
      <c r="ED219" s="44"/>
      <c r="EE219" s="21"/>
      <c r="EF219" s="44"/>
      <c r="EG219" s="21">
        <v>7709</v>
      </c>
      <c r="EH219" s="44"/>
      <c r="EI219" s="21">
        <v>106276</v>
      </c>
      <c r="EJ219" s="44"/>
      <c r="EK219" s="44"/>
      <c r="EL219" s="21"/>
      <c r="EM219" s="44"/>
      <c r="EN219" s="44"/>
      <c r="EO219" s="44"/>
      <c r="EP219" s="21"/>
      <c r="EQ219" s="21"/>
      <c r="ER219" s="21"/>
      <c r="ES219" s="21"/>
      <c r="ET219" s="44"/>
      <c r="EU219" s="21"/>
      <c r="EV219" s="44"/>
      <c r="EW219" s="21"/>
      <c r="EX219" s="44"/>
      <c r="EY219" s="44"/>
      <c r="EZ219" s="21"/>
      <c r="FA219" s="21"/>
      <c r="FB219" s="44"/>
      <c r="FC219" s="44"/>
      <c r="FD219" s="21"/>
      <c r="FE219" s="112"/>
      <c r="FF219" s="44"/>
      <c r="FG219" s="44">
        <v>3882930</v>
      </c>
      <c r="FH219" s="44">
        <v>1172798</v>
      </c>
      <c r="FI219" s="44">
        <v>6988032</v>
      </c>
      <c r="FJ219" s="44">
        <v>384187</v>
      </c>
      <c r="FK219" s="44">
        <v>5242197</v>
      </c>
      <c r="FL219" s="44"/>
      <c r="FM219" s="44"/>
      <c r="FN219" s="44"/>
      <c r="FO219" s="44"/>
      <c r="FP219" s="44"/>
      <c r="FQ219" s="44"/>
      <c r="FR219" s="44"/>
      <c r="FS219" s="44"/>
      <c r="FT219" s="44">
        <v>14395</v>
      </c>
      <c r="FU219" s="44"/>
      <c r="FV219" s="21">
        <v>207804</v>
      </c>
      <c r="FW219" s="44"/>
      <c r="FX219" s="44">
        <v>206825</v>
      </c>
      <c r="FY219" s="44">
        <v>3499</v>
      </c>
      <c r="FZ219" s="44">
        <v>50011</v>
      </c>
      <c r="GA219" s="44">
        <v>10171</v>
      </c>
      <c r="GB219" s="44"/>
      <c r="GC219" s="44">
        <v>2099</v>
      </c>
      <c r="GD219" s="44">
        <v>355235</v>
      </c>
      <c r="GE219" s="44">
        <v>314464</v>
      </c>
      <c r="GF219" s="44">
        <v>413455</v>
      </c>
      <c r="GG219" s="44">
        <v>1253907</v>
      </c>
      <c r="GH219" s="44">
        <v>136176</v>
      </c>
      <c r="GI219" s="44">
        <v>198993</v>
      </c>
      <c r="GJ219" s="44">
        <v>29111</v>
      </c>
      <c r="GK219" s="44">
        <v>2859862</v>
      </c>
      <c r="GL219" s="44">
        <v>36717</v>
      </c>
      <c r="GM219" s="44">
        <v>493028</v>
      </c>
      <c r="GN219" s="44">
        <v>90238</v>
      </c>
      <c r="GO219" s="44">
        <v>14930</v>
      </c>
      <c r="GP219" s="44"/>
      <c r="GQ219" s="44"/>
      <c r="GR219" s="44">
        <v>110643</v>
      </c>
      <c r="GS219" s="44">
        <v>1253565</v>
      </c>
      <c r="GT219" s="44"/>
      <c r="GU219" s="21">
        <v>331964</v>
      </c>
      <c r="GV219" s="44"/>
      <c r="GW219" s="44">
        <v>10547586</v>
      </c>
      <c r="GX219" s="44">
        <v>2788524</v>
      </c>
      <c r="GY219" s="44">
        <v>14921639</v>
      </c>
      <c r="GZ219" s="44">
        <v>8605086</v>
      </c>
      <c r="HA219" s="44"/>
      <c r="HB219" s="44"/>
      <c r="HC219" s="44">
        <v>6316553</v>
      </c>
      <c r="HD219" s="44">
        <v>14921639</v>
      </c>
      <c r="HE219" s="21"/>
      <c r="HF219" s="21">
        <v>10547586</v>
      </c>
      <c r="HG219" s="21">
        <v>5729251</v>
      </c>
      <c r="HH219" s="21"/>
      <c r="HI219" s="21">
        <v>0</v>
      </c>
      <c r="HJ219" s="44"/>
      <c r="HK219" s="21">
        <v>676986</v>
      </c>
      <c r="HL219" s="21">
        <v>561398</v>
      </c>
      <c r="HM219" s="21">
        <v>1238384</v>
      </c>
      <c r="HN219" s="21">
        <v>-906420</v>
      </c>
      <c r="HO219" s="21"/>
      <c r="HP219" s="44"/>
      <c r="HQ219" s="47"/>
      <c r="HR219" s="47"/>
      <c r="HS219" s="47"/>
      <c r="HT219" s="47">
        <v>0</v>
      </c>
      <c r="HU219" s="47">
        <v>0</v>
      </c>
      <c r="HV219" s="47">
        <v>1567</v>
      </c>
      <c r="HW219" s="47">
        <v>0</v>
      </c>
      <c r="HX219" s="47">
        <v>14580</v>
      </c>
      <c r="HY219" s="47">
        <v>35770</v>
      </c>
      <c r="HZ219" s="47">
        <v>58403</v>
      </c>
      <c r="IA219" s="47">
        <v>0</v>
      </c>
      <c r="IB219" s="47">
        <v>0</v>
      </c>
      <c r="IC219" s="47">
        <v>0</v>
      </c>
      <c r="ID219"/>
      <c r="IE219" s="47">
        <v>4893</v>
      </c>
      <c r="IF219"/>
      <c r="IG219" s="47"/>
      <c r="IH219" s="47"/>
      <c r="II219">
        <v>4059</v>
      </c>
      <c r="IJ219">
        <v>3766</v>
      </c>
      <c r="IK219">
        <v>496</v>
      </c>
      <c r="IL219">
        <v>7551</v>
      </c>
      <c r="IM219">
        <v>131085</v>
      </c>
      <c r="IN219">
        <v>0</v>
      </c>
      <c r="IO219">
        <v>1800</v>
      </c>
      <c r="IP219">
        <v>2402</v>
      </c>
      <c r="IQ219">
        <v>18714</v>
      </c>
      <c r="IR219">
        <v>0</v>
      </c>
      <c r="IS219">
        <v>0</v>
      </c>
      <c r="IT219">
        <v>22916</v>
      </c>
      <c r="IU219">
        <v>125368</v>
      </c>
      <c r="IV219">
        <v>0</v>
      </c>
      <c r="IW219">
        <v>576336</v>
      </c>
      <c r="IX219">
        <v>1306318</v>
      </c>
      <c r="IY219">
        <v>1267340</v>
      </c>
      <c r="IZ219">
        <v>0</v>
      </c>
      <c r="JA219">
        <v>0</v>
      </c>
      <c r="JB219">
        <v>0</v>
      </c>
      <c r="JC219"/>
      <c r="JD219">
        <v>113624</v>
      </c>
      <c r="JE219"/>
      <c r="JF219"/>
      <c r="JG219"/>
      <c r="JH219">
        <v>103944</v>
      </c>
      <c r="JI219">
        <v>79581</v>
      </c>
      <c r="JJ219">
        <v>18801</v>
      </c>
      <c r="JK219">
        <v>291618</v>
      </c>
      <c r="JL219">
        <v>3882930</v>
      </c>
      <c r="JM219">
        <v>0</v>
      </c>
      <c r="JN219">
        <v>54000</v>
      </c>
      <c r="JO219">
        <v>118449</v>
      </c>
      <c r="JP219">
        <v>554110</v>
      </c>
      <c r="JQ219">
        <v>0</v>
      </c>
      <c r="JR219">
        <v>0</v>
      </c>
      <c r="JS219">
        <v>726559</v>
      </c>
      <c r="JT219"/>
      <c r="JU219"/>
      <c r="JV219"/>
      <c r="JW219"/>
      <c r="JX219"/>
      <c r="JY219"/>
      <c r="JZ219"/>
      <c r="KA219"/>
      <c r="KB219"/>
      <c r="KC219"/>
      <c r="KD219"/>
      <c r="KE219"/>
      <c r="KF219">
        <v>65</v>
      </c>
      <c r="KG219">
        <v>101</v>
      </c>
      <c r="KH219">
        <v>57</v>
      </c>
      <c r="KI219">
        <v>54</v>
      </c>
      <c r="KJ219">
        <v>85</v>
      </c>
      <c r="KK219">
        <v>49</v>
      </c>
      <c r="KL219">
        <v>36</v>
      </c>
      <c r="KM219">
        <v>55</v>
      </c>
      <c r="KN219">
        <v>31</v>
      </c>
      <c r="KO219">
        <v>1</v>
      </c>
      <c r="KP219">
        <v>0</v>
      </c>
      <c r="KQ219">
        <v>0</v>
      </c>
      <c r="KR219">
        <v>0</v>
      </c>
      <c r="KS219">
        <v>1</v>
      </c>
      <c r="KT219">
        <v>0</v>
      </c>
      <c r="KU219">
        <v>1</v>
      </c>
      <c r="KV219">
        <v>0</v>
      </c>
      <c r="KW219">
        <v>0</v>
      </c>
      <c r="KX219">
        <v>0</v>
      </c>
      <c r="KY219">
        <v>0</v>
      </c>
      <c r="KZ219">
        <v>0</v>
      </c>
      <c r="LA219">
        <v>0</v>
      </c>
      <c r="LB219">
        <v>0</v>
      </c>
      <c r="LC219">
        <v>0</v>
      </c>
      <c r="LD219">
        <v>1</v>
      </c>
      <c r="LE219">
        <v>0</v>
      </c>
      <c r="LF219">
        <v>0</v>
      </c>
      <c r="LG219">
        <v>0</v>
      </c>
      <c r="LH219">
        <v>0</v>
      </c>
    </row>
    <row r="220" spans="1:320" s="34" customFormat="1" ht="15" customHeight="1" x14ac:dyDescent="0.25">
      <c r="A220" s="45">
        <v>206190109</v>
      </c>
      <c r="B220" s="45" t="s">
        <v>3038</v>
      </c>
      <c r="C220" s="46">
        <v>45292</v>
      </c>
      <c r="D220" s="46">
        <v>45657</v>
      </c>
      <c r="E220" s="47">
        <v>366</v>
      </c>
      <c r="F220" s="45" t="s">
        <v>883</v>
      </c>
      <c r="G220" s="45" t="s">
        <v>884</v>
      </c>
      <c r="H220" s="45" t="s">
        <v>1030</v>
      </c>
      <c r="I220" s="45" t="s">
        <v>886</v>
      </c>
      <c r="J220" s="45" t="s">
        <v>887</v>
      </c>
      <c r="K220" s="45" t="s">
        <v>1031</v>
      </c>
      <c r="L220" s="45" t="s">
        <v>2747</v>
      </c>
      <c r="M220" s="45" t="s">
        <v>3039</v>
      </c>
      <c r="N220" s="45" t="s">
        <v>3040</v>
      </c>
      <c r="O220" s="45" t="s">
        <v>2750</v>
      </c>
      <c r="P220" s="45" t="s">
        <v>3041</v>
      </c>
      <c r="Q220" s="45" t="s">
        <v>3042</v>
      </c>
      <c r="R220" t="s">
        <v>3043</v>
      </c>
      <c r="S220" s="45" t="s">
        <v>893</v>
      </c>
      <c r="T220"/>
      <c r="U220" s="47">
        <v>59</v>
      </c>
      <c r="V220" s="47">
        <v>59</v>
      </c>
      <c r="W220" s="47" t="s">
        <v>1728</v>
      </c>
      <c r="X220" s="47">
        <v>21594</v>
      </c>
      <c r="Y220" s="47">
        <v>20771</v>
      </c>
      <c r="Z220" s="48">
        <v>217.32</v>
      </c>
      <c r="AA220" s="44">
        <v>104</v>
      </c>
      <c r="AB220" s="44">
        <v>99</v>
      </c>
      <c r="AC220" s="44">
        <v>3757</v>
      </c>
      <c r="AD220" s="44">
        <v>449</v>
      </c>
      <c r="AE220" s="44">
        <v>539</v>
      </c>
      <c r="AF220" s="44">
        <v>15245</v>
      </c>
      <c r="AG220" s="44"/>
      <c r="AH220" s="47">
        <v>315</v>
      </c>
      <c r="AI220" s="47">
        <v>60</v>
      </c>
      <c r="AJ220">
        <v>406</v>
      </c>
      <c r="AK220" t="s">
        <v>895</v>
      </c>
      <c r="AL220">
        <v>20771</v>
      </c>
      <c r="AM220"/>
      <c r="AN220"/>
      <c r="AO220"/>
      <c r="AP220"/>
      <c r="AQ220"/>
      <c r="AR220" s="44"/>
      <c r="AS220" s="44"/>
      <c r="AT220" s="44"/>
      <c r="AU220" s="44">
        <v>6732210</v>
      </c>
      <c r="AV220" s="44">
        <v>2059241</v>
      </c>
      <c r="AW220" s="44">
        <v>-297310</v>
      </c>
      <c r="AX220" s="44">
        <v>65788</v>
      </c>
      <c r="AY220" s="44">
        <v>9154549</v>
      </c>
      <c r="AZ220" s="21">
        <v>8594752</v>
      </c>
      <c r="BA220" s="21">
        <v>559797</v>
      </c>
      <c r="BB220" s="44">
        <v>4367</v>
      </c>
      <c r="BC220" s="44">
        <v>12590</v>
      </c>
      <c r="BD220" s="44"/>
      <c r="BE220" s="44">
        <v>551574</v>
      </c>
      <c r="BF220" s="44">
        <v>1222899</v>
      </c>
      <c r="BG220" s="44">
        <v>115211</v>
      </c>
      <c r="BH220" s="44">
        <v>176743</v>
      </c>
      <c r="BI220" s="21">
        <v>4921084</v>
      </c>
      <c r="BJ220" s="21"/>
      <c r="BK220" s="21">
        <v>134084</v>
      </c>
      <c r="BL220" s="21">
        <v>20400</v>
      </c>
      <c r="BM220" s="21">
        <v>141789</v>
      </c>
      <c r="BN220" s="21">
        <v>6732210</v>
      </c>
      <c r="BO220" s="21"/>
      <c r="BP220" s="21"/>
      <c r="BQ220" s="44"/>
      <c r="BR220" s="21"/>
      <c r="BS220" s="44"/>
      <c r="BT220" s="21"/>
      <c r="BU220" s="44"/>
      <c r="BV220" s="21"/>
      <c r="BW220" s="44">
        <v>1827055</v>
      </c>
      <c r="BX220" s="21"/>
      <c r="BY220" s="21">
        <v>100206</v>
      </c>
      <c r="BZ220" s="21"/>
      <c r="CA220" s="44">
        <v>150</v>
      </c>
      <c r="CB220" s="44"/>
      <c r="CC220" s="44">
        <v>4716</v>
      </c>
      <c r="CD220" s="44"/>
      <c r="CE220" s="44"/>
      <c r="CF220" s="44"/>
      <c r="CG220" s="44">
        <v>124854</v>
      </c>
      <c r="CH220" s="44"/>
      <c r="CI220" s="21">
        <v>1570</v>
      </c>
      <c r="CJ220" s="44"/>
      <c r="CK220" s="21">
        <v>690</v>
      </c>
      <c r="CL220" s="44"/>
      <c r="CM220" s="44">
        <v>7410</v>
      </c>
      <c r="CN220" s="44">
        <v>1384</v>
      </c>
      <c r="CO220" s="44">
        <v>864790</v>
      </c>
      <c r="CP220" s="44">
        <v>0</v>
      </c>
      <c r="CQ220" s="21">
        <v>849205</v>
      </c>
      <c r="CR220" s="44">
        <v>110745</v>
      </c>
      <c r="CS220" s="44">
        <v>186758</v>
      </c>
      <c r="CT220" s="44">
        <v>14226</v>
      </c>
      <c r="CU220" s="44"/>
      <c r="CV220" s="44">
        <v>24723</v>
      </c>
      <c r="CW220" s="21"/>
      <c r="CX220" s="21"/>
      <c r="CY220" s="21"/>
      <c r="CZ220" s="21"/>
      <c r="DA220" s="21"/>
      <c r="DB220" s="21"/>
      <c r="DC220" s="21"/>
      <c r="DD220" s="21"/>
      <c r="DE220" s="44"/>
      <c r="DF220" s="21"/>
      <c r="DG220" s="44"/>
      <c r="DH220" s="21"/>
      <c r="DI220" s="44"/>
      <c r="DJ220" s="44"/>
      <c r="DK220" s="44"/>
      <c r="DL220" s="44"/>
      <c r="DM220" s="21"/>
      <c r="DN220" s="44"/>
      <c r="DO220" s="44"/>
      <c r="DP220" s="44"/>
      <c r="DQ220" s="44"/>
      <c r="DR220" s="44"/>
      <c r="DS220" s="44"/>
      <c r="DT220" s="44"/>
      <c r="DU220" s="44"/>
      <c r="DV220" s="44"/>
      <c r="DW220" s="44"/>
      <c r="DX220" s="44"/>
      <c r="DY220" s="44">
        <v>-2250</v>
      </c>
      <c r="DZ220" s="44"/>
      <c r="EA220" s="44"/>
      <c r="EB220" s="21"/>
      <c r="EC220" s="44">
        <v>-812697</v>
      </c>
      <c r="ED220" s="44"/>
      <c r="EE220" s="21">
        <v>25911</v>
      </c>
      <c r="EF220" s="44"/>
      <c r="EG220" s="21">
        <v>-271990</v>
      </c>
      <c r="EH220" s="44"/>
      <c r="EI220" s="21">
        <v>749518</v>
      </c>
      <c r="EJ220" s="44"/>
      <c r="EK220" s="44"/>
      <c r="EL220" s="21"/>
      <c r="EM220" s="44">
        <v>1523</v>
      </c>
      <c r="EN220" s="44"/>
      <c r="EO220" s="44">
        <v>12675</v>
      </c>
      <c r="EP220" s="21"/>
      <c r="EQ220" s="21"/>
      <c r="ER220" s="21"/>
      <c r="ES220" s="21"/>
      <c r="ET220" s="44"/>
      <c r="EU220" s="21"/>
      <c r="EV220" s="44"/>
      <c r="EW220" s="21"/>
      <c r="EX220" s="44"/>
      <c r="EY220" s="44"/>
      <c r="EZ220" s="21"/>
      <c r="FA220" s="21"/>
      <c r="FB220" s="44"/>
      <c r="FC220" s="44"/>
      <c r="FD220" s="21"/>
      <c r="FE220" s="112"/>
      <c r="FF220" s="44"/>
      <c r="FG220" s="44">
        <v>3718253</v>
      </c>
      <c r="FH220" s="44">
        <v>938399</v>
      </c>
      <c r="FI220" s="44">
        <v>3938100</v>
      </c>
      <c r="FJ220" s="44">
        <v>188284</v>
      </c>
      <c r="FK220" s="44">
        <v>3105511</v>
      </c>
      <c r="FL220" s="44"/>
      <c r="FM220" s="44"/>
      <c r="FN220" s="44"/>
      <c r="FO220" s="44"/>
      <c r="FP220" s="44"/>
      <c r="FQ220" s="44"/>
      <c r="FR220" s="44"/>
      <c r="FS220" s="44"/>
      <c r="FT220" s="44">
        <v>4289</v>
      </c>
      <c r="FU220" s="44">
        <v>2657</v>
      </c>
      <c r="FV220" s="21">
        <v>343318</v>
      </c>
      <c r="FW220" s="44"/>
      <c r="FX220" s="44">
        <v>325569</v>
      </c>
      <c r="FY220" s="44">
        <v>39109</v>
      </c>
      <c r="FZ220" s="44">
        <v>121402</v>
      </c>
      <c r="GA220" s="44">
        <v>9243</v>
      </c>
      <c r="GB220" s="44"/>
      <c r="GC220" s="44">
        <v>24915</v>
      </c>
      <c r="GD220" s="44">
        <v>307108</v>
      </c>
      <c r="GE220" s="44">
        <v>160356</v>
      </c>
      <c r="GF220" s="44">
        <v>142721</v>
      </c>
      <c r="GG220" s="44">
        <v>587987</v>
      </c>
      <c r="GH220" s="44">
        <v>63163</v>
      </c>
      <c r="GI220" s="44">
        <v>83134</v>
      </c>
      <c r="GJ220" s="44">
        <v>174561</v>
      </c>
      <c r="GK220" s="44">
        <v>2575956</v>
      </c>
      <c r="GL220" s="44">
        <v>42321</v>
      </c>
      <c r="GM220" s="44">
        <v>346554</v>
      </c>
      <c r="GN220" s="44">
        <v>41253</v>
      </c>
      <c r="GO220" s="44">
        <v>21472</v>
      </c>
      <c r="GP220" s="44"/>
      <c r="GQ220" s="44">
        <v>21351</v>
      </c>
      <c r="GR220" s="44">
        <v>50802</v>
      </c>
      <c r="GS220" s="44">
        <v>4689860</v>
      </c>
      <c r="GT220" s="44"/>
      <c r="GU220" s="21">
        <v>516401</v>
      </c>
      <c r="GV220" s="44">
        <v>687790</v>
      </c>
      <c r="GW220" s="44">
        <v>188179</v>
      </c>
      <c r="GX220" s="44">
        <v>1190536</v>
      </c>
      <c r="GY220" s="44">
        <v>7272766</v>
      </c>
      <c r="GZ220" s="44">
        <v>1141547</v>
      </c>
      <c r="HA220" s="44">
        <v>1225780</v>
      </c>
      <c r="HB220" s="44"/>
      <c r="HC220" s="44">
        <v>4905439</v>
      </c>
      <c r="HD220" s="44">
        <v>7272766</v>
      </c>
      <c r="HE220" s="21">
        <v>3583563</v>
      </c>
      <c r="HF220" s="21"/>
      <c r="HG220" s="21"/>
      <c r="HH220" s="21"/>
      <c r="HI220" s="21">
        <v>0</v>
      </c>
      <c r="HJ220" s="44"/>
      <c r="HK220" s="21">
        <v>511664</v>
      </c>
      <c r="HL220" s="21">
        <v>361404</v>
      </c>
      <c r="HM220" s="21">
        <v>873068</v>
      </c>
      <c r="HN220" s="21">
        <v>-356667</v>
      </c>
      <c r="HO220" s="21"/>
      <c r="HP220" s="44"/>
      <c r="HQ220" s="47"/>
      <c r="HR220" s="47"/>
      <c r="HS220" s="47"/>
      <c r="HT220" s="47" t="s">
        <v>2187</v>
      </c>
      <c r="HU220" s="47">
        <v>410956.92</v>
      </c>
      <c r="HV220" s="47">
        <v>1980</v>
      </c>
      <c r="HW220" s="47">
        <v>0</v>
      </c>
      <c r="HX220" s="47">
        <v>3349</v>
      </c>
      <c r="HY220" s="47">
        <v>18805</v>
      </c>
      <c r="HZ220" s="47">
        <v>49448</v>
      </c>
      <c r="IA220" s="47">
        <v>0</v>
      </c>
      <c r="IB220" s="47">
        <v>0</v>
      </c>
      <c r="IC220" s="47">
        <v>1966</v>
      </c>
      <c r="ID220"/>
      <c r="IE220" s="47">
        <v>1972</v>
      </c>
      <c r="IF220">
        <v>5669</v>
      </c>
      <c r="IG220" s="47">
        <v>5473</v>
      </c>
      <c r="IH220" s="47">
        <v>14960</v>
      </c>
      <c r="II220">
        <v>1862</v>
      </c>
      <c r="IJ220">
        <v>2799</v>
      </c>
      <c r="IK220">
        <v>2912</v>
      </c>
      <c r="IL220">
        <v>11033</v>
      </c>
      <c r="IM220">
        <v>122228</v>
      </c>
      <c r="IN220">
        <v>0</v>
      </c>
      <c r="IO220">
        <v>0</v>
      </c>
      <c r="IP220">
        <v>0</v>
      </c>
      <c r="IQ220">
        <v>0</v>
      </c>
      <c r="IR220">
        <v>0</v>
      </c>
      <c r="IS220">
        <v>0</v>
      </c>
      <c r="IT220">
        <v>0</v>
      </c>
      <c r="IU220">
        <v>169040</v>
      </c>
      <c r="IV220">
        <v>0</v>
      </c>
      <c r="IW220">
        <v>199963</v>
      </c>
      <c r="IX220">
        <v>734517</v>
      </c>
      <c r="IY220">
        <v>1137082</v>
      </c>
      <c r="IZ220">
        <v>0</v>
      </c>
      <c r="JA220">
        <v>0</v>
      </c>
      <c r="JB220">
        <v>113333</v>
      </c>
      <c r="JC220"/>
      <c r="JD220">
        <v>67893</v>
      </c>
      <c r="JE220">
        <v>100177</v>
      </c>
      <c r="JF220">
        <v>96577</v>
      </c>
      <c r="JG220">
        <v>318760</v>
      </c>
      <c r="JH220">
        <v>48373</v>
      </c>
      <c r="JI220">
        <v>58846</v>
      </c>
      <c r="JJ220">
        <v>138028</v>
      </c>
      <c r="JK220">
        <v>535664</v>
      </c>
      <c r="JL220">
        <v>3718253</v>
      </c>
      <c r="JM220">
        <v>0</v>
      </c>
      <c r="JN220">
        <v>0</v>
      </c>
      <c r="JO220">
        <v>0</v>
      </c>
      <c r="JP220">
        <v>0</v>
      </c>
      <c r="JQ220">
        <v>0</v>
      </c>
      <c r="JR220">
        <v>0</v>
      </c>
      <c r="JS220">
        <v>0</v>
      </c>
      <c r="JT220"/>
      <c r="JU220"/>
      <c r="JV220"/>
      <c r="JW220"/>
      <c r="JX220"/>
      <c r="JY220"/>
      <c r="JZ220"/>
      <c r="KA220"/>
      <c r="KB220"/>
      <c r="KC220"/>
      <c r="KD220"/>
      <c r="KE220"/>
      <c r="KF220">
        <v>77</v>
      </c>
      <c r="KG220">
        <v>102</v>
      </c>
      <c r="KH220">
        <v>58</v>
      </c>
      <c r="KI220">
        <v>50</v>
      </c>
      <c r="KJ220">
        <v>63</v>
      </c>
      <c r="KK220">
        <v>38</v>
      </c>
      <c r="KL220">
        <v>31</v>
      </c>
      <c r="KM220">
        <v>40</v>
      </c>
      <c r="KN220">
        <v>27</v>
      </c>
      <c r="KO220">
        <v>1</v>
      </c>
      <c r="KP220">
        <v>0</v>
      </c>
      <c r="KQ220">
        <v>0</v>
      </c>
      <c r="KR220">
        <v>1</v>
      </c>
      <c r="KS220">
        <v>0</v>
      </c>
      <c r="KT220">
        <v>0</v>
      </c>
      <c r="KU220">
        <v>1</v>
      </c>
      <c r="KV220">
        <v>0</v>
      </c>
      <c r="KW220">
        <v>0</v>
      </c>
      <c r="KX220">
        <v>0</v>
      </c>
      <c r="KY220">
        <v>0</v>
      </c>
      <c r="KZ220">
        <v>0</v>
      </c>
      <c r="LA220">
        <v>0</v>
      </c>
      <c r="LB220">
        <v>0</v>
      </c>
      <c r="LC220">
        <v>0</v>
      </c>
      <c r="LD220">
        <v>1</v>
      </c>
      <c r="LE220">
        <v>0</v>
      </c>
      <c r="LF220">
        <v>0</v>
      </c>
      <c r="LG220">
        <v>0</v>
      </c>
      <c r="LH220">
        <v>0</v>
      </c>
    </row>
    <row r="221" spans="1:320" s="34" customFormat="1" ht="15" customHeight="1" x14ac:dyDescent="0.25">
      <c r="A221" s="45">
        <v>206190111</v>
      </c>
      <c r="B221" s="45" t="s">
        <v>3044</v>
      </c>
      <c r="C221" s="46">
        <v>45292</v>
      </c>
      <c r="D221" s="46">
        <v>45657</v>
      </c>
      <c r="E221" s="47">
        <v>366</v>
      </c>
      <c r="F221" s="45" t="s">
        <v>883</v>
      </c>
      <c r="G221" s="45" t="s">
        <v>884</v>
      </c>
      <c r="H221" s="45" t="s">
        <v>1030</v>
      </c>
      <c r="I221" s="45" t="s">
        <v>886</v>
      </c>
      <c r="J221" s="45" t="s">
        <v>887</v>
      </c>
      <c r="K221" s="45" t="s">
        <v>1031</v>
      </c>
      <c r="L221" s="45" t="s">
        <v>2709</v>
      </c>
      <c r="M221" s="45" t="s">
        <v>3045</v>
      </c>
      <c r="N221" s="45" t="s">
        <v>3046</v>
      </c>
      <c r="O221" s="45" t="s">
        <v>1034</v>
      </c>
      <c r="P221" s="45" t="s">
        <v>3047</v>
      </c>
      <c r="Q221" s="45" t="s">
        <v>3048</v>
      </c>
      <c r="R221" t="s">
        <v>3049</v>
      </c>
      <c r="S221" s="45" t="s">
        <v>893</v>
      </c>
      <c r="T221"/>
      <c r="U221" s="47">
        <v>99</v>
      </c>
      <c r="V221" s="47">
        <v>99</v>
      </c>
      <c r="W221" s="47" t="s">
        <v>894</v>
      </c>
      <c r="X221" s="47">
        <v>36234</v>
      </c>
      <c r="Y221" s="47">
        <v>34168</v>
      </c>
      <c r="Z221" s="48">
        <v>218.44</v>
      </c>
      <c r="AA221" s="44">
        <v>289</v>
      </c>
      <c r="AB221" s="44">
        <v>291</v>
      </c>
      <c r="AC221" s="44">
        <v>9386</v>
      </c>
      <c r="AD221" s="44">
        <v>1961</v>
      </c>
      <c r="AE221" s="44">
        <v>1908</v>
      </c>
      <c r="AF221" s="44">
        <v>20124</v>
      </c>
      <c r="AG221" s="44"/>
      <c r="AH221" s="47">
        <v>44</v>
      </c>
      <c r="AI221" s="47">
        <v>31</v>
      </c>
      <c r="AJ221">
        <v>714</v>
      </c>
      <c r="AK221" t="s">
        <v>895</v>
      </c>
      <c r="AL221">
        <v>34168</v>
      </c>
      <c r="AM221"/>
      <c r="AN221"/>
      <c r="AO221"/>
      <c r="AP221"/>
      <c r="AQ221"/>
      <c r="AR221" s="44"/>
      <c r="AS221" s="44"/>
      <c r="AT221" s="44"/>
      <c r="AU221" s="44">
        <v>22137242</v>
      </c>
      <c r="AV221" s="44">
        <v>5738748</v>
      </c>
      <c r="AW221" s="44">
        <v>9550374</v>
      </c>
      <c r="AX221" s="44">
        <v>7289</v>
      </c>
      <c r="AY221" s="44">
        <v>18332905</v>
      </c>
      <c r="AZ221" s="21">
        <v>15836423</v>
      </c>
      <c r="BA221" s="21">
        <v>2496482</v>
      </c>
      <c r="BB221" s="44">
        <v>-2</v>
      </c>
      <c r="BC221" s="44"/>
      <c r="BD221" s="44"/>
      <c r="BE221" s="44">
        <v>2496480</v>
      </c>
      <c r="BF221" s="44">
        <v>11732500</v>
      </c>
      <c r="BG221" s="44">
        <v>2451250</v>
      </c>
      <c r="BH221" s="44">
        <v>664720</v>
      </c>
      <c r="BI221" s="21">
        <v>6976747</v>
      </c>
      <c r="BJ221" s="21"/>
      <c r="BK221" s="21">
        <v>55000</v>
      </c>
      <c r="BL221" s="21">
        <v>10695</v>
      </c>
      <c r="BM221" s="21">
        <v>246330</v>
      </c>
      <c r="BN221" s="21">
        <v>22137242</v>
      </c>
      <c r="BO221" s="21"/>
      <c r="BP221" s="21"/>
      <c r="BQ221" s="44"/>
      <c r="BR221" s="21"/>
      <c r="BS221" s="44"/>
      <c r="BT221" s="21"/>
      <c r="BU221" s="44"/>
      <c r="BV221" s="21"/>
      <c r="BW221" s="44">
        <v>5117784</v>
      </c>
      <c r="BX221" s="21"/>
      <c r="BY221" s="21">
        <v>578288</v>
      </c>
      <c r="BZ221" s="21"/>
      <c r="CA221" s="44">
        <v>25739</v>
      </c>
      <c r="CB221" s="44"/>
      <c r="CC221" s="44">
        <v>495</v>
      </c>
      <c r="CD221" s="44"/>
      <c r="CE221" s="44"/>
      <c r="CF221" s="44"/>
      <c r="CG221" s="44">
        <v>16442</v>
      </c>
      <c r="CH221" s="44"/>
      <c r="CI221" s="21"/>
      <c r="CJ221" s="44"/>
      <c r="CK221" s="21"/>
      <c r="CL221" s="44"/>
      <c r="CM221" s="44">
        <v>0</v>
      </c>
      <c r="CN221" s="44">
        <v>0</v>
      </c>
      <c r="CO221" s="44">
        <v>2474550</v>
      </c>
      <c r="CP221" s="44">
        <v>28039</v>
      </c>
      <c r="CQ221" s="21">
        <v>2128605</v>
      </c>
      <c r="CR221" s="44">
        <v>611920</v>
      </c>
      <c r="CS221" s="44">
        <v>382714</v>
      </c>
      <c r="CT221" s="44">
        <v>44589</v>
      </c>
      <c r="CU221" s="44"/>
      <c r="CV221" s="44">
        <v>68331</v>
      </c>
      <c r="CW221" s="21"/>
      <c r="CX221" s="21"/>
      <c r="CY221" s="21"/>
      <c r="CZ221" s="21"/>
      <c r="DA221" s="21"/>
      <c r="DB221" s="21"/>
      <c r="DC221" s="21"/>
      <c r="DD221" s="21"/>
      <c r="DE221" s="44"/>
      <c r="DF221" s="21"/>
      <c r="DG221" s="44"/>
      <c r="DH221" s="21"/>
      <c r="DI221" s="44"/>
      <c r="DJ221" s="44"/>
      <c r="DK221" s="44"/>
      <c r="DL221" s="44"/>
      <c r="DM221" s="21"/>
      <c r="DN221" s="44"/>
      <c r="DO221" s="44"/>
      <c r="DP221" s="44"/>
      <c r="DQ221" s="44"/>
      <c r="DR221" s="44"/>
      <c r="DS221" s="44"/>
      <c r="DT221" s="44"/>
      <c r="DU221" s="44"/>
      <c r="DV221" s="44"/>
      <c r="DW221" s="44"/>
      <c r="DX221" s="44"/>
      <c r="DY221" s="44"/>
      <c r="DZ221" s="44"/>
      <c r="EA221" s="44"/>
      <c r="EB221" s="21"/>
      <c r="EC221" s="44">
        <v>6444387</v>
      </c>
      <c r="ED221" s="44"/>
      <c r="EE221" s="21">
        <v>1983536</v>
      </c>
      <c r="EF221" s="44"/>
      <c r="EG221" s="21">
        <v>-106823</v>
      </c>
      <c r="EH221" s="44"/>
      <c r="EI221" s="21">
        <v>1125747</v>
      </c>
      <c r="EJ221" s="44"/>
      <c r="EK221" s="44"/>
      <c r="EL221" s="21"/>
      <c r="EM221" s="44">
        <v>54467</v>
      </c>
      <c r="EN221" s="44"/>
      <c r="EO221" s="44">
        <v>49060</v>
      </c>
      <c r="EP221" s="21"/>
      <c r="EQ221" s="21"/>
      <c r="ER221" s="21"/>
      <c r="ES221" s="21"/>
      <c r="ET221" s="44"/>
      <c r="EU221" s="21"/>
      <c r="EV221" s="44"/>
      <c r="EW221" s="21"/>
      <c r="EX221" s="44"/>
      <c r="EY221" s="44"/>
      <c r="EZ221" s="21"/>
      <c r="FA221" s="21"/>
      <c r="FB221" s="44"/>
      <c r="FC221" s="44"/>
      <c r="FD221" s="21"/>
      <c r="FE221" s="112"/>
      <c r="FF221" s="44"/>
      <c r="FG221" s="44">
        <v>7555114</v>
      </c>
      <c r="FH221" s="44">
        <v>1706089</v>
      </c>
      <c r="FI221" s="44">
        <v>6575220</v>
      </c>
      <c r="FJ221" s="44">
        <v>171984</v>
      </c>
      <c r="FK221" s="44">
        <v>5721511</v>
      </c>
      <c r="FL221" s="44"/>
      <c r="FM221" s="44"/>
      <c r="FN221" s="44"/>
      <c r="FO221" s="44"/>
      <c r="FP221" s="44"/>
      <c r="FQ221" s="44"/>
      <c r="FR221" s="44"/>
      <c r="FS221" s="44"/>
      <c r="FT221" s="44">
        <v>5979</v>
      </c>
      <c r="FU221" s="44"/>
      <c r="FV221" s="21">
        <v>581775</v>
      </c>
      <c r="FW221" s="44">
        <v>26772</v>
      </c>
      <c r="FX221" s="44">
        <v>534680</v>
      </c>
      <c r="FY221" s="44">
        <v>94243</v>
      </c>
      <c r="FZ221" s="44">
        <v>244246</v>
      </c>
      <c r="GA221" s="44">
        <v>31966</v>
      </c>
      <c r="GB221" s="44"/>
      <c r="GC221" s="44">
        <v>59272</v>
      </c>
      <c r="GD221" s="44">
        <v>423674</v>
      </c>
      <c r="GE221" s="44">
        <v>327908</v>
      </c>
      <c r="GF221" s="44">
        <v>110426</v>
      </c>
      <c r="GG221" s="44">
        <v>891564</v>
      </c>
      <c r="GH221" s="44">
        <v>87279</v>
      </c>
      <c r="GI221" s="44">
        <v>104332</v>
      </c>
      <c r="GJ221" s="44">
        <v>138802</v>
      </c>
      <c r="GK221" s="44">
        <v>4686258</v>
      </c>
      <c r="GL221" s="44">
        <v>15349</v>
      </c>
      <c r="GM221" s="44">
        <v>1419026</v>
      </c>
      <c r="GN221" s="44">
        <v>74366</v>
      </c>
      <c r="GO221" s="44">
        <v>20167</v>
      </c>
      <c r="GP221" s="44"/>
      <c r="GQ221" s="44">
        <v>13493</v>
      </c>
      <c r="GR221" s="44">
        <v>223335</v>
      </c>
      <c r="GS221" s="44">
        <v>8052476</v>
      </c>
      <c r="GT221" s="44"/>
      <c r="GU221" s="21">
        <v>48045</v>
      </c>
      <c r="GV221" s="44"/>
      <c r="GW221" s="44"/>
      <c r="GX221" s="44"/>
      <c r="GY221" s="44">
        <v>8100521</v>
      </c>
      <c r="GZ221" s="44">
        <v>2733656</v>
      </c>
      <c r="HA221" s="44"/>
      <c r="HB221" s="44"/>
      <c r="HC221" s="44">
        <v>5366865</v>
      </c>
      <c r="HD221" s="44">
        <v>8100521</v>
      </c>
      <c r="HE221" s="21">
        <v>5793580</v>
      </c>
      <c r="HF221" s="21"/>
      <c r="HG221" s="21"/>
      <c r="HH221" s="21"/>
      <c r="HI221" s="21">
        <v>0</v>
      </c>
      <c r="HJ221" s="44"/>
      <c r="HK221" s="21"/>
      <c r="HL221" s="21">
        <v>77609</v>
      </c>
      <c r="HM221" s="21">
        <v>77609</v>
      </c>
      <c r="HN221" s="21">
        <v>-29564</v>
      </c>
      <c r="HO221" s="21"/>
      <c r="HP221" s="44"/>
      <c r="HQ221" s="47"/>
      <c r="HR221" s="47"/>
      <c r="HS221" s="47"/>
      <c r="HT221" s="47" t="s">
        <v>1799</v>
      </c>
      <c r="HU221" s="47">
        <v>27336.560000000001</v>
      </c>
      <c r="HV221" s="47">
        <v>2014</v>
      </c>
      <c r="HW221" s="47">
        <v>0</v>
      </c>
      <c r="HX221" s="47">
        <v>6363</v>
      </c>
      <c r="HY221" s="47">
        <v>32585</v>
      </c>
      <c r="HZ221" s="47">
        <v>83588</v>
      </c>
      <c r="IA221" s="47">
        <v>0</v>
      </c>
      <c r="IB221" s="47">
        <v>0</v>
      </c>
      <c r="IC221" s="47">
        <v>0</v>
      </c>
      <c r="ID221">
        <v>19800</v>
      </c>
      <c r="IE221" s="47">
        <v>1999</v>
      </c>
      <c r="IF221">
        <v>11679</v>
      </c>
      <c r="IG221" s="47">
        <v>3483</v>
      </c>
      <c r="IH221" s="47">
        <v>17284</v>
      </c>
      <c r="II221">
        <v>2035</v>
      </c>
      <c r="IJ221">
        <v>3205</v>
      </c>
      <c r="IK221">
        <v>2025</v>
      </c>
      <c r="IL221">
        <v>15219</v>
      </c>
      <c r="IM221">
        <v>201279</v>
      </c>
      <c r="IN221">
        <v>0</v>
      </c>
      <c r="IO221">
        <v>0</v>
      </c>
      <c r="IP221">
        <v>0</v>
      </c>
      <c r="IQ221">
        <v>0</v>
      </c>
      <c r="IR221">
        <v>0</v>
      </c>
      <c r="IS221">
        <v>0</v>
      </c>
      <c r="IT221">
        <v>0</v>
      </c>
      <c r="IU221">
        <v>198781</v>
      </c>
      <c r="IV221">
        <v>0</v>
      </c>
      <c r="IW221">
        <v>373744</v>
      </c>
      <c r="IX221">
        <v>1409980</v>
      </c>
      <c r="IY221">
        <v>2125600</v>
      </c>
      <c r="IZ221">
        <v>0</v>
      </c>
      <c r="JA221">
        <v>0</v>
      </c>
      <c r="JB221">
        <v>0</v>
      </c>
      <c r="JC221">
        <v>1023499</v>
      </c>
      <c r="JD221">
        <v>82943</v>
      </c>
      <c r="JE221">
        <v>214789</v>
      </c>
      <c r="JF221">
        <v>61949</v>
      </c>
      <c r="JG221">
        <v>382151</v>
      </c>
      <c r="JH221">
        <v>69539</v>
      </c>
      <c r="JI221">
        <v>72205</v>
      </c>
      <c r="JJ221">
        <v>105854</v>
      </c>
      <c r="JK221">
        <v>1434080</v>
      </c>
      <c r="JL221">
        <v>7555114</v>
      </c>
      <c r="JM221">
        <v>0</v>
      </c>
      <c r="JN221">
        <v>0</v>
      </c>
      <c r="JO221">
        <v>0</v>
      </c>
      <c r="JP221">
        <v>0</v>
      </c>
      <c r="JQ221">
        <v>0</v>
      </c>
      <c r="JR221">
        <v>0</v>
      </c>
      <c r="JS221">
        <v>0</v>
      </c>
      <c r="JT221"/>
      <c r="JU221"/>
      <c r="JV221"/>
      <c r="JW221"/>
      <c r="JX221"/>
      <c r="JY221">
        <v>19800</v>
      </c>
      <c r="JZ221"/>
      <c r="KA221"/>
      <c r="KB221"/>
      <c r="KC221"/>
      <c r="KD221"/>
      <c r="KE221">
        <v>1023499</v>
      </c>
      <c r="KF221">
        <v>120</v>
      </c>
      <c r="KG221">
        <v>207</v>
      </c>
      <c r="KH221">
        <v>78</v>
      </c>
      <c r="KI221">
        <v>86</v>
      </c>
      <c r="KJ221">
        <v>163</v>
      </c>
      <c r="KK221">
        <v>51</v>
      </c>
      <c r="KL221">
        <v>49</v>
      </c>
      <c r="KM221">
        <v>98</v>
      </c>
      <c r="KN221">
        <v>28</v>
      </c>
      <c r="KO221">
        <v>1</v>
      </c>
      <c r="KP221">
        <v>0</v>
      </c>
      <c r="KQ221">
        <v>0</v>
      </c>
      <c r="KR221">
        <v>0</v>
      </c>
      <c r="KS221">
        <v>1</v>
      </c>
      <c r="KT221">
        <v>0</v>
      </c>
      <c r="KU221">
        <v>1</v>
      </c>
      <c r="KV221">
        <v>0</v>
      </c>
      <c r="KW221">
        <v>0</v>
      </c>
      <c r="KX221">
        <v>0</v>
      </c>
      <c r="KY221">
        <v>0</v>
      </c>
      <c r="KZ221">
        <v>0</v>
      </c>
      <c r="LA221">
        <v>0</v>
      </c>
      <c r="LB221">
        <v>0</v>
      </c>
      <c r="LC221">
        <v>0</v>
      </c>
      <c r="LD221">
        <v>1</v>
      </c>
      <c r="LE221">
        <v>0</v>
      </c>
      <c r="LF221">
        <v>0</v>
      </c>
      <c r="LG221">
        <v>0</v>
      </c>
      <c r="LH221">
        <v>0</v>
      </c>
    </row>
    <row r="222" spans="1:320" s="34" customFormat="1" ht="15" customHeight="1" x14ac:dyDescent="0.25">
      <c r="A222" s="45">
        <v>206190112</v>
      </c>
      <c r="B222" s="45" t="s">
        <v>3050</v>
      </c>
      <c r="C222" s="46">
        <v>45292</v>
      </c>
      <c r="D222" s="46">
        <v>45657</v>
      </c>
      <c r="E222" s="47">
        <v>366</v>
      </c>
      <c r="F222" s="45" t="s">
        <v>883</v>
      </c>
      <c r="G222" s="45" t="s">
        <v>884</v>
      </c>
      <c r="H222" s="45" t="s">
        <v>1030</v>
      </c>
      <c r="I222" s="45" t="s">
        <v>886</v>
      </c>
      <c r="J222" s="45" t="s">
        <v>887</v>
      </c>
      <c r="K222" s="45" t="s">
        <v>1031</v>
      </c>
      <c r="L222" s="45" t="s">
        <v>2747</v>
      </c>
      <c r="M222" s="45" t="s">
        <v>3051</v>
      </c>
      <c r="N222" s="45" t="s">
        <v>3052</v>
      </c>
      <c r="O222" s="45" t="s">
        <v>3053</v>
      </c>
      <c r="P222" s="45" t="s">
        <v>3054</v>
      </c>
      <c r="Q222" s="45" t="s">
        <v>3055</v>
      </c>
      <c r="R222" t="s">
        <v>3056</v>
      </c>
      <c r="S222" s="45" t="s">
        <v>893</v>
      </c>
      <c r="T222"/>
      <c r="U222" s="47">
        <v>69</v>
      </c>
      <c r="V222" s="47">
        <v>69</v>
      </c>
      <c r="W222" s="47" t="s">
        <v>894</v>
      </c>
      <c r="X222" s="47">
        <v>25254</v>
      </c>
      <c r="Y222" s="47">
        <v>22429</v>
      </c>
      <c r="Z222" s="48">
        <v>203.16</v>
      </c>
      <c r="AA222" s="44">
        <v>112</v>
      </c>
      <c r="AB222" s="44">
        <v>102</v>
      </c>
      <c r="AC222" s="44">
        <v>2617</v>
      </c>
      <c r="AD222" s="44">
        <v>1214</v>
      </c>
      <c r="AE222" s="44">
        <v>837</v>
      </c>
      <c r="AF222" s="44">
        <v>15688</v>
      </c>
      <c r="AG222" s="44"/>
      <c r="AH222" s="47">
        <v>291</v>
      </c>
      <c r="AI222" s="47">
        <v>1166</v>
      </c>
      <c r="AJ222">
        <v>616</v>
      </c>
      <c r="AK222" t="s">
        <v>895</v>
      </c>
      <c r="AL222">
        <v>22429</v>
      </c>
      <c r="AM222"/>
      <c r="AN222"/>
      <c r="AO222"/>
      <c r="AP222"/>
      <c r="AQ222"/>
      <c r="AR222" s="44"/>
      <c r="AS222" s="44"/>
      <c r="AT222" s="44"/>
      <c r="AU222" s="44">
        <v>7936240</v>
      </c>
      <c r="AV222" s="44">
        <v>1697546</v>
      </c>
      <c r="AW222" s="44">
        <v>673745</v>
      </c>
      <c r="AX222" s="44">
        <v>11595</v>
      </c>
      <c r="AY222" s="44">
        <v>8971636</v>
      </c>
      <c r="AZ222" s="21">
        <v>9305205</v>
      </c>
      <c r="BA222" s="21">
        <v>-333569</v>
      </c>
      <c r="BB222" s="44">
        <v>12443</v>
      </c>
      <c r="BC222" s="44">
        <v>12590</v>
      </c>
      <c r="BD222" s="44"/>
      <c r="BE222" s="44">
        <v>-333716</v>
      </c>
      <c r="BF222" s="44">
        <v>900161</v>
      </c>
      <c r="BG222" s="44"/>
      <c r="BH222" s="44">
        <v>305797</v>
      </c>
      <c r="BI222" s="21">
        <v>5608884</v>
      </c>
      <c r="BJ222" s="21"/>
      <c r="BK222" s="21">
        <v>526734</v>
      </c>
      <c r="BL222" s="21">
        <v>382396</v>
      </c>
      <c r="BM222" s="21">
        <v>212268</v>
      </c>
      <c r="BN222" s="21">
        <v>7936240</v>
      </c>
      <c r="BO222" s="21"/>
      <c r="BP222" s="21"/>
      <c r="BQ222" s="44"/>
      <c r="BR222" s="21"/>
      <c r="BS222" s="44"/>
      <c r="BT222" s="21"/>
      <c r="BU222" s="44"/>
      <c r="BV222" s="21"/>
      <c r="BW222" s="44">
        <v>1199417</v>
      </c>
      <c r="BX222" s="21"/>
      <c r="BY222" s="21"/>
      <c r="BZ222" s="21"/>
      <c r="CA222" s="44"/>
      <c r="CB222" s="44"/>
      <c r="CC222" s="44">
        <v>14207</v>
      </c>
      <c r="CD222" s="44"/>
      <c r="CE222" s="44"/>
      <c r="CF222" s="44"/>
      <c r="CG222" s="44">
        <v>480920</v>
      </c>
      <c r="CH222" s="44"/>
      <c r="CI222" s="21">
        <v>2620</v>
      </c>
      <c r="CJ222" s="44"/>
      <c r="CK222" s="21">
        <v>382</v>
      </c>
      <c r="CL222" s="44"/>
      <c r="CM222" s="44">
        <v>11954</v>
      </c>
      <c r="CN222" s="44">
        <v>1676</v>
      </c>
      <c r="CO222" s="44">
        <v>729405</v>
      </c>
      <c r="CP222" s="44">
        <v>0</v>
      </c>
      <c r="CQ222" s="21">
        <v>715850</v>
      </c>
      <c r="CR222" s="44">
        <v>94625</v>
      </c>
      <c r="CS222" s="44">
        <v>114614</v>
      </c>
      <c r="CT222" s="44">
        <v>11509</v>
      </c>
      <c r="CU222" s="44"/>
      <c r="CV222" s="44">
        <v>17913</v>
      </c>
      <c r="CW222" s="21"/>
      <c r="CX222" s="21"/>
      <c r="CY222" s="21"/>
      <c r="CZ222" s="21"/>
      <c r="DA222" s="21"/>
      <c r="DB222" s="21"/>
      <c r="DC222" s="21"/>
      <c r="DD222" s="21"/>
      <c r="DE222" s="44"/>
      <c r="DF222" s="21"/>
      <c r="DG222" s="44"/>
      <c r="DH222" s="21"/>
      <c r="DI222" s="44"/>
      <c r="DJ222" s="44"/>
      <c r="DK222" s="44"/>
      <c r="DL222" s="44"/>
      <c r="DM222" s="21"/>
      <c r="DN222" s="44"/>
      <c r="DO222" s="44"/>
      <c r="DP222" s="44"/>
      <c r="DQ222" s="44"/>
      <c r="DR222" s="44"/>
      <c r="DS222" s="44"/>
      <c r="DT222" s="44"/>
      <c r="DU222" s="44"/>
      <c r="DV222" s="44"/>
      <c r="DW222" s="44"/>
      <c r="DX222" s="44"/>
      <c r="DY222" s="44">
        <v>-600</v>
      </c>
      <c r="DZ222" s="44"/>
      <c r="EA222" s="44"/>
      <c r="EB222" s="21"/>
      <c r="EC222" s="44">
        <v>-413638</v>
      </c>
      <c r="ED222" s="44"/>
      <c r="EE222" s="21">
        <v>-13596</v>
      </c>
      <c r="EF222" s="44"/>
      <c r="EG222" s="21">
        <v>-67481</v>
      </c>
      <c r="EH222" s="44"/>
      <c r="EI222" s="21">
        <v>908673</v>
      </c>
      <c r="EJ222" s="44"/>
      <c r="EK222" s="44"/>
      <c r="EL222" s="21"/>
      <c r="EM222" s="44">
        <v>234497</v>
      </c>
      <c r="EN222" s="44"/>
      <c r="EO222" s="44">
        <v>25890</v>
      </c>
      <c r="EP222" s="21"/>
      <c r="EQ222" s="21"/>
      <c r="ER222" s="21"/>
      <c r="ES222" s="21"/>
      <c r="ET222" s="44"/>
      <c r="EU222" s="21"/>
      <c r="EV222" s="44"/>
      <c r="EW222" s="21"/>
      <c r="EX222" s="44"/>
      <c r="EY222" s="44"/>
      <c r="EZ222" s="21"/>
      <c r="FA222" s="21"/>
      <c r="FB222" s="44"/>
      <c r="FC222" s="44"/>
      <c r="FD222" s="21"/>
      <c r="FE222" s="112"/>
      <c r="FF222" s="44"/>
      <c r="FG222" s="44">
        <v>4156289</v>
      </c>
      <c r="FH222" s="44">
        <v>1079585</v>
      </c>
      <c r="FI222" s="44">
        <v>4069331</v>
      </c>
      <c r="FJ222" s="44">
        <v>244995</v>
      </c>
      <c r="FK222" s="44">
        <v>3641900</v>
      </c>
      <c r="FL222" s="44"/>
      <c r="FM222" s="44"/>
      <c r="FN222" s="44"/>
      <c r="FO222" s="44"/>
      <c r="FP222" s="44"/>
      <c r="FQ222" s="44"/>
      <c r="FR222" s="44"/>
      <c r="FS222" s="44"/>
      <c r="FT222" s="44">
        <v>7969</v>
      </c>
      <c r="FU222" s="44">
        <v>4380</v>
      </c>
      <c r="FV222" s="21">
        <v>283010</v>
      </c>
      <c r="FW222" s="44"/>
      <c r="FX222" s="44">
        <v>249279</v>
      </c>
      <c r="FY222" s="44">
        <v>39801</v>
      </c>
      <c r="FZ222" s="44">
        <v>70633</v>
      </c>
      <c r="GA222" s="44">
        <v>4280</v>
      </c>
      <c r="GB222" s="44"/>
      <c r="GC222" s="44">
        <v>14581</v>
      </c>
      <c r="GD222" s="44">
        <v>304472</v>
      </c>
      <c r="GE222" s="44">
        <v>189428</v>
      </c>
      <c r="GF222" s="44">
        <v>137011</v>
      </c>
      <c r="GG222" s="44">
        <v>617333</v>
      </c>
      <c r="GH222" s="44">
        <v>91770</v>
      </c>
      <c r="GI222" s="44">
        <v>138762</v>
      </c>
      <c r="GJ222" s="44">
        <v>201992</v>
      </c>
      <c r="GK222" s="44">
        <v>2573227</v>
      </c>
      <c r="GL222" s="44">
        <v>65383</v>
      </c>
      <c r="GM222" s="44">
        <v>489915</v>
      </c>
      <c r="GN222" s="44">
        <v>46367</v>
      </c>
      <c r="GO222" s="44">
        <v>25067</v>
      </c>
      <c r="GP222" s="44"/>
      <c r="GQ222" s="44">
        <v>448</v>
      </c>
      <c r="GR222" s="44">
        <v>108197</v>
      </c>
      <c r="GS222" s="44">
        <v>1118273</v>
      </c>
      <c r="GT222" s="44"/>
      <c r="GU222" s="21">
        <v>331130</v>
      </c>
      <c r="GV222" s="44">
        <v>658631</v>
      </c>
      <c r="GW222" s="44"/>
      <c r="GX222" s="44"/>
      <c r="GY222" s="44">
        <v>2108034</v>
      </c>
      <c r="GZ222" s="44">
        <v>1725085</v>
      </c>
      <c r="HA222" s="44"/>
      <c r="HB222" s="44"/>
      <c r="HC222" s="44">
        <v>382949</v>
      </c>
      <c r="HD222" s="44">
        <v>2108034</v>
      </c>
      <c r="HE222" s="21"/>
      <c r="HF222" s="21"/>
      <c r="HG222" s="21">
        <v>767671</v>
      </c>
      <c r="HH222" s="21"/>
      <c r="HI222" s="21">
        <v>17700</v>
      </c>
      <c r="HJ222" s="44"/>
      <c r="HK222" s="21">
        <v>497018</v>
      </c>
      <c r="HL222" s="21">
        <v>390975</v>
      </c>
      <c r="HM222" s="21">
        <v>905693</v>
      </c>
      <c r="HN222" s="21">
        <v>-574563</v>
      </c>
      <c r="HO222" s="21"/>
      <c r="HP222" s="44"/>
      <c r="HQ222" s="47"/>
      <c r="HR222" s="47"/>
      <c r="HS222" s="47"/>
      <c r="HT222" s="47" t="s">
        <v>2399</v>
      </c>
      <c r="HU222" s="47">
        <v>-69003.399999999994</v>
      </c>
      <c r="HV222" s="47">
        <v>2024</v>
      </c>
      <c r="HW222" s="47">
        <v>0</v>
      </c>
      <c r="HX222" s="47">
        <v>4663</v>
      </c>
      <c r="HY222" s="47">
        <v>21060</v>
      </c>
      <c r="HZ222" s="47">
        <v>55770</v>
      </c>
      <c r="IA222" s="47">
        <v>0</v>
      </c>
      <c r="IB222" s="47">
        <v>0</v>
      </c>
      <c r="IC222" s="47">
        <v>1713</v>
      </c>
      <c r="ID222"/>
      <c r="IE222" s="47">
        <v>2175</v>
      </c>
      <c r="IF222">
        <v>6225</v>
      </c>
      <c r="IG222" s="47">
        <v>5206</v>
      </c>
      <c r="IH222" s="47">
        <v>14662</v>
      </c>
      <c r="II222">
        <v>2098</v>
      </c>
      <c r="IJ222">
        <v>5149</v>
      </c>
      <c r="IK222">
        <v>3883</v>
      </c>
      <c r="IL222">
        <v>10563</v>
      </c>
      <c r="IM222">
        <v>135191</v>
      </c>
      <c r="IN222">
        <v>0</v>
      </c>
      <c r="IO222">
        <v>0</v>
      </c>
      <c r="IP222">
        <v>436</v>
      </c>
      <c r="IQ222">
        <v>23</v>
      </c>
      <c r="IR222">
        <v>0</v>
      </c>
      <c r="IS222">
        <v>0</v>
      </c>
      <c r="IT222">
        <v>459</v>
      </c>
      <c r="IU222">
        <v>147659</v>
      </c>
      <c r="IV222">
        <v>0</v>
      </c>
      <c r="IW222">
        <v>274478</v>
      </c>
      <c r="IX222">
        <v>853688</v>
      </c>
      <c r="IY222">
        <v>1418155</v>
      </c>
      <c r="IZ222">
        <v>0</v>
      </c>
      <c r="JA222">
        <v>0</v>
      </c>
      <c r="JB222">
        <v>82196</v>
      </c>
      <c r="JC222"/>
      <c r="JD222">
        <v>66290</v>
      </c>
      <c r="JE222">
        <v>117944</v>
      </c>
      <c r="JF222">
        <v>92466</v>
      </c>
      <c r="JG222">
        <v>332213</v>
      </c>
      <c r="JH222">
        <v>70422</v>
      </c>
      <c r="JI222">
        <v>104617</v>
      </c>
      <c r="JJ222">
        <v>162593</v>
      </c>
      <c r="JK222">
        <v>433568</v>
      </c>
      <c r="JL222">
        <v>4156289</v>
      </c>
      <c r="JM222">
        <v>0</v>
      </c>
      <c r="JN222">
        <v>0</v>
      </c>
      <c r="JO222">
        <v>17658</v>
      </c>
      <c r="JP222">
        <v>577</v>
      </c>
      <c r="JQ222">
        <v>0</v>
      </c>
      <c r="JR222">
        <v>0</v>
      </c>
      <c r="JS222">
        <v>18235</v>
      </c>
      <c r="JT222"/>
      <c r="JU222"/>
      <c r="JV222"/>
      <c r="JW222"/>
      <c r="JX222"/>
      <c r="JY222"/>
      <c r="JZ222"/>
      <c r="KA222"/>
      <c r="KB222"/>
      <c r="KC222"/>
      <c r="KD222"/>
      <c r="KE222"/>
      <c r="KF222">
        <v>94</v>
      </c>
      <c r="KG222">
        <v>161</v>
      </c>
      <c r="KH222">
        <v>55</v>
      </c>
      <c r="KI222">
        <v>63</v>
      </c>
      <c r="KJ222">
        <v>110</v>
      </c>
      <c r="KK222">
        <v>38</v>
      </c>
      <c r="KL222">
        <v>39</v>
      </c>
      <c r="KM222">
        <v>56</v>
      </c>
      <c r="KN222">
        <v>28</v>
      </c>
      <c r="KO222">
        <v>1</v>
      </c>
      <c r="KP222">
        <v>0</v>
      </c>
      <c r="KQ222">
        <v>0</v>
      </c>
      <c r="KR222">
        <v>0</v>
      </c>
      <c r="KS222">
        <v>1</v>
      </c>
      <c r="KT222">
        <v>0</v>
      </c>
      <c r="KU222">
        <v>1</v>
      </c>
      <c r="KV222">
        <v>0</v>
      </c>
      <c r="KW222">
        <v>0</v>
      </c>
      <c r="KX222">
        <v>0</v>
      </c>
      <c r="KY222">
        <v>0</v>
      </c>
      <c r="KZ222">
        <v>0</v>
      </c>
      <c r="LA222">
        <v>0</v>
      </c>
      <c r="LB222">
        <v>0</v>
      </c>
      <c r="LC222">
        <v>0</v>
      </c>
      <c r="LD222">
        <v>1</v>
      </c>
      <c r="LE222">
        <v>0</v>
      </c>
      <c r="LF222">
        <v>0</v>
      </c>
      <c r="LG222">
        <v>0</v>
      </c>
      <c r="LH222">
        <v>0</v>
      </c>
    </row>
    <row r="223" spans="1:320" s="34" customFormat="1" ht="15" customHeight="1" x14ac:dyDescent="0.25">
      <c r="A223" s="45">
        <v>206190118</v>
      </c>
      <c r="B223" s="45" t="s">
        <v>1052</v>
      </c>
      <c r="C223" s="46">
        <v>45108</v>
      </c>
      <c r="D223" s="46">
        <v>45473</v>
      </c>
      <c r="E223" s="47">
        <v>366</v>
      </c>
      <c r="F223" s="45" t="s">
        <v>883</v>
      </c>
      <c r="G223" s="45" t="s">
        <v>884</v>
      </c>
      <c r="H223" s="45" t="s">
        <v>1030</v>
      </c>
      <c r="I223" s="45" t="s">
        <v>886</v>
      </c>
      <c r="J223" s="45" t="s">
        <v>887</v>
      </c>
      <c r="K223" s="45" t="s">
        <v>1031</v>
      </c>
      <c r="L223" s="45" t="s">
        <v>2709</v>
      </c>
      <c r="M223" s="45" t="s">
        <v>1053</v>
      </c>
      <c r="N223" s="45" t="s">
        <v>1054</v>
      </c>
      <c r="O223" s="45" t="s">
        <v>1034</v>
      </c>
      <c r="P223" s="45" t="s">
        <v>3057</v>
      </c>
      <c r="Q223" s="45" t="s">
        <v>3058</v>
      </c>
      <c r="R223" t="s">
        <v>1055</v>
      </c>
      <c r="S223" s="45" t="s">
        <v>893</v>
      </c>
      <c r="T223"/>
      <c r="U223" s="47">
        <v>124</v>
      </c>
      <c r="V223" s="47">
        <v>124</v>
      </c>
      <c r="W223" s="47" t="s">
        <v>913</v>
      </c>
      <c r="X223" s="47">
        <v>45384</v>
      </c>
      <c r="Y223" s="47">
        <v>41551</v>
      </c>
      <c r="Z223" s="48">
        <v>91.55</v>
      </c>
      <c r="AA223" s="44">
        <v>176</v>
      </c>
      <c r="AB223" s="44">
        <v>172</v>
      </c>
      <c r="AC223" s="44">
        <v>3269</v>
      </c>
      <c r="AD223" s="44"/>
      <c r="AE223" s="44">
        <v>1660</v>
      </c>
      <c r="AF223" s="44">
        <v>34240</v>
      </c>
      <c r="AG223" s="44"/>
      <c r="AH223" s="47">
        <v>1530</v>
      </c>
      <c r="AI223" s="47">
        <v>407</v>
      </c>
      <c r="AJ223">
        <v>445</v>
      </c>
      <c r="AK223" t="s">
        <v>895</v>
      </c>
      <c r="AL223">
        <v>41551</v>
      </c>
      <c r="AM223"/>
      <c r="AN223"/>
      <c r="AO223"/>
      <c r="AP223"/>
      <c r="AQ223"/>
      <c r="AR223" s="44"/>
      <c r="AS223" s="44"/>
      <c r="AT223" s="44"/>
      <c r="AU223" s="44">
        <v>12049790</v>
      </c>
      <c r="AV223" s="44">
        <v>5243471</v>
      </c>
      <c r="AW223" s="44">
        <v>4260082</v>
      </c>
      <c r="AX223" s="44">
        <v>83211</v>
      </c>
      <c r="AY223" s="44">
        <v>13116390</v>
      </c>
      <c r="AZ223" s="21">
        <v>14192304</v>
      </c>
      <c r="BA223" s="21">
        <v>-1075914</v>
      </c>
      <c r="BB223" s="44"/>
      <c r="BC223" s="44"/>
      <c r="BD223" s="44"/>
      <c r="BE223" s="44">
        <v>-1075914</v>
      </c>
      <c r="BF223" s="44">
        <v>948010</v>
      </c>
      <c r="BG223" s="44"/>
      <c r="BH223" s="44">
        <v>481400</v>
      </c>
      <c r="BI223" s="21">
        <v>9929600</v>
      </c>
      <c r="BJ223" s="21"/>
      <c r="BK223" s="21">
        <v>443700</v>
      </c>
      <c r="BL223" s="21">
        <v>118030</v>
      </c>
      <c r="BM223" s="21">
        <v>129050</v>
      </c>
      <c r="BN223" s="21">
        <v>12049790</v>
      </c>
      <c r="BO223" s="21"/>
      <c r="BP223" s="21"/>
      <c r="BQ223" s="44"/>
      <c r="BR223" s="21"/>
      <c r="BS223" s="44"/>
      <c r="BT223" s="21"/>
      <c r="BU223" s="44"/>
      <c r="BV223" s="21"/>
      <c r="BW223" s="44">
        <v>4155306</v>
      </c>
      <c r="BX223" s="21"/>
      <c r="BY223" s="21"/>
      <c r="BZ223" s="21"/>
      <c r="CA223" s="44"/>
      <c r="CB223" s="44"/>
      <c r="CC223" s="44">
        <v>16058</v>
      </c>
      <c r="CD223" s="44"/>
      <c r="CE223" s="44"/>
      <c r="CF223" s="44"/>
      <c r="CG223" s="44">
        <v>1060987</v>
      </c>
      <c r="CH223" s="44"/>
      <c r="CI223" s="21">
        <v>11120</v>
      </c>
      <c r="CJ223" s="44"/>
      <c r="CK223" s="21"/>
      <c r="CL223" s="44"/>
      <c r="CM223" s="44">
        <v>11247</v>
      </c>
      <c r="CN223" s="44">
        <v>0</v>
      </c>
      <c r="CO223" s="44">
        <v>2045604</v>
      </c>
      <c r="CP223" s="44">
        <v>0</v>
      </c>
      <c r="CQ223" s="21">
        <v>1944397</v>
      </c>
      <c r="CR223" s="44">
        <v>219894</v>
      </c>
      <c r="CS223" s="44">
        <v>940352</v>
      </c>
      <c r="CT223" s="44">
        <v>55216</v>
      </c>
      <c r="CU223" s="44"/>
      <c r="CV223" s="44">
        <v>26761</v>
      </c>
      <c r="CW223" s="21"/>
      <c r="CX223" s="21"/>
      <c r="CY223" s="21"/>
      <c r="CZ223" s="21"/>
      <c r="DA223" s="21"/>
      <c r="DB223" s="21"/>
      <c r="DC223" s="21"/>
      <c r="DD223" s="21"/>
      <c r="DE223" s="44"/>
      <c r="DF223" s="21"/>
      <c r="DG223" s="44"/>
      <c r="DH223" s="21"/>
      <c r="DI223" s="44"/>
      <c r="DJ223" s="44"/>
      <c r="DK223" s="44"/>
      <c r="DL223" s="44"/>
      <c r="DM223" s="21"/>
      <c r="DN223" s="44"/>
      <c r="DO223" s="44"/>
      <c r="DP223" s="44"/>
      <c r="DQ223" s="44"/>
      <c r="DR223" s="44"/>
      <c r="DS223" s="44"/>
      <c r="DT223" s="44"/>
      <c r="DU223" s="44"/>
      <c r="DV223" s="44"/>
      <c r="DW223" s="44"/>
      <c r="DX223" s="44"/>
      <c r="DY223" s="44"/>
      <c r="DZ223" s="44"/>
      <c r="EA223" s="44"/>
      <c r="EB223" s="21"/>
      <c r="EC223" s="44">
        <v>1967883</v>
      </c>
      <c r="ED223" s="44"/>
      <c r="EE223" s="21"/>
      <c r="EF223" s="44"/>
      <c r="EG223" s="21">
        <v>77207</v>
      </c>
      <c r="EH223" s="44"/>
      <c r="EI223" s="21">
        <v>1317809</v>
      </c>
      <c r="EJ223" s="44"/>
      <c r="EK223" s="44"/>
      <c r="EL223" s="21"/>
      <c r="EM223" s="44">
        <v>890470</v>
      </c>
      <c r="EN223" s="44"/>
      <c r="EO223" s="44">
        <v>6713</v>
      </c>
      <c r="EP223" s="21"/>
      <c r="EQ223" s="21"/>
      <c r="ER223" s="21"/>
      <c r="ES223" s="21"/>
      <c r="ET223" s="44"/>
      <c r="EU223" s="21"/>
      <c r="EV223" s="44"/>
      <c r="EW223" s="21"/>
      <c r="EX223" s="44"/>
      <c r="EY223" s="44"/>
      <c r="EZ223" s="21"/>
      <c r="FA223" s="21"/>
      <c r="FB223" s="44"/>
      <c r="FC223" s="44"/>
      <c r="FD223" s="21"/>
      <c r="FE223" s="112"/>
      <c r="FF223" s="44"/>
      <c r="FG223" s="44">
        <v>6712531</v>
      </c>
      <c r="FH223" s="44">
        <v>1593869</v>
      </c>
      <c r="FI223" s="44">
        <v>5885904</v>
      </c>
      <c r="FJ223" s="44">
        <v>358016</v>
      </c>
      <c r="FK223" s="44">
        <v>6133059</v>
      </c>
      <c r="FL223" s="44"/>
      <c r="FM223" s="44"/>
      <c r="FN223" s="44"/>
      <c r="FO223" s="44"/>
      <c r="FP223" s="44"/>
      <c r="FQ223" s="44"/>
      <c r="FR223" s="44"/>
      <c r="FS223" s="44"/>
      <c r="FT223" s="44">
        <v>3949</v>
      </c>
      <c r="FU223" s="44"/>
      <c r="FV223" s="21">
        <v>377904</v>
      </c>
      <c r="FW223" s="44"/>
      <c r="FX223" s="44">
        <v>356488</v>
      </c>
      <c r="FY223" s="44">
        <v>39142</v>
      </c>
      <c r="FZ223" s="44">
        <v>134623</v>
      </c>
      <c r="GA223" s="44">
        <v>25136</v>
      </c>
      <c r="GB223" s="44"/>
      <c r="GC223" s="44">
        <v>19134</v>
      </c>
      <c r="GD223" s="44">
        <v>527120</v>
      </c>
      <c r="GE223" s="44">
        <v>367858</v>
      </c>
      <c r="GF223" s="44">
        <v>180125</v>
      </c>
      <c r="GG223" s="44">
        <v>1129056</v>
      </c>
      <c r="GH223" s="44">
        <v>127008</v>
      </c>
      <c r="GI223" s="44">
        <v>236098</v>
      </c>
      <c r="GJ223" s="44">
        <v>114559</v>
      </c>
      <c r="GK223" s="44">
        <v>3309724</v>
      </c>
      <c r="GL223" s="44">
        <v>28206</v>
      </c>
      <c r="GM223" s="44">
        <v>744000</v>
      </c>
      <c r="GN223" s="44">
        <v>31504</v>
      </c>
      <c r="GO223" s="44">
        <v>16011</v>
      </c>
      <c r="GP223" s="44"/>
      <c r="GQ223" s="44"/>
      <c r="GR223" s="44">
        <v>291600</v>
      </c>
      <c r="GS223" s="44">
        <v>3273561</v>
      </c>
      <c r="GT223" s="44"/>
      <c r="GU223" s="21">
        <v>56386</v>
      </c>
      <c r="GV223" s="44">
        <v>9675</v>
      </c>
      <c r="GW223" s="44">
        <v>1064021</v>
      </c>
      <c r="GX223" s="44"/>
      <c r="GY223" s="44">
        <v>4403643</v>
      </c>
      <c r="GZ223" s="44">
        <v>2804804</v>
      </c>
      <c r="HA223" s="44"/>
      <c r="HB223" s="44"/>
      <c r="HC223" s="44">
        <v>1598839</v>
      </c>
      <c r="HD223" s="44">
        <v>4403643</v>
      </c>
      <c r="HE223" s="21"/>
      <c r="HF223" s="21">
        <v>1064021</v>
      </c>
      <c r="HG223" s="21"/>
      <c r="HH223" s="21"/>
      <c r="HI223" s="21">
        <v>0</v>
      </c>
      <c r="HJ223" s="44"/>
      <c r="HK223" s="21">
        <v>136431</v>
      </c>
      <c r="HL223" s="21">
        <v>628852</v>
      </c>
      <c r="HM223" s="21">
        <v>765283</v>
      </c>
      <c r="HN223" s="21">
        <v>-708897</v>
      </c>
      <c r="HO223" s="21"/>
      <c r="HP223" s="44"/>
      <c r="HQ223" s="47"/>
      <c r="HR223" s="47"/>
      <c r="HS223" s="47"/>
      <c r="HT223" s="47" t="s">
        <v>3059</v>
      </c>
      <c r="HU223" s="47">
        <v>1682882.4</v>
      </c>
      <c r="HV223" s="47">
        <v>4303</v>
      </c>
      <c r="HW223" s="47">
        <v>0</v>
      </c>
      <c r="HX223" s="47">
        <v>11220</v>
      </c>
      <c r="HY223" s="47">
        <v>27522</v>
      </c>
      <c r="HZ223" s="47">
        <v>105559</v>
      </c>
      <c r="IA223" s="47">
        <v>0</v>
      </c>
      <c r="IB223" s="47">
        <v>0</v>
      </c>
      <c r="IC223" s="47">
        <v>5965</v>
      </c>
      <c r="ID223"/>
      <c r="IE223" s="47">
        <v>4354</v>
      </c>
      <c r="IF223">
        <v>13696</v>
      </c>
      <c r="IG223" s="47">
        <v>5464</v>
      </c>
      <c r="IH223" s="47">
        <v>25228</v>
      </c>
      <c r="II223">
        <v>3808</v>
      </c>
      <c r="IJ223">
        <v>7617</v>
      </c>
      <c r="IK223">
        <v>2305</v>
      </c>
      <c r="IL223">
        <v>21291</v>
      </c>
      <c r="IM223">
        <v>238332</v>
      </c>
      <c r="IN223">
        <v>0</v>
      </c>
      <c r="IO223">
        <v>501</v>
      </c>
      <c r="IP223">
        <v>341</v>
      </c>
      <c r="IQ223">
        <v>2468</v>
      </c>
      <c r="IR223">
        <v>0</v>
      </c>
      <c r="IS223">
        <v>0</v>
      </c>
      <c r="IT223">
        <v>3310</v>
      </c>
      <c r="IU223">
        <v>288389</v>
      </c>
      <c r="IV223">
        <v>0</v>
      </c>
      <c r="IW223">
        <v>546521</v>
      </c>
      <c r="IX223">
        <v>1113849</v>
      </c>
      <c r="IY223">
        <v>2397531</v>
      </c>
      <c r="IZ223">
        <v>0</v>
      </c>
      <c r="JA223">
        <v>0</v>
      </c>
      <c r="JB223">
        <v>278240</v>
      </c>
      <c r="JC223"/>
      <c r="JD223">
        <v>106216</v>
      </c>
      <c r="JE223">
        <v>255598</v>
      </c>
      <c r="JF223">
        <v>100675</v>
      </c>
      <c r="JG223">
        <v>535278</v>
      </c>
      <c r="JH223">
        <v>102637</v>
      </c>
      <c r="JI223">
        <v>185055</v>
      </c>
      <c r="JJ223">
        <v>91296</v>
      </c>
      <c r="JK223">
        <v>711246</v>
      </c>
      <c r="JL223">
        <v>6712531</v>
      </c>
      <c r="JM223">
        <v>0</v>
      </c>
      <c r="JN223">
        <v>50797</v>
      </c>
      <c r="JO223">
        <v>21278</v>
      </c>
      <c r="JP223">
        <v>113289</v>
      </c>
      <c r="JQ223">
        <v>0</v>
      </c>
      <c r="JR223">
        <v>0</v>
      </c>
      <c r="JS223">
        <v>185364</v>
      </c>
      <c r="JT223"/>
      <c r="JU223"/>
      <c r="JV223"/>
      <c r="JW223"/>
      <c r="JX223"/>
      <c r="JY223"/>
      <c r="JZ223"/>
      <c r="KA223"/>
      <c r="KB223"/>
      <c r="KC223"/>
      <c r="KD223"/>
      <c r="KE223"/>
      <c r="KF223">
        <v>144</v>
      </c>
      <c r="KG223">
        <v>201</v>
      </c>
      <c r="KH223">
        <v>105</v>
      </c>
      <c r="KI223">
        <v>96</v>
      </c>
      <c r="KJ223">
        <v>136</v>
      </c>
      <c r="KK223">
        <v>69</v>
      </c>
      <c r="KL223">
        <v>68</v>
      </c>
      <c r="KM223">
        <v>91</v>
      </c>
      <c r="KN223">
        <v>51</v>
      </c>
      <c r="KO223">
        <v>1</v>
      </c>
      <c r="KP223">
        <v>0</v>
      </c>
      <c r="KQ223">
        <v>0</v>
      </c>
      <c r="KR223">
        <v>0</v>
      </c>
      <c r="KS223">
        <v>0</v>
      </c>
      <c r="KT223">
        <v>1</v>
      </c>
      <c r="KU223">
        <v>1</v>
      </c>
      <c r="KV223">
        <v>0</v>
      </c>
      <c r="KW223">
        <v>0</v>
      </c>
      <c r="KX223">
        <v>0</v>
      </c>
      <c r="KY223">
        <v>0</v>
      </c>
      <c r="KZ223">
        <v>0</v>
      </c>
      <c r="LA223">
        <v>0</v>
      </c>
      <c r="LB223">
        <v>0</v>
      </c>
      <c r="LC223">
        <v>0</v>
      </c>
      <c r="LD223">
        <v>1</v>
      </c>
      <c r="LE223">
        <v>0</v>
      </c>
      <c r="LF223">
        <v>0</v>
      </c>
      <c r="LG223">
        <v>0</v>
      </c>
      <c r="LH223">
        <v>0</v>
      </c>
    </row>
    <row r="224" spans="1:320" s="34" customFormat="1" ht="15" customHeight="1" x14ac:dyDescent="0.25">
      <c r="A224" s="45">
        <v>206190120</v>
      </c>
      <c r="B224" s="45" t="s">
        <v>3060</v>
      </c>
      <c r="C224" s="46">
        <v>45292</v>
      </c>
      <c r="D224" s="46">
        <v>45657</v>
      </c>
      <c r="E224" s="47">
        <v>366</v>
      </c>
      <c r="F224" s="45" t="s">
        <v>883</v>
      </c>
      <c r="G224" s="45" t="s">
        <v>884</v>
      </c>
      <c r="H224" s="45" t="s">
        <v>1030</v>
      </c>
      <c r="I224" s="45" t="s">
        <v>886</v>
      </c>
      <c r="J224" s="45" t="s">
        <v>887</v>
      </c>
      <c r="K224" s="45" t="s">
        <v>1031</v>
      </c>
      <c r="L224" s="45" t="s">
        <v>2709</v>
      </c>
      <c r="M224" s="45" t="s">
        <v>3061</v>
      </c>
      <c r="N224" s="45" t="s">
        <v>3062</v>
      </c>
      <c r="O224" s="45" t="s">
        <v>1034</v>
      </c>
      <c r="P224" s="45" t="s">
        <v>3063</v>
      </c>
      <c r="Q224" s="45" t="s">
        <v>3064</v>
      </c>
      <c r="R224" t="s">
        <v>3065</v>
      </c>
      <c r="S224" s="45" t="s">
        <v>893</v>
      </c>
      <c r="T224"/>
      <c r="U224" s="47">
        <v>72</v>
      </c>
      <c r="V224" s="47">
        <v>72</v>
      </c>
      <c r="W224" s="47" t="s">
        <v>894</v>
      </c>
      <c r="X224" s="47">
        <v>26352</v>
      </c>
      <c r="Y224" s="47">
        <v>25675</v>
      </c>
      <c r="Z224" s="48">
        <v>222.87</v>
      </c>
      <c r="AA224" s="44">
        <v>277</v>
      </c>
      <c r="AB224" s="44">
        <v>274</v>
      </c>
      <c r="AC224" s="44">
        <v>11407</v>
      </c>
      <c r="AD224" s="44">
        <v>66</v>
      </c>
      <c r="AE224" s="44">
        <v>967</v>
      </c>
      <c r="AF224" s="44">
        <v>13152</v>
      </c>
      <c r="AG224" s="44">
        <v>25</v>
      </c>
      <c r="AH224" s="47"/>
      <c r="AI224" s="47">
        <v>49</v>
      </c>
      <c r="AJ224">
        <v>9</v>
      </c>
      <c r="AK224" t="s">
        <v>895</v>
      </c>
      <c r="AL224">
        <v>25675</v>
      </c>
      <c r="AM224"/>
      <c r="AN224"/>
      <c r="AO224"/>
      <c r="AP224"/>
      <c r="AQ224"/>
      <c r="AR224" s="44"/>
      <c r="AS224" s="44"/>
      <c r="AT224" s="44"/>
      <c r="AU224" s="44">
        <v>14207787</v>
      </c>
      <c r="AV224" s="44">
        <v>2254425</v>
      </c>
      <c r="AW224" s="44">
        <v>1941051</v>
      </c>
      <c r="AX224" s="44">
        <v>79920</v>
      </c>
      <c r="AY224" s="44">
        <v>14601081</v>
      </c>
      <c r="AZ224" s="21">
        <v>11276201</v>
      </c>
      <c r="BA224" s="21">
        <v>3324880</v>
      </c>
      <c r="BB224" s="44">
        <v>5995</v>
      </c>
      <c r="BC224" s="44"/>
      <c r="BD224" s="44"/>
      <c r="BE224" s="44">
        <v>3330875</v>
      </c>
      <c r="BF224" s="44">
        <v>6312297</v>
      </c>
      <c r="BG224" s="44">
        <v>36523</v>
      </c>
      <c r="BH224" s="44">
        <v>535110</v>
      </c>
      <c r="BI224" s="21">
        <v>7277928</v>
      </c>
      <c r="BJ224" s="21">
        <v>13834</v>
      </c>
      <c r="BK224" s="21"/>
      <c r="BL224" s="21">
        <v>27115</v>
      </c>
      <c r="BM224" s="21">
        <v>4980</v>
      </c>
      <c r="BN224" s="21">
        <v>14207787</v>
      </c>
      <c r="BO224" s="21"/>
      <c r="BP224" s="21"/>
      <c r="BQ224" s="44"/>
      <c r="BR224" s="21"/>
      <c r="BS224" s="44"/>
      <c r="BT224" s="21"/>
      <c r="BU224" s="44"/>
      <c r="BV224" s="21"/>
      <c r="BW224" s="44">
        <v>1933140</v>
      </c>
      <c r="BX224" s="21"/>
      <c r="BY224" s="21">
        <v>13607</v>
      </c>
      <c r="BZ224" s="21"/>
      <c r="CA224" s="44">
        <v>133006</v>
      </c>
      <c r="CB224" s="44"/>
      <c r="CC224" s="44">
        <v>163643</v>
      </c>
      <c r="CD224" s="44"/>
      <c r="CE224" s="44">
        <v>11029</v>
      </c>
      <c r="CF224" s="44"/>
      <c r="CG224" s="44"/>
      <c r="CH224" s="44"/>
      <c r="CI224" s="21"/>
      <c r="CJ224" s="44"/>
      <c r="CK224" s="21"/>
      <c r="CL224" s="44"/>
      <c r="CM224" s="44">
        <v>0</v>
      </c>
      <c r="CN224" s="44">
        <v>0</v>
      </c>
      <c r="CO224" s="44">
        <v>754151</v>
      </c>
      <c r="CP224" s="44">
        <v>0</v>
      </c>
      <c r="CQ224" s="21">
        <v>855943</v>
      </c>
      <c r="CR224" s="44">
        <v>157582</v>
      </c>
      <c r="CS224" s="44">
        <v>395192</v>
      </c>
      <c r="CT224" s="44">
        <v>65261</v>
      </c>
      <c r="CU224" s="44"/>
      <c r="CV224" s="44">
        <v>26296</v>
      </c>
      <c r="CW224" s="21"/>
      <c r="CX224" s="21"/>
      <c r="CY224" s="21"/>
      <c r="CZ224" s="21"/>
      <c r="DA224" s="21"/>
      <c r="DB224" s="21"/>
      <c r="DC224" s="21"/>
      <c r="DD224" s="21"/>
      <c r="DE224" s="44"/>
      <c r="DF224" s="21"/>
      <c r="DG224" s="44"/>
      <c r="DH224" s="21"/>
      <c r="DI224" s="44"/>
      <c r="DJ224" s="44"/>
      <c r="DK224" s="44"/>
      <c r="DL224" s="44"/>
      <c r="DM224" s="21"/>
      <c r="DN224" s="44"/>
      <c r="DO224" s="44"/>
      <c r="DP224" s="44"/>
      <c r="DQ224" s="44"/>
      <c r="DR224" s="44"/>
      <c r="DS224" s="44"/>
      <c r="DT224" s="44"/>
      <c r="DU224" s="44"/>
      <c r="DV224" s="44"/>
      <c r="DW224" s="44"/>
      <c r="DX224" s="44"/>
      <c r="DY224" s="44"/>
      <c r="DZ224" s="44"/>
      <c r="EA224" s="44"/>
      <c r="EB224" s="21"/>
      <c r="EC224" s="44">
        <v>-1745636</v>
      </c>
      <c r="ED224" s="44"/>
      <c r="EE224" s="21">
        <v>-224528</v>
      </c>
      <c r="EF224" s="44"/>
      <c r="EG224" s="21">
        <v>201517</v>
      </c>
      <c r="EH224" s="44"/>
      <c r="EI224" s="21">
        <v>3898208</v>
      </c>
      <c r="EJ224" s="44"/>
      <c r="EK224" s="44">
        <v>16433</v>
      </c>
      <c r="EL224" s="21"/>
      <c r="EM224" s="44"/>
      <c r="EN224" s="44"/>
      <c r="EO224" s="44">
        <v>-204943</v>
      </c>
      <c r="EP224" s="21"/>
      <c r="EQ224" s="21"/>
      <c r="ER224" s="21"/>
      <c r="ES224" s="21"/>
      <c r="ET224" s="44"/>
      <c r="EU224" s="21"/>
      <c r="EV224" s="44"/>
      <c r="EW224" s="21"/>
      <c r="EX224" s="44"/>
      <c r="EY224" s="44"/>
      <c r="EZ224" s="21"/>
      <c r="FA224" s="21"/>
      <c r="FB224" s="44"/>
      <c r="FC224" s="44"/>
      <c r="FD224" s="21"/>
      <c r="FE224" s="112"/>
      <c r="FF224" s="44"/>
      <c r="FG224" s="44">
        <v>4790586</v>
      </c>
      <c r="FH224" s="44">
        <v>954127</v>
      </c>
      <c r="FI224" s="44">
        <v>5531488</v>
      </c>
      <c r="FJ224" s="44">
        <v>99470</v>
      </c>
      <c r="FK224" s="44">
        <v>3442233</v>
      </c>
      <c r="FL224" s="44"/>
      <c r="FM224" s="44"/>
      <c r="FN224" s="44"/>
      <c r="FO224" s="44"/>
      <c r="FP224" s="44"/>
      <c r="FQ224" s="44"/>
      <c r="FR224" s="44"/>
      <c r="FS224" s="44"/>
      <c r="FT224" s="44">
        <v>3005</v>
      </c>
      <c r="FU224" s="44"/>
      <c r="FV224" s="21">
        <v>455715</v>
      </c>
      <c r="FW224" s="44"/>
      <c r="FX224" s="44">
        <v>204686</v>
      </c>
      <c r="FY224" s="44">
        <v>55282</v>
      </c>
      <c r="FZ224" s="44">
        <v>173958</v>
      </c>
      <c r="GA224" s="44">
        <v>36958</v>
      </c>
      <c r="GB224" s="44"/>
      <c r="GC224" s="44">
        <v>61125</v>
      </c>
      <c r="GD224" s="44">
        <v>289591</v>
      </c>
      <c r="GE224" s="44">
        <v>376151</v>
      </c>
      <c r="GF224" s="44">
        <v>50803</v>
      </c>
      <c r="GG224" s="44">
        <v>645391</v>
      </c>
      <c r="GH224" s="44">
        <v>67406</v>
      </c>
      <c r="GI224" s="44">
        <v>110024</v>
      </c>
      <c r="GJ224" s="44">
        <v>97500</v>
      </c>
      <c r="GK224" s="44">
        <v>3603012</v>
      </c>
      <c r="GL224" s="44">
        <v>112079</v>
      </c>
      <c r="GM224" s="44">
        <v>756278</v>
      </c>
      <c r="GN224" s="44">
        <v>79500</v>
      </c>
      <c r="GO224" s="44">
        <v>4380</v>
      </c>
      <c r="GP224" s="44"/>
      <c r="GQ224" s="44"/>
      <c r="GR224" s="44">
        <v>651124</v>
      </c>
      <c r="GS224" s="44">
        <v>2817463</v>
      </c>
      <c r="GT224" s="44"/>
      <c r="GU224" s="21">
        <v>397039</v>
      </c>
      <c r="GV224" s="44">
        <v>21552</v>
      </c>
      <c r="GW224" s="44">
        <v>10528</v>
      </c>
      <c r="GX224" s="44"/>
      <c r="GY224" s="44">
        <v>3246582</v>
      </c>
      <c r="GZ224" s="44">
        <v>1457457</v>
      </c>
      <c r="HA224" s="44"/>
      <c r="HB224" s="44"/>
      <c r="HC224" s="44">
        <v>1789125</v>
      </c>
      <c r="HD224" s="44">
        <v>3246582</v>
      </c>
      <c r="HE224" s="21">
        <v>-387100</v>
      </c>
      <c r="HF224" s="21"/>
      <c r="HG224" s="21">
        <v>67173</v>
      </c>
      <c r="HH224" s="21"/>
      <c r="HI224" s="21">
        <v>0</v>
      </c>
      <c r="HJ224" s="44"/>
      <c r="HK224" s="21">
        <v>324050</v>
      </c>
      <c r="HL224" s="21">
        <v>409705</v>
      </c>
      <c r="HM224" s="21">
        <v>733755</v>
      </c>
      <c r="HN224" s="21">
        <v>-336716</v>
      </c>
      <c r="HO224" s="21"/>
      <c r="HP224" s="44"/>
      <c r="HQ224" s="47"/>
      <c r="HR224" s="47"/>
      <c r="HS224" s="47"/>
      <c r="HT224" s="47" t="s">
        <v>3066</v>
      </c>
      <c r="HU224" s="47">
        <v>1078518.18</v>
      </c>
      <c r="HV224" s="47">
        <v>1594</v>
      </c>
      <c r="HW224" s="47">
        <v>0</v>
      </c>
      <c r="HX224" s="47">
        <v>11768</v>
      </c>
      <c r="HY224" s="47">
        <v>20968</v>
      </c>
      <c r="HZ224" s="47">
        <v>64908</v>
      </c>
      <c r="IA224" s="47">
        <v>0</v>
      </c>
      <c r="IB224" s="47">
        <v>0</v>
      </c>
      <c r="IC224" s="47">
        <v>1675</v>
      </c>
      <c r="ID224">
        <v>11729</v>
      </c>
      <c r="IE224" s="47">
        <v>1993</v>
      </c>
      <c r="IF224">
        <v>14829</v>
      </c>
      <c r="IG224" s="47">
        <v>1991</v>
      </c>
      <c r="IH224" s="47">
        <v>15692</v>
      </c>
      <c r="II224">
        <v>1793</v>
      </c>
      <c r="IJ224">
        <v>2120</v>
      </c>
      <c r="IK224">
        <v>2032</v>
      </c>
      <c r="IL224">
        <v>12798</v>
      </c>
      <c r="IM224">
        <v>165890</v>
      </c>
      <c r="IN224">
        <v>0</v>
      </c>
      <c r="IO224">
        <v>0</v>
      </c>
      <c r="IP224">
        <v>0</v>
      </c>
      <c r="IQ224">
        <v>272</v>
      </c>
      <c r="IR224">
        <v>0</v>
      </c>
      <c r="IS224">
        <v>922</v>
      </c>
      <c r="IT224">
        <v>1194</v>
      </c>
      <c r="IU224">
        <v>117333</v>
      </c>
      <c r="IV224">
        <v>0</v>
      </c>
      <c r="IW224">
        <v>492392</v>
      </c>
      <c r="IX224">
        <v>709094</v>
      </c>
      <c r="IY224">
        <v>1324376</v>
      </c>
      <c r="IZ224">
        <v>0</v>
      </c>
      <c r="JA224">
        <v>0</v>
      </c>
      <c r="JB224">
        <v>76958</v>
      </c>
      <c r="JC224">
        <v>558867</v>
      </c>
      <c r="JD224">
        <v>55583</v>
      </c>
      <c r="JE224">
        <v>266607</v>
      </c>
      <c r="JF224">
        <v>34100</v>
      </c>
      <c r="JG224">
        <v>300513</v>
      </c>
      <c r="JH224">
        <v>53576</v>
      </c>
      <c r="JI224">
        <v>41138</v>
      </c>
      <c r="JJ224">
        <v>88847</v>
      </c>
      <c r="JK224">
        <v>671202</v>
      </c>
      <c r="JL224">
        <v>4790586</v>
      </c>
      <c r="JM224">
        <v>0</v>
      </c>
      <c r="JN224">
        <v>0</v>
      </c>
      <c r="JO224">
        <v>0</v>
      </c>
      <c r="JP224">
        <v>9510</v>
      </c>
      <c r="JQ224">
        <v>0</v>
      </c>
      <c r="JR224">
        <v>46080</v>
      </c>
      <c r="JS224">
        <v>55590</v>
      </c>
      <c r="JT224"/>
      <c r="JU224"/>
      <c r="JV224"/>
      <c r="JW224"/>
      <c r="JX224"/>
      <c r="JY224">
        <v>11729</v>
      </c>
      <c r="JZ224"/>
      <c r="KA224"/>
      <c r="KB224"/>
      <c r="KC224"/>
      <c r="KD224"/>
      <c r="KE224">
        <v>558867</v>
      </c>
      <c r="KF224">
        <v>110</v>
      </c>
      <c r="KG224">
        <v>120</v>
      </c>
      <c r="KH224">
        <v>99</v>
      </c>
      <c r="KI224">
        <v>79</v>
      </c>
      <c r="KJ224">
        <v>90</v>
      </c>
      <c r="KK224">
        <v>67</v>
      </c>
      <c r="KL224">
        <v>37</v>
      </c>
      <c r="KM224">
        <v>40</v>
      </c>
      <c r="KN224">
        <v>36</v>
      </c>
      <c r="KO224">
        <v>1</v>
      </c>
      <c r="KP224">
        <v>0</v>
      </c>
      <c r="KQ224">
        <v>0</v>
      </c>
      <c r="KR224">
        <v>0</v>
      </c>
      <c r="KS224">
        <v>1</v>
      </c>
      <c r="KT224">
        <v>0</v>
      </c>
      <c r="KU224">
        <v>1</v>
      </c>
      <c r="KV224">
        <v>0</v>
      </c>
      <c r="KW224">
        <v>0</v>
      </c>
      <c r="KX224">
        <v>0</v>
      </c>
      <c r="KY224">
        <v>0</v>
      </c>
      <c r="KZ224">
        <v>0</v>
      </c>
      <c r="LA224">
        <v>0</v>
      </c>
      <c r="LB224">
        <v>0</v>
      </c>
      <c r="LC224">
        <v>0</v>
      </c>
      <c r="LD224">
        <v>1</v>
      </c>
      <c r="LE224">
        <v>0</v>
      </c>
      <c r="LF224">
        <v>0</v>
      </c>
      <c r="LG224">
        <v>0</v>
      </c>
      <c r="LH224">
        <v>0</v>
      </c>
    </row>
    <row r="225" spans="1:320" s="34" customFormat="1" ht="15" customHeight="1" x14ac:dyDescent="0.25">
      <c r="A225" s="45">
        <v>206190121</v>
      </c>
      <c r="B225" s="45" t="s">
        <v>3067</v>
      </c>
      <c r="C225" s="46">
        <v>45383</v>
      </c>
      <c r="D225" s="46">
        <v>45657</v>
      </c>
      <c r="E225" s="47">
        <v>275</v>
      </c>
      <c r="F225" s="45" t="s">
        <v>883</v>
      </c>
      <c r="G225" s="45" t="s">
        <v>884</v>
      </c>
      <c r="H225" s="45" t="s">
        <v>1030</v>
      </c>
      <c r="I225" s="45" t="s">
        <v>886</v>
      </c>
      <c r="J225" s="45" t="s">
        <v>887</v>
      </c>
      <c r="K225" s="45" t="s">
        <v>1031</v>
      </c>
      <c r="L225" s="45" t="s">
        <v>3068</v>
      </c>
      <c r="M225" s="45" t="s">
        <v>1056</v>
      </c>
      <c r="N225" s="45" t="s">
        <v>1057</v>
      </c>
      <c r="O225" s="45" t="s">
        <v>1058</v>
      </c>
      <c r="P225" s="45" t="s">
        <v>3069</v>
      </c>
      <c r="Q225" s="45"/>
      <c r="R225" t="s">
        <v>3070</v>
      </c>
      <c r="S225" s="45" t="s">
        <v>884</v>
      </c>
      <c r="T225"/>
      <c r="U225" s="47">
        <v>82</v>
      </c>
      <c r="V225" s="47">
        <v>82</v>
      </c>
      <c r="W225" s="47" t="s">
        <v>894</v>
      </c>
      <c r="X225" s="47">
        <v>22550</v>
      </c>
      <c r="Y225" s="47">
        <v>14467</v>
      </c>
      <c r="Z225" s="48">
        <v>109.58</v>
      </c>
      <c r="AA225" s="44">
        <v>308</v>
      </c>
      <c r="AB225" s="44">
        <v>285</v>
      </c>
      <c r="AC225" s="44">
        <v>8229</v>
      </c>
      <c r="AD225" s="44">
        <v>665</v>
      </c>
      <c r="AE225" s="44">
        <v>121</v>
      </c>
      <c r="AF225" s="44">
        <v>658</v>
      </c>
      <c r="AG225" s="44"/>
      <c r="AH225" s="47"/>
      <c r="AI225" s="47">
        <v>4792</v>
      </c>
      <c r="AJ225">
        <v>2</v>
      </c>
      <c r="AK225" t="s">
        <v>895</v>
      </c>
      <c r="AL225">
        <v>14467</v>
      </c>
      <c r="AM225"/>
      <c r="AN225"/>
      <c r="AO225"/>
      <c r="AP225"/>
      <c r="AQ225"/>
      <c r="AR225" s="44"/>
      <c r="AS225" s="44"/>
      <c r="AT225" s="44"/>
      <c r="AU225" s="44">
        <v>4774110</v>
      </c>
      <c r="AV225" s="44">
        <v>3113808</v>
      </c>
      <c r="AW225" s="44">
        <v>-2740547</v>
      </c>
      <c r="AX225" s="44">
        <v>278</v>
      </c>
      <c r="AY225" s="44">
        <v>10628743</v>
      </c>
      <c r="AZ225" s="21">
        <v>8480951</v>
      </c>
      <c r="BA225" s="21">
        <v>2147792</v>
      </c>
      <c r="BB225" s="44">
        <v>-579825</v>
      </c>
      <c r="BC225" s="44"/>
      <c r="BD225" s="44"/>
      <c r="BE225" s="44">
        <v>1567967</v>
      </c>
      <c r="BF225" s="44">
        <v>2715570</v>
      </c>
      <c r="BG225" s="44">
        <v>219450</v>
      </c>
      <c r="BH225" s="44">
        <v>39930</v>
      </c>
      <c r="BI225" s="21">
        <v>217140</v>
      </c>
      <c r="BJ225" s="21"/>
      <c r="BK225" s="21"/>
      <c r="BL225" s="21">
        <v>1581360</v>
      </c>
      <c r="BM225" s="21">
        <v>660</v>
      </c>
      <c r="BN225" s="21">
        <v>4774110</v>
      </c>
      <c r="BO225" s="21"/>
      <c r="BP225" s="21"/>
      <c r="BQ225" s="44"/>
      <c r="BR225" s="21"/>
      <c r="BS225" s="44"/>
      <c r="BT225" s="21"/>
      <c r="BU225" s="44"/>
      <c r="BV225" s="21"/>
      <c r="BW225" s="44">
        <v>2818486</v>
      </c>
      <c r="BX225" s="21"/>
      <c r="BY225" s="21">
        <v>273347</v>
      </c>
      <c r="BZ225" s="21"/>
      <c r="CA225" s="44"/>
      <c r="CB225" s="44"/>
      <c r="CC225" s="44">
        <v>18838</v>
      </c>
      <c r="CD225" s="44"/>
      <c r="CE225" s="44"/>
      <c r="CF225" s="44"/>
      <c r="CG225" s="44"/>
      <c r="CH225" s="44"/>
      <c r="CI225" s="21">
        <v>3137</v>
      </c>
      <c r="CJ225" s="44"/>
      <c r="CK225" s="21"/>
      <c r="CL225" s="44"/>
      <c r="CM225" s="44">
        <v>0</v>
      </c>
      <c r="CN225" s="44">
        <v>0</v>
      </c>
      <c r="CO225" s="44">
        <v>1039088</v>
      </c>
      <c r="CP225" s="44">
        <v>0</v>
      </c>
      <c r="CQ225" s="21">
        <v>1119600</v>
      </c>
      <c r="CR225" s="44">
        <v>188517</v>
      </c>
      <c r="CS225" s="44">
        <v>682960</v>
      </c>
      <c r="CT225" s="44">
        <v>24375</v>
      </c>
      <c r="CU225" s="44"/>
      <c r="CV225" s="44">
        <v>59268</v>
      </c>
      <c r="CW225" s="21"/>
      <c r="CX225" s="21"/>
      <c r="CY225" s="21"/>
      <c r="CZ225" s="21"/>
      <c r="DA225" s="21"/>
      <c r="DB225" s="21"/>
      <c r="DC225" s="21"/>
      <c r="DD225" s="21"/>
      <c r="DE225" s="44"/>
      <c r="DF225" s="21"/>
      <c r="DG225" s="44"/>
      <c r="DH225" s="21"/>
      <c r="DI225" s="44"/>
      <c r="DJ225" s="44"/>
      <c r="DK225" s="44"/>
      <c r="DL225" s="44"/>
      <c r="DM225" s="21"/>
      <c r="DN225" s="44"/>
      <c r="DO225" s="44"/>
      <c r="DP225" s="44"/>
      <c r="DQ225" s="44"/>
      <c r="DR225" s="44"/>
      <c r="DS225" s="44"/>
      <c r="DT225" s="44"/>
      <c r="DU225" s="44"/>
      <c r="DV225" s="44"/>
      <c r="DW225" s="44"/>
      <c r="DX225" s="44"/>
      <c r="DY225" s="44">
        <v>-545376</v>
      </c>
      <c r="DZ225" s="44"/>
      <c r="EA225" s="44"/>
      <c r="EB225" s="21"/>
      <c r="EC225" s="44">
        <v>-2194547</v>
      </c>
      <c r="ED225" s="44"/>
      <c r="EE225" s="21">
        <v>4817</v>
      </c>
      <c r="EF225" s="44"/>
      <c r="EG225" s="21">
        <v>-23888</v>
      </c>
      <c r="EH225" s="44"/>
      <c r="EI225" s="21">
        <v>18839</v>
      </c>
      <c r="EJ225" s="44"/>
      <c r="EK225" s="44"/>
      <c r="EL225" s="21"/>
      <c r="EM225" s="44"/>
      <c r="EN225" s="44"/>
      <c r="EO225" s="44">
        <v>-392</v>
      </c>
      <c r="EP225" s="21"/>
      <c r="EQ225" s="21"/>
      <c r="ER225" s="21"/>
      <c r="ES225" s="21"/>
      <c r="ET225" s="44"/>
      <c r="EU225" s="21"/>
      <c r="EV225" s="44"/>
      <c r="EW225" s="21"/>
      <c r="EX225" s="44"/>
      <c r="EY225" s="44"/>
      <c r="EZ225" s="21"/>
      <c r="FA225" s="21"/>
      <c r="FB225" s="44"/>
      <c r="FC225" s="44"/>
      <c r="FD225" s="21"/>
      <c r="FE225" s="112"/>
      <c r="FF225" s="44"/>
      <c r="FG225" s="44">
        <v>4337661</v>
      </c>
      <c r="FH225" s="44">
        <v>802535</v>
      </c>
      <c r="FI225" s="44">
        <v>3340755</v>
      </c>
      <c r="FJ225" s="44">
        <v>142195</v>
      </c>
      <c r="FK225" s="44">
        <v>2938330</v>
      </c>
      <c r="FL225" s="44"/>
      <c r="FM225" s="44"/>
      <c r="FN225" s="44"/>
      <c r="FO225" s="44"/>
      <c r="FP225" s="44"/>
      <c r="FQ225" s="44"/>
      <c r="FR225" s="44"/>
      <c r="FS225" s="44"/>
      <c r="FT225" s="44">
        <v>8605</v>
      </c>
      <c r="FU225" s="44"/>
      <c r="FV225" s="21">
        <v>420059</v>
      </c>
      <c r="FW225" s="44"/>
      <c r="FX225" s="44">
        <v>356380</v>
      </c>
      <c r="FY225" s="44">
        <v>97673</v>
      </c>
      <c r="FZ225" s="44">
        <v>389794</v>
      </c>
      <c r="GA225" s="44">
        <v>32692</v>
      </c>
      <c r="GB225" s="44"/>
      <c r="GC225" s="44">
        <v>26141</v>
      </c>
      <c r="GD225" s="44">
        <v>316422</v>
      </c>
      <c r="GE225" s="44">
        <v>178882</v>
      </c>
      <c r="GF225" s="44">
        <v>123141</v>
      </c>
      <c r="GG225" s="44">
        <v>544766</v>
      </c>
      <c r="GH225" s="44">
        <v>57241</v>
      </c>
      <c r="GI225" s="44">
        <v>79901</v>
      </c>
      <c r="GJ225" s="44">
        <v>81719</v>
      </c>
      <c r="GK225" s="44">
        <v>2006748</v>
      </c>
      <c r="GL225" s="44"/>
      <c r="GM225" s="44">
        <v>637189</v>
      </c>
      <c r="GN225" s="44"/>
      <c r="GO225" s="44">
        <v>22750</v>
      </c>
      <c r="GP225" s="44"/>
      <c r="GQ225" s="44">
        <v>3087</v>
      </c>
      <c r="GR225" s="44">
        <v>159431</v>
      </c>
      <c r="GS225" s="44">
        <v>2318886</v>
      </c>
      <c r="GT225" s="44"/>
      <c r="GU225" s="21"/>
      <c r="GV225" s="44"/>
      <c r="GW225" s="44"/>
      <c r="GX225" s="44">
        <v>1546</v>
      </c>
      <c r="GY225" s="44">
        <v>2320432</v>
      </c>
      <c r="GZ225" s="44">
        <v>892110</v>
      </c>
      <c r="HA225" s="44"/>
      <c r="HB225" s="44"/>
      <c r="HC225" s="44">
        <v>1428322</v>
      </c>
      <c r="HD225" s="44">
        <v>2320432</v>
      </c>
      <c r="HE225" s="21"/>
      <c r="HF225" s="21"/>
      <c r="HG225" s="21"/>
      <c r="HH225" s="21"/>
      <c r="HI225" s="21">
        <v>0</v>
      </c>
      <c r="HJ225" s="44"/>
      <c r="HK225" s="21"/>
      <c r="HL225" s="21"/>
      <c r="HM225" s="21">
        <v>0</v>
      </c>
      <c r="HN225" s="21">
        <v>0</v>
      </c>
      <c r="HO225" s="21"/>
      <c r="HP225" s="44"/>
      <c r="HQ225" s="47"/>
      <c r="HR225" s="47"/>
      <c r="HS225" s="47"/>
      <c r="HT225" s="47" t="s">
        <v>3071</v>
      </c>
      <c r="HU225" s="47">
        <v>365765.1</v>
      </c>
      <c r="HV225" s="47">
        <v>1483</v>
      </c>
      <c r="HW225" s="47">
        <v>0</v>
      </c>
      <c r="HX225" s="47">
        <v>7988</v>
      </c>
      <c r="HY225" s="47">
        <v>15807</v>
      </c>
      <c r="HZ225" s="47">
        <v>41508</v>
      </c>
      <c r="IA225" s="47">
        <v>0</v>
      </c>
      <c r="IB225" s="47">
        <v>0</v>
      </c>
      <c r="IC225" s="47">
        <v>3913</v>
      </c>
      <c r="ID225">
        <v>12872</v>
      </c>
      <c r="IE225" s="47">
        <v>2367</v>
      </c>
      <c r="IF225">
        <v>6559</v>
      </c>
      <c r="IG225" s="47">
        <v>4521</v>
      </c>
      <c r="IH225" s="47">
        <v>13829</v>
      </c>
      <c r="II225">
        <v>1447</v>
      </c>
      <c r="IJ225">
        <v>2767</v>
      </c>
      <c r="IK225">
        <v>1493</v>
      </c>
      <c r="IL225">
        <v>16246</v>
      </c>
      <c r="IM225">
        <v>132800</v>
      </c>
      <c r="IN225">
        <v>0</v>
      </c>
      <c r="IO225">
        <v>19</v>
      </c>
      <c r="IP225">
        <v>98</v>
      </c>
      <c r="IQ225">
        <v>176</v>
      </c>
      <c r="IR225">
        <v>0</v>
      </c>
      <c r="IS225">
        <v>0</v>
      </c>
      <c r="IT225">
        <v>293</v>
      </c>
      <c r="IU225">
        <v>128722</v>
      </c>
      <c r="IV225">
        <v>0</v>
      </c>
      <c r="IW225">
        <v>404110</v>
      </c>
      <c r="IX225">
        <v>647783</v>
      </c>
      <c r="IY225">
        <v>967153</v>
      </c>
      <c r="IZ225">
        <v>0</v>
      </c>
      <c r="JA225">
        <v>0</v>
      </c>
      <c r="JB225">
        <v>200273</v>
      </c>
      <c r="JC225">
        <v>624625</v>
      </c>
      <c r="JD225">
        <v>70243</v>
      </c>
      <c r="JE225">
        <v>123235</v>
      </c>
      <c r="JF225">
        <v>85691</v>
      </c>
      <c r="JG225">
        <v>305868</v>
      </c>
      <c r="JH225">
        <v>46427</v>
      </c>
      <c r="JI225">
        <v>61462</v>
      </c>
      <c r="JJ225">
        <v>68075</v>
      </c>
      <c r="JK225">
        <v>603994</v>
      </c>
      <c r="JL225">
        <v>4337661</v>
      </c>
      <c r="JM225">
        <v>0</v>
      </c>
      <c r="JN225">
        <v>1536</v>
      </c>
      <c r="JO225">
        <v>6472</v>
      </c>
      <c r="JP225">
        <v>7033</v>
      </c>
      <c r="JQ225">
        <v>0</v>
      </c>
      <c r="JR225">
        <v>0</v>
      </c>
      <c r="JS225">
        <v>15041</v>
      </c>
      <c r="JT225"/>
      <c r="JU225"/>
      <c r="JV225"/>
      <c r="JW225"/>
      <c r="JX225"/>
      <c r="JY225">
        <v>12872</v>
      </c>
      <c r="JZ225"/>
      <c r="KA225"/>
      <c r="KB225"/>
      <c r="KC225"/>
      <c r="KD225"/>
      <c r="KE225">
        <v>624625</v>
      </c>
      <c r="KF225">
        <v>133</v>
      </c>
      <c r="KG225">
        <v>237</v>
      </c>
      <c r="KH225">
        <v>64</v>
      </c>
      <c r="KI225">
        <v>96</v>
      </c>
      <c r="KJ225">
        <v>185</v>
      </c>
      <c r="KK225">
        <v>40</v>
      </c>
      <c r="KL225">
        <v>46</v>
      </c>
      <c r="KM225">
        <v>77</v>
      </c>
      <c r="KN225">
        <v>31</v>
      </c>
      <c r="KO225">
        <v>1</v>
      </c>
      <c r="KP225">
        <v>0</v>
      </c>
      <c r="KQ225">
        <v>0</v>
      </c>
      <c r="KR225">
        <v>0</v>
      </c>
      <c r="KS225">
        <v>1</v>
      </c>
      <c r="KT225">
        <v>0</v>
      </c>
      <c r="KU225">
        <v>1</v>
      </c>
      <c r="KV225">
        <v>0</v>
      </c>
      <c r="KW225">
        <v>0</v>
      </c>
      <c r="KX225">
        <v>0</v>
      </c>
      <c r="KY225">
        <v>0</v>
      </c>
      <c r="KZ225">
        <v>0</v>
      </c>
      <c r="LA225">
        <v>0</v>
      </c>
      <c r="LB225">
        <v>0</v>
      </c>
      <c r="LC225">
        <v>0</v>
      </c>
      <c r="LD225">
        <v>1</v>
      </c>
      <c r="LE225">
        <v>0</v>
      </c>
      <c r="LF225">
        <v>0</v>
      </c>
      <c r="LG225">
        <v>0</v>
      </c>
      <c r="LH225">
        <v>0</v>
      </c>
    </row>
    <row r="226" spans="1:320" s="34" customFormat="1" ht="15" customHeight="1" x14ac:dyDescent="0.25">
      <c r="A226" s="45">
        <v>206190122</v>
      </c>
      <c r="B226" s="45" t="s">
        <v>3072</v>
      </c>
      <c r="C226" s="46">
        <v>45292</v>
      </c>
      <c r="D226" s="46">
        <v>45657</v>
      </c>
      <c r="E226" s="47">
        <v>366</v>
      </c>
      <c r="F226" s="45" t="s">
        <v>883</v>
      </c>
      <c r="G226" s="45" t="s">
        <v>884</v>
      </c>
      <c r="H226" s="45" t="s">
        <v>1030</v>
      </c>
      <c r="I226" s="45" t="s">
        <v>886</v>
      </c>
      <c r="J226" s="45" t="s">
        <v>887</v>
      </c>
      <c r="K226" s="45" t="s">
        <v>1031</v>
      </c>
      <c r="L226" s="45" t="s">
        <v>2747</v>
      </c>
      <c r="M226" s="45" t="s">
        <v>3073</v>
      </c>
      <c r="N226" s="45" t="s">
        <v>3074</v>
      </c>
      <c r="O226" s="45" t="s">
        <v>3075</v>
      </c>
      <c r="P226" s="45" t="s">
        <v>3076</v>
      </c>
      <c r="Q226" s="45" t="s">
        <v>3077</v>
      </c>
      <c r="R226" t="s">
        <v>3078</v>
      </c>
      <c r="S226" s="45" t="s">
        <v>893</v>
      </c>
      <c r="T226" t="s">
        <v>3079</v>
      </c>
      <c r="U226" s="47">
        <v>59</v>
      </c>
      <c r="V226" s="47">
        <v>59</v>
      </c>
      <c r="W226" s="47" t="s">
        <v>1728</v>
      </c>
      <c r="X226" s="47">
        <v>21594</v>
      </c>
      <c r="Y226" s="47">
        <v>18395</v>
      </c>
      <c r="Z226" s="48">
        <v>187.82</v>
      </c>
      <c r="AA226" s="44">
        <v>529</v>
      </c>
      <c r="AB226" s="44">
        <v>529</v>
      </c>
      <c r="AC226" s="44">
        <v>6221</v>
      </c>
      <c r="AD226" s="44">
        <v>6453</v>
      </c>
      <c r="AE226" s="44">
        <v>73</v>
      </c>
      <c r="AF226" s="44">
        <v>4379</v>
      </c>
      <c r="AG226" s="44"/>
      <c r="AH226" s="47">
        <v>116</v>
      </c>
      <c r="AI226" s="47">
        <v>349</v>
      </c>
      <c r="AJ226">
        <v>804</v>
      </c>
      <c r="AK226" t="s">
        <v>895</v>
      </c>
      <c r="AL226">
        <v>18395</v>
      </c>
      <c r="AM226"/>
      <c r="AN226"/>
      <c r="AO226"/>
      <c r="AP226"/>
      <c r="AQ226"/>
      <c r="AR226" s="44"/>
      <c r="AS226" s="44"/>
      <c r="AT226" s="44"/>
      <c r="AU226" s="44">
        <v>7796625</v>
      </c>
      <c r="AV226" s="44">
        <v>4002545</v>
      </c>
      <c r="AW226" s="44">
        <v>185619</v>
      </c>
      <c r="AX226" s="44">
        <v>407</v>
      </c>
      <c r="AY226" s="44">
        <v>11613958</v>
      </c>
      <c r="AZ226" s="21">
        <v>9902660</v>
      </c>
      <c r="BA226" s="21">
        <v>1711298</v>
      </c>
      <c r="BB226" s="44">
        <v>6463</v>
      </c>
      <c r="BC226" s="44">
        <v>360731</v>
      </c>
      <c r="BD226" s="44"/>
      <c r="BE226" s="44">
        <v>1357030</v>
      </c>
      <c r="BF226" s="44">
        <v>3343650</v>
      </c>
      <c r="BG226" s="44">
        <v>2429550</v>
      </c>
      <c r="BH226" s="44">
        <v>25227</v>
      </c>
      <c r="BI226" s="21">
        <v>1513273</v>
      </c>
      <c r="BJ226" s="21"/>
      <c r="BK226" s="21">
        <v>33605</v>
      </c>
      <c r="BL226" s="21">
        <v>167170</v>
      </c>
      <c r="BM226" s="21">
        <v>284150</v>
      </c>
      <c r="BN226" s="21">
        <v>7796625</v>
      </c>
      <c r="BO226" s="21"/>
      <c r="BP226" s="21"/>
      <c r="BQ226" s="44"/>
      <c r="BR226" s="21"/>
      <c r="BS226" s="44"/>
      <c r="BT226" s="21"/>
      <c r="BU226" s="44"/>
      <c r="BV226" s="21"/>
      <c r="BW226" s="44">
        <v>1869833</v>
      </c>
      <c r="BX226" s="21"/>
      <c r="BY226" s="21">
        <v>1588170</v>
      </c>
      <c r="BZ226" s="21"/>
      <c r="CA226" s="44">
        <v>135</v>
      </c>
      <c r="CB226" s="44"/>
      <c r="CC226" s="44">
        <v>496574</v>
      </c>
      <c r="CD226" s="44"/>
      <c r="CE226" s="44"/>
      <c r="CF226" s="44"/>
      <c r="CG226" s="44">
        <v>27328</v>
      </c>
      <c r="CH226" s="44"/>
      <c r="CI226" s="21">
        <v>20174</v>
      </c>
      <c r="CJ226" s="44"/>
      <c r="CK226" s="21">
        <v>331</v>
      </c>
      <c r="CL226" s="44"/>
      <c r="CM226" s="44">
        <v>15207</v>
      </c>
      <c r="CN226" s="44">
        <v>0</v>
      </c>
      <c r="CO226" s="44">
        <v>1367325</v>
      </c>
      <c r="CP226" s="44">
        <v>0</v>
      </c>
      <c r="CQ226" s="21">
        <v>1327770</v>
      </c>
      <c r="CR226" s="44">
        <v>296190</v>
      </c>
      <c r="CS226" s="44">
        <v>709139</v>
      </c>
      <c r="CT226" s="44">
        <v>182724</v>
      </c>
      <c r="CU226" s="44"/>
      <c r="CV226" s="44">
        <v>104190</v>
      </c>
      <c r="CW226" s="21"/>
      <c r="CX226" s="21"/>
      <c r="CY226" s="21"/>
      <c r="CZ226" s="21"/>
      <c r="DA226" s="21"/>
      <c r="DB226" s="21"/>
      <c r="DC226" s="21"/>
      <c r="DD226" s="21"/>
      <c r="DE226" s="44"/>
      <c r="DF226" s="21"/>
      <c r="DG226" s="44"/>
      <c r="DH226" s="21"/>
      <c r="DI226" s="44"/>
      <c r="DJ226" s="44"/>
      <c r="DK226" s="44"/>
      <c r="DL226" s="44"/>
      <c r="DM226" s="21"/>
      <c r="DN226" s="44"/>
      <c r="DO226" s="44">
        <v>-12775</v>
      </c>
      <c r="DP226" s="44"/>
      <c r="DQ226" s="44"/>
      <c r="DR226" s="44"/>
      <c r="DS226" s="44"/>
      <c r="DT226" s="44"/>
      <c r="DU226" s="44"/>
      <c r="DV226" s="44"/>
      <c r="DW226" s="44"/>
      <c r="DX226" s="44"/>
      <c r="DY226" s="44">
        <v>3785</v>
      </c>
      <c r="DZ226" s="44"/>
      <c r="EA226" s="44"/>
      <c r="EB226" s="21"/>
      <c r="EC226" s="44">
        <v>-182963</v>
      </c>
      <c r="ED226" s="44"/>
      <c r="EE226" s="21">
        <v>130602</v>
      </c>
      <c r="EF226" s="44"/>
      <c r="EG226" s="21">
        <v>-26418</v>
      </c>
      <c r="EH226" s="44"/>
      <c r="EI226" s="21">
        <v>254383</v>
      </c>
      <c r="EJ226" s="44"/>
      <c r="EK226" s="44"/>
      <c r="EL226" s="21"/>
      <c r="EM226" s="44">
        <v>4820</v>
      </c>
      <c r="EN226" s="44"/>
      <c r="EO226" s="44">
        <v>14185</v>
      </c>
      <c r="EP226" s="21"/>
      <c r="EQ226" s="21"/>
      <c r="ER226" s="21"/>
      <c r="ES226" s="21"/>
      <c r="ET226" s="44"/>
      <c r="EU226" s="21"/>
      <c r="EV226" s="44"/>
      <c r="EW226" s="21"/>
      <c r="EX226" s="44"/>
      <c r="EY226" s="44"/>
      <c r="EZ226" s="21"/>
      <c r="FA226" s="21"/>
      <c r="FB226" s="44"/>
      <c r="FC226" s="44"/>
      <c r="FD226" s="21"/>
      <c r="FE226" s="112"/>
      <c r="FF226" s="44"/>
      <c r="FG226" s="44">
        <v>4845581</v>
      </c>
      <c r="FH226" s="44">
        <v>1321961</v>
      </c>
      <c r="FI226" s="44">
        <v>3735118</v>
      </c>
      <c r="FJ226" s="44">
        <v>251205</v>
      </c>
      <c r="FK226" s="44">
        <v>3478485</v>
      </c>
      <c r="FL226" s="44"/>
      <c r="FM226" s="44"/>
      <c r="FN226" s="44"/>
      <c r="FO226" s="44"/>
      <c r="FP226" s="44"/>
      <c r="FQ226" s="44"/>
      <c r="FR226" s="44"/>
      <c r="FS226" s="44"/>
      <c r="FT226" s="44">
        <v>19567</v>
      </c>
      <c r="FU226" s="44">
        <v>8614</v>
      </c>
      <c r="FV226" s="21">
        <v>684956</v>
      </c>
      <c r="FW226" s="44"/>
      <c r="FX226" s="44">
        <v>420185</v>
      </c>
      <c r="FY226" s="44">
        <v>69858</v>
      </c>
      <c r="FZ226" s="44">
        <v>304230</v>
      </c>
      <c r="GA226" s="44">
        <v>128816</v>
      </c>
      <c r="GB226" s="44"/>
      <c r="GC226" s="44">
        <v>49113</v>
      </c>
      <c r="GD226" s="44">
        <v>261083</v>
      </c>
      <c r="GE226" s="44">
        <v>265561</v>
      </c>
      <c r="GF226" s="44">
        <v>63215</v>
      </c>
      <c r="GG226" s="44">
        <v>472946</v>
      </c>
      <c r="GH226" s="44">
        <v>261180</v>
      </c>
      <c r="GI226" s="44">
        <v>79495</v>
      </c>
      <c r="GJ226" s="44">
        <v>17343</v>
      </c>
      <c r="GK226" s="44">
        <v>2331989</v>
      </c>
      <c r="GL226" s="44">
        <v>37600</v>
      </c>
      <c r="GM226" s="44">
        <v>924465</v>
      </c>
      <c r="GN226" s="44">
        <v>30904</v>
      </c>
      <c r="GO226" s="44">
        <v>9219</v>
      </c>
      <c r="GP226" s="44"/>
      <c r="GQ226" s="44">
        <v>8</v>
      </c>
      <c r="GR226" s="44">
        <v>-16172</v>
      </c>
      <c r="GS226" s="44">
        <v>896848</v>
      </c>
      <c r="GT226" s="44"/>
      <c r="GU226" s="21">
        <v>21235</v>
      </c>
      <c r="GV226" s="44"/>
      <c r="GW226" s="44">
        <v>13461670</v>
      </c>
      <c r="GX226" s="44"/>
      <c r="GY226" s="44">
        <v>14379753</v>
      </c>
      <c r="GZ226" s="44">
        <v>836395</v>
      </c>
      <c r="HA226" s="44"/>
      <c r="HB226" s="44"/>
      <c r="HC226" s="44">
        <v>13543358</v>
      </c>
      <c r="HD226" s="44">
        <v>14379753</v>
      </c>
      <c r="HE226" s="21"/>
      <c r="HF226" s="21">
        <v>13461670</v>
      </c>
      <c r="HG226" s="21"/>
      <c r="HH226" s="21"/>
      <c r="HI226" s="21">
        <v>0</v>
      </c>
      <c r="HJ226" s="44"/>
      <c r="HK226" s="21">
        <v>4960</v>
      </c>
      <c r="HL226" s="21">
        <v>335160</v>
      </c>
      <c r="HM226" s="21">
        <v>340120</v>
      </c>
      <c r="HN226" s="21">
        <v>-318885</v>
      </c>
      <c r="HO226" s="21"/>
      <c r="HP226" s="44"/>
      <c r="HQ226" s="47"/>
      <c r="HR226" s="47"/>
      <c r="HS226" s="47"/>
      <c r="HT226" s="47" t="s">
        <v>1759</v>
      </c>
      <c r="HU226" s="47">
        <v>0</v>
      </c>
      <c r="HV226" s="47">
        <v>1793</v>
      </c>
      <c r="HW226" s="47">
        <v>0</v>
      </c>
      <c r="HX226" s="47">
        <v>5021</v>
      </c>
      <c r="HY226" s="47">
        <v>26892</v>
      </c>
      <c r="HZ226" s="47">
        <v>42479</v>
      </c>
      <c r="IA226" s="47">
        <v>0</v>
      </c>
      <c r="IB226" s="47">
        <v>0</v>
      </c>
      <c r="IC226" s="47">
        <v>0</v>
      </c>
      <c r="ID226">
        <v>20675</v>
      </c>
      <c r="IE226" s="47">
        <v>1857</v>
      </c>
      <c r="IF226">
        <v>7985</v>
      </c>
      <c r="IG226" s="47">
        <v>2000</v>
      </c>
      <c r="IH226" s="47">
        <v>2024</v>
      </c>
      <c r="II226">
        <v>5239</v>
      </c>
      <c r="IJ226">
        <v>2726</v>
      </c>
      <c r="IK226">
        <v>369</v>
      </c>
      <c r="IL226">
        <v>14012</v>
      </c>
      <c r="IM226">
        <v>133072</v>
      </c>
      <c r="IN226">
        <v>0</v>
      </c>
      <c r="IO226">
        <v>29</v>
      </c>
      <c r="IP226">
        <v>968</v>
      </c>
      <c r="IQ226">
        <v>2017</v>
      </c>
      <c r="IR226">
        <v>0</v>
      </c>
      <c r="IS226">
        <v>0</v>
      </c>
      <c r="IT226">
        <v>3014</v>
      </c>
      <c r="IU226">
        <v>116246</v>
      </c>
      <c r="IV226">
        <v>0</v>
      </c>
      <c r="IW226">
        <v>278092</v>
      </c>
      <c r="IX226">
        <v>1049468</v>
      </c>
      <c r="IY226">
        <v>959315</v>
      </c>
      <c r="IZ226">
        <v>0</v>
      </c>
      <c r="JA226">
        <v>0</v>
      </c>
      <c r="JB226">
        <v>0</v>
      </c>
      <c r="JC226">
        <v>890851</v>
      </c>
      <c r="JD226">
        <v>68375</v>
      </c>
      <c r="JE226">
        <v>175913</v>
      </c>
      <c r="JF226">
        <v>36557</v>
      </c>
      <c r="JG226">
        <v>229533</v>
      </c>
      <c r="JH226">
        <v>190294</v>
      </c>
      <c r="JI226">
        <v>58450</v>
      </c>
      <c r="JJ226">
        <v>11221</v>
      </c>
      <c r="JK226">
        <v>781266</v>
      </c>
      <c r="JL226">
        <v>4845581</v>
      </c>
      <c r="JM226">
        <v>0</v>
      </c>
      <c r="JN226">
        <v>1723</v>
      </c>
      <c r="JO226">
        <v>55739</v>
      </c>
      <c r="JP226">
        <v>70748</v>
      </c>
      <c r="JQ226">
        <v>0</v>
      </c>
      <c r="JR226">
        <v>0</v>
      </c>
      <c r="JS226">
        <v>128210</v>
      </c>
      <c r="JT226"/>
      <c r="JU226"/>
      <c r="JV226"/>
      <c r="JW226"/>
      <c r="JX226"/>
      <c r="JY226">
        <v>20675</v>
      </c>
      <c r="JZ226"/>
      <c r="KA226"/>
      <c r="KB226"/>
      <c r="KC226"/>
      <c r="KD226"/>
      <c r="KE226">
        <v>890851</v>
      </c>
      <c r="KF226">
        <v>73</v>
      </c>
      <c r="KG226">
        <v>104</v>
      </c>
      <c r="KH226">
        <v>55</v>
      </c>
      <c r="KI226">
        <v>51</v>
      </c>
      <c r="KJ226">
        <v>76</v>
      </c>
      <c r="KK226">
        <v>38</v>
      </c>
      <c r="KL226">
        <v>24</v>
      </c>
      <c r="KM226">
        <v>31</v>
      </c>
      <c r="KN226">
        <v>20</v>
      </c>
      <c r="KO226">
        <v>1</v>
      </c>
      <c r="KP226">
        <v>0</v>
      </c>
      <c r="KQ226">
        <v>0</v>
      </c>
      <c r="KR226">
        <v>1</v>
      </c>
      <c r="KS226">
        <v>0</v>
      </c>
      <c r="KT226">
        <v>0</v>
      </c>
      <c r="KU226">
        <v>1</v>
      </c>
      <c r="KV226">
        <v>0</v>
      </c>
      <c r="KW226">
        <v>0</v>
      </c>
      <c r="KX226">
        <v>0</v>
      </c>
      <c r="KY226">
        <v>0</v>
      </c>
      <c r="KZ226">
        <v>0</v>
      </c>
      <c r="LA226">
        <v>0</v>
      </c>
      <c r="LB226">
        <v>0</v>
      </c>
      <c r="LC226">
        <v>0</v>
      </c>
      <c r="LD226">
        <v>1</v>
      </c>
      <c r="LE226">
        <v>0</v>
      </c>
      <c r="LF226">
        <v>0</v>
      </c>
      <c r="LG226">
        <v>0</v>
      </c>
      <c r="LH226">
        <v>0</v>
      </c>
    </row>
    <row r="227" spans="1:320" s="34" customFormat="1" ht="15" customHeight="1" x14ac:dyDescent="0.25">
      <c r="A227" s="45">
        <v>206190123</v>
      </c>
      <c r="B227" s="45" t="s">
        <v>3080</v>
      </c>
      <c r="C227" s="46">
        <v>45292</v>
      </c>
      <c r="D227" s="46">
        <v>45657</v>
      </c>
      <c r="E227" s="47">
        <v>366</v>
      </c>
      <c r="F227" s="45" t="s">
        <v>883</v>
      </c>
      <c r="G227" s="45" t="s">
        <v>884</v>
      </c>
      <c r="H227" s="45" t="s">
        <v>1030</v>
      </c>
      <c r="I227" s="45" t="s">
        <v>886</v>
      </c>
      <c r="J227" s="45" t="s">
        <v>887</v>
      </c>
      <c r="K227" s="45" t="s">
        <v>1031</v>
      </c>
      <c r="L227" s="45" t="s">
        <v>2709</v>
      </c>
      <c r="M227" s="45" t="s">
        <v>3081</v>
      </c>
      <c r="N227" s="45" t="s">
        <v>3082</v>
      </c>
      <c r="O227" s="45" t="s">
        <v>1034</v>
      </c>
      <c r="P227" s="45" t="s">
        <v>2743</v>
      </c>
      <c r="Q227" s="45" t="s">
        <v>3083</v>
      </c>
      <c r="R227" t="s">
        <v>3084</v>
      </c>
      <c r="S227" s="45" t="s">
        <v>893</v>
      </c>
      <c r="T227"/>
      <c r="U227" s="47">
        <v>66</v>
      </c>
      <c r="V227" s="47">
        <v>66</v>
      </c>
      <c r="W227" s="47" t="s">
        <v>894</v>
      </c>
      <c r="X227" s="47">
        <v>24156</v>
      </c>
      <c r="Y227" s="47">
        <v>21198</v>
      </c>
      <c r="Z227" s="48">
        <v>204.57</v>
      </c>
      <c r="AA227" s="44">
        <v>79</v>
      </c>
      <c r="AB227" s="44">
        <v>77</v>
      </c>
      <c r="AC227" s="44">
        <v>2797</v>
      </c>
      <c r="AD227" s="44"/>
      <c r="AE227" s="44">
        <v>1567</v>
      </c>
      <c r="AF227" s="44">
        <v>15902</v>
      </c>
      <c r="AG227" s="44"/>
      <c r="AH227" s="47">
        <v>750</v>
      </c>
      <c r="AI227" s="47">
        <v>15</v>
      </c>
      <c r="AJ227">
        <v>167</v>
      </c>
      <c r="AK227" t="s">
        <v>895</v>
      </c>
      <c r="AL227">
        <v>21198</v>
      </c>
      <c r="AM227"/>
      <c r="AN227"/>
      <c r="AO227"/>
      <c r="AP227"/>
      <c r="AQ227"/>
      <c r="AR227" s="44"/>
      <c r="AS227" s="44"/>
      <c r="AT227" s="44"/>
      <c r="AU227" s="44">
        <v>5918819</v>
      </c>
      <c r="AV227" s="44">
        <v>1261619</v>
      </c>
      <c r="AW227" s="44">
        <v>-924202</v>
      </c>
      <c r="AX227" s="44">
        <v>2082</v>
      </c>
      <c r="AY227" s="44">
        <v>8106722</v>
      </c>
      <c r="AZ227" s="21">
        <v>9034450</v>
      </c>
      <c r="BA227" s="21">
        <v>-927728</v>
      </c>
      <c r="BB227" s="44">
        <v>-23953</v>
      </c>
      <c r="BC227" s="44"/>
      <c r="BD227" s="44"/>
      <c r="BE227" s="44">
        <v>-951681</v>
      </c>
      <c r="BF227" s="44">
        <v>699250</v>
      </c>
      <c r="BG227" s="44"/>
      <c r="BH227" s="44">
        <v>413738</v>
      </c>
      <c r="BI227" s="21">
        <v>4557309</v>
      </c>
      <c r="BJ227" s="21"/>
      <c r="BK227" s="21">
        <v>203022</v>
      </c>
      <c r="BL227" s="21">
        <v>3750</v>
      </c>
      <c r="BM227" s="21">
        <v>41750</v>
      </c>
      <c r="BN227" s="21">
        <v>5918819</v>
      </c>
      <c r="BO227" s="21"/>
      <c r="BP227" s="21"/>
      <c r="BQ227" s="44"/>
      <c r="BR227" s="21"/>
      <c r="BS227" s="44"/>
      <c r="BT227" s="21"/>
      <c r="BU227" s="44"/>
      <c r="BV227" s="21"/>
      <c r="BW227" s="44">
        <v>849018</v>
      </c>
      <c r="BX227" s="21"/>
      <c r="BY227" s="21"/>
      <c r="BZ227" s="21"/>
      <c r="CA227" s="44">
        <v>32882</v>
      </c>
      <c r="CB227" s="44"/>
      <c r="CC227" s="44">
        <v>169567</v>
      </c>
      <c r="CD227" s="44"/>
      <c r="CE227" s="44"/>
      <c r="CF227" s="44"/>
      <c r="CG227" s="44">
        <v>209380</v>
      </c>
      <c r="CH227" s="44"/>
      <c r="CI227" s="21">
        <v>772</v>
      </c>
      <c r="CJ227" s="44"/>
      <c r="CK227" s="21"/>
      <c r="CL227" s="44"/>
      <c r="CM227" s="44">
        <v>0</v>
      </c>
      <c r="CN227" s="44">
        <v>0</v>
      </c>
      <c r="CO227" s="44">
        <v>547575</v>
      </c>
      <c r="CP227" s="44">
        <v>0</v>
      </c>
      <c r="CQ227" s="21">
        <v>544425</v>
      </c>
      <c r="CR227" s="44">
        <v>91200</v>
      </c>
      <c r="CS227" s="44">
        <v>77394</v>
      </c>
      <c r="CT227" s="44">
        <v>875</v>
      </c>
      <c r="CU227" s="44"/>
      <c r="CV227" s="44">
        <v>150</v>
      </c>
      <c r="CW227" s="21"/>
      <c r="CX227" s="21"/>
      <c r="CY227" s="21"/>
      <c r="CZ227" s="21"/>
      <c r="DA227" s="21"/>
      <c r="DB227" s="21"/>
      <c r="DC227" s="21"/>
      <c r="DD227" s="21"/>
      <c r="DE227" s="44"/>
      <c r="DF227" s="21"/>
      <c r="DG227" s="44"/>
      <c r="DH227" s="21"/>
      <c r="DI227" s="44"/>
      <c r="DJ227" s="44"/>
      <c r="DK227" s="44"/>
      <c r="DL227" s="44"/>
      <c r="DM227" s="21"/>
      <c r="DN227" s="44"/>
      <c r="DO227" s="44"/>
      <c r="DP227" s="44"/>
      <c r="DQ227" s="44"/>
      <c r="DR227" s="44"/>
      <c r="DS227" s="44"/>
      <c r="DT227" s="44"/>
      <c r="DU227" s="44"/>
      <c r="DV227" s="44"/>
      <c r="DW227" s="44"/>
      <c r="DX227" s="44"/>
      <c r="DY227" s="44"/>
      <c r="DZ227" s="44"/>
      <c r="EA227" s="44"/>
      <c r="EB227" s="21"/>
      <c r="EC227" s="44">
        <v>-775121</v>
      </c>
      <c r="ED227" s="44"/>
      <c r="EE227" s="21"/>
      <c r="EF227" s="44"/>
      <c r="EG227" s="21">
        <v>-24367</v>
      </c>
      <c r="EH227" s="44"/>
      <c r="EI227" s="21">
        <v>-181854</v>
      </c>
      <c r="EJ227" s="44"/>
      <c r="EK227" s="44"/>
      <c r="EL227" s="21"/>
      <c r="EM227" s="44">
        <v>70218</v>
      </c>
      <c r="EN227" s="44"/>
      <c r="EO227" s="44">
        <v>-13078</v>
      </c>
      <c r="EP227" s="21"/>
      <c r="EQ227" s="21"/>
      <c r="ER227" s="21"/>
      <c r="ES227" s="21"/>
      <c r="ET227" s="44"/>
      <c r="EU227" s="21"/>
      <c r="EV227" s="44"/>
      <c r="EW227" s="21"/>
      <c r="EX227" s="44"/>
      <c r="EY227" s="44"/>
      <c r="EZ227" s="21"/>
      <c r="FA227" s="21"/>
      <c r="FB227" s="44"/>
      <c r="FC227" s="44"/>
      <c r="FD227" s="21"/>
      <c r="FE227" s="112"/>
      <c r="FF227" s="44"/>
      <c r="FG227" s="44">
        <v>4674419</v>
      </c>
      <c r="FH227" s="44">
        <v>969690</v>
      </c>
      <c r="FI227" s="44">
        <v>3390341</v>
      </c>
      <c r="FJ227" s="44">
        <v>144894</v>
      </c>
      <c r="FK227" s="44">
        <v>3644456</v>
      </c>
      <c r="FL227" s="44"/>
      <c r="FM227" s="44"/>
      <c r="FN227" s="44"/>
      <c r="FO227" s="44"/>
      <c r="FP227" s="44"/>
      <c r="FQ227" s="44"/>
      <c r="FR227" s="44"/>
      <c r="FS227" s="44"/>
      <c r="FT227" s="44">
        <v>674</v>
      </c>
      <c r="FU227" s="44"/>
      <c r="FV227" s="21">
        <v>198215</v>
      </c>
      <c r="FW227" s="44"/>
      <c r="FX227" s="44">
        <v>120899</v>
      </c>
      <c r="FY227" s="44">
        <v>51936</v>
      </c>
      <c r="FZ227" s="44">
        <v>172316</v>
      </c>
      <c r="GA227" s="44">
        <v>19579</v>
      </c>
      <c r="GB227" s="44"/>
      <c r="GC227" s="44">
        <v>6526</v>
      </c>
      <c r="GD227" s="44">
        <v>209866</v>
      </c>
      <c r="GE227" s="44">
        <v>353526</v>
      </c>
      <c r="GF227" s="44">
        <v>259070</v>
      </c>
      <c r="GG227" s="44">
        <v>804043</v>
      </c>
      <c r="GH227" s="44">
        <v>84994</v>
      </c>
      <c r="GI227" s="44">
        <v>98604</v>
      </c>
      <c r="GJ227" s="44">
        <v>60438</v>
      </c>
      <c r="GK227" s="44">
        <v>2058587</v>
      </c>
      <c r="GL227" s="44"/>
      <c r="GM227" s="44">
        <v>780880</v>
      </c>
      <c r="GN227" s="44"/>
      <c r="GO227" s="44">
        <v>21123</v>
      </c>
      <c r="GP227" s="44"/>
      <c r="GQ227" s="44"/>
      <c r="GR227" s="44">
        <v>88718</v>
      </c>
      <c r="GS227" s="44">
        <v>2456894</v>
      </c>
      <c r="GT227" s="44"/>
      <c r="GU227" s="21">
        <v>342978</v>
      </c>
      <c r="GV227" s="44">
        <v>39571</v>
      </c>
      <c r="GW227" s="44">
        <v>5151189</v>
      </c>
      <c r="GX227" s="44"/>
      <c r="GY227" s="44">
        <v>7990632</v>
      </c>
      <c r="GZ227" s="44">
        <v>14011202</v>
      </c>
      <c r="HA227" s="44"/>
      <c r="HB227" s="44"/>
      <c r="HC227" s="44">
        <v>-6020570</v>
      </c>
      <c r="HD227" s="44">
        <v>7990632</v>
      </c>
      <c r="HE227" s="21"/>
      <c r="HF227" s="21"/>
      <c r="HG227" s="21">
        <v>221494</v>
      </c>
      <c r="HH227" s="21"/>
      <c r="HI227" s="21">
        <v>0</v>
      </c>
      <c r="HJ227" s="44">
        <v>315476</v>
      </c>
      <c r="HK227" s="21">
        <v>6400</v>
      </c>
      <c r="HL227" s="21">
        <v>43575</v>
      </c>
      <c r="HM227" s="21">
        <v>365451</v>
      </c>
      <c r="HN227" s="21">
        <v>-22473</v>
      </c>
      <c r="HO227" s="21"/>
      <c r="HP227" s="44"/>
      <c r="HQ227" s="47"/>
      <c r="HR227" s="47"/>
      <c r="HS227" s="47"/>
      <c r="HT227" s="47" t="s">
        <v>2425</v>
      </c>
      <c r="HU227" s="47">
        <v>560448.07999999996</v>
      </c>
      <c r="HV227" s="47">
        <v>1923</v>
      </c>
      <c r="HW227" s="47">
        <v>0</v>
      </c>
      <c r="HX227" s="47">
        <v>3665</v>
      </c>
      <c r="HY227" s="47">
        <v>26125</v>
      </c>
      <c r="HZ227" s="47">
        <v>57524</v>
      </c>
      <c r="IA227" s="47">
        <v>0</v>
      </c>
      <c r="IB227" s="47">
        <v>0</v>
      </c>
      <c r="IC227" s="47">
        <v>2461</v>
      </c>
      <c r="ID227">
        <v>6238</v>
      </c>
      <c r="IE227" s="47">
        <v>838</v>
      </c>
      <c r="IF227">
        <v>13520</v>
      </c>
      <c r="IG227" s="47">
        <v>2200</v>
      </c>
      <c r="IH227" s="47">
        <v>17775</v>
      </c>
      <c r="II227">
        <v>2121</v>
      </c>
      <c r="IJ227">
        <v>3530</v>
      </c>
      <c r="IK227">
        <v>1087</v>
      </c>
      <c r="IL227">
        <v>14271</v>
      </c>
      <c r="IM227">
        <v>153278</v>
      </c>
      <c r="IN227">
        <v>0</v>
      </c>
      <c r="IO227">
        <v>0</v>
      </c>
      <c r="IP227">
        <v>0</v>
      </c>
      <c r="IQ227">
        <v>0</v>
      </c>
      <c r="IR227">
        <v>0</v>
      </c>
      <c r="IS227">
        <v>0</v>
      </c>
      <c r="IT227">
        <v>0</v>
      </c>
      <c r="IU227">
        <v>163924</v>
      </c>
      <c r="IV227">
        <v>0</v>
      </c>
      <c r="IW227">
        <v>194730</v>
      </c>
      <c r="IX227">
        <v>1033423</v>
      </c>
      <c r="IY227">
        <v>1328001</v>
      </c>
      <c r="IZ227">
        <v>0</v>
      </c>
      <c r="JA227">
        <v>0</v>
      </c>
      <c r="JB227">
        <v>122607</v>
      </c>
      <c r="JC227">
        <v>319817</v>
      </c>
      <c r="JD227">
        <v>18591</v>
      </c>
      <c r="JE227">
        <v>256228</v>
      </c>
      <c r="JF227">
        <v>37530</v>
      </c>
      <c r="JG227">
        <v>384888</v>
      </c>
      <c r="JH227">
        <v>70801</v>
      </c>
      <c r="JI227">
        <v>76975</v>
      </c>
      <c r="JJ227">
        <v>45547</v>
      </c>
      <c r="JK227">
        <v>621357</v>
      </c>
      <c r="JL227">
        <v>4674419</v>
      </c>
      <c r="JM227">
        <v>0</v>
      </c>
      <c r="JN227">
        <v>0</v>
      </c>
      <c r="JO227">
        <v>0</v>
      </c>
      <c r="JP227">
        <v>0</v>
      </c>
      <c r="JQ227">
        <v>0</v>
      </c>
      <c r="JR227">
        <v>0</v>
      </c>
      <c r="JS227">
        <v>0</v>
      </c>
      <c r="JT227"/>
      <c r="JU227"/>
      <c r="JV227"/>
      <c r="JW227"/>
      <c r="JX227"/>
      <c r="JY227">
        <v>6238</v>
      </c>
      <c r="JZ227"/>
      <c r="KA227"/>
      <c r="KB227"/>
      <c r="KC227"/>
      <c r="KD227"/>
      <c r="KE227">
        <v>319817</v>
      </c>
      <c r="KF227">
        <v>117</v>
      </c>
      <c r="KG227">
        <v>201</v>
      </c>
      <c r="KH227">
        <v>106</v>
      </c>
      <c r="KI227">
        <v>81</v>
      </c>
      <c r="KJ227">
        <v>137</v>
      </c>
      <c r="KK227">
        <v>73</v>
      </c>
      <c r="KL227">
        <v>40</v>
      </c>
      <c r="KM227">
        <v>71</v>
      </c>
      <c r="KN227">
        <v>36</v>
      </c>
      <c r="KO227">
        <v>1</v>
      </c>
      <c r="KP227">
        <v>0</v>
      </c>
      <c r="KQ227">
        <v>0</v>
      </c>
      <c r="KR227">
        <v>0</v>
      </c>
      <c r="KS227">
        <v>1</v>
      </c>
      <c r="KT227">
        <v>0</v>
      </c>
      <c r="KU227">
        <v>1</v>
      </c>
      <c r="KV227">
        <v>0</v>
      </c>
      <c r="KW227">
        <v>0</v>
      </c>
      <c r="KX227">
        <v>0</v>
      </c>
      <c r="KY227">
        <v>0</v>
      </c>
      <c r="KZ227">
        <v>0</v>
      </c>
      <c r="LA227">
        <v>0</v>
      </c>
      <c r="LB227">
        <v>0</v>
      </c>
      <c r="LC227">
        <v>0</v>
      </c>
      <c r="LD227">
        <v>1</v>
      </c>
      <c r="LE227">
        <v>0</v>
      </c>
      <c r="LF227">
        <v>0</v>
      </c>
      <c r="LG227">
        <v>0</v>
      </c>
      <c r="LH227">
        <v>0</v>
      </c>
    </row>
    <row r="228" spans="1:320" s="34" customFormat="1" ht="15" customHeight="1" x14ac:dyDescent="0.25">
      <c r="A228" s="45">
        <v>206190124</v>
      </c>
      <c r="B228" s="45" t="s">
        <v>1059</v>
      </c>
      <c r="C228" s="46">
        <v>45170</v>
      </c>
      <c r="D228" s="46">
        <v>45535</v>
      </c>
      <c r="E228" s="47">
        <v>366</v>
      </c>
      <c r="F228" s="45" t="s">
        <v>883</v>
      </c>
      <c r="G228" s="45" t="s">
        <v>884</v>
      </c>
      <c r="H228" s="45" t="s">
        <v>1030</v>
      </c>
      <c r="I228" s="45" t="s">
        <v>886</v>
      </c>
      <c r="J228" s="45" t="s">
        <v>331</v>
      </c>
      <c r="K228" s="45" t="s">
        <v>1031</v>
      </c>
      <c r="L228" s="45" t="s">
        <v>2528</v>
      </c>
      <c r="M228" s="45" t="s">
        <v>1060</v>
      </c>
      <c r="N228" s="45" t="s">
        <v>1061</v>
      </c>
      <c r="O228" s="45" t="s">
        <v>1062</v>
      </c>
      <c r="P228" s="45" t="s">
        <v>3085</v>
      </c>
      <c r="Q228" s="45" t="s">
        <v>1063</v>
      </c>
      <c r="R228" t="s">
        <v>1064</v>
      </c>
      <c r="S228" s="45" t="s">
        <v>893</v>
      </c>
      <c r="T228" t="s">
        <v>1065</v>
      </c>
      <c r="U228" s="47">
        <v>105</v>
      </c>
      <c r="V228" s="47">
        <v>105</v>
      </c>
      <c r="W228" s="47" t="s">
        <v>913</v>
      </c>
      <c r="X228" s="47">
        <v>38430</v>
      </c>
      <c r="Y228" s="47">
        <v>23658</v>
      </c>
      <c r="Z228" s="48">
        <v>61.56</v>
      </c>
      <c r="AA228" s="44">
        <v>280</v>
      </c>
      <c r="AB228" s="44">
        <v>287</v>
      </c>
      <c r="AC228" s="44">
        <v>5442</v>
      </c>
      <c r="AD228" s="44">
        <v>845</v>
      </c>
      <c r="AE228" s="44">
        <v>446</v>
      </c>
      <c r="AF228" s="44">
        <v>15077</v>
      </c>
      <c r="AG228" s="44"/>
      <c r="AH228" s="47"/>
      <c r="AI228" s="47">
        <v>1848</v>
      </c>
      <c r="AJ228"/>
      <c r="AK228" t="s">
        <v>895</v>
      </c>
      <c r="AL228">
        <v>23658</v>
      </c>
      <c r="AM228"/>
      <c r="AN228"/>
      <c r="AO228"/>
      <c r="AP228"/>
      <c r="AQ228"/>
      <c r="AR228" s="44"/>
      <c r="AS228" s="44"/>
      <c r="AT228" s="44"/>
      <c r="AU228" s="44">
        <v>10329064</v>
      </c>
      <c r="AV228" s="44">
        <v>2845328</v>
      </c>
      <c r="AW228" s="44">
        <v>1942192</v>
      </c>
      <c r="AX228" s="44"/>
      <c r="AY228" s="44">
        <v>11232200</v>
      </c>
      <c r="AZ228" s="21">
        <v>13709938</v>
      </c>
      <c r="BA228" s="21">
        <v>-2477738</v>
      </c>
      <c r="BB228" s="44">
        <v>613485</v>
      </c>
      <c r="BC228" s="44"/>
      <c r="BD228" s="44"/>
      <c r="BE228" s="44">
        <v>-1864253</v>
      </c>
      <c r="BF228" s="44">
        <v>2376998</v>
      </c>
      <c r="BG228" s="44">
        <v>392352</v>
      </c>
      <c r="BH228" s="44">
        <v>193858</v>
      </c>
      <c r="BI228" s="21">
        <v>6553362</v>
      </c>
      <c r="BJ228" s="21"/>
      <c r="BK228" s="21"/>
      <c r="BL228" s="21">
        <v>812494</v>
      </c>
      <c r="BM228" s="21"/>
      <c r="BN228" s="21">
        <v>10329064</v>
      </c>
      <c r="BO228" s="21"/>
      <c r="BP228" s="21"/>
      <c r="BQ228" s="44"/>
      <c r="BR228" s="21"/>
      <c r="BS228" s="44"/>
      <c r="BT228" s="21"/>
      <c r="BU228" s="44"/>
      <c r="BV228" s="21"/>
      <c r="BW228" s="44">
        <v>2354891</v>
      </c>
      <c r="BX228" s="21"/>
      <c r="BY228" s="21">
        <v>461859</v>
      </c>
      <c r="BZ228" s="21"/>
      <c r="CA228" s="44">
        <v>783</v>
      </c>
      <c r="CB228" s="44"/>
      <c r="CC228" s="44">
        <v>26462</v>
      </c>
      <c r="CD228" s="44"/>
      <c r="CE228" s="44"/>
      <c r="CF228" s="44"/>
      <c r="CG228" s="44"/>
      <c r="CH228" s="44"/>
      <c r="CI228" s="21">
        <v>1333</v>
      </c>
      <c r="CJ228" s="44"/>
      <c r="CK228" s="21"/>
      <c r="CL228" s="44"/>
      <c r="CM228" s="44">
        <v>44022</v>
      </c>
      <c r="CN228" s="44">
        <v>0</v>
      </c>
      <c r="CO228" s="44">
        <v>1200922</v>
      </c>
      <c r="CP228" s="44">
        <v>0</v>
      </c>
      <c r="CQ228" s="21">
        <v>746595</v>
      </c>
      <c r="CR228" s="44">
        <v>177285</v>
      </c>
      <c r="CS228" s="44">
        <v>546441</v>
      </c>
      <c r="CT228" s="44">
        <v>48667</v>
      </c>
      <c r="CU228" s="44"/>
      <c r="CV228" s="44">
        <v>81396</v>
      </c>
      <c r="CW228" s="21"/>
      <c r="CX228" s="21"/>
      <c r="CY228" s="21"/>
      <c r="CZ228" s="21"/>
      <c r="DA228" s="21"/>
      <c r="DB228" s="21"/>
      <c r="DC228" s="21"/>
      <c r="DD228" s="21"/>
      <c r="DE228" s="44"/>
      <c r="DF228" s="21"/>
      <c r="DG228" s="44"/>
      <c r="DH228" s="21"/>
      <c r="DI228" s="44"/>
      <c r="DJ228" s="44"/>
      <c r="DK228" s="44"/>
      <c r="DL228" s="44"/>
      <c r="DM228" s="21">
        <v>15958</v>
      </c>
      <c r="DN228" s="44"/>
      <c r="DO228" s="44"/>
      <c r="DP228" s="44"/>
      <c r="DQ228" s="44"/>
      <c r="DR228" s="44"/>
      <c r="DS228" s="44"/>
      <c r="DT228" s="44"/>
      <c r="DU228" s="44"/>
      <c r="DV228" s="44"/>
      <c r="DW228" s="44"/>
      <c r="DX228" s="44"/>
      <c r="DY228" s="44"/>
      <c r="DZ228" s="44"/>
      <c r="EA228" s="44"/>
      <c r="EB228" s="21"/>
      <c r="EC228" s="44">
        <v>661919</v>
      </c>
      <c r="ED228" s="44"/>
      <c r="EE228" s="21"/>
      <c r="EF228" s="44"/>
      <c r="EG228" s="21">
        <v>36326</v>
      </c>
      <c r="EH228" s="44"/>
      <c r="EI228" s="21">
        <v>1227989</v>
      </c>
      <c r="EJ228" s="44"/>
      <c r="EK228" s="44"/>
      <c r="EL228" s="21"/>
      <c r="EM228" s="44"/>
      <c r="EN228" s="44"/>
      <c r="EO228" s="44"/>
      <c r="EP228" s="21"/>
      <c r="EQ228" s="21"/>
      <c r="ER228" s="21"/>
      <c r="ES228" s="21"/>
      <c r="ET228" s="44"/>
      <c r="EU228" s="21"/>
      <c r="EV228" s="44"/>
      <c r="EW228" s="21"/>
      <c r="EX228" s="44"/>
      <c r="EY228" s="44"/>
      <c r="EZ228" s="21"/>
      <c r="FA228" s="21"/>
      <c r="FB228" s="44"/>
      <c r="FC228" s="44"/>
      <c r="FD228" s="21"/>
      <c r="FE228" s="112"/>
      <c r="FF228" s="44"/>
      <c r="FG228" s="44">
        <v>6550684</v>
      </c>
      <c r="FH228" s="44">
        <v>1802645</v>
      </c>
      <c r="FI228" s="44">
        <v>5356609</v>
      </c>
      <c r="FJ228" s="44">
        <v>360638</v>
      </c>
      <c r="FK228" s="44">
        <v>6543620</v>
      </c>
      <c r="FL228" s="44"/>
      <c r="FM228" s="44"/>
      <c r="FN228" s="44"/>
      <c r="FO228" s="44"/>
      <c r="FP228" s="44"/>
      <c r="FQ228" s="44"/>
      <c r="FR228" s="44"/>
      <c r="FS228" s="44"/>
      <c r="FT228" s="44">
        <v>8942</v>
      </c>
      <c r="FU228" s="44"/>
      <c r="FV228" s="21">
        <v>523850</v>
      </c>
      <c r="FW228" s="44"/>
      <c r="FX228" s="44">
        <v>450340</v>
      </c>
      <c r="FY228" s="44">
        <v>163068</v>
      </c>
      <c r="FZ228" s="44">
        <v>201782</v>
      </c>
      <c r="GA228" s="44">
        <v>30344</v>
      </c>
      <c r="GB228" s="44"/>
      <c r="GC228" s="44">
        <v>34493</v>
      </c>
      <c r="GD228" s="44">
        <v>1078840</v>
      </c>
      <c r="GE228" s="44">
        <v>661174</v>
      </c>
      <c r="GF228" s="44">
        <v>195347</v>
      </c>
      <c r="GG228" s="44">
        <v>1503785</v>
      </c>
      <c r="GH228" s="44">
        <v>276014</v>
      </c>
      <c r="GI228" s="44">
        <v>351113</v>
      </c>
      <c r="GJ228" s="44">
        <v>124379</v>
      </c>
      <c r="GK228" s="44">
        <v>1236352</v>
      </c>
      <c r="GL228" s="44">
        <v>231646</v>
      </c>
      <c r="GM228" s="44"/>
      <c r="GN228" s="44">
        <v>29963</v>
      </c>
      <c r="GO228" s="44"/>
      <c r="GP228" s="44"/>
      <c r="GQ228" s="44"/>
      <c r="GR228" s="44">
        <v>64886</v>
      </c>
      <c r="GS228" s="44">
        <v>1930528</v>
      </c>
      <c r="GT228" s="44"/>
      <c r="GU228" s="21">
        <v>1206278</v>
      </c>
      <c r="GV228" s="44">
        <v>13372007</v>
      </c>
      <c r="GW228" s="44">
        <v>121995</v>
      </c>
      <c r="GX228" s="44"/>
      <c r="GY228" s="44">
        <v>16630808</v>
      </c>
      <c r="GZ228" s="44">
        <v>7091865</v>
      </c>
      <c r="HA228" s="44"/>
      <c r="HB228" s="44"/>
      <c r="HC228" s="44">
        <v>9538943</v>
      </c>
      <c r="HD228" s="44">
        <v>16630808</v>
      </c>
      <c r="HE228" s="21"/>
      <c r="HF228" s="21"/>
      <c r="HG228" s="21"/>
      <c r="HH228" s="21"/>
      <c r="HI228" s="21">
        <v>694285</v>
      </c>
      <c r="HJ228" s="44">
        <v>9643489</v>
      </c>
      <c r="HK228" s="21"/>
      <c r="HL228" s="21">
        <v>1121038</v>
      </c>
      <c r="HM228" s="21">
        <v>11458812</v>
      </c>
      <c r="HN228" s="21">
        <v>-10252534</v>
      </c>
      <c r="HO228" s="21"/>
      <c r="HP228" s="44"/>
      <c r="HQ228" s="47"/>
      <c r="HR228" s="47"/>
      <c r="HS228" s="47"/>
      <c r="HT228" s="47" t="s">
        <v>1759</v>
      </c>
      <c r="HU228" s="47">
        <v>0</v>
      </c>
      <c r="HV228" s="47">
        <v>3200</v>
      </c>
      <c r="HW228" s="47">
        <v>0</v>
      </c>
      <c r="HX228" s="47">
        <v>23464</v>
      </c>
      <c r="HY228" s="47">
        <v>32438</v>
      </c>
      <c r="HZ228" s="47">
        <v>78353</v>
      </c>
      <c r="IA228" s="47">
        <v>0</v>
      </c>
      <c r="IB228" s="47">
        <v>0</v>
      </c>
      <c r="IC228" s="47">
        <v>3443</v>
      </c>
      <c r="ID228"/>
      <c r="IE228" s="47">
        <v>14987</v>
      </c>
      <c r="IF228">
        <v>16239</v>
      </c>
      <c r="IG228" s="47"/>
      <c r="IH228" s="47"/>
      <c r="II228">
        <v>6226</v>
      </c>
      <c r="IJ228">
        <v>7940</v>
      </c>
      <c r="IK228">
        <v>2080</v>
      </c>
      <c r="IL228">
        <v>9567</v>
      </c>
      <c r="IM228">
        <v>197937</v>
      </c>
      <c r="IN228">
        <v>0</v>
      </c>
      <c r="IO228">
        <v>1132</v>
      </c>
      <c r="IP228">
        <v>0</v>
      </c>
      <c r="IQ228">
        <v>0</v>
      </c>
      <c r="IR228">
        <v>0</v>
      </c>
      <c r="IS228">
        <v>0</v>
      </c>
      <c r="IT228">
        <v>1132</v>
      </c>
      <c r="IU228">
        <v>135350</v>
      </c>
      <c r="IV228">
        <v>0</v>
      </c>
      <c r="IW228">
        <v>1141956</v>
      </c>
      <c r="IX228">
        <v>1332641</v>
      </c>
      <c r="IY228">
        <v>2045707</v>
      </c>
      <c r="IZ228">
        <v>0</v>
      </c>
      <c r="JA228">
        <v>0</v>
      </c>
      <c r="JB228">
        <v>77490</v>
      </c>
      <c r="JC228"/>
      <c r="JD228">
        <v>579971</v>
      </c>
      <c r="JE228">
        <v>378469</v>
      </c>
      <c r="JF228"/>
      <c r="JG228"/>
      <c r="JH228">
        <v>211035</v>
      </c>
      <c r="JI228">
        <v>213612</v>
      </c>
      <c r="JJ228">
        <v>101188</v>
      </c>
      <c r="JK228">
        <v>333265</v>
      </c>
      <c r="JL228">
        <v>6550684</v>
      </c>
      <c r="JM228">
        <v>0</v>
      </c>
      <c r="JN228">
        <v>40950</v>
      </c>
      <c r="JO228">
        <v>0</v>
      </c>
      <c r="JP228">
        <v>0</v>
      </c>
      <c r="JQ228">
        <v>0</v>
      </c>
      <c r="JR228">
        <v>0</v>
      </c>
      <c r="JS228">
        <v>40950</v>
      </c>
      <c r="JT228"/>
      <c r="JU228"/>
      <c r="JV228"/>
      <c r="JW228"/>
      <c r="JX228"/>
      <c r="JY228"/>
      <c r="JZ228"/>
      <c r="KA228"/>
      <c r="KB228"/>
      <c r="KC228"/>
      <c r="KD228"/>
      <c r="KE228"/>
      <c r="KF228">
        <v>98</v>
      </c>
      <c r="KG228">
        <v>122</v>
      </c>
      <c r="KH228">
        <v>88</v>
      </c>
      <c r="KI228">
        <v>62</v>
      </c>
      <c r="KJ228">
        <v>79</v>
      </c>
      <c r="KK228">
        <v>55</v>
      </c>
      <c r="KL228">
        <v>39</v>
      </c>
      <c r="KM228">
        <v>53</v>
      </c>
      <c r="KN228">
        <v>33</v>
      </c>
      <c r="KO228">
        <v>0</v>
      </c>
      <c r="KP228">
        <v>1</v>
      </c>
      <c r="KQ228">
        <v>0</v>
      </c>
      <c r="KR228">
        <v>0</v>
      </c>
      <c r="KS228">
        <v>0</v>
      </c>
      <c r="KT228">
        <v>1</v>
      </c>
      <c r="KU228">
        <v>1</v>
      </c>
      <c r="KV228">
        <v>0</v>
      </c>
      <c r="KW228">
        <v>0</v>
      </c>
      <c r="KX228">
        <v>0</v>
      </c>
      <c r="KY228">
        <v>0</v>
      </c>
      <c r="KZ228">
        <v>0</v>
      </c>
      <c r="LA228">
        <v>0</v>
      </c>
      <c r="LB228">
        <v>0</v>
      </c>
      <c r="LC228">
        <v>0</v>
      </c>
      <c r="LD228">
        <v>1</v>
      </c>
      <c r="LE228">
        <v>0</v>
      </c>
      <c r="LF228">
        <v>0</v>
      </c>
      <c r="LG228">
        <v>0</v>
      </c>
      <c r="LH228">
        <v>0</v>
      </c>
    </row>
    <row r="229" spans="1:320" s="34" customFormat="1" ht="15" customHeight="1" x14ac:dyDescent="0.25">
      <c r="A229" s="45">
        <v>206190131</v>
      </c>
      <c r="B229" s="45" t="s">
        <v>3086</v>
      </c>
      <c r="C229" s="46">
        <v>45292</v>
      </c>
      <c r="D229" s="46">
        <v>45657</v>
      </c>
      <c r="E229" s="47">
        <v>366</v>
      </c>
      <c r="F229" s="45" t="s">
        <v>883</v>
      </c>
      <c r="G229" s="45" t="s">
        <v>884</v>
      </c>
      <c r="H229" s="45" t="s">
        <v>1030</v>
      </c>
      <c r="I229" s="45" t="s">
        <v>886</v>
      </c>
      <c r="J229" s="45" t="s">
        <v>887</v>
      </c>
      <c r="K229" s="45" t="s">
        <v>1031</v>
      </c>
      <c r="L229" s="45" t="s">
        <v>2528</v>
      </c>
      <c r="M229" s="45" t="s">
        <v>3087</v>
      </c>
      <c r="N229" s="45" t="s">
        <v>3088</v>
      </c>
      <c r="O229" s="45" t="s">
        <v>2958</v>
      </c>
      <c r="P229" s="45" t="s">
        <v>3089</v>
      </c>
      <c r="Q229" s="45" t="s">
        <v>3090</v>
      </c>
      <c r="R229" t="s">
        <v>3091</v>
      </c>
      <c r="S229" s="45" t="s">
        <v>893</v>
      </c>
      <c r="T229" t="s">
        <v>1970</v>
      </c>
      <c r="U229" s="47">
        <v>185</v>
      </c>
      <c r="V229" s="47">
        <v>185</v>
      </c>
      <c r="W229" s="47" t="s">
        <v>913</v>
      </c>
      <c r="X229" s="47">
        <v>67710</v>
      </c>
      <c r="Y229" s="47">
        <v>53438</v>
      </c>
      <c r="Z229" s="48">
        <v>182.82</v>
      </c>
      <c r="AA229" s="44">
        <v>845</v>
      </c>
      <c r="AB229" s="44">
        <v>841</v>
      </c>
      <c r="AC229" s="44">
        <v>6144</v>
      </c>
      <c r="AD229" s="44">
        <v>12162</v>
      </c>
      <c r="AE229" s="44">
        <v>3638</v>
      </c>
      <c r="AF229" s="44">
        <v>28898</v>
      </c>
      <c r="AG229" s="44"/>
      <c r="AH229" s="47"/>
      <c r="AI229" s="47">
        <v>736</v>
      </c>
      <c r="AJ229">
        <v>1860</v>
      </c>
      <c r="AK229" t="s">
        <v>895</v>
      </c>
      <c r="AL229">
        <v>53438</v>
      </c>
      <c r="AM229"/>
      <c r="AN229"/>
      <c r="AO229"/>
      <c r="AP229"/>
      <c r="AQ229"/>
      <c r="AR229" s="44"/>
      <c r="AS229" s="44"/>
      <c r="AT229" s="44"/>
      <c r="AU229" s="44">
        <v>21409509</v>
      </c>
      <c r="AV229" s="44">
        <v>9188593</v>
      </c>
      <c r="AW229" s="44">
        <v>4221155</v>
      </c>
      <c r="AX229" s="44">
        <v>45916</v>
      </c>
      <c r="AY229" s="44">
        <v>26422863</v>
      </c>
      <c r="AZ229" s="21">
        <v>24287833</v>
      </c>
      <c r="BA229" s="21">
        <v>2135030</v>
      </c>
      <c r="BB229" s="44">
        <v>-63139</v>
      </c>
      <c r="BC229" s="44"/>
      <c r="BD229" s="44"/>
      <c r="BE229" s="44">
        <v>2071891</v>
      </c>
      <c r="BF229" s="44">
        <v>2630820</v>
      </c>
      <c r="BG229" s="44">
        <v>5202751</v>
      </c>
      <c r="BH229" s="44">
        <v>1545481</v>
      </c>
      <c r="BI229" s="21">
        <v>10968742</v>
      </c>
      <c r="BJ229" s="21"/>
      <c r="BK229" s="21"/>
      <c r="BL229" s="21">
        <v>323575</v>
      </c>
      <c r="BM229" s="21">
        <v>738140</v>
      </c>
      <c r="BN229" s="21">
        <v>21409509</v>
      </c>
      <c r="BO229" s="21"/>
      <c r="BP229" s="21"/>
      <c r="BQ229" s="44"/>
      <c r="BR229" s="21"/>
      <c r="BS229" s="44"/>
      <c r="BT229" s="21"/>
      <c r="BU229" s="44"/>
      <c r="BV229" s="21"/>
      <c r="BW229" s="44">
        <v>3070374</v>
      </c>
      <c r="BX229" s="21"/>
      <c r="BY229" s="21">
        <v>5328690</v>
      </c>
      <c r="BZ229" s="21"/>
      <c r="CA229" s="44">
        <v>22730</v>
      </c>
      <c r="CB229" s="44"/>
      <c r="CC229" s="44">
        <v>71551</v>
      </c>
      <c r="CD229" s="44"/>
      <c r="CE229" s="44"/>
      <c r="CF229" s="44"/>
      <c r="CG229" s="44"/>
      <c r="CH229" s="44"/>
      <c r="CI229" s="21">
        <v>74076</v>
      </c>
      <c r="CJ229" s="44"/>
      <c r="CK229" s="21">
        <v>621172</v>
      </c>
      <c r="CL229" s="44"/>
      <c r="CM229" s="44">
        <v>70249</v>
      </c>
      <c r="CN229" s="44">
        <v>0</v>
      </c>
      <c r="CO229" s="44">
        <v>3037670</v>
      </c>
      <c r="CP229" s="44">
        <v>618020</v>
      </c>
      <c r="CQ229" s="21">
        <v>2838840</v>
      </c>
      <c r="CR229" s="44">
        <v>750400</v>
      </c>
      <c r="CS229" s="44">
        <v>1644805</v>
      </c>
      <c r="CT229" s="44">
        <v>78002</v>
      </c>
      <c r="CU229" s="44"/>
      <c r="CV229" s="44">
        <v>150607</v>
      </c>
      <c r="CW229" s="21"/>
      <c r="CX229" s="21"/>
      <c r="CY229" s="21"/>
      <c r="CZ229" s="21"/>
      <c r="DA229" s="21"/>
      <c r="DB229" s="21"/>
      <c r="DC229" s="21"/>
      <c r="DD229" s="21"/>
      <c r="DE229" s="44"/>
      <c r="DF229" s="21"/>
      <c r="DG229" s="44"/>
      <c r="DH229" s="21"/>
      <c r="DI229" s="44"/>
      <c r="DJ229" s="44"/>
      <c r="DK229" s="44"/>
      <c r="DL229" s="44"/>
      <c r="DM229" s="21"/>
      <c r="DN229" s="44"/>
      <c r="DO229" s="44"/>
      <c r="DP229" s="44"/>
      <c r="DQ229" s="44"/>
      <c r="DR229" s="44"/>
      <c r="DS229" s="44"/>
      <c r="DT229" s="44"/>
      <c r="DU229" s="44"/>
      <c r="DV229" s="44"/>
      <c r="DW229" s="44"/>
      <c r="DX229" s="44"/>
      <c r="DY229" s="44"/>
      <c r="DZ229" s="44"/>
      <c r="EA229" s="44"/>
      <c r="EB229" s="21"/>
      <c r="EC229" s="44">
        <v>920093</v>
      </c>
      <c r="ED229" s="44"/>
      <c r="EE229" s="21">
        <v>2364797</v>
      </c>
      <c r="EF229" s="44"/>
      <c r="EG229" s="21">
        <v>127443</v>
      </c>
      <c r="EH229" s="44"/>
      <c r="EI229" s="21">
        <v>727628</v>
      </c>
      <c r="EJ229" s="44"/>
      <c r="EK229" s="44"/>
      <c r="EL229" s="21"/>
      <c r="EM229" s="44"/>
      <c r="EN229" s="44"/>
      <c r="EO229" s="44">
        <v>81194</v>
      </c>
      <c r="EP229" s="21"/>
      <c r="EQ229" s="21"/>
      <c r="ER229" s="21"/>
      <c r="ES229" s="21"/>
      <c r="ET229" s="44"/>
      <c r="EU229" s="21"/>
      <c r="EV229" s="44"/>
      <c r="EW229" s="21"/>
      <c r="EX229" s="44"/>
      <c r="EY229" s="44"/>
      <c r="EZ229" s="21"/>
      <c r="FA229" s="21"/>
      <c r="FB229" s="44"/>
      <c r="FC229" s="44"/>
      <c r="FD229" s="21"/>
      <c r="FE229" s="112"/>
      <c r="FF229" s="44"/>
      <c r="FG229" s="44">
        <v>10797012</v>
      </c>
      <c r="FH229" s="44">
        <v>2852843</v>
      </c>
      <c r="FI229" s="44">
        <v>10637978</v>
      </c>
      <c r="FJ229" s="44">
        <v>37923</v>
      </c>
      <c r="FK229" s="44">
        <v>9513170</v>
      </c>
      <c r="FL229" s="44"/>
      <c r="FM229" s="44"/>
      <c r="FN229" s="44"/>
      <c r="FO229" s="44"/>
      <c r="FP229" s="44"/>
      <c r="FQ229" s="44"/>
      <c r="FR229" s="44"/>
      <c r="FS229" s="44"/>
      <c r="FT229" s="44">
        <v>114611</v>
      </c>
      <c r="FU229" s="44"/>
      <c r="FV229" s="21">
        <v>1116257</v>
      </c>
      <c r="FW229" s="44">
        <v>123997</v>
      </c>
      <c r="FX229" s="44">
        <v>649796</v>
      </c>
      <c r="FY229" s="44">
        <v>121845</v>
      </c>
      <c r="FZ229" s="44">
        <v>539221</v>
      </c>
      <c r="GA229" s="44">
        <v>54947</v>
      </c>
      <c r="GB229" s="44"/>
      <c r="GC229" s="44">
        <v>77067</v>
      </c>
      <c r="GD229" s="44">
        <v>763459</v>
      </c>
      <c r="GE229" s="44">
        <v>616908</v>
      </c>
      <c r="GF229" s="44">
        <v>459139</v>
      </c>
      <c r="GG229" s="44">
        <v>1343034</v>
      </c>
      <c r="GH229" s="44">
        <v>263724</v>
      </c>
      <c r="GI229" s="44">
        <v>248605</v>
      </c>
      <c r="GJ229" s="44">
        <v>344591</v>
      </c>
      <c r="GK229" s="44">
        <v>5386390</v>
      </c>
      <c r="GL229" s="44">
        <v>26148</v>
      </c>
      <c r="GM229" s="44">
        <v>1197350</v>
      </c>
      <c r="GN229" s="44">
        <v>109059</v>
      </c>
      <c r="GO229" s="44">
        <v>56875</v>
      </c>
      <c r="GP229" s="44"/>
      <c r="GQ229" s="44"/>
      <c r="GR229" s="44">
        <v>1161640</v>
      </c>
      <c r="GS229" s="44">
        <v>13256191</v>
      </c>
      <c r="GT229" s="44"/>
      <c r="GU229" s="21">
        <v>64618</v>
      </c>
      <c r="GV229" s="44"/>
      <c r="GW229" s="44">
        <v>57686</v>
      </c>
      <c r="GX229" s="44">
        <v>32557</v>
      </c>
      <c r="GY229" s="44">
        <v>13411052</v>
      </c>
      <c r="GZ229" s="44">
        <v>-15460514</v>
      </c>
      <c r="HA229" s="44">
        <v>132183</v>
      </c>
      <c r="HB229" s="44">
        <v>43112</v>
      </c>
      <c r="HC229" s="44">
        <v>28696271</v>
      </c>
      <c r="HD229" s="44">
        <v>13411052</v>
      </c>
      <c r="HE229" s="21"/>
      <c r="HF229" s="21"/>
      <c r="HG229" s="21">
        <v>-17232920</v>
      </c>
      <c r="HH229" s="21"/>
      <c r="HI229" s="21">
        <v>0</v>
      </c>
      <c r="HJ229" s="44"/>
      <c r="HK229" s="21">
        <v>3077</v>
      </c>
      <c r="HL229" s="21">
        <v>332157</v>
      </c>
      <c r="HM229" s="21">
        <v>335234</v>
      </c>
      <c r="HN229" s="21">
        <v>-270616</v>
      </c>
      <c r="HO229" s="21"/>
      <c r="HP229" s="44"/>
      <c r="HQ229" s="47"/>
      <c r="HR229" s="47">
        <v>57686</v>
      </c>
      <c r="HS229" s="47">
        <v>-14574</v>
      </c>
      <c r="HT229" s="47" t="s">
        <v>3092</v>
      </c>
      <c r="HU229" s="47">
        <v>7421046.7199999997</v>
      </c>
      <c r="HV229" s="47">
        <v>5468</v>
      </c>
      <c r="HW229" s="47">
        <v>0</v>
      </c>
      <c r="HX229" s="47">
        <v>16285</v>
      </c>
      <c r="HY229" s="47">
        <v>62837</v>
      </c>
      <c r="HZ229" s="47">
        <v>138341</v>
      </c>
      <c r="IA229" s="47">
        <v>0</v>
      </c>
      <c r="IB229" s="47">
        <v>0</v>
      </c>
      <c r="IC229" s="47">
        <v>10024</v>
      </c>
      <c r="ID229">
        <v>7005</v>
      </c>
      <c r="IE229" s="47">
        <v>8280</v>
      </c>
      <c r="IF229">
        <v>19765</v>
      </c>
      <c r="IG229" s="47">
        <v>15396</v>
      </c>
      <c r="IH229" s="47">
        <v>30874</v>
      </c>
      <c r="II229">
        <v>8178</v>
      </c>
      <c r="IJ229">
        <v>8842</v>
      </c>
      <c r="IK229">
        <v>5198</v>
      </c>
      <c r="IL229">
        <v>34720</v>
      </c>
      <c r="IM229">
        <v>371213</v>
      </c>
      <c r="IN229">
        <v>0</v>
      </c>
      <c r="IO229">
        <v>0</v>
      </c>
      <c r="IP229">
        <v>0</v>
      </c>
      <c r="IQ229">
        <v>0</v>
      </c>
      <c r="IR229">
        <v>0</v>
      </c>
      <c r="IS229">
        <v>0</v>
      </c>
      <c r="IT229">
        <v>0</v>
      </c>
      <c r="IU229">
        <v>438508</v>
      </c>
      <c r="IV229">
        <v>0</v>
      </c>
      <c r="IW229">
        <v>852505</v>
      </c>
      <c r="IX229">
        <v>2525603</v>
      </c>
      <c r="IY229">
        <v>3197997</v>
      </c>
      <c r="IZ229">
        <v>0</v>
      </c>
      <c r="JA229">
        <v>0</v>
      </c>
      <c r="JB229">
        <v>187617</v>
      </c>
      <c r="JC229">
        <v>204451</v>
      </c>
      <c r="JD229">
        <v>205714</v>
      </c>
      <c r="JE229">
        <v>377526</v>
      </c>
      <c r="JF229">
        <v>289472</v>
      </c>
      <c r="JG229">
        <v>683712</v>
      </c>
      <c r="JH229">
        <v>194667</v>
      </c>
      <c r="JI229">
        <v>185172</v>
      </c>
      <c r="JJ229">
        <v>267033</v>
      </c>
      <c r="JK229">
        <v>1187035</v>
      </c>
      <c r="JL229">
        <v>10797012</v>
      </c>
      <c r="JM229">
        <v>0</v>
      </c>
      <c r="JN229">
        <v>0</v>
      </c>
      <c r="JO229">
        <v>0</v>
      </c>
      <c r="JP229">
        <v>0</v>
      </c>
      <c r="JQ229">
        <v>0</v>
      </c>
      <c r="JR229">
        <v>0</v>
      </c>
      <c r="JS229">
        <v>0</v>
      </c>
      <c r="JT229"/>
      <c r="JU229"/>
      <c r="JV229"/>
      <c r="JW229"/>
      <c r="JX229">
        <v>7005</v>
      </c>
      <c r="JY229"/>
      <c r="JZ229"/>
      <c r="KA229"/>
      <c r="KB229"/>
      <c r="KC229"/>
      <c r="KD229">
        <v>204451</v>
      </c>
      <c r="KE229"/>
      <c r="KF229">
        <v>239</v>
      </c>
      <c r="KG229">
        <v>352</v>
      </c>
      <c r="KH229">
        <v>181</v>
      </c>
      <c r="KI229">
        <v>162</v>
      </c>
      <c r="KJ229">
        <v>238</v>
      </c>
      <c r="KK229">
        <v>123</v>
      </c>
      <c r="KL229">
        <v>100</v>
      </c>
      <c r="KM229">
        <v>160</v>
      </c>
      <c r="KN229">
        <v>74</v>
      </c>
      <c r="KO229">
        <v>1</v>
      </c>
      <c r="KP229">
        <v>0</v>
      </c>
      <c r="KQ229">
        <v>0</v>
      </c>
      <c r="KR229">
        <v>0</v>
      </c>
      <c r="KS229">
        <v>0</v>
      </c>
      <c r="KT229">
        <v>1</v>
      </c>
      <c r="KU229">
        <v>1</v>
      </c>
      <c r="KV229">
        <v>0</v>
      </c>
      <c r="KW229">
        <v>0</v>
      </c>
      <c r="KX229">
        <v>0</v>
      </c>
      <c r="KY229">
        <v>0</v>
      </c>
      <c r="KZ229">
        <v>0</v>
      </c>
      <c r="LA229">
        <v>0</v>
      </c>
      <c r="LB229">
        <v>0</v>
      </c>
      <c r="LC229">
        <v>0</v>
      </c>
      <c r="LD229">
        <v>1</v>
      </c>
      <c r="LE229">
        <v>0</v>
      </c>
      <c r="LF229">
        <v>0</v>
      </c>
      <c r="LG229">
        <v>0</v>
      </c>
      <c r="LH229">
        <v>0</v>
      </c>
    </row>
    <row r="230" spans="1:320" s="34" customFormat="1" ht="15" customHeight="1" x14ac:dyDescent="0.25">
      <c r="A230" s="45">
        <v>206190139</v>
      </c>
      <c r="B230" s="45" t="s">
        <v>3093</v>
      </c>
      <c r="C230" s="46">
        <v>45292</v>
      </c>
      <c r="D230" s="46">
        <v>45657</v>
      </c>
      <c r="E230" s="47">
        <v>366</v>
      </c>
      <c r="F230" s="45" t="s">
        <v>883</v>
      </c>
      <c r="G230" s="45" t="s">
        <v>884</v>
      </c>
      <c r="H230" s="45" t="s">
        <v>1030</v>
      </c>
      <c r="I230" s="45" t="s">
        <v>886</v>
      </c>
      <c r="J230" s="45" t="s">
        <v>887</v>
      </c>
      <c r="K230" s="45" t="s">
        <v>1031</v>
      </c>
      <c r="L230" s="45" t="s">
        <v>2724</v>
      </c>
      <c r="M230" s="45" t="s">
        <v>3094</v>
      </c>
      <c r="N230" s="45" t="s">
        <v>3095</v>
      </c>
      <c r="O230" s="45" t="s">
        <v>1045</v>
      </c>
      <c r="P230" s="45" t="s">
        <v>3096</v>
      </c>
      <c r="Q230" s="45" t="s">
        <v>3097</v>
      </c>
      <c r="R230" t="s">
        <v>3098</v>
      </c>
      <c r="S230" s="45" t="s">
        <v>893</v>
      </c>
      <c r="T230"/>
      <c r="U230" s="47">
        <v>52</v>
      </c>
      <c r="V230" s="47">
        <v>52</v>
      </c>
      <c r="W230" s="47" t="s">
        <v>1728</v>
      </c>
      <c r="X230" s="47">
        <v>19032</v>
      </c>
      <c r="Y230" s="47">
        <v>18134</v>
      </c>
      <c r="Z230" s="48">
        <v>213.95</v>
      </c>
      <c r="AA230" s="44">
        <v>147</v>
      </c>
      <c r="AB230" s="44">
        <v>170</v>
      </c>
      <c r="AC230" s="44">
        <v>3452</v>
      </c>
      <c r="AD230" s="44">
        <v>41</v>
      </c>
      <c r="AE230" s="44">
        <v>757</v>
      </c>
      <c r="AF230" s="44">
        <v>11247</v>
      </c>
      <c r="AG230" s="44"/>
      <c r="AH230" s="47">
        <v>97</v>
      </c>
      <c r="AI230" s="47">
        <v>37</v>
      </c>
      <c r="AJ230">
        <v>2503</v>
      </c>
      <c r="AK230" t="s">
        <v>895</v>
      </c>
      <c r="AL230">
        <v>18134</v>
      </c>
      <c r="AM230"/>
      <c r="AN230"/>
      <c r="AO230"/>
      <c r="AP230"/>
      <c r="AQ230"/>
      <c r="AR230" s="44"/>
      <c r="AS230" s="44"/>
      <c r="AT230" s="44"/>
      <c r="AU230" s="44">
        <v>5413724</v>
      </c>
      <c r="AV230" s="44">
        <v>1639567</v>
      </c>
      <c r="AW230" s="44">
        <v>-1511013</v>
      </c>
      <c r="AX230" s="44">
        <v>4429</v>
      </c>
      <c r="AY230" s="44">
        <v>8568733</v>
      </c>
      <c r="AZ230" s="21">
        <v>7556969</v>
      </c>
      <c r="BA230" s="21">
        <v>1011764</v>
      </c>
      <c r="BB230" s="44">
        <v>7238</v>
      </c>
      <c r="BC230" s="44"/>
      <c r="BD230" s="44"/>
      <c r="BE230" s="44">
        <v>1019002</v>
      </c>
      <c r="BF230" s="44">
        <v>1030560</v>
      </c>
      <c r="BG230" s="44">
        <v>12240</v>
      </c>
      <c r="BH230" s="44">
        <v>225995</v>
      </c>
      <c r="BI230" s="21">
        <v>3357679</v>
      </c>
      <c r="BJ230" s="21"/>
      <c r="BK230" s="21">
        <v>28958</v>
      </c>
      <c r="BL230" s="21">
        <v>11046</v>
      </c>
      <c r="BM230" s="21">
        <v>747246</v>
      </c>
      <c r="BN230" s="21">
        <v>5413724</v>
      </c>
      <c r="BO230" s="21"/>
      <c r="BP230" s="21"/>
      <c r="BQ230" s="44"/>
      <c r="BR230" s="21"/>
      <c r="BS230" s="44"/>
      <c r="BT230" s="21"/>
      <c r="BU230" s="44"/>
      <c r="BV230" s="21"/>
      <c r="BW230" s="44">
        <v>1167905</v>
      </c>
      <c r="BX230" s="21"/>
      <c r="BY230" s="21">
        <v>411544</v>
      </c>
      <c r="BZ230" s="21"/>
      <c r="CA230" s="44">
        <v>30365</v>
      </c>
      <c r="CB230" s="44"/>
      <c r="CC230" s="44">
        <v>29707</v>
      </c>
      <c r="CD230" s="44"/>
      <c r="CE230" s="44"/>
      <c r="CF230" s="44"/>
      <c r="CG230" s="44"/>
      <c r="CH230" s="44"/>
      <c r="CI230" s="21">
        <v>-25</v>
      </c>
      <c r="CJ230" s="44"/>
      <c r="CK230" s="21">
        <v>71</v>
      </c>
      <c r="CL230" s="44"/>
      <c r="CM230" s="44">
        <v>34582</v>
      </c>
      <c r="CN230" s="44">
        <v>0</v>
      </c>
      <c r="CO230" s="44">
        <v>533015</v>
      </c>
      <c r="CP230" s="44">
        <v>0</v>
      </c>
      <c r="CQ230" s="21">
        <v>551535</v>
      </c>
      <c r="CR230" s="44">
        <v>206100</v>
      </c>
      <c r="CS230" s="44">
        <v>243813</v>
      </c>
      <c r="CT230" s="44">
        <v>46462</v>
      </c>
      <c r="CU230" s="44"/>
      <c r="CV230" s="44">
        <v>24060</v>
      </c>
      <c r="CW230" s="21"/>
      <c r="CX230" s="21"/>
      <c r="CY230" s="21"/>
      <c r="CZ230" s="21"/>
      <c r="DA230" s="21"/>
      <c r="DB230" s="21"/>
      <c r="DC230" s="21"/>
      <c r="DD230" s="21"/>
      <c r="DE230" s="44"/>
      <c r="DF230" s="21"/>
      <c r="DG230" s="44"/>
      <c r="DH230" s="21"/>
      <c r="DI230" s="44"/>
      <c r="DJ230" s="44"/>
      <c r="DK230" s="44"/>
      <c r="DL230" s="44"/>
      <c r="DM230" s="21"/>
      <c r="DN230" s="44"/>
      <c r="DO230" s="44"/>
      <c r="DP230" s="44"/>
      <c r="DQ230" s="44"/>
      <c r="DR230" s="44"/>
      <c r="DS230" s="44"/>
      <c r="DT230" s="44"/>
      <c r="DU230" s="44"/>
      <c r="DV230" s="44"/>
      <c r="DW230" s="44"/>
      <c r="DX230" s="44"/>
      <c r="DY230" s="44">
        <v>4821</v>
      </c>
      <c r="DZ230" s="44"/>
      <c r="EA230" s="44"/>
      <c r="EB230" s="21"/>
      <c r="EC230" s="44">
        <v>-1315846</v>
      </c>
      <c r="ED230" s="44"/>
      <c r="EE230" s="21">
        <v>414485</v>
      </c>
      <c r="EF230" s="44"/>
      <c r="EG230" s="21">
        <v>81589</v>
      </c>
      <c r="EH230" s="44"/>
      <c r="EI230" s="21">
        <v>-676817</v>
      </c>
      <c r="EJ230" s="44"/>
      <c r="EK230" s="44"/>
      <c r="EL230" s="21"/>
      <c r="EM230" s="44"/>
      <c r="EN230" s="44"/>
      <c r="EO230" s="44">
        <v>-19245</v>
      </c>
      <c r="EP230" s="21"/>
      <c r="EQ230" s="21"/>
      <c r="ER230" s="21"/>
      <c r="ES230" s="21"/>
      <c r="ET230" s="44"/>
      <c r="EU230" s="21"/>
      <c r="EV230" s="44"/>
      <c r="EW230" s="21"/>
      <c r="EX230" s="44"/>
      <c r="EY230" s="44"/>
      <c r="EZ230" s="21"/>
      <c r="FA230" s="21"/>
      <c r="FB230" s="44"/>
      <c r="FC230" s="44"/>
      <c r="FD230" s="21"/>
      <c r="FE230" s="112"/>
      <c r="FF230" s="44"/>
      <c r="FG230" s="44">
        <v>3522618</v>
      </c>
      <c r="FH230" s="44">
        <v>685484</v>
      </c>
      <c r="FI230" s="44">
        <v>3348867</v>
      </c>
      <c r="FJ230" s="44">
        <v>33294</v>
      </c>
      <c r="FK230" s="44">
        <v>2988383</v>
      </c>
      <c r="FL230" s="44"/>
      <c r="FM230" s="44"/>
      <c r="FN230" s="44"/>
      <c r="FO230" s="44"/>
      <c r="FP230" s="44"/>
      <c r="FQ230" s="44"/>
      <c r="FR230" s="44"/>
      <c r="FS230" s="44"/>
      <c r="FT230" s="44">
        <v>10860</v>
      </c>
      <c r="FU230" s="44"/>
      <c r="FV230" s="21">
        <v>235743</v>
      </c>
      <c r="FW230" s="44"/>
      <c r="FX230" s="44">
        <v>123803</v>
      </c>
      <c r="FY230" s="44">
        <v>46176</v>
      </c>
      <c r="FZ230" s="44">
        <v>121302</v>
      </c>
      <c r="GA230" s="44">
        <v>26880</v>
      </c>
      <c r="GB230" s="44"/>
      <c r="GC230" s="44">
        <v>12106</v>
      </c>
      <c r="GD230" s="44">
        <v>228141</v>
      </c>
      <c r="GE230" s="44">
        <v>177871</v>
      </c>
      <c r="GF230" s="44">
        <v>162506</v>
      </c>
      <c r="GG230" s="44">
        <v>590766</v>
      </c>
      <c r="GH230" s="44">
        <v>68259</v>
      </c>
      <c r="GI230" s="44">
        <v>64312</v>
      </c>
      <c r="GJ230" s="44">
        <v>94110</v>
      </c>
      <c r="GK230" s="44">
        <v>2021831</v>
      </c>
      <c r="GL230" s="44">
        <v>34075</v>
      </c>
      <c r="GM230" s="44">
        <v>433396</v>
      </c>
      <c r="GN230" s="44">
        <v>66894</v>
      </c>
      <c r="GO230" s="44">
        <v>20794</v>
      </c>
      <c r="GP230" s="44"/>
      <c r="GQ230" s="44"/>
      <c r="GR230" s="44">
        <v>28761</v>
      </c>
      <c r="GS230" s="44">
        <v>1430603</v>
      </c>
      <c r="GT230" s="44"/>
      <c r="GU230" s="21">
        <v>222305</v>
      </c>
      <c r="GV230" s="44"/>
      <c r="GW230" s="44">
        <v>959</v>
      </c>
      <c r="GX230" s="44">
        <v>920000</v>
      </c>
      <c r="GY230" s="44">
        <v>2573867</v>
      </c>
      <c r="GZ230" s="44">
        <v>1799875</v>
      </c>
      <c r="HA230" s="44"/>
      <c r="HB230" s="44">
        <v>33336</v>
      </c>
      <c r="HC230" s="44">
        <v>740656</v>
      </c>
      <c r="HD230" s="44">
        <v>2573867</v>
      </c>
      <c r="HE230" s="21"/>
      <c r="HF230" s="21"/>
      <c r="HG230" s="21">
        <v>70879</v>
      </c>
      <c r="HH230" s="21"/>
      <c r="HI230" s="21">
        <v>0</v>
      </c>
      <c r="HJ230" s="44"/>
      <c r="HK230" s="21">
        <v>374298</v>
      </c>
      <c r="HL230" s="21">
        <v>81187</v>
      </c>
      <c r="HM230" s="21">
        <v>455485</v>
      </c>
      <c r="HN230" s="21">
        <v>-233180</v>
      </c>
      <c r="HO230" s="21"/>
      <c r="HP230" s="44"/>
      <c r="HQ230" s="47"/>
      <c r="HR230" s="47">
        <v>33336</v>
      </c>
      <c r="HS230" s="47"/>
      <c r="HT230" s="47" t="s">
        <v>2040</v>
      </c>
      <c r="HU230" s="47">
        <v>215985</v>
      </c>
      <c r="HV230" s="47">
        <v>1895</v>
      </c>
      <c r="HW230" s="47">
        <v>0</v>
      </c>
      <c r="HX230" s="47">
        <v>4016</v>
      </c>
      <c r="HY230" s="47">
        <v>20150</v>
      </c>
      <c r="HZ230" s="47">
        <v>51111</v>
      </c>
      <c r="IA230" s="47">
        <v>0</v>
      </c>
      <c r="IB230" s="47">
        <v>0</v>
      </c>
      <c r="IC230" s="47">
        <v>1773</v>
      </c>
      <c r="ID230">
        <v>4784</v>
      </c>
      <c r="IE230" s="47">
        <v>2668</v>
      </c>
      <c r="IF230"/>
      <c r="IG230" s="47"/>
      <c r="IH230" s="47">
        <v>14853</v>
      </c>
      <c r="II230">
        <v>1936</v>
      </c>
      <c r="IJ230">
        <v>2299</v>
      </c>
      <c r="IK230">
        <v>2061</v>
      </c>
      <c r="IL230">
        <v>8769</v>
      </c>
      <c r="IM230">
        <v>116315</v>
      </c>
      <c r="IN230">
        <v>0</v>
      </c>
      <c r="IO230">
        <v>116</v>
      </c>
      <c r="IP230">
        <v>127</v>
      </c>
      <c r="IQ230">
        <v>488</v>
      </c>
      <c r="IR230">
        <v>0</v>
      </c>
      <c r="IS230">
        <v>0</v>
      </c>
      <c r="IT230">
        <v>731</v>
      </c>
      <c r="IU230">
        <v>153070</v>
      </c>
      <c r="IV230">
        <v>0</v>
      </c>
      <c r="IW230">
        <v>222902</v>
      </c>
      <c r="IX230">
        <v>742235</v>
      </c>
      <c r="IY230">
        <v>1171437</v>
      </c>
      <c r="IZ230">
        <v>0</v>
      </c>
      <c r="JA230">
        <v>0</v>
      </c>
      <c r="JB230">
        <v>72937</v>
      </c>
      <c r="JC230">
        <v>199545</v>
      </c>
      <c r="JD230">
        <v>62499</v>
      </c>
      <c r="JE230"/>
      <c r="JF230"/>
      <c r="JG230">
        <v>304965</v>
      </c>
      <c r="JH230">
        <v>55113</v>
      </c>
      <c r="JI230">
        <v>48546</v>
      </c>
      <c r="JJ230">
        <v>82529</v>
      </c>
      <c r="JK230">
        <v>406840</v>
      </c>
      <c r="JL230">
        <v>3522618</v>
      </c>
      <c r="JM230">
        <v>0</v>
      </c>
      <c r="JN230">
        <v>10029</v>
      </c>
      <c r="JO230">
        <v>8616</v>
      </c>
      <c r="JP230">
        <v>22632</v>
      </c>
      <c r="JQ230">
        <v>0</v>
      </c>
      <c r="JR230">
        <v>0</v>
      </c>
      <c r="JS230">
        <v>41277</v>
      </c>
      <c r="JT230"/>
      <c r="JU230"/>
      <c r="JV230"/>
      <c r="JW230"/>
      <c r="JX230"/>
      <c r="JY230">
        <v>4784</v>
      </c>
      <c r="JZ230"/>
      <c r="KA230"/>
      <c r="KB230"/>
      <c r="KC230"/>
      <c r="KD230"/>
      <c r="KE230">
        <v>199545</v>
      </c>
      <c r="KF230">
        <v>84</v>
      </c>
      <c r="KG230">
        <v>147</v>
      </c>
      <c r="KH230">
        <v>43</v>
      </c>
      <c r="KI230">
        <v>55</v>
      </c>
      <c r="KJ230">
        <v>99</v>
      </c>
      <c r="KK230">
        <v>26</v>
      </c>
      <c r="KL230">
        <v>36</v>
      </c>
      <c r="KM230">
        <v>57</v>
      </c>
      <c r="KN230">
        <v>21</v>
      </c>
      <c r="KO230">
        <v>1</v>
      </c>
      <c r="KP230">
        <v>0</v>
      </c>
      <c r="KQ230">
        <v>0</v>
      </c>
      <c r="KR230">
        <v>1</v>
      </c>
      <c r="KS230">
        <v>0</v>
      </c>
      <c r="KT230">
        <v>0</v>
      </c>
      <c r="KU230">
        <v>1</v>
      </c>
      <c r="KV230">
        <v>0</v>
      </c>
      <c r="KW230">
        <v>0</v>
      </c>
      <c r="KX230">
        <v>0</v>
      </c>
      <c r="KY230">
        <v>0</v>
      </c>
      <c r="KZ230">
        <v>0</v>
      </c>
      <c r="LA230">
        <v>0</v>
      </c>
      <c r="LB230">
        <v>0</v>
      </c>
      <c r="LC230">
        <v>0</v>
      </c>
      <c r="LD230">
        <v>1</v>
      </c>
      <c r="LE230">
        <v>0</v>
      </c>
      <c r="LF230">
        <v>0</v>
      </c>
      <c r="LG230">
        <v>0</v>
      </c>
      <c r="LH230">
        <v>0</v>
      </c>
    </row>
    <row r="231" spans="1:320" s="34" customFormat="1" ht="15" customHeight="1" x14ac:dyDescent="0.25">
      <c r="A231" s="45">
        <v>206190140</v>
      </c>
      <c r="B231" s="45" t="s">
        <v>3099</v>
      </c>
      <c r="C231" s="46">
        <v>45292</v>
      </c>
      <c r="D231" s="46">
        <v>45657</v>
      </c>
      <c r="E231" s="47">
        <v>366</v>
      </c>
      <c r="F231" s="45" t="s">
        <v>883</v>
      </c>
      <c r="G231" s="45" t="s">
        <v>884</v>
      </c>
      <c r="H231" s="45" t="s">
        <v>1030</v>
      </c>
      <c r="I231" s="45" t="s">
        <v>886</v>
      </c>
      <c r="J231" s="45" t="s">
        <v>887</v>
      </c>
      <c r="K231" s="45" t="s">
        <v>1031</v>
      </c>
      <c r="L231" s="45" t="s">
        <v>3100</v>
      </c>
      <c r="M231" s="45" t="s">
        <v>3101</v>
      </c>
      <c r="N231" s="45" t="s">
        <v>3102</v>
      </c>
      <c r="O231" s="45" t="s">
        <v>1169</v>
      </c>
      <c r="P231" s="45" t="s">
        <v>3103</v>
      </c>
      <c r="Q231" s="45" t="s">
        <v>3104</v>
      </c>
      <c r="R231" t="s">
        <v>3105</v>
      </c>
      <c r="S231" s="45" t="s">
        <v>893</v>
      </c>
      <c r="T231" t="s">
        <v>3079</v>
      </c>
      <c r="U231" s="47">
        <v>99</v>
      </c>
      <c r="V231" s="47">
        <v>99</v>
      </c>
      <c r="W231" s="47" t="s">
        <v>894</v>
      </c>
      <c r="X231" s="47">
        <v>36234</v>
      </c>
      <c r="Y231" s="47">
        <v>32627</v>
      </c>
      <c r="Z231" s="48">
        <v>207.27</v>
      </c>
      <c r="AA231" s="44">
        <v>580</v>
      </c>
      <c r="AB231" s="44">
        <v>586</v>
      </c>
      <c r="AC231" s="44">
        <v>4759</v>
      </c>
      <c r="AD231" s="44">
        <v>7544</v>
      </c>
      <c r="AE231" s="44">
        <v>1690</v>
      </c>
      <c r="AF231" s="44">
        <v>16503</v>
      </c>
      <c r="AG231" s="44"/>
      <c r="AH231" s="47">
        <v>545</v>
      </c>
      <c r="AI231" s="47">
        <v>268</v>
      </c>
      <c r="AJ231">
        <v>1318</v>
      </c>
      <c r="AK231" t="s">
        <v>895</v>
      </c>
      <c r="AL231">
        <v>32627</v>
      </c>
      <c r="AM231"/>
      <c r="AN231"/>
      <c r="AO231"/>
      <c r="AP231"/>
      <c r="AQ231"/>
      <c r="AR231" s="44"/>
      <c r="AS231" s="44"/>
      <c r="AT231" s="44"/>
      <c r="AU231" s="44">
        <v>14326744</v>
      </c>
      <c r="AV231" s="44">
        <v>4945057</v>
      </c>
      <c r="AW231" s="44">
        <v>2926538</v>
      </c>
      <c r="AX231" s="44">
        <v>1133</v>
      </c>
      <c r="AY231" s="44">
        <v>16346396</v>
      </c>
      <c r="AZ231" s="21">
        <v>14395509</v>
      </c>
      <c r="BA231" s="21">
        <v>1950887</v>
      </c>
      <c r="BB231" s="44">
        <v>6661</v>
      </c>
      <c r="BC231" s="44">
        <v>411084</v>
      </c>
      <c r="BD231" s="44"/>
      <c r="BE231" s="44">
        <v>1546464</v>
      </c>
      <c r="BF231" s="44">
        <v>2111225</v>
      </c>
      <c r="BG231" s="44">
        <v>3327330</v>
      </c>
      <c r="BH231" s="44">
        <v>580908</v>
      </c>
      <c r="BI231" s="21">
        <v>7387942</v>
      </c>
      <c r="BJ231" s="21"/>
      <c r="BK231" s="21">
        <v>229358</v>
      </c>
      <c r="BL231" s="21">
        <v>118606</v>
      </c>
      <c r="BM231" s="21">
        <v>571375</v>
      </c>
      <c r="BN231" s="21">
        <v>14326744</v>
      </c>
      <c r="BO231" s="21"/>
      <c r="BP231" s="21"/>
      <c r="BQ231" s="44"/>
      <c r="BR231" s="21"/>
      <c r="BS231" s="44"/>
      <c r="BT231" s="21"/>
      <c r="BU231" s="44"/>
      <c r="BV231" s="21"/>
      <c r="BW231" s="44">
        <v>1467100</v>
      </c>
      <c r="BX231" s="21"/>
      <c r="BY231" s="21">
        <v>2160182</v>
      </c>
      <c r="BZ231" s="21"/>
      <c r="CA231" s="44">
        <v>10122</v>
      </c>
      <c r="CB231" s="44"/>
      <c r="CC231" s="44">
        <v>1143222</v>
      </c>
      <c r="CD231" s="44"/>
      <c r="CE231" s="44"/>
      <c r="CF231" s="44"/>
      <c r="CG231" s="44">
        <v>159757</v>
      </c>
      <c r="CH231" s="44"/>
      <c r="CI231" s="21">
        <v>4545</v>
      </c>
      <c r="CJ231" s="44"/>
      <c r="CK231" s="21">
        <v>129</v>
      </c>
      <c r="CL231" s="44"/>
      <c r="CM231" s="44">
        <v>34992</v>
      </c>
      <c r="CN231" s="44">
        <v>17152</v>
      </c>
      <c r="CO231" s="44">
        <v>1801620</v>
      </c>
      <c r="CP231" s="44">
        <v>0</v>
      </c>
      <c r="CQ231" s="21">
        <v>1941795</v>
      </c>
      <c r="CR231" s="44">
        <v>343935</v>
      </c>
      <c r="CS231" s="44">
        <v>475950</v>
      </c>
      <c r="CT231" s="44">
        <v>182828</v>
      </c>
      <c r="CU231" s="44"/>
      <c r="CV231" s="44">
        <v>146785</v>
      </c>
      <c r="CW231" s="21"/>
      <c r="CX231" s="21"/>
      <c r="CY231" s="21"/>
      <c r="CZ231" s="21"/>
      <c r="DA231" s="21"/>
      <c r="DB231" s="21"/>
      <c r="DC231" s="21"/>
      <c r="DD231" s="21"/>
      <c r="DE231" s="44"/>
      <c r="DF231" s="21"/>
      <c r="DG231" s="44"/>
      <c r="DH231" s="21"/>
      <c r="DI231" s="44"/>
      <c r="DJ231" s="44"/>
      <c r="DK231" s="44"/>
      <c r="DL231" s="44"/>
      <c r="DM231" s="21"/>
      <c r="DN231" s="44"/>
      <c r="DO231" s="44">
        <v>-23862</v>
      </c>
      <c r="DP231" s="44"/>
      <c r="DQ231" s="44"/>
      <c r="DR231" s="44"/>
      <c r="DS231" s="44"/>
      <c r="DT231" s="44"/>
      <c r="DU231" s="44"/>
      <c r="DV231" s="44"/>
      <c r="DW231" s="44"/>
      <c r="DX231" s="44"/>
      <c r="DY231" s="44"/>
      <c r="DZ231" s="44"/>
      <c r="EA231" s="44"/>
      <c r="EB231" s="21"/>
      <c r="EC231" s="44">
        <v>-648328</v>
      </c>
      <c r="ED231" s="44"/>
      <c r="EE231" s="21">
        <v>331464</v>
      </c>
      <c r="EF231" s="44"/>
      <c r="EG231" s="21">
        <v>229604</v>
      </c>
      <c r="EH231" s="44"/>
      <c r="EI231" s="21">
        <v>2760887</v>
      </c>
      <c r="EJ231" s="44"/>
      <c r="EK231" s="44"/>
      <c r="EL231" s="21"/>
      <c r="EM231" s="44">
        <v>120556</v>
      </c>
      <c r="EN231" s="44"/>
      <c r="EO231" s="44">
        <v>156217</v>
      </c>
      <c r="EP231" s="21"/>
      <c r="EQ231" s="21"/>
      <c r="ER231" s="21"/>
      <c r="ES231" s="21"/>
      <c r="ET231" s="44"/>
      <c r="EU231" s="21"/>
      <c r="EV231" s="44"/>
      <c r="EW231" s="21"/>
      <c r="EX231" s="44"/>
      <c r="EY231" s="44"/>
      <c r="EZ231" s="21"/>
      <c r="FA231" s="21"/>
      <c r="FB231" s="44"/>
      <c r="FC231" s="44"/>
      <c r="FD231" s="21"/>
      <c r="FE231" s="112"/>
      <c r="FF231" s="44"/>
      <c r="FG231" s="44">
        <v>7186495</v>
      </c>
      <c r="FH231" s="44">
        <v>1922114</v>
      </c>
      <c r="FI231" s="44">
        <v>5286900</v>
      </c>
      <c r="FJ231" s="44">
        <v>333912</v>
      </c>
      <c r="FK231" s="44">
        <v>5377178</v>
      </c>
      <c r="FL231" s="44"/>
      <c r="FM231" s="44"/>
      <c r="FN231" s="44"/>
      <c r="FO231" s="44"/>
      <c r="FP231" s="44"/>
      <c r="FQ231" s="44"/>
      <c r="FR231" s="44"/>
      <c r="FS231" s="44"/>
      <c r="FT231" s="44">
        <v>27520</v>
      </c>
      <c r="FU231" s="44">
        <v>13239</v>
      </c>
      <c r="FV231" s="21">
        <v>668928</v>
      </c>
      <c r="FW231" s="44"/>
      <c r="FX231" s="44">
        <v>712537</v>
      </c>
      <c r="FY231" s="44">
        <v>85381</v>
      </c>
      <c r="FZ231" s="44">
        <v>249163</v>
      </c>
      <c r="GA231" s="44">
        <v>86501</v>
      </c>
      <c r="GB231" s="44"/>
      <c r="GC231" s="44">
        <v>68264</v>
      </c>
      <c r="GD231" s="44">
        <v>349967</v>
      </c>
      <c r="GE231" s="44">
        <v>262344</v>
      </c>
      <c r="GF231" s="44">
        <v>178527</v>
      </c>
      <c r="GG231" s="44">
        <v>865334</v>
      </c>
      <c r="GH231" s="44">
        <v>778189</v>
      </c>
      <c r="GI231" s="44">
        <v>131885</v>
      </c>
      <c r="GJ231" s="44">
        <v>55076</v>
      </c>
      <c r="GK231" s="44">
        <v>3109960</v>
      </c>
      <c r="GL231" s="44">
        <v>312843</v>
      </c>
      <c r="GM231" s="44">
        <v>643000</v>
      </c>
      <c r="GN231" s="44">
        <v>82453</v>
      </c>
      <c r="GO231" s="44">
        <v>16000</v>
      </c>
      <c r="GP231" s="44"/>
      <c r="GQ231" s="44">
        <v>45</v>
      </c>
      <c r="GR231" s="44">
        <v>321175</v>
      </c>
      <c r="GS231" s="44">
        <v>2429992</v>
      </c>
      <c r="GT231" s="44"/>
      <c r="GU231" s="21">
        <v>1092237</v>
      </c>
      <c r="GV231" s="44"/>
      <c r="GW231" s="44">
        <v>17767010</v>
      </c>
      <c r="GX231" s="44"/>
      <c r="GY231" s="44">
        <v>21289239</v>
      </c>
      <c r="GZ231" s="44">
        <v>1365079</v>
      </c>
      <c r="HA231" s="44">
        <v>4436716</v>
      </c>
      <c r="HB231" s="44"/>
      <c r="HC231" s="44">
        <v>15487444</v>
      </c>
      <c r="HD231" s="44">
        <v>21289239</v>
      </c>
      <c r="HE231" s="21"/>
      <c r="HF231" s="21">
        <v>13330294</v>
      </c>
      <c r="HG231" s="21"/>
      <c r="HH231" s="21"/>
      <c r="HI231" s="21">
        <v>74200</v>
      </c>
      <c r="HJ231" s="44">
        <v>4491</v>
      </c>
      <c r="HK231" s="21">
        <v>1598803</v>
      </c>
      <c r="HL231" s="21">
        <v>1853403</v>
      </c>
      <c r="HM231" s="21">
        <v>3530897</v>
      </c>
      <c r="HN231" s="21">
        <v>-2438660</v>
      </c>
      <c r="HO231" s="21"/>
      <c r="HP231" s="44"/>
      <c r="HQ231" s="47"/>
      <c r="HR231" s="47"/>
      <c r="HS231" s="47"/>
      <c r="HT231" s="47" t="s">
        <v>1759</v>
      </c>
      <c r="HU231" s="47">
        <v>0</v>
      </c>
      <c r="HV231" s="47">
        <v>2080</v>
      </c>
      <c r="HW231" s="47">
        <v>0</v>
      </c>
      <c r="HX231" s="47">
        <v>9132</v>
      </c>
      <c r="HY231" s="47">
        <v>32678</v>
      </c>
      <c r="HZ231" s="47">
        <v>79950</v>
      </c>
      <c r="IA231" s="47">
        <v>0</v>
      </c>
      <c r="IB231" s="47">
        <v>0</v>
      </c>
      <c r="IC231" s="47">
        <v>0</v>
      </c>
      <c r="ID231">
        <v>25035</v>
      </c>
      <c r="IE231" s="47">
        <v>1885</v>
      </c>
      <c r="IF231">
        <v>9146</v>
      </c>
      <c r="IG231" s="47">
        <v>7052</v>
      </c>
      <c r="IH231" s="47">
        <v>19007</v>
      </c>
      <c r="II231">
        <v>16158</v>
      </c>
      <c r="IJ231">
        <v>3735</v>
      </c>
      <c r="IK231">
        <v>1029</v>
      </c>
      <c r="IL231">
        <v>11722</v>
      </c>
      <c r="IM231">
        <v>218609</v>
      </c>
      <c r="IN231">
        <v>0</v>
      </c>
      <c r="IO231">
        <v>0</v>
      </c>
      <c r="IP231">
        <v>273</v>
      </c>
      <c r="IQ231">
        <v>2534</v>
      </c>
      <c r="IR231">
        <v>0</v>
      </c>
      <c r="IS231">
        <v>0</v>
      </c>
      <c r="IT231">
        <v>2807</v>
      </c>
      <c r="IU231">
        <v>165128</v>
      </c>
      <c r="IV231">
        <v>0</v>
      </c>
      <c r="IW231">
        <v>529842</v>
      </c>
      <c r="IX231">
        <v>1221057</v>
      </c>
      <c r="IY231">
        <v>1917350</v>
      </c>
      <c r="IZ231">
        <v>0</v>
      </c>
      <c r="JA231">
        <v>0</v>
      </c>
      <c r="JB231">
        <v>0</v>
      </c>
      <c r="JC231">
        <v>1150793</v>
      </c>
      <c r="JD231">
        <v>62890</v>
      </c>
      <c r="JE231">
        <v>166175</v>
      </c>
      <c r="JF231">
        <v>125630</v>
      </c>
      <c r="JG231">
        <v>417368</v>
      </c>
      <c r="JH231">
        <v>510484</v>
      </c>
      <c r="JI231">
        <v>79580</v>
      </c>
      <c r="JJ231">
        <v>42587</v>
      </c>
      <c r="JK231">
        <v>797611</v>
      </c>
      <c r="JL231">
        <v>7186495</v>
      </c>
      <c r="JM231">
        <v>0</v>
      </c>
      <c r="JN231">
        <v>0</v>
      </c>
      <c r="JO231">
        <v>15723</v>
      </c>
      <c r="JP231">
        <v>88885</v>
      </c>
      <c r="JQ231">
        <v>0</v>
      </c>
      <c r="JR231">
        <v>0</v>
      </c>
      <c r="JS231">
        <v>104608</v>
      </c>
      <c r="JT231"/>
      <c r="JU231"/>
      <c r="JV231"/>
      <c r="JW231"/>
      <c r="JX231"/>
      <c r="JY231">
        <v>25035</v>
      </c>
      <c r="JZ231"/>
      <c r="KA231"/>
      <c r="KB231"/>
      <c r="KC231"/>
      <c r="KD231"/>
      <c r="KE231">
        <v>1150793</v>
      </c>
      <c r="KF231">
        <v>127</v>
      </c>
      <c r="KG231">
        <v>172</v>
      </c>
      <c r="KH231">
        <v>97</v>
      </c>
      <c r="KI231">
        <v>87</v>
      </c>
      <c r="KJ231">
        <v>128</v>
      </c>
      <c r="KK231">
        <v>63</v>
      </c>
      <c r="KL231">
        <v>49</v>
      </c>
      <c r="KM231">
        <v>73</v>
      </c>
      <c r="KN231">
        <v>35</v>
      </c>
      <c r="KO231">
        <v>1</v>
      </c>
      <c r="KP231">
        <v>0</v>
      </c>
      <c r="KQ231">
        <v>0</v>
      </c>
      <c r="KR231">
        <v>0</v>
      </c>
      <c r="KS231">
        <v>1</v>
      </c>
      <c r="KT231">
        <v>0</v>
      </c>
      <c r="KU231">
        <v>1</v>
      </c>
      <c r="KV231">
        <v>0</v>
      </c>
      <c r="KW231">
        <v>0</v>
      </c>
      <c r="KX231">
        <v>0</v>
      </c>
      <c r="KY231">
        <v>0</v>
      </c>
      <c r="KZ231">
        <v>0</v>
      </c>
      <c r="LA231">
        <v>0</v>
      </c>
      <c r="LB231">
        <v>0</v>
      </c>
      <c r="LC231">
        <v>0</v>
      </c>
      <c r="LD231">
        <v>1</v>
      </c>
      <c r="LE231">
        <v>0</v>
      </c>
      <c r="LF231">
        <v>0</v>
      </c>
      <c r="LG231">
        <v>0</v>
      </c>
      <c r="LH231">
        <v>0</v>
      </c>
    </row>
    <row r="232" spans="1:320" s="34" customFormat="1" ht="15" customHeight="1" x14ac:dyDescent="0.25">
      <c r="A232" s="45">
        <v>206190141</v>
      </c>
      <c r="B232" s="45" t="s">
        <v>1066</v>
      </c>
      <c r="C232" s="46">
        <v>45210</v>
      </c>
      <c r="D232" s="46">
        <v>45412</v>
      </c>
      <c r="E232" s="47">
        <v>203</v>
      </c>
      <c r="F232" s="45" t="s">
        <v>883</v>
      </c>
      <c r="G232" s="45" t="s">
        <v>884</v>
      </c>
      <c r="H232" s="45" t="s">
        <v>1030</v>
      </c>
      <c r="I232" s="45" t="s">
        <v>886</v>
      </c>
      <c r="J232" s="45" t="s">
        <v>887</v>
      </c>
      <c r="K232" s="45" t="s">
        <v>1031</v>
      </c>
      <c r="L232" s="45" t="s">
        <v>2709</v>
      </c>
      <c r="M232" s="45" t="s">
        <v>1067</v>
      </c>
      <c r="N232" s="45" t="s">
        <v>1068</v>
      </c>
      <c r="O232" s="45" t="s">
        <v>1034</v>
      </c>
      <c r="P232" s="45" t="s">
        <v>3106</v>
      </c>
      <c r="Q232" s="45" t="s">
        <v>3107</v>
      </c>
      <c r="R232" t="s">
        <v>1069</v>
      </c>
      <c r="S232" s="45" t="s">
        <v>893</v>
      </c>
      <c r="T232"/>
      <c r="U232" s="47">
        <v>131</v>
      </c>
      <c r="V232" s="47">
        <v>131</v>
      </c>
      <c r="W232" s="47" t="s">
        <v>913</v>
      </c>
      <c r="X232" s="47">
        <v>26593</v>
      </c>
      <c r="Y232" s="47">
        <v>25292</v>
      </c>
      <c r="Z232" s="48">
        <v>95.11</v>
      </c>
      <c r="AA232" s="44">
        <v>162</v>
      </c>
      <c r="AB232" s="44">
        <v>132</v>
      </c>
      <c r="AC232" s="44">
        <v>5093</v>
      </c>
      <c r="AD232" s="44"/>
      <c r="AE232" s="44">
        <v>2465</v>
      </c>
      <c r="AF232" s="44">
        <v>15325</v>
      </c>
      <c r="AG232" s="44">
        <v>1468</v>
      </c>
      <c r="AH232" s="47">
        <v>13</v>
      </c>
      <c r="AI232" s="47">
        <v>203</v>
      </c>
      <c r="AJ232">
        <v>725</v>
      </c>
      <c r="AK232" t="s">
        <v>895</v>
      </c>
      <c r="AL232">
        <v>25292</v>
      </c>
      <c r="AM232"/>
      <c r="AN232"/>
      <c r="AO232"/>
      <c r="AP232"/>
      <c r="AQ232"/>
      <c r="AR232" s="44"/>
      <c r="AS232" s="44"/>
      <c r="AT232" s="44"/>
      <c r="AU232" s="44">
        <v>11632706</v>
      </c>
      <c r="AV232" s="44">
        <v>6080558</v>
      </c>
      <c r="AW232" s="44">
        <v>7122446</v>
      </c>
      <c r="AX232" s="44"/>
      <c r="AY232" s="44">
        <v>10590818</v>
      </c>
      <c r="AZ232" s="21">
        <v>10262338</v>
      </c>
      <c r="BA232" s="21">
        <v>328480</v>
      </c>
      <c r="BB232" s="44">
        <v>215715</v>
      </c>
      <c r="BC232" s="44">
        <v>800</v>
      </c>
      <c r="BD232" s="44"/>
      <c r="BE232" s="44">
        <v>543395</v>
      </c>
      <c r="BF232" s="44">
        <v>4036478</v>
      </c>
      <c r="BG232" s="44"/>
      <c r="BH232" s="44">
        <v>801573</v>
      </c>
      <c r="BI232" s="21">
        <v>5321223</v>
      </c>
      <c r="BJ232" s="21">
        <v>1164678</v>
      </c>
      <c r="BK232" s="21">
        <v>4323</v>
      </c>
      <c r="BL232" s="21">
        <v>67620</v>
      </c>
      <c r="BM232" s="21">
        <v>236811</v>
      </c>
      <c r="BN232" s="21">
        <v>11632706</v>
      </c>
      <c r="BO232" s="21"/>
      <c r="BP232" s="21"/>
      <c r="BQ232" s="44"/>
      <c r="BR232" s="21"/>
      <c r="BS232" s="44"/>
      <c r="BT232" s="21"/>
      <c r="BU232" s="44"/>
      <c r="BV232" s="21"/>
      <c r="BW232" s="44">
        <v>4239896</v>
      </c>
      <c r="BX232" s="21"/>
      <c r="BY232" s="21"/>
      <c r="BZ232" s="21"/>
      <c r="CA232" s="44">
        <v>114634</v>
      </c>
      <c r="CB232" s="44"/>
      <c r="CC232" s="44">
        <v>327180</v>
      </c>
      <c r="CD232" s="44"/>
      <c r="CE232" s="44">
        <v>1380895</v>
      </c>
      <c r="CF232" s="44"/>
      <c r="CG232" s="44">
        <v>4812</v>
      </c>
      <c r="CH232" s="44"/>
      <c r="CI232" s="21">
        <v>5111</v>
      </c>
      <c r="CJ232" s="44"/>
      <c r="CK232" s="21">
        <v>8030</v>
      </c>
      <c r="CL232" s="44"/>
      <c r="CM232" s="44">
        <v>0</v>
      </c>
      <c r="CN232" s="44">
        <v>16924</v>
      </c>
      <c r="CO232" s="44">
        <v>1586841</v>
      </c>
      <c r="CP232" s="44">
        <v>0</v>
      </c>
      <c r="CQ232" s="21">
        <v>1684607</v>
      </c>
      <c r="CR232" s="44">
        <v>858057</v>
      </c>
      <c r="CS232" s="44">
        <v>1857402</v>
      </c>
      <c r="CT232" s="44">
        <v>74727</v>
      </c>
      <c r="CU232" s="44"/>
      <c r="CV232" s="44">
        <v>2000</v>
      </c>
      <c r="CW232" s="21"/>
      <c r="CX232" s="21"/>
      <c r="CY232" s="21"/>
      <c r="CZ232" s="21"/>
      <c r="DA232" s="21"/>
      <c r="DB232" s="21"/>
      <c r="DC232" s="21"/>
      <c r="DD232" s="21"/>
      <c r="DE232" s="44"/>
      <c r="DF232" s="21"/>
      <c r="DG232" s="44"/>
      <c r="DH232" s="21"/>
      <c r="DI232" s="44"/>
      <c r="DJ232" s="44"/>
      <c r="DK232" s="44"/>
      <c r="DL232" s="44"/>
      <c r="DM232" s="21"/>
      <c r="DN232" s="44"/>
      <c r="DO232" s="44"/>
      <c r="DP232" s="44"/>
      <c r="DQ232" s="44"/>
      <c r="DR232" s="44"/>
      <c r="DS232" s="44"/>
      <c r="DT232" s="44"/>
      <c r="DU232" s="44"/>
      <c r="DV232" s="44"/>
      <c r="DW232" s="44"/>
      <c r="DX232" s="44"/>
      <c r="DY232" s="44">
        <v>-14815</v>
      </c>
      <c r="DZ232" s="44"/>
      <c r="EA232" s="44"/>
      <c r="EB232" s="21"/>
      <c r="EC232" s="44">
        <v>3376148</v>
      </c>
      <c r="ED232" s="44"/>
      <c r="EE232" s="21"/>
      <c r="EF232" s="44"/>
      <c r="EG232" s="21">
        <v>402934</v>
      </c>
      <c r="EH232" s="44"/>
      <c r="EI232" s="21">
        <v>1863740</v>
      </c>
      <c r="EJ232" s="44"/>
      <c r="EK232" s="44">
        <v>1426848</v>
      </c>
      <c r="EL232" s="21"/>
      <c r="EM232" s="44">
        <v>981</v>
      </c>
      <c r="EN232" s="44"/>
      <c r="EO232" s="44">
        <v>66610</v>
      </c>
      <c r="EP232" s="21"/>
      <c r="EQ232" s="21"/>
      <c r="ER232" s="21"/>
      <c r="ES232" s="21"/>
      <c r="ET232" s="44"/>
      <c r="EU232" s="21"/>
      <c r="EV232" s="44"/>
      <c r="EW232" s="21"/>
      <c r="EX232" s="44"/>
      <c r="EY232" s="44"/>
      <c r="EZ232" s="21"/>
      <c r="FA232" s="21"/>
      <c r="FB232" s="44"/>
      <c r="FC232" s="44"/>
      <c r="FD232" s="21"/>
      <c r="FE232" s="112"/>
      <c r="FF232" s="44"/>
      <c r="FG232" s="44">
        <v>4933757</v>
      </c>
      <c r="FH232" s="44">
        <v>1167328</v>
      </c>
      <c r="FI232" s="44">
        <v>4161253</v>
      </c>
      <c r="FJ232" s="44">
        <v>257703</v>
      </c>
      <c r="FK232" s="44">
        <v>4466536</v>
      </c>
      <c r="FL232" s="44"/>
      <c r="FM232" s="44"/>
      <c r="FN232" s="44"/>
      <c r="FO232" s="44"/>
      <c r="FP232" s="44"/>
      <c r="FQ232" s="44"/>
      <c r="FR232" s="44"/>
      <c r="FS232" s="44"/>
      <c r="FT232" s="44"/>
      <c r="FU232" s="44">
        <v>8047</v>
      </c>
      <c r="FV232" s="21">
        <v>272936</v>
      </c>
      <c r="FW232" s="44"/>
      <c r="FX232" s="44">
        <v>257567</v>
      </c>
      <c r="FY232" s="44">
        <v>125127</v>
      </c>
      <c r="FZ232" s="44">
        <v>216684</v>
      </c>
      <c r="GA232" s="44">
        <v>52297</v>
      </c>
      <c r="GB232" s="44"/>
      <c r="GC232" s="44">
        <v>47725</v>
      </c>
      <c r="GD232" s="44">
        <v>420557</v>
      </c>
      <c r="GE232" s="44">
        <v>181045</v>
      </c>
      <c r="GF232" s="44">
        <v>161628</v>
      </c>
      <c r="GG232" s="44">
        <v>605980</v>
      </c>
      <c r="GH232" s="44">
        <v>114154</v>
      </c>
      <c r="GI232" s="44">
        <v>80344</v>
      </c>
      <c r="GJ232" s="44">
        <v>108726</v>
      </c>
      <c r="GK232" s="44">
        <v>2279065</v>
      </c>
      <c r="GL232" s="44">
        <v>8973</v>
      </c>
      <c r="GM232" s="44">
        <v>581016</v>
      </c>
      <c r="GN232" s="44">
        <v>94057</v>
      </c>
      <c r="GO232" s="44">
        <v>5566</v>
      </c>
      <c r="GP232" s="44"/>
      <c r="GQ232" s="44">
        <v>31030</v>
      </c>
      <c r="GR232" s="44">
        <v>143278</v>
      </c>
      <c r="GS232" s="44">
        <v>4705346</v>
      </c>
      <c r="GT232" s="44"/>
      <c r="GU232" s="21">
        <v>93007</v>
      </c>
      <c r="GV232" s="44">
        <v>18405</v>
      </c>
      <c r="GW232" s="44">
        <v>1985228</v>
      </c>
      <c r="GX232" s="44">
        <v>2629980</v>
      </c>
      <c r="GY232" s="44">
        <v>9431966</v>
      </c>
      <c r="GZ232" s="44">
        <v>8979543</v>
      </c>
      <c r="HA232" s="44"/>
      <c r="HB232" s="44"/>
      <c r="HC232" s="44">
        <v>452423</v>
      </c>
      <c r="HD232" s="44">
        <v>9431966</v>
      </c>
      <c r="HE232" s="21">
        <v>53512</v>
      </c>
      <c r="HF232" s="21"/>
      <c r="HG232" s="21">
        <v>3789884</v>
      </c>
      <c r="HH232" s="21"/>
      <c r="HI232" s="21">
        <v>0</v>
      </c>
      <c r="HJ232" s="44"/>
      <c r="HK232" s="21">
        <v>64727</v>
      </c>
      <c r="HL232" s="21">
        <v>122327</v>
      </c>
      <c r="HM232" s="21">
        <v>187054</v>
      </c>
      <c r="HN232" s="21">
        <v>-94047</v>
      </c>
      <c r="HO232" s="21"/>
      <c r="HP232" s="44"/>
      <c r="HQ232" s="47"/>
      <c r="HR232" s="47"/>
      <c r="HS232" s="47"/>
      <c r="HT232" s="47" t="s">
        <v>3108</v>
      </c>
      <c r="HU232" s="47">
        <v>808158.87</v>
      </c>
      <c r="HV232" s="47">
        <v>1197</v>
      </c>
      <c r="HW232" s="47">
        <v>0</v>
      </c>
      <c r="HX232" s="47">
        <v>6440</v>
      </c>
      <c r="HY232" s="47">
        <v>23959</v>
      </c>
      <c r="HZ232" s="47">
        <v>57601</v>
      </c>
      <c r="IA232" s="47">
        <v>0</v>
      </c>
      <c r="IB232" s="47">
        <v>0</v>
      </c>
      <c r="IC232" s="47">
        <v>4249</v>
      </c>
      <c r="ID232">
        <v>11883</v>
      </c>
      <c r="IE232" s="47">
        <v>2165</v>
      </c>
      <c r="IF232">
        <v>6229</v>
      </c>
      <c r="IG232" s="47">
        <v>1135</v>
      </c>
      <c r="IH232" s="47">
        <v>13801</v>
      </c>
      <c r="II232">
        <v>3003</v>
      </c>
      <c r="IJ232">
        <v>2980</v>
      </c>
      <c r="IK232">
        <v>1618</v>
      </c>
      <c r="IL232">
        <v>12651</v>
      </c>
      <c r="IM232">
        <v>148911</v>
      </c>
      <c r="IN232">
        <v>0</v>
      </c>
      <c r="IO232">
        <v>136</v>
      </c>
      <c r="IP232">
        <v>632</v>
      </c>
      <c r="IQ232">
        <v>2801</v>
      </c>
      <c r="IR232">
        <v>0</v>
      </c>
      <c r="IS232">
        <v>0</v>
      </c>
      <c r="IT232">
        <v>3569</v>
      </c>
      <c r="IU232">
        <v>122097</v>
      </c>
      <c r="IV232">
        <v>0</v>
      </c>
      <c r="IW232">
        <v>369819</v>
      </c>
      <c r="IX232">
        <v>987300</v>
      </c>
      <c r="IY232">
        <v>1435875</v>
      </c>
      <c r="IZ232">
        <v>0</v>
      </c>
      <c r="JA232">
        <v>0</v>
      </c>
      <c r="JB232">
        <v>198699</v>
      </c>
      <c r="JC232">
        <v>535641</v>
      </c>
      <c r="JD232">
        <v>63578</v>
      </c>
      <c r="JE232">
        <v>109406</v>
      </c>
      <c r="JF232">
        <v>21106</v>
      </c>
      <c r="JG232">
        <v>300188</v>
      </c>
      <c r="JH232">
        <v>92122</v>
      </c>
      <c r="JI232">
        <v>60892</v>
      </c>
      <c r="JJ232">
        <v>82175</v>
      </c>
      <c r="JK232">
        <v>554859</v>
      </c>
      <c r="JL232">
        <v>4933757</v>
      </c>
      <c r="JM232">
        <v>0</v>
      </c>
      <c r="JN232">
        <v>9695</v>
      </c>
      <c r="JO232">
        <v>32787</v>
      </c>
      <c r="JP232">
        <v>94909</v>
      </c>
      <c r="JQ232">
        <v>0</v>
      </c>
      <c r="JR232">
        <v>0</v>
      </c>
      <c r="JS232">
        <v>137391</v>
      </c>
      <c r="JT232"/>
      <c r="JU232"/>
      <c r="JV232"/>
      <c r="JW232"/>
      <c r="JX232"/>
      <c r="JY232">
        <v>11883</v>
      </c>
      <c r="JZ232"/>
      <c r="KA232"/>
      <c r="KB232"/>
      <c r="KC232"/>
      <c r="KD232"/>
      <c r="KE232">
        <v>535641</v>
      </c>
      <c r="KF232">
        <v>243</v>
      </c>
      <c r="KG232">
        <v>371</v>
      </c>
      <c r="KH232">
        <v>154</v>
      </c>
      <c r="KI232">
        <v>152</v>
      </c>
      <c r="KJ232">
        <v>239</v>
      </c>
      <c r="KK232">
        <v>90</v>
      </c>
      <c r="KL232">
        <v>78</v>
      </c>
      <c r="KM232">
        <v>105</v>
      </c>
      <c r="KN232">
        <v>62</v>
      </c>
      <c r="KO232">
        <v>1</v>
      </c>
      <c r="KP232">
        <v>0</v>
      </c>
      <c r="KQ232">
        <v>0</v>
      </c>
      <c r="KR232">
        <v>0</v>
      </c>
      <c r="KS232">
        <v>0</v>
      </c>
      <c r="KT232">
        <v>1</v>
      </c>
      <c r="KU232">
        <v>1</v>
      </c>
      <c r="KV232">
        <v>0</v>
      </c>
      <c r="KW232">
        <v>0</v>
      </c>
      <c r="KX232">
        <v>0</v>
      </c>
      <c r="KY232">
        <v>0</v>
      </c>
      <c r="KZ232">
        <v>0</v>
      </c>
      <c r="LA232">
        <v>0</v>
      </c>
      <c r="LB232">
        <v>0</v>
      </c>
      <c r="LC232">
        <v>0</v>
      </c>
      <c r="LD232">
        <v>1</v>
      </c>
      <c r="LE232">
        <v>0</v>
      </c>
      <c r="LF232">
        <v>0</v>
      </c>
      <c r="LG232">
        <v>0</v>
      </c>
      <c r="LH232">
        <v>0</v>
      </c>
    </row>
    <row r="233" spans="1:320" s="34" customFormat="1" ht="15" customHeight="1" x14ac:dyDescent="0.25">
      <c r="A233" s="45">
        <v>206190142</v>
      </c>
      <c r="B233" s="45" t="s">
        <v>3109</v>
      </c>
      <c r="C233" s="46">
        <v>45292</v>
      </c>
      <c r="D233" s="46">
        <v>45657</v>
      </c>
      <c r="E233" s="47">
        <v>366</v>
      </c>
      <c r="F233" s="45" t="s">
        <v>883</v>
      </c>
      <c r="G233" s="45" t="s">
        <v>884</v>
      </c>
      <c r="H233" s="45" t="s">
        <v>1030</v>
      </c>
      <c r="I233" s="45" t="s">
        <v>886</v>
      </c>
      <c r="J233" s="45" t="s">
        <v>887</v>
      </c>
      <c r="K233" s="45" t="s">
        <v>1031</v>
      </c>
      <c r="L233" s="45" t="s">
        <v>2772</v>
      </c>
      <c r="M233" s="45" t="s">
        <v>3110</v>
      </c>
      <c r="N233" s="45" t="s">
        <v>3111</v>
      </c>
      <c r="O233" s="45" t="s">
        <v>1117</v>
      </c>
      <c r="P233" s="45" t="s">
        <v>3112</v>
      </c>
      <c r="Q233" s="45" t="s">
        <v>3113</v>
      </c>
      <c r="R233" t="s">
        <v>3114</v>
      </c>
      <c r="S233" s="45" t="s">
        <v>893</v>
      </c>
      <c r="T233"/>
      <c r="U233" s="47">
        <v>48</v>
      </c>
      <c r="V233" s="47">
        <v>48</v>
      </c>
      <c r="W233" s="47" t="s">
        <v>1728</v>
      </c>
      <c r="X233" s="47">
        <v>17568</v>
      </c>
      <c r="Y233" s="47">
        <v>15955</v>
      </c>
      <c r="Z233" s="48">
        <v>207.75</v>
      </c>
      <c r="AA233" s="44">
        <v>157</v>
      </c>
      <c r="AB233" s="44">
        <v>154</v>
      </c>
      <c r="AC233" s="44">
        <v>4763</v>
      </c>
      <c r="AD233" s="44">
        <v>410</v>
      </c>
      <c r="AE233" s="44">
        <v>249</v>
      </c>
      <c r="AF233" s="44">
        <v>9439</v>
      </c>
      <c r="AG233" s="44"/>
      <c r="AH233" s="47">
        <v>43</v>
      </c>
      <c r="AI233" s="47">
        <v>878</v>
      </c>
      <c r="AJ233">
        <v>173</v>
      </c>
      <c r="AK233" t="s">
        <v>895</v>
      </c>
      <c r="AL233">
        <v>15955</v>
      </c>
      <c r="AM233"/>
      <c r="AN233"/>
      <c r="AO233"/>
      <c r="AP233"/>
      <c r="AQ233"/>
      <c r="AR233" s="44"/>
      <c r="AS233" s="44"/>
      <c r="AT233" s="44"/>
      <c r="AU233" s="44">
        <v>5380705</v>
      </c>
      <c r="AV233" s="44">
        <v>2200437</v>
      </c>
      <c r="AW233" s="44">
        <v>-339861</v>
      </c>
      <c r="AX233" s="44">
        <v>13999</v>
      </c>
      <c r="AY233" s="44">
        <v>7935002</v>
      </c>
      <c r="AZ233" s="21">
        <v>7463640</v>
      </c>
      <c r="BA233" s="21">
        <v>471362</v>
      </c>
      <c r="BB233" s="44">
        <v>4471</v>
      </c>
      <c r="BC233" s="44">
        <v>12590</v>
      </c>
      <c r="BD233" s="44"/>
      <c r="BE233" s="44">
        <v>463243</v>
      </c>
      <c r="BF233" s="44">
        <v>1556395</v>
      </c>
      <c r="BG233" s="44">
        <v>126673</v>
      </c>
      <c r="BH233" s="44">
        <v>85292</v>
      </c>
      <c r="BI233" s="21">
        <v>3234884</v>
      </c>
      <c r="BJ233" s="21"/>
      <c r="BK233" s="21">
        <v>25500</v>
      </c>
      <c r="BL233" s="21">
        <v>292664</v>
      </c>
      <c r="BM233" s="21">
        <v>59297</v>
      </c>
      <c r="BN233" s="21">
        <v>5380705</v>
      </c>
      <c r="BO233" s="21"/>
      <c r="BP233" s="21"/>
      <c r="BQ233" s="44"/>
      <c r="BR233" s="21"/>
      <c r="BS233" s="44"/>
      <c r="BT233" s="21"/>
      <c r="BU233" s="44"/>
      <c r="BV233" s="21"/>
      <c r="BW233" s="44">
        <v>1972624</v>
      </c>
      <c r="BX233" s="21"/>
      <c r="BY233" s="21">
        <v>105078</v>
      </c>
      <c r="BZ233" s="21"/>
      <c r="CA233" s="44">
        <v>621</v>
      </c>
      <c r="CB233" s="44"/>
      <c r="CC233" s="44">
        <v>90863</v>
      </c>
      <c r="CD233" s="44"/>
      <c r="CE233" s="44"/>
      <c r="CF233" s="44"/>
      <c r="CG233" s="44">
        <v>25733</v>
      </c>
      <c r="CH233" s="44"/>
      <c r="CI233" s="21">
        <v>3761</v>
      </c>
      <c r="CJ233" s="44"/>
      <c r="CK233" s="21">
        <v>1757</v>
      </c>
      <c r="CL233" s="44"/>
      <c r="CM233" s="44">
        <v>40993</v>
      </c>
      <c r="CN233" s="44">
        <v>5507</v>
      </c>
      <c r="CO233" s="44">
        <v>851201</v>
      </c>
      <c r="CP233" s="44">
        <v>0</v>
      </c>
      <c r="CQ233" s="21">
        <v>862930</v>
      </c>
      <c r="CR233" s="44">
        <v>176055</v>
      </c>
      <c r="CS233" s="44">
        <v>207133</v>
      </c>
      <c r="CT233" s="44">
        <v>21201</v>
      </c>
      <c r="CU233" s="44"/>
      <c r="CV233" s="44">
        <v>35417</v>
      </c>
      <c r="CW233" s="21"/>
      <c r="CX233" s="21"/>
      <c r="CY233" s="21"/>
      <c r="CZ233" s="21"/>
      <c r="DA233" s="21"/>
      <c r="DB233" s="21"/>
      <c r="DC233" s="21"/>
      <c r="DD233" s="21"/>
      <c r="DE233" s="44"/>
      <c r="DF233" s="21"/>
      <c r="DG233" s="44"/>
      <c r="DH233" s="21"/>
      <c r="DI233" s="44"/>
      <c r="DJ233" s="44"/>
      <c r="DK233" s="44"/>
      <c r="DL233" s="44"/>
      <c r="DM233" s="21"/>
      <c r="DN233" s="44"/>
      <c r="DO233" s="44"/>
      <c r="DP233" s="44"/>
      <c r="DQ233" s="44"/>
      <c r="DR233" s="44"/>
      <c r="DS233" s="44"/>
      <c r="DT233" s="44"/>
      <c r="DU233" s="44"/>
      <c r="DV233" s="44"/>
      <c r="DW233" s="44"/>
      <c r="DX233" s="44"/>
      <c r="DY233" s="44">
        <v>6025</v>
      </c>
      <c r="DZ233" s="44"/>
      <c r="EA233" s="44"/>
      <c r="EB233" s="21"/>
      <c r="EC233" s="44">
        <v>-615032</v>
      </c>
      <c r="ED233" s="44"/>
      <c r="EE233" s="21">
        <v>13492</v>
      </c>
      <c r="EF233" s="44"/>
      <c r="EG233" s="21">
        <v>-89405</v>
      </c>
      <c r="EH233" s="44"/>
      <c r="EI233" s="21">
        <v>351726</v>
      </c>
      <c r="EJ233" s="44"/>
      <c r="EK233" s="44"/>
      <c r="EL233" s="21"/>
      <c r="EM233" s="44">
        <v>3026</v>
      </c>
      <c r="EN233" s="44"/>
      <c r="EO233" s="44">
        <v>-9693</v>
      </c>
      <c r="EP233" s="21"/>
      <c r="EQ233" s="21"/>
      <c r="ER233" s="21"/>
      <c r="ES233" s="21"/>
      <c r="ET233" s="44"/>
      <c r="EU233" s="21"/>
      <c r="EV233" s="44"/>
      <c r="EW233" s="21"/>
      <c r="EX233" s="44"/>
      <c r="EY233" s="44"/>
      <c r="EZ233" s="21"/>
      <c r="FA233" s="21"/>
      <c r="FB233" s="44"/>
      <c r="FC233" s="44"/>
      <c r="FD233" s="21"/>
      <c r="FE233" s="112"/>
      <c r="FF233" s="44"/>
      <c r="FG233" s="44">
        <v>3353535</v>
      </c>
      <c r="FH233" s="44">
        <v>826881</v>
      </c>
      <c r="FI233" s="44">
        <v>3283224</v>
      </c>
      <c r="FJ233" s="44">
        <v>188035</v>
      </c>
      <c r="FK233" s="44">
        <v>2777194</v>
      </c>
      <c r="FL233" s="44"/>
      <c r="FM233" s="44"/>
      <c r="FN233" s="44"/>
      <c r="FO233" s="44"/>
      <c r="FP233" s="44"/>
      <c r="FQ233" s="44"/>
      <c r="FR233" s="44"/>
      <c r="FS233" s="44"/>
      <c r="FT233" s="44">
        <v>27300</v>
      </c>
      <c r="FU233" s="44">
        <v>7322</v>
      </c>
      <c r="FV233" s="21">
        <v>330771</v>
      </c>
      <c r="FW233" s="44"/>
      <c r="FX233" s="44">
        <v>319777</v>
      </c>
      <c r="FY233" s="44">
        <v>56664</v>
      </c>
      <c r="FZ233" s="44">
        <v>136520</v>
      </c>
      <c r="GA233" s="44">
        <v>20916</v>
      </c>
      <c r="GB233" s="44"/>
      <c r="GC233" s="44">
        <v>31498</v>
      </c>
      <c r="GD233" s="44">
        <v>264427</v>
      </c>
      <c r="GE233" s="44">
        <v>236656</v>
      </c>
      <c r="GF233" s="44">
        <v>71626</v>
      </c>
      <c r="GG233" s="44">
        <v>498082</v>
      </c>
      <c r="GH233" s="44">
        <v>53109</v>
      </c>
      <c r="GI233" s="44">
        <v>82282</v>
      </c>
      <c r="GJ233" s="44">
        <v>220437</v>
      </c>
      <c r="GK233" s="44">
        <v>1994919</v>
      </c>
      <c r="GL233" s="44">
        <v>77449</v>
      </c>
      <c r="GM233" s="44">
        <v>167223</v>
      </c>
      <c r="GN233" s="44">
        <v>24069</v>
      </c>
      <c r="GO233" s="44">
        <v>20791</v>
      </c>
      <c r="GP233" s="44"/>
      <c r="GQ233" s="44">
        <v>830</v>
      </c>
      <c r="GR233" s="44">
        <v>43778</v>
      </c>
      <c r="GS233" s="44">
        <v>1079587</v>
      </c>
      <c r="GT233" s="44"/>
      <c r="GU233" s="21">
        <v>484495</v>
      </c>
      <c r="GV233" s="44">
        <v>687822</v>
      </c>
      <c r="GW233" s="44"/>
      <c r="GX233" s="44"/>
      <c r="GY233" s="44">
        <v>2251904</v>
      </c>
      <c r="GZ233" s="44">
        <v>635859</v>
      </c>
      <c r="HA233" s="44"/>
      <c r="HB233" s="44"/>
      <c r="HC233" s="44">
        <v>1616045</v>
      </c>
      <c r="HD233" s="44">
        <v>2251904</v>
      </c>
      <c r="HE233" s="21">
        <v>304671</v>
      </c>
      <c r="HF233" s="21"/>
      <c r="HG233" s="21"/>
      <c r="HH233" s="21"/>
      <c r="HI233" s="21">
        <v>5885</v>
      </c>
      <c r="HJ233" s="44"/>
      <c r="HK233" s="21">
        <v>463989</v>
      </c>
      <c r="HL233" s="21">
        <v>536487</v>
      </c>
      <c r="HM233" s="21">
        <v>1006361</v>
      </c>
      <c r="HN233" s="21">
        <v>-521866</v>
      </c>
      <c r="HO233" s="21"/>
      <c r="HP233" s="44"/>
      <c r="HQ233" s="47"/>
      <c r="HR233" s="47"/>
      <c r="HS233" s="47"/>
      <c r="HT233" s="47" t="s">
        <v>1799</v>
      </c>
      <c r="HU233" s="47">
        <v>6358.59</v>
      </c>
      <c r="HV233" s="47">
        <v>1823</v>
      </c>
      <c r="HW233" s="47">
        <v>0</v>
      </c>
      <c r="HX233" s="47">
        <v>4658</v>
      </c>
      <c r="HY233" s="47">
        <v>16363</v>
      </c>
      <c r="HZ233" s="47">
        <v>35867</v>
      </c>
      <c r="IA233" s="47">
        <v>0</v>
      </c>
      <c r="IB233" s="47">
        <v>0</v>
      </c>
      <c r="IC233" s="47">
        <v>2224</v>
      </c>
      <c r="ID233"/>
      <c r="IE233" s="47">
        <v>1961</v>
      </c>
      <c r="IF233">
        <v>9568</v>
      </c>
      <c r="IG233" s="47">
        <v>347</v>
      </c>
      <c r="IH233" s="47">
        <v>13322</v>
      </c>
      <c r="II233">
        <v>1493</v>
      </c>
      <c r="IJ233">
        <v>2923</v>
      </c>
      <c r="IK233">
        <v>3813</v>
      </c>
      <c r="IL233">
        <v>9761</v>
      </c>
      <c r="IM233">
        <v>104123</v>
      </c>
      <c r="IN233">
        <v>0</v>
      </c>
      <c r="IO233">
        <v>0</v>
      </c>
      <c r="IP233">
        <v>119</v>
      </c>
      <c r="IQ233">
        <v>2076</v>
      </c>
      <c r="IR233">
        <v>0</v>
      </c>
      <c r="IS233">
        <v>0</v>
      </c>
      <c r="IT233">
        <v>2195</v>
      </c>
      <c r="IU233">
        <v>152018</v>
      </c>
      <c r="IV233">
        <v>0</v>
      </c>
      <c r="IW233">
        <v>275985</v>
      </c>
      <c r="IX233">
        <v>661402</v>
      </c>
      <c r="IY233">
        <v>875015</v>
      </c>
      <c r="IZ233">
        <v>0</v>
      </c>
      <c r="JA233">
        <v>0</v>
      </c>
      <c r="JB233">
        <v>98238</v>
      </c>
      <c r="JC233"/>
      <c r="JD233">
        <v>61553</v>
      </c>
      <c r="JE233">
        <v>167245</v>
      </c>
      <c r="JF233">
        <v>6139</v>
      </c>
      <c r="JG233">
        <v>280928</v>
      </c>
      <c r="JH233">
        <v>43883</v>
      </c>
      <c r="JI233">
        <v>62923</v>
      </c>
      <c r="JJ233">
        <v>178333</v>
      </c>
      <c r="JK233">
        <v>489873</v>
      </c>
      <c r="JL233">
        <v>3353535</v>
      </c>
      <c r="JM233">
        <v>0</v>
      </c>
      <c r="JN233">
        <v>0</v>
      </c>
      <c r="JO233">
        <v>4802</v>
      </c>
      <c r="JP233">
        <v>50649</v>
      </c>
      <c r="JQ233">
        <v>0</v>
      </c>
      <c r="JR233">
        <v>0</v>
      </c>
      <c r="JS233">
        <v>55451</v>
      </c>
      <c r="JT233"/>
      <c r="JU233"/>
      <c r="JV233"/>
      <c r="JW233"/>
      <c r="JX233"/>
      <c r="JY233"/>
      <c r="JZ233"/>
      <c r="KA233"/>
      <c r="KB233"/>
      <c r="KC233"/>
      <c r="KD233"/>
      <c r="KE233"/>
      <c r="KF233">
        <v>75</v>
      </c>
      <c r="KG233">
        <v>119</v>
      </c>
      <c r="KH233">
        <v>56</v>
      </c>
      <c r="KI233">
        <v>48</v>
      </c>
      <c r="KJ233">
        <v>82</v>
      </c>
      <c r="KK233">
        <v>35</v>
      </c>
      <c r="KL233">
        <v>28</v>
      </c>
      <c r="KM233">
        <v>50</v>
      </c>
      <c r="KN233">
        <v>19</v>
      </c>
      <c r="KO233">
        <v>1</v>
      </c>
      <c r="KP233">
        <v>0</v>
      </c>
      <c r="KQ233">
        <v>0</v>
      </c>
      <c r="KR233">
        <v>1</v>
      </c>
      <c r="KS233">
        <v>0</v>
      </c>
      <c r="KT233">
        <v>0</v>
      </c>
      <c r="KU233">
        <v>1</v>
      </c>
      <c r="KV233">
        <v>0</v>
      </c>
      <c r="KW233">
        <v>0</v>
      </c>
      <c r="KX233">
        <v>0</v>
      </c>
      <c r="KY233">
        <v>0</v>
      </c>
      <c r="KZ233">
        <v>0</v>
      </c>
      <c r="LA233">
        <v>0</v>
      </c>
      <c r="LB233">
        <v>0</v>
      </c>
      <c r="LC233">
        <v>0</v>
      </c>
      <c r="LD233">
        <v>1</v>
      </c>
      <c r="LE233">
        <v>0</v>
      </c>
      <c r="LF233">
        <v>0</v>
      </c>
      <c r="LG233">
        <v>0</v>
      </c>
      <c r="LH233">
        <v>0</v>
      </c>
    </row>
    <row r="234" spans="1:320" s="34" customFormat="1" ht="15" customHeight="1" x14ac:dyDescent="0.25">
      <c r="A234" s="45">
        <v>206190147</v>
      </c>
      <c r="B234" s="45" t="s">
        <v>3115</v>
      </c>
      <c r="C234" s="46">
        <v>45292</v>
      </c>
      <c r="D234" s="46">
        <v>45657</v>
      </c>
      <c r="E234" s="47">
        <v>366</v>
      </c>
      <c r="F234" s="45" t="s">
        <v>883</v>
      </c>
      <c r="G234" s="45" t="s">
        <v>884</v>
      </c>
      <c r="H234" s="45" t="s">
        <v>1030</v>
      </c>
      <c r="I234" s="45" t="s">
        <v>886</v>
      </c>
      <c r="J234" s="45" t="s">
        <v>887</v>
      </c>
      <c r="K234" s="45" t="s">
        <v>1031</v>
      </c>
      <c r="L234" s="45" t="s">
        <v>2780</v>
      </c>
      <c r="M234" s="45" t="s">
        <v>3116</v>
      </c>
      <c r="N234" s="45" t="s">
        <v>3117</v>
      </c>
      <c r="O234" s="45" t="s">
        <v>1105</v>
      </c>
      <c r="P234" s="45" t="s">
        <v>3118</v>
      </c>
      <c r="Q234" s="45" t="s">
        <v>3119</v>
      </c>
      <c r="R234" t="s">
        <v>3120</v>
      </c>
      <c r="S234" s="45" t="s">
        <v>893</v>
      </c>
      <c r="T234"/>
      <c r="U234" s="47">
        <v>69</v>
      </c>
      <c r="V234" s="47">
        <v>69</v>
      </c>
      <c r="W234" s="47" t="s">
        <v>894</v>
      </c>
      <c r="X234" s="47">
        <v>25254</v>
      </c>
      <c r="Y234" s="47">
        <v>23681</v>
      </c>
      <c r="Z234" s="48">
        <v>220</v>
      </c>
      <c r="AA234" s="44">
        <v>222</v>
      </c>
      <c r="AB234" s="44">
        <v>222</v>
      </c>
      <c r="AC234" s="44">
        <v>10359</v>
      </c>
      <c r="AD234" s="44">
        <v>925</v>
      </c>
      <c r="AE234" s="44">
        <v>2892</v>
      </c>
      <c r="AF234" s="44">
        <v>9410</v>
      </c>
      <c r="AG234" s="44"/>
      <c r="AH234" s="47"/>
      <c r="AI234" s="47">
        <v>61</v>
      </c>
      <c r="AJ234">
        <v>34</v>
      </c>
      <c r="AK234" t="s">
        <v>895</v>
      </c>
      <c r="AL234">
        <v>23681</v>
      </c>
      <c r="AM234"/>
      <c r="AN234"/>
      <c r="AO234"/>
      <c r="AP234"/>
      <c r="AQ234"/>
      <c r="AR234" s="44"/>
      <c r="AS234" s="44"/>
      <c r="AT234" s="44"/>
      <c r="AU234" s="44">
        <v>18287054</v>
      </c>
      <c r="AV234" s="44">
        <v>6685585</v>
      </c>
      <c r="AW234" s="44">
        <v>10231632</v>
      </c>
      <c r="AX234" s="44">
        <v>9988</v>
      </c>
      <c r="AY234" s="44">
        <v>14750995</v>
      </c>
      <c r="AZ234" s="21">
        <v>13966415</v>
      </c>
      <c r="BA234" s="21">
        <v>784580</v>
      </c>
      <c r="BB234" s="44"/>
      <c r="BC234" s="44"/>
      <c r="BD234" s="44"/>
      <c r="BE234" s="44">
        <v>784580</v>
      </c>
      <c r="BF234" s="44">
        <v>12948750</v>
      </c>
      <c r="BG234" s="44">
        <v>1156250</v>
      </c>
      <c r="BH234" s="44">
        <v>939900</v>
      </c>
      <c r="BI234" s="21">
        <v>3209754</v>
      </c>
      <c r="BJ234" s="21"/>
      <c r="BK234" s="21"/>
      <c r="BL234" s="21">
        <v>21350</v>
      </c>
      <c r="BM234" s="21">
        <v>11050</v>
      </c>
      <c r="BN234" s="21">
        <v>18287054</v>
      </c>
      <c r="BO234" s="21"/>
      <c r="BP234" s="21"/>
      <c r="BQ234" s="44"/>
      <c r="BR234" s="21"/>
      <c r="BS234" s="44"/>
      <c r="BT234" s="21"/>
      <c r="BU234" s="44"/>
      <c r="BV234" s="21"/>
      <c r="BW234" s="44">
        <v>6063785</v>
      </c>
      <c r="BX234" s="21"/>
      <c r="BY234" s="21">
        <v>414341</v>
      </c>
      <c r="BZ234" s="21"/>
      <c r="CA234" s="44">
        <v>76687</v>
      </c>
      <c r="CB234" s="44"/>
      <c r="CC234" s="44">
        <v>129626</v>
      </c>
      <c r="CD234" s="44"/>
      <c r="CE234" s="44"/>
      <c r="CF234" s="44"/>
      <c r="CG234" s="44"/>
      <c r="CH234" s="44"/>
      <c r="CI234" s="21">
        <v>341</v>
      </c>
      <c r="CJ234" s="44"/>
      <c r="CK234" s="21">
        <v>805</v>
      </c>
      <c r="CL234" s="44"/>
      <c r="CM234" s="44">
        <v>0</v>
      </c>
      <c r="CN234" s="44">
        <v>0</v>
      </c>
      <c r="CO234" s="44">
        <v>2837060</v>
      </c>
      <c r="CP234" s="44">
        <v>29425</v>
      </c>
      <c r="CQ234" s="21">
        <v>2619200</v>
      </c>
      <c r="CR234" s="44">
        <v>623850</v>
      </c>
      <c r="CS234" s="44">
        <v>388438</v>
      </c>
      <c r="CT234" s="44">
        <v>146264</v>
      </c>
      <c r="CU234" s="44"/>
      <c r="CV234" s="44">
        <v>41348</v>
      </c>
      <c r="CW234" s="21"/>
      <c r="CX234" s="21"/>
      <c r="CY234" s="21"/>
      <c r="CZ234" s="21"/>
      <c r="DA234" s="21"/>
      <c r="DB234" s="21"/>
      <c r="DC234" s="21"/>
      <c r="DD234" s="21"/>
      <c r="DE234" s="44"/>
      <c r="DF234" s="21"/>
      <c r="DG234" s="44"/>
      <c r="DH234" s="21"/>
      <c r="DI234" s="44"/>
      <c r="DJ234" s="44"/>
      <c r="DK234" s="44"/>
      <c r="DL234" s="44"/>
      <c r="DM234" s="21"/>
      <c r="DN234" s="44"/>
      <c r="DO234" s="44"/>
      <c r="DP234" s="44"/>
      <c r="DQ234" s="44"/>
      <c r="DR234" s="44"/>
      <c r="DS234" s="44"/>
      <c r="DT234" s="44"/>
      <c r="DU234" s="44"/>
      <c r="DV234" s="44"/>
      <c r="DW234" s="44"/>
      <c r="DX234" s="44"/>
      <c r="DY234" s="44"/>
      <c r="DZ234" s="44"/>
      <c r="EA234" s="44"/>
      <c r="EB234" s="21"/>
      <c r="EC234" s="44">
        <v>8481296</v>
      </c>
      <c r="ED234" s="44"/>
      <c r="EE234" s="21">
        <v>1075330</v>
      </c>
      <c r="EF234" s="44"/>
      <c r="EG234" s="21">
        <v>143729</v>
      </c>
      <c r="EH234" s="44"/>
      <c r="EI234" s="21">
        <v>529224</v>
      </c>
      <c r="EJ234" s="44"/>
      <c r="EK234" s="44"/>
      <c r="EL234" s="21"/>
      <c r="EM234" s="44"/>
      <c r="EN234" s="44"/>
      <c r="EO234" s="44">
        <v>2053</v>
      </c>
      <c r="EP234" s="21"/>
      <c r="EQ234" s="21"/>
      <c r="ER234" s="21"/>
      <c r="ES234" s="21"/>
      <c r="ET234" s="44"/>
      <c r="EU234" s="21"/>
      <c r="EV234" s="44"/>
      <c r="EW234" s="21"/>
      <c r="EX234" s="44"/>
      <c r="EY234" s="44"/>
      <c r="EZ234" s="21"/>
      <c r="FA234" s="21"/>
      <c r="FB234" s="44"/>
      <c r="FC234" s="44"/>
      <c r="FD234" s="21"/>
      <c r="FE234" s="112"/>
      <c r="FF234" s="44"/>
      <c r="FG234" s="44">
        <v>6138883</v>
      </c>
      <c r="FH234" s="44">
        <v>1845791</v>
      </c>
      <c r="FI234" s="44">
        <v>5981741</v>
      </c>
      <c r="FJ234" s="44">
        <v>544422</v>
      </c>
      <c r="FK234" s="44">
        <v>4846106</v>
      </c>
      <c r="FL234" s="44"/>
      <c r="FM234" s="44"/>
      <c r="FN234" s="44"/>
      <c r="FO234" s="44"/>
      <c r="FP234" s="44"/>
      <c r="FQ234" s="44"/>
      <c r="FR234" s="44"/>
      <c r="FS234" s="44"/>
      <c r="FT234" s="44">
        <v>30008</v>
      </c>
      <c r="FU234" s="44"/>
      <c r="FV234" s="21">
        <v>601688</v>
      </c>
      <c r="FW234" s="44">
        <v>84811</v>
      </c>
      <c r="FX234" s="44">
        <v>668128</v>
      </c>
      <c r="FY234" s="44">
        <v>117129</v>
      </c>
      <c r="FZ234" s="44">
        <v>183264</v>
      </c>
      <c r="GA234" s="44">
        <v>66864</v>
      </c>
      <c r="GB234" s="44"/>
      <c r="GC234" s="44">
        <v>123780</v>
      </c>
      <c r="GD234" s="44">
        <v>364319</v>
      </c>
      <c r="GE234" s="44">
        <v>252683</v>
      </c>
      <c r="GF234" s="44">
        <v>122927</v>
      </c>
      <c r="GG234" s="44">
        <v>776083</v>
      </c>
      <c r="GH234" s="44">
        <v>174973</v>
      </c>
      <c r="GI234" s="44">
        <v>144142</v>
      </c>
      <c r="GJ234" s="44">
        <v>167909</v>
      </c>
      <c r="GK234" s="44">
        <v>4171753</v>
      </c>
      <c r="GL234" s="44">
        <v>55934</v>
      </c>
      <c r="GM234" s="44">
        <v>591769</v>
      </c>
      <c r="GN234" s="44">
        <v>50003</v>
      </c>
      <c r="GO234" s="44">
        <v>11200</v>
      </c>
      <c r="GP234" s="44"/>
      <c r="GQ234" s="44">
        <v>9404</v>
      </c>
      <c r="GR234" s="44">
        <v>351538</v>
      </c>
      <c r="GS234" s="44">
        <v>5552448</v>
      </c>
      <c r="GT234" s="44"/>
      <c r="GU234" s="21">
        <v>243075</v>
      </c>
      <c r="GV234" s="44"/>
      <c r="GW234" s="44">
        <v>82800</v>
      </c>
      <c r="GX234" s="44">
        <v>110000</v>
      </c>
      <c r="GY234" s="44">
        <v>5988323</v>
      </c>
      <c r="GZ234" s="44">
        <v>1941591</v>
      </c>
      <c r="HA234" s="44"/>
      <c r="HB234" s="44"/>
      <c r="HC234" s="44">
        <v>4046732</v>
      </c>
      <c r="HD234" s="44">
        <v>5988323</v>
      </c>
      <c r="HE234" s="21">
        <v>3313905</v>
      </c>
      <c r="HF234" s="21"/>
      <c r="HG234" s="21"/>
      <c r="HH234" s="21"/>
      <c r="HI234" s="21">
        <v>0</v>
      </c>
      <c r="HJ234" s="44"/>
      <c r="HK234" s="21">
        <v>117023</v>
      </c>
      <c r="HL234" s="21">
        <v>300520</v>
      </c>
      <c r="HM234" s="21">
        <v>417543</v>
      </c>
      <c r="HN234" s="21">
        <v>-174468</v>
      </c>
      <c r="HO234" s="21"/>
      <c r="HP234" s="44"/>
      <c r="HQ234" s="47"/>
      <c r="HR234" s="47"/>
      <c r="HS234" s="47"/>
      <c r="HT234" s="47" t="s">
        <v>1759</v>
      </c>
      <c r="HU234" s="47">
        <v>0</v>
      </c>
      <c r="HV234" s="47">
        <v>1953</v>
      </c>
      <c r="HW234" s="47">
        <v>0</v>
      </c>
      <c r="HX234" s="47">
        <v>6304</v>
      </c>
      <c r="HY234" s="47">
        <v>22704</v>
      </c>
      <c r="HZ234" s="47">
        <v>49961</v>
      </c>
      <c r="IA234" s="47">
        <v>0</v>
      </c>
      <c r="IB234" s="47">
        <v>0</v>
      </c>
      <c r="IC234" s="47">
        <v>0</v>
      </c>
      <c r="ID234">
        <v>22449</v>
      </c>
      <c r="IE234" s="47">
        <v>2070</v>
      </c>
      <c r="IF234">
        <v>9018</v>
      </c>
      <c r="IG234" s="47">
        <v>4644</v>
      </c>
      <c r="IH234" s="47">
        <v>14072</v>
      </c>
      <c r="II234">
        <v>2362</v>
      </c>
      <c r="IJ234">
        <v>4534</v>
      </c>
      <c r="IK234">
        <v>2025</v>
      </c>
      <c r="IL234">
        <v>14789</v>
      </c>
      <c r="IM234">
        <v>156885</v>
      </c>
      <c r="IN234">
        <v>0</v>
      </c>
      <c r="IO234">
        <v>0</v>
      </c>
      <c r="IP234">
        <v>2516</v>
      </c>
      <c r="IQ234">
        <v>5409</v>
      </c>
      <c r="IR234">
        <v>0</v>
      </c>
      <c r="IS234">
        <v>0</v>
      </c>
      <c r="IT234">
        <v>7925</v>
      </c>
      <c r="IU234">
        <v>219415</v>
      </c>
      <c r="IV234">
        <v>0</v>
      </c>
      <c r="IW234">
        <v>426523</v>
      </c>
      <c r="IX234">
        <v>1002134</v>
      </c>
      <c r="IY234">
        <v>1278758</v>
      </c>
      <c r="IZ234">
        <v>0</v>
      </c>
      <c r="JA234">
        <v>0</v>
      </c>
      <c r="JB234">
        <v>0</v>
      </c>
      <c r="JC234">
        <v>1115206</v>
      </c>
      <c r="JD234">
        <v>103522</v>
      </c>
      <c r="JE234">
        <v>154862</v>
      </c>
      <c r="JF234">
        <v>80357</v>
      </c>
      <c r="JG234">
        <v>330628</v>
      </c>
      <c r="JH234">
        <v>113136</v>
      </c>
      <c r="JI234">
        <v>102238</v>
      </c>
      <c r="JJ234">
        <v>124995</v>
      </c>
      <c r="JK234">
        <v>1087109</v>
      </c>
      <c r="JL234">
        <v>6138883</v>
      </c>
      <c r="JM234">
        <v>0</v>
      </c>
      <c r="JN234">
        <v>0</v>
      </c>
      <c r="JO234">
        <v>129904</v>
      </c>
      <c r="JP234">
        <v>185968</v>
      </c>
      <c r="JQ234">
        <v>0</v>
      </c>
      <c r="JR234">
        <v>0</v>
      </c>
      <c r="JS234">
        <v>315872</v>
      </c>
      <c r="JT234"/>
      <c r="JU234"/>
      <c r="JV234"/>
      <c r="JW234"/>
      <c r="JX234"/>
      <c r="JY234">
        <v>22449</v>
      </c>
      <c r="JZ234"/>
      <c r="KA234"/>
      <c r="KB234"/>
      <c r="KC234"/>
      <c r="KD234"/>
      <c r="KE234">
        <v>1115206</v>
      </c>
      <c r="KF234">
        <v>98</v>
      </c>
      <c r="KG234">
        <v>175</v>
      </c>
      <c r="KH234">
        <v>55</v>
      </c>
      <c r="KI234">
        <v>65</v>
      </c>
      <c r="KJ234">
        <v>123</v>
      </c>
      <c r="KK234">
        <v>34</v>
      </c>
      <c r="KL234">
        <v>32</v>
      </c>
      <c r="KM234">
        <v>59</v>
      </c>
      <c r="KN234">
        <v>18</v>
      </c>
      <c r="KO234">
        <v>1</v>
      </c>
      <c r="KP234">
        <v>0</v>
      </c>
      <c r="KQ234">
        <v>0</v>
      </c>
      <c r="KR234">
        <v>0</v>
      </c>
      <c r="KS234">
        <v>1</v>
      </c>
      <c r="KT234">
        <v>0</v>
      </c>
      <c r="KU234">
        <v>1</v>
      </c>
      <c r="KV234">
        <v>0</v>
      </c>
      <c r="KW234">
        <v>0</v>
      </c>
      <c r="KX234">
        <v>0</v>
      </c>
      <c r="KY234">
        <v>0</v>
      </c>
      <c r="KZ234">
        <v>0</v>
      </c>
      <c r="LA234">
        <v>0</v>
      </c>
      <c r="LB234">
        <v>0</v>
      </c>
      <c r="LC234">
        <v>0</v>
      </c>
      <c r="LD234">
        <v>1</v>
      </c>
      <c r="LE234">
        <v>0</v>
      </c>
      <c r="LF234">
        <v>0</v>
      </c>
      <c r="LG234">
        <v>0</v>
      </c>
      <c r="LH234">
        <v>0</v>
      </c>
    </row>
    <row r="235" spans="1:320" s="34" customFormat="1" ht="15" customHeight="1" x14ac:dyDescent="0.25">
      <c r="A235" s="45">
        <v>206190157</v>
      </c>
      <c r="B235" s="45" t="s">
        <v>3121</v>
      </c>
      <c r="C235" s="46">
        <v>45292</v>
      </c>
      <c r="D235" s="46">
        <v>45657</v>
      </c>
      <c r="E235" s="47">
        <v>366</v>
      </c>
      <c r="F235" s="45" t="s">
        <v>883</v>
      </c>
      <c r="G235" s="45" t="s">
        <v>884</v>
      </c>
      <c r="H235" s="45" t="s">
        <v>1030</v>
      </c>
      <c r="I235" s="45" t="s">
        <v>886</v>
      </c>
      <c r="J235" s="45" t="s">
        <v>887</v>
      </c>
      <c r="K235" s="45" t="s">
        <v>1031</v>
      </c>
      <c r="L235" s="45" t="s">
        <v>2882</v>
      </c>
      <c r="M235" s="45" t="s">
        <v>3122</v>
      </c>
      <c r="N235" s="45" t="s">
        <v>3123</v>
      </c>
      <c r="O235" s="45" t="s">
        <v>3124</v>
      </c>
      <c r="P235" s="45" t="s">
        <v>3125</v>
      </c>
      <c r="Q235" s="45" t="s">
        <v>3126</v>
      </c>
      <c r="R235" t="s">
        <v>3127</v>
      </c>
      <c r="S235" s="45" t="s">
        <v>893</v>
      </c>
      <c r="T235"/>
      <c r="U235" s="47">
        <v>98</v>
      </c>
      <c r="V235" s="47">
        <v>98</v>
      </c>
      <c r="W235" s="47" t="s">
        <v>894</v>
      </c>
      <c r="X235" s="47">
        <v>35868</v>
      </c>
      <c r="Y235" s="47">
        <v>33731</v>
      </c>
      <c r="Z235" s="48">
        <v>219.23</v>
      </c>
      <c r="AA235" s="44">
        <v>351</v>
      </c>
      <c r="AB235" s="44">
        <v>337</v>
      </c>
      <c r="AC235" s="44">
        <v>12967</v>
      </c>
      <c r="AD235" s="44"/>
      <c r="AE235" s="44">
        <v>441</v>
      </c>
      <c r="AF235" s="44">
        <v>18287</v>
      </c>
      <c r="AG235" s="44"/>
      <c r="AH235" s="47">
        <v>1697</v>
      </c>
      <c r="AI235" s="47">
        <v>16</v>
      </c>
      <c r="AJ235">
        <v>323</v>
      </c>
      <c r="AK235" t="s">
        <v>895</v>
      </c>
      <c r="AL235">
        <v>33731</v>
      </c>
      <c r="AM235"/>
      <c r="AN235"/>
      <c r="AO235"/>
      <c r="AP235"/>
      <c r="AQ235"/>
      <c r="AR235" s="44"/>
      <c r="AS235" s="44"/>
      <c r="AT235" s="44"/>
      <c r="AU235" s="44">
        <v>26361890</v>
      </c>
      <c r="AV235" s="44">
        <v>7979527</v>
      </c>
      <c r="AW235" s="44">
        <v>15731119</v>
      </c>
      <c r="AX235" s="44">
        <v>10070</v>
      </c>
      <c r="AY235" s="44">
        <v>18620368</v>
      </c>
      <c r="AZ235" s="21">
        <v>14758945</v>
      </c>
      <c r="BA235" s="21">
        <v>3861423</v>
      </c>
      <c r="BB235" s="44">
        <v>1</v>
      </c>
      <c r="BC235" s="44">
        <v>308914</v>
      </c>
      <c r="BD235" s="44"/>
      <c r="BE235" s="44">
        <v>3552510</v>
      </c>
      <c r="BF235" s="44">
        <v>10373600</v>
      </c>
      <c r="BG235" s="44"/>
      <c r="BH235" s="44">
        <v>230950</v>
      </c>
      <c r="BI235" s="21">
        <v>14737650</v>
      </c>
      <c r="BJ235" s="21"/>
      <c r="BK235" s="21">
        <v>851780</v>
      </c>
      <c r="BL235" s="21">
        <v>5710</v>
      </c>
      <c r="BM235" s="21">
        <v>162200</v>
      </c>
      <c r="BN235" s="21">
        <v>26361890</v>
      </c>
      <c r="BO235" s="21"/>
      <c r="BP235" s="21"/>
      <c r="BQ235" s="44"/>
      <c r="BR235" s="21"/>
      <c r="BS235" s="44"/>
      <c r="BT235" s="21"/>
      <c r="BU235" s="44"/>
      <c r="BV235" s="21"/>
      <c r="BW235" s="44">
        <v>7050314</v>
      </c>
      <c r="BX235" s="21"/>
      <c r="BY235" s="21"/>
      <c r="BZ235" s="21"/>
      <c r="CA235" s="44">
        <v>11305</v>
      </c>
      <c r="CB235" s="44"/>
      <c r="CC235" s="44">
        <v>76053</v>
      </c>
      <c r="CD235" s="44"/>
      <c r="CE235" s="44"/>
      <c r="CF235" s="44"/>
      <c r="CG235" s="44">
        <v>840091</v>
      </c>
      <c r="CH235" s="44"/>
      <c r="CI235" s="21">
        <v>74</v>
      </c>
      <c r="CJ235" s="44"/>
      <c r="CK235" s="21">
        <v>1690</v>
      </c>
      <c r="CL235" s="44"/>
      <c r="CM235" s="44">
        <v>11786</v>
      </c>
      <c r="CN235" s="44">
        <v>56419</v>
      </c>
      <c r="CO235" s="44">
        <v>3512750</v>
      </c>
      <c r="CP235" s="44">
        <v>0</v>
      </c>
      <c r="CQ235" s="21">
        <v>3529700</v>
      </c>
      <c r="CR235" s="44">
        <v>320550</v>
      </c>
      <c r="CS235" s="44">
        <v>429185</v>
      </c>
      <c r="CT235" s="44">
        <v>64292</v>
      </c>
      <c r="CU235" s="44"/>
      <c r="CV235" s="44">
        <v>54845</v>
      </c>
      <c r="CW235" s="21"/>
      <c r="CX235" s="21"/>
      <c r="CY235" s="21"/>
      <c r="CZ235" s="21"/>
      <c r="DA235" s="21"/>
      <c r="DB235" s="21"/>
      <c r="DC235" s="21"/>
      <c r="DD235" s="21"/>
      <c r="DE235" s="44"/>
      <c r="DF235" s="21"/>
      <c r="DG235" s="44"/>
      <c r="DH235" s="21"/>
      <c r="DI235" s="44"/>
      <c r="DJ235" s="44"/>
      <c r="DK235" s="44"/>
      <c r="DL235" s="44"/>
      <c r="DM235" s="21"/>
      <c r="DN235" s="44"/>
      <c r="DO235" s="44"/>
      <c r="DP235" s="44"/>
      <c r="DQ235" s="44"/>
      <c r="DR235" s="44"/>
      <c r="DS235" s="44"/>
      <c r="DT235" s="44"/>
      <c r="DU235" s="44"/>
      <c r="DV235" s="44"/>
      <c r="DW235" s="44"/>
      <c r="DX235" s="44"/>
      <c r="DY235" s="44"/>
      <c r="DZ235" s="44"/>
      <c r="EA235" s="44"/>
      <c r="EB235" s="21"/>
      <c r="EC235" s="44">
        <v>5436658</v>
      </c>
      <c r="ED235" s="44"/>
      <c r="EE235" s="21"/>
      <c r="EF235" s="44"/>
      <c r="EG235" s="21">
        <v>122191</v>
      </c>
      <c r="EH235" s="44">
        <v>9222716</v>
      </c>
      <c r="EI235" s="21"/>
      <c r="EJ235" s="44"/>
      <c r="EK235" s="44"/>
      <c r="EL235" s="21"/>
      <c r="EM235" s="44">
        <v>879525</v>
      </c>
      <c r="EN235" s="44"/>
      <c r="EO235" s="44">
        <v>70029</v>
      </c>
      <c r="EP235" s="21"/>
      <c r="EQ235" s="21"/>
      <c r="ER235" s="21"/>
      <c r="ES235" s="21"/>
      <c r="ET235" s="44"/>
      <c r="EU235" s="21"/>
      <c r="EV235" s="44"/>
      <c r="EW235" s="21"/>
      <c r="EX235" s="44"/>
      <c r="EY235" s="44"/>
      <c r="EZ235" s="21"/>
      <c r="FA235" s="21"/>
      <c r="FB235" s="44"/>
      <c r="FC235" s="44"/>
      <c r="FD235" s="21"/>
      <c r="FE235" s="112"/>
      <c r="FF235" s="44"/>
      <c r="FG235" s="44">
        <v>6143212</v>
      </c>
      <c r="FH235" s="44">
        <v>1260256</v>
      </c>
      <c r="FI235" s="44">
        <v>7355477</v>
      </c>
      <c r="FJ235" s="44">
        <v>250521</v>
      </c>
      <c r="FK235" s="44">
        <v>5556874</v>
      </c>
      <c r="FL235" s="44"/>
      <c r="FM235" s="44"/>
      <c r="FN235" s="44"/>
      <c r="FO235" s="44"/>
      <c r="FP235" s="44"/>
      <c r="FQ235" s="44"/>
      <c r="FR235" s="44"/>
      <c r="FS235" s="44"/>
      <c r="FT235" s="44">
        <v>41881</v>
      </c>
      <c r="FU235" s="44">
        <v>61125</v>
      </c>
      <c r="FV235" s="21">
        <v>609836</v>
      </c>
      <c r="FW235" s="44"/>
      <c r="FX235" s="44">
        <v>563061</v>
      </c>
      <c r="FY235" s="44">
        <v>141355</v>
      </c>
      <c r="FZ235" s="44">
        <v>478046</v>
      </c>
      <c r="GA235" s="44">
        <v>84067</v>
      </c>
      <c r="GB235" s="44"/>
      <c r="GC235" s="44">
        <v>65762</v>
      </c>
      <c r="GD235" s="44">
        <v>368579</v>
      </c>
      <c r="GE235" s="44">
        <v>273142</v>
      </c>
      <c r="GF235" s="44">
        <v>233524</v>
      </c>
      <c r="GG235" s="44">
        <v>974531</v>
      </c>
      <c r="GH235" s="44">
        <v>139437</v>
      </c>
      <c r="GI235" s="44">
        <v>184066</v>
      </c>
      <c r="GJ235" s="44">
        <v>201269</v>
      </c>
      <c r="GK235" s="44">
        <v>3676957</v>
      </c>
      <c r="GL235" s="44">
        <v>4454</v>
      </c>
      <c r="GM235" s="44">
        <v>706355</v>
      </c>
      <c r="GN235" s="44">
        <v>25246</v>
      </c>
      <c r="GO235" s="44">
        <v>16182</v>
      </c>
      <c r="GP235" s="44"/>
      <c r="GQ235" s="44"/>
      <c r="GR235" s="44">
        <v>353196</v>
      </c>
      <c r="GS235" s="44">
        <v>4263529</v>
      </c>
      <c r="GT235" s="44"/>
      <c r="GU235" s="21">
        <v>15970</v>
      </c>
      <c r="GV235" s="44">
        <v>2566312</v>
      </c>
      <c r="GW235" s="44">
        <v>116544</v>
      </c>
      <c r="GX235" s="44"/>
      <c r="GY235" s="44">
        <v>6962355</v>
      </c>
      <c r="GZ235" s="44">
        <v>7632513</v>
      </c>
      <c r="HA235" s="44"/>
      <c r="HB235" s="44"/>
      <c r="HC235" s="44">
        <v>-670158</v>
      </c>
      <c r="HD235" s="44">
        <v>6962355</v>
      </c>
      <c r="HE235" s="21"/>
      <c r="HF235" s="21"/>
      <c r="HG235" s="21">
        <v>210506</v>
      </c>
      <c r="HH235" s="21"/>
      <c r="HI235" s="21">
        <v>0</v>
      </c>
      <c r="HJ235" s="44"/>
      <c r="HK235" s="21"/>
      <c r="HL235" s="21">
        <v>36894</v>
      </c>
      <c r="HM235" s="21">
        <v>36894</v>
      </c>
      <c r="HN235" s="21">
        <v>-20924</v>
      </c>
      <c r="HO235" s="21"/>
      <c r="HP235" s="44"/>
      <c r="HQ235" s="47"/>
      <c r="HR235" s="47"/>
      <c r="HS235" s="47"/>
      <c r="HT235" s="47" t="s">
        <v>2665</v>
      </c>
      <c r="HU235" s="47">
        <v>1602827.73</v>
      </c>
      <c r="HV235" s="47">
        <v>2120</v>
      </c>
      <c r="HW235" s="47">
        <v>0</v>
      </c>
      <c r="HX235" s="47">
        <v>8560</v>
      </c>
      <c r="HY235" s="47">
        <v>32646</v>
      </c>
      <c r="HZ235" s="47">
        <v>83183</v>
      </c>
      <c r="IA235" s="47">
        <v>0</v>
      </c>
      <c r="IB235" s="47">
        <v>0</v>
      </c>
      <c r="IC235" s="47">
        <v>6665</v>
      </c>
      <c r="ID235"/>
      <c r="IE235" s="47">
        <v>3468</v>
      </c>
      <c r="IF235"/>
      <c r="IG235" s="47"/>
      <c r="IH235" s="47">
        <v>23631</v>
      </c>
      <c r="II235">
        <v>4133</v>
      </c>
      <c r="IJ235">
        <v>7407</v>
      </c>
      <c r="IK235">
        <v>3890</v>
      </c>
      <c r="IL235">
        <v>22588</v>
      </c>
      <c r="IM235">
        <v>198291</v>
      </c>
      <c r="IN235">
        <v>0</v>
      </c>
      <c r="IO235">
        <v>61</v>
      </c>
      <c r="IP235">
        <v>56</v>
      </c>
      <c r="IQ235">
        <v>15</v>
      </c>
      <c r="IR235">
        <v>0</v>
      </c>
      <c r="IS235">
        <v>0</v>
      </c>
      <c r="IT235">
        <v>132</v>
      </c>
      <c r="IU235">
        <v>227487</v>
      </c>
      <c r="IV235">
        <v>0</v>
      </c>
      <c r="IW235">
        <v>485785</v>
      </c>
      <c r="IX235">
        <v>1311552</v>
      </c>
      <c r="IY235">
        <v>1911655</v>
      </c>
      <c r="IZ235">
        <v>0</v>
      </c>
      <c r="JA235">
        <v>0</v>
      </c>
      <c r="JB235">
        <v>287705</v>
      </c>
      <c r="JC235"/>
      <c r="JD235">
        <v>100728</v>
      </c>
      <c r="JE235"/>
      <c r="JF235"/>
      <c r="JG235">
        <v>472385</v>
      </c>
      <c r="JH235">
        <v>111279</v>
      </c>
      <c r="JI235">
        <v>148153</v>
      </c>
      <c r="JJ235">
        <v>169105</v>
      </c>
      <c r="JK235">
        <v>917378</v>
      </c>
      <c r="JL235">
        <v>6143212</v>
      </c>
      <c r="JM235">
        <v>0</v>
      </c>
      <c r="JN235">
        <v>3526</v>
      </c>
      <c r="JO235">
        <v>2352</v>
      </c>
      <c r="JP235">
        <v>467</v>
      </c>
      <c r="JQ235">
        <v>0</v>
      </c>
      <c r="JR235">
        <v>0</v>
      </c>
      <c r="JS235">
        <v>6345</v>
      </c>
      <c r="JT235"/>
      <c r="JU235"/>
      <c r="JV235"/>
      <c r="JW235"/>
      <c r="JX235"/>
      <c r="JY235"/>
      <c r="JZ235"/>
      <c r="KA235"/>
      <c r="KB235"/>
      <c r="KC235"/>
      <c r="KD235"/>
      <c r="KE235"/>
      <c r="KF235">
        <v>136</v>
      </c>
      <c r="KG235">
        <v>222</v>
      </c>
      <c r="KH235">
        <v>90</v>
      </c>
      <c r="KI235">
        <v>102</v>
      </c>
      <c r="KJ235">
        <v>175</v>
      </c>
      <c r="KK235">
        <v>64</v>
      </c>
      <c r="KL235">
        <v>58</v>
      </c>
      <c r="KM235">
        <v>102</v>
      </c>
      <c r="KN235">
        <v>37</v>
      </c>
      <c r="KO235">
        <v>1</v>
      </c>
      <c r="KP235">
        <v>0</v>
      </c>
      <c r="KQ235">
        <v>0</v>
      </c>
      <c r="KR235">
        <v>0</v>
      </c>
      <c r="KS235">
        <v>1</v>
      </c>
      <c r="KT235">
        <v>0</v>
      </c>
      <c r="KU235">
        <v>1</v>
      </c>
      <c r="KV235">
        <v>0</v>
      </c>
      <c r="KW235">
        <v>0</v>
      </c>
      <c r="KX235">
        <v>0</v>
      </c>
      <c r="KY235">
        <v>0</v>
      </c>
      <c r="KZ235">
        <v>0</v>
      </c>
      <c r="LA235">
        <v>0</v>
      </c>
      <c r="LB235">
        <v>0</v>
      </c>
      <c r="LC235">
        <v>0</v>
      </c>
      <c r="LD235">
        <v>1</v>
      </c>
      <c r="LE235">
        <v>0</v>
      </c>
      <c r="LF235">
        <v>0</v>
      </c>
      <c r="LG235">
        <v>0</v>
      </c>
      <c r="LH235">
        <v>0</v>
      </c>
    </row>
    <row r="236" spans="1:320" s="34" customFormat="1" ht="15" customHeight="1" x14ac:dyDescent="0.25">
      <c r="A236" s="45">
        <v>206190158</v>
      </c>
      <c r="B236" s="45" t="s">
        <v>3128</v>
      </c>
      <c r="C236" s="46">
        <v>45292</v>
      </c>
      <c r="D236" s="46">
        <v>45657</v>
      </c>
      <c r="E236" s="47">
        <v>366</v>
      </c>
      <c r="F236" s="45" t="s">
        <v>883</v>
      </c>
      <c r="G236" s="45" t="s">
        <v>884</v>
      </c>
      <c r="H236" s="45" t="s">
        <v>1030</v>
      </c>
      <c r="I236" s="45" t="s">
        <v>886</v>
      </c>
      <c r="J236" s="45" t="s">
        <v>887</v>
      </c>
      <c r="K236" s="45" t="s">
        <v>1031</v>
      </c>
      <c r="L236" s="45" t="s">
        <v>2709</v>
      </c>
      <c r="M236" s="45" t="s">
        <v>3129</v>
      </c>
      <c r="N236" s="45" t="s">
        <v>3130</v>
      </c>
      <c r="O236" s="45" t="s">
        <v>1034</v>
      </c>
      <c r="P236" s="45" t="s">
        <v>3057</v>
      </c>
      <c r="Q236" s="45" t="s">
        <v>3131</v>
      </c>
      <c r="R236" t="s">
        <v>3132</v>
      </c>
      <c r="S236" s="45" t="s">
        <v>884</v>
      </c>
      <c r="T236"/>
      <c r="U236" s="47">
        <v>151</v>
      </c>
      <c r="V236" s="47">
        <v>151</v>
      </c>
      <c r="W236" s="47" t="s">
        <v>913</v>
      </c>
      <c r="X236" s="47">
        <v>55266</v>
      </c>
      <c r="Y236" s="47">
        <v>52118</v>
      </c>
      <c r="Z236" s="48">
        <v>215.72</v>
      </c>
      <c r="AA236" s="44">
        <v>755</v>
      </c>
      <c r="AB236" s="44">
        <v>978</v>
      </c>
      <c r="AC236" s="44">
        <v>15544</v>
      </c>
      <c r="AD236" s="44"/>
      <c r="AE236" s="44">
        <v>1102</v>
      </c>
      <c r="AF236" s="44">
        <v>32434</v>
      </c>
      <c r="AG236" s="44">
        <v>2331</v>
      </c>
      <c r="AH236" s="47"/>
      <c r="AI236" s="47">
        <v>4</v>
      </c>
      <c r="AJ236">
        <v>703</v>
      </c>
      <c r="AK236" t="s">
        <v>895</v>
      </c>
      <c r="AL236">
        <v>52118</v>
      </c>
      <c r="AM236"/>
      <c r="AN236"/>
      <c r="AO236"/>
      <c r="AP236"/>
      <c r="AQ236"/>
      <c r="AR236" s="44"/>
      <c r="AS236" s="44"/>
      <c r="AT236" s="44"/>
      <c r="AU236" s="44">
        <v>26059000</v>
      </c>
      <c r="AV236" s="44">
        <v>8460578</v>
      </c>
      <c r="AW236" s="44">
        <v>9728571</v>
      </c>
      <c r="AX236" s="44">
        <v>800</v>
      </c>
      <c r="AY236" s="44">
        <v>24791807</v>
      </c>
      <c r="AZ236" s="21">
        <v>23380281</v>
      </c>
      <c r="BA236" s="21">
        <v>1411526</v>
      </c>
      <c r="BB236" s="44">
        <v>-6600</v>
      </c>
      <c r="BC236" s="44"/>
      <c r="BD236" s="44"/>
      <c r="BE236" s="44">
        <v>1404926</v>
      </c>
      <c r="BF236" s="44">
        <v>7772000</v>
      </c>
      <c r="BG236" s="44"/>
      <c r="BH236" s="44">
        <v>551000</v>
      </c>
      <c r="BI236" s="21">
        <v>16217000</v>
      </c>
      <c r="BJ236" s="21">
        <v>1165500</v>
      </c>
      <c r="BK236" s="21"/>
      <c r="BL236" s="21">
        <v>2000</v>
      </c>
      <c r="BM236" s="21">
        <v>351500</v>
      </c>
      <c r="BN236" s="21">
        <v>26059000</v>
      </c>
      <c r="BO236" s="21"/>
      <c r="BP236" s="21"/>
      <c r="BQ236" s="44"/>
      <c r="BR236" s="21"/>
      <c r="BS236" s="44"/>
      <c r="BT236" s="21"/>
      <c r="BU236" s="44"/>
      <c r="BV236" s="21"/>
      <c r="BW236" s="44">
        <v>7355998</v>
      </c>
      <c r="BX236" s="21"/>
      <c r="BY236" s="21"/>
      <c r="BZ236" s="21"/>
      <c r="CA236" s="44">
        <v>275</v>
      </c>
      <c r="CB236" s="44"/>
      <c r="CC236" s="44">
        <v>48209</v>
      </c>
      <c r="CD236" s="44"/>
      <c r="CE236" s="44">
        <v>999755</v>
      </c>
      <c r="CF236" s="44"/>
      <c r="CG236" s="44"/>
      <c r="CH236" s="44"/>
      <c r="CI236" s="21">
        <v>45585</v>
      </c>
      <c r="CJ236" s="44"/>
      <c r="CK236" s="21">
        <v>10756</v>
      </c>
      <c r="CL236" s="44"/>
      <c r="CM236" s="44">
        <v>1432</v>
      </c>
      <c r="CN236" s="44">
        <v>29944</v>
      </c>
      <c r="CO236" s="44">
        <v>3872100</v>
      </c>
      <c r="CP236" s="44">
        <v>19200</v>
      </c>
      <c r="CQ236" s="21">
        <v>3794825</v>
      </c>
      <c r="CR236" s="44">
        <v>194100</v>
      </c>
      <c r="CS236" s="44">
        <v>456846</v>
      </c>
      <c r="CT236" s="44">
        <v>38507</v>
      </c>
      <c r="CU236" s="44"/>
      <c r="CV236" s="44">
        <v>53624</v>
      </c>
      <c r="CW236" s="21"/>
      <c r="CX236" s="21"/>
      <c r="CY236" s="21"/>
      <c r="CZ236" s="21"/>
      <c r="DA236" s="21"/>
      <c r="DB236" s="21"/>
      <c r="DC236" s="21"/>
      <c r="DD236" s="21"/>
      <c r="DE236" s="44"/>
      <c r="DF236" s="21"/>
      <c r="DG236" s="44"/>
      <c r="DH236" s="21"/>
      <c r="DI236" s="44"/>
      <c r="DJ236" s="44"/>
      <c r="DK236" s="44"/>
      <c r="DL236" s="44"/>
      <c r="DM236" s="21"/>
      <c r="DN236" s="44"/>
      <c r="DO236" s="44"/>
      <c r="DP236" s="44"/>
      <c r="DQ236" s="44"/>
      <c r="DR236" s="44"/>
      <c r="DS236" s="44"/>
      <c r="DT236" s="44"/>
      <c r="DU236" s="44"/>
      <c r="DV236" s="44"/>
      <c r="DW236" s="44"/>
      <c r="DX236" s="44"/>
      <c r="DY236" s="44">
        <v>600</v>
      </c>
      <c r="DZ236" s="44"/>
      <c r="EA236" s="44"/>
      <c r="EB236" s="21"/>
      <c r="EC236" s="44">
        <v>1502241</v>
      </c>
      <c r="ED236" s="44"/>
      <c r="EE236" s="21"/>
      <c r="EF236" s="44"/>
      <c r="EG236" s="21">
        <v>3839</v>
      </c>
      <c r="EH236" s="44"/>
      <c r="EI236" s="21">
        <v>6899691</v>
      </c>
      <c r="EJ236" s="44"/>
      <c r="EK236" s="44">
        <v>1160869</v>
      </c>
      <c r="EL236" s="21"/>
      <c r="EM236" s="44"/>
      <c r="EN236" s="44"/>
      <c r="EO236" s="44">
        <v>161331</v>
      </c>
      <c r="EP236" s="21"/>
      <c r="EQ236" s="21"/>
      <c r="ER236" s="21"/>
      <c r="ES236" s="21"/>
      <c r="ET236" s="44"/>
      <c r="EU236" s="21"/>
      <c r="EV236" s="44"/>
      <c r="EW236" s="21"/>
      <c r="EX236" s="44"/>
      <c r="EY236" s="44"/>
      <c r="EZ236" s="21"/>
      <c r="FA236" s="21"/>
      <c r="FB236" s="44"/>
      <c r="FC236" s="44"/>
      <c r="FD236" s="21"/>
      <c r="FE236" s="112"/>
      <c r="FF236" s="44"/>
      <c r="FG236" s="44">
        <v>9028577</v>
      </c>
      <c r="FH236" s="44">
        <v>2435606</v>
      </c>
      <c r="FI236" s="44">
        <v>11916098</v>
      </c>
      <c r="FJ236" s="44">
        <v>292184</v>
      </c>
      <c r="FK236" s="44">
        <v>9027411</v>
      </c>
      <c r="FL236" s="44"/>
      <c r="FM236" s="44"/>
      <c r="FN236" s="44"/>
      <c r="FO236" s="44"/>
      <c r="FP236" s="44"/>
      <c r="FQ236" s="44"/>
      <c r="FR236" s="44"/>
      <c r="FS236" s="44"/>
      <c r="FT236" s="44"/>
      <c r="FU236" s="44"/>
      <c r="FV236" s="21">
        <v>599548</v>
      </c>
      <c r="FW236" s="44"/>
      <c r="FX236" s="44">
        <v>494703</v>
      </c>
      <c r="FY236" s="44">
        <v>125279</v>
      </c>
      <c r="FZ236" s="44">
        <v>468781</v>
      </c>
      <c r="GA236" s="44">
        <v>76341</v>
      </c>
      <c r="GB236" s="44"/>
      <c r="GC236" s="44">
        <v>29607</v>
      </c>
      <c r="GD236" s="44">
        <v>509229</v>
      </c>
      <c r="GE236" s="44">
        <v>388608</v>
      </c>
      <c r="GF236" s="44">
        <v>212050</v>
      </c>
      <c r="GG236" s="44">
        <v>1445365</v>
      </c>
      <c r="GH236" s="44">
        <v>274242</v>
      </c>
      <c r="GI236" s="44">
        <v>381778</v>
      </c>
      <c r="GJ236" s="44">
        <v>152166</v>
      </c>
      <c r="GK236" s="44">
        <v>6695642</v>
      </c>
      <c r="GL236" s="44"/>
      <c r="GM236" s="44">
        <v>2437174</v>
      </c>
      <c r="GN236" s="44">
        <v>27480</v>
      </c>
      <c r="GO236" s="44">
        <v>34877</v>
      </c>
      <c r="GP236" s="44"/>
      <c r="GQ236" s="44"/>
      <c r="GR236" s="44"/>
      <c r="GS236" s="44">
        <v>4649153</v>
      </c>
      <c r="GT236" s="44"/>
      <c r="GU236" s="21">
        <v>710691</v>
      </c>
      <c r="GV236" s="44"/>
      <c r="GW236" s="44">
        <v>800</v>
      </c>
      <c r="GX236" s="44"/>
      <c r="GY236" s="44">
        <v>5360644</v>
      </c>
      <c r="GZ236" s="44">
        <v>2613034</v>
      </c>
      <c r="HA236" s="44"/>
      <c r="HB236" s="44"/>
      <c r="HC236" s="44">
        <v>2747610</v>
      </c>
      <c r="HD236" s="44">
        <v>5360644</v>
      </c>
      <c r="HE236" s="21"/>
      <c r="HF236" s="21"/>
      <c r="HG236" s="21"/>
      <c r="HH236" s="21"/>
      <c r="HI236" s="21">
        <v>0</v>
      </c>
      <c r="HJ236" s="44">
        <v>818297</v>
      </c>
      <c r="HK236" s="21"/>
      <c r="HL236" s="21">
        <v>275539</v>
      </c>
      <c r="HM236" s="21">
        <v>1093836</v>
      </c>
      <c r="HN236" s="21">
        <v>-383145</v>
      </c>
      <c r="HO236" s="21"/>
      <c r="HP236" s="44"/>
      <c r="HQ236" s="47"/>
      <c r="HR236" s="47"/>
      <c r="HS236" s="47"/>
      <c r="HT236" s="47" t="s">
        <v>3133</v>
      </c>
      <c r="HU236" s="47">
        <v>-1149734.96</v>
      </c>
      <c r="HV236" s="47">
        <v>2081</v>
      </c>
      <c r="HW236" s="47">
        <v>0</v>
      </c>
      <c r="HX236" s="47">
        <v>23425</v>
      </c>
      <c r="HY236" s="47">
        <v>56156</v>
      </c>
      <c r="HZ236" s="47">
        <v>168404</v>
      </c>
      <c r="IA236" s="47">
        <v>4</v>
      </c>
      <c r="IB236" s="47">
        <v>0</v>
      </c>
      <c r="IC236" s="47">
        <v>6028</v>
      </c>
      <c r="ID236"/>
      <c r="IE236" s="47">
        <v>6316</v>
      </c>
      <c r="IF236"/>
      <c r="IG236" s="47"/>
      <c r="IH236" s="47">
        <v>30417</v>
      </c>
      <c r="II236">
        <v>7914</v>
      </c>
      <c r="IJ236">
        <v>13350</v>
      </c>
      <c r="IK236">
        <v>2097</v>
      </c>
      <c r="IL236">
        <v>25545</v>
      </c>
      <c r="IM236">
        <v>341737</v>
      </c>
      <c r="IN236">
        <v>0</v>
      </c>
      <c r="IO236">
        <v>1461</v>
      </c>
      <c r="IP236">
        <v>5887</v>
      </c>
      <c r="IQ236">
        <v>0</v>
      </c>
      <c r="IR236">
        <v>0</v>
      </c>
      <c r="IS236">
        <v>0</v>
      </c>
      <c r="IT236">
        <v>7348</v>
      </c>
      <c r="IU236">
        <v>156919</v>
      </c>
      <c r="IV236">
        <v>0</v>
      </c>
      <c r="IW236">
        <v>1099825</v>
      </c>
      <c r="IX236">
        <v>1765170</v>
      </c>
      <c r="IY236">
        <v>3029022</v>
      </c>
      <c r="IZ236">
        <v>160</v>
      </c>
      <c r="JA236">
        <v>0</v>
      </c>
      <c r="JB236">
        <v>404567</v>
      </c>
      <c r="JC236"/>
      <c r="JD236">
        <v>136191</v>
      </c>
      <c r="JE236"/>
      <c r="JF236"/>
      <c r="JG236">
        <v>647577</v>
      </c>
      <c r="JH236">
        <v>201714</v>
      </c>
      <c r="JI236">
        <v>272045</v>
      </c>
      <c r="JJ236">
        <v>125908</v>
      </c>
      <c r="JK236">
        <v>1189479</v>
      </c>
      <c r="JL236">
        <v>9028577</v>
      </c>
      <c r="JM236">
        <v>0</v>
      </c>
      <c r="JN236">
        <v>80369</v>
      </c>
      <c r="JO236">
        <v>264900</v>
      </c>
      <c r="JP236">
        <v>0</v>
      </c>
      <c r="JQ236">
        <v>0</v>
      </c>
      <c r="JR236">
        <v>0</v>
      </c>
      <c r="JS236">
        <v>345269</v>
      </c>
      <c r="JT236"/>
      <c r="JU236"/>
      <c r="JV236"/>
      <c r="JW236"/>
      <c r="JX236"/>
      <c r="JY236"/>
      <c r="JZ236"/>
      <c r="KA236"/>
      <c r="KB236"/>
      <c r="KC236"/>
      <c r="KD236"/>
      <c r="KE236"/>
      <c r="KF236">
        <v>178</v>
      </c>
      <c r="KG236">
        <v>229</v>
      </c>
      <c r="KH236">
        <v>141</v>
      </c>
      <c r="KI236">
        <v>128</v>
      </c>
      <c r="KJ236">
        <v>163</v>
      </c>
      <c r="KK236">
        <v>101</v>
      </c>
      <c r="KL236">
        <v>84</v>
      </c>
      <c r="KM236">
        <v>108</v>
      </c>
      <c r="KN236">
        <v>68</v>
      </c>
      <c r="KO236">
        <v>1</v>
      </c>
      <c r="KP236">
        <v>0</v>
      </c>
      <c r="KQ236">
        <v>0</v>
      </c>
      <c r="KR236">
        <v>0</v>
      </c>
      <c r="KS236">
        <v>0</v>
      </c>
      <c r="KT236">
        <v>1</v>
      </c>
      <c r="KU236">
        <v>1</v>
      </c>
      <c r="KV236">
        <v>0</v>
      </c>
      <c r="KW236">
        <v>0</v>
      </c>
      <c r="KX236">
        <v>0</v>
      </c>
      <c r="KY236">
        <v>0</v>
      </c>
      <c r="KZ236">
        <v>0</v>
      </c>
      <c r="LA236">
        <v>0</v>
      </c>
      <c r="LB236">
        <v>0</v>
      </c>
      <c r="LC236">
        <v>0</v>
      </c>
      <c r="LD236">
        <v>1</v>
      </c>
      <c r="LE236">
        <v>0</v>
      </c>
      <c r="LF236">
        <v>0</v>
      </c>
      <c r="LG236">
        <v>0</v>
      </c>
      <c r="LH236">
        <v>0</v>
      </c>
    </row>
    <row r="237" spans="1:320" s="34" customFormat="1" ht="15" customHeight="1" x14ac:dyDescent="0.25">
      <c r="A237" s="45">
        <v>206190160</v>
      </c>
      <c r="B237" s="45" t="s">
        <v>3134</v>
      </c>
      <c r="C237" s="46">
        <v>45292</v>
      </c>
      <c r="D237" s="46">
        <v>45657</v>
      </c>
      <c r="E237" s="47">
        <v>366</v>
      </c>
      <c r="F237" s="45" t="s">
        <v>883</v>
      </c>
      <c r="G237" s="45" t="s">
        <v>884</v>
      </c>
      <c r="H237" s="45" t="s">
        <v>1030</v>
      </c>
      <c r="I237" s="45" t="s">
        <v>886</v>
      </c>
      <c r="J237" s="45" t="s">
        <v>887</v>
      </c>
      <c r="K237" s="45" t="s">
        <v>1031</v>
      </c>
      <c r="L237" s="45" t="s">
        <v>2772</v>
      </c>
      <c r="M237" s="45" t="s">
        <v>3135</v>
      </c>
      <c r="N237" s="45" t="s">
        <v>3136</v>
      </c>
      <c r="O237" s="45" t="s">
        <v>1117</v>
      </c>
      <c r="P237" s="45" t="s">
        <v>3112</v>
      </c>
      <c r="Q237" s="45" t="s">
        <v>3137</v>
      </c>
      <c r="R237" t="s">
        <v>3138</v>
      </c>
      <c r="S237" s="45" t="s">
        <v>893</v>
      </c>
      <c r="T237"/>
      <c r="U237" s="47">
        <v>106</v>
      </c>
      <c r="V237" s="47">
        <v>106</v>
      </c>
      <c r="W237" s="47" t="s">
        <v>913</v>
      </c>
      <c r="X237" s="47">
        <v>38796</v>
      </c>
      <c r="Y237" s="47">
        <v>37716</v>
      </c>
      <c r="Z237" s="48">
        <v>229.56</v>
      </c>
      <c r="AA237" s="44">
        <v>213</v>
      </c>
      <c r="AB237" s="44">
        <v>214</v>
      </c>
      <c r="AC237" s="44">
        <v>10154</v>
      </c>
      <c r="AD237" s="44"/>
      <c r="AE237" s="44">
        <v>1356</v>
      </c>
      <c r="AF237" s="44">
        <v>23552</v>
      </c>
      <c r="AG237" s="44"/>
      <c r="AH237" s="47"/>
      <c r="AI237" s="47">
        <v>263</v>
      </c>
      <c r="AJ237">
        <v>2391</v>
      </c>
      <c r="AK237" t="s">
        <v>895</v>
      </c>
      <c r="AL237">
        <v>37716</v>
      </c>
      <c r="AM237"/>
      <c r="AN237"/>
      <c r="AO237"/>
      <c r="AP237"/>
      <c r="AQ237"/>
      <c r="AR237" s="44"/>
      <c r="AS237" s="44"/>
      <c r="AT237" s="44"/>
      <c r="AU237" s="44">
        <v>10488308</v>
      </c>
      <c r="AV237" s="44">
        <v>2273502</v>
      </c>
      <c r="AW237" s="44">
        <v>-4924282</v>
      </c>
      <c r="AX237" s="44">
        <v>27061</v>
      </c>
      <c r="AY237" s="44">
        <v>17713153</v>
      </c>
      <c r="AZ237" s="21">
        <v>14794510</v>
      </c>
      <c r="BA237" s="21">
        <v>2918643</v>
      </c>
      <c r="BB237" s="44">
        <v>-7330</v>
      </c>
      <c r="BC237" s="44">
        <v>13390</v>
      </c>
      <c r="BD237" s="44"/>
      <c r="BE237" s="44">
        <v>2897923</v>
      </c>
      <c r="BF237" s="44">
        <v>2824541</v>
      </c>
      <c r="BG237" s="44"/>
      <c r="BH237" s="44">
        <v>384259</v>
      </c>
      <c r="BI237" s="21">
        <v>6541696</v>
      </c>
      <c r="BJ237" s="21"/>
      <c r="BK237" s="21"/>
      <c r="BL237" s="21">
        <v>73114</v>
      </c>
      <c r="BM237" s="21">
        <v>664698</v>
      </c>
      <c r="BN237" s="21">
        <v>10488308</v>
      </c>
      <c r="BO237" s="21"/>
      <c r="BP237" s="21"/>
      <c r="BQ237" s="44"/>
      <c r="BR237" s="21"/>
      <c r="BS237" s="44"/>
      <c r="BT237" s="21"/>
      <c r="BU237" s="44"/>
      <c r="BV237" s="21"/>
      <c r="BW237" s="44">
        <v>2258776</v>
      </c>
      <c r="BX237" s="21"/>
      <c r="BY237" s="21"/>
      <c r="BZ237" s="21"/>
      <c r="CA237" s="44">
        <v>3556</v>
      </c>
      <c r="CB237" s="44"/>
      <c r="CC237" s="44">
        <v>11170</v>
      </c>
      <c r="CD237" s="44"/>
      <c r="CE237" s="44"/>
      <c r="CF237" s="44"/>
      <c r="CG237" s="44"/>
      <c r="CH237" s="44"/>
      <c r="CI237" s="21"/>
      <c r="CJ237" s="44"/>
      <c r="CK237" s="21"/>
      <c r="CL237" s="44"/>
      <c r="CM237" s="44">
        <v>2588</v>
      </c>
      <c r="CN237" s="44">
        <v>0</v>
      </c>
      <c r="CO237" s="44">
        <v>850451</v>
      </c>
      <c r="CP237" s="44">
        <v>0</v>
      </c>
      <c r="CQ237" s="21">
        <v>852704</v>
      </c>
      <c r="CR237" s="44">
        <v>366475</v>
      </c>
      <c r="CS237" s="44">
        <v>181106</v>
      </c>
      <c r="CT237" s="44">
        <v>16374</v>
      </c>
      <c r="CU237" s="44"/>
      <c r="CV237" s="44">
        <v>3804</v>
      </c>
      <c r="CW237" s="21"/>
      <c r="CX237" s="21"/>
      <c r="CY237" s="21"/>
      <c r="CZ237" s="21"/>
      <c r="DA237" s="21"/>
      <c r="DB237" s="21"/>
      <c r="DC237" s="21"/>
      <c r="DD237" s="21"/>
      <c r="DE237" s="44"/>
      <c r="DF237" s="21"/>
      <c r="DG237" s="44"/>
      <c r="DH237" s="21"/>
      <c r="DI237" s="44"/>
      <c r="DJ237" s="44"/>
      <c r="DK237" s="44"/>
      <c r="DL237" s="44"/>
      <c r="DM237" s="21"/>
      <c r="DN237" s="44"/>
      <c r="DO237" s="44"/>
      <c r="DP237" s="44"/>
      <c r="DQ237" s="44"/>
      <c r="DR237" s="44"/>
      <c r="DS237" s="44"/>
      <c r="DT237" s="44"/>
      <c r="DU237" s="44"/>
      <c r="DV237" s="44"/>
      <c r="DW237" s="44"/>
      <c r="DX237" s="44"/>
      <c r="DY237" s="44"/>
      <c r="DZ237" s="44"/>
      <c r="EA237" s="44"/>
      <c r="EB237" s="21"/>
      <c r="EC237" s="44">
        <v>-4199244</v>
      </c>
      <c r="ED237" s="44"/>
      <c r="EE237" s="21">
        <v>-104246</v>
      </c>
      <c r="EF237" s="44"/>
      <c r="EG237" s="21">
        <v>-14721</v>
      </c>
      <c r="EH237" s="44"/>
      <c r="EI237" s="21">
        <v>-564867</v>
      </c>
      <c r="EJ237" s="44"/>
      <c r="EK237" s="44"/>
      <c r="EL237" s="21"/>
      <c r="EM237" s="44"/>
      <c r="EN237" s="44"/>
      <c r="EO237" s="44">
        <v>-41204</v>
      </c>
      <c r="EP237" s="21"/>
      <c r="EQ237" s="21"/>
      <c r="ER237" s="21"/>
      <c r="ES237" s="21"/>
      <c r="ET237" s="44"/>
      <c r="EU237" s="21"/>
      <c r="EV237" s="44"/>
      <c r="EW237" s="21"/>
      <c r="EX237" s="44"/>
      <c r="EY237" s="44"/>
      <c r="EZ237" s="21"/>
      <c r="FA237" s="21"/>
      <c r="FB237" s="44"/>
      <c r="FC237" s="44"/>
      <c r="FD237" s="21"/>
      <c r="FE237" s="112"/>
      <c r="FF237" s="44"/>
      <c r="FG237" s="44">
        <v>6997235</v>
      </c>
      <c r="FH237" s="44">
        <v>1662388</v>
      </c>
      <c r="FI237" s="44">
        <v>6134887</v>
      </c>
      <c r="FJ237" s="44">
        <v>275144</v>
      </c>
      <c r="FK237" s="44">
        <v>5772943</v>
      </c>
      <c r="FL237" s="44"/>
      <c r="FM237" s="44"/>
      <c r="FN237" s="44"/>
      <c r="FO237" s="44"/>
      <c r="FP237" s="44"/>
      <c r="FQ237" s="44"/>
      <c r="FR237" s="44"/>
      <c r="FS237" s="44"/>
      <c r="FT237" s="44">
        <v>10201</v>
      </c>
      <c r="FU237" s="44">
        <v>6278</v>
      </c>
      <c r="FV237" s="21">
        <v>503161</v>
      </c>
      <c r="FW237" s="44"/>
      <c r="FX237" s="44">
        <v>472050</v>
      </c>
      <c r="FY237" s="44">
        <v>159854</v>
      </c>
      <c r="FZ237" s="44">
        <v>207922</v>
      </c>
      <c r="GA237" s="44">
        <v>18743</v>
      </c>
      <c r="GB237" s="44"/>
      <c r="GC237" s="44">
        <v>9093</v>
      </c>
      <c r="GD237" s="44">
        <v>394345</v>
      </c>
      <c r="GE237" s="44">
        <v>393399</v>
      </c>
      <c r="GF237" s="44">
        <v>150066</v>
      </c>
      <c r="GG237" s="44">
        <v>980341</v>
      </c>
      <c r="GH237" s="44">
        <v>207377</v>
      </c>
      <c r="GI237" s="44">
        <v>240623</v>
      </c>
      <c r="GJ237" s="44">
        <v>110821</v>
      </c>
      <c r="GK237" s="44">
        <v>4290564</v>
      </c>
      <c r="GL237" s="44">
        <v>92964</v>
      </c>
      <c r="GM237" s="44">
        <v>806597</v>
      </c>
      <c r="GN237" s="44">
        <v>88360</v>
      </c>
      <c r="GO237" s="44">
        <v>17820</v>
      </c>
      <c r="GP237" s="44"/>
      <c r="GQ237" s="44"/>
      <c r="GR237" s="44">
        <v>-139012</v>
      </c>
      <c r="GS237" s="44">
        <v>6875568</v>
      </c>
      <c r="GT237" s="44"/>
      <c r="GU237" s="21">
        <v>572886</v>
      </c>
      <c r="GV237" s="44">
        <v>565973</v>
      </c>
      <c r="GW237" s="44">
        <v>4245226</v>
      </c>
      <c r="GX237" s="44">
        <v>1011858</v>
      </c>
      <c r="GY237" s="44">
        <v>13271511</v>
      </c>
      <c r="GZ237" s="44">
        <v>8622354</v>
      </c>
      <c r="HA237" s="44"/>
      <c r="HB237" s="44"/>
      <c r="HC237" s="44">
        <v>4649157</v>
      </c>
      <c r="HD237" s="44">
        <v>13271511</v>
      </c>
      <c r="HE237" s="21"/>
      <c r="HF237" s="21">
        <v>3960532</v>
      </c>
      <c r="HG237" s="21"/>
      <c r="HH237" s="21"/>
      <c r="HI237" s="21">
        <v>0</v>
      </c>
      <c r="HJ237" s="44"/>
      <c r="HK237" s="21">
        <v>558581</v>
      </c>
      <c r="HL237" s="21">
        <v>132222</v>
      </c>
      <c r="HM237" s="21">
        <v>690803</v>
      </c>
      <c r="HN237" s="21">
        <v>-117917</v>
      </c>
      <c r="HO237" s="21"/>
      <c r="HP237" s="44"/>
      <c r="HQ237" s="47"/>
      <c r="HR237" s="47"/>
      <c r="HS237" s="47"/>
      <c r="HT237" s="47" t="s">
        <v>1911</v>
      </c>
      <c r="HU237" s="47">
        <v>689788.32000000007</v>
      </c>
      <c r="HV237" s="47">
        <v>2009</v>
      </c>
      <c r="HW237" s="47">
        <v>0</v>
      </c>
      <c r="HX237" s="47">
        <v>10756</v>
      </c>
      <c r="HY237" s="47">
        <v>31441</v>
      </c>
      <c r="HZ237" s="47">
        <v>96393</v>
      </c>
      <c r="IA237" s="47">
        <v>0</v>
      </c>
      <c r="IB237" s="47">
        <v>0</v>
      </c>
      <c r="IC237" s="47">
        <v>5027</v>
      </c>
      <c r="ID237"/>
      <c r="IE237" s="47">
        <v>3651</v>
      </c>
      <c r="IF237">
        <v>15741</v>
      </c>
      <c r="IG237" s="47">
        <v>5614</v>
      </c>
      <c r="IH237" s="47">
        <v>23457</v>
      </c>
      <c r="II237">
        <v>6019</v>
      </c>
      <c r="IJ237">
        <v>9178</v>
      </c>
      <c r="IK237">
        <v>2170</v>
      </c>
      <c r="IL237">
        <v>33675</v>
      </c>
      <c r="IM237">
        <v>245131</v>
      </c>
      <c r="IN237">
        <v>0</v>
      </c>
      <c r="IO237">
        <v>0</v>
      </c>
      <c r="IP237">
        <v>0</v>
      </c>
      <c r="IQ237">
        <v>0</v>
      </c>
      <c r="IR237">
        <v>0</v>
      </c>
      <c r="IS237">
        <v>0</v>
      </c>
      <c r="IT237">
        <v>0</v>
      </c>
      <c r="IU237">
        <v>147565</v>
      </c>
      <c r="IV237">
        <v>0</v>
      </c>
      <c r="IW237">
        <v>588100</v>
      </c>
      <c r="IX237">
        <v>1240949</v>
      </c>
      <c r="IY237">
        <v>2289729</v>
      </c>
      <c r="IZ237">
        <v>0</v>
      </c>
      <c r="JA237">
        <v>0</v>
      </c>
      <c r="JB237">
        <v>272931</v>
      </c>
      <c r="JC237"/>
      <c r="JD237">
        <v>105876</v>
      </c>
      <c r="JE237">
        <v>281005</v>
      </c>
      <c r="JF237">
        <v>96096</v>
      </c>
      <c r="JG237">
        <v>471605</v>
      </c>
      <c r="JH237">
        <v>169474</v>
      </c>
      <c r="JI237">
        <v>187015</v>
      </c>
      <c r="JJ237">
        <v>94946</v>
      </c>
      <c r="JK237">
        <v>1051944</v>
      </c>
      <c r="JL237">
        <v>6997235</v>
      </c>
      <c r="JM237">
        <v>0</v>
      </c>
      <c r="JN237">
        <v>0</v>
      </c>
      <c r="JO237">
        <v>0</v>
      </c>
      <c r="JP237">
        <v>0</v>
      </c>
      <c r="JQ237">
        <v>0</v>
      </c>
      <c r="JR237">
        <v>0</v>
      </c>
      <c r="JS237">
        <v>0</v>
      </c>
      <c r="JT237"/>
      <c r="JU237"/>
      <c r="JV237"/>
      <c r="JW237"/>
      <c r="JX237"/>
      <c r="JY237"/>
      <c r="JZ237"/>
      <c r="KA237"/>
      <c r="KB237"/>
      <c r="KC237"/>
      <c r="KD237"/>
      <c r="KE237"/>
      <c r="KF237">
        <v>153</v>
      </c>
      <c r="KG237">
        <v>172</v>
      </c>
      <c r="KH237">
        <v>126</v>
      </c>
      <c r="KI237">
        <v>105</v>
      </c>
      <c r="KJ237">
        <v>119</v>
      </c>
      <c r="KK237">
        <v>84</v>
      </c>
      <c r="KL237">
        <v>59</v>
      </c>
      <c r="KM237">
        <v>67</v>
      </c>
      <c r="KN237">
        <v>48</v>
      </c>
      <c r="KO237">
        <v>1</v>
      </c>
      <c r="KP237">
        <v>0</v>
      </c>
      <c r="KQ237">
        <v>0</v>
      </c>
      <c r="KR237">
        <v>0</v>
      </c>
      <c r="KS237">
        <v>0</v>
      </c>
      <c r="KT237">
        <v>1</v>
      </c>
      <c r="KU237">
        <v>1</v>
      </c>
      <c r="KV237">
        <v>0</v>
      </c>
      <c r="KW237">
        <v>0</v>
      </c>
      <c r="KX237">
        <v>0</v>
      </c>
      <c r="KY237">
        <v>0</v>
      </c>
      <c r="KZ237">
        <v>0</v>
      </c>
      <c r="LA237">
        <v>0</v>
      </c>
      <c r="LB237">
        <v>0</v>
      </c>
      <c r="LC237">
        <v>0</v>
      </c>
      <c r="LD237">
        <v>1</v>
      </c>
      <c r="LE237">
        <v>0</v>
      </c>
      <c r="LF237">
        <v>0</v>
      </c>
      <c r="LG237">
        <v>0</v>
      </c>
      <c r="LH237">
        <v>0</v>
      </c>
    </row>
    <row r="238" spans="1:320" s="34" customFormat="1" ht="15" customHeight="1" x14ac:dyDescent="0.25">
      <c r="A238" s="45">
        <v>206190161</v>
      </c>
      <c r="B238" s="45" t="s">
        <v>3139</v>
      </c>
      <c r="C238" s="46">
        <v>45292</v>
      </c>
      <c r="D238" s="46">
        <v>45657</v>
      </c>
      <c r="E238" s="47">
        <v>366</v>
      </c>
      <c r="F238" s="45" t="s">
        <v>883</v>
      </c>
      <c r="G238" s="45" t="s">
        <v>884</v>
      </c>
      <c r="H238" s="45" t="s">
        <v>1030</v>
      </c>
      <c r="I238" s="45" t="s">
        <v>886</v>
      </c>
      <c r="J238" s="45" t="s">
        <v>887</v>
      </c>
      <c r="K238" s="45" t="s">
        <v>1031</v>
      </c>
      <c r="L238" s="45" t="s">
        <v>2768</v>
      </c>
      <c r="M238" s="45" t="s">
        <v>3140</v>
      </c>
      <c r="N238" s="45" t="s">
        <v>3141</v>
      </c>
      <c r="O238" s="45" t="s">
        <v>3142</v>
      </c>
      <c r="P238" s="45" t="s">
        <v>3143</v>
      </c>
      <c r="Q238" s="45" t="s">
        <v>3144</v>
      </c>
      <c r="R238" t="s">
        <v>3145</v>
      </c>
      <c r="S238" s="45" t="s">
        <v>893</v>
      </c>
      <c r="T238"/>
      <c r="U238" s="47">
        <v>201</v>
      </c>
      <c r="V238" s="47">
        <v>201</v>
      </c>
      <c r="W238" s="47" t="s">
        <v>913</v>
      </c>
      <c r="X238" s="47">
        <v>73566</v>
      </c>
      <c r="Y238" s="47">
        <v>67792</v>
      </c>
      <c r="Z238" s="48">
        <v>217.6</v>
      </c>
      <c r="AA238" s="44">
        <v>459</v>
      </c>
      <c r="AB238" s="44">
        <v>378</v>
      </c>
      <c r="AC238" s="44">
        <v>5609</v>
      </c>
      <c r="AD238" s="44"/>
      <c r="AE238" s="44">
        <v>1767</v>
      </c>
      <c r="AF238" s="44">
        <v>56853</v>
      </c>
      <c r="AG238" s="44">
        <v>2143</v>
      </c>
      <c r="AH238" s="47">
        <v>37</v>
      </c>
      <c r="AI238" s="47">
        <v>535</v>
      </c>
      <c r="AJ238">
        <v>848</v>
      </c>
      <c r="AK238" t="s">
        <v>895</v>
      </c>
      <c r="AL238">
        <v>67792</v>
      </c>
      <c r="AM238"/>
      <c r="AN238"/>
      <c r="AO238"/>
      <c r="AP238"/>
      <c r="AQ238"/>
      <c r="AR238" s="44"/>
      <c r="AS238" s="44"/>
      <c r="AT238" s="44"/>
      <c r="AU238" s="44">
        <v>27570440</v>
      </c>
      <c r="AV238" s="44">
        <v>11529901</v>
      </c>
      <c r="AW238" s="44">
        <v>12116194</v>
      </c>
      <c r="AX238" s="44"/>
      <c r="AY238" s="44">
        <v>26984147</v>
      </c>
      <c r="AZ238" s="21">
        <v>26954866</v>
      </c>
      <c r="BA238" s="21">
        <v>29281</v>
      </c>
      <c r="BB238" s="44">
        <v>72661</v>
      </c>
      <c r="BC238" s="44">
        <v>800</v>
      </c>
      <c r="BD238" s="44"/>
      <c r="BE238" s="44">
        <v>101142</v>
      </c>
      <c r="BF238" s="44">
        <v>4358651</v>
      </c>
      <c r="BG238" s="44"/>
      <c r="BH238" s="44">
        <v>562602</v>
      </c>
      <c r="BI238" s="21">
        <v>20487539</v>
      </c>
      <c r="BJ238" s="21">
        <v>1701775</v>
      </c>
      <c r="BK238" s="21">
        <v>29600</v>
      </c>
      <c r="BL238" s="21">
        <v>166547</v>
      </c>
      <c r="BM238" s="21">
        <v>263726</v>
      </c>
      <c r="BN238" s="21">
        <v>27570440</v>
      </c>
      <c r="BO238" s="21"/>
      <c r="BP238" s="21"/>
      <c r="BQ238" s="44"/>
      <c r="BR238" s="21"/>
      <c r="BS238" s="44"/>
      <c r="BT238" s="21"/>
      <c r="BU238" s="44"/>
      <c r="BV238" s="21"/>
      <c r="BW238" s="44">
        <v>7650884</v>
      </c>
      <c r="BX238" s="21"/>
      <c r="BY238" s="21"/>
      <c r="BZ238" s="21"/>
      <c r="CA238" s="44">
        <v>422019</v>
      </c>
      <c r="CB238" s="44"/>
      <c r="CC238" s="44">
        <v>1838873</v>
      </c>
      <c r="CD238" s="44"/>
      <c r="CE238" s="44">
        <v>1567497</v>
      </c>
      <c r="CF238" s="44"/>
      <c r="CG238" s="44">
        <v>22758</v>
      </c>
      <c r="CH238" s="44"/>
      <c r="CI238" s="21">
        <v>24110</v>
      </c>
      <c r="CJ238" s="44"/>
      <c r="CK238" s="21">
        <v>3760</v>
      </c>
      <c r="CL238" s="44"/>
      <c r="CM238" s="44">
        <v>43084</v>
      </c>
      <c r="CN238" s="44">
        <v>32222</v>
      </c>
      <c r="CO238" s="44">
        <v>4342470</v>
      </c>
      <c r="CP238" s="44">
        <v>0</v>
      </c>
      <c r="CQ238" s="21">
        <v>4056986</v>
      </c>
      <c r="CR238" s="44">
        <v>1130756</v>
      </c>
      <c r="CS238" s="44">
        <v>1646148</v>
      </c>
      <c r="CT238" s="44">
        <v>155007</v>
      </c>
      <c r="CU238" s="44"/>
      <c r="CV238" s="44">
        <v>123228</v>
      </c>
      <c r="CW238" s="21"/>
      <c r="CX238" s="21"/>
      <c r="CY238" s="21"/>
      <c r="CZ238" s="21"/>
      <c r="DA238" s="21"/>
      <c r="DB238" s="21"/>
      <c r="DC238" s="21"/>
      <c r="DD238" s="21"/>
      <c r="DE238" s="44"/>
      <c r="DF238" s="21"/>
      <c r="DG238" s="44"/>
      <c r="DH238" s="21"/>
      <c r="DI238" s="44"/>
      <c r="DJ238" s="44"/>
      <c r="DK238" s="44"/>
      <c r="DL238" s="44"/>
      <c r="DM238" s="21"/>
      <c r="DN238" s="44"/>
      <c r="DO238" s="44"/>
      <c r="DP238" s="44"/>
      <c r="DQ238" s="44"/>
      <c r="DR238" s="44"/>
      <c r="DS238" s="44"/>
      <c r="DT238" s="44"/>
      <c r="DU238" s="44"/>
      <c r="DV238" s="44"/>
      <c r="DW238" s="44"/>
      <c r="DX238" s="44"/>
      <c r="DY238" s="44">
        <v>-13031</v>
      </c>
      <c r="DZ238" s="44"/>
      <c r="EA238" s="44"/>
      <c r="EB238" s="21"/>
      <c r="EC238" s="44">
        <v>5548960</v>
      </c>
      <c r="ED238" s="44"/>
      <c r="EE238" s="21"/>
      <c r="EF238" s="44"/>
      <c r="EG238" s="21">
        <v>-281234</v>
      </c>
      <c r="EH238" s="44"/>
      <c r="EI238" s="21">
        <v>4879782</v>
      </c>
      <c r="EJ238" s="44"/>
      <c r="EK238" s="44">
        <v>1914618</v>
      </c>
      <c r="EL238" s="21"/>
      <c r="EM238" s="44">
        <v>40491</v>
      </c>
      <c r="EN238" s="44"/>
      <c r="EO238" s="44">
        <v>26608</v>
      </c>
      <c r="EP238" s="21"/>
      <c r="EQ238" s="21"/>
      <c r="ER238" s="21"/>
      <c r="ES238" s="21"/>
      <c r="ET238" s="44"/>
      <c r="EU238" s="21"/>
      <c r="EV238" s="44"/>
      <c r="EW238" s="21"/>
      <c r="EX238" s="44"/>
      <c r="EY238" s="44"/>
      <c r="EZ238" s="21"/>
      <c r="FA238" s="21"/>
      <c r="FB238" s="44"/>
      <c r="FC238" s="44"/>
      <c r="FD238" s="21"/>
      <c r="FE238" s="112"/>
      <c r="FF238" s="44"/>
      <c r="FG238" s="44">
        <v>13362610</v>
      </c>
      <c r="FH238" s="44">
        <v>2797049</v>
      </c>
      <c r="FI238" s="44">
        <v>10795207</v>
      </c>
      <c r="FJ238" s="44">
        <v>708087</v>
      </c>
      <c r="FK238" s="44">
        <v>11758399</v>
      </c>
      <c r="FL238" s="44"/>
      <c r="FM238" s="44"/>
      <c r="FN238" s="44"/>
      <c r="FO238" s="44"/>
      <c r="FP238" s="44"/>
      <c r="FQ238" s="44"/>
      <c r="FR238" s="44"/>
      <c r="FS238" s="44"/>
      <c r="FT238" s="44">
        <v>8838</v>
      </c>
      <c r="FU238" s="44">
        <v>13717</v>
      </c>
      <c r="FV238" s="21">
        <v>625173</v>
      </c>
      <c r="FW238" s="44"/>
      <c r="FX238" s="44">
        <v>735415</v>
      </c>
      <c r="FY238" s="44">
        <v>162773</v>
      </c>
      <c r="FZ238" s="44">
        <v>322887</v>
      </c>
      <c r="GA238" s="44">
        <v>68502</v>
      </c>
      <c r="GB238" s="44"/>
      <c r="GC238" s="44">
        <v>72130</v>
      </c>
      <c r="GD238" s="44">
        <v>1101463</v>
      </c>
      <c r="GE238" s="44">
        <v>832220</v>
      </c>
      <c r="GF238" s="44">
        <v>342333</v>
      </c>
      <c r="GG238" s="44">
        <v>1774937</v>
      </c>
      <c r="GH238" s="44">
        <v>196551</v>
      </c>
      <c r="GI238" s="44">
        <v>227164</v>
      </c>
      <c r="GJ238" s="44">
        <v>186323</v>
      </c>
      <c r="GK238" s="44">
        <v>5702499</v>
      </c>
      <c r="GL238" s="44">
        <v>132556</v>
      </c>
      <c r="GM238" s="44">
        <v>1831362</v>
      </c>
      <c r="GN238" s="44">
        <v>208247</v>
      </c>
      <c r="GO238" s="44">
        <v>61310</v>
      </c>
      <c r="GP238" s="44"/>
      <c r="GQ238" s="44">
        <v>97481</v>
      </c>
      <c r="GR238" s="44">
        <v>492586</v>
      </c>
      <c r="GS238" s="44">
        <v>14989439</v>
      </c>
      <c r="GT238" s="44"/>
      <c r="GU238" s="21">
        <v>456720</v>
      </c>
      <c r="GV238" s="44">
        <v>18943</v>
      </c>
      <c r="GW238" s="44">
        <v>218469</v>
      </c>
      <c r="GX238" s="44">
        <v>15882430</v>
      </c>
      <c r="GY238" s="44">
        <v>31566001</v>
      </c>
      <c r="GZ238" s="44">
        <v>26287904</v>
      </c>
      <c r="HA238" s="44"/>
      <c r="HB238" s="44"/>
      <c r="HC238" s="44">
        <v>5278097</v>
      </c>
      <c r="HD238" s="44">
        <v>31566001</v>
      </c>
      <c r="HE238" s="21">
        <v>10448834</v>
      </c>
      <c r="HF238" s="21"/>
      <c r="HG238" s="21">
        <v>4278492</v>
      </c>
      <c r="HH238" s="21"/>
      <c r="HI238" s="21">
        <v>0</v>
      </c>
      <c r="HJ238" s="44">
        <v>24552</v>
      </c>
      <c r="HK238" s="21">
        <v>596894</v>
      </c>
      <c r="HL238" s="21">
        <v>1147334</v>
      </c>
      <c r="HM238" s="21">
        <v>1768780</v>
      </c>
      <c r="HN238" s="21">
        <v>-1312060</v>
      </c>
      <c r="HO238" s="21"/>
      <c r="HP238" s="44"/>
      <c r="HQ238" s="47"/>
      <c r="HR238" s="47"/>
      <c r="HS238" s="47"/>
      <c r="HT238" s="47" t="s">
        <v>1893</v>
      </c>
      <c r="HU238" s="47">
        <v>525758.07999999996</v>
      </c>
      <c r="HV238" s="47">
        <v>2074</v>
      </c>
      <c r="HW238" s="47">
        <v>0</v>
      </c>
      <c r="HX238" s="47">
        <v>28403</v>
      </c>
      <c r="HY238" s="47">
        <v>51190</v>
      </c>
      <c r="HZ238" s="47">
        <v>161976</v>
      </c>
      <c r="IA238" s="47">
        <v>0</v>
      </c>
      <c r="IB238" s="47">
        <v>0</v>
      </c>
      <c r="IC238" s="47">
        <v>10977</v>
      </c>
      <c r="ID238">
        <v>25942</v>
      </c>
      <c r="IE238" s="47">
        <v>4084</v>
      </c>
      <c r="IF238">
        <v>34019</v>
      </c>
      <c r="IG238" s="47">
        <v>13203</v>
      </c>
      <c r="IH238" s="47">
        <v>38897</v>
      </c>
      <c r="II238">
        <v>4663</v>
      </c>
      <c r="IJ238">
        <v>7690</v>
      </c>
      <c r="IK238">
        <v>2900</v>
      </c>
      <c r="IL238">
        <v>31912</v>
      </c>
      <c r="IM238">
        <v>417930</v>
      </c>
      <c r="IN238">
        <v>0</v>
      </c>
      <c r="IO238">
        <v>352</v>
      </c>
      <c r="IP238">
        <v>4074</v>
      </c>
      <c r="IQ238">
        <v>3490</v>
      </c>
      <c r="IR238">
        <v>0</v>
      </c>
      <c r="IS238">
        <v>0</v>
      </c>
      <c r="IT238">
        <v>7916</v>
      </c>
      <c r="IU238">
        <v>217975</v>
      </c>
      <c r="IV238">
        <v>0</v>
      </c>
      <c r="IW238">
        <v>1605475</v>
      </c>
      <c r="IX238">
        <v>2209002</v>
      </c>
      <c r="IY238">
        <v>4099252</v>
      </c>
      <c r="IZ238">
        <v>0</v>
      </c>
      <c r="JA238">
        <v>0</v>
      </c>
      <c r="JB238">
        <v>462438</v>
      </c>
      <c r="JC238">
        <v>1246089</v>
      </c>
      <c r="JD238">
        <v>132964</v>
      </c>
      <c r="JE238">
        <v>585192</v>
      </c>
      <c r="JF238">
        <v>226912</v>
      </c>
      <c r="JG238">
        <v>797418</v>
      </c>
      <c r="JH238">
        <v>160194</v>
      </c>
      <c r="JI238">
        <v>167182</v>
      </c>
      <c r="JJ238">
        <v>145860</v>
      </c>
      <c r="JK238">
        <v>1306657</v>
      </c>
      <c r="JL238">
        <v>13362610</v>
      </c>
      <c r="JM238">
        <v>0</v>
      </c>
      <c r="JN238">
        <v>24101</v>
      </c>
      <c r="JO238">
        <v>203266</v>
      </c>
      <c r="JP238">
        <v>138259</v>
      </c>
      <c r="JQ238">
        <v>0</v>
      </c>
      <c r="JR238">
        <v>0</v>
      </c>
      <c r="JS238">
        <v>365626</v>
      </c>
      <c r="JT238"/>
      <c r="JU238"/>
      <c r="JV238"/>
      <c r="JW238"/>
      <c r="JX238"/>
      <c r="JY238">
        <v>25942</v>
      </c>
      <c r="JZ238"/>
      <c r="KA238"/>
      <c r="KB238"/>
      <c r="KC238"/>
      <c r="KD238"/>
      <c r="KE238">
        <v>1246089</v>
      </c>
      <c r="KF238">
        <v>361</v>
      </c>
      <c r="KG238">
        <v>571</v>
      </c>
      <c r="KH238">
        <v>218</v>
      </c>
      <c r="KI238">
        <v>227</v>
      </c>
      <c r="KJ238">
        <v>369</v>
      </c>
      <c r="KK238">
        <v>132</v>
      </c>
      <c r="KL238">
        <v>142</v>
      </c>
      <c r="KM238">
        <v>235</v>
      </c>
      <c r="KN238">
        <v>83</v>
      </c>
      <c r="KO238">
        <v>1</v>
      </c>
      <c r="KP238">
        <v>0</v>
      </c>
      <c r="KQ238">
        <v>0</v>
      </c>
      <c r="KR238">
        <v>0</v>
      </c>
      <c r="KS238">
        <v>0</v>
      </c>
      <c r="KT238">
        <v>1</v>
      </c>
      <c r="KU238">
        <v>1</v>
      </c>
      <c r="KV238">
        <v>0</v>
      </c>
      <c r="KW238">
        <v>0</v>
      </c>
      <c r="KX238">
        <v>0</v>
      </c>
      <c r="KY238">
        <v>0</v>
      </c>
      <c r="KZ238">
        <v>0</v>
      </c>
      <c r="LA238">
        <v>0</v>
      </c>
      <c r="LB238">
        <v>0</v>
      </c>
      <c r="LC238">
        <v>0</v>
      </c>
      <c r="LD238">
        <v>1</v>
      </c>
      <c r="LE238">
        <v>0</v>
      </c>
      <c r="LF238">
        <v>0</v>
      </c>
      <c r="LG238">
        <v>0</v>
      </c>
      <c r="LH238">
        <v>0</v>
      </c>
    </row>
    <row r="239" spans="1:320" s="34" customFormat="1" ht="15" customHeight="1" x14ac:dyDescent="0.25">
      <c r="A239" s="45">
        <v>206190165</v>
      </c>
      <c r="B239" s="45" t="s">
        <v>3146</v>
      </c>
      <c r="C239" s="46">
        <v>45292</v>
      </c>
      <c r="D239" s="46">
        <v>45657</v>
      </c>
      <c r="E239" s="47">
        <v>366</v>
      </c>
      <c r="F239" s="45" t="s">
        <v>883</v>
      </c>
      <c r="G239" s="45" t="s">
        <v>884</v>
      </c>
      <c r="H239" s="45" t="s">
        <v>1030</v>
      </c>
      <c r="I239" s="45" t="s">
        <v>886</v>
      </c>
      <c r="J239" s="45" t="s">
        <v>887</v>
      </c>
      <c r="K239" s="45" t="s">
        <v>1031</v>
      </c>
      <c r="L239" s="45" t="s">
        <v>2528</v>
      </c>
      <c r="M239" s="45" t="s">
        <v>3147</v>
      </c>
      <c r="N239" s="45" t="s">
        <v>3148</v>
      </c>
      <c r="O239" s="45" t="s">
        <v>3149</v>
      </c>
      <c r="P239" s="45" t="s">
        <v>3150</v>
      </c>
      <c r="Q239" s="45" t="s">
        <v>3151</v>
      </c>
      <c r="R239" t="s">
        <v>3152</v>
      </c>
      <c r="S239" s="45" t="s">
        <v>893</v>
      </c>
      <c r="T239"/>
      <c r="U239" s="47">
        <v>132</v>
      </c>
      <c r="V239" s="47">
        <v>132</v>
      </c>
      <c r="W239" s="47" t="s">
        <v>913</v>
      </c>
      <c r="X239" s="47">
        <v>48312</v>
      </c>
      <c r="Y239" s="47">
        <v>46083</v>
      </c>
      <c r="Z239" s="48"/>
      <c r="AA239" s="44"/>
      <c r="AB239" s="44"/>
      <c r="AC239" s="44">
        <v>15951</v>
      </c>
      <c r="AD239" s="44">
        <v>567</v>
      </c>
      <c r="AE239" s="44">
        <v>1450</v>
      </c>
      <c r="AF239" s="44">
        <v>27754</v>
      </c>
      <c r="AG239" s="44"/>
      <c r="AH239" s="47"/>
      <c r="AI239" s="47">
        <v>119</v>
      </c>
      <c r="AJ239">
        <v>242</v>
      </c>
      <c r="AK239" t="s">
        <v>895</v>
      </c>
      <c r="AL239">
        <v>46083</v>
      </c>
      <c r="AM239"/>
      <c r="AN239"/>
      <c r="AO239"/>
      <c r="AP239"/>
      <c r="AQ239"/>
      <c r="AR239" s="44"/>
      <c r="AS239" s="44"/>
      <c r="AT239" s="44"/>
      <c r="AU239" s="44">
        <v>29557884</v>
      </c>
      <c r="AV239" s="44">
        <v>9617406</v>
      </c>
      <c r="AW239" s="44">
        <v>8822104</v>
      </c>
      <c r="AX239" s="44">
        <v>26441</v>
      </c>
      <c r="AY239" s="44">
        <v>30379627</v>
      </c>
      <c r="AZ239" s="21">
        <v>21000287</v>
      </c>
      <c r="BA239" s="21">
        <v>9379340</v>
      </c>
      <c r="BB239" s="44"/>
      <c r="BC239" s="44"/>
      <c r="BD239" s="44"/>
      <c r="BE239" s="44">
        <v>9379340</v>
      </c>
      <c r="BF239" s="44">
        <v>19938750</v>
      </c>
      <c r="BG239" s="44">
        <v>708750</v>
      </c>
      <c r="BH239" s="44">
        <v>440370</v>
      </c>
      <c r="BI239" s="21">
        <v>8361354</v>
      </c>
      <c r="BJ239" s="21"/>
      <c r="BK239" s="21"/>
      <c r="BL239" s="21">
        <v>35700</v>
      </c>
      <c r="BM239" s="21">
        <v>72960</v>
      </c>
      <c r="BN239" s="21">
        <v>29557884</v>
      </c>
      <c r="BO239" s="21"/>
      <c r="BP239" s="21"/>
      <c r="BQ239" s="44"/>
      <c r="BR239" s="21"/>
      <c r="BS239" s="44"/>
      <c r="BT239" s="21"/>
      <c r="BU239" s="44"/>
      <c r="BV239" s="21"/>
      <c r="BW239" s="44">
        <v>9382727</v>
      </c>
      <c r="BX239" s="21"/>
      <c r="BY239" s="21">
        <v>222459</v>
      </c>
      <c r="BZ239" s="21"/>
      <c r="CA239" s="44"/>
      <c r="CB239" s="44"/>
      <c r="CC239" s="44">
        <v>12220</v>
      </c>
      <c r="CD239" s="44"/>
      <c r="CE239" s="44"/>
      <c r="CF239" s="44"/>
      <c r="CG239" s="44"/>
      <c r="CH239" s="44"/>
      <c r="CI239" s="21"/>
      <c r="CJ239" s="44"/>
      <c r="CK239" s="21"/>
      <c r="CL239" s="44"/>
      <c r="CM239" s="44">
        <v>0</v>
      </c>
      <c r="CN239" s="44">
        <v>0</v>
      </c>
      <c r="CO239" s="44">
        <v>4026150</v>
      </c>
      <c r="CP239" s="44">
        <v>2780</v>
      </c>
      <c r="CQ239" s="21">
        <v>4506750</v>
      </c>
      <c r="CR239" s="44">
        <v>568350</v>
      </c>
      <c r="CS239" s="44">
        <v>414821</v>
      </c>
      <c r="CT239" s="44">
        <v>47970</v>
      </c>
      <c r="CU239" s="44"/>
      <c r="CV239" s="44">
        <v>50585</v>
      </c>
      <c r="CW239" s="21"/>
      <c r="CX239" s="21"/>
      <c r="CY239" s="21"/>
      <c r="CZ239" s="21"/>
      <c r="DA239" s="21"/>
      <c r="DB239" s="21"/>
      <c r="DC239" s="21"/>
      <c r="DD239" s="21"/>
      <c r="DE239" s="44"/>
      <c r="DF239" s="21"/>
      <c r="DG239" s="44"/>
      <c r="DH239" s="21"/>
      <c r="DI239" s="44"/>
      <c r="DJ239" s="44"/>
      <c r="DK239" s="44"/>
      <c r="DL239" s="44"/>
      <c r="DM239" s="21"/>
      <c r="DN239" s="44"/>
      <c r="DO239" s="44"/>
      <c r="DP239" s="44"/>
      <c r="DQ239" s="44"/>
      <c r="DR239" s="44"/>
      <c r="DS239" s="44"/>
      <c r="DT239" s="44"/>
      <c r="DU239" s="44"/>
      <c r="DV239" s="44"/>
      <c r="DW239" s="44"/>
      <c r="DX239" s="44"/>
      <c r="DY239" s="44"/>
      <c r="DZ239" s="44"/>
      <c r="EA239" s="44"/>
      <c r="EB239" s="21"/>
      <c r="EC239" s="44">
        <v>13560190</v>
      </c>
      <c r="ED239" s="44"/>
      <c r="EE239" s="21">
        <v>420948</v>
      </c>
      <c r="EF239" s="44"/>
      <c r="EG239" s="21">
        <v>-5508936</v>
      </c>
      <c r="EH239" s="44"/>
      <c r="EI239" s="21">
        <v>350650</v>
      </c>
      <c r="EJ239" s="44"/>
      <c r="EK239" s="44"/>
      <c r="EL239" s="21"/>
      <c r="EM239" s="44"/>
      <c r="EN239" s="44"/>
      <c r="EO239" s="44">
        <v>-748</v>
      </c>
      <c r="EP239" s="21"/>
      <c r="EQ239" s="21"/>
      <c r="ER239" s="21"/>
      <c r="ES239" s="21"/>
      <c r="ET239" s="44"/>
      <c r="EU239" s="21"/>
      <c r="EV239" s="44"/>
      <c r="EW239" s="21"/>
      <c r="EX239" s="44"/>
      <c r="EY239" s="44"/>
      <c r="EZ239" s="21"/>
      <c r="FA239" s="21"/>
      <c r="FB239" s="44"/>
      <c r="FC239" s="44"/>
      <c r="FD239" s="21"/>
      <c r="FE239" s="112"/>
      <c r="FF239" s="44"/>
      <c r="FG239" s="44">
        <v>10114757</v>
      </c>
      <c r="FH239" s="44">
        <v>2687410</v>
      </c>
      <c r="FI239" s="44">
        <v>8198120</v>
      </c>
      <c r="FJ239" s="44">
        <v>467804</v>
      </c>
      <c r="FK239" s="44">
        <v>7421153</v>
      </c>
      <c r="FL239" s="44"/>
      <c r="FM239" s="44"/>
      <c r="FN239" s="44"/>
      <c r="FO239" s="44"/>
      <c r="FP239" s="44"/>
      <c r="FQ239" s="44"/>
      <c r="FR239" s="44"/>
      <c r="FS239" s="44"/>
      <c r="FT239" s="44">
        <v>6374</v>
      </c>
      <c r="FU239" s="44"/>
      <c r="FV239" s="21">
        <v>764167</v>
      </c>
      <c r="FW239" s="44">
        <v>54460</v>
      </c>
      <c r="FX239" s="44">
        <v>749825</v>
      </c>
      <c r="FY239" s="44">
        <v>125497</v>
      </c>
      <c r="FZ239" s="44">
        <v>232652</v>
      </c>
      <c r="GA239" s="44">
        <v>29078</v>
      </c>
      <c r="GB239" s="44"/>
      <c r="GC239" s="44">
        <v>45745</v>
      </c>
      <c r="GD239" s="44">
        <v>534456</v>
      </c>
      <c r="GE239" s="44">
        <v>472265</v>
      </c>
      <c r="GF239" s="44">
        <v>203962</v>
      </c>
      <c r="GG239" s="44">
        <v>1024685</v>
      </c>
      <c r="GH239" s="44">
        <v>245053</v>
      </c>
      <c r="GI239" s="44">
        <v>467983</v>
      </c>
      <c r="GJ239" s="44">
        <v>113272</v>
      </c>
      <c r="GK239" s="44">
        <v>6723163</v>
      </c>
      <c r="GL239" s="44">
        <v>165713</v>
      </c>
      <c r="GM239" s="44">
        <v>1262911</v>
      </c>
      <c r="GN239" s="44">
        <v>69372</v>
      </c>
      <c r="GO239" s="44">
        <v>19942</v>
      </c>
      <c r="GP239" s="44"/>
      <c r="GQ239" s="44">
        <v>17991</v>
      </c>
      <c r="GR239" s="44">
        <v>250568</v>
      </c>
      <c r="GS239" s="44">
        <v>29595905</v>
      </c>
      <c r="GT239" s="44"/>
      <c r="GU239" s="21">
        <v>663913</v>
      </c>
      <c r="GV239" s="44"/>
      <c r="GW239" s="44"/>
      <c r="GX239" s="44">
        <v>210000</v>
      </c>
      <c r="GY239" s="44">
        <v>30469818</v>
      </c>
      <c r="GZ239" s="44">
        <v>2389612</v>
      </c>
      <c r="HA239" s="44"/>
      <c r="HB239" s="44"/>
      <c r="HC239" s="44">
        <v>28080206</v>
      </c>
      <c r="HD239" s="44">
        <v>30469818</v>
      </c>
      <c r="HE239" s="21">
        <v>25548752</v>
      </c>
      <c r="HF239" s="21"/>
      <c r="HG239" s="21"/>
      <c r="HH239" s="21"/>
      <c r="HI239" s="21">
        <v>0</v>
      </c>
      <c r="HJ239" s="44"/>
      <c r="HK239" s="21">
        <v>558133</v>
      </c>
      <c r="HL239" s="21">
        <v>664800</v>
      </c>
      <c r="HM239" s="21">
        <v>1222933</v>
      </c>
      <c r="HN239" s="21">
        <v>-559020</v>
      </c>
      <c r="HO239" s="21"/>
      <c r="HP239" s="44"/>
      <c r="HQ239" s="47"/>
      <c r="HR239" s="47"/>
      <c r="HS239" s="47"/>
      <c r="HT239" s="47" t="s">
        <v>1759</v>
      </c>
      <c r="HU239" s="47">
        <v>0</v>
      </c>
      <c r="HV239" s="47">
        <v>2016</v>
      </c>
      <c r="HW239" s="47">
        <v>0</v>
      </c>
      <c r="HX239" s="47">
        <v>10445</v>
      </c>
      <c r="HY239" s="47">
        <v>44536</v>
      </c>
      <c r="HZ239" s="47">
        <v>110683</v>
      </c>
      <c r="IA239" s="47">
        <v>0</v>
      </c>
      <c r="IB239" s="47">
        <v>0</v>
      </c>
      <c r="IC239" s="47">
        <v>0</v>
      </c>
      <c r="ID239">
        <v>21233</v>
      </c>
      <c r="IE239" s="47">
        <v>4163</v>
      </c>
      <c r="IF239">
        <v>15491</v>
      </c>
      <c r="IG239" s="47">
        <v>6504</v>
      </c>
      <c r="IH239" s="47">
        <v>19206</v>
      </c>
      <c r="II239">
        <v>4485</v>
      </c>
      <c r="IJ239">
        <v>16236</v>
      </c>
      <c r="IK239">
        <v>1845</v>
      </c>
      <c r="IL239">
        <v>18972</v>
      </c>
      <c r="IM239">
        <v>275815</v>
      </c>
      <c r="IN239">
        <v>0</v>
      </c>
      <c r="IO239">
        <v>0</v>
      </c>
      <c r="IP239">
        <v>0</v>
      </c>
      <c r="IQ239">
        <v>0</v>
      </c>
      <c r="IR239">
        <v>0</v>
      </c>
      <c r="IS239">
        <v>0</v>
      </c>
      <c r="IT239">
        <v>0</v>
      </c>
      <c r="IU239">
        <v>174678</v>
      </c>
      <c r="IV239">
        <v>0</v>
      </c>
      <c r="IW239">
        <v>595438</v>
      </c>
      <c r="IX239">
        <v>2003167</v>
      </c>
      <c r="IY239">
        <v>2458182</v>
      </c>
      <c r="IZ239">
        <v>0</v>
      </c>
      <c r="JA239">
        <v>0</v>
      </c>
      <c r="JB239">
        <v>0</v>
      </c>
      <c r="JC239">
        <v>957153</v>
      </c>
      <c r="JD239">
        <v>128843</v>
      </c>
      <c r="JE239">
        <v>302453</v>
      </c>
      <c r="JF239">
        <v>123042</v>
      </c>
      <c r="JG239">
        <v>429191</v>
      </c>
      <c r="JH239">
        <v>180263</v>
      </c>
      <c r="JI239">
        <v>321054</v>
      </c>
      <c r="JJ239">
        <v>86934</v>
      </c>
      <c r="JK239">
        <v>2354359</v>
      </c>
      <c r="JL239">
        <v>10114757</v>
      </c>
      <c r="JM239">
        <v>0</v>
      </c>
      <c r="JN239">
        <v>0</v>
      </c>
      <c r="JO239">
        <v>0</v>
      </c>
      <c r="JP239">
        <v>0</v>
      </c>
      <c r="JQ239">
        <v>0</v>
      </c>
      <c r="JR239">
        <v>0</v>
      </c>
      <c r="JS239">
        <v>0</v>
      </c>
      <c r="JT239"/>
      <c r="JU239"/>
      <c r="JV239"/>
      <c r="JW239"/>
      <c r="JX239"/>
      <c r="JY239">
        <v>21233</v>
      </c>
      <c r="JZ239"/>
      <c r="KA239"/>
      <c r="KB239"/>
      <c r="KC239"/>
      <c r="KD239"/>
      <c r="KE239">
        <v>957153</v>
      </c>
      <c r="KF239">
        <v>167</v>
      </c>
      <c r="KG239">
        <v>225</v>
      </c>
      <c r="KH239">
        <v>134</v>
      </c>
      <c r="KI239">
        <v>118</v>
      </c>
      <c r="KJ239">
        <v>162</v>
      </c>
      <c r="KK239">
        <v>93</v>
      </c>
      <c r="KL239">
        <v>70</v>
      </c>
      <c r="KM239">
        <v>85</v>
      </c>
      <c r="KN239">
        <v>58</v>
      </c>
      <c r="KO239">
        <v>1</v>
      </c>
      <c r="KP239">
        <v>0</v>
      </c>
      <c r="KQ239">
        <v>0</v>
      </c>
      <c r="KR239">
        <v>0</v>
      </c>
      <c r="KS239">
        <v>0</v>
      </c>
      <c r="KT239">
        <v>1</v>
      </c>
      <c r="KU239">
        <v>1</v>
      </c>
      <c r="KV239">
        <v>0</v>
      </c>
      <c r="KW239">
        <v>0</v>
      </c>
      <c r="KX239">
        <v>0</v>
      </c>
      <c r="KY239">
        <v>0</v>
      </c>
      <c r="KZ239">
        <v>0</v>
      </c>
      <c r="LA239">
        <v>0</v>
      </c>
      <c r="LB239">
        <v>0</v>
      </c>
      <c r="LC239">
        <v>0</v>
      </c>
      <c r="LD239">
        <v>1</v>
      </c>
      <c r="LE239">
        <v>0</v>
      </c>
      <c r="LF239">
        <v>0</v>
      </c>
      <c r="LG239">
        <v>0</v>
      </c>
      <c r="LH239">
        <v>0</v>
      </c>
    </row>
    <row r="240" spans="1:320" s="34" customFormat="1" ht="15" customHeight="1" x14ac:dyDescent="0.25">
      <c r="A240" s="45">
        <v>206190166</v>
      </c>
      <c r="B240" s="45" t="s">
        <v>3153</v>
      </c>
      <c r="C240" s="46">
        <v>45292</v>
      </c>
      <c r="D240" s="46">
        <v>45657</v>
      </c>
      <c r="E240" s="47">
        <v>366</v>
      </c>
      <c r="F240" s="45" t="s">
        <v>883</v>
      </c>
      <c r="G240" s="45" t="s">
        <v>884</v>
      </c>
      <c r="H240" s="45" t="s">
        <v>1030</v>
      </c>
      <c r="I240" s="45" t="s">
        <v>886</v>
      </c>
      <c r="J240" s="45" t="s">
        <v>887</v>
      </c>
      <c r="K240" s="45" t="s">
        <v>1031</v>
      </c>
      <c r="L240" s="45" t="s">
        <v>2528</v>
      </c>
      <c r="M240" s="45" t="s">
        <v>3154</v>
      </c>
      <c r="N240" s="45" t="s">
        <v>3155</v>
      </c>
      <c r="O240" s="45" t="s">
        <v>3149</v>
      </c>
      <c r="P240" s="45" t="s">
        <v>3156</v>
      </c>
      <c r="Q240" s="45" t="s">
        <v>3157</v>
      </c>
      <c r="R240" t="s">
        <v>3158</v>
      </c>
      <c r="S240" s="45" t="s">
        <v>893</v>
      </c>
      <c r="T240" t="s">
        <v>2730</v>
      </c>
      <c r="U240" s="47">
        <v>128</v>
      </c>
      <c r="V240" s="47">
        <v>128</v>
      </c>
      <c r="W240" s="47" t="s">
        <v>913</v>
      </c>
      <c r="X240" s="47">
        <v>46848</v>
      </c>
      <c r="Y240" s="47">
        <v>42787</v>
      </c>
      <c r="Z240" s="48">
        <v>201.37</v>
      </c>
      <c r="AA240" s="44">
        <v>434</v>
      </c>
      <c r="AB240" s="44">
        <v>418</v>
      </c>
      <c r="AC240" s="44">
        <v>10466</v>
      </c>
      <c r="AD240" s="44">
        <v>2071</v>
      </c>
      <c r="AE240" s="44">
        <v>2440</v>
      </c>
      <c r="AF240" s="44">
        <v>25067</v>
      </c>
      <c r="AG240" s="44"/>
      <c r="AH240" s="47">
        <v>199</v>
      </c>
      <c r="AI240" s="47">
        <v>876</v>
      </c>
      <c r="AJ240">
        <v>1668</v>
      </c>
      <c r="AK240" t="s">
        <v>895</v>
      </c>
      <c r="AL240">
        <v>42787</v>
      </c>
      <c r="AM240"/>
      <c r="AN240"/>
      <c r="AO240"/>
      <c r="AP240"/>
      <c r="AQ240"/>
      <c r="AR240" s="44"/>
      <c r="AS240" s="44"/>
      <c r="AT240" s="44"/>
      <c r="AU240" s="44">
        <v>19055576</v>
      </c>
      <c r="AV240" s="44">
        <v>7481932</v>
      </c>
      <c r="AW240" s="44">
        <v>5768560</v>
      </c>
      <c r="AX240" s="44"/>
      <c r="AY240" s="44">
        <v>20768948</v>
      </c>
      <c r="AZ240" s="21">
        <v>19079327</v>
      </c>
      <c r="BA240" s="21">
        <v>1689621</v>
      </c>
      <c r="BB240" s="44">
        <v>2168</v>
      </c>
      <c r="BC240" s="44">
        <v>355176</v>
      </c>
      <c r="BD240" s="44"/>
      <c r="BE240" s="44">
        <v>1336613</v>
      </c>
      <c r="BF240" s="44">
        <v>4969100</v>
      </c>
      <c r="BG240" s="44">
        <v>1022750</v>
      </c>
      <c r="BH240" s="44">
        <v>937528</v>
      </c>
      <c r="BI240" s="21">
        <v>10898147</v>
      </c>
      <c r="BJ240" s="21"/>
      <c r="BK240" s="21">
        <v>67562</v>
      </c>
      <c r="BL240" s="21">
        <v>410214</v>
      </c>
      <c r="BM240" s="21">
        <v>750275</v>
      </c>
      <c r="BN240" s="21">
        <v>19055576</v>
      </c>
      <c r="BO240" s="21"/>
      <c r="BP240" s="21"/>
      <c r="BQ240" s="44"/>
      <c r="BR240" s="21"/>
      <c r="BS240" s="44"/>
      <c r="BT240" s="21"/>
      <c r="BU240" s="44"/>
      <c r="BV240" s="21"/>
      <c r="BW240" s="44">
        <v>3591392</v>
      </c>
      <c r="BX240" s="21"/>
      <c r="BY240" s="21">
        <v>661697</v>
      </c>
      <c r="BZ240" s="21"/>
      <c r="CA240" s="44">
        <v>21052</v>
      </c>
      <c r="CB240" s="44"/>
      <c r="CC240" s="44">
        <v>3134597</v>
      </c>
      <c r="CD240" s="44"/>
      <c r="CE240" s="44"/>
      <c r="CF240" s="44"/>
      <c r="CG240" s="44">
        <v>47766</v>
      </c>
      <c r="CH240" s="44"/>
      <c r="CI240" s="21">
        <v>21413</v>
      </c>
      <c r="CJ240" s="44"/>
      <c r="CK240" s="21">
        <v>4015</v>
      </c>
      <c r="CL240" s="44"/>
      <c r="CM240" s="44">
        <v>18271</v>
      </c>
      <c r="CN240" s="44">
        <v>45210</v>
      </c>
      <c r="CO240" s="44">
        <v>2620980</v>
      </c>
      <c r="CP240" s="44">
        <v>0</v>
      </c>
      <c r="CQ240" s="21">
        <v>2798865</v>
      </c>
      <c r="CR240" s="44">
        <v>672885</v>
      </c>
      <c r="CS240" s="44">
        <v>1073589</v>
      </c>
      <c r="CT240" s="44">
        <v>106526</v>
      </c>
      <c r="CU240" s="44"/>
      <c r="CV240" s="44">
        <v>145606</v>
      </c>
      <c r="CW240" s="21"/>
      <c r="CX240" s="21"/>
      <c r="CY240" s="21"/>
      <c r="CZ240" s="21"/>
      <c r="DA240" s="21"/>
      <c r="DB240" s="21"/>
      <c r="DC240" s="21"/>
      <c r="DD240" s="21"/>
      <c r="DE240" s="44"/>
      <c r="DF240" s="21"/>
      <c r="DG240" s="44"/>
      <c r="DH240" s="21"/>
      <c r="DI240" s="44"/>
      <c r="DJ240" s="44"/>
      <c r="DK240" s="44"/>
      <c r="DL240" s="44"/>
      <c r="DM240" s="21"/>
      <c r="DN240" s="44"/>
      <c r="DO240" s="44">
        <v>-3704</v>
      </c>
      <c r="DP240" s="44"/>
      <c r="DQ240" s="44"/>
      <c r="DR240" s="44"/>
      <c r="DS240" s="44"/>
      <c r="DT240" s="44"/>
      <c r="DU240" s="44"/>
      <c r="DV240" s="44"/>
      <c r="DW240" s="44">
        <v>-20273</v>
      </c>
      <c r="DX240" s="44"/>
      <c r="DY240" s="44">
        <v>-672</v>
      </c>
      <c r="DZ240" s="44"/>
      <c r="EA240" s="44"/>
      <c r="EB240" s="21"/>
      <c r="EC240" s="44">
        <v>-214098</v>
      </c>
      <c r="ED240" s="44"/>
      <c r="EE240" s="21">
        <v>411710</v>
      </c>
      <c r="EF240" s="44"/>
      <c r="EG240" s="21">
        <v>499692</v>
      </c>
      <c r="EH240" s="44"/>
      <c r="EI240" s="21">
        <v>4806248</v>
      </c>
      <c r="EJ240" s="44"/>
      <c r="EK240" s="44"/>
      <c r="EL240" s="21"/>
      <c r="EM240" s="44">
        <v>29035</v>
      </c>
      <c r="EN240" s="44"/>
      <c r="EO240" s="44">
        <v>260622</v>
      </c>
      <c r="EP240" s="21"/>
      <c r="EQ240" s="21"/>
      <c r="ER240" s="21"/>
      <c r="ES240" s="21"/>
      <c r="ET240" s="44"/>
      <c r="EU240" s="21"/>
      <c r="EV240" s="44"/>
      <c r="EW240" s="21"/>
      <c r="EX240" s="44"/>
      <c r="EY240" s="44"/>
      <c r="EZ240" s="21"/>
      <c r="FA240" s="21"/>
      <c r="FB240" s="44"/>
      <c r="FC240" s="44"/>
      <c r="FD240" s="21"/>
      <c r="FE240" s="112"/>
      <c r="FF240" s="44"/>
      <c r="FG240" s="44">
        <v>9041141</v>
      </c>
      <c r="FH240" s="44">
        <v>2138178</v>
      </c>
      <c r="FI240" s="44">
        <v>7900008</v>
      </c>
      <c r="FJ240" s="44">
        <v>296397</v>
      </c>
      <c r="FK240" s="44">
        <v>6970551</v>
      </c>
      <c r="FL240" s="44"/>
      <c r="FM240" s="44"/>
      <c r="FN240" s="44"/>
      <c r="FO240" s="44"/>
      <c r="FP240" s="44"/>
      <c r="FQ240" s="44"/>
      <c r="FR240" s="44"/>
      <c r="FS240" s="44"/>
      <c r="FT240" s="44">
        <v>48568</v>
      </c>
      <c r="FU240" s="44">
        <v>11062</v>
      </c>
      <c r="FV240" s="21">
        <v>934779</v>
      </c>
      <c r="FW240" s="44"/>
      <c r="FX240" s="44">
        <v>793672</v>
      </c>
      <c r="FY240" s="44">
        <v>141576</v>
      </c>
      <c r="FZ240" s="44">
        <v>315168</v>
      </c>
      <c r="GA240" s="44">
        <v>85483</v>
      </c>
      <c r="GB240" s="44"/>
      <c r="GC240" s="44">
        <v>61210</v>
      </c>
      <c r="GD240" s="44">
        <v>613343</v>
      </c>
      <c r="GE240" s="44">
        <v>465763</v>
      </c>
      <c r="GF240" s="44">
        <v>141054</v>
      </c>
      <c r="GG240" s="44">
        <v>1085668</v>
      </c>
      <c r="GH240" s="44">
        <v>381688</v>
      </c>
      <c r="GI240" s="44">
        <v>157339</v>
      </c>
      <c r="GJ240" s="44">
        <v>95172</v>
      </c>
      <c r="GK240" s="44">
        <v>3838416</v>
      </c>
      <c r="GL240" s="44">
        <v>105686</v>
      </c>
      <c r="GM240" s="44">
        <v>2234258</v>
      </c>
      <c r="GN240" s="44">
        <v>200985</v>
      </c>
      <c r="GO240" s="44">
        <v>19749</v>
      </c>
      <c r="GP240" s="44"/>
      <c r="GQ240" s="44"/>
      <c r="GR240" s="44">
        <v>378137</v>
      </c>
      <c r="GS240" s="44">
        <v>2838383</v>
      </c>
      <c r="GT240" s="44"/>
      <c r="GU240" s="21">
        <v>761645</v>
      </c>
      <c r="GV240" s="44"/>
      <c r="GW240" s="44">
        <v>23797484</v>
      </c>
      <c r="GX240" s="44"/>
      <c r="GY240" s="44">
        <v>27397512</v>
      </c>
      <c r="GZ240" s="44">
        <v>1248460</v>
      </c>
      <c r="HA240" s="44">
        <v>23543575</v>
      </c>
      <c r="HB240" s="44"/>
      <c r="HC240" s="44">
        <v>2605477</v>
      </c>
      <c r="HD240" s="44">
        <v>27397512</v>
      </c>
      <c r="HE240" s="21"/>
      <c r="HF240" s="21">
        <v>209174</v>
      </c>
      <c r="HG240" s="21"/>
      <c r="HH240" s="21"/>
      <c r="HI240" s="21">
        <v>229359</v>
      </c>
      <c r="HJ240" s="44"/>
      <c r="HK240" s="21">
        <v>301573</v>
      </c>
      <c r="HL240" s="21">
        <v>407997</v>
      </c>
      <c r="HM240" s="21">
        <v>938929</v>
      </c>
      <c r="HN240" s="21">
        <v>-177284</v>
      </c>
      <c r="HO240" s="21"/>
      <c r="HP240" s="44"/>
      <c r="HQ240" s="47"/>
      <c r="HR240" s="47"/>
      <c r="HS240" s="47"/>
      <c r="HT240" s="47" t="s">
        <v>1759</v>
      </c>
      <c r="HU240" s="47">
        <v>0</v>
      </c>
      <c r="HV240" s="47">
        <v>2875</v>
      </c>
      <c r="HW240" s="47">
        <v>0</v>
      </c>
      <c r="HX240" s="47">
        <v>12508</v>
      </c>
      <c r="HY240" s="47">
        <v>37468</v>
      </c>
      <c r="HZ240" s="47">
        <v>99228</v>
      </c>
      <c r="IA240" s="47">
        <v>0</v>
      </c>
      <c r="IB240" s="47">
        <v>0</v>
      </c>
      <c r="IC240" s="47">
        <v>0</v>
      </c>
      <c r="ID240">
        <v>31636</v>
      </c>
      <c r="IE240" s="47">
        <v>3992</v>
      </c>
      <c r="IF240">
        <v>17641</v>
      </c>
      <c r="IG240" s="47">
        <v>5214</v>
      </c>
      <c r="IH240" s="47">
        <v>23174</v>
      </c>
      <c r="II240">
        <v>7612</v>
      </c>
      <c r="IJ240">
        <v>4931</v>
      </c>
      <c r="IK240">
        <v>1743</v>
      </c>
      <c r="IL240">
        <v>16103</v>
      </c>
      <c r="IM240">
        <v>264125</v>
      </c>
      <c r="IN240">
        <v>0</v>
      </c>
      <c r="IO240">
        <v>0</v>
      </c>
      <c r="IP240">
        <v>58</v>
      </c>
      <c r="IQ240">
        <v>531</v>
      </c>
      <c r="IR240">
        <v>0</v>
      </c>
      <c r="IS240">
        <v>0</v>
      </c>
      <c r="IT240">
        <v>589</v>
      </c>
      <c r="IU240">
        <v>230522</v>
      </c>
      <c r="IV240">
        <v>0</v>
      </c>
      <c r="IW240">
        <v>779060</v>
      </c>
      <c r="IX240">
        <v>1858249</v>
      </c>
      <c r="IY240">
        <v>2455655</v>
      </c>
      <c r="IZ240">
        <v>0</v>
      </c>
      <c r="JA240">
        <v>0</v>
      </c>
      <c r="JB240">
        <v>0</v>
      </c>
      <c r="JC240">
        <v>1478470</v>
      </c>
      <c r="JD240">
        <v>112701</v>
      </c>
      <c r="JE240">
        <v>340632</v>
      </c>
      <c r="JF240">
        <v>93740</v>
      </c>
      <c r="JG240">
        <v>537486</v>
      </c>
      <c r="JH240">
        <v>302163</v>
      </c>
      <c r="JI240">
        <v>111914</v>
      </c>
      <c r="JJ240">
        <v>75800</v>
      </c>
      <c r="JK240">
        <v>664749</v>
      </c>
      <c r="JL240">
        <v>9041141</v>
      </c>
      <c r="JM240">
        <v>0</v>
      </c>
      <c r="JN240">
        <v>0</v>
      </c>
      <c r="JO240">
        <v>3358</v>
      </c>
      <c r="JP240">
        <v>18615</v>
      </c>
      <c r="JQ240">
        <v>0</v>
      </c>
      <c r="JR240">
        <v>0</v>
      </c>
      <c r="JS240">
        <v>21973</v>
      </c>
      <c r="JT240"/>
      <c r="JU240"/>
      <c r="JV240"/>
      <c r="JW240"/>
      <c r="JX240"/>
      <c r="JY240">
        <v>31636</v>
      </c>
      <c r="JZ240"/>
      <c r="KA240"/>
      <c r="KB240"/>
      <c r="KC240"/>
      <c r="KD240"/>
      <c r="KE240">
        <v>1478470</v>
      </c>
      <c r="KF240">
        <v>153</v>
      </c>
      <c r="KG240">
        <v>214</v>
      </c>
      <c r="KH240">
        <v>115</v>
      </c>
      <c r="KI240">
        <v>108</v>
      </c>
      <c r="KJ240">
        <v>147</v>
      </c>
      <c r="KK240">
        <v>82</v>
      </c>
      <c r="KL240">
        <v>64</v>
      </c>
      <c r="KM240">
        <v>79</v>
      </c>
      <c r="KN240">
        <v>55</v>
      </c>
      <c r="KO240">
        <v>1</v>
      </c>
      <c r="KP240">
        <v>0</v>
      </c>
      <c r="KQ240">
        <v>0</v>
      </c>
      <c r="KR240">
        <v>0</v>
      </c>
      <c r="KS240">
        <v>0</v>
      </c>
      <c r="KT240">
        <v>1</v>
      </c>
      <c r="KU240">
        <v>1</v>
      </c>
      <c r="KV240">
        <v>0</v>
      </c>
      <c r="KW240">
        <v>0</v>
      </c>
      <c r="KX240">
        <v>0</v>
      </c>
      <c r="KY240">
        <v>0</v>
      </c>
      <c r="KZ240">
        <v>0</v>
      </c>
      <c r="LA240">
        <v>0</v>
      </c>
      <c r="LB240">
        <v>0</v>
      </c>
      <c r="LC240">
        <v>0</v>
      </c>
      <c r="LD240">
        <v>1</v>
      </c>
      <c r="LE240">
        <v>0</v>
      </c>
      <c r="LF240">
        <v>0</v>
      </c>
      <c r="LG240">
        <v>0</v>
      </c>
      <c r="LH240">
        <v>0</v>
      </c>
    </row>
    <row r="241" spans="1:320" s="34" customFormat="1" ht="15" customHeight="1" x14ac:dyDescent="0.25">
      <c r="A241" s="45">
        <v>206190167</v>
      </c>
      <c r="B241" s="45" t="s">
        <v>3159</v>
      </c>
      <c r="C241" s="46">
        <v>45292</v>
      </c>
      <c r="D241" s="46">
        <v>45657</v>
      </c>
      <c r="E241" s="47">
        <v>366</v>
      </c>
      <c r="F241" s="45" t="s">
        <v>883</v>
      </c>
      <c r="G241" s="45" t="s">
        <v>884</v>
      </c>
      <c r="H241" s="45" t="s">
        <v>1030</v>
      </c>
      <c r="I241" s="45" t="s">
        <v>886</v>
      </c>
      <c r="J241" s="45" t="s">
        <v>887</v>
      </c>
      <c r="K241" s="45" t="s">
        <v>1031</v>
      </c>
      <c r="L241" s="45" t="s">
        <v>2747</v>
      </c>
      <c r="M241" s="45" t="s">
        <v>3160</v>
      </c>
      <c r="N241" s="45" t="s">
        <v>3161</v>
      </c>
      <c r="O241" s="45" t="s">
        <v>3162</v>
      </c>
      <c r="P241" s="45" t="s">
        <v>3163</v>
      </c>
      <c r="Q241" s="45" t="s">
        <v>3164</v>
      </c>
      <c r="R241" t="s">
        <v>3165</v>
      </c>
      <c r="S241" s="45" t="s">
        <v>893</v>
      </c>
      <c r="T241"/>
      <c r="U241" s="47">
        <v>46</v>
      </c>
      <c r="V241" s="47">
        <v>46</v>
      </c>
      <c r="W241" s="47" t="s">
        <v>1728</v>
      </c>
      <c r="X241" s="47">
        <v>16836</v>
      </c>
      <c r="Y241" s="47">
        <v>16276</v>
      </c>
      <c r="Z241" s="48">
        <v>222.53</v>
      </c>
      <c r="AA241" s="44">
        <v>79</v>
      </c>
      <c r="AB241" s="44">
        <v>83</v>
      </c>
      <c r="AC241" s="44">
        <v>1872</v>
      </c>
      <c r="AD241" s="44"/>
      <c r="AE241" s="44">
        <v>210</v>
      </c>
      <c r="AF241" s="44">
        <v>14159</v>
      </c>
      <c r="AG241" s="44"/>
      <c r="AH241" s="47"/>
      <c r="AI241" s="47"/>
      <c r="AJ241">
        <v>35</v>
      </c>
      <c r="AK241" t="s">
        <v>895</v>
      </c>
      <c r="AL241">
        <v>16276</v>
      </c>
      <c r="AM241"/>
      <c r="AN241"/>
      <c r="AO241"/>
      <c r="AP241"/>
      <c r="AQ241"/>
      <c r="AR241" s="44"/>
      <c r="AS241" s="44"/>
      <c r="AT241" s="44"/>
      <c r="AU241" s="44">
        <v>4557280</v>
      </c>
      <c r="AV241" s="44">
        <v>1649520</v>
      </c>
      <c r="AW241" s="44">
        <v>1179999</v>
      </c>
      <c r="AX241" s="44">
        <v>20650</v>
      </c>
      <c r="AY241" s="44">
        <v>5047451</v>
      </c>
      <c r="AZ241" s="21">
        <v>5154276</v>
      </c>
      <c r="BA241" s="21">
        <v>-106825</v>
      </c>
      <c r="BB241" s="44">
        <v>-1</v>
      </c>
      <c r="BC241" s="44"/>
      <c r="BD241" s="44"/>
      <c r="BE241" s="44">
        <v>-106826</v>
      </c>
      <c r="BF241" s="44">
        <v>524160</v>
      </c>
      <c r="BG241" s="44"/>
      <c r="BH241" s="44">
        <v>58800</v>
      </c>
      <c r="BI241" s="21">
        <v>3964520</v>
      </c>
      <c r="BJ241" s="21"/>
      <c r="BK241" s="21"/>
      <c r="BL241" s="21"/>
      <c r="BM241" s="21">
        <v>9800</v>
      </c>
      <c r="BN241" s="21">
        <v>4557280</v>
      </c>
      <c r="BO241" s="21"/>
      <c r="BP241" s="21"/>
      <c r="BQ241" s="44"/>
      <c r="BR241" s="21"/>
      <c r="BS241" s="44"/>
      <c r="BT241" s="21"/>
      <c r="BU241" s="44"/>
      <c r="BV241" s="21"/>
      <c r="BW241" s="44">
        <v>1649520</v>
      </c>
      <c r="BX241" s="21"/>
      <c r="BY241" s="21"/>
      <c r="BZ241" s="21"/>
      <c r="CA241" s="44"/>
      <c r="CB241" s="44"/>
      <c r="CC241" s="44"/>
      <c r="CD241" s="44"/>
      <c r="CE241" s="44"/>
      <c r="CF241" s="44"/>
      <c r="CG241" s="44"/>
      <c r="CH241" s="44"/>
      <c r="CI241" s="21"/>
      <c r="CJ241" s="44"/>
      <c r="CK241" s="21"/>
      <c r="CL241" s="44"/>
      <c r="CM241" s="44">
        <v>277</v>
      </c>
      <c r="CN241" s="44">
        <v>0</v>
      </c>
      <c r="CO241" s="44">
        <v>711036</v>
      </c>
      <c r="CP241" s="44">
        <v>0</v>
      </c>
      <c r="CQ241" s="21">
        <v>671159</v>
      </c>
      <c r="CR241" s="44">
        <v>109494</v>
      </c>
      <c r="CS241" s="44">
        <v>140309</v>
      </c>
      <c r="CT241" s="44">
        <v>14472</v>
      </c>
      <c r="CU241" s="44"/>
      <c r="CV241" s="44">
        <v>2773</v>
      </c>
      <c r="CW241" s="21"/>
      <c r="CX241" s="21"/>
      <c r="CY241" s="21"/>
      <c r="CZ241" s="21"/>
      <c r="DA241" s="21"/>
      <c r="DB241" s="21"/>
      <c r="DC241" s="21"/>
      <c r="DD241" s="21"/>
      <c r="DE241" s="44"/>
      <c r="DF241" s="21"/>
      <c r="DG241" s="44"/>
      <c r="DH241" s="21"/>
      <c r="DI241" s="44"/>
      <c r="DJ241" s="44"/>
      <c r="DK241" s="44"/>
      <c r="DL241" s="44"/>
      <c r="DM241" s="21"/>
      <c r="DN241" s="44"/>
      <c r="DO241" s="44"/>
      <c r="DP241" s="44"/>
      <c r="DQ241" s="44"/>
      <c r="DR241" s="44"/>
      <c r="DS241" s="44"/>
      <c r="DT241" s="44"/>
      <c r="DU241" s="44"/>
      <c r="DV241" s="44"/>
      <c r="DW241" s="44"/>
      <c r="DX241" s="44"/>
      <c r="DY241" s="44"/>
      <c r="DZ241" s="44"/>
      <c r="EA241" s="44"/>
      <c r="EB241" s="21"/>
      <c r="EC241" s="44">
        <v>485364</v>
      </c>
      <c r="ED241" s="44"/>
      <c r="EE241" s="21"/>
      <c r="EF241" s="44"/>
      <c r="EG241" s="21">
        <v>7862</v>
      </c>
      <c r="EH241" s="44"/>
      <c r="EI241" s="21">
        <v>685992</v>
      </c>
      <c r="EJ241" s="44"/>
      <c r="EK241" s="44"/>
      <c r="EL241" s="21"/>
      <c r="EM241" s="44"/>
      <c r="EN241" s="44"/>
      <c r="EO241" s="44">
        <v>781</v>
      </c>
      <c r="EP241" s="21"/>
      <c r="EQ241" s="21"/>
      <c r="ER241" s="21"/>
      <c r="ES241" s="21"/>
      <c r="ET241" s="44"/>
      <c r="EU241" s="21"/>
      <c r="EV241" s="44"/>
      <c r="EW241" s="21"/>
      <c r="EX241" s="44"/>
      <c r="EY241" s="44"/>
      <c r="EZ241" s="21"/>
      <c r="FA241" s="21"/>
      <c r="FB241" s="44"/>
      <c r="FC241" s="44"/>
      <c r="FD241" s="21"/>
      <c r="FE241" s="112"/>
      <c r="FF241" s="44"/>
      <c r="FG241" s="44">
        <v>2406601</v>
      </c>
      <c r="FH241" s="44">
        <v>569699</v>
      </c>
      <c r="FI241" s="44">
        <v>2177976</v>
      </c>
      <c r="FJ241" s="44">
        <v>128646</v>
      </c>
      <c r="FK241" s="44">
        <v>2450727</v>
      </c>
      <c r="FL241" s="44"/>
      <c r="FM241" s="44"/>
      <c r="FN241" s="44"/>
      <c r="FO241" s="44"/>
      <c r="FP241" s="44"/>
      <c r="FQ241" s="44"/>
      <c r="FR241" s="44"/>
      <c r="FS241" s="44"/>
      <c r="FT241" s="44"/>
      <c r="FU241" s="44"/>
      <c r="FV241" s="21">
        <v>155347</v>
      </c>
      <c r="FW241" s="44"/>
      <c r="FX241" s="44">
        <v>141909</v>
      </c>
      <c r="FY241" s="44">
        <v>23068</v>
      </c>
      <c r="FZ241" s="44">
        <v>48185</v>
      </c>
      <c r="GA241" s="44">
        <v>10206</v>
      </c>
      <c r="GB241" s="44"/>
      <c r="GC241" s="44">
        <v>9495</v>
      </c>
      <c r="GD241" s="44">
        <v>203669</v>
      </c>
      <c r="GE241" s="44">
        <v>161360</v>
      </c>
      <c r="GF241" s="44">
        <v>16979</v>
      </c>
      <c r="GG241" s="44">
        <v>251633</v>
      </c>
      <c r="GH241" s="44">
        <v>21032</v>
      </c>
      <c r="GI241" s="44">
        <v>139822</v>
      </c>
      <c r="GJ241" s="44">
        <v>33222</v>
      </c>
      <c r="GK241" s="44">
        <v>1209820</v>
      </c>
      <c r="GL241" s="44">
        <v>16169</v>
      </c>
      <c r="GM241" s="44">
        <v>219877</v>
      </c>
      <c r="GN241" s="44">
        <v>31788</v>
      </c>
      <c r="GO241" s="44">
        <v>5168</v>
      </c>
      <c r="GP241" s="44"/>
      <c r="GQ241" s="44"/>
      <c r="GR241" s="44">
        <v>4800</v>
      </c>
      <c r="GS241" s="44">
        <v>856938</v>
      </c>
      <c r="GT241" s="44"/>
      <c r="GU241" s="21">
        <v>149841</v>
      </c>
      <c r="GV241" s="44">
        <v>97581</v>
      </c>
      <c r="GW241" s="44"/>
      <c r="GX241" s="44"/>
      <c r="GY241" s="44">
        <v>1104360</v>
      </c>
      <c r="GZ241" s="44">
        <v>818705</v>
      </c>
      <c r="HA241" s="44"/>
      <c r="HB241" s="44"/>
      <c r="HC241" s="44">
        <v>285655</v>
      </c>
      <c r="HD241" s="44">
        <v>1104360</v>
      </c>
      <c r="HE241" s="21"/>
      <c r="HF241" s="21"/>
      <c r="HG241" s="21">
        <v>152231</v>
      </c>
      <c r="HH241" s="21"/>
      <c r="HI241" s="21">
        <v>0</v>
      </c>
      <c r="HJ241" s="44"/>
      <c r="HK241" s="21">
        <v>331986</v>
      </c>
      <c r="HL241" s="21"/>
      <c r="HM241" s="21">
        <v>331986</v>
      </c>
      <c r="HN241" s="21">
        <v>-182145</v>
      </c>
      <c r="HO241" s="21"/>
      <c r="HP241" s="44"/>
      <c r="HQ241" s="47"/>
      <c r="HR241" s="47"/>
      <c r="HS241" s="47"/>
      <c r="HT241" s="47" t="s">
        <v>3166</v>
      </c>
      <c r="HU241" s="47">
        <v>712273.35</v>
      </c>
      <c r="HV241" s="47">
        <v>1930</v>
      </c>
      <c r="HW241" s="47">
        <v>0</v>
      </c>
      <c r="HX241" s="47">
        <v>3025</v>
      </c>
      <c r="HY241" s="47">
        <v>12546</v>
      </c>
      <c r="HZ241" s="47">
        <v>42330</v>
      </c>
      <c r="IA241" s="47">
        <v>0</v>
      </c>
      <c r="IB241" s="47">
        <v>0</v>
      </c>
      <c r="IC241" s="47">
        <v>4711</v>
      </c>
      <c r="ID241"/>
      <c r="IE241" s="47">
        <v>1061</v>
      </c>
      <c r="IF241">
        <v>6985</v>
      </c>
      <c r="IG241" s="47">
        <v>776</v>
      </c>
      <c r="IH241" s="47">
        <v>2840</v>
      </c>
      <c r="II241">
        <v>552</v>
      </c>
      <c r="IJ241">
        <v>5683</v>
      </c>
      <c r="IK241">
        <v>627</v>
      </c>
      <c r="IL241">
        <v>6241</v>
      </c>
      <c r="IM241">
        <v>89307</v>
      </c>
      <c r="IN241">
        <v>0</v>
      </c>
      <c r="IO241">
        <v>0</v>
      </c>
      <c r="IP241">
        <v>1633</v>
      </c>
      <c r="IQ241">
        <v>1973</v>
      </c>
      <c r="IR241">
        <v>0</v>
      </c>
      <c r="IS241">
        <v>0</v>
      </c>
      <c r="IT241">
        <v>3606</v>
      </c>
      <c r="IU241">
        <v>111573</v>
      </c>
      <c r="IV241">
        <v>0</v>
      </c>
      <c r="IW241">
        <v>158988</v>
      </c>
      <c r="IX241">
        <v>442800</v>
      </c>
      <c r="IY241">
        <v>949134</v>
      </c>
      <c r="IZ241">
        <v>0</v>
      </c>
      <c r="JA241">
        <v>0</v>
      </c>
      <c r="JB241">
        <v>123646</v>
      </c>
      <c r="JC241"/>
      <c r="JD241">
        <v>18690</v>
      </c>
      <c r="JE241">
        <v>130474</v>
      </c>
      <c r="JF241">
        <v>13640</v>
      </c>
      <c r="JG241">
        <v>75581</v>
      </c>
      <c r="JH241">
        <v>17006</v>
      </c>
      <c r="JI241">
        <v>109723</v>
      </c>
      <c r="JJ241">
        <v>26863</v>
      </c>
      <c r="JK241">
        <v>228483</v>
      </c>
      <c r="JL241">
        <v>2406601</v>
      </c>
      <c r="JM241">
        <v>0</v>
      </c>
      <c r="JN241">
        <v>0</v>
      </c>
      <c r="JO241">
        <v>101602</v>
      </c>
      <c r="JP241">
        <v>75978</v>
      </c>
      <c r="JQ241">
        <v>0</v>
      </c>
      <c r="JR241">
        <v>0</v>
      </c>
      <c r="JS241">
        <v>177580</v>
      </c>
      <c r="JT241"/>
      <c r="JU241"/>
      <c r="JV241"/>
      <c r="JW241"/>
      <c r="JX241"/>
      <c r="JY241"/>
      <c r="JZ241"/>
      <c r="KA241"/>
      <c r="KB241"/>
      <c r="KC241"/>
      <c r="KD241"/>
      <c r="KE241"/>
      <c r="KF241">
        <v>60</v>
      </c>
      <c r="KG241">
        <v>112</v>
      </c>
      <c r="KH241">
        <v>37</v>
      </c>
      <c r="KI241">
        <v>37</v>
      </c>
      <c r="KJ241">
        <v>62</v>
      </c>
      <c r="KK241">
        <v>23</v>
      </c>
      <c r="KL241">
        <v>24</v>
      </c>
      <c r="KM241">
        <v>34</v>
      </c>
      <c r="KN241">
        <v>19</v>
      </c>
      <c r="KO241">
        <v>1</v>
      </c>
      <c r="KP241">
        <v>0</v>
      </c>
      <c r="KQ241">
        <v>0</v>
      </c>
      <c r="KR241">
        <v>1</v>
      </c>
      <c r="KS241">
        <v>0</v>
      </c>
      <c r="KT241">
        <v>0</v>
      </c>
      <c r="KU241">
        <v>1</v>
      </c>
      <c r="KV241">
        <v>0</v>
      </c>
      <c r="KW241">
        <v>0</v>
      </c>
      <c r="KX241">
        <v>0</v>
      </c>
      <c r="KY241">
        <v>0</v>
      </c>
      <c r="KZ241">
        <v>0</v>
      </c>
      <c r="LA241">
        <v>0</v>
      </c>
      <c r="LB241">
        <v>0</v>
      </c>
      <c r="LC241">
        <v>0</v>
      </c>
      <c r="LD241">
        <v>1</v>
      </c>
      <c r="LE241">
        <v>0</v>
      </c>
      <c r="LF241">
        <v>0</v>
      </c>
      <c r="LG241">
        <v>0</v>
      </c>
      <c r="LH241">
        <v>0</v>
      </c>
    </row>
    <row r="242" spans="1:320" s="34" customFormat="1" ht="15" customHeight="1" x14ac:dyDescent="0.25">
      <c r="A242" s="45">
        <v>206190173</v>
      </c>
      <c r="B242" s="45" t="s">
        <v>3167</v>
      </c>
      <c r="C242" s="46">
        <v>45292</v>
      </c>
      <c r="D242" s="46">
        <v>45657</v>
      </c>
      <c r="E242" s="47">
        <v>366</v>
      </c>
      <c r="F242" s="45" t="s">
        <v>883</v>
      </c>
      <c r="G242" s="45" t="s">
        <v>884</v>
      </c>
      <c r="H242" s="45" t="s">
        <v>1030</v>
      </c>
      <c r="I242" s="45" t="s">
        <v>886</v>
      </c>
      <c r="J242" s="45" t="s">
        <v>887</v>
      </c>
      <c r="K242" s="45" t="s">
        <v>1031</v>
      </c>
      <c r="L242" s="45" t="s">
        <v>3100</v>
      </c>
      <c r="M242" s="45" t="s">
        <v>3168</v>
      </c>
      <c r="N242" s="45" t="s">
        <v>3169</v>
      </c>
      <c r="O242" s="45" t="s">
        <v>1169</v>
      </c>
      <c r="P242" s="45" t="s">
        <v>3170</v>
      </c>
      <c r="Q242" s="45" t="s">
        <v>3171</v>
      </c>
      <c r="R242" t="s">
        <v>3172</v>
      </c>
      <c r="S242" s="45" t="s">
        <v>893</v>
      </c>
      <c r="T242"/>
      <c r="U242" s="47">
        <v>241</v>
      </c>
      <c r="V242" s="47">
        <v>241</v>
      </c>
      <c r="W242" s="47" t="s">
        <v>913</v>
      </c>
      <c r="X242" s="47">
        <v>88206</v>
      </c>
      <c r="Y242" s="47">
        <v>82570</v>
      </c>
      <c r="Z242" s="48">
        <v>219.62</v>
      </c>
      <c r="AA242" s="44">
        <v>892</v>
      </c>
      <c r="AB242" s="44">
        <v>894</v>
      </c>
      <c r="AC242" s="44">
        <v>5074</v>
      </c>
      <c r="AD242" s="44">
        <v>4067</v>
      </c>
      <c r="AE242" s="44">
        <v>11423</v>
      </c>
      <c r="AF242" s="44">
        <v>52463</v>
      </c>
      <c r="AG242" s="44"/>
      <c r="AH242" s="47">
        <v>7378</v>
      </c>
      <c r="AI242" s="47">
        <v>1035</v>
      </c>
      <c r="AJ242">
        <v>1130</v>
      </c>
      <c r="AK242" t="s">
        <v>914</v>
      </c>
      <c r="AL242">
        <v>62373</v>
      </c>
      <c r="AM242"/>
      <c r="AN242"/>
      <c r="AO242"/>
      <c r="AP242">
        <v>20197</v>
      </c>
      <c r="AQ242"/>
      <c r="AR242" s="44"/>
      <c r="AS242" s="44"/>
      <c r="AT242" s="44"/>
      <c r="AU242" s="44">
        <v>39767887</v>
      </c>
      <c r="AV242" s="44">
        <v>4866126</v>
      </c>
      <c r="AW242" s="44">
        <v>5324363</v>
      </c>
      <c r="AX242" s="44">
        <v>104897</v>
      </c>
      <c r="AY242" s="44">
        <v>39414547</v>
      </c>
      <c r="AZ242" s="21">
        <v>39962093</v>
      </c>
      <c r="BA242" s="21">
        <v>-547546</v>
      </c>
      <c r="BB242" s="44">
        <v>-23237</v>
      </c>
      <c r="BC242" s="44">
        <v>12590</v>
      </c>
      <c r="BD242" s="44"/>
      <c r="BE242" s="44">
        <v>-583373</v>
      </c>
      <c r="BF242" s="44">
        <v>2327640</v>
      </c>
      <c r="BG242" s="44">
        <v>1714174</v>
      </c>
      <c r="BH242" s="44">
        <v>3824040</v>
      </c>
      <c r="BI242" s="21">
        <v>28099061</v>
      </c>
      <c r="BJ242" s="21"/>
      <c r="BK242" s="21">
        <v>3062972</v>
      </c>
      <c r="BL242" s="21">
        <v>363770</v>
      </c>
      <c r="BM242" s="21">
        <v>376230</v>
      </c>
      <c r="BN242" s="21">
        <v>21651637</v>
      </c>
      <c r="BO242" s="21"/>
      <c r="BP242" s="21"/>
      <c r="BQ242" s="44"/>
      <c r="BR242" s="21">
        <v>18116250</v>
      </c>
      <c r="BS242" s="44"/>
      <c r="BT242" s="21"/>
      <c r="BU242" s="44"/>
      <c r="BV242" s="21"/>
      <c r="BW242" s="44">
        <v>1205328</v>
      </c>
      <c r="BX242" s="21"/>
      <c r="BY242" s="21">
        <v>869243</v>
      </c>
      <c r="BZ242" s="21"/>
      <c r="CA242" s="44">
        <v>121989</v>
      </c>
      <c r="CB242" s="44"/>
      <c r="CC242" s="44">
        <v>732651</v>
      </c>
      <c r="CD242" s="44"/>
      <c r="CE242" s="44"/>
      <c r="CF242" s="44"/>
      <c r="CG242" s="44">
        <v>1923467</v>
      </c>
      <c r="CH242" s="44"/>
      <c r="CI242" s="21">
        <v>9905</v>
      </c>
      <c r="CJ242" s="44"/>
      <c r="CK242" s="21">
        <v>3543</v>
      </c>
      <c r="CL242" s="44"/>
      <c r="CM242" s="44">
        <v>189686</v>
      </c>
      <c r="CN242" s="44">
        <v>17240</v>
      </c>
      <c r="CO242" s="44">
        <v>1625168</v>
      </c>
      <c r="CP242" s="44">
        <v>0</v>
      </c>
      <c r="CQ242" s="21">
        <v>1647129</v>
      </c>
      <c r="CR242" s="44">
        <v>554297</v>
      </c>
      <c r="CS242" s="44">
        <v>714407</v>
      </c>
      <c r="CT242" s="44">
        <v>17713</v>
      </c>
      <c r="CU242" s="44"/>
      <c r="CV242" s="44">
        <v>100486</v>
      </c>
      <c r="CW242" s="21"/>
      <c r="CX242" s="21"/>
      <c r="CY242" s="21"/>
      <c r="CZ242" s="21"/>
      <c r="DA242" s="21"/>
      <c r="DB242" s="21"/>
      <c r="DC242" s="21"/>
      <c r="DD242" s="21"/>
      <c r="DE242" s="44"/>
      <c r="DF242" s="21"/>
      <c r="DG242" s="44"/>
      <c r="DH242" s="21"/>
      <c r="DI242" s="44"/>
      <c r="DJ242" s="44"/>
      <c r="DK242" s="44"/>
      <c r="DL242" s="44"/>
      <c r="DM242" s="21"/>
      <c r="DN242" s="44"/>
      <c r="DO242" s="44"/>
      <c r="DP242" s="44"/>
      <c r="DQ242" s="44"/>
      <c r="DR242" s="44"/>
      <c r="DS242" s="44"/>
      <c r="DT242" s="44"/>
      <c r="DU242" s="44"/>
      <c r="DV242" s="44"/>
      <c r="DW242" s="44"/>
      <c r="DX242" s="44"/>
      <c r="DY242" s="44"/>
      <c r="DZ242" s="44"/>
      <c r="EA242" s="44"/>
      <c r="EB242" s="21"/>
      <c r="EC242" s="44">
        <v>-1684533</v>
      </c>
      <c r="ED242" s="44"/>
      <c r="EE242" s="21">
        <v>-33755</v>
      </c>
      <c r="EF242" s="44"/>
      <c r="EG242" s="21">
        <v>856615</v>
      </c>
      <c r="EH242" s="44"/>
      <c r="EI242" s="21">
        <v>5921253</v>
      </c>
      <c r="EJ242" s="44"/>
      <c r="EK242" s="44"/>
      <c r="EL242" s="21"/>
      <c r="EM242" s="44">
        <v>210914</v>
      </c>
      <c r="EN242" s="44"/>
      <c r="EO242" s="44">
        <v>53869</v>
      </c>
      <c r="EP242" s="21"/>
      <c r="EQ242" s="21"/>
      <c r="ER242" s="21"/>
      <c r="ES242" s="21"/>
      <c r="ET242" s="44"/>
      <c r="EU242" s="21"/>
      <c r="EV242" s="44"/>
      <c r="EW242" s="21"/>
      <c r="EX242" s="44"/>
      <c r="EY242" s="44"/>
      <c r="EZ242" s="21"/>
      <c r="FA242" s="21"/>
      <c r="FB242" s="44"/>
      <c r="FC242" s="44"/>
      <c r="FD242" s="21"/>
      <c r="FE242" s="112"/>
      <c r="FF242" s="44"/>
      <c r="FG242" s="44">
        <v>18509057</v>
      </c>
      <c r="FH242" s="44">
        <v>3974103</v>
      </c>
      <c r="FI242" s="44">
        <v>17478933</v>
      </c>
      <c r="FJ242" s="44">
        <v>758530</v>
      </c>
      <c r="FK242" s="44">
        <v>11421627</v>
      </c>
      <c r="FL242" s="44"/>
      <c r="FM242" s="44"/>
      <c r="FN242" s="44"/>
      <c r="FO242" s="44">
        <v>7534695</v>
      </c>
      <c r="FP242" s="44"/>
      <c r="FQ242" s="44"/>
      <c r="FR242" s="44"/>
      <c r="FS242" s="44"/>
      <c r="FT242" s="44">
        <v>185904</v>
      </c>
      <c r="FU242" s="44">
        <v>30646</v>
      </c>
      <c r="FV242" s="21">
        <v>747852</v>
      </c>
      <c r="FW242" s="44"/>
      <c r="FX242" s="44">
        <v>772726</v>
      </c>
      <c r="FY242" s="44">
        <v>218900</v>
      </c>
      <c r="FZ242" s="44">
        <v>746337</v>
      </c>
      <c r="GA242" s="44">
        <v>28323</v>
      </c>
      <c r="GB242" s="44"/>
      <c r="GC242" s="44">
        <v>107413</v>
      </c>
      <c r="GD242" s="44">
        <v>1095711</v>
      </c>
      <c r="GE242" s="44">
        <v>753534</v>
      </c>
      <c r="GF242" s="44">
        <v>431845</v>
      </c>
      <c r="GG242" s="44">
        <v>1543891</v>
      </c>
      <c r="GH242" s="44">
        <v>435265</v>
      </c>
      <c r="GI242" s="44">
        <v>382714</v>
      </c>
      <c r="GJ242" s="44">
        <v>196782</v>
      </c>
      <c r="GK242" s="44">
        <v>9838427</v>
      </c>
      <c r="GL242" s="44">
        <v>62876</v>
      </c>
      <c r="GM242" s="44">
        <v>2694842</v>
      </c>
      <c r="GN242" s="44">
        <v>97732</v>
      </c>
      <c r="GO242" s="44">
        <v>49704</v>
      </c>
      <c r="GP242" s="44"/>
      <c r="GQ242" s="44"/>
      <c r="GR242" s="44">
        <v>584347</v>
      </c>
      <c r="GS242" s="44">
        <v>12434510</v>
      </c>
      <c r="GT242" s="44"/>
      <c r="GU242" s="21">
        <v>237409</v>
      </c>
      <c r="GV242" s="44">
        <v>57537</v>
      </c>
      <c r="GW242" s="44">
        <v>1223866</v>
      </c>
      <c r="GX242" s="44">
        <v>3000000</v>
      </c>
      <c r="GY242" s="44">
        <v>16953322</v>
      </c>
      <c r="GZ242" s="44">
        <v>20569369</v>
      </c>
      <c r="HA242" s="44"/>
      <c r="HB242" s="44"/>
      <c r="HC242" s="44">
        <v>-3616047</v>
      </c>
      <c r="HD242" s="44">
        <v>16953322</v>
      </c>
      <c r="HE242" s="21">
        <v>151705</v>
      </c>
      <c r="HF242" s="21">
        <v>596431</v>
      </c>
      <c r="HG242" s="21">
        <v>4341326</v>
      </c>
      <c r="HH242" s="21"/>
      <c r="HI242" s="21">
        <v>0</v>
      </c>
      <c r="HJ242" s="44"/>
      <c r="HK242" s="21">
        <v>296845</v>
      </c>
      <c r="HL242" s="21">
        <v>168814</v>
      </c>
      <c r="HM242" s="21">
        <v>465659</v>
      </c>
      <c r="HN242" s="21">
        <v>-228250</v>
      </c>
      <c r="HO242" s="21"/>
      <c r="HP242" s="44"/>
      <c r="HQ242" s="47"/>
      <c r="HR242" s="47"/>
      <c r="HS242" s="47"/>
      <c r="HT242" s="47" t="s">
        <v>1855</v>
      </c>
      <c r="HU242" s="47">
        <v>617081.06999999995</v>
      </c>
      <c r="HV242" s="47">
        <v>2099</v>
      </c>
      <c r="HW242" s="47">
        <v>0</v>
      </c>
      <c r="HX242" s="47">
        <v>36547</v>
      </c>
      <c r="HY242" s="47">
        <v>130440</v>
      </c>
      <c r="HZ242" s="47">
        <v>219506</v>
      </c>
      <c r="IA242" s="47">
        <v>30065</v>
      </c>
      <c r="IB242" s="47">
        <v>0</v>
      </c>
      <c r="IC242" s="47">
        <v>13651</v>
      </c>
      <c r="ID242"/>
      <c r="IE242" s="47">
        <v>7722</v>
      </c>
      <c r="IF242">
        <v>30533</v>
      </c>
      <c r="IG242" s="47">
        <v>13211</v>
      </c>
      <c r="IH242" s="47">
        <v>36365</v>
      </c>
      <c r="II242">
        <v>12770</v>
      </c>
      <c r="IJ242">
        <v>14139</v>
      </c>
      <c r="IK242">
        <v>3464</v>
      </c>
      <c r="IL242">
        <v>33017</v>
      </c>
      <c r="IM242">
        <v>583529</v>
      </c>
      <c r="IN242">
        <v>0</v>
      </c>
      <c r="IO242">
        <v>0</v>
      </c>
      <c r="IP242">
        <v>0</v>
      </c>
      <c r="IQ242">
        <v>0</v>
      </c>
      <c r="IR242">
        <v>0</v>
      </c>
      <c r="IS242">
        <v>0</v>
      </c>
      <c r="IT242">
        <v>0</v>
      </c>
      <c r="IU242">
        <v>170631</v>
      </c>
      <c r="IV242">
        <v>0</v>
      </c>
      <c r="IW242">
        <v>2074834</v>
      </c>
      <c r="IX242">
        <v>5223436</v>
      </c>
      <c r="IY242">
        <v>5370922</v>
      </c>
      <c r="IZ242">
        <v>1058506</v>
      </c>
      <c r="JA242">
        <v>0</v>
      </c>
      <c r="JB242">
        <v>628153</v>
      </c>
      <c r="JC242"/>
      <c r="JD242">
        <v>212350</v>
      </c>
      <c r="JE242">
        <v>555462</v>
      </c>
      <c r="JF242">
        <v>234253</v>
      </c>
      <c r="JG242">
        <v>819282</v>
      </c>
      <c r="JH242">
        <v>348787</v>
      </c>
      <c r="JI242">
        <v>293374</v>
      </c>
      <c r="JJ242">
        <v>152593</v>
      </c>
      <c r="JK242">
        <v>1366474</v>
      </c>
      <c r="JL242">
        <v>18509057</v>
      </c>
      <c r="JM242">
        <v>0</v>
      </c>
      <c r="JN242">
        <v>0</v>
      </c>
      <c r="JO242">
        <v>0</v>
      </c>
      <c r="JP242">
        <v>0</v>
      </c>
      <c r="JQ242">
        <v>0</v>
      </c>
      <c r="JR242">
        <v>0</v>
      </c>
      <c r="JS242">
        <v>0</v>
      </c>
      <c r="JT242"/>
      <c r="JU242"/>
      <c r="JV242"/>
      <c r="JW242"/>
      <c r="JX242"/>
      <c r="JY242"/>
      <c r="JZ242"/>
      <c r="KA242"/>
      <c r="KB242"/>
      <c r="KC242"/>
      <c r="KD242"/>
      <c r="KE242"/>
      <c r="KF242">
        <v>498</v>
      </c>
      <c r="KG242">
        <v>559</v>
      </c>
      <c r="KH242">
        <v>413</v>
      </c>
      <c r="KI242">
        <v>332</v>
      </c>
      <c r="KJ242">
        <v>366</v>
      </c>
      <c r="KK242">
        <v>275</v>
      </c>
      <c r="KL242">
        <v>168</v>
      </c>
      <c r="KM242">
        <v>182</v>
      </c>
      <c r="KN242">
        <v>138</v>
      </c>
      <c r="KO242">
        <v>1</v>
      </c>
      <c r="KP242">
        <v>0</v>
      </c>
      <c r="KQ242">
        <v>0</v>
      </c>
      <c r="KR242">
        <v>0</v>
      </c>
      <c r="KS242">
        <v>0</v>
      </c>
      <c r="KT242">
        <v>1</v>
      </c>
      <c r="KU242">
        <v>1</v>
      </c>
      <c r="KV242">
        <v>0</v>
      </c>
      <c r="KW242">
        <v>0</v>
      </c>
      <c r="KX242">
        <v>0</v>
      </c>
      <c r="KY242">
        <v>1</v>
      </c>
      <c r="KZ242">
        <v>0</v>
      </c>
      <c r="LA242">
        <v>0</v>
      </c>
      <c r="LB242">
        <v>0</v>
      </c>
      <c r="LC242">
        <v>0</v>
      </c>
      <c r="LD242">
        <v>1</v>
      </c>
      <c r="LE242">
        <v>0</v>
      </c>
      <c r="LF242">
        <v>0</v>
      </c>
      <c r="LG242">
        <v>0</v>
      </c>
      <c r="LH242">
        <v>0</v>
      </c>
    </row>
    <row r="243" spans="1:320" s="34" customFormat="1" ht="15" customHeight="1" x14ac:dyDescent="0.25">
      <c r="A243" s="45">
        <v>206190181</v>
      </c>
      <c r="B243" s="45" t="s">
        <v>3173</v>
      </c>
      <c r="C243" s="46">
        <v>45292</v>
      </c>
      <c r="D243" s="46">
        <v>45657</v>
      </c>
      <c r="E243" s="47">
        <v>366</v>
      </c>
      <c r="F243" s="45" t="s">
        <v>883</v>
      </c>
      <c r="G243" s="45" t="s">
        <v>884</v>
      </c>
      <c r="H243" s="45" t="s">
        <v>1030</v>
      </c>
      <c r="I243" s="45" t="s">
        <v>886</v>
      </c>
      <c r="J243" s="45" t="s">
        <v>887</v>
      </c>
      <c r="K243" s="45" t="s">
        <v>1031</v>
      </c>
      <c r="L243" s="45" t="s">
        <v>2780</v>
      </c>
      <c r="M243" s="45" t="s">
        <v>3174</v>
      </c>
      <c r="N243" s="45" t="s">
        <v>3175</v>
      </c>
      <c r="O243" s="45" t="s">
        <v>2783</v>
      </c>
      <c r="P243" s="45" t="s">
        <v>2784</v>
      </c>
      <c r="Q243" s="45" t="s">
        <v>3176</v>
      </c>
      <c r="R243" t="s">
        <v>3177</v>
      </c>
      <c r="S243" s="45" t="s">
        <v>884</v>
      </c>
      <c r="T243"/>
      <c r="U243" s="47">
        <v>172</v>
      </c>
      <c r="V243" s="47">
        <v>172</v>
      </c>
      <c r="W243" s="47" t="s">
        <v>913</v>
      </c>
      <c r="X243" s="47">
        <v>62952</v>
      </c>
      <c r="Y243" s="47">
        <v>60170</v>
      </c>
      <c r="Z243" s="48">
        <v>210.74</v>
      </c>
      <c r="AA243" s="44">
        <v>39</v>
      </c>
      <c r="AB243" s="44">
        <v>34</v>
      </c>
      <c r="AC243" s="44">
        <v>536</v>
      </c>
      <c r="AD243" s="44">
        <v>84</v>
      </c>
      <c r="AE243" s="44">
        <v>1287</v>
      </c>
      <c r="AF243" s="44">
        <v>42539</v>
      </c>
      <c r="AG243" s="44"/>
      <c r="AH243" s="47">
        <v>366</v>
      </c>
      <c r="AI243" s="47">
        <v>1703</v>
      </c>
      <c r="AJ243">
        <v>13655</v>
      </c>
      <c r="AK243" t="s">
        <v>895</v>
      </c>
      <c r="AL243">
        <v>60170</v>
      </c>
      <c r="AM243"/>
      <c r="AN243"/>
      <c r="AO243"/>
      <c r="AP243"/>
      <c r="AQ243"/>
      <c r="AR243" s="44"/>
      <c r="AS243" s="44"/>
      <c r="AT243" s="44"/>
      <c r="AU243" s="44">
        <v>20346262</v>
      </c>
      <c r="AV243" s="44">
        <v>1466514</v>
      </c>
      <c r="AW243" s="44">
        <v>-96144</v>
      </c>
      <c r="AX243" s="44">
        <v>33518</v>
      </c>
      <c r="AY243" s="44">
        <v>21942438</v>
      </c>
      <c r="AZ243" s="21">
        <v>21931460</v>
      </c>
      <c r="BA243" s="21">
        <v>10978</v>
      </c>
      <c r="BB243" s="44">
        <v>71005</v>
      </c>
      <c r="BC243" s="44">
        <v>109033</v>
      </c>
      <c r="BD243" s="44"/>
      <c r="BE243" s="44">
        <v>-27050</v>
      </c>
      <c r="BF243" s="44">
        <v>173080</v>
      </c>
      <c r="BG243" s="44">
        <v>26880</v>
      </c>
      <c r="BH243" s="44">
        <v>416530</v>
      </c>
      <c r="BI243" s="21">
        <v>13609840</v>
      </c>
      <c r="BJ243" s="21"/>
      <c r="BK243" s="21">
        <v>124440</v>
      </c>
      <c r="BL243" s="21">
        <v>560380</v>
      </c>
      <c r="BM243" s="21">
        <v>5435112</v>
      </c>
      <c r="BN243" s="21">
        <v>20346262</v>
      </c>
      <c r="BO243" s="21"/>
      <c r="BP243" s="21"/>
      <c r="BQ243" s="44"/>
      <c r="BR243" s="21"/>
      <c r="BS243" s="44"/>
      <c r="BT243" s="21"/>
      <c r="BU243" s="44"/>
      <c r="BV243" s="21"/>
      <c r="BW243" s="44">
        <v>1256057</v>
      </c>
      <c r="BX243" s="21"/>
      <c r="BY243" s="21">
        <v>103616</v>
      </c>
      <c r="BZ243" s="21"/>
      <c r="CA243" s="44">
        <v>753</v>
      </c>
      <c r="CB243" s="44"/>
      <c r="CC243" s="44">
        <v>54258</v>
      </c>
      <c r="CD243" s="44"/>
      <c r="CE243" s="44"/>
      <c r="CF243" s="44"/>
      <c r="CG243" s="44">
        <v>3815</v>
      </c>
      <c r="CH243" s="44"/>
      <c r="CI243" s="21">
        <v>21182</v>
      </c>
      <c r="CJ243" s="44"/>
      <c r="CK243" s="21">
        <v>26833</v>
      </c>
      <c r="CL243" s="44"/>
      <c r="CM243" s="44">
        <v>469</v>
      </c>
      <c r="CN243" s="44">
        <v>2984</v>
      </c>
      <c r="CO243" s="44">
        <v>726050</v>
      </c>
      <c r="CP243" s="44">
        <v>0</v>
      </c>
      <c r="CQ243" s="21">
        <v>605750</v>
      </c>
      <c r="CR243" s="44">
        <v>31400</v>
      </c>
      <c r="CS243" s="44">
        <v>97565</v>
      </c>
      <c r="CT243" s="44">
        <v>604</v>
      </c>
      <c r="CU243" s="44"/>
      <c r="CV243" s="44">
        <v>1692</v>
      </c>
      <c r="CW243" s="21"/>
      <c r="CX243" s="21"/>
      <c r="CY243" s="21"/>
      <c r="CZ243" s="21"/>
      <c r="DA243" s="21"/>
      <c r="DB243" s="21"/>
      <c r="DC243" s="21"/>
      <c r="DD243" s="21"/>
      <c r="DE243" s="44"/>
      <c r="DF243" s="21"/>
      <c r="DG243" s="44"/>
      <c r="DH243" s="21"/>
      <c r="DI243" s="44"/>
      <c r="DJ243" s="44"/>
      <c r="DK243" s="44"/>
      <c r="DL243" s="44"/>
      <c r="DM243" s="21"/>
      <c r="DN243" s="44"/>
      <c r="DO243" s="44"/>
      <c r="DP243" s="44"/>
      <c r="DQ243" s="44"/>
      <c r="DR243" s="44"/>
      <c r="DS243" s="44"/>
      <c r="DT243" s="44"/>
      <c r="DU243" s="44"/>
      <c r="DV243" s="44"/>
      <c r="DW243" s="44"/>
      <c r="DX243" s="44"/>
      <c r="DY243" s="44"/>
      <c r="DZ243" s="44"/>
      <c r="EA243" s="44"/>
      <c r="EB243" s="21"/>
      <c r="EC243" s="44">
        <v>689135</v>
      </c>
      <c r="ED243" s="44"/>
      <c r="EE243" s="21">
        <v>58206</v>
      </c>
      <c r="EF243" s="44"/>
      <c r="EG243" s="21">
        <v>43924</v>
      </c>
      <c r="EH243" s="44"/>
      <c r="EI243" s="21">
        <v>320680</v>
      </c>
      <c r="EJ243" s="44"/>
      <c r="EK243" s="44"/>
      <c r="EL243" s="21"/>
      <c r="EM243" s="44">
        <v>-12097</v>
      </c>
      <c r="EN243" s="44"/>
      <c r="EO243" s="44">
        <v>-1195992</v>
      </c>
      <c r="EP243" s="21"/>
      <c r="EQ243" s="21"/>
      <c r="ER243" s="21"/>
      <c r="ES243" s="21"/>
      <c r="ET243" s="44"/>
      <c r="EU243" s="21"/>
      <c r="EV243" s="44"/>
      <c r="EW243" s="21"/>
      <c r="EX243" s="44"/>
      <c r="EY243" s="44"/>
      <c r="EZ243" s="21"/>
      <c r="FA243" s="21"/>
      <c r="FB243" s="44"/>
      <c r="FC243" s="44"/>
      <c r="FD243" s="21"/>
      <c r="FE243" s="112"/>
      <c r="FF243" s="44"/>
      <c r="FG243" s="44">
        <v>11840540</v>
      </c>
      <c r="FH243" s="44">
        <v>3038283</v>
      </c>
      <c r="FI243" s="44">
        <v>7052637</v>
      </c>
      <c r="FJ243" s="44">
        <v>261084</v>
      </c>
      <c r="FK243" s="44">
        <v>11881866</v>
      </c>
      <c r="FL243" s="44"/>
      <c r="FM243" s="44"/>
      <c r="FN243" s="44"/>
      <c r="FO243" s="44"/>
      <c r="FP243" s="44"/>
      <c r="FQ243" s="44"/>
      <c r="FR243" s="44"/>
      <c r="FS243" s="44"/>
      <c r="FT243" s="44"/>
      <c r="FU243" s="44"/>
      <c r="FV243" s="21">
        <v>213930</v>
      </c>
      <c r="FW243" s="44"/>
      <c r="FX243" s="44">
        <v>178813</v>
      </c>
      <c r="FY243" s="44">
        <v>24875</v>
      </c>
      <c r="FZ243" s="44">
        <v>3384</v>
      </c>
      <c r="GA243" s="44">
        <v>11152</v>
      </c>
      <c r="GB243" s="44"/>
      <c r="GC243" s="44">
        <v>33211</v>
      </c>
      <c r="GD243" s="44">
        <v>771744</v>
      </c>
      <c r="GE243" s="44">
        <v>726350</v>
      </c>
      <c r="GF243" s="44">
        <v>491831</v>
      </c>
      <c r="GG243" s="44">
        <v>1727694</v>
      </c>
      <c r="GH243" s="44">
        <v>113393</v>
      </c>
      <c r="GI243" s="44">
        <v>172841</v>
      </c>
      <c r="GJ243" s="44">
        <v>136472</v>
      </c>
      <c r="GK243" s="44">
        <v>4103242</v>
      </c>
      <c r="GL243" s="44"/>
      <c r="GM243" s="44">
        <v>1044586</v>
      </c>
      <c r="GN243" s="44">
        <v>82234</v>
      </c>
      <c r="GO243" s="44">
        <v>184559</v>
      </c>
      <c r="GP243" s="44">
        <v>3255</v>
      </c>
      <c r="GQ243" s="44"/>
      <c r="GR243" s="44">
        <v>26028</v>
      </c>
      <c r="GS243" s="44">
        <v>4466651</v>
      </c>
      <c r="GT243" s="44"/>
      <c r="GU243" s="21">
        <v>606610</v>
      </c>
      <c r="GV243" s="44">
        <v>145401</v>
      </c>
      <c r="GW243" s="44">
        <v>2465627</v>
      </c>
      <c r="GX243" s="44"/>
      <c r="GY243" s="44">
        <v>7684289</v>
      </c>
      <c r="GZ243" s="44">
        <v>4241628</v>
      </c>
      <c r="HA243" s="44"/>
      <c r="HB243" s="44">
        <v>4136009</v>
      </c>
      <c r="HC243" s="44">
        <v>-693348</v>
      </c>
      <c r="HD243" s="44">
        <v>7684289</v>
      </c>
      <c r="HE243" s="21"/>
      <c r="HF243" s="21">
        <v>2441061</v>
      </c>
      <c r="HG243" s="21"/>
      <c r="HH243" s="21">
        <v>4136009</v>
      </c>
      <c r="HI243" s="21">
        <v>0</v>
      </c>
      <c r="HJ243" s="44"/>
      <c r="HK243" s="21"/>
      <c r="HL243" s="21">
        <v>2032046</v>
      </c>
      <c r="HM243" s="21">
        <v>2032046</v>
      </c>
      <c r="HN243" s="21">
        <v>-1425436</v>
      </c>
      <c r="HO243" s="21"/>
      <c r="HP243" s="44"/>
      <c r="HQ243" s="47"/>
      <c r="HR243" s="47">
        <v>4136009</v>
      </c>
      <c r="HS243" s="47"/>
      <c r="HT243" s="47" t="s">
        <v>3178</v>
      </c>
      <c r="HU243" s="47">
        <v>2332895.4000000004</v>
      </c>
      <c r="HV243" s="47">
        <v>4024</v>
      </c>
      <c r="HW243" s="47">
        <v>0</v>
      </c>
      <c r="HX243" s="47">
        <v>18606</v>
      </c>
      <c r="HY243" s="47">
        <v>41593</v>
      </c>
      <c r="HZ243" s="47">
        <v>186058</v>
      </c>
      <c r="IA243" s="47">
        <v>0</v>
      </c>
      <c r="IB243" s="47">
        <v>0</v>
      </c>
      <c r="IC243" s="47">
        <v>0</v>
      </c>
      <c r="ID243"/>
      <c r="IE243" s="47">
        <v>3876</v>
      </c>
      <c r="IF243">
        <v>21258</v>
      </c>
      <c r="IG243" s="47">
        <v>11999</v>
      </c>
      <c r="IH243" s="47">
        <v>29674</v>
      </c>
      <c r="II243">
        <v>1895</v>
      </c>
      <c r="IJ243">
        <v>1865</v>
      </c>
      <c r="IK243">
        <v>1880</v>
      </c>
      <c r="IL243">
        <v>12657</v>
      </c>
      <c r="IM243">
        <v>335385</v>
      </c>
      <c r="IN243">
        <v>0</v>
      </c>
      <c r="IO243">
        <v>0</v>
      </c>
      <c r="IP243">
        <v>0</v>
      </c>
      <c r="IQ243">
        <v>1150</v>
      </c>
      <c r="IR243">
        <v>0</v>
      </c>
      <c r="IS243">
        <v>0</v>
      </c>
      <c r="IT243">
        <v>1150</v>
      </c>
      <c r="IU243">
        <v>423827</v>
      </c>
      <c r="IV243">
        <v>0</v>
      </c>
      <c r="IW243">
        <v>1132904</v>
      </c>
      <c r="IX243">
        <v>1928514</v>
      </c>
      <c r="IY243">
        <v>5058068</v>
      </c>
      <c r="IZ243">
        <v>0</v>
      </c>
      <c r="JA243">
        <v>0</v>
      </c>
      <c r="JB243">
        <v>0</v>
      </c>
      <c r="JC243"/>
      <c r="JD243">
        <v>188529</v>
      </c>
      <c r="JE243">
        <v>511650</v>
      </c>
      <c r="JF243">
        <v>373989</v>
      </c>
      <c r="JG243">
        <v>819904</v>
      </c>
      <c r="JH243">
        <v>86854</v>
      </c>
      <c r="JI243">
        <v>86395</v>
      </c>
      <c r="JJ243">
        <v>101242</v>
      </c>
      <c r="JK243">
        <v>1128664</v>
      </c>
      <c r="JL243">
        <v>11840540</v>
      </c>
      <c r="JM243">
        <v>0</v>
      </c>
      <c r="JN243">
        <v>0</v>
      </c>
      <c r="JO243">
        <v>0</v>
      </c>
      <c r="JP243">
        <v>39090</v>
      </c>
      <c r="JQ243">
        <v>0</v>
      </c>
      <c r="JR243">
        <v>0</v>
      </c>
      <c r="JS243">
        <v>39090</v>
      </c>
      <c r="JT243"/>
      <c r="JU243"/>
      <c r="JV243"/>
      <c r="JW243"/>
      <c r="JX243"/>
      <c r="JY243"/>
      <c r="JZ243"/>
      <c r="KA243"/>
      <c r="KB243"/>
      <c r="KC243"/>
      <c r="KD243"/>
      <c r="KE243"/>
      <c r="KF243">
        <v>197</v>
      </c>
      <c r="KG243">
        <v>243</v>
      </c>
      <c r="KH243">
        <v>158</v>
      </c>
      <c r="KI243">
        <v>155</v>
      </c>
      <c r="KJ243">
        <v>196</v>
      </c>
      <c r="KK243">
        <v>119</v>
      </c>
      <c r="KL243">
        <v>114</v>
      </c>
      <c r="KM243">
        <v>154</v>
      </c>
      <c r="KN243">
        <v>83</v>
      </c>
      <c r="KO243">
        <v>1</v>
      </c>
      <c r="KP243">
        <v>0</v>
      </c>
      <c r="KQ243">
        <v>0</v>
      </c>
      <c r="KR243">
        <v>0</v>
      </c>
      <c r="KS243">
        <v>0</v>
      </c>
      <c r="KT243">
        <v>1</v>
      </c>
      <c r="KU243">
        <v>1</v>
      </c>
      <c r="KV243">
        <v>0</v>
      </c>
      <c r="KW243">
        <v>0</v>
      </c>
      <c r="KX243">
        <v>0</v>
      </c>
      <c r="KY243">
        <v>0</v>
      </c>
      <c r="KZ243">
        <v>0</v>
      </c>
      <c r="LA243">
        <v>0</v>
      </c>
      <c r="LB243">
        <v>0</v>
      </c>
      <c r="LC243">
        <v>0</v>
      </c>
      <c r="LD243">
        <v>1</v>
      </c>
      <c r="LE243">
        <v>0</v>
      </c>
      <c r="LF243">
        <v>0</v>
      </c>
      <c r="LG243">
        <v>0</v>
      </c>
      <c r="LH243">
        <v>0</v>
      </c>
    </row>
    <row r="244" spans="1:320" s="34" customFormat="1" ht="15" customHeight="1" x14ac:dyDescent="0.25">
      <c r="A244" s="45">
        <v>206190187</v>
      </c>
      <c r="B244" s="45" t="s">
        <v>3179</v>
      </c>
      <c r="C244" s="46">
        <v>45292</v>
      </c>
      <c r="D244" s="46">
        <v>45657</v>
      </c>
      <c r="E244" s="47">
        <v>366</v>
      </c>
      <c r="F244" s="45" t="s">
        <v>883</v>
      </c>
      <c r="G244" s="45" t="s">
        <v>884</v>
      </c>
      <c r="H244" s="45" t="s">
        <v>1030</v>
      </c>
      <c r="I244" s="45" t="s">
        <v>886</v>
      </c>
      <c r="J244" s="45" t="s">
        <v>887</v>
      </c>
      <c r="K244" s="45" t="s">
        <v>1031</v>
      </c>
      <c r="L244" s="45" t="s">
        <v>2772</v>
      </c>
      <c r="M244" s="45" t="s">
        <v>3180</v>
      </c>
      <c r="N244" s="45" t="s">
        <v>3181</v>
      </c>
      <c r="O244" s="45" t="s">
        <v>1034</v>
      </c>
      <c r="P244" s="45" t="s">
        <v>3182</v>
      </c>
      <c r="Q244" s="45" t="s">
        <v>3183</v>
      </c>
      <c r="R244" t="s">
        <v>3184</v>
      </c>
      <c r="S244" s="45" t="s">
        <v>893</v>
      </c>
      <c r="T244"/>
      <c r="U244" s="47">
        <v>49</v>
      </c>
      <c r="V244" s="47">
        <v>49</v>
      </c>
      <c r="W244" s="47" t="s">
        <v>1728</v>
      </c>
      <c r="X244" s="47">
        <v>17934</v>
      </c>
      <c r="Y244" s="47">
        <v>15447</v>
      </c>
      <c r="Z244" s="48">
        <v>198.27</v>
      </c>
      <c r="AA244" s="44">
        <v>223</v>
      </c>
      <c r="AB244" s="44">
        <v>248</v>
      </c>
      <c r="AC244" s="44">
        <v>4518</v>
      </c>
      <c r="AD244" s="44">
        <v>1095</v>
      </c>
      <c r="AE244" s="44">
        <v>1279</v>
      </c>
      <c r="AF244" s="44">
        <v>8087</v>
      </c>
      <c r="AG244" s="44"/>
      <c r="AH244" s="47">
        <v>20</v>
      </c>
      <c r="AI244" s="47">
        <v>371</v>
      </c>
      <c r="AJ244">
        <v>77</v>
      </c>
      <c r="AK244" t="s">
        <v>895</v>
      </c>
      <c r="AL244">
        <v>15447</v>
      </c>
      <c r="AM244"/>
      <c r="AN244"/>
      <c r="AO244"/>
      <c r="AP244"/>
      <c r="AQ244"/>
      <c r="AR244" s="44"/>
      <c r="AS244" s="44"/>
      <c r="AT244" s="44"/>
      <c r="AU244" s="44">
        <v>5438790</v>
      </c>
      <c r="AV244" s="44">
        <v>5454172</v>
      </c>
      <c r="AW244" s="44">
        <v>1903235</v>
      </c>
      <c r="AX244" s="44">
        <v>49743</v>
      </c>
      <c r="AY244" s="44">
        <v>9039470</v>
      </c>
      <c r="AZ244" s="21">
        <v>8248277</v>
      </c>
      <c r="BA244" s="21">
        <v>791193</v>
      </c>
      <c r="BB244" s="44">
        <v>351991</v>
      </c>
      <c r="BC244" s="44"/>
      <c r="BD244" s="44"/>
      <c r="BE244" s="44">
        <v>1143184</v>
      </c>
      <c r="BF244" s="44">
        <v>1581300</v>
      </c>
      <c r="BG244" s="44">
        <v>383250</v>
      </c>
      <c r="BH244" s="44">
        <v>447650</v>
      </c>
      <c r="BI244" s="21">
        <v>2830450</v>
      </c>
      <c r="BJ244" s="21"/>
      <c r="BK244" s="21">
        <v>7000</v>
      </c>
      <c r="BL244" s="21">
        <v>129850</v>
      </c>
      <c r="BM244" s="21">
        <v>59290</v>
      </c>
      <c r="BN244" s="21">
        <v>5438790</v>
      </c>
      <c r="BO244" s="21"/>
      <c r="BP244" s="21"/>
      <c r="BQ244" s="44"/>
      <c r="BR244" s="21"/>
      <c r="BS244" s="44"/>
      <c r="BT244" s="21"/>
      <c r="BU244" s="44"/>
      <c r="BV244" s="21"/>
      <c r="BW244" s="44">
        <v>4503097</v>
      </c>
      <c r="BX244" s="21"/>
      <c r="BY244" s="21">
        <v>893590</v>
      </c>
      <c r="BZ244" s="21"/>
      <c r="CA244" s="44">
        <v>2862</v>
      </c>
      <c r="CB244" s="44"/>
      <c r="CC244" s="44">
        <v>51173</v>
      </c>
      <c r="CD244" s="44"/>
      <c r="CE244" s="44"/>
      <c r="CF244" s="44"/>
      <c r="CG244" s="44"/>
      <c r="CH244" s="44"/>
      <c r="CI244" s="21"/>
      <c r="CJ244" s="44"/>
      <c r="CK244" s="21">
        <v>3450</v>
      </c>
      <c r="CL244" s="44"/>
      <c r="CM244" s="44">
        <v>0</v>
      </c>
      <c r="CN244" s="44">
        <v>0</v>
      </c>
      <c r="CO244" s="44">
        <v>2577900</v>
      </c>
      <c r="CP244" s="44">
        <v>0</v>
      </c>
      <c r="CQ244" s="21">
        <v>2421300</v>
      </c>
      <c r="CR244" s="44">
        <v>176200</v>
      </c>
      <c r="CS244" s="44">
        <v>257500</v>
      </c>
      <c r="CT244" s="44">
        <v>11443</v>
      </c>
      <c r="CU244" s="44"/>
      <c r="CV244" s="44">
        <v>9829</v>
      </c>
      <c r="CW244" s="21"/>
      <c r="CX244" s="21"/>
      <c r="CY244" s="21"/>
      <c r="CZ244" s="21"/>
      <c r="DA244" s="21"/>
      <c r="DB244" s="21"/>
      <c r="DC244" s="21"/>
      <c r="DD244" s="21"/>
      <c r="DE244" s="44"/>
      <c r="DF244" s="21"/>
      <c r="DG244" s="44"/>
      <c r="DH244" s="21"/>
      <c r="DI244" s="44"/>
      <c r="DJ244" s="44"/>
      <c r="DK244" s="44"/>
      <c r="DL244" s="44"/>
      <c r="DM244" s="21"/>
      <c r="DN244" s="44"/>
      <c r="DO244" s="44"/>
      <c r="DP244" s="44"/>
      <c r="DQ244" s="44"/>
      <c r="DR244" s="44"/>
      <c r="DS244" s="44"/>
      <c r="DT244" s="44"/>
      <c r="DU244" s="44"/>
      <c r="DV244" s="44"/>
      <c r="DW244" s="44"/>
      <c r="DX244" s="44"/>
      <c r="DY244" s="44">
        <v>12288</v>
      </c>
      <c r="DZ244" s="44"/>
      <c r="EA244" s="44"/>
      <c r="EB244" s="21"/>
      <c r="EC244" s="44">
        <v>1616177</v>
      </c>
      <c r="ED244" s="44"/>
      <c r="EE244" s="21">
        <v>510929</v>
      </c>
      <c r="EF244" s="44"/>
      <c r="EG244" s="21">
        <v>-96732</v>
      </c>
      <c r="EH244" s="44"/>
      <c r="EI244" s="21">
        <v>-173193</v>
      </c>
      <c r="EJ244" s="44"/>
      <c r="EK244" s="44"/>
      <c r="EL244" s="21"/>
      <c r="EM244" s="44"/>
      <c r="EN244" s="44"/>
      <c r="EO244" s="44">
        <v>33766</v>
      </c>
      <c r="EP244" s="21"/>
      <c r="EQ244" s="21"/>
      <c r="ER244" s="21"/>
      <c r="ES244" s="21"/>
      <c r="ET244" s="44"/>
      <c r="EU244" s="21"/>
      <c r="EV244" s="44"/>
      <c r="EW244" s="21"/>
      <c r="EX244" s="44"/>
      <c r="EY244" s="44"/>
      <c r="EZ244" s="21"/>
      <c r="FA244" s="21"/>
      <c r="FB244" s="44"/>
      <c r="FC244" s="44"/>
      <c r="FD244" s="21"/>
      <c r="FE244" s="112"/>
      <c r="FF244" s="44"/>
      <c r="FG244" s="44">
        <v>3902353</v>
      </c>
      <c r="FH244" s="44">
        <v>1237377</v>
      </c>
      <c r="FI244" s="44">
        <v>3108547</v>
      </c>
      <c r="FJ244" s="44">
        <v>127098</v>
      </c>
      <c r="FK244" s="44">
        <v>3078190</v>
      </c>
      <c r="FL244" s="44"/>
      <c r="FM244" s="44"/>
      <c r="FN244" s="44"/>
      <c r="FO244" s="44"/>
      <c r="FP244" s="44"/>
      <c r="FQ244" s="44"/>
      <c r="FR244" s="44"/>
      <c r="FS244" s="44"/>
      <c r="FT244" s="44">
        <v>10414</v>
      </c>
      <c r="FU244" s="44"/>
      <c r="FV244" s="21">
        <v>178305</v>
      </c>
      <c r="FW244" s="44"/>
      <c r="FX244" s="44">
        <v>232620</v>
      </c>
      <c r="FY244" s="44">
        <v>21807</v>
      </c>
      <c r="FZ244" s="44">
        <v>205159</v>
      </c>
      <c r="GA244" s="44">
        <v>24464</v>
      </c>
      <c r="GB244" s="44"/>
      <c r="GC244" s="44">
        <v>60021</v>
      </c>
      <c r="GD244" s="44">
        <v>270306</v>
      </c>
      <c r="GE244" s="44">
        <v>198244</v>
      </c>
      <c r="GF244" s="44">
        <v>91181</v>
      </c>
      <c r="GG244" s="44">
        <v>672413</v>
      </c>
      <c r="GH244" s="44">
        <v>140313</v>
      </c>
      <c r="GI244" s="44">
        <v>79314</v>
      </c>
      <c r="GJ244" s="44">
        <v>112259</v>
      </c>
      <c r="GK244" s="44">
        <v>2584163</v>
      </c>
      <c r="GL244" s="44">
        <v>51414</v>
      </c>
      <c r="GM244" s="44">
        <v>314057</v>
      </c>
      <c r="GN244" s="44">
        <v>24173</v>
      </c>
      <c r="GO244" s="44">
        <v>20651</v>
      </c>
      <c r="GP244" s="44"/>
      <c r="GQ244" s="44">
        <v>22803</v>
      </c>
      <c r="GR244" s="44">
        <v>-143994</v>
      </c>
      <c r="GS244" s="44">
        <v>1567164</v>
      </c>
      <c r="GT244" s="44"/>
      <c r="GU244" s="21">
        <v>99494</v>
      </c>
      <c r="GV244" s="44"/>
      <c r="GW244" s="44">
        <v>4222666</v>
      </c>
      <c r="GX244" s="44"/>
      <c r="GY244" s="44">
        <v>5889324</v>
      </c>
      <c r="GZ244" s="44">
        <v>5084851</v>
      </c>
      <c r="HA244" s="44"/>
      <c r="HB244" s="44"/>
      <c r="HC244" s="44">
        <v>804473</v>
      </c>
      <c r="HD244" s="44">
        <v>5889324</v>
      </c>
      <c r="HE244" s="21">
        <v>132768</v>
      </c>
      <c r="HF244" s="21"/>
      <c r="HG244" s="21">
        <v>7951</v>
      </c>
      <c r="HH244" s="21"/>
      <c r="HI244" s="21">
        <v>0</v>
      </c>
      <c r="HJ244" s="44"/>
      <c r="HK244" s="21">
        <v>381119</v>
      </c>
      <c r="HL244" s="21">
        <v>75542</v>
      </c>
      <c r="HM244" s="21">
        <v>456661</v>
      </c>
      <c r="HN244" s="21">
        <v>-357167</v>
      </c>
      <c r="HO244" s="21"/>
      <c r="HP244" s="44"/>
      <c r="HQ244" s="47"/>
      <c r="HR244" s="47"/>
      <c r="HS244" s="47"/>
      <c r="HT244" s="47" t="s">
        <v>2836</v>
      </c>
      <c r="HU244" s="47">
        <v>-152545.53</v>
      </c>
      <c r="HV244" s="47">
        <v>2077</v>
      </c>
      <c r="HW244" s="47">
        <v>0</v>
      </c>
      <c r="HX244" s="47">
        <v>2025</v>
      </c>
      <c r="HY244" s="47">
        <v>21769</v>
      </c>
      <c r="HZ244" s="47">
        <v>41272</v>
      </c>
      <c r="IA244" s="47">
        <v>0</v>
      </c>
      <c r="IB244" s="47">
        <v>0</v>
      </c>
      <c r="IC244" s="47">
        <v>2466</v>
      </c>
      <c r="ID244">
        <v>6656</v>
      </c>
      <c r="IE244" s="47">
        <v>1912</v>
      </c>
      <c r="IF244">
        <v>7181</v>
      </c>
      <c r="IG244" s="47">
        <v>2177</v>
      </c>
      <c r="IH244" s="47">
        <v>13261</v>
      </c>
      <c r="II244">
        <v>3796</v>
      </c>
      <c r="IJ244">
        <v>2185</v>
      </c>
      <c r="IK244">
        <v>2057</v>
      </c>
      <c r="IL244">
        <v>13415</v>
      </c>
      <c r="IM244">
        <v>122249</v>
      </c>
      <c r="IN244">
        <v>0</v>
      </c>
      <c r="IO244">
        <v>0</v>
      </c>
      <c r="IP244">
        <v>0</v>
      </c>
      <c r="IQ244">
        <v>0</v>
      </c>
      <c r="IR244">
        <v>0</v>
      </c>
      <c r="IS244">
        <v>0</v>
      </c>
      <c r="IT244">
        <v>0</v>
      </c>
      <c r="IU244">
        <v>136684</v>
      </c>
      <c r="IV244">
        <v>0</v>
      </c>
      <c r="IW244">
        <v>103181</v>
      </c>
      <c r="IX244">
        <v>906520</v>
      </c>
      <c r="IY244">
        <v>955274</v>
      </c>
      <c r="IZ244">
        <v>0</v>
      </c>
      <c r="JA244">
        <v>0</v>
      </c>
      <c r="JB244">
        <v>133359</v>
      </c>
      <c r="JC244">
        <v>303988</v>
      </c>
      <c r="JD244">
        <v>63096</v>
      </c>
      <c r="JE244">
        <v>135793</v>
      </c>
      <c r="JF244">
        <v>47381</v>
      </c>
      <c r="JG244">
        <v>286903</v>
      </c>
      <c r="JH244">
        <v>109043</v>
      </c>
      <c r="JI244">
        <v>55745</v>
      </c>
      <c r="JJ244">
        <v>87787</v>
      </c>
      <c r="JK244">
        <v>577599</v>
      </c>
      <c r="JL244">
        <v>3902353</v>
      </c>
      <c r="JM244">
        <v>0</v>
      </c>
      <c r="JN244">
        <v>0</v>
      </c>
      <c r="JO244">
        <v>0</v>
      </c>
      <c r="JP244">
        <v>0</v>
      </c>
      <c r="JQ244">
        <v>0</v>
      </c>
      <c r="JR244">
        <v>0</v>
      </c>
      <c r="JS244">
        <v>0</v>
      </c>
      <c r="JT244"/>
      <c r="JU244"/>
      <c r="JV244"/>
      <c r="JW244"/>
      <c r="JX244"/>
      <c r="JY244">
        <v>6656</v>
      </c>
      <c r="JZ244"/>
      <c r="KA244"/>
      <c r="KB244"/>
      <c r="KC244"/>
      <c r="KD244"/>
      <c r="KE244">
        <v>303988</v>
      </c>
      <c r="KF244">
        <v>95</v>
      </c>
      <c r="KG244">
        <v>146</v>
      </c>
      <c r="KH244">
        <v>61</v>
      </c>
      <c r="KI244">
        <v>68</v>
      </c>
      <c r="KJ244">
        <v>107</v>
      </c>
      <c r="KK244">
        <v>40</v>
      </c>
      <c r="KL244">
        <v>34</v>
      </c>
      <c r="KM244">
        <v>47</v>
      </c>
      <c r="KN244">
        <v>24</v>
      </c>
      <c r="KO244">
        <v>1</v>
      </c>
      <c r="KP244">
        <v>0</v>
      </c>
      <c r="KQ244">
        <v>0</v>
      </c>
      <c r="KR244">
        <v>1</v>
      </c>
      <c r="KS244">
        <v>0</v>
      </c>
      <c r="KT244">
        <v>0</v>
      </c>
      <c r="KU244">
        <v>1</v>
      </c>
      <c r="KV244">
        <v>0</v>
      </c>
      <c r="KW244">
        <v>0</v>
      </c>
      <c r="KX244">
        <v>0</v>
      </c>
      <c r="KY244">
        <v>0</v>
      </c>
      <c r="KZ244">
        <v>0</v>
      </c>
      <c r="LA244">
        <v>0</v>
      </c>
      <c r="LB244">
        <v>0</v>
      </c>
      <c r="LC244">
        <v>0</v>
      </c>
      <c r="LD244">
        <v>1</v>
      </c>
      <c r="LE244">
        <v>0</v>
      </c>
      <c r="LF244">
        <v>0</v>
      </c>
      <c r="LG244">
        <v>0</v>
      </c>
      <c r="LH244">
        <v>0</v>
      </c>
    </row>
    <row r="245" spans="1:320" s="34" customFormat="1" ht="15" customHeight="1" x14ac:dyDescent="0.25">
      <c r="A245" s="45">
        <v>206190188</v>
      </c>
      <c r="B245" s="45" t="s">
        <v>1070</v>
      </c>
      <c r="C245" s="46">
        <v>45078</v>
      </c>
      <c r="D245" s="46">
        <v>45443</v>
      </c>
      <c r="E245" s="47">
        <v>366</v>
      </c>
      <c r="F245" s="45" t="s">
        <v>883</v>
      </c>
      <c r="G245" s="45" t="s">
        <v>884</v>
      </c>
      <c r="H245" s="45" t="s">
        <v>1030</v>
      </c>
      <c r="I245" s="45" t="s">
        <v>886</v>
      </c>
      <c r="J245" s="45" t="s">
        <v>887</v>
      </c>
      <c r="K245" s="45" t="s">
        <v>1031</v>
      </c>
      <c r="L245" s="45" t="s">
        <v>2794</v>
      </c>
      <c r="M245" s="45" t="s">
        <v>1071</v>
      </c>
      <c r="N245" s="45" t="s">
        <v>1072</v>
      </c>
      <c r="O245" s="45" t="s">
        <v>1073</v>
      </c>
      <c r="P245" s="45" t="s">
        <v>2797</v>
      </c>
      <c r="Q245" s="45" t="s">
        <v>3185</v>
      </c>
      <c r="R245" t="s">
        <v>1074</v>
      </c>
      <c r="S245" s="45" t="s">
        <v>884</v>
      </c>
      <c r="T245"/>
      <c r="U245" s="47">
        <v>99</v>
      </c>
      <c r="V245" s="47">
        <v>99</v>
      </c>
      <c r="W245" s="47" t="s">
        <v>894</v>
      </c>
      <c r="X245" s="47">
        <v>36234</v>
      </c>
      <c r="Y245" s="47">
        <v>35106</v>
      </c>
      <c r="Z245" s="48">
        <v>96.89</v>
      </c>
      <c r="AA245" s="44">
        <v>207</v>
      </c>
      <c r="AB245" s="44">
        <v>199</v>
      </c>
      <c r="AC245" s="44">
        <v>6327</v>
      </c>
      <c r="AD245" s="44"/>
      <c r="AE245" s="44">
        <v>2192</v>
      </c>
      <c r="AF245" s="44">
        <v>26383</v>
      </c>
      <c r="AG245" s="44"/>
      <c r="AH245" s="47"/>
      <c r="AI245" s="47">
        <v>12</v>
      </c>
      <c r="AJ245">
        <v>192</v>
      </c>
      <c r="AK245" t="s">
        <v>895</v>
      </c>
      <c r="AL245">
        <v>35106</v>
      </c>
      <c r="AM245"/>
      <c r="AN245"/>
      <c r="AO245"/>
      <c r="AP245"/>
      <c r="AQ245"/>
      <c r="AR245" s="44"/>
      <c r="AS245" s="44"/>
      <c r="AT245" s="44"/>
      <c r="AU245" s="44">
        <v>10531800</v>
      </c>
      <c r="AV245" s="44">
        <v>2587107</v>
      </c>
      <c r="AW245" s="44">
        <v>2215094</v>
      </c>
      <c r="AX245" s="44">
        <v>27336</v>
      </c>
      <c r="AY245" s="44">
        <v>10931149</v>
      </c>
      <c r="AZ245" s="21">
        <v>10926350</v>
      </c>
      <c r="BA245" s="21">
        <v>4799</v>
      </c>
      <c r="BB245" s="44">
        <v>-2</v>
      </c>
      <c r="BC245" s="44"/>
      <c r="BD245" s="44"/>
      <c r="BE245" s="44">
        <v>4797</v>
      </c>
      <c r="BF245" s="44">
        <v>1898100</v>
      </c>
      <c r="BG245" s="44"/>
      <c r="BH245" s="44">
        <v>657600</v>
      </c>
      <c r="BI245" s="21">
        <v>7914900</v>
      </c>
      <c r="BJ245" s="21"/>
      <c r="BK245" s="21"/>
      <c r="BL245" s="21">
        <v>3600</v>
      </c>
      <c r="BM245" s="21">
        <v>57600</v>
      </c>
      <c r="BN245" s="21">
        <v>10531800</v>
      </c>
      <c r="BO245" s="21"/>
      <c r="BP245" s="21"/>
      <c r="BQ245" s="44"/>
      <c r="BR245" s="21"/>
      <c r="BS245" s="44"/>
      <c r="BT245" s="21"/>
      <c r="BU245" s="44"/>
      <c r="BV245" s="21"/>
      <c r="BW245" s="44">
        <v>2523340</v>
      </c>
      <c r="BX245" s="21"/>
      <c r="BY245" s="21"/>
      <c r="BZ245" s="21"/>
      <c r="CA245" s="44"/>
      <c r="CB245" s="44"/>
      <c r="CC245" s="44">
        <v>63497</v>
      </c>
      <c r="CD245" s="44"/>
      <c r="CE245" s="44"/>
      <c r="CF245" s="44"/>
      <c r="CG245" s="44"/>
      <c r="CH245" s="44"/>
      <c r="CI245" s="21"/>
      <c r="CJ245" s="44"/>
      <c r="CK245" s="21">
        <v>270</v>
      </c>
      <c r="CL245" s="44"/>
      <c r="CM245" s="44">
        <v>495</v>
      </c>
      <c r="CN245" s="44">
        <v>0</v>
      </c>
      <c r="CO245" s="44">
        <v>805968</v>
      </c>
      <c r="CP245" s="44">
        <v>0</v>
      </c>
      <c r="CQ245" s="21">
        <v>737352</v>
      </c>
      <c r="CR245" s="44">
        <v>126378</v>
      </c>
      <c r="CS245" s="44">
        <v>885808</v>
      </c>
      <c r="CT245" s="44">
        <v>6904</v>
      </c>
      <c r="CU245" s="44"/>
      <c r="CV245" s="44">
        <v>24202</v>
      </c>
      <c r="CW245" s="21"/>
      <c r="CX245" s="21"/>
      <c r="CY245" s="21"/>
      <c r="CZ245" s="21"/>
      <c r="DA245" s="21"/>
      <c r="DB245" s="21"/>
      <c r="DC245" s="21"/>
      <c r="DD245" s="21"/>
      <c r="DE245" s="44"/>
      <c r="DF245" s="21"/>
      <c r="DG245" s="44"/>
      <c r="DH245" s="21"/>
      <c r="DI245" s="44"/>
      <c r="DJ245" s="44"/>
      <c r="DK245" s="44"/>
      <c r="DL245" s="44"/>
      <c r="DM245" s="21"/>
      <c r="DN245" s="44"/>
      <c r="DO245" s="44"/>
      <c r="DP245" s="44"/>
      <c r="DQ245" s="44"/>
      <c r="DR245" s="44"/>
      <c r="DS245" s="44"/>
      <c r="DT245" s="44"/>
      <c r="DU245" s="44"/>
      <c r="DV245" s="44"/>
      <c r="DW245" s="44"/>
      <c r="DX245" s="44"/>
      <c r="DY245" s="44"/>
      <c r="DZ245" s="44"/>
      <c r="EA245" s="44"/>
      <c r="EB245" s="21"/>
      <c r="EC245" s="44">
        <v>-622398</v>
      </c>
      <c r="ED245" s="44"/>
      <c r="EE245" s="21"/>
      <c r="EF245" s="44"/>
      <c r="EG245" s="21">
        <v>63497</v>
      </c>
      <c r="EH245" s="44"/>
      <c r="EI245" s="21">
        <v>2716125</v>
      </c>
      <c r="EJ245" s="44"/>
      <c r="EK245" s="44"/>
      <c r="EL245" s="21"/>
      <c r="EM245" s="44"/>
      <c r="EN245" s="44"/>
      <c r="EO245" s="44">
        <v>57870</v>
      </c>
      <c r="EP245" s="21"/>
      <c r="EQ245" s="21"/>
      <c r="ER245" s="21"/>
      <c r="ES245" s="21"/>
      <c r="ET245" s="44"/>
      <c r="EU245" s="21"/>
      <c r="EV245" s="44"/>
      <c r="EW245" s="21"/>
      <c r="EX245" s="44"/>
      <c r="EY245" s="44"/>
      <c r="EZ245" s="21"/>
      <c r="FA245" s="21"/>
      <c r="FB245" s="44"/>
      <c r="FC245" s="44"/>
      <c r="FD245" s="21"/>
      <c r="FE245" s="112"/>
      <c r="FF245" s="44"/>
      <c r="FG245" s="44">
        <v>6597571</v>
      </c>
      <c r="FH245" s="44">
        <v>847480</v>
      </c>
      <c r="FI245" s="44">
        <v>3481299</v>
      </c>
      <c r="FJ245" s="44">
        <v>68253</v>
      </c>
      <c r="FK245" s="44">
        <v>4364914</v>
      </c>
      <c r="FL245" s="44"/>
      <c r="FM245" s="44"/>
      <c r="FN245" s="44"/>
      <c r="FO245" s="44"/>
      <c r="FP245" s="44"/>
      <c r="FQ245" s="44"/>
      <c r="FR245" s="44"/>
      <c r="FS245" s="44"/>
      <c r="FT245" s="44"/>
      <c r="FU245" s="44"/>
      <c r="FV245" s="21">
        <v>202689</v>
      </c>
      <c r="FW245" s="44"/>
      <c r="FX245" s="44">
        <v>426693</v>
      </c>
      <c r="FY245" s="44">
        <v>210116</v>
      </c>
      <c r="FZ245" s="44">
        <v>114590</v>
      </c>
      <c r="GA245" s="44">
        <v>18104</v>
      </c>
      <c r="GB245" s="44"/>
      <c r="GC245" s="44">
        <v>9109</v>
      </c>
      <c r="GD245" s="44">
        <v>422522</v>
      </c>
      <c r="GE245" s="44">
        <v>596790</v>
      </c>
      <c r="GF245" s="44">
        <v>383859</v>
      </c>
      <c r="GG245" s="44">
        <v>737259</v>
      </c>
      <c r="GH245" s="44">
        <v>25198</v>
      </c>
      <c r="GI245" s="44">
        <v>202512</v>
      </c>
      <c r="GJ245" s="44">
        <v>109572</v>
      </c>
      <c r="GK245" s="44">
        <v>2945968</v>
      </c>
      <c r="GL245" s="44">
        <v>35232</v>
      </c>
      <c r="GM245" s="44">
        <v>13993</v>
      </c>
      <c r="GN245" s="44">
        <v>46521</v>
      </c>
      <c r="GO245" s="44">
        <v>60709</v>
      </c>
      <c r="GP245" s="44"/>
      <c r="GQ245" s="44"/>
      <c r="GR245" s="44"/>
      <c r="GS245" s="44">
        <v>3312639</v>
      </c>
      <c r="GT245" s="44"/>
      <c r="GU245" s="21">
        <v>1749178</v>
      </c>
      <c r="GV245" s="44"/>
      <c r="GW245" s="44">
        <v>9600</v>
      </c>
      <c r="GX245" s="44"/>
      <c r="GY245" s="44">
        <v>5071417</v>
      </c>
      <c r="GZ245" s="44">
        <v>2875054</v>
      </c>
      <c r="HA245" s="44"/>
      <c r="HB245" s="44"/>
      <c r="HC245" s="44">
        <v>2196363</v>
      </c>
      <c r="HD245" s="44">
        <v>5071417</v>
      </c>
      <c r="HE245" s="21"/>
      <c r="HF245" s="21"/>
      <c r="HG245" s="21"/>
      <c r="HH245" s="21"/>
      <c r="HI245" s="21">
        <v>1348643</v>
      </c>
      <c r="HJ245" s="44">
        <v>713585</v>
      </c>
      <c r="HK245" s="21"/>
      <c r="HL245" s="21">
        <v>2728044</v>
      </c>
      <c r="HM245" s="21">
        <v>4790272</v>
      </c>
      <c r="HN245" s="21">
        <v>-3041094</v>
      </c>
      <c r="HO245" s="21"/>
      <c r="HP245" s="44"/>
      <c r="HQ245" s="47"/>
      <c r="HR245" s="47"/>
      <c r="HS245" s="47"/>
      <c r="HT245" s="47" t="s">
        <v>1977</v>
      </c>
      <c r="HU245" s="47">
        <v>776264.58000000007</v>
      </c>
      <c r="HV245" s="47">
        <v>2080</v>
      </c>
      <c r="HW245" s="47">
        <v>0</v>
      </c>
      <c r="HX245" s="47">
        <v>1097</v>
      </c>
      <c r="HY245" s="47">
        <v>34502</v>
      </c>
      <c r="HZ245" s="47">
        <v>121610</v>
      </c>
      <c r="IA245" s="47">
        <v>0</v>
      </c>
      <c r="IB245" s="47">
        <v>0</v>
      </c>
      <c r="IC245" s="47">
        <v>0</v>
      </c>
      <c r="ID245">
        <v>36038</v>
      </c>
      <c r="IE245" s="47">
        <v>3663</v>
      </c>
      <c r="IF245">
        <v>28240</v>
      </c>
      <c r="IG245" s="47">
        <v>19373</v>
      </c>
      <c r="IH245" s="47">
        <v>21866</v>
      </c>
      <c r="II245">
        <v>693</v>
      </c>
      <c r="IJ245">
        <v>7384</v>
      </c>
      <c r="IK245">
        <v>2080</v>
      </c>
      <c r="IL245">
        <v>10433</v>
      </c>
      <c r="IM245">
        <v>289059</v>
      </c>
      <c r="IN245">
        <v>0</v>
      </c>
      <c r="IO245">
        <v>0</v>
      </c>
      <c r="IP245">
        <v>0</v>
      </c>
      <c r="IQ245">
        <v>0</v>
      </c>
      <c r="IR245">
        <v>0</v>
      </c>
      <c r="IS245">
        <v>0</v>
      </c>
      <c r="IT245">
        <v>0</v>
      </c>
      <c r="IU245">
        <v>131066</v>
      </c>
      <c r="IV245">
        <v>0</v>
      </c>
      <c r="IW245">
        <v>54340</v>
      </c>
      <c r="IX245">
        <v>860343</v>
      </c>
      <c r="IY245">
        <v>2623991</v>
      </c>
      <c r="IZ245">
        <v>0</v>
      </c>
      <c r="JA245">
        <v>0</v>
      </c>
      <c r="JB245">
        <v>0</v>
      </c>
      <c r="JC245">
        <v>734961</v>
      </c>
      <c r="JD245">
        <v>105251</v>
      </c>
      <c r="JE245">
        <v>471775</v>
      </c>
      <c r="JF245">
        <v>330950</v>
      </c>
      <c r="JG245">
        <v>398258</v>
      </c>
      <c r="JH245">
        <v>19328</v>
      </c>
      <c r="JI245">
        <v>164242</v>
      </c>
      <c r="JJ245">
        <v>96988</v>
      </c>
      <c r="JK245">
        <v>606078</v>
      </c>
      <c r="JL245">
        <v>6597571</v>
      </c>
      <c r="JM245">
        <v>0</v>
      </c>
      <c r="JN245">
        <v>0</v>
      </c>
      <c r="JO245">
        <v>0</v>
      </c>
      <c r="JP245">
        <v>0</v>
      </c>
      <c r="JQ245">
        <v>0</v>
      </c>
      <c r="JR245">
        <v>0</v>
      </c>
      <c r="JS245">
        <v>0</v>
      </c>
      <c r="JT245"/>
      <c r="JU245"/>
      <c r="JV245"/>
      <c r="JW245"/>
      <c r="JX245"/>
      <c r="JY245">
        <v>36038</v>
      </c>
      <c r="JZ245"/>
      <c r="KA245"/>
      <c r="KB245"/>
      <c r="KC245"/>
      <c r="KD245"/>
      <c r="KE245">
        <v>734961</v>
      </c>
      <c r="KF245">
        <v>149</v>
      </c>
      <c r="KG245">
        <v>207</v>
      </c>
      <c r="KH245">
        <v>113</v>
      </c>
      <c r="KI245">
        <v>89</v>
      </c>
      <c r="KJ245">
        <v>120</v>
      </c>
      <c r="KK245">
        <v>68</v>
      </c>
      <c r="KL245">
        <v>57</v>
      </c>
      <c r="KM245">
        <v>73</v>
      </c>
      <c r="KN245">
        <v>44</v>
      </c>
      <c r="KO245">
        <v>1</v>
      </c>
      <c r="KP245">
        <v>0</v>
      </c>
      <c r="KQ245">
        <v>0</v>
      </c>
      <c r="KR245">
        <v>0</v>
      </c>
      <c r="KS245">
        <v>1</v>
      </c>
      <c r="KT245">
        <v>0</v>
      </c>
      <c r="KU245">
        <v>1</v>
      </c>
      <c r="KV245">
        <v>0</v>
      </c>
      <c r="KW245">
        <v>0</v>
      </c>
      <c r="KX245">
        <v>0</v>
      </c>
      <c r="KY245">
        <v>0</v>
      </c>
      <c r="KZ245">
        <v>0</v>
      </c>
      <c r="LA245">
        <v>0</v>
      </c>
      <c r="LB245">
        <v>0</v>
      </c>
      <c r="LC245">
        <v>0</v>
      </c>
      <c r="LD245">
        <v>1</v>
      </c>
      <c r="LE245">
        <v>0</v>
      </c>
      <c r="LF245">
        <v>0</v>
      </c>
      <c r="LG245">
        <v>0</v>
      </c>
      <c r="LH245">
        <v>0</v>
      </c>
    </row>
    <row r="246" spans="1:320" s="34" customFormat="1" ht="15" customHeight="1" x14ac:dyDescent="0.25">
      <c r="A246" s="45">
        <v>206190189</v>
      </c>
      <c r="B246" s="45" t="s">
        <v>3186</v>
      </c>
      <c r="C246" s="46">
        <v>45292</v>
      </c>
      <c r="D246" s="46">
        <v>45657</v>
      </c>
      <c r="E246" s="47">
        <v>366</v>
      </c>
      <c r="F246" s="45" t="s">
        <v>883</v>
      </c>
      <c r="G246" s="45" t="s">
        <v>884</v>
      </c>
      <c r="H246" s="45" t="s">
        <v>1030</v>
      </c>
      <c r="I246" s="45" t="s">
        <v>886</v>
      </c>
      <c r="J246" s="45" t="s">
        <v>887</v>
      </c>
      <c r="K246" s="45" t="s">
        <v>1031</v>
      </c>
      <c r="L246" s="45" t="s">
        <v>2716</v>
      </c>
      <c r="M246" s="45" t="s">
        <v>3187</v>
      </c>
      <c r="N246" s="45" t="s">
        <v>3188</v>
      </c>
      <c r="O246" s="45" t="s">
        <v>1255</v>
      </c>
      <c r="P246" s="45" t="s">
        <v>3189</v>
      </c>
      <c r="Q246" s="45" t="s">
        <v>3190</v>
      </c>
      <c r="R246" t="s">
        <v>3191</v>
      </c>
      <c r="S246" s="45" t="s">
        <v>884</v>
      </c>
      <c r="T246"/>
      <c r="U246" s="47">
        <v>54</v>
      </c>
      <c r="V246" s="47">
        <v>54</v>
      </c>
      <c r="W246" s="47" t="s">
        <v>1728</v>
      </c>
      <c r="X246" s="47">
        <v>19764</v>
      </c>
      <c r="Y246" s="47">
        <v>14717</v>
      </c>
      <c r="Z246" s="48">
        <v>174.7</v>
      </c>
      <c r="AA246" s="44">
        <v>208</v>
      </c>
      <c r="AB246" s="44">
        <v>200</v>
      </c>
      <c r="AC246" s="44">
        <v>7151</v>
      </c>
      <c r="AD246" s="44"/>
      <c r="AE246" s="44">
        <v>266</v>
      </c>
      <c r="AF246" s="44">
        <v>5732</v>
      </c>
      <c r="AG246" s="44">
        <v>1300</v>
      </c>
      <c r="AH246" s="47"/>
      <c r="AI246" s="47">
        <v>45</v>
      </c>
      <c r="AJ246">
        <v>223</v>
      </c>
      <c r="AK246" t="s">
        <v>895</v>
      </c>
      <c r="AL246">
        <v>14717</v>
      </c>
      <c r="AM246"/>
      <c r="AN246"/>
      <c r="AO246"/>
      <c r="AP246"/>
      <c r="AQ246"/>
      <c r="AR246" s="44"/>
      <c r="AS246" s="44"/>
      <c r="AT246" s="44"/>
      <c r="AU246" s="44">
        <v>5148904</v>
      </c>
      <c r="AV246" s="44">
        <v>4797266</v>
      </c>
      <c r="AW246" s="44">
        <v>385594</v>
      </c>
      <c r="AX246" s="44">
        <v>28254</v>
      </c>
      <c r="AY246" s="44">
        <v>9588830</v>
      </c>
      <c r="AZ246" s="21">
        <v>9159731</v>
      </c>
      <c r="BA246" s="21">
        <v>429099</v>
      </c>
      <c r="BB246" s="44"/>
      <c r="BC246" s="44"/>
      <c r="BD246" s="44"/>
      <c r="BE246" s="44">
        <v>429099</v>
      </c>
      <c r="BF246" s="44">
        <v>2502850</v>
      </c>
      <c r="BG246" s="44"/>
      <c r="BH246" s="44">
        <v>92541</v>
      </c>
      <c r="BI246" s="21">
        <v>2006200</v>
      </c>
      <c r="BJ246" s="21">
        <v>452535</v>
      </c>
      <c r="BK246" s="21"/>
      <c r="BL246" s="21">
        <v>16750</v>
      </c>
      <c r="BM246" s="21">
        <v>78028</v>
      </c>
      <c r="BN246" s="21">
        <v>5148904</v>
      </c>
      <c r="BO246" s="21"/>
      <c r="BP246" s="21"/>
      <c r="BQ246" s="44"/>
      <c r="BR246" s="21"/>
      <c r="BS246" s="44"/>
      <c r="BT246" s="21"/>
      <c r="BU246" s="44"/>
      <c r="BV246" s="21"/>
      <c r="BW246" s="44">
        <v>4068013</v>
      </c>
      <c r="BX246" s="21"/>
      <c r="BY246" s="21"/>
      <c r="BZ246" s="21"/>
      <c r="CA246" s="44">
        <v>46074</v>
      </c>
      <c r="CB246" s="44"/>
      <c r="CC246" s="44">
        <v>4978</v>
      </c>
      <c r="CD246" s="44"/>
      <c r="CE246" s="44">
        <v>674238</v>
      </c>
      <c r="CF246" s="44"/>
      <c r="CG246" s="44"/>
      <c r="CH246" s="44"/>
      <c r="CI246" s="21">
        <v>3393</v>
      </c>
      <c r="CJ246" s="44"/>
      <c r="CK246" s="21">
        <v>570</v>
      </c>
      <c r="CL246" s="44"/>
      <c r="CM246" s="44">
        <v>13041</v>
      </c>
      <c r="CN246" s="44">
        <v>83394</v>
      </c>
      <c r="CO246" s="44">
        <v>2007724</v>
      </c>
      <c r="CP246" s="44">
        <v>0</v>
      </c>
      <c r="CQ246" s="21">
        <v>1854376</v>
      </c>
      <c r="CR246" s="44">
        <v>160389</v>
      </c>
      <c r="CS246" s="44">
        <v>566743</v>
      </c>
      <c r="CT246" s="44">
        <v>43132</v>
      </c>
      <c r="CU246" s="44"/>
      <c r="CV246" s="44">
        <v>68467</v>
      </c>
      <c r="CW246" s="21"/>
      <c r="CX246" s="21"/>
      <c r="CY246" s="21"/>
      <c r="CZ246" s="21"/>
      <c r="DA246" s="21"/>
      <c r="DB246" s="21"/>
      <c r="DC246" s="21"/>
      <c r="DD246" s="21"/>
      <c r="DE246" s="44"/>
      <c r="DF246" s="21"/>
      <c r="DG246" s="44"/>
      <c r="DH246" s="21"/>
      <c r="DI246" s="44"/>
      <c r="DJ246" s="44"/>
      <c r="DK246" s="44"/>
      <c r="DL246" s="44"/>
      <c r="DM246" s="21"/>
      <c r="DN246" s="44"/>
      <c r="DO246" s="44"/>
      <c r="DP246" s="44"/>
      <c r="DQ246" s="44"/>
      <c r="DR246" s="44"/>
      <c r="DS246" s="44"/>
      <c r="DT246" s="44"/>
      <c r="DU246" s="44"/>
      <c r="DV246" s="44"/>
      <c r="DW246" s="44"/>
      <c r="DX246" s="44"/>
      <c r="DY246" s="44"/>
      <c r="DZ246" s="44"/>
      <c r="EA246" s="44"/>
      <c r="EB246" s="21"/>
      <c r="EC246" s="44">
        <v>-177068</v>
      </c>
      <c r="ED246" s="44"/>
      <c r="EE246" s="21"/>
      <c r="EF246" s="44"/>
      <c r="EG246" s="21">
        <v>82613</v>
      </c>
      <c r="EH246" s="44"/>
      <c r="EI246" s="21">
        <v>70041</v>
      </c>
      <c r="EJ246" s="44"/>
      <c r="EK246" s="44">
        <v>405810</v>
      </c>
      <c r="EL246" s="21"/>
      <c r="EM246" s="44"/>
      <c r="EN246" s="44"/>
      <c r="EO246" s="44">
        <v>4198</v>
      </c>
      <c r="EP246" s="21"/>
      <c r="EQ246" s="21"/>
      <c r="ER246" s="21"/>
      <c r="ES246" s="21"/>
      <c r="ET246" s="44"/>
      <c r="EU246" s="21"/>
      <c r="EV246" s="44"/>
      <c r="EW246" s="21"/>
      <c r="EX246" s="44"/>
      <c r="EY246" s="44"/>
      <c r="EZ246" s="21"/>
      <c r="FA246" s="21"/>
      <c r="FB246" s="44"/>
      <c r="FC246" s="44"/>
      <c r="FD246" s="21"/>
      <c r="FE246" s="112"/>
      <c r="FF246" s="44"/>
      <c r="FG246" s="44">
        <v>3790079</v>
      </c>
      <c r="FH246" s="44">
        <v>1040378</v>
      </c>
      <c r="FI246" s="44">
        <v>4329274</v>
      </c>
      <c r="FJ246" s="44">
        <v>108023</v>
      </c>
      <c r="FK246" s="44">
        <v>2748352</v>
      </c>
      <c r="FL246" s="44"/>
      <c r="FM246" s="44"/>
      <c r="FN246" s="44"/>
      <c r="FO246" s="44"/>
      <c r="FP246" s="44"/>
      <c r="FQ246" s="44"/>
      <c r="FR246" s="44"/>
      <c r="FS246" s="44"/>
      <c r="FT246" s="44">
        <v>37594</v>
      </c>
      <c r="FU246" s="44">
        <v>59823</v>
      </c>
      <c r="FV246" s="21">
        <v>339694</v>
      </c>
      <c r="FW246" s="44"/>
      <c r="FX246" s="44">
        <v>309019</v>
      </c>
      <c r="FY246" s="44">
        <v>81415</v>
      </c>
      <c r="FZ246" s="44">
        <v>302212</v>
      </c>
      <c r="GA246" s="44">
        <v>24900</v>
      </c>
      <c r="GB246" s="44"/>
      <c r="GC246" s="44">
        <v>39255</v>
      </c>
      <c r="GD246" s="44">
        <v>283122</v>
      </c>
      <c r="GE246" s="44">
        <v>310829</v>
      </c>
      <c r="GF246" s="44">
        <v>15232</v>
      </c>
      <c r="GG246" s="44">
        <v>524995</v>
      </c>
      <c r="GH246" s="44">
        <v>63534</v>
      </c>
      <c r="GI246" s="44">
        <v>103703</v>
      </c>
      <c r="GJ246" s="44">
        <v>129587</v>
      </c>
      <c r="GK246" s="44">
        <v>2732638</v>
      </c>
      <c r="GL246" s="44">
        <v>27918</v>
      </c>
      <c r="GM246" s="44">
        <v>640555</v>
      </c>
      <c r="GN246" s="44">
        <v>76290</v>
      </c>
      <c r="GO246" s="44">
        <v>12005</v>
      </c>
      <c r="GP246" s="44"/>
      <c r="GQ246" s="44"/>
      <c r="GR246" s="44">
        <v>297059</v>
      </c>
      <c r="GS246" s="44">
        <v>2272165</v>
      </c>
      <c r="GT246" s="44"/>
      <c r="GU246" s="21">
        <v>48753</v>
      </c>
      <c r="GV246" s="44"/>
      <c r="GW246" s="44">
        <v>3399145</v>
      </c>
      <c r="GX246" s="44">
        <v>909785</v>
      </c>
      <c r="GY246" s="44">
        <v>6629848</v>
      </c>
      <c r="GZ246" s="44">
        <v>3394801</v>
      </c>
      <c r="HA246" s="44"/>
      <c r="HB246" s="44"/>
      <c r="HC246" s="44">
        <v>3235047</v>
      </c>
      <c r="HD246" s="44">
        <v>6629848</v>
      </c>
      <c r="HE246" s="21"/>
      <c r="HF246" s="21"/>
      <c r="HG246" s="21"/>
      <c r="HH246" s="21"/>
      <c r="HI246" s="21">
        <v>0</v>
      </c>
      <c r="HJ246" s="44"/>
      <c r="HK246" s="21">
        <v>61953</v>
      </c>
      <c r="HL246" s="21">
        <v>118561</v>
      </c>
      <c r="HM246" s="21">
        <v>180514</v>
      </c>
      <c r="HN246" s="21">
        <v>-131761</v>
      </c>
      <c r="HO246" s="21"/>
      <c r="HP246" s="44"/>
      <c r="HQ246" s="47"/>
      <c r="HR246" s="47"/>
      <c r="HS246" s="47"/>
      <c r="HT246" s="47" t="s">
        <v>2218</v>
      </c>
      <c r="HU246" s="47">
        <v>950544.28000000014</v>
      </c>
      <c r="HV246" s="47">
        <v>2307</v>
      </c>
      <c r="HW246" s="47">
        <v>0</v>
      </c>
      <c r="HX246" s="47">
        <v>4067</v>
      </c>
      <c r="HY246" s="47">
        <v>25037</v>
      </c>
      <c r="HZ246" s="47">
        <v>44568</v>
      </c>
      <c r="IA246" s="47">
        <v>0</v>
      </c>
      <c r="IB246" s="47">
        <v>0</v>
      </c>
      <c r="IC246" s="47">
        <v>0</v>
      </c>
      <c r="ID246">
        <v>6865</v>
      </c>
      <c r="IE246" s="47">
        <v>4138</v>
      </c>
      <c r="IF246">
        <v>12393</v>
      </c>
      <c r="IG246" s="47"/>
      <c r="IH246" s="47">
        <v>14496</v>
      </c>
      <c r="II246">
        <v>1917</v>
      </c>
      <c r="IJ246">
        <v>3549</v>
      </c>
      <c r="IK246">
        <v>2243</v>
      </c>
      <c r="IL246">
        <v>16150</v>
      </c>
      <c r="IM246">
        <v>137730</v>
      </c>
      <c r="IN246">
        <v>0</v>
      </c>
      <c r="IO246">
        <v>0</v>
      </c>
      <c r="IP246">
        <v>0</v>
      </c>
      <c r="IQ246">
        <v>0</v>
      </c>
      <c r="IR246">
        <v>0</v>
      </c>
      <c r="IS246">
        <v>0</v>
      </c>
      <c r="IT246">
        <v>0</v>
      </c>
      <c r="IU246">
        <v>162491</v>
      </c>
      <c r="IV246">
        <v>0</v>
      </c>
      <c r="IW246">
        <v>177902</v>
      </c>
      <c r="IX246">
        <v>879815</v>
      </c>
      <c r="IY246">
        <v>870867</v>
      </c>
      <c r="IZ246">
        <v>0</v>
      </c>
      <c r="JA246">
        <v>0</v>
      </c>
      <c r="JB246">
        <v>0</v>
      </c>
      <c r="JC246">
        <v>322298</v>
      </c>
      <c r="JD246">
        <v>101263</v>
      </c>
      <c r="JE246">
        <v>200648</v>
      </c>
      <c r="JF246"/>
      <c r="JG246">
        <v>239611</v>
      </c>
      <c r="JH246">
        <v>46150</v>
      </c>
      <c r="JI246">
        <v>70276</v>
      </c>
      <c r="JJ246">
        <v>105496</v>
      </c>
      <c r="JK246">
        <v>613262</v>
      </c>
      <c r="JL246">
        <v>3790079</v>
      </c>
      <c r="JM246">
        <v>0</v>
      </c>
      <c r="JN246">
        <v>0</v>
      </c>
      <c r="JO246">
        <v>0</v>
      </c>
      <c r="JP246">
        <v>0</v>
      </c>
      <c r="JQ246">
        <v>0</v>
      </c>
      <c r="JR246">
        <v>0</v>
      </c>
      <c r="JS246">
        <v>0</v>
      </c>
      <c r="JT246"/>
      <c r="JU246"/>
      <c r="JV246"/>
      <c r="JW246"/>
      <c r="JX246"/>
      <c r="JY246">
        <v>6865</v>
      </c>
      <c r="JZ246"/>
      <c r="KA246"/>
      <c r="KB246"/>
      <c r="KC246"/>
      <c r="KD246"/>
      <c r="KE246">
        <v>322298</v>
      </c>
      <c r="KF246">
        <v>88</v>
      </c>
      <c r="KG246">
        <v>122</v>
      </c>
      <c r="KH246">
        <v>58</v>
      </c>
      <c r="KI246">
        <v>55</v>
      </c>
      <c r="KJ246">
        <v>79</v>
      </c>
      <c r="KK246">
        <v>33</v>
      </c>
      <c r="KL246">
        <v>34</v>
      </c>
      <c r="KM246">
        <v>47</v>
      </c>
      <c r="KN246">
        <v>22</v>
      </c>
      <c r="KO246">
        <v>1</v>
      </c>
      <c r="KP246">
        <v>0</v>
      </c>
      <c r="KQ246">
        <v>0</v>
      </c>
      <c r="KR246">
        <v>1</v>
      </c>
      <c r="KS246">
        <v>0</v>
      </c>
      <c r="KT246">
        <v>0</v>
      </c>
      <c r="KU246">
        <v>1</v>
      </c>
      <c r="KV246">
        <v>0</v>
      </c>
      <c r="KW246">
        <v>0</v>
      </c>
      <c r="KX246">
        <v>0</v>
      </c>
      <c r="KY246">
        <v>0</v>
      </c>
      <c r="KZ246">
        <v>0</v>
      </c>
      <c r="LA246">
        <v>0</v>
      </c>
      <c r="LB246">
        <v>0</v>
      </c>
      <c r="LC246">
        <v>0</v>
      </c>
      <c r="LD246">
        <v>1</v>
      </c>
      <c r="LE246">
        <v>0</v>
      </c>
      <c r="LF246">
        <v>0</v>
      </c>
      <c r="LG246">
        <v>0</v>
      </c>
      <c r="LH246">
        <v>0</v>
      </c>
    </row>
    <row r="247" spans="1:320" s="34" customFormat="1" ht="15" customHeight="1" x14ac:dyDescent="0.25">
      <c r="A247" s="45">
        <v>206190190</v>
      </c>
      <c r="B247" s="45" t="s">
        <v>3192</v>
      </c>
      <c r="C247" s="46">
        <v>45292</v>
      </c>
      <c r="D247" s="46">
        <v>45657</v>
      </c>
      <c r="E247" s="47">
        <v>366</v>
      </c>
      <c r="F247" s="45" t="s">
        <v>883</v>
      </c>
      <c r="G247" s="45" t="s">
        <v>884</v>
      </c>
      <c r="H247" s="45" t="s">
        <v>1030</v>
      </c>
      <c r="I247" s="45" t="s">
        <v>886</v>
      </c>
      <c r="J247" s="45" t="s">
        <v>887</v>
      </c>
      <c r="K247" s="45" t="s">
        <v>1031</v>
      </c>
      <c r="L247" s="45" t="s">
        <v>2724</v>
      </c>
      <c r="M247" s="45" t="s">
        <v>3193</v>
      </c>
      <c r="N247" s="45" t="s">
        <v>3194</v>
      </c>
      <c r="O247" s="45" t="s">
        <v>1045</v>
      </c>
      <c r="P247" s="45" t="s">
        <v>3195</v>
      </c>
      <c r="Q247" s="45" t="s">
        <v>3196</v>
      </c>
      <c r="R247" t="s">
        <v>3197</v>
      </c>
      <c r="S247" s="45" t="s">
        <v>893</v>
      </c>
      <c r="T247"/>
      <c r="U247" s="47">
        <v>196</v>
      </c>
      <c r="V247" s="47">
        <v>196</v>
      </c>
      <c r="W247" s="47" t="s">
        <v>913</v>
      </c>
      <c r="X247" s="47">
        <v>71736</v>
      </c>
      <c r="Y247" s="47">
        <v>69931</v>
      </c>
      <c r="Z247" s="48">
        <v>224.4</v>
      </c>
      <c r="AA247" s="44">
        <v>168</v>
      </c>
      <c r="AB247" s="44">
        <v>164</v>
      </c>
      <c r="AC247" s="44">
        <v>9527</v>
      </c>
      <c r="AD247" s="44"/>
      <c r="AE247" s="44">
        <v>1948</v>
      </c>
      <c r="AF247" s="44">
        <v>57578</v>
      </c>
      <c r="AG247" s="44"/>
      <c r="AH247" s="47">
        <v>314</v>
      </c>
      <c r="AI247" s="47"/>
      <c r="AJ247">
        <v>564</v>
      </c>
      <c r="AK247" t="s">
        <v>914</v>
      </c>
      <c r="AL247">
        <v>57167</v>
      </c>
      <c r="AM247"/>
      <c r="AN247"/>
      <c r="AO247"/>
      <c r="AP247">
        <v>12764</v>
      </c>
      <c r="AQ247"/>
      <c r="AR247" s="44"/>
      <c r="AS247" s="44"/>
      <c r="AT247" s="44"/>
      <c r="AU247" s="44">
        <v>26404000</v>
      </c>
      <c r="AV247" s="44">
        <v>8269061</v>
      </c>
      <c r="AW247" s="44">
        <v>7624854</v>
      </c>
      <c r="AX247" s="44">
        <v>122559</v>
      </c>
      <c r="AY247" s="44">
        <v>27170766</v>
      </c>
      <c r="AZ247" s="21">
        <v>25100640</v>
      </c>
      <c r="BA247" s="21">
        <v>2070126</v>
      </c>
      <c r="BB247" s="44">
        <v>3</v>
      </c>
      <c r="BC247" s="44"/>
      <c r="BD247" s="44"/>
      <c r="BE247" s="44">
        <v>2070129</v>
      </c>
      <c r="BF247" s="44">
        <v>3071450</v>
      </c>
      <c r="BG247" s="44"/>
      <c r="BH247" s="44">
        <v>674925</v>
      </c>
      <c r="BI247" s="21">
        <v>22273100</v>
      </c>
      <c r="BJ247" s="21"/>
      <c r="BK247" s="21">
        <v>215325</v>
      </c>
      <c r="BL247" s="21"/>
      <c r="BM247" s="21">
        <v>169200</v>
      </c>
      <c r="BN247" s="21">
        <v>17150100</v>
      </c>
      <c r="BO247" s="21"/>
      <c r="BP247" s="21"/>
      <c r="BQ247" s="44"/>
      <c r="BR247" s="21">
        <v>9253900</v>
      </c>
      <c r="BS247" s="44"/>
      <c r="BT247" s="21"/>
      <c r="BU247" s="44"/>
      <c r="BV247" s="21"/>
      <c r="BW247" s="44">
        <v>7798753</v>
      </c>
      <c r="BX247" s="21"/>
      <c r="BY247" s="21"/>
      <c r="BZ247" s="21"/>
      <c r="CA247" s="44">
        <v>218082</v>
      </c>
      <c r="CB247" s="44"/>
      <c r="CC247" s="44"/>
      <c r="CD247" s="44"/>
      <c r="CE247" s="44"/>
      <c r="CF247" s="44"/>
      <c r="CG247" s="44">
        <v>232642</v>
      </c>
      <c r="CH247" s="44"/>
      <c r="CI247" s="21">
        <v>19584</v>
      </c>
      <c r="CJ247" s="44"/>
      <c r="CK247" s="21"/>
      <c r="CL247" s="44"/>
      <c r="CM247" s="44">
        <v>115437</v>
      </c>
      <c r="CN247" s="44">
        <v>17232</v>
      </c>
      <c r="CO247" s="44">
        <v>2923141</v>
      </c>
      <c r="CP247" s="44">
        <v>0</v>
      </c>
      <c r="CQ247" s="21">
        <v>2639114</v>
      </c>
      <c r="CR247" s="44">
        <v>533005</v>
      </c>
      <c r="CS247" s="44">
        <v>1919449</v>
      </c>
      <c r="CT247" s="44">
        <v>97854</v>
      </c>
      <c r="CU247" s="44"/>
      <c r="CV247" s="44">
        <v>23829</v>
      </c>
      <c r="CW247" s="21"/>
      <c r="CX247" s="21"/>
      <c r="CY247" s="21"/>
      <c r="CZ247" s="21"/>
      <c r="DA247" s="21"/>
      <c r="DB247" s="21"/>
      <c r="DC247" s="21"/>
      <c r="DD247" s="21"/>
      <c r="DE247" s="44"/>
      <c r="DF247" s="21"/>
      <c r="DG247" s="44"/>
      <c r="DH247" s="21"/>
      <c r="DI247" s="44"/>
      <c r="DJ247" s="44"/>
      <c r="DK247" s="44"/>
      <c r="DL247" s="44"/>
      <c r="DM247" s="21"/>
      <c r="DN247" s="44"/>
      <c r="DO247" s="44"/>
      <c r="DP247" s="44"/>
      <c r="DQ247" s="44"/>
      <c r="DR247" s="44"/>
      <c r="DS247" s="44"/>
      <c r="DT247" s="44"/>
      <c r="DU247" s="44"/>
      <c r="DV247" s="44"/>
      <c r="DW247" s="44"/>
      <c r="DX247" s="44"/>
      <c r="DY247" s="44"/>
      <c r="DZ247" s="44"/>
      <c r="EA247" s="44"/>
      <c r="EB247" s="21"/>
      <c r="EC247" s="44">
        <v>3014197</v>
      </c>
      <c r="ED247" s="44"/>
      <c r="EE247" s="21"/>
      <c r="EF247" s="44"/>
      <c r="EG247" s="21">
        <v>336768</v>
      </c>
      <c r="EH247" s="44"/>
      <c r="EI247" s="21">
        <v>3954566</v>
      </c>
      <c r="EJ247" s="44"/>
      <c r="EK247" s="44"/>
      <c r="EL247" s="21"/>
      <c r="EM247" s="44">
        <v>286372</v>
      </c>
      <c r="EN247" s="44"/>
      <c r="EO247" s="44">
        <v>32951</v>
      </c>
      <c r="EP247" s="21"/>
      <c r="EQ247" s="21"/>
      <c r="ER247" s="21"/>
      <c r="ES247" s="21"/>
      <c r="ET247" s="44"/>
      <c r="EU247" s="21"/>
      <c r="EV247" s="44"/>
      <c r="EW247" s="21"/>
      <c r="EX247" s="44"/>
      <c r="EY247" s="44"/>
      <c r="EZ247" s="21"/>
      <c r="FA247" s="21"/>
      <c r="FB247" s="44"/>
      <c r="FC247" s="44"/>
      <c r="FD247" s="21"/>
      <c r="FE247" s="112"/>
      <c r="FF247" s="44"/>
      <c r="FG247" s="44">
        <v>12082105</v>
      </c>
      <c r="FH247" s="44">
        <v>2945227</v>
      </c>
      <c r="FI247" s="44">
        <v>10073308</v>
      </c>
      <c r="FJ247" s="44">
        <v>645628</v>
      </c>
      <c r="FK247" s="44">
        <v>8270660</v>
      </c>
      <c r="FL247" s="44"/>
      <c r="FM247" s="44"/>
      <c r="FN247" s="44"/>
      <c r="FO247" s="44">
        <v>4813724</v>
      </c>
      <c r="FP247" s="44"/>
      <c r="FQ247" s="44"/>
      <c r="FR247" s="44"/>
      <c r="FS247" s="44"/>
      <c r="FT247" s="44">
        <v>100</v>
      </c>
      <c r="FU247" s="44"/>
      <c r="FV247" s="21">
        <v>615024</v>
      </c>
      <c r="FW247" s="44"/>
      <c r="FX247" s="44">
        <v>545888</v>
      </c>
      <c r="FY247" s="44">
        <v>100999</v>
      </c>
      <c r="FZ247" s="44">
        <v>252817</v>
      </c>
      <c r="GA247" s="44">
        <v>54061</v>
      </c>
      <c r="GB247" s="44"/>
      <c r="GC247" s="44">
        <v>30756</v>
      </c>
      <c r="GD247" s="44">
        <v>772839</v>
      </c>
      <c r="GE247" s="44">
        <v>423479</v>
      </c>
      <c r="GF247" s="44">
        <v>333063</v>
      </c>
      <c r="GG247" s="44">
        <v>1545965</v>
      </c>
      <c r="GH247" s="44">
        <v>259008</v>
      </c>
      <c r="GI247" s="44">
        <v>372203</v>
      </c>
      <c r="GJ247" s="44">
        <v>63157</v>
      </c>
      <c r="GK247" s="44">
        <v>5303328</v>
      </c>
      <c r="GL247" s="44">
        <v>27457</v>
      </c>
      <c r="GM247" s="44">
        <v>1176000</v>
      </c>
      <c r="GN247" s="44">
        <v>68585</v>
      </c>
      <c r="GO247" s="44">
        <v>18727</v>
      </c>
      <c r="GP247" s="44"/>
      <c r="GQ247" s="44"/>
      <c r="GR247" s="44">
        <v>52800</v>
      </c>
      <c r="GS247" s="44">
        <v>5784018</v>
      </c>
      <c r="GT247" s="44"/>
      <c r="GU247" s="21">
        <v>498729</v>
      </c>
      <c r="GV247" s="44">
        <v>70797</v>
      </c>
      <c r="GW247" s="44">
        <v>13866</v>
      </c>
      <c r="GX247" s="44"/>
      <c r="GY247" s="44">
        <v>6367410</v>
      </c>
      <c r="GZ247" s="44">
        <v>3172573</v>
      </c>
      <c r="HA247" s="44"/>
      <c r="HB247" s="44"/>
      <c r="HC247" s="44">
        <v>3194837</v>
      </c>
      <c r="HD247" s="44">
        <v>6367410</v>
      </c>
      <c r="HE247" s="21"/>
      <c r="HF247" s="21">
        <v>13866</v>
      </c>
      <c r="HG247" s="21">
        <v>12310</v>
      </c>
      <c r="HH247" s="21"/>
      <c r="HI247" s="21">
        <v>0</v>
      </c>
      <c r="HJ247" s="44"/>
      <c r="HK247" s="21">
        <v>1124082</v>
      </c>
      <c r="HL247" s="21">
        <v>1957503</v>
      </c>
      <c r="HM247" s="21">
        <v>3081585</v>
      </c>
      <c r="HN247" s="21">
        <v>-2582856</v>
      </c>
      <c r="HO247" s="21"/>
      <c r="HP247" s="44"/>
      <c r="HQ247" s="47"/>
      <c r="HR247" s="47"/>
      <c r="HS247" s="47"/>
      <c r="HT247" s="47" t="s">
        <v>3198</v>
      </c>
      <c r="HU247" s="47">
        <v>3902264.79</v>
      </c>
      <c r="HV247" s="47">
        <v>4211</v>
      </c>
      <c r="HW247" s="47">
        <v>0</v>
      </c>
      <c r="HX247" s="47">
        <v>22532</v>
      </c>
      <c r="HY247" s="47">
        <v>88760</v>
      </c>
      <c r="HZ247" s="47">
        <v>166441</v>
      </c>
      <c r="IA247" s="47">
        <v>20931</v>
      </c>
      <c r="IB247" s="47">
        <v>0</v>
      </c>
      <c r="IC247" s="47">
        <v>10530</v>
      </c>
      <c r="ID247"/>
      <c r="IE247" s="47">
        <v>5191</v>
      </c>
      <c r="IF247"/>
      <c r="IG247" s="47"/>
      <c r="IH247" s="47">
        <v>35784</v>
      </c>
      <c r="II247">
        <v>7899</v>
      </c>
      <c r="IJ247">
        <v>15659</v>
      </c>
      <c r="IK247">
        <v>1036</v>
      </c>
      <c r="IL247">
        <v>19920</v>
      </c>
      <c r="IM247">
        <v>398894</v>
      </c>
      <c r="IN247">
        <v>0</v>
      </c>
      <c r="IO247">
        <v>0</v>
      </c>
      <c r="IP247">
        <v>0</v>
      </c>
      <c r="IQ247">
        <v>0</v>
      </c>
      <c r="IR247">
        <v>0</v>
      </c>
      <c r="IS247">
        <v>0</v>
      </c>
      <c r="IT247">
        <v>0</v>
      </c>
      <c r="IU247">
        <v>282372</v>
      </c>
      <c r="IV247">
        <v>0</v>
      </c>
      <c r="IW247">
        <v>1221492</v>
      </c>
      <c r="IX247">
        <v>3342498</v>
      </c>
      <c r="IY247">
        <v>3865108</v>
      </c>
      <c r="IZ247">
        <v>782646</v>
      </c>
      <c r="JA247">
        <v>0</v>
      </c>
      <c r="JB247">
        <v>442896</v>
      </c>
      <c r="JC247"/>
      <c r="JD247">
        <v>127150</v>
      </c>
      <c r="JE247"/>
      <c r="JF247"/>
      <c r="JG247">
        <v>701805</v>
      </c>
      <c r="JH247">
        <v>208245</v>
      </c>
      <c r="JI247">
        <v>292734</v>
      </c>
      <c r="JJ247">
        <v>47028</v>
      </c>
      <c r="JK247">
        <v>768131</v>
      </c>
      <c r="JL247">
        <v>12082105</v>
      </c>
      <c r="JM247">
        <v>0</v>
      </c>
      <c r="JN247">
        <v>0</v>
      </c>
      <c r="JO247">
        <v>0</v>
      </c>
      <c r="JP247">
        <v>0</v>
      </c>
      <c r="JQ247">
        <v>0</v>
      </c>
      <c r="JR247">
        <v>0</v>
      </c>
      <c r="JS247">
        <v>0</v>
      </c>
      <c r="JT247"/>
      <c r="JU247"/>
      <c r="JV247"/>
      <c r="JW247"/>
      <c r="JX247"/>
      <c r="JY247"/>
      <c r="JZ247"/>
      <c r="KA247"/>
      <c r="KB247"/>
      <c r="KC247"/>
      <c r="KD247"/>
      <c r="KE247"/>
      <c r="KF247">
        <v>274</v>
      </c>
      <c r="KG247">
        <v>432</v>
      </c>
      <c r="KH247">
        <v>191</v>
      </c>
      <c r="KI247">
        <v>181</v>
      </c>
      <c r="KJ247">
        <v>295</v>
      </c>
      <c r="KK247">
        <v>127</v>
      </c>
      <c r="KL247">
        <v>103</v>
      </c>
      <c r="KM247">
        <v>171</v>
      </c>
      <c r="KN247">
        <v>71</v>
      </c>
      <c r="KO247">
        <v>1</v>
      </c>
      <c r="KP247">
        <v>0</v>
      </c>
      <c r="KQ247">
        <v>0</v>
      </c>
      <c r="KR247">
        <v>0</v>
      </c>
      <c r="KS247">
        <v>0</v>
      </c>
      <c r="KT247">
        <v>1</v>
      </c>
      <c r="KU247">
        <v>1</v>
      </c>
      <c r="KV247">
        <v>0</v>
      </c>
      <c r="KW247">
        <v>0</v>
      </c>
      <c r="KX247">
        <v>0</v>
      </c>
      <c r="KY247">
        <v>1</v>
      </c>
      <c r="KZ247">
        <v>0</v>
      </c>
      <c r="LA247">
        <v>0</v>
      </c>
      <c r="LB247">
        <v>0</v>
      </c>
      <c r="LC247">
        <v>0</v>
      </c>
      <c r="LD247">
        <v>1</v>
      </c>
      <c r="LE247">
        <v>0</v>
      </c>
      <c r="LF247">
        <v>0</v>
      </c>
      <c r="LG247">
        <v>0</v>
      </c>
      <c r="LH247">
        <v>0</v>
      </c>
    </row>
    <row r="248" spans="1:320" s="34" customFormat="1" ht="15" customHeight="1" x14ac:dyDescent="0.25">
      <c r="A248" s="45">
        <v>206190192</v>
      </c>
      <c r="B248" s="45" t="s">
        <v>3199</v>
      </c>
      <c r="C248" s="46">
        <v>45292</v>
      </c>
      <c r="D248" s="46">
        <v>45657</v>
      </c>
      <c r="E248" s="47">
        <v>366</v>
      </c>
      <c r="F248" s="45" t="s">
        <v>883</v>
      </c>
      <c r="G248" s="45" t="s">
        <v>884</v>
      </c>
      <c r="H248" s="45" t="s">
        <v>1030</v>
      </c>
      <c r="I248" s="45" t="s">
        <v>886</v>
      </c>
      <c r="J248" s="45" t="s">
        <v>887</v>
      </c>
      <c r="K248" s="45" t="s">
        <v>1031</v>
      </c>
      <c r="L248" s="45" t="s">
        <v>3200</v>
      </c>
      <c r="M248" s="45" t="s">
        <v>3201</v>
      </c>
      <c r="N248" s="45" t="s">
        <v>3202</v>
      </c>
      <c r="O248" s="45" t="s">
        <v>3203</v>
      </c>
      <c r="P248" s="45" t="s">
        <v>3204</v>
      </c>
      <c r="Q248" s="45" t="s">
        <v>3205</v>
      </c>
      <c r="R248" t="s">
        <v>3206</v>
      </c>
      <c r="S248" s="45" t="s">
        <v>893</v>
      </c>
      <c r="T248"/>
      <c r="U248" s="47">
        <v>92</v>
      </c>
      <c r="V248" s="47">
        <v>92</v>
      </c>
      <c r="W248" s="47" t="s">
        <v>894</v>
      </c>
      <c r="X248" s="47">
        <v>33672</v>
      </c>
      <c r="Y248" s="47">
        <v>32061</v>
      </c>
      <c r="Z248" s="48">
        <v>221.97</v>
      </c>
      <c r="AA248" s="44">
        <v>352</v>
      </c>
      <c r="AB248" s="44">
        <v>403</v>
      </c>
      <c r="AC248" s="44">
        <v>7429</v>
      </c>
      <c r="AD248" s="44">
        <v>611</v>
      </c>
      <c r="AE248" s="44">
        <v>1832</v>
      </c>
      <c r="AF248" s="44">
        <v>20907</v>
      </c>
      <c r="AG248" s="44"/>
      <c r="AH248" s="47"/>
      <c r="AI248" s="47">
        <v>88</v>
      </c>
      <c r="AJ248">
        <v>1194</v>
      </c>
      <c r="AK248" t="s">
        <v>895</v>
      </c>
      <c r="AL248">
        <v>32061</v>
      </c>
      <c r="AM248"/>
      <c r="AN248"/>
      <c r="AO248"/>
      <c r="AP248"/>
      <c r="AQ248"/>
      <c r="AR248" s="44"/>
      <c r="AS248" s="44"/>
      <c r="AT248" s="44"/>
      <c r="AU248" s="44">
        <v>13465620</v>
      </c>
      <c r="AV248" s="44">
        <v>12385215</v>
      </c>
      <c r="AW248" s="44">
        <v>10543998</v>
      </c>
      <c r="AX248" s="44">
        <v>19004</v>
      </c>
      <c r="AY248" s="44">
        <v>15325841</v>
      </c>
      <c r="AZ248" s="21">
        <v>14547515</v>
      </c>
      <c r="BA248" s="21">
        <v>778326</v>
      </c>
      <c r="BB248" s="44">
        <v>1239034</v>
      </c>
      <c r="BC248" s="44"/>
      <c r="BD248" s="44"/>
      <c r="BE248" s="44">
        <v>2017360</v>
      </c>
      <c r="BF248" s="44">
        <v>3120180</v>
      </c>
      <c r="BG248" s="44">
        <v>256620</v>
      </c>
      <c r="BH248" s="44">
        <v>769440</v>
      </c>
      <c r="BI248" s="21">
        <v>8780940</v>
      </c>
      <c r="BJ248" s="21"/>
      <c r="BK248" s="21"/>
      <c r="BL248" s="21">
        <v>36960</v>
      </c>
      <c r="BM248" s="21">
        <v>501480</v>
      </c>
      <c r="BN248" s="21">
        <v>13465620</v>
      </c>
      <c r="BO248" s="21"/>
      <c r="BP248" s="21"/>
      <c r="BQ248" s="44"/>
      <c r="BR248" s="21"/>
      <c r="BS248" s="44"/>
      <c r="BT248" s="21"/>
      <c r="BU248" s="44"/>
      <c r="BV248" s="21"/>
      <c r="BW248" s="44">
        <v>10796102</v>
      </c>
      <c r="BX248" s="21"/>
      <c r="BY248" s="21">
        <v>688133</v>
      </c>
      <c r="BZ248" s="21"/>
      <c r="CA248" s="44">
        <v>9568</v>
      </c>
      <c r="CB248" s="44"/>
      <c r="CC248" s="44">
        <v>887162</v>
      </c>
      <c r="CD248" s="44"/>
      <c r="CE248" s="44"/>
      <c r="CF248" s="44"/>
      <c r="CG248" s="44"/>
      <c r="CH248" s="44"/>
      <c r="CI248" s="21"/>
      <c r="CJ248" s="44"/>
      <c r="CK248" s="21">
        <v>4250</v>
      </c>
      <c r="CL248" s="44"/>
      <c r="CM248" s="44">
        <v>0</v>
      </c>
      <c r="CN248" s="44">
        <v>0</v>
      </c>
      <c r="CO248" s="44">
        <v>6014300</v>
      </c>
      <c r="CP248" s="44">
        <v>0</v>
      </c>
      <c r="CQ248" s="21">
        <v>5659650</v>
      </c>
      <c r="CR248" s="44">
        <v>358500</v>
      </c>
      <c r="CS248" s="44">
        <v>322649</v>
      </c>
      <c r="CT248" s="44">
        <v>9365</v>
      </c>
      <c r="CU248" s="44"/>
      <c r="CV248" s="44">
        <v>20751</v>
      </c>
      <c r="CW248" s="21"/>
      <c r="CX248" s="21"/>
      <c r="CY248" s="21"/>
      <c r="CZ248" s="21"/>
      <c r="DA248" s="21"/>
      <c r="DB248" s="21"/>
      <c r="DC248" s="21"/>
      <c r="DD248" s="21"/>
      <c r="DE248" s="44"/>
      <c r="DF248" s="21"/>
      <c r="DG248" s="44"/>
      <c r="DH248" s="21"/>
      <c r="DI248" s="44"/>
      <c r="DJ248" s="44"/>
      <c r="DK248" s="44"/>
      <c r="DL248" s="44"/>
      <c r="DM248" s="21"/>
      <c r="DN248" s="44"/>
      <c r="DO248" s="44"/>
      <c r="DP248" s="44"/>
      <c r="DQ248" s="44"/>
      <c r="DR248" s="44"/>
      <c r="DS248" s="44"/>
      <c r="DT248" s="44"/>
      <c r="DU248" s="44"/>
      <c r="DV248" s="44"/>
      <c r="DW248" s="44"/>
      <c r="DX248" s="44"/>
      <c r="DY248" s="44">
        <v>-1308</v>
      </c>
      <c r="DZ248" s="44"/>
      <c r="EA248" s="44"/>
      <c r="EB248" s="21"/>
      <c r="EC248" s="44">
        <v>6767768</v>
      </c>
      <c r="ED248" s="44"/>
      <c r="EE248" s="21">
        <v>598854</v>
      </c>
      <c r="EF248" s="44"/>
      <c r="EG248" s="21">
        <v>58613</v>
      </c>
      <c r="EH248" s="44"/>
      <c r="EI248" s="21">
        <v>2990057</v>
      </c>
      <c r="EJ248" s="44"/>
      <c r="EK248" s="44"/>
      <c r="EL248" s="21"/>
      <c r="EM248" s="44"/>
      <c r="EN248" s="44"/>
      <c r="EO248" s="44">
        <v>130014</v>
      </c>
      <c r="EP248" s="21"/>
      <c r="EQ248" s="21"/>
      <c r="ER248" s="21"/>
      <c r="ES248" s="21"/>
      <c r="ET248" s="44"/>
      <c r="EU248" s="21"/>
      <c r="EV248" s="44"/>
      <c r="EW248" s="21"/>
      <c r="EX248" s="44"/>
      <c r="EY248" s="44"/>
      <c r="EZ248" s="21"/>
      <c r="FA248" s="21"/>
      <c r="FB248" s="44"/>
      <c r="FC248" s="44"/>
      <c r="FD248" s="21"/>
      <c r="FE248" s="112"/>
      <c r="FF248" s="44"/>
      <c r="FG248" s="44">
        <v>6763116</v>
      </c>
      <c r="FH248" s="44">
        <v>1660094</v>
      </c>
      <c r="FI248" s="44">
        <v>6124305</v>
      </c>
      <c r="FJ248" s="44">
        <v>124620</v>
      </c>
      <c r="FK248" s="44">
        <v>5443850</v>
      </c>
      <c r="FL248" s="44"/>
      <c r="FM248" s="44"/>
      <c r="FN248" s="44"/>
      <c r="FO248" s="44"/>
      <c r="FP248" s="44"/>
      <c r="FQ248" s="44"/>
      <c r="FR248" s="44"/>
      <c r="FS248" s="44"/>
      <c r="FT248" s="44">
        <v>34934</v>
      </c>
      <c r="FU248" s="44"/>
      <c r="FV248" s="21">
        <v>411638</v>
      </c>
      <c r="FW248" s="44"/>
      <c r="FX248" s="44">
        <v>370842</v>
      </c>
      <c r="FY248" s="44">
        <v>51493</v>
      </c>
      <c r="FZ248" s="44">
        <v>212693</v>
      </c>
      <c r="GA248" s="44">
        <v>14735</v>
      </c>
      <c r="GB248" s="44"/>
      <c r="GC248" s="44">
        <v>125946</v>
      </c>
      <c r="GD248" s="44">
        <v>380780</v>
      </c>
      <c r="GE248" s="44">
        <v>208104</v>
      </c>
      <c r="GF248" s="44">
        <v>197039</v>
      </c>
      <c r="GG248" s="44">
        <v>1022043</v>
      </c>
      <c r="GH248" s="44">
        <v>166782</v>
      </c>
      <c r="GI248" s="44">
        <v>164172</v>
      </c>
      <c r="GJ248" s="44">
        <v>138968</v>
      </c>
      <c r="GK248" s="44">
        <v>3685105</v>
      </c>
      <c r="GL248" s="44">
        <v>62467</v>
      </c>
      <c r="GM248" s="44">
        <v>1156928</v>
      </c>
      <c r="GN248" s="44">
        <v>100521</v>
      </c>
      <c r="GO248" s="44">
        <v>27250</v>
      </c>
      <c r="GP248" s="44"/>
      <c r="GQ248" s="44">
        <v>281560</v>
      </c>
      <c r="GR248" s="44">
        <v>289665</v>
      </c>
      <c r="GS248" s="44">
        <v>1717014</v>
      </c>
      <c r="GT248" s="44"/>
      <c r="GU248" s="21">
        <v>681135</v>
      </c>
      <c r="GV248" s="44"/>
      <c r="GW248" s="44">
        <v>19402790</v>
      </c>
      <c r="GX248" s="44"/>
      <c r="GY248" s="44">
        <v>21800939</v>
      </c>
      <c r="GZ248" s="44">
        <v>23497327</v>
      </c>
      <c r="HA248" s="44"/>
      <c r="HB248" s="44"/>
      <c r="HC248" s="44">
        <v>-1696388</v>
      </c>
      <c r="HD248" s="44">
        <v>21800939</v>
      </c>
      <c r="HE248" s="21">
        <v>729938</v>
      </c>
      <c r="HF248" s="21"/>
      <c r="HG248" s="21">
        <v>30887</v>
      </c>
      <c r="HH248" s="21"/>
      <c r="HI248" s="21">
        <v>0</v>
      </c>
      <c r="HJ248" s="44"/>
      <c r="HK248" s="21">
        <v>1196295</v>
      </c>
      <c r="HL248" s="21">
        <v>766362</v>
      </c>
      <c r="HM248" s="21">
        <v>1962657</v>
      </c>
      <c r="HN248" s="21">
        <v>-1281522</v>
      </c>
      <c r="HO248" s="21"/>
      <c r="HP248" s="44"/>
      <c r="HQ248" s="47"/>
      <c r="HR248" s="47"/>
      <c r="HS248" s="47"/>
      <c r="HT248" s="47" t="s">
        <v>1759</v>
      </c>
      <c r="HU248" s="47">
        <v>0</v>
      </c>
      <c r="HV248" s="47">
        <v>2035</v>
      </c>
      <c r="HW248" s="47">
        <v>0</v>
      </c>
      <c r="HX248" s="47">
        <v>6006</v>
      </c>
      <c r="HY248" s="47">
        <v>36481</v>
      </c>
      <c r="HZ248" s="47">
        <v>80449</v>
      </c>
      <c r="IA248" s="47">
        <v>0</v>
      </c>
      <c r="IB248" s="47">
        <v>0</v>
      </c>
      <c r="IC248" s="47">
        <v>4192</v>
      </c>
      <c r="ID248">
        <v>16166</v>
      </c>
      <c r="IE248" s="47">
        <v>1993</v>
      </c>
      <c r="IF248">
        <v>7682</v>
      </c>
      <c r="IG248" s="47">
        <v>7954</v>
      </c>
      <c r="IH248" s="47">
        <v>18164</v>
      </c>
      <c r="II248">
        <v>3905</v>
      </c>
      <c r="IJ248">
        <v>4739</v>
      </c>
      <c r="IK248">
        <v>2001</v>
      </c>
      <c r="IL248">
        <v>19679</v>
      </c>
      <c r="IM248">
        <v>211446</v>
      </c>
      <c r="IN248">
        <v>0</v>
      </c>
      <c r="IO248">
        <v>0</v>
      </c>
      <c r="IP248">
        <v>0</v>
      </c>
      <c r="IQ248">
        <v>0</v>
      </c>
      <c r="IR248">
        <v>0</v>
      </c>
      <c r="IS248">
        <v>0</v>
      </c>
      <c r="IT248">
        <v>0</v>
      </c>
      <c r="IU248">
        <v>181585</v>
      </c>
      <c r="IV248">
        <v>0</v>
      </c>
      <c r="IW248">
        <v>348956</v>
      </c>
      <c r="IX248">
        <v>1629760</v>
      </c>
      <c r="IY248">
        <v>1789175</v>
      </c>
      <c r="IZ248">
        <v>0</v>
      </c>
      <c r="JA248">
        <v>0</v>
      </c>
      <c r="JB248">
        <v>171002</v>
      </c>
      <c r="JC248">
        <v>673171</v>
      </c>
      <c r="JD248">
        <v>82640</v>
      </c>
      <c r="JE248">
        <v>132823</v>
      </c>
      <c r="JF248">
        <v>123034</v>
      </c>
      <c r="JG248">
        <v>384394</v>
      </c>
      <c r="JH248">
        <v>140286</v>
      </c>
      <c r="JI248">
        <v>118489</v>
      </c>
      <c r="JJ248">
        <v>120564</v>
      </c>
      <c r="JK248">
        <v>867237</v>
      </c>
      <c r="JL248">
        <v>6763116</v>
      </c>
      <c r="JM248">
        <v>0</v>
      </c>
      <c r="JN248">
        <v>0</v>
      </c>
      <c r="JO248">
        <v>0</v>
      </c>
      <c r="JP248">
        <v>0</v>
      </c>
      <c r="JQ248">
        <v>0</v>
      </c>
      <c r="JR248">
        <v>0</v>
      </c>
      <c r="JS248">
        <v>0</v>
      </c>
      <c r="JT248"/>
      <c r="JU248"/>
      <c r="JV248"/>
      <c r="JW248"/>
      <c r="JX248"/>
      <c r="JY248">
        <v>16166</v>
      </c>
      <c r="JZ248"/>
      <c r="KA248"/>
      <c r="KB248"/>
      <c r="KC248"/>
      <c r="KD248"/>
      <c r="KE248">
        <v>673171</v>
      </c>
      <c r="KF248">
        <v>160</v>
      </c>
      <c r="KG248">
        <v>195</v>
      </c>
      <c r="KH248">
        <v>133</v>
      </c>
      <c r="KI248">
        <v>113</v>
      </c>
      <c r="KJ248">
        <v>141</v>
      </c>
      <c r="KK248">
        <v>93</v>
      </c>
      <c r="KL248">
        <v>56</v>
      </c>
      <c r="KM248">
        <v>67</v>
      </c>
      <c r="KN248">
        <v>47</v>
      </c>
      <c r="KO248">
        <v>1</v>
      </c>
      <c r="KP248">
        <v>0</v>
      </c>
      <c r="KQ248">
        <v>0</v>
      </c>
      <c r="KR248">
        <v>0</v>
      </c>
      <c r="KS248">
        <v>1</v>
      </c>
      <c r="KT248">
        <v>0</v>
      </c>
      <c r="KU248">
        <v>1</v>
      </c>
      <c r="KV248">
        <v>0</v>
      </c>
      <c r="KW248">
        <v>0</v>
      </c>
      <c r="KX248">
        <v>0</v>
      </c>
      <c r="KY248">
        <v>0</v>
      </c>
      <c r="KZ248">
        <v>0</v>
      </c>
      <c r="LA248">
        <v>0</v>
      </c>
      <c r="LB248">
        <v>0</v>
      </c>
      <c r="LC248">
        <v>0</v>
      </c>
      <c r="LD248">
        <v>1</v>
      </c>
      <c r="LE248">
        <v>0</v>
      </c>
      <c r="LF248">
        <v>0</v>
      </c>
      <c r="LG248">
        <v>0</v>
      </c>
      <c r="LH248">
        <v>0</v>
      </c>
    </row>
    <row r="249" spans="1:320" s="34" customFormat="1" ht="15" customHeight="1" x14ac:dyDescent="0.25">
      <c r="A249" s="45">
        <v>206190193</v>
      </c>
      <c r="B249" s="45" t="s">
        <v>3207</v>
      </c>
      <c r="C249" s="46">
        <v>45292</v>
      </c>
      <c r="D249" s="46">
        <v>45657</v>
      </c>
      <c r="E249" s="47">
        <v>366</v>
      </c>
      <c r="F249" s="45" t="s">
        <v>883</v>
      </c>
      <c r="G249" s="45" t="s">
        <v>884</v>
      </c>
      <c r="H249" s="45" t="s">
        <v>1030</v>
      </c>
      <c r="I249" s="45" t="s">
        <v>886</v>
      </c>
      <c r="J249" s="45" t="s">
        <v>887</v>
      </c>
      <c r="K249" s="45" t="s">
        <v>1031</v>
      </c>
      <c r="L249" s="45" t="s">
        <v>2716</v>
      </c>
      <c r="M249" s="45" t="s">
        <v>3208</v>
      </c>
      <c r="N249" s="45" t="s">
        <v>3209</v>
      </c>
      <c r="O249" s="45" t="s">
        <v>2719</v>
      </c>
      <c r="P249" s="45" t="s">
        <v>2720</v>
      </c>
      <c r="Q249" s="45" t="s">
        <v>3210</v>
      </c>
      <c r="R249" t="s">
        <v>3211</v>
      </c>
      <c r="S249" s="45" t="s">
        <v>893</v>
      </c>
      <c r="T249"/>
      <c r="U249" s="47">
        <v>96</v>
      </c>
      <c r="V249" s="47">
        <v>96</v>
      </c>
      <c r="W249" s="47" t="s">
        <v>894</v>
      </c>
      <c r="X249" s="47">
        <v>35136</v>
      </c>
      <c r="Y249" s="47">
        <v>33748</v>
      </c>
      <c r="Z249" s="48">
        <v>225.35</v>
      </c>
      <c r="AA249" s="44">
        <v>347</v>
      </c>
      <c r="AB249" s="44">
        <v>351</v>
      </c>
      <c r="AC249" s="44">
        <v>7707</v>
      </c>
      <c r="AD249" s="44">
        <v>387</v>
      </c>
      <c r="AE249" s="44">
        <v>2077</v>
      </c>
      <c r="AF249" s="44">
        <v>22628</v>
      </c>
      <c r="AG249" s="44"/>
      <c r="AH249" s="47">
        <v>331</v>
      </c>
      <c r="AI249" s="47">
        <v>130</v>
      </c>
      <c r="AJ249">
        <v>488</v>
      </c>
      <c r="AK249" t="s">
        <v>895</v>
      </c>
      <c r="AL249">
        <v>33748</v>
      </c>
      <c r="AM249"/>
      <c r="AN249"/>
      <c r="AO249"/>
      <c r="AP249"/>
      <c r="AQ249"/>
      <c r="AR249" s="44"/>
      <c r="AS249" s="44"/>
      <c r="AT249" s="44"/>
      <c r="AU249" s="44">
        <v>10278941</v>
      </c>
      <c r="AV249" s="44">
        <v>2177589</v>
      </c>
      <c r="AW249" s="44">
        <v>-2422552</v>
      </c>
      <c r="AX249" s="44">
        <v>12958</v>
      </c>
      <c r="AY249" s="44">
        <v>14892040</v>
      </c>
      <c r="AZ249" s="21">
        <v>13756230</v>
      </c>
      <c r="BA249" s="21">
        <v>1135810</v>
      </c>
      <c r="BB249" s="44">
        <v>-42131</v>
      </c>
      <c r="BC249" s="44">
        <v>12590</v>
      </c>
      <c r="BD249" s="44"/>
      <c r="BE249" s="44">
        <v>1081089</v>
      </c>
      <c r="BF249" s="44">
        <v>2353075</v>
      </c>
      <c r="BG249" s="44">
        <v>118528</v>
      </c>
      <c r="BH249" s="44">
        <v>694135</v>
      </c>
      <c r="BI249" s="21">
        <v>6822559</v>
      </c>
      <c r="BJ249" s="21"/>
      <c r="BK249" s="21">
        <v>101377</v>
      </c>
      <c r="BL249" s="21">
        <v>39650</v>
      </c>
      <c r="BM249" s="21">
        <v>149617</v>
      </c>
      <c r="BN249" s="21">
        <v>10278941</v>
      </c>
      <c r="BO249" s="21"/>
      <c r="BP249" s="21"/>
      <c r="BQ249" s="44"/>
      <c r="BR249" s="21"/>
      <c r="BS249" s="44"/>
      <c r="BT249" s="21"/>
      <c r="BU249" s="44"/>
      <c r="BV249" s="21"/>
      <c r="BW249" s="44">
        <v>1869617</v>
      </c>
      <c r="BX249" s="21"/>
      <c r="BY249" s="21">
        <v>90184</v>
      </c>
      <c r="BZ249" s="21"/>
      <c r="CA249" s="44">
        <v>22247</v>
      </c>
      <c r="CB249" s="44"/>
      <c r="CC249" s="44">
        <v>116479</v>
      </c>
      <c r="CD249" s="44"/>
      <c r="CE249" s="44"/>
      <c r="CF249" s="44"/>
      <c r="CG249" s="44">
        <v>77133</v>
      </c>
      <c r="CH249" s="44"/>
      <c r="CI249" s="21">
        <v>567</v>
      </c>
      <c r="CJ249" s="44"/>
      <c r="CK249" s="21">
        <v>1362</v>
      </c>
      <c r="CL249" s="44"/>
      <c r="CM249" s="44">
        <v>9949</v>
      </c>
      <c r="CN249" s="44">
        <v>1186</v>
      </c>
      <c r="CO249" s="44">
        <v>879061</v>
      </c>
      <c r="CP249" s="44">
        <v>0</v>
      </c>
      <c r="CQ249" s="21">
        <v>832649</v>
      </c>
      <c r="CR249" s="44">
        <v>227619</v>
      </c>
      <c r="CS249" s="44">
        <v>192579</v>
      </c>
      <c r="CT249" s="44">
        <v>9007</v>
      </c>
      <c r="CU249" s="44"/>
      <c r="CV249" s="44">
        <v>25539</v>
      </c>
      <c r="CW249" s="21"/>
      <c r="CX249" s="21"/>
      <c r="CY249" s="21"/>
      <c r="CZ249" s="21"/>
      <c r="DA249" s="21"/>
      <c r="DB249" s="21"/>
      <c r="DC249" s="21"/>
      <c r="DD249" s="21"/>
      <c r="DE249" s="44"/>
      <c r="DF249" s="21"/>
      <c r="DG249" s="44"/>
      <c r="DH249" s="21"/>
      <c r="DI249" s="44"/>
      <c r="DJ249" s="44"/>
      <c r="DK249" s="44"/>
      <c r="DL249" s="44"/>
      <c r="DM249" s="21"/>
      <c r="DN249" s="44"/>
      <c r="DO249" s="44"/>
      <c r="DP249" s="44"/>
      <c r="DQ249" s="44"/>
      <c r="DR249" s="44"/>
      <c r="DS249" s="44"/>
      <c r="DT249" s="44"/>
      <c r="DU249" s="44"/>
      <c r="DV249" s="44"/>
      <c r="DW249" s="44"/>
      <c r="DX249" s="44"/>
      <c r="DY249" s="44"/>
      <c r="DZ249" s="44"/>
      <c r="EA249" s="44"/>
      <c r="EB249" s="21"/>
      <c r="EC249" s="44">
        <v>-2134494</v>
      </c>
      <c r="ED249" s="44"/>
      <c r="EE249" s="21">
        <v>-56676</v>
      </c>
      <c r="EF249" s="44"/>
      <c r="EG249" s="21">
        <v>6895</v>
      </c>
      <c r="EH249" s="44"/>
      <c r="EI249" s="21">
        <v>-187205</v>
      </c>
      <c r="EJ249" s="44"/>
      <c r="EK249" s="44"/>
      <c r="EL249" s="21"/>
      <c r="EM249" s="44">
        <v>-48474</v>
      </c>
      <c r="EN249" s="44"/>
      <c r="EO249" s="44">
        <v>-2598</v>
      </c>
      <c r="EP249" s="21"/>
      <c r="EQ249" s="21"/>
      <c r="ER249" s="21"/>
      <c r="ES249" s="21"/>
      <c r="ET249" s="44"/>
      <c r="EU249" s="21"/>
      <c r="EV249" s="44"/>
      <c r="EW249" s="21"/>
      <c r="EX249" s="44"/>
      <c r="EY249" s="44"/>
      <c r="EZ249" s="21"/>
      <c r="FA249" s="21"/>
      <c r="FB249" s="44"/>
      <c r="FC249" s="44"/>
      <c r="FD249" s="21"/>
      <c r="FE249" s="112"/>
      <c r="FF249" s="44"/>
      <c r="FG249" s="44">
        <v>6374723</v>
      </c>
      <c r="FH249" s="44">
        <v>1354731</v>
      </c>
      <c r="FI249" s="44">
        <v>6026776</v>
      </c>
      <c r="FJ249" s="44">
        <v>286856</v>
      </c>
      <c r="FK249" s="44">
        <v>5545119</v>
      </c>
      <c r="FL249" s="44"/>
      <c r="FM249" s="44"/>
      <c r="FN249" s="44"/>
      <c r="FO249" s="44"/>
      <c r="FP249" s="44"/>
      <c r="FQ249" s="44"/>
      <c r="FR249" s="44"/>
      <c r="FS249" s="44"/>
      <c r="FT249" s="44">
        <v>10658</v>
      </c>
      <c r="FU249" s="44">
        <v>19555</v>
      </c>
      <c r="FV249" s="21">
        <v>447822</v>
      </c>
      <c r="FW249" s="44"/>
      <c r="FX249" s="44">
        <v>390362</v>
      </c>
      <c r="FY249" s="44">
        <v>95433</v>
      </c>
      <c r="FZ249" s="44">
        <v>193927</v>
      </c>
      <c r="GA249" s="44">
        <v>9709</v>
      </c>
      <c r="GB249" s="44"/>
      <c r="GC249" s="44">
        <v>26079</v>
      </c>
      <c r="GD249" s="44">
        <v>464897</v>
      </c>
      <c r="GE249" s="44">
        <v>234501</v>
      </c>
      <c r="GF249" s="44">
        <v>217146</v>
      </c>
      <c r="GG249" s="44">
        <v>848509</v>
      </c>
      <c r="GH249" s="44">
        <v>199671</v>
      </c>
      <c r="GI249" s="44">
        <v>228328</v>
      </c>
      <c r="GJ249" s="44">
        <v>145549</v>
      </c>
      <c r="GK249" s="44">
        <v>3825044</v>
      </c>
      <c r="GL249" s="44">
        <v>54920</v>
      </c>
      <c r="GM249" s="44">
        <v>523793</v>
      </c>
      <c r="GN249" s="44">
        <v>31885</v>
      </c>
      <c r="GO249" s="44">
        <v>18046</v>
      </c>
      <c r="GP249" s="44"/>
      <c r="GQ249" s="44">
        <v>3621</v>
      </c>
      <c r="GR249" s="44">
        <v>221656</v>
      </c>
      <c r="GS249" s="44">
        <v>6080973</v>
      </c>
      <c r="GT249" s="44"/>
      <c r="GU249" s="21">
        <v>292761</v>
      </c>
      <c r="GV249" s="44">
        <v>9173</v>
      </c>
      <c r="GW249" s="44">
        <v>1980337</v>
      </c>
      <c r="GX249" s="44">
        <v>2137536</v>
      </c>
      <c r="GY249" s="44">
        <v>10500780</v>
      </c>
      <c r="GZ249" s="44">
        <v>9298708</v>
      </c>
      <c r="HA249" s="44"/>
      <c r="HB249" s="44"/>
      <c r="HC249" s="44">
        <v>1202072</v>
      </c>
      <c r="HD249" s="44">
        <v>10500780</v>
      </c>
      <c r="HE249" s="21"/>
      <c r="HF249" s="21">
        <v>1902783</v>
      </c>
      <c r="HG249" s="21"/>
      <c r="HH249" s="21"/>
      <c r="HI249" s="21">
        <v>0</v>
      </c>
      <c r="HJ249" s="44"/>
      <c r="HK249" s="21">
        <v>322166</v>
      </c>
      <c r="HL249" s="21">
        <v>166888</v>
      </c>
      <c r="HM249" s="21">
        <v>489054</v>
      </c>
      <c r="HN249" s="21">
        <v>-196293</v>
      </c>
      <c r="HO249" s="21"/>
      <c r="HP249" s="44"/>
      <c r="HQ249" s="47"/>
      <c r="HR249" s="47"/>
      <c r="HS249" s="47"/>
      <c r="HT249" s="47" t="s">
        <v>1759</v>
      </c>
      <c r="HU249" s="47">
        <v>0</v>
      </c>
      <c r="HV249" s="47">
        <v>1955</v>
      </c>
      <c r="HW249" s="47">
        <v>0</v>
      </c>
      <c r="HX249" s="47">
        <v>4846</v>
      </c>
      <c r="HY249" s="47">
        <v>36025</v>
      </c>
      <c r="HZ249" s="47">
        <v>89003</v>
      </c>
      <c r="IA249" s="47">
        <v>0</v>
      </c>
      <c r="IB249" s="47">
        <v>0</v>
      </c>
      <c r="IC249" s="47">
        <v>11894</v>
      </c>
      <c r="ID249"/>
      <c r="IE249" s="47">
        <v>3809</v>
      </c>
      <c r="IF249">
        <v>9440</v>
      </c>
      <c r="IG249" s="47">
        <v>7804</v>
      </c>
      <c r="IH249" s="47">
        <v>17712</v>
      </c>
      <c r="II249">
        <v>6232</v>
      </c>
      <c r="IJ249">
        <v>10064</v>
      </c>
      <c r="IK249">
        <v>2796</v>
      </c>
      <c r="IL249">
        <v>26889</v>
      </c>
      <c r="IM249">
        <v>228469</v>
      </c>
      <c r="IN249">
        <v>0</v>
      </c>
      <c r="IO249">
        <v>0</v>
      </c>
      <c r="IP249">
        <v>1340</v>
      </c>
      <c r="IQ249">
        <v>786</v>
      </c>
      <c r="IR249">
        <v>0</v>
      </c>
      <c r="IS249">
        <v>0</v>
      </c>
      <c r="IT249">
        <v>2126</v>
      </c>
      <c r="IU249">
        <v>149172</v>
      </c>
      <c r="IV249">
        <v>0</v>
      </c>
      <c r="IW249">
        <v>247723</v>
      </c>
      <c r="IX249">
        <v>1389547</v>
      </c>
      <c r="IY249">
        <v>2165596</v>
      </c>
      <c r="IZ249">
        <v>0</v>
      </c>
      <c r="JA249">
        <v>0</v>
      </c>
      <c r="JB249">
        <v>367024</v>
      </c>
      <c r="JC249"/>
      <c r="JD249">
        <v>102802</v>
      </c>
      <c r="JE249">
        <v>166731</v>
      </c>
      <c r="JF249">
        <v>142599</v>
      </c>
      <c r="JG249">
        <v>387608</v>
      </c>
      <c r="JH249">
        <v>160103</v>
      </c>
      <c r="JI249">
        <v>180151</v>
      </c>
      <c r="JJ249">
        <v>119459</v>
      </c>
      <c r="JK249">
        <v>796208</v>
      </c>
      <c r="JL249">
        <v>6374723</v>
      </c>
      <c r="JM249">
        <v>0</v>
      </c>
      <c r="JN249">
        <v>0</v>
      </c>
      <c r="JO249">
        <v>64498</v>
      </c>
      <c r="JP249">
        <v>23776</v>
      </c>
      <c r="JQ249">
        <v>0</v>
      </c>
      <c r="JR249">
        <v>0</v>
      </c>
      <c r="JS249">
        <v>88274</v>
      </c>
      <c r="JT249"/>
      <c r="JU249"/>
      <c r="JV249"/>
      <c r="JW249"/>
      <c r="JX249"/>
      <c r="JY249"/>
      <c r="JZ249"/>
      <c r="KA249"/>
      <c r="KB249"/>
      <c r="KC249"/>
      <c r="KD249"/>
      <c r="KE249"/>
      <c r="KF249">
        <v>174</v>
      </c>
      <c r="KG249">
        <v>238</v>
      </c>
      <c r="KH249">
        <v>78</v>
      </c>
      <c r="KI249">
        <v>121</v>
      </c>
      <c r="KJ249">
        <v>175</v>
      </c>
      <c r="KK249">
        <v>44</v>
      </c>
      <c r="KL249">
        <v>75</v>
      </c>
      <c r="KM249">
        <v>112</v>
      </c>
      <c r="KN249">
        <v>30</v>
      </c>
      <c r="KO249">
        <v>1</v>
      </c>
      <c r="KP249">
        <v>0</v>
      </c>
      <c r="KQ249">
        <v>0</v>
      </c>
      <c r="KR249">
        <v>0</v>
      </c>
      <c r="KS249">
        <v>1</v>
      </c>
      <c r="KT249">
        <v>0</v>
      </c>
      <c r="KU249">
        <v>1</v>
      </c>
      <c r="KV249">
        <v>0</v>
      </c>
      <c r="KW249">
        <v>0</v>
      </c>
      <c r="KX249">
        <v>0</v>
      </c>
      <c r="KY249">
        <v>0</v>
      </c>
      <c r="KZ249">
        <v>0</v>
      </c>
      <c r="LA249">
        <v>0</v>
      </c>
      <c r="LB249">
        <v>0</v>
      </c>
      <c r="LC249">
        <v>0</v>
      </c>
      <c r="LD249">
        <v>1</v>
      </c>
      <c r="LE249">
        <v>0</v>
      </c>
      <c r="LF249">
        <v>0</v>
      </c>
      <c r="LG249">
        <v>0</v>
      </c>
      <c r="LH249">
        <v>0</v>
      </c>
    </row>
    <row r="250" spans="1:320" s="34" customFormat="1" ht="15" customHeight="1" x14ac:dyDescent="0.25">
      <c r="A250" s="45">
        <v>206190194</v>
      </c>
      <c r="B250" s="45" t="s">
        <v>3212</v>
      </c>
      <c r="C250" s="46">
        <v>45292</v>
      </c>
      <c r="D250" s="46">
        <v>45657</v>
      </c>
      <c r="E250" s="47">
        <v>366</v>
      </c>
      <c r="F250" s="45" t="s">
        <v>883</v>
      </c>
      <c r="G250" s="45" t="s">
        <v>884</v>
      </c>
      <c r="H250" s="45" t="s">
        <v>1030</v>
      </c>
      <c r="I250" s="45" t="s">
        <v>886</v>
      </c>
      <c r="J250" s="45" t="s">
        <v>887</v>
      </c>
      <c r="K250" s="45" t="s">
        <v>1031</v>
      </c>
      <c r="L250" s="45" t="s">
        <v>2747</v>
      </c>
      <c r="M250" s="45" t="s">
        <v>3213</v>
      </c>
      <c r="N250" s="45" t="s">
        <v>3214</v>
      </c>
      <c r="O250" s="45" t="s">
        <v>2750</v>
      </c>
      <c r="P250" s="45" t="s">
        <v>3041</v>
      </c>
      <c r="Q250" s="45" t="s">
        <v>3215</v>
      </c>
      <c r="R250" t="s">
        <v>3216</v>
      </c>
      <c r="S250" s="45" t="s">
        <v>893</v>
      </c>
      <c r="T250"/>
      <c r="U250" s="47">
        <v>99</v>
      </c>
      <c r="V250" s="47">
        <v>99</v>
      </c>
      <c r="W250" s="47" t="s">
        <v>894</v>
      </c>
      <c r="X250" s="47">
        <v>36234</v>
      </c>
      <c r="Y250" s="47">
        <v>34387</v>
      </c>
      <c r="Z250" s="48">
        <v>218.45</v>
      </c>
      <c r="AA250" s="44">
        <v>185</v>
      </c>
      <c r="AB250" s="44">
        <v>178</v>
      </c>
      <c r="AC250" s="44">
        <v>3392</v>
      </c>
      <c r="AD250" s="44"/>
      <c r="AE250" s="44">
        <v>842</v>
      </c>
      <c r="AF250" s="44">
        <v>27079</v>
      </c>
      <c r="AG250" s="44"/>
      <c r="AH250" s="47">
        <v>2181</v>
      </c>
      <c r="AI250" s="47">
        <v>593</v>
      </c>
      <c r="AJ250">
        <v>300</v>
      </c>
      <c r="AK250" t="s">
        <v>895</v>
      </c>
      <c r="AL250">
        <v>34387</v>
      </c>
      <c r="AM250"/>
      <c r="AN250"/>
      <c r="AO250"/>
      <c r="AP250"/>
      <c r="AQ250"/>
      <c r="AR250" s="44"/>
      <c r="AS250" s="44"/>
      <c r="AT250" s="44"/>
      <c r="AU250" s="44">
        <v>10659970</v>
      </c>
      <c r="AV250" s="44">
        <v>5119332</v>
      </c>
      <c r="AW250" s="44">
        <v>4740604</v>
      </c>
      <c r="AX250" s="44">
        <v>43295</v>
      </c>
      <c r="AY250" s="44">
        <v>11081993</v>
      </c>
      <c r="AZ250" s="21">
        <v>12235663</v>
      </c>
      <c r="BA250" s="21">
        <v>-1153670</v>
      </c>
      <c r="BB250" s="44">
        <v>-2</v>
      </c>
      <c r="BC250" s="44"/>
      <c r="BD250" s="44"/>
      <c r="BE250" s="44">
        <v>-1153672</v>
      </c>
      <c r="BF250" s="44">
        <v>1051520</v>
      </c>
      <c r="BG250" s="44"/>
      <c r="BH250" s="44">
        <v>261020</v>
      </c>
      <c r="BI250" s="21">
        <v>8394490</v>
      </c>
      <c r="BJ250" s="21"/>
      <c r="BK250" s="21">
        <v>676110</v>
      </c>
      <c r="BL250" s="21">
        <v>183830</v>
      </c>
      <c r="BM250" s="21">
        <v>93000</v>
      </c>
      <c r="BN250" s="21">
        <v>10659970</v>
      </c>
      <c r="BO250" s="21"/>
      <c r="BP250" s="21"/>
      <c r="BQ250" s="44"/>
      <c r="BR250" s="21"/>
      <c r="BS250" s="44"/>
      <c r="BT250" s="21"/>
      <c r="BU250" s="44"/>
      <c r="BV250" s="21"/>
      <c r="BW250" s="44">
        <v>3333789</v>
      </c>
      <c r="BX250" s="21"/>
      <c r="BY250" s="21"/>
      <c r="BZ250" s="21"/>
      <c r="CA250" s="44">
        <v>12615</v>
      </c>
      <c r="CB250" s="44"/>
      <c r="CC250" s="44"/>
      <c r="CD250" s="44"/>
      <c r="CE250" s="44"/>
      <c r="CF250" s="44"/>
      <c r="CG250" s="44">
        <v>1769720</v>
      </c>
      <c r="CH250" s="44"/>
      <c r="CI250" s="21">
        <v>3208</v>
      </c>
      <c r="CJ250" s="44"/>
      <c r="CK250" s="21"/>
      <c r="CL250" s="44"/>
      <c r="CM250" s="44">
        <v>40028</v>
      </c>
      <c r="CN250" s="44">
        <v>0</v>
      </c>
      <c r="CO250" s="44">
        <v>1597038</v>
      </c>
      <c r="CP250" s="44">
        <v>0</v>
      </c>
      <c r="CQ250" s="21">
        <v>1741838</v>
      </c>
      <c r="CR250" s="44">
        <v>402557</v>
      </c>
      <c r="CS250" s="44">
        <v>1233476</v>
      </c>
      <c r="CT250" s="44">
        <v>81098</v>
      </c>
      <c r="CU250" s="44"/>
      <c r="CV250" s="44">
        <v>23297</v>
      </c>
      <c r="CW250" s="21"/>
      <c r="CX250" s="21"/>
      <c r="CY250" s="21"/>
      <c r="CZ250" s="21"/>
      <c r="DA250" s="21"/>
      <c r="DB250" s="21"/>
      <c r="DC250" s="21"/>
      <c r="DD250" s="21"/>
      <c r="DE250" s="44"/>
      <c r="DF250" s="21"/>
      <c r="DG250" s="44"/>
      <c r="DH250" s="21"/>
      <c r="DI250" s="44"/>
      <c r="DJ250" s="44"/>
      <c r="DK250" s="44"/>
      <c r="DL250" s="44"/>
      <c r="DM250" s="21"/>
      <c r="DN250" s="44"/>
      <c r="DO250" s="44"/>
      <c r="DP250" s="44"/>
      <c r="DQ250" s="44"/>
      <c r="DR250" s="44"/>
      <c r="DS250" s="44"/>
      <c r="DT250" s="44"/>
      <c r="DU250" s="44"/>
      <c r="DV250" s="44"/>
      <c r="DW250" s="44"/>
      <c r="DX250" s="44"/>
      <c r="DY250" s="44"/>
      <c r="DZ250" s="44"/>
      <c r="EA250" s="44"/>
      <c r="EB250" s="21"/>
      <c r="EC250" s="44">
        <v>1478252</v>
      </c>
      <c r="ED250" s="44"/>
      <c r="EE250" s="21"/>
      <c r="EF250" s="44"/>
      <c r="EG250" s="21">
        <v>32537</v>
      </c>
      <c r="EH250" s="44"/>
      <c r="EI250" s="21">
        <v>1834969</v>
      </c>
      <c r="EJ250" s="44"/>
      <c r="EK250" s="44"/>
      <c r="EL250" s="21"/>
      <c r="EM250" s="44">
        <v>1380623</v>
      </c>
      <c r="EN250" s="44"/>
      <c r="EO250" s="44">
        <v>14223</v>
      </c>
      <c r="EP250" s="21"/>
      <c r="EQ250" s="21"/>
      <c r="ER250" s="21"/>
      <c r="ES250" s="21"/>
      <c r="ET250" s="44"/>
      <c r="EU250" s="21"/>
      <c r="EV250" s="44"/>
      <c r="EW250" s="21"/>
      <c r="EX250" s="44"/>
      <c r="EY250" s="44"/>
      <c r="EZ250" s="21"/>
      <c r="FA250" s="21"/>
      <c r="FB250" s="44"/>
      <c r="FC250" s="44"/>
      <c r="FD250" s="21"/>
      <c r="FE250" s="112"/>
      <c r="FF250" s="44"/>
      <c r="FG250" s="44">
        <v>5836072</v>
      </c>
      <c r="FH250" s="44">
        <v>1364419</v>
      </c>
      <c r="FI250" s="44">
        <v>5035172</v>
      </c>
      <c r="FJ250" s="44">
        <v>309065</v>
      </c>
      <c r="FK250" s="44">
        <v>5524182</v>
      </c>
      <c r="FL250" s="44"/>
      <c r="FM250" s="44"/>
      <c r="FN250" s="44"/>
      <c r="FO250" s="44"/>
      <c r="FP250" s="44"/>
      <c r="FQ250" s="44"/>
      <c r="FR250" s="44"/>
      <c r="FS250" s="44"/>
      <c r="FT250" s="44">
        <v>3022</v>
      </c>
      <c r="FU250" s="44"/>
      <c r="FV250" s="21">
        <v>270093</v>
      </c>
      <c r="FW250" s="44"/>
      <c r="FX250" s="44">
        <v>278860</v>
      </c>
      <c r="FY250" s="44">
        <v>90225</v>
      </c>
      <c r="FZ250" s="44">
        <v>173290</v>
      </c>
      <c r="GA250" s="44">
        <v>38399</v>
      </c>
      <c r="GB250" s="44"/>
      <c r="GC250" s="44">
        <v>21415</v>
      </c>
      <c r="GD250" s="44">
        <v>317450</v>
      </c>
      <c r="GE250" s="44">
        <v>418684</v>
      </c>
      <c r="GF250" s="44">
        <v>145957</v>
      </c>
      <c r="GG250" s="44">
        <v>848394</v>
      </c>
      <c r="GH250" s="44">
        <v>114739</v>
      </c>
      <c r="GI250" s="44">
        <v>246850</v>
      </c>
      <c r="GJ250" s="44">
        <v>63748</v>
      </c>
      <c r="GK250" s="44">
        <v>2916052</v>
      </c>
      <c r="GL250" s="44">
        <v>26746</v>
      </c>
      <c r="GM250" s="44">
        <v>653400</v>
      </c>
      <c r="GN250" s="44">
        <v>46530</v>
      </c>
      <c r="GO250" s="44">
        <v>12427</v>
      </c>
      <c r="GP250" s="44"/>
      <c r="GQ250" s="44"/>
      <c r="GR250" s="44">
        <v>25200</v>
      </c>
      <c r="GS250" s="44">
        <v>2587124</v>
      </c>
      <c r="GT250" s="44"/>
      <c r="GU250" s="21">
        <v>1084096</v>
      </c>
      <c r="GV250" s="44">
        <v>110142</v>
      </c>
      <c r="GW250" s="44"/>
      <c r="GX250" s="44"/>
      <c r="GY250" s="44">
        <v>3781362</v>
      </c>
      <c r="GZ250" s="44">
        <v>1573964</v>
      </c>
      <c r="HA250" s="44"/>
      <c r="HB250" s="44"/>
      <c r="HC250" s="44">
        <v>2207398</v>
      </c>
      <c r="HD250" s="44">
        <v>3781362</v>
      </c>
      <c r="HE250" s="21"/>
      <c r="HF250" s="21"/>
      <c r="HG250" s="21">
        <v>7738</v>
      </c>
      <c r="HH250" s="21"/>
      <c r="HI250" s="21">
        <v>0</v>
      </c>
      <c r="HJ250" s="44"/>
      <c r="HK250" s="21">
        <v>1166062</v>
      </c>
      <c r="HL250" s="21">
        <v>915932</v>
      </c>
      <c r="HM250" s="21">
        <v>2081994</v>
      </c>
      <c r="HN250" s="21">
        <v>-997898</v>
      </c>
      <c r="HO250" s="21"/>
      <c r="HP250" s="44"/>
      <c r="HQ250" s="47"/>
      <c r="HR250" s="47"/>
      <c r="HS250" s="47"/>
      <c r="HT250" s="47" t="s">
        <v>3217</v>
      </c>
      <c r="HU250" s="47">
        <v>849940.56</v>
      </c>
      <c r="HV250" s="47">
        <v>2195</v>
      </c>
      <c r="HW250" s="47">
        <v>0</v>
      </c>
      <c r="HX250" s="47">
        <v>6800</v>
      </c>
      <c r="HY250" s="47">
        <v>35600</v>
      </c>
      <c r="HZ250" s="47">
        <v>85442</v>
      </c>
      <c r="IA250" s="47">
        <v>0</v>
      </c>
      <c r="IB250" s="47">
        <v>0</v>
      </c>
      <c r="IC250" s="47">
        <v>3402</v>
      </c>
      <c r="ID250"/>
      <c r="IE250" s="47"/>
      <c r="IF250">
        <v>14456</v>
      </c>
      <c r="IG250" s="47">
        <v>5563</v>
      </c>
      <c r="IH250" s="47">
        <v>19260</v>
      </c>
      <c r="II250">
        <v>3486</v>
      </c>
      <c r="IJ250">
        <v>10274</v>
      </c>
      <c r="IK250">
        <v>953</v>
      </c>
      <c r="IL250">
        <v>16478</v>
      </c>
      <c r="IM250">
        <v>203909</v>
      </c>
      <c r="IN250">
        <v>0</v>
      </c>
      <c r="IO250">
        <v>238</v>
      </c>
      <c r="IP250">
        <v>812</v>
      </c>
      <c r="IQ250">
        <v>2498</v>
      </c>
      <c r="IR250">
        <v>0</v>
      </c>
      <c r="IS250">
        <v>0</v>
      </c>
      <c r="IT250">
        <v>3548</v>
      </c>
      <c r="IU250">
        <v>151087</v>
      </c>
      <c r="IV250">
        <v>0</v>
      </c>
      <c r="IW250">
        <v>397187</v>
      </c>
      <c r="IX250">
        <v>1460490</v>
      </c>
      <c r="IY250">
        <v>1994464</v>
      </c>
      <c r="IZ250">
        <v>0</v>
      </c>
      <c r="JA250">
        <v>0</v>
      </c>
      <c r="JB250">
        <v>164629</v>
      </c>
      <c r="JC250"/>
      <c r="JD250"/>
      <c r="JE250">
        <v>293196</v>
      </c>
      <c r="JF250">
        <v>95660</v>
      </c>
      <c r="JG250">
        <v>396907</v>
      </c>
      <c r="JH250">
        <v>92997</v>
      </c>
      <c r="JI250">
        <v>197509</v>
      </c>
      <c r="JJ250">
        <v>50329</v>
      </c>
      <c r="JK250">
        <v>541617</v>
      </c>
      <c r="JL250">
        <v>5836072</v>
      </c>
      <c r="JM250">
        <v>0</v>
      </c>
      <c r="JN250">
        <v>27018</v>
      </c>
      <c r="JO250">
        <v>50795</v>
      </c>
      <c r="JP250">
        <v>123149</v>
      </c>
      <c r="JQ250">
        <v>0</v>
      </c>
      <c r="JR250">
        <v>0</v>
      </c>
      <c r="JS250">
        <v>200962</v>
      </c>
      <c r="JT250"/>
      <c r="JU250"/>
      <c r="JV250"/>
      <c r="JW250"/>
      <c r="JX250"/>
      <c r="JY250"/>
      <c r="JZ250"/>
      <c r="KA250"/>
      <c r="KB250"/>
      <c r="KC250"/>
      <c r="KD250"/>
      <c r="KE250"/>
      <c r="KF250">
        <v>140</v>
      </c>
      <c r="KG250">
        <v>269</v>
      </c>
      <c r="KH250">
        <v>68</v>
      </c>
      <c r="KI250">
        <v>96</v>
      </c>
      <c r="KJ250">
        <v>202</v>
      </c>
      <c r="KK250">
        <v>36</v>
      </c>
      <c r="KL250">
        <v>62</v>
      </c>
      <c r="KM250">
        <v>124</v>
      </c>
      <c r="KN250">
        <v>28</v>
      </c>
      <c r="KO250">
        <v>1</v>
      </c>
      <c r="KP250">
        <v>0</v>
      </c>
      <c r="KQ250">
        <v>0</v>
      </c>
      <c r="KR250">
        <v>0</v>
      </c>
      <c r="KS250">
        <v>1</v>
      </c>
      <c r="KT250">
        <v>0</v>
      </c>
      <c r="KU250">
        <v>1</v>
      </c>
      <c r="KV250">
        <v>0</v>
      </c>
      <c r="KW250">
        <v>0</v>
      </c>
      <c r="KX250">
        <v>0</v>
      </c>
      <c r="KY250">
        <v>0</v>
      </c>
      <c r="KZ250">
        <v>0</v>
      </c>
      <c r="LA250">
        <v>0</v>
      </c>
      <c r="LB250">
        <v>0</v>
      </c>
      <c r="LC250">
        <v>0</v>
      </c>
      <c r="LD250">
        <v>1</v>
      </c>
      <c r="LE250">
        <v>0</v>
      </c>
      <c r="LF250">
        <v>0</v>
      </c>
      <c r="LG250">
        <v>0</v>
      </c>
      <c r="LH250">
        <v>0</v>
      </c>
    </row>
    <row r="251" spans="1:320" s="34" customFormat="1" ht="15" customHeight="1" x14ac:dyDescent="0.25">
      <c r="A251" s="45">
        <v>206190201</v>
      </c>
      <c r="B251" s="45" t="s">
        <v>3218</v>
      </c>
      <c r="C251" s="46">
        <v>45292</v>
      </c>
      <c r="D251" s="46">
        <v>45657</v>
      </c>
      <c r="E251" s="47">
        <v>366</v>
      </c>
      <c r="F251" s="45" t="s">
        <v>883</v>
      </c>
      <c r="G251" s="45" t="s">
        <v>884</v>
      </c>
      <c r="H251" s="45" t="s">
        <v>1030</v>
      </c>
      <c r="I251" s="45" t="s">
        <v>886</v>
      </c>
      <c r="J251" s="45" t="s">
        <v>887</v>
      </c>
      <c r="K251" s="45" t="s">
        <v>1031</v>
      </c>
      <c r="L251" s="45" t="s">
        <v>2882</v>
      </c>
      <c r="M251" s="45" t="s">
        <v>3219</v>
      </c>
      <c r="N251" s="45" t="s">
        <v>3220</v>
      </c>
      <c r="O251" s="45" t="s">
        <v>3124</v>
      </c>
      <c r="P251" s="45" t="s">
        <v>3125</v>
      </c>
      <c r="Q251" s="45" t="s">
        <v>3221</v>
      </c>
      <c r="R251" t="s">
        <v>3222</v>
      </c>
      <c r="S251" s="45" t="s">
        <v>893</v>
      </c>
      <c r="T251"/>
      <c r="U251" s="47">
        <v>99</v>
      </c>
      <c r="V251" s="47">
        <v>99</v>
      </c>
      <c r="W251" s="47" t="s">
        <v>894</v>
      </c>
      <c r="X251" s="47">
        <v>36234</v>
      </c>
      <c r="Y251" s="47">
        <v>33770</v>
      </c>
      <c r="Z251" s="48">
        <v>213.19</v>
      </c>
      <c r="AA251" s="44">
        <v>187</v>
      </c>
      <c r="AB251" s="44">
        <v>184</v>
      </c>
      <c r="AC251" s="44">
        <v>6682</v>
      </c>
      <c r="AD251" s="44">
        <v>1433</v>
      </c>
      <c r="AE251" s="44">
        <v>1587</v>
      </c>
      <c r="AF251" s="44">
        <v>22341</v>
      </c>
      <c r="AG251" s="44"/>
      <c r="AH251" s="47">
        <v>1</v>
      </c>
      <c r="AI251" s="47">
        <v>38</v>
      </c>
      <c r="AJ251">
        <v>1688</v>
      </c>
      <c r="AK251" t="s">
        <v>895</v>
      </c>
      <c r="AL251">
        <v>33770</v>
      </c>
      <c r="AM251"/>
      <c r="AN251"/>
      <c r="AO251"/>
      <c r="AP251"/>
      <c r="AQ251"/>
      <c r="AR251" s="44"/>
      <c r="AS251" s="44"/>
      <c r="AT251" s="44"/>
      <c r="AU251" s="44">
        <v>13389576</v>
      </c>
      <c r="AV251" s="44">
        <v>4228334</v>
      </c>
      <c r="AW251" s="44">
        <v>2439679</v>
      </c>
      <c r="AX251" s="44">
        <v>23632</v>
      </c>
      <c r="AY251" s="44">
        <v>15201863</v>
      </c>
      <c r="AZ251" s="21">
        <v>13740765</v>
      </c>
      <c r="BA251" s="21">
        <v>1461098</v>
      </c>
      <c r="BB251" s="44">
        <v>15885</v>
      </c>
      <c r="BC251" s="44">
        <v>12590</v>
      </c>
      <c r="BD251" s="44"/>
      <c r="BE251" s="44">
        <v>1464393</v>
      </c>
      <c r="BF251" s="44">
        <v>2441498</v>
      </c>
      <c r="BG251" s="44">
        <v>550328</v>
      </c>
      <c r="BH251" s="44">
        <v>645853</v>
      </c>
      <c r="BI251" s="21">
        <v>9041628</v>
      </c>
      <c r="BJ251" s="21"/>
      <c r="BK251" s="21">
        <v>378</v>
      </c>
      <c r="BL251" s="21">
        <v>14364</v>
      </c>
      <c r="BM251" s="21">
        <v>695527</v>
      </c>
      <c r="BN251" s="21">
        <v>13389576</v>
      </c>
      <c r="BO251" s="21"/>
      <c r="BP251" s="21"/>
      <c r="BQ251" s="44"/>
      <c r="BR251" s="21"/>
      <c r="BS251" s="44"/>
      <c r="BT251" s="21"/>
      <c r="BU251" s="44"/>
      <c r="BV251" s="21"/>
      <c r="BW251" s="44">
        <v>3577367</v>
      </c>
      <c r="BX251" s="21"/>
      <c r="BY251" s="21">
        <v>415620</v>
      </c>
      <c r="BZ251" s="21"/>
      <c r="CA251" s="44">
        <v>5503</v>
      </c>
      <c r="CB251" s="44"/>
      <c r="CC251" s="44">
        <v>136613</v>
      </c>
      <c r="CD251" s="44"/>
      <c r="CE251" s="44"/>
      <c r="CF251" s="44"/>
      <c r="CG251" s="44">
        <v>81974</v>
      </c>
      <c r="CH251" s="44"/>
      <c r="CI251" s="21">
        <v>4058</v>
      </c>
      <c r="CJ251" s="44"/>
      <c r="CK251" s="21">
        <v>7199</v>
      </c>
      <c r="CL251" s="44"/>
      <c r="CM251" s="44">
        <v>26750</v>
      </c>
      <c r="CN251" s="44">
        <v>31999</v>
      </c>
      <c r="CO251" s="44">
        <v>1684790</v>
      </c>
      <c r="CP251" s="44">
        <v>0</v>
      </c>
      <c r="CQ251" s="21">
        <v>1704250</v>
      </c>
      <c r="CR251" s="44">
        <v>473555</v>
      </c>
      <c r="CS251" s="44">
        <v>253120</v>
      </c>
      <c r="CT251" s="44">
        <v>15900</v>
      </c>
      <c r="CU251" s="44"/>
      <c r="CV251" s="44">
        <v>37970</v>
      </c>
      <c r="CW251" s="21"/>
      <c r="CX251" s="21"/>
      <c r="CY251" s="21"/>
      <c r="CZ251" s="21"/>
      <c r="DA251" s="21"/>
      <c r="DB251" s="21"/>
      <c r="DC251" s="21"/>
      <c r="DD251" s="21"/>
      <c r="DE251" s="44"/>
      <c r="DF251" s="21"/>
      <c r="DG251" s="44"/>
      <c r="DH251" s="21"/>
      <c r="DI251" s="44"/>
      <c r="DJ251" s="44"/>
      <c r="DK251" s="44"/>
      <c r="DL251" s="44"/>
      <c r="DM251" s="21"/>
      <c r="DN251" s="44"/>
      <c r="DO251" s="44"/>
      <c r="DP251" s="44"/>
      <c r="DQ251" s="44"/>
      <c r="DR251" s="44"/>
      <c r="DS251" s="44"/>
      <c r="DT251" s="44"/>
      <c r="DU251" s="44"/>
      <c r="DV251" s="44"/>
      <c r="DW251" s="44"/>
      <c r="DX251" s="44"/>
      <c r="DY251" s="44">
        <v>11475</v>
      </c>
      <c r="DZ251" s="44"/>
      <c r="EA251" s="44"/>
      <c r="EB251" s="21"/>
      <c r="EC251" s="44">
        <v>-869905</v>
      </c>
      <c r="ED251" s="44"/>
      <c r="EE251" s="21">
        <v>252775</v>
      </c>
      <c r="EF251" s="44"/>
      <c r="EG251" s="21">
        <v>-53581</v>
      </c>
      <c r="EH251" s="44"/>
      <c r="EI251" s="21">
        <v>2881859</v>
      </c>
      <c r="EJ251" s="44"/>
      <c r="EK251" s="44"/>
      <c r="EL251" s="21"/>
      <c r="EM251" s="44">
        <v>-10597</v>
      </c>
      <c r="EN251" s="44"/>
      <c r="EO251" s="44">
        <v>227653</v>
      </c>
      <c r="EP251" s="21"/>
      <c r="EQ251" s="21"/>
      <c r="ER251" s="21"/>
      <c r="ES251" s="21"/>
      <c r="ET251" s="44"/>
      <c r="EU251" s="21"/>
      <c r="EV251" s="44"/>
      <c r="EW251" s="21"/>
      <c r="EX251" s="44"/>
      <c r="EY251" s="44"/>
      <c r="EZ251" s="21"/>
      <c r="FA251" s="21"/>
      <c r="FB251" s="44"/>
      <c r="FC251" s="44"/>
      <c r="FD251" s="21"/>
      <c r="FE251" s="112"/>
      <c r="FF251" s="44"/>
      <c r="FG251" s="44">
        <v>6358298</v>
      </c>
      <c r="FH251" s="44">
        <v>1415225</v>
      </c>
      <c r="FI251" s="44">
        <v>5967242</v>
      </c>
      <c r="FJ251" s="44">
        <v>316195</v>
      </c>
      <c r="FK251" s="44">
        <v>5390037</v>
      </c>
      <c r="FL251" s="44"/>
      <c r="FM251" s="44"/>
      <c r="FN251" s="44"/>
      <c r="FO251" s="44"/>
      <c r="FP251" s="44"/>
      <c r="FQ251" s="44"/>
      <c r="FR251" s="44"/>
      <c r="FS251" s="44"/>
      <c r="FT251" s="44">
        <v>17828</v>
      </c>
      <c r="FU251" s="44">
        <v>27110</v>
      </c>
      <c r="FV251" s="21">
        <v>648532</v>
      </c>
      <c r="FW251" s="44"/>
      <c r="FX251" s="44">
        <v>623767</v>
      </c>
      <c r="FY251" s="44">
        <v>169855</v>
      </c>
      <c r="FZ251" s="44">
        <v>176796</v>
      </c>
      <c r="GA251" s="44">
        <v>8994</v>
      </c>
      <c r="GB251" s="44"/>
      <c r="GC251" s="44">
        <v>83986</v>
      </c>
      <c r="GD251" s="44">
        <v>398903</v>
      </c>
      <c r="GE251" s="44">
        <v>360281</v>
      </c>
      <c r="GF251" s="44">
        <v>102188</v>
      </c>
      <c r="GG251" s="44">
        <v>921245</v>
      </c>
      <c r="GH251" s="44">
        <v>125484</v>
      </c>
      <c r="GI251" s="44">
        <v>153716</v>
      </c>
      <c r="GJ251" s="44">
        <v>209361</v>
      </c>
      <c r="GK251" s="44">
        <v>3727434</v>
      </c>
      <c r="GL251" s="44">
        <v>92969</v>
      </c>
      <c r="GM251" s="44">
        <v>452742</v>
      </c>
      <c r="GN251" s="44">
        <v>47943</v>
      </c>
      <c r="GO251" s="44">
        <v>20607</v>
      </c>
      <c r="GP251" s="44"/>
      <c r="GQ251" s="44"/>
      <c r="GR251" s="44">
        <v>-19013</v>
      </c>
      <c r="GS251" s="44">
        <v>5405314</v>
      </c>
      <c r="GT251" s="44"/>
      <c r="GU251" s="21">
        <v>461019</v>
      </c>
      <c r="GV251" s="44">
        <v>688503</v>
      </c>
      <c r="GW251" s="44">
        <v>694678</v>
      </c>
      <c r="GX251" s="44">
        <v>1395988</v>
      </c>
      <c r="GY251" s="44">
        <v>8645502</v>
      </c>
      <c r="GZ251" s="44">
        <v>6226703</v>
      </c>
      <c r="HA251" s="44">
        <v>1437852</v>
      </c>
      <c r="HB251" s="44"/>
      <c r="HC251" s="44">
        <v>980947</v>
      </c>
      <c r="HD251" s="44">
        <v>8645502</v>
      </c>
      <c r="HE251" s="21">
        <v>2195661</v>
      </c>
      <c r="HF251" s="21"/>
      <c r="HG251" s="21">
        <v>4460402</v>
      </c>
      <c r="HH251" s="21"/>
      <c r="HI251" s="21">
        <v>0</v>
      </c>
      <c r="HJ251" s="44"/>
      <c r="HK251" s="21">
        <v>665958</v>
      </c>
      <c r="HL251" s="21">
        <v>493801</v>
      </c>
      <c r="HM251" s="21">
        <v>1159759</v>
      </c>
      <c r="HN251" s="21">
        <v>-698740</v>
      </c>
      <c r="HO251" s="21"/>
      <c r="HP251" s="44"/>
      <c r="HQ251" s="47"/>
      <c r="HR251" s="47"/>
      <c r="HS251" s="47"/>
      <c r="HT251" s="47" t="s">
        <v>3223</v>
      </c>
      <c r="HU251" s="47">
        <v>809471.39</v>
      </c>
      <c r="HV251" s="47">
        <v>2048</v>
      </c>
      <c r="HW251" s="47">
        <v>0</v>
      </c>
      <c r="HX251" s="47">
        <v>5581</v>
      </c>
      <c r="HY251" s="47">
        <v>30461</v>
      </c>
      <c r="HZ251" s="47">
        <v>81664</v>
      </c>
      <c r="IA251" s="47">
        <v>0</v>
      </c>
      <c r="IB251" s="47">
        <v>0</v>
      </c>
      <c r="IC251" s="47">
        <v>4770</v>
      </c>
      <c r="ID251"/>
      <c r="IE251" s="47">
        <v>2088</v>
      </c>
      <c r="IF251">
        <v>13966</v>
      </c>
      <c r="IG251" s="47">
        <v>3892</v>
      </c>
      <c r="IH251" s="47">
        <v>20449</v>
      </c>
      <c r="II251">
        <v>3777</v>
      </c>
      <c r="IJ251">
        <v>4939</v>
      </c>
      <c r="IK251">
        <v>3456</v>
      </c>
      <c r="IL251">
        <v>17590</v>
      </c>
      <c r="IM251">
        <v>194681</v>
      </c>
      <c r="IN251">
        <v>0</v>
      </c>
      <c r="IO251">
        <v>0</v>
      </c>
      <c r="IP251">
        <v>250</v>
      </c>
      <c r="IQ251">
        <v>962</v>
      </c>
      <c r="IR251">
        <v>0</v>
      </c>
      <c r="IS251">
        <v>0</v>
      </c>
      <c r="IT251">
        <v>1212</v>
      </c>
      <c r="IU251">
        <v>229204</v>
      </c>
      <c r="IV251">
        <v>0</v>
      </c>
      <c r="IW251">
        <v>378371</v>
      </c>
      <c r="IX251">
        <v>1289786</v>
      </c>
      <c r="IY251">
        <v>2023955</v>
      </c>
      <c r="IZ251">
        <v>0</v>
      </c>
      <c r="JA251">
        <v>0</v>
      </c>
      <c r="JB251">
        <v>265917</v>
      </c>
      <c r="JC251"/>
      <c r="JD251">
        <v>55732</v>
      </c>
      <c r="JE251">
        <v>255570</v>
      </c>
      <c r="JF251">
        <v>68360</v>
      </c>
      <c r="JG251">
        <v>460675</v>
      </c>
      <c r="JH251">
        <v>98752</v>
      </c>
      <c r="JI251">
        <v>113846</v>
      </c>
      <c r="JJ251">
        <v>171537</v>
      </c>
      <c r="JK251">
        <v>946593</v>
      </c>
      <c r="JL251">
        <v>6358298</v>
      </c>
      <c r="JM251">
        <v>0</v>
      </c>
      <c r="JN251">
        <v>0</v>
      </c>
      <c r="JO251">
        <v>10584</v>
      </c>
      <c r="JP251">
        <v>23830</v>
      </c>
      <c r="JQ251">
        <v>0</v>
      </c>
      <c r="JR251">
        <v>0</v>
      </c>
      <c r="JS251">
        <v>34414</v>
      </c>
      <c r="JT251"/>
      <c r="JU251"/>
      <c r="JV251"/>
      <c r="JW251"/>
      <c r="JX251"/>
      <c r="JY251"/>
      <c r="JZ251"/>
      <c r="KA251"/>
      <c r="KB251"/>
      <c r="KC251"/>
      <c r="KD251"/>
      <c r="KE251"/>
      <c r="KF251">
        <v>118</v>
      </c>
      <c r="KG251">
        <v>171</v>
      </c>
      <c r="KH251">
        <v>84</v>
      </c>
      <c r="KI251">
        <v>78</v>
      </c>
      <c r="KJ251">
        <v>117</v>
      </c>
      <c r="KK251">
        <v>55</v>
      </c>
      <c r="KL251">
        <v>50</v>
      </c>
      <c r="KM251">
        <v>76</v>
      </c>
      <c r="KN251">
        <v>38</v>
      </c>
      <c r="KO251">
        <v>1</v>
      </c>
      <c r="KP251">
        <v>0</v>
      </c>
      <c r="KQ251">
        <v>0</v>
      </c>
      <c r="KR251">
        <v>0</v>
      </c>
      <c r="KS251">
        <v>1</v>
      </c>
      <c r="KT251">
        <v>0</v>
      </c>
      <c r="KU251">
        <v>1</v>
      </c>
      <c r="KV251">
        <v>0</v>
      </c>
      <c r="KW251">
        <v>0</v>
      </c>
      <c r="KX251">
        <v>0</v>
      </c>
      <c r="KY251">
        <v>0</v>
      </c>
      <c r="KZ251">
        <v>0</v>
      </c>
      <c r="LA251">
        <v>0</v>
      </c>
      <c r="LB251">
        <v>0</v>
      </c>
      <c r="LC251">
        <v>0</v>
      </c>
      <c r="LD251">
        <v>1</v>
      </c>
      <c r="LE251">
        <v>0</v>
      </c>
      <c r="LF251">
        <v>0</v>
      </c>
      <c r="LG251">
        <v>0</v>
      </c>
      <c r="LH251">
        <v>0</v>
      </c>
    </row>
    <row r="252" spans="1:320" s="34" customFormat="1" ht="15" customHeight="1" x14ac:dyDescent="0.25">
      <c r="A252" s="45">
        <v>206190204</v>
      </c>
      <c r="B252" s="45" t="s">
        <v>3224</v>
      </c>
      <c r="C252" s="46">
        <v>45292</v>
      </c>
      <c r="D252" s="46">
        <v>45657</v>
      </c>
      <c r="E252" s="47">
        <v>366</v>
      </c>
      <c r="F252" s="45" t="s">
        <v>883</v>
      </c>
      <c r="G252" s="45" t="s">
        <v>884</v>
      </c>
      <c r="H252" s="45" t="s">
        <v>1030</v>
      </c>
      <c r="I252" s="45" t="s">
        <v>886</v>
      </c>
      <c r="J252" s="45" t="s">
        <v>887</v>
      </c>
      <c r="K252" s="45" t="s">
        <v>1031</v>
      </c>
      <c r="L252" s="45" t="s">
        <v>2882</v>
      </c>
      <c r="M252" s="45" t="s">
        <v>3225</v>
      </c>
      <c r="N252" s="45" t="s">
        <v>3226</v>
      </c>
      <c r="O252" s="45" t="s">
        <v>3227</v>
      </c>
      <c r="P252" s="45" t="s">
        <v>3228</v>
      </c>
      <c r="Q252" s="45" t="s">
        <v>3229</v>
      </c>
      <c r="R252" t="s">
        <v>3230</v>
      </c>
      <c r="S252" s="45" t="s">
        <v>893</v>
      </c>
      <c r="T252"/>
      <c r="U252" s="47">
        <v>99</v>
      </c>
      <c r="V252" s="47">
        <v>99</v>
      </c>
      <c r="W252" s="47" t="s">
        <v>894</v>
      </c>
      <c r="X252" s="47">
        <v>36234</v>
      </c>
      <c r="Y252" s="47">
        <v>34880</v>
      </c>
      <c r="Z252" s="48">
        <v>225.85</v>
      </c>
      <c r="AA252" s="44">
        <v>196</v>
      </c>
      <c r="AB252" s="44">
        <v>202</v>
      </c>
      <c r="AC252" s="44">
        <v>9329</v>
      </c>
      <c r="AD252" s="44"/>
      <c r="AE252" s="44">
        <v>933</v>
      </c>
      <c r="AF252" s="44">
        <v>23523</v>
      </c>
      <c r="AG252" s="44"/>
      <c r="AH252" s="47"/>
      <c r="AI252" s="47"/>
      <c r="AJ252">
        <v>1095</v>
      </c>
      <c r="AK252" t="s">
        <v>895</v>
      </c>
      <c r="AL252">
        <v>34880</v>
      </c>
      <c r="AM252"/>
      <c r="AN252"/>
      <c r="AO252"/>
      <c r="AP252"/>
      <c r="AQ252"/>
      <c r="AR252" s="44"/>
      <c r="AS252" s="44"/>
      <c r="AT252" s="44"/>
      <c r="AU252" s="44">
        <v>11384471</v>
      </c>
      <c r="AV252" s="44">
        <v>2094378</v>
      </c>
      <c r="AW252" s="44">
        <v>-4597743</v>
      </c>
      <c r="AX252" s="44">
        <v>20917</v>
      </c>
      <c r="AY252" s="44">
        <v>18097509</v>
      </c>
      <c r="AZ252" s="21">
        <v>14578611</v>
      </c>
      <c r="BA252" s="21">
        <v>3518898</v>
      </c>
      <c r="BB252" s="44">
        <v>-7525</v>
      </c>
      <c r="BC252" s="44">
        <v>12590</v>
      </c>
      <c r="BD252" s="44"/>
      <c r="BE252" s="44">
        <v>3498783</v>
      </c>
      <c r="BF252" s="44">
        <v>3060162</v>
      </c>
      <c r="BG252" s="44">
        <v>14344</v>
      </c>
      <c r="BH252" s="44">
        <v>303405</v>
      </c>
      <c r="BI252" s="21">
        <v>7661326</v>
      </c>
      <c r="BJ252" s="21"/>
      <c r="BK252" s="21"/>
      <c r="BL252" s="21"/>
      <c r="BM252" s="21">
        <v>345234</v>
      </c>
      <c r="BN252" s="21">
        <v>11384471</v>
      </c>
      <c r="BO252" s="21"/>
      <c r="BP252" s="21"/>
      <c r="BQ252" s="44"/>
      <c r="BR252" s="21"/>
      <c r="BS252" s="44"/>
      <c r="BT252" s="21"/>
      <c r="BU252" s="44"/>
      <c r="BV252" s="21"/>
      <c r="BW252" s="44">
        <v>2046886</v>
      </c>
      <c r="BX252" s="21"/>
      <c r="BY252" s="21">
        <v>8315</v>
      </c>
      <c r="BZ252" s="21"/>
      <c r="CA252" s="44">
        <v>3894</v>
      </c>
      <c r="CB252" s="44"/>
      <c r="CC252" s="44">
        <v>35268</v>
      </c>
      <c r="CD252" s="44"/>
      <c r="CE252" s="44"/>
      <c r="CF252" s="44"/>
      <c r="CG252" s="44"/>
      <c r="CH252" s="44"/>
      <c r="CI252" s="21">
        <v>15</v>
      </c>
      <c r="CJ252" s="44"/>
      <c r="CK252" s="21"/>
      <c r="CL252" s="44"/>
      <c r="CM252" s="44">
        <v>4874</v>
      </c>
      <c r="CN252" s="44">
        <v>20195</v>
      </c>
      <c r="CO252" s="44">
        <v>650920</v>
      </c>
      <c r="CP252" s="44">
        <v>0</v>
      </c>
      <c r="CQ252" s="21">
        <v>709271</v>
      </c>
      <c r="CR252" s="44">
        <v>112212</v>
      </c>
      <c r="CS252" s="44">
        <v>590842</v>
      </c>
      <c r="CT252" s="44">
        <v>0</v>
      </c>
      <c r="CU252" s="44"/>
      <c r="CV252" s="44">
        <v>6064</v>
      </c>
      <c r="CW252" s="21"/>
      <c r="CX252" s="21"/>
      <c r="CY252" s="21"/>
      <c r="CZ252" s="21"/>
      <c r="DA252" s="21"/>
      <c r="DB252" s="21"/>
      <c r="DC252" s="21"/>
      <c r="DD252" s="21"/>
      <c r="DE252" s="44"/>
      <c r="DF252" s="21"/>
      <c r="DG252" s="44"/>
      <c r="DH252" s="21"/>
      <c r="DI252" s="44"/>
      <c r="DJ252" s="44"/>
      <c r="DK252" s="44"/>
      <c r="DL252" s="44"/>
      <c r="DM252" s="21"/>
      <c r="DN252" s="44"/>
      <c r="DO252" s="44"/>
      <c r="DP252" s="44"/>
      <c r="DQ252" s="44"/>
      <c r="DR252" s="44"/>
      <c r="DS252" s="44"/>
      <c r="DT252" s="44"/>
      <c r="DU252" s="44"/>
      <c r="DV252" s="44"/>
      <c r="DW252" s="44"/>
      <c r="DX252" s="44"/>
      <c r="DY252" s="44"/>
      <c r="DZ252" s="44"/>
      <c r="EA252" s="44"/>
      <c r="EB252" s="21"/>
      <c r="EC252" s="44">
        <v>-4549541</v>
      </c>
      <c r="ED252" s="44"/>
      <c r="EE252" s="21">
        <v>-22158</v>
      </c>
      <c r="EF252" s="44"/>
      <c r="EG252" s="21">
        <v>16761</v>
      </c>
      <c r="EH252" s="44"/>
      <c r="EI252" s="21">
        <v>-57394</v>
      </c>
      <c r="EJ252" s="44"/>
      <c r="EK252" s="44"/>
      <c r="EL252" s="21"/>
      <c r="EM252" s="44"/>
      <c r="EN252" s="44"/>
      <c r="EO252" s="44">
        <v>14589</v>
      </c>
      <c r="EP252" s="21"/>
      <c r="EQ252" s="21"/>
      <c r="ER252" s="21"/>
      <c r="ES252" s="21"/>
      <c r="ET252" s="44"/>
      <c r="EU252" s="21"/>
      <c r="EV252" s="44"/>
      <c r="EW252" s="21"/>
      <c r="EX252" s="44"/>
      <c r="EY252" s="44"/>
      <c r="EZ252" s="21"/>
      <c r="FA252" s="21"/>
      <c r="FB252" s="44"/>
      <c r="FC252" s="44"/>
      <c r="FD252" s="21"/>
      <c r="FE252" s="112"/>
      <c r="FF252" s="44"/>
      <c r="FG252" s="44">
        <v>6446935</v>
      </c>
      <c r="FH252" s="44">
        <v>1577764</v>
      </c>
      <c r="FI252" s="44">
        <v>6553912</v>
      </c>
      <c r="FJ252" s="44">
        <v>314252</v>
      </c>
      <c r="FK252" s="44">
        <v>5572632</v>
      </c>
      <c r="FL252" s="44"/>
      <c r="FM252" s="44"/>
      <c r="FN252" s="44"/>
      <c r="FO252" s="44"/>
      <c r="FP252" s="44"/>
      <c r="FQ252" s="44"/>
      <c r="FR252" s="44"/>
      <c r="FS252" s="44"/>
      <c r="FT252" s="44">
        <v>7400</v>
      </c>
      <c r="FU252" s="44">
        <v>25675</v>
      </c>
      <c r="FV252" s="21">
        <v>377616</v>
      </c>
      <c r="FW252" s="44"/>
      <c r="FX252" s="44">
        <v>391726</v>
      </c>
      <c r="FY252" s="44">
        <v>52689</v>
      </c>
      <c r="FZ252" s="44">
        <v>192471</v>
      </c>
      <c r="GA252" s="44"/>
      <c r="GB252" s="44"/>
      <c r="GC252" s="44">
        <v>8210</v>
      </c>
      <c r="GD252" s="44">
        <v>433590</v>
      </c>
      <c r="GE252" s="44">
        <v>454937</v>
      </c>
      <c r="GF252" s="44">
        <v>131833</v>
      </c>
      <c r="GG252" s="44">
        <v>869014</v>
      </c>
      <c r="GH252" s="44">
        <v>226391</v>
      </c>
      <c r="GI252" s="44">
        <v>391756</v>
      </c>
      <c r="GJ252" s="44">
        <v>143174</v>
      </c>
      <c r="GK252" s="44">
        <v>4073334</v>
      </c>
      <c r="GL252" s="44">
        <v>102765</v>
      </c>
      <c r="GM252" s="44">
        <v>690470</v>
      </c>
      <c r="GN252" s="44">
        <v>129023</v>
      </c>
      <c r="GO252" s="44">
        <v>39127</v>
      </c>
      <c r="GP252" s="44"/>
      <c r="GQ252" s="44"/>
      <c r="GR252" s="44">
        <v>264778</v>
      </c>
      <c r="GS252" s="44">
        <v>5158180</v>
      </c>
      <c r="GT252" s="44"/>
      <c r="GU252" s="21">
        <v>178624</v>
      </c>
      <c r="GV252" s="44">
        <v>8250</v>
      </c>
      <c r="GW252" s="44">
        <v>15005154</v>
      </c>
      <c r="GX252" s="44">
        <v>304272</v>
      </c>
      <c r="GY252" s="44">
        <v>20654480</v>
      </c>
      <c r="GZ252" s="44">
        <v>6259031</v>
      </c>
      <c r="HA252" s="44"/>
      <c r="HB252" s="44"/>
      <c r="HC252" s="44">
        <v>14395449</v>
      </c>
      <c r="HD252" s="44">
        <v>20654480</v>
      </c>
      <c r="HE252" s="21"/>
      <c r="HF252" s="21">
        <v>14922009</v>
      </c>
      <c r="HG252" s="21"/>
      <c r="HH252" s="21"/>
      <c r="HI252" s="21">
        <v>0</v>
      </c>
      <c r="HJ252" s="44"/>
      <c r="HK252" s="21">
        <v>214021</v>
      </c>
      <c r="HL252" s="21">
        <v>282823</v>
      </c>
      <c r="HM252" s="21">
        <v>496844</v>
      </c>
      <c r="HN252" s="21">
        <v>-318220</v>
      </c>
      <c r="HO252" s="21"/>
      <c r="HP252" s="44"/>
      <c r="HQ252" s="47"/>
      <c r="HR252" s="47"/>
      <c r="HS252" s="47"/>
      <c r="HT252" s="47" t="s">
        <v>1799</v>
      </c>
      <c r="HU252" s="47">
        <v>62590.31</v>
      </c>
      <c r="HV252" s="47">
        <v>2107</v>
      </c>
      <c r="HW252" s="47">
        <v>0</v>
      </c>
      <c r="HX252" s="47">
        <v>4684</v>
      </c>
      <c r="HY252" s="47">
        <v>29873</v>
      </c>
      <c r="HZ252" s="47">
        <v>84104</v>
      </c>
      <c r="IA252" s="47">
        <v>0</v>
      </c>
      <c r="IB252" s="47">
        <v>0</v>
      </c>
      <c r="IC252" s="47">
        <v>10067</v>
      </c>
      <c r="ID252"/>
      <c r="IE252" s="47">
        <v>6104</v>
      </c>
      <c r="IF252">
        <v>15657</v>
      </c>
      <c r="IG252" s="47">
        <v>5075</v>
      </c>
      <c r="IH252" s="47">
        <v>17732</v>
      </c>
      <c r="II252">
        <v>7449</v>
      </c>
      <c r="IJ252">
        <v>17180</v>
      </c>
      <c r="IK252">
        <v>2337</v>
      </c>
      <c r="IL252">
        <v>13836</v>
      </c>
      <c r="IM252">
        <v>216205</v>
      </c>
      <c r="IN252">
        <v>0</v>
      </c>
      <c r="IO252">
        <v>0</v>
      </c>
      <c r="IP252">
        <v>2385</v>
      </c>
      <c r="IQ252">
        <v>5719</v>
      </c>
      <c r="IR252">
        <v>0</v>
      </c>
      <c r="IS252">
        <v>0</v>
      </c>
      <c r="IT252">
        <v>8104</v>
      </c>
      <c r="IU252">
        <v>167129</v>
      </c>
      <c r="IV252">
        <v>0</v>
      </c>
      <c r="IW252">
        <v>248661</v>
      </c>
      <c r="IX252">
        <v>1225452</v>
      </c>
      <c r="IY252">
        <v>1987236</v>
      </c>
      <c r="IZ252">
        <v>0</v>
      </c>
      <c r="JA252">
        <v>0</v>
      </c>
      <c r="JB252">
        <v>478420</v>
      </c>
      <c r="JC252"/>
      <c r="JD252">
        <v>147685</v>
      </c>
      <c r="JE252">
        <v>290477</v>
      </c>
      <c r="JF252">
        <v>87143</v>
      </c>
      <c r="JG252">
        <v>384492</v>
      </c>
      <c r="JH252">
        <v>173427</v>
      </c>
      <c r="JI252">
        <v>311817</v>
      </c>
      <c r="JJ252">
        <v>118597</v>
      </c>
      <c r="JK252">
        <v>826399</v>
      </c>
      <c r="JL252">
        <v>6446935</v>
      </c>
      <c r="JM252">
        <v>0</v>
      </c>
      <c r="JN252">
        <v>0</v>
      </c>
      <c r="JO252">
        <v>121397</v>
      </c>
      <c r="JP252">
        <v>169135</v>
      </c>
      <c r="JQ252">
        <v>0</v>
      </c>
      <c r="JR252">
        <v>0</v>
      </c>
      <c r="JS252">
        <v>290532</v>
      </c>
      <c r="JT252"/>
      <c r="JU252"/>
      <c r="JV252"/>
      <c r="JW252"/>
      <c r="JX252"/>
      <c r="JY252"/>
      <c r="JZ252"/>
      <c r="KA252"/>
      <c r="KB252"/>
      <c r="KC252"/>
      <c r="KD252"/>
      <c r="KE252"/>
      <c r="KF252">
        <v>132</v>
      </c>
      <c r="KG252">
        <v>157</v>
      </c>
      <c r="KH252">
        <v>90</v>
      </c>
      <c r="KI252">
        <v>76</v>
      </c>
      <c r="KJ252">
        <v>92</v>
      </c>
      <c r="KK252">
        <v>51</v>
      </c>
      <c r="KL252">
        <v>51</v>
      </c>
      <c r="KM252">
        <v>63</v>
      </c>
      <c r="KN252">
        <v>35</v>
      </c>
      <c r="KO252">
        <v>1</v>
      </c>
      <c r="KP252">
        <v>0</v>
      </c>
      <c r="KQ252">
        <v>0</v>
      </c>
      <c r="KR252">
        <v>0</v>
      </c>
      <c r="KS252">
        <v>1</v>
      </c>
      <c r="KT252">
        <v>0</v>
      </c>
      <c r="KU252">
        <v>1</v>
      </c>
      <c r="KV252">
        <v>0</v>
      </c>
      <c r="KW252">
        <v>0</v>
      </c>
      <c r="KX252">
        <v>0</v>
      </c>
      <c r="KY252">
        <v>0</v>
      </c>
      <c r="KZ252">
        <v>0</v>
      </c>
      <c r="LA252">
        <v>0</v>
      </c>
      <c r="LB252">
        <v>0</v>
      </c>
      <c r="LC252">
        <v>0</v>
      </c>
      <c r="LD252">
        <v>1</v>
      </c>
      <c r="LE252">
        <v>0</v>
      </c>
      <c r="LF252">
        <v>0</v>
      </c>
      <c r="LG252">
        <v>0</v>
      </c>
      <c r="LH252">
        <v>0</v>
      </c>
    </row>
    <row r="253" spans="1:320" s="34" customFormat="1" ht="15" customHeight="1" x14ac:dyDescent="0.25">
      <c r="A253" s="45">
        <v>206190207</v>
      </c>
      <c r="B253" s="45" t="s">
        <v>3231</v>
      </c>
      <c r="C253" s="46">
        <v>45292</v>
      </c>
      <c r="D253" s="46">
        <v>45657</v>
      </c>
      <c r="E253" s="47">
        <v>366</v>
      </c>
      <c r="F253" s="45" t="s">
        <v>883</v>
      </c>
      <c r="G253" s="45" t="s">
        <v>884</v>
      </c>
      <c r="H253" s="45" t="s">
        <v>1030</v>
      </c>
      <c r="I253" s="45" t="s">
        <v>886</v>
      </c>
      <c r="J253" s="45" t="s">
        <v>887</v>
      </c>
      <c r="K253" s="45" t="s">
        <v>1031</v>
      </c>
      <c r="L253" s="45" t="s">
        <v>3068</v>
      </c>
      <c r="M253" s="45" t="s">
        <v>3232</v>
      </c>
      <c r="N253" s="45" t="s">
        <v>3233</v>
      </c>
      <c r="O253" s="45" t="s">
        <v>1058</v>
      </c>
      <c r="P253" s="45" t="s">
        <v>3069</v>
      </c>
      <c r="Q253" s="45" t="s">
        <v>3234</v>
      </c>
      <c r="R253" t="s">
        <v>3235</v>
      </c>
      <c r="S253" s="45" t="s">
        <v>893</v>
      </c>
      <c r="T253"/>
      <c r="U253" s="47">
        <v>75</v>
      </c>
      <c r="V253" s="47">
        <v>75</v>
      </c>
      <c r="W253" s="47" t="s">
        <v>894</v>
      </c>
      <c r="X253" s="47">
        <v>27450</v>
      </c>
      <c r="Y253" s="47">
        <v>22727</v>
      </c>
      <c r="Z253" s="48">
        <v>195.5</v>
      </c>
      <c r="AA253" s="44">
        <v>247</v>
      </c>
      <c r="AB253" s="44">
        <v>190</v>
      </c>
      <c r="AC253" s="44">
        <v>2545</v>
      </c>
      <c r="AD253" s="44"/>
      <c r="AE253" s="44">
        <v>1577</v>
      </c>
      <c r="AF253" s="44">
        <v>12621</v>
      </c>
      <c r="AG253" s="44"/>
      <c r="AH253" s="47">
        <v>1818</v>
      </c>
      <c r="AI253" s="47">
        <v>2242</v>
      </c>
      <c r="AJ253">
        <v>1924</v>
      </c>
      <c r="AK253" t="s">
        <v>895</v>
      </c>
      <c r="AL253">
        <v>22727</v>
      </c>
      <c r="AM253"/>
      <c r="AN253"/>
      <c r="AO253"/>
      <c r="AP253"/>
      <c r="AQ253"/>
      <c r="AR253" s="44"/>
      <c r="AS253" s="44"/>
      <c r="AT253" s="44"/>
      <c r="AU253" s="44">
        <v>8115626</v>
      </c>
      <c r="AV253" s="44">
        <v>1670662</v>
      </c>
      <c r="AW253" s="44">
        <v>678276</v>
      </c>
      <c r="AX253" s="44">
        <v>227457</v>
      </c>
      <c r="AY253" s="44">
        <v>9335469</v>
      </c>
      <c r="AZ253" s="21">
        <v>11063448</v>
      </c>
      <c r="BA253" s="21">
        <v>-1727979</v>
      </c>
      <c r="BB253" s="44">
        <v>1</v>
      </c>
      <c r="BC253" s="44"/>
      <c r="BD253" s="44"/>
      <c r="BE253" s="44">
        <v>-1727978</v>
      </c>
      <c r="BF253" s="44">
        <v>1018000</v>
      </c>
      <c r="BG253" s="44"/>
      <c r="BH253" s="44">
        <v>550954</v>
      </c>
      <c r="BI253" s="21">
        <v>4409378</v>
      </c>
      <c r="BJ253" s="21"/>
      <c r="BK253" s="21">
        <v>727200</v>
      </c>
      <c r="BL253" s="21">
        <v>761394</v>
      </c>
      <c r="BM253" s="21">
        <v>648700</v>
      </c>
      <c r="BN253" s="21">
        <v>8115626</v>
      </c>
      <c r="BO253" s="21"/>
      <c r="BP253" s="21"/>
      <c r="BQ253" s="44"/>
      <c r="BR253" s="21"/>
      <c r="BS253" s="44"/>
      <c r="BT253" s="21"/>
      <c r="BU253" s="44"/>
      <c r="BV253" s="21"/>
      <c r="BW253" s="44">
        <v>973820</v>
      </c>
      <c r="BX253" s="21"/>
      <c r="BY253" s="21"/>
      <c r="BZ253" s="21"/>
      <c r="CA253" s="44">
        <v>1444</v>
      </c>
      <c r="CB253" s="44"/>
      <c r="CC253" s="44">
        <v>11552</v>
      </c>
      <c r="CD253" s="44"/>
      <c r="CE253" s="44"/>
      <c r="CF253" s="44"/>
      <c r="CG253" s="44">
        <v>562183</v>
      </c>
      <c r="CH253" s="44"/>
      <c r="CI253" s="21">
        <v>121663</v>
      </c>
      <c r="CJ253" s="44"/>
      <c r="CK253" s="21"/>
      <c r="CL253" s="44"/>
      <c r="CM253" s="44">
        <v>18063</v>
      </c>
      <c r="CN253" s="44">
        <v>0</v>
      </c>
      <c r="CO253" s="44">
        <v>571601</v>
      </c>
      <c r="CP253" s="44">
        <v>0</v>
      </c>
      <c r="CQ253" s="21">
        <v>534397</v>
      </c>
      <c r="CR253" s="44">
        <v>6714</v>
      </c>
      <c r="CS253" s="44">
        <v>461338</v>
      </c>
      <c r="CT253" s="44">
        <v>25162</v>
      </c>
      <c r="CU253" s="44"/>
      <c r="CV253" s="44">
        <v>53387</v>
      </c>
      <c r="CW253" s="21"/>
      <c r="CX253" s="21"/>
      <c r="CY253" s="21"/>
      <c r="CZ253" s="21"/>
      <c r="DA253" s="21"/>
      <c r="DB253" s="21"/>
      <c r="DC253" s="21"/>
      <c r="DD253" s="21"/>
      <c r="DE253" s="44"/>
      <c r="DF253" s="21"/>
      <c r="DG253" s="44"/>
      <c r="DH253" s="21"/>
      <c r="DI253" s="44"/>
      <c r="DJ253" s="44"/>
      <c r="DK253" s="44"/>
      <c r="DL253" s="44"/>
      <c r="DM253" s="21"/>
      <c r="DN253" s="44"/>
      <c r="DO253" s="44"/>
      <c r="DP253" s="44"/>
      <c r="DQ253" s="44"/>
      <c r="DR253" s="44"/>
      <c r="DS253" s="44"/>
      <c r="DT253" s="44"/>
      <c r="DU253" s="44"/>
      <c r="DV253" s="44"/>
      <c r="DW253" s="44"/>
      <c r="DX253" s="44"/>
      <c r="DY253" s="44"/>
      <c r="DZ253" s="44"/>
      <c r="EA253" s="44"/>
      <c r="EB253" s="21"/>
      <c r="EC253" s="44">
        <v>-14844</v>
      </c>
      <c r="ED253" s="44"/>
      <c r="EE253" s="21"/>
      <c r="EF253" s="44"/>
      <c r="EG253" s="21">
        <v>117981</v>
      </c>
      <c r="EH253" s="44"/>
      <c r="EI253" s="21">
        <v>175532</v>
      </c>
      <c r="EJ253" s="44"/>
      <c r="EK253" s="44"/>
      <c r="EL253" s="21"/>
      <c r="EM253" s="44">
        <v>371022</v>
      </c>
      <c r="EN253" s="44"/>
      <c r="EO253" s="44">
        <v>28585</v>
      </c>
      <c r="EP253" s="21"/>
      <c r="EQ253" s="21"/>
      <c r="ER253" s="21"/>
      <c r="ES253" s="21"/>
      <c r="ET253" s="44"/>
      <c r="EU253" s="21"/>
      <c r="EV253" s="44"/>
      <c r="EW253" s="21"/>
      <c r="EX253" s="44"/>
      <c r="EY253" s="44"/>
      <c r="EZ253" s="21"/>
      <c r="FA253" s="21"/>
      <c r="FB253" s="44"/>
      <c r="FC253" s="44"/>
      <c r="FD253" s="21"/>
      <c r="FE253" s="112"/>
      <c r="FF253" s="44"/>
      <c r="FG253" s="44">
        <v>4216277</v>
      </c>
      <c r="FH253" s="44">
        <v>1108356</v>
      </c>
      <c r="FI253" s="44">
        <v>5738815</v>
      </c>
      <c r="FJ253" s="44"/>
      <c r="FK253" s="44">
        <v>4471249</v>
      </c>
      <c r="FL253" s="44"/>
      <c r="FM253" s="44"/>
      <c r="FN253" s="44"/>
      <c r="FO253" s="44"/>
      <c r="FP253" s="44"/>
      <c r="FQ253" s="44"/>
      <c r="FR253" s="44"/>
      <c r="FS253" s="44"/>
      <c r="FT253" s="44">
        <v>15034</v>
      </c>
      <c r="FU253" s="44">
        <v>22226</v>
      </c>
      <c r="FV253" s="21">
        <v>235278</v>
      </c>
      <c r="FW253" s="44"/>
      <c r="FX253" s="44">
        <v>224210</v>
      </c>
      <c r="FY253" s="44">
        <v>1954</v>
      </c>
      <c r="FZ253" s="44">
        <v>112101</v>
      </c>
      <c r="GA253" s="44">
        <v>19042</v>
      </c>
      <c r="GB253" s="44"/>
      <c r="GC253" s="44">
        <v>16958</v>
      </c>
      <c r="GD253" s="44">
        <v>294383</v>
      </c>
      <c r="GE253" s="44">
        <v>320531</v>
      </c>
      <c r="GF253" s="44">
        <v>190088</v>
      </c>
      <c r="GG253" s="44">
        <v>782502</v>
      </c>
      <c r="GH253" s="44">
        <v>100089</v>
      </c>
      <c r="GI253" s="44">
        <v>159100</v>
      </c>
      <c r="GJ253" s="44">
        <v>95439</v>
      </c>
      <c r="GK253" s="44">
        <v>2542996</v>
      </c>
      <c r="GL253" s="44">
        <v>155076</v>
      </c>
      <c r="GM253" s="44">
        <v>720000</v>
      </c>
      <c r="GN253" s="44">
        <v>130606</v>
      </c>
      <c r="GO253" s="44">
        <v>62357</v>
      </c>
      <c r="GP253" s="44"/>
      <c r="GQ253" s="44">
        <v>293924</v>
      </c>
      <c r="GR253" s="44">
        <v>98305</v>
      </c>
      <c r="GS253" s="44">
        <v>6015601</v>
      </c>
      <c r="GT253" s="44">
        <v>7715</v>
      </c>
      <c r="GU253" s="21">
        <v>721167</v>
      </c>
      <c r="GV253" s="44">
        <v>8938</v>
      </c>
      <c r="GW253" s="44">
        <v>5869315</v>
      </c>
      <c r="GX253" s="44"/>
      <c r="GY253" s="44">
        <v>12622736</v>
      </c>
      <c r="GZ253" s="44">
        <v>5258254</v>
      </c>
      <c r="HA253" s="44"/>
      <c r="HB253" s="44">
        <v>7825673</v>
      </c>
      <c r="HC253" s="44">
        <v>-461191</v>
      </c>
      <c r="HD253" s="44">
        <v>12622736</v>
      </c>
      <c r="HE253" s="21">
        <v>4928447</v>
      </c>
      <c r="HF253" s="21">
        <v>5869315</v>
      </c>
      <c r="HG253" s="21"/>
      <c r="HH253" s="21">
        <v>7825673</v>
      </c>
      <c r="HI253" s="21">
        <v>0</v>
      </c>
      <c r="HJ253" s="44"/>
      <c r="HK253" s="21">
        <v>979744</v>
      </c>
      <c r="HL253" s="21">
        <v>1086848</v>
      </c>
      <c r="HM253" s="21">
        <v>2066592</v>
      </c>
      <c r="HN253" s="21">
        <v>-1345425</v>
      </c>
      <c r="HO253" s="21"/>
      <c r="HP253" s="44"/>
      <c r="HQ253" s="47"/>
      <c r="HR253" s="47">
        <v>7825673</v>
      </c>
      <c r="HS253" s="47"/>
      <c r="HT253" s="47" t="s">
        <v>2836</v>
      </c>
      <c r="HU253" s="47">
        <v>-157747.62</v>
      </c>
      <c r="HV253" s="47">
        <v>3534</v>
      </c>
      <c r="HW253" s="47">
        <v>0</v>
      </c>
      <c r="HX253" s="47">
        <v>7766</v>
      </c>
      <c r="HY253" s="47">
        <v>21347</v>
      </c>
      <c r="HZ253" s="47">
        <v>49153</v>
      </c>
      <c r="IA253" s="47">
        <v>0</v>
      </c>
      <c r="IB253" s="47">
        <v>0</v>
      </c>
      <c r="IC253" s="47">
        <v>1410</v>
      </c>
      <c r="ID253"/>
      <c r="IE253" s="47">
        <v>4761</v>
      </c>
      <c r="IF253"/>
      <c r="IG253" s="47"/>
      <c r="IH253" s="47">
        <v>18525</v>
      </c>
      <c r="II253">
        <v>1922</v>
      </c>
      <c r="IJ253">
        <v>5243</v>
      </c>
      <c r="IK253">
        <v>1639</v>
      </c>
      <c r="IL253">
        <v>14068</v>
      </c>
      <c r="IM253">
        <v>129368</v>
      </c>
      <c r="IN253">
        <v>0</v>
      </c>
      <c r="IO253">
        <v>45</v>
      </c>
      <c r="IP253">
        <v>14586</v>
      </c>
      <c r="IQ253">
        <v>0</v>
      </c>
      <c r="IR253">
        <v>0</v>
      </c>
      <c r="IS253">
        <v>9229</v>
      </c>
      <c r="IT253">
        <v>23860</v>
      </c>
      <c r="IU253">
        <v>136610</v>
      </c>
      <c r="IV253">
        <v>0</v>
      </c>
      <c r="IW253">
        <v>428263</v>
      </c>
      <c r="IX253">
        <v>962781</v>
      </c>
      <c r="IY253">
        <v>1326837</v>
      </c>
      <c r="IZ253">
        <v>0</v>
      </c>
      <c r="JA253">
        <v>0</v>
      </c>
      <c r="JB253">
        <v>82123</v>
      </c>
      <c r="JC253"/>
      <c r="JD253">
        <v>70477</v>
      </c>
      <c r="JE253"/>
      <c r="JF253"/>
      <c r="JG253">
        <v>420012</v>
      </c>
      <c r="JH253">
        <v>75172</v>
      </c>
      <c r="JI253">
        <v>128395</v>
      </c>
      <c r="JJ253">
        <v>74917</v>
      </c>
      <c r="JK253">
        <v>510690</v>
      </c>
      <c r="JL253">
        <v>4216277</v>
      </c>
      <c r="JM253">
        <v>0</v>
      </c>
      <c r="JN253">
        <v>1813</v>
      </c>
      <c r="JO253">
        <v>437580</v>
      </c>
      <c r="JP253">
        <v>0</v>
      </c>
      <c r="JQ253">
        <v>0</v>
      </c>
      <c r="JR253">
        <v>461442</v>
      </c>
      <c r="JS253">
        <v>900835</v>
      </c>
      <c r="JT253"/>
      <c r="JU253"/>
      <c r="JV253"/>
      <c r="JW253"/>
      <c r="JX253"/>
      <c r="JY253"/>
      <c r="JZ253"/>
      <c r="KA253"/>
      <c r="KB253"/>
      <c r="KC253"/>
      <c r="KD253"/>
      <c r="KE253"/>
      <c r="KF253">
        <v>110</v>
      </c>
      <c r="KG253">
        <v>180</v>
      </c>
      <c r="KH253">
        <v>55</v>
      </c>
      <c r="KI253">
        <v>84</v>
      </c>
      <c r="KJ253">
        <v>140</v>
      </c>
      <c r="KK253">
        <v>40</v>
      </c>
      <c r="KL253">
        <v>58</v>
      </c>
      <c r="KM253">
        <v>102</v>
      </c>
      <c r="KN253">
        <v>21</v>
      </c>
      <c r="KO253">
        <v>1</v>
      </c>
      <c r="KP253">
        <v>0</v>
      </c>
      <c r="KQ253">
        <v>0</v>
      </c>
      <c r="KR253">
        <v>0</v>
      </c>
      <c r="KS253">
        <v>1</v>
      </c>
      <c r="KT253">
        <v>0</v>
      </c>
      <c r="KU253">
        <v>1</v>
      </c>
      <c r="KV253">
        <v>0</v>
      </c>
      <c r="KW253">
        <v>0</v>
      </c>
      <c r="KX253">
        <v>0</v>
      </c>
      <c r="KY253">
        <v>0</v>
      </c>
      <c r="KZ253">
        <v>0</v>
      </c>
      <c r="LA253">
        <v>0</v>
      </c>
      <c r="LB253">
        <v>0</v>
      </c>
      <c r="LC253">
        <v>0</v>
      </c>
      <c r="LD253">
        <v>1</v>
      </c>
      <c r="LE253">
        <v>0</v>
      </c>
      <c r="LF253">
        <v>0</v>
      </c>
      <c r="LG253">
        <v>0</v>
      </c>
      <c r="LH253">
        <v>0</v>
      </c>
    </row>
    <row r="254" spans="1:320" s="34" customFormat="1" ht="15" customHeight="1" x14ac:dyDescent="0.25">
      <c r="A254" s="45">
        <v>206190208</v>
      </c>
      <c r="B254" s="45" t="s">
        <v>3236</v>
      </c>
      <c r="C254" s="46">
        <v>45292</v>
      </c>
      <c r="D254" s="46">
        <v>45657</v>
      </c>
      <c r="E254" s="47">
        <v>366</v>
      </c>
      <c r="F254" s="45" t="s">
        <v>883</v>
      </c>
      <c r="G254" s="45" t="s">
        <v>884</v>
      </c>
      <c r="H254" s="45" t="s">
        <v>1030</v>
      </c>
      <c r="I254" s="45" t="s">
        <v>886</v>
      </c>
      <c r="J254" s="45" t="s">
        <v>887</v>
      </c>
      <c r="K254" s="45" t="s">
        <v>1031</v>
      </c>
      <c r="L254" s="45" t="s">
        <v>2709</v>
      </c>
      <c r="M254" s="45" t="s">
        <v>3237</v>
      </c>
      <c r="N254" s="45" t="s">
        <v>3238</v>
      </c>
      <c r="O254" s="45" t="s">
        <v>1034</v>
      </c>
      <c r="P254" s="45" t="s">
        <v>3239</v>
      </c>
      <c r="Q254" s="45" t="s">
        <v>3240</v>
      </c>
      <c r="R254" t="s">
        <v>3241</v>
      </c>
      <c r="S254" s="45" t="s">
        <v>893</v>
      </c>
      <c r="T254"/>
      <c r="U254" s="47">
        <v>88</v>
      </c>
      <c r="V254" s="47">
        <v>88</v>
      </c>
      <c r="W254" s="47" t="s">
        <v>894</v>
      </c>
      <c r="X254" s="47">
        <v>32208</v>
      </c>
      <c r="Y254" s="47">
        <v>29863</v>
      </c>
      <c r="Z254" s="48">
        <v>213.43</v>
      </c>
      <c r="AA254" s="44">
        <v>93</v>
      </c>
      <c r="AB254" s="44">
        <v>112</v>
      </c>
      <c r="AC254" s="44">
        <v>6773</v>
      </c>
      <c r="AD254" s="44"/>
      <c r="AE254" s="44">
        <v>3507</v>
      </c>
      <c r="AF254" s="44">
        <v>17388</v>
      </c>
      <c r="AG254" s="44"/>
      <c r="AH254" s="47">
        <v>1486</v>
      </c>
      <c r="AI254" s="47">
        <v>140</v>
      </c>
      <c r="AJ254">
        <v>569</v>
      </c>
      <c r="AK254" t="s">
        <v>895</v>
      </c>
      <c r="AL254">
        <v>29863</v>
      </c>
      <c r="AM254"/>
      <c r="AN254"/>
      <c r="AO254"/>
      <c r="AP254"/>
      <c r="AQ254"/>
      <c r="AR254" s="44"/>
      <c r="AS254" s="44"/>
      <c r="AT254" s="44"/>
      <c r="AU254" s="44">
        <v>12278826</v>
      </c>
      <c r="AV254" s="44">
        <v>2005486</v>
      </c>
      <c r="AW254" s="44">
        <v>1668677</v>
      </c>
      <c r="AX254" s="44">
        <v>11613</v>
      </c>
      <c r="AY254" s="44">
        <v>12627248</v>
      </c>
      <c r="AZ254" s="21">
        <v>11232432</v>
      </c>
      <c r="BA254" s="21">
        <v>1394816</v>
      </c>
      <c r="BB254" s="44"/>
      <c r="BC254" s="44"/>
      <c r="BD254" s="44"/>
      <c r="BE254" s="44">
        <v>1394816</v>
      </c>
      <c r="BF254" s="44">
        <v>5956218</v>
      </c>
      <c r="BG254" s="44"/>
      <c r="BH254" s="44">
        <v>1023008</v>
      </c>
      <c r="BI254" s="21">
        <v>4447912</v>
      </c>
      <c r="BJ254" s="21"/>
      <c r="BK254" s="21">
        <v>660799</v>
      </c>
      <c r="BL254" s="21">
        <v>50833</v>
      </c>
      <c r="BM254" s="21">
        <v>140056</v>
      </c>
      <c r="BN254" s="21">
        <v>12278826</v>
      </c>
      <c r="BO254" s="21"/>
      <c r="BP254" s="21"/>
      <c r="BQ254" s="44"/>
      <c r="BR254" s="21"/>
      <c r="BS254" s="44"/>
      <c r="BT254" s="21"/>
      <c r="BU254" s="44"/>
      <c r="BV254" s="21"/>
      <c r="BW254" s="44">
        <v>1816456</v>
      </c>
      <c r="BX254" s="21"/>
      <c r="BY254" s="21"/>
      <c r="BZ254" s="21"/>
      <c r="CA254" s="44">
        <v>24428</v>
      </c>
      <c r="CB254" s="44"/>
      <c r="CC254" s="44">
        <v>52386</v>
      </c>
      <c r="CD254" s="44"/>
      <c r="CE254" s="44"/>
      <c r="CF254" s="44"/>
      <c r="CG254" s="44">
        <v>110277</v>
      </c>
      <c r="CH254" s="44"/>
      <c r="CI254" s="21">
        <v>1936</v>
      </c>
      <c r="CJ254" s="44"/>
      <c r="CK254" s="21">
        <v>3</v>
      </c>
      <c r="CL254" s="44"/>
      <c r="CM254" s="44">
        <v>0</v>
      </c>
      <c r="CN254" s="44">
        <v>0</v>
      </c>
      <c r="CO254" s="44">
        <v>879380</v>
      </c>
      <c r="CP254" s="44">
        <v>0</v>
      </c>
      <c r="CQ254" s="21">
        <v>780676</v>
      </c>
      <c r="CR254" s="44">
        <v>215041</v>
      </c>
      <c r="CS254" s="44">
        <v>104531</v>
      </c>
      <c r="CT254" s="44">
        <v>13346</v>
      </c>
      <c r="CU254" s="44"/>
      <c r="CV254" s="44">
        <v>12512</v>
      </c>
      <c r="CW254" s="21"/>
      <c r="CX254" s="21"/>
      <c r="CY254" s="21"/>
      <c r="CZ254" s="21"/>
      <c r="DA254" s="21"/>
      <c r="DB254" s="21"/>
      <c r="DC254" s="21"/>
      <c r="DD254" s="21"/>
      <c r="DE254" s="44"/>
      <c r="DF254" s="21"/>
      <c r="DG254" s="44"/>
      <c r="DH254" s="21"/>
      <c r="DI254" s="44"/>
      <c r="DJ254" s="44"/>
      <c r="DK254" s="44"/>
      <c r="DL254" s="44"/>
      <c r="DM254" s="21"/>
      <c r="DN254" s="44"/>
      <c r="DO254" s="44"/>
      <c r="DP254" s="44"/>
      <c r="DQ254" s="44"/>
      <c r="DR254" s="44"/>
      <c r="DS254" s="44"/>
      <c r="DT254" s="44"/>
      <c r="DU254" s="44"/>
      <c r="DV254" s="44"/>
      <c r="DW254" s="44"/>
      <c r="DX254" s="44"/>
      <c r="DY254" s="44"/>
      <c r="DZ254" s="44"/>
      <c r="EA254" s="44"/>
      <c r="EB254" s="21"/>
      <c r="EC254" s="44">
        <v>1616770</v>
      </c>
      <c r="ED254" s="44"/>
      <c r="EE254" s="21"/>
      <c r="EF254" s="44"/>
      <c r="EG254" s="21">
        <v>132192</v>
      </c>
      <c r="EH254" s="44"/>
      <c r="EI254" s="21">
        <v>-161657</v>
      </c>
      <c r="EJ254" s="44"/>
      <c r="EK254" s="44"/>
      <c r="EL254" s="21"/>
      <c r="EM254" s="44">
        <v>90271</v>
      </c>
      <c r="EN254" s="44"/>
      <c r="EO254" s="44">
        <v>-8899</v>
      </c>
      <c r="EP254" s="21"/>
      <c r="EQ254" s="21"/>
      <c r="ER254" s="21"/>
      <c r="ES254" s="21"/>
      <c r="ET254" s="44"/>
      <c r="EU254" s="21"/>
      <c r="EV254" s="44"/>
      <c r="EW254" s="21"/>
      <c r="EX254" s="44"/>
      <c r="EY254" s="44"/>
      <c r="EZ254" s="21"/>
      <c r="FA254" s="21"/>
      <c r="FB254" s="44"/>
      <c r="FC254" s="44"/>
      <c r="FD254" s="21"/>
      <c r="FE254" s="112"/>
      <c r="FF254" s="44"/>
      <c r="FG254" s="44">
        <v>5461381</v>
      </c>
      <c r="FH254" s="44">
        <v>1058324</v>
      </c>
      <c r="FI254" s="44">
        <v>4712727</v>
      </c>
      <c r="FJ254" s="44">
        <v>203243</v>
      </c>
      <c r="FK254" s="44">
        <v>4859517</v>
      </c>
      <c r="FL254" s="44"/>
      <c r="FM254" s="44"/>
      <c r="FN254" s="44"/>
      <c r="FO254" s="44"/>
      <c r="FP254" s="44"/>
      <c r="FQ254" s="44"/>
      <c r="FR254" s="44"/>
      <c r="FS254" s="44"/>
      <c r="FT254" s="44">
        <v>5327</v>
      </c>
      <c r="FU254" s="44"/>
      <c r="FV254" s="21">
        <v>338120</v>
      </c>
      <c r="FW254" s="44"/>
      <c r="FX254" s="44">
        <v>221296</v>
      </c>
      <c r="FY254" s="44">
        <v>64139</v>
      </c>
      <c r="FZ254" s="44">
        <v>135749</v>
      </c>
      <c r="GA254" s="44">
        <v>23006</v>
      </c>
      <c r="GB254" s="44"/>
      <c r="GC254" s="44">
        <v>11175</v>
      </c>
      <c r="GD254" s="44">
        <v>327457</v>
      </c>
      <c r="GE254" s="44">
        <v>225032</v>
      </c>
      <c r="GF254" s="44">
        <v>156477</v>
      </c>
      <c r="GG254" s="44">
        <v>772888</v>
      </c>
      <c r="GH254" s="44">
        <v>78411</v>
      </c>
      <c r="GI254" s="44">
        <v>164197</v>
      </c>
      <c r="GJ254" s="44"/>
      <c r="GK254" s="44">
        <v>2658514</v>
      </c>
      <c r="GL254" s="44">
        <v>77758</v>
      </c>
      <c r="GM254" s="44">
        <v>686400</v>
      </c>
      <c r="GN254" s="44">
        <v>38236</v>
      </c>
      <c r="GO254" s="44">
        <v>13733</v>
      </c>
      <c r="GP254" s="44"/>
      <c r="GQ254" s="44"/>
      <c r="GR254" s="44">
        <v>375000</v>
      </c>
      <c r="GS254" s="44">
        <v>4585658</v>
      </c>
      <c r="GT254" s="44"/>
      <c r="GU254" s="21">
        <v>177168</v>
      </c>
      <c r="GV254" s="44">
        <v>31673</v>
      </c>
      <c r="GW254" s="44">
        <v>274312</v>
      </c>
      <c r="GX254" s="44">
        <v>762667</v>
      </c>
      <c r="GY254" s="44">
        <v>5831478</v>
      </c>
      <c r="GZ254" s="44">
        <v>1852372</v>
      </c>
      <c r="HA254" s="44"/>
      <c r="HB254" s="44"/>
      <c r="HC254" s="44">
        <v>3979106</v>
      </c>
      <c r="HD254" s="44">
        <v>5831478</v>
      </c>
      <c r="HE254" s="21"/>
      <c r="HF254" s="21"/>
      <c r="HG254" s="21">
        <v>22753</v>
      </c>
      <c r="HH254" s="21"/>
      <c r="HI254" s="21">
        <v>0</v>
      </c>
      <c r="HJ254" s="44"/>
      <c r="HK254" s="21">
        <v>158298</v>
      </c>
      <c r="HL254" s="21">
        <v>45641</v>
      </c>
      <c r="HM254" s="21">
        <v>203939</v>
      </c>
      <c r="HN254" s="21">
        <v>-26771</v>
      </c>
      <c r="HO254" s="21"/>
      <c r="HP254" s="44"/>
      <c r="HQ254" s="47"/>
      <c r="HR254" s="47"/>
      <c r="HS254" s="47"/>
      <c r="HT254" s="47" t="s">
        <v>3242</v>
      </c>
      <c r="HU254" s="47">
        <v>703901.36</v>
      </c>
      <c r="HV254" s="47">
        <v>2209</v>
      </c>
      <c r="HW254" s="47">
        <v>0</v>
      </c>
      <c r="HX254" s="47">
        <v>4671</v>
      </c>
      <c r="HY254" s="47">
        <v>28260</v>
      </c>
      <c r="HZ254" s="47">
        <v>76648</v>
      </c>
      <c r="IA254" s="47">
        <v>0</v>
      </c>
      <c r="IB254" s="47">
        <v>0</v>
      </c>
      <c r="IC254" s="47">
        <v>2614</v>
      </c>
      <c r="ID254">
        <v>6545</v>
      </c>
      <c r="IE254" s="47">
        <v>3198</v>
      </c>
      <c r="IF254">
        <v>8770</v>
      </c>
      <c r="IG254" s="47">
        <v>6589</v>
      </c>
      <c r="IH254" s="47">
        <v>18109</v>
      </c>
      <c r="II254">
        <v>2063</v>
      </c>
      <c r="IJ254">
        <v>6443</v>
      </c>
      <c r="IK254"/>
      <c r="IL254">
        <v>13757</v>
      </c>
      <c r="IM254">
        <v>179876</v>
      </c>
      <c r="IN254">
        <v>0</v>
      </c>
      <c r="IO254">
        <v>572</v>
      </c>
      <c r="IP254">
        <v>6169</v>
      </c>
      <c r="IQ254">
        <v>569</v>
      </c>
      <c r="IR254">
        <v>0</v>
      </c>
      <c r="IS254">
        <v>0</v>
      </c>
      <c r="IT254">
        <v>7310</v>
      </c>
      <c r="IU254">
        <v>173634</v>
      </c>
      <c r="IV254">
        <v>0</v>
      </c>
      <c r="IW254">
        <v>288898</v>
      </c>
      <c r="IX254">
        <v>1228887</v>
      </c>
      <c r="IY254">
        <v>1819445</v>
      </c>
      <c r="IZ254">
        <v>0</v>
      </c>
      <c r="JA254">
        <v>0</v>
      </c>
      <c r="JB254">
        <v>122699</v>
      </c>
      <c r="JC254">
        <v>313666</v>
      </c>
      <c r="JD254">
        <v>101844</v>
      </c>
      <c r="JE254">
        <v>156472</v>
      </c>
      <c r="JF254">
        <v>115298</v>
      </c>
      <c r="JG254">
        <v>368297</v>
      </c>
      <c r="JH254">
        <v>57305</v>
      </c>
      <c r="JI254">
        <v>131065</v>
      </c>
      <c r="JJ254"/>
      <c r="JK254">
        <v>583871</v>
      </c>
      <c r="JL254">
        <v>5461381</v>
      </c>
      <c r="JM254">
        <v>0</v>
      </c>
      <c r="JN254">
        <v>39434</v>
      </c>
      <c r="JO254">
        <v>280053</v>
      </c>
      <c r="JP254">
        <v>19945</v>
      </c>
      <c r="JQ254">
        <v>0</v>
      </c>
      <c r="JR254">
        <v>0</v>
      </c>
      <c r="JS254">
        <v>339432</v>
      </c>
      <c r="JT254"/>
      <c r="JU254"/>
      <c r="JV254"/>
      <c r="JW254"/>
      <c r="JX254"/>
      <c r="JY254">
        <v>6545</v>
      </c>
      <c r="JZ254"/>
      <c r="KA254"/>
      <c r="KB254"/>
      <c r="KC254"/>
      <c r="KD254"/>
      <c r="KE254">
        <v>313666</v>
      </c>
      <c r="KF254">
        <v>124</v>
      </c>
      <c r="KG254">
        <v>189</v>
      </c>
      <c r="KH254">
        <v>75</v>
      </c>
      <c r="KI254">
        <v>70</v>
      </c>
      <c r="KJ254">
        <v>106</v>
      </c>
      <c r="KK254">
        <v>48</v>
      </c>
      <c r="KL254">
        <v>45</v>
      </c>
      <c r="KM254">
        <v>59</v>
      </c>
      <c r="KN254">
        <v>35</v>
      </c>
      <c r="KO254">
        <v>1</v>
      </c>
      <c r="KP254">
        <v>0</v>
      </c>
      <c r="KQ254">
        <v>0</v>
      </c>
      <c r="KR254">
        <v>0</v>
      </c>
      <c r="KS254">
        <v>1</v>
      </c>
      <c r="KT254">
        <v>0</v>
      </c>
      <c r="KU254">
        <v>1</v>
      </c>
      <c r="KV254">
        <v>0</v>
      </c>
      <c r="KW254">
        <v>0</v>
      </c>
      <c r="KX254">
        <v>0</v>
      </c>
      <c r="KY254">
        <v>0</v>
      </c>
      <c r="KZ254">
        <v>0</v>
      </c>
      <c r="LA254">
        <v>0</v>
      </c>
      <c r="LB254">
        <v>0</v>
      </c>
      <c r="LC254">
        <v>0</v>
      </c>
      <c r="LD254">
        <v>1</v>
      </c>
      <c r="LE254">
        <v>0</v>
      </c>
      <c r="LF254">
        <v>0</v>
      </c>
      <c r="LG254">
        <v>0</v>
      </c>
      <c r="LH254">
        <v>0</v>
      </c>
    </row>
    <row r="255" spans="1:320" s="34" customFormat="1" ht="15" customHeight="1" x14ac:dyDescent="0.25">
      <c r="A255" s="45">
        <v>206190209</v>
      </c>
      <c r="B255" s="45" t="s">
        <v>3243</v>
      </c>
      <c r="C255" s="46">
        <v>45292</v>
      </c>
      <c r="D255" s="46">
        <v>45657</v>
      </c>
      <c r="E255" s="47">
        <v>366</v>
      </c>
      <c r="F255" s="45" t="s">
        <v>883</v>
      </c>
      <c r="G255" s="45" t="s">
        <v>884</v>
      </c>
      <c r="H255" s="45" t="s">
        <v>1030</v>
      </c>
      <c r="I255" s="45" t="s">
        <v>886</v>
      </c>
      <c r="J255" s="45" t="s">
        <v>887</v>
      </c>
      <c r="K255" s="45" t="s">
        <v>1031</v>
      </c>
      <c r="L255" s="45" t="s">
        <v>2724</v>
      </c>
      <c r="M255" s="45" t="s">
        <v>3244</v>
      </c>
      <c r="N255" s="45" t="s">
        <v>3245</v>
      </c>
      <c r="O255" s="45" t="s">
        <v>1050</v>
      </c>
      <c r="P255" s="45" t="s">
        <v>3246</v>
      </c>
      <c r="Q255" s="45" t="s">
        <v>3247</v>
      </c>
      <c r="R255" t="s">
        <v>3248</v>
      </c>
      <c r="S255" s="45" t="s">
        <v>893</v>
      </c>
      <c r="T255"/>
      <c r="U255" s="47">
        <v>127</v>
      </c>
      <c r="V255" s="47">
        <v>127</v>
      </c>
      <c r="W255" s="47" t="s">
        <v>913</v>
      </c>
      <c r="X255" s="47">
        <v>46482</v>
      </c>
      <c r="Y255" s="47">
        <v>39975</v>
      </c>
      <c r="Z255" s="48">
        <v>201.77</v>
      </c>
      <c r="AA255" s="44">
        <v>248</v>
      </c>
      <c r="AB255" s="44">
        <v>243</v>
      </c>
      <c r="AC255" s="44">
        <v>3855</v>
      </c>
      <c r="AD255" s="44"/>
      <c r="AE255" s="44">
        <v>2378</v>
      </c>
      <c r="AF255" s="44">
        <v>27363</v>
      </c>
      <c r="AG255" s="44">
        <v>3253</v>
      </c>
      <c r="AH255" s="47"/>
      <c r="AI255" s="47">
        <v>1404</v>
      </c>
      <c r="AJ255">
        <v>1722</v>
      </c>
      <c r="AK255" t="s">
        <v>895</v>
      </c>
      <c r="AL255">
        <v>39975</v>
      </c>
      <c r="AM255"/>
      <c r="AN255"/>
      <c r="AO255"/>
      <c r="AP255"/>
      <c r="AQ255"/>
      <c r="AR255" s="44"/>
      <c r="AS255" s="44"/>
      <c r="AT255" s="44"/>
      <c r="AU255" s="44">
        <v>12671150</v>
      </c>
      <c r="AV255" s="44">
        <v>3718849</v>
      </c>
      <c r="AW255" s="44">
        <v>2429435</v>
      </c>
      <c r="AX255" s="44">
        <v>35371</v>
      </c>
      <c r="AY255" s="44">
        <v>13995935</v>
      </c>
      <c r="AZ255" s="21">
        <v>14994013</v>
      </c>
      <c r="BA255" s="21">
        <v>-998078</v>
      </c>
      <c r="BB255" s="44">
        <v>-44076</v>
      </c>
      <c r="BC255" s="44"/>
      <c r="BD255" s="44">
        <v>-3</v>
      </c>
      <c r="BE255" s="44">
        <v>-1042151</v>
      </c>
      <c r="BF255" s="44">
        <v>1349250</v>
      </c>
      <c r="BG255" s="44"/>
      <c r="BH255" s="44">
        <v>740700</v>
      </c>
      <c r="BI255" s="21">
        <v>8480400</v>
      </c>
      <c r="BJ255" s="21">
        <v>1094500</v>
      </c>
      <c r="BK255" s="21"/>
      <c r="BL255" s="21">
        <v>458850</v>
      </c>
      <c r="BM255" s="21">
        <v>547450</v>
      </c>
      <c r="BN255" s="21">
        <v>12671150</v>
      </c>
      <c r="BO255" s="21"/>
      <c r="BP255" s="21"/>
      <c r="BQ255" s="44"/>
      <c r="BR255" s="21"/>
      <c r="BS255" s="44"/>
      <c r="BT255" s="21"/>
      <c r="BU255" s="44"/>
      <c r="BV255" s="21"/>
      <c r="BW255" s="44">
        <v>1971301</v>
      </c>
      <c r="BX255" s="21"/>
      <c r="BY255" s="21"/>
      <c r="BZ255" s="21"/>
      <c r="CA255" s="44">
        <v>40711</v>
      </c>
      <c r="CB255" s="44"/>
      <c r="CC255" s="44">
        <v>97659</v>
      </c>
      <c r="CD255" s="44"/>
      <c r="CE255" s="44">
        <v>1581160</v>
      </c>
      <c r="CF255" s="44"/>
      <c r="CG255" s="44"/>
      <c r="CH255" s="44"/>
      <c r="CI255" s="21">
        <v>22003</v>
      </c>
      <c r="CJ255" s="44"/>
      <c r="CK255" s="21">
        <v>6015</v>
      </c>
      <c r="CL255" s="44"/>
      <c r="CM255" s="44">
        <v>252689</v>
      </c>
      <c r="CN255" s="44">
        <v>31760</v>
      </c>
      <c r="CO255" s="44">
        <v>1266693</v>
      </c>
      <c r="CP255" s="44">
        <v>0</v>
      </c>
      <c r="CQ255" s="21">
        <v>1102638</v>
      </c>
      <c r="CR255" s="44">
        <v>74187</v>
      </c>
      <c r="CS255" s="44">
        <v>749938</v>
      </c>
      <c r="CT255" s="44">
        <v>139150</v>
      </c>
      <c r="CU255" s="44"/>
      <c r="CV255" s="44">
        <v>101794</v>
      </c>
      <c r="CW255" s="21"/>
      <c r="CX255" s="21"/>
      <c r="CY255" s="21"/>
      <c r="CZ255" s="21"/>
      <c r="DA255" s="21"/>
      <c r="DB255" s="21"/>
      <c r="DC255" s="21"/>
      <c r="DD255" s="21"/>
      <c r="DE255" s="44"/>
      <c r="DF255" s="21"/>
      <c r="DG255" s="44"/>
      <c r="DH255" s="21"/>
      <c r="DI255" s="44"/>
      <c r="DJ255" s="44"/>
      <c r="DK255" s="44"/>
      <c r="DL255" s="44"/>
      <c r="DM255" s="21">
        <v>17684</v>
      </c>
      <c r="DN255" s="44"/>
      <c r="DO255" s="44"/>
      <c r="DP255" s="44"/>
      <c r="DQ255" s="44"/>
      <c r="DR255" s="44"/>
      <c r="DS255" s="44"/>
      <c r="DT255" s="44"/>
      <c r="DU255" s="44"/>
      <c r="DV255" s="44"/>
      <c r="DW255" s="44"/>
      <c r="DX255" s="44"/>
      <c r="DY255" s="44">
        <v>174450</v>
      </c>
      <c r="DZ255" s="44"/>
      <c r="EA255" s="44"/>
      <c r="EB255" s="21"/>
      <c r="EC255" s="44">
        <v>-98065</v>
      </c>
      <c r="ED255" s="44"/>
      <c r="EE255" s="21"/>
      <c r="EF255" s="44"/>
      <c r="EG255" s="21">
        <v>278756</v>
      </c>
      <c r="EH255" s="44"/>
      <c r="EI255" s="21">
        <v>656925</v>
      </c>
      <c r="EJ255" s="44"/>
      <c r="EK255" s="44">
        <v>1317170</v>
      </c>
      <c r="EL255" s="21"/>
      <c r="EM255" s="44"/>
      <c r="EN255" s="44"/>
      <c r="EO255" s="44">
        <v>82515</v>
      </c>
      <c r="EP255" s="21"/>
      <c r="EQ255" s="21"/>
      <c r="ER255" s="21"/>
      <c r="ES255" s="21"/>
      <c r="ET255" s="44"/>
      <c r="EU255" s="21"/>
      <c r="EV255" s="44"/>
      <c r="EW255" s="21"/>
      <c r="EX255" s="44"/>
      <c r="EY255" s="44"/>
      <c r="EZ255" s="21"/>
      <c r="FA255" s="21"/>
      <c r="FB255" s="44"/>
      <c r="FC255" s="44"/>
      <c r="FD255" s="21"/>
      <c r="FE255" s="112"/>
      <c r="FF255" s="44"/>
      <c r="FG255" s="44">
        <v>6842664</v>
      </c>
      <c r="FH255" s="44">
        <v>1709721</v>
      </c>
      <c r="FI255" s="44">
        <v>6441628</v>
      </c>
      <c r="FJ255" s="44">
        <v>444911</v>
      </c>
      <c r="FK255" s="44">
        <v>6023739</v>
      </c>
      <c r="FL255" s="44"/>
      <c r="FM255" s="44"/>
      <c r="FN255" s="44"/>
      <c r="FO255" s="44"/>
      <c r="FP255" s="44"/>
      <c r="FQ255" s="44"/>
      <c r="FR255" s="44"/>
      <c r="FS255" s="44"/>
      <c r="FT255" s="44">
        <v>15675</v>
      </c>
      <c r="FU255" s="44">
        <v>23484</v>
      </c>
      <c r="FV255" s="21">
        <v>379154</v>
      </c>
      <c r="FW255" s="44"/>
      <c r="FX255" s="44">
        <v>359164</v>
      </c>
      <c r="FY255" s="44">
        <v>105294</v>
      </c>
      <c r="FZ255" s="44">
        <v>154188</v>
      </c>
      <c r="GA255" s="44">
        <v>70502</v>
      </c>
      <c r="GB255" s="44"/>
      <c r="GC255" s="44">
        <v>72806</v>
      </c>
      <c r="GD255" s="44">
        <v>656191</v>
      </c>
      <c r="GE255" s="44">
        <v>317729</v>
      </c>
      <c r="GF255" s="44">
        <v>387653</v>
      </c>
      <c r="GG255" s="44">
        <v>1315782</v>
      </c>
      <c r="GH255" s="44">
        <v>137117</v>
      </c>
      <c r="GI255" s="44">
        <v>223967</v>
      </c>
      <c r="GJ255" s="44">
        <v>121374</v>
      </c>
      <c r="GK255" s="44">
        <v>3501050</v>
      </c>
      <c r="GL255" s="44">
        <v>113014</v>
      </c>
      <c r="GM255" s="44">
        <v>916679</v>
      </c>
      <c r="GN255" s="44">
        <v>49735</v>
      </c>
      <c r="GO255" s="44">
        <v>49716</v>
      </c>
      <c r="GP255" s="44"/>
      <c r="GQ255" s="44"/>
      <c r="GR255" s="44"/>
      <c r="GS255" s="44">
        <v>3592167</v>
      </c>
      <c r="GT255" s="44"/>
      <c r="GU255" s="21">
        <v>759449</v>
      </c>
      <c r="GV255" s="44"/>
      <c r="GW255" s="44"/>
      <c r="GX255" s="44"/>
      <c r="GY255" s="44">
        <v>4351616</v>
      </c>
      <c r="GZ255" s="44">
        <v>3315079</v>
      </c>
      <c r="HA255" s="44"/>
      <c r="HB255" s="44"/>
      <c r="HC255" s="44">
        <v>1036537</v>
      </c>
      <c r="HD255" s="44">
        <v>4351616</v>
      </c>
      <c r="HE255" s="21"/>
      <c r="HF255" s="21"/>
      <c r="HG255" s="21"/>
      <c r="HH255" s="21"/>
      <c r="HI255" s="21">
        <v>0</v>
      </c>
      <c r="HJ255" s="44"/>
      <c r="HK255" s="21">
        <v>1007062</v>
      </c>
      <c r="HL255" s="21">
        <v>917571</v>
      </c>
      <c r="HM255" s="21">
        <v>1924633</v>
      </c>
      <c r="HN255" s="21">
        <v>-1165184</v>
      </c>
      <c r="HO255" s="21"/>
      <c r="HP255" s="44"/>
      <c r="HQ255" s="47"/>
      <c r="HR255" s="47"/>
      <c r="HS255" s="47"/>
      <c r="HT255" s="47" t="s">
        <v>2187</v>
      </c>
      <c r="HU255" s="47">
        <v>1193428.44</v>
      </c>
      <c r="HV255" s="47">
        <v>2064</v>
      </c>
      <c r="HW255" s="47">
        <v>0</v>
      </c>
      <c r="HX255" s="47">
        <v>13041</v>
      </c>
      <c r="HY255" s="47">
        <v>25701</v>
      </c>
      <c r="HZ255" s="47">
        <v>106480</v>
      </c>
      <c r="IA255" s="47">
        <v>0</v>
      </c>
      <c r="IB255" s="47">
        <v>0</v>
      </c>
      <c r="IC255" s="47">
        <v>8755</v>
      </c>
      <c r="ID255"/>
      <c r="IE255" s="47">
        <v>12432</v>
      </c>
      <c r="IF255">
        <v>11208</v>
      </c>
      <c r="IG255" s="47">
        <v>14945</v>
      </c>
      <c r="IH255" s="47">
        <v>27497</v>
      </c>
      <c r="II255">
        <v>3838</v>
      </c>
      <c r="IJ255">
        <v>6147</v>
      </c>
      <c r="IK255">
        <v>1984</v>
      </c>
      <c r="IL255">
        <v>15296</v>
      </c>
      <c r="IM255">
        <v>249388</v>
      </c>
      <c r="IN255">
        <v>0</v>
      </c>
      <c r="IO255">
        <v>0</v>
      </c>
      <c r="IP255">
        <v>0</v>
      </c>
      <c r="IQ255">
        <v>8</v>
      </c>
      <c r="IR255">
        <v>0</v>
      </c>
      <c r="IS255">
        <v>0</v>
      </c>
      <c r="IT255">
        <v>8</v>
      </c>
      <c r="IU255">
        <v>129002</v>
      </c>
      <c r="IV255">
        <v>0</v>
      </c>
      <c r="IW255">
        <v>620450</v>
      </c>
      <c r="IX255">
        <v>992385</v>
      </c>
      <c r="IY255">
        <v>2512541</v>
      </c>
      <c r="IZ255">
        <v>0</v>
      </c>
      <c r="JA255">
        <v>0</v>
      </c>
      <c r="JB255">
        <v>411713</v>
      </c>
      <c r="JC255"/>
      <c r="JD255">
        <v>272794</v>
      </c>
      <c r="JE255">
        <v>206500</v>
      </c>
      <c r="JF255">
        <v>277468</v>
      </c>
      <c r="JG255">
        <v>588821</v>
      </c>
      <c r="JH255">
        <v>102571</v>
      </c>
      <c r="JI255">
        <v>141116</v>
      </c>
      <c r="JJ255">
        <v>88171</v>
      </c>
      <c r="JK255">
        <v>499132</v>
      </c>
      <c r="JL255">
        <v>6842664</v>
      </c>
      <c r="JM255">
        <v>0</v>
      </c>
      <c r="JN255">
        <v>0</v>
      </c>
      <c r="JO255">
        <v>0</v>
      </c>
      <c r="JP255">
        <v>176</v>
      </c>
      <c r="JQ255">
        <v>0</v>
      </c>
      <c r="JR255">
        <v>0</v>
      </c>
      <c r="JS255">
        <v>176</v>
      </c>
      <c r="JT255"/>
      <c r="JU255"/>
      <c r="JV255"/>
      <c r="JW255"/>
      <c r="JX255"/>
      <c r="JY255"/>
      <c r="JZ255"/>
      <c r="KA255"/>
      <c r="KB255"/>
      <c r="KC255"/>
      <c r="KD255"/>
      <c r="KE255"/>
      <c r="KF255">
        <v>150</v>
      </c>
      <c r="KG255">
        <v>200</v>
      </c>
      <c r="KH255">
        <v>112</v>
      </c>
      <c r="KI255">
        <v>96</v>
      </c>
      <c r="KJ255">
        <v>132</v>
      </c>
      <c r="KK255">
        <v>68</v>
      </c>
      <c r="KL255">
        <v>63</v>
      </c>
      <c r="KM255">
        <v>84</v>
      </c>
      <c r="KN255">
        <v>45</v>
      </c>
      <c r="KO255">
        <v>1</v>
      </c>
      <c r="KP255">
        <v>0</v>
      </c>
      <c r="KQ255">
        <v>0</v>
      </c>
      <c r="KR255">
        <v>0</v>
      </c>
      <c r="KS255">
        <v>0</v>
      </c>
      <c r="KT255">
        <v>1</v>
      </c>
      <c r="KU255">
        <v>1</v>
      </c>
      <c r="KV255">
        <v>0</v>
      </c>
      <c r="KW255">
        <v>0</v>
      </c>
      <c r="KX255">
        <v>0</v>
      </c>
      <c r="KY255">
        <v>0</v>
      </c>
      <c r="KZ255">
        <v>0</v>
      </c>
      <c r="LA255">
        <v>0</v>
      </c>
      <c r="LB255">
        <v>0</v>
      </c>
      <c r="LC255">
        <v>0</v>
      </c>
      <c r="LD255">
        <v>1</v>
      </c>
      <c r="LE255">
        <v>0</v>
      </c>
      <c r="LF255">
        <v>0</v>
      </c>
      <c r="LG255">
        <v>0</v>
      </c>
      <c r="LH255">
        <v>0</v>
      </c>
    </row>
    <row r="256" spans="1:320" s="34" customFormat="1" ht="15" customHeight="1" x14ac:dyDescent="0.25">
      <c r="A256" s="45">
        <v>206190210</v>
      </c>
      <c r="B256" s="45" t="s">
        <v>3249</v>
      </c>
      <c r="C256" s="46">
        <v>45292</v>
      </c>
      <c r="D256" s="46">
        <v>45657</v>
      </c>
      <c r="E256" s="47">
        <v>366</v>
      </c>
      <c r="F256" s="45" t="s">
        <v>883</v>
      </c>
      <c r="G256" s="45" t="s">
        <v>884</v>
      </c>
      <c r="H256" s="45" t="s">
        <v>1030</v>
      </c>
      <c r="I256" s="45" t="s">
        <v>886</v>
      </c>
      <c r="J256" s="45" t="s">
        <v>887</v>
      </c>
      <c r="K256" s="45" t="s">
        <v>1031</v>
      </c>
      <c r="L256" s="45" t="s">
        <v>2528</v>
      </c>
      <c r="M256" s="45" t="s">
        <v>3250</v>
      </c>
      <c r="N256" s="45" t="s">
        <v>3251</v>
      </c>
      <c r="O256" s="45" t="s">
        <v>1062</v>
      </c>
      <c r="P256" s="45" t="s">
        <v>3085</v>
      </c>
      <c r="Q256" s="45" t="s">
        <v>3252</v>
      </c>
      <c r="R256" t="s">
        <v>3253</v>
      </c>
      <c r="S256" s="45" t="s">
        <v>893</v>
      </c>
      <c r="T256" t="s">
        <v>2521</v>
      </c>
      <c r="U256" s="47">
        <v>157</v>
      </c>
      <c r="V256" s="47">
        <v>157</v>
      </c>
      <c r="W256" s="47" t="s">
        <v>913</v>
      </c>
      <c r="X256" s="47">
        <v>57462</v>
      </c>
      <c r="Y256" s="47">
        <v>52891</v>
      </c>
      <c r="Z256" s="48">
        <v>221.64</v>
      </c>
      <c r="AA256" s="44">
        <v>453</v>
      </c>
      <c r="AB256" s="44">
        <v>498</v>
      </c>
      <c r="AC256" s="44">
        <v>8370</v>
      </c>
      <c r="AD256" s="44">
        <v>2090</v>
      </c>
      <c r="AE256" s="44">
        <v>1787</v>
      </c>
      <c r="AF256" s="44">
        <v>35669</v>
      </c>
      <c r="AG256" s="44"/>
      <c r="AH256" s="47">
        <v>3269</v>
      </c>
      <c r="AI256" s="47">
        <v>48</v>
      </c>
      <c r="AJ256">
        <v>1658</v>
      </c>
      <c r="AK256" t="s">
        <v>895</v>
      </c>
      <c r="AL256">
        <v>52891</v>
      </c>
      <c r="AM256"/>
      <c r="AN256"/>
      <c r="AO256"/>
      <c r="AP256"/>
      <c r="AQ256"/>
      <c r="AR256" s="44"/>
      <c r="AS256" s="44"/>
      <c r="AT256" s="44"/>
      <c r="AU256" s="44">
        <v>30676780</v>
      </c>
      <c r="AV256" s="44">
        <v>3987898</v>
      </c>
      <c r="AW256" s="44">
        <v>10415701</v>
      </c>
      <c r="AX256" s="44">
        <v>26276</v>
      </c>
      <c r="AY256" s="44">
        <v>24275253</v>
      </c>
      <c r="AZ256" s="21">
        <v>22951007</v>
      </c>
      <c r="BA256" s="21">
        <v>1324246</v>
      </c>
      <c r="BB256" s="44">
        <v>336570</v>
      </c>
      <c r="BC256" s="44">
        <v>800</v>
      </c>
      <c r="BD256" s="44"/>
      <c r="BE256" s="44">
        <v>1660016</v>
      </c>
      <c r="BF256" s="44">
        <v>4854600</v>
      </c>
      <c r="BG256" s="44">
        <v>1212200</v>
      </c>
      <c r="BH256" s="44">
        <v>1036460</v>
      </c>
      <c r="BI256" s="21">
        <v>20688020</v>
      </c>
      <c r="BJ256" s="21"/>
      <c r="BK256" s="21">
        <v>1896020</v>
      </c>
      <c r="BL256" s="21">
        <v>27840</v>
      </c>
      <c r="BM256" s="21">
        <v>961640</v>
      </c>
      <c r="BN256" s="21">
        <v>30676780</v>
      </c>
      <c r="BO256" s="21"/>
      <c r="BP256" s="21"/>
      <c r="BQ256" s="44"/>
      <c r="BR256" s="21"/>
      <c r="BS256" s="44"/>
      <c r="BT256" s="21"/>
      <c r="BU256" s="44"/>
      <c r="BV256" s="21"/>
      <c r="BW256" s="44">
        <v>2761844</v>
      </c>
      <c r="BX256" s="21"/>
      <c r="BY256" s="21"/>
      <c r="BZ256" s="21"/>
      <c r="CA256" s="44">
        <v>4408</v>
      </c>
      <c r="CB256" s="44"/>
      <c r="CC256" s="44">
        <v>46240</v>
      </c>
      <c r="CD256" s="44"/>
      <c r="CE256" s="44"/>
      <c r="CF256" s="44"/>
      <c r="CG256" s="44">
        <v>1172043</v>
      </c>
      <c r="CH256" s="44"/>
      <c r="CI256" s="21">
        <v>1269</v>
      </c>
      <c r="CJ256" s="44"/>
      <c r="CK256" s="21">
        <v>2094</v>
      </c>
      <c r="CL256" s="44"/>
      <c r="CM256" s="44">
        <v>21858</v>
      </c>
      <c r="CN256" s="44">
        <v>0</v>
      </c>
      <c r="CO256" s="44">
        <v>1689840</v>
      </c>
      <c r="CP256" s="44">
        <v>9306</v>
      </c>
      <c r="CQ256" s="21">
        <v>1414410</v>
      </c>
      <c r="CR256" s="44">
        <v>390660</v>
      </c>
      <c r="CS256" s="44">
        <v>347876</v>
      </c>
      <c r="CT256" s="44">
        <v>58877</v>
      </c>
      <c r="CU256" s="44"/>
      <c r="CV256" s="44">
        <v>55071</v>
      </c>
      <c r="CW256" s="21"/>
      <c r="CX256" s="21"/>
      <c r="CY256" s="21"/>
      <c r="CZ256" s="21"/>
      <c r="DA256" s="21"/>
      <c r="DB256" s="21"/>
      <c r="DC256" s="21"/>
      <c r="DD256" s="21"/>
      <c r="DE256" s="44"/>
      <c r="DF256" s="21"/>
      <c r="DG256" s="44"/>
      <c r="DH256" s="21"/>
      <c r="DI256" s="44"/>
      <c r="DJ256" s="44"/>
      <c r="DK256" s="44"/>
      <c r="DL256" s="44"/>
      <c r="DM256" s="21"/>
      <c r="DN256" s="44"/>
      <c r="DO256" s="44"/>
      <c r="DP256" s="44"/>
      <c r="DQ256" s="44"/>
      <c r="DR256" s="44"/>
      <c r="DS256" s="44"/>
      <c r="DT256" s="44"/>
      <c r="DU256" s="44"/>
      <c r="DV256" s="44"/>
      <c r="DW256" s="44"/>
      <c r="DX256" s="44"/>
      <c r="DY256" s="44">
        <v>8706</v>
      </c>
      <c r="DZ256" s="44"/>
      <c r="EA256" s="44"/>
      <c r="EB256" s="21"/>
      <c r="EC256" s="44">
        <v>574348</v>
      </c>
      <c r="ED256" s="44"/>
      <c r="EE256" s="21"/>
      <c r="EF256" s="44"/>
      <c r="EG256" s="21">
        <v>269098</v>
      </c>
      <c r="EH256" s="44"/>
      <c r="EI256" s="21">
        <v>7930360</v>
      </c>
      <c r="EJ256" s="44"/>
      <c r="EK256" s="44"/>
      <c r="EL256" s="21"/>
      <c r="EM256" s="44">
        <v>1155613</v>
      </c>
      <c r="EN256" s="44"/>
      <c r="EO256" s="44">
        <v>477576</v>
      </c>
      <c r="EP256" s="21"/>
      <c r="EQ256" s="21"/>
      <c r="ER256" s="21"/>
      <c r="ES256" s="21"/>
      <c r="ET256" s="44"/>
      <c r="EU256" s="21"/>
      <c r="EV256" s="44"/>
      <c r="EW256" s="21"/>
      <c r="EX256" s="44"/>
      <c r="EY256" s="44"/>
      <c r="EZ256" s="21"/>
      <c r="FA256" s="21"/>
      <c r="FB256" s="44"/>
      <c r="FC256" s="44"/>
      <c r="FD256" s="21"/>
      <c r="FE256" s="112"/>
      <c r="FF256" s="44"/>
      <c r="FG256" s="44">
        <v>9477218</v>
      </c>
      <c r="FH256" s="44">
        <v>1797461</v>
      </c>
      <c r="FI256" s="44">
        <v>11676328</v>
      </c>
      <c r="FJ256" s="44">
        <v>421206</v>
      </c>
      <c r="FK256" s="44">
        <v>9166668</v>
      </c>
      <c r="FL256" s="44"/>
      <c r="FM256" s="44"/>
      <c r="FN256" s="44"/>
      <c r="FO256" s="44"/>
      <c r="FP256" s="44"/>
      <c r="FQ256" s="44"/>
      <c r="FR256" s="44"/>
      <c r="FS256" s="44"/>
      <c r="FT256" s="44">
        <v>2430</v>
      </c>
      <c r="FU256" s="44">
        <v>31575</v>
      </c>
      <c r="FV256" s="21">
        <v>727741</v>
      </c>
      <c r="FW256" s="44"/>
      <c r="FX256" s="44">
        <v>607773</v>
      </c>
      <c r="FY256" s="44">
        <v>182124</v>
      </c>
      <c r="FZ256" s="44">
        <v>385542</v>
      </c>
      <c r="GA256" s="44">
        <v>54387</v>
      </c>
      <c r="GB256" s="44"/>
      <c r="GC256" s="44">
        <v>54829</v>
      </c>
      <c r="GD256" s="44">
        <v>687762</v>
      </c>
      <c r="GE256" s="44">
        <v>429308</v>
      </c>
      <c r="GF256" s="44">
        <v>184539</v>
      </c>
      <c r="GG256" s="44">
        <v>1567965</v>
      </c>
      <c r="GH256" s="44">
        <v>188710</v>
      </c>
      <c r="GI256" s="44">
        <v>129903</v>
      </c>
      <c r="GJ256" s="44">
        <v>132105</v>
      </c>
      <c r="GK256" s="44">
        <v>5945445</v>
      </c>
      <c r="GL256" s="44">
        <v>138397</v>
      </c>
      <c r="GM256" s="44">
        <v>1899079</v>
      </c>
      <c r="GN256" s="44">
        <v>259775</v>
      </c>
      <c r="GO256" s="44">
        <v>2221</v>
      </c>
      <c r="GP256" s="44"/>
      <c r="GQ256" s="44">
        <v>18603</v>
      </c>
      <c r="GR256" s="44">
        <v>154126</v>
      </c>
      <c r="GS256" s="44">
        <v>4651907</v>
      </c>
      <c r="GT256" s="44"/>
      <c r="GU256" s="21">
        <v>1770593</v>
      </c>
      <c r="GV256" s="44">
        <v>-45454</v>
      </c>
      <c r="GW256" s="44">
        <v>4915915</v>
      </c>
      <c r="GX256" s="44">
        <v>40924</v>
      </c>
      <c r="GY256" s="44">
        <v>11333885</v>
      </c>
      <c r="GZ256" s="44">
        <v>4019439</v>
      </c>
      <c r="HA256" s="44"/>
      <c r="HB256" s="44"/>
      <c r="HC256" s="44">
        <v>7314446</v>
      </c>
      <c r="HD256" s="44">
        <v>11333885</v>
      </c>
      <c r="HE256" s="21"/>
      <c r="HF256" s="21">
        <v>4915915</v>
      </c>
      <c r="HG256" s="21">
        <v>301547</v>
      </c>
      <c r="HH256" s="21"/>
      <c r="HI256" s="21">
        <v>20501</v>
      </c>
      <c r="HJ256" s="44">
        <v>1663136</v>
      </c>
      <c r="HK256" s="21"/>
      <c r="HL256" s="21">
        <v>470143</v>
      </c>
      <c r="HM256" s="21">
        <v>2153780</v>
      </c>
      <c r="HN256" s="21">
        <v>-383187</v>
      </c>
      <c r="HO256" s="21"/>
      <c r="HP256" s="44"/>
      <c r="HQ256" s="47"/>
      <c r="HR256" s="47"/>
      <c r="HS256" s="47"/>
      <c r="HT256" s="47" t="s">
        <v>2399</v>
      </c>
      <c r="HU256" s="47">
        <v>-160777.56</v>
      </c>
      <c r="HV256" s="47">
        <v>1579</v>
      </c>
      <c r="HW256" s="47">
        <v>0</v>
      </c>
      <c r="HX256" s="47">
        <v>15456</v>
      </c>
      <c r="HY256" s="47">
        <v>46245</v>
      </c>
      <c r="HZ256" s="47">
        <v>128121</v>
      </c>
      <c r="IA256" s="47">
        <v>0</v>
      </c>
      <c r="IB256" s="47">
        <v>0</v>
      </c>
      <c r="IC256" s="47">
        <v>12795</v>
      </c>
      <c r="ID256"/>
      <c r="IE256" s="47">
        <v>3890</v>
      </c>
      <c r="IF256"/>
      <c r="IG256" s="47"/>
      <c r="IH256" s="47">
        <v>3897</v>
      </c>
      <c r="II256">
        <v>5108</v>
      </c>
      <c r="IJ256">
        <v>5875</v>
      </c>
      <c r="IK256">
        <v>2608</v>
      </c>
      <c r="IL256">
        <v>31176</v>
      </c>
      <c r="IM256">
        <v>256750</v>
      </c>
      <c r="IN256">
        <v>0</v>
      </c>
      <c r="IO256">
        <v>0</v>
      </c>
      <c r="IP256">
        <v>0</v>
      </c>
      <c r="IQ256">
        <v>0</v>
      </c>
      <c r="IR256">
        <v>0</v>
      </c>
      <c r="IS256">
        <v>0</v>
      </c>
      <c r="IT256">
        <v>0</v>
      </c>
      <c r="IU256">
        <v>209329</v>
      </c>
      <c r="IV256">
        <v>0</v>
      </c>
      <c r="IW256">
        <v>808906</v>
      </c>
      <c r="IX256">
        <v>1879329</v>
      </c>
      <c r="IY256">
        <v>3512555</v>
      </c>
      <c r="IZ256">
        <v>0</v>
      </c>
      <c r="JA256">
        <v>0</v>
      </c>
      <c r="JB256">
        <v>873586</v>
      </c>
      <c r="JC256"/>
      <c r="JD256">
        <v>100888</v>
      </c>
      <c r="JE256"/>
      <c r="JF256"/>
      <c r="JG256">
        <v>198878</v>
      </c>
      <c r="JH256">
        <v>142393</v>
      </c>
      <c r="JI256">
        <v>108596</v>
      </c>
      <c r="JJ256">
        <v>110981</v>
      </c>
      <c r="JK256">
        <v>1531777</v>
      </c>
      <c r="JL256">
        <v>9477218</v>
      </c>
      <c r="JM256">
        <v>0</v>
      </c>
      <c r="JN256">
        <v>0</v>
      </c>
      <c r="JO256">
        <v>0</v>
      </c>
      <c r="JP256">
        <v>0</v>
      </c>
      <c r="JQ256">
        <v>0</v>
      </c>
      <c r="JR256">
        <v>0</v>
      </c>
      <c r="JS256">
        <v>0</v>
      </c>
      <c r="JT256"/>
      <c r="JU256"/>
      <c r="JV256"/>
      <c r="JW256"/>
      <c r="JX256"/>
      <c r="JY256"/>
      <c r="JZ256"/>
      <c r="KA256"/>
      <c r="KB256"/>
      <c r="KC256"/>
      <c r="KD256"/>
      <c r="KE256"/>
      <c r="KF256">
        <v>143</v>
      </c>
      <c r="KG256">
        <v>207</v>
      </c>
      <c r="KH256">
        <v>107</v>
      </c>
      <c r="KI256">
        <v>105</v>
      </c>
      <c r="KJ256">
        <v>153</v>
      </c>
      <c r="KK256">
        <v>80</v>
      </c>
      <c r="KL256">
        <v>62</v>
      </c>
      <c r="KM256">
        <v>84</v>
      </c>
      <c r="KN256">
        <v>51</v>
      </c>
      <c r="KO256">
        <v>1</v>
      </c>
      <c r="KP256">
        <v>0</v>
      </c>
      <c r="KQ256">
        <v>0</v>
      </c>
      <c r="KR256">
        <v>0</v>
      </c>
      <c r="KS256">
        <v>0</v>
      </c>
      <c r="KT256">
        <v>1</v>
      </c>
      <c r="KU256">
        <v>1</v>
      </c>
      <c r="KV256">
        <v>0</v>
      </c>
      <c r="KW256">
        <v>0</v>
      </c>
      <c r="KX256">
        <v>0</v>
      </c>
      <c r="KY256">
        <v>0</v>
      </c>
      <c r="KZ256">
        <v>0</v>
      </c>
      <c r="LA256">
        <v>0</v>
      </c>
      <c r="LB256">
        <v>0</v>
      </c>
      <c r="LC256">
        <v>0</v>
      </c>
      <c r="LD256">
        <v>1</v>
      </c>
      <c r="LE256">
        <v>0</v>
      </c>
      <c r="LF256">
        <v>0</v>
      </c>
      <c r="LG256">
        <v>0</v>
      </c>
      <c r="LH256">
        <v>0</v>
      </c>
    </row>
    <row r="257" spans="1:320" s="34" customFormat="1" ht="15" customHeight="1" x14ac:dyDescent="0.25">
      <c r="A257" s="45">
        <v>206190212</v>
      </c>
      <c r="B257" s="45" t="s">
        <v>3254</v>
      </c>
      <c r="C257" s="46">
        <v>45292</v>
      </c>
      <c r="D257" s="46">
        <v>45657</v>
      </c>
      <c r="E257" s="47">
        <v>366</v>
      </c>
      <c r="F257" s="45" t="s">
        <v>883</v>
      </c>
      <c r="G257" s="45" t="s">
        <v>884</v>
      </c>
      <c r="H257" s="45" t="s">
        <v>1030</v>
      </c>
      <c r="I257" s="45" t="s">
        <v>886</v>
      </c>
      <c r="J257" s="45" t="s">
        <v>887</v>
      </c>
      <c r="K257" s="45" t="s">
        <v>1031</v>
      </c>
      <c r="L257" s="45" t="s">
        <v>2724</v>
      </c>
      <c r="M257" s="45" t="s">
        <v>3255</v>
      </c>
      <c r="N257" s="45" t="s">
        <v>3256</v>
      </c>
      <c r="O257" s="45" t="s">
        <v>1045</v>
      </c>
      <c r="P257" s="45" t="s">
        <v>3257</v>
      </c>
      <c r="Q257" s="45" t="s">
        <v>3258</v>
      </c>
      <c r="R257" t="s">
        <v>3259</v>
      </c>
      <c r="S257" s="45" t="s">
        <v>893</v>
      </c>
      <c r="T257" t="s">
        <v>2456</v>
      </c>
      <c r="U257" s="47">
        <v>83</v>
      </c>
      <c r="V257" s="47">
        <v>83</v>
      </c>
      <c r="W257" s="47" t="s">
        <v>894</v>
      </c>
      <c r="X257" s="47">
        <v>30378</v>
      </c>
      <c r="Y257" s="47">
        <v>24355</v>
      </c>
      <c r="Z257" s="48">
        <v>189.31</v>
      </c>
      <c r="AA257" s="44">
        <v>223</v>
      </c>
      <c r="AB257" s="44">
        <v>219</v>
      </c>
      <c r="AC257" s="44">
        <v>2591</v>
      </c>
      <c r="AD257" s="44">
        <v>2551</v>
      </c>
      <c r="AE257" s="44">
        <v>1168</v>
      </c>
      <c r="AF257" s="44">
        <v>17171</v>
      </c>
      <c r="AG257" s="44"/>
      <c r="AH257" s="47"/>
      <c r="AI257" s="47">
        <v>105</v>
      </c>
      <c r="AJ257">
        <v>769</v>
      </c>
      <c r="AK257" t="s">
        <v>895</v>
      </c>
      <c r="AL257">
        <v>24355</v>
      </c>
      <c r="AM257"/>
      <c r="AN257"/>
      <c r="AO257"/>
      <c r="AP257"/>
      <c r="AQ257"/>
      <c r="AR257" s="44"/>
      <c r="AS257" s="44"/>
      <c r="AT257" s="44"/>
      <c r="AU257" s="44">
        <v>8007254</v>
      </c>
      <c r="AV257" s="44">
        <v>1651550</v>
      </c>
      <c r="AW257" s="44">
        <v>-717390</v>
      </c>
      <c r="AX257" s="44">
        <v>57</v>
      </c>
      <c r="AY257" s="44">
        <v>10376251</v>
      </c>
      <c r="AZ257" s="21">
        <v>10286704</v>
      </c>
      <c r="BA257" s="21">
        <v>89547</v>
      </c>
      <c r="BB257" s="44">
        <v>3694</v>
      </c>
      <c r="BC257" s="44"/>
      <c r="BD257" s="44"/>
      <c r="BE257" s="44">
        <v>93241</v>
      </c>
      <c r="BF257" s="44">
        <v>879407</v>
      </c>
      <c r="BG257" s="44">
        <v>821815</v>
      </c>
      <c r="BH257" s="44">
        <v>381594</v>
      </c>
      <c r="BI257" s="21">
        <v>5620223</v>
      </c>
      <c r="BJ257" s="21"/>
      <c r="BK257" s="21"/>
      <c r="BL257" s="21">
        <v>40859</v>
      </c>
      <c r="BM257" s="21">
        <v>263356</v>
      </c>
      <c r="BN257" s="21">
        <v>8007254</v>
      </c>
      <c r="BO257" s="21"/>
      <c r="BP257" s="21"/>
      <c r="BQ257" s="44"/>
      <c r="BR257" s="21"/>
      <c r="BS257" s="44"/>
      <c r="BT257" s="21"/>
      <c r="BU257" s="44"/>
      <c r="BV257" s="21"/>
      <c r="BW257" s="44">
        <v>1092077</v>
      </c>
      <c r="BX257" s="21"/>
      <c r="BY257" s="21">
        <v>492870</v>
      </c>
      <c r="BZ257" s="21"/>
      <c r="CA257" s="44">
        <v>9356</v>
      </c>
      <c r="CB257" s="44"/>
      <c r="CC257" s="44">
        <v>52320</v>
      </c>
      <c r="CD257" s="44"/>
      <c r="CE257" s="44"/>
      <c r="CF257" s="44"/>
      <c r="CG257" s="44"/>
      <c r="CH257" s="44"/>
      <c r="CI257" s="21">
        <v>2170</v>
      </c>
      <c r="CJ257" s="44"/>
      <c r="CK257" s="21">
        <v>2757</v>
      </c>
      <c r="CL257" s="44"/>
      <c r="CM257" s="44">
        <v>4692</v>
      </c>
      <c r="CN257" s="44">
        <v>490</v>
      </c>
      <c r="CO257" s="44">
        <v>658219</v>
      </c>
      <c r="CP257" s="44">
        <v>0</v>
      </c>
      <c r="CQ257" s="21">
        <v>718158</v>
      </c>
      <c r="CR257" s="44">
        <v>68672</v>
      </c>
      <c r="CS257" s="44">
        <v>155917</v>
      </c>
      <c r="CT257" s="44">
        <v>19239</v>
      </c>
      <c r="CU257" s="44"/>
      <c r="CV257" s="44">
        <v>26163</v>
      </c>
      <c r="CW257" s="21"/>
      <c r="CX257" s="21"/>
      <c r="CY257" s="21"/>
      <c r="CZ257" s="21"/>
      <c r="DA257" s="21"/>
      <c r="DB257" s="21"/>
      <c r="DC257" s="21"/>
      <c r="DD257" s="21"/>
      <c r="DE257" s="44"/>
      <c r="DF257" s="21"/>
      <c r="DG257" s="44"/>
      <c r="DH257" s="21"/>
      <c r="DI257" s="44"/>
      <c r="DJ257" s="44"/>
      <c r="DK257" s="44"/>
      <c r="DL257" s="44"/>
      <c r="DM257" s="21"/>
      <c r="DN257" s="44"/>
      <c r="DO257" s="44"/>
      <c r="DP257" s="44"/>
      <c r="DQ257" s="44"/>
      <c r="DR257" s="44"/>
      <c r="DS257" s="44"/>
      <c r="DT257" s="44"/>
      <c r="DU257" s="44"/>
      <c r="DV257" s="44"/>
      <c r="DW257" s="44"/>
      <c r="DX257" s="44"/>
      <c r="DY257" s="44"/>
      <c r="DZ257" s="44"/>
      <c r="EA257" s="44"/>
      <c r="EB257" s="21"/>
      <c r="EC257" s="44">
        <v>-395967</v>
      </c>
      <c r="ED257" s="44"/>
      <c r="EE257" s="21">
        <v>-96743</v>
      </c>
      <c r="EF257" s="44"/>
      <c r="EG257" s="21">
        <v>-15716</v>
      </c>
      <c r="EH257" s="44"/>
      <c r="EI257" s="21">
        <v>-260391</v>
      </c>
      <c r="EJ257" s="44"/>
      <c r="EK257" s="44"/>
      <c r="EL257" s="21"/>
      <c r="EM257" s="44"/>
      <c r="EN257" s="44"/>
      <c r="EO257" s="44">
        <v>51427</v>
      </c>
      <c r="EP257" s="21"/>
      <c r="EQ257" s="21"/>
      <c r="ER257" s="21"/>
      <c r="ES257" s="21"/>
      <c r="ET257" s="44"/>
      <c r="EU257" s="21"/>
      <c r="EV257" s="44"/>
      <c r="EW257" s="21"/>
      <c r="EX257" s="44"/>
      <c r="EY257" s="44"/>
      <c r="EZ257" s="21"/>
      <c r="FA257" s="21"/>
      <c r="FB257" s="44"/>
      <c r="FC257" s="44"/>
      <c r="FD257" s="21"/>
      <c r="FE257" s="112"/>
      <c r="FF257" s="44"/>
      <c r="FG257" s="44">
        <v>4565563</v>
      </c>
      <c r="FH257" s="44">
        <v>1155327</v>
      </c>
      <c r="FI257" s="44">
        <v>4565814</v>
      </c>
      <c r="FJ257" s="44">
        <v>236844</v>
      </c>
      <c r="FK257" s="44">
        <v>4062022</v>
      </c>
      <c r="FL257" s="44"/>
      <c r="FM257" s="44"/>
      <c r="FN257" s="44"/>
      <c r="FO257" s="44"/>
      <c r="FP257" s="44"/>
      <c r="FQ257" s="44"/>
      <c r="FR257" s="44"/>
      <c r="FS257" s="44"/>
      <c r="FT257" s="44">
        <v>18704</v>
      </c>
      <c r="FU257" s="44"/>
      <c r="FV257" s="21">
        <v>203929</v>
      </c>
      <c r="FW257" s="44"/>
      <c r="FX257" s="44">
        <v>203384</v>
      </c>
      <c r="FY257" s="44">
        <v>50777</v>
      </c>
      <c r="FZ257" s="44">
        <v>152492</v>
      </c>
      <c r="GA257" s="44">
        <v>30456</v>
      </c>
      <c r="GB257" s="44"/>
      <c r="GC257" s="44">
        <v>23320</v>
      </c>
      <c r="GD257" s="44">
        <v>176242</v>
      </c>
      <c r="GE257" s="44">
        <v>255679</v>
      </c>
      <c r="GF257" s="44">
        <v>92184</v>
      </c>
      <c r="GG257" s="44">
        <v>562280</v>
      </c>
      <c r="GH257" s="44">
        <v>158681</v>
      </c>
      <c r="GI257" s="44">
        <v>104928</v>
      </c>
      <c r="GJ257" s="44">
        <v>150059</v>
      </c>
      <c r="GK257" s="44">
        <v>3095274</v>
      </c>
      <c r="GL257" s="44">
        <v>41772</v>
      </c>
      <c r="GM257" s="44">
        <v>684504</v>
      </c>
      <c r="GN257" s="44">
        <v>23533</v>
      </c>
      <c r="GO257" s="44">
        <v>42915</v>
      </c>
      <c r="GP257" s="44"/>
      <c r="GQ257" s="44"/>
      <c r="GR257" s="44">
        <v>153569</v>
      </c>
      <c r="GS257" s="44">
        <v>2268884</v>
      </c>
      <c r="GT257" s="44"/>
      <c r="GU257" s="21">
        <v>115226</v>
      </c>
      <c r="GV257" s="44">
        <v>31026</v>
      </c>
      <c r="GW257" s="44">
        <v>1607073</v>
      </c>
      <c r="GX257" s="44"/>
      <c r="GY257" s="44">
        <v>4022209</v>
      </c>
      <c r="GZ257" s="44">
        <v>1412828</v>
      </c>
      <c r="HA257" s="44">
        <v>1653691</v>
      </c>
      <c r="HB257" s="44"/>
      <c r="HC257" s="44">
        <v>955690</v>
      </c>
      <c r="HD257" s="44">
        <v>4022209</v>
      </c>
      <c r="HE257" s="21"/>
      <c r="HF257" s="21"/>
      <c r="HG257" s="21">
        <v>887861</v>
      </c>
      <c r="HH257" s="21"/>
      <c r="HI257" s="21">
        <v>0</v>
      </c>
      <c r="HJ257" s="44"/>
      <c r="HK257" s="21">
        <v>530296</v>
      </c>
      <c r="HL257" s="21">
        <v>240934</v>
      </c>
      <c r="HM257" s="21">
        <v>771230</v>
      </c>
      <c r="HN257" s="21">
        <v>-656004</v>
      </c>
      <c r="HO257" s="21"/>
      <c r="HP257" s="44"/>
      <c r="HQ257" s="47"/>
      <c r="HR257" s="47"/>
      <c r="HS257" s="47"/>
      <c r="HT257" s="47" t="s">
        <v>1759</v>
      </c>
      <c r="HU257" s="47">
        <v>0</v>
      </c>
      <c r="HV257" s="47">
        <v>3182</v>
      </c>
      <c r="HW257" s="47">
        <v>0</v>
      </c>
      <c r="HX257" s="47">
        <v>7609</v>
      </c>
      <c r="HY257" s="47">
        <v>26233</v>
      </c>
      <c r="HZ257" s="47">
        <v>61020</v>
      </c>
      <c r="IA257" s="47">
        <v>0</v>
      </c>
      <c r="IB257" s="47">
        <v>0</v>
      </c>
      <c r="IC257" s="47">
        <v>0</v>
      </c>
      <c r="ID257"/>
      <c r="IE257" s="47">
        <v>64</v>
      </c>
      <c r="IF257">
        <v>8536</v>
      </c>
      <c r="IG257" s="47">
        <v>3389</v>
      </c>
      <c r="IH257" s="47">
        <v>14442</v>
      </c>
      <c r="II257">
        <v>2783</v>
      </c>
      <c r="IJ257">
        <v>3085</v>
      </c>
      <c r="IK257">
        <v>1981</v>
      </c>
      <c r="IL257">
        <v>14559</v>
      </c>
      <c r="IM257">
        <v>146883</v>
      </c>
      <c r="IN257">
        <v>0</v>
      </c>
      <c r="IO257">
        <v>0</v>
      </c>
      <c r="IP257">
        <v>0</v>
      </c>
      <c r="IQ257">
        <v>0</v>
      </c>
      <c r="IR257">
        <v>0</v>
      </c>
      <c r="IS257">
        <v>0</v>
      </c>
      <c r="IT257">
        <v>0</v>
      </c>
      <c r="IU257">
        <v>212606</v>
      </c>
      <c r="IV257">
        <v>0</v>
      </c>
      <c r="IW257">
        <v>442627</v>
      </c>
      <c r="IX257">
        <v>1089564</v>
      </c>
      <c r="IY257">
        <v>1392705</v>
      </c>
      <c r="IZ257">
        <v>0</v>
      </c>
      <c r="JA257">
        <v>0</v>
      </c>
      <c r="JB257">
        <v>0</v>
      </c>
      <c r="JC257"/>
      <c r="JD257">
        <v>2048</v>
      </c>
      <c r="JE257">
        <v>171411</v>
      </c>
      <c r="JF257">
        <v>57977</v>
      </c>
      <c r="JG257">
        <v>302917</v>
      </c>
      <c r="JH257">
        <v>92998</v>
      </c>
      <c r="JI257">
        <v>84979</v>
      </c>
      <c r="JJ257">
        <v>119512</v>
      </c>
      <c r="JK257">
        <v>596219</v>
      </c>
      <c r="JL257">
        <v>4565563</v>
      </c>
      <c r="JM257">
        <v>0</v>
      </c>
      <c r="JN257">
        <v>0</v>
      </c>
      <c r="JO257">
        <v>0</v>
      </c>
      <c r="JP257">
        <v>0</v>
      </c>
      <c r="JQ257">
        <v>0</v>
      </c>
      <c r="JR257">
        <v>0</v>
      </c>
      <c r="JS257">
        <v>0</v>
      </c>
      <c r="JT257"/>
      <c r="JU257"/>
      <c r="JV257"/>
      <c r="JW257"/>
      <c r="JX257"/>
      <c r="JY257"/>
      <c r="JZ257"/>
      <c r="KA257"/>
      <c r="KB257"/>
      <c r="KC257"/>
      <c r="KD257"/>
      <c r="KE257"/>
      <c r="KF257">
        <v>106</v>
      </c>
      <c r="KG257">
        <v>172</v>
      </c>
      <c r="KH257">
        <v>60</v>
      </c>
      <c r="KI257">
        <v>74</v>
      </c>
      <c r="KJ257">
        <v>127</v>
      </c>
      <c r="KK257">
        <v>38</v>
      </c>
      <c r="KL257">
        <v>44</v>
      </c>
      <c r="KM257">
        <v>68</v>
      </c>
      <c r="KN257">
        <v>28</v>
      </c>
      <c r="KO257">
        <v>1</v>
      </c>
      <c r="KP257">
        <v>0</v>
      </c>
      <c r="KQ257">
        <v>0</v>
      </c>
      <c r="KR257">
        <v>0</v>
      </c>
      <c r="KS257">
        <v>1</v>
      </c>
      <c r="KT257">
        <v>0</v>
      </c>
      <c r="KU257">
        <v>1</v>
      </c>
      <c r="KV257">
        <v>0</v>
      </c>
      <c r="KW257">
        <v>0</v>
      </c>
      <c r="KX257">
        <v>0</v>
      </c>
      <c r="KY257">
        <v>0</v>
      </c>
      <c r="KZ257">
        <v>0</v>
      </c>
      <c r="LA257">
        <v>0</v>
      </c>
      <c r="LB257">
        <v>0</v>
      </c>
      <c r="LC257">
        <v>0</v>
      </c>
      <c r="LD257">
        <v>1</v>
      </c>
      <c r="LE257">
        <v>0</v>
      </c>
      <c r="LF257">
        <v>0</v>
      </c>
      <c r="LG257">
        <v>0</v>
      </c>
      <c r="LH257">
        <v>0</v>
      </c>
    </row>
    <row r="258" spans="1:320" s="34" customFormat="1" ht="15" customHeight="1" x14ac:dyDescent="0.25">
      <c r="A258" s="45">
        <v>206190213</v>
      </c>
      <c r="B258" s="45" t="s">
        <v>3260</v>
      </c>
      <c r="C258" s="46">
        <v>45292</v>
      </c>
      <c r="D258" s="46">
        <v>45657</v>
      </c>
      <c r="E258" s="47">
        <v>366</v>
      </c>
      <c r="F258" s="45" t="s">
        <v>883</v>
      </c>
      <c r="G258" s="45" t="s">
        <v>884</v>
      </c>
      <c r="H258" s="45" t="s">
        <v>1030</v>
      </c>
      <c r="I258" s="45" t="s">
        <v>886</v>
      </c>
      <c r="J258" s="45" t="s">
        <v>887</v>
      </c>
      <c r="K258" s="45" t="s">
        <v>1031</v>
      </c>
      <c r="L258" s="45" t="s">
        <v>2829</v>
      </c>
      <c r="M258" s="45" t="s">
        <v>3261</v>
      </c>
      <c r="N258" s="45" t="s">
        <v>3262</v>
      </c>
      <c r="O258" s="45" t="s">
        <v>2832</v>
      </c>
      <c r="P258" s="45" t="s">
        <v>2833</v>
      </c>
      <c r="Q258" s="45" t="s">
        <v>3263</v>
      </c>
      <c r="R258" t="s">
        <v>3264</v>
      </c>
      <c r="S258" s="45" t="s">
        <v>884</v>
      </c>
      <c r="T258"/>
      <c r="U258" s="47">
        <v>75</v>
      </c>
      <c r="V258" s="47">
        <v>75</v>
      </c>
      <c r="W258" s="47" t="s">
        <v>894</v>
      </c>
      <c r="X258" s="47">
        <v>27450</v>
      </c>
      <c r="Y258" s="47">
        <v>22749</v>
      </c>
      <c r="Z258" s="48">
        <v>182.72</v>
      </c>
      <c r="AA258" s="44">
        <v>275</v>
      </c>
      <c r="AB258" s="44">
        <v>270</v>
      </c>
      <c r="AC258" s="44">
        <v>1776</v>
      </c>
      <c r="AD258" s="44"/>
      <c r="AE258" s="44">
        <v>652</v>
      </c>
      <c r="AF258" s="44">
        <v>16403</v>
      </c>
      <c r="AG258" s="44"/>
      <c r="AH258" s="47">
        <v>2832</v>
      </c>
      <c r="AI258" s="47">
        <v>347</v>
      </c>
      <c r="AJ258">
        <v>739</v>
      </c>
      <c r="AK258" t="s">
        <v>895</v>
      </c>
      <c r="AL258">
        <v>22749</v>
      </c>
      <c r="AM258"/>
      <c r="AN258"/>
      <c r="AO258"/>
      <c r="AP258"/>
      <c r="AQ258"/>
      <c r="AR258" s="44"/>
      <c r="AS258" s="44"/>
      <c r="AT258" s="44"/>
      <c r="AU258" s="44">
        <v>5683654</v>
      </c>
      <c r="AV258" s="44">
        <v>2106358</v>
      </c>
      <c r="AW258" s="44">
        <v>428085</v>
      </c>
      <c r="AX258" s="44">
        <v>82</v>
      </c>
      <c r="AY258" s="44">
        <v>7362009</v>
      </c>
      <c r="AZ258" s="21">
        <v>7978085</v>
      </c>
      <c r="BA258" s="21">
        <v>-616076</v>
      </c>
      <c r="BB258" s="44">
        <v>808</v>
      </c>
      <c r="BC258" s="44"/>
      <c r="BD258" s="44"/>
      <c r="BE258" s="44">
        <v>-615268</v>
      </c>
      <c r="BF258" s="44">
        <v>444600</v>
      </c>
      <c r="BG258" s="44"/>
      <c r="BH258" s="44">
        <v>160250</v>
      </c>
      <c r="BI258" s="21">
        <v>4100150</v>
      </c>
      <c r="BJ258" s="21"/>
      <c r="BK258" s="21">
        <v>706725</v>
      </c>
      <c r="BL258" s="21">
        <v>87179</v>
      </c>
      <c r="BM258" s="21">
        <v>184750</v>
      </c>
      <c r="BN258" s="21">
        <v>5683654</v>
      </c>
      <c r="BO258" s="21"/>
      <c r="BP258" s="21"/>
      <c r="BQ258" s="44"/>
      <c r="BR258" s="21"/>
      <c r="BS258" s="44"/>
      <c r="BT258" s="21"/>
      <c r="BU258" s="44"/>
      <c r="BV258" s="21"/>
      <c r="BW258" s="44">
        <v>738164</v>
      </c>
      <c r="BX258" s="21"/>
      <c r="BY258" s="21"/>
      <c r="BZ258" s="21"/>
      <c r="CA258" s="44">
        <v>340</v>
      </c>
      <c r="CB258" s="44"/>
      <c r="CC258" s="44"/>
      <c r="CD258" s="44"/>
      <c r="CE258" s="44"/>
      <c r="CF258" s="44"/>
      <c r="CG258" s="44">
        <v>1351571</v>
      </c>
      <c r="CH258" s="44"/>
      <c r="CI258" s="21">
        <v>16283</v>
      </c>
      <c r="CJ258" s="44"/>
      <c r="CK258" s="21"/>
      <c r="CL258" s="44"/>
      <c r="CM258" s="44">
        <v>35136</v>
      </c>
      <c r="CN258" s="44">
        <v>11460</v>
      </c>
      <c r="CO258" s="44">
        <v>826454</v>
      </c>
      <c r="CP258" s="44">
        <v>0</v>
      </c>
      <c r="CQ258" s="21">
        <v>780053</v>
      </c>
      <c r="CR258" s="44">
        <v>90282</v>
      </c>
      <c r="CS258" s="44">
        <v>215832</v>
      </c>
      <c r="CT258" s="44">
        <v>91732</v>
      </c>
      <c r="CU258" s="44"/>
      <c r="CV258" s="44">
        <v>55409</v>
      </c>
      <c r="CW258" s="21"/>
      <c r="CX258" s="21"/>
      <c r="CY258" s="21"/>
      <c r="CZ258" s="21"/>
      <c r="DA258" s="21"/>
      <c r="DB258" s="21"/>
      <c r="DC258" s="21"/>
      <c r="DD258" s="21"/>
      <c r="DE258" s="44"/>
      <c r="DF258" s="21"/>
      <c r="DG258" s="44"/>
      <c r="DH258" s="21"/>
      <c r="DI258" s="44"/>
      <c r="DJ258" s="44"/>
      <c r="DK258" s="44"/>
      <c r="DL258" s="44"/>
      <c r="DM258" s="21"/>
      <c r="DN258" s="44"/>
      <c r="DO258" s="44"/>
      <c r="DP258" s="44"/>
      <c r="DQ258" s="44"/>
      <c r="DR258" s="44"/>
      <c r="DS258" s="44"/>
      <c r="DT258" s="44"/>
      <c r="DU258" s="44"/>
      <c r="DV258" s="44"/>
      <c r="DW258" s="44"/>
      <c r="DX258" s="44"/>
      <c r="DY258" s="44"/>
      <c r="DZ258" s="44"/>
      <c r="EA258" s="44"/>
      <c r="EB258" s="21"/>
      <c r="EC258" s="44">
        <v>-211654</v>
      </c>
      <c r="ED258" s="44"/>
      <c r="EE258" s="21"/>
      <c r="EF258" s="44"/>
      <c r="EG258" s="21">
        <v>-29758</v>
      </c>
      <c r="EH258" s="44"/>
      <c r="EI258" s="21">
        <v>-167293</v>
      </c>
      <c r="EJ258" s="44"/>
      <c r="EK258" s="44"/>
      <c r="EL258" s="21"/>
      <c r="EM258" s="44">
        <v>836923</v>
      </c>
      <c r="EN258" s="44"/>
      <c r="EO258" s="44">
        <v>-133</v>
      </c>
      <c r="EP258" s="21"/>
      <c r="EQ258" s="21"/>
      <c r="ER258" s="21"/>
      <c r="ES258" s="21"/>
      <c r="ET258" s="44"/>
      <c r="EU258" s="21"/>
      <c r="EV258" s="44"/>
      <c r="EW258" s="21"/>
      <c r="EX258" s="44"/>
      <c r="EY258" s="44"/>
      <c r="EZ258" s="21"/>
      <c r="FA258" s="21"/>
      <c r="FB258" s="44"/>
      <c r="FC258" s="44"/>
      <c r="FD258" s="21"/>
      <c r="FE258" s="112"/>
      <c r="FF258" s="44"/>
      <c r="FG258" s="44">
        <v>3630429</v>
      </c>
      <c r="FH258" s="44">
        <v>884099</v>
      </c>
      <c r="FI258" s="44">
        <v>3463557</v>
      </c>
      <c r="FJ258" s="44">
        <v>77946</v>
      </c>
      <c r="FK258" s="44">
        <v>3060385</v>
      </c>
      <c r="FL258" s="44"/>
      <c r="FM258" s="44"/>
      <c r="FN258" s="44"/>
      <c r="FO258" s="44"/>
      <c r="FP258" s="44"/>
      <c r="FQ258" s="44"/>
      <c r="FR258" s="44"/>
      <c r="FS258" s="44"/>
      <c r="FT258" s="44">
        <v>18050</v>
      </c>
      <c r="FU258" s="44">
        <v>36542</v>
      </c>
      <c r="FV258" s="21">
        <v>190797</v>
      </c>
      <c r="FW258" s="44"/>
      <c r="FX258" s="44">
        <v>179931</v>
      </c>
      <c r="FY258" s="44">
        <v>27074</v>
      </c>
      <c r="FZ258" s="44">
        <v>131758</v>
      </c>
      <c r="GA258" s="44">
        <v>65493</v>
      </c>
      <c r="GB258" s="44"/>
      <c r="GC258" s="44">
        <v>40143</v>
      </c>
      <c r="GD258" s="44">
        <v>425620</v>
      </c>
      <c r="GE258" s="44">
        <v>189925</v>
      </c>
      <c r="GF258" s="44">
        <v>154627</v>
      </c>
      <c r="GG258" s="44">
        <v>610868</v>
      </c>
      <c r="GH258" s="44">
        <v>76493</v>
      </c>
      <c r="GI258" s="44">
        <v>85709</v>
      </c>
      <c r="GJ258" s="44">
        <v>122404</v>
      </c>
      <c r="GK258" s="44">
        <v>1945796</v>
      </c>
      <c r="GL258" s="44">
        <v>35094</v>
      </c>
      <c r="GM258" s="44">
        <v>500466</v>
      </c>
      <c r="GN258" s="44">
        <v>24414</v>
      </c>
      <c r="GO258" s="44">
        <v>20440</v>
      </c>
      <c r="GP258" s="44"/>
      <c r="GQ258" s="44"/>
      <c r="GR258" s="44">
        <v>36056</v>
      </c>
      <c r="GS258" s="44">
        <v>846442</v>
      </c>
      <c r="GT258" s="44"/>
      <c r="GU258" s="21">
        <v>95905</v>
      </c>
      <c r="GV258" s="44"/>
      <c r="GW258" s="44">
        <v>132561</v>
      </c>
      <c r="GX258" s="44">
        <v>1227374</v>
      </c>
      <c r="GY258" s="44">
        <v>2302282</v>
      </c>
      <c r="GZ258" s="44">
        <v>1640189</v>
      </c>
      <c r="HA258" s="44"/>
      <c r="HB258" s="44"/>
      <c r="HC258" s="44">
        <v>662093</v>
      </c>
      <c r="HD258" s="44">
        <v>2302282</v>
      </c>
      <c r="HE258" s="21"/>
      <c r="HF258" s="21"/>
      <c r="HG258" s="21"/>
      <c r="HH258" s="21"/>
      <c r="HI258" s="21">
        <v>0</v>
      </c>
      <c r="HJ258" s="44"/>
      <c r="HK258" s="21">
        <v>173558</v>
      </c>
      <c r="HL258" s="21">
        <v>198959</v>
      </c>
      <c r="HM258" s="21">
        <v>372517</v>
      </c>
      <c r="HN258" s="21">
        <v>-276612</v>
      </c>
      <c r="HO258" s="21"/>
      <c r="HP258" s="44"/>
      <c r="HQ258" s="47"/>
      <c r="HR258" s="47"/>
      <c r="HS258" s="47"/>
      <c r="HT258" s="47" t="s">
        <v>2820</v>
      </c>
      <c r="HU258" s="47">
        <v>-98411.34</v>
      </c>
      <c r="HV258" s="47">
        <v>2032</v>
      </c>
      <c r="HW258" s="47">
        <v>0</v>
      </c>
      <c r="HX258" s="47">
        <v>5037</v>
      </c>
      <c r="HY258" s="47">
        <v>19917</v>
      </c>
      <c r="HZ258" s="47">
        <v>54173</v>
      </c>
      <c r="IA258" s="47">
        <v>0</v>
      </c>
      <c r="IB258" s="47">
        <v>0</v>
      </c>
      <c r="IC258" s="47">
        <v>1895</v>
      </c>
      <c r="ID258"/>
      <c r="IE258" s="47">
        <v>3534</v>
      </c>
      <c r="IF258">
        <v>6356</v>
      </c>
      <c r="IG258" s="47">
        <v>5779</v>
      </c>
      <c r="IH258" s="47">
        <v>12516</v>
      </c>
      <c r="II258">
        <v>1817</v>
      </c>
      <c r="IJ258">
        <v>2476</v>
      </c>
      <c r="IK258">
        <v>2016</v>
      </c>
      <c r="IL258">
        <v>7509</v>
      </c>
      <c r="IM258">
        <v>125057</v>
      </c>
      <c r="IN258">
        <v>0</v>
      </c>
      <c r="IO258">
        <v>0</v>
      </c>
      <c r="IP258">
        <v>0</v>
      </c>
      <c r="IQ258">
        <v>0</v>
      </c>
      <c r="IR258">
        <v>0</v>
      </c>
      <c r="IS258">
        <v>0</v>
      </c>
      <c r="IT258">
        <v>0</v>
      </c>
      <c r="IU258">
        <v>138860</v>
      </c>
      <c r="IV258">
        <v>0</v>
      </c>
      <c r="IW258">
        <v>253143</v>
      </c>
      <c r="IX258">
        <v>714015</v>
      </c>
      <c r="IY258">
        <v>1109549</v>
      </c>
      <c r="IZ258">
        <v>0</v>
      </c>
      <c r="JA258">
        <v>0</v>
      </c>
      <c r="JB258">
        <v>83963</v>
      </c>
      <c r="JC258"/>
      <c r="JD258">
        <v>101454</v>
      </c>
      <c r="JE258">
        <v>109649</v>
      </c>
      <c r="JF258">
        <v>96896</v>
      </c>
      <c r="JG258">
        <v>331679</v>
      </c>
      <c r="JH258">
        <v>59656</v>
      </c>
      <c r="JI258">
        <v>62343</v>
      </c>
      <c r="JJ258">
        <v>90411</v>
      </c>
      <c r="JK258">
        <v>478811</v>
      </c>
      <c r="JL258">
        <v>3630429</v>
      </c>
      <c r="JM258">
        <v>0</v>
      </c>
      <c r="JN258">
        <v>0</v>
      </c>
      <c r="JO258">
        <v>0</v>
      </c>
      <c r="JP258">
        <v>0</v>
      </c>
      <c r="JQ258">
        <v>0</v>
      </c>
      <c r="JR258">
        <v>0</v>
      </c>
      <c r="JS258">
        <v>0</v>
      </c>
      <c r="JT258"/>
      <c r="JU258"/>
      <c r="JV258"/>
      <c r="JW258"/>
      <c r="JX258"/>
      <c r="JY258"/>
      <c r="JZ258"/>
      <c r="KA258"/>
      <c r="KB258"/>
      <c r="KC258"/>
      <c r="KD258"/>
      <c r="KE258"/>
      <c r="KF258">
        <v>82</v>
      </c>
      <c r="KG258">
        <v>108</v>
      </c>
      <c r="KH258">
        <v>63</v>
      </c>
      <c r="KI258">
        <v>58</v>
      </c>
      <c r="KJ258">
        <v>72</v>
      </c>
      <c r="KK258">
        <v>45</v>
      </c>
      <c r="KL258">
        <v>36</v>
      </c>
      <c r="KM258">
        <v>51</v>
      </c>
      <c r="KN258">
        <v>28</v>
      </c>
      <c r="KO258">
        <v>1</v>
      </c>
      <c r="KP258">
        <v>0</v>
      </c>
      <c r="KQ258">
        <v>0</v>
      </c>
      <c r="KR258">
        <v>0</v>
      </c>
      <c r="KS258">
        <v>1</v>
      </c>
      <c r="KT258">
        <v>0</v>
      </c>
      <c r="KU258">
        <v>1</v>
      </c>
      <c r="KV258">
        <v>0</v>
      </c>
      <c r="KW258">
        <v>0</v>
      </c>
      <c r="KX258">
        <v>0</v>
      </c>
      <c r="KY258">
        <v>0</v>
      </c>
      <c r="KZ258">
        <v>0</v>
      </c>
      <c r="LA258">
        <v>0</v>
      </c>
      <c r="LB258">
        <v>0</v>
      </c>
      <c r="LC258">
        <v>0</v>
      </c>
      <c r="LD258">
        <v>1</v>
      </c>
      <c r="LE258">
        <v>0</v>
      </c>
      <c r="LF258">
        <v>0</v>
      </c>
      <c r="LG258">
        <v>0</v>
      </c>
      <c r="LH258">
        <v>0</v>
      </c>
    </row>
    <row r="259" spans="1:320" s="34" customFormat="1" ht="15" customHeight="1" x14ac:dyDescent="0.25">
      <c r="A259" s="45">
        <v>206190214</v>
      </c>
      <c r="B259" s="45" t="s">
        <v>3265</v>
      </c>
      <c r="C259" s="46">
        <v>45292</v>
      </c>
      <c r="D259" s="46">
        <v>45657</v>
      </c>
      <c r="E259" s="47">
        <v>366</v>
      </c>
      <c r="F259" s="45" t="s">
        <v>883</v>
      </c>
      <c r="G259" s="45" t="s">
        <v>884</v>
      </c>
      <c r="H259" s="45" t="s">
        <v>1030</v>
      </c>
      <c r="I259" s="45" t="s">
        <v>886</v>
      </c>
      <c r="J259" s="45" t="s">
        <v>887</v>
      </c>
      <c r="K259" s="45" t="s">
        <v>1031</v>
      </c>
      <c r="L259" s="45" t="s">
        <v>2829</v>
      </c>
      <c r="M259" s="45" t="s">
        <v>3266</v>
      </c>
      <c r="N259" s="45" t="s">
        <v>3267</v>
      </c>
      <c r="O259" s="45" t="s">
        <v>2832</v>
      </c>
      <c r="P259" s="45" t="s">
        <v>3268</v>
      </c>
      <c r="Q259" s="45" t="s">
        <v>3269</v>
      </c>
      <c r="R259" t="s">
        <v>3270</v>
      </c>
      <c r="S259" s="45" t="s">
        <v>893</v>
      </c>
      <c r="T259"/>
      <c r="U259" s="47">
        <v>99</v>
      </c>
      <c r="V259" s="47">
        <v>99</v>
      </c>
      <c r="W259" s="47" t="s">
        <v>894</v>
      </c>
      <c r="X259" s="47">
        <v>36234</v>
      </c>
      <c r="Y259" s="47">
        <v>34634</v>
      </c>
      <c r="Z259" s="48">
        <v>224.26</v>
      </c>
      <c r="AA259" s="44">
        <v>89</v>
      </c>
      <c r="AB259" s="44">
        <v>95</v>
      </c>
      <c r="AC259" s="44">
        <v>645</v>
      </c>
      <c r="AD259" s="44"/>
      <c r="AE259" s="44">
        <v>771</v>
      </c>
      <c r="AF259" s="44">
        <v>10925</v>
      </c>
      <c r="AG259" s="44"/>
      <c r="AH259" s="47">
        <v>84</v>
      </c>
      <c r="AI259" s="47">
        <v>4</v>
      </c>
      <c r="AJ259">
        <v>22205</v>
      </c>
      <c r="AK259" t="s">
        <v>895</v>
      </c>
      <c r="AL259">
        <v>34634</v>
      </c>
      <c r="AM259"/>
      <c r="AN259"/>
      <c r="AO259"/>
      <c r="AP259"/>
      <c r="AQ259"/>
      <c r="AR259" s="44"/>
      <c r="AS259" s="44"/>
      <c r="AT259" s="44"/>
      <c r="AU259" s="44">
        <v>11455935</v>
      </c>
      <c r="AV259" s="44">
        <v>3565216</v>
      </c>
      <c r="AW259" s="44">
        <v>-146827</v>
      </c>
      <c r="AX259" s="44">
        <v>59720</v>
      </c>
      <c r="AY259" s="44">
        <v>15227698</v>
      </c>
      <c r="AZ259" s="21">
        <v>14427930</v>
      </c>
      <c r="BA259" s="21">
        <v>799768</v>
      </c>
      <c r="BB259" s="44">
        <v>23965</v>
      </c>
      <c r="BC259" s="44"/>
      <c r="BD259" s="44"/>
      <c r="BE259" s="44">
        <v>823733</v>
      </c>
      <c r="BF259" s="44">
        <v>215655</v>
      </c>
      <c r="BG259" s="44"/>
      <c r="BH259" s="44">
        <v>255465</v>
      </c>
      <c r="BI259" s="21">
        <v>3613305</v>
      </c>
      <c r="BJ259" s="21">
        <v>28380</v>
      </c>
      <c r="BK259" s="21"/>
      <c r="BL259" s="21">
        <v>1300</v>
      </c>
      <c r="BM259" s="21">
        <v>7341830</v>
      </c>
      <c r="BN259" s="21">
        <v>11455935</v>
      </c>
      <c r="BO259" s="21"/>
      <c r="BP259" s="21"/>
      <c r="BQ259" s="44"/>
      <c r="BR259" s="21"/>
      <c r="BS259" s="44"/>
      <c r="BT259" s="21"/>
      <c r="BU259" s="44"/>
      <c r="BV259" s="21"/>
      <c r="BW259" s="44">
        <v>523572</v>
      </c>
      <c r="BX259" s="21"/>
      <c r="BY259" s="21"/>
      <c r="BZ259" s="21"/>
      <c r="CA259" s="44">
        <v>6078</v>
      </c>
      <c r="CB259" s="44"/>
      <c r="CC259" s="44">
        <v>70978</v>
      </c>
      <c r="CD259" s="44"/>
      <c r="CE259" s="44">
        <v>48113</v>
      </c>
      <c r="CF259" s="44"/>
      <c r="CG259" s="44"/>
      <c r="CH259" s="44"/>
      <c r="CI259" s="21">
        <v>4912</v>
      </c>
      <c r="CJ259" s="44"/>
      <c r="CK259" s="21">
        <v>2911563</v>
      </c>
      <c r="CL259" s="44"/>
      <c r="CM259" s="44">
        <v>27381</v>
      </c>
      <c r="CN259" s="44">
        <v>32873</v>
      </c>
      <c r="CO259" s="44">
        <v>766448</v>
      </c>
      <c r="CP259" s="44">
        <v>0</v>
      </c>
      <c r="CQ259" s="21">
        <v>791220</v>
      </c>
      <c r="CR259" s="44">
        <v>52791</v>
      </c>
      <c r="CS259" s="44">
        <v>1421541</v>
      </c>
      <c r="CT259" s="44">
        <v>147123</v>
      </c>
      <c r="CU259" s="44"/>
      <c r="CV259" s="44">
        <v>325839</v>
      </c>
      <c r="CW259" s="21"/>
      <c r="CX259" s="21"/>
      <c r="CY259" s="21"/>
      <c r="CZ259" s="21"/>
      <c r="DA259" s="21"/>
      <c r="DB259" s="21"/>
      <c r="DC259" s="21"/>
      <c r="DD259" s="21"/>
      <c r="DE259" s="44"/>
      <c r="DF259" s="21"/>
      <c r="DG259" s="44"/>
      <c r="DH259" s="21"/>
      <c r="DI259" s="44"/>
      <c r="DJ259" s="44"/>
      <c r="DK259" s="44"/>
      <c r="DL259" s="44"/>
      <c r="DM259" s="21"/>
      <c r="DN259" s="44"/>
      <c r="DO259" s="44"/>
      <c r="DP259" s="44"/>
      <c r="DQ259" s="44"/>
      <c r="DR259" s="44"/>
      <c r="DS259" s="44"/>
      <c r="DT259" s="44"/>
      <c r="DU259" s="44"/>
      <c r="DV259" s="44"/>
      <c r="DW259" s="44"/>
      <c r="DX259" s="44"/>
      <c r="DY259" s="44">
        <v>4911</v>
      </c>
      <c r="DZ259" s="44"/>
      <c r="EA259" s="44"/>
      <c r="EB259" s="21"/>
      <c r="EC259" s="44">
        <v>162516</v>
      </c>
      <c r="ED259" s="44"/>
      <c r="EE259" s="21"/>
      <c r="EF259" s="44"/>
      <c r="EG259" s="21">
        <v>82656</v>
      </c>
      <c r="EH259" s="44"/>
      <c r="EI259" s="21">
        <v>310640</v>
      </c>
      <c r="EJ259" s="44"/>
      <c r="EK259" s="44">
        <v>42637</v>
      </c>
      <c r="EL259" s="21"/>
      <c r="EM259" s="44"/>
      <c r="EN259" s="44"/>
      <c r="EO259" s="44">
        <v>-750187</v>
      </c>
      <c r="EP259" s="21"/>
      <c r="EQ259" s="21"/>
      <c r="ER259" s="21"/>
      <c r="ES259" s="21"/>
      <c r="ET259" s="44"/>
      <c r="EU259" s="21"/>
      <c r="EV259" s="44"/>
      <c r="EW259" s="21"/>
      <c r="EX259" s="44"/>
      <c r="EY259" s="44"/>
      <c r="EZ259" s="21"/>
      <c r="FA259" s="21"/>
      <c r="FB259" s="44"/>
      <c r="FC259" s="44"/>
      <c r="FD259" s="21"/>
      <c r="FE259" s="112"/>
      <c r="FF259" s="44"/>
      <c r="FG259" s="44">
        <v>6549497</v>
      </c>
      <c r="FH259" s="44">
        <v>1712562</v>
      </c>
      <c r="FI259" s="44">
        <v>6165871</v>
      </c>
      <c r="FJ259" s="44">
        <v>366089</v>
      </c>
      <c r="FK259" s="44">
        <v>5637330</v>
      </c>
      <c r="FL259" s="44"/>
      <c r="FM259" s="44"/>
      <c r="FN259" s="44"/>
      <c r="FO259" s="44"/>
      <c r="FP259" s="44"/>
      <c r="FQ259" s="44"/>
      <c r="FR259" s="44"/>
      <c r="FS259" s="44"/>
      <c r="FT259" s="44">
        <v>13631</v>
      </c>
      <c r="FU259" s="44">
        <v>18662</v>
      </c>
      <c r="FV259" s="21">
        <v>209869</v>
      </c>
      <c r="FW259" s="44"/>
      <c r="FX259" s="44">
        <v>185092</v>
      </c>
      <c r="FY259" s="44">
        <v>10748</v>
      </c>
      <c r="FZ259" s="44">
        <v>827943</v>
      </c>
      <c r="GA259" s="44">
        <v>65706</v>
      </c>
      <c r="GB259" s="44"/>
      <c r="GC259" s="44">
        <v>146952</v>
      </c>
      <c r="GD259" s="44">
        <v>858985</v>
      </c>
      <c r="GE259" s="44">
        <v>339341</v>
      </c>
      <c r="GF259" s="44">
        <v>244543</v>
      </c>
      <c r="GG259" s="44">
        <v>1118441</v>
      </c>
      <c r="GH259" s="44">
        <v>189039</v>
      </c>
      <c r="GI259" s="44">
        <v>446258</v>
      </c>
      <c r="GJ259" s="44">
        <v>80969</v>
      </c>
      <c r="GK259" s="44">
        <v>2992245</v>
      </c>
      <c r="GL259" s="44">
        <v>91888</v>
      </c>
      <c r="GM259" s="44">
        <v>831600</v>
      </c>
      <c r="GN259" s="44">
        <v>75600</v>
      </c>
      <c r="GO259" s="44">
        <v>43088</v>
      </c>
      <c r="GP259" s="44"/>
      <c r="GQ259" s="44"/>
      <c r="GR259" s="44"/>
      <c r="GS259" s="44">
        <v>4411809</v>
      </c>
      <c r="GT259" s="44"/>
      <c r="GU259" s="21">
        <v>1259880</v>
      </c>
      <c r="GV259" s="44">
        <v>22497</v>
      </c>
      <c r="GW259" s="44">
        <v>5038</v>
      </c>
      <c r="GX259" s="44"/>
      <c r="GY259" s="44">
        <v>5699224</v>
      </c>
      <c r="GZ259" s="44">
        <v>1839965</v>
      </c>
      <c r="HA259" s="44"/>
      <c r="HB259" s="44"/>
      <c r="HC259" s="44">
        <v>3859259</v>
      </c>
      <c r="HD259" s="44">
        <v>5699224</v>
      </c>
      <c r="HE259" s="21"/>
      <c r="HF259" s="21"/>
      <c r="HG259" s="21"/>
      <c r="HH259" s="21"/>
      <c r="HI259" s="21">
        <v>0</v>
      </c>
      <c r="HJ259" s="44"/>
      <c r="HK259" s="21">
        <v>1548619</v>
      </c>
      <c r="HL259" s="21">
        <v>521613</v>
      </c>
      <c r="HM259" s="21">
        <v>2070232</v>
      </c>
      <c r="HN259" s="21">
        <v>-810352</v>
      </c>
      <c r="HO259" s="21"/>
      <c r="HP259" s="44"/>
      <c r="HQ259" s="47"/>
      <c r="HR259" s="47"/>
      <c r="HS259" s="47"/>
      <c r="HT259" s="47" t="s">
        <v>3271</v>
      </c>
      <c r="HU259" s="47">
        <v>2667949.25</v>
      </c>
      <c r="HV259" s="47">
        <v>1902</v>
      </c>
      <c r="HW259" s="47">
        <v>0</v>
      </c>
      <c r="HX259" s="47">
        <v>15970</v>
      </c>
      <c r="HY259" s="47">
        <v>20140</v>
      </c>
      <c r="HZ259" s="47">
        <v>93378</v>
      </c>
      <c r="IA259" s="47">
        <v>0</v>
      </c>
      <c r="IB259" s="47">
        <v>0</v>
      </c>
      <c r="IC259" s="47">
        <v>9031</v>
      </c>
      <c r="ID259"/>
      <c r="IE259" s="47">
        <v>15941</v>
      </c>
      <c r="IF259">
        <v>12803</v>
      </c>
      <c r="IG259" s="47">
        <v>9287</v>
      </c>
      <c r="IH259" s="47">
        <v>24591</v>
      </c>
      <c r="II259">
        <v>6118</v>
      </c>
      <c r="IJ259">
        <v>12869</v>
      </c>
      <c r="IK259">
        <v>1322</v>
      </c>
      <c r="IL259">
        <v>20219</v>
      </c>
      <c r="IM259">
        <v>243571</v>
      </c>
      <c r="IN259">
        <v>0</v>
      </c>
      <c r="IO259">
        <v>24</v>
      </c>
      <c r="IP259">
        <v>0</v>
      </c>
      <c r="IQ259">
        <v>0</v>
      </c>
      <c r="IR259">
        <v>0</v>
      </c>
      <c r="IS259">
        <v>0</v>
      </c>
      <c r="IT259">
        <v>24</v>
      </c>
      <c r="IU259">
        <v>113763</v>
      </c>
      <c r="IV259">
        <v>0</v>
      </c>
      <c r="IW259">
        <v>754703</v>
      </c>
      <c r="IX259">
        <v>886035</v>
      </c>
      <c r="IY259">
        <v>2085398</v>
      </c>
      <c r="IZ259">
        <v>0</v>
      </c>
      <c r="JA259">
        <v>0</v>
      </c>
      <c r="JB259">
        <v>406863</v>
      </c>
      <c r="JC259"/>
      <c r="JD259">
        <v>324414</v>
      </c>
      <c r="JE259">
        <v>222567</v>
      </c>
      <c r="JF259">
        <v>160953</v>
      </c>
      <c r="JG259">
        <v>523503</v>
      </c>
      <c r="JH259">
        <v>135555</v>
      </c>
      <c r="JI259">
        <v>254602</v>
      </c>
      <c r="JJ259">
        <v>56961</v>
      </c>
      <c r="JK259">
        <v>624180</v>
      </c>
      <c r="JL259">
        <v>6549497</v>
      </c>
      <c r="JM259">
        <v>0</v>
      </c>
      <c r="JN259">
        <v>1105</v>
      </c>
      <c r="JO259">
        <v>0</v>
      </c>
      <c r="JP259">
        <v>0</v>
      </c>
      <c r="JQ259">
        <v>0</v>
      </c>
      <c r="JR259">
        <v>0</v>
      </c>
      <c r="JS259">
        <v>1105</v>
      </c>
      <c r="JT259"/>
      <c r="JU259"/>
      <c r="JV259"/>
      <c r="JW259"/>
      <c r="JX259"/>
      <c r="JY259"/>
      <c r="JZ259"/>
      <c r="KA259"/>
      <c r="KB259"/>
      <c r="KC259"/>
      <c r="KD259"/>
      <c r="KE259"/>
      <c r="KF259">
        <v>139</v>
      </c>
      <c r="KG259">
        <v>179</v>
      </c>
      <c r="KH259">
        <v>114</v>
      </c>
      <c r="KI259">
        <v>78</v>
      </c>
      <c r="KJ259">
        <v>104</v>
      </c>
      <c r="KK259">
        <v>60</v>
      </c>
      <c r="KL259">
        <v>51</v>
      </c>
      <c r="KM259">
        <v>68</v>
      </c>
      <c r="KN259">
        <v>40</v>
      </c>
      <c r="KO259">
        <v>1</v>
      </c>
      <c r="KP259">
        <v>0</v>
      </c>
      <c r="KQ259">
        <v>0</v>
      </c>
      <c r="KR259">
        <v>0</v>
      </c>
      <c r="KS259">
        <v>1</v>
      </c>
      <c r="KT259">
        <v>0</v>
      </c>
      <c r="KU259">
        <v>1</v>
      </c>
      <c r="KV259">
        <v>0</v>
      </c>
      <c r="KW259">
        <v>0</v>
      </c>
      <c r="KX259">
        <v>0</v>
      </c>
      <c r="KY259">
        <v>0</v>
      </c>
      <c r="KZ259">
        <v>0</v>
      </c>
      <c r="LA259">
        <v>0</v>
      </c>
      <c r="LB259">
        <v>0</v>
      </c>
      <c r="LC259">
        <v>0</v>
      </c>
      <c r="LD259">
        <v>1</v>
      </c>
      <c r="LE259">
        <v>0</v>
      </c>
      <c r="LF259">
        <v>0</v>
      </c>
      <c r="LG259">
        <v>0</v>
      </c>
      <c r="LH259">
        <v>0</v>
      </c>
    </row>
    <row r="260" spans="1:320" s="34" customFormat="1" ht="15" customHeight="1" x14ac:dyDescent="0.25">
      <c r="A260" s="45">
        <v>206190220</v>
      </c>
      <c r="B260" s="45" t="s">
        <v>3272</v>
      </c>
      <c r="C260" s="46">
        <v>45292</v>
      </c>
      <c r="D260" s="46">
        <v>45657</v>
      </c>
      <c r="E260" s="47">
        <v>366</v>
      </c>
      <c r="F260" s="45" t="s">
        <v>883</v>
      </c>
      <c r="G260" s="45" t="s">
        <v>884</v>
      </c>
      <c r="H260" s="45" t="s">
        <v>1030</v>
      </c>
      <c r="I260" s="45" t="s">
        <v>886</v>
      </c>
      <c r="J260" s="45" t="s">
        <v>887</v>
      </c>
      <c r="K260" s="45" t="s">
        <v>1031</v>
      </c>
      <c r="L260" s="45" t="s">
        <v>2709</v>
      </c>
      <c r="M260" s="45" t="s">
        <v>3273</v>
      </c>
      <c r="N260" s="45" t="s">
        <v>3274</v>
      </c>
      <c r="O260" s="45" t="s">
        <v>1034</v>
      </c>
      <c r="P260" s="45" t="s">
        <v>3275</v>
      </c>
      <c r="Q260" s="45" t="s">
        <v>3276</v>
      </c>
      <c r="R260" t="s">
        <v>3277</v>
      </c>
      <c r="S260" s="45" t="s">
        <v>893</v>
      </c>
      <c r="T260"/>
      <c r="U260" s="47">
        <v>55</v>
      </c>
      <c r="V260" s="47">
        <v>55</v>
      </c>
      <c r="W260" s="47" t="s">
        <v>1728</v>
      </c>
      <c r="X260" s="47">
        <v>20130</v>
      </c>
      <c r="Y260" s="47">
        <v>18378</v>
      </c>
      <c r="Z260" s="48">
        <v>210.15</v>
      </c>
      <c r="AA260" s="44">
        <v>80</v>
      </c>
      <c r="AB260" s="44">
        <v>77</v>
      </c>
      <c r="AC260" s="44">
        <v>1835</v>
      </c>
      <c r="AD260" s="44"/>
      <c r="AE260" s="44">
        <v>460</v>
      </c>
      <c r="AF260" s="44">
        <v>15186</v>
      </c>
      <c r="AG260" s="44"/>
      <c r="AH260" s="47">
        <v>272</v>
      </c>
      <c r="AI260" s="47"/>
      <c r="AJ260">
        <v>625</v>
      </c>
      <c r="AK260" t="s">
        <v>895</v>
      </c>
      <c r="AL260">
        <v>18378</v>
      </c>
      <c r="AM260"/>
      <c r="AN260"/>
      <c r="AO260"/>
      <c r="AP260"/>
      <c r="AQ260"/>
      <c r="AR260" s="44"/>
      <c r="AS260" s="44"/>
      <c r="AT260" s="44"/>
      <c r="AU260" s="44">
        <v>6064740</v>
      </c>
      <c r="AV260" s="44">
        <v>1387999</v>
      </c>
      <c r="AW260" s="44">
        <v>1535044</v>
      </c>
      <c r="AX260" s="44">
        <v>33059</v>
      </c>
      <c r="AY260" s="44">
        <v>5950754</v>
      </c>
      <c r="AZ260" s="21">
        <v>7610039</v>
      </c>
      <c r="BA260" s="21">
        <v>-1659285</v>
      </c>
      <c r="BB260" s="44"/>
      <c r="BC260" s="44"/>
      <c r="BD260" s="44"/>
      <c r="BE260" s="44">
        <v>-1659285</v>
      </c>
      <c r="BF260" s="44">
        <v>605550</v>
      </c>
      <c r="BG260" s="44"/>
      <c r="BH260" s="44">
        <v>151800</v>
      </c>
      <c r="BI260" s="21">
        <v>5011380</v>
      </c>
      <c r="BJ260" s="21"/>
      <c r="BK260" s="21">
        <v>89760</v>
      </c>
      <c r="BL260" s="21"/>
      <c r="BM260" s="21">
        <v>206250</v>
      </c>
      <c r="BN260" s="21">
        <v>6064740</v>
      </c>
      <c r="BO260" s="21"/>
      <c r="BP260" s="21"/>
      <c r="BQ260" s="44"/>
      <c r="BR260" s="21"/>
      <c r="BS260" s="44"/>
      <c r="BT260" s="21"/>
      <c r="BU260" s="44"/>
      <c r="BV260" s="21"/>
      <c r="BW260" s="44">
        <v>1227189</v>
      </c>
      <c r="BX260" s="21"/>
      <c r="BY260" s="21"/>
      <c r="BZ260" s="21"/>
      <c r="CA260" s="44">
        <v>10243</v>
      </c>
      <c r="CB260" s="44"/>
      <c r="CC260" s="44"/>
      <c r="CD260" s="44"/>
      <c r="CE260" s="44"/>
      <c r="CF260" s="44"/>
      <c r="CG260" s="44">
        <v>150567</v>
      </c>
      <c r="CH260" s="44"/>
      <c r="CI260" s="21"/>
      <c r="CJ260" s="44"/>
      <c r="CK260" s="21"/>
      <c r="CL260" s="44"/>
      <c r="CM260" s="44">
        <v>1155</v>
      </c>
      <c r="CN260" s="44">
        <v>0</v>
      </c>
      <c r="CO260" s="44">
        <v>483675</v>
      </c>
      <c r="CP260" s="44">
        <v>0</v>
      </c>
      <c r="CQ260" s="21">
        <v>512844</v>
      </c>
      <c r="CR260" s="44">
        <v>61974</v>
      </c>
      <c r="CS260" s="44">
        <v>313045</v>
      </c>
      <c r="CT260" s="44">
        <v>12047</v>
      </c>
      <c r="CU260" s="44"/>
      <c r="CV260" s="44">
        <v>3259</v>
      </c>
      <c r="CW260" s="21"/>
      <c r="CX260" s="21"/>
      <c r="CY260" s="21"/>
      <c r="CZ260" s="21"/>
      <c r="DA260" s="21"/>
      <c r="DB260" s="21"/>
      <c r="DC260" s="21"/>
      <c r="DD260" s="21"/>
      <c r="DE260" s="44"/>
      <c r="DF260" s="21"/>
      <c r="DG260" s="44"/>
      <c r="DH260" s="21"/>
      <c r="DI260" s="44"/>
      <c r="DJ260" s="44"/>
      <c r="DK260" s="44"/>
      <c r="DL260" s="44"/>
      <c r="DM260" s="21"/>
      <c r="DN260" s="44"/>
      <c r="DO260" s="44"/>
      <c r="DP260" s="44"/>
      <c r="DQ260" s="44"/>
      <c r="DR260" s="44"/>
      <c r="DS260" s="44"/>
      <c r="DT260" s="44"/>
      <c r="DU260" s="44"/>
      <c r="DV260" s="44"/>
      <c r="DW260" s="44"/>
      <c r="DX260" s="44"/>
      <c r="DY260" s="44"/>
      <c r="DZ260" s="44"/>
      <c r="EA260" s="44"/>
      <c r="EB260" s="21"/>
      <c r="EC260" s="44">
        <v>433018</v>
      </c>
      <c r="ED260" s="44"/>
      <c r="EE260" s="21"/>
      <c r="EF260" s="44"/>
      <c r="EG260" s="21">
        <v>24489</v>
      </c>
      <c r="EH260" s="44"/>
      <c r="EI260" s="21">
        <v>908478</v>
      </c>
      <c r="EJ260" s="44"/>
      <c r="EK260" s="44"/>
      <c r="EL260" s="21"/>
      <c r="EM260" s="44">
        <v>144615</v>
      </c>
      <c r="EN260" s="44"/>
      <c r="EO260" s="44">
        <v>24444</v>
      </c>
      <c r="EP260" s="21"/>
      <c r="EQ260" s="21"/>
      <c r="ER260" s="21"/>
      <c r="ES260" s="21"/>
      <c r="ET260" s="44"/>
      <c r="EU260" s="21"/>
      <c r="EV260" s="44"/>
      <c r="EW260" s="21"/>
      <c r="EX260" s="44"/>
      <c r="EY260" s="44"/>
      <c r="EZ260" s="21"/>
      <c r="FA260" s="21"/>
      <c r="FB260" s="44"/>
      <c r="FC260" s="44"/>
      <c r="FD260" s="21"/>
      <c r="FE260" s="112"/>
      <c r="FF260" s="44"/>
      <c r="FG260" s="44">
        <v>3728832</v>
      </c>
      <c r="FH260" s="44">
        <v>875343</v>
      </c>
      <c r="FI260" s="44">
        <v>3005864</v>
      </c>
      <c r="FJ260" s="44">
        <v>198591</v>
      </c>
      <c r="FK260" s="44">
        <v>3052759</v>
      </c>
      <c r="FL260" s="44"/>
      <c r="FM260" s="44"/>
      <c r="FN260" s="44"/>
      <c r="FO260" s="44"/>
      <c r="FP260" s="44"/>
      <c r="FQ260" s="44"/>
      <c r="FR260" s="44"/>
      <c r="FS260" s="44"/>
      <c r="FT260" s="44"/>
      <c r="FU260" s="44"/>
      <c r="FV260" s="21">
        <v>115913</v>
      </c>
      <c r="FW260" s="44"/>
      <c r="FX260" s="44">
        <v>124726</v>
      </c>
      <c r="FY260" s="44">
        <v>12341</v>
      </c>
      <c r="FZ260" s="44">
        <v>53960</v>
      </c>
      <c r="GA260" s="44">
        <v>10776</v>
      </c>
      <c r="GB260" s="44"/>
      <c r="GC260" s="44">
        <v>7715</v>
      </c>
      <c r="GD260" s="44">
        <v>353638</v>
      </c>
      <c r="GE260" s="44">
        <v>233563</v>
      </c>
      <c r="GF260" s="44">
        <v>117543</v>
      </c>
      <c r="GG260" s="44">
        <v>737151</v>
      </c>
      <c r="GH260" s="44">
        <v>43831</v>
      </c>
      <c r="GI260" s="44">
        <v>233075</v>
      </c>
      <c r="GJ260" s="44">
        <v>112056</v>
      </c>
      <c r="GK260" s="44">
        <v>2090307</v>
      </c>
      <c r="GL260" s="44">
        <v>6828</v>
      </c>
      <c r="GM260" s="44">
        <v>264000</v>
      </c>
      <c r="GN260" s="44">
        <v>9163</v>
      </c>
      <c r="GO260" s="44">
        <v>15094</v>
      </c>
      <c r="GP260" s="44"/>
      <c r="GQ260" s="44"/>
      <c r="GR260" s="44">
        <v>15600</v>
      </c>
      <c r="GS260" s="44">
        <v>1213203</v>
      </c>
      <c r="GT260" s="44"/>
      <c r="GU260" s="21">
        <v>68607</v>
      </c>
      <c r="GV260" s="44">
        <v>29610</v>
      </c>
      <c r="GW260" s="44"/>
      <c r="GX260" s="44"/>
      <c r="GY260" s="44">
        <v>1311420</v>
      </c>
      <c r="GZ260" s="44">
        <v>903746</v>
      </c>
      <c r="HA260" s="44"/>
      <c r="HB260" s="44"/>
      <c r="HC260" s="44">
        <v>407674</v>
      </c>
      <c r="HD260" s="44">
        <v>1311420</v>
      </c>
      <c r="HE260" s="21"/>
      <c r="HF260" s="21"/>
      <c r="HG260" s="21">
        <v>75113</v>
      </c>
      <c r="HH260" s="21"/>
      <c r="HI260" s="21">
        <v>9352</v>
      </c>
      <c r="HJ260" s="44"/>
      <c r="HK260" s="21">
        <v>78518</v>
      </c>
      <c r="HL260" s="21">
        <v>206643</v>
      </c>
      <c r="HM260" s="21">
        <v>294513</v>
      </c>
      <c r="HN260" s="21">
        <v>-225906</v>
      </c>
      <c r="HO260" s="21"/>
      <c r="HP260" s="44"/>
      <c r="HQ260" s="47"/>
      <c r="HR260" s="47"/>
      <c r="HS260" s="47"/>
      <c r="HT260" s="47" t="s">
        <v>3278</v>
      </c>
      <c r="HU260" s="47">
        <v>442835.54</v>
      </c>
      <c r="HV260" s="47">
        <v>1720</v>
      </c>
      <c r="HW260" s="47">
        <v>0</v>
      </c>
      <c r="HX260" s="47">
        <v>1892</v>
      </c>
      <c r="HY260" s="47">
        <v>18414</v>
      </c>
      <c r="HZ260" s="47">
        <v>44490</v>
      </c>
      <c r="IA260" s="47">
        <v>0</v>
      </c>
      <c r="IB260" s="47">
        <v>0</v>
      </c>
      <c r="IC260" s="47">
        <v>3574</v>
      </c>
      <c r="ID260"/>
      <c r="IE260" s="47">
        <v>3196</v>
      </c>
      <c r="IF260">
        <v>8213</v>
      </c>
      <c r="IG260" s="47">
        <v>4</v>
      </c>
      <c r="IH260" s="47">
        <v>16206</v>
      </c>
      <c r="II260">
        <v>1311</v>
      </c>
      <c r="IJ260">
        <v>8183</v>
      </c>
      <c r="IK260">
        <v>1807</v>
      </c>
      <c r="IL260">
        <v>13881</v>
      </c>
      <c r="IM260">
        <v>122891</v>
      </c>
      <c r="IN260">
        <v>0</v>
      </c>
      <c r="IO260">
        <v>0</v>
      </c>
      <c r="IP260">
        <v>943</v>
      </c>
      <c r="IQ260">
        <v>933</v>
      </c>
      <c r="IR260">
        <v>0</v>
      </c>
      <c r="IS260">
        <v>0</v>
      </c>
      <c r="IT260">
        <v>1876</v>
      </c>
      <c r="IU260">
        <v>115873</v>
      </c>
      <c r="IV260">
        <v>0</v>
      </c>
      <c r="IW260">
        <v>119069</v>
      </c>
      <c r="IX260">
        <v>769234</v>
      </c>
      <c r="IY260">
        <v>1125894</v>
      </c>
      <c r="IZ260">
        <v>0</v>
      </c>
      <c r="JA260">
        <v>0</v>
      </c>
      <c r="JB260">
        <v>187486</v>
      </c>
      <c r="JC260"/>
      <c r="JD260">
        <v>86021</v>
      </c>
      <c r="JE260">
        <v>162232</v>
      </c>
      <c r="JF260">
        <v>107</v>
      </c>
      <c r="JG260">
        <v>374302</v>
      </c>
      <c r="JH260">
        <v>35498</v>
      </c>
      <c r="JI260">
        <v>180746</v>
      </c>
      <c r="JJ260">
        <v>90752</v>
      </c>
      <c r="JK260">
        <v>481618</v>
      </c>
      <c r="JL260">
        <v>3728832</v>
      </c>
      <c r="JM260">
        <v>0</v>
      </c>
      <c r="JN260">
        <v>0</v>
      </c>
      <c r="JO260">
        <v>62445</v>
      </c>
      <c r="JP260">
        <v>52054</v>
      </c>
      <c r="JQ260">
        <v>0</v>
      </c>
      <c r="JR260">
        <v>0</v>
      </c>
      <c r="JS260">
        <v>114499</v>
      </c>
      <c r="JT260"/>
      <c r="JU260"/>
      <c r="JV260"/>
      <c r="JW260"/>
      <c r="JX260"/>
      <c r="JY260"/>
      <c r="JZ260"/>
      <c r="KA260"/>
      <c r="KB260"/>
      <c r="KC260"/>
      <c r="KD260"/>
      <c r="KE260"/>
      <c r="KF260">
        <v>76</v>
      </c>
      <c r="KG260">
        <v>141</v>
      </c>
      <c r="KH260">
        <v>34</v>
      </c>
      <c r="KI260">
        <v>44</v>
      </c>
      <c r="KJ260">
        <v>78</v>
      </c>
      <c r="KK260">
        <v>19</v>
      </c>
      <c r="KL260">
        <v>29</v>
      </c>
      <c r="KM260">
        <v>50</v>
      </c>
      <c r="KN260">
        <v>14</v>
      </c>
      <c r="KO260">
        <v>1</v>
      </c>
      <c r="KP260">
        <v>0</v>
      </c>
      <c r="KQ260">
        <v>0</v>
      </c>
      <c r="KR260">
        <v>1</v>
      </c>
      <c r="KS260">
        <v>0</v>
      </c>
      <c r="KT260">
        <v>0</v>
      </c>
      <c r="KU260">
        <v>1</v>
      </c>
      <c r="KV260">
        <v>0</v>
      </c>
      <c r="KW260">
        <v>0</v>
      </c>
      <c r="KX260">
        <v>0</v>
      </c>
      <c r="KY260">
        <v>0</v>
      </c>
      <c r="KZ260">
        <v>0</v>
      </c>
      <c r="LA260">
        <v>0</v>
      </c>
      <c r="LB260">
        <v>0</v>
      </c>
      <c r="LC260">
        <v>0</v>
      </c>
      <c r="LD260">
        <v>1</v>
      </c>
      <c r="LE260">
        <v>0</v>
      </c>
      <c r="LF260">
        <v>0</v>
      </c>
      <c r="LG260">
        <v>0</v>
      </c>
      <c r="LH260">
        <v>0</v>
      </c>
    </row>
    <row r="261" spans="1:320" s="34" customFormat="1" ht="15" customHeight="1" x14ac:dyDescent="0.25">
      <c r="A261" s="45">
        <v>206190221</v>
      </c>
      <c r="B261" s="45" t="s">
        <v>1075</v>
      </c>
      <c r="C261" s="46">
        <v>45108</v>
      </c>
      <c r="D261" s="46">
        <v>45473</v>
      </c>
      <c r="E261" s="47">
        <v>366</v>
      </c>
      <c r="F261" s="45" t="s">
        <v>883</v>
      </c>
      <c r="G261" s="45" t="s">
        <v>884</v>
      </c>
      <c r="H261" s="45" t="s">
        <v>1030</v>
      </c>
      <c r="I261" s="45" t="s">
        <v>886</v>
      </c>
      <c r="J261" s="45" t="s">
        <v>887</v>
      </c>
      <c r="K261" s="45" t="s">
        <v>1031</v>
      </c>
      <c r="L261" s="45" t="s">
        <v>2709</v>
      </c>
      <c r="M261" s="45" t="s">
        <v>1076</v>
      </c>
      <c r="N261" s="45" t="s">
        <v>1077</v>
      </c>
      <c r="O261" s="45" t="s">
        <v>1034</v>
      </c>
      <c r="P261" s="45" t="s">
        <v>3279</v>
      </c>
      <c r="Q261" s="45" t="s">
        <v>3280</v>
      </c>
      <c r="R261" t="s">
        <v>1078</v>
      </c>
      <c r="S261" s="45" t="s">
        <v>893</v>
      </c>
      <c r="T261"/>
      <c r="U261" s="47">
        <v>99</v>
      </c>
      <c r="V261" s="47">
        <v>99</v>
      </c>
      <c r="W261" s="47" t="s">
        <v>894</v>
      </c>
      <c r="X261" s="47">
        <v>36234</v>
      </c>
      <c r="Y261" s="47">
        <v>32318</v>
      </c>
      <c r="Z261" s="48">
        <v>89.19</v>
      </c>
      <c r="AA261" s="44">
        <v>144</v>
      </c>
      <c r="AB261" s="44">
        <v>144</v>
      </c>
      <c r="AC261" s="44">
        <v>2772</v>
      </c>
      <c r="AD261" s="44"/>
      <c r="AE261" s="44">
        <v>851</v>
      </c>
      <c r="AF261" s="44">
        <v>26938</v>
      </c>
      <c r="AG261" s="44"/>
      <c r="AH261" s="47">
        <v>1485</v>
      </c>
      <c r="AI261" s="47"/>
      <c r="AJ261">
        <v>272</v>
      </c>
      <c r="AK261" t="s">
        <v>895</v>
      </c>
      <c r="AL261">
        <v>32318</v>
      </c>
      <c r="AM261"/>
      <c r="AN261"/>
      <c r="AO261"/>
      <c r="AP261"/>
      <c r="AQ261"/>
      <c r="AR261" s="44"/>
      <c r="AS261" s="44"/>
      <c r="AT261" s="44"/>
      <c r="AU261" s="44">
        <v>9533810</v>
      </c>
      <c r="AV261" s="44">
        <v>3639660</v>
      </c>
      <c r="AW261" s="44">
        <v>3492563</v>
      </c>
      <c r="AX261" s="44">
        <v>51213</v>
      </c>
      <c r="AY261" s="44">
        <v>9732120</v>
      </c>
      <c r="AZ261" s="21">
        <v>11085986</v>
      </c>
      <c r="BA261" s="21">
        <v>-1353866</v>
      </c>
      <c r="BB261" s="44"/>
      <c r="BC261" s="44"/>
      <c r="BD261" s="44"/>
      <c r="BE261" s="44">
        <v>-1353866</v>
      </c>
      <c r="BF261" s="44">
        <v>817740</v>
      </c>
      <c r="BG261" s="44"/>
      <c r="BH261" s="44">
        <v>251045</v>
      </c>
      <c r="BI261" s="21">
        <v>7946710</v>
      </c>
      <c r="BJ261" s="21"/>
      <c r="BK261" s="21">
        <v>438075</v>
      </c>
      <c r="BL261" s="21"/>
      <c r="BM261" s="21">
        <v>80240</v>
      </c>
      <c r="BN261" s="21">
        <v>9533810</v>
      </c>
      <c r="BO261" s="21"/>
      <c r="BP261" s="21"/>
      <c r="BQ261" s="44"/>
      <c r="BR261" s="21"/>
      <c r="BS261" s="44"/>
      <c r="BT261" s="21"/>
      <c r="BU261" s="44"/>
      <c r="BV261" s="21"/>
      <c r="BW261" s="44">
        <v>2854905</v>
      </c>
      <c r="BX261" s="21"/>
      <c r="BY261" s="21"/>
      <c r="BZ261" s="21"/>
      <c r="CA261" s="44"/>
      <c r="CB261" s="44"/>
      <c r="CC261" s="44">
        <v>9925</v>
      </c>
      <c r="CD261" s="44"/>
      <c r="CE261" s="44"/>
      <c r="CF261" s="44"/>
      <c r="CG261" s="44">
        <v>769184</v>
      </c>
      <c r="CH261" s="44"/>
      <c r="CI261" s="21">
        <v>5646</v>
      </c>
      <c r="CJ261" s="44"/>
      <c r="CK261" s="21"/>
      <c r="CL261" s="44"/>
      <c r="CM261" s="44">
        <v>4066</v>
      </c>
      <c r="CN261" s="44">
        <v>0</v>
      </c>
      <c r="CO261" s="44">
        <v>1193177</v>
      </c>
      <c r="CP261" s="44">
        <v>0</v>
      </c>
      <c r="CQ261" s="21">
        <v>1687543</v>
      </c>
      <c r="CR261" s="44">
        <v>114275</v>
      </c>
      <c r="CS261" s="44">
        <v>573940</v>
      </c>
      <c r="CT261" s="44">
        <v>40626</v>
      </c>
      <c r="CU261" s="44"/>
      <c r="CV261" s="44">
        <v>26033</v>
      </c>
      <c r="CW261" s="21"/>
      <c r="CX261" s="21"/>
      <c r="CY261" s="21"/>
      <c r="CZ261" s="21"/>
      <c r="DA261" s="21"/>
      <c r="DB261" s="21"/>
      <c r="DC261" s="21"/>
      <c r="DD261" s="21"/>
      <c r="DE261" s="44"/>
      <c r="DF261" s="21"/>
      <c r="DG261" s="44"/>
      <c r="DH261" s="21"/>
      <c r="DI261" s="44"/>
      <c r="DJ261" s="44"/>
      <c r="DK261" s="44"/>
      <c r="DL261" s="44"/>
      <c r="DM261" s="21"/>
      <c r="DN261" s="44"/>
      <c r="DO261" s="44"/>
      <c r="DP261" s="44"/>
      <c r="DQ261" s="44"/>
      <c r="DR261" s="44"/>
      <c r="DS261" s="44"/>
      <c r="DT261" s="44"/>
      <c r="DU261" s="44"/>
      <c r="DV261" s="44"/>
      <c r="DW261" s="44"/>
      <c r="DX261" s="44"/>
      <c r="DY261" s="44"/>
      <c r="DZ261" s="44"/>
      <c r="EA261" s="44"/>
      <c r="EB261" s="21"/>
      <c r="EC261" s="44">
        <v>1264479</v>
      </c>
      <c r="ED261" s="44"/>
      <c r="EE261" s="21"/>
      <c r="EF261" s="44"/>
      <c r="EG261" s="21">
        <v>51128</v>
      </c>
      <c r="EH261" s="44"/>
      <c r="EI261" s="21">
        <v>1416025</v>
      </c>
      <c r="EJ261" s="44"/>
      <c r="EK261" s="44"/>
      <c r="EL261" s="21"/>
      <c r="EM261" s="44">
        <v>753931</v>
      </c>
      <c r="EN261" s="44"/>
      <c r="EO261" s="44">
        <v>7000</v>
      </c>
      <c r="EP261" s="21"/>
      <c r="EQ261" s="21"/>
      <c r="ER261" s="21"/>
      <c r="ES261" s="21"/>
      <c r="ET261" s="44"/>
      <c r="EU261" s="21"/>
      <c r="EV261" s="44"/>
      <c r="EW261" s="21"/>
      <c r="EX261" s="44"/>
      <c r="EY261" s="44"/>
      <c r="EZ261" s="21"/>
      <c r="FA261" s="21"/>
      <c r="FB261" s="44"/>
      <c r="FC261" s="44"/>
      <c r="FD261" s="21"/>
      <c r="FE261" s="112"/>
      <c r="FF261" s="44"/>
      <c r="FG261" s="44">
        <v>5041300</v>
      </c>
      <c r="FH261" s="44">
        <v>1184766</v>
      </c>
      <c r="FI261" s="44">
        <v>4859920</v>
      </c>
      <c r="FJ261" s="44">
        <v>267973</v>
      </c>
      <c r="FK261" s="44">
        <v>4879701</v>
      </c>
      <c r="FL261" s="44"/>
      <c r="FM261" s="44"/>
      <c r="FN261" s="44"/>
      <c r="FO261" s="44"/>
      <c r="FP261" s="44"/>
      <c r="FQ261" s="44"/>
      <c r="FR261" s="44"/>
      <c r="FS261" s="44"/>
      <c r="FT261" s="44"/>
      <c r="FU261" s="44">
        <v>4936</v>
      </c>
      <c r="FV261" s="21">
        <v>195431</v>
      </c>
      <c r="FW261" s="44"/>
      <c r="FX261" s="44">
        <v>323816</v>
      </c>
      <c r="FY261" s="44">
        <v>21505</v>
      </c>
      <c r="FZ261" s="44">
        <v>123406</v>
      </c>
      <c r="GA261" s="44">
        <v>23164</v>
      </c>
      <c r="GB261" s="44"/>
      <c r="GC261" s="44">
        <v>12669</v>
      </c>
      <c r="GD261" s="44">
        <v>440403</v>
      </c>
      <c r="GE261" s="44">
        <v>316009</v>
      </c>
      <c r="GF261" s="44">
        <v>162390</v>
      </c>
      <c r="GG261" s="44">
        <v>914808</v>
      </c>
      <c r="GH261" s="44">
        <v>50303</v>
      </c>
      <c r="GI261" s="44">
        <v>94083</v>
      </c>
      <c r="GJ261" s="44">
        <v>123022</v>
      </c>
      <c r="GK261" s="44">
        <v>2660400</v>
      </c>
      <c r="GL261" s="44">
        <v>2198</v>
      </c>
      <c r="GM261" s="44">
        <v>653400</v>
      </c>
      <c r="GN261" s="44">
        <v>20137</v>
      </c>
      <c r="GO261" s="44">
        <v>9005</v>
      </c>
      <c r="GP261" s="44"/>
      <c r="GQ261" s="44"/>
      <c r="GR261" s="44">
        <v>55200</v>
      </c>
      <c r="GS261" s="44">
        <v>2307279</v>
      </c>
      <c r="GT261" s="44"/>
      <c r="GU261" s="21">
        <v>40316</v>
      </c>
      <c r="GV261" s="44">
        <v>554389</v>
      </c>
      <c r="GW261" s="44"/>
      <c r="GX261" s="44"/>
      <c r="GY261" s="44">
        <v>2901984</v>
      </c>
      <c r="GZ261" s="44">
        <v>954980</v>
      </c>
      <c r="HA261" s="44"/>
      <c r="HB261" s="44"/>
      <c r="HC261" s="44">
        <v>1947004</v>
      </c>
      <c r="HD261" s="44">
        <v>2901984</v>
      </c>
      <c r="HE261" s="21"/>
      <c r="HF261" s="21"/>
      <c r="HG261" s="21">
        <v>2444</v>
      </c>
      <c r="HH261" s="21"/>
      <c r="HI261" s="21">
        <v>0</v>
      </c>
      <c r="HJ261" s="44"/>
      <c r="HK261" s="21">
        <v>157148</v>
      </c>
      <c r="HL261" s="21">
        <v>131672</v>
      </c>
      <c r="HM261" s="21">
        <v>288820</v>
      </c>
      <c r="HN261" s="21">
        <v>-248504</v>
      </c>
      <c r="HO261" s="21"/>
      <c r="HP261" s="44"/>
      <c r="HQ261" s="47"/>
      <c r="HR261" s="47"/>
      <c r="HS261" s="47"/>
      <c r="HT261" s="47" t="s">
        <v>3281</v>
      </c>
      <c r="HU261" s="47">
        <v>1222374.4000000001</v>
      </c>
      <c r="HV261" s="47">
        <v>1830</v>
      </c>
      <c r="HW261" s="47">
        <v>0</v>
      </c>
      <c r="HX261" s="47">
        <v>5815</v>
      </c>
      <c r="HY261" s="47">
        <v>25097</v>
      </c>
      <c r="HZ261" s="47">
        <v>80063</v>
      </c>
      <c r="IA261" s="47">
        <v>0</v>
      </c>
      <c r="IB261" s="47">
        <v>0</v>
      </c>
      <c r="IC261" s="47">
        <v>4193</v>
      </c>
      <c r="ID261"/>
      <c r="IE261" s="47">
        <v>2724</v>
      </c>
      <c r="IF261">
        <v>13237</v>
      </c>
      <c r="IG261" s="47">
        <v>5812</v>
      </c>
      <c r="IH261" s="47">
        <v>20636</v>
      </c>
      <c r="II261">
        <v>1323</v>
      </c>
      <c r="IJ261">
        <v>3705</v>
      </c>
      <c r="IK261">
        <v>2295</v>
      </c>
      <c r="IL261">
        <v>17050</v>
      </c>
      <c r="IM261">
        <v>183780</v>
      </c>
      <c r="IN261">
        <v>0</v>
      </c>
      <c r="IO261">
        <v>615</v>
      </c>
      <c r="IP261">
        <v>2407</v>
      </c>
      <c r="IQ261">
        <v>4519</v>
      </c>
      <c r="IR261">
        <v>0</v>
      </c>
      <c r="IS261">
        <v>0</v>
      </c>
      <c r="IT261">
        <v>7541</v>
      </c>
      <c r="IU261">
        <v>118356</v>
      </c>
      <c r="IV261">
        <v>0</v>
      </c>
      <c r="IW261">
        <v>328599</v>
      </c>
      <c r="IX261">
        <v>953763</v>
      </c>
      <c r="IY261">
        <v>1845324</v>
      </c>
      <c r="IZ261">
        <v>0</v>
      </c>
      <c r="JA261">
        <v>0</v>
      </c>
      <c r="JB261">
        <v>192912</v>
      </c>
      <c r="JC261"/>
      <c r="JD261">
        <v>80407</v>
      </c>
      <c r="JE261">
        <v>231969</v>
      </c>
      <c r="JF261">
        <v>98742</v>
      </c>
      <c r="JG261">
        <v>427504</v>
      </c>
      <c r="JH261">
        <v>40731</v>
      </c>
      <c r="JI261">
        <v>74321</v>
      </c>
      <c r="JJ261">
        <v>97422</v>
      </c>
      <c r="JK261">
        <v>551250</v>
      </c>
      <c r="JL261">
        <v>5041300</v>
      </c>
      <c r="JM261">
        <v>0</v>
      </c>
      <c r="JN261">
        <v>72766</v>
      </c>
      <c r="JO261">
        <v>162532</v>
      </c>
      <c r="JP261">
        <v>211234</v>
      </c>
      <c r="JQ261">
        <v>0</v>
      </c>
      <c r="JR261">
        <v>0</v>
      </c>
      <c r="JS261">
        <v>446532</v>
      </c>
      <c r="JT261"/>
      <c r="JU261"/>
      <c r="JV261"/>
      <c r="JW261"/>
      <c r="JX261"/>
      <c r="JY261"/>
      <c r="JZ261"/>
      <c r="KA261"/>
      <c r="KB261"/>
      <c r="KC261"/>
      <c r="KD261"/>
      <c r="KE261"/>
      <c r="KF261">
        <v>126</v>
      </c>
      <c r="KG261">
        <v>235</v>
      </c>
      <c r="KH261">
        <v>71</v>
      </c>
      <c r="KI261">
        <v>81</v>
      </c>
      <c r="KJ261">
        <v>164</v>
      </c>
      <c r="KK261">
        <v>38</v>
      </c>
      <c r="KL261">
        <v>58</v>
      </c>
      <c r="KM261">
        <v>129</v>
      </c>
      <c r="KN261">
        <v>25</v>
      </c>
      <c r="KO261">
        <v>1</v>
      </c>
      <c r="KP261">
        <v>0</v>
      </c>
      <c r="KQ261">
        <v>0</v>
      </c>
      <c r="KR261">
        <v>0</v>
      </c>
      <c r="KS261">
        <v>1</v>
      </c>
      <c r="KT261">
        <v>0</v>
      </c>
      <c r="KU261">
        <v>1</v>
      </c>
      <c r="KV261">
        <v>0</v>
      </c>
      <c r="KW261">
        <v>0</v>
      </c>
      <c r="KX261">
        <v>0</v>
      </c>
      <c r="KY261">
        <v>0</v>
      </c>
      <c r="KZ261">
        <v>0</v>
      </c>
      <c r="LA261">
        <v>0</v>
      </c>
      <c r="LB261">
        <v>0</v>
      </c>
      <c r="LC261">
        <v>0</v>
      </c>
      <c r="LD261">
        <v>1</v>
      </c>
      <c r="LE261">
        <v>0</v>
      </c>
      <c r="LF261">
        <v>0</v>
      </c>
      <c r="LG261">
        <v>0</v>
      </c>
      <c r="LH261">
        <v>0</v>
      </c>
    </row>
    <row r="262" spans="1:320" s="34" customFormat="1" ht="15" customHeight="1" x14ac:dyDescent="0.25">
      <c r="A262" s="45">
        <v>206190223</v>
      </c>
      <c r="B262" s="45" t="s">
        <v>1079</v>
      </c>
      <c r="C262" s="46">
        <v>45210</v>
      </c>
      <c r="D262" s="46">
        <v>45412</v>
      </c>
      <c r="E262" s="47">
        <v>203</v>
      </c>
      <c r="F262" s="45" t="s">
        <v>883</v>
      </c>
      <c r="G262" s="45" t="s">
        <v>884</v>
      </c>
      <c r="H262" s="45" t="s">
        <v>1030</v>
      </c>
      <c r="I262" s="45" t="s">
        <v>886</v>
      </c>
      <c r="J262" s="45" t="s">
        <v>887</v>
      </c>
      <c r="K262" s="45" t="s">
        <v>1031</v>
      </c>
      <c r="L262" s="45" t="s">
        <v>2709</v>
      </c>
      <c r="M262" s="45" t="s">
        <v>1080</v>
      </c>
      <c r="N262" s="45" t="s">
        <v>1081</v>
      </c>
      <c r="O262" s="45" t="s">
        <v>1034</v>
      </c>
      <c r="P262" s="45" t="s">
        <v>3282</v>
      </c>
      <c r="Q262" s="45" t="s">
        <v>3283</v>
      </c>
      <c r="R262" t="s">
        <v>1082</v>
      </c>
      <c r="S262" s="45" t="s">
        <v>893</v>
      </c>
      <c r="T262"/>
      <c r="U262" s="47">
        <v>49</v>
      </c>
      <c r="V262" s="47">
        <v>49</v>
      </c>
      <c r="W262" s="47" t="s">
        <v>1728</v>
      </c>
      <c r="X262" s="47">
        <v>9947</v>
      </c>
      <c r="Y262" s="47">
        <v>9303</v>
      </c>
      <c r="Z262" s="48">
        <v>93.53</v>
      </c>
      <c r="AA262" s="44">
        <v>67</v>
      </c>
      <c r="AB262" s="44">
        <v>61</v>
      </c>
      <c r="AC262" s="44">
        <v>2221</v>
      </c>
      <c r="AD262" s="44"/>
      <c r="AE262" s="44">
        <v>760</v>
      </c>
      <c r="AF262" s="44">
        <v>5726</v>
      </c>
      <c r="AG262" s="44">
        <v>173</v>
      </c>
      <c r="AH262" s="47">
        <v>56</v>
      </c>
      <c r="AI262" s="47">
        <v>367</v>
      </c>
      <c r="AJ262"/>
      <c r="AK262" t="s">
        <v>895</v>
      </c>
      <c r="AL262">
        <v>9303</v>
      </c>
      <c r="AM262"/>
      <c r="AN262"/>
      <c r="AO262"/>
      <c r="AP262"/>
      <c r="AQ262"/>
      <c r="AR262" s="44"/>
      <c r="AS262" s="44"/>
      <c r="AT262" s="44"/>
      <c r="AU262" s="44">
        <v>4291251</v>
      </c>
      <c r="AV262" s="44">
        <v>2497520</v>
      </c>
      <c r="AW262" s="44">
        <v>2265485</v>
      </c>
      <c r="AX262" s="44"/>
      <c r="AY262" s="44">
        <v>4523286</v>
      </c>
      <c r="AZ262" s="21">
        <v>4682862</v>
      </c>
      <c r="BA262" s="21">
        <v>-159576</v>
      </c>
      <c r="BB262" s="44">
        <v>82473</v>
      </c>
      <c r="BC262" s="44">
        <v>800</v>
      </c>
      <c r="BD262" s="44"/>
      <c r="BE262" s="44">
        <v>-77903</v>
      </c>
      <c r="BF262" s="44">
        <v>1775737</v>
      </c>
      <c r="BG262" s="44"/>
      <c r="BH262" s="44">
        <v>241755</v>
      </c>
      <c r="BI262" s="21">
        <v>1998400</v>
      </c>
      <c r="BJ262" s="21">
        <v>129543</v>
      </c>
      <c r="BK262" s="21">
        <v>28397</v>
      </c>
      <c r="BL262" s="21">
        <v>117419</v>
      </c>
      <c r="BM262" s="21"/>
      <c r="BN262" s="21">
        <v>4291251</v>
      </c>
      <c r="BO262" s="21"/>
      <c r="BP262" s="21"/>
      <c r="BQ262" s="44"/>
      <c r="BR262" s="21"/>
      <c r="BS262" s="44"/>
      <c r="BT262" s="21"/>
      <c r="BU262" s="44"/>
      <c r="BV262" s="21"/>
      <c r="BW262" s="44">
        <v>2031761</v>
      </c>
      <c r="BX262" s="21"/>
      <c r="BY262" s="21"/>
      <c r="BZ262" s="21"/>
      <c r="CA262" s="44">
        <v>17319</v>
      </c>
      <c r="CB262" s="44"/>
      <c r="CC262" s="44">
        <v>162073</v>
      </c>
      <c r="CD262" s="44"/>
      <c r="CE262" s="44">
        <v>246281</v>
      </c>
      <c r="CF262" s="44"/>
      <c r="CG262" s="44">
        <v>40086</v>
      </c>
      <c r="CH262" s="44"/>
      <c r="CI262" s="21"/>
      <c r="CJ262" s="44"/>
      <c r="CK262" s="21"/>
      <c r="CL262" s="44"/>
      <c r="CM262" s="44">
        <v>359</v>
      </c>
      <c r="CN262" s="44">
        <v>15619</v>
      </c>
      <c r="CO262" s="44">
        <v>859702</v>
      </c>
      <c r="CP262" s="44">
        <v>0</v>
      </c>
      <c r="CQ262" s="21">
        <v>729471</v>
      </c>
      <c r="CR262" s="44">
        <v>186839</v>
      </c>
      <c r="CS262" s="44">
        <v>654734</v>
      </c>
      <c r="CT262" s="44">
        <v>38199</v>
      </c>
      <c r="CU262" s="44"/>
      <c r="CV262" s="44">
        <v>12597</v>
      </c>
      <c r="CW262" s="21"/>
      <c r="CX262" s="21"/>
      <c r="CY262" s="21"/>
      <c r="CZ262" s="21"/>
      <c r="DA262" s="21"/>
      <c r="DB262" s="21"/>
      <c r="DC262" s="21"/>
      <c r="DD262" s="21"/>
      <c r="DE262" s="44"/>
      <c r="DF262" s="21"/>
      <c r="DG262" s="44"/>
      <c r="DH262" s="21"/>
      <c r="DI262" s="44"/>
      <c r="DJ262" s="44"/>
      <c r="DK262" s="44"/>
      <c r="DL262" s="44"/>
      <c r="DM262" s="21"/>
      <c r="DN262" s="44"/>
      <c r="DO262" s="44"/>
      <c r="DP262" s="44"/>
      <c r="DQ262" s="44"/>
      <c r="DR262" s="44"/>
      <c r="DS262" s="44"/>
      <c r="DT262" s="44"/>
      <c r="DU262" s="44"/>
      <c r="DV262" s="44"/>
      <c r="DW262" s="44"/>
      <c r="DX262" s="44"/>
      <c r="DY262" s="44">
        <v>-27799</v>
      </c>
      <c r="DZ262" s="44"/>
      <c r="EA262" s="44"/>
      <c r="EB262" s="21"/>
      <c r="EC262" s="44">
        <v>1340043</v>
      </c>
      <c r="ED262" s="44"/>
      <c r="EE262" s="21"/>
      <c r="EF262" s="44"/>
      <c r="EG262" s="21">
        <v>126078</v>
      </c>
      <c r="EH262" s="44"/>
      <c r="EI262" s="21">
        <v>540262</v>
      </c>
      <c r="EJ262" s="44"/>
      <c r="EK262" s="44">
        <v>238371</v>
      </c>
      <c r="EL262" s="21"/>
      <c r="EM262" s="44">
        <v>48530</v>
      </c>
      <c r="EN262" s="44"/>
      <c r="EO262" s="44"/>
      <c r="EP262" s="21"/>
      <c r="EQ262" s="21"/>
      <c r="ER262" s="21"/>
      <c r="ES262" s="21"/>
      <c r="ET262" s="44"/>
      <c r="EU262" s="21"/>
      <c r="EV262" s="44"/>
      <c r="EW262" s="21"/>
      <c r="EX262" s="44"/>
      <c r="EY262" s="44"/>
      <c r="EZ262" s="21"/>
      <c r="FA262" s="21"/>
      <c r="FB262" s="44"/>
      <c r="FC262" s="44"/>
      <c r="FD262" s="21"/>
      <c r="FE262" s="112"/>
      <c r="FF262" s="44"/>
      <c r="FG262" s="44">
        <v>2472255</v>
      </c>
      <c r="FH262" s="44">
        <v>531927</v>
      </c>
      <c r="FI262" s="44">
        <v>1678680</v>
      </c>
      <c r="FJ262" s="44">
        <v>127568</v>
      </c>
      <c r="FK262" s="44">
        <v>1843830</v>
      </c>
      <c r="FL262" s="44"/>
      <c r="FM262" s="44"/>
      <c r="FN262" s="44"/>
      <c r="FO262" s="44"/>
      <c r="FP262" s="44"/>
      <c r="FQ262" s="44"/>
      <c r="FR262" s="44"/>
      <c r="FS262" s="44"/>
      <c r="FT262" s="44">
        <v>159</v>
      </c>
      <c r="FU262" s="44">
        <v>9149</v>
      </c>
      <c r="FV262" s="21">
        <v>155878</v>
      </c>
      <c r="FW262" s="44"/>
      <c r="FX262" s="44">
        <v>134227</v>
      </c>
      <c r="FY262" s="44">
        <v>37330</v>
      </c>
      <c r="FZ262" s="44">
        <v>108669</v>
      </c>
      <c r="GA262" s="44">
        <v>12840</v>
      </c>
      <c r="GB262" s="44"/>
      <c r="GC262" s="44">
        <v>15367</v>
      </c>
      <c r="GD262" s="44">
        <v>220684</v>
      </c>
      <c r="GE262" s="44">
        <v>110087</v>
      </c>
      <c r="GF262" s="44">
        <v>66221</v>
      </c>
      <c r="GG262" s="44">
        <v>350057</v>
      </c>
      <c r="GH262" s="44">
        <v>31123</v>
      </c>
      <c r="GI262" s="44">
        <v>39136</v>
      </c>
      <c r="GJ262" s="44">
        <v>60949</v>
      </c>
      <c r="GK262" s="44">
        <v>1133392</v>
      </c>
      <c r="GL262" s="44">
        <v>14508</v>
      </c>
      <c r="GM262" s="44">
        <v>195274</v>
      </c>
      <c r="GN262" s="44">
        <v>25212</v>
      </c>
      <c r="GO262" s="44">
        <v>11993</v>
      </c>
      <c r="GP262" s="44"/>
      <c r="GQ262" s="44">
        <v>26657</v>
      </c>
      <c r="GR262" s="44">
        <v>80120</v>
      </c>
      <c r="GS262" s="44">
        <v>5115480</v>
      </c>
      <c r="GT262" s="44"/>
      <c r="GU262" s="21">
        <v>229594</v>
      </c>
      <c r="GV262" s="44">
        <v>46917</v>
      </c>
      <c r="GW262" s="44">
        <v>2068038</v>
      </c>
      <c r="GX262" s="44">
        <v>983733</v>
      </c>
      <c r="GY262" s="44">
        <v>8443762</v>
      </c>
      <c r="GZ262" s="44">
        <v>8107249</v>
      </c>
      <c r="HA262" s="44"/>
      <c r="HB262" s="44"/>
      <c r="HC262" s="44">
        <v>336513</v>
      </c>
      <c r="HD262" s="44">
        <v>8443762</v>
      </c>
      <c r="HE262" s="21">
        <v>2400711</v>
      </c>
      <c r="HF262" s="21"/>
      <c r="HG262" s="21">
        <v>3567589</v>
      </c>
      <c r="HH262" s="21"/>
      <c r="HI262" s="21">
        <v>0</v>
      </c>
      <c r="HJ262" s="44"/>
      <c r="HK262" s="21">
        <v>297006</v>
      </c>
      <c r="HL262" s="21">
        <v>120171</v>
      </c>
      <c r="HM262" s="21">
        <v>417177</v>
      </c>
      <c r="HN262" s="21">
        <v>-187583</v>
      </c>
      <c r="HO262" s="21"/>
      <c r="HP262" s="44"/>
      <c r="HQ262" s="47"/>
      <c r="HR262" s="47"/>
      <c r="HS262" s="47"/>
      <c r="HT262" s="47" t="s">
        <v>1799</v>
      </c>
      <c r="HU262" s="47">
        <v>81072.490000000005</v>
      </c>
      <c r="HV262" s="47">
        <v>1133</v>
      </c>
      <c r="HW262" s="47">
        <v>0</v>
      </c>
      <c r="HX262" s="47">
        <v>1925</v>
      </c>
      <c r="HY262" s="47">
        <v>12107</v>
      </c>
      <c r="HZ262" s="47">
        <v>20810</v>
      </c>
      <c r="IA262" s="47">
        <v>0</v>
      </c>
      <c r="IB262" s="47">
        <v>0</v>
      </c>
      <c r="IC262" s="47">
        <v>2359</v>
      </c>
      <c r="ID262">
        <v>5345</v>
      </c>
      <c r="IE262" s="47">
        <v>1024</v>
      </c>
      <c r="IF262">
        <v>4156</v>
      </c>
      <c r="IG262" s="47">
        <v>2485</v>
      </c>
      <c r="IH262" s="47">
        <v>10484</v>
      </c>
      <c r="II262">
        <v>999</v>
      </c>
      <c r="IJ262">
        <v>1455</v>
      </c>
      <c r="IK262">
        <v>1133</v>
      </c>
      <c r="IL262">
        <v>9391</v>
      </c>
      <c r="IM262">
        <v>74806</v>
      </c>
      <c r="IN262">
        <v>0</v>
      </c>
      <c r="IO262">
        <v>0</v>
      </c>
      <c r="IP262">
        <v>0</v>
      </c>
      <c r="IQ262">
        <v>528</v>
      </c>
      <c r="IR262">
        <v>0</v>
      </c>
      <c r="IS262">
        <v>0</v>
      </c>
      <c r="IT262">
        <v>528</v>
      </c>
      <c r="IU262">
        <v>87189</v>
      </c>
      <c r="IV262">
        <v>0</v>
      </c>
      <c r="IW262">
        <v>117626</v>
      </c>
      <c r="IX262">
        <v>508158</v>
      </c>
      <c r="IY262">
        <v>528860</v>
      </c>
      <c r="IZ262">
        <v>0</v>
      </c>
      <c r="JA262">
        <v>0</v>
      </c>
      <c r="JB262">
        <v>122327</v>
      </c>
      <c r="JC262">
        <v>277537</v>
      </c>
      <c r="JD262">
        <v>34294</v>
      </c>
      <c r="JE262">
        <v>73652</v>
      </c>
      <c r="JF262">
        <v>44243</v>
      </c>
      <c r="JG262">
        <v>222841</v>
      </c>
      <c r="JH262">
        <v>24954</v>
      </c>
      <c r="JI262">
        <v>29283</v>
      </c>
      <c r="JJ262">
        <v>51006</v>
      </c>
      <c r="JK262">
        <v>350285</v>
      </c>
      <c r="JL262">
        <v>2472255</v>
      </c>
      <c r="JM262">
        <v>0</v>
      </c>
      <c r="JN262">
        <v>0</v>
      </c>
      <c r="JO262">
        <v>0</v>
      </c>
      <c r="JP262">
        <v>10560</v>
      </c>
      <c r="JQ262">
        <v>0</v>
      </c>
      <c r="JR262">
        <v>0</v>
      </c>
      <c r="JS262">
        <v>10560</v>
      </c>
      <c r="JT262"/>
      <c r="JU262"/>
      <c r="JV262"/>
      <c r="JW262"/>
      <c r="JX262"/>
      <c r="JY262">
        <v>5345</v>
      </c>
      <c r="JZ262"/>
      <c r="KA262"/>
      <c r="KB262"/>
      <c r="KC262"/>
      <c r="KD262"/>
      <c r="KE262">
        <v>277537</v>
      </c>
      <c r="KF262">
        <v>148</v>
      </c>
      <c r="KG262">
        <v>205</v>
      </c>
      <c r="KH262">
        <v>104</v>
      </c>
      <c r="KI262">
        <v>76</v>
      </c>
      <c r="KJ262">
        <v>101</v>
      </c>
      <c r="KK262">
        <v>57</v>
      </c>
      <c r="KL262">
        <v>38</v>
      </c>
      <c r="KM262">
        <v>49</v>
      </c>
      <c r="KN262">
        <v>29</v>
      </c>
      <c r="KO262">
        <v>1</v>
      </c>
      <c r="KP262">
        <v>0</v>
      </c>
      <c r="KQ262">
        <v>0</v>
      </c>
      <c r="KR262">
        <v>1</v>
      </c>
      <c r="KS262">
        <v>0</v>
      </c>
      <c r="KT262">
        <v>0</v>
      </c>
      <c r="KU262">
        <v>1</v>
      </c>
      <c r="KV262">
        <v>0</v>
      </c>
      <c r="KW262">
        <v>0</v>
      </c>
      <c r="KX262">
        <v>0</v>
      </c>
      <c r="KY262">
        <v>0</v>
      </c>
      <c r="KZ262">
        <v>0</v>
      </c>
      <c r="LA262">
        <v>0</v>
      </c>
      <c r="LB262">
        <v>0</v>
      </c>
      <c r="LC262">
        <v>0</v>
      </c>
      <c r="LD262">
        <v>1</v>
      </c>
      <c r="LE262">
        <v>0</v>
      </c>
      <c r="LF262">
        <v>0</v>
      </c>
      <c r="LG262">
        <v>0</v>
      </c>
      <c r="LH262">
        <v>0</v>
      </c>
    </row>
    <row r="263" spans="1:320" s="34" customFormat="1" ht="15" customHeight="1" x14ac:dyDescent="0.25">
      <c r="A263" s="45">
        <v>206190224</v>
      </c>
      <c r="B263" s="45" t="s">
        <v>3284</v>
      </c>
      <c r="C263" s="46">
        <v>45292</v>
      </c>
      <c r="D263" s="46">
        <v>45657</v>
      </c>
      <c r="E263" s="47">
        <v>366</v>
      </c>
      <c r="F263" s="45" t="s">
        <v>883</v>
      </c>
      <c r="G263" s="45" t="s">
        <v>884</v>
      </c>
      <c r="H263" s="45" t="s">
        <v>1030</v>
      </c>
      <c r="I263" s="45" t="s">
        <v>886</v>
      </c>
      <c r="J263" s="45" t="s">
        <v>887</v>
      </c>
      <c r="K263" s="45" t="s">
        <v>1031</v>
      </c>
      <c r="L263" s="45" t="s">
        <v>2747</v>
      </c>
      <c r="M263" s="45" t="s">
        <v>3285</v>
      </c>
      <c r="N263" s="45" t="s">
        <v>3286</v>
      </c>
      <c r="O263" s="45" t="s">
        <v>3162</v>
      </c>
      <c r="P263" s="45" t="s">
        <v>3287</v>
      </c>
      <c r="Q263" s="45" t="s">
        <v>3288</v>
      </c>
      <c r="R263" t="s">
        <v>3289</v>
      </c>
      <c r="S263" s="45" t="s">
        <v>893</v>
      </c>
      <c r="T263"/>
      <c r="U263" s="47">
        <v>45</v>
      </c>
      <c r="V263" s="47">
        <v>45</v>
      </c>
      <c r="W263" s="47" t="s">
        <v>1728</v>
      </c>
      <c r="X263" s="47">
        <v>16470</v>
      </c>
      <c r="Y263" s="47">
        <v>16415</v>
      </c>
      <c r="Z263" s="48">
        <v>99.67</v>
      </c>
      <c r="AA263" s="44">
        <v>63</v>
      </c>
      <c r="AB263" s="44">
        <v>58</v>
      </c>
      <c r="AC263" s="44"/>
      <c r="AD263" s="44"/>
      <c r="AE263" s="44"/>
      <c r="AF263" s="44"/>
      <c r="AG263" s="44"/>
      <c r="AH263" s="47"/>
      <c r="AI263" s="47"/>
      <c r="AJ263">
        <v>16415</v>
      </c>
      <c r="AK263" t="s">
        <v>1171</v>
      </c>
      <c r="AL263"/>
      <c r="AM263"/>
      <c r="AN263">
        <v>16415</v>
      </c>
      <c r="AO263"/>
      <c r="AP263"/>
      <c r="AQ263"/>
      <c r="AR263" s="44"/>
      <c r="AS263" s="44"/>
      <c r="AT263" s="44"/>
      <c r="AU263" s="44">
        <v>6904074</v>
      </c>
      <c r="AV263" s="44"/>
      <c r="AW263" s="44"/>
      <c r="AX263" s="44">
        <v>8214</v>
      </c>
      <c r="AY263" s="44">
        <v>6912288</v>
      </c>
      <c r="AZ263" s="21">
        <v>5898114</v>
      </c>
      <c r="BA263" s="21">
        <v>1014174</v>
      </c>
      <c r="BB263" s="44">
        <v>50134</v>
      </c>
      <c r="BC263" s="44"/>
      <c r="BD263" s="44"/>
      <c r="BE263" s="44">
        <v>1064308</v>
      </c>
      <c r="BF263" s="44"/>
      <c r="BG263" s="44"/>
      <c r="BH263" s="44"/>
      <c r="BI263" s="21"/>
      <c r="BJ263" s="21"/>
      <c r="BK263" s="21"/>
      <c r="BL263" s="21"/>
      <c r="BM263" s="21">
        <v>6904074</v>
      </c>
      <c r="BN263" s="21"/>
      <c r="BO263" s="21"/>
      <c r="BP263" s="21">
        <v>6904074</v>
      </c>
      <c r="BQ263" s="44"/>
      <c r="BR263" s="21"/>
      <c r="BS263" s="44"/>
      <c r="BT263" s="21"/>
      <c r="BU263" s="44"/>
      <c r="BV263" s="21"/>
      <c r="BW263" s="44"/>
      <c r="BX263" s="21"/>
      <c r="BY263" s="21"/>
      <c r="BZ263" s="21"/>
      <c r="CA263" s="44"/>
      <c r="CB263" s="44"/>
      <c r="CC263" s="44"/>
      <c r="CD263" s="44"/>
      <c r="CE263" s="44"/>
      <c r="CF263" s="44"/>
      <c r="CG263" s="44"/>
      <c r="CH263" s="44"/>
      <c r="CI263" s="21"/>
      <c r="CJ263" s="44"/>
      <c r="CK263" s="21"/>
      <c r="CL263" s="44"/>
      <c r="CM263" s="44">
        <v>0</v>
      </c>
      <c r="CN263" s="44">
        <v>0</v>
      </c>
      <c r="CO263" s="44">
        <v>0</v>
      </c>
      <c r="CP263" s="44">
        <v>0</v>
      </c>
      <c r="CQ263" s="21">
        <v>0</v>
      </c>
      <c r="CR263" s="44">
        <v>0</v>
      </c>
      <c r="CS263" s="44">
        <v>0</v>
      </c>
      <c r="CT263" s="44">
        <v>0</v>
      </c>
      <c r="CU263" s="44"/>
      <c r="CV263" s="44">
        <v>0</v>
      </c>
      <c r="CW263" s="21"/>
      <c r="CX263" s="21"/>
      <c r="CY263" s="21"/>
      <c r="CZ263" s="21"/>
      <c r="DA263" s="21"/>
      <c r="DB263" s="21"/>
      <c r="DC263" s="21"/>
      <c r="DD263" s="21"/>
      <c r="DE263" s="44"/>
      <c r="DF263" s="21"/>
      <c r="DG263" s="44"/>
      <c r="DH263" s="21"/>
      <c r="DI263" s="44"/>
      <c r="DJ263" s="44"/>
      <c r="DK263" s="44"/>
      <c r="DL263" s="44"/>
      <c r="DM263" s="21"/>
      <c r="DN263" s="44"/>
      <c r="DO263" s="44"/>
      <c r="DP263" s="44"/>
      <c r="DQ263" s="44"/>
      <c r="DR263" s="44"/>
      <c r="DS263" s="44"/>
      <c r="DT263" s="44"/>
      <c r="DU263" s="44"/>
      <c r="DV263" s="44"/>
      <c r="DW263" s="44"/>
      <c r="DX263" s="44"/>
      <c r="DY263" s="44"/>
      <c r="DZ263" s="44"/>
      <c r="EA263" s="44"/>
      <c r="EB263" s="21"/>
      <c r="EC263" s="44"/>
      <c r="ED263" s="44"/>
      <c r="EE263" s="21"/>
      <c r="EF263" s="44"/>
      <c r="EG263" s="21"/>
      <c r="EH263" s="44"/>
      <c r="EI263" s="21"/>
      <c r="EJ263" s="44"/>
      <c r="EK263" s="44"/>
      <c r="EL263" s="21"/>
      <c r="EM263" s="44"/>
      <c r="EN263" s="44"/>
      <c r="EO263" s="44"/>
      <c r="EP263" s="21"/>
      <c r="EQ263" s="21"/>
      <c r="ER263" s="21"/>
      <c r="ES263" s="21"/>
      <c r="ET263" s="44"/>
      <c r="EU263" s="21"/>
      <c r="EV263" s="44"/>
      <c r="EW263" s="21"/>
      <c r="EX263" s="44"/>
      <c r="EY263" s="44"/>
      <c r="EZ263" s="21"/>
      <c r="FA263" s="21"/>
      <c r="FB263" s="44"/>
      <c r="FC263" s="44"/>
      <c r="FD263" s="21"/>
      <c r="FE263" s="112"/>
      <c r="FF263" s="44"/>
      <c r="FG263" s="44">
        <v>2663731</v>
      </c>
      <c r="FH263" s="44">
        <v>778707</v>
      </c>
      <c r="FI263" s="44">
        <v>2455676</v>
      </c>
      <c r="FJ263" s="44">
        <v>75260</v>
      </c>
      <c r="FK263" s="44"/>
      <c r="FL263" s="44"/>
      <c r="FM263" s="44">
        <v>2001803</v>
      </c>
      <c r="FN263" s="44"/>
      <c r="FO263" s="44"/>
      <c r="FP263" s="44"/>
      <c r="FQ263" s="44"/>
      <c r="FR263" s="44"/>
      <c r="FS263" s="44"/>
      <c r="FT263" s="44"/>
      <c r="FU263" s="44"/>
      <c r="FV263" s="21">
        <v>93018</v>
      </c>
      <c r="FW263" s="44"/>
      <c r="FX263" s="44">
        <v>13027</v>
      </c>
      <c r="FY263" s="44"/>
      <c r="FZ263" s="44">
        <v>12600</v>
      </c>
      <c r="GA263" s="44"/>
      <c r="GB263" s="44"/>
      <c r="GC263" s="44">
        <v>1116</v>
      </c>
      <c r="GD263" s="44">
        <v>208858</v>
      </c>
      <c r="GE263" s="44">
        <v>221922</v>
      </c>
      <c r="GF263" s="44">
        <v>24396</v>
      </c>
      <c r="GG263" s="44">
        <v>482077</v>
      </c>
      <c r="GH263" s="44">
        <v>174489</v>
      </c>
      <c r="GI263" s="44">
        <v>129683</v>
      </c>
      <c r="GJ263" s="44">
        <v>167434</v>
      </c>
      <c r="GK263" s="44">
        <v>1668557</v>
      </c>
      <c r="GL263" s="44">
        <v>4391</v>
      </c>
      <c r="GM263" s="44">
        <v>586228</v>
      </c>
      <c r="GN263" s="44">
        <v>43547</v>
      </c>
      <c r="GO263" s="44">
        <v>22588</v>
      </c>
      <c r="GP263" s="44">
        <v>42380</v>
      </c>
      <c r="GQ263" s="44"/>
      <c r="GR263" s="44"/>
      <c r="GS263" s="44">
        <v>2095337</v>
      </c>
      <c r="GT263" s="44"/>
      <c r="GU263" s="21">
        <v>54130</v>
      </c>
      <c r="GV263" s="44">
        <v>2148</v>
      </c>
      <c r="GW263" s="44">
        <v>8246</v>
      </c>
      <c r="GX263" s="44"/>
      <c r="GY263" s="44">
        <v>2159861</v>
      </c>
      <c r="GZ263" s="44">
        <v>649425</v>
      </c>
      <c r="HA263" s="44"/>
      <c r="HB263" s="44"/>
      <c r="HC263" s="44">
        <v>1510436</v>
      </c>
      <c r="HD263" s="44">
        <v>2159861</v>
      </c>
      <c r="HE263" s="21"/>
      <c r="HF263" s="21"/>
      <c r="HG263" s="21">
        <v>64709</v>
      </c>
      <c r="HH263" s="21"/>
      <c r="HI263" s="21">
        <v>0</v>
      </c>
      <c r="HJ263" s="44"/>
      <c r="HK263" s="21">
        <v>37281</v>
      </c>
      <c r="HL263" s="21">
        <v>23787</v>
      </c>
      <c r="HM263" s="21">
        <v>61068</v>
      </c>
      <c r="HN263" s="21">
        <v>-6938</v>
      </c>
      <c r="HO263" s="21"/>
      <c r="HP263" s="44"/>
      <c r="HQ263" s="47"/>
      <c r="HR263" s="47"/>
      <c r="HS263" s="47"/>
      <c r="HT263" s="47" t="s">
        <v>3290</v>
      </c>
      <c r="HU263" s="47">
        <v>772815.75</v>
      </c>
      <c r="HV263" s="47">
        <v>695</v>
      </c>
      <c r="HW263" s="47">
        <v>0</v>
      </c>
      <c r="HX263" s="47">
        <v>5133</v>
      </c>
      <c r="HY263" s="47">
        <v>9145</v>
      </c>
      <c r="HZ263" s="47">
        <v>28310</v>
      </c>
      <c r="IA263" s="47">
        <v>0</v>
      </c>
      <c r="IB263" s="47">
        <v>0</v>
      </c>
      <c r="IC263" s="47">
        <v>6281</v>
      </c>
      <c r="ID263">
        <v>2749</v>
      </c>
      <c r="IE263" s="47">
        <v>2452</v>
      </c>
      <c r="IF263">
        <v>7347</v>
      </c>
      <c r="IG263" s="47">
        <v>1015</v>
      </c>
      <c r="IH263" s="47">
        <v>12323</v>
      </c>
      <c r="II263">
        <v>4353</v>
      </c>
      <c r="IJ263">
        <v>3811</v>
      </c>
      <c r="IK263">
        <v>3330</v>
      </c>
      <c r="IL263">
        <v>6174</v>
      </c>
      <c r="IM263">
        <v>93118</v>
      </c>
      <c r="IN263">
        <v>0</v>
      </c>
      <c r="IO263">
        <v>0</v>
      </c>
      <c r="IP263">
        <v>513</v>
      </c>
      <c r="IQ263">
        <v>1093</v>
      </c>
      <c r="IR263">
        <v>0</v>
      </c>
      <c r="IS263">
        <v>0</v>
      </c>
      <c r="IT263">
        <v>1606</v>
      </c>
      <c r="IU263">
        <v>51175</v>
      </c>
      <c r="IV263">
        <v>0</v>
      </c>
      <c r="IW263">
        <v>214756</v>
      </c>
      <c r="IX263">
        <v>309270</v>
      </c>
      <c r="IY263">
        <v>577625</v>
      </c>
      <c r="IZ263">
        <v>0</v>
      </c>
      <c r="JA263">
        <v>0</v>
      </c>
      <c r="JB263">
        <v>298066</v>
      </c>
      <c r="JC263">
        <v>85554</v>
      </c>
      <c r="JD263">
        <v>68385</v>
      </c>
      <c r="JE263">
        <v>132089</v>
      </c>
      <c r="JF263">
        <v>17387</v>
      </c>
      <c r="JG263">
        <v>235994</v>
      </c>
      <c r="JH263">
        <v>130060</v>
      </c>
      <c r="JI263">
        <v>73968</v>
      </c>
      <c r="JJ263">
        <v>145576</v>
      </c>
      <c r="JK263">
        <v>323826</v>
      </c>
      <c r="JL263">
        <v>2663731</v>
      </c>
      <c r="JM263">
        <v>0</v>
      </c>
      <c r="JN263">
        <v>0</v>
      </c>
      <c r="JO263">
        <v>23087</v>
      </c>
      <c r="JP263">
        <v>38251</v>
      </c>
      <c r="JQ263">
        <v>0</v>
      </c>
      <c r="JR263">
        <v>0</v>
      </c>
      <c r="JS263">
        <v>61338</v>
      </c>
      <c r="JT263"/>
      <c r="JU263"/>
      <c r="JV263"/>
      <c r="JW263"/>
      <c r="JX263"/>
      <c r="JY263">
        <v>2749</v>
      </c>
      <c r="JZ263"/>
      <c r="KA263"/>
      <c r="KB263"/>
      <c r="KC263"/>
      <c r="KD263"/>
      <c r="KE263">
        <v>85554</v>
      </c>
      <c r="KF263">
        <v>71</v>
      </c>
      <c r="KG263">
        <v>88</v>
      </c>
      <c r="KH263">
        <v>57</v>
      </c>
      <c r="KI263">
        <v>46</v>
      </c>
      <c r="KJ263">
        <v>61</v>
      </c>
      <c r="KK263">
        <v>31</v>
      </c>
      <c r="KL263">
        <v>27</v>
      </c>
      <c r="KM263">
        <v>31</v>
      </c>
      <c r="KN263">
        <v>23</v>
      </c>
      <c r="KO263">
        <v>1</v>
      </c>
      <c r="KP263">
        <v>0</v>
      </c>
      <c r="KQ263">
        <v>0</v>
      </c>
      <c r="KR263">
        <v>1</v>
      </c>
      <c r="KS263">
        <v>0</v>
      </c>
      <c r="KT263">
        <v>0</v>
      </c>
      <c r="KU263">
        <v>0</v>
      </c>
      <c r="KV263">
        <v>0</v>
      </c>
      <c r="KW263">
        <v>1</v>
      </c>
      <c r="KX263">
        <v>0</v>
      </c>
      <c r="KY263">
        <v>0</v>
      </c>
      <c r="KZ263">
        <v>0</v>
      </c>
      <c r="LA263">
        <v>0</v>
      </c>
      <c r="LB263">
        <v>0</v>
      </c>
      <c r="LC263">
        <v>0</v>
      </c>
      <c r="LD263">
        <v>1</v>
      </c>
      <c r="LE263">
        <v>0</v>
      </c>
      <c r="LF263">
        <v>0</v>
      </c>
      <c r="LG263">
        <v>0</v>
      </c>
      <c r="LH263">
        <v>0</v>
      </c>
    </row>
    <row r="264" spans="1:320" s="34" customFormat="1" ht="15" customHeight="1" x14ac:dyDescent="0.25">
      <c r="A264" s="45">
        <v>206190227</v>
      </c>
      <c r="B264" s="45" t="s">
        <v>3291</v>
      </c>
      <c r="C264" s="46">
        <v>45292</v>
      </c>
      <c r="D264" s="46">
        <v>45657</v>
      </c>
      <c r="E264" s="47">
        <v>366</v>
      </c>
      <c r="F264" s="45" t="s">
        <v>883</v>
      </c>
      <c r="G264" s="45" t="s">
        <v>884</v>
      </c>
      <c r="H264" s="45" t="s">
        <v>1030</v>
      </c>
      <c r="I264" s="45" t="s">
        <v>886</v>
      </c>
      <c r="J264" s="45" t="s">
        <v>887</v>
      </c>
      <c r="K264" s="45" t="s">
        <v>1031</v>
      </c>
      <c r="L264" s="45" t="s">
        <v>2822</v>
      </c>
      <c r="M264" s="45" t="s">
        <v>3292</v>
      </c>
      <c r="N264" s="45" t="s">
        <v>3293</v>
      </c>
      <c r="O264" s="45" t="s">
        <v>1034</v>
      </c>
      <c r="P264" s="45" t="s">
        <v>3294</v>
      </c>
      <c r="Q264" s="45" t="s">
        <v>3295</v>
      </c>
      <c r="R264" t="s">
        <v>3296</v>
      </c>
      <c r="S264" s="45" t="s">
        <v>893</v>
      </c>
      <c r="T264"/>
      <c r="U264" s="47">
        <v>50</v>
      </c>
      <c r="V264" s="47">
        <v>50</v>
      </c>
      <c r="W264" s="47" t="s">
        <v>1728</v>
      </c>
      <c r="X264" s="47">
        <v>18300</v>
      </c>
      <c r="Y264" s="47">
        <v>15183</v>
      </c>
      <c r="Z264" s="48">
        <v>193.41</v>
      </c>
      <c r="AA264" s="44">
        <v>44</v>
      </c>
      <c r="AB264" s="44">
        <v>44</v>
      </c>
      <c r="AC264" s="44">
        <v>5423</v>
      </c>
      <c r="AD264" s="44"/>
      <c r="AE264" s="44">
        <v>995</v>
      </c>
      <c r="AF264" s="44">
        <v>6551</v>
      </c>
      <c r="AG264" s="44"/>
      <c r="AH264" s="47">
        <v>18</v>
      </c>
      <c r="AI264" s="47">
        <v>2196</v>
      </c>
      <c r="AJ264"/>
      <c r="AK264" t="s">
        <v>895</v>
      </c>
      <c r="AL264">
        <v>15183</v>
      </c>
      <c r="AM264"/>
      <c r="AN264"/>
      <c r="AO264"/>
      <c r="AP264"/>
      <c r="AQ264"/>
      <c r="AR264" s="44"/>
      <c r="AS264" s="44"/>
      <c r="AT264" s="44"/>
      <c r="AU264" s="44">
        <v>6621872</v>
      </c>
      <c r="AV264" s="44">
        <v>2874162</v>
      </c>
      <c r="AW264" s="44">
        <v>1019114</v>
      </c>
      <c r="AX264" s="44">
        <v>5940</v>
      </c>
      <c r="AY264" s="44">
        <v>8482860</v>
      </c>
      <c r="AZ264" s="21">
        <v>7668533</v>
      </c>
      <c r="BA264" s="21">
        <v>814327</v>
      </c>
      <c r="BB264" s="44">
        <v>78513</v>
      </c>
      <c r="BC264" s="44"/>
      <c r="BD264" s="44"/>
      <c r="BE264" s="44">
        <v>892840</v>
      </c>
      <c r="BF264" s="44">
        <v>3455842</v>
      </c>
      <c r="BG264" s="44"/>
      <c r="BH264" s="44">
        <v>323375</v>
      </c>
      <c r="BI264" s="21">
        <v>2129220</v>
      </c>
      <c r="BJ264" s="21"/>
      <c r="BK264" s="21">
        <v>4050</v>
      </c>
      <c r="BL264" s="21">
        <v>709385</v>
      </c>
      <c r="BM264" s="21"/>
      <c r="BN264" s="21">
        <v>6621872</v>
      </c>
      <c r="BO264" s="21"/>
      <c r="BP264" s="21"/>
      <c r="BQ264" s="44"/>
      <c r="BR264" s="21"/>
      <c r="BS264" s="44"/>
      <c r="BT264" s="21"/>
      <c r="BU264" s="44"/>
      <c r="BV264" s="21"/>
      <c r="BW264" s="44">
        <v>2855274</v>
      </c>
      <c r="BX264" s="21"/>
      <c r="BY264" s="21"/>
      <c r="BZ264" s="21"/>
      <c r="CA264" s="44">
        <v>8321</v>
      </c>
      <c r="CB264" s="44"/>
      <c r="CC264" s="44">
        <v>565</v>
      </c>
      <c r="CD264" s="44"/>
      <c r="CE264" s="44"/>
      <c r="CF264" s="44"/>
      <c r="CG264" s="44">
        <v>3941</v>
      </c>
      <c r="CH264" s="44"/>
      <c r="CI264" s="21">
        <v>6061</v>
      </c>
      <c r="CJ264" s="44"/>
      <c r="CK264" s="21"/>
      <c r="CL264" s="44"/>
      <c r="CM264" s="44">
        <v>7677</v>
      </c>
      <c r="CN264" s="44">
        <v>0</v>
      </c>
      <c r="CO264" s="44">
        <v>1182750</v>
      </c>
      <c r="CP264" s="44">
        <v>0</v>
      </c>
      <c r="CQ264" s="21">
        <v>1324575</v>
      </c>
      <c r="CR264" s="44">
        <v>126600</v>
      </c>
      <c r="CS264" s="44">
        <v>199602</v>
      </c>
      <c r="CT264" s="44">
        <v>19379</v>
      </c>
      <c r="CU264" s="44"/>
      <c r="CV264" s="44">
        <v>13579</v>
      </c>
      <c r="CW264" s="21"/>
      <c r="CX264" s="21"/>
      <c r="CY264" s="21"/>
      <c r="CZ264" s="21"/>
      <c r="DA264" s="21"/>
      <c r="DB264" s="21"/>
      <c r="DC264" s="21"/>
      <c r="DD264" s="21"/>
      <c r="DE264" s="44"/>
      <c r="DF264" s="21"/>
      <c r="DG264" s="44"/>
      <c r="DH264" s="21"/>
      <c r="DI264" s="44"/>
      <c r="DJ264" s="44"/>
      <c r="DK264" s="44"/>
      <c r="DL264" s="44"/>
      <c r="DM264" s="21"/>
      <c r="DN264" s="44"/>
      <c r="DO264" s="44"/>
      <c r="DP264" s="44"/>
      <c r="DQ264" s="44"/>
      <c r="DR264" s="44"/>
      <c r="DS264" s="44"/>
      <c r="DT264" s="44"/>
      <c r="DU264" s="44"/>
      <c r="DV264" s="44"/>
      <c r="DW264" s="44"/>
      <c r="DX264" s="44"/>
      <c r="DY264" s="44"/>
      <c r="DZ264" s="44"/>
      <c r="EA264" s="44"/>
      <c r="EB264" s="21"/>
      <c r="EC264" s="44">
        <v>1107837</v>
      </c>
      <c r="ED264" s="44"/>
      <c r="EE264" s="21"/>
      <c r="EF264" s="44"/>
      <c r="EG264" s="21">
        <v>-164292</v>
      </c>
      <c r="EH264" s="44"/>
      <c r="EI264" s="21">
        <v>81236</v>
      </c>
      <c r="EJ264" s="44"/>
      <c r="EK264" s="44"/>
      <c r="EL264" s="21"/>
      <c r="EM264" s="44">
        <v>-5667</v>
      </c>
      <c r="EN264" s="44"/>
      <c r="EO264" s="44"/>
      <c r="EP264" s="21"/>
      <c r="EQ264" s="21"/>
      <c r="ER264" s="21"/>
      <c r="ES264" s="21"/>
      <c r="ET264" s="44"/>
      <c r="EU264" s="21"/>
      <c r="EV264" s="44"/>
      <c r="EW264" s="21"/>
      <c r="EX264" s="44"/>
      <c r="EY264" s="44"/>
      <c r="EZ264" s="21"/>
      <c r="FA264" s="21"/>
      <c r="FB264" s="44"/>
      <c r="FC264" s="44"/>
      <c r="FD264" s="21"/>
      <c r="FE264" s="112"/>
      <c r="FF264" s="44"/>
      <c r="FG264" s="44">
        <v>3658768</v>
      </c>
      <c r="FH264" s="44">
        <v>920949</v>
      </c>
      <c r="FI264" s="44">
        <v>3088816</v>
      </c>
      <c r="FJ264" s="44">
        <v>130221</v>
      </c>
      <c r="FK264" s="44">
        <v>2968810</v>
      </c>
      <c r="FL264" s="44"/>
      <c r="FM264" s="44"/>
      <c r="FN264" s="44"/>
      <c r="FO264" s="44"/>
      <c r="FP264" s="44"/>
      <c r="FQ264" s="44"/>
      <c r="FR264" s="44"/>
      <c r="FS264" s="44"/>
      <c r="FT264" s="44">
        <v>29684</v>
      </c>
      <c r="FU264" s="44"/>
      <c r="FV264" s="21">
        <v>292840</v>
      </c>
      <c r="FW264" s="44">
        <v>4727</v>
      </c>
      <c r="FX264" s="44">
        <v>160565</v>
      </c>
      <c r="FY264" s="44">
        <v>45947</v>
      </c>
      <c r="FZ264" s="44">
        <v>101982</v>
      </c>
      <c r="GA264" s="44">
        <v>23700</v>
      </c>
      <c r="GB264" s="44"/>
      <c r="GC264" s="44">
        <v>130891</v>
      </c>
      <c r="GD264" s="44">
        <v>393017</v>
      </c>
      <c r="GE264" s="44">
        <v>252897</v>
      </c>
      <c r="GF264" s="44">
        <v>117712</v>
      </c>
      <c r="GG264" s="44">
        <v>504197</v>
      </c>
      <c r="GH264" s="44"/>
      <c r="GI264" s="44">
        <v>97729</v>
      </c>
      <c r="GJ264" s="44">
        <v>24844</v>
      </c>
      <c r="GK264" s="44">
        <v>1145075</v>
      </c>
      <c r="GL264" s="44">
        <v>4756</v>
      </c>
      <c r="GM264" s="44">
        <v>374263</v>
      </c>
      <c r="GN264" s="44">
        <v>77155</v>
      </c>
      <c r="GO264" s="44">
        <v>43461</v>
      </c>
      <c r="GP264" s="44">
        <v>629230</v>
      </c>
      <c r="GQ264" s="44"/>
      <c r="GR264" s="44">
        <v>245051</v>
      </c>
      <c r="GS264" s="44">
        <v>1945279</v>
      </c>
      <c r="GT264" s="44"/>
      <c r="GU264" s="21">
        <v>38290</v>
      </c>
      <c r="GV264" s="44"/>
      <c r="GW264" s="44">
        <v>2940960</v>
      </c>
      <c r="GX264" s="44">
        <v>73920</v>
      </c>
      <c r="GY264" s="44">
        <v>4998449</v>
      </c>
      <c r="GZ264" s="44">
        <v>7910790</v>
      </c>
      <c r="HA264" s="44"/>
      <c r="HB264" s="44"/>
      <c r="HC264" s="44">
        <v>-2912341</v>
      </c>
      <c r="HD264" s="44">
        <v>4998449</v>
      </c>
      <c r="HE264" s="21"/>
      <c r="HF264" s="21"/>
      <c r="HG264" s="21">
        <v>188193</v>
      </c>
      <c r="HH264" s="21"/>
      <c r="HI264" s="21">
        <v>21311</v>
      </c>
      <c r="HJ264" s="44">
        <v>13273</v>
      </c>
      <c r="HK264" s="21">
        <v>6600</v>
      </c>
      <c r="HL264" s="21">
        <v>25933</v>
      </c>
      <c r="HM264" s="21">
        <v>67117</v>
      </c>
      <c r="HN264" s="21">
        <v>-28827</v>
      </c>
      <c r="HO264" s="21"/>
      <c r="HP264" s="44"/>
      <c r="HQ264" s="47"/>
      <c r="HR264" s="47"/>
      <c r="HS264" s="47"/>
      <c r="HT264" s="47" t="s">
        <v>1736</v>
      </c>
      <c r="HU264" s="47">
        <v>-79107.900000000009</v>
      </c>
      <c r="HV264" s="47">
        <v>3929</v>
      </c>
      <c r="HW264" s="47">
        <v>0</v>
      </c>
      <c r="HX264" s="47">
        <v>2630</v>
      </c>
      <c r="HY264" s="47">
        <v>18802</v>
      </c>
      <c r="HZ264" s="47">
        <v>39217</v>
      </c>
      <c r="IA264" s="47">
        <v>699</v>
      </c>
      <c r="IB264" s="47">
        <v>0</v>
      </c>
      <c r="IC264" s="47">
        <v>1900</v>
      </c>
      <c r="ID264">
        <v>9638</v>
      </c>
      <c r="IE264" s="47">
        <v>4800</v>
      </c>
      <c r="IF264">
        <v>9833</v>
      </c>
      <c r="IG264" s="47">
        <v>1549</v>
      </c>
      <c r="IH264" s="47">
        <v>11234</v>
      </c>
      <c r="II264"/>
      <c r="IJ264">
        <v>2318</v>
      </c>
      <c r="IK264">
        <v>285</v>
      </c>
      <c r="IL264">
        <v>4382</v>
      </c>
      <c r="IM264">
        <v>111216</v>
      </c>
      <c r="IN264">
        <v>0</v>
      </c>
      <c r="IO264">
        <v>0</v>
      </c>
      <c r="IP264">
        <v>0</v>
      </c>
      <c r="IQ264">
        <v>0</v>
      </c>
      <c r="IR264">
        <v>0</v>
      </c>
      <c r="IS264">
        <v>0</v>
      </c>
      <c r="IT264">
        <v>0</v>
      </c>
      <c r="IU264">
        <v>257391</v>
      </c>
      <c r="IV264">
        <v>0</v>
      </c>
      <c r="IW264">
        <v>100463</v>
      </c>
      <c r="IX264">
        <v>758193</v>
      </c>
      <c r="IY264">
        <v>1045689</v>
      </c>
      <c r="IZ264">
        <v>3885</v>
      </c>
      <c r="JA264">
        <v>0</v>
      </c>
      <c r="JB264">
        <v>111245</v>
      </c>
      <c r="JC264">
        <v>495506</v>
      </c>
      <c r="JD264">
        <v>109884</v>
      </c>
      <c r="JE264">
        <v>178944</v>
      </c>
      <c r="JF264">
        <v>26765</v>
      </c>
      <c r="JG264">
        <v>281952</v>
      </c>
      <c r="JH264"/>
      <c r="JI264">
        <v>78253</v>
      </c>
      <c r="JJ264">
        <v>17021</v>
      </c>
      <c r="JK264">
        <v>193577</v>
      </c>
      <c r="JL264">
        <v>3658768</v>
      </c>
      <c r="JM264">
        <v>0</v>
      </c>
      <c r="JN264">
        <v>0</v>
      </c>
      <c r="JO264">
        <v>0</v>
      </c>
      <c r="JP264">
        <v>0</v>
      </c>
      <c r="JQ264">
        <v>0</v>
      </c>
      <c r="JR264">
        <v>0</v>
      </c>
      <c r="JS264">
        <v>0</v>
      </c>
      <c r="JT264"/>
      <c r="JU264"/>
      <c r="JV264"/>
      <c r="JW264"/>
      <c r="JX264"/>
      <c r="JY264">
        <v>9638</v>
      </c>
      <c r="JZ264"/>
      <c r="KA264"/>
      <c r="KB264"/>
      <c r="KC264"/>
      <c r="KD264"/>
      <c r="KE264">
        <v>495506</v>
      </c>
      <c r="KF264">
        <v>135</v>
      </c>
      <c r="KG264">
        <v>165</v>
      </c>
      <c r="KH264">
        <v>131</v>
      </c>
      <c r="KI264">
        <v>97</v>
      </c>
      <c r="KJ264">
        <v>123</v>
      </c>
      <c r="KK264">
        <v>94</v>
      </c>
      <c r="KL264">
        <v>49</v>
      </c>
      <c r="KM264">
        <v>64</v>
      </c>
      <c r="KN264">
        <v>47</v>
      </c>
      <c r="KO264">
        <v>1</v>
      </c>
      <c r="KP264">
        <v>0</v>
      </c>
      <c r="KQ264">
        <v>0</v>
      </c>
      <c r="KR264">
        <v>1</v>
      </c>
      <c r="KS264">
        <v>0</v>
      </c>
      <c r="KT264">
        <v>0</v>
      </c>
      <c r="KU264">
        <v>1</v>
      </c>
      <c r="KV264">
        <v>0</v>
      </c>
      <c r="KW264">
        <v>0</v>
      </c>
      <c r="KX264">
        <v>0</v>
      </c>
      <c r="KY264">
        <v>0</v>
      </c>
      <c r="KZ264">
        <v>0</v>
      </c>
      <c r="LA264">
        <v>0</v>
      </c>
      <c r="LB264">
        <v>0</v>
      </c>
      <c r="LC264">
        <v>0</v>
      </c>
      <c r="LD264">
        <v>1</v>
      </c>
      <c r="LE264">
        <v>0</v>
      </c>
      <c r="LF264">
        <v>0</v>
      </c>
      <c r="LG264">
        <v>0</v>
      </c>
      <c r="LH264">
        <v>0</v>
      </c>
    </row>
    <row r="265" spans="1:320" s="34" customFormat="1" ht="15" customHeight="1" x14ac:dyDescent="0.25">
      <c r="A265" s="45">
        <v>206190229</v>
      </c>
      <c r="B265" s="45" t="s">
        <v>3297</v>
      </c>
      <c r="C265" s="46">
        <v>45292</v>
      </c>
      <c r="D265" s="46">
        <v>45657</v>
      </c>
      <c r="E265" s="47">
        <v>366</v>
      </c>
      <c r="F265" s="45" t="s">
        <v>883</v>
      </c>
      <c r="G265" s="45" t="s">
        <v>884</v>
      </c>
      <c r="H265" s="45" t="s">
        <v>1030</v>
      </c>
      <c r="I265" s="45" t="s">
        <v>886</v>
      </c>
      <c r="J265" s="45" t="s">
        <v>887</v>
      </c>
      <c r="K265" s="45" t="s">
        <v>1031</v>
      </c>
      <c r="L265" s="45" t="s">
        <v>2822</v>
      </c>
      <c r="M265" s="45" t="s">
        <v>3298</v>
      </c>
      <c r="N265" s="45" t="s">
        <v>3299</v>
      </c>
      <c r="O265" s="45" t="s">
        <v>1034</v>
      </c>
      <c r="P265" s="45" t="s">
        <v>3300</v>
      </c>
      <c r="Q265" s="45" t="s">
        <v>3301</v>
      </c>
      <c r="R265" t="s">
        <v>3302</v>
      </c>
      <c r="S265" s="45" t="s">
        <v>893</v>
      </c>
      <c r="T265"/>
      <c r="U265" s="47">
        <v>91</v>
      </c>
      <c r="V265" s="47">
        <v>91</v>
      </c>
      <c r="W265" s="47" t="s">
        <v>894</v>
      </c>
      <c r="X265" s="47">
        <v>33306</v>
      </c>
      <c r="Y265" s="47">
        <v>28952</v>
      </c>
      <c r="Z265" s="48">
        <v>181.8</v>
      </c>
      <c r="AA265" s="44">
        <v>392</v>
      </c>
      <c r="AB265" s="44">
        <v>470</v>
      </c>
      <c r="AC265" s="44">
        <v>8815</v>
      </c>
      <c r="AD265" s="44"/>
      <c r="AE265" s="44">
        <v>1348</v>
      </c>
      <c r="AF265" s="44">
        <v>15830</v>
      </c>
      <c r="AG265" s="44"/>
      <c r="AH265" s="47">
        <v>780</v>
      </c>
      <c r="AI265" s="47">
        <v>1023</v>
      </c>
      <c r="AJ265">
        <v>1156</v>
      </c>
      <c r="AK265" t="s">
        <v>895</v>
      </c>
      <c r="AL265">
        <v>28952</v>
      </c>
      <c r="AM265"/>
      <c r="AN265"/>
      <c r="AO265"/>
      <c r="AP265"/>
      <c r="AQ265"/>
      <c r="AR265" s="44"/>
      <c r="AS265" s="44"/>
      <c r="AT265" s="44"/>
      <c r="AU265" s="44">
        <v>8878502</v>
      </c>
      <c r="AV265" s="44">
        <v>3270107</v>
      </c>
      <c r="AW265" s="44">
        <v>-2067695</v>
      </c>
      <c r="AX265" s="44">
        <v>16982</v>
      </c>
      <c r="AY265" s="44">
        <v>14233286</v>
      </c>
      <c r="AZ265" s="21">
        <v>14659728</v>
      </c>
      <c r="BA265" s="21">
        <v>-426442</v>
      </c>
      <c r="BB265" s="44">
        <v>63534</v>
      </c>
      <c r="BC265" s="44"/>
      <c r="BD265" s="44"/>
      <c r="BE265" s="44">
        <v>-362908</v>
      </c>
      <c r="BF265" s="44">
        <v>2703233</v>
      </c>
      <c r="BG265" s="44"/>
      <c r="BH265" s="44">
        <v>413381</v>
      </c>
      <c r="BI265" s="21">
        <v>4854473</v>
      </c>
      <c r="BJ265" s="21"/>
      <c r="BK265" s="21">
        <v>239197</v>
      </c>
      <c r="BL265" s="21">
        <v>313716</v>
      </c>
      <c r="BM265" s="21">
        <v>354502</v>
      </c>
      <c r="BN265" s="21">
        <v>8878502</v>
      </c>
      <c r="BO265" s="21"/>
      <c r="BP265" s="21"/>
      <c r="BQ265" s="44"/>
      <c r="BR265" s="21"/>
      <c r="BS265" s="44"/>
      <c r="BT265" s="21"/>
      <c r="BU265" s="44"/>
      <c r="BV265" s="21"/>
      <c r="BW265" s="44">
        <v>3027769</v>
      </c>
      <c r="BX265" s="21"/>
      <c r="BY265" s="21"/>
      <c r="BZ265" s="21"/>
      <c r="CA265" s="44"/>
      <c r="CB265" s="44"/>
      <c r="CC265" s="44">
        <v>26571</v>
      </c>
      <c r="CD265" s="44"/>
      <c r="CE265" s="44"/>
      <c r="CF265" s="44"/>
      <c r="CG265" s="44">
        <v>214214</v>
      </c>
      <c r="CH265" s="44"/>
      <c r="CI265" s="21">
        <v>1193</v>
      </c>
      <c r="CJ265" s="44"/>
      <c r="CK265" s="21">
        <v>360</v>
      </c>
      <c r="CL265" s="44"/>
      <c r="CM265" s="44">
        <v>6215</v>
      </c>
      <c r="CN265" s="44">
        <v>31528</v>
      </c>
      <c r="CO265" s="44">
        <v>1295166</v>
      </c>
      <c r="CP265" s="44">
        <v>0</v>
      </c>
      <c r="CQ265" s="21">
        <v>1281020</v>
      </c>
      <c r="CR265" s="44">
        <v>107280</v>
      </c>
      <c r="CS265" s="44">
        <v>353295</v>
      </c>
      <c r="CT265" s="44">
        <v>108527</v>
      </c>
      <c r="CU265" s="44"/>
      <c r="CV265" s="44">
        <v>87076</v>
      </c>
      <c r="CW265" s="21"/>
      <c r="CX265" s="21"/>
      <c r="CY265" s="21"/>
      <c r="CZ265" s="21"/>
      <c r="DA265" s="21"/>
      <c r="DB265" s="21"/>
      <c r="DC265" s="21"/>
      <c r="DD265" s="21"/>
      <c r="DE265" s="44"/>
      <c r="DF265" s="21"/>
      <c r="DG265" s="44"/>
      <c r="DH265" s="21"/>
      <c r="DI265" s="44"/>
      <c r="DJ265" s="44"/>
      <c r="DK265" s="44"/>
      <c r="DL265" s="44"/>
      <c r="DM265" s="21"/>
      <c r="DN265" s="44"/>
      <c r="DO265" s="44"/>
      <c r="DP265" s="44"/>
      <c r="DQ265" s="44"/>
      <c r="DR265" s="44"/>
      <c r="DS265" s="44"/>
      <c r="DT265" s="44"/>
      <c r="DU265" s="44"/>
      <c r="DV265" s="44"/>
      <c r="DW265" s="44"/>
      <c r="DX265" s="44"/>
      <c r="DY265" s="44">
        <v>12158</v>
      </c>
      <c r="DZ265" s="44"/>
      <c r="EA265" s="44"/>
      <c r="EB265" s="21"/>
      <c r="EC265" s="44">
        <v>-2221076</v>
      </c>
      <c r="ED265" s="44"/>
      <c r="EE265" s="21"/>
      <c r="EF265" s="44"/>
      <c r="EG265" s="21">
        <v>6634</v>
      </c>
      <c r="EH265" s="44"/>
      <c r="EI265" s="21">
        <v>104483</v>
      </c>
      <c r="EJ265" s="44"/>
      <c r="EK265" s="44"/>
      <c r="EL265" s="21"/>
      <c r="EM265" s="44">
        <v>30393</v>
      </c>
      <c r="EN265" s="44"/>
      <c r="EO265" s="44">
        <v>-287</v>
      </c>
      <c r="EP265" s="21"/>
      <c r="EQ265" s="21"/>
      <c r="ER265" s="21"/>
      <c r="ES265" s="21"/>
      <c r="ET265" s="44"/>
      <c r="EU265" s="21"/>
      <c r="EV265" s="44"/>
      <c r="EW265" s="21"/>
      <c r="EX265" s="44"/>
      <c r="EY265" s="44"/>
      <c r="EZ265" s="21"/>
      <c r="FA265" s="21"/>
      <c r="FB265" s="44"/>
      <c r="FC265" s="44"/>
      <c r="FD265" s="21"/>
      <c r="FE265" s="112"/>
      <c r="FF265" s="44"/>
      <c r="FG265" s="44">
        <v>5527560</v>
      </c>
      <c r="FH265" s="44">
        <v>1243711</v>
      </c>
      <c r="FI265" s="44">
        <v>7888457</v>
      </c>
      <c r="FJ265" s="44">
        <v>219270</v>
      </c>
      <c r="FK265" s="44">
        <v>4957588</v>
      </c>
      <c r="FL265" s="44"/>
      <c r="FM265" s="44"/>
      <c r="FN265" s="44"/>
      <c r="FO265" s="44"/>
      <c r="FP265" s="44"/>
      <c r="FQ265" s="44"/>
      <c r="FR265" s="44"/>
      <c r="FS265" s="44"/>
      <c r="FT265" s="44">
        <v>2735</v>
      </c>
      <c r="FU265" s="44">
        <v>19594</v>
      </c>
      <c r="FV265" s="21">
        <v>444385</v>
      </c>
      <c r="FW265" s="44"/>
      <c r="FX265" s="44">
        <v>415413</v>
      </c>
      <c r="FY265" s="44">
        <v>114561</v>
      </c>
      <c r="FZ265" s="44">
        <v>250014</v>
      </c>
      <c r="GA265" s="44">
        <v>62913</v>
      </c>
      <c r="GB265" s="44"/>
      <c r="GC265" s="44">
        <v>79453</v>
      </c>
      <c r="GD265" s="44">
        <v>341466</v>
      </c>
      <c r="GE265" s="44">
        <v>328657</v>
      </c>
      <c r="GF265" s="44">
        <v>216881</v>
      </c>
      <c r="GG265" s="44">
        <v>852765</v>
      </c>
      <c r="GH265" s="44">
        <v>127247</v>
      </c>
      <c r="GI265" s="44">
        <v>152076</v>
      </c>
      <c r="GJ265" s="44">
        <v>191794</v>
      </c>
      <c r="GK265" s="44">
        <v>4531741</v>
      </c>
      <c r="GL265" s="44">
        <v>77396</v>
      </c>
      <c r="GM265" s="44">
        <v>1150490</v>
      </c>
      <c r="GN265" s="44">
        <v>15589</v>
      </c>
      <c r="GO265" s="44">
        <v>6213</v>
      </c>
      <c r="GP265" s="44">
        <v>103912</v>
      </c>
      <c r="GQ265" s="44">
        <v>75000</v>
      </c>
      <c r="GR265" s="44">
        <v>141845</v>
      </c>
      <c r="GS265" s="44">
        <v>2969863</v>
      </c>
      <c r="GT265" s="44"/>
      <c r="GU265" s="21">
        <v>532705</v>
      </c>
      <c r="GV265" s="44"/>
      <c r="GW265" s="44">
        <v>6086715</v>
      </c>
      <c r="GX265" s="44"/>
      <c r="GY265" s="44">
        <v>9589283</v>
      </c>
      <c r="GZ265" s="44">
        <v>4390909</v>
      </c>
      <c r="HA265" s="44"/>
      <c r="HB265" s="44">
        <v>385886</v>
      </c>
      <c r="HC265" s="44">
        <v>4812488</v>
      </c>
      <c r="HD265" s="44">
        <v>9589283</v>
      </c>
      <c r="HE265" s="21">
        <v>789015</v>
      </c>
      <c r="HF265" s="21">
        <v>6086715</v>
      </c>
      <c r="HG265" s="21"/>
      <c r="HH265" s="21">
        <v>385886</v>
      </c>
      <c r="HI265" s="21">
        <v>0</v>
      </c>
      <c r="HJ265" s="44"/>
      <c r="HK265" s="21">
        <v>1556859</v>
      </c>
      <c r="HL265" s="21">
        <v>410283</v>
      </c>
      <c r="HM265" s="21">
        <v>1967142</v>
      </c>
      <c r="HN265" s="21">
        <v>-1434437</v>
      </c>
      <c r="HO265" s="21"/>
      <c r="HP265" s="44"/>
      <c r="HQ265" s="47"/>
      <c r="HR265" s="47">
        <v>385886</v>
      </c>
      <c r="HS265" s="47"/>
      <c r="HT265" s="47" t="s">
        <v>2419</v>
      </c>
      <c r="HU265" s="47">
        <v>702545.44000000006</v>
      </c>
      <c r="HV265" s="47">
        <v>1773</v>
      </c>
      <c r="HW265" s="47">
        <v>0</v>
      </c>
      <c r="HX265" s="47">
        <v>7690</v>
      </c>
      <c r="HY265" s="47">
        <v>28422</v>
      </c>
      <c r="HZ265" s="47">
        <v>70353</v>
      </c>
      <c r="IA265" s="47">
        <v>0</v>
      </c>
      <c r="IB265" s="47">
        <v>0</v>
      </c>
      <c r="IC265" s="47">
        <v>5461</v>
      </c>
      <c r="ID265"/>
      <c r="IE265" s="47">
        <v>1893</v>
      </c>
      <c r="IF265">
        <v>12940</v>
      </c>
      <c r="IG265" s="47"/>
      <c r="IH265" s="47">
        <v>22803</v>
      </c>
      <c r="II265">
        <v>1998</v>
      </c>
      <c r="IJ265">
        <v>5324</v>
      </c>
      <c r="IK265">
        <v>4233</v>
      </c>
      <c r="IL265">
        <v>21304</v>
      </c>
      <c r="IM265">
        <v>184194</v>
      </c>
      <c r="IN265">
        <v>0</v>
      </c>
      <c r="IO265">
        <v>0</v>
      </c>
      <c r="IP265">
        <v>764</v>
      </c>
      <c r="IQ265">
        <v>2482</v>
      </c>
      <c r="IR265">
        <v>0</v>
      </c>
      <c r="IS265">
        <v>0</v>
      </c>
      <c r="IT265">
        <v>3246</v>
      </c>
      <c r="IU265">
        <v>153935</v>
      </c>
      <c r="IV265">
        <v>0</v>
      </c>
      <c r="IW265">
        <v>454685</v>
      </c>
      <c r="IX265">
        <v>1169224</v>
      </c>
      <c r="IY265">
        <v>1586926</v>
      </c>
      <c r="IZ265">
        <v>0</v>
      </c>
      <c r="JA265">
        <v>0</v>
      </c>
      <c r="JB265">
        <v>294782</v>
      </c>
      <c r="JC265"/>
      <c r="JD265">
        <v>73012</v>
      </c>
      <c r="JE265">
        <v>238281</v>
      </c>
      <c r="JF265"/>
      <c r="JG265">
        <v>486254</v>
      </c>
      <c r="JH265">
        <v>103149</v>
      </c>
      <c r="JI265">
        <v>111892</v>
      </c>
      <c r="JJ265">
        <v>160777</v>
      </c>
      <c r="JK265">
        <v>694643</v>
      </c>
      <c r="JL265">
        <v>5527560</v>
      </c>
      <c r="JM265">
        <v>0</v>
      </c>
      <c r="JN265">
        <v>0</v>
      </c>
      <c r="JO265">
        <v>22916</v>
      </c>
      <c r="JP265">
        <v>49638</v>
      </c>
      <c r="JQ265">
        <v>0</v>
      </c>
      <c r="JR265">
        <v>0</v>
      </c>
      <c r="JS265">
        <v>72554</v>
      </c>
      <c r="JT265"/>
      <c r="JU265"/>
      <c r="JV265"/>
      <c r="JW265"/>
      <c r="JX265"/>
      <c r="JY265"/>
      <c r="JZ265"/>
      <c r="KA265"/>
      <c r="KB265"/>
      <c r="KC265"/>
      <c r="KD265"/>
      <c r="KE265"/>
      <c r="KF265">
        <v>143</v>
      </c>
      <c r="KG265">
        <v>289</v>
      </c>
      <c r="KH265">
        <v>58</v>
      </c>
      <c r="KI265">
        <v>87</v>
      </c>
      <c r="KJ265">
        <v>204</v>
      </c>
      <c r="KK265">
        <v>37</v>
      </c>
      <c r="KL265">
        <v>58</v>
      </c>
      <c r="KM265">
        <v>149</v>
      </c>
      <c r="KN265">
        <v>24</v>
      </c>
      <c r="KO265">
        <v>1</v>
      </c>
      <c r="KP265">
        <v>0</v>
      </c>
      <c r="KQ265">
        <v>0</v>
      </c>
      <c r="KR265">
        <v>0</v>
      </c>
      <c r="KS265">
        <v>1</v>
      </c>
      <c r="KT265">
        <v>0</v>
      </c>
      <c r="KU265">
        <v>1</v>
      </c>
      <c r="KV265">
        <v>0</v>
      </c>
      <c r="KW265">
        <v>0</v>
      </c>
      <c r="KX265">
        <v>0</v>
      </c>
      <c r="KY265">
        <v>0</v>
      </c>
      <c r="KZ265">
        <v>0</v>
      </c>
      <c r="LA265">
        <v>0</v>
      </c>
      <c r="LB265">
        <v>0</v>
      </c>
      <c r="LC265">
        <v>0</v>
      </c>
      <c r="LD265">
        <v>1</v>
      </c>
      <c r="LE265">
        <v>0</v>
      </c>
      <c r="LF265">
        <v>0</v>
      </c>
      <c r="LG265">
        <v>0</v>
      </c>
      <c r="LH265">
        <v>0</v>
      </c>
    </row>
    <row r="266" spans="1:320" s="34" customFormat="1" ht="15" customHeight="1" x14ac:dyDescent="0.25">
      <c r="A266" s="45">
        <v>206190231</v>
      </c>
      <c r="B266" s="45" t="s">
        <v>3303</v>
      </c>
      <c r="C266" s="46">
        <v>45292</v>
      </c>
      <c r="D266" s="46">
        <v>45657</v>
      </c>
      <c r="E266" s="47">
        <v>366</v>
      </c>
      <c r="F266" s="45" t="s">
        <v>883</v>
      </c>
      <c r="G266" s="45" t="s">
        <v>884</v>
      </c>
      <c r="H266" s="45" t="s">
        <v>1030</v>
      </c>
      <c r="I266" s="45" t="s">
        <v>886</v>
      </c>
      <c r="J266" s="45" t="s">
        <v>887</v>
      </c>
      <c r="K266" s="45" t="s">
        <v>1031</v>
      </c>
      <c r="L266" s="45" t="s">
        <v>2867</v>
      </c>
      <c r="M266" s="45" t="s">
        <v>3304</v>
      </c>
      <c r="N266" s="45" t="s">
        <v>3305</v>
      </c>
      <c r="O266" s="45" t="s">
        <v>1050</v>
      </c>
      <c r="P266" s="45" t="s">
        <v>3306</v>
      </c>
      <c r="Q266" s="45" t="s">
        <v>3307</v>
      </c>
      <c r="R266" t="s">
        <v>3308</v>
      </c>
      <c r="S266" s="45" t="s">
        <v>893</v>
      </c>
      <c r="T266"/>
      <c r="U266" s="47">
        <v>94</v>
      </c>
      <c r="V266" s="47">
        <v>94</v>
      </c>
      <c r="W266" s="47" t="s">
        <v>894</v>
      </c>
      <c r="X266" s="47">
        <v>34404</v>
      </c>
      <c r="Y266" s="47">
        <v>27820</v>
      </c>
      <c r="Z266" s="48">
        <v>186.14</v>
      </c>
      <c r="AA266" s="44">
        <v>248</v>
      </c>
      <c r="AB266" s="44">
        <v>242</v>
      </c>
      <c r="AC266" s="44">
        <v>2593</v>
      </c>
      <c r="AD266" s="44"/>
      <c r="AE266" s="44">
        <v>1093</v>
      </c>
      <c r="AF266" s="44">
        <v>19236</v>
      </c>
      <c r="AG266" s="44"/>
      <c r="AH266" s="47">
        <v>2587</v>
      </c>
      <c r="AI266" s="47">
        <v>1141</v>
      </c>
      <c r="AJ266">
        <v>1170</v>
      </c>
      <c r="AK266" t="s">
        <v>895</v>
      </c>
      <c r="AL266">
        <v>27820</v>
      </c>
      <c r="AM266"/>
      <c r="AN266"/>
      <c r="AO266"/>
      <c r="AP266"/>
      <c r="AQ266"/>
      <c r="AR266" s="44"/>
      <c r="AS266" s="44"/>
      <c r="AT266" s="44"/>
      <c r="AU266" s="44">
        <v>9566668</v>
      </c>
      <c r="AV266" s="44">
        <v>2955597</v>
      </c>
      <c r="AW266" s="44">
        <v>1268681</v>
      </c>
      <c r="AX266" s="44"/>
      <c r="AY266" s="44">
        <v>11253584</v>
      </c>
      <c r="AZ266" s="21">
        <v>10469516</v>
      </c>
      <c r="BA266" s="21">
        <v>784068</v>
      </c>
      <c r="BB266" s="44">
        <v>253267</v>
      </c>
      <c r="BC266" s="44">
        <v>13404</v>
      </c>
      <c r="BD266" s="44"/>
      <c r="BE266" s="44">
        <v>1023931</v>
      </c>
      <c r="BF266" s="44">
        <v>985739</v>
      </c>
      <c r="BG266" s="44"/>
      <c r="BH266" s="44">
        <v>434283</v>
      </c>
      <c r="BI266" s="21">
        <v>6342414</v>
      </c>
      <c r="BJ266" s="21"/>
      <c r="BK266" s="21">
        <v>986840</v>
      </c>
      <c r="BL266" s="21">
        <v>433120</v>
      </c>
      <c r="BM266" s="21">
        <v>384272</v>
      </c>
      <c r="BN266" s="21">
        <v>9566668</v>
      </c>
      <c r="BO266" s="21"/>
      <c r="BP266" s="21"/>
      <c r="BQ266" s="44"/>
      <c r="BR266" s="21"/>
      <c r="BS266" s="44"/>
      <c r="BT266" s="21"/>
      <c r="BU266" s="44"/>
      <c r="BV266" s="21"/>
      <c r="BW266" s="44">
        <v>1618160</v>
      </c>
      <c r="BX266" s="21"/>
      <c r="BY266" s="21"/>
      <c r="BZ266" s="21"/>
      <c r="CA266" s="44">
        <v>1744</v>
      </c>
      <c r="CB266" s="44"/>
      <c r="CC266" s="44"/>
      <c r="CD266" s="44"/>
      <c r="CE266" s="44"/>
      <c r="CF266" s="44"/>
      <c r="CG266" s="44">
        <v>197165</v>
      </c>
      <c r="CH266" s="44"/>
      <c r="CI266" s="21"/>
      <c r="CJ266" s="44"/>
      <c r="CK266" s="21">
        <v>1138528</v>
      </c>
      <c r="CL266" s="44"/>
      <c r="CM266" s="44">
        <v>17091</v>
      </c>
      <c r="CN266" s="44">
        <v>395</v>
      </c>
      <c r="CO266" s="44">
        <v>1173043</v>
      </c>
      <c r="CP266" s="44">
        <v>0</v>
      </c>
      <c r="CQ266" s="21">
        <v>1162308</v>
      </c>
      <c r="CR266" s="44">
        <v>157018</v>
      </c>
      <c r="CS266" s="44">
        <v>283486</v>
      </c>
      <c r="CT266" s="44">
        <v>90427</v>
      </c>
      <c r="CU266" s="44"/>
      <c r="CV266" s="44">
        <v>71829</v>
      </c>
      <c r="CW266" s="21"/>
      <c r="CX266" s="21"/>
      <c r="CY266" s="21"/>
      <c r="CZ266" s="21"/>
      <c r="DA266" s="21"/>
      <c r="DB266" s="21"/>
      <c r="DC266" s="21"/>
      <c r="DD266" s="21"/>
      <c r="DE266" s="44"/>
      <c r="DF266" s="21"/>
      <c r="DG266" s="44"/>
      <c r="DH266" s="21"/>
      <c r="DI266" s="44"/>
      <c r="DJ266" s="44"/>
      <c r="DK266" s="44"/>
      <c r="DL266" s="44"/>
      <c r="DM266" s="21"/>
      <c r="DN266" s="44"/>
      <c r="DO266" s="44"/>
      <c r="DP266" s="44"/>
      <c r="DQ266" s="44"/>
      <c r="DR266" s="44"/>
      <c r="DS266" s="44"/>
      <c r="DT266" s="44"/>
      <c r="DU266" s="44"/>
      <c r="DV266" s="44"/>
      <c r="DW266" s="44"/>
      <c r="DX266" s="44"/>
      <c r="DY266" s="44"/>
      <c r="DZ266" s="44"/>
      <c r="EA266" s="44"/>
      <c r="EB266" s="21"/>
      <c r="EC266" s="44">
        <v>197417</v>
      </c>
      <c r="ED266" s="44"/>
      <c r="EE266" s="21"/>
      <c r="EF266" s="44"/>
      <c r="EG266" s="21">
        <v>-375165</v>
      </c>
      <c r="EH266" s="44"/>
      <c r="EI266" s="21">
        <v>517438</v>
      </c>
      <c r="EJ266" s="44"/>
      <c r="EK266" s="44"/>
      <c r="EL266" s="21"/>
      <c r="EM266" s="44">
        <v>901616</v>
      </c>
      <c r="EN266" s="44"/>
      <c r="EO266" s="44">
        <v>27375</v>
      </c>
      <c r="EP266" s="21"/>
      <c r="EQ266" s="21"/>
      <c r="ER266" s="21"/>
      <c r="ES266" s="21"/>
      <c r="ET266" s="44"/>
      <c r="EU266" s="21"/>
      <c r="EV266" s="44"/>
      <c r="EW266" s="21"/>
      <c r="EX266" s="44"/>
      <c r="EY266" s="44"/>
      <c r="EZ266" s="21"/>
      <c r="FA266" s="21"/>
      <c r="FB266" s="44"/>
      <c r="FC266" s="44"/>
      <c r="FD266" s="21"/>
      <c r="FE266" s="112"/>
      <c r="FF266" s="44"/>
      <c r="FG266" s="44">
        <v>4955020</v>
      </c>
      <c r="FH266" s="44">
        <v>1291996</v>
      </c>
      <c r="FI266" s="44">
        <v>4222500</v>
      </c>
      <c r="FJ266" s="44">
        <v>283746</v>
      </c>
      <c r="FK266" s="44">
        <v>4825580</v>
      </c>
      <c r="FL266" s="44"/>
      <c r="FM266" s="44"/>
      <c r="FN266" s="44"/>
      <c r="FO266" s="44"/>
      <c r="FP266" s="44"/>
      <c r="FQ266" s="44"/>
      <c r="FR266" s="44"/>
      <c r="FS266" s="44"/>
      <c r="FT266" s="44">
        <v>24652</v>
      </c>
      <c r="FU266" s="44">
        <v>2855</v>
      </c>
      <c r="FV266" s="21">
        <v>269014</v>
      </c>
      <c r="FW266" s="44"/>
      <c r="FX266" s="44">
        <v>251691</v>
      </c>
      <c r="FY266" s="44">
        <v>45557</v>
      </c>
      <c r="FZ266" s="44">
        <v>180051</v>
      </c>
      <c r="GA266" s="44">
        <v>46057</v>
      </c>
      <c r="GB266" s="44"/>
      <c r="GC266" s="44">
        <v>59472</v>
      </c>
      <c r="GD266" s="44">
        <v>353311</v>
      </c>
      <c r="GE266" s="44">
        <v>289105</v>
      </c>
      <c r="GF266" s="44">
        <v>128076</v>
      </c>
      <c r="GG266" s="44">
        <v>853429</v>
      </c>
      <c r="GH266" s="44">
        <v>95017</v>
      </c>
      <c r="GI266" s="44">
        <v>166770</v>
      </c>
      <c r="GJ266" s="44">
        <v>106931</v>
      </c>
      <c r="GK266" s="44">
        <v>2541723</v>
      </c>
      <c r="GL266" s="44">
        <v>123546</v>
      </c>
      <c r="GM266" s="44">
        <v>8767</v>
      </c>
      <c r="GN266" s="44">
        <v>79642</v>
      </c>
      <c r="GO266" s="44"/>
      <c r="GP266" s="44"/>
      <c r="GQ266" s="44">
        <v>4699</v>
      </c>
      <c r="GR266" s="44">
        <v>13571</v>
      </c>
      <c r="GS266" s="44">
        <v>1825352</v>
      </c>
      <c r="GT266" s="44"/>
      <c r="GU266" s="21">
        <v>915845</v>
      </c>
      <c r="GV266" s="44">
        <v>205305</v>
      </c>
      <c r="GW266" s="44"/>
      <c r="GX266" s="44"/>
      <c r="GY266" s="44">
        <v>2946502</v>
      </c>
      <c r="GZ266" s="44">
        <v>931147</v>
      </c>
      <c r="HA266" s="44"/>
      <c r="HB266" s="44">
        <v>14288</v>
      </c>
      <c r="HC266" s="44">
        <v>2001067</v>
      </c>
      <c r="HD266" s="44">
        <v>2946502</v>
      </c>
      <c r="HE266" s="21">
        <v>318000</v>
      </c>
      <c r="HF266" s="21"/>
      <c r="HG266" s="21">
        <v>16272</v>
      </c>
      <c r="HH266" s="21"/>
      <c r="HI266" s="21">
        <v>503391</v>
      </c>
      <c r="HJ266" s="44">
        <v>2517581</v>
      </c>
      <c r="HK266" s="21"/>
      <c r="HL266" s="21">
        <v>1550571</v>
      </c>
      <c r="HM266" s="21">
        <v>4571543</v>
      </c>
      <c r="HN266" s="21">
        <v>-3655698</v>
      </c>
      <c r="HO266" s="21"/>
      <c r="HP266" s="44"/>
      <c r="HQ266" s="47"/>
      <c r="HR266" s="47">
        <v>14288</v>
      </c>
      <c r="HS266" s="47"/>
      <c r="HT266" s="47" t="s">
        <v>3309</v>
      </c>
      <c r="HU266" s="47">
        <v>325901.44999999995</v>
      </c>
      <c r="HV266" s="47">
        <v>2024</v>
      </c>
      <c r="HW266" s="47">
        <v>0</v>
      </c>
      <c r="HX266" s="47">
        <v>8674</v>
      </c>
      <c r="HY266" s="47">
        <v>27209</v>
      </c>
      <c r="HZ266" s="47">
        <v>71188</v>
      </c>
      <c r="IA266" s="47">
        <v>0</v>
      </c>
      <c r="IB266" s="47">
        <v>0</v>
      </c>
      <c r="IC266" s="47">
        <v>0</v>
      </c>
      <c r="ID266"/>
      <c r="IE266" s="47"/>
      <c r="IF266"/>
      <c r="IG266" s="47"/>
      <c r="IH266" s="47">
        <v>20212</v>
      </c>
      <c r="II266">
        <v>1918</v>
      </c>
      <c r="IJ266">
        <v>5060</v>
      </c>
      <c r="IK266">
        <v>1835</v>
      </c>
      <c r="IL266">
        <v>20471</v>
      </c>
      <c r="IM266">
        <v>158591</v>
      </c>
      <c r="IN266">
        <v>0</v>
      </c>
      <c r="IO266">
        <v>0</v>
      </c>
      <c r="IP266">
        <v>223</v>
      </c>
      <c r="IQ266">
        <v>2822</v>
      </c>
      <c r="IR266">
        <v>0</v>
      </c>
      <c r="IS266">
        <v>0</v>
      </c>
      <c r="IT266">
        <v>3045</v>
      </c>
      <c r="IU266">
        <v>178298</v>
      </c>
      <c r="IV266">
        <v>0</v>
      </c>
      <c r="IW266">
        <v>446175</v>
      </c>
      <c r="IX266">
        <v>1117446</v>
      </c>
      <c r="IY266">
        <v>1782473</v>
      </c>
      <c r="IZ266">
        <v>0</v>
      </c>
      <c r="JA266">
        <v>0</v>
      </c>
      <c r="JB266">
        <v>0</v>
      </c>
      <c r="JC266"/>
      <c r="JD266"/>
      <c r="JE266"/>
      <c r="JF266"/>
      <c r="JG266">
        <v>442206</v>
      </c>
      <c r="JH266">
        <v>66603</v>
      </c>
      <c r="JI266">
        <v>118155</v>
      </c>
      <c r="JJ266">
        <v>76673</v>
      </c>
      <c r="JK266">
        <v>726991</v>
      </c>
      <c r="JL266">
        <v>4955020</v>
      </c>
      <c r="JM266">
        <v>0</v>
      </c>
      <c r="JN266">
        <v>0</v>
      </c>
      <c r="JO266">
        <v>13435</v>
      </c>
      <c r="JP266">
        <v>102441</v>
      </c>
      <c r="JQ266">
        <v>0</v>
      </c>
      <c r="JR266">
        <v>0</v>
      </c>
      <c r="JS266">
        <v>115876</v>
      </c>
      <c r="JT266"/>
      <c r="JU266"/>
      <c r="JV266"/>
      <c r="JW266"/>
      <c r="JX266"/>
      <c r="JY266"/>
      <c r="JZ266"/>
      <c r="KA266"/>
      <c r="KB266"/>
      <c r="KC266"/>
      <c r="KD266"/>
      <c r="KE266"/>
      <c r="KF266">
        <v>170</v>
      </c>
      <c r="KG266">
        <v>266</v>
      </c>
      <c r="KH266">
        <v>63</v>
      </c>
      <c r="KI266">
        <v>117</v>
      </c>
      <c r="KJ266">
        <v>178</v>
      </c>
      <c r="KK266">
        <v>48</v>
      </c>
      <c r="KL266">
        <v>79</v>
      </c>
      <c r="KM266">
        <v>118</v>
      </c>
      <c r="KN266">
        <v>30</v>
      </c>
      <c r="KO266">
        <v>1</v>
      </c>
      <c r="KP266">
        <v>0</v>
      </c>
      <c r="KQ266">
        <v>0</v>
      </c>
      <c r="KR266">
        <v>0</v>
      </c>
      <c r="KS266">
        <v>1</v>
      </c>
      <c r="KT266">
        <v>0</v>
      </c>
      <c r="KU266">
        <v>1</v>
      </c>
      <c r="KV266">
        <v>0</v>
      </c>
      <c r="KW266">
        <v>0</v>
      </c>
      <c r="KX266">
        <v>0</v>
      </c>
      <c r="KY266">
        <v>0</v>
      </c>
      <c r="KZ266">
        <v>0</v>
      </c>
      <c r="LA266">
        <v>0</v>
      </c>
      <c r="LB266">
        <v>0</v>
      </c>
      <c r="LC266">
        <v>0</v>
      </c>
      <c r="LD266">
        <v>1</v>
      </c>
      <c r="LE266">
        <v>0</v>
      </c>
      <c r="LF266">
        <v>0</v>
      </c>
      <c r="LG266">
        <v>0</v>
      </c>
      <c r="LH266">
        <v>0</v>
      </c>
    </row>
    <row r="267" spans="1:320" s="34" customFormat="1" ht="15" customHeight="1" x14ac:dyDescent="0.25">
      <c r="A267" s="45">
        <v>206190233</v>
      </c>
      <c r="B267" s="45" t="s">
        <v>3310</v>
      </c>
      <c r="C267" s="46">
        <v>45292</v>
      </c>
      <c r="D267" s="46">
        <v>45657</v>
      </c>
      <c r="E267" s="47">
        <v>366</v>
      </c>
      <c r="F267" s="45" t="s">
        <v>883</v>
      </c>
      <c r="G267" s="45" t="s">
        <v>884</v>
      </c>
      <c r="H267" s="45" t="s">
        <v>1030</v>
      </c>
      <c r="I267" s="45" t="s">
        <v>886</v>
      </c>
      <c r="J267" s="45" t="s">
        <v>887</v>
      </c>
      <c r="K267" s="45" t="s">
        <v>1031</v>
      </c>
      <c r="L267" s="45" t="s">
        <v>2747</v>
      </c>
      <c r="M267" s="45" t="s">
        <v>3311</v>
      </c>
      <c r="N267" s="45" t="s">
        <v>3312</v>
      </c>
      <c r="O267" s="45" t="s">
        <v>3075</v>
      </c>
      <c r="P267" s="45" t="s">
        <v>3313</v>
      </c>
      <c r="Q267" s="45" t="s">
        <v>3314</v>
      </c>
      <c r="R267" t="s">
        <v>3315</v>
      </c>
      <c r="S267" s="45" t="s">
        <v>893</v>
      </c>
      <c r="T267"/>
      <c r="U267" s="47">
        <v>59</v>
      </c>
      <c r="V267" s="47">
        <v>59</v>
      </c>
      <c r="W267" s="47" t="s">
        <v>1728</v>
      </c>
      <c r="X267" s="47">
        <v>21594</v>
      </c>
      <c r="Y267" s="47">
        <v>20815</v>
      </c>
      <c r="Z267" s="48">
        <v>221.88</v>
      </c>
      <c r="AA267" s="44">
        <v>216</v>
      </c>
      <c r="AB267" s="44">
        <v>256</v>
      </c>
      <c r="AC267" s="44">
        <v>7794</v>
      </c>
      <c r="AD267" s="44">
        <v>588</v>
      </c>
      <c r="AE267" s="44">
        <v>443</v>
      </c>
      <c r="AF267" s="44">
        <v>10531</v>
      </c>
      <c r="AG267" s="44"/>
      <c r="AH267" s="47">
        <v>102</v>
      </c>
      <c r="AI267" s="47">
        <v>406</v>
      </c>
      <c r="AJ267">
        <v>951</v>
      </c>
      <c r="AK267" t="s">
        <v>895</v>
      </c>
      <c r="AL267">
        <v>20815</v>
      </c>
      <c r="AM267"/>
      <c r="AN267"/>
      <c r="AO267"/>
      <c r="AP267"/>
      <c r="AQ267"/>
      <c r="AR267" s="44"/>
      <c r="AS267" s="44"/>
      <c r="AT267" s="44"/>
      <c r="AU267" s="44">
        <v>8846375</v>
      </c>
      <c r="AV267" s="44">
        <v>8495514</v>
      </c>
      <c r="AW267" s="44">
        <v>5520274</v>
      </c>
      <c r="AX267" s="44">
        <v>21470</v>
      </c>
      <c r="AY267" s="44">
        <v>11843085</v>
      </c>
      <c r="AZ267" s="21">
        <v>9364472</v>
      </c>
      <c r="BA267" s="21">
        <v>2478613</v>
      </c>
      <c r="BB267" s="44">
        <v>689178</v>
      </c>
      <c r="BC267" s="44"/>
      <c r="BD267" s="44"/>
      <c r="BE267" s="44">
        <v>3167791</v>
      </c>
      <c r="BF267" s="44">
        <v>3312450</v>
      </c>
      <c r="BG267" s="44">
        <v>249900</v>
      </c>
      <c r="BH267" s="44">
        <v>188275</v>
      </c>
      <c r="BI267" s="21">
        <v>4475675</v>
      </c>
      <c r="BJ267" s="21"/>
      <c r="BK267" s="21">
        <v>43350</v>
      </c>
      <c r="BL267" s="21">
        <v>172550</v>
      </c>
      <c r="BM267" s="21">
        <v>404175</v>
      </c>
      <c r="BN267" s="21">
        <v>8846375</v>
      </c>
      <c r="BO267" s="21"/>
      <c r="BP267" s="21"/>
      <c r="BQ267" s="44"/>
      <c r="BR267" s="21"/>
      <c r="BS267" s="44"/>
      <c r="BT267" s="21"/>
      <c r="BU267" s="44"/>
      <c r="BV267" s="21"/>
      <c r="BW267" s="44">
        <v>7876046</v>
      </c>
      <c r="BX267" s="21"/>
      <c r="BY267" s="21">
        <v>618250</v>
      </c>
      <c r="BZ267" s="21"/>
      <c r="CA267" s="44">
        <v>1000</v>
      </c>
      <c r="CB267" s="44"/>
      <c r="CC267" s="44">
        <v>218</v>
      </c>
      <c r="CD267" s="44"/>
      <c r="CE267" s="44"/>
      <c r="CF267" s="44"/>
      <c r="CG267" s="44"/>
      <c r="CH267" s="44"/>
      <c r="CI267" s="21"/>
      <c r="CJ267" s="44"/>
      <c r="CK267" s="21"/>
      <c r="CL267" s="44"/>
      <c r="CM267" s="44">
        <v>0</v>
      </c>
      <c r="CN267" s="44">
        <v>0</v>
      </c>
      <c r="CO267" s="44">
        <v>3524250</v>
      </c>
      <c r="CP267" s="44">
        <v>0</v>
      </c>
      <c r="CQ267" s="21">
        <v>3837750</v>
      </c>
      <c r="CR267" s="44">
        <v>757650</v>
      </c>
      <c r="CS267" s="44">
        <v>332990</v>
      </c>
      <c r="CT267" s="44">
        <v>20616</v>
      </c>
      <c r="CU267" s="44"/>
      <c r="CV267" s="44">
        <v>22258</v>
      </c>
      <c r="CW267" s="21"/>
      <c r="CX267" s="21"/>
      <c r="CY267" s="21"/>
      <c r="CZ267" s="21"/>
      <c r="DA267" s="21"/>
      <c r="DB267" s="21"/>
      <c r="DC267" s="21"/>
      <c r="DD267" s="21"/>
      <c r="DE267" s="44"/>
      <c r="DF267" s="21"/>
      <c r="DG267" s="44"/>
      <c r="DH267" s="21"/>
      <c r="DI267" s="44"/>
      <c r="DJ267" s="44"/>
      <c r="DK267" s="44"/>
      <c r="DL267" s="44"/>
      <c r="DM267" s="21"/>
      <c r="DN267" s="44"/>
      <c r="DO267" s="44"/>
      <c r="DP267" s="44"/>
      <c r="DQ267" s="44"/>
      <c r="DR267" s="44"/>
      <c r="DS267" s="44"/>
      <c r="DT267" s="44"/>
      <c r="DU267" s="44"/>
      <c r="DV267" s="44"/>
      <c r="DW267" s="44"/>
      <c r="DX267" s="44"/>
      <c r="DY267" s="44">
        <v>12856</v>
      </c>
      <c r="DZ267" s="44"/>
      <c r="EA267" s="44"/>
      <c r="EB267" s="21"/>
      <c r="EC267" s="44">
        <v>3849893</v>
      </c>
      <c r="ED267" s="44"/>
      <c r="EE267" s="21">
        <v>396953</v>
      </c>
      <c r="EF267" s="44"/>
      <c r="EG267" s="21">
        <v>57272</v>
      </c>
      <c r="EH267" s="44"/>
      <c r="EI267" s="21">
        <v>1079735</v>
      </c>
      <c r="EJ267" s="44"/>
      <c r="EK267" s="44"/>
      <c r="EL267" s="21"/>
      <c r="EM267" s="44"/>
      <c r="EN267" s="44"/>
      <c r="EO267" s="44">
        <v>123565</v>
      </c>
      <c r="EP267" s="21"/>
      <c r="EQ267" s="21"/>
      <c r="ER267" s="21"/>
      <c r="ES267" s="21"/>
      <c r="ET267" s="44"/>
      <c r="EU267" s="21"/>
      <c r="EV267" s="44"/>
      <c r="EW267" s="21"/>
      <c r="EX267" s="44"/>
      <c r="EY267" s="44"/>
      <c r="EZ267" s="21"/>
      <c r="FA267" s="21"/>
      <c r="FB267" s="44"/>
      <c r="FC267" s="44"/>
      <c r="FD267" s="21"/>
      <c r="FE267" s="112"/>
      <c r="FF267" s="44"/>
      <c r="FG267" s="44">
        <v>4720559</v>
      </c>
      <c r="FH267" s="44">
        <v>1060975</v>
      </c>
      <c r="FI267" s="44">
        <v>3582938</v>
      </c>
      <c r="FJ267" s="44">
        <v>32067</v>
      </c>
      <c r="FK267" s="44">
        <v>3458658</v>
      </c>
      <c r="FL267" s="44"/>
      <c r="FM267" s="44"/>
      <c r="FN267" s="44"/>
      <c r="FO267" s="44"/>
      <c r="FP267" s="44"/>
      <c r="FQ267" s="44"/>
      <c r="FR267" s="44"/>
      <c r="FS267" s="44"/>
      <c r="FT267" s="44">
        <v>1625</v>
      </c>
      <c r="FU267" s="44"/>
      <c r="FV267" s="21">
        <v>285753</v>
      </c>
      <c r="FW267" s="44"/>
      <c r="FX267" s="44">
        <v>279087</v>
      </c>
      <c r="FY267" s="44">
        <v>105337</v>
      </c>
      <c r="FZ267" s="44">
        <v>222893</v>
      </c>
      <c r="GA267" s="44">
        <v>26597</v>
      </c>
      <c r="GB267" s="44"/>
      <c r="GC267" s="44">
        <v>89969</v>
      </c>
      <c r="GD267" s="44">
        <v>376608</v>
      </c>
      <c r="GE267" s="44">
        <v>157880</v>
      </c>
      <c r="GF267" s="44">
        <v>66462</v>
      </c>
      <c r="GG267" s="44">
        <v>787730</v>
      </c>
      <c r="GH267" s="44">
        <v>103001</v>
      </c>
      <c r="GI267" s="44">
        <v>32027</v>
      </c>
      <c r="GJ267" s="44">
        <v>103734</v>
      </c>
      <c r="GK267" s="44">
        <v>2611666</v>
      </c>
      <c r="GL267" s="44">
        <v>47314</v>
      </c>
      <c r="GM267" s="44">
        <v>505379</v>
      </c>
      <c r="GN267" s="44">
        <v>34842</v>
      </c>
      <c r="GO267" s="44">
        <v>30641</v>
      </c>
      <c r="GP267" s="44"/>
      <c r="GQ267" s="44">
        <v>7789</v>
      </c>
      <c r="GR267" s="44">
        <v>29480</v>
      </c>
      <c r="GS267" s="44">
        <v>10483558</v>
      </c>
      <c r="GT267" s="44"/>
      <c r="GU267" s="21">
        <v>249006</v>
      </c>
      <c r="GV267" s="44"/>
      <c r="GW267" s="44">
        <v>2709758</v>
      </c>
      <c r="GX267" s="44"/>
      <c r="GY267" s="44">
        <v>13442322</v>
      </c>
      <c r="GZ267" s="44">
        <v>3946566</v>
      </c>
      <c r="HA267" s="44"/>
      <c r="HB267" s="44"/>
      <c r="HC267" s="44">
        <v>9495756</v>
      </c>
      <c r="HD267" s="44">
        <v>13442322</v>
      </c>
      <c r="HE267" s="21">
        <v>74666</v>
      </c>
      <c r="HF267" s="21"/>
      <c r="HG267" s="21">
        <v>2856</v>
      </c>
      <c r="HH267" s="21"/>
      <c r="HI267" s="21">
        <v>0</v>
      </c>
      <c r="HJ267" s="44"/>
      <c r="HK267" s="21">
        <v>603274</v>
      </c>
      <c r="HL267" s="21">
        <v>284505</v>
      </c>
      <c r="HM267" s="21">
        <v>887779</v>
      </c>
      <c r="HN267" s="21">
        <v>-638773</v>
      </c>
      <c r="HO267" s="21"/>
      <c r="HP267" s="44"/>
      <c r="HQ267" s="47"/>
      <c r="HR267" s="47"/>
      <c r="HS267" s="47"/>
      <c r="HT267" s="47" t="s">
        <v>1736</v>
      </c>
      <c r="HU267" s="47">
        <v>-39465.660000000003</v>
      </c>
      <c r="HV267" s="47">
        <v>1840</v>
      </c>
      <c r="HW267" s="47">
        <v>0</v>
      </c>
      <c r="HX267" s="47">
        <v>10704</v>
      </c>
      <c r="HY267" s="47">
        <v>15119</v>
      </c>
      <c r="HZ267" s="47">
        <v>53459</v>
      </c>
      <c r="IA267" s="47">
        <v>0</v>
      </c>
      <c r="IB267" s="47">
        <v>0</v>
      </c>
      <c r="IC267" s="47">
        <v>1801</v>
      </c>
      <c r="ID267">
        <v>10937</v>
      </c>
      <c r="IE267" s="47">
        <v>3795</v>
      </c>
      <c r="IF267">
        <v>5709</v>
      </c>
      <c r="IG267" s="47">
        <v>2381</v>
      </c>
      <c r="IH267" s="47">
        <v>15336</v>
      </c>
      <c r="II267">
        <v>3017</v>
      </c>
      <c r="IJ267">
        <v>1262</v>
      </c>
      <c r="IK267">
        <v>1779</v>
      </c>
      <c r="IL267">
        <v>10263</v>
      </c>
      <c r="IM267">
        <v>137402</v>
      </c>
      <c r="IN267">
        <v>0</v>
      </c>
      <c r="IO267">
        <v>0</v>
      </c>
      <c r="IP267">
        <v>0</v>
      </c>
      <c r="IQ267">
        <v>0</v>
      </c>
      <c r="IR267">
        <v>0</v>
      </c>
      <c r="IS267">
        <v>0</v>
      </c>
      <c r="IT267">
        <v>0</v>
      </c>
      <c r="IU267">
        <v>237044</v>
      </c>
      <c r="IV267">
        <v>0</v>
      </c>
      <c r="IW267">
        <v>563011</v>
      </c>
      <c r="IX267">
        <v>576441</v>
      </c>
      <c r="IY267">
        <v>1153509</v>
      </c>
      <c r="IZ267">
        <v>0</v>
      </c>
      <c r="JA267">
        <v>0</v>
      </c>
      <c r="JB267">
        <v>108672</v>
      </c>
      <c r="JC267">
        <v>491234</v>
      </c>
      <c r="JD267">
        <v>100017</v>
      </c>
      <c r="JE267">
        <v>101756</v>
      </c>
      <c r="JF267">
        <v>40098</v>
      </c>
      <c r="JG267">
        <v>309865</v>
      </c>
      <c r="JH267">
        <v>82645</v>
      </c>
      <c r="JI267">
        <v>23648</v>
      </c>
      <c r="JJ267">
        <v>83196</v>
      </c>
      <c r="JK267">
        <v>849423</v>
      </c>
      <c r="JL267">
        <v>4720559</v>
      </c>
      <c r="JM267">
        <v>0</v>
      </c>
      <c r="JN267">
        <v>0</v>
      </c>
      <c r="JO267">
        <v>0</v>
      </c>
      <c r="JP267">
        <v>0</v>
      </c>
      <c r="JQ267">
        <v>0</v>
      </c>
      <c r="JR267">
        <v>0</v>
      </c>
      <c r="JS267">
        <v>0</v>
      </c>
      <c r="JT267"/>
      <c r="JU267"/>
      <c r="JV267"/>
      <c r="JW267"/>
      <c r="JX267"/>
      <c r="JY267">
        <v>10937</v>
      </c>
      <c r="JZ267"/>
      <c r="KA267"/>
      <c r="KB267"/>
      <c r="KC267"/>
      <c r="KD267"/>
      <c r="KE267">
        <v>491234</v>
      </c>
      <c r="KF267">
        <v>105</v>
      </c>
      <c r="KG267">
        <v>142</v>
      </c>
      <c r="KH267">
        <v>76</v>
      </c>
      <c r="KI267">
        <v>75</v>
      </c>
      <c r="KJ267">
        <v>103</v>
      </c>
      <c r="KK267">
        <v>53</v>
      </c>
      <c r="KL267">
        <v>39</v>
      </c>
      <c r="KM267">
        <v>55</v>
      </c>
      <c r="KN267">
        <v>27</v>
      </c>
      <c r="KO267">
        <v>1</v>
      </c>
      <c r="KP267">
        <v>0</v>
      </c>
      <c r="KQ267">
        <v>0</v>
      </c>
      <c r="KR267">
        <v>1</v>
      </c>
      <c r="KS267">
        <v>0</v>
      </c>
      <c r="KT267">
        <v>0</v>
      </c>
      <c r="KU267">
        <v>1</v>
      </c>
      <c r="KV267">
        <v>0</v>
      </c>
      <c r="KW267">
        <v>0</v>
      </c>
      <c r="KX267">
        <v>0</v>
      </c>
      <c r="KY267">
        <v>0</v>
      </c>
      <c r="KZ267">
        <v>0</v>
      </c>
      <c r="LA267">
        <v>0</v>
      </c>
      <c r="LB267">
        <v>0</v>
      </c>
      <c r="LC267">
        <v>0</v>
      </c>
      <c r="LD267">
        <v>1</v>
      </c>
      <c r="LE267">
        <v>0</v>
      </c>
      <c r="LF267">
        <v>0</v>
      </c>
      <c r="LG267">
        <v>0</v>
      </c>
      <c r="LH267">
        <v>0</v>
      </c>
    </row>
    <row r="268" spans="1:320" s="34" customFormat="1" ht="15" customHeight="1" x14ac:dyDescent="0.25">
      <c r="A268" s="45">
        <v>206190234</v>
      </c>
      <c r="B268" s="45" t="s">
        <v>3316</v>
      </c>
      <c r="C268" s="46">
        <v>45292</v>
      </c>
      <c r="D268" s="46">
        <v>45657</v>
      </c>
      <c r="E268" s="47">
        <v>366</v>
      </c>
      <c r="F268" s="45" t="s">
        <v>883</v>
      </c>
      <c r="G268" s="45" t="s">
        <v>884</v>
      </c>
      <c r="H268" s="45" t="s">
        <v>1030</v>
      </c>
      <c r="I268" s="45" t="s">
        <v>886</v>
      </c>
      <c r="J268" s="45" t="s">
        <v>887</v>
      </c>
      <c r="K268" s="45" t="s">
        <v>1031</v>
      </c>
      <c r="L268" s="45" t="s">
        <v>2882</v>
      </c>
      <c r="M268" s="45" t="s">
        <v>3317</v>
      </c>
      <c r="N268" s="45" t="s">
        <v>3318</v>
      </c>
      <c r="O268" s="45" t="s">
        <v>2892</v>
      </c>
      <c r="P268" s="45" t="s">
        <v>2886</v>
      </c>
      <c r="Q268" s="45" t="s">
        <v>3319</v>
      </c>
      <c r="R268" t="s">
        <v>3320</v>
      </c>
      <c r="S268" s="45" t="s">
        <v>893</v>
      </c>
      <c r="T268"/>
      <c r="U268" s="47">
        <v>183</v>
      </c>
      <c r="V268" s="47">
        <v>183</v>
      </c>
      <c r="W268" s="47" t="s">
        <v>913</v>
      </c>
      <c r="X268" s="47">
        <v>66978</v>
      </c>
      <c r="Y268" s="47">
        <v>62685</v>
      </c>
      <c r="Z268" s="48"/>
      <c r="AA268" s="44"/>
      <c r="AB268" s="44"/>
      <c r="AC268" s="44">
        <v>7177</v>
      </c>
      <c r="AD268" s="44"/>
      <c r="AE268" s="44">
        <v>4095</v>
      </c>
      <c r="AF268" s="44">
        <v>50579</v>
      </c>
      <c r="AG268" s="44"/>
      <c r="AH268" s="47"/>
      <c r="AI268" s="47">
        <v>157</v>
      </c>
      <c r="AJ268">
        <v>677</v>
      </c>
      <c r="AK268" t="s">
        <v>895</v>
      </c>
      <c r="AL268">
        <v>62685</v>
      </c>
      <c r="AM268"/>
      <c r="AN268"/>
      <c r="AO268"/>
      <c r="AP268"/>
      <c r="AQ268"/>
      <c r="AR268" s="44"/>
      <c r="AS268" s="44"/>
      <c r="AT268" s="44"/>
      <c r="AU268" s="44">
        <v>18884350</v>
      </c>
      <c r="AV268" s="44">
        <v>2135515</v>
      </c>
      <c r="AW268" s="44">
        <v>-304317</v>
      </c>
      <c r="AX268" s="44">
        <v>260033</v>
      </c>
      <c r="AY268" s="44">
        <v>21584215</v>
      </c>
      <c r="AZ268" s="21">
        <v>20900103</v>
      </c>
      <c r="BA268" s="21">
        <v>684112</v>
      </c>
      <c r="BB268" s="44"/>
      <c r="BC268" s="44">
        <v>234920</v>
      </c>
      <c r="BD268" s="44"/>
      <c r="BE268" s="44">
        <v>449192</v>
      </c>
      <c r="BF268" s="44">
        <v>2162000</v>
      </c>
      <c r="BG268" s="44"/>
      <c r="BH268" s="44">
        <v>1224600</v>
      </c>
      <c r="BI268" s="21">
        <v>15246650</v>
      </c>
      <c r="BJ268" s="21"/>
      <c r="BK268" s="21"/>
      <c r="BL268" s="21">
        <v>47100</v>
      </c>
      <c r="BM268" s="21">
        <v>204000</v>
      </c>
      <c r="BN268" s="21">
        <v>18884350</v>
      </c>
      <c r="BO268" s="21"/>
      <c r="BP268" s="21"/>
      <c r="BQ268" s="44"/>
      <c r="BR268" s="21"/>
      <c r="BS268" s="44"/>
      <c r="BT268" s="21"/>
      <c r="BU268" s="44"/>
      <c r="BV268" s="21"/>
      <c r="BW268" s="44">
        <v>2126755</v>
      </c>
      <c r="BX268" s="21"/>
      <c r="BY268" s="21"/>
      <c r="BZ268" s="21"/>
      <c r="CA268" s="44">
        <v>3571</v>
      </c>
      <c r="CB268" s="44"/>
      <c r="CC268" s="44">
        <v>4503</v>
      </c>
      <c r="CD268" s="44"/>
      <c r="CE268" s="44"/>
      <c r="CF268" s="44"/>
      <c r="CG268" s="44"/>
      <c r="CH268" s="44"/>
      <c r="CI268" s="21"/>
      <c r="CJ268" s="44"/>
      <c r="CK268" s="21">
        <v>686</v>
      </c>
      <c r="CL268" s="44"/>
      <c r="CM268" s="44">
        <v>121939</v>
      </c>
      <c r="CN268" s="44">
        <v>0</v>
      </c>
      <c r="CO268" s="44">
        <v>672827</v>
      </c>
      <c r="CP268" s="44">
        <v>0</v>
      </c>
      <c r="CQ268" s="21">
        <v>754134</v>
      </c>
      <c r="CR268" s="44">
        <v>181591</v>
      </c>
      <c r="CS268" s="44">
        <v>368305</v>
      </c>
      <c r="CT268" s="44">
        <v>27895</v>
      </c>
      <c r="CU268" s="44"/>
      <c r="CV268" s="44">
        <v>8824</v>
      </c>
      <c r="CW268" s="21"/>
      <c r="CX268" s="21"/>
      <c r="CY268" s="21"/>
      <c r="CZ268" s="21"/>
      <c r="DA268" s="21"/>
      <c r="DB268" s="21"/>
      <c r="DC268" s="21"/>
      <c r="DD268" s="21"/>
      <c r="DE268" s="44"/>
      <c r="DF268" s="21"/>
      <c r="DG268" s="44"/>
      <c r="DH268" s="21"/>
      <c r="DI268" s="44"/>
      <c r="DJ268" s="44"/>
      <c r="DK268" s="44"/>
      <c r="DL268" s="44"/>
      <c r="DM268" s="21"/>
      <c r="DN268" s="44"/>
      <c r="DO268" s="44"/>
      <c r="DP268" s="44"/>
      <c r="DQ268" s="44"/>
      <c r="DR268" s="44"/>
      <c r="DS268" s="44"/>
      <c r="DT268" s="44"/>
      <c r="DU268" s="44"/>
      <c r="DV268" s="44"/>
      <c r="DW268" s="44"/>
      <c r="DX268" s="44"/>
      <c r="DY268" s="44"/>
      <c r="DZ268" s="44"/>
      <c r="EA268" s="44"/>
      <c r="EB268" s="21"/>
      <c r="EC268" s="44">
        <v>-1968529</v>
      </c>
      <c r="ED268" s="44"/>
      <c r="EE268" s="21"/>
      <c r="EF268" s="44"/>
      <c r="EG268" s="21">
        <v>9405</v>
      </c>
      <c r="EH268" s="44"/>
      <c r="EI268" s="21">
        <v>1654664</v>
      </c>
      <c r="EJ268" s="44"/>
      <c r="EK268" s="44"/>
      <c r="EL268" s="21"/>
      <c r="EM268" s="44"/>
      <c r="EN268" s="44"/>
      <c r="EO268" s="44">
        <v>143</v>
      </c>
      <c r="EP268" s="21"/>
      <c r="EQ268" s="21"/>
      <c r="ER268" s="21"/>
      <c r="ES268" s="21"/>
      <c r="ET268" s="44"/>
      <c r="EU268" s="21"/>
      <c r="EV268" s="44"/>
      <c r="EW268" s="21"/>
      <c r="EX268" s="44"/>
      <c r="EY268" s="44"/>
      <c r="EZ268" s="21"/>
      <c r="FA268" s="21"/>
      <c r="FB268" s="44"/>
      <c r="FC268" s="44"/>
      <c r="FD268" s="21"/>
      <c r="FE268" s="112"/>
      <c r="FF268" s="44"/>
      <c r="FG268" s="44">
        <v>5937726</v>
      </c>
      <c r="FH268" s="44">
        <v>1478190</v>
      </c>
      <c r="FI268" s="44">
        <v>13484187</v>
      </c>
      <c r="FJ268" s="44">
        <v>423889</v>
      </c>
      <c r="FK268" s="44">
        <v>7706012</v>
      </c>
      <c r="FL268" s="44"/>
      <c r="FM268" s="44"/>
      <c r="FN268" s="44"/>
      <c r="FO268" s="44"/>
      <c r="FP268" s="44"/>
      <c r="FQ268" s="44"/>
      <c r="FR268" s="44"/>
      <c r="FS268" s="44"/>
      <c r="FT268" s="44">
        <v>33117</v>
      </c>
      <c r="FU268" s="44"/>
      <c r="FV268" s="21">
        <v>381368</v>
      </c>
      <c r="FW268" s="44"/>
      <c r="FX268" s="44">
        <v>380666</v>
      </c>
      <c r="FY268" s="44">
        <v>77438</v>
      </c>
      <c r="FZ268" s="44">
        <v>113087</v>
      </c>
      <c r="GA268" s="44">
        <v>24985</v>
      </c>
      <c r="GB268" s="44"/>
      <c r="GC268" s="44">
        <v>20395</v>
      </c>
      <c r="GD268" s="44">
        <v>567492</v>
      </c>
      <c r="GE268" s="44">
        <v>787911</v>
      </c>
      <c r="GF268" s="44">
        <v>360022</v>
      </c>
      <c r="GG268" s="44">
        <v>2062742</v>
      </c>
      <c r="GH268" s="44">
        <v>102236</v>
      </c>
      <c r="GI268" s="44">
        <v>423191</v>
      </c>
      <c r="GJ268" s="44">
        <v>107829</v>
      </c>
      <c r="GK268" s="44">
        <v>5189346</v>
      </c>
      <c r="GL268" s="44">
        <v>376344</v>
      </c>
      <c r="GM268" s="44">
        <v>1579802</v>
      </c>
      <c r="GN268" s="44">
        <v>228799</v>
      </c>
      <c r="GO268" s="44">
        <v>187940</v>
      </c>
      <c r="GP268" s="44"/>
      <c r="GQ268" s="44"/>
      <c r="GR268" s="44">
        <v>189381</v>
      </c>
      <c r="GS268" s="44">
        <v>4297289</v>
      </c>
      <c r="GT268" s="44"/>
      <c r="GU268" s="21"/>
      <c r="GV268" s="44"/>
      <c r="GW268" s="44">
        <v>2756119</v>
      </c>
      <c r="GX268" s="44">
        <v>173025</v>
      </c>
      <c r="GY268" s="44">
        <v>7226433</v>
      </c>
      <c r="GZ268" s="44">
        <v>4729254</v>
      </c>
      <c r="HA268" s="44"/>
      <c r="HB268" s="44"/>
      <c r="HC268" s="44">
        <v>2497179</v>
      </c>
      <c r="HD268" s="44">
        <v>7226433</v>
      </c>
      <c r="HE268" s="21">
        <v>172647</v>
      </c>
      <c r="HF268" s="21">
        <v>2756119</v>
      </c>
      <c r="HG268" s="21"/>
      <c r="HH268" s="21"/>
      <c r="HI268" s="21">
        <v>0</v>
      </c>
      <c r="HJ268" s="44"/>
      <c r="HK268" s="21"/>
      <c r="HL268" s="21">
        <v>103833</v>
      </c>
      <c r="HM268" s="21">
        <v>103833</v>
      </c>
      <c r="HN268" s="21">
        <v>-103833</v>
      </c>
      <c r="HO268" s="21"/>
      <c r="HP268" s="44"/>
      <c r="HQ268" s="47"/>
      <c r="HR268" s="47"/>
      <c r="HS268" s="47"/>
      <c r="HT268" s="47" t="s">
        <v>2449</v>
      </c>
      <c r="HU268" s="47">
        <v>709388.1</v>
      </c>
      <c r="HV268" s="47">
        <v>1978</v>
      </c>
      <c r="HW268" s="47">
        <v>0</v>
      </c>
      <c r="HX268" s="47">
        <v>7002</v>
      </c>
      <c r="HY268" s="47">
        <v>44254</v>
      </c>
      <c r="HZ268" s="47">
        <v>107036</v>
      </c>
      <c r="IA268" s="47">
        <v>0</v>
      </c>
      <c r="IB268" s="47">
        <v>0</v>
      </c>
      <c r="IC268" s="47">
        <v>3377</v>
      </c>
      <c r="ID268"/>
      <c r="IE268" s="47">
        <v>6032</v>
      </c>
      <c r="IF268"/>
      <c r="IG268" s="47"/>
      <c r="IH268" s="47"/>
      <c r="II268">
        <v>2714</v>
      </c>
      <c r="IJ268">
        <v>14092</v>
      </c>
      <c r="IK268">
        <v>2010</v>
      </c>
      <c r="IL268">
        <v>15573</v>
      </c>
      <c r="IM268">
        <v>204068</v>
      </c>
      <c r="IN268">
        <v>0</v>
      </c>
      <c r="IO268">
        <v>0</v>
      </c>
      <c r="IP268">
        <v>6817</v>
      </c>
      <c r="IQ268">
        <v>36410</v>
      </c>
      <c r="IR268">
        <v>0</v>
      </c>
      <c r="IS268">
        <v>0</v>
      </c>
      <c r="IT268">
        <v>43227</v>
      </c>
      <c r="IU268">
        <v>153182</v>
      </c>
      <c r="IV268">
        <v>0</v>
      </c>
      <c r="IW268">
        <v>418141</v>
      </c>
      <c r="IX268">
        <v>1659531</v>
      </c>
      <c r="IY268">
        <v>2486448</v>
      </c>
      <c r="IZ268">
        <v>0</v>
      </c>
      <c r="JA268">
        <v>0</v>
      </c>
      <c r="JB268">
        <v>154190</v>
      </c>
      <c r="JC268"/>
      <c r="JD268">
        <v>119015</v>
      </c>
      <c r="JE268"/>
      <c r="JF268"/>
      <c r="JG268"/>
      <c r="JH268">
        <v>75146</v>
      </c>
      <c r="JI268">
        <v>256186</v>
      </c>
      <c r="JJ268">
        <v>78787</v>
      </c>
      <c r="JK268">
        <v>537100</v>
      </c>
      <c r="JL268">
        <v>5937726</v>
      </c>
      <c r="JM268">
        <v>0</v>
      </c>
      <c r="JN268">
        <v>0</v>
      </c>
      <c r="JO268">
        <v>286808</v>
      </c>
      <c r="JP268">
        <v>1024934</v>
      </c>
      <c r="JQ268">
        <v>0</v>
      </c>
      <c r="JR268">
        <v>0</v>
      </c>
      <c r="JS268">
        <v>1311742</v>
      </c>
      <c r="JT268"/>
      <c r="JU268"/>
      <c r="JV268"/>
      <c r="JW268"/>
      <c r="JX268"/>
      <c r="JY268"/>
      <c r="JZ268"/>
      <c r="KA268"/>
      <c r="KB268"/>
      <c r="KC268"/>
      <c r="KD268"/>
      <c r="KE268"/>
      <c r="KF268">
        <v>121</v>
      </c>
      <c r="KG268">
        <v>173</v>
      </c>
      <c r="KH268">
        <v>94</v>
      </c>
      <c r="KI268">
        <v>101</v>
      </c>
      <c r="KJ268">
        <v>138</v>
      </c>
      <c r="KK268">
        <v>88</v>
      </c>
      <c r="KL268">
        <v>69</v>
      </c>
      <c r="KM268">
        <v>96</v>
      </c>
      <c r="KN268">
        <v>64</v>
      </c>
      <c r="KO268">
        <v>1</v>
      </c>
      <c r="KP268">
        <v>0</v>
      </c>
      <c r="KQ268">
        <v>0</v>
      </c>
      <c r="KR268">
        <v>0</v>
      </c>
      <c r="KS268">
        <v>0</v>
      </c>
      <c r="KT268">
        <v>1</v>
      </c>
      <c r="KU268">
        <v>1</v>
      </c>
      <c r="KV268">
        <v>0</v>
      </c>
      <c r="KW268">
        <v>0</v>
      </c>
      <c r="KX268">
        <v>0</v>
      </c>
      <c r="KY268">
        <v>0</v>
      </c>
      <c r="KZ268">
        <v>0</v>
      </c>
      <c r="LA268">
        <v>0</v>
      </c>
      <c r="LB268">
        <v>0</v>
      </c>
      <c r="LC268">
        <v>0</v>
      </c>
      <c r="LD268">
        <v>1</v>
      </c>
      <c r="LE268">
        <v>0</v>
      </c>
      <c r="LF268">
        <v>0</v>
      </c>
      <c r="LG268">
        <v>0</v>
      </c>
      <c r="LH268">
        <v>0</v>
      </c>
    </row>
    <row r="269" spans="1:320" s="34" customFormat="1" ht="15" customHeight="1" x14ac:dyDescent="0.25">
      <c r="A269" s="45">
        <v>206190236</v>
      </c>
      <c r="B269" s="45" t="s">
        <v>3321</v>
      </c>
      <c r="C269" s="46">
        <v>45292</v>
      </c>
      <c r="D269" s="46">
        <v>45657</v>
      </c>
      <c r="E269" s="47">
        <v>366</v>
      </c>
      <c r="F269" s="45" t="s">
        <v>883</v>
      </c>
      <c r="G269" s="45" t="s">
        <v>884</v>
      </c>
      <c r="H269" s="45" t="s">
        <v>1030</v>
      </c>
      <c r="I269" s="45" t="s">
        <v>886</v>
      </c>
      <c r="J269" s="45" t="s">
        <v>887</v>
      </c>
      <c r="K269" s="45" t="s">
        <v>1031</v>
      </c>
      <c r="L269" s="45" t="s">
        <v>3200</v>
      </c>
      <c r="M269" s="45" t="s">
        <v>3322</v>
      </c>
      <c r="N269" s="45" t="s">
        <v>3323</v>
      </c>
      <c r="O269" s="45" t="s">
        <v>1136</v>
      </c>
      <c r="P269" s="45" t="s">
        <v>3324</v>
      </c>
      <c r="Q269" s="45" t="s">
        <v>3325</v>
      </c>
      <c r="R269" t="s">
        <v>3326</v>
      </c>
      <c r="S269" s="45" t="s">
        <v>893</v>
      </c>
      <c r="T269"/>
      <c r="U269" s="47">
        <v>121</v>
      </c>
      <c r="V269" s="47">
        <v>121</v>
      </c>
      <c r="W269" s="47" t="s">
        <v>913</v>
      </c>
      <c r="X269" s="47">
        <v>44286</v>
      </c>
      <c r="Y269" s="47">
        <v>42055</v>
      </c>
      <c r="Z269" s="48">
        <v>222.8</v>
      </c>
      <c r="AA269" s="44">
        <v>252</v>
      </c>
      <c r="AB269" s="44">
        <v>254</v>
      </c>
      <c r="AC269" s="44">
        <v>847</v>
      </c>
      <c r="AD269" s="44">
        <v>1713</v>
      </c>
      <c r="AE269" s="44">
        <v>3511</v>
      </c>
      <c r="AF269" s="44">
        <v>30525</v>
      </c>
      <c r="AG269" s="44"/>
      <c r="AH269" s="47"/>
      <c r="AI269" s="47"/>
      <c r="AJ269">
        <v>5459</v>
      </c>
      <c r="AK269" t="s">
        <v>895</v>
      </c>
      <c r="AL269">
        <v>42055</v>
      </c>
      <c r="AM269"/>
      <c r="AN269"/>
      <c r="AO269"/>
      <c r="AP269"/>
      <c r="AQ269"/>
      <c r="AR269" s="44"/>
      <c r="AS269" s="44"/>
      <c r="AT269" s="44"/>
      <c r="AU269" s="44">
        <v>21027500</v>
      </c>
      <c r="AV269" s="44">
        <v>3261034</v>
      </c>
      <c r="AW269" s="44">
        <v>8746998</v>
      </c>
      <c r="AX269" s="44">
        <v>15</v>
      </c>
      <c r="AY269" s="44">
        <v>15541551</v>
      </c>
      <c r="AZ269" s="21">
        <v>18130158</v>
      </c>
      <c r="BA269" s="21">
        <v>-2588607</v>
      </c>
      <c r="BB269" s="44">
        <v>25841</v>
      </c>
      <c r="BC269" s="44">
        <v>23482</v>
      </c>
      <c r="BD269" s="44"/>
      <c r="BE269" s="44">
        <v>-2586248</v>
      </c>
      <c r="BF269" s="44">
        <v>423500</v>
      </c>
      <c r="BG269" s="44">
        <v>856500</v>
      </c>
      <c r="BH269" s="44">
        <v>1755500</v>
      </c>
      <c r="BI269" s="21">
        <v>15262500</v>
      </c>
      <c r="BJ269" s="21"/>
      <c r="BK269" s="21"/>
      <c r="BL269" s="21"/>
      <c r="BM269" s="21">
        <v>2729500</v>
      </c>
      <c r="BN269" s="21">
        <v>21027500</v>
      </c>
      <c r="BO269" s="21"/>
      <c r="BP269" s="21"/>
      <c r="BQ269" s="44"/>
      <c r="BR269" s="21"/>
      <c r="BS269" s="44"/>
      <c r="BT269" s="21"/>
      <c r="BU269" s="44"/>
      <c r="BV269" s="21"/>
      <c r="BW269" s="44">
        <v>1152421</v>
      </c>
      <c r="BX269" s="21"/>
      <c r="BY269" s="21">
        <v>1035209</v>
      </c>
      <c r="BZ269" s="21"/>
      <c r="CA269" s="44"/>
      <c r="CB269" s="44"/>
      <c r="CC269" s="44">
        <v>750150</v>
      </c>
      <c r="CD269" s="44"/>
      <c r="CE269" s="44"/>
      <c r="CF269" s="44"/>
      <c r="CG269" s="44"/>
      <c r="CH269" s="44"/>
      <c r="CI269" s="21">
        <v>5025</v>
      </c>
      <c r="CJ269" s="44"/>
      <c r="CK269" s="21">
        <v>318229</v>
      </c>
      <c r="CL269" s="44"/>
      <c r="CM269" s="44">
        <v>173487</v>
      </c>
      <c r="CN269" s="44">
        <v>18040</v>
      </c>
      <c r="CO269" s="44">
        <v>1279300</v>
      </c>
      <c r="CP269" s="44">
        <v>0</v>
      </c>
      <c r="CQ269" s="21">
        <v>1128189</v>
      </c>
      <c r="CR269" s="44">
        <v>261032</v>
      </c>
      <c r="CS269" s="44">
        <v>315028</v>
      </c>
      <c r="CT269" s="44">
        <v>52748</v>
      </c>
      <c r="CU269" s="44"/>
      <c r="CV269" s="44">
        <v>33210</v>
      </c>
      <c r="CW269" s="21"/>
      <c r="CX269" s="21"/>
      <c r="CY269" s="21"/>
      <c r="CZ269" s="21"/>
      <c r="DA269" s="21"/>
      <c r="DB269" s="21"/>
      <c r="DC269" s="21"/>
      <c r="DD269" s="21"/>
      <c r="DE269" s="44"/>
      <c r="DF269" s="21"/>
      <c r="DG269" s="44"/>
      <c r="DH269" s="21"/>
      <c r="DI269" s="44"/>
      <c r="DJ269" s="44"/>
      <c r="DK269" s="44"/>
      <c r="DL269" s="44"/>
      <c r="DM269" s="21"/>
      <c r="DN269" s="44"/>
      <c r="DO269" s="44"/>
      <c r="DP269" s="44"/>
      <c r="DQ269" s="44"/>
      <c r="DR269" s="44"/>
      <c r="DS269" s="44"/>
      <c r="DT269" s="44"/>
      <c r="DU269" s="44"/>
      <c r="DV269" s="44"/>
      <c r="DW269" s="44"/>
      <c r="DX269" s="44"/>
      <c r="DY269" s="44">
        <v>55725</v>
      </c>
      <c r="DZ269" s="44"/>
      <c r="EA269" s="44"/>
      <c r="EB269" s="21"/>
      <c r="EC269" s="44">
        <v>572091</v>
      </c>
      <c r="ED269" s="44"/>
      <c r="EE269" s="21">
        <v>484167</v>
      </c>
      <c r="EF269" s="44"/>
      <c r="EG269" s="21">
        <v>708096</v>
      </c>
      <c r="EH269" s="44"/>
      <c r="EI269" s="21">
        <v>6222002</v>
      </c>
      <c r="EJ269" s="44"/>
      <c r="EK269" s="44"/>
      <c r="EL269" s="21"/>
      <c r="EM269" s="44"/>
      <c r="EN269" s="44"/>
      <c r="EO269" s="44">
        <v>704917</v>
      </c>
      <c r="EP269" s="21"/>
      <c r="EQ269" s="21"/>
      <c r="ER269" s="21"/>
      <c r="ES269" s="21"/>
      <c r="ET269" s="44"/>
      <c r="EU269" s="21"/>
      <c r="EV269" s="44"/>
      <c r="EW269" s="21"/>
      <c r="EX269" s="44"/>
      <c r="EY269" s="44"/>
      <c r="EZ269" s="21"/>
      <c r="FA269" s="21"/>
      <c r="FB269" s="44"/>
      <c r="FC269" s="44"/>
      <c r="FD269" s="21"/>
      <c r="FE269" s="112"/>
      <c r="FF269" s="44"/>
      <c r="FG269" s="44">
        <v>7894293</v>
      </c>
      <c r="FH269" s="44">
        <v>2133908</v>
      </c>
      <c r="FI269" s="44">
        <v>8101957</v>
      </c>
      <c r="FJ269" s="44">
        <v>570061</v>
      </c>
      <c r="FK269" s="44">
        <v>7909639</v>
      </c>
      <c r="FL269" s="44"/>
      <c r="FM269" s="44"/>
      <c r="FN269" s="44"/>
      <c r="FO269" s="44"/>
      <c r="FP269" s="44"/>
      <c r="FQ269" s="44"/>
      <c r="FR269" s="44"/>
      <c r="FS269" s="44"/>
      <c r="FT269" s="44">
        <v>34421</v>
      </c>
      <c r="FU269" s="44">
        <v>2700</v>
      </c>
      <c r="FV269" s="21">
        <v>238754</v>
      </c>
      <c r="FW269" s="44"/>
      <c r="FX269" s="44">
        <v>197597</v>
      </c>
      <c r="FY269" s="44">
        <v>67985</v>
      </c>
      <c r="FZ269" s="44">
        <v>123649</v>
      </c>
      <c r="GA269" s="44">
        <v>31219</v>
      </c>
      <c r="GB269" s="44"/>
      <c r="GC269" s="44">
        <v>24419</v>
      </c>
      <c r="GD269" s="44">
        <v>1032623</v>
      </c>
      <c r="GE269" s="44">
        <v>618502</v>
      </c>
      <c r="GF269" s="44">
        <v>173694</v>
      </c>
      <c r="GG269" s="44">
        <v>1168916</v>
      </c>
      <c r="GH269" s="44">
        <v>397115</v>
      </c>
      <c r="GI269" s="44">
        <v>126119</v>
      </c>
      <c r="GJ269" s="44">
        <v>125939</v>
      </c>
      <c r="GK269" s="44">
        <v>3952019</v>
      </c>
      <c r="GL269" s="44">
        <v>78842</v>
      </c>
      <c r="GM269" s="44">
        <v>778808</v>
      </c>
      <c r="GN269" s="44">
        <v>126346</v>
      </c>
      <c r="GO269" s="44">
        <v>38205</v>
      </c>
      <c r="GP269" s="44">
        <v>52414</v>
      </c>
      <c r="GQ269" s="44"/>
      <c r="GR269" s="44">
        <v>830233</v>
      </c>
      <c r="GS269" s="44">
        <v>2270902</v>
      </c>
      <c r="GT269" s="44"/>
      <c r="GU269" s="21">
        <v>600118</v>
      </c>
      <c r="GV269" s="44"/>
      <c r="GW269" s="44"/>
      <c r="GX269" s="44">
        <v>2557973</v>
      </c>
      <c r="GY269" s="44">
        <v>5428993</v>
      </c>
      <c r="GZ269" s="44">
        <v>2328928</v>
      </c>
      <c r="HA269" s="44"/>
      <c r="HB269" s="44">
        <v>1772346</v>
      </c>
      <c r="HC269" s="44">
        <v>1327719</v>
      </c>
      <c r="HD269" s="44">
        <v>5428993</v>
      </c>
      <c r="HE269" s="21">
        <v>628406</v>
      </c>
      <c r="HF269" s="21"/>
      <c r="HG269" s="21"/>
      <c r="HH269" s="21"/>
      <c r="HI269" s="21">
        <v>0</v>
      </c>
      <c r="HJ269" s="44"/>
      <c r="HK269" s="21">
        <v>456962</v>
      </c>
      <c r="HL269" s="21">
        <v>375474</v>
      </c>
      <c r="HM269" s="21">
        <v>832436</v>
      </c>
      <c r="HN269" s="21">
        <v>-232318</v>
      </c>
      <c r="HO269" s="21"/>
      <c r="HP269" s="44">
        <v>2556367</v>
      </c>
      <c r="HQ269" s="47"/>
      <c r="HR269" s="47">
        <v>2556367</v>
      </c>
      <c r="HS269" s="47">
        <v>-784021</v>
      </c>
      <c r="HT269" s="47" t="s">
        <v>3327</v>
      </c>
      <c r="HU269" s="47">
        <v>1117885.4399999999</v>
      </c>
      <c r="HV269" s="47">
        <v>2668</v>
      </c>
      <c r="HW269" s="47">
        <v>0</v>
      </c>
      <c r="HX269" s="47">
        <v>12360</v>
      </c>
      <c r="HY269" s="47">
        <v>46433</v>
      </c>
      <c r="HZ269" s="47">
        <v>104329</v>
      </c>
      <c r="IA269" s="47">
        <v>0</v>
      </c>
      <c r="IB269" s="47">
        <v>0</v>
      </c>
      <c r="IC269" s="47">
        <v>3690</v>
      </c>
      <c r="ID269"/>
      <c r="IE269" s="47">
        <v>6256</v>
      </c>
      <c r="IF269">
        <v>20252</v>
      </c>
      <c r="IG269" s="47">
        <v>4622</v>
      </c>
      <c r="IH269" s="47">
        <v>20691</v>
      </c>
      <c r="II269">
        <v>9224</v>
      </c>
      <c r="IJ269">
        <v>4253</v>
      </c>
      <c r="IK269">
        <v>1988</v>
      </c>
      <c r="IL269">
        <v>8674</v>
      </c>
      <c r="IM269">
        <v>245440</v>
      </c>
      <c r="IN269">
        <v>0</v>
      </c>
      <c r="IO269">
        <v>0</v>
      </c>
      <c r="IP269">
        <v>0</v>
      </c>
      <c r="IQ269">
        <v>0</v>
      </c>
      <c r="IR269">
        <v>0</v>
      </c>
      <c r="IS269">
        <v>0</v>
      </c>
      <c r="IT269">
        <v>0</v>
      </c>
      <c r="IU269">
        <v>210040</v>
      </c>
      <c r="IV269">
        <v>0</v>
      </c>
      <c r="IW269">
        <v>765679</v>
      </c>
      <c r="IX269">
        <v>2100673</v>
      </c>
      <c r="IY269">
        <v>2542801</v>
      </c>
      <c r="IZ269">
        <v>0</v>
      </c>
      <c r="JA269">
        <v>0</v>
      </c>
      <c r="JB269">
        <v>152469</v>
      </c>
      <c r="JC269"/>
      <c r="JD269">
        <v>201961</v>
      </c>
      <c r="JE269">
        <v>365117</v>
      </c>
      <c r="JF269">
        <v>84323</v>
      </c>
      <c r="JG269">
        <v>488325</v>
      </c>
      <c r="JH269">
        <v>293185</v>
      </c>
      <c r="JI269">
        <v>97784</v>
      </c>
      <c r="JJ269">
        <v>94836</v>
      </c>
      <c r="JK269">
        <v>497100</v>
      </c>
      <c r="JL269">
        <v>7894293</v>
      </c>
      <c r="JM269">
        <v>0</v>
      </c>
      <c r="JN269">
        <v>0</v>
      </c>
      <c r="JO269">
        <v>0</v>
      </c>
      <c r="JP269">
        <v>0</v>
      </c>
      <c r="JQ269">
        <v>0</v>
      </c>
      <c r="JR269">
        <v>0</v>
      </c>
      <c r="JS269">
        <v>0</v>
      </c>
      <c r="JT269"/>
      <c r="JU269"/>
      <c r="JV269"/>
      <c r="JW269"/>
      <c r="JX269"/>
      <c r="JY269"/>
      <c r="JZ269"/>
      <c r="KA269"/>
      <c r="KB269"/>
      <c r="KC269"/>
      <c r="KD269"/>
      <c r="KE269"/>
      <c r="KF269">
        <v>155</v>
      </c>
      <c r="KG269">
        <v>234</v>
      </c>
      <c r="KH269">
        <v>100</v>
      </c>
      <c r="KI269">
        <v>105</v>
      </c>
      <c r="KJ269">
        <v>160</v>
      </c>
      <c r="KK269">
        <v>66</v>
      </c>
      <c r="KL269">
        <v>66</v>
      </c>
      <c r="KM269">
        <v>92</v>
      </c>
      <c r="KN269">
        <v>47</v>
      </c>
      <c r="KO269">
        <v>1</v>
      </c>
      <c r="KP269">
        <v>0</v>
      </c>
      <c r="KQ269">
        <v>0</v>
      </c>
      <c r="KR269">
        <v>0</v>
      </c>
      <c r="KS269">
        <v>0</v>
      </c>
      <c r="KT269">
        <v>1</v>
      </c>
      <c r="KU269">
        <v>1</v>
      </c>
      <c r="KV269">
        <v>0</v>
      </c>
      <c r="KW269">
        <v>0</v>
      </c>
      <c r="KX269">
        <v>0</v>
      </c>
      <c r="KY269">
        <v>0</v>
      </c>
      <c r="KZ269">
        <v>0</v>
      </c>
      <c r="LA269">
        <v>0</v>
      </c>
      <c r="LB269">
        <v>0</v>
      </c>
      <c r="LC269">
        <v>0</v>
      </c>
      <c r="LD269">
        <v>1</v>
      </c>
      <c r="LE269">
        <v>0</v>
      </c>
      <c r="LF269">
        <v>0</v>
      </c>
      <c r="LG269">
        <v>0</v>
      </c>
      <c r="LH269">
        <v>0</v>
      </c>
    </row>
    <row r="270" spans="1:320" s="34" customFormat="1" ht="15" customHeight="1" x14ac:dyDescent="0.25">
      <c r="A270" s="45">
        <v>206190238</v>
      </c>
      <c r="B270" s="45" t="s">
        <v>3328</v>
      </c>
      <c r="C270" s="46">
        <v>45292</v>
      </c>
      <c r="D270" s="46">
        <v>45657</v>
      </c>
      <c r="E270" s="47">
        <v>366</v>
      </c>
      <c r="F270" s="45" t="s">
        <v>883</v>
      </c>
      <c r="G270" s="45" t="s">
        <v>884</v>
      </c>
      <c r="H270" s="45" t="s">
        <v>1030</v>
      </c>
      <c r="I270" s="45" t="s">
        <v>886</v>
      </c>
      <c r="J270" s="45" t="s">
        <v>887</v>
      </c>
      <c r="K270" s="45" t="s">
        <v>1031</v>
      </c>
      <c r="L270" s="45" t="s">
        <v>2794</v>
      </c>
      <c r="M270" s="45" t="s">
        <v>3329</v>
      </c>
      <c r="N270" s="45" t="s">
        <v>3330</v>
      </c>
      <c r="O270" s="45" t="s">
        <v>3331</v>
      </c>
      <c r="P270" s="45" t="s">
        <v>3332</v>
      </c>
      <c r="Q270" s="45" t="s">
        <v>3333</v>
      </c>
      <c r="R270" t="s">
        <v>3334</v>
      </c>
      <c r="S270" s="45" t="s">
        <v>893</v>
      </c>
      <c r="T270"/>
      <c r="U270" s="47">
        <v>36</v>
      </c>
      <c r="V270" s="47">
        <v>36</v>
      </c>
      <c r="W270" s="47" t="s">
        <v>1728</v>
      </c>
      <c r="X270" s="47">
        <v>13176</v>
      </c>
      <c r="Y270" s="47">
        <v>11098</v>
      </c>
      <c r="Z270" s="48">
        <v>192.67</v>
      </c>
      <c r="AA270" s="44">
        <v>103</v>
      </c>
      <c r="AB270" s="44">
        <v>114</v>
      </c>
      <c r="AC270" s="44">
        <v>4170</v>
      </c>
      <c r="AD270" s="44">
        <v>27</v>
      </c>
      <c r="AE270" s="44">
        <v>76</v>
      </c>
      <c r="AF270" s="44">
        <v>6620</v>
      </c>
      <c r="AG270" s="44"/>
      <c r="AH270" s="47"/>
      <c r="AI270" s="47"/>
      <c r="AJ270">
        <v>205</v>
      </c>
      <c r="AK270" t="s">
        <v>895</v>
      </c>
      <c r="AL270">
        <v>11098</v>
      </c>
      <c r="AM270"/>
      <c r="AN270"/>
      <c r="AO270"/>
      <c r="AP270"/>
      <c r="AQ270"/>
      <c r="AR270" s="44"/>
      <c r="AS270" s="44"/>
      <c r="AT270" s="44"/>
      <c r="AU270" s="44">
        <v>3717830</v>
      </c>
      <c r="AV270" s="44">
        <v>956478</v>
      </c>
      <c r="AW270" s="44">
        <v>-1197220</v>
      </c>
      <c r="AX270" s="44">
        <v>5380</v>
      </c>
      <c r="AY270" s="44">
        <v>5876908</v>
      </c>
      <c r="AZ270" s="21">
        <v>5530784</v>
      </c>
      <c r="BA270" s="21">
        <v>346124</v>
      </c>
      <c r="BB270" s="44">
        <v>224165</v>
      </c>
      <c r="BC270" s="44">
        <v>52451</v>
      </c>
      <c r="BD270" s="44"/>
      <c r="BE270" s="44">
        <v>517838</v>
      </c>
      <c r="BF270" s="44">
        <v>1396950</v>
      </c>
      <c r="BG270" s="44">
        <v>9045</v>
      </c>
      <c r="BH270" s="44">
        <v>25460</v>
      </c>
      <c r="BI270" s="21">
        <v>2217700</v>
      </c>
      <c r="BJ270" s="21"/>
      <c r="BK270" s="21"/>
      <c r="BL270" s="21"/>
      <c r="BM270" s="21">
        <v>68675</v>
      </c>
      <c r="BN270" s="21">
        <v>3717830</v>
      </c>
      <c r="BO270" s="21"/>
      <c r="BP270" s="21"/>
      <c r="BQ270" s="44"/>
      <c r="BR270" s="21"/>
      <c r="BS270" s="44"/>
      <c r="BT270" s="21"/>
      <c r="BU270" s="44"/>
      <c r="BV270" s="21"/>
      <c r="BW270" s="44">
        <v>942414</v>
      </c>
      <c r="BX270" s="21"/>
      <c r="BY270" s="21">
        <v>2718</v>
      </c>
      <c r="BZ270" s="21"/>
      <c r="CA270" s="44"/>
      <c r="CB270" s="44"/>
      <c r="CC270" s="44"/>
      <c r="CD270" s="44"/>
      <c r="CE270" s="44"/>
      <c r="CF270" s="44"/>
      <c r="CG270" s="44"/>
      <c r="CH270" s="44"/>
      <c r="CI270" s="21">
        <v>11346</v>
      </c>
      <c r="CJ270" s="44"/>
      <c r="CK270" s="21"/>
      <c r="CL270" s="44"/>
      <c r="CM270" s="44">
        <v>3017</v>
      </c>
      <c r="CN270" s="44">
        <v>0</v>
      </c>
      <c r="CO270" s="44">
        <v>299188</v>
      </c>
      <c r="CP270" s="44">
        <v>0</v>
      </c>
      <c r="CQ270" s="21">
        <v>371832</v>
      </c>
      <c r="CR270" s="44">
        <v>249505</v>
      </c>
      <c r="CS270" s="44">
        <v>14656</v>
      </c>
      <c r="CT270" s="44">
        <v>14075</v>
      </c>
      <c r="CU270" s="44"/>
      <c r="CV270" s="44">
        <v>4205</v>
      </c>
      <c r="CW270" s="21"/>
      <c r="CX270" s="21"/>
      <c r="CY270" s="21"/>
      <c r="CZ270" s="21"/>
      <c r="DA270" s="21"/>
      <c r="DB270" s="21"/>
      <c r="DC270" s="21"/>
      <c r="DD270" s="21"/>
      <c r="DE270" s="44"/>
      <c r="DF270" s="21"/>
      <c r="DG270" s="44"/>
      <c r="DH270" s="21"/>
      <c r="DI270" s="44"/>
      <c r="DJ270" s="44"/>
      <c r="DK270" s="44"/>
      <c r="DL270" s="44"/>
      <c r="DM270" s="21"/>
      <c r="DN270" s="44"/>
      <c r="DO270" s="44"/>
      <c r="DP270" s="44"/>
      <c r="DQ270" s="44"/>
      <c r="DR270" s="44"/>
      <c r="DS270" s="44"/>
      <c r="DT270" s="44"/>
      <c r="DU270" s="44"/>
      <c r="DV270" s="44"/>
      <c r="DW270" s="44"/>
      <c r="DX270" s="44"/>
      <c r="DY270" s="44">
        <v>14953</v>
      </c>
      <c r="DZ270" s="44"/>
      <c r="EA270" s="44"/>
      <c r="EB270" s="21"/>
      <c r="EC270" s="44">
        <v>-1257278</v>
      </c>
      <c r="ED270" s="44"/>
      <c r="EE270" s="21">
        <v>-14987</v>
      </c>
      <c r="EF270" s="44"/>
      <c r="EG270" s="21">
        <v>-31686</v>
      </c>
      <c r="EH270" s="44"/>
      <c r="EI270" s="21">
        <v>101798</v>
      </c>
      <c r="EJ270" s="44"/>
      <c r="EK270" s="44"/>
      <c r="EL270" s="21"/>
      <c r="EM270" s="44"/>
      <c r="EN270" s="44"/>
      <c r="EO270" s="44">
        <v>-10020</v>
      </c>
      <c r="EP270" s="21"/>
      <c r="EQ270" s="21"/>
      <c r="ER270" s="21"/>
      <c r="ES270" s="21"/>
      <c r="ET270" s="44"/>
      <c r="EU270" s="21"/>
      <c r="EV270" s="44"/>
      <c r="EW270" s="21"/>
      <c r="EX270" s="44"/>
      <c r="EY270" s="44"/>
      <c r="EZ270" s="21"/>
      <c r="FA270" s="21"/>
      <c r="FB270" s="44"/>
      <c r="FC270" s="44"/>
      <c r="FD270" s="21"/>
      <c r="FE270" s="112"/>
      <c r="FF270" s="44"/>
      <c r="FG270" s="44">
        <v>2344272</v>
      </c>
      <c r="FH270" s="44">
        <v>504960</v>
      </c>
      <c r="FI270" s="44">
        <v>2681552</v>
      </c>
      <c r="FJ270" s="44">
        <v>22289</v>
      </c>
      <c r="FK270" s="44">
        <v>1886844</v>
      </c>
      <c r="FL270" s="44"/>
      <c r="FM270" s="44"/>
      <c r="FN270" s="44"/>
      <c r="FO270" s="44"/>
      <c r="FP270" s="44"/>
      <c r="FQ270" s="44"/>
      <c r="FR270" s="44"/>
      <c r="FS270" s="44"/>
      <c r="FT270" s="44">
        <v>55853</v>
      </c>
      <c r="FU270" s="44"/>
      <c r="FV270" s="21">
        <v>156796</v>
      </c>
      <c r="FW270" s="44"/>
      <c r="FX270" s="44">
        <v>196018</v>
      </c>
      <c r="FY270" s="44">
        <v>54001</v>
      </c>
      <c r="FZ270" s="44">
        <v>56728</v>
      </c>
      <c r="GA270" s="44">
        <v>11074</v>
      </c>
      <c r="GB270" s="44"/>
      <c r="GC270" s="44">
        <v>3763</v>
      </c>
      <c r="GD270" s="44">
        <v>339074</v>
      </c>
      <c r="GE270" s="44">
        <v>141409</v>
      </c>
      <c r="GF270" s="44">
        <v>132374</v>
      </c>
      <c r="GG270" s="44">
        <v>390226</v>
      </c>
      <c r="GH270" s="44">
        <v>49432</v>
      </c>
      <c r="GI270" s="44">
        <v>219273</v>
      </c>
      <c r="GJ270" s="44">
        <v>186195</v>
      </c>
      <c r="GK270" s="44">
        <v>1329682</v>
      </c>
      <c r="GL270" s="44">
        <v>21199</v>
      </c>
      <c r="GM270" s="44">
        <v>411188</v>
      </c>
      <c r="GN270" s="44">
        <v>31619</v>
      </c>
      <c r="GO270" s="44">
        <v>9491</v>
      </c>
      <c r="GP270" s="44"/>
      <c r="GQ270" s="44">
        <v>1976</v>
      </c>
      <c r="GR270" s="44">
        <v>-153431</v>
      </c>
      <c r="GS270" s="44">
        <v>2973241</v>
      </c>
      <c r="GT270" s="44"/>
      <c r="GU270" s="21">
        <v>44812</v>
      </c>
      <c r="GV270" s="44"/>
      <c r="GW270" s="44">
        <v>550000</v>
      </c>
      <c r="GX270" s="44">
        <v>47187</v>
      </c>
      <c r="GY270" s="44">
        <v>3615240</v>
      </c>
      <c r="GZ270" s="44">
        <v>742163</v>
      </c>
      <c r="HA270" s="44"/>
      <c r="HB270" s="44"/>
      <c r="HC270" s="44">
        <v>2873077</v>
      </c>
      <c r="HD270" s="44">
        <v>3615240</v>
      </c>
      <c r="HE270" s="21">
        <v>2579753</v>
      </c>
      <c r="HF270" s="21"/>
      <c r="HG270" s="21"/>
      <c r="HH270" s="21"/>
      <c r="HI270" s="21">
        <v>0</v>
      </c>
      <c r="HJ270" s="44"/>
      <c r="HK270" s="21">
        <v>74697</v>
      </c>
      <c r="HL270" s="21">
        <v>153427</v>
      </c>
      <c r="HM270" s="21">
        <v>228124</v>
      </c>
      <c r="HN270" s="21">
        <v>-183312</v>
      </c>
      <c r="HO270" s="21"/>
      <c r="HP270" s="44"/>
      <c r="HQ270" s="47"/>
      <c r="HR270" s="47"/>
      <c r="HS270" s="47"/>
      <c r="HT270" s="47" t="s">
        <v>2436</v>
      </c>
      <c r="HU270" s="47">
        <v>81637.930000000008</v>
      </c>
      <c r="HV270" s="47">
        <v>1851</v>
      </c>
      <c r="HW270" s="47">
        <v>0</v>
      </c>
      <c r="HX270" s="47">
        <v>230</v>
      </c>
      <c r="HY270" s="47">
        <v>11812</v>
      </c>
      <c r="HZ270" s="47">
        <v>27816</v>
      </c>
      <c r="IA270" s="47">
        <v>0</v>
      </c>
      <c r="IB270" s="47">
        <v>0</v>
      </c>
      <c r="IC270" s="47">
        <v>3791</v>
      </c>
      <c r="ID270"/>
      <c r="IE270" s="47">
        <v>5094</v>
      </c>
      <c r="IF270">
        <v>4774</v>
      </c>
      <c r="IG270" s="47">
        <v>246</v>
      </c>
      <c r="IH270" s="47">
        <v>10437</v>
      </c>
      <c r="II270">
        <v>1747</v>
      </c>
      <c r="IJ270">
        <v>6994</v>
      </c>
      <c r="IK270">
        <v>1308</v>
      </c>
      <c r="IL270">
        <v>6041</v>
      </c>
      <c r="IM270">
        <v>82141</v>
      </c>
      <c r="IN270">
        <v>0</v>
      </c>
      <c r="IO270">
        <v>0</v>
      </c>
      <c r="IP270">
        <v>505</v>
      </c>
      <c r="IQ270">
        <v>1630</v>
      </c>
      <c r="IR270">
        <v>0</v>
      </c>
      <c r="IS270">
        <v>0</v>
      </c>
      <c r="IT270">
        <v>2135</v>
      </c>
      <c r="IU270">
        <v>133681</v>
      </c>
      <c r="IV270">
        <v>0</v>
      </c>
      <c r="IW270">
        <v>11974</v>
      </c>
      <c r="IX270">
        <v>465416</v>
      </c>
      <c r="IY270">
        <v>628924</v>
      </c>
      <c r="IZ270">
        <v>0</v>
      </c>
      <c r="JA270">
        <v>0</v>
      </c>
      <c r="JB270">
        <v>175436</v>
      </c>
      <c r="JC270"/>
      <c r="JD270">
        <v>109561</v>
      </c>
      <c r="JE270">
        <v>88265</v>
      </c>
      <c r="JF270">
        <v>4908</v>
      </c>
      <c r="JG270">
        <v>240092</v>
      </c>
      <c r="JH270">
        <v>38172</v>
      </c>
      <c r="JI270">
        <v>176526</v>
      </c>
      <c r="JJ270">
        <v>60326</v>
      </c>
      <c r="JK270">
        <v>210991</v>
      </c>
      <c r="JL270">
        <v>2344272</v>
      </c>
      <c r="JM270">
        <v>0</v>
      </c>
      <c r="JN270">
        <v>0</v>
      </c>
      <c r="JO270">
        <v>22724</v>
      </c>
      <c r="JP270">
        <v>48895</v>
      </c>
      <c r="JQ270">
        <v>0</v>
      </c>
      <c r="JR270">
        <v>0</v>
      </c>
      <c r="JS270">
        <v>71619</v>
      </c>
      <c r="JT270"/>
      <c r="JU270"/>
      <c r="JV270"/>
      <c r="JW270"/>
      <c r="JX270"/>
      <c r="JY270"/>
      <c r="JZ270"/>
      <c r="KA270"/>
      <c r="KB270"/>
      <c r="KC270"/>
      <c r="KD270"/>
      <c r="KE270"/>
      <c r="KF270">
        <v>102</v>
      </c>
      <c r="KG270">
        <v>134</v>
      </c>
      <c r="KH270">
        <v>78</v>
      </c>
      <c r="KI270">
        <v>69</v>
      </c>
      <c r="KJ270">
        <v>86</v>
      </c>
      <c r="KK270">
        <v>56</v>
      </c>
      <c r="KL270">
        <v>34</v>
      </c>
      <c r="KM270">
        <v>47</v>
      </c>
      <c r="KN270">
        <v>24</v>
      </c>
      <c r="KO270">
        <v>1</v>
      </c>
      <c r="KP270">
        <v>0</v>
      </c>
      <c r="KQ270">
        <v>0</v>
      </c>
      <c r="KR270">
        <v>1</v>
      </c>
      <c r="KS270">
        <v>0</v>
      </c>
      <c r="KT270">
        <v>0</v>
      </c>
      <c r="KU270">
        <v>1</v>
      </c>
      <c r="KV270">
        <v>0</v>
      </c>
      <c r="KW270">
        <v>0</v>
      </c>
      <c r="KX270">
        <v>0</v>
      </c>
      <c r="KY270">
        <v>0</v>
      </c>
      <c r="KZ270">
        <v>0</v>
      </c>
      <c r="LA270">
        <v>0</v>
      </c>
      <c r="LB270">
        <v>0</v>
      </c>
      <c r="LC270">
        <v>0</v>
      </c>
      <c r="LD270">
        <v>1</v>
      </c>
      <c r="LE270">
        <v>0</v>
      </c>
      <c r="LF270">
        <v>0</v>
      </c>
      <c r="LG270">
        <v>0</v>
      </c>
      <c r="LH270">
        <v>0</v>
      </c>
    </row>
    <row r="271" spans="1:320" s="34" customFormat="1" ht="15" customHeight="1" x14ac:dyDescent="0.25">
      <c r="A271" s="45">
        <v>206190248</v>
      </c>
      <c r="B271" s="45" t="s">
        <v>3335</v>
      </c>
      <c r="C271" s="46">
        <v>45292</v>
      </c>
      <c r="D271" s="46">
        <v>45657</v>
      </c>
      <c r="E271" s="47">
        <v>366</v>
      </c>
      <c r="F271" s="45" t="s">
        <v>883</v>
      </c>
      <c r="G271" s="45" t="s">
        <v>884</v>
      </c>
      <c r="H271" s="45" t="s">
        <v>1030</v>
      </c>
      <c r="I271" s="45" t="s">
        <v>886</v>
      </c>
      <c r="J271" s="45" t="s">
        <v>887</v>
      </c>
      <c r="K271" s="45" t="s">
        <v>1031</v>
      </c>
      <c r="L271" s="45" t="s">
        <v>2772</v>
      </c>
      <c r="M271" s="45" t="s">
        <v>3336</v>
      </c>
      <c r="N271" s="45" t="s">
        <v>3337</v>
      </c>
      <c r="O271" s="45" t="s">
        <v>1117</v>
      </c>
      <c r="P271" s="45" t="s">
        <v>3338</v>
      </c>
      <c r="Q271" s="45" t="s">
        <v>3339</v>
      </c>
      <c r="R271" t="s">
        <v>3340</v>
      </c>
      <c r="S271" s="45" t="s">
        <v>884</v>
      </c>
      <c r="T271"/>
      <c r="U271" s="47">
        <v>53</v>
      </c>
      <c r="V271" s="47">
        <v>53</v>
      </c>
      <c r="W271" s="47" t="s">
        <v>1728</v>
      </c>
      <c r="X271" s="47">
        <v>19398</v>
      </c>
      <c r="Y271" s="47">
        <v>18323</v>
      </c>
      <c r="Z271" s="48">
        <v>201</v>
      </c>
      <c r="AA271" s="44">
        <v>279</v>
      </c>
      <c r="AB271" s="44">
        <v>283</v>
      </c>
      <c r="AC271" s="44">
        <v>2250</v>
      </c>
      <c r="AD271" s="44"/>
      <c r="AE271" s="44">
        <v>583</v>
      </c>
      <c r="AF271" s="44"/>
      <c r="AG271" s="44">
        <v>15490</v>
      </c>
      <c r="AH271" s="47"/>
      <c r="AI271" s="47"/>
      <c r="AJ271"/>
      <c r="AK271" t="s">
        <v>895</v>
      </c>
      <c r="AL271">
        <v>18323</v>
      </c>
      <c r="AM271"/>
      <c r="AN271"/>
      <c r="AO271"/>
      <c r="AP271"/>
      <c r="AQ271"/>
      <c r="AR271" s="44"/>
      <c r="AS271" s="44"/>
      <c r="AT271" s="44"/>
      <c r="AU271" s="44">
        <v>7416430</v>
      </c>
      <c r="AV271" s="44">
        <v>1421587</v>
      </c>
      <c r="AW271" s="44">
        <v>1052262</v>
      </c>
      <c r="AX271" s="44"/>
      <c r="AY271" s="44">
        <v>7785755</v>
      </c>
      <c r="AZ271" s="21">
        <v>8360494</v>
      </c>
      <c r="BA271" s="21">
        <v>-574739</v>
      </c>
      <c r="BB271" s="44">
        <v>13202</v>
      </c>
      <c r="BC271" s="44">
        <v>2270</v>
      </c>
      <c r="BD271" s="44"/>
      <c r="BE271" s="44">
        <v>-563807</v>
      </c>
      <c r="BF271" s="44">
        <v>900000</v>
      </c>
      <c r="BG271" s="44"/>
      <c r="BH271" s="44">
        <v>233200</v>
      </c>
      <c r="BI271" s="21"/>
      <c r="BJ271" s="21">
        <v>6283230</v>
      </c>
      <c r="BK271" s="21"/>
      <c r="BL271" s="21"/>
      <c r="BM271" s="21"/>
      <c r="BN271" s="21">
        <v>7416430</v>
      </c>
      <c r="BO271" s="21"/>
      <c r="BP271" s="21"/>
      <c r="BQ271" s="44"/>
      <c r="BR271" s="21"/>
      <c r="BS271" s="44"/>
      <c r="BT271" s="21"/>
      <c r="BU271" s="44"/>
      <c r="BV271" s="21"/>
      <c r="BW271" s="44">
        <v>824341</v>
      </c>
      <c r="BX271" s="21"/>
      <c r="BY271" s="21"/>
      <c r="BZ271" s="21"/>
      <c r="CA271" s="44">
        <v>17855</v>
      </c>
      <c r="CB271" s="44"/>
      <c r="CC271" s="44"/>
      <c r="CD271" s="44"/>
      <c r="CE271" s="44">
        <v>579391</v>
      </c>
      <c r="CF271" s="44"/>
      <c r="CG271" s="44"/>
      <c r="CH271" s="44"/>
      <c r="CI271" s="21"/>
      <c r="CJ271" s="44"/>
      <c r="CK271" s="21"/>
      <c r="CL271" s="44"/>
      <c r="CM271" s="44">
        <v>130332</v>
      </c>
      <c r="CN271" s="44">
        <v>0</v>
      </c>
      <c r="CO271" s="44">
        <v>351549</v>
      </c>
      <c r="CP271" s="44">
        <v>0</v>
      </c>
      <c r="CQ271" s="21">
        <v>359893</v>
      </c>
      <c r="CR271" s="44">
        <v>52136</v>
      </c>
      <c r="CS271" s="44">
        <v>413956</v>
      </c>
      <c r="CT271" s="44">
        <v>65089</v>
      </c>
      <c r="CU271" s="44"/>
      <c r="CV271" s="44">
        <v>48632</v>
      </c>
      <c r="CW271" s="21"/>
      <c r="CX271" s="21"/>
      <c r="CY271" s="21"/>
      <c r="CZ271" s="21"/>
      <c r="DA271" s="21"/>
      <c r="DB271" s="21"/>
      <c r="DC271" s="21"/>
      <c r="DD271" s="21"/>
      <c r="DE271" s="44"/>
      <c r="DF271" s="21"/>
      <c r="DG271" s="44"/>
      <c r="DH271" s="21"/>
      <c r="DI271" s="44"/>
      <c r="DJ271" s="44"/>
      <c r="DK271" s="44"/>
      <c r="DL271" s="44"/>
      <c r="DM271" s="21"/>
      <c r="DN271" s="44"/>
      <c r="DO271" s="44"/>
      <c r="DP271" s="44"/>
      <c r="DQ271" s="44"/>
      <c r="DR271" s="44"/>
      <c r="DS271" s="44"/>
      <c r="DT271" s="44"/>
      <c r="DU271" s="44"/>
      <c r="DV271" s="44"/>
      <c r="DW271" s="44"/>
      <c r="DX271" s="44"/>
      <c r="DY271" s="44"/>
      <c r="DZ271" s="44"/>
      <c r="EA271" s="44"/>
      <c r="EB271" s="21"/>
      <c r="EC271" s="44">
        <v>-229722</v>
      </c>
      <c r="ED271" s="44"/>
      <c r="EE271" s="21"/>
      <c r="EF271" s="44"/>
      <c r="EG271" s="21">
        <v>57180</v>
      </c>
      <c r="EH271" s="44"/>
      <c r="EI271" s="21"/>
      <c r="EJ271" s="44"/>
      <c r="EK271" s="44">
        <v>1224804</v>
      </c>
      <c r="EL271" s="21"/>
      <c r="EM271" s="44"/>
      <c r="EN271" s="44"/>
      <c r="EO271" s="44"/>
      <c r="EP271" s="21"/>
      <c r="EQ271" s="21"/>
      <c r="ER271" s="21"/>
      <c r="ES271" s="21"/>
      <c r="ET271" s="44"/>
      <c r="EU271" s="21"/>
      <c r="EV271" s="44"/>
      <c r="EW271" s="21"/>
      <c r="EX271" s="44"/>
      <c r="EY271" s="44"/>
      <c r="EZ271" s="21"/>
      <c r="FA271" s="21"/>
      <c r="FB271" s="44"/>
      <c r="FC271" s="44"/>
      <c r="FD271" s="21"/>
      <c r="FE271" s="112"/>
      <c r="FF271" s="44"/>
      <c r="FG271" s="44">
        <v>3374452</v>
      </c>
      <c r="FH271" s="44">
        <v>804579</v>
      </c>
      <c r="FI271" s="44">
        <v>4181463</v>
      </c>
      <c r="FJ271" s="44">
        <v>150547</v>
      </c>
      <c r="FK271" s="44">
        <v>3886724</v>
      </c>
      <c r="FL271" s="44"/>
      <c r="FM271" s="44"/>
      <c r="FN271" s="44"/>
      <c r="FO271" s="44"/>
      <c r="FP271" s="44"/>
      <c r="FQ271" s="44"/>
      <c r="FR271" s="44"/>
      <c r="FS271" s="44"/>
      <c r="FT271" s="44">
        <v>26347</v>
      </c>
      <c r="FU271" s="44"/>
      <c r="FV271" s="21">
        <v>166792</v>
      </c>
      <c r="FW271" s="44"/>
      <c r="FX271" s="44">
        <v>164088</v>
      </c>
      <c r="FY271" s="44">
        <v>23720</v>
      </c>
      <c r="FZ271" s="44">
        <v>179203</v>
      </c>
      <c r="GA271" s="44">
        <v>14422</v>
      </c>
      <c r="GB271" s="44"/>
      <c r="GC271" s="44">
        <v>51511</v>
      </c>
      <c r="GD271" s="44">
        <v>335861</v>
      </c>
      <c r="GE271" s="44">
        <v>68340</v>
      </c>
      <c r="GF271" s="44">
        <v>303317</v>
      </c>
      <c r="GG271" s="44">
        <v>591792</v>
      </c>
      <c r="GH271" s="44">
        <v>56901</v>
      </c>
      <c r="GI271" s="44">
        <v>88888</v>
      </c>
      <c r="GJ271" s="44">
        <v>154085</v>
      </c>
      <c r="GK271" s="44">
        <v>1941936</v>
      </c>
      <c r="GL271" s="44">
        <v>78641</v>
      </c>
      <c r="GM271" s="44">
        <v>192000</v>
      </c>
      <c r="GN271" s="44">
        <v>18808</v>
      </c>
      <c r="GO271" s="44">
        <v>17118</v>
      </c>
      <c r="GP271" s="44"/>
      <c r="GQ271" s="44"/>
      <c r="GR271" s="44"/>
      <c r="GS271" s="44">
        <v>2377617</v>
      </c>
      <c r="GT271" s="44"/>
      <c r="GU271" s="21">
        <v>314573</v>
      </c>
      <c r="GV271" s="44"/>
      <c r="GW271" s="44"/>
      <c r="GX271" s="44"/>
      <c r="GY271" s="44">
        <v>2692190</v>
      </c>
      <c r="GZ271" s="44">
        <v>4568237</v>
      </c>
      <c r="HA271" s="44"/>
      <c r="HB271" s="44"/>
      <c r="HC271" s="44">
        <v>-1876047</v>
      </c>
      <c r="HD271" s="44">
        <v>2692190</v>
      </c>
      <c r="HE271" s="21"/>
      <c r="HF271" s="21"/>
      <c r="HG271" s="21"/>
      <c r="HH271" s="21"/>
      <c r="HI271" s="21">
        <v>0</v>
      </c>
      <c r="HJ271" s="44"/>
      <c r="HK271" s="21">
        <v>380956</v>
      </c>
      <c r="HL271" s="21">
        <v>738215</v>
      </c>
      <c r="HM271" s="21">
        <v>1119171</v>
      </c>
      <c r="HN271" s="21">
        <v>-804598</v>
      </c>
      <c r="HO271" s="21"/>
      <c r="HP271" s="44"/>
      <c r="HQ271" s="47"/>
      <c r="HR271" s="47">
        <v>1824</v>
      </c>
      <c r="HS271" s="47">
        <v>-1824</v>
      </c>
      <c r="HT271" s="47" t="s">
        <v>2534</v>
      </c>
      <c r="HU271" s="47">
        <v>1005012.14</v>
      </c>
      <c r="HV271" s="47">
        <v>1738</v>
      </c>
      <c r="HW271" s="47">
        <v>0</v>
      </c>
      <c r="HX271" s="47">
        <v>4300</v>
      </c>
      <c r="HY271" s="47">
        <v>17064</v>
      </c>
      <c r="HZ271" s="47">
        <v>38973</v>
      </c>
      <c r="IA271" s="47">
        <v>1103</v>
      </c>
      <c r="IB271" s="47">
        <v>0</v>
      </c>
      <c r="IC271" s="47">
        <v>0</v>
      </c>
      <c r="ID271"/>
      <c r="IE271" s="47">
        <v>1960</v>
      </c>
      <c r="IF271">
        <v>1464</v>
      </c>
      <c r="IG271" s="47">
        <v>5659</v>
      </c>
      <c r="IH271" s="47">
        <v>14638</v>
      </c>
      <c r="II271">
        <v>1681</v>
      </c>
      <c r="IJ271">
        <v>2470</v>
      </c>
      <c r="IK271">
        <v>2080</v>
      </c>
      <c r="IL271">
        <v>9652</v>
      </c>
      <c r="IM271">
        <v>102782</v>
      </c>
      <c r="IN271">
        <v>0</v>
      </c>
      <c r="IO271">
        <v>1967</v>
      </c>
      <c r="IP271">
        <v>7430</v>
      </c>
      <c r="IQ271">
        <v>10907</v>
      </c>
      <c r="IR271">
        <v>0</v>
      </c>
      <c r="IS271">
        <v>0</v>
      </c>
      <c r="IT271">
        <v>20304</v>
      </c>
      <c r="IU271">
        <v>138042</v>
      </c>
      <c r="IV271">
        <v>0</v>
      </c>
      <c r="IW271">
        <v>233609</v>
      </c>
      <c r="IX271">
        <v>666514</v>
      </c>
      <c r="IY271">
        <v>1014479</v>
      </c>
      <c r="IZ271">
        <v>48647</v>
      </c>
      <c r="JA271">
        <v>0</v>
      </c>
      <c r="JB271">
        <v>0</v>
      </c>
      <c r="JC271"/>
      <c r="JD271">
        <v>68925</v>
      </c>
      <c r="JE271">
        <v>23548</v>
      </c>
      <c r="JF271">
        <v>91001</v>
      </c>
      <c r="JG271">
        <v>290849</v>
      </c>
      <c r="JH271">
        <v>42495</v>
      </c>
      <c r="JI271">
        <v>64927</v>
      </c>
      <c r="JJ271">
        <v>129168</v>
      </c>
      <c r="JK271">
        <v>562248</v>
      </c>
      <c r="JL271">
        <v>3374452</v>
      </c>
      <c r="JM271">
        <v>0</v>
      </c>
      <c r="JN271">
        <v>150569</v>
      </c>
      <c r="JO271">
        <v>475873</v>
      </c>
      <c r="JP271">
        <v>417419</v>
      </c>
      <c r="JQ271">
        <v>0</v>
      </c>
      <c r="JR271">
        <v>0</v>
      </c>
      <c r="JS271">
        <v>1043861</v>
      </c>
      <c r="JT271"/>
      <c r="JU271"/>
      <c r="JV271"/>
      <c r="JW271"/>
      <c r="JX271"/>
      <c r="JY271"/>
      <c r="JZ271"/>
      <c r="KA271"/>
      <c r="KB271"/>
      <c r="KC271"/>
      <c r="KD271"/>
      <c r="KE271"/>
      <c r="KF271">
        <v>68</v>
      </c>
      <c r="KG271">
        <v>98</v>
      </c>
      <c r="KH271">
        <v>52</v>
      </c>
      <c r="KI271">
        <v>41</v>
      </c>
      <c r="KJ271">
        <v>62</v>
      </c>
      <c r="KK271">
        <v>27</v>
      </c>
      <c r="KL271">
        <v>23</v>
      </c>
      <c r="KM271">
        <v>30</v>
      </c>
      <c r="KN271">
        <v>16</v>
      </c>
      <c r="KO271">
        <v>1</v>
      </c>
      <c r="KP271">
        <v>0</v>
      </c>
      <c r="KQ271">
        <v>0</v>
      </c>
      <c r="KR271">
        <v>1</v>
      </c>
      <c r="KS271">
        <v>0</v>
      </c>
      <c r="KT271">
        <v>0</v>
      </c>
      <c r="KU271">
        <v>1</v>
      </c>
      <c r="KV271">
        <v>0</v>
      </c>
      <c r="KW271">
        <v>0</v>
      </c>
      <c r="KX271">
        <v>0</v>
      </c>
      <c r="KY271">
        <v>0</v>
      </c>
      <c r="KZ271">
        <v>0</v>
      </c>
      <c r="LA271">
        <v>0</v>
      </c>
      <c r="LB271">
        <v>0</v>
      </c>
      <c r="LC271">
        <v>0</v>
      </c>
      <c r="LD271">
        <v>1</v>
      </c>
      <c r="LE271">
        <v>0</v>
      </c>
      <c r="LF271">
        <v>0</v>
      </c>
      <c r="LG271">
        <v>0</v>
      </c>
      <c r="LH271">
        <v>0</v>
      </c>
    </row>
    <row r="272" spans="1:320" s="34" customFormat="1" ht="15" customHeight="1" x14ac:dyDescent="0.25">
      <c r="A272" s="45">
        <v>206190250</v>
      </c>
      <c r="B272" s="45" t="s">
        <v>3341</v>
      </c>
      <c r="C272" s="46">
        <v>45292</v>
      </c>
      <c r="D272" s="46">
        <v>45657</v>
      </c>
      <c r="E272" s="47">
        <v>366</v>
      </c>
      <c r="F272" s="45" t="s">
        <v>883</v>
      </c>
      <c r="G272" s="45" t="s">
        <v>884</v>
      </c>
      <c r="H272" s="45" t="s">
        <v>1030</v>
      </c>
      <c r="I272" s="45" t="s">
        <v>886</v>
      </c>
      <c r="J272" s="45" t="s">
        <v>887</v>
      </c>
      <c r="K272" s="45" t="s">
        <v>1031</v>
      </c>
      <c r="L272" s="45" t="s">
        <v>2780</v>
      </c>
      <c r="M272" s="45" t="s">
        <v>3342</v>
      </c>
      <c r="N272" s="45" t="s">
        <v>3343</v>
      </c>
      <c r="O272" s="45" t="s">
        <v>1034</v>
      </c>
      <c r="P272" s="45" t="s">
        <v>3344</v>
      </c>
      <c r="Q272" s="45" t="s">
        <v>3345</v>
      </c>
      <c r="R272" t="s">
        <v>3346</v>
      </c>
      <c r="S272" s="45" t="s">
        <v>893</v>
      </c>
      <c r="T272"/>
      <c r="U272" s="47">
        <v>40</v>
      </c>
      <c r="V272" s="47">
        <v>40</v>
      </c>
      <c r="W272" s="47" t="s">
        <v>1728</v>
      </c>
      <c r="X272" s="47">
        <v>14640</v>
      </c>
      <c r="Y272" s="47">
        <v>12423</v>
      </c>
      <c r="Z272" s="48">
        <v>194.11</v>
      </c>
      <c r="AA272" s="44">
        <v>132</v>
      </c>
      <c r="AB272" s="44">
        <v>131</v>
      </c>
      <c r="AC272" s="44">
        <v>5280</v>
      </c>
      <c r="AD272" s="44"/>
      <c r="AE272" s="44">
        <v>428</v>
      </c>
      <c r="AF272" s="44">
        <v>6624</v>
      </c>
      <c r="AG272" s="44"/>
      <c r="AH272" s="47">
        <v>19</v>
      </c>
      <c r="AI272" s="47">
        <v>72</v>
      </c>
      <c r="AJ272"/>
      <c r="AK272" t="s">
        <v>895</v>
      </c>
      <c r="AL272">
        <v>12423</v>
      </c>
      <c r="AM272"/>
      <c r="AN272"/>
      <c r="AO272"/>
      <c r="AP272"/>
      <c r="AQ272"/>
      <c r="AR272" s="44"/>
      <c r="AS272" s="44"/>
      <c r="AT272" s="44"/>
      <c r="AU272" s="44">
        <v>4323204</v>
      </c>
      <c r="AV272" s="44">
        <v>1324299</v>
      </c>
      <c r="AW272" s="44">
        <v>-1168389</v>
      </c>
      <c r="AX272" s="44">
        <v>6950</v>
      </c>
      <c r="AY272" s="44">
        <v>6822842</v>
      </c>
      <c r="AZ272" s="21">
        <v>6527783</v>
      </c>
      <c r="BA272" s="21">
        <v>295059</v>
      </c>
      <c r="BB272" s="44">
        <v>105232</v>
      </c>
      <c r="BC272" s="44">
        <v>30574</v>
      </c>
      <c r="BD272" s="44"/>
      <c r="BE272" s="44">
        <v>369717</v>
      </c>
      <c r="BF272" s="44">
        <v>1837440</v>
      </c>
      <c r="BG272" s="44"/>
      <c r="BH272" s="44">
        <v>148944</v>
      </c>
      <c r="BI272" s="21">
        <v>2305152</v>
      </c>
      <c r="BJ272" s="21"/>
      <c r="BK272" s="21">
        <v>6612</v>
      </c>
      <c r="BL272" s="21">
        <v>25056</v>
      </c>
      <c r="BM272" s="21"/>
      <c r="BN272" s="21">
        <v>4323204</v>
      </c>
      <c r="BO272" s="21"/>
      <c r="BP272" s="21"/>
      <c r="BQ272" s="44"/>
      <c r="BR272" s="21"/>
      <c r="BS272" s="44"/>
      <c r="BT272" s="21"/>
      <c r="BU272" s="44"/>
      <c r="BV272" s="21"/>
      <c r="BW272" s="44">
        <v>1317430</v>
      </c>
      <c r="BX272" s="21"/>
      <c r="BY272" s="21"/>
      <c r="BZ272" s="21"/>
      <c r="CA272" s="44">
        <v>611</v>
      </c>
      <c r="CB272" s="44"/>
      <c r="CC272" s="44"/>
      <c r="CD272" s="44"/>
      <c r="CE272" s="44"/>
      <c r="CF272" s="44"/>
      <c r="CG272" s="44"/>
      <c r="CH272" s="44"/>
      <c r="CI272" s="21">
        <v>6258</v>
      </c>
      <c r="CJ272" s="44"/>
      <c r="CK272" s="21"/>
      <c r="CL272" s="44"/>
      <c r="CM272" s="44">
        <v>9464</v>
      </c>
      <c r="CN272" s="44">
        <v>611</v>
      </c>
      <c r="CO272" s="44">
        <v>402919</v>
      </c>
      <c r="CP272" s="44">
        <v>0</v>
      </c>
      <c r="CQ272" s="21">
        <v>463133</v>
      </c>
      <c r="CR272" s="44">
        <v>431177</v>
      </c>
      <c r="CS272" s="44">
        <v>3263</v>
      </c>
      <c r="CT272" s="44">
        <v>6267</v>
      </c>
      <c r="CU272" s="44"/>
      <c r="CV272" s="44">
        <v>7465</v>
      </c>
      <c r="CW272" s="21"/>
      <c r="CX272" s="21"/>
      <c r="CY272" s="21"/>
      <c r="CZ272" s="21"/>
      <c r="DA272" s="21"/>
      <c r="DB272" s="21"/>
      <c r="DC272" s="21"/>
      <c r="DD272" s="21"/>
      <c r="DE272" s="44"/>
      <c r="DF272" s="21"/>
      <c r="DG272" s="44"/>
      <c r="DH272" s="21"/>
      <c r="DI272" s="44"/>
      <c r="DJ272" s="44"/>
      <c r="DK272" s="44"/>
      <c r="DL272" s="44"/>
      <c r="DM272" s="21"/>
      <c r="DN272" s="44"/>
      <c r="DO272" s="44"/>
      <c r="DP272" s="44"/>
      <c r="DQ272" s="44"/>
      <c r="DR272" s="44"/>
      <c r="DS272" s="44"/>
      <c r="DT272" s="44"/>
      <c r="DU272" s="44"/>
      <c r="DV272" s="44"/>
      <c r="DW272" s="44"/>
      <c r="DX272" s="44"/>
      <c r="DY272" s="44">
        <v>3531</v>
      </c>
      <c r="DZ272" s="44"/>
      <c r="EA272" s="44"/>
      <c r="EB272" s="21"/>
      <c r="EC272" s="44">
        <v>-1418096</v>
      </c>
      <c r="ED272" s="44"/>
      <c r="EE272" s="21"/>
      <c r="EF272" s="44"/>
      <c r="EG272" s="21">
        <v>38361</v>
      </c>
      <c r="EH272" s="44"/>
      <c r="EI272" s="21">
        <v>207815</v>
      </c>
      <c r="EJ272" s="44"/>
      <c r="EK272" s="44"/>
      <c r="EL272" s="21"/>
      <c r="EM272" s="44"/>
      <c r="EN272" s="44"/>
      <c r="EO272" s="44"/>
      <c r="EP272" s="21"/>
      <c r="EQ272" s="21"/>
      <c r="ER272" s="21"/>
      <c r="ES272" s="21"/>
      <c r="ET272" s="44"/>
      <c r="EU272" s="21"/>
      <c r="EV272" s="44"/>
      <c r="EW272" s="21"/>
      <c r="EX272" s="44"/>
      <c r="EY272" s="44"/>
      <c r="EZ272" s="21"/>
      <c r="FA272" s="21"/>
      <c r="FB272" s="44"/>
      <c r="FC272" s="44"/>
      <c r="FD272" s="21"/>
      <c r="FE272" s="112"/>
      <c r="FF272" s="44"/>
      <c r="FG272" s="44">
        <v>2224411</v>
      </c>
      <c r="FH272" s="44">
        <v>513217</v>
      </c>
      <c r="FI272" s="44">
        <v>3790155</v>
      </c>
      <c r="FJ272" s="44">
        <v>88510</v>
      </c>
      <c r="FK272" s="44">
        <v>2223951</v>
      </c>
      <c r="FL272" s="44"/>
      <c r="FM272" s="44"/>
      <c r="FN272" s="44"/>
      <c r="FO272" s="44"/>
      <c r="FP272" s="44"/>
      <c r="FQ272" s="44"/>
      <c r="FR272" s="44"/>
      <c r="FS272" s="44"/>
      <c r="FT272" s="44">
        <v>58864</v>
      </c>
      <c r="FU272" s="44"/>
      <c r="FV272" s="21">
        <v>198097</v>
      </c>
      <c r="FW272" s="44"/>
      <c r="FX272" s="44">
        <v>253754</v>
      </c>
      <c r="FY272" s="44">
        <v>110687</v>
      </c>
      <c r="FZ272" s="44">
        <v>66190</v>
      </c>
      <c r="GA272" s="44">
        <v>6830</v>
      </c>
      <c r="GB272" s="44"/>
      <c r="GC272" s="44">
        <v>5213</v>
      </c>
      <c r="GD272" s="44">
        <v>451555</v>
      </c>
      <c r="GE272" s="44">
        <v>112472</v>
      </c>
      <c r="GF272" s="44">
        <v>86184</v>
      </c>
      <c r="GG272" s="44">
        <v>328159</v>
      </c>
      <c r="GH272" s="44">
        <v>44112</v>
      </c>
      <c r="GI272" s="44">
        <v>56552</v>
      </c>
      <c r="GJ272" s="44">
        <v>285001</v>
      </c>
      <c r="GK272" s="44">
        <v>1681073</v>
      </c>
      <c r="GL272" s="44">
        <v>6539</v>
      </c>
      <c r="GM272" s="44">
        <v>489699</v>
      </c>
      <c r="GN272" s="44">
        <v>22147</v>
      </c>
      <c r="GO272" s="44">
        <v>10868</v>
      </c>
      <c r="GP272" s="44"/>
      <c r="GQ272" s="44">
        <v>3390</v>
      </c>
      <c r="GR272" s="44">
        <v>26446</v>
      </c>
      <c r="GS272" s="44">
        <v>1796943</v>
      </c>
      <c r="GT272" s="44"/>
      <c r="GU272" s="21">
        <v>76951</v>
      </c>
      <c r="GV272" s="44"/>
      <c r="GW272" s="44">
        <v>43451</v>
      </c>
      <c r="GX272" s="44">
        <v>13643</v>
      </c>
      <c r="GY272" s="44">
        <v>1930988</v>
      </c>
      <c r="GZ272" s="44">
        <v>641379</v>
      </c>
      <c r="HA272" s="44"/>
      <c r="HB272" s="44"/>
      <c r="HC272" s="44">
        <v>1289609</v>
      </c>
      <c r="HD272" s="44">
        <v>1930988</v>
      </c>
      <c r="HE272" s="21">
        <v>1047020</v>
      </c>
      <c r="HF272" s="21"/>
      <c r="HG272" s="21"/>
      <c r="HH272" s="21"/>
      <c r="HI272" s="21">
        <v>0</v>
      </c>
      <c r="HJ272" s="44"/>
      <c r="HK272" s="21">
        <v>73222</v>
      </c>
      <c r="HL272" s="21">
        <v>355653</v>
      </c>
      <c r="HM272" s="21">
        <v>428875</v>
      </c>
      <c r="HN272" s="21">
        <v>-351924</v>
      </c>
      <c r="HO272" s="21"/>
      <c r="HP272" s="44"/>
      <c r="HQ272" s="47"/>
      <c r="HR272" s="47"/>
      <c r="HS272" s="47"/>
      <c r="HT272" s="47" t="s">
        <v>2449</v>
      </c>
      <c r="HU272" s="47">
        <v>96206.849999999991</v>
      </c>
      <c r="HV272" s="47">
        <v>1984</v>
      </c>
      <c r="HW272" s="47">
        <v>0</v>
      </c>
      <c r="HX272" s="47">
        <v>6298</v>
      </c>
      <c r="HY272" s="47">
        <v>6838</v>
      </c>
      <c r="HZ272" s="47">
        <v>34633</v>
      </c>
      <c r="IA272" s="47">
        <v>0</v>
      </c>
      <c r="IB272" s="47">
        <v>0</v>
      </c>
      <c r="IC272" s="47">
        <v>2754</v>
      </c>
      <c r="ID272"/>
      <c r="IE272" s="47">
        <v>4807</v>
      </c>
      <c r="IF272">
        <v>2943</v>
      </c>
      <c r="IG272" s="47">
        <v>2943</v>
      </c>
      <c r="IH272" s="47">
        <v>7955</v>
      </c>
      <c r="II272">
        <v>997</v>
      </c>
      <c r="IJ272">
        <v>1760</v>
      </c>
      <c r="IK272">
        <v>1801</v>
      </c>
      <c r="IL272">
        <v>5186</v>
      </c>
      <c r="IM272">
        <v>80899</v>
      </c>
      <c r="IN272">
        <v>0</v>
      </c>
      <c r="IO272">
        <v>1920</v>
      </c>
      <c r="IP272">
        <v>1804</v>
      </c>
      <c r="IQ272">
        <v>1049</v>
      </c>
      <c r="IR272">
        <v>0</v>
      </c>
      <c r="IS272">
        <v>0</v>
      </c>
      <c r="IT272">
        <v>4773</v>
      </c>
      <c r="IU272">
        <v>150539</v>
      </c>
      <c r="IV272">
        <v>0</v>
      </c>
      <c r="IW272">
        <v>200900</v>
      </c>
      <c r="IX272">
        <v>243083</v>
      </c>
      <c r="IY272">
        <v>787005</v>
      </c>
      <c r="IZ272">
        <v>0</v>
      </c>
      <c r="JA272">
        <v>0</v>
      </c>
      <c r="JB272">
        <v>100420</v>
      </c>
      <c r="JC272"/>
      <c r="JD272">
        <v>114017</v>
      </c>
      <c r="JE272">
        <v>55370</v>
      </c>
      <c r="JF272">
        <v>55370</v>
      </c>
      <c r="JG272">
        <v>152027</v>
      </c>
      <c r="JH272">
        <v>22970</v>
      </c>
      <c r="JI272">
        <v>39564</v>
      </c>
      <c r="JJ272">
        <v>96671</v>
      </c>
      <c r="JK272">
        <v>206475</v>
      </c>
      <c r="JL272">
        <v>2224411</v>
      </c>
      <c r="JM272">
        <v>0</v>
      </c>
      <c r="JN272">
        <v>96000</v>
      </c>
      <c r="JO272">
        <v>81195</v>
      </c>
      <c r="JP272">
        <v>31470</v>
      </c>
      <c r="JQ272">
        <v>0</v>
      </c>
      <c r="JR272">
        <v>0</v>
      </c>
      <c r="JS272">
        <v>208665</v>
      </c>
      <c r="JT272"/>
      <c r="JU272"/>
      <c r="JV272"/>
      <c r="JW272"/>
      <c r="JX272"/>
      <c r="JY272"/>
      <c r="JZ272"/>
      <c r="KA272"/>
      <c r="KB272"/>
      <c r="KC272"/>
      <c r="KD272"/>
      <c r="KE272"/>
      <c r="KF272">
        <v>81</v>
      </c>
      <c r="KG272">
        <v>104</v>
      </c>
      <c r="KH272">
        <v>64</v>
      </c>
      <c r="KI272">
        <v>54</v>
      </c>
      <c r="KJ272">
        <v>72</v>
      </c>
      <c r="KK272">
        <v>42</v>
      </c>
      <c r="KL272">
        <v>30</v>
      </c>
      <c r="KM272">
        <v>39</v>
      </c>
      <c r="KN272">
        <v>23</v>
      </c>
      <c r="KO272">
        <v>1</v>
      </c>
      <c r="KP272">
        <v>0</v>
      </c>
      <c r="KQ272">
        <v>0</v>
      </c>
      <c r="KR272">
        <v>1</v>
      </c>
      <c r="KS272">
        <v>0</v>
      </c>
      <c r="KT272">
        <v>0</v>
      </c>
      <c r="KU272">
        <v>1</v>
      </c>
      <c r="KV272">
        <v>0</v>
      </c>
      <c r="KW272">
        <v>0</v>
      </c>
      <c r="KX272">
        <v>0</v>
      </c>
      <c r="KY272">
        <v>0</v>
      </c>
      <c r="KZ272">
        <v>0</v>
      </c>
      <c r="LA272">
        <v>0</v>
      </c>
      <c r="LB272">
        <v>0</v>
      </c>
      <c r="LC272">
        <v>0</v>
      </c>
      <c r="LD272">
        <v>1</v>
      </c>
      <c r="LE272">
        <v>0</v>
      </c>
      <c r="LF272">
        <v>0</v>
      </c>
      <c r="LG272">
        <v>0</v>
      </c>
      <c r="LH272">
        <v>0</v>
      </c>
    </row>
    <row r="273" spans="1:320" s="34" customFormat="1" ht="15" customHeight="1" x14ac:dyDescent="0.25">
      <c r="A273" s="45">
        <v>206190251</v>
      </c>
      <c r="B273" s="45" t="s">
        <v>3347</v>
      </c>
      <c r="C273" s="46">
        <v>45292</v>
      </c>
      <c r="D273" s="46">
        <v>45657</v>
      </c>
      <c r="E273" s="47">
        <v>366</v>
      </c>
      <c r="F273" s="45" t="s">
        <v>883</v>
      </c>
      <c r="G273" s="45" t="s">
        <v>884</v>
      </c>
      <c r="H273" s="45" t="s">
        <v>1030</v>
      </c>
      <c r="I273" s="45" t="s">
        <v>886</v>
      </c>
      <c r="J273" s="45" t="s">
        <v>331</v>
      </c>
      <c r="K273" s="45" t="s">
        <v>1031</v>
      </c>
      <c r="L273" s="45" t="s">
        <v>2772</v>
      </c>
      <c r="M273" s="45" t="s">
        <v>3348</v>
      </c>
      <c r="N273" s="45" t="s">
        <v>3349</v>
      </c>
      <c r="O273" s="45" t="s">
        <v>1034</v>
      </c>
      <c r="P273" s="45" t="s">
        <v>3350</v>
      </c>
      <c r="Q273" s="45" t="s">
        <v>3351</v>
      </c>
      <c r="R273" t="s">
        <v>3352</v>
      </c>
      <c r="S273" s="45" t="s">
        <v>893</v>
      </c>
      <c r="T273" t="s">
        <v>3353</v>
      </c>
      <c r="U273" s="47">
        <v>42</v>
      </c>
      <c r="V273" s="47">
        <v>42</v>
      </c>
      <c r="W273" s="47" t="s">
        <v>1728</v>
      </c>
      <c r="X273" s="47">
        <v>15372</v>
      </c>
      <c r="Y273" s="47">
        <v>13920</v>
      </c>
      <c r="Z273" s="48">
        <v>177.23</v>
      </c>
      <c r="AA273" s="44">
        <v>27</v>
      </c>
      <c r="AB273" s="44">
        <v>27</v>
      </c>
      <c r="AC273" s="44">
        <v>1057</v>
      </c>
      <c r="AD273" s="44"/>
      <c r="AE273" s="44">
        <v>244</v>
      </c>
      <c r="AF273" s="44">
        <v>12538</v>
      </c>
      <c r="AG273" s="44"/>
      <c r="AH273" s="47"/>
      <c r="AI273" s="47">
        <v>81</v>
      </c>
      <c r="AJ273"/>
      <c r="AK273" t="s">
        <v>895</v>
      </c>
      <c r="AL273">
        <v>13920</v>
      </c>
      <c r="AM273"/>
      <c r="AN273"/>
      <c r="AO273"/>
      <c r="AP273"/>
      <c r="AQ273"/>
      <c r="AR273" s="44"/>
      <c r="AS273" s="44"/>
      <c r="AT273" s="44"/>
      <c r="AU273" s="44">
        <v>4722913</v>
      </c>
      <c r="AV273" s="44">
        <v>504850</v>
      </c>
      <c r="AW273" s="44"/>
      <c r="AX273" s="44">
        <v>570</v>
      </c>
      <c r="AY273" s="44">
        <v>5228333</v>
      </c>
      <c r="AZ273" s="21">
        <v>5555158</v>
      </c>
      <c r="BA273" s="21">
        <v>-326825</v>
      </c>
      <c r="BB273" s="44">
        <v>148313</v>
      </c>
      <c r="BC273" s="44"/>
      <c r="BD273" s="44"/>
      <c r="BE273" s="44">
        <v>-178512</v>
      </c>
      <c r="BF273" s="44">
        <v>457169</v>
      </c>
      <c r="BG273" s="44"/>
      <c r="BH273" s="44">
        <v>558558</v>
      </c>
      <c r="BI273" s="21">
        <v>3661113</v>
      </c>
      <c r="BJ273" s="21"/>
      <c r="BK273" s="21"/>
      <c r="BL273" s="21">
        <v>46073</v>
      </c>
      <c r="BM273" s="21"/>
      <c r="BN273" s="21">
        <v>4722913</v>
      </c>
      <c r="BO273" s="21"/>
      <c r="BP273" s="21"/>
      <c r="BQ273" s="44"/>
      <c r="BR273" s="21"/>
      <c r="BS273" s="44"/>
      <c r="BT273" s="21"/>
      <c r="BU273" s="44"/>
      <c r="BV273" s="21"/>
      <c r="BW273" s="44">
        <v>504850</v>
      </c>
      <c r="BX273" s="21"/>
      <c r="BY273" s="21"/>
      <c r="BZ273" s="21"/>
      <c r="CA273" s="44"/>
      <c r="CB273" s="44"/>
      <c r="CC273" s="44"/>
      <c r="CD273" s="44"/>
      <c r="CE273" s="44"/>
      <c r="CF273" s="44"/>
      <c r="CG273" s="44"/>
      <c r="CH273" s="44"/>
      <c r="CI273" s="21"/>
      <c r="CJ273" s="44"/>
      <c r="CK273" s="21"/>
      <c r="CL273" s="44"/>
      <c r="CM273" s="44">
        <v>0</v>
      </c>
      <c r="CN273" s="44">
        <v>0</v>
      </c>
      <c r="CO273" s="44">
        <v>190798</v>
      </c>
      <c r="CP273" s="44">
        <v>0</v>
      </c>
      <c r="CQ273" s="21">
        <v>171655</v>
      </c>
      <c r="CR273" s="44">
        <v>82118</v>
      </c>
      <c r="CS273" s="44">
        <v>46637</v>
      </c>
      <c r="CT273" s="44">
        <v>6184</v>
      </c>
      <c r="CU273" s="44"/>
      <c r="CV273" s="44">
        <v>7458</v>
      </c>
      <c r="CW273" s="21"/>
      <c r="CX273" s="21"/>
      <c r="CY273" s="21"/>
      <c r="CZ273" s="21"/>
      <c r="DA273" s="21"/>
      <c r="DB273" s="21"/>
      <c r="DC273" s="21"/>
      <c r="DD273" s="21"/>
      <c r="DE273" s="44"/>
      <c r="DF273" s="21"/>
      <c r="DG273" s="44"/>
      <c r="DH273" s="21"/>
      <c r="DI273" s="44"/>
      <c r="DJ273" s="44"/>
      <c r="DK273" s="44"/>
      <c r="DL273" s="44"/>
      <c r="DM273" s="21"/>
      <c r="DN273" s="44"/>
      <c r="DO273" s="44"/>
      <c r="DP273" s="44"/>
      <c r="DQ273" s="44"/>
      <c r="DR273" s="44"/>
      <c r="DS273" s="44"/>
      <c r="DT273" s="44"/>
      <c r="DU273" s="44"/>
      <c r="DV273" s="44"/>
      <c r="DW273" s="44"/>
      <c r="DX273" s="44"/>
      <c r="DY273" s="44"/>
      <c r="DZ273" s="44"/>
      <c r="EA273" s="44"/>
      <c r="EB273" s="21"/>
      <c r="EC273" s="44"/>
      <c r="ED273" s="44"/>
      <c r="EE273" s="21"/>
      <c r="EF273" s="44"/>
      <c r="EG273" s="21"/>
      <c r="EH273" s="44"/>
      <c r="EI273" s="21"/>
      <c r="EJ273" s="44"/>
      <c r="EK273" s="44"/>
      <c r="EL273" s="21"/>
      <c r="EM273" s="44"/>
      <c r="EN273" s="44"/>
      <c r="EO273" s="44"/>
      <c r="EP273" s="21"/>
      <c r="EQ273" s="21"/>
      <c r="ER273" s="21"/>
      <c r="ES273" s="21"/>
      <c r="ET273" s="44"/>
      <c r="EU273" s="21"/>
      <c r="EV273" s="44"/>
      <c r="EW273" s="21"/>
      <c r="EX273" s="44"/>
      <c r="EY273" s="44"/>
      <c r="EZ273" s="21"/>
      <c r="FA273" s="21"/>
      <c r="FB273" s="44"/>
      <c r="FC273" s="44"/>
      <c r="FD273" s="21"/>
      <c r="FE273" s="112"/>
      <c r="FF273" s="44"/>
      <c r="FG273" s="44">
        <v>2842677</v>
      </c>
      <c r="FH273" s="44">
        <v>895090</v>
      </c>
      <c r="FI273" s="44">
        <v>1817391</v>
      </c>
      <c r="FJ273" s="44">
        <v>193515</v>
      </c>
      <c r="FK273" s="44">
        <v>2695969</v>
      </c>
      <c r="FL273" s="44"/>
      <c r="FM273" s="44"/>
      <c r="FN273" s="44"/>
      <c r="FO273" s="44"/>
      <c r="FP273" s="44"/>
      <c r="FQ273" s="44"/>
      <c r="FR273" s="44"/>
      <c r="FS273" s="44"/>
      <c r="FT273" s="44"/>
      <c r="FU273" s="44"/>
      <c r="FV273" s="21">
        <v>92424</v>
      </c>
      <c r="FW273" s="44"/>
      <c r="FX273" s="44">
        <v>82675</v>
      </c>
      <c r="FY273" s="44">
        <v>33444</v>
      </c>
      <c r="FZ273" s="44">
        <v>9219</v>
      </c>
      <c r="GA273" s="44">
        <v>12635</v>
      </c>
      <c r="GB273" s="44"/>
      <c r="GC273" s="44">
        <v>13291</v>
      </c>
      <c r="GD273" s="44">
        <v>234745</v>
      </c>
      <c r="GE273" s="44">
        <v>197267</v>
      </c>
      <c r="GF273" s="44">
        <v>111099</v>
      </c>
      <c r="GG273" s="44">
        <v>521420</v>
      </c>
      <c r="GH273" s="44">
        <v>93072</v>
      </c>
      <c r="GI273" s="44">
        <v>147683</v>
      </c>
      <c r="GJ273" s="44">
        <v>17467</v>
      </c>
      <c r="GK273" s="44">
        <v>1091094</v>
      </c>
      <c r="GL273" s="44">
        <v>122085</v>
      </c>
      <c r="GM273" s="44"/>
      <c r="GN273" s="44">
        <v>1256</v>
      </c>
      <c r="GO273" s="44">
        <v>15945</v>
      </c>
      <c r="GP273" s="44"/>
      <c r="GQ273" s="44"/>
      <c r="GR273" s="44">
        <v>62368</v>
      </c>
      <c r="GS273" s="44">
        <v>2170107</v>
      </c>
      <c r="GT273" s="44"/>
      <c r="GU273" s="21">
        <v>365974</v>
      </c>
      <c r="GV273" s="44"/>
      <c r="GW273" s="44"/>
      <c r="GX273" s="44"/>
      <c r="GY273" s="44">
        <v>2536081</v>
      </c>
      <c r="GZ273" s="44">
        <v>2313897</v>
      </c>
      <c r="HA273" s="44"/>
      <c r="HB273" s="44"/>
      <c r="HC273" s="44">
        <v>222184</v>
      </c>
      <c r="HD273" s="44">
        <v>2536081</v>
      </c>
      <c r="HE273" s="21"/>
      <c r="HF273" s="21"/>
      <c r="HG273" s="21"/>
      <c r="HH273" s="21"/>
      <c r="HI273" s="21">
        <v>44825</v>
      </c>
      <c r="HJ273" s="44">
        <v>840540</v>
      </c>
      <c r="HK273" s="21"/>
      <c r="HL273" s="21">
        <v>706164</v>
      </c>
      <c r="HM273" s="21">
        <v>1591529</v>
      </c>
      <c r="HN273" s="21">
        <v>-1225555</v>
      </c>
      <c r="HO273" s="21"/>
      <c r="HP273" s="44"/>
      <c r="HQ273" s="47"/>
      <c r="HR273" s="47"/>
      <c r="HS273" s="47"/>
      <c r="HT273" s="47" t="s">
        <v>3354</v>
      </c>
      <c r="HU273" s="47">
        <v>1596588.93</v>
      </c>
      <c r="HV273" s="47">
        <v>1533</v>
      </c>
      <c r="HW273" s="47">
        <v>0</v>
      </c>
      <c r="HX273" s="47">
        <v>8636</v>
      </c>
      <c r="HY273" s="47">
        <v>8970</v>
      </c>
      <c r="HZ273" s="47">
        <v>25938</v>
      </c>
      <c r="IA273" s="47">
        <v>0</v>
      </c>
      <c r="IB273" s="47">
        <v>0</v>
      </c>
      <c r="IC273" s="47">
        <v>0</v>
      </c>
      <c r="ID273"/>
      <c r="IE273" s="47">
        <v>2065</v>
      </c>
      <c r="IF273">
        <v>6466</v>
      </c>
      <c r="IG273" s="47">
        <v>3089</v>
      </c>
      <c r="IH273" s="47">
        <v>11650</v>
      </c>
      <c r="II273">
        <v>2145</v>
      </c>
      <c r="IJ273">
        <v>3477</v>
      </c>
      <c r="IK273">
        <v>360</v>
      </c>
      <c r="IL273">
        <v>5915</v>
      </c>
      <c r="IM273">
        <v>80244</v>
      </c>
      <c r="IN273">
        <v>0</v>
      </c>
      <c r="IO273">
        <v>2546</v>
      </c>
      <c r="IP273">
        <v>0</v>
      </c>
      <c r="IQ273">
        <v>0</v>
      </c>
      <c r="IR273">
        <v>0</v>
      </c>
      <c r="IS273">
        <v>0</v>
      </c>
      <c r="IT273">
        <v>2546</v>
      </c>
      <c r="IU273">
        <v>95731</v>
      </c>
      <c r="IV273">
        <v>0</v>
      </c>
      <c r="IW273">
        <v>424086</v>
      </c>
      <c r="IX273">
        <v>352554</v>
      </c>
      <c r="IY273">
        <v>983660</v>
      </c>
      <c r="IZ273">
        <v>0</v>
      </c>
      <c r="JA273">
        <v>0</v>
      </c>
      <c r="JB273">
        <v>0</v>
      </c>
      <c r="JC273"/>
      <c r="JD273">
        <v>70700</v>
      </c>
      <c r="JE273">
        <v>143290</v>
      </c>
      <c r="JF273">
        <v>56060</v>
      </c>
      <c r="JG273">
        <v>287426</v>
      </c>
      <c r="JH273">
        <v>67985</v>
      </c>
      <c r="JI273">
        <v>82822</v>
      </c>
      <c r="JJ273">
        <v>14189</v>
      </c>
      <c r="JK273">
        <v>264174</v>
      </c>
      <c r="JL273">
        <v>2842677</v>
      </c>
      <c r="JM273">
        <v>0</v>
      </c>
      <c r="JN273">
        <v>127295</v>
      </c>
      <c r="JO273">
        <v>0</v>
      </c>
      <c r="JP273">
        <v>0</v>
      </c>
      <c r="JQ273">
        <v>0</v>
      </c>
      <c r="JR273">
        <v>0</v>
      </c>
      <c r="JS273">
        <v>127295</v>
      </c>
      <c r="JT273"/>
      <c r="JU273"/>
      <c r="JV273"/>
      <c r="JW273"/>
      <c r="JX273"/>
      <c r="JY273"/>
      <c r="JZ273"/>
      <c r="KA273"/>
      <c r="KB273"/>
      <c r="KC273"/>
      <c r="KD273"/>
      <c r="KE273"/>
      <c r="KF273">
        <v>56</v>
      </c>
      <c r="KG273">
        <v>81</v>
      </c>
      <c r="KH273">
        <v>43</v>
      </c>
      <c r="KI273">
        <v>37</v>
      </c>
      <c r="KJ273">
        <v>53</v>
      </c>
      <c r="KK273">
        <v>28</v>
      </c>
      <c r="KL273">
        <v>25</v>
      </c>
      <c r="KM273">
        <v>38</v>
      </c>
      <c r="KN273">
        <v>19</v>
      </c>
      <c r="KO273">
        <v>0</v>
      </c>
      <c r="KP273">
        <v>1</v>
      </c>
      <c r="KQ273">
        <v>0</v>
      </c>
      <c r="KR273">
        <v>1</v>
      </c>
      <c r="KS273">
        <v>0</v>
      </c>
      <c r="KT273">
        <v>0</v>
      </c>
      <c r="KU273">
        <v>1</v>
      </c>
      <c r="KV273">
        <v>0</v>
      </c>
      <c r="KW273">
        <v>0</v>
      </c>
      <c r="KX273">
        <v>0</v>
      </c>
      <c r="KY273">
        <v>0</v>
      </c>
      <c r="KZ273">
        <v>0</v>
      </c>
      <c r="LA273">
        <v>0</v>
      </c>
      <c r="LB273">
        <v>0</v>
      </c>
      <c r="LC273">
        <v>0</v>
      </c>
      <c r="LD273">
        <v>1</v>
      </c>
      <c r="LE273">
        <v>0</v>
      </c>
      <c r="LF273">
        <v>0</v>
      </c>
      <c r="LG273">
        <v>0</v>
      </c>
      <c r="LH273">
        <v>0</v>
      </c>
    </row>
    <row r="274" spans="1:320" s="34" customFormat="1" ht="15" customHeight="1" x14ac:dyDescent="0.25">
      <c r="A274" s="45">
        <v>206190253</v>
      </c>
      <c r="B274" s="45" t="s">
        <v>3355</v>
      </c>
      <c r="C274" s="46">
        <v>45292</v>
      </c>
      <c r="D274" s="46">
        <v>45657</v>
      </c>
      <c r="E274" s="47">
        <v>366</v>
      </c>
      <c r="F274" s="45" t="s">
        <v>883</v>
      </c>
      <c r="G274" s="45" t="s">
        <v>884</v>
      </c>
      <c r="H274" s="45" t="s">
        <v>1030</v>
      </c>
      <c r="I274" s="45" t="s">
        <v>886</v>
      </c>
      <c r="J274" s="45" t="s">
        <v>887</v>
      </c>
      <c r="K274" s="45" t="s">
        <v>1031</v>
      </c>
      <c r="L274" s="45" t="s">
        <v>2867</v>
      </c>
      <c r="M274" s="45" t="s">
        <v>3356</v>
      </c>
      <c r="N274" s="45" t="s">
        <v>3357</v>
      </c>
      <c r="O274" s="45" t="s">
        <v>1050</v>
      </c>
      <c r="P274" s="45" t="s">
        <v>2870</v>
      </c>
      <c r="Q274" s="45" t="s">
        <v>3358</v>
      </c>
      <c r="R274" t="s">
        <v>3359</v>
      </c>
      <c r="S274" s="45" t="s">
        <v>893</v>
      </c>
      <c r="T274" t="s">
        <v>2521</v>
      </c>
      <c r="U274" s="47">
        <v>87</v>
      </c>
      <c r="V274" s="47">
        <v>87</v>
      </c>
      <c r="W274" s="47" t="s">
        <v>894</v>
      </c>
      <c r="X274" s="47">
        <v>31842</v>
      </c>
      <c r="Y274" s="47">
        <v>27487</v>
      </c>
      <c r="Z274" s="48">
        <v>207.86</v>
      </c>
      <c r="AA274" s="44">
        <v>183</v>
      </c>
      <c r="AB274" s="44">
        <v>215</v>
      </c>
      <c r="AC274" s="44">
        <v>3510</v>
      </c>
      <c r="AD274" s="44">
        <v>408</v>
      </c>
      <c r="AE274" s="44">
        <v>1984</v>
      </c>
      <c r="AF274" s="44">
        <v>16022</v>
      </c>
      <c r="AG274" s="44"/>
      <c r="AH274" s="47">
        <v>3524</v>
      </c>
      <c r="AI274" s="47">
        <v>520</v>
      </c>
      <c r="AJ274">
        <v>1519</v>
      </c>
      <c r="AK274" t="s">
        <v>895</v>
      </c>
      <c r="AL274">
        <v>27487</v>
      </c>
      <c r="AM274"/>
      <c r="AN274"/>
      <c r="AO274"/>
      <c r="AP274"/>
      <c r="AQ274"/>
      <c r="AR274" s="44"/>
      <c r="AS274" s="44"/>
      <c r="AT274" s="44"/>
      <c r="AU274" s="44">
        <v>9153171</v>
      </c>
      <c r="AV274" s="44">
        <v>1922277</v>
      </c>
      <c r="AW274" s="44">
        <v>-783754</v>
      </c>
      <c r="AX274" s="44">
        <v>28711</v>
      </c>
      <c r="AY274" s="44">
        <v>11887913</v>
      </c>
      <c r="AZ274" s="21">
        <v>12027181</v>
      </c>
      <c r="BA274" s="21">
        <v>-139268</v>
      </c>
      <c r="BB274" s="44">
        <v>431253</v>
      </c>
      <c r="BC274" s="44">
        <v>800</v>
      </c>
      <c r="BD274" s="44"/>
      <c r="BE274" s="44">
        <v>291185</v>
      </c>
      <c r="BF274" s="44">
        <v>1168830</v>
      </c>
      <c r="BG274" s="44">
        <v>135864</v>
      </c>
      <c r="BH274" s="44">
        <v>660672</v>
      </c>
      <c r="BI274" s="21">
        <v>5335326</v>
      </c>
      <c r="BJ274" s="21"/>
      <c r="BK274" s="21">
        <v>1173492</v>
      </c>
      <c r="BL274" s="21">
        <v>173160</v>
      </c>
      <c r="BM274" s="21">
        <v>505827</v>
      </c>
      <c r="BN274" s="21">
        <v>9153171</v>
      </c>
      <c r="BO274" s="21"/>
      <c r="BP274" s="21"/>
      <c r="BQ274" s="44"/>
      <c r="BR274" s="21"/>
      <c r="BS274" s="44"/>
      <c r="BT274" s="21"/>
      <c r="BU274" s="44"/>
      <c r="BV274" s="21"/>
      <c r="BW274" s="44">
        <v>1048883</v>
      </c>
      <c r="BX274" s="21"/>
      <c r="BY274" s="21"/>
      <c r="BZ274" s="21"/>
      <c r="CA274" s="44">
        <v>7772</v>
      </c>
      <c r="CB274" s="44"/>
      <c r="CC274" s="44">
        <v>16099</v>
      </c>
      <c r="CD274" s="44"/>
      <c r="CE274" s="44"/>
      <c r="CF274" s="44"/>
      <c r="CG274" s="44">
        <v>844560</v>
      </c>
      <c r="CH274" s="44"/>
      <c r="CI274" s="21">
        <v>3784</v>
      </c>
      <c r="CJ274" s="44"/>
      <c r="CK274" s="21">
        <v>1179</v>
      </c>
      <c r="CL274" s="44"/>
      <c r="CM274" s="44">
        <v>1116</v>
      </c>
      <c r="CN274" s="44">
        <v>2128</v>
      </c>
      <c r="CO274" s="44">
        <v>713235</v>
      </c>
      <c r="CP274" s="44">
        <v>0</v>
      </c>
      <c r="CQ274" s="21">
        <v>664410</v>
      </c>
      <c r="CR274" s="44">
        <v>249460</v>
      </c>
      <c r="CS274" s="44">
        <v>207577</v>
      </c>
      <c r="CT274" s="44">
        <v>40561</v>
      </c>
      <c r="CU274" s="44"/>
      <c r="CV274" s="44">
        <v>43790</v>
      </c>
      <c r="CW274" s="21"/>
      <c r="CX274" s="21"/>
      <c r="CY274" s="21"/>
      <c r="CZ274" s="21"/>
      <c r="DA274" s="21"/>
      <c r="DB274" s="21"/>
      <c r="DC274" s="21"/>
      <c r="DD274" s="21"/>
      <c r="DE274" s="44"/>
      <c r="DF274" s="21"/>
      <c r="DG274" s="44"/>
      <c r="DH274" s="21"/>
      <c r="DI274" s="44"/>
      <c r="DJ274" s="44"/>
      <c r="DK274" s="44"/>
      <c r="DL274" s="44"/>
      <c r="DM274" s="21"/>
      <c r="DN274" s="44"/>
      <c r="DO274" s="44"/>
      <c r="DP274" s="44"/>
      <c r="DQ274" s="44"/>
      <c r="DR274" s="44"/>
      <c r="DS274" s="44"/>
      <c r="DT274" s="44"/>
      <c r="DU274" s="44"/>
      <c r="DV274" s="44"/>
      <c r="DW274" s="44"/>
      <c r="DX274" s="44"/>
      <c r="DY274" s="44">
        <v>-129102</v>
      </c>
      <c r="DZ274" s="44"/>
      <c r="EA274" s="44"/>
      <c r="EB274" s="21"/>
      <c r="EC274" s="44">
        <v>-1097657</v>
      </c>
      <c r="ED274" s="44"/>
      <c r="EE274" s="21"/>
      <c r="EF274" s="44"/>
      <c r="EG274" s="21">
        <v>-57354</v>
      </c>
      <c r="EH274" s="44"/>
      <c r="EI274" s="21">
        <v>496548</v>
      </c>
      <c r="EJ274" s="44"/>
      <c r="EK274" s="44"/>
      <c r="EL274" s="21"/>
      <c r="EM274" s="44">
        <v>-147805</v>
      </c>
      <c r="EN274" s="44"/>
      <c r="EO274" s="44">
        <v>151616</v>
      </c>
      <c r="EP274" s="21"/>
      <c r="EQ274" s="21"/>
      <c r="ER274" s="21"/>
      <c r="ES274" s="21"/>
      <c r="ET274" s="44"/>
      <c r="EU274" s="21"/>
      <c r="EV274" s="44"/>
      <c r="EW274" s="21"/>
      <c r="EX274" s="44"/>
      <c r="EY274" s="44"/>
      <c r="EZ274" s="21"/>
      <c r="FA274" s="21"/>
      <c r="FB274" s="44"/>
      <c r="FC274" s="44"/>
      <c r="FD274" s="21"/>
      <c r="FE274" s="112"/>
      <c r="FF274" s="44"/>
      <c r="FG274" s="44">
        <v>4697334</v>
      </c>
      <c r="FH274" s="44">
        <v>982192</v>
      </c>
      <c r="FI274" s="44">
        <v>6347655</v>
      </c>
      <c r="FJ274" s="44">
        <v>279782</v>
      </c>
      <c r="FK274" s="44">
        <v>4579367</v>
      </c>
      <c r="FL274" s="44"/>
      <c r="FM274" s="44"/>
      <c r="FN274" s="44"/>
      <c r="FO274" s="44"/>
      <c r="FP274" s="44"/>
      <c r="FQ274" s="44"/>
      <c r="FR274" s="44"/>
      <c r="FS274" s="44"/>
      <c r="FT274" s="44">
        <v>2627</v>
      </c>
      <c r="FU274" s="44">
        <v>5032</v>
      </c>
      <c r="FV274" s="21">
        <v>299452</v>
      </c>
      <c r="FW274" s="44"/>
      <c r="FX274" s="44">
        <v>267177</v>
      </c>
      <c r="FY274" s="44">
        <v>116337</v>
      </c>
      <c r="FZ274" s="44">
        <v>216487</v>
      </c>
      <c r="GA274" s="44">
        <v>40749</v>
      </c>
      <c r="GB274" s="44"/>
      <c r="GC274" s="44">
        <v>51556</v>
      </c>
      <c r="GD274" s="44">
        <v>481504</v>
      </c>
      <c r="GE274" s="44">
        <v>195050</v>
      </c>
      <c r="GF274" s="44">
        <v>141338</v>
      </c>
      <c r="GG274" s="44">
        <v>702813</v>
      </c>
      <c r="GH274" s="44">
        <v>102490</v>
      </c>
      <c r="GI274" s="44">
        <v>103274</v>
      </c>
      <c r="GJ274" s="44">
        <v>75104</v>
      </c>
      <c r="GK274" s="44">
        <v>3173654</v>
      </c>
      <c r="GL274" s="44">
        <v>148741</v>
      </c>
      <c r="GM274" s="44">
        <v>954642</v>
      </c>
      <c r="GN274" s="44">
        <v>134178</v>
      </c>
      <c r="GO274" s="44"/>
      <c r="GP274" s="44"/>
      <c r="GQ274" s="44">
        <v>14116</v>
      </c>
      <c r="GR274" s="44">
        <v>221493</v>
      </c>
      <c r="GS274" s="44">
        <v>1928548</v>
      </c>
      <c r="GT274" s="44"/>
      <c r="GU274" s="21">
        <v>1632163</v>
      </c>
      <c r="GV274" s="44">
        <v>-479357</v>
      </c>
      <c r="GW274" s="44">
        <v>1181493</v>
      </c>
      <c r="GX274" s="44">
        <v>22677</v>
      </c>
      <c r="GY274" s="44">
        <v>4285524</v>
      </c>
      <c r="GZ274" s="44">
        <v>2176218</v>
      </c>
      <c r="HA274" s="44"/>
      <c r="HB274" s="44"/>
      <c r="HC274" s="44">
        <v>2109306</v>
      </c>
      <c r="HD274" s="44">
        <v>4285524</v>
      </c>
      <c r="HE274" s="21"/>
      <c r="HF274" s="21">
        <v>1162963</v>
      </c>
      <c r="HG274" s="21">
        <v>130981</v>
      </c>
      <c r="HH274" s="21"/>
      <c r="HI274" s="21">
        <v>4800</v>
      </c>
      <c r="HJ274" s="44"/>
      <c r="HK274" s="21">
        <v>1110421</v>
      </c>
      <c r="HL274" s="21">
        <v>773580</v>
      </c>
      <c r="HM274" s="21">
        <v>1888801</v>
      </c>
      <c r="HN274" s="21">
        <v>-256638</v>
      </c>
      <c r="HO274" s="21"/>
      <c r="HP274" s="44"/>
      <c r="HQ274" s="47"/>
      <c r="HR274" s="47"/>
      <c r="HS274" s="47"/>
      <c r="HT274" s="47" t="s">
        <v>2399</v>
      </c>
      <c r="HU274" s="47">
        <v>-87048.72</v>
      </c>
      <c r="HV274" s="47">
        <v>1728</v>
      </c>
      <c r="HW274" s="47">
        <v>0</v>
      </c>
      <c r="HX274" s="47">
        <v>5047</v>
      </c>
      <c r="HY274" s="47">
        <v>26832</v>
      </c>
      <c r="HZ274" s="47">
        <v>68815</v>
      </c>
      <c r="IA274" s="47">
        <v>0</v>
      </c>
      <c r="IB274" s="47">
        <v>0</v>
      </c>
      <c r="IC274" s="47">
        <v>7716</v>
      </c>
      <c r="ID274"/>
      <c r="IE274" s="47">
        <v>2241</v>
      </c>
      <c r="IF274"/>
      <c r="IG274" s="47"/>
      <c r="IH274" s="47"/>
      <c r="II274">
        <v>2854</v>
      </c>
      <c r="IJ274">
        <v>3505</v>
      </c>
      <c r="IK274">
        <v>1223</v>
      </c>
      <c r="IL274">
        <v>18139</v>
      </c>
      <c r="IM274">
        <v>138100</v>
      </c>
      <c r="IN274">
        <v>0</v>
      </c>
      <c r="IO274">
        <v>0</v>
      </c>
      <c r="IP274">
        <v>0</v>
      </c>
      <c r="IQ274">
        <v>0</v>
      </c>
      <c r="IR274">
        <v>0</v>
      </c>
      <c r="IS274">
        <v>0</v>
      </c>
      <c r="IT274">
        <v>0</v>
      </c>
      <c r="IU274">
        <v>158330</v>
      </c>
      <c r="IV274">
        <v>0</v>
      </c>
      <c r="IW274">
        <v>316444</v>
      </c>
      <c r="IX274">
        <v>1051282</v>
      </c>
      <c r="IY274">
        <v>1702301</v>
      </c>
      <c r="IZ274">
        <v>0</v>
      </c>
      <c r="JA274">
        <v>0</v>
      </c>
      <c r="JB274">
        <v>282642</v>
      </c>
      <c r="JC274"/>
      <c r="JD274">
        <v>64532</v>
      </c>
      <c r="JE274"/>
      <c r="JF274"/>
      <c r="JG274"/>
      <c r="JH274">
        <v>82190</v>
      </c>
      <c r="JI274">
        <v>76756</v>
      </c>
      <c r="JJ274">
        <v>61138</v>
      </c>
      <c r="JK274">
        <v>901719</v>
      </c>
      <c r="JL274">
        <v>4697334</v>
      </c>
      <c r="JM274">
        <v>0</v>
      </c>
      <c r="JN274">
        <v>0</v>
      </c>
      <c r="JO274">
        <v>0</v>
      </c>
      <c r="JP274">
        <v>0</v>
      </c>
      <c r="JQ274">
        <v>0</v>
      </c>
      <c r="JR274">
        <v>0</v>
      </c>
      <c r="JS274">
        <v>0</v>
      </c>
      <c r="JT274"/>
      <c r="JU274"/>
      <c r="JV274"/>
      <c r="JW274"/>
      <c r="JX274"/>
      <c r="JY274"/>
      <c r="JZ274"/>
      <c r="KA274"/>
      <c r="KB274"/>
      <c r="KC274"/>
      <c r="KD274"/>
      <c r="KE274"/>
      <c r="KF274">
        <v>112</v>
      </c>
      <c r="KG274">
        <v>160</v>
      </c>
      <c r="KH274">
        <v>73</v>
      </c>
      <c r="KI274">
        <v>87</v>
      </c>
      <c r="KJ274">
        <v>122</v>
      </c>
      <c r="KK274">
        <v>59</v>
      </c>
      <c r="KL274">
        <v>55</v>
      </c>
      <c r="KM274">
        <v>74</v>
      </c>
      <c r="KN274">
        <v>39</v>
      </c>
      <c r="KO274">
        <v>1</v>
      </c>
      <c r="KP274">
        <v>0</v>
      </c>
      <c r="KQ274">
        <v>0</v>
      </c>
      <c r="KR274">
        <v>0</v>
      </c>
      <c r="KS274">
        <v>1</v>
      </c>
      <c r="KT274">
        <v>0</v>
      </c>
      <c r="KU274">
        <v>1</v>
      </c>
      <c r="KV274">
        <v>0</v>
      </c>
      <c r="KW274">
        <v>0</v>
      </c>
      <c r="KX274">
        <v>0</v>
      </c>
      <c r="KY274">
        <v>0</v>
      </c>
      <c r="KZ274">
        <v>0</v>
      </c>
      <c r="LA274">
        <v>0</v>
      </c>
      <c r="LB274">
        <v>0</v>
      </c>
      <c r="LC274">
        <v>0</v>
      </c>
      <c r="LD274">
        <v>1</v>
      </c>
      <c r="LE274">
        <v>0</v>
      </c>
      <c r="LF274">
        <v>0</v>
      </c>
      <c r="LG274">
        <v>0</v>
      </c>
      <c r="LH274">
        <v>0</v>
      </c>
    </row>
    <row r="275" spans="1:320" s="34" customFormat="1" ht="15" customHeight="1" x14ac:dyDescent="0.25">
      <c r="A275" s="45">
        <v>206190255</v>
      </c>
      <c r="B275" s="45" t="s">
        <v>3360</v>
      </c>
      <c r="C275" s="46">
        <v>45292</v>
      </c>
      <c r="D275" s="46">
        <v>45657</v>
      </c>
      <c r="E275" s="47">
        <v>366</v>
      </c>
      <c r="F275" s="45" t="s">
        <v>883</v>
      </c>
      <c r="G275" s="45" t="s">
        <v>884</v>
      </c>
      <c r="H275" s="45" t="s">
        <v>1030</v>
      </c>
      <c r="I275" s="45" t="s">
        <v>886</v>
      </c>
      <c r="J275" s="45" t="s">
        <v>887</v>
      </c>
      <c r="K275" s="45" t="s">
        <v>1031</v>
      </c>
      <c r="L275" s="45" t="s">
        <v>2709</v>
      </c>
      <c r="M275" s="45" t="s">
        <v>3361</v>
      </c>
      <c r="N275" s="45" t="s">
        <v>3362</v>
      </c>
      <c r="O275" s="45" t="s">
        <v>1034</v>
      </c>
      <c r="P275" s="45" t="s">
        <v>1152</v>
      </c>
      <c r="Q275" s="45" t="s">
        <v>3363</v>
      </c>
      <c r="R275" t="s">
        <v>3364</v>
      </c>
      <c r="S275" s="45" t="s">
        <v>884</v>
      </c>
      <c r="T275"/>
      <c r="U275" s="47">
        <v>99</v>
      </c>
      <c r="V275" s="47">
        <v>99</v>
      </c>
      <c r="W275" s="47" t="s">
        <v>894</v>
      </c>
      <c r="X275" s="47">
        <v>36234</v>
      </c>
      <c r="Y275" s="47">
        <v>32325</v>
      </c>
      <c r="Z275" s="48">
        <v>201.55</v>
      </c>
      <c r="AA275" s="44">
        <v>73</v>
      </c>
      <c r="AB275" s="44">
        <v>67</v>
      </c>
      <c r="AC275" s="44">
        <v>5052</v>
      </c>
      <c r="AD275" s="44"/>
      <c r="AE275" s="44">
        <v>1001</v>
      </c>
      <c r="AF275" s="44">
        <v>24756</v>
      </c>
      <c r="AG275" s="44"/>
      <c r="AH275" s="47"/>
      <c r="AI275" s="47">
        <v>27</v>
      </c>
      <c r="AJ275">
        <v>1489</v>
      </c>
      <c r="AK275" t="s">
        <v>895</v>
      </c>
      <c r="AL275">
        <v>32325</v>
      </c>
      <c r="AM275"/>
      <c r="AN275"/>
      <c r="AO275"/>
      <c r="AP275"/>
      <c r="AQ275"/>
      <c r="AR275" s="44"/>
      <c r="AS275" s="44"/>
      <c r="AT275" s="44"/>
      <c r="AU275" s="44">
        <v>9664099</v>
      </c>
      <c r="AV275" s="44">
        <v>1188011</v>
      </c>
      <c r="AW275" s="44">
        <v>-263854</v>
      </c>
      <c r="AX275" s="44">
        <v>8761</v>
      </c>
      <c r="AY275" s="44">
        <v>11124725</v>
      </c>
      <c r="AZ275" s="21">
        <v>11684043</v>
      </c>
      <c r="BA275" s="21">
        <v>-559318</v>
      </c>
      <c r="BB275" s="44"/>
      <c r="BC275" s="44"/>
      <c r="BD275" s="44"/>
      <c r="BE275" s="44">
        <v>-559318</v>
      </c>
      <c r="BF275" s="44">
        <v>1515600</v>
      </c>
      <c r="BG275" s="44"/>
      <c r="BH275" s="44">
        <v>299000</v>
      </c>
      <c r="BI275" s="21">
        <v>7396299</v>
      </c>
      <c r="BJ275" s="21"/>
      <c r="BK275" s="21"/>
      <c r="BL275" s="21">
        <v>8000</v>
      </c>
      <c r="BM275" s="21">
        <v>445200</v>
      </c>
      <c r="BN275" s="21">
        <v>9664099</v>
      </c>
      <c r="BO275" s="21"/>
      <c r="BP275" s="21"/>
      <c r="BQ275" s="44"/>
      <c r="BR275" s="21"/>
      <c r="BS275" s="44"/>
      <c r="BT275" s="21"/>
      <c r="BU275" s="44"/>
      <c r="BV275" s="21"/>
      <c r="BW275" s="44">
        <v>1166581</v>
      </c>
      <c r="BX275" s="21"/>
      <c r="BY275" s="21"/>
      <c r="BZ275" s="21"/>
      <c r="CA275" s="44">
        <v>3693</v>
      </c>
      <c r="CB275" s="44"/>
      <c r="CC275" s="44">
        <v>17737</v>
      </c>
      <c r="CD275" s="44"/>
      <c r="CE275" s="44"/>
      <c r="CF275" s="44"/>
      <c r="CG275" s="44"/>
      <c r="CH275" s="44"/>
      <c r="CI275" s="21"/>
      <c r="CJ275" s="44"/>
      <c r="CK275" s="21"/>
      <c r="CL275" s="44"/>
      <c r="CM275" s="44">
        <v>29240</v>
      </c>
      <c r="CN275" s="44">
        <v>0</v>
      </c>
      <c r="CO275" s="44">
        <v>682980</v>
      </c>
      <c r="CP275" s="44">
        <v>0</v>
      </c>
      <c r="CQ275" s="21">
        <v>385000</v>
      </c>
      <c r="CR275" s="44">
        <v>5796</v>
      </c>
      <c r="CS275" s="44">
        <v>74971</v>
      </c>
      <c r="CT275" s="44">
        <v>6848</v>
      </c>
      <c r="CU275" s="44"/>
      <c r="CV275" s="44">
        <v>3176</v>
      </c>
      <c r="CW275" s="21"/>
      <c r="CX275" s="21"/>
      <c r="CY275" s="21"/>
      <c r="CZ275" s="21"/>
      <c r="DA275" s="21"/>
      <c r="DB275" s="21"/>
      <c r="DC275" s="21"/>
      <c r="DD275" s="21"/>
      <c r="DE275" s="44"/>
      <c r="DF275" s="21"/>
      <c r="DG275" s="44"/>
      <c r="DH275" s="21"/>
      <c r="DI275" s="44"/>
      <c r="DJ275" s="44"/>
      <c r="DK275" s="44"/>
      <c r="DL275" s="44"/>
      <c r="DM275" s="21"/>
      <c r="DN275" s="44"/>
      <c r="DO275" s="44"/>
      <c r="DP275" s="44"/>
      <c r="DQ275" s="44"/>
      <c r="DR275" s="44"/>
      <c r="DS275" s="44"/>
      <c r="DT275" s="44"/>
      <c r="DU275" s="44"/>
      <c r="DV275" s="44"/>
      <c r="DW275" s="44"/>
      <c r="DX275" s="44"/>
      <c r="DY275" s="44"/>
      <c r="DZ275" s="44"/>
      <c r="EA275" s="44"/>
      <c r="EB275" s="21"/>
      <c r="EC275" s="44">
        <v>-753957</v>
      </c>
      <c r="ED275" s="44"/>
      <c r="EE275" s="21"/>
      <c r="EF275" s="44"/>
      <c r="EG275" s="21">
        <v>12493</v>
      </c>
      <c r="EH275" s="44"/>
      <c r="EI275" s="21">
        <v>444582</v>
      </c>
      <c r="EJ275" s="44"/>
      <c r="EK275" s="44"/>
      <c r="EL275" s="21"/>
      <c r="EM275" s="44"/>
      <c r="EN275" s="44"/>
      <c r="EO275" s="44">
        <v>33028</v>
      </c>
      <c r="EP275" s="21"/>
      <c r="EQ275" s="21"/>
      <c r="ER275" s="21"/>
      <c r="ES275" s="21"/>
      <c r="ET275" s="44"/>
      <c r="EU275" s="21"/>
      <c r="EV275" s="44"/>
      <c r="EW275" s="21"/>
      <c r="EX275" s="44"/>
      <c r="EY275" s="44"/>
      <c r="EZ275" s="21"/>
      <c r="FA275" s="21"/>
      <c r="FB275" s="44"/>
      <c r="FC275" s="44"/>
      <c r="FD275" s="21"/>
      <c r="FE275" s="112"/>
      <c r="FF275" s="44"/>
      <c r="FG275" s="44">
        <v>4556415</v>
      </c>
      <c r="FH275" s="44">
        <v>707775</v>
      </c>
      <c r="FI275" s="44">
        <v>6419853</v>
      </c>
      <c r="FJ275" s="44">
        <v>104507</v>
      </c>
      <c r="FK275" s="44">
        <v>4506197</v>
      </c>
      <c r="FL275" s="44"/>
      <c r="FM275" s="44"/>
      <c r="FN275" s="44"/>
      <c r="FO275" s="44"/>
      <c r="FP275" s="44"/>
      <c r="FQ275" s="44"/>
      <c r="FR275" s="44"/>
      <c r="FS275" s="44"/>
      <c r="FT275" s="44">
        <v>631</v>
      </c>
      <c r="FU275" s="44"/>
      <c r="FV275" s="21">
        <v>252750</v>
      </c>
      <c r="FW275" s="44"/>
      <c r="FX275" s="44">
        <v>191381</v>
      </c>
      <c r="FY275" s="44">
        <v>70537</v>
      </c>
      <c r="FZ275" s="44">
        <v>42779</v>
      </c>
      <c r="GA275" s="44">
        <v>6381</v>
      </c>
      <c r="GB275" s="44"/>
      <c r="GC275" s="44">
        <v>8469</v>
      </c>
      <c r="GD275" s="44">
        <v>345362</v>
      </c>
      <c r="GE275" s="44">
        <v>194220</v>
      </c>
      <c r="GF275" s="44">
        <v>257734</v>
      </c>
      <c r="GG275" s="44">
        <v>1021762</v>
      </c>
      <c r="GH275" s="44">
        <v>360894</v>
      </c>
      <c r="GI275" s="44">
        <v>155167</v>
      </c>
      <c r="GJ275" s="44">
        <v>152925</v>
      </c>
      <c r="GK275" s="44">
        <v>3082377</v>
      </c>
      <c r="GL275" s="44"/>
      <c r="GM275" s="44">
        <v>813132</v>
      </c>
      <c r="GN275" s="44"/>
      <c r="GO275" s="44">
        <v>101972</v>
      </c>
      <c r="GP275" s="44"/>
      <c r="GQ275" s="44"/>
      <c r="GR275" s="44">
        <v>119373</v>
      </c>
      <c r="GS275" s="44">
        <v>4213032</v>
      </c>
      <c r="GT275" s="44"/>
      <c r="GU275" s="21">
        <v>197341</v>
      </c>
      <c r="GV275" s="44"/>
      <c r="GW275" s="44">
        <v>2550382</v>
      </c>
      <c r="GX275" s="44">
        <v>2839</v>
      </c>
      <c r="GY275" s="44">
        <v>6963594</v>
      </c>
      <c r="GZ275" s="44">
        <v>7489580</v>
      </c>
      <c r="HA275" s="44"/>
      <c r="HB275" s="44"/>
      <c r="HC275" s="44">
        <v>-525986</v>
      </c>
      <c r="HD275" s="44">
        <v>6963594</v>
      </c>
      <c r="HE275" s="21"/>
      <c r="HF275" s="21">
        <v>2550382</v>
      </c>
      <c r="HG275" s="21"/>
      <c r="HH275" s="21"/>
      <c r="HI275" s="21">
        <v>0</v>
      </c>
      <c r="HJ275" s="44"/>
      <c r="HK275" s="21">
        <v>128697</v>
      </c>
      <c r="HL275" s="21">
        <v>105102</v>
      </c>
      <c r="HM275" s="21">
        <v>233799</v>
      </c>
      <c r="HN275" s="21">
        <v>-36458</v>
      </c>
      <c r="HO275" s="21"/>
      <c r="HP275" s="44"/>
      <c r="HQ275" s="47"/>
      <c r="HR275" s="47"/>
      <c r="HS275" s="47"/>
      <c r="HT275" s="47" t="s">
        <v>1977</v>
      </c>
      <c r="HU275" s="47">
        <v>2022186.6</v>
      </c>
      <c r="HV275" s="47">
        <v>1855</v>
      </c>
      <c r="HW275" s="47">
        <v>0</v>
      </c>
      <c r="HX275" s="47">
        <v>6243</v>
      </c>
      <c r="HY275" s="47">
        <v>23936</v>
      </c>
      <c r="HZ275" s="47">
        <v>55401</v>
      </c>
      <c r="IA275" s="47">
        <v>0</v>
      </c>
      <c r="IB275" s="47">
        <v>0</v>
      </c>
      <c r="IC275" s="47">
        <v>2417</v>
      </c>
      <c r="ID275"/>
      <c r="IE275" s="47">
        <v>6078</v>
      </c>
      <c r="IF275">
        <v>8305</v>
      </c>
      <c r="IG275" s="47">
        <v>3804</v>
      </c>
      <c r="IH275" s="47">
        <v>20588</v>
      </c>
      <c r="II275">
        <v>7770</v>
      </c>
      <c r="IJ275">
        <v>6005</v>
      </c>
      <c r="IK275">
        <v>2553</v>
      </c>
      <c r="IL275">
        <v>20698</v>
      </c>
      <c r="IM275">
        <v>165653</v>
      </c>
      <c r="IN275">
        <v>0</v>
      </c>
      <c r="IO275">
        <v>109</v>
      </c>
      <c r="IP275">
        <v>2645</v>
      </c>
      <c r="IQ275">
        <v>30092</v>
      </c>
      <c r="IR275">
        <v>0</v>
      </c>
      <c r="IS275">
        <v>0</v>
      </c>
      <c r="IT275">
        <v>32846</v>
      </c>
      <c r="IU275">
        <v>127224</v>
      </c>
      <c r="IV275">
        <v>0</v>
      </c>
      <c r="IW275">
        <v>224440</v>
      </c>
      <c r="IX275">
        <v>899739</v>
      </c>
      <c r="IY275">
        <v>1158995</v>
      </c>
      <c r="IZ275">
        <v>0</v>
      </c>
      <c r="JA275">
        <v>0</v>
      </c>
      <c r="JB275">
        <v>103929</v>
      </c>
      <c r="JC275"/>
      <c r="JD275">
        <v>114505</v>
      </c>
      <c r="JE275">
        <v>152569</v>
      </c>
      <c r="JF275">
        <v>69095</v>
      </c>
      <c r="JG275">
        <v>460752</v>
      </c>
      <c r="JH275">
        <v>271957</v>
      </c>
      <c r="JI275">
        <v>130839</v>
      </c>
      <c r="JJ275">
        <v>137130</v>
      </c>
      <c r="JK275">
        <v>705241</v>
      </c>
      <c r="JL275">
        <v>4556415</v>
      </c>
      <c r="JM275">
        <v>0</v>
      </c>
      <c r="JN275">
        <v>5433</v>
      </c>
      <c r="JO275">
        <v>119025</v>
      </c>
      <c r="JP275">
        <v>902764</v>
      </c>
      <c r="JQ275">
        <v>0</v>
      </c>
      <c r="JR275">
        <v>0</v>
      </c>
      <c r="JS275">
        <v>1027222</v>
      </c>
      <c r="JT275"/>
      <c r="JU275"/>
      <c r="JV275"/>
      <c r="JW275"/>
      <c r="JX275"/>
      <c r="JY275"/>
      <c r="JZ275"/>
      <c r="KA275"/>
      <c r="KB275"/>
      <c r="KC275"/>
      <c r="KD275"/>
      <c r="KE275"/>
      <c r="KF275">
        <v>84</v>
      </c>
      <c r="KG275">
        <v>122</v>
      </c>
      <c r="KH275">
        <v>80</v>
      </c>
      <c r="KI275">
        <v>47</v>
      </c>
      <c r="KJ275">
        <v>68</v>
      </c>
      <c r="KK275">
        <v>36</v>
      </c>
      <c r="KL275">
        <v>26</v>
      </c>
      <c r="KM275">
        <v>37</v>
      </c>
      <c r="KN275">
        <v>22</v>
      </c>
      <c r="KO275">
        <v>1</v>
      </c>
      <c r="KP275">
        <v>0</v>
      </c>
      <c r="KQ275">
        <v>0</v>
      </c>
      <c r="KR275">
        <v>0</v>
      </c>
      <c r="KS275">
        <v>1</v>
      </c>
      <c r="KT275">
        <v>0</v>
      </c>
      <c r="KU275">
        <v>1</v>
      </c>
      <c r="KV275">
        <v>0</v>
      </c>
      <c r="KW275">
        <v>0</v>
      </c>
      <c r="KX275">
        <v>0</v>
      </c>
      <c r="KY275">
        <v>0</v>
      </c>
      <c r="KZ275">
        <v>0</v>
      </c>
      <c r="LA275">
        <v>0</v>
      </c>
      <c r="LB275">
        <v>0</v>
      </c>
      <c r="LC275">
        <v>0</v>
      </c>
      <c r="LD275">
        <v>1</v>
      </c>
      <c r="LE275">
        <v>0</v>
      </c>
      <c r="LF275">
        <v>0</v>
      </c>
      <c r="LG275">
        <v>0</v>
      </c>
      <c r="LH275">
        <v>0</v>
      </c>
    </row>
    <row r="276" spans="1:320" s="34" customFormat="1" ht="15" customHeight="1" x14ac:dyDescent="0.25">
      <c r="A276" s="45">
        <v>206190259</v>
      </c>
      <c r="B276" s="45" t="s">
        <v>3365</v>
      </c>
      <c r="C276" s="46">
        <v>45292</v>
      </c>
      <c r="D276" s="46">
        <v>45657</v>
      </c>
      <c r="E276" s="47">
        <v>366</v>
      </c>
      <c r="F276" s="45" t="s">
        <v>883</v>
      </c>
      <c r="G276" s="45" t="s">
        <v>884</v>
      </c>
      <c r="H276" s="45" t="s">
        <v>1030</v>
      </c>
      <c r="I276" s="45" t="s">
        <v>886</v>
      </c>
      <c r="J276" s="45" t="s">
        <v>887</v>
      </c>
      <c r="K276" s="45" t="s">
        <v>1031</v>
      </c>
      <c r="L276" s="45" t="s">
        <v>2724</v>
      </c>
      <c r="M276" s="45" t="s">
        <v>3366</v>
      </c>
      <c r="N276" s="45" t="s">
        <v>3367</v>
      </c>
      <c r="O276" s="45" t="s">
        <v>1045</v>
      </c>
      <c r="P276" s="45" t="s">
        <v>2878</v>
      </c>
      <c r="Q276" s="45" t="s">
        <v>3368</v>
      </c>
      <c r="R276" t="s">
        <v>3369</v>
      </c>
      <c r="S276" s="45" t="s">
        <v>893</v>
      </c>
      <c r="T276" t="s">
        <v>2730</v>
      </c>
      <c r="U276" s="47">
        <v>75</v>
      </c>
      <c r="V276" s="47">
        <v>75</v>
      </c>
      <c r="W276" s="47" t="s">
        <v>894</v>
      </c>
      <c r="X276" s="47">
        <v>27450</v>
      </c>
      <c r="Y276" s="47">
        <v>24068</v>
      </c>
      <c r="Z276" s="48">
        <v>193.32</v>
      </c>
      <c r="AA276" s="44">
        <v>425</v>
      </c>
      <c r="AB276" s="44">
        <v>420</v>
      </c>
      <c r="AC276" s="44">
        <v>3861</v>
      </c>
      <c r="AD276" s="44">
        <v>6521</v>
      </c>
      <c r="AE276" s="44">
        <v>882</v>
      </c>
      <c r="AF276" s="44">
        <v>11796</v>
      </c>
      <c r="AG276" s="44"/>
      <c r="AH276" s="47">
        <v>894</v>
      </c>
      <c r="AI276" s="47">
        <v>114</v>
      </c>
      <c r="AJ276"/>
      <c r="AK276" t="s">
        <v>895</v>
      </c>
      <c r="AL276">
        <v>24068</v>
      </c>
      <c r="AM276"/>
      <c r="AN276"/>
      <c r="AO276"/>
      <c r="AP276"/>
      <c r="AQ276"/>
      <c r="AR276" s="44"/>
      <c r="AS276" s="44"/>
      <c r="AT276" s="44"/>
      <c r="AU276" s="44">
        <v>8275140</v>
      </c>
      <c r="AV276" s="44">
        <v>6747279</v>
      </c>
      <c r="AW276" s="44">
        <v>2281655</v>
      </c>
      <c r="AX276" s="44">
        <v>698</v>
      </c>
      <c r="AY276" s="44">
        <v>12741462</v>
      </c>
      <c r="AZ276" s="21">
        <v>10866387</v>
      </c>
      <c r="BA276" s="21">
        <v>1875075</v>
      </c>
      <c r="BB276" s="44">
        <v>11650</v>
      </c>
      <c r="BC276" s="44">
        <v>391046</v>
      </c>
      <c r="BD276" s="44"/>
      <c r="BE276" s="44">
        <v>1495679</v>
      </c>
      <c r="BF276" s="44">
        <v>1379160</v>
      </c>
      <c r="BG276" s="44">
        <v>2287366</v>
      </c>
      <c r="BH276" s="44">
        <v>260663</v>
      </c>
      <c r="BI276" s="21">
        <v>4007757</v>
      </c>
      <c r="BJ276" s="21"/>
      <c r="BK276" s="21">
        <v>307404</v>
      </c>
      <c r="BL276" s="21">
        <v>32790</v>
      </c>
      <c r="BM276" s="21"/>
      <c r="BN276" s="21">
        <v>8275140</v>
      </c>
      <c r="BO276" s="21"/>
      <c r="BP276" s="21"/>
      <c r="BQ276" s="44"/>
      <c r="BR276" s="21"/>
      <c r="BS276" s="44"/>
      <c r="BT276" s="21"/>
      <c r="BU276" s="44"/>
      <c r="BV276" s="21"/>
      <c r="BW276" s="44">
        <v>1599976</v>
      </c>
      <c r="BX276" s="21"/>
      <c r="BY276" s="21">
        <v>2465278</v>
      </c>
      <c r="BZ276" s="21"/>
      <c r="CA276" s="44">
        <v>26616</v>
      </c>
      <c r="CB276" s="44"/>
      <c r="CC276" s="44">
        <v>2322263</v>
      </c>
      <c r="CD276" s="44"/>
      <c r="CE276" s="44"/>
      <c r="CF276" s="44"/>
      <c r="CG276" s="44">
        <v>333140</v>
      </c>
      <c r="CH276" s="44"/>
      <c r="CI276" s="21">
        <v>6</v>
      </c>
      <c r="CJ276" s="44"/>
      <c r="CK276" s="21"/>
      <c r="CL276" s="44"/>
      <c r="CM276" s="44">
        <v>806980</v>
      </c>
      <c r="CN276" s="44">
        <v>0</v>
      </c>
      <c r="CO276" s="44">
        <v>2022885</v>
      </c>
      <c r="CP276" s="44">
        <v>0</v>
      </c>
      <c r="CQ276" s="21">
        <v>2067930</v>
      </c>
      <c r="CR276" s="44">
        <v>460440</v>
      </c>
      <c r="CS276" s="44">
        <v>1240802</v>
      </c>
      <c r="CT276" s="44">
        <v>10272</v>
      </c>
      <c r="CU276" s="44"/>
      <c r="CV276" s="44">
        <v>137970</v>
      </c>
      <c r="CW276" s="21"/>
      <c r="CX276" s="21"/>
      <c r="CY276" s="21"/>
      <c r="CZ276" s="21"/>
      <c r="DA276" s="21"/>
      <c r="DB276" s="21"/>
      <c r="DC276" s="21"/>
      <c r="DD276" s="21"/>
      <c r="DE276" s="44"/>
      <c r="DF276" s="21"/>
      <c r="DG276" s="44"/>
      <c r="DH276" s="21"/>
      <c r="DI276" s="44"/>
      <c r="DJ276" s="44"/>
      <c r="DK276" s="44"/>
      <c r="DL276" s="44"/>
      <c r="DM276" s="21"/>
      <c r="DN276" s="44"/>
      <c r="DO276" s="44">
        <v>-11490</v>
      </c>
      <c r="DP276" s="44"/>
      <c r="DQ276" s="44"/>
      <c r="DR276" s="44"/>
      <c r="DS276" s="44"/>
      <c r="DT276" s="44"/>
      <c r="DU276" s="44"/>
      <c r="DV276" s="44"/>
      <c r="DW276" s="44">
        <v>628</v>
      </c>
      <c r="DX276" s="44"/>
      <c r="DY276" s="44"/>
      <c r="DZ276" s="44"/>
      <c r="EA276" s="44"/>
      <c r="EB276" s="21"/>
      <c r="EC276" s="44">
        <v>-438390</v>
      </c>
      <c r="ED276" s="44"/>
      <c r="EE276" s="21">
        <v>687527</v>
      </c>
      <c r="EF276" s="44"/>
      <c r="EG276" s="21">
        <v>78333</v>
      </c>
      <c r="EH276" s="44"/>
      <c r="EI276" s="21">
        <v>1952438</v>
      </c>
      <c r="EJ276" s="44"/>
      <c r="EK276" s="44"/>
      <c r="EL276" s="21"/>
      <c r="EM276" s="44">
        <v>12609</v>
      </c>
      <c r="EN276" s="44"/>
      <c r="EO276" s="44"/>
      <c r="EP276" s="21"/>
      <c r="EQ276" s="21"/>
      <c r="ER276" s="21"/>
      <c r="ES276" s="21"/>
      <c r="ET276" s="44"/>
      <c r="EU276" s="21"/>
      <c r="EV276" s="44"/>
      <c r="EW276" s="21"/>
      <c r="EX276" s="44"/>
      <c r="EY276" s="44"/>
      <c r="EZ276" s="21"/>
      <c r="FA276" s="21"/>
      <c r="FB276" s="44"/>
      <c r="FC276" s="44"/>
      <c r="FD276" s="21"/>
      <c r="FE276" s="112"/>
      <c r="FF276" s="44"/>
      <c r="FG276" s="44">
        <v>5637606</v>
      </c>
      <c r="FH276" s="44">
        <v>1313926</v>
      </c>
      <c r="FI276" s="44">
        <v>3914855</v>
      </c>
      <c r="FJ276" s="44">
        <v>170780</v>
      </c>
      <c r="FK276" s="44">
        <v>3988690</v>
      </c>
      <c r="FL276" s="44"/>
      <c r="FM276" s="44"/>
      <c r="FN276" s="44"/>
      <c r="FO276" s="44"/>
      <c r="FP276" s="44"/>
      <c r="FQ276" s="44"/>
      <c r="FR276" s="44"/>
      <c r="FS276" s="44"/>
      <c r="FT276" s="44">
        <v>22578</v>
      </c>
      <c r="FU276" s="44">
        <v>9194</v>
      </c>
      <c r="FV276" s="21">
        <v>738985</v>
      </c>
      <c r="FW276" s="44"/>
      <c r="FX276" s="44">
        <v>487134</v>
      </c>
      <c r="FY276" s="44">
        <v>113185</v>
      </c>
      <c r="FZ276" s="44">
        <v>153326</v>
      </c>
      <c r="GA276" s="44">
        <v>18063</v>
      </c>
      <c r="GB276" s="44"/>
      <c r="GC276" s="44">
        <v>47255</v>
      </c>
      <c r="GD276" s="44">
        <v>258630</v>
      </c>
      <c r="GE276" s="44">
        <v>162342</v>
      </c>
      <c r="GF276" s="44">
        <v>146417</v>
      </c>
      <c r="GG276" s="44">
        <v>609028</v>
      </c>
      <c r="GH276" s="44">
        <v>355215</v>
      </c>
      <c r="GI276" s="44">
        <v>60099</v>
      </c>
      <c r="GJ276" s="44">
        <v>94084</v>
      </c>
      <c r="GK276" s="44">
        <v>2426313</v>
      </c>
      <c r="GL276" s="44">
        <v>71108</v>
      </c>
      <c r="GM276" s="44">
        <v>717949</v>
      </c>
      <c r="GN276" s="44">
        <v>66941</v>
      </c>
      <c r="GO276" s="44">
        <v>8527</v>
      </c>
      <c r="GP276" s="44"/>
      <c r="GQ276" s="44">
        <v>231</v>
      </c>
      <c r="GR276" s="44">
        <v>311093</v>
      </c>
      <c r="GS276" s="44">
        <v>1813494</v>
      </c>
      <c r="GT276" s="44"/>
      <c r="GU276" s="21">
        <v>638327</v>
      </c>
      <c r="GV276" s="44">
        <v>4560</v>
      </c>
      <c r="GW276" s="44">
        <v>20408236</v>
      </c>
      <c r="GX276" s="44"/>
      <c r="GY276" s="44">
        <v>22864617</v>
      </c>
      <c r="GZ276" s="44">
        <v>1299659</v>
      </c>
      <c r="HA276" s="44">
        <v>7075839</v>
      </c>
      <c r="HB276" s="44"/>
      <c r="HC276" s="44">
        <v>14489119</v>
      </c>
      <c r="HD276" s="44">
        <v>22864617</v>
      </c>
      <c r="HE276" s="21"/>
      <c r="HF276" s="21">
        <v>13332452</v>
      </c>
      <c r="HG276" s="21"/>
      <c r="HH276" s="21"/>
      <c r="HI276" s="21">
        <v>0</v>
      </c>
      <c r="HJ276" s="44"/>
      <c r="HK276" s="21">
        <v>474370</v>
      </c>
      <c r="HL276" s="21">
        <v>529360</v>
      </c>
      <c r="HM276" s="21">
        <v>1003730</v>
      </c>
      <c r="HN276" s="21">
        <v>-365403</v>
      </c>
      <c r="HO276" s="21"/>
      <c r="HP276" s="44"/>
      <c r="HQ276" s="47"/>
      <c r="HR276" s="47"/>
      <c r="HS276" s="47"/>
      <c r="HT276" s="47" t="s">
        <v>1759</v>
      </c>
      <c r="HU276" s="47">
        <v>0</v>
      </c>
      <c r="HV276" s="47">
        <v>1867</v>
      </c>
      <c r="HW276" s="47">
        <v>0</v>
      </c>
      <c r="HX276" s="47">
        <v>6980</v>
      </c>
      <c r="HY276" s="47">
        <v>25928</v>
      </c>
      <c r="HZ276" s="47">
        <v>47295</v>
      </c>
      <c r="IA276" s="47">
        <v>0</v>
      </c>
      <c r="IB276" s="47">
        <v>0</v>
      </c>
      <c r="IC276" s="47">
        <v>0</v>
      </c>
      <c r="ID276">
        <v>22970</v>
      </c>
      <c r="IE276" s="47">
        <v>2065</v>
      </c>
      <c r="IF276">
        <v>5342</v>
      </c>
      <c r="IG276" s="47">
        <v>5750</v>
      </c>
      <c r="IH276" s="47">
        <v>14156</v>
      </c>
      <c r="II276">
        <v>7892</v>
      </c>
      <c r="IJ276">
        <v>2217</v>
      </c>
      <c r="IK276">
        <v>1788</v>
      </c>
      <c r="IL276">
        <v>10127</v>
      </c>
      <c r="IM276">
        <v>154377</v>
      </c>
      <c r="IN276">
        <v>0</v>
      </c>
      <c r="IO276">
        <v>0</v>
      </c>
      <c r="IP276">
        <v>3071</v>
      </c>
      <c r="IQ276">
        <v>415</v>
      </c>
      <c r="IR276">
        <v>0</v>
      </c>
      <c r="IS276">
        <v>0</v>
      </c>
      <c r="IT276">
        <v>3486</v>
      </c>
      <c r="IU276">
        <v>128388</v>
      </c>
      <c r="IV276">
        <v>0</v>
      </c>
      <c r="IW276">
        <v>452742</v>
      </c>
      <c r="IX276">
        <v>1191461</v>
      </c>
      <c r="IY276">
        <v>1116295</v>
      </c>
      <c r="IZ276">
        <v>0</v>
      </c>
      <c r="JA276">
        <v>0</v>
      </c>
      <c r="JB276">
        <v>0</v>
      </c>
      <c r="JC276">
        <v>1073172</v>
      </c>
      <c r="JD276">
        <v>64281</v>
      </c>
      <c r="JE276">
        <v>94639</v>
      </c>
      <c r="JF276">
        <v>107120</v>
      </c>
      <c r="JG276">
        <v>309898</v>
      </c>
      <c r="JH276">
        <v>261032</v>
      </c>
      <c r="JI276">
        <v>45412</v>
      </c>
      <c r="JJ276">
        <v>77181</v>
      </c>
      <c r="JK276">
        <v>715985</v>
      </c>
      <c r="JL276">
        <v>5637606</v>
      </c>
      <c r="JM276">
        <v>0</v>
      </c>
      <c r="JN276">
        <v>0</v>
      </c>
      <c r="JO276">
        <v>176912</v>
      </c>
      <c r="JP276">
        <v>14555</v>
      </c>
      <c r="JQ276">
        <v>0</v>
      </c>
      <c r="JR276">
        <v>0</v>
      </c>
      <c r="JS276">
        <v>191467</v>
      </c>
      <c r="JT276"/>
      <c r="JU276"/>
      <c r="JV276"/>
      <c r="JW276"/>
      <c r="JX276"/>
      <c r="JY276">
        <v>22970</v>
      </c>
      <c r="JZ276"/>
      <c r="KA276"/>
      <c r="KB276"/>
      <c r="KC276"/>
      <c r="KD276"/>
      <c r="KE276">
        <v>1073172</v>
      </c>
      <c r="KF276">
        <v>95</v>
      </c>
      <c r="KG276">
        <v>151</v>
      </c>
      <c r="KH276">
        <v>69</v>
      </c>
      <c r="KI276">
        <v>66</v>
      </c>
      <c r="KJ276">
        <v>113</v>
      </c>
      <c r="KK276">
        <v>45</v>
      </c>
      <c r="KL276">
        <v>33</v>
      </c>
      <c r="KM276">
        <v>62</v>
      </c>
      <c r="KN276">
        <v>21</v>
      </c>
      <c r="KO276">
        <v>1</v>
      </c>
      <c r="KP276">
        <v>0</v>
      </c>
      <c r="KQ276">
        <v>0</v>
      </c>
      <c r="KR276">
        <v>0</v>
      </c>
      <c r="KS276">
        <v>1</v>
      </c>
      <c r="KT276">
        <v>0</v>
      </c>
      <c r="KU276">
        <v>1</v>
      </c>
      <c r="KV276">
        <v>0</v>
      </c>
      <c r="KW276">
        <v>0</v>
      </c>
      <c r="KX276">
        <v>0</v>
      </c>
      <c r="KY276">
        <v>0</v>
      </c>
      <c r="KZ276">
        <v>0</v>
      </c>
      <c r="LA276">
        <v>0</v>
      </c>
      <c r="LB276">
        <v>0</v>
      </c>
      <c r="LC276">
        <v>0</v>
      </c>
      <c r="LD276">
        <v>1</v>
      </c>
      <c r="LE276">
        <v>0</v>
      </c>
      <c r="LF276">
        <v>0</v>
      </c>
      <c r="LG276">
        <v>0</v>
      </c>
      <c r="LH276">
        <v>0</v>
      </c>
    </row>
    <row r="277" spans="1:320" s="34" customFormat="1" ht="15" customHeight="1" x14ac:dyDescent="0.25">
      <c r="A277" s="45">
        <v>206190261</v>
      </c>
      <c r="B277" s="45" t="s">
        <v>3370</v>
      </c>
      <c r="C277" s="46">
        <v>45292</v>
      </c>
      <c r="D277" s="46">
        <v>45657</v>
      </c>
      <c r="E277" s="47">
        <v>366</v>
      </c>
      <c r="F277" s="45" t="s">
        <v>883</v>
      </c>
      <c r="G277" s="45" t="s">
        <v>884</v>
      </c>
      <c r="H277" s="45" t="s">
        <v>1030</v>
      </c>
      <c r="I277" s="45" t="s">
        <v>886</v>
      </c>
      <c r="J277" s="45" t="s">
        <v>887</v>
      </c>
      <c r="K277" s="45" t="s">
        <v>1031</v>
      </c>
      <c r="L277" s="45" t="s">
        <v>2724</v>
      </c>
      <c r="M277" s="45" t="s">
        <v>3371</v>
      </c>
      <c r="N277" s="45" t="s">
        <v>3372</v>
      </c>
      <c r="O277" s="45" t="s">
        <v>1045</v>
      </c>
      <c r="P277" s="45" t="s">
        <v>2734</v>
      </c>
      <c r="Q277" s="45" t="s">
        <v>3373</v>
      </c>
      <c r="R277" t="s">
        <v>3374</v>
      </c>
      <c r="S277" s="45" t="s">
        <v>893</v>
      </c>
      <c r="T277" t="s">
        <v>2730</v>
      </c>
      <c r="U277" s="47">
        <v>81</v>
      </c>
      <c r="V277" s="47">
        <v>81</v>
      </c>
      <c r="W277" s="47" t="s">
        <v>894</v>
      </c>
      <c r="X277" s="47">
        <v>29646</v>
      </c>
      <c r="Y277" s="47">
        <v>27055</v>
      </c>
      <c r="Z277" s="48">
        <v>201.21</v>
      </c>
      <c r="AA277" s="44">
        <v>191</v>
      </c>
      <c r="AB277" s="44">
        <v>177</v>
      </c>
      <c r="AC277" s="44">
        <v>4471</v>
      </c>
      <c r="AD277" s="44">
        <v>852</v>
      </c>
      <c r="AE277" s="44">
        <v>2360</v>
      </c>
      <c r="AF277" s="44">
        <v>18004</v>
      </c>
      <c r="AG277" s="44"/>
      <c r="AH277" s="47">
        <v>208</v>
      </c>
      <c r="AI277" s="47">
        <v>471</v>
      </c>
      <c r="AJ277">
        <v>689</v>
      </c>
      <c r="AK277" t="s">
        <v>895</v>
      </c>
      <c r="AL277">
        <v>27055</v>
      </c>
      <c r="AM277"/>
      <c r="AN277"/>
      <c r="AO277"/>
      <c r="AP277"/>
      <c r="AQ277"/>
      <c r="AR277" s="44"/>
      <c r="AS277" s="44"/>
      <c r="AT277" s="44"/>
      <c r="AU277" s="44">
        <v>9217342</v>
      </c>
      <c r="AV277" s="44">
        <v>5248642</v>
      </c>
      <c r="AW277" s="44">
        <v>1909439</v>
      </c>
      <c r="AX277" s="44">
        <v>1353</v>
      </c>
      <c r="AY277" s="44">
        <v>12557898</v>
      </c>
      <c r="AZ277" s="21">
        <v>11571520</v>
      </c>
      <c r="BA277" s="21">
        <v>986378</v>
      </c>
      <c r="BB277" s="44">
        <v>2241</v>
      </c>
      <c r="BC277" s="44">
        <v>207610</v>
      </c>
      <c r="BD277" s="44"/>
      <c r="BE277" s="44">
        <v>781009</v>
      </c>
      <c r="BF277" s="44">
        <v>1675100</v>
      </c>
      <c r="BG277" s="44">
        <v>288290</v>
      </c>
      <c r="BH277" s="44">
        <v>710761</v>
      </c>
      <c r="BI277" s="21">
        <v>6083241</v>
      </c>
      <c r="BJ277" s="21"/>
      <c r="BK277" s="21">
        <v>72800</v>
      </c>
      <c r="BL277" s="21">
        <v>164850</v>
      </c>
      <c r="BM277" s="21">
        <v>222300</v>
      </c>
      <c r="BN277" s="21">
        <v>9217342</v>
      </c>
      <c r="BO277" s="21"/>
      <c r="BP277" s="21"/>
      <c r="BQ277" s="44"/>
      <c r="BR277" s="21"/>
      <c r="BS277" s="44"/>
      <c r="BT277" s="21"/>
      <c r="BU277" s="44"/>
      <c r="BV277" s="21"/>
      <c r="BW277" s="44">
        <v>1420542</v>
      </c>
      <c r="BX277" s="21"/>
      <c r="BY277" s="21">
        <v>260196</v>
      </c>
      <c r="BZ277" s="21"/>
      <c r="CA277" s="44">
        <v>33494</v>
      </c>
      <c r="CB277" s="44"/>
      <c r="CC277" s="44">
        <v>3461073</v>
      </c>
      <c r="CD277" s="44"/>
      <c r="CE277" s="44"/>
      <c r="CF277" s="44"/>
      <c r="CG277" s="44">
        <v>63574</v>
      </c>
      <c r="CH277" s="44"/>
      <c r="CI277" s="21">
        <v>3216</v>
      </c>
      <c r="CJ277" s="44"/>
      <c r="CK277" s="21">
        <v>6547</v>
      </c>
      <c r="CL277" s="44"/>
      <c r="CM277" s="44">
        <v>17851</v>
      </c>
      <c r="CN277" s="44">
        <v>4034</v>
      </c>
      <c r="CO277" s="44">
        <v>1916505</v>
      </c>
      <c r="CP277" s="44">
        <v>0</v>
      </c>
      <c r="CQ277" s="21">
        <v>2099115</v>
      </c>
      <c r="CR277" s="44">
        <v>619925</v>
      </c>
      <c r="CS277" s="44">
        <v>551211</v>
      </c>
      <c r="CT277" s="44">
        <v>18649</v>
      </c>
      <c r="CU277" s="44"/>
      <c r="CV277" s="44">
        <v>21352</v>
      </c>
      <c r="CW277" s="21"/>
      <c r="CX277" s="21"/>
      <c r="CY277" s="21"/>
      <c r="CZ277" s="21"/>
      <c r="DA277" s="21"/>
      <c r="DB277" s="21"/>
      <c r="DC277" s="21"/>
      <c r="DD277" s="21"/>
      <c r="DE277" s="44"/>
      <c r="DF277" s="21"/>
      <c r="DG277" s="44"/>
      <c r="DH277" s="21"/>
      <c r="DI277" s="44"/>
      <c r="DJ277" s="44"/>
      <c r="DK277" s="44"/>
      <c r="DL277" s="44"/>
      <c r="DM277" s="21"/>
      <c r="DN277" s="44"/>
      <c r="DO277" s="44">
        <v>17062</v>
      </c>
      <c r="DP277" s="44"/>
      <c r="DQ277" s="44"/>
      <c r="DR277" s="44"/>
      <c r="DS277" s="44"/>
      <c r="DT277" s="44"/>
      <c r="DU277" s="44"/>
      <c r="DV277" s="44"/>
      <c r="DW277" s="44"/>
      <c r="DX277" s="44"/>
      <c r="DY277" s="44">
        <v>-9979</v>
      </c>
      <c r="DZ277" s="44"/>
      <c r="EA277" s="44"/>
      <c r="EB277" s="21"/>
      <c r="EC277" s="44">
        <v>-783146</v>
      </c>
      <c r="ED277" s="44"/>
      <c r="EE277" s="21">
        <v>54241</v>
      </c>
      <c r="EF277" s="44"/>
      <c r="EG277" s="21">
        <v>120800</v>
      </c>
      <c r="EH277" s="44"/>
      <c r="EI277" s="21">
        <v>2437492</v>
      </c>
      <c r="EJ277" s="44"/>
      <c r="EK277" s="44"/>
      <c r="EL277" s="21"/>
      <c r="EM277" s="44">
        <v>33561</v>
      </c>
      <c r="EN277" s="44"/>
      <c r="EO277" s="44">
        <v>39408</v>
      </c>
      <c r="EP277" s="21"/>
      <c r="EQ277" s="21"/>
      <c r="ER277" s="21"/>
      <c r="ES277" s="21"/>
      <c r="ET277" s="44"/>
      <c r="EU277" s="21"/>
      <c r="EV277" s="44"/>
      <c r="EW277" s="21"/>
      <c r="EX277" s="44"/>
      <c r="EY277" s="44"/>
      <c r="EZ277" s="21"/>
      <c r="FA277" s="21"/>
      <c r="FB277" s="44"/>
      <c r="FC277" s="44"/>
      <c r="FD277" s="21"/>
      <c r="FE277" s="112"/>
      <c r="FF277" s="44"/>
      <c r="FG277" s="44">
        <v>5357619</v>
      </c>
      <c r="FH277" s="44">
        <v>1322096</v>
      </c>
      <c r="FI277" s="44">
        <v>4891805</v>
      </c>
      <c r="FJ277" s="44">
        <v>222572</v>
      </c>
      <c r="FK277" s="44">
        <v>4525926</v>
      </c>
      <c r="FL277" s="44"/>
      <c r="FM277" s="44"/>
      <c r="FN277" s="44"/>
      <c r="FO277" s="44"/>
      <c r="FP277" s="44"/>
      <c r="FQ277" s="44"/>
      <c r="FR277" s="44"/>
      <c r="FS277" s="44"/>
      <c r="FT277" s="44">
        <v>22520</v>
      </c>
      <c r="FU277" s="44">
        <v>3181</v>
      </c>
      <c r="FV277" s="21">
        <v>618936</v>
      </c>
      <c r="FW277" s="44"/>
      <c r="FX277" s="44">
        <v>482612</v>
      </c>
      <c r="FY277" s="44">
        <v>210028</v>
      </c>
      <c r="FZ277" s="44">
        <v>135788</v>
      </c>
      <c r="GA277" s="44">
        <v>26838</v>
      </c>
      <c r="GB277" s="44"/>
      <c r="GC277" s="44">
        <v>16235</v>
      </c>
      <c r="GD277" s="44">
        <v>260202</v>
      </c>
      <c r="GE277" s="44">
        <v>200118</v>
      </c>
      <c r="GF277" s="44">
        <v>142039</v>
      </c>
      <c r="GG277" s="44">
        <v>677554</v>
      </c>
      <c r="GH277" s="44">
        <v>327630</v>
      </c>
      <c r="GI277" s="44">
        <v>108062</v>
      </c>
      <c r="GJ277" s="44">
        <v>79255</v>
      </c>
      <c r="GK277" s="44">
        <v>2002718</v>
      </c>
      <c r="GL277" s="44">
        <v>58358</v>
      </c>
      <c r="GM277" s="44">
        <v>1192740</v>
      </c>
      <c r="GN277" s="44">
        <v>122280</v>
      </c>
      <c r="GO277" s="44">
        <v>11963</v>
      </c>
      <c r="GP277" s="44"/>
      <c r="GQ277" s="44"/>
      <c r="GR277" s="44">
        <v>346537</v>
      </c>
      <c r="GS277" s="44">
        <v>2988661</v>
      </c>
      <c r="GT277" s="44"/>
      <c r="GU277" s="21">
        <v>324700</v>
      </c>
      <c r="GV277" s="44"/>
      <c r="GW277" s="44">
        <v>10882565</v>
      </c>
      <c r="GX277" s="44"/>
      <c r="GY277" s="44">
        <v>14195926</v>
      </c>
      <c r="GZ277" s="44">
        <v>72523</v>
      </c>
      <c r="HA277" s="44">
        <v>12641588</v>
      </c>
      <c r="HB277" s="44"/>
      <c r="HC277" s="44">
        <v>1481815</v>
      </c>
      <c r="HD277" s="44">
        <v>14195926</v>
      </c>
      <c r="HE277" s="21"/>
      <c r="HF277" s="21">
        <v>-1767837</v>
      </c>
      <c r="HG277" s="21"/>
      <c r="HH277" s="21"/>
      <c r="HI277" s="21">
        <v>0</v>
      </c>
      <c r="HJ277" s="44"/>
      <c r="HK277" s="21">
        <v>146513</v>
      </c>
      <c r="HL277" s="21">
        <v>282226</v>
      </c>
      <c r="HM277" s="21">
        <v>428739</v>
      </c>
      <c r="HN277" s="21">
        <v>-104039</v>
      </c>
      <c r="HO277" s="21"/>
      <c r="HP277" s="44"/>
      <c r="HQ277" s="47"/>
      <c r="HR277" s="47"/>
      <c r="HS277" s="47"/>
      <c r="HT277" s="47" t="s">
        <v>1799</v>
      </c>
      <c r="HU277" s="47">
        <v>725.23</v>
      </c>
      <c r="HV277" s="47">
        <v>2297</v>
      </c>
      <c r="HW277" s="47">
        <v>0</v>
      </c>
      <c r="HX277" s="47">
        <v>7252</v>
      </c>
      <c r="HY277" s="47">
        <v>24801</v>
      </c>
      <c r="HZ277" s="47">
        <v>52429</v>
      </c>
      <c r="IA277" s="47">
        <v>0</v>
      </c>
      <c r="IB277" s="47">
        <v>0</v>
      </c>
      <c r="IC277" s="47">
        <v>168</v>
      </c>
      <c r="ID277">
        <v>24109</v>
      </c>
      <c r="IE277" s="47">
        <v>3052</v>
      </c>
      <c r="IF277">
        <v>7215</v>
      </c>
      <c r="IG277" s="47">
        <v>4672</v>
      </c>
      <c r="IH277" s="47">
        <v>15697</v>
      </c>
      <c r="II277">
        <v>7289</v>
      </c>
      <c r="IJ277">
        <v>3742</v>
      </c>
      <c r="IK277">
        <v>1552</v>
      </c>
      <c r="IL277">
        <v>10436</v>
      </c>
      <c r="IM277">
        <v>164711</v>
      </c>
      <c r="IN277">
        <v>0</v>
      </c>
      <c r="IO277">
        <v>2</v>
      </c>
      <c r="IP277">
        <v>3390</v>
      </c>
      <c r="IQ277">
        <v>11096</v>
      </c>
      <c r="IR277">
        <v>0</v>
      </c>
      <c r="IS277">
        <v>0</v>
      </c>
      <c r="IT277">
        <v>14488</v>
      </c>
      <c r="IU277">
        <v>172731</v>
      </c>
      <c r="IV277">
        <v>0</v>
      </c>
      <c r="IW277">
        <v>489850</v>
      </c>
      <c r="IX277">
        <v>1017818</v>
      </c>
      <c r="IY277">
        <v>1305315</v>
      </c>
      <c r="IZ277">
        <v>0</v>
      </c>
      <c r="JA277">
        <v>0</v>
      </c>
      <c r="JB277">
        <v>7447</v>
      </c>
      <c r="JC277">
        <v>1057840</v>
      </c>
      <c r="JD277">
        <v>83587</v>
      </c>
      <c r="JE277">
        <v>128654</v>
      </c>
      <c r="JF277">
        <v>85867</v>
      </c>
      <c r="JG277">
        <v>372348</v>
      </c>
      <c r="JH277">
        <v>251123</v>
      </c>
      <c r="JI277">
        <v>77082</v>
      </c>
      <c r="JJ277">
        <v>64108</v>
      </c>
      <c r="JK277">
        <v>243849</v>
      </c>
      <c r="JL277">
        <v>5357619</v>
      </c>
      <c r="JM277">
        <v>0</v>
      </c>
      <c r="JN277">
        <v>142</v>
      </c>
      <c r="JO277">
        <v>195304</v>
      </c>
      <c r="JP277">
        <v>389253</v>
      </c>
      <c r="JQ277">
        <v>0</v>
      </c>
      <c r="JR277">
        <v>0</v>
      </c>
      <c r="JS277">
        <v>584699</v>
      </c>
      <c r="JT277"/>
      <c r="JU277"/>
      <c r="JV277"/>
      <c r="JW277"/>
      <c r="JX277"/>
      <c r="JY277">
        <v>24109</v>
      </c>
      <c r="JZ277"/>
      <c r="KA277"/>
      <c r="KB277"/>
      <c r="KC277"/>
      <c r="KD277"/>
      <c r="KE277">
        <v>1057840</v>
      </c>
      <c r="KF277">
        <v>115</v>
      </c>
      <c r="KG277">
        <v>193</v>
      </c>
      <c r="KH277">
        <v>61</v>
      </c>
      <c r="KI277">
        <v>82</v>
      </c>
      <c r="KJ277">
        <v>141</v>
      </c>
      <c r="KK277">
        <v>43</v>
      </c>
      <c r="KL277">
        <v>35</v>
      </c>
      <c r="KM277">
        <v>58</v>
      </c>
      <c r="KN277">
        <v>19</v>
      </c>
      <c r="KO277">
        <v>1</v>
      </c>
      <c r="KP277">
        <v>0</v>
      </c>
      <c r="KQ277">
        <v>0</v>
      </c>
      <c r="KR277">
        <v>0</v>
      </c>
      <c r="KS277">
        <v>1</v>
      </c>
      <c r="KT277">
        <v>0</v>
      </c>
      <c r="KU277">
        <v>1</v>
      </c>
      <c r="KV277">
        <v>0</v>
      </c>
      <c r="KW277">
        <v>0</v>
      </c>
      <c r="KX277">
        <v>0</v>
      </c>
      <c r="KY277">
        <v>0</v>
      </c>
      <c r="KZ277">
        <v>0</v>
      </c>
      <c r="LA277">
        <v>0</v>
      </c>
      <c r="LB277">
        <v>0</v>
      </c>
      <c r="LC277">
        <v>0</v>
      </c>
      <c r="LD277">
        <v>1</v>
      </c>
      <c r="LE277">
        <v>0</v>
      </c>
      <c r="LF277">
        <v>0</v>
      </c>
      <c r="LG277">
        <v>0</v>
      </c>
      <c r="LH277">
        <v>0</v>
      </c>
    </row>
    <row r="278" spans="1:320" s="34" customFormat="1" ht="15" customHeight="1" x14ac:dyDescent="0.25">
      <c r="A278" s="45">
        <v>206190263</v>
      </c>
      <c r="B278" s="45" t="s">
        <v>3375</v>
      </c>
      <c r="C278" s="46">
        <v>45292</v>
      </c>
      <c r="D278" s="46">
        <v>45657</v>
      </c>
      <c r="E278" s="47">
        <v>366</v>
      </c>
      <c r="F278" s="45" t="s">
        <v>883</v>
      </c>
      <c r="G278" s="45" t="s">
        <v>884</v>
      </c>
      <c r="H278" s="45" t="s">
        <v>1030</v>
      </c>
      <c r="I278" s="45" t="s">
        <v>886</v>
      </c>
      <c r="J278" s="45" t="s">
        <v>887</v>
      </c>
      <c r="K278" s="45" t="s">
        <v>1031</v>
      </c>
      <c r="L278" s="45" t="s">
        <v>3068</v>
      </c>
      <c r="M278" s="45" t="s">
        <v>3376</v>
      </c>
      <c r="N278" s="45" t="s">
        <v>3377</v>
      </c>
      <c r="O278" s="45" t="s">
        <v>1058</v>
      </c>
      <c r="P278" s="45" t="s">
        <v>3378</v>
      </c>
      <c r="Q278" s="45" t="s">
        <v>3379</v>
      </c>
      <c r="R278" t="s">
        <v>2722</v>
      </c>
      <c r="S278" s="45" t="s">
        <v>884</v>
      </c>
      <c r="T278"/>
      <c r="U278" s="47">
        <v>71</v>
      </c>
      <c r="V278" s="47">
        <v>71</v>
      </c>
      <c r="W278" s="47" t="s">
        <v>894</v>
      </c>
      <c r="X278" s="47">
        <v>25986</v>
      </c>
      <c r="Y278" s="47">
        <v>23446</v>
      </c>
      <c r="Z278" s="48">
        <v>213.05</v>
      </c>
      <c r="AA278" s="44">
        <v>162</v>
      </c>
      <c r="AB278" s="44">
        <v>165</v>
      </c>
      <c r="AC278" s="44">
        <v>5012</v>
      </c>
      <c r="AD278" s="44">
        <v>627</v>
      </c>
      <c r="AE278" s="44">
        <v>16699</v>
      </c>
      <c r="AF278" s="44"/>
      <c r="AG278" s="44">
        <v>228</v>
      </c>
      <c r="AH278" s="47"/>
      <c r="AI278" s="47"/>
      <c r="AJ278">
        <v>880</v>
      </c>
      <c r="AK278" t="s">
        <v>895</v>
      </c>
      <c r="AL278">
        <v>23446</v>
      </c>
      <c r="AM278"/>
      <c r="AN278"/>
      <c r="AO278"/>
      <c r="AP278"/>
      <c r="AQ278"/>
      <c r="AR278" s="44"/>
      <c r="AS278" s="44"/>
      <c r="AT278" s="44"/>
      <c r="AU278" s="44">
        <v>7268858</v>
      </c>
      <c r="AV278" s="44">
        <v>1510546</v>
      </c>
      <c r="AW278" s="44">
        <v>-1568580</v>
      </c>
      <c r="AX278" s="44">
        <v>103</v>
      </c>
      <c r="AY278" s="44">
        <v>10348087</v>
      </c>
      <c r="AZ278" s="21">
        <v>10151938</v>
      </c>
      <c r="BA278" s="21">
        <v>196149</v>
      </c>
      <c r="BB278" s="44">
        <v>3158</v>
      </c>
      <c r="BC278" s="44"/>
      <c r="BD278" s="44"/>
      <c r="BE278" s="44">
        <v>199307</v>
      </c>
      <c r="BF278" s="44">
        <v>1554318</v>
      </c>
      <c r="BG278" s="44"/>
      <c r="BH278" s="44">
        <v>5198080</v>
      </c>
      <c r="BI278" s="21"/>
      <c r="BJ278" s="21">
        <v>238700</v>
      </c>
      <c r="BK278" s="21"/>
      <c r="BL278" s="21">
        <v>4960</v>
      </c>
      <c r="BM278" s="21">
        <v>272800</v>
      </c>
      <c r="BN278" s="21">
        <v>7268858</v>
      </c>
      <c r="BO278" s="21"/>
      <c r="BP278" s="21"/>
      <c r="BQ278" s="44"/>
      <c r="BR278" s="21"/>
      <c r="BS278" s="44"/>
      <c r="BT278" s="21"/>
      <c r="BU278" s="44"/>
      <c r="BV278" s="21"/>
      <c r="BW278" s="44">
        <v>1335360</v>
      </c>
      <c r="BX278" s="21"/>
      <c r="BY278" s="21"/>
      <c r="BZ278" s="21"/>
      <c r="CA278" s="44"/>
      <c r="CB278" s="44"/>
      <c r="CC278" s="44"/>
      <c r="CD278" s="44"/>
      <c r="CE278" s="44">
        <v>175143</v>
      </c>
      <c r="CF278" s="44"/>
      <c r="CG278" s="44"/>
      <c r="CH278" s="44"/>
      <c r="CI278" s="21">
        <v>43</v>
      </c>
      <c r="CJ278" s="44"/>
      <c r="CK278" s="21"/>
      <c r="CL278" s="44"/>
      <c r="CM278" s="44">
        <v>0</v>
      </c>
      <c r="CN278" s="44">
        <v>53</v>
      </c>
      <c r="CO278" s="44">
        <v>628143</v>
      </c>
      <c r="CP278" s="44">
        <v>0</v>
      </c>
      <c r="CQ278" s="21">
        <v>545912</v>
      </c>
      <c r="CR278" s="44">
        <v>141018</v>
      </c>
      <c r="CS278" s="44">
        <v>177861</v>
      </c>
      <c r="CT278" s="44">
        <v>13172</v>
      </c>
      <c r="CU278" s="44"/>
      <c r="CV278" s="44">
        <v>4387</v>
      </c>
      <c r="CW278" s="21"/>
      <c r="CX278" s="21"/>
      <c r="CY278" s="21"/>
      <c r="CZ278" s="21"/>
      <c r="DA278" s="21"/>
      <c r="DB278" s="21"/>
      <c r="DC278" s="21"/>
      <c r="DD278" s="21"/>
      <c r="DE278" s="44"/>
      <c r="DF278" s="21"/>
      <c r="DG278" s="44"/>
      <c r="DH278" s="21"/>
      <c r="DI278" s="44"/>
      <c r="DJ278" s="44"/>
      <c r="DK278" s="44"/>
      <c r="DL278" s="44"/>
      <c r="DM278" s="21"/>
      <c r="DN278" s="44"/>
      <c r="DO278" s="44"/>
      <c r="DP278" s="44"/>
      <c r="DQ278" s="44"/>
      <c r="DR278" s="44"/>
      <c r="DS278" s="44"/>
      <c r="DT278" s="44"/>
      <c r="DU278" s="44"/>
      <c r="DV278" s="44"/>
      <c r="DW278" s="44"/>
      <c r="DX278" s="44"/>
      <c r="DY278" s="44">
        <v>43</v>
      </c>
      <c r="DZ278" s="44"/>
      <c r="EA278" s="44"/>
      <c r="EB278" s="21"/>
      <c r="EC278" s="44">
        <v>-1600262</v>
      </c>
      <c r="ED278" s="44"/>
      <c r="EE278" s="21"/>
      <c r="EF278" s="44"/>
      <c r="EG278" s="21">
        <v>251883</v>
      </c>
      <c r="EH278" s="44"/>
      <c r="EI278" s="21"/>
      <c r="EJ278" s="44"/>
      <c r="EK278" s="44">
        <v>-232397</v>
      </c>
      <c r="EL278" s="21"/>
      <c r="EM278" s="44"/>
      <c r="EN278" s="44"/>
      <c r="EO278" s="44">
        <v>12153</v>
      </c>
      <c r="EP278" s="21"/>
      <c r="EQ278" s="21"/>
      <c r="ER278" s="21"/>
      <c r="ES278" s="21"/>
      <c r="ET278" s="44"/>
      <c r="EU278" s="21"/>
      <c r="EV278" s="44"/>
      <c r="EW278" s="21"/>
      <c r="EX278" s="44"/>
      <c r="EY278" s="44"/>
      <c r="EZ278" s="21"/>
      <c r="FA278" s="21"/>
      <c r="FB278" s="44"/>
      <c r="FC278" s="44"/>
      <c r="FD278" s="21"/>
      <c r="FE278" s="112"/>
      <c r="FF278" s="44"/>
      <c r="FG278" s="44">
        <v>4736197</v>
      </c>
      <c r="FH278" s="44">
        <v>1064802</v>
      </c>
      <c r="FI278" s="44">
        <v>4350939</v>
      </c>
      <c r="FJ278" s="44">
        <v>249604</v>
      </c>
      <c r="FK278" s="44">
        <v>4079237</v>
      </c>
      <c r="FL278" s="44"/>
      <c r="FM278" s="44"/>
      <c r="FN278" s="44"/>
      <c r="FO278" s="44"/>
      <c r="FP278" s="44"/>
      <c r="FQ278" s="44"/>
      <c r="FR278" s="44"/>
      <c r="FS278" s="44"/>
      <c r="FT278" s="44"/>
      <c r="FU278" s="44">
        <v>9502</v>
      </c>
      <c r="FV278" s="21">
        <v>265526</v>
      </c>
      <c r="FW278" s="44"/>
      <c r="FX278" s="44">
        <v>302477</v>
      </c>
      <c r="FY278" s="44">
        <v>85481</v>
      </c>
      <c r="FZ278" s="44">
        <v>118123</v>
      </c>
      <c r="GA278" s="44">
        <v>19994</v>
      </c>
      <c r="GB278" s="44"/>
      <c r="GC278" s="44">
        <v>12262</v>
      </c>
      <c r="GD278" s="44">
        <v>288913</v>
      </c>
      <c r="GE278" s="44">
        <v>267823</v>
      </c>
      <c r="GF278" s="44">
        <v>87804</v>
      </c>
      <c r="GG278" s="44">
        <v>788014</v>
      </c>
      <c r="GH278" s="44">
        <v>62352</v>
      </c>
      <c r="GI278" s="44">
        <v>148769</v>
      </c>
      <c r="GJ278" s="44">
        <v>85620</v>
      </c>
      <c r="GK278" s="44">
        <v>2893048</v>
      </c>
      <c r="GL278" s="44"/>
      <c r="GM278" s="44">
        <v>537221</v>
      </c>
      <c r="GN278" s="44">
        <v>22647</v>
      </c>
      <c r="GO278" s="44"/>
      <c r="GP278" s="44"/>
      <c r="GQ278" s="44"/>
      <c r="GR278" s="44">
        <v>77125</v>
      </c>
      <c r="GS278" s="44">
        <v>4697650</v>
      </c>
      <c r="GT278" s="44"/>
      <c r="GU278" s="21"/>
      <c r="GV278" s="44"/>
      <c r="GW278" s="44"/>
      <c r="GX278" s="44">
        <v>350000</v>
      </c>
      <c r="GY278" s="44">
        <v>5047650</v>
      </c>
      <c r="GZ278" s="44">
        <v>2678903</v>
      </c>
      <c r="HA278" s="44"/>
      <c r="HB278" s="44"/>
      <c r="HC278" s="44">
        <v>2368747</v>
      </c>
      <c r="HD278" s="44">
        <v>5047650</v>
      </c>
      <c r="HE278" s="21">
        <v>850407</v>
      </c>
      <c r="HF278" s="21"/>
      <c r="HG278" s="21"/>
      <c r="HH278" s="21"/>
      <c r="HI278" s="21">
        <v>0</v>
      </c>
      <c r="HJ278" s="44"/>
      <c r="HK278" s="21"/>
      <c r="HL278" s="21"/>
      <c r="HM278" s="21">
        <v>0</v>
      </c>
      <c r="HN278" s="21">
        <v>0</v>
      </c>
      <c r="HO278" s="21"/>
      <c r="HP278" s="44"/>
      <c r="HQ278" s="47"/>
      <c r="HR278" s="47"/>
      <c r="HS278" s="47"/>
      <c r="HT278" s="47" t="s">
        <v>3380</v>
      </c>
      <c r="HU278" s="47">
        <v>1768075.98</v>
      </c>
      <c r="HV278" s="47">
        <v>1919</v>
      </c>
      <c r="HW278" s="47">
        <v>0</v>
      </c>
      <c r="HX278" s="47">
        <v>8283</v>
      </c>
      <c r="HY278" s="47">
        <v>23538</v>
      </c>
      <c r="HZ278" s="47">
        <v>56548</v>
      </c>
      <c r="IA278" s="47">
        <v>0</v>
      </c>
      <c r="IB278" s="47">
        <v>0</v>
      </c>
      <c r="IC278" s="47">
        <v>0</v>
      </c>
      <c r="ID278"/>
      <c r="IE278" s="47">
        <v>1498</v>
      </c>
      <c r="IF278">
        <v>9822</v>
      </c>
      <c r="IG278" s="47">
        <v>3256</v>
      </c>
      <c r="IH278" s="47">
        <v>18120</v>
      </c>
      <c r="II278">
        <v>1626</v>
      </c>
      <c r="IJ278">
        <v>5157</v>
      </c>
      <c r="IK278">
        <v>1623</v>
      </c>
      <c r="IL278">
        <v>15158</v>
      </c>
      <c r="IM278">
        <v>146548</v>
      </c>
      <c r="IN278">
        <v>0</v>
      </c>
      <c r="IO278">
        <v>0</v>
      </c>
      <c r="IP278">
        <v>0</v>
      </c>
      <c r="IQ278">
        <v>38</v>
      </c>
      <c r="IR278">
        <v>0</v>
      </c>
      <c r="IS278">
        <v>0</v>
      </c>
      <c r="IT278">
        <v>38</v>
      </c>
      <c r="IU278">
        <v>141183</v>
      </c>
      <c r="IV278">
        <v>0</v>
      </c>
      <c r="IW278">
        <v>449157</v>
      </c>
      <c r="IX278">
        <v>1003684</v>
      </c>
      <c r="IY278">
        <v>1563111</v>
      </c>
      <c r="IZ278">
        <v>0</v>
      </c>
      <c r="JA278">
        <v>0</v>
      </c>
      <c r="JB278">
        <v>0</v>
      </c>
      <c r="JC278"/>
      <c r="JD278">
        <v>49666</v>
      </c>
      <c r="JE278">
        <v>185599</v>
      </c>
      <c r="JF278">
        <v>57134</v>
      </c>
      <c r="JG278">
        <v>364568</v>
      </c>
      <c r="JH278">
        <v>59112</v>
      </c>
      <c r="JI278">
        <v>109442</v>
      </c>
      <c r="JJ278">
        <v>85619</v>
      </c>
      <c r="JK278">
        <v>667921</v>
      </c>
      <c r="JL278">
        <v>4736196</v>
      </c>
      <c r="JM278">
        <v>0</v>
      </c>
      <c r="JN278">
        <v>0</v>
      </c>
      <c r="JO278">
        <v>0</v>
      </c>
      <c r="JP278">
        <v>1327</v>
      </c>
      <c r="JQ278">
        <v>0</v>
      </c>
      <c r="JR278">
        <v>0</v>
      </c>
      <c r="JS278">
        <v>1327</v>
      </c>
      <c r="JT278"/>
      <c r="JU278"/>
      <c r="JV278"/>
      <c r="JW278"/>
      <c r="JX278"/>
      <c r="JY278"/>
      <c r="JZ278"/>
      <c r="KA278"/>
      <c r="KB278"/>
      <c r="KC278"/>
      <c r="KD278"/>
      <c r="KE278"/>
      <c r="KF278">
        <v>94</v>
      </c>
      <c r="KG278">
        <v>170</v>
      </c>
      <c r="KH278">
        <v>83</v>
      </c>
      <c r="KI278">
        <v>61</v>
      </c>
      <c r="KJ278">
        <v>125</v>
      </c>
      <c r="KK278">
        <v>51</v>
      </c>
      <c r="KL278">
        <v>33</v>
      </c>
      <c r="KM278">
        <v>74</v>
      </c>
      <c r="KN278">
        <v>26</v>
      </c>
      <c r="KO278">
        <v>1</v>
      </c>
      <c r="KP278">
        <v>0</v>
      </c>
      <c r="KQ278">
        <v>0</v>
      </c>
      <c r="KR278">
        <v>0</v>
      </c>
      <c r="KS278">
        <v>1</v>
      </c>
      <c r="KT278">
        <v>0</v>
      </c>
      <c r="KU278">
        <v>1</v>
      </c>
      <c r="KV278">
        <v>0</v>
      </c>
      <c r="KW278">
        <v>0</v>
      </c>
      <c r="KX278">
        <v>0</v>
      </c>
      <c r="KY278">
        <v>0</v>
      </c>
      <c r="KZ278">
        <v>0</v>
      </c>
      <c r="LA278">
        <v>0</v>
      </c>
      <c r="LB278">
        <v>0</v>
      </c>
      <c r="LC278">
        <v>0</v>
      </c>
      <c r="LD278">
        <v>1</v>
      </c>
      <c r="LE278">
        <v>0</v>
      </c>
      <c r="LF278">
        <v>0</v>
      </c>
      <c r="LG278">
        <v>0</v>
      </c>
      <c r="LH278">
        <v>0</v>
      </c>
    </row>
    <row r="279" spans="1:320" s="34" customFormat="1" ht="15" customHeight="1" x14ac:dyDescent="0.25">
      <c r="A279" s="45">
        <v>206190265</v>
      </c>
      <c r="B279" s="45" t="s">
        <v>1083</v>
      </c>
      <c r="C279" s="46">
        <v>45017</v>
      </c>
      <c r="D279" s="46">
        <v>45382</v>
      </c>
      <c r="E279" s="47">
        <v>366</v>
      </c>
      <c r="F279" s="45" t="s">
        <v>883</v>
      </c>
      <c r="G279" s="45" t="s">
        <v>884</v>
      </c>
      <c r="H279" s="45" t="s">
        <v>1030</v>
      </c>
      <c r="I279" s="45" t="s">
        <v>886</v>
      </c>
      <c r="J279" s="45" t="s">
        <v>887</v>
      </c>
      <c r="K279" s="45" t="s">
        <v>1031</v>
      </c>
      <c r="L279" s="45" t="s">
        <v>3068</v>
      </c>
      <c r="M279" s="45" t="s">
        <v>1084</v>
      </c>
      <c r="N279" s="45" t="s">
        <v>1085</v>
      </c>
      <c r="O279" s="45" t="s">
        <v>1058</v>
      </c>
      <c r="P279" s="45" t="s">
        <v>3378</v>
      </c>
      <c r="Q279" s="45" t="s">
        <v>1086</v>
      </c>
      <c r="R279" t="s">
        <v>1087</v>
      </c>
      <c r="S279" s="45" t="s">
        <v>884</v>
      </c>
      <c r="T279"/>
      <c r="U279" s="47">
        <v>80</v>
      </c>
      <c r="V279" s="47">
        <v>80</v>
      </c>
      <c r="W279" s="47" t="s">
        <v>894</v>
      </c>
      <c r="X279" s="47">
        <v>29280</v>
      </c>
      <c r="Y279" s="47">
        <v>25625</v>
      </c>
      <c r="Z279" s="48">
        <v>87.52</v>
      </c>
      <c r="AA279" s="44">
        <v>133</v>
      </c>
      <c r="AB279" s="44">
        <v>150</v>
      </c>
      <c r="AC279" s="44">
        <v>2475</v>
      </c>
      <c r="AD279" s="44">
        <v>1515</v>
      </c>
      <c r="AE279" s="44">
        <v>2211</v>
      </c>
      <c r="AF279" s="44">
        <v>18710</v>
      </c>
      <c r="AG279" s="44"/>
      <c r="AH279" s="47"/>
      <c r="AI279" s="47">
        <v>257</v>
      </c>
      <c r="AJ279">
        <v>457</v>
      </c>
      <c r="AK279" t="s">
        <v>914</v>
      </c>
      <c r="AL279">
        <v>17310</v>
      </c>
      <c r="AM279"/>
      <c r="AN279"/>
      <c r="AO279"/>
      <c r="AP279">
        <v>8315</v>
      </c>
      <c r="AQ279"/>
      <c r="AR279" s="44"/>
      <c r="AS279" s="44"/>
      <c r="AT279" s="44"/>
      <c r="AU279" s="44">
        <v>13559775</v>
      </c>
      <c r="AV279" s="44">
        <v>930512</v>
      </c>
      <c r="AW279" s="44">
        <v>2409664</v>
      </c>
      <c r="AX279" s="44">
        <v>1591</v>
      </c>
      <c r="AY279" s="44">
        <v>12082214</v>
      </c>
      <c r="AZ279" s="21">
        <v>12340692</v>
      </c>
      <c r="BA279" s="21">
        <v>-258478</v>
      </c>
      <c r="BB279" s="44">
        <v>84398</v>
      </c>
      <c r="BC279" s="44">
        <v>13590</v>
      </c>
      <c r="BD279" s="44"/>
      <c r="BE279" s="44">
        <v>-187670</v>
      </c>
      <c r="BF279" s="44">
        <v>988185</v>
      </c>
      <c r="BG279" s="44">
        <v>889725</v>
      </c>
      <c r="BH279" s="44">
        <v>1338645</v>
      </c>
      <c r="BI279" s="21">
        <v>10116990</v>
      </c>
      <c r="BJ279" s="21"/>
      <c r="BK279" s="21"/>
      <c r="BL279" s="21">
        <v>82275</v>
      </c>
      <c r="BM279" s="21">
        <v>143955</v>
      </c>
      <c r="BN279" s="21">
        <v>5452650</v>
      </c>
      <c r="BO279" s="21"/>
      <c r="BP279" s="21"/>
      <c r="BQ279" s="44"/>
      <c r="BR279" s="21">
        <v>8107125</v>
      </c>
      <c r="BS279" s="44"/>
      <c r="BT279" s="21"/>
      <c r="BU279" s="44"/>
      <c r="BV279" s="21"/>
      <c r="BW279" s="44">
        <v>556927</v>
      </c>
      <c r="BX279" s="21"/>
      <c r="BY279" s="21">
        <v>236597</v>
      </c>
      <c r="BZ279" s="21"/>
      <c r="CA279" s="44">
        <v>37091</v>
      </c>
      <c r="CB279" s="44"/>
      <c r="CC279" s="44">
        <v>98520</v>
      </c>
      <c r="CD279" s="44"/>
      <c r="CE279" s="44"/>
      <c r="CF279" s="44"/>
      <c r="CG279" s="44"/>
      <c r="CH279" s="44"/>
      <c r="CI279" s="21">
        <v>1377</v>
      </c>
      <c r="CJ279" s="44"/>
      <c r="CK279" s="21"/>
      <c r="CL279" s="44"/>
      <c r="CM279" s="44">
        <v>124868</v>
      </c>
      <c r="CN279" s="44">
        <v>0</v>
      </c>
      <c r="CO279" s="44">
        <v>239980</v>
      </c>
      <c r="CP279" s="44">
        <v>0</v>
      </c>
      <c r="CQ279" s="21">
        <v>273343</v>
      </c>
      <c r="CR279" s="44">
        <v>135520</v>
      </c>
      <c r="CS279" s="44">
        <v>105018</v>
      </c>
      <c r="CT279" s="44">
        <v>15179</v>
      </c>
      <c r="CU279" s="44"/>
      <c r="CV279" s="44">
        <v>36604</v>
      </c>
      <c r="CW279" s="21"/>
      <c r="CX279" s="21"/>
      <c r="CY279" s="21"/>
      <c r="CZ279" s="21"/>
      <c r="DA279" s="21"/>
      <c r="DB279" s="21"/>
      <c r="DC279" s="21"/>
      <c r="DD279" s="21"/>
      <c r="DE279" s="44"/>
      <c r="DF279" s="21"/>
      <c r="DG279" s="44"/>
      <c r="DH279" s="21"/>
      <c r="DI279" s="44"/>
      <c r="DJ279" s="44"/>
      <c r="DK279" s="44"/>
      <c r="DL279" s="44"/>
      <c r="DM279" s="21">
        <v>-719</v>
      </c>
      <c r="DN279" s="44"/>
      <c r="DO279" s="44"/>
      <c r="DP279" s="44"/>
      <c r="DQ279" s="44"/>
      <c r="DR279" s="44"/>
      <c r="DS279" s="44"/>
      <c r="DT279" s="44"/>
      <c r="DU279" s="44"/>
      <c r="DV279" s="44"/>
      <c r="DW279" s="44"/>
      <c r="DX279" s="44"/>
      <c r="DY279" s="44"/>
      <c r="DZ279" s="44"/>
      <c r="EA279" s="44"/>
      <c r="EB279" s="21"/>
      <c r="EC279" s="44">
        <v>-660224</v>
      </c>
      <c r="ED279" s="44"/>
      <c r="EE279" s="21">
        <v>218945</v>
      </c>
      <c r="EF279" s="44"/>
      <c r="EG279" s="21">
        <v>-41790</v>
      </c>
      <c r="EH279" s="44"/>
      <c r="EI279" s="21">
        <v>2893452</v>
      </c>
      <c r="EJ279" s="44"/>
      <c r="EK279" s="44"/>
      <c r="EL279" s="21"/>
      <c r="EM279" s="44"/>
      <c r="EN279" s="44"/>
      <c r="EO279" s="44"/>
      <c r="EP279" s="21"/>
      <c r="EQ279" s="21"/>
      <c r="ER279" s="21"/>
      <c r="ES279" s="21"/>
      <c r="ET279" s="44"/>
      <c r="EU279" s="21"/>
      <c r="EV279" s="44"/>
      <c r="EW279" s="21"/>
      <c r="EX279" s="44"/>
      <c r="EY279" s="44"/>
      <c r="EZ279" s="21"/>
      <c r="FA279" s="21"/>
      <c r="FB279" s="44"/>
      <c r="FC279" s="44"/>
      <c r="FD279" s="21"/>
      <c r="FE279" s="112"/>
      <c r="FF279" s="44"/>
      <c r="FG279" s="44">
        <v>5449373</v>
      </c>
      <c r="FH279" s="44">
        <v>1241397</v>
      </c>
      <c r="FI279" s="44">
        <v>5649922</v>
      </c>
      <c r="FJ279" s="44">
        <v>152836</v>
      </c>
      <c r="FK279" s="44">
        <v>2852955</v>
      </c>
      <c r="FL279" s="44"/>
      <c r="FM279" s="44"/>
      <c r="FN279" s="44"/>
      <c r="FO279" s="44">
        <v>3371962</v>
      </c>
      <c r="FP279" s="44"/>
      <c r="FQ279" s="44"/>
      <c r="FR279" s="44"/>
      <c r="FS279" s="44"/>
      <c r="FT279" s="44"/>
      <c r="FU279" s="44"/>
      <c r="FV279" s="21">
        <v>124404</v>
      </c>
      <c r="FW279" s="44"/>
      <c r="FX279" s="44">
        <v>135722</v>
      </c>
      <c r="FY279" s="44">
        <v>70885</v>
      </c>
      <c r="FZ279" s="44">
        <v>91347</v>
      </c>
      <c r="GA279" s="44">
        <v>17023</v>
      </c>
      <c r="GB279" s="44"/>
      <c r="GC279" s="44">
        <v>18917</v>
      </c>
      <c r="GD279" s="44">
        <v>390986</v>
      </c>
      <c r="GE279" s="44">
        <v>339748</v>
      </c>
      <c r="GF279" s="44">
        <v>228152</v>
      </c>
      <c r="GG279" s="44">
        <v>732360</v>
      </c>
      <c r="GH279" s="44">
        <v>83789</v>
      </c>
      <c r="GI279" s="44">
        <v>171563</v>
      </c>
      <c r="GJ279" s="44">
        <v>124561</v>
      </c>
      <c r="GK279" s="44">
        <v>2764205</v>
      </c>
      <c r="GL279" s="44">
        <v>17177</v>
      </c>
      <c r="GM279" s="44">
        <v>597483</v>
      </c>
      <c r="GN279" s="44">
        <v>56714</v>
      </c>
      <c r="GO279" s="44">
        <v>20232</v>
      </c>
      <c r="GP279" s="44"/>
      <c r="GQ279" s="44">
        <v>9405</v>
      </c>
      <c r="GR279" s="44">
        <v>121102</v>
      </c>
      <c r="GS279" s="44">
        <v>2701680</v>
      </c>
      <c r="GT279" s="44"/>
      <c r="GU279" s="21">
        <v>248521</v>
      </c>
      <c r="GV279" s="44"/>
      <c r="GW279" s="44"/>
      <c r="GX279" s="44">
        <v>898910</v>
      </c>
      <c r="GY279" s="44">
        <v>3849111</v>
      </c>
      <c r="GZ279" s="44">
        <v>2434782</v>
      </c>
      <c r="HA279" s="44"/>
      <c r="HB279" s="44"/>
      <c r="HC279" s="44">
        <v>1414329</v>
      </c>
      <c r="HD279" s="44">
        <v>3849111</v>
      </c>
      <c r="HE279" s="21"/>
      <c r="HF279" s="21"/>
      <c r="HG279" s="21">
        <v>34771</v>
      </c>
      <c r="HH279" s="21"/>
      <c r="HI279" s="21">
        <v>0</v>
      </c>
      <c r="HJ279" s="44"/>
      <c r="HK279" s="21">
        <v>211476</v>
      </c>
      <c r="HL279" s="21">
        <v>89080</v>
      </c>
      <c r="HM279" s="21">
        <v>300556</v>
      </c>
      <c r="HN279" s="21">
        <v>-52035</v>
      </c>
      <c r="HO279" s="21"/>
      <c r="HP279" s="44"/>
      <c r="HQ279" s="47"/>
      <c r="HR279" s="47"/>
      <c r="HS279" s="47"/>
      <c r="HT279" s="47" t="s">
        <v>1841</v>
      </c>
      <c r="HU279" s="47">
        <v>243478.2</v>
      </c>
      <c r="HV279" s="47">
        <v>1860</v>
      </c>
      <c r="HW279" s="47">
        <v>0</v>
      </c>
      <c r="HX279" s="47">
        <v>7280</v>
      </c>
      <c r="HY279" s="47">
        <v>40800</v>
      </c>
      <c r="HZ279" s="47">
        <v>56904</v>
      </c>
      <c r="IA279" s="47">
        <v>17211</v>
      </c>
      <c r="IB279" s="47">
        <v>0</v>
      </c>
      <c r="IC279" s="47">
        <v>5516</v>
      </c>
      <c r="ID279"/>
      <c r="IE279" s="47">
        <v>4007</v>
      </c>
      <c r="IF279">
        <v>5342</v>
      </c>
      <c r="IG279" s="47">
        <v>3877</v>
      </c>
      <c r="IH279" s="47">
        <v>6902</v>
      </c>
      <c r="II279">
        <v>2025</v>
      </c>
      <c r="IJ279">
        <v>7260</v>
      </c>
      <c r="IK279">
        <v>2147</v>
      </c>
      <c r="IL279">
        <v>13892</v>
      </c>
      <c r="IM279">
        <v>175023</v>
      </c>
      <c r="IN279">
        <v>0</v>
      </c>
      <c r="IO279">
        <v>5548</v>
      </c>
      <c r="IP279">
        <v>145</v>
      </c>
      <c r="IQ279">
        <v>7931</v>
      </c>
      <c r="IR279">
        <v>0</v>
      </c>
      <c r="IS279">
        <v>0</v>
      </c>
      <c r="IT279">
        <v>13624</v>
      </c>
      <c r="IU279">
        <v>139744</v>
      </c>
      <c r="IV279">
        <v>0</v>
      </c>
      <c r="IW279">
        <v>389417</v>
      </c>
      <c r="IX279">
        <v>1584428</v>
      </c>
      <c r="IY279">
        <v>1297812</v>
      </c>
      <c r="IZ279">
        <v>586058</v>
      </c>
      <c r="JA279">
        <v>0</v>
      </c>
      <c r="JB279">
        <v>225039</v>
      </c>
      <c r="JC279"/>
      <c r="JD279">
        <v>105509</v>
      </c>
      <c r="JE279">
        <v>91369</v>
      </c>
      <c r="JF279">
        <v>67968</v>
      </c>
      <c r="JG279">
        <v>141254</v>
      </c>
      <c r="JH279">
        <v>68107</v>
      </c>
      <c r="JI279">
        <v>128935</v>
      </c>
      <c r="JJ279">
        <v>103125</v>
      </c>
      <c r="JK279">
        <v>520608</v>
      </c>
      <c r="JL279">
        <v>5449373</v>
      </c>
      <c r="JM279">
        <v>0</v>
      </c>
      <c r="JN279">
        <v>288298</v>
      </c>
      <c r="JO279">
        <v>8724</v>
      </c>
      <c r="JP279">
        <v>281200</v>
      </c>
      <c r="JQ279">
        <v>0</v>
      </c>
      <c r="JR279">
        <v>0</v>
      </c>
      <c r="JS279">
        <v>578222</v>
      </c>
      <c r="JT279"/>
      <c r="JU279"/>
      <c r="JV279"/>
      <c r="JW279"/>
      <c r="JX279"/>
      <c r="JY279"/>
      <c r="JZ279"/>
      <c r="KA279"/>
      <c r="KB279"/>
      <c r="KC279"/>
      <c r="KD279"/>
      <c r="KE279"/>
      <c r="KF279">
        <v>215</v>
      </c>
      <c r="KG279">
        <v>267</v>
      </c>
      <c r="KH279">
        <v>175</v>
      </c>
      <c r="KI279">
        <v>100</v>
      </c>
      <c r="KJ279">
        <v>138</v>
      </c>
      <c r="KK279">
        <v>71</v>
      </c>
      <c r="KL279">
        <v>40</v>
      </c>
      <c r="KM279">
        <v>53</v>
      </c>
      <c r="KN279">
        <v>30</v>
      </c>
      <c r="KO279">
        <v>1</v>
      </c>
      <c r="KP279">
        <v>0</v>
      </c>
      <c r="KQ279">
        <v>0</v>
      </c>
      <c r="KR279">
        <v>0</v>
      </c>
      <c r="KS279">
        <v>1</v>
      </c>
      <c r="KT279">
        <v>0</v>
      </c>
      <c r="KU279">
        <v>1</v>
      </c>
      <c r="KV279">
        <v>0</v>
      </c>
      <c r="KW279">
        <v>0</v>
      </c>
      <c r="KX279">
        <v>0</v>
      </c>
      <c r="KY279">
        <v>1</v>
      </c>
      <c r="KZ279">
        <v>0</v>
      </c>
      <c r="LA279">
        <v>0</v>
      </c>
      <c r="LB279">
        <v>0</v>
      </c>
      <c r="LC279">
        <v>0</v>
      </c>
      <c r="LD279">
        <v>1</v>
      </c>
      <c r="LE279">
        <v>0</v>
      </c>
      <c r="LF279">
        <v>0</v>
      </c>
      <c r="LG279">
        <v>0</v>
      </c>
      <c r="LH279">
        <v>0</v>
      </c>
    </row>
    <row r="280" spans="1:320" s="34" customFormat="1" ht="15" customHeight="1" x14ac:dyDescent="0.25">
      <c r="A280" s="45">
        <v>206190266</v>
      </c>
      <c r="B280" s="45" t="s">
        <v>1088</v>
      </c>
      <c r="C280" s="46">
        <v>45108</v>
      </c>
      <c r="D280" s="46">
        <v>45473</v>
      </c>
      <c r="E280" s="47">
        <v>366</v>
      </c>
      <c r="F280" s="45" t="s">
        <v>883</v>
      </c>
      <c r="G280" s="45" t="s">
        <v>884</v>
      </c>
      <c r="H280" s="45" t="s">
        <v>1030</v>
      </c>
      <c r="I280" s="45" t="s">
        <v>886</v>
      </c>
      <c r="J280" s="45" t="s">
        <v>331</v>
      </c>
      <c r="K280" s="45" t="s">
        <v>1031</v>
      </c>
      <c r="L280" s="45" t="s">
        <v>2716</v>
      </c>
      <c r="M280" s="45" t="s">
        <v>1089</v>
      </c>
      <c r="N280" s="45" t="s">
        <v>1090</v>
      </c>
      <c r="O280" s="45" t="s">
        <v>1091</v>
      </c>
      <c r="P280" s="45" t="s">
        <v>1092</v>
      </c>
      <c r="Q280" s="45" t="s">
        <v>1093</v>
      </c>
      <c r="R280" t="s">
        <v>1094</v>
      </c>
      <c r="S280" s="45" t="s">
        <v>884</v>
      </c>
      <c r="T280"/>
      <c r="U280" s="47">
        <v>244</v>
      </c>
      <c r="V280" s="47">
        <v>244</v>
      </c>
      <c r="W280" s="47" t="s">
        <v>913</v>
      </c>
      <c r="X280" s="47">
        <v>89304</v>
      </c>
      <c r="Y280" s="47">
        <v>18986</v>
      </c>
      <c r="Z280" s="48">
        <v>21.26</v>
      </c>
      <c r="AA280" s="44">
        <v>137</v>
      </c>
      <c r="AB280" s="44">
        <v>162</v>
      </c>
      <c r="AC280" s="44">
        <v>406</v>
      </c>
      <c r="AD280" s="44">
        <v>1297</v>
      </c>
      <c r="AE280" s="44">
        <v>3234</v>
      </c>
      <c r="AF280" s="44">
        <v>12187</v>
      </c>
      <c r="AG280" s="44"/>
      <c r="AH280" s="47"/>
      <c r="AI280" s="47">
        <v>745</v>
      </c>
      <c r="AJ280">
        <v>1117</v>
      </c>
      <c r="AK280" t="s">
        <v>914</v>
      </c>
      <c r="AL280">
        <v>12569</v>
      </c>
      <c r="AM280"/>
      <c r="AN280"/>
      <c r="AO280">
        <v>6417</v>
      </c>
      <c r="AP280"/>
      <c r="AQ280"/>
      <c r="AR280" s="44"/>
      <c r="AS280" s="44"/>
      <c r="AT280" s="44"/>
      <c r="AU280" s="44">
        <v>6170450</v>
      </c>
      <c r="AV280" s="44">
        <v>619174</v>
      </c>
      <c r="AW280" s="44">
        <v>-228907</v>
      </c>
      <c r="AX280" s="44">
        <v>144973</v>
      </c>
      <c r="AY280" s="44">
        <v>7163504</v>
      </c>
      <c r="AZ280" s="21">
        <v>13062647</v>
      </c>
      <c r="BA280" s="21">
        <v>-5899143</v>
      </c>
      <c r="BB280" s="44"/>
      <c r="BC280" s="44"/>
      <c r="BD280" s="44"/>
      <c r="BE280" s="44">
        <v>-5899143</v>
      </c>
      <c r="BF280" s="44">
        <v>131950</v>
      </c>
      <c r="BG280" s="44">
        <v>421525</v>
      </c>
      <c r="BH280" s="44">
        <v>1051050</v>
      </c>
      <c r="BI280" s="21">
        <v>3960775</v>
      </c>
      <c r="BJ280" s="21"/>
      <c r="BK280" s="21"/>
      <c r="BL280" s="21">
        <v>242125</v>
      </c>
      <c r="BM280" s="21">
        <v>363025</v>
      </c>
      <c r="BN280" s="21">
        <v>4084925</v>
      </c>
      <c r="BO280" s="21"/>
      <c r="BP280" s="21"/>
      <c r="BQ280" s="44">
        <v>2085525</v>
      </c>
      <c r="BR280" s="21"/>
      <c r="BS280" s="44"/>
      <c r="BT280" s="21"/>
      <c r="BU280" s="44"/>
      <c r="BV280" s="21"/>
      <c r="BW280" s="44">
        <v>148528</v>
      </c>
      <c r="BX280" s="21"/>
      <c r="BY280" s="21">
        <v>335453</v>
      </c>
      <c r="BZ280" s="21"/>
      <c r="CA280" s="44">
        <v>57</v>
      </c>
      <c r="CB280" s="44"/>
      <c r="CC280" s="44">
        <v>115542</v>
      </c>
      <c r="CD280" s="44"/>
      <c r="CE280" s="44"/>
      <c r="CF280" s="44"/>
      <c r="CG280" s="44"/>
      <c r="CH280" s="44"/>
      <c r="CI280" s="21">
        <v>12105</v>
      </c>
      <c r="CJ280" s="44"/>
      <c r="CK280" s="21">
        <v>7489</v>
      </c>
      <c r="CL280" s="44"/>
      <c r="CM280" s="44">
        <v>94296</v>
      </c>
      <c r="CN280" s="44">
        <v>0</v>
      </c>
      <c r="CO280" s="44">
        <v>176323</v>
      </c>
      <c r="CP280" s="44">
        <v>0</v>
      </c>
      <c r="CQ280" s="21">
        <v>172212</v>
      </c>
      <c r="CR280" s="44">
        <v>14772</v>
      </c>
      <c r="CS280" s="44">
        <v>104076</v>
      </c>
      <c r="CT280" s="44">
        <v>19495</v>
      </c>
      <c r="CU280" s="44"/>
      <c r="CV280" s="44">
        <v>38000</v>
      </c>
      <c r="CW280" s="21"/>
      <c r="CX280" s="21"/>
      <c r="CY280" s="21"/>
      <c r="CZ280" s="21"/>
      <c r="DA280" s="21"/>
      <c r="DB280" s="21"/>
      <c r="DC280" s="21"/>
      <c r="DD280" s="21"/>
      <c r="DE280" s="44"/>
      <c r="DF280" s="21"/>
      <c r="DG280" s="44"/>
      <c r="DH280" s="21"/>
      <c r="DI280" s="44"/>
      <c r="DJ280" s="44"/>
      <c r="DK280" s="44"/>
      <c r="DL280" s="44"/>
      <c r="DM280" s="21"/>
      <c r="DN280" s="44"/>
      <c r="DO280" s="44"/>
      <c r="DP280" s="44"/>
      <c r="DQ280" s="44"/>
      <c r="DR280" s="44"/>
      <c r="DS280" s="44"/>
      <c r="DT280" s="44"/>
      <c r="DU280" s="44"/>
      <c r="DV280" s="44"/>
      <c r="DW280" s="44"/>
      <c r="DX280" s="44"/>
      <c r="DY280" s="44"/>
      <c r="DZ280" s="44"/>
      <c r="EA280" s="44"/>
      <c r="EB280" s="21"/>
      <c r="EC280" s="44">
        <v>-88400</v>
      </c>
      <c r="ED280" s="44"/>
      <c r="EE280" s="21">
        <v>174210</v>
      </c>
      <c r="EF280" s="44"/>
      <c r="EG280" s="21">
        <v>-901</v>
      </c>
      <c r="EH280" s="44"/>
      <c r="EI280" s="21">
        <v>-306507</v>
      </c>
      <c r="EJ280" s="44"/>
      <c r="EK280" s="44"/>
      <c r="EL280" s="21"/>
      <c r="EM280" s="44"/>
      <c r="EN280" s="44"/>
      <c r="EO280" s="44">
        <v>-7309</v>
      </c>
      <c r="EP280" s="21"/>
      <c r="EQ280" s="21"/>
      <c r="ER280" s="21"/>
      <c r="ES280" s="21"/>
      <c r="ET280" s="44"/>
      <c r="EU280" s="21"/>
      <c r="EV280" s="44"/>
      <c r="EW280" s="21"/>
      <c r="EX280" s="44"/>
      <c r="EY280" s="44"/>
      <c r="EZ280" s="21"/>
      <c r="FA280" s="21"/>
      <c r="FB280" s="44"/>
      <c r="FC280" s="44"/>
      <c r="FD280" s="21"/>
      <c r="FE280" s="112"/>
      <c r="FF280" s="44"/>
      <c r="FG280" s="44">
        <v>5425459</v>
      </c>
      <c r="FH280" s="44">
        <v>1574646</v>
      </c>
      <c r="FI280" s="44">
        <v>6062542</v>
      </c>
      <c r="FJ280" s="44">
        <v>186995</v>
      </c>
      <c r="FK280" s="44">
        <v>3416691</v>
      </c>
      <c r="FL280" s="44"/>
      <c r="FM280" s="44"/>
      <c r="FN280" s="44">
        <v>1324249</v>
      </c>
      <c r="FO280" s="44"/>
      <c r="FP280" s="44"/>
      <c r="FQ280" s="44"/>
      <c r="FR280" s="44"/>
      <c r="FS280" s="44"/>
      <c r="FT280" s="44">
        <v>41961</v>
      </c>
      <c r="FU280" s="44"/>
      <c r="FV280" s="21">
        <v>91214</v>
      </c>
      <c r="FW280" s="44"/>
      <c r="FX280" s="44">
        <v>84024</v>
      </c>
      <c r="FY280" s="44">
        <v>5952</v>
      </c>
      <c r="FZ280" s="44">
        <v>46319</v>
      </c>
      <c r="GA280" s="44">
        <v>13918</v>
      </c>
      <c r="GB280" s="44"/>
      <c r="GC280" s="44">
        <v>26212</v>
      </c>
      <c r="GD280" s="44">
        <v>670845</v>
      </c>
      <c r="GE280" s="44">
        <v>527521</v>
      </c>
      <c r="GF280" s="44">
        <v>314424</v>
      </c>
      <c r="GG280" s="44">
        <v>1260819</v>
      </c>
      <c r="GH280" s="44">
        <v>108213</v>
      </c>
      <c r="GI280" s="44">
        <v>121964</v>
      </c>
      <c r="GJ280" s="44">
        <v>191604</v>
      </c>
      <c r="GK280" s="44">
        <v>2917699</v>
      </c>
      <c r="GL280" s="44">
        <v>33231</v>
      </c>
      <c r="GM280" s="44">
        <v>40542</v>
      </c>
      <c r="GN280" s="44">
        <v>20356</v>
      </c>
      <c r="GO280" s="44"/>
      <c r="GP280" s="44"/>
      <c r="GQ280" s="44">
        <v>1804889</v>
      </c>
      <c r="GR280" s="44"/>
      <c r="GS280" s="44">
        <v>2989019</v>
      </c>
      <c r="GT280" s="44"/>
      <c r="GU280" s="21">
        <v>73200</v>
      </c>
      <c r="GV280" s="44"/>
      <c r="GW280" s="44"/>
      <c r="GX280" s="44"/>
      <c r="GY280" s="44">
        <v>3062219</v>
      </c>
      <c r="GZ280" s="44">
        <v>1516701</v>
      </c>
      <c r="HA280" s="44"/>
      <c r="HB280" s="44">
        <v>66873533</v>
      </c>
      <c r="HC280" s="44">
        <v>-65328015</v>
      </c>
      <c r="HD280" s="44">
        <v>3062219</v>
      </c>
      <c r="HE280" s="21"/>
      <c r="HF280" s="21"/>
      <c r="HG280" s="21"/>
      <c r="HH280" s="21"/>
      <c r="HI280" s="21">
        <v>0</v>
      </c>
      <c r="HJ280" s="44"/>
      <c r="HK280" s="21">
        <v>1600616</v>
      </c>
      <c r="HL280" s="21">
        <v>2011673</v>
      </c>
      <c r="HM280" s="21">
        <v>3612289</v>
      </c>
      <c r="HN280" s="21">
        <v>-3539089</v>
      </c>
      <c r="HO280" s="21"/>
      <c r="HP280" s="44"/>
      <c r="HQ280" s="47"/>
      <c r="HR280" s="47">
        <v>66873533</v>
      </c>
      <c r="HS280" s="47"/>
      <c r="HT280" s="47" t="s">
        <v>3381</v>
      </c>
      <c r="HU280" s="47">
        <v>1198193.79</v>
      </c>
      <c r="HV280" s="47">
        <v>3645</v>
      </c>
      <c r="HW280" s="47">
        <v>0</v>
      </c>
      <c r="HX280" s="47">
        <v>7740</v>
      </c>
      <c r="HY280" s="47">
        <v>22755</v>
      </c>
      <c r="HZ280" s="47">
        <v>47310</v>
      </c>
      <c r="IA280" s="47">
        <v>0</v>
      </c>
      <c r="IB280" s="47">
        <v>0</v>
      </c>
      <c r="IC280" s="47">
        <v>10476</v>
      </c>
      <c r="ID280"/>
      <c r="IE280" s="47">
        <v>3948</v>
      </c>
      <c r="IF280">
        <v>18816</v>
      </c>
      <c r="IG280" s="47">
        <v>11641</v>
      </c>
      <c r="IH280" s="47">
        <v>34540</v>
      </c>
      <c r="II280">
        <v>3970</v>
      </c>
      <c r="IJ280">
        <v>3771</v>
      </c>
      <c r="IK280">
        <v>2949</v>
      </c>
      <c r="IL280">
        <v>15532</v>
      </c>
      <c r="IM280">
        <v>187093</v>
      </c>
      <c r="IN280">
        <v>0</v>
      </c>
      <c r="IO280">
        <v>1998</v>
      </c>
      <c r="IP280">
        <v>5214</v>
      </c>
      <c r="IQ280">
        <v>4441</v>
      </c>
      <c r="IR280">
        <v>0</v>
      </c>
      <c r="IS280">
        <v>5644</v>
      </c>
      <c r="IT280">
        <v>17297</v>
      </c>
      <c r="IU280">
        <v>204304</v>
      </c>
      <c r="IV280">
        <v>0</v>
      </c>
      <c r="IW280">
        <v>437294</v>
      </c>
      <c r="IX280">
        <v>847891</v>
      </c>
      <c r="IY280">
        <v>1208076</v>
      </c>
      <c r="IZ280">
        <v>0</v>
      </c>
      <c r="JA280">
        <v>0</v>
      </c>
      <c r="JB280">
        <v>358567</v>
      </c>
      <c r="JC280"/>
      <c r="JD280">
        <v>89544</v>
      </c>
      <c r="JE280">
        <v>357292</v>
      </c>
      <c r="JF280">
        <v>221567</v>
      </c>
      <c r="JG280">
        <v>719508</v>
      </c>
      <c r="JH280">
        <v>77728</v>
      </c>
      <c r="JI280">
        <v>80880</v>
      </c>
      <c r="JJ280">
        <v>151374</v>
      </c>
      <c r="JK280">
        <v>671434</v>
      </c>
      <c r="JL280">
        <v>5425459</v>
      </c>
      <c r="JM280">
        <v>0</v>
      </c>
      <c r="JN280">
        <v>141680</v>
      </c>
      <c r="JO280">
        <v>224584</v>
      </c>
      <c r="JP280">
        <v>137242</v>
      </c>
      <c r="JQ280">
        <v>0</v>
      </c>
      <c r="JR280">
        <v>179184</v>
      </c>
      <c r="JS280">
        <v>682690</v>
      </c>
      <c r="JT280"/>
      <c r="JU280"/>
      <c r="JV280"/>
      <c r="JW280"/>
      <c r="JX280"/>
      <c r="JY280"/>
      <c r="JZ280"/>
      <c r="KA280"/>
      <c r="KB280"/>
      <c r="KC280"/>
      <c r="KD280"/>
      <c r="KE280"/>
      <c r="KF280">
        <v>114</v>
      </c>
      <c r="KG280">
        <v>132</v>
      </c>
      <c r="KH280">
        <v>101</v>
      </c>
      <c r="KI280">
        <v>60</v>
      </c>
      <c r="KJ280">
        <v>72</v>
      </c>
      <c r="KK280">
        <v>52</v>
      </c>
      <c r="KL280">
        <v>33</v>
      </c>
      <c r="KM280">
        <v>41</v>
      </c>
      <c r="KN280">
        <v>30</v>
      </c>
      <c r="KO280">
        <v>0</v>
      </c>
      <c r="KP280">
        <v>1</v>
      </c>
      <c r="KQ280">
        <v>0</v>
      </c>
      <c r="KR280">
        <v>0</v>
      </c>
      <c r="KS280">
        <v>0</v>
      </c>
      <c r="KT280">
        <v>1</v>
      </c>
      <c r="KU280">
        <v>1</v>
      </c>
      <c r="KV280">
        <v>0</v>
      </c>
      <c r="KW280">
        <v>0</v>
      </c>
      <c r="KX280">
        <v>1</v>
      </c>
      <c r="KY280">
        <v>0</v>
      </c>
      <c r="KZ280">
        <v>0</v>
      </c>
      <c r="LA280">
        <v>0</v>
      </c>
      <c r="LB280">
        <v>0</v>
      </c>
      <c r="LC280">
        <v>0</v>
      </c>
      <c r="LD280">
        <v>1</v>
      </c>
      <c r="LE280">
        <v>0</v>
      </c>
      <c r="LF280">
        <v>0</v>
      </c>
      <c r="LG280">
        <v>0</v>
      </c>
      <c r="LH280">
        <v>0</v>
      </c>
    </row>
    <row r="281" spans="1:320" s="34" customFormat="1" ht="15" customHeight="1" x14ac:dyDescent="0.25">
      <c r="A281" s="45">
        <v>206190267</v>
      </c>
      <c r="B281" s="45" t="s">
        <v>3382</v>
      </c>
      <c r="C281" s="46">
        <v>45292</v>
      </c>
      <c r="D281" s="46">
        <v>45657</v>
      </c>
      <c r="E281" s="47">
        <v>366</v>
      </c>
      <c r="F281" s="45" t="s">
        <v>883</v>
      </c>
      <c r="G281" s="45" t="s">
        <v>884</v>
      </c>
      <c r="H281" s="45" t="s">
        <v>1030</v>
      </c>
      <c r="I281" s="45" t="s">
        <v>886</v>
      </c>
      <c r="J281" s="45" t="s">
        <v>887</v>
      </c>
      <c r="K281" s="45" t="s">
        <v>1031</v>
      </c>
      <c r="L281" s="45" t="s">
        <v>2747</v>
      </c>
      <c r="M281" s="45" t="s">
        <v>3383</v>
      </c>
      <c r="N281" s="45" t="s">
        <v>3384</v>
      </c>
      <c r="O281" s="45" t="s">
        <v>3162</v>
      </c>
      <c r="P281" s="45" t="s">
        <v>3385</v>
      </c>
      <c r="Q281" s="45" t="s">
        <v>3386</v>
      </c>
      <c r="R281" t="s">
        <v>3387</v>
      </c>
      <c r="S281" s="45" t="s">
        <v>893</v>
      </c>
      <c r="T281"/>
      <c r="U281" s="47">
        <v>93</v>
      </c>
      <c r="V281" s="47">
        <v>93</v>
      </c>
      <c r="W281" s="47" t="s">
        <v>894</v>
      </c>
      <c r="X281" s="47">
        <v>34038</v>
      </c>
      <c r="Y281" s="47">
        <v>32653</v>
      </c>
      <c r="Z281" s="48">
        <v>219.44</v>
      </c>
      <c r="AA281" s="44">
        <v>263</v>
      </c>
      <c r="AB281" s="44">
        <v>255</v>
      </c>
      <c r="AC281" s="44">
        <v>8959</v>
      </c>
      <c r="AD281" s="44">
        <v>775</v>
      </c>
      <c r="AE281" s="44">
        <v>1073</v>
      </c>
      <c r="AF281" s="44">
        <v>20363</v>
      </c>
      <c r="AG281" s="44">
        <v>52</v>
      </c>
      <c r="AH281" s="47"/>
      <c r="AI281" s="47">
        <v>30</v>
      </c>
      <c r="AJ281">
        <v>1401</v>
      </c>
      <c r="AK281" t="s">
        <v>895</v>
      </c>
      <c r="AL281">
        <v>32653</v>
      </c>
      <c r="AM281"/>
      <c r="AN281"/>
      <c r="AO281"/>
      <c r="AP281"/>
      <c r="AQ281"/>
      <c r="AR281" s="44"/>
      <c r="AS281" s="44"/>
      <c r="AT281" s="44"/>
      <c r="AU281" s="44">
        <v>14402123</v>
      </c>
      <c r="AV281" s="44">
        <v>3126015</v>
      </c>
      <c r="AW281" s="44">
        <v>1280697</v>
      </c>
      <c r="AX281" s="44">
        <v>14780</v>
      </c>
      <c r="AY281" s="44">
        <v>16262221</v>
      </c>
      <c r="AZ281" s="21">
        <v>13568791</v>
      </c>
      <c r="BA281" s="21">
        <v>2693430</v>
      </c>
      <c r="BB281" s="44">
        <v>19393</v>
      </c>
      <c r="BC281" s="44"/>
      <c r="BD281" s="44"/>
      <c r="BE281" s="44">
        <v>2712823</v>
      </c>
      <c r="BF281" s="44">
        <v>3952235</v>
      </c>
      <c r="BG281" s="44">
        <v>341803</v>
      </c>
      <c r="BH281" s="44">
        <v>473230</v>
      </c>
      <c r="BI281" s="21">
        <v>8980800</v>
      </c>
      <c r="BJ281" s="21">
        <v>22934</v>
      </c>
      <c r="BK281" s="21"/>
      <c r="BL281" s="21">
        <v>13231</v>
      </c>
      <c r="BM281" s="21">
        <v>617890</v>
      </c>
      <c r="BN281" s="21">
        <v>14401123</v>
      </c>
      <c r="BO281" s="21"/>
      <c r="BP281" s="21"/>
      <c r="BQ281" s="44"/>
      <c r="BR281" s="21"/>
      <c r="BS281" s="44"/>
      <c r="BT281" s="21"/>
      <c r="BU281" s="44"/>
      <c r="BV281" s="21">
        <v>1000</v>
      </c>
      <c r="BW281" s="44">
        <v>2754211</v>
      </c>
      <c r="BX281" s="21"/>
      <c r="BY281" s="21">
        <v>167211</v>
      </c>
      <c r="BZ281" s="21"/>
      <c r="CA281" s="44">
        <v>79336</v>
      </c>
      <c r="CB281" s="44"/>
      <c r="CC281" s="44">
        <v>77695</v>
      </c>
      <c r="CD281" s="44"/>
      <c r="CE281" s="44">
        <v>44816</v>
      </c>
      <c r="CF281" s="44"/>
      <c r="CG281" s="44"/>
      <c r="CH281" s="44"/>
      <c r="CI281" s="21">
        <v>7</v>
      </c>
      <c r="CJ281" s="44"/>
      <c r="CK281" s="21">
        <v>2739</v>
      </c>
      <c r="CL281" s="44"/>
      <c r="CM281" s="44">
        <v>0</v>
      </c>
      <c r="CN281" s="44">
        <v>0</v>
      </c>
      <c r="CO281" s="44">
        <v>1278890</v>
      </c>
      <c r="CP281" s="44">
        <v>0</v>
      </c>
      <c r="CQ281" s="21">
        <v>1095783</v>
      </c>
      <c r="CR281" s="44">
        <v>282813</v>
      </c>
      <c r="CS281" s="44">
        <v>401075</v>
      </c>
      <c r="CT281" s="44">
        <v>63132</v>
      </c>
      <c r="CU281" s="44"/>
      <c r="CV281" s="44">
        <v>4322</v>
      </c>
      <c r="CW281" s="21"/>
      <c r="CX281" s="21"/>
      <c r="CY281" s="21"/>
      <c r="CZ281" s="21"/>
      <c r="DA281" s="21"/>
      <c r="DB281" s="21"/>
      <c r="DC281" s="21"/>
      <c r="DD281" s="21"/>
      <c r="DE281" s="44"/>
      <c r="DF281" s="21"/>
      <c r="DG281" s="44"/>
      <c r="DH281" s="21"/>
      <c r="DI281" s="44"/>
      <c r="DJ281" s="44"/>
      <c r="DK281" s="44"/>
      <c r="DL281" s="44"/>
      <c r="DM281" s="21"/>
      <c r="DN281" s="44"/>
      <c r="DO281" s="44"/>
      <c r="DP281" s="44"/>
      <c r="DQ281" s="44"/>
      <c r="DR281" s="44"/>
      <c r="DS281" s="44"/>
      <c r="DT281" s="44"/>
      <c r="DU281" s="44"/>
      <c r="DV281" s="44"/>
      <c r="DW281" s="44"/>
      <c r="DX281" s="44"/>
      <c r="DY281" s="44"/>
      <c r="DZ281" s="44"/>
      <c r="EA281" s="44"/>
      <c r="EB281" s="21"/>
      <c r="EC281" s="44">
        <v>-1225474</v>
      </c>
      <c r="ED281" s="44"/>
      <c r="EE281" s="21">
        <v>-210111</v>
      </c>
      <c r="EF281" s="44"/>
      <c r="EG281" s="21">
        <v>75681</v>
      </c>
      <c r="EH281" s="44"/>
      <c r="EI281" s="21">
        <v>2411726</v>
      </c>
      <c r="EJ281" s="44"/>
      <c r="EK281" s="44">
        <v>-10897</v>
      </c>
      <c r="EL281" s="21"/>
      <c r="EM281" s="44"/>
      <c r="EN281" s="44"/>
      <c r="EO281" s="44">
        <v>244756</v>
      </c>
      <c r="EP281" s="21"/>
      <c r="EQ281" s="21"/>
      <c r="ER281" s="21"/>
      <c r="ES281" s="21"/>
      <c r="ET281" s="44"/>
      <c r="EU281" s="21"/>
      <c r="EV281" s="44"/>
      <c r="EW281" s="21"/>
      <c r="EX281" s="44"/>
      <c r="EY281" s="44"/>
      <c r="EZ281" s="21"/>
      <c r="FA281" s="21"/>
      <c r="FB281" s="44"/>
      <c r="FC281" s="44">
        <v>-4984</v>
      </c>
      <c r="FD281" s="21"/>
      <c r="FE281" s="112"/>
      <c r="FF281" s="44"/>
      <c r="FG281" s="44">
        <v>6317122</v>
      </c>
      <c r="FH281" s="44">
        <v>1309384</v>
      </c>
      <c r="FI281" s="44">
        <v>5942285</v>
      </c>
      <c r="FJ281" s="44">
        <v>108543</v>
      </c>
      <c r="FK281" s="44">
        <v>5174496</v>
      </c>
      <c r="FL281" s="44"/>
      <c r="FM281" s="44"/>
      <c r="FN281" s="44"/>
      <c r="FO281" s="44"/>
      <c r="FP281" s="44"/>
      <c r="FQ281" s="44"/>
      <c r="FR281" s="44"/>
      <c r="FS281" s="44"/>
      <c r="FT281" s="44">
        <v>1754</v>
      </c>
      <c r="FU281" s="44"/>
      <c r="FV281" s="21">
        <v>535516</v>
      </c>
      <c r="FW281" s="44"/>
      <c r="FX281" s="44">
        <v>301464</v>
      </c>
      <c r="FY281" s="44">
        <v>100471</v>
      </c>
      <c r="FZ281" s="44">
        <v>202908</v>
      </c>
      <c r="GA281" s="44">
        <v>40956</v>
      </c>
      <c r="GB281" s="44"/>
      <c r="GC281" s="44">
        <v>19917</v>
      </c>
      <c r="GD281" s="44">
        <v>482336</v>
      </c>
      <c r="GE281" s="44">
        <v>311001</v>
      </c>
      <c r="GF281" s="44">
        <v>78372</v>
      </c>
      <c r="GG281" s="44">
        <v>900531</v>
      </c>
      <c r="GH281" s="44">
        <v>149347</v>
      </c>
      <c r="GI281" s="44">
        <v>201751</v>
      </c>
      <c r="GJ281" s="44">
        <v>100189</v>
      </c>
      <c r="GK281" s="44">
        <v>3283213</v>
      </c>
      <c r="GL281" s="44">
        <v>40849</v>
      </c>
      <c r="GM281" s="44">
        <v>1090584</v>
      </c>
      <c r="GN281" s="44">
        <v>44444</v>
      </c>
      <c r="GO281" s="44">
        <v>29500</v>
      </c>
      <c r="GP281" s="44">
        <v>187592</v>
      </c>
      <c r="GQ281" s="44"/>
      <c r="GR281" s="44">
        <v>291600</v>
      </c>
      <c r="GS281" s="44">
        <v>4654272</v>
      </c>
      <c r="GT281" s="44"/>
      <c r="GU281" s="21">
        <v>1402921</v>
      </c>
      <c r="GV281" s="44"/>
      <c r="GW281" s="44">
        <v>524484</v>
      </c>
      <c r="GX281" s="44"/>
      <c r="GY281" s="44">
        <v>6581677</v>
      </c>
      <c r="GZ281" s="44">
        <v>4355847</v>
      </c>
      <c r="HA281" s="44"/>
      <c r="HB281" s="44"/>
      <c r="HC281" s="44">
        <v>2225830</v>
      </c>
      <c r="HD281" s="44">
        <v>6581677</v>
      </c>
      <c r="HE281" s="21"/>
      <c r="HF281" s="21">
        <v>524484</v>
      </c>
      <c r="HG281" s="21">
        <v>220262</v>
      </c>
      <c r="HH281" s="21"/>
      <c r="HI281" s="21">
        <v>0</v>
      </c>
      <c r="HJ281" s="44"/>
      <c r="HK281" s="21">
        <v>1282335</v>
      </c>
      <c r="HL281" s="21">
        <v>168580</v>
      </c>
      <c r="HM281" s="21">
        <v>1450915</v>
      </c>
      <c r="HN281" s="21">
        <v>-47994</v>
      </c>
      <c r="HO281" s="21"/>
      <c r="HP281" s="44"/>
      <c r="HQ281" s="47"/>
      <c r="HR281" s="47"/>
      <c r="HS281" s="47"/>
      <c r="HT281" s="47" t="s">
        <v>1766</v>
      </c>
      <c r="HU281" s="47">
        <v>784052.46</v>
      </c>
      <c r="HV281" s="47">
        <v>2975</v>
      </c>
      <c r="HW281" s="47">
        <v>0</v>
      </c>
      <c r="HX281" s="47">
        <v>15754</v>
      </c>
      <c r="HY281" s="47">
        <v>29390</v>
      </c>
      <c r="HZ281" s="47">
        <v>90982</v>
      </c>
      <c r="IA281" s="47">
        <v>0</v>
      </c>
      <c r="IB281" s="47">
        <v>0</v>
      </c>
      <c r="IC281" s="47">
        <v>2348</v>
      </c>
      <c r="ID281">
        <v>15835</v>
      </c>
      <c r="IE281" s="47">
        <v>6777</v>
      </c>
      <c r="IF281">
        <v>11719</v>
      </c>
      <c r="IG281" s="47">
        <v>3056</v>
      </c>
      <c r="IH281" s="47">
        <v>22068</v>
      </c>
      <c r="II281">
        <v>4056</v>
      </c>
      <c r="IJ281">
        <v>5662</v>
      </c>
      <c r="IK281">
        <v>2120</v>
      </c>
      <c r="IL281">
        <v>10512</v>
      </c>
      <c r="IM281">
        <v>223254</v>
      </c>
      <c r="IN281">
        <v>0</v>
      </c>
      <c r="IO281">
        <v>0</v>
      </c>
      <c r="IP281">
        <v>286</v>
      </c>
      <c r="IQ281">
        <v>6611</v>
      </c>
      <c r="IR281">
        <v>0</v>
      </c>
      <c r="IS281">
        <v>739</v>
      </c>
      <c r="IT281">
        <v>7636</v>
      </c>
      <c r="IU281">
        <v>195469</v>
      </c>
      <c r="IV281">
        <v>0</v>
      </c>
      <c r="IW281">
        <v>659177</v>
      </c>
      <c r="IX281">
        <v>993930</v>
      </c>
      <c r="IY281">
        <v>1856364</v>
      </c>
      <c r="IZ281">
        <v>0</v>
      </c>
      <c r="JA281">
        <v>0</v>
      </c>
      <c r="JB281">
        <v>107870</v>
      </c>
      <c r="JC281">
        <v>754556</v>
      </c>
      <c r="JD281">
        <v>189019</v>
      </c>
      <c r="JE281">
        <v>210699</v>
      </c>
      <c r="JF281">
        <v>52348</v>
      </c>
      <c r="JG281">
        <v>422623</v>
      </c>
      <c r="JH281">
        <v>121201</v>
      </c>
      <c r="JI281">
        <v>109882</v>
      </c>
      <c r="JJ281">
        <v>92683</v>
      </c>
      <c r="JK281">
        <v>551301</v>
      </c>
      <c r="JL281">
        <v>6317122</v>
      </c>
      <c r="JM281">
        <v>0</v>
      </c>
      <c r="JN281">
        <v>0</v>
      </c>
      <c r="JO281">
        <v>12861</v>
      </c>
      <c r="JP281">
        <v>231396</v>
      </c>
      <c r="JQ281">
        <v>0</v>
      </c>
      <c r="JR281">
        <v>36960</v>
      </c>
      <c r="JS281">
        <v>281217</v>
      </c>
      <c r="JT281"/>
      <c r="JU281"/>
      <c r="JV281"/>
      <c r="JW281"/>
      <c r="JX281"/>
      <c r="JY281">
        <v>15835</v>
      </c>
      <c r="JZ281"/>
      <c r="KA281"/>
      <c r="KB281"/>
      <c r="KC281"/>
      <c r="KD281"/>
      <c r="KE281">
        <v>754556</v>
      </c>
      <c r="KF281">
        <v>141</v>
      </c>
      <c r="KG281">
        <v>188</v>
      </c>
      <c r="KH281">
        <v>93</v>
      </c>
      <c r="KI281">
        <v>100</v>
      </c>
      <c r="KJ281">
        <v>144</v>
      </c>
      <c r="KK281">
        <v>55</v>
      </c>
      <c r="KL281">
        <v>48</v>
      </c>
      <c r="KM281">
        <v>81</v>
      </c>
      <c r="KN281">
        <v>26</v>
      </c>
      <c r="KO281">
        <v>1</v>
      </c>
      <c r="KP281">
        <v>0</v>
      </c>
      <c r="KQ281">
        <v>0</v>
      </c>
      <c r="KR281">
        <v>0</v>
      </c>
      <c r="KS281">
        <v>1</v>
      </c>
      <c r="KT281">
        <v>0</v>
      </c>
      <c r="KU281">
        <v>1</v>
      </c>
      <c r="KV281">
        <v>0</v>
      </c>
      <c r="KW281">
        <v>0</v>
      </c>
      <c r="KX281">
        <v>0</v>
      </c>
      <c r="KY281">
        <v>0</v>
      </c>
      <c r="KZ281">
        <v>0</v>
      </c>
      <c r="LA281">
        <v>0</v>
      </c>
      <c r="LB281">
        <v>0</v>
      </c>
      <c r="LC281">
        <v>0</v>
      </c>
      <c r="LD281">
        <v>1</v>
      </c>
      <c r="LE281">
        <v>0</v>
      </c>
      <c r="LF281">
        <v>0</v>
      </c>
      <c r="LG281">
        <v>0</v>
      </c>
      <c r="LH281">
        <v>0</v>
      </c>
    </row>
    <row r="282" spans="1:320" s="34" customFormat="1" ht="15" customHeight="1" x14ac:dyDescent="0.25">
      <c r="A282" s="45">
        <v>206190268</v>
      </c>
      <c r="B282" s="45" t="s">
        <v>3388</v>
      </c>
      <c r="C282" s="46">
        <v>45292</v>
      </c>
      <c r="D282" s="46">
        <v>45657</v>
      </c>
      <c r="E282" s="47">
        <v>366</v>
      </c>
      <c r="F282" s="45" t="s">
        <v>883</v>
      </c>
      <c r="G282" s="45" t="s">
        <v>884</v>
      </c>
      <c r="H282" s="45" t="s">
        <v>1030</v>
      </c>
      <c r="I282" s="45" t="s">
        <v>886</v>
      </c>
      <c r="J282" s="45" t="s">
        <v>887</v>
      </c>
      <c r="K282" s="45" t="s">
        <v>1031</v>
      </c>
      <c r="L282" s="45" t="s">
        <v>2747</v>
      </c>
      <c r="M282" s="45" t="s">
        <v>3389</v>
      </c>
      <c r="N282" s="45" t="s">
        <v>3390</v>
      </c>
      <c r="O282" s="45" t="s">
        <v>3162</v>
      </c>
      <c r="P282" s="45" t="s">
        <v>3163</v>
      </c>
      <c r="Q282" s="45" t="s">
        <v>3391</v>
      </c>
      <c r="R282" t="s">
        <v>3392</v>
      </c>
      <c r="S282" s="45" t="s">
        <v>893</v>
      </c>
      <c r="T282" t="s">
        <v>2730</v>
      </c>
      <c r="U282" s="47">
        <v>148</v>
      </c>
      <c r="V282" s="47">
        <v>148</v>
      </c>
      <c r="W282" s="47" t="s">
        <v>913</v>
      </c>
      <c r="X282" s="47">
        <v>54168</v>
      </c>
      <c r="Y282" s="47">
        <v>49829</v>
      </c>
      <c r="Z282" s="48">
        <v>201.61</v>
      </c>
      <c r="AA282" s="44">
        <v>233</v>
      </c>
      <c r="AB282" s="44">
        <v>216</v>
      </c>
      <c r="AC282" s="44">
        <v>5921</v>
      </c>
      <c r="AD282" s="44">
        <v>1046</v>
      </c>
      <c r="AE282" s="44">
        <v>1232</v>
      </c>
      <c r="AF282" s="44">
        <v>39039</v>
      </c>
      <c r="AG282" s="44"/>
      <c r="AH282" s="47">
        <v>287</v>
      </c>
      <c r="AI282" s="47">
        <v>76</v>
      </c>
      <c r="AJ282">
        <v>2228</v>
      </c>
      <c r="AK282" t="s">
        <v>895</v>
      </c>
      <c r="AL282">
        <v>49829</v>
      </c>
      <c r="AM282"/>
      <c r="AN282"/>
      <c r="AO282"/>
      <c r="AP282"/>
      <c r="AQ282"/>
      <c r="AR282" s="44"/>
      <c r="AS282" s="44"/>
      <c r="AT282" s="44"/>
      <c r="AU282" s="44">
        <v>17441250</v>
      </c>
      <c r="AV282" s="44">
        <v>6602132</v>
      </c>
      <c r="AW282" s="44">
        <v>3606573</v>
      </c>
      <c r="AX282" s="44">
        <v>79</v>
      </c>
      <c r="AY282" s="44">
        <v>20436888</v>
      </c>
      <c r="AZ282" s="21">
        <v>19964988</v>
      </c>
      <c r="BA282" s="21">
        <v>471900</v>
      </c>
      <c r="BB282" s="44">
        <v>18253</v>
      </c>
      <c r="BC282" s="44">
        <v>102932</v>
      </c>
      <c r="BD282" s="44"/>
      <c r="BE282" s="44">
        <v>387221</v>
      </c>
      <c r="BF282" s="44">
        <v>2072350</v>
      </c>
      <c r="BG282" s="44">
        <v>367522</v>
      </c>
      <c r="BH282" s="44">
        <v>380360</v>
      </c>
      <c r="BI282" s="21">
        <v>13715240</v>
      </c>
      <c r="BJ282" s="21"/>
      <c r="BK282" s="21">
        <v>99028</v>
      </c>
      <c r="BL282" s="21">
        <v>26600</v>
      </c>
      <c r="BM282" s="21">
        <v>780150</v>
      </c>
      <c r="BN282" s="21">
        <v>17441250</v>
      </c>
      <c r="BO282" s="21"/>
      <c r="BP282" s="21"/>
      <c r="BQ282" s="44"/>
      <c r="BR282" s="21"/>
      <c r="BS282" s="44"/>
      <c r="BT282" s="21"/>
      <c r="BU282" s="44"/>
      <c r="BV282" s="21"/>
      <c r="BW282" s="44">
        <v>1870717</v>
      </c>
      <c r="BX282" s="21">
        <v>5310</v>
      </c>
      <c r="BY282" s="21">
        <v>262596</v>
      </c>
      <c r="BZ282" s="21"/>
      <c r="CA282" s="44">
        <v>856</v>
      </c>
      <c r="CB282" s="44"/>
      <c r="CC282" s="44">
        <v>4365221</v>
      </c>
      <c r="CD282" s="44"/>
      <c r="CE282" s="44"/>
      <c r="CF282" s="44"/>
      <c r="CG282" s="44">
        <v>88281</v>
      </c>
      <c r="CH282" s="44"/>
      <c r="CI282" s="21">
        <v>874</v>
      </c>
      <c r="CJ282" s="44"/>
      <c r="CK282" s="21">
        <v>8277</v>
      </c>
      <c r="CL282" s="44"/>
      <c r="CM282" s="44">
        <v>38551</v>
      </c>
      <c r="CN282" s="44">
        <v>0</v>
      </c>
      <c r="CO282" s="44">
        <v>2788290</v>
      </c>
      <c r="CP282" s="44">
        <v>0</v>
      </c>
      <c r="CQ282" s="21">
        <v>2844630</v>
      </c>
      <c r="CR282" s="44">
        <v>534330</v>
      </c>
      <c r="CS282" s="44">
        <v>298308</v>
      </c>
      <c r="CT282" s="44">
        <v>44934</v>
      </c>
      <c r="CU282" s="44"/>
      <c r="CV282" s="44">
        <v>53089</v>
      </c>
      <c r="CW282" s="21"/>
      <c r="CX282" s="21"/>
      <c r="CY282" s="21"/>
      <c r="CZ282" s="21"/>
      <c r="DA282" s="21"/>
      <c r="DB282" s="21"/>
      <c r="DC282" s="21"/>
      <c r="DD282" s="21"/>
      <c r="DE282" s="44"/>
      <c r="DF282" s="21"/>
      <c r="DG282" s="44"/>
      <c r="DH282" s="21"/>
      <c r="DI282" s="44"/>
      <c r="DJ282" s="44"/>
      <c r="DK282" s="44"/>
      <c r="DL282" s="44"/>
      <c r="DM282" s="21"/>
      <c r="DN282" s="44"/>
      <c r="DO282" s="44">
        <v>-24485</v>
      </c>
      <c r="DP282" s="44"/>
      <c r="DQ282" s="44"/>
      <c r="DR282" s="44"/>
      <c r="DS282" s="44"/>
      <c r="DT282" s="44"/>
      <c r="DU282" s="44"/>
      <c r="DV282" s="44"/>
      <c r="DW282" s="44">
        <v>24775</v>
      </c>
      <c r="DX282" s="44"/>
      <c r="DY282" s="44">
        <v>495</v>
      </c>
      <c r="DZ282" s="44"/>
      <c r="EA282" s="44"/>
      <c r="EB282" s="21"/>
      <c r="EC282" s="44">
        <v>-1136113</v>
      </c>
      <c r="ED282" s="44">
        <v>2790</v>
      </c>
      <c r="EE282" s="21">
        <v>79764</v>
      </c>
      <c r="EF282" s="44"/>
      <c r="EG282" s="21">
        <v>104799</v>
      </c>
      <c r="EH282" s="44"/>
      <c r="EI282" s="21">
        <v>4421560</v>
      </c>
      <c r="EJ282" s="44"/>
      <c r="EK282" s="44"/>
      <c r="EL282" s="21"/>
      <c r="EM282" s="44">
        <v>23536</v>
      </c>
      <c r="EN282" s="44"/>
      <c r="EO282" s="44">
        <v>109452</v>
      </c>
      <c r="EP282" s="21"/>
      <c r="EQ282" s="21"/>
      <c r="ER282" s="21"/>
      <c r="ES282" s="21"/>
      <c r="ET282" s="44"/>
      <c r="EU282" s="21"/>
      <c r="EV282" s="44"/>
      <c r="EW282" s="21"/>
      <c r="EX282" s="44"/>
      <c r="EY282" s="44"/>
      <c r="EZ282" s="21"/>
      <c r="FA282" s="21"/>
      <c r="FB282" s="44"/>
      <c r="FC282" s="44"/>
      <c r="FD282" s="21"/>
      <c r="FE282" s="112"/>
      <c r="FF282" s="44"/>
      <c r="FG282" s="44">
        <v>9678146</v>
      </c>
      <c r="FH282" s="44">
        <v>2548147</v>
      </c>
      <c r="FI282" s="44">
        <v>7738695</v>
      </c>
      <c r="FJ282" s="44">
        <v>577794</v>
      </c>
      <c r="FK282" s="44">
        <v>8209325</v>
      </c>
      <c r="FL282" s="44"/>
      <c r="FM282" s="44"/>
      <c r="FN282" s="44"/>
      <c r="FO282" s="44"/>
      <c r="FP282" s="44"/>
      <c r="FQ282" s="44"/>
      <c r="FR282" s="44"/>
      <c r="FS282" s="44"/>
      <c r="FT282" s="44">
        <v>27493</v>
      </c>
      <c r="FU282" s="44">
        <v>2597</v>
      </c>
      <c r="FV282" s="21">
        <v>821967</v>
      </c>
      <c r="FW282" s="44">
        <v>36</v>
      </c>
      <c r="FX282" s="44">
        <v>891051</v>
      </c>
      <c r="FY282" s="44">
        <v>143212</v>
      </c>
      <c r="FZ282" s="44">
        <v>165477</v>
      </c>
      <c r="GA282" s="44">
        <v>33250</v>
      </c>
      <c r="GB282" s="44"/>
      <c r="GC282" s="44">
        <v>24811</v>
      </c>
      <c r="GD282" s="44">
        <v>438952</v>
      </c>
      <c r="GE282" s="44">
        <v>369301</v>
      </c>
      <c r="GF282" s="44">
        <v>293335</v>
      </c>
      <c r="GG282" s="44">
        <v>1315922</v>
      </c>
      <c r="GH282" s="44">
        <v>394489</v>
      </c>
      <c r="GI282" s="44">
        <v>203165</v>
      </c>
      <c r="GJ282" s="44">
        <v>111567</v>
      </c>
      <c r="GK282" s="44">
        <v>3889324</v>
      </c>
      <c r="GL282" s="44">
        <v>111328</v>
      </c>
      <c r="GM282" s="44">
        <v>2136343</v>
      </c>
      <c r="GN282" s="44">
        <v>214005</v>
      </c>
      <c r="GO282" s="44">
        <v>24671</v>
      </c>
      <c r="GP282" s="44"/>
      <c r="GQ282" s="44"/>
      <c r="GR282" s="44">
        <v>143367</v>
      </c>
      <c r="GS282" s="44">
        <v>1872465</v>
      </c>
      <c r="GT282" s="44"/>
      <c r="GU282" s="21">
        <v>663095</v>
      </c>
      <c r="GV282" s="44"/>
      <c r="GW282" s="44">
        <v>21119637</v>
      </c>
      <c r="GX282" s="44"/>
      <c r="GY282" s="44">
        <v>23655197</v>
      </c>
      <c r="GZ282" s="44">
        <v>1302175</v>
      </c>
      <c r="HA282" s="44">
        <v>21344904</v>
      </c>
      <c r="HB282" s="44"/>
      <c r="HC282" s="44">
        <v>1008118</v>
      </c>
      <c r="HD282" s="44">
        <v>23655197</v>
      </c>
      <c r="HE282" s="21"/>
      <c r="HF282" s="21">
        <v>-246862</v>
      </c>
      <c r="HG282" s="21"/>
      <c r="HH282" s="21"/>
      <c r="HI282" s="21">
        <v>0</v>
      </c>
      <c r="HJ282" s="44"/>
      <c r="HK282" s="21">
        <v>395349</v>
      </c>
      <c r="HL282" s="21">
        <v>452489</v>
      </c>
      <c r="HM282" s="21">
        <v>847838</v>
      </c>
      <c r="HN282" s="21">
        <v>-184743</v>
      </c>
      <c r="HO282" s="21"/>
      <c r="HP282" s="44"/>
      <c r="HQ282" s="47"/>
      <c r="HR282" s="47"/>
      <c r="HS282" s="47"/>
      <c r="HT282" s="47" t="s">
        <v>1759</v>
      </c>
      <c r="HU282" s="47">
        <v>0</v>
      </c>
      <c r="HV282" s="47">
        <v>2768</v>
      </c>
      <c r="HW282" s="47">
        <v>0</v>
      </c>
      <c r="HX282" s="47">
        <v>11756</v>
      </c>
      <c r="HY282" s="47">
        <v>43004</v>
      </c>
      <c r="HZ282" s="47">
        <v>121232</v>
      </c>
      <c r="IA282" s="47">
        <v>0</v>
      </c>
      <c r="IB282" s="47">
        <v>0</v>
      </c>
      <c r="IC282" s="47">
        <v>0</v>
      </c>
      <c r="ID282">
        <v>30411</v>
      </c>
      <c r="IE282" s="47">
        <v>4068</v>
      </c>
      <c r="IF282">
        <v>12443</v>
      </c>
      <c r="IG282" s="47">
        <v>9937</v>
      </c>
      <c r="IH282" s="47">
        <v>28087</v>
      </c>
      <c r="II282">
        <v>10290</v>
      </c>
      <c r="IJ282">
        <v>6728</v>
      </c>
      <c r="IK282">
        <v>1956</v>
      </c>
      <c r="IL282">
        <v>20529</v>
      </c>
      <c r="IM282">
        <v>303209</v>
      </c>
      <c r="IN282">
        <v>0</v>
      </c>
      <c r="IO282">
        <v>317</v>
      </c>
      <c r="IP282">
        <v>2654</v>
      </c>
      <c r="IQ282">
        <v>6533</v>
      </c>
      <c r="IR282">
        <v>0</v>
      </c>
      <c r="IS282">
        <v>0</v>
      </c>
      <c r="IT282">
        <v>9504</v>
      </c>
      <c r="IU282">
        <v>178859</v>
      </c>
      <c r="IV282">
        <v>0</v>
      </c>
      <c r="IW282">
        <v>694053</v>
      </c>
      <c r="IX282">
        <v>1916178</v>
      </c>
      <c r="IY282">
        <v>3122857</v>
      </c>
      <c r="IZ282">
        <v>0</v>
      </c>
      <c r="JA282">
        <v>0</v>
      </c>
      <c r="JB282">
        <v>0</v>
      </c>
      <c r="JC282">
        <v>1384431</v>
      </c>
      <c r="JD282">
        <v>106623</v>
      </c>
      <c r="JE282">
        <v>232674</v>
      </c>
      <c r="JF282">
        <v>200320</v>
      </c>
      <c r="JG282">
        <v>625582</v>
      </c>
      <c r="JH282">
        <v>300853</v>
      </c>
      <c r="JI282">
        <v>147342</v>
      </c>
      <c r="JJ282">
        <v>84144</v>
      </c>
      <c r="JK282">
        <v>684230</v>
      </c>
      <c r="JL282">
        <v>9678146</v>
      </c>
      <c r="JM282">
        <v>0</v>
      </c>
      <c r="JN282">
        <v>18597</v>
      </c>
      <c r="JO282">
        <v>152922</v>
      </c>
      <c r="JP282">
        <v>229185</v>
      </c>
      <c r="JQ282">
        <v>0</v>
      </c>
      <c r="JR282">
        <v>0</v>
      </c>
      <c r="JS282">
        <v>400704</v>
      </c>
      <c r="JT282"/>
      <c r="JU282"/>
      <c r="JV282"/>
      <c r="JW282"/>
      <c r="JX282"/>
      <c r="JY282">
        <v>30411</v>
      </c>
      <c r="JZ282"/>
      <c r="KA282"/>
      <c r="KB282"/>
      <c r="KC282"/>
      <c r="KD282"/>
      <c r="KE282">
        <v>1384431</v>
      </c>
      <c r="KF282">
        <v>199</v>
      </c>
      <c r="KG282">
        <v>296</v>
      </c>
      <c r="KH282">
        <v>139</v>
      </c>
      <c r="KI282">
        <v>145</v>
      </c>
      <c r="KJ282">
        <v>226</v>
      </c>
      <c r="KK282">
        <v>99</v>
      </c>
      <c r="KL282">
        <v>82</v>
      </c>
      <c r="KM282">
        <v>125</v>
      </c>
      <c r="KN282">
        <v>56</v>
      </c>
      <c r="KO282">
        <v>1</v>
      </c>
      <c r="KP282">
        <v>0</v>
      </c>
      <c r="KQ282">
        <v>0</v>
      </c>
      <c r="KR282">
        <v>0</v>
      </c>
      <c r="KS282">
        <v>0</v>
      </c>
      <c r="KT282">
        <v>1</v>
      </c>
      <c r="KU282">
        <v>1</v>
      </c>
      <c r="KV282">
        <v>0</v>
      </c>
      <c r="KW282">
        <v>0</v>
      </c>
      <c r="KX282">
        <v>0</v>
      </c>
      <c r="KY282">
        <v>0</v>
      </c>
      <c r="KZ282">
        <v>0</v>
      </c>
      <c r="LA282">
        <v>0</v>
      </c>
      <c r="LB282">
        <v>0</v>
      </c>
      <c r="LC282">
        <v>0</v>
      </c>
      <c r="LD282">
        <v>1</v>
      </c>
      <c r="LE282">
        <v>0</v>
      </c>
      <c r="LF282">
        <v>0</v>
      </c>
      <c r="LG282">
        <v>0</v>
      </c>
      <c r="LH282">
        <v>0</v>
      </c>
    </row>
    <row r="283" spans="1:320" s="34" customFormat="1" ht="15" customHeight="1" x14ac:dyDescent="0.25">
      <c r="A283" s="45">
        <v>206190269</v>
      </c>
      <c r="B283" s="45" t="s">
        <v>3393</v>
      </c>
      <c r="C283" s="46">
        <v>45292</v>
      </c>
      <c r="D283" s="46">
        <v>45657</v>
      </c>
      <c r="E283" s="47">
        <v>366</v>
      </c>
      <c r="F283" s="45" t="s">
        <v>883</v>
      </c>
      <c r="G283" s="45" t="s">
        <v>884</v>
      </c>
      <c r="H283" s="45" t="s">
        <v>1030</v>
      </c>
      <c r="I283" s="45" t="s">
        <v>886</v>
      </c>
      <c r="J283" s="45" t="s">
        <v>887</v>
      </c>
      <c r="K283" s="45" t="s">
        <v>1031</v>
      </c>
      <c r="L283" s="45" t="s">
        <v>2709</v>
      </c>
      <c r="M283" s="45" t="s">
        <v>3394</v>
      </c>
      <c r="N283" s="45" t="s">
        <v>3395</v>
      </c>
      <c r="O283" s="45" t="s">
        <v>1034</v>
      </c>
      <c r="P283" s="45" t="s">
        <v>3396</v>
      </c>
      <c r="Q283" s="45" t="s">
        <v>3397</v>
      </c>
      <c r="R283" t="s">
        <v>3398</v>
      </c>
      <c r="S283" s="45" t="s">
        <v>893</v>
      </c>
      <c r="T283"/>
      <c r="U283" s="47">
        <v>99</v>
      </c>
      <c r="V283" s="47">
        <v>99</v>
      </c>
      <c r="W283" s="47" t="s">
        <v>894</v>
      </c>
      <c r="X283" s="47">
        <v>36234</v>
      </c>
      <c r="Y283" s="47">
        <v>35279</v>
      </c>
      <c r="Z283" s="48">
        <v>212.12</v>
      </c>
      <c r="AA283" s="44">
        <v>191</v>
      </c>
      <c r="AB283" s="44">
        <v>200</v>
      </c>
      <c r="AC283" s="44">
        <v>10327</v>
      </c>
      <c r="AD283" s="44"/>
      <c r="AE283" s="44"/>
      <c r="AF283" s="44">
        <v>24952</v>
      </c>
      <c r="AG283" s="44"/>
      <c r="AH283" s="47"/>
      <c r="AI283" s="47"/>
      <c r="AJ283"/>
      <c r="AK283" t="s">
        <v>895</v>
      </c>
      <c r="AL283">
        <v>35279</v>
      </c>
      <c r="AM283"/>
      <c r="AN283"/>
      <c r="AO283"/>
      <c r="AP283"/>
      <c r="AQ283"/>
      <c r="AR283" s="44"/>
      <c r="AS283" s="44"/>
      <c r="AT283" s="44"/>
      <c r="AU283" s="44">
        <v>9494159</v>
      </c>
      <c r="AV283" s="44">
        <v>7615379</v>
      </c>
      <c r="AW283" s="44">
        <v>2259774</v>
      </c>
      <c r="AX283" s="44">
        <v>307059</v>
      </c>
      <c r="AY283" s="44">
        <v>15156823</v>
      </c>
      <c r="AZ283" s="21">
        <v>14501481</v>
      </c>
      <c r="BA283" s="21">
        <v>655342</v>
      </c>
      <c r="BB283" s="44"/>
      <c r="BC283" s="44"/>
      <c r="BD283" s="44"/>
      <c r="BE283" s="44">
        <v>655342</v>
      </c>
      <c r="BF283" s="44">
        <v>2791350</v>
      </c>
      <c r="BG283" s="44"/>
      <c r="BH283" s="44"/>
      <c r="BI283" s="21">
        <v>6702809</v>
      </c>
      <c r="BJ283" s="21"/>
      <c r="BK283" s="21"/>
      <c r="BL283" s="21"/>
      <c r="BM283" s="21"/>
      <c r="BN283" s="21">
        <v>9494159</v>
      </c>
      <c r="BO283" s="21"/>
      <c r="BP283" s="21"/>
      <c r="BQ283" s="44"/>
      <c r="BR283" s="21"/>
      <c r="BS283" s="44"/>
      <c r="BT283" s="21"/>
      <c r="BU283" s="44"/>
      <c r="BV283" s="21"/>
      <c r="BW283" s="44">
        <v>7548454</v>
      </c>
      <c r="BX283" s="21"/>
      <c r="BY283" s="21"/>
      <c r="BZ283" s="21"/>
      <c r="CA283" s="44"/>
      <c r="CB283" s="44"/>
      <c r="CC283" s="44">
        <v>66925</v>
      </c>
      <c r="CD283" s="44"/>
      <c r="CE283" s="44"/>
      <c r="CF283" s="44"/>
      <c r="CG283" s="44"/>
      <c r="CH283" s="44"/>
      <c r="CI283" s="21"/>
      <c r="CJ283" s="44"/>
      <c r="CK283" s="21"/>
      <c r="CL283" s="44"/>
      <c r="CM283" s="44">
        <v>0</v>
      </c>
      <c r="CN283" s="44">
        <v>0</v>
      </c>
      <c r="CO283" s="44">
        <v>3415075</v>
      </c>
      <c r="CP283" s="44">
        <v>0</v>
      </c>
      <c r="CQ283" s="21">
        <v>3465600</v>
      </c>
      <c r="CR283" s="44">
        <v>349425</v>
      </c>
      <c r="CS283" s="44">
        <v>373367</v>
      </c>
      <c r="CT283" s="44">
        <v>10883</v>
      </c>
      <c r="CU283" s="44"/>
      <c r="CV283" s="44">
        <v>1029</v>
      </c>
      <c r="CW283" s="21"/>
      <c r="CX283" s="21"/>
      <c r="CY283" s="21"/>
      <c r="CZ283" s="21"/>
      <c r="DA283" s="21"/>
      <c r="DB283" s="21"/>
      <c r="DC283" s="21"/>
      <c r="DD283" s="21"/>
      <c r="DE283" s="44"/>
      <c r="DF283" s="21"/>
      <c r="DG283" s="44"/>
      <c r="DH283" s="21"/>
      <c r="DI283" s="44"/>
      <c r="DJ283" s="44"/>
      <c r="DK283" s="44"/>
      <c r="DL283" s="44"/>
      <c r="DM283" s="21">
        <v>2425955</v>
      </c>
      <c r="DN283" s="44"/>
      <c r="DO283" s="44"/>
      <c r="DP283" s="44"/>
      <c r="DQ283" s="44"/>
      <c r="DR283" s="44"/>
      <c r="DS283" s="44"/>
      <c r="DT283" s="44"/>
      <c r="DU283" s="44"/>
      <c r="DV283" s="44"/>
      <c r="DW283" s="44"/>
      <c r="DX283" s="44"/>
      <c r="DY283" s="44"/>
      <c r="DZ283" s="44"/>
      <c r="EA283" s="44"/>
      <c r="EB283" s="21"/>
      <c r="EC283" s="44"/>
      <c r="ED283" s="44"/>
      <c r="EE283" s="21"/>
      <c r="EF283" s="44"/>
      <c r="EG283" s="21"/>
      <c r="EH283" s="44"/>
      <c r="EI283" s="21">
        <v>-166181</v>
      </c>
      <c r="EJ283" s="44"/>
      <c r="EK283" s="44"/>
      <c r="EL283" s="21"/>
      <c r="EM283" s="44"/>
      <c r="EN283" s="44"/>
      <c r="EO283" s="44"/>
      <c r="EP283" s="21"/>
      <c r="EQ283" s="21"/>
      <c r="ER283" s="21"/>
      <c r="ES283" s="21"/>
      <c r="ET283" s="44"/>
      <c r="EU283" s="21"/>
      <c r="EV283" s="44"/>
      <c r="EW283" s="21"/>
      <c r="EX283" s="44"/>
      <c r="EY283" s="44"/>
      <c r="EZ283" s="21"/>
      <c r="FA283" s="21"/>
      <c r="FB283" s="44"/>
      <c r="FC283" s="44"/>
      <c r="FD283" s="21"/>
      <c r="FE283" s="112"/>
      <c r="FF283" s="44"/>
      <c r="FG283" s="44">
        <v>5783056</v>
      </c>
      <c r="FH283" s="44">
        <v>1426965</v>
      </c>
      <c r="FI283" s="44">
        <v>7291460</v>
      </c>
      <c r="FJ283" s="44">
        <v>327089</v>
      </c>
      <c r="FK283" s="44">
        <v>5942398</v>
      </c>
      <c r="FL283" s="44"/>
      <c r="FM283" s="44"/>
      <c r="FN283" s="44"/>
      <c r="FO283" s="44"/>
      <c r="FP283" s="44"/>
      <c r="FQ283" s="44"/>
      <c r="FR283" s="44"/>
      <c r="FS283" s="44"/>
      <c r="FT283" s="44"/>
      <c r="FU283" s="44"/>
      <c r="FV283" s="21">
        <v>468553</v>
      </c>
      <c r="FW283" s="44"/>
      <c r="FX283" s="44">
        <v>462352</v>
      </c>
      <c r="FY283" s="44">
        <v>73166</v>
      </c>
      <c r="FZ283" s="44">
        <v>181264</v>
      </c>
      <c r="GA283" s="44">
        <v>9777</v>
      </c>
      <c r="GB283" s="44"/>
      <c r="GC283" s="44">
        <v>2123</v>
      </c>
      <c r="GD283" s="44">
        <v>502727</v>
      </c>
      <c r="GE283" s="44">
        <v>317157</v>
      </c>
      <c r="GF283" s="44">
        <v>187725</v>
      </c>
      <c r="GG283" s="44">
        <v>960059</v>
      </c>
      <c r="GH283" s="44">
        <v>69408</v>
      </c>
      <c r="GI283" s="44">
        <v>209894</v>
      </c>
      <c r="GJ283" s="44">
        <v>101265</v>
      </c>
      <c r="GK283" s="44">
        <v>3772235</v>
      </c>
      <c r="GL283" s="44">
        <v>28116</v>
      </c>
      <c r="GM283" s="44">
        <v>720000</v>
      </c>
      <c r="GN283" s="44">
        <v>78871</v>
      </c>
      <c r="GO283" s="44">
        <v>46515</v>
      </c>
      <c r="GP283" s="44"/>
      <c r="GQ283" s="44"/>
      <c r="GR283" s="44">
        <v>367876</v>
      </c>
      <c r="GS283" s="44">
        <v>4075203</v>
      </c>
      <c r="GT283" s="44"/>
      <c r="GU283" s="21">
        <v>169740</v>
      </c>
      <c r="GV283" s="44"/>
      <c r="GW283" s="44">
        <v>1907158</v>
      </c>
      <c r="GX283" s="44">
        <v>544205</v>
      </c>
      <c r="GY283" s="44">
        <v>6696306</v>
      </c>
      <c r="GZ283" s="44">
        <v>7567447</v>
      </c>
      <c r="HA283" s="44"/>
      <c r="HB283" s="44"/>
      <c r="HC283" s="44">
        <v>-871141</v>
      </c>
      <c r="HD283" s="44">
        <v>6696306</v>
      </c>
      <c r="HE283" s="21"/>
      <c r="HF283" s="21">
        <v>1907158</v>
      </c>
      <c r="HG283" s="21"/>
      <c r="HH283" s="21"/>
      <c r="HI283" s="21">
        <v>0</v>
      </c>
      <c r="HJ283" s="44"/>
      <c r="HK283" s="21">
        <v>216434</v>
      </c>
      <c r="HL283" s="21">
        <v>315407</v>
      </c>
      <c r="HM283" s="21">
        <v>531841</v>
      </c>
      <c r="HN283" s="21">
        <v>-362101</v>
      </c>
      <c r="HO283" s="21"/>
      <c r="HP283" s="44"/>
      <c r="HQ283" s="47"/>
      <c r="HR283" s="47"/>
      <c r="HS283" s="47"/>
      <c r="HT283" s="47" t="s">
        <v>1893</v>
      </c>
      <c r="HU283" s="47">
        <v>151348.94</v>
      </c>
      <c r="HV283" s="47">
        <v>2024</v>
      </c>
      <c r="HW283" s="47">
        <v>0</v>
      </c>
      <c r="HX283" s="47">
        <v>4887</v>
      </c>
      <c r="HY283" s="47">
        <v>28599</v>
      </c>
      <c r="HZ283" s="47">
        <v>100835</v>
      </c>
      <c r="IA283" s="47">
        <v>0</v>
      </c>
      <c r="IB283" s="47">
        <v>0</v>
      </c>
      <c r="IC283" s="47">
        <v>2417</v>
      </c>
      <c r="ID283"/>
      <c r="IE283" s="47">
        <v>5909</v>
      </c>
      <c r="IF283">
        <v>14068</v>
      </c>
      <c r="IG283" s="47">
        <v>8061</v>
      </c>
      <c r="IH283" s="47">
        <v>23599</v>
      </c>
      <c r="II283">
        <v>1851</v>
      </c>
      <c r="IJ283">
        <v>7768</v>
      </c>
      <c r="IK283">
        <v>2173</v>
      </c>
      <c r="IL283">
        <v>20364</v>
      </c>
      <c r="IM283">
        <v>222555</v>
      </c>
      <c r="IN283">
        <v>0</v>
      </c>
      <c r="IO283">
        <v>0</v>
      </c>
      <c r="IP283">
        <v>0</v>
      </c>
      <c r="IQ283">
        <v>8918</v>
      </c>
      <c r="IR283">
        <v>0</v>
      </c>
      <c r="IS283">
        <v>0</v>
      </c>
      <c r="IT283">
        <v>8918</v>
      </c>
      <c r="IU283">
        <v>182892</v>
      </c>
      <c r="IV283">
        <v>0</v>
      </c>
      <c r="IW283">
        <v>252759</v>
      </c>
      <c r="IX283">
        <v>1064742</v>
      </c>
      <c r="IY283">
        <v>2242578</v>
      </c>
      <c r="IZ283">
        <v>0</v>
      </c>
      <c r="JA283">
        <v>0</v>
      </c>
      <c r="JB283">
        <v>120779</v>
      </c>
      <c r="JC283"/>
      <c r="JD283">
        <v>136252</v>
      </c>
      <c r="JE283">
        <v>246335</v>
      </c>
      <c r="JF283">
        <v>139934</v>
      </c>
      <c r="JG283">
        <v>462306</v>
      </c>
      <c r="JH283">
        <v>57079</v>
      </c>
      <c r="JI283">
        <v>168260</v>
      </c>
      <c r="JJ283">
        <v>86753</v>
      </c>
      <c r="JK283">
        <v>622387</v>
      </c>
      <c r="JL283">
        <v>5783056</v>
      </c>
      <c r="JM283">
        <v>0</v>
      </c>
      <c r="JN283">
        <v>0</v>
      </c>
      <c r="JO283">
        <v>0</v>
      </c>
      <c r="JP283">
        <v>312131</v>
      </c>
      <c r="JQ283">
        <v>0</v>
      </c>
      <c r="JR283">
        <v>0</v>
      </c>
      <c r="JS283">
        <v>312131</v>
      </c>
      <c r="JT283"/>
      <c r="JU283"/>
      <c r="JV283"/>
      <c r="JW283"/>
      <c r="JX283"/>
      <c r="JY283"/>
      <c r="JZ283"/>
      <c r="KA283"/>
      <c r="KB283"/>
      <c r="KC283"/>
      <c r="KD283"/>
      <c r="KE283"/>
      <c r="KF283">
        <v>132</v>
      </c>
      <c r="KG283">
        <v>185</v>
      </c>
      <c r="KH283">
        <v>107</v>
      </c>
      <c r="KI283">
        <v>80</v>
      </c>
      <c r="KJ283">
        <v>115</v>
      </c>
      <c r="KK283">
        <v>60</v>
      </c>
      <c r="KL283">
        <v>60</v>
      </c>
      <c r="KM283">
        <v>89</v>
      </c>
      <c r="KN283">
        <v>45</v>
      </c>
      <c r="KO283">
        <v>1</v>
      </c>
      <c r="KP283">
        <v>0</v>
      </c>
      <c r="KQ283">
        <v>0</v>
      </c>
      <c r="KR283">
        <v>0</v>
      </c>
      <c r="KS283">
        <v>1</v>
      </c>
      <c r="KT283">
        <v>0</v>
      </c>
      <c r="KU283">
        <v>1</v>
      </c>
      <c r="KV283">
        <v>0</v>
      </c>
      <c r="KW283">
        <v>0</v>
      </c>
      <c r="KX283">
        <v>0</v>
      </c>
      <c r="KY283">
        <v>0</v>
      </c>
      <c r="KZ283">
        <v>0</v>
      </c>
      <c r="LA283">
        <v>0</v>
      </c>
      <c r="LB283">
        <v>0</v>
      </c>
      <c r="LC283">
        <v>0</v>
      </c>
      <c r="LD283">
        <v>1</v>
      </c>
      <c r="LE283">
        <v>0</v>
      </c>
      <c r="LF283">
        <v>0</v>
      </c>
      <c r="LG283">
        <v>0</v>
      </c>
      <c r="LH283">
        <v>0</v>
      </c>
    </row>
    <row r="284" spans="1:320" s="34" customFormat="1" ht="15" customHeight="1" x14ac:dyDescent="0.25">
      <c r="A284" s="45">
        <v>206190270</v>
      </c>
      <c r="B284" s="45" t="s">
        <v>3399</v>
      </c>
      <c r="C284" s="46">
        <v>45292</v>
      </c>
      <c r="D284" s="46">
        <v>45657</v>
      </c>
      <c r="E284" s="47">
        <v>366</v>
      </c>
      <c r="F284" s="45" t="s">
        <v>883</v>
      </c>
      <c r="G284" s="45" t="s">
        <v>884</v>
      </c>
      <c r="H284" s="45" t="s">
        <v>1030</v>
      </c>
      <c r="I284" s="45" t="s">
        <v>886</v>
      </c>
      <c r="J284" s="45" t="s">
        <v>887</v>
      </c>
      <c r="K284" s="45" t="s">
        <v>1031</v>
      </c>
      <c r="L284" s="45" t="s">
        <v>3068</v>
      </c>
      <c r="M284" s="45" t="s">
        <v>3400</v>
      </c>
      <c r="N284" s="45" t="s">
        <v>3401</v>
      </c>
      <c r="O284" s="45" t="s">
        <v>1058</v>
      </c>
      <c r="P284" s="45" t="s">
        <v>3378</v>
      </c>
      <c r="Q284" s="45" t="s">
        <v>3402</v>
      </c>
      <c r="R284" t="s">
        <v>3403</v>
      </c>
      <c r="S284" s="45" t="s">
        <v>893</v>
      </c>
      <c r="T284"/>
      <c r="U284" s="47">
        <v>95</v>
      </c>
      <c r="V284" s="47">
        <v>95</v>
      </c>
      <c r="W284" s="47" t="s">
        <v>894</v>
      </c>
      <c r="X284" s="47">
        <v>34770</v>
      </c>
      <c r="Y284" s="47">
        <v>30819</v>
      </c>
      <c r="Z284" s="48">
        <v>233.39</v>
      </c>
      <c r="AA284" s="44">
        <v>203</v>
      </c>
      <c r="AB284" s="44">
        <v>188</v>
      </c>
      <c r="AC284" s="44">
        <v>4892</v>
      </c>
      <c r="AD284" s="44">
        <v>815</v>
      </c>
      <c r="AE284" s="44">
        <v>783</v>
      </c>
      <c r="AF284" s="44">
        <v>23850</v>
      </c>
      <c r="AG284" s="44"/>
      <c r="AH284" s="47"/>
      <c r="AI284" s="47">
        <v>18</v>
      </c>
      <c r="AJ284">
        <v>461</v>
      </c>
      <c r="AK284" t="s">
        <v>914</v>
      </c>
      <c r="AL284">
        <v>24372</v>
      </c>
      <c r="AM284"/>
      <c r="AN284"/>
      <c r="AO284"/>
      <c r="AP284">
        <v>6447</v>
      </c>
      <c r="AQ284"/>
      <c r="AR284" s="44"/>
      <c r="AS284" s="44"/>
      <c r="AT284" s="44"/>
      <c r="AU284" s="44">
        <v>14437731</v>
      </c>
      <c r="AV284" s="44">
        <v>3181124</v>
      </c>
      <c r="AW284" s="44">
        <v>2816334</v>
      </c>
      <c r="AX284" s="44">
        <v>28166</v>
      </c>
      <c r="AY284" s="44">
        <v>14830687</v>
      </c>
      <c r="AZ284" s="21">
        <v>16190566</v>
      </c>
      <c r="BA284" s="21">
        <v>-1359879</v>
      </c>
      <c r="BB284" s="44"/>
      <c r="BC284" s="44"/>
      <c r="BD284" s="44"/>
      <c r="BE284" s="44">
        <v>-1359879</v>
      </c>
      <c r="BF284" s="44">
        <v>1770250</v>
      </c>
      <c r="BG284" s="44">
        <v>342825</v>
      </c>
      <c r="BH284" s="44">
        <v>279968</v>
      </c>
      <c r="BI284" s="21">
        <v>11903588</v>
      </c>
      <c r="BJ284" s="21"/>
      <c r="BK284" s="21"/>
      <c r="BL284" s="21">
        <v>12600</v>
      </c>
      <c r="BM284" s="21">
        <v>128500</v>
      </c>
      <c r="BN284" s="21">
        <v>10110231</v>
      </c>
      <c r="BO284" s="21"/>
      <c r="BP284" s="21"/>
      <c r="BQ284" s="44"/>
      <c r="BR284" s="21">
        <v>4327500</v>
      </c>
      <c r="BS284" s="44"/>
      <c r="BT284" s="21"/>
      <c r="BU284" s="44"/>
      <c r="BV284" s="21"/>
      <c r="BW284" s="44">
        <v>2561884</v>
      </c>
      <c r="BX284" s="21"/>
      <c r="BY284" s="21">
        <v>227071</v>
      </c>
      <c r="BZ284" s="21"/>
      <c r="CA284" s="44">
        <v>56569</v>
      </c>
      <c r="CB284" s="44"/>
      <c r="CC284" s="44">
        <v>333655</v>
      </c>
      <c r="CD284" s="44"/>
      <c r="CE284" s="44"/>
      <c r="CF284" s="44"/>
      <c r="CG284" s="44"/>
      <c r="CH284" s="44"/>
      <c r="CI284" s="21">
        <v>628</v>
      </c>
      <c r="CJ284" s="44"/>
      <c r="CK284" s="21">
        <v>1317</v>
      </c>
      <c r="CL284" s="44"/>
      <c r="CM284" s="44">
        <v>237466</v>
      </c>
      <c r="CN284" s="44">
        <v>3499</v>
      </c>
      <c r="CO284" s="44">
        <v>1058500</v>
      </c>
      <c r="CP284" s="44">
        <v>200315</v>
      </c>
      <c r="CQ284" s="21">
        <v>1132146</v>
      </c>
      <c r="CR284" s="44">
        <v>341935</v>
      </c>
      <c r="CS284" s="44">
        <v>174458</v>
      </c>
      <c r="CT284" s="44">
        <v>28643</v>
      </c>
      <c r="CU284" s="44"/>
      <c r="CV284" s="44">
        <v>4162</v>
      </c>
      <c r="CW284" s="21"/>
      <c r="CX284" s="21"/>
      <c r="CY284" s="21"/>
      <c r="CZ284" s="21"/>
      <c r="DA284" s="21"/>
      <c r="DB284" s="21"/>
      <c r="DC284" s="21"/>
      <c r="DD284" s="21"/>
      <c r="DE284" s="44"/>
      <c r="DF284" s="21"/>
      <c r="DG284" s="44"/>
      <c r="DH284" s="21"/>
      <c r="DI284" s="44"/>
      <c r="DJ284" s="44"/>
      <c r="DK284" s="44"/>
      <c r="DL284" s="44"/>
      <c r="DM284" s="21"/>
      <c r="DN284" s="44"/>
      <c r="DO284" s="44"/>
      <c r="DP284" s="44"/>
      <c r="DQ284" s="44"/>
      <c r="DR284" s="44"/>
      <c r="DS284" s="44"/>
      <c r="DT284" s="44"/>
      <c r="DU284" s="44"/>
      <c r="DV284" s="44"/>
      <c r="DW284" s="44"/>
      <c r="DX284" s="44"/>
      <c r="DY284" s="44">
        <v>-2799</v>
      </c>
      <c r="DZ284" s="44"/>
      <c r="EA284" s="44"/>
      <c r="EB284" s="21"/>
      <c r="EC284" s="44">
        <v>-911044</v>
      </c>
      <c r="ED284" s="44"/>
      <c r="EE284" s="21">
        <v>81059</v>
      </c>
      <c r="EF284" s="44"/>
      <c r="EG284" s="21">
        <v>10851</v>
      </c>
      <c r="EH284" s="44"/>
      <c r="EI284" s="21">
        <v>3647309</v>
      </c>
      <c r="EJ284" s="44"/>
      <c r="EK284" s="44"/>
      <c r="EL284" s="21"/>
      <c r="EM284" s="44"/>
      <c r="EN284" s="44"/>
      <c r="EO284" s="44"/>
      <c r="EP284" s="21"/>
      <c r="EQ284" s="21"/>
      <c r="ER284" s="21"/>
      <c r="ES284" s="21"/>
      <c r="ET284" s="44"/>
      <c r="EU284" s="21"/>
      <c r="EV284" s="44"/>
      <c r="EW284" s="21"/>
      <c r="EX284" s="44"/>
      <c r="EY284" s="44"/>
      <c r="EZ284" s="21"/>
      <c r="FA284" s="21"/>
      <c r="FB284" s="44"/>
      <c r="FC284" s="44"/>
      <c r="FD284" s="21"/>
      <c r="FE284" s="112">
        <v>-9042</v>
      </c>
      <c r="FF284" s="44"/>
      <c r="FG284" s="44">
        <v>7311114</v>
      </c>
      <c r="FH284" s="44">
        <v>1447116</v>
      </c>
      <c r="FI284" s="44">
        <v>7432336</v>
      </c>
      <c r="FJ284" s="44">
        <v>273194</v>
      </c>
      <c r="FK284" s="44">
        <v>4982088</v>
      </c>
      <c r="FL284" s="44"/>
      <c r="FM284" s="44"/>
      <c r="FN284" s="44"/>
      <c r="FO284" s="44">
        <v>2858259</v>
      </c>
      <c r="FP284" s="44"/>
      <c r="FQ284" s="44"/>
      <c r="FR284" s="44"/>
      <c r="FS284" s="44"/>
      <c r="FT284" s="44">
        <v>139096</v>
      </c>
      <c r="FU284" s="44">
        <v>3499</v>
      </c>
      <c r="FV284" s="21">
        <v>415468</v>
      </c>
      <c r="FW284" s="44">
        <v>48493</v>
      </c>
      <c r="FX284" s="44">
        <v>433476</v>
      </c>
      <c r="FY284" s="44">
        <v>152607</v>
      </c>
      <c r="FZ284" s="44">
        <v>86407</v>
      </c>
      <c r="GA284" s="44">
        <v>14411</v>
      </c>
      <c r="GB284" s="44"/>
      <c r="GC284" s="44">
        <v>56703</v>
      </c>
      <c r="GD284" s="44">
        <v>423098</v>
      </c>
      <c r="GE284" s="44">
        <v>278544</v>
      </c>
      <c r="GF284" s="44">
        <v>137418</v>
      </c>
      <c r="GG284" s="44">
        <v>672622</v>
      </c>
      <c r="GH284" s="44">
        <v>134937</v>
      </c>
      <c r="GI284" s="44">
        <v>155636</v>
      </c>
      <c r="GJ284" s="44">
        <v>125462</v>
      </c>
      <c r="GK284" s="44">
        <v>3938475</v>
      </c>
      <c r="GL284" s="44">
        <v>289936</v>
      </c>
      <c r="GM284" s="44">
        <v>624412</v>
      </c>
      <c r="GN284" s="44">
        <v>62463</v>
      </c>
      <c r="GO284" s="44">
        <v>23362</v>
      </c>
      <c r="GP284" s="44"/>
      <c r="GQ284" s="44"/>
      <c r="GR284" s="44">
        <v>133694</v>
      </c>
      <c r="GS284" s="44">
        <v>3498578</v>
      </c>
      <c r="GT284" s="44"/>
      <c r="GU284" s="21">
        <v>1824475</v>
      </c>
      <c r="GV284" s="44"/>
      <c r="GW284" s="44">
        <v>19515</v>
      </c>
      <c r="GX284" s="44">
        <v>644512</v>
      </c>
      <c r="GY284" s="44">
        <v>5987080</v>
      </c>
      <c r="GZ284" s="44">
        <v>4210366</v>
      </c>
      <c r="HA284" s="44"/>
      <c r="HB284" s="44"/>
      <c r="HC284" s="44">
        <v>1776714</v>
      </c>
      <c r="HD284" s="44">
        <v>5987080</v>
      </c>
      <c r="HE284" s="21"/>
      <c r="HF284" s="21"/>
      <c r="HG284" s="21">
        <v>1914839</v>
      </c>
      <c r="HH284" s="21"/>
      <c r="HI284" s="21">
        <v>0</v>
      </c>
      <c r="HJ284" s="44"/>
      <c r="HK284" s="21">
        <v>1919273</v>
      </c>
      <c r="HL284" s="21">
        <v>472569</v>
      </c>
      <c r="HM284" s="21">
        <v>2391842</v>
      </c>
      <c r="HN284" s="21">
        <v>-567367</v>
      </c>
      <c r="HO284" s="21"/>
      <c r="HP284" s="44"/>
      <c r="HQ284" s="47"/>
      <c r="HR284" s="47"/>
      <c r="HS284" s="47"/>
      <c r="HT284" s="47" t="s">
        <v>2289</v>
      </c>
      <c r="HU284" s="47">
        <v>1010487.84</v>
      </c>
      <c r="HV284" s="47">
        <v>1597</v>
      </c>
      <c r="HW284" s="47">
        <v>0</v>
      </c>
      <c r="HX284" s="47">
        <v>15752</v>
      </c>
      <c r="HY284" s="47">
        <v>35972</v>
      </c>
      <c r="HZ284" s="47">
        <v>65878</v>
      </c>
      <c r="IA284" s="47">
        <v>0</v>
      </c>
      <c r="IB284" s="47">
        <v>0</v>
      </c>
      <c r="IC284" s="47">
        <v>15604</v>
      </c>
      <c r="ID284"/>
      <c r="IE284" s="47">
        <v>2430</v>
      </c>
      <c r="IF284">
        <v>10955</v>
      </c>
      <c r="IG284" s="47">
        <v>5640</v>
      </c>
      <c r="IH284" s="47">
        <v>16263</v>
      </c>
      <c r="II284">
        <v>2794</v>
      </c>
      <c r="IJ284">
        <v>5830</v>
      </c>
      <c r="IK284">
        <v>2118</v>
      </c>
      <c r="IL284">
        <v>19239</v>
      </c>
      <c r="IM284">
        <v>200072</v>
      </c>
      <c r="IN284">
        <v>0</v>
      </c>
      <c r="IO284">
        <v>772</v>
      </c>
      <c r="IP284">
        <v>828</v>
      </c>
      <c r="IQ284">
        <v>27498</v>
      </c>
      <c r="IR284">
        <v>0</v>
      </c>
      <c r="IS284">
        <v>0</v>
      </c>
      <c r="IT284">
        <v>29098</v>
      </c>
      <c r="IU284">
        <v>143498</v>
      </c>
      <c r="IV284">
        <v>0</v>
      </c>
      <c r="IW284">
        <v>1056404</v>
      </c>
      <c r="IX284">
        <v>1827036</v>
      </c>
      <c r="IY284">
        <v>1697021</v>
      </c>
      <c r="IZ284">
        <v>0</v>
      </c>
      <c r="JA284">
        <v>0</v>
      </c>
      <c r="JB284">
        <v>693347</v>
      </c>
      <c r="JC284"/>
      <c r="JD284">
        <v>84617</v>
      </c>
      <c r="JE284">
        <v>206393</v>
      </c>
      <c r="JF284">
        <v>99780</v>
      </c>
      <c r="JG284">
        <v>369340</v>
      </c>
      <c r="JH284">
        <v>102133</v>
      </c>
      <c r="JI284">
        <v>123067</v>
      </c>
      <c r="JJ284">
        <v>102748</v>
      </c>
      <c r="JK284">
        <v>805730</v>
      </c>
      <c r="JL284">
        <v>7311114</v>
      </c>
      <c r="JM284">
        <v>0</v>
      </c>
      <c r="JN284">
        <v>70344</v>
      </c>
      <c r="JO284">
        <v>56722</v>
      </c>
      <c r="JP284">
        <v>904724</v>
      </c>
      <c r="JQ284">
        <v>0</v>
      </c>
      <c r="JR284">
        <v>0</v>
      </c>
      <c r="JS284">
        <v>1031790</v>
      </c>
      <c r="JT284"/>
      <c r="JU284"/>
      <c r="JV284"/>
      <c r="JW284"/>
      <c r="JX284"/>
      <c r="JY284"/>
      <c r="JZ284"/>
      <c r="KA284"/>
      <c r="KB284"/>
      <c r="KC284"/>
      <c r="KD284"/>
      <c r="KE284"/>
      <c r="KF284">
        <v>152</v>
      </c>
      <c r="KG284">
        <v>223</v>
      </c>
      <c r="KH284">
        <v>110</v>
      </c>
      <c r="KI284">
        <v>99</v>
      </c>
      <c r="KJ284">
        <v>153</v>
      </c>
      <c r="KK284">
        <v>63</v>
      </c>
      <c r="KL284">
        <v>50</v>
      </c>
      <c r="KM284">
        <v>74</v>
      </c>
      <c r="KN284">
        <v>30</v>
      </c>
      <c r="KO284">
        <v>1</v>
      </c>
      <c r="KP284">
        <v>0</v>
      </c>
      <c r="KQ284">
        <v>0</v>
      </c>
      <c r="KR284">
        <v>0</v>
      </c>
      <c r="KS284">
        <v>1</v>
      </c>
      <c r="KT284">
        <v>0</v>
      </c>
      <c r="KU284">
        <v>1</v>
      </c>
      <c r="KV284">
        <v>0</v>
      </c>
      <c r="KW284">
        <v>0</v>
      </c>
      <c r="KX284">
        <v>0</v>
      </c>
      <c r="KY284">
        <v>1</v>
      </c>
      <c r="KZ284">
        <v>0</v>
      </c>
      <c r="LA284">
        <v>0</v>
      </c>
      <c r="LB284">
        <v>0</v>
      </c>
      <c r="LC284">
        <v>0</v>
      </c>
      <c r="LD284">
        <v>1</v>
      </c>
      <c r="LE284">
        <v>0</v>
      </c>
      <c r="LF284">
        <v>0</v>
      </c>
      <c r="LG284">
        <v>0</v>
      </c>
      <c r="LH284">
        <v>0</v>
      </c>
    </row>
    <row r="285" spans="1:320" s="34" customFormat="1" ht="15" customHeight="1" x14ac:dyDescent="0.25">
      <c r="A285" s="45">
        <v>206190275</v>
      </c>
      <c r="B285" s="45" t="s">
        <v>3404</v>
      </c>
      <c r="C285" s="46">
        <v>45292</v>
      </c>
      <c r="D285" s="46">
        <v>45657</v>
      </c>
      <c r="E285" s="47">
        <v>366</v>
      </c>
      <c r="F285" s="45" t="s">
        <v>883</v>
      </c>
      <c r="G285" s="45" t="s">
        <v>884</v>
      </c>
      <c r="H285" s="45" t="s">
        <v>1030</v>
      </c>
      <c r="I285" s="45" t="s">
        <v>886</v>
      </c>
      <c r="J285" s="45" t="s">
        <v>887</v>
      </c>
      <c r="K285" s="45" t="s">
        <v>1031</v>
      </c>
      <c r="L285" s="45" t="s">
        <v>2747</v>
      </c>
      <c r="M285" s="45" t="s">
        <v>3405</v>
      </c>
      <c r="N285" s="45" t="s">
        <v>3406</v>
      </c>
      <c r="O285" s="45" t="s">
        <v>3162</v>
      </c>
      <c r="P285" s="45" t="s">
        <v>3407</v>
      </c>
      <c r="Q285" s="45" t="s">
        <v>3408</v>
      </c>
      <c r="R285" t="s">
        <v>2880</v>
      </c>
      <c r="S285" s="45" t="s">
        <v>893</v>
      </c>
      <c r="T285"/>
      <c r="U285" s="47">
        <v>96</v>
      </c>
      <c r="V285" s="47">
        <v>96</v>
      </c>
      <c r="W285" s="47" t="s">
        <v>894</v>
      </c>
      <c r="X285" s="47">
        <v>35136</v>
      </c>
      <c r="Y285" s="47">
        <v>31284</v>
      </c>
      <c r="Z285" s="48">
        <v>210.24</v>
      </c>
      <c r="AA285" s="44">
        <v>210</v>
      </c>
      <c r="AB285" s="44">
        <v>211</v>
      </c>
      <c r="AC285" s="44">
        <v>9540</v>
      </c>
      <c r="AD285" s="44">
        <v>829</v>
      </c>
      <c r="AE285" s="44">
        <v>957</v>
      </c>
      <c r="AF285" s="44">
        <v>19123</v>
      </c>
      <c r="AG285" s="44"/>
      <c r="AH285" s="47"/>
      <c r="AI285" s="47">
        <v>33</v>
      </c>
      <c r="AJ285">
        <v>802</v>
      </c>
      <c r="AK285" t="s">
        <v>895</v>
      </c>
      <c r="AL285">
        <v>31284</v>
      </c>
      <c r="AM285"/>
      <c r="AN285"/>
      <c r="AO285"/>
      <c r="AP285"/>
      <c r="AQ285"/>
      <c r="AR285" s="44"/>
      <c r="AS285" s="44"/>
      <c r="AT285" s="44"/>
      <c r="AU285" s="44">
        <v>18529516</v>
      </c>
      <c r="AV285" s="44">
        <v>6361359</v>
      </c>
      <c r="AW285" s="44">
        <v>8562140</v>
      </c>
      <c r="AX285" s="44">
        <v>6722</v>
      </c>
      <c r="AY285" s="44">
        <v>16335457</v>
      </c>
      <c r="AZ285" s="21">
        <v>14381065</v>
      </c>
      <c r="BA285" s="21">
        <v>1954392</v>
      </c>
      <c r="BB285" s="44"/>
      <c r="BC285" s="44"/>
      <c r="BD285" s="44"/>
      <c r="BE285" s="44">
        <v>1954392</v>
      </c>
      <c r="BF285" s="44">
        <v>11925000</v>
      </c>
      <c r="BG285" s="44">
        <v>385191</v>
      </c>
      <c r="BH285" s="44">
        <v>289720</v>
      </c>
      <c r="BI285" s="21">
        <v>5676870</v>
      </c>
      <c r="BJ285" s="21"/>
      <c r="BK285" s="21"/>
      <c r="BL285" s="21">
        <v>14925</v>
      </c>
      <c r="BM285" s="21">
        <v>237810</v>
      </c>
      <c r="BN285" s="21">
        <v>18529516</v>
      </c>
      <c r="BO285" s="21"/>
      <c r="BP285" s="21"/>
      <c r="BQ285" s="44"/>
      <c r="BR285" s="21"/>
      <c r="BS285" s="44"/>
      <c r="BT285" s="21"/>
      <c r="BU285" s="44"/>
      <c r="BV285" s="21"/>
      <c r="BW285" s="44">
        <v>5833007</v>
      </c>
      <c r="BX285" s="21"/>
      <c r="BY285" s="21">
        <v>465712</v>
      </c>
      <c r="BZ285" s="21"/>
      <c r="CA285" s="44">
        <v>19404</v>
      </c>
      <c r="CB285" s="44"/>
      <c r="CC285" s="44">
        <v>42880</v>
      </c>
      <c r="CD285" s="44"/>
      <c r="CE285" s="44"/>
      <c r="CF285" s="44"/>
      <c r="CG285" s="44"/>
      <c r="CH285" s="44"/>
      <c r="CI285" s="21">
        <v>206</v>
      </c>
      <c r="CJ285" s="44"/>
      <c r="CK285" s="21">
        <v>150</v>
      </c>
      <c r="CL285" s="44"/>
      <c r="CM285" s="44">
        <v>0</v>
      </c>
      <c r="CN285" s="44">
        <v>0</v>
      </c>
      <c r="CO285" s="44">
        <v>2207259</v>
      </c>
      <c r="CP285" s="44">
        <v>0</v>
      </c>
      <c r="CQ285" s="21">
        <v>2084396</v>
      </c>
      <c r="CR285" s="44">
        <v>469768</v>
      </c>
      <c r="CS285" s="44">
        <v>1488574</v>
      </c>
      <c r="CT285" s="44">
        <v>60688</v>
      </c>
      <c r="CU285" s="44"/>
      <c r="CV285" s="44">
        <v>50674</v>
      </c>
      <c r="CW285" s="21"/>
      <c r="CX285" s="21"/>
      <c r="CY285" s="21"/>
      <c r="CZ285" s="21"/>
      <c r="DA285" s="21"/>
      <c r="DB285" s="21"/>
      <c r="DC285" s="21"/>
      <c r="DD285" s="21"/>
      <c r="DE285" s="44"/>
      <c r="DF285" s="21"/>
      <c r="DG285" s="44"/>
      <c r="DH285" s="21"/>
      <c r="DI285" s="44"/>
      <c r="DJ285" s="44"/>
      <c r="DK285" s="44"/>
      <c r="DL285" s="44"/>
      <c r="DM285" s="21"/>
      <c r="DN285" s="44"/>
      <c r="DO285" s="44"/>
      <c r="DP285" s="44"/>
      <c r="DQ285" s="44"/>
      <c r="DR285" s="44"/>
      <c r="DS285" s="44"/>
      <c r="DT285" s="44"/>
      <c r="DU285" s="44"/>
      <c r="DV285" s="44"/>
      <c r="DW285" s="44"/>
      <c r="DX285" s="44"/>
      <c r="DY285" s="44"/>
      <c r="DZ285" s="44"/>
      <c r="EA285" s="44"/>
      <c r="EB285" s="21"/>
      <c r="EC285" s="44">
        <v>7944245</v>
      </c>
      <c r="ED285" s="44"/>
      <c r="EE285" s="21">
        <v>452337</v>
      </c>
      <c r="EF285" s="44"/>
      <c r="EG285" s="21">
        <v>276148</v>
      </c>
      <c r="EH285" s="44"/>
      <c r="EI285" s="21">
        <v>-95796</v>
      </c>
      <c r="EJ285" s="44"/>
      <c r="EK285" s="44"/>
      <c r="EL285" s="21"/>
      <c r="EM285" s="44"/>
      <c r="EN285" s="44"/>
      <c r="EO285" s="44">
        <v>-14794</v>
      </c>
      <c r="EP285" s="21"/>
      <c r="EQ285" s="21"/>
      <c r="ER285" s="21"/>
      <c r="ES285" s="21"/>
      <c r="ET285" s="44"/>
      <c r="EU285" s="21"/>
      <c r="EV285" s="44"/>
      <c r="EW285" s="21"/>
      <c r="EX285" s="44"/>
      <c r="EY285" s="44"/>
      <c r="EZ285" s="21"/>
      <c r="FA285" s="21"/>
      <c r="FB285" s="44"/>
      <c r="FC285" s="44"/>
      <c r="FD285" s="21"/>
      <c r="FE285" s="112"/>
      <c r="FF285" s="44"/>
      <c r="FG285" s="44">
        <v>6822642</v>
      </c>
      <c r="FH285" s="44">
        <v>1884697</v>
      </c>
      <c r="FI285" s="44">
        <v>5673726</v>
      </c>
      <c r="FJ285" s="44">
        <v>275025</v>
      </c>
      <c r="FK285" s="44">
        <v>5231328</v>
      </c>
      <c r="FL285" s="44"/>
      <c r="FM285" s="44"/>
      <c r="FN285" s="44"/>
      <c r="FO285" s="44"/>
      <c r="FP285" s="44"/>
      <c r="FQ285" s="44"/>
      <c r="FR285" s="44"/>
      <c r="FS285" s="44"/>
      <c r="FT285" s="44">
        <v>105</v>
      </c>
      <c r="FU285" s="44"/>
      <c r="FV285" s="21">
        <v>554340</v>
      </c>
      <c r="FW285" s="44">
        <v>42036</v>
      </c>
      <c r="FX285" s="44">
        <v>371808</v>
      </c>
      <c r="FY285" s="44">
        <v>103336</v>
      </c>
      <c r="FZ285" s="44">
        <v>127199</v>
      </c>
      <c r="GA285" s="44">
        <v>29307</v>
      </c>
      <c r="GB285" s="44"/>
      <c r="GC285" s="44">
        <v>34183</v>
      </c>
      <c r="GD285" s="44">
        <v>404540</v>
      </c>
      <c r="GE285" s="44">
        <v>273932</v>
      </c>
      <c r="GF285" s="44">
        <v>195009</v>
      </c>
      <c r="GG285" s="44">
        <v>864154</v>
      </c>
      <c r="GH285" s="44">
        <v>110517</v>
      </c>
      <c r="GI285" s="44">
        <v>108080</v>
      </c>
      <c r="GJ285" s="44">
        <v>176147</v>
      </c>
      <c r="GK285" s="44">
        <v>4196080</v>
      </c>
      <c r="GL285" s="44">
        <v>29518</v>
      </c>
      <c r="GM285" s="44">
        <v>1043655</v>
      </c>
      <c r="GN285" s="44">
        <v>316216</v>
      </c>
      <c r="GO285" s="44">
        <v>37311</v>
      </c>
      <c r="GP285" s="44"/>
      <c r="GQ285" s="44">
        <v>13084</v>
      </c>
      <c r="GR285" s="44">
        <v>119180</v>
      </c>
      <c r="GS285" s="44">
        <v>9642655</v>
      </c>
      <c r="GT285" s="44"/>
      <c r="GU285" s="21">
        <v>344692</v>
      </c>
      <c r="GV285" s="44"/>
      <c r="GW285" s="44">
        <v>236111</v>
      </c>
      <c r="GX285" s="44"/>
      <c r="GY285" s="44">
        <v>10223458</v>
      </c>
      <c r="GZ285" s="44">
        <v>2549954</v>
      </c>
      <c r="HA285" s="44"/>
      <c r="HB285" s="44"/>
      <c r="HC285" s="44">
        <v>7673504</v>
      </c>
      <c r="HD285" s="44">
        <v>10223458</v>
      </c>
      <c r="HE285" s="21">
        <v>7942626</v>
      </c>
      <c r="HF285" s="21"/>
      <c r="HG285" s="21"/>
      <c r="HH285" s="21"/>
      <c r="HI285" s="21">
        <v>0</v>
      </c>
      <c r="HJ285" s="44"/>
      <c r="HK285" s="21">
        <v>199673</v>
      </c>
      <c r="HL285" s="21">
        <v>331619</v>
      </c>
      <c r="HM285" s="21">
        <v>531292</v>
      </c>
      <c r="HN285" s="21">
        <v>-186600</v>
      </c>
      <c r="HO285" s="21"/>
      <c r="HP285" s="44"/>
      <c r="HQ285" s="47"/>
      <c r="HR285" s="47"/>
      <c r="HS285" s="47"/>
      <c r="HT285" s="47" t="s">
        <v>1759</v>
      </c>
      <c r="HU285" s="47">
        <v>0</v>
      </c>
      <c r="HV285" s="47">
        <v>3449</v>
      </c>
      <c r="HW285" s="47">
        <v>0</v>
      </c>
      <c r="HX285" s="47">
        <v>9292</v>
      </c>
      <c r="HY285" s="47">
        <v>31889</v>
      </c>
      <c r="HZ285" s="47">
        <v>77646</v>
      </c>
      <c r="IA285" s="47">
        <v>0</v>
      </c>
      <c r="IB285" s="47">
        <v>0</v>
      </c>
      <c r="IC285" s="47">
        <v>0</v>
      </c>
      <c r="ID285">
        <v>17175</v>
      </c>
      <c r="IE285" s="47">
        <v>4396</v>
      </c>
      <c r="IF285">
        <v>9548</v>
      </c>
      <c r="IG285" s="47">
        <v>5169</v>
      </c>
      <c r="IH285" s="47">
        <v>19378</v>
      </c>
      <c r="II285">
        <v>2027</v>
      </c>
      <c r="IJ285">
        <v>3720</v>
      </c>
      <c r="IK285">
        <v>1765</v>
      </c>
      <c r="IL285">
        <v>18680</v>
      </c>
      <c r="IM285">
        <v>204134</v>
      </c>
      <c r="IN285">
        <v>0</v>
      </c>
      <c r="IO285">
        <v>0</v>
      </c>
      <c r="IP285">
        <v>79</v>
      </c>
      <c r="IQ285">
        <v>2650</v>
      </c>
      <c r="IR285">
        <v>0</v>
      </c>
      <c r="IS285">
        <v>0</v>
      </c>
      <c r="IT285">
        <v>2729</v>
      </c>
      <c r="IU285">
        <v>183462</v>
      </c>
      <c r="IV285">
        <v>0</v>
      </c>
      <c r="IW285">
        <v>497043</v>
      </c>
      <c r="IX285">
        <v>1304016</v>
      </c>
      <c r="IY285">
        <v>1734400</v>
      </c>
      <c r="IZ285">
        <v>0</v>
      </c>
      <c r="JA285">
        <v>0</v>
      </c>
      <c r="JB285">
        <v>0</v>
      </c>
      <c r="JC285">
        <v>781095</v>
      </c>
      <c r="JD285">
        <v>111984</v>
      </c>
      <c r="JE285">
        <v>163370</v>
      </c>
      <c r="JF285">
        <v>99449</v>
      </c>
      <c r="JG285">
        <v>356869</v>
      </c>
      <c r="JH285">
        <v>84206</v>
      </c>
      <c r="JI285">
        <v>82015</v>
      </c>
      <c r="JJ285">
        <v>131977</v>
      </c>
      <c r="JK285">
        <v>1292756</v>
      </c>
      <c r="JL285">
        <v>6822642</v>
      </c>
      <c r="JM285">
        <v>0</v>
      </c>
      <c r="JN285">
        <v>0</v>
      </c>
      <c r="JO285">
        <v>3804</v>
      </c>
      <c r="JP285">
        <v>79570</v>
      </c>
      <c r="JQ285">
        <v>0</v>
      </c>
      <c r="JR285">
        <v>0</v>
      </c>
      <c r="JS285">
        <v>83374</v>
      </c>
      <c r="JT285"/>
      <c r="JU285"/>
      <c r="JV285"/>
      <c r="JW285"/>
      <c r="JX285"/>
      <c r="JY285">
        <v>17175</v>
      </c>
      <c r="JZ285"/>
      <c r="KA285"/>
      <c r="KB285"/>
      <c r="KC285"/>
      <c r="KD285"/>
      <c r="KE285">
        <v>781095</v>
      </c>
      <c r="KF285">
        <v>124</v>
      </c>
      <c r="KG285">
        <v>216</v>
      </c>
      <c r="KH285">
        <v>77</v>
      </c>
      <c r="KI285">
        <v>86</v>
      </c>
      <c r="KJ285">
        <v>149</v>
      </c>
      <c r="KK285">
        <v>56</v>
      </c>
      <c r="KL285">
        <v>45</v>
      </c>
      <c r="KM285">
        <v>88</v>
      </c>
      <c r="KN285">
        <v>24</v>
      </c>
      <c r="KO285">
        <v>1</v>
      </c>
      <c r="KP285">
        <v>0</v>
      </c>
      <c r="KQ285">
        <v>0</v>
      </c>
      <c r="KR285">
        <v>0</v>
      </c>
      <c r="KS285">
        <v>1</v>
      </c>
      <c r="KT285">
        <v>0</v>
      </c>
      <c r="KU285">
        <v>1</v>
      </c>
      <c r="KV285">
        <v>0</v>
      </c>
      <c r="KW285">
        <v>0</v>
      </c>
      <c r="KX285">
        <v>0</v>
      </c>
      <c r="KY285">
        <v>0</v>
      </c>
      <c r="KZ285">
        <v>0</v>
      </c>
      <c r="LA285">
        <v>0</v>
      </c>
      <c r="LB285">
        <v>0</v>
      </c>
      <c r="LC285">
        <v>0</v>
      </c>
      <c r="LD285">
        <v>1</v>
      </c>
      <c r="LE285">
        <v>0</v>
      </c>
      <c r="LF285">
        <v>0</v>
      </c>
      <c r="LG285">
        <v>0</v>
      </c>
      <c r="LH285">
        <v>0</v>
      </c>
    </row>
    <row r="286" spans="1:320" s="34" customFormat="1" ht="15" customHeight="1" x14ac:dyDescent="0.25">
      <c r="A286" s="45">
        <v>206190276</v>
      </c>
      <c r="B286" s="45" t="s">
        <v>3409</v>
      </c>
      <c r="C286" s="46">
        <v>45292</v>
      </c>
      <c r="D286" s="46">
        <v>45657</v>
      </c>
      <c r="E286" s="47">
        <v>366</v>
      </c>
      <c r="F286" s="45" t="s">
        <v>883</v>
      </c>
      <c r="G286" s="45" t="s">
        <v>884</v>
      </c>
      <c r="H286" s="45" t="s">
        <v>1030</v>
      </c>
      <c r="I286" s="45" t="s">
        <v>886</v>
      </c>
      <c r="J286" s="45" t="s">
        <v>887</v>
      </c>
      <c r="K286" s="45" t="s">
        <v>1031</v>
      </c>
      <c r="L286" s="45" t="s">
        <v>2747</v>
      </c>
      <c r="M286" s="45" t="s">
        <v>3410</v>
      </c>
      <c r="N286" s="45" t="s">
        <v>3411</v>
      </c>
      <c r="O286" s="45" t="s">
        <v>3053</v>
      </c>
      <c r="P286" s="45" t="s">
        <v>3054</v>
      </c>
      <c r="Q286" s="45" t="s">
        <v>3412</v>
      </c>
      <c r="R286" t="s">
        <v>3413</v>
      </c>
      <c r="S286" s="45" t="s">
        <v>893</v>
      </c>
      <c r="T286"/>
      <c r="U286" s="47">
        <v>58</v>
      </c>
      <c r="V286" s="47">
        <v>58</v>
      </c>
      <c r="W286" s="47" t="s">
        <v>1728</v>
      </c>
      <c r="X286" s="47">
        <v>21228</v>
      </c>
      <c r="Y286" s="47">
        <v>18528</v>
      </c>
      <c r="Z286" s="48">
        <v>206.1</v>
      </c>
      <c r="AA286" s="44">
        <v>205</v>
      </c>
      <c r="AB286" s="44">
        <v>110</v>
      </c>
      <c r="AC286" s="44">
        <v>819</v>
      </c>
      <c r="AD286" s="44">
        <v>962</v>
      </c>
      <c r="AE286" s="44">
        <v>668</v>
      </c>
      <c r="AF286" s="44">
        <v>12064</v>
      </c>
      <c r="AG286" s="44"/>
      <c r="AH286" s="47">
        <v>3764</v>
      </c>
      <c r="AI286" s="47">
        <v>37</v>
      </c>
      <c r="AJ286">
        <v>214</v>
      </c>
      <c r="AK286" t="s">
        <v>895</v>
      </c>
      <c r="AL286">
        <v>18528</v>
      </c>
      <c r="AM286"/>
      <c r="AN286"/>
      <c r="AO286"/>
      <c r="AP286"/>
      <c r="AQ286"/>
      <c r="AR286" s="44"/>
      <c r="AS286" s="44"/>
      <c r="AT286" s="44"/>
      <c r="AU286" s="44">
        <v>7638634</v>
      </c>
      <c r="AV286" s="44">
        <v>2141249</v>
      </c>
      <c r="AW286" s="44">
        <v>1202332</v>
      </c>
      <c r="AX286" s="44">
        <v>2656</v>
      </c>
      <c r="AY286" s="44">
        <v>8580207</v>
      </c>
      <c r="AZ286" s="21">
        <v>8665161</v>
      </c>
      <c r="BA286" s="21">
        <v>-84954</v>
      </c>
      <c r="BB286" s="44">
        <v>-7571</v>
      </c>
      <c r="BC286" s="44"/>
      <c r="BD286" s="44"/>
      <c r="BE286" s="44">
        <v>-92525</v>
      </c>
      <c r="BF286" s="44">
        <v>318974</v>
      </c>
      <c r="BG286" s="44">
        <v>327800</v>
      </c>
      <c r="BH286" s="44">
        <v>500522</v>
      </c>
      <c r="BI286" s="21">
        <v>4973746</v>
      </c>
      <c r="BJ286" s="21"/>
      <c r="BK286" s="21">
        <v>1415168</v>
      </c>
      <c r="BL286" s="21">
        <v>15961</v>
      </c>
      <c r="BM286" s="21">
        <v>86463</v>
      </c>
      <c r="BN286" s="21">
        <v>7638634</v>
      </c>
      <c r="BO286" s="21"/>
      <c r="BP286" s="21"/>
      <c r="BQ286" s="44"/>
      <c r="BR286" s="21"/>
      <c r="BS286" s="44"/>
      <c r="BT286" s="21"/>
      <c r="BU286" s="44"/>
      <c r="BV286" s="21"/>
      <c r="BW286" s="44">
        <v>753123</v>
      </c>
      <c r="BX286" s="21"/>
      <c r="BY286" s="21">
        <v>364458</v>
      </c>
      <c r="BZ286" s="21"/>
      <c r="CA286" s="44"/>
      <c r="CB286" s="44"/>
      <c r="CC286" s="44">
        <v>49458</v>
      </c>
      <c r="CD286" s="44"/>
      <c r="CE286" s="44"/>
      <c r="CF286" s="44"/>
      <c r="CG286" s="44">
        <v>973728</v>
      </c>
      <c r="CH286" s="44"/>
      <c r="CI286" s="21">
        <v>482</v>
      </c>
      <c r="CJ286" s="44"/>
      <c r="CK286" s="21"/>
      <c r="CL286" s="44"/>
      <c r="CM286" s="44">
        <v>909</v>
      </c>
      <c r="CN286" s="44">
        <v>2905</v>
      </c>
      <c r="CO286" s="44">
        <v>956350</v>
      </c>
      <c r="CP286" s="44">
        <v>44643</v>
      </c>
      <c r="CQ286" s="21">
        <v>947490</v>
      </c>
      <c r="CR286" s="44">
        <v>84305</v>
      </c>
      <c r="CS286" s="44">
        <v>35007</v>
      </c>
      <c r="CT286" s="44">
        <v>52138</v>
      </c>
      <c r="CU286" s="44"/>
      <c r="CV286" s="44">
        <v>17502</v>
      </c>
      <c r="CW286" s="21"/>
      <c r="CX286" s="21"/>
      <c r="CY286" s="21"/>
      <c r="CZ286" s="21"/>
      <c r="DA286" s="21"/>
      <c r="DB286" s="21"/>
      <c r="DC286" s="21"/>
      <c r="DD286" s="21"/>
      <c r="DE286" s="44"/>
      <c r="DF286" s="21"/>
      <c r="DG286" s="44"/>
      <c r="DH286" s="21"/>
      <c r="DI286" s="44"/>
      <c r="DJ286" s="44"/>
      <c r="DK286" s="44"/>
      <c r="DL286" s="44"/>
      <c r="DM286" s="21"/>
      <c r="DN286" s="44"/>
      <c r="DO286" s="44"/>
      <c r="DP286" s="44"/>
      <c r="DQ286" s="44"/>
      <c r="DR286" s="44"/>
      <c r="DS286" s="44"/>
      <c r="DT286" s="44"/>
      <c r="DU286" s="44"/>
      <c r="DV286" s="44"/>
      <c r="DW286" s="44"/>
      <c r="DX286" s="44"/>
      <c r="DY286" s="44"/>
      <c r="DZ286" s="44"/>
      <c r="EA286" s="44"/>
      <c r="EB286" s="21"/>
      <c r="EC286" s="44">
        <v>183275</v>
      </c>
      <c r="ED286" s="44"/>
      <c r="EE286" s="21">
        <v>-73010</v>
      </c>
      <c r="EF286" s="44"/>
      <c r="EG286" s="21">
        <v>253095</v>
      </c>
      <c r="EH286" s="44"/>
      <c r="EI286" s="21">
        <v>241245</v>
      </c>
      <c r="EJ286" s="44"/>
      <c r="EK286" s="44"/>
      <c r="EL286" s="21"/>
      <c r="EM286" s="44">
        <v>585595</v>
      </c>
      <c r="EN286" s="44"/>
      <c r="EO286" s="44">
        <v>12132</v>
      </c>
      <c r="EP286" s="21"/>
      <c r="EQ286" s="21"/>
      <c r="ER286" s="21"/>
      <c r="ES286" s="21"/>
      <c r="ET286" s="44"/>
      <c r="EU286" s="21"/>
      <c r="EV286" s="44"/>
      <c r="EW286" s="21"/>
      <c r="EX286" s="44"/>
      <c r="EY286" s="44"/>
      <c r="EZ286" s="21"/>
      <c r="FA286" s="21"/>
      <c r="FB286" s="44"/>
      <c r="FC286" s="44"/>
      <c r="FD286" s="21"/>
      <c r="FE286" s="112"/>
      <c r="FF286" s="44"/>
      <c r="FG286" s="44">
        <v>4546758</v>
      </c>
      <c r="FH286" s="44">
        <v>909615</v>
      </c>
      <c r="FI286" s="44">
        <v>3208788</v>
      </c>
      <c r="FJ286" s="44">
        <v>107332</v>
      </c>
      <c r="FK286" s="44">
        <v>3551380</v>
      </c>
      <c r="FL286" s="44"/>
      <c r="FM286" s="44"/>
      <c r="FN286" s="44"/>
      <c r="FO286" s="44"/>
      <c r="FP286" s="44"/>
      <c r="FQ286" s="44"/>
      <c r="FR286" s="44"/>
      <c r="FS286" s="44"/>
      <c r="FT286" s="44">
        <v>11951</v>
      </c>
      <c r="FU286" s="44">
        <v>1854</v>
      </c>
      <c r="FV286" s="21">
        <v>173007</v>
      </c>
      <c r="FW286" s="44"/>
      <c r="FX286" s="44">
        <v>263043</v>
      </c>
      <c r="FY286" s="44">
        <v>37868</v>
      </c>
      <c r="FZ286" s="44">
        <v>42565</v>
      </c>
      <c r="GA286" s="44">
        <v>26807</v>
      </c>
      <c r="GB286" s="44"/>
      <c r="GC286" s="44">
        <v>17220</v>
      </c>
      <c r="GD286" s="44">
        <v>251585</v>
      </c>
      <c r="GE286" s="44">
        <v>224501</v>
      </c>
      <c r="GF286" s="44">
        <v>81089</v>
      </c>
      <c r="GG286" s="44">
        <v>710414</v>
      </c>
      <c r="GH286" s="44">
        <v>265642</v>
      </c>
      <c r="GI286" s="44">
        <v>133532</v>
      </c>
      <c r="GJ286" s="44">
        <v>75971</v>
      </c>
      <c r="GK286" s="44">
        <v>2028695</v>
      </c>
      <c r="GL286" s="44">
        <v>91718</v>
      </c>
      <c r="GM286" s="44">
        <v>541093</v>
      </c>
      <c r="GN286" s="44">
        <v>39461</v>
      </c>
      <c r="GO286" s="44">
        <v>9963</v>
      </c>
      <c r="GP286" s="44"/>
      <c r="GQ286" s="44"/>
      <c r="GR286" s="44">
        <v>85802</v>
      </c>
      <c r="GS286" s="44">
        <v>4090830</v>
      </c>
      <c r="GT286" s="44"/>
      <c r="GU286" s="21">
        <v>142666</v>
      </c>
      <c r="GV286" s="44">
        <v>1290</v>
      </c>
      <c r="GW286" s="44">
        <v>308113</v>
      </c>
      <c r="GX286" s="44">
        <v>58482</v>
      </c>
      <c r="GY286" s="44">
        <v>4601381</v>
      </c>
      <c r="GZ286" s="44">
        <v>9314257</v>
      </c>
      <c r="HA286" s="44"/>
      <c r="HB286" s="44">
        <v>220302</v>
      </c>
      <c r="HC286" s="44">
        <v>-4933178</v>
      </c>
      <c r="HD286" s="44">
        <v>4601381</v>
      </c>
      <c r="HE286" s="21"/>
      <c r="HF286" s="21"/>
      <c r="HG286" s="21"/>
      <c r="HH286" s="21"/>
      <c r="HI286" s="21">
        <v>0</v>
      </c>
      <c r="HJ286" s="44"/>
      <c r="HK286" s="21">
        <v>105989</v>
      </c>
      <c r="HL286" s="21">
        <v>93754</v>
      </c>
      <c r="HM286" s="21">
        <v>199743</v>
      </c>
      <c r="HN286" s="21">
        <v>-57077</v>
      </c>
      <c r="HO286" s="21"/>
      <c r="HP286" s="44"/>
      <c r="HQ286" s="47"/>
      <c r="HR286" s="47">
        <v>220302</v>
      </c>
      <c r="HS286" s="47"/>
      <c r="HT286" s="47" t="s">
        <v>1799</v>
      </c>
      <c r="HU286" s="47">
        <v>93142.57</v>
      </c>
      <c r="HV286" s="47">
        <v>2172</v>
      </c>
      <c r="HW286" s="47">
        <v>0</v>
      </c>
      <c r="HX286" s="47">
        <v>4396</v>
      </c>
      <c r="HY286" s="47">
        <v>24259</v>
      </c>
      <c r="HZ286" s="47">
        <v>45522</v>
      </c>
      <c r="IA286" s="47">
        <v>245</v>
      </c>
      <c r="IB286" s="47">
        <v>0</v>
      </c>
      <c r="IC286" s="47">
        <v>3737</v>
      </c>
      <c r="ID286">
        <v>10394</v>
      </c>
      <c r="IE286" s="47">
        <v>2008</v>
      </c>
      <c r="IF286">
        <v>8678</v>
      </c>
      <c r="IG286" s="47">
        <v>1845</v>
      </c>
      <c r="IH286" s="47">
        <v>17898</v>
      </c>
      <c r="II286">
        <v>7451</v>
      </c>
      <c r="IJ286">
        <v>5516</v>
      </c>
      <c r="IK286">
        <v>1546</v>
      </c>
      <c r="IL286">
        <v>9135</v>
      </c>
      <c r="IM286">
        <v>144802</v>
      </c>
      <c r="IN286">
        <v>0</v>
      </c>
      <c r="IO286">
        <v>0</v>
      </c>
      <c r="IP286">
        <v>534</v>
      </c>
      <c r="IQ286">
        <v>2169</v>
      </c>
      <c r="IR286">
        <v>0</v>
      </c>
      <c r="IS286">
        <v>0</v>
      </c>
      <c r="IT286">
        <v>2703</v>
      </c>
      <c r="IU286">
        <v>169434</v>
      </c>
      <c r="IV286">
        <v>0</v>
      </c>
      <c r="IW286">
        <v>241409</v>
      </c>
      <c r="IX286">
        <v>1124439</v>
      </c>
      <c r="IY286">
        <v>1041344</v>
      </c>
      <c r="IZ286">
        <v>14015</v>
      </c>
      <c r="JA286">
        <v>0</v>
      </c>
      <c r="JB286">
        <v>100933</v>
      </c>
      <c r="JC286">
        <v>396721</v>
      </c>
      <c r="JD286">
        <v>73549</v>
      </c>
      <c r="JE286">
        <v>172634</v>
      </c>
      <c r="JF286">
        <v>60615</v>
      </c>
      <c r="JG286">
        <v>421256</v>
      </c>
      <c r="JH286">
        <v>227119</v>
      </c>
      <c r="JI286">
        <v>110944</v>
      </c>
      <c r="JJ286">
        <v>64947</v>
      </c>
      <c r="JK286">
        <v>327399</v>
      </c>
      <c r="JL286">
        <v>4546758</v>
      </c>
      <c r="JM286">
        <v>0</v>
      </c>
      <c r="JN286">
        <v>0</v>
      </c>
      <c r="JO286">
        <v>26276</v>
      </c>
      <c r="JP286">
        <v>74342</v>
      </c>
      <c r="JQ286">
        <v>0</v>
      </c>
      <c r="JR286">
        <v>0</v>
      </c>
      <c r="JS286">
        <v>100618</v>
      </c>
      <c r="JT286"/>
      <c r="JU286"/>
      <c r="JV286"/>
      <c r="JW286"/>
      <c r="JX286"/>
      <c r="JY286">
        <v>10394</v>
      </c>
      <c r="JZ286"/>
      <c r="KA286"/>
      <c r="KB286"/>
      <c r="KC286"/>
      <c r="KD286"/>
      <c r="KE286">
        <v>396721</v>
      </c>
      <c r="KF286">
        <v>108</v>
      </c>
      <c r="KG286">
        <v>179</v>
      </c>
      <c r="KH286">
        <v>76</v>
      </c>
      <c r="KI286">
        <v>74</v>
      </c>
      <c r="KJ286">
        <v>127</v>
      </c>
      <c r="KK286">
        <v>53</v>
      </c>
      <c r="KL286">
        <v>32</v>
      </c>
      <c r="KM286">
        <v>56</v>
      </c>
      <c r="KN286">
        <v>25</v>
      </c>
      <c r="KO286">
        <v>1</v>
      </c>
      <c r="KP286">
        <v>0</v>
      </c>
      <c r="KQ286">
        <v>0</v>
      </c>
      <c r="KR286">
        <v>1</v>
      </c>
      <c r="KS286">
        <v>0</v>
      </c>
      <c r="KT286">
        <v>0</v>
      </c>
      <c r="KU286">
        <v>1</v>
      </c>
      <c r="KV286">
        <v>0</v>
      </c>
      <c r="KW286">
        <v>0</v>
      </c>
      <c r="KX286">
        <v>0</v>
      </c>
      <c r="KY286">
        <v>0</v>
      </c>
      <c r="KZ286">
        <v>0</v>
      </c>
      <c r="LA286">
        <v>0</v>
      </c>
      <c r="LB286">
        <v>0</v>
      </c>
      <c r="LC286">
        <v>0</v>
      </c>
      <c r="LD286">
        <v>1</v>
      </c>
      <c r="LE286">
        <v>0</v>
      </c>
      <c r="LF286">
        <v>0</v>
      </c>
      <c r="LG286">
        <v>0</v>
      </c>
      <c r="LH286">
        <v>0</v>
      </c>
    </row>
    <row r="287" spans="1:320" s="34" customFormat="1" ht="15" customHeight="1" x14ac:dyDescent="0.25">
      <c r="A287" s="45">
        <v>206190277</v>
      </c>
      <c r="B287" s="45" t="s">
        <v>3414</v>
      </c>
      <c r="C287" s="46">
        <v>45292</v>
      </c>
      <c r="D287" s="46">
        <v>45657</v>
      </c>
      <c r="E287" s="47">
        <v>366</v>
      </c>
      <c r="F287" s="45" t="s">
        <v>883</v>
      </c>
      <c r="G287" s="45" t="s">
        <v>884</v>
      </c>
      <c r="H287" s="45" t="s">
        <v>1030</v>
      </c>
      <c r="I287" s="45" t="s">
        <v>886</v>
      </c>
      <c r="J287" s="45" t="s">
        <v>887</v>
      </c>
      <c r="K287" s="45" t="s">
        <v>1031</v>
      </c>
      <c r="L287" s="45" t="s">
        <v>2772</v>
      </c>
      <c r="M287" s="45" t="s">
        <v>3415</v>
      </c>
      <c r="N287" s="45" t="s">
        <v>3416</v>
      </c>
      <c r="O287" s="45" t="s">
        <v>1117</v>
      </c>
      <c r="P287" s="45" t="s">
        <v>3417</v>
      </c>
      <c r="Q287" s="45" t="s">
        <v>3418</v>
      </c>
      <c r="R287" t="s">
        <v>3419</v>
      </c>
      <c r="S287" s="45" t="s">
        <v>884</v>
      </c>
      <c r="T287"/>
      <c r="U287" s="47">
        <v>52</v>
      </c>
      <c r="V287" s="47">
        <v>52</v>
      </c>
      <c r="W287" s="47" t="s">
        <v>1728</v>
      </c>
      <c r="X287" s="47">
        <v>19032</v>
      </c>
      <c r="Y287" s="47">
        <v>15318</v>
      </c>
      <c r="Z287" s="48">
        <v>181.84</v>
      </c>
      <c r="AA287" s="44">
        <v>131</v>
      </c>
      <c r="AB287" s="44">
        <v>129</v>
      </c>
      <c r="AC287" s="44">
        <v>4087</v>
      </c>
      <c r="AD287" s="44"/>
      <c r="AE287" s="44">
        <v>198</v>
      </c>
      <c r="AF287" s="44">
        <v>9341</v>
      </c>
      <c r="AG287" s="44">
        <v>993</v>
      </c>
      <c r="AH287" s="47"/>
      <c r="AI287" s="47">
        <v>520</v>
      </c>
      <c r="AJ287">
        <v>179</v>
      </c>
      <c r="AK287" t="s">
        <v>895</v>
      </c>
      <c r="AL287">
        <v>15318</v>
      </c>
      <c r="AM287"/>
      <c r="AN287"/>
      <c r="AO287"/>
      <c r="AP287"/>
      <c r="AQ287"/>
      <c r="AR287" s="44"/>
      <c r="AS287" s="44"/>
      <c r="AT287" s="44"/>
      <c r="AU287" s="44">
        <v>6127200</v>
      </c>
      <c r="AV287" s="44">
        <v>1961581</v>
      </c>
      <c r="AW287" s="44">
        <v>406762</v>
      </c>
      <c r="AX287" s="44">
        <v>83816</v>
      </c>
      <c r="AY287" s="44">
        <v>7765835</v>
      </c>
      <c r="AZ287" s="21">
        <v>7738008</v>
      </c>
      <c r="BA287" s="21">
        <v>27827</v>
      </c>
      <c r="BB287" s="44"/>
      <c r="BC287" s="44"/>
      <c r="BD287" s="44"/>
      <c r="BE287" s="44">
        <v>27827</v>
      </c>
      <c r="BF287" s="44">
        <v>1634800</v>
      </c>
      <c r="BG287" s="44"/>
      <c r="BH287" s="44">
        <v>79200</v>
      </c>
      <c r="BI287" s="21">
        <v>3736400</v>
      </c>
      <c r="BJ287" s="21">
        <v>397200</v>
      </c>
      <c r="BK287" s="21"/>
      <c r="BL287" s="21">
        <v>208000</v>
      </c>
      <c r="BM287" s="21">
        <v>71600</v>
      </c>
      <c r="BN287" s="21">
        <v>6127200</v>
      </c>
      <c r="BO287" s="21"/>
      <c r="BP287" s="21"/>
      <c r="BQ287" s="44"/>
      <c r="BR287" s="21"/>
      <c r="BS287" s="44"/>
      <c r="BT287" s="21"/>
      <c r="BU287" s="44"/>
      <c r="BV287" s="21"/>
      <c r="BW287" s="44">
        <v>1220620</v>
      </c>
      <c r="BX287" s="21"/>
      <c r="BY287" s="21"/>
      <c r="BZ287" s="21"/>
      <c r="CA287" s="44">
        <v>313702</v>
      </c>
      <c r="CB287" s="44"/>
      <c r="CC287" s="44">
        <v>75128</v>
      </c>
      <c r="CD287" s="44"/>
      <c r="CE287" s="44">
        <v>349211</v>
      </c>
      <c r="CF287" s="44"/>
      <c r="CG287" s="44"/>
      <c r="CH287" s="44"/>
      <c r="CI287" s="21">
        <v>2080</v>
      </c>
      <c r="CJ287" s="44"/>
      <c r="CK287" s="21">
        <v>840</v>
      </c>
      <c r="CL287" s="44"/>
      <c r="CM287" s="44">
        <v>41450</v>
      </c>
      <c r="CN287" s="44">
        <v>0</v>
      </c>
      <c r="CO287" s="44">
        <v>691033</v>
      </c>
      <c r="CP287" s="44">
        <v>0</v>
      </c>
      <c r="CQ287" s="21">
        <v>633809</v>
      </c>
      <c r="CR287" s="44">
        <v>165840</v>
      </c>
      <c r="CS287" s="44">
        <v>195147</v>
      </c>
      <c r="CT287" s="44">
        <v>56408</v>
      </c>
      <c r="CU287" s="44"/>
      <c r="CV287" s="44">
        <v>177894</v>
      </c>
      <c r="CW287" s="21"/>
      <c r="CX287" s="21"/>
      <c r="CY287" s="21"/>
      <c r="CZ287" s="21"/>
      <c r="DA287" s="21"/>
      <c r="DB287" s="21"/>
      <c r="DC287" s="21"/>
      <c r="DD287" s="21"/>
      <c r="DE287" s="44"/>
      <c r="DF287" s="21"/>
      <c r="DG287" s="44"/>
      <c r="DH287" s="21"/>
      <c r="DI287" s="44"/>
      <c r="DJ287" s="44"/>
      <c r="DK287" s="44"/>
      <c r="DL287" s="44"/>
      <c r="DM287" s="21"/>
      <c r="DN287" s="44"/>
      <c r="DO287" s="44"/>
      <c r="DP287" s="44"/>
      <c r="DQ287" s="44"/>
      <c r="DR287" s="44"/>
      <c r="DS287" s="44"/>
      <c r="DT287" s="44"/>
      <c r="DU287" s="44"/>
      <c r="DV287" s="44"/>
      <c r="DW287" s="44"/>
      <c r="DX287" s="44"/>
      <c r="DY287" s="44"/>
      <c r="DZ287" s="44"/>
      <c r="EA287" s="44"/>
      <c r="EB287" s="21"/>
      <c r="EC287" s="44">
        <v>-434037</v>
      </c>
      <c r="ED287" s="44"/>
      <c r="EE287" s="21"/>
      <c r="EF287" s="44"/>
      <c r="EG287" s="21">
        <v>28807</v>
      </c>
      <c r="EH287" s="44"/>
      <c r="EI287" s="21">
        <v>553967</v>
      </c>
      <c r="EJ287" s="44"/>
      <c r="EK287" s="44">
        <v>256708</v>
      </c>
      <c r="EL287" s="21"/>
      <c r="EM287" s="44"/>
      <c r="EN287" s="44"/>
      <c r="EO287" s="44"/>
      <c r="EP287" s="21"/>
      <c r="EQ287" s="21"/>
      <c r="ER287" s="21"/>
      <c r="ES287" s="21"/>
      <c r="ET287" s="44"/>
      <c r="EU287" s="21"/>
      <c r="EV287" s="44"/>
      <c r="EW287" s="21"/>
      <c r="EX287" s="44"/>
      <c r="EY287" s="44"/>
      <c r="EZ287" s="21"/>
      <c r="FA287" s="21"/>
      <c r="FB287" s="44"/>
      <c r="FC287" s="44"/>
      <c r="FD287" s="21"/>
      <c r="FE287" s="112">
        <v>1317</v>
      </c>
      <c r="FF287" s="44"/>
      <c r="FG287" s="44">
        <v>3555147</v>
      </c>
      <c r="FH287" s="44">
        <v>885818</v>
      </c>
      <c r="FI287" s="44">
        <v>3297043</v>
      </c>
      <c r="FJ287" s="44">
        <v>63016</v>
      </c>
      <c r="FK287" s="44">
        <v>3353220</v>
      </c>
      <c r="FL287" s="44"/>
      <c r="FM287" s="44"/>
      <c r="FN287" s="44"/>
      <c r="FO287" s="44"/>
      <c r="FP287" s="44"/>
      <c r="FQ287" s="44"/>
      <c r="FR287" s="44"/>
      <c r="FS287" s="44"/>
      <c r="FT287" s="44">
        <v>30773</v>
      </c>
      <c r="FU287" s="44"/>
      <c r="FV287" s="21">
        <v>364176</v>
      </c>
      <c r="FW287" s="44"/>
      <c r="FX287" s="44">
        <v>141477</v>
      </c>
      <c r="FY287" s="44">
        <v>39966</v>
      </c>
      <c r="FZ287" s="44">
        <v>97635</v>
      </c>
      <c r="GA287" s="44">
        <v>25865</v>
      </c>
      <c r="GB287" s="44"/>
      <c r="GC287" s="44">
        <v>94215</v>
      </c>
      <c r="GD287" s="44">
        <v>231325</v>
      </c>
      <c r="GE287" s="44">
        <v>196592</v>
      </c>
      <c r="GF287" s="44">
        <v>106333</v>
      </c>
      <c r="GG287" s="44">
        <v>535820</v>
      </c>
      <c r="GH287" s="44">
        <v>137185</v>
      </c>
      <c r="GI287" s="44">
        <v>78372</v>
      </c>
      <c r="GJ287" s="44">
        <v>105568</v>
      </c>
      <c r="GK287" s="44">
        <v>1592644</v>
      </c>
      <c r="GL287" s="44">
        <v>6661</v>
      </c>
      <c r="GM287" s="44">
        <v>376210</v>
      </c>
      <c r="GN287" s="44">
        <v>53177</v>
      </c>
      <c r="GO287" s="44">
        <v>23017</v>
      </c>
      <c r="GP287" s="44"/>
      <c r="GQ287" s="44">
        <v>2960</v>
      </c>
      <c r="GR287" s="44">
        <v>144817</v>
      </c>
      <c r="GS287" s="44">
        <v>1112330</v>
      </c>
      <c r="GT287" s="44"/>
      <c r="GU287" s="21">
        <v>75749</v>
      </c>
      <c r="GV287" s="44"/>
      <c r="GW287" s="44"/>
      <c r="GX287" s="44">
        <v>750000</v>
      </c>
      <c r="GY287" s="44">
        <v>1938079</v>
      </c>
      <c r="GZ287" s="44">
        <v>1907369</v>
      </c>
      <c r="HA287" s="44"/>
      <c r="HB287" s="44"/>
      <c r="HC287" s="44">
        <v>30710</v>
      </c>
      <c r="HD287" s="44">
        <v>1938079</v>
      </c>
      <c r="HE287" s="21"/>
      <c r="HF287" s="21"/>
      <c r="HG287" s="21"/>
      <c r="HH287" s="21"/>
      <c r="HI287" s="21">
        <v>0</v>
      </c>
      <c r="HJ287" s="44"/>
      <c r="HK287" s="21">
        <v>76786</v>
      </c>
      <c r="HL287" s="21">
        <v>43065</v>
      </c>
      <c r="HM287" s="21">
        <v>119851</v>
      </c>
      <c r="HN287" s="21">
        <v>-44102</v>
      </c>
      <c r="HO287" s="21"/>
      <c r="HP287" s="44"/>
      <c r="HQ287" s="47"/>
      <c r="HR287" s="47"/>
      <c r="HS287" s="47"/>
      <c r="HT287" s="47" t="s">
        <v>2062</v>
      </c>
      <c r="HU287" s="47">
        <v>553137.01</v>
      </c>
      <c r="HV287" s="47">
        <v>2087</v>
      </c>
      <c r="HW287" s="47">
        <v>0</v>
      </c>
      <c r="HX287" s="47">
        <v>6185</v>
      </c>
      <c r="HY287" s="47">
        <v>16881</v>
      </c>
      <c r="HZ287" s="47">
        <v>42959</v>
      </c>
      <c r="IA287" s="47">
        <v>0</v>
      </c>
      <c r="IB287" s="47">
        <v>0</v>
      </c>
      <c r="IC287" s="47">
        <v>0</v>
      </c>
      <c r="ID287">
        <v>8146</v>
      </c>
      <c r="IE287" s="47">
        <v>1836</v>
      </c>
      <c r="IF287">
        <v>6357</v>
      </c>
      <c r="IG287" s="47">
        <v>3328</v>
      </c>
      <c r="IH287" s="47"/>
      <c r="II287">
        <v>3639</v>
      </c>
      <c r="IJ287">
        <v>2943</v>
      </c>
      <c r="IK287">
        <v>2055</v>
      </c>
      <c r="IL287">
        <v>9891</v>
      </c>
      <c r="IM287">
        <v>106307</v>
      </c>
      <c r="IN287">
        <v>0</v>
      </c>
      <c r="IO287">
        <v>0</v>
      </c>
      <c r="IP287">
        <v>2240</v>
      </c>
      <c r="IQ287">
        <v>2838</v>
      </c>
      <c r="IR287">
        <v>0</v>
      </c>
      <c r="IS287">
        <v>0</v>
      </c>
      <c r="IT287">
        <v>5078</v>
      </c>
      <c r="IU287">
        <v>138220</v>
      </c>
      <c r="IV287">
        <v>0</v>
      </c>
      <c r="IW287">
        <v>346693</v>
      </c>
      <c r="IX287">
        <v>724271</v>
      </c>
      <c r="IY287">
        <v>1028755</v>
      </c>
      <c r="IZ287">
        <v>0</v>
      </c>
      <c r="JA287">
        <v>0</v>
      </c>
      <c r="JB287">
        <v>0</v>
      </c>
      <c r="JC287">
        <v>401651</v>
      </c>
      <c r="JD287">
        <v>52168</v>
      </c>
      <c r="JE287">
        <v>114462</v>
      </c>
      <c r="JF287">
        <v>69205</v>
      </c>
      <c r="JG287"/>
      <c r="JH287">
        <v>103254</v>
      </c>
      <c r="JI287">
        <v>57213</v>
      </c>
      <c r="JJ287">
        <v>84129</v>
      </c>
      <c r="JK287">
        <v>435126</v>
      </c>
      <c r="JL287">
        <v>3555147</v>
      </c>
      <c r="JM287">
        <v>0</v>
      </c>
      <c r="JN287">
        <v>0</v>
      </c>
      <c r="JO287">
        <v>100807</v>
      </c>
      <c r="JP287">
        <v>113538</v>
      </c>
      <c r="JQ287">
        <v>0</v>
      </c>
      <c r="JR287">
        <v>0</v>
      </c>
      <c r="JS287">
        <v>214345</v>
      </c>
      <c r="JT287"/>
      <c r="JU287"/>
      <c r="JV287"/>
      <c r="JW287"/>
      <c r="JX287"/>
      <c r="JY287">
        <v>8146</v>
      </c>
      <c r="JZ287"/>
      <c r="KA287"/>
      <c r="KB287"/>
      <c r="KC287"/>
      <c r="KD287"/>
      <c r="KE287">
        <v>401651</v>
      </c>
      <c r="KF287">
        <v>54</v>
      </c>
      <c r="KG287">
        <v>78</v>
      </c>
      <c r="KH287">
        <v>36</v>
      </c>
      <c r="KI287">
        <v>33</v>
      </c>
      <c r="KJ287">
        <v>48</v>
      </c>
      <c r="KK287">
        <v>21</v>
      </c>
      <c r="KL287">
        <v>20</v>
      </c>
      <c r="KM287">
        <v>27</v>
      </c>
      <c r="KN287">
        <v>13</v>
      </c>
      <c r="KO287">
        <v>1</v>
      </c>
      <c r="KP287">
        <v>0</v>
      </c>
      <c r="KQ287">
        <v>0</v>
      </c>
      <c r="KR287">
        <v>1</v>
      </c>
      <c r="KS287">
        <v>0</v>
      </c>
      <c r="KT287">
        <v>0</v>
      </c>
      <c r="KU287">
        <v>1</v>
      </c>
      <c r="KV287">
        <v>0</v>
      </c>
      <c r="KW287">
        <v>0</v>
      </c>
      <c r="KX287">
        <v>0</v>
      </c>
      <c r="KY287">
        <v>0</v>
      </c>
      <c r="KZ287">
        <v>0</v>
      </c>
      <c r="LA287">
        <v>0</v>
      </c>
      <c r="LB287">
        <v>0</v>
      </c>
      <c r="LC287">
        <v>0</v>
      </c>
      <c r="LD287">
        <v>1</v>
      </c>
      <c r="LE287">
        <v>0</v>
      </c>
      <c r="LF287">
        <v>0</v>
      </c>
      <c r="LG287">
        <v>0</v>
      </c>
      <c r="LH287">
        <v>0</v>
      </c>
    </row>
    <row r="288" spans="1:320" s="34" customFormat="1" ht="15" customHeight="1" x14ac:dyDescent="0.25">
      <c r="A288" s="45">
        <v>206190278</v>
      </c>
      <c r="B288" s="45" t="s">
        <v>1095</v>
      </c>
      <c r="C288" s="46">
        <v>44986</v>
      </c>
      <c r="D288" s="46">
        <v>45351</v>
      </c>
      <c r="E288" s="47">
        <v>366</v>
      </c>
      <c r="F288" s="45" t="s">
        <v>883</v>
      </c>
      <c r="G288" s="45" t="s">
        <v>884</v>
      </c>
      <c r="H288" s="45" t="s">
        <v>1030</v>
      </c>
      <c r="I288" s="45" t="s">
        <v>886</v>
      </c>
      <c r="J288" s="45" t="s">
        <v>887</v>
      </c>
      <c r="K288" s="45" t="s">
        <v>1031</v>
      </c>
      <c r="L288" s="45" t="s">
        <v>2867</v>
      </c>
      <c r="M288" s="45" t="s">
        <v>1096</v>
      </c>
      <c r="N288" s="45" t="s">
        <v>1097</v>
      </c>
      <c r="O288" s="45" t="s">
        <v>1050</v>
      </c>
      <c r="P288" s="45" t="s">
        <v>2870</v>
      </c>
      <c r="Q288" s="45" t="s">
        <v>3420</v>
      </c>
      <c r="R288" t="s">
        <v>1098</v>
      </c>
      <c r="S288" s="45" t="s">
        <v>893</v>
      </c>
      <c r="T288"/>
      <c r="U288" s="47">
        <v>99</v>
      </c>
      <c r="V288" s="47">
        <v>99</v>
      </c>
      <c r="W288" s="47" t="s">
        <v>894</v>
      </c>
      <c r="X288" s="47">
        <v>36234</v>
      </c>
      <c r="Y288" s="47">
        <v>30685</v>
      </c>
      <c r="Z288" s="48">
        <v>84.69</v>
      </c>
      <c r="AA288" s="44">
        <v>306</v>
      </c>
      <c r="AB288" s="44">
        <v>290</v>
      </c>
      <c r="AC288" s="44">
        <v>6985</v>
      </c>
      <c r="AD288" s="44"/>
      <c r="AE288" s="44">
        <v>2019</v>
      </c>
      <c r="AF288" s="44">
        <v>19316</v>
      </c>
      <c r="AG288" s="44">
        <v>1313</v>
      </c>
      <c r="AH288" s="47">
        <v>125</v>
      </c>
      <c r="AI288" s="47">
        <v>244</v>
      </c>
      <c r="AJ288">
        <v>683</v>
      </c>
      <c r="AK288" t="s">
        <v>895</v>
      </c>
      <c r="AL288">
        <v>30685</v>
      </c>
      <c r="AM288"/>
      <c r="AN288"/>
      <c r="AO288"/>
      <c r="AP288"/>
      <c r="AQ288"/>
      <c r="AR288" s="44"/>
      <c r="AS288" s="44"/>
      <c r="AT288" s="44"/>
      <c r="AU288" s="44">
        <v>17015979</v>
      </c>
      <c r="AV288" s="44">
        <v>7727843</v>
      </c>
      <c r="AW288" s="44">
        <v>11156332</v>
      </c>
      <c r="AX288" s="44"/>
      <c r="AY288" s="44">
        <v>13587490</v>
      </c>
      <c r="AZ288" s="21">
        <v>13127599</v>
      </c>
      <c r="BA288" s="21">
        <v>459891</v>
      </c>
      <c r="BB288" s="44">
        <v>1496300</v>
      </c>
      <c r="BC288" s="44">
        <v>12590</v>
      </c>
      <c r="BD288" s="44"/>
      <c r="BE288" s="44">
        <v>1943601</v>
      </c>
      <c r="BF288" s="44">
        <v>5587815</v>
      </c>
      <c r="BG288" s="44"/>
      <c r="BH288" s="44">
        <v>904318</v>
      </c>
      <c r="BI288" s="21">
        <v>8992982</v>
      </c>
      <c r="BJ288" s="21">
        <v>1050119</v>
      </c>
      <c r="BK288" s="21">
        <v>92474</v>
      </c>
      <c r="BL288" s="21">
        <v>102239</v>
      </c>
      <c r="BM288" s="21">
        <v>286032</v>
      </c>
      <c r="BN288" s="21">
        <v>17015979</v>
      </c>
      <c r="BO288" s="21"/>
      <c r="BP288" s="21"/>
      <c r="BQ288" s="44"/>
      <c r="BR288" s="21"/>
      <c r="BS288" s="44"/>
      <c r="BT288" s="21"/>
      <c r="BU288" s="44"/>
      <c r="BV288" s="21"/>
      <c r="BW288" s="44">
        <v>5905919</v>
      </c>
      <c r="BX288" s="21"/>
      <c r="BY288" s="21"/>
      <c r="BZ288" s="21"/>
      <c r="CA288" s="44">
        <v>40288</v>
      </c>
      <c r="CB288" s="44"/>
      <c r="CC288" s="44">
        <v>603511</v>
      </c>
      <c r="CD288" s="44"/>
      <c r="CE288" s="44">
        <v>1087048</v>
      </c>
      <c r="CF288" s="44"/>
      <c r="CG288" s="44">
        <v>80275</v>
      </c>
      <c r="CH288" s="44"/>
      <c r="CI288" s="21">
        <v>1382</v>
      </c>
      <c r="CJ288" s="44"/>
      <c r="CK288" s="21">
        <v>9420</v>
      </c>
      <c r="CL288" s="44"/>
      <c r="CM288" s="44">
        <v>133504</v>
      </c>
      <c r="CN288" s="44">
        <v>74884</v>
      </c>
      <c r="CO288" s="44">
        <v>2282699</v>
      </c>
      <c r="CP288" s="44">
        <v>0</v>
      </c>
      <c r="CQ288" s="21">
        <v>2067872</v>
      </c>
      <c r="CR288" s="44">
        <v>297869</v>
      </c>
      <c r="CS288" s="44">
        <v>2486005</v>
      </c>
      <c r="CT288" s="44">
        <v>200915</v>
      </c>
      <c r="CU288" s="44"/>
      <c r="CV288" s="44">
        <v>184095</v>
      </c>
      <c r="CW288" s="21"/>
      <c r="CX288" s="21"/>
      <c r="CY288" s="21"/>
      <c r="CZ288" s="21"/>
      <c r="DA288" s="21"/>
      <c r="DB288" s="21"/>
      <c r="DC288" s="21"/>
      <c r="DD288" s="21"/>
      <c r="DE288" s="44"/>
      <c r="DF288" s="21"/>
      <c r="DG288" s="44"/>
      <c r="DH288" s="21"/>
      <c r="DI288" s="44"/>
      <c r="DJ288" s="44"/>
      <c r="DK288" s="44"/>
      <c r="DL288" s="44"/>
      <c r="DM288" s="21"/>
      <c r="DN288" s="44"/>
      <c r="DO288" s="44"/>
      <c r="DP288" s="44"/>
      <c r="DQ288" s="44"/>
      <c r="DR288" s="44"/>
      <c r="DS288" s="44"/>
      <c r="DT288" s="44"/>
      <c r="DU288" s="44"/>
      <c r="DV288" s="44"/>
      <c r="DW288" s="44"/>
      <c r="DX288" s="44"/>
      <c r="DY288" s="44">
        <v>-183532</v>
      </c>
      <c r="DZ288" s="44"/>
      <c r="EA288" s="44"/>
      <c r="EB288" s="21"/>
      <c r="EC288" s="44">
        <v>4757144</v>
      </c>
      <c r="ED288" s="44"/>
      <c r="EE288" s="21"/>
      <c r="EF288" s="44"/>
      <c r="EG288" s="21">
        <v>523155</v>
      </c>
      <c r="EH288" s="44"/>
      <c r="EI288" s="21">
        <v>4448474</v>
      </c>
      <c r="EJ288" s="44"/>
      <c r="EK288" s="44">
        <v>1365577</v>
      </c>
      <c r="EL288" s="21"/>
      <c r="EM288" s="44">
        <v>139525</v>
      </c>
      <c r="EN288" s="44"/>
      <c r="EO288" s="44">
        <v>105989</v>
      </c>
      <c r="EP288" s="21"/>
      <c r="EQ288" s="21"/>
      <c r="ER288" s="21"/>
      <c r="ES288" s="21"/>
      <c r="ET288" s="44"/>
      <c r="EU288" s="21"/>
      <c r="EV288" s="44"/>
      <c r="EW288" s="21"/>
      <c r="EX288" s="44"/>
      <c r="EY288" s="44"/>
      <c r="EZ288" s="21"/>
      <c r="FA288" s="21"/>
      <c r="FB288" s="44"/>
      <c r="FC288" s="44"/>
      <c r="FD288" s="21"/>
      <c r="FE288" s="112"/>
      <c r="FF288" s="44"/>
      <c r="FG288" s="44">
        <v>5333993</v>
      </c>
      <c r="FH288" s="44">
        <v>1383559</v>
      </c>
      <c r="FI288" s="44">
        <v>6410047</v>
      </c>
      <c r="FJ288" s="44">
        <v>246400</v>
      </c>
      <c r="FK288" s="44">
        <v>5226693</v>
      </c>
      <c r="FL288" s="44"/>
      <c r="FM288" s="44"/>
      <c r="FN288" s="44"/>
      <c r="FO288" s="44"/>
      <c r="FP288" s="44"/>
      <c r="FQ288" s="44"/>
      <c r="FR288" s="44"/>
      <c r="FS288" s="44"/>
      <c r="FT288" s="44">
        <v>10290</v>
      </c>
      <c r="FU288" s="44">
        <v>36640</v>
      </c>
      <c r="FV288" s="21">
        <v>454843</v>
      </c>
      <c r="FW288" s="44"/>
      <c r="FX288" s="44">
        <v>265866</v>
      </c>
      <c r="FY288" s="44">
        <v>48485</v>
      </c>
      <c r="FZ288" s="44">
        <v>224749</v>
      </c>
      <c r="GA288" s="44">
        <v>43038</v>
      </c>
      <c r="GB288" s="44"/>
      <c r="GC288" s="44">
        <v>87812</v>
      </c>
      <c r="GD288" s="44">
        <v>509286</v>
      </c>
      <c r="GE288" s="44">
        <v>288078</v>
      </c>
      <c r="GF288" s="44">
        <v>126968</v>
      </c>
      <c r="GG288" s="44">
        <v>755414</v>
      </c>
      <c r="GH288" s="44">
        <v>53214</v>
      </c>
      <c r="GI288" s="44">
        <v>131694</v>
      </c>
      <c r="GJ288" s="44">
        <v>103059</v>
      </c>
      <c r="GK288" s="44">
        <v>3294193</v>
      </c>
      <c r="GL288" s="44">
        <v>74143</v>
      </c>
      <c r="GM288" s="44">
        <v>1078995</v>
      </c>
      <c r="GN288" s="44">
        <v>22839</v>
      </c>
      <c r="GO288" s="44">
        <v>29515</v>
      </c>
      <c r="GP288" s="44"/>
      <c r="GQ288" s="44">
        <v>2317</v>
      </c>
      <c r="GR288" s="44">
        <v>259468</v>
      </c>
      <c r="GS288" s="44">
        <v>4304170</v>
      </c>
      <c r="GT288" s="44"/>
      <c r="GU288" s="21">
        <v>242488</v>
      </c>
      <c r="GV288" s="44">
        <v>8530</v>
      </c>
      <c r="GW288" s="44">
        <v>4467486</v>
      </c>
      <c r="GX288" s="44"/>
      <c r="GY288" s="44">
        <v>9022674</v>
      </c>
      <c r="GZ288" s="44">
        <v>9380918</v>
      </c>
      <c r="HA288" s="44"/>
      <c r="HB288" s="44"/>
      <c r="HC288" s="44">
        <v>-358244</v>
      </c>
      <c r="HD288" s="44">
        <v>9022674</v>
      </c>
      <c r="HE288" s="21"/>
      <c r="HF288" s="21"/>
      <c r="HG288" s="21">
        <v>2140907</v>
      </c>
      <c r="HH288" s="21"/>
      <c r="HI288" s="21">
        <v>0</v>
      </c>
      <c r="HJ288" s="44"/>
      <c r="HK288" s="21">
        <v>676633</v>
      </c>
      <c r="HL288" s="21">
        <v>523520</v>
      </c>
      <c r="HM288" s="21">
        <v>1200153</v>
      </c>
      <c r="HN288" s="21">
        <v>-957665</v>
      </c>
      <c r="HO288" s="21"/>
      <c r="HP288" s="44"/>
      <c r="HQ288" s="47"/>
      <c r="HR288" s="47"/>
      <c r="HS288" s="47"/>
      <c r="HT288" s="47" t="s">
        <v>2474</v>
      </c>
      <c r="HU288" s="47">
        <v>469045.9</v>
      </c>
      <c r="HV288" s="47">
        <v>1936</v>
      </c>
      <c r="HW288" s="47">
        <v>0</v>
      </c>
      <c r="HX288" s="47">
        <v>12187</v>
      </c>
      <c r="HY288" s="47">
        <v>27944</v>
      </c>
      <c r="HZ288" s="47">
        <v>53523</v>
      </c>
      <c r="IA288" s="47">
        <v>0</v>
      </c>
      <c r="IB288" s="47">
        <v>0</v>
      </c>
      <c r="IC288" s="47">
        <v>5996</v>
      </c>
      <c r="ID288">
        <v>14776</v>
      </c>
      <c r="IE288" s="47">
        <v>2039</v>
      </c>
      <c r="IF288"/>
      <c r="IG288" s="47"/>
      <c r="IH288" s="47">
        <v>17701</v>
      </c>
      <c r="II288">
        <v>1494</v>
      </c>
      <c r="IJ288">
        <v>5612</v>
      </c>
      <c r="IK288">
        <v>1450</v>
      </c>
      <c r="IL288">
        <v>20189</v>
      </c>
      <c r="IM288">
        <v>164847</v>
      </c>
      <c r="IN288">
        <v>0</v>
      </c>
      <c r="IO288">
        <v>0</v>
      </c>
      <c r="IP288">
        <v>33</v>
      </c>
      <c r="IQ288">
        <v>11851</v>
      </c>
      <c r="IR288">
        <v>0</v>
      </c>
      <c r="IS288">
        <v>0</v>
      </c>
      <c r="IT288">
        <v>11884</v>
      </c>
      <c r="IU288">
        <v>212388</v>
      </c>
      <c r="IV288">
        <v>0</v>
      </c>
      <c r="IW288">
        <v>630825</v>
      </c>
      <c r="IX288">
        <v>1071209</v>
      </c>
      <c r="IY288">
        <v>1200189</v>
      </c>
      <c r="IZ288">
        <v>0</v>
      </c>
      <c r="JA288">
        <v>0</v>
      </c>
      <c r="JB288">
        <v>193783</v>
      </c>
      <c r="JC288">
        <v>628126</v>
      </c>
      <c r="JD288">
        <v>64288</v>
      </c>
      <c r="JE288"/>
      <c r="JF288"/>
      <c r="JG288">
        <v>363144</v>
      </c>
      <c r="JH288">
        <v>40003</v>
      </c>
      <c r="JI288">
        <v>103239</v>
      </c>
      <c r="JJ288">
        <v>60700</v>
      </c>
      <c r="JK288">
        <v>766099</v>
      </c>
      <c r="JL288">
        <v>5333993</v>
      </c>
      <c r="JM288">
        <v>0</v>
      </c>
      <c r="JN288">
        <v>0</v>
      </c>
      <c r="JO288">
        <v>2108</v>
      </c>
      <c r="JP288">
        <v>467159</v>
      </c>
      <c r="JQ288">
        <v>0</v>
      </c>
      <c r="JR288">
        <v>0</v>
      </c>
      <c r="JS288">
        <v>469267</v>
      </c>
      <c r="JT288"/>
      <c r="JU288"/>
      <c r="JV288"/>
      <c r="JW288"/>
      <c r="JX288"/>
      <c r="JY288">
        <v>14776</v>
      </c>
      <c r="JZ288"/>
      <c r="KA288"/>
      <c r="KB288"/>
      <c r="KC288"/>
      <c r="KD288"/>
      <c r="KE288">
        <v>628126</v>
      </c>
      <c r="KF288">
        <v>187</v>
      </c>
      <c r="KG288">
        <v>229</v>
      </c>
      <c r="KH288">
        <v>127</v>
      </c>
      <c r="KI288">
        <v>120</v>
      </c>
      <c r="KJ288">
        <v>151</v>
      </c>
      <c r="KK288">
        <v>76</v>
      </c>
      <c r="KL288">
        <v>63</v>
      </c>
      <c r="KM288">
        <v>83</v>
      </c>
      <c r="KN288">
        <v>35</v>
      </c>
      <c r="KO288">
        <v>1</v>
      </c>
      <c r="KP288">
        <v>0</v>
      </c>
      <c r="KQ288">
        <v>0</v>
      </c>
      <c r="KR288">
        <v>0</v>
      </c>
      <c r="KS288">
        <v>1</v>
      </c>
      <c r="KT288">
        <v>0</v>
      </c>
      <c r="KU288">
        <v>1</v>
      </c>
      <c r="KV288">
        <v>0</v>
      </c>
      <c r="KW288">
        <v>0</v>
      </c>
      <c r="KX288">
        <v>0</v>
      </c>
      <c r="KY288">
        <v>0</v>
      </c>
      <c r="KZ288">
        <v>0</v>
      </c>
      <c r="LA288">
        <v>0</v>
      </c>
      <c r="LB288">
        <v>0</v>
      </c>
      <c r="LC288">
        <v>0</v>
      </c>
      <c r="LD288">
        <v>1</v>
      </c>
      <c r="LE288">
        <v>0</v>
      </c>
      <c r="LF288">
        <v>0</v>
      </c>
      <c r="LG288">
        <v>0</v>
      </c>
      <c r="LH288">
        <v>0</v>
      </c>
    </row>
    <row r="289" spans="1:320" s="34" customFormat="1" ht="15" customHeight="1" x14ac:dyDescent="0.25">
      <c r="A289" s="45">
        <v>206190279</v>
      </c>
      <c r="B289" s="45" t="s">
        <v>3421</v>
      </c>
      <c r="C289" s="46">
        <v>45292</v>
      </c>
      <c r="D289" s="46">
        <v>45657</v>
      </c>
      <c r="E289" s="47">
        <v>366</v>
      </c>
      <c r="F289" s="45" t="s">
        <v>883</v>
      </c>
      <c r="G289" s="45" t="s">
        <v>884</v>
      </c>
      <c r="H289" s="45" t="s">
        <v>1030</v>
      </c>
      <c r="I289" s="45" t="s">
        <v>886</v>
      </c>
      <c r="J289" s="45" t="s">
        <v>887</v>
      </c>
      <c r="K289" s="45" t="s">
        <v>1031</v>
      </c>
      <c r="L289" s="45" t="s">
        <v>2724</v>
      </c>
      <c r="M289" s="45" t="s">
        <v>3422</v>
      </c>
      <c r="N289" s="45" t="s">
        <v>3423</v>
      </c>
      <c r="O289" s="45" t="s">
        <v>1045</v>
      </c>
      <c r="P289" s="45" t="s">
        <v>3424</v>
      </c>
      <c r="Q289" s="45" t="s">
        <v>3425</v>
      </c>
      <c r="R289" t="s">
        <v>3426</v>
      </c>
      <c r="S289" s="45" t="s">
        <v>893</v>
      </c>
      <c r="T289"/>
      <c r="U289" s="47">
        <v>133</v>
      </c>
      <c r="V289" s="47">
        <v>133</v>
      </c>
      <c r="W289" s="47" t="s">
        <v>913</v>
      </c>
      <c r="X289" s="47">
        <v>48678</v>
      </c>
      <c r="Y289" s="47">
        <v>42751</v>
      </c>
      <c r="Z289" s="48">
        <v>206.05</v>
      </c>
      <c r="AA289" s="44">
        <v>366</v>
      </c>
      <c r="AB289" s="44">
        <v>368</v>
      </c>
      <c r="AC289" s="44">
        <v>2141</v>
      </c>
      <c r="AD289" s="44"/>
      <c r="AE289" s="44">
        <v>1848</v>
      </c>
      <c r="AF289" s="44">
        <v>29537</v>
      </c>
      <c r="AG289" s="44"/>
      <c r="AH289" s="47">
        <v>6378</v>
      </c>
      <c r="AI289" s="47">
        <v>1332</v>
      </c>
      <c r="AJ289">
        <v>1515</v>
      </c>
      <c r="AK289" t="s">
        <v>895</v>
      </c>
      <c r="AL289">
        <v>42751</v>
      </c>
      <c r="AM289"/>
      <c r="AN289"/>
      <c r="AO289"/>
      <c r="AP289"/>
      <c r="AQ289"/>
      <c r="AR289" s="44"/>
      <c r="AS289" s="44"/>
      <c r="AT289" s="44"/>
      <c r="AU289" s="44">
        <v>13604800</v>
      </c>
      <c r="AV289" s="44">
        <v>5823879</v>
      </c>
      <c r="AW289" s="44">
        <v>2440304</v>
      </c>
      <c r="AX289" s="44">
        <v>35487</v>
      </c>
      <c r="AY289" s="44">
        <v>17023862</v>
      </c>
      <c r="AZ289" s="21">
        <v>16971897</v>
      </c>
      <c r="BA289" s="21">
        <v>51965</v>
      </c>
      <c r="BB289" s="44">
        <v>214332</v>
      </c>
      <c r="BC289" s="44"/>
      <c r="BD289" s="44"/>
      <c r="BE289" s="44">
        <v>266297</v>
      </c>
      <c r="BF289" s="44">
        <v>706530</v>
      </c>
      <c r="BG289" s="44"/>
      <c r="BH289" s="44">
        <v>583150</v>
      </c>
      <c r="BI289" s="21">
        <v>9301320</v>
      </c>
      <c r="BJ289" s="21">
        <v>2123520</v>
      </c>
      <c r="BK289" s="21"/>
      <c r="BL289" s="21">
        <v>413910</v>
      </c>
      <c r="BM289" s="21">
        <v>476370</v>
      </c>
      <c r="BN289" s="21">
        <v>13604800</v>
      </c>
      <c r="BO289" s="21"/>
      <c r="BP289" s="21"/>
      <c r="BQ289" s="44"/>
      <c r="BR289" s="21"/>
      <c r="BS289" s="44"/>
      <c r="BT289" s="21"/>
      <c r="BU289" s="44"/>
      <c r="BV289" s="21"/>
      <c r="BW289" s="44">
        <v>2203241</v>
      </c>
      <c r="BX289" s="21"/>
      <c r="BY289" s="21">
        <v>1568</v>
      </c>
      <c r="BZ289" s="21"/>
      <c r="CA289" s="44">
        <v>113692</v>
      </c>
      <c r="CB289" s="44"/>
      <c r="CC289" s="44">
        <v>89585</v>
      </c>
      <c r="CD289" s="44"/>
      <c r="CE289" s="44">
        <v>3376816</v>
      </c>
      <c r="CF289" s="44"/>
      <c r="CG289" s="44"/>
      <c r="CH289" s="44"/>
      <c r="CI289" s="21">
        <v>27501</v>
      </c>
      <c r="CJ289" s="44"/>
      <c r="CK289" s="21">
        <v>11476</v>
      </c>
      <c r="CL289" s="44"/>
      <c r="CM289" s="44">
        <v>342115</v>
      </c>
      <c r="CN289" s="44">
        <v>35038</v>
      </c>
      <c r="CO289" s="44">
        <v>1810334</v>
      </c>
      <c r="CP289" s="44">
        <v>0</v>
      </c>
      <c r="CQ289" s="21">
        <v>1892139</v>
      </c>
      <c r="CR289" s="44">
        <v>322649</v>
      </c>
      <c r="CS289" s="44">
        <v>1303905</v>
      </c>
      <c r="CT289" s="44">
        <v>37480</v>
      </c>
      <c r="CU289" s="44"/>
      <c r="CV289" s="44">
        <v>80219</v>
      </c>
      <c r="CW289" s="21"/>
      <c r="CX289" s="21"/>
      <c r="CY289" s="21"/>
      <c r="CZ289" s="21"/>
      <c r="DA289" s="21"/>
      <c r="DB289" s="21"/>
      <c r="DC289" s="21"/>
      <c r="DD289" s="21"/>
      <c r="DE289" s="44"/>
      <c r="DF289" s="21"/>
      <c r="DG289" s="44"/>
      <c r="DH289" s="21"/>
      <c r="DI289" s="44"/>
      <c r="DJ289" s="44"/>
      <c r="DK289" s="44"/>
      <c r="DL289" s="44"/>
      <c r="DM289" s="21"/>
      <c r="DN289" s="44"/>
      <c r="DO289" s="44"/>
      <c r="DP289" s="44"/>
      <c r="DQ289" s="44"/>
      <c r="DR289" s="44"/>
      <c r="DS289" s="44"/>
      <c r="DT289" s="44"/>
      <c r="DU289" s="44"/>
      <c r="DV289" s="44"/>
      <c r="DW289" s="44"/>
      <c r="DX289" s="44"/>
      <c r="DY289" s="44">
        <v>3647</v>
      </c>
      <c r="DZ289" s="44"/>
      <c r="EA289" s="44"/>
      <c r="EB289" s="21"/>
      <c r="EC289" s="44">
        <v>596261</v>
      </c>
      <c r="ED289" s="44"/>
      <c r="EE289" s="21"/>
      <c r="EF289" s="44"/>
      <c r="EG289" s="21">
        <v>-17122</v>
      </c>
      <c r="EH289" s="44"/>
      <c r="EI289" s="21">
        <v>-354893</v>
      </c>
      <c r="EJ289" s="44"/>
      <c r="EK289" s="44">
        <v>2195531</v>
      </c>
      <c r="EL289" s="21"/>
      <c r="EM289" s="44"/>
      <c r="EN289" s="44"/>
      <c r="EO289" s="44">
        <v>16880</v>
      </c>
      <c r="EP289" s="21"/>
      <c r="EQ289" s="21"/>
      <c r="ER289" s="21"/>
      <c r="ES289" s="21"/>
      <c r="ET289" s="44"/>
      <c r="EU289" s="21"/>
      <c r="EV289" s="44"/>
      <c r="EW289" s="21"/>
      <c r="EX289" s="44"/>
      <c r="EY289" s="44"/>
      <c r="EZ289" s="21"/>
      <c r="FA289" s="21"/>
      <c r="FB289" s="44"/>
      <c r="FC289" s="44"/>
      <c r="FD289" s="21"/>
      <c r="FE289" s="112"/>
      <c r="FF289" s="44"/>
      <c r="FG289" s="44">
        <v>7794901</v>
      </c>
      <c r="FH289" s="44">
        <v>1818256</v>
      </c>
      <c r="FI289" s="44">
        <v>7358740</v>
      </c>
      <c r="FJ289" s="44">
        <v>357776</v>
      </c>
      <c r="FK289" s="44">
        <v>7074643</v>
      </c>
      <c r="FL289" s="44"/>
      <c r="FM289" s="44"/>
      <c r="FN289" s="44"/>
      <c r="FO289" s="44"/>
      <c r="FP289" s="44"/>
      <c r="FQ289" s="44"/>
      <c r="FR289" s="44"/>
      <c r="FS289" s="44"/>
      <c r="FT289" s="44">
        <v>40736</v>
      </c>
      <c r="FU289" s="44">
        <v>138334</v>
      </c>
      <c r="FV289" s="21">
        <v>506409</v>
      </c>
      <c r="FW289" s="44"/>
      <c r="FX289" s="44">
        <v>510374</v>
      </c>
      <c r="FY289" s="44">
        <v>66136</v>
      </c>
      <c r="FZ289" s="44">
        <v>215024</v>
      </c>
      <c r="GA289" s="44">
        <v>16101</v>
      </c>
      <c r="GB289" s="44"/>
      <c r="GC289" s="44">
        <v>32782</v>
      </c>
      <c r="GD289" s="44">
        <v>645484</v>
      </c>
      <c r="GE289" s="44">
        <v>342362</v>
      </c>
      <c r="GF289" s="44">
        <v>297094</v>
      </c>
      <c r="GG289" s="44">
        <v>1082596</v>
      </c>
      <c r="GH289" s="44">
        <v>148974</v>
      </c>
      <c r="GI289" s="44">
        <v>388284</v>
      </c>
      <c r="GJ289" s="44">
        <v>102928</v>
      </c>
      <c r="GK289" s="44">
        <v>4073220</v>
      </c>
      <c r="GL289" s="44">
        <v>81987</v>
      </c>
      <c r="GM289" s="44">
        <v>957600</v>
      </c>
      <c r="GN289" s="44">
        <v>131707</v>
      </c>
      <c r="GO289" s="44">
        <v>32502</v>
      </c>
      <c r="GP289" s="44"/>
      <c r="GQ289" s="44">
        <v>86620</v>
      </c>
      <c r="GR289" s="44"/>
      <c r="GS289" s="44">
        <v>3350875</v>
      </c>
      <c r="GT289" s="44"/>
      <c r="GU289" s="21">
        <v>318700</v>
      </c>
      <c r="GV289" s="44"/>
      <c r="GW289" s="44"/>
      <c r="GX289" s="44"/>
      <c r="GY289" s="44">
        <v>3669575</v>
      </c>
      <c r="GZ289" s="44">
        <v>3845929</v>
      </c>
      <c r="HA289" s="44"/>
      <c r="HB289" s="44"/>
      <c r="HC289" s="44">
        <v>-176354</v>
      </c>
      <c r="HD289" s="44">
        <v>3669575</v>
      </c>
      <c r="HE289" s="21"/>
      <c r="HF289" s="21"/>
      <c r="HG289" s="21"/>
      <c r="HH289" s="21"/>
      <c r="HI289" s="21">
        <v>0</v>
      </c>
      <c r="HJ289" s="44"/>
      <c r="HK289" s="21">
        <v>348329</v>
      </c>
      <c r="HL289" s="21">
        <v>536875</v>
      </c>
      <c r="HM289" s="21">
        <v>885204</v>
      </c>
      <c r="HN289" s="21">
        <v>-566504</v>
      </c>
      <c r="HO289" s="21"/>
      <c r="HP289" s="44"/>
      <c r="HQ289" s="47"/>
      <c r="HR289" s="47"/>
      <c r="HS289" s="47"/>
      <c r="HT289" s="47" t="s">
        <v>1766</v>
      </c>
      <c r="HU289" s="47">
        <v>692267.22</v>
      </c>
      <c r="HV289" s="47">
        <v>1928</v>
      </c>
      <c r="HW289" s="47">
        <v>0</v>
      </c>
      <c r="HX289" s="47">
        <v>16528</v>
      </c>
      <c r="HY289" s="47">
        <v>34315</v>
      </c>
      <c r="HZ289" s="47">
        <v>111253</v>
      </c>
      <c r="IA289" s="47">
        <v>0</v>
      </c>
      <c r="IB289" s="47">
        <v>0</v>
      </c>
      <c r="IC289" s="47">
        <v>8829</v>
      </c>
      <c r="ID289"/>
      <c r="IE289" s="47">
        <v>12479</v>
      </c>
      <c r="IF289">
        <v>11547</v>
      </c>
      <c r="IG289" s="47">
        <v>11174</v>
      </c>
      <c r="IH289" s="47">
        <v>23976</v>
      </c>
      <c r="II289">
        <v>3972</v>
      </c>
      <c r="IJ289">
        <v>13588</v>
      </c>
      <c r="IK289">
        <v>2026</v>
      </c>
      <c r="IL289">
        <v>24759</v>
      </c>
      <c r="IM289">
        <v>276374</v>
      </c>
      <c r="IN289">
        <v>0</v>
      </c>
      <c r="IO289">
        <v>0</v>
      </c>
      <c r="IP289">
        <v>0</v>
      </c>
      <c r="IQ289">
        <v>229</v>
      </c>
      <c r="IR289">
        <v>0</v>
      </c>
      <c r="IS289">
        <v>0</v>
      </c>
      <c r="IT289">
        <v>229</v>
      </c>
      <c r="IU289">
        <v>156200</v>
      </c>
      <c r="IV289">
        <v>0</v>
      </c>
      <c r="IW289">
        <v>831459</v>
      </c>
      <c r="IX289">
        <v>1342810</v>
      </c>
      <c r="IY289">
        <v>2651027</v>
      </c>
      <c r="IZ289">
        <v>0</v>
      </c>
      <c r="JA289">
        <v>0</v>
      </c>
      <c r="JB289">
        <v>385375</v>
      </c>
      <c r="JC289"/>
      <c r="JD289">
        <v>273303</v>
      </c>
      <c r="JE289">
        <v>223950</v>
      </c>
      <c r="JF289">
        <v>210385</v>
      </c>
      <c r="JG289">
        <v>482410</v>
      </c>
      <c r="JH289">
        <v>116397</v>
      </c>
      <c r="JI289">
        <v>311305</v>
      </c>
      <c r="JJ289">
        <v>79803</v>
      </c>
      <c r="JK289">
        <v>730397</v>
      </c>
      <c r="JL289">
        <v>7794821</v>
      </c>
      <c r="JM289">
        <v>0</v>
      </c>
      <c r="JN289">
        <v>0</v>
      </c>
      <c r="JO289">
        <v>0</v>
      </c>
      <c r="JP289">
        <v>8353</v>
      </c>
      <c r="JQ289">
        <v>0</v>
      </c>
      <c r="JR289">
        <v>0</v>
      </c>
      <c r="JS289">
        <v>8353</v>
      </c>
      <c r="JT289"/>
      <c r="JU289"/>
      <c r="JV289"/>
      <c r="JW289"/>
      <c r="JX289"/>
      <c r="JY289"/>
      <c r="JZ289"/>
      <c r="KA289"/>
      <c r="KB289"/>
      <c r="KC289"/>
      <c r="KD289"/>
      <c r="KE289"/>
      <c r="KF289">
        <v>171</v>
      </c>
      <c r="KG289">
        <v>233</v>
      </c>
      <c r="KH289">
        <v>124</v>
      </c>
      <c r="KI289">
        <v>106</v>
      </c>
      <c r="KJ289">
        <v>160</v>
      </c>
      <c r="KK289">
        <v>71</v>
      </c>
      <c r="KL289">
        <v>73</v>
      </c>
      <c r="KM289">
        <v>105</v>
      </c>
      <c r="KN289">
        <v>50</v>
      </c>
      <c r="KO289">
        <v>1</v>
      </c>
      <c r="KP289">
        <v>0</v>
      </c>
      <c r="KQ289">
        <v>0</v>
      </c>
      <c r="KR289">
        <v>0</v>
      </c>
      <c r="KS289">
        <v>0</v>
      </c>
      <c r="KT289">
        <v>1</v>
      </c>
      <c r="KU289">
        <v>1</v>
      </c>
      <c r="KV289">
        <v>0</v>
      </c>
      <c r="KW289">
        <v>0</v>
      </c>
      <c r="KX289">
        <v>0</v>
      </c>
      <c r="KY289">
        <v>0</v>
      </c>
      <c r="KZ289">
        <v>0</v>
      </c>
      <c r="LA289">
        <v>0</v>
      </c>
      <c r="LB289">
        <v>0</v>
      </c>
      <c r="LC289">
        <v>0</v>
      </c>
      <c r="LD289">
        <v>1</v>
      </c>
      <c r="LE289">
        <v>0</v>
      </c>
      <c r="LF289">
        <v>0</v>
      </c>
      <c r="LG289">
        <v>0</v>
      </c>
      <c r="LH289">
        <v>0</v>
      </c>
    </row>
    <row r="290" spans="1:320" s="34" customFormat="1" ht="15" customHeight="1" x14ac:dyDescent="0.25">
      <c r="A290" s="45">
        <v>206190282</v>
      </c>
      <c r="B290" s="45" t="s">
        <v>3427</v>
      </c>
      <c r="C290" s="46">
        <v>45292</v>
      </c>
      <c r="D290" s="46">
        <v>45657</v>
      </c>
      <c r="E290" s="47">
        <v>366</v>
      </c>
      <c r="F290" s="45" t="s">
        <v>883</v>
      </c>
      <c r="G290" s="45" t="s">
        <v>884</v>
      </c>
      <c r="H290" s="45" t="s">
        <v>1030</v>
      </c>
      <c r="I290" s="45" t="s">
        <v>886</v>
      </c>
      <c r="J290" s="45" t="s">
        <v>887</v>
      </c>
      <c r="K290" s="45" t="s">
        <v>1031</v>
      </c>
      <c r="L290" s="45" t="s">
        <v>2724</v>
      </c>
      <c r="M290" s="45" t="s">
        <v>3428</v>
      </c>
      <c r="N290" s="45" t="s">
        <v>3429</v>
      </c>
      <c r="O290" s="45" t="s">
        <v>1045</v>
      </c>
      <c r="P290" s="45" t="s">
        <v>3424</v>
      </c>
      <c r="Q290" s="45" t="s">
        <v>3430</v>
      </c>
      <c r="R290" t="s">
        <v>3431</v>
      </c>
      <c r="S290" s="45" t="s">
        <v>893</v>
      </c>
      <c r="T290"/>
      <c r="U290" s="47">
        <v>99</v>
      </c>
      <c r="V290" s="47">
        <v>99</v>
      </c>
      <c r="W290" s="47" t="s">
        <v>894</v>
      </c>
      <c r="X290" s="47">
        <v>36234</v>
      </c>
      <c r="Y290" s="47">
        <v>33472</v>
      </c>
      <c r="Z290" s="48">
        <v>216.73</v>
      </c>
      <c r="AA290" s="44">
        <v>261</v>
      </c>
      <c r="AB290" s="44">
        <v>258</v>
      </c>
      <c r="AC290" s="44">
        <v>7150</v>
      </c>
      <c r="AD290" s="44">
        <v>2787</v>
      </c>
      <c r="AE290" s="44">
        <v>2913</v>
      </c>
      <c r="AF290" s="44">
        <v>18793</v>
      </c>
      <c r="AG290" s="44"/>
      <c r="AH290" s="47"/>
      <c r="AI290" s="47">
        <v>516</v>
      </c>
      <c r="AJ290">
        <v>1313</v>
      </c>
      <c r="AK290" t="s">
        <v>895</v>
      </c>
      <c r="AL290">
        <v>33472</v>
      </c>
      <c r="AM290"/>
      <c r="AN290"/>
      <c r="AO290"/>
      <c r="AP290"/>
      <c r="AQ290"/>
      <c r="AR290" s="44"/>
      <c r="AS290" s="44"/>
      <c r="AT290" s="44"/>
      <c r="AU290" s="44">
        <v>18158356</v>
      </c>
      <c r="AV290" s="44">
        <v>5929996</v>
      </c>
      <c r="AW290" s="44">
        <v>7956134</v>
      </c>
      <c r="AX290" s="44">
        <v>11383</v>
      </c>
      <c r="AY290" s="44">
        <v>16143601</v>
      </c>
      <c r="AZ290" s="21">
        <v>16744924</v>
      </c>
      <c r="BA290" s="21">
        <v>-601323</v>
      </c>
      <c r="BB290" s="44">
        <v>2</v>
      </c>
      <c r="BC290" s="44"/>
      <c r="BD290" s="44"/>
      <c r="BE290" s="44">
        <v>-601321</v>
      </c>
      <c r="BF290" s="44">
        <v>8937500</v>
      </c>
      <c r="BG290" s="44">
        <v>2522786</v>
      </c>
      <c r="BH290" s="44">
        <v>851865</v>
      </c>
      <c r="BI290" s="21">
        <v>5324940</v>
      </c>
      <c r="BJ290" s="21"/>
      <c r="BK290" s="21"/>
      <c r="BL290" s="21">
        <v>147060</v>
      </c>
      <c r="BM290" s="21">
        <v>374205</v>
      </c>
      <c r="BN290" s="21">
        <v>18158356</v>
      </c>
      <c r="BO290" s="21"/>
      <c r="BP290" s="21"/>
      <c r="BQ290" s="44"/>
      <c r="BR290" s="21"/>
      <c r="BS290" s="44"/>
      <c r="BT290" s="21"/>
      <c r="BU290" s="44"/>
      <c r="BV290" s="21"/>
      <c r="BW290" s="44">
        <v>4783414</v>
      </c>
      <c r="BX290" s="21"/>
      <c r="BY290" s="21">
        <v>933272</v>
      </c>
      <c r="BZ290" s="21"/>
      <c r="CA290" s="44">
        <v>165025</v>
      </c>
      <c r="CB290" s="44"/>
      <c r="CC290" s="44">
        <v>47396</v>
      </c>
      <c r="CD290" s="44"/>
      <c r="CE290" s="44"/>
      <c r="CF290" s="44"/>
      <c r="CG290" s="44"/>
      <c r="CH290" s="44"/>
      <c r="CI290" s="21">
        <v>889</v>
      </c>
      <c r="CJ290" s="44"/>
      <c r="CK290" s="21"/>
      <c r="CL290" s="44"/>
      <c r="CM290" s="44">
        <v>0</v>
      </c>
      <c r="CN290" s="44">
        <v>0</v>
      </c>
      <c r="CO290" s="44">
        <v>2735700</v>
      </c>
      <c r="CP290" s="44">
        <v>0</v>
      </c>
      <c r="CQ290" s="21">
        <v>2634485</v>
      </c>
      <c r="CR290" s="44">
        <v>248560</v>
      </c>
      <c r="CS290" s="44">
        <v>269030</v>
      </c>
      <c r="CT290" s="44">
        <v>23696</v>
      </c>
      <c r="CU290" s="44"/>
      <c r="CV290" s="44">
        <v>18525</v>
      </c>
      <c r="CW290" s="21"/>
      <c r="CX290" s="21"/>
      <c r="CY290" s="21"/>
      <c r="CZ290" s="21"/>
      <c r="DA290" s="21"/>
      <c r="DB290" s="21"/>
      <c r="DC290" s="21"/>
      <c r="DD290" s="21"/>
      <c r="DE290" s="44"/>
      <c r="DF290" s="21"/>
      <c r="DG290" s="44"/>
      <c r="DH290" s="21"/>
      <c r="DI290" s="44"/>
      <c r="DJ290" s="44"/>
      <c r="DK290" s="44"/>
      <c r="DL290" s="44"/>
      <c r="DM290" s="21"/>
      <c r="DN290" s="44"/>
      <c r="DO290" s="44"/>
      <c r="DP290" s="44"/>
      <c r="DQ290" s="44"/>
      <c r="DR290" s="44"/>
      <c r="DS290" s="44"/>
      <c r="DT290" s="44"/>
      <c r="DU290" s="44"/>
      <c r="DV290" s="44"/>
      <c r="DW290" s="44"/>
      <c r="DX290" s="44"/>
      <c r="DY290" s="44"/>
      <c r="DZ290" s="44"/>
      <c r="EA290" s="44"/>
      <c r="EB290" s="21"/>
      <c r="EC290" s="44">
        <v>6157026</v>
      </c>
      <c r="ED290" s="44"/>
      <c r="EE290" s="21">
        <v>1891630</v>
      </c>
      <c r="EF290" s="44"/>
      <c r="EG290" s="21">
        <v>47009</v>
      </c>
      <c r="EH290" s="44"/>
      <c r="EI290" s="21">
        <v>-124759</v>
      </c>
      <c r="EJ290" s="44"/>
      <c r="EK290" s="44"/>
      <c r="EL290" s="21"/>
      <c r="EM290" s="44"/>
      <c r="EN290" s="44"/>
      <c r="EO290" s="44">
        <v>-14772</v>
      </c>
      <c r="EP290" s="21"/>
      <c r="EQ290" s="21"/>
      <c r="ER290" s="21"/>
      <c r="ES290" s="21"/>
      <c r="ET290" s="44"/>
      <c r="EU290" s="21"/>
      <c r="EV290" s="44"/>
      <c r="EW290" s="21"/>
      <c r="EX290" s="44"/>
      <c r="EY290" s="44"/>
      <c r="EZ290" s="21"/>
      <c r="FA290" s="21"/>
      <c r="FB290" s="44"/>
      <c r="FC290" s="44"/>
      <c r="FD290" s="21"/>
      <c r="FE290" s="112"/>
      <c r="FF290" s="44"/>
      <c r="FG290" s="44">
        <v>7128645</v>
      </c>
      <c r="FH290" s="44">
        <v>1995993</v>
      </c>
      <c r="FI290" s="44">
        <v>7620286</v>
      </c>
      <c r="FJ290" s="44">
        <v>389083</v>
      </c>
      <c r="FK290" s="44">
        <v>5680912</v>
      </c>
      <c r="FL290" s="44"/>
      <c r="FM290" s="44"/>
      <c r="FN290" s="44"/>
      <c r="FO290" s="44"/>
      <c r="FP290" s="44"/>
      <c r="FQ290" s="44"/>
      <c r="FR290" s="44"/>
      <c r="FS290" s="44"/>
      <c r="FT290" s="44">
        <v>26370</v>
      </c>
      <c r="FU290" s="44"/>
      <c r="FV290" s="21">
        <v>519947</v>
      </c>
      <c r="FW290" s="44">
        <v>32953</v>
      </c>
      <c r="FX290" s="44">
        <v>724050</v>
      </c>
      <c r="FY290" s="44">
        <v>60018</v>
      </c>
      <c r="FZ290" s="44">
        <v>203944</v>
      </c>
      <c r="GA290" s="44">
        <v>19382</v>
      </c>
      <c r="GB290" s="44"/>
      <c r="GC290" s="44">
        <v>92323</v>
      </c>
      <c r="GD290" s="44">
        <v>424429</v>
      </c>
      <c r="GE290" s="44">
        <v>247862</v>
      </c>
      <c r="GF290" s="44">
        <v>123987</v>
      </c>
      <c r="GG290" s="44">
        <v>891671</v>
      </c>
      <c r="GH290" s="44">
        <v>133451</v>
      </c>
      <c r="GI290" s="44">
        <v>141784</v>
      </c>
      <c r="GJ290" s="44">
        <v>130556</v>
      </c>
      <c r="GK290" s="44">
        <v>5008164</v>
      </c>
      <c r="GL290" s="44">
        <v>10038</v>
      </c>
      <c r="GM290" s="44">
        <v>1419026</v>
      </c>
      <c r="GN290" s="44">
        <v>93298</v>
      </c>
      <c r="GO290" s="44">
        <v>26844</v>
      </c>
      <c r="GP290" s="44"/>
      <c r="GQ290" s="44">
        <v>13493</v>
      </c>
      <c r="GR290" s="44">
        <v>720422</v>
      </c>
      <c r="GS290" s="44">
        <v>2233370</v>
      </c>
      <c r="GT290" s="44"/>
      <c r="GU290" s="21">
        <v>94826</v>
      </c>
      <c r="GV290" s="44"/>
      <c r="GW290" s="44"/>
      <c r="GX290" s="44"/>
      <c r="GY290" s="44">
        <v>2328196</v>
      </c>
      <c r="GZ290" s="44">
        <v>2774146</v>
      </c>
      <c r="HA290" s="44"/>
      <c r="HB290" s="44"/>
      <c r="HC290" s="44">
        <v>-445950</v>
      </c>
      <c r="HD290" s="44">
        <v>2328196</v>
      </c>
      <c r="HE290" s="21"/>
      <c r="HF290" s="21"/>
      <c r="HG290" s="21">
        <v>255229</v>
      </c>
      <c r="HH290" s="21"/>
      <c r="HI290" s="21">
        <v>0</v>
      </c>
      <c r="HJ290" s="44"/>
      <c r="HK290" s="21">
        <v>27139</v>
      </c>
      <c r="HL290" s="21">
        <v>87948</v>
      </c>
      <c r="HM290" s="21">
        <v>115087</v>
      </c>
      <c r="HN290" s="21">
        <v>-20261</v>
      </c>
      <c r="HO290" s="21"/>
      <c r="HP290" s="44"/>
      <c r="HQ290" s="47"/>
      <c r="HR290" s="47"/>
      <c r="HS290" s="47"/>
      <c r="HT290" s="47" t="s">
        <v>1759</v>
      </c>
      <c r="HU290" s="47">
        <v>0</v>
      </c>
      <c r="HV290" s="47">
        <v>2007</v>
      </c>
      <c r="HW290" s="47">
        <v>0</v>
      </c>
      <c r="HX290" s="47">
        <v>7849</v>
      </c>
      <c r="HY290" s="47">
        <v>32103</v>
      </c>
      <c r="HZ290" s="47">
        <v>81651</v>
      </c>
      <c r="IA290" s="47">
        <v>0</v>
      </c>
      <c r="IB290" s="47">
        <v>0</v>
      </c>
      <c r="IC290" s="47">
        <v>0</v>
      </c>
      <c r="ID290">
        <v>20377</v>
      </c>
      <c r="IE290" s="47">
        <v>5035</v>
      </c>
      <c r="IF290">
        <v>9151</v>
      </c>
      <c r="IG290" s="47">
        <v>4020</v>
      </c>
      <c r="IH290" s="47">
        <v>21808</v>
      </c>
      <c r="II290">
        <v>2106</v>
      </c>
      <c r="IJ290">
        <v>4473</v>
      </c>
      <c r="IK290">
        <v>2038</v>
      </c>
      <c r="IL290">
        <v>18581</v>
      </c>
      <c r="IM290">
        <v>211199</v>
      </c>
      <c r="IN290">
        <v>0</v>
      </c>
      <c r="IO290">
        <v>41</v>
      </c>
      <c r="IP290">
        <v>2159</v>
      </c>
      <c r="IQ290">
        <v>4225</v>
      </c>
      <c r="IR290">
        <v>0</v>
      </c>
      <c r="IS290">
        <v>0</v>
      </c>
      <c r="IT290">
        <v>6425</v>
      </c>
      <c r="IU290">
        <v>184568</v>
      </c>
      <c r="IV290">
        <v>0</v>
      </c>
      <c r="IW290">
        <v>459150</v>
      </c>
      <c r="IX290">
        <v>1334141</v>
      </c>
      <c r="IY290">
        <v>2023021</v>
      </c>
      <c r="IZ290">
        <v>0</v>
      </c>
      <c r="JA290">
        <v>0</v>
      </c>
      <c r="JB290">
        <v>0</v>
      </c>
      <c r="JC290">
        <v>1022551</v>
      </c>
      <c r="JD290">
        <v>132051</v>
      </c>
      <c r="JE290">
        <v>169956</v>
      </c>
      <c r="JF290">
        <v>74316</v>
      </c>
      <c r="JG290">
        <v>456943</v>
      </c>
      <c r="JH290">
        <v>100515</v>
      </c>
      <c r="JI290">
        <v>103275</v>
      </c>
      <c r="JJ290">
        <v>97258</v>
      </c>
      <c r="JK290">
        <v>970900</v>
      </c>
      <c r="JL290">
        <v>7128645</v>
      </c>
      <c r="JM290">
        <v>0</v>
      </c>
      <c r="JN290">
        <v>3256</v>
      </c>
      <c r="JO290">
        <v>125093</v>
      </c>
      <c r="JP290">
        <v>142625</v>
      </c>
      <c r="JQ290">
        <v>0</v>
      </c>
      <c r="JR290">
        <v>0</v>
      </c>
      <c r="JS290">
        <v>270974</v>
      </c>
      <c r="JT290"/>
      <c r="JU290"/>
      <c r="JV290"/>
      <c r="JW290"/>
      <c r="JX290"/>
      <c r="JY290">
        <v>20377</v>
      </c>
      <c r="JZ290"/>
      <c r="KA290"/>
      <c r="KB290"/>
      <c r="KC290"/>
      <c r="KD290"/>
      <c r="KE290">
        <v>1022551</v>
      </c>
      <c r="KF290">
        <v>141</v>
      </c>
      <c r="KG290">
        <v>281</v>
      </c>
      <c r="KH290">
        <v>63</v>
      </c>
      <c r="KI290">
        <v>102</v>
      </c>
      <c r="KJ290">
        <v>207</v>
      </c>
      <c r="KK290">
        <v>44</v>
      </c>
      <c r="KL290">
        <v>58</v>
      </c>
      <c r="KM290">
        <v>123</v>
      </c>
      <c r="KN290">
        <v>21</v>
      </c>
      <c r="KO290">
        <v>1</v>
      </c>
      <c r="KP290">
        <v>0</v>
      </c>
      <c r="KQ290">
        <v>0</v>
      </c>
      <c r="KR290">
        <v>0</v>
      </c>
      <c r="KS290">
        <v>1</v>
      </c>
      <c r="KT290">
        <v>0</v>
      </c>
      <c r="KU290">
        <v>1</v>
      </c>
      <c r="KV290">
        <v>0</v>
      </c>
      <c r="KW290">
        <v>0</v>
      </c>
      <c r="KX290">
        <v>0</v>
      </c>
      <c r="KY290">
        <v>0</v>
      </c>
      <c r="KZ290">
        <v>0</v>
      </c>
      <c r="LA290">
        <v>0</v>
      </c>
      <c r="LB290">
        <v>0</v>
      </c>
      <c r="LC290">
        <v>0</v>
      </c>
      <c r="LD290">
        <v>1</v>
      </c>
      <c r="LE290">
        <v>0</v>
      </c>
      <c r="LF290">
        <v>0</v>
      </c>
      <c r="LG290">
        <v>0</v>
      </c>
      <c r="LH290">
        <v>0</v>
      </c>
    </row>
    <row r="291" spans="1:320" s="34" customFormat="1" ht="15" customHeight="1" x14ac:dyDescent="0.25">
      <c r="A291" s="45">
        <v>206190283</v>
      </c>
      <c r="B291" s="45" t="s">
        <v>3432</v>
      </c>
      <c r="C291" s="46">
        <v>45292</v>
      </c>
      <c r="D291" s="46">
        <v>45657</v>
      </c>
      <c r="E291" s="47">
        <v>366</v>
      </c>
      <c r="F291" s="45" t="s">
        <v>883</v>
      </c>
      <c r="G291" s="45" t="s">
        <v>884</v>
      </c>
      <c r="H291" s="45" t="s">
        <v>1030</v>
      </c>
      <c r="I291" s="45" t="s">
        <v>3433</v>
      </c>
      <c r="J291" s="45" t="s">
        <v>887</v>
      </c>
      <c r="K291" s="45" t="s">
        <v>1031</v>
      </c>
      <c r="L291" s="45" t="s">
        <v>2716</v>
      </c>
      <c r="M291" s="45" t="s">
        <v>3434</v>
      </c>
      <c r="N291" s="45" t="s">
        <v>3435</v>
      </c>
      <c r="O291" s="45" t="s">
        <v>3436</v>
      </c>
      <c r="P291" s="45" t="s">
        <v>1092</v>
      </c>
      <c r="Q291" s="45" t="s">
        <v>3437</v>
      </c>
      <c r="R291" t="s">
        <v>3438</v>
      </c>
      <c r="S291" s="45" t="s">
        <v>893</v>
      </c>
      <c r="T291"/>
      <c r="U291" s="47">
        <v>42</v>
      </c>
      <c r="V291" s="47">
        <v>42</v>
      </c>
      <c r="W291" s="47" t="s">
        <v>1728</v>
      </c>
      <c r="X291" s="47">
        <v>15372</v>
      </c>
      <c r="Y291" s="47">
        <v>11531</v>
      </c>
      <c r="Z291" s="48">
        <v>75.010000000000005</v>
      </c>
      <c r="AA291" s="44">
        <v>20</v>
      </c>
      <c r="AB291" s="44">
        <v>31</v>
      </c>
      <c r="AC291" s="44"/>
      <c r="AD291" s="44"/>
      <c r="AE291" s="44">
        <v>2297</v>
      </c>
      <c r="AF291" s="44">
        <v>9182</v>
      </c>
      <c r="AG291" s="44"/>
      <c r="AH291" s="47"/>
      <c r="AI291" s="47">
        <v>52</v>
      </c>
      <c r="AJ291"/>
      <c r="AK291" t="s">
        <v>3439</v>
      </c>
      <c r="AL291"/>
      <c r="AM291">
        <v>11531</v>
      </c>
      <c r="AN291"/>
      <c r="AO291"/>
      <c r="AP291"/>
      <c r="AQ291"/>
      <c r="AR291" s="44"/>
      <c r="AS291" s="44"/>
      <c r="AT291" s="44"/>
      <c r="AU291" s="44">
        <v>1639841</v>
      </c>
      <c r="AV291" s="44">
        <v>24780</v>
      </c>
      <c r="AW291" s="44">
        <v>317219</v>
      </c>
      <c r="AX291" s="44"/>
      <c r="AY291" s="44">
        <v>1347402</v>
      </c>
      <c r="AZ291" s="21">
        <v>1455659</v>
      </c>
      <c r="BA291" s="21">
        <v>-108257</v>
      </c>
      <c r="BB291" s="44">
        <v>-2</v>
      </c>
      <c r="BC291" s="44"/>
      <c r="BD291" s="44"/>
      <c r="BE291" s="44">
        <v>-108259</v>
      </c>
      <c r="BF291" s="44"/>
      <c r="BG291" s="44"/>
      <c r="BH291" s="44">
        <v>326660</v>
      </c>
      <c r="BI291" s="21">
        <v>1305786</v>
      </c>
      <c r="BJ291" s="21"/>
      <c r="BK291" s="21"/>
      <c r="BL291" s="21">
        <v>7395</v>
      </c>
      <c r="BM291" s="21"/>
      <c r="BN291" s="21"/>
      <c r="BO291" s="21">
        <v>1639841</v>
      </c>
      <c r="BP291" s="21"/>
      <c r="BQ291" s="44"/>
      <c r="BR291" s="21"/>
      <c r="BS291" s="44"/>
      <c r="BT291" s="21"/>
      <c r="BU291" s="44"/>
      <c r="BV291" s="21"/>
      <c r="BW291" s="44"/>
      <c r="BX291" s="21"/>
      <c r="BY291" s="21"/>
      <c r="BZ291" s="21"/>
      <c r="CA291" s="44">
        <v>4959</v>
      </c>
      <c r="CB291" s="44"/>
      <c r="CC291" s="44">
        <v>19821</v>
      </c>
      <c r="CD291" s="44"/>
      <c r="CE291" s="44"/>
      <c r="CF291" s="44"/>
      <c r="CG291" s="44"/>
      <c r="CH291" s="44"/>
      <c r="CI291" s="21"/>
      <c r="CJ291" s="44"/>
      <c r="CK291" s="21"/>
      <c r="CL291" s="44"/>
      <c r="CM291" s="44">
        <v>0</v>
      </c>
      <c r="CN291" s="44">
        <v>0</v>
      </c>
      <c r="CO291" s="44">
        <v>9300</v>
      </c>
      <c r="CP291" s="44">
        <v>0</v>
      </c>
      <c r="CQ291" s="21">
        <v>15480</v>
      </c>
      <c r="CR291" s="44">
        <v>0</v>
      </c>
      <c r="CS291" s="44">
        <v>0</v>
      </c>
      <c r="CT291" s="44">
        <v>0</v>
      </c>
      <c r="CU291" s="44"/>
      <c r="CV291" s="44">
        <v>0</v>
      </c>
      <c r="CW291" s="21"/>
      <c r="CX291" s="21"/>
      <c r="CY291" s="21"/>
      <c r="CZ291" s="21"/>
      <c r="DA291" s="21"/>
      <c r="DB291" s="21"/>
      <c r="DC291" s="21"/>
      <c r="DD291" s="21"/>
      <c r="DE291" s="44"/>
      <c r="DF291" s="21"/>
      <c r="DG291" s="44"/>
      <c r="DH291" s="21"/>
      <c r="DI291" s="44"/>
      <c r="DJ291" s="44"/>
      <c r="DK291" s="44"/>
      <c r="DL291" s="44"/>
      <c r="DM291" s="21"/>
      <c r="DN291" s="44"/>
      <c r="DO291" s="44"/>
      <c r="DP291" s="44"/>
      <c r="DQ291" s="44"/>
      <c r="DR291" s="44"/>
      <c r="DS291" s="44"/>
      <c r="DT291" s="44"/>
      <c r="DU291" s="44"/>
      <c r="DV291" s="44"/>
      <c r="DW291" s="44"/>
      <c r="DX291" s="44"/>
      <c r="DY291" s="44">
        <v>845333</v>
      </c>
      <c r="DZ291" s="44"/>
      <c r="EA291" s="44"/>
      <c r="EB291" s="21"/>
      <c r="EC291" s="44"/>
      <c r="ED291" s="44"/>
      <c r="EE291" s="21"/>
      <c r="EF291" s="44"/>
      <c r="EG291" s="21">
        <v>67818</v>
      </c>
      <c r="EH291" s="44"/>
      <c r="EI291" s="21">
        <v>-595932</v>
      </c>
      <c r="EJ291" s="44"/>
      <c r="EK291" s="44"/>
      <c r="EL291" s="21"/>
      <c r="EM291" s="44"/>
      <c r="EN291" s="44"/>
      <c r="EO291" s="44"/>
      <c r="EP291" s="21"/>
      <c r="EQ291" s="21"/>
      <c r="ER291" s="21"/>
      <c r="ES291" s="21"/>
      <c r="ET291" s="44"/>
      <c r="EU291" s="21"/>
      <c r="EV291" s="44"/>
      <c r="EW291" s="21"/>
      <c r="EX291" s="44"/>
      <c r="EY291" s="44"/>
      <c r="EZ291" s="21"/>
      <c r="FA291" s="21"/>
      <c r="FB291" s="44"/>
      <c r="FC291" s="44"/>
      <c r="FD291" s="21"/>
      <c r="FE291" s="112"/>
      <c r="FF291" s="44"/>
      <c r="FG291" s="44">
        <v>613296</v>
      </c>
      <c r="FH291" s="44">
        <v>139622</v>
      </c>
      <c r="FI291" s="44">
        <v>702741</v>
      </c>
      <c r="FJ291" s="44"/>
      <c r="FK291" s="44"/>
      <c r="FL291" s="44">
        <v>821880</v>
      </c>
      <c r="FM291" s="44"/>
      <c r="FN291" s="44"/>
      <c r="FO291" s="44"/>
      <c r="FP291" s="44"/>
      <c r="FQ291" s="44"/>
      <c r="FR291" s="44"/>
      <c r="FS291" s="44"/>
      <c r="FT291" s="44"/>
      <c r="FU291" s="44"/>
      <c r="FV291" s="21">
        <v>3100</v>
      </c>
      <c r="FW291" s="44"/>
      <c r="FX291" s="44">
        <v>5160</v>
      </c>
      <c r="FY291" s="44"/>
      <c r="FZ291" s="44"/>
      <c r="GA291" s="44"/>
      <c r="GB291" s="44"/>
      <c r="GC291" s="44"/>
      <c r="GD291" s="44">
        <v>32517</v>
      </c>
      <c r="GE291" s="44">
        <v>63999</v>
      </c>
      <c r="GF291" s="44">
        <v>849</v>
      </c>
      <c r="GG291" s="44">
        <v>53879</v>
      </c>
      <c r="GH291" s="44"/>
      <c r="GI291" s="44">
        <v>14226</v>
      </c>
      <c r="GJ291" s="44"/>
      <c r="GK291" s="44">
        <v>329193</v>
      </c>
      <c r="GL291" s="44">
        <v>22782</v>
      </c>
      <c r="GM291" s="44">
        <v>84000</v>
      </c>
      <c r="GN291" s="44">
        <v>16914</v>
      </c>
      <c r="GO291" s="44">
        <v>6529</v>
      </c>
      <c r="GP291" s="44"/>
      <c r="GQ291" s="44">
        <v>631</v>
      </c>
      <c r="GR291" s="44"/>
      <c r="GS291" s="44">
        <v>3635544</v>
      </c>
      <c r="GT291" s="44"/>
      <c r="GU291" s="21">
        <v>149306</v>
      </c>
      <c r="GV291" s="44"/>
      <c r="GW291" s="44"/>
      <c r="GX291" s="44"/>
      <c r="GY291" s="44">
        <v>3784850</v>
      </c>
      <c r="GZ291" s="44">
        <v>2356498</v>
      </c>
      <c r="HA291" s="44"/>
      <c r="HB291" s="44">
        <v>586611</v>
      </c>
      <c r="HC291" s="44">
        <v>841741</v>
      </c>
      <c r="HD291" s="44">
        <v>3784850</v>
      </c>
      <c r="HE291" s="21">
        <v>2996158</v>
      </c>
      <c r="HF291" s="21"/>
      <c r="HG291" s="21">
        <v>417544</v>
      </c>
      <c r="HH291" s="21"/>
      <c r="HI291" s="21">
        <v>0</v>
      </c>
      <c r="HJ291" s="44"/>
      <c r="HK291" s="21">
        <v>167135</v>
      </c>
      <c r="HL291" s="21">
        <v>224423</v>
      </c>
      <c r="HM291" s="21">
        <v>391558</v>
      </c>
      <c r="HN291" s="21">
        <v>-242252</v>
      </c>
      <c r="HO291" s="21"/>
      <c r="HP291" s="44"/>
      <c r="HQ291" s="47"/>
      <c r="HR291" s="47">
        <v>586611</v>
      </c>
      <c r="HS291" s="47"/>
      <c r="HT291" s="47" t="s">
        <v>1893</v>
      </c>
      <c r="HU291" s="47">
        <v>47129.96</v>
      </c>
      <c r="HV291" s="47">
        <v>53</v>
      </c>
      <c r="HW291" s="47">
        <v>0</v>
      </c>
      <c r="HX291" s="47">
        <v>1218</v>
      </c>
      <c r="HY291" s="47">
        <v>4483</v>
      </c>
      <c r="HZ291" s="47">
        <v>18450</v>
      </c>
      <c r="IA291" s="47">
        <v>0</v>
      </c>
      <c r="IB291" s="47">
        <v>0</v>
      </c>
      <c r="IC291" s="47">
        <v>0</v>
      </c>
      <c r="ID291"/>
      <c r="IE291" s="47">
        <v>158</v>
      </c>
      <c r="IF291"/>
      <c r="IG291" s="47"/>
      <c r="IH291" s="47">
        <v>2103</v>
      </c>
      <c r="II291"/>
      <c r="IJ291">
        <v>627</v>
      </c>
      <c r="IK291"/>
      <c r="IL291">
        <v>1813</v>
      </c>
      <c r="IM291">
        <v>28905</v>
      </c>
      <c r="IN291">
        <v>0</v>
      </c>
      <c r="IO291">
        <v>655</v>
      </c>
      <c r="IP291">
        <v>3239</v>
      </c>
      <c r="IQ291">
        <v>0</v>
      </c>
      <c r="IR291">
        <v>0</v>
      </c>
      <c r="IS291">
        <v>0</v>
      </c>
      <c r="IT291">
        <v>3894</v>
      </c>
      <c r="IU291">
        <v>4635</v>
      </c>
      <c r="IV291">
        <v>0</v>
      </c>
      <c r="IW291">
        <v>70135</v>
      </c>
      <c r="IX291">
        <v>149350</v>
      </c>
      <c r="IY291">
        <v>281970</v>
      </c>
      <c r="IZ291">
        <v>0</v>
      </c>
      <c r="JA291">
        <v>0</v>
      </c>
      <c r="JB291">
        <v>0</v>
      </c>
      <c r="JC291"/>
      <c r="JD291">
        <v>3929</v>
      </c>
      <c r="JE291"/>
      <c r="JF291"/>
      <c r="JG291">
        <v>33752</v>
      </c>
      <c r="JH291"/>
      <c r="JI291">
        <v>10810</v>
      </c>
      <c r="JJ291"/>
      <c r="JK291">
        <v>58715</v>
      </c>
      <c r="JL291">
        <v>613296</v>
      </c>
      <c r="JM291">
        <v>0</v>
      </c>
      <c r="JN291">
        <v>47113</v>
      </c>
      <c r="JO291">
        <v>61871</v>
      </c>
      <c r="JP291">
        <v>0</v>
      </c>
      <c r="JQ291">
        <v>0</v>
      </c>
      <c r="JR291">
        <v>0</v>
      </c>
      <c r="JS291">
        <v>108984</v>
      </c>
      <c r="JT291"/>
      <c r="JU291"/>
      <c r="JV291"/>
      <c r="JW291"/>
      <c r="JX291"/>
      <c r="JY291"/>
      <c r="JZ291"/>
      <c r="KA291"/>
      <c r="KB291"/>
      <c r="KC291"/>
      <c r="KD291"/>
      <c r="KE291"/>
      <c r="KF291">
        <v>74</v>
      </c>
      <c r="KG291">
        <v>135</v>
      </c>
      <c r="KH291">
        <v>23</v>
      </c>
      <c r="KI291">
        <v>67</v>
      </c>
      <c r="KJ291">
        <v>124</v>
      </c>
      <c r="KK291">
        <v>17</v>
      </c>
      <c r="KL291">
        <v>30</v>
      </c>
      <c r="KM291">
        <v>103</v>
      </c>
      <c r="KN291">
        <v>5</v>
      </c>
      <c r="KO291">
        <v>1</v>
      </c>
      <c r="KP291">
        <v>0</v>
      </c>
      <c r="KQ291">
        <v>0</v>
      </c>
      <c r="KR291">
        <v>1</v>
      </c>
      <c r="KS291">
        <v>0</v>
      </c>
      <c r="KT291">
        <v>0</v>
      </c>
      <c r="KU291">
        <v>0</v>
      </c>
      <c r="KV291">
        <v>1</v>
      </c>
      <c r="KW291">
        <v>0</v>
      </c>
      <c r="KX291">
        <v>0</v>
      </c>
      <c r="KY291">
        <v>0</v>
      </c>
      <c r="KZ291">
        <v>0</v>
      </c>
      <c r="LA291">
        <v>0</v>
      </c>
      <c r="LB291">
        <v>0</v>
      </c>
      <c r="LC291">
        <v>0</v>
      </c>
      <c r="LD291">
        <v>0</v>
      </c>
      <c r="LE291">
        <v>1</v>
      </c>
      <c r="LF291">
        <v>0</v>
      </c>
      <c r="LG291">
        <v>0</v>
      </c>
      <c r="LH291">
        <v>0</v>
      </c>
    </row>
    <row r="292" spans="1:320" s="34" customFormat="1" ht="15" customHeight="1" x14ac:dyDescent="0.25">
      <c r="A292" s="45">
        <v>206190285</v>
      </c>
      <c r="B292" s="45" t="s">
        <v>3440</v>
      </c>
      <c r="C292" s="46">
        <v>45292</v>
      </c>
      <c r="D292" s="46">
        <v>45657</v>
      </c>
      <c r="E292" s="47">
        <v>366</v>
      </c>
      <c r="F292" s="45" t="s">
        <v>883</v>
      </c>
      <c r="G292" s="45" t="s">
        <v>884</v>
      </c>
      <c r="H292" s="45" t="s">
        <v>1030</v>
      </c>
      <c r="I292" s="45" t="s">
        <v>886</v>
      </c>
      <c r="J292" s="45" t="s">
        <v>887</v>
      </c>
      <c r="K292" s="45" t="s">
        <v>1031</v>
      </c>
      <c r="L292" s="45" t="s">
        <v>2747</v>
      </c>
      <c r="M292" s="45" t="s">
        <v>3441</v>
      </c>
      <c r="N292" s="45" t="s">
        <v>3442</v>
      </c>
      <c r="O292" s="45" t="s">
        <v>3443</v>
      </c>
      <c r="P292" s="45" t="s">
        <v>3444</v>
      </c>
      <c r="Q292" s="45" t="s">
        <v>3445</v>
      </c>
      <c r="R292" t="s">
        <v>3446</v>
      </c>
      <c r="S292" s="45" t="s">
        <v>884</v>
      </c>
      <c r="T292"/>
      <c r="U292" s="47">
        <v>59</v>
      </c>
      <c r="V292" s="47">
        <v>59</v>
      </c>
      <c r="W292" s="47" t="s">
        <v>1728</v>
      </c>
      <c r="X292" s="47">
        <v>21594</v>
      </c>
      <c r="Y292" s="47">
        <v>20831</v>
      </c>
      <c r="Z292" s="48">
        <v>219.3</v>
      </c>
      <c r="AA292" s="44">
        <v>69</v>
      </c>
      <c r="AB292" s="44">
        <v>64</v>
      </c>
      <c r="AC292" s="44">
        <v>6364</v>
      </c>
      <c r="AD292" s="44">
        <v>50</v>
      </c>
      <c r="AE292" s="44">
        <v>210</v>
      </c>
      <c r="AF292" s="44">
        <v>14071</v>
      </c>
      <c r="AG292" s="44"/>
      <c r="AH292" s="47"/>
      <c r="AI292" s="47">
        <v>96</v>
      </c>
      <c r="AJ292">
        <v>40</v>
      </c>
      <c r="AK292" t="s">
        <v>895</v>
      </c>
      <c r="AL292">
        <v>20831</v>
      </c>
      <c r="AM292"/>
      <c r="AN292"/>
      <c r="AO292"/>
      <c r="AP292"/>
      <c r="AQ292"/>
      <c r="AR292" s="44"/>
      <c r="AS292" s="44"/>
      <c r="AT292" s="44"/>
      <c r="AU292" s="44">
        <v>7811625</v>
      </c>
      <c r="AV292" s="44">
        <v>2634355</v>
      </c>
      <c r="AW292" s="44">
        <v>-653606</v>
      </c>
      <c r="AX292" s="44">
        <v>3267</v>
      </c>
      <c r="AY292" s="44">
        <v>11102853</v>
      </c>
      <c r="AZ292" s="21">
        <v>9476875</v>
      </c>
      <c r="BA292" s="21">
        <v>1625978</v>
      </c>
      <c r="BB292" s="44">
        <v>-372932</v>
      </c>
      <c r="BC292" s="44"/>
      <c r="BD292" s="44"/>
      <c r="BE292" s="44">
        <v>1253046</v>
      </c>
      <c r="BF292" s="44">
        <v>2386500</v>
      </c>
      <c r="BG292" s="44">
        <v>18750</v>
      </c>
      <c r="BH292" s="44">
        <v>78750</v>
      </c>
      <c r="BI292" s="21">
        <v>5276625</v>
      </c>
      <c r="BJ292" s="21"/>
      <c r="BK292" s="21"/>
      <c r="BL292" s="21">
        <v>36000</v>
      </c>
      <c r="BM292" s="21">
        <v>15000</v>
      </c>
      <c r="BN292" s="21">
        <v>7811625</v>
      </c>
      <c r="BO292" s="21"/>
      <c r="BP292" s="21"/>
      <c r="BQ292" s="44"/>
      <c r="BR292" s="21"/>
      <c r="BS292" s="44"/>
      <c r="BT292" s="21"/>
      <c r="BU292" s="44"/>
      <c r="BV292" s="21"/>
      <c r="BW292" s="44">
        <v>2546544</v>
      </c>
      <c r="BX292" s="21"/>
      <c r="BY292" s="21">
        <v>30171</v>
      </c>
      <c r="BZ292" s="21"/>
      <c r="CA292" s="44"/>
      <c r="CB292" s="44"/>
      <c r="CC292" s="44">
        <v>30641</v>
      </c>
      <c r="CD292" s="44"/>
      <c r="CE292" s="44"/>
      <c r="CF292" s="44"/>
      <c r="CG292" s="44"/>
      <c r="CH292" s="44"/>
      <c r="CI292" s="21">
        <v>26999</v>
      </c>
      <c r="CJ292" s="44"/>
      <c r="CK292" s="21"/>
      <c r="CL292" s="44"/>
      <c r="CM292" s="44">
        <v>25249</v>
      </c>
      <c r="CN292" s="44">
        <v>0</v>
      </c>
      <c r="CO292" s="44">
        <v>953075</v>
      </c>
      <c r="CP292" s="44">
        <v>0</v>
      </c>
      <c r="CQ292" s="21">
        <v>994148</v>
      </c>
      <c r="CR292" s="44">
        <v>156012</v>
      </c>
      <c r="CS292" s="44">
        <v>408501</v>
      </c>
      <c r="CT292" s="44">
        <v>38059</v>
      </c>
      <c r="CU292" s="44"/>
      <c r="CV292" s="44">
        <v>59311</v>
      </c>
      <c r="CW292" s="21"/>
      <c r="CX292" s="21"/>
      <c r="CY292" s="21"/>
      <c r="CZ292" s="21"/>
      <c r="DA292" s="21"/>
      <c r="DB292" s="21"/>
      <c r="DC292" s="21"/>
      <c r="DD292" s="21"/>
      <c r="DE292" s="44"/>
      <c r="DF292" s="21"/>
      <c r="DG292" s="44"/>
      <c r="DH292" s="21"/>
      <c r="DI292" s="44"/>
      <c r="DJ292" s="44"/>
      <c r="DK292" s="44"/>
      <c r="DL292" s="44"/>
      <c r="DM292" s="21"/>
      <c r="DN292" s="44"/>
      <c r="DO292" s="44"/>
      <c r="DP292" s="44"/>
      <c r="DQ292" s="44"/>
      <c r="DR292" s="44"/>
      <c r="DS292" s="44"/>
      <c r="DT292" s="44"/>
      <c r="DU292" s="44"/>
      <c r="DV292" s="44"/>
      <c r="DW292" s="44"/>
      <c r="DX292" s="44"/>
      <c r="DY292" s="44">
        <v>22328</v>
      </c>
      <c r="DZ292" s="44"/>
      <c r="EA292" s="44"/>
      <c r="EB292" s="21"/>
      <c r="EC292" s="44">
        <v>-1003516</v>
      </c>
      <c r="ED292" s="44"/>
      <c r="EE292" s="21">
        <v>-8120</v>
      </c>
      <c r="EF292" s="44"/>
      <c r="EG292" s="21">
        <v>-291839</v>
      </c>
      <c r="EH292" s="44"/>
      <c r="EI292" s="21">
        <v>627541</v>
      </c>
      <c r="EJ292" s="44"/>
      <c r="EK292" s="44"/>
      <c r="EL292" s="21"/>
      <c r="EM292" s="44"/>
      <c r="EN292" s="44"/>
      <c r="EO292" s="44"/>
      <c r="EP292" s="21"/>
      <c r="EQ292" s="21"/>
      <c r="ER292" s="21"/>
      <c r="ES292" s="21"/>
      <c r="ET292" s="44"/>
      <c r="EU292" s="21"/>
      <c r="EV292" s="44"/>
      <c r="EW292" s="21"/>
      <c r="EX292" s="44"/>
      <c r="EY292" s="44"/>
      <c r="EZ292" s="21"/>
      <c r="FA292" s="21"/>
      <c r="FB292" s="44"/>
      <c r="FC292" s="44"/>
      <c r="FD292" s="21"/>
      <c r="FE292" s="112"/>
      <c r="FF292" s="44"/>
      <c r="FG292" s="44">
        <v>5310934</v>
      </c>
      <c r="FH292" s="44">
        <v>1154379</v>
      </c>
      <c r="FI292" s="44">
        <v>3011562</v>
      </c>
      <c r="FJ292" s="44">
        <v>169290</v>
      </c>
      <c r="FK292" s="44">
        <v>4187695</v>
      </c>
      <c r="FL292" s="44"/>
      <c r="FM292" s="44"/>
      <c r="FN292" s="44"/>
      <c r="FO292" s="44"/>
      <c r="FP292" s="44"/>
      <c r="FQ292" s="44"/>
      <c r="FR292" s="44"/>
      <c r="FS292" s="44"/>
      <c r="FT292" s="44">
        <v>3092</v>
      </c>
      <c r="FU292" s="44"/>
      <c r="FV292" s="21">
        <v>254790</v>
      </c>
      <c r="FW292" s="44"/>
      <c r="FX292" s="44">
        <v>260217</v>
      </c>
      <c r="FY292" s="44">
        <v>49774</v>
      </c>
      <c r="FZ292" s="44">
        <v>282490</v>
      </c>
      <c r="GA292" s="44">
        <v>25446</v>
      </c>
      <c r="GB292" s="44"/>
      <c r="GC292" s="44">
        <v>27576</v>
      </c>
      <c r="GD292" s="44">
        <v>328692</v>
      </c>
      <c r="GE292" s="44">
        <v>213715</v>
      </c>
      <c r="GF292" s="44">
        <v>136371</v>
      </c>
      <c r="GG292" s="44">
        <v>624154</v>
      </c>
      <c r="GH292" s="44">
        <v>132699</v>
      </c>
      <c r="GI292" s="44">
        <v>279584</v>
      </c>
      <c r="GJ292" s="44">
        <v>45130</v>
      </c>
      <c r="GK292" s="44">
        <v>1807560</v>
      </c>
      <c r="GL292" s="44">
        <v>108276</v>
      </c>
      <c r="GM292" s="44">
        <v>478061</v>
      </c>
      <c r="GN292" s="44">
        <v>35935</v>
      </c>
      <c r="GO292" s="44">
        <v>22976</v>
      </c>
      <c r="GP292" s="44"/>
      <c r="GQ292" s="44">
        <v>5867</v>
      </c>
      <c r="GR292" s="44">
        <v>166775</v>
      </c>
      <c r="GS292" s="44">
        <v>918382</v>
      </c>
      <c r="GT292" s="44"/>
      <c r="GU292" s="21">
        <v>412212</v>
      </c>
      <c r="GV292" s="44"/>
      <c r="GW292" s="44">
        <v>991198</v>
      </c>
      <c r="GX292" s="44">
        <v>1103337</v>
      </c>
      <c r="GY292" s="44">
        <v>3425129</v>
      </c>
      <c r="GZ292" s="44">
        <v>1821358</v>
      </c>
      <c r="HA292" s="44"/>
      <c r="HB292" s="44"/>
      <c r="HC292" s="44">
        <v>1603771</v>
      </c>
      <c r="HD292" s="44">
        <v>3425129</v>
      </c>
      <c r="HE292" s="21"/>
      <c r="HF292" s="21"/>
      <c r="HG292" s="21"/>
      <c r="HH292" s="21"/>
      <c r="HI292" s="21">
        <v>0</v>
      </c>
      <c r="HJ292" s="44"/>
      <c r="HK292" s="21">
        <v>1232694</v>
      </c>
      <c r="HL292" s="21">
        <v>84437</v>
      </c>
      <c r="HM292" s="21">
        <v>1317131</v>
      </c>
      <c r="HN292" s="21">
        <v>-904919</v>
      </c>
      <c r="HO292" s="21"/>
      <c r="HP292" s="44"/>
      <c r="HQ292" s="47"/>
      <c r="HR292" s="47"/>
      <c r="HS292" s="47"/>
      <c r="HT292" s="47" t="s">
        <v>1759</v>
      </c>
      <c r="HU292" s="47">
        <v>0</v>
      </c>
      <c r="HV292" s="47">
        <v>2257</v>
      </c>
      <c r="HW292" s="47">
        <v>0</v>
      </c>
      <c r="HX292" s="47">
        <v>5047</v>
      </c>
      <c r="HY292" s="47">
        <v>25098</v>
      </c>
      <c r="HZ292" s="47">
        <v>67571</v>
      </c>
      <c r="IA292" s="47">
        <v>0</v>
      </c>
      <c r="IB292" s="47">
        <v>0</v>
      </c>
      <c r="IC292" s="47">
        <v>2032</v>
      </c>
      <c r="ID292">
        <v>10246</v>
      </c>
      <c r="IE292" s="47">
        <v>3901</v>
      </c>
      <c r="IF292">
        <v>8284</v>
      </c>
      <c r="IG292" s="47">
        <v>4955</v>
      </c>
      <c r="IH292" s="47">
        <v>14956</v>
      </c>
      <c r="II292">
        <v>2239</v>
      </c>
      <c r="IJ292">
        <v>10800</v>
      </c>
      <c r="IK292">
        <v>992</v>
      </c>
      <c r="IL292">
        <v>15037</v>
      </c>
      <c r="IM292">
        <v>173415</v>
      </c>
      <c r="IN292">
        <v>0</v>
      </c>
      <c r="IO292">
        <v>0</v>
      </c>
      <c r="IP292">
        <v>0</v>
      </c>
      <c r="IQ292">
        <v>0</v>
      </c>
      <c r="IR292">
        <v>0</v>
      </c>
      <c r="IS292">
        <v>0</v>
      </c>
      <c r="IT292">
        <v>0</v>
      </c>
      <c r="IU292">
        <v>178422</v>
      </c>
      <c r="IV292">
        <v>0</v>
      </c>
      <c r="IW292">
        <v>305109</v>
      </c>
      <c r="IX292">
        <v>1035544</v>
      </c>
      <c r="IY292">
        <v>1665946</v>
      </c>
      <c r="IZ292">
        <v>0</v>
      </c>
      <c r="JA292">
        <v>0</v>
      </c>
      <c r="JB292">
        <v>79216</v>
      </c>
      <c r="JC292">
        <v>450460</v>
      </c>
      <c r="JD292">
        <v>86740</v>
      </c>
      <c r="JE292">
        <v>147533</v>
      </c>
      <c r="JF292">
        <v>84617</v>
      </c>
      <c r="JG292">
        <v>329348</v>
      </c>
      <c r="JH292">
        <v>69529</v>
      </c>
      <c r="JI292">
        <v>216043</v>
      </c>
      <c r="JJ292">
        <v>37253</v>
      </c>
      <c r="JK292">
        <v>625174</v>
      </c>
      <c r="JL292">
        <v>5310934</v>
      </c>
      <c r="JM292">
        <v>0</v>
      </c>
      <c r="JN292">
        <v>0</v>
      </c>
      <c r="JO292">
        <v>0</v>
      </c>
      <c r="JP292">
        <v>0</v>
      </c>
      <c r="JQ292">
        <v>0</v>
      </c>
      <c r="JR292">
        <v>0</v>
      </c>
      <c r="JS292">
        <v>0</v>
      </c>
      <c r="JT292"/>
      <c r="JU292"/>
      <c r="JV292"/>
      <c r="JW292"/>
      <c r="JX292"/>
      <c r="JY292">
        <v>10246</v>
      </c>
      <c r="JZ292"/>
      <c r="KA292"/>
      <c r="KB292"/>
      <c r="KC292"/>
      <c r="KD292"/>
      <c r="KE292">
        <v>450460</v>
      </c>
      <c r="KF292">
        <v>121</v>
      </c>
      <c r="KG292">
        <v>157</v>
      </c>
      <c r="KH292">
        <v>95</v>
      </c>
      <c r="KI292">
        <v>80</v>
      </c>
      <c r="KJ292">
        <v>109</v>
      </c>
      <c r="KK292">
        <v>58</v>
      </c>
      <c r="KL292">
        <v>49</v>
      </c>
      <c r="KM292">
        <v>58</v>
      </c>
      <c r="KN292">
        <v>43</v>
      </c>
      <c r="KO292">
        <v>1</v>
      </c>
      <c r="KP292">
        <v>0</v>
      </c>
      <c r="KQ292">
        <v>0</v>
      </c>
      <c r="KR292">
        <v>1</v>
      </c>
      <c r="KS292">
        <v>0</v>
      </c>
      <c r="KT292">
        <v>0</v>
      </c>
      <c r="KU292">
        <v>1</v>
      </c>
      <c r="KV292">
        <v>0</v>
      </c>
      <c r="KW292">
        <v>0</v>
      </c>
      <c r="KX292">
        <v>0</v>
      </c>
      <c r="KY292">
        <v>0</v>
      </c>
      <c r="KZ292">
        <v>0</v>
      </c>
      <c r="LA292">
        <v>0</v>
      </c>
      <c r="LB292">
        <v>0</v>
      </c>
      <c r="LC292">
        <v>0</v>
      </c>
      <c r="LD292">
        <v>1</v>
      </c>
      <c r="LE292">
        <v>0</v>
      </c>
      <c r="LF292">
        <v>0</v>
      </c>
      <c r="LG292">
        <v>0</v>
      </c>
      <c r="LH292">
        <v>0</v>
      </c>
    </row>
    <row r="293" spans="1:320" s="34" customFormat="1" ht="15" customHeight="1" x14ac:dyDescent="0.25">
      <c r="A293" s="45">
        <v>206190287</v>
      </c>
      <c r="B293" s="45" t="s">
        <v>3447</v>
      </c>
      <c r="C293" s="46">
        <v>45292</v>
      </c>
      <c r="D293" s="46">
        <v>45657</v>
      </c>
      <c r="E293" s="47">
        <v>366</v>
      </c>
      <c r="F293" s="45" t="s">
        <v>883</v>
      </c>
      <c r="G293" s="45" t="s">
        <v>884</v>
      </c>
      <c r="H293" s="45" t="s">
        <v>1030</v>
      </c>
      <c r="I293" s="45" t="s">
        <v>886</v>
      </c>
      <c r="J293" s="45" t="s">
        <v>887</v>
      </c>
      <c r="K293" s="45" t="s">
        <v>1031</v>
      </c>
      <c r="L293" s="45" t="s">
        <v>2724</v>
      </c>
      <c r="M293" s="45" t="s">
        <v>3448</v>
      </c>
      <c r="N293" s="45" t="s">
        <v>3449</v>
      </c>
      <c r="O293" s="45" t="s">
        <v>1045</v>
      </c>
      <c r="P293" s="45" t="s">
        <v>2873</v>
      </c>
      <c r="Q293" s="45" t="s">
        <v>3450</v>
      </c>
      <c r="R293" t="s">
        <v>3451</v>
      </c>
      <c r="S293" s="45" t="s">
        <v>893</v>
      </c>
      <c r="T293"/>
      <c r="U293" s="47">
        <v>199</v>
      </c>
      <c r="V293" s="47">
        <v>199</v>
      </c>
      <c r="W293" s="47" t="s">
        <v>913</v>
      </c>
      <c r="X293" s="47">
        <v>72834</v>
      </c>
      <c r="Y293" s="47">
        <v>65652</v>
      </c>
      <c r="Z293" s="48">
        <v>212.84</v>
      </c>
      <c r="AA293" s="44">
        <v>342</v>
      </c>
      <c r="AB293" s="44">
        <v>349</v>
      </c>
      <c r="AC293" s="44">
        <v>13857</v>
      </c>
      <c r="AD293" s="44">
        <v>1268</v>
      </c>
      <c r="AE293" s="44">
        <v>4396</v>
      </c>
      <c r="AF293" s="44">
        <v>44182</v>
      </c>
      <c r="AG293" s="44"/>
      <c r="AH293" s="47"/>
      <c r="AI293" s="47">
        <v>565</v>
      </c>
      <c r="AJ293">
        <v>1384</v>
      </c>
      <c r="AK293" t="s">
        <v>895</v>
      </c>
      <c r="AL293">
        <v>65652</v>
      </c>
      <c r="AM293"/>
      <c r="AN293"/>
      <c r="AO293"/>
      <c r="AP293"/>
      <c r="AQ293"/>
      <c r="AR293" s="44"/>
      <c r="AS293" s="44"/>
      <c r="AT293" s="44"/>
      <c r="AU293" s="44">
        <v>33220341</v>
      </c>
      <c r="AV293" s="44">
        <v>12181284</v>
      </c>
      <c r="AW293" s="44">
        <v>15266887</v>
      </c>
      <c r="AX293" s="44">
        <v>16951</v>
      </c>
      <c r="AY293" s="44">
        <v>30151689</v>
      </c>
      <c r="AZ293" s="21">
        <v>28920132</v>
      </c>
      <c r="BA293" s="21">
        <v>1231557</v>
      </c>
      <c r="BB293" s="44">
        <v>-4</v>
      </c>
      <c r="BC293" s="44"/>
      <c r="BD293" s="44"/>
      <c r="BE293" s="44">
        <v>1231553</v>
      </c>
      <c r="BF293" s="44">
        <v>17321250</v>
      </c>
      <c r="BG293" s="44">
        <v>413755</v>
      </c>
      <c r="BH293" s="44">
        <v>1340896</v>
      </c>
      <c r="BI293" s="21">
        <v>13545687</v>
      </c>
      <c r="BJ293" s="21"/>
      <c r="BK293" s="21"/>
      <c r="BL293" s="21">
        <v>170537</v>
      </c>
      <c r="BM293" s="21">
        <v>428216</v>
      </c>
      <c r="BN293" s="21">
        <v>33220341</v>
      </c>
      <c r="BO293" s="21"/>
      <c r="BP293" s="21"/>
      <c r="BQ293" s="44"/>
      <c r="BR293" s="21"/>
      <c r="BS293" s="44"/>
      <c r="BT293" s="21"/>
      <c r="BU293" s="44"/>
      <c r="BV293" s="21"/>
      <c r="BW293" s="44">
        <v>11340081</v>
      </c>
      <c r="BX293" s="21"/>
      <c r="BY293" s="21">
        <v>455867</v>
      </c>
      <c r="BZ293" s="21"/>
      <c r="CA293" s="44">
        <v>179251</v>
      </c>
      <c r="CB293" s="44"/>
      <c r="CC293" s="44">
        <v>204619</v>
      </c>
      <c r="CD293" s="44"/>
      <c r="CE293" s="44"/>
      <c r="CF293" s="44"/>
      <c r="CG293" s="44"/>
      <c r="CH293" s="44"/>
      <c r="CI293" s="21">
        <v>228</v>
      </c>
      <c r="CJ293" s="44"/>
      <c r="CK293" s="21">
        <v>1238</v>
      </c>
      <c r="CL293" s="44"/>
      <c r="CM293" s="44">
        <v>1415</v>
      </c>
      <c r="CN293" s="44">
        <v>2427</v>
      </c>
      <c r="CO293" s="44">
        <v>5418325</v>
      </c>
      <c r="CP293" s="44">
        <v>0</v>
      </c>
      <c r="CQ293" s="21">
        <v>4851025</v>
      </c>
      <c r="CR293" s="44">
        <v>992250</v>
      </c>
      <c r="CS293" s="44">
        <v>735312</v>
      </c>
      <c r="CT293" s="44">
        <v>123956</v>
      </c>
      <c r="CU293" s="44"/>
      <c r="CV293" s="44">
        <v>56574</v>
      </c>
      <c r="CW293" s="21"/>
      <c r="CX293" s="21"/>
      <c r="CY293" s="21"/>
      <c r="CZ293" s="21"/>
      <c r="DA293" s="21"/>
      <c r="DB293" s="21"/>
      <c r="DC293" s="21"/>
      <c r="DD293" s="21"/>
      <c r="DE293" s="44"/>
      <c r="DF293" s="21"/>
      <c r="DG293" s="44"/>
      <c r="DH293" s="21"/>
      <c r="DI293" s="44"/>
      <c r="DJ293" s="44"/>
      <c r="DK293" s="44"/>
      <c r="DL293" s="44"/>
      <c r="DM293" s="21"/>
      <c r="DN293" s="44"/>
      <c r="DO293" s="44"/>
      <c r="DP293" s="44"/>
      <c r="DQ293" s="44"/>
      <c r="DR293" s="44"/>
      <c r="DS293" s="44"/>
      <c r="DT293" s="44"/>
      <c r="DU293" s="44"/>
      <c r="DV293" s="44"/>
      <c r="DW293" s="44"/>
      <c r="DX293" s="44"/>
      <c r="DY293" s="44"/>
      <c r="DZ293" s="44"/>
      <c r="EA293" s="44"/>
      <c r="EB293" s="21"/>
      <c r="EC293" s="44">
        <v>13205690</v>
      </c>
      <c r="ED293" s="44"/>
      <c r="EE293" s="21">
        <v>92605</v>
      </c>
      <c r="EF293" s="44"/>
      <c r="EG293" s="21">
        <v>19514</v>
      </c>
      <c r="EH293" s="44"/>
      <c r="EI293" s="21">
        <v>1886461</v>
      </c>
      <c r="EJ293" s="44"/>
      <c r="EK293" s="44"/>
      <c r="EL293" s="21"/>
      <c r="EM293" s="44"/>
      <c r="EN293" s="44"/>
      <c r="EO293" s="44">
        <v>62617</v>
      </c>
      <c r="EP293" s="21"/>
      <c r="EQ293" s="21"/>
      <c r="ER293" s="21"/>
      <c r="ES293" s="21"/>
      <c r="ET293" s="44"/>
      <c r="EU293" s="21"/>
      <c r="EV293" s="44"/>
      <c r="EW293" s="21"/>
      <c r="EX293" s="44"/>
      <c r="EY293" s="44"/>
      <c r="EZ293" s="21"/>
      <c r="FA293" s="21"/>
      <c r="FB293" s="44"/>
      <c r="FC293" s="44"/>
      <c r="FD293" s="21"/>
      <c r="FE293" s="112"/>
      <c r="FF293" s="44"/>
      <c r="FG293" s="44">
        <v>13332843</v>
      </c>
      <c r="FH293" s="44">
        <v>3282377</v>
      </c>
      <c r="FI293" s="44">
        <v>12304912</v>
      </c>
      <c r="FJ293" s="44">
        <v>315429</v>
      </c>
      <c r="FK293" s="44">
        <v>11395900</v>
      </c>
      <c r="FL293" s="44"/>
      <c r="FM293" s="44"/>
      <c r="FN293" s="44"/>
      <c r="FO293" s="44"/>
      <c r="FP293" s="44"/>
      <c r="FQ293" s="44"/>
      <c r="FR293" s="44"/>
      <c r="FS293" s="44"/>
      <c r="FT293" s="44">
        <v>2737</v>
      </c>
      <c r="FU293" s="44">
        <v>971</v>
      </c>
      <c r="FV293" s="21">
        <v>1312641</v>
      </c>
      <c r="FW293" s="44">
        <v>98012</v>
      </c>
      <c r="FX293" s="44">
        <v>923758</v>
      </c>
      <c r="FY293" s="44">
        <v>176174</v>
      </c>
      <c r="FZ293" s="44">
        <v>260380</v>
      </c>
      <c r="GA293" s="44">
        <v>61706</v>
      </c>
      <c r="GB293" s="44"/>
      <c r="GC293" s="44">
        <v>99015</v>
      </c>
      <c r="GD293" s="44">
        <v>577836</v>
      </c>
      <c r="GE293" s="44">
        <v>430429</v>
      </c>
      <c r="GF293" s="44">
        <v>276855</v>
      </c>
      <c r="GG293" s="44">
        <v>1635838</v>
      </c>
      <c r="GH293" s="44">
        <v>236542</v>
      </c>
      <c r="GI293" s="44">
        <v>398471</v>
      </c>
      <c r="GJ293" s="44">
        <v>162858</v>
      </c>
      <c r="GK293" s="44">
        <v>7331469</v>
      </c>
      <c r="GL293" s="44">
        <v>39244</v>
      </c>
      <c r="GM293" s="44">
        <v>2331420</v>
      </c>
      <c r="GN293" s="44">
        <v>125732</v>
      </c>
      <c r="GO293" s="44">
        <v>46183</v>
      </c>
      <c r="GP293" s="44"/>
      <c r="GQ293" s="44">
        <v>27123</v>
      </c>
      <c r="GR293" s="44">
        <v>968838</v>
      </c>
      <c r="GS293" s="44">
        <v>6232509</v>
      </c>
      <c r="GT293" s="44"/>
      <c r="GU293" s="21">
        <v>493304</v>
      </c>
      <c r="GV293" s="44">
        <v>104757</v>
      </c>
      <c r="GW293" s="44"/>
      <c r="GX293" s="44"/>
      <c r="GY293" s="44">
        <v>6830570</v>
      </c>
      <c r="GZ293" s="44">
        <v>3582192</v>
      </c>
      <c r="HA293" s="44"/>
      <c r="HB293" s="44"/>
      <c r="HC293" s="44">
        <v>3248378</v>
      </c>
      <c r="HD293" s="44">
        <v>6830570</v>
      </c>
      <c r="HE293" s="21">
        <v>262747</v>
      </c>
      <c r="HF293" s="21"/>
      <c r="HG293" s="21"/>
      <c r="HH293" s="21"/>
      <c r="HI293" s="21">
        <v>0</v>
      </c>
      <c r="HJ293" s="44"/>
      <c r="HK293" s="21">
        <v>312000</v>
      </c>
      <c r="HL293" s="21">
        <v>236963</v>
      </c>
      <c r="HM293" s="21">
        <v>548963</v>
      </c>
      <c r="HN293" s="21">
        <v>-55659</v>
      </c>
      <c r="HO293" s="21"/>
      <c r="HP293" s="44"/>
      <c r="HQ293" s="47"/>
      <c r="HR293" s="47"/>
      <c r="HS293" s="47"/>
      <c r="HT293" s="47" t="s">
        <v>1759</v>
      </c>
      <c r="HU293" s="47">
        <v>0</v>
      </c>
      <c r="HV293" s="47">
        <v>1986</v>
      </c>
      <c r="HW293" s="47">
        <v>0</v>
      </c>
      <c r="HX293" s="47">
        <v>14481</v>
      </c>
      <c r="HY293" s="47">
        <v>70900</v>
      </c>
      <c r="HZ293" s="47">
        <v>159617</v>
      </c>
      <c r="IA293" s="47">
        <v>0</v>
      </c>
      <c r="IB293" s="47">
        <v>0</v>
      </c>
      <c r="IC293" s="47">
        <v>0</v>
      </c>
      <c r="ID293">
        <v>41085</v>
      </c>
      <c r="IE293" s="47">
        <v>4248</v>
      </c>
      <c r="IF293"/>
      <c r="IG293" s="47"/>
      <c r="IH293" s="47">
        <v>32934</v>
      </c>
      <c r="II293">
        <v>5318</v>
      </c>
      <c r="IJ293">
        <v>12462</v>
      </c>
      <c r="IK293">
        <v>2014</v>
      </c>
      <c r="IL293">
        <v>27582</v>
      </c>
      <c r="IM293">
        <v>372627</v>
      </c>
      <c r="IN293">
        <v>0</v>
      </c>
      <c r="IO293">
        <v>564</v>
      </c>
      <c r="IP293">
        <v>3121</v>
      </c>
      <c r="IQ293">
        <v>2866</v>
      </c>
      <c r="IR293">
        <v>0</v>
      </c>
      <c r="IS293">
        <v>0</v>
      </c>
      <c r="IT293">
        <v>6551</v>
      </c>
      <c r="IU293">
        <v>248021</v>
      </c>
      <c r="IV293">
        <v>0</v>
      </c>
      <c r="IW293">
        <v>901679</v>
      </c>
      <c r="IX293">
        <v>3061187</v>
      </c>
      <c r="IY293">
        <v>3955432</v>
      </c>
      <c r="IZ293">
        <v>0</v>
      </c>
      <c r="JA293">
        <v>0</v>
      </c>
      <c r="JB293">
        <v>0</v>
      </c>
      <c r="JC293">
        <v>2048961</v>
      </c>
      <c r="JD293">
        <v>96734</v>
      </c>
      <c r="JE293"/>
      <c r="JF293"/>
      <c r="JG293">
        <v>718471</v>
      </c>
      <c r="JH293">
        <v>190798</v>
      </c>
      <c r="JI293">
        <v>286213</v>
      </c>
      <c r="JJ293">
        <v>111922</v>
      </c>
      <c r="JK293">
        <v>1713425</v>
      </c>
      <c r="JL293">
        <v>13332843</v>
      </c>
      <c r="JM293">
        <v>0</v>
      </c>
      <c r="JN293">
        <v>36354</v>
      </c>
      <c r="JO293">
        <v>205596</v>
      </c>
      <c r="JP293">
        <v>84722</v>
      </c>
      <c r="JQ293">
        <v>0</v>
      </c>
      <c r="JR293">
        <v>0</v>
      </c>
      <c r="JS293">
        <v>326672</v>
      </c>
      <c r="JT293"/>
      <c r="JU293"/>
      <c r="JV293"/>
      <c r="JW293"/>
      <c r="JX293"/>
      <c r="JY293">
        <v>41085</v>
      </c>
      <c r="JZ293"/>
      <c r="KA293"/>
      <c r="KB293"/>
      <c r="KC293"/>
      <c r="KD293"/>
      <c r="KE293">
        <v>2048961</v>
      </c>
      <c r="KF293">
        <v>232</v>
      </c>
      <c r="KG293">
        <v>487</v>
      </c>
      <c r="KH293">
        <v>109</v>
      </c>
      <c r="KI293">
        <v>184</v>
      </c>
      <c r="KJ293">
        <v>400</v>
      </c>
      <c r="KK293">
        <v>80</v>
      </c>
      <c r="KL293">
        <v>101</v>
      </c>
      <c r="KM293">
        <v>202</v>
      </c>
      <c r="KN293">
        <v>52</v>
      </c>
      <c r="KO293">
        <v>1</v>
      </c>
      <c r="KP293">
        <v>0</v>
      </c>
      <c r="KQ293">
        <v>0</v>
      </c>
      <c r="KR293">
        <v>0</v>
      </c>
      <c r="KS293">
        <v>0</v>
      </c>
      <c r="KT293">
        <v>1</v>
      </c>
      <c r="KU293">
        <v>1</v>
      </c>
      <c r="KV293">
        <v>0</v>
      </c>
      <c r="KW293">
        <v>0</v>
      </c>
      <c r="KX293">
        <v>0</v>
      </c>
      <c r="KY293">
        <v>0</v>
      </c>
      <c r="KZ293">
        <v>0</v>
      </c>
      <c r="LA293">
        <v>0</v>
      </c>
      <c r="LB293">
        <v>0</v>
      </c>
      <c r="LC293">
        <v>0</v>
      </c>
      <c r="LD293">
        <v>1</v>
      </c>
      <c r="LE293">
        <v>0</v>
      </c>
      <c r="LF293">
        <v>0</v>
      </c>
      <c r="LG293">
        <v>0</v>
      </c>
      <c r="LH293">
        <v>0</v>
      </c>
    </row>
    <row r="294" spans="1:320" s="34" customFormat="1" ht="15" customHeight="1" x14ac:dyDescent="0.25">
      <c r="A294" s="45">
        <v>206190290</v>
      </c>
      <c r="B294" s="45" t="s">
        <v>3452</v>
      </c>
      <c r="C294" s="46">
        <v>45292</v>
      </c>
      <c r="D294" s="46">
        <v>45657</v>
      </c>
      <c r="E294" s="47">
        <v>366</v>
      </c>
      <c r="F294" s="45" t="s">
        <v>883</v>
      </c>
      <c r="G294" s="45" t="s">
        <v>884</v>
      </c>
      <c r="H294" s="45" t="s">
        <v>1030</v>
      </c>
      <c r="I294" s="45" t="s">
        <v>886</v>
      </c>
      <c r="J294" s="45" t="s">
        <v>887</v>
      </c>
      <c r="K294" s="45" t="s">
        <v>1031</v>
      </c>
      <c r="L294" s="45" t="s">
        <v>3068</v>
      </c>
      <c r="M294" s="45" t="s">
        <v>3453</v>
      </c>
      <c r="N294" s="45" t="s">
        <v>3454</v>
      </c>
      <c r="O294" s="45" t="s">
        <v>1058</v>
      </c>
      <c r="P294" s="45" t="s">
        <v>3378</v>
      </c>
      <c r="Q294" s="45" t="s">
        <v>3455</v>
      </c>
      <c r="R294" t="s">
        <v>3456</v>
      </c>
      <c r="S294" s="45" t="s">
        <v>893</v>
      </c>
      <c r="T294"/>
      <c r="U294" s="47">
        <v>78</v>
      </c>
      <c r="V294" s="47">
        <v>78</v>
      </c>
      <c r="W294" s="47" t="s">
        <v>894</v>
      </c>
      <c r="X294" s="47">
        <v>28548</v>
      </c>
      <c r="Y294" s="47">
        <v>26470</v>
      </c>
      <c r="Z294" s="48">
        <v>204.43</v>
      </c>
      <c r="AA294" s="44">
        <v>104</v>
      </c>
      <c r="AB294" s="44">
        <v>134</v>
      </c>
      <c r="AC294" s="44">
        <v>3197</v>
      </c>
      <c r="AD294" s="44"/>
      <c r="AE294" s="44">
        <v>404</v>
      </c>
      <c r="AF294" s="44">
        <v>22435</v>
      </c>
      <c r="AG294" s="44"/>
      <c r="AH294" s="47">
        <v>9</v>
      </c>
      <c r="AI294" s="47">
        <v>125</v>
      </c>
      <c r="AJ294">
        <v>300</v>
      </c>
      <c r="AK294" t="s">
        <v>895</v>
      </c>
      <c r="AL294">
        <v>26470</v>
      </c>
      <c r="AM294"/>
      <c r="AN294"/>
      <c r="AO294"/>
      <c r="AP294"/>
      <c r="AQ294"/>
      <c r="AR294" s="44"/>
      <c r="AS294" s="44"/>
      <c r="AT294" s="44"/>
      <c r="AU294" s="44">
        <v>7408810</v>
      </c>
      <c r="AV294" s="44">
        <v>2148635</v>
      </c>
      <c r="AW294" s="44">
        <v>-242909</v>
      </c>
      <c r="AX294" s="44">
        <v>6883</v>
      </c>
      <c r="AY294" s="44">
        <v>9807237</v>
      </c>
      <c r="AZ294" s="21">
        <v>9626322</v>
      </c>
      <c r="BA294" s="21">
        <v>180915</v>
      </c>
      <c r="BB294" s="44">
        <v>2</v>
      </c>
      <c r="BC294" s="44"/>
      <c r="BD294" s="44"/>
      <c r="BE294" s="44">
        <v>180917</v>
      </c>
      <c r="BF294" s="44">
        <v>895160</v>
      </c>
      <c r="BG294" s="44"/>
      <c r="BH294" s="44">
        <v>123200</v>
      </c>
      <c r="BI294" s="21">
        <v>6269200</v>
      </c>
      <c r="BJ294" s="21"/>
      <c r="BK294" s="21">
        <v>2250</v>
      </c>
      <c r="BL294" s="21">
        <v>35000</v>
      </c>
      <c r="BM294" s="21">
        <v>84000</v>
      </c>
      <c r="BN294" s="21">
        <v>7408810</v>
      </c>
      <c r="BO294" s="21"/>
      <c r="BP294" s="21"/>
      <c r="BQ294" s="44"/>
      <c r="BR294" s="21"/>
      <c r="BS294" s="44"/>
      <c r="BT294" s="21"/>
      <c r="BU294" s="44"/>
      <c r="BV294" s="21"/>
      <c r="BW294" s="44">
        <v>2064580</v>
      </c>
      <c r="BX294" s="21"/>
      <c r="BY294" s="21"/>
      <c r="BZ294" s="21"/>
      <c r="CA294" s="44"/>
      <c r="CB294" s="44"/>
      <c r="CC294" s="44">
        <v>80758</v>
      </c>
      <c r="CD294" s="44"/>
      <c r="CE294" s="44"/>
      <c r="CF294" s="44"/>
      <c r="CG294" s="44">
        <v>3297</v>
      </c>
      <c r="CH294" s="44"/>
      <c r="CI294" s="21"/>
      <c r="CJ294" s="44"/>
      <c r="CK294" s="21"/>
      <c r="CL294" s="44"/>
      <c r="CM294" s="44">
        <v>25504</v>
      </c>
      <c r="CN294" s="44">
        <v>0</v>
      </c>
      <c r="CO294" s="44">
        <v>914275</v>
      </c>
      <c r="CP294" s="44">
        <v>0</v>
      </c>
      <c r="CQ294" s="21">
        <v>913000</v>
      </c>
      <c r="CR294" s="44">
        <v>36550</v>
      </c>
      <c r="CS294" s="44">
        <v>227254</v>
      </c>
      <c r="CT294" s="44">
        <v>20030</v>
      </c>
      <c r="CU294" s="44"/>
      <c r="CV294" s="44">
        <v>12022</v>
      </c>
      <c r="CW294" s="21"/>
      <c r="CX294" s="21"/>
      <c r="CY294" s="21"/>
      <c r="CZ294" s="21"/>
      <c r="DA294" s="21"/>
      <c r="DB294" s="21"/>
      <c r="DC294" s="21"/>
      <c r="DD294" s="21"/>
      <c r="DE294" s="44"/>
      <c r="DF294" s="21"/>
      <c r="DG294" s="44"/>
      <c r="DH294" s="21"/>
      <c r="DI294" s="44"/>
      <c r="DJ294" s="44"/>
      <c r="DK294" s="44"/>
      <c r="DL294" s="44"/>
      <c r="DM294" s="21"/>
      <c r="DN294" s="44"/>
      <c r="DO294" s="44"/>
      <c r="DP294" s="44"/>
      <c r="DQ294" s="44"/>
      <c r="DR294" s="44"/>
      <c r="DS294" s="44"/>
      <c r="DT294" s="44"/>
      <c r="DU294" s="44"/>
      <c r="DV294" s="44"/>
      <c r="DW294" s="44"/>
      <c r="DX294" s="44"/>
      <c r="DY294" s="44"/>
      <c r="DZ294" s="44"/>
      <c r="EA294" s="44"/>
      <c r="EB294" s="21"/>
      <c r="EC294" s="44">
        <v>-48640</v>
      </c>
      <c r="ED294" s="44"/>
      <c r="EE294" s="21"/>
      <c r="EF294" s="44"/>
      <c r="EG294" s="21">
        <v>-3057</v>
      </c>
      <c r="EH294" s="44"/>
      <c r="EI294" s="21">
        <v>-193454</v>
      </c>
      <c r="EJ294" s="44"/>
      <c r="EK294" s="44"/>
      <c r="EL294" s="21"/>
      <c r="EM294" s="44">
        <v>2397</v>
      </c>
      <c r="EN294" s="44"/>
      <c r="EO294" s="44">
        <v>-155</v>
      </c>
      <c r="EP294" s="21"/>
      <c r="EQ294" s="21"/>
      <c r="ER294" s="21"/>
      <c r="ES294" s="21"/>
      <c r="ET294" s="44"/>
      <c r="EU294" s="21"/>
      <c r="EV294" s="44"/>
      <c r="EW294" s="21"/>
      <c r="EX294" s="44"/>
      <c r="EY294" s="44"/>
      <c r="EZ294" s="21"/>
      <c r="FA294" s="21"/>
      <c r="FB294" s="44"/>
      <c r="FC294" s="44"/>
      <c r="FD294" s="21"/>
      <c r="FE294" s="112"/>
      <c r="FF294" s="44"/>
      <c r="FG294" s="44">
        <v>4355880</v>
      </c>
      <c r="FH294" s="44">
        <v>905451</v>
      </c>
      <c r="FI294" s="44">
        <v>4364991</v>
      </c>
      <c r="FJ294" s="44">
        <v>76902</v>
      </c>
      <c r="FK294" s="44">
        <v>4169152</v>
      </c>
      <c r="FL294" s="44"/>
      <c r="FM294" s="44"/>
      <c r="FN294" s="44"/>
      <c r="FO294" s="44"/>
      <c r="FP294" s="44"/>
      <c r="FQ294" s="44"/>
      <c r="FR294" s="44"/>
      <c r="FS294" s="44"/>
      <c r="FT294" s="44">
        <v>4681</v>
      </c>
      <c r="FU294" s="44">
        <v>2176</v>
      </c>
      <c r="FV294" s="21">
        <v>283803</v>
      </c>
      <c r="FW294" s="44"/>
      <c r="FX294" s="44">
        <v>276004</v>
      </c>
      <c r="FY294" s="44">
        <v>18737</v>
      </c>
      <c r="FZ294" s="44">
        <v>106121</v>
      </c>
      <c r="GA294" s="44">
        <v>23395</v>
      </c>
      <c r="GB294" s="44"/>
      <c r="GC294" s="44">
        <v>7781</v>
      </c>
      <c r="GD294" s="44">
        <v>367484</v>
      </c>
      <c r="GE294" s="44">
        <v>373880</v>
      </c>
      <c r="GF294" s="44">
        <v>195844</v>
      </c>
      <c r="GG294" s="44">
        <v>710077</v>
      </c>
      <c r="GH294" s="44">
        <v>99929</v>
      </c>
      <c r="GI294" s="44">
        <v>351682</v>
      </c>
      <c r="GJ294" s="44">
        <v>87978</v>
      </c>
      <c r="GK294" s="44">
        <v>1890728</v>
      </c>
      <c r="GL294" s="44">
        <v>20870</v>
      </c>
      <c r="GM294" s="44">
        <v>598493</v>
      </c>
      <c r="GN294" s="44">
        <v>21484</v>
      </c>
      <c r="GO294" s="44">
        <v>16023</v>
      </c>
      <c r="GP294" s="44"/>
      <c r="GQ294" s="44"/>
      <c r="GR294" s="44"/>
      <c r="GS294" s="44">
        <v>1459891</v>
      </c>
      <c r="GT294" s="44"/>
      <c r="GU294" s="21">
        <v>20001</v>
      </c>
      <c r="GV294" s="44"/>
      <c r="GW294" s="44">
        <v>882796</v>
      </c>
      <c r="GX294" s="44"/>
      <c r="GY294" s="44">
        <v>2362688</v>
      </c>
      <c r="GZ294" s="44">
        <v>538461</v>
      </c>
      <c r="HA294" s="44"/>
      <c r="HB294" s="44"/>
      <c r="HC294" s="44">
        <v>1824227</v>
      </c>
      <c r="HD294" s="44">
        <v>2362688</v>
      </c>
      <c r="HE294" s="21"/>
      <c r="HF294" s="21">
        <v>882796</v>
      </c>
      <c r="HG294" s="21"/>
      <c r="HH294" s="21"/>
      <c r="HI294" s="21">
        <v>0</v>
      </c>
      <c r="HJ294" s="44"/>
      <c r="HK294" s="21">
        <v>76968</v>
      </c>
      <c r="HL294" s="21">
        <v>227457</v>
      </c>
      <c r="HM294" s="21">
        <v>304425</v>
      </c>
      <c r="HN294" s="21">
        <v>-284424</v>
      </c>
      <c r="HO294" s="21"/>
      <c r="HP294" s="44"/>
      <c r="HQ294" s="47"/>
      <c r="HR294" s="47"/>
      <c r="HS294" s="47"/>
      <c r="HT294" s="47" t="s">
        <v>3457</v>
      </c>
      <c r="HU294" s="47">
        <v>533076.39</v>
      </c>
      <c r="HV294" s="47">
        <v>2032</v>
      </c>
      <c r="HW294" s="47">
        <v>0</v>
      </c>
      <c r="HX294" s="47">
        <v>7305</v>
      </c>
      <c r="HY294" s="47">
        <v>22511</v>
      </c>
      <c r="HZ294" s="47">
        <v>61772</v>
      </c>
      <c r="IA294" s="47">
        <v>0</v>
      </c>
      <c r="IB294" s="47">
        <v>0</v>
      </c>
      <c r="IC294" s="47">
        <v>2244</v>
      </c>
      <c r="ID294"/>
      <c r="IE294" s="47">
        <v>3658</v>
      </c>
      <c r="IF294"/>
      <c r="IG294" s="47"/>
      <c r="IH294" s="47">
        <v>16685</v>
      </c>
      <c r="II294">
        <v>2406</v>
      </c>
      <c r="IJ294">
        <v>12550</v>
      </c>
      <c r="IK294">
        <v>2000</v>
      </c>
      <c r="IL294">
        <v>11679</v>
      </c>
      <c r="IM294">
        <v>144842</v>
      </c>
      <c r="IN294">
        <v>0</v>
      </c>
      <c r="IO294">
        <v>0</v>
      </c>
      <c r="IP294">
        <v>1412</v>
      </c>
      <c r="IQ294">
        <v>7110</v>
      </c>
      <c r="IR294">
        <v>0</v>
      </c>
      <c r="IS294">
        <v>0</v>
      </c>
      <c r="IT294">
        <v>8522</v>
      </c>
      <c r="IU294">
        <v>136769</v>
      </c>
      <c r="IV294">
        <v>0</v>
      </c>
      <c r="IW294">
        <v>392658</v>
      </c>
      <c r="IX294">
        <v>911919</v>
      </c>
      <c r="IY294">
        <v>1490072</v>
      </c>
      <c r="IZ294">
        <v>0</v>
      </c>
      <c r="JA294">
        <v>0</v>
      </c>
      <c r="JB294">
        <v>133877</v>
      </c>
      <c r="JC294"/>
      <c r="JD294">
        <v>102024</v>
      </c>
      <c r="JE294"/>
      <c r="JF294"/>
      <c r="JG294">
        <v>362888</v>
      </c>
      <c r="JH294">
        <v>75552</v>
      </c>
      <c r="JI294">
        <v>279324</v>
      </c>
      <c r="JJ294">
        <v>72955</v>
      </c>
      <c r="JK294">
        <v>397842</v>
      </c>
      <c r="JL294">
        <v>4355880</v>
      </c>
      <c r="JM294">
        <v>0</v>
      </c>
      <c r="JN294">
        <v>0</v>
      </c>
      <c r="JO294">
        <v>84706</v>
      </c>
      <c r="JP294">
        <v>227531</v>
      </c>
      <c r="JQ294">
        <v>0</v>
      </c>
      <c r="JR294">
        <v>0</v>
      </c>
      <c r="JS294">
        <v>312237</v>
      </c>
      <c r="JT294"/>
      <c r="JU294"/>
      <c r="JV294"/>
      <c r="JW294"/>
      <c r="JX294"/>
      <c r="JY294"/>
      <c r="JZ294"/>
      <c r="KA294"/>
      <c r="KB294"/>
      <c r="KC294"/>
      <c r="KD294"/>
      <c r="KE294"/>
      <c r="KF294">
        <v>112</v>
      </c>
      <c r="KG294">
        <v>127</v>
      </c>
      <c r="KH294">
        <v>97</v>
      </c>
      <c r="KI294">
        <v>73</v>
      </c>
      <c r="KJ294">
        <v>82</v>
      </c>
      <c r="KK294">
        <v>64</v>
      </c>
      <c r="KL294">
        <v>40</v>
      </c>
      <c r="KM294">
        <v>46</v>
      </c>
      <c r="KN294">
        <v>34</v>
      </c>
      <c r="KO294">
        <v>1</v>
      </c>
      <c r="KP294">
        <v>0</v>
      </c>
      <c r="KQ294">
        <v>0</v>
      </c>
      <c r="KR294">
        <v>0</v>
      </c>
      <c r="KS294">
        <v>1</v>
      </c>
      <c r="KT294">
        <v>0</v>
      </c>
      <c r="KU294">
        <v>1</v>
      </c>
      <c r="KV294">
        <v>0</v>
      </c>
      <c r="KW294">
        <v>0</v>
      </c>
      <c r="KX294">
        <v>0</v>
      </c>
      <c r="KY294">
        <v>0</v>
      </c>
      <c r="KZ294">
        <v>0</v>
      </c>
      <c r="LA294">
        <v>0</v>
      </c>
      <c r="LB294">
        <v>0</v>
      </c>
      <c r="LC294">
        <v>0</v>
      </c>
      <c r="LD294">
        <v>1</v>
      </c>
      <c r="LE294">
        <v>0</v>
      </c>
      <c r="LF294">
        <v>0</v>
      </c>
      <c r="LG294">
        <v>0</v>
      </c>
      <c r="LH294">
        <v>0</v>
      </c>
    </row>
    <row r="295" spans="1:320" s="34" customFormat="1" ht="15" customHeight="1" x14ac:dyDescent="0.25">
      <c r="A295" s="45">
        <v>206190293</v>
      </c>
      <c r="B295" s="45" t="s">
        <v>3458</v>
      </c>
      <c r="C295" s="46">
        <v>45292</v>
      </c>
      <c r="D295" s="46">
        <v>45657</v>
      </c>
      <c r="E295" s="47">
        <v>366</v>
      </c>
      <c r="F295" s="45" t="s">
        <v>883</v>
      </c>
      <c r="G295" s="45" t="s">
        <v>884</v>
      </c>
      <c r="H295" s="45" t="s">
        <v>1030</v>
      </c>
      <c r="I295" s="45" t="s">
        <v>886</v>
      </c>
      <c r="J295" s="45" t="s">
        <v>887</v>
      </c>
      <c r="K295" s="45" t="s">
        <v>1031</v>
      </c>
      <c r="L295" s="45" t="s">
        <v>2747</v>
      </c>
      <c r="M295" s="45" t="s">
        <v>3459</v>
      </c>
      <c r="N295" s="45" t="s">
        <v>3460</v>
      </c>
      <c r="O295" s="45" t="s">
        <v>2750</v>
      </c>
      <c r="P295" s="45" t="s">
        <v>2751</v>
      </c>
      <c r="Q295" s="45" t="s">
        <v>3461</v>
      </c>
      <c r="R295" t="s">
        <v>3462</v>
      </c>
      <c r="S295" s="45" t="s">
        <v>893</v>
      </c>
      <c r="T295"/>
      <c r="U295" s="47">
        <v>75</v>
      </c>
      <c r="V295" s="47">
        <v>75</v>
      </c>
      <c r="W295" s="47" t="s">
        <v>894</v>
      </c>
      <c r="X295" s="47">
        <v>27450</v>
      </c>
      <c r="Y295" s="47">
        <v>25095</v>
      </c>
      <c r="Z295" s="48">
        <v>215.87</v>
      </c>
      <c r="AA295" s="44">
        <v>259</v>
      </c>
      <c r="AB295" s="44">
        <v>249</v>
      </c>
      <c r="AC295" s="44">
        <v>6876</v>
      </c>
      <c r="AD295" s="44"/>
      <c r="AE295" s="44">
        <v>398</v>
      </c>
      <c r="AF295" s="44">
        <v>15240</v>
      </c>
      <c r="AG295" s="44"/>
      <c r="AH295" s="47">
        <v>2188</v>
      </c>
      <c r="AI295" s="47">
        <v>4</v>
      </c>
      <c r="AJ295">
        <v>389</v>
      </c>
      <c r="AK295" t="s">
        <v>895</v>
      </c>
      <c r="AL295">
        <v>25095</v>
      </c>
      <c r="AM295"/>
      <c r="AN295"/>
      <c r="AO295"/>
      <c r="AP295"/>
      <c r="AQ295"/>
      <c r="AR295" s="44"/>
      <c r="AS295" s="44"/>
      <c r="AT295" s="44"/>
      <c r="AU295" s="44">
        <v>14447200</v>
      </c>
      <c r="AV295" s="44">
        <v>8204569</v>
      </c>
      <c r="AW295" s="44">
        <v>8678167</v>
      </c>
      <c r="AX295" s="44"/>
      <c r="AY295" s="44">
        <v>13973602</v>
      </c>
      <c r="AZ295" s="21">
        <v>12572749</v>
      </c>
      <c r="BA295" s="21">
        <v>1400853</v>
      </c>
      <c r="BB295" s="44">
        <v>396432</v>
      </c>
      <c r="BC295" s="44">
        <v>800</v>
      </c>
      <c r="BD295" s="44"/>
      <c r="BE295" s="44">
        <v>1796485</v>
      </c>
      <c r="BF295" s="44">
        <v>5490700</v>
      </c>
      <c r="BG295" s="44"/>
      <c r="BH295" s="44">
        <v>185900</v>
      </c>
      <c r="BI295" s="21">
        <v>6851600</v>
      </c>
      <c r="BJ295" s="21"/>
      <c r="BK295" s="21">
        <v>1748300</v>
      </c>
      <c r="BL295" s="21">
        <v>1900</v>
      </c>
      <c r="BM295" s="21">
        <v>168800</v>
      </c>
      <c r="BN295" s="21">
        <v>14447200</v>
      </c>
      <c r="BO295" s="21"/>
      <c r="BP295" s="21"/>
      <c r="BQ295" s="44"/>
      <c r="BR295" s="21"/>
      <c r="BS295" s="44"/>
      <c r="BT295" s="21"/>
      <c r="BU295" s="44"/>
      <c r="BV295" s="21"/>
      <c r="BW295" s="44">
        <v>6423495</v>
      </c>
      <c r="BX295" s="21"/>
      <c r="BY295" s="21"/>
      <c r="BZ295" s="21"/>
      <c r="CA295" s="44">
        <v>28703</v>
      </c>
      <c r="CB295" s="44"/>
      <c r="CC295" s="44">
        <v>219071</v>
      </c>
      <c r="CD295" s="44"/>
      <c r="CE295" s="44"/>
      <c r="CF295" s="44"/>
      <c r="CG295" s="44">
        <v>1526067</v>
      </c>
      <c r="CH295" s="44"/>
      <c r="CI295" s="21">
        <v>1131</v>
      </c>
      <c r="CJ295" s="44"/>
      <c r="CK295" s="21">
        <v>6102</v>
      </c>
      <c r="CL295" s="44"/>
      <c r="CM295" s="44">
        <v>17871</v>
      </c>
      <c r="CN295" s="44">
        <v>42638</v>
      </c>
      <c r="CO295" s="44">
        <v>2938728</v>
      </c>
      <c r="CP295" s="44">
        <v>0</v>
      </c>
      <c r="CQ295" s="21">
        <v>2950669</v>
      </c>
      <c r="CR295" s="44">
        <v>623150</v>
      </c>
      <c r="CS295" s="44">
        <v>1349645</v>
      </c>
      <c r="CT295" s="44">
        <v>162189</v>
      </c>
      <c r="CU295" s="44"/>
      <c r="CV295" s="44">
        <v>119679</v>
      </c>
      <c r="CW295" s="21"/>
      <c r="CX295" s="21"/>
      <c r="CY295" s="21"/>
      <c r="CZ295" s="21"/>
      <c r="DA295" s="21"/>
      <c r="DB295" s="21"/>
      <c r="DC295" s="21"/>
      <c r="DD295" s="21"/>
      <c r="DE295" s="44"/>
      <c r="DF295" s="21"/>
      <c r="DG295" s="44"/>
      <c r="DH295" s="21"/>
      <c r="DI295" s="44"/>
      <c r="DJ295" s="44"/>
      <c r="DK295" s="44"/>
      <c r="DL295" s="44"/>
      <c r="DM295" s="21"/>
      <c r="DN295" s="44"/>
      <c r="DO295" s="44"/>
      <c r="DP295" s="44"/>
      <c r="DQ295" s="44"/>
      <c r="DR295" s="44"/>
      <c r="DS295" s="44"/>
      <c r="DT295" s="44"/>
      <c r="DU295" s="44"/>
      <c r="DV295" s="44"/>
      <c r="DW295" s="44"/>
      <c r="DX295" s="44"/>
      <c r="DY295" s="44"/>
      <c r="DZ295" s="44"/>
      <c r="EA295" s="44"/>
      <c r="EB295" s="21"/>
      <c r="EC295" s="44">
        <v>5051506</v>
      </c>
      <c r="ED295" s="44"/>
      <c r="EE295" s="21"/>
      <c r="EF295" s="44"/>
      <c r="EG295" s="21">
        <v>-89672</v>
      </c>
      <c r="EH295" s="44"/>
      <c r="EI295" s="21">
        <v>1814253</v>
      </c>
      <c r="EJ295" s="44"/>
      <c r="EK295" s="44"/>
      <c r="EL295" s="21"/>
      <c r="EM295" s="44">
        <v>1864168</v>
      </c>
      <c r="EN295" s="44"/>
      <c r="EO295" s="44">
        <v>37912</v>
      </c>
      <c r="EP295" s="21"/>
      <c r="EQ295" s="21"/>
      <c r="ER295" s="21"/>
      <c r="ES295" s="21"/>
      <c r="ET295" s="44"/>
      <c r="EU295" s="21"/>
      <c r="EV295" s="44"/>
      <c r="EW295" s="21"/>
      <c r="EX295" s="44"/>
      <c r="EY295" s="44"/>
      <c r="EZ295" s="21"/>
      <c r="FA295" s="21"/>
      <c r="FB295" s="44"/>
      <c r="FC295" s="44"/>
      <c r="FD295" s="21"/>
      <c r="FE295" s="112"/>
      <c r="FF295" s="44"/>
      <c r="FG295" s="44">
        <v>6251789</v>
      </c>
      <c r="FH295" s="44">
        <v>1506673</v>
      </c>
      <c r="FI295" s="44">
        <v>4814287</v>
      </c>
      <c r="FJ295" s="44">
        <v>309102</v>
      </c>
      <c r="FK295" s="44">
        <v>5050752</v>
      </c>
      <c r="FL295" s="44"/>
      <c r="FM295" s="44"/>
      <c r="FN295" s="44"/>
      <c r="FO295" s="44"/>
      <c r="FP295" s="44"/>
      <c r="FQ295" s="44"/>
      <c r="FR295" s="44"/>
      <c r="FS295" s="44"/>
      <c r="FT295" s="44">
        <v>9748</v>
      </c>
      <c r="FU295" s="44">
        <v>20990</v>
      </c>
      <c r="FV295" s="21">
        <v>442756</v>
      </c>
      <c r="FW295" s="44"/>
      <c r="FX295" s="44">
        <v>481617</v>
      </c>
      <c r="FY295" s="44">
        <v>124134</v>
      </c>
      <c r="FZ295" s="44">
        <v>331909</v>
      </c>
      <c r="GA295" s="44">
        <v>49698</v>
      </c>
      <c r="GB295" s="44"/>
      <c r="GC295" s="44">
        <v>66662</v>
      </c>
      <c r="GD295" s="44">
        <v>584572</v>
      </c>
      <c r="GE295" s="44">
        <v>270968</v>
      </c>
      <c r="GF295" s="44">
        <v>147924</v>
      </c>
      <c r="GG295" s="44">
        <v>726490</v>
      </c>
      <c r="GH295" s="44">
        <v>69084</v>
      </c>
      <c r="GI295" s="44">
        <v>179086</v>
      </c>
      <c r="GJ295" s="44">
        <v>110217</v>
      </c>
      <c r="GK295" s="44">
        <v>2726832</v>
      </c>
      <c r="GL295" s="44">
        <v>32261</v>
      </c>
      <c r="GM295" s="44">
        <v>860354</v>
      </c>
      <c r="GN295" s="44">
        <v>103706</v>
      </c>
      <c r="GO295" s="44">
        <v>13364</v>
      </c>
      <c r="GP295" s="44"/>
      <c r="GQ295" s="44">
        <v>1215</v>
      </c>
      <c r="GR295" s="44">
        <v>168410</v>
      </c>
      <c r="GS295" s="44">
        <v>15244572</v>
      </c>
      <c r="GT295" s="44"/>
      <c r="GU295" s="21">
        <v>117826</v>
      </c>
      <c r="GV295" s="44">
        <v>10000</v>
      </c>
      <c r="GW295" s="44">
        <v>5500</v>
      </c>
      <c r="GX295" s="44">
        <v>3159957</v>
      </c>
      <c r="GY295" s="44">
        <v>18537855</v>
      </c>
      <c r="GZ295" s="44">
        <v>6914013</v>
      </c>
      <c r="HA295" s="44"/>
      <c r="HB295" s="44"/>
      <c r="HC295" s="44">
        <v>11623842</v>
      </c>
      <c r="HD295" s="44">
        <v>18537855</v>
      </c>
      <c r="HE295" s="21">
        <v>11768053</v>
      </c>
      <c r="HF295" s="21"/>
      <c r="HG295" s="21">
        <v>1950010</v>
      </c>
      <c r="HH295" s="21"/>
      <c r="HI295" s="21">
        <v>0</v>
      </c>
      <c r="HJ295" s="44"/>
      <c r="HK295" s="21">
        <v>278337</v>
      </c>
      <c r="HL295" s="21">
        <v>191503</v>
      </c>
      <c r="HM295" s="21">
        <v>469840</v>
      </c>
      <c r="HN295" s="21">
        <v>-352014</v>
      </c>
      <c r="HO295" s="21"/>
      <c r="HP295" s="44"/>
      <c r="HQ295" s="47"/>
      <c r="HR295" s="47"/>
      <c r="HS295" s="47"/>
      <c r="HT295" s="47" t="s">
        <v>1799</v>
      </c>
      <c r="HU295" s="47">
        <v>69140.13</v>
      </c>
      <c r="HV295" s="47">
        <v>3771</v>
      </c>
      <c r="HW295" s="47">
        <v>0</v>
      </c>
      <c r="HX295" s="47">
        <v>7381</v>
      </c>
      <c r="HY295" s="47">
        <v>27186</v>
      </c>
      <c r="HZ295" s="47">
        <v>61979</v>
      </c>
      <c r="IA295" s="47">
        <v>0</v>
      </c>
      <c r="IB295" s="47">
        <v>0</v>
      </c>
      <c r="IC295" s="47">
        <v>8640</v>
      </c>
      <c r="ID295">
        <v>17738</v>
      </c>
      <c r="IE295" s="47">
        <v>5143</v>
      </c>
      <c r="IF295">
        <v>9722</v>
      </c>
      <c r="IG295" s="47">
        <v>5759</v>
      </c>
      <c r="IH295" s="47">
        <v>17258</v>
      </c>
      <c r="II295">
        <v>2001</v>
      </c>
      <c r="IJ295">
        <v>6511</v>
      </c>
      <c r="IK295">
        <v>1976</v>
      </c>
      <c r="IL295">
        <v>17710</v>
      </c>
      <c r="IM295">
        <v>192775</v>
      </c>
      <c r="IN295">
        <v>0</v>
      </c>
      <c r="IO295">
        <v>0</v>
      </c>
      <c r="IP295">
        <v>0</v>
      </c>
      <c r="IQ295">
        <v>30</v>
      </c>
      <c r="IR295">
        <v>0</v>
      </c>
      <c r="IS295">
        <v>0</v>
      </c>
      <c r="IT295">
        <v>30</v>
      </c>
      <c r="IU295">
        <v>284737</v>
      </c>
      <c r="IV295">
        <v>0</v>
      </c>
      <c r="IW295">
        <v>398918</v>
      </c>
      <c r="IX295">
        <v>1096571</v>
      </c>
      <c r="IY295">
        <v>1533001</v>
      </c>
      <c r="IZ295">
        <v>0</v>
      </c>
      <c r="JA295">
        <v>0</v>
      </c>
      <c r="JB295">
        <v>343342</v>
      </c>
      <c r="JC295">
        <v>844721</v>
      </c>
      <c r="JD295">
        <v>133868</v>
      </c>
      <c r="JE295">
        <v>169819</v>
      </c>
      <c r="JF295">
        <v>100557</v>
      </c>
      <c r="JG295">
        <v>366624</v>
      </c>
      <c r="JH295">
        <v>56941</v>
      </c>
      <c r="JI295">
        <v>139849</v>
      </c>
      <c r="JJ295">
        <v>82995</v>
      </c>
      <c r="JK295">
        <v>699846</v>
      </c>
      <c r="JL295">
        <v>6251789</v>
      </c>
      <c r="JM295">
        <v>0</v>
      </c>
      <c r="JN295">
        <v>0</v>
      </c>
      <c r="JO295">
        <v>0</v>
      </c>
      <c r="JP295">
        <v>1002</v>
      </c>
      <c r="JQ295">
        <v>0</v>
      </c>
      <c r="JR295">
        <v>0</v>
      </c>
      <c r="JS295">
        <v>1002</v>
      </c>
      <c r="JT295"/>
      <c r="JU295"/>
      <c r="JV295"/>
      <c r="JW295"/>
      <c r="JX295"/>
      <c r="JY295">
        <v>17738</v>
      </c>
      <c r="JZ295"/>
      <c r="KA295"/>
      <c r="KB295"/>
      <c r="KC295"/>
      <c r="KD295"/>
      <c r="KE295">
        <v>844721</v>
      </c>
      <c r="KF295">
        <v>158</v>
      </c>
      <c r="KG295">
        <v>208</v>
      </c>
      <c r="KH295">
        <v>121</v>
      </c>
      <c r="KI295">
        <v>92</v>
      </c>
      <c r="KJ295">
        <v>128</v>
      </c>
      <c r="KK295">
        <v>68</v>
      </c>
      <c r="KL295">
        <v>56</v>
      </c>
      <c r="KM295">
        <v>80</v>
      </c>
      <c r="KN295">
        <v>42</v>
      </c>
      <c r="KO295">
        <v>1</v>
      </c>
      <c r="KP295">
        <v>0</v>
      </c>
      <c r="KQ295">
        <v>0</v>
      </c>
      <c r="KR295">
        <v>0</v>
      </c>
      <c r="KS295">
        <v>1</v>
      </c>
      <c r="KT295">
        <v>0</v>
      </c>
      <c r="KU295">
        <v>1</v>
      </c>
      <c r="KV295">
        <v>0</v>
      </c>
      <c r="KW295">
        <v>0</v>
      </c>
      <c r="KX295">
        <v>0</v>
      </c>
      <c r="KY295">
        <v>0</v>
      </c>
      <c r="KZ295">
        <v>0</v>
      </c>
      <c r="LA295">
        <v>0</v>
      </c>
      <c r="LB295">
        <v>0</v>
      </c>
      <c r="LC295">
        <v>0</v>
      </c>
      <c r="LD295">
        <v>1</v>
      </c>
      <c r="LE295">
        <v>0</v>
      </c>
      <c r="LF295">
        <v>0</v>
      </c>
      <c r="LG295">
        <v>0</v>
      </c>
      <c r="LH295">
        <v>0</v>
      </c>
    </row>
    <row r="296" spans="1:320" s="34" customFormat="1" ht="15" customHeight="1" x14ac:dyDescent="0.25">
      <c r="A296" s="45">
        <v>206190294</v>
      </c>
      <c r="B296" s="45" t="s">
        <v>3463</v>
      </c>
      <c r="C296" s="46">
        <v>45292</v>
      </c>
      <c r="D296" s="46">
        <v>45657</v>
      </c>
      <c r="E296" s="47">
        <v>366</v>
      </c>
      <c r="F296" s="45" t="s">
        <v>883</v>
      </c>
      <c r="G296" s="45" t="s">
        <v>884</v>
      </c>
      <c r="H296" s="45" t="s">
        <v>1030</v>
      </c>
      <c r="I296" s="45" t="s">
        <v>886</v>
      </c>
      <c r="J296" s="45" t="s">
        <v>887</v>
      </c>
      <c r="K296" s="45" t="s">
        <v>1031</v>
      </c>
      <c r="L296" s="45" t="s">
        <v>2822</v>
      </c>
      <c r="M296" s="45" t="s">
        <v>3464</v>
      </c>
      <c r="N296" s="45" t="s">
        <v>3465</v>
      </c>
      <c r="O296" s="45" t="s">
        <v>1223</v>
      </c>
      <c r="P296" s="45" t="s">
        <v>3466</v>
      </c>
      <c r="Q296" s="45" t="s">
        <v>3467</v>
      </c>
      <c r="R296" t="s">
        <v>3468</v>
      </c>
      <c r="S296" s="45" t="s">
        <v>884</v>
      </c>
      <c r="T296"/>
      <c r="U296" s="47">
        <v>66</v>
      </c>
      <c r="V296" s="47">
        <v>66</v>
      </c>
      <c r="W296" s="47" t="s">
        <v>894</v>
      </c>
      <c r="X296" s="47">
        <v>24156</v>
      </c>
      <c r="Y296" s="47">
        <v>22811</v>
      </c>
      <c r="Z296" s="48">
        <v>221.55</v>
      </c>
      <c r="AA296" s="44">
        <v>404</v>
      </c>
      <c r="AB296" s="44">
        <v>402</v>
      </c>
      <c r="AC296" s="44">
        <v>7892</v>
      </c>
      <c r="AD296" s="44"/>
      <c r="AE296" s="44">
        <v>1595</v>
      </c>
      <c r="AF296" s="44">
        <v>7399</v>
      </c>
      <c r="AG296" s="44">
        <v>2266</v>
      </c>
      <c r="AH296" s="47"/>
      <c r="AI296" s="47">
        <v>540</v>
      </c>
      <c r="AJ296">
        <v>3119</v>
      </c>
      <c r="AK296" t="s">
        <v>895</v>
      </c>
      <c r="AL296">
        <v>22811</v>
      </c>
      <c r="AM296"/>
      <c r="AN296"/>
      <c r="AO296"/>
      <c r="AP296"/>
      <c r="AQ296"/>
      <c r="AR296" s="44"/>
      <c r="AS296" s="44"/>
      <c r="AT296" s="44"/>
      <c r="AU296" s="44">
        <v>8264436</v>
      </c>
      <c r="AV296" s="44">
        <v>6136550</v>
      </c>
      <c r="AW296" s="44">
        <v>577953</v>
      </c>
      <c r="AX296" s="44">
        <v>393372</v>
      </c>
      <c r="AY296" s="44">
        <v>14216405</v>
      </c>
      <c r="AZ296" s="21">
        <v>13417074</v>
      </c>
      <c r="BA296" s="21">
        <v>799331</v>
      </c>
      <c r="BB296" s="44"/>
      <c r="BC296" s="44"/>
      <c r="BD296" s="44"/>
      <c r="BE296" s="44">
        <v>799331</v>
      </c>
      <c r="BF296" s="44">
        <v>2762200</v>
      </c>
      <c r="BG296" s="44"/>
      <c r="BH296" s="44">
        <v>796758</v>
      </c>
      <c r="BI296" s="21">
        <v>2589650</v>
      </c>
      <c r="BJ296" s="21">
        <v>807120</v>
      </c>
      <c r="BK296" s="21"/>
      <c r="BL296" s="21">
        <v>203188</v>
      </c>
      <c r="BM296" s="21">
        <v>1105520</v>
      </c>
      <c r="BN296" s="21">
        <v>8264436</v>
      </c>
      <c r="BO296" s="21"/>
      <c r="BP296" s="21"/>
      <c r="BQ296" s="44"/>
      <c r="BR296" s="21"/>
      <c r="BS296" s="44"/>
      <c r="BT296" s="21"/>
      <c r="BU296" s="44"/>
      <c r="BV296" s="21"/>
      <c r="BW296" s="44">
        <v>4137979</v>
      </c>
      <c r="BX296" s="21"/>
      <c r="BY296" s="21"/>
      <c r="BZ296" s="21"/>
      <c r="CA296" s="44">
        <v>48102</v>
      </c>
      <c r="CB296" s="44"/>
      <c r="CC296" s="44">
        <v>148307</v>
      </c>
      <c r="CD296" s="44"/>
      <c r="CE296" s="44">
        <v>1012649</v>
      </c>
      <c r="CF296" s="44"/>
      <c r="CG296" s="44"/>
      <c r="CH296" s="44"/>
      <c r="CI296" s="21">
        <v>48501</v>
      </c>
      <c r="CJ296" s="44"/>
      <c r="CK296" s="21">
        <v>741012</v>
      </c>
      <c r="CL296" s="44"/>
      <c r="CM296" s="44">
        <v>251673</v>
      </c>
      <c r="CN296" s="44">
        <v>120943</v>
      </c>
      <c r="CO296" s="44">
        <v>2357098</v>
      </c>
      <c r="CP296" s="44">
        <v>0</v>
      </c>
      <c r="CQ296" s="21">
        <v>2190585</v>
      </c>
      <c r="CR296" s="44">
        <v>238084</v>
      </c>
      <c r="CS296" s="44">
        <v>781462</v>
      </c>
      <c r="CT296" s="44">
        <v>120536</v>
      </c>
      <c r="CU296" s="44"/>
      <c r="CV296" s="44">
        <v>76169</v>
      </c>
      <c r="CW296" s="21"/>
      <c r="CX296" s="21"/>
      <c r="CY296" s="21"/>
      <c r="CZ296" s="21"/>
      <c r="DA296" s="21"/>
      <c r="DB296" s="21"/>
      <c r="DC296" s="21"/>
      <c r="DD296" s="21"/>
      <c r="DE296" s="44"/>
      <c r="DF296" s="21"/>
      <c r="DG296" s="44"/>
      <c r="DH296" s="21"/>
      <c r="DI296" s="44"/>
      <c r="DJ296" s="44"/>
      <c r="DK296" s="44"/>
      <c r="DL296" s="44"/>
      <c r="DM296" s="21"/>
      <c r="DN296" s="44"/>
      <c r="DO296" s="44"/>
      <c r="DP296" s="44"/>
      <c r="DQ296" s="44"/>
      <c r="DR296" s="44"/>
      <c r="DS296" s="44"/>
      <c r="DT296" s="44"/>
      <c r="DU296" s="44"/>
      <c r="DV296" s="44"/>
      <c r="DW296" s="44"/>
      <c r="DX296" s="44"/>
      <c r="DY296" s="44">
        <v>3699</v>
      </c>
      <c r="DZ296" s="44"/>
      <c r="EA296" s="44"/>
      <c r="EB296" s="21"/>
      <c r="EC296" s="44">
        <v>-146115</v>
      </c>
      <c r="ED296" s="44"/>
      <c r="EE296" s="21"/>
      <c r="EF296" s="44"/>
      <c r="EG296" s="21">
        <v>41932</v>
      </c>
      <c r="EH296" s="44"/>
      <c r="EI296" s="21">
        <v>161132</v>
      </c>
      <c r="EJ296" s="44"/>
      <c r="EK296" s="44">
        <v>360344</v>
      </c>
      <c r="EL296" s="21"/>
      <c r="EM296" s="44"/>
      <c r="EN296" s="44"/>
      <c r="EO296" s="44">
        <v>156961</v>
      </c>
      <c r="EP296" s="21"/>
      <c r="EQ296" s="21"/>
      <c r="ER296" s="21"/>
      <c r="ES296" s="21"/>
      <c r="ET296" s="44"/>
      <c r="EU296" s="21"/>
      <c r="EV296" s="44"/>
      <c r="EW296" s="21"/>
      <c r="EX296" s="44"/>
      <c r="EY296" s="44"/>
      <c r="EZ296" s="21"/>
      <c r="FA296" s="21"/>
      <c r="FB296" s="44"/>
      <c r="FC296" s="44"/>
      <c r="FD296" s="21"/>
      <c r="FE296" s="112"/>
      <c r="FF296" s="44"/>
      <c r="FG296" s="44">
        <v>6084715</v>
      </c>
      <c r="FH296" s="44">
        <v>1759067</v>
      </c>
      <c r="FI296" s="44">
        <v>5573292</v>
      </c>
      <c r="FJ296" s="44">
        <v>297792</v>
      </c>
      <c r="FK296" s="44">
        <v>5130243</v>
      </c>
      <c r="FL296" s="44"/>
      <c r="FM296" s="44"/>
      <c r="FN296" s="44"/>
      <c r="FO296" s="44"/>
      <c r="FP296" s="44"/>
      <c r="FQ296" s="44"/>
      <c r="FR296" s="44"/>
      <c r="FS296" s="44"/>
      <c r="FT296" s="44">
        <v>34024</v>
      </c>
      <c r="FU296" s="44">
        <v>74917</v>
      </c>
      <c r="FV296" s="21">
        <v>637905</v>
      </c>
      <c r="FW296" s="44"/>
      <c r="FX296" s="44">
        <v>376823</v>
      </c>
      <c r="FY296" s="44">
        <v>116852</v>
      </c>
      <c r="FZ296" s="44">
        <v>389942</v>
      </c>
      <c r="GA296" s="44">
        <v>57453</v>
      </c>
      <c r="GB296" s="44"/>
      <c r="GC296" s="44">
        <v>25449</v>
      </c>
      <c r="GD296" s="44">
        <v>386549</v>
      </c>
      <c r="GE296" s="44">
        <v>267362</v>
      </c>
      <c r="GF296" s="44">
        <v>123547</v>
      </c>
      <c r="GG296" s="44">
        <v>905818</v>
      </c>
      <c r="GH296" s="44">
        <v>80913</v>
      </c>
      <c r="GI296" s="44">
        <v>99685</v>
      </c>
      <c r="GJ296" s="44">
        <v>245894</v>
      </c>
      <c r="GK296" s="44">
        <v>2642141</v>
      </c>
      <c r="GL296" s="44">
        <v>68668</v>
      </c>
      <c r="GM296" s="44">
        <v>1242491</v>
      </c>
      <c r="GN296" s="44">
        <v>173042</v>
      </c>
      <c r="GO296" s="44">
        <v>18008</v>
      </c>
      <c r="GP296" s="44"/>
      <c r="GQ296" s="44"/>
      <c r="GR296" s="44">
        <v>319348</v>
      </c>
      <c r="GS296" s="44">
        <v>2941182</v>
      </c>
      <c r="GT296" s="44"/>
      <c r="GU296" s="21">
        <v>346323</v>
      </c>
      <c r="GV296" s="44"/>
      <c r="GW296" s="44">
        <v>9292908</v>
      </c>
      <c r="GX296" s="44"/>
      <c r="GY296" s="44">
        <v>12580413</v>
      </c>
      <c r="GZ296" s="44">
        <v>15610190</v>
      </c>
      <c r="HA296" s="44"/>
      <c r="HB296" s="44"/>
      <c r="HC296" s="44">
        <v>-3029777</v>
      </c>
      <c r="HD296" s="44">
        <v>12580413</v>
      </c>
      <c r="HE296" s="21"/>
      <c r="HF296" s="21"/>
      <c r="HG296" s="21"/>
      <c r="HH296" s="21"/>
      <c r="HI296" s="21">
        <v>0</v>
      </c>
      <c r="HJ296" s="44"/>
      <c r="HK296" s="21">
        <v>1511974</v>
      </c>
      <c r="HL296" s="21">
        <v>899383</v>
      </c>
      <c r="HM296" s="21">
        <v>2411357</v>
      </c>
      <c r="HN296" s="21">
        <v>-2065034</v>
      </c>
      <c r="HO296" s="21"/>
      <c r="HP296" s="44"/>
      <c r="HQ296" s="47"/>
      <c r="HR296" s="47"/>
      <c r="HS296" s="47"/>
      <c r="HT296" s="47" t="s">
        <v>1799</v>
      </c>
      <c r="HU296" s="47">
        <v>156101.9</v>
      </c>
      <c r="HV296" s="47">
        <v>2050</v>
      </c>
      <c r="HW296" s="47">
        <v>0</v>
      </c>
      <c r="HX296" s="47">
        <v>6294</v>
      </c>
      <c r="HY296" s="47">
        <v>30080</v>
      </c>
      <c r="HZ296" s="47">
        <v>61117</v>
      </c>
      <c r="IA296" s="47">
        <v>0</v>
      </c>
      <c r="IB296" s="47">
        <v>0</v>
      </c>
      <c r="IC296" s="47">
        <v>0</v>
      </c>
      <c r="ID296">
        <v>13870</v>
      </c>
      <c r="IE296" s="47">
        <v>1958</v>
      </c>
      <c r="IF296">
        <v>8758</v>
      </c>
      <c r="IG296" s="47">
        <v>3706</v>
      </c>
      <c r="IH296" s="47">
        <v>17073</v>
      </c>
      <c r="II296">
        <v>1963</v>
      </c>
      <c r="IJ296">
        <v>2026</v>
      </c>
      <c r="IK296">
        <v>3020</v>
      </c>
      <c r="IL296">
        <v>15903</v>
      </c>
      <c r="IM296">
        <v>167818</v>
      </c>
      <c r="IN296">
        <v>0</v>
      </c>
      <c r="IO296">
        <v>265</v>
      </c>
      <c r="IP296">
        <v>266</v>
      </c>
      <c r="IQ296">
        <v>1978</v>
      </c>
      <c r="IR296">
        <v>0</v>
      </c>
      <c r="IS296">
        <v>0</v>
      </c>
      <c r="IT296">
        <v>2509</v>
      </c>
      <c r="IU296">
        <v>183145</v>
      </c>
      <c r="IV296">
        <v>0</v>
      </c>
      <c r="IW296">
        <v>411437</v>
      </c>
      <c r="IX296">
        <v>1507918</v>
      </c>
      <c r="IY296">
        <v>1593320</v>
      </c>
      <c r="IZ296">
        <v>0</v>
      </c>
      <c r="JA296">
        <v>0</v>
      </c>
      <c r="JB296">
        <v>0</v>
      </c>
      <c r="JC296">
        <v>714358</v>
      </c>
      <c r="JD296">
        <v>57043</v>
      </c>
      <c r="JE296">
        <v>171829</v>
      </c>
      <c r="JF296">
        <v>71939</v>
      </c>
      <c r="JG296">
        <v>426654</v>
      </c>
      <c r="JH296">
        <v>61181</v>
      </c>
      <c r="JI296">
        <v>64823</v>
      </c>
      <c r="JJ296">
        <v>204361</v>
      </c>
      <c r="JK296">
        <v>616707</v>
      </c>
      <c r="JL296">
        <v>6084715</v>
      </c>
      <c r="JM296">
        <v>0</v>
      </c>
      <c r="JN296">
        <v>24325</v>
      </c>
      <c r="JO296">
        <v>3616</v>
      </c>
      <c r="JP296">
        <v>77214</v>
      </c>
      <c r="JQ296">
        <v>0</v>
      </c>
      <c r="JR296">
        <v>0</v>
      </c>
      <c r="JS296">
        <v>105155</v>
      </c>
      <c r="JT296"/>
      <c r="JU296"/>
      <c r="JV296"/>
      <c r="JW296"/>
      <c r="JX296"/>
      <c r="JY296">
        <v>13870</v>
      </c>
      <c r="JZ296"/>
      <c r="KA296"/>
      <c r="KB296"/>
      <c r="KC296"/>
      <c r="KD296"/>
      <c r="KE296">
        <v>714358</v>
      </c>
      <c r="KF296">
        <v>149</v>
      </c>
      <c r="KG296">
        <v>225</v>
      </c>
      <c r="KH296">
        <v>71</v>
      </c>
      <c r="KI296">
        <v>99</v>
      </c>
      <c r="KJ296">
        <v>142</v>
      </c>
      <c r="KK296">
        <v>51</v>
      </c>
      <c r="KL296">
        <v>64</v>
      </c>
      <c r="KM296">
        <v>95</v>
      </c>
      <c r="KN296">
        <v>29</v>
      </c>
      <c r="KO296">
        <v>1</v>
      </c>
      <c r="KP296">
        <v>0</v>
      </c>
      <c r="KQ296">
        <v>0</v>
      </c>
      <c r="KR296">
        <v>0</v>
      </c>
      <c r="KS296">
        <v>1</v>
      </c>
      <c r="KT296">
        <v>0</v>
      </c>
      <c r="KU296">
        <v>1</v>
      </c>
      <c r="KV296">
        <v>0</v>
      </c>
      <c r="KW296">
        <v>0</v>
      </c>
      <c r="KX296">
        <v>0</v>
      </c>
      <c r="KY296">
        <v>0</v>
      </c>
      <c r="KZ296">
        <v>0</v>
      </c>
      <c r="LA296">
        <v>0</v>
      </c>
      <c r="LB296">
        <v>0</v>
      </c>
      <c r="LC296">
        <v>0</v>
      </c>
      <c r="LD296">
        <v>1</v>
      </c>
      <c r="LE296">
        <v>0</v>
      </c>
      <c r="LF296">
        <v>0</v>
      </c>
      <c r="LG296">
        <v>0</v>
      </c>
      <c r="LH296">
        <v>0</v>
      </c>
    </row>
    <row r="297" spans="1:320" s="34" customFormat="1" ht="15" customHeight="1" x14ac:dyDescent="0.25">
      <c r="A297" s="45">
        <v>206190295</v>
      </c>
      <c r="B297" s="45" t="s">
        <v>1099</v>
      </c>
      <c r="C297" s="46">
        <v>45210</v>
      </c>
      <c r="D297" s="46">
        <v>45412</v>
      </c>
      <c r="E297" s="47">
        <v>203</v>
      </c>
      <c r="F297" s="45" t="s">
        <v>883</v>
      </c>
      <c r="G297" s="45" t="s">
        <v>884</v>
      </c>
      <c r="H297" s="45" t="s">
        <v>1030</v>
      </c>
      <c r="I297" s="45" t="s">
        <v>886</v>
      </c>
      <c r="J297" s="45" t="s">
        <v>887</v>
      </c>
      <c r="K297" s="45" t="s">
        <v>1031</v>
      </c>
      <c r="L297" s="45" t="s">
        <v>2709</v>
      </c>
      <c r="M297" s="45" t="s">
        <v>1100</v>
      </c>
      <c r="N297" s="45" t="s">
        <v>1101</v>
      </c>
      <c r="O297" s="45" t="s">
        <v>1034</v>
      </c>
      <c r="P297" s="45" t="s">
        <v>3282</v>
      </c>
      <c r="Q297" s="45" t="s">
        <v>3469</v>
      </c>
      <c r="R297" t="s">
        <v>1082</v>
      </c>
      <c r="S297" s="45" t="s">
        <v>893</v>
      </c>
      <c r="T297"/>
      <c r="U297" s="47">
        <v>59</v>
      </c>
      <c r="V297" s="47">
        <v>59</v>
      </c>
      <c r="W297" s="47" t="s">
        <v>1728</v>
      </c>
      <c r="X297" s="47">
        <v>11977</v>
      </c>
      <c r="Y297" s="47">
        <v>10688</v>
      </c>
      <c r="Z297" s="48">
        <v>89.24</v>
      </c>
      <c r="AA297" s="44">
        <v>96</v>
      </c>
      <c r="AB297" s="44">
        <v>88</v>
      </c>
      <c r="AC297" s="44">
        <v>1963</v>
      </c>
      <c r="AD297" s="44"/>
      <c r="AE297" s="44">
        <v>918</v>
      </c>
      <c r="AF297" s="44">
        <v>6947</v>
      </c>
      <c r="AG297" s="44">
        <v>626</v>
      </c>
      <c r="AH297" s="47">
        <v>29</v>
      </c>
      <c r="AI297" s="47">
        <v>196</v>
      </c>
      <c r="AJ297">
        <v>9</v>
      </c>
      <c r="AK297" t="s">
        <v>895</v>
      </c>
      <c r="AL297">
        <v>10688</v>
      </c>
      <c r="AM297"/>
      <c r="AN297"/>
      <c r="AO297"/>
      <c r="AP297"/>
      <c r="AQ297"/>
      <c r="AR297" s="44"/>
      <c r="AS297" s="44"/>
      <c r="AT297" s="44"/>
      <c r="AU297" s="44">
        <v>5150262</v>
      </c>
      <c r="AV297" s="44">
        <v>2699293</v>
      </c>
      <c r="AW297" s="44">
        <v>2895819</v>
      </c>
      <c r="AX297" s="44"/>
      <c r="AY297" s="44">
        <v>4953736</v>
      </c>
      <c r="AZ297" s="21">
        <v>4781085</v>
      </c>
      <c r="BA297" s="21">
        <v>172651</v>
      </c>
      <c r="BB297" s="44">
        <v>193155</v>
      </c>
      <c r="BC297" s="44">
        <v>800</v>
      </c>
      <c r="BD297" s="44"/>
      <c r="BE297" s="44">
        <v>365006</v>
      </c>
      <c r="BF297" s="44">
        <v>1569910</v>
      </c>
      <c r="BG297" s="44"/>
      <c r="BH297" s="44">
        <v>312815</v>
      </c>
      <c r="BI297" s="21">
        <v>2672413</v>
      </c>
      <c r="BJ297" s="21">
        <v>500774</v>
      </c>
      <c r="BK297" s="21">
        <v>23097</v>
      </c>
      <c r="BL297" s="21">
        <v>68303</v>
      </c>
      <c r="BM297" s="21">
        <v>2950</v>
      </c>
      <c r="BN297" s="21">
        <v>5150262</v>
      </c>
      <c r="BO297" s="21"/>
      <c r="BP297" s="21"/>
      <c r="BQ297" s="44"/>
      <c r="BR297" s="21"/>
      <c r="BS297" s="44"/>
      <c r="BT297" s="21"/>
      <c r="BU297" s="44"/>
      <c r="BV297" s="21"/>
      <c r="BW297" s="44">
        <v>1822838</v>
      </c>
      <c r="BX297" s="21"/>
      <c r="BY297" s="21"/>
      <c r="BZ297" s="21"/>
      <c r="CA297" s="44">
        <v>23317</v>
      </c>
      <c r="CB297" s="44"/>
      <c r="CC297" s="44">
        <v>372664</v>
      </c>
      <c r="CD297" s="44"/>
      <c r="CE297" s="44">
        <v>460713</v>
      </c>
      <c r="CF297" s="44"/>
      <c r="CG297" s="44">
        <v>17210</v>
      </c>
      <c r="CH297" s="44"/>
      <c r="CI297" s="21">
        <v>2551</v>
      </c>
      <c r="CJ297" s="44"/>
      <c r="CK297" s="21"/>
      <c r="CL297" s="44"/>
      <c r="CM297" s="44">
        <v>0</v>
      </c>
      <c r="CN297" s="44">
        <v>28006</v>
      </c>
      <c r="CO297" s="44">
        <v>860573</v>
      </c>
      <c r="CP297" s="44">
        <v>0</v>
      </c>
      <c r="CQ297" s="21">
        <v>884736</v>
      </c>
      <c r="CR297" s="44">
        <v>441201</v>
      </c>
      <c r="CS297" s="44">
        <v>451515</v>
      </c>
      <c r="CT297" s="44">
        <v>26563</v>
      </c>
      <c r="CU297" s="44"/>
      <c r="CV297" s="44">
        <v>6699</v>
      </c>
      <c r="CW297" s="21"/>
      <c r="CX297" s="21"/>
      <c r="CY297" s="21"/>
      <c r="CZ297" s="21"/>
      <c r="DA297" s="21"/>
      <c r="DB297" s="21"/>
      <c r="DC297" s="21"/>
      <c r="DD297" s="21"/>
      <c r="DE297" s="44"/>
      <c r="DF297" s="21"/>
      <c r="DG297" s="44"/>
      <c r="DH297" s="21"/>
      <c r="DI297" s="44"/>
      <c r="DJ297" s="44"/>
      <c r="DK297" s="44"/>
      <c r="DL297" s="44"/>
      <c r="DM297" s="21"/>
      <c r="DN297" s="44"/>
      <c r="DO297" s="44"/>
      <c r="DP297" s="44"/>
      <c r="DQ297" s="44"/>
      <c r="DR297" s="44"/>
      <c r="DS297" s="44"/>
      <c r="DT297" s="44"/>
      <c r="DU297" s="44"/>
      <c r="DV297" s="44"/>
      <c r="DW297" s="44"/>
      <c r="DX297" s="44"/>
      <c r="DY297" s="44">
        <v>-16110</v>
      </c>
      <c r="DZ297" s="44"/>
      <c r="EA297" s="44"/>
      <c r="EB297" s="21"/>
      <c r="EC297" s="44">
        <v>1127566</v>
      </c>
      <c r="ED297" s="44"/>
      <c r="EE297" s="21"/>
      <c r="EF297" s="44"/>
      <c r="EG297" s="21">
        <v>118126</v>
      </c>
      <c r="EH297" s="44"/>
      <c r="EI297" s="21">
        <v>1075121</v>
      </c>
      <c r="EJ297" s="44"/>
      <c r="EK297" s="44">
        <v>560255</v>
      </c>
      <c r="EL297" s="21"/>
      <c r="EM297" s="44">
        <v>32096</v>
      </c>
      <c r="EN297" s="44"/>
      <c r="EO297" s="44">
        <v>-1235</v>
      </c>
      <c r="EP297" s="21"/>
      <c r="EQ297" s="21"/>
      <c r="ER297" s="21"/>
      <c r="ES297" s="21"/>
      <c r="ET297" s="44"/>
      <c r="EU297" s="21"/>
      <c r="EV297" s="44"/>
      <c r="EW297" s="21"/>
      <c r="EX297" s="44"/>
      <c r="EY297" s="44"/>
      <c r="EZ297" s="21"/>
      <c r="FA297" s="21"/>
      <c r="FB297" s="44"/>
      <c r="FC297" s="44"/>
      <c r="FD297" s="21"/>
      <c r="FE297" s="112"/>
      <c r="FF297" s="44"/>
      <c r="FG297" s="44">
        <v>2485851</v>
      </c>
      <c r="FH297" s="44">
        <v>545709</v>
      </c>
      <c r="FI297" s="44">
        <v>1749525</v>
      </c>
      <c r="FJ297" s="44">
        <v>126948</v>
      </c>
      <c r="FK297" s="44">
        <v>1898561</v>
      </c>
      <c r="FL297" s="44"/>
      <c r="FM297" s="44"/>
      <c r="FN297" s="44"/>
      <c r="FO297" s="44"/>
      <c r="FP297" s="44"/>
      <c r="FQ297" s="44"/>
      <c r="FR297" s="44"/>
      <c r="FS297" s="44"/>
      <c r="FT297" s="44"/>
      <c r="FU297" s="44">
        <v>11677</v>
      </c>
      <c r="FV297" s="21">
        <v>133012</v>
      </c>
      <c r="FW297" s="44"/>
      <c r="FX297" s="44">
        <v>172392</v>
      </c>
      <c r="FY297" s="44">
        <v>49577</v>
      </c>
      <c r="FZ297" s="44">
        <v>69932</v>
      </c>
      <c r="GA297" s="44">
        <v>15010</v>
      </c>
      <c r="GB297" s="44"/>
      <c r="GC297" s="44">
        <v>12964</v>
      </c>
      <c r="GD297" s="44">
        <v>219413</v>
      </c>
      <c r="GE297" s="44">
        <v>127193</v>
      </c>
      <c r="GF297" s="44">
        <v>68681</v>
      </c>
      <c r="GG297" s="44">
        <v>312594</v>
      </c>
      <c r="GH297" s="44">
        <v>42978</v>
      </c>
      <c r="GI297" s="44">
        <v>61345</v>
      </c>
      <c r="GJ297" s="44">
        <v>70189</v>
      </c>
      <c r="GK297" s="44">
        <v>1128755</v>
      </c>
      <c r="GL297" s="44">
        <v>10959</v>
      </c>
      <c r="GM297" s="44">
        <v>247453</v>
      </c>
      <c r="GN297" s="44">
        <v>6432</v>
      </c>
      <c r="GO297" s="44">
        <v>4976</v>
      </c>
      <c r="GP297" s="44"/>
      <c r="GQ297" s="44">
        <v>34175</v>
      </c>
      <c r="GR297" s="44">
        <v>82817</v>
      </c>
      <c r="GS297" s="44">
        <v>4437313</v>
      </c>
      <c r="GT297" s="44"/>
      <c r="GU297" s="21">
        <v>171897</v>
      </c>
      <c r="GV297" s="44">
        <v>211987</v>
      </c>
      <c r="GW297" s="44">
        <v>2497587</v>
      </c>
      <c r="GX297" s="44">
        <v>1184495</v>
      </c>
      <c r="GY297" s="44">
        <v>8503279</v>
      </c>
      <c r="GZ297" s="44">
        <v>9751164</v>
      </c>
      <c r="HA297" s="44"/>
      <c r="HB297" s="44"/>
      <c r="HC297" s="44">
        <v>-1247885</v>
      </c>
      <c r="HD297" s="44">
        <v>8503279</v>
      </c>
      <c r="HE297" s="21">
        <v>38513</v>
      </c>
      <c r="HF297" s="21"/>
      <c r="HG297" s="21">
        <v>4652838</v>
      </c>
      <c r="HH297" s="21"/>
      <c r="HI297" s="21">
        <v>0</v>
      </c>
      <c r="HJ297" s="44"/>
      <c r="HK297" s="21">
        <v>79925</v>
      </c>
      <c r="HL297" s="21">
        <v>170197</v>
      </c>
      <c r="HM297" s="21">
        <v>250122</v>
      </c>
      <c r="HN297" s="21">
        <v>-78225</v>
      </c>
      <c r="HO297" s="21"/>
      <c r="HP297" s="44"/>
      <c r="HQ297" s="47"/>
      <c r="HR297" s="47"/>
      <c r="HS297" s="47"/>
      <c r="HT297" s="47" t="s">
        <v>1799</v>
      </c>
      <c r="HU297" s="47">
        <v>97511.64</v>
      </c>
      <c r="HV297" s="47">
        <v>1093</v>
      </c>
      <c r="HW297" s="47">
        <v>0</v>
      </c>
      <c r="HX297" s="47">
        <v>1614</v>
      </c>
      <c r="HY297" s="47">
        <v>11939</v>
      </c>
      <c r="HZ297" s="47">
        <v>25350</v>
      </c>
      <c r="IA297" s="47">
        <v>0</v>
      </c>
      <c r="IB297" s="47">
        <v>0</v>
      </c>
      <c r="IC297" s="47">
        <v>1562</v>
      </c>
      <c r="ID297">
        <v>6122</v>
      </c>
      <c r="IE297" s="47">
        <v>1133</v>
      </c>
      <c r="IF297">
        <v>4365</v>
      </c>
      <c r="IG297" s="47">
        <v>22</v>
      </c>
      <c r="IH297" s="47">
        <v>7921</v>
      </c>
      <c r="II297">
        <v>1076</v>
      </c>
      <c r="IJ297">
        <v>1820</v>
      </c>
      <c r="IK297">
        <v>1081</v>
      </c>
      <c r="IL297">
        <v>9283</v>
      </c>
      <c r="IM297">
        <v>74381</v>
      </c>
      <c r="IN297">
        <v>0</v>
      </c>
      <c r="IO297">
        <v>0</v>
      </c>
      <c r="IP297">
        <v>123</v>
      </c>
      <c r="IQ297">
        <v>156</v>
      </c>
      <c r="IR297">
        <v>0</v>
      </c>
      <c r="IS297">
        <v>0</v>
      </c>
      <c r="IT297">
        <v>279</v>
      </c>
      <c r="IU297">
        <v>99259</v>
      </c>
      <c r="IV297">
        <v>0</v>
      </c>
      <c r="IW297">
        <v>94408</v>
      </c>
      <c r="IX297">
        <v>492184</v>
      </c>
      <c r="IY297">
        <v>636261</v>
      </c>
      <c r="IZ297">
        <v>0</v>
      </c>
      <c r="JA297">
        <v>0</v>
      </c>
      <c r="JB297">
        <v>93025</v>
      </c>
      <c r="JC297">
        <v>290030</v>
      </c>
      <c r="JD297">
        <v>39673</v>
      </c>
      <c r="JE297">
        <v>79880</v>
      </c>
      <c r="JF297">
        <v>599</v>
      </c>
      <c r="JG297">
        <v>173131</v>
      </c>
      <c r="JH297">
        <v>37292</v>
      </c>
      <c r="JI297">
        <v>47961</v>
      </c>
      <c r="JJ297">
        <v>52123</v>
      </c>
      <c r="JK297">
        <v>350025</v>
      </c>
      <c r="JL297">
        <v>2485851</v>
      </c>
      <c r="JM297">
        <v>0</v>
      </c>
      <c r="JN297">
        <v>0</v>
      </c>
      <c r="JO297">
        <v>6018</v>
      </c>
      <c r="JP297">
        <v>5317</v>
      </c>
      <c r="JQ297">
        <v>0</v>
      </c>
      <c r="JR297">
        <v>0</v>
      </c>
      <c r="JS297">
        <v>11335</v>
      </c>
      <c r="JT297"/>
      <c r="JU297"/>
      <c r="JV297"/>
      <c r="JW297"/>
      <c r="JX297"/>
      <c r="JY297">
        <v>6122</v>
      </c>
      <c r="JZ297"/>
      <c r="KA297"/>
      <c r="KB297"/>
      <c r="KC297"/>
      <c r="KD297"/>
      <c r="KE297">
        <v>290030</v>
      </c>
      <c r="KF297">
        <v>148</v>
      </c>
      <c r="KG297">
        <v>241</v>
      </c>
      <c r="KH297">
        <v>79</v>
      </c>
      <c r="KI297">
        <v>87</v>
      </c>
      <c r="KJ297">
        <v>137</v>
      </c>
      <c r="KK297">
        <v>49</v>
      </c>
      <c r="KL297">
        <v>38</v>
      </c>
      <c r="KM297">
        <v>56</v>
      </c>
      <c r="KN297">
        <v>25</v>
      </c>
      <c r="KO297">
        <v>1</v>
      </c>
      <c r="KP297">
        <v>0</v>
      </c>
      <c r="KQ297">
        <v>0</v>
      </c>
      <c r="KR297">
        <v>1</v>
      </c>
      <c r="KS297">
        <v>0</v>
      </c>
      <c r="KT297">
        <v>0</v>
      </c>
      <c r="KU297">
        <v>1</v>
      </c>
      <c r="KV297">
        <v>0</v>
      </c>
      <c r="KW297">
        <v>0</v>
      </c>
      <c r="KX297">
        <v>0</v>
      </c>
      <c r="KY297">
        <v>0</v>
      </c>
      <c r="KZ297">
        <v>0</v>
      </c>
      <c r="LA297">
        <v>0</v>
      </c>
      <c r="LB297">
        <v>0</v>
      </c>
      <c r="LC297">
        <v>0</v>
      </c>
      <c r="LD297">
        <v>1</v>
      </c>
      <c r="LE297">
        <v>0</v>
      </c>
      <c r="LF297">
        <v>0</v>
      </c>
      <c r="LG297">
        <v>0</v>
      </c>
      <c r="LH297">
        <v>0</v>
      </c>
    </row>
    <row r="298" spans="1:320" s="34" customFormat="1" ht="15" customHeight="1" x14ac:dyDescent="0.25">
      <c r="A298" s="45">
        <v>206190299</v>
      </c>
      <c r="B298" s="45" t="s">
        <v>3470</v>
      </c>
      <c r="C298" s="46">
        <v>45292</v>
      </c>
      <c r="D298" s="46">
        <v>45657</v>
      </c>
      <c r="E298" s="47">
        <v>366</v>
      </c>
      <c r="F298" s="45" t="s">
        <v>883</v>
      </c>
      <c r="G298" s="45" t="s">
        <v>884</v>
      </c>
      <c r="H298" s="45" t="s">
        <v>1030</v>
      </c>
      <c r="I298" s="45" t="s">
        <v>886</v>
      </c>
      <c r="J298" s="45" t="s">
        <v>887</v>
      </c>
      <c r="K298" s="45" t="s">
        <v>1031</v>
      </c>
      <c r="L298" s="45" t="s">
        <v>2829</v>
      </c>
      <c r="M298" s="45" t="s">
        <v>3471</v>
      </c>
      <c r="N298" s="45" t="s">
        <v>3472</v>
      </c>
      <c r="O298" s="45" t="s">
        <v>2832</v>
      </c>
      <c r="P298" s="45" t="s">
        <v>3473</v>
      </c>
      <c r="Q298" s="45" t="s">
        <v>3474</v>
      </c>
      <c r="R298" t="s">
        <v>3475</v>
      </c>
      <c r="S298" s="45" t="s">
        <v>893</v>
      </c>
      <c r="T298"/>
      <c r="U298" s="47">
        <v>204</v>
      </c>
      <c r="V298" s="47">
        <v>204</v>
      </c>
      <c r="W298" s="47" t="s">
        <v>913</v>
      </c>
      <c r="X298" s="47">
        <v>74664</v>
      </c>
      <c r="Y298" s="47">
        <v>31860</v>
      </c>
      <c r="Z298" s="48">
        <v>42.67</v>
      </c>
      <c r="AA298" s="44">
        <v>206</v>
      </c>
      <c r="AB298" s="44">
        <v>238</v>
      </c>
      <c r="AC298" s="44"/>
      <c r="AD298" s="44"/>
      <c r="AE298" s="44"/>
      <c r="AF298" s="44"/>
      <c r="AG298" s="44"/>
      <c r="AH298" s="47"/>
      <c r="AI298" s="47"/>
      <c r="AJ298">
        <v>31860</v>
      </c>
      <c r="AK298" t="s">
        <v>895</v>
      </c>
      <c r="AL298">
        <v>31860</v>
      </c>
      <c r="AM298"/>
      <c r="AN298"/>
      <c r="AO298"/>
      <c r="AP298"/>
      <c r="AQ298"/>
      <c r="AR298" s="44"/>
      <c r="AS298" s="44"/>
      <c r="AT298" s="44"/>
      <c r="AU298" s="44">
        <v>12104275</v>
      </c>
      <c r="AV298" s="44">
        <v>632650</v>
      </c>
      <c r="AW298" s="44">
        <v>-3161203</v>
      </c>
      <c r="AX298" s="44">
        <v>43744</v>
      </c>
      <c r="AY298" s="44">
        <v>15941872</v>
      </c>
      <c r="AZ298" s="21">
        <v>17928977</v>
      </c>
      <c r="BA298" s="21">
        <v>-1987105</v>
      </c>
      <c r="BB298" s="44"/>
      <c r="BC298" s="44"/>
      <c r="BD298" s="44"/>
      <c r="BE298" s="44">
        <v>-1987105</v>
      </c>
      <c r="BF298" s="44"/>
      <c r="BG298" s="44"/>
      <c r="BH298" s="44"/>
      <c r="BI298" s="21"/>
      <c r="BJ298" s="21"/>
      <c r="BK298" s="21"/>
      <c r="BL298" s="21"/>
      <c r="BM298" s="21">
        <v>12104275</v>
      </c>
      <c r="BN298" s="21">
        <v>12104275</v>
      </c>
      <c r="BO298" s="21"/>
      <c r="BP298" s="21"/>
      <c r="BQ298" s="44"/>
      <c r="BR298" s="21"/>
      <c r="BS298" s="44"/>
      <c r="BT298" s="21"/>
      <c r="BU298" s="44"/>
      <c r="BV298" s="21"/>
      <c r="BW298" s="44"/>
      <c r="BX298" s="21"/>
      <c r="BY298" s="21"/>
      <c r="BZ298" s="21"/>
      <c r="CA298" s="44"/>
      <c r="CB298" s="44"/>
      <c r="CC298" s="44"/>
      <c r="CD298" s="44"/>
      <c r="CE298" s="44"/>
      <c r="CF298" s="44"/>
      <c r="CG298" s="44"/>
      <c r="CH298" s="44"/>
      <c r="CI298" s="21"/>
      <c r="CJ298" s="44"/>
      <c r="CK298" s="21">
        <v>632650</v>
      </c>
      <c r="CL298" s="44"/>
      <c r="CM298" s="44">
        <v>96725</v>
      </c>
      <c r="CN298" s="44">
        <v>27935</v>
      </c>
      <c r="CO298" s="44">
        <v>21800</v>
      </c>
      <c r="CP298" s="44">
        <v>0</v>
      </c>
      <c r="CQ298" s="21">
        <v>2164</v>
      </c>
      <c r="CR298" s="44">
        <v>1255</v>
      </c>
      <c r="CS298" s="44">
        <v>411617</v>
      </c>
      <c r="CT298" s="44">
        <v>57667</v>
      </c>
      <c r="CU298" s="44"/>
      <c r="CV298" s="44">
        <v>13487</v>
      </c>
      <c r="CW298" s="21"/>
      <c r="CX298" s="21"/>
      <c r="CY298" s="21"/>
      <c r="CZ298" s="21"/>
      <c r="DA298" s="21"/>
      <c r="DB298" s="21"/>
      <c r="DC298" s="21"/>
      <c r="DD298" s="21"/>
      <c r="DE298" s="44"/>
      <c r="DF298" s="21"/>
      <c r="DG298" s="44"/>
      <c r="DH298" s="21"/>
      <c r="DI298" s="44"/>
      <c r="DJ298" s="44"/>
      <c r="DK298" s="44"/>
      <c r="DL298" s="44"/>
      <c r="DM298" s="21"/>
      <c r="DN298" s="44"/>
      <c r="DO298" s="44"/>
      <c r="DP298" s="44"/>
      <c r="DQ298" s="44"/>
      <c r="DR298" s="44"/>
      <c r="DS298" s="44"/>
      <c r="DT298" s="44"/>
      <c r="DU298" s="44"/>
      <c r="DV298" s="44"/>
      <c r="DW298" s="44"/>
      <c r="DX298" s="44"/>
      <c r="DY298" s="44"/>
      <c r="DZ298" s="44"/>
      <c r="EA298" s="44"/>
      <c r="EB298" s="21"/>
      <c r="EC298" s="44"/>
      <c r="ED298" s="44"/>
      <c r="EE298" s="21"/>
      <c r="EF298" s="44"/>
      <c r="EG298" s="21"/>
      <c r="EH298" s="44"/>
      <c r="EI298" s="21"/>
      <c r="EJ298" s="44"/>
      <c r="EK298" s="44"/>
      <c r="EL298" s="21"/>
      <c r="EM298" s="44"/>
      <c r="EN298" s="44"/>
      <c r="EO298" s="44">
        <v>-3161203</v>
      </c>
      <c r="EP298" s="21"/>
      <c r="EQ298" s="21"/>
      <c r="ER298" s="21"/>
      <c r="ES298" s="21"/>
      <c r="ET298" s="44"/>
      <c r="EU298" s="21"/>
      <c r="EV298" s="44"/>
      <c r="EW298" s="21"/>
      <c r="EX298" s="44"/>
      <c r="EY298" s="44"/>
      <c r="EZ298" s="21"/>
      <c r="FA298" s="21"/>
      <c r="FB298" s="44"/>
      <c r="FC298" s="44"/>
      <c r="FD298" s="21"/>
      <c r="FE298" s="112"/>
      <c r="FF298" s="44"/>
      <c r="FG298" s="44">
        <v>8442478</v>
      </c>
      <c r="FH298" s="44">
        <v>2141359</v>
      </c>
      <c r="FI298" s="44">
        <v>7345140</v>
      </c>
      <c r="FJ298" s="44">
        <v>431160</v>
      </c>
      <c r="FK298" s="44">
        <v>7250196</v>
      </c>
      <c r="FL298" s="44"/>
      <c r="FM298" s="44"/>
      <c r="FN298" s="44"/>
      <c r="FO298" s="44"/>
      <c r="FP298" s="44"/>
      <c r="FQ298" s="44"/>
      <c r="FR298" s="44"/>
      <c r="FS298" s="44"/>
      <c r="FT298" s="44">
        <v>32425</v>
      </c>
      <c r="FU298" s="44">
        <v>25627</v>
      </c>
      <c r="FV298" s="21">
        <v>19138</v>
      </c>
      <c r="FW298" s="44"/>
      <c r="FX298" s="44">
        <v>916</v>
      </c>
      <c r="FY298" s="44">
        <v>1485</v>
      </c>
      <c r="FZ298" s="44">
        <v>303689</v>
      </c>
      <c r="GA298" s="44">
        <v>27813</v>
      </c>
      <c r="GB298" s="44"/>
      <c r="GC298" s="44">
        <v>34668</v>
      </c>
      <c r="GD298" s="44">
        <v>654938</v>
      </c>
      <c r="GE298" s="44">
        <v>674958</v>
      </c>
      <c r="GF298" s="44">
        <v>15462</v>
      </c>
      <c r="GG298" s="44">
        <v>888448</v>
      </c>
      <c r="GH298" s="44">
        <v>256833</v>
      </c>
      <c r="GI298" s="44">
        <v>541665</v>
      </c>
      <c r="GJ298" s="44">
        <v>221109</v>
      </c>
      <c r="GK298" s="44">
        <v>4250191</v>
      </c>
      <c r="GL298" s="44">
        <v>272345</v>
      </c>
      <c r="GM298" s="44">
        <v>2218342</v>
      </c>
      <c r="GN298" s="44">
        <v>70795</v>
      </c>
      <c r="GO298" s="44">
        <v>167934</v>
      </c>
      <c r="GP298" s="44"/>
      <c r="GQ298" s="44"/>
      <c r="GR298" s="44"/>
      <c r="GS298" s="44">
        <v>3508402</v>
      </c>
      <c r="GT298" s="44"/>
      <c r="GU298" s="21">
        <v>3975130</v>
      </c>
      <c r="GV298" s="44"/>
      <c r="GW298" s="44"/>
      <c r="GX298" s="44">
        <v>268868</v>
      </c>
      <c r="GY298" s="44">
        <v>7752400</v>
      </c>
      <c r="GZ298" s="44">
        <v>13458433</v>
      </c>
      <c r="HA298" s="44"/>
      <c r="HB298" s="44"/>
      <c r="HC298" s="44">
        <v>-5706033</v>
      </c>
      <c r="HD298" s="44">
        <v>7752400</v>
      </c>
      <c r="HE298" s="21"/>
      <c r="HF298" s="21"/>
      <c r="HG298" s="21">
        <v>9384974</v>
      </c>
      <c r="HH298" s="21"/>
      <c r="HI298" s="21">
        <v>0</v>
      </c>
      <c r="HJ298" s="44"/>
      <c r="HK298" s="21">
        <v>4166876</v>
      </c>
      <c r="HL298" s="21">
        <v>129906</v>
      </c>
      <c r="HM298" s="21">
        <v>4296782</v>
      </c>
      <c r="HN298" s="21">
        <v>-321652</v>
      </c>
      <c r="HO298" s="21"/>
      <c r="HP298" s="44"/>
      <c r="HQ298" s="47"/>
      <c r="HR298" s="47"/>
      <c r="HS298" s="47"/>
      <c r="HT298" s="47">
        <v>0</v>
      </c>
      <c r="HU298" s="47">
        <v>0</v>
      </c>
      <c r="HV298" s="47">
        <v>1874</v>
      </c>
      <c r="HW298" s="47">
        <v>0</v>
      </c>
      <c r="HX298" s="47">
        <v>7221</v>
      </c>
      <c r="HY298" s="47">
        <v>31351</v>
      </c>
      <c r="HZ298" s="47">
        <v>82538</v>
      </c>
      <c r="IA298" s="47">
        <v>7856</v>
      </c>
      <c r="IB298" s="47">
        <v>26762</v>
      </c>
      <c r="IC298" s="47">
        <v>13195</v>
      </c>
      <c r="ID298"/>
      <c r="IE298" s="47">
        <v>4065</v>
      </c>
      <c r="IF298">
        <v>27931</v>
      </c>
      <c r="IG298" s="47"/>
      <c r="IH298" s="47">
        <v>22722</v>
      </c>
      <c r="II298">
        <v>5670</v>
      </c>
      <c r="IJ298">
        <v>19962</v>
      </c>
      <c r="IK298">
        <v>5200</v>
      </c>
      <c r="IL298">
        <v>21718</v>
      </c>
      <c r="IM298">
        <v>278065</v>
      </c>
      <c r="IN298">
        <v>0</v>
      </c>
      <c r="IO298">
        <v>0</v>
      </c>
      <c r="IP298">
        <v>0</v>
      </c>
      <c r="IQ298">
        <v>25</v>
      </c>
      <c r="IR298">
        <v>0</v>
      </c>
      <c r="IS298">
        <v>0</v>
      </c>
      <c r="IT298">
        <v>25</v>
      </c>
      <c r="IU298">
        <v>134902</v>
      </c>
      <c r="IV298">
        <v>0</v>
      </c>
      <c r="IW298">
        <v>382782</v>
      </c>
      <c r="IX298">
        <v>1218313</v>
      </c>
      <c r="IY298">
        <v>1874430</v>
      </c>
      <c r="IZ298">
        <v>499897</v>
      </c>
      <c r="JA298">
        <v>837520</v>
      </c>
      <c r="JB298">
        <v>583406</v>
      </c>
      <c r="JC298"/>
      <c r="JD298">
        <v>107316</v>
      </c>
      <c r="JE298">
        <v>501079</v>
      </c>
      <c r="JF298"/>
      <c r="JG298">
        <v>495787</v>
      </c>
      <c r="JH298">
        <v>211487</v>
      </c>
      <c r="JI298">
        <v>414033</v>
      </c>
      <c r="JJ298">
        <v>178869</v>
      </c>
      <c r="JK298">
        <v>1002657</v>
      </c>
      <c r="JL298">
        <v>8442478</v>
      </c>
      <c r="JM298">
        <v>0</v>
      </c>
      <c r="JN298">
        <v>0</v>
      </c>
      <c r="JO298">
        <v>0</v>
      </c>
      <c r="JP298">
        <v>828</v>
      </c>
      <c r="JQ298">
        <v>0</v>
      </c>
      <c r="JR298">
        <v>0</v>
      </c>
      <c r="JS298">
        <v>828</v>
      </c>
      <c r="JT298"/>
      <c r="JU298"/>
      <c r="JV298"/>
      <c r="JW298"/>
      <c r="JX298"/>
      <c r="JY298"/>
      <c r="JZ298"/>
      <c r="KA298"/>
      <c r="KB298"/>
      <c r="KC298"/>
      <c r="KD298"/>
      <c r="KE298"/>
      <c r="KF298">
        <v>184</v>
      </c>
      <c r="KG298">
        <v>236</v>
      </c>
      <c r="KH298">
        <v>118</v>
      </c>
      <c r="KI298">
        <v>96</v>
      </c>
      <c r="KJ298">
        <v>121</v>
      </c>
      <c r="KK298">
        <v>68</v>
      </c>
      <c r="KL298">
        <v>52</v>
      </c>
      <c r="KM298">
        <v>67</v>
      </c>
      <c r="KN298">
        <v>33</v>
      </c>
      <c r="KO298">
        <v>1</v>
      </c>
      <c r="KP298">
        <v>0</v>
      </c>
      <c r="KQ298">
        <v>0</v>
      </c>
      <c r="KR298">
        <v>0</v>
      </c>
      <c r="KS298">
        <v>0</v>
      </c>
      <c r="KT298">
        <v>1</v>
      </c>
      <c r="KU298">
        <v>1</v>
      </c>
      <c r="KV298">
        <v>0</v>
      </c>
      <c r="KW298">
        <v>0</v>
      </c>
      <c r="KX298">
        <v>0</v>
      </c>
      <c r="KY298">
        <v>0</v>
      </c>
      <c r="KZ298">
        <v>0</v>
      </c>
      <c r="LA298">
        <v>0</v>
      </c>
      <c r="LB298">
        <v>0</v>
      </c>
      <c r="LC298">
        <v>0</v>
      </c>
      <c r="LD298">
        <v>1</v>
      </c>
      <c r="LE298">
        <v>0</v>
      </c>
      <c r="LF298">
        <v>0</v>
      </c>
      <c r="LG298">
        <v>0</v>
      </c>
      <c r="LH298">
        <v>0</v>
      </c>
    </row>
    <row r="299" spans="1:320" s="34" customFormat="1" ht="15" customHeight="1" x14ac:dyDescent="0.25">
      <c r="A299" s="45">
        <v>206190301</v>
      </c>
      <c r="B299" s="45" t="s">
        <v>3476</v>
      </c>
      <c r="C299" s="46">
        <v>45292</v>
      </c>
      <c r="D299" s="46">
        <v>45657</v>
      </c>
      <c r="E299" s="47">
        <v>366</v>
      </c>
      <c r="F299" s="45" t="s">
        <v>883</v>
      </c>
      <c r="G299" s="45" t="s">
        <v>884</v>
      </c>
      <c r="H299" s="45" t="s">
        <v>1030</v>
      </c>
      <c r="I299" s="45" t="s">
        <v>886</v>
      </c>
      <c r="J299" s="45" t="s">
        <v>887</v>
      </c>
      <c r="K299" s="45" t="s">
        <v>1031</v>
      </c>
      <c r="L299" s="45" t="s">
        <v>2838</v>
      </c>
      <c r="M299" s="45" t="s">
        <v>3477</v>
      </c>
      <c r="N299" s="45" t="s">
        <v>3478</v>
      </c>
      <c r="O299" s="45" t="s">
        <v>1034</v>
      </c>
      <c r="P299" s="45" t="s">
        <v>3479</v>
      </c>
      <c r="Q299" s="45" t="s">
        <v>3480</v>
      </c>
      <c r="R299" t="s">
        <v>3481</v>
      </c>
      <c r="S299" s="45" t="s">
        <v>893</v>
      </c>
      <c r="T299"/>
      <c r="U299" s="47">
        <v>149</v>
      </c>
      <c r="V299" s="47">
        <v>149</v>
      </c>
      <c r="W299" s="47" t="s">
        <v>913</v>
      </c>
      <c r="X299" s="47">
        <v>54534</v>
      </c>
      <c r="Y299" s="47">
        <v>41762</v>
      </c>
      <c r="Z299" s="48">
        <v>179.67</v>
      </c>
      <c r="AA299" s="44">
        <v>299</v>
      </c>
      <c r="AB299" s="44">
        <v>293</v>
      </c>
      <c r="AC299" s="44">
        <v>8050</v>
      </c>
      <c r="AD299" s="44">
        <v>134</v>
      </c>
      <c r="AE299" s="44">
        <v>2844</v>
      </c>
      <c r="AF299" s="44">
        <v>29434</v>
      </c>
      <c r="AG299" s="44"/>
      <c r="AH299" s="47">
        <v>388</v>
      </c>
      <c r="AI299" s="47">
        <v>296</v>
      </c>
      <c r="AJ299">
        <v>616</v>
      </c>
      <c r="AK299" t="s">
        <v>895</v>
      </c>
      <c r="AL299">
        <v>41762</v>
      </c>
      <c r="AM299"/>
      <c r="AN299"/>
      <c r="AO299"/>
      <c r="AP299"/>
      <c r="AQ299"/>
      <c r="AR299" s="44"/>
      <c r="AS299" s="44"/>
      <c r="AT299" s="44"/>
      <c r="AU299" s="44">
        <v>12319790</v>
      </c>
      <c r="AV299" s="44">
        <v>2546485</v>
      </c>
      <c r="AW299" s="44">
        <v>-2585896</v>
      </c>
      <c r="AX299" s="44">
        <v>1901</v>
      </c>
      <c r="AY299" s="44">
        <v>17454072</v>
      </c>
      <c r="AZ299" s="21">
        <v>16768920</v>
      </c>
      <c r="BA299" s="21">
        <v>685152</v>
      </c>
      <c r="BB299" s="44">
        <v>318553</v>
      </c>
      <c r="BC299" s="44">
        <v>12590</v>
      </c>
      <c r="BD299" s="44"/>
      <c r="BE299" s="44">
        <v>991115</v>
      </c>
      <c r="BF299" s="44">
        <v>2374750</v>
      </c>
      <c r="BG299" s="44">
        <v>39530</v>
      </c>
      <c r="BH299" s="44">
        <v>841045</v>
      </c>
      <c r="BI299" s="21">
        <v>8680965</v>
      </c>
      <c r="BJ299" s="21"/>
      <c r="BK299" s="21">
        <v>114460</v>
      </c>
      <c r="BL299" s="21">
        <v>87320</v>
      </c>
      <c r="BM299" s="21">
        <v>181720</v>
      </c>
      <c r="BN299" s="21">
        <v>12319790</v>
      </c>
      <c r="BO299" s="21"/>
      <c r="BP299" s="21"/>
      <c r="BQ299" s="44"/>
      <c r="BR299" s="21"/>
      <c r="BS299" s="44"/>
      <c r="BT299" s="21"/>
      <c r="BU299" s="44"/>
      <c r="BV299" s="21"/>
      <c r="BW299" s="44">
        <v>2317813</v>
      </c>
      <c r="BX299" s="21"/>
      <c r="BY299" s="21">
        <v>85909</v>
      </c>
      <c r="BZ299" s="21"/>
      <c r="CA299" s="44">
        <v>22672</v>
      </c>
      <c r="CB299" s="44"/>
      <c r="CC299" s="44">
        <v>115991</v>
      </c>
      <c r="CD299" s="44"/>
      <c r="CE299" s="44"/>
      <c r="CF299" s="44"/>
      <c r="CG299" s="44"/>
      <c r="CH299" s="44"/>
      <c r="CI299" s="21">
        <v>701</v>
      </c>
      <c r="CJ299" s="44"/>
      <c r="CK299" s="21">
        <v>3399</v>
      </c>
      <c r="CL299" s="44"/>
      <c r="CM299" s="44">
        <v>62584</v>
      </c>
      <c r="CN299" s="44">
        <v>25191</v>
      </c>
      <c r="CO299" s="44">
        <v>962830</v>
      </c>
      <c r="CP299" s="44">
        <v>0</v>
      </c>
      <c r="CQ299" s="21">
        <v>1074079</v>
      </c>
      <c r="CR299" s="44">
        <v>158356</v>
      </c>
      <c r="CS299" s="44">
        <v>214647</v>
      </c>
      <c r="CT299" s="44">
        <v>42808</v>
      </c>
      <c r="CU299" s="44"/>
      <c r="CV299" s="44">
        <v>5990</v>
      </c>
      <c r="CW299" s="21"/>
      <c r="CX299" s="21"/>
      <c r="CY299" s="21"/>
      <c r="CZ299" s="21"/>
      <c r="DA299" s="21"/>
      <c r="DB299" s="21"/>
      <c r="DC299" s="21"/>
      <c r="DD299" s="21"/>
      <c r="DE299" s="44"/>
      <c r="DF299" s="21"/>
      <c r="DG299" s="44"/>
      <c r="DH299" s="21"/>
      <c r="DI299" s="44"/>
      <c r="DJ299" s="44"/>
      <c r="DK299" s="44"/>
      <c r="DL299" s="44"/>
      <c r="DM299" s="21"/>
      <c r="DN299" s="44"/>
      <c r="DO299" s="44"/>
      <c r="DP299" s="44"/>
      <c r="DQ299" s="44"/>
      <c r="DR299" s="44"/>
      <c r="DS299" s="44"/>
      <c r="DT299" s="44"/>
      <c r="DU299" s="44"/>
      <c r="DV299" s="44"/>
      <c r="DW299" s="44"/>
      <c r="DX299" s="44"/>
      <c r="DY299" s="44"/>
      <c r="DZ299" s="44"/>
      <c r="EA299" s="44"/>
      <c r="EB299" s="21"/>
      <c r="EC299" s="44">
        <v>-2054148</v>
      </c>
      <c r="ED299" s="44"/>
      <c r="EE299" s="21">
        <v>64870</v>
      </c>
      <c r="EF299" s="44"/>
      <c r="EG299" s="21">
        <v>-372236</v>
      </c>
      <c r="EH299" s="44"/>
      <c r="EI299" s="21">
        <v>-171802</v>
      </c>
      <c r="EJ299" s="44"/>
      <c r="EK299" s="44"/>
      <c r="EL299" s="21"/>
      <c r="EM299" s="44">
        <v>-49905</v>
      </c>
      <c r="EN299" s="44"/>
      <c r="EO299" s="44">
        <v>-2675</v>
      </c>
      <c r="EP299" s="21"/>
      <c r="EQ299" s="21"/>
      <c r="ER299" s="21"/>
      <c r="ES299" s="21"/>
      <c r="ET299" s="44"/>
      <c r="EU299" s="21"/>
      <c r="EV299" s="44"/>
      <c r="EW299" s="21"/>
      <c r="EX299" s="44"/>
      <c r="EY299" s="44"/>
      <c r="EZ299" s="21"/>
      <c r="FA299" s="21"/>
      <c r="FB299" s="44"/>
      <c r="FC299" s="44"/>
      <c r="FD299" s="21"/>
      <c r="FE299" s="112"/>
      <c r="FF299" s="44"/>
      <c r="FG299" s="44">
        <v>8105335</v>
      </c>
      <c r="FH299" s="44">
        <v>2104872</v>
      </c>
      <c r="FI299" s="44">
        <v>6558713</v>
      </c>
      <c r="FJ299" s="44">
        <v>233248</v>
      </c>
      <c r="FK299" s="44">
        <v>7153908</v>
      </c>
      <c r="FL299" s="44"/>
      <c r="FM299" s="44"/>
      <c r="FN299" s="44"/>
      <c r="FO299" s="44"/>
      <c r="FP299" s="44"/>
      <c r="FQ299" s="44"/>
      <c r="FR299" s="44"/>
      <c r="FS299" s="44"/>
      <c r="FT299" s="44"/>
      <c r="FU299" s="44">
        <v>4080</v>
      </c>
      <c r="FV299" s="21">
        <v>454329</v>
      </c>
      <c r="FW299" s="44"/>
      <c r="FX299" s="44">
        <v>506251</v>
      </c>
      <c r="FY299" s="44">
        <v>77884</v>
      </c>
      <c r="FZ299" s="44">
        <v>100277</v>
      </c>
      <c r="GA299" s="44">
        <v>22202</v>
      </c>
      <c r="GB299" s="44"/>
      <c r="GC299" s="44">
        <v>23990</v>
      </c>
      <c r="GD299" s="44">
        <v>981453</v>
      </c>
      <c r="GE299" s="44">
        <v>261491</v>
      </c>
      <c r="GF299" s="44">
        <v>192667</v>
      </c>
      <c r="GG299" s="44">
        <v>1185599</v>
      </c>
      <c r="GH299" s="44">
        <v>188343</v>
      </c>
      <c r="GI299" s="44">
        <v>419422</v>
      </c>
      <c r="GJ299" s="44">
        <v>123369</v>
      </c>
      <c r="GK299" s="44">
        <v>3759061</v>
      </c>
      <c r="GL299" s="44">
        <v>2495</v>
      </c>
      <c r="GM299" s="44">
        <v>1095418</v>
      </c>
      <c r="GN299" s="44">
        <v>122685</v>
      </c>
      <c r="GO299" s="44">
        <v>62165</v>
      </c>
      <c r="GP299" s="44"/>
      <c r="GQ299" s="44">
        <v>31832</v>
      </c>
      <c r="GR299" s="44">
        <v>-1</v>
      </c>
      <c r="GS299" s="44">
        <v>7963422</v>
      </c>
      <c r="GT299" s="44"/>
      <c r="GU299" s="21">
        <v>51981</v>
      </c>
      <c r="GV299" s="44"/>
      <c r="GW299" s="44">
        <v>204562</v>
      </c>
      <c r="GX299" s="44"/>
      <c r="GY299" s="44">
        <v>8219965</v>
      </c>
      <c r="GZ299" s="44">
        <v>8090358</v>
      </c>
      <c r="HA299" s="44"/>
      <c r="HB299" s="44"/>
      <c r="HC299" s="44">
        <v>129607</v>
      </c>
      <c r="HD299" s="44">
        <v>8219965</v>
      </c>
      <c r="HE299" s="21">
        <v>80000</v>
      </c>
      <c r="HF299" s="21"/>
      <c r="HG299" s="21">
        <v>1219244</v>
      </c>
      <c r="HH299" s="21"/>
      <c r="HI299" s="21">
        <v>0</v>
      </c>
      <c r="HJ299" s="44"/>
      <c r="HK299" s="21">
        <v>48220</v>
      </c>
      <c r="HL299" s="21">
        <v>172741</v>
      </c>
      <c r="HM299" s="21">
        <v>220961</v>
      </c>
      <c r="HN299" s="21">
        <v>-168980</v>
      </c>
      <c r="HO299" s="21"/>
      <c r="HP299" s="44"/>
      <c r="HQ299" s="47"/>
      <c r="HR299" s="47"/>
      <c r="HS299" s="47"/>
      <c r="HT299" s="47" t="s">
        <v>1855</v>
      </c>
      <c r="HU299" s="47">
        <v>242710.74</v>
      </c>
      <c r="HV299" s="47">
        <v>1760</v>
      </c>
      <c r="HW299" s="47">
        <v>0</v>
      </c>
      <c r="HX299" s="47">
        <v>14196</v>
      </c>
      <c r="HY299" s="47">
        <v>37356</v>
      </c>
      <c r="HZ299" s="47">
        <v>118030</v>
      </c>
      <c r="IA299" s="47">
        <v>0</v>
      </c>
      <c r="IB299" s="47">
        <v>0</v>
      </c>
      <c r="IC299" s="47">
        <v>3400</v>
      </c>
      <c r="ID299"/>
      <c r="IE299" s="47">
        <v>24550</v>
      </c>
      <c r="IF299">
        <v>6893</v>
      </c>
      <c r="IG299" s="47">
        <v>6612</v>
      </c>
      <c r="IH299" s="47">
        <v>23786</v>
      </c>
      <c r="II299">
        <v>4719</v>
      </c>
      <c r="IJ299">
        <v>14768</v>
      </c>
      <c r="IK299">
        <v>1832</v>
      </c>
      <c r="IL299">
        <v>24083</v>
      </c>
      <c r="IM299">
        <v>281985</v>
      </c>
      <c r="IN299">
        <v>0</v>
      </c>
      <c r="IO299">
        <v>0</v>
      </c>
      <c r="IP299">
        <v>0</v>
      </c>
      <c r="IQ299">
        <v>72</v>
      </c>
      <c r="IR299">
        <v>0</v>
      </c>
      <c r="IS299">
        <v>0</v>
      </c>
      <c r="IT299">
        <v>72</v>
      </c>
      <c r="IU299">
        <v>194648</v>
      </c>
      <c r="IV299">
        <v>0</v>
      </c>
      <c r="IW299">
        <v>796970</v>
      </c>
      <c r="IX299">
        <v>1560953</v>
      </c>
      <c r="IY299">
        <v>2641799</v>
      </c>
      <c r="IZ299">
        <v>0</v>
      </c>
      <c r="JA299">
        <v>0</v>
      </c>
      <c r="JB299">
        <v>127894</v>
      </c>
      <c r="JC299"/>
      <c r="JD299">
        <v>499387</v>
      </c>
      <c r="JE299">
        <v>131292</v>
      </c>
      <c r="JF299">
        <v>119346</v>
      </c>
      <c r="JG299">
        <v>478417</v>
      </c>
      <c r="JH299">
        <v>143965</v>
      </c>
      <c r="JI299">
        <v>298950</v>
      </c>
      <c r="JJ299">
        <v>92160</v>
      </c>
      <c r="JK299">
        <v>1019554</v>
      </c>
      <c r="JL299">
        <v>8105335</v>
      </c>
      <c r="JM299">
        <v>0</v>
      </c>
      <c r="JN299">
        <v>0</v>
      </c>
      <c r="JO299">
        <v>0</v>
      </c>
      <c r="JP299">
        <v>4416</v>
      </c>
      <c r="JQ299">
        <v>0</v>
      </c>
      <c r="JR299">
        <v>0</v>
      </c>
      <c r="JS299">
        <v>4416</v>
      </c>
      <c r="JT299"/>
      <c r="JU299"/>
      <c r="JV299"/>
      <c r="JW299"/>
      <c r="JX299"/>
      <c r="JY299"/>
      <c r="JZ299"/>
      <c r="KA299"/>
      <c r="KB299"/>
      <c r="KC299"/>
      <c r="KD299"/>
      <c r="KE299"/>
      <c r="KF299">
        <v>216</v>
      </c>
      <c r="KG299">
        <v>273</v>
      </c>
      <c r="KH299">
        <v>208</v>
      </c>
      <c r="KI299">
        <v>141</v>
      </c>
      <c r="KJ299">
        <v>188</v>
      </c>
      <c r="KK299">
        <v>135</v>
      </c>
      <c r="KL299">
        <v>100</v>
      </c>
      <c r="KM299">
        <v>127</v>
      </c>
      <c r="KN299">
        <v>97</v>
      </c>
      <c r="KO299">
        <v>1</v>
      </c>
      <c r="KP299">
        <v>0</v>
      </c>
      <c r="KQ299">
        <v>0</v>
      </c>
      <c r="KR299">
        <v>0</v>
      </c>
      <c r="KS299">
        <v>0</v>
      </c>
      <c r="KT299">
        <v>1</v>
      </c>
      <c r="KU299">
        <v>1</v>
      </c>
      <c r="KV299">
        <v>0</v>
      </c>
      <c r="KW299">
        <v>0</v>
      </c>
      <c r="KX299">
        <v>0</v>
      </c>
      <c r="KY299">
        <v>0</v>
      </c>
      <c r="KZ299">
        <v>0</v>
      </c>
      <c r="LA299">
        <v>0</v>
      </c>
      <c r="LB299">
        <v>0</v>
      </c>
      <c r="LC299">
        <v>0</v>
      </c>
      <c r="LD299">
        <v>1</v>
      </c>
      <c r="LE299">
        <v>0</v>
      </c>
      <c r="LF299">
        <v>0</v>
      </c>
      <c r="LG299">
        <v>0</v>
      </c>
      <c r="LH299">
        <v>0</v>
      </c>
    </row>
    <row r="300" spans="1:320" s="34" customFormat="1" ht="15" customHeight="1" x14ac:dyDescent="0.25">
      <c r="A300" s="45">
        <v>206190302</v>
      </c>
      <c r="B300" s="45" t="s">
        <v>3482</v>
      </c>
      <c r="C300" s="46">
        <v>45292</v>
      </c>
      <c r="D300" s="46">
        <v>45657</v>
      </c>
      <c r="E300" s="47">
        <v>366</v>
      </c>
      <c r="F300" s="45" t="s">
        <v>883</v>
      </c>
      <c r="G300" s="45" t="s">
        <v>884</v>
      </c>
      <c r="H300" s="45" t="s">
        <v>1030</v>
      </c>
      <c r="I300" s="45" t="s">
        <v>886</v>
      </c>
      <c r="J300" s="45" t="s">
        <v>887</v>
      </c>
      <c r="K300" s="45" t="s">
        <v>1031</v>
      </c>
      <c r="L300" s="45" t="s">
        <v>2709</v>
      </c>
      <c r="M300" s="45" t="s">
        <v>3483</v>
      </c>
      <c r="N300" s="45" t="s">
        <v>3484</v>
      </c>
      <c r="O300" s="45" t="s">
        <v>1034</v>
      </c>
      <c r="P300" s="45" t="s">
        <v>2712</v>
      </c>
      <c r="Q300" s="45" t="s">
        <v>3485</v>
      </c>
      <c r="R300" t="s">
        <v>3486</v>
      </c>
      <c r="S300" s="45" t="s">
        <v>893</v>
      </c>
      <c r="T300" t="s">
        <v>2521</v>
      </c>
      <c r="U300" s="47">
        <v>99</v>
      </c>
      <c r="V300" s="47">
        <v>99</v>
      </c>
      <c r="W300" s="47" t="s">
        <v>894</v>
      </c>
      <c r="X300" s="47">
        <v>36234</v>
      </c>
      <c r="Y300" s="47">
        <v>31763</v>
      </c>
      <c r="Z300" s="48">
        <v>208.34</v>
      </c>
      <c r="AA300" s="44">
        <v>97</v>
      </c>
      <c r="AB300" s="44">
        <v>139</v>
      </c>
      <c r="AC300" s="44">
        <v>2593</v>
      </c>
      <c r="AD300" s="44">
        <v>47</v>
      </c>
      <c r="AE300" s="44">
        <v>1074</v>
      </c>
      <c r="AF300" s="44">
        <v>24571</v>
      </c>
      <c r="AG300" s="44"/>
      <c r="AH300" s="47">
        <v>2425</v>
      </c>
      <c r="AI300" s="47">
        <v>5</v>
      </c>
      <c r="AJ300">
        <v>1048</v>
      </c>
      <c r="AK300" t="s">
        <v>914</v>
      </c>
      <c r="AL300">
        <v>24505</v>
      </c>
      <c r="AM300"/>
      <c r="AN300"/>
      <c r="AO300"/>
      <c r="AP300">
        <v>7258</v>
      </c>
      <c r="AQ300"/>
      <c r="AR300" s="44"/>
      <c r="AS300" s="44"/>
      <c r="AT300" s="44"/>
      <c r="AU300" s="44">
        <v>19550207</v>
      </c>
      <c r="AV300" s="44">
        <v>1646163</v>
      </c>
      <c r="AW300" s="44">
        <v>5368698</v>
      </c>
      <c r="AX300" s="44">
        <v>30694</v>
      </c>
      <c r="AY300" s="44">
        <v>15858366</v>
      </c>
      <c r="AZ300" s="21">
        <v>15436777</v>
      </c>
      <c r="BA300" s="21">
        <v>421589</v>
      </c>
      <c r="BB300" s="44">
        <v>535649</v>
      </c>
      <c r="BC300" s="44">
        <v>800</v>
      </c>
      <c r="BD300" s="44"/>
      <c r="BE300" s="44">
        <v>956438</v>
      </c>
      <c r="BF300" s="44">
        <v>982747</v>
      </c>
      <c r="BG300" s="44">
        <v>17813</v>
      </c>
      <c r="BH300" s="44">
        <v>653376</v>
      </c>
      <c r="BI300" s="21">
        <v>16524289</v>
      </c>
      <c r="BJ300" s="21"/>
      <c r="BK300" s="21">
        <v>972895</v>
      </c>
      <c r="BL300" s="21">
        <v>1895</v>
      </c>
      <c r="BM300" s="21">
        <v>397192</v>
      </c>
      <c r="BN300" s="21">
        <v>9287395</v>
      </c>
      <c r="BO300" s="21"/>
      <c r="BP300" s="21"/>
      <c r="BQ300" s="44"/>
      <c r="BR300" s="21">
        <v>10262812</v>
      </c>
      <c r="BS300" s="44"/>
      <c r="BT300" s="21"/>
      <c r="BU300" s="44"/>
      <c r="BV300" s="21"/>
      <c r="BW300" s="44">
        <v>975237</v>
      </c>
      <c r="BX300" s="21"/>
      <c r="BY300" s="21"/>
      <c r="BZ300" s="21"/>
      <c r="CA300" s="44">
        <v>12940</v>
      </c>
      <c r="CB300" s="44"/>
      <c r="CC300" s="44">
        <v>157218</v>
      </c>
      <c r="CD300" s="44"/>
      <c r="CE300" s="44"/>
      <c r="CF300" s="44"/>
      <c r="CG300" s="44">
        <v>498855</v>
      </c>
      <c r="CH300" s="44"/>
      <c r="CI300" s="21"/>
      <c r="CJ300" s="44"/>
      <c r="CK300" s="21">
        <v>1913</v>
      </c>
      <c r="CL300" s="44"/>
      <c r="CM300" s="44">
        <v>143102</v>
      </c>
      <c r="CN300" s="44">
        <v>0</v>
      </c>
      <c r="CO300" s="44">
        <v>567915</v>
      </c>
      <c r="CP300" s="44">
        <v>0</v>
      </c>
      <c r="CQ300" s="21">
        <v>571350</v>
      </c>
      <c r="CR300" s="44">
        <v>205380</v>
      </c>
      <c r="CS300" s="44">
        <v>118248</v>
      </c>
      <c r="CT300" s="44">
        <v>24315</v>
      </c>
      <c r="CU300" s="44"/>
      <c r="CV300" s="44">
        <v>15853</v>
      </c>
      <c r="CW300" s="21"/>
      <c r="CX300" s="21"/>
      <c r="CY300" s="21"/>
      <c r="CZ300" s="21"/>
      <c r="DA300" s="21"/>
      <c r="DB300" s="21"/>
      <c r="DC300" s="21"/>
      <c r="DD300" s="21"/>
      <c r="DE300" s="44"/>
      <c r="DF300" s="21"/>
      <c r="DG300" s="44"/>
      <c r="DH300" s="21"/>
      <c r="DI300" s="44"/>
      <c r="DJ300" s="44"/>
      <c r="DK300" s="44"/>
      <c r="DL300" s="44"/>
      <c r="DM300" s="21"/>
      <c r="DN300" s="44"/>
      <c r="DO300" s="44"/>
      <c r="DP300" s="44"/>
      <c r="DQ300" s="44"/>
      <c r="DR300" s="44"/>
      <c r="DS300" s="44"/>
      <c r="DT300" s="44"/>
      <c r="DU300" s="44"/>
      <c r="DV300" s="44"/>
      <c r="DW300" s="44"/>
      <c r="DX300" s="44"/>
      <c r="DY300" s="44">
        <v>10000</v>
      </c>
      <c r="DZ300" s="44"/>
      <c r="EA300" s="44"/>
      <c r="EB300" s="21"/>
      <c r="EC300" s="44">
        <v>-531609</v>
      </c>
      <c r="ED300" s="44"/>
      <c r="EE300" s="21"/>
      <c r="EF300" s="44"/>
      <c r="EG300" s="21">
        <v>-234355</v>
      </c>
      <c r="EH300" s="44"/>
      <c r="EI300" s="21">
        <v>5851564</v>
      </c>
      <c r="EJ300" s="44"/>
      <c r="EK300" s="44"/>
      <c r="EL300" s="21"/>
      <c r="EM300" s="44">
        <v>234843</v>
      </c>
      <c r="EN300" s="44"/>
      <c r="EO300" s="44">
        <v>38255</v>
      </c>
      <c r="EP300" s="21"/>
      <c r="EQ300" s="21"/>
      <c r="ER300" s="21"/>
      <c r="ES300" s="21"/>
      <c r="ET300" s="44"/>
      <c r="EU300" s="21"/>
      <c r="EV300" s="44"/>
      <c r="EW300" s="21"/>
      <c r="EX300" s="44"/>
      <c r="EY300" s="44"/>
      <c r="EZ300" s="21"/>
      <c r="FA300" s="21"/>
      <c r="FB300" s="44"/>
      <c r="FC300" s="44"/>
      <c r="FD300" s="21"/>
      <c r="FE300" s="112"/>
      <c r="FF300" s="44"/>
      <c r="FG300" s="44">
        <v>6961903</v>
      </c>
      <c r="FH300" s="44">
        <v>1536226</v>
      </c>
      <c r="FI300" s="44">
        <v>6938648</v>
      </c>
      <c r="FJ300" s="44">
        <v>390133</v>
      </c>
      <c r="FK300" s="44">
        <v>4352554</v>
      </c>
      <c r="FL300" s="44"/>
      <c r="FM300" s="44"/>
      <c r="FN300" s="44"/>
      <c r="FO300" s="44">
        <v>2943590</v>
      </c>
      <c r="FP300" s="44"/>
      <c r="FQ300" s="44"/>
      <c r="FR300" s="44"/>
      <c r="FS300" s="44"/>
      <c r="FT300" s="44">
        <v>10412</v>
      </c>
      <c r="FU300" s="44"/>
      <c r="FV300" s="21">
        <v>257777</v>
      </c>
      <c r="FW300" s="44"/>
      <c r="FX300" s="44">
        <v>246405</v>
      </c>
      <c r="FY300" s="44">
        <v>94003</v>
      </c>
      <c r="FZ300" s="44">
        <v>148133</v>
      </c>
      <c r="GA300" s="44">
        <v>25894</v>
      </c>
      <c r="GB300" s="44"/>
      <c r="GC300" s="44">
        <v>22652</v>
      </c>
      <c r="GD300" s="44">
        <v>558208</v>
      </c>
      <c r="GE300" s="44">
        <v>283107</v>
      </c>
      <c r="GF300" s="44">
        <v>176200</v>
      </c>
      <c r="GG300" s="44">
        <v>875836</v>
      </c>
      <c r="GH300" s="44">
        <v>119678</v>
      </c>
      <c r="GI300" s="44">
        <v>162389</v>
      </c>
      <c r="GJ300" s="44">
        <v>114285</v>
      </c>
      <c r="GK300" s="44">
        <v>3591624</v>
      </c>
      <c r="GL300" s="44">
        <v>119336</v>
      </c>
      <c r="GM300" s="44">
        <v>483099</v>
      </c>
      <c r="GN300" s="44">
        <v>48739</v>
      </c>
      <c r="GO300" s="44"/>
      <c r="GP300" s="44"/>
      <c r="GQ300" s="44">
        <v>11209</v>
      </c>
      <c r="GR300" s="44">
        <v>791647</v>
      </c>
      <c r="GS300" s="44">
        <v>1775603</v>
      </c>
      <c r="GT300" s="44"/>
      <c r="GU300" s="21">
        <v>993927</v>
      </c>
      <c r="GV300" s="44">
        <v>30240</v>
      </c>
      <c r="GW300" s="44">
        <v>8431015</v>
      </c>
      <c r="GX300" s="44">
        <v>2268517</v>
      </c>
      <c r="GY300" s="44">
        <v>13499302</v>
      </c>
      <c r="GZ300" s="44">
        <v>9183873</v>
      </c>
      <c r="HA300" s="44"/>
      <c r="HB300" s="44">
        <v>2432526</v>
      </c>
      <c r="HC300" s="44">
        <v>1882903</v>
      </c>
      <c r="HD300" s="44">
        <v>13499302</v>
      </c>
      <c r="HE300" s="21"/>
      <c r="HF300" s="21">
        <v>6185606</v>
      </c>
      <c r="HG300" s="21">
        <v>7395495</v>
      </c>
      <c r="HH300" s="21"/>
      <c r="HI300" s="21">
        <v>4800</v>
      </c>
      <c r="HJ300" s="44"/>
      <c r="HK300" s="21">
        <v>980480</v>
      </c>
      <c r="HL300" s="21">
        <v>344984</v>
      </c>
      <c r="HM300" s="21">
        <v>1330264</v>
      </c>
      <c r="HN300" s="21">
        <v>-336337</v>
      </c>
      <c r="HO300" s="21"/>
      <c r="HP300" s="44">
        <v>2432526</v>
      </c>
      <c r="HQ300" s="47"/>
      <c r="HR300" s="47">
        <v>2432526</v>
      </c>
      <c r="HS300" s="47"/>
      <c r="HT300" s="47" t="s">
        <v>1736</v>
      </c>
      <c r="HU300" s="47">
        <v>-91838.73</v>
      </c>
      <c r="HV300" s="47">
        <v>1728</v>
      </c>
      <c r="HW300" s="47">
        <v>0</v>
      </c>
      <c r="HX300" s="47">
        <v>14676</v>
      </c>
      <c r="HY300" s="47">
        <v>45344</v>
      </c>
      <c r="HZ300" s="47">
        <v>76476</v>
      </c>
      <c r="IA300" s="47">
        <v>11673</v>
      </c>
      <c r="IB300" s="47">
        <v>0</v>
      </c>
      <c r="IC300" s="47">
        <v>6281</v>
      </c>
      <c r="ID300"/>
      <c r="IE300" s="47">
        <v>2252</v>
      </c>
      <c r="IF300"/>
      <c r="IG300" s="47"/>
      <c r="IH300" s="47">
        <v>1486</v>
      </c>
      <c r="II300">
        <v>2588</v>
      </c>
      <c r="IJ300">
        <v>6512</v>
      </c>
      <c r="IK300">
        <v>1817</v>
      </c>
      <c r="IL300">
        <v>20692</v>
      </c>
      <c r="IM300">
        <v>191525</v>
      </c>
      <c r="IN300">
        <v>0</v>
      </c>
      <c r="IO300">
        <v>0</v>
      </c>
      <c r="IP300">
        <v>0</v>
      </c>
      <c r="IQ300">
        <v>0</v>
      </c>
      <c r="IR300">
        <v>0</v>
      </c>
      <c r="IS300">
        <v>0</v>
      </c>
      <c r="IT300">
        <v>0</v>
      </c>
      <c r="IU300">
        <v>192515</v>
      </c>
      <c r="IV300">
        <v>0</v>
      </c>
      <c r="IW300">
        <v>821520</v>
      </c>
      <c r="IX300">
        <v>1846139</v>
      </c>
      <c r="IY300">
        <v>2029626</v>
      </c>
      <c r="IZ300">
        <v>453557</v>
      </c>
      <c r="JA300">
        <v>0</v>
      </c>
      <c r="JB300">
        <v>250837</v>
      </c>
      <c r="JC300"/>
      <c r="JD300">
        <v>69989</v>
      </c>
      <c r="JE300"/>
      <c r="JF300"/>
      <c r="JG300">
        <v>83243</v>
      </c>
      <c r="JH300">
        <v>92376</v>
      </c>
      <c r="JI300">
        <v>135963</v>
      </c>
      <c r="JJ300">
        <v>92995</v>
      </c>
      <c r="JK300">
        <v>893143</v>
      </c>
      <c r="JL300">
        <v>6961903</v>
      </c>
      <c r="JM300">
        <v>0</v>
      </c>
      <c r="JN300">
        <v>0</v>
      </c>
      <c r="JO300">
        <v>0</v>
      </c>
      <c r="JP300">
        <v>0</v>
      </c>
      <c r="JQ300">
        <v>0</v>
      </c>
      <c r="JR300">
        <v>0</v>
      </c>
      <c r="JS300">
        <v>0</v>
      </c>
      <c r="JT300"/>
      <c r="JU300"/>
      <c r="JV300"/>
      <c r="JW300"/>
      <c r="JX300"/>
      <c r="JY300"/>
      <c r="JZ300"/>
      <c r="KA300"/>
      <c r="KB300"/>
      <c r="KC300"/>
      <c r="KD300"/>
      <c r="KE300"/>
      <c r="KF300">
        <v>158</v>
      </c>
      <c r="KG300">
        <v>254</v>
      </c>
      <c r="KH300">
        <v>91</v>
      </c>
      <c r="KI300">
        <v>131</v>
      </c>
      <c r="KJ300">
        <v>216</v>
      </c>
      <c r="KK300">
        <v>73</v>
      </c>
      <c r="KL300">
        <v>60</v>
      </c>
      <c r="KM300">
        <v>111</v>
      </c>
      <c r="KN300">
        <v>30</v>
      </c>
      <c r="KO300">
        <v>1</v>
      </c>
      <c r="KP300">
        <v>0</v>
      </c>
      <c r="KQ300">
        <v>0</v>
      </c>
      <c r="KR300">
        <v>0</v>
      </c>
      <c r="KS300">
        <v>1</v>
      </c>
      <c r="KT300">
        <v>0</v>
      </c>
      <c r="KU300">
        <v>1</v>
      </c>
      <c r="KV300">
        <v>0</v>
      </c>
      <c r="KW300">
        <v>0</v>
      </c>
      <c r="KX300">
        <v>0</v>
      </c>
      <c r="KY300">
        <v>1</v>
      </c>
      <c r="KZ300">
        <v>0</v>
      </c>
      <c r="LA300">
        <v>0</v>
      </c>
      <c r="LB300">
        <v>0</v>
      </c>
      <c r="LC300">
        <v>0</v>
      </c>
      <c r="LD300">
        <v>1</v>
      </c>
      <c r="LE300">
        <v>0</v>
      </c>
      <c r="LF300">
        <v>0</v>
      </c>
      <c r="LG300">
        <v>0</v>
      </c>
      <c r="LH300">
        <v>0</v>
      </c>
    </row>
    <row r="301" spans="1:320" s="34" customFormat="1" ht="15" customHeight="1" x14ac:dyDescent="0.25">
      <c r="A301" s="45">
        <v>206190303</v>
      </c>
      <c r="B301" s="45" t="s">
        <v>1102</v>
      </c>
      <c r="C301" s="46">
        <v>45108</v>
      </c>
      <c r="D301" s="46">
        <v>45473</v>
      </c>
      <c r="E301" s="47">
        <v>366</v>
      </c>
      <c r="F301" s="45" t="s">
        <v>883</v>
      </c>
      <c r="G301" s="45" t="s">
        <v>884</v>
      </c>
      <c r="H301" s="45" t="s">
        <v>1030</v>
      </c>
      <c r="I301" s="45" t="s">
        <v>886</v>
      </c>
      <c r="J301" s="45" t="s">
        <v>887</v>
      </c>
      <c r="K301" s="45" t="s">
        <v>1031</v>
      </c>
      <c r="L301" s="45" t="s">
        <v>2780</v>
      </c>
      <c r="M301" s="45" t="s">
        <v>1103</v>
      </c>
      <c r="N301" s="45" t="s">
        <v>1104</v>
      </c>
      <c r="O301" s="45" t="s">
        <v>1105</v>
      </c>
      <c r="P301" s="45" t="s">
        <v>3487</v>
      </c>
      <c r="Q301" s="45" t="s">
        <v>3488</v>
      </c>
      <c r="R301" t="s">
        <v>1106</v>
      </c>
      <c r="S301" s="45" t="s">
        <v>893</v>
      </c>
      <c r="T301"/>
      <c r="U301" s="47">
        <v>53</v>
      </c>
      <c r="V301" s="47">
        <v>53</v>
      </c>
      <c r="W301" s="47" t="s">
        <v>1728</v>
      </c>
      <c r="X301" s="47">
        <v>19398</v>
      </c>
      <c r="Y301" s="47">
        <v>16676</v>
      </c>
      <c r="Z301" s="48">
        <v>85.97</v>
      </c>
      <c r="AA301" s="44">
        <v>66</v>
      </c>
      <c r="AB301" s="44">
        <v>62</v>
      </c>
      <c r="AC301" s="44">
        <v>3427</v>
      </c>
      <c r="AD301" s="44"/>
      <c r="AE301" s="44">
        <v>825</v>
      </c>
      <c r="AF301" s="44">
        <v>12164</v>
      </c>
      <c r="AG301" s="44">
        <v>82</v>
      </c>
      <c r="AH301" s="47"/>
      <c r="AI301" s="47"/>
      <c r="AJ301">
        <v>178</v>
      </c>
      <c r="AK301" t="s">
        <v>895</v>
      </c>
      <c r="AL301">
        <v>16676</v>
      </c>
      <c r="AM301"/>
      <c r="AN301"/>
      <c r="AO301"/>
      <c r="AP301"/>
      <c r="AQ301"/>
      <c r="AR301" s="44"/>
      <c r="AS301" s="44"/>
      <c r="AT301" s="44"/>
      <c r="AU301" s="44">
        <v>7194064</v>
      </c>
      <c r="AV301" s="44">
        <v>4458109</v>
      </c>
      <c r="AW301" s="44">
        <v>4010235</v>
      </c>
      <c r="AX301" s="44">
        <v>15</v>
      </c>
      <c r="AY301" s="44">
        <v>7641953</v>
      </c>
      <c r="AZ301" s="21">
        <v>7907287</v>
      </c>
      <c r="BA301" s="21">
        <v>-265334</v>
      </c>
      <c r="BB301" s="44">
        <v>386523</v>
      </c>
      <c r="BC301" s="44">
        <v>12590</v>
      </c>
      <c r="BD301" s="44"/>
      <c r="BE301" s="44">
        <v>108599</v>
      </c>
      <c r="BF301" s="44">
        <v>2680553</v>
      </c>
      <c r="BG301" s="44"/>
      <c r="BH301" s="44">
        <v>271629</v>
      </c>
      <c r="BI301" s="21">
        <v>4114681</v>
      </c>
      <c r="BJ301" s="21">
        <v>65600</v>
      </c>
      <c r="BK301" s="21"/>
      <c r="BL301" s="21"/>
      <c r="BM301" s="21">
        <v>61601</v>
      </c>
      <c r="BN301" s="21">
        <v>7194064</v>
      </c>
      <c r="BO301" s="21"/>
      <c r="BP301" s="21"/>
      <c r="BQ301" s="44"/>
      <c r="BR301" s="21"/>
      <c r="BS301" s="44"/>
      <c r="BT301" s="21"/>
      <c r="BU301" s="44"/>
      <c r="BV301" s="21"/>
      <c r="BW301" s="44">
        <v>4294769</v>
      </c>
      <c r="BX301" s="21"/>
      <c r="BY301" s="21"/>
      <c r="BZ301" s="21"/>
      <c r="CA301" s="44">
        <v>12474</v>
      </c>
      <c r="CB301" s="44"/>
      <c r="CC301" s="44">
        <v>67993</v>
      </c>
      <c r="CD301" s="44"/>
      <c r="CE301" s="44">
        <v>82873</v>
      </c>
      <c r="CF301" s="44"/>
      <c r="CG301" s="44"/>
      <c r="CH301" s="44"/>
      <c r="CI301" s="21"/>
      <c r="CJ301" s="44"/>
      <c r="CK301" s="21"/>
      <c r="CL301" s="44"/>
      <c r="CM301" s="44">
        <v>0</v>
      </c>
      <c r="CN301" s="44">
        <v>0</v>
      </c>
      <c r="CO301" s="44">
        <v>1427442</v>
      </c>
      <c r="CP301" s="44">
        <v>0</v>
      </c>
      <c r="CQ301" s="21">
        <v>1192295</v>
      </c>
      <c r="CR301" s="44">
        <v>1326556</v>
      </c>
      <c r="CS301" s="44">
        <v>487181</v>
      </c>
      <c r="CT301" s="44">
        <v>7043</v>
      </c>
      <c r="CU301" s="44"/>
      <c r="CV301" s="44">
        <v>17592</v>
      </c>
      <c r="CW301" s="21"/>
      <c r="CX301" s="21"/>
      <c r="CY301" s="21"/>
      <c r="CZ301" s="21"/>
      <c r="DA301" s="21"/>
      <c r="DB301" s="21"/>
      <c r="DC301" s="21"/>
      <c r="DD301" s="21"/>
      <c r="DE301" s="44"/>
      <c r="DF301" s="21"/>
      <c r="DG301" s="44"/>
      <c r="DH301" s="21"/>
      <c r="DI301" s="44"/>
      <c r="DJ301" s="44"/>
      <c r="DK301" s="44"/>
      <c r="DL301" s="44"/>
      <c r="DM301" s="21"/>
      <c r="DN301" s="44"/>
      <c r="DO301" s="44"/>
      <c r="DP301" s="44"/>
      <c r="DQ301" s="44"/>
      <c r="DR301" s="44"/>
      <c r="DS301" s="44"/>
      <c r="DT301" s="44"/>
      <c r="DU301" s="44"/>
      <c r="DV301" s="44"/>
      <c r="DW301" s="44"/>
      <c r="DX301" s="44"/>
      <c r="DY301" s="44"/>
      <c r="DZ301" s="44"/>
      <c r="EA301" s="44"/>
      <c r="EB301" s="21"/>
      <c r="EC301" s="44">
        <v>3035534</v>
      </c>
      <c r="ED301" s="44"/>
      <c r="EE301" s="21"/>
      <c r="EF301" s="44"/>
      <c r="EG301" s="21">
        <v>77832</v>
      </c>
      <c r="EH301" s="44"/>
      <c r="EI301" s="21">
        <v>817747</v>
      </c>
      <c r="EJ301" s="44"/>
      <c r="EK301" s="44">
        <v>68578</v>
      </c>
      <c r="EL301" s="21"/>
      <c r="EM301" s="44"/>
      <c r="EN301" s="44"/>
      <c r="EO301" s="44">
        <v>10544</v>
      </c>
      <c r="EP301" s="21"/>
      <c r="EQ301" s="21"/>
      <c r="ER301" s="21"/>
      <c r="ES301" s="21"/>
      <c r="ET301" s="44"/>
      <c r="EU301" s="21"/>
      <c r="EV301" s="44"/>
      <c r="EW301" s="21"/>
      <c r="EX301" s="44"/>
      <c r="EY301" s="44"/>
      <c r="EZ301" s="21"/>
      <c r="FA301" s="21"/>
      <c r="FB301" s="44"/>
      <c r="FC301" s="44"/>
      <c r="FD301" s="21"/>
      <c r="FE301" s="112"/>
      <c r="FF301" s="44"/>
      <c r="FG301" s="44">
        <v>3843598</v>
      </c>
      <c r="FH301" s="44">
        <v>976457</v>
      </c>
      <c r="FI301" s="44">
        <v>3087232</v>
      </c>
      <c r="FJ301" s="44">
        <v>181406</v>
      </c>
      <c r="FK301" s="44">
        <v>2929287</v>
      </c>
      <c r="FL301" s="44"/>
      <c r="FM301" s="44"/>
      <c r="FN301" s="44"/>
      <c r="FO301" s="44"/>
      <c r="FP301" s="44"/>
      <c r="FQ301" s="44"/>
      <c r="FR301" s="44"/>
      <c r="FS301" s="44"/>
      <c r="FT301" s="44"/>
      <c r="FU301" s="44"/>
      <c r="FV301" s="21">
        <v>202284</v>
      </c>
      <c r="FW301" s="44"/>
      <c r="FX301" s="44">
        <v>141184</v>
      </c>
      <c r="FY301" s="44">
        <v>163818</v>
      </c>
      <c r="FZ301" s="44">
        <v>94337</v>
      </c>
      <c r="GA301" s="44">
        <v>9709</v>
      </c>
      <c r="GB301" s="44"/>
      <c r="GC301" s="44">
        <v>14068</v>
      </c>
      <c r="GD301" s="44">
        <v>242753</v>
      </c>
      <c r="GE301" s="44">
        <v>218374</v>
      </c>
      <c r="GF301" s="44">
        <v>113291</v>
      </c>
      <c r="GG301" s="44">
        <v>610146</v>
      </c>
      <c r="GH301" s="44">
        <v>57730</v>
      </c>
      <c r="GI301" s="44">
        <v>107336</v>
      </c>
      <c r="GJ301" s="44">
        <v>4699</v>
      </c>
      <c r="GK301" s="44">
        <v>2002443</v>
      </c>
      <c r="GL301" s="44">
        <v>9247</v>
      </c>
      <c r="GM301" s="44">
        <v>816911</v>
      </c>
      <c r="GN301" s="44">
        <v>34453</v>
      </c>
      <c r="GO301" s="44">
        <v>15199</v>
      </c>
      <c r="GP301" s="44"/>
      <c r="GQ301" s="44">
        <v>991</v>
      </c>
      <c r="GR301" s="44">
        <v>119027</v>
      </c>
      <c r="GS301" s="44">
        <v>7462658</v>
      </c>
      <c r="GT301" s="44"/>
      <c r="GU301" s="21">
        <v>71456</v>
      </c>
      <c r="GV301" s="44"/>
      <c r="GW301" s="44">
        <v>5440950</v>
      </c>
      <c r="GX301" s="44">
        <v>33681</v>
      </c>
      <c r="GY301" s="44">
        <v>13008745</v>
      </c>
      <c r="GZ301" s="44">
        <v>8018264</v>
      </c>
      <c r="HA301" s="44"/>
      <c r="HB301" s="44"/>
      <c r="HC301" s="44">
        <v>4990481</v>
      </c>
      <c r="HD301" s="44">
        <v>13008745</v>
      </c>
      <c r="HE301" s="21">
        <v>5814012</v>
      </c>
      <c r="HF301" s="21"/>
      <c r="HG301" s="21">
        <v>887469</v>
      </c>
      <c r="HH301" s="21"/>
      <c r="HI301" s="21">
        <v>0</v>
      </c>
      <c r="HJ301" s="44"/>
      <c r="HK301" s="21">
        <v>137805</v>
      </c>
      <c r="HL301" s="21">
        <v>174245</v>
      </c>
      <c r="HM301" s="21">
        <v>312050</v>
      </c>
      <c r="HN301" s="21">
        <v>-240594</v>
      </c>
      <c r="HO301" s="21"/>
      <c r="HP301" s="44"/>
      <c r="HQ301" s="47"/>
      <c r="HR301" s="47"/>
      <c r="HS301" s="47"/>
      <c r="HT301" s="47" t="s">
        <v>1799</v>
      </c>
      <c r="HU301" s="47">
        <v>80182.64</v>
      </c>
      <c r="HV301" s="47">
        <v>1968</v>
      </c>
      <c r="HW301" s="47">
        <v>0</v>
      </c>
      <c r="HX301" s="47">
        <v>2326</v>
      </c>
      <c r="HY301" s="47">
        <v>21618</v>
      </c>
      <c r="HZ301" s="47">
        <v>38895</v>
      </c>
      <c r="IA301" s="47">
        <v>0</v>
      </c>
      <c r="IB301" s="47">
        <v>0</v>
      </c>
      <c r="IC301" s="47">
        <v>4300</v>
      </c>
      <c r="ID301">
        <v>8428</v>
      </c>
      <c r="IE301" s="47">
        <v>677</v>
      </c>
      <c r="IF301">
        <v>8041</v>
      </c>
      <c r="IG301" s="47">
        <v>4207</v>
      </c>
      <c r="IH301" s="47">
        <v>16803</v>
      </c>
      <c r="II301">
        <v>1950</v>
      </c>
      <c r="IJ301">
        <v>4451</v>
      </c>
      <c r="IK301"/>
      <c r="IL301">
        <v>12420</v>
      </c>
      <c r="IM301">
        <v>126084</v>
      </c>
      <c r="IN301">
        <v>0</v>
      </c>
      <c r="IO301">
        <v>0</v>
      </c>
      <c r="IP301">
        <v>31</v>
      </c>
      <c r="IQ301">
        <v>132</v>
      </c>
      <c r="IR301">
        <v>0</v>
      </c>
      <c r="IS301">
        <v>0</v>
      </c>
      <c r="IT301">
        <v>163</v>
      </c>
      <c r="IU301">
        <v>196200</v>
      </c>
      <c r="IV301">
        <v>0</v>
      </c>
      <c r="IW301">
        <v>122698</v>
      </c>
      <c r="IX301">
        <v>832545</v>
      </c>
      <c r="IY301">
        <v>837271</v>
      </c>
      <c r="IZ301">
        <v>0</v>
      </c>
      <c r="JA301">
        <v>0</v>
      </c>
      <c r="JB301">
        <v>149562</v>
      </c>
      <c r="JC301">
        <v>400380</v>
      </c>
      <c r="JD301">
        <v>13357</v>
      </c>
      <c r="JE301">
        <v>145461</v>
      </c>
      <c r="JF301">
        <v>80210</v>
      </c>
      <c r="JG301">
        <v>362120</v>
      </c>
      <c r="JH301">
        <v>46427</v>
      </c>
      <c r="JI301">
        <v>83688</v>
      </c>
      <c r="JJ301"/>
      <c r="JK301">
        <v>573679</v>
      </c>
      <c r="JL301">
        <v>3843598</v>
      </c>
      <c r="JM301">
        <v>0</v>
      </c>
      <c r="JN301">
        <v>0</v>
      </c>
      <c r="JO301">
        <v>1333</v>
      </c>
      <c r="JP301">
        <v>4494</v>
      </c>
      <c r="JQ301">
        <v>0</v>
      </c>
      <c r="JR301">
        <v>0</v>
      </c>
      <c r="JS301">
        <v>5827</v>
      </c>
      <c r="JT301"/>
      <c r="JU301"/>
      <c r="JV301"/>
      <c r="JW301"/>
      <c r="JX301"/>
      <c r="JY301">
        <v>8428</v>
      </c>
      <c r="JZ301"/>
      <c r="KA301"/>
      <c r="KB301"/>
      <c r="KC301"/>
      <c r="KD301"/>
      <c r="KE301">
        <v>400380</v>
      </c>
      <c r="KF301">
        <v>114</v>
      </c>
      <c r="KG301">
        <v>159</v>
      </c>
      <c r="KH301">
        <v>90</v>
      </c>
      <c r="KI301">
        <v>60</v>
      </c>
      <c r="KJ301">
        <v>82</v>
      </c>
      <c r="KK301">
        <v>45</v>
      </c>
      <c r="KL301">
        <v>33</v>
      </c>
      <c r="KM301">
        <v>51</v>
      </c>
      <c r="KN301">
        <v>25</v>
      </c>
      <c r="KO301">
        <v>1</v>
      </c>
      <c r="KP301">
        <v>0</v>
      </c>
      <c r="KQ301">
        <v>0</v>
      </c>
      <c r="KR301">
        <v>1</v>
      </c>
      <c r="KS301">
        <v>0</v>
      </c>
      <c r="KT301">
        <v>0</v>
      </c>
      <c r="KU301">
        <v>1</v>
      </c>
      <c r="KV301">
        <v>0</v>
      </c>
      <c r="KW301">
        <v>0</v>
      </c>
      <c r="KX301">
        <v>0</v>
      </c>
      <c r="KY301">
        <v>0</v>
      </c>
      <c r="KZ301">
        <v>0</v>
      </c>
      <c r="LA301">
        <v>0</v>
      </c>
      <c r="LB301">
        <v>0</v>
      </c>
      <c r="LC301">
        <v>0</v>
      </c>
      <c r="LD301">
        <v>1</v>
      </c>
      <c r="LE301">
        <v>0</v>
      </c>
      <c r="LF301">
        <v>0</v>
      </c>
      <c r="LG301">
        <v>0</v>
      </c>
      <c r="LH301">
        <v>0</v>
      </c>
    </row>
    <row r="302" spans="1:320" s="34" customFormat="1" ht="15" customHeight="1" x14ac:dyDescent="0.25">
      <c r="A302" s="45">
        <v>206190304</v>
      </c>
      <c r="B302" s="45" t="s">
        <v>1107</v>
      </c>
      <c r="C302" s="46">
        <v>45108</v>
      </c>
      <c r="D302" s="46">
        <v>45473</v>
      </c>
      <c r="E302" s="47">
        <v>366</v>
      </c>
      <c r="F302" s="45" t="s">
        <v>883</v>
      </c>
      <c r="G302" s="45" t="s">
        <v>884</v>
      </c>
      <c r="H302" s="45" t="s">
        <v>1030</v>
      </c>
      <c r="I302" s="45" t="s">
        <v>886</v>
      </c>
      <c r="J302" s="45" t="s">
        <v>887</v>
      </c>
      <c r="K302" s="45" t="s">
        <v>1031</v>
      </c>
      <c r="L302" s="45" t="s">
        <v>2780</v>
      </c>
      <c r="M302" s="45" t="s">
        <v>1103</v>
      </c>
      <c r="N302" s="45" t="s">
        <v>1108</v>
      </c>
      <c r="O302" s="45" t="s">
        <v>1105</v>
      </c>
      <c r="P302" s="45" t="s">
        <v>3487</v>
      </c>
      <c r="Q302" s="45" t="s">
        <v>3489</v>
      </c>
      <c r="R302" t="s">
        <v>1106</v>
      </c>
      <c r="S302" s="45" t="s">
        <v>893</v>
      </c>
      <c r="T302"/>
      <c r="U302" s="47">
        <v>59</v>
      </c>
      <c r="V302" s="47">
        <v>59</v>
      </c>
      <c r="W302" s="47" t="s">
        <v>1728</v>
      </c>
      <c r="X302" s="47">
        <v>21594</v>
      </c>
      <c r="Y302" s="47">
        <v>18938</v>
      </c>
      <c r="Z302" s="48">
        <v>87.7</v>
      </c>
      <c r="AA302" s="44">
        <v>78</v>
      </c>
      <c r="AB302" s="44">
        <v>69</v>
      </c>
      <c r="AC302" s="44">
        <v>6651</v>
      </c>
      <c r="AD302" s="44"/>
      <c r="AE302" s="44">
        <v>375</v>
      </c>
      <c r="AF302" s="44">
        <v>11626</v>
      </c>
      <c r="AG302" s="44">
        <v>70</v>
      </c>
      <c r="AH302" s="47"/>
      <c r="AI302" s="47">
        <v>191</v>
      </c>
      <c r="AJ302">
        <v>25</v>
      </c>
      <c r="AK302" t="s">
        <v>895</v>
      </c>
      <c r="AL302">
        <v>18938</v>
      </c>
      <c r="AM302"/>
      <c r="AN302"/>
      <c r="AO302"/>
      <c r="AP302"/>
      <c r="AQ302"/>
      <c r="AR302" s="44"/>
      <c r="AS302" s="44"/>
      <c r="AT302" s="44"/>
      <c r="AU302" s="44">
        <v>9327685</v>
      </c>
      <c r="AV302" s="44">
        <v>6343985</v>
      </c>
      <c r="AW302" s="44">
        <v>5486394</v>
      </c>
      <c r="AX302" s="44">
        <v>26000</v>
      </c>
      <c r="AY302" s="44">
        <v>10211276</v>
      </c>
      <c r="AZ302" s="21">
        <v>9343015</v>
      </c>
      <c r="BA302" s="21">
        <v>868261</v>
      </c>
      <c r="BB302" s="44">
        <v>401114</v>
      </c>
      <c r="BC302" s="44">
        <v>11590</v>
      </c>
      <c r="BD302" s="44"/>
      <c r="BE302" s="44">
        <v>1257785</v>
      </c>
      <c r="BF302" s="44">
        <v>5330712</v>
      </c>
      <c r="BG302" s="44"/>
      <c r="BH302" s="44">
        <v>121125</v>
      </c>
      <c r="BI302" s="21">
        <v>3752732</v>
      </c>
      <c r="BJ302" s="21">
        <v>56000</v>
      </c>
      <c r="BK302" s="21"/>
      <c r="BL302" s="21">
        <v>59806</v>
      </c>
      <c r="BM302" s="21">
        <v>7310</v>
      </c>
      <c r="BN302" s="21">
        <v>9327685</v>
      </c>
      <c r="BO302" s="21"/>
      <c r="BP302" s="21"/>
      <c r="BQ302" s="44"/>
      <c r="BR302" s="21"/>
      <c r="BS302" s="44"/>
      <c r="BT302" s="21"/>
      <c r="BU302" s="44"/>
      <c r="BV302" s="21"/>
      <c r="BW302" s="44">
        <v>6122900</v>
      </c>
      <c r="BX302" s="21"/>
      <c r="BY302" s="21"/>
      <c r="BZ302" s="21"/>
      <c r="CA302" s="44">
        <v>21610</v>
      </c>
      <c r="CB302" s="44"/>
      <c r="CC302" s="44">
        <v>125799</v>
      </c>
      <c r="CD302" s="44"/>
      <c r="CE302" s="44">
        <v>73476</v>
      </c>
      <c r="CF302" s="44"/>
      <c r="CG302" s="44"/>
      <c r="CH302" s="44"/>
      <c r="CI302" s="21"/>
      <c r="CJ302" s="44"/>
      <c r="CK302" s="21">
        <v>200</v>
      </c>
      <c r="CL302" s="44"/>
      <c r="CM302" s="44">
        <v>0</v>
      </c>
      <c r="CN302" s="44">
        <v>0</v>
      </c>
      <c r="CO302" s="44">
        <v>1835345</v>
      </c>
      <c r="CP302" s="44">
        <v>0</v>
      </c>
      <c r="CQ302" s="21">
        <v>2087451</v>
      </c>
      <c r="CR302" s="44">
        <v>1605626</v>
      </c>
      <c r="CS302" s="44">
        <v>579273</v>
      </c>
      <c r="CT302" s="44">
        <v>212152</v>
      </c>
      <c r="CU302" s="44"/>
      <c r="CV302" s="44">
        <v>24138</v>
      </c>
      <c r="CW302" s="21"/>
      <c r="CX302" s="21"/>
      <c r="CY302" s="21"/>
      <c r="CZ302" s="21"/>
      <c r="DA302" s="21"/>
      <c r="DB302" s="21"/>
      <c r="DC302" s="21"/>
      <c r="DD302" s="21"/>
      <c r="DE302" s="44"/>
      <c r="DF302" s="21"/>
      <c r="DG302" s="44"/>
      <c r="DH302" s="21"/>
      <c r="DI302" s="44"/>
      <c r="DJ302" s="44"/>
      <c r="DK302" s="44"/>
      <c r="DL302" s="44"/>
      <c r="DM302" s="21"/>
      <c r="DN302" s="44"/>
      <c r="DO302" s="44"/>
      <c r="DP302" s="44"/>
      <c r="DQ302" s="44"/>
      <c r="DR302" s="44"/>
      <c r="DS302" s="44"/>
      <c r="DT302" s="44"/>
      <c r="DU302" s="44"/>
      <c r="DV302" s="44"/>
      <c r="DW302" s="44"/>
      <c r="DX302" s="44"/>
      <c r="DY302" s="44"/>
      <c r="DZ302" s="44"/>
      <c r="EA302" s="44"/>
      <c r="EB302" s="21"/>
      <c r="EC302" s="44">
        <v>4505469</v>
      </c>
      <c r="ED302" s="44"/>
      <c r="EE302" s="21"/>
      <c r="EF302" s="44"/>
      <c r="EG302" s="21">
        <v>77864</v>
      </c>
      <c r="EH302" s="44"/>
      <c r="EI302" s="21">
        <v>822687</v>
      </c>
      <c r="EJ302" s="44"/>
      <c r="EK302" s="44">
        <v>79405</v>
      </c>
      <c r="EL302" s="21"/>
      <c r="EM302" s="44"/>
      <c r="EN302" s="44"/>
      <c r="EO302" s="44">
        <v>969</v>
      </c>
      <c r="EP302" s="21"/>
      <c r="EQ302" s="21"/>
      <c r="ER302" s="21"/>
      <c r="ES302" s="21"/>
      <c r="ET302" s="44"/>
      <c r="EU302" s="21"/>
      <c r="EV302" s="44"/>
      <c r="EW302" s="21"/>
      <c r="EX302" s="44"/>
      <c r="EY302" s="44"/>
      <c r="EZ302" s="21"/>
      <c r="FA302" s="21"/>
      <c r="FB302" s="44"/>
      <c r="FC302" s="44"/>
      <c r="FD302" s="21"/>
      <c r="FE302" s="112"/>
      <c r="FF302" s="44"/>
      <c r="FG302" s="44">
        <v>4623598</v>
      </c>
      <c r="FH302" s="44">
        <v>1135423</v>
      </c>
      <c r="FI302" s="44">
        <v>3583994</v>
      </c>
      <c r="FJ302" s="44">
        <v>215896</v>
      </c>
      <c r="FK302" s="44">
        <v>3208316</v>
      </c>
      <c r="FL302" s="44"/>
      <c r="FM302" s="44"/>
      <c r="FN302" s="44"/>
      <c r="FO302" s="44"/>
      <c r="FP302" s="44"/>
      <c r="FQ302" s="44"/>
      <c r="FR302" s="44"/>
      <c r="FS302" s="44"/>
      <c r="FT302" s="44"/>
      <c r="FU302" s="44"/>
      <c r="FV302" s="21">
        <v>258740</v>
      </c>
      <c r="FW302" s="44"/>
      <c r="FX302" s="44">
        <v>420042</v>
      </c>
      <c r="FY302" s="44">
        <v>184471</v>
      </c>
      <c r="FZ302" s="44">
        <v>118549</v>
      </c>
      <c r="GA302" s="44">
        <v>18226</v>
      </c>
      <c r="GB302" s="44"/>
      <c r="GC302" s="44">
        <v>19903</v>
      </c>
      <c r="GD302" s="44">
        <v>407836</v>
      </c>
      <c r="GE302" s="44">
        <v>248823</v>
      </c>
      <c r="GF302" s="44">
        <v>101376</v>
      </c>
      <c r="GG302" s="44">
        <v>591502</v>
      </c>
      <c r="GH302" s="44">
        <v>67295</v>
      </c>
      <c r="GI302" s="44">
        <v>111711</v>
      </c>
      <c r="GJ302" s="44">
        <v>122182</v>
      </c>
      <c r="GK302" s="44">
        <v>2361023</v>
      </c>
      <c r="GL302" s="44">
        <v>16235</v>
      </c>
      <c r="GM302" s="44">
        <v>878895</v>
      </c>
      <c r="GN302" s="44">
        <v>40977</v>
      </c>
      <c r="GO302" s="44">
        <v>15198</v>
      </c>
      <c r="GP302" s="44"/>
      <c r="GQ302" s="44">
        <v>1194</v>
      </c>
      <c r="GR302" s="44">
        <v>150521</v>
      </c>
      <c r="GS302" s="44">
        <v>11972556</v>
      </c>
      <c r="GT302" s="44"/>
      <c r="GU302" s="21">
        <v>105348</v>
      </c>
      <c r="GV302" s="44">
        <v>105580</v>
      </c>
      <c r="GW302" s="44">
        <v>6076751</v>
      </c>
      <c r="GX302" s="44">
        <v>32542</v>
      </c>
      <c r="GY302" s="44">
        <v>18292777</v>
      </c>
      <c r="GZ302" s="44">
        <v>8492097</v>
      </c>
      <c r="HA302" s="44"/>
      <c r="HB302" s="44"/>
      <c r="HC302" s="44">
        <v>9800680</v>
      </c>
      <c r="HD302" s="44">
        <v>18292777</v>
      </c>
      <c r="HE302" s="21">
        <v>9488815</v>
      </c>
      <c r="HF302" s="21"/>
      <c r="HG302" s="21">
        <v>811918</v>
      </c>
      <c r="HH302" s="21"/>
      <c r="HI302" s="21">
        <v>0</v>
      </c>
      <c r="HJ302" s="44"/>
      <c r="HK302" s="21">
        <v>206255</v>
      </c>
      <c r="HL302" s="21">
        <v>339767</v>
      </c>
      <c r="HM302" s="21">
        <v>546022</v>
      </c>
      <c r="HN302" s="21">
        <v>-440674</v>
      </c>
      <c r="HO302" s="21"/>
      <c r="HP302" s="44"/>
      <c r="HQ302" s="47"/>
      <c r="HR302" s="47"/>
      <c r="HS302" s="47"/>
      <c r="HT302" s="47" t="s">
        <v>1759</v>
      </c>
      <c r="HU302" s="47">
        <v>0</v>
      </c>
      <c r="HV302" s="47">
        <v>1968</v>
      </c>
      <c r="HW302" s="47">
        <v>0</v>
      </c>
      <c r="HX302" s="47">
        <v>3605</v>
      </c>
      <c r="HY302" s="47">
        <v>21077</v>
      </c>
      <c r="HZ302" s="47">
        <v>44892</v>
      </c>
      <c r="IA302" s="47">
        <v>0</v>
      </c>
      <c r="IB302" s="47">
        <v>0</v>
      </c>
      <c r="IC302" s="47">
        <v>2404</v>
      </c>
      <c r="ID302">
        <v>14255</v>
      </c>
      <c r="IE302" s="47">
        <v>4090</v>
      </c>
      <c r="IF302">
        <v>7973</v>
      </c>
      <c r="IG302" s="47">
        <v>3842</v>
      </c>
      <c r="IH302" s="47">
        <v>15995</v>
      </c>
      <c r="II302">
        <v>1964</v>
      </c>
      <c r="IJ302">
        <v>4551</v>
      </c>
      <c r="IK302">
        <v>1856</v>
      </c>
      <c r="IL302">
        <v>13309</v>
      </c>
      <c r="IM302">
        <v>141781</v>
      </c>
      <c r="IN302">
        <v>0</v>
      </c>
      <c r="IO302">
        <v>0</v>
      </c>
      <c r="IP302">
        <v>0</v>
      </c>
      <c r="IQ302">
        <v>0</v>
      </c>
      <c r="IR302">
        <v>0</v>
      </c>
      <c r="IS302">
        <v>0</v>
      </c>
      <c r="IT302">
        <v>0</v>
      </c>
      <c r="IU302">
        <v>244985</v>
      </c>
      <c r="IV302">
        <v>0</v>
      </c>
      <c r="IW302">
        <v>183441</v>
      </c>
      <c r="IX302">
        <v>745697</v>
      </c>
      <c r="IY302">
        <v>970147</v>
      </c>
      <c r="IZ302">
        <v>0</v>
      </c>
      <c r="JA302">
        <v>0</v>
      </c>
      <c r="JB302">
        <v>116626</v>
      </c>
      <c r="JC302">
        <v>700957</v>
      </c>
      <c r="JD302">
        <v>108827</v>
      </c>
      <c r="JE302">
        <v>161048</v>
      </c>
      <c r="JF302">
        <v>68721</v>
      </c>
      <c r="JG302">
        <v>297756</v>
      </c>
      <c r="JH302">
        <v>52510</v>
      </c>
      <c r="JI302">
        <v>86213</v>
      </c>
      <c r="JJ302">
        <v>92586</v>
      </c>
      <c r="JK302">
        <v>794084</v>
      </c>
      <c r="JL302">
        <v>4623598</v>
      </c>
      <c r="JM302">
        <v>0</v>
      </c>
      <c r="JN302">
        <v>0</v>
      </c>
      <c r="JO302">
        <v>0</v>
      </c>
      <c r="JP302">
        <v>0</v>
      </c>
      <c r="JQ302">
        <v>0</v>
      </c>
      <c r="JR302">
        <v>0</v>
      </c>
      <c r="JS302">
        <v>0</v>
      </c>
      <c r="JT302"/>
      <c r="JU302"/>
      <c r="JV302"/>
      <c r="JW302"/>
      <c r="JX302"/>
      <c r="JY302">
        <v>14255</v>
      </c>
      <c r="JZ302"/>
      <c r="KA302"/>
      <c r="KB302"/>
      <c r="KC302"/>
      <c r="KD302"/>
      <c r="KE302">
        <v>700957</v>
      </c>
      <c r="KF302">
        <v>127</v>
      </c>
      <c r="KG302">
        <v>149</v>
      </c>
      <c r="KH302">
        <v>104</v>
      </c>
      <c r="KI302">
        <v>65</v>
      </c>
      <c r="KJ302">
        <v>75</v>
      </c>
      <c r="KK302">
        <v>51</v>
      </c>
      <c r="KL302">
        <v>36</v>
      </c>
      <c r="KM302">
        <v>43</v>
      </c>
      <c r="KN302">
        <v>28</v>
      </c>
      <c r="KO302">
        <v>1</v>
      </c>
      <c r="KP302">
        <v>0</v>
      </c>
      <c r="KQ302">
        <v>0</v>
      </c>
      <c r="KR302">
        <v>1</v>
      </c>
      <c r="KS302">
        <v>0</v>
      </c>
      <c r="KT302">
        <v>0</v>
      </c>
      <c r="KU302">
        <v>1</v>
      </c>
      <c r="KV302">
        <v>0</v>
      </c>
      <c r="KW302">
        <v>0</v>
      </c>
      <c r="KX302">
        <v>0</v>
      </c>
      <c r="KY302">
        <v>0</v>
      </c>
      <c r="KZ302">
        <v>0</v>
      </c>
      <c r="LA302">
        <v>0</v>
      </c>
      <c r="LB302">
        <v>0</v>
      </c>
      <c r="LC302">
        <v>0</v>
      </c>
      <c r="LD302">
        <v>1</v>
      </c>
      <c r="LE302">
        <v>0</v>
      </c>
      <c r="LF302">
        <v>0</v>
      </c>
      <c r="LG302">
        <v>0</v>
      </c>
      <c r="LH302">
        <v>0</v>
      </c>
    </row>
    <row r="303" spans="1:320" s="34" customFormat="1" ht="15" customHeight="1" x14ac:dyDescent="0.25">
      <c r="A303" s="45">
        <v>206190308</v>
      </c>
      <c r="B303" s="45" t="s">
        <v>3490</v>
      </c>
      <c r="C303" s="46">
        <v>45292</v>
      </c>
      <c r="D303" s="46">
        <v>45657</v>
      </c>
      <c r="E303" s="47">
        <v>366</v>
      </c>
      <c r="F303" s="45" t="s">
        <v>883</v>
      </c>
      <c r="G303" s="45" t="s">
        <v>893</v>
      </c>
      <c r="H303" s="45" t="s">
        <v>1030</v>
      </c>
      <c r="I303" s="45" t="s">
        <v>916</v>
      </c>
      <c r="J303" s="45" t="s">
        <v>887</v>
      </c>
      <c r="K303" s="45" t="s">
        <v>1031</v>
      </c>
      <c r="L303" s="45" t="s">
        <v>2709</v>
      </c>
      <c r="M303" s="45" t="s">
        <v>3491</v>
      </c>
      <c r="N303" s="45" t="s">
        <v>3492</v>
      </c>
      <c r="O303" s="45" t="s">
        <v>1034</v>
      </c>
      <c r="P303" s="45" t="s">
        <v>3493</v>
      </c>
      <c r="Q303" s="45" t="s">
        <v>3494</v>
      </c>
      <c r="R303" t="s">
        <v>3495</v>
      </c>
      <c r="S303" s="45" t="s">
        <v>884</v>
      </c>
      <c r="T303"/>
      <c r="U303" s="47">
        <v>72</v>
      </c>
      <c r="V303" s="47">
        <v>72</v>
      </c>
      <c r="W303" s="47" t="s">
        <v>894</v>
      </c>
      <c r="X303" s="47">
        <v>26352</v>
      </c>
      <c r="Y303" s="47">
        <v>22820</v>
      </c>
      <c r="Z303" s="48">
        <v>203.17</v>
      </c>
      <c r="AA303" s="44">
        <v>247</v>
      </c>
      <c r="AB303" s="44">
        <v>196</v>
      </c>
      <c r="AC303" s="44">
        <v>1157</v>
      </c>
      <c r="AD303" s="44">
        <v>3869</v>
      </c>
      <c r="AE303" s="44">
        <v>2198</v>
      </c>
      <c r="AF303" s="44">
        <v>12888</v>
      </c>
      <c r="AG303" s="44"/>
      <c r="AH303" s="47">
        <v>62</v>
      </c>
      <c r="AI303" s="47">
        <v>990</v>
      </c>
      <c r="AJ303">
        <v>1656</v>
      </c>
      <c r="AK303" t="s">
        <v>895</v>
      </c>
      <c r="AL303">
        <v>22820</v>
      </c>
      <c r="AM303"/>
      <c r="AN303"/>
      <c r="AO303"/>
      <c r="AP303"/>
      <c r="AQ303"/>
      <c r="AR303" s="44"/>
      <c r="AS303" s="44"/>
      <c r="AT303" s="44"/>
      <c r="AU303" s="44">
        <v>7944001</v>
      </c>
      <c r="AV303" s="44">
        <v>1724255</v>
      </c>
      <c r="AW303" s="44">
        <v>562881</v>
      </c>
      <c r="AX303" s="44">
        <v>72221</v>
      </c>
      <c r="AY303" s="44">
        <v>9177596</v>
      </c>
      <c r="AZ303" s="21">
        <v>10313939</v>
      </c>
      <c r="BA303" s="21">
        <v>-1136343</v>
      </c>
      <c r="BB303" s="44">
        <v>493743</v>
      </c>
      <c r="BC303" s="44"/>
      <c r="BD303" s="44"/>
      <c r="BE303" s="44">
        <v>-642600</v>
      </c>
      <c r="BF303" s="44">
        <v>427218</v>
      </c>
      <c r="BG303" s="44">
        <v>1329272</v>
      </c>
      <c r="BH303" s="44">
        <v>754786</v>
      </c>
      <c r="BI303" s="21">
        <v>4425007</v>
      </c>
      <c r="BJ303" s="21"/>
      <c r="BK303" s="21">
        <v>21301</v>
      </c>
      <c r="BL303" s="21">
        <v>417465</v>
      </c>
      <c r="BM303" s="21">
        <v>568952</v>
      </c>
      <c r="BN303" s="21">
        <v>7944001</v>
      </c>
      <c r="BO303" s="21"/>
      <c r="BP303" s="21"/>
      <c r="BQ303" s="44"/>
      <c r="BR303" s="21"/>
      <c r="BS303" s="44"/>
      <c r="BT303" s="21"/>
      <c r="BU303" s="44"/>
      <c r="BV303" s="21"/>
      <c r="BW303" s="44">
        <v>264119</v>
      </c>
      <c r="BX303" s="21"/>
      <c r="BY303" s="21">
        <v>1262225</v>
      </c>
      <c r="BZ303" s="21"/>
      <c r="CA303" s="44">
        <v>124359</v>
      </c>
      <c r="CB303" s="44"/>
      <c r="CC303" s="44"/>
      <c r="CD303" s="44"/>
      <c r="CE303" s="44"/>
      <c r="CF303" s="44"/>
      <c r="CG303" s="44">
        <v>59673</v>
      </c>
      <c r="CH303" s="44"/>
      <c r="CI303" s="21">
        <v>8408</v>
      </c>
      <c r="CJ303" s="44"/>
      <c r="CK303" s="21">
        <v>5471</v>
      </c>
      <c r="CL303" s="44"/>
      <c r="CM303" s="44">
        <v>15453</v>
      </c>
      <c r="CN303" s="44">
        <v>0</v>
      </c>
      <c r="CO303" s="44">
        <v>652658</v>
      </c>
      <c r="CP303" s="44">
        <v>0</v>
      </c>
      <c r="CQ303" s="21">
        <v>589304</v>
      </c>
      <c r="CR303" s="44">
        <v>40809</v>
      </c>
      <c r="CS303" s="44">
        <v>314340</v>
      </c>
      <c r="CT303" s="44">
        <v>24926</v>
      </c>
      <c r="CU303" s="44"/>
      <c r="CV303" s="44">
        <v>86765</v>
      </c>
      <c r="CW303" s="21"/>
      <c r="CX303" s="21"/>
      <c r="CY303" s="21"/>
      <c r="CZ303" s="21"/>
      <c r="DA303" s="21"/>
      <c r="DB303" s="21"/>
      <c r="DC303" s="21"/>
      <c r="DD303" s="21"/>
      <c r="DE303" s="44"/>
      <c r="DF303" s="21"/>
      <c r="DG303" s="44"/>
      <c r="DH303" s="21"/>
      <c r="DI303" s="44"/>
      <c r="DJ303" s="44"/>
      <c r="DK303" s="44"/>
      <c r="DL303" s="44"/>
      <c r="DM303" s="21"/>
      <c r="DN303" s="44"/>
      <c r="DO303" s="44"/>
      <c r="DP303" s="44"/>
      <c r="DQ303" s="44"/>
      <c r="DR303" s="44"/>
      <c r="DS303" s="44"/>
      <c r="DT303" s="44"/>
      <c r="DU303" s="44"/>
      <c r="DV303" s="44"/>
      <c r="DW303" s="44"/>
      <c r="DX303" s="44"/>
      <c r="DY303" s="44"/>
      <c r="DZ303" s="44"/>
      <c r="EA303" s="44"/>
      <c r="EB303" s="21"/>
      <c r="EC303" s="44">
        <v>-247595</v>
      </c>
      <c r="ED303" s="44"/>
      <c r="EE303" s="21">
        <v>1253980</v>
      </c>
      <c r="EF303" s="44"/>
      <c r="EG303" s="21">
        <v>-402745</v>
      </c>
      <c r="EH303" s="44"/>
      <c r="EI303" s="21">
        <v>123939</v>
      </c>
      <c r="EJ303" s="44"/>
      <c r="EK303" s="44"/>
      <c r="EL303" s="21"/>
      <c r="EM303" s="44">
        <v>-164698</v>
      </c>
      <c r="EN303" s="44"/>
      <c r="EO303" s="44"/>
      <c r="EP303" s="21"/>
      <c r="EQ303" s="21"/>
      <c r="ER303" s="21"/>
      <c r="ES303" s="21"/>
      <c r="ET303" s="44"/>
      <c r="EU303" s="21"/>
      <c r="EV303" s="44"/>
      <c r="EW303" s="21"/>
      <c r="EX303" s="44"/>
      <c r="EY303" s="44"/>
      <c r="EZ303" s="21"/>
      <c r="FA303" s="21"/>
      <c r="FB303" s="44"/>
      <c r="FC303" s="44"/>
      <c r="FD303" s="21"/>
      <c r="FE303" s="112"/>
      <c r="FF303" s="44"/>
      <c r="FG303" s="44">
        <v>4312226</v>
      </c>
      <c r="FH303" s="44">
        <v>1770440</v>
      </c>
      <c r="FI303" s="44">
        <v>4231273</v>
      </c>
      <c r="FJ303" s="44">
        <v>221061</v>
      </c>
      <c r="FK303" s="44">
        <v>4073786</v>
      </c>
      <c r="FL303" s="44"/>
      <c r="FM303" s="44"/>
      <c r="FN303" s="44"/>
      <c r="FO303" s="44"/>
      <c r="FP303" s="44"/>
      <c r="FQ303" s="44"/>
      <c r="FR303" s="44"/>
      <c r="FS303" s="44"/>
      <c r="FT303" s="44">
        <v>6048</v>
      </c>
      <c r="FU303" s="44"/>
      <c r="FV303" s="21">
        <v>274689</v>
      </c>
      <c r="FW303" s="44"/>
      <c r="FX303" s="44">
        <v>233028</v>
      </c>
      <c r="FY303" s="44">
        <v>12928</v>
      </c>
      <c r="FZ303" s="44">
        <v>190961</v>
      </c>
      <c r="GA303" s="44">
        <v>15255</v>
      </c>
      <c r="GB303" s="44"/>
      <c r="GC303" s="44">
        <v>50863</v>
      </c>
      <c r="GD303" s="44">
        <v>617277</v>
      </c>
      <c r="GE303" s="44">
        <v>251241</v>
      </c>
      <c r="GF303" s="44">
        <v>194748</v>
      </c>
      <c r="GG303" s="44">
        <v>941819</v>
      </c>
      <c r="GH303" s="44">
        <v>90726</v>
      </c>
      <c r="GI303" s="44">
        <v>178183</v>
      </c>
      <c r="GJ303" s="44">
        <v>105478</v>
      </c>
      <c r="GK303" s="44">
        <v>2259207</v>
      </c>
      <c r="GL303" s="44">
        <v>709336</v>
      </c>
      <c r="GM303" s="44"/>
      <c r="GN303" s="44">
        <v>32165</v>
      </c>
      <c r="GO303" s="44">
        <v>76201</v>
      </c>
      <c r="GP303" s="44"/>
      <c r="GQ303" s="44"/>
      <c r="GR303" s="44"/>
      <c r="GS303" s="44">
        <v>7607368</v>
      </c>
      <c r="GT303" s="44"/>
      <c r="GU303" s="21">
        <v>143219</v>
      </c>
      <c r="GV303" s="44"/>
      <c r="GW303" s="44">
        <v>505503</v>
      </c>
      <c r="GX303" s="44"/>
      <c r="GY303" s="44">
        <v>8256090</v>
      </c>
      <c r="GZ303" s="44">
        <v>8851637</v>
      </c>
      <c r="HA303" s="44"/>
      <c r="HB303" s="44"/>
      <c r="HC303" s="44">
        <v>-595547</v>
      </c>
      <c r="HD303" s="44">
        <v>8256090</v>
      </c>
      <c r="HE303" s="21"/>
      <c r="HF303" s="21"/>
      <c r="HG303" s="21">
        <v>2371267</v>
      </c>
      <c r="HH303" s="21"/>
      <c r="HI303" s="21">
        <v>0</v>
      </c>
      <c r="HJ303" s="44"/>
      <c r="HK303" s="21">
        <v>1015364</v>
      </c>
      <c r="HL303" s="21">
        <v>1311648</v>
      </c>
      <c r="HM303" s="21">
        <v>2327012</v>
      </c>
      <c r="HN303" s="21">
        <v>-2183793</v>
      </c>
      <c r="HO303" s="21"/>
      <c r="HP303" s="44"/>
      <c r="HQ303" s="47"/>
      <c r="HR303" s="47"/>
      <c r="HS303" s="47"/>
      <c r="HT303" s="47" t="s">
        <v>2436</v>
      </c>
      <c r="HU303" s="47">
        <v>973680.07</v>
      </c>
      <c r="HV303" s="47">
        <v>2445</v>
      </c>
      <c r="HW303" s="47">
        <v>0</v>
      </c>
      <c r="HX303" s="47">
        <v>8833</v>
      </c>
      <c r="HY303" s="47">
        <v>21511</v>
      </c>
      <c r="HZ303" s="47">
        <v>61068</v>
      </c>
      <c r="IA303" s="47">
        <v>0</v>
      </c>
      <c r="IB303" s="47">
        <v>0</v>
      </c>
      <c r="IC303" s="47">
        <v>3475</v>
      </c>
      <c r="ID303"/>
      <c r="IE303" s="47">
        <v>4126</v>
      </c>
      <c r="IF303">
        <v>11640</v>
      </c>
      <c r="IG303" s="47">
        <v>8308</v>
      </c>
      <c r="IH303" s="47">
        <v>26568</v>
      </c>
      <c r="II303">
        <v>2240</v>
      </c>
      <c r="IJ303">
        <v>7499</v>
      </c>
      <c r="IK303">
        <v>2073</v>
      </c>
      <c r="IL303">
        <v>15285</v>
      </c>
      <c r="IM303">
        <v>175071</v>
      </c>
      <c r="IN303">
        <v>0</v>
      </c>
      <c r="IO303">
        <v>0</v>
      </c>
      <c r="IP303">
        <v>0</v>
      </c>
      <c r="IQ303">
        <v>1299</v>
      </c>
      <c r="IR303">
        <v>0</v>
      </c>
      <c r="IS303">
        <v>0</v>
      </c>
      <c r="IT303">
        <v>1299</v>
      </c>
      <c r="IU303">
        <v>153093</v>
      </c>
      <c r="IV303">
        <v>0</v>
      </c>
      <c r="IW303">
        <v>348574</v>
      </c>
      <c r="IX303">
        <v>805444</v>
      </c>
      <c r="IY303">
        <v>1108598</v>
      </c>
      <c r="IZ303">
        <v>0</v>
      </c>
      <c r="JA303">
        <v>0</v>
      </c>
      <c r="JB303">
        <v>145558</v>
      </c>
      <c r="JC303"/>
      <c r="JD303">
        <v>98958</v>
      </c>
      <c r="JE303">
        <v>187754</v>
      </c>
      <c r="JF303">
        <v>134183</v>
      </c>
      <c r="JG303">
        <v>429597</v>
      </c>
      <c r="JH303">
        <v>71511</v>
      </c>
      <c r="JI303">
        <v>134576</v>
      </c>
      <c r="JJ303">
        <v>76265</v>
      </c>
      <c r="JK303">
        <v>618115</v>
      </c>
      <c r="JL303">
        <v>4312226</v>
      </c>
      <c r="JM303">
        <v>0</v>
      </c>
      <c r="JN303">
        <v>0</v>
      </c>
      <c r="JO303">
        <v>0</v>
      </c>
      <c r="JP303">
        <v>46332</v>
      </c>
      <c r="JQ303">
        <v>0</v>
      </c>
      <c r="JR303">
        <v>0</v>
      </c>
      <c r="JS303">
        <v>46332</v>
      </c>
      <c r="JT303"/>
      <c r="JU303"/>
      <c r="JV303"/>
      <c r="JW303"/>
      <c r="JX303"/>
      <c r="JY303"/>
      <c r="JZ303"/>
      <c r="KA303"/>
      <c r="KB303"/>
      <c r="KC303"/>
      <c r="KD303"/>
      <c r="KE303"/>
      <c r="KF303">
        <v>124</v>
      </c>
      <c r="KG303">
        <v>169</v>
      </c>
      <c r="KH303">
        <v>80</v>
      </c>
      <c r="KI303">
        <v>68</v>
      </c>
      <c r="KJ303">
        <v>91</v>
      </c>
      <c r="KK303">
        <v>46</v>
      </c>
      <c r="KL303">
        <v>39</v>
      </c>
      <c r="KM303">
        <v>49</v>
      </c>
      <c r="KN303">
        <v>30</v>
      </c>
      <c r="KO303">
        <v>1</v>
      </c>
      <c r="KP303">
        <v>0</v>
      </c>
      <c r="KQ303">
        <v>0</v>
      </c>
      <c r="KR303">
        <v>0</v>
      </c>
      <c r="KS303">
        <v>1</v>
      </c>
      <c r="KT303">
        <v>0</v>
      </c>
      <c r="KU303">
        <v>1</v>
      </c>
      <c r="KV303">
        <v>0</v>
      </c>
      <c r="KW303">
        <v>0</v>
      </c>
      <c r="KX303">
        <v>0</v>
      </c>
      <c r="KY303">
        <v>0</v>
      </c>
      <c r="KZ303">
        <v>0</v>
      </c>
      <c r="LA303">
        <v>0</v>
      </c>
      <c r="LB303">
        <v>0</v>
      </c>
      <c r="LC303">
        <v>0</v>
      </c>
      <c r="LD303">
        <v>0</v>
      </c>
      <c r="LE303">
        <v>0</v>
      </c>
      <c r="LF303">
        <v>1</v>
      </c>
      <c r="LG303">
        <v>0</v>
      </c>
      <c r="LH303">
        <v>0</v>
      </c>
    </row>
    <row r="304" spans="1:320" s="34" customFormat="1" ht="15" customHeight="1" x14ac:dyDescent="0.25">
      <c r="A304" s="45">
        <v>206190309</v>
      </c>
      <c r="B304" s="45" t="s">
        <v>1109</v>
      </c>
      <c r="C304" s="46">
        <v>45047</v>
      </c>
      <c r="D304" s="46">
        <v>45412</v>
      </c>
      <c r="E304" s="47">
        <v>366</v>
      </c>
      <c r="F304" s="45" t="s">
        <v>883</v>
      </c>
      <c r="G304" s="45" t="s">
        <v>884</v>
      </c>
      <c r="H304" s="45" t="s">
        <v>1030</v>
      </c>
      <c r="I304" s="45" t="s">
        <v>886</v>
      </c>
      <c r="J304" s="45" t="s">
        <v>887</v>
      </c>
      <c r="K304" s="45" t="s">
        <v>1031</v>
      </c>
      <c r="L304" s="45" t="s">
        <v>2897</v>
      </c>
      <c r="M304" s="45" t="s">
        <v>1110</v>
      </c>
      <c r="N304" s="45" t="s">
        <v>1111</v>
      </c>
      <c r="O304" s="45" t="s">
        <v>1112</v>
      </c>
      <c r="P304" s="45" t="s">
        <v>3496</v>
      </c>
      <c r="Q304" s="45" t="s">
        <v>3497</v>
      </c>
      <c r="R304" t="s">
        <v>1113</v>
      </c>
      <c r="S304" s="45" t="s">
        <v>893</v>
      </c>
      <c r="T304"/>
      <c r="U304" s="47">
        <v>290</v>
      </c>
      <c r="V304" s="47">
        <v>290</v>
      </c>
      <c r="W304" s="47" t="s">
        <v>913</v>
      </c>
      <c r="X304" s="47">
        <v>106140</v>
      </c>
      <c r="Y304" s="47">
        <v>105470</v>
      </c>
      <c r="Z304" s="48">
        <v>99.37</v>
      </c>
      <c r="AA304" s="44">
        <v>350</v>
      </c>
      <c r="AB304" s="44">
        <v>340</v>
      </c>
      <c r="AC304" s="44">
        <v>17903</v>
      </c>
      <c r="AD304" s="44"/>
      <c r="AE304" s="44">
        <v>5537</v>
      </c>
      <c r="AF304" s="44">
        <v>80845</v>
      </c>
      <c r="AG304" s="44">
        <v>449</v>
      </c>
      <c r="AH304" s="47">
        <v>23</v>
      </c>
      <c r="AI304" s="47">
        <v>302</v>
      </c>
      <c r="AJ304">
        <v>411</v>
      </c>
      <c r="AK304" t="s">
        <v>895</v>
      </c>
      <c r="AL304">
        <v>105470</v>
      </c>
      <c r="AM304"/>
      <c r="AN304"/>
      <c r="AO304"/>
      <c r="AP304"/>
      <c r="AQ304"/>
      <c r="AR304" s="44"/>
      <c r="AS304" s="44"/>
      <c r="AT304" s="44"/>
      <c r="AU304" s="44">
        <v>38622550</v>
      </c>
      <c r="AV304" s="44">
        <v>17723503</v>
      </c>
      <c r="AW304" s="44">
        <v>15336978</v>
      </c>
      <c r="AX304" s="44"/>
      <c r="AY304" s="44">
        <v>41009075</v>
      </c>
      <c r="AZ304" s="21">
        <v>36174128</v>
      </c>
      <c r="BA304" s="21">
        <v>4834947</v>
      </c>
      <c r="BB304" s="44">
        <v>467603</v>
      </c>
      <c r="BC304" s="44">
        <v>12590</v>
      </c>
      <c r="BD304" s="44"/>
      <c r="BE304" s="44">
        <v>5289960</v>
      </c>
      <c r="BF304" s="44">
        <v>14243125</v>
      </c>
      <c r="BG304" s="44"/>
      <c r="BH304" s="44">
        <v>1529185</v>
      </c>
      <c r="BI304" s="21">
        <v>22276325</v>
      </c>
      <c r="BJ304" s="21">
        <v>359200</v>
      </c>
      <c r="BK304" s="21">
        <v>18400</v>
      </c>
      <c r="BL304" s="21">
        <v>83290</v>
      </c>
      <c r="BM304" s="21">
        <v>113025</v>
      </c>
      <c r="BN304" s="21">
        <v>38622550</v>
      </c>
      <c r="BO304" s="21"/>
      <c r="BP304" s="21"/>
      <c r="BQ304" s="44"/>
      <c r="BR304" s="21"/>
      <c r="BS304" s="44"/>
      <c r="BT304" s="21"/>
      <c r="BU304" s="44"/>
      <c r="BV304" s="21"/>
      <c r="BW304" s="44">
        <v>15381331</v>
      </c>
      <c r="BX304" s="21"/>
      <c r="BY304" s="21"/>
      <c r="BZ304" s="21"/>
      <c r="CA304" s="44">
        <v>1645345</v>
      </c>
      <c r="CB304" s="44"/>
      <c r="CC304" s="44">
        <v>429992</v>
      </c>
      <c r="CD304" s="44"/>
      <c r="CE304" s="44">
        <v>250493</v>
      </c>
      <c r="CF304" s="44"/>
      <c r="CG304" s="44">
        <v>14296</v>
      </c>
      <c r="CH304" s="44"/>
      <c r="CI304" s="21">
        <v>767</v>
      </c>
      <c r="CJ304" s="44"/>
      <c r="CK304" s="21">
        <v>1279</v>
      </c>
      <c r="CL304" s="44"/>
      <c r="CM304" s="44">
        <v>0</v>
      </c>
      <c r="CN304" s="44">
        <v>0</v>
      </c>
      <c r="CO304" s="44">
        <v>6306222</v>
      </c>
      <c r="CP304" s="44">
        <v>0</v>
      </c>
      <c r="CQ304" s="21">
        <v>6728096</v>
      </c>
      <c r="CR304" s="44">
        <v>2286471</v>
      </c>
      <c r="CS304" s="44">
        <v>2168598</v>
      </c>
      <c r="CT304" s="44">
        <v>188802</v>
      </c>
      <c r="CU304" s="44"/>
      <c r="CV304" s="44">
        <v>45314</v>
      </c>
      <c r="CW304" s="21"/>
      <c r="CX304" s="21"/>
      <c r="CY304" s="21"/>
      <c r="CZ304" s="21"/>
      <c r="DA304" s="21"/>
      <c r="DB304" s="21"/>
      <c r="DC304" s="21"/>
      <c r="DD304" s="21"/>
      <c r="DE304" s="44"/>
      <c r="DF304" s="21"/>
      <c r="DG304" s="44"/>
      <c r="DH304" s="21"/>
      <c r="DI304" s="44"/>
      <c r="DJ304" s="44"/>
      <c r="DK304" s="44"/>
      <c r="DL304" s="44"/>
      <c r="DM304" s="21"/>
      <c r="DN304" s="44"/>
      <c r="DO304" s="44"/>
      <c r="DP304" s="44"/>
      <c r="DQ304" s="44"/>
      <c r="DR304" s="44"/>
      <c r="DS304" s="44"/>
      <c r="DT304" s="44"/>
      <c r="DU304" s="44"/>
      <c r="DV304" s="44"/>
      <c r="DW304" s="44"/>
      <c r="DX304" s="44"/>
      <c r="DY304" s="44">
        <v>1375</v>
      </c>
      <c r="DZ304" s="44"/>
      <c r="EA304" s="44"/>
      <c r="EB304" s="21"/>
      <c r="EC304" s="44">
        <v>11188884</v>
      </c>
      <c r="ED304" s="44"/>
      <c r="EE304" s="21"/>
      <c r="EF304" s="44"/>
      <c r="EG304" s="21">
        <v>330153</v>
      </c>
      <c r="EH304" s="44"/>
      <c r="EI304" s="21">
        <v>3466986</v>
      </c>
      <c r="EJ304" s="44"/>
      <c r="EK304" s="44">
        <v>314967</v>
      </c>
      <c r="EL304" s="21"/>
      <c r="EM304" s="44">
        <v>24696</v>
      </c>
      <c r="EN304" s="44"/>
      <c r="EO304" s="44">
        <v>9917</v>
      </c>
      <c r="EP304" s="21"/>
      <c r="EQ304" s="21"/>
      <c r="ER304" s="21"/>
      <c r="ES304" s="21"/>
      <c r="ET304" s="44"/>
      <c r="EU304" s="21"/>
      <c r="EV304" s="44"/>
      <c r="EW304" s="21"/>
      <c r="EX304" s="44"/>
      <c r="EY304" s="44"/>
      <c r="EZ304" s="21"/>
      <c r="FA304" s="21"/>
      <c r="FB304" s="44"/>
      <c r="FC304" s="44"/>
      <c r="FD304" s="21"/>
      <c r="FE304" s="112"/>
      <c r="FF304" s="44"/>
      <c r="FG304" s="44">
        <v>18830967</v>
      </c>
      <c r="FH304" s="44">
        <v>4610057</v>
      </c>
      <c r="FI304" s="44">
        <v>12733104</v>
      </c>
      <c r="FJ304" s="44">
        <v>980000</v>
      </c>
      <c r="FK304" s="44">
        <v>16454905</v>
      </c>
      <c r="FL304" s="44"/>
      <c r="FM304" s="44"/>
      <c r="FN304" s="44"/>
      <c r="FO304" s="44"/>
      <c r="FP304" s="44"/>
      <c r="FQ304" s="44"/>
      <c r="FR304" s="44"/>
      <c r="FS304" s="44"/>
      <c r="FT304" s="44">
        <v>2213</v>
      </c>
      <c r="FU304" s="44"/>
      <c r="FV304" s="21">
        <v>1118685</v>
      </c>
      <c r="FW304" s="44"/>
      <c r="FX304" s="44">
        <v>881057</v>
      </c>
      <c r="FY304" s="44">
        <v>441159</v>
      </c>
      <c r="FZ304" s="44">
        <v>477406</v>
      </c>
      <c r="GA304" s="44">
        <v>93285</v>
      </c>
      <c r="GB304" s="44"/>
      <c r="GC304" s="44">
        <v>55778</v>
      </c>
      <c r="GD304" s="44">
        <v>1684934</v>
      </c>
      <c r="GE304" s="44">
        <v>1037511</v>
      </c>
      <c r="GF304" s="44">
        <v>600737</v>
      </c>
      <c r="GG304" s="44">
        <v>2211343</v>
      </c>
      <c r="GH304" s="44">
        <v>331581</v>
      </c>
      <c r="GI304" s="44">
        <v>553376</v>
      </c>
      <c r="GJ304" s="44">
        <v>247097</v>
      </c>
      <c r="GK304" s="44">
        <v>7200834</v>
      </c>
      <c r="GL304" s="44">
        <v>110836</v>
      </c>
      <c r="GM304" s="44">
        <v>1924634</v>
      </c>
      <c r="GN304" s="44">
        <v>100008</v>
      </c>
      <c r="GO304" s="44">
        <v>98290</v>
      </c>
      <c r="GP304" s="44"/>
      <c r="GQ304" s="44">
        <v>5399</v>
      </c>
      <c r="GR304" s="44">
        <v>543060</v>
      </c>
      <c r="GS304" s="44">
        <v>18827553</v>
      </c>
      <c r="GT304" s="44"/>
      <c r="GU304" s="21">
        <v>475893</v>
      </c>
      <c r="GV304" s="44">
        <v>448087</v>
      </c>
      <c r="GW304" s="44">
        <v>4477943</v>
      </c>
      <c r="GX304" s="44">
        <v>153056</v>
      </c>
      <c r="GY304" s="44">
        <v>24382532</v>
      </c>
      <c r="GZ304" s="44">
        <v>15445456</v>
      </c>
      <c r="HA304" s="44"/>
      <c r="HB304" s="44"/>
      <c r="HC304" s="44">
        <v>8937076</v>
      </c>
      <c r="HD304" s="44">
        <v>24382532</v>
      </c>
      <c r="HE304" s="21">
        <v>13296601</v>
      </c>
      <c r="HF304" s="21"/>
      <c r="HG304" s="21">
        <v>45380</v>
      </c>
      <c r="HH304" s="21"/>
      <c r="HI304" s="21">
        <v>0</v>
      </c>
      <c r="HJ304" s="44"/>
      <c r="HK304" s="21">
        <v>236751</v>
      </c>
      <c r="HL304" s="21">
        <v>673810</v>
      </c>
      <c r="HM304" s="21">
        <v>910561</v>
      </c>
      <c r="HN304" s="21">
        <v>-434668</v>
      </c>
      <c r="HO304" s="21"/>
      <c r="HP304" s="44"/>
      <c r="HQ304" s="47"/>
      <c r="HR304" s="47"/>
      <c r="HS304" s="47"/>
      <c r="HT304" s="47" t="s">
        <v>2474</v>
      </c>
      <c r="HU304" s="47">
        <v>772272.8</v>
      </c>
      <c r="HV304" s="47">
        <v>1928</v>
      </c>
      <c r="HW304" s="47">
        <v>0</v>
      </c>
      <c r="HX304" s="47">
        <v>21313</v>
      </c>
      <c r="HY304" s="47">
        <v>93360</v>
      </c>
      <c r="HZ304" s="47">
        <v>270984</v>
      </c>
      <c r="IA304" s="47">
        <v>0</v>
      </c>
      <c r="IB304" s="47">
        <v>0</v>
      </c>
      <c r="IC304" s="47">
        <v>12494</v>
      </c>
      <c r="ID304">
        <v>43712</v>
      </c>
      <c r="IE304" s="47">
        <v>9558</v>
      </c>
      <c r="IF304">
        <v>38818</v>
      </c>
      <c r="IG304" s="47">
        <v>21112</v>
      </c>
      <c r="IH304" s="47">
        <v>50518</v>
      </c>
      <c r="II304">
        <v>9496</v>
      </c>
      <c r="IJ304">
        <v>21864</v>
      </c>
      <c r="IK304">
        <v>3769</v>
      </c>
      <c r="IL304">
        <v>38515</v>
      </c>
      <c r="IM304">
        <v>637441</v>
      </c>
      <c r="IN304">
        <v>0</v>
      </c>
      <c r="IO304">
        <v>0</v>
      </c>
      <c r="IP304">
        <v>0</v>
      </c>
      <c r="IQ304">
        <v>0</v>
      </c>
      <c r="IR304">
        <v>0</v>
      </c>
      <c r="IS304">
        <v>0</v>
      </c>
      <c r="IT304">
        <v>0</v>
      </c>
      <c r="IU304">
        <v>242673</v>
      </c>
      <c r="IV304">
        <v>0</v>
      </c>
      <c r="IW304">
        <v>1232331</v>
      </c>
      <c r="IX304">
        <v>3779877</v>
      </c>
      <c r="IY304">
        <v>6436356</v>
      </c>
      <c r="IZ304">
        <v>0</v>
      </c>
      <c r="JA304">
        <v>0</v>
      </c>
      <c r="JB304">
        <v>437546</v>
      </c>
      <c r="JC304">
        <v>1962728</v>
      </c>
      <c r="JD304">
        <v>285669</v>
      </c>
      <c r="JE304">
        <v>717192</v>
      </c>
      <c r="JF304">
        <v>379892</v>
      </c>
      <c r="JG304">
        <v>1065127</v>
      </c>
      <c r="JH304">
        <v>272238</v>
      </c>
      <c r="JI304">
        <v>429679</v>
      </c>
      <c r="JJ304">
        <v>184341</v>
      </c>
      <c r="JK304">
        <v>1405318</v>
      </c>
      <c r="JL304">
        <v>18830967</v>
      </c>
      <c r="JM304">
        <v>0</v>
      </c>
      <c r="JN304">
        <v>0</v>
      </c>
      <c r="JO304">
        <v>0</v>
      </c>
      <c r="JP304">
        <v>0</v>
      </c>
      <c r="JQ304">
        <v>0</v>
      </c>
      <c r="JR304">
        <v>0</v>
      </c>
      <c r="JS304">
        <v>0</v>
      </c>
      <c r="JT304"/>
      <c r="JU304"/>
      <c r="JV304"/>
      <c r="JW304"/>
      <c r="JX304"/>
      <c r="JY304">
        <v>43712</v>
      </c>
      <c r="JZ304"/>
      <c r="KA304"/>
      <c r="KB304"/>
      <c r="KC304"/>
      <c r="KD304"/>
      <c r="KE304">
        <v>1962728</v>
      </c>
      <c r="KF304">
        <v>440</v>
      </c>
      <c r="KG304">
        <v>530</v>
      </c>
      <c r="KH304">
        <v>376</v>
      </c>
      <c r="KI304">
        <v>271</v>
      </c>
      <c r="KJ304">
        <v>319</v>
      </c>
      <c r="KK304">
        <v>234</v>
      </c>
      <c r="KL304">
        <v>179</v>
      </c>
      <c r="KM304">
        <v>209</v>
      </c>
      <c r="KN304">
        <v>155</v>
      </c>
      <c r="KO304">
        <v>1</v>
      </c>
      <c r="KP304">
        <v>0</v>
      </c>
      <c r="KQ304">
        <v>0</v>
      </c>
      <c r="KR304">
        <v>0</v>
      </c>
      <c r="KS304">
        <v>0</v>
      </c>
      <c r="KT304">
        <v>1</v>
      </c>
      <c r="KU304">
        <v>1</v>
      </c>
      <c r="KV304">
        <v>0</v>
      </c>
      <c r="KW304">
        <v>0</v>
      </c>
      <c r="KX304">
        <v>0</v>
      </c>
      <c r="KY304">
        <v>0</v>
      </c>
      <c r="KZ304">
        <v>0</v>
      </c>
      <c r="LA304">
        <v>0</v>
      </c>
      <c r="LB304">
        <v>0</v>
      </c>
      <c r="LC304">
        <v>0</v>
      </c>
      <c r="LD304">
        <v>1</v>
      </c>
      <c r="LE304">
        <v>0</v>
      </c>
      <c r="LF304">
        <v>0</v>
      </c>
      <c r="LG304">
        <v>0</v>
      </c>
      <c r="LH304">
        <v>0</v>
      </c>
    </row>
    <row r="305" spans="1:320" s="34" customFormat="1" ht="15" customHeight="1" x14ac:dyDescent="0.25">
      <c r="A305" s="45">
        <v>206190310</v>
      </c>
      <c r="B305" s="45" t="s">
        <v>3498</v>
      </c>
      <c r="C305" s="46">
        <v>45292</v>
      </c>
      <c r="D305" s="46">
        <v>45657</v>
      </c>
      <c r="E305" s="47">
        <v>366</v>
      </c>
      <c r="F305" s="45" t="s">
        <v>883</v>
      </c>
      <c r="G305" s="45" t="s">
        <v>884</v>
      </c>
      <c r="H305" s="45" t="s">
        <v>1030</v>
      </c>
      <c r="I305" s="45" t="s">
        <v>886</v>
      </c>
      <c r="J305" s="45" t="s">
        <v>887</v>
      </c>
      <c r="K305" s="45" t="s">
        <v>1031</v>
      </c>
      <c r="L305" s="45" t="s">
        <v>2838</v>
      </c>
      <c r="M305" s="45" t="s">
        <v>3499</v>
      </c>
      <c r="N305" s="45" t="s">
        <v>3500</v>
      </c>
      <c r="O305" s="45" t="s">
        <v>1034</v>
      </c>
      <c r="P305" s="45" t="s">
        <v>3501</v>
      </c>
      <c r="Q305" s="45" t="s">
        <v>3502</v>
      </c>
      <c r="R305" t="s">
        <v>3503</v>
      </c>
      <c r="S305" s="45" t="s">
        <v>893</v>
      </c>
      <c r="T305"/>
      <c r="U305" s="47">
        <v>131</v>
      </c>
      <c r="V305" s="47">
        <v>131</v>
      </c>
      <c r="W305" s="47" t="s">
        <v>913</v>
      </c>
      <c r="X305" s="47">
        <v>47946</v>
      </c>
      <c r="Y305" s="47">
        <v>43209</v>
      </c>
      <c r="Z305" s="48">
        <v>188.48</v>
      </c>
      <c r="AA305" s="44">
        <v>480</v>
      </c>
      <c r="AB305" s="44">
        <v>559</v>
      </c>
      <c r="AC305" s="44">
        <v>9537</v>
      </c>
      <c r="AD305" s="44"/>
      <c r="AE305" s="44">
        <v>454</v>
      </c>
      <c r="AF305" s="44">
        <v>29259</v>
      </c>
      <c r="AG305" s="44"/>
      <c r="AH305" s="47">
        <v>1518</v>
      </c>
      <c r="AI305" s="47">
        <v>113</v>
      </c>
      <c r="AJ305">
        <v>2328</v>
      </c>
      <c r="AK305" t="s">
        <v>895</v>
      </c>
      <c r="AL305">
        <v>43209</v>
      </c>
      <c r="AM305"/>
      <c r="AN305"/>
      <c r="AO305"/>
      <c r="AP305"/>
      <c r="AQ305"/>
      <c r="AR305" s="44"/>
      <c r="AS305" s="44"/>
      <c r="AT305" s="44"/>
      <c r="AU305" s="44">
        <v>13981840</v>
      </c>
      <c r="AV305" s="44">
        <v>2482519</v>
      </c>
      <c r="AW305" s="44">
        <v>-1419736</v>
      </c>
      <c r="AX305" s="44">
        <v>106768</v>
      </c>
      <c r="AY305" s="44">
        <v>17990863</v>
      </c>
      <c r="AZ305" s="21">
        <v>17129111</v>
      </c>
      <c r="BA305" s="21">
        <v>861752</v>
      </c>
      <c r="BB305" s="44">
        <v>591800</v>
      </c>
      <c r="BC305" s="44"/>
      <c r="BD305" s="44"/>
      <c r="BE305" s="44">
        <v>1453552</v>
      </c>
      <c r="BF305" s="44">
        <v>3086042</v>
      </c>
      <c r="BG305" s="44"/>
      <c r="BH305" s="44">
        <v>146908</v>
      </c>
      <c r="BI305" s="21">
        <v>9467811</v>
      </c>
      <c r="BJ305" s="21"/>
      <c r="BK305" s="21">
        <v>491204</v>
      </c>
      <c r="BL305" s="21">
        <v>36566</v>
      </c>
      <c r="BM305" s="21">
        <v>753309</v>
      </c>
      <c r="BN305" s="21">
        <v>13981840</v>
      </c>
      <c r="BO305" s="21"/>
      <c r="BP305" s="21"/>
      <c r="BQ305" s="44"/>
      <c r="BR305" s="21"/>
      <c r="BS305" s="44"/>
      <c r="BT305" s="21"/>
      <c r="BU305" s="44"/>
      <c r="BV305" s="21"/>
      <c r="BW305" s="44">
        <v>2054106</v>
      </c>
      <c r="BX305" s="21"/>
      <c r="BY305" s="21"/>
      <c r="BZ305" s="21"/>
      <c r="CA305" s="44"/>
      <c r="CB305" s="44"/>
      <c r="CC305" s="44">
        <v>131331</v>
      </c>
      <c r="CD305" s="44"/>
      <c r="CE305" s="44"/>
      <c r="CF305" s="44"/>
      <c r="CG305" s="44">
        <v>292917</v>
      </c>
      <c r="CH305" s="44"/>
      <c r="CI305" s="21">
        <v>79</v>
      </c>
      <c r="CJ305" s="44"/>
      <c r="CK305" s="21">
        <v>4086</v>
      </c>
      <c r="CL305" s="44"/>
      <c r="CM305" s="44">
        <v>43393</v>
      </c>
      <c r="CN305" s="44">
        <v>0</v>
      </c>
      <c r="CO305" s="44">
        <v>836295</v>
      </c>
      <c r="CP305" s="44">
        <v>0</v>
      </c>
      <c r="CQ305" s="21">
        <v>879310</v>
      </c>
      <c r="CR305" s="44">
        <v>162494</v>
      </c>
      <c r="CS305" s="44">
        <v>435382</v>
      </c>
      <c r="CT305" s="44">
        <v>83710</v>
      </c>
      <c r="CU305" s="44"/>
      <c r="CV305" s="44">
        <v>41935</v>
      </c>
      <c r="CW305" s="21"/>
      <c r="CX305" s="21"/>
      <c r="CY305" s="21"/>
      <c r="CZ305" s="21"/>
      <c r="DA305" s="21"/>
      <c r="DB305" s="21"/>
      <c r="DC305" s="21"/>
      <c r="DD305" s="21"/>
      <c r="DE305" s="44"/>
      <c r="DF305" s="21"/>
      <c r="DG305" s="44"/>
      <c r="DH305" s="21"/>
      <c r="DI305" s="44"/>
      <c r="DJ305" s="44"/>
      <c r="DK305" s="44"/>
      <c r="DL305" s="44"/>
      <c r="DM305" s="21"/>
      <c r="DN305" s="44"/>
      <c r="DO305" s="44"/>
      <c r="DP305" s="44"/>
      <c r="DQ305" s="44"/>
      <c r="DR305" s="44"/>
      <c r="DS305" s="44"/>
      <c r="DT305" s="44"/>
      <c r="DU305" s="44"/>
      <c r="DV305" s="44"/>
      <c r="DW305" s="44"/>
      <c r="DX305" s="44"/>
      <c r="DY305" s="44"/>
      <c r="DZ305" s="44"/>
      <c r="EA305" s="44"/>
      <c r="EB305" s="21"/>
      <c r="EC305" s="44">
        <v>-2694149</v>
      </c>
      <c r="ED305" s="44"/>
      <c r="EE305" s="21"/>
      <c r="EF305" s="44"/>
      <c r="EG305" s="21">
        <v>18384</v>
      </c>
      <c r="EH305" s="44"/>
      <c r="EI305" s="21">
        <v>1316136</v>
      </c>
      <c r="EJ305" s="44"/>
      <c r="EK305" s="44"/>
      <c r="EL305" s="21"/>
      <c r="EM305" s="44">
        <v>-155946</v>
      </c>
      <c r="EN305" s="44"/>
      <c r="EO305" s="44">
        <v>95839</v>
      </c>
      <c r="EP305" s="21"/>
      <c r="EQ305" s="21"/>
      <c r="ER305" s="21"/>
      <c r="ES305" s="21"/>
      <c r="ET305" s="44"/>
      <c r="EU305" s="21"/>
      <c r="EV305" s="44"/>
      <c r="EW305" s="21"/>
      <c r="EX305" s="44"/>
      <c r="EY305" s="44"/>
      <c r="EZ305" s="21"/>
      <c r="FA305" s="21"/>
      <c r="FB305" s="44"/>
      <c r="FC305" s="44"/>
      <c r="FD305" s="21"/>
      <c r="FE305" s="112"/>
      <c r="FF305" s="44"/>
      <c r="FG305" s="44">
        <v>7013210</v>
      </c>
      <c r="FH305" s="44">
        <v>1846102</v>
      </c>
      <c r="FI305" s="44">
        <v>8269799</v>
      </c>
      <c r="FJ305" s="44">
        <v>274495</v>
      </c>
      <c r="FK305" s="44">
        <v>6956021</v>
      </c>
      <c r="FL305" s="44"/>
      <c r="FM305" s="44"/>
      <c r="FN305" s="44"/>
      <c r="FO305" s="44"/>
      <c r="FP305" s="44"/>
      <c r="FQ305" s="44"/>
      <c r="FR305" s="44"/>
      <c r="FS305" s="44"/>
      <c r="FT305" s="44">
        <v>25479</v>
      </c>
      <c r="FU305" s="44"/>
      <c r="FV305" s="21">
        <v>482764</v>
      </c>
      <c r="FW305" s="44"/>
      <c r="FX305" s="44">
        <v>445530</v>
      </c>
      <c r="FY305" s="44">
        <v>151109</v>
      </c>
      <c r="FZ305" s="44">
        <v>210693</v>
      </c>
      <c r="GA305" s="44">
        <v>18037</v>
      </c>
      <c r="GB305" s="44"/>
      <c r="GC305" s="44">
        <v>42926</v>
      </c>
      <c r="GD305" s="44">
        <v>398018</v>
      </c>
      <c r="GE305" s="44">
        <v>396492</v>
      </c>
      <c r="GF305" s="44">
        <v>242521</v>
      </c>
      <c r="GG305" s="44">
        <v>1100456</v>
      </c>
      <c r="GH305" s="44">
        <v>257920</v>
      </c>
      <c r="GI305" s="44">
        <v>276106</v>
      </c>
      <c r="GJ305" s="44">
        <v>205247</v>
      </c>
      <c r="GK305" s="44">
        <v>4338475</v>
      </c>
      <c r="GL305" s="44">
        <v>96609</v>
      </c>
      <c r="GM305" s="44">
        <v>1212234</v>
      </c>
      <c r="GN305" s="44">
        <v>6788</v>
      </c>
      <c r="GO305" s="44">
        <v>7956</v>
      </c>
      <c r="GP305" s="44"/>
      <c r="GQ305" s="44">
        <v>77857</v>
      </c>
      <c r="GR305" s="44">
        <v>179873</v>
      </c>
      <c r="GS305" s="44">
        <v>10307069</v>
      </c>
      <c r="GT305" s="44"/>
      <c r="GU305" s="21">
        <v>416549</v>
      </c>
      <c r="GV305" s="44"/>
      <c r="GW305" s="44"/>
      <c r="GX305" s="44">
        <v>2000000</v>
      </c>
      <c r="GY305" s="44">
        <v>12723618</v>
      </c>
      <c r="GZ305" s="44">
        <v>4425892</v>
      </c>
      <c r="HA305" s="44"/>
      <c r="HB305" s="44">
        <v>1249362</v>
      </c>
      <c r="HC305" s="44">
        <v>7048364</v>
      </c>
      <c r="HD305" s="44">
        <v>12723618</v>
      </c>
      <c r="HE305" s="21">
        <v>7794440</v>
      </c>
      <c r="HF305" s="21"/>
      <c r="HG305" s="21"/>
      <c r="HH305" s="21">
        <v>1249362</v>
      </c>
      <c r="HI305" s="21">
        <v>0</v>
      </c>
      <c r="HJ305" s="44"/>
      <c r="HK305" s="21">
        <v>831273</v>
      </c>
      <c r="HL305" s="21">
        <v>554463</v>
      </c>
      <c r="HM305" s="21">
        <v>1385736</v>
      </c>
      <c r="HN305" s="21">
        <v>-969187</v>
      </c>
      <c r="HO305" s="21"/>
      <c r="HP305" s="44"/>
      <c r="HQ305" s="47"/>
      <c r="HR305" s="47">
        <v>1249362</v>
      </c>
      <c r="HS305" s="47"/>
      <c r="HT305" s="47" t="s">
        <v>3504</v>
      </c>
      <c r="HU305" s="47">
        <v>840919.48</v>
      </c>
      <c r="HV305" s="47">
        <v>1723</v>
      </c>
      <c r="HW305" s="47">
        <v>0</v>
      </c>
      <c r="HX305" s="47">
        <v>13833</v>
      </c>
      <c r="HY305" s="47">
        <v>34800</v>
      </c>
      <c r="HZ305" s="47">
        <v>108326</v>
      </c>
      <c r="IA305" s="47">
        <v>0</v>
      </c>
      <c r="IB305" s="47">
        <v>0</v>
      </c>
      <c r="IC305" s="47">
        <v>5985</v>
      </c>
      <c r="ID305"/>
      <c r="IE305" s="47">
        <v>3678</v>
      </c>
      <c r="IF305"/>
      <c r="IG305" s="47"/>
      <c r="IH305" s="47">
        <v>24744</v>
      </c>
      <c r="II305">
        <v>5469</v>
      </c>
      <c r="IJ305">
        <v>10201</v>
      </c>
      <c r="IK305">
        <v>4238</v>
      </c>
      <c r="IL305">
        <v>18214</v>
      </c>
      <c r="IM305">
        <v>231211</v>
      </c>
      <c r="IN305">
        <v>0</v>
      </c>
      <c r="IO305">
        <v>0</v>
      </c>
      <c r="IP305">
        <v>32</v>
      </c>
      <c r="IQ305">
        <v>381</v>
      </c>
      <c r="IR305">
        <v>0</v>
      </c>
      <c r="IS305">
        <v>0</v>
      </c>
      <c r="IT305">
        <v>413</v>
      </c>
      <c r="IU305">
        <v>312698</v>
      </c>
      <c r="IV305">
        <v>0</v>
      </c>
      <c r="IW305">
        <v>892625</v>
      </c>
      <c r="IX305">
        <v>1406759</v>
      </c>
      <c r="IY305">
        <v>2415045</v>
      </c>
      <c r="IZ305">
        <v>0</v>
      </c>
      <c r="JA305">
        <v>0</v>
      </c>
      <c r="JB305">
        <v>144899</v>
      </c>
      <c r="JC305"/>
      <c r="JD305">
        <v>106383</v>
      </c>
      <c r="JE305"/>
      <c r="JF305"/>
      <c r="JG305">
        <v>538059</v>
      </c>
      <c r="JH305">
        <v>203298</v>
      </c>
      <c r="JI305">
        <v>211174</v>
      </c>
      <c r="JJ305">
        <v>160585</v>
      </c>
      <c r="JK305">
        <v>621685</v>
      </c>
      <c r="JL305">
        <v>7013210</v>
      </c>
      <c r="JM305">
        <v>0</v>
      </c>
      <c r="JN305">
        <v>0</v>
      </c>
      <c r="JO305">
        <v>1593</v>
      </c>
      <c r="JP305">
        <v>12366</v>
      </c>
      <c r="JQ305">
        <v>0</v>
      </c>
      <c r="JR305">
        <v>0</v>
      </c>
      <c r="JS305">
        <v>13959</v>
      </c>
      <c r="JT305"/>
      <c r="JU305"/>
      <c r="JV305"/>
      <c r="JW305"/>
      <c r="JX305"/>
      <c r="JY305"/>
      <c r="JZ305"/>
      <c r="KA305"/>
      <c r="KB305"/>
      <c r="KC305"/>
      <c r="KD305"/>
      <c r="KE305"/>
      <c r="KF305">
        <v>229</v>
      </c>
      <c r="KG305">
        <v>317</v>
      </c>
      <c r="KH305">
        <v>119</v>
      </c>
      <c r="KI305">
        <v>162</v>
      </c>
      <c r="KJ305">
        <v>249</v>
      </c>
      <c r="KK305">
        <v>101</v>
      </c>
      <c r="KL305">
        <v>102</v>
      </c>
      <c r="KM305">
        <v>154</v>
      </c>
      <c r="KN305">
        <v>67</v>
      </c>
      <c r="KO305">
        <v>1</v>
      </c>
      <c r="KP305">
        <v>0</v>
      </c>
      <c r="KQ305">
        <v>0</v>
      </c>
      <c r="KR305">
        <v>0</v>
      </c>
      <c r="KS305">
        <v>0</v>
      </c>
      <c r="KT305">
        <v>1</v>
      </c>
      <c r="KU305">
        <v>1</v>
      </c>
      <c r="KV305">
        <v>0</v>
      </c>
      <c r="KW305">
        <v>0</v>
      </c>
      <c r="KX305">
        <v>0</v>
      </c>
      <c r="KY305">
        <v>0</v>
      </c>
      <c r="KZ305">
        <v>0</v>
      </c>
      <c r="LA305">
        <v>0</v>
      </c>
      <c r="LB305">
        <v>0</v>
      </c>
      <c r="LC305">
        <v>0</v>
      </c>
      <c r="LD305">
        <v>1</v>
      </c>
      <c r="LE305">
        <v>0</v>
      </c>
      <c r="LF305">
        <v>0</v>
      </c>
      <c r="LG305">
        <v>0</v>
      </c>
      <c r="LH305">
        <v>0</v>
      </c>
    </row>
    <row r="306" spans="1:320" s="34" customFormat="1" ht="15" customHeight="1" x14ac:dyDescent="0.25">
      <c r="A306" s="45">
        <v>206190311</v>
      </c>
      <c r="B306" s="45" t="s">
        <v>3505</v>
      </c>
      <c r="C306" s="46">
        <v>45292</v>
      </c>
      <c r="D306" s="46">
        <v>45657</v>
      </c>
      <c r="E306" s="47">
        <v>366</v>
      </c>
      <c r="F306" s="45" t="s">
        <v>883</v>
      </c>
      <c r="G306" s="45" t="s">
        <v>884</v>
      </c>
      <c r="H306" s="45" t="s">
        <v>1030</v>
      </c>
      <c r="I306" s="45" t="s">
        <v>886</v>
      </c>
      <c r="J306" s="45" t="s">
        <v>887</v>
      </c>
      <c r="K306" s="45" t="s">
        <v>1031</v>
      </c>
      <c r="L306" s="45" t="s">
        <v>2780</v>
      </c>
      <c r="M306" s="45" t="s">
        <v>3506</v>
      </c>
      <c r="N306" s="45" t="s">
        <v>3507</v>
      </c>
      <c r="O306" s="45" t="s">
        <v>2783</v>
      </c>
      <c r="P306" s="45" t="s">
        <v>2784</v>
      </c>
      <c r="Q306" s="45" t="s">
        <v>3508</v>
      </c>
      <c r="R306" t="s">
        <v>3509</v>
      </c>
      <c r="S306" s="45" t="s">
        <v>893</v>
      </c>
      <c r="T306"/>
      <c r="U306" s="47">
        <v>74</v>
      </c>
      <c r="V306" s="47">
        <v>74</v>
      </c>
      <c r="W306" s="47" t="s">
        <v>894</v>
      </c>
      <c r="X306" s="47">
        <v>27084</v>
      </c>
      <c r="Y306" s="47">
        <v>23801</v>
      </c>
      <c r="Z306" s="48">
        <v>202.29</v>
      </c>
      <c r="AA306" s="44">
        <v>267</v>
      </c>
      <c r="AB306" s="44">
        <v>263</v>
      </c>
      <c r="AC306" s="44">
        <v>3138</v>
      </c>
      <c r="AD306" s="44"/>
      <c r="AE306" s="44">
        <v>342</v>
      </c>
      <c r="AF306" s="44">
        <v>18682</v>
      </c>
      <c r="AG306" s="44"/>
      <c r="AH306" s="47">
        <v>1562</v>
      </c>
      <c r="AI306" s="47"/>
      <c r="AJ306">
        <v>77</v>
      </c>
      <c r="AK306" t="s">
        <v>895</v>
      </c>
      <c r="AL306">
        <v>23801</v>
      </c>
      <c r="AM306"/>
      <c r="AN306"/>
      <c r="AO306"/>
      <c r="AP306"/>
      <c r="AQ306"/>
      <c r="AR306" s="44"/>
      <c r="AS306" s="44"/>
      <c r="AT306" s="44"/>
      <c r="AU306" s="44">
        <v>7468525</v>
      </c>
      <c r="AV306" s="44">
        <v>3652685</v>
      </c>
      <c r="AW306" s="44">
        <v>384662</v>
      </c>
      <c r="AX306" s="44"/>
      <c r="AY306" s="44">
        <v>10736548</v>
      </c>
      <c r="AZ306" s="21">
        <v>9791921</v>
      </c>
      <c r="BA306" s="21">
        <v>944627</v>
      </c>
      <c r="BB306" s="44">
        <v>83244</v>
      </c>
      <c r="BC306" s="44">
        <v>6600</v>
      </c>
      <c r="BD306" s="44"/>
      <c r="BE306" s="44">
        <v>1021271</v>
      </c>
      <c r="BF306" s="44">
        <v>1061972</v>
      </c>
      <c r="BG306" s="44"/>
      <c r="BH306" s="44">
        <v>100663</v>
      </c>
      <c r="BI306" s="21">
        <v>5733747</v>
      </c>
      <c r="BJ306" s="21"/>
      <c r="BK306" s="21">
        <v>545573</v>
      </c>
      <c r="BL306" s="21">
        <v>2042</v>
      </c>
      <c r="BM306" s="21">
        <v>24528</v>
      </c>
      <c r="BN306" s="21">
        <v>7468525</v>
      </c>
      <c r="BO306" s="21"/>
      <c r="BP306" s="21"/>
      <c r="BQ306" s="44"/>
      <c r="BR306" s="21"/>
      <c r="BS306" s="44"/>
      <c r="BT306" s="21"/>
      <c r="BU306" s="44"/>
      <c r="BV306" s="21"/>
      <c r="BW306" s="44">
        <v>1415257</v>
      </c>
      <c r="BX306" s="21"/>
      <c r="BY306" s="21"/>
      <c r="BZ306" s="21"/>
      <c r="CA306" s="44">
        <v>257558</v>
      </c>
      <c r="CB306" s="44"/>
      <c r="CC306" s="44"/>
      <c r="CD306" s="44"/>
      <c r="CE306" s="44"/>
      <c r="CF306" s="44"/>
      <c r="CG306" s="44">
        <v>808059</v>
      </c>
      <c r="CH306" s="44"/>
      <c r="CI306" s="21">
        <v>15162</v>
      </c>
      <c r="CJ306" s="44"/>
      <c r="CK306" s="21">
        <v>1156649</v>
      </c>
      <c r="CL306" s="44"/>
      <c r="CM306" s="44">
        <v>42105</v>
      </c>
      <c r="CN306" s="44">
        <v>600</v>
      </c>
      <c r="CO306" s="44">
        <v>1442684</v>
      </c>
      <c r="CP306" s="44">
        <v>0</v>
      </c>
      <c r="CQ306" s="21">
        <v>1530487</v>
      </c>
      <c r="CR306" s="44">
        <v>208104</v>
      </c>
      <c r="CS306" s="44">
        <v>307485</v>
      </c>
      <c r="CT306" s="44">
        <v>73492</v>
      </c>
      <c r="CU306" s="44"/>
      <c r="CV306" s="44">
        <v>47728</v>
      </c>
      <c r="CW306" s="21"/>
      <c r="CX306" s="21"/>
      <c r="CY306" s="21"/>
      <c r="CZ306" s="21"/>
      <c r="DA306" s="21"/>
      <c r="DB306" s="21"/>
      <c r="DC306" s="21"/>
      <c r="DD306" s="21"/>
      <c r="DE306" s="44"/>
      <c r="DF306" s="21"/>
      <c r="DG306" s="44"/>
      <c r="DH306" s="21"/>
      <c r="DI306" s="44"/>
      <c r="DJ306" s="44"/>
      <c r="DK306" s="44"/>
      <c r="DL306" s="44"/>
      <c r="DM306" s="21"/>
      <c r="DN306" s="44"/>
      <c r="DO306" s="44"/>
      <c r="DP306" s="44"/>
      <c r="DQ306" s="44"/>
      <c r="DR306" s="44"/>
      <c r="DS306" s="44"/>
      <c r="DT306" s="44"/>
      <c r="DU306" s="44"/>
      <c r="DV306" s="44"/>
      <c r="DW306" s="44"/>
      <c r="DX306" s="44"/>
      <c r="DY306" s="44"/>
      <c r="DZ306" s="44"/>
      <c r="EA306" s="44"/>
      <c r="EB306" s="21"/>
      <c r="EC306" s="44">
        <v>-164349</v>
      </c>
      <c r="ED306" s="44"/>
      <c r="EE306" s="21"/>
      <c r="EF306" s="44"/>
      <c r="EG306" s="21">
        <v>-580648</v>
      </c>
      <c r="EH306" s="44"/>
      <c r="EI306" s="21">
        <v>220800</v>
      </c>
      <c r="EJ306" s="44"/>
      <c r="EK306" s="44"/>
      <c r="EL306" s="21"/>
      <c r="EM306" s="44">
        <v>916370</v>
      </c>
      <c r="EN306" s="44"/>
      <c r="EO306" s="44">
        <v>-7511</v>
      </c>
      <c r="EP306" s="21"/>
      <c r="EQ306" s="21"/>
      <c r="ER306" s="21"/>
      <c r="ES306" s="21"/>
      <c r="ET306" s="44"/>
      <c r="EU306" s="21"/>
      <c r="EV306" s="44"/>
      <c r="EW306" s="21"/>
      <c r="EX306" s="44"/>
      <c r="EY306" s="44"/>
      <c r="EZ306" s="21"/>
      <c r="FA306" s="21"/>
      <c r="FB306" s="44"/>
      <c r="FC306" s="44"/>
      <c r="FD306" s="21"/>
      <c r="FE306" s="112"/>
      <c r="FF306" s="44"/>
      <c r="FG306" s="44">
        <v>4164826</v>
      </c>
      <c r="FH306" s="44">
        <v>1167618</v>
      </c>
      <c r="FI306" s="44">
        <v>4459477</v>
      </c>
      <c r="FJ306" s="44"/>
      <c r="FK306" s="44">
        <v>4184273</v>
      </c>
      <c r="FL306" s="44"/>
      <c r="FM306" s="44"/>
      <c r="FN306" s="44"/>
      <c r="FO306" s="44"/>
      <c r="FP306" s="44"/>
      <c r="FQ306" s="44"/>
      <c r="FR306" s="44"/>
      <c r="FS306" s="44"/>
      <c r="FT306" s="44">
        <v>15676</v>
      </c>
      <c r="FU306" s="44">
        <v>20819</v>
      </c>
      <c r="FV306" s="21">
        <v>305413</v>
      </c>
      <c r="FW306" s="44"/>
      <c r="FX306" s="44">
        <v>305036</v>
      </c>
      <c r="FY306" s="44">
        <v>59399</v>
      </c>
      <c r="FZ306" s="44">
        <v>233933</v>
      </c>
      <c r="GA306" s="44">
        <v>30878</v>
      </c>
      <c r="GB306" s="44"/>
      <c r="GC306" s="44">
        <v>41262</v>
      </c>
      <c r="GD306" s="44">
        <v>290359</v>
      </c>
      <c r="GE306" s="44">
        <v>231643</v>
      </c>
      <c r="GF306" s="44">
        <v>126892</v>
      </c>
      <c r="GG306" s="44">
        <v>715750</v>
      </c>
      <c r="GH306" s="44">
        <v>83365</v>
      </c>
      <c r="GI306" s="44">
        <v>185964</v>
      </c>
      <c r="GJ306" s="44">
        <v>71623</v>
      </c>
      <c r="GK306" s="44">
        <v>2365031</v>
      </c>
      <c r="GL306" s="44">
        <v>81599</v>
      </c>
      <c r="GM306" s="44">
        <v>250402</v>
      </c>
      <c r="GN306" s="44">
        <v>64172</v>
      </c>
      <c r="GO306" s="44"/>
      <c r="GP306" s="44">
        <v>2361</v>
      </c>
      <c r="GQ306" s="44"/>
      <c r="GR306" s="44">
        <v>126071</v>
      </c>
      <c r="GS306" s="44">
        <v>2040697</v>
      </c>
      <c r="GT306" s="44"/>
      <c r="GU306" s="21">
        <v>520933</v>
      </c>
      <c r="GV306" s="44">
        <v>209297</v>
      </c>
      <c r="GW306" s="44"/>
      <c r="GX306" s="44"/>
      <c r="GY306" s="44">
        <v>2770927</v>
      </c>
      <c r="GZ306" s="44">
        <v>1021419</v>
      </c>
      <c r="HA306" s="44"/>
      <c r="HB306" s="44">
        <v>54261</v>
      </c>
      <c r="HC306" s="44">
        <v>1695247</v>
      </c>
      <c r="HD306" s="44">
        <v>2770927</v>
      </c>
      <c r="HE306" s="21">
        <v>119018</v>
      </c>
      <c r="HF306" s="21"/>
      <c r="HG306" s="21">
        <v>6000</v>
      </c>
      <c r="HH306" s="21"/>
      <c r="HI306" s="21">
        <v>0</v>
      </c>
      <c r="HJ306" s="44"/>
      <c r="HK306" s="21">
        <v>1319126</v>
      </c>
      <c r="HL306" s="21">
        <v>793006</v>
      </c>
      <c r="HM306" s="21">
        <v>2112132</v>
      </c>
      <c r="HN306" s="21">
        <v>-1591199</v>
      </c>
      <c r="HO306" s="21"/>
      <c r="HP306" s="44"/>
      <c r="HQ306" s="47"/>
      <c r="HR306" s="47">
        <v>54261</v>
      </c>
      <c r="HS306" s="47"/>
      <c r="HT306" s="47" t="s">
        <v>2500</v>
      </c>
      <c r="HU306" s="47">
        <v>265568.94</v>
      </c>
      <c r="HV306" s="47">
        <v>2067</v>
      </c>
      <c r="HW306" s="47">
        <v>0</v>
      </c>
      <c r="HX306" s="47">
        <v>7761</v>
      </c>
      <c r="HY306" s="47">
        <v>22378</v>
      </c>
      <c r="HZ306" s="47">
        <v>54622</v>
      </c>
      <c r="IA306" s="47">
        <v>0</v>
      </c>
      <c r="IB306" s="47">
        <v>0</v>
      </c>
      <c r="IC306" s="47">
        <v>1080</v>
      </c>
      <c r="ID306"/>
      <c r="IE306" s="47"/>
      <c r="IF306"/>
      <c r="IG306" s="47"/>
      <c r="IH306" s="47">
        <v>13834</v>
      </c>
      <c r="II306">
        <v>1687</v>
      </c>
      <c r="IJ306">
        <v>5949</v>
      </c>
      <c r="IK306">
        <v>1226</v>
      </c>
      <c r="IL306">
        <v>16302</v>
      </c>
      <c r="IM306">
        <v>126906</v>
      </c>
      <c r="IN306">
        <v>0</v>
      </c>
      <c r="IO306">
        <v>128</v>
      </c>
      <c r="IP306">
        <v>2879</v>
      </c>
      <c r="IQ306">
        <v>6311</v>
      </c>
      <c r="IR306">
        <v>0</v>
      </c>
      <c r="IS306">
        <v>0</v>
      </c>
      <c r="IT306">
        <v>9318</v>
      </c>
      <c r="IU306">
        <v>159347</v>
      </c>
      <c r="IV306">
        <v>0</v>
      </c>
      <c r="IW306">
        <v>425035</v>
      </c>
      <c r="IX306">
        <v>947945</v>
      </c>
      <c r="IY306">
        <v>1312553</v>
      </c>
      <c r="IZ306">
        <v>0</v>
      </c>
      <c r="JA306">
        <v>0</v>
      </c>
      <c r="JB306">
        <v>18471</v>
      </c>
      <c r="JC306"/>
      <c r="JD306"/>
      <c r="JE306"/>
      <c r="JF306"/>
      <c r="JG306">
        <v>293333</v>
      </c>
      <c r="JH306">
        <v>57779</v>
      </c>
      <c r="JI306">
        <v>136907</v>
      </c>
      <c r="JJ306">
        <v>60979</v>
      </c>
      <c r="JK306">
        <v>752477</v>
      </c>
      <c r="JL306">
        <v>4164826</v>
      </c>
      <c r="JM306">
        <v>0</v>
      </c>
      <c r="JN306">
        <v>5130</v>
      </c>
      <c r="JO306">
        <v>86367</v>
      </c>
      <c r="JP306">
        <v>126224</v>
      </c>
      <c r="JQ306">
        <v>0</v>
      </c>
      <c r="JR306">
        <v>0</v>
      </c>
      <c r="JS306">
        <v>217721</v>
      </c>
      <c r="JT306"/>
      <c r="JU306"/>
      <c r="JV306"/>
      <c r="JW306"/>
      <c r="JX306"/>
      <c r="JY306"/>
      <c r="JZ306"/>
      <c r="KA306"/>
      <c r="KB306"/>
      <c r="KC306"/>
      <c r="KD306"/>
      <c r="KE306"/>
      <c r="KF306">
        <v>157</v>
      </c>
      <c r="KG306">
        <v>243</v>
      </c>
      <c r="KH306">
        <v>68</v>
      </c>
      <c r="KI306">
        <v>113</v>
      </c>
      <c r="KJ306">
        <v>178</v>
      </c>
      <c r="KK306">
        <v>49</v>
      </c>
      <c r="KL306">
        <v>73</v>
      </c>
      <c r="KM306">
        <v>120</v>
      </c>
      <c r="KN306">
        <v>28</v>
      </c>
      <c r="KO306">
        <v>1</v>
      </c>
      <c r="KP306">
        <v>0</v>
      </c>
      <c r="KQ306">
        <v>0</v>
      </c>
      <c r="KR306">
        <v>0</v>
      </c>
      <c r="KS306">
        <v>1</v>
      </c>
      <c r="KT306">
        <v>0</v>
      </c>
      <c r="KU306">
        <v>1</v>
      </c>
      <c r="KV306">
        <v>0</v>
      </c>
      <c r="KW306">
        <v>0</v>
      </c>
      <c r="KX306">
        <v>0</v>
      </c>
      <c r="KY306">
        <v>0</v>
      </c>
      <c r="KZ306">
        <v>0</v>
      </c>
      <c r="LA306">
        <v>0</v>
      </c>
      <c r="LB306">
        <v>0</v>
      </c>
      <c r="LC306">
        <v>0</v>
      </c>
      <c r="LD306">
        <v>1</v>
      </c>
      <c r="LE306">
        <v>0</v>
      </c>
      <c r="LF306">
        <v>0</v>
      </c>
      <c r="LG306">
        <v>0</v>
      </c>
      <c r="LH306">
        <v>0</v>
      </c>
    </row>
    <row r="307" spans="1:320" s="34" customFormat="1" ht="15" customHeight="1" x14ac:dyDescent="0.25">
      <c r="A307" s="45">
        <v>206190313</v>
      </c>
      <c r="B307" s="45" t="s">
        <v>3510</v>
      </c>
      <c r="C307" s="46">
        <v>45292</v>
      </c>
      <c r="D307" s="46">
        <v>45657</v>
      </c>
      <c r="E307" s="47">
        <v>366</v>
      </c>
      <c r="F307" s="45" t="s">
        <v>883</v>
      </c>
      <c r="G307" s="45" t="s">
        <v>884</v>
      </c>
      <c r="H307" s="45" t="s">
        <v>1030</v>
      </c>
      <c r="I307" s="45" t="s">
        <v>886</v>
      </c>
      <c r="J307" s="45" t="s">
        <v>887</v>
      </c>
      <c r="K307" s="45" t="s">
        <v>1031</v>
      </c>
      <c r="L307" s="45" t="s">
        <v>2747</v>
      </c>
      <c r="M307" s="45" t="s">
        <v>3511</v>
      </c>
      <c r="N307" s="45" t="s">
        <v>3512</v>
      </c>
      <c r="O307" s="45" t="s">
        <v>3513</v>
      </c>
      <c r="P307" s="45" t="s">
        <v>3514</v>
      </c>
      <c r="Q307" s="45" t="s">
        <v>3515</v>
      </c>
      <c r="R307" t="s">
        <v>3516</v>
      </c>
      <c r="S307" s="45" t="s">
        <v>893</v>
      </c>
      <c r="T307"/>
      <c r="U307" s="47">
        <v>99</v>
      </c>
      <c r="V307" s="47">
        <v>99</v>
      </c>
      <c r="W307" s="47" t="s">
        <v>894</v>
      </c>
      <c r="X307" s="47">
        <v>36234</v>
      </c>
      <c r="Y307" s="47">
        <v>34071</v>
      </c>
      <c r="Z307" s="48">
        <v>216.45</v>
      </c>
      <c r="AA307" s="44">
        <v>355</v>
      </c>
      <c r="AB307" s="44">
        <v>430</v>
      </c>
      <c r="AC307" s="44">
        <v>12246</v>
      </c>
      <c r="AD307" s="44">
        <v>953</v>
      </c>
      <c r="AE307" s="44">
        <v>312</v>
      </c>
      <c r="AF307" s="44">
        <v>20447</v>
      </c>
      <c r="AG307" s="44"/>
      <c r="AH307" s="47"/>
      <c r="AI307" s="47">
        <v>79</v>
      </c>
      <c r="AJ307">
        <v>34</v>
      </c>
      <c r="AK307" t="s">
        <v>895</v>
      </c>
      <c r="AL307">
        <v>34071</v>
      </c>
      <c r="AM307"/>
      <c r="AN307"/>
      <c r="AO307"/>
      <c r="AP307"/>
      <c r="AQ307"/>
      <c r="AR307" s="44"/>
      <c r="AS307" s="44"/>
      <c r="AT307" s="44"/>
      <c r="AU307" s="44">
        <v>10391655</v>
      </c>
      <c r="AV307" s="44">
        <v>13863569</v>
      </c>
      <c r="AW307" s="44">
        <v>5585431</v>
      </c>
      <c r="AX307" s="44">
        <v>39233</v>
      </c>
      <c r="AY307" s="44">
        <v>18709026</v>
      </c>
      <c r="AZ307" s="21">
        <v>13482830</v>
      </c>
      <c r="BA307" s="21">
        <v>5226196</v>
      </c>
      <c r="BB307" s="44">
        <v>2118316</v>
      </c>
      <c r="BC307" s="44"/>
      <c r="BD307" s="44"/>
      <c r="BE307" s="44">
        <v>7344512</v>
      </c>
      <c r="BF307" s="44">
        <v>3735030</v>
      </c>
      <c r="BG307" s="44">
        <v>290665</v>
      </c>
      <c r="BH307" s="44">
        <v>95160</v>
      </c>
      <c r="BI307" s="21">
        <v>6236335</v>
      </c>
      <c r="BJ307" s="21"/>
      <c r="BK307" s="21"/>
      <c r="BL307" s="21">
        <v>24095</v>
      </c>
      <c r="BM307" s="21">
        <v>10370</v>
      </c>
      <c r="BN307" s="21">
        <v>10391655</v>
      </c>
      <c r="BO307" s="21"/>
      <c r="BP307" s="21"/>
      <c r="BQ307" s="44"/>
      <c r="BR307" s="21"/>
      <c r="BS307" s="44"/>
      <c r="BT307" s="21"/>
      <c r="BU307" s="44"/>
      <c r="BV307" s="21"/>
      <c r="BW307" s="44">
        <v>12968231</v>
      </c>
      <c r="BX307" s="21"/>
      <c r="BY307" s="21">
        <v>869862</v>
      </c>
      <c r="BZ307" s="21"/>
      <c r="CA307" s="44">
        <v>2796</v>
      </c>
      <c r="CB307" s="44"/>
      <c r="CC307" s="44">
        <v>20289</v>
      </c>
      <c r="CD307" s="44"/>
      <c r="CE307" s="44"/>
      <c r="CF307" s="44"/>
      <c r="CG307" s="44"/>
      <c r="CH307" s="44"/>
      <c r="CI307" s="21"/>
      <c r="CJ307" s="44"/>
      <c r="CK307" s="21">
        <v>2391</v>
      </c>
      <c r="CL307" s="44"/>
      <c r="CM307" s="44">
        <v>0</v>
      </c>
      <c r="CN307" s="44">
        <v>0</v>
      </c>
      <c r="CO307" s="44">
        <v>6350853</v>
      </c>
      <c r="CP307" s="44">
        <v>0</v>
      </c>
      <c r="CQ307" s="21">
        <v>5946850</v>
      </c>
      <c r="CR307" s="44">
        <v>916950</v>
      </c>
      <c r="CS307" s="44">
        <v>569325</v>
      </c>
      <c r="CT307" s="44">
        <v>16282</v>
      </c>
      <c r="CU307" s="44"/>
      <c r="CV307" s="44">
        <v>63309</v>
      </c>
      <c r="CW307" s="21"/>
      <c r="CX307" s="21"/>
      <c r="CY307" s="21"/>
      <c r="CZ307" s="21"/>
      <c r="DA307" s="21"/>
      <c r="DB307" s="21"/>
      <c r="DC307" s="21"/>
      <c r="DD307" s="21"/>
      <c r="DE307" s="44"/>
      <c r="DF307" s="21"/>
      <c r="DG307" s="44"/>
      <c r="DH307" s="21"/>
      <c r="DI307" s="44"/>
      <c r="DJ307" s="44"/>
      <c r="DK307" s="44"/>
      <c r="DL307" s="44"/>
      <c r="DM307" s="21"/>
      <c r="DN307" s="44"/>
      <c r="DO307" s="44"/>
      <c r="DP307" s="44"/>
      <c r="DQ307" s="44"/>
      <c r="DR307" s="44"/>
      <c r="DS307" s="44"/>
      <c r="DT307" s="44"/>
      <c r="DU307" s="44"/>
      <c r="DV307" s="44"/>
      <c r="DW307" s="44"/>
      <c r="DX307" s="44"/>
      <c r="DY307" s="44">
        <v>-466</v>
      </c>
      <c r="DZ307" s="44"/>
      <c r="EA307" s="44"/>
      <c r="EB307" s="21"/>
      <c r="EC307" s="44">
        <v>5019279</v>
      </c>
      <c r="ED307" s="44"/>
      <c r="EE307" s="21">
        <v>492947</v>
      </c>
      <c r="EF307" s="44"/>
      <c r="EG307" s="21">
        <v>-494215</v>
      </c>
      <c r="EH307" s="44"/>
      <c r="EI307" s="21">
        <v>567671</v>
      </c>
      <c r="EJ307" s="44"/>
      <c r="EK307" s="44"/>
      <c r="EL307" s="21"/>
      <c r="EM307" s="44"/>
      <c r="EN307" s="44"/>
      <c r="EO307" s="44">
        <v>215</v>
      </c>
      <c r="EP307" s="21"/>
      <c r="EQ307" s="21"/>
      <c r="ER307" s="21"/>
      <c r="ES307" s="21"/>
      <c r="ET307" s="44"/>
      <c r="EU307" s="21"/>
      <c r="EV307" s="44"/>
      <c r="EW307" s="21"/>
      <c r="EX307" s="44"/>
      <c r="EY307" s="44"/>
      <c r="EZ307" s="21"/>
      <c r="FA307" s="21"/>
      <c r="FB307" s="44"/>
      <c r="FC307" s="44"/>
      <c r="FD307" s="21"/>
      <c r="FE307" s="112"/>
      <c r="FF307" s="44"/>
      <c r="FG307" s="44">
        <v>6542594</v>
      </c>
      <c r="FH307" s="44">
        <v>1639635</v>
      </c>
      <c r="FI307" s="44">
        <v>5300601</v>
      </c>
      <c r="FJ307" s="44">
        <v>149633</v>
      </c>
      <c r="FK307" s="44">
        <v>5147640</v>
      </c>
      <c r="FL307" s="44"/>
      <c r="FM307" s="44"/>
      <c r="FN307" s="44"/>
      <c r="FO307" s="44"/>
      <c r="FP307" s="44"/>
      <c r="FQ307" s="44"/>
      <c r="FR307" s="44"/>
      <c r="FS307" s="44"/>
      <c r="FT307" s="44">
        <v>5976</v>
      </c>
      <c r="FU307" s="44"/>
      <c r="FV307" s="21">
        <v>501370</v>
      </c>
      <c r="FW307" s="44"/>
      <c r="FX307" s="44">
        <v>317809</v>
      </c>
      <c r="FY307" s="44">
        <v>85170</v>
      </c>
      <c r="FZ307" s="44">
        <v>363221</v>
      </c>
      <c r="GA307" s="44">
        <v>19786</v>
      </c>
      <c r="GB307" s="44"/>
      <c r="GC307" s="44">
        <v>167283</v>
      </c>
      <c r="GD307" s="44">
        <v>312331</v>
      </c>
      <c r="GE307" s="44">
        <v>232646</v>
      </c>
      <c r="GF307" s="44">
        <v>135588</v>
      </c>
      <c r="GG307" s="44">
        <v>985745</v>
      </c>
      <c r="GH307" s="44">
        <v>172161</v>
      </c>
      <c r="GI307" s="44">
        <v>223729</v>
      </c>
      <c r="GJ307" s="44">
        <v>103635</v>
      </c>
      <c r="GK307" s="44">
        <v>3578133</v>
      </c>
      <c r="GL307" s="44">
        <v>39889</v>
      </c>
      <c r="GM307" s="44">
        <v>928029</v>
      </c>
      <c r="GN307" s="44">
        <v>192799</v>
      </c>
      <c r="GO307" s="44">
        <v>38605</v>
      </c>
      <c r="GP307" s="44"/>
      <c r="GQ307" s="44">
        <v>3688</v>
      </c>
      <c r="GR307" s="44">
        <v>-72403</v>
      </c>
      <c r="GS307" s="44">
        <v>23908753</v>
      </c>
      <c r="GT307" s="44"/>
      <c r="GU307" s="21">
        <v>483840</v>
      </c>
      <c r="GV307" s="44"/>
      <c r="GW307" s="44">
        <v>2229600</v>
      </c>
      <c r="GX307" s="44"/>
      <c r="GY307" s="44">
        <v>26622193</v>
      </c>
      <c r="GZ307" s="44">
        <v>4010323</v>
      </c>
      <c r="HA307" s="44"/>
      <c r="HB307" s="44"/>
      <c r="HC307" s="44">
        <v>22611870</v>
      </c>
      <c r="HD307" s="44">
        <v>26622193</v>
      </c>
      <c r="HE307" s="21">
        <v>107046</v>
      </c>
      <c r="HF307" s="21"/>
      <c r="HG307" s="21"/>
      <c r="HH307" s="21"/>
      <c r="HI307" s="21">
        <v>0</v>
      </c>
      <c r="HJ307" s="44"/>
      <c r="HK307" s="21">
        <v>810800</v>
      </c>
      <c r="HL307" s="21">
        <v>555227</v>
      </c>
      <c r="HM307" s="21">
        <v>1366027</v>
      </c>
      <c r="HN307" s="21">
        <v>-882187</v>
      </c>
      <c r="HO307" s="21"/>
      <c r="HP307" s="44"/>
      <c r="HQ307" s="47"/>
      <c r="HR307" s="47"/>
      <c r="HS307" s="47"/>
      <c r="HT307" s="47" t="s">
        <v>2895</v>
      </c>
      <c r="HU307" s="47">
        <v>-401032.30000000005</v>
      </c>
      <c r="HV307" s="47">
        <v>1880</v>
      </c>
      <c r="HW307" s="47">
        <v>0</v>
      </c>
      <c r="HX307" s="47">
        <v>12393</v>
      </c>
      <c r="HY307" s="47">
        <v>28626</v>
      </c>
      <c r="HZ307" s="47">
        <v>84276</v>
      </c>
      <c r="IA307" s="47">
        <v>0</v>
      </c>
      <c r="IB307" s="47">
        <v>0</v>
      </c>
      <c r="IC307" s="47">
        <v>3877</v>
      </c>
      <c r="ID307">
        <v>15753</v>
      </c>
      <c r="IE307" s="47">
        <v>1920</v>
      </c>
      <c r="IF307">
        <v>10836</v>
      </c>
      <c r="IG307" s="47">
        <v>4640</v>
      </c>
      <c r="IH307" s="47">
        <v>18296</v>
      </c>
      <c r="II307">
        <v>3708</v>
      </c>
      <c r="IJ307">
        <v>7198</v>
      </c>
      <c r="IK307">
        <v>1865</v>
      </c>
      <c r="IL307">
        <v>10143</v>
      </c>
      <c r="IM307">
        <v>205411</v>
      </c>
      <c r="IN307">
        <v>0</v>
      </c>
      <c r="IO307">
        <v>0</v>
      </c>
      <c r="IP307">
        <v>0</v>
      </c>
      <c r="IQ307">
        <v>0</v>
      </c>
      <c r="IR307">
        <v>0</v>
      </c>
      <c r="IS307">
        <v>0</v>
      </c>
      <c r="IT307">
        <v>0</v>
      </c>
      <c r="IU307">
        <v>157871</v>
      </c>
      <c r="IV307">
        <v>0</v>
      </c>
      <c r="IW307">
        <v>646915</v>
      </c>
      <c r="IX307">
        <v>1080094</v>
      </c>
      <c r="IY307">
        <v>1821536</v>
      </c>
      <c r="IZ307">
        <v>0</v>
      </c>
      <c r="JA307">
        <v>0</v>
      </c>
      <c r="JB307">
        <v>177420</v>
      </c>
      <c r="JC307">
        <v>626717</v>
      </c>
      <c r="JD307">
        <v>64614</v>
      </c>
      <c r="JE307">
        <v>167756</v>
      </c>
      <c r="JF307">
        <v>92655</v>
      </c>
      <c r="JG307">
        <v>375781</v>
      </c>
      <c r="JH307">
        <v>134652</v>
      </c>
      <c r="JI307">
        <v>170004</v>
      </c>
      <c r="JJ307">
        <v>86691</v>
      </c>
      <c r="JK307">
        <v>939888</v>
      </c>
      <c r="JL307">
        <v>6542594</v>
      </c>
      <c r="JM307">
        <v>0</v>
      </c>
      <c r="JN307">
        <v>0</v>
      </c>
      <c r="JO307">
        <v>0</v>
      </c>
      <c r="JP307">
        <v>0</v>
      </c>
      <c r="JQ307">
        <v>0</v>
      </c>
      <c r="JR307">
        <v>0</v>
      </c>
      <c r="JS307">
        <v>0</v>
      </c>
      <c r="JT307"/>
      <c r="JU307"/>
      <c r="JV307"/>
      <c r="JW307"/>
      <c r="JX307"/>
      <c r="JY307">
        <v>15753</v>
      </c>
      <c r="JZ307"/>
      <c r="KA307"/>
      <c r="KB307"/>
      <c r="KC307"/>
      <c r="KD307"/>
      <c r="KE307">
        <v>626717</v>
      </c>
      <c r="KF307">
        <v>142</v>
      </c>
      <c r="KG307">
        <v>195</v>
      </c>
      <c r="KH307">
        <v>103</v>
      </c>
      <c r="KI307">
        <v>102</v>
      </c>
      <c r="KJ307">
        <v>138</v>
      </c>
      <c r="KK307">
        <v>73</v>
      </c>
      <c r="KL307">
        <v>56</v>
      </c>
      <c r="KM307">
        <v>81</v>
      </c>
      <c r="KN307">
        <v>37</v>
      </c>
      <c r="KO307">
        <v>1</v>
      </c>
      <c r="KP307">
        <v>0</v>
      </c>
      <c r="KQ307">
        <v>0</v>
      </c>
      <c r="KR307">
        <v>0</v>
      </c>
      <c r="KS307">
        <v>1</v>
      </c>
      <c r="KT307">
        <v>0</v>
      </c>
      <c r="KU307">
        <v>1</v>
      </c>
      <c r="KV307">
        <v>0</v>
      </c>
      <c r="KW307">
        <v>0</v>
      </c>
      <c r="KX307">
        <v>0</v>
      </c>
      <c r="KY307">
        <v>0</v>
      </c>
      <c r="KZ307">
        <v>0</v>
      </c>
      <c r="LA307">
        <v>0</v>
      </c>
      <c r="LB307">
        <v>0</v>
      </c>
      <c r="LC307">
        <v>0</v>
      </c>
      <c r="LD307">
        <v>1</v>
      </c>
      <c r="LE307">
        <v>0</v>
      </c>
      <c r="LF307">
        <v>0</v>
      </c>
      <c r="LG307">
        <v>0</v>
      </c>
      <c r="LH307">
        <v>0</v>
      </c>
    </row>
    <row r="308" spans="1:320" s="34" customFormat="1" ht="15" customHeight="1" x14ac:dyDescent="0.25">
      <c r="A308" s="45">
        <v>206190320</v>
      </c>
      <c r="B308" s="45" t="s">
        <v>3517</v>
      </c>
      <c r="C308" s="46">
        <v>45292</v>
      </c>
      <c r="D308" s="46">
        <v>45657</v>
      </c>
      <c r="E308" s="47">
        <v>366</v>
      </c>
      <c r="F308" s="45" t="s">
        <v>883</v>
      </c>
      <c r="G308" s="45" t="s">
        <v>884</v>
      </c>
      <c r="H308" s="45" t="s">
        <v>1030</v>
      </c>
      <c r="I308" s="45" t="s">
        <v>886</v>
      </c>
      <c r="J308" s="45" t="s">
        <v>887</v>
      </c>
      <c r="K308" s="45" t="s">
        <v>1031</v>
      </c>
      <c r="L308" s="45" t="s">
        <v>2772</v>
      </c>
      <c r="M308" s="45" t="s">
        <v>3518</v>
      </c>
      <c r="N308" s="45" t="s">
        <v>3519</v>
      </c>
      <c r="O308" s="45" t="s">
        <v>1117</v>
      </c>
      <c r="P308" s="45" t="s">
        <v>3520</v>
      </c>
      <c r="Q308" s="45" t="s">
        <v>3521</v>
      </c>
      <c r="R308" t="s">
        <v>3522</v>
      </c>
      <c r="S308" s="45" t="s">
        <v>893</v>
      </c>
      <c r="T308" t="s">
        <v>1225</v>
      </c>
      <c r="U308" s="47">
        <v>99</v>
      </c>
      <c r="V308" s="47">
        <v>99</v>
      </c>
      <c r="W308" s="47" t="s">
        <v>894</v>
      </c>
      <c r="X308" s="47">
        <v>36234</v>
      </c>
      <c r="Y308" s="47">
        <v>34571</v>
      </c>
      <c r="Z308" s="48">
        <v>160.91999999999999</v>
      </c>
      <c r="AA308" s="44">
        <v>177</v>
      </c>
      <c r="AB308" s="44">
        <v>171</v>
      </c>
      <c r="AC308" s="44">
        <v>9556</v>
      </c>
      <c r="AD308" s="44">
        <v>200</v>
      </c>
      <c r="AE308" s="44">
        <v>780</v>
      </c>
      <c r="AF308" s="44">
        <v>22326</v>
      </c>
      <c r="AG308" s="44"/>
      <c r="AH308" s="47"/>
      <c r="AI308" s="47">
        <v>14</v>
      </c>
      <c r="AJ308">
        <v>1695</v>
      </c>
      <c r="AK308" t="s">
        <v>895</v>
      </c>
      <c r="AL308">
        <v>34571</v>
      </c>
      <c r="AM308"/>
      <c r="AN308"/>
      <c r="AO308"/>
      <c r="AP308"/>
      <c r="AQ308"/>
      <c r="AR308" s="44"/>
      <c r="AS308" s="44"/>
      <c r="AT308" s="44"/>
      <c r="AU308" s="44">
        <v>14057924</v>
      </c>
      <c r="AV308" s="44">
        <v>7283331</v>
      </c>
      <c r="AW308" s="44">
        <v>5759251</v>
      </c>
      <c r="AX308" s="44">
        <v>2705</v>
      </c>
      <c r="AY308" s="44">
        <v>15584709</v>
      </c>
      <c r="AZ308" s="21">
        <v>14703510</v>
      </c>
      <c r="BA308" s="21">
        <v>881199</v>
      </c>
      <c r="BB308" s="44">
        <v>8088</v>
      </c>
      <c r="BC308" s="44"/>
      <c r="BD308" s="44"/>
      <c r="BE308" s="44">
        <v>889287</v>
      </c>
      <c r="BF308" s="44">
        <v>3941628</v>
      </c>
      <c r="BG308" s="44">
        <v>99862</v>
      </c>
      <c r="BH308" s="44">
        <v>305698</v>
      </c>
      <c r="BI308" s="21">
        <v>9018537</v>
      </c>
      <c r="BJ308" s="21"/>
      <c r="BK308" s="21"/>
      <c r="BL308" s="21">
        <v>4649</v>
      </c>
      <c r="BM308" s="21">
        <v>687550</v>
      </c>
      <c r="BN308" s="21">
        <v>14057924</v>
      </c>
      <c r="BO308" s="21"/>
      <c r="BP308" s="21"/>
      <c r="BQ308" s="44"/>
      <c r="BR308" s="21"/>
      <c r="BS308" s="44"/>
      <c r="BT308" s="21"/>
      <c r="BU308" s="44"/>
      <c r="BV308" s="21"/>
      <c r="BW308" s="44">
        <v>7125990</v>
      </c>
      <c r="BX308" s="21"/>
      <c r="BY308" s="21">
        <v>123889</v>
      </c>
      <c r="BZ308" s="21"/>
      <c r="CA308" s="44">
        <v>3233</v>
      </c>
      <c r="CB308" s="44"/>
      <c r="CC308" s="44">
        <v>29907</v>
      </c>
      <c r="CD308" s="44"/>
      <c r="CE308" s="44"/>
      <c r="CF308" s="44"/>
      <c r="CG308" s="44"/>
      <c r="CH308" s="44"/>
      <c r="CI308" s="21">
        <v>-804</v>
      </c>
      <c r="CJ308" s="44"/>
      <c r="CK308" s="21">
        <v>1116</v>
      </c>
      <c r="CL308" s="44"/>
      <c r="CM308" s="44">
        <v>0</v>
      </c>
      <c r="CN308" s="44">
        <v>0</v>
      </c>
      <c r="CO308" s="44">
        <v>2870345</v>
      </c>
      <c r="CP308" s="44">
        <v>5609</v>
      </c>
      <c r="CQ308" s="21">
        <v>2694855</v>
      </c>
      <c r="CR308" s="44">
        <v>898880</v>
      </c>
      <c r="CS308" s="44">
        <v>648454</v>
      </c>
      <c r="CT308" s="44">
        <v>145462</v>
      </c>
      <c r="CU308" s="44"/>
      <c r="CV308" s="44">
        <v>19726</v>
      </c>
      <c r="CW308" s="21"/>
      <c r="CX308" s="21"/>
      <c r="CY308" s="21"/>
      <c r="CZ308" s="21"/>
      <c r="DA308" s="21"/>
      <c r="DB308" s="21"/>
      <c r="DC308" s="21"/>
      <c r="DD308" s="21"/>
      <c r="DE308" s="44"/>
      <c r="DF308" s="21"/>
      <c r="DG308" s="44"/>
      <c r="DH308" s="21"/>
      <c r="DI308" s="44"/>
      <c r="DJ308" s="44"/>
      <c r="DK308" s="44"/>
      <c r="DL308" s="44"/>
      <c r="DM308" s="21"/>
      <c r="DN308" s="44"/>
      <c r="DO308" s="44"/>
      <c r="DP308" s="44"/>
      <c r="DQ308" s="44"/>
      <c r="DR308" s="44"/>
      <c r="DS308" s="44"/>
      <c r="DT308" s="44"/>
      <c r="DU308" s="44"/>
      <c r="DV308" s="44"/>
      <c r="DW308" s="44"/>
      <c r="DX308" s="44"/>
      <c r="DY308" s="44"/>
      <c r="DZ308" s="44"/>
      <c r="EA308" s="44"/>
      <c r="EB308" s="21"/>
      <c r="EC308" s="44">
        <v>3149955</v>
      </c>
      <c r="ED308" s="44"/>
      <c r="EE308" s="21">
        <v>77505</v>
      </c>
      <c r="EF308" s="44"/>
      <c r="EG308" s="21">
        <v>-494585</v>
      </c>
      <c r="EH308" s="44"/>
      <c r="EI308" s="21">
        <v>2814140</v>
      </c>
      <c r="EJ308" s="44"/>
      <c r="EK308" s="44"/>
      <c r="EL308" s="21"/>
      <c r="EM308" s="44"/>
      <c r="EN308" s="44"/>
      <c r="EO308" s="44">
        <v>212238</v>
      </c>
      <c r="EP308" s="21"/>
      <c r="EQ308" s="21"/>
      <c r="ER308" s="21"/>
      <c r="ES308" s="21"/>
      <c r="ET308" s="44"/>
      <c r="EU308" s="21"/>
      <c r="EV308" s="44"/>
      <c r="EW308" s="21"/>
      <c r="EX308" s="44"/>
      <c r="EY308" s="44"/>
      <c r="EZ308" s="21"/>
      <c r="FA308" s="21"/>
      <c r="FB308" s="44"/>
      <c r="FC308" s="44"/>
      <c r="FD308" s="21"/>
      <c r="FE308" s="112">
        <v>-2</v>
      </c>
      <c r="FF308" s="44"/>
      <c r="FG308" s="44">
        <v>5472301</v>
      </c>
      <c r="FH308" s="44">
        <v>1577662</v>
      </c>
      <c r="FI308" s="44">
        <v>7653547</v>
      </c>
      <c r="FJ308" s="44">
        <v>168074</v>
      </c>
      <c r="FK308" s="44">
        <v>5747954</v>
      </c>
      <c r="FL308" s="44"/>
      <c r="FM308" s="44"/>
      <c r="FN308" s="44"/>
      <c r="FO308" s="44"/>
      <c r="FP308" s="44"/>
      <c r="FQ308" s="44"/>
      <c r="FR308" s="44"/>
      <c r="FS308" s="44"/>
      <c r="FT308" s="44">
        <v>49777</v>
      </c>
      <c r="FU308" s="44"/>
      <c r="FV308" s="21">
        <v>627247</v>
      </c>
      <c r="FW308" s="44">
        <v>4288</v>
      </c>
      <c r="FX308" s="44">
        <v>586868</v>
      </c>
      <c r="FY308" s="44">
        <v>110499</v>
      </c>
      <c r="FZ308" s="44">
        <v>236281</v>
      </c>
      <c r="GA308" s="44">
        <v>82620</v>
      </c>
      <c r="GB308" s="44"/>
      <c r="GC308" s="44">
        <v>24629</v>
      </c>
      <c r="GD308" s="44">
        <v>264945</v>
      </c>
      <c r="GE308" s="44">
        <v>383653</v>
      </c>
      <c r="GF308" s="44">
        <v>165062</v>
      </c>
      <c r="GG308" s="44">
        <v>970744</v>
      </c>
      <c r="GH308" s="44">
        <v>86095</v>
      </c>
      <c r="GI308" s="44">
        <v>134438</v>
      </c>
      <c r="GJ308" s="44"/>
      <c r="GK308" s="44">
        <v>3288339</v>
      </c>
      <c r="GL308" s="44">
        <v>152439</v>
      </c>
      <c r="GM308" s="44">
        <v>1198348</v>
      </c>
      <c r="GN308" s="44">
        <v>111208</v>
      </c>
      <c r="GO308" s="44">
        <v>147044</v>
      </c>
      <c r="GP308" s="44">
        <v>19608</v>
      </c>
      <c r="GQ308" s="44"/>
      <c r="GR308" s="44">
        <v>311424</v>
      </c>
      <c r="GS308" s="44">
        <v>176156</v>
      </c>
      <c r="GT308" s="44"/>
      <c r="GU308" s="21">
        <v>1296333</v>
      </c>
      <c r="GV308" s="44">
        <v>363479</v>
      </c>
      <c r="GW308" s="44">
        <v>270246</v>
      </c>
      <c r="GX308" s="44"/>
      <c r="GY308" s="44">
        <v>2106214</v>
      </c>
      <c r="GZ308" s="44">
        <v>1487776</v>
      </c>
      <c r="HA308" s="44">
        <v>100080</v>
      </c>
      <c r="HB308" s="44"/>
      <c r="HC308" s="44">
        <v>518358</v>
      </c>
      <c r="HD308" s="44">
        <v>2106214</v>
      </c>
      <c r="HE308" s="21"/>
      <c r="HF308" s="21"/>
      <c r="HG308" s="21">
        <v>-1063459</v>
      </c>
      <c r="HH308" s="21"/>
      <c r="HI308" s="21">
        <v>0</v>
      </c>
      <c r="HJ308" s="44">
        <v>3583050</v>
      </c>
      <c r="HK308" s="21">
        <v>1103704</v>
      </c>
      <c r="HL308" s="21">
        <v>880816</v>
      </c>
      <c r="HM308" s="21">
        <v>5567570</v>
      </c>
      <c r="HN308" s="21">
        <v>-4271237</v>
      </c>
      <c r="HO308" s="21"/>
      <c r="HP308" s="44"/>
      <c r="HQ308" s="47"/>
      <c r="HR308" s="47"/>
      <c r="HS308" s="47"/>
      <c r="HT308" s="47" t="s">
        <v>1759</v>
      </c>
      <c r="HU308" s="47">
        <v>0</v>
      </c>
      <c r="HV308" s="47">
        <v>7544</v>
      </c>
      <c r="HW308" s="47">
        <v>0</v>
      </c>
      <c r="HX308" s="47">
        <v>2455</v>
      </c>
      <c r="HY308" s="47">
        <v>35697</v>
      </c>
      <c r="HZ308" s="47">
        <v>76461</v>
      </c>
      <c r="IA308" s="47">
        <v>0</v>
      </c>
      <c r="IB308" s="47">
        <v>0</v>
      </c>
      <c r="IC308" s="47">
        <v>3909</v>
      </c>
      <c r="ID308"/>
      <c r="IE308" s="47"/>
      <c r="IF308">
        <v>12992</v>
      </c>
      <c r="IG308" s="47">
        <v>5982</v>
      </c>
      <c r="IH308" s="47">
        <v>20230</v>
      </c>
      <c r="II308">
        <v>2705</v>
      </c>
      <c r="IJ308">
        <v>4552</v>
      </c>
      <c r="IK308"/>
      <c r="IL308">
        <v>14077</v>
      </c>
      <c r="IM308">
        <v>186604</v>
      </c>
      <c r="IN308">
        <v>0</v>
      </c>
      <c r="IO308">
        <v>0</v>
      </c>
      <c r="IP308">
        <v>1064</v>
      </c>
      <c r="IQ308">
        <v>12764</v>
      </c>
      <c r="IR308">
        <v>0</v>
      </c>
      <c r="IS308">
        <v>0</v>
      </c>
      <c r="IT308">
        <v>13828</v>
      </c>
      <c r="IU308">
        <v>540278</v>
      </c>
      <c r="IV308">
        <v>0</v>
      </c>
      <c r="IW308">
        <v>150036</v>
      </c>
      <c r="IX308">
        <v>1382153</v>
      </c>
      <c r="IY308">
        <v>1762985</v>
      </c>
      <c r="IZ308">
        <v>0</v>
      </c>
      <c r="JA308">
        <v>0</v>
      </c>
      <c r="JB308">
        <v>131748</v>
      </c>
      <c r="JC308"/>
      <c r="JD308"/>
      <c r="JE308">
        <v>270887</v>
      </c>
      <c r="JF308">
        <v>113623</v>
      </c>
      <c r="JG308">
        <v>462262</v>
      </c>
      <c r="JH308">
        <v>69064</v>
      </c>
      <c r="JI308">
        <v>97596</v>
      </c>
      <c r="JJ308"/>
      <c r="JK308">
        <v>491669</v>
      </c>
      <c r="JL308">
        <v>5472301</v>
      </c>
      <c r="JM308">
        <v>0</v>
      </c>
      <c r="JN308">
        <v>0</v>
      </c>
      <c r="JO308">
        <v>60192</v>
      </c>
      <c r="JP308">
        <v>402523</v>
      </c>
      <c r="JQ308">
        <v>0</v>
      </c>
      <c r="JR308">
        <v>0</v>
      </c>
      <c r="JS308">
        <v>462715</v>
      </c>
      <c r="JT308"/>
      <c r="JU308"/>
      <c r="JV308"/>
      <c r="JW308"/>
      <c r="JX308"/>
      <c r="JY308"/>
      <c r="JZ308"/>
      <c r="KA308"/>
      <c r="KB308"/>
      <c r="KC308"/>
      <c r="KD308"/>
      <c r="KE308"/>
      <c r="KF308">
        <v>134</v>
      </c>
      <c r="KG308">
        <v>161</v>
      </c>
      <c r="KH308">
        <v>118</v>
      </c>
      <c r="KI308">
        <v>77</v>
      </c>
      <c r="KJ308">
        <v>96</v>
      </c>
      <c r="KK308">
        <v>67</v>
      </c>
      <c r="KL308">
        <v>47</v>
      </c>
      <c r="KM308">
        <v>59</v>
      </c>
      <c r="KN308">
        <v>41</v>
      </c>
      <c r="KO308">
        <v>1</v>
      </c>
      <c r="KP308">
        <v>0</v>
      </c>
      <c r="KQ308">
        <v>0</v>
      </c>
      <c r="KR308">
        <v>0</v>
      </c>
      <c r="KS308">
        <v>1</v>
      </c>
      <c r="KT308">
        <v>0</v>
      </c>
      <c r="KU308">
        <v>1</v>
      </c>
      <c r="KV308">
        <v>0</v>
      </c>
      <c r="KW308">
        <v>0</v>
      </c>
      <c r="KX308">
        <v>0</v>
      </c>
      <c r="KY308">
        <v>0</v>
      </c>
      <c r="KZ308">
        <v>0</v>
      </c>
      <c r="LA308">
        <v>0</v>
      </c>
      <c r="LB308">
        <v>0</v>
      </c>
      <c r="LC308">
        <v>0</v>
      </c>
      <c r="LD308">
        <v>1</v>
      </c>
      <c r="LE308">
        <v>0</v>
      </c>
      <c r="LF308">
        <v>0</v>
      </c>
      <c r="LG308">
        <v>0</v>
      </c>
      <c r="LH308">
        <v>0</v>
      </c>
    </row>
    <row r="309" spans="1:320" s="34" customFormat="1" ht="15" customHeight="1" x14ac:dyDescent="0.25">
      <c r="A309" s="45">
        <v>206190321</v>
      </c>
      <c r="B309" s="45" t="s">
        <v>1114</v>
      </c>
      <c r="C309" s="46">
        <v>45170</v>
      </c>
      <c r="D309" s="46">
        <v>45535</v>
      </c>
      <c r="E309" s="47">
        <v>366</v>
      </c>
      <c r="F309" s="45" t="s">
        <v>883</v>
      </c>
      <c r="G309" s="45" t="s">
        <v>884</v>
      </c>
      <c r="H309" s="45" t="s">
        <v>1030</v>
      </c>
      <c r="I309" s="45" t="s">
        <v>886</v>
      </c>
      <c r="J309" s="45" t="s">
        <v>887</v>
      </c>
      <c r="K309" s="45" t="s">
        <v>1031</v>
      </c>
      <c r="L309" s="45" t="s">
        <v>2772</v>
      </c>
      <c r="M309" s="45" t="s">
        <v>1115</v>
      </c>
      <c r="N309" s="45" t="s">
        <v>1116</v>
      </c>
      <c r="O309" s="45" t="s">
        <v>1117</v>
      </c>
      <c r="P309" s="45" t="s">
        <v>3523</v>
      </c>
      <c r="Q309" s="45" t="s">
        <v>1118</v>
      </c>
      <c r="R309" t="s">
        <v>1119</v>
      </c>
      <c r="S309" s="45" t="s">
        <v>884</v>
      </c>
      <c r="T309"/>
      <c r="U309" s="47">
        <v>99</v>
      </c>
      <c r="V309" s="47">
        <v>99</v>
      </c>
      <c r="W309" s="47" t="s">
        <v>894</v>
      </c>
      <c r="X309" s="47">
        <v>36234</v>
      </c>
      <c r="Y309" s="47">
        <v>29156</v>
      </c>
      <c r="Z309" s="48">
        <v>80.47</v>
      </c>
      <c r="AA309" s="44">
        <v>164</v>
      </c>
      <c r="AB309" s="44">
        <v>148</v>
      </c>
      <c r="AC309" s="44">
        <v>2840</v>
      </c>
      <c r="AD309" s="44">
        <v>859</v>
      </c>
      <c r="AE309" s="44">
        <v>824</v>
      </c>
      <c r="AF309" s="44">
        <v>19900</v>
      </c>
      <c r="AG309" s="44"/>
      <c r="AH309" s="47"/>
      <c r="AI309" s="47">
        <v>297</v>
      </c>
      <c r="AJ309">
        <v>4436</v>
      </c>
      <c r="AK309" t="s">
        <v>895</v>
      </c>
      <c r="AL309">
        <v>29156</v>
      </c>
      <c r="AM309"/>
      <c r="AN309"/>
      <c r="AO309"/>
      <c r="AP309"/>
      <c r="AQ309"/>
      <c r="AR309" s="44"/>
      <c r="AS309" s="44"/>
      <c r="AT309" s="44"/>
      <c r="AU309" s="44">
        <v>6196384</v>
      </c>
      <c r="AV309" s="44">
        <v>1602921</v>
      </c>
      <c r="AW309" s="44">
        <v>-491396</v>
      </c>
      <c r="AX309" s="44">
        <v>20009</v>
      </c>
      <c r="AY309" s="44">
        <v>8310710</v>
      </c>
      <c r="AZ309" s="21">
        <v>10553940</v>
      </c>
      <c r="BA309" s="21">
        <v>-2243230</v>
      </c>
      <c r="BB309" s="44"/>
      <c r="BC309" s="44"/>
      <c r="BD309" s="44"/>
      <c r="BE309" s="44">
        <v>-2243230</v>
      </c>
      <c r="BF309" s="44">
        <v>611995</v>
      </c>
      <c r="BG309" s="44">
        <v>185595</v>
      </c>
      <c r="BH309" s="44">
        <v>179513</v>
      </c>
      <c r="BI309" s="21">
        <v>4221989</v>
      </c>
      <c r="BJ309" s="21"/>
      <c r="BK309" s="21"/>
      <c r="BL309" s="21">
        <v>64455</v>
      </c>
      <c r="BM309" s="21">
        <v>932837</v>
      </c>
      <c r="BN309" s="21">
        <v>6196384</v>
      </c>
      <c r="BO309" s="21"/>
      <c r="BP309" s="21"/>
      <c r="BQ309" s="44"/>
      <c r="BR309" s="21"/>
      <c r="BS309" s="44"/>
      <c r="BT309" s="21"/>
      <c r="BU309" s="44"/>
      <c r="BV309" s="21"/>
      <c r="BW309" s="44">
        <v>1345544</v>
      </c>
      <c r="BX309" s="21"/>
      <c r="BY309" s="21">
        <v>159368</v>
      </c>
      <c r="BZ309" s="21"/>
      <c r="CA309" s="44">
        <v>3199</v>
      </c>
      <c r="CB309" s="44"/>
      <c r="CC309" s="44">
        <v>90850</v>
      </c>
      <c r="CD309" s="44"/>
      <c r="CE309" s="44"/>
      <c r="CF309" s="44"/>
      <c r="CG309" s="44"/>
      <c r="CH309" s="44"/>
      <c r="CI309" s="21">
        <v>400</v>
      </c>
      <c r="CJ309" s="44"/>
      <c r="CK309" s="21">
        <v>3560</v>
      </c>
      <c r="CL309" s="44"/>
      <c r="CM309" s="44">
        <v>108870</v>
      </c>
      <c r="CN309" s="44">
        <v>0</v>
      </c>
      <c r="CO309" s="44">
        <v>696625</v>
      </c>
      <c r="CP309" s="44">
        <v>0</v>
      </c>
      <c r="CQ309" s="21">
        <v>648070</v>
      </c>
      <c r="CR309" s="44">
        <v>23558</v>
      </c>
      <c r="CS309" s="44">
        <v>89362</v>
      </c>
      <c r="CT309" s="44">
        <v>21369</v>
      </c>
      <c r="CU309" s="44"/>
      <c r="CV309" s="44">
        <v>15067</v>
      </c>
      <c r="CW309" s="21"/>
      <c r="CX309" s="21"/>
      <c r="CY309" s="21"/>
      <c r="CZ309" s="21"/>
      <c r="DA309" s="21"/>
      <c r="DB309" s="21"/>
      <c r="DC309" s="21"/>
      <c r="DD309" s="21"/>
      <c r="DE309" s="44"/>
      <c r="DF309" s="21"/>
      <c r="DG309" s="44"/>
      <c r="DH309" s="21"/>
      <c r="DI309" s="44"/>
      <c r="DJ309" s="44"/>
      <c r="DK309" s="44"/>
      <c r="DL309" s="44"/>
      <c r="DM309" s="21"/>
      <c r="DN309" s="44"/>
      <c r="DO309" s="44"/>
      <c r="DP309" s="44"/>
      <c r="DQ309" s="44"/>
      <c r="DR309" s="44"/>
      <c r="DS309" s="44"/>
      <c r="DT309" s="44"/>
      <c r="DU309" s="44"/>
      <c r="DV309" s="44"/>
      <c r="DW309" s="44"/>
      <c r="DX309" s="44"/>
      <c r="DY309" s="44"/>
      <c r="DZ309" s="44"/>
      <c r="EA309" s="44"/>
      <c r="EB309" s="21"/>
      <c r="EC309" s="44">
        <v>-783087</v>
      </c>
      <c r="ED309" s="44"/>
      <c r="EE309" s="21">
        <v>-81522</v>
      </c>
      <c r="EF309" s="44"/>
      <c r="EG309" s="21">
        <v>1491</v>
      </c>
      <c r="EH309" s="44"/>
      <c r="EI309" s="21">
        <v>311343</v>
      </c>
      <c r="EJ309" s="44"/>
      <c r="EK309" s="44"/>
      <c r="EL309" s="21"/>
      <c r="EM309" s="44"/>
      <c r="EN309" s="44"/>
      <c r="EO309" s="44">
        <v>60379</v>
      </c>
      <c r="EP309" s="21"/>
      <c r="EQ309" s="21"/>
      <c r="ER309" s="21"/>
      <c r="ES309" s="21"/>
      <c r="ET309" s="44"/>
      <c r="EU309" s="21"/>
      <c r="EV309" s="44"/>
      <c r="EW309" s="21"/>
      <c r="EX309" s="44"/>
      <c r="EY309" s="44"/>
      <c r="EZ309" s="21"/>
      <c r="FA309" s="21"/>
      <c r="FB309" s="44"/>
      <c r="FC309" s="44"/>
      <c r="FD309" s="21"/>
      <c r="FE309" s="112"/>
      <c r="FF309" s="44"/>
      <c r="FG309" s="44">
        <v>4809014</v>
      </c>
      <c r="FH309" s="44">
        <v>795200</v>
      </c>
      <c r="FI309" s="44">
        <v>4949726</v>
      </c>
      <c r="FJ309" s="44">
        <v>134922</v>
      </c>
      <c r="FK309" s="44">
        <v>4502132</v>
      </c>
      <c r="FL309" s="44"/>
      <c r="FM309" s="44"/>
      <c r="FN309" s="44"/>
      <c r="FO309" s="44"/>
      <c r="FP309" s="44"/>
      <c r="FQ309" s="44"/>
      <c r="FR309" s="44"/>
      <c r="FS309" s="44"/>
      <c r="FT309" s="44">
        <v>21286</v>
      </c>
      <c r="FU309" s="44"/>
      <c r="FV309" s="21">
        <v>298662</v>
      </c>
      <c r="FW309" s="44"/>
      <c r="FX309" s="44">
        <v>273288</v>
      </c>
      <c r="FY309" s="44">
        <v>11712</v>
      </c>
      <c r="FZ309" s="44">
        <v>51162</v>
      </c>
      <c r="GA309" s="44">
        <v>10499</v>
      </c>
      <c r="GB309" s="44"/>
      <c r="GC309" s="44">
        <v>15300</v>
      </c>
      <c r="GD309" s="44">
        <v>345313</v>
      </c>
      <c r="GE309" s="44">
        <v>318266</v>
      </c>
      <c r="GF309" s="44">
        <v>71569</v>
      </c>
      <c r="GG309" s="44">
        <v>611710</v>
      </c>
      <c r="GH309" s="44">
        <v>61428</v>
      </c>
      <c r="GI309" s="44">
        <v>173920</v>
      </c>
      <c r="GJ309" s="44">
        <v>48721</v>
      </c>
      <c r="GK309" s="44">
        <v>2805784</v>
      </c>
      <c r="GL309" s="44">
        <v>168479</v>
      </c>
      <c r="GM309" s="44">
        <v>636174</v>
      </c>
      <c r="GN309" s="44">
        <v>15631</v>
      </c>
      <c r="GO309" s="44">
        <v>32973</v>
      </c>
      <c r="GP309" s="44"/>
      <c r="GQ309" s="44"/>
      <c r="GR309" s="44">
        <v>79931</v>
      </c>
      <c r="GS309" s="44">
        <v>1584346</v>
      </c>
      <c r="GT309" s="44"/>
      <c r="GU309" s="21">
        <v>48704</v>
      </c>
      <c r="GV309" s="44">
        <v>35275</v>
      </c>
      <c r="GW309" s="44"/>
      <c r="GX309" s="44">
        <v>1474228</v>
      </c>
      <c r="GY309" s="44">
        <v>3142553</v>
      </c>
      <c r="GZ309" s="44">
        <v>2930713</v>
      </c>
      <c r="HA309" s="44"/>
      <c r="HB309" s="44"/>
      <c r="HC309" s="44">
        <v>211840</v>
      </c>
      <c r="HD309" s="44">
        <v>3142553</v>
      </c>
      <c r="HE309" s="21"/>
      <c r="HF309" s="21"/>
      <c r="HG309" s="21">
        <v>516489</v>
      </c>
      <c r="HH309" s="21"/>
      <c r="HI309" s="21">
        <v>0</v>
      </c>
      <c r="HJ309" s="44"/>
      <c r="HK309" s="21">
        <v>6755</v>
      </c>
      <c r="HL309" s="21">
        <v>49506</v>
      </c>
      <c r="HM309" s="21">
        <v>56261</v>
      </c>
      <c r="HN309" s="21">
        <v>-7557</v>
      </c>
      <c r="HO309" s="21"/>
      <c r="HP309" s="44"/>
      <c r="HQ309" s="47"/>
      <c r="HR309" s="47"/>
      <c r="HS309" s="47"/>
      <c r="HT309" s="47" t="s">
        <v>1911</v>
      </c>
      <c r="HU309" s="47">
        <v>234457.04</v>
      </c>
      <c r="HV309" s="47">
        <v>1597</v>
      </c>
      <c r="HW309" s="47">
        <v>0</v>
      </c>
      <c r="HX309" s="47">
        <v>2503</v>
      </c>
      <c r="HY309" s="47">
        <v>25098</v>
      </c>
      <c r="HZ309" s="47">
        <v>60353</v>
      </c>
      <c r="IA309" s="47">
        <v>0</v>
      </c>
      <c r="IB309" s="47">
        <v>0</v>
      </c>
      <c r="IC309" s="47">
        <v>4610</v>
      </c>
      <c r="ID309"/>
      <c r="IE309" s="47">
        <v>2223</v>
      </c>
      <c r="IF309">
        <v>13317</v>
      </c>
      <c r="IG309" s="47">
        <v>2443</v>
      </c>
      <c r="IH309" s="47">
        <v>19151</v>
      </c>
      <c r="II309">
        <v>1729</v>
      </c>
      <c r="IJ309">
        <v>5638</v>
      </c>
      <c r="IK309">
        <v>846</v>
      </c>
      <c r="IL309">
        <v>12815</v>
      </c>
      <c r="IM309">
        <v>152323</v>
      </c>
      <c r="IN309">
        <v>0</v>
      </c>
      <c r="IO309">
        <v>40</v>
      </c>
      <c r="IP309">
        <v>2431</v>
      </c>
      <c r="IQ309">
        <v>12015</v>
      </c>
      <c r="IR309">
        <v>0</v>
      </c>
      <c r="IS309">
        <v>0</v>
      </c>
      <c r="IT309">
        <v>14486</v>
      </c>
      <c r="IU309">
        <v>132805</v>
      </c>
      <c r="IV309">
        <v>0</v>
      </c>
      <c r="IW309">
        <v>144743</v>
      </c>
      <c r="IX309">
        <v>1096016</v>
      </c>
      <c r="IY309">
        <v>1592099</v>
      </c>
      <c r="IZ309">
        <v>0</v>
      </c>
      <c r="JA309">
        <v>0</v>
      </c>
      <c r="JB309">
        <v>276530</v>
      </c>
      <c r="JC309"/>
      <c r="JD309">
        <v>79016</v>
      </c>
      <c r="JE309">
        <v>247431</v>
      </c>
      <c r="JF309">
        <v>42720</v>
      </c>
      <c r="JG309">
        <v>381866</v>
      </c>
      <c r="JH309">
        <v>46207</v>
      </c>
      <c r="JI309">
        <v>146204</v>
      </c>
      <c r="JJ309">
        <v>42216</v>
      </c>
      <c r="JK309">
        <v>581161</v>
      </c>
      <c r="JL309">
        <v>4809014</v>
      </c>
      <c r="JM309">
        <v>0</v>
      </c>
      <c r="JN309">
        <v>3960</v>
      </c>
      <c r="JO309">
        <v>197387</v>
      </c>
      <c r="JP309">
        <v>370661</v>
      </c>
      <c r="JQ309">
        <v>0</v>
      </c>
      <c r="JR309">
        <v>0</v>
      </c>
      <c r="JS309">
        <v>572008</v>
      </c>
      <c r="JT309"/>
      <c r="JU309"/>
      <c r="JV309"/>
      <c r="JW309"/>
      <c r="JX309"/>
      <c r="JY309"/>
      <c r="JZ309"/>
      <c r="KA309"/>
      <c r="KB309"/>
      <c r="KC309"/>
      <c r="KD309"/>
      <c r="KE309"/>
      <c r="KF309">
        <v>90</v>
      </c>
      <c r="KG309">
        <v>130</v>
      </c>
      <c r="KH309">
        <v>60</v>
      </c>
      <c r="KI309">
        <v>53</v>
      </c>
      <c r="KJ309">
        <v>84</v>
      </c>
      <c r="KK309">
        <v>45</v>
      </c>
      <c r="KL309">
        <v>35</v>
      </c>
      <c r="KM309">
        <v>60</v>
      </c>
      <c r="KN309">
        <v>31</v>
      </c>
      <c r="KO309">
        <v>1</v>
      </c>
      <c r="KP309">
        <v>0</v>
      </c>
      <c r="KQ309">
        <v>0</v>
      </c>
      <c r="KR309">
        <v>0</v>
      </c>
      <c r="KS309">
        <v>1</v>
      </c>
      <c r="KT309">
        <v>0</v>
      </c>
      <c r="KU309">
        <v>1</v>
      </c>
      <c r="KV309">
        <v>0</v>
      </c>
      <c r="KW309">
        <v>0</v>
      </c>
      <c r="KX309">
        <v>0</v>
      </c>
      <c r="KY309">
        <v>0</v>
      </c>
      <c r="KZ309">
        <v>0</v>
      </c>
      <c r="LA309">
        <v>0</v>
      </c>
      <c r="LB309">
        <v>0</v>
      </c>
      <c r="LC309">
        <v>0</v>
      </c>
      <c r="LD309">
        <v>1</v>
      </c>
      <c r="LE309">
        <v>0</v>
      </c>
      <c r="LF309">
        <v>0</v>
      </c>
      <c r="LG309">
        <v>0</v>
      </c>
      <c r="LH309">
        <v>0</v>
      </c>
    </row>
    <row r="310" spans="1:320" s="34" customFormat="1" ht="15" customHeight="1" x14ac:dyDescent="0.25">
      <c r="A310" s="45">
        <v>206190322</v>
      </c>
      <c r="B310" s="45" t="s">
        <v>3524</v>
      </c>
      <c r="C310" s="46">
        <v>45292</v>
      </c>
      <c r="D310" s="46">
        <v>45657</v>
      </c>
      <c r="E310" s="47">
        <v>366</v>
      </c>
      <c r="F310" s="45" t="s">
        <v>883</v>
      </c>
      <c r="G310" s="45" t="s">
        <v>884</v>
      </c>
      <c r="H310" s="45" t="s">
        <v>1030</v>
      </c>
      <c r="I310" s="45" t="s">
        <v>886</v>
      </c>
      <c r="J310" s="45" t="s">
        <v>887</v>
      </c>
      <c r="K310" s="45" t="s">
        <v>1031</v>
      </c>
      <c r="L310" s="45" t="s">
        <v>2772</v>
      </c>
      <c r="M310" s="45" t="s">
        <v>3525</v>
      </c>
      <c r="N310" s="45" t="s">
        <v>3526</v>
      </c>
      <c r="O310" s="45" t="s">
        <v>1117</v>
      </c>
      <c r="P310" s="45" t="s">
        <v>3527</v>
      </c>
      <c r="Q310" s="45" t="s">
        <v>3528</v>
      </c>
      <c r="R310" t="s">
        <v>3529</v>
      </c>
      <c r="S310" s="45" t="s">
        <v>893</v>
      </c>
      <c r="T310"/>
      <c r="U310" s="47">
        <v>94</v>
      </c>
      <c r="V310" s="47">
        <v>94</v>
      </c>
      <c r="W310" s="47" t="s">
        <v>894</v>
      </c>
      <c r="X310" s="47">
        <v>34404</v>
      </c>
      <c r="Y310" s="47">
        <v>30829</v>
      </c>
      <c r="Z310" s="48">
        <v>210.24</v>
      </c>
      <c r="AA310" s="44">
        <v>155</v>
      </c>
      <c r="AB310" s="44">
        <v>164</v>
      </c>
      <c r="AC310" s="44">
        <v>7409</v>
      </c>
      <c r="AD310" s="44">
        <v>364</v>
      </c>
      <c r="AE310" s="44">
        <v>1218</v>
      </c>
      <c r="AF310" s="44">
        <v>19832</v>
      </c>
      <c r="AG310" s="44"/>
      <c r="AH310" s="47">
        <v>25</v>
      </c>
      <c r="AI310" s="47">
        <v>19</v>
      </c>
      <c r="AJ310">
        <v>1962</v>
      </c>
      <c r="AK310" t="s">
        <v>895</v>
      </c>
      <c r="AL310">
        <v>30829</v>
      </c>
      <c r="AM310"/>
      <c r="AN310"/>
      <c r="AO310"/>
      <c r="AP310"/>
      <c r="AQ310"/>
      <c r="AR310" s="44"/>
      <c r="AS310" s="44"/>
      <c r="AT310" s="44"/>
      <c r="AU310" s="44">
        <v>9851650</v>
      </c>
      <c r="AV310" s="44">
        <v>2285502</v>
      </c>
      <c r="AW310" s="44">
        <v>-2675650</v>
      </c>
      <c r="AX310" s="44">
        <v>1236</v>
      </c>
      <c r="AY310" s="44">
        <v>14814038</v>
      </c>
      <c r="AZ310" s="21">
        <v>13814628</v>
      </c>
      <c r="BA310" s="21">
        <v>999410</v>
      </c>
      <c r="BB310" s="44">
        <v>20984</v>
      </c>
      <c r="BC310" s="44">
        <v>12590</v>
      </c>
      <c r="BD310" s="44"/>
      <c r="BE310" s="44">
        <v>1007804</v>
      </c>
      <c r="BF310" s="44">
        <v>2364040</v>
      </c>
      <c r="BG310" s="44">
        <v>154459</v>
      </c>
      <c r="BH310" s="44">
        <v>408148</v>
      </c>
      <c r="BI310" s="21">
        <v>6305938</v>
      </c>
      <c r="BJ310" s="21"/>
      <c r="BK310" s="21">
        <v>10608</v>
      </c>
      <c r="BL310" s="21">
        <v>4737</v>
      </c>
      <c r="BM310" s="21">
        <v>603720</v>
      </c>
      <c r="BN310" s="21">
        <v>9851650</v>
      </c>
      <c r="BO310" s="21"/>
      <c r="BP310" s="21"/>
      <c r="BQ310" s="44"/>
      <c r="BR310" s="21"/>
      <c r="BS310" s="44"/>
      <c r="BT310" s="21"/>
      <c r="BU310" s="44"/>
      <c r="BV310" s="21"/>
      <c r="BW310" s="44">
        <v>2110555</v>
      </c>
      <c r="BX310" s="21"/>
      <c r="BY310" s="21">
        <v>110921</v>
      </c>
      <c r="BZ310" s="21"/>
      <c r="CA310" s="44">
        <v>7203</v>
      </c>
      <c r="CB310" s="44"/>
      <c r="CC310" s="44">
        <v>49004</v>
      </c>
      <c r="CD310" s="44"/>
      <c r="CE310" s="44"/>
      <c r="CF310" s="44"/>
      <c r="CG310" s="44">
        <v>7618</v>
      </c>
      <c r="CH310" s="44"/>
      <c r="CI310" s="21">
        <v>90</v>
      </c>
      <c r="CJ310" s="44"/>
      <c r="CK310" s="21">
        <v>111</v>
      </c>
      <c r="CL310" s="44"/>
      <c r="CM310" s="44">
        <v>13596</v>
      </c>
      <c r="CN310" s="44">
        <v>870</v>
      </c>
      <c r="CO310" s="44">
        <v>860502</v>
      </c>
      <c r="CP310" s="44">
        <v>0</v>
      </c>
      <c r="CQ310" s="21">
        <v>509866</v>
      </c>
      <c r="CR310" s="44">
        <v>220549</v>
      </c>
      <c r="CS310" s="44">
        <v>656401</v>
      </c>
      <c r="CT310" s="44">
        <v>11771</v>
      </c>
      <c r="CU310" s="44"/>
      <c r="CV310" s="44">
        <v>11947</v>
      </c>
      <c r="CW310" s="21"/>
      <c r="CX310" s="21"/>
      <c r="CY310" s="21"/>
      <c r="CZ310" s="21"/>
      <c r="DA310" s="21"/>
      <c r="DB310" s="21"/>
      <c r="DC310" s="21"/>
      <c r="DD310" s="21"/>
      <c r="DE310" s="44"/>
      <c r="DF310" s="21"/>
      <c r="DG310" s="44"/>
      <c r="DH310" s="21"/>
      <c r="DI310" s="44"/>
      <c r="DJ310" s="44"/>
      <c r="DK310" s="44"/>
      <c r="DL310" s="44"/>
      <c r="DM310" s="21"/>
      <c r="DN310" s="44"/>
      <c r="DO310" s="44"/>
      <c r="DP310" s="44"/>
      <c r="DQ310" s="44"/>
      <c r="DR310" s="44"/>
      <c r="DS310" s="44"/>
      <c r="DT310" s="44"/>
      <c r="DU310" s="44"/>
      <c r="DV310" s="44"/>
      <c r="DW310" s="44"/>
      <c r="DX310" s="44"/>
      <c r="DY310" s="44"/>
      <c r="DZ310" s="44"/>
      <c r="EA310" s="44"/>
      <c r="EB310" s="21"/>
      <c r="EC310" s="44">
        <v>-2415674</v>
      </c>
      <c r="ED310" s="44"/>
      <c r="EE310" s="21">
        <v>-153703</v>
      </c>
      <c r="EF310" s="44"/>
      <c r="EG310" s="21">
        <v>12438</v>
      </c>
      <c r="EH310" s="44"/>
      <c r="EI310" s="21">
        <v>-73648</v>
      </c>
      <c r="EJ310" s="44"/>
      <c r="EK310" s="44"/>
      <c r="EL310" s="21"/>
      <c r="EM310" s="44">
        <v>-10570</v>
      </c>
      <c r="EN310" s="44"/>
      <c r="EO310" s="44">
        <v>-34493</v>
      </c>
      <c r="EP310" s="21"/>
      <c r="EQ310" s="21"/>
      <c r="ER310" s="21"/>
      <c r="ES310" s="21"/>
      <c r="ET310" s="44"/>
      <c r="EU310" s="21"/>
      <c r="EV310" s="44"/>
      <c r="EW310" s="21"/>
      <c r="EX310" s="44"/>
      <c r="EY310" s="44"/>
      <c r="EZ310" s="21"/>
      <c r="FA310" s="21"/>
      <c r="FB310" s="44"/>
      <c r="FC310" s="44"/>
      <c r="FD310" s="21"/>
      <c r="FE310" s="112"/>
      <c r="FF310" s="44"/>
      <c r="FG310" s="44">
        <v>6162025</v>
      </c>
      <c r="FH310" s="44">
        <v>1658892</v>
      </c>
      <c r="FI310" s="44">
        <v>5993711</v>
      </c>
      <c r="FJ310" s="44">
        <v>282862</v>
      </c>
      <c r="FK310" s="44">
        <v>4702940</v>
      </c>
      <c r="FL310" s="44"/>
      <c r="FM310" s="44"/>
      <c r="FN310" s="44"/>
      <c r="FO310" s="44"/>
      <c r="FP310" s="44"/>
      <c r="FQ310" s="44"/>
      <c r="FR310" s="44"/>
      <c r="FS310" s="44"/>
      <c r="FT310" s="44">
        <v>13596</v>
      </c>
      <c r="FU310" s="44">
        <v>2670</v>
      </c>
      <c r="FV310" s="21">
        <v>445532</v>
      </c>
      <c r="FW310" s="44"/>
      <c r="FX310" s="44">
        <v>277347</v>
      </c>
      <c r="FY310" s="44">
        <v>93938</v>
      </c>
      <c r="FZ310" s="44">
        <v>261053</v>
      </c>
      <c r="GA310" s="44">
        <v>12850</v>
      </c>
      <c r="GB310" s="44"/>
      <c r="GC310" s="44">
        <v>12187</v>
      </c>
      <c r="GD310" s="44">
        <v>382570</v>
      </c>
      <c r="GE310" s="44">
        <v>287503</v>
      </c>
      <c r="GF310" s="44">
        <v>270275</v>
      </c>
      <c r="GG310" s="44">
        <v>791281</v>
      </c>
      <c r="GH310" s="44">
        <v>219386</v>
      </c>
      <c r="GI310" s="44">
        <v>299340</v>
      </c>
      <c r="GJ310" s="44">
        <v>126897</v>
      </c>
      <c r="GK310" s="44">
        <v>4215483</v>
      </c>
      <c r="GL310" s="44">
        <v>161123</v>
      </c>
      <c r="GM310" s="44">
        <v>948542</v>
      </c>
      <c r="GN310" s="44">
        <v>39654</v>
      </c>
      <c r="GO310" s="44">
        <v>29116</v>
      </c>
      <c r="GP310" s="44"/>
      <c r="GQ310" s="44"/>
      <c r="GR310" s="44">
        <v>221345</v>
      </c>
      <c r="GS310" s="44">
        <v>4463264</v>
      </c>
      <c r="GT310" s="44"/>
      <c r="GU310" s="21">
        <v>590220</v>
      </c>
      <c r="GV310" s="44">
        <v>909008</v>
      </c>
      <c r="GW310" s="44">
        <v>4697653</v>
      </c>
      <c r="GX310" s="44">
        <v>350000</v>
      </c>
      <c r="GY310" s="44">
        <v>11010145</v>
      </c>
      <c r="GZ310" s="44">
        <v>5286514</v>
      </c>
      <c r="HA310" s="44"/>
      <c r="HB310" s="44"/>
      <c r="HC310" s="44">
        <v>5723631</v>
      </c>
      <c r="HD310" s="44">
        <v>11010145</v>
      </c>
      <c r="HE310" s="21"/>
      <c r="HF310" s="21">
        <v>4626024</v>
      </c>
      <c r="HG310" s="21"/>
      <c r="HH310" s="21"/>
      <c r="HI310" s="21">
        <v>0</v>
      </c>
      <c r="HJ310" s="44"/>
      <c r="HK310" s="21">
        <v>1074347</v>
      </c>
      <c r="HL310" s="21">
        <v>106812</v>
      </c>
      <c r="HM310" s="21">
        <v>1181159</v>
      </c>
      <c r="HN310" s="21">
        <v>-590939</v>
      </c>
      <c r="HO310" s="21"/>
      <c r="HP310" s="44"/>
      <c r="HQ310" s="47"/>
      <c r="HR310" s="47"/>
      <c r="HS310" s="47"/>
      <c r="HT310" s="47" t="s">
        <v>2120</v>
      </c>
      <c r="HU310" s="47">
        <v>1215898.22</v>
      </c>
      <c r="HV310" s="47">
        <v>2035</v>
      </c>
      <c r="HW310" s="47">
        <v>0</v>
      </c>
      <c r="HX310" s="47">
        <v>5329</v>
      </c>
      <c r="HY310" s="47">
        <v>29833</v>
      </c>
      <c r="HZ310" s="47">
        <v>78503</v>
      </c>
      <c r="IA310" s="47">
        <v>0</v>
      </c>
      <c r="IB310" s="47">
        <v>0</v>
      </c>
      <c r="IC310" s="47">
        <v>6443</v>
      </c>
      <c r="ID310"/>
      <c r="IE310" s="47">
        <v>3890</v>
      </c>
      <c r="IF310">
        <v>12259</v>
      </c>
      <c r="IG310" s="47">
        <v>4338</v>
      </c>
      <c r="IH310" s="47">
        <v>19259</v>
      </c>
      <c r="II310">
        <v>5398</v>
      </c>
      <c r="IJ310">
        <v>12349</v>
      </c>
      <c r="IK310">
        <v>2414</v>
      </c>
      <c r="IL310">
        <v>28373</v>
      </c>
      <c r="IM310">
        <v>210423</v>
      </c>
      <c r="IN310">
        <v>0</v>
      </c>
      <c r="IO310">
        <v>0</v>
      </c>
      <c r="IP310">
        <v>0</v>
      </c>
      <c r="IQ310">
        <v>0</v>
      </c>
      <c r="IR310">
        <v>0</v>
      </c>
      <c r="IS310">
        <v>0</v>
      </c>
      <c r="IT310">
        <v>0</v>
      </c>
      <c r="IU310">
        <v>145155</v>
      </c>
      <c r="IV310">
        <v>0</v>
      </c>
      <c r="IW310">
        <v>273664</v>
      </c>
      <c r="IX310">
        <v>1167659</v>
      </c>
      <c r="IY310">
        <v>1783712</v>
      </c>
      <c r="IZ310">
        <v>0</v>
      </c>
      <c r="JA310">
        <v>0</v>
      </c>
      <c r="JB310">
        <v>257840</v>
      </c>
      <c r="JC310"/>
      <c r="JD310">
        <v>133577</v>
      </c>
      <c r="JE310">
        <v>206864</v>
      </c>
      <c r="JF310">
        <v>80426</v>
      </c>
      <c r="JG310">
        <v>403592</v>
      </c>
      <c r="JH310">
        <v>169920</v>
      </c>
      <c r="JI310">
        <v>238891</v>
      </c>
      <c r="JJ310">
        <v>96318</v>
      </c>
      <c r="JK310">
        <v>1204407</v>
      </c>
      <c r="JL310">
        <v>6162025</v>
      </c>
      <c r="JM310">
        <v>0</v>
      </c>
      <c r="JN310">
        <v>0</v>
      </c>
      <c r="JO310">
        <v>0</v>
      </c>
      <c r="JP310">
        <v>0</v>
      </c>
      <c r="JQ310">
        <v>0</v>
      </c>
      <c r="JR310">
        <v>0</v>
      </c>
      <c r="JS310">
        <v>0</v>
      </c>
      <c r="JT310"/>
      <c r="JU310"/>
      <c r="JV310"/>
      <c r="JW310"/>
      <c r="JX310"/>
      <c r="JY310"/>
      <c r="JZ310"/>
      <c r="KA310"/>
      <c r="KB310"/>
      <c r="KC310"/>
      <c r="KD310"/>
      <c r="KE310"/>
      <c r="KF310">
        <v>137</v>
      </c>
      <c r="KG310">
        <v>178</v>
      </c>
      <c r="KH310">
        <v>102</v>
      </c>
      <c r="KI310">
        <v>83</v>
      </c>
      <c r="KJ310">
        <v>106</v>
      </c>
      <c r="KK310">
        <v>66</v>
      </c>
      <c r="KL310">
        <v>54</v>
      </c>
      <c r="KM310">
        <v>71</v>
      </c>
      <c r="KN310">
        <v>45</v>
      </c>
      <c r="KO310">
        <v>1</v>
      </c>
      <c r="KP310">
        <v>0</v>
      </c>
      <c r="KQ310">
        <v>0</v>
      </c>
      <c r="KR310">
        <v>0</v>
      </c>
      <c r="KS310">
        <v>1</v>
      </c>
      <c r="KT310">
        <v>0</v>
      </c>
      <c r="KU310">
        <v>1</v>
      </c>
      <c r="KV310">
        <v>0</v>
      </c>
      <c r="KW310">
        <v>0</v>
      </c>
      <c r="KX310">
        <v>0</v>
      </c>
      <c r="KY310">
        <v>0</v>
      </c>
      <c r="KZ310">
        <v>0</v>
      </c>
      <c r="LA310">
        <v>0</v>
      </c>
      <c r="LB310">
        <v>0</v>
      </c>
      <c r="LC310">
        <v>0</v>
      </c>
      <c r="LD310">
        <v>1</v>
      </c>
      <c r="LE310">
        <v>0</v>
      </c>
      <c r="LF310">
        <v>0</v>
      </c>
      <c r="LG310">
        <v>0</v>
      </c>
      <c r="LH310">
        <v>0</v>
      </c>
    </row>
    <row r="311" spans="1:320" s="34" customFormat="1" ht="15" customHeight="1" x14ac:dyDescent="0.25">
      <c r="A311" s="45">
        <v>206190329</v>
      </c>
      <c r="B311" s="45" t="s">
        <v>3530</v>
      </c>
      <c r="C311" s="46">
        <v>45292</v>
      </c>
      <c r="D311" s="46">
        <v>45657</v>
      </c>
      <c r="E311" s="47">
        <v>366</v>
      </c>
      <c r="F311" s="45" t="s">
        <v>883</v>
      </c>
      <c r="G311" s="45" t="s">
        <v>884</v>
      </c>
      <c r="H311" s="45" t="s">
        <v>1030</v>
      </c>
      <c r="I311" s="45" t="s">
        <v>886</v>
      </c>
      <c r="J311" s="45" t="s">
        <v>887</v>
      </c>
      <c r="K311" s="45" t="s">
        <v>1031</v>
      </c>
      <c r="L311" s="45" t="s">
        <v>2716</v>
      </c>
      <c r="M311" s="45" t="s">
        <v>3531</v>
      </c>
      <c r="N311" s="45" t="s">
        <v>3532</v>
      </c>
      <c r="O311" s="45" t="s">
        <v>1236</v>
      </c>
      <c r="P311" s="45" t="s">
        <v>3533</v>
      </c>
      <c r="Q311" s="45" t="s">
        <v>3534</v>
      </c>
      <c r="R311" t="s">
        <v>3535</v>
      </c>
      <c r="S311" s="45" t="s">
        <v>893</v>
      </c>
      <c r="T311"/>
      <c r="U311" s="47">
        <v>99</v>
      </c>
      <c r="V311" s="47">
        <v>99</v>
      </c>
      <c r="W311" s="47" t="s">
        <v>894</v>
      </c>
      <c r="X311" s="47">
        <v>36234</v>
      </c>
      <c r="Y311" s="47">
        <v>33613</v>
      </c>
      <c r="Z311" s="48">
        <v>213.54</v>
      </c>
      <c r="AA311" s="44">
        <v>185</v>
      </c>
      <c r="AB311" s="44">
        <v>183</v>
      </c>
      <c r="AC311" s="44">
        <v>3279</v>
      </c>
      <c r="AD311" s="44"/>
      <c r="AE311" s="44">
        <v>892</v>
      </c>
      <c r="AF311" s="44">
        <v>25451</v>
      </c>
      <c r="AG311" s="44"/>
      <c r="AH311" s="47">
        <v>2600</v>
      </c>
      <c r="AI311" s="47">
        <v>205</v>
      </c>
      <c r="AJ311">
        <v>1186</v>
      </c>
      <c r="AK311" t="s">
        <v>914</v>
      </c>
      <c r="AL311">
        <v>26189</v>
      </c>
      <c r="AM311"/>
      <c r="AN311"/>
      <c r="AO311"/>
      <c r="AP311">
        <v>7424</v>
      </c>
      <c r="AQ311"/>
      <c r="AR311" s="44"/>
      <c r="AS311" s="44"/>
      <c r="AT311" s="44"/>
      <c r="AU311" s="44">
        <v>14491845</v>
      </c>
      <c r="AV311" s="44">
        <v>5614433</v>
      </c>
      <c r="AW311" s="44">
        <v>6043486</v>
      </c>
      <c r="AX311" s="44">
        <v>84472</v>
      </c>
      <c r="AY311" s="44">
        <v>14147264</v>
      </c>
      <c r="AZ311" s="21">
        <v>15154738</v>
      </c>
      <c r="BA311" s="21">
        <v>-1007474</v>
      </c>
      <c r="BB311" s="44">
        <v>-3</v>
      </c>
      <c r="BC311" s="44"/>
      <c r="BD311" s="44"/>
      <c r="BE311" s="44">
        <v>-1007477</v>
      </c>
      <c r="BF311" s="44">
        <v>1253325</v>
      </c>
      <c r="BG311" s="44"/>
      <c r="BH311" s="44">
        <v>359610</v>
      </c>
      <c r="BI311" s="21">
        <v>11252805</v>
      </c>
      <c r="BJ311" s="21"/>
      <c r="BK311" s="21">
        <v>1146210</v>
      </c>
      <c r="BL311" s="21">
        <v>70725</v>
      </c>
      <c r="BM311" s="21">
        <v>409170</v>
      </c>
      <c r="BN311" s="21">
        <v>9035205</v>
      </c>
      <c r="BO311" s="21"/>
      <c r="BP311" s="21"/>
      <c r="BQ311" s="44"/>
      <c r="BR311" s="21">
        <v>5456640</v>
      </c>
      <c r="BS311" s="44"/>
      <c r="BT311" s="21"/>
      <c r="BU311" s="44"/>
      <c r="BV311" s="21"/>
      <c r="BW311" s="44">
        <v>3771519</v>
      </c>
      <c r="BX311" s="21"/>
      <c r="BY311" s="21"/>
      <c r="BZ311" s="21"/>
      <c r="CA311" s="44">
        <v>52651</v>
      </c>
      <c r="CB311" s="44"/>
      <c r="CC311" s="44"/>
      <c r="CD311" s="44"/>
      <c r="CE311" s="44"/>
      <c r="CF311" s="44"/>
      <c r="CG311" s="44">
        <v>1785787</v>
      </c>
      <c r="CH311" s="44"/>
      <c r="CI311" s="21">
        <v>4476</v>
      </c>
      <c r="CJ311" s="44"/>
      <c r="CK311" s="21"/>
      <c r="CL311" s="44"/>
      <c r="CM311" s="44">
        <v>36406</v>
      </c>
      <c r="CN311" s="44">
        <v>0</v>
      </c>
      <c r="CO311" s="44">
        <v>1948831</v>
      </c>
      <c r="CP311" s="44">
        <v>0</v>
      </c>
      <c r="CQ311" s="21">
        <v>1840649</v>
      </c>
      <c r="CR311" s="44">
        <v>322865</v>
      </c>
      <c r="CS311" s="44">
        <v>1372998</v>
      </c>
      <c r="CT311" s="44">
        <v>72814</v>
      </c>
      <c r="CU311" s="44"/>
      <c r="CV311" s="44">
        <v>19870</v>
      </c>
      <c r="CW311" s="21"/>
      <c r="CX311" s="21"/>
      <c r="CY311" s="21"/>
      <c r="CZ311" s="21"/>
      <c r="DA311" s="21"/>
      <c r="DB311" s="21"/>
      <c r="DC311" s="21"/>
      <c r="DD311" s="21"/>
      <c r="DE311" s="44"/>
      <c r="DF311" s="21"/>
      <c r="DG311" s="44"/>
      <c r="DH311" s="21"/>
      <c r="DI311" s="44"/>
      <c r="DJ311" s="44"/>
      <c r="DK311" s="44"/>
      <c r="DL311" s="44"/>
      <c r="DM311" s="21"/>
      <c r="DN311" s="44"/>
      <c r="DO311" s="44"/>
      <c r="DP311" s="44"/>
      <c r="DQ311" s="44"/>
      <c r="DR311" s="44"/>
      <c r="DS311" s="44"/>
      <c r="DT311" s="44"/>
      <c r="DU311" s="44"/>
      <c r="DV311" s="44"/>
      <c r="DW311" s="44"/>
      <c r="DX311" s="44"/>
      <c r="DY311" s="44"/>
      <c r="DZ311" s="44"/>
      <c r="EA311" s="44"/>
      <c r="EB311" s="21"/>
      <c r="EC311" s="44">
        <v>1850299</v>
      </c>
      <c r="ED311" s="44"/>
      <c r="EE311" s="21"/>
      <c r="EF311" s="44"/>
      <c r="EG311" s="21">
        <v>90908</v>
      </c>
      <c r="EH311" s="44"/>
      <c r="EI311" s="21">
        <v>2036121</v>
      </c>
      <c r="EJ311" s="44"/>
      <c r="EK311" s="44"/>
      <c r="EL311" s="21"/>
      <c r="EM311" s="44">
        <v>1983593</v>
      </c>
      <c r="EN311" s="44"/>
      <c r="EO311" s="44">
        <v>82565</v>
      </c>
      <c r="EP311" s="21"/>
      <c r="EQ311" s="21"/>
      <c r="ER311" s="21"/>
      <c r="ES311" s="21"/>
      <c r="ET311" s="44"/>
      <c r="EU311" s="21"/>
      <c r="EV311" s="44"/>
      <c r="EW311" s="21"/>
      <c r="EX311" s="44"/>
      <c r="EY311" s="44"/>
      <c r="EZ311" s="21"/>
      <c r="FA311" s="21"/>
      <c r="FB311" s="44"/>
      <c r="FC311" s="44"/>
      <c r="FD311" s="21"/>
      <c r="FE311" s="112"/>
      <c r="FF311" s="44"/>
      <c r="FG311" s="44">
        <v>6518728</v>
      </c>
      <c r="FH311" s="44">
        <v>1740885</v>
      </c>
      <c r="FI311" s="44">
        <v>6895125</v>
      </c>
      <c r="FJ311" s="44">
        <v>349613</v>
      </c>
      <c r="FK311" s="44">
        <v>4827653</v>
      </c>
      <c r="FL311" s="44"/>
      <c r="FM311" s="44"/>
      <c r="FN311" s="44"/>
      <c r="FO311" s="44">
        <v>2973845</v>
      </c>
      <c r="FP311" s="44"/>
      <c r="FQ311" s="44"/>
      <c r="FR311" s="44"/>
      <c r="FS311" s="44"/>
      <c r="FT311" s="44">
        <v>4126</v>
      </c>
      <c r="FU311" s="44"/>
      <c r="FV311" s="21">
        <v>350671</v>
      </c>
      <c r="FW311" s="44"/>
      <c r="FX311" s="44">
        <v>333993</v>
      </c>
      <c r="FY311" s="44">
        <v>57291</v>
      </c>
      <c r="FZ311" s="44">
        <v>238621</v>
      </c>
      <c r="GA311" s="44">
        <v>37859</v>
      </c>
      <c r="GB311" s="44"/>
      <c r="GC311" s="44">
        <v>21632</v>
      </c>
      <c r="GD311" s="44">
        <v>526367</v>
      </c>
      <c r="GE311" s="44">
        <v>339939</v>
      </c>
      <c r="GF311" s="44">
        <v>179914</v>
      </c>
      <c r="GG311" s="44">
        <v>820638</v>
      </c>
      <c r="GH311" s="44">
        <v>80822</v>
      </c>
      <c r="GI311" s="44">
        <v>250385</v>
      </c>
      <c r="GJ311" s="44">
        <v>158369</v>
      </c>
      <c r="GK311" s="44">
        <v>3122608</v>
      </c>
      <c r="GL311" s="44">
        <v>8835</v>
      </c>
      <c r="GM311" s="44">
        <v>353694</v>
      </c>
      <c r="GN311" s="44">
        <v>40247</v>
      </c>
      <c r="GO311" s="44">
        <v>21629</v>
      </c>
      <c r="GP311" s="44"/>
      <c r="GQ311" s="44"/>
      <c r="GR311" s="44">
        <v>405600</v>
      </c>
      <c r="GS311" s="44">
        <v>3402026</v>
      </c>
      <c r="GT311" s="44">
        <v>8472</v>
      </c>
      <c r="GU311" s="21">
        <v>177944</v>
      </c>
      <c r="GV311" s="44">
        <v>7710</v>
      </c>
      <c r="GW311" s="44"/>
      <c r="GX311" s="44"/>
      <c r="GY311" s="44">
        <v>3596152</v>
      </c>
      <c r="GZ311" s="44">
        <v>1743222</v>
      </c>
      <c r="HA311" s="44"/>
      <c r="HB311" s="44"/>
      <c r="HC311" s="44">
        <v>1852930</v>
      </c>
      <c r="HD311" s="44">
        <v>3596152</v>
      </c>
      <c r="HE311" s="21"/>
      <c r="HF311" s="21"/>
      <c r="HG311" s="21">
        <v>13346</v>
      </c>
      <c r="HH311" s="21"/>
      <c r="HI311" s="21">
        <v>0</v>
      </c>
      <c r="HJ311" s="44"/>
      <c r="HK311" s="21">
        <v>273924</v>
      </c>
      <c r="HL311" s="21">
        <v>558417</v>
      </c>
      <c r="HM311" s="21">
        <v>832341</v>
      </c>
      <c r="HN311" s="21">
        <v>-654397</v>
      </c>
      <c r="HO311" s="21"/>
      <c r="HP311" s="44"/>
      <c r="HQ311" s="47"/>
      <c r="HR311" s="47"/>
      <c r="HS311" s="47"/>
      <c r="HT311" s="47" t="s">
        <v>2225</v>
      </c>
      <c r="HU311" s="47">
        <v>2457943.02</v>
      </c>
      <c r="HV311" s="47">
        <v>2233</v>
      </c>
      <c r="HW311" s="47">
        <v>0</v>
      </c>
      <c r="HX311" s="47">
        <v>13055</v>
      </c>
      <c r="HY311" s="47">
        <v>46045</v>
      </c>
      <c r="HZ311" s="47">
        <v>63918</v>
      </c>
      <c r="IA311" s="47">
        <v>12028</v>
      </c>
      <c r="IB311" s="47">
        <v>0</v>
      </c>
      <c r="IC311" s="47">
        <v>6809</v>
      </c>
      <c r="ID311"/>
      <c r="IE311" s="47">
        <v>4373</v>
      </c>
      <c r="IF311">
        <v>11855</v>
      </c>
      <c r="IG311" s="47">
        <v>5145</v>
      </c>
      <c r="IH311" s="47">
        <v>20466</v>
      </c>
      <c r="II311">
        <v>2028</v>
      </c>
      <c r="IJ311">
        <v>9818</v>
      </c>
      <c r="IK311">
        <v>2759</v>
      </c>
      <c r="IL311">
        <v>15040</v>
      </c>
      <c r="IM311">
        <v>215572</v>
      </c>
      <c r="IN311">
        <v>0</v>
      </c>
      <c r="IO311">
        <v>2654</v>
      </c>
      <c r="IP311">
        <v>3216</v>
      </c>
      <c r="IQ311">
        <v>20284</v>
      </c>
      <c r="IR311">
        <v>0</v>
      </c>
      <c r="IS311">
        <v>0</v>
      </c>
      <c r="IT311">
        <v>26154</v>
      </c>
      <c r="IU311">
        <v>153009</v>
      </c>
      <c r="IV311">
        <v>0</v>
      </c>
      <c r="IW311">
        <v>721583</v>
      </c>
      <c r="IX311">
        <v>1656736</v>
      </c>
      <c r="IY311">
        <v>1467120</v>
      </c>
      <c r="IZ311">
        <v>440007</v>
      </c>
      <c r="JA311">
        <v>0</v>
      </c>
      <c r="JB311">
        <v>300044</v>
      </c>
      <c r="JC311"/>
      <c r="JD311">
        <v>116856</v>
      </c>
      <c r="JE311">
        <v>223857</v>
      </c>
      <c r="JF311">
        <v>88848</v>
      </c>
      <c r="JG311">
        <v>416999</v>
      </c>
      <c r="JH311">
        <v>63787</v>
      </c>
      <c r="JI311">
        <v>192444</v>
      </c>
      <c r="JJ311">
        <v>122361</v>
      </c>
      <c r="JK311">
        <v>555077</v>
      </c>
      <c r="JL311">
        <v>6518728</v>
      </c>
      <c r="JM311">
        <v>0</v>
      </c>
      <c r="JN311">
        <v>279705</v>
      </c>
      <c r="JO311">
        <v>225826</v>
      </c>
      <c r="JP311">
        <v>842031</v>
      </c>
      <c r="JQ311">
        <v>0</v>
      </c>
      <c r="JR311">
        <v>0</v>
      </c>
      <c r="JS311">
        <v>1347562</v>
      </c>
      <c r="JT311"/>
      <c r="JU311"/>
      <c r="JV311"/>
      <c r="JW311"/>
      <c r="JX311"/>
      <c r="JY311"/>
      <c r="JZ311"/>
      <c r="KA311"/>
      <c r="KB311"/>
      <c r="KC311"/>
      <c r="KD311"/>
      <c r="KE311"/>
      <c r="KF311">
        <v>141</v>
      </c>
      <c r="KG311">
        <v>286</v>
      </c>
      <c r="KH311">
        <v>65</v>
      </c>
      <c r="KI311">
        <v>89</v>
      </c>
      <c r="KJ311">
        <v>197</v>
      </c>
      <c r="KK311">
        <v>36</v>
      </c>
      <c r="KL311">
        <v>42</v>
      </c>
      <c r="KM311">
        <v>99</v>
      </c>
      <c r="KN311">
        <v>18</v>
      </c>
      <c r="KO311">
        <v>1</v>
      </c>
      <c r="KP311">
        <v>0</v>
      </c>
      <c r="KQ311">
        <v>0</v>
      </c>
      <c r="KR311">
        <v>0</v>
      </c>
      <c r="KS311">
        <v>1</v>
      </c>
      <c r="KT311">
        <v>0</v>
      </c>
      <c r="KU311">
        <v>1</v>
      </c>
      <c r="KV311">
        <v>0</v>
      </c>
      <c r="KW311">
        <v>0</v>
      </c>
      <c r="KX311">
        <v>0</v>
      </c>
      <c r="KY311">
        <v>1</v>
      </c>
      <c r="KZ311">
        <v>0</v>
      </c>
      <c r="LA311">
        <v>0</v>
      </c>
      <c r="LB311">
        <v>0</v>
      </c>
      <c r="LC311">
        <v>0</v>
      </c>
      <c r="LD311">
        <v>1</v>
      </c>
      <c r="LE311">
        <v>0</v>
      </c>
      <c r="LF311">
        <v>0</v>
      </c>
      <c r="LG311">
        <v>0</v>
      </c>
      <c r="LH311">
        <v>0</v>
      </c>
    </row>
    <row r="312" spans="1:320" s="34" customFormat="1" ht="15" customHeight="1" x14ac:dyDescent="0.25">
      <c r="A312" s="45">
        <v>206190331</v>
      </c>
      <c r="B312" s="45" t="s">
        <v>3536</v>
      </c>
      <c r="C312" s="46">
        <v>45292</v>
      </c>
      <c r="D312" s="46">
        <v>45657</v>
      </c>
      <c r="E312" s="47">
        <v>366</v>
      </c>
      <c r="F312" s="45" t="s">
        <v>883</v>
      </c>
      <c r="G312" s="45" t="s">
        <v>884</v>
      </c>
      <c r="H312" s="45" t="s">
        <v>1030</v>
      </c>
      <c r="I312" s="45" t="s">
        <v>886</v>
      </c>
      <c r="J312" s="45" t="s">
        <v>887</v>
      </c>
      <c r="K312" s="45" t="s">
        <v>1031</v>
      </c>
      <c r="L312" s="45" t="s">
        <v>2897</v>
      </c>
      <c r="M312" s="45" t="s">
        <v>3537</v>
      </c>
      <c r="N312" s="45" t="s">
        <v>3538</v>
      </c>
      <c r="O312" s="45" t="s">
        <v>3004</v>
      </c>
      <c r="P312" s="45" t="s">
        <v>3005</v>
      </c>
      <c r="Q312" s="45" t="s">
        <v>3539</v>
      </c>
      <c r="R312" t="s">
        <v>3540</v>
      </c>
      <c r="S312" s="45" t="s">
        <v>893</v>
      </c>
      <c r="T312"/>
      <c r="U312" s="47">
        <v>99</v>
      </c>
      <c r="V312" s="47">
        <v>99</v>
      </c>
      <c r="W312" s="47" t="s">
        <v>894</v>
      </c>
      <c r="X312" s="47">
        <v>36234</v>
      </c>
      <c r="Y312" s="47">
        <v>33998</v>
      </c>
      <c r="Z312" s="48">
        <v>221.56</v>
      </c>
      <c r="AA312" s="44">
        <v>192</v>
      </c>
      <c r="AB312" s="44">
        <v>201</v>
      </c>
      <c r="AC312" s="44">
        <v>5477</v>
      </c>
      <c r="AD312" s="44"/>
      <c r="AE312" s="44">
        <v>1681</v>
      </c>
      <c r="AF312" s="44">
        <v>21859</v>
      </c>
      <c r="AG312" s="44"/>
      <c r="AH312" s="47">
        <v>1715</v>
      </c>
      <c r="AI312" s="47">
        <v>115</v>
      </c>
      <c r="AJ312">
        <v>3151</v>
      </c>
      <c r="AK312" t="s">
        <v>914</v>
      </c>
      <c r="AL312">
        <v>24365</v>
      </c>
      <c r="AM312"/>
      <c r="AN312"/>
      <c r="AO312"/>
      <c r="AP312">
        <v>9633</v>
      </c>
      <c r="AQ312"/>
      <c r="AR312" s="44"/>
      <c r="AS312" s="44"/>
      <c r="AT312" s="44"/>
      <c r="AU312" s="44">
        <v>13664606</v>
      </c>
      <c r="AV312" s="44">
        <v>4568907</v>
      </c>
      <c r="AW312" s="44">
        <v>-2213541</v>
      </c>
      <c r="AX312" s="44">
        <v>11662</v>
      </c>
      <c r="AY312" s="44">
        <v>20458716</v>
      </c>
      <c r="AZ312" s="21">
        <v>19861305</v>
      </c>
      <c r="BA312" s="21">
        <v>597411</v>
      </c>
      <c r="BB312" s="44">
        <v>2</v>
      </c>
      <c r="BC312" s="44">
        <v>18590</v>
      </c>
      <c r="BD312" s="44"/>
      <c r="BE312" s="44">
        <v>578823</v>
      </c>
      <c r="BF312" s="44">
        <v>1804161</v>
      </c>
      <c r="BG312" s="44"/>
      <c r="BH312" s="44">
        <v>701293</v>
      </c>
      <c r="BI312" s="21">
        <v>9601504</v>
      </c>
      <c r="BJ312" s="21"/>
      <c r="BK312" s="21">
        <v>567128</v>
      </c>
      <c r="BL312" s="21">
        <v>34878</v>
      </c>
      <c r="BM312" s="21">
        <v>955642</v>
      </c>
      <c r="BN312" s="21">
        <v>7389469</v>
      </c>
      <c r="BO312" s="21"/>
      <c r="BP312" s="21"/>
      <c r="BQ312" s="44"/>
      <c r="BR312" s="21">
        <v>6275137</v>
      </c>
      <c r="BS312" s="44"/>
      <c r="BT312" s="21"/>
      <c r="BU312" s="44"/>
      <c r="BV312" s="21"/>
      <c r="BW312" s="44">
        <v>697063</v>
      </c>
      <c r="BX312" s="21"/>
      <c r="BY312" s="21"/>
      <c r="BZ312" s="21"/>
      <c r="CA312" s="44">
        <v>225905</v>
      </c>
      <c r="CB312" s="44"/>
      <c r="CC312" s="44">
        <v>2937578</v>
      </c>
      <c r="CD312" s="44"/>
      <c r="CE312" s="44"/>
      <c r="CF312" s="44"/>
      <c r="CG312" s="44">
        <v>230475</v>
      </c>
      <c r="CH312" s="44"/>
      <c r="CI312" s="21">
        <v>54431</v>
      </c>
      <c r="CJ312" s="44"/>
      <c r="CK312" s="21">
        <v>423455</v>
      </c>
      <c r="CL312" s="44"/>
      <c r="CM312" s="44">
        <v>369638</v>
      </c>
      <c r="CN312" s="44">
        <v>172896</v>
      </c>
      <c r="CO312" s="44">
        <v>1721265</v>
      </c>
      <c r="CP312" s="44">
        <v>0</v>
      </c>
      <c r="CQ312" s="21">
        <v>1420188</v>
      </c>
      <c r="CR312" s="44">
        <v>123217</v>
      </c>
      <c r="CS312" s="44">
        <v>536303</v>
      </c>
      <c r="CT312" s="44">
        <v>149519</v>
      </c>
      <c r="CU312" s="44"/>
      <c r="CV312" s="44">
        <v>75881</v>
      </c>
      <c r="CW312" s="21"/>
      <c r="CX312" s="21"/>
      <c r="CY312" s="21"/>
      <c r="CZ312" s="21"/>
      <c r="DA312" s="21"/>
      <c r="DB312" s="21"/>
      <c r="DC312" s="21"/>
      <c r="DD312" s="21"/>
      <c r="DE312" s="44"/>
      <c r="DF312" s="21"/>
      <c r="DG312" s="44"/>
      <c r="DH312" s="21"/>
      <c r="DI312" s="44"/>
      <c r="DJ312" s="44"/>
      <c r="DK312" s="44"/>
      <c r="DL312" s="44"/>
      <c r="DM312" s="21"/>
      <c r="DN312" s="44"/>
      <c r="DO312" s="44"/>
      <c r="DP312" s="44"/>
      <c r="DQ312" s="44"/>
      <c r="DR312" s="44"/>
      <c r="DS312" s="44"/>
      <c r="DT312" s="44"/>
      <c r="DU312" s="44"/>
      <c r="DV312" s="44"/>
      <c r="DW312" s="44"/>
      <c r="DX312" s="44"/>
      <c r="DY312" s="44"/>
      <c r="DZ312" s="44"/>
      <c r="EA312" s="44"/>
      <c r="EB312" s="21"/>
      <c r="EC312" s="44">
        <v>-13504872</v>
      </c>
      <c r="ED312" s="44"/>
      <c r="EE312" s="21"/>
      <c r="EF312" s="44"/>
      <c r="EG312" s="21">
        <v>669679</v>
      </c>
      <c r="EH312" s="44"/>
      <c r="EI312" s="21">
        <v>9190398</v>
      </c>
      <c r="EJ312" s="44"/>
      <c r="EK312" s="44"/>
      <c r="EL312" s="21"/>
      <c r="EM312" s="44">
        <v>534873</v>
      </c>
      <c r="EN312" s="44"/>
      <c r="EO312" s="44">
        <v>896381</v>
      </c>
      <c r="EP312" s="21"/>
      <c r="EQ312" s="21"/>
      <c r="ER312" s="21"/>
      <c r="ES312" s="21"/>
      <c r="ET312" s="44"/>
      <c r="EU312" s="21"/>
      <c r="EV312" s="44"/>
      <c r="EW312" s="21"/>
      <c r="EX312" s="44"/>
      <c r="EY312" s="44"/>
      <c r="EZ312" s="21"/>
      <c r="FA312" s="21"/>
      <c r="FB312" s="44"/>
      <c r="FC312" s="44"/>
      <c r="FD312" s="21"/>
      <c r="FE312" s="112"/>
      <c r="FF312" s="44"/>
      <c r="FG312" s="44">
        <v>9321338</v>
      </c>
      <c r="FH312" s="44">
        <v>2296419</v>
      </c>
      <c r="FI312" s="44">
        <v>8243548</v>
      </c>
      <c r="FJ312" s="44">
        <v>241966</v>
      </c>
      <c r="FK312" s="44">
        <v>4748208</v>
      </c>
      <c r="FL312" s="44"/>
      <c r="FM312" s="44"/>
      <c r="FN312" s="44"/>
      <c r="FO312" s="44">
        <v>4091197</v>
      </c>
      <c r="FP312" s="44"/>
      <c r="FQ312" s="44"/>
      <c r="FR312" s="44"/>
      <c r="FS312" s="44"/>
      <c r="FT312" s="44">
        <v>115390</v>
      </c>
      <c r="FU312" s="44">
        <v>92630</v>
      </c>
      <c r="FV312" s="21">
        <v>663745</v>
      </c>
      <c r="FW312" s="44"/>
      <c r="FX312" s="44">
        <v>471170</v>
      </c>
      <c r="FY312" s="44">
        <v>75936</v>
      </c>
      <c r="FZ312" s="44">
        <v>335621</v>
      </c>
      <c r="GA312" s="44">
        <v>98985</v>
      </c>
      <c r="GB312" s="44"/>
      <c r="GC312" s="44">
        <v>38142</v>
      </c>
      <c r="GD312" s="44">
        <v>506504</v>
      </c>
      <c r="GE312" s="44">
        <v>267900</v>
      </c>
      <c r="GF312" s="44">
        <v>197107</v>
      </c>
      <c r="GG312" s="44">
        <v>921145</v>
      </c>
      <c r="GH312" s="44">
        <v>156696</v>
      </c>
      <c r="GI312" s="44">
        <v>189144</v>
      </c>
      <c r="GJ312" s="44">
        <v>261484</v>
      </c>
      <c r="GK312" s="44">
        <v>3749973</v>
      </c>
      <c r="GL312" s="44">
        <v>265017</v>
      </c>
      <c r="GM312" s="44">
        <v>2132668</v>
      </c>
      <c r="GN312" s="44">
        <v>250906</v>
      </c>
      <c r="GO312" s="44">
        <v>28106</v>
      </c>
      <c r="GP312" s="44"/>
      <c r="GQ312" s="44"/>
      <c r="GR312" s="44">
        <v>203631</v>
      </c>
      <c r="GS312" s="44">
        <v>5039841</v>
      </c>
      <c r="GT312" s="44"/>
      <c r="GU312" s="21">
        <v>83968</v>
      </c>
      <c r="GV312" s="44"/>
      <c r="GW312" s="44">
        <v>14203320</v>
      </c>
      <c r="GX312" s="44"/>
      <c r="GY312" s="44">
        <v>19327129</v>
      </c>
      <c r="GZ312" s="44">
        <v>2039935</v>
      </c>
      <c r="HA312" s="44"/>
      <c r="HB312" s="44">
        <v>17558577</v>
      </c>
      <c r="HC312" s="44">
        <v>-271383</v>
      </c>
      <c r="HD312" s="44">
        <v>19327129</v>
      </c>
      <c r="HE312" s="21"/>
      <c r="HF312" s="21"/>
      <c r="HG312" s="21"/>
      <c r="HH312" s="21">
        <v>2460127</v>
      </c>
      <c r="HI312" s="21">
        <v>0</v>
      </c>
      <c r="HJ312" s="44"/>
      <c r="HK312" s="21">
        <v>27444</v>
      </c>
      <c r="HL312" s="21">
        <v>61258</v>
      </c>
      <c r="HM312" s="21">
        <v>88702</v>
      </c>
      <c r="HN312" s="21">
        <v>-4734</v>
      </c>
      <c r="HO312" s="21"/>
      <c r="HP312" s="44">
        <v>14523454</v>
      </c>
      <c r="HQ312" s="47"/>
      <c r="HR312" s="47">
        <v>17558577</v>
      </c>
      <c r="HS312" s="47"/>
      <c r="HT312" s="47" t="s">
        <v>1759</v>
      </c>
      <c r="HU312" s="47">
        <v>0</v>
      </c>
      <c r="HV312" s="47">
        <v>1964</v>
      </c>
      <c r="HW312" s="47">
        <v>0</v>
      </c>
      <c r="HX312" s="47">
        <v>14735</v>
      </c>
      <c r="HY312" s="47">
        <v>51853</v>
      </c>
      <c r="HZ312" s="47">
        <v>76617</v>
      </c>
      <c r="IA312" s="47">
        <v>16516</v>
      </c>
      <c r="IB312" s="47">
        <v>0</v>
      </c>
      <c r="IC312" s="47">
        <v>6717</v>
      </c>
      <c r="ID312">
        <v>19379</v>
      </c>
      <c r="IE312" s="47">
        <v>3806</v>
      </c>
      <c r="IF312"/>
      <c r="IG312" s="47"/>
      <c r="IH312" s="47">
        <v>18409</v>
      </c>
      <c r="II312">
        <v>5128</v>
      </c>
      <c r="IJ312">
        <v>6721</v>
      </c>
      <c r="IK312">
        <v>4830</v>
      </c>
      <c r="IL312">
        <v>22016</v>
      </c>
      <c r="IM312">
        <v>248691</v>
      </c>
      <c r="IN312">
        <v>0</v>
      </c>
      <c r="IO312">
        <v>0</v>
      </c>
      <c r="IP312">
        <v>0</v>
      </c>
      <c r="IQ312">
        <v>0</v>
      </c>
      <c r="IR312">
        <v>0</v>
      </c>
      <c r="IS312">
        <v>0</v>
      </c>
      <c r="IT312">
        <v>0</v>
      </c>
      <c r="IU312">
        <v>214864</v>
      </c>
      <c r="IV312">
        <v>0</v>
      </c>
      <c r="IW312">
        <v>902323</v>
      </c>
      <c r="IX312">
        <v>2211537</v>
      </c>
      <c r="IY312">
        <v>2191485</v>
      </c>
      <c r="IZ312">
        <v>651324</v>
      </c>
      <c r="JA312">
        <v>0</v>
      </c>
      <c r="JB312">
        <v>324893</v>
      </c>
      <c r="JC312">
        <v>970468</v>
      </c>
      <c r="JD312">
        <v>113815</v>
      </c>
      <c r="JE312"/>
      <c r="JF312"/>
      <c r="JG312">
        <v>412007</v>
      </c>
      <c r="JH312">
        <v>117575</v>
      </c>
      <c r="JI312">
        <v>140256</v>
      </c>
      <c r="JJ312">
        <v>218262</v>
      </c>
      <c r="JK312">
        <v>852529</v>
      </c>
      <c r="JL312">
        <v>9321338</v>
      </c>
      <c r="JM312">
        <v>0</v>
      </c>
      <c r="JN312">
        <v>0</v>
      </c>
      <c r="JO312">
        <v>0</v>
      </c>
      <c r="JP312">
        <v>0</v>
      </c>
      <c r="JQ312">
        <v>0</v>
      </c>
      <c r="JR312">
        <v>0</v>
      </c>
      <c r="JS312">
        <v>0</v>
      </c>
      <c r="JT312"/>
      <c r="JU312"/>
      <c r="JV312"/>
      <c r="JW312"/>
      <c r="JX312"/>
      <c r="JY312">
        <v>19379</v>
      </c>
      <c r="JZ312"/>
      <c r="KA312"/>
      <c r="KB312"/>
      <c r="KC312"/>
      <c r="KD312"/>
      <c r="KE312">
        <v>970468</v>
      </c>
      <c r="KF312">
        <v>211</v>
      </c>
      <c r="KG312">
        <v>272</v>
      </c>
      <c r="KH312">
        <v>162</v>
      </c>
      <c r="KI312">
        <v>170</v>
      </c>
      <c r="KJ312">
        <v>220</v>
      </c>
      <c r="KK312">
        <v>132</v>
      </c>
      <c r="KL312">
        <v>59</v>
      </c>
      <c r="KM312">
        <v>79</v>
      </c>
      <c r="KN312">
        <v>48</v>
      </c>
      <c r="KO312">
        <v>1</v>
      </c>
      <c r="KP312">
        <v>0</v>
      </c>
      <c r="KQ312">
        <v>0</v>
      </c>
      <c r="KR312">
        <v>0</v>
      </c>
      <c r="KS312">
        <v>1</v>
      </c>
      <c r="KT312">
        <v>0</v>
      </c>
      <c r="KU312">
        <v>1</v>
      </c>
      <c r="KV312">
        <v>0</v>
      </c>
      <c r="KW312">
        <v>0</v>
      </c>
      <c r="KX312">
        <v>0</v>
      </c>
      <c r="KY312">
        <v>1</v>
      </c>
      <c r="KZ312">
        <v>0</v>
      </c>
      <c r="LA312">
        <v>0</v>
      </c>
      <c r="LB312">
        <v>0</v>
      </c>
      <c r="LC312">
        <v>0</v>
      </c>
      <c r="LD312">
        <v>1</v>
      </c>
      <c r="LE312">
        <v>0</v>
      </c>
      <c r="LF312">
        <v>0</v>
      </c>
      <c r="LG312">
        <v>0</v>
      </c>
      <c r="LH312">
        <v>0</v>
      </c>
    </row>
    <row r="313" spans="1:320" s="34" customFormat="1" ht="15" customHeight="1" x14ac:dyDescent="0.25">
      <c r="A313" s="45">
        <v>206190334</v>
      </c>
      <c r="B313" s="45" t="s">
        <v>3541</v>
      </c>
      <c r="C313" s="46">
        <v>45292</v>
      </c>
      <c r="D313" s="46">
        <v>45657</v>
      </c>
      <c r="E313" s="47">
        <v>366</v>
      </c>
      <c r="F313" s="45" t="s">
        <v>883</v>
      </c>
      <c r="G313" s="45" t="s">
        <v>884</v>
      </c>
      <c r="H313" s="45" t="s">
        <v>1030</v>
      </c>
      <c r="I313" s="45" t="s">
        <v>886</v>
      </c>
      <c r="J313" s="45" t="s">
        <v>887</v>
      </c>
      <c r="K313" s="45" t="s">
        <v>1031</v>
      </c>
      <c r="L313" s="45" t="s">
        <v>2724</v>
      </c>
      <c r="M313" s="45" t="s">
        <v>3542</v>
      </c>
      <c r="N313" s="45" t="s">
        <v>3543</v>
      </c>
      <c r="O313" s="45" t="s">
        <v>1045</v>
      </c>
      <c r="P313" s="45" t="s">
        <v>2873</v>
      </c>
      <c r="Q313" s="45" t="s">
        <v>3544</v>
      </c>
      <c r="R313" t="s">
        <v>3545</v>
      </c>
      <c r="S313" s="45" t="s">
        <v>884</v>
      </c>
      <c r="T313"/>
      <c r="U313" s="47">
        <v>120</v>
      </c>
      <c r="V313" s="47">
        <v>120</v>
      </c>
      <c r="W313" s="47" t="s">
        <v>913</v>
      </c>
      <c r="X313" s="47">
        <v>43920</v>
      </c>
      <c r="Y313" s="47">
        <v>40259</v>
      </c>
      <c r="Z313" s="48">
        <v>220.72</v>
      </c>
      <c r="AA313" s="44">
        <v>142</v>
      </c>
      <c r="AB313" s="44">
        <v>174</v>
      </c>
      <c r="AC313" s="44">
        <v>2945</v>
      </c>
      <c r="AD313" s="44">
        <v>275</v>
      </c>
      <c r="AE313" s="44">
        <v>2130</v>
      </c>
      <c r="AF313" s="44">
        <v>30827</v>
      </c>
      <c r="AG313" s="44"/>
      <c r="AH313" s="47">
        <v>1489</v>
      </c>
      <c r="AI313" s="47">
        <v>67</v>
      </c>
      <c r="AJ313">
        <v>2526</v>
      </c>
      <c r="AK313" t="s">
        <v>895</v>
      </c>
      <c r="AL313">
        <v>40259</v>
      </c>
      <c r="AM313"/>
      <c r="AN313"/>
      <c r="AO313"/>
      <c r="AP313"/>
      <c r="AQ313"/>
      <c r="AR313" s="44"/>
      <c r="AS313" s="44"/>
      <c r="AT313" s="44"/>
      <c r="AU313" s="44">
        <v>13969873</v>
      </c>
      <c r="AV313" s="44">
        <v>1671775</v>
      </c>
      <c r="AW313" s="44">
        <v>1203508</v>
      </c>
      <c r="AX313" s="44">
        <v>23701</v>
      </c>
      <c r="AY313" s="44">
        <v>14461841</v>
      </c>
      <c r="AZ313" s="21">
        <v>15719720</v>
      </c>
      <c r="BA313" s="21">
        <v>-1257879</v>
      </c>
      <c r="BB313" s="44">
        <v>2802148</v>
      </c>
      <c r="BC313" s="44"/>
      <c r="BD313" s="44"/>
      <c r="BE313" s="44">
        <v>1544269</v>
      </c>
      <c r="BF313" s="44">
        <v>1021915</v>
      </c>
      <c r="BG313" s="44">
        <v>95425</v>
      </c>
      <c r="BH313" s="44">
        <v>739110</v>
      </c>
      <c r="BI313" s="21">
        <v>10696969</v>
      </c>
      <c r="BJ313" s="21"/>
      <c r="BK313" s="21">
        <v>516683</v>
      </c>
      <c r="BL313" s="21">
        <v>23249</v>
      </c>
      <c r="BM313" s="21">
        <v>876522</v>
      </c>
      <c r="BN313" s="21">
        <v>13969873</v>
      </c>
      <c r="BO313" s="21"/>
      <c r="BP313" s="21"/>
      <c r="BQ313" s="44"/>
      <c r="BR313" s="21"/>
      <c r="BS313" s="44"/>
      <c r="BT313" s="21"/>
      <c r="BU313" s="44"/>
      <c r="BV313" s="21"/>
      <c r="BW313" s="44">
        <v>1185714</v>
      </c>
      <c r="BX313" s="21"/>
      <c r="BY313" s="21"/>
      <c r="BZ313" s="21"/>
      <c r="CA313" s="44">
        <v>43098</v>
      </c>
      <c r="CB313" s="44"/>
      <c r="CC313" s="44">
        <v>64372</v>
      </c>
      <c r="CD313" s="44"/>
      <c r="CE313" s="44"/>
      <c r="CF313" s="44"/>
      <c r="CG313" s="44">
        <v>373848</v>
      </c>
      <c r="CH313" s="44"/>
      <c r="CI313" s="21">
        <v>503</v>
      </c>
      <c r="CJ313" s="44"/>
      <c r="CK313" s="21">
        <v>4240</v>
      </c>
      <c r="CL313" s="44"/>
      <c r="CM313" s="44">
        <v>54966</v>
      </c>
      <c r="CN313" s="44">
        <v>1208</v>
      </c>
      <c r="CO313" s="44">
        <v>667890</v>
      </c>
      <c r="CP313" s="44">
        <v>1341</v>
      </c>
      <c r="CQ313" s="21">
        <v>645705</v>
      </c>
      <c r="CR313" s="44">
        <v>126240</v>
      </c>
      <c r="CS313" s="44">
        <v>152356</v>
      </c>
      <c r="CT313" s="44">
        <v>10024</v>
      </c>
      <c r="CU313" s="44"/>
      <c r="CV313" s="44">
        <v>12045</v>
      </c>
      <c r="CW313" s="21"/>
      <c r="CX313" s="21"/>
      <c r="CY313" s="21"/>
      <c r="CZ313" s="21"/>
      <c r="DA313" s="21"/>
      <c r="DB313" s="21"/>
      <c r="DC313" s="21"/>
      <c r="DD313" s="21"/>
      <c r="DE313" s="44"/>
      <c r="DF313" s="21"/>
      <c r="DG313" s="44"/>
      <c r="DH313" s="21"/>
      <c r="DI313" s="44"/>
      <c r="DJ313" s="44"/>
      <c r="DK313" s="44"/>
      <c r="DL313" s="44"/>
      <c r="DM313" s="21"/>
      <c r="DN313" s="44"/>
      <c r="DO313" s="44"/>
      <c r="DP313" s="44"/>
      <c r="DQ313" s="44"/>
      <c r="DR313" s="44"/>
      <c r="DS313" s="44"/>
      <c r="DT313" s="44"/>
      <c r="DU313" s="44"/>
      <c r="DV313" s="44"/>
      <c r="DW313" s="44"/>
      <c r="DX313" s="44"/>
      <c r="DY313" s="44">
        <v>4179</v>
      </c>
      <c r="DZ313" s="44"/>
      <c r="EA313" s="44"/>
      <c r="EB313" s="21"/>
      <c r="EC313" s="44">
        <v>-431243</v>
      </c>
      <c r="ED313" s="44"/>
      <c r="EE313" s="21"/>
      <c r="EF313" s="44"/>
      <c r="EG313" s="21">
        <v>43266</v>
      </c>
      <c r="EH313" s="44"/>
      <c r="EI313" s="21">
        <v>1464066</v>
      </c>
      <c r="EJ313" s="44"/>
      <c r="EK313" s="44"/>
      <c r="EL313" s="21"/>
      <c r="EM313" s="44">
        <v>-4214</v>
      </c>
      <c r="EN313" s="44"/>
      <c r="EO313" s="44">
        <v>127454</v>
      </c>
      <c r="EP313" s="21"/>
      <c r="EQ313" s="21"/>
      <c r="ER313" s="21"/>
      <c r="ES313" s="21"/>
      <c r="ET313" s="44"/>
      <c r="EU313" s="21"/>
      <c r="EV313" s="44"/>
      <c r="EW313" s="21"/>
      <c r="EX313" s="44"/>
      <c r="EY313" s="44"/>
      <c r="EZ313" s="21"/>
      <c r="FA313" s="21"/>
      <c r="FB313" s="44"/>
      <c r="FC313" s="44"/>
      <c r="FD313" s="21"/>
      <c r="FE313" s="112"/>
      <c r="FF313" s="44"/>
      <c r="FG313" s="44">
        <v>6964737</v>
      </c>
      <c r="FH313" s="44">
        <v>1273299</v>
      </c>
      <c r="FI313" s="44">
        <v>7481684</v>
      </c>
      <c r="FJ313" s="44">
        <v>197117</v>
      </c>
      <c r="FK313" s="44">
        <v>6276236</v>
      </c>
      <c r="FL313" s="44"/>
      <c r="FM313" s="44"/>
      <c r="FN313" s="44"/>
      <c r="FO313" s="44"/>
      <c r="FP313" s="44"/>
      <c r="FQ313" s="44"/>
      <c r="FR313" s="44"/>
      <c r="FS313" s="44"/>
      <c r="FT313" s="44">
        <v>27990</v>
      </c>
      <c r="FU313" s="44"/>
      <c r="FV313" s="21">
        <v>408808</v>
      </c>
      <c r="FW313" s="44"/>
      <c r="FX313" s="44">
        <v>318549</v>
      </c>
      <c r="FY313" s="44">
        <v>65802</v>
      </c>
      <c r="FZ313" s="44">
        <v>142756</v>
      </c>
      <c r="GA313" s="44">
        <v>9433</v>
      </c>
      <c r="GB313" s="44"/>
      <c r="GC313" s="44">
        <v>13205</v>
      </c>
      <c r="GD313" s="44">
        <v>479398</v>
      </c>
      <c r="GE313" s="44">
        <v>383038</v>
      </c>
      <c r="GF313" s="44">
        <v>247405</v>
      </c>
      <c r="GG313" s="44">
        <v>827401</v>
      </c>
      <c r="GH313" s="44">
        <v>126369</v>
      </c>
      <c r="GI313" s="44">
        <v>194896</v>
      </c>
      <c r="GJ313" s="44">
        <v>99781</v>
      </c>
      <c r="GK313" s="44">
        <v>4359754</v>
      </c>
      <c r="GL313" s="44">
        <v>674100</v>
      </c>
      <c r="GM313" s="44">
        <v>559695</v>
      </c>
      <c r="GN313" s="44">
        <v>54156</v>
      </c>
      <c r="GO313" s="44">
        <v>53374</v>
      </c>
      <c r="GP313" s="44"/>
      <c r="GQ313" s="44">
        <v>159142</v>
      </c>
      <c r="GR313" s="44">
        <v>238432</v>
      </c>
      <c r="GS313" s="44">
        <v>1664730</v>
      </c>
      <c r="GT313" s="44"/>
      <c r="GU313" s="21">
        <v>1593469</v>
      </c>
      <c r="GV313" s="44">
        <v>29099</v>
      </c>
      <c r="GW313" s="44">
        <v>4162792</v>
      </c>
      <c r="GX313" s="44">
        <v>6470962</v>
      </c>
      <c r="GY313" s="44">
        <v>13921052</v>
      </c>
      <c r="GZ313" s="44">
        <v>10366934</v>
      </c>
      <c r="HA313" s="44"/>
      <c r="HB313" s="44">
        <v>2523579</v>
      </c>
      <c r="HC313" s="44">
        <v>1030539</v>
      </c>
      <c r="HD313" s="44">
        <v>13921052</v>
      </c>
      <c r="HE313" s="21"/>
      <c r="HF313" s="21">
        <v>4162695</v>
      </c>
      <c r="HG313" s="21">
        <v>6536123</v>
      </c>
      <c r="HH313" s="21"/>
      <c r="HI313" s="21">
        <v>0</v>
      </c>
      <c r="HJ313" s="44"/>
      <c r="HK313" s="21">
        <v>2926557</v>
      </c>
      <c r="HL313" s="21">
        <v>728251</v>
      </c>
      <c r="HM313" s="21">
        <v>3654808</v>
      </c>
      <c r="HN313" s="21">
        <v>-2061339</v>
      </c>
      <c r="HO313" s="21"/>
      <c r="HP313" s="44">
        <v>2026473</v>
      </c>
      <c r="HQ313" s="47"/>
      <c r="HR313" s="47">
        <v>2898970</v>
      </c>
      <c r="HS313" s="47">
        <v>-375391</v>
      </c>
      <c r="HT313" s="47" t="s">
        <v>1855</v>
      </c>
      <c r="HU313" s="47">
        <v>311008.01999999996</v>
      </c>
      <c r="HV313" s="47">
        <v>2027</v>
      </c>
      <c r="HW313" s="47">
        <v>0</v>
      </c>
      <c r="HX313" s="47">
        <v>9723</v>
      </c>
      <c r="HY313" s="47">
        <v>36282</v>
      </c>
      <c r="HZ313" s="47">
        <v>98987</v>
      </c>
      <c r="IA313" s="47">
        <v>0</v>
      </c>
      <c r="IB313" s="47">
        <v>0</v>
      </c>
      <c r="IC313" s="47">
        <v>9036</v>
      </c>
      <c r="ID313"/>
      <c r="IE313" s="47">
        <v>4765</v>
      </c>
      <c r="IF313"/>
      <c r="IG313" s="47"/>
      <c r="IH313" s="47">
        <v>20394</v>
      </c>
      <c r="II313">
        <v>3287</v>
      </c>
      <c r="IJ313">
        <v>8059</v>
      </c>
      <c r="IK313">
        <v>1760</v>
      </c>
      <c r="IL313">
        <v>23573</v>
      </c>
      <c r="IM313">
        <v>217893</v>
      </c>
      <c r="IN313">
        <v>0</v>
      </c>
      <c r="IO313">
        <v>0</v>
      </c>
      <c r="IP313">
        <v>0</v>
      </c>
      <c r="IQ313">
        <v>0</v>
      </c>
      <c r="IR313">
        <v>0</v>
      </c>
      <c r="IS313">
        <v>0</v>
      </c>
      <c r="IT313">
        <v>0</v>
      </c>
      <c r="IU313">
        <v>174521</v>
      </c>
      <c r="IV313">
        <v>0</v>
      </c>
      <c r="IW313">
        <v>554505</v>
      </c>
      <c r="IX313">
        <v>1399283</v>
      </c>
      <c r="IY313">
        <v>2436937</v>
      </c>
      <c r="IZ313">
        <v>0</v>
      </c>
      <c r="JA313">
        <v>0</v>
      </c>
      <c r="JB313">
        <v>472075</v>
      </c>
      <c r="JC313"/>
      <c r="JD313">
        <v>115215</v>
      </c>
      <c r="JE313"/>
      <c r="JF313"/>
      <c r="JG313">
        <v>432014</v>
      </c>
      <c r="JH313">
        <v>96828</v>
      </c>
      <c r="JI313">
        <v>153112</v>
      </c>
      <c r="JJ313">
        <v>84483</v>
      </c>
      <c r="JK313">
        <v>1045764</v>
      </c>
      <c r="JL313">
        <v>6964737</v>
      </c>
      <c r="JM313">
        <v>0</v>
      </c>
      <c r="JN313">
        <v>0</v>
      </c>
      <c r="JO313">
        <v>0</v>
      </c>
      <c r="JP313">
        <v>0</v>
      </c>
      <c r="JQ313">
        <v>0</v>
      </c>
      <c r="JR313">
        <v>0</v>
      </c>
      <c r="JS313">
        <v>0</v>
      </c>
      <c r="JT313"/>
      <c r="JU313"/>
      <c r="JV313"/>
      <c r="JW313"/>
      <c r="JX313"/>
      <c r="JY313"/>
      <c r="JZ313"/>
      <c r="KA313"/>
      <c r="KB313"/>
      <c r="KC313"/>
      <c r="KD313"/>
      <c r="KE313"/>
      <c r="KF313">
        <v>165</v>
      </c>
      <c r="KG313">
        <v>243</v>
      </c>
      <c r="KH313">
        <v>114</v>
      </c>
      <c r="KI313">
        <v>123</v>
      </c>
      <c r="KJ313">
        <v>179</v>
      </c>
      <c r="KK313">
        <v>84</v>
      </c>
      <c r="KL313">
        <v>77</v>
      </c>
      <c r="KM313">
        <v>105</v>
      </c>
      <c r="KN313">
        <v>57</v>
      </c>
      <c r="KO313">
        <v>1</v>
      </c>
      <c r="KP313">
        <v>0</v>
      </c>
      <c r="KQ313">
        <v>0</v>
      </c>
      <c r="KR313">
        <v>0</v>
      </c>
      <c r="KS313">
        <v>0</v>
      </c>
      <c r="KT313">
        <v>1</v>
      </c>
      <c r="KU313">
        <v>1</v>
      </c>
      <c r="KV313">
        <v>0</v>
      </c>
      <c r="KW313">
        <v>0</v>
      </c>
      <c r="KX313">
        <v>0</v>
      </c>
      <c r="KY313">
        <v>0</v>
      </c>
      <c r="KZ313">
        <v>0</v>
      </c>
      <c r="LA313">
        <v>0</v>
      </c>
      <c r="LB313">
        <v>0</v>
      </c>
      <c r="LC313">
        <v>0</v>
      </c>
      <c r="LD313">
        <v>1</v>
      </c>
      <c r="LE313">
        <v>0</v>
      </c>
      <c r="LF313">
        <v>0</v>
      </c>
      <c r="LG313">
        <v>0</v>
      </c>
      <c r="LH313">
        <v>0</v>
      </c>
    </row>
    <row r="314" spans="1:320" s="34" customFormat="1" ht="15" customHeight="1" x14ac:dyDescent="0.25">
      <c r="A314" s="45">
        <v>206190335</v>
      </c>
      <c r="B314" s="45" t="s">
        <v>3546</v>
      </c>
      <c r="C314" s="46">
        <v>45292</v>
      </c>
      <c r="D314" s="46">
        <v>45657</v>
      </c>
      <c r="E314" s="47">
        <v>366</v>
      </c>
      <c r="F314" s="45" t="s">
        <v>883</v>
      </c>
      <c r="G314" s="45" t="s">
        <v>884</v>
      </c>
      <c r="H314" s="45" t="s">
        <v>1030</v>
      </c>
      <c r="I314" s="45" t="s">
        <v>886</v>
      </c>
      <c r="J314" s="45" t="s">
        <v>887</v>
      </c>
      <c r="K314" s="45" t="s">
        <v>1031</v>
      </c>
      <c r="L314" s="45" t="s">
        <v>2768</v>
      </c>
      <c r="M314" s="45" t="s">
        <v>3547</v>
      </c>
      <c r="N314" s="45" t="s">
        <v>3548</v>
      </c>
      <c r="O314" s="45" t="s">
        <v>1039</v>
      </c>
      <c r="P314" s="45" t="s">
        <v>3549</v>
      </c>
      <c r="Q314" s="45" t="s">
        <v>3550</v>
      </c>
      <c r="R314" t="s">
        <v>3551</v>
      </c>
      <c r="S314" s="45" t="s">
        <v>893</v>
      </c>
      <c r="T314"/>
      <c r="U314" s="47">
        <v>49</v>
      </c>
      <c r="V314" s="47">
        <v>49</v>
      </c>
      <c r="W314" s="47" t="s">
        <v>1728</v>
      </c>
      <c r="X314" s="47">
        <v>17934</v>
      </c>
      <c r="Y314" s="47">
        <v>15992</v>
      </c>
      <c r="Z314" s="48">
        <v>202.71</v>
      </c>
      <c r="AA314" s="44">
        <v>229</v>
      </c>
      <c r="AB314" s="44">
        <v>260</v>
      </c>
      <c r="AC314" s="44">
        <v>5876</v>
      </c>
      <c r="AD314" s="44">
        <v>270</v>
      </c>
      <c r="AE314" s="44">
        <v>514</v>
      </c>
      <c r="AF314" s="44">
        <v>9162</v>
      </c>
      <c r="AG314" s="44"/>
      <c r="AH314" s="47">
        <v>58</v>
      </c>
      <c r="AI314" s="47">
        <v>31</v>
      </c>
      <c r="AJ314">
        <v>81</v>
      </c>
      <c r="AK314" t="s">
        <v>895</v>
      </c>
      <c r="AL314">
        <v>15992</v>
      </c>
      <c r="AM314"/>
      <c r="AN314"/>
      <c r="AO314"/>
      <c r="AP314"/>
      <c r="AQ314"/>
      <c r="AR314" s="44"/>
      <c r="AS314" s="44"/>
      <c r="AT314" s="44"/>
      <c r="AU314" s="44">
        <v>6356309</v>
      </c>
      <c r="AV314" s="44">
        <v>6540287</v>
      </c>
      <c r="AW314" s="44">
        <v>3686243</v>
      </c>
      <c r="AX314" s="44">
        <v>63576</v>
      </c>
      <c r="AY314" s="44">
        <v>9273929</v>
      </c>
      <c r="AZ314" s="21">
        <v>7711146</v>
      </c>
      <c r="BA314" s="21">
        <v>1562783</v>
      </c>
      <c r="BB314" s="44">
        <v>825368</v>
      </c>
      <c r="BC314" s="44"/>
      <c r="BD314" s="44"/>
      <c r="BE314" s="44">
        <v>2388151</v>
      </c>
      <c r="BF314" s="44">
        <v>2335025</v>
      </c>
      <c r="BG314" s="44">
        <v>109733</v>
      </c>
      <c r="BH314" s="44">
        <v>215880</v>
      </c>
      <c r="BI314" s="21">
        <v>3641975</v>
      </c>
      <c r="BJ314" s="21"/>
      <c r="BK314" s="21">
        <v>23572</v>
      </c>
      <c r="BL314" s="21">
        <v>10675</v>
      </c>
      <c r="BM314" s="21">
        <v>19449</v>
      </c>
      <c r="BN314" s="21">
        <v>6356309</v>
      </c>
      <c r="BO314" s="21"/>
      <c r="BP314" s="21"/>
      <c r="BQ314" s="44"/>
      <c r="BR314" s="21"/>
      <c r="BS314" s="44"/>
      <c r="BT314" s="21"/>
      <c r="BU314" s="44"/>
      <c r="BV314" s="21"/>
      <c r="BW314" s="44">
        <v>6133950</v>
      </c>
      <c r="BX314" s="21"/>
      <c r="BY314" s="21">
        <v>245708</v>
      </c>
      <c r="BZ314" s="21"/>
      <c r="CA314" s="44">
        <v>14012</v>
      </c>
      <c r="CB314" s="44"/>
      <c r="CC314" s="44">
        <v>90508</v>
      </c>
      <c r="CD314" s="44"/>
      <c r="CE314" s="44"/>
      <c r="CF314" s="44"/>
      <c r="CG314" s="44">
        <v>52781</v>
      </c>
      <c r="CH314" s="44"/>
      <c r="CI314" s="21">
        <v>2560</v>
      </c>
      <c r="CJ314" s="44"/>
      <c r="CK314" s="21">
        <v>768</v>
      </c>
      <c r="CL314" s="44"/>
      <c r="CM314" s="44">
        <v>1334</v>
      </c>
      <c r="CN314" s="44">
        <v>10896</v>
      </c>
      <c r="CO314" s="44">
        <v>2913900</v>
      </c>
      <c r="CP314" s="44">
        <v>0</v>
      </c>
      <c r="CQ314" s="21">
        <v>2991850</v>
      </c>
      <c r="CR314" s="44">
        <v>255800</v>
      </c>
      <c r="CS314" s="44">
        <v>311075</v>
      </c>
      <c r="CT314" s="44">
        <v>23141</v>
      </c>
      <c r="CU314" s="44"/>
      <c r="CV314" s="44">
        <v>32291</v>
      </c>
      <c r="CW314" s="21"/>
      <c r="CX314" s="21"/>
      <c r="CY314" s="21"/>
      <c r="CZ314" s="21"/>
      <c r="DA314" s="21"/>
      <c r="DB314" s="21"/>
      <c r="DC314" s="21"/>
      <c r="DD314" s="21"/>
      <c r="DE314" s="44"/>
      <c r="DF314" s="21"/>
      <c r="DG314" s="44"/>
      <c r="DH314" s="21"/>
      <c r="DI314" s="44"/>
      <c r="DJ314" s="44"/>
      <c r="DK314" s="44"/>
      <c r="DL314" s="44"/>
      <c r="DM314" s="21"/>
      <c r="DN314" s="44"/>
      <c r="DO314" s="44"/>
      <c r="DP314" s="44"/>
      <c r="DQ314" s="44"/>
      <c r="DR314" s="44"/>
      <c r="DS314" s="44"/>
      <c r="DT314" s="44"/>
      <c r="DU314" s="44"/>
      <c r="DV314" s="44"/>
      <c r="DW314" s="44"/>
      <c r="DX314" s="44"/>
      <c r="DY314" s="44"/>
      <c r="DZ314" s="44"/>
      <c r="EA314" s="44"/>
      <c r="EB314" s="21"/>
      <c r="EC314" s="44">
        <v>2722458</v>
      </c>
      <c r="ED314" s="44"/>
      <c r="EE314" s="21">
        <v>214047</v>
      </c>
      <c r="EF314" s="44"/>
      <c r="EG314" s="21">
        <v>-55753</v>
      </c>
      <c r="EH314" s="44"/>
      <c r="EI314" s="21">
        <v>765488</v>
      </c>
      <c r="EJ314" s="44"/>
      <c r="EK314" s="44"/>
      <c r="EL314" s="21"/>
      <c r="EM314" s="44">
        <v>45980</v>
      </c>
      <c r="EN314" s="44"/>
      <c r="EO314" s="44">
        <v>-5977</v>
      </c>
      <c r="EP314" s="21"/>
      <c r="EQ314" s="21"/>
      <c r="ER314" s="21"/>
      <c r="ES314" s="21"/>
      <c r="ET314" s="44"/>
      <c r="EU314" s="21"/>
      <c r="EV314" s="44"/>
      <c r="EW314" s="21"/>
      <c r="EX314" s="44"/>
      <c r="EY314" s="44"/>
      <c r="EZ314" s="21"/>
      <c r="FA314" s="21"/>
      <c r="FB314" s="44"/>
      <c r="FC314" s="44"/>
      <c r="FD314" s="21"/>
      <c r="FE314" s="112"/>
      <c r="FF314" s="44"/>
      <c r="FG314" s="44">
        <v>4247660</v>
      </c>
      <c r="FH314" s="44">
        <v>776833</v>
      </c>
      <c r="FI314" s="44">
        <v>2686653</v>
      </c>
      <c r="FJ314" s="44">
        <v>25110</v>
      </c>
      <c r="FK314" s="44">
        <v>2863394</v>
      </c>
      <c r="FL314" s="44"/>
      <c r="FM314" s="44"/>
      <c r="FN314" s="44"/>
      <c r="FO314" s="44"/>
      <c r="FP314" s="44"/>
      <c r="FQ314" s="44"/>
      <c r="FR314" s="44"/>
      <c r="FS314" s="44"/>
      <c r="FT314" s="44">
        <v>6337</v>
      </c>
      <c r="FU314" s="44">
        <v>11625</v>
      </c>
      <c r="FV314" s="21">
        <v>146941</v>
      </c>
      <c r="FW314" s="44"/>
      <c r="FX314" s="44">
        <v>316962</v>
      </c>
      <c r="FY314" s="44">
        <v>37854</v>
      </c>
      <c r="FZ314" s="44">
        <v>200924</v>
      </c>
      <c r="GA314" s="44">
        <v>30146</v>
      </c>
      <c r="GB314" s="44"/>
      <c r="GC314" s="44">
        <v>42404</v>
      </c>
      <c r="GD314" s="44">
        <v>288964</v>
      </c>
      <c r="GE314" s="44">
        <v>157862</v>
      </c>
      <c r="GF314" s="44">
        <v>65242</v>
      </c>
      <c r="GG314" s="44">
        <v>584551</v>
      </c>
      <c r="GH314" s="44">
        <v>121894</v>
      </c>
      <c r="GI314" s="44">
        <v>116437</v>
      </c>
      <c r="GJ314" s="44">
        <v>115839</v>
      </c>
      <c r="GK314" s="44">
        <v>2259820</v>
      </c>
      <c r="GL314" s="44">
        <v>19411</v>
      </c>
      <c r="GM314" s="44">
        <v>463222</v>
      </c>
      <c r="GN314" s="44"/>
      <c r="GO314" s="44"/>
      <c r="GP314" s="44"/>
      <c r="GQ314" s="44">
        <v>125214</v>
      </c>
      <c r="GR314" s="44">
        <v>-263897</v>
      </c>
      <c r="GS314" s="44">
        <v>603184</v>
      </c>
      <c r="GT314" s="44"/>
      <c r="GU314" s="21">
        <v>503495</v>
      </c>
      <c r="GV314" s="44"/>
      <c r="GW314" s="44">
        <v>2106226</v>
      </c>
      <c r="GX314" s="44"/>
      <c r="GY314" s="44">
        <v>3212905</v>
      </c>
      <c r="GZ314" s="44">
        <v>871722</v>
      </c>
      <c r="HA314" s="44"/>
      <c r="HB314" s="44"/>
      <c r="HC314" s="44">
        <v>2341183</v>
      </c>
      <c r="HD314" s="44">
        <v>3212905</v>
      </c>
      <c r="HE314" s="21"/>
      <c r="HF314" s="21"/>
      <c r="HG314" s="21"/>
      <c r="HH314" s="21"/>
      <c r="HI314" s="21">
        <v>0</v>
      </c>
      <c r="HJ314" s="44"/>
      <c r="HK314" s="21">
        <v>469015</v>
      </c>
      <c r="HL314" s="21">
        <v>143165</v>
      </c>
      <c r="HM314" s="21">
        <v>612180</v>
      </c>
      <c r="HN314" s="21">
        <v>-108685</v>
      </c>
      <c r="HO314" s="21"/>
      <c r="HP314" s="44"/>
      <c r="HQ314" s="47"/>
      <c r="HR314" s="47"/>
      <c r="HS314" s="47"/>
      <c r="HT314" s="47" t="s">
        <v>2474</v>
      </c>
      <c r="HU314" s="47">
        <v>43586.100000000006</v>
      </c>
      <c r="HV314" s="47">
        <v>2135</v>
      </c>
      <c r="HW314" s="47">
        <v>0</v>
      </c>
      <c r="HX314" s="47">
        <v>5135</v>
      </c>
      <c r="HY314" s="47">
        <v>19568</v>
      </c>
      <c r="HZ314" s="47">
        <v>44610</v>
      </c>
      <c r="IA314" s="47">
        <v>0</v>
      </c>
      <c r="IB314" s="47">
        <v>0</v>
      </c>
      <c r="IC314" s="47">
        <v>3954</v>
      </c>
      <c r="ID314">
        <v>8356</v>
      </c>
      <c r="IE314" s="47">
        <v>1250</v>
      </c>
      <c r="IF314">
        <v>6686</v>
      </c>
      <c r="IG314" s="47">
        <v>2130</v>
      </c>
      <c r="IH314" s="47">
        <v>13208</v>
      </c>
      <c r="II314">
        <v>3240</v>
      </c>
      <c r="IJ314">
        <v>3986</v>
      </c>
      <c r="IK314">
        <v>2075</v>
      </c>
      <c r="IL314">
        <v>15049</v>
      </c>
      <c r="IM314">
        <v>131382</v>
      </c>
      <c r="IN314">
        <v>0</v>
      </c>
      <c r="IO314">
        <v>0</v>
      </c>
      <c r="IP314">
        <v>43</v>
      </c>
      <c r="IQ314">
        <v>0</v>
      </c>
      <c r="IR314">
        <v>0</v>
      </c>
      <c r="IS314">
        <v>0</v>
      </c>
      <c r="IT314">
        <v>43</v>
      </c>
      <c r="IU314">
        <v>176741</v>
      </c>
      <c r="IV314">
        <v>0</v>
      </c>
      <c r="IW314">
        <v>265671</v>
      </c>
      <c r="IX314">
        <v>755739</v>
      </c>
      <c r="IY314">
        <v>956699</v>
      </c>
      <c r="IZ314">
        <v>0</v>
      </c>
      <c r="JA314">
        <v>0</v>
      </c>
      <c r="JB314">
        <v>147316</v>
      </c>
      <c r="JC314">
        <v>381976</v>
      </c>
      <c r="JD314">
        <v>37097</v>
      </c>
      <c r="JE314">
        <v>116715</v>
      </c>
      <c r="JF314">
        <v>37205</v>
      </c>
      <c r="JG314">
        <v>302335</v>
      </c>
      <c r="JH314">
        <v>104970</v>
      </c>
      <c r="JI314">
        <v>93196</v>
      </c>
      <c r="JJ314">
        <v>97533</v>
      </c>
      <c r="JK314">
        <v>774467</v>
      </c>
      <c r="JL314">
        <v>4247660</v>
      </c>
      <c r="JM314">
        <v>0</v>
      </c>
      <c r="JN314">
        <v>0</v>
      </c>
      <c r="JO314">
        <v>2000</v>
      </c>
      <c r="JP314">
        <v>0</v>
      </c>
      <c r="JQ314">
        <v>0</v>
      </c>
      <c r="JR314">
        <v>0</v>
      </c>
      <c r="JS314">
        <v>2000</v>
      </c>
      <c r="JT314"/>
      <c r="JU314"/>
      <c r="JV314"/>
      <c r="JW314"/>
      <c r="JX314"/>
      <c r="JY314">
        <v>8356</v>
      </c>
      <c r="JZ314"/>
      <c r="KA314"/>
      <c r="KB314"/>
      <c r="KC314"/>
      <c r="KD314"/>
      <c r="KE314">
        <v>381976</v>
      </c>
      <c r="KF314">
        <v>100</v>
      </c>
      <c r="KG314">
        <v>136</v>
      </c>
      <c r="KH314">
        <v>77</v>
      </c>
      <c r="KI314">
        <v>70</v>
      </c>
      <c r="KJ314">
        <v>100</v>
      </c>
      <c r="KK314">
        <v>52</v>
      </c>
      <c r="KL314">
        <v>41</v>
      </c>
      <c r="KM314">
        <v>56</v>
      </c>
      <c r="KN314">
        <v>32</v>
      </c>
      <c r="KO314">
        <v>1</v>
      </c>
      <c r="KP314">
        <v>0</v>
      </c>
      <c r="KQ314">
        <v>0</v>
      </c>
      <c r="KR314">
        <v>1</v>
      </c>
      <c r="KS314">
        <v>0</v>
      </c>
      <c r="KT314">
        <v>0</v>
      </c>
      <c r="KU314">
        <v>1</v>
      </c>
      <c r="KV314">
        <v>0</v>
      </c>
      <c r="KW314">
        <v>0</v>
      </c>
      <c r="KX314">
        <v>0</v>
      </c>
      <c r="KY314">
        <v>0</v>
      </c>
      <c r="KZ314">
        <v>0</v>
      </c>
      <c r="LA314">
        <v>0</v>
      </c>
      <c r="LB314">
        <v>0</v>
      </c>
      <c r="LC314">
        <v>0</v>
      </c>
      <c r="LD314">
        <v>1</v>
      </c>
      <c r="LE314">
        <v>0</v>
      </c>
      <c r="LF314">
        <v>0</v>
      </c>
      <c r="LG314">
        <v>0</v>
      </c>
      <c r="LH314">
        <v>0</v>
      </c>
    </row>
    <row r="315" spans="1:320" s="34" customFormat="1" ht="15" customHeight="1" x14ac:dyDescent="0.25">
      <c r="A315" s="45">
        <v>206190337</v>
      </c>
      <c r="B315" s="45" t="s">
        <v>3552</v>
      </c>
      <c r="C315" s="46">
        <v>45292</v>
      </c>
      <c r="D315" s="46">
        <v>45657</v>
      </c>
      <c r="E315" s="47">
        <v>366</v>
      </c>
      <c r="F315" s="45" t="s">
        <v>883</v>
      </c>
      <c r="G315" s="45" t="s">
        <v>884</v>
      </c>
      <c r="H315" s="45" t="s">
        <v>1030</v>
      </c>
      <c r="I315" s="45" t="s">
        <v>3433</v>
      </c>
      <c r="J315" s="45" t="s">
        <v>887</v>
      </c>
      <c r="K315" s="45" t="s">
        <v>1031</v>
      </c>
      <c r="L315" s="45" t="s">
        <v>2716</v>
      </c>
      <c r="M315" s="45" t="s">
        <v>3553</v>
      </c>
      <c r="N315" s="45" t="s">
        <v>3554</v>
      </c>
      <c r="O315" s="45" t="s">
        <v>2854</v>
      </c>
      <c r="P315" s="45" t="s">
        <v>2855</v>
      </c>
      <c r="Q315" s="45" t="s">
        <v>3555</v>
      </c>
      <c r="R315" t="s">
        <v>3556</v>
      </c>
      <c r="S315" s="45" t="s">
        <v>893</v>
      </c>
      <c r="T315"/>
      <c r="U315" s="47">
        <v>155</v>
      </c>
      <c r="V315" s="47">
        <v>155</v>
      </c>
      <c r="W315" s="47" t="s">
        <v>913</v>
      </c>
      <c r="X315" s="47">
        <v>56730</v>
      </c>
      <c r="Y315" s="47">
        <v>36106</v>
      </c>
      <c r="Z315" s="48">
        <v>63.65</v>
      </c>
      <c r="AA315" s="44">
        <v>72</v>
      </c>
      <c r="AB315" s="44">
        <v>75</v>
      </c>
      <c r="AC315" s="44"/>
      <c r="AD315" s="44"/>
      <c r="AE315" s="44">
        <v>1287</v>
      </c>
      <c r="AF315" s="44">
        <v>34766</v>
      </c>
      <c r="AG315" s="44"/>
      <c r="AH315" s="47"/>
      <c r="AI315" s="47">
        <v>53</v>
      </c>
      <c r="AJ315"/>
      <c r="AK315" t="s">
        <v>3557</v>
      </c>
      <c r="AL315"/>
      <c r="AM315"/>
      <c r="AN315"/>
      <c r="AO315">
        <v>36106</v>
      </c>
      <c r="AP315"/>
      <c r="AQ315"/>
      <c r="AR315" s="44"/>
      <c r="AS315" s="44"/>
      <c r="AT315" s="44"/>
      <c r="AU315" s="44">
        <v>8148205</v>
      </c>
      <c r="AV315" s="44">
        <v>125410</v>
      </c>
      <c r="AW315" s="44">
        <v>-6283282</v>
      </c>
      <c r="AX315" s="44">
        <v>20439</v>
      </c>
      <c r="AY315" s="44">
        <v>14577336</v>
      </c>
      <c r="AZ315" s="21">
        <v>12852384</v>
      </c>
      <c r="BA315" s="21">
        <v>1724952</v>
      </c>
      <c r="BB315" s="44">
        <v>384510</v>
      </c>
      <c r="BC315" s="44"/>
      <c r="BD315" s="44"/>
      <c r="BE315" s="44">
        <v>2109462</v>
      </c>
      <c r="BF315" s="44"/>
      <c r="BG315" s="44"/>
      <c r="BH315" s="44">
        <v>289914</v>
      </c>
      <c r="BI315" s="21">
        <v>7835956</v>
      </c>
      <c r="BJ315" s="21"/>
      <c r="BK315" s="21"/>
      <c r="BL315" s="21">
        <v>22335</v>
      </c>
      <c r="BM315" s="21"/>
      <c r="BN315" s="21"/>
      <c r="BO315" s="21"/>
      <c r="BP315" s="21"/>
      <c r="BQ315" s="44">
        <v>8148205</v>
      </c>
      <c r="BR315" s="21"/>
      <c r="BS315" s="44"/>
      <c r="BT315" s="21"/>
      <c r="BU315" s="44"/>
      <c r="BV315" s="21"/>
      <c r="BW315" s="44"/>
      <c r="BX315" s="21"/>
      <c r="BY315" s="21"/>
      <c r="BZ315" s="21"/>
      <c r="CA315" s="44">
        <v>15620</v>
      </c>
      <c r="CB315" s="44"/>
      <c r="CC315" s="44">
        <v>109540</v>
      </c>
      <c r="CD315" s="44"/>
      <c r="CE315" s="44"/>
      <c r="CF315" s="44"/>
      <c r="CG315" s="44"/>
      <c r="CH315" s="44"/>
      <c r="CI315" s="21">
        <v>250</v>
      </c>
      <c r="CJ315" s="44"/>
      <c r="CK315" s="21"/>
      <c r="CL315" s="44"/>
      <c r="CM315" s="44">
        <v>84428</v>
      </c>
      <c r="CN315" s="44">
        <v>0</v>
      </c>
      <c r="CO315" s="44">
        <v>0</v>
      </c>
      <c r="CP315" s="44">
        <v>0</v>
      </c>
      <c r="CQ315" s="21">
        <v>0</v>
      </c>
      <c r="CR315" s="44">
        <v>0</v>
      </c>
      <c r="CS315" s="44">
        <v>3034</v>
      </c>
      <c r="CT315" s="44">
        <v>28887</v>
      </c>
      <c r="CU315" s="44"/>
      <c r="CV315" s="44">
        <v>9061</v>
      </c>
      <c r="CW315" s="21"/>
      <c r="CX315" s="21"/>
      <c r="CY315" s="21"/>
      <c r="CZ315" s="21"/>
      <c r="DA315" s="21"/>
      <c r="DB315" s="21"/>
      <c r="DC315" s="21"/>
      <c r="DD315" s="21"/>
      <c r="DE315" s="44"/>
      <c r="DF315" s="21"/>
      <c r="DG315" s="44"/>
      <c r="DH315" s="21"/>
      <c r="DI315" s="44"/>
      <c r="DJ315" s="44"/>
      <c r="DK315" s="44"/>
      <c r="DL315" s="44"/>
      <c r="DM315" s="21"/>
      <c r="DN315" s="44"/>
      <c r="DO315" s="44"/>
      <c r="DP315" s="44"/>
      <c r="DQ315" s="44"/>
      <c r="DR315" s="44"/>
      <c r="DS315" s="44">
        <v>98093</v>
      </c>
      <c r="DT315" s="44"/>
      <c r="DU315" s="44"/>
      <c r="DV315" s="44"/>
      <c r="DW315" s="44"/>
      <c r="DX315" s="44"/>
      <c r="DY315" s="44">
        <v>250</v>
      </c>
      <c r="DZ315" s="44"/>
      <c r="EA315" s="44"/>
      <c r="EB315" s="21"/>
      <c r="EC315" s="44"/>
      <c r="ED315" s="44"/>
      <c r="EE315" s="21"/>
      <c r="EF315" s="44"/>
      <c r="EG315" s="21">
        <v>-200473</v>
      </c>
      <c r="EH315" s="44"/>
      <c r="EI315" s="21">
        <v>-6699861</v>
      </c>
      <c r="EJ315" s="44"/>
      <c r="EK315" s="44"/>
      <c r="EL315" s="21"/>
      <c r="EM315" s="44"/>
      <c r="EN315" s="44"/>
      <c r="EO315" s="44"/>
      <c r="EP315" s="21"/>
      <c r="EQ315" s="21"/>
      <c r="ER315" s="21"/>
      <c r="ES315" s="21"/>
      <c r="ET315" s="44"/>
      <c r="EU315" s="21"/>
      <c r="EV315" s="44"/>
      <c r="EW315" s="21">
        <v>518709</v>
      </c>
      <c r="EX315" s="44"/>
      <c r="EY315" s="44"/>
      <c r="EZ315" s="21"/>
      <c r="FA315" s="21"/>
      <c r="FB315" s="44"/>
      <c r="FC315" s="44"/>
      <c r="FD315" s="21"/>
      <c r="FE315" s="112"/>
      <c r="FF315" s="44"/>
      <c r="FG315" s="44">
        <v>5636455</v>
      </c>
      <c r="FH315" s="44">
        <v>1561534</v>
      </c>
      <c r="FI315" s="44">
        <v>5654395</v>
      </c>
      <c r="FJ315" s="44">
        <v>362954</v>
      </c>
      <c r="FK315" s="44"/>
      <c r="FL315" s="44"/>
      <c r="FM315" s="44"/>
      <c r="FN315" s="44">
        <v>5309255</v>
      </c>
      <c r="FO315" s="44"/>
      <c r="FP315" s="44"/>
      <c r="FQ315" s="44"/>
      <c r="FR315" s="44"/>
      <c r="FS315" s="44"/>
      <c r="FT315" s="44"/>
      <c r="FU315" s="44"/>
      <c r="FV315" s="21"/>
      <c r="FW315" s="44"/>
      <c r="FX315" s="44"/>
      <c r="FY315" s="44"/>
      <c r="FZ315" s="44">
        <v>1617</v>
      </c>
      <c r="GA315" s="44">
        <v>14509</v>
      </c>
      <c r="GB315" s="44"/>
      <c r="GC315" s="44">
        <v>47261</v>
      </c>
      <c r="GD315" s="44">
        <v>458924</v>
      </c>
      <c r="GE315" s="44">
        <v>374593</v>
      </c>
      <c r="GF315" s="44">
        <v>410358</v>
      </c>
      <c r="GG315" s="44">
        <v>958606</v>
      </c>
      <c r="GH315" s="44">
        <v>246421</v>
      </c>
      <c r="GI315" s="44">
        <v>111197</v>
      </c>
      <c r="GJ315" s="44">
        <v>93651</v>
      </c>
      <c r="GK315" s="44">
        <v>3368729</v>
      </c>
      <c r="GL315" s="44">
        <v>192770</v>
      </c>
      <c r="GM315" s="44">
        <v>1117548</v>
      </c>
      <c r="GN315" s="44">
        <v>83383</v>
      </c>
      <c r="GO315" s="44">
        <v>63562</v>
      </c>
      <c r="GP315" s="44"/>
      <c r="GQ315" s="44"/>
      <c r="GR315" s="44"/>
      <c r="GS315" s="44">
        <v>5666245</v>
      </c>
      <c r="GT315" s="44"/>
      <c r="GU315" s="21">
        <v>1074526</v>
      </c>
      <c r="GV315" s="44">
        <v>100009</v>
      </c>
      <c r="GW315" s="44">
        <v>7699693</v>
      </c>
      <c r="GX315" s="44"/>
      <c r="GY315" s="44">
        <v>14540473</v>
      </c>
      <c r="GZ315" s="44">
        <v>8490505</v>
      </c>
      <c r="HA315" s="44"/>
      <c r="HB315" s="44"/>
      <c r="HC315" s="44">
        <v>6049968</v>
      </c>
      <c r="HD315" s="44">
        <v>14540473</v>
      </c>
      <c r="HE315" s="21"/>
      <c r="HF315" s="21"/>
      <c r="HG315" s="21"/>
      <c r="HH315" s="21"/>
      <c r="HI315" s="21">
        <v>110000</v>
      </c>
      <c r="HJ315" s="44">
        <v>90000</v>
      </c>
      <c r="HK315" s="21">
        <v>1540549</v>
      </c>
      <c r="HL315" s="21">
        <v>587740</v>
      </c>
      <c r="HM315" s="21">
        <v>2328289</v>
      </c>
      <c r="HN315" s="21">
        <v>-1253763</v>
      </c>
      <c r="HO315" s="21"/>
      <c r="HP315" s="44"/>
      <c r="HQ315" s="47"/>
      <c r="HR315" s="47"/>
      <c r="HS315" s="47"/>
      <c r="HT315" s="47" t="s">
        <v>3278</v>
      </c>
      <c r="HU315" s="47">
        <v>4160347.4499999997</v>
      </c>
      <c r="HV315" s="47">
        <v>3873</v>
      </c>
      <c r="HW315" s="47">
        <v>0</v>
      </c>
      <c r="HX315" s="47">
        <v>8432</v>
      </c>
      <c r="HY315" s="47">
        <v>17377</v>
      </c>
      <c r="HZ315" s="47">
        <v>110951</v>
      </c>
      <c r="IA315" s="47">
        <v>0</v>
      </c>
      <c r="IB315" s="47">
        <v>0</v>
      </c>
      <c r="IC315" s="47">
        <v>8604</v>
      </c>
      <c r="ID315"/>
      <c r="IE315" s="47">
        <v>3550</v>
      </c>
      <c r="IF315">
        <v>15186</v>
      </c>
      <c r="IG315" s="47">
        <v>14592</v>
      </c>
      <c r="IH315" s="47">
        <v>24366</v>
      </c>
      <c r="II315">
        <v>9247</v>
      </c>
      <c r="IJ315">
        <v>3550</v>
      </c>
      <c r="IK315">
        <v>1901</v>
      </c>
      <c r="IL315">
        <v>11549</v>
      </c>
      <c r="IM315">
        <v>233178</v>
      </c>
      <c r="IN315">
        <v>0</v>
      </c>
      <c r="IO315">
        <v>0</v>
      </c>
      <c r="IP315">
        <v>0</v>
      </c>
      <c r="IQ315">
        <v>0</v>
      </c>
      <c r="IR315">
        <v>0</v>
      </c>
      <c r="IS315">
        <v>0</v>
      </c>
      <c r="IT315">
        <v>0</v>
      </c>
      <c r="IU315">
        <v>214904</v>
      </c>
      <c r="IV315">
        <v>0</v>
      </c>
      <c r="IW315">
        <v>389756</v>
      </c>
      <c r="IX315">
        <v>610856</v>
      </c>
      <c r="IY315">
        <v>2333251</v>
      </c>
      <c r="IZ315">
        <v>0</v>
      </c>
      <c r="JA315">
        <v>0</v>
      </c>
      <c r="JB315">
        <v>285993</v>
      </c>
      <c r="JC315"/>
      <c r="JD315">
        <v>94788</v>
      </c>
      <c r="JE315">
        <v>272275</v>
      </c>
      <c r="JF315">
        <v>296975</v>
      </c>
      <c r="JG315">
        <v>479023</v>
      </c>
      <c r="JH315">
        <v>181646</v>
      </c>
      <c r="JI315">
        <v>77114</v>
      </c>
      <c r="JJ315">
        <v>73305</v>
      </c>
      <c r="JK315">
        <v>326569</v>
      </c>
      <c r="JL315">
        <v>5636455</v>
      </c>
      <c r="JM315">
        <v>0</v>
      </c>
      <c r="JN315">
        <v>0</v>
      </c>
      <c r="JO315">
        <v>0</v>
      </c>
      <c r="JP315">
        <v>0</v>
      </c>
      <c r="JQ315">
        <v>0</v>
      </c>
      <c r="JR315">
        <v>0</v>
      </c>
      <c r="JS315">
        <v>0</v>
      </c>
      <c r="JT315"/>
      <c r="JU315"/>
      <c r="JV315"/>
      <c r="JW315"/>
      <c r="JX315"/>
      <c r="JY315"/>
      <c r="JZ315"/>
      <c r="KA315"/>
      <c r="KB315"/>
      <c r="KC315"/>
      <c r="KD315"/>
      <c r="KE315"/>
      <c r="KF315">
        <v>146</v>
      </c>
      <c r="KG315">
        <v>194</v>
      </c>
      <c r="KH315">
        <v>121</v>
      </c>
      <c r="KI315">
        <v>94</v>
      </c>
      <c r="KJ315">
        <v>130</v>
      </c>
      <c r="KK315">
        <v>75</v>
      </c>
      <c r="KL315">
        <v>71</v>
      </c>
      <c r="KM315">
        <v>94</v>
      </c>
      <c r="KN315">
        <v>55</v>
      </c>
      <c r="KO315">
        <v>1</v>
      </c>
      <c r="KP315">
        <v>0</v>
      </c>
      <c r="KQ315">
        <v>0</v>
      </c>
      <c r="KR315">
        <v>0</v>
      </c>
      <c r="KS315">
        <v>0</v>
      </c>
      <c r="KT315">
        <v>1</v>
      </c>
      <c r="KU315">
        <v>0</v>
      </c>
      <c r="KV315">
        <v>0</v>
      </c>
      <c r="KW315">
        <v>0</v>
      </c>
      <c r="KX315">
        <v>1</v>
      </c>
      <c r="KY315">
        <v>0</v>
      </c>
      <c r="KZ315">
        <v>0</v>
      </c>
      <c r="LA315">
        <v>0</v>
      </c>
      <c r="LB315">
        <v>0</v>
      </c>
      <c r="LC315">
        <v>0</v>
      </c>
      <c r="LD315">
        <v>0</v>
      </c>
      <c r="LE315">
        <v>1</v>
      </c>
      <c r="LF315">
        <v>0</v>
      </c>
      <c r="LG315">
        <v>0</v>
      </c>
      <c r="LH315">
        <v>0</v>
      </c>
    </row>
    <row r="316" spans="1:320" s="34" customFormat="1" ht="15" customHeight="1" x14ac:dyDescent="0.25">
      <c r="A316" s="45">
        <v>206190338</v>
      </c>
      <c r="B316" s="45" t="s">
        <v>3558</v>
      </c>
      <c r="C316" s="46">
        <v>45292</v>
      </c>
      <c r="D316" s="46">
        <v>45657</v>
      </c>
      <c r="E316" s="47">
        <v>366</v>
      </c>
      <c r="F316" s="45" t="s">
        <v>883</v>
      </c>
      <c r="G316" s="45" t="s">
        <v>884</v>
      </c>
      <c r="H316" s="45" t="s">
        <v>1030</v>
      </c>
      <c r="I316" s="45" t="s">
        <v>886</v>
      </c>
      <c r="J316" s="45" t="s">
        <v>887</v>
      </c>
      <c r="K316" s="45" t="s">
        <v>1031</v>
      </c>
      <c r="L316" s="45" t="s">
        <v>2747</v>
      </c>
      <c r="M316" s="45" t="s">
        <v>3559</v>
      </c>
      <c r="N316" s="45" t="s">
        <v>3560</v>
      </c>
      <c r="O316" s="45" t="s">
        <v>3053</v>
      </c>
      <c r="P316" s="45" t="s">
        <v>3054</v>
      </c>
      <c r="Q316" s="45" t="s">
        <v>3561</v>
      </c>
      <c r="R316" t="s">
        <v>3562</v>
      </c>
      <c r="S316" s="45" t="s">
        <v>893</v>
      </c>
      <c r="T316"/>
      <c r="U316" s="47">
        <v>150</v>
      </c>
      <c r="V316" s="47">
        <v>150</v>
      </c>
      <c r="W316" s="47" t="s">
        <v>913</v>
      </c>
      <c r="X316" s="47">
        <v>54900</v>
      </c>
      <c r="Y316" s="47">
        <v>54038</v>
      </c>
      <c r="Z316" s="48">
        <v>98.43</v>
      </c>
      <c r="AA316" s="44">
        <v>46</v>
      </c>
      <c r="AB316" s="44">
        <v>48</v>
      </c>
      <c r="AC316" s="44"/>
      <c r="AD316" s="44"/>
      <c r="AE316" s="44"/>
      <c r="AF316" s="44"/>
      <c r="AG316" s="44"/>
      <c r="AH316" s="47">
        <v>874</v>
      </c>
      <c r="AI316" s="47"/>
      <c r="AJ316">
        <v>53164</v>
      </c>
      <c r="AK316" t="s">
        <v>1171</v>
      </c>
      <c r="AL316"/>
      <c r="AM316"/>
      <c r="AN316">
        <v>54038</v>
      </c>
      <c r="AO316"/>
      <c r="AP316"/>
      <c r="AQ316"/>
      <c r="AR316" s="44"/>
      <c r="AS316" s="44"/>
      <c r="AT316" s="44"/>
      <c r="AU316" s="44">
        <v>14791377</v>
      </c>
      <c r="AV316" s="44">
        <v>1140185</v>
      </c>
      <c r="AW316" s="44">
        <v>-4070130</v>
      </c>
      <c r="AX316" s="44">
        <v>59371</v>
      </c>
      <c r="AY316" s="44">
        <v>20061063</v>
      </c>
      <c r="AZ316" s="21">
        <v>17885875</v>
      </c>
      <c r="BA316" s="21">
        <v>2175188</v>
      </c>
      <c r="BB316" s="44">
        <v>5070</v>
      </c>
      <c r="BC316" s="44">
        <v>12590</v>
      </c>
      <c r="BD316" s="44"/>
      <c r="BE316" s="44">
        <v>2167668</v>
      </c>
      <c r="BF316" s="44"/>
      <c r="BG316" s="44"/>
      <c r="BH316" s="44"/>
      <c r="BI316" s="21"/>
      <c r="BJ316" s="21"/>
      <c r="BK316" s="21">
        <v>239229</v>
      </c>
      <c r="BL316" s="21"/>
      <c r="BM316" s="21">
        <v>14552148</v>
      </c>
      <c r="BN316" s="21"/>
      <c r="BO316" s="21"/>
      <c r="BP316" s="21">
        <v>14791377</v>
      </c>
      <c r="BQ316" s="44"/>
      <c r="BR316" s="21"/>
      <c r="BS316" s="44"/>
      <c r="BT316" s="21"/>
      <c r="BU316" s="44"/>
      <c r="BV316" s="21"/>
      <c r="BW316" s="44"/>
      <c r="BX316" s="21"/>
      <c r="BY316" s="21"/>
      <c r="BZ316" s="21"/>
      <c r="CA316" s="44"/>
      <c r="CB316" s="44"/>
      <c r="CC316" s="44"/>
      <c r="CD316" s="44"/>
      <c r="CE316" s="44"/>
      <c r="CF316" s="44"/>
      <c r="CG316" s="44"/>
      <c r="CH316" s="44"/>
      <c r="CI316" s="21"/>
      <c r="CJ316" s="44"/>
      <c r="CK316" s="21">
        <v>1140185</v>
      </c>
      <c r="CL316" s="44"/>
      <c r="CM316" s="44">
        <v>0</v>
      </c>
      <c r="CN316" s="44">
        <v>0</v>
      </c>
      <c r="CO316" s="44">
        <v>0</v>
      </c>
      <c r="CP316" s="44">
        <v>0</v>
      </c>
      <c r="CQ316" s="21">
        <v>0</v>
      </c>
      <c r="CR316" s="44">
        <v>0</v>
      </c>
      <c r="CS316" s="44">
        <v>889205</v>
      </c>
      <c r="CT316" s="44">
        <v>25444</v>
      </c>
      <c r="CU316" s="44"/>
      <c r="CV316" s="44">
        <v>225536</v>
      </c>
      <c r="CW316" s="21"/>
      <c r="CX316" s="21"/>
      <c r="CY316" s="21"/>
      <c r="CZ316" s="21"/>
      <c r="DA316" s="21"/>
      <c r="DB316" s="21"/>
      <c r="DC316" s="21"/>
      <c r="DD316" s="21"/>
      <c r="DE316" s="44"/>
      <c r="DF316" s="21"/>
      <c r="DG316" s="44"/>
      <c r="DH316" s="21"/>
      <c r="DI316" s="44"/>
      <c r="DJ316" s="44"/>
      <c r="DK316" s="44"/>
      <c r="DL316" s="44"/>
      <c r="DM316" s="21"/>
      <c r="DN316" s="44"/>
      <c r="DO316" s="44"/>
      <c r="DP316" s="44"/>
      <c r="DQ316" s="44"/>
      <c r="DR316" s="44"/>
      <c r="DS316" s="44"/>
      <c r="DT316" s="44"/>
      <c r="DU316" s="44"/>
      <c r="DV316" s="44"/>
      <c r="DW316" s="44"/>
      <c r="DX316" s="44"/>
      <c r="DY316" s="44"/>
      <c r="DZ316" s="44"/>
      <c r="EA316" s="44"/>
      <c r="EB316" s="21"/>
      <c r="EC316" s="44"/>
      <c r="ED316" s="44"/>
      <c r="EE316" s="21"/>
      <c r="EF316" s="44"/>
      <c r="EG316" s="21"/>
      <c r="EH316" s="44"/>
      <c r="EI316" s="21"/>
      <c r="EJ316" s="44"/>
      <c r="EK316" s="44"/>
      <c r="EL316" s="21"/>
      <c r="EM316" s="44">
        <v>-153691</v>
      </c>
      <c r="EN316" s="44"/>
      <c r="EO316" s="44">
        <v>-3916439</v>
      </c>
      <c r="EP316" s="21"/>
      <c r="EQ316" s="21"/>
      <c r="ER316" s="21"/>
      <c r="ES316" s="21"/>
      <c r="ET316" s="44"/>
      <c r="EU316" s="21"/>
      <c r="EV316" s="44"/>
      <c r="EW316" s="21"/>
      <c r="EX316" s="44"/>
      <c r="EY316" s="44"/>
      <c r="EZ316" s="21"/>
      <c r="FA316" s="21"/>
      <c r="FB316" s="44"/>
      <c r="FC316" s="44"/>
      <c r="FD316" s="21"/>
      <c r="FE316" s="112"/>
      <c r="FF316" s="44"/>
      <c r="FG316" s="44">
        <v>8255667</v>
      </c>
      <c r="FH316" s="44">
        <v>2018783</v>
      </c>
      <c r="FI316" s="44">
        <v>7611425</v>
      </c>
      <c r="FJ316" s="44">
        <v>404254</v>
      </c>
      <c r="FK316" s="44"/>
      <c r="FL316" s="44"/>
      <c r="FM316" s="44">
        <v>8508861</v>
      </c>
      <c r="FN316" s="44"/>
      <c r="FO316" s="44"/>
      <c r="FP316" s="44"/>
      <c r="FQ316" s="44"/>
      <c r="FR316" s="44"/>
      <c r="FS316" s="44"/>
      <c r="FT316" s="44">
        <v>653</v>
      </c>
      <c r="FU316" s="44"/>
      <c r="FV316" s="21"/>
      <c r="FW316" s="44"/>
      <c r="FX316" s="44"/>
      <c r="FY316" s="44"/>
      <c r="FZ316" s="44">
        <v>460149</v>
      </c>
      <c r="GA316" s="44">
        <v>20153</v>
      </c>
      <c r="GB316" s="44"/>
      <c r="GC316" s="44">
        <v>153850</v>
      </c>
      <c r="GD316" s="44">
        <v>580580</v>
      </c>
      <c r="GE316" s="44">
        <v>386750</v>
      </c>
      <c r="GF316" s="44">
        <v>246567</v>
      </c>
      <c r="GG316" s="44">
        <v>1075598</v>
      </c>
      <c r="GH316" s="44">
        <v>194569</v>
      </c>
      <c r="GI316" s="44">
        <v>310205</v>
      </c>
      <c r="GJ316" s="44">
        <v>195793</v>
      </c>
      <c r="GK316" s="44">
        <v>3414168</v>
      </c>
      <c r="GL316" s="44">
        <v>612008</v>
      </c>
      <c r="GM316" s="44">
        <v>1450791</v>
      </c>
      <c r="GN316" s="44">
        <v>249954</v>
      </c>
      <c r="GO316" s="44">
        <v>48001</v>
      </c>
      <c r="GP316" s="44"/>
      <c r="GQ316" s="44">
        <v>372</v>
      </c>
      <c r="GR316" s="44">
        <v>-23147</v>
      </c>
      <c r="GS316" s="44">
        <v>13870122</v>
      </c>
      <c r="GT316" s="44"/>
      <c r="GU316" s="21">
        <v>282287</v>
      </c>
      <c r="GV316" s="44">
        <v>40821</v>
      </c>
      <c r="GW316" s="44"/>
      <c r="GX316" s="44">
        <v>13861878</v>
      </c>
      <c r="GY316" s="44">
        <v>28055108</v>
      </c>
      <c r="GZ316" s="44">
        <v>1414991</v>
      </c>
      <c r="HA316" s="44">
        <v>16010046</v>
      </c>
      <c r="HB316" s="44"/>
      <c r="HC316" s="44">
        <v>10630071</v>
      </c>
      <c r="HD316" s="44">
        <v>28055108</v>
      </c>
      <c r="HE316" s="21">
        <v>9407898</v>
      </c>
      <c r="HF316" s="21"/>
      <c r="HG316" s="21"/>
      <c r="HH316" s="21"/>
      <c r="HI316" s="21">
        <v>0</v>
      </c>
      <c r="HJ316" s="44"/>
      <c r="HK316" s="21">
        <v>399954</v>
      </c>
      <c r="HL316" s="21">
        <v>331409</v>
      </c>
      <c r="HM316" s="21">
        <v>731363</v>
      </c>
      <c r="HN316" s="21">
        <v>-449076</v>
      </c>
      <c r="HO316" s="21"/>
      <c r="HP316" s="44"/>
      <c r="HQ316" s="47"/>
      <c r="HR316" s="47"/>
      <c r="HS316" s="47"/>
      <c r="HT316" s="47" t="s">
        <v>3563</v>
      </c>
      <c r="HU316" s="47">
        <v>1160292.6199999999</v>
      </c>
      <c r="HV316" s="47">
        <v>2081</v>
      </c>
      <c r="HW316" s="47">
        <v>0</v>
      </c>
      <c r="HX316" s="47">
        <v>8929</v>
      </c>
      <c r="HY316" s="47">
        <v>31717</v>
      </c>
      <c r="HZ316" s="47">
        <v>100610</v>
      </c>
      <c r="IA316" s="47">
        <v>107324</v>
      </c>
      <c r="IB316" s="47">
        <v>0</v>
      </c>
      <c r="IC316" s="47">
        <v>3763</v>
      </c>
      <c r="ID316"/>
      <c r="IE316" s="47">
        <v>6773</v>
      </c>
      <c r="IF316"/>
      <c r="IG316" s="47"/>
      <c r="IH316" s="47">
        <v>22675</v>
      </c>
      <c r="II316">
        <v>5452</v>
      </c>
      <c r="IJ316">
        <v>11450</v>
      </c>
      <c r="IK316">
        <v>3504</v>
      </c>
      <c r="IL316">
        <v>12198</v>
      </c>
      <c r="IM316">
        <v>316476</v>
      </c>
      <c r="IN316">
        <v>0</v>
      </c>
      <c r="IO316">
        <v>0</v>
      </c>
      <c r="IP316">
        <v>0</v>
      </c>
      <c r="IQ316">
        <v>0</v>
      </c>
      <c r="IR316">
        <v>0</v>
      </c>
      <c r="IS316">
        <v>0</v>
      </c>
      <c r="IT316">
        <v>0</v>
      </c>
      <c r="IU316">
        <v>220860</v>
      </c>
      <c r="IV316">
        <v>0</v>
      </c>
      <c r="IW316">
        <v>539473</v>
      </c>
      <c r="IX316">
        <v>1188726</v>
      </c>
      <c r="IY316">
        <v>2233760</v>
      </c>
      <c r="IZ316">
        <v>2292042</v>
      </c>
      <c r="JA316">
        <v>0</v>
      </c>
      <c r="JB316">
        <v>166364</v>
      </c>
      <c r="JC316"/>
      <c r="JD316">
        <v>156347</v>
      </c>
      <c r="JE316"/>
      <c r="JF316"/>
      <c r="JG316">
        <v>442840</v>
      </c>
      <c r="JH316">
        <v>153153</v>
      </c>
      <c r="JI316">
        <v>239639</v>
      </c>
      <c r="JJ316">
        <v>155082</v>
      </c>
      <c r="JK316">
        <v>467381</v>
      </c>
      <c r="JL316">
        <v>8255667</v>
      </c>
      <c r="JM316">
        <v>0</v>
      </c>
      <c r="JN316">
        <v>0</v>
      </c>
      <c r="JO316">
        <v>0</v>
      </c>
      <c r="JP316">
        <v>0</v>
      </c>
      <c r="JQ316">
        <v>0</v>
      </c>
      <c r="JR316">
        <v>0</v>
      </c>
      <c r="JS316">
        <v>0</v>
      </c>
      <c r="JT316"/>
      <c r="JU316"/>
      <c r="JV316"/>
      <c r="JW316"/>
      <c r="JX316"/>
      <c r="JY316"/>
      <c r="JZ316"/>
      <c r="KA316"/>
      <c r="KB316"/>
      <c r="KC316"/>
      <c r="KD316"/>
      <c r="KE316"/>
      <c r="KF316">
        <v>176</v>
      </c>
      <c r="KG316">
        <v>231</v>
      </c>
      <c r="KH316">
        <v>134</v>
      </c>
      <c r="KI316">
        <v>142</v>
      </c>
      <c r="KJ316">
        <v>192</v>
      </c>
      <c r="KK316">
        <v>108</v>
      </c>
      <c r="KL316">
        <v>57</v>
      </c>
      <c r="KM316">
        <v>75</v>
      </c>
      <c r="KN316">
        <v>47</v>
      </c>
      <c r="KO316">
        <v>1</v>
      </c>
      <c r="KP316">
        <v>0</v>
      </c>
      <c r="KQ316">
        <v>0</v>
      </c>
      <c r="KR316">
        <v>0</v>
      </c>
      <c r="KS316">
        <v>0</v>
      </c>
      <c r="KT316">
        <v>1</v>
      </c>
      <c r="KU316">
        <v>0</v>
      </c>
      <c r="KV316">
        <v>0</v>
      </c>
      <c r="KW316">
        <v>1</v>
      </c>
      <c r="KX316">
        <v>0</v>
      </c>
      <c r="KY316">
        <v>0</v>
      </c>
      <c r="KZ316">
        <v>0</v>
      </c>
      <c r="LA316">
        <v>0</v>
      </c>
      <c r="LB316">
        <v>0</v>
      </c>
      <c r="LC316">
        <v>0</v>
      </c>
      <c r="LD316">
        <v>1</v>
      </c>
      <c r="LE316">
        <v>0</v>
      </c>
      <c r="LF316">
        <v>0</v>
      </c>
      <c r="LG316">
        <v>0</v>
      </c>
      <c r="LH316">
        <v>0</v>
      </c>
    </row>
    <row r="317" spans="1:320" s="34" customFormat="1" ht="15" customHeight="1" x14ac:dyDescent="0.25">
      <c r="A317" s="45">
        <v>206190341</v>
      </c>
      <c r="B317" s="45" t="s">
        <v>3564</v>
      </c>
      <c r="C317" s="46">
        <v>45292</v>
      </c>
      <c r="D317" s="46">
        <v>45657</v>
      </c>
      <c r="E317" s="47">
        <v>366</v>
      </c>
      <c r="F317" s="45" t="s">
        <v>883</v>
      </c>
      <c r="G317" s="45" t="s">
        <v>884</v>
      </c>
      <c r="H317" s="45" t="s">
        <v>1030</v>
      </c>
      <c r="I317" s="45" t="s">
        <v>886</v>
      </c>
      <c r="J317" s="45" t="s">
        <v>887</v>
      </c>
      <c r="K317" s="45" t="s">
        <v>1031</v>
      </c>
      <c r="L317" s="45" t="s">
        <v>2528</v>
      </c>
      <c r="M317" s="45" t="s">
        <v>3565</v>
      </c>
      <c r="N317" s="45" t="s">
        <v>3566</v>
      </c>
      <c r="O317" s="45" t="s">
        <v>2958</v>
      </c>
      <c r="P317" s="45" t="s">
        <v>3567</v>
      </c>
      <c r="Q317" s="45" t="s">
        <v>3568</v>
      </c>
      <c r="R317" t="s">
        <v>3152</v>
      </c>
      <c r="S317" s="45" t="s">
        <v>893</v>
      </c>
      <c r="T317"/>
      <c r="U317" s="47">
        <v>128</v>
      </c>
      <c r="V317" s="47">
        <v>128</v>
      </c>
      <c r="W317" s="47" t="s">
        <v>913</v>
      </c>
      <c r="X317" s="47">
        <v>46848</v>
      </c>
      <c r="Y317" s="47">
        <v>40313</v>
      </c>
      <c r="Z317" s="48">
        <v>201.89</v>
      </c>
      <c r="AA317" s="44">
        <v>591</v>
      </c>
      <c r="AB317" s="44">
        <v>591</v>
      </c>
      <c r="AC317" s="44">
        <v>15795</v>
      </c>
      <c r="AD317" s="44">
        <v>4134</v>
      </c>
      <c r="AE317" s="44">
        <v>739</v>
      </c>
      <c r="AF317" s="44">
        <v>17801</v>
      </c>
      <c r="AG317" s="44"/>
      <c r="AH317" s="47"/>
      <c r="AI317" s="47">
        <v>662</v>
      </c>
      <c r="AJ317">
        <v>1182</v>
      </c>
      <c r="AK317" t="s">
        <v>895</v>
      </c>
      <c r="AL317">
        <v>40313</v>
      </c>
      <c r="AM317"/>
      <c r="AN317"/>
      <c r="AO317"/>
      <c r="AP317"/>
      <c r="AQ317"/>
      <c r="AR317" s="44"/>
      <c r="AS317" s="44"/>
      <c r="AT317" s="44"/>
      <c r="AU317" s="44">
        <v>31444731</v>
      </c>
      <c r="AV317" s="44">
        <v>16025943</v>
      </c>
      <c r="AW317" s="44">
        <v>20122653</v>
      </c>
      <c r="AX317" s="44">
        <v>5116</v>
      </c>
      <c r="AY317" s="44">
        <v>27353137</v>
      </c>
      <c r="AZ317" s="21">
        <v>22515091</v>
      </c>
      <c r="BA317" s="21">
        <v>4838046</v>
      </c>
      <c r="BB317" s="44">
        <v>-3</v>
      </c>
      <c r="BC317" s="44"/>
      <c r="BD317" s="44"/>
      <c r="BE317" s="44">
        <v>4838043</v>
      </c>
      <c r="BF317" s="44">
        <v>19743750</v>
      </c>
      <c r="BG317" s="44">
        <v>5167500</v>
      </c>
      <c r="BH317" s="44">
        <v>262650</v>
      </c>
      <c r="BI317" s="21">
        <v>5669481</v>
      </c>
      <c r="BJ317" s="21"/>
      <c r="BK317" s="21"/>
      <c r="BL317" s="21">
        <v>246750</v>
      </c>
      <c r="BM317" s="21">
        <v>354600</v>
      </c>
      <c r="BN317" s="21">
        <v>31444731</v>
      </c>
      <c r="BO317" s="21"/>
      <c r="BP317" s="21"/>
      <c r="BQ317" s="44"/>
      <c r="BR317" s="21"/>
      <c r="BS317" s="44"/>
      <c r="BT317" s="21"/>
      <c r="BU317" s="44"/>
      <c r="BV317" s="21"/>
      <c r="BW317" s="44">
        <v>13658321</v>
      </c>
      <c r="BX317" s="21"/>
      <c r="BY317" s="21">
        <v>1920730</v>
      </c>
      <c r="BZ317" s="21"/>
      <c r="CA317" s="44">
        <v>1775</v>
      </c>
      <c r="CB317" s="44"/>
      <c r="CC317" s="44">
        <v>415642</v>
      </c>
      <c r="CD317" s="44"/>
      <c r="CE317" s="44"/>
      <c r="CF317" s="44"/>
      <c r="CG317" s="44"/>
      <c r="CH317" s="44"/>
      <c r="CI317" s="21">
        <v>28350</v>
      </c>
      <c r="CJ317" s="44"/>
      <c r="CK317" s="21">
        <v>1125</v>
      </c>
      <c r="CL317" s="44"/>
      <c r="CM317" s="44">
        <v>3943</v>
      </c>
      <c r="CN317" s="44">
        <v>0</v>
      </c>
      <c r="CO317" s="44">
        <v>5375630</v>
      </c>
      <c r="CP317" s="44">
        <v>21657</v>
      </c>
      <c r="CQ317" s="21">
        <v>5197235</v>
      </c>
      <c r="CR317" s="44">
        <v>807600</v>
      </c>
      <c r="CS317" s="44">
        <v>4393090</v>
      </c>
      <c r="CT317" s="44">
        <v>112564</v>
      </c>
      <c r="CU317" s="44"/>
      <c r="CV317" s="44">
        <v>114224</v>
      </c>
      <c r="CW317" s="21"/>
      <c r="CX317" s="21"/>
      <c r="CY317" s="21"/>
      <c r="CZ317" s="21"/>
      <c r="DA317" s="21"/>
      <c r="DB317" s="21"/>
      <c r="DC317" s="21"/>
      <c r="DD317" s="21"/>
      <c r="DE317" s="44"/>
      <c r="DF317" s="21"/>
      <c r="DG317" s="44"/>
      <c r="DH317" s="21"/>
      <c r="DI317" s="44"/>
      <c r="DJ317" s="44"/>
      <c r="DK317" s="44"/>
      <c r="DL317" s="44"/>
      <c r="DM317" s="21"/>
      <c r="DN317" s="44"/>
      <c r="DO317" s="44"/>
      <c r="DP317" s="44"/>
      <c r="DQ317" s="44"/>
      <c r="DR317" s="44"/>
      <c r="DS317" s="44"/>
      <c r="DT317" s="44"/>
      <c r="DU317" s="44"/>
      <c r="DV317" s="44"/>
      <c r="DW317" s="44"/>
      <c r="DX317" s="44"/>
      <c r="DY317" s="44"/>
      <c r="DZ317" s="44"/>
      <c r="EA317" s="44"/>
      <c r="EB317" s="21"/>
      <c r="EC317" s="44">
        <v>16341100</v>
      </c>
      <c r="ED317" s="44"/>
      <c r="EE317" s="21">
        <v>2968514</v>
      </c>
      <c r="EF317" s="44"/>
      <c r="EG317" s="21">
        <v>154018</v>
      </c>
      <c r="EH317" s="44"/>
      <c r="EI317" s="21">
        <v>652010</v>
      </c>
      <c r="EJ317" s="44"/>
      <c r="EK317" s="44"/>
      <c r="EL317" s="21"/>
      <c r="EM317" s="44"/>
      <c r="EN317" s="44"/>
      <c r="EO317" s="44">
        <v>7011</v>
      </c>
      <c r="EP317" s="21"/>
      <c r="EQ317" s="21"/>
      <c r="ER317" s="21"/>
      <c r="ES317" s="21"/>
      <c r="ET317" s="44"/>
      <c r="EU317" s="21"/>
      <c r="EV317" s="44"/>
      <c r="EW317" s="21"/>
      <c r="EX317" s="44"/>
      <c r="EY317" s="44"/>
      <c r="EZ317" s="21"/>
      <c r="FA317" s="21"/>
      <c r="FB317" s="44"/>
      <c r="FC317" s="44"/>
      <c r="FD317" s="21"/>
      <c r="FE317" s="112"/>
      <c r="FF317" s="44"/>
      <c r="FG317" s="44">
        <v>10788014</v>
      </c>
      <c r="FH317" s="44">
        <v>3079590</v>
      </c>
      <c r="FI317" s="44">
        <v>8647487</v>
      </c>
      <c r="FJ317" s="44">
        <v>726159</v>
      </c>
      <c r="FK317" s="44">
        <v>7990699</v>
      </c>
      <c r="FL317" s="44"/>
      <c r="FM317" s="44"/>
      <c r="FN317" s="44"/>
      <c r="FO317" s="44"/>
      <c r="FP317" s="44"/>
      <c r="FQ317" s="44"/>
      <c r="FR317" s="44"/>
      <c r="FS317" s="44"/>
      <c r="FT317" s="44">
        <v>11033</v>
      </c>
      <c r="FU317" s="44"/>
      <c r="FV317" s="21">
        <v>1346175</v>
      </c>
      <c r="FW317" s="44">
        <v>32010</v>
      </c>
      <c r="FX317" s="44">
        <v>980710</v>
      </c>
      <c r="FY317" s="44">
        <v>239841</v>
      </c>
      <c r="FZ317" s="44">
        <v>529696</v>
      </c>
      <c r="GA317" s="44">
        <v>72714</v>
      </c>
      <c r="GB317" s="44"/>
      <c r="GC317" s="44">
        <v>195807</v>
      </c>
      <c r="GD317" s="44">
        <v>599461</v>
      </c>
      <c r="GE317" s="44">
        <v>435258</v>
      </c>
      <c r="GF317" s="44">
        <v>287603</v>
      </c>
      <c r="GG317" s="44">
        <v>998209</v>
      </c>
      <c r="GH317" s="44">
        <v>207647</v>
      </c>
      <c r="GI317" s="44">
        <v>145783</v>
      </c>
      <c r="GJ317" s="44">
        <v>163873</v>
      </c>
      <c r="GK317" s="44">
        <v>6320012</v>
      </c>
      <c r="GL317" s="44">
        <v>62373</v>
      </c>
      <c r="GM317" s="44">
        <v>1612753</v>
      </c>
      <c r="GN317" s="44">
        <v>48009</v>
      </c>
      <c r="GO317" s="44">
        <v>24373</v>
      </c>
      <c r="GP317" s="44"/>
      <c r="GQ317" s="44">
        <v>17446</v>
      </c>
      <c r="GR317" s="44">
        <v>193606</v>
      </c>
      <c r="GS317" s="44">
        <v>21829338</v>
      </c>
      <c r="GT317" s="44"/>
      <c r="GU317" s="21">
        <v>913921</v>
      </c>
      <c r="GV317" s="44">
        <v>38603</v>
      </c>
      <c r="GW317" s="44"/>
      <c r="GX317" s="44"/>
      <c r="GY317" s="44">
        <v>22781862</v>
      </c>
      <c r="GZ317" s="44">
        <v>3237478</v>
      </c>
      <c r="HA317" s="44"/>
      <c r="HB317" s="44"/>
      <c r="HC317" s="44">
        <v>19544384</v>
      </c>
      <c r="HD317" s="44">
        <v>22781862</v>
      </c>
      <c r="HE317" s="21">
        <v>18624004</v>
      </c>
      <c r="HF317" s="21"/>
      <c r="HG317" s="21"/>
      <c r="HH317" s="21"/>
      <c r="HI317" s="21">
        <v>117492</v>
      </c>
      <c r="HJ317" s="44"/>
      <c r="HK317" s="21">
        <v>669347</v>
      </c>
      <c r="HL317" s="21">
        <v>297435</v>
      </c>
      <c r="HM317" s="21">
        <v>1084274</v>
      </c>
      <c r="HN317" s="21">
        <v>-170353</v>
      </c>
      <c r="HO317" s="21"/>
      <c r="HP317" s="44"/>
      <c r="HQ317" s="47"/>
      <c r="HR317" s="47"/>
      <c r="HS317" s="47"/>
      <c r="HT317" s="47" t="s">
        <v>1759</v>
      </c>
      <c r="HU317" s="47">
        <v>0</v>
      </c>
      <c r="HV317" s="47">
        <v>2015</v>
      </c>
      <c r="HW317" s="47">
        <v>0</v>
      </c>
      <c r="HX317" s="47">
        <v>19467</v>
      </c>
      <c r="HY317" s="47">
        <v>42384</v>
      </c>
      <c r="HZ317" s="47">
        <v>97518</v>
      </c>
      <c r="IA317" s="47">
        <v>0</v>
      </c>
      <c r="IB317" s="47">
        <v>0</v>
      </c>
      <c r="IC317" s="47">
        <v>0</v>
      </c>
      <c r="ID317">
        <v>41507</v>
      </c>
      <c r="IE317" s="47">
        <v>3975</v>
      </c>
      <c r="IF317">
        <v>15355</v>
      </c>
      <c r="IG317" s="47">
        <v>10283</v>
      </c>
      <c r="IH317" s="47">
        <v>20242</v>
      </c>
      <c r="II317">
        <v>4600</v>
      </c>
      <c r="IJ317">
        <v>4994</v>
      </c>
      <c r="IK317">
        <v>2215</v>
      </c>
      <c r="IL317">
        <v>24347</v>
      </c>
      <c r="IM317">
        <v>288902</v>
      </c>
      <c r="IN317">
        <v>0</v>
      </c>
      <c r="IO317">
        <v>16</v>
      </c>
      <c r="IP317">
        <v>265</v>
      </c>
      <c r="IQ317">
        <v>1462</v>
      </c>
      <c r="IR317">
        <v>0</v>
      </c>
      <c r="IS317">
        <v>0</v>
      </c>
      <c r="IT317">
        <v>1743</v>
      </c>
      <c r="IU317">
        <v>211317</v>
      </c>
      <c r="IV317">
        <v>0</v>
      </c>
      <c r="IW317">
        <v>1089202</v>
      </c>
      <c r="IX317">
        <v>1782365</v>
      </c>
      <c r="IY317">
        <v>2245627</v>
      </c>
      <c r="IZ317">
        <v>0</v>
      </c>
      <c r="JA317">
        <v>0</v>
      </c>
      <c r="JB317">
        <v>0</v>
      </c>
      <c r="JC317">
        <v>1996624</v>
      </c>
      <c r="JD317">
        <v>100000</v>
      </c>
      <c r="JE317">
        <v>282969</v>
      </c>
      <c r="JF317">
        <v>192546</v>
      </c>
      <c r="JG317">
        <v>437905</v>
      </c>
      <c r="JH317">
        <v>151432</v>
      </c>
      <c r="JI317">
        <v>94096</v>
      </c>
      <c r="JJ317">
        <v>126624</v>
      </c>
      <c r="JK317">
        <v>2077307</v>
      </c>
      <c r="JL317">
        <v>10788014</v>
      </c>
      <c r="JM317">
        <v>0</v>
      </c>
      <c r="JN317">
        <v>1526</v>
      </c>
      <c r="JO317">
        <v>14350</v>
      </c>
      <c r="JP317">
        <v>54898</v>
      </c>
      <c r="JQ317">
        <v>0</v>
      </c>
      <c r="JR317">
        <v>0</v>
      </c>
      <c r="JS317">
        <v>70774</v>
      </c>
      <c r="JT317"/>
      <c r="JU317"/>
      <c r="JV317"/>
      <c r="JW317"/>
      <c r="JX317"/>
      <c r="JY317">
        <v>41507</v>
      </c>
      <c r="JZ317"/>
      <c r="KA317"/>
      <c r="KB317"/>
      <c r="KC317"/>
      <c r="KD317"/>
      <c r="KE317">
        <v>1996624</v>
      </c>
      <c r="KF317">
        <v>166</v>
      </c>
      <c r="KG317">
        <v>238</v>
      </c>
      <c r="KH317">
        <v>130</v>
      </c>
      <c r="KI317">
        <v>120</v>
      </c>
      <c r="KJ317">
        <v>172</v>
      </c>
      <c r="KK317">
        <v>94</v>
      </c>
      <c r="KL317">
        <v>56</v>
      </c>
      <c r="KM317">
        <v>82</v>
      </c>
      <c r="KN317">
        <v>44</v>
      </c>
      <c r="KO317">
        <v>1</v>
      </c>
      <c r="KP317">
        <v>0</v>
      </c>
      <c r="KQ317">
        <v>0</v>
      </c>
      <c r="KR317">
        <v>0</v>
      </c>
      <c r="KS317">
        <v>0</v>
      </c>
      <c r="KT317">
        <v>1</v>
      </c>
      <c r="KU317">
        <v>1</v>
      </c>
      <c r="KV317">
        <v>0</v>
      </c>
      <c r="KW317">
        <v>0</v>
      </c>
      <c r="KX317">
        <v>0</v>
      </c>
      <c r="KY317">
        <v>0</v>
      </c>
      <c r="KZ317">
        <v>0</v>
      </c>
      <c r="LA317">
        <v>0</v>
      </c>
      <c r="LB317">
        <v>0</v>
      </c>
      <c r="LC317">
        <v>0</v>
      </c>
      <c r="LD317">
        <v>1</v>
      </c>
      <c r="LE317">
        <v>0</v>
      </c>
      <c r="LF317">
        <v>0</v>
      </c>
      <c r="LG317">
        <v>0</v>
      </c>
      <c r="LH317">
        <v>0</v>
      </c>
    </row>
    <row r="318" spans="1:320" s="34" customFormat="1" ht="15" customHeight="1" x14ac:dyDescent="0.25">
      <c r="A318" s="45">
        <v>206190343</v>
      </c>
      <c r="B318" s="45" t="s">
        <v>3569</v>
      </c>
      <c r="C318" s="46">
        <v>45292</v>
      </c>
      <c r="D318" s="46">
        <v>45657</v>
      </c>
      <c r="E318" s="47">
        <v>366</v>
      </c>
      <c r="F318" s="45" t="s">
        <v>883</v>
      </c>
      <c r="G318" s="45" t="s">
        <v>884</v>
      </c>
      <c r="H318" s="45" t="s">
        <v>1030</v>
      </c>
      <c r="I318" s="45" t="s">
        <v>886</v>
      </c>
      <c r="J318" s="45" t="s">
        <v>887</v>
      </c>
      <c r="K318" s="45" t="s">
        <v>1031</v>
      </c>
      <c r="L318" s="45" t="s">
        <v>2780</v>
      </c>
      <c r="M318" s="45" t="s">
        <v>3570</v>
      </c>
      <c r="N318" s="45" t="s">
        <v>3571</v>
      </c>
      <c r="O318" s="45" t="s">
        <v>1131</v>
      </c>
      <c r="P318" s="45" t="s">
        <v>3572</v>
      </c>
      <c r="Q318" s="45" t="s">
        <v>3573</v>
      </c>
      <c r="R318" t="s">
        <v>3574</v>
      </c>
      <c r="S318" s="45" t="s">
        <v>893</v>
      </c>
      <c r="T318"/>
      <c r="U318" s="47">
        <v>105</v>
      </c>
      <c r="V318" s="47">
        <v>105</v>
      </c>
      <c r="W318" s="47" t="s">
        <v>913</v>
      </c>
      <c r="X318" s="47">
        <v>38430</v>
      </c>
      <c r="Y318" s="47">
        <v>33147</v>
      </c>
      <c r="Z318" s="48">
        <v>198.54</v>
      </c>
      <c r="AA318" s="44">
        <v>161</v>
      </c>
      <c r="AB318" s="44">
        <v>160</v>
      </c>
      <c r="AC318" s="44">
        <v>2596</v>
      </c>
      <c r="AD318" s="44"/>
      <c r="AE318" s="44">
        <v>930</v>
      </c>
      <c r="AF318" s="44">
        <v>28208</v>
      </c>
      <c r="AG318" s="44"/>
      <c r="AH318" s="47">
        <v>978</v>
      </c>
      <c r="AI318" s="47"/>
      <c r="AJ318">
        <v>435</v>
      </c>
      <c r="AK318" t="s">
        <v>914</v>
      </c>
      <c r="AL318">
        <v>21415</v>
      </c>
      <c r="AM318"/>
      <c r="AN318"/>
      <c r="AO318"/>
      <c r="AP318">
        <v>11732</v>
      </c>
      <c r="AQ318"/>
      <c r="AR318" s="44"/>
      <c r="AS318" s="44"/>
      <c r="AT318" s="44"/>
      <c r="AU318" s="44">
        <v>14743975</v>
      </c>
      <c r="AV318" s="44">
        <v>3361138</v>
      </c>
      <c r="AW318" s="44">
        <v>3394932</v>
      </c>
      <c r="AX318" s="44">
        <v>60979</v>
      </c>
      <c r="AY318" s="44">
        <v>14771160</v>
      </c>
      <c r="AZ318" s="21">
        <v>13979417</v>
      </c>
      <c r="BA318" s="21">
        <v>791743</v>
      </c>
      <c r="BB318" s="44"/>
      <c r="BC318" s="44"/>
      <c r="BD318" s="44"/>
      <c r="BE318" s="44">
        <v>791743</v>
      </c>
      <c r="BF318" s="44">
        <v>898430</v>
      </c>
      <c r="BG318" s="44"/>
      <c r="BH318" s="44">
        <v>496160</v>
      </c>
      <c r="BI318" s="21">
        <v>12773455</v>
      </c>
      <c r="BJ318" s="21"/>
      <c r="BK318" s="21">
        <v>443255</v>
      </c>
      <c r="BL318" s="21"/>
      <c r="BM318" s="21">
        <v>132675</v>
      </c>
      <c r="BN318" s="21">
        <v>6531575</v>
      </c>
      <c r="BO318" s="21"/>
      <c r="BP318" s="21"/>
      <c r="BQ318" s="44"/>
      <c r="BR318" s="21">
        <v>8212400</v>
      </c>
      <c r="BS318" s="44"/>
      <c r="BT318" s="21"/>
      <c r="BU318" s="44"/>
      <c r="BV318" s="21"/>
      <c r="BW318" s="44">
        <v>2427748</v>
      </c>
      <c r="BX318" s="21"/>
      <c r="BY318" s="21"/>
      <c r="BZ318" s="21"/>
      <c r="CA318" s="44">
        <v>326007</v>
      </c>
      <c r="CB318" s="44"/>
      <c r="CC318" s="44"/>
      <c r="CD318" s="44"/>
      <c r="CE318" s="44"/>
      <c r="CF318" s="44"/>
      <c r="CG318" s="44">
        <v>607383</v>
      </c>
      <c r="CH318" s="44"/>
      <c r="CI318" s="21"/>
      <c r="CJ318" s="44"/>
      <c r="CK318" s="21"/>
      <c r="CL318" s="44"/>
      <c r="CM318" s="44">
        <v>335998</v>
      </c>
      <c r="CN318" s="44">
        <v>0</v>
      </c>
      <c r="CO318" s="44">
        <v>980483</v>
      </c>
      <c r="CP318" s="44">
        <v>0</v>
      </c>
      <c r="CQ318" s="21">
        <v>826954</v>
      </c>
      <c r="CR318" s="44">
        <v>328332</v>
      </c>
      <c r="CS318" s="44">
        <v>817806</v>
      </c>
      <c r="CT318" s="44">
        <v>60000</v>
      </c>
      <c r="CU318" s="44"/>
      <c r="CV318" s="44">
        <v>11565</v>
      </c>
      <c r="CW318" s="21"/>
      <c r="CX318" s="21"/>
      <c r="CY318" s="21"/>
      <c r="CZ318" s="21"/>
      <c r="DA318" s="21"/>
      <c r="DB318" s="21"/>
      <c r="DC318" s="21"/>
      <c r="DD318" s="21"/>
      <c r="DE318" s="44"/>
      <c r="DF318" s="21"/>
      <c r="DG318" s="44"/>
      <c r="DH318" s="21"/>
      <c r="DI318" s="44"/>
      <c r="DJ318" s="44"/>
      <c r="DK318" s="44"/>
      <c r="DL318" s="44"/>
      <c r="DM318" s="21"/>
      <c r="DN318" s="44"/>
      <c r="DO318" s="44"/>
      <c r="DP318" s="44"/>
      <c r="DQ318" s="44"/>
      <c r="DR318" s="44"/>
      <c r="DS318" s="44"/>
      <c r="DT318" s="44"/>
      <c r="DU318" s="44"/>
      <c r="DV318" s="44"/>
      <c r="DW318" s="44"/>
      <c r="DX318" s="44"/>
      <c r="DY318" s="44"/>
      <c r="DZ318" s="44"/>
      <c r="EA318" s="44"/>
      <c r="EB318" s="21"/>
      <c r="EC318" s="44">
        <v>688371</v>
      </c>
      <c r="ED318" s="44"/>
      <c r="EE318" s="21"/>
      <c r="EF318" s="44"/>
      <c r="EG318" s="21">
        <v>401194</v>
      </c>
      <c r="EH318" s="44"/>
      <c r="EI318" s="21">
        <v>1636473</v>
      </c>
      <c r="EJ318" s="44"/>
      <c r="EK318" s="44"/>
      <c r="EL318" s="21"/>
      <c r="EM318" s="44">
        <v>647923</v>
      </c>
      <c r="EN318" s="44"/>
      <c r="EO318" s="44">
        <v>20971</v>
      </c>
      <c r="EP318" s="21"/>
      <c r="EQ318" s="21"/>
      <c r="ER318" s="21"/>
      <c r="ES318" s="21"/>
      <c r="ET318" s="44"/>
      <c r="EU318" s="21"/>
      <c r="EV318" s="44"/>
      <c r="EW318" s="21"/>
      <c r="EX318" s="44"/>
      <c r="EY318" s="44"/>
      <c r="EZ318" s="21"/>
      <c r="FA318" s="21"/>
      <c r="FB318" s="44"/>
      <c r="FC318" s="44"/>
      <c r="FD318" s="21"/>
      <c r="FE318" s="112"/>
      <c r="FF318" s="44"/>
      <c r="FG318" s="44">
        <v>7145668</v>
      </c>
      <c r="FH318" s="44">
        <v>1809324</v>
      </c>
      <c r="FI318" s="44">
        <v>5024425</v>
      </c>
      <c r="FJ318" s="44">
        <v>384642</v>
      </c>
      <c r="FK318" s="44">
        <v>3514611</v>
      </c>
      <c r="FL318" s="44"/>
      <c r="FM318" s="44"/>
      <c r="FN318" s="44"/>
      <c r="FO318" s="44">
        <v>4231929</v>
      </c>
      <c r="FP318" s="44"/>
      <c r="FQ318" s="44"/>
      <c r="FR318" s="44"/>
      <c r="FS318" s="44"/>
      <c r="FT318" s="44">
        <v>125</v>
      </c>
      <c r="FU318" s="44">
        <v>279</v>
      </c>
      <c r="FV318" s="21">
        <v>170728</v>
      </c>
      <c r="FW318" s="44"/>
      <c r="FX318" s="44">
        <v>151349</v>
      </c>
      <c r="FY318" s="44">
        <v>44687</v>
      </c>
      <c r="FZ318" s="44">
        <v>109687</v>
      </c>
      <c r="GA318" s="44">
        <v>19357</v>
      </c>
      <c r="GB318" s="44"/>
      <c r="GC318" s="44">
        <v>13046</v>
      </c>
      <c r="GD318" s="44">
        <v>376386</v>
      </c>
      <c r="GE318" s="44">
        <v>277995</v>
      </c>
      <c r="GF318" s="44">
        <v>206425</v>
      </c>
      <c r="GG318" s="44">
        <v>729493</v>
      </c>
      <c r="GH318" s="44">
        <v>115281</v>
      </c>
      <c r="GI318" s="44">
        <v>187306</v>
      </c>
      <c r="GJ318" s="44">
        <v>120410</v>
      </c>
      <c r="GK318" s="44">
        <v>2995053</v>
      </c>
      <c r="GL318" s="44">
        <v>12592</v>
      </c>
      <c r="GM318" s="44">
        <v>600000</v>
      </c>
      <c r="GN318" s="44">
        <v>48434</v>
      </c>
      <c r="GO318" s="44">
        <v>6244</v>
      </c>
      <c r="GP318" s="44"/>
      <c r="GQ318" s="44"/>
      <c r="GR318" s="44">
        <v>48000</v>
      </c>
      <c r="GS318" s="44">
        <v>4655907</v>
      </c>
      <c r="GT318" s="44"/>
      <c r="GU318" s="21">
        <v>320698</v>
      </c>
      <c r="GV318" s="44">
        <v>6200</v>
      </c>
      <c r="GW318" s="44"/>
      <c r="GX318" s="44"/>
      <c r="GY318" s="44">
        <v>4982805</v>
      </c>
      <c r="GZ318" s="44">
        <v>1753020</v>
      </c>
      <c r="HA318" s="44"/>
      <c r="HB318" s="44"/>
      <c r="HC318" s="44">
        <v>3229785</v>
      </c>
      <c r="HD318" s="44">
        <v>4982805</v>
      </c>
      <c r="HE318" s="21"/>
      <c r="HF318" s="21"/>
      <c r="HG318" s="21">
        <v>10057</v>
      </c>
      <c r="HH318" s="21"/>
      <c r="HI318" s="21">
        <v>0</v>
      </c>
      <c r="HJ318" s="44"/>
      <c r="HK318" s="21">
        <v>578812</v>
      </c>
      <c r="HL318" s="21">
        <v>912051</v>
      </c>
      <c r="HM318" s="21">
        <v>1490863</v>
      </c>
      <c r="HN318" s="21">
        <v>-1170165</v>
      </c>
      <c r="HO318" s="21"/>
      <c r="HP318" s="44"/>
      <c r="HQ318" s="47"/>
      <c r="HR318" s="47"/>
      <c r="HS318" s="47"/>
      <c r="HT318" s="47" t="s">
        <v>3271</v>
      </c>
      <c r="HU318" s="47">
        <v>2541879</v>
      </c>
      <c r="HV318" s="47">
        <v>2036</v>
      </c>
      <c r="HW318" s="47">
        <v>0</v>
      </c>
      <c r="HX318" s="47">
        <v>13507</v>
      </c>
      <c r="HY318" s="47">
        <v>57284</v>
      </c>
      <c r="HZ318" s="47">
        <v>79115</v>
      </c>
      <c r="IA318" s="47">
        <v>19057</v>
      </c>
      <c r="IB318" s="47">
        <v>0</v>
      </c>
      <c r="IC318" s="47">
        <v>4076</v>
      </c>
      <c r="ID318"/>
      <c r="IE318" s="47">
        <v>2481</v>
      </c>
      <c r="IF318"/>
      <c r="IG318" s="47">
        <v>6716</v>
      </c>
      <c r="IH318" s="47">
        <v>17397</v>
      </c>
      <c r="II318">
        <v>2690</v>
      </c>
      <c r="IJ318">
        <v>7487</v>
      </c>
      <c r="IK318">
        <v>2515</v>
      </c>
      <c r="IL318">
        <v>14208</v>
      </c>
      <c r="IM318">
        <v>228569</v>
      </c>
      <c r="IN318">
        <v>0</v>
      </c>
      <c r="IO318">
        <v>0</v>
      </c>
      <c r="IP318">
        <v>0</v>
      </c>
      <c r="IQ318">
        <v>0</v>
      </c>
      <c r="IR318">
        <v>0</v>
      </c>
      <c r="IS318">
        <v>0</v>
      </c>
      <c r="IT318">
        <v>0</v>
      </c>
      <c r="IU318">
        <v>165831</v>
      </c>
      <c r="IV318">
        <v>0</v>
      </c>
      <c r="IW318">
        <v>685042</v>
      </c>
      <c r="IX318">
        <v>2169923</v>
      </c>
      <c r="IY318">
        <v>1777757</v>
      </c>
      <c r="IZ318">
        <v>713224</v>
      </c>
      <c r="JA318">
        <v>0</v>
      </c>
      <c r="JB318">
        <v>170802</v>
      </c>
      <c r="JC318"/>
      <c r="JD318">
        <v>74015</v>
      </c>
      <c r="JE318"/>
      <c r="JF318">
        <v>117379</v>
      </c>
      <c r="JG318">
        <v>365331</v>
      </c>
      <c r="JH318">
        <v>91989</v>
      </c>
      <c r="JI318">
        <v>147131</v>
      </c>
      <c r="JJ318">
        <v>95347</v>
      </c>
      <c r="JK318">
        <v>571897</v>
      </c>
      <c r="JL318">
        <v>7145668</v>
      </c>
      <c r="JM318">
        <v>0</v>
      </c>
      <c r="JN318">
        <v>0</v>
      </c>
      <c r="JO318">
        <v>0</v>
      </c>
      <c r="JP318">
        <v>0</v>
      </c>
      <c r="JQ318">
        <v>0</v>
      </c>
      <c r="JR318">
        <v>0</v>
      </c>
      <c r="JS318">
        <v>0</v>
      </c>
      <c r="JT318"/>
      <c r="JU318"/>
      <c r="JV318"/>
      <c r="JW318"/>
      <c r="JX318"/>
      <c r="JY318"/>
      <c r="JZ318"/>
      <c r="KA318"/>
      <c r="KB318"/>
      <c r="KC318"/>
      <c r="KD318"/>
      <c r="KE318"/>
      <c r="KF318">
        <v>151</v>
      </c>
      <c r="KG318">
        <v>235</v>
      </c>
      <c r="KH318">
        <v>102</v>
      </c>
      <c r="KI318">
        <v>95</v>
      </c>
      <c r="KJ318">
        <v>152</v>
      </c>
      <c r="KK318">
        <v>64</v>
      </c>
      <c r="KL318">
        <v>51</v>
      </c>
      <c r="KM318">
        <v>93</v>
      </c>
      <c r="KN318">
        <v>29</v>
      </c>
      <c r="KO318">
        <v>1</v>
      </c>
      <c r="KP318">
        <v>0</v>
      </c>
      <c r="KQ318">
        <v>0</v>
      </c>
      <c r="KR318">
        <v>0</v>
      </c>
      <c r="KS318">
        <v>0</v>
      </c>
      <c r="KT318">
        <v>1</v>
      </c>
      <c r="KU318">
        <v>1</v>
      </c>
      <c r="KV318">
        <v>0</v>
      </c>
      <c r="KW318">
        <v>0</v>
      </c>
      <c r="KX318">
        <v>0</v>
      </c>
      <c r="KY318">
        <v>1</v>
      </c>
      <c r="KZ318">
        <v>0</v>
      </c>
      <c r="LA318">
        <v>0</v>
      </c>
      <c r="LB318">
        <v>0</v>
      </c>
      <c r="LC318">
        <v>0</v>
      </c>
      <c r="LD318">
        <v>1</v>
      </c>
      <c r="LE318">
        <v>0</v>
      </c>
      <c r="LF318">
        <v>0</v>
      </c>
      <c r="LG318">
        <v>0</v>
      </c>
      <c r="LH318">
        <v>0</v>
      </c>
    </row>
    <row r="319" spans="1:320" s="34" customFormat="1" ht="15" customHeight="1" x14ac:dyDescent="0.25">
      <c r="A319" s="45">
        <v>206190344</v>
      </c>
      <c r="B319" s="45" t="s">
        <v>3575</v>
      </c>
      <c r="C319" s="46">
        <v>45292</v>
      </c>
      <c r="D319" s="46">
        <v>45657</v>
      </c>
      <c r="E319" s="47">
        <v>366</v>
      </c>
      <c r="F319" s="45" t="s">
        <v>883</v>
      </c>
      <c r="G319" s="45" t="s">
        <v>884</v>
      </c>
      <c r="H319" s="45" t="s">
        <v>1030</v>
      </c>
      <c r="I319" s="45" t="s">
        <v>886</v>
      </c>
      <c r="J319" s="45" t="s">
        <v>887</v>
      </c>
      <c r="K319" s="45" t="s">
        <v>1031</v>
      </c>
      <c r="L319" s="45" t="s">
        <v>2709</v>
      </c>
      <c r="M319" s="45" t="s">
        <v>3576</v>
      </c>
      <c r="N319" s="45" t="s">
        <v>3577</v>
      </c>
      <c r="O319" s="45" t="s">
        <v>1034</v>
      </c>
      <c r="P319" s="45" t="s">
        <v>3578</v>
      </c>
      <c r="Q319" s="45" t="s">
        <v>3579</v>
      </c>
      <c r="R319" t="s">
        <v>3277</v>
      </c>
      <c r="S319" s="45" t="s">
        <v>893</v>
      </c>
      <c r="T319"/>
      <c r="U319" s="47">
        <v>93</v>
      </c>
      <c r="V319" s="47">
        <v>93</v>
      </c>
      <c r="W319" s="47" t="s">
        <v>894</v>
      </c>
      <c r="X319" s="47">
        <v>34038</v>
      </c>
      <c r="Y319" s="47">
        <v>32930</v>
      </c>
      <c r="Z319" s="48">
        <v>222.7</v>
      </c>
      <c r="AA319" s="44">
        <v>136</v>
      </c>
      <c r="AB319" s="44">
        <v>132</v>
      </c>
      <c r="AC319" s="44">
        <v>3683</v>
      </c>
      <c r="AD319" s="44"/>
      <c r="AE319" s="44">
        <v>903</v>
      </c>
      <c r="AF319" s="44">
        <v>26765</v>
      </c>
      <c r="AG319" s="44"/>
      <c r="AH319" s="47">
        <v>715</v>
      </c>
      <c r="AI319" s="47">
        <v>370</v>
      </c>
      <c r="AJ319">
        <v>494</v>
      </c>
      <c r="AK319" t="s">
        <v>895</v>
      </c>
      <c r="AL319">
        <v>32930</v>
      </c>
      <c r="AM319"/>
      <c r="AN319"/>
      <c r="AO319"/>
      <c r="AP319"/>
      <c r="AQ319"/>
      <c r="AR319" s="44"/>
      <c r="AS319" s="44"/>
      <c r="AT319" s="44"/>
      <c r="AU319" s="44">
        <v>10043650</v>
      </c>
      <c r="AV319" s="44">
        <v>5401218</v>
      </c>
      <c r="AW319" s="44">
        <v>4545478</v>
      </c>
      <c r="AX319" s="44">
        <v>50697</v>
      </c>
      <c r="AY319" s="44">
        <v>10950087</v>
      </c>
      <c r="AZ319" s="21">
        <v>10671302</v>
      </c>
      <c r="BA319" s="21">
        <v>278785</v>
      </c>
      <c r="BB319" s="44">
        <v>-2</v>
      </c>
      <c r="BC319" s="44"/>
      <c r="BD319" s="44"/>
      <c r="BE319" s="44">
        <v>278783</v>
      </c>
      <c r="BF319" s="44">
        <v>1123315</v>
      </c>
      <c r="BG319" s="44"/>
      <c r="BH319" s="44">
        <v>275415</v>
      </c>
      <c r="BI319" s="21">
        <v>8163325</v>
      </c>
      <c r="BJ319" s="21"/>
      <c r="BK319" s="21">
        <v>218075</v>
      </c>
      <c r="BL319" s="21">
        <v>112850</v>
      </c>
      <c r="BM319" s="21">
        <v>150670</v>
      </c>
      <c r="BN319" s="21">
        <v>10043650</v>
      </c>
      <c r="BO319" s="21"/>
      <c r="BP319" s="21"/>
      <c r="BQ319" s="44"/>
      <c r="BR319" s="21"/>
      <c r="BS319" s="44"/>
      <c r="BT319" s="21"/>
      <c r="BU319" s="44"/>
      <c r="BV319" s="21"/>
      <c r="BW319" s="44">
        <v>4966689</v>
      </c>
      <c r="BX319" s="21"/>
      <c r="BY319" s="21"/>
      <c r="BZ319" s="21"/>
      <c r="CA319" s="44">
        <v>15454</v>
      </c>
      <c r="CB319" s="44"/>
      <c r="CC319" s="44"/>
      <c r="CD319" s="44"/>
      <c r="CE319" s="44"/>
      <c r="CF319" s="44"/>
      <c r="CG319" s="44">
        <v>418794</v>
      </c>
      <c r="CH319" s="44"/>
      <c r="CI319" s="21">
        <v>281</v>
      </c>
      <c r="CJ319" s="44"/>
      <c r="CK319" s="21"/>
      <c r="CL319" s="44"/>
      <c r="CM319" s="44">
        <v>80136</v>
      </c>
      <c r="CN319" s="44">
        <v>0</v>
      </c>
      <c r="CO319" s="44">
        <v>2108663</v>
      </c>
      <c r="CP319" s="44">
        <v>0</v>
      </c>
      <c r="CQ319" s="21">
        <v>2047349</v>
      </c>
      <c r="CR319" s="44">
        <v>395223</v>
      </c>
      <c r="CS319" s="44">
        <v>710489</v>
      </c>
      <c r="CT319" s="44">
        <v>43861</v>
      </c>
      <c r="CU319" s="44"/>
      <c r="CV319" s="44">
        <v>15497</v>
      </c>
      <c r="CW319" s="21"/>
      <c r="CX319" s="21"/>
      <c r="CY319" s="21"/>
      <c r="CZ319" s="21"/>
      <c r="DA319" s="21"/>
      <c r="DB319" s="21"/>
      <c r="DC319" s="21"/>
      <c r="DD319" s="21"/>
      <c r="DE319" s="44"/>
      <c r="DF319" s="21"/>
      <c r="DG319" s="44"/>
      <c r="DH319" s="21"/>
      <c r="DI319" s="44"/>
      <c r="DJ319" s="44"/>
      <c r="DK319" s="44"/>
      <c r="DL319" s="44"/>
      <c r="DM319" s="21"/>
      <c r="DN319" s="44"/>
      <c r="DO319" s="44"/>
      <c r="DP319" s="44"/>
      <c r="DQ319" s="44"/>
      <c r="DR319" s="44"/>
      <c r="DS319" s="44"/>
      <c r="DT319" s="44"/>
      <c r="DU319" s="44"/>
      <c r="DV319" s="44"/>
      <c r="DW319" s="44"/>
      <c r="DX319" s="44"/>
      <c r="DY319" s="44"/>
      <c r="DZ319" s="44"/>
      <c r="EA319" s="44"/>
      <c r="EB319" s="21"/>
      <c r="EC319" s="44">
        <v>2465836</v>
      </c>
      <c r="ED319" s="44"/>
      <c r="EE319" s="21"/>
      <c r="EF319" s="44"/>
      <c r="EG319" s="21">
        <v>70718</v>
      </c>
      <c r="EH319" s="44"/>
      <c r="EI319" s="21">
        <v>1646367</v>
      </c>
      <c r="EJ319" s="44"/>
      <c r="EK319" s="44"/>
      <c r="EL319" s="21"/>
      <c r="EM319" s="44">
        <v>347236</v>
      </c>
      <c r="EN319" s="44"/>
      <c r="EO319" s="44">
        <v>15321</v>
      </c>
      <c r="EP319" s="21"/>
      <c r="EQ319" s="21"/>
      <c r="ER319" s="21"/>
      <c r="ES319" s="21"/>
      <c r="ET319" s="44"/>
      <c r="EU319" s="21"/>
      <c r="EV319" s="44"/>
      <c r="EW319" s="21"/>
      <c r="EX319" s="44"/>
      <c r="EY319" s="44"/>
      <c r="EZ319" s="21"/>
      <c r="FA319" s="21"/>
      <c r="FB319" s="44"/>
      <c r="FC319" s="44"/>
      <c r="FD319" s="21"/>
      <c r="FE319" s="112"/>
      <c r="FF319" s="44"/>
      <c r="FG319" s="44">
        <v>4514392</v>
      </c>
      <c r="FH319" s="44">
        <v>1137985</v>
      </c>
      <c r="FI319" s="44">
        <v>5018925</v>
      </c>
      <c r="FJ319" s="44">
        <v>241114</v>
      </c>
      <c r="FK319" s="44">
        <v>4666596</v>
      </c>
      <c r="FL319" s="44"/>
      <c r="FM319" s="44"/>
      <c r="FN319" s="44"/>
      <c r="FO319" s="44"/>
      <c r="FP319" s="44"/>
      <c r="FQ319" s="44"/>
      <c r="FR319" s="44"/>
      <c r="FS319" s="44"/>
      <c r="FT319" s="44">
        <v>4628</v>
      </c>
      <c r="FU319" s="44"/>
      <c r="FV319" s="21">
        <v>396833</v>
      </c>
      <c r="FW319" s="44"/>
      <c r="FX319" s="44">
        <v>378182</v>
      </c>
      <c r="FY319" s="44">
        <v>63683</v>
      </c>
      <c r="FZ319" s="44">
        <v>113409</v>
      </c>
      <c r="GA319" s="44">
        <v>25293</v>
      </c>
      <c r="GB319" s="44"/>
      <c r="GC319" s="44">
        <v>14680</v>
      </c>
      <c r="GD319" s="44">
        <v>313767</v>
      </c>
      <c r="GE319" s="44">
        <v>269848</v>
      </c>
      <c r="GF319" s="44">
        <v>153915</v>
      </c>
      <c r="GG319" s="44">
        <v>838431</v>
      </c>
      <c r="GH319" s="44">
        <v>59594</v>
      </c>
      <c r="GI319" s="44">
        <v>77069</v>
      </c>
      <c r="GJ319" s="44">
        <v>78939</v>
      </c>
      <c r="GK319" s="44">
        <v>2435310</v>
      </c>
      <c r="GL319" s="44">
        <v>207</v>
      </c>
      <c r="GM319" s="44">
        <v>558000</v>
      </c>
      <c r="GN319" s="44">
        <v>29677</v>
      </c>
      <c r="GO319" s="44">
        <v>9641</v>
      </c>
      <c r="GP319" s="44"/>
      <c r="GQ319" s="44"/>
      <c r="GR319" s="44">
        <v>183600</v>
      </c>
      <c r="GS319" s="44">
        <v>2989277</v>
      </c>
      <c r="GT319" s="44"/>
      <c r="GU319" s="21">
        <v>478335</v>
      </c>
      <c r="GV319" s="44">
        <v>935316</v>
      </c>
      <c r="GW319" s="44">
        <v>4326</v>
      </c>
      <c r="GX319" s="44">
        <v>2500</v>
      </c>
      <c r="GY319" s="44">
        <v>4409754</v>
      </c>
      <c r="GZ319" s="44">
        <v>1407777</v>
      </c>
      <c r="HA319" s="44"/>
      <c r="HB319" s="44"/>
      <c r="HC319" s="44">
        <v>3001977</v>
      </c>
      <c r="HD319" s="44">
        <v>4409754</v>
      </c>
      <c r="HE319" s="21"/>
      <c r="HF319" s="21">
        <v>4326</v>
      </c>
      <c r="HG319" s="21"/>
      <c r="HH319" s="21"/>
      <c r="HI319" s="21">
        <v>910630</v>
      </c>
      <c r="HJ319" s="44"/>
      <c r="HK319" s="21">
        <v>564946</v>
      </c>
      <c r="HL319" s="21">
        <v>343536</v>
      </c>
      <c r="HM319" s="21">
        <v>1819112</v>
      </c>
      <c r="HN319" s="21">
        <v>-1340777</v>
      </c>
      <c r="HO319" s="21"/>
      <c r="HP319" s="44"/>
      <c r="HQ319" s="47"/>
      <c r="HR319" s="47"/>
      <c r="HS319" s="47"/>
      <c r="HT319" s="47" t="s">
        <v>3580</v>
      </c>
      <c r="HU319" s="47">
        <v>1140299.3700000001</v>
      </c>
      <c r="HV319" s="47">
        <v>1953</v>
      </c>
      <c r="HW319" s="47">
        <v>0</v>
      </c>
      <c r="HX319" s="47">
        <v>3523</v>
      </c>
      <c r="HY319" s="47">
        <v>24975</v>
      </c>
      <c r="HZ319" s="47">
        <v>85402</v>
      </c>
      <c r="IA319" s="47">
        <v>0</v>
      </c>
      <c r="IB319" s="47">
        <v>0</v>
      </c>
      <c r="IC319" s="47">
        <v>4038</v>
      </c>
      <c r="ID319"/>
      <c r="IE319" s="47">
        <v>1294</v>
      </c>
      <c r="IF319">
        <v>1191</v>
      </c>
      <c r="IG319" s="47"/>
      <c r="IH319" s="47">
        <v>20222</v>
      </c>
      <c r="II319">
        <v>1852</v>
      </c>
      <c r="IJ319">
        <v>2902</v>
      </c>
      <c r="IK319">
        <v>1439</v>
      </c>
      <c r="IL319">
        <v>10021</v>
      </c>
      <c r="IM319">
        <v>158812</v>
      </c>
      <c r="IN319">
        <v>0</v>
      </c>
      <c r="IO319">
        <v>0</v>
      </c>
      <c r="IP319">
        <v>0</v>
      </c>
      <c r="IQ319">
        <v>2617</v>
      </c>
      <c r="IR319">
        <v>0</v>
      </c>
      <c r="IS319">
        <v>0</v>
      </c>
      <c r="IT319">
        <v>2617</v>
      </c>
      <c r="IU319">
        <v>125643</v>
      </c>
      <c r="IV319">
        <v>0</v>
      </c>
      <c r="IW319">
        <v>192914</v>
      </c>
      <c r="IX319">
        <v>951302</v>
      </c>
      <c r="IY319">
        <v>2059958</v>
      </c>
      <c r="IZ319">
        <v>0</v>
      </c>
      <c r="JA319">
        <v>0</v>
      </c>
      <c r="JB319">
        <v>178573</v>
      </c>
      <c r="JC319"/>
      <c r="JD319">
        <v>29600</v>
      </c>
      <c r="JE319">
        <v>24428</v>
      </c>
      <c r="JF319"/>
      <c r="JG319">
        <v>427658</v>
      </c>
      <c r="JH319">
        <v>47596</v>
      </c>
      <c r="JI319">
        <v>61294</v>
      </c>
      <c r="JJ319">
        <v>62848</v>
      </c>
      <c r="JK319">
        <v>352578</v>
      </c>
      <c r="JL319">
        <v>4514392</v>
      </c>
      <c r="JM319">
        <v>0</v>
      </c>
      <c r="JN319">
        <v>0</v>
      </c>
      <c r="JO319">
        <v>0</v>
      </c>
      <c r="JP319">
        <v>125921</v>
      </c>
      <c r="JQ319">
        <v>0</v>
      </c>
      <c r="JR319">
        <v>0</v>
      </c>
      <c r="JS319">
        <v>125921</v>
      </c>
      <c r="JT319"/>
      <c r="JU319"/>
      <c r="JV319"/>
      <c r="JW319"/>
      <c r="JX319"/>
      <c r="JY319"/>
      <c r="JZ319"/>
      <c r="KA319"/>
      <c r="KB319"/>
      <c r="KC319"/>
      <c r="KD319"/>
      <c r="KE319"/>
      <c r="KF319">
        <v>87</v>
      </c>
      <c r="KG319">
        <v>176</v>
      </c>
      <c r="KH319">
        <v>56</v>
      </c>
      <c r="KI319">
        <v>59</v>
      </c>
      <c r="KJ319">
        <v>135</v>
      </c>
      <c r="KK319">
        <v>35</v>
      </c>
      <c r="KL319">
        <v>41</v>
      </c>
      <c r="KM319">
        <v>95</v>
      </c>
      <c r="KN319">
        <v>27</v>
      </c>
      <c r="KO319">
        <v>1</v>
      </c>
      <c r="KP319">
        <v>0</v>
      </c>
      <c r="KQ319">
        <v>0</v>
      </c>
      <c r="KR319">
        <v>0</v>
      </c>
      <c r="KS319">
        <v>1</v>
      </c>
      <c r="KT319">
        <v>0</v>
      </c>
      <c r="KU319">
        <v>1</v>
      </c>
      <c r="KV319">
        <v>0</v>
      </c>
      <c r="KW319">
        <v>0</v>
      </c>
      <c r="KX319">
        <v>0</v>
      </c>
      <c r="KY319">
        <v>0</v>
      </c>
      <c r="KZ319">
        <v>0</v>
      </c>
      <c r="LA319">
        <v>0</v>
      </c>
      <c r="LB319">
        <v>0</v>
      </c>
      <c r="LC319">
        <v>0</v>
      </c>
      <c r="LD319">
        <v>1</v>
      </c>
      <c r="LE319">
        <v>0</v>
      </c>
      <c r="LF319">
        <v>0</v>
      </c>
      <c r="LG319">
        <v>0</v>
      </c>
      <c r="LH319">
        <v>0</v>
      </c>
    </row>
    <row r="320" spans="1:320" s="34" customFormat="1" ht="15" customHeight="1" x14ac:dyDescent="0.25">
      <c r="A320" s="45">
        <v>206190346</v>
      </c>
      <c r="B320" s="45" t="s">
        <v>3581</v>
      </c>
      <c r="C320" s="46">
        <v>45292</v>
      </c>
      <c r="D320" s="46">
        <v>45657</v>
      </c>
      <c r="E320" s="47">
        <v>366</v>
      </c>
      <c r="F320" s="45" t="s">
        <v>883</v>
      </c>
      <c r="G320" s="45" t="s">
        <v>884</v>
      </c>
      <c r="H320" s="45" t="s">
        <v>1030</v>
      </c>
      <c r="I320" s="45" t="s">
        <v>886</v>
      </c>
      <c r="J320" s="45" t="s">
        <v>887</v>
      </c>
      <c r="K320" s="45" t="s">
        <v>1031</v>
      </c>
      <c r="L320" s="45" t="s">
        <v>2822</v>
      </c>
      <c r="M320" s="45" t="s">
        <v>3582</v>
      </c>
      <c r="N320" s="45" t="s">
        <v>3583</v>
      </c>
      <c r="O320" s="45" t="s">
        <v>1223</v>
      </c>
      <c r="P320" s="45" t="s">
        <v>3584</v>
      </c>
      <c r="Q320" s="45" t="s">
        <v>3585</v>
      </c>
      <c r="R320" t="s">
        <v>3586</v>
      </c>
      <c r="S320" s="45" t="s">
        <v>893</v>
      </c>
      <c r="T320"/>
      <c r="U320" s="47">
        <v>48</v>
      </c>
      <c r="V320" s="47">
        <v>48</v>
      </c>
      <c r="W320" s="47" t="s">
        <v>1728</v>
      </c>
      <c r="X320" s="47">
        <v>17568</v>
      </c>
      <c r="Y320" s="47">
        <v>17349</v>
      </c>
      <c r="Z320" s="48">
        <v>215.14</v>
      </c>
      <c r="AA320" s="44">
        <v>92</v>
      </c>
      <c r="AB320" s="44">
        <v>96</v>
      </c>
      <c r="AC320" s="44">
        <v>3593</v>
      </c>
      <c r="AD320" s="44"/>
      <c r="AE320" s="44"/>
      <c r="AF320" s="44">
        <v>13234</v>
      </c>
      <c r="AG320" s="44"/>
      <c r="AH320" s="47"/>
      <c r="AI320" s="47">
        <v>522</v>
      </c>
      <c r="AJ320"/>
      <c r="AK320" t="s">
        <v>895</v>
      </c>
      <c r="AL320">
        <v>17349</v>
      </c>
      <c r="AM320"/>
      <c r="AN320"/>
      <c r="AO320"/>
      <c r="AP320"/>
      <c r="AQ320"/>
      <c r="AR320" s="44"/>
      <c r="AS320" s="44"/>
      <c r="AT320" s="44"/>
      <c r="AU320" s="44">
        <v>5236030</v>
      </c>
      <c r="AV320" s="44">
        <v>3823448</v>
      </c>
      <c r="AW320" s="44">
        <v>1943282</v>
      </c>
      <c r="AX320" s="44">
        <v>17774</v>
      </c>
      <c r="AY320" s="44">
        <v>7133970</v>
      </c>
      <c r="AZ320" s="21">
        <v>8497258</v>
      </c>
      <c r="BA320" s="21">
        <v>-1363288</v>
      </c>
      <c r="BB320" s="44"/>
      <c r="BC320" s="44"/>
      <c r="BD320" s="44"/>
      <c r="BE320" s="44">
        <v>-1363288</v>
      </c>
      <c r="BF320" s="44">
        <v>1067400</v>
      </c>
      <c r="BG320" s="44"/>
      <c r="BH320" s="44"/>
      <c r="BI320" s="21">
        <v>3964330</v>
      </c>
      <c r="BJ320" s="21"/>
      <c r="BK320" s="21"/>
      <c r="BL320" s="21">
        <v>204300</v>
      </c>
      <c r="BM320" s="21"/>
      <c r="BN320" s="21">
        <v>5236030</v>
      </c>
      <c r="BO320" s="21"/>
      <c r="BP320" s="21"/>
      <c r="BQ320" s="44"/>
      <c r="BR320" s="21"/>
      <c r="BS320" s="44"/>
      <c r="BT320" s="21"/>
      <c r="BU320" s="44"/>
      <c r="BV320" s="21"/>
      <c r="BW320" s="44">
        <v>3710447</v>
      </c>
      <c r="BX320" s="21"/>
      <c r="BY320" s="21"/>
      <c r="BZ320" s="21"/>
      <c r="CA320" s="44"/>
      <c r="CB320" s="44"/>
      <c r="CC320" s="44">
        <v>107874</v>
      </c>
      <c r="CD320" s="44"/>
      <c r="CE320" s="44"/>
      <c r="CF320" s="44"/>
      <c r="CG320" s="44"/>
      <c r="CH320" s="44"/>
      <c r="CI320" s="21">
        <v>5127</v>
      </c>
      <c r="CJ320" s="44"/>
      <c r="CK320" s="21"/>
      <c r="CL320" s="44"/>
      <c r="CM320" s="44">
        <v>0</v>
      </c>
      <c r="CN320" s="44">
        <v>0</v>
      </c>
      <c r="CO320" s="44">
        <v>1829154</v>
      </c>
      <c r="CP320" s="44">
        <v>0</v>
      </c>
      <c r="CQ320" s="21">
        <v>1750450</v>
      </c>
      <c r="CR320" s="44">
        <v>5350</v>
      </c>
      <c r="CS320" s="44">
        <v>208500</v>
      </c>
      <c r="CT320" s="44">
        <v>22010</v>
      </c>
      <c r="CU320" s="44"/>
      <c r="CV320" s="44">
        <v>7984</v>
      </c>
      <c r="CW320" s="21"/>
      <c r="CX320" s="21"/>
      <c r="CY320" s="21"/>
      <c r="CZ320" s="21"/>
      <c r="DA320" s="21"/>
      <c r="DB320" s="21"/>
      <c r="DC320" s="21"/>
      <c r="DD320" s="21"/>
      <c r="DE320" s="44"/>
      <c r="DF320" s="21"/>
      <c r="DG320" s="44"/>
      <c r="DH320" s="21"/>
      <c r="DI320" s="44"/>
      <c r="DJ320" s="44"/>
      <c r="DK320" s="44"/>
      <c r="DL320" s="44"/>
      <c r="DM320" s="21">
        <v>1980985</v>
      </c>
      <c r="DN320" s="44"/>
      <c r="DO320" s="44"/>
      <c r="DP320" s="44"/>
      <c r="DQ320" s="44"/>
      <c r="DR320" s="44"/>
      <c r="DS320" s="44"/>
      <c r="DT320" s="44"/>
      <c r="DU320" s="44"/>
      <c r="DV320" s="44"/>
      <c r="DW320" s="44"/>
      <c r="DX320" s="44"/>
      <c r="DY320" s="44">
        <v>21659</v>
      </c>
      <c r="DZ320" s="44"/>
      <c r="EA320" s="44"/>
      <c r="EB320" s="21"/>
      <c r="EC320" s="44"/>
      <c r="ED320" s="44"/>
      <c r="EE320" s="21"/>
      <c r="EF320" s="44"/>
      <c r="EG320" s="21"/>
      <c r="EH320" s="44"/>
      <c r="EI320" s="21">
        <v>-59362</v>
      </c>
      <c r="EJ320" s="44"/>
      <c r="EK320" s="44"/>
      <c r="EL320" s="21"/>
      <c r="EM320" s="44"/>
      <c r="EN320" s="44"/>
      <c r="EO320" s="44"/>
      <c r="EP320" s="21"/>
      <c r="EQ320" s="21"/>
      <c r="ER320" s="21"/>
      <c r="ES320" s="21"/>
      <c r="ET320" s="44"/>
      <c r="EU320" s="21"/>
      <c r="EV320" s="44"/>
      <c r="EW320" s="21"/>
      <c r="EX320" s="44"/>
      <c r="EY320" s="44"/>
      <c r="EZ320" s="21"/>
      <c r="FA320" s="21"/>
      <c r="FB320" s="44"/>
      <c r="FC320" s="44"/>
      <c r="FD320" s="21"/>
      <c r="FE320" s="112"/>
      <c r="FF320" s="44"/>
      <c r="FG320" s="44">
        <v>3281633</v>
      </c>
      <c r="FH320" s="44">
        <v>866525</v>
      </c>
      <c r="FI320" s="44">
        <v>4349100</v>
      </c>
      <c r="FJ320" s="44">
        <v>208515</v>
      </c>
      <c r="FK320" s="44">
        <v>3302889</v>
      </c>
      <c r="FL320" s="44"/>
      <c r="FM320" s="44"/>
      <c r="FN320" s="44"/>
      <c r="FO320" s="44"/>
      <c r="FP320" s="44"/>
      <c r="FQ320" s="44"/>
      <c r="FR320" s="44"/>
      <c r="FS320" s="44"/>
      <c r="FT320" s="44"/>
      <c r="FU320" s="44"/>
      <c r="FV320" s="21">
        <v>263594</v>
      </c>
      <c r="FW320" s="44"/>
      <c r="FX320" s="44">
        <v>253421</v>
      </c>
      <c r="FY320" s="44">
        <v>1237</v>
      </c>
      <c r="FZ320" s="44">
        <v>146965</v>
      </c>
      <c r="GA320" s="44">
        <v>14005</v>
      </c>
      <c r="GB320" s="44"/>
      <c r="GC320" s="44">
        <v>9706</v>
      </c>
      <c r="GD320" s="44">
        <v>295014</v>
      </c>
      <c r="GE320" s="44">
        <v>288171</v>
      </c>
      <c r="GF320" s="44">
        <v>88136</v>
      </c>
      <c r="GG320" s="44">
        <v>591646</v>
      </c>
      <c r="GH320" s="44">
        <v>73968</v>
      </c>
      <c r="GI320" s="44">
        <v>110321</v>
      </c>
      <c r="GJ320" s="44">
        <v>104072</v>
      </c>
      <c r="GK320" s="44">
        <v>1662256</v>
      </c>
      <c r="GL320" s="44">
        <v>18348</v>
      </c>
      <c r="GM320" s="44">
        <v>720000</v>
      </c>
      <c r="GN320" s="44">
        <v>121443</v>
      </c>
      <c r="GO320" s="44">
        <v>12043</v>
      </c>
      <c r="GP320" s="44"/>
      <c r="GQ320" s="44"/>
      <c r="GR320" s="44">
        <v>420023</v>
      </c>
      <c r="GS320" s="44">
        <v>1382240</v>
      </c>
      <c r="GT320" s="44"/>
      <c r="GU320" s="21">
        <v>149088</v>
      </c>
      <c r="GV320" s="44"/>
      <c r="GW320" s="44"/>
      <c r="GX320" s="44"/>
      <c r="GY320" s="44">
        <v>1531328</v>
      </c>
      <c r="GZ320" s="44">
        <v>10142182</v>
      </c>
      <c r="HA320" s="44"/>
      <c r="HB320" s="44"/>
      <c r="HC320" s="44">
        <v>-8610854</v>
      </c>
      <c r="HD320" s="44">
        <v>1531328</v>
      </c>
      <c r="HE320" s="21"/>
      <c r="HF320" s="21"/>
      <c r="HG320" s="21">
        <v>7060525</v>
      </c>
      <c r="HH320" s="21"/>
      <c r="HI320" s="21">
        <v>0</v>
      </c>
      <c r="HJ320" s="44"/>
      <c r="HK320" s="21">
        <v>231967</v>
      </c>
      <c r="HL320" s="21">
        <v>123463</v>
      </c>
      <c r="HM320" s="21">
        <v>355430</v>
      </c>
      <c r="HN320" s="21">
        <v>-206342</v>
      </c>
      <c r="HO320" s="21"/>
      <c r="HP320" s="44"/>
      <c r="HQ320" s="47"/>
      <c r="HR320" s="47"/>
      <c r="HS320" s="47"/>
      <c r="HT320" s="47" t="s">
        <v>1759</v>
      </c>
      <c r="HU320" s="47">
        <v>0</v>
      </c>
      <c r="HV320" s="47">
        <v>2012</v>
      </c>
      <c r="HW320" s="47">
        <v>0</v>
      </c>
      <c r="HX320" s="47">
        <v>1143</v>
      </c>
      <c r="HY320" s="47">
        <v>20262</v>
      </c>
      <c r="HZ320" s="47">
        <v>49725</v>
      </c>
      <c r="IA320" s="47">
        <v>0</v>
      </c>
      <c r="IB320" s="47">
        <v>0</v>
      </c>
      <c r="IC320" s="47">
        <v>1274</v>
      </c>
      <c r="ID320"/>
      <c r="IE320" s="47">
        <v>3677</v>
      </c>
      <c r="IF320">
        <v>9647</v>
      </c>
      <c r="IG320" s="47">
        <v>1958</v>
      </c>
      <c r="IH320" s="47">
        <v>16291</v>
      </c>
      <c r="II320">
        <v>1896</v>
      </c>
      <c r="IJ320">
        <v>4193</v>
      </c>
      <c r="IK320">
        <v>1843</v>
      </c>
      <c r="IL320">
        <v>7061</v>
      </c>
      <c r="IM320">
        <v>120982</v>
      </c>
      <c r="IN320">
        <v>0</v>
      </c>
      <c r="IO320">
        <v>0</v>
      </c>
      <c r="IP320">
        <v>0</v>
      </c>
      <c r="IQ320">
        <v>4464</v>
      </c>
      <c r="IR320">
        <v>0</v>
      </c>
      <c r="IS320">
        <v>0</v>
      </c>
      <c r="IT320">
        <v>4464</v>
      </c>
      <c r="IU320">
        <v>127008</v>
      </c>
      <c r="IV320">
        <v>0</v>
      </c>
      <c r="IW320">
        <v>57173</v>
      </c>
      <c r="IX320">
        <v>793065</v>
      </c>
      <c r="IY320">
        <v>1112349</v>
      </c>
      <c r="IZ320">
        <v>0</v>
      </c>
      <c r="JA320">
        <v>0</v>
      </c>
      <c r="JB320">
        <v>57600</v>
      </c>
      <c r="JC320"/>
      <c r="JD320">
        <v>76227</v>
      </c>
      <c r="JE320">
        <v>223429</v>
      </c>
      <c r="JF320">
        <v>31411</v>
      </c>
      <c r="JG320">
        <v>295519</v>
      </c>
      <c r="JH320">
        <v>56381</v>
      </c>
      <c r="JI320">
        <v>79829</v>
      </c>
      <c r="JJ320">
        <v>90938</v>
      </c>
      <c r="JK320">
        <v>280704</v>
      </c>
      <c r="JL320">
        <v>3281633</v>
      </c>
      <c r="JM320">
        <v>0</v>
      </c>
      <c r="JN320">
        <v>0</v>
      </c>
      <c r="JO320">
        <v>0</v>
      </c>
      <c r="JP320">
        <v>133909</v>
      </c>
      <c r="JQ320">
        <v>0</v>
      </c>
      <c r="JR320">
        <v>0</v>
      </c>
      <c r="JS320">
        <v>133909</v>
      </c>
      <c r="JT320"/>
      <c r="JU320"/>
      <c r="JV320"/>
      <c r="JW320"/>
      <c r="JX320"/>
      <c r="JY320"/>
      <c r="JZ320"/>
      <c r="KA320"/>
      <c r="KB320"/>
      <c r="KC320"/>
      <c r="KD320"/>
      <c r="KE320"/>
      <c r="KF320">
        <v>74</v>
      </c>
      <c r="KG320">
        <v>105</v>
      </c>
      <c r="KH320">
        <v>67</v>
      </c>
      <c r="KI320">
        <v>45</v>
      </c>
      <c r="KJ320">
        <v>64</v>
      </c>
      <c r="KK320">
        <v>40</v>
      </c>
      <c r="KL320">
        <v>30</v>
      </c>
      <c r="KM320">
        <v>42</v>
      </c>
      <c r="KN320">
        <v>27</v>
      </c>
      <c r="KO320">
        <v>1</v>
      </c>
      <c r="KP320">
        <v>0</v>
      </c>
      <c r="KQ320">
        <v>0</v>
      </c>
      <c r="KR320">
        <v>1</v>
      </c>
      <c r="KS320">
        <v>0</v>
      </c>
      <c r="KT320">
        <v>0</v>
      </c>
      <c r="KU320">
        <v>1</v>
      </c>
      <c r="KV320">
        <v>0</v>
      </c>
      <c r="KW320">
        <v>0</v>
      </c>
      <c r="KX320">
        <v>0</v>
      </c>
      <c r="KY320">
        <v>0</v>
      </c>
      <c r="KZ320">
        <v>0</v>
      </c>
      <c r="LA320">
        <v>0</v>
      </c>
      <c r="LB320">
        <v>0</v>
      </c>
      <c r="LC320">
        <v>0</v>
      </c>
      <c r="LD320">
        <v>1</v>
      </c>
      <c r="LE320">
        <v>0</v>
      </c>
      <c r="LF320">
        <v>0</v>
      </c>
      <c r="LG320">
        <v>0</v>
      </c>
      <c r="LH320">
        <v>0</v>
      </c>
    </row>
    <row r="321" spans="1:320" s="34" customFormat="1" ht="15" customHeight="1" x14ac:dyDescent="0.25">
      <c r="A321" s="45">
        <v>206190349</v>
      </c>
      <c r="B321" s="45" t="s">
        <v>3587</v>
      </c>
      <c r="C321" s="46">
        <v>45292</v>
      </c>
      <c r="D321" s="46">
        <v>45657</v>
      </c>
      <c r="E321" s="47">
        <v>366</v>
      </c>
      <c r="F321" s="45" t="s">
        <v>883</v>
      </c>
      <c r="G321" s="45" t="s">
        <v>884</v>
      </c>
      <c r="H321" s="45" t="s">
        <v>1030</v>
      </c>
      <c r="I321" s="45" t="s">
        <v>886</v>
      </c>
      <c r="J321" s="45" t="s">
        <v>887</v>
      </c>
      <c r="K321" s="45" t="s">
        <v>1031</v>
      </c>
      <c r="L321" s="45" t="s">
        <v>2829</v>
      </c>
      <c r="M321" s="45" t="s">
        <v>3588</v>
      </c>
      <c r="N321" s="45" t="s">
        <v>3589</v>
      </c>
      <c r="O321" s="45" t="s">
        <v>1179</v>
      </c>
      <c r="P321" s="45" t="s">
        <v>3590</v>
      </c>
      <c r="Q321" s="45" t="s">
        <v>3591</v>
      </c>
      <c r="R321" t="s">
        <v>3592</v>
      </c>
      <c r="S321" s="45" t="s">
        <v>884</v>
      </c>
      <c r="T321"/>
      <c r="U321" s="47">
        <v>48</v>
      </c>
      <c r="V321" s="47">
        <v>48</v>
      </c>
      <c r="W321" s="47" t="s">
        <v>1728</v>
      </c>
      <c r="X321" s="47">
        <v>17568</v>
      </c>
      <c r="Y321" s="47">
        <v>14017</v>
      </c>
      <c r="Z321" s="48">
        <v>79.790000000000006</v>
      </c>
      <c r="AA321" s="44">
        <v>197</v>
      </c>
      <c r="AB321" s="44">
        <v>195</v>
      </c>
      <c r="AC321" s="44">
        <v>2907</v>
      </c>
      <c r="AD321" s="44">
        <v>1710</v>
      </c>
      <c r="AE321" s="44">
        <v>442</v>
      </c>
      <c r="AF321" s="44">
        <v>8907</v>
      </c>
      <c r="AG321" s="44"/>
      <c r="AH321" s="47"/>
      <c r="AI321" s="47">
        <v>51</v>
      </c>
      <c r="AJ321"/>
      <c r="AK321" t="s">
        <v>895</v>
      </c>
      <c r="AL321">
        <v>14017</v>
      </c>
      <c r="AM321"/>
      <c r="AN321"/>
      <c r="AO321"/>
      <c r="AP321"/>
      <c r="AQ321"/>
      <c r="AR321" s="44"/>
      <c r="AS321" s="44"/>
      <c r="AT321" s="44"/>
      <c r="AU321" s="44">
        <v>6953528</v>
      </c>
      <c r="AV321" s="44">
        <v>1618718</v>
      </c>
      <c r="AW321" s="44">
        <v>746461</v>
      </c>
      <c r="AX321" s="44"/>
      <c r="AY321" s="44">
        <v>7825785</v>
      </c>
      <c r="AZ321" s="21">
        <v>7747071</v>
      </c>
      <c r="BA321" s="21">
        <v>78714</v>
      </c>
      <c r="BB321" s="44">
        <v>920</v>
      </c>
      <c r="BC321" s="44">
        <v>800</v>
      </c>
      <c r="BD321" s="44"/>
      <c r="BE321" s="44">
        <v>78834</v>
      </c>
      <c r="BF321" s="44">
        <v>1647900</v>
      </c>
      <c r="BG321" s="44">
        <v>977050</v>
      </c>
      <c r="BH321" s="44">
        <v>203320</v>
      </c>
      <c r="BI321" s="21">
        <v>4097220</v>
      </c>
      <c r="BJ321" s="21"/>
      <c r="BK321" s="21"/>
      <c r="BL321" s="21">
        <v>28038</v>
      </c>
      <c r="BM321" s="21"/>
      <c r="BN321" s="21">
        <v>6953528</v>
      </c>
      <c r="BO321" s="21"/>
      <c r="BP321" s="21"/>
      <c r="BQ321" s="44"/>
      <c r="BR321" s="21"/>
      <c r="BS321" s="44"/>
      <c r="BT321" s="21"/>
      <c r="BU321" s="44"/>
      <c r="BV321" s="21"/>
      <c r="BW321" s="44">
        <v>1017100</v>
      </c>
      <c r="BX321" s="21"/>
      <c r="BY321" s="21">
        <v>598714</v>
      </c>
      <c r="BZ321" s="21"/>
      <c r="CA321" s="44"/>
      <c r="CB321" s="44"/>
      <c r="CC321" s="44"/>
      <c r="CD321" s="44"/>
      <c r="CE321" s="44"/>
      <c r="CF321" s="44"/>
      <c r="CG321" s="44"/>
      <c r="CH321" s="44"/>
      <c r="CI321" s="21">
        <v>2904</v>
      </c>
      <c r="CJ321" s="44"/>
      <c r="CK321" s="21"/>
      <c r="CL321" s="44"/>
      <c r="CM321" s="44">
        <v>1425</v>
      </c>
      <c r="CN321" s="44">
        <v>0</v>
      </c>
      <c r="CO321" s="44">
        <v>635569</v>
      </c>
      <c r="CP321" s="44">
        <v>0</v>
      </c>
      <c r="CQ321" s="21">
        <v>593720</v>
      </c>
      <c r="CR321" s="44">
        <v>219169</v>
      </c>
      <c r="CS321" s="44">
        <v>132810</v>
      </c>
      <c r="CT321" s="44">
        <v>35250</v>
      </c>
      <c r="CU321" s="44"/>
      <c r="CV321" s="44">
        <v>775</v>
      </c>
      <c r="CW321" s="21"/>
      <c r="CX321" s="21"/>
      <c r="CY321" s="21"/>
      <c r="CZ321" s="21"/>
      <c r="DA321" s="21"/>
      <c r="DB321" s="21"/>
      <c r="DC321" s="21"/>
      <c r="DD321" s="21"/>
      <c r="DE321" s="44"/>
      <c r="DF321" s="21"/>
      <c r="DG321" s="44"/>
      <c r="DH321" s="21"/>
      <c r="DI321" s="44"/>
      <c r="DJ321" s="44"/>
      <c r="DK321" s="44"/>
      <c r="DL321" s="44"/>
      <c r="DM321" s="21"/>
      <c r="DN321" s="44"/>
      <c r="DO321" s="44"/>
      <c r="DP321" s="44"/>
      <c r="DQ321" s="44"/>
      <c r="DR321" s="44"/>
      <c r="DS321" s="44"/>
      <c r="DT321" s="44"/>
      <c r="DU321" s="44"/>
      <c r="DV321" s="44"/>
      <c r="DW321" s="44"/>
      <c r="DX321" s="44"/>
      <c r="DY321" s="44"/>
      <c r="DZ321" s="44"/>
      <c r="EA321" s="44"/>
      <c r="EB321" s="21"/>
      <c r="EC321" s="44">
        <v>-100660</v>
      </c>
      <c r="ED321" s="44"/>
      <c r="EE321" s="21">
        <v>4645</v>
      </c>
      <c r="EF321" s="44"/>
      <c r="EG321" s="21">
        <v>48912</v>
      </c>
      <c r="EH321" s="44"/>
      <c r="EI321" s="21">
        <v>793564</v>
      </c>
      <c r="EJ321" s="44"/>
      <c r="EK321" s="44"/>
      <c r="EL321" s="21"/>
      <c r="EM321" s="44"/>
      <c r="EN321" s="44"/>
      <c r="EO321" s="44"/>
      <c r="EP321" s="21"/>
      <c r="EQ321" s="21"/>
      <c r="ER321" s="21"/>
      <c r="ES321" s="21"/>
      <c r="ET321" s="44"/>
      <c r="EU321" s="21"/>
      <c r="EV321" s="44"/>
      <c r="EW321" s="21"/>
      <c r="EX321" s="44"/>
      <c r="EY321" s="44"/>
      <c r="EZ321" s="21"/>
      <c r="FA321" s="21"/>
      <c r="FB321" s="44"/>
      <c r="FC321" s="44"/>
      <c r="FD321" s="21"/>
      <c r="FE321" s="112"/>
      <c r="FF321" s="44"/>
      <c r="FG321" s="44">
        <v>3508508</v>
      </c>
      <c r="FH321" s="44">
        <v>888213</v>
      </c>
      <c r="FI321" s="44">
        <v>3350350</v>
      </c>
      <c r="FJ321" s="44">
        <v>125021</v>
      </c>
      <c r="FK321" s="44">
        <v>2919760</v>
      </c>
      <c r="FL321" s="44"/>
      <c r="FM321" s="44"/>
      <c r="FN321" s="44"/>
      <c r="FO321" s="44"/>
      <c r="FP321" s="44"/>
      <c r="FQ321" s="44"/>
      <c r="FR321" s="44"/>
      <c r="FS321" s="44"/>
      <c r="FT321" s="44">
        <v>1426</v>
      </c>
      <c r="FU321" s="44"/>
      <c r="FV321" s="21">
        <v>354654</v>
      </c>
      <c r="FW321" s="44"/>
      <c r="FX321" s="44">
        <v>295940</v>
      </c>
      <c r="FY321" s="44">
        <v>116919</v>
      </c>
      <c r="FZ321" s="44">
        <v>98007</v>
      </c>
      <c r="GA321" s="44">
        <v>31834</v>
      </c>
      <c r="GB321" s="44"/>
      <c r="GC321" s="44">
        <v>3591</v>
      </c>
      <c r="GD321" s="44">
        <v>372244</v>
      </c>
      <c r="GE321" s="44">
        <v>289866</v>
      </c>
      <c r="GF321" s="44">
        <v>204634</v>
      </c>
      <c r="GG321" s="44">
        <v>504327</v>
      </c>
      <c r="GH321" s="44">
        <v>106113</v>
      </c>
      <c r="GI321" s="44">
        <v>244055</v>
      </c>
      <c r="GJ321" s="44">
        <v>41069</v>
      </c>
      <c r="GK321" s="44">
        <v>1587094</v>
      </c>
      <c r="GL321" s="44">
        <v>12471</v>
      </c>
      <c r="GM321" s="44">
        <v>367947</v>
      </c>
      <c r="GN321" s="44">
        <v>32458</v>
      </c>
      <c r="GO321" s="44"/>
      <c r="GP321" s="44">
        <v>8450</v>
      </c>
      <c r="GQ321" s="44"/>
      <c r="GR321" s="44">
        <v>154212</v>
      </c>
      <c r="GS321" s="44">
        <v>1844590</v>
      </c>
      <c r="GT321" s="44"/>
      <c r="GU321" s="21">
        <v>51650</v>
      </c>
      <c r="GV321" s="44"/>
      <c r="GW321" s="44"/>
      <c r="GX321" s="44"/>
      <c r="GY321" s="44">
        <v>1896240</v>
      </c>
      <c r="GZ321" s="44">
        <v>1100326</v>
      </c>
      <c r="HA321" s="44"/>
      <c r="HB321" s="44"/>
      <c r="HC321" s="44">
        <v>795914</v>
      </c>
      <c r="HD321" s="44">
        <v>1896240</v>
      </c>
      <c r="HE321" s="21"/>
      <c r="HF321" s="21"/>
      <c r="HG321" s="21"/>
      <c r="HH321" s="21"/>
      <c r="HI321" s="21">
        <v>0</v>
      </c>
      <c r="HJ321" s="44"/>
      <c r="HK321" s="21"/>
      <c r="HL321" s="21">
        <v>124281</v>
      </c>
      <c r="HM321" s="21">
        <v>124281</v>
      </c>
      <c r="HN321" s="21">
        <v>-72631</v>
      </c>
      <c r="HO321" s="21"/>
      <c r="HP321" s="44"/>
      <c r="HQ321" s="47"/>
      <c r="HR321" s="47"/>
      <c r="HS321" s="47"/>
      <c r="HT321" s="47" t="s">
        <v>1893</v>
      </c>
      <c r="HU321" s="47">
        <v>22006.52</v>
      </c>
      <c r="HV321" s="47">
        <v>0</v>
      </c>
      <c r="HW321" s="47">
        <v>0</v>
      </c>
      <c r="HX321" s="47">
        <v>7922</v>
      </c>
      <c r="HY321" s="47">
        <v>16006</v>
      </c>
      <c r="HZ321" s="47">
        <v>42109</v>
      </c>
      <c r="IA321" s="47">
        <v>0</v>
      </c>
      <c r="IB321" s="47">
        <v>0</v>
      </c>
      <c r="IC321" s="47">
        <v>0</v>
      </c>
      <c r="ID321"/>
      <c r="IE321" s="47">
        <v>1960</v>
      </c>
      <c r="IF321">
        <v>10390</v>
      </c>
      <c r="IG321" s="47">
        <v>4674</v>
      </c>
      <c r="IH321" s="47">
        <v>12325</v>
      </c>
      <c r="II321">
        <v>2186</v>
      </c>
      <c r="IJ321">
        <v>7875</v>
      </c>
      <c r="IK321">
        <v>525</v>
      </c>
      <c r="IL321">
        <v>11247</v>
      </c>
      <c r="IM321">
        <v>117219</v>
      </c>
      <c r="IN321">
        <v>0</v>
      </c>
      <c r="IO321">
        <v>0</v>
      </c>
      <c r="IP321">
        <v>0</v>
      </c>
      <c r="IQ321">
        <v>0</v>
      </c>
      <c r="IR321">
        <v>0</v>
      </c>
      <c r="IS321">
        <v>0</v>
      </c>
      <c r="IT321">
        <v>0</v>
      </c>
      <c r="IU321">
        <v>0</v>
      </c>
      <c r="IV321">
        <v>0</v>
      </c>
      <c r="IW321">
        <v>494981</v>
      </c>
      <c r="IX321">
        <v>671019</v>
      </c>
      <c r="IY321">
        <v>939908</v>
      </c>
      <c r="IZ321">
        <v>0</v>
      </c>
      <c r="JA321">
        <v>0</v>
      </c>
      <c r="JB321">
        <v>0</v>
      </c>
      <c r="JC321"/>
      <c r="JD321">
        <v>89008</v>
      </c>
      <c r="JE321">
        <v>227710</v>
      </c>
      <c r="JF321">
        <v>88874</v>
      </c>
      <c r="JG321">
        <v>264251</v>
      </c>
      <c r="JH321">
        <v>60606</v>
      </c>
      <c r="JI321">
        <v>168723</v>
      </c>
      <c r="JJ321">
        <v>26164</v>
      </c>
      <c r="JK321">
        <v>477264</v>
      </c>
      <c r="JL321">
        <v>3508508</v>
      </c>
      <c r="JM321">
        <v>0</v>
      </c>
      <c r="JN321">
        <v>0</v>
      </c>
      <c r="JO321">
        <v>0</v>
      </c>
      <c r="JP321">
        <v>0</v>
      </c>
      <c r="JQ321">
        <v>0</v>
      </c>
      <c r="JR321">
        <v>0</v>
      </c>
      <c r="JS321">
        <v>0</v>
      </c>
      <c r="JT321"/>
      <c r="JU321"/>
      <c r="JV321"/>
      <c r="JW321"/>
      <c r="JX321"/>
      <c r="JY321"/>
      <c r="JZ321"/>
      <c r="KA321"/>
      <c r="KB321"/>
      <c r="KC321"/>
      <c r="KD321"/>
      <c r="KE321"/>
      <c r="KF321">
        <v>74</v>
      </c>
      <c r="KG321">
        <v>89</v>
      </c>
      <c r="KH321">
        <v>62</v>
      </c>
      <c r="KI321">
        <v>44</v>
      </c>
      <c r="KJ321">
        <v>54</v>
      </c>
      <c r="KK321">
        <v>37</v>
      </c>
      <c r="KL321">
        <v>27</v>
      </c>
      <c r="KM321">
        <v>30</v>
      </c>
      <c r="KN321">
        <v>24</v>
      </c>
      <c r="KO321">
        <v>1</v>
      </c>
      <c r="KP321">
        <v>0</v>
      </c>
      <c r="KQ321">
        <v>0</v>
      </c>
      <c r="KR321">
        <v>1</v>
      </c>
      <c r="KS321">
        <v>0</v>
      </c>
      <c r="KT321">
        <v>0</v>
      </c>
      <c r="KU321">
        <v>1</v>
      </c>
      <c r="KV321">
        <v>0</v>
      </c>
      <c r="KW321">
        <v>0</v>
      </c>
      <c r="KX321">
        <v>0</v>
      </c>
      <c r="KY321">
        <v>0</v>
      </c>
      <c r="KZ321">
        <v>0</v>
      </c>
      <c r="LA321">
        <v>0</v>
      </c>
      <c r="LB321">
        <v>0</v>
      </c>
      <c r="LC321">
        <v>0</v>
      </c>
      <c r="LD321">
        <v>1</v>
      </c>
      <c r="LE321">
        <v>0</v>
      </c>
      <c r="LF321">
        <v>0</v>
      </c>
      <c r="LG321">
        <v>0</v>
      </c>
      <c r="LH321">
        <v>0</v>
      </c>
    </row>
    <row r="322" spans="1:320" s="34" customFormat="1" ht="15" customHeight="1" x14ac:dyDescent="0.25">
      <c r="A322" s="45">
        <v>206190350</v>
      </c>
      <c r="B322" s="45" t="s">
        <v>1120</v>
      </c>
      <c r="C322" s="46">
        <v>45210</v>
      </c>
      <c r="D322" s="46">
        <v>45412</v>
      </c>
      <c r="E322" s="47">
        <v>203</v>
      </c>
      <c r="F322" s="45" t="s">
        <v>883</v>
      </c>
      <c r="G322" s="45" t="s">
        <v>884</v>
      </c>
      <c r="H322" s="45" t="s">
        <v>1030</v>
      </c>
      <c r="I322" s="45" t="s">
        <v>886</v>
      </c>
      <c r="J322" s="45" t="s">
        <v>887</v>
      </c>
      <c r="K322" s="45" t="s">
        <v>1031</v>
      </c>
      <c r="L322" s="45" t="s">
        <v>2724</v>
      </c>
      <c r="M322" s="45" t="s">
        <v>1121</v>
      </c>
      <c r="N322" s="45" t="s">
        <v>1122</v>
      </c>
      <c r="O322" s="45" t="s">
        <v>1045</v>
      </c>
      <c r="P322" s="45" t="s">
        <v>3424</v>
      </c>
      <c r="Q322" s="45" t="s">
        <v>3593</v>
      </c>
      <c r="R322" t="s">
        <v>1123</v>
      </c>
      <c r="S322" s="45" t="s">
        <v>893</v>
      </c>
      <c r="T322"/>
      <c r="U322" s="47">
        <v>117</v>
      </c>
      <c r="V322" s="47">
        <v>117</v>
      </c>
      <c r="W322" s="47" t="s">
        <v>913</v>
      </c>
      <c r="X322" s="47">
        <v>23751</v>
      </c>
      <c r="Y322" s="47">
        <v>21621</v>
      </c>
      <c r="Z322" s="48">
        <v>91.03</v>
      </c>
      <c r="AA322" s="44">
        <v>135</v>
      </c>
      <c r="AB322" s="44">
        <v>118</v>
      </c>
      <c r="AC322" s="44">
        <v>2575</v>
      </c>
      <c r="AD322" s="44"/>
      <c r="AE322" s="44">
        <v>1028</v>
      </c>
      <c r="AF322" s="44">
        <v>17092</v>
      </c>
      <c r="AG322" s="44">
        <v>496</v>
      </c>
      <c r="AH322" s="47">
        <v>13</v>
      </c>
      <c r="AI322" s="47">
        <v>195</v>
      </c>
      <c r="AJ322">
        <v>222</v>
      </c>
      <c r="AK322" t="s">
        <v>914</v>
      </c>
      <c r="AL322">
        <v>17865</v>
      </c>
      <c r="AM322"/>
      <c r="AN322"/>
      <c r="AO322"/>
      <c r="AP322">
        <v>3756</v>
      </c>
      <c r="AQ322"/>
      <c r="AR322" s="44"/>
      <c r="AS322" s="44"/>
      <c r="AT322" s="44"/>
      <c r="AU322" s="44">
        <v>11587974</v>
      </c>
      <c r="AV322" s="44">
        <v>5927327</v>
      </c>
      <c r="AW322" s="44">
        <v>7077889</v>
      </c>
      <c r="AX322" s="44"/>
      <c r="AY322" s="44">
        <v>10437412</v>
      </c>
      <c r="AZ322" s="21">
        <v>10771033</v>
      </c>
      <c r="BA322" s="21">
        <v>-333621</v>
      </c>
      <c r="BB322" s="44">
        <v>79313</v>
      </c>
      <c r="BC322" s="44">
        <v>800</v>
      </c>
      <c r="BD322" s="44"/>
      <c r="BE322" s="44">
        <v>-255108</v>
      </c>
      <c r="BF322" s="44">
        <v>2056571</v>
      </c>
      <c r="BG322" s="44"/>
      <c r="BH322" s="44">
        <v>526524</v>
      </c>
      <c r="BI322" s="21">
        <v>8279581</v>
      </c>
      <c r="BJ322" s="21">
        <v>558902</v>
      </c>
      <c r="BK322" s="21">
        <v>7519</v>
      </c>
      <c r="BL322" s="21">
        <v>74295</v>
      </c>
      <c r="BM322" s="21">
        <v>84582</v>
      </c>
      <c r="BN322" s="21">
        <v>8358443</v>
      </c>
      <c r="BO322" s="21"/>
      <c r="BP322" s="21"/>
      <c r="BQ322" s="44"/>
      <c r="BR322" s="21">
        <v>3229531</v>
      </c>
      <c r="BS322" s="44"/>
      <c r="BT322" s="21"/>
      <c r="BU322" s="44"/>
      <c r="BV322" s="21"/>
      <c r="BW322" s="44">
        <v>2435051</v>
      </c>
      <c r="BX322" s="21"/>
      <c r="BY322" s="21"/>
      <c r="BZ322" s="21"/>
      <c r="CA322" s="44">
        <v>719075</v>
      </c>
      <c r="CB322" s="44"/>
      <c r="CC322" s="44">
        <v>2332144</v>
      </c>
      <c r="CD322" s="44"/>
      <c r="CE322" s="44">
        <v>428798</v>
      </c>
      <c r="CF322" s="44"/>
      <c r="CG322" s="44">
        <v>9928</v>
      </c>
      <c r="CH322" s="44"/>
      <c r="CI322" s="21">
        <v>748</v>
      </c>
      <c r="CJ322" s="44"/>
      <c r="CK322" s="21">
        <v>1583</v>
      </c>
      <c r="CL322" s="44"/>
      <c r="CM322" s="44">
        <v>67544</v>
      </c>
      <c r="CN322" s="44">
        <v>202955</v>
      </c>
      <c r="CO322" s="44">
        <v>1475086</v>
      </c>
      <c r="CP322" s="44">
        <v>1948014</v>
      </c>
      <c r="CQ322" s="21">
        <v>1517977</v>
      </c>
      <c r="CR322" s="44">
        <v>291360</v>
      </c>
      <c r="CS322" s="44">
        <v>379165</v>
      </c>
      <c r="CT322" s="44">
        <v>29441</v>
      </c>
      <c r="CU322" s="44"/>
      <c r="CV322" s="44">
        <v>15785</v>
      </c>
      <c r="CW322" s="21"/>
      <c r="CX322" s="21"/>
      <c r="CY322" s="21"/>
      <c r="CZ322" s="21"/>
      <c r="DA322" s="21"/>
      <c r="DB322" s="21"/>
      <c r="DC322" s="21"/>
      <c r="DD322" s="21"/>
      <c r="DE322" s="44"/>
      <c r="DF322" s="21"/>
      <c r="DG322" s="44"/>
      <c r="DH322" s="21"/>
      <c r="DI322" s="44"/>
      <c r="DJ322" s="44"/>
      <c r="DK322" s="44"/>
      <c r="DL322" s="44"/>
      <c r="DM322" s="21"/>
      <c r="DN322" s="44"/>
      <c r="DO322" s="44"/>
      <c r="DP322" s="44"/>
      <c r="DQ322" s="44"/>
      <c r="DR322" s="44"/>
      <c r="DS322" s="44"/>
      <c r="DT322" s="44"/>
      <c r="DU322" s="44"/>
      <c r="DV322" s="44"/>
      <c r="DW322" s="44"/>
      <c r="DX322" s="44"/>
      <c r="DY322" s="44">
        <v>-446</v>
      </c>
      <c r="DZ322" s="44"/>
      <c r="EA322" s="44"/>
      <c r="EB322" s="21"/>
      <c r="EC322" s="44">
        <v>1047431</v>
      </c>
      <c r="ED322" s="44"/>
      <c r="EE322" s="21"/>
      <c r="EF322" s="44"/>
      <c r="EG322" s="21">
        <v>438341</v>
      </c>
      <c r="EH322" s="44"/>
      <c r="EI322" s="21">
        <v>5136651</v>
      </c>
      <c r="EJ322" s="44"/>
      <c r="EK322" s="44">
        <v>448799</v>
      </c>
      <c r="EL322" s="21"/>
      <c r="EM322" s="44">
        <v>8972</v>
      </c>
      <c r="EN322" s="44"/>
      <c r="EO322" s="44">
        <v>-1859</v>
      </c>
      <c r="EP322" s="21"/>
      <c r="EQ322" s="21"/>
      <c r="ER322" s="21"/>
      <c r="ES322" s="21"/>
      <c r="ET322" s="44"/>
      <c r="EU322" s="21"/>
      <c r="EV322" s="44"/>
      <c r="EW322" s="21"/>
      <c r="EX322" s="44"/>
      <c r="EY322" s="44"/>
      <c r="EZ322" s="21"/>
      <c r="FA322" s="21"/>
      <c r="FB322" s="44"/>
      <c r="FC322" s="44"/>
      <c r="FD322" s="21"/>
      <c r="FE322" s="112"/>
      <c r="FF322" s="44"/>
      <c r="FG322" s="44">
        <v>5507262</v>
      </c>
      <c r="FH322" s="44">
        <v>1234505</v>
      </c>
      <c r="FI322" s="44">
        <v>4029266</v>
      </c>
      <c r="FJ322" s="44">
        <v>278077</v>
      </c>
      <c r="FK322" s="44">
        <v>3848828</v>
      </c>
      <c r="FL322" s="44"/>
      <c r="FM322" s="44"/>
      <c r="FN322" s="44"/>
      <c r="FO322" s="44">
        <v>1742909</v>
      </c>
      <c r="FP322" s="44"/>
      <c r="FQ322" s="44"/>
      <c r="FR322" s="44"/>
      <c r="FS322" s="44"/>
      <c r="FT322" s="44">
        <v>2064</v>
      </c>
      <c r="FU322" s="44">
        <v>63612</v>
      </c>
      <c r="FV322" s="21">
        <v>279388</v>
      </c>
      <c r="FW322" s="44"/>
      <c r="FX322" s="44">
        <v>203234</v>
      </c>
      <c r="FY322" s="44">
        <v>36369</v>
      </c>
      <c r="FZ322" s="44">
        <v>114303</v>
      </c>
      <c r="GA322" s="44">
        <v>25630</v>
      </c>
      <c r="GB322" s="44"/>
      <c r="GC322" s="44">
        <v>13061</v>
      </c>
      <c r="GD322" s="44">
        <v>384252</v>
      </c>
      <c r="GE322" s="44">
        <v>199603</v>
      </c>
      <c r="GF322" s="44">
        <v>160748</v>
      </c>
      <c r="GG322" s="44">
        <v>407505</v>
      </c>
      <c r="GH322" s="44">
        <v>68554</v>
      </c>
      <c r="GI322" s="44">
        <v>59920</v>
      </c>
      <c r="GJ322" s="44">
        <v>80928</v>
      </c>
      <c r="GK322" s="44">
        <v>2152191</v>
      </c>
      <c r="GL322" s="44">
        <v>59034</v>
      </c>
      <c r="GM322" s="44">
        <v>638936</v>
      </c>
      <c r="GN322" s="44">
        <v>31484</v>
      </c>
      <c r="GO322" s="44">
        <v>19587</v>
      </c>
      <c r="GP322" s="44"/>
      <c r="GQ322" s="44">
        <v>47641</v>
      </c>
      <c r="GR322" s="44">
        <v>131252</v>
      </c>
      <c r="GS322" s="44">
        <v>4247918</v>
      </c>
      <c r="GT322" s="44"/>
      <c r="GU322" s="21">
        <v>656987</v>
      </c>
      <c r="GV322" s="44">
        <v>265644</v>
      </c>
      <c r="GW322" s="44">
        <v>1600925</v>
      </c>
      <c r="GX322" s="44">
        <v>2348914</v>
      </c>
      <c r="GY322" s="44">
        <v>9120388</v>
      </c>
      <c r="GZ322" s="44">
        <v>11560208</v>
      </c>
      <c r="HA322" s="44"/>
      <c r="HB322" s="44"/>
      <c r="HC322" s="44">
        <v>-2439820</v>
      </c>
      <c r="HD322" s="44">
        <v>9120388</v>
      </c>
      <c r="HE322" s="21">
        <v>63758</v>
      </c>
      <c r="HF322" s="21"/>
      <c r="HG322" s="21">
        <v>6855506</v>
      </c>
      <c r="HH322" s="21"/>
      <c r="HI322" s="21">
        <v>0</v>
      </c>
      <c r="HJ322" s="44"/>
      <c r="HK322" s="21">
        <v>636663</v>
      </c>
      <c r="HL322" s="21">
        <v>558033</v>
      </c>
      <c r="HM322" s="21">
        <v>1194696</v>
      </c>
      <c r="HN322" s="21">
        <v>-537709</v>
      </c>
      <c r="HO322" s="21"/>
      <c r="HP322" s="44"/>
      <c r="HQ322" s="47"/>
      <c r="HR322" s="47"/>
      <c r="HS322" s="47"/>
      <c r="HT322" s="47" t="s">
        <v>1799</v>
      </c>
      <c r="HU322" s="47">
        <v>115602.08</v>
      </c>
      <c r="HV322" s="47">
        <v>1148</v>
      </c>
      <c r="HW322" s="47">
        <v>0</v>
      </c>
      <c r="HX322" s="47">
        <v>6726</v>
      </c>
      <c r="HY322" s="47">
        <v>33266</v>
      </c>
      <c r="HZ322" s="47">
        <v>58524</v>
      </c>
      <c r="IA322" s="47">
        <v>5771</v>
      </c>
      <c r="IB322" s="47">
        <v>343</v>
      </c>
      <c r="IC322" s="47">
        <v>5106</v>
      </c>
      <c r="ID322">
        <v>9629</v>
      </c>
      <c r="IE322" s="47">
        <v>3012</v>
      </c>
      <c r="IF322">
        <v>6352</v>
      </c>
      <c r="IG322" s="47">
        <v>1324</v>
      </c>
      <c r="IH322" s="47">
        <v>9601</v>
      </c>
      <c r="II322">
        <v>1995</v>
      </c>
      <c r="IJ322">
        <v>2496</v>
      </c>
      <c r="IK322">
        <v>1244</v>
      </c>
      <c r="IL322">
        <v>11256</v>
      </c>
      <c r="IM322">
        <v>157793</v>
      </c>
      <c r="IN322">
        <v>0</v>
      </c>
      <c r="IO322">
        <v>148</v>
      </c>
      <c r="IP322">
        <v>416</v>
      </c>
      <c r="IQ322">
        <v>3274</v>
      </c>
      <c r="IR322">
        <v>0</v>
      </c>
      <c r="IS322">
        <v>0</v>
      </c>
      <c r="IT322">
        <v>3838</v>
      </c>
      <c r="IU322">
        <v>101736</v>
      </c>
      <c r="IV322">
        <v>0</v>
      </c>
      <c r="IW322">
        <v>430300</v>
      </c>
      <c r="IX322">
        <v>1491567</v>
      </c>
      <c r="IY322">
        <v>1580517</v>
      </c>
      <c r="IZ322">
        <v>230247</v>
      </c>
      <c r="JA322">
        <v>17195</v>
      </c>
      <c r="JB322">
        <v>197848</v>
      </c>
      <c r="JC322">
        <v>420470</v>
      </c>
      <c r="JD322">
        <v>78411</v>
      </c>
      <c r="JE322">
        <v>113549</v>
      </c>
      <c r="JF322">
        <v>22865</v>
      </c>
      <c r="JG322">
        <v>192785</v>
      </c>
      <c r="JH322">
        <v>54325</v>
      </c>
      <c r="JI322">
        <v>45562</v>
      </c>
      <c r="JJ322">
        <v>63463</v>
      </c>
      <c r="JK322">
        <v>466422</v>
      </c>
      <c r="JL322">
        <v>5507262</v>
      </c>
      <c r="JM322">
        <v>0</v>
      </c>
      <c r="JN322">
        <v>15140</v>
      </c>
      <c r="JO322">
        <v>20840</v>
      </c>
      <c r="JP322">
        <v>118572</v>
      </c>
      <c r="JQ322">
        <v>0</v>
      </c>
      <c r="JR322">
        <v>0</v>
      </c>
      <c r="JS322">
        <v>154552</v>
      </c>
      <c r="JT322"/>
      <c r="JU322"/>
      <c r="JV322"/>
      <c r="JW322"/>
      <c r="JX322"/>
      <c r="JY322">
        <v>9629</v>
      </c>
      <c r="JZ322"/>
      <c r="KA322"/>
      <c r="KB322"/>
      <c r="KC322"/>
      <c r="KD322"/>
      <c r="KE322">
        <v>420470</v>
      </c>
      <c r="KF322">
        <v>238</v>
      </c>
      <c r="KG322">
        <v>406</v>
      </c>
      <c r="KH322">
        <v>128</v>
      </c>
      <c r="KI322">
        <v>157</v>
      </c>
      <c r="KJ322">
        <v>277</v>
      </c>
      <c r="KK322">
        <v>80</v>
      </c>
      <c r="KL322">
        <v>87</v>
      </c>
      <c r="KM322">
        <v>147</v>
      </c>
      <c r="KN322">
        <v>45</v>
      </c>
      <c r="KO322">
        <v>1</v>
      </c>
      <c r="KP322">
        <v>0</v>
      </c>
      <c r="KQ322">
        <v>0</v>
      </c>
      <c r="KR322">
        <v>0</v>
      </c>
      <c r="KS322">
        <v>0</v>
      </c>
      <c r="KT322">
        <v>1</v>
      </c>
      <c r="KU322">
        <v>1</v>
      </c>
      <c r="KV322">
        <v>0</v>
      </c>
      <c r="KW322">
        <v>0</v>
      </c>
      <c r="KX322">
        <v>0</v>
      </c>
      <c r="KY322">
        <v>1</v>
      </c>
      <c r="KZ322">
        <v>0</v>
      </c>
      <c r="LA322">
        <v>0</v>
      </c>
      <c r="LB322">
        <v>0</v>
      </c>
      <c r="LC322">
        <v>0</v>
      </c>
      <c r="LD322">
        <v>1</v>
      </c>
      <c r="LE322">
        <v>0</v>
      </c>
      <c r="LF322">
        <v>0</v>
      </c>
      <c r="LG322">
        <v>0</v>
      </c>
      <c r="LH322">
        <v>0</v>
      </c>
    </row>
    <row r="323" spans="1:320" s="34" customFormat="1" ht="15" customHeight="1" x14ac:dyDescent="0.25">
      <c r="A323" s="45">
        <v>206190353</v>
      </c>
      <c r="B323" s="45" t="s">
        <v>3594</v>
      </c>
      <c r="C323" s="46">
        <v>45292</v>
      </c>
      <c r="D323" s="46">
        <v>45657</v>
      </c>
      <c r="E323" s="47">
        <v>366</v>
      </c>
      <c r="F323" s="45" t="s">
        <v>883</v>
      </c>
      <c r="G323" s="45" t="s">
        <v>884</v>
      </c>
      <c r="H323" s="45" t="s">
        <v>1030</v>
      </c>
      <c r="I323" s="45" t="s">
        <v>886</v>
      </c>
      <c r="J323" s="45" t="s">
        <v>887</v>
      </c>
      <c r="K323" s="45" t="s">
        <v>1031</v>
      </c>
      <c r="L323" s="45" t="s">
        <v>2747</v>
      </c>
      <c r="M323" s="45" t="s">
        <v>3595</v>
      </c>
      <c r="N323" s="45" t="s">
        <v>3596</v>
      </c>
      <c r="O323" s="45" t="s">
        <v>3075</v>
      </c>
      <c r="P323" s="45" t="s">
        <v>3313</v>
      </c>
      <c r="Q323" s="45" t="s">
        <v>3597</v>
      </c>
      <c r="R323" t="s">
        <v>3598</v>
      </c>
      <c r="S323" s="45" t="s">
        <v>893</v>
      </c>
      <c r="T323"/>
      <c r="U323" s="47">
        <v>85</v>
      </c>
      <c r="V323" s="47">
        <v>85</v>
      </c>
      <c r="W323" s="47" t="s">
        <v>894</v>
      </c>
      <c r="X323" s="47">
        <v>31110</v>
      </c>
      <c r="Y323" s="47">
        <v>29969</v>
      </c>
      <c r="Z323" s="48">
        <v>221.75</v>
      </c>
      <c r="AA323" s="44">
        <v>146</v>
      </c>
      <c r="AB323" s="44">
        <v>149</v>
      </c>
      <c r="AC323" s="44">
        <v>6590</v>
      </c>
      <c r="AD323" s="44"/>
      <c r="AE323" s="44">
        <v>1469</v>
      </c>
      <c r="AF323" s="44">
        <v>21182</v>
      </c>
      <c r="AG323" s="44"/>
      <c r="AH323" s="47">
        <v>72</v>
      </c>
      <c r="AI323" s="47">
        <v>187</v>
      </c>
      <c r="AJ323">
        <v>469</v>
      </c>
      <c r="AK323" t="s">
        <v>895</v>
      </c>
      <c r="AL323">
        <v>29969</v>
      </c>
      <c r="AM323"/>
      <c r="AN323"/>
      <c r="AO323"/>
      <c r="AP323"/>
      <c r="AQ323"/>
      <c r="AR323" s="44"/>
      <c r="AS323" s="44"/>
      <c r="AT323" s="44"/>
      <c r="AU323" s="44">
        <v>9140545</v>
      </c>
      <c r="AV323" s="44">
        <v>5176808</v>
      </c>
      <c r="AW323" s="44">
        <v>4058575</v>
      </c>
      <c r="AX323" s="44">
        <v>39407</v>
      </c>
      <c r="AY323" s="44">
        <v>10298185</v>
      </c>
      <c r="AZ323" s="21">
        <v>9814111</v>
      </c>
      <c r="BA323" s="21">
        <v>484074</v>
      </c>
      <c r="BB323" s="44"/>
      <c r="BC323" s="44"/>
      <c r="BD323" s="44"/>
      <c r="BE323" s="44">
        <v>484074</v>
      </c>
      <c r="BF323" s="44">
        <v>2009950</v>
      </c>
      <c r="BG323" s="44"/>
      <c r="BH323" s="44">
        <v>448045</v>
      </c>
      <c r="BI323" s="21">
        <v>6460510</v>
      </c>
      <c r="BJ323" s="21"/>
      <c r="BK323" s="21">
        <v>21960</v>
      </c>
      <c r="BL323" s="21">
        <v>57035</v>
      </c>
      <c r="BM323" s="21">
        <v>143045</v>
      </c>
      <c r="BN323" s="21">
        <v>9140545</v>
      </c>
      <c r="BO323" s="21"/>
      <c r="BP323" s="21"/>
      <c r="BQ323" s="44"/>
      <c r="BR323" s="21"/>
      <c r="BS323" s="44"/>
      <c r="BT323" s="21"/>
      <c r="BU323" s="44"/>
      <c r="BV323" s="21"/>
      <c r="BW323" s="44">
        <v>5099529</v>
      </c>
      <c r="BX323" s="21"/>
      <c r="BY323" s="21"/>
      <c r="BZ323" s="21"/>
      <c r="CA323" s="44">
        <v>36750</v>
      </c>
      <c r="CB323" s="44"/>
      <c r="CC323" s="44"/>
      <c r="CD323" s="44"/>
      <c r="CE323" s="44"/>
      <c r="CF323" s="44"/>
      <c r="CG323" s="44">
        <v>40465</v>
      </c>
      <c r="CH323" s="44"/>
      <c r="CI323" s="21">
        <v>64</v>
      </c>
      <c r="CJ323" s="44"/>
      <c r="CK323" s="21"/>
      <c r="CL323" s="44"/>
      <c r="CM323" s="44">
        <v>0</v>
      </c>
      <c r="CN323" s="44">
        <v>0</v>
      </c>
      <c r="CO323" s="44">
        <v>1718432</v>
      </c>
      <c r="CP323" s="44">
        <v>0</v>
      </c>
      <c r="CQ323" s="21">
        <v>1846716</v>
      </c>
      <c r="CR323" s="44">
        <v>96852</v>
      </c>
      <c r="CS323" s="44">
        <v>1462177</v>
      </c>
      <c r="CT323" s="44">
        <v>45608</v>
      </c>
      <c r="CU323" s="44"/>
      <c r="CV323" s="44">
        <v>7023</v>
      </c>
      <c r="CW323" s="21"/>
      <c r="CX323" s="21"/>
      <c r="CY323" s="21"/>
      <c r="CZ323" s="21"/>
      <c r="DA323" s="21"/>
      <c r="DB323" s="21"/>
      <c r="DC323" s="21"/>
      <c r="DD323" s="21"/>
      <c r="DE323" s="44"/>
      <c r="DF323" s="21"/>
      <c r="DG323" s="44"/>
      <c r="DH323" s="21"/>
      <c r="DI323" s="44"/>
      <c r="DJ323" s="44"/>
      <c r="DK323" s="44"/>
      <c r="DL323" s="44"/>
      <c r="DM323" s="21"/>
      <c r="DN323" s="44"/>
      <c r="DO323" s="44"/>
      <c r="DP323" s="44"/>
      <c r="DQ323" s="44"/>
      <c r="DR323" s="44"/>
      <c r="DS323" s="44"/>
      <c r="DT323" s="44"/>
      <c r="DU323" s="44"/>
      <c r="DV323" s="44"/>
      <c r="DW323" s="44"/>
      <c r="DX323" s="44"/>
      <c r="DY323" s="44"/>
      <c r="DZ323" s="44"/>
      <c r="EA323" s="44"/>
      <c r="EB323" s="21"/>
      <c r="EC323" s="44">
        <v>2187330</v>
      </c>
      <c r="ED323" s="44"/>
      <c r="EE323" s="21"/>
      <c r="EF323" s="44"/>
      <c r="EG323" s="21">
        <v>143767</v>
      </c>
      <c r="EH323" s="44"/>
      <c r="EI323" s="21">
        <v>1647861</v>
      </c>
      <c r="EJ323" s="44"/>
      <c r="EK323" s="44"/>
      <c r="EL323" s="21"/>
      <c r="EM323" s="44">
        <v>38955</v>
      </c>
      <c r="EN323" s="44"/>
      <c r="EO323" s="44">
        <v>40662</v>
      </c>
      <c r="EP323" s="21"/>
      <c r="EQ323" s="21"/>
      <c r="ER323" s="21"/>
      <c r="ES323" s="21"/>
      <c r="ET323" s="44"/>
      <c r="EU323" s="21"/>
      <c r="EV323" s="44"/>
      <c r="EW323" s="21"/>
      <c r="EX323" s="44"/>
      <c r="EY323" s="44"/>
      <c r="EZ323" s="21"/>
      <c r="FA323" s="21"/>
      <c r="FB323" s="44"/>
      <c r="FC323" s="44"/>
      <c r="FD323" s="21"/>
      <c r="FE323" s="112"/>
      <c r="FF323" s="44"/>
      <c r="FG323" s="44">
        <v>4509978</v>
      </c>
      <c r="FH323" s="44">
        <v>1141923</v>
      </c>
      <c r="FI323" s="44">
        <v>4162210</v>
      </c>
      <c r="FJ323" s="44">
        <v>242351</v>
      </c>
      <c r="FK323" s="44">
        <v>4288371</v>
      </c>
      <c r="FL323" s="44"/>
      <c r="FM323" s="44"/>
      <c r="FN323" s="44"/>
      <c r="FO323" s="44"/>
      <c r="FP323" s="44"/>
      <c r="FQ323" s="44"/>
      <c r="FR323" s="44"/>
      <c r="FS323" s="44"/>
      <c r="FT323" s="44">
        <v>142</v>
      </c>
      <c r="FU323" s="44"/>
      <c r="FV323" s="21">
        <v>335670</v>
      </c>
      <c r="FW323" s="44"/>
      <c r="FX323" s="44">
        <v>352718</v>
      </c>
      <c r="FY323" s="44">
        <v>20574</v>
      </c>
      <c r="FZ323" s="44">
        <v>172648</v>
      </c>
      <c r="GA323" s="44">
        <v>37284</v>
      </c>
      <c r="GB323" s="44"/>
      <c r="GC323" s="44">
        <v>19369</v>
      </c>
      <c r="GD323" s="44">
        <v>450805</v>
      </c>
      <c r="GE323" s="44">
        <v>301346</v>
      </c>
      <c r="GF323" s="44">
        <v>153549</v>
      </c>
      <c r="GG323" s="44">
        <v>858962</v>
      </c>
      <c r="GH323" s="44">
        <v>54548</v>
      </c>
      <c r="GI323" s="44">
        <v>38593</v>
      </c>
      <c r="GJ323" s="44">
        <v>70115</v>
      </c>
      <c r="GK323" s="44">
        <v>2248448</v>
      </c>
      <c r="GL323" s="44">
        <v>3495</v>
      </c>
      <c r="GM323" s="44">
        <v>306000</v>
      </c>
      <c r="GN323" s="44">
        <v>45269</v>
      </c>
      <c r="GO323" s="44">
        <v>8205</v>
      </c>
      <c r="GP323" s="44"/>
      <c r="GQ323" s="44"/>
      <c r="GR323" s="44">
        <v>48000</v>
      </c>
      <c r="GS323" s="44">
        <v>3141699</v>
      </c>
      <c r="GT323" s="44"/>
      <c r="GU323" s="21">
        <v>379075</v>
      </c>
      <c r="GV323" s="44">
        <v>51699</v>
      </c>
      <c r="GW323" s="44"/>
      <c r="GX323" s="44"/>
      <c r="GY323" s="44">
        <v>3572473</v>
      </c>
      <c r="GZ323" s="44">
        <v>1562467</v>
      </c>
      <c r="HA323" s="44"/>
      <c r="HB323" s="44"/>
      <c r="HC323" s="44">
        <v>2010006</v>
      </c>
      <c r="HD323" s="44">
        <v>3572473</v>
      </c>
      <c r="HE323" s="21"/>
      <c r="HF323" s="21"/>
      <c r="HG323" s="21">
        <v>278559</v>
      </c>
      <c r="HH323" s="21"/>
      <c r="HI323" s="21">
        <v>0</v>
      </c>
      <c r="HJ323" s="44"/>
      <c r="HK323" s="21">
        <v>1373471</v>
      </c>
      <c r="HL323" s="21">
        <v>294057</v>
      </c>
      <c r="HM323" s="21">
        <v>1667528</v>
      </c>
      <c r="HN323" s="21">
        <v>-1288453</v>
      </c>
      <c r="HO323" s="21"/>
      <c r="HP323" s="44"/>
      <c r="HQ323" s="47"/>
      <c r="HR323" s="47"/>
      <c r="HS323" s="47"/>
      <c r="HT323" s="47" t="s">
        <v>3599</v>
      </c>
      <c r="HU323" s="47">
        <v>1484343.65</v>
      </c>
      <c r="HV323" s="47">
        <v>2037</v>
      </c>
      <c r="HW323" s="47">
        <v>0</v>
      </c>
      <c r="HX323" s="47">
        <v>8065</v>
      </c>
      <c r="HY323" s="47">
        <v>20024</v>
      </c>
      <c r="HZ323" s="47">
        <v>84524</v>
      </c>
      <c r="IA323" s="47">
        <v>0</v>
      </c>
      <c r="IB323" s="47">
        <v>0</v>
      </c>
      <c r="IC323" s="47">
        <v>6134</v>
      </c>
      <c r="ID323"/>
      <c r="IE323" s="47">
        <v>4321</v>
      </c>
      <c r="IF323">
        <v>11409</v>
      </c>
      <c r="IG323" s="47">
        <v>5849</v>
      </c>
      <c r="IH323" s="47">
        <v>16162</v>
      </c>
      <c r="II323">
        <v>1800</v>
      </c>
      <c r="IJ323">
        <v>1495</v>
      </c>
      <c r="IK323">
        <v>1367</v>
      </c>
      <c r="IL323">
        <v>6165</v>
      </c>
      <c r="IM323">
        <v>169352</v>
      </c>
      <c r="IN323">
        <v>0</v>
      </c>
      <c r="IO323">
        <v>0</v>
      </c>
      <c r="IP323">
        <v>48</v>
      </c>
      <c r="IQ323">
        <v>0</v>
      </c>
      <c r="IR323">
        <v>0</v>
      </c>
      <c r="IS323">
        <v>0</v>
      </c>
      <c r="IT323">
        <v>48</v>
      </c>
      <c r="IU323">
        <v>164048</v>
      </c>
      <c r="IV323">
        <v>0</v>
      </c>
      <c r="IW323">
        <v>405386</v>
      </c>
      <c r="IX323">
        <v>697585</v>
      </c>
      <c r="IY323">
        <v>1777355</v>
      </c>
      <c r="IZ323">
        <v>0</v>
      </c>
      <c r="JA323">
        <v>0</v>
      </c>
      <c r="JB323">
        <v>282293</v>
      </c>
      <c r="JC323"/>
      <c r="JD323">
        <v>113577</v>
      </c>
      <c r="JE323">
        <v>198564</v>
      </c>
      <c r="JF323">
        <v>106226</v>
      </c>
      <c r="JG323">
        <v>332113</v>
      </c>
      <c r="JH323">
        <v>43527</v>
      </c>
      <c r="JI323">
        <v>28450</v>
      </c>
      <c r="JJ323">
        <v>54006</v>
      </c>
      <c r="JK323">
        <v>306848</v>
      </c>
      <c r="JL323">
        <v>4509978</v>
      </c>
      <c r="JM323">
        <v>0</v>
      </c>
      <c r="JN323">
        <v>0</v>
      </c>
      <c r="JO323">
        <v>3318</v>
      </c>
      <c r="JP323">
        <v>0</v>
      </c>
      <c r="JQ323">
        <v>0</v>
      </c>
      <c r="JR323">
        <v>0</v>
      </c>
      <c r="JS323">
        <v>3318</v>
      </c>
      <c r="JT323"/>
      <c r="JU323"/>
      <c r="JV323"/>
      <c r="JW323"/>
      <c r="JX323"/>
      <c r="JY323"/>
      <c r="JZ323"/>
      <c r="KA323"/>
      <c r="KB323"/>
      <c r="KC323"/>
      <c r="KD323"/>
      <c r="KE323"/>
      <c r="KF323">
        <v>108</v>
      </c>
      <c r="KG323">
        <v>188</v>
      </c>
      <c r="KH323">
        <v>71</v>
      </c>
      <c r="KI323">
        <v>68</v>
      </c>
      <c r="KJ323">
        <v>131</v>
      </c>
      <c r="KK323">
        <v>38</v>
      </c>
      <c r="KL323">
        <v>51</v>
      </c>
      <c r="KM323">
        <v>94</v>
      </c>
      <c r="KN323">
        <v>29</v>
      </c>
      <c r="KO323">
        <v>1</v>
      </c>
      <c r="KP323">
        <v>0</v>
      </c>
      <c r="KQ323">
        <v>0</v>
      </c>
      <c r="KR323">
        <v>0</v>
      </c>
      <c r="KS323">
        <v>1</v>
      </c>
      <c r="KT323">
        <v>0</v>
      </c>
      <c r="KU323">
        <v>1</v>
      </c>
      <c r="KV323">
        <v>0</v>
      </c>
      <c r="KW323">
        <v>0</v>
      </c>
      <c r="KX323">
        <v>0</v>
      </c>
      <c r="KY323">
        <v>0</v>
      </c>
      <c r="KZ323">
        <v>0</v>
      </c>
      <c r="LA323">
        <v>0</v>
      </c>
      <c r="LB323">
        <v>0</v>
      </c>
      <c r="LC323">
        <v>0</v>
      </c>
      <c r="LD323">
        <v>1</v>
      </c>
      <c r="LE323">
        <v>0</v>
      </c>
      <c r="LF323">
        <v>0</v>
      </c>
      <c r="LG323">
        <v>0</v>
      </c>
      <c r="LH323">
        <v>0</v>
      </c>
    </row>
    <row r="324" spans="1:320" s="34" customFormat="1" ht="15" customHeight="1" x14ac:dyDescent="0.25">
      <c r="A324" s="45">
        <v>206190354</v>
      </c>
      <c r="B324" s="45" t="s">
        <v>1124</v>
      </c>
      <c r="C324" s="46">
        <v>44986</v>
      </c>
      <c r="D324" s="46">
        <v>45351</v>
      </c>
      <c r="E324" s="47">
        <v>366</v>
      </c>
      <c r="F324" s="45" t="s">
        <v>883</v>
      </c>
      <c r="G324" s="45" t="s">
        <v>884</v>
      </c>
      <c r="H324" s="45" t="s">
        <v>1030</v>
      </c>
      <c r="I324" s="45" t="s">
        <v>886</v>
      </c>
      <c r="J324" s="45" t="s">
        <v>887</v>
      </c>
      <c r="K324" s="45" t="s">
        <v>1031</v>
      </c>
      <c r="L324" s="45" t="s">
        <v>2709</v>
      </c>
      <c r="M324" s="45" t="s">
        <v>1125</v>
      </c>
      <c r="N324" s="45" t="s">
        <v>1126</v>
      </c>
      <c r="O324" s="45" t="s">
        <v>1034</v>
      </c>
      <c r="P324" s="45" t="s">
        <v>3106</v>
      </c>
      <c r="Q324" s="45" t="s">
        <v>3600</v>
      </c>
      <c r="R324" t="s">
        <v>1127</v>
      </c>
      <c r="S324" s="45" t="s">
        <v>884</v>
      </c>
      <c r="T324"/>
      <c r="U324" s="47">
        <v>99</v>
      </c>
      <c r="V324" s="47">
        <v>99</v>
      </c>
      <c r="W324" s="47" t="s">
        <v>894</v>
      </c>
      <c r="X324" s="47">
        <v>36234</v>
      </c>
      <c r="Y324" s="47">
        <v>30164</v>
      </c>
      <c r="Z324" s="48">
        <v>83.25</v>
      </c>
      <c r="AA324" s="44">
        <v>185</v>
      </c>
      <c r="AB324" s="44">
        <v>153</v>
      </c>
      <c r="AC324" s="44">
        <v>1071</v>
      </c>
      <c r="AD324" s="44"/>
      <c r="AE324" s="44">
        <v>544</v>
      </c>
      <c r="AF324" s="44">
        <v>26690</v>
      </c>
      <c r="AG324" s="44">
        <v>1087</v>
      </c>
      <c r="AH324" s="47">
        <v>4</v>
      </c>
      <c r="AI324" s="47">
        <v>2</v>
      </c>
      <c r="AJ324">
        <v>766</v>
      </c>
      <c r="AK324" t="s">
        <v>895</v>
      </c>
      <c r="AL324">
        <v>30164</v>
      </c>
      <c r="AM324"/>
      <c r="AN324"/>
      <c r="AO324"/>
      <c r="AP324"/>
      <c r="AQ324"/>
      <c r="AR324" s="44"/>
      <c r="AS324" s="44"/>
      <c r="AT324" s="44"/>
      <c r="AU324" s="44">
        <v>11366132</v>
      </c>
      <c r="AV324" s="44">
        <v>3947327</v>
      </c>
      <c r="AW324" s="44">
        <v>5709957</v>
      </c>
      <c r="AX324" s="44">
        <v>15</v>
      </c>
      <c r="AY324" s="44">
        <v>9603517</v>
      </c>
      <c r="AZ324" s="21">
        <v>12667808</v>
      </c>
      <c r="BA324" s="21">
        <v>-3064291</v>
      </c>
      <c r="BB324" s="44">
        <v>536234</v>
      </c>
      <c r="BC324" s="44">
        <v>12590</v>
      </c>
      <c r="BD324" s="44"/>
      <c r="BE324" s="44">
        <v>-2540647</v>
      </c>
      <c r="BF324" s="44">
        <v>499247</v>
      </c>
      <c r="BG324" s="44"/>
      <c r="BH324" s="44">
        <v>195458</v>
      </c>
      <c r="BI324" s="21">
        <v>9724229</v>
      </c>
      <c r="BJ324" s="21">
        <v>696945</v>
      </c>
      <c r="BK324" s="21">
        <v>11200</v>
      </c>
      <c r="BL324" s="21">
        <v>606</v>
      </c>
      <c r="BM324" s="21">
        <v>238447</v>
      </c>
      <c r="BN324" s="21">
        <v>11366132</v>
      </c>
      <c r="BO324" s="21"/>
      <c r="BP324" s="21"/>
      <c r="BQ324" s="44"/>
      <c r="BR324" s="21"/>
      <c r="BS324" s="44"/>
      <c r="BT324" s="21"/>
      <c r="BU324" s="44"/>
      <c r="BV324" s="21"/>
      <c r="BW324" s="44">
        <v>1352095</v>
      </c>
      <c r="BX324" s="21"/>
      <c r="BY324" s="21"/>
      <c r="BZ324" s="21"/>
      <c r="CA324" s="44">
        <v>5932</v>
      </c>
      <c r="CB324" s="44"/>
      <c r="CC324" s="44">
        <v>1831576</v>
      </c>
      <c r="CD324" s="44"/>
      <c r="CE324" s="44">
        <v>548346</v>
      </c>
      <c r="CF324" s="44"/>
      <c r="CG324" s="44">
        <v>199415</v>
      </c>
      <c r="CH324" s="44"/>
      <c r="CI324" s="21">
        <v>400</v>
      </c>
      <c r="CJ324" s="44"/>
      <c r="CK324" s="21">
        <v>9563</v>
      </c>
      <c r="CL324" s="44"/>
      <c r="CM324" s="44">
        <v>109347</v>
      </c>
      <c r="CN324" s="44">
        <v>15563</v>
      </c>
      <c r="CO324" s="44">
        <v>1389349</v>
      </c>
      <c r="CP324" s="44">
        <v>0</v>
      </c>
      <c r="CQ324" s="21">
        <v>1457812</v>
      </c>
      <c r="CR324" s="44">
        <v>177672</v>
      </c>
      <c r="CS324" s="44">
        <v>672058</v>
      </c>
      <c r="CT324" s="44">
        <v>102287</v>
      </c>
      <c r="CU324" s="44"/>
      <c r="CV324" s="44">
        <v>23239</v>
      </c>
      <c r="CW324" s="21"/>
      <c r="CX324" s="21"/>
      <c r="CY324" s="21"/>
      <c r="CZ324" s="21"/>
      <c r="DA324" s="21"/>
      <c r="DB324" s="21"/>
      <c r="DC324" s="21"/>
      <c r="DD324" s="21"/>
      <c r="DE324" s="44"/>
      <c r="DF324" s="21"/>
      <c r="DG324" s="44"/>
      <c r="DH324" s="21"/>
      <c r="DI324" s="44"/>
      <c r="DJ324" s="44"/>
      <c r="DK324" s="44"/>
      <c r="DL324" s="44"/>
      <c r="DM324" s="21"/>
      <c r="DN324" s="44"/>
      <c r="DO324" s="44"/>
      <c r="DP324" s="44"/>
      <c r="DQ324" s="44"/>
      <c r="DR324" s="44"/>
      <c r="DS324" s="44"/>
      <c r="DT324" s="44"/>
      <c r="DU324" s="44"/>
      <c r="DV324" s="44"/>
      <c r="DW324" s="44"/>
      <c r="DX324" s="44"/>
      <c r="DY324" s="44">
        <v>-28877</v>
      </c>
      <c r="DZ324" s="44"/>
      <c r="EA324" s="44"/>
      <c r="EB324" s="21"/>
      <c r="EC324" s="44">
        <v>656177</v>
      </c>
      <c r="ED324" s="44"/>
      <c r="EE324" s="21"/>
      <c r="EF324" s="44"/>
      <c r="EG324" s="21">
        <v>94650</v>
      </c>
      <c r="EH324" s="44"/>
      <c r="EI324" s="21">
        <v>4121571</v>
      </c>
      <c r="EJ324" s="44"/>
      <c r="EK324" s="44">
        <v>800407</v>
      </c>
      <c r="EL324" s="21"/>
      <c r="EM324" s="44">
        <v>13627</v>
      </c>
      <c r="EN324" s="44"/>
      <c r="EO324" s="44">
        <v>52402</v>
      </c>
      <c r="EP324" s="21"/>
      <c r="EQ324" s="21"/>
      <c r="ER324" s="21"/>
      <c r="ES324" s="21"/>
      <c r="ET324" s="44"/>
      <c r="EU324" s="21"/>
      <c r="EV324" s="44"/>
      <c r="EW324" s="21"/>
      <c r="EX324" s="44"/>
      <c r="EY324" s="44"/>
      <c r="EZ324" s="21"/>
      <c r="FA324" s="21"/>
      <c r="FB324" s="44"/>
      <c r="FC324" s="44"/>
      <c r="FD324" s="21"/>
      <c r="FE324" s="112"/>
      <c r="FF324" s="44"/>
      <c r="FG324" s="44">
        <v>4742791</v>
      </c>
      <c r="FH324" s="44">
        <v>1113110</v>
      </c>
      <c r="FI324" s="44">
        <v>6811907</v>
      </c>
      <c r="FJ324" s="44">
        <v>177466</v>
      </c>
      <c r="FK324" s="44">
        <v>5746148</v>
      </c>
      <c r="FL324" s="44"/>
      <c r="FM324" s="44"/>
      <c r="FN324" s="44"/>
      <c r="FO324" s="44"/>
      <c r="FP324" s="44"/>
      <c r="FQ324" s="44"/>
      <c r="FR324" s="44"/>
      <c r="FS324" s="44"/>
      <c r="FT324" s="44">
        <v>5350</v>
      </c>
      <c r="FU324" s="44">
        <v>6162</v>
      </c>
      <c r="FV324" s="21">
        <v>278454</v>
      </c>
      <c r="FW324" s="44"/>
      <c r="FX324" s="44">
        <v>303220</v>
      </c>
      <c r="FY324" s="44">
        <v>45843</v>
      </c>
      <c r="FZ324" s="44">
        <v>317712</v>
      </c>
      <c r="GA324" s="44">
        <v>6224</v>
      </c>
      <c r="GB324" s="44"/>
      <c r="GC324" s="44">
        <v>15288</v>
      </c>
      <c r="GD324" s="44">
        <v>365595</v>
      </c>
      <c r="GE324" s="44">
        <v>230124</v>
      </c>
      <c r="GF324" s="44">
        <v>146301</v>
      </c>
      <c r="GG324" s="44">
        <v>837259</v>
      </c>
      <c r="GH324" s="44">
        <v>85132</v>
      </c>
      <c r="GI324" s="44">
        <v>120271</v>
      </c>
      <c r="GJ324" s="44">
        <v>142367</v>
      </c>
      <c r="GK324" s="44">
        <v>3023146</v>
      </c>
      <c r="GL324" s="44">
        <v>46237</v>
      </c>
      <c r="GM324" s="44">
        <v>719717</v>
      </c>
      <c r="GN324" s="44">
        <v>18738</v>
      </c>
      <c r="GO324" s="44">
        <v>20204</v>
      </c>
      <c r="GP324" s="44"/>
      <c r="GQ324" s="44">
        <v>18106</v>
      </c>
      <c r="GR324" s="44">
        <v>170210</v>
      </c>
      <c r="GS324" s="44">
        <v>1635520</v>
      </c>
      <c r="GT324" s="44"/>
      <c r="GU324" s="21">
        <v>134077</v>
      </c>
      <c r="GV324" s="44">
        <v>9600</v>
      </c>
      <c r="GW324" s="44">
        <v>3876010</v>
      </c>
      <c r="GX324" s="44"/>
      <c r="GY324" s="44">
        <v>5655207</v>
      </c>
      <c r="GZ324" s="44">
        <v>12044542</v>
      </c>
      <c r="HA324" s="44"/>
      <c r="HB324" s="44"/>
      <c r="HC324" s="44">
        <v>-6389335</v>
      </c>
      <c r="HD324" s="44">
        <v>5655207</v>
      </c>
      <c r="HE324" s="21"/>
      <c r="HF324" s="21"/>
      <c r="HG324" s="21">
        <v>30531</v>
      </c>
      <c r="HH324" s="21"/>
      <c r="HI324" s="21">
        <v>0</v>
      </c>
      <c r="HJ324" s="44"/>
      <c r="HK324" s="21">
        <v>506576</v>
      </c>
      <c r="HL324" s="21">
        <v>333745</v>
      </c>
      <c r="HM324" s="21">
        <v>840321</v>
      </c>
      <c r="HN324" s="21">
        <v>-706244</v>
      </c>
      <c r="HO324" s="21"/>
      <c r="HP324" s="44"/>
      <c r="HQ324" s="47"/>
      <c r="HR324" s="47"/>
      <c r="HS324" s="47"/>
      <c r="HT324" s="47" t="s">
        <v>2392</v>
      </c>
      <c r="HU324" s="47">
        <v>-240890.84</v>
      </c>
      <c r="HV324" s="47">
        <v>1741</v>
      </c>
      <c r="HW324" s="47">
        <v>0</v>
      </c>
      <c r="HX324" s="47">
        <v>7226</v>
      </c>
      <c r="HY324" s="47">
        <v>25973</v>
      </c>
      <c r="HZ324" s="47">
        <v>61916</v>
      </c>
      <c r="IA324" s="47">
        <v>0</v>
      </c>
      <c r="IB324" s="47">
        <v>0</v>
      </c>
      <c r="IC324" s="47">
        <v>6254</v>
      </c>
      <c r="ID324"/>
      <c r="IE324" s="47">
        <v>1929</v>
      </c>
      <c r="IF324">
        <v>8466</v>
      </c>
      <c r="IG324" s="47">
        <v>5738</v>
      </c>
      <c r="IH324" s="47"/>
      <c r="II324">
        <v>1843</v>
      </c>
      <c r="IJ324">
        <v>4212</v>
      </c>
      <c r="IK324">
        <v>2237</v>
      </c>
      <c r="IL324">
        <v>18691</v>
      </c>
      <c r="IM324">
        <v>146226</v>
      </c>
      <c r="IN324">
        <v>0</v>
      </c>
      <c r="IO324">
        <v>0</v>
      </c>
      <c r="IP324">
        <v>7565</v>
      </c>
      <c r="IQ324">
        <v>19133</v>
      </c>
      <c r="IR324">
        <v>0</v>
      </c>
      <c r="IS324">
        <v>0</v>
      </c>
      <c r="IT324">
        <v>26698</v>
      </c>
      <c r="IU324">
        <v>131312</v>
      </c>
      <c r="IV324">
        <v>0</v>
      </c>
      <c r="IW324">
        <v>403952</v>
      </c>
      <c r="IX324">
        <v>1173068</v>
      </c>
      <c r="IY324">
        <v>1505144</v>
      </c>
      <c r="IZ324">
        <v>0</v>
      </c>
      <c r="JA324">
        <v>0</v>
      </c>
      <c r="JB324">
        <v>243331</v>
      </c>
      <c r="JC324"/>
      <c r="JD324">
        <v>62667</v>
      </c>
      <c r="JE324">
        <v>154963</v>
      </c>
      <c r="JF324">
        <v>99838</v>
      </c>
      <c r="JG324"/>
      <c r="JH324">
        <v>66694</v>
      </c>
      <c r="JI324">
        <v>94994</v>
      </c>
      <c r="JJ324">
        <v>116722</v>
      </c>
      <c r="JK324">
        <v>690106</v>
      </c>
      <c r="JL324">
        <v>4742791</v>
      </c>
      <c r="JM324">
        <v>0</v>
      </c>
      <c r="JN324">
        <v>0</v>
      </c>
      <c r="JO324">
        <v>504791</v>
      </c>
      <c r="JP324">
        <v>756211</v>
      </c>
      <c r="JQ324">
        <v>0</v>
      </c>
      <c r="JR324">
        <v>0</v>
      </c>
      <c r="JS324">
        <v>1261002</v>
      </c>
      <c r="JT324"/>
      <c r="JU324"/>
      <c r="JV324"/>
      <c r="JW324"/>
      <c r="JX324"/>
      <c r="JY324"/>
      <c r="JZ324"/>
      <c r="KA324"/>
      <c r="KB324"/>
      <c r="KC324"/>
      <c r="KD324"/>
      <c r="KE324"/>
      <c r="KF324">
        <v>101</v>
      </c>
      <c r="KG324">
        <v>134</v>
      </c>
      <c r="KH324">
        <v>78</v>
      </c>
      <c r="KI324">
        <v>72</v>
      </c>
      <c r="KJ324">
        <v>99</v>
      </c>
      <c r="KK324">
        <v>54</v>
      </c>
      <c r="KL324">
        <v>43</v>
      </c>
      <c r="KM324">
        <v>57</v>
      </c>
      <c r="KN324">
        <v>33</v>
      </c>
      <c r="KO324">
        <v>1</v>
      </c>
      <c r="KP324">
        <v>0</v>
      </c>
      <c r="KQ324">
        <v>0</v>
      </c>
      <c r="KR324">
        <v>0</v>
      </c>
      <c r="KS324">
        <v>1</v>
      </c>
      <c r="KT324">
        <v>0</v>
      </c>
      <c r="KU324">
        <v>1</v>
      </c>
      <c r="KV324">
        <v>0</v>
      </c>
      <c r="KW324">
        <v>0</v>
      </c>
      <c r="KX324">
        <v>0</v>
      </c>
      <c r="KY324">
        <v>0</v>
      </c>
      <c r="KZ324">
        <v>0</v>
      </c>
      <c r="LA324">
        <v>0</v>
      </c>
      <c r="LB324">
        <v>0</v>
      </c>
      <c r="LC324">
        <v>0</v>
      </c>
      <c r="LD324">
        <v>1</v>
      </c>
      <c r="LE324">
        <v>0</v>
      </c>
      <c r="LF324">
        <v>0</v>
      </c>
      <c r="LG324">
        <v>0</v>
      </c>
      <c r="LH324">
        <v>0</v>
      </c>
    </row>
    <row r="325" spans="1:320" s="34" customFormat="1" ht="15" customHeight="1" x14ac:dyDescent="0.25">
      <c r="A325" s="45">
        <v>206190356</v>
      </c>
      <c r="B325" s="45" t="s">
        <v>3601</v>
      </c>
      <c r="C325" s="46">
        <v>45292</v>
      </c>
      <c r="D325" s="46">
        <v>45657</v>
      </c>
      <c r="E325" s="47">
        <v>366</v>
      </c>
      <c r="F325" s="45" t="s">
        <v>883</v>
      </c>
      <c r="G325" s="45" t="s">
        <v>884</v>
      </c>
      <c r="H325" s="45" t="s">
        <v>1030</v>
      </c>
      <c r="I325" s="45" t="s">
        <v>886</v>
      </c>
      <c r="J325" s="45" t="s">
        <v>887</v>
      </c>
      <c r="K325" s="45" t="s">
        <v>1031</v>
      </c>
      <c r="L325" s="45" t="s">
        <v>2709</v>
      </c>
      <c r="M325" s="45" t="s">
        <v>3602</v>
      </c>
      <c r="N325" s="45" t="s">
        <v>3603</v>
      </c>
      <c r="O325" s="45" t="s">
        <v>1034</v>
      </c>
      <c r="P325" s="45" t="s">
        <v>3604</v>
      </c>
      <c r="Q325" s="45" t="s">
        <v>3605</v>
      </c>
      <c r="R325" t="s">
        <v>3606</v>
      </c>
      <c r="S325" s="45" t="s">
        <v>893</v>
      </c>
      <c r="T325"/>
      <c r="U325" s="47">
        <v>93</v>
      </c>
      <c r="V325" s="47">
        <v>93</v>
      </c>
      <c r="W325" s="47" t="s">
        <v>894</v>
      </c>
      <c r="X325" s="47">
        <v>34038</v>
      </c>
      <c r="Y325" s="47">
        <v>30650</v>
      </c>
      <c r="Z325" s="48">
        <v>205.98</v>
      </c>
      <c r="AA325" s="44">
        <v>396</v>
      </c>
      <c r="AB325" s="44">
        <v>386</v>
      </c>
      <c r="AC325" s="44">
        <v>8490</v>
      </c>
      <c r="AD325" s="44">
        <v>2347</v>
      </c>
      <c r="AE325" s="44">
        <v>1657</v>
      </c>
      <c r="AF325" s="44">
        <v>16664</v>
      </c>
      <c r="AG325" s="44"/>
      <c r="AH325" s="47"/>
      <c r="AI325" s="47">
        <v>738</v>
      </c>
      <c r="AJ325">
        <v>754</v>
      </c>
      <c r="AK325" t="s">
        <v>895</v>
      </c>
      <c r="AL325">
        <v>30650</v>
      </c>
      <c r="AM325"/>
      <c r="AN325"/>
      <c r="AO325"/>
      <c r="AP325"/>
      <c r="AQ325"/>
      <c r="AR325" s="44"/>
      <c r="AS325" s="44"/>
      <c r="AT325" s="44"/>
      <c r="AU325" s="44">
        <v>10815971</v>
      </c>
      <c r="AV325" s="44">
        <v>4046350</v>
      </c>
      <c r="AW325" s="44">
        <v>-1506540</v>
      </c>
      <c r="AX325" s="44">
        <v>104759</v>
      </c>
      <c r="AY325" s="44">
        <v>16473620</v>
      </c>
      <c r="AZ325" s="21">
        <v>15689632</v>
      </c>
      <c r="BA325" s="21">
        <v>783988</v>
      </c>
      <c r="BB325" s="44">
        <v>630</v>
      </c>
      <c r="BC325" s="44">
        <v>100000</v>
      </c>
      <c r="BD325" s="44"/>
      <c r="BE325" s="44">
        <v>684618</v>
      </c>
      <c r="BF325" s="44">
        <v>3010879</v>
      </c>
      <c r="BG325" s="44">
        <v>824042</v>
      </c>
      <c r="BH325" s="44">
        <v>582116</v>
      </c>
      <c r="BI325" s="21">
        <v>5854179</v>
      </c>
      <c r="BJ325" s="21"/>
      <c r="BK325" s="21"/>
      <c r="BL325" s="21">
        <v>277330</v>
      </c>
      <c r="BM325" s="21">
        <v>267425</v>
      </c>
      <c r="BN325" s="21">
        <v>10815971</v>
      </c>
      <c r="BO325" s="21"/>
      <c r="BP325" s="21"/>
      <c r="BQ325" s="44"/>
      <c r="BR325" s="21"/>
      <c r="BS325" s="44"/>
      <c r="BT325" s="21"/>
      <c r="BU325" s="44"/>
      <c r="BV325" s="21"/>
      <c r="BW325" s="44">
        <v>3158706</v>
      </c>
      <c r="BX325" s="21"/>
      <c r="BY325" s="21">
        <v>843116</v>
      </c>
      <c r="BZ325" s="21"/>
      <c r="CA325" s="44">
        <v>1628</v>
      </c>
      <c r="CB325" s="44"/>
      <c r="CC325" s="44">
        <v>16375</v>
      </c>
      <c r="CD325" s="44"/>
      <c r="CE325" s="44"/>
      <c r="CF325" s="44"/>
      <c r="CG325" s="44"/>
      <c r="CH325" s="44"/>
      <c r="CI325" s="21">
        <v>26525</v>
      </c>
      <c r="CJ325" s="44"/>
      <c r="CK325" s="21"/>
      <c r="CL325" s="44"/>
      <c r="CM325" s="44">
        <v>196895</v>
      </c>
      <c r="CN325" s="44">
        <v>8314</v>
      </c>
      <c r="CO325" s="44">
        <v>1819408</v>
      </c>
      <c r="CP325" s="44">
        <v>0</v>
      </c>
      <c r="CQ325" s="21">
        <v>1157319</v>
      </c>
      <c r="CR325" s="44">
        <v>138071</v>
      </c>
      <c r="CS325" s="44">
        <v>635336</v>
      </c>
      <c r="CT325" s="44">
        <v>32135</v>
      </c>
      <c r="CU325" s="44"/>
      <c r="CV325" s="44">
        <v>58872</v>
      </c>
      <c r="CW325" s="21"/>
      <c r="CX325" s="21"/>
      <c r="CY325" s="21"/>
      <c r="CZ325" s="21"/>
      <c r="DA325" s="21"/>
      <c r="DB325" s="21"/>
      <c r="DC325" s="21"/>
      <c r="DD325" s="21"/>
      <c r="DE325" s="44"/>
      <c r="DF325" s="21"/>
      <c r="DG325" s="44"/>
      <c r="DH325" s="21"/>
      <c r="DI325" s="44"/>
      <c r="DJ325" s="44"/>
      <c r="DK325" s="44"/>
      <c r="DL325" s="44"/>
      <c r="DM325" s="21"/>
      <c r="DN325" s="44"/>
      <c r="DO325" s="44"/>
      <c r="DP325" s="44"/>
      <c r="DQ325" s="44"/>
      <c r="DR325" s="44"/>
      <c r="DS325" s="44"/>
      <c r="DT325" s="44"/>
      <c r="DU325" s="44"/>
      <c r="DV325" s="44"/>
      <c r="DW325" s="44"/>
      <c r="DX325" s="44"/>
      <c r="DY325" s="44"/>
      <c r="DZ325" s="44"/>
      <c r="EA325" s="44"/>
      <c r="EB325" s="21"/>
      <c r="EC325" s="44">
        <v>-1674898</v>
      </c>
      <c r="ED325" s="44"/>
      <c r="EE325" s="21">
        <v>276706</v>
      </c>
      <c r="EF325" s="44"/>
      <c r="EG325" s="21">
        <v>-182854</v>
      </c>
      <c r="EH325" s="44"/>
      <c r="EI325" s="21">
        <v>118052</v>
      </c>
      <c r="EJ325" s="44"/>
      <c r="EK325" s="44"/>
      <c r="EL325" s="21"/>
      <c r="EM325" s="44"/>
      <c r="EN325" s="44"/>
      <c r="EO325" s="44">
        <v>-43546</v>
      </c>
      <c r="EP325" s="21"/>
      <c r="EQ325" s="21"/>
      <c r="ER325" s="21"/>
      <c r="ES325" s="21"/>
      <c r="ET325" s="44"/>
      <c r="EU325" s="21"/>
      <c r="EV325" s="44"/>
      <c r="EW325" s="21"/>
      <c r="EX325" s="44"/>
      <c r="EY325" s="44"/>
      <c r="EZ325" s="21"/>
      <c r="FA325" s="21"/>
      <c r="FB325" s="44"/>
      <c r="FC325" s="44"/>
      <c r="FD325" s="21"/>
      <c r="FE325" s="112"/>
      <c r="FF325" s="44"/>
      <c r="FG325" s="44">
        <v>7233760</v>
      </c>
      <c r="FH325" s="44">
        <v>1808371</v>
      </c>
      <c r="FI325" s="44">
        <v>6647501</v>
      </c>
      <c r="FJ325" s="44">
        <v>282178</v>
      </c>
      <c r="FK325" s="44">
        <v>6500613</v>
      </c>
      <c r="FL325" s="44"/>
      <c r="FM325" s="44"/>
      <c r="FN325" s="44"/>
      <c r="FO325" s="44"/>
      <c r="FP325" s="44"/>
      <c r="FQ325" s="44"/>
      <c r="FR325" s="44"/>
      <c r="FS325" s="44"/>
      <c r="FT325" s="44">
        <v>15544</v>
      </c>
      <c r="FU325" s="44">
        <v>2016</v>
      </c>
      <c r="FV325" s="21">
        <v>663830</v>
      </c>
      <c r="FW325" s="44"/>
      <c r="FX325" s="44">
        <v>471127</v>
      </c>
      <c r="FY325" s="44">
        <v>65104</v>
      </c>
      <c r="FZ325" s="44">
        <v>474094</v>
      </c>
      <c r="GA325" s="44">
        <v>59412</v>
      </c>
      <c r="GB325" s="44"/>
      <c r="GC325" s="44">
        <v>36204</v>
      </c>
      <c r="GD325" s="44">
        <v>473790</v>
      </c>
      <c r="GE325" s="44">
        <v>346352</v>
      </c>
      <c r="GF325" s="44">
        <v>131145</v>
      </c>
      <c r="GG325" s="44">
        <v>1149806</v>
      </c>
      <c r="GH325" s="44">
        <v>172999</v>
      </c>
      <c r="GI325" s="44">
        <v>343949</v>
      </c>
      <c r="GJ325" s="44">
        <v>101369</v>
      </c>
      <c r="GK325" s="44">
        <v>3760901</v>
      </c>
      <c r="GL325" s="44"/>
      <c r="GM325" s="44">
        <v>630142</v>
      </c>
      <c r="GN325" s="44">
        <v>63054</v>
      </c>
      <c r="GO325" s="44">
        <v>43751</v>
      </c>
      <c r="GP325" s="44"/>
      <c r="GQ325" s="44">
        <v>16010</v>
      </c>
      <c r="GR325" s="44">
        <v>168420</v>
      </c>
      <c r="GS325" s="44">
        <v>4269088</v>
      </c>
      <c r="GT325" s="44"/>
      <c r="GU325" s="21">
        <v>105564</v>
      </c>
      <c r="GV325" s="44"/>
      <c r="GW325" s="44">
        <v>1240000</v>
      </c>
      <c r="GX325" s="44"/>
      <c r="GY325" s="44">
        <v>5614652</v>
      </c>
      <c r="GZ325" s="44">
        <v>1160732</v>
      </c>
      <c r="HA325" s="44"/>
      <c r="HB325" s="44"/>
      <c r="HC325" s="44">
        <v>4453920</v>
      </c>
      <c r="HD325" s="44">
        <v>5614652</v>
      </c>
      <c r="HE325" s="21"/>
      <c r="HF325" s="21">
        <v>1240000</v>
      </c>
      <c r="HG325" s="21"/>
      <c r="HH325" s="21"/>
      <c r="HI325" s="21">
        <v>0</v>
      </c>
      <c r="HJ325" s="44"/>
      <c r="HK325" s="21">
        <v>105564</v>
      </c>
      <c r="HL325" s="21"/>
      <c r="HM325" s="21">
        <v>105564</v>
      </c>
      <c r="HN325" s="21">
        <v>0</v>
      </c>
      <c r="HO325" s="21"/>
      <c r="HP325" s="44"/>
      <c r="HQ325" s="47"/>
      <c r="HR325" s="47"/>
      <c r="HS325" s="47"/>
      <c r="HT325" s="47" t="s">
        <v>3607</v>
      </c>
      <c r="HU325" s="47">
        <v>2216998.12</v>
      </c>
      <c r="HV325" s="47">
        <v>1901</v>
      </c>
      <c r="HW325" s="47">
        <v>0</v>
      </c>
      <c r="HX325" s="47">
        <v>16703</v>
      </c>
      <c r="HY325" s="47">
        <v>32733</v>
      </c>
      <c r="HZ325" s="47">
        <v>79672</v>
      </c>
      <c r="IA325" s="47">
        <v>0</v>
      </c>
      <c r="IB325" s="47">
        <v>0</v>
      </c>
      <c r="IC325" s="47">
        <v>8106</v>
      </c>
      <c r="ID325"/>
      <c r="IE325" s="47">
        <v>4051</v>
      </c>
      <c r="IF325">
        <v>12063</v>
      </c>
      <c r="IG325" s="47">
        <v>3750</v>
      </c>
      <c r="IH325" s="47">
        <v>27173</v>
      </c>
      <c r="II325">
        <v>4419</v>
      </c>
      <c r="IJ325">
        <v>11210</v>
      </c>
      <c r="IK325">
        <v>1961</v>
      </c>
      <c r="IL325">
        <v>26123</v>
      </c>
      <c r="IM325">
        <v>229865</v>
      </c>
      <c r="IN325">
        <v>0</v>
      </c>
      <c r="IO325">
        <v>0</v>
      </c>
      <c r="IP325">
        <v>0</v>
      </c>
      <c r="IQ325">
        <v>7831</v>
      </c>
      <c r="IR325">
        <v>0</v>
      </c>
      <c r="IS325">
        <v>0</v>
      </c>
      <c r="IT325">
        <v>7831</v>
      </c>
      <c r="IU325">
        <v>198311</v>
      </c>
      <c r="IV325">
        <v>0</v>
      </c>
      <c r="IW325">
        <v>925387</v>
      </c>
      <c r="IX325">
        <v>1308145</v>
      </c>
      <c r="IY325">
        <v>2035518</v>
      </c>
      <c r="IZ325">
        <v>0</v>
      </c>
      <c r="JA325">
        <v>0</v>
      </c>
      <c r="JB325">
        <v>390364</v>
      </c>
      <c r="JC325"/>
      <c r="JD325">
        <v>107255</v>
      </c>
      <c r="JE325">
        <v>229974</v>
      </c>
      <c r="JF325">
        <v>70054</v>
      </c>
      <c r="JG325">
        <v>581284</v>
      </c>
      <c r="JH325">
        <v>125270</v>
      </c>
      <c r="JI325">
        <v>258316</v>
      </c>
      <c r="JJ325">
        <v>83623</v>
      </c>
      <c r="JK325">
        <v>920259</v>
      </c>
      <c r="JL325">
        <v>7233760</v>
      </c>
      <c r="JM325">
        <v>0</v>
      </c>
      <c r="JN325">
        <v>0</v>
      </c>
      <c r="JO325">
        <v>0</v>
      </c>
      <c r="JP325">
        <v>240171</v>
      </c>
      <c r="JQ325">
        <v>0</v>
      </c>
      <c r="JR325">
        <v>0</v>
      </c>
      <c r="JS325">
        <v>240171</v>
      </c>
      <c r="JT325"/>
      <c r="JU325"/>
      <c r="JV325"/>
      <c r="JW325"/>
      <c r="JX325"/>
      <c r="JY325"/>
      <c r="JZ325"/>
      <c r="KA325"/>
      <c r="KB325"/>
      <c r="KC325"/>
      <c r="KD325"/>
      <c r="KE325"/>
      <c r="KF325">
        <v>146</v>
      </c>
      <c r="KG325">
        <v>212</v>
      </c>
      <c r="KH325">
        <v>98</v>
      </c>
      <c r="KI325">
        <v>90</v>
      </c>
      <c r="KJ325">
        <v>143</v>
      </c>
      <c r="KK325">
        <v>56</v>
      </c>
      <c r="KL325">
        <v>49</v>
      </c>
      <c r="KM325">
        <v>81</v>
      </c>
      <c r="KN325">
        <v>31</v>
      </c>
      <c r="KO325">
        <v>1</v>
      </c>
      <c r="KP325">
        <v>0</v>
      </c>
      <c r="KQ325">
        <v>0</v>
      </c>
      <c r="KR325">
        <v>0</v>
      </c>
      <c r="KS325">
        <v>1</v>
      </c>
      <c r="KT325">
        <v>0</v>
      </c>
      <c r="KU325">
        <v>1</v>
      </c>
      <c r="KV325">
        <v>0</v>
      </c>
      <c r="KW325">
        <v>0</v>
      </c>
      <c r="KX325">
        <v>0</v>
      </c>
      <c r="KY325">
        <v>0</v>
      </c>
      <c r="KZ325">
        <v>0</v>
      </c>
      <c r="LA325">
        <v>0</v>
      </c>
      <c r="LB325">
        <v>0</v>
      </c>
      <c r="LC325">
        <v>0</v>
      </c>
      <c r="LD325">
        <v>1</v>
      </c>
      <c r="LE325">
        <v>0</v>
      </c>
      <c r="LF325">
        <v>0</v>
      </c>
      <c r="LG325">
        <v>0</v>
      </c>
      <c r="LH325">
        <v>0</v>
      </c>
    </row>
    <row r="326" spans="1:320" s="34" customFormat="1" ht="15" customHeight="1" x14ac:dyDescent="0.25">
      <c r="A326" s="45">
        <v>206190359</v>
      </c>
      <c r="B326" s="45" t="s">
        <v>3608</v>
      </c>
      <c r="C326" s="46">
        <v>45292</v>
      </c>
      <c r="D326" s="46">
        <v>45657</v>
      </c>
      <c r="E326" s="47">
        <v>366</v>
      </c>
      <c r="F326" s="45" t="s">
        <v>883</v>
      </c>
      <c r="G326" s="45" t="s">
        <v>884</v>
      </c>
      <c r="H326" s="45" t="s">
        <v>1030</v>
      </c>
      <c r="I326" s="45" t="s">
        <v>886</v>
      </c>
      <c r="J326" s="45" t="s">
        <v>887</v>
      </c>
      <c r="K326" s="45" t="s">
        <v>1031</v>
      </c>
      <c r="L326" s="45" t="s">
        <v>2724</v>
      </c>
      <c r="M326" s="45" t="s">
        <v>3609</v>
      </c>
      <c r="N326" s="45" t="s">
        <v>3610</v>
      </c>
      <c r="O326" s="45" t="s">
        <v>1045</v>
      </c>
      <c r="P326" s="45" t="s">
        <v>3611</v>
      </c>
      <c r="Q326" s="45" t="s">
        <v>3612</v>
      </c>
      <c r="R326" t="s">
        <v>2910</v>
      </c>
      <c r="S326" s="45" t="s">
        <v>893</v>
      </c>
      <c r="T326" t="s">
        <v>2210</v>
      </c>
      <c r="U326" s="47">
        <v>98</v>
      </c>
      <c r="V326" s="47">
        <v>98</v>
      </c>
      <c r="W326" s="47" t="s">
        <v>894</v>
      </c>
      <c r="X326" s="47">
        <v>35868</v>
      </c>
      <c r="Y326" s="47">
        <v>31446</v>
      </c>
      <c r="Z326" s="48">
        <v>193.3</v>
      </c>
      <c r="AA326" s="44">
        <v>337</v>
      </c>
      <c r="AB326" s="44">
        <v>330</v>
      </c>
      <c r="AC326" s="44">
        <v>3335</v>
      </c>
      <c r="AD326" s="44">
        <v>2685</v>
      </c>
      <c r="AE326" s="44">
        <v>2700</v>
      </c>
      <c r="AF326" s="44">
        <v>15944</v>
      </c>
      <c r="AG326" s="44"/>
      <c r="AH326" s="47">
        <v>1061</v>
      </c>
      <c r="AI326" s="47">
        <v>197</v>
      </c>
      <c r="AJ326">
        <v>5524</v>
      </c>
      <c r="AK326" t="s">
        <v>895</v>
      </c>
      <c r="AL326">
        <v>31446</v>
      </c>
      <c r="AM326"/>
      <c r="AN326"/>
      <c r="AO326"/>
      <c r="AP326"/>
      <c r="AQ326"/>
      <c r="AR326" s="44"/>
      <c r="AS326" s="44"/>
      <c r="AT326" s="44"/>
      <c r="AU326" s="44">
        <v>9339715</v>
      </c>
      <c r="AV326" s="44">
        <v>5225550</v>
      </c>
      <c r="AW326" s="44">
        <v>-426767</v>
      </c>
      <c r="AX326" s="44">
        <v>1064</v>
      </c>
      <c r="AY326" s="44">
        <v>14993096</v>
      </c>
      <c r="AZ326" s="21">
        <v>14404492</v>
      </c>
      <c r="BA326" s="21">
        <v>588604</v>
      </c>
      <c r="BB326" s="44">
        <v>10305</v>
      </c>
      <c r="BC326" s="44">
        <v>125770</v>
      </c>
      <c r="BD326" s="44"/>
      <c r="BE326" s="44">
        <v>473139</v>
      </c>
      <c r="BF326" s="44">
        <v>1058395</v>
      </c>
      <c r="BG326" s="44">
        <v>823923</v>
      </c>
      <c r="BH326" s="44">
        <v>729621</v>
      </c>
      <c r="BI326" s="21">
        <v>4810531</v>
      </c>
      <c r="BJ326" s="21"/>
      <c r="BK326" s="21">
        <v>338222</v>
      </c>
      <c r="BL326" s="21">
        <v>76970</v>
      </c>
      <c r="BM326" s="21">
        <v>1502053</v>
      </c>
      <c r="BN326" s="21">
        <v>9339715</v>
      </c>
      <c r="BO326" s="21"/>
      <c r="BP326" s="21"/>
      <c r="BQ326" s="44"/>
      <c r="BR326" s="21"/>
      <c r="BS326" s="44"/>
      <c r="BT326" s="21"/>
      <c r="BU326" s="44"/>
      <c r="BV326" s="21"/>
      <c r="BW326" s="44">
        <v>1240551</v>
      </c>
      <c r="BX326" s="21"/>
      <c r="BY326" s="21">
        <v>886381</v>
      </c>
      <c r="BZ326" s="21"/>
      <c r="CA326" s="44">
        <v>24697</v>
      </c>
      <c r="CB326" s="44"/>
      <c r="CC326" s="44">
        <v>2367278</v>
      </c>
      <c r="CD326" s="44"/>
      <c r="CE326" s="44"/>
      <c r="CF326" s="44"/>
      <c r="CG326" s="44">
        <v>309537</v>
      </c>
      <c r="CH326" s="44"/>
      <c r="CI326" s="21">
        <v>12967</v>
      </c>
      <c r="CJ326" s="44"/>
      <c r="CK326" s="21">
        <v>384139</v>
      </c>
      <c r="CL326" s="44"/>
      <c r="CM326" s="44">
        <v>38674</v>
      </c>
      <c r="CN326" s="44">
        <v>84817</v>
      </c>
      <c r="CO326" s="44">
        <v>2051685</v>
      </c>
      <c r="CP326" s="44">
        <v>0</v>
      </c>
      <c r="CQ326" s="21">
        <v>2253735</v>
      </c>
      <c r="CR326" s="44">
        <v>254250</v>
      </c>
      <c r="CS326" s="44">
        <v>420370</v>
      </c>
      <c r="CT326" s="44">
        <v>24823</v>
      </c>
      <c r="CU326" s="44"/>
      <c r="CV326" s="44">
        <v>97196</v>
      </c>
      <c r="CW326" s="21"/>
      <c r="CX326" s="21"/>
      <c r="CY326" s="21"/>
      <c r="CZ326" s="21"/>
      <c r="DA326" s="21"/>
      <c r="DB326" s="21"/>
      <c r="DC326" s="21"/>
      <c r="DD326" s="21"/>
      <c r="DE326" s="44"/>
      <c r="DF326" s="21"/>
      <c r="DG326" s="44"/>
      <c r="DH326" s="21"/>
      <c r="DI326" s="44"/>
      <c r="DJ326" s="44"/>
      <c r="DK326" s="44"/>
      <c r="DL326" s="44"/>
      <c r="DM326" s="21"/>
      <c r="DN326" s="44"/>
      <c r="DO326" s="44">
        <v>-43475</v>
      </c>
      <c r="DP326" s="44"/>
      <c r="DQ326" s="44"/>
      <c r="DR326" s="44"/>
      <c r="DS326" s="44"/>
      <c r="DT326" s="44"/>
      <c r="DU326" s="44"/>
      <c r="DV326" s="44"/>
      <c r="DW326" s="44">
        <v>-690</v>
      </c>
      <c r="DX326" s="44"/>
      <c r="DY326" s="44">
        <v>-3900</v>
      </c>
      <c r="DZ326" s="44"/>
      <c r="EA326" s="44"/>
      <c r="EB326" s="21"/>
      <c r="EC326" s="44">
        <v>-502670</v>
      </c>
      <c r="ED326" s="44"/>
      <c r="EE326" s="21">
        <v>-156052</v>
      </c>
      <c r="EF326" s="44"/>
      <c r="EG326" s="21">
        <v>27087</v>
      </c>
      <c r="EH326" s="44"/>
      <c r="EI326" s="21">
        <v>1149060</v>
      </c>
      <c r="EJ326" s="44"/>
      <c r="EK326" s="44"/>
      <c r="EL326" s="21"/>
      <c r="EM326" s="44">
        <v>-31473</v>
      </c>
      <c r="EN326" s="44"/>
      <c r="EO326" s="44">
        <v>-864654</v>
      </c>
      <c r="EP326" s="21"/>
      <c r="EQ326" s="21"/>
      <c r="ER326" s="21"/>
      <c r="ES326" s="21"/>
      <c r="ET326" s="44"/>
      <c r="EU326" s="21"/>
      <c r="EV326" s="44"/>
      <c r="EW326" s="21"/>
      <c r="EX326" s="44"/>
      <c r="EY326" s="44"/>
      <c r="EZ326" s="21"/>
      <c r="FA326" s="21"/>
      <c r="FB326" s="44"/>
      <c r="FC326" s="44"/>
      <c r="FD326" s="21"/>
      <c r="FE326" s="112"/>
      <c r="FF326" s="44"/>
      <c r="FG326" s="44">
        <v>6812761</v>
      </c>
      <c r="FH326" s="44">
        <v>1574285</v>
      </c>
      <c r="FI326" s="44">
        <v>6017446</v>
      </c>
      <c r="FJ326" s="44">
        <v>249920</v>
      </c>
      <c r="FK326" s="44">
        <v>5384802</v>
      </c>
      <c r="FL326" s="44"/>
      <c r="FM326" s="44"/>
      <c r="FN326" s="44"/>
      <c r="FO326" s="44"/>
      <c r="FP326" s="44"/>
      <c r="FQ326" s="44"/>
      <c r="FR326" s="44"/>
      <c r="FS326" s="44"/>
      <c r="FT326" s="44">
        <v>24860</v>
      </c>
      <c r="FU326" s="44">
        <v>5104</v>
      </c>
      <c r="FV326" s="21">
        <v>557529</v>
      </c>
      <c r="FW326" s="44"/>
      <c r="FX326" s="44">
        <v>664379</v>
      </c>
      <c r="FY326" s="44">
        <v>64774</v>
      </c>
      <c r="FZ326" s="44">
        <v>195847</v>
      </c>
      <c r="GA326" s="44">
        <v>28178</v>
      </c>
      <c r="GB326" s="44"/>
      <c r="GC326" s="44">
        <v>32855</v>
      </c>
      <c r="GD326" s="44">
        <v>388531</v>
      </c>
      <c r="GE326" s="44">
        <v>258714</v>
      </c>
      <c r="GF326" s="44">
        <v>199225</v>
      </c>
      <c r="GG326" s="44">
        <v>917079</v>
      </c>
      <c r="GH326" s="44">
        <v>378778</v>
      </c>
      <c r="GI326" s="44">
        <v>310278</v>
      </c>
      <c r="GJ326" s="44">
        <v>95916</v>
      </c>
      <c r="GK326" s="44">
        <v>2843592</v>
      </c>
      <c r="GL326" s="44">
        <v>98628</v>
      </c>
      <c r="GM326" s="44">
        <v>1510839</v>
      </c>
      <c r="GN326" s="44">
        <v>171935</v>
      </c>
      <c r="GO326" s="44">
        <v>14555</v>
      </c>
      <c r="GP326" s="44"/>
      <c r="GQ326" s="44"/>
      <c r="GR326" s="44">
        <v>258094</v>
      </c>
      <c r="GS326" s="44">
        <v>2521333</v>
      </c>
      <c r="GT326" s="44"/>
      <c r="GU326" s="21">
        <v>905833</v>
      </c>
      <c r="GV326" s="44"/>
      <c r="GW326" s="44">
        <v>13106116</v>
      </c>
      <c r="GX326" s="44"/>
      <c r="GY326" s="44">
        <v>16533282</v>
      </c>
      <c r="GZ326" s="44">
        <v>1301067</v>
      </c>
      <c r="HA326" s="44">
        <v>14387136</v>
      </c>
      <c r="HB326" s="44"/>
      <c r="HC326" s="44">
        <v>845079</v>
      </c>
      <c r="HD326" s="44">
        <v>16533282</v>
      </c>
      <c r="HE326" s="21"/>
      <c r="HF326" s="21">
        <v>-1285665</v>
      </c>
      <c r="HG326" s="21"/>
      <c r="HH326" s="21"/>
      <c r="HI326" s="21">
        <v>6150</v>
      </c>
      <c r="HJ326" s="44"/>
      <c r="HK326" s="21">
        <v>668508</v>
      </c>
      <c r="HL326" s="21">
        <v>386816</v>
      </c>
      <c r="HM326" s="21">
        <v>1061474</v>
      </c>
      <c r="HN326" s="21">
        <v>-155641</v>
      </c>
      <c r="HO326" s="21"/>
      <c r="HP326" s="44"/>
      <c r="HQ326" s="47"/>
      <c r="HR326" s="47"/>
      <c r="HS326" s="47"/>
      <c r="HT326" s="47" t="s">
        <v>1759</v>
      </c>
      <c r="HU326" s="47">
        <v>0</v>
      </c>
      <c r="HV326" s="47">
        <v>3495</v>
      </c>
      <c r="HW326" s="47">
        <v>0</v>
      </c>
      <c r="HX326" s="47">
        <v>7113</v>
      </c>
      <c r="HY326" s="47">
        <v>38698</v>
      </c>
      <c r="HZ326" s="47">
        <v>66433</v>
      </c>
      <c r="IA326" s="47">
        <v>0</v>
      </c>
      <c r="IB326" s="47">
        <v>0</v>
      </c>
      <c r="IC326" s="47">
        <v>945</v>
      </c>
      <c r="ID326">
        <v>25256</v>
      </c>
      <c r="IE326" s="47">
        <v>4109</v>
      </c>
      <c r="IF326">
        <v>8027</v>
      </c>
      <c r="IG326" s="47">
        <v>5836</v>
      </c>
      <c r="IH326" s="47">
        <v>21298</v>
      </c>
      <c r="II326">
        <v>6887</v>
      </c>
      <c r="IJ326">
        <v>11450</v>
      </c>
      <c r="IK326">
        <v>1999</v>
      </c>
      <c r="IL326">
        <v>11845</v>
      </c>
      <c r="IM326">
        <v>213391</v>
      </c>
      <c r="IN326">
        <v>0</v>
      </c>
      <c r="IO326">
        <v>0</v>
      </c>
      <c r="IP326">
        <v>284</v>
      </c>
      <c r="IQ326">
        <v>9636</v>
      </c>
      <c r="IR326">
        <v>0</v>
      </c>
      <c r="IS326">
        <v>0</v>
      </c>
      <c r="IT326">
        <v>9920</v>
      </c>
      <c r="IU326">
        <v>239845</v>
      </c>
      <c r="IV326">
        <v>0</v>
      </c>
      <c r="IW326">
        <v>445878</v>
      </c>
      <c r="IX326">
        <v>1660198</v>
      </c>
      <c r="IY326">
        <v>1524268</v>
      </c>
      <c r="IZ326">
        <v>0</v>
      </c>
      <c r="JA326">
        <v>0</v>
      </c>
      <c r="JB326">
        <v>19520</v>
      </c>
      <c r="JC326">
        <v>1013618</v>
      </c>
      <c r="JD326">
        <v>117676</v>
      </c>
      <c r="JE326">
        <v>152918</v>
      </c>
      <c r="JF326">
        <v>112688</v>
      </c>
      <c r="JG326">
        <v>446859</v>
      </c>
      <c r="JH326">
        <v>259610</v>
      </c>
      <c r="JI326">
        <v>232969</v>
      </c>
      <c r="JJ326">
        <v>76818</v>
      </c>
      <c r="JK326">
        <v>509896</v>
      </c>
      <c r="JL326">
        <v>6812761</v>
      </c>
      <c r="JM326">
        <v>0</v>
      </c>
      <c r="JN326">
        <v>0</v>
      </c>
      <c r="JO326">
        <v>16349</v>
      </c>
      <c r="JP326">
        <v>338047</v>
      </c>
      <c r="JQ326">
        <v>0</v>
      </c>
      <c r="JR326">
        <v>0</v>
      </c>
      <c r="JS326">
        <v>354396</v>
      </c>
      <c r="JT326"/>
      <c r="JU326"/>
      <c r="JV326"/>
      <c r="JW326"/>
      <c r="JX326"/>
      <c r="JY326">
        <v>25256</v>
      </c>
      <c r="JZ326"/>
      <c r="KA326"/>
      <c r="KB326"/>
      <c r="KC326"/>
      <c r="KD326"/>
      <c r="KE326">
        <v>1013618</v>
      </c>
      <c r="KF326">
        <v>128</v>
      </c>
      <c r="KG326">
        <v>235</v>
      </c>
      <c r="KH326">
        <v>62</v>
      </c>
      <c r="KI326">
        <v>90</v>
      </c>
      <c r="KJ326">
        <v>168</v>
      </c>
      <c r="KK326">
        <v>41</v>
      </c>
      <c r="KL326">
        <v>49</v>
      </c>
      <c r="KM326">
        <v>94</v>
      </c>
      <c r="KN326">
        <v>25</v>
      </c>
      <c r="KO326">
        <v>1</v>
      </c>
      <c r="KP326">
        <v>0</v>
      </c>
      <c r="KQ326">
        <v>0</v>
      </c>
      <c r="KR326">
        <v>0</v>
      </c>
      <c r="KS326">
        <v>1</v>
      </c>
      <c r="KT326">
        <v>0</v>
      </c>
      <c r="KU326">
        <v>1</v>
      </c>
      <c r="KV326">
        <v>0</v>
      </c>
      <c r="KW326">
        <v>0</v>
      </c>
      <c r="KX326">
        <v>0</v>
      </c>
      <c r="KY326">
        <v>0</v>
      </c>
      <c r="KZ326">
        <v>0</v>
      </c>
      <c r="LA326">
        <v>0</v>
      </c>
      <c r="LB326">
        <v>0</v>
      </c>
      <c r="LC326">
        <v>0</v>
      </c>
      <c r="LD326">
        <v>1</v>
      </c>
      <c r="LE326">
        <v>0</v>
      </c>
      <c r="LF326">
        <v>0</v>
      </c>
      <c r="LG326">
        <v>0</v>
      </c>
      <c r="LH326">
        <v>0</v>
      </c>
    </row>
    <row r="327" spans="1:320" s="34" customFormat="1" ht="15" customHeight="1" x14ac:dyDescent="0.25">
      <c r="A327" s="45">
        <v>206190361</v>
      </c>
      <c r="B327" s="45" t="s">
        <v>3613</v>
      </c>
      <c r="C327" s="46">
        <v>45292</v>
      </c>
      <c r="D327" s="46">
        <v>45657</v>
      </c>
      <c r="E327" s="47">
        <v>366</v>
      </c>
      <c r="F327" s="45" t="s">
        <v>883</v>
      </c>
      <c r="G327" s="45" t="s">
        <v>884</v>
      </c>
      <c r="H327" s="45" t="s">
        <v>1030</v>
      </c>
      <c r="I327" s="45" t="s">
        <v>886</v>
      </c>
      <c r="J327" s="45" t="s">
        <v>887</v>
      </c>
      <c r="K327" s="45" t="s">
        <v>1031</v>
      </c>
      <c r="L327" s="45" t="s">
        <v>2709</v>
      </c>
      <c r="M327" s="45" t="s">
        <v>3614</v>
      </c>
      <c r="N327" s="45" t="s">
        <v>3615</v>
      </c>
      <c r="O327" s="45" t="s">
        <v>1034</v>
      </c>
      <c r="P327" s="45" t="s">
        <v>3604</v>
      </c>
      <c r="Q327" s="45" t="s">
        <v>3616</v>
      </c>
      <c r="R327" t="s">
        <v>3617</v>
      </c>
      <c r="S327" s="45" t="s">
        <v>893</v>
      </c>
      <c r="T327"/>
      <c r="U327" s="47">
        <v>141</v>
      </c>
      <c r="V327" s="47">
        <v>141</v>
      </c>
      <c r="W327" s="47" t="s">
        <v>913</v>
      </c>
      <c r="X327" s="47">
        <v>51606</v>
      </c>
      <c r="Y327" s="47">
        <v>48076</v>
      </c>
      <c r="Z327" s="48">
        <v>205.4</v>
      </c>
      <c r="AA327" s="44">
        <v>244</v>
      </c>
      <c r="AB327" s="44">
        <v>238</v>
      </c>
      <c r="AC327" s="44">
        <v>4834</v>
      </c>
      <c r="AD327" s="44">
        <v>724</v>
      </c>
      <c r="AE327" s="44">
        <v>1561</v>
      </c>
      <c r="AF327" s="44">
        <v>37503</v>
      </c>
      <c r="AG327" s="44"/>
      <c r="AH327" s="47">
        <v>3295</v>
      </c>
      <c r="AI327" s="47">
        <v>120</v>
      </c>
      <c r="AJ327">
        <v>39</v>
      </c>
      <c r="AK327" t="s">
        <v>895</v>
      </c>
      <c r="AL327">
        <v>48076</v>
      </c>
      <c r="AM327"/>
      <c r="AN327"/>
      <c r="AO327"/>
      <c r="AP327"/>
      <c r="AQ327"/>
      <c r="AR327" s="44"/>
      <c r="AS327" s="44"/>
      <c r="AT327" s="44"/>
      <c r="AU327" s="44">
        <v>20143844</v>
      </c>
      <c r="AV327" s="44">
        <v>3794308</v>
      </c>
      <c r="AW327" s="44">
        <v>5026462</v>
      </c>
      <c r="AX327" s="44">
        <v>48195</v>
      </c>
      <c r="AY327" s="44">
        <v>18959885</v>
      </c>
      <c r="AZ327" s="21">
        <v>18354070</v>
      </c>
      <c r="BA327" s="21">
        <v>605815</v>
      </c>
      <c r="BB327" s="44">
        <v>-2</v>
      </c>
      <c r="BC327" s="44">
        <v>12590</v>
      </c>
      <c r="BD327" s="44"/>
      <c r="BE327" s="44">
        <v>593223</v>
      </c>
      <c r="BF327" s="44">
        <v>2025446</v>
      </c>
      <c r="BG327" s="44">
        <v>303356</v>
      </c>
      <c r="BH327" s="44">
        <v>654059</v>
      </c>
      <c r="BI327" s="21">
        <v>15713757</v>
      </c>
      <c r="BJ327" s="21"/>
      <c r="BK327" s="21">
        <v>1380605</v>
      </c>
      <c r="BL327" s="21">
        <v>50280</v>
      </c>
      <c r="BM327" s="21">
        <v>16341</v>
      </c>
      <c r="BN327" s="21">
        <v>20143844</v>
      </c>
      <c r="BO327" s="21"/>
      <c r="BP327" s="21"/>
      <c r="BQ327" s="44"/>
      <c r="BR327" s="21"/>
      <c r="BS327" s="44"/>
      <c r="BT327" s="21"/>
      <c r="BU327" s="44"/>
      <c r="BV327" s="21"/>
      <c r="BW327" s="44">
        <v>2418509</v>
      </c>
      <c r="BX327" s="21"/>
      <c r="BY327" s="21">
        <v>241521</v>
      </c>
      <c r="BZ327" s="21"/>
      <c r="CA327" s="44">
        <v>9634</v>
      </c>
      <c r="CB327" s="44"/>
      <c r="CC327" s="44">
        <v>17935</v>
      </c>
      <c r="CD327" s="44"/>
      <c r="CE327" s="44"/>
      <c r="CF327" s="44"/>
      <c r="CG327" s="44">
        <v>1099190</v>
      </c>
      <c r="CH327" s="44"/>
      <c r="CI327" s="21">
        <v>7519</v>
      </c>
      <c r="CJ327" s="44"/>
      <c r="CK327" s="21"/>
      <c r="CL327" s="44"/>
      <c r="CM327" s="44">
        <v>3962</v>
      </c>
      <c r="CN327" s="44">
        <v>0</v>
      </c>
      <c r="CO327" s="44">
        <v>1591920</v>
      </c>
      <c r="CP327" s="44">
        <v>0</v>
      </c>
      <c r="CQ327" s="21">
        <v>1690000</v>
      </c>
      <c r="CR327" s="44">
        <v>165840</v>
      </c>
      <c r="CS327" s="44">
        <v>292095</v>
      </c>
      <c r="CT327" s="44">
        <v>34131</v>
      </c>
      <c r="CU327" s="44"/>
      <c r="CV327" s="44">
        <v>16360</v>
      </c>
      <c r="CW327" s="21"/>
      <c r="CX327" s="21"/>
      <c r="CY327" s="21"/>
      <c r="CZ327" s="21"/>
      <c r="DA327" s="21"/>
      <c r="DB327" s="21"/>
      <c r="DC327" s="21"/>
      <c r="DD327" s="21"/>
      <c r="DE327" s="44"/>
      <c r="DF327" s="21"/>
      <c r="DG327" s="44"/>
      <c r="DH327" s="21"/>
      <c r="DI327" s="44"/>
      <c r="DJ327" s="44"/>
      <c r="DK327" s="44"/>
      <c r="DL327" s="44"/>
      <c r="DM327" s="21"/>
      <c r="DN327" s="44"/>
      <c r="DO327" s="44"/>
      <c r="DP327" s="44"/>
      <c r="DQ327" s="44"/>
      <c r="DR327" s="44"/>
      <c r="DS327" s="44"/>
      <c r="DT327" s="44"/>
      <c r="DU327" s="44"/>
      <c r="DV327" s="44"/>
      <c r="DW327" s="44"/>
      <c r="DX327" s="44"/>
      <c r="DY327" s="44"/>
      <c r="DZ327" s="44"/>
      <c r="EA327" s="44"/>
      <c r="EB327" s="21"/>
      <c r="EC327" s="44">
        <v>274173</v>
      </c>
      <c r="ED327" s="44"/>
      <c r="EE327" s="21">
        <v>136372</v>
      </c>
      <c r="EF327" s="44"/>
      <c r="EG327" s="21">
        <v>-739701</v>
      </c>
      <c r="EH327" s="44"/>
      <c r="EI327" s="21">
        <v>4734974</v>
      </c>
      <c r="EJ327" s="44"/>
      <c r="EK327" s="44"/>
      <c r="EL327" s="21"/>
      <c r="EM327" s="44">
        <v>620644</v>
      </c>
      <c r="EN327" s="44"/>
      <c r="EO327" s="44"/>
      <c r="EP327" s="21"/>
      <c r="EQ327" s="21"/>
      <c r="ER327" s="21"/>
      <c r="ES327" s="21"/>
      <c r="ET327" s="44"/>
      <c r="EU327" s="21"/>
      <c r="EV327" s="44"/>
      <c r="EW327" s="21"/>
      <c r="EX327" s="44"/>
      <c r="EY327" s="44"/>
      <c r="EZ327" s="21"/>
      <c r="FA327" s="21"/>
      <c r="FB327" s="44"/>
      <c r="FC327" s="44"/>
      <c r="FD327" s="21"/>
      <c r="FE327" s="112"/>
      <c r="FF327" s="44"/>
      <c r="FG327" s="44">
        <v>6878843</v>
      </c>
      <c r="FH327" s="44">
        <v>1330605</v>
      </c>
      <c r="FI327" s="44">
        <v>10144622</v>
      </c>
      <c r="FJ327" s="44">
        <v>240440</v>
      </c>
      <c r="FK327" s="44">
        <v>8437768</v>
      </c>
      <c r="FL327" s="44"/>
      <c r="FM327" s="44"/>
      <c r="FN327" s="44"/>
      <c r="FO327" s="44"/>
      <c r="FP327" s="44"/>
      <c r="FQ327" s="44"/>
      <c r="FR327" s="44"/>
      <c r="FS327" s="44"/>
      <c r="FT327" s="44">
        <v>100792</v>
      </c>
      <c r="FU327" s="44">
        <v>4879</v>
      </c>
      <c r="FV327" s="21">
        <v>385411</v>
      </c>
      <c r="FW327" s="44"/>
      <c r="FX327" s="44">
        <v>374036</v>
      </c>
      <c r="FY327" s="44">
        <v>176575</v>
      </c>
      <c r="FZ327" s="44">
        <v>306931</v>
      </c>
      <c r="GA327" s="44">
        <v>15732</v>
      </c>
      <c r="GB327" s="44"/>
      <c r="GC327" s="44">
        <v>24885</v>
      </c>
      <c r="GD327" s="44">
        <v>509271</v>
      </c>
      <c r="GE327" s="44">
        <v>433661</v>
      </c>
      <c r="GF327" s="44">
        <v>396023</v>
      </c>
      <c r="GG327" s="44">
        <v>1124895</v>
      </c>
      <c r="GH327" s="44">
        <v>222048</v>
      </c>
      <c r="GI327" s="44">
        <v>186330</v>
      </c>
      <c r="GJ327" s="44">
        <v>184108</v>
      </c>
      <c r="GK327" s="44">
        <v>3829535</v>
      </c>
      <c r="GL327" s="44">
        <v>108751</v>
      </c>
      <c r="GM327" s="44">
        <v>1294220</v>
      </c>
      <c r="GN327" s="44">
        <v>33378</v>
      </c>
      <c r="GO327" s="44">
        <v>133560</v>
      </c>
      <c r="GP327" s="44"/>
      <c r="GQ327" s="44">
        <v>8</v>
      </c>
      <c r="GR327" s="44">
        <v>71273</v>
      </c>
      <c r="GS327" s="44">
        <v>4171613</v>
      </c>
      <c r="GT327" s="44"/>
      <c r="GU327" s="21">
        <v>4480</v>
      </c>
      <c r="GV327" s="44"/>
      <c r="GW327" s="44">
        <v>24572</v>
      </c>
      <c r="GX327" s="44">
        <v>636736</v>
      </c>
      <c r="GY327" s="44">
        <v>4837401</v>
      </c>
      <c r="GZ327" s="44">
        <v>2869178</v>
      </c>
      <c r="HA327" s="44"/>
      <c r="HB327" s="44"/>
      <c r="HC327" s="44">
        <v>1968223</v>
      </c>
      <c r="HD327" s="44">
        <v>4837401</v>
      </c>
      <c r="HE327" s="21">
        <v>21652</v>
      </c>
      <c r="HF327" s="21"/>
      <c r="HG327" s="21">
        <v>600000</v>
      </c>
      <c r="HH327" s="21"/>
      <c r="HI327" s="21">
        <v>0</v>
      </c>
      <c r="HJ327" s="44"/>
      <c r="HK327" s="21"/>
      <c r="HL327" s="21">
        <v>38145</v>
      </c>
      <c r="HM327" s="21">
        <v>38145</v>
      </c>
      <c r="HN327" s="21">
        <v>-33665</v>
      </c>
      <c r="HO327" s="21"/>
      <c r="HP327" s="44"/>
      <c r="HQ327" s="47"/>
      <c r="HR327" s="47"/>
      <c r="HS327" s="47"/>
      <c r="HT327" s="47" t="s">
        <v>2500</v>
      </c>
      <c r="HU327" s="47">
        <v>745986.28</v>
      </c>
      <c r="HV327" s="47">
        <v>1261</v>
      </c>
      <c r="HW327" s="47">
        <v>0</v>
      </c>
      <c r="HX327" s="47">
        <v>11408</v>
      </c>
      <c r="HY327" s="47">
        <v>50318</v>
      </c>
      <c r="HZ327" s="47">
        <v>56463</v>
      </c>
      <c r="IA327" s="47">
        <v>0</v>
      </c>
      <c r="IB327" s="47">
        <v>0</v>
      </c>
      <c r="IC327" s="47">
        <v>4017</v>
      </c>
      <c r="ID327"/>
      <c r="IE327" s="47">
        <v>1773</v>
      </c>
      <c r="IF327">
        <v>14373</v>
      </c>
      <c r="IG327" s="47">
        <v>13667</v>
      </c>
      <c r="IH327" s="47">
        <v>26230</v>
      </c>
      <c r="II327">
        <v>4025</v>
      </c>
      <c r="IJ327">
        <v>7387</v>
      </c>
      <c r="IK327">
        <v>4021</v>
      </c>
      <c r="IL327">
        <v>24568</v>
      </c>
      <c r="IM327">
        <v>219511</v>
      </c>
      <c r="IN327">
        <v>0</v>
      </c>
      <c r="IO327">
        <v>996</v>
      </c>
      <c r="IP327">
        <v>41</v>
      </c>
      <c r="IQ327">
        <v>64660</v>
      </c>
      <c r="IR327">
        <v>0</v>
      </c>
      <c r="IS327">
        <v>0</v>
      </c>
      <c r="IT327">
        <v>65697</v>
      </c>
      <c r="IU327">
        <v>133410</v>
      </c>
      <c r="IV327">
        <v>0</v>
      </c>
      <c r="IW327">
        <v>628138</v>
      </c>
      <c r="IX327">
        <v>2218719</v>
      </c>
      <c r="IY327">
        <v>1368945</v>
      </c>
      <c r="IZ327">
        <v>0</v>
      </c>
      <c r="JA327">
        <v>0</v>
      </c>
      <c r="JB327">
        <v>214396</v>
      </c>
      <c r="JC327"/>
      <c r="JD327">
        <v>63842</v>
      </c>
      <c r="JE327">
        <v>266332</v>
      </c>
      <c r="JF327">
        <v>247583</v>
      </c>
      <c r="JG327">
        <v>537751</v>
      </c>
      <c r="JH327">
        <v>100825</v>
      </c>
      <c r="JI327">
        <v>148182</v>
      </c>
      <c r="JJ327">
        <v>156025</v>
      </c>
      <c r="JK327">
        <v>794695</v>
      </c>
      <c r="JL327">
        <v>6878843</v>
      </c>
      <c r="JM327">
        <v>0</v>
      </c>
      <c r="JN327">
        <v>72764</v>
      </c>
      <c r="JO327">
        <v>1853</v>
      </c>
      <c r="JP327">
        <v>2408772</v>
      </c>
      <c r="JQ327">
        <v>0</v>
      </c>
      <c r="JR327">
        <v>0</v>
      </c>
      <c r="JS327">
        <v>2483389</v>
      </c>
      <c r="JT327"/>
      <c r="JU327"/>
      <c r="JV327"/>
      <c r="JW327"/>
      <c r="JX327"/>
      <c r="JY327"/>
      <c r="JZ327"/>
      <c r="KA327"/>
      <c r="KB327"/>
      <c r="KC327"/>
      <c r="KD327"/>
      <c r="KE327"/>
      <c r="KF327">
        <v>138</v>
      </c>
      <c r="KG327">
        <v>214</v>
      </c>
      <c r="KH327">
        <v>87</v>
      </c>
      <c r="KI327">
        <v>84</v>
      </c>
      <c r="KJ327">
        <v>153</v>
      </c>
      <c r="KK327">
        <v>55</v>
      </c>
      <c r="KL327">
        <v>41</v>
      </c>
      <c r="KM327">
        <v>74</v>
      </c>
      <c r="KN327">
        <v>31</v>
      </c>
      <c r="KO327">
        <v>1</v>
      </c>
      <c r="KP327">
        <v>0</v>
      </c>
      <c r="KQ327">
        <v>0</v>
      </c>
      <c r="KR327">
        <v>0</v>
      </c>
      <c r="KS327">
        <v>0</v>
      </c>
      <c r="KT327">
        <v>1</v>
      </c>
      <c r="KU327">
        <v>1</v>
      </c>
      <c r="KV327">
        <v>0</v>
      </c>
      <c r="KW327">
        <v>0</v>
      </c>
      <c r="KX327">
        <v>0</v>
      </c>
      <c r="KY327">
        <v>0</v>
      </c>
      <c r="KZ327">
        <v>0</v>
      </c>
      <c r="LA327">
        <v>0</v>
      </c>
      <c r="LB327">
        <v>0</v>
      </c>
      <c r="LC327">
        <v>0</v>
      </c>
      <c r="LD327">
        <v>1</v>
      </c>
      <c r="LE327">
        <v>0</v>
      </c>
      <c r="LF327">
        <v>0</v>
      </c>
      <c r="LG327">
        <v>0</v>
      </c>
      <c r="LH327">
        <v>0</v>
      </c>
    </row>
    <row r="328" spans="1:320" s="34" customFormat="1" ht="15" customHeight="1" x14ac:dyDescent="0.25">
      <c r="A328" s="45">
        <v>206190367</v>
      </c>
      <c r="B328" s="45" t="s">
        <v>1128</v>
      </c>
      <c r="C328" s="46">
        <v>45108</v>
      </c>
      <c r="D328" s="46">
        <v>45473</v>
      </c>
      <c r="E328" s="47">
        <v>366</v>
      </c>
      <c r="F328" s="45" t="s">
        <v>883</v>
      </c>
      <c r="G328" s="45" t="s">
        <v>884</v>
      </c>
      <c r="H328" s="45" t="s">
        <v>1030</v>
      </c>
      <c r="I328" s="45" t="s">
        <v>886</v>
      </c>
      <c r="J328" s="45" t="s">
        <v>887</v>
      </c>
      <c r="K328" s="45" t="s">
        <v>1031</v>
      </c>
      <c r="L328" s="45" t="s">
        <v>2780</v>
      </c>
      <c r="M328" s="45" t="s">
        <v>1129</v>
      </c>
      <c r="N328" s="45" t="s">
        <v>1130</v>
      </c>
      <c r="O328" s="45" t="s">
        <v>1131</v>
      </c>
      <c r="P328" s="45" t="s">
        <v>3572</v>
      </c>
      <c r="Q328" s="45" t="s">
        <v>3618</v>
      </c>
      <c r="R328" t="s">
        <v>1132</v>
      </c>
      <c r="S328" s="45" t="s">
        <v>893</v>
      </c>
      <c r="T328"/>
      <c r="U328" s="47">
        <v>88</v>
      </c>
      <c r="V328" s="47">
        <v>88</v>
      </c>
      <c r="W328" s="47" t="s">
        <v>894</v>
      </c>
      <c r="X328" s="47">
        <v>32208</v>
      </c>
      <c r="Y328" s="47">
        <v>29847</v>
      </c>
      <c r="Z328" s="48">
        <v>92.67</v>
      </c>
      <c r="AA328" s="44">
        <v>132</v>
      </c>
      <c r="AB328" s="44">
        <v>111</v>
      </c>
      <c r="AC328" s="44">
        <v>11199</v>
      </c>
      <c r="AD328" s="44"/>
      <c r="AE328" s="44">
        <v>4033</v>
      </c>
      <c r="AF328" s="44">
        <v>14071</v>
      </c>
      <c r="AG328" s="44">
        <v>158</v>
      </c>
      <c r="AH328" s="47"/>
      <c r="AI328" s="47">
        <v>20</v>
      </c>
      <c r="AJ328">
        <v>366</v>
      </c>
      <c r="AK328" t="s">
        <v>895</v>
      </c>
      <c r="AL328">
        <v>29847</v>
      </c>
      <c r="AM328"/>
      <c r="AN328"/>
      <c r="AO328"/>
      <c r="AP328"/>
      <c r="AQ328"/>
      <c r="AR328" s="44"/>
      <c r="AS328" s="44"/>
      <c r="AT328" s="44"/>
      <c r="AU328" s="44">
        <v>16541700</v>
      </c>
      <c r="AV328" s="44">
        <v>6528409</v>
      </c>
      <c r="AW328" s="44">
        <v>7959208</v>
      </c>
      <c r="AX328" s="44">
        <v>15593</v>
      </c>
      <c r="AY328" s="44">
        <v>15126494</v>
      </c>
      <c r="AZ328" s="21">
        <v>13304257</v>
      </c>
      <c r="BA328" s="21">
        <v>1822237</v>
      </c>
      <c r="BB328" s="44">
        <v>334210</v>
      </c>
      <c r="BC328" s="44">
        <v>800</v>
      </c>
      <c r="BD328" s="44"/>
      <c r="BE328" s="44">
        <v>2155647</v>
      </c>
      <c r="BF328" s="44">
        <v>8951150</v>
      </c>
      <c r="BG328" s="44"/>
      <c r="BH328" s="44">
        <v>1626865</v>
      </c>
      <c r="BI328" s="21">
        <v>5680315</v>
      </c>
      <c r="BJ328" s="21">
        <v>128200</v>
      </c>
      <c r="BK328" s="21"/>
      <c r="BL328" s="21">
        <v>7780</v>
      </c>
      <c r="BM328" s="21">
        <v>147390</v>
      </c>
      <c r="BN328" s="21">
        <v>16541700</v>
      </c>
      <c r="BO328" s="21"/>
      <c r="BP328" s="21"/>
      <c r="BQ328" s="44"/>
      <c r="BR328" s="21"/>
      <c r="BS328" s="44"/>
      <c r="BT328" s="21"/>
      <c r="BU328" s="44"/>
      <c r="BV328" s="21"/>
      <c r="BW328" s="44">
        <v>6164309</v>
      </c>
      <c r="BX328" s="21"/>
      <c r="BY328" s="21"/>
      <c r="BZ328" s="21"/>
      <c r="CA328" s="44">
        <v>84379</v>
      </c>
      <c r="CB328" s="44"/>
      <c r="CC328" s="44">
        <v>199867</v>
      </c>
      <c r="CD328" s="44"/>
      <c r="CE328" s="44">
        <v>76062</v>
      </c>
      <c r="CF328" s="44"/>
      <c r="CG328" s="44"/>
      <c r="CH328" s="44"/>
      <c r="CI328" s="21">
        <v>100</v>
      </c>
      <c r="CJ328" s="44"/>
      <c r="CK328" s="21">
        <v>3692</v>
      </c>
      <c r="CL328" s="44"/>
      <c r="CM328" s="44">
        <v>2615</v>
      </c>
      <c r="CN328" s="44">
        <v>75999</v>
      </c>
      <c r="CO328" s="44">
        <v>2483428</v>
      </c>
      <c r="CP328" s="44">
        <v>70230</v>
      </c>
      <c r="CQ328" s="21">
        <v>2505655</v>
      </c>
      <c r="CR328" s="44">
        <v>91245</v>
      </c>
      <c r="CS328" s="44">
        <v>1085346</v>
      </c>
      <c r="CT328" s="44">
        <v>91380</v>
      </c>
      <c r="CU328" s="44"/>
      <c r="CV328" s="44">
        <v>122511</v>
      </c>
      <c r="CW328" s="21"/>
      <c r="CX328" s="21"/>
      <c r="CY328" s="21"/>
      <c r="CZ328" s="21"/>
      <c r="DA328" s="21"/>
      <c r="DB328" s="21"/>
      <c r="DC328" s="21"/>
      <c r="DD328" s="21"/>
      <c r="DE328" s="44"/>
      <c r="DF328" s="21"/>
      <c r="DG328" s="44"/>
      <c r="DH328" s="21"/>
      <c r="DI328" s="44"/>
      <c r="DJ328" s="44"/>
      <c r="DK328" s="44"/>
      <c r="DL328" s="44"/>
      <c r="DM328" s="21"/>
      <c r="DN328" s="44"/>
      <c r="DO328" s="44"/>
      <c r="DP328" s="44"/>
      <c r="DQ328" s="44"/>
      <c r="DR328" s="44"/>
      <c r="DS328" s="44"/>
      <c r="DT328" s="44"/>
      <c r="DU328" s="44"/>
      <c r="DV328" s="44"/>
      <c r="DW328" s="44"/>
      <c r="DX328" s="44"/>
      <c r="DY328" s="44">
        <v>2091</v>
      </c>
      <c r="DZ328" s="44"/>
      <c r="EA328" s="44"/>
      <c r="EB328" s="21"/>
      <c r="EC328" s="44">
        <v>4476066</v>
      </c>
      <c r="ED328" s="44"/>
      <c r="EE328" s="21"/>
      <c r="EF328" s="44"/>
      <c r="EG328" s="21">
        <v>975646</v>
      </c>
      <c r="EH328" s="44"/>
      <c r="EI328" s="21">
        <v>2365442</v>
      </c>
      <c r="EJ328" s="44"/>
      <c r="EK328" s="44">
        <v>74350</v>
      </c>
      <c r="EL328" s="21"/>
      <c r="EM328" s="44">
        <v>3512</v>
      </c>
      <c r="EN328" s="44"/>
      <c r="EO328" s="44">
        <v>62101</v>
      </c>
      <c r="EP328" s="21"/>
      <c r="EQ328" s="21"/>
      <c r="ER328" s="21"/>
      <c r="ES328" s="21"/>
      <c r="ET328" s="44"/>
      <c r="EU328" s="21"/>
      <c r="EV328" s="44"/>
      <c r="EW328" s="21"/>
      <c r="EX328" s="44"/>
      <c r="EY328" s="44"/>
      <c r="EZ328" s="21"/>
      <c r="FA328" s="21"/>
      <c r="FB328" s="44"/>
      <c r="FC328" s="44"/>
      <c r="FD328" s="21"/>
      <c r="FE328" s="112"/>
      <c r="FF328" s="44"/>
      <c r="FG328" s="44">
        <v>6411767</v>
      </c>
      <c r="FH328" s="44">
        <v>1436333</v>
      </c>
      <c r="FI328" s="44">
        <v>5456157</v>
      </c>
      <c r="FJ328" s="44">
        <v>313750</v>
      </c>
      <c r="FK328" s="44">
        <v>5033250</v>
      </c>
      <c r="FL328" s="44"/>
      <c r="FM328" s="44"/>
      <c r="FN328" s="44"/>
      <c r="FO328" s="44"/>
      <c r="FP328" s="44"/>
      <c r="FQ328" s="44"/>
      <c r="FR328" s="44"/>
      <c r="FS328" s="44"/>
      <c r="FT328" s="44">
        <v>1506</v>
      </c>
      <c r="FU328" s="44">
        <v>39158</v>
      </c>
      <c r="FV328" s="21">
        <v>476935</v>
      </c>
      <c r="FW328" s="44"/>
      <c r="FX328" s="44">
        <v>334651</v>
      </c>
      <c r="FY328" s="44">
        <v>17049</v>
      </c>
      <c r="FZ328" s="44">
        <v>209042</v>
      </c>
      <c r="GA328" s="44">
        <v>37463</v>
      </c>
      <c r="GB328" s="44"/>
      <c r="GC328" s="44">
        <v>75907</v>
      </c>
      <c r="GD328" s="44">
        <v>570353</v>
      </c>
      <c r="GE328" s="44">
        <v>323821</v>
      </c>
      <c r="GF328" s="44">
        <v>175038</v>
      </c>
      <c r="GG328" s="44">
        <v>873943</v>
      </c>
      <c r="GH328" s="44">
        <v>75504</v>
      </c>
      <c r="GI328" s="44">
        <v>142363</v>
      </c>
      <c r="GJ328" s="44">
        <v>107087</v>
      </c>
      <c r="GK328" s="44">
        <v>3222074</v>
      </c>
      <c r="GL328" s="44">
        <v>53427</v>
      </c>
      <c r="GM328" s="44">
        <v>1225808</v>
      </c>
      <c r="GN328" s="44">
        <v>48344</v>
      </c>
      <c r="GO328" s="44">
        <v>21861</v>
      </c>
      <c r="GP328" s="44"/>
      <c r="GQ328" s="44">
        <v>2691</v>
      </c>
      <c r="GR328" s="44">
        <v>236982</v>
      </c>
      <c r="GS328" s="44">
        <v>6910830</v>
      </c>
      <c r="GT328" s="44"/>
      <c r="GU328" s="21">
        <v>193982</v>
      </c>
      <c r="GV328" s="44"/>
      <c r="GW328" s="44">
        <v>6057969</v>
      </c>
      <c r="GX328" s="44"/>
      <c r="GY328" s="44">
        <v>13162781</v>
      </c>
      <c r="GZ328" s="44">
        <v>9940005</v>
      </c>
      <c r="HA328" s="44"/>
      <c r="HB328" s="44"/>
      <c r="HC328" s="44">
        <v>3222776</v>
      </c>
      <c r="HD328" s="44">
        <v>13162781</v>
      </c>
      <c r="HE328" s="21">
        <v>3666800</v>
      </c>
      <c r="HF328" s="21"/>
      <c r="HG328" s="21">
        <v>2004234</v>
      </c>
      <c r="HH328" s="21"/>
      <c r="HI328" s="21">
        <v>0</v>
      </c>
      <c r="HJ328" s="44"/>
      <c r="HK328" s="21">
        <v>211054</v>
      </c>
      <c r="HL328" s="21">
        <v>513262</v>
      </c>
      <c r="HM328" s="21">
        <v>724316</v>
      </c>
      <c r="HN328" s="21">
        <v>-530334</v>
      </c>
      <c r="HO328" s="21"/>
      <c r="HP328" s="44"/>
      <c r="HQ328" s="47"/>
      <c r="HR328" s="47"/>
      <c r="HS328" s="47"/>
      <c r="HT328" s="47" t="s">
        <v>2436</v>
      </c>
      <c r="HU328" s="47">
        <v>1093400.55</v>
      </c>
      <c r="HV328" s="47">
        <v>1984</v>
      </c>
      <c r="HW328" s="47">
        <v>0</v>
      </c>
      <c r="HX328" s="47">
        <v>6866</v>
      </c>
      <c r="HY328" s="47">
        <v>26303</v>
      </c>
      <c r="HZ328" s="47">
        <v>76674</v>
      </c>
      <c r="IA328" s="47">
        <v>0</v>
      </c>
      <c r="IB328" s="47">
        <v>0</v>
      </c>
      <c r="IC328" s="47">
        <v>5078</v>
      </c>
      <c r="ID328">
        <v>15488</v>
      </c>
      <c r="IE328" s="47">
        <v>2037</v>
      </c>
      <c r="IF328">
        <v>10916</v>
      </c>
      <c r="IG328" s="47">
        <v>6325</v>
      </c>
      <c r="IH328" s="47">
        <v>18661</v>
      </c>
      <c r="II328">
        <v>2010</v>
      </c>
      <c r="IJ328">
        <v>4833</v>
      </c>
      <c r="IK328">
        <v>1924</v>
      </c>
      <c r="IL328">
        <v>16148</v>
      </c>
      <c r="IM328">
        <v>195247</v>
      </c>
      <c r="IN328">
        <v>0</v>
      </c>
      <c r="IO328">
        <v>36</v>
      </c>
      <c r="IP328">
        <v>76</v>
      </c>
      <c r="IQ328">
        <v>0</v>
      </c>
      <c r="IR328">
        <v>0</v>
      </c>
      <c r="IS328">
        <v>0</v>
      </c>
      <c r="IT328">
        <v>112</v>
      </c>
      <c r="IU328">
        <v>174309</v>
      </c>
      <c r="IV328">
        <v>0</v>
      </c>
      <c r="IW328">
        <v>367172</v>
      </c>
      <c r="IX328">
        <v>1141419</v>
      </c>
      <c r="IY328">
        <v>1790258</v>
      </c>
      <c r="IZ328">
        <v>0</v>
      </c>
      <c r="JA328">
        <v>0</v>
      </c>
      <c r="JB328">
        <v>249547</v>
      </c>
      <c r="JC328">
        <v>681889</v>
      </c>
      <c r="JD328">
        <v>71460</v>
      </c>
      <c r="JE328">
        <v>202141</v>
      </c>
      <c r="JF328">
        <v>119035</v>
      </c>
      <c r="JG328">
        <v>425201</v>
      </c>
      <c r="JH328">
        <v>60484</v>
      </c>
      <c r="JI328">
        <v>103591</v>
      </c>
      <c r="JJ328">
        <v>87153</v>
      </c>
      <c r="JK328">
        <v>938108</v>
      </c>
      <c r="JL328">
        <v>6411767</v>
      </c>
      <c r="JM328">
        <v>0</v>
      </c>
      <c r="JN328">
        <v>2829</v>
      </c>
      <c r="JO328">
        <v>5016</v>
      </c>
      <c r="JP328">
        <v>0</v>
      </c>
      <c r="JQ328">
        <v>0</v>
      </c>
      <c r="JR328">
        <v>0</v>
      </c>
      <c r="JS328">
        <v>7845</v>
      </c>
      <c r="JT328"/>
      <c r="JU328"/>
      <c r="JV328"/>
      <c r="JW328"/>
      <c r="JX328"/>
      <c r="JY328">
        <v>15488</v>
      </c>
      <c r="JZ328"/>
      <c r="KA328"/>
      <c r="KB328"/>
      <c r="KC328"/>
      <c r="KD328"/>
      <c r="KE328">
        <v>681889</v>
      </c>
      <c r="KF328">
        <v>158</v>
      </c>
      <c r="KG328">
        <v>220</v>
      </c>
      <c r="KH328">
        <v>100</v>
      </c>
      <c r="KI328">
        <v>90</v>
      </c>
      <c r="KJ328">
        <v>139</v>
      </c>
      <c r="KK328">
        <v>53</v>
      </c>
      <c r="KL328">
        <v>57</v>
      </c>
      <c r="KM328">
        <v>93</v>
      </c>
      <c r="KN328">
        <v>35</v>
      </c>
      <c r="KO328">
        <v>1</v>
      </c>
      <c r="KP328">
        <v>0</v>
      </c>
      <c r="KQ328">
        <v>0</v>
      </c>
      <c r="KR328">
        <v>0</v>
      </c>
      <c r="KS328">
        <v>1</v>
      </c>
      <c r="KT328">
        <v>0</v>
      </c>
      <c r="KU328">
        <v>1</v>
      </c>
      <c r="KV328">
        <v>0</v>
      </c>
      <c r="KW328">
        <v>0</v>
      </c>
      <c r="KX328">
        <v>0</v>
      </c>
      <c r="KY328">
        <v>0</v>
      </c>
      <c r="KZ328">
        <v>0</v>
      </c>
      <c r="LA328">
        <v>0</v>
      </c>
      <c r="LB328">
        <v>0</v>
      </c>
      <c r="LC328">
        <v>0</v>
      </c>
      <c r="LD328">
        <v>1</v>
      </c>
      <c r="LE328">
        <v>0</v>
      </c>
      <c r="LF328">
        <v>0</v>
      </c>
      <c r="LG328">
        <v>0</v>
      </c>
      <c r="LH328">
        <v>0</v>
      </c>
    </row>
    <row r="329" spans="1:320" s="34" customFormat="1" ht="15" customHeight="1" x14ac:dyDescent="0.25">
      <c r="A329" s="45">
        <v>206190368</v>
      </c>
      <c r="B329" s="45" t="s">
        <v>3619</v>
      </c>
      <c r="C329" s="46">
        <v>45292</v>
      </c>
      <c r="D329" s="46">
        <v>45657</v>
      </c>
      <c r="E329" s="47">
        <v>366</v>
      </c>
      <c r="F329" s="45" t="s">
        <v>883</v>
      </c>
      <c r="G329" s="45" t="s">
        <v>884</v>
      </c>
      <c r="H329" s="45" t="s">
        <v>1030</v>
      </c>
      <c r="I329" s="45" t="s">
        <v>886</v>
      </c>
      <c r="J329" s="45" t="s">
        <v>887</v>
      </c>
      <c r="K329" s="45" t="s">
        <v>1031</v>
      </c>
      <c r="L329" s="45" t="s">
        <v>2709</v>
      </c>
      <c r="M329" s="45" t="s">
        <v>3620</v>
      </c>
      <c r="N329" s="45" t="s">
        <v>3621</v>
      </c>
      <c r="O329" s="45" t="s">
        <v>1034</v>
      </c>
      <c r="P329" s="45" t="s">
        <v>2740</v>
      </c>
      <c r="Q329" s="45" t="s">
        <v>3622</v>
      </c>
      <c r="R329" t="s">
        <v>3623</v>
      </c>
      <c r="S329" s="45" t="s">
        <v>893</v>
      </c>
      <c r="T329"/>
      <c r="U329" s="47">
        <v>120</v>
      </c>
      <c r="V329" s="47">
        <v>120</v>
      </c>
      <c r="W329" s="47" t="s">
        <v>913</v>
      </c>
      <c r="X329" s="47">
        <v>43920</v>
      </c>
      <c r="Y329" s="47">
        <v>41823</v>
      </c>
      <c r="Z329" s="48">
        <v>223.41</v>
      </c>
      <c r="AA329" s="44">
        <v>271</v>
      </c>
      <c r="AB329" s="44">
        <v>273</v>
      </c>
      <c r="AC329" s="44">
        <v>8024</v>
      </c>
      <c r="AD329" s="44">
        <v>99</v>
      </c>
      <c r="AE329" s="44">
        <v>2271</v>
      </c>
      <c r="AF329" s="44">
        <v>30589</v>
      </c>
      <c r="AG329" s="44"/>
      <c r="AH329" s="47">
        <v>318</v>
      </c>
      <c r="AI329" s="47"/>
      <c r="AJ329">
        <v>522</v>
      </c>
      <c r="AK329" t="s">
        <v>895</v>
      </c>
      <c r="AL329">
        <v>41823</v>
      </c>
      <c r="AM329"/>
      <c r="AN329"/>
      <c r="AO329"/>
      <c r="AP329"/>
      <c r="AQ329"/>
      <c r="AR329" s="44"/>
      <c r="AS329" s="44"/>
      <c r="AT329" s="44"/>
      <c r="AU329" s="44">
        <v>16691682</v>
      </c>
      <c r="AV329" s="44">
        <v>2443112</v>
      </c>
      <c r="AW329" s="44">
        <v>493049</v>
      </c>
      <c r="AX329" s="44">
        <v>6270</v>
      </c>
      <c r="AY329" s="44">
        <v>18648015</v>
      </c>
      <c r="AZ329" s="21">
        <v>18575349</v>
      </c>
      <c r="BA329" s="21">
        <v>72666</v>
      </c>
      <c r="BB329" s="44">
        <v>-51352</v>
      </c>
      <c r="BC329" s="44">
        <v>13390</v>
      </c>
      <c r="BD329" s="44"/>
      <c r="BE329" s="44">
        <v>7924</v>
      </c>
      <c r="BF329" s="44">
        <v>3132646</v>
      </c>
      <c r="BG329" s="44">
        <v>39205</v>
      </c>
      <c r="BH329" s="44">
        <v>878570</v>
      </c>
      <c r="BI329" s="21">
        <v>12194769</v>
      </c>
      <c r="BJ329" s="21"/>
      <c r="BK329" s="21">
        <v>125932</v>
      </c>
      <c r="BL329" s="21">
        <v>111756</v>
      </c>
      <c r="BM329" s="21">
        <v>208804</v>
      </c>
      <c r="BN329" s="21">
        <v>16691682</v>
      </c>
      <c r="BO329" s="21"/>
      <c r="BP329" s="21"/>
      <c r="BQ329" s="44"/>
      <c r="BR329" s="21"/>
      <c r="BS329" s="44"/>
      <c r="BT329" s="21"/>
      <c r="BU329" s="44"/>
      <c r="BV329" s="21"/>
      <c r="BW329" s="44">
        <v>2193285</v>
      </c>
      <c r="BX329" s="21"/>
      <c r="BY329" s="21">
        <v>15912</v>
      </c>
      <c r="BZ329" s="21"/>
      <c r="CA329" s="44">
        <v>15812</v>
      </c>
      <c r="CB329" s="44"/>
      <c r="CC329" s="44">
        <v>152523</v>
      </c>
      <c r="CD329" s="44"/>
      <c r="CE329" s="44"/>
      <c r="CF329" s="44"/>
      <c r="CG329" s="44">
        <v>51110</v>
      </c>
      <c r="CH329" s="44"/>
      <c r="CI329" s="21">
        <v>461</v>
      </c>
      <c r="CJ329" s="44"/>
      <c r="CK329" s="21">
        <v>14009</v>
      </c>
      <c r="CL329" s="44"/>
      <c r="CM329" s="44">
        <v>25457</v>
      </c>
      <c r="CN329" s="44">
        <v>5164</v>
      </c>
      <c r="CO329" s="44">
        <v>889515</v>
      </c>
      <c r="CP329" s="44">
        <v>0</v>
      </c>
      <c r="CQ329" s="21">
        <v>878170</v>
      </c>
      <c r="CR329" s="44">
        <v>244876</v>
      </c>
      <c r="CS329" s="44">
        <v>345862</v>
      </c>
      <c r="CT329" s="44">
        <v>36334</v>
      </c>
      <c r="CU329" s="44"/>
      <c r="CV329" s="44">
        <v>17734</v>
      </c>
      <c r="CW329" s="21"/>
      <c r="CX329" s="21"/>
      <c r="CY329" s="21"/>
      <c r="CZ329" s="21"/>
      <c r="DA329" s="21"/>
      <c r="DB329" s="21"/>
      <c r="DC329" s="21"/>
      <c r="DD329" s="21"/>
      <c r="DE329" s="44"/>
      <c r="DF329" s="21"/>
      <c r="DG329" s="44"/>
      <c r="DH329" s="21"/>
      <c r="DI329" s="44"/>
      <c r="DJ329" s="44"/>
      <c r="DK329" s="44"/>
      <c r="DL329" s="44"/>
      <c r="DM329" s="21"/>
      <c r="DN329" s="44"/>
      <c r="DO329" s="44"/>
      <c r="DP329" s="44"/>
      <c r="DQ329" s="44"/>
      <c r="DR329" s="44"/>
      <c r="DS329" s="44"/>
      <c r="DT329" s="44"/>
      <c r="DU329" s="44"/>
      <c r="DV329" s="44"/>
      <c r="DW329" s="44"/>
      <c r="DX329" s="44"/>
      <c r="DY329" s="44"/>
      <c r="DZ329" s="44"/>
      <c r="EA329" s="44"/>
      <c r="EB329" s="21"/>
      <c r="EC329" s="44">
        <v>-1733360</v>
      </c>
      <c r="ED329" s="44"/>
      <c r="EE329" s="21">
        <v>-12743</v>
      </c>
      <c r="EF329" s="44"/>
      <c r="EG329" s="21">
        <v>167559</v>
      </c>
      <c r="EH329" s="44"/>
      <c r="EI329" s="21">
        <v>2063683</v>
      </c>
      <c r="EJ329" s="44"/>
      <c r="EK329" s="44"/>
      <c r="EL329" s="21"/>
      <c r="EM329" s="44">
        <v>-40932</v>
      </c>
      <c r="EN329" s="44"/>
      <c r="EO329" s="44">
        <v>48842</v>
      </c>
      <c r="EP329" s="21"/>
      <c r="EQ329" s="21"/>
      <c r="ER329" s="21"/>
      <c r="ES329" s="21"/>
      <c r="ET329" s="44"/>
      <c r="EU329" s="21"/>
      <c r="EV329" s="44"/>
      <c r="EW329" s="21"/>
      <c r="EX329" s="44"/>
      <c r="EY329" s="44"/>
      <c r="EZ329" s="21"/>
      <c r="FA329" s="21"/>
      <c r="FB329" s="44"/>
      <c r="FC329" s="44"/>
      <c r="FD329" s="21"/>
      <c r="FE329" s="112"/>
      <c r="FF329" s="44"/>
      <c r="FG329" s="44">
        <v>7847314</v>
      </c>
      <c r="FH329" s="44">
        <v>1664572</v>
      </c>
      <c r="FI329" s="44">
        <v>9063463</v>
      </c>
      <c r="FJ329" s="44">
        <v>326726</v>
      </c>
      <c r="FK329" s="44">
        <v>7778155</v>
      </c>
      <c r="FL329" s="44"/>
      <c r="FM329" s="44"/>
      <c r="FN329" s="44"/>
      <c r="FO329" s="44"/>
      <c r="FP329" s="44"/>
      <c r="FQ329" s="44"/>
      <c r="FR329" s="44"/>
      <c r="FS329" s="44"/>
      <c r="FT329" s="44">
        <v>39687</v>
      </c>
      <c r="FU329" s="44">
        <v>15040</v>
      </c>
      <c r="FV329" s="21">
        <v>490268</v>
      </c>
      <c r="FW329" s="44"/>
      <c r="FX329" s="44">
        <v>480175</v>
      </c>
      <c r="FY329" s="44">
        <v>148983</v>
      </c>
      <c r="FZ329" s="44">
        <v>213426</v>
      </c>
      <c r="GA329" s="44">
        <v>42740</v>
      </c>
      <c r="GB329" s="44"/>
      <c r="GC329" s="44">
        <v>18486</v>
      </c>
      <c r="GD329" s="44">
        <v>452556</v>
      </c>
      <c r="GE329" s="44">
        <v>271674</v>
      </c>
      <c r="GF329" s="44">
        <v>213463</v>
      </c>
      <c r="GG329" s="44">
        <v>1044035</v>
      </c>
      <c r="GH329" s="44">
        <v>186615</v>
      </c>
      <c r="GI329" s="44">
        <v>199858</v>
      </c>
      <c r="GJ329" s="44">
        <v>133792</v>
      </c>
      <c r="GK329" s="44">
        <v>4999821</v>
      </c>
      <c r="GL329" s="44">
        <v>58972</v>
      </c>
      <c r="GM329" s="44">
        <v>1329958</v>
      </c>
      <c r="GN329" s="44">
        <v>158219</v>
      </c>
      <c r="GO329" s="44">
        <v>20699</v>
      </c>
      <c r="GP329" s="44"/>
      <c r="GQ329" s="44"/>
      <c r="GR329" s="44">
        <v>278727</v>
      </c>
      <c r="GS329" s="44">
        <v>5668409</v>
      </c>
      <c r="GT329" s="44"/>
      <c r="GU329" s="21">
        <v>229165</v>
      </c>
      <c r="GV329" s="44">
        <v>36500</v>
      </c>
      <c r="GW329" s="44">
        <v>656706</v>
      </c>
      <c r="GX329" s="44"/>
      <c r="GY329" s="44">
        <v>6590780</v>
      </c>
      <c r="GZ329" s="44">
        <v>11735246</v>
      </c>
      <c r="HA329" s="44"/>
      <c r="HB329" s="44">
        <v>2091862</v>
      </c>
      <c r="HC329" s="44">
        <v>-7236328</v>
      </c>
      <c r="HD329" s="44">
        <v>6590780</v>
      </c>
      <c r="HE329" s="21">
        <v>22415</v>
      </c>
      <c r="HF329" s="21"/>
      <c r="HG329" s="21">
        <v>697327</v>
      </c>
      <c r="HH329" s="21">
        <v>2091862</v>
      </c>
      <c r="HI329" s="21">
        <v>0</v>
      </c>
      <c r="HJ329" s="44"/>
      <c r="HK329" s="21">
        <v>127180</v>
      </c>
      <c r="HL329" s="21">
        <v>299971</v>
      </c>
      <c r="HM329" s="21">
        <v>427151</v>
      </c>
      <c r="HN329" s="21">
        <v>-197986</v>
      </c>
      <c r="HO329" s="21"/>
      <c r="HP329" s="44"/>
      <c r="HQ329" s="47"/>
      <c r="HR329" s="47">
        <v>2091862</v>
      </c>
      <c r="HS329" s="47"/>
      <c r="HT329" s="47" t="s">
        <v>1855</v>
      </c>
      <c r="HU329" s="47">
        <v>352057.38</v>
      </c>
      <c r="HV329" s="47">
        <v>1432</v>
      </c>
      <c r="HW329" s="47">
        <v>0</v>
      </c>
      <c r="HX329" s="47">
        <v>9502</v>
      </c>
      <c r="HY329" s="47">
        <v>37521</v>
      </c>
      <c r="HZ329" s="47">
        <v>96635</v>
      </c>
      <c r="IA329" s="47">
        <v>0</v>
      </c>
      <c r="IB329" s="47">
        <v>0</v>
      </c>
      <c r="IC329" s="47">
        <v>33102</v>
      </c>
      <c r="ID329"/>
      <c r="IE329" s="47">
        <v>5716</v>
      </c>
      <c r="IF329">
        <v>9965</v>
      </c>
      <c r="IG329" s="47">
        <v>7163</v>
      </c>
      <c r="IH329" s="47">
        <v>21186</v>
      </c>
      <c r="II329">
        <v>4774</v>
      </c>
      <c r="IJ329">
        <v>7154</v>
      </c>
      <c r="IK329">
        <v>2084</v>
      </c>
      <c r="IL329">
        <v>18702</v>
      </c>
      <c r="IM329">
        <v>254936</v>
      </c>
      <c r="IN329">
        <v>0</v>
      </c>
      <c r="IO329">
        <v>296</v>
      </c>
      <c r="IP329">
        <v>4718</v>
      </c>
      <c r="IQ329">
        <v>17938</v>
      </c>
      <c r="IR329">
        <v>0</v>
      </c>
      <c r="IS329">
        <v>0</v>
      </c>
      <c r="IT329">
        <v>22952</v>
      </c>
      <c r="IU329">
        <v>128849</v>
      </c>
      <c r="IV329">
        <v>0</v>
      </c>
      <c r="IW329">
        <v>588506</v>
      </c>
      <c r="IX329">
        <v>1611581</v>
      </c>
      <c r="IY329">
        <v>2351223</v>
      </c>
      <c r="IZ329">
        <v>0</v>
      </c>
      <c r="JA329">
        <v>0</v>
      </c>
      <c r="JB329">
        <v>859102</v>
      </c>
      <c r="JC329"/>
      <c r="JD329">
        <v>145019</v>
      </c>
      <c r="JE329">
        <v>181899</v>
      </c>
      <c r="JF329">
        <v>130000</v>
      </c>
      <c r="JG329">
        <v>448632</v>
      </c>
      <c r="JH329">
        <v>149273</v>
      </c>
      <c r="JI329">
        <v>161595</v>
      </c>
      <c r="JJ329">
        <v>111957</v>
      </c>
      <c r="JK329">
        <v>979678</v>
      </c>
      <c r="JL329">
        <v>7847314</v>
      </c>
      <c r="JM329">
        <v>0</v>
      </c>
      <c r="JN329">
        <v>22795</v>
      </c>
      <c r="JO329">
        <v>252652</v>
      </c>
      <c r="JP329">
        <v>543004</v>
      </c>
      <c r="JQ329">
        <v>0</v>
      </c>
      <c r="JR329">
        <v>0</v>
      </c>
      <c r="JS329">
        <v>818451</v>
      </c>
      <c r="JT329"/>
      <c r="JU329"/>
      <c r="JV329"/>
      <c r="JW329"/>
      <c r="JX329"/>
      <c r="JY329"/>
      <c r="JZ329"/>
      <c r="KA329"/>
      <c r="KB329"/>
      <c r="KC329"/>
      <c r="KD329"/>
      <c r="KE329"/>
      <c r="KF329">
        <v>250</v>
      </c>
      <c r="KG329">
        <v>276</v>
      </c>
      <c r="KH329">
        <v>201</v>
      </c>
      <c r="KI329">
        <v>156</v>
      </c>
      <c r="KJ329">
        <v>170</v>
      </c>
      <c r="KK329">
        <v>125</v>
      </c>
      <c r="KL329">
        <v>98</v>
      </c>
      <c r="KM329">
        <v>105</v>
      </c>
      <c r="KN329">
        <v>83</v>
      </c>
      <c r="KO329">
        <v>1</v>
      </c>
      <c r="KP329">
        <v>0</v>
      </c>
      <c r="KQ329">
        <v>0</v>
      </c>
      <c r="KR329">
        <v>0</v>
      </c>
      <c r="KS329">
        <v>0</v>
      </c>
      <c r="KT329">
        <v>1</v>
      </c>
      <c r="KU329">
        <v>1</v>
      </c>
      <c r="KV329">
        <v>0</v>
      </c>
      <c r="KW329">
        <v>0</v>
      </c>
      <c r="KX329">
        <v>0</v>
      </c>
      <c r="KY329">
        <v>0</v>
      </c>
      <c r="KZ329">
        <v>0</v>
      </c>
      <c r="LA329">
        <v>0</v>
      </c>
      <c r="LB329">
        <v>0</v>
      </c>
      <c r="LC329">
        <v>0</v>
      </c>
      <c r="LD329">
        <v>1</v>
      </c>
      <c r="LE329">
        <v>0</v>
      </c>
      <c r="LF329">
        <v>0</v>
      </c>
      <c r="LG329">
        <v>0</v>
      </c>
      <c r="LH329">
        <v>0</v>
      </c>
    </row>
    <row r="330" spans="1:320" s="34" customFormat="1" ht="15" customHeight="1" x14ac:dyDescent="0.25">
      <c r="A330" s="45">
        <v>206190370</v>
      </c>
      <c r="B330" s="45" t="s">
        <v>1133</v>
      </c>
      <c r="C330" s="46">
        <v>45292</v>
      </c>
      <c r="D330" s="46">
        <v>45657</v>
      </c>
      <c r="E330" s="47">
        <v>366</v>
      </c>
      <c r="F330" s="45" t="s">
        <v>883</v>
      </c>
      <c r="G330" s="45" t="s">
        <v>884</v>
      </c>
      <c r="H330" s="45" t="s">
        <v>1030</v>
      </c>
      <c r="I330" s="45" t="s">
        <v>886</v>
      </c>
      <c r="J330" s="45" t="s">
        <v>887</v>
      </c>
      <c r="K330" s="45" t="s">
        <v>1031</v>
      </c>
      <c r="L330" s="45" t="s">
        <v>3200</v>
      </c>
      <c r="M330" s="45" t="s">
        <v>1134</v>
      </c>
      <c r="N330" s="45" t="s">
        <v>1135</v>
      </c>
      <c r="O330" s="45" t="s">
        <v>1136</v>
      </c>
      <c r="P330" s="45" t="s">
        <v>1137</v>
      </c>
      <c r="Q330" s="45" t="s">
        <v>1138</v>
      </c>
      <c r="R330" t="s">
        <v>1139</v>
      </c>
      <c r="S330" s="45" t="s">
        <v>884</v>
      </c>
      <c r="T330"/>
      <c r="U330" s="47">
        <v>50</v>
      </c>
      <c r="V330" s="47">
        <v>50</v>
      </c>
      <c r="W330" s="47" t="s">
        <v>1728</v>
      </c>
      <c r="X330" s="47">
        <v>18300</v>
      </c>
      <c r="Y330" s="47">
        <v>17300</v>
      </c>
      <c r="Z330" s="48">
        <v>94.54</v>
      </c>
      <c r="AA330" s="44">
        <v>20</v>
      </c>
      <c r="AB330" s="44">
        <v>15</v>
      </c>
      <c r="AC330" s="44">
        <v>903</v>
      </c>
      <c r="AD330" s="44"/>
      <c r="AE330" s="44">
        <v>669</v>
      </c>
      <c r="AF330" s="44">
        <v>15698</v>
      </c>
      <c r="AG330" s="44"/>
      <c r="AH330" s="47"/>
      <c r="AI330" s="47">
        <v>30</v>
      </c>
      <c r="AJ330"/>
      <c r="AK330" t="s">
        <v>895</v>
      </c>
      <c r="AL330">
        <v>17300</v>
      </c>
      <c r="AM330"/>
      <c r="AN330"/>
      <c r="AO330"/>
      <c r="AP330"/>
      <c r="AQ330"/>
      <c r="AR330" s="44"/>
      <c r="AS330" s="44"/>
      <c r="AT330" s="44"/>
      <c r="AU330" s="44">
        <v>5625700</v>
      </c>
      <c r="AV330" s="44">
        <v>498738</v>
      </c>
      <c r="AW330" s="44">
        <v>939970</v>
      </c>
      <c r="AX330" s="44">
        <v>5423</v>
      </c>
      <c r="AY330" s="44">
        <v>5189891</v>
      </c>
      <c r="AZ330" s="21">
        <v>5563792</v>
      </c>
      <c r="BA330" s="21">
        <v>-373901</v>
      </c>
      <c r="BB330" s="44">
        <v>72637</v>
      </c>
      <c r="BC330" s="44">
        <v>800</v>
      </c>
      <c r="BD330" s="44"/>
      <c r="BE330" s="44">
        <v>-302064</v>
      </c>
      <c r="BF330" s="44">
        <v>293475</v>
      </c>
      <c r="BG330" s="44"/>
      <c r="BH330" s="44">
        <v>220625</v>
      </c>
      <c r="BI330" s="21">
        <v>5101850</v>
      </c>
      <c r="BJ330" s="21"/>
      <c r="BK330" s="21"/>
      <c r="BL330" s="21">
        <v>9750</v>
      </c>
      <c r="BM330" s="21"/>
      <c r="BN330" s="21">
        <v>5625700</v>
      </c>
      <c r="BO330" s="21"/>
      <c r="BP330" s="21"/>
      <c r="BQ330" s="44"/>
      <c r="BR330" s="21"/>
      <c r="BS330" s="44"/>
      <c r="BT330" s="21"/>
      <c r="BU330" s="44"/>
      <c r="BV330" s="21"/>
      <c r="BW330" s="44">
        <v>448030</v>
      </c>
      <c r="BX330" s="21"/>
      <c r="BY330" s="21"/>
      <c r="BZ330" s="21"/>
      <c r="CA330" s="44">
        <v>4508</v>
      </c>
      <c r="CB330" s="44"/>
      <c r="CC330" s="44">
        <v>33570</v>
      </c>
      <c r="CD330" s="44"/>
      <c r="CE330" s="44"/>
      <c r="CF330" s="44"/>
      <c r="CG330" s="44">
        <v>12268</v>
      </c>
      <c r="CH330" s="44"/>
      <c r="CI330" s="21">
        <v>362</v>
      </c>
      <c r="CJ330" s="44"/>
      <c r="CK330" s="21"/>
      <c r="CL330" s="44"/>
      <c r="CM330" s="44">
        <v>32680</v>
      </c>
      <c r="CN330" s="44">
        <v>0</v>
      </c>
      <c r="CO330" s="44">
        <v>174772</v>
      </c>
      <c r="CP330" s="44">
        <v>0</v>
      </c>
      <c r="CQ330" s="21">
        <v>232715</v>
      </c>
      <c r="CR330" s="44">
        <v>377</v>
      </c>
      <c r="CS330" s="44">
        <v>50904</v>
      </c>
      <c r="CT330" s="44">
        <v>4038</v>
      </c>
      <c r="CU330" s="44"/>
      <c r="CV330" s="44">
        <v>3252</v>
      </c>
      <c r="CW330" s="21"/>
      <c r="CX330" s="21"/>
      <c r="CY330" s="21"/>
      <c r="CZ330" s="21"/>
      <c r="DA330" s="21"/>
      <c r="DB330" s="21"/>
      <c r="DC330" s="21"/>
      <c r="DD330" s="21"/>
      <c r="DE330" s="44"/>
      <c r="DF330" s="21"/>
      <c r="DG330" s="44"/>
      <c r="DH330" s="21"/>
      <c r="DI330" s="44"/>
      <c r="DJ330" s="44"/>
      <c r="DK330" s="44"/>
      <c r="DL330" s="44"/>
      <c r="DM330" s="21"/>
      <c r="DN330" s="44"/>
      <c r="DO330" s="44"/>
      <c r="DP330" s="44"/>
      <c r="DQ330" s="44"/>
      <c r="DR330" s="44"/>
      <c r="DS330" s="44"/>
      <c r="DT330" s="44"/>
      <c r="DU330" s="44"/>
      <c r="DV330" s="44"/>
      <c r="DW330" s="44"/>
      <c r="DX330" s="44"/>
      <c r="DY330" s="44">
        <v>-5096</v>
      </c>
      <c r="DZ330" s="44"/>
      <c r="EA330" s="44"/>
      <c r="EB330" s="21"/>
      <c r="EC330" s="44">
        <v>-112253</v>
      </c>
      <c r="ED330" s="44"/>
      <c r="EE330" s="21"/>
      <c r="EF330" s="44"/>
      <c r="EG330" s="21">
        <v>-149546</v>
      </c>
      <c r="EH330" s="44"/>
      <c r="EI330" s="21">
        <v>1206865</v>
      </c>
      <c r="EJ330" s="44"/>
      <c r="EK330" s="44"/>
      <c r="EL330" s="21"/>
      <c r="EM330" s="44"/>
      <c r="EN330" s="44"/>
      <c r="EO330" s="44"/>
      <c r="EP330" s="21"/>
      <c r="EQ330" s="21"/>
      <c r="ER330" s="21"/>
      <c r="ES330" s="21"/>
      <c r="ET330" s="44"/>
      <c r="EU330" s="21"/>
      <c r="EV330" s="44"/>
      <c r="EW330" s="21"/>
      <c r="EX330" s="44"/>
      <c r="EY330" s="44"/>
      <c r="EZ330" s="21"/>
      <c r="FA330" s="21"/>
      <c r="FB330" s="44"/>
      <c r="FC330" s="44"/>
      <c r="FD330" s="21"/>
      <c r="FE330" s="112"/>
      <c r="FF330" s="44"/>
      <c r="FG330" s="44">
        <v>2829658</v>
      </c>
      <c r="FH330" s="44">
        <v>532246</v>
      </c>
      <c r="FI330" s="44">
        <v>2201888</v>
      </c>
      <c r="FJ330" s="44">
        <v>69107</v>
      </c>
      <c r="FK330" s="44">
        <v>2321920</v>
      </c>
      <c r="FL330" s="44"/>
      <c r="FM330" s="44"/>
      <c r="FN330" s="44"/>
      <c r="FO330" s="44"/>
      <c r="FP330" s="44"/>
      <c r="FQ330" s="44"/>
      <c r="FR330" s="44"/>
      <c r="FS330" s="44"/>
      <c r="FT330" s="44">
        <v>8189</v>
      </c>
      <c r="FU330" s="44"/>
      <c r="FV330" s="21">
        <v>87199</v>
      </c>
      <c r="FW330" s="44"/>
      <c r="FX330" s="44">
        <v>111821</v>
      </c>
      <c r="FY330" s="44">
        <v>192</v>
      </c>
      <c r="FZ330" s="44">
        <v>14758</v>
      </c>
      <c r="GA330" s="44">
        <v>3185</v>
      </c>
      <c r="GB330" s="44"/>
      <c r="GC330" s="44">
        <v>8118</v>
      </c>
      <c r="GD330" s="44">
        <v>158078</v>
      </c>
      <c r="GE330" s="44">
        <v>145455</v>
      </c>
      <c r="GF330" s="44">
        <v>86431</v>
      </c>
      <c r="GG330" s="44">
        <v>498733</v>
      </c>
      <c r="GH330" s="44">
        <v>90453</v>
      </c>
      <c r="GI330" s="44">
        <v>101377</v>
      </c>
      <c r="GJ330" s="44">
        <v>32780</v>
      </c>
      <c r="GK330" s="44">
        <v>1144968</v>
      </c>
      <c r="GL330" s="44">
        <v>36611</v>
      </c>
      <c r="GM330" s="44">
        <v>495490</v>
      </c>
      <c r="GN330" s="44">
        <v>188220</v>
      </c>
      <c r="GO330" s="44">
        <v>29809</v>
      </c>
      <c r="GP330" s="44"/>
      <c r="GQ330" s="44"/>
      <c r="GR330" s="44">
        <v>5</v>
      </c>
      <c r="GS330" s="44">
        <v>1745094</v>
      </c>
      <c r="GT330" s="44"/>
      <c r="GU330" s="21">
        <v>246836</v>
      </c>
      <c r="GV330" s="44">
        <v>892882</v>
      </c>
      <c r="GW330" s="44">
        <v>270705</v>
      </c>
      <c r="GX330" s="44"/>
      <c r="GY330" s="44">
        <v>3155517</v>
      </c>
      <c r="GZ330" s="44">
        <v>1728588</v>
      </c>
      <c r="HA330" s="44"/>
      <c r="HB330" s="44"/>
      <c r="HC330" s="44">
        <v>1426929</v>
      </c>
      <c r="HD330" s="44">
        <v>3155517</v>
      </c>
      <c r="HE330" s="21"/>
      <c r="HF330" s="21"/>
      <c r="HG330" s="21"/>
      <c r="HH330" s="21"/>
      <c r="HI330" s="21">
        <v>0</v>
      </c>
      <c r="HJ330" s="44"/>
      <c r="HK330" s="21">
        <v>758380</v>
      </c>
      <c r="HL330" s="21">
        <v>48738</v>
      </c>
      <c r="HM330" s="21">
        <v>807118</v>
      </c>
      <c r="HN330" s="21">
        <v>-560282</v>
      </c>
      <c r="HO330" s="21"/>
      <c r="HP330" s="44"/>
      <c r="HQ330" s="47"/>
      <c r="HR330" s="47"/>
      <c r="HS330" s="47"/>
      <c r="HT330" s="47" t="s">
        <v>3624</v>
      </c>
      <c r="HU330" s="47">
        <v>1521157.44</v>
      </c>
      <c r="HV330" s="47">
        <v>1989</v>
      </c>
      <c r="HW330" s="47">
        <v>0</v>
      </c>
      <c r="HX330" s="47">
        <v>2544</v>
      </c>
      <c r="HY330" s="47">
        <v>13166</v>
      </c>
      <c r="HZ330" s="47">
        <v>50004</v>
      </c>
      <c r="IA330" s="47">
        <v>0</v>
      </c>
      <c r="IB330" s="47">
        <v>0</v>
      </c>
      <c r="IC330" s="47">
        <v>1115</v>
      </c>
      <c r="ID330"/>
      <c r="IE330" s="47">
        <v>1883</v>
      </c>
      <c r="IF330">
        <v>6094</v>
      </c>
      <c r="IG330" s="47">
        <v>1882</v>
      </c>
      <c r="IH330" s="47">
        <v>11835</v>
      </c>
      <c r="II330">
        <v>1840</v>
      </c>
      <c r="IJ330">
        <v>4000</v>
      </c>
      <c r="IK330">
        <v>645</v>
      </c>
      <c r="IL330">
        <v>5618</v>
      </c>
      <c r="IM330">
        <v>102615</v>
      </c>
      <c r="IN330">
        <v>0</v>
      </c>
      <c r="IO330">
        <v>66</v>
      </c>
      <c r="IP330">
        <v>0</v>
      </c>
      <c r="IQ330">
        <v>300</v>
      </c>
      <c r="IR330">
        <v>0</v>
      </c>
      <c r="IS330">
        <v>0</v>
      </c>
      <c r="IT330">
        <v>366</v>
      </c>
      <c r="IU330">
        <v>127143</v>
      </c>
      <c r="IV330">
        <v>0</v>
      </c>
      <c r="IW330">
        <v>113770</v>
      </c>
      <c r="IX330">
        <v>469462</v>
      </c>
      <c r="IY330">
        <v>1116324</v>
      </c>
      <c r="IZ330">
        <v>0</v>
      </c>
      <c r="JA330">
        <v>0</v>
      </c>
      <c r="JB330">
        <v>34862</v>
      </c>
      <c r="JC330"/>
      <c r="JD330">
        <v>40300</v>
      </c>
      <c r="JE330">
        <v>115339</v>
      </c>
      <c r="JF330">
        <v>38371</v>
      </c>
      <c r="JG330">
        <v>269108</v>
      </c>
      <c r="JH330">
        <v>75282</v>
      </c>
      <c r="JI330">
        <v>83592</v>
      </c>
      <c r="JJ330">
        <v>27980</v>
      </c>
      <c r="JK330">
        <v>318125</v>
      </c>
      <c r="JL330">
        <v>2829658</v>
      </c>
      <c r="JM330">
        <v>0</v>
      </c>
      <c r="JN330">
        <v>4536</v>
      </c>
      <c r="JO330">
        <v>0</v>
      </c>
      <c r="JP330">
        <v>8249</v>
      </c>
      <c r="JQ330">
        <v>0</v>
      </c>
      <c r="JR330">
        <v>0</v>
      </c>
      <c r="JS330">
        <v>12785</v>
      </c>
      <c r="JT330"/>
      <c r="JU330"/>
      <c r="JV330"/>
      <c r="JW330"/>
      <c r="JX330"/>
      <c r="JY330"/>
      <c r="JZ330"/>
      <c r="KA330"/>
      <c r="KB330"/>
      <c r="KC330"/>
      <c r="KD330"/>
      <c r="KE330"/>
      <c r="KF330">
        <v>72</v>
      </c>
      <c r="KG330">
        <v>89</v>
      </c>
      <c r="KH330">
        <v>61</v>
      </c>
      <c r="KI330">
        <v>50</v>
      </c>
      <c r="KJ330">
        <v>62</v>
      </c>
      <c r="KK330">
        <v>43</v>
      </c>
      <c r="KL330">
        <v>34</v>
      </c>
      <c r="KM330">
        <v>45</v>
      </c>
      <c r="KN330">
        <v>29</v>
      </c>
      <c r="KO330">
        <v>1</v>
      </c>
      <c r="KP330">
        <v>0</v>
      </c>
      <c r="KQ330">
        <v>0</v>
      </c>
      <c r="KR330">
        <v>1</v>
      </c>
      <c r="KS330">
        <v>0</v>
      </c>
      <c r="KT330">
        <v>0</v>
      </c>
      <c r="KU330">
        <v>1</v>
      </c>
      <c r="KV330">
        <v>0</v>
      </c>
      <c r="KW330">
        <v>0</v>
      </c>
      <c r="KX330">
        <v>0</v>
      </c>
      <c r="KY330">
        <v>0</v>
      </c>
      <c r="KZ330">
        <v>0</v>
      </c>
      <c r="LA330">
        <v>0</v>
      </c>
      <c r="LB330">
        <v>0</v>
      </c>
      <c r="LC330">
        <v>0</v>
      </c>
      <c r="LD330">
        <v>1</v>
      </c>
      <c r="LE330">
        <v>0</v>
      </c>
      <c r="LF330">
        <v>0</v>
      </c>
      <c r="LG330">
        <v>0</v>
      </c>
      <c r="LH330">
        <v>0</v>
      </c>
    </row>
    <row r="331" spans="1:320" s="34" customFormat="1" ht="15" customHeight="1" x14ac:dyDescent="0.25">
      <c r="A331" s="45">
        <v>206190371</v>
      </c>
      <c r="B331" s="45" t="s">
        <v>3625</v>
      </c>
      <c r="C331" s="46">
        <v>45292</v>
      </c>
      <c r="D331" s="46">
        <v>45657</v>
      </c>
      <c r="E331" s="47">
        <v>366</v>
      </c>
      <c r="F331" s="45" t="s">
        <v>883</v>
      </c>
      <c r="G331" s="45" t="s">
        <v>884</v>
      </c>
      <c r="H331" s="45" t="s">
        <v>1030</v>
      </c>
      <c r="I331" s="45" t="s">
        <v>886</v>
      </c>
      <c r="J331" s="45" t="s">
        <v>887</v>
      </c>
      <c r="K331" s="45" t="s">
        <v>1031</v>
      </c>
      <c r="L331" s="45" t="s">
        <v>2724</v>
      </c>
      <c r="M331" s="45" t="s">
        <v>3626</v>
      </c>
      <c r="N331" s="45" t="s">
        <v>3627</v>
      </c>
      <c r="O331" s="45" t="s">
        <v>1045</v>
      </c>
      <c r="P331" s="45" t="s">
        <v>3628</v>
      </c>
      <c r="Q331" s="45" t="s">
        <v>3629</v>
      </c>
      <c r="R331" t="s">
        <v>3630</v>
      </c>
      <c r="S331" s="45" t="s">
        <v>893</v>
      </c>
      <c r="T331"/>
      <c r="U331" s="47">
        <v>154</v>
      </c>
      <c r="V331" s="47">
        <v>154</v>
      </c>
      <c r="W331" s="47" t="s">
        <v>913</v>
      </c>
      <c r="X331" s="47">
        <v>56364</v>
      </c>
      <c r="Y331" s="47">
        <v>51175</v>
      </c>
      <c r="Z331" s="48">
        <v>214.39</v>
      </c>
      <c r="AA331" s="44">
        <v>307</v>
      </c>
      <c r="AB331" s="44">
        <v>212</v>
      </c>
      <c r="AC331" s="44">
        <v>1183</v>
      </c>
      <c r="AD331" s="44">
        <v>1002</v>
      </c>
      <c r="AE331" s="44">
        <v>1979</v>
      </c>
      <c r="AF331" s="44">
        <v>39857</v>
      </c>
      <c r="AG331" s="44"/>
      <c r="AH331" s="47">
        <v>5303</v>
      </c>
      <c r="AI331" s="47">
        <v>29</v>
      </c>
      <c r="AJ331">
        <v>1822</v>
      </c>
      <c r="AK331" t="s">
        <v>895</v>
      </c>
      <c r="AL331">
        <v>51175</v>
      </c>
      <c r="AM331"/>
      <c r="AN331"/>
      <c r="AO331"/>
      <c r="AP331"/>
      <c r="AQ331"/>
      <c r="AR331" s="44"/>
      <c r="AS331" s="44"/>
      <c r="AT331" s="44"/>
      <c r="AU331" s="44">
        <v>21328422</v>
      </c>
      <c r="AV331" s="44">
        <v>5133553</v>
      </c>
      <c r="AW331" s="44">
        <v>7779961</v>
      </c>
      <c r="AX331" s="44">
        <v>9912</v>
      </c>
      <c r="AY331" s="44">
        <v>18691926</v>
      </c>
      <c r="AZ331" s="21">
        <v>19596070</v>
      </c>
      <c r="BA331" s="21">
        <v>-904144</v>
      </c>
      <c r="BB331" s="44">
        <v>-526221</v>
      </c>
      <c r="BC331" s="44"/>
      <c r="BD331" s="44"/>
      <c r="BE331" s="44">
        <v>-1430365</v>
      </c>
      <c r="BF331" s="44">
        <v>504593</v>
      </c>
      <c r="BG331" s="44">
        <v>418312</v>
      </c>
      <c r="BH331" s="44">
        <v>879377</v>
      </c>
      <c r="BI331" s="21">
        <v>16611202</v>
      </c>
      <c r="BJ331" s="21"/>
      <c r="BK331" s="21">
        <v>2131210</v>
      </c>
      <c r="BL331" s="21">
        <v>12403</v>
      </c>
      <c r="BM331" s="21">
        <v>771325</v>
      </c>
      <c r="BN331" s="21">
        <v>21328422</v>
      </c>
      <c r="BO331" s="21"/>
      <c r="BP331" s="21"/>
      <c r="BQ331" s="44"/>
      <c r="BR331" s="21"/>
      <c r="BS331" s="44"/>
      <c r="BT331" s="21"/>
      <c r="BU331" s="44"/>
      <c r="BV331" s="21"/>
      <c r="BW331" s="44">
        <v>3251653</v>
      </c>
      <c r="BX331" s="21"/>
      <c r="BY331" s="21">
        <v>348960</v>
      </c>
      <c r="BZ331" s="21"/>
      <c r="CA331" s="44"/>
      <c r="CB331" s="44"/>
      <c r="CC331" s="44">
        <v>92553</v>
      </c>
      <c r="CD331" s="44"/>
      <c r="CE331" s="44"/>
      <c r="CF331" s="44"/>
      <c r="CG331" s="44">
        <v>1434011</v>
      </c>
      <c r="CH331" s="44"/>
      <c r="CI331" s="21">
        <v>6376</v>
      </c>
      <c r="CJ331" s="44"/>
      <c r="CK331" s="21"/>
      <c r="CL331" s="44"/>
      <c r="CM331" s="44">
        <v>405</v>
      </c>
      <c r="CN331" s="44">
        <v>7369</v>
      </c>
      <c r="CO331" s="44">
        <v>2351700</v>
      </c>
      <c r="CP331" s="44">
        <v>202118</v>
      </c>
      <c r="CQ331" s="21">
        <v>2245800</v>
      </c>
      <c r="CR331" s="44">
        <v>177956</v>
      </c>
      <c r="CS331" s="44">
        <v>90641</v>
      </c>
      <c r="CT331" s="44">
        <v>41717</v>
      </c>
      <c r="CU331" s="44"/>
      <c r="CV331" s="44">
        <v>15847</v>
      </c>
      <c r="CW331" s="21"/>
      <c r="CX331" s="21"/>
      <c r="CY331" s="21"/>
      <c r="CZ331" s="21"/>
      <c r="DA331" s="21"/>
      <c r="DB331" s="21"/>
      <c r="DC331" s="21"/>
      <c r="DD331" s="21"/>
      <c r="DE331" s="44"/>
      <c r="DF331" s="21"/>
      <c r="DG331" s="44"/>
      <c r="DH331" s="21"/>
      <c r="DI331" s="44"/>
      <c r="DJ331" s="44"/>
      <c r="DK331" s="44"/>
      <c r="DL331" s="44"/>
      <c r="DM331" s="21"/>
      <c r="DN331" s="44"/>
      <c r="DO331" s="44"/>
      <c r="DP331" s="44"/>
      <c r="DQ331" s="44"/>
      <c r="DR331" s="44"/>
      <c r="DS331" s="44"/>
      <c r="DT331" s="44"/>
      <c r="DU331" s="44"/>
      <c r="DV331" s="44"/>
      <c r="DW331" s="44"/>
      <c r="DX331" s="44"/>
      <c r="DY331" s="44"/>
      <c r="DZ331" s="44"/>
      <c r="EA331" s="44"/>
      <c r="EB331" s="21"/>
      <c r="EC331" s="44">
        <v>1548189</v>
      </c>
      <c r="ED331" s="44"/>
      <c r="EE331" s="21">
        <v>126056</v>
      </c>
      <c r="EF331" s="44"/>
      <c r="EG331" s="21">
        <v>304814</v>
      </c>
      <c r="EH331" s="44"/>
      <c r="EI331" s="21">
        <v>4512438</v>
      </c>
      <c r="EJ331" s="44"/>
      <c r="EK331" s="44"/>
      <c r="EL331" s="21"/>
      <c r="EM331" s="44">
        <v>1061461</v>
      </c>
      <c r="EN331" s="44"/>
      <c r="EO331" s="44">
        <v>227003</v>
      </c>
      <c r="EP331" s="21"/>
      <c r="EQ331" s="21"/>
      <c r="ER331" s="21"/>
      <c r="ES331" s="21"/>
      <c r="ET331" s="44"/>
      <c r="EU331" s="21"/>
      <c r="EV331" s="44"/>
      <c r="EW331" s="21"/>
      <c r="EX331" s="44"/>
      <c r="EY331" s="44"/>
      <c r="EZ331" s="21"/>
      <c r="FA331" s="21"/>
      <c r="FB331" s="44"/>
      <c r="FC331" s="44"/>
      <c r="FD331" s="21"/>
      <c r="FE331" s="112"/>
      <c r="FF331" s="44"/>
      <c r="FG331" s="44">
        <v>9996068</v>
      </c>
      <c r="FH331" s="44">
        <v>2003576</v>
      </c>
      <c r="FI331" s="44">
        <v>7596426</v>
      </c>
      <c r="FJ331" s="44">
        <v>227297</v>
      </c>
      <c r="FK331" s="44">
        <v>8389854</v>
      </c>
      <c r="FL331" s="44"/>
      <c r="FM331" s="44"/>
      <c r="FN331" s="44"/>
      <c r="FO331" s="44"/>
      <c r="FP331" s="44"/>
      <c r="FQ331" s="44"/>
      <c r="FR331" s="44"/>
      <c r="FS331" s="44"/>
      <c r="FT331" s="44">
        <v>16833</v>
      </c>
      <c r="FU331" s="44">
        <v>24580</v>
      </c>
      <c r="FV331" s="21">
        <v>503883</v>
      </c>
      <c r="FW331" s="44"/>
      <c r="FX331" s="44">
        <v>549804</v>
      </c>
      <c r="FY331" s="44">
        <v>62192</v>
      </c>
      <c r="FZ331" s="44">
        <v>160803</v>
      </c>
      <c r="GA331" s="44">
        <v>35027</v>
      </c>
      <c r="GB331" s="44"/>
      <c r="GC331" s="44">
        <v>18471</v>
      </c>
      <c r="GD331" s="44">
        <v>576974</v>
      </c>
      <c r="GE331" s="44">
        <v>464041</v>
      </c>
      <c r="GF331" s="44">
        <v>292131</v>
      </c>
      <c r="GG331" s="44">
        <v>1158835</v>
      </c>
      <c r="GH331" s="44">
        <v>276643</v>
      </c>
      <c r="GI331" s="44">
        <v>245194</v>
      </c>
      <c r="GJ331" s="44">
        <v>142270</v>
      </c>
      <c r="GK331" s="44">
        <v>4820813</v>
      </c>
      <c r="GL331" s="44">
        <v>585914</v>
      </c>
      <c r="GM331" s="44">
        <v>1046453</v>
      </c>
      <c r="GN331" s="44">
        <v>22267</v>
      </c>
      <c r="GO331" s="44">
        <v>16026</v>
      </c>
      <c r="GP331" s="44"/>
      <c r="GQ331" s="44"/>
      <c r="GR331" s="44">
        <v>187062</v>
      </c>
      <c r="GS331" s="44">
        <v>3724292</v>
      </c>
      <c r="GT331" s="44"/>
      <c r="GU331" s="21">
        <v>266748</v>
      </c>
      <c r="GV331" s="44"/>
      <c r="GW331" s="44">
        <v>6555876</v>
      </c>
      <c r="GX331" s="44">
        <v>215444</v>
      </c>
      <c r="GY331" s="44">
        <v>10762360</v>
      </c>
      <c r="GZ331" s="44">
        <v>15399107</v>
      </c>
      <c r="HA331" s="44"/>
      <c r="HB331" s="44">
        <v>534068</v>
      </c>
      <c r="HC331" s="44">
        <v>-5170815</v>
      </c>
      <c r="HD331" s="44">
        <v>10762360</v>
      </c>
      <c r="HE331" s="21"/>
      <c r="HF331" s="21"/>
      <c r="HG331" s="21"/>
      <c r="HH331" s="21"/>
      <c r="HI331" s="21">
        <v>0</v>
      </c>
      <c r="HJ331" s="44"/>
      <c r="HK331" s="21">
        <v>226688</v>
      </c>
      <c r="HL331" s="21">
        <v>124228</v>
      </c>
      <c r="HM331" s="21">
        <v>350916</v>
      </c>
      <c r="HN331" s="21">
        <v>-84168</v>
      </c>
      <c r="HO331" s="21"/>
      <c r="HP331" s="44"/>
      <c r="HQ331" s="47"/>
      <c r="HR331" s="47">
        <v>534068</v>
      </c>
      <c r="HS331" s="47"/>
      <c r="HT331" s="47" t="s">
        <v>2836</v>
      </c>
      <c r="HU331" s="47">
        <v>-461973.20999999996</v>
      </c>
      <c r="HV331" s="47">
        <v>3300</v>
      </c>
      <c r="HW331" s="47">
        <v>0</v>
      </c>
      <c r="HX331" s="47">
        <v>11958</v>
      </c>
      <c r="HY331" s="47">
        <v>50492</v>
      </c>
      <c r="HZ331" s="47">
        <v>124272</v>
      </c>
      <c r="IA331" s="47">
        <v>1479</v>
      </c>
      <c r="IB331" s="47">
        <v>0</v>
      </c>
      <c r="IC331" s="47">
        <v>5322</v>
      </c>
      <c r="ID331">
        <v>18505</v>
      </c>
      <c r="IE331" s="47">
        <v>7976</v>
      </c>
      <c r="IF331">
        <v>15888</v>
      </c>
      <c r="IG331" s="47">
        <v>10119</v>
      </c>
      <c r="IH331" s="47">
        <v>24649</v>
      </c>
      <c r="II331">
        <v>6267</v>
      </c>
      <c r="IJ331">
        <v>7551</v>
      </c>
      <c r="IK331">
        <v>3977</v>
      </c>
      <c r="IL331">
        <v>17519</v>
      </c>
      <c r="IM331">
        <v>309274</v>
      </c>
      <c r="IN331">
        <v>0</v>
      </c>
      <c r="IO331">
        <v>166</v>
      </c>
      <c r="IP331">
        <v>979</v>
      </c>
      <c r="IQ331">
        <v>2716</v>
      </c>
      <c r="IR331">
        <v>0</v>
      </c>
      <c r="IS331">
        <v>0</v>
      </c>
      <c r="IT331">
        <v>3861</v>
      </c>
      <c r="IU331">
        <v>289324</v>
      </c>
      <c r="IV331">
        <v>0</v>
      </c>
      <c r="IW331">
        <v>609666</v>
      </c>
      <c r="IX331">
        <v>2159541</v>
      </c>
      <c r="IY331">
        <v>3096395</v>
      </c>
      <c r="IZ331">
        <v>73866</v>
      </c>
      <c r="JA331">
        <v>0</v>
      </c>
      <c r="JB331">
        <v>274738</v>
      </c>
      <c r="JC331">
        <v>944766</v>
      </c>
      <c r="JD331">
        <v>195373</v>
      </c>
      <c r="JE331">
        <v>343942</v>
      </c>
      <c r="JF331">
        <v>202886</v>
      </c>
      <c r="JG331">
        <v>583472</v>
      </c>
      <c r="JH331">
        <v>226411</v>
      </c>
      <c r="JI331">
        <v>201439</v>
      </c>
      <c r="JJ331">
        <v>118715</v>
      </c>
      <c r="JK331">
        <v>675534</v>
      </c>
      <c r="JL331">
        <v>9996068</v>
      </c>
      <c r="JM331">
        <v>0</v>
      </c>
      <c r="JN331">
        <v>10649</v>
      </c>
      <c r="JO331">
        <v>48678</v>
      </c>
      <c r="JP331">
        <v>100309</v>
      </c>
      <c r="JQ331">
        <v>0</v>
      </c>
      <c r="JR331">
        <v>0</v>
      </c>
      <c r="JS331">
        <v>159636</v>
      </c>
      <c r="JT331"/>
      <c r="JU331"/>
      <c r="JV331"/>
      <c r="JW331"/>
      <c r="JX331"/>
      <c r="JY331">
        <v>18505</v>
      </c>
      <c r="JZ331"/>
      <c r="KA331"/>
      <c r="KB331"/>
      <c r="KC331"/>
      <c r="KD331"/>
      <c r="KE331">
        <v>944766</v>
      </c>
      <c r="KF331">
        <v>212</v>
      </c>
      <c r="KG331">
        <v>324</v>
      </c>
      <c r="KH331">
        <v>152</v>
      </c>
      <c r="KI331">
        <v>150</v>
      </c>
      <c r="KJ331">
        <v>243</v>
      </c>
      <c r="KK331">
        <v>99</v>
      </c>
      <c r="KL331">
        <v>94</v>
      </c>
      <c r="KM331">
        <v>153</v>
      </c>
      <c r="KN331">
        <v>58</v>
      </c>
      <c r="KO331">
        <v>1</v>
      </c>
      <c r="KP331">
        <v>0</v>
      </c>
      <c r="KQ331">
        <v>0</v>
      </c>
      <c r="KR331">
        <v>0</v>
      </c>
      <c r="KS331">
        <v>0</v>
      </c>
      <c r="KT331">
        <v>1</v>
      </c>
      <c r="KU331">
        <v>1</v>
      </c>
      <c r="KV331">
        <v>0</v>
      </c>
      <c r="KW331">
        <v>0</v>
      </c>
      <c r="KX331">
        <v>0</v>
      </c>
      <c r="KY331">
        <v>0</v>
      </c>
      <c r="KZ331">
        <v>0</v>
      </c>
      <c r="LA331">
        <v>0</v>
      </c>
      <c r="LB331">
        <v>0</v>
      </c>
      <c r="LC331">
        <v>0</v>
      </c>
      <c r="LD331">
        <v>1</v>
      </c>
      <c r="LE331">
        <v>0</v>
      </c>
      <c r="LF331">
        <v>0</v>
      </c>
      <c r="LG331">
        <v>0</v>
      </c>
      <c r="LH331">
        <v>0</v>
      </c>
    </row>
    <row r="332" spans="1:320" s="34" customFormat="1" ht="15" customHeight="1" x14ac:dyDescent="0.25">
      <c r="A332" s="45">
        <v>206190373</v>
      </c>
      <c r="B332" s="45" t="s">
        <v>1140</v>
      </c>
      <c r="C332" s="46">
        <v>45210</v>
      </c>
      <c r="D332" s="46">
        <v>45412</v>
      </c>
      <c r="E332" s="47">
        <v>203</v>
      </c>
      <c r="F332" s="45" t="s">
        <v>883</v>
      </c>
      <c r="G332" s="45" t="s">
        <v>884</v>
      </c>
      <c r="H332" s="45" t="s">
        <v>1030</v>
      </c>
      <c r="I332" s="45" t="s">
        <v>886</v>
      </c>
      <c r="J332" s="45" t="s">
        <v>887</v>
      </c>
      <c r="K332" s="45" t="s">
        <v>1031</v>
      </c>
      <c r="L332" s="45" t="s">
        <v>3100</v>
      </c>
      <c r="M332" s="45" t="s">
        <v>1141</v>
      </c>
      <c r="N332" s="45" t="s">
        <v>1142</v>
      </c>
      <c r="O332" s="45" t="s">
        <v>1143</v>
      </c>
      <c r="P332" s="45" t="s">
        <v>3631</v>
      </c>
      <c r="Q332" s="45" t="s">
        <v>3632</v>
      </c>
      <c r="R332" t="s">
        <v>1144</v>
      </c>
      <c r="S332" s="45" t="s">
        <v>893</v>
      </c>
      <c r="T332"/>
      <c r="U332" s="47">
        <v>99</v>
      </c>
      <c r="V332" s="47">
        <v>99</v>
      </c>
      <c r="W332" s="47" t="s">
        <v>894</v>
      </c>
      <c r="X332" s="47">
        <v>20097</v>
      </c>
      <c r="Y332" s="47">
        <v>18953</v>
      </c>
      <c r="Z332" s="48">
        <v>94.31</v>
      </c>
      <c r="AA332" s="44">
        <v>124</v>
      </c>
      <c r="AB332" s="44">
        <v>112</v>
      </c>
      <c r="AC332" s="44">
        <v>3525</v>
      </c>
      <c r="AD332" s="44"/>
      <c r="AE332" s="44">
        <v>1406</v>
      </c>
      <c r="AF332" s="44">
        <v>12708</v>
      </c>
      <c r="AG332" s="44">
        <v>1023</v>
      </c>
      <c r="AH332" s="47"/>
      <c r="AI332" s="47">
        <v>69</v>
      </c>
      <c r="AJ332">
        <v>222</v>
      </c>
      <c r="AK332" t="s">
        <v>895</v>
      </c>
      <c r="AL332">
        <v>18953</v>
      </c>
      <c r="AM332"/>
      <c r="AN332"/>
      <c r="AO332"/>
      <c r="AP332"/>
      <c r="AQ332"/>
      <c r="AR332" s="44"/>
      <c r="AS332" s="44"/>
      <c r="AT332" s="44"/>
      <c r="AU332" s="44">
        <v>9094423</v>
      </c>
      <c r="AV332" s="44">
        <v>4939379</v>
      </c>
      <c r="AW332" s="44">
        <v>5671740</v>
      </c>
      <c r="AX332" s="44"/>
      <c r="AY332" s="44">
        <v>8362062</v>
      </c>
      <c r="AZ332" s="21">
        <v>8268525</v>
      </c>
      <c r="BA332" s="21">
        <v>93537</v>
      </c>
      <c r="BB332" s="44">
        <v>226370</v>
      </c>
      <c r="BC332" s="44">
        <v>800</v>
      </c>
      <c r="BD332" s="44"/>
      <c r="BE332" s="44">
        <v>319107</v>
      </c>
      <c r="BF332" s="44">
        <v>2901372</v>
      </c>
      <c r="BG332" s="44"/>
      <c r="BH332" s="44">
        <v>484338</v>
      </c>
      <c r="BI332" s="21">
        <v>4750372</v>
      </c>
      <c r="BJ332" s="21">
        <v>848108</v>
      </c>
      <c r="BK332" s="21"/>
      <c r="BL332" s="21">
        <v>22632</v>
      </c>
      <c r="BM332" s="21">
        <v>87601</v>
      </c>
      <c r="BN332" s="21">
        <v>9094423</v>
      </c>
      <c r="BO332" s="21"/>
      <c r="BP332" s="21"/>
      <c r="BQ332" s="44"/>
      <c r="BR332" s="21"/>
      <c r="BS332" s="44"/>
      <c r="BT332" s="21"/>
      <c r="BU332" s="44"/>
      <c r="BV332" s="21"/>
      <c r="BW332" s="44">
        <v>3526826</v>
      </c>
      <c r="BX332" s="21"/>
      <c r="BY332" s="21"/>
      <c r="BZ332" s="21"/>
      <c r="CA332" s="44">
        <v>157132</v>
      </c>
      <c r="CB332" s="44"/>
      <c r="CC332" s="44">
        <v>429081</v>
      </c>
      <c r="CD332" s="44"/>
      <c r="CE332" s="44">
        <v>823340</v>
      </c>
      <c r="CF332" s="44"/>
      <c r="CG332" s="44"/>
      <c r="CH332" s="44"/>
      <c r="CI332" s="21"/>
      <c r="CJ332" s="44"/>
      <c r="CK332" s="21">
        <v>3000</v>
      </c>
      <c r="CL332" s="44"/>
      <c r="CM332" s="44">
        <v>0</v>
      </c>
      <c r="CN332" s="44">
        <v>7532</v>
      </c>
      <c r="CO332" s="44">
        <v>1714417</v>
      </c>
      <c r="CP332" s="44">
        <v>0</v>
      </c>
      <c r="CQ332" s="21">
        <v>1557452</v>
      </c>
      <c r="CR332" s="44">
        <v>541187</v>
      </c>
      <c r="CS332" s="44">
        <v>762876</v>
      </c>
      <c r="CT332" s="44">
        <v>280181</v>
      </c>
      <c r="CU332" s="44"/>
      <c r="CV332" s="44">
        <v>75734</v>
      </c>
      <c r="CW332" s="21"/>
      <c r="CX332" s="21"/>
      <c r="CY332" s="21"/>
      <c r="CZ332" s="21"/>
      <c r="DA332" s="21"/>
      <c r="DB332" s="21"/>
      <c r="DC332" s="21"/>
      <c r="DD332" s="21"/>
      <c r="DE332" s="44"/>
      <c r="DF332" s="21"/>
      <c r="DG332" s="44"/>
      <c r="DH332" s="21"/>
      <c r="DI332" s="44"/>
      <c r="DJ332" s="44"/>
      <c r="DK332" s="44"/>
      <c r="DL332" s="44"/>
      <c r="DM332" s="21"/>
      <c r="DN332" s="44"/>
      <c r="DO332" s="44"/>
      <c r="DP332" s="44"/>
      <c r="DQ332" s="44"/>
      <c r="DR332" s="44"/>
      <c r="DS332" s="44"/>
      <c r="DT332" s="44"/>
      <c r="DU332" s="44"/>
      <c r="DV332" s="44"/>
      <c r="DW332" s="44"/>
      <c r="DX332" s="44"/>
      <c r="DY332" s="44"/>
      <c r="DZ332" s="44"/>
      <c r="EA332" s="44"/>
      <c r="EB332" s="21"/>
      <c r="EC332" s="44">
        <v>2583675</v>
      </c>
      <c r="ED332" s="44"/>
      <c r="EE332" s="21"/>
      <c r="EF332" s="44"/>
      <c r="EG332" s="21">
        <v>256125</v>
      </c>
      <c r="EH332" s="44"/>
      <c r="EI332" s="21">
        <v>1734438</v>
      </c>
      <c r="EJ332" s="44"/>
      <c r="EK332" s="44">
        <v>1067798</v>
      </c>
      <c r="EL332" s="21"/>
      <c r="EM332" s="44"/>
      <c r="EN332" s="44"/>
      <c r="EO332" s="44">
        <v>29704</v>
      </c>
      <c r="EP332" s="21"/>
      <c r="EQ332" s="21"/>
      <c r="ER332" s="21"/>
      <c r="ES332" s="21"/>
      <c r="ET332" s="44"/>
      <c r="EU332" s="21"/>
      <c r="EV332" s="44"/>
      <c r="EW332" s="21"/>
      <c r="EX332" s="44"/>
      <c r="EY332" s="44"/>
      <c r="EZ332" s="21"/>
      <c r="FA332" s="21"/>
      <c r="FB332" s="44"/>
      <c r="FC332" s="44"/>
      <c r="FD332" s="21"/>
      <c r="FE332" s="112"/>
      <c r="FF332" s="44"/>
      <c r="FG332" s="44">
        <v>4006858</v>
      </c>
      <c r="FH332" s="44">
        <v>1129205</v>
      </c>
      <c r="FI332" s="44">
        <v>3132462</v>
      </c>
      <c r="FJ332" s="44">
        <v>210096</v>
      </c>
      <c r="FK332" s="44">
        <v>3444246</v>
      </c>
      <c r="FL332" s="44"/>
      <c r="FM332" s="44"/>
      <c r="FN332" s="44"/>
      <c r="FO332" s="44"/>
      <c r="FP332" s="44"/>
      <c r="FQ332" s="44"/>
      <c r="FR332" s="44"/>
      <c r="FS332" s="44"/>
      <c r="FT332" s="44">
        <v>470</v>
      </c>
      <c r="FU332" s="44">
        <v>4618</v>
      </c>
      <c r="FV332" s="21">
        <v>348776</v>
      </c>
      <c r="FW332" s="44"/>
      <c r="FX332" s="44">
        <v>261112</v>
      </c>
      <c r="FY332" s="44">
        <v>75738</v>
      </c>
      <c r="FZ332" s="44">
        <v>122249</v>
      </c>
      <c r="GA332" s="44">
        <v>56065</v>
      </c>
      <c r="GB332" s="44"/>
      <c r="GC332" s="44">
        <v>39341</v>
      </c>
      <c r="GD332" s="44">
        <v>391857</v>
      </c>
      <c r="GE332" s="44">
        <v>218084</v>
      </c>
      <c r="GF332" s="44">
        <v>94877</v>
      </c>
      <c r="GG332" s="44">
        <v>504269</v>
      </c>
      <c r="GH332" s="44">
        <v>50496</v>
      </c>
      <c r="GI332" s="44">
        <v>90170</v>
      </c>
      <c r="GJ332" s="44">
        <v>73058</v>
      </c>
      <c r="GK332" s="44">
        <v>1763068</v>
      </c>
      <c r="GL332" s="44">
        <v>39226</v>
      </c>
      <c r="GM332" s="44">
        <v>500670</v>
      </c>
      <c r="GN332" s="44">
        <v>68977</v>
      </c>
      <c r="GO332" s="44">
        <v>9357</v>
      </c>
      <c r="GP332" s="44"/>
      <c r="GQ332" s="44"/>
      <c r="GR332" s="44">
        <v>111801</v>
      </c>
      <c r="GS332" s="44">
        <v>3903539</v>
      </c>
      <c r="GT332" s="44"/>
      <c r="GU332" s="21">
        <v>473849</v>
      </c>
      <c r="GV332" s="44">
        <v>7000</v>
      </c>
      <c r="GW332" s="44">
        <v>3780678</v>
      </c>
      <c r="GX332" s="44">
        <v>1987542</v>
      </c>
      <c r="GY332" s="44">
        <v>10152608</v>
      </c>
      <c r="GZ332" s="44">
        <v>5923533</v>
      </c>
      <c r="HA332" s="44"/>
      <c r="HB332" s="44"/>
      <c r="HC332" s="44">
        <v>4229075</v>
      </c>
      <c r="HD332" s="44">
        <v>10152608</v>
      </c>
      <c r="HE332" s="21">
        <v>48046</v>
      </c>
      <c r="HF332" s="21"/>
      <c r="HG332" s="21">
        <v>737191</v>
      </c>
      <c r="HH332" s="21"/>
      <c r="HI332" s="21">
        <v>0</v>
      </c>
      <c r="HJ332" s="44"/>
      <c r="HK332" s="21">
        <v>295384</v>
      </c>
      <c r="HL332" s="21">
        <v>374439</v>
      </c>
      <c r="HM332" s="21">
        <v>669823</v>
      </c>
      <c r="HN332" s="21">
        <v>-195974</v>
      </c>
      <c r="HO332" s="21"/>
      <c r="HP332" s="44"/>
      <c r="HQ332" s="47"/>
      <c r="HR332" s="47"/>
      <c r="HS332" s="47"/>
      <c r="HT332" s="47" t="s">
        <v>1744</v>
      </c>
      <c r="HU332" s="47">
        <v>414647.31000000006</v>
      </c>
      <c r="HV332" s="47">
        <v>1059</v>
      </c>
      <c r="HW332" s="47">
        <v>0</v>
      </c>
      <c r="HX332" s="47">
        <v>5110</v>
      </c>
      <c r="HY332" s="47">
        <v>19111</v>
      </c>
      <c r="HZ332" s="47">
        <v>49309</v>
      </c>
      <c r="IA332" s="47">
        <v>0</v>
      </c>
      <c r="IB332" s="47">
        <v>0</v>
      </c>
      <c r="IC332" s="47">
        <v>1660</v>
      </c>
      <c r="ID332">
        <v>11845</v>
      </c>
      <c r="IE332" s="47">
        <v>1151</v>
      </c>
      <c r="IF332">
        <v>7223</v>
      </c>
      <c r="IG332" s="47">
        <v>3110</v>
      </c>
      <c r="IH332" s="47">
        <v>11342</v>
      </c>
      <c r="II332">
        <v>1133</v>
      </c>
      <c r="IJ332">
        <v>3349</v>
      </c>
      <c r="IK332">
        <v>1061</v>
      </c>
      <c r="IL332">
        <v>9299</v>
      </c>
      <c r="IM332">
        <v>125762</v>
      </c>
      <c r="IN332">
        <v>0</v>
      </c>
      <c r="IO332">
        <v>11</v>
      </c>
      <c r="IP332">
        <v>0</v>
      </c>
      <c r="IQ332">
        <v>14</v>
      </c>
      <c r="IR332">
        <v>0</v>
      </c>
      <c r="IS332">
        <v>0</v>
      </c>
      <c r="IT332">
        <v>25</v>
      </c>
      <c r="IU332">
        <v>94453</v>
      </c>
      <c r="IV332">
        <v>0</v>
      </c>
      <c r="IW332">
        <v>279600</v>
      </c>
      <c r="IX332">
        <v>781102</v>
      </c>
      <c r="IY332">
        <v>1207650</v>
      </c>
      <c r="IZ332">
        <v>0</v>
      </c>
      <c r="JA332">
        <v>0</v>
      </c>
      <c r="JB332">
        <v>76630</v>
      </c>
      <c r="JC332">
        <v>540081</v>
      </c>
      <c r="JD332">
        <v>36821</v>
      </c>
      <c r="JE332">
        <v>135200</v>
      </c>
      <c r="JF332">
        <v>57238</v>
      </c>
      <c r="JG332">
        <v>244399</v>
      </c>
      <c r="JH332">
        <v>39671</v>
      </c>
      <c r="JI332">
        <v>68382</v>
      </c>
      <c r="JJ332">
        <v>54574</v>
      </c>
      <c r="JK332">
        <v>391057</v>
      </c>
      <c r="JL332">
        <v>4006858</v>
      </c>
      <c r="JM332">
        <v>0</v>
      </c>
      <c r="JN332">
        <v>659</v>
      </c>
      <c r="JO332">
        <v>0</v>
      </c>
      <c r="JP332">
        <v>461</v>
      </c>
      <c r="JQ332">
        <v>0</v>
      </c>
      <c r="JR332">
        <v>0</v>
      </c>
      <c r="JS332">
        <v>1120</v>
      </c>
      <c r="JT332"/>
      <c r="JU332"/>
      <c r="JV332"/>
      <c r="JW332"/>
      <c r="JX332"/>
      <c r="JY332">
        <v>11845</v>
      </c>
      <c r="JZ332"/>
      <c r="KA332"/>
      <c r="KB332"/>
      <c r="KC332"/>
      <c r="KD332"/>
      <c r="KE332">
        <v>540081</v>
      </c>
      <c r="KF332">
        <v>199</v>
      </c>
      <c r="KG332">
        <v>296</v>
      </c>
      <c r="KH332">
        <v>143</v>
      </c>
      <c r="KI332">
        <v>124</v>
      </c>
      <c r="KJ332">
        <v>191</v>
      </c>
      <c r="KK332">
        <v>86</v>
      </c>
      <c r="KL332">
        <v>77</v>
      </c>
      <c r="KM332">
        <v>114</v>
      </c>
      <c r="KN332">
        <v>56</v>
      </c>
      <c r="KO332">
        <v>1</v>
      </c>
      <c r="KP332">
        <v>0</v>
      </c>
      <c r="KQ332">
        <v>0</v>
      </c>
      <c r="KR332">
        <v>0</v>
      </c>
      <c r="KS332">
        <v>1</v>
      </c>
      <c r="KT332">
        <v>0</v>
      </c>
      <c r="KU332">
        <v>1</v>
      </c>
      <c r="KV332">
        <v>0</v>
      </c>
      <c r="KW332">
        <v>0</v>
      </c>
      <c r="KX332">
        <v>0</v>
      </c>
      <c r="KY332">
        <v>0</v>
      </c>
      <c r="KZ332">
        <v>0</v>
      </c>
      <c r="LA332">
        <v>0</v>
      </c>
      <c r="LB332">
        <v>0</v>
      </c>
      <c r="LC332">
        <v>0</v>
      </c>
      <c r="LD332">
        <v>1</v>
      </c>
      <c r="LE332">
        <v>0</v>
      </c>
      <c r="LF332">
        <v>0</v>
      </c>
      <c r="LG332">
        <v>0</v>
      </c>
      <c r="LH332">
        <v>0</v>
      </c>
    </row>
    <row r="333" spans="1:320" s="34" customFormat="1" ht="15" customHeight="1" x14ac:dyDescent="0.25">
      <c r="A333" s="45">
        <v>206190375</v>
      </c>
      <c r="B333" s="45" t="s">
        <v>1145</v>
      </c>
      <c r="C333" s="46">
        <v>45210</v>
      </c>
      <c r="D333" s="46">
        <v>45596</v>
      </c>
      <c r="E333" s="47">
        <v>387</v>
      </c>
      <c r="F333" s="45" t="s">
        <v>883</v>
      </c>
      <c r="G333" s="45" t="s">
        <v>884</v>
      </c>
      <c r="H333" s="45" t="s">
        <v>1030</v>
      </c>
      <c r="I333" s="45" t="s">
        <v>886</v>
      </c>
      <c r="J333" s="45" t="s">
        <v>887</v>
      </c>
      <c r="K333" s="45" t="s">
        <v>1031</v>
      </c>
      <c r="L333" s="45" t="s">
        <v>2709</v>
      </c>
      <c r="M333" s="45" t="s">
        <v>1146</v>
      </c>
      <c r="N333" s="45" t="s">
        <v>1147</v>
      </c>
      <c r="O333" s="45" t="s">
        <v>1034</v>
      </c>
      <c r="P333" s="45" t="s">
        <v>3057</v>
      </c>
      <c r="Q333" s="45" t="s">
        <v>3633</v>
      </c>
      <c r="R333" t="s">
        <v>1148</v>
      </c>
      <c r="S333" s="45" t="s">
        <v>893</v>
      </c>
      <c r="T333"/>
      <c r="U333" s="47">
        <v>180</v>
      </c>
      <c r="V333" s="47">
        <v>180</v>
      </c>
      <c r="W333" s="47" t="s">
        <v>913</v>
      </c>
      <c r="X333" s="47">
        <v>69660</v>
      </c>
      <c r="Y333" s="47">
        <v>62301</v>
      </c>
      <c r="Z333" s="48">
        <v>89.44</v>
      </c>
      <c r="AA333" s="44">
        <v>821</v>
      </c>
      <c r="AB333" s="44">
        <v>825</v>
      </c>
      <c r="AC333" s="44">
        <v>2483</v>
      </c>
      <c r="AD333" s="44"/>
      <c r="AE333" s="44">
        <v>1866</v>
      </c>
      <c r="AF333" s="44">
        <v>44641</v>
      </c>
      <c r="AG333" s="44">
        <v>11559</v>
      </c>
      <c r="AH333" s="47"/>
      <c r="AI333" s="47">
        <v>242</v>
      </c>
      <c r="AJ333">
        <v>1510</v>
      </c>
      <c r="AK333" t="s">
        <v>914</v>
      </c>
      <c r="AL333">
        <v>52746</v>
      </c>
      <c r="AM333"/>
      <c r="AN333"/>
      <c r="AO333"/>
      <c r="AP333">
        <v>9555</v>
      </c>
      <c r="AQ333"/>
      <c r="AR333" s="44"/>
      <c r="AS333" s="44"/>
      <c r="AT333" s="44"/>
      <c r="AU333" s="44">
        <v>29836568</v>
      </c>
      <c r="AV333" s="44">
        <v>11499382</v>
      </c>
      <c r="AW333" s="44">
        <v>9181372</v>
      </c>
      <c r="AX333" s="44">
        <v>35803</v>
      </c>
      <c r="AY333" s="44">
        <v>32190381</v>
      </c>
      <c r="AZ333" s="21">
        <v>31676362</v>
      </c>
      <c r="BA333" s="21">
        <v>514019</v>
      </c>
      <c r="BB333" s="44">
        <v>51149</v>
      </c>
      <c r="BC333" s="44">
        <v>6665</v>
      </c>
      <c r="BD333" s="44"/>
      <c r="BE333" s="44">
        <v>558503</v>
      </c>
      <c r="BF333" s="44">
        <v>1477661</v>
      </c>
      <c r="BG333" s="44"/>
      <c r="BH333" s="44">
        <v>755337</v>
      </c>
      <c r="BI333" s="21">
        <v>21017394</v>
      </c>
      <c r="BJ333" s="21">
        <v>5825891</v>
      </c>
      <c r="BK333" s="21"/>
      <c r="BL333" s="21">
        <v>97660</v>
      </c>
      <c r="BM333" s="21">
        <v>662625</v>
      </c>
      <c r="BN333" s="21">
        <v>22069885</v>
      </c>
      <c r="BO333" s="21"/>
      <c r="BP333" s="21"/>
      <c r="BQ333" s="44"/>
      <c r="BR333" s="21">
        <v>7766683</v>
      </c>
      <c r="BS333" s="44"/>
      <c r="BT333" s="21"/>
      <c r="BU333" s="44"/>
      <c r="BV333" s="21"/>
      <c r="BW333" s="44">
        <v>1587773</v>
      </c>
      <c r="BX333" s="21"/>
      <c r="BY333" s="21"/>
      <c r="BZ333" s="21"/>
      <c r="CA333" s="44"/>
      <c r="CB333" s="44"/>
      <c r="CC333" s="44">
        <v>3805053</v>
      </c>
      <c r="CD333" s="44"/>
      <c r="CE333" s="44">
        <v>6094714</v>
      </c>
      <c r="CF333" s="44"/>
      <c r="CG333" s="44"/>
      <c r="CH333" s="44"/>
      <c r="CI333" s="21">
        <v>5659</v>
      </c>
      <c r="CJ333" s="44"/>
      <c r="CK333" s="21">
        <v>6183</v>
      </c>
      <c r="CL333" s="44"/>
      <c r="CM333" s="44">
        <v>84584</v>
      </c>
      <c r="CN333" s="44">
        <v>146889</v>
      </c>
      <c r="CO333" s="44">
        <v>2268276</v>
      </c>
      <c r="CP333" s="44">
        <v>4121240</v>
      </c>
      <c r="CQ333" s="21">
        <v>2362606</v>
      </c>
      <c r="CR333" s="44">
        <v>470211</v>
      </c>
      <c r="CS333" s="44">
        <v>1836445</v>
      </c>
      <c r="CT333" s="44">
        <v>76102</v>
      </c>
      <c r="CU333" s="44"/>
      <c r="CV333" s="44">
        <v>133029</v>
      </c>
      <c r="CW333" s="21"/>
      <c r="CX333" s="21"/>
      <c r="CY333" s="21"/>
      <c r="CZ333" s="21"/>
      <c r="DA333" s="21"/>
      <c r="DB333" s="21"/>
      <c r="DC333" s="21"/>
      <c r="DD333" s="21"/>
      <c r="DE333" s="44"/>
      <c r="DF333" s="21"/>
      <c r="DG333" s="44"/>
      <c r="DH333" s="21"/>
      <c r="DI333" s="44"/>
      <c r="DJ333" s="44"/>
      <c r="DK333" s="44"/>
      <c r="DL333" s="44"/>
      <c r="DM333" s="21"/>
      <c r="DN333" s="44"/>
      <c r="DO333" s="44"/>
      <c r="DP333" s="44"/>
      <c r="DQ333" s="44"/>
      <c r="DR333" s="44"/>
      <c r="DS333" s="44"/>
      <c r="DT333" s="44"/>
      <c r="DU333" s="44"/>
      <c r="DV333" s="44"/>
      <c r="DW333" s="44"/>
      <c r="DX333" s="44"/>
      <c r="DY333" s="44">
        <v>-3817</v>
      </c>
      <c r="DZ333" s="44"/>
      <c r="EA333" s="44"/>
      <c r="EB333" s="21"/>
      <c r="EC333" s="44">
        <v>574275</v>
      </c>
      <c r="ED333" s="44"/>
      <c r="EE333" s="21"/>
      <c r="EF333" s="44"/>
      <c r="EG333" s="21"/>
      <c r="EH333" s="44"/>
      <c r="EI333" s="21">
        <v>4961205</v>
      </c>
      <c r="EJ333" s="44"/>
      <c r="EK333" s="44">
        <v>3541331</v>
      </c>
      <c r="EL333" s="21"/>
      <c r="EM333" s="44"/>
      <c r="EN333" s="44"/>
      <c r="EO333" s="44">
        <v>108378</v>
      </c>
      <c r="EP333" s="21"/>
      <c r="EQ333" s="21"/>
      <c r="ER333" s="21"/>
      <c r="ES333" s="21"/>
      <c r="ET333" s="44"/>
      <c r="EU333" s="21"/>
      <c r="EV333" s="44"/>
      <c r="EW333" s="21"/>
      <c r="EX333" s="44"/>
      <c r="EY333" s="44"/>
      <c r="EZ333" s="21"/>
      <c r="FA333" s="21"/>
      <c r="FB333" s="44"/>
      <c r="FC333" s="44"/>
      <c r="FD333" s="21"/>
      <c r="FE333" s="112"/>
      <c r="FF333" s="44"/>
      <c r="FG333" s="44">
        <v>13589644</v>
      </c>
      <c r="FH333" s="44">
        <v>3414810</v>
      </c>
      <c r="FI333" s="44">
        <v>14671908</v>
      </c>
      <c r="FJ333" s="44">
        <v>693243</v>
      </c>
      <c r="FK333" s="44">
        <v>11130497</v>
      </c>
      <c r="FL333" s="44"/>
      <c r="FM333" s="44"/>
      <c r="FN333" s="44"/>
      <c r="FO333" s="44">
        <v>4536068</v>
      </c>
      <c r="FP333" s="44"/>
      <c r="FQ333" s="44"/>
      <c r="FR333" s="44"/>
      <c r="FS333" s="44"/>
      <c r="FT333" s="44">
        <v>87074</v>
      </c>
      <c r="FU333" s="44">
        <v>99244</v>
      </c>
      <c r="FV333" s="21">
        <v>705654</v>
      </c>
      <c r="FW333" s="44"/>
      <c r="FX333" s="44">
        <v>707326</v>
      </c>
      <c r="FY333" s="44">
        <v>95627</v>
      </c>
      <c r="FZ333" s="44">
        <v>599474</v>
      </c>
      <c r="GA333" s="44">
        <v>59765</v>
      </c>
      <c r="GB333" s="44"/>
      <c r="GC333" s="44">
        <v>117377</v>
      </c>
      <c r="GD333" s="44">
        <v>1156605</v>
      </c>
      <c r="GE333" s="44">
        <v>676126</v>
      </c>
      <c r="GF333" s="44">
        <v>293133</v>
      </c>
      <c r="GG333" s="44">
        <v>1555196</v>
      </c>
      <c r="GH333" s="44">
        <v>245554</v>
      </c>
      <c r="GI333" s="44">
        <v>239120</v>
      </c>
      <c r="GJ333" s="44">
        <v>90562</v>
      </c>
      <c r="GK333" s="44">
        <v>6494418</v>
      </c>
      <c r="GL333" s="44">
        <v>153612</v>
      </c>
      <c r="GM333" s="44">
        <v>1888761</v>
      </c>
      <c r="GN333" s="44">
        <v>60319</v>
      </c>
      <c r="GO333" s="44">
        <v>12721</v>
      </c>
      <c r="GP333" s="44"/>
      <c r="GQ333" s="44">
        <v>34479</v>
      </c>
      <c r="GR333" s="44">
        <v>637650</v>
      </c>
      <c r="GS333" s="44">
        <v>4125242</v>
      </c>
      <c r="GT333" s="44"/>
      <c r="GU333" s="21">
        <v>762511</v>
      </c>
      <c r="GV333" s="44"/>
      <c r="GW333" s="44">
        <v>8203632</v>
      </c>
      <c r="GX333" s="44">
        <v>3613713</v>
      </c>
      <c r="GY333" s="44">
        <v>16705098</v>
      </c>
      <c r="GZ333" s="44">
        <v>11431107</v>
      </c>
      <c r="HA333" s="44"/>
      <c r="HB333" s="44"/>
      <c r="HC333" s="44">
        <v>5273991</v>
      </c>
      <c r="HD333" s="44">
        <v>16705098</v>
      </c>
      <c r="HE333" s="21"/>
      <c r="HF333" s="21"/>
      <c r="HG333" s="21">
        <v>449337</v>
      </c>
      <c r="HH333" s="21"/>
      <c r="HI333" s="21">
        <v>0</v>
      </c>
      <c r="HJ333" s="44"/>
      <c r="HK333" s="21">
        <v>958523</v>
      </c>
      <c r="HL333" s="21">
        <v>759118</v>
      </c>
      <c r="HM333" s="21">
        <v>1717641</v>
      </c>
      <c r="HN333" s="21">
        <v>-955130</v>
      </c>
      <c r="HO333" s="21"/>
      <c r="HP333" s="44"/>
      <c r="HQ333" s="47"/>
      <c r="HR333" s="47"/>
      <c r="HS333" s="47"/>
      <c r="HT333" s="47" t="s">
        <v>3223</v>
      </c>
      <c r="HU333" s="47">
        <v>1486043.9100000001</v>
      </c>
      <c r="HV333" s="47">
        <v>2113</v>
      </c>
      <c r="HW333" s="47">
        <v>0</v>
      </c>
      <c r="HX333" s="47">
        <v>27723</v>
      </c>
      <c r="HY333" s="47">
        <v>82831</v>
      </c>
      <c r="HZ333" s="47">
        <v>145046</v>
      </c>
      <c r="IA333" s="47">
        <v>20987</v>
      </c>
      <c r="IB333" s="47">
        <v>889</v>
      </c>
      <c r="IC333" s="47">
        <v>13450</v>
      </c>
      <c r="ID333"/>
      <c r="IE333" s="47">
        <v>6533</v>
      </c>
      <c r="IF333">
        <v>24097</v>
      </c>
      <c r="IG333" s="47">
        <v>10201</v>
      </c>
      <c r="IH333" s="47">
        <v>35556</v>
      </c>
      <c r="II333">
        <v>6061</v>
      </c>
      <c r="IJ333">
        <v>7605</v>
      </c>
      <c r="IK333">
        <v>1538</v>
      </c>
      <c r="IL333">
        <v>30701</v>
      </c>
      <c r="IM333">
        <v>415331</v>
      </c>
      <c r="IN333">
        <v>0</v>
      </c>
      <c r="IO333">
        <v>625</v>
      </c>
      <c r="IP333">
        <v>13044</v>
      </c>
      <c r="IQ333">
        <v>17553</v>
      </c>
      <c r="IR333">
        <v>0</v>
      </c>
      <c r="IS333">
        <v>0</v>
      </c>
      <c r="IT333">
        <v>31222</v>
      </c>
      <c r="IU333">
        <v>210848</v>
      </c>
      <c r="IV333">
        <v>0</v>
      </c>
      <c r="IW333">
        <v>1600526</v>
      </c>
      <c r="IX333">
        <v>3401271</v>
      </c>
      <c r="IY333">
        <v>3645511</v>
      </c>
      <c r="IZ333">
        <v>762048</v>
      </c>
      <c r="JA333">
        <v>41119</v>
      </c>
      <c r="JB333">
        <v>495592</v>
      </c>
      <c r="JC333"/>
      <c r="JD333">
        <v>177074</v>
      </c>
      <c r="JE333">
        <v>462347</v>
      </c>
      <c r="JF333">
        <v>184880</v>
      </c>
      <c r="JG333">
        <v>811650</v>
      </c>
      <c r="JH333">
        <v>192042</v>
      </c>
      <c r="JI333">
        <v>182457</v>
      </c>
      <c r="JJ333">
        <v>74336</v>
      </c>
      <c r="JK333">
        <v>1347943</v>
      </c>
      <c r="JL333">
        <v>13589644</v>
      </c>
      <c r="JM333">
        <v>0</v>
      </c>
      <c r="JN333">
        <v>54130</v>
      </c>
      <c r="JO333">
        <v>1226464</v>
      </c>
      <c r="JP333">
        <v>726071</v>
      </c>
      <c r="JQ333">
        <v>0</v>
      </c>
      <c r="JR333">
        <v>0</v>
      </c>
      <c r="JS333">
        <v>2006665</v>
      </c>
      <c r="JT333"/>
      <c r="JU333"/>
      <c r="JV333"/>
      <c r="JW333"/>
      <c r="JX333"/>
      <c r="JY333"/>
      <c r="JZ333"/>
      <c r="KA333"/>
      <c r="KB333"/>
      <c r="KC333"/>
      <c r="KD333"/>
      <c r="KE333"/>
      <c r="KF333">
        <v>280</v>
      </c>
      <c r="KG333">
        <v>362</v>
      </c>
      <c r="KH333">
        <v>221</v>
      </c>
      <c r="KI333">
        <v>202</v>
      </c>
      <c r="KJ333">
        <v>267</v>
      </c>
      <c r="KK333">
        <v>161</v>
      </c>
      <c r="KL333">
        <v>94</v>
      </c>
      <c r="KM333">
        <v>122</v>
      </c>
      <c r="KN333">
        <v>74</v>
      </c>
      <c r="KO333">
        <v>1</v>
      </c>
      <c r="KP333">
        <v>0</v>
      </c>
      <c r="KQ333">
        <v>0</v>
      </c>
      <c r="KR333">
        <v>0</v>
      </c>
      <c r="KS333">
        <v>0</v>
      </c>
      <c r="KT333">
        <v>1</v>
      </c>
      <c r="KU333">
        <v>1</v>
      </c>
      <c r="KV333">
        <v>0</v>
      </c>
      <c r="KW333">
        <v>0</v>
      </c>
      <c r="KX333">
        <v>0</v>
      </c>
      <c r="KY333">
        <v>1</v>
      </c>
      <c r="KZ333">
        <v>0</v>
      </c>
      <c r="LA333">
        <v>0</v>
      </c>
      <c r="LB333">
        <v>0</v>
      </c>
      <c r="LC333">
        <v>0</v>
      </c>
      <c r="LD333">
        <v>1</v>
      </c>
      <c r="LE333">
        <v>0</v>
      </c>
      <c r="LF333">
        <v>0</v>
      </c>
      <c r="LG333">
        <v>0</v>
      </c>
      <c r="LH333">
        <v>0</v>
      </c>
    </row>
    <row r="334" spans="1:320" s="34" customFormat="1" ht="15" customHeight="1" x14ac:dyDescent="0.25">
      <c r="A334" s="45">
        <v>206190377</v>
      </c>
      <c r="B334" s="45" t="s">
        <v>3634</v>
      </c>
      <c r="C334" s="46">
        <v>45292</v>
      </c>
      <c r="D334" s="46">
        <v>45657</v>
      </c>
      <c r="E334" s="47">
        <v>366</v>
      </c>
      <c r="F334" s="45" t="s">
        <v>883</v>
      </c>
      <c r="G334" s="45" t="s">
        <v>884</v>
      </c>
      <c r="H334" s="45" t="s">
        <v>1030</v>
      </c>
      <c r="I334" s="45" t="s">
        <v>886</v>
      </c>
      <c r="J334" s="45" t="s">
        <v>887</v>
      </c>
      <c r="K334" s="45" t="s">
        <v>1031</v>
      </c>
      <c r="L334" s="45" t="s">
        <v>2528</v>
      </c>
      <c r="M334" s="45" t="s">
        <v>3635</v>
      </c>
      <c r="N334" s="45" t="s">
        <v>3636</v>
      </c>
      <c r="O334" s="45" t="s">
        <v>3637</v>
      </c>
      <c r="P334" s="45" t="s">
        <v>3638</v>
      </c>
      <c r="Q334" s="45" t="s">
        <v>3639</v>
      </c>
      <c r="R334" t="s">
        <v>3640</v>
      </c>
      <c r="S334" s="45" t="s">
        <v>893</v>
      </c>
      <c r="T334"/>
      <c r="U334" s="47">
        <v>94</v>
      </c>
      <c r="V334" s="47">
        <v>94</v>
      </c>
      <c r="W334" s="47" t="s">
        <v>894</v>
      </c>
      <c r="X334" s="47">
        <v>34404</v>
      </c>
      <c r="Y334" s="47">
        <v>32914</v>
      </c>
      <c r="Z334" s="48">
        <v>224.45</v>
      </c>
      <c r="AA334" s="44">
        <v>220</v>
      </c>
      <c r="AB334" s="44">
        <v>210</v>
      </c>
      <c r="AC334" s="44">
        <v>9544</v>
      </c>
      <c r="AD334" s="44">
        <v>38</v>
      </c>
      <c r="AE334" s="44">
        <v>1433</v>
      </c>
      <c r="AF334" s="44">
        <v>21064</v>
      </c>
      <c r="AG334" s="44"/>
      <c r="AH334" s="47">
        <v>8</v>
      </c>
      <c r="AI334" s="47">
        <v>51</v>
      </c>
      <c r="AJ334">
        <v>776</v>
      </c>
      <c r="AK334" t="s">
        <v>895</v>
      </c>
      <c r="AL334">
        <v>32914</v>
      </c>
      <c r="AM334"/>
      <c r="AN334"/>
      <c r="AO334"/>
      <c r="AP334"/>
      <c r="AQ334"/>
      <c r="AR334" s="44"/>
      <c r="AS334" s="44"/>
      <c r="AT334" s="44"/>
      <c r="AU334" s="44">
        <v>11363902</v>
      </c>
      <c r="AV334" s="44">
        <v>2525254</v>
      </c>
      <c r="AW334" s="44">
        <v>-2063197</v>
      </c>
      <c r="AX334" s="44">
        <v>3117</v>
      </c>
      <c r="AY334" s="44">
        <v>15955470</v>
      </c>
      <c r="AZ334" s="21">
        <v>13423011</v>
      </c>
      <c r="BA334" s="21">
        <v>2532459</v>
      </c>
      <c r="BB334" s="44">
        <v>-2088</v>
      </c>
      <c r="BC334" s="44">
        <v>12590</v>
      </c>
      <c r="BD334" s="44"/>
      <c r="BE334" s="44">
        <v>2517781</v>
      </c>
      <c r="BF334" s="44">
        <v>3334394</v>
      </c>
      <c r="BG334" s="44">
        <v>12532</v>
      </c>
      <c r="BH334" s="44">
        <v>475015</v>
      </c>
      <c r="BI334" s="21">
        <v>7249463</v>
      </c>
      <c r="BJ334" s="21"/>
      <c r="BK334" s="21">
        <v>2638</v>
      </c>
      <c r="BL334" s="21">
        <v>17295</v>
      </c>
      <c r="BM334" s="21">
        <v>272565</v>
      </c>
      <c r="BN334" s="21">
        <v>11363902</v>
      </c>
      <c r="BO334" s="21"/>
      <c r="BP334" s="21"/>
      <c r="BQ334" s="44"/>
      <c r="BR334" s="21"/>
      <c r="BS334" s="44"/>
      <c r="BT334" s="21"/>
      <c r="BU334" s="44"/>
      <c r="BV334" s="21"/>
      <c r="BW334" s="44">
        <v>2499731</v>
      </c>
      <c r="BX334" s="21"/>
      <c r="BY334" s="21">
        <v>7413</v>
      </c>
      <c r="BZ334" s="21"/>
      <c r="CA334" s="44">
        <v>4257</v>
      </c>
      <c r="CB334" s="44"/>
      <c r="CC334" s="44">
        <v>10455</v>
      </c>
      <c r="CD334" s="44"/>
      <c r="CE334" s="44"/>
      <c r="CF334" s="44"/>
      <c r="CG334" s="44">
        <v>1562</v>
      </c>
      <c r="CH334" s="44"/>
      <c r="CI334" s="21">
        <v>1836</v>
      </c>
      <c r="CJ334" s="44"/>
      <c r="CK334" s="21"/>
      <c r="CL334" s="44"/>
      <c r="CM334" s="44">
        <v>116772</v>
      </c>
      <c r="CN334" s="44">
        <v>3758</v>
      </c>
      <c r="CO334" s="44">
        <v>659983</v>
      </c>
      <c r="CP334" s="44">
        <v>0</v>
      </c>
      <c r="CQ334" s="21">
        <v>673519</v>
      </c>
      <c r="CR334" s="44">
        <v>434828</v>
      </c>
      <c r="CS334" s="44">
        <v>609925</v>
      </c>
      <c r="CT334" s="44">
        <v>10271</v>
      </c>
      <c r="CU334" s="44"/>
      <c r="CV334" s="44">
        <v>16198</v>
      </c>
      <c r="CW334" s="21"/>
      <c r="CX334" s="21"/>
      <c r="CY334" s="21"/>
      <c r="CZ334" s="21"/>
      <c r="DA334" s="21"/>
      <c r="DB334" s="21"/>
      <c r="DC334" s="21"/>
      <c r="DD334" s="21"/>
      <c r="DE334" s="44"/>
      <c r="DF334" s="21"/>
      <c r="DG334" s="44"/>
      <c r="DH334" s="21"/>
      <c r="DI334" s="44"/>
      <c r="DJ334" s="44"/>
      <c r="DK334" s="44"/>
      <c r="DL334" s="44"/>
      <c r="DM334" s="21"/>
      <c r="DN334" s="44"/>
      <c r="DO334" s="44"/>
      <c r="DP334" s="44"/>
      <c r="DQ334" s="44"/>
      <c r="DR334" s="44"/>
      <c r="DS334" s="44"/>
      <c r="DT334" s="44"/>
      <c r="DU334" s="44"/>
      <c r="DV334" s="44"/>
      <c r="DW334" s="44"/>
      <c r="DX334" s="44"/>
      <c r="DY334" s="44"/>
      <c r="DZ334" s="44"/>
      <c r="EA334" s="44"/>
      <c r="EB334" s="21"/>
      <c r="EC334" s="44">
        <v>-2681714</v>
      </c>
      <c r="ED334" s="44"/>
      <c r="EE334" s="21">
        <v>-206</v>
      </c>
      <c r="EF334" s="44"/>
      <c r="EG334" s="21">
        <v>50087</v>
      </c>
      <c r="EH334" s="44"/>
      <c r="EI334" s="21">
        <v>537069</v>
      </c>
      <c r="EJ334" s="44"/>
      <c r="EK334" s="44"/>
      <c r="EL334" s="21"/>
      <c r="EM334" s="44">
        <v>-43</v>
      </c>
      <c r="EN334" s="44"/>
      <c r="EO334" s="44">
        <v>31610</v>
      </c>
      <c r="EP334" s="21"/>
      <c r="EQ334" s="21"/>
      <c r="ER334" s="21"/>
      <c r="ES334" s="21"/>
      <c r="ET334" s="44"/>
      <c r="EU334" s="21"/>
      <c r="EV334" s="44"/>
      <c r="EW334" s="21"/>
      <c r="EX334" s="44"/>
      <c r="EY334" s="44"/>
      <c r="EZ334" s="21"/>
      <c r="FA334" s="21"/>
      <c r="FB334" s="44"/>
      <c r="FC334" s="44"/>
      <c r="FD334" s="21"/>
      <c r="FE334" s="112"/>
      <c r="FF334" s="44"/>
      <c r="FG334" s="44">
        <v>5637606</v>
      </c>
      <c r="FH334" s="44">
        <v>1417321</v>
      </c>
      <c r="FI334" s="44">
        <v>6368084</v>
      </c>
      <c r="FJ334" s="44">
        <v>258569</v>
      </c>
      <c r="FK334" s="44">
        <v>5101355</v>
      </c>
      <c r="FL334" s="44"/>
      <c r="FM334" s="44"/>
      <c r="FN334" s="44"/>
      <c r="FO334" s="44"/>
      <c r="FP334" s="44"/>
      <c r="FQ334" s="44"/>
      <c r="FR334" s="44"/>
      <c r="FS334" s="44"/>
      <c r="FT334" s="44">
        <v>4699</v>
      </c>
      <c r="FU334" s="44">
        <v>8002</v>
      </c>
      <c r="FV334" s="21">
        <v>385719</v>
      </c>
      <c r="FW334" s="44"/>
      <c r="FX334" s="44">
        <v>374801</v>
      </c>
      <c r="FY334" s="44">
        <v>187044</v>
      </c>
      <c r="FZ334" s="44">
        <v>234685</v>
      </c>
      <c r="GA334" s="44">
        <v>10727</v>
      </c>
      <c r="GB334" s="44"/>
      <c r="GC334" s="44">
        <v>20059</v>
      </c>
      <c r="GD334" s="44">
        <v>447639</v>
      </c>
      <c r="GE334" s="44">
        <v>248862</v>
      </c>
      <c r="GF334" s="44">
        <v>178823</v>
      </c>
      <c r="GG334" s="44">
        <v>841736</v>
      </c>
      <c r="GH334" s="44">
        <v>191622</v>
      </c>
      <c r="GI334" s="44">
        <v>317967</v>
      </c>
      <c r="GJ334" s="44">
        <v>123021</v>
      </c>
      <c r="GK334" s="44">
        <v>3546536</v>
      </c>
      <c r="GL334" s="44">
        <v>46252</v>
      </c>
      <c r="GM334" s="44">
        <v>802522</v>
      </c>
      <c r="GN334" s="44">
        <v>90186</v>
      </c>
      <c r="GO334" s="44">
        <v>22137</v>
      </c>
      <c r="GP334" s="44"/>
      <c r="GQ334" s="44">
        <v>3821</v>
      </c>
      <c r="GR334" s="44">
        <v>234796</v>
      </c>
      <c r="GS334" s="44">
        <v>4575443</v>
      </c>
      <c r="GT334" s="44"/>
      <c r="GU334" s="21">
        <v>209443</v>
      </c>
      <c r="GV334" s="44"/>
      <c r="GW334" s="44">
        <v>10757033</v>
      </c>
      <c r="GX334" s="44">
        <v>266470</v>
      </c>
      <c r="GY334" s="44">
        <v>15808389</v>
      </c>
      <c r="GZ334" s="44">
        <v>5540229</v>
      </c>
      <c r="HA334" s="44"/>
      <c r="HB334" s="44"/>
      <c r="HC334" s="44">
        <v>10268160</v>
      </c>
      <c r="HD334" s="44">
        <v>15808389</v>
      </c>
      <c r="HE334" s="21"/>
      <c r="HF334" s="21">
        <v>10662705</v>
      </c>
      <c r="HG334" s="21"/>
      <c r="HH334" s="21"/>
      <c r="HI334" s="21">
        <v>0</v>
      </c>
      <c r="HJ334" s="44"/>
      <c r="HK334" s="21">
        <v>307427</v>
      </c>
      <c r="HL334" s="21">
        <v>85865</v>
      </c>
      <c r="HM334" s="21">
        <v>393292</v>
      </c>
      <c r="HN334" s="21">
        <v>-183849</v>
      </c>
      <c r="HO334" s="21"/>
      <c r="HP334" s="44"/>
      <c r="HQ334" s="47"/>
      <c r="HR334" s="47"/>
      <c r="HS334" s="47"/>
      <c r="HT334" s="47" t="s">
        <v>1759</v>
      </c>
      <c r="HU334" s="47">
        <v>0</v>
      </c>
      <c r="HV334" s="47">
        <v>1924</v>
      </c>
      <c r="HW334" s="47">
        <v>0</v>
      </c>
      <c r="HX334" s="47">
        <v>7500</v>
      </c>
      <c r="HY334" s="47">
        <v>26575</v>
      </c>
      <c r="HZ334" s="47">
        <v>86484</v>
      </c>
      <c r="IA334" s="47">
        <v>0</v>
      </c>
      <c r="IB334" s="47">
        <v>0</v>
      </c>
      <c r="IC334" s="47">
        <v>11596</v>
      </c>
      <c r="ID334"/>
      <c r="IE334" s="47">
        <v>3812</v>
      </c>
      <c r="IF334"/>
      <c r="IG334" s="47">
        <v>69</v>
      </c>
      <c r="IH334" s="47">
        <v>19810</v>
      </c>
      <c r="II334">
        <v>5455</v>
      </c>
      <c r="IJ334">
        <v>13953</v>
      </c>
      <c r="IK334">
        <v>2168</v>
      </c>
      <c r="IL334">
        <v>16274</v>
      </c>
      <c r="IM334">
        <v>195620</v>
      </c>
      <c r="IN334">
        <v>0</v>
      </c>
      <c r="IO334">
        <v>0</v>
      </c>
      <c r="IP334">
        <v>0</v>
      </c>
      <c r="IQ334">
        <v>0</v>
      </c>
      <c r="IR334">
        <v>0</v>
      </c>
      <c r="IS334">
        <v>0</v>
      </c>
      <c r="IT334">
        <v>0</v>
      </c>
      <c r="IU334">
        <v>182498</v>
      </c>
      <c r="IV334">
        <v>0</v>
      </c>
      <c r="IW334">
        <v>405744</v>
      </c>
      <c r="IX334">
        <v>1088822</v>
      </c>
      <c r="IY334">
        <v>1947096</v>
      </c>
      <c r="IZ334">
        <v>0</v>
      </c>
      <c r="JA334">
        <v>0</v>
      </c>
      <c r="JB334">
        <v>348914</v>
      </c>
      <c r="JC334"/>
      <c r="JD334">
        <v>109943</v>
      </c>
      <c r="JE334"/>
      <c r="JF334">
        <v>1634</v>
      </c>
      <c r="JG334">
        <v>402434</v>
      </c>
      <c r="JH334">
        <v>153279</v>
      </c>
      <c r="JI334">
        <v>253310</v>
      </c>
      <c r="JJ334">
        <v>100369</v>
      </c>
      <c r="JK334">
        <v>643563</v>
      </c>
      <c r="JL334">
        <v>5637606</v>
      </c>
      <c r="JM334">
        <v>0</v>
      </c>
      <c r="JN334">
        <v>0</v>
      </c>
      <c r="JO334">
        <v>0</v>
      </c>
      <c r="JP334">
        <v>0</v>
      </c>
      <c r="JQ334">
        <v>0</v>
      </c>
      <c r="JR334">
        <v>0</v>
      </c>
      <c r="JS334">
        <v>0</v>
      </c>
      <c r="JT334"/>
      <c r="JU334"/>
      <c r="JV334"/>
      <c r="JW334"/>
      <c r="JX334"/>
      <c r="JY334"/>
      <c r="JZ334"/>
      <c r="KA334"/>
      <c r="KB334"/>
      <c r="KC334"/>
      <c r="KD334"/>
      <c r="KE334"/>
      <c r="KF334">
        <v>115</v>
      </c>
      <c r="KG334">
        <v>155</v>
      </c>
      <c r="KH334">
        <v>81</v>
      </c>
      <c r="KI334">
        <v>79</v>
      </c>
      <c r="KJ334">
        <v>107</v>
      </c>
      <c r="KK334">
        <v>55</v>
      </c>
      <c r="KL334">
        <v>53</v>
      </c>
      <c r="KM334">
        <v>65</v>
      </c>
      <c r="KN334">
        <v>40</v>
      </c>
      <c r="KO334">
        <v>1</v>
      </c>
      <c r="KP334">
        <v>0</v>
      </c>
      <c r="KQ334">
        <v>0</v>
      </c>
      <c r="KR334">
        <v>0</v>
      </c>
      <c r="KS334">
        <v>1</v>
      </c>
      <c r="KT334">
        <v>0</v>
      </c>
      <c r="KU334">
        <v>1</v>
      </c>
      <c r="KV334">
        <v>0</v>
      </c>
      <c r="KW334">
        <v>0</v>
      </c>
      <c r="KX334">
        <v>0</v>
      </c>
      <c r="KY334">
        <v>0</v>
      </c>
      <c r="KZ334">
        <v>0</v>
      </c>
      <c r="LA334">
        <v>0</v>
      </c>
      <c r="LB334">
        <v>0</v>
      </c>
      <c r="LC334">
        <v>0</v>
      </c>
      <c r="LD334">
        <v>1</v>
      </c>
      <c r="LE334">
        <v>0</v>
      </c>
      <c r="LF334">
        <v>0</v>
      </c>
      <c r="LG334">
        <v>0</v>
      </c>
      <c r="LH334">
        <v>0</v>
      </c>
    </row>
    <row r="335" spans="1:320" s="34" customFormat="1" ht="15" customHeight="1" x14ac:dyDescent="0.25">
      <c r="A335" s="45">
        <v>206190378</v>
      </c>
      <c r="B335" s="45" t="s">
        <v>1149</v>
      </c>
      <c r="C335" s="46">
        <v>45108</v>
      </c>
      <c r="D335" s="46">
        <v>45473</v>
      </c>
      <c r="E335" s="47">
        <v>366</v>
      </c>
      <c r="F335" s="45" t="s">
        <v>883</v>
      </c>
      <c r="G335" s="45" t="s">
        <v>893</v>
      </c>
      <c r="H335" s="45" t="s">
        <v>1030</v>
      </c>
      <c r="I335" s="45" t="s">
        <v>916</v>
      </c>
      <c r="J335" s="45" t="s">
        <v>331</v>
      </c>
      <c r="K335" s="45" t="s">
        <v>1031</v>
      </c>
      <c r="L335" s="45" t="s">
        <v>2709</v>
      </c>
      <c r="M335" s="45" t="s">
        <v>1150</v>
      </c>
      <c r="N335" s="45" t="s">
        <v>1151</v>
      </c>
      <c r="O335" s="45" t="s">
        <v>1034</v>
      </c>
      <c r="P335" s="45" t="s">
        <v>1152</v>
      </c>
      <c r="Q335" s="45" t="s">
        <v>1153</v>
      </c>
      <c r="R335" t="s">
        <v>1154</v>
      </c>
      <c r="S335" s="45" t="s">
        <v>884</v>
      </c>
      <c r="T335" t="s">
        <v>1149</v>
      </c>
      <c r="U335" s="47">
        <v>59</v>
      </c>
      <c r="V335" s="47">
        <v>59</v>
      </c>
      <c r="W335" s="47" t="s">
        <v>1728</v>
      </c>
      <c r="X335" s="47">
        <v>21594</v>
      </c>
      <c r="Y335" s="47">
        <v>20309</v>
      </c>
      <c r="Z335" s="48">
        <v>94.05</v>
      </c>
      <c r="AA335" s="44">
        <v>116</v>
      </c>
      <c r="AB335" s="44">
        <v>113</v>
      </c>
      <c r="AC335" s="44">
        <v>2028</v>
      </c>
      <c r="AD335" s="44"/>
      <c r="AE335" s="44">
        <v>1000</v>
      </c>
      <c r="AF335" s="44">
        <v>6843</v>
      </c>
      <c r="AG335" s="44">
        <v>458</v>
      </c>
      <c r="AH335" s="47"/>
      <c r="AI335" s="47">
        <v>9265</v>
      </c>
      <c r="AJ335">
        <v>715</v>
      </c>
      <c r="AK335" t="s">
        <v>895</v>
      </c>
      <c r="AL335">
        <v>20309</v>
      </c>
      <c r="AM335"/>
      <c r="AN335"/>
      <c r="AO335"/>
      <c r="AP335"/>
      <c r="AQ335"/>
      <c r="AR335" s="44"/>
      <c r="AS335" s="44"/>
      <c r="AT335" s="44"/>
      <c r="AU335" s="44">
        <v>9060901</v>
      </c>
      <c r="AV335" s="44">
        <v>1697810</v>
      </c>
      <c r="AW335" s="44">
        <v>2065192</v>
      </c>
      <c r="AX335" s="44">
        <v>7924</v>
      </c>
      <c r="AY335" s="44">
        <v>8701443</v>
      </c>
      <c r="AZ335" s="21">
        <v>10890489</v>
      </c>
      <c r="BA335" s="21">
        <v>-2189046</v>
      </c>
      <c r="BB335" s="44">
        <v>2090803</v>
      </c>
      <c r="BC335" s="44"/>
      <c r="BD335" s="44"/>
      <c r="BE335" s="44">
        <v>-98243</v>
      </c>
      <c r="BF335" s="44">
        <v>998910</v>
      </c>
      <c r="BG335" s="44"/>
      <c r="BH335" s="44">
        <v>499980</v>
      </c>
      <c r="BI335" s="21">
        <v>3406065</v>
      </c>
      <c r="BJ335" s="21">
        <v>228195</v>
      </c>
      <c r="BK335" s="21"/>
      <c r="BL335" s="21">
        <v>3597091</v>
      </c>
      <c r="BM335" s="21">
        <v>330660</v>
      </c>
      <c r="BN335" s="21">
        <v>9060901</v>
      </c>
      <c r="BO335" s="21"/>
      <c r="BP335" s="21"/>
      <c r="BQ335" s="44"/>
      <c r="BR335" s="21"/>
      <c r="BS335" s="44"/>
      <c r="BT335" s="21"/>
      <c r="BU335" s="44"/>
      <c r="BV335" s="21"/>
      <c r="BW335" s="44">
        <v>1242787</v>
      </c>
      <c r="BX335" s="21"/>
      <c r="BY335" s="21"/>
      <c r="BZ335" s="21"/>
      <c r="CA335" s="44">
        <v>7451</v>
      </c>
      <c r="CB335" s="44"/>
      <c r="CC335" s="44"/>
      <c r="CD335" s="44"/>
      <c r="CE335" s="44">
        <v>190831</v>
      </c>
      <c r="CF335" s="44"/>
      <c r="CG335" s="44"/>
      <c r="CH335" s="44"/>
      <c r="CI335" s="21">
        <v>158203</v>
      </c>
      <c r="CJ335" s="44"/>
      <c r="CK335" s="21">
        <v>98538</v>
      </c>
      <c r="CL335" s="44"/>
      <c r="CM335" s="44">
        <v>8309</v>
      </c>
      <c r="CN335" s="44">
        <v>0</v>
      </c>
      <c r="CO335" s="44">
        <v>327143</v>
      </c>
      <c r="CP335" s="44">
        <v>0</v>
      </c>
      <c r="CQ335" s="21">
        <v>384795</v>
      </c>
      <c r="CR335" s="44">
        <v>26402</v>
      </c>
      <c r="CS335" s="44">
        <v>738844</v>
      </c>
      <c r="CT335" s="44">
        <v>66864</v>
      </c>
      <c r="CU335" s="44"/>
      <c r="CV335" s="44">
        <v>145453</v>
      </c>
      <c r="CW335" s="21"/>
      <c r="CX335" s="21"/>
      <c r="CY335" s="21"/>
      <c r="CZ335" s="21"/>
      <c r="DA335" s="21"/>
      <c r="DB335" s="21"/>
      <c r="DC335" s="21"/>
      <c r="DD335" s="21"/>
      <c r="DE335" s="44"/>
      <c r="DF335" s="21"/>
      <c r="DG335" s="44"/>
      <c r="DH335" s="21"/>
      <c r="DI335" s="44"/>
      <c r="DJ335" s="44"/>
      <c r="DK335" s="44"/>
      <c r="DL335" s="44"/>
      <c r="DM335" s="21"/>
      <c r="DN335" s="44"/>
      <c r="DO335" s="44"/>
      <c r="DP335" s="44"/>
      <c r="DQ335" s="44"/>
      <c r="DR335" s="44"/>
      <c r="DS335" s="44"/>
      <c r="DT335" s="44"/>
      <c r="DU335" s="44"/>
      <c r="DV335" s="44"/>
      <c r="DW335" s="44"/>
      <c r="DX335" s="44"/>
      <c r="DY335" s="44">
        <v>9246</v>
      </c>
      <c r="DZ335" s="44"/>
      <c r="EA335" s="44"/>
      <c r="EB335" s="21"/>
      <c r="EC335" s="44">
        <v>645326</v>
      </c>
      <c r="ED335" s="44"/>
      <c r="EE335" s="21"/>
      <c r="EF335" s="44"/>
      <c r="EG335" s="21">
        <v>242431</v>
      </c>
      <c r="EH335" s="44"/>
      <c r="EI335" s="21">
        <v>1069265</v>
      </c>
      <c r="EJ335" s="44"/>
      <c r="EK335" s="44">
        <v>98924</v>
      </c>
      <c r="EL335" s="21"/>
      <c r="EM335" s="44"/>
      <c r="EN335" s="44"/>
      <c r="EO335" s="44"/>
      <c r="EP335" s="21"/>
      <c r="EQ335" s="21"/>
      <c r="ER335" s="21"/>
      <c r="ES335" s="21"/>
      <c r="ET335" s="44"/>
      <c r="EU335" s="21"/>
      <c r="EV335" s="44"/>
      <c r="EW335" s="21"/>
      <c r="EX335" s="44"/>
      <c r="EY335" s="44"/>
      <c r="EZ335" s="21"/>
      <c r="FA335" s="21"/>
      <c r="FB335" s="44"/>
      <c r="FC335" s="44"/>
      <c r="FD335" s="21"/>
      <c r="FE335" s="112"/>
      <c r="FF335" s="44"/>
      <c r="FG335" s="44">
        <v>10058271</v>
      </c>
      <c r="FH335" s="44">
        <v>3701924</v>
      </c>
      <c r="FI335" s="44">
        <v>12080251</v>
      </c>
      <c r="FJ335" s="44">
        <v>399695</v>
      </c>
      <c r="FK335" s="44">
        <v>5287848</v>
      </c>
      <c r="FL335" s="44"/>
      <c r="FM335" s="44"/>
      <c r="FN335" s="44"/>
      <c r="FO335" s="44"/>
      <c r="FP335" s="44"/>
      <c r="FQ335" s="44"/>
      <c r="FR335" s="44"/>
      <c r="FS335" s="44"/>
      <c r="FT335" s="44">
        <v>17323</v>
      </c>
      <c r="FU335" s="44"/>
      <c r="FV335" s="21">
        <v>182762</v>
      </c>
      <c r="FW335" s="44"/>
      <c r="FX335" s="44">
        <v>190260</v>
      </c>
      <c r="FY335" s="44">
        <v>15998</v>
      </c>
      <c r="FZ335" s="44">
        <v>280526</v>
      </c>
      <c r="GA335" s="44">
        <v>39123</v>
      </c>
      <c r="GB335" s="44"/>
      <c r="GC335" s="44">
        <v>138440</v>
      </c>
      <c r="GD335" s="44">
        <v>114936</v>
      </c>
      <c r="GE335" s="44">
        <v>50925</v>
      </c>
      <c r="GF335" s="44">
        <v>275182</v>
      </c>
      <c r="GG335" s="44">
        <v>902033</v>
      </c>
      <c r="GH335" s="44">
        <v>100793</v>
      </c>
      <c r="GI335" s="44">
        <v>167509</v>
      </c>
      <c r="GJ335" s="44">
        <v>146447</v>
      </c>
      <c r="GK335" s="44">
        <v>2390332</v>
      </c>
      <c r="GL335" s="44">
        <v>95048</v>
      </c>
      <c r="GM335" s="44">
        <v>1999</v>
      </c>
      <c r="GN335" s="44">
        <v>1059</v>
      </c>
      <c r="GO335" s="44">
        <v>13778</v>
      </c>
      <c r="GP335" s="44">
        <v>47289</v>
      </c>
      <c r="GQ335" s="44">
        <v>13160</v>
      </c>
      <c r="GR335" s="44">
        <v>417719</v>
      </c>
      <c r="GS335" s="44">
        <v>8180570</v>
      </c>
      <c r="GT335" s="44"/>
      <c r="GU335" s="21">
        <v>37898222</v>
      </c>
      <c r="GV335" s="44"/>
      <c r="GW335" s="44">
        <v>41477316</v>
      </c>
      <c r="GX335" s="44"/>
      <c r="GY335" s="44">
        <v>87556108</v>
      </c>
      <c r="GZ335" s="44">
        <v>5787091</v>
      </c>
      <c r="HA335" s="44"/>
      <c r="HB335" s="44">
        <v>34776984</v>
      </c>
      <c r="HC335" s="44">
        <v>46992033</v>
      </c>
      <c r="HD335" s="44">
        <v>87556108</v>
      </c>
      <c r="HE335" s="21"/>
      <c r="HF335" s="21"/>
      <c r="HG335" s="21"/>
      <c r="HH335" s="21"/>
      <c r="HI335" s="21">
        <v>480336</v>
      </c>
      <c r="HJ335" s="44">
        <v>60618193</v>
      </c>
      <c r="HK335" s="21"/>
      <c r="HL335" s="21">
        <v>6583617</v>
      </c>
      <c r="HM335" s="21">
        <v>67682146</v>
      </c>
      <c r="HN335" s="21">
        <v>-29783924</v>
      </c>
      <c r="HO335" s="21"/>
      <c r="HP335" s="44"/>
      <c r="HQ335" s="47">
        <v>22482284</v>
      </c>
      <c r="HR335" s="47">
        <v>36145443</v>
      </c>
      <c r="HS335" s="47">
        <v>-1368459</v>
      </c>
      <c r="HT335" s="47" t="s">
        <v>3641</v>
      </c>
      <c r="HU335" s="47">
        <v>3761609.15</v>
      </c>
      <c r="HV335" s="47">
        <v>4448</v>
      </c>
      <c r="HW335" s="47">
        <v>0</v>
      </c>
      <c r="HX335" s="47">
        <v>16487</v>
      </c>
      <c r="HY335" s="47">
        <v>16749</v>
      </c>
      <c r="HZ335" s="47">
        <v>52649</v>
      </c>
      <c r="IA335" s="47">
        <v>0</v>
      </c>
      <c r="IB335" s="47">
        <v>0</v>
      </c>
      <c r="IC335" s="47">
        <v>2395</v>
      </c>
      <c r="ID335"/>
      <c r="IE335" s="47">
        <v>892</v>
      </c>
      <c r="IF335">
        <v>378</v>
      </c>
      <c r="IG335" s="47">
        <v>9209</v>
      </c>
      <c r="IH335" s="47">
        <v>20120</v>
      </c>
      <c r="II335">
        <v>2615</v>
      </c>
      <c r="IJ335">
        <v>4195</v>
      </c>
      <c r="IK335">
        <v>1799</v>
      </c>
      <c r="IL335">
        <v>16690</v>
      </c>
      <c r="IM335">
        <v>148626</v>
      </c>
      <c r="IN335">
        <v>0</v>
      </c>
      <c r="IO335">
        <v>0</v>
      </c>
      <c r="IP335">
        <v>1083</v>
      </c>
      <c r="IQ335">
        <v>8296</v>
      </c>
      <c r="IR335">
        <v>0</v>
      </c>
      <c r="IS335">
        <v>0</v>
      </c>
      <c r="IT335">
        <v>9379</v>
      </c>
      <c r="IU335">
        <v>346821</v>
      </c>
      <c r="IV335">
        <v>0</v>
      </c>
      <c r="IW335">
        <v>717049</v>
      </c>
      <c r="IX335">
        <v>743838</v>
      </c>
      <c r="IY335">
        <v>1268855</v>
      </c>
      <c r="IZ335">
        <v>0</v>
      </c>
      <c r="JA335">
        <v>0</v>
      </c>
      <c r="JB335">
        <v>124270</v>
      </c>
      <c r="JC335"/>
      <c r="JD335">
        <v>30425</v>
      </c>
      <c r="JE335">
        <v>8230</v>
      </c>
      <c r="JF335">
        <v>172397</v>
      </c>
      <c r="JG335">
        <v>416046</v>
      </c>
      <c r="JH335">
        <v>64993</v>
      </c>
      <c r="JI335">
        <v>111036</v>
      </c>
      <c r="JJ335">
        <v>105773</v>
      </c>
      <c r="JK335">
        <v>750271</v>
      </c>
      <c r="JL335">
        <v>4860004</v>
      </c>
      <c r="JM335">
        <v>0</v>
      </c>
      <c r="JN335">
        <v>0</v>
      </c>
      <c r="JO335">
        <v>94726</v>
      </c>
      <c r="JP335">
        <v>277030</v>
      </c>
      <c r="JQ335">
        <v>0</v>
      </c>
      <c r="JR335">
        <v>0</v>
      </c>
      <c r="JS335">
        <v>371756</v>
      </c>
      <c r="JT335"/>
      <c r="JU335"/>
      <c r="JV335"/>
      <c r="JW335"/>
      <c r="JX335"/>
      <c r="JY335"/>
      <c r="JZ335"/>
      <c r="KA335"/>
      <c r="KB335"/>
      <c r="KC335"/>
      <c r="KD335"/>
      <c r="KE335"/>
      <c r="KF335">
        <v>75</v>
      </c>
      <c r="KG335">
        <v>97</v>
      </c>
      <c r="KH335">
        <v>63</v>
      </c>
      <c r="KI335">
        <v>50</v>
      </c>
      <c r="KJ335">
        <v>68</v>
      </c>
      <c r="KK335">
        <v>45</v>
      </c>
      <c r="KL335">
        <v>33</v>
      </c>
      <c r="KM335">
        <v>46</v>
      </c>
      <c r="KN335">
        <v>28</v>
      </c>
      <c r="KO335">
        <v>0</v>
      </c>
      <c r="KP335">
        <v>1</v>
      </c>
      <c r="KQ335">
        <v>0</v>
      </c>
      <c r="KR335">
        <v>1</v>
      </c>
      <c r="KS335">
        <v>0</v>
      </c>
      <c r="KT335">
        <v>0</v>
      </c>
      <c r="KU335">
        <v>1</v>
      </c>
      <c r="KV335">
        <v>0</v>
      </c>
      <c r="KW335">
        <v>0</v>
      </c>
      <c r="KX335">
        <v>0</v>
      </c>
      <c r="KY335">
        <v>0</v>
      </c>
      <c r="KZ335">
        <v>0</v>
      </c>
      <c r="LA335">
        <v>0</v>
      </c>
      <c r="LB335">
        <v>0</v>
      </c>
      <c r="LC335">
        <v>0</v>
      </c>
      <c r="LD335">
        <v>0</v>
      </c>
      <c r="LE335">
        <v>0</v>
      </c>
      <c r="LF335">
        <v>1</v>
      </c>
      <c r="LG335">
        <v>0</v>
      </c>
      <c r="LH335">
        <v>0</v>
      </c>
    </row>
    <row r="336" spans="1:320" s="34" customFormat="1" ht="15" customHeight="1" x14ac:dyDescent="0.25">
      <c r="A336" s="45">
        <v>206190386</v>
      </c>
      <c r="B336" s="45" t="s">
        <v>3642</v>
      </c>
      <c r="C336" s="46">
        <v>45292</v>
      </c>
      <c r="D336" s="46">
        <v>45657</v>
      </c>
      <c r="E336" s="47">
        <v>366</v>
      </c>
      <c r="F336" s="45" t="s">
        <v>883</v>
      </c>
      <c r="G336" s="45" t="s">
        <v>884</v>
      </c>
      <c r="H336" s="45" t="s">
        <v>1030</v>
      </c>
      <c r="I336" s="45" t="s">
        <v>886</v>
      </c>
      <c r="J336" s="45" t="s">
        <v>887</v>
      </c>
      <c r="K336" s="45" t="s">
        <v>1031</v>
      </c>
      <c r="L336" s="45" t="s">
        <v>2747</v>
      </c>
      <c r="M336" s="45" t="s">
        <v>3643</v>
      </c>
      <c r="N336" s="45" t="s">
        <v>3644</v>
      </c>
      <c r="O336" s="45" t="s">
        <v>2764</v>
      </c>
      <c r="P336" s="45" t="s">
        <v>3645</v>
      </c>
      <c r="Q336" s="45" t="s">
        <v>3646</v>
      </c>
      <c r="R336" t="s">
        <v>3647</v>
      </c>
      <c r="S336" s="45" t="s">
        <v>884</v>
      </c>
      <c r="T336"/>
      <c r="U336" s="47">
        <v>99</v>
      </c>
      <c r="V336" s="47">
        <v>99</v>
      </c>
      <c r="W336" s="47" t="s">
        <v>894</v>
      </c>
      <c r="X336" s="47">
        <v>36234</v>
      </c>
      <c r="Y336" s="47">
        <v>33372</v>
      </c>
      <c r="Z336" s="48">
        <v>198.29</v>
      </c>
      <c r="AA336" s="44">
        <v>465</v>
      </c>
      <c r="AB336" s="44">
        <v>388</v>
      </c>
      <c r="AC336" s="44">
        <v>3388</v>
      </c>
      <c r="AD336" s="44">
        <v>3662</v>
      </c>
      <c r="AE336" s="44">
        <v>1264</v>
      </c>
      <c r="AF336" s="44">
        <v>23539</v>
      </c>
      <c r="AG336" s="44"/>
      <c r="AH336" s="47"/>
      <c r="AI336" s="47">
        <v>588</v>
      </c>
      <c r="AJ336">
        <v>931</v>
      </c>
      <c r="AK336" t="s">
        <v>895</v>
      </c>
      <c r="AL336">
        <v>33372</v>
      </c>
      <c r="AM336"/>
      <c r="AN336"/>
      <c r="AO336"/>
      <c r="AP336"/>
      <c r="AQ336"/>
      <c r="AR336" s="44"/>
      <c r="AS336" s="44"/>
      <c r="AT336" s="44"/>
      <c r="AU336" s="44">
        <v>13058022</v>
      </c>
      <c r="AV336" s="44">
        <v>3122711</v>
      </c>
      <c r="AW336" s="44">
        <v>2445024</v>
      </c>
      <c r="AX336" s="44">
        <v>29773</v>
      </c>
      <c r="AY336" s="44">
        <v>13765482</v>
      </c>
      <c r="AZ336" s="21">
        <v>15202625</v>
      </c>
      <c r="BA336" s="21">
        <v>-1437143</v>
      </c>
      <c r="BB336" s="44">
        <v>17</v>
      </c>
      <c r="BC336" s="44"/>
      <c r="BD336" s="44"/>
      <c r="BE336" s="44">
        <v>-1437126</v>
      </c>
      <c r="BF336" s="44">
        <v>1325679</v>
      </c>
      <c r="BG336" s="44">
        <v>1432892</v>
      </c>
      <c r="BH336" s="44">
        <v>494587</v>
      </c>
      <c r="BI336" s="21">
        <v>9210499</v>
      </c>
      <c r="BJ336" s="21"/>
      <c r="BK336" s="21"/>
      <c r="BL336" s="21">
        <v>230077</v>
      </c>
      <c r="BM336" s="21">
        <v>364288</v>
      </c>
      <c r="BN336" s="21">
        <v>13058022</v>
      </c>
      <c r="BO336" s="21"/>
      <c r="BP336" s="21"/>
      <c r="BQ336" s="44"/>
      <c r="BR336" s="21"/>
      <c r="BS336" s="44"/>
      <c r="BT336" s="21"/>
      <c r="BU336" s="44"/>
      <c r="BV336" s="21"/>
      <c r="BW336" s="44">
        <v>1379264</v>
      </c>
      <c r="BX336" s="21"/>
      <c r="BY336" s="21">
        <v>1228687</v>
      </c>
      <c r="BZ336" s="21"/>
      <c r="CA336" s="44"/>
      <c r="CB336" s="44"/>
      <c r="CC336" s="44">
        <v>441276</v>
      </c>
      <c r="CD336" s="44"/>
      <c r="CE336" s="44"/>
      <c r="CF336" s="44"/>
      <c r="CG336" s="44"/>
      <c r="CH336" s="44"/>
      <c r="CI336" s="21">
        <v>47486</v>
      </c>
      <c r="CJ336" s="44"/>
      <c r="CK336" s="21">
        <v>25998</v>
      </c>
      <c r="CL336" s="44"/>
      <c r="CM336" s="44">
        <v>638357</v>
      </c>
      <c r="CN336" s="44">
        <v>0</v>
      </c>
      <c r="CO336" s="44">
        <v>827053</v>
      </c>
      <c r="CP336" s="44">
        <v>0</v>
      </c>
      <c r="CQ336" s="21">
        <v>840363</v>
      </c>
      <c r="CR336" s="44">
        <v>156522</v>
      </c>
      <c r="CS336" s="44">
        <v>550225</v>
      </c>
      <c r="CT336" s="44">
        <v>73179</v>
      </c>
      <c r="CU336" s="44"/>
      <c r="CV336" s="44">
        <v>37012</v>
      </c>
      <c r="CW336" s="21"/>
      <c r="CX336" s="21"/>
      <c r="CY336" s="21"/>
      <c r="CZ336" s="21"/>
      <c r="DA336" s="21"/>
      <c r="DB336" s="21"/>
      <c r="DC336" s="21"/>
      <c r="DD336" s="21"/>
      <c r="DE336" s="44"/>
      <c r="DF336" s="21"/>
      <c r="DG336" s="44"/>
      <c r="DH336" s="21"/>
      <c r="DI336" s="44"/>
      <c r="DJ336" s="44"/>
      <c r="DK336" s="44"/>
      <c r="DL336" s="44"/>
      <c r="DM336" s="21"/>
      <c r="DN336" s="44"/>
      <c r="DO336" s="44"/>
      <c r="DP336" s="44"/>
      <c r="DQ336" s="44"/>
      <c r="DR336" s="44"/>
      <c r="DS336" s="44"/>
      <c r="DT336" s="44"/>
      <c r="DU336" s="44"/>
      <c r="DV336" s="44"/>
      <c r="DW336" s="44"/>
      <c r="DX336" s="44"/>
      <c r="DY336" s="44">
        <v>3265</v>
      </c>
      <c r="DZ336" s="44"/>
      <c r="EA336" s="44"/>
      <c r="EB336" s="21"/>
      <c r="EC336" s="44">
        <v>-71341</v>
      </c>
      <c r="ED336" s="44"/>
      <c r="EE336" s="21">
        <v>1177828</v>
      </c>
      <c r="EF336" s="44"/>
      <c r="EG336" s="21">
        <v>41094</v>
      </c>
      <c r="EH336" s="44"/>
      <c r="EI336" s="21">
        <v>1206559</v>
      </c>
      <c r="EJ336" s="44"/>
      <c r="EK336" s="44"/>
      <c r="EL336" s="21"/>
      <c r="EM336" s="44"/>
      <c r="EN336" s="44"/>
      <c r="EO336" s="44">
        <v>87619</v>
      </c>
      <c r="EP336" s="21"/>
      <c r="EQ336" s="21"/>
      <c r="ER336" s="21"/>
      <c r="ES336" s="21"/>
      <c r="ET336" s="44"/>
      <c r="EU336" s="21"/>
      <c r="EV336" s="44"/>
      <c r="EW336" s="21"/>
      <c r="EX336" s="44"/>
      <c r="EY336" s="44"/>
      <c r="EZ336" s="21"/>
      <c r="FA336" s="21"/>
      <c r="FB336" s="44"/>
      <c r="FC336" s="44"/>
      <c r="FD336" s="21"/>
      <c r="FE336" s="112"/>
      <c r="FF336" s="44"/>
      <c r="FG336" s="44">
        <v>6753835</v>
      </c>
      <c r="FH336" s="44">
        <v>2005741</v>
      </c>
      <c r="FI336" s="44">
        <v>6443049</v>
      </c>
      <c r="FJ336" s="44">
        <v>241681</v>
      </c>
      <c r="FK336" s="44">
        <v>7188049</v>
      </c>
      <c r="FL336" s="44"/>
      <c r="FM336" s="44"/>
      <c r="FN336" s="44"/>
      <c r="FO336" s="44"/>
      <c r="FP336" s="44"/>
      <c r="FQ336" s="44"/>
      <c r="FR336" s="44"/>
      <c r="FS336" s="44"/>
      <c r="FT336" s="44">
        <v>105208</v>
      </c>
      <c r="FU336" s="44"/>
      <c r="FV336" s="21">
        <v>309123</v>
      </c>
      <c r="FW336" s="44"/>
      <c r="FX336" s="44">
        <v>317154</v>
      </c>
      <c r="FY336" s="44">
        <v>35858</v>
      </c>
      <c r="FZ336" s="44">
        <v>237980</v>
      </c>
      <c r="GA336" s="44">
        <v>94102</v>
      </c>
      <c r="GB336" s="44"/>
      <c r="GC336" s="44">
        <v>39303</v>
      </c>
      <c r="GD336" s="44">
        <v>750592</v>
      </c>
      <c r="GE336" s="44">
        <v>423081</v>
      </c>
      <c r="GF336" s="44">
        <v>241348</v>
      </c>
      <c r="GG336" s="44">
        <v>1012913</v>
      </c>
      <c r="GH336" s="44">
        <v>92820</v>
      </c>
      <c r="GI336" s="44">
        <v>240916</v>
      </c>
      <c r="GJ336" s="44">
        <v>117436</v>
      </c>
      <c r="GK336" s="44">
        <v>2696783</v>
      </c>
      <c r="GL336" s="44">
        <v>22663</v>
      </c>
      <c r="GM336" s="44">
        <v>1175313</v>
      </c>
      <c r="GN336" s="44"/>
      <c r="GO336" s="44">
        <v>31474</v>
      </c>
      <c r="GP336" s="44"/>
      <c r="GQ336" s="44">
        <v>45549</v>
      </c>
      <c r="GR336" s="44">
        <v>24960</v>
      </c>
      <c r="GS336" s="44">
        <v>5222542</v>
      </c>
      <c r="GT336" s="44"/>
      <c r="GU336" s="21">
        <v>190640</v>
      </c>
      <c r="GV336" s="44">
        <v>122759</v>
      </c>
      <c r="GW336" s="44">
        <v>94868</v>
      </c>
      <c r="GX336" s="44">
        <v>3903833</v>
      </c>
      <c r="GY336" s="44">
        <v>9534642</v>
      </c>
      <c r="GZ336" s="44">
        <v>3701393</v>
      </c>
      <c r="HA336" s="44"/>
      <c r="HB336" s="44"/>
      <c r="HC336" s="44">
        <v>5833249</v>
      </c>
      <c r="HD336" s="44">
        <v>9534642</v>
      </c>
      <c r="HE336" s="21">
        <v>484982</v>
      </c>
      <c r="HF336" s="21"/>
      <c r="HG336" s="21">
        <v>3506824</v>
      </c>
      <c r="HH336" s="21"/>
      <c r="HI336" s="21">
        <v>0</v>
      </c>
      <c r="HJ336" s="44"/>
      <c r="HK336" s="21">
        <v>74512</v>
      </c>
      <c r="HL336" s="21">
        <v>800910</v>
      </c>
      <c r="HM336" s="21">
        <v>875422</v>
      </c>
      <c r="HN336" s="21">
        <v>-684782</v>
      </c>
      <c r="HO336" s="21"/>
      <c r="HP336" s="44"/>
      <c r="HQ336" s="47"/>
      <c r="HR336" s="47"/>
      <c r="HS336" s="47"/>
      <c r="HT336" s="47" t="s">
        <v>1766</v>
      </c>
      <c r="HU336" s="47">
        <v>666250.74</v>
      </c>
      <c r="HV336" s="47">
        <v>1816</v>
      </c>
      <c r="HW336" s="47">
        <v>0</v>
      </c>
      <c r="HX336" s="47">
        <v>11315</v>
      </c>
      <c r="HY336" s="47">
        <v>36756</v>
      </c>
      <c r="HZ336" s="47">
        <v>88344</v>
      </c>
      <c r="IA336" s="47">
        <v>0</v>
      </c>
      <c r="IB336" s="47">
        <v>0</v>
      </c>
      <c r="IC336" s="47">
        <v>5881</v>
      </c>
      <c r="ID336"/>
      <c r="IE336" s="47">
        <v>4908</v>
      </c>
      <c r="IF336">
        <v>3984</v>
      </c>
      <c r="IG336" s="47">
        <v>3716</v>
      </c>
      <c r="IH336" s="47">
        <v>8363</v>
      </c>
      <c r="II336">
        <v>2217</v>
      </c>
      <c r="IJ336">
        <v>9082</v>
      </c>
      <c r="IK336">
        <v>664</v>
      </c>
      <c r="IL336">
        <v>24225</v>
      </c>
      <c r="IM336">
        <v>201271</v>
      </c>
      <c r="IN336">
        <v>0</v>
      </c>
      <c r="IO336">
        <v>82</v>
      </c>
      <c r="IP336">
        <v>2202</v>
      </c>
      <c r="IQ336">
        <v>4065</v>
      </c>
      <c r="IR336">
        <v>0</v>
      </c>
      <c r="IS336">
        <v>0</v>
      </c>
      <c r="IT336">
        <v>6349</v>
      </c>
      <c r="IU336">
        <v>233899</v>
      </c>
      <c r="IV336">
        <v>0</v>
      </c>
      <c r="IW336">
        <v>676213</v>
      </c>
      <c r="IX336">
        <v>1477398</v>
      </c>
      <c r="IY336">
        <v>2571849</v>
      </c>
      <c r="IZ336">
        <v>0</v>
      </c>
      <c r="JA336">
        <v>0</v>
      </c>
      <c r="JB336">
        <v>251247</v>
      </c>
      <c r="JC336"/>
      <c r="JD336">
        <v>109406</v>
      </c>
      <c r="JE336">
        <v>106418</v>
      </c>
      <c r="JF336">
        <v>67927</v>
      </c>
      <c r="JG336">
        <v>163918</v>
      </c>
      <c r="JH336">
        <v>72895</v>
      </c>
      <c r="JI336">
        <v>163697</v>
      </c>
      <c r="JJ336">
        <v>97386</v>
      </c>
      <c r="JK336">
        <v>761582</v>
      </c>
      <c r="JL336">
        <v>6753835</v>
      </c>
      <c r="JM336">
        <v>0</v>
      </c>
      <c r="JN336">
        <v>4905</v>
      </c>
      <c r="JO336">
        <v>88520</v>
      </c>
      <c r="JP336">
        <v>118350</v>
      </c>
      <c r="JQ336">
        <v>0</v>
      </c>
      <c r="JR336">
        <v>0</v>
      </c>
      <c r="JS336">
        <v>211775</v>
      </c>
      <c r="JT336"/>
      <c r="JU336"/>
      <c r="JV336"/>
      <c r="JW336"/>
      <c r="JX336"/>
      <c r="JY336"/>
      <c r="JZ336"/>
      <c r="KA336"/>
      <c r="KB336"/>
      <c r="KC336"/>
      <c r="KD336"/>
      <c r="KE336"/>
      <c r="KF336">
        <v>149</v>
      </c>
      <c r="KG336">
        <v>176</v>
      </c>
      <c r="KH336">
        <v>140</v>
      </c>
      <c r="KI336">
        <v>111</v>
      </c>
      <c r="KJ336">
        <v>139</v>
      </c>
      <c r="KK336">
        <v>106</v>
      </c>
      <c r="KL336">
        <v>70</v>
      </c>
      <c r="KM336">
        <v>88</v>
      </c>
      <c r="KN336">
        <v>63</v>
      </c>
      <c r="KO336">
        <v>1</v>
      </c>
      <c r="KP336">
        <v>0</v>
      </c>
      <c r="KQ336">
        <v>0</v>
      </c>
      <c r="KR336">
        <v>0</v>
      </c>
      <c r="KS336">
        <v>1</v>
      </c>
      <c r="KT336">
        <v>0</v>
      </c>
      <c r="KU336">
        <v>1</v>
      </c>
      <c r="KV336">
        <v>0</v>
      </c>
      <c r="KW336">
        <v>0</v>
      </c>
      <c r="KX336">
        <v>0</v>
      </c>
      <c r="KY336">
        <v>0</v>
      </c>
      <c r="KZ336">
        <v>0</v>
      </c>
      <c r="LA336">
        <v>0</v>
      </c>
      <c r="LB336">
        <v>0</v>
      </c>
      <c r="LC336">
        <v>0</v>
      </c>
      <c r="LD336">
        <v>1</v>
      </c>
      <c r="LE336">
        <v>0</v>
      </c>
      <c r="LF336">
        <v>0</v>
      </c>
      <c r="LG336">
        <v>0</v>
      </c>
      <c r="LH336">
        <v>0</v>
      </c>
    </row>
    <row r="337" spans="1:320" s="34" customFormat="1" ht="15" customHeight="1" x14ac:dyDescent="0.25">
      <c r="A337" s="45">
        <v>206190389</v>
      </c>
      <c r="B337" s="45" t="s">
        <v>3648</v>
      </c>
      <c r="C337" s="46">
        <v>45292</v>
      </c>
      <c r="D337" s="46">
        <v>45657</v>
      </c>
      <c r="E337" s="47">
        <v>366</v>
      </c>
      <c r="F337" s="45" t="s">
        <v>883</v>
      </c>
      <c r="G337" s="45" t="s">
        <v>884</v>
      </c>
      <c r="H337" s="45" t="s">
        <v>1030</v>
      </c>
      <c r="I337" s="45" t="s">
        <v>886</v>
      </c>
      <c r="J337" s="45" t="s">
        <v>887</v>
      </c>
      <c r="K337" s="45" t="s">
        <v>1031</v>
      </c>
      <c r="L337" s="45" t="s">
        <v>3068</v>
      </c>
      <c r="M337" s="45" t="s">
        <v>3649</v>
      </c>
      <c r="N337" s="45" t="s">
        <v>3650</v>
      </c>
      <c r="O337" s="45" t="s">
        <v>1058</v>
      </c>
      <c r="P337" s="45" t="s">
        <v>3378</v>
      </c>
      <c r="Q337" s="45" t="s">
        <v>3651</v>
      </c>
      <c r="R337" t="s">
        <v>3652</v>
      </c>
      <c r="S337" s="45" t="s">
        <v>893</v>
      </c>
      <c r="T337"/>
      <c r="U337" s="47">
        <v>49</v>
      </c>
      <c r="V337" s="47">
        <v>49</v>
      </c>
      <c r="W337" s="47" t="s">
        <v>1728</v>
      </c>
      <c r="X337" s="47">
        <v>17934</v>
      </c>
      <c r="Y337" s="47">
        <v>16544</v>
      </c>
      <c r="Z337" s="48">
        <v>212.35</v>
      </c>
      <c r="AA337" s="44">
        <v>76</v>
      </c>
      <c r="AB337" s="44">
        <v>97</v>
      </c>
      <c r="AC337" s="44">
        <v>5630</v>
      </c>
      <c r="AD337" s="44"/>
      <c r="AE337" s="44">
        <v>387</v>
      </c>
      <c r="AF337" s="44">
        <v>9212</v>
      </c>
      <c r="AG337" s="44"/>
      <c r="AH337" s="47">
        <v>32</v>
      </c>
      <c r="AI337" s="47">
        <v>29</v>
      </c>
      <c r="AJ337">
        <v>1254</v>
      </c>
      <c r="AK337" t="s">
        <v>895</v>
      </c>
      <c r="AL337">
        <v>16544</v>
      </c>
      <c r="AM337"/>
      <c r="AN337"/>
      <c r="AO337"/>
      <c r="AP337"/>
      <c r="AQ337"/>
      <c r="AR337" s="44"/>
      <c r="AS337" s="44"/>
      <c r="AT337" s="44"/>
      <c r="AU337" s="44">
        <v>7947718</v>
      </c>
      <c r="AV337" s="44">
        <v>2410619</v>
      </c>
      <c r="AW337" s="44">
        <v>2374390</v>
      </c>
      <c r="AX337" s="44">
        <v>9251</v>
      </c>
      <c r="AY337" s="44">
        <v>7993198</v>
      </c>
      <c r="AZ337" s="21">
        <v>6873130</v>
      </c>
      <c r="BA337" s="21">
        <v>1120068</v>
      </c>
      <c r="BB337" s="44"/>
      <c r="BC337" s="44"/>
      <c r="BD337" s="44"/>
      <c r="BE337" s="44">
        <v>1120068</v>
      </c>
      <c r="BF337" s="44">
        <v>4828758</v>
      </c>
      <c r="BG337" s="44"/>
      <c r="BH337" s="44">
        <v>114117</v>
      </c>
      <c r="BI337" s="21">
        <v>2594430</v>
      </c>
      <c r="BJ337" s="21"/>
      <c r="BK337" s="21">
        <v>19840</v>
      </c>
      <c r="BL337" s="21">
        <v>23200</v>
      </c>
      <c r="BM337" s="21">
        <v>367373</v>
      </c>
      <c r="BN337" s="21">
        <v>7947718</v>
      </c>
      <c r="BO337" s="21"/>
      <c r="BP337" s="21"/>
      <c r="BQ337" s="44"/>
      <c r="BR337" s="21"/>
      <c r="BS337" s="44"/>
      <c r="BT337" s="21"/>
      <c r="BU337" s="44"/>
      <c r="BV337" s="21"/>
      <c r="BW337" s="44">
        <v>2312808</v>
      </c>
      <c r="BX337" s="21"/>
      <c r="BY337" s="21"/>
      <c r="BZ337" s="21"/>
      <c r="CA337" s="44">
        <v>1700</v>
      </c>
      <c r="CB337" s="44"/>
      <c r="CC337" s="44">
        <v>78631</v>
      </c>
      <c r="CD337" s="44"/>
      <c r="CE337" s="44"/>
      <c r="CF337" s="44"/>
      <c r="CG337" s="44">
        <v>15439</v>
      </c>
      <c r="CH337" s="44"/>
      <c r="CI337" s="21">
        <v>2041</v>
      </c>
      <c r="CJ337" s="44"/>
      <c r="CK337" s="21"/>
      <c r="CL337" s="44"/>
      <c r="CM337" s="44">
        <v>0</v>
      </c>
      <c r="CN337" s="44">
        <v>0</v>
      </c>
      <c r="CO337" s="44">
        <v>1111990</v>
      </c>
      <c r="CP337" s="44">
        <v>0</v>
      </c>
      <c r="CQ337" s="21">
        <v>1060236</v>
      </c>
      <c r="CR337" s="44">
        <v>172178</v>
      </c>
      <c r="CS337" s="44">
        <v>52789</v>
      </c>
      <c r="CT337" s="44">
        <v>6188</v>
      </c>
      <c r="CU337" s="44"/>
      <c r="CV337" s="44">
        <v>7238</v>
      </c>
      <c r="CW337" s="21"/>
      <c r="CX337" s="21"/>
      <c r="CY337" s="21"/>
      <c r="CZ337" s="21"/>
      <c r="DA337" s="21"/>
      <c r="DB337" s="21"/>
      <c r="DC337" s="21"/>
      <c r="DD337" s="21"/>
      <c r="DE337" s="44"/>
      <c r="DF337" s="21"/>
      <c r="DG337" s="44"/>
      <c r="DH337" s="21"/>
      <c r="DI337" s="44"/>
      <c r="DJ337" s="44"/>
      <c r="DK337" s="44"/>
      <c r="DL337" s="44"/>
      <c r="DM337" s="21"/>
      <c r="DN337" s="44"/>
      <c r="DO337" s="44"/>
      <c r="DP337" s="44"/>
      <c r="DQ337" s="44"/>
      <c r="DR337" s="44"/>
      <c r="DS337" s="44"/>
      <c r="DT337" s="44"/>
      <c r="DU337" s="44"/>
      <c r="DV337" s="44"/>
      <c r="DW337" s="44"/>
      <c r="DX337" s="44"/>
      <c r="DY337" s="44"/>
      <c r="DZ337" s="44"/>
      <c r="EA337" s="44"/>
      <c r="EB337" s="21"/>
      <c r="EC337" s="44">
        <v>2280345</v>
      </c>
      <c r="ED337" s="44"/>
      <c r="EE337" s="21"/>
      <c r="EF337" s="44"/>
      <c r="EG337" s="21">
        <v>6666</v>
      </c>
      <c r="EH337" s="44"/>
      <c r="EI337" s="21">
        <v>73665</v>
      </c>
      <c r="EJ337" s="44"/>
      <c r="EK337" s="44"/>
      <c r="EL337" s="21"/>
      <c r="EM337" s="44">
        <v>15439</v>
      </c>
      <c r="EN337" s="44"/>
      <c r="EO337" s="44">
        <v>-1725</v>
      </c>
      <c r="EP337" s="21"/>
      <c r="EQ337" s="21"/>
      <c r="ER337" s="21"/>
      <c r="ES337" s="21"/>
      <c r="ET337" s="44"/>
      <c r="EU337" s="21"/>
      <c r="EV337" s="44"/>
      <c r="EW337" s="21"/>
      <c r="EX337" s="44"/>
      <c r="EY337" s="44"/>
      <c r="EZ337" s="21"/>
      <c r="FA337" s="21"/>
      <c r="FB337" s="44"/>
      <c r="FC337" s="44"/>
      <c r="FD337" s="21"/>
      <c r="FE337" s="112"/>
      <c r="FF337" s="44"/>
      <c r="FG337" s="44">
        <v>3149036</v>
      </c>
      <c r="FH337" s="44">
        <v>768040</v>
      </c>
      <c r="FI337" s="44">
        <v>2956054</v>
      </c>
      <c r="FJ337" s="44">
        <v>210119</v>
      </c>
      <c r="FK337" s="44">
        <v>2535853</v>
      </c>
      <c r="FL337" s="44"/>
      <c r="FM337" s="44"/>
      <c r="FN337" s="44"/>
      <c r="FO337" s="44"/>
      <c r="FP337" s="44"/>
      <c r="FQ337" s="44"/>
      <c r="FR337" s="44"/>
      <c r="FS337" s="44"/>
      <c r="FT337" s="44">
        <v>1218</v>
      </c>
      <c r="FU337" s="44"/>
      <c r="FV337" s="21">
        <v>282124</v>
      </c>
      <c r="FW337" s="44"/>
      <c r="FX337" s="44">
        <v>106577</v>
      </c>
      <c r="FY337" s="44">
        <v>29233</v>
      </c>
      <c r="FZ337" s="44">
        <v>51276</v>
      </c>
      <c r="GA337" s="44">
        <v>7644</v>
      </c>
      <c r="GB337" s="44"/>
      <c r="GC337" s="44">
        <v>7510</v>
      </c>
      <c r="GD337" s="44">
        <v>197033</v>
      </c>
      <c r="GE337" s="44">
        <v>205824</v>
      </c>
      <c r="GF337" s="44">
        <v>90809</v>
      </c>
      <c r="GG337" s="44">
        <v>502863</v>
      </c>
      <c r="GH337" s="44">
        <v>68818</v>
      </c>
      <c r="GI337" s="44">
        <v>54069</v>
      </c>
      <c r="GJ337" s="44"/>
      <c r="GK337" s="44">
        <v>1947802</v>
      </c>
      <c r="GL337" s="44">
        <v>184937</v>
      </c>
      <c r="GM337" s="44">
        <v>335187</v>
      </c>
      <c r="GN337" s="44">
        <v>17444</v>
      </c>
      <c r="GO337" s="44">
        <v>7409</v>
      </c>
      <c r="GP337" s="44"/>
      <c r="GQ337" s="44"/>
      <c r="GR337" s="44">
        <v>239500</v>
      </c>
      <c r="GS337" s="44">
        <v>1336709</v>
      </c>
      <c r="GT337" s="44"/>
      <c r="GU337" s="21">
        <v>664795</v>
      </c>
      <c r="GV337" s="44">
        <v>26660</v>
      </c>
      <c r="GW337" s="44">
        <v>18109</v>
      </c>
      <c r="GX337" s="44">
        <v>808328</v>
      </c>
      <c r="GY337" s="44">
        <v>2854601</v>
      </c>
      <c r="GZ337" s="44">
        <v>1366644</v>
      </c>
      <c r="HA337" s="44"/>
      <c r="HB337" s="44"/>
      <c r="HC337" s="44">
        <v>1487957</v>
      </c>
      <c r="HD337" s="44">
        <v>2854601</v>
      </c>
      <c r="HE337" s="21"/>
      <c r="HF337" s="21"/>
      <c r="HG337" s="21">
        <v>36835</v>
      </c>
      <c r="HH337" s="21"/>
      <c r="HI337" s="21">
        <v>0</v>
      </c>
      <c r="HJ337" s="44"/>
      <c r="HK337" s="21">
        <v>945920</v>
      </c>
      <c r="HL337" s="21">
        <v>94178</v>
      </c>
      <c r="HM337" s="21">
        <v>1040098</v>
      </c>
      <c r="HN337" s="21">
        <v>-375303</v>
      </c>
      <c r="HO337" s="21"/>
      <c r="HP337" s="44"/>
      <c r="HQ337" s="47"/>
      <c r="HR337" s="47"/>
      <c r="HS337" s="47"/>
      <c r="HT337" s="47" t="s">
        <v>2218</v>
      </c>
      <c r="HU337" s="47">
        <v>382660.32000000007</v>
      </c>
      <c r="HV337" s="47">
        <v>2009</v>
      </c>
      <c r="HW337" s="47">
        <v>0</v>
      </c>
      <c r="HX337" s="47">
        <v>1913</v>
      </c>
      <c r="HY337" s="47">
        <v>16132</v>
      </c>
      <c r="HZ337" s="47">
        <v>40622</v>
      </c>
      <c r="IA337" s="47">
        <v>0</v>
      </c>
      <c r="IB337" s="47">
        <v>0</v>
      </c>
      <c r="IC337" s="47">
        <v>1336</v>
      </c>
      <c r="ID337">
        <v>6302</v>
      </c>
      <c r="IE337" s="47">
        <v>1259</v>
      </c>
      <c r="IF337">
        <v>7670</v>
      </c>
      <c r="IG337" s="47">
        <v>3823</v>
      </c>
      <c r="IH337" s="47">
        <v>12481</v>
      </c>
      <c r="II337">
        <v>1865</v>
      </c>
      <c r="IJ337">
        <v>2230</v>
      </c>
      <c r="IK337"/>
      <c r="IL337">
        <v>9224</v>
      </c>
      <c r="IM337">
        <v>106866</v>
      </c>
      <c r="IN337">
        <v>0</v>
      </c>
      <c r="IO337">
        <v>0</v>
      </c>
      <c r="IP337">
        <v>1452</v>
      </c>
      <c r="IQ337">
        <v>2132</v>
      </c>
      <c r="IR337">
        <v>0</v>
      </c>
      <c r="IS337">
        <v>0</v>
      </c>
      <c r="IT337">
        <v>3584</v>
      </c>
      <c r="IU337">
        <v>123176</v>
      </c>
      <c r="IV337">
        <v>0</v>
      </c>
      <c r="IW337">
        <v>109676</v>
      </c>
      <c r="IX337">
        <v>629722</v>
      </c>
      <c r="IY337">
        <v>917277</v>
      </c>
      <c r="IZ337">
        <v>0</v>
      </c>
      <c r="JA337">
        <v>0</v>
      </c>
      <c r="JB337">
        <v>57129</v>
      </c>
      <c r="JC337">
        <v>301950</v>
      </c>
      <c r="JD337">
        <v>43337</v>
      </c>
      <c r="JE337">
        <v>137183</v>
      </c>
      <c r="JF337">
        <v>66497</v>
      </c>
      <c r="JG337">
        <v>253879</v>
      </c>
      <c r="JH337">
        <v>52056</v>
      </c>
      <c r="JI337">
        <v>41240</v>
      </c>
      <c r="JJ337"/>
      <c r="JK337">
        <v>415914</v>
      </c>
      <c r="JL337">
        <v>3149036</v>
      </c>
      <c r="JM337">
        <v>0</v>
      </c>
      <c r="JN337">
        <v>0</v>
      </c>
      <c r="JO337">
        <v>55395</v>
      </c>
      <c r="JP337">
        <v>53321</v>
      </c>
      <c r="JQ337">
        <v>0</v>
      </c>
      <c r="JR337">
        <v>0</v>
      </c>
      <c r="JS337">
        <v>108716</v>
      </c>
      <c r="JT337"/>
      <c r="JU337"/>
      <c r="JV337"/>
      <c r="JW337"/>
      <c r="JX337"/>
      <c r="JY337">
        <v>6302</v>
      </c>
      <c r="JZ337"/>
      <c r="KA337"/>
      <c r="KB337"/>
      <c r="KC337"/>
      <c r="KD337"/>
      <c r="KE337">
        <v>301950</v>
      </c>
      <c r="KF337">
        <v>52</v>
      </c>
      <c r="KG337">
        <v>112</v>
      </c>
      <c r="KH337">
        <v>28</v>
      </c>
      <c r="KI337">
        <v>31</v>
      </c>
      <c r="KJ337">
        <v>65</v>
      </c>
      <c r="KK337">
        <v>17</v>
      </c>
      <c r="KL337">
        <v>16</v>
      </c>
      <c r="KM337">
        <v>34</v>
      </c>
      <c r="KN337">
        <v>11</v>
      </c>
      <c r="KO337">
        <v>1</v>
      </c>
      <c r="KP337">
        <v>0</v>
      </c>
      <c r="KQ337">
        <v>0</v>
      </c>
      <c r="KR337">
        <v>1</v>
      </c>
      <c r="KS337">
        <v>0</v>
      </c>
      <c r="KT337">
        <v>0</v>
      </c>
      <c r="KU337">
        <v>1</v>
      </c>
      <c r="KV337">
        <v>0</v>
      </c>
      <c r="KW337">
        <v>0</v>
      </c>
      <c r="KX337">
        <v>0</v>
      </c>
      <c r="KY337">
        <v>0</v>
      </c>
      <c r="KZ337">
        <v>0</v>
      </c>
      <c r="LA337">
        <v>0</v>
      </c>
      <c r="LB337">
        <v>0</v>
      </c>
      <c r="LC337">
        <v>0</v>
      </c>
      <c r="LD337">
        <v>1</v>
      </c>
      <c r="LE337">
        <v>0</v>
      </c>
      <c r="LF337">
        <v>0</v>
      </c>
      <c r="LG337">
        <v>0</v>
      </c>
      <c r="LH337">
        <v>0</v>
      </c>
    </row>
    <row r="338" spans="1:320" s="34" customFormat="1" ht="15" customHeight="1" x14ac:dyDescent="0.25">
      <c r="A338" s="45">
        <v>206190399</v>
      </c>
      <c r="B338" s="45" t="s">
        <v>3653</v>
      </c>
      <c r="C338" s="46">
        <v>45292</v>
      </c>
      <c r="D338" s="46">
        <v>45657</v>
      </c>
      <c r="E338" s="47">
        <v>366</v>
      </c>
      <c r="F338" s="45" t="s">
        <v>883</v>
      </c>
      <c r="G338" s="45" t="s">
        <v>884</v>
      </c>
      <c r="H338" s="45" t="s">
        <v>1030</v>
      </c>
      <c r="I338" s="45" t="s">
        <v>886</v>
      </c>
      <c r="J338" s="45" t="s">
        <v>887</v>
      </c>
      <c r="K338" s="45" t="s">
        <v>1031</v>
      </c>
      <c r="L338" s="45" t="s">
        <v>2747</v>
      </c>
      <c r="M338" s="45" t="s">
        <v>3654</v>
      </c>
      <c r="N338" s="45" t="s">
        <v>3655</v>
      </c>
      <c r="O338" s="45" t="s">
        <v>2816</v>
      </c>
      <c r="P338" s="45" t="s">
        <v>3656</v>
      </c>
      <c r="Q338" s="45" t="s">
        <v>3657</v>
      </c>
      <c r="R338" t="s">
        <v>3658</v>
      </c>
      <c r="S338" s="45" t="s">
        <v>893</v>
      </c>
      <c r="T338"/>
      <c r="U338" s="47">
        <v>99</v>
      </c>
      <c r="V338" s="47">
        <v>99</v>
      </c>
      <c r="W338" s="47" t="s">
        <v>894</v>
      </c>
      <c r="X338" s="47">
        <v>36234</v>
      </c>
      <c r="Y338" s="47">
        <v>33470</v>
      </c>
      <c r="Z338" s="48">
        <v>211.3</v>
      </c>
      <c r="AA338" s="44">
        <v>298</v>
      </c>
      <c r="AB338" s="44">
        <v>289</v>
      </c>
      <c r="AC338" s="44">
        <v>3573</v>
      </c>
      <c r="AD338" s="44">
        <v>3939</v>
      </c>
      <c r="AE338" s="44">
        <v>2287</v>
      </c>
      <c r="AF338" s="44">
        <v>20862</v>
      </c>
      <c r="AG338" s="44"/>
      <c r="AH338" s="47">
        <v>273</v>
      </c>
      <c r="AI338" s="47">
        <v>332</v>
      </c>
      <c r="AJ338">
        <v>2204</v>
      </c>
      <c r="AK338" t="s">
        <v>895</v>
      </c>
      <c r="AL338">
        <v>33470</v>
      </c>
      <c r="AM338"/>
      <c r="AN338"/>
      <c r="AO338"/>
      <c r="AP338"/>
      <c r="AQ338"/>
      <c r="AR338" s="44"/>
      <c r="AS338" s="44"/>
      <c r="AT338" s="44"/>
      <c r="AU338" s="44">
        <v>12897680</v>
      </c>
      <c r="AV338" s="44">
        <v>2870073</v>
      </c>
      <c r="AW338" s="44">
        <v>2218438</v>
      </c>
      <c r="AX338" s="44">
        <v>30028</v>
      </c>
      <c r="AY338" s="44">
        <v>13579343</v>
      </c>
      <c r="AZ338" s="21">
        <v>14486760</v>
      </c>
      <c r="BA338" s="21">
        <v>-907417</v>
      </c>
      <c r="BB338" s="44">
        <v>12970</v>
      </c>
      <c r="BC338" s="44">
        <v>12590</v>
      </c>
      <c r="BD338" s="44"/>
      <c r="BE338" s="44">
        <v>-907037</v>
      </c>
      <c r="BF338" s="44">
        <v>1395678</v>
      </c>
      <c r="BG338" s="44">
        <v>1552796</v>
      </c>
      <c r="BH338" s="44">
        <v>887146</v>
      </c>
      <c r="BI338" s="21">
        <v>8023022</v>
      </c>
      <c r="BJ338" s="21"/>
      <c r="BK338" s="21">
        <v>67720</v>
      </c>
      <c r="BL338" s="21">
        <v>135060</v>
      </c>
      <c r="BM338" s="21">
        <v>836258</v>
      </c>
      <c r="BN338" s="21">
        <v>12897680</v>
      </c>
      <c r="BO338" s="21"/>
      <c r="BP338" s="21"/>
      <c r="BQ338" s="44"/>
      <c r="BR338" s="21"/>
      <c r="BS338" s="44"/>
      <c r="BT338" s="21"/>
      <c r="BU338" s="44"/>
      <c r="BV338" s="21"/>
      <c r="BW338" s="44">
        <v>1400020</v>
      </c>
      <c r="BX338" s="21"/>
      <c r="BY338" s="21">
        <v>408634</v>
      </c>
      <c r="BZ338" s="21"/>
      <c r="CA338" s="44">
        <v>11589</v>
      </c>
      <c r="CB338" s="44"/>
      <c r="CC338" s="44">
        <v>125319</v>
      </c>
      <c r="CD338" s="44"/>
      <c r="CE338" s="44"/>
      <c r="CF338" s="44"/>
      <c r="CG338" s="44">
        <v>916154</v>
      </c>
      <c r="CH338" s="44"/>
      <c r="CI338" s="21">
        <v>6780</v>
      </c>
      <c r="CJ338" s="44"/>
      <c r="CK338" s="21">
        <v>1577</v>
      </c>
      <c r="CL338" s="44"/>
      <c r="CM338" s="44">
        <v>17875</v>
      </c>
      <c r="CN338" s="44">
        <v>25609</v>
      </c>
      <c r="CO338" s="44">
        <v>1233725</v>
      </c>
      <c r="CP338" s="44">
        <v>0</v>
      </c>
      <c r="CQ338" s="21">
        <v>1085530</v>
      </c>
      <c r="CR338" s="44">
        <v>141750</v>
      </c>
      <c r="CS338" s="44">
        <v>297307</v>
      </c>
      <c r="CT338" s="44">
        <v>24130</v>
      </c>
      <c r="CU338" s="44"/>
      <c r="CV338" s="44">
        <v>44147</v>
      </c>
      <c r="CW338" s="21"/>
      <c r="CX338" s="21"/>
      <c r="CY338" s="21"/>
      <c r="CZ338" s="21"/>
      <c r="DA338" s="21"/>
      <c r="DB338" s="21"/>
      <c r="DC338" s="21"/>
      <c r="DD338" s="21"/>
      <c r="DE338" s="44"/>
      <c r="DF338" s="21"/>
      <c r="DG338" s="44"/>
      <c r="DH338" s="21"/>
      <c r="DI338" s="44"/>
      <c r="DJ338" s="44"/>
      <c r="DK338" s="44"/>
      <c r="DL338" s="44"/>
      <c r="DM338" s="21"/>
      <c r="DN338" s="44"/>
      <c r="DO338" s="44"/>
      <c r="DP338" s="44"/>
      <c r="DQ338" s="44"/>
      <c r="DR338" s="44"/>
      <c r="DS338" s="44"/>
      <c r="DT338" s="44"/>
      <c r="DU338" s="44"/>
      <c r="DV338" s="44"/>
      <c r="DW338" s="44"/>
      <c r="DX338" s="44"/>
      <c r="DY338" s="44">
        <v>2380</v>
      </c>
      <c r="DZ338" s="44"/>
      <c r="EA338" s="44"/>
      <c r="EB338" s="21"/>
      <c r="EC338" s="44">
        <v>-320439</v>
      </c>
      <c r="ED338" s="44"/>
      <c r="EE338" s="21">
        <v>147116</v>
      </c>
      <c r="EF338" s="44"/>
      <c r="EG338" s="21">
        <v>84438</v>
      </c>
      <c r="EH338" s="44"/>
      <c r="EI338" s="21">
        <v>1661186</v>
      </c>
      <c r="EJ338" s="44"/>
      <c r="EK338" s="44"/>
      <c r="EL338" s="21"/>
      <c r="EM338" s="44">
        <v>503451</v>
      </c>
      <c r="EN338" s="44"/>
      <c r="EO338" s="44">
        <v>140306</v>
      </c>
      <c r="EP338" s="21"/>
      <c r="EQ338" s="21"/>
      <c r="ER338" s="21"/>
      <c r="ES338" s="21"/>
      <c r="ET338" s="44"/>
      <c r="EU338" s="21"/>
      <c r="EV338" s="44"/>
      <c r="EW338" s="21"/>
      <c r="EX338" s="44"/>
      <c r="EY338" s="44"/>
      <c r="EZ338" s="21"/>
      <c r="FA338" s="21"/>
      <c r="FB338" s="44"/>
      <c r="FC338" s="44"/>
      <c r="FD338" s="21"/>
      <c r="FE338" s="112"/>
      <c r="FF338" s="44"/>
      <c r="FG338" s="44">
        <v>6240721</v>
      </c>
      <c r="FH338" s="44">
        <v>1569081</v>
      </c>
      <c r="FI338" s="44">
        <v>6676958</v>
      </c>
      <c r="FJ338" s="44">
        <v>325417</v>
      </c>
      <c r="FK338" s="44">
        <v>5734758</v>
      </c>
      <c r="FL338" s="44"/>
      <c r="FM338" s="44"/>
      <c r="FN338" s="44"/>
      <c r="FO338" s="44"/>
      <c r="FP338" s="44"/>
      <c r="FQ338" s="44"/>
      <c r="FR338" s="44"/>
      <c r="FS338" s="44"/>
      <c r="FT338" s="44">
        <v>12128</v>
      </c>
      <c r="FU338" s="44">
        <v>18367</v>
      </c>
      <c r="FV338" s="21">
        <v>456772</v>
      </c>
      <c r="FW338" s="44"/>
      <c r="FX338" s="44">
        <v>385537</v>
      </c>
      <c r="FY338" s="44">
        <v>44746</v>
      </c>
      <c r="FZ338" s="44">
        <v>214215</v>
      </c>
      <c r="GA338" s="44">
        <v>10166</v>
      </c>
      <c r="GB338" s="44"/>
      <c r="GC338" s="44">
        <v>55099</v>
      </c>
      <c r="GD338" s="44">
        <v>393497</v>
      </c>
      <c r="GE338" s="44">
        <v>343467</v>
      </c>
      <c r="GF338" s="44">
        <v>170102</v>
      </c>
      <c r="GG338" s="44">
        <v>887567</v>
      </c>
      <c r="GH338" s="44">
        <v>125209</v>
      </c>
      <c r="GI338" s="44">
        <v>137946</v>
      </c>
      <c r="GJ338" s="44">
        <v>233955</v>
      </c>
      <c r="GK338" s="44">
        <v>3718076</v>
      </c>
      <c r="GL338" s="44">
        <v>101665</v>
      </c>
      <c r="GM338" s="44">
        <v>1052488</v>
      </c>
      <c r="GN338" s="44">
        <v>85856</v>
      </c>
      <c r="GO338" s="44">
        <v>32590</v>
      </c>
      <c r="GP338" s="44"/>
      <c r="GQ338" s="44"/>
      <c r="GR338" s="44">
        <v>272554</v>
      </c>
      <c r="GS338" s="44">
        <v>4495817</v>
      </c>
      <c r="GT338" s="44"/>
      <c r="GU338" s="21">
        <v>513190</v>
      </c>
      <c r="GV338" s="44">
        <v>688594</v>
      </c>
      <c r="GW338" s="44">
        <v>2753932</v>
      </c>
      <c r="GX338" s="44">
        <v>5571703</v>
      </c>
      <c r="GY338" s="44">
        <v>14023236</v>
      </c>
      <c r="GZ338" s="44">
        <v>11661373</v>
      </c>
      <c r="HA338" s="44">
        <v>5739415</v>
      </c>
      <c r="HB338" s="44"/>
      <c r="HC338" s="44">
        <v>-3377552</v>
      </c>
      <c r="HD338" s="44">
        <v>14023236</v>
      </c>
      <c r="HE338" s="21">
        <v>2982043</v>
      </c>
      <c r="HF338" s="21"/>
      <c r="HG338" s="21">
        <v>10293108</v>
      </c>
      <c r="HH338" s="21"/>
      <c r="HI338" s="21">
        <v>0</v>
      </c>
      <c r="HJ338" s="44">
        <v>14285</v>
      </c>
      <c r="HK338" s="21">
        <v>805066</v>
      </c>
      <c r="HL338" s="21">
        <v>562346</v>
      </c>
      <c r="HM338" s="21">
        <v>1381697</v>
      </c>
      <c r="HN338" s="21">
        <v>-868507</v>
      </c>
      <c r="HO338" s="21"/>
      <c r="HP338" s="44"/>
      <c r="HQ338" s="47"/>
      <c r="HR338" s="47"/>
      <c r="HS338" s="47"/>
      <c r="HT338" s="47" t="s">
        <v>2425</v>
      </c>
      <c r="HU338" s="47">
        <v>466454.92</v>
      </c>
      <c r="HV338" s="47">
        <v>1984</v>
      </c>
      <c r="HW338" s="47">
        <v>0</v>
      </c>
      <c r="HX338" s="47">
        <v>6478</v>
      </c>
      <c r="HY338" s="47">
        <v>32588</v>
      </c>
      <c r="HZ338" s="47">
        <v>83039</v>
      </c>
      <c r="IA338" s="47">
        <v>0</v>
      </c>
      <c r="IB338" s="47">
        <v>0</v>
      </c>
      <c r="IC338" s="47">
        <v>5166</v>
      </c>
      <c r="ID338"/>
      <c r="IE338" s="47">
        <v>1894</v>
      </c>
      <c r="IF338">
        <v>12430</v>
      </c>
      <c r="IG338" s="47">
        <v>6209</v>
      </c>
      <c r="IH338" s="47">
        <v>19796</v>
      </c>
      <c r="II338">
        <v>3234</v>
      </c>
      <c r="IJ338">
        <v>4183</v>
      </c>
      <c r="IK338">
        <v>3832</v>
      </c>
      <c r="IL338">
        <v>17509</v>
      </c>
      <c r="IM338">
        <v>198342</v>
      </c>
      <c r="IN338">
        <v>0</v>
      </c>
      <c r="IO338">
        <v>0</v>
      </c>
      <c r="IP338">
        <v>85</v>
      </c>
      <c r="IQ338">
        <v>54</v>
      </c>
      <c r="IR338">
        <v>0</v>
      </c>
      <c r="IS338">
        <v>0</v>
      </c>
      <c r="IT338">
        <v>139</v>
      </c>
      <c r="IU338">
        <v>172615</v>
      </c>
      <c r="IV338">
        <v>0</v>
      </c>
      <c r="IW338">
        <v>350786</v>
      </c>
      <c r="IX338">
        <v>1377009</v>
      </c>
      <c r="IY338">
        <v>2116585</v>
      </c>
      <c r="IZ338">
        <v>0</v>
      </c>
      <c r="JA338">
        <v>0</v>
      </c>
      <c r="JB338">
        <v>258568</v>
      </c>
      <c r="JC338"/>
      <c r="JD338">
        <v>58237</v>
      </c>
      <c r="JE338">
        <v>221240</v>
      </c>
      <c r="JF338">
        <v>110552</v>
      </c>
      <c r="JG338">
        <v>413090</v>
      </c>
      <c r="JH338">
        <v>100786</v>
      </c>
      <c r="JI338">
        <v>105833</v>
      </c>
      <c r="JJ338">
        <v>186266</v>
      </c>
      <c r="JK338">
        <v>769154</v>
      </c>
      <c r="JL338">
        <v>6240721</v>
      </c>
      <c r="JM338">
        <v>0</v>
      </c>
      <c r="JN338">
        <v>0</v>
      </c>
      <c r="JO338">
        <v>3591</v>
      </c>
      <c r="JP338">
        <v>1375</v>
      </c>
      <c r="JQ338">
        <v>0</v>
      </c>
      <c r="JR338">
        <v>0</v>
      </c>
      <c r="JS338">
        <v>4966</v>
      </c>
      <c r="JT338"/>
      <c r="JU338"/>
      <c r="JV338"/>
      <c r="JW338"/>
      <c r="JX338"/>
      <c r="JY338"/>
      <c r="JZ338"/>
      <c r="KA338"/>
      <c r="KB338"/>
      <c r="KC338"/>
      <c r="KD338"/>
      <c r="KE338"/>
      <c r="KF338">
        <v>124</v>
      </c>
      <c r="KG338">
        <v>180</v>
      </c>
      <c r="KH338">
        <v>94</v>
      </c>
      <c r="KI338">
        <v>86</v>
      </c>
      <c r="KJ338">
        <v>123</v>
      </c>
      <c r="KK338">
        <v>66</v>
      </c>
      <c r="KL338">
        <v>56</v>
      </c>
      <c r="KM338">
        <v>79</v>
      </c>
      <c r="KN338">
        <v>42</v>
      </c>
      <c r="KO338">
        <v>1</v>
      </c>
      <c r="KP338">
        <v>0</v>
      </c>
      <c r="KQ338">
        <v>0</v>
      </c>
      <c r="KR338">
        <v>0</v>
      </c>
      <c r="KS338">
        <v>1</v>
      </c>
      <c r="KT338">
        <v>0</v>
      </c>
      <c r="KU338">
        <v>1</v>
      </c>
      <c r="KV338">
        <v>0</v>
      </c>
      <c r="KW338">
        <v>0</v>
      </c>
      <c r="KX338">
        <v>0</v>
      </c>
      <c r="KY338">
        <v>0</v>
      </c>
      <c r="KZ338">
        <v>0</v>
      </c>
      <c r="LA338">
        <v>0</v>
      </c>
      <c r="LB338">
        <v>0</v>
      </c>
      <c r="LC338">
        <v>0</v>
      </c>
      <c r="LD338">
        <v>1</v>
      </c>
      <c r="LE338">
        <v>0</v>
      </c>
      <c r="LF338">
        <v>0</v>
      </c>
      <c r="LG338">
        <v>0</v>
      </c>
      <c r="LH338">
        <v>0</v>
      </c>
    </row>
    <row r="339" spans="1:320" s="34" customFormat="1" ht="15" customHeight="1" x14ac:dyDescent="0.25">
      <c r="A339" s="45">
        <v>206190401</v>
      </c>
      <c r="B339" s="45" t="s">
        <v>3659</v>
      </c>
      <c r="C339" s="46">
        <v>45292</v>
      </c>
      <c r="D339" s="46">
        <v>45657</v>
      </c>
      <c r="E339" s="47">
        <v>366</v>
      </c>
      <c r="F339" s="45" t="s">
        <v>883</v>
      </c>
      <c r="G339" s="45" t="s">
        <v>884</v>
      </c>
      <c r="H339" s="45" t="s">
        <v>1030</v>
      </c>
      <c r="I339" s="45" t="s">
        <v>886</v>
      </c>
      <c r="J339" s="45" t="s">
        <v>887</v>
      </c>
      <c r="K339" s="45" t="s">
        <v>1031</v>
      </c>
      <c r="L339" s="45" t="s">
        <v>2882</v>
      </c>
      <c r="M339" s="45" t="s">
        <v>3660</v>
      </c>
      <c r="N339" s="45" t="s">
        <v>3661</v>
      </c>
      <c r="O339" s="45" t="s">
        <v>3662</v>
      </c>
      <c r="P339" s="45" t="s">
        <v>3663</v>
      </c>
      <c r="Q339" s="45" t="s">
        <v>3664</v>
      </c>
      <c r="R339" t="s">
        <v>3665</v>
      </c>
      <c r="S339" s="45" t="s">
        <v>893</v>
      </c>
      <c r="T339" t="s">
        <v>2456</v>
      </c>
      <c r="U339" s="47">
        <v>99</v>
      </c>
      <c r="V339" s="47">
        <v>99</v>
      </c>
      <c r="W339" s="47" t="s">
        <v>894</v>
      </c>
      <c r="X339" s="47">
        <v>36234</v>
      </c>
      <c r="Y339" s="47">
        <v>34586</v>
      </c>
      <c r="Z339" s="48">
        <v>225.39</v>
      </c>
      <c r="AA339" s="44">
        <v>312</v>
      </c>
      <c r="AB339" s="44">
        <v>355</v>
      </c>
      <c r="AC339" s="44">
        <v>6696</v>
      </c>
      <c r="AD339" s="44">
        <v>875</v>
      </c>
      <c r="AE339" s="44">
        <v>721</v>
      </c>
      <c r="AF339" s="44">
        <v>25803</v>
      </c>
      <c r="AG339" s="44"/>
      <c r="AH339" s="47"/>
      <c r="AI339" s="47">
        <v>14</v>
      </c>
      <c r="AJ339">
        <v>477</v>
      </c>
      <c r="AK339" t="s">
        <v>895</v>
      </c>
      <c r="AL339">
        <v>34586</v>
      </c>
      <c r="AM339"/>
      <c r="AN339"/>
      <c r="AO339"/>
      <c r="AP339"/>
      <c r="AQ339"/>
      <c r="AR339" s="44"/>
      <c r="AS339" s="44"/>
      <c r="AT339" s="44"/>
      <c r="AU339" s="44">
        <v>9131635</v>
      </c>
      <c r="AV339" s="44">
        <v>3405827</v>
      </c>
      <c r="AW339" s="44">
        <v>-2873928</v>
      </c>
      <c r="AX339" s="44">
        <v>815</v>
      </c>
      <c r="AY339" s="44">
        <v>15412205</v>
      </c>
      <c r="AZ339" s="21">
        <v>14089665</v>
      </c>
      <c r="BA339" s="21">
        <v>1322540</v>
      </c>
      <c r="BB339" s="44">
        <v>3511</v>
      </c>
      <c r="BC339" s="44"/>
      <c r="BD339" s="44"/>
      <c r="BE339" s="44">
        <v>1326051</v>
      </c>
      <c r="BF339" s="44">
        <v>1783810</v>
      </c>
      <c r="BG339" s="44">
        <v>241660</v>
      </c>
      <c r="BH339" s="44">
        <v>187776</v>
      </c>
      <c r="BI339" s="21">
        <v>6788679</v>
      </c>
      <c r="BJ339" s="21"/>
      <c r="BK339" s="21"/>
      <c r="BL339" s="21">
        <v>4450</v>
      </c>
      <c r="BM339" s="21">
        <v>125260</v>
      </c>
      <c r="BN339" s="21">
        <v>9131635</v>
      </c>
      <c r="BO339" s="21"/>
      <c r="BP339" s="21"/>
      <c r="BQ339" s="44"/>
      <c r="BR339" s="21"/>
      <c r="BS339" s="44"/>
      <c r="BT339" s="21"/>
      <c r="BU339" s="44"/>
      <c r="BV339" s="21"/>
      <c r="BW339" s="44">
        <v>2828818</v>
      </c>
      <c r="BX339" s="21"/>
      <c r="BY339" s="21">
        <v>318520</v>
      </c>
      <c r="BZ339" s="21"/>
      <c r="CA339" s="44">
        <v>10743</v>
      </c>
      <c r="CB339" s="44"/>
      <c r="CC339" s="44">
        <v>241876</v>
      </c>
      <c r="CD339" s="44"/>
      <c r="CE339" s="44"/>
      <c r="CF339" s="44"/>
      <c r="CG339" s="44"/>
      <c r="CH339" s="44"/>
      <c r="CI339" s="21">
        <v>2974</v>
      </c>
      <c r="CJ339" s="44"/>
      <c r="CK339" s="21">
        <v>2896</v>
      </c>
      <c r="CL339" s="44"/>
      <c r="CM339" s="44">
        <v>2538</v>
      </c>
      <c r="CN339" s="44">
        <v>0</v>
      </c>
      <c r="CO339" s="44">
        <v>1131286</v>
      </c>
      <c r="CP339" s="44">
        <v>0</v>
      </c>
      <c r="CQ339" s="21">
        <v>1401915</v>
      </c>
      <c r="CR339" s="44">
        <v>461783</v>
      </c>
      <c r="CS339" s="44">
        <v>309609</v>
      </c>
      <c r="CT339" s="44">
        <v>51760</v>
      </c>
      <c r="CU339" s="44"/>
      <c r="CV339" s="44">
        <v>46936</v>
      </c>
      <c r="CW339" s="21"/>
      <c r="CX339" s="21"/>
      <c r="CY339" s="21"/>
      <c r="CZ339" s="21"/>
      <c r="DA339" s="21"/>
      <c r="DB339" s="21"/>
      <c r="DC339" s="21"/>
      <c r="DD339" s="21"/>
      <c r="DE339" s="44"/>
      <c r="DF339" s="21"/>
      <c r="DG339" s="44"/>
      <c r="DH339" s="21"/>
      <c r="DI339" s="44"/>
      <c r="DJ339" s="44"/>
      <c r="DK339" s="44"/>
      <c r="DL339" s="44"/>
      <c r="DM339" s="21"/>
      <c r="DN339" s="44"/>
      <c r="DO339" s="44"/>
      <c r="DP339" s="44"/>
      <c r="DQ339" s="44"/>
      <c r="DR339" s="44"/>
      <c r="DS339" s="44"/>
      <c r="DT339" s="44"/>
      <c r="DU339" s="44"/>
      <c r="DV339" s="44"/>
      <c r="DW339" s="44"/>
      <c r="DX339" s="44"/>
      <c r="DY339" s="44"/>
      <c r="DZ339" s="44"/>
      <c r="EA339" s="44"/>
      <c r="EB339" s="21"/>
      <c r="EC339" s="44">
        <v>-1417023</v>
      </c>
      <c r="ED339" s="44"/>
      <c r="EE339" s="21">
        <v>86982</v>
      </c>
      <c r="EF339" s="44"/>
      <c r="EG339" s="21">
        <v>-42984</v>
      </c>
      <c r="EH339" s="44"/>
      <c r="EI339" s="21">
        <v>-1478023</v>
      </c>
      <c r="EJ339" s="44"/>
      <c r="EK339" s="44"/>
      <c r="EL339" s="21"/>
      <c r="EM339" s="44"/>
      <c r="EN339" s="44"/>
      <c r="EO339" s="44">
        <v>-22880</v>
      </c>
      <c r="EP339" s="21"/>
      <c r="EQ339" s="21"/>
      <c r="ER339" s="21"/>
      <c r="ES339" s="21"/>
      <c r="ET339" s="44"/>
      <c r="EU339" s="21"/>
      <c r="EV339" s="44"/>
      <c r="EW339" s="21"/>
      <c r="EX339" s="44"/>
      <c r="EY339" s="44"/>
      <c r="EZ339" s="21"/>
      <c r="FA339" s="21"/>
      <c r="FB339" s="44"/>
      <c r="FC339" s="44"/>
      <c r="FD339" s="21"/>
      <c r="FE339" s="112"/>
      <c r="FF339" s="44"/>
      <c r="FG339" s="44">
        <v>6075388</v>
      </c>
      <c r="FH339" s="44">
        <v>1592362</v>
      </c>
      <c r="FI339" s="44">
        <v>6421915</v>
      </c>
      <c r="FJ339" s="44">
        <v>293103</v>
      </c>
      <c r="FK339" s="44">
        <v>5375996</v>
      </c>
      <c r="FL339" s="44"/>
      <c r="FM339" s="44"/>
      <c r="FN339" s="44"/>
      <c r="FO339" s="44"/>
      <c r="FP339" s="44"/>
      <c r="FQ339" s="44"/>
      <c r="FR339" s="44"/>
      <c r="FS339" s="44"/>
      <c r="FT339" s="44">
        <v>15913</v>
      </c>
      <c r="FU339" s="44"/>
      <c r="FV339" s="21">
        <v>449167</v>
      </c>
      <c r="FW339" s="44"/>
      <c r="FX339" s="44">
        <v>440087</v>
      </c>
      <c r="FY339" s="44">
        <v>221949</v>
      </c>
      <c r="FZ339" s="44">
        <v>301858</v>
      </c>
      <c r="GA339" s="44">
        <v>73696</v>
      </c>
      <c r="GB339" s="44"/>
      <c r="GC339" s="44">
        <v>52770</v>
      </c>
      <c r="GD339" s="44">
        <v>210682</v>
      </c>
      <c r="GE339" s="44">
        <v>433813</v>
      </c>
      <c r="GF339" s="44">
        <v>187107</v>
      </c>
      <c r="GG339" s="44">
        <v>826698</v>
      </c>
      <c r="GH339" s="44">
        <v>387653</v>
      </c>
      <c r="GI339" s="44">
        <v>134620</v>
      </c>
      <c r="GJ339" s="44">
        <v>135642</v>
      </c>
      <c r="GK339" s="44">
        <v>3344081</v>
      </c>
      <c r="GL339" s="44">
        <v>231960</v>
      </c>
      <c r="GM339" s="44">
        <v>948395</v>
      </c>
      <c r="GN339" s="44">
        <v>169318</v>
      </c>
      <c r="GO339" s="44">
        <v>51185</v>
      </c>
      <c r="GP339" s="44"/>
      <c r="GQ339" s="44"/>
      <c r="GR339" s="44">
        <v>97075</v>
      </c>
      <c r="GS339" s="44">
        <v>3062795</v>
      </c>
      <c r="GT339" s="44"/>
      <c r="GU339" s="21">
        <v>755484</v>
      </c>
      <c r="GV339" s="44"/>
      <c r="GW339" s="44">
        <v>22766505</v>
      </c>
      <c r="GX339" s="44"/>
      <c r="GY339" s="44">
        <v>26584784</v>
      </c>
      <c r="GZ339" s="44">
        <v>1158686</v>
      </c>
      <c r="HA339" s="44">
        <v>11135243</v>
      </c>
      <c r="HB339" s="44"/>
      <c r="HC339" s="44">
        <v>14290855</v>
      </c>
      <c r="HD339" s="44">
        <v>26584784</v>
      </c>
      <c r="HE339" s="21"/>
      <c r="HF339" s="21">
        <v>11749897</v>
      </c>
      <c r="HG339" s="21"/>
      <c r="HH339" s="21"/>
      <c r="HI339" s="21">
        <v>0</v>
      </c>
      <c r="HJ339" s="44">
        <v>86041</v>
      </c>
      <c r="HK339" s="21">
        <v>1516912</v>
      </c>
      <c r="HL339" s="21">
        <v>177089</v>
      </c>
      <c r="HM339" s="21">
        <v>1780042</v>
      </c>
      <c r="HN339" s="21">
        <v>-1024558</v>
      </c>
      <c r="HO339" s="21"/>
      <c r="HP339" s="44"/>
      <c r="HQ339" s="47"/>
      <c r="HR339" s="47"/>
      <c r="HS339" s="47"/>
      <c r="HT339" s="47" t="s">
        <v>1759</v>
      </c>
      <c r="HU339" s="47">
        <v>0</v>
      </c>
      <c r="HV339" s="47">
        <v>1602</v>
      </c>
      <c r="HW339" s="47">
        <v>0</v>
      </c>
      <c r="HX339" s="47">
        <v>11190</v>
      </c>
      <c r="HY339" s="47">
        <v>33145</v>
      </c>
      <c r="HZ339" s="47">
        <v>85285</v>
      </c>
      <c r="IA339" s="47">
        <v>0</v>
      </c>
      <c r="IB339" s="47">
        <v>0</v>
      </c>
      <c r="IC339" s="47">
        <v>0</v>
      </c>
      <c r="ID339"/>
      <c r="IE339" s="47">
        <v>2150</v>
      </c>
      <c r="IF339">
        <v>13190</v>
      </c>
      <c r="IG339" s="47">
        <v>4885</v>
      </c>
      <c r="IH339" s="47">
        <v>16971</v>
      </c>
      <c r="II339">
        <v>7596</v>
      </c>
      <c r="IJ339">
        <v>4211</v>
      </c>
      <c r="IK339">
        <v>1407</v>
      </c>
      <c r="IL339">
        <v>15361</v>
      </c>
      <c r="IM339">
        <v>196993</v>
      </c>
      <c r="IN339">
        <v>0</v>
      </c>
      <c r="IO339">
        <v>0</v>
      </c>
      <c r="IP339">
        <v>0</v>
      </c>
      <c r="IQ339">
        <v>332</v>
      </c>
      <c r="IR339">
        <v>0</v>
      </c>
      <c r="IS339">
        <v>0</v>
      </c>
      <c r="IT339">
        <v>332</v>
      </c>
      <c r="IU339">
        <v>165078</v>
      </c>
      <c r="IV339">
        <v>0</v>
      </c>
      <c r="IW339">
        <v>613448</v>
      </c>
      <c r="IX339">
        <v>1348383</v>
      </c>
      <c r="IY339">
        <v>1960385</v>
      </c>
      <c r="IZ339">
        <v>0</v>
      </c>
      <c r="JA339">
        <v>0</v>
      </c>
      <c r="JB339">
        <v>0</v>
      </c>
      <c r="JC339"/>
      <c r="JD339">
        <v>42006</v>
      </c>
      <c r="JE339">
        <v>270368</v>
      </c>
      <c r="JF339">
        <v>88950</v>
      </c>
      <c r="JG339">
        <v>389223</v>
      </c>
      <c r="JH339">
        <v>271665</v>
      </c>
      <c r="JI339">
        <v>97396</v>
      </c>
      <c r="JJ339">
        <v>107499</v>
      </c>
      <c r="JK339">
        <v>720987</v>
      </c>
      <c r="JL339">
        <v>6075388</v>
      </c>
      <c r="JM339">
        <v>0</v>
      </c>
      <c r="JN339">
        <v>0</v>
      </c>
      <c r="JO339">
        <v>0</v>
      </c>
      <c r="JP339">
        <v>11201</v>
      </c>
      <c r="JQ339">
        <v>0</v>
      </c>
      <c r="JR339">
        <v>0</v>
      </c>
      <c r="JS339">
        <v>11201</v>
      </c>
      <c r="JT339"/>
      <c r="JU339"/>
      <c r="JV339"/>
      <c r="JW339"/>
      <c r="JX339"/>
      <c r="JY339"/>
      <c r="JZ339"/>
      <c r="KA339"/>
      <c r="KB339"/>
      <c r="KC339"/>
      <c r="KD339"/>
      <c r="KE339"/>
      <c r="KF339">
        <v>122</v>
      </c>
      <c r="KG339">
        <v>186</v>
      </c>
      <c r="KH339">
        <v>78</v>
      </c>
      <c r="KI339">
        <v>82</v>
      </c>
      <c r="KJ339">
        <v>128</v>
      </c>
      <c r="KK339">
        <v>50</v>
      </c>
      <c r="KL339">
        <v>55</v>
      </c>
      <c r="KM339">
        <v>87</v>
      </c>
      <c r="KN339">
        <v>30</v>
      </c>
      <c r="KO339">
        <v>1</v>
      </c>
      <c r="KP339">
        <v>0</v>
      </c>
      <c r="KQ339">
        <v>0</v>
      </c>
      <c r="KR339">
        <v>0</v>
      </c>
      <c r="KS339">
        <v>1</v>
      </c>
      <c r="KT339">
        <v>0</v>
      </c>
      <c r="KU339">
        <v>1</v>
      </c>
      <c r="KV339">
        <v>0</v>
      </c>
      <c r="KW339">
        <v>0</v>
      </c>
      <c r="KX339">
        <v>0</v>
      </c>
      <c r="KY339">
        <v>0</v>
      </c>
      <c r="KZ339">
        <v>0</v>
      </c>
      <c r="LA339">
        <v>0</v>
      </c>
      <c r="LB339">
        <v>0</v>
      </c>
      <c r="LC339">
        <v>0</v>
      </c>
      <c r="LD339">
        <v>1</v>
      </c>
      <c r="LE339">
        <v>0</v>
      </c>
      <c r="LF339">
        <v>0</v>
      </c>
      <c r="LG339">
        <v>0</v>
      </c>
      <c r="LH339">
        <v>0</v>
      </c>
    </row>
    <row r="340" spans="1:320" s="34" customFormat="1" ht="15" customHeight="1" x14ac:dyDescent="0.25">
      <c r="A340" s="45">
        <v>206190402</v>
      </c>
      <c r="B340" s="45" t="s">
        <v>3666</v>
      </c>
      <c r="C340" s="46">
        <v>45292</v>
      </c>
      <c r="D340" s="46">
        <v>45657</v>
      </c>
      <c r="E340" s="47">
        <v>366</v>
      </c>
      <c r="F340" s="45" t="s">
        <v>883</v>
      </c>
      <c r="G340" s="45" t="s">
        <v>884</v>
      </c>
      <c r="H340" s="45" t="s">
        <v>1030</v>
      </c>
      <c r="I340" s="45" t="s">
        <v>886</v>
      </c>
      <c r="J340" s="45" t="s">
        <v>887</v>
      </c>
      <c r="K340" s="45" t="s">
        <v>1031</v>
      </c>
      <c r="L340" s="45" t="s">
        <v>2780</v>
      </c>
      <c r="M340" s="45" t="s">
        <v>3667</v>
      </c>
      <c r="N340" s="45" t="s">
        <v>3668</v>
      </c>
      <c r="O340" s="45" t="s">
        <v>1034</v>
      </c>
      <c r="P340" s="45" t="s">
        <v>3669</v>
      </c>
      <c r="Q340" s="45" t="s">
        <v>3670</v>
      </c>
      <c r="R340" t="s">
        <v>3671</v>
      </c>
      <c r="S340" s="45" t="s">
        <v>884</v>
      </c>
      <c r="T340"/>
      <c r="U340" s="47">
        <v>72</v>
      </c>
      <c r="V340" s="47">
        <v>72</v>
      </c>
      <c r="W340" s="47" t="s">
        <v>894</v>
      </c>
      <c r="X340" s="47">
        <v>26352</v>
      </c>
      <c r="Y340" s="47">
        <v>25003</v>
      </c>
      <c r="Z340" s="48">
        <v>224.04</v>
      </c>
      <c r="AA340" s="44">
        <v>305</v>
      </c>
      <c r="AB340" s="44">
        <v>299</v>
      </c>
      <c r="AC340" s="44">
        <v>12049</v>
      </c>
      <c r="AD340" s="44">
        <v>84</v>
      </c>
      <c r="AE340" s="44">
        <v>2369</v>
      </c>
      <c r="AF340" s="44">
        <v>10218</v>
      </c>
      <c r="AG340" s="44"/>
      <c r="AH340" s="47"/>
      <c r="AI340" s="47">
        <v>129</v>
      </c>
      <c r="AJ340">
        <v>154</v>
      </c>
      <c r="AK340" t="s">
        <v>895</v>
      </c>
      <c r="AL340">
        <v>25003</v>
      </c>
      <c r="AM340"/>
      <c r="AN340"/>
      <c r="AO340"/>
      <c r="AP340"/>
      <c r="AQ340"/>
      <c r="AR340" s="44"/>
      <c r="AS340" s="44"/>
      <c r="AT340" s="44"/>
      <c r="AU340" s="44">
        <v>8952412</v>
      </c>
      <c r="AV340" s="44">
        <v>2435910</v>
      </c>
      <c r="AW340" s="44">
        <v>-2365772</v>
      </c>
      <c r="AX340" s="44">
        <v>32190</v>
      </c>
      <c r="AY340" s="44">
        <v>13786284</v>
      </c>
      <c r="AZ340" s="21">
        <v>12252575</v>
      </c>
      <c r="BA340" s="21">
        <v>1533709</v>
      </c>
      <c r="BB340" s="44">
        <v>29302</v>
      </c>
      <c r="BC340" s="44"/>
      <c r="BD340" s="44"/>
      <c r="BE340" s="44">
        <v>1563011</v>
      </c>
      <c r="BF340" s="44">
        <v>4333805</v>
      </c>
      <c r="BG340" s="44">
        <v>19950</v>
      </c>
      <c r="BH340" s="44">
        <v>874069</v>
      </c>
      <c r="BI340" s="21">
        <v>3605545</v>
      </c>
      <c r="BJ340" s="21"/>
      <c r="BK340" s="21"/>
      <c r="BL340" s="21">
        <v>69893</v>
      </c>
      <c r="BM340" s="21">
        <v>49150</v>
      </c>
      <c r="BN340" s="21">
        <v>8952412</v>
      </c>
      <c r="BO340" s="21"/>
      <c r="BP340" s="21"/>
      <c r="BQ340" s="44"/>
      <c r="BR340" s="21"/>
      <c r="BS340" s="44"/>
      <c r="BT340" s="21"/>
      <c r="BU340" s="44"/>
      <c r="BV340" s="21"/>
      <c r="BW340" s="44">
        <v>2390764</v>
      </c>
      <c r="BX340" s="21"/>
      <c r="BY340" s="21">
        <v>2267</v>
      </c>
      <c r="BZ340" s="21"/>
      <c r="CA340" s="44">
        <v>11302</v>
      </c>
      <c r="CB340" s="44"/>
      <c r="CC340" s="44">
        <v>30593</v>
      </c>
      <c r="CD340" s="44"/>
      <c r="CE340" s="44"/>
      <c r="CF340" s="44"/>
      <c r="CG340" s="44"/>
      <c r="CH340" s="44"/>
      <c r="CI340" s="21">
        <v>984</v>
      </c>
      <c r="CJ340" s="44"/>
      <c r="CK340" s="21"/>
      <c r="CL340" s="44"/>
      <c r="CM340" s="44">
        <v>0</v>
      </c>
      <c r="CN340" s="44">
        <v>0</v>
      </c>
      <c r="CO340" s="44">
        <v>892986</v>
      </c>
      <c r="CP340" s="44">
        <v>0</v>
      </c>
      <c r="CQ340" s="21">
        <v>876271</v>
      </c>
      <c r="CR340" s="44">
        <v>23358</v>
      </c>
      <c r="CS340" s="44">
        <v>638351</v>
      </c>
      <c r="CT340" s="44">
        <v>1326</v>
      </c>
      <c r="CU340" s="44"/>
      <c r="CV340" s="44">
        <v>3618</v>
      </c>
      <c r="CW340" s="21"/>
      <c r="CX340" s="21"/>
      <c r="CY340" s="21"/>
      <c r="CZ340" s="21"/>
      <c r="DA340" s="21"/>
      <c r="DB340" s="21"/>
      <c r="DC340" s="21"/>
      <c r="DD340" s="21"/>
      <c r="DE340" s="44"/>
      <c r="DF340" s="21"/>
      <c r="DG340" s="44"/>
      <c r="DH340" s="21"/>
      <c r="DI340" s="44"/>
      <c r="DJ340" s="44"/>
      <c r="DK340" s="44"/>
      <c r="DL340" s="44"/>
      <c r="DM340" s="21"/>
      <c r="DN340" s="44"/>
      <c r="DO340" s="44"/>
      <c r="DP340" s="44"/>
      <c r="DQ340" s="44"/>
      <c r="DR340" s="44"/>
      <c r="DS340" s="44"/>
      <c r="DT340" s="44"/>
      <c r="DU340" s="44"/>
      <c r="DV340" s="44"/>
      <c r="DW340" s="44"/>
      <c r="DX340" s="44"/>
      <c r="DY340" s="44"/>
      <c r="DZ340" s="44"/>
      <c r="EA340" s="44"/>
      <c r="EB340" s="21"/>
      <c r="EC340" s="44">
        <v>-2934351</v>
      </c>
      <c r="ED340" s="44"/>
      <c r="EE340" s="21">
        <v>-8428</v>
      </c>
      <c r="EF340" s="44"/>
      <c r="EG340" s="21">
        <v>120836</v>
      </c>
      <c r="EH340" s="44"/>
      <c r="EI340" s="21">
        <v>450349</v>
      </c>
      <c r="EJ340" s="44"/>
      <c r="EK340" s="44"/>
      <c r="EL340" s="21"/>
      <c r="EM340" s="44"/>
      <c r="EN340" s="44"/>
      <c r="EO340" s="44">
        <v>5822</v>
      </c>
      <c r="EP340" s="21"/>
      <c r="EQ340" s="21"/>
      <c r="ER340" s="21"/>
      <c r="ES340" s="21"/>
      <c r="ET340" s="44"/>
      <c r="EU340" s="21"/>
      <c r="EV340" s="44"/>
      <c r="EW340" s="21"/>
      <c r="EX340" s="44"/>
      <c r="EY340" s="44"/>
      <c r="EZ340" s="21"/>
      <c r="FA340" s="21"/>
      <c r="FB340" s="44"/>
      <c r="FC340" s="44"/>
      <c r="FD340" s="21"/>
      <c r="FE340" s="112"/>
      <c r="FF340" s="44"/>
      <c r="FG340" s="44">
        <v>4693460</v>
      </c>
      <c r="FH340" s="44">
        <v>1253696</v>
      </c>
      <c r="FI340" s="44">
        <v>6305419</v>
      </c>
      <c r="FJ340" s="44">
        <v>197974</v>
      </c>
      <c r="FK340" s="44">
        <v>4139684</v>
      </c>
      <c r="FL340" s="44"/>
      <c r="FM340" s="44"/>
      <c r="FN340" s="44"/>
      <c r="FO340" s="44"/>
      <c r="FP340" s="44"/>
      <c r="FQ340" s="44"/>
      <c r="FR340" s="44"/>
      <c r="FS340" s="44"/>
      <c r="FT340" s="44">
        <v>4053</v>
      </c>
      <c r="FU340" s="44">
        <v>5146</v>
      </c>
      <c r="FV340" s="21">
        <v>493997</v>
      </c>
      <c r="FW340" s="44"/>
      <c r="FX340" s="44">
        <v>475997</v>
      </c>
      <c r="FY340" s="44">
        <v>11361</v>
      </c>
      <c r="FZ340" s="44">
        <v>200337</v>
      </c>
      <c r="GA340" s="44">
        <v>454</v>
      </c>
      <c r="GB340" s="44"/>
      <c r="GC340" s="44">
        <v>10861</v>
      </c>
      <c r="GD340" s="44">
        <v>604285</v>
      </c>
      <c r="GE340" s="44">
        <v>242902</v>
      </c>
      <c r="GF340" s="44">
        <v>176760</v>
      </c>
      <c r="GG340" s="44">
        <v>831909</v>
      </c>
      <c r="GH340" s="44">
        <v>99077</v>
      </c>
      <c r="GI340" s="44">
        <v>176984</v>
      </c>
      <c r="GJ340" s="44">
        <v>118946</v>
      </c>
      <c r="GK340" s="44">
        <v>3589346</v>
      </c>
      <c r="GL340" s="44">
        <v>119582</v>
      </c>
      <c r="GM340" s="44">
        <v>669565</v>
      </c>
      <c r="GN340" s="44">
        <v>62796</v>
      </c>
      <c r="GO340" s="44">
        <v>12378</v>
      </c>
      <c r="GP340" s="44"/>
      <c r="GQ340" s="44"/>
      <c r="GR340" s="44">
        <v>206155</v>
      </c>
      <c r="GS340" s="44">
        <v>4390540</v>
      </c>
      <c r="GT340" s="44"/>
      <c r="GU340" s="21">
        <v>301098</v>
      </c>
      <c r="GV340" s="44">
        <v>49352</v>
      </c>
      <c r="GW340" s="44">
        <v>88495</v>
      </c>
      <c r="GX340" s="44"/>
      <c r="GY340" s="44">
        <v>4829485</v>
      </c>
      <c r="GZ340" s="44">
        <v>7350568</v>
      </c>
      <c r="HA340" s="44"/>
      <c r="HB340" s="44"/>
      <c r="HC340" s="44">
        <v>-2521083</v>
      </c>
      <c r="HD340" s="44">
        <v>4829485</v>
      </c>
      <c r="HE340" s="21"/>
      <c r="HF340" s="21"/>
      <c r="HG340" s="21">
        <v>4092445</v>
      </c>
      <c r="HH340" s="21"/>
      <c r="HI340" s="21">
        <v>0</v>
      </c>
      <c r="HJ340" s="44"/>
      <c r="HK340" s="21">
        <v>217154</v>
      </c>
      <c r="HL340" s="21">
        <v>843062</v>
      </c>
      <c r="HM340" s="21">
        <v>1060216</v>
      </c>
      <c r="HN340" s="21">
        <v>-759118</v>
      </c>
      <c r="HO340" s="21"/>
      <c r="HP340" s="44"/>
      <c r="HQ340" s="47"/>
      <c r="HR340" s="47"/>
      <c r="HS340" s="47"/>
      <c r="HT340" s="47" t="s">
        <v>2088</v>
      </c>
      <c r="HU340" s="47">
        <v>441034.07999999996</v>
      </c>
      <c r="HV340" s="47">
        <v>1800</v>
      </c>
      <c r="HW340" s="47">
        <v>0</v>
      </c>
      <c r="HX340" s="47">
        <v>3446</v>
      </c>
      <c r="HY340" s="47">
        <v>24641</v>
      </c>
      <c r="HZ340" s="47">
        <v>68309</v>
      </c>
      <c r="IA340" s="47">
        <v>0</v>
      </c>
      <c r="IB340" s="47">
        <v>0</v>
      </c>
      <c r="IC340" s="47">
        <v>1607</v>
      </c>
      <c r="ID340"/>
      <c r="IE340" s="47">
        <v>3067</v>
      </c>
      <c r="IF340"/>
      <c r="IG340" s="47"/>
      <c r="IH340" s="47">
        <v>17103</v>
      </c>
      <c r="II340">
        <v>1986</v>
      </c>
      <c r="IJ340">
        <v>6341</v>
      </c>
      <c r="IK340">
        <v>1801</v>
      </c>
      <c r="IL340">
        <v>17754</v>
      </c>
      <c r="IM340">
        <v>147855</v>
      </c>
      <c r="IN340">
        <v>0</v>
      </c>
      <c r="IO340">
        <v>18</v>
      </c>
      <c r="IP340">
        <v>974</v>
      </c>
      <c r="IQ340">
        <v>1136</v>
      </c>
      <c r="IR340">
        <v>0</v>
      </c>
      <c r="IS340">
        <v>0</v>
      </c>
      <c r="IT340">
        <v>2128</v>
      </c>
      <c r="IU340">
        <v>188660</v>
      </c>
      <c r="IV340">
        <v>0</v>
      </c>
      <c r="IW340">
        <v>249078</v>
      </c>
      <c r="IX340">
        <v>1041882</v>
      </c>
      <c r="IY340">
        <v>1536300</v>
      </c>
      <c r="IZ340">
        <v>0</v>
      </c>
      <c r="JA340">
        <v>0</v>
      </c>
      <c r="JB340">
        <v>28826</v>
      </c>
      <c r="JC340"/>
      <c r="JD340">
        <v>88339</v>
      </c>
      <c r="JE340"/>
      <c r="JF340"/>
      <c r="JG340">
        <v>367256</v>
      </c>
      <c r="JH340">
        <v>70908</v>
      </c>
      <c r="JI340">
        <v>134887</v>
      </c>
      <c r="JJ340">
        <v>92116</v>
      </c>
      <c r="JK340">
        <v>895208</v>
      </c>
      <c r="JL340">
        <v>4693460</v>
      </c>
      <c r="JM340">
        <v>0</v>
      </c>
      <c r="JN340">
        <v>1583</v>
      </c>
      <c r="JO340">
        <v>49400</v>
      </c>
      <c r="JP340">
        <v>30668</v>
      </c>
      <c r="JQ340">
        <v>0</v>
      </c>
      <c r="JR340">
        <v>0</v>
      </c>
      <c r="JS340">
        <v>81651</v>
      </c>
      <c r="JT340"/>
      <c r="JU340"/>
      <c r="JV340"/>
      <c r="JW340"/>
      <c r="JX340"/>
      <c r="JY340"/>
      <c r="JZ340"/>
      <c r="KA340"/>
      <c r="KB340"/>
      <c r="KC340"/>
      <c r="KD340"/>
      <c r="KE340"/>
      <c r="KF340"/>
      <c r="KG340"/>
      <c r="KH340"/>
      <c r="KI340"/>
      <c r="KJ340"/>
      <c r="KK340"/>
      <c r="KL340"/>
      <c r="KM340"/>
      <c r="KN340"/>
      <c r="KO340">
        <v>1</v>
      </c>
      <c r="KP340">
        <v>0</v>
      </c>
      <c r="KQ340">
        <v>0</v>
      </c>
      <c r="KR340">
        <v>0</v>
      </c>
      <c r="KS340">
        <v>1</v>
      </c>
      <c r="KT340">
        <v>0</v>
      </c>
      <c r="KU340">
        <v>1</v>
      </c>
      <c r="KV340">
        <v>0</v>
      </c>
      <c r="KW340">
        <v>0</v>
      </c>
      <c r="KX340">
        <v>0</v>
      </c>
      <c r="KY340">
        <v>0</v>
      </c>
      <c r="KZ340">
        <v>0</v>
      </c>
      <c r="LA340">
        <v>0</v>
      </c>
      <c r="LB340">
        <v>0</v>
      </c>
      <c r="LC340">
        <v>0</v>
      </c>
      <c r="LD340">
        <v>1</v>
      </c>
      <c r="LE340">
        <v>0</v>
      </c>
      <c r="LF340">
        <v>0</v>
      </c>
      <c r="LG340">
        <v>0</v>
      </c>
      <c r="LH340">
        <v>0</v>
      </c>
    </row>
    <row r="341" spans="1:320" s="34" customFormat="1" ht="15" customHeight="1" x14ac:dyDescent="0.25">
      <c r="A341" s="45">
        <v>206190403</v>
      </c>
      <c r="B341" s="45" t="s">
        <v>3672</v>
      </c>
      <c r="C341" s="46">
        <v>45292</v>
      </c>
      <c r="D341" s="46">
        <v>45657</v>
      </c>
      <c r="E341" s="47">
        <v>366</v>
      </c>
      <c r="F341" s="45" t="s">
        <v>883</v>
      </c>
      <c r="G341" s="45" t="s">
        <v>884</v>
      </c>
      <c r="H341" s="45" t="s">
        <v>1030</v>
      </c>
      <c r="I341" s="45" t="s">
        <v>886</v>
      </c>
      <c r="J341" s="45" t="s">
        <v>887</v>
      </c>
      <c r="K341" s="45" t="s">
        <v>1031</v>
      </c>
      <c r="L341" s="45" t="s">
        <v>2747</v>
      </c>
      <c r="M341" s="45" t="s">
        <v>3673</v>
      </c>
      <c r="N341" s="45" t="s">
        <v>3674</v>
      </c>
      <c r="O341" s="45" t="s">
        <v>3162</v>
      </c>
      <c r="P341" s="45" t="s">
        <v>3163</v>
      </c>
      <c r="Q341" s="45" t="s">
        <v>3675</v>
      </c>
      <c r="R341" t="s">
        <v>3676</v>
      </c>
      <c r="S341" s="45" t="s">
        <v>893</v>
      </c>
      <c r="T341"/>
      <c r="U341" s="47">
        <v>53</v>
      </c>
      <c r="V341" s="47">
        <v>53</v>
      </c>
      <c r="W341" s="47" t="s">
        <v>1728</v>
      </c>
      <c r="X341" s="47">
        <v>19398</v>
      </c>
      <c r="Y341" s="47">
        <v>18366</v>
      </c>
      <c r="Z341" s="48">
        <v>216.58</v>
      </c>
      <c r="AA341" s="44">
        <v>106</v>
      </c>
      <c r="AB341" s="44">
        <v>164</v>
      </c>
      <c r="AC341" s="44">
        <v>8183</v>
      </c>
      <c r="AD341" s="44">
        <v>238</v>
      </c>
      <c r="AE341" s="44">
        <v>1456</v>
      </c>
      <c r="AF341" s="44">
        <v>8210</v>
      </c>
      <c r="AG341" s="44"/>
      <c r="AH341" s="47"/>
      <c r="AI341" s="47">
        <v>11</v>
      </c>
      <c r="AJ341">
        <v>268</v>
      </c>
      <c r="AK341" t="s">
        <v>895</v>
      </c>
      <c r="AL341">
        <v>18366</v>
      </c>
      <c r="AM341"/>
      <c r="AN341"/>
      <c r="AO341"/>
      <c r="AP341"/>
      <c r="AQ341"/>
      <c r="AR341" s="44"/>
      <c r="AS341" s="44"/>
      <c r="AT341" s="44"/>
      <c r="AU341" s="44">
        <v>4966384</v>
      </c>
      <c r="AV341" s="44">
        <v>3621336</v>
      </c>
      <c r="AW341" s="44">
        <v>-1701449</v>
      </c>
      <c r="AX341" s="44">
        <v>59386</v>
      </c>
      <c r="AY341" s="44">
        <v>10348555</v>
      </c>
      <c r="AZ341" s="21">
        <v>8404655</v>
      </c>
      <c r="BA341" s="21">
        <v>1943900</v>
      </c>
      <c r="BB341" s="44">
        <v>112</v>
      </c>
      <c r="BC341" s="44">
        <v>47590</v>
      </c>
      <c r="BD341" s="44"/>
      <c r="BE341" s="44">
        <v>1896422</v>
      </c>
      <c r="BF341" s="44">
        <v>2332155</v>
      </c>
      <c r="BG341" s="44">
        <v>62355</v>
      </c>
      <c r="BH341" s="44">
        <v>375632</v>
      </c>
      <c r="BI341" s="21">
        <v>2118092</v>
      </c>
      <c r="BJ341" s="21"/>
      <c r="BK341" s="21"/>
      <c r="BL341" s="21">
        <v>3080</v>
      </c>
      <c r="BM341" s="21">
        <v>75070</v>
      </c>
      <c r="BN341" s="21">
        <v>4966384</v>
      </c>
      <c r="BO341" s="21"/>
      <c r="BP341" s="21"/>
      <c r="BQ341" s="44"/>
      <c r="BR341" s="21"/>
      <c r="BS341" s="44"/>
      <c r="BT341" s="21"/>
      <c r="BU341" s="44"/>
      <c r="BV341" s="21"/>
      <c r="BW341" s="44">
        <v>3541692</v>
      </c>
      <c r="BX341" s="21"/>
      <c r="BY341" s="21">
        <v>63999</v>
      </c>
      <c r="BZ341" s="21"/>
      <c r="CA341" s="44"/>
      <c r="CB341" s="44"/>
      <c r="CC341" s="44"/>
      <c r="CD341" s="44"/>
      <c r="CE341" s="44"/>
      <c r="CF341" s="44"/>
      <c r="CG341" s="44"/>
      <c r="CH341" s="44"/>
      <c r="CI341" s="21">
        <v>15579</v>
      </c>
      <c r="CJ341" s="44"/>
      <c r="CK341" s="21">
        <v>66</v>
      </c>
      <c r="CL341" s="44"/>
      <c r="CM341" s="44">
        <v>2191</v>
      </c>
      <c r="CN341" s="44">
        <v>686</v>
      </c>
      <c r="CO341" s="44">
        <v>1688963</v>
      </c>
      <c r="CP341" s="44">
        <v>0</v>
      </c>
      <c r="CQ341" s="21">
        <v>1223352</v>
      </c>
      <c r="CR341" s="44">
        <v>472679</v>
      </c>
      <c r="CS341" s="44">
        <v>215582</v>
      </c>
      <c r="CT341" s="44">
        <v>11862</v>
      </c>
      <c r="CU341" s="44"/>
      <c r="CV341" s="44">
        <v>6021</v>
      </c>
      <c r="CW341" s="21"/>
      <c r="CX341" s="21"/>
      <c r="CY341" s="21"/>
      <c r="CZ341" s="21"/>
      <c r="DA341" s="21"/>
      <c r="DB341" s="21"/>
      <c r="DC341" s="21"/>
      <c r="DD341" s="21"/>
      <c r="DE341" s="44"/>
      <c r="DF341" s="21"/>
      <c r="DG341" s="44"/>
      <c r="DH341" s="21"/>
      <c r="DI341" s="44"/>
      <c r="DJ341" s="44"/>
      <c r="DK341" s="44"/>
      <c r="DL341" s="44"/>
      <c r="DM341" s="21"/>
      <c r="DN341" s="44"/>
      <c r="DO341" s="44"/>
      <c r="DP341" s="44"/>
      <c r="DQ341" s="44"/>
      <c r="DR341" s="44"/>
      <c r="DS341" s="44"/>
      <c r="DT341" s="44"/>
      <c r="DU341" s="44"/>
      <c r="DV341" s="44"/>
      <c r="DW341" s="44"/>
      <c r="DX341" s="44"/>
      <c r="DY341" s="44"/>
      <c r="DZ341" s="44"/>
      <c r="EA341" s="44"/>
      <c r="EB341" s="21"/>
      <c r="EC341" s="44">
        <v>-1617393</v>
      </c>
      <c r="ED341" s="44"/>
      <c r="EE341" s="21">
        <v>21039</v>
      </c>
      <c r="EF341" s="44"/>
      <c r="EG341" s="21">
        <v>2879</v>
      </c>
      <c r="EH341" s="44"/>
      <c r="EI341" s="21">
        <v>-112244</v>
      </c>
      <c r="EJ341" s="44"/>
      <c r="EK341" s="44"/>
      <c r="EL341" s="21"/>
      <c r="EM341" s="44"/>
      <c r="EN341" s="44"/>
      <c r="EO341" s="44">
        <v>4270</v>
      </c>
      <c r="EP341" s="21"/>
      <c r="EQ341" s="21"/>
      <c r="ER341" s="21"/>
      <c r="ES341" s="21"/>
      <c r="ET341" s="44"/>
      <c r="EU341" s="21"/>
      <c r="EV341" s="44"/>
      <c r="EW341" s="21"/>
      <c r="EX341" s="44"/>
      <c r="EY341" s="44"/>
      <c r="EZ341" s="21"/>
      <c r="FA341" s="21"/>
      <c r="FB341" s="44"/>
      <c r="FC341" s="44"/>
      <c r="FD341" s="21"/>
      <c r="FE341" s="112"/>
      <c r="FF341" s="44"/>
      <c r="FG341" s="44">
        <v>4118933</v>
      </c>
      <c r="FH341" s="44">
        <v>858946</v>
      </c>
      <c r="FI341" s="44">
        <v>3426776</v>
      </c>
      <c r="FJ341" s="44">
        <v>158497</v>
      </c>
      <c r="FK341" s="44">
        <v>3281806</v>
      </c>
      <c r="FL341" s="44"/>
      <c r="FM341" s="44"/>
      <c r="FN341" s="44"/>
      <c r="FO341" s="44"/>
      <c r="FP341" s="44"/>
      <c r="FQ341" s="44"/>
      <c r="FR341" s="44"/>
      <c r="FS341" s="44"/>
      <c r="FT341" s="44">
        <v>13468</v>
      </c>
      <c r="FU341" s="44">
        <v>1513</v>
      </c>
      <c r="FV341" s="21">
        <v>408293</v>
      </c>
      <c r="FW341" s="44"/>
      <c r="FX341" s="44">
        <v>405208</v>
      </c>
      <c r="FY341" s="44">
        <v>188847</v>
      </c>
      <c r="FZ341" s="44">
        <v>153947</v>
      </c>
      <c r="GA341" s="44">
        <v>14136</v>
      </c>
      <c r="GB341" s="44"/>
      <c r="GC341" s="44">
        <v>19170</v>
      </c>
      <c r="GD341" s="44">
        <v>365417</v>
      </c>
      <c r="GE341" s="44">
        <v>178669</v>
      </c>
      <c r="GF341" s="44">
        <v>101943</v>
      </c>
      <c r="GG341" s="44">
        <v>553974</v>
      </c>
      <c r="GH341" s="44">
        <v>35050</v>
      </c>
      <c r="GI341" s="44">
        <v>296361</v>
      </c>
      <c r="GJ341" s="44">
        <v>50442</v>
      </c>
      <c r="GK341" s="44">
        <v>2290406</v>
      </c>
      <c r="GL341" s="44"/>
      <c r="GM341" s="44">
        <v>230077</v>
      </c>
      <c r="GN341" s="44">
        <v>31279</v>
      </c>
      <c r="GO341" s="44">
        <v>21426</v>
      </c>
      <c r="GP341" s="44"/>
      <c r="GQ341" s="44">
        <v>10326</v>
      </c>
      <c r="GR341" s="44">
        <v>-247103</v>
      </c>
      <c r="GS341" s="44">
        <v>4443675</v>
      </c>
      <c r="GT341" s="44"/>
      <c r="GU341" s="21"/>
      <c r="GV341" s="44"/>
      <c r="GW341" s="44">
        <v>340</v>
      </c>
      <c r="GX341" s="44"/>
      <c r="GY341" s="44">
        <v>4444015</v>
      </c>
      <c r="GZ341" s="44">
        <v>565382</v>
      </c>
      <c r="HA341" s="44"/>
      <c r="HB341" s="44"/>
      <c r="HC341" s="44">
        <v>3878633</v>
      </c>
      <c r="HD341" s="44">
        <v>4444015</v>
      </c>
      <c r="HE341" s="21">
        <v>330000</v>
      </c>
      <c r="HF341" s="21"/>
      <c r="HG341" s="21"/>
      <c r="HH341" s="21"/>
      <c r="HI341" s="21">
        <v>0</v>
      </c>
      <c r="HJ341" s="44"/>
      <c r="HK341" s="21"/>
      <c r="HL341" s="21"/>
      <c r="HM341" s="21">
        <v>0</v>
      </c>
      <c r="HN341" s="21">
        <v>0</v>
      </c>
      <c r="HO341" s="21"/>
      <c r="HP341" s="44"/>
      <c r="HQ341" s="47"/>
      <c r="HR341" s="47"/>
      <c r="HS341" s="47"/>
      <c r="HT341" s="47" t="s">
        <v>3677</v>
      </c>
      <c r="HU341" s="47">
        <v>2368950.58</v>
      </c>
      <c r="HV341" s="47">
        <v>1882</v>
      </c>
      <c r="HW341" s="47">
        <v>0</v>
      </c>
      <c r="HX341" s="47">
        <v>3384</v>
      </c>
      <c r="HY341" s="47">
        <v>21195</v>
      </c>
      <c r="HZ341" s="47">
        <v>49732</v>
      </c>
      <c r="IA341" s="47">
        <v>0</v>
      </c>
      <c r="IB341" s="47">
        <v>0</v>
      </c>
      <c r="IC341" s="47">
        <v>4017</v>
      </c>
      <c r="ID341"/>
      <c r="IE341" s="47">
        <v>3802</v>
      </c>
      <c r="IF341">
        <v>6804</v>
      </c>
      <c r="IG341" s="47">
        <v>3679</v>
      </c>
      <c r="IH341" s="47">
        <v>13732</v>
      </c>
      <c r="II341">
        <v>947</v>
      </c>
      <c r="IJ341">
        <v>11733</v>
      </c>
      <c r="IK341">
        <v>857</v>
      </c>
      <c r="IL341">
        <v>17322</v>
      </c>
      <c r="IM341">
        <v>139086</v>
      </c>
      <c r="IN341">
        <v>0</v>
      </c>
      <c r="IO341">
        <v>0</v>
      </c>
      <c r="IP341">
        <v>129</v>
      </c>
      <c r="IQ341">
        <v>60</v>
      </c>
      <c r="IR341">
        <v>0</v>
      </c>
      <c r="IS341">
        <v>0</v>
      </c>
      <c r="IT341">
        <v>189</v>
      </c>
      <c r="IU341">
        <v>199952</v>
      </c>
      <c r="IV341">
        <v>0</v>
      </c>
      <c r="IW341">
        <v>176905</v>
      </c>
      <c r="IX341">
        <v>897451</v>
      </c>
      <c r="IY341">
        <v>1176215</v>
      </c>
      <c r="IZ341">
        <v>0</v>
      </c>
      <c r="JA341">
        <v>0</v>
      </c>
      <c r="JB341">
        <v>178370</v>
      </c>
      <c r="JC341"/>
      <c r="JD341">
        <v>99085</v>
      </c>
      <c r="JE341">
        <v>126975</v>
      </c>
      <c r="JF341">
        <v>69052</v>
      </c>
      <c r="JG341">
        <v>278031</v>
      </c>
      <c r="JH341">
        <v>27661</v>
      </c>
      <c r="JI341">
        <v>245734</v>
      </c>
      <c r="JJ341">
        <v>43839</v>
      </c>
      <c r="JK341">
        <v>599663</v>
      </c>
      <c r="JL341">
        <v>4118933</v>
      </c>
      <c r="JM341">
        <v>0</v>
      </c>
      <c r="JN341">
        <v>0</v>
      </c>
      <c r="JO341">
        <v>6661</v>
      </c>
      <c r="JP341">
        <v>2240</v>
      </c>
      <c r="JQ341">
        <v>0</v>
      </c>
      <c r="JR341">
        <v>0</v>
      </c>
      <c r="JS341">
        <v>8901</v>
      </c>
      <c r="JT341"/>
      <c r="JU341"/>
      <c r="JV341"/>
      <c r="JW341"/>
      <c r="JX341"/>
      <c r="JY341"/>
      <c r="JZ341"/>
      <c r="KA341"/>
      <c r="KB341"/>
      <c r="KC341"/>
      <c r="KD341"/>
      <c r="KE341"/>
      <c r="KF341">
        <v>97</v>
      </c>
      <c r="KG341">
        <v>177</v>
      </c>
      <c r="KH341">
        <v>55</v>
      </c>
      <c r="KI341">
        <v>63</v>
      </c>
      <c r="KJ341">
        <v>119</v>
      </c>
      <c r="KK341">
        <v>31</v>
      </c>
      <c r="KL341">
        <v>32</v>
      </c>
      <c r="KM341">
        <v>52</v>
      </c>
      <c r="KN341">
        <v>18</v>
      </c>
      <c r="KO341">
        <v>1</v>
      </c>
      <c r="KP341">
        <v>0</v>
      </c>
      <c r="KQ341">
        <v>0</v>
      </c>
      <c r="KR341">
        <v>1</v>
      </c>
      <c r="KS341">
        <v>0</v>
      </c>
      <c r="KT341">
        <v>0</v>
      </c>
      <c r="KU341">
        <v>1</v>
      </c>
      <c r="KV341">
        <v>0</v>
      </c>
      <c r="KW341">
        <v>0</v>
      </c>
      <c r="KX341">
        <v>0</v>
      </c>
      <c r="KY341">
        <v>0</v>
      </c>
      <c r="KZ341">
        <v>0</v>
      </c>
      <c r="LA341">
        <v>0</v>
      </c>
      <c r="LB341">
        <v>0</v>
      </c>
      <c r="LC341">
        <v>0</v>
      </c>
      <c r="LD341">
        <v>1</v>
      </c>
      <c r="LE341">
        <v>0</v>
      </c>
      <c r="LF341">
        <v>0</v>
      </c>
      <c r="LG341">
        <v>0</v>
      </c>
      <c r="LH341">
        <v>0</v>
      </c>
    </row>
    <row r="342" spans="1:320" s="34" customFormat="1" ht="15" customHeight="1" x14ac:dyDescent="0.25">
      <c r="A342" s="45">
        <v>206190404</v>
      </c>
      <c r="B342" s="45" t="s">
        <v>3678</v>
      </c>
      <c r="C342" s="46">
        <v>45292</v>
      </c>
      <c r="D342" s="46">
        <v>45657</v>
      </c>
      <c r="E342" s="47">
        <v>366</v>
      </c>
      <c r="F342" s="45" t="s">
        <v>883</v>
      </c>
      <c r="G342" s="45" t="s">
        <v>884</v>
      </c>
      <c r="H342" s="45" t="s">
        <v>1030</v>
      </c>
      <c r="I342" s="45" t="s">
        <v>886</v>
      </c>
      <c r="J342" s="45" t="s">
        <v>887</v>
      </c>
      <c r="K342" s="45" t="s">
        <v>1031</v>
      </c>
      <c r="L342" s="45" t="s">
        <v>2897</v>
      </c>
      <c r="M342" s="45" t="s">
        <v>3679</v>
      </c>
      <c r="N342" s="45" t="s">
        <v>3680</v>
      </c>
      <c r="O342" s="45" t="s">
        <v>3681</v>
      </c>
      <c r="P342" s="45" t="s">
        <v>3682</v>
      </c>
      <c r="Q342" s="45" t="s">
        <v>3683</v>
      </c>
      <c r="R342" t="s">
        <v>3684</v>
      </c>
      <c r="S342" s="45" t="s">
        <v>884</v>
      </c>
      <c r="T342"/>
      <c r="U342" s="47">
        <v>99</v>
      </c>
      <c r="V342" s="47">
        <v>99</v>
      </c>
      <c r="W342" s="47" t="s">
        <v>894</v>
      </c>
      <c r="X342" s="47">
        <v>36234</v>
      </c>
      <c r="Y342" s="47">
        <v>34713</v>
      </c>
      <c r="Z342" s="48">
        <v>220.53</v>
      </c>
      <c r="AA342" s="44">
        <v>189</v>
      </c>
      <c r="AB342" s="44">
        <v>247</v>
      </c>
      <c r="AC342" s="44">
        <v>8946</v>
      </c>
      <c r="AD342" s="44">
        <v>499</v>
      </c>
      <c r="AE342" s="44">
        <v>2439</v>
      </c>
      <c r="AF342" s="44">
        <v>20722</v>
      </c>
      <c r="AG342" s="44"/>
      <c r="AH342" s="47"/>
      <c r="AI342" s="47">
        <v>1151</v>
      </c>
      <c r="AJ342">
        <v>956</v>
      </c>
      <c r="AK342" t="s">
        <v>895</v>
      </c>
      <c r="AL342">
        <v>34713</v>
      </c>
      <c r="AM342"/>
      <c r="AN342"/>
      <c r="AO342"/>
      <c r="AP342"/>
      <c r="AQ342"/>
      <c r="AR342" s="44"/>
      <c r="AS342" s="44"/>
      <c r="AT342" s="44"/>
      <c r="AU342" s="44">
        <v>12149550</v>
      </c>
      <c r="AV342" s="44">
        <v>2630335</v>
      </c>
      <c r="AW342" s="44">
        <v>-1508871</v>
      </c>
      <c r="AX342" s="44">
        <v>10267</v>
      </c>
      <c r="AY342" s="44">
        <v>16299023</v>
      </c>
      <c r="AZ342" s="21">
        <v>13051267</v>
      </c>
      <c r="BA342" s="21">
        <v>3247756</v>
      </c>
      <c r="BB342" s="44">
        <v>-1014398</v>
      </c>
      <c r="BC342" s="44"/>
      <c r="BD342" s="44"/>
      <c r="BE342" s="44">
        <v>2233358</v>
      </c>
      <c r="BF342" s="44">
        <v>3131100</v>
      </c>
      <c r="BG342" s="44">
        <v>174650</v>
      </c>
      <c r="BH342" s="44">
        <v>853650</v>
      </c>
      <c r="BI342" s="21">
        <v>7252700</v>
      </c>
      <c r="BJ342" s="21"/>
      <c r="BK342" s="21"/>
      <c r="BL342" s="21">
        <v>402850</v>
      </c>
      <c r="BM342" s="21">
        <v>334600</v>
      </c>
      <c r="BN342" s="21">
        <v>12149550</v>
      </c>
      <c r="BO342" s="21"/>
      <c r="BP342" s="21"/>
      <c r="BQ342" s="44"/>
      <c r="BR342" s="21"/>
      <c r="BS342" s="44"/>
      <c r="BT342" s="21"/>
      <c r="BU342" s="44"/>
      <c r="BV342" s="21"/>
      <c r="BW342" s="44">
        <v>2321632</v>
      </c>
      <c r="BX342" s="21"/>
      <c r="BY342" s="21">
        <v>274308</v>
      </c>
      <c r="BZ342" s="21"/>
      <c r="CA342" s="44"/>
      <c r="CB342" s="44"/>
      <c r="CC342" s="44">
        <v>33664</v>
      </c>
      <c r="CD342" s="44"/>
      <c r="CE342" s="44"/>
      <c r="CF342" s="44"/>
      <c r="CG342" s="44"/>
      <c r="CH342" s="44"/>
      <c r="CI342" s="21">
        <v>731</v>
      </c>
      <c r="CJ342" s="44"/>
      <c r="CK342" s="21"/>
      <c r="CL342" s="44"/>
      <c r="CM342" s="44">
        <v>16892</v>
      </c>
      <c r="CN342" s="44">
        <v>0</v>
      </c>
      <c r="CO342" s="44">
        <v>1031134</v>
      </c>
      <c r="CP342" s="44">
        <v>0</v>
      </c>
      <c r="CQ342" s="21">
        <v>850346</v>
      </c>
      <c r="CR342" s="44">
        <v>324470</v>
      </c>
      <c r="CS342" s="44">
        <v>286270</v>
      </c>
      <c r="CT342" s="44">
        <v>80568</v>
      </c>
      <c r="CU342" s="44"/>
      <c r="CV342" s="44">
        <v>40655</v>
      </c>
      <c r="CW342" s="21"/>
      <c r="CX342" s="21"/>
      <c r="CY342" s="21"/>
      <c r="CZ342" s="21"/>
      <c r="DA342" s="21"/>
      <c r="DB342" s="21"/>
      <c r="DC342" s="21"/>
      <c r="DD342" s="21"/>
      <c r="DE342" s="44"/>
      <c r="DF342" s="21"/>
      <c r="DG342" s="44"/>
      <c r="DH342" s="21"/>
      <c r="DI342" s="44"/>
      <c r="DJ342" s="44"/>
      <c r="DK342" s="44"/>
      <c r="DL342" s="44"/>
      <c r="DM342" s="21"/>
      <c r="DN342" s="44"/>
      <c r="DO342" s="44"/>
      <c r="DP342" s="44"/>
      <c r="DQ342" s="44"/>
      <c r="DR342" s="44"/>
      <c r="DS342" s="44"/>
      <c r="DT342" s="44"/>
      <c r="DU342" s="44"/>
      <c r="DV342" s="44"/>
      <c r="DW342" s="44"/>
      <c r="DX342" s="44"/>
      <c r="DY342" s="44">
        <v>-23800</v>
      </c>
      <c r="DZ342" s="44"/>
      <c r="EA342" s="44"/>
      <c r="EB342" s="21"/>
      <c r="EC342" s="44">
        <v>-2486556</v>
      </c>
      <c r="ED342" s="44"/>
      <c r="EE342" s="21">
        <v>80530</v>
      </c>
      <c r="EF342" s="44"/>
      <c r="EG342" s="21">
        <v>-326986</v>
      </c>
      <c r="EH342" s="44"/>
      <c r="EI342" s="21">
        <v>1575902</v>
      </c>
      <c r="EJ342" s="44"/>
      <c r="EK342" s="44"/>
      <c r="EL342" s="21"/>
      <c r="EM342" s="44"/>
      <c r="EN342" s="44"/>
      <c r="EO342" s="44">
        <v>-327961</v>
      </c>
      <c r="EP342" s="21"/>
      <c r="EQ342" s="21"/>
      <c r="ER342" s="21"/>
      <c r="ES342" s="21"/>
      <c r="ET342" s="44"/>
      <c r="EU342" s="21"/>
      <c r="EV342" s="44"/>
      <c r="EW342" s="21"/>
      <c r="EX342" s="44"/>
      <c r="EY342" s="44"/>
      <c r="EZ342" s="21"/>
      <c r="FA342" s="21"/>
      <c r="FB342" s="44"/>
      <c r="FC342" s="44"/>
      <c r="FD342" s="21"/>
      <c r="FE342" s="112"/>
      <c r="FF342" s="44"/>
      <c r="FG342" s="44">
        <v>6683654</v>
      </c>
      <c r="FH342" s="44">
        <v>1365012</v>
      </c>
      <c r="FI342" s="44">
        <v>5002601</v>
      </c>
      <c r="FJ342" s="44">
        <v>87702</v>
      </c>
      <c r="FK342" s="44">
        <v>5275694</v>
      </c>
      <c r="FL342" s="44"/>
      <c r="FM342" s="44"/>
      <c r="FN342" s="44"/>
      <c r="FO342" s="44"/>
      <c r="FP342" s="44"/>
      <c r="FQ342" s="44"/>
      <c r="FR342" s="44"/>
      <c r="FS342" s="44"/>
      <c r="FT342" s="44">
        <v>3571</v>
      </c>
      <c r="FU342" s="44"/>
      <c r="FV342" s="21">
        <v>444199</v>
      </c>
      <c r="FW342" s="44"/>
      <c r="FX342" s="44">
        <v>315607</v>
      </c>
      <c r="FY342" s="44">
        <v>96798</v>
      </c>
      <c r="FZ342" s="44">
        <v>191826</v>
      </c>
      <c r="GA342" s="44">
        <v>30197</v>
      </c>
      <c r="GB342" s="44"/>
      <c r="GC342" s="44">
        <v>34221</v>
      </c>
      <c r="GD342" s="44">
        <v>345864</v>
      </c>
      <c r="GE342" s="44">
        <v>412845</v>
      </c>
      <c r="GF342" s="44">
        <v>242454</v>
      </c>
      <c r="GG342" s="44">
        <v>802913</v>
      </c>
      <c r="GH342" s="44">
        <v>118288</v>
      </c>
      <c r="GI342" s="44">
        <v>207431</v>
      </c>
      <c r="GJ342" s="44">
        <v>97072</v>
      </c>
      <c r="GK342" s="44">
        <v>3271872</v>
      </c>
      <c r="GL342" s="44">
        <v>70735</v>
      </c>
      <c r="GM342" s="44">
        <v>696172</v>
      </c>
      <c r="GN342" s="44">
        <v>93690</v>
      </c>
      <c r="GO342" s="44">
        <v>36133</v>
      </c>
      <c r="GP342" s="44"/>
      <c r="GQ342" s="44">
        <v>24017</v>
      </c>
      <c r="GR342" s="44">
        <v>239668</v>
      </c>
      <c r="GS342" s="44">
        <v>2946429</v>
      </c>
      <c r="GT342" s="44"/>
      <c r="GU342" s="21">
        <v>45825</v>
      </c>
      <c r="GV342" s="44"/>
      <c r="GW342" s="44">
        <v>45619</v>
      </c>
      <c r="GX342" s="44">
        <v>2490750</v>
      </c>
      <c r="GY342" s="44">
        <v>5528623</v>
      </c>
      <c r="GZ342" s="44">
        <v>2047898</v>
      </c>
      <c r="HA342" s="44"/>
      <c r="HB342" s="44"/>
      <c r="HC342" s="44">
        <v>3480725</v>
      </c>
      <c r="HD342" s="44">
        <v>5528623</v>
      </c>
      <c r="HE342" s="21"/>
      <c r="HF342" s="21"/>
      <c r="HG342" s="21"/>
      <c r="HH342" s="21"/>
      <c r="HI342" s="21">
        <v>0</v>
      </c>
      <c r="HJ342" s="44"/>
      <c r="HK342" s="21">
        <v>424207</v>
      </c>
      <c r="HL342" s="21">
        <v>25975</v>
      </c>
      <c r="HM342" s="21">
        <v>450182</v>
      </c>
      <c r="HN342" s="21">
        <v>-404357</v>
      </c>
      <c r="HO342" s="21"/>
      <c r="HP342" s="44"/>
      <c r="HQ342" s="47"/>
      <c r="HR342" s="47"/>
      <c r="HS342" s="47"/>
      <c r="HT342" s="47" t="s">
        <v>2895</v>
      </c>
      <c r="HU342" s="47">
        <v>-204789.80000000002</v>
      </c>
      <c r="HV342" s="47">
        <v>1920</v>
      </c>
      <c r="HW342" s="47">
        <v>0</v>
      </c>
      <c r="HX342" s="47">
        <v>7720</v>
      </c>
      <c r="HY342" s="47">
        <v>35199</v>
      </c>
      <c r="HZ342" s="47">
        <v>83960</v>
      </c>
      <c r="IA342" s="47">
        <v>0</v>
      </c>
      <c r="IB342" s="47">
        <v>0</v>
      </c>
      <c r="IC342" s="47">
        <v>6141</v>
      </c>
      <c r="ID342">
        <v>2581</v>
      </c>
      <c r="IE342" s="47">
        <v>1920</v>
      </c>
      <c r="IF342">
        <v>14323</v>
      </c>
      <c r="IG342" s="47">
        <v>7799</v>
      </c>
      <c r="IH342" s="47">
        <v>20511</v>
      </c>
      <c r="II342">
        <v>3606</v>
      </c>
      <c r="IJ342">
        <v>9338</v>
      </c>
      <c r="IK342">
        <v>1883</v>
      </c>
      <c r="IL342">
        <v>26487</v>
      </c>
      <c r="IM342">
        <v>223388</v>
      </c>
      <c r="IN342">
        <v>0</v>
      </c>
      <c r="IO342">
        <v>0</v>
      </c>
      <c r="IP342">
        <v>0</v>
      </c>
      <c r="IQ342">
        <v>151</v>
      </c>
      <c r="IR342">
        <v>0</v>
      </c>
      <c r="IS342">
        <v>0</v>
      </c>
      <c r="IT342">
        <v>151</v>
      </c>
      <c r="IU342">
        <v>154468</v>
      </c>
      <c r="IV342">
        <v>0</v>
      </c>
      <c r="IW342">
        <v>415814</v>
      </c>
      <c r="IX342">
        <v>1322132</v>
      </c>
      <c r="IY342">
        <v>1975356</v>
      </c>
      <c r="IZ342">
        <v>0</v>
      </c>
      <c r="JA342">
        <v>0</v>
      </c>
      <c r="JB342">
        <v>326928</v>
      </c>
      <c r="JC342">
        <v>125380</v>
      </c>
      <c r="JD342">
        <v>50440</v>
      </c>
      <c r="JE342">
        <v>270155</v>
      </c>
      <c r="JF342">
        <v>135662</v>
      </c>
      <c r="JG342">
        <v>431161</v>
      </c>
      <c r="JH342">
        <v>91358</v>
      </c>
      <c r="JI342">
        <v>165763</v>
      </c>
      <c r="JJ342">
        <v>78641</v>
      </c>
      <c r="JK342">
        <v>1140396</v>
      </c>
      <c r="JL342">
        <v>6683654</v>
      </c>
      <c r="JM342">
        <v>0</v>
      </c>
      <c r="JN342">
        <v>0</v>
      </c>
      <c r="JO342">
        <v>0</v>
      </c>
      <c r="JP342">
        <v>4515</v>
      </c>
      <c r="JQ342">
        <v>0</v>
      </c>
      <c r="JR342">
        <v>0</v>
      </c>
      <c r="JS342">
        <v>4515</v>
      </c>
      <c r="JT342"/>
      <c r="JU342"/>
      <c r="JV342"/>
      <c r="JW342"/>
      <c r="JX342"/>
      <c r="JY342">
        <v>2581</v>
      </c>
      <c r="JZ342"/>
      <c r="KA342"/>
      <c r="KB342"/>
      <c r="KC342"/>
      <c r="KD342"/>
      <c r="KE342">
        <v>125380</v>
      </c>
      <c r="KF342">
        <v>173</v>
      </c>
      <c r="KG342">
        <v>233</v>
      </c>
      <c r="KH342">
        <v>130</v>
      </c>
      <c r="KI342">
        <v>117</v>
      </c>
      <c r="KJ342">
        <v>166</v>
      </c>
      <c r="KK342">
        <v>85</v>
      </c>
      <c r="KL342">
        <v>65</v>
      </c>
      <c r="KM342">
        <v>92</v>
      </c>
      <c r="KN342">
        <v>46</v>
      </c>
      <c r="KO342">
        <v>1</v>
      </c>
      <c r="KP342">
        <v>0</v>
      </c>
      <c r="KQ342">
        <v>0</v>
      </c>
      <c r="KR342">
        <v>0</v>
      </c>
      <c r="KS342">
        <v>1</v>
      </c>
      <c r="KT342">
        <v>0</v>
      </c>
      <c r="KU342">
        <v>1</v>
      </c>
      <c r="KV342">
        <v>0</v>
      </c>
      <c r="KW342">
        <v>0</v>
      </c>
      <c r="KX342">
        <v>0</v>
      </c>
      <c r="KY342">
        <v>0</v>
      </c>
      <c r="KZ342">
        <v>0</v>
      </c>
      <c r="LA342">
        <v>0</v>
      </c>
      <c r="LB342">
        <v>0</v>
      </c>
      <c r="LC342">
        <v>0</v>
      </c>
      <c r="LD342">
        <v>1</v>
      </c>
      <c r="LE342">
        <v>0</v>
      </c>
      <c r="LF342">
        <v>0</v>
      </c>
      <c r="LG342">
        <v>0</v>
      </c>
      <c r="LH342">
        <v>0</v>
      </c>
    </row>
    <row r="343" spans="1:320" s="34" customFormat="1" ht="15" customHeight="1" x14ac:dyDescent="0.25">
      <c r="A343" s="45">
        <v>206190405</v>
      </c>
      <c r="B343" s="45" t="s">
        <v>3685</v>
      </c>
      <c r="C343" s="46">
        <v>45292</v>
      </c>
      <c r="D343" s="46">
        <v>45657</v>
      </c>
      <c r="E343" s="47">
        <v>366</v>
      </c>
      <c r="F343" s="45" t="s">
        <v>883</v>
      </c>
      <c r="G343" s="45" t="s">
        <v>884</v>
      </c>
      <c r="H343" s="45" t="s">
        <v>1030</v>
      </c>
      <c r="I343" s="45" t="s">
        <v>886</v>
      </c>
      <c r="J343" s="45" t="s">
        <v>887</v>
      </c>
      <c r="K343" s="45" t="s">
        <v>1031</v>
      </c>
      <c r="L343" s="45" t="s">
        <v>2768</v>
      </c>
      <c r="M343" s="45" t="s">
        <v>3686</v>
      </c>
      <c r="N343" s="45" t="s">
        <v>3687</v>
      </c>
      <c r="O343" s="45" t="s">
        <v>3688</v>
      </c>
      <c r="P343" s="45" t="s">
        <v>3689</v>
      </c>
      <c r="Q343" s="45" t="s">
        <v>3690</v>
      </c>
      <c r="R343" t="s">
        <v>3691</v>
      </c>
      <c r="S343" s="45" t="s">
        <v>893</v>
      </c>
      <c r="T343"/>
      <c r="U343" s="47">
        <v>130</v>
      </c>
      <c r="V343" s="47">
        <v>130</v>
      </c>
      <c r="W343" s="47" t="s">
        <v>913</v>
      </c>
      <c r="X343" s="47">
        <v>47580</v>
      </c>
      <c r="Y343" s="47">
        <v>44529</v>
      </c>
      <c r="Z343" s="48">
        <v>215.43</v>
      </c>
      <c r="AA343" s="44">
        <v>156</v>
      </c>
      <c r="AB343" s="44">
        <v>148</v>
      </c>
      <c r="AC343" s="44">
        <v>5478</v>
      </c>
      <c r="AD343" s="44"/>
      <c r="AE343" s="44">
        <v>2941</v>
      </c>
      <c r="AF343" s="44">
        <v>35145</v>
      </c>
      <c r="AG343" s="44"/>
      <c r="AH343" s="47">
        <v>390</v>
      </c>
      <c r="AI343" s="47">
        <v>14</v>
      </c>
      <c r="AJ343">
        <v>561</v>
      </c>
      <c r="AK343" t="s">
        <v>895</v>
      </c>
      <c r="AL343">
        <v>44529</v>
      </c>
      <c r="AM343"/>
      <c r="AN343"/>
      <c r="AO343"/>
      <c r="AP343"/>
      <c r="AQ343"/>
      <c r="AR343" s="44"/>
      <c r="AS343" s="44"/>
      <c r="AT343" s="44"/>
      <c r="AU343" s="44">
        <v>13136055</v>
      </c>
      <c r="AV343" s="44">
        <v>4902465</v>
      </c>
      <c r="AW343" s="44">
        <v>3628443</v>
      </c>
      <c r="AX343" s="44">
        <v>63885</v>
      </c>
      <c r="AY343" s="44">
        <v>14473962</v>
      </c>
      <c r="AZ343" s="21">
        <v>15347872</v>
      </c>
      <c r="BA343" s="21">
        <v>-873910</v>
      </c>
      <c r="BB343" s="44">
        <v>3</v>
      </c>
      <c r="BC343" s="44"/>
      <c r="BD343" s="44"/>
      <c r="BE343" s="44">
        <v>-873907</v>
      </c>
      <c r="BF343" s="44">
        <v>1616010</v>
      </c>
      <c r="BG343" s="44"/>
      <c r="BH343" s="44">
        <v>867595</v>
      </c>
      <c r="BI343" s="21">
        <v>10367775</v>
      </c>
      <c r="BJ343" s="21"/>
      <c r="BK343" s="21">
        <v>115050</v>
      </c>
      <c r="BL343" s="21">
        <v>4130</v>
      </c>
      <c r="BM343" s="21">
        <v>165495</v>
      </c>
      <c r="BN343" s="21">
        <v>13136055</v>
      </c>
      <c r="BO343" s="21"/>
      <c r="BP343" s="21"/>
      <c r="BQ343" s="44"/>
      <c r="BR343" s="21"/>
      <c r="BS343" s="44"/>
      <c r="BT343" s="21"/>
      <c r="BU343" s="44"/>
      <c r="BV343" s="21"/>
      <c r="BW343" s="44">
        <v>4508909</v>
      </c>
      <c r="BX343" s="21"/>
      <c r="BY343" s="21"/>
      <c r="BZ343" s="21"/>
      <c r="CA343" s="44">
        <v>78450</v>
      </c>
      <c r="CB343" s="44"/>
      <c r="CC343" s="44"/>
      <c r="CD343" s="44"/>
      <c r="CE343" s="44"/>
      <c r="CF343" s="44"/>
      <c r="CG343" s="44">
        <v>315106</v>
      </c>
      <c r="CH343" s="44"/>
      <c r="CI343" s="21"/>
      <c r="CJ343" s="44"/>
      <c r="CK343" s="21"/>
      <c r="CL343" s="44"/>
      <c r="CM343" s="44">
        <v>13446</v>
      </c>
      <c r="CN343" s="44">
        <v>0</v>
      </c>
      <c r="CO343" s="44">
        <v>1365000</v>
      </c>
      <c r="CP343" s="44">
        <v>0</v>
      </c>
      <c r="CQ343" s="21">
        <v>1463749</v>
      </c>
      <c r="CR343" s="44">
        <v>866420</v>
      </c>
      <c r="CS343" s="44">
        <v>1129767</v>
      </c>
      <c r="CT343" s="44">
        <v>51732</v>
      </c>
      <c r="CU343" s="44"/>
      <c r="CV343" s="44">
        <v>12351</v>
      </c>
      <c r="CW343" s="21"/>
      <c r="CX343" s="21"/>
      <c r="CY343" s="21"/>
      <c r="CZ343" s="21"/>
      <c r="DA343" s="21"/>
      <c r="DB343" s="21"/>
      <c r="DC343" s="21"/>
      <c r="DD343" s="21"/>
      <c r="DE343" s="44"/>
      <c r="DF343" s="21"/>
      <c r="DG343" s="44"/>
      <c r="DH343" s="21"/>
      <c r="DI343" s="44"/>
      <c r="DJ343" s="44"/>
      <c r="DK343" s="44"/>
      <c r="DL343" s="44"/>
      <c r="DM343" s="21"/>
      <c r="DN343" s="44"/>
      <c r="DO343" s="44"/>
      <c r="DP343" s="44"/>
      <c r="DQ343" s="44"/>
      <c r="DR343" s="44"/>
      <c r="DS343" s="44"/>
      <c r="DT343" s="44"/>
      <c r="DU343" s="44"/>
      <c r="DV343" s="44"/>
      <c r="DW343" s="44"/>
      <c r="DX343" s="44"/>
      <c r="DY343" s="44"/>
      <c r="DZ343" s="44"/>
      <c r="EA343" s="44"/>
      <c r="EB343" s="21"/>
      <c r="EC343" s="44">
        <v>1381322</v>
      </c>
      <c r="ED343" s="44"/>
      <c r="EE343" s="21"/>
      <c r="EF343" s="44"/>
      <c r="EG343" s="21">
        <v>128800</v>
      </c>
      <c r="EH343" s="44"/>
      <c r="EI343" s="21">
        <v>1806041</v>
      </c>
      <c r="EJ343" s="44"/>
      <c r="EK343" s="44"/>
      <c r="EL343" s="21"/>
      <c r="EM343" s="44">
        <v>283937</v>
      </c>
      <c r="EN343" s="44"/>
      <c r="EO343" s="44">
        <v>28343</v>
      </c>
      <c r="EP343" s="21"/>
      <c r="EQ343" s="21"/>
      <c r="ER343" s="21"/>
      <c r="ES343" s="21"/>
      <c r="ET343" s="44"/>
      <c r="EU343" s="21"/>
      <c r="EV343" s="44"/>
      <c r="EW343" s="21"/>
      <c r="EX343" s="44"/>
      <c r="EY343" s="44"/>
      <c r="EZ343" s="21"/>
      <c r="FA343" s="21"/>
      <c r="FB343" s="44"/>
      <c r="FC343" s="44"/>
      <c r="FD343" s="21"/>
      <c r="FE343" s="112"/>
      <c r="FF343" s="44"/>
      <c r="FG343" s="44">
        <v>7069444</v>
      </c>
      <c r="FH343" s="44">
        <v>1843129</v>
      </c>
      <c r="FI343" s="44">
        <v>6435299</v>
      </c>
      <c r="FJ343" s="44">
        <v>382718</v>
      </c>
      <c r="FK343" s="44">
        <v>6636805</v>
      </c>
      <c r="FL343" s="44"/>
      <c r="FM343" s="44"/>
      <c r="FN343" s="44"/>
      <c r="FO343" s="44"/>
      <c r="FP343" s="44"/>
      <c r="FQ343" s="44"/>
      <c r="FR343" s="44"/>
      <c r="FS343" s="44"/>
      <c r="FT343" s="44">
        <v>14259</v>
      </c>
      <c r="FU343" s="44"/>
      <c r="FV343" s="21">
        <v>290744</v>
      </c>
      <c r="FW343" s="44"/>
      <c r="FX343" s="44">
        <v>302453</v>
      </c>
      <c r="FY343" s="44">
        <v>184116</v>
      </c>
      <c r="FZ343" s="44">
        <v>161443</v>
      </c>
      <c r="GA343" s="44">
        <v>26992</v>
      </c>
      <c r="GB343" s="44"/>
      <c r="GC343" s="44">
        <v>14778</v>
      </c>
      <c r="GD343" s="44">
        <v>481808</v>
      </c>
      <c r="GE343" s="44">
        <v>309809</v>
      </c>
      <c r="GF343" s="44">
        <v>205004</v>
      </c>
      <c r="GG343" s="44">
        <v>1171845</v>
      </c>
      <c r="GH343" s="44">
        <v>202030</v>
      </c>
      <c r="GI343" s="44">
        <v>826146</v>
      </c>
      <c r="GJ343" s="44">
        <v>114362</v>
      </c>
      <c r="GK343" s="44">
        <v>3525320</v>
      </c>
      <c r="GL343" s="44">
        <v>16378</v>
      </c>
      <c r="GM343" s="44">
        <v>724192</v>
      </c>
      <c r="GN343" s="44">
        <v>35374</v>
      </c>
      <c r="GO343" s="44">
        <v>11614</v>
      </c>
      <c r="GP343" s="44"/>
      <c r="GQ343" s="44"/>
      <c r="GR343" s="44">
        <v>92400</v>
      </c>
      <c r="GS343" s="44">
        <v>3648324</v>
      </c>
      <c r="GT343" s="44"/>
      <c r="GU343" s="21">
        <v>1103599</v>
      </c>
      <c r="GV343" s="44">
        <v>301714</v>
      </c>
      <c r="GW343" s="44"/>
      <c r="GX343" s="44"/>
      <c r="GY343" s="44">
        <v>5053637</v>
      </c>
      <c r="GZ343" s="44">
        <v>1976258</v>
      </c>
      <c r="HA343" s="44"/>
      <c r="HB343" s="44"/>
      <c r="HC343" s="44">
        <v>3077379</v>
      </c>
      <c r="HD343" s="44">
        <v>5053637</v>
      </c>
      <c r="HE343" s="21"/>
      <c r="HF343" s="21"/>
      <c r="HG343" s="21"/>
      <c r="HH343" s="21"/>
      <c r="HI343" s="21">
        <v>0</v>
      </c>
      <c r="HJ343" s="44"/>
      <c r="HK343" s="21">
        <v>1524510</v>
      </c>
      <c r="HL343" s="21">
        <v>346277</v>
      </c>
      <c r="HM343" s="21">
        <v>1870787</v>
      </c>
      <c r="HN343" s="21">
        <v>-767188</v>
      </c>
      <c r="HO343" s="21"/>
      <c r="HP343" s="44"/>
      <c r="HQ343" s="47"/>
      <c r="HR343" s="47"/>
      <c r="HS343" s="47"/>
      <c r="HT343" s="47" t="s">
        <v>3692</v>
      </c>
      <c r="HU343" s="47">
        <v>1976258</v>
      </c>
      <c r="HV343" s="47">
        <v>3864</v>
      </c>
      <c r="HW343" s="47">
        <v>0</v>
      </c>
      <c r="HX343" s="47">
        <v>12910</v>
      </c>
      <c r="HY343" s="47">
        <v>31489</v>
      </c>
      <c r="HZ343" s="47">
        <v>111390</v>
      </c>
      <c r="IA343" s="47">
        <v>0</v>
      </c>
      <c r="IB343" s="47">
        <v>0</v>
      </c>
      <c r="IC343" s="47">
        <v>6406</v>
      </c>
      <c r="ID343"/>
      <c r="IE343" s="47">
        <v>2358</v>
      </c>
      <c r="IF343"/>
      <c r="IG343" s="47"/>
      <c r="IH343" s="47">
        <v>22705</v>
      </c>
      <c r="II343">
        <v>4649</v>
      </c>
      <c r="IJ343">
        <v>33804</v>
      </c>
      <c r="IK343">
        <v>2341</v>
      </c>
      <c r="IL343">
        <v>14856</v>
      </c>
      <c r="IM343">
        <v>246772</v>
      </c>
      <c r="IN343">
        <v>0</v>
      </c>
      <c r="IO343">
        <v>0</v>
      </c>
      <c r="IP343">
        <v>0</v>
      </c>
      <c r="IQ343">
        <v>30</v>
      </c>
      <c r="IR343">
        <v>0</v>
      </c>
      <c r="IS343">
        <v>0</v>
      </c>
      <c r="IT343">
        <v>30</v>
      </c>
      <c r="IU343">
        <v>251230</v>
      </c>
      <c r="IV343">
        <v>0</v>
      </c>
      <c r="IW343">
        <v>743814</v>
      </c>
      <c r="IX343">
        <v>1203581</v>
      </c>
      <c r="IY343">
        <v>2658738</v>
      </c>
      <c r="IZ343">
        <v>0</v>
      </c>
      <c r="JA343">
        <v>0</v>
      </c>
      <c r="JB343">
        <v>233339</v>
      </c>
      <c r="JC343"/>
      <c r="JD343">
        <v>57146</v>
      </c>
      <c r="JE343"/>
      <c r="JF343"/>
      <c r="JG343">
        <v>496378</v>
      </c>
      <c r="JH343">
        <v>160250</v>
      </c>
      <c r="JI343">
        <v>650045</v>
      </c>
      <c r="JJ343">
        <v>90515</v>
      </c>
      <c r="JK343">
        <v>524408</v>
      </c>
      <c r="JL343">
        <v>7069444</v>
      </c>
      <c r="JM343">
        <v>0</v>
      </c>
      <c r="JN343">
        <v>0</v>
      </c>
      <c r="JO343">
        <v>0</v>
      </c>
      <c r="JP343">
        <v>1650</v>
      </c>
      <c r="JQ343">
        <v>0</v>
      </c>
      <c r="JR343">
        <v>0</v>
      </c>
      <c r="JS343">
        <v>1650</v>
      </c>
      <c r="JT343"/>
      <c r="JU343"/>
      <c r="JV343"/>
      <c r="JW343"/>
      <c r="JX343"/>
      <c r="JY343"/>
      <c r="JZ343"/>
      <c r="KA343"/>
      <c r="KB343"/>
      <c r="KC343"/>
      <c r="KD343"/>
      <c r="KE343"/>
      <c r="KF343">
        <v>143</v>
      </c>
      <c r="KG343">
        <v>286</v>
      </c>
      <c r="KH343">
        <v>63</v>
      </c>
      <c r="KI343">
        <v>86</v>
      </c>
      <c r="KJ343">
        <v>190</v>
      </c>
      <c r="KK343">
        <v>34</v>
      </c>
      <c r="KL343">
        <v>61</v>
      </c>
      <c r="KM343">
        <v>137</v>
      </c>
      <c r="KN343">
        <v>24</v>
      </c>
      <c r="KO343">
        <v>1</v>
      </c>
      <c r="KP343">
        <v>0</v>
      </c>
      <c r="KQ343">
        <v>0</v>
      </c>
      <c r="KR343">
        <v>0</v>
      </c>
      <c r="KS343">
        <v>0</v>
      </c>
      <c r="KT343">
        <v>1</v>
      </c>
      <c r="KU343">
        <v>1</v>
      </c>
      <c r="KV343">
        <v>0</v>
      </c>
      <c r="KW343">
        <v>0</v>
      </c>
      <c r="KX343">
        <v>0</v>
      </c>
      <c r="KY343">
        <v>0</v>
      </c>
      <c r="KZ343">
        <v>0</v>
      </c>
      <c r="LA343">
        <v>0</v>
      </c>
      <c r="LB343">
        <v>0</v>
      </c>
      <c r="LC343">
        <v>0</v>
      </c>
      <c r="LD343">
        <v>1</v>
      </c>
      <c r="LE343">
        <v>0</v>
      </c>
      <c r="LF343">
        <v>0</v>
      </c>
      <c r="LG343">
        <v>0</v>
      </c>
      <c r="LH343">
        <v>0</v>
      </c>
    </row>
    <row r="344" spans="1:320" s="34" customFormat="1" ht="15" customHeight="1" x14ac:dyDescent="0.25">
      <c r="A344" s="45">
        <v>206190411</v>
      </c>
      <c r="B344" s="45" t="s">
        <v>3693</v>
      </c>
      <c r="C344" s="46">
        <v>45292</v>
      </c>
      <c r="D344" s="46">
        <v>45657</v>
      </c>
      <c r="E344" s="47">
        <v>366</v>
      </c>
      <c r="F344" s="45" t="s">
        <v>883</v>
      </c>
      <c r="G344" s="45" t="s">
        <v>884</v>
      </c>
      <c r="H344" s="45" t="s">
        <v>1030</v>
      </c>
      <c r="I344" s="45" t="s">
        <v>886</v>
      </c>
      <c r="J344" s="45" t="s">
        <v>887</v>
      </c>
      <c r="K344" s="45" t="s">
        <v>1031</v>
      </c>
      <c r="L344" s="45" t="s">
        <v>2780</v>
      </c>
      <c r="M344" s="45" t="s">
        <v>3694</v>
      </c>
      <c r="N344" s="45" t="s">
        <v>3695</v>
      </c>
      <c r="O344" s="45" t="s">
        <v>1105</v>
      </c>
      <c r="P344" s="45" t="s">
        <v>3487</v>
      </c>
      <c r="Q344" s="45" t="s">
        <v>3696</v>
      </c>
      <c r="R344" t="s">
        <v>3697</v>
      </c>
      <c r="S344" s="45" t="s">
        <v>893</v>
      </c>
      <c r="T344" t="s">
        <v>1225</v>
      </c>
      <c r="U344" s="47">
        <v>99</v>
      </c>
      <c r="V344" s="47">
        <v>99</v>
      </c>
      <c r="W344" s="47" t="s">
        <v>894</v>
      </c>
      <c r="X344" s="47">
        <v>36234</v>
      </c>
      <c r="Y344" s="47">
        <v>32972</v>
      </c>
      <c r="Z344" s="48">
        <v>153.47999999999999</v>
      </c>
      <c r="AA344" s="44">
        <v>188</v>
      </c>
      <c r="AB344" s="44">
        <v>177</v>
      </c>
      <c r="AC344" s="44">
        <v>3323</v>
      </c>
      <c r="AD344" s="44">
        <v>3519</v>
      </c>
      <c r="AE344" s="44">
        <v>3422</v>
      </c>
      <c r="AF344" s="44">
        <v>21686</v>
      </c>
      <c r="AG344" s="44"/>
      <c r="AH344" s="47"/>
      <c r="AI344" s="47">
        <v>290</v>
      </c>
      <c r="AJ344">
        <v>732</v>
      </c>
      <c r="AK344" t="s">
        <v>895</v>
      </c>
      <c r="AL344">
        <v>32972</v>
      </c>
      <c r="AM344"/>
      <c r="AN344"/>
      <c r="AO344"/>
      <c r="AP344"/>
      <c r="AQ344"/>
      <c r="AR344" s="44"/>
      <c r="AS344" s="44"/>
      <c r="AT344" s="44"/>
      <c r="AU344" s="44">
        <v>13692333</v>
      </c>
      <c r="AV344" s="44">
        <v>4684892</v>
      </c>
      <c r="AW344" s="44">
        <v>5559938</v>
      </c>
      <c r="AX344" s="44">
        <v>34</v>
      </c>
      <c r="AY344" s="44">
        <v>12817321</v>
      </c>
      <c r="AZ344" s="21">
        <v>13408026</v>
      </c>
      <c r="BA344" s="21">
        <v>-590705</v>
      </c>
      <c r="BB344" s="44">
        <v>3052</v>
      </c>
      <c r="BC344" s="44"/>
      <c r="BD344" s="44"/>
      <c r="BE344" s="44">
        <v>-587653</v>
      </c>
      <c r="BF344" s="44">
        <v>1396495</v>
      </c>
      <c r="BG344" s="44">
        <v>1473101</v>
      </c>
      <c r="BH344" s="44">
        <v>1476624</v>
      </c>
      <c r="BI344" s="21">
        <v>8930682</v>
      </c>
      <c r="BJ344" s="21"/>
      <c r="BK344" s="21"/>
      <c r="BL344" s="21">
        <v>115903</v>
      </c>
      <c r="BM344" s="21">
        <v>299528</v>
      </c>
      <c r="BN344" s="21">
        <v>13692333</v>
      </c>
      <c r="BO344" s="21"/>
      <c r="BP344" s="21"/>
      <c r="BQ344" s="44"/>
      <c r="BR344" s="21"/>
      <c r="BS344" s="44"/>
      <c r="BT344" s="21"/>
      <c r="BU344" s="44"/>
      <c r="BV344" s="21"/>
      <c r="BW344" s="44">
        <v>2735858</v>
      </c>
      <c r="BX344" s="21"/>
      <c r="BY344" s="21">
        <v>1893504</v>
      </c>
      <c r="BZ344" s="21"/>
      <c r="CA344" s="44">
        <v>19955</v>
      </c>
      <c r="CB344" s="44"/>
      <c r="CC344" s="44">
        <v>35607</v>
      </c>
      <c r="CD344" s="44"/>
      <c r="CE344" s="44"/>
      <c r="CF344" s="44"/>
      <c r="CG344" s="44"/>
      <c r="CH344" s="44"/>
      <c r="CI344" s="21"/>
      <c r="CJ344" s="44"/>
      <c r="CK344" s="21">
        <v>-32</v>
      </c>
      <c r="CL344" s="44"/>
      <c r="CM344" s="44">
        <v>0</v>
      </c>
      <c r="CN344" s="44">
        <v>0</v>
      </c>
      <c r="CO344" s="44">
        <v>1982851</v>
      </c>
      <c r="CP344" s="44">
        <v>569</v>
      </c>
      <c r="CQ344" s="21">
        <v>1892316</v>
      </c>
      <c r="CR344" s="44">
        <v>360965</v>
      </c>
      <c r="CS344" s="44">
        <v>335394</v>
      </c>
      <c r="CT344" s="44">
        <v>65644</v>
      </c>
      <c r="CU344" s="44"/>
      <c r="CV344" s="44">
        <v>47153</v>
      </c>
      <c r="CW344" s="21"/>
      <c r="CX344" s="21"/>
      <c r="CY344" s="21"/>
      <c r="CZ344" s="21"/>
      <c r="DA344" s="21"/>
      <c r="DB344" s="21"/>
      <c r="DC344" s="21"/>
      <c r="DD344" s="21"/>
      <c r="DE344" s="44"/>
      <c r="DF344" s="21"/>
      <c r="DG344" s="44"/>
      <c r="DH344" s="21"/>
      <c r="DI344" s="44"/>
      <c r="DJ344" s="44"/>
      <c r="DK344" s="44"/>
      <c r="DL344" s="44"/>
      <c r="DM344" s="21"/>
      <c r="DN344" s="44"/>
      <c r="DO344" s="44"/>
      <c r="DP344" s="44"/>
      <c r="DQ344" s="44"/>
      <c r="DR344" s="44"/>
      <c r="DS344" s="44"/>
      <c r="DT344" s="44"/>
      <c r="DU344" s="44"/>
      <c r="DV344" s="44"/>
      <c r="DW344" s="44"/>
      <c r="DX344" s="44"/>
      <c r="DY344" s="44"/>
      <c r="DZ344" s="44"/>
      <c r="EA344" s="44"/>
      <c r="EB344" s="21"/>
      <c r="EC344" s="44">
        <v>1390230</v>
      </c>
      <c r="ED344" s="44"/>
      <c r="EE344" s="21">
        <v>1338679</v>
      </c>
      <c r="EF344" s="44"/>
      <c r="EG344" s="21">
        <v>-107794</v>
      </c>
      <c r="EH344" s="44"/>
      <c r="EI344" s="21">
        <v>2847033</v>
      </c>
      <c r="EJ344" s="44"/>
      <c r="EK344" s="44"/>
      <c r="EL344" s="21"/>
      <c r="EM344" s="44"/>
      <c r="EN344" s="44"/>
      <c r="EO344" s="44">
        <v>91789</v>
      </c>
      <c r="EP344" s="21"/>
      <c r="EQ344" s="21"/>
      <c r="ER344" s="21"/>
      <c r="ES344" s="21"/>
      <c r="ET344" s="44"/>
      <c r="EU344" s="21"/>
      <c r="EV344" s="44"/>
      <c r="EW344" s="21"/>
      <c r="EX344" s="44"/>
      <c r="EY344" s="44"/>
      <c r="EZ344" s="21"/>
      <c r="FA344" s="21"/>
      <c r="FB344" s="44"/>
      <c r="FC344" s="44"/>
      <c r="FD344" s="21"/>
      <c r="FE344" s="112">
        <v>1</v>
      </c>
      <c r="FF344" s="44"/>
      <c r="FG344" s="44">
        <v>4934377</v>
      </c>
      <c r="FH344" s="44">
        <v>1410070</v>
      </c>
      <c r="FI344" s="44">
        <v>7063579</v>
      </c>
      <c r="FJ344" s="44">
        <v>148027</v>
      </c>
      <c r="FK344" s="44">
        <v>5560562</v>
      </c>
      <c r="FL344" s="44"/>
      <c r="FM344" s="44"/>
      <c r="FN344" s="44"/>
      <c r="FO344" s="44"/>
      <c r="FP344" s="44"/>
      <c r="FQ344" s="44"/>
      <c r="FR344" s="44"/>
      <c r="FS344" s="44"/>
      <c r="FT344" s="44">
        <v>26844</v>
      </c>
      <c r="FU344" s="44"/>
      <c r="FV344" s="21">
        <v>376172</v>
      </c>
      <c r="FW344" s="44">
        <v>904</v>
      </c>
      <c r="FX344" s="44">
        <v>354422</v>
      </c>
      <c r="FY344" s="44">
        <v>48640</v>
      </c>
      <c r="FZ344" s="44">
        <v>197127</v>
      </c>
      <c r="GA344" s="44">
        <v>46083</v>
      </c>
      <c r="GB344" s="44"/>
      <c r="GC344" s="44">
        <v>37617</v>
      </c>
      <c r="GD344" s="44">
        <v>279237</v>
      </c>
      <c r="GE344" s="44">
        <v>446747</v>
      </c>
      <c r="GF344" s="44">
        <v>151530</v>
      </c>
      <c r="GG344" s="44">
        <v>804468</v>
      </c>
      <c r="GH344" s="44">
        <v>66768</v>
      </c>
      <c r="GI344" s="44">
        <v>155406</v>
      </c>
      <c r="GJ344" s="44"/>
      <c r="GK344" s="44">
        <v>3284543</v>
      </c>
      <c r="GL344" s="44">
        <v>118456</v>
      </c>
      <c r="GM344" s="44">
        <v>1005974</v>
      </c>
      <c r="GN344" s="44">
        <v>47664</v>
      </c>
      <c r="GO344" s="44">
        <v>138299</v>
      </c>
      <c r="GP344" s="44">
        <v>5101</v>
      </c>
      <c r="GQ344" s="44"/>
      <c r="GR344" s="44">
        <v>255462</v>
      </c>
      <c r="GS344" s="44">
        <v>1317714</v>
      </c>
      <c r="GT344" s="44"/>
      <c r="GU344" s="21">
        <v>2358731</v>
      </c>
      <c r="GV344" s="44">
        <v>10598</v>
      </c>
      <c r="GW344" s="44">
        <v>70000</v>
      </c>
      <c r="GX344" s="44"/>
      <c r="GY344" s="44">
        <v>3757043</v>
      </c>
      <c r="GZ344" s="44">
        <v>2348236</v>
      </c>
      <c r="HA344" s="44">
        <v>102407</v>
      </c>
      <c r="HB344" s="44">
        <v>546651</v>
      </c>
      <c r="HC344" s="44">
        <v>759749</v>
      </c>
      <c r="HD344" s="44">
        <v>3757043</v>
      </c>
      <c r="HE344" s="21"/>
      <c r="HF344" s="21"/>
      <c r="HG344" s="21">
        <v>78615</v>
      </c>
      <c r="HH344" s="21"/>
      <c r="HI344" s="21">
        <v>67600</v>
      </c>
      <c r="HJ344" s="44">
        <v>4247402</v>
      </c>
      <c r="HK344" s="21">
        <v>429641</v>
      </c>
      <c r="HL344" s="21">
        <v>1088215</v>
      </c>
      <c r="HM344" s="21">
        <v>5832858</v>
      </c>
      <c r="HN344" s="21">
        <v>-3474127</v>
      </c>
      <c r="HO344" s="21"/>
      <c r="HP344" s="44"/>
      <c r="HQ344" s="47"/>
      <c r="HR344" s="47">
        <v>546651</v>
      </c>
      <c r="HS344" s="47"/>
      <c r="HT344" s="47" t="s">
        <v>1759</v>
      </c>
      <c r="HU344" s="47">
        <v>0</v>
      </c>
      <c r="HV344" s="47">
        <v>6490</v>
      </c>
      <c r="HW344" s="47">
        <v>0</v>
      </c>
      <c r="HX344" s="47">
        <v>325</v>
      </c>
      <c r="HY344" s="47">
        <v>32842</v>
      </c>
      <c r="HZ344" s="47">
        <v>63958</v>
      </c>
      <c r="IA344" s="47">
        <v>0</v>
      </c>
      <c r="IB344" s="47">
        <v>0</v>
      </c>
      <c r="IC344" s="47">
        <v>6175</v>
      </c>
      <c r="ID344"/>
      <c r="IE344" s="47">
        <v>8</v>
      </c>
      <c r="IF344">
        <v>16187</v>
      </c>
      <c r="IG344" s="47">
        <v>5556</v>
      </c>
      <c r="IH344" s="47">
        <v>17024</v>
      </c>
      <c r="II344">
        <v>1322</v>
      </c>
      <c r="IJ344">
        <v>4744</v>
      </c>
      <c r="IK344"/>
      <c r="IL344">
        <v>15828</v>
      </c>
      <c r="IM344">
        <v>170459</v>
      </c>
      <c r="IN344">
        <v>0</v>
      </c>
      <c r="IO344">
        <v>2327</v>
      </c>
      <c r="IP344">
        <v>1031</v>
      </c>
      <c r="IQ344">
        <v>22374</v>
      </c>
      <c r="IR344">
        <v>0</v>
      </c>
      <c r="IS344">
        <v>0</v>
      </c>
      <c r="IT344">
        <v>25732</v>
      </c>
      <c r="IU344">
        <v>427308</v>
      </c>
      <c r="IV344">
        <v>0</v>
      </c>
      <c r="IW344">
        <v>18992</v>
      </c>
      <c r="IX344">
        <v>1388690</v>
      </c>
      <c r="IY344">
        <v>1444866</v>
      </c>
      <c r="IZ344">
        <v>0</v>
      </c>
      <c r="JA344">
        <v>0</v>
      </c>
      <c r="JB344">
        <v>217602</v>
      </c>
      <c r="JC344"/>
      <c r="JD344">
        <v>436</v>
      </c>
      <c r="JE344">
        <v>307547</v>
      </c>
      <c r="JF344">
        <v>97227</v>
      </c>
      <c r="JG344">
        <v>325655</v>
      </c>
      <c r="JH344">
        <v>49613</v>
      </c>
      <c r="JI344">
        <v>116748</v>
      </c>
      <c r="JJ344"/>
      <c r="JK344">
        <v>539693</v>
      </c>
      <c r="JL344">
        <v>4934377</v>
      </c>
      <c r="JM344">
        <v>0</v>
      </c>
      <c r="JN344">
        <v>146276</v>
      </c>
      <c r="JO344">
        <v>48346</v>
      </c>
      <c r="JP344">
        <v>699015</v>
      </c>
      <c r="JQ344">
        <v>0</v>
      </c>
      <c r="JR344">
        <v>0</v>
      </c>
      <c r="JS344">
        <v>893637</v>
      </c>
      <c r="JT344"/>
      <c r="JU344"/>
      <c r="JV344"/>
      <c r="JW344"/>
      <c r="JX344"/>
      <c r="JY344"/>
      <c r="JZ344"/>
      <c r="KA344"/>
      <c r="KB344"/>
      <c r="KC344"/>
      <c r="KD344"/>
      <c r="KE344"/>
      <c r="KF344">
        <v>121</v>
      </c>
      <c r="KG344">
        <v>165</v>
      </c>
      <c r="KH344">
        <v>92</v>
      </c>
      <c r="KI344">
        <v>71</v>
      </c>
      <c r="KJ344">
        <v>103</v>
      </c>
      <c r="KK344">
        <v>50</v>
      </c>
      <c r="KL344">
        <v>44</v>
      </c>
      <c r="KM344">
        <v>69</v>
      </c>
      <c r="KN344">
        <v>31</v>
      </c>
      <c r="KO344">
        <v>1</v>
      </c>
      <c r="KP344">
        <v>0</v>
      </c>
      <c r="KQ344">
        <v>0</v>
      </c>
      <c r="KR344">
        <v>0</v>
      </c>
      <c r="KS344">
        <v>1</v>
      </c>
      <c r="KT344">
        <v>0</v>
      </c>
      <c r="KU344">
        <v>1</v>
      </c>
      <c r="KV344">
        <v>0</v>
      </c>
      <c r="KW344">
        <v>0</v>
      </c>
      <c r="KX344">
        <v>0</v>
      </c>
      <c r="KY344">
        <v>0</v>
      </c>
      <c r="KZ344">
        <v>0</v>
      </c>
      <c r="LA344">
        <v>0</v>
      </c>
      <c r="LB344">
        <v>0</v>
      </c>
      <c r="LC344">
        <v>0</v>
      </c>
      <c r="LD344">
        <v>1</v>
      </c>
      <c r="LE344">
        <v>0</v>
      </c>
      <c r="LF344">
        <v>0</v>
      </c>
      <c r="LG344">
        <v>0</v>
      </c>
      <c r="LH344">
        <v>0</v>
      </c>
    </row>
    <row r="345" spans="1:320" s="34" customFormat="1" ht="15" customHeight="1" x14ac:dyDescent="0.25">
      <c r="A345" s="45">
        <v>206190419</v>
      </c>
      <c r="B345" s="45" t="s">
        <v>3698</v>
      </c>
      <c r="C345" s="46">
        <v>45292</v>
      </c>
      <c r="D345" s="46">
        <v>45657</v>
      </c>
      <c r="E345" s="47">
        <v>366</v>
      </c>
      <c r="F345" s="45" t="s">
        <v>883</v>
      </c>
      <c r="G345" s="45" t="s">
        <v>884</v>
      </c>
      <c r="H345" s="45" t="s">
        <v>1030</v>
      </c>
      <c r="I345" s="45" t="s">
        <v>886</v>
      </c>
      <c r="J345" s="45" t="s">
        <v>887</v>
      </c>
      <c r="K345" s="45" t="s">
        <v>1031</v>
      </c>
      <c r="L345" s="45" t="s">
        <v>2897</v>
      </c>
      <c r="M345" s="45" t="s">
        <v>3699</v>
      </c>
      <c r="N345" s="45" t="s">
        <v>3700</v>
      </c>
      <c r="O345" s="45" t="s">
        <v>3004</v>
      </c>
      <c r="P345" s="45" t="s">
        <v>3005</v>
      </c>
      <c r="Q345" s="45" t="s">
        <v>3701</v>
      </c>
      <c r="R345" t="s">
        <v>3702</v>
      </c>
      <c r="S345" s="45" t="s">
        <v>893</v>
      </c>
      <c r="T345"/>
      <c r="U345" s="47">
        <v>86</v>
      </c>
      <c r="V345" s="47">
        <v>86</v>
      </c>
      <c r="W345" s="47" t="s">
        <v>894</v>
      </c>
      <c r="X345" s="47">
        <v>31476</v>
      </c>
      <c r="Y345" s="47">
        <v>29859</v>
      </c>
      <c r="Z345" s="48">
        <v>218.36</v>
      </c>
      <c r="AA345" s="44">
        <v>129</v>
      </c>
      <c r="AB345" s="44">
        <v>128</v>
      </c>
      <c r="AC345" s="44">
        <v>4416</v>
      </c>
      <c r="AD345" s="44"/>
      <c r="AE345" s="44">
        <v>618</v>
      </c>
      <c r="AF345" s="44">
        <v>23692</v>
      </c>
      <c r="AG345" s="44"/>
      <c r="AH345" s="47">
        <v>441</v>
      </c>
      <c r="AI345" s="47">
        <v>669</v>
      </c>
      <c r="AJ345">
        <v>23</v>
      </c>
      <c r="AK345" t="s">
        <v>914</v>
      </c>
      <c r="AL345">
        <v>19483</v>
      </c>
      <c r="AM345"/>
      <c r="AN345"/>
      <c r="AO345"/>
      <c r="AP345">
        <v>10376</v>
      </c>
      <c r="AQ345"/>
      <c r="AR345" s="44"/>
      <c r="AS345" s="44"/>
      <c r="AT345" s="44"/>
      <c r="AU345" s="44">
        <v>13958335</v>
      </c>
      <c r="AV345" s="44">
        <v>6773913</v>
      </c>
      <c r="AW345" s="44">
        <v>5312495</v>
      </c>
      <c r="AX345" s="44">
        <v>74997</v>
      </c>
      <c r="AY345" s="44">
        <v>15494750</v>
      </c>
      <c r="AZ345" s="21">
        <v>14527910</v>
      </c>
      <c r="BA345" s="21">
        <v>966840</v>
      </c>
      <c r="BB345" s="44">
        <v>-5</v>
      </c>
      <c r="BC345" s="44"/>
      <c r="BD345" s="44"/>
      <c r="BE345" s="44">
        <v>966835</v>
      </c>
      <c r="BF345" s="44">
        <v>1620110</v>
      </c>
      <c r="BG345" s="44"/>
      <c r="BH345" s="44">
        <v>349270</v>
      </c>
      <c r="BI345" s="21">
        <v>11553490</v>
      </c>
      <c r="BJ345" s="21"/>
      <c r="BK345" s="21">
        <v>210565</v>
      </c>
      <c r="BL345" s="21">
        <v>217425</v>
      </c>
      <c r="BM345" s="21">
        <v>7475</v>
      </c>
      <c r="BN345" s="21">
        <v>6331975</v>
      </c>
      <c r="BO345" s="21"/>
      <c r="BP345" s="21"/>
      <c r="BQ345" s="44"/>
      <c r="BR345" s="21">
        <v>7626360</v>
      </c>
      <c r="BS345" s="44"/>
      <c r="BT345" s="21"/>
      <c r="BU345" s="44"/>
      <c r="BV345" s="21"/>
      <c r="BW345" s="44">
        <v>6202532</v>
      </c>
      <c r="BX345" s="21"/>
      <c r="BY345" s="21"/>
      <c r="BZ345" s="21"/>
      <c r="CA345" s="44">
        <v>211896</v>
      </c>
      <c r="CB345" s="44"/>
      <c r="CC345" s="44"/>
      <c r="CD345" s="44"/>
      <c r="CE345" s="44"/>
      <c r="CF345" s="44"/>
      <c r="CG345" s="44">
        <v>359115</v>
      </c>
      <c r="CH345" s="44"/>
      <c r="CI345" s="21">
        <v>370</v>
      </c>
      <c r="CJ345" s="44"/>
      <c r="CK345" s="21"/>
      <c r="CL345" s="44"/>
      <c r="CM345" s="44">
        <v>148928</v>
      </c>
      <c r="CN345" s="44">
        <v>0</v>
      </c>
      <c r="CO345" s="44">
        <v>1890301</v>
      </c>
      <c r="CP345" s="44">
        <v>0</v>
      </c>
      <c r="CQ345" s="21">
        <v>2427420</v>
      </c>
      <c r="CR345" s="44">
        <v>854947</v>
      </c>
      <c r="CS345" s="44">
        <v>1309981</v>
      </c>
      <c r="CT345" s="44">
        <v>122621</v>
      </c>
      <c r="CU345" s="44"/>
      <c r="CV345" s="44">
        <v>19715</v>
      </c>
      <c r="CW345" s="21"/>
      <c r="CX345" s="21"/>
      <c r="CY345" s="21"/>
      <c r="CZ345" s="21"/>
      <c r="DA345" s="21"/>
      <c r="DB345" s="21"/>
      <c r="DC345" s="21"/>
      <c r="DD345" s="21"/>
      <c r="DE345" s="44"/>
      <c r="DF345" s="21"/>
      <c r="DG345" s="44"/>
      <c r="DH345" s="21"/>
      <c r="DI345" s="44"/>
      <c r="DJ345" s="44"/>
      <c r="DK345" s="44"/>
      <c r="DL345" s="44"/>
      <c r="DM345" s="21"/>
      <c r="DN345" s="44"/>
      <c r="DO345" s="44"/>
      <c r="DP345" s="44"/>
      <c r="DQ345" s="44"/>
      <c r="DR345" s="44"/>
      <c r="DS345" s="44"/>
      <c r="DT345" s="44"/>
      <c r="DU345" s="44"/>
      <c r="DV345" s="44"/>
      <c r="DW345" s="44"/>
      <c r="DX345" s="44"/>
      <c r="DY345" s="44"/>
      <c r="DZ345" s="44"/>
      <c r="EA345" s="44"/>
      <c r="EB345" s="21"/>
      <c r="EC345" s="44">
        <v>3176409</v>
      </c>
      <c r="ED345" s="44"/>
      <c r="EE345" s="21"/>
      <c r="EF345" s="44"/>
      <c r="EG345" s="21">
        <v>246141</v>
      </c>
      <c r="EH345" s="44"/>
      <c r="EI345" s="21">
        <v>1601911</v>
      </c>
      <c r="EJ345" s="44"/>
      <c r="EK345" s="44"/>
      <c r="EL345" s="21"/>
      <c r="EM345" s="44">
        <v>289761</v>
      </c>
      <c r="EN345" s="44"/>
      <c r="EO345" s="44">
        <v>-1727</v>
      </c>
      <c r="EP345" s="21"/>
      <c r="EQ345" s="21"/>
      <c r="ER345" s="21"/>
      <c r="ES345" s="21"/>
      <c r="ET345" s="44"/>
      <c r="EU345" s="21"/>
      <c r="EV345" s="44"/>
      <c r="EW345" s="21"/>
      <c r="EX345" s="44"/>
      <c r="EY345" s="44"/>
      <c r="EZ345" s="21"/>
      <c r="FA345" s="21"/>
      <c r="FB345" s="44"/>
      <c r="FC345" s="44"/>
      <c r="FD345" s="21"/>
      <c r="FE345" s="112"/>
      <c r="FF345" s="44"/>
      <c r="FG345" s="44">
        <v>6996988</v>
      </c>
      <c r="FH345" s="44">
        <v>1949596</v>
      </c>
      <c r="FI345" s="44">
        <v>5581326</v>
      </c>
      <c r="FJ345" s="44">
        <v>370256</v>
      </c>
      <c r="FK345" s="44">
        <v>3473945</v>
      </c>
      <c r="FL345" s="44"/>
      <c r="FM345" s="44"/>
      <c r="FN345" s="44"/>
      <c r="FO345" s="44">
        <v>4075749</v>
      </c>
      <c r="FP345" s="44"/>
      <c r="FQ345" s="44"/>
      <c r="FR345" s="44"/>
      <c r="FS345" s="44"/>
      <c r="FT345" s="44">
        <v>240</v>
      </c>
      <c r="FU345" s="44"/>
      <c r="FV345" s="21">
        <v>249942</v>
      </c>
      <c r="FW345" s="44"/>
      <c r="FX345" s="44">
        <v>322181</v>
      </c>
      <c r="FY345" s="44">
        <v>251010</v>
      </c>
      <c r="FZ345" s="44">
        <v>138022</v>
      </c>
      <c r="GA345" s="44">
        <v>26061</v>
      </c>
      <c r="GB345" s="44"/>
      <c r="GC345" s="44">
        <v>16449</v>
      </c>
      <c r="GD345" s="44">
        <v>394217</v>
      </c>
      <c r="GE345" s="44">
        <v>372860</v>
      </c>
      <c r="GF345" s="44">
        <v>153423</v>
      </c>
      <c r="GG345" s="44">
        <v>735259</v>
      </c>
      <c r="GH345" s="44">
        <v>81884</v>
      </c>
      <c r="GI345" s="44">
        <v>193311</v>
      </c>
      <c r="GJ345" s="44">
        <v>167429</v>
      </c>
      <c r="GK345" s="44">
        <v>3050539</v>
      </c>
      <c r="GL345" s="44">
        <v>3785</v>
      </c>
      <c r="GM345" s="44">
        <v>619200</v>
      </c>
      <c r="GN345" s="44">
        <v>118016</v>
      </c>
      <c r="GO345" s="44">
        <v>9988</v>
      </c>
      <c r="GP345" s="44"/>
      <c r="GQ345" s="44"/>
      <c r="GR345" s="44">
        <v>74400</v>
      </c>
      <c r="GS345" s="44">
        <v>3660694</v>
      </c>
      <c r="GT345" s="44"/>
      <c r="GU345" s="21">
        <v>651555</v>
      </c>
      <c r="GV345" s="44">
        <v>1225039</v>
      </c>
      <c r="GW345" s="44"/>
      <c r="GX345" s="44"/>
      <c r="GY345" s="44">
        <v>5537288</v>
      </c>
      <c r="GZ345" s="44">
        <v>1768915</v>
      </c>
      <c r="HA345" s="44"/>
      <c r="HB345" s="44"/>
      <c r="HC345" s="44">
        <v>3768373</v>
      </c>
      <c r="HD345" s="44">
        <v>5537288</v>
      </c>
      <c r="HE345" s="21"/>
      <c r="HF345" s="21"/>
      <c r="HG345" s="21">
        <v>8284</v>
      </c>
      <c r="HH345" s="21"/>
      <c r="HI345" s="21">
        <v>0</v>
      </c>
      <c r="HJ345" s="44"/>
      <c r="HK345" s="21">
        <v>751804</v>
      </c>
      <c r="HL345" s="21">
        <v>566401</v>
      </c>
      <c r="HM345" s="21">
        <v>1318205</v>
      </c>
      <c r="HN345" s="21">
        <v>-666650</v>
      </c>
      <c r="HO345" s="21"/>
      <c r="HP345" s="44"/>
      <c r="HQ345" s="47"/>
      <c r="HR345" s="47"/>
      <c r="HS345" s="47"/>
      <c r="HT345" s="47" t="s">
        <v>2988</v>
      </c>
      <c r="HU345" s="47">
        <v>1963495.6500000001</v>
      </c>
      <c r="HV345" s="47">
        <v>2047</v>
      </c>
      <c r="HW345" s="47">
        <v>0</v>
      </c>
      <c r="HX345" s="47">
        <v>9096</v>
      </c>
      <c r="HY345" s="47">
        <v>52221</v>
      </c>
      <c r="HZ345" s="47">
        <v>73103</v>
      </c>
      <c r="IA345" s="47">
        <v>18410</v>
      </c>
      <c r="IB345" s="47">
        <v>0</v>
      </c>
      <c r="IC345" s="47">
        <v>4420</v>
      </c>
      <c r="ID345"/>
      <c r="IE345" s="47">
        <v>2000</v>
      </c>
      <c r="IF345">
        <v>13699</v>
      </c>
      <c r="IG345" s="47">
        <v>4330</v>
      </c>
      <c r="IH345" s="47">
        <v>17573</v>
      </c>
      <c r="II345">
        <v>2043</v>
      </c>
      <c r="IJ345">
        <v>7661</v>
      </c>
      <c r="IK345">
        <v>2408</v>
      </c>
      <c r="IL345">
        <v>17998</v>
      </c>
      <c r="IM345">
        <v>227009</v>
      </c>
      <c r="IN345">
        <v>0</v>
      </c>
      <c r="IO345">
        <v>848</v>
      </c>
      <c r="IP345">
        <v>2092</v>
      </c>
      <c r="IQ345">
        <v>3112</v>
      </c>
      <c r="IR345">
        <v>0</v>
      </c>
      <c r="IS345">
        <v>0</v>
      </c>
      <c r="IT345">
        <v>6052</v>
      </c>
      <c r="IU345">
        <v>169957</v>
      </c>
      <c r="IV345">
        <v>0</v>
      </c>
      <c r="IW345">
        <v>492603</v>
      </c>
      <c r="IX345">
        <v>2057651</v>
      </c>
      <c r="IY345">
        <v>1648665</v>
      </c>
      <c r="IZ345">
        <v>692341</v>
      </c>
      <c r="JA345">
        <v>0</v>
      </c>
      <c r="JB345">
        <v>194568</v>
      </c>
      <c r="JC345"/>
      <c r="JD345">
        <v>59985</v>
      </c>
      <c r="JE345">
        <v>245865</v>
      </c>
      <c r="JF345">
        <v>78788</v>
      </c>
      <c r="JG345">
        <v>360604</v>
      </c>
      <c r="JH345">
        <v>64040</v>
      </c>
      <c r="JI345">
        <v>146618</v>
      </c>
      <c r="JJ345">
        <v>130944</v>
      </c>
      <c r="JK345">
        <v>654359</v>
      </c>
      <c r="JL345">
        <v>6996988</v>
      </c>
      <c r="JM345">
        <v>0</v>
      </c>
      <c r="JN345">
        <v>74193</v>
      </c>
      <c r="JO345">
        <v>128581</v>
      </c>
      <c r="JP345">
        <v>120046</v>
      </c>
      <c r="JQ345">
        <v>0</v>
      </c>
      <c r="JR345">
        <v>0</v>
      </c>
      <c r="JS345">
        <v>322820</v>
      </c>
      <c r="JT345"/>
      <c r="JU345"/>
      <c r="JV345"/>
      <c r="JW345"/>
      <c r="JX345"/>
      <c r="JY345"/>
      <c r="JZ345"/>
      <c r="KA345"/>
      <c r="KB345"/>
      <c r="KC345"/>
      <c r="KD345"/>
      <c r="KE345"/>
      <c r="KF345">
        <v>152</v>
      </c>
      <c r="KG345">
        <v>228</v>
      </c>
      <c r="KH345">
        <v>109</v>
      </c>
      <c r="KI345">
        <v>91</v>
      </c>
      <c r="KJ345">
        <v>145</v>
      </c>
      <c r="KK345">
        <v>63</v>
      </c>
      <c r="KL345">
        <v>49</v>
      </c>
      <c r="KM345">
        <v>84</v>
      </c>
      <c r="KN345">
        <v>32</v>
      </c>
      <c r="KO345">
        <v>1</v>
      </c>
      <c r="KP345">
        <v>0</v>
      </c>
      <c r="KQ345">
        <v>0</v>
      </c>
      <c r="KR345">
        <v>0</v>
      </c>
      <c r="KS345">
        <v>1</v>
      </c>
      <c r="KT345">
        <v>0</v>
      </c>
      <c r="KU345">
        <v>1</v>
      </c>
      <c r="KV345">
        <v>0</v>
      </c>
      <c r="KW345">
        <v>0</v>
      </c>
      <c r="KX345">
        <v>0</v>
      </c>
      <c r="KY345">
        <v>1</v>
      </c>
      <c r="KZ345">
        <v>0</v>
      </c>
      <c r="LA345">
        <v>0</v>
      </c>
      <c r="LB345">
        <v>0</v>
      </c>
      <c r="LC345">
        <v>0</v>
      </c>
      <c r="LD345">
        <v>1</v>
      </c>
      <c r="LE345">
        <v>0</v>
      </c>
      <c r="LF345">
        <v>0</v>
      </c>
      <c r="LG345">
        <v>0</v>
      </c>
      <c r="LH345">
        <v>0</v>
      </c>
    </row>
    <row r="346" spans="1:320" s="34" customFormat="1" ht="15" customHeight="1" x14ac:dyDescent="0.25">
      <c r="A346" s="45">
        <v>206190420</v>
      </c>
      <c r="B346" s="45" t="s">
        <v>3703</v>
      </c>
      <c r="C346" s="46">
        <v>45292</v>
      </c>
      <c r="D346" s="46">
        <v>45657</v>
      </c>
      <c r="E346" s="47">
        <v>366</v>
      </c>
      <c r="F346" s="45" t="s">
        <v>883</v>
      </c>
      <c r="G346" s="45" t="s">
        <v>884</v>
      </c>
      <c r="H346" s="45" t="s">
        <v>1030</v>
      </c>
      <c r="I346" s="45" t="s">
        <v>886</v>
      </c>
      <c r="J346" s="45" t="s">
        <v>331</v>
      </c>
      <c r="K346" s="45" t="s">
        <v>1031</v>
      </c>
      <c r="L346" s="45" t="s">
        <v>2724</v>
      </c>
      <c r="M346" s="45" t="s">
        <v>3704</v>
      </c>
      <c r="N346" s="45" t="s">
        <v>3705</v>
      </c>
      <c r="O346" s="45" t="s">
        <v>1045</v>
      </c>
      <c r="P346" s="45" t="s">
        <v>3017</v>
      </c>
      <c r="Q346" s="45" t="s">
        <v>3706</v>
      </c>
      <c r="R346" t="s">
        <v>3707</v>
      </c>
      <c r="S346" s="45" t="s">
        <v>884</v>
      </c>
      <c r="T346"/>
      <c r="U346" s="47">
        <v>147</v>
      </c>
      <c r="V346" s="47">
        <v>147</v>
      </c>
      <c r="W346" s="47" t="s">
        <v>913</v>
      </c>
      <c r="X346" s="47">
        <v>53802</v>
      </c>
      <c r="Y346" s="47">
        <v>46862</v>
      </c>
      <c r="Z346" s="48">
        <v>195.58</v>
      </c>
      <c r="AA346" s="44">
        <v>95</v>
      </c>
      <c r="AB346" s="44">
        <v>27</v>
      </c>
      <c r="AC346" s="44">
        <v>90</v>
      </c>
      <c r="AD346" s="44"/>
      <c r="AE346" s="44">
        <v>2446</v>
      </c>
      <c r="AF346" s="44">
        <v>40280</v>
      </c>
      <c r="AG346" s="44">
        <v>67</v>
      </c>
      <c r="AH346" s="47"/>
      <c r="AI346" s="47">
        <v>121</v>
      </c>
      <c r="AJ346">
        <v>3858</v>
      </c>
      <c r="AK346" t="s">
        <v>895</v>
      </c>
      <c r="AL346">
        <v>46862</v>
      </c>
      <c r="AM346"/>
      <c r="AN346"/>
      <c r="AO346"/>
      <c r="AP346"/>
      <c r="AQ346"/>
      <c r="AR346" s="44"/>
      <c r="AS346" s="44"/>
      <c r="AT346" s="44"/>
      <c r="AU346" s="44">
        <v>11174710</v>
      </c>
      <c r="AV346" s="44">
        <v>396105</v>
      </c>
      <c r="AW346" s="44">
        <v>-559421</v>
      </c>
      <c r="AX346" s="44">
        <v>8736</v>
      </c>
      <c r="AY346" s="44">
        <v>12138972</v>
      </c>
      <c r="AZ346" s="21">
        <v>14040348</v>
      </c>
      <c r="BA346" s="21">
        <v>-1901376</v>
      </c>
      <c r="BB346" s="44">
        <v>1607</v>
      </c>
      <c r="BC346" s="44"/>
      <c r="BD346" s="44"/>
      <c r="BE346" s="44">
        <v>-1899769</v>
      </c>
      <c r="BF346" s="44">
        <v>21461</v>
      </c>
      <c r="BG346" s="44"/>
      <c r="BH346" s="44">
        <v>583273</v>
      </c>
      <c r="BI346" s="21">
        <v>9605167</v>
      </c>
      <c r="BJ346" s="21">
        <v>15977</v>
      </c>
      <c r="BK346" s="21"/>
      <c r="BL346" s="21">
        <v>28854</v>
      </c>
      <c r="BM346" s="21">
        <v>919978</v>
      </c>
      <c r="BN346" s="21">
        <v>11174710</v>
      </c>
      <c r="BO346" s="21"/>
      <c r="BP346" s="21"/>
      <c r="BQ346" s="44"/>
      <c r="BR346" s="21"/>
      <c r="BS346" s="44"/>
      <c r="BT346" s="21"/>
      <c r="BU346" s="44"/>
      <c r="BV346" s="21"/>
      <c r="BW346" s="44">
        <v>22529</v>
      </c>
      <c r="BX346" s="21"/>
      <c r="BY346" s="21"/>
      <c r="BZ346" s="21"/>
      <c r="CA346" s="44">
        <v>219513</v>
      </c>
      <c r="CB346" s="44"/>
      <c r="CC346" s="44"/>
      <c r="CD346" s="44"/>
      <c r="CE346" s="44">
        <v>20956</v>
      </c>
      <c r="CF346" s="44"/>
      <c r="CG346" s="44"/>
      <c r="CH346" s="44"/>
      <c r="CI346" s="21">
        <v>5893</v>
      </c>
      <c r="CJ346" s="44"/>
      <c r="CK346" s="21">
        <v>127214</v>
      </c>
      <c r="CL346" s="44"/>
      <c r="CM346" s="44">
        <v>271846</v>
      </c>
      <c r="CN346" s="44">
        <v>0</v>
      </c>
      <c r="CO346" s="44">
        <v>25142</v>
      </c>
      <c r="CP346" s="44">
        <v>0</v>
      </c>
      <c r="CQ346" s="21">
        <v>10568</v>
      </c>
      <c r="CR346" s="44">
        <v>7793</v>
      </c>
      <c r="CS346" s="44">
        <v>73320</v>
      </c>
      <c r="CT346" s="44">
        <v>0</v>
      </c>
      <c r="CU346" s="44"/>
      <c r="CV346" s="44">
        <v>7436</v>
      </c>
      <c r="CW346" s="21"/>
      <c r="CX346" s="21"/>
      <c r="CY346" s="21"/>
      <c r="CZ346" s="21"/>
      <c r="DA346" s="21"/>
      <c r="DB346" s="21"/>
      <c r="DC346" s="21"/>
      <c r="DD346" s="21"/>
      <c r="DE346" s="44"/>
      <c r="DF346" s="21"/>
      <c r="DG346" s="44"/>
      <c r="DH346" s="21"/>
      <c r="DI346" s="44"/>
      <c r="DJ346" s="44"/>
      <c r="DK346" s="44"/>
      <c r="DL346" s="44"/>
      <c r="DM346" s="21"/>
      <c r="DN346" s="44"/>
      <c r="DO346" s="44"/>
      <c r="DP346" s="44"/>
      <c r="DQ346" s="44"/>
      <c r="DR346" s="44"/>
      <c r="DS346" s="44"/>
      <c r="DT346" s="44"/>
      <c r="DU346" s="44"/>
      <c r="DV346" s="44"/>
      <c r="DW346" s="44"/>
      <c r="DX346" s="44"/>
      <c r="DY346" s="44">
        <v>-101</v>
      </c>
      <c r="DZ346" s="44"/>
      <c r="EA346" s="44"/>
      <c r="EB346" s="21"/>
      <c r="EC346" s="44">
        <v>8343</v>
      </c>
      <c r="ED346" s="44"/>
      <c r="EE346" s="21"/>
      <c r="EF346" s="44"/>
      <c r="EG346" s="21">
        <v>379471</v>
      </c>
      <c r="EH346" s="44"/>
      <c r="EI346" s="21">
        <v>-173579</v>
      </c>
      <c r="EJ346" s="44"/>
      <c r="EK346" s="44">
        <v>-104750</v>
      </c>
      <c r="EL346" s="21"/>
      <c r="EM346" s="44"/>
      <c r="EN346" s="44"/>
      <c r="EO346" s="44">
        <v>-668805</v>
      </c>
      <c r="EP346" s="21"/>
      <c r="EQ346" s="21"/>
      <c r="ER346" s="21"/>
      <c r="ES346" s="21"/>
      <c r="ET346" s="44"/>
      <c r="EU346" s="21"/>
      <c r="EV346" s="44"/>
      <c r="EW346" s="21"/>
      <c r="EX346" s="44"/>
      <c r="EY346" s="44"/>
      <c r="EZ346" s="21"/>
      <c r="FA346" s="21"/>
      <c r="FB346" s="44"/>
      <c r="FC346" s="44"/>
      <c r="FD346" s="21"/>
      <c r="FE346" s="112"/>
      <c r="FF346" s="44"/>
      <c r="FG346" s="44">
        <v>7352884</v>
      </c>
      <c r="FH346" s="44">
        <v>1611919</v>
      </c>
      <c r="FI346" s="44">
        <v>5075545</v>
      </c>
      <c r="FJ346" s="44"/>
      <c r="FK346" s="44">
        <v>6755326</v>
      </c>
      <c r="FL346" s="44"/>
      <c r="FM346" s="44"/>
      <c r="FN346" s="44"/>
      <c r="FO346" s="44"/>
      <c r="FP346" s="44"/>
      <c r="FQ346" s="44"/>
      <c r="FR346" s="44"/>
      <c r="FS346" s="44"/>
      <c r="FT346" s="44">
        <v>2689</v>
      </c>
      <c r="FU346" s="44"/>
      <c r="FV346" s="21">
        <v>16482</v>
      </c>
      <c r="FW346" s="44"/>
      <c r="FX346" s="44">
        <v>8035</v>
      </c>
      <c r="FY346" s="44">
        <v>7668</v>
      </c>
      <c r="FZ346" s="44">
        <v>60898</v>
      </c>
      <c r="GA346" s="44">
        <v>55</v>
      </c>
      <c r="GB346" s="44"/>
      <c r="GC346" s="44">
        <v>25642</v>
      </c>
      <c r="GD346" s="44">
        <v>508837</v>
      </c>
      <c r="GE346" s="44">
        <v>791229</v>
      </c>
      <c r="GF346" s="44">
        <v>359464</v>
      </c>
      <c r="GG346" s="44">
        <v>1111232</v>
      </c>
      <c r="GH346" s="44">
        <v>147402</v>
      </c>
      <c r="GI346" s="44">
        <v>276811</v>
      </c>
      <c r="GJ346" s="44">
        <v>86188</v>
      </c>
      <c r="GK346" s="44">
        <v>3366391</v>
      </c>
      <c r="GL346" s="44">
        <v>255684</v>
      </c>
      <c r="GM346" s="44">
        <v>82893</v>
      </c>
      <c r="GN346" s="44">
        <v>15469</v>
      </c>
      <c r="GO346" s="44">
        <v>104031</v>
      </c>
      <c r="GP346" s="44"/>
      <c r="GQ346" s="44"/>
      <c r="GR346" s="44">
        <v>57922</v>
      </c>
      <c r="GS346" s="44">
        <v>1767700</v>
      </c>
      <c r="GT346" s="44"/>
      <c r="GU346" s="21">
        <v>2636322</v>
      </c>
      <c r="GV346" s="44"/>
      <c r="GW346" s="44">
        <v>275801</v>
      </c>
      <c r="GX346" s="44"/>
      <c r="GY346" s="44">
        <v>4679823</v>
      </c>
      <c r="GZ346" s="44">
        <v>9598365</v>
      </c>
      <c r="HA346" s="44"/>
      <c r="HB346" s="44"/>
      <c r="HC346" s="44">
        <v>-4918542</v>
      </c>
      <c r="HD346" s="44">
        <v>4679823</v>
      </c>
      <c r="HE346" s="21"/>
      <c r="HF346" s="21"/>
      <c r="HG346" s="21">
        <v>7510622</v>
      </c>
      <c r="HH346" s="21"/>
      <c r="HI346" s="21">
        <v>1477274</v>
      </c>
      <c r="HJ346" s="44">
        <v>3189070</v>
      </c>
      <c r="HK346" s="21">
        <v>1989973</v>
      </c>
      <c r="HL346" s="21">
        <v>1107150</v>
      </c>
      <c r="HM346" s="21">
        <v>7763467</v>
      </c>
      <c r="HN346" s="21">
        <v>-5127145</v>
      </c>
      <c r="HO346" s="21"/>
      <c r="HP346" s="44"/>
      <c r="HQ346" s="47"/>
      <c r="HR346" s="47"/>
      <c r="HS346" s="47"/>
      <c r="HT346" s="47" t="s">
        <v>1759</v>
      </c>
      <c r="HU346" s="47">
        <v>0</v>
      </c>
      <c r="HV346" s="47">
        <v>2445</v>
      </c>
      <c r="HW346" s="47">
        <v>0</v>
      </c>
      <c r="HX346" s="47">
        <v>9594</v>
      </c>
      <c r="HY346" s="47">
        <v>46817</v>
      </c>
      <c r="HZ346" s="47">
        <v>119034</v>
      </c>
      <c r="IA346" s="47">
        <v>0</v>
      </c>
      <c r="IB346" s="47">
        <v>0</v>
      </c>
      <c r="IC346" s="47">
        <v>1338</v>
      </c>
      <c r="ID346"/>
      <c r="IE346" s="47">
        <v>2294</v>
      </c>
      <c r="IF346">
        <v>26119</v>
      </c>
      <c r="IG346" s="47">
        <v>5252</v>
      </c>
      <c r="IH346" s="47">
        <v>26577</v>
      </c>
      <c r="II346">
        <v>2255</v>
      </c>
      <c r="IJ346">
        <v>8686</v>
      </c>
      <c r="IK346">
        <v>1483</v>
      </c>
      <c r="IL346">
        <v>8065</v>
      </c>
      <c r="IM346">
        <v>259959</v>
      </c>
      <c r="IN346">
        <v>0</v>
      </c>
      <c r="IO346">
        <v>390</v>
      </c>
      <c r="IP346">
        <v>796</v>
      </c>
      <c r="IQ346">
        <v>4304</v>
      </c>
      <c r="IR346">
        <v>0</v>
      </c>
      <c r="IS346">
        <v>0</v>
      </c>
      <c r="IT346">
        <v>5490</v>
      </c>
      <c r="IU346">
        <v>138597</v>
      </c>
      <c r="IV346">
        <v>0</v>
      </c>
      <c r="IW346">
        <v>587897</v>
      </c>
      <c r="IX346">
        <v>1647051</v>
      </c>
      <c r="IY346">
        <v>2799642</v>
      </c>
      <c r="IZ346">
        <v>0</v>
      </c>
      <c r="JA346">
        <v>0</v>
      </c>
      <c r="JB346">
        <v>67569</v>
      </c>
      <c r="JC346"/>
      <c r="JD346">
        <v>97160</v>
      </c>
      <c r="JE346">
        <v>613884</v>
      </c>
      <c r="JF346">
        <v>96890</v>
      </c>
      <c r="JG346">
        <v>527906</v>
      </c>
      <c r="JH346">
        <v>119380</v>
      </c>
      <c r="JI346">
        <v>210710</v>
      </c>
      <c r="JJ346">
        <v>62918</v>
      </c>
      <c r="JK346">
        <v>383280</v>
      </c>
      <c r="JL346">
        <v>7352884</v>
      </c>
      <c r="JM346">
        <v>0</v>
      </c>
      <c r="JN346">
        <v>26527</v>
      </c>
      <c r="JO346">
        <v>36191</v>
      </c>
      <c r="JP346">
        <v>136267</v>
      </c>
      <c r="JQ346">
        <v>0</v>
      </c>
      <c r="JR346">
        <v>0</v>
      </c>
      <c r="JS346">
        <v>198985</v>
      </c>
      <c r="JT346"/>
      <c r="JU346"/>
      <c r="JV346"/>
      <c r="JW346"/>
      <c r="JX346"/>
      <c r="JY346"/>
      <c r="JZ346"/>
      <c r="KA346"/>
      <c r="KB346"/>
      <c r="KC346"/>
      <c r="KD346"/>
      <c r="KE346"/>
      <c r="KF346">
        <v>163</v>
      </c>
      <c r="KG346">
        <v>249</v>
      </c>
      <c r="KH346">
        <v>101</v>
      </c>
      <c r="KI346">
        <v>112</v>
      </c>
      <c r="KJ346">
        <v>181</v>
      </c>
      <c r="KK346">
        <v>64</v>
      </c>
      <c r="KL346">
        <v>72</v>
      </c>
      <c r="KM346">
        <v>125</v>
      </c>
      <c r="KN346">
        <v>35</v>
      </c>
      <c r="KO346">
        <v>0</v>
      </c>
      <c r="KP346">
        <v>1</v>
      </c>
      <c r="KQ346">
        <v>0</v>
      </c>
      <c r="KR346">
        <v>0</v>
      </c>
      <c r="KS346">
        <v>0</v>
      </c>
      <c r="KT346">
        <v>1</v>
      </c>
      <c r="KU346">
        <v>1</v>
      </c>
      <c r="KV346">
        <v>0</v>
      </c>
      <c r="KW346">
        <v>0</v>
      </c>
      <c r="KX346">
        <v>0</v>
      </c>
      <c r="KY346">
        <v>0</v>
      </c>
      <c r="KZ346">
        <v>0</v>
      </c>
      <c r="LA346">
        <v>0</v>
      </c>
      <c r="LB346">
        <v>0</v>
      </c>
      <c r="LC346">
        <v>0</v>
      </c>
      <c r="LD346">
        <v>1</v>
      </c>
      <c r="LE346">
        <v>0</v>
      </c>
      <c r="LF346">
        <v>0</v>
      </c>
      <c r="LG346">
        <v>0</v>
      </c>
      <c r="LH346">
        <v>0</v>
      </c>
    </row>
    <row r="347" spans="1:320" s="34" customFormat="1" ht="15" customHeight="1" x14ac:dyDescent="0.25">
      <c r="A347" s="45">
        <v>206190423</v>
      </c>
      <c r="B347" s="45" t="s">
        <v>3708</v>
      </c>
      <c r="C347" s="46">
        <v>45292</v>
      </c>
      <c r="D347" s="46">
        <v>45657</v>
      </c>
      <c r="E347" s="47">
        <v>366</v>
      </c>
      <c r="F347" s="45" t="s">
        <v>883</v>
      </c>
      <c r="G347" s="45" t="s">
        <v>884</v>
      </c>
      <c r="H347" s="45" t="s">
        <v>1030</v>
      </c>
      <c r="I347" s="45" t="s">
        <v>886</v>
      </c>
      <c r="J347" s="45" t="s">
        <v>887</v>
      </c>
      <c r="K347" s="45" t="s">
        <v>1031</v>
      </c>
      <c r="L347" s="45" t="s">
        <v>2822</v>
      </c>
      <c r="M347" s="45" t="s">
        <v>3709</v>
      </c>
      <c r="N347" s="45" t="s">
        <v>3710</v>
      </c>
      <c r="O347" s="45" t="s">
        <v>1189</v>
      </c>
      <c r="P347" s="45" t="s">
        <v>3711</v>
      </c>
      <c r="Q347" s="45" t="s">
        <v>3712</v>
      </c>
      <c r="R347" t="s">
        <v>3713</v>
      </c>
      <c r="S347" s="45" t="s">
        <v>893</v>
      </c>
      <c r="T347"/>
      <c r="U347" s="47">
        <v>116</v>
      </c>
      <c r="V347" s="47">
        <v>116</v>
      </c>
      <c r="W347" s="47" t="s">
        <v>913</v>
      </c>
      <c r="X347" s="47">
        <v>42456</v>
      </c>
      <c r="Y347" s="47">
        <v>34670</v>
      </c>
      <c r="Z347" s="48">
        <v>186.8</v>
      </c>
      <c r="AA347" s="44">
        <v>218</v>
      </c>
      <c r="AB347" s="44">
        <v>226</v>
      </c>
      <c r="AC347" s="44">
        <v>6196</v>
      </c>
      <c r="AD347" s="44">
        <v>236</v>
      </c>
      <c r="AE347" s="44">
        <v>792</v>
      </c>
      <c r="AF347" s="44">
        <v>26180</v>
      </c>
      <c r="AG347" s="44"/>
      <c r="AH347" s="47"/>
      <c r="AI347" s="47">
        <v>673</v>
      </c>
      <c r="AJ347">
        <v>593</v>
      </c>
      <c r="AK347" t="s">
        <v>914</v>
      </c>
      <c r="AL347">
        <v>26419</v>
      </c>
      <c r="AM347"/>
      <c r="AN347"/>
      <c r="AO347"/>
      <c r="AP347">
        <v>8251</v>
      </c>
      <c r="AQ347"/>
      <c r="AR347" s="44"/>
      <c r="AS347" s="44"/>
      <c r="AT347" s="44"/>
      <c r="AU347" s="44">
        <v>10888230</v>
      </c>
      <c r="AV347" s="44">
        <v>6363681</v>
      </c>
      <c r="AW347" s="44">
        <v>-774689</v>
      </c>
      <c r="AX347" s="44">
        <v>26739</v>
      </c>
      <c r="AY347" s="44">
        <v>18053339</v>
      </c>
      <c r="AZ347" s="21">
        <v>16711003</v>
      </c>
      <c r="BA347" s="21">
        <v>1342336</v>
      </c>
      <c r="BB347" s="44">
        <v>-3</v>
      </c>
      <c r="BC347" s="44"/>
      <c r="BD347" s="44"/>
      <c r="BE347" s="44">
        <v>1342333</v>
      </c>
      <c r="BF347" s="44">
        <v>1905000</v>
      </c>
      <c r="BG347" s="44">
        <v>104440</v>
      </c>
      <c r="BH347" s="44">
        <v>245200</v>
      </c>
      <c r="BI347" s="21">
        <v>8242290</v>
      </c>
      <c r="BJ347" s="21"/>
      <c r="BK347" s="21"/>
      <c r="BL347" s="21">
        <v>213150</v>
      </c>
      <c r="BM347" s="21">
        <v>178150</v>
      </c>
      <c r="BN347" s="21">
        <v>7994840</v>
      </c>
      <c r="BO347" s="21"/>
      <c r="BP347" s="21"/>
      <c r="BQ347" s="44"/>
      <c r="BR347" s="21">
        <v>2893390</v>
      </c>
      <c r="BS347" s="44"/>
      <c r="BT347" s="21"/>
      <c r="BU347" s="44"/>
      <c r="BV347" s="21"/>
      <c r="BW347" s="44">
        <v>5975841</v>
      </c>
      <c r="BX347" s="21"/>
      <c r="BY347" s="21">
        <v>162167</v>
      </c>
      <c r="BZ347" s="21"/>
      <c r="CA347" s="44">
        <v>4109</v>
      </c>
      <c r="CB347" s="44"/>
      <c r="CC347" s="44">
        <v>219472</v>
      </c>
      <c r="CD347" s="44"/>
      <c r="CE347" s="44"/>
      <c r="CF347" s="44"/>
      <c r="CG347" s="44"/>
      <c r="CH347" s="44"/>
      <c r="CI347" s="21">
        <v>700</v>
      </c>
      <c r="CJ347" s="44"/>
      <c r="CK347" s="21">
        <v>1392</v>
      </c>
      <c r="CL347" s="44"/>
      <c r="CM347" s="44">
        <v>54671</v>
      </c>
      <c r="CN347" s="44">
        <v>7331</v>
      </c>
      <c r="CO347" s="44">
        <v>2036375</v>
      </c>
      <c r="CP347" s="44">
        <v>812773</v>
      </c>
      <c r="CQ347" s="21">
        <v>1923075</v>
      </c>
      <c r="CR347" s="44">
        <v>752800</v>
      </c>
      <c r="CS347" s="44">
        <v>690799</v>
      </c>
      <c r="CT347" s="44">
        <v>44350</v>
      </c>
      <c r="CU347" s="44"/>
      <c r="CV347" s="44">
        <v>41507</v>
      </c>
      <c r="CW347" s="21"/>
      <c r="CX347" s="21"/>
      <c r="CY347" s="21"/>
      <c r="CZ347" s="21"/>
      <c r="DA347" s="21"/>
      <c r="DB347" s="21"/>
      <c r="DC347" s="21"/>
      <c r="DD347" s="21"/>
      <c r="DE347" s="44"/>
      <c r="DF347" s="21"/>
      <c r="DG347" s="44"/>
      <c r="DH347" s="21"/>
      <c r="DI347" s="44"/>
      <c r="DJ347" s="44"/>
      <c r="DK347" s="44"/>
      <c r="DL347" s="44"/>
      <c r="DM347" s="21"/>
      <c r="DN347" s="44"/>
      <c r="DO347" s="44"/>
      <c r="DP347" s="44"/>
      <c r="DQ347" s="44"/>
      <c r="DR347" s="44"/>
      <c r="DS347" s="44"/>
      <c r="DT347" s="44"/>
      <c r="DU347" s="44"/>
      <c r="DV347" s="44"/>
      <c r="DW347" s="44"/>
      <c r="DX347" s="44"/>
      <c r="DY347" s="44"/>
      <c r="DZ347" s="44"/>
      <c r="EA347" s="44"/>
      <c r="EB347" s="21"/>
      <c r="EC347" s="44">
        <v>648899</v>
      </c>
      <c r="ED347" s="44"/>
      <c r="EE347" s="21">
        <v>132680</v>
      </c>
      <c r="EF347" s="44"/>
      <c r="EG347" s="21">
        <v>-218059</v>
      </c>
      <c r="EH347" s="44"/>
      <c r="EI347" s="21">
        <v>-1341137</v>
      </c>
      <c r="EJ347" s="44"/>
      <c r="EK347" s="44"/>
      <c r="EL347" s="21"/>
      <c r="EM347" s="44"/>
      <c r="EN347" s="44"/>
      <c r="EO347" s="44">
        <v>2928</v>
      </c>
      <c r="EP347" s="21"/>
      <c r="EQ347" s="21"/>
      <c r="ER347" s="21"/>
      <c r="ES347" s="21"/>
      <c r="ET347" s="44"/>
      <c r="EU347" s="21"/>
      <c r="EV347" s="44"/>
      <c r="EW347" s="21"/>
      <c r="EX347" s="44"/>
      <c r="EY347" s="44"/>
      <c r="EZ347" s="21"/>
      <c r="FA347" s="21"/>
      <c r="FB347" s="44"/>
      <c r="FC347" s="44"/>
      <c r="FD347" s="21"/>
      <c r="FE347" s="112"/>
      <c r="FF347" s="44"/>
      <c r="FG347" s="44">
        <v>8713278</v>
      </c>
      <c r="FH347" s="44">
        <v>1905396</v>
      </c>
      <c r="FI347" s="44">
        <v>6092329</v>
      </c>
      <c r="FJ347" s="44">
        <v>204215</v>
      </c>
      <c r="FK347" s="44">
        <v>5501585</v>
      </c>
      <c r="FL347" s="44"/>
      <c r="FM347" s="44"/>
      <c r="FN347" s="44"/>
      <c r="FO347" s="44">
        <v>2299215</v>
      </c>
      <c r="FP347" s="44"/>
      <c r="FQ347" s="44"/>
      <c r="FR347" s="44"/>
      <c r="FS347" s="44"/>
      <c r="FT347" s="44">
        <v>268945</v>
      </c>
      <c r="FU347" s="44"/>
      <c r="FV347" s="21">
        <v>402330</v>
      </c>
      <c r="FW347" s="44"/>
      <c r="FX347" s="44">
        <v>461540</v>
      </c>
      <c r="FY347" s="44">
        <v>180039</v>
      </c>
      <c r="FZ347" s="44">
        <v>201123</v>
      </c>
      <c r="GA347" s="44">
        <v>28210</v>
      </c>
      <c r="GB347" s="44"/>
      <c r="GC347" s="44">
        <v>32970</v>
      </c>
      <c r="GD347" s="44">
        <v>437228</v>
      </c>
      <c r="GE347" s="44">
        <v>379086</v>
      </c>
      <c r="GF347" s="44">
        <v>121795</v>
      </c>
      <c r="GG347" s="44">
        <v>898324</v>
      </c>
      <c r="GH347" s="44">
        <v>192880</v>
      </c>
      <c r="GI347" s="44">
        <v>102711</v>
      </c>
      <c r="GJ347" s="44">
        <v>115547</v>
      </c>
      <c r="GK347" s="44">
        <v>3895546</v>
      </c>
      <c r="GL347" s="44">
        <v>190473</v>
      </c>
      <c r="GM347" s="44">
        <v>657616</v>
      </c>
      <c r="GN347" s="44">
        <v>180376</v>
      </c>
      <c r="GO347" s="44">
        <v>23632</v>
      </c>
      <c r="GP347" s="44"/>
      <c r="GQ347" s="44"/>
      <c r="GR347" s="44">
        <v>139832</v>
      </c>
      <c r="GS347" s="44">
        <v>2827574</v>
      </c>
      <c r="GT347" s="44"/>
      <c r="GU347" s="21">
        <v>1608602</v>
      </c>
      <c r="GV347" s="44">
        <v>26665</v>
      </c>
      <c r="GW347" s="44">
        <v>7868264</v>
      </c>
      <c r="GX347" s="44"/>
      <c r="GY347" s="44">
        <v>12331105</v>
      </c>
      <c r="GZ347" s="44">
        <v>2136662</v>
      </c>
      <c r="HA347" s="44">
        <v>278162</v>
      </c>
      <c r="HB347" s="44"/>
      <c r="HC347" s="44">
        <v>9916281</v>
      </c>
      <c r="HD347" s="44">
        <v>12331105</v>
      </c>
      <c r="HE347" s="21"/>
      <c r="HF347" s="21">
        <v>7868264</v>
      </c>
      <c r="HG347" s="21"/>
      <c r="HH347" s="21"/>
      <c r="HI347" s="21">
        <v>10500</v>
      </c>
      <c r="HJ347" s="44"/>
      <c r="HK347" s="21">
        <v>1599822</v>
      </c>
      <c r="HL347" s="21">
        <v>887908</v>
      </c>
      <c r="HM347" s="21">
        <v>2498230</v>
      </c>
      <c r="HN347" s="21">
        <v>-889628</v>
      </c>
      <c r="HO347" s="21"/>
      <c r="HP347" s="44"/>
      <c r="HQ347" s="47"/>
      <c r="HR347" s="47"/>
      <c r="HS347" s="47"/>
      <c r="HT347" s="47" t="s">
        <v>1736</v>
      </c>
      <c r="HU347" s="47">
        <v>-21366.62</v>
      </c>
      <c r="HV347" s="47">
        <v>2713</v>
      </c>
      <c r="HW347" s="47">
        <v>0</v>
      </c>
      <c r="HX347" s="47">
        <v>18002</v>
      </c>
      <c r="HY347" s="47">
        <v>54115</v>
      </c>
      <c r="HZ347" s="47">
        <v>79351</v>
      </c>
      <c r="IA347" s="47">
        <v>0</v>
      </c>
      <c r="IB347" s="47">
        <v>0</v>
      </c>
      <c r="IC347" s="47">
        <v>17237</v>
      </c>
      <c r="ID347">
        <v>17875</v>
      </c>
      <c r="IE347" s="47">
        <v>4999</v>
      </c>
      <c r="IF347">
        <v>13997</v>
      </c>
      <c r="IG347" s="47">
        <v>3989</v>
      </c>
      <c r="IH347" s="47">
        <v>19600</v>
      </c>
      <c r="II347">
        <v>3587</v>
      </c>
      <c r="IJ347">
        <v>4016</v>
      </c>
      <c r="IK347">
        <v>2160</v>
      </c>
      <c r="IL347">
        <v>20123</v>
      </c>
      <c r="IM347">
        <v>261764</v>
      </c>
      <c r="IN347">
        <v>0</v>
      </c>
      <c r="IO347">
        <v>0</v>
      </c>
      <c r="IP347">
        <v>0</v>
      </c>
      <c r="IQ347">
        <v>2858</v>
      </c>
      <c r="IR347">
        <v>0</v>
      </c>
      <c r="IS347">
        <v>0</v>
      </c>
      <c r="IT347">
        <v>2858</v>
      </c>
      <c r="IU347">
        <v>226162</v>
      </c>
      <c r="IV347">
        <v>0</v>
      </c>
      <c r="IW347">
        <v>965880</v>
      </c>
      <c r="IX347">
        <v>2179017</v>
      </c>
      <c r="IY347">
        <v>1863153</v>
      </c>
      <c r="IZ347">
        <v>0</v>
      </c>
      <c r="JA347">
        <v>0</v>
      </c>
      <c r="JB347">
        <v>688168</v>
      </c>
      <c r="JC347">
        <v>828830</v>
      </c>
      <c r="JD347">
        <v>103303</v>
      </c>
      <c r="JE347">
        <v>248257</v>
      </c>
      <c r="JF347">
        <v>68486</v>
      </c>
      <c r="JG347">
        <v>410533</v>
      </c>
      <c r="JH347">
        <v>99999</v>
      </c>
      <c r="JI347">
        <v>75895</v>
      </c>
      <c r="JJ347">
        <v>93967</v>
      </c>
      <c r="JK347">
        <v>861628</v>
      </c>
      <c r="JL347">
        <v>8713278</v>
      </c>
      <c r="JM347">
        <v>0</v>
      </c>
      <c r="JN347">
        <v>0</v>
      </c>
      <c r="JO347">
        <v>0</v>
      </c>
      <c r="JP347">
        <v>100023</v>
      </c>
      <c r="JQ347">
        <v>0</v>
      </c>
      <c r="JR347">
        <v>0</v>
      </c>
      <c r="JS347">
        <v>100023</v>
      </c>
      <c r="JT347"/>
      <c r="JU347"/>
      <c r="JV347"/>
      <c r="JW347"/>
      <c r="JX347"/>
      <c r="JY347">
        <v>17875</v>
      </c>
      <c r="JZ347"/>
      <c r="KA347"/>
      <c r="KB347"/>
      <c r="KC347"/>
      <c r="KD347"/>
      <c r="KE347">
        <v>828830</v>
      </c>
      <c r="KF347">
        <v>205</v>
      </c>
      <c r="KG347">
        <v>279</v>
      </c>
      <c r="KH347">
        <v>148</v>
      </c>
      <c r="KI347">
        <v>158</v>
      </c>
      <c r="KJ347">
        <v>221</v>
      </c>
      <c r="KK347">
        <v>110</v>
      </c>
      <c r="KL347">
        <v>48</v>
      </c>
      <c r="KM347">
        <v>73</v>
      </c>
      <c r="KN347">
        <v>32</v>
      </c>
      <c r="KO347">
        <v>1</v>
      </c>
      <c r="KP347">
        <v>0</v>
      </c>
      <c r="KQ347">
        <v>0</v>
      </c>
      <c r="KR347">
        <v>0</v>
      </c>
      <c r="KS347">
        <v>0</v>
      </c>
      <c r="KT347">
        <v>1</v>
      </c>
      <c r="KU347">
        <v>1</v>
      </c>
      <c r="KV347">
        <v>0</v>
      </c>
      <c r="KW347">
        <v>0</v>
      </c>
      <c r="KX347">
        <v>0</v>
      </c>
      <c r="KY347">
        <v>1</v>
      </c>
      <c r="KZ347">
        <v>0</v>
      </c>
      <c r="LA347">
        <v>0</v>
      </c>
      <c r="LB347">
        <v>0</v>
      </c>
      <c r="LC347">
        <v>0</v>
      </c>
      <c r="LD347">
        <v>1</v>
      </c>
      <c r="LE347">
        <v>0</v>
      </c>
      <c r="LF347">
        <v>0</v>
      </c>
      <c r="LG347">
        <v>0</v>
      </c>
      <c r="LH347">
        <v>0</v>
      </c>
    </row>
    <row r="348" spans="1:320" s="34" customFormat="1" ht="15" customHeight="1" x14ac:dyDescent="0.25">
      <c r="A348" s="45">
        <v>206190424</v>
      </c>
      <c r="B348" s="45" t="s">
        <v>1155</v>
      </c>
      <c r="C348" s="46">
        <v>45170</v>
      </c>
      <c r="D348" s="46">
        <v>45535</v>
      </c>
      <c r="E348" s="47">
        <v>366</v>
      </c>
      <c r="F348" s="45" t="s">
        <v>883</v>
      </c>
      <c r="G348" s="45" t="s">
        <v>893</v>
      </c>
      <c r="H348" s="45" t="s">
        <v>1030</v>
      </c>
      <c r="I348" s="45" t="s">
        <v>916</v>
      </c>
      <c r="J348" s="45" t="s">
        <v>331</v>
      </c>
      <c r="K348" s="45" t="s">
        <v>1031</v>
      </c>
      <c r="L348" s="45" t="s">
        <v>2528</v>
      </c>
      <c r="M348" s="45" t="s">
        <v>1156</v>
      </c>
      <c r="N348" s="45" t="s">
        <v>1157</v>
      </c>
      <c r="O348" s="45" t="s">
        <v>1062</v>
      </c>
      <c r="P348" s="45" t="s">
        <v>1158</v>
      </c>
      <c r="Q348" s="45" t="s">
        <v>1159</v>
      </c>
      <c r="R348" t="s">
        <v>1160</v>
      </c>
      <c r="S348" s="45" t="s">
        <v>893</v>
      </c>
      <c r="T348" t="s">
        <v>1161</v>
      </c>
      <c r="U348" s="47">
        <v>166</v>
      </c>
      <c r="V348" s="47">
        <v>166</v>
      </c>
      <c r="W348" s="47" t="s">
        <v>913</v>
      </c>
      <c r="X348" s="47">
        <v>60756</v>
      </c>
      <c r="Y348" s="47">
        <v>27091</v>
      </c>
      <c r="Z348" s="48">
        <v>44.59</v>
      </c>
      <c r="AA348" s="44">
        <v>87</v>
      </c>
      <c r="AB348" s="44">
        <v>145</v>
      </c>
      <c r="AC348" s="44">
        <v>1073</v>
      </c>
      <c r="AD348" s="44">
        <v>170</v>
      </c>
      <c r="AE348" s="44">
        <v>1248</v>
      </c>
      <c r="AF348" s="44">
        <v>24099</v>
      </c>
      <c r="AG348" s="44"/>
      <c r="AH348" s="47"/>
      <c r="AI348" s="47">
        <v>501</v>
      </c>
      <c r="AJ348"/>
      <c r="AK348" t="s">
        <v>895</v>
      </c>
      <c r="AL348">
        <v>27091</v>
      </c>
      <c r="AM348"/>
      <c r="AN348"/>
      <c r="AO348"/>
      <c r="AP348"/>
      <c r="AQ348"/>
      <c r="AR348" s="44"/>
      <c r="AS348" s="44"/>
      <c r="AT348" s="44"/>
      <c r="AU348" s="44">
        <v>13044724</v>
      </c>
      <c r="AV348" s="44">
        <v>1278080</v>
      </c>
      <c r="AW348" s="44">
        <v>3443391</v>
      </c>
      <c r="AX348" s="44"/>
      <c r="AY348" s="44">
        <v>10879413</v>
      </c>
      <c r="AZ348" s="21">
        <v>16355444</v>
      </c>
      <c r="BA348" s="21">
        <v>-5476031</v>
      </c>
      <c r="BB348" s="44">
        <v>5636133</v>
      </c>
      <c r="BC348" s="44"/>
      <c r="BD348" s="44"/>
      <c r="BE348" s="44">
        <v>160102</v>
      </c>
      <c r="BF348" s="44">
        <v>491386</v>
      </c>
      <c r="BG348" s="44">
        <v>82518</v>
      </c>
      <c r="BH348" s="44">
        <v>601449</v>
      </c>
      <c r="BI348" s="21">
        <v>11614033</v>
      </c>
      <c r="BJ348" s="21"/>
      <c r="BK348" s="21"/>
      <c r="BL348" s="21">
        <v>255338</v>
      </c>
      <c r="BM348" s="21"/>
      <c r="BN348" s="21">
        <v>13044724</v>
      </c>
      <c r="BO348" s="21"/>
      <c r="BP348" s="21"/>
      <c r="BQ348" s="44"/>
      <c r="BR348" s="21"/>
      <c r="BS348" s="44"/>
      <c r="BT348" s="21"/>
      <c r="BU348" s="44"/>
      <c r="BV348" s="21"/>
      <c r="BW348" s="44">
        <v>551041</v>
      </c>
      <c r="BX348" s="21">
        <v>61715</v>
      </c>
      <c r="BY348" s="21">
        <v>159785</v>
      </c>
      <c r="BZ348" s="21">
        <v>482040</v>
      </c>
      <c r="CA348" s="44">
        <v>1115</v>
      </c>
      <c r="CB348" s="44"/>
      <c r="CC348" s="44">
        <v>21540</v>
      </c>
      <c r="CD348" s="44"/>
      <c r="CE348" s="44"/>
      <c r="CF348" s="44"/>
      <c r="CG348" s="44"/>
      <c r="CH348" s="44"/>
      <c r="CI348" s="21">
        <v>844</v>
      </c>
      <c r="CJ348" s="44"/>
      <c r="CK348" s="21"/>
      <c r="CL348" s="44"/>
      <c r="CM348" s="44">
        <v>28891</v>
      </c>
      <c r="CN348" s="44">
        <v>0</v>
      </c>
      <c r="CO348" s="44">
        <v>796774</v>
      </c>
      <c r="CP348" s="44">
        <v>0</v>
      </c>
      <c r="CQ348" s="21">
        <v>95964</v>
      </c>
      <c r="CR348" s="44">
        <v>174356</v>
      </c>
      <c r="CS348" s="44">
        <v>163306</v>
      </c>
      <c r="CT348" s="44">
        <v>5072</v>
      </c>
      <c r="CU348" s="44"/>
      <c r="CV348" s="44">
        <v>13717</v>
      </c>
      <c r="CW348" s="21"/>
      <c r="CX348" s="21"/>
      <c r="CY348" s="21"/>
      <c r="CZ348" s="21"/>
      <c r="DA348" s="21"/>
      <c r="DB348" s="21"/>
      <c r="DC348" s="21"/>
      <c r="DD348" s="21"/>
      <c r="DE348" s="44"/>
      <c r="DF348" s="21"/>
      <c r="DG348" s="44"/>
      <c r="DH348" s="21"/>
      <c r="DI348" s="44"/>
      <c r="DJ348" s="44"/>
      <c r="DK348" s="44"/>
      <c r="DL348" s="44"/>
      <c r="DM348" s="21">
        <v>1830</v>
      </c>
      <c r="DN348" s="44"/>
      <c r="DO348" s="44"/>
      <c r="DP348" s="44"/>
      <c r="DQ348" s="44"/>
      <c r="DR348" s="44"/>
      <c r="DS348" s="44"/>
      <c r="DT348" s="44"/>
      <c r="DU348" s="44"/>
      <c r="DV348" s="44"/>
      <c r="DW348" s="44"/>
      <c r="DX348" s="44"/>
      <c r="DY348" s="44"/>
      <c r="DZ348" s="44"/>
      <c r="EA348" s="44"/>
      <c r="EB348" s="21"/>
      <c r="EC348" s="44">
        <v>117252</v>
      </c>
      <c r="ED348" s="44"/>
      <c r="EE348" s="21">
        <v>36565</v>
      </c>
      <c r="EF348" s="44"/>
      <c r="EG348" s="21">
        <v>161877</v>
      </c>
      <c r="EH348" s="44"/>
      <c r="EI348" s="21">
        <v>3125867</v>
      </c>
      <c r="EJ348" s="44"/>
      <c r="EK348" s="44"/>
      <c r="EL348" s="21"/>
      <c r="EM348" s="44"/>
      <c r="EN348" s="44"/>
      <c r="EO348" s="44"/>
      <c r="EP348" s="21"/>
      <c r="EQ348" s="21"/>
      <c r="ER348" s="21"/>
      <c r="ES348" s="21"/>
      <c r="ET348" s="44"/>
      <c r="EU348" s="21"/>
      <c r="EV348" s="44"/>
      <c r="EW348" s="21"/>
      <c r="EX348" s="44"/>
      <c r="EY348" s="44"/>
      <c r="EZ348" s="21"/>
      <c r="FA348" s="21"/>
      <c r="FB348" s="44"/>
      <c r="FC348" s="44"/>
      <c r="FD348" s="21"/>
      <c r="FE348" s="112"/>
      <c r="FF348" s="44"/>
      <c r="FG348" s="44">
        <v>8477064</v>
      </c>
      <c r="FH348" s="44">
        <v>2625396</v>
      </c>
      <c r="FI348" s="44">
        <v>5252984</v>
      </c>
      <c r="FJ348" s="44">
        <v>664230</v>
      </c>
      <c r="FK348" s="44">
        <v>6326088</v>
      </c>
      <c r="FL348" s="44"/>
      <c r="FM348" s="44"/>
      <c r="FN348" s="44"/>
      <c r="FO348" s="44"/>
      <c r="FP348" s="44"/>
      <c r="FQ348" s="44"/>
      <c r="FR348" s="44"/>
      <c r="FS348" s="44"/>
      <c r="FT348" s="44">
        <v>25809</v>
      </c>
      <c r="FU348" s="44"/>
      <c r="FV348" s="21">
        <v>657715</v>
      </c>
      <c r="FW348" s="44"/>
      <c r="FX348" s="44">
        <v>43180</v>
      </c>
      <c r="FY348" s="44">
        <v>76783</v>
      </c>
      <c r="FZ348" s="44">
        <v>99740</v>
      </c>
      <c r="GA348" s="44">
        <v>5475</v>
      </c>
      <c r="GB348" s="44"/>
      <c r="GC348" s="44">
        <v>3698</v>
      </c>
      <c r="GD348" s="44">
        <v>1019940</v>
      </c>
      <c r="GE348" s="44">
        <v>630539</v>
      </c>
      <c r="GF348" s="44">
        <v>456192</v>
      </c>
      <c r="GG348" s="44">
        <v>3513205</v>
      </c>
      <c r="GH348" s="44">
        <v>262847</v>
      </c>
      <c r="GI348" s="44">
        <v>402308</v>
      </c>
      <c r="GJ348" s="44">
        <v>123861</v>
      </c>
      <c r="GK348" s="44">
        <v>1529386</v>
      </c>
      <c r="GL348" s="44">
        <v>1310809</v>
      </c>
      <c r="GM348" s="44"/>
      <c r="GN348" s="44">
        <v>13975</v>
      </c>
      <c r="GO348" s="44">
        <v>36576</v>
      </c>
      <c r="GP348" s="44"/>
      <c r="GQ348" s="44"/>
      <c r="GR348" s="44">
        <v>-182682</v>
      </c>
      <c r="GS348" s="44">
        <v>4369380</v>
      </c>
      <c r="GT348" s="44"/>
      <c r="GU348" s="21">
        <v>46460076</v>
      </c>
      <c r="GV348" s="44"/>
      <c r="GW348" s="44">
        <v>165135</v>
      </c>
      <c r="GX348" s="44"/>
      <c r="GY348" s="44">
        <v>50994591</v>
      </c>
      <c r="GZ348" s="44">
        <v>5608590</v>
      </c>
      <c r="HA348" s="44"/>
      <c r="HB348" s="44"/>
      <c r="HC348" s="44">
        <v>45386001</v>
      </c>
      <c r="HD348" s="44">
        <v>50994591</v>
      </c>
      <c r="HE348" s="21"/>
      <c r="HF348" s="21"/>
      <c r="HG348" s="21"/>
      <c r="HH348" s="21"/>
      <c r="HI348" s="21">
        <v>1906139</v>
      </c>
      <c r="HJ348" s="44">
        <v>93222179</v>
      </c>
      <c r="HK348" s="21"/>
      <c r="HL348" s="21">
        <v>3512804</v>
      </c>
      <c r="HM348" s="21">
        <v>98641122</v>
      </c>
      <c r="HN348" s="21">
        <v>-52181046</v>
      </c>
      <c r="HO348" s="21"/>
      <c r="HP348" s="44"/>
      <c r="HQ348" s="47"/>
      <c r="HR348" s="47"/>
      <c r="HS348" s="47"/>
      <c r="HT348" s="47" t="s">
        <v>1893</v>
      </c>
      <c r="HU348" s="47">
        <v>112171.8</v>
      </c>
      <c r="HV348" s="47">
        <v>4238</v>
      </c>
      <c r="HW348" s="47">
        <v>0</v>
      </c>
      <c r="HX348" s="47">
        <v>22998</v>
      </c>
      <c r="HY348" s="47">
        <v>31037</v>
      </c>
      <c r="HZ348" s="47">
        <v>95321</v>
      </c>
      <c r="IA348" s="47">
        <v>0</v>
      </c>
      <c r="IB348" s="47">
        <v>0</v>
      </c>
      <c r="IC348" s="47">
        <v>2278</v>
      </c>
      <c r="ID348"/>
      <c r="IE348" s="47">
        <v>5178</v>
      </c>
      <c r="IF348">
        <v>16978</v>
      </c>
      <c r="IG348" s="47">
        <v>4285</v>
      </c>
      <c r="IH348" s="47">
        <v>86922</v>
      </c>
      <c r="II348">
        <v>5636</v>
      </c>
      <c r="IJ348">
        <v>9194</v>
      </c>
      <c r="IK348">
        <v>2039</v>
      </c>
      <c r="IL348">
        <v>7316</v>
      </c>
      <c r="IM348">
        <v>293420</v>
      </c>
      <c r="IN348">
        <v>0</v>
      </c>
      <c r="IO348">
        <v>47</v>
      </c>
      <c r="IP348">
        <v>0</v>
      </c>
      <c r="IQ348">
        <v>0</v>
      </c>
      <c r="IR348">
        <v>0</v>
      </c>
      <c r="IS348">
        <v>0</v>
      </c>
      <c r="IT348">
        <v>47</v>
      </c>
      <c r="IU348">
        <v>284922</v>
      </c>
      <c r="IV348">
        <v>0</v>
      </c>
      <c r="IW348">
        <v>1082030</v>
      </c>
      <c r="IX348">
        <v>1158468</v>
      </c>
      <c r="IY348">
        <v>2244739</v>
      </c>
      <c r="IZ348">
        <v>0</v>
      </c>
      <c r="JA348">
        <v>0</v>
      </c>
      <c r="JB348">
        <v>45454</v>
      </c>
      <c r="JC348"/>
      <c r="JD348">
        <v>144298</v>
      </c>
      <c r="JE348">
        <v>392267</v>
      </c>
      <c r="JF348">
        <v>101876</v>
      </c>
      <c r="JG348">
        <v>2067224</v>
      </c>
      <c r="JH348">
        <v>191925</v>
      </c>
      <c r="JI348">
        <v>221577</v>
      </c>
      <c r="JJ348">
        <v>100370</v>
      </c>
      <c r="JK348">
        <v>441914</v>
      </c>
      <c r="JL348">
        <v>8477064</v>
      </c>
      <c r="JM348">
        <v>0</v>
      </c>
      <c r="JN348">
        <v>7124</v>
      </c>
      <c r="JO348">
        <v>0</v>
      </c>
      <c r="JP348">
        <v>0</v>
      </c>
      <c r="JQ348">
        <v>0</v>
      </c>
      <c r="JR348">
        <v>0</v>
      </c>
      <c r="JS348">
        <v>7124</v>
      </c>
      <c r="JT348"/>
      <c r="JU348"/>
      <c r="JV348"/>
      <c r="JW348"/>
      <c r="JX348"/>
      <c r="JY348"/>
      <c r="JZ348"/>
      <c r="KA348"/>
      <c r="KB348"/>
      <c r="KC348"/>
      <c r="KD348"/>
      <c r="KE348"/>
      <c r="KF348">
        <v>211</v>
      </c>
      <c r="KG348">
        <v>268</v>
      </c>
      <c r="KH348">
        <v>183</v>
      </c>
      <c r="KI348">
        <v>98</v>
      </c>
      <c r="KJ348">
        <v>130</v>
      </c>
      <c r="KK348">
        <v>78</v>
      </c>
      <c r="KL348">
        <v>53</v>
      </c>
      <c r="KM348">
        <v>67</v>
      </c>
      <c r="KN348">
        <v>41</v>
      </c>
      <c r="KO348">
        <v>0</v>
      </c>
      <c r="KP348">
        <v>1</v>
      </c>
      <c r="KQ348">
        <v>0</v>
      </c>
      <c r="KR348">
        <v>0</v>
      </c>
      <c r="KS348">
        <v>0</v>
      </c>
      <c r="KT348">
        <v>1</v>
      </c>
      <c r="KU348">
        <v>1</v>
      </c>
      <c r="KV348">
        <v>0</v>
      </c>
      <c r="KW348">
        <v>0</v>
      </c>
      <c r="KX348">
        <v>0</v>
      </c>
      <c r="KY348">
        <v>0</v>
      </c>
      <c r="KZ348">
        <v>0</v>
      </c>
      <c r="LA348">
        <v>0</v>
      </c>
      <c r="LB348">
        <v>0</v>
      </c>
      <c r="LC348">
        <v>0</v>
      </c>
      <c r="LD348">
        <v>0</v>
      </c>
      <c r="LE348">
        <v>0</v>
      </c>
      <c r="LF348">
        <v>1</v>
      </c>
      <c r="LG348">
        <v>0</v>
      </c>
      <c r="LH348">
        <v>0</v>
      </c>
    </row>
    <row r="349" spans="1:320" s="34" customFormat="1" ht="15" customHeight="1" x14ac:dyDescent="0.25">
      <c r="A349" s="45">
        <v>206190427</v>
      </c>
      <c r="B349" s="45" t="s">
        <v>3714</v>
      </c>
      <c r="C349" s="46">
        <v>45292</v>
      </c>
      <c r="D349" s="46">
        <v>45657</v>
      </c>
      <c r="E349" s="47">
        <v>366</v>
      </c>
      <c r="F349" s="45" t="s">
        <v>883</v>
      </c>
      <c r="G349" s="45" t="s">
        <v>884</v>
      </c>
      <c r="H349" s="45" t="s">
        <v>1030</v>
      </c>
      <c r="I349" s="45" t="s">
        <v>886</v>
      </c>
      <c r="J349" s="45" t="s">
        <v>887</v>
      </c>
      <c r="K349" s="45" t="s">
        <v>1031</v>
      </c>
      <c r="L349" s="45" t="s">
        <v>3100</v>
      </c>
      <c r="M349" s="45" t="s">
        <v>3715</v>
      </c>
      <c r="N349" s="45" t="s">
        <v>3716</v>
      </c>
      <c r="O349" s="45" t="s">
        <v>1169</v>
      </c>
      <c r="P349" s="45" t="s">
        <v>3170</v>
      </c>
      <c r="Q349" s="45" t="s">
        <v>3717</v>
      </c>
      <c r="R349" t="s">
        <v>3718</v>
      </c>
      <c r="S349" s="45" t="s">
        <v>893</v>
      </c>
      <c r="T349"/>
      <c r="U349" s="47">
        <v>231</v>
      </c>
      <c r="V349" s="47">
        <v>231</v>
      </c>
      <c r="W349" s="47" t="s">
        <v>913</v>
      </c>
      <c r="X349" s="47">
        <v>84546</v>
      </c>
      <c r="Y349" s="47">
        <v>81093</v>
      </c>
      <c r="Z349" s="48">
        <v>226.49</v>
      </c>
      <c r="AA349" s="44">
        <v>344</v>
      </c>
      <c r="AB349" s="44">
        <v>309</v>
      </c>
      <c r="AC349" s="44">
        <v>11740</v>
      </c>
      <c r="AD349" s="44"/>
      <c r="AE349" s="44">
        <v>6356</v>
      </c>
      <c r="AF349" s="44">
        <v>58401</v>
      </c>
      <c r="AG349" s="44">
        <v>3129</v>
      </c>
      <c r="AH349" s="47"/>
      <c r="AI349" s="47">
        <v>102</v>
      </c>
      <c r="AJ349">
        <v>1365</v>
      </c>
      <c r="AK349" t="s">
        <v>914</v>
      </c>
      <c r="AL349">
        <v>74420</v>
      </c>
      <c r="AM349"/>
      <c r="AN349"/>
      <c r="AO349"/>
      <c r="AP349">
        <v>6673</v>
      </c>
      <c r="AQ349"/>
      <c r="AR349" s="44"/>
      <c r="AS349" s="44"/>
      <c r="AT349" s="44"/>
      <c r="AU349" s="44">
        <v>34965078</v>
      </c>
      <c r="AV349" s="44">
        <v>15775388</v>
      </c>
      <c r="AW349" s="44">
        <v>16366520</v>
      </c>
      <c r="AX349" s="44"/>
      <c r="AY349" s="44">
        <v>34373946</v>
      </c>
      <c r="AZ349" s="21">
        <v>35860694</v>
      </c>
      <c r="BA349" s="21">
        <v>-1486748</v>
      </c>
      <c r="BB349" s="44">
        <v>1593706</v>
      </c>
      <c r="BC349" s="44">
        <v>12590</v>
      </c>
      <c r="BD349" s="44"/>
      <c r="BE349" s="44">
        <v>94368</v>
      </c>
      <c r="BF349" s="44">
        <v>9430700</v>
      </c>
      <c r="BG349" s="44"/>
      <c r="BH349" s="44">
        <v>2207528</v>
      </c>
      <c r="BI349" s="21">
        <v>20301875</v>
      </c>
      <c r="BJ349" s="21">
        <v>2618400</v>
      </c>
      <c r="BK349" s="21"/>
      <c r="BL349" s="21">
        <v>28050</v>
      </c>
      <c r="BM349" s="21">
        <v>378525</v>
      </c>
      <c r="BN349" s="21">
        <v>28972880</v>
      </c>
      <c r="BO349" s="21"/>
      <c r="BP349" s="21"/>
      <c r="BQ349" s="44"/>
      <c r="BR349" s="21">
        <v>5992198</v>
      </c>
      <c r="BS349" s="44"/>
      <c r="BT349" s="21"/>
      <c r="BU349" s="44"/>
      <c r="BV349" s="21"/>
      <c r="BW349" s="44">
        <v>10456903</v>
      </c>
      <c r="BX349" s="21"/>
      <c r="BY349" s="21"/>
      <c r="BZ349" s="21"/>
      <c r="CA349" s="44">
        <v>894575</v>
      </c>
      <c r="CB349" s="44"/>
      <c r="CC349" s="44">
        <v>1986815</v>
      </c>
      <c r="CD349" s="44"/>
      <c r="CE349" s="44">
        <v>2426787</v>
      </c>
      <c r="CF349" s="44"/>
      <c r="CG349" s="44"/>
      <c r="CH349" s="44"/>
      <c r="CI349" s="21">
        <v>30</v>
      </c>
      <c r="CJ349" s="44"/>
      <c r="CK349" s="21">
        <v>10278</v>
      </c>
      <c r="CL349" s="44"/>
      <c r="CM349" s="44">
        <v>1230273</v>
      </c>
      <c r="CN349" s="44">
        <v>235190</v>
      </c>
      <c r="CO349" s="44">
        <v>5701356</v>
      </c>
      <c r="CP349" s="44">
        <v>27246</v>
      </c>
      <c r="CQ349" s="21">
        <v>5342131</v>
      </c>
      <c r="CR349" s="44">
        <v>1375451</v>
      </c>
      <c r="CS349" s="44">
        <v>1275035</v>
      </c>
      <c r="CT349" s="44">
        <v>169843</v>
      </c>
      <c r="CU349" s="44"/>
      <c r="CV349" s="44">
        <v>418863</v>
      </c>
      <c r="CW349" s="21"/>
      <c r="CX349" s="21"/>
      <c r="CY349" s="21"/>
      <c r="CZ349" s="21"/>
      <c r="DA349" s="21"/>
      <c r="DB349" s="21"/>
      <c r="DC349" s="21"/>
      <c r="DD349" s="21"/>
      <c r="DE349" s="44"/>
      <c r="DF349" s="21"/>
      <c r="DG349" s="44"/>
      <c r="DH349" s="21"/>
      <c r="DI349" s="44"/>
      <c r="DJ349" s="44"/>
      <c r="DK349" s="44"/>
      <c r="DL349" s="44"/>
      <c r="DM349" s="21"/>
      <c r="DN349" s="44"/>
      <c r="DO349" s="44"/>
      <c r="DP349" s="44"/>
      <c r="DQ349" s="44"/>
      <c r="DR349" s="44"/>
      <c r="DS349" s="44"/>
      <c r="DT349" s="44"/>
      <c r="DU349" s="44"/>
      <c r="DV349" s="44"/>
      <c r="DW349" s="44"/>
      <c r="DX349" s="44"/>
      <c r="DY349" s="44">
        <v>-1530</v>
      </c>
      <c r="DZ349" s="44"/>
      <c r="EA349" s="44"/>
      <c r="EB349" s="21"/>
      <c r="EC349" s="44">
        <v>8712126</v>
      </c>
      <c r="ED349" s="44"/>
      <c r="EE349" s="21"/>
      <c r="EF349" s="44"/>
      <c r="EG349" s="21">
        <v>638743</v>
      </c>
      <c r="EH349" s="44"/>
      <c r="EI349" s="21">
        <v>3840994</v>
      </c>
      <c r="EJ349" s="44"/>
      <c r="EK349" s="44">
        <v>3190081</v>
      </c>
      <c r="EL349" s="21"/>
      <c r="EM349" s="44"/>
      <c r="EN349" s="44"/>
      <c r="EO349" s="44">
        <v>-13894</v>
      </c>
      <c r="EP349" s="21"/>
      <c r="EQ349" s="21"/>
      <c r="ER349" s="21"/>
      <c r="ES349" s="21"/>
      <c r="ET349" s="44"/>
      <c r="EU349" s="21"/>
      <c r="EV349" s="44"/>
      <c r="EW349" s="21"/>
      <c r="EX349" s="44"/>
      <c r="EY349" s="44"/>
      <c r="EZ349" s="21"/>
      <c r="FA349" s="21"/>
      <c r="FB349" s="44"/>
      <c r="FC349" s="44"/>
      <c r="FD349" s="21"/>
      <c r="FE349" s="112"/>
      <c r="FF349" s="44"/>
      <c r="FG349" s="44">
        <v>17524650</v>
      </c>
      <c r="FH349" s="44">
        <v>4429275</v>
      </c>
      <c r="FI349" s="44">
        <v>13906769</v>
      </c>
      <c r="FJ349" s="44">
        <v>855243</v>
      </c>
      <c r="FK349" s="44">
        <v>13984799</v>
      </c>
      <c r="FL349" s="44"/>
      <c r="FM349" s="44"/>
      <c r="FN349" s="44"/>
      <c r="FO349" s="44">
        <v>2646911</v>
      </c>
      <c r="FP349" s="44"/>
      <c r="FQ349" s="44"/>
      <c r="FR349" s="44"/>
      <c r="FS349" s="44"/>
      <c r="FT349" s="44">
        <v>4036</v>
      </c>
      <c r="FU349" s="44">
        <v>92734</v>
      </c>
      <c r="FV349" s="21">
        <v>968650</v>
      </c>
      <c r="FW349" s="44"/>
      <c r="FX349" s="44">
        <v>840202</v>
      </c>
      <c r="FY349" s="44">
        <v>275407</v>
      </c>
      <c r="FZ349" s="44">
        <v>370484</v>
      </c>
      <c r="GA349" s="44">
        <v>94308</v>
      </c>
      <c r="GB349" s="44"/>
      <c r="GC349" s="44">
        <v>198492</v>
      </c>
      <c r="GD349" s="44">
        <v>1413085</v>
      </c>
      <c r="GE349" s="44">
        <v>591589</v>
      </c>
      <c r="GF349" s="44">
        <v>363673</v>
      </c>
      <c r="GG349" s="44">
        <v>1982834</v>
      </c>
      <c r="GH349" s="44">
        <v>235132</v>
      </c>
      <c r="GI349" s="44">
        <v>617532</v>
      </c>
      <c r="GJ349" s="44">
        <v>108295</v>
      </c>
      <c r="GK349" s="44">
        <v>6683039</v>
      </c>
      <c r="GL349" s="44">
        <v>117394</v>
      </c>
      <c r="GM349" s="44">
        <v>3527168</v>
      </c>
      <c r="GN349" s="44">
        <v>103834</v>
      </c>
      <c r="GO349" s="44">
        <v>53665</v>
      </c>
      <c r="GP349" s="44"/>
      <c r="GQ349" s="44">
        <v>158443</v>
      </c>
      <c r="GR349" s="44">
        <v>428988</v>
      </c>
      <c r="GS349" s="44">
        <v>13188889</v>
      </c>
      <c r="GT349" s="44"/>
      <c r="GU349" s="21">
        <v>751032</v>
      </c>
      <c r="GV349" s="44">
        <v>5500</v>
      </c>
      <c r="GW349" s="44">
        <v>22236663</v>
      </c>
      <c r="GX349" s="44"/>
      <c r="GY349" s="44">
        <v>36182084</v>
      </c>
      <c r="GZ349" s="44">
        <v>47276971</v>
      </c>
      <c r="HA349" s="44"/>
      <c r="HB349" s="44"/>
      <c r="HC349" s="44">
        <v>-11094887</v>
      </c>
      <c r="HD349" s="44">
        <v>36182084</v>
      </c>
      <c r="HE349" s="21">
        <v>5200856</v>
      </c>
      <c r="HF349" s="21"/>
      <c r="HG349" s="21">
        <v>17784478</v>
      </c>
      <c r="HH349" s="21"/>
      <c r="HI349" s="21">
        <v>0</v>
      </c>
      <c r="HJ349" s="44">
        <v>5200</v>
      </c>
      <c r="HK349" s="21">
        <v>2550959</v>
      </c>
      <c r="HL349" s="21">
        <v>1100987</v>
      </c>
      <c r="HM349" s="21">
        <v>3657146</v>
      </c>
      <c r="HN349" s="21">
        <v>-2906114</v>
      </c>
      <c r="HO349" s="21"/>
      <c r="HP349" s="44"/>
      <c r="HQ349" s="47"/>
      <c r="HR349" s="47"/>
      <c r="HS349" s="47"/>
      <c r="HT349" s="47" t="s">
        <v>1799</v>
      </c>
      <c r="HU349" s="47">
        <v>472769.71</v>
      </c>
      <c r="HV349" s="47">
        <v>1937</v>
      </c>
      <c r="HW349" s="47">
        <v>0</v>
      </c>
      <c r="HX349" s="47">
        <v>26474</v>
      </c>
      <c r="HY349" s="47">
        <v>97391</v>
      </c>
      <c r="HZ349" s="47">
        <v>198858</v>
      </c>
      <c r="IA349" s="47">
        <v>10171</v>
      </c>
      <c r="IB349" s="47">
        <v>0</v>
      </c>
      <c r="IC349" s="47">
        <v>8455</v>
      </c>
      <c r="ID349">
        <v>35629</v>
      </c>
      <c r="IE349" s="47">
        <v>8112</v>
      </c>
      <c r="IF349">
        <v>18441</v>
      </c>
      <c r="IG349" s="47">
        <v>11988</v>
      </c>
      <c r="IH349" s="47">
        <v>44006</v>
      </c>
      <c r="II349">
        <v>5811</v>
      </c>
      <c r="IJ349">
        <v>23224</v>
      </c>
      <c r="IK349">
        <v>1904</v>
      </c>
      <c r="IL349">
        <v>33928</v>
      </c>
      <c r="IM349">
        <v>526329</v>
      </c>
      <c r="IN349">
        <v>0</v>
      </c>
      <c r="IO349">
        <v>0</v>
      </c>
      <c r="IP349">
        <v>290</v>
      </c>
      <c r="IQ349">
        <v>2718</v>
      </c>
      <c r="IR349">
        <v>0</v>
      </c>
      <c r="IS349">
        <v>0</v>
      </c>
      <c r="IT349">
        <v>3008</v>
      </c>
      <c r="IU349">
        <v>216139</v>
      </c>
      <c r="IV349">
        <v>0</v>
      </c>
      <c r="IW349">
        <v>1551895</v>
      </c>
      <c r="IX349">
        <v>4052980</v>
      </c>
      <c r="IY349">
        <v>5380787</v>
      </c>
      <c r="IZ349">
        <v>385261</v>
      </c>
      <c r="JA349">
        <v>0</v>
      </c>
      <c r="JB349">
        <v>414913</v>
      </c>
      <c r="JC349">
        <v>1640619</v>
      </c>
      <c r="JD349">
        <v>233842</v>
      </c>
      <c r="JE349">
        <v>362525</v>
      </c>
      <c r="JF349">
        <v>213203</v>
      </c>
      <c r="JG349">
        <v>998409</v>
      </c>
      <c r="JH349">
        <v>187316</v>
      </c>
      <c r="JI349">
        <v>487462</v>
      </c>
      <c r="JJ349">
        <v>87606</v>
      </c>
      <c r="JK349">
        <v>1311693</v>
      </c>
      <c r="JL349">
        <v>17524650</v>
      </c>
      <c r="JM349">
        <v>0</v>
      </c>
      <c r="JN349">
        <v>0</v>
      </c>
      <c r="JO349">
        <v>14987</v>
      </c>
      <c r="JP349">
        <v>102402</v>
      </c>
      <c r="JQ349">
        <v>0</v>
      </c>
      <c r="JR349">
        <v>0</v>
      </c>
      <c r="JS349">
        <v>117389</v>
      </c>
      <c r="JT349"/>
      <c r="JU349"/>
      <c r="JV349"/>
      <c r="JW349"/>
      <c r="JX349"/>
      <c r="JY349">
        <v>35629</v>
      </c>
      <c r="JZ349"/>
      <c r="KA349"/>
      <c r="KB349"/>
      <c r="KC349"/>
      <c r="KD349"/>
      <c r="KE349">
        <v>1640619</v>
      </c>
      <c r="KF349">
        <v>421</v>
      </c>
      <c r="KG349">
        <v>629</v>
      </c>
      <c r="KH349">
        <v>287</v>
      </c>
      <c r="KI349">
        <v>265</v>
      </c>
      <c r="KJ349">
        <v>399</v>
      </c>
      <c r="KK349">
        <v>181</v>
      </c>
      <c r="KL349">
        <v>135</v>
      </c>
      <c r="KM349">
        <v>201</v>
      </c>
      <c r="KN349">
        <v>93</v>
      </c>
      <c r="KO349">
        <v>1</v>
      </c>
      <c r="KP349">
        <v>0</v>
      </c>
      <c r="KQ349">
        <v>0</v>
      </c>
      <c r="KR349">
        <v>0</v>
      </c>
      <c r="KS349">
        <v>0</v>
      </c>
      <c r="KT349">
        <v>1</v>
      </c>
      <c r="KU349">
        <v>1</v>
      </c>
      <c r="KV349">
        <v>0</v>
      </c>
      <c r="KW349">
        <v>0</v>
      </c>
      <c r="KX349">
        <v>0</v>
      </c>
      <c r="KY349">
        <v>1</v>
      </c>
      <c r="KZ349">
        <v>0</v>
      </c>
      <c r="LA349">
        <v>0</v>
      </c>
      <c r="LB349">
        <v>0</v>
      </c>
      <c r="LC349">
        <v>0</v>
      </c>
      <c r="LD349">
        <v>1</v>
      </c>
      <c r="LE349">
        <v>0</v>
      </c>
      <c r="LF349">
        <v>0</v>
      </c>
      <c r="LG349">
        <v>0</v>
      </c>
      <c r="LH349">
        <v>0</v>
      </c>
    </row>
    <row r="350" spans="1:320" s="34" customFormat="1" ht="15" customHeight="1" x14ac:dyDescent="0.25">
      <c r="A350" s="45">
        <v>206190441</v>
      </c>
      <c r="B350" s="45" t="s">
        <v>3719</v>
      </c>
      <c r="C350" s="46">
        <v>45292</v>
      </c>
      <c r="D350" s="46">
        <v>45657</v>
      </c>
      <c r="E350" s="47">
        <v>366</v>
      </c>
      <c r="F350" s="45" t="s">
        <v>883</v>
      </c>
      <c r="G350" s="45" t="s">
        <v>884</v>
      </c>
      <c r="H350" s="45" t="s">
        <v>1030</v>
      </c>
      <c r="I350" s="45" t="s">
        <v>886</v>
      </c>
      <c r="J350" s="45" t="s">
        <v>887</v>
      </c>
      <c r="K350" s="45" t="s">
        <v>1031</v>
      </c>
      <c r="L350" s="45" t="s">
        <v>2709</v>
      </c>
      <c r="M350" s="45" t="s">
        <v>3720</v>
      </c>
      <c r="N350" s="45" t="s">
        <v>3721</v>
      </c>
      <c r="O350" s="45" t="s">
        <v>1034</v>
      </c>
      <c r="P350" s="45" t="s">
        <v>3722</v>
      </c>
      <c r="Q350" s="45" t="s">
        <v>3723</v>
      </c>
      <c r="R350" t="s">
        <v>3724</v>
      </c>
      <c r="S350" s="45" t="s">
        <v>893</v>
      </c>
      <c r="T350"/>
      <c r="U350" s="47">
        <v>97</v>
      </c>
      <c r="V350" s="47">
        <v>97</v>
      </c>
      <c r="W350" s="47" t="s">
        <v>894</v>
      </c>
      <c r="X350" s="47">
        <v>35502</v>
      </c>
      <c r="Y350" s="47">
        <v>32752</v>
      </c>
      <c r="Z350" s="48">
        <v>216.44</v>
      </c>
      <c r="AA350" s="44">
        <v>304</v>
      </c>
      <c r="AB350" s="44">
        <v>296</v>
      </c>
      <c r="AC350" s="44">
        <v>8504</v>
      </c>
      <c r="AD350" s="44">
        <v>2568</v>
      </c>
      <c r="AE350" s="44">
        <v>2156</v>
      </c>
      <c r="AF350" s="44">
        <v>18742</v>
      </c>
      <c r="AG350" s="44"/>
      <c r="AH350" s="47"/>
      <c r="AI350" s="47">
        <v>466</v>
      </c>
      <c r="AJ350">
        <v>316</v>
      </c>
      <c r="AK350" t="s">
        <v>895</v>
      </c>
      <c r="AL350">
        <v>32752</v>
      </c>
      <c r="AM350"/>
      <c r="AN350"/>
      <c r="AO350"/>
      <c r="AP350"/>
      <c r="AQ350"/>
      <c r="AR350" s="44"/>
      <c r="AS350" s="44"/>
      <c r="AT350" s="44"/>
      <c r="AU350" s="44">
        <v>21437510</v>
      </c>
      <c r="AV350" s="44">
        <v>8926159</v>
      </c>
      <c r="AW350" s="44">
        <v>12749320</v>
      </c>
      <c r="AX350" s="44">
        <v>6505</v>
      </c>
      <c r="AY350" s="44">
        <v>17620854</v>
      </c>
      <c r="AZ350" s="21">
        <v>17422903</v>
      </c>
      <c r="BA350" s="21">
        <v>197951</v>
      </c>
      <c r="BB350" s="44">
        <v>2</v>
      </c>
      <c r="BC350" s="44"/>
      <c r="BD350" s="44"/>
      <c r="BE350" s="44">
        <v>197953</v>
      </c>
      <c r="BF350" s="44">
        <v>10630000</v>
      </c>
      <c r="BG350" s="44">
        <v>3161330</v>
      </c>
      <c r="BH350" s="44">
        <v>790940</v>
      </c>
      <c r="BI350" s="21">
        <v>6615370</v>
      </c>
      <c r="BJ350" s="21"/>
      <c r="BK350" s="21"/>
      <c r="BL350" s="21">
        <v>173610</v>
      </c>
      <c r="BM350" s="21">
        <v>66260</v>
      </c>
      <c r="BN350" s="21">
        <v>21437510</v>
      </c>
      <c r="BO350" s="21"/>
      <c r="BP350" s="21"/>
      <c r="BQ350" s="44"/>
      <c r="BR350" s="21"/>
      <c r="BS350" s="44"/>
      <c r="BT350" s="21"/>
      <c r="BU350" s="44"/>
      <c r="BV350" s="21"/>
      <c r="BW350" s="44">
        <v>7846754</v>
      </c>
      <c r="BX350" s="21"/>
      <c r="BY350" s="21">
        <v>1002118</v>
      </c>
      <c r="BZ350" s="21"/>
      <c r="CA350" s="44">
        <v>14283</v>
      </c>
      <c r="CB350" s="44"/>
      <c r="CC350" s="44">
        <v>60453</v>
      </c>
      <c r="CD350" s="44"/>
      <c r="CE350" s="44"/>
      <c r="CF350" s="44"/>
      <c r="CG350" s="44"/>
      <c r="CH350" s="44"/>
      <c r="CI350" s="21">
        <v>2551</v>
      </c>
      <c r="CJ350" s="44"/>
      <c r="CK350" s="21"/>
      <c r="CL350" s="44"/>
      <c r="CM350" s="44">
        <v>0</v>
      </c>
      <c r="CN350" s="44">
        <v>0</v>
      </c>
      <c r="CO350" s="44">
        <v>3954460</v>
      </c>
      <c r="CP350" s="44">
        <v>450</v>
      </c>
      <c r="CQ350" s="21">
        <v>3942160</v>
      </c>
      <c r="CR350" s="44">
        <v>426300</v>
      </c>
      <c r="CS350" s="44">
        <v>471511</v>
      </c>
      <c r="CT350" s="44">
        <v>61451</v>
      </c>
      <c r="CU350" s="44"/>
      <c r="CV350" s="44">
        <v>69827</v>
      </c>
      <c r="CW350" s="21"/>
      <c r="CX350" s="21"/>
      <c r="CY350" s="21"/>
      <c r="CZ350" s="21"/>
      <c r="DA350" s="21"/>
      <c r="DB350" s="21"/>
      <c r="DC350" s="21"/>
      <c r="DD350" s="21"/>
      <c r="DE350" s="44"/>
      <c r="DF350" s="21"/>
      <c r="DG350" s="44"/>
      <c r="DH350" s="21"/>
      <c r="DI350" s="44"/>
      <c r="DJ350" s="44"/>
      <c r="DK350" s="44"/>
      <c r="DL350" s="44"/>
      <c r="DM350" s="21"/>
      <c r="DN350" s="44"/>
      <c r="DO350" s="44"/>
      <c r="DP350" s="44"/>
      <c r="DQ350" s="44"/>
      <c r="DR350" s="44"/>
      <c r="DS350" s="44"/>
      <c r="DT350" s="44"/>
      <c r="DU350" s="44"/>
      <c r="DV350" s="44"/>
      <c r="DW350" s="44"/>
      <c r="DX350" s="44"/>
      <c r="DY350" s="44"/>
      <c r="DZ350" s="44"/>
      <c r="EA350" s="44"/>
      <c r="EB350" s="21"/>
      <c r="EC350" s="44">
        <v>8867614</v>
      </c>
      <c r="ED350" s="44"/>
      <c r="EE350" s="21">
        <v>2669822</v>
      </c>
      <c r="EF350" s="44"/>
      <c r="EG350" s="21">
        <v>-62563</v>
      </c>
      <c r="EH350" s="44"/>
      <c r="EI350" s="21">
        <v>1280937</v>
      </c>
      <c r="EJ350" s="44"/>
      <c r="EK350" s="44"/>
      <c r="EL350" s="21"/>
      <c r="EM350" s="44"/>
      <c r="EN350" s="44"/>
      <c r="EO350" s="44">
        <v>-6490</v>
      </c>
      <c r="EP350" s="21"/>
      <c r="EQ350" s="21"/>
      <c r="ER350" s="21"/>
      <c r="ES350" s="21"/>
      <c r="ET350" s="44"/>
      <c r="EU350" s="21"/>
      <c r="EV350" s="44"/>
      <c r="EW350" s="21"/>
      <c r="EX350" s="44"/>
      <c r="EY350" s="44"/>
      <c r="EZ350" s="21"/>
      <c r="FA350" s="21"/>
      <c r="FB350" s="44"/>
      <c r="FC350" s="44"/>
      <c r="FD350" s="21"/>
      <c r="FE350" s="112"/>
      <c r="FF350" s="44"/>
      <c r="FG350" s="44">
        <v>7929774</v>
      </c>
      <c r="FH350" s="44">
        <v>2144385</v>
      </c>
      <c r="FI350" s="44">
        <v>7348744</v>
      </c>
      <c r="FJ350" s="44">
        <v>522272</v>
      </c>
      <c r="FK350" s="44">
        <v>6322643</v>
      </c>
      <c r="FL350" s="44"/>
      <c r="FM350" s="44"/>
      <c r="FN350" s="44"/>
      <c r="FO350" s="44"/>
      <c r="FP350" s="44"/>
      <c r="FQ350" s="44"/>
      <c r="FR350" s="44"/>
      <c r="FS350" s="44"/>
      <c r="FT350" s="44">
        <v>76847</v>
      </c>
      <c r="FU350" s="44"/>
      <c r="FV350" s="21">
        <v>1234882</v>
      </c>
      <c r="FW350" s="44">
        <v>76550</v>
      </c>
      <c r="FX350" s="44">
        <v>449308</v>
      </c>
      <c r="FY350" s="44">
        <v>144485</v>
      </c>
      <c r="FZ350" s="44">
        <v>213769</v>
      </c>
      <c r="GA350" s="44">
        <v>36440</v>
      </c>
      <c r="GB350" s="44"/>
      <c r="GC350" s="44">
        <v>122189</v>
      </c>
      <c r="GD350" s="44">
        <v>466122</v>
      </c>
      <c r="GE350" s="44">
        <v>260355</v>
      </c>
      <c r="GF350" s="44">
        <v>199415</v>
      </c>
      <c r="GG350" s="44">
        <v>966033</v>
      </c>
      <c r="GH350" s="44">
        <v>223085</v>
      </c>
      <c r="GI350" s="44">
        <v>81594</v>
      </c>
      <c r="GJ350" s="44">
        <v>137736</v>
      </c>
      <c r="GK350" s="44">
        <v>4793754</v>
      </c>
      <c r="GL350" s="44">
        <v>37175</v>
      </c>
      <c r="GM350" s="44">
        <v>1274602</v>
      </c>
      <c r="GN350" s="44">
        <v>18855</v>
      </c>
      <c r="GO350" s="44">
        <v>26870</v>
      </c>
      <c r="GP350" s="44"/>
      <c r="GQ350" s="44">
        <v>13221</v>
      </c>
      <c r="GR350" s="44">
        <v>246973</v>
      </c>
      <c r="GS350" s="44">
        <v>4288723</v>
      </c>
      <c r="GT350" s="44"/>
      <c r="GU350" s="21">
        <v>788560</v>
      </c>
      <c r="GV350" s="44"/>
      <c r="GW350" s="44"/>
      <c r="GX350" s="44"/>
      <c r="GY350" s="44">
        <v>5077283</v>
      </c>
      <c r="GZ350" s="44">
        <v>2469565</v>
      </c>
      <c r="HA350" s="44"/>
      <c r="HB350" s="44"/>
      <c r="HC350" s="44">
        <v>2607718</v>
      </c>
      <c r="HD350" s="44">
        <v>5077283</v>
      </c>
      <c r="HE350" s="21">
        <v>2201893</v>
      </c>
      <c r="HF350" s="21"/>
      <c r="HG350" s="21"/>
      <c r="HH350" s="21"/>
      <c r="HI350" s="21">
        <v>0</v>
      </c>
      <c r="HJ350" s="44"/>
      <c r="HK350" s="21">
        <v>751217</v>
      </c>
      <c r="HL350" s="21">
        <v>81734</v>
      </c>
      <c r="HM350" s="21">
        <v>832951</v>
      </c>
      <c r="HN350" s="21">
        <v>-44391</v>
      </c>
      <c r="HO350" s="21"/>
      <c r="HP350" s="44"/>
      <c r="HQ350" s="47"/>
      <c r="HR350" s="47"/>
      <c r="HS350" s="47"/>
      <c r="HT350" s="47" t="s">
        <v>1759</v>
      </c>
      <c r="HU350" s="47">
        <v>0</v>
      </c>
      <c r="HV350" s="47">
        <v>2022</v>
      </c>
      <c r="HW350" s="47">
        <v>0</v>
      </c>
      <c r="HX350" s="47">
        <v>5689</v>
      </c>
      <c r="HY350" s="47">
        <v>34796</v>
      </c>
      <c r="HZ350" s="47">
        <v>75522</v>
      </c>
      <c r="IA350" s="47">
        <v>0</v>
      </c>
      <c r="IB350" s="47">
        <v>0</v>
      </c>
      <c r="IC350" s="47">
        <v>0</v>
      </c>
      <c r="ID350">
        <v>28856</v>
      </c>
      <c r="IE350" s="47">
        <v>5446</v>
      </c>
      <c r="IF350">
        <v>10203</v>
      </c>
      <c r="IG350" s="47">
        <v>6884</v>
      </c>
      <c r="IH350" s="47">
        <v>17331</v>
      </c>
      <c r="II350">
        <v>4232</v>
      </c>
      <c r="IJ350">
        <v>2486</v>
      </c>
      <c r="IK350">
        <v>1823</v>
      </c>
      <c r="IL350">
        <v>19085</v>
      </c>
      <c r="IM350">
        <v>214375</v>
      </c>
      <c r="IN350">
        <v>0</v>
      </c>
      <c r="IO350">
        <v>1194</v>
      </c>
      <c r="IP350">
        <v>1820</v>
      </c>
      <c r="IQ350">
        <v>7181</v>
      </c>
      <c r="IR350">
        <v>0</v>
      </c>
      <c r="IS350">
        <v>0</v>
      </c>
      <c r="IT350">
        <v>10195</v>
      </c>
      <c r="IU350">
        <v>305190</v>
      </c>
      <c r="IV350">
        <v>0</v>
      </c>
      <c r="IW350">
        <v>346256</v>
      </c>
      <c r="IX350">
        <v>1539655</v>
      </c>
      <c r="IY350">
        <v>1936924</v>
      </c>
      <c r="IZ350">
        <v>0</v>
      </c>
      <c r="JA350">
        <v>0</v>
      </c>
      <c r="JB350">
        <v>0</v>
      </c>
      <c r="JC350">
        <v>1438369</v>
      </c>
      <c r="JD350">
        <v>160663</v>
      </c>
      <c r="JE350">
        <v>193795</v>
      </c>
      <c r="JF350">
        <v>128580</v>
      </c>
      <c r="JG350">
        <v>423434</v>
      </c>
      <c r="JH350">
        <v>159156</v>
      </c>
      <c r="JI350">
        <v>51818</v>
      </c>
      <c r="JJ350">
        <v>102794</v>
      </c>
      <c r="JK350">
        <v>1143140</v>
      </c>
      <c r="JL350">
        <v>7929774</v>
      </c>
      <c r="JM350">
        <v>0</v>
      </c>
      <c r="JN350">
        <v>87982</v>
      </c>
      <c r="JO350">
        <v>102536</v>
      </c>
      <c r="JP350">
        <v>250686</v>
      </c>
      <c r="JQ350">
        <v>0</v>
      </c>
      <c r="JR350">
        <v>0</v>
      </c>
      <c r="JS350">
        <v>441204</v>
      </c>
      <c r="JT350"/>
      <c r="JU350"/>
      <c r="JV350"/>
      <c r="JW350"/>
      <c r="JX350"/>
      <c r="JY350">
        <v>28856</v>
      </c>
      <c r="JZ350"/>
      <c r="KA350"/>
      <c r="KB350"/>
      <c r="KC350"/>
      <c r="KD350"/>
      <c r="KE350">
        <v>1438369</v>
      </c>
      <c r="KF350">
        <v>124</v>
      </c>
      <c r="KG350">
        <v>233</v>
      </c>
      <c r="KH350">
        <v>74</v>
      </c>
      <c r="KI350">
        <v>88</v>
      </c>
      <c r="KJ350">
        <v>163</v>
      </c>
      <c r="KK350">
        <v>55</v>
      </c>
      <c r="KL350">
        <v>42</v>
      </c>
      <c r="KM350">
        <v>75</v>
      </c>
      <c r="KN350">
        <v>24</v>
      </c>
      <c r="KO350">
        <v>1</v>
      </c>
      <c r="KP350">
        <v>0</v>
      </c>
      <c r="KQ350">
        <v>0</v>
      </c>
      <c r="KR350">
        <v>0</v>
      </c>
      <c r="KS350">
        <v>1</v>
      </c>
      <c r="KT350">
        <v>0</v>
      </c>
      <c r="KU350">
        <v>1</v>
      </c>
      <c r="KV350">
        <v>0</v>
      </c>
      <c r="KW350">
        <v>0</v>
      </c>
      <c r="KX350">
        <v>0</v>
      </c>
      <c r="KY350">
        <v>0</v>
      </c>
      <c r="KZ350">
        <v>0</v>
      </c>
      <c r="LA350">
        <v>0</v>
      </c>
      <c r="LB350">
        <v>0</v>
      </c>
      <c r="LC350">
        <v>0</v>
      </c>
      <c r="LD350">
        <v>1</v>
      </c>
      <c r="LE350">
        <v>0</v>
      </c>
      <c r="LF350">
        <v>0</v>
      </c>
      <c r="LG350">
        <v>0</v>
      </c>
      <c r="LH350">
        <v>0</v>
      </c>
    </row>
    <row r="351" spans="1:320" s="34" customFormat="1" ht="15" customHeight="1" x14ac:dyDescent="0.25">
      <c r="A351" s="45">
        <v>206190443</v>
      </c>
      <c r="B351" s="45" t="s">
        <v>1162</v>
      </c>
      <c r="C351" s="46">
        <v>45210</v>
      </c>
      <c r="D351" s="46">
        <v>45412</v>
      </c>
      <c r="E351" s="47">
        <v>203</v>
      </c>
      <c r="F351" s="45" t="s">
        <v>883</v>
      </c>
      <c r="G351" s="45" t="s">
        <v>884</v>
      </c>
      <c r="H351" s="45" t="s">
        <v>1030</v>
      </c>
      <c r="I351" s="45" t="s">
        <v>886</v>
      </c>
      <c r="J351" s="45" t="s">
        <v>887</v>
      </c>
      <c r="K351" s="45" t="s">
        <v>1031</v>
      </c>
      <c r="L351" s="45" t="s">
        <v>2709</v>
      </c>
      <c r="M351" s="45" t="s">
        <v>1163</v>
      </c>
      <c r="N351" s="45" t="s">
        <v>1164</v>
      </c>
      <c r="O351" s="45" t="s">
        <v>1034</v>
      </c>
      <c r="P351" s="45" t="s">
        <v>3725</v>
      </c>
      <c r="Q351" s="45" t="s">
        <v>3726</v>
      </c>
      <c r="R351" t="s">
        <v>1165</v>
      </c>
      <c r="S351" s="45" t="s">
        <v>893</v>
      </c>
      <c r="T351"/>
      <c r="U351" s="47">
        <v>81</v>
      </c>
      <c r="V351" s="47">
        <v>81</v>
      </c>
      <c r="W351" s="47" t="s">
        <v>894</v>
      </c>
      <c r="X351" s="47">
        <v>16443</v>
      </c>
      <c r="Y351" s="47">
        <v>14984</v>
      </c>
      <c r="Z351" s="48">
        <v>91.13</v>
      </c>
      <c r="AA351" s="44">
        <v>189</v>
      </c>
      <c r="AB351" s="44">
        <v>158</v>
      </c>
      <c r="AC351" s="44">
        <v>4183</v>
      </c>
      <c r="AD351" s="44"/>
      <c r="AE351" s="44">
        <v>243</v>
      </c>
      <c r="AF351" s="44">
        <v>8642</v>
      </c>
      <c r="AG351" s="44">
        <v>1279</v>
      </c>
      <c r="AH351" s="47">
        <v>126</v>
      </c>
      <c r="AI351" s="47">
        <v>294</v>
      </c>
      <c r="AJ351">
        <v>217</v>
      </c>
      <c r="AK351" t="s">
        <v>895</v>
      </c>
      <c r="AL351">
        <v>14984</v>
      </c>
      <c r="AM351"/>
      <c r="AN351"/>
      <c r="AO351"/>
      <c r="AP351"/>
      <c r="AQ351"/>
      <c r="AR351" s="44"/>
      <c r="AS351" s="44"/>
      <c r="AT351" s="44"/>
      <c r="AU351" s="44">
        <v>7801360</v>
      </c>
      <c r="AV351" s="44">
        <v>4058651</v>
      </c>
      <c r="AW351" s="44">
        <v>3832721</v>
      </c>
      <c r="AX351" s="44"/>
      <c r="AY351" s="44">
        <v>8027290</v>
      </c>
      <c r="AZ351" s="21">
        <v>6959532</v>
      </c>
      <c r="BA351" s="21">
        <v>1067758</v>
      </c>
      <c r="BB351" s="44">
        <v>176090</v>
      </c>
      <c r="BC351" s="44">
        <v>800</v>
      </c>
      <c r="BD351" s="44"/>
      <c r="BE351" s="44">
        <v>1243048</v>
      </c>
      <c r="BF351" s="44">
        <v>3346323</v>
      </c>
      <c r="BG351" s="44"/>
      <c r="BH351" s="44">
        <v>87228</v>
      </c>
      <c r="BI351" s="21">
        <v>3059199</v>
      </c>
      <c r="BJ351" s="21">
        <v>1023071</v>
      </c>
      <c r="BK351" s="21">
        <v>97373</v>
      </c>
      <c r="BL351" s="21">
        <v>113551</v>
      </c>
      <c r="BM351" s="21">
        <v>74615</v>
      </c>
      <c r="BN351" s="21">
        <v>7801360</v>
      </c>
      <c r="BO351" s="21"/>
      <c r="BP351" s="21"/>
      <c r="BQ351" s="44"/>
      <c r="BR351" s="21"/>
      <c r="BS351" s="44"/>
      <c r="BT351" s="21"/>
      <c r="BU351" s="44"/>
      <c r="BV351" s="21"/>
      <c r="BW351" s="44">
        <v>3209764</v>
      </c>
      <c r="BX351" s="21"/>
      <c r="BY351" s="21"/>
      <c r="BZ351" s="21"/>
      <c r="CA351" s="44">
        <v>16526</v>
      </c>
      <c r="CB351" s="44"/>
      <c r="CC351" s="44">
        <v>58823</v>
      </c>
      <c r="CD351" s="44"/>
      <c r="CE351" s="44">
        <v>708796</v>
      </c>
      <c r="CF351" s="44"/>
      <c r="CG351" s="44">
        <v>64158</v>
      </c>
      <c r="CH351" s="44"/>
      <c r="CI351" s="21"/>
      <c r="CJ351" s="44"/>
      <c r="CK351" s="21">
        <v>584</v>
      </c>
      <c r="CL351" s="44"/>
      <c r="CM351" s="44">
        <v>0</v>
      </c>
      <c r="CN351" s="44">
        <v>11325</v>
      </c>
      <c r="CO351" s="44">
        <v>1523926</v>
      </c>
      <c r="CP351" s="44">
        <v>0</v>
      </c>
      <c r="CQ351" s="21">
        <v>1258405</v>
      </c>
      <c r="CR351" s="44">
        <v>449381</v>
      </c>
      <c r="CS351" s="44">
        <v>740306</v>
      </c>
      <c r="CT351" s="44">
        <v>60244</v>
      </c>
      <c r="CU351" s="44"/>
      <c r="CV351" s="44">
        <v>15064</v>
      </c>
      <c r="CW351" s="21"/>
      <c r="CX351" s="21"/>
      <c r="CY351" s="21"/>
      <c r="CZ351" s="21"/>
      <c r="DA351" s="21"/>
      <c r="DB351" s="21"/>
      <c r="DC351" s="21"/>
      <c r="DD351" s="21"/>
      <c r="DE351" s="44"/>
      <c r="DF351" s="21"/>
      <c r="DG351" s="44"/>
      <c r="DH351" s="21"/>
      <c r="DI351" s="44"/>
      <c r="DJ351" s="44"/>
      <c r="DK351" s="44"/>
      <c r="DL351" s="44"/>
      <c r="DM351" s="21"/>
      <c r="DN351" s="44"/>
      <c r="DO351" s="44"/>
      <c r="DP351" s="44"/>
      <c r="DQ351" s="44"/>
      <c r="DR351" s="44"/>
      <c r="DS351" s="44"/>
      <c r="DT351" s="44"/>
      <c r="DU351" s="44"/>
      <c r="DV351" s="44"/>
      <c r="DW351" s="44"/>
      <c r="DX351" s="44"/>
      <c r="DY351" s="44"/>
      <c r="DZ351" s="44"/>
      <c r="EA351" s="44"/>
      <c r="EB351" s="21"/>
      <c r="EC351" s="44">
        <v>1996631</v>
      </c>
      <c r="ED351" s="44"/>
      <c r="EE351" s="21"/>
      <c r="EF351" s="44"/>
      <c r="EG351" s="21">
        <v>70691</v>
      </c>
      <c r="EH351" s="44"/>
      <c r="EI351" s="21">
        <v>876872</v>
      </c>
      <c r="EJ351" s="44"/>
      <c r="EK351" s="44">
        <v>762031</v>
      </c>
      <c r="EL351" s="21"/>
      <c r="EM351" s="44">
        <v>113704</v>
      </c>
      <c r="EN351" s="44"/>
      <c r="EO351" s="44">
        <v>12792</v>
      </c>
      <c r="EP351" s="21"/>
      <c r="EQ351" s="21"/>
      <c r="ER351" s="21"/>
      <c r="ES351" s="21"/>
      <c r="ET351" s="44"/>
      <c r="EU351" s="21"/>
      <c r="EV351" s="44"/>
      <c r="EW351" s="21"/>
      <c r="EX351" s="44"/>
      <c r="EY351" s="44"/>
      <c r="EZ351" s="21"/>
      <c r="FA351" s="21"/>
      <c r="FB351" s="44"/>
      <c r="FC351" s="44"/>
      <c r="FD351" s="21"/>
      <c r="FE351" s="112"/>
      <c r="FF351" s="44"/>
      <c r="FG351" s="44">
        <v>3365284</v>
      </c>
      <c r="FH351" s="44">
        <v>766940</v>
      </c>
      <c r="FI351" s="44">
        <v>2827308</v>
      </c>
      <c r="FJ351" s="44">
        <v>175445</v>
      </c>
      <c r="FK351" s="44">
        <v>2659180</v>
      </c>
      <c r="FL351" s="44"/>
      <c r="FM351" s="44"/>
      <c r="FN351" s="44"/>
      <c r="FO351" s="44"/>
      <c r="FP351" s="44"/>
      <c r="FQ351" s="44"/>
      <c r="FR351" s="44"/>
      <c r="FS351" s="44"/>
      <c r="FT351" s="44">
        <v>1769</v>
      </c>
      <c r="FU351" s="44">
        <v>4017</v>
      </c>
      <c r="FV351" s="21">
        <v>284618</v>
      </c>
      <c r="FW351" s="44"/>
      <c r="FX351" s="44">
        <v>179343</v>
      </c>
      <c r="FY351" s="44">
        <v>71653</v>
      </c>
      <c r="FZ351" s="44">
        <v>199981</v>
      </c>
      <c r="GA351" s="44">
        <v>34801</v>
      </c>
      <c r="GB351" s="44"/>
      <c r="GC351" s="44">
        <v>32463</v>
      </c>
      <c r="GD351" s="44">
        <v>380150</v>
      </c>
      <c r="GE351" s="44">
        <v>126379</v>
      </c>
      <c r="GF351" s="44">
        <v>81952</v>
      </c>
      <c r="GG351" s="44">
        <v>377550</v>
      </c>
      <c r="GH351" s="44">
        <v>40718</v>
      </c>
      <c r="GI351" s="44">
        <v>39169</v>
      </c>
      <c r="GJ351" s="44">
        <v>76350</v>
      </c>
      <c r="GK351" s="44">
        <v>1719021</v>
      </c>
      <c r="GL351" s="44">
        <v>61669</v>
      </c>
      <c r="GM351" s="44">
        <v>458073</v>
      </c>
      <c r="GN351" s="44">
        <v>16871</v>
      </c>
      <c r="GO351" s="44">
        <v>8206</v>
      </c>
      <c r="GP351" s="44"/>
      <c r="GQ351" s="44"/>
      <c r="GR351" s="44">
        <v>105599</v>
      </c>
      <c r="GS351" s="44">
        <v>9708279</v>
      </c>
      <c r="GT351" s="44"/>
      <c r="GU351" s="21">
        <v>702793</v>
      </c>
      <c r="GV351" s="44">
        <v>107310</v>
      </c>
      <c r="GW351" s="44">
        <v>4698077</v>
      </c>
      <c r="GX351" s="44">
        <v>1718997</v>
      </c>
      <c r="GY351" s="44">
        <v>16935456</v>
      </c>
      <c r="GZ351" s="44">
        <v>9196361</v>
      </c>
      <c r="HA351" s="44"/>
      <c r="HB351" s="44"/>
      <c r="HC351" s="44">
        <v>7739095</v>
      </c>
      <c r="HD351" s="44">
        <v>16935456</v>
      </c>
      <c r="HE351" s="21">
        <v>6457541</v>
      </c>
      <c r="HF351" s="21"/>
      <c r="HG351" s="21">
        <v>1093080</v>
      </c>
      <c r="HH351" s="21"/>
      <c r="HI351" s="21">
        <v>0</v>
      </c>
      <c r="HJ351" s="44"/>
      <c r="HK351" s="21">
        <v>806039</v>
      </c>
      <c r="HL351" s="21">
        <v>288218</v>
      </c>
      <c r="HM351" s="21">
        <v>1094257</v>
      </c>
      <c r="HN351" s="21">
        <v>-391464</v>
      </c>
      <c r="HO351" s="21"/>
      <c r="HP351" s="44"/>
      <c r="HQ351" s="47"/>
      <c r="HR351" s="47"/>
      <c r="HS351" s="47"/>
      <c r="HT351" s="47" t="s">
        <v>1799</v>
      </c>
      <c r="HU351" s="47">
        <v>91963.61</v>
      </c>
      <c r="HV351" s="47">
        <v>1133</v>
      </c>
      <c r="HW351" s="47">
        <v>0</v>
      </c>
      <c r="HX351" s="47">
        <v>8387</v>
      </c>
      <c r="HY351" s="47">
        <v>12883</v>
      </c>
      <c r="HZ351" s="47">
        <v>37798</v>
      </c>
      <c r="IA351" s="47">
        <v>0</v>
      </c>
      <c r="IB351" s="47">
        <v>0</v>
      </c>
      <c r="IC351" s="47">
        <v>2259</v>
      </c>
      <c r="ID351">
        <v>9401</v>
      </c>
      <c r="IE351" s="47">
        <v>1383</v>
      </c>
      <c r="IF351">
        <v>4720</v>
      </c>
      <c r="IG351" s="47">
        <v>2941</v>
      </c>
      <c r="IH351" s="47">
        <v>9196</v>
      </c>
      <c r="II351">
        <v>1095</v>
      </c>
      <c r="IJ351">
        <v>1039</v>
      </c>
      <c r="IK351">
        <v>1115</v>
      </c>
      <c r="IL351">
        <v>10343</v>
      </c>
      <c r="IM351">
        <v>103693</v>
      </c>
      <c r="IN351">
        <v>0</v>
      </c>
      <c r="IO351">
        <v>0</v>
      </c>
      <c r="IP351">
        <v>0</v>
      </c>
      <c r="IQ351">
        <v>0</v>
      </c>
      <c r="IR351">
        <v>0</v>
      </c>
      <c r="IS351">
        <v>0</v>
      </c>
      <c r="IT351">
        <v>0</v>
      </c>
      <c r="IU351">
        <v>92597</v>
      </c>
      <c r="IV351">
        <v>0</v>
      </c>
      <c r="IW351">
        <v>339537</v>
      </c>
      <c r="IX351">
        <v>516479</v>
      </c>
      <c r="IY351">
        <v>883125</v>
      </c>
      <c r="IZ351">
        <v>0</v>
      </c>
      <c r="JA351">
        <v>0</v>
      </c>
      <c r="JB351">
        <v>113676</v>
      </c>
      <c r="JC351">
        <v>435158</v>
      </c>
      <c r="JD351">
        <v>39940</v>
      </c>
      <c r="JE351">
        <v>82653</v>
      </c>
      <c r="JF351">
        <v>51803</v>
      </c>
      <c r="JG351">
        <v>193308</v>
      </c>
      <c r="JH351">
        <v>32014</v>
      </c>
      <c r="JI351">
        <v>29192</v>
      </c>
      <c r="JJ351">
        <v>53781</v>
      </c>
      <c r="JK351">
        <v>502021</v>
      </c>
      <c r="JL351">
        <v>3365284</v>
      </c>
      <c r="JM351">
        <v>0</v>
      </c>
      <c r="JN351">
        <v>0</v>
      </c>
      <c r="JO351">
        <v>0</v>
      </c>
      <c r="JP351">
        <v>0</v>
      </c>
      <c r="JQ351">
        <v>0</v>
      </c>
      <c r="JR351">
        <v>0</v>
      </c>
      <c r="JS351">
        <v>0</v>
      </c>
      <c r="JT351"/>
      <c r="JU351"/>
      <c r="JV351"/>
      <c r="JW351"/>
      <c r="JX351"/>
      <c r="JY351">
        <v>9401</v>
      </c>
      <c r="JZ351"/>
      <c r="KA351"/>
      <c r="KB351"/>
      <c r="KC351"/>
      <c r="KD351"/>
      <c r="KE351">
        <v>435158</v>
      </c>
      <c r="KF351">
        <v>174</v>
      </c>
      <c r="KG351">
        <v>349</v>
      </c>
      <c r="KH351">
        <v>120</v>
      </c>
      <c r="KI351">
        <v>108</v>
      </c>
      <c r="KJ351">
        <v>226</v>
      </c>
      <c r="KK351">
        <v>72</v>
      </c>
      <c r="KL351">
        <v>68</v>
      </c>
      <c r="KM351">
        <v>146</v>
      </c>
      <c r="KN351">
        <v>44</v>
      </c>
      <c r="KO351">
        <v>1</v>
      </c>
      <c r="KP351">
        <v>0</v>
      </c>
      <c r="KQ351">
        <v>0</v>
      </c>
      <c r="KR351">
        <v>0</v>
      </c>
      <c r="KS351">
        <v>1</v>
      </c>
      <c r="KT351">
        <v>0</v>
      </c>
      <c r="KU351">
        <v>1</v>
      </c>
      <c r="KV351">
        <v>0</v>
      </c>
      <c r="KW351">
        <v>0</v>
      </c>
      <c r="KX351">
        <v>0</v>
      </c>
      <c r="KY351">
        <v>0</v>
      </c>
      <c r="KZ351">
        <v>0</v>
      </c>
      <c r="LA351">
        <v>0</v>
      </c>
      <c r="LB351">
        <v>0</v>
      </c>
      <c r="LC351">
        <v>0</v>
      </c>
      <c r="LD351">
        <v>1</v>
      </c>
      <c r="LE351">
        <v>0</v>
      </c>
      <c r="LF351">
        <v>0</v>
      </c>
      <c r="LG351">
        <v>0</v>
      </c>
      <c r="LH351">
        <v>0</v>
      </c>
    </row>
    <row r="352" spans="1:320" s="34" customFormat="1" ht="15" customHeight="1" x14ac:dyDescent="0.25">
      <c r="A352" s="45">
        <v>206190448</v>
      </c>
      <c r="B352" s="45" t="s">
        <v>3727</v>
      </c>
      <c r="C352" s="46">
        <v>45292</v>
      </c>
      <c r="D352" s="46">
        <v>45657</v>
      </c>
      <c r="E352" s="47">
        <v>366</v>
      </c>
      <c r="F352" s="45" t="s">
        <v>883</v>
      </c>
      <c r="G352" s="45" t="s">
        <v>884</v>
      </c>
      <c r="H352" s="45" t="s">
        <v>1030</v>
      </c>
      <c r="I352" s="45" t="s">
        <v>886</v>
      </c>
      <c r="J352" s="45" t="s">
        <v>887</v>
      </c>
      <c r="K352" s="45" t="s">
        <v>1031</v>
      </c>
      <c r="L352" s="45" t="s">
        <v>3200</v>
      </c>
      <c r="M352" s="45" t="s">
        <v>3728</v>
      </c>
      <c r="N352" s="45" t="s">
        <v>3729</v>
      </c>
      <c r="O352" s="45" t="s">
        <v>3730</v>
      </c>
      <c r="P352" s="45" t="s">
        <v>3731</v>
      </c>
      <c r="Q352" s="45" t="s">
        <v>3732</v>
      </c>
      <c r="R352" t="s">
        <v>3733</v>
      </c>
      <c r="S352" s="45" t="s">
        <v>893</v>
      </c>
      <c r="T352"/>
      <c r="U352" s="47">
        <v>138</v>
      </c>
      <c r="V352" s="47">
        <v>138</v>
      </c>
      <c r="W352" s="47" t="s">
        <v>913</v>
      </c>
      <c r="X352" s="47">
        <v>50508</v>
      </c>
      <c r="Y352" s="47">
        <v>42223</v>
      </c>
      <c r="Z352" s="48">
        <v>197.4</v>
      </c>
      <c r="AA352" s="44">
        <v>272</v>
      </c>
      <c r="AB352" s="44">
        <v>251</v>
      </c>
      <c r="AC352" s="44">
        <v>7916</v>
      </c>
      <c r="AD352" s="44"/>
      <c r="AE352" s="44">
        <v>753</v>
      </c>
      <c r="AF352" s="44">
        <v>29293</v>
      </c>
      <c r="AG352" s="44"/>
      <c r="AH352" s="47">
        <v>2456</v>
      </c>
      <c r="AI352" s="47">
        <v>447</v>
      </c>
      <c r="AJ352">
        <v>1358</v>
      </c>
      <c r="AK352" t="s">
        <v>895</v>
      </c>
      <c r="AL352">
        <v>42223</v>
      </c>
      <c r="AM352"/>
      <c r="AN352"/>
      <c r="AO352"/>
      <c r="AP352"/>
      <c r="AQ352"/>
      <c r="AR352" s="44"/>
      <c r="AS352" s="44"/>
      <c r="AT352" s="44"/>
      <c r="AU352" s="44">
        <v>17985740</v>
      </c>
      <c r="AV352" s="44">
        <v>7367470</v>
      </c>
      <c r="AW352" s="44">
        <v>6391851</v>
      </c>
      <c r="AX352" s="44"/>
      <c r="AY352" s="44">
        <v>18961359</v>
      </c>
      <c r="AZ352" s="21">
        <v>17196749</v>
      </c>
      <c r="BA352" s="21">
        <v>1764610</v>
      </c>
      <c r="BB352" s="44">
        <v>1436149</v>
      </c>
      <c r="BC352" s="44">
        <v>11590</v>
      </c>
      <c r="BD352" s="44"/>
      <c r="BE352" s="44">
        <v>3189169</v>
      </c>
      <c r="BF352" s="44">
        <v>6276700</v>
      </c>
      <c r="BG352" s="44"/>
      <c r="BH352" s="44">
        <v>219390</v>
      </c>
      <c r="BI352" s="21">
        <v>8973350</v>
      </c>
      <c r="BJ352" s="21"/>
      <c r="BK352" s="21">
        <v>1964800</v>
      </c>
      <c r="BL352" s="21">
        <v>129630</v>
      </c>
      <c r="BM352" s="21">
        <v>421870</v>
      </c>
      <c r="BN352" s="21">
        <v>17985740</v>
      </c>
      <c r="BO352" s="21"/>
      <c r="BP352" s="21"/>
      <c r="BQ352" s="44"/>
      <c r="BR352" s="21"/>
      <c r="BS352" s="44"/>
      <c r="BT352" s="21"/>
      <c r="BU352" s="44"/>
      <c r="BV352" s="21"/>
      <c r="BW352" s="44">
        <v>5597625</v>
      </c>
      <c r="BX352" s="21"/>
      <c r="BY352" s="21"/>
      <c r="BZ352" s="21"/>
      <c r="CA352" s="44">
        <v>44368</v>
      </c>
      <c r="CB352" s="44"/>
      <c r="CC352" s="44">
        <v>340215</v>
      </c>
      <c r="CD352" s="44"/>
      <c r="CE352" s="44"/>
      <c r="CF352" s="44"/>
      <c r="CG352" s="44">
        <v>1376742</v>
      </c>
      <c r="CH352" s="44"/>
      <c r="CI352" s="21">
        <v>597</v>
      </c>
      <c r="CJ352" s="44"/>
      <c r="CK352" s="21">
        <v>7923</v>
      </c>
      <c r="CL352" s="44"/>
      <c r="CM352" s="44">
        <v>0</v>
      </c>
      <c r="CN352" s="44">
        <v>0</v>
      </c>
      <c r="CO352" s="44">
        <v>2810596</v>
      </c>
      <c r="CP352" s="44">
        <v>0</v>
      </c>
      <c r="CQ352" s="21">
        <v>2761831</v>
      </c>
      <c r="CR352" s="44">
        <v>870166</v>
      </c>
      <c r="CS352" s="44">
        <v>691850</v>
      </c>
      <c r="CT352" s="44">
        <v>191540</v>
      </c>
      <c r="CU352" s="44"/>
      <c r="CV352" s="44">
        <v>41487</v>
      </c>
      <c r="CW352" s="21"/>
      <c r="CX352" s="21"/>
      <c r="CY352" s="21"/>
      <c r="CZ352" s="21"/>
      <c r="DA352" s="21"/>
      <c r="DB352" s="21"/>
      <c r="DC352" s="21"/>
      <c r="DD352" s="21"/>
      <c r="DE352" s="44"/>
      <c r="DF352" s="21"/>
      <c r="DG352" s="44"/>
      <c r="DH352" s="21"/>
      <c r="DI352" s="44"/>
      <c r="DJ352" s="44"/>
      <c r="DK352" s="44"/>
      <c r="DL352" s="44"/>
      <c r="DM352" s="21"/>
      <c r="DN352" s="44"/>
      <c r="DO352" s="44"/>
      <c r="DP352" s="44"/>
      <c r="DQ352" s="44"/>
      <c r="DR352" s="44"/>
      <c r="DS352" s="44"/>
      <c r="DT352" s="44"/>
      <c r="DU352" s="44"/>
      <c r="DV352" s="44"/>
      <c r="DW352" s="44"/>
      <c r="DX352" s="44"/>
      <c r="DY352" s="44">
        <v>-51359</v>
      </c>
      <c r="DZ352" s="44"/>
      <c r="EA352" s="44"/>
      <c r="EB352" s="21"/>
      <c r="EC352" s="44">
        <v>4456234</v>
      </c>
      <c r="ED352" s="44"/>
      <c r="EE352" s="21"/>
      <c r="EF352" s="44"/>
      <c r="EG352" s="21">
        <v>-223930</v>
      </c>
      <c r="EH352" s="44"/>
      <c r="EI352" s="21">
        <v>568394</v>
      </c>
      <c r="EJ352" s="44"/>
      <c r="EK352" s="44"/>
      <c r="EL352" s="21"/>
      <c r="EM352" s="44">
        <v>1622359</v>
      </c>
      <c r="EN352" s="44"/>
      <c r="EO352" s="44">
        <v>20153</v>
      </c>
      <c r="EP352" s="21"/>
      <c r="EQ352" s="21"/>
      <c r="ER352" s="21"/>
      <c r="ES352" s="21"/>
      <c r="ET352" s="44"/>
      <c r="EU352" s="21"/>
      <c r="EV352" s="44"/>
      <c r="EW352" s="21"/>
      <c r="EX352" s="44"/>
      <c r="EY352" s="44"/>
      <c r="EZ352" s="21"/>
      <c r="FA352" s="21"/>
      <c r="FB352" s="44"/>
      <c r="FC352" s="44"/>
      <c r="FD352" s="21"/>
      <c r="FE352" s="112"/>
      <c r="FF352" s="44"/>
      <c r="FG352" s="44">
        <v>8642357</v>
      </c>
      <c r="FH352" s="44">
        <v>2279938</v>
      </c>
      <c r="FI352" s="44">
        <v>6274454</v>
      </c>
      <c r="FJ352" s="44">
        <v>375527</v>
      </c>
      <c r="FK352" s="44">
        <v>7703923</v>
      </c>
      <c r="FL352" s="44"/>
      <c r="FM352" s="44"/>
      <c r="FN352" s="44"/>
      <c r="FO352" s="44"/>
      <c r="FP352" s="44"/>
      <c r="FQ352" s="44"/>
      <c r="FR352" s="44"/>
      <c r="FS352" s="44"/>
      <c r="FT352" s="44">
        <v>2879</v>
      </c>
      <c r="FU352" s="44">
        <v>15046</v>
      </c>
      <c r="FV352" s="21">
        <v>486332</v>
      </c>
      <c r="FW352" s="44"/>
      <c r="FX352" s="44">
        <v>537582</v>
      </c>
      <c r="FY352" s="44">
        <v>111006</v>
      </c>
      <c r="FZ352" s="44">
        <v>283633</v>
      </c>
      <c r="GA352" s="44">
        <v>40639</v>
      </c>
      <c r="GB352" s="44"/>
      <c r="GC352" s="44">
        <v>48923</v>
      </c>
      <c r="GD352" s="44">
        <v>790747</v>
      </c>
      <c r="GE352" s="44">
        <v>337200</v>
      </c>
      <c r="GF352" s="44">
        <v>237195</v>
      </c>
      <c r="GG352" s="44">
        <v>980458</v>
      </c>
      <c r="GH352" s="44">
        <v>165428</v>
      </c>
      <c r="GI352" s="44">
        <v>225526</v>
      </c>
      <c r="GJ352" s="44">
        <v>97015</v>
      </c>
      <c r="GK352" s="44">
        <v>3556340</v>
      </c>
      <c r="GL352" s="44">
        <v>65283</v>
      </c>
      <c r="GM352" s="44">
        <v>1173325</v>
      </c>
      <c r="GN352" s="44">
        <v>36160</v>
      </c>
      <c r="GO352" s="44">
        <v>37809</v>
      </c>
      <c r="GP352" s="44"/>
      <c r="GQ352" s="44">
        <v>1630</v>
      </c>
      <c r="GR352" s="44">
        <v>262670</v>
      </c>
      <c r="GS352" s="44">
        <v>10877288</v>
      </c>
      <c r="GT352" s="44"/>
      <c r="GU352" s="21">
        <v>334835</v>
      </c>
      <c r="GV352" s="44">
        <v>152047</v>
      </c>
      <c r="GW352" s="44">
        <v>11545124</v>
      </c>
      <c r="GX352" s="44"/>
      <c r="GY352" s="44">
        <v>22909294</v>
      </c>
      <c r="GZ352" s="44">
        <v>19139394</v>
      </c>
      <c r="HA352" s="44"/>
      <c r="HB352" s="44"/>
      <c r="HC352" s="44">
        <v>3769900</v>
      </c>
      <c r="HD352" s="44">
        <v>22909294</v>
      </c>
      <c r="HE352" s="21">
        <v>8587446</v>
      </c>
      <c r="HF352" s="21"/>
      <c r="HG352" s="21">
        <v>3426376</v>
      </c>
      <c r="HH352" s="21"/>
      <c r="HI352" s="21">
        <v>0</v>
      </c>
      <c r="HJ352" s="44"/>
      <c r="HK352" s="21">
        <v>945915</v>
      </c>
      <c r="HL352" s="21">
        <v>1433845</v>
      </c>
      <c r="HM352" s="21">
        <v>2379760</v>
      </c>
      <c r="HN352" s="21">
        <v>-2044925</v>
      </c>
      <c r="HO352" s="21"/>
      <c r="HP352" s="44"/>
      <c r="HQ352" s="47"/>
      <c r="HR352" s="47"/>
      <c r="HS352" s="47"/>
      <c r="HT352" s="47" t="s">
        <v>1759</v>
      </c>
      <c r="HU352" s="47">
        <v>0</v>
      </c>
      <c r="HV352" s="47">
        <v>2032</v>
      </c>
      <c r="HW352" s="47">
        <v>0</v>
      </c>
      <c r="HX352" s="47">
        <v>15768</v>
      </c>
      <c r="HY352" s="47">
        <v>34313</v>
      </c>
      <c r="HZ352" s="47">
        <v>106662</v>
      </c>
      <c r="IA352" s="47">
        <v>0</v>
      </c>
      <c r="IB352" s="47">
        <v>0</v>
      </c>
      <c r="IC352" s="47">
        <v>6252</v>
      </c>
      <c r="ID352">
        <v>19584</v>
      </c>
      <c r="IE352" s="47">
        <v>4127</v>
      </c>
      <c r="IF352">
        <v>11185</v>
      </c>
      <c r="IG352" s="47">
        <v>8284</v>
      </c>
      <c r="IH352" s="47">
        <v>20959</v>
      </c>
      <c r="II352">
        <v>3977</v>
      </c>
      <c r="IJ352">
        <v>7484</v>
      </c>
      <c r="IK352">
        <v>1732</v>
      </c>
      <c r="IL352">
        <v>20638</v>
      </c>
      <c r="IM352">
        <v>262997</v>
      </c>
      <c r="IN352">
        <v>0</v>
      </c>
      <c r="IO352">
        <v>0</v>
      </c>
      <c r="IP352">
        <v>0</v>
      </c>
      <c r="IQ352">
        <v>0</v>
      </c>
      <c r="IR352">
        <v>0</v>
      </c>
      <c r="IS352">
        <v>0</v>
      </c>
      <c r="IT352">
        <v>0</v>
      </c>
      <c r="IU352">
        <v>320219</v>
      </c>
      <c r="IV352">
        <v>0</v>
      </c>
      <c r="IW352">
        <v>982066</v>
      </c>
      <c r="IX352">
        <v>1407605</v>
      </c>
      <c r="IY352">
        <v>2648321</v>
      </c>
      <c r="IZ352">
        <v>0</v>
      </c>
      <c r="JA352">
        <v>0</v>
      </c>
      <c r="JB352">
        <v>258037</v>
      </c>
      <c r="JC352">
        <v>871571</v>
      </c>
      <c r="JD352">
        <v>135844</v>
      </c>
      <c r="JE352">
        <v>209704</v>
      </c>
      <c r="JF352">
        <v>153304</v>
      </c>
      <c r="JG352">
        <v>499312</v>
      </c>
      <c r="JH352">
        <v>126315</v>
      </c>
      <c r="JI352">
        <v>168256</v>
      </c>
      <c r="JJ352">
        <v>76796</v>
      </c>
      <c r="JK352">
        <v>785007</v>
      </c>
      <c r="JL352">
        <v>8642357</v>
      </c>
      <c r="JM352">
        <v>0</v>
      </c>
      <c r="JN352">
        <v>0</v>
      </c>
      <c r="JO352">
        <v>0</v>
      </c>
      <c r="JP352">
        <v>0</v>
      </c>
      <c r="JQ352">
        <v>0</v>
      </c>
      <c r="JR352">
        <v>0</v>
      </c>
      <c r="JS352">
        <v>0</v>
      </c>
      <c r="JT352"/>
      <c r="JU352"/>
      <c r="JV352"/>
      <c r="JW352"/>
      <c r="JX352"/>
      <c r="JY352">
        <v>19584</v>
      </c>
      <c r="JZ352"/>
      <c r="KA352"/>
      <c r="KB352"/>
      <c r="KC352"/>
      <c r="KD352"/>
      <c r="KE352">
        <v>871571</v>
      </c>
      <c r="KF352">
        <v>182</v>
      </c>
      <c r="KG352">
        <v>232</v>
      </c>
      <c r="KH352">
        <v>147</v>
      </c>
      <c r="KI352">
        <v>110</v>
      </c>
      <c r="KJ352">
        <v>146</v>
      </c>
      <c r="KK352">
        <v>83</v>
      </c>
      <c r="KL352">
        <v>65</v>
      </c>
      <c r="KM352">
        <v>85</v>
      </c>
      <c r="KN352">
        <v>49</v>
      </c>
      <c r="KO352">
        <v>1</v>
      </c>
      <c r="KP352">
        <v>0</v>
      </c>
      <c r="KQ352">
        <v>0</v>
      </c>
      <c r="KR352">
        <v>0</v>
      </c>
      <c r="KS352">
        <v>0</v>
      </c>
      <c r="KT352">
        <v>1</v>
      </c>
      <c r="KU352">
        <v>1</v>
      </c>
      <c r="KV352">
        <v>0</v>
      </c>
      <c r="KW352">
        <v>0</v>
      </c>
      <c r="KX352">
        <v>0</v>
      </c>
      <c r="KY352">
        <v>0</v>
      </c>
      <c r="KZ352">
        <v>0</v>
      </c>
      <c r="LA352">
        <v>0</v>
      </c>
      <c r="LB352">
        <v>0</v>
      </c>
      <c r="LC352">
        <v>0</v>
      </c>
      <c r="LD352">
        <v>1</v>
      </c>
      <c r="LE352">
        <v>0</v>
      </c>
      <c r="LF352">
        <v>0</v>
      </c>
      <c r="LG352">
        <v>0</v>
      </c>
      <c r="LH352">
        <v>0</v>
      </c>
    </row>
    <row r="353" spans="1:320" s="34" customFormat="1" ht="15" customHeight="1" x14ac:dyDescent="0.25">
      <c r="A353" s="45">
        <v>206190454</v>
      </c>
      <c r="B353" s="45" t="s">
        <v>3734</v>
      </c>
      <c r="C353" s="46">
        <v>45292</v>
      </c>
      <c r="D353" s="46">
        <v>45657</v>
      </c>
      <c r="E353" s="47">
        <v>366</v>
      </c>
      <c r="F353" s="45" t="s">
        <v>883</v>
      </c>
      <c r="G353" s="45" t="s">
        <v>884</v>
      </c>
      <c r="H353" s="45" t="s">
        <v>1030</v>
      </c>
      <c r="I353" s="45" t="s">
        <v>886</v>
      </c>
      <c r="J353" s="45" t="s">
        <v>887</v>
      </c>
      <c r="K353" s="45" t="s">
        <v>1031</v>
      </c>
      <c r="L353" s="45" t="s">
        <v>2709</v>
      </c>
      <c r="M353" s="45" t="s">
        <v>3735</v>
      </c>
      <c r="N353" s="45" t="s">
        <v>3736</v>
      </c>
      <c r="O353" s="45" t="s">
        <v>1034</v>
      </c>
      <c r="P353" s="45" t="s">
        <v>3057</v>
      </c>
      <c r="Q353" s="45" t="s">
        <v>3737</v>
      </c>
      <c r="R353" t="s">
        <v>3738</v>
      </c>
      <c r="S353" s="45" t="s">
        <v>893</v>
      </c>
      <c r="T353" t="s">
        <v>2119</v>
      </c>
      <c r="U353" s="47">
        <v>99</v>
      </c>
      <c r="V353" s="47">
        <v>99</v>
      </c>
      <c r="W353" s="47" t="s">
        <v>894</v>
      </c>
      <c r="X353" s="47">
        <v>36234</v>
      </c>
      <c r="Y353" s="47">
        <v>29995</v>
      </c>
      <c r="Z353" s="48">
        <v>187.02</v>
      </c>
      <c r="AA353" s="44">
        <v>206</v>
      </c>
      <c r="AB353" s="44">
        <v>190</v>
      </c>
      <c r="AC353" s="44">
        <v>4731</v>
      </c>
      <c r="AD353" s="44">
        <v>58</v>
      </c>
      <c r="AE353" s="44">
        <v>1882</v>
      </c>
      <c r="AF353" s="44">
        <v>19119</v>
      </c>
      <c r="AG353" s="44"/>
      <c r="AH353" s="47">
        <v>2378</v>
      </c>
      <c r="AI353" s="47">
        <v>597</v>
      </c>
      <c r="AJ353">
        <v>1230</v>
      </c>
      <c r="AK353" t="s">
        <v>895</v>
      </c>
      <c r="AL353">
        <v>29995</v>
      </c>
      <c r="AM353"/>
      <c r="AN353"/>
      <c r="AO353"/>
      <c r="AP353"/>
      <c r="AQ353"/>
      <c r="AR353" s="44"/>
      <c r="AS353" s="44"/>
      <c r="AT353" s="44"/>
      <c r="AU353" s="44">
        <v>14374654</v>
      </c>
      <c r="AV353" s="44">
        <v>3017147</v>
      </c>
      <c r="AW353" s="44">
        <v>3531292</v>
      </c>
      <c r="AX353" s="44">
        <v>2429</v>
      </c>
      <c r="AY353" s="44">
        <v>13862938</v>
      </c>
      <c r="AZ353" s="21">
        <v>17393469</v>
      </c>
      <c r="BA353" s="21">
        <v>-3530531</v>
      </c>
      <c r="BB353" s="44">
        <v>-8555</v>
      </c>
      <c r="BC353" s="44"/>
      <c r="BD353" s="44"/>
      <c r="BE353" s="44">
        <v>-3539086</v>
      </c>
      <c r="BF353" s="44">
        <v>2260700</v>
      </c>
      <c r="BG353" s="44">
        <v>23591</v>
      </c>
      <c r="BH353" s="44">
        <v>922452</v>
      </c>
      <c r="BI353" s="21">
        <v>9356427</v>
      </c>
      <c r="BJ353" s="21"/>
      <c r="BK353" s="21">
        <v>967234</v>
      </c>
      <c r="BL353" s="21">
        <v>272600</v>
      </c>
      <c r="BM353" s="21">
        <v>571650</v>
      </c>
      <c r="BN353" s="21">
        <v>14374654</v>
      </c>
      <c r="BO353" s="21"/>
      <c r="BP353" s="21"/>
      <c r="BQ353" s="44"/>
      <c r="BR353" s="21"/>
      <c r="BS353" s="44"/>
      <c r="BT353" s="21"/>
      <c r="BU353" s="44"/>
      <c r="BV353" s="21"/>
      <c r="BW353" s="44">
        <v>2192019</v>
      </c>
      <c r="BX353" s="21"/>
      <c r="BY353" s="21">
        <v>13148</v>
      </c>
      <c r="BZ353" s="21"/>
      <c r="CA353" s="44">
        <v>15450</v>
      </c>
      <c r="CB353" s="44"/>
      <c r="CC353" s="44">
        <v>252047</v>
      </c>
      <c r="CD353" s="44"/>
      <c r="CE353" s="44"/>
      <c r="CF353" s="44"/>
      <c r="CG353" s="44">
        <v>539106</v>
      </c>
      <c r="CH353" s="44"/>
      <c r="CI353" s="21">
        <v>3374</v>
      </c>
      <c r="CJ353" s="44"/>
      <c r="CK353" s="21">
        <v>2003</v>
      </c>
      <c r="CL353" s="44"/>
      <c r="CM353" s="44">
        <v>0</v>
      </c>
      <c r="CN353" s="44">
        <v>0</v>
      </c>
      <c r="CO353" s="44">
        <v>807396</v>
      </c>
      <c r="CP353" s="44">
        <v>846168</v>
      </c>
      <c r="CQ353" s="21">
        <v>808575</v>
      </c>
      <c r="CR353" s="44">
        <v>114904</v>
      </c>
      <c r="CS353" s="44">
        <v>334124</v>
      </c>
      <c r="CT353" s="44">
        <v>73150</v>
      </c>
      <c r="CU353" s="44"/>
      <c r="CV353" s="44">
        <v>32830</v>
      </c>
      <c r="CW353" s="21"/>
      <c r="CX353" s="21"/>
      <c r="CY353" s="21"/>
      <c r="CZ353" s="21"/>
      <c r="DA353" s="21"/>
      <c r="DB353" s="21"/>
      <c r="DC353" s="21"/>
      <c r="DD353" s="21"/>
      <c r="DE353" s="44"/>
      <c r="DF353" s="21"/>
      <c r="DG353" s="44"/>
      <c r="DH353" s="21"/>
      <c r="DI353" s="44"/>
      <c r="DJ353" s="44"/>
      <c r="DK353" s="44"/>
      <c r="DL353" s="44"/>
      <c r="DM353" s="21"/>
      <c r="DN353" s="44"/>
      <c r="DO353" s="44"/>
      <c r="DP353" s="44"/>
      <c r="DQ353" s="44"/>
      <c r="DR353" s="44"/>
      <c r="DS353" s="44"/>
      <c r="DT353" s="44"/>
      <c r="DU353" s="44"/>
      <c r="DV353" s="44"/>
      <c r="DW353" s="44"/>
      <c r="DX353" s="44"/>
      <c r="DY353" s="44"/>
      <c r="DZ353" s="44"/>
      <c r="EA353" s="44"/>
      <c r="EB353" s="21"/>
      <c r="EC353" s="44">
        <v>-508637</v>
      </c>
      <c r="ED353" s="44"/>
      <c r="EE353" s="21">
        <v>8255</v>
      </c>
      <c r="EF353" s="44"/>
      <c r="EG353" s="21">
        <v>324586</v>
      </c>
      <c r="EH353" s="44"/>
      <c r="EI353" s="21">
        <v>3200582</v>
      </c>
      <c r="EJ353" s="44"/>
      <c r="EK353" s="44"/>
      <c r="EL353" s="21"/>
      <c r="EM353" s="44">
        <v>338451</v>
      </c>
      <c r="EN353" s="44"/>
      <c r="EO353" s="44">
        <v>168055</v>
      </c>
      <c r="EP353" s="21"/>
      <c r="EQ353" s="21"/>
      <c r="ER353" s="21"/>
      <c r="ES353" s="21"/>
      <c r="ET353" s="44"/>
      <c r="EU353" s="21"/>
      <c r="EV353" s="44"/>
      <c r="EW353" s="21"/>
      <c r="EX353" s="44"/>
      <c r="EY353" s="44"/>
      <c r="EZ353" s="21"/>
      <c r="FA353" s="21"/>
      <c r="FB353" s="44"/>
      <c r="FC353" s="44"/>
      <c r="FD353" s="21"/>
      <c r="FE353" s="112"/>
      <c r="FF353" s="44"/>
      <c r="FG353" s="44">
        <v>7213554</v>
      </c>
      <c r="FH353" s="44">
        <v>1223702</v>
      </c>
      <c r="FI353" s="44">
        <v>8956213</v>
      </c>
      <c r="FJ353" s="44">
        <v>115703</v>
      </c>
      <c r="FK353" s="44">
        <v>6638732</v>
      </c>
      <c r="FL353" s="44"/>
      <c r="FM353" s="44"/>
      <c r="FN353" s="44"/>
      <c r="FO353" s="44"/>
      <c r="FP353" s="44"/>
      <c r="FQ353" s="44"/>
      <c r="FR353" s="44"/>
      <c r="FS353" s="44"/>
      <c r="FT353" s="44">
        <v>1896</v>
      </c>
      <c r="FU353" s="44"/>
      <c r="FV353" s="21">
        <v>547475</v>
      </c>
      <c r="FW353" s="44"/>
      <c r="FX353" s="44">
        <v>523690</v>
      </c>
      <c r="FY353" s="44">
        <v>67500</v>
      </c>
      <c r="FZ353" s="44">
        <v>254188</v>
      </c>
      <c r="GA353" s="44">
        <v>70405</v>
      </c>
      <c r="GB353" s="44"/>
      <c r="GC353" s="44">
        <v>65261</v>
      </c>
      <c r="GD353" s="44">
        <v>454202</v>
      </c>
      <c r="GE353" s="44">
        <v>283158</v>
      </c>
      <c r="GF353" s="44">
        <v>191657</v>
      </c>
      <c r="GG353" s="44">
        <v>889889</v>
      </c>
      <c r="GH353" s="44">
        <v>136956</v>
      </c>
      <c r="GI353" s="44">
        <v>468564</v>
      </c>
      <c r="GJ353" s="44">
        <v>143008</v>
      </c>
      <c r="GK353" s="44">
        <v>4272706</v>
      </c>
      <c r="GL353" s="44">
        <v>24776</v>
      </c>
      <c r="GM353" s="44">
        <v>712677</v>
      </c>
      <c r="GN353" s="44">
        <v>175062</v>
      </c>
      <c r="GO353" s="44">
        <v>51029</v>
      </c>
      <c r="GP353" s="44"/>
      <c r="GQ353" s="44">
        <v>217538</v>
      </c>
      <c r="GR353" s="44">
        <v>1203100</v>
      </c>
      <c r="GS353" s="44">
        <v>4335632</v>
      </c>
      <c r="GT353" s="44"/>
      <c r="GU353" s="21">
        <v>329644</v>
      </c>
      <c r="GV353" s="44">
        <v>31064</v>
      </c>
      <c r="GW353" s="44">
        <v>601150</v>
      </c>
      <c r="GX353" s="44"/>
      <c r="GY353" s="44">
        <v>5297490</v>
      </c>
      <c r="GZ353" s="44">
        <v>10566647</v>
      </c>
      <c r="HA353" s="44"/>
      <c r="HB353" s="44"/>
      <c r="HC353" s="44">
        <v>-5269157</v>
      </c>
      <c r="HD353" s="44">
        <v>5297490</v>
      </c>
      <c r="HE353" s="21"/>
      <c r="HF353" s="21">
        <v>202799</v>
      </c>
      <c r="HG353" s="21">
        <v>8295029</v>
      </c>
      <c r="HH353" s="21"/>
      <c r="HI353" s="21">
        <v>0</v>
      </c>
      <c r="HJ353" s="44"/>
      <c r="HK353" s="21">
        <v>312914</v>
      </c>
      <c r="HL353" s="21">
        <v>42253</v>
      </c>
      <c r="HM353" s="21">
        <v>355167</v>
      </c>
      <c r="HN353" s="21">
        <v>-25523</v>
      </c>
      <c r="HO353" s="21"/>
      <c r="HP353" s="44"/>
      <c r="HQ353" s="47"/>
      <c r="HR353" s="47"/>
      <c r="HS353" s="47"/>
      <c r="HT353" s="47" t="s">
        <v>2425</v>
      </c>
      <c r="HU353" s="47">
        <v>422665.88</v>
      </c>
      <c r="HV353" s="47">
        <v>2631</v>
      </c>
      <c r="HW353" s="47">
        <v>0</v>
      </c>
      <c r="HX353" s="47">
        <v>10827</v>
      </c>
      <c r="HY353" s="47">
        <v>38796</v>
      </c>
      <c r="HZ353" s="47">
        <v>74071</v>
      </c>
      <c r="IA353" s="47">
        <v>0</v>
      </c>
      <c r="IB353" s="47">
        <v>0</v>
      </c>
      <c r="IC353" s="47">
        <v>2426</v>
      </c>
      <c r="ID353"/>
      <c r="IE353" s="47">
        <v>4004</v>
      </c>
      <c r="IF353">
        <v>1494</v>
      </c>
      <c r="IG353" s="47">
        <v>1956</v>
      </c>
      <c r="IH353" s="47">
        <v>21257</v>
      </c>
      <c r="II353">
        <v>2404</v>
      </c>
      <c r="IJ353">
        <v>19002</v>
      </c>
      <c r="IK353">
        <v>2037</v>
      </c>
      <c r="IL353">
        <v>16408</v>
      </c>
      <c r="IM353">
        <v>197313</v>
      </c>
      <c r="IN353">
        <v>0</v>
      </c>
      <c r="IO353">
        <v>0</v>
      </c>
      <c r="IP353">
        <v>0</v>
      </c>
      <c r="IQ353">
        <v>7675</v>
      </c>
      <c r="IR353">
        <v>0</v>
      </c>
      <c r="IS353">
        <v>0</v>
      </c>
      <c r="IT353">
        <v>7675</v>
      </c>
      <c r="IU353">
        <v>335482</v>
      </c>
      <c r="IV353">
        <v>0</v>
      </c>
      <c r="IW353">
        <v>655326</v>
      </c>
      <c r="IX353">
        <v>1862232</v>
      </c>
      <c r="IY353">
        <v>2038667</v>
      </c>
      <c r="IZ353">
        <v>0</v>
      </c>
      <c r="JA353">
        <v>0</v>
      </c>
      <c r="JB353">
        <v>178506</v>
      </c>
      <c r="JC353"/>
      <c r="JD353">
        <v>119884</v>
      </c>
      <c r="JE353">
        <v>26179</v>
      </c>
      <c r="JF353">
        <v>35175</v>
      </c>
      <c r="JG353">
        <v>435840</v>
      </c>
      <c r="JH353">
        <v>118631</v>
      </c>
      <c r="JI353">
        <v>396729</v>
      </c>
      <c r="JJ353">
        <v>135702</v>
      </c>
      <c r="JK353">
        <v>875201</v>
      </c>
      <c r="JL353">
        <v>7213554</v>
      </c>
      <c r="JM353">
        <v>0</v>
      </c>
      <c r="JN353">
        <v>0</v>
      </c>
      <c r="JO353">
        <v>0</v>
      </c>
      <c r="JP353">
        <v>282043</v>
      </c>
      <c r="JQ353">
        <v>0</v>
      </c>
      <c r="JR353">
        <v>0</v>
      </c>
      <c r="JS353">
        <v>282043</v>
      </c>
      <c r="JT353"/>
      <c r="JU353"/>
      <c r="JV353"/>
      <c r="JW353"/>
      <c r="JX353"/>
      <c r="JY353"/>
      <c r="JZ353"/>
      <c r="KA353"/>
      <c r="KB353"/>
      <c r="KC353"/>
      <c r="KD353"/>
      <c r="KE353"/>
      <c r="KF353">
        <v>121</v>
      </c>
      <c r="KG353">
        <v>200</v>
      </c>
      <c r="KH353">
        <v>64</v>
      </c>
      <c r="KI353">
        <v>79</v>
      </c>
      <c r="KJ353">
        <v>135</v>
      </c>
      <c r="KK353">
        <v>45</v>
      </c>
      <c r="KL353">
        <v>48</v>
      </c>
      <c r="KM353">
        <v>75</v>
      </c>
      <c r="KN353">
        <v>23</v>
      </c>
      <c r="KO353">
        <v>1</v>
      </c>
      <c r="KP353">
        <v>0</v>
      </c>
      <c r="KQ353">
        <v>0</v>
      </c>
      <c r="KR353">
        <v>0</v>
      </c>
      <c r="KS353">
        <v>1</v>
      </c>
      <c r="KT353">
        <v>0</v>
      </c>
      <c r="KU353">
        <v>1</v>
      </c>
      <c r="KV353">
        <v>0</v>
      </c>
      <c r="KW353">
        <v>0</v>
      </c>
      <c r="KX353">
        <v>0</v>
      </c>
      <c r="KY353">
        <v>0</v>
      </c>
      <c r="KZ353">
        <v>0</v>
      </c>
      <c r="LA353">
        <v>0</v>
      </c>
      <c r="LB353">
        <v>0</v>
      </c>
      <c r="LC353">
        <v>0</v>
      </c>
      <c r="LD353">
        <v>1</v>
      </c>
      <c r="LE353">
        <v>0</v>
      </c>
      <c r="LF353">
        <v>0</v>
      </c>
      <c r="LG353">
        <v>0</v>
      </c>
      <c r="LH353">
        <v>0</v>
      </c>
    </row>
    <row r="354" spans="1:320" s="34" customFormat="1" ht="15" customHeight="1" x14ac:dyDescent="0.25">
      <c r="A354" s="45">
        <v>206190456</v>
      </c>
      <c r="B354" s="45" t="s">
        <v>3739</v>
      </c>
      <c r="C354" s="46">
        <v>45292</v>
      </c>
      <c r="D354" s="46">
        <v>45657</v>
      </c>
      <c r="E354" s="47">
        <v>366</v>
      </c>
      <c r="F354" s="45" t="s">
        <v>883</v>
      </c>
      <c r="G354" s="45" t="s">
        <v>884</v>
      </c>
      <c r="H354" s="45" t="s">
        <v>1030</v>
      </c>
      <c r="I354" s="45" t="s">
        <v>886</v>
      </c>
      <c r="J354" s="45" t="s">
        <v>887</v>
      </c>
      <c r="K354" s="45" t="s">
        <v>1031</v>
      </c>
      <c r="L354" s="45" t="s">
        <v>2807</v>
      </c>
      <c r="M354" s="45" t="s">
        <v>3740</v>
      </c>
      <c r="N354" s="45" t="s">
        <v>3741</v>
      </c>
      <c r="O354" s="45" t="s">
        <v>1195</v>
      </c>
      <c r="P354" s="45" t="s">
        <v>2810</v>
      </c>
      <c r="Q354" s="45" t="s">
        <v>3742</v>
      </c>
      <c r="R354" t="s">
        <v>3743</v>
      </c>
      <c r="S354" s="45" t="s">
        <v>893</v>
      </c>
      <c r="T354"/>
      <c r="U354" s="47">
        <v>99</v>
      </c>
      <c r="V354" s="47">
        <v>99</v>
      </c>
      <c r="W354" s="47" t="s">
        <v>894</v>
      </c>
      <c r="X354" s="47">
        <v>36234</v>
      </c>
      <c r="Y354" s="47">
        <v>33235</v>
      </c>
      <c r="Z354" s="48">
        <v>211.14</v>
      </c>
      <c r="AA354" s="44">
        <v>287</v>
      </c>
      <c r="AB354" s="44">
        <v>292</v>
      </c>
      <c r="AC354" s="44">
        <v>3081</v>
      </c>
      <c r="AD354" s="44"/>
      <c r="AE354" s="44">
        <v>772</v>
      </c>
      <c r="AF354" s="44">
        <v>23173</v>
      </c>
      <c r="AG354" s="44">
        <v>3741</v>
      </c>
      <c r="AH354" s="47"/>
      <c r="AI354" s="47">
        <v>746</v>
      </c>
      <c r="AJ354">
        <v>1722</v>
      </c>
      <c r="AK354" t="s">
        <v>895</v>
      </c>
      <c r="AL354">
        <v>33235</v>
      </c>
      <c r="AM354"/>
      <c r="AN354"/>
      <c r="AO354"/>
      <c r="AP354"/>
      <c r="AQ354"/>
      <c r="AR354" s="44"/>
      <c r="AS354" s="44"/>
      <c r="AT354" s="44"/>
      <c r="AU354" s="44">
        <v>11454760</v>
      </c>
      <c r="AV354" s="44">
        <v>2940769</v>
      </c>
      <c r="AW354" s="44">
        <v>488794</v>
      </c>
      <c r="AX354" s="44">
        <v>6464</v>
      </c>
      <c r="AY354" s="44">
        <v>13913199</v>
      </c>
      <c r="AZ354" s="21">
        <v>13845536</v>
      </c>
      <c r="BA354" s="21">
        <v>67663</v>
      </c>
      <c r="BB354" s="44">
        <v>19121</v>
      </c>
      <c r="BC354" s="44">
        <v>3939</v>
      </c>
      <c r="BD354" s="44"/>
      <c r="BE354" s="44">
        <v>82845</v>
      </c>
      <c r="BF354" s="44">
        <v>1061896</v>
      </c>
      <c r="BG354" s="44"/>
      <c r="BH354" s="44">
        <v>266077</v>
      </c>
      <c r="BI354" s="21">
        <v>7986796</v>
      </c>
      <c r="BJ354" s="21">
        <v>1289371</v>
      </c>
      <c r="BK354" s="21"/>
      <c r="BL354" s="21">
        <v>257116</v>
      </c>
      <c r="BM354" s="21">
        <v>593504</v>
      </c>
      <c r="BN354" s="21">
        <v>11454760</v>
      </c>
      <c r="BO354" s="21"/>
      <c r="BP354" s="21"/>
      <c r="BQ354" s="44"/>
      <c r="BR354" s="21"/>
      <c r="BS354" s="44"/>
      <c r="BT354" s="21"/>
      <c r="BU354" s="44"/>
      <c r="BV354" s="21"/>
      <c r="BW354" s="44">
        <v>1618656</v>
      </c>
      <c r="BX354" s="21"/>
      <c r="BY354" s="21"/>
      <c r="BZ354" s="21"/>
      <c r="CA354" s="44">
        <v>76758</v>
      </c>
      <c r="CB354" s="44"/>
      <c r="CC354" s="44">
        <v>340478</v>
      </c>
      <c r="CD354" s="44"/>
      <c r="CE354" s="44">
        <v>887608</v>
      </c>
      <c r="CF354" s="44"/>
      <c r="CG354" s="44"/>
      <c r="CH354" s="44"/>
      <c r="CI354" s="21">
        <v>2652</v>
      </c>
      <c r="CJ354" s="44"/>
      <c r="CK354" s="21">
        <v>14617</v>
      </c>
      <c r="CL354" s="44"/>
      <c r="CM354" s="44">
        <v>105891</v>
      </c>
      <c r="CN354" s="44">
        <v>56210</v>
      </c>
      <c r="CO354" s="44">
        <v>941994</v>
      </c>
      <c r="CP354" s="44">
        <v>260393</v>
      </c>
      <c r="CQ354" s="21">
        <v>841613</v>
      </c>
      <c r="CR354" s="44">
        <v>172090</v>
      </c>
      <c r="CS354" s="44">
        <v>462740</v>
      </c>
      <c r="CT354" s="44">
        <v>41150</v>
      </c>
      <c r="CU354" s="44"/>
      <c r="CV354" s="44">
        <v>58688</v>
      </c>
      <c r="CW354" s="21"/>
      <c r="CX354" s="21"/>
      <c r="CY354" s="21"/>
      <c r="CZ354" s="21"/>
      <c r="DA354" s="21"/>
      <c r="DB354" s="21"/>
      <c r="DC354" s="21"/>
      <c r="DD354" s="21"/>
      <c r="DE354" s="44"/>
      <c r="DF354" s="21"/>
      <c r="DG354" s="44"/>
      <c r="DH354" s="21"/>
      <c r="DI354" s="44"/>
      <c r="DJ354" s="44"/>
      <c r="DK354" s="44"/>
      <c r="DL354" s="44"/>
      <c r="DM354" s="21"/>
      <c r="DN354" s="44"/>
      <c r="DO354" s="44"/>
      <c r="DP354" s="44"/>
      <c r="DQ354" s="44"/>
      <c r="DR354" s="44"/>
      <c r="DS354" s="44"/>
      <c r="DT354" s="44"/>
      <c r="DU354" s="44"/>
      <c r="DV354" s="44"/>
      <c r="DW354" s="44"/>
      <c r="DX354" s="44"/>
      <c r="DY354" s="44">
        <v>3190</v>
      </c>
      <c r="DZ354" s="44"/>
      <c r="EA354" s="44"/>
      <c r="EB354" s="21"/>
      <c r="EC354" s="44">
        <v>-87565</v>
      </c>
      <c r="ED354" s="44"/>
      <c r="EE354" s="21"/>
      <c r="EF354" s="44"/>
      <c r="EG354" s="21">
        <v>82048</v>
      </c>
      <c r="EH354" s="44"/>
      <c r="EI354" s="21">
        <v>499267</v>
      </c>
      <c r="EJ354" s="44"/>
      <c r="EK354" s="44">
        <v>-47490</v>
      </c>
      <c r="EL354" s="21"/>
      <c r="EM354" s="44"/>
      <c r="EN354" s="44"/>
      <c r="EO354" s="44">
        <v>39344</v>
      </c>
      <c r="EP354" s="21"/>
      <c r="EQ354" s="21"/>
      <c r="ER354" s="21"/>
      <c r="ES354" s="21"/>
      <c r="ET354" s="44"/>
      <c r="EU354" s="21"/>
      <c r="EV354" s="44"/>
      <c r="EW354" s="21"/>
      <c r="EX354" s="44"/>
      <c r="EY354" s="44"/>
      <c r="EZ354" s="21"/>
      <c r="FA354" s="21"/>
      <c r="FB354" s="44"/>
      <c r="FC354" s="44"/>
      <c r="FD354" s="21"/>
      <c r="FE354" s="112"/>
      <c r="FF354" s="44"/>
      <c r="FG354" s="44">
        <v>5873690</v>
      </c>
      <c r="FH354" s="44">
        <v>1396288</v>
      </c>
      <c r="FI354" s="44">
        <v>6575558</v>
      </c>
      <c r="FJ354" s="44">
        <v>337456</v>
      </c>
      <c r="FK354" s="44">
        <v>5328859</v>
      </c>
      <c r="FL354" s="44"/>
      <c r="FM354" s="44"/>
      <c r="FN354" s="44"/>
      <c r="FO354" s="44"/>
      <c r="FP354" s="44"/>
      <c r="FQ354" s="44"/>
      <c r="FR354" s="44"/>
      <c r="FS354" s="44"/>
      <c r="FT354" s="44">
        <v>70417</v>
      </c>
      <c r="FU354" s="44">
        <v>41323</v>
      </c>
      <c r="FV354" s="21">
        <v>376646</v>
      </c>
      <c r="FW354" s="44"/>
      <c r="FX354" s="44">
        <v>321460</v>
      </c>
      <c r="FY354" s="44">
        <v>57416</v>
      </c>
      <c r="FZ354" s="44">
        <v>138630</v>
      </c>
      <c r="GA354" s="44">
        <v>32122</v>
      </c>
      <c r="GB354" s="44"/>
      <c r="GC354" s="44">
        <v>84457</v>
      </c>
      <c r="GD354" s="44">
        <v>503760</v>
      </c>
      <c r="GE354" s="44">
        <v>356467</v>
      </c>
      <c r="GF354" s="44">
        <v>144619</v>
      </c>
      <c r="GG354" s="44">
        <v>852106</v>
      </c>
      <c r="GH354" s="44">
        <v>139089</v>
      </c>
      <c r="GI354" s="44">
        <v>116264</v>
      </c>
      <c r="GJ354" s="44">
        <v>148851</v>
      </c>
      <c r="GK354" s="44">
        <v>3683290</v>
      </c>
      <c r="GL354" s="44">
        <v>126472</v>
      </c>
      <c r="GM354" s="44">
        <v>980824</v>
      </c>
      <c r="GN354" s="44">
        <v>120257</v>
      </c>
      <c r="GO354" s="44">
        <v>26756</v>
      </c>
      <c r="GP354" s="44"/>
      <c r="GQ354" s="44"/>
      <c r="GR354" s="44">
        <v>195451</v>
      </c>
      <c r="GS354" s="44">
        <v>2156209</v>
      </c>
      <c r="GT354" s="44"/>
      <c r="GU354" s="21">
        <v>949793</v>
      </c>
      <c r="GV354" s="44"/>
      <c r="GW354" s="44">
        <v>401903</v>
      </c>
      <c r="GX354" s="44"/>
      <c r="GY354" s="44">
        <v>3507905</v>
      </c>
      <c r="GZ354" s="44">
        <v>1888597</v>
      </c>
      <c r="HA354" s="44"/>
      <c r="HB354" s="44"/>
      <c r="HC354" s="44">
        <v>1619308</v>
      </c>
      <c r="HD354" s="44">
        <v>3507905</v>
      </c>
      <c r="HE354" s="21"/>
      <c r="HF354" s="21"/>
      <c r="HG354" s="21">
        <v>33919</v>
      </c>
      <c r="HH354" s="21"/>
      <c r="HI354" s="21">
        <v>0</v>
      </c>
      <c r="HJ354" s="44"/>
      <c r="HK354" s="21">
        <v>1310450</v>
      </c>
      <c r="HL354" s="21">
        <v>159818</v>
      </c>
      <c r="HM354" s="21">
        <v>1470268</v>
      </c>
      <c r="HN354" s="21">
        <v>-520475</v>
      </c>
      <c r="HO354" s="21"/>
      <c r="HP354" s="44"/>
      <c r="HQ354" s="47"/>
      <c r="HR354" s="47"/>
      <c r="HS354" s="47"/>
      <c r="HT354" s="47" t="s">
        <v>2289</v>
      </c>
      <c r="HU354" s="47">
        <v>453263.27999999997</v>
      </c>
      <c r="HV354" s="47">
        <v>1733</v>
      </c>
      <c r="HW354" s="47">
        <v>0</v>
      </c>
      <c r="HX354" s="47">
        <v>12577</v>
      </c>
      <c r="HY354" s="47">
        <v>29705</v>
      </c>
      <c r="HZ354" s="47">
        <v>82700</v>
      </c>
      <c r="IA354" s="47">
        <v>0</v>
      </c>
      <c r="IB354" s="47">
        <v>0</v>
      </c>
      <c r="IC354" s="47">
        <v>5029</v>
      </c>
      <c r="ID354"/>
      <c r="IE354" s="47">
        <v>2838</v>
      </c>
      <c r="IF354">
        <v>13138</v>
      </c>
      <c r="IG354" s="47">
        <v>5290</v>
      </c>
      <c r="IH354" s="47">
        <v>19989</v>
      </c>
      <c r="II354">
        <v>4711</v>
      </c>
      <c r="IJ354">
        <v>4723</v>
      </c>
      <c r="IK354">
        <v>3263</v>
      </c>
      <c r="IL354">
        <v>18201</v>
      </c>
      <c r="IM354">
        <v>203897</v>
      </c>
      <c r="IN354">
        <v>0</v>
      </c>
      <c r="IO354">
        <v>0</v>
      </c>
      <c r="IP354">
        <v>212</v>
      </c>
      <c r="IQ354">
        <v>0</v>
      </c>
      <c r="IR354">
        <v>0</v>
      </c>
      <c r="IS354">
        <v>0</v>
      </c>
      <c r="IT354">
        <v>212</v>
      </c>
      <c r="IU354">
        <v>157986</v>
      </c>
      <c r="IV354">
        <v>0</v>
      </c>
      <c r="IW354">
        <v>822893</v>
      </c>
      <c r="IX354">
        <v>1118722</v>
      </c>
      <c r="IY354">
        <v>1803435</v>
      </c>
      <c r="IZ354">
        <v>0</v>
      </c>
      <c r="JA354">
        <v>0</v>
      </c>
      <c r="JB354">
        <v>191440</v>
      </c>
      <c r="JC354"/>
      <c r="JD354">
        <v>95598</v>
      </c>
      <c r="JE354">
        <v>254754</v>
      </c>
      <c r="JF354">
        <v>94673</v>
      </c>
      <c r="JG354">
        <v>396911</v>
      </c>
      <c r="JH354">
        <v>114161</v>
      </c>
      <c r="JI354">
        <v>89698</v>
      </c>
      <c r="JJ354">
        <v>108503</v>
      </c>
      <c r="JK354">
        <v>624916</v>
      </c>
      <c r="JL354">
        <v>5873690</v>
      </c>
      <c r="JM354">
        <v>0</v>
      </c>
      <c r="JN354">
        <v>0</v>
      </c>
      <c r="JO354">
        <v>17228</v>
      </c>
      <c r="JP354">
        <v>0</v>
      </c>
      <c r="JQ354">
        <v>0</v>
      </c>
      <c r="JR354">
        <v>0</v>
      </c>
      <c r="JS354">
        <v>17228</v>
      </c>
      <c r="JT354"/>
      <c r="JU354"/>
      <c r="JV354"/>
      <c r="JW354"/>
      <c r="JX354"/>
      <c r="JY354"/>
      <c r="JZ354"/>
      <c r="KA354"/>
      <c r="KB354"/>
      <c r="KC354"/>
      <c r="KD354"/>
      <c r="KE354"/>
      <c r="KF354">
        <v>144</v>
      </c>
      <c r="KG354">
        <v>183</v>
      </c>
      <c r="KH354">
        <v>117</v>
      </c>
      <c r="KI354">
        <v>96</v>
      </c>
      <c r="KJ354">
        <v>122</v>
      </c>
      <c r="KK354">
        <v>79</v>
      </c>
      <c r="KL354">
        <v>67</v>
      </c>
      <c r="KM354">
        <v>89</v>
      </c>
      <c r="KN354">
        <v>52</v>
      </c>
      <c r="KO354">
        <v>1</v>
      </c>
      <c r="KP354">
        <v>0</v>
      </c>
      <c r="KQ354">
        <v>0</v>
      </c>
      <c r="KR354">
        <v>0</v>
      </c>
      <c r="KS354">
        <v>1</v>
      </c>
      <c r="KT354">
        <v>0</v>
      </c>
      <c r="KU354">
        <v>1</v>
      </c>
      <c r="KV354">
        <v>0</v>
      </c>
      <c r="KW354">
        <v>0</v>
      </c>
      <c r="KX354">
        <v>0</v>
      </c>
      <c r="KY354">
        <v>0</v>
      </c>
      <c r="KZ354">
        <v>0</v>
      </c>
      <c r="LA354">
        <v>0</v>
      </c>
      <c r="LB354">
        <v>0</v>
      </c>
      <c r="LC354">
        <v>0</v>
      </c>
      <c r="LD354">
        <v>1</v>
      </c>
      <c r="LE354">
        <v>0</v>
      </c>
      <c r="LF354">
        <v>0</v>
      </c>
      <c r="LG354">
        <v>0</v>
      </c>
      <c r="LH354">
        <v>0</v>
      </c>
    </row>
    <row r="355" spans="1:320" s="34" customFormat="1" ht="15" customHeight="1" x14ac:dyDescent="0.25">
      <c r="A355" s="45">
        <v>206190457</v>
      </c>
      <c r="B355" s="45" t="s">
        <v>1166</v>
      </c>
      <c r="C355" s="46">
        <v>45078</v>
      </c>
      <c r="D355" s="46">
        <v>45443</v>
      </c>
      <c r="E355" s="47">
        <v>366</v>
      </c>
      <c r="F355" s="45" t="s">
        <v>883</v>
      </c>
      <c r="G355" s="45" t="s">
        <v>884</v>
      </c>
      <c r="H355" s="45" t="s">
        <v>1030</v>
      </c>
      <c r="I355" s="45" t="s">
        <v>886</v>
      </c>
      <c r="J355" s="45" t="s">
        <v>887</v>
      </c>
      <c r="K355" s="45" t="s">
        <v>1031</v>
      </c>
      <c r="L355" s="45" t="s">
        <v>3100</v>
      </c>
      <c r="M355" s="45" t="s">
        <v>1167</v>
      </c>
      <c r="N355" s="45" t="s">
        <v>1168</v>
      </c>
      <c r="O355" s="45" t="s">
        <v>1169</v>
      </c>
      <c r="P355" s="45" t="s">
        <v>3744</v>
      </c>
      <c r="Q355" s="45" t="s">
        <v>3745</v>
      </c>
      <c r="R355" t="s">
        <v>1170</v>
      </c>
      <c r="S355" s="45" t="s">
        <v>884</v>
      </c>
      <c r="T355"/>
      <c r="U355" s="47">
        <v>95</v>
      </c>
      <c r="V355" s="47">
        <v>95</v>
      </c>
      <c r="W355" s="47" t="s">
        <v>894</v>
      </c>
      <c r="X355" s="47">
        <v>34770</v>
      </c>
      <c r="Y355" s="47">
        <v>34606</v>
      </c>
      <c r="Z355" s="48">
        <v>99.53</v>
      </c>
      <c r="AA355" s="44">
        <v>64</v>
      </c>
      <c r="AB355" s="44">
        <v>65</v>
      </c>
      <c r="AC355" s="44"/>
      <c r="AD355" s="44"/>
      <c r="AE355" s="44"/>
      <c r="AF355" s="44"/>
      <c r="AG355" s="44"/>
      <c r="AH355" s="47"/>
      <c r="AI355" s="47"/>
      <c r="AJ355">
        <v>34606</v>
      </c>
      <c r="AK355" t="s">
        <v>1171</v>
      </c>
      <c r="AL355"/>
      <c r="AM355"/>
      <c r="AN355">
        <v>34606</v>
      </c>
      <c r="AO355"/>
      <c r="AP355"/>
      <c r="AQ355"/>
      <c r="AR355" s="44"/>
      <c r="AS355" s="44"/>
      <c r="AT355" s="44"/>
      <c r="AU355" s="44">
        <v>12113414</v>
      </c>
      <c r="AV355" s="44"/>
      <c r="AW355" s="44">
        <v>871938</v>
      </c>
      <c r="AX355" s="44">
        <v>19922</v>
      </c>
      <c r="AY355" s="44">
        <v>11261398</v>
      </c>
      <c r="AZ355" s="21">
        <v>9606519</v>
      </c>
      <c r="BA355" s="21">
        <v>1654879</v>
      </c>
      <c r="BB355" s="44">
        <v>34499</v>
      </c>
      <c r="BC355" s="44"/>
      <c r="BD355" s="44"/>
      <c r="BE355" s="44">
        <v>1689378</v>
      </c>
      <c r="BF355" s="44"/>
      <c r="BG355" s="44"/>
      <c r="BH355" s="44"/>
      <c r="BI355" s="21"/>
      <c r="BJ355" s="21"/>
      <c r="BK355" s="21"/>
      <c r="BL355" s="21"/>
      <c r="BM355" s="21">
        <v>12113414</v>
      </c>
      <c r="BN355" s="21"/>
      <c r="BO355" s="21"/>
      <c r="BP355" s="21">
        <v>12113414</v>
      </c>
      <c r="BQ355" s="44"/>
      <c r="BR355" s="21"/>
      <c r="BS355" s="44"/>
      <c r="BT355" s="21"/>
      <c r="BU355" s="44"/>
      <c r="BV355" s="21"/>
      <c r="BW355" s="44"/>
      <c r="BX355" s="21"/>
      <c r="BY355" s="21"/>
      <c r="BZ355" s="21"/>
      <c r="CA355" s="44"/>
      <c r="CB355" s="44"/>
      <c r="CC355" s="44"/>
      <c r="CD355" s="44"/>
      <c r="CE355" s="44"/>
      <c r="CF355" s="44"/>
      <c r="CG355" s="44"/>
      <c r="CH355" s="44"/>
      <c r="CI355" s="21"/>
      <c r="CJ355" s="44"/>
      <c r="CK355" s="21"/>
      <c r="CL355" s="44"/>
      <c r="CM355" s="44">
        <v>0</v>
      </c>
      <c r="CN355" s="44">
        <v>0</v>
      </c>
      <c r="CO355" s="44">
        <v>0</v>
      </c>
      <c r="CP355" s="44">
        <v>0</v>
      </c>
      <c r="CQ355" s="21">
        <v>0</v>
      </c>
      <c r="CR355" s="44">
        <v>0</v>
      </c>
      <c r="CS355" s="44">
        <v>0</v>
      </c>
      <c r="CT355" s="44">
        <v>0</v>
      </c>
      <c r="CU355" s="44"/>
      <c r="CV355" s="44">
        <v>0</v>
      </c>
      <c r="CW355" s="21"/>
      <c r="CX355" s="21"/>
      <c r="CY355" s="21"/>
      <c r="CZ355" s="21"/>
      <c r="DA355" s="21"/>
      <c r="DB355" s="21"/>
      <c r="DC355" s="21"/>
      <c r="DD355" s="21"/>
      <c r="DE355" s="44"/>
      <c r="DF355" s="21"/>
      <c r="DG355" s="44"/>
      <c r="DH355" s="21"/>
      <c r="DI355" s="44"/>
      <c r="DJ355" s="44"/>
      <c r="DK355" s="44"/>
      <c r="DL355" s="44"/>
      <c r="DM355" s="21"/>
      <c r="DN355" s="44"/>
      <c r="DO355" s="44"/>
      <c r="DP355" s="44"/>
      <c r="DQ355" s="44"/>
      <c r="DR355" s="44"/>
      <c r="DS355" s="44"/>
      <c r="DT355" s="44"/>
      <c r="DU355" s="44"/>
      <c r="DV355" s="44"/>
      <c r="DW355" s="44"/>
      <c r="DX355" s="44"/>
      <c r="DY355" s="44"/>
      <c r="DZ355" s="44"/>
      <c r="EA355" s="44"/>
      <c r="EB355" s="21"/>
      <c r="EC355" s="44"/>
      <c r="ED355" s="44"/>
      <c r="EE355" s="21"/>
      <c r="EF355" s="44"/>
      <c r="EG355" s="21"/>
      <c r="EH355" s="44"/>
      <c r="EI355" s="21"/>
      <c r="EJ355" s="44"/>
      <c r="EK355" s="44"/>
      <c r="EL355" s="21"/>
      <c r="EM355" s="44"/>
      <c r="EN355" s="44"/>
      <c r="EO355" s="44"/>
      <c r="EP355" s="21">
        <v>871938</v>
      </c>
      <c r="EQ355" s="21"/>
      <c r="ER355" s="21"/>
      <c r="ES355" s="21"/>
      <c r="ET355" s="44"/>
      <c r="EU355" s="21"/>
      <c r="EV355" s="44"/>
      <c r="EW355" s="21"/>
      <c r="EX355" s="44"/>
      <c r="EY355" s="44"/>
      <c r="EZ355" s="21"/>
      <c r="FA355" s="21"/>
      <c r="FB355" s="44"/>
      <c r="FC355" s="44"/>
      <c r="FD355" s="21"/>
      <c r="FE355" s="112"/>
      <c r="FF355" s="44"/>
      <c r="FG355" s="44">
        <v>5345710</v>
      </c>
      <c r="FH355" s="44">
        <v>1626913</v>
      </c>
      <c r="FI355" s="44">
        <v>2633896</v>
      </c>
      <c r="FJ355" s="44">
        <v>305644</v>
      </c>
      <c r="FK355" s="44"/>
      <c r="FL355" s="44"/>
      <c r="FM355" s="44">
        <v>3905609</v>
      </c>
      <c r="FN355" s="44"/>
      <c r="FO355" s="44"/>
      <c r="FP355" s="44"/>
      <c r="FQ355" s="44"/>
      <c r="FR355" s="44"/>
      <c r="FS355" s="44"/>
      <c r="FT355" s="44"/>
      <c r="FU355" s="44"/>
      <c r="FV355" s="21"/>
      <c r="FW355" s="44"/>
      <c r="FX355" s="44"/>
      <c r="FY355" s="44"/>
      <c r="FZ355" s="44"/>
      <c r="GA355" s="44"/>
      <c r="GB355" s="44"/>
      <c r="GC355" s="44"/>
      <c r="GD355" s="44">
        <v>401537</v>
      </c>
      <c r="GE355" s="44">
        <v>316260</v>
      </c>
      <c r="GF355" s="44">
        <v>143147</v>
      </c>
      <c r="GG355" s="44">
        <v>774662</v>
      </c>
      <c r="GH355" s="44">
        <v>913564</v>
      </c>
      <c r="GI355" s="44">
        <v>102058</v>
      </c>
      <c r="GJ355" s="44">
        <v>106385</v>
      </c>
      <c r="GK355" s="44">
        <v>2213552</v>
      </c>
      <c r="GL355" s="44">
        <v>26921</v>
      </c>
      <c r="GM355" s="44">
        <v>699226</v>
      </c>
      <c r="GN355" s="44"/>
      <c r="GO355" s="44">
        <v>3598</v>
      </c>
      <c r="GP355" s="44"/>
      <c r="GQ355" s="44"/>
      <c r="GR355" s="44"/>
      <c r="GS355" s="44">
        <v>4963783</v>
      </c>
      <c r="GT355" s="44">
        <v>528007</v>
      </c>
      <c r="GU355" s="21">
        <v>117990</v>
      </c>
      <c r="GV355" s="44">
        <v>13214</v>
      </c>
      <c r="GW355" s="44">
        <v>429883</v>
      </c>
      <c r="GX355" s="44"/>
      <c r="GY355" s="44">
        <v>6052877</v>
      </c>
      <c r="GZ355" s="44">
        <v>1026475</v>
      </c>
      <c r="HA355" s="44"/>
      <c r="HB355" s="44"/>
      <c r="HC355" s="44">
        <v>5026402</v>
      </c>
      <c r="HD355" s="44">
        <v>6052877</v>
      </c>
      <c r="HE355" s="21"/>
      <c r="HF355" s="21"/>
      <c r="HG355" s="21">
        <v>100000</v>
      </c>
      <c r="HH355" s="21"/>
      <c r="HI355" s="21">
        <v>0</v>
      </c>
      <c r="HJ355" s="44"/>
      <c r="HK355" s="21">
        <v>663903</v>
      </c>
      <c r="HL355" s="21">
        <v>659040</v>
      </c>
      <c r="HM355" s="21">
        <v>1322943</v>
      </c>
      <c r="HN355" s="21">
        <v>-1204953</v>
      </c>
      <c r="HO355" s="21"/>
      <c r="HP355" s="44"/>
      <c r="HQ355" s="47"/>
      <c r="HR355" s="47"/>
      <c r="HS355" s="47"/>
      <c r="HT355" s="47" t="s">
        <v>3746</v>
      </c>
      <c r="HU355" s="47">
        <v>2833071</v>
      </c>
      <c r="HV355" s="47">
        <v>2148</v>
      </c>
      <c r="HW355" s="47">
        <v>0</v>
      </c>
      <c r="HX355" s="47">
        <v>3496</v>
      </c>
      <c r="HY355" s="47">
        <v>19473</v>
      </c>
      <c r="HZ355" s="47">
        <v>68034</v>
      </c>
      <c r="IA355" s="47">
        <v>0</v>
      </c>
      <c r="IB355" s="47">
        <v>0</v>
      </c>
      <c r="IC355" s="47">
        <v>0</v>
      </c>
      <c r="ID355"/>
      <c r="IE355" s="47">
        <v>5264</v>
      </c>
      <c r="IF355">
        <v>9841</v>
      </c>
      <c r="IG355" s="47">
        <v>3196</v>
      </c>
      <c r="IH355" s="47">
        <v>16829</v>
      </c>
      <c r="II355">
        <v>28867</v>
      </c>
      <c r="IJ355">
        <v>3148</v>
      </c>
      <c r="IK355">
        <v>2215</v>
      </c>
      <c r="IL355">
        <v>14279</v>
      </c>
      <c r="IM355">
        <v>176790</v>
      </c>
      <c r="IN355">
        <v>0</v>
      </c>
      <c r="IO355">
        <v>0</v>
      </c>
      <c r="IP355">
        <v>0</v>
      </c>
      <c r="IQ355">
        <v>0</v>
      </c>
      <c r="IR355">
        <v>0</v>
      </c>
      <c r="IS355">
        <v>0</v>
      </c>
      <c r="IT355">
        <v>0</v>
      </c>
      <c r="IU355">
        <v>127630</v>
      </c>
      <c r="IV355">
        <v>0</v>
      </c>
      <c r="IW355">
        <v>164718</v>
      </c>
      <c r="IX355">
        <v>868023</v>
      </c>
      <c r="IY355">
        <v>1754478</v>
      </c>
      <c r="IZ355">
        <v>0</v>
      </c>
      <c r="JA355">
        <v>0</v>
      </c>
      <c r="JB355">
        <v>0</v>
      </c>
      <c r="JC355"/>
      <c r="JD355">
        <v>137121</v>
      </c>
      <c r="JE355">
        <v>220657</v>
      </c>
      <c r="JF355">
        <v>54604</v>
      </c>
      <c r="JG355">
        <v>347797</v>
      </c>
      <c r="JH355">
        <v>696097</v>
      </c>
      <c r="JI355">
        <v>64954</v>
      </c>
      <c r="JJ355">
        <v>90263</v>
      </c>
      <c r="JK355">
        <v>819368</v>
      </c>
      <c r="JL355">
        <v>5345710</v>
      </c>
      <c r="JM355">
        <v>0</v>
      </c>
      <c r="JN355">
        <v>0</v>
      </c>
      <c r="JO355">
        <v>0</v>
      </c>
      <c r="JP355">
        <v>0</v>
      </c>
      <c r="JQ355">
        <v>0</v>
      </c>
      <c r="JR355">
        <v>0</v>
      </c>
      <c r="JS355">
        <v>0</v>
      </c>
      <c r="JT355"/>
      <c r="JU355"/>
      <c r="JV355"/>
      <c r="JW355"/>
      <c r="JX355"/>
      <c r="JY355"/>
      <c r="JZ355"/>
      <c r="KA355"/>
      <c r="KB355"/>
      <c r="KC355"/>
      <c r="KD355"/>
      <c r="KE355"/>
      <c r="KF355">
        <v>118</v>
      </c>
      <c r="KG355">
        <v>181</v>
      </c>
      <c r="KH355">
        <v>82</v>
      </c>
      <c r="KI355">
        <v>77</v>
      </c>
      <c r="KJ355">
        <v>121</v>
      </c>
      <c r="KK355">
        <v>32</v>
      </c>
      <c r="KL355">
        <v>51</v>
      </c>
      <c r="KM355">
        <v>80</v>
      </c>
      <c r="KN355">
        <v>21</v>
      </c>
      <c r="KO355">
        <v>1</v>
      </c>
      <c r="KP355">
        <v>0</v>
      </c>
      <c r="KQ355">
        <v>0</v>
      </c>
      <c r="KR355">
        <v>0</v>
      </c>
      <c r="KS355">
        <v>1</v>
      </c>
      <c r="KT355">
        <v>0</v>
      </c>
      <c r="KU355">
        <v>0</v>
      </c>
      <c r="KV355">
        <v>0</v>
      </c>
      <c r="KW355">
        <v>1</v>
      </c>
      <c r="KX355">
        <v>0</v>
      </c>
      <c r="KY355">
        <v>0</v>
      </c>
      <c r="KZ355">
        <v>0</v>
      </c>
      <c r="LA355">
        <v>0</v>
      </c>
      <c r="LB355">
        <v>0</v>
      </c>
      <c r="LC355">
        <v>0</v>
      </c>
      <c r="LD355">
        <v>1</v>
      </c>
      <c r="LE355">
        <v>0</v>
      </c>
      <c r="LF355">
        <v>0</v>
      </c>
      <c r="LG355">
        <v>0</v>
      </c>
      <c r="LH355">
        <v>0</v>
      </c>
    </row>
    <row r="356" spans="1:320" s="34" customFormat="1" ht="15" customHeight="1" x14ac:dyDescent="0.25">
      <c r="A356" s="45">
        <v>206190463</v>
      </c>
      <c r="B356" s="45" t="s">
        <v>3747</v>
      </c>
      <c r="C356" s="46">
        <v>45292</v>
      </c>
      <c r="D356" s="46">
        <v>45657</v>
      </c>
      <c r="E356" s="47">
        <v>366</v>
      </c>
      <c r="F356" s="45" t="s">
        <v>883</v>
      </c>
      <c r="G356" s="45" t="s">
        <v>884</v>
      </c>
      <c r="H356" s="45" t="s">
        <v>1030</v>
      </c>
      <c r="I356" s="45" t="s">
        <v>886</v>
      </c>
      <c r="J356" s="45" t="s">
        <v>887</v>
      </c>
      <c r="K356" s="45" t="s">
        <v>1031</v>
      </c>
      <c r="L356" s="45" t="s">
        <v>2780</v>
      </c>
      <c r="M356" s="45" t="s">
        <v>3748</v>
      </c>
      <c r="N356" s="45" t="s">
        <v>3749</v>
      </c>
      <c r="O356" s="45" t="s">
        <v>2783</v>
      </c>
      <c r="P356" s="45" t="s">
        <v>3750</v>
      </c>
      <c r="Q356" s="45" t="s">
        <v>3751</v>
      </c>
      <c r="R356" t="s">
        <v>3752</v>
      </c>
      <c r="S356" s="45" t="s">
        <v>893</v>
      </c>
      <c r="T356"/>
      <c r="U356" s="47">
        <v>144</v>
      </c>
      <c r="V356" s="47">
        <v>144</v>
      </c>
      <c r="W356" s="47" t="s">
        <v>913</v>
      </c>
      <c r="X356" s="47">
        <v>52704</v>
      </c>
      <c r="Y356" s="47">
        <v>44770</v>
      </c>
      <c r="Z356" s="48">
        <v>200.58</v>
      </c>
      <c r="AA356" s="44">
        <v>327</v>
      </c>
      <c r="AB356" s="44">
        <v>330</v>
      </c>
      <c r="AC356" s="44">
        <v>8409</v>
      </c>
      <c r="AD356" s="44">
        <v>989</v>
      </c>
      <c r="AE356" s="44">
        <v>2085</v>
      </c>
      <c r="AF356" s="44">
        <v>31347</v>
      </c>
      <c r="AG356" s="44"/>
      <c r="AH356" s="47">
        <v>105</v>
      </c>
      <c r="AI356" s="47">
        <v>1129</v>
      </c>
      <c r="AJ356">
        <v>706</v>
      </c>
      <c r="AK356" t="s">
        <v>895</v>
      </c>
      <c r="AL356">
        <v>44770</v>
      </c>
      <c r="AM356"/>
      <c r="AN356"/>
      <c r="AO356"/>
      <c r="AP356"/>
      <c r="AQ356"/>
      <c r="AR356" s="44"/>
      <c r="AS356" s="44"/>
      <c r="AT356" s="44"/>
      <c r="AU356" s="44">
        <v>12535600</v>
      </c>
      <c r="AV356" s="44">
        <v>5532388</v>
      </c>
      <c r="AW356" s="44">
        <v>-454255</v>
      </c>
      <c r="AX356" s="44">
        <v>10638</v>
      </c>
      <c r="AY356" s="44">
        <v>18532881</v>
      </c>
      <c r="AZ356" s="21">
        <v>17367706</v>
      </c>
      <c r="BA356" s="21">
        <v>1165175</v>
      </c>
      <c r="BB356" s="44">
        <v>67588</v>
      </c>
      <c r="BC356" s="44">
        <v>12590</v>
      </c>
      <c r="BD356" s="44"/>
      <c r="BE356" s="44">
        <v>1220173</v>
      </c>
      <c r="BF356" s="44">
        <v>2354520</v>
      </c>
      <c r="BG356" s="44">
        <v>276920</v>
      </c>
      <c r="BH356" s="44">
        <v>583800</v>
      </c>
      <c r="BI356" s="21">
        <v>8777160</v>
      </c>
      <c r="BJ356" s="21"/>
      <c r="BK356" s="21">
        <v>29400</v>
      </c>
      <c r="BL356" s="21">
        <v>316120</v>
      </c>
      <c r="BM356" s="21">
        <v>197680</v>
      </c>
      <c r="BN356" s="21">
        <v>12535600</v>
      </c>
      <c r="BO356" s="21"/>
      <c r="BP356" s="21"/>
      <c r="BQ356" s="44"/>
      <c r="BR356" s="21"/>
      <c r="BS356" s="44"/>
      <c r="BT356" s="21"/>
      <c r="BU356" s="44"/>
      <c r="BV356" s="21"/>
      <c r="BW356" s="44">
        <v>5049688</v>
      </c>
      <c r="BX356" s="21"/>
      <c r="BY356" s="21">
        <v>122221</v>
      </c>
      <c r="BZ356" s="21"/>
      <c r="CA356" s="44">
        <v>67752</v>
      </c>
      <c r="CB356" s="44"/>
      <c r="CC356" s="44">
        <v>94953</v>
      </c>
      <c r="CD356" s="44"/>
      <c r="CE356" s="44"/>
      <c r="CF356" s="44"/>
      <c r="CG356" s="44">
        <v>195900</v>
      </c>
      <c r="CH356" s="44"/>
      <c r="CI356" s="21">
        <v>1501</v>
      </c>
      <c r="CJ356" s="44"/>
      <c r="CK356" s="21">
        <v>373</v>
      </c>
      <c r="CL356" s="44"/>
      <c r="CM356" s="44">
        <v>111424</v>
      </c>
      <c r="CN356" s="44">
        <v>0</v>
      </c>
      <c r="CO356" s="44">
        <v>2352160</v>
      </c>
      <c r="CP356" s="44">
        <v>0</v>
      </c>
      <c r="CQ356" s="21">
        <v>2294419</v>
      </c>
      <c r="CR356" s="44">
        <v>413800</v>
      </c>
      <c r="CS356" s="44">
        <v>292016</v>
      </c>
      <c r="CT356" s="44">
        <v>54500</v>
      </c>
      <c r="CU356" s="44"/>
      <c r="CV356" s="44">
        <v>14069</v>
      </c>
      <c r="CW356" s="21"/>
      <c r="CX356" s="21"/>
      <c r="CY356" s="21"/>
      <c r="CZ356" s="21"/>
      <c r="DA356" s="21"/>
      <c r="DB356" s="21"/>
      <c r="DC356" s="21"/>
      <c r="DD356" s="21"/>
      <c r="DE356" s="44"/>
      <c r="DF356" s="21"/>
      <c r="DG356" s="44"/>
      <c r="DH356" s="21"/>
      <c r="DI356" s="44"/>
      <c r="DJ356" s="44"/>
      <c r="DK356" s="44"/>
      <c r="DL356" s="44"/>
      <c r="DM356" s="21"/>
      <c r="DN356" s="44"/>
      <c r="DO356" s="44"/>
      <c r="DP356" s="44"/>
      <c r="DQ356" s="44"/>
      <c r="DR356" s="44"/>
      <c r="DS356" s="44"/>
      <c r="DT356" s="44"/>
      <c r="DU356" s="44"/>
      <c r="DV356" s="44"/>
      <c r="DW356" s="44"/>
      <c r="DX356" s="44"/>
      <c r="DY356" s="44"/>
      <c r="DZ356" s="44"/>
      <c r="EA356" s="44"/>
      <c r="EB356" s="21"/>
      <c r="EC356" s="44">
        <v>173109</v>
      </c>
      <c r="ED356" s="44"/>
      <c r="EE356" s="21">
        <v>-50509</v>
      </c>
      <c r="EF356" s="44"/>
      <c r="EG356" s="21">
        <v>-334206</v>
      </c>
      <c r="EH356" s="44"/>
      <c r="EI356" s="21">
        <v>-313485</v>
      </c>
      <c r="EJ356" s="44"/>
      <c r="EK356" s="44"/>
      <c r="EL356" s="21"/>
      <c r="EM356" s="44">
        <v>86732</v>
      </c>
      <c r="EN356" s="44"/>
      <c r="EO356" s="44">
        <v>-15896</v>
      </c>
      <c r="EP356" s="21"/>
      <c r="EQ356" s="21"/>
      <c r="ER356" s="21"/>
      <c r="ES356" s="21"/>
      <c r="ET356" s="44"/>
      <c r="EU356" s="21"/>
      <c r="EV356" s="44"/>
      <c r="EW356" s="21"/>
      <c r="EX356" s="44"/>
      <c r="EY356" s="44"/>
      <c r="EZ356" s="21"/>
      <c r="FA356" s="21"/>
      <c r="FB356" s="44"/>
      <c r="FC356" s="44"/>
      <c r="FD356" s="21"/>
      <c r="FE356" s="112"/>
      <c r="FF356" s="44"/>
      <c r="FG356" s="44">
        <v>7734895</v>
      </c>
      <c r="FH356" s="44">
        <v>1644389</v>
      </c>
      <c r="FI356" s="44">
        <v>7988422</v>
      </c>
      <c r="FJ356" s="44">
        <v>283331</v>
      </c>
      <c r="FK356" s="44">
        <v>7433161</v>
      </c>
      <c r="FL356" s="44"/>
      <c r="FM356" s="44"/>
      <c r="FN356" s="44"/>
      <c r="FO356" s="44"/>
      <c r="FP356" s="44"/>
      <c r="FQ356" s="44"/>
      <c r="FR356" s="44"/>
      <c r="FS356" s="44"/>
      <c r="FT356" s="44">
        <v>4329</v>
      </c>
      <c r="FU356" s="44"/>
      <c r="FV356" s="21">
        <v>600305</v>
      </c>
      <c r="FW356" s="44"/>
      <c r="FX356" s="44">
        <v>576755</v>
      </c>
      <c r="FY356" s="44">
        <v>167814</v>
      </c>
      <c r="FZ356" s="44">
        <v>148673</v>
      </c>
      <c r="GA356" s="44">
        <v>32352</v>
      </c>
      <c r="GB356" s="44"/>
      <c r="GC356" s="44">
        <v>15918</v>
      </c>
      <c r="GD356" s="44">
        <v>530908</v>
      </c>
      <c r="GE356" s="44">
        <v>412094</v>
      </c>
      <c r="GF356" s="44">
        <v>246011</v>
      </c>
      <c r="GG356" s="44">
        <v>1185357</v>
      </c>
      <c r="GH356" s="44">
        <v>145871</v>
      </c>
      <c r="GI356" s="44">
        <v>280408</v>
      </c>
      <c r="GJ356" s="44">
        <v>51854</v>
      </c>
      <c r="GK356" s="44">
        <v>4237064</v>
      </c>
      <c r="GL356" s="44">
        <v>573469</v>
      </c>
      <c r="GM356" s="44">
        <v>618649</v>
      </c>
      <c r="GN356" s="44">
        <v>62262</v>
      </c>
      <c r="GO356" s="44">
        <v>21654</v>
      </c>
      <c r="GP356" s="44"/>
      <c r="GQ356" s="44">
        <v>22791</v>
      </c>
      <c r="GR356" s="44">
        <v>7</v>
      </c>
      <c r="GS356" s="44">
        <v>5948977</v>
      </c>
      <c r="GT356" s="44"/>
      <c r="GU356" s="21">
        <v>2483822</v>
      </c>
      <c r="GV356" s="44"/>
      <c r="GW356" s="44">
        <v>107085</v>
      </c>
      <c r="GX356" s="44"/>
      <c r="GY356" s="44">
        <v>8539884</v>
      </c>
      <c r="GZ356" s="44">
        <v>8380687</v>
      </c>
      <c r="HA356" s="44"/>
      <c r="HB356" s="44">
        <v>3461093</v>
      </c>
      <c r="HC356" s="44">
        <v>-3301896</v>
      </c>
      <c r="HD356" s="44">
        <v>8539884</v>
      </c>
      <c r="HE356" s="21">
        <v>584314</v>
      </c>
      <c r="HF356" s="21"/>
      <c r="HG356" s="21">
        <v>905000</v>
      </c>
      <c r="HH356" s="21"/>
      <c r="HI356" s="21">
        <v>0</v>
      </c>
      <c r="HJ356" s="44"/>
      <c r="HK356" s="21">
        <v>6173179</v>
      </c>
      <c r="HL356" s="21">
        <v>505618</v>
      </c>
      <c r="HM356" s="21">
        <v>6678797</v>
      </c>
      <c r="HN356" s="21">
        <v>-4194975</v>
      </c>
      <c r="HO356" s="21"/>
      <c r="HP356" s="44"/>
      <c r="HQ356" s="47"/>
      <c r="HR356" s="47">
        <v>3785093</v>
      </c>
      <c r="HS356" s="47">
        <v>-324000</v>
      </c>
      <c r="HT356" s="47" t="s">
        <v>1911</v>
      </c>
      <c r="HU356" s="47">
        <v>670454.96</v>
      </c>
      <c r="HV356" s="47">
        <v>1945</v>
      </c>
      <c r="HW356" s="47">
        <v>0</v>
      </c>
      <c r="HX356" s="47">
        <v>10833</v>
      </c>
      <c r="HY356" s="47">
        <v>49302</v>
      </c>
      <c r="HZ356" s="47">
        <v>117110</v>
      </c>
      <c r="IA356" s="47">
        <v>0</v>
      </c>
      <c r="IB356" s="47">
        <v>0</v>
      </c>
      <c r="IC356" s="47">
        <v>1410</v>
      </c>
      <c r="ID356"/>
      <c r="IE356" s="47">
        <v>5944</v>
      </c>
      <c r="IF356">
        <v>14406</v>
      </c>
      <c r="IG356" s="47">
        <v>9681</v>
      </c>
      <c r="IH356" s="47">
        <v>25070</v>
      </c>
      <c r="II356">
        <v>3714</v>
      </c>
      <c r="IJ356">
        <v>10336</v>
      </c>
      <c r="IK356">
        <v>977</v>
      </c>
      <c r="IL356">
        <v>14994</v>
      </c>
      <c r="IM356">
        <v>265722</v>
      </c>
      <c r="IN356">
        <v>0</v>
      </c>
      <c r="IO356">
        <v>0</v>
      </c>
      <c r="IP356">
        <v>0</v>
      </c>
      <c r="IQ356">
        <v>0</v>
      </c>
      <c r="IR356">
        <v>0</v>
      </c>
      <c r="IS356">
        <v>0</v>
      </c>
      <c r="IT356">
        <v>0</v>
      </c>
      <c r="IU356">
        <v>192382</v>
      </c>
      <c r="IV356">
        <v>0</v>
      </c>
      <c r="IW356">
        <v>600314</v>
      </c>
      <c r="IX356">
        <v>2021329</v>
      </c>
      <c r="IY356">
        <v>2767305</v>
      </c>
      <c r="IZ356">
        <v>0</v>
      </c>
      <c r="JA356">
        <v>0</v>
      </c>
      <c r="JB356">
        <v>69121</v>
      </c>
      <c r="JC356"/>
      <c r="JD356">
        <v>141061</v>
      </c>
      <c r="JE356">
        <v>263892</v>
      </c>
      <c r="JF356">
        <v>176956</v>
      </c>
      <c r="JG356">
        <v>503516</v>
      </c>
      <c r="JH356">
        <v>101106</v>
      </c>
      <c r="JI356">
        <v>211286</v>
      </c>
      <c r="JJ356">
        <v>44305</v>
      </c>
      <c r="JK356">
        <v>642322</v>
      </c>
      <c r="JL356">
        <v>7734895</v>
      </c>
      <c r="JM356">
        <v>0</v>
      </c>
      <c r="JN356">
        <v>0</v>
      </c>
      <c r="JO356">
        <v>0</v>
      </c>
      <c r="JP356">
        <v>0</v>
      </c>
      <c r="JQ356">
        <v>0</v>
      </c>
      <c r="JR356">
        <v>0</v>
      </c>
      <c r="JS356">
        <v>0</v>
      </c>
      <c r="JT356"/>
      <c r="JU356"/>
      <c r="JV356"/>
      <c r="JW356"/>
      <c r="JX356"/>
      <c r="JY356"/>
      <c r="JZ356"/>
      <c r="KA356"/>
      <c r="KB356"/>
      <c r="KC356"/>
      <c r="KD356"/>
      <c r="KE356"/>
      <c r="KF356">
        <v>174</v>
      </c>
      <c r="KG356">
        <v>195</v>
      </c>
      <c r="KH356">
        <v>156</v>
      </c>
      <c r="KI356">
        <v>124</v>
      </c>
      <c r="KJ356">
        <v>140</v>
      </c>
      <c r="KK356">
        <v>105</v>
      </c>
      <c r="KL356">
        <v>75</v>
      </c>
      <c r="KM356">
        <v>88</v>
      </c>
      <c r="KN356">
        <v>60</v>
      </c>
      <c r="KO356">
        <v>1</v>
      </c>
      <c r="KP356">
        <v>0</v>
      </c>
      <c r="KQ356">
        <v>0</v>
      </c>
      <c r="KR356">
        <v>0</v>
      </c>
      <c r="KS356">
        <v>0</v>
      </c>
      <c r="KT356">
        <v>1</v>
      </c>
      <c r="KU356">
        <v>1</v>
      </c>
      <c r="KV356">
        <v>0</v>
      </c>
      <c r="KW356">
        <v>0</v>
      </c>
      <c r="KX356">
        <v>0</v>
      </c>
      <c r="KY356">
        <v>0</v>
      </c>
      <c r="KZ356">
        <v>0</v>
      </c>
      <c r="LA356">
        <v>0</v>
      </c>
      <c r="LB356">
        <v>0</v>
      </c>
      <c r="LC356">
        <v>0</v>
      </c>
      <c r="LD356">
        <v>1</v>
      </c>
      <c r="LE356">
        <v>0</v>
      </c>
      <c r="LF356">
        <v>0</v>
      </c>
      <c r="LG356">
        <v>0</v>
      </c>
      <c r="LH356">
        <v>0</v>
      </c>
    </row>
    <row r="357" spans="1:320" s="34" customFormat="1" ht="15" customHeight="1" x14ac:dyDescent="0.25">
      <c r="A357" s="45">
        <v>206190467</v>
      </c>
      <c r="B357" s="45" t="s">
        <v>3753</v>
      </c>
      <c r="C357" s="46">
        <v>45292</v>
      </c>
      <c r="D357" s="46">
        <v>45657</v>
      </c>
      <c r="E357" s="47">
        <v>366</v>
      </c>
      <c r="F357" s="45" t="s">
        <v>883</v>
      </c>
      <c r="G357" s="45" t="s">
        <v>884</v>
      </c>
      <c r="H357" s="45" t="s">
        <v>1030</v>
      </c>
      <c r="I357" s="45" t="s">
        <v>886</v>
      </c>
      <c r="J357" s="45" t="s">
        <v>887</v>
      </c>
      <c r="K357" s="45" t="s">
        <v>1031</v>
      </c>
      <c r="L357" s="45" t="s">
        <v>3100</v>
      </c>
      <c r="M357" s="45" t="s">
        <v>3754</v>
      </c>
      <c r="N357" s="45" t="s">
        <v>3755</v>
      </c>
      <c r="O357" s="45" t="s">
        <v>1169</v>
      </c>
      <c r="P357" s="45" t="s">
        <v>3170</v>
      </c>
      <c r="Q357" s="45" t="s">
        <v>3756</v>
      </c>
      <c r="R357" t="s">
        <v>3757</v>
      </c>
      <c r="S357" s="45" t="s">
        <v>893</v>
      </c>
      <c r="T357" t="s">
        <v>3758</v>
      </c>
      <c r="U357" s="47">
        <v>43</v>
      </c>
      <c r="V357" s="47">
        <v>43</v>
      </c>
      <c r="W357" s="47" t="s">
        <v>1728</v>
      </c>
      <c r="X357" s="47">
        <v>15738</v>
      </c>
      <c r="Y357" s="47">
        <v>15722</v>
      </c>
      <c r="Z357" s="48">
        <v>99.9</v>
      </c>
      <c r="AA357" s="44">
        <v>12</v>
      </c>
      <c r="AB357" s="44">
        <v>12</v>
      </c>
      <c r="AC357" s="44"/>
      <c r="AD357" s="44"/>
      <c r="AE357" s="44">
        <v>15722</v>
      </c>
      <c r="AF357" s="44"/>
      <c r="AG357" s="44"/>
      <c r="AH357" s="47"/>
      <c r="AI357" s="47"/>
      <c r="AJ357"/>
      <c r="AK357" t="s">
        <v>1171</v>
      </c>
      <c r="AL357"/>
      <c r="AM357"/>
      <c r="AN357">
        <v>15722</v>
      </c>
      <c r="AO357"/>
      <c r="AP357"/>
      <c r="AQ357"/>
      <c r="AR357" s="44"/>
      <c r="AS357" s="44"/>
      <c r="AT357" s="44"/>
      <c r="AU357" s="44">
        <v>5298314</v>
      </c>
      <c r="AV357" s="44">
        <v>304791</v>
      </c>
      <c r="AW357" s="44">
        <v>179086</v>
      </c>
      <c r="AX357" s="44">
        <v>11818</v>
      </c>
      <c r="AY357" s="44">
        <v>5435837</v>
      </c>
      <c r="AZ357" s="21">
        <v>4672955</v>
      </c>
      <c r="BA357" s="21">
        <v>762882</v>
      </c>
      <c r="BB357" s="44">
        <v>107740</v>
      </c>
      <c r="BC357" s="44">
        <v>800</v>
      </c>
      <c r="BD357" s="44"/>
      <c r="BE357" s="44">
        <v>869822</v>
      </c>
      <c r="BF357" s="44"/>
      <c r="BG357" s="44"/>
      <c r="BH357" s="44">
        <v>5298314</v>
      </c>
      <c r="BI357" s="21"/>
      <c r="BJ357" s="21"/>
      <c r="BK357" s="21"/>
      <c r="BL357" s="21"/>
      <c r="BM357" s="21"/>
      <c r="BN357" s="21"/>
      <c r="BO357" s="21"/>
      <c r="BP357" s="21">
        <v>5298314</v>
      </c>
      <c r="BQ357" s="44"/>
      <c r="BR357" s="21"/>
      <c r="BS357" s="44"/>
      <c r="BT357" s="21"/>
      <c r="BU357" s="44"/>
      <c r="BV357" s="21"/>
      <c r="BW357" s="44"/>
      <c r="BX357" s="21"/>
      <c r="BY357" s="21"/>
      <c r="BZ357" s="21"/>
      <c r="CA357" s="44">
        <v>304791</v>
      </c>
      <c r="CB357" s="44"/>
      <c r="CC357" s="44"/>
      <c r="CD357" s="44"/>
      <c r="CE357" s="44"/>
      <c r="CF357" s="44"/>
      <c r="CG357" s="44"/>
      <c r="CH357" s="44"/>
      <c r="CI357" s="21"/>
      <c r="CJ357" s="44"/>
      <c r="CK357" s="21"/>
      <c r="CL357" s="44"/>
      <c r="CM357" s="44">
        <v>305250</v>
      </c>
      <c r="CN357" s="44">
        <v>0</v>
      </c>
      <c r="CO357" s="44">
        <v>0</v>
      </c>
      <c r="CP357" s="44">
        <v>0</v>
      </c>
      <c r="CQ357" s="21">
        <v>0</v>
      </c>
      <c r="CR357" s="44">
        <v>0</v>
      </c>
      <c r="CS357" s="44">
        <v>0</v>
      </c>
      <c r="CT357" s="44">
        <v>0</v>
      </c>
      <c r="CU357" s="44"/>
      <c r="CV357" s="44">
        <v>-459</v>
      </c>
      <c r="CW357" s="21"/>
      <c r="CX357" s="21"/>
      <c r="CY357" s="21"/>
      <c r="CZ357" s="21"/>
      <c r="DA357" s="21"/>
      <c r="DB357" s="21"/>
      <c r="DC357" s="21"/>
      <c r="DD357" s="21"/>
      <c r="DE357" s="44"/>
      <c r="DF357" s="21"/>
      <c r="DG357" s="44"/>
      <c r="DH357" s="21"/>
      <c r="DI357" s="44"/>
      <c r="DJ357" s="44"/>
      <c r="DK357" s="44"/>
      <c r="DL357" s="44"/>
      <c r="DM357" s="21"/>
      <c r="DN357" s="44"/>
      <c r="DO357" s="44"/>
      <c r="DP357" s="44"/>
      <c r="DQ357" s="44"/>
      <c r="DR357" s="44"/>
      <c r="DS357" s="44"/>
      <c r="DT357" s="44"/>
      <c r="DU357" s="44"/>
      <c r="DV357" s="44"/>
      <c r="DW357" s="44"/>
      <c r="DX357" s="44"/>
      <c r="DY357" s="44"/>
      <c r="DZ357" s="44"/>
      <c r="EA357" s="44"/>
      <c r="EB357" s="21"/>
      <c r="EC357" s="44"/>
      <c r="ED357" s="44"/>
      <c r="EE357" s="21"/>
      <c r="EF357" s="44"/>
      <c r="EG357" s="21">
        <v>179086</v>
      </c>
      <c r="EH357" s="44"/>
      <c r="EI357" s="21"/>
      <c r="EJ357" s="44"/>
      <c r="EK357" s="44"/>
      <c r="EL357" s="21"/>
      <c r="EM357" s="44"/>
      <c r="EN357" s="44"/>
      <c r="EO357" s="44"/>
      <c r="EP357" s="21"/>
      <c r="EQ357" s="21"/>
      <c r="ER357" s="21"/>
      <c r="ES357" s="21"/>
      <c r="ET357" s="44"/>
      <c r="EU357" s="21"/>
      <c r="EV357" s="44"/>
      <c r="EW357" s="21"/>
      <c r="EX357" s="44"/>
      <c r="EY357" s="44"/>
      <c r="EZ357" s="21"/>
      <c r="FA357" s="21"/>
      <c r="FB357" s="44"/>
      <c r="FC357" s="44"/>
      <c r="FD357" s="21"/>
      <c r="FE357" s="112"/>
      <c r="FF357" s="44"/>
      <c r="FG357" s="44">
        <v>1932253</v>
      </c>
      <c r="FH357" s="44">
        <v>385422</v>
      </c>
      <c r="FI357" s="44">
        <v>2355280</v>
      </c>
      <c r="FJ357" s="44">
        <v>118037</v>
      </c>
      <c r="FK357" s="44"/>
      <c r="FL357" s="44"/>
      <c r="FM357" s="44">
        <v>1905246</v>
      </c>
      <c r="FN357" s="44"/>
      <c r="FO357" s="44"/>
      <c r="FP357" s="44"/>
      <c r="FQ357" s="44"/>
      <c r="FR357" s="44"/>
      <c r="FS357" s="44"/>
      <c r="FT357" s="44"/>
      <c r="FU357" s="44"/>
      <c r="FV357" s="21">
        <v>129</v>
      </c>
      <c r="FW357" s="44"/>
      <c r="FX357" s="44"/>
      <c r="FY357" s="44"/>
      <c r="FZ357" s="44">
        <v>3035</v>
      </c>
      <c r="GA357" s="44"/>
      <c r="GB357" s="44"/>
      <c r="GC357" s="44">
        <v>1201</v>
      </c>
      <c r="GD357" s="44">
        <v>280772</v>
      </c>
      <c r="GE357" s="44">
        <v>147459</v>
      </c>
      <c r="GF357" s="44">
        <v>27140</v>
      </c>
      <c r="GG357" s="44">
        <v>365976</v>
      </c>
      <c r="GH357" s="44">
        <v>29908</v>
      </c>
      <c r="GI357" s="44">
        <v>43086</v>
      </c>
      <c r="GJ357" s="44">
        <v>58388</v>
      </c>
      <c r="GK357" s="44">
        <v>915119</v>
      </c>
      <c r="GL357" s="44">
        <v>27685</v>
      </c>
      <c r="GM357" s="44">
        <v>814501</v>
      </c>
      <c r="GN357" s="44">
        <v>62753</v>
      </c>
      <c r="GO357" s="44"/>
      <c r="GP357" s="44"/>
      <c r="GQ357" s="44">
        <v>4860</v>
      </c>
      <c r="GR357" s="44">
        <v>-14303</v>
      </c>
      <c r="GS357" s="44">
        <v>3656325</v>
      </c>
      <c r="GT357" s="44"/>
      <c r="GU357" s="21">
        <v>98611</v>
      </c>
      <c r="GV357" s="44">
        <v>43551</v>
      </c>
      <c r="GW357" s="44">
        <v>16841</v>
      </c>
      <c r="GX357" s="44">
        <v>3750</v>
      </c>
      <c r="GY357" s="44">
        <v>3819078</v>
      </c>
      <c r="GZ357" s="44">
        <v>601620</v>
      </c>
      <c r="HA357" s="44"/>
      <c r="HB357" s="44"/>
      <c r="HC357" s="44">
        <v>3217458</v>
      </c>
      <c r="HD357" s="44">
        <v>3819078</v>
      </c>
      <c r="HE357" s="21">
        <v>2641011</v>
      </c>
      <c r="HF357" s="21"/>
      <c r="HG357" s="21">
        <v>268586</v>
      </c>
      <c r="HH357" s="21"/>
      <c r="HI357" s="21">
        <v>75538</v>
      </c>
      <c r="HJ357" s="44"/>
      <c r="HK357" s="21"/>
      <c r="HL357" s="21">
        <v>116974</v>
      </c>
      <c r="HM357" s="21">
        <v>192512</v>
      </c>
      <c r="HN357" s="21">
        <v>-93901</v>
      </c>
      <c r="HO357" s="21"/>
      <c r="HP357" s="44"/>
      <c r="HQ357" s="47"/>
      <c r="HR357" s="47"/>
      <c r="HS357" s="47"/>
      <c r="HT357" s="47" t="s">
        <v>1855</v>
      </c>
      <c r="HU357" s="47">
        <v>18048.599999999999</v>
      </c>
      <c r="HV357" s="47">
        <v>459</v>
      </c>
      <c r="HW357" s="47">
        <v>0</v>
      </c>
      <c r="HX357" s="47">
        <v>2845</v>
      </c>
      <c r="HY357" s="47">
        <v>12808</v>
      </c>
      <c r="HZ357" s="47">
        <v>24273</v>
      </c>
      <c r="IA357" s="47">
        <v>0</v>
      </c>
      <c r="IB357" s="47">
        <v>18413</v>
      </c>
      <c r="IC357" s="47">
        <v>50</v>
      </c>
      <c r="ID357"/>
      <c r="IE357" s="47">
        <v>1969</v>
      </c>
      <c r="IF357"/>
      <c r="IG357" s="47">
        <v>1141</v>
      </c>
      <c r="IH357" s="47"/>
      <c r="II357">
        <v>893</v>
      </c>
      <c r="IJ357">
        <v>1363</v>
      </c>
      <c r="IK357">
        <v>1309</v>
      </c>
      <c r="IL357">
        <v>4924</v>
      </c>
      <c r="IM357">
        <v>70447</v>
      </c>
      <c r="IN357">
        <v>0</v>
      </c>
      <c r="IO357">
        <v>0</v>
      </c>
      <c r="IP357">
        <v>0</v>
      </c>
      <c r="IQ357">
        <v>0</v>
      </c>
      <c r="IR357">
        <v>0</v>
      </c>
      <c r="IS357">
        <v>0</v>
      </c>
      <c r="IT357">
        <v>0</v>
      </c>
      <c r="IU357">
        <v>31476</v>
      </c>
      <c r="IV357">
        <v>0</v>
      </c>
      <c r="IW357">
        <v>132064</v>
      </c>
      <c r="IX357">
        <v>466754</v>
      </c>
      <c r="IY357">
        <v>526284</v>
      </c>
      <c r="IZ357">
        <v>0</v>
      </c>
      <c r="JA357">
        <v>396360</v>
      </c>
      <c r="JB357">
        <v>2495</v>
      </c>
      <c r="JC357"/>
      <c r="JD357">
        <v>55607</v>
      </c>
      <c r="JE357"/>
      <c r="JF357">
        <v>21514</v>
      </c>
      <c r="JG357"/>
      <c r="JH357">
        <v>21613</v>
      </c>
      <c r="JI357">
        <v>29201</v>
      </c>
      <c r="JJ357">
        <v>49009</v>
      </c>
      <c r="JK357">
        <v>199876</v>
      </c>
      <c r="JL357">
        <v>1932253</v>
      </c>
      <c r="JM357">
        <v>0</v>
      </c>
      <c r="JN357">
        <v>0</v>
      </c>
      <c r="JO357">
        <v>0</v>
      </c>
      <c r="JP357">
        <v>0</v>
      </c>
      <c r="JQ357">
        <v>0</v>
      </c>
      <c r="JR357">
        <v>0</v>
      </c>
      <c r="JS357">
        <v>0</v>
      </c>
      <c r="JT357"/>
      <c r="JU357"/>
      <c r="JV357"/>
      <c r="JW357"/>
      <c r="JX357"/>
      <c r="JY357"/>
      <c r="JZ357"/>
      <c r="KA357"/>
      <c r="KB357"/>
      <c r="KC357"/>
      <c r="KD357"/>
      <c r="KE357"/>
      <c r="KF357">
        <v>69</v>
      </c>
      <c r="KG357">
        <v>94</v>
      </c>
      <c r="KH357">
        <v>52</v>
      </c>
      <c r="KI357">
        <v>44</v>
      </c>
      <c r="KJ357">
        <v>57</v>
      </c>
      <c r="KK357">
        <v>35</v>
      </c>
      <c r="KL357">
        <v>25</v>
      </c>
      <c r="KM357">
        <v>30</v>
      </c>
      <c r="KN357">
        <v>20</v>
      </c>
      <c r="KO357">
        <v>1</v>
      </c>
      <c r="KP357">
        <v>0</v>
      </c>
      <c r="KQ357">
        <v>0</v>
      </c>
      <c r="KR357">
        <v>1</v>
      </c>
      <c r="KS357">
        <v>0</v>
      </c>
      <c r="KT357">
        <v>0</v>
      </c>
      <c r="KU357">
        <v>0</v>
      </c>
      <c r="KV357">
        <v>0</v>
      </c>
      <c r="KW357">
        <v>1</v>
      </c>
      <c r="KX357">
        <v>0</v>
      </c>
      <c r="KY357">
        <v>0</v>
      </c>
      <c r="KZ357">
        <v>0</v>
      </c>
      <c r="LA357">
        <v>0</v>
      </c>
      <c r="LB357">
        <v>0</v>
      </c>
      <c r="LC357">
        <v>0</v>
      </c>
      <c r="LD357">
        <v>1</v>
      </c>
      <c r="LE357">
        <v>0</v>
      </c>
      <c r="LF357">
        <v>0</v>
      </c>
      <c r="LG357">
        <v>0</v>
      </c>
      <c r="LH357">
        <v>0</v>
      </c>
    </row>
    <row r="358" spans="1:320" s="34" customFormat="1" ht="15" customHeight="1" x14ac:dyDescent="0.25">
      <c r="A358" s="45">
        <v>206190472</v>
      </c>
      <c r="B358" s="45" t="s">
        <v>3759</v>
      </c>
      <c r="C358" s="46">
        <v>45292</v>
      </c>
      <c r="D358" s="46">
        <v>45657</v>
      </c>
      <c r="E358" s="47">
        <v>366</v>
      </c>
      <c r="F358" s="45" t="s">
        <v>883</v>
      </c>
      <c r="G358" s="45" t="s">
        <v>884</v>
      </c>
      <c r="H358" s="45" t="s">
        <v>1030</v>
      </c>
      <c r="I358" s="45" t="s">
        <v>886</v>
      </c>
      <c r="J358" s="45" t="s">
        <v>887</v>
      </c>
      <c r="K358" s="45" t="s">
        <v>1031</v>
      </c>
      <c r="L358" s="45" t="s">
        <v>2867</v>
      </c>
      <c r="M358" s="45" t="s">
        <v>3760</v>
      </c>
      <c r="N358" s="45" t="s">
        <v>3761</v>
      </c>
      <c r="O358" s="45" t="s">
        <v>3762</v>
      </c>
      <c r="P358" s="45" t="s">
        <v>3763</v>
      </c>
      <c r="Q358" s="45" t="s">
        <v>3764</v>
      </c>
      <c r="R358" t="s">
        <v>3765</v>
      </c>
      <c r="S358" s="45" t="s">
        <v>893</v>
      </c>
      <c r="T358" t="s">
        <v>2730</v>
      </c>
      <c r="U358" s="47">
        <v>71</v>
      </c>
      <c r="V358" s="47">
        <v>71</v>
      </c>
      <c r="W358" s="47" t="s">
        <v>894</v>
      </c>
      <c r="X358" s="47">
        <v>25986</v>
      </c>
      <c r="Y358" s="47">
        <v>22481</v>
      </c>
      <c r="Z358" s="48">
        <v>199.14</v>
      </c>
      <c r="AA358" s="44">
        <v>314</v>
      </c>
      <c r="AB358" s="44">
        <v>303</v>
      </c>
      <c r="AC358" s="44">
        <v>9547</v>
      </c>
      <c r="AD358" s="44">
        <v>75</v>
      </c>
      <c r="AE358" s="44">
        <v>792</v>
      </c>
      <c r="AF358" s="44">
        <v>9321</v>
      </c>
      <c r="AG358" s="44"/>
      <c r="AH358" s="47">
        <v>555</v>
      </c>
      <c r="AI358" s="47">
        <v>901</v>
      </c>
      <c r="AJ358">
        <v>1290</v>
      </c>
      <c r="AK358" t="s">
        <v>895</v>
      </c>
      <c r="AL358">
        <v>22481</v>
      </c>
      <c r="AM358"/>
      <c r="AN358"/>
      <c r="AO358"/>
      <c r="AP358"/>
      <c r="AQ358"/>
      <c r="AR358" s="44"/>
      <c r="AS358" s="44"/>
      <c r="AT358" s="44"/>
      <c r="AU358" s="44">
        <v>8244500</v>
      </c>
      <c r="AV358" s="44">
        <v>4390262</v>
      </c>
      <c r="AW358" s="44">
        <v>-842389</v>
      </c>
      <c r="AX358" s="44">
        <v>8</v>
      </c>
      <c r="AY358" s="44">
        <v>13477159</v>
      </c>
      <c r="AZ358" s="21">
        <v>11557881</v>
      </c>
      <c r="BA358" s="21">
        <v>1919278</v>
      </c>
      <c r="BB358" s="44">
        <v>2386</v>
      </c>
      <c r="BC358" s="44">
        <v>403549</v>
      </c>
      <c r="BD358" s="44"/>
      <c r="BE358" s="44">
        <v>1518115</v>
      </c>
      <c r="BF358" s="44">
        <v>3602500</v>
      </c>
      <c r="BG358" s="44">
        <v>26250</v>
      </c>
      <c r="BH358" s="44">
        <v>271815</v>
      </c>
      <c r="BI358" s="21">
        <v>3382835</v>
      </c>
      <c r="BJ358" s="21"/>
      <c r="BK358" s="21">
        <v>194250</v>
      </c>
      <c r="BL358" s="21">
        <v>315350</v>
      </c>
      <c r="BM358" s="21">
        <v>451500</v>
      </c>
      <c r="BN358" s="21">
        <v>8244500</v>
      </c>
      <c r="BO358" s="21"/>
      <c r="BP358" s="21"/>
      <c r="BQ358" s="44"/>
      <c r="BR358" s="21"/>
      <c r="BS358" s="44"/>
      <c r="BT358" s="21"/>
      <c r="BU358" s="44"/>
      <c r="BV358" s="21"/>
      <c r="BW358" s="44">
        <v>2728267</v>
      </c>
      <c r="BX358" s="21"/>
      <c r="BY358" s="21">
        <v>39562</v>
      </c>
      <c r="BZ358" s="21"/>
      <c r="CA358" s="44"/>
      <c r="CB358" s="44"/>
      <c r="CC358" s="44">
        <v>1500246</v>
      </c>
      <c r="CD358" s="44"/>
      <c r="CE358" s="44"/>
      <c r="CF358" s="44"/>
      <c r="CG358" s="44">
        <v>122187</v>
      </c>
      <c r="CH358" s="44"/>
      <c r="CI358" s="21"/>
      <c r="CJ358" s="44"/>
      <c r="CK358" s="21"/>
      <c r="CL358" s="44"/>
      <c r="CM358" s="44">
        <v>2954</v>
      </c>
      <c r="CN358" s="44">
        <v>13069</v>
      </c>
      <c r="CO358" s="44">
        <v>1834650</v>
      </c>
      <c r="CP358" s="44">
        <v>0</v>
      </c>
      <c r="CQ358" s="21">
        <v>1732770</v>
      </c>
      <c r="CR358" s="44">
        <v>503235</v>
      </c>
      <c r="CS358" s="44">
        <v>172873</v>
      </c>
      <c r="CT358" s="44">
        <v>68271</v>
      </c>
      <c r="CU358" s="44"/>
      <c r="CV358" s="44">
        <v>62440</v>
      </c>
      <c r="CW358" s="21"/>
      <c r="CX358" s="21"/>
      <c r="CY358" s="21"/>
      <c r="CZ358" s="21"/>
      <c r="DA358" s="21"/>
      <c r="DB358" s="21"/>
      <c r="DC358" s="21"/>
      <c r="DD358" s="21"/>
      <c r="DE358" s="44"/>
      <c r="DF358" s="21"/>
      <c r="DG358" s="44"/>
      <c r="DH358" s="21"/>
      <c r="DI358" s="44"/>
      <c r="DJ358" s="44"/>
      <c r="DK358" s="44"/>
      <c r="DL358" s="44"/>
      <c r="DM358" s="21"/>
      <c r="DN358" s="44"/>
      <c r="DO358" s="44">
        <v>-9213</v>
      </c>
      <c r="DP358" s="44"/>
      <c r="DQ358" s="44"/>
      <c r="DR358" s="44"/>
      <c r="DS358" s="44"/>
      <c r="DT358" s="44"/>
      <c r="DU358" s="44"/>
      <c r="DV358" s="44"/>
      <c r="DW358" s="44"/>
      <c r="DX358" s="44"/>
      <c r="DY358" s="44">
        <v>-7700</v>
      </c>
      <c r="DZ358" s="44"/>
      <c r="EA358" s="44"/>
      <c r="EB358" s="21"/>
      <c r="EC358" s="44">
        <v>-1790276</v>
      </c>
      <c r="ED358" s="44"/>
      <c r="EE358" s="21">
        <v>885</v>
      </c>
      <c r="EF358" s="44"/>
      <c r="EG358" s="21">
        <v>-2464</v>
      </c>
      <c r="EH358" s="44"/>
      <c r="EI358" s="21">
        <v>929858</v>
      </c>
      <c r="EJ358" s="44"/>
      <c r="EK358" s="44"/>
      <c r="EL358" s="21"/>
      <c r="EM358" s="44">
        <v>-5814</v>
      </c>
      <c r="EN358" s="44"/>
      <c r="EO358" s="44">
        <v>42335</v>
      </c>
      <c r="EP358" s="21"/>
      <c r="EQ358" s="21"/>
      <c r="ER358" s="21"/>
      <c r="ES358" s="21"/>
      <c r="ET358" s="44"/>
      <c r="EU358" s="21"/>
      <c r="EV358" s="44"/>
      <c r="EW358" s="21"/>
      <c r="EX358" s="44"/>
      <c r="EY358" s="44"/>
      <c r="EZ358" s="21"/>
      <c r="FA358" s="21"/>
      <c r="FB358" s="44"/>
      <c r="FC358" s="44"/>
      <c r="FD358" s="21"/>
      <c r="FE358" s="112"/>
      <c r="FF358" s="44"/>
      <c r="FG358" s="44">
        <v>5622179</v>
      </c>
      <c r="FH358" s="44">
        <v>1399534</v>
      </c>
      <c r="FI358" s="44">
        <v>4536168</v>
      </c>
      <c r="FJ358" s="44">
        <v>259853</v>
      </c>
      <c r="FK358" s="44">
        <v>3920116</v>
      </c>
      <c r="FL358" s="44"/>
      <c r="FM358" s="44"/>
      <c r="FN358" s="44"/>
      <c r="FO358" s="44"/>
      <c r="FP358" s="44"/>
      <c r="FQ358" s="44"/>
      <c r="FR358" s="44"/>
      <c r="FS358" s="44"/>
      <c r="FT358" s="44">
        <v>44790</v>
      </c>
      <c r="FU358" s="44">
        <v>1736</v>
      </c>
      <c r="FV358" s="21">
        <v>722504</v>
      </c>
      <c r="FW358" s="44"/>
      <c r="FX358" s="44">
        <v>473149</v>
      </c>
      <c r="FY358" s="44">
        <v>110312</v>
      </c>
      <c r="FZ358" s="44">
        <v>185311</v>
      </c>
      <c r="GA358" s="44">
        <v>95080</v>
      </c>
      <c r="GB358" s="44"/>
      <c r="GC358" s="44">
        <v>73340</v>
      </c>
      <c r="GD358" s="44">
        <v>349854</v>
      </c>
      <c r="GE358" s="44">
        <v>218282</v>
      </c>
      <c r="GF358" s="44">
        <v>112616</v>
      </c>
      <c r="GG358" s="44">
        <v>659385</v>
      </c>
      <c r="GH358" s="44">
        <v>334503</v>
      </c>
      <c r="GI358" s="44">
        <v>183744</v>
      </c>
      <c r="GJ358" s="44">
        <v>125335</v>
      </c>
      <c r="GK358" s="44">
        <v>2436499</v>
      </c>
      <c r="GL358" s="44">
        <v>59028</v>
      </c>
      <c r="GM358" s="44">
        <v>1210214</v>
      </c>
      <c r="GN358" s="44">
        <v>68477</v>
      </c>
      <c r="GO358" s="44">
        <v>10735</v>
      </c>
      <c r="GP358" s="44"/>
      <c r="GQ358" s="44"/>
      <c r="GR358" s="44">
        <v>162871</v>
      </c>
      <c r="GS358" s="44">
        <v>1899176</v>
      </c>
      <c r="GT358" s="44"/>
      <c r="GU358" s="21">
        <v>274918</v>
      </c>
      <c r="GV358" s="44"/>
      <c r="GW358" s="44">
        <v>12643558</v>
      </c>
      <c r="GX358" s="44"/>
      <c r="GY358" s="44">
        <v>14817652</v>
      </c>
      <c r="GZ358" s="44">
        <v>833084</v>
      </c>
      <c r="HA358" s="44">
        <v>11790548</v>
      </c>
      <c r="HB358" s="44"/>
      <c r="HC358" s="44">
        <v>2194020</v>
      </c>
      <c r="HD358" s="44">
        <v>14817652</v>
      </c>
      <c r="HE358" s="21"/>
      <c r="HF358" s="21">
        <v>840825</v>
      </c>
      <c r="HG358" s="21"/>
      <c r="HH358" s="21"/>
      <c r="HI358" s="21">
        <v>0</v>
      </c>
      <c r="HJ358" s="44"/>
      <c r="HK358" s="21">
        <v>80120</v>
      </c>
      <c r="HL358" s="21">
        <v>302150</v>
      </c>
      <c r="HM358" s="21">
        <v>382270</v>
      </c>
      <c r="HN358" s="21">
        <v>-107352</v>
      </c>
      <c r="HO358" s="21"/>
      <c r="HP358" s="44"/>
      <c r="HQ358" s="47"/>
      <c r="HR358" s="47"/>
      <c r="HS358" s="47"/>
      <c r="HT358" s="47" t="s">
        <v>1759</v>
      </c>
      <c r="HU358" s="47">
        <v>0</v>
      </c>
      <c r="HV358" s="47">
        <v>2024</v>
      </c>
      <c r="HW358" s="47">
        <v>0</v>
      </c>
      <c r="HX358" s="47">
        <v>6556</v>
      </c>
      <c r="HY358" s="47">
        <v>23145</v>
      </c>
      <c r="HZ358" s="47">
        <v>50540</v>
      </c>
      <c r="IA358" s="47">
        <v>0</v>
      </c>
      <c r="IB358" s="47">
        <v>0</v>
      </c>
      <c r="IC358" s="47">
        <v>2317</v>
      </c>
      <c r="ID358">
        <v>23054</v>
      </c>
      <c r="IE358" s="47">
        <v>3626</v>
      </c>
      <c r="IF358">
        <v>6669</v>
      </c>
      <c r="IG358" s="47">
        <v>3685</v>
      </c>
      <c r="IH358" s="47">
        <v>13312</v>
      </c>
      <c r="II358">
        <v>6795</v>
      </c>
      <c r="IJ358">
        <v>5580</v>
      </c>
      <c r="IK358">
        <v>2056</v>
      </c>
      <c r="IL358">
        <v>16104</v>
      </c>
      <c r="IM358">
        <v>165463</v>
      </c>
      <c r="IN358">
        <v>0</v>
      </c>
      <c r="IO358">
        <v>0</v>
      </c>
      <c r="IP358">
        <v>817</v>
      </c>
      <c r="IQ358">
        <v>2476</v>
      </c>
      <c r="IR358">
        <v>0</v>
      </c>
      <c r="IS358">
        <v>0</v>
      </c>
      <c r="IT358">
        <v>3293</v>
      </c>
      <c r="IU358">
        <v>157186</v>
      </c>
      <c r="IV358">
        <v>0</v>
      </c>
      <c r="IW358">
        <v>372140</v>
      </c>
      <c r="IX358">
        <v>971463</v>
      </c>
      <c r="IY358">
        <v>1228874</v>
      </c>
      <c r="IZ358">
        <v>0</v>
      </c>
      <c r="JA358">
        <v>0</v>
      </c>
      <c r="JB358">
        <v>66348</v>
      </c>
      <c r="JC358">
        <v>1030788</v>
      </c>
      <c r="JD358">
        <v>113803</v>
      </c>
      <c r="JE358">
        <v>130351</v>
      </c>
      <c r="JF358">
        <v>74602</v>
      </c>
      <c r="JG358">
        <v>320363</v>
      </c>
      <c r="JH358">
        <v>266000</v>
      </c>
      <c r="JI358">
        <v>131725</v>
      </c>
      <c r="JJ358">
        <v>104388</v>
      </c>
      <c r="JK358">
        <v>654148</v>
      </c>
      <c r="JL358">
        <v>5622179</v>
      </c>
      <c r="JM358">
        <v>0</v>
      </c>
      <c r="JN358">
        <v>0</v>
      </c>
      <c r="JO358">
        <v>47088</v>
      </c>
      <c r="JP358">
        <v>86844</v>
      </c>
      <c r="JQ358">
        <v>0</v>
      </c>
      <c r="JR358">
        <v>0</v>
      </c>
      <c r="JS358">
        <v>133932</v>
      </c>
      <c r="JT358"/>
      <c r="JU358"/>
      <c r="JV358"/>
      <c r="JW358"/>
      <c r="JX358"/>
      <c r="JY358">
        <v>23054</v>
      </c>
      <c r="JZ358"/>
      <c r="KA358"/>
      <c r="KB358"/>
      <c r="KC358"/>
      <c r="KD358"/>
      <c r="KE358">
        <v>1030788</v>
      </c>
      <c r="KF358">
        <v>100</v>
      </c>
      <c r="KG358">
        <v>140</v>
      </c>
      <c r="KH358">
        <v>74</v>
      </c>
      <c r="KI358">
        <v>67</v>
      </c>
      <c r="KJ358">
        <v>98</v>
      </c>
      <c r="KK358">
        <v>46</v>
      </c>
      <c r="KL358">
        <v>33</v>
      </c>
      <c r="KM358">
        <v>51</v>
      </c>
      <c r="KN358">
        <v>18</v>
      </c>
      <c r="KO358">
        <v>1</v>
      </c>
      <c r="KP358">
        <v>0</v>
      </c>
      <c r="KQ358">
        <v>0</v>
      </c>
      <c r="KR358">
        <v>0</v>
      </c>
      <c r="KS358">
        <v>1</v>
      </c>
      <c r="KT358">
        <v>0</v>
      </c>
      <c r="KU358">
        <v>1</v>
      </c>
      <c r="KV358">
        <v>0</v>
      </c>
      <c r="KW358">
        <v>0</v>
      </c>
      <c r="KX358">
        <v>0</v>
      </c>
      <c r="KY358">
        <v>0</v>
      </c>
      <c r="KZ358">
        <v>0</v>
      </c>
      <c r="LA358">
        <v>0</v>
      </c>
      <c r="LB358">
        <v>0</v>
      </c>
      <c r="LC358">
        <v>0</v>
      </c>
      <c r="LD358">
        <v>1</v>
      </c>
      <c r="LE358">
        <v>0</v>
      </c>
      <c r="LF358">
        <v>0</v>
      </c>
      <c r="LG358">
        <v>0</v>
      </c>
      <c r="LH358">
        <v>0</v>
      </c>
    </row>
    <row r="359" spans="1:320" s="34" customFormat="1" ht="15" customHeight="1" x14ac:dyDescent="0.25">
      <c r="A359" s="45">
        <v>206190481</v>
      </c>
      <c r="B359" s="45" t="s">
        <v>1172</v>
      </c>
      <c r="C359" s="46">
        <v>45108</v>
      </c>
      <c r="D359" s="46">
        <v>45473</v>
      </c>
      <c r="E359" s="47">
        <v>366</v>
      </c>
      <c r="F359" s="45" t="s">
        <v>883</v>
      </c>
      <c r="G359" s="45" t="s">
        <v>884</v>
      </c>
      <c r="H359" s="45" t="s">
        <v>1030</v>
      </c>
      <c r="I359" s="45" t="s">
        <v>886</v>
      </c>
      <c r="J359" s="45" t="s">
        <v>887</v>
      </c>
      <c r="K359" s="45" t="s">
        <v>1031</v>
      </c>
      <c r="L359" s="45" t="s">
        <v>2709</v>
      </c>
      <c r="M359" s="45" t="s">
        <v>1173</v>
      </c>
      <c r="N359" s="45" t="s">
        <v>1174</v>
      </c>
      <c r="O359" s="45" t="s">
        <v>1034</v>
      </c>
      <c r="P359" s="45" t="s">
        <v>3275</v>
      </c>
      <c r="Q359" s="45" t="s">
        <v>3766</v>
      </c>
      <c r="R359" t="s">
        <v>1175</v>
      </c>
      <c r="S359" s="45" t="s">
        <v>893</v>
      </c>
      <c r="T359"/>
      <c r="U359" s="47">
        <v>198</v>
      </c>
      <c r="V359" s="47">
        <v>198</v>
      </c>
      <c r="W359" s="47" t="s">
        <v>913</v>
      </c>
      <c r="X359" s="47">
        <v>72468</v>
      </c>
      <c r="Y359" s="47">
        <v>69200</v>
      </c>
      <c r="Z359" s="48">
        <v>95.49</v>
      </c>
      <c r="AA359" s="44">
        <v>248</v>
      </c>
      <c r="AB359" s="44">
        <v>242</v>
      </c>
      <c r="AC359" s="44">
        <v>3432</v>
      </c>
      <c r="AD359" s="44"/>
      <c r="AE359" s="44">
        <v>2433</v>
      </c>
      <c r="AF359" s="44">
        <v>59486</v>
      </c>
      <c r="AG359" s="44"/>
      <c r="AH359" s="47">
        <v>2557</v>
      </c>
      <c r="AI359" s="47">
        <v>175</v>
      </c>
      <c r="AJ359">
        <v>1117</v>
      </c>
      <c r="AK359" t="s">
        <v>914</v>
      </c>
      <c r="AL359">
        <v>57769</v>
      </c>
      <c r="AM359"/>
      <c r="AN359"/>
      <c r="AO359"/>
      <c r="AP359">
        <v>11431</v>
      </c>
      <c r="AQ359"/>
      <c r="AR359" s="44"/>
      <c r="AS359" s="44"/>
      <c r="AT359" s="44"/>
      <c r="AU359" s="44">
        <v>25618175</v>
      </c>
      <c r="AV359" s="44">
        <v>4605535</v>
      </c>
      <c r="AW359" s="44">
        <v>5460980</v>
      </c>
      <c r="AX359" s="44">
        <v>151309</v>
      </c>
      <c r="AY359" s="44">
        <v>24914039</v>
      </c>
      <c r="AZ359" s="21">
        <v>25531074</v>
      </c>
      <c r="BA359" s="21">
        <v>-617035</v>
      </c>
      <c r="BB359" s="44"/>
      <c r="BC359" s="44"/>
      <c r="BD359" s="44"/>
      <c r="BE359" s="44">
        <v>-617035</v>
      </c>
      <c r="BF359" s="44">
        <v>1136700</v>
      </c>
      <c r="BG359" s="44"/>
      <c r="BH359" s="44">
        <v>1150650</v>
      </c>
      <c r="BI359" s="21">
        <v>21921550</v>
      </c>
      <c r="BJ359" s="21"/>
      <c r="BK359" s="21">
        <v>1021675</v>
      </c>
      <c r="BL359" s="21">
        <v>52500</v>
      </c>
      <c r="BM359" s="21">
        <v>335100</v>
      </c>
      <c r="BN359" s="21">
        <v>17330700</v>
      </c>
      <c r="BO359" s="21"/>
      <c r="BP359" s="21"/>
      <c r="BQ359" s="44"/>
      <c r="BR359" s="21">
        <v>8287475</v>
      </c>
      <c r="BS359" s="44"/>
      <c r="BT359" s="21"/>
      <c r="BU359" s="44"/>
      <c r="BV359" s="21"/>
      <c r="BW359" s="44">
        <v>3026800</v>
      </c>
      <c r="BX359" s="21"/>
      <c r="BY359" s="21"/>
      <c r="BZ359" s="21"/>
      <c r="CA359" s="44"/>
      <c r="CB359" s="44"/>
      <c r="CC359" s="44">
        <v>65114</v>
      </c>
      <c r="CD359" s="44"/>
      <c r="CE359" s="44"/>
      <c r="CF359" s="44"/>
      <c r="CG359" s="44">
        <v>1509489</v>
      </c>
      <c r="CH359" s="44"/>
      <c r="CI359" s="21">
        <v>4132</v>
      </c>
      <c r="CJ359" s="44"/>
      <c r="CK359" s="21"/>
      <c r="CL359" s="44"/>
      <c r="CM359" s="44">
        <v>26677</v>
      </c>
      <c r="CN359" s="44">
        <v>1598</v>
      </c>
      <c r="CO359" s="44">
        <v>1265058</v>
      </c>
      <c r="CP359" s="44">
        <v>0</v>
      </c>
      <c r="CQ359" s="21">
        <v>1245197</v>
      </c>
      <c r="CR359" s="44">
        <v>321831</v>
      </c>
      <c r="CS359" s="44">
        <v>1533208</v>
      </c>
      <c r="CT359" s="44">
        <v>189822</v>
      </c>
      <c r="CU359" s="44"/>
      <c r="CV359" s="44">
        <v>22144</v>
      </c>
      <c r="CW359" s="21"/>
      <c r="CX359" s="21"/>
      <c r="CY359" s="21"/>
      <c r="CZ359" s="21"/>
      <c r="DA359" s="21"/>
      <c r="DB359" s="21"/>
      <c r="DC359" s="21"/>
      <c r="DD359" s="21"/>
      <c r="DE359" s="44"/>
      <c r="DF359" s="21"/>
      <c r="DG359" s="44"/>
      <c r="DH359" s="21"/>
      <c r="DI359" s="44"/>
      <c r="DJ359" s="44"/>
      <c r="DK359" s="44"/>
      <c r="DL359" s="44"/>
      <c r="DM359" s="21"/>
      <c r="DN359" s="44"/>
      <c r="DO359" s="44"/>
      <c r="DP359" s="44"/>
      <c r="DQ359" s="44"/>
      <c r="DR359" s="44"/>
      <c r="DS359" s="44"/>
      <c r="DT359" s="44"/>
      <c r="DU359" s="44"/>
      <c r="DV359" s="44"/>
      <c r="DW359" s="44"/>
      <c r="DX359" s="44"/>
      <c r="DY359" s="44"/>
      <c r="DZ359" s="44"/>
      <c r="EA359" s="44"/>
      <c r="EB359" s="21"/>
      <c r="EC359" s="44">
        <v>1024216</v>
      </c>
      <c r="ED359" s="44"/>
      <c r="EE359" s="21"/>
      <c r="EF359" s="44"/>
      <c r="EG359" s="21">
        <v>138119</v>
      </c>
      <c r="EH359" s="44">
        <v>2737829</v>
      </c>
      <c r="EI359" s="21"/>
      <c r="EJ359" s="44"/>
      <c r="EK359" s="44"/>
      <c r="EL359" s="21"/>
      <c r="EM359" s="44">
        <v>1525645</v>
      </c>
      <c r="EN359" s="44"/>
      <c r="EO359" s="44">
        <v>35171</v>
      </c>
      <c r="EP359" s="21"/>
      <c r="EQ359" s="21"/>
      <c r="ER359" s="21"/>
      <c r="ES359" s="21"/>
      <c r="ET359" s="44"/>
      <c r="EU359" s="21"/>
      <c r="EV359" s="44"/>
      <c r="EW359" s="21"/>
      <c r="EX359" s="44"/>
      <c r="EY359" s="44"/>
      <c r="EZ359" s="21"/>
      <c r="FA359" s="21"/>
      <c r="FB359" s="44"/>
      <c r="FC359" s="44"/>
      <c r="FD359" s="21"/>
      <c r="FE359" s="112"/>
      <c r="FF359" s="44"/>
      <c r="FG359" s="44">
        <v>13369772</v>
      </c>
      <c r="FH359" s="44">
        <v>3520954</v>
      </c>
      <c r="FI359" s="44">
        <v>8640348</v>
      </c>
      <c r="FJ359" s="44">
        <v>727327</v>
      </c>
      <c r="FK359" s="44">
        <v>8763557</v>
      </c>
      <c r="FL359" s="44"/>
      <c r="FM359" s="44"/>
      <c r="FN359" s="44"/>
      <c r="FO359" s="44">
        <v>4551399</v>
      </c>
      <c r="FP359" s="44"/>
      <c r="FQ359" s="44"/>
      <c r="FR359" s="44"/>
      <c r="FS359" s="44"/>
      <c r="FT359" s="44">
        <v>2646</v>
      </c>
      <c r="FU359" s="44">
        <v>3052</v>
      </c>
      <c r="FV359" s="21">
        <v>279085</v>
      </c>
      <c r="FW359" s="44"/>
      <c r="FX359" s="44">
        <v>266143</v>
      </c>
      <c r="FY359" s="44">
        <v>65140</v>
      </c>
      <c r="FZ359" s="44">
        <v>188427</v>
      </c>
      <c r="GA359" s="44">
        <v>37773</v>
      </c>
      <c r="GB359" s="44"/>
      <c r="GC359" s="44">
        <v>17367</v>
      </c>
      <c r="GD359" s="44">
        <v>792357</v>
      </c>
      <c r="GE359" s="44">
        <v>716403</v>
      </c>
      <c r="GF359" s="44">
        <v>323567</v>
      </c>
      <c r="GG359" s="44">
        <v>1518844</v>
      </c>
      <c r="GH359" s="44">
        <v>297953</v>
      </c>
      <c r="GI359" s="44">
        <v>581052</v>
      </c>
      <c r="GJ359" s="44">
        <v>231654</v>
      </c>
      <c r="GK359" s="44">
        <v>5352630</v>
      </c>
      <c r="GL359" s="44">
        <v>16971</v>
      </c>
      <c r="GM359" s="44">
        <v>1307800</v>
      </c>
      <c r="GN359" s="44">
        <v>79711</v>
      </c>
      <c r="GO359" s="44">
        <v>11543</v>
      </c>
      <c r="GP359" s="44"/>
      <c r="GQ359" s="44"/>
      <c r="GR359" s="44">
        <v>126000</v>
      </c>
      <c r="GS359" s="44">
        <v>6200545</v>
      </c>
      <c r="GT359" s="44"/>
      <c r="GU359" s="21">
        <v>125019</v>
      </c>
      <c r="GV359" s="44">
        <v>5070780</v>
      </c>
      <c r="GW359" s="44">
        <v>9148</v>
      </c>
      <c r="GX359" s="44"/>
      <c r="GY359" s="44">
        <v>11405492</v>
      </c>
      <c r="GZ359" s="44">
        <v>2595903</v>
      </c>
      <c r="HA359" s="44"/>
      <c r="HB359" s="44"/>
      <c r="HC359" s="44">
        <v>8809589</v>
      </c>
      <c r="HD359" s="44">
        <v>11405492</v>
      </c>
      <c r="HE359" s="21"/>
      <c r="HF359" s="21">
        <v>9148</v>
      </c>
      <c r="HG359" s="21">
        <v>4188</v>
      </c>
      <c r="HH359" s="21"/>
      <c r="HI359" s="21">
        <v>0</v>
      </c>
      <c r="HJ359" s="44"/>
      <c r="HK359" s="21">
        <v>287728</v>
      </c>
      <c r="HL359" s="21">
        <v>520811</v>
      </c>
      <c r="HM359" s="21">
        <v>808539</v>
      </c>
      <c r="HN359" s="21">
        <v>-683520</v>
      </c>
      <c r="HO359" s="21"/>
      <c r="HP359" s="44"/>
      <c r="HQ359" s="47"/>
      <c r="HR359" s="47"/>
      <c r="HS359" s="47"/>
      <c r="HT359" s="47" t="s">
        <v>3198</v>
      </c>
      <c r="HU359" s="47">
        <v>3192960.69</v>
      </c>
      <c r="HV359" s="47">
        <v>6602</v>
      </c>
      <c r="HW359" s="47">
        <v>0</v>
      </c>
      <c r="HX359" s="47">
        <v>20960</v>
      </c>
      <c r="HY359" s="47">
        <v>80119</v>
      </c>
      <c r="HZ359" s="47">
        <v>165909</v>
      </c>
      <c r="IA359" s="47">
        <v>17366</v>
      </c>
      <c r="IB359" s="47">
        <v>0</v>
      </c>
      <c r="IC359" s="47">
        <v>10588</v>
      </c>
      <c r="ID359"/>
      <c r="IE359" s="47">
        <v>2205</v>
      </c>
      <c r="IF359">
        <v>28726</v>
      </c>
      <c r="IG359" s="47">
        <v>11956</v>
      </c>
      <c r="IH359" s="47">
        <v>31748</v>
      </c>
      <c r="II359">
        <v>8277</v>
      </c>
      <c r="IJ359">
        <v>23322</v>
      </c>
      <c r="IK359">
        <v>3461</v>
      </c>
      <c r="IL359">
        <v>31119</v>
      </c>
      <c r="IM359">
        <v>442358</v>
      </c>
      <c r="IN359">
        <v>0</v>
      </c>
      <c r="IO359">
        <v>5</v>
      </c>
      <c r="IP359">
        <v>75</v>
      </c>
      <c r="IQ359">
        <v>133</v>
      </c>
      <c r="IR359">
        <v>0</v>
      </c>
      <c r="IS359">
        <v>0</v>
      </c>
      <c r="IT359">
        <v>213</v>
      </c>
      <c r="IU359">
        <v>482078</v>
      </c>
      <c r="IV359">
        <v>0</v>
      </c>
      <c r="IW359">
        <v>1172159</v>
      </c>
      <c r="IX359">
        <v>3326819</v>
      </c>
      <c r="IY359">
        <v>3877223</v>
      </c>
      <c r="IZ359">
        <v>676112</v>
      </c>
      <c r="JA359">
        <v>0</v>
      </c>
      <c r="JB359">
        <v>416469</v>
      </c>
      <c r="JC359"/>
      <c r="JD359">
        <v>79143</v>
      </c>
      <c r="JE359">
        <v>514853</v>
      </c>
      <c r="JF359">
        <v>213164</v>
      </c>
      <c r="JG359">
        <v>676296</v>
      </c>
      <c r="JH359">
        <v>235843</v>
      </c>
      <c r="JI359">
        <v>452280</v>
      </c>
      <c r="JJ359">
        <v>175200</v>
      </c>
      <c r="JK359">
        <v>1072133</v>
      </c>
      <c r="JL359">
        <v>13369772</v>
      </c>
      <c r="JM359">
        <v>0</v>
      </c>
      <c r="JN359">
        <v>497</v>
      </c>
      <c r="JO359">
        <v>4623</v>
      </c>
      <c r="JP359">
        <v>4857</v>
      </c>
      <c r="JQ359">
        <v>0</v>
      </c>
      <c r="JR359">
        <v>0</v>
      </c>
      <c r="JS359">
        <v>9977</v>
      </c>
      <c r="JT359"/>
      <c r="JU359"/>
      <c r="JV359"/>
      <c r="JW359"/>
      <c r="JX359"/>
      <c r="JY359"/>
      <c r="JZ359"/>
      <c r="KA359"/>
      <c r="KB359"/>
      <c r="KC359"/>
      <c r="KD359"/>
      <c r="KE359"/>
      <c r="KF359">
        <v>282</v>
      </c>
      <c r="KG359">
        <v>421</v>
      </c>
      <c r="KH359">
        <v>207</v>
      </c>
      <c r="KI359">
        <v>176</v>
      </c>
      <c r="KJ359">
        <v>262</v>
      </c>
      <c r="KK359">
        <v>126</v>
      </c>
      <c r="KL359">
        <v>100</v>
      </c>
      <c r="KM359">
        <v>160</v>
      </c>
      <c r="KN359">
        <v>66</v>
      </c>
      <c r="KO359">
        <v>1</v>
      </c>
      <c r="KP359">
        <v>0</v>
      </c>
      <c r="KQ359">
        <v>0</v>
      </c>
      <c r="KR359">
        <v>0</v>
      </c>
      <c r="KS359">
        <v>0</v>
      </c>
      <c r="KT359">
        <v>1</v>
      </c>
      <c r="KU359">
        <v>1</v>
      </c>
      <c r="KV359">
        <v>0</v>
      </c>
      <c r="KW359">
        <v>0</v>
      </c>
      <c r="KX359">
        <v>0</v>
      </c>
      <c r="KY359">
        <v>1</v>
      </c>
      <c r="KZ359">
        <v>0</v>
      </c>
      <c r="LA359">
        <v>0</v>
      </c>
      <c r="LB359">
        <v>0</v>
      </c>
      <c r="LC359">
        <v>0</v>
      </c>
      <c r="LD359">
        <v>1</v>
      </c>
      <c r="LE359">
        <v>0</v>
      </c>
      <c r="LF359">
        <v>0</v>
      </c>
      <c r="LG359">
        <v>0</v>
      </c>
      <c r="LH359">
        <v>0</v>
      </c>
    </row>
    <row r="360" spans="1:320" s="34" customFormat="1" ht="15" customHeight="1" x14ac:dyDescent="0.25">
      <c r="A360" s="45">
        <v>206190492</v>
      </c>
      <c r="B360" s="45" t="s">
        <v>3767</v>
      </c>
      <c r="C360" s="46">
        <v>45292</v>
      </c>
      <c r="D360" s="46">
        <v>45657</v>
      </c>
      <c r="E360" s="47">
        <v>366</v>
      </c>
      <c r="F360" s="45" t="s">
        <v>883</v>
      </c>
      <c r="G360" s="45" t="s">
        <v>884</v>
      </c>
      <c r="H360" s="45" t="s">
        <v>1030</v>
      </c>
      <c r="I360" s="45" t="s">
        <v>886</v>
      </c>
      <c r="J360" s="45" t="s">
        <v>887</v>
      </c>
      <c r="K360" s="45" t="s">
        <v>1031</v>
      </c>
      <c r="L360" s="45" t="s">
        <v>2724</v>
      </c>
      <c r="M360" s="45" t="s">
        <v>3768</v>
      </c>
      <c r="N360" s="45" t="s">
        <v>3769</v>
      </c>
      <c r="O360" s="45" t="s">
        <v>3770</v>
      </c>
      <c r="P360" s="45" t="s">
        <v>3771</v>
      </c>
      <c r="Q360" s="45" t="s">
        <v>3772</v>
      </c>
      <c r="R360" t="s">
        <v>3773</v>
      </c>
      <c r="S360" s="45" t="s">
        <v>893</v>
      </c>
      <c r="T360"/>
      <c r="U360" s="47">
        <v>99</v>
      </c>
      <c r="V360" s="47">
        <v>99</v>
      </c>
      <c r="W360" s="47" t="s">
        <v>894</v>
      </c>
      <c r="X360" s="47">
        <v>36234</v>
      </c>
      <c r="Y360" s="47">
        <v>33008</v>
      </c>
      <c r="Z360" s="48">
        <v>196.13</v>
      </c>
      <c r="AA360" s="44">
        <v>527</v>
      </c>
      <c r="AB360" s="44">
        <v>564</v>
      </c>
      <c r="AC360" s="44">
        <v>998</v>
      </c>
      <c r="AD360" s="44"/>
      <c r="AE360" s="44">
        <v>3092</v>
      </c>
      <c r="AF360" s="44">
        <v>22149</v>
      </c>
      <c r="AG360" s="44"/>
      <c r="AH360" s="47">
        <v>4585</v>
      </c>
      <c r="AI360" s="47">
        <v>835</v>
      </c>
      <c r="AJ360">
        <v>1349</v>
      </c>
      <c r="AK360" t="s">
        <v>895</v>
      </c>
      <c r="AL360">
        <v>33008</v>
      </c>
      <c r="AM360"/>
      <c r="AN360"/>
      <c r="AO360"/>
      <c r="AP360"/>
      <c r="AQ360"/>
      <c r="AR360" s="44"/>
      <c r="AS360" s="44"/>
      <c r="AT360" s="44"/>
      <c r="AU360" s="44">
        <v>13203200</v>
      </c>
      <c r="AV360" s="44">
        <v>1253344</v>
      </c>
      <c r="AW360" s="44">
        <v>2326684</v>
      </c>
      <c r="AX360" s="44">
        <v>536</v>
      </c>
      <c r="AY360" s="44">
        <v>12130396</v>
      </c>
      <c r="AZ360" s="21">
        <v>13821170</v>
      </c>
      <c r="BA360" s="21">
        <v>-1690774</v>
      </c>
      <c r="BB360" s="44">
        <v>1460159</v>
      </c>
      <c r="BC360" s="44">
        <v>-220311</v>
      </c>
      <c r="BD360" s="44"/>
      <c r="BE360" s="44">
        <v>-10304</v>
      </c>
      <c r="BF360" s="44">
        <v>399200</v>
      </c>
      <c r="BG360" s="44"/>
      <c r="BH360" s="44">
        <v>1236800</v>
      </c>
      <c r="BI360" s="21">
        <v>8859600</v>
      </c>
      <c r="BJ360" s="21"/>
      <c r="BK360" s="21">
        <v>1834000</v>
      </c>
      <c r="BL360" s="21">
        <v>334000</v>
      </c>
      <c r="BM360" s="21">
        <v>539600</v>
      </c>
      <c r="BN360" s="21">
        <v>13203200</v>
      </c>
      <c r="BO360" s="21"/>
      <c r="BP360" s="21"/>
      <c r="BQ360" s="44"/>
      <c r="BR360" s="21"/>
      <c r="BS360" s="44"/>
      <c r="BT360" s="21"/>
      <c r="BU360" s="44"/>
      <c r="BV360" s="21"/>
      <c r="BW360" s="44">
        <v>301890</v>
      </c>
      <c r="BX360" s="21"/>
      <c r="BY360" s="21"/>
      <c r="BZ360" s="21"/>
      <c r="CA360" s="44"/>
      <c r="CB360" s="44"/>
      <c r="CC360" s="44"/>
      <c r="CD360" s="44"/>
      <c r="CE360" s="44"/>
      <c r="CF360" s="44"/>
      <c r="CG360" s="44">
        <v>948024</v>
      </c>
      <c r="CH360" s="44"/>
      <c r="CI360" s="21"/>
      <c r="CJ360" s="44"/>
      <c r="CK360" s="21">
        <v>3430</v>
      </c>
      <c r="CL360" s="44"/>
      <c r="CM360" s="44">
        <v>20596</v>
      </c>
      <c r="CN360" s="44">
        <v>0</v>
      </c>
      <c r="CO360" s="44">
        <v>459670</v>
      </c>
      <c r="CP360" s="44">
        <v>0</v>
      </c>
      <c r="CQ360" s="21">
        <v>310392</v>
      </c>
      <c r="CR360" s="44">
        <v>40390</v>
      </c>
      <c r="CS360" s="44">
        <v>325636</v>
      </c>
      <c r="CT360" s="44">
        <v>64980</v>
      </c>
      <c r="CU360" s="44"/>
      <c r="CV360" s="44">
        <v>31680</v>
      </c>
      <c r="CW360" s="21"/>
      <c r="CX360" s="21"/>
      <c r="CY360" s="21"/>
      <c r="CZ360" s="21"/>
      <c r="DA360" s="21"/>
      <c r="DB360" s="21"/>
      <c r="DC360" s="21"/>
      <c r="DD360" s="21"/>
      <c r="DE360" s="44"/>
      <c r="DF360" s="21"/>
      <c r="DG360" s="44"/>
      <c r="DH360" s="21"/>
      <c r="DI360" s="44"/>
      <c r="DJ360" s="44"/>
      <c r="DK360" s="44"/>
      <c r="DL360" s="44"/>
      <c r="DM360" s="21"/>
      <c r="DN360" s="44"/>
      <c r="DO360" s="44"/>
      <c r="DP360" s="44"/>
      <c r="DQ360" s="44"/>
      <c r="DR360" s="44"/>
      <c r="DS360" s="44"/>
      <c r="DT360" s="44"/>
      <c r="DU360" s="44"/>
      <c r="DV360" s="44"/>
      <c r="DW360" s="44"/>
      <c r="DX360" s="44"/>
      <c r="DY360" s="44">
        <v>151094</v>
      </c>
      <c r="DZ360" s="44"/>
      <c r="EA360" s="44"/>
      <c r="EB360" s="21"/>
      <c r="EC360" s="44">
        <v>-295101</v>
      </c>
      <c r="ED360" s="44"/>
      <c r="EE360" s="21"/>
      <c r="EF360" s="44"/>
      <c r="EG360" s="21">
        <v>269225</v>
      </c>
      <c r="EH360" s="44"/>
      <c r="EI360" s="21">
        <v>1928551</v>
      </c>
      <c r="EJ360" s="44"/>
      <c r="EK360" s="44"/>
      <c r="EL360" s="21"/>
      <c r="EM360" s="44">
        <v>154955</v>
      </c>
      <c r="EN360" s="44"/>
      <c r="EO360" s="44">
        <v>117960</v>
      </c>
      <c r="EP360" s="21"/>
      <c r="EQ360" s="21"/>
      <c r="ER360" s="21"/>
      <c r="ES360" s="21"/>
      <c r="ET360" s="44"/>
      <c r="EU360" s="21"/>
      <c r="EV360" s="44"/>
      <c r="EW360" s="21"/>
      <c r="EX360" s="44"/>
      <c r="EY360" s="44"/>
      <c r="EZ360" s="21"/>
      <c r="FA360" s="21"/>
      <c r="FB360" s="44"/>
      <c r="FC360" s="44"/>
      <c r="FD360" s="21"/>
      <c r="FE360" s="112"/>
      <c r="FF360" s="44"/>
      <c r="FG360" s="44">
        <v>5507265</v>
      </c>
      <c r="FH360" s="44">
        <v>1359334</v>
      </c>
      <c r="FI360" s="44">
        <v>6954571</v>
      </c>
      <c r="FJ360" s="44">
        <v>434035</v>
      </c>
      <c r="FK360" s="44">
        <v>6219102</v>
      </c>
      <c r="FL360" s="44"/>
      <c r="FM360" s="44"/>
      <c r="FN360" s="44"/>
      <c r="FO360" s="44"/>
      <c r="FP360" s="44"/>
      <c r="FQ360" s="44"/>
      <c r="FR360" s="44"/>
      <c r="FS360" s="44"/>
      <c r="FT360" s="44">
        <v>10298</v>
      </c>
      <c r="FU360" s="44"/>
      <c r="FV360" s="21">
        <v>229835</v>
      </c>
      <c r="FW360" s="44"/>
      <c r="FX360" s="44">
        <v>155197</v>
      </c>
      <c r="FY360" s="44">
        <v>20196</v>
      </c>
      <c r="FZ360" s="44">
        <v>162817</v>
      </c>
      <c r="GA360" s="44">
        <v>97127</v>
      </c>
      <c r="GB360" s="44"/>
      <c r="GC360" s="44">
        <v>64465</v>
      </c>
      <c r="GD360" s="44">
        <v>472799</v>
      </c>
      <c r="GE360" s="44">
        <v>268516</v>
      </c>
      <c r="GF360" s="44">
        <v>220058</v>
      </c>
      <c r="GG360" s="44">
        <v>766160</v>
      </c>
      <c r="GH360" s="44">
        <v>232925</v>
      </c>
      <c r="GI360" s="44">
        <v>182400</v>
      </c>
      <c r="GJ360" s="44">
        <v>36848</v>
      </c>
      <c r="GK360" s="44">
        <v>3371084</v>
      </c>
      <c r="GL360" s="44">
        <v>192410</v>
      </c>
      <c r="GM360" s="44">
        <v>687388</v>
      </c>
      <c r="GN360" s="44">
        <v>44722</v>
      </c>
      <c r="GO360" s="44">
        <v>10417</v>
      </c>
      <c r="GP360" s="44"/>
      <c r="GQ360" s="44">
        <v>376406</v>
      </c>
      <c r="GR360" s="44"/>
      <c r="GS360" s="44">
        <v>8860621</v>
      </c>
      <c r="GT360" s="44">
        <v>11834</v>
      </c>
      <c r="GU360" s="21">
        <v>647360</v>
      </c>
      <c r="GV360" s="44"/>
      <c r="GW360" s="44">
        <v>76782</v>
      </c>
      <c r="GX360" s="44"/>
      <c r="GY360" s="44">
        <v>9596597</v>
      </c>
      <c r="GZ360" s="44">
        <v>9585774</v>
      </c>
      <c r="HA360" s="44"/>
      <c r="HB360" s="44"/>
      <c r="HC360" s="44">
        <v>10823</v>
      </c>
      <c r="HD360" s="44">
        <v>9596597</v>
      </c>
      <c r="HE360" s="21">
        <v>6226548</v>
      </c>
      <c r="HF360" s="21"/>
      <c r="HG360" s="21">
        <v>2676323</v>
      </c>
      <c r="HH360" s="21"/>
      <c r="HI360" s="21">
        <v>0</v>
      </c>
      <c r="HJ360" s="44"/>
      <c r="HK360" s="21">
        <v>1550298</v>
      </c>
      <c r="HL360" s="21">
        <v>2590170</v>
      </c>
      <c r="HM360" s="21">
        <v>4140468</v>
      </c>
      <c r="HN360" s="21">
        <v>-3493108</v>
      </c>
      <c r="HO360" s="21"/>
      <c r="HP360" s="44"/>
      <c r="HQ360" s="47"/>
      <c r="HR360" s="47"/>
      <c r="HS360" s="47"/>
      <c r="HT360" s="47" t="s">
        <v>2836</v>
      </c>
      <c r="HU360" s="47">
        <v>-287573.21999999997</v>
      </c>
      <c r="HV360" s="47">
        <v>604</v>
      </c>
      <c r="HW360" s="47">
        <v>0</v>
      </c>
      <c r="HX360" s="47">
        <v>5638</v>
      </c>
      <c r="HY360" s="47">
        <v>30877</v>
      </c>
      <c r="HZ360" s="47">
        <v>76708</v>
      </c>
      <c r="IA360" s="47">
        <v>0</v>
      </c>
      <c r="IB360" s="47">
        <v>0</v>
      </c>
      <c r="IC360" s="47">
        <v>2555</v>
      </c>
      <c r="ID360"/>
      <c r="IE360" s="47">
        <v>7017</v>
      </c>
      <c r="IF360">
        <v>9311</v>
      </c>
      <c r="IG360" s="47">
        <v>7907</v>
      </c>
      <c r="IH360" s="47">
        <v>14586</v>
      </c>
      <c r="II360">
        <v>6626</v>
      </c>
      <c r="IJ360">
        <v>5702</v>
      </c>
      <c r="IK360">
        <v>761</v>
      </c>
      <c r="IL360">
        <v>21862</v>
      </c>
      <c r="IM360">
        <v>190154</v>
      </c>
      <c r="IN360">
        <v>0</v>
      </c>
      <c r="IO360">
        <v>0</v>
      </c>
      <c r="IP360">
        <v>6709</v>
      </c>
      <c r="IQ360">
        <v>26701</v>
      </c>
      <c r="IR360">
        <v>0</v>
      </c>
      <c r="IS360">
        <v>0</v>
      </c>
      <c r="IT360">
        <v>33410</v>
      </c>
      <c r="IU360">
        <v>36221</v>
      </c>
      <c r="IV360">
        <v>0</v>
      </c>
      <c r="IW360">
        <v>306122</v>
      </c>
      <c r="IX360">
        <v>1365711</v>
      </c>
      <c r="IY360">
        <v>1841416</v>
      </c>
      <c r="IZ360">
        <v>0</v>
      </c>
      <c r="JA360">
        <v>0</v>
      </c>
      <c r="JB360">
        <v>146176</v>
      </c>
      <c r="JC360"/>
      <c r="JD360">
        <v>153897</v>
      </c>
      <c r="JE360">
        <v>170568</v>
      </c>
      <c r="JF360">
        <v>142648</v>
      </c>
      <c r="JG360">
        <v>290420</v>
      </c>
      <c r="JH360">
        <v>174711</v>
      </c>
      <c r="JI360">
        <v>127240</v>
      </c>
      <c r="JJ360">
        <v>30440</v>
      </c>
      <c r="JK360">
        <v>721695</v>
      </c>
      <c r="JL360">
        <v>5507265</v>
      </c>
      <c r="JM360">
        <v>0</v>
      </c>
      <c r="JN360">
        <v>0</v>
      </c>
      <c r="JO360">
        <v>368270</v>
      </c>
      <c r="JP360">
        <v>1016648</v>
      </c>
      <c r="JQ360">
        <v>0</v>
      </c>
      <c r="JR360">
        <v>0</v>
      </c>
      <c r="JS360">
        <v>1384918</v>
      </c>
      <c r="JT360"/>
      <c r="JU360"/>
      <c r="JV360"/>
      <c r="JW360"/>
      <c r="JX360"/>
      <c r="JY360"/>
      <c r="JZ360"/>
      <c r="KA360"/>
      <c r="KB360"/>
      <c r="KC360"/>
      <c r="KD360"/>
      <c r="KE360"/>
      <c r="KF360">
        <v>132</v>
      </c>
      <c r="KG360">
        <v>172</v>
      </c>
      <c r="KH360">
        <v>94</v>
      </c>
      <c r="KI360">
        <v>85</v>
      </c>
      <c r="KJ360">
        <v>113</v>
      </c>
      <c r="KK360">
        <v>56</v>
      </c>
      <c r="KL360">
        <v>41</v>
      </c>
      <c r="KM360">
        <v>57</v>
      </c>
      <c r="KN360">
        <v>33</v>
      </c>
      <c r="KO360">
        <v>1</v>
      </c>
      <c r="KP360">
        <v>0</v>
      </c>
      <c r="KQ360">
        <v>0</v>
      </c>
      <c r="KR360">
        <v>0</v>
      </c>
      <c r="KS360">
        <v>1</v>
      </c>
      <c r="KT360">
        <v>0</v>
      </c>
      <c r="KU360">
        <v>1</v>
      </c>
      <c r="KV360">
        <v>0</v>
      </c>
      <c r="KW360">
        <v>0</v>
      </c>
      <c r="KX360">
        <v>0</v>
      </c>
      <c r="KY360">
        <v>0</v>
      </c>
      <c r="KZ360">
        <v>0</v>
      </c>
      <c r="LA360">
        <v>0</v>
      </c>
      <c r="LB360">
        <v>0</v>
      </c>
      <c r="LC360">
        <v>0</v>
      </c>
      <c r="LD360">
        <v>1</v>
      </c>
      <c r="LE360">
        <v>0</v>
      </c>
      <c r="LF360">
        <v>0</v>
      </c>
      <c r="LG360">
        <v>0</v>
      </c>
      <c r="LH360">
        <v>0</v>
      </c>
    </row>
    <row r="361" spans="1:320" s="34" customFormat="1" ht="15" customHeight="1" x14ac:dyDescent="0.25">
      <c r="A361" s="45">
        <v>206190496</v>
      </c>
      <c r="B361" s="45" t="s">
        <v>1176</v>
      </c>
      <c r="C361" s="46">
        <v>45108</v>
      </c>
      <c r="D361" s="46">
        <v>45473</v>
      </c>
      <c r="E361" s="47">
        <v>366</v>
      </c>
      <c r="F361" s="45" t="s">
        <v>883</v>
      </c>
      <c r="G361" s="45" t="s">
        <v>884</v>
      </c>
      <c r="H361" s="45" t="s">
        <v>1030</v>
      </c>
      <c r="I361" s="45" t="s">
        <v>886</v>
      </c>
      <c r="J361" s="45" t="s">
        <v>887</v>
      </c>
      <c r="K361" s="45" t="s">
        <v>1031</v>
      </c>
      <c r="L361" s="45" t="s">
        <v>2829</v>
      </c>
      <c r="M361" s="45" t="s">
        <v>1177</v>
      </c>
      <c r="N361" s="45" t="s">
        <v>1178</v>
      </c>
      <c r="O361" s="45" t="s">
        <v>1179</v>
      </c>
      <c r="P361" s="45" t="s">
        <v>3590</v>
      </c>
      <c r="Q361" s="45" t="s">
        <v>3774</v>
      </c>
      <c r="R361" t="s">
        <v>1180</v>
      </c>
      <c r="S361" s="45" t="s">
        <v>893</v>
      </c>
      <c r="T361"/>
      <c r="U361" s="47">
        <v>99</v>
      </c>
      <c r="V361" s="47">
        <v>99</v>
      </c>
      <c r="W361" s="47" t="s">
        <v>894</v>
      </c>
      <c r="X361" s="47">
        <v>36234</v>
      </c>
      <c r="Y361" s="47">
        <v>33773</v>
      </c>
      <c r="Z361" s="48">
        <v>93.21</v>
      </c>
      <c r="AA361" s="44">
        <v>312</v>
      </c>
      <c r="AB361" s="44">
        <v>307</v>
      </c>
      <c r="AC361" s="44">
        <v>4209</v>
      </c>
      <c r="AD361" s="44"/>
      <c r="AE361" s="44">
        <v>2038</v>
      </c>
      <c r="AF361" s="44">
        <v>21979</v>
      </c>
      <c r="AG361" s="44"/>
      <c r="AH361" s="47">
        <v>3589</v>
      </c>
      <c r="AI361" s="47">
        <v>776</v>
      </c>
      <c r="AJ361">
        <v>1182</v>
      </c>
      <c r="AK361" t="s">
        <v>895</v>
      </c>
      <c r="AL361">
        <v>33773</v>
      </c>
      <c r="AM361"/>
      <c r="AN361"/>
      <c r="AO361"/>
      <c r="AP361"/>
      <c r="AQ361"/>
      <c r="AR361" s="44"/>
      <c r="AS361" s="44"/>
      <c r="AT361" s="44"/>
      <c r="AU361" s="44">
        <v>9794170</v>
      </c>
      <c r="AV361" s="44">
        <v>7049567</v>
      </c>
      <c r="AW361" s="44">
        <v>4302627</v>
      </c>
      <c r="AX361" s="44">
        <v>66608</v>
      </c>
      <c r="AY361" s="44">
        <v>12607718</v>
      </c>
      <c r="AZ361" s="21">
        <v>12578860</v>
      </c>
      <c r="BA361" s="21">
        <v>28858</v>
      </c>
      <c r="BB361" s="44"/>
      <c r="BC361" s="44"/>
      <c r="BD361" s="44"/>
      <c r="BE361" s="44">
        <v>28858</v>
      </c>
      <c r="BF361" s="44">
        <v>1220610</v>
      </c>
      <c r="BG361" s="44"/>
      <c r="BH361" s="44">
        <v>591020</v>
      </c>
      <c r="BI361" s="21">
        <v>6373910</v>
      </c>
      <c r="BJ361" s="21"/>
      <c r="BK361" s="21">
        <v>1040810</v>
      </c>
      <c r="BL361" s="21">
        <v>225040</v>
      </c>
      <c r="BM361" s="21">
        <v>342780</v>
      </c>
      <c r="BN361" s="21">
        <v>9794170</v>
      </c>
      <c r="BO361" s="21"/>
      <c r="BP361" s="21"/>
      <c r="BQ361" s="44"/>
      <c r="BR361" s="21"/>
      <c r="BS361" s="44"/>
      <c r="BT361" s="21"/>
      <c r="BU361" s="44"/>
      <c r="BV361" s="21"/>
      <c r="BW361" s="44">
        <v>4584069</v>
      </c>
      <c r="BX361" s="21"/>
      <c r="BY361" s="21"/>
      <c r="BZ361" s="21"/>
      <c r="CA361" s="44"/>
      <c r="CB361" s="44"/>
      <c r="CC361" s="44">
        <v>44472</v>
      </c>
      <c r="CD361" s="44"/>
      <c r="CE361" s="44"/>
      <c r="CF361" s="44"/>
      <c r="CG361" s="44"/>
      <c r="CH361" s="44"/>
      <c r="CI361" s="21">
        <v>2415087</v>
      </c>
      <c r="CJ361" s="44"/>
      <c r="CK361" s="21">
        <v>5939</v>
      </c>
      <c r="CL361" s="44"/>
      <c r="CM361" s="44">
        <v>17261</v>
      </c>
      <c r="CN361" s="44">
        <v>2012</v>
      </c>
      <c r="CO361" s="44">
        <v>2214463</v>
      </c>
      <c r="CP361" s="44">
        <v>0</v>
      </c>
      <c r="CQ361" s="21">
        <v>2126836</v>
      </c>
      <c r="CR361" s="44">
        <v>471457</v>
      </c>
      <c r="CS361" s="44">
        <v>1959796</v>
      </c>
      <c r="CT361" s="44">
        <v>216114</v>
      </c>
      <c r="CU361" s="44"/>
      <c r="CV361" s="44">
        <v>41628</v>
      </c>
      <c r="CW361" s="21"/>
      <c r="CX361" s="21"/>
      <c r="CY361" s="21"/>
      <c r="CZ361" s="21"/>
      <c r="DA361" s="21"/>
      <c r="DB361" s="21"/>
      <c r="DC361" s="21"/>
      <c r="DD361" s="21"/>
      <c r="DE361" s="44"/>
      <c r="DF361" s="21"/>
      <c r="DG361" s="44"/>
      <c r="DH361" s="21"/>
      <c r="DI361" s="44"/>
      <c r="DJ361" s="44"/>
      <c r="DK361" s="44"/>
      <c r="DL361" s="44"/>
      <c r="DM361" s="21"/>
      <c r="DN361" s="44"/>
      <c r="DO361" s="44"/>
      <c r="DP361" s="44"/>
      <c r="DQ361" s="44"/>
      <c r="DR361" s="44"/>
      <c r="DS361" s="44"/>
      <c r="DT361" s="44"/>
      <c r="DU361" s="44"/>
      <c r="DV361" s="44"/>
      <c r="DW361" s="44"/>
      <c r="DX361" s="44"/>
      <c r="DY361" s="44"/>
      <c r="DZ361" s="44"/>
      <c r="EA361" s="44"/>
      <c r="EB361" s="21"/>
      <c r="EC361" s="44">
        <v>2175277</v>
      </c>
      <c r="ED361" s="44"/>
      <c r="EE361" s="21"/>
      <c r="EF361" s="44"/>
      <c r="EG361" s="21">
        <v>52968</v>
      </c>
      <c r="EH361" s="44"/>
      <c r="EI361" s="21">
        <v>380719</v>
      </c>
      <c r="EJ361" s="44"/>
      <c r="EK361" s="44"/>
      <c r="EL361" s="21"/>
      <c r="EM361" s="44">
        <v>1673037</v>
      </c>
      <c r="EN361" s="44"/>
      <c r="EO361" s="44">
        <v>20626</v>
      </c>
      <c r="EP361" s="21"/>
      <c r="EQ361" s="21"/>
      <c r="ER361" s="21"/>
      <c r="ES361" s="21"/>
      <c r="ET361" s="44"/>
      <c r="EU361" s="21"/>
      <c r="EV361" s="44"/>
      <c r="EW361" s="21"/>
      <c r="EX361" s="44"/>
      <c r="EY361" s="44"/>
      <c r="EZ361" s="21"/>
      <c r="FA361" s="21"/>
      <c r="FB361" s="44"/>
      <c r="FC361" s="44"/>
      <c r="FD361" s="21"/>
      <c r="FE361" s="112"/>
      <c r="FF361" s="44"/>
      <c r="FG361" s="44">
        <v>5752690</v>
      </c>
      <c r="FH361" s="44">
        <v>1443254</v>
      </c>
      <c r="FI361" s="44">
        <v>5382916</v>
      </c>
      <c r="FJ361" s="44">
        <v>309230</v>
      </c>
      <c r="FK361" s="44">
        <v>5130128</v>
      </c>
      <c r="FL361" s="44"/>
      <c r="FM361" s="44"/>
      <c r="FN361" s="44"/>
      <c r="FO361" s="44"/>
      <c r="FP361" s="44"/>
      <c r="FQ361" s="44"/>
      <c r="FR361" s="44"/>
      <c r="FS361" s="44"/>
      <c r="FT361" s="44">
        <v>7518</v>
      </c>
      <c r="FU361" s="44"/>
      <c r="FV361" s="21">
        <v>405740</v>
      </c>
      <c r="FW361" s="44"/>
      <c r="FX361" s="44">
        <v>401234</v>
      </c>
      <c r="FY361" s="44">
        <v>79272</v>
      </c>
      <c r="FZ361" s="44">
        <v>262188</v>
      </c>
      <c r="GA361" s="44">
        <v>49239</v>
      </c>
      <c r="GB361" s="44"/>
      <c r="GC361" s="44">
        <v>25964</v>
      </c>
      <c r="GD361" s="44">
        <v>603998</v>
      </c>
      <c r="GE361" s="44">
        <v>449726</v>
      </c>
      <c r="GF361" s="44">
        <v>181281</v>
      </c>
      <c r="GG361" s="44">
        <v>983834</v>
      </c>
      <c r="GH361" s="44">
        <v>48132</v>
      </c>
      <c r="GI361" s="44">
        <v>154151</v>
      </c>
      <c r="GJ361" s="44">
        <v>216710</v>
      </c>
      <c r="GK361" s="44">
        <v>2676486</v>
      </c>
      <c r="GL361" s="44">
        <v>13687</v>
      </c>
      <c r="GM361" s="44">
        <v>653400</v>
      </c>
      <c r="GN361" s="44">
        <v>31838</v>
      </c>
      <c r="GO361" s="44">
        <v>8734</v>
      </c>
      <c r="GP361" s="44"/>
      <c r="GQ361" s="44"/>
      <c r="GR361" s="44">
        <v>195600</v>
      </c>
      <c r="GS361" s="44">
        <v>2640497</v>
      </c>
      <c r="GT361" s="44"/>
      <c r="GU361" s="21">
        <v>113717</v>
      </c>
      <c r="GV361" s="44">
        <v>1098725</v>
      </c>
      <c r="GW361" s="44"/>
      <c r="GX361" s="44"/>
      <c r="GY361" s="44">
        <v>3852939</v>
      </c>
      <c r="GZ361" s="44">
        <v>1386574</v>
      </c>
      <c r="HA361" s="44"/>
      <c r="HB361" s="44"/>
      <c r="HC361" s="44">
        <v>2466365</v>
      </c>
      <c r="HD361" s="44">
        <v>3852939</v>
      </c>
      <c r="HE361" s="21"/>
      <c r="HF361" s="21"/>
      <c r="HG361" s="21">
        <v>764</v>
      </c>
      <c r="HH361" s="21"/>
      <c r="HI361" s="21">
        <v>19000</v>
      </c>
      <c r="HJ361" s="44"/>
      <c r="HK361" s="21">
        <v>874524</v>
      </c>
      <c r="HL361" s="21">
        <v>1017260</v>
      </c>
      <c r="HM361" s="21">
        <v>1910784</v>
      </c>
      <c r="HN361" s="21">
        <v>-1797067</v>
      </c>
      <c r="HO361" s="21"/>
      <c r="HP361" s="44"/>
      <c r="HQ361" s="47"/>
      <c r="HR361" s="47"/>
      <c r="HS361" s="47"/>
      <c r="HT361" s="47" t="s">
        <v>3775</v>
      </c>
      <c r="HU361" s="47">
        <v>1497499.9200000002</v>
      </c>
      <c r="HV361" s="47">
        <v>1844</v>
      </c>
      <c r="HW361" s="47">
        <v>0</v>
      </c>
      <c r="HX361" s="47">
        <v>11070</v>
      </c>
      <c r="HY361" s="47">
        <v>28246</v>
      </c>
      <c r="HZ361" s="47">
        <v>84708</v>
      </c>
      <c r="IA361" s="47">
        <v>0</v>
      </c>
      <c r="IB361" s="47">
        <v>0</v>
      </c>
      <c r="IC361" s="47">
        <v>6083</v>
      </c>
      <c r="ID361"/>
      <c r="IE361" s="47">
        <v>4182</v>
      </c>
      <c r="IF361">
        <v>18333</v>
      </c>
      <c r="IG361" s="47">
        <v>6022</v>
      </c>
      <c r="IH361" s="47">
        <v>21077</v>
      </c>
      <c r="II361">
        <v>1935</v>
      </c>
      <c r="IJ361">
        <v>5915</v>
      </c>
      <c r="IK361">
        <v>4510</v>
      </c>
      <c r="IL361">
        <v>12282</v>
      </c>
      <c r="IM361">
        <v>206207</v>
      </c>
      <c r="IN361">
        <v>0</v>
      </c>
      <c r="IO361">
        <v>0</v>
      </c>
      <c r="IP361">
        <v>0</v>
      </c>
      <c r="IQ361">
        <v>0</v>
      </c>
      <c r="IR361">
        <v>0</v>
      </c>
      <c r="IS361">
        <v>0</v>
      </c>
      <c r="IT361">
        <v>0</v>
      </c>
      <c r="IU361">
        <v>135630</v>
      </c>
      <c r="IV361">
        <v>0</v>
      </c>
      <c r="IW361">
        <v>573043</v>
      </c>
      <c r="IX361">
        <v>1089683</v>
      </c>
      <c r="IY361">
        <v>1924534</v>
      </c>
      <c r="IZ361">
        <v>0</v>
      </c>
      <c r="JA361">
        <v>0</v>
      </c>
      <c r="JB361">
        <v>215971</v>
      </c>
      <c r="JC361"/>
      <c r="JD361">
        <v>110771</v>
      </c>
      <c r="JE361">
        <v>324231</v>
      </c>
      <c r="JF361">
        <v>107688</v>
      </c>
      <c r="JG361">
        <v>484583</v>
      </c>
      <c r="JH361">
        <v>38478</v>
      </c>
      <c r="JI361">
        <v>108938</v>
      </c>
      <c r="JJ361">
        <v>173102</v>
      </c>
      <c r="JK361">
        <v>466038</v>
      </c>
      <c r="JL361">
        <v>5752690</v>
      </c>
      <c r="JM361">
        <v>0</v>
      </c>
      <c r="JN361">
        <v>0</v>
      </c>
      <c r="JO361">
        <v>0</v>
      </c>
      <c r="JP361">
        <v>0</v>
      </c>
      <c r="JQ361">
        <v>0</v>
      </c>
      <c r="JR361">
        <v>0</v>
      </c>
      <c r="JS361">
        <v>0</v>
      </c>
      <c r="JT361"/>
      <c r="JU361"/>
      <c r="JV361"/>
      <c r="JW361"/>
      <c r="JX361"/>
      <c r="JY361"/>
      <c r="JZ361"/>
      <c r="KA361"/>
      <c r="KB361"/>
      <c r="KC361"/>
      <c r="KD361"/>
      <c r="KE361"/>
      <c r="KF361">
        <v>128</v>
      </c>
      <c r="KG361">
        <v>180</v>
      </c>
      <c r="KH361">
        <v>101</v>
      </c>
      <c r="KI361">
        <v>83</v>
      </c>
      <c r="KJ361">
        <v>123</v>
      </c>
      <c r="KK361">
        <v>62</v>
      </c>
      <c r="KL361">
        <v>48</v>
      </c>
      <c r="KM361">
        <v>72</v>
      </c>
      <c r="KN361">
        <v>34</v>
      </c>
      <c r="KO361">
        <v>1</v>
      </c>
      <c r="KP361">
        <v>0</v>
      </c>
      <c r="KQ361">
        <v>0</v>
      </c>
      <c r="KR361">
        <v>0</v>
      </c>
      <c r="KS361">
        <v>1</v>
      </c>
      <c r="KT361">
        <v>0</v>
      </c>
      <c r="KU361">
        <v>1</v>
      </c>
      <c r="KV361">
        <v>0</v>
      </c>
      <c r="KW361">
        <v>0</v>
      </c>
      <c r="KX361">
        <v>0</v>
      </c>
      <c r="KY361">
        <v>0</v>
      </c>
      <c r="KZ361">
        <v>0</v>
      </c>
      <c r="LA361">
        <v>0</v>
      </c>
      <c r="LB361">
        <v>0</v>
      </c>
      <c r="LC361">
        <v>0</v>
      </c>
      <c r="LD361">
        <v>1</v>
      </c>
      <c r="LE361">
        <v>0</v>
      </c>
      <c r="LF361">
        <v>0</v>
      </c>
      <c r="LG361">
        <v>0</v>
      </c>
      <c r="LH361">
        <v>0</v>
      </c>
    </row>
    <row r="362" spans="1:320" s="34" customFormat="1" ht="15" customHeight="1" x14ac:dyDescent="0.25">
      <c r="A362" s="45">
        <v>206190497</v>
      </c>
      <c r="B362" s="45" t="s">
        <v>3777</v>
      </c>
      <c r="C362" s="46">
        <v>45292</v>
      </c>
      <c r="D362" s="46">
        <v>45657</v>
      </c>
      <c r="E362" s="47">
        <v>366</v>
      </c>
      <c r="F362" s="45" t="s">
        <v>883</v>
      </c>
      <c r="G362" s="45" t="s">
        <v>884</v>
      </c>
      <c r="H362" s="45" t="s">
        <v>1030</v>
      </c>
      <c r="I362" s="45" t="s">
        <v>886</v>
      </c>
      <c r="J362" s="45" t="s">
        <v>887</v>
      </c>
      <c r="K362" s="45" t="s">
        <v>1031</v>
      </c>
      <c r="L362" s="45" t="s">
        <v>2780</v>
      </c>
      <c r="M362" s="45" t="s">
        <v>3778</v>
      </c>
      <c r="N362" s="45" t="s">
        <v>3779</v>
      </c>
      <c r="O362" s="45" t="s">
        <v>1034</v>
      </c>
      <c r="P362" s="45" t="s">
        <v>3780</v>
      </c>
      <c r="Q362" s="45" t="s">
        <v>3776</v>
      </c>
      <c r="R362" t="s">
        <v>3781</v>
      </c>
      <c r="S362" s="45" t="s">
        <v>884</v>
      </c>
      <c r="T362"/>
      <c r="U362" s="47">
        <v>49</v>
      </c>
      <c r="V362" s="47">
        <v>49</v>
      </c>
      <c r="W362" s="47" t="s">
        <v>1728</v>
      </c>
      <c r="X362" s="47">
        <v>17934</v>
      </c>
      <c r="Y362" s="47">
        <v>16304</v>
      </c>
      <c r="Z362" s="48">
        <v>90.91</v>
      </c>
      <c r="AA362" s="44">
        <v>36</v>
      </c>
      <c r="AB362" s="44">
        <v>38</v>
      </c>
      <c r="AC362" s="44">
        <v>191</v>
      </c>
      <c r="AD362" s="44"/>
      <c r="AE362" s="44">
        <v>11229</v>
      </c>
      <c r="AF362" s="44">
        <v>2221</v>
      </c>
      <c r="AG362" s="44">
        <v>2634</v>
      </c>
      <c r="AH362" s="47"/>
      <c r="AI362" s="47">
        <v>1</v>
      </c>
      <c r="AJ362">
        <v>28</v>
      </c>
      <c r="AK362" t="s">
        <v>895</v>
      </c>
      <c r="AL362">
        <v>16304</v>
      </c>
      <c r="AM362"/>
      <c r="AN362"/>
      <c r="AO362"/>
      <c r="AP362"/>
      <c r="AQ362"/>
      <c r="AR362" s="44"/>
      <c r="AS362" s="44"/>
      <c r="AT362" s="44"/>
      <c r="AU362" s="44">
        <v>4891200</v>
      </c>
      <c r="AV362" s="44">
        <v>163082</v>
      </c>
      <c r="AW362" s="44">
        <v>288240</v>
      </c>
      <c r="AX362" s="44"/>
      <c r="AY362" s="44">
        <v>4766042</v>
      </c>
      <c r="AZ362" s="21">
        <v>5264548</v>
      </c>
      <c r="BA362" s="21">
        <v>-498506</v>
      </c>
      <c r="BB362" s="44"/>
      <c r="BC362" s="44"/>
      <c r="BD362" s="44"/>
      <c r="BE362" s="44">
        <v>-498506</v>
      </c>
      <c r="BF362" s="44">
        <v>57300</v>
      </c>
      <c r="BG362" s="44"/>
      <c r="BH362" s="44">
        <v>3368700</v>
      </c>
      <c r="BI362" s="21">
        <v>666300</v>
      </c>
      <c r="BJ362" s="21">
        <v>790200</v>
      </c>
      <c r="BK362" s="21"/>
      <c r="BL362" s="21">
        <v>300</v>
      </c>
      <c r="BM362" s="21">
        <v>8400</v>
      </c>
      <c r="BN362" s="21">
        <v>4891200</v>
      </c>
      <c r="BO362" s="21"/>
      <c r="BP362" s="21"/>
      <c r="BQ362" s="44"/>
      <c r="BR362" s="21"/>
      <c r="BS362" s="44"/>
      <c r="BT362" s="21"/>
      <c r="BU362" s="44"/>
      <c r="BV362" s="21"/>
      <c r="BW362" s="44">
        <v>90012</v>
      </c>
      <c r="BX362" s="21"/>
      <c r="BY362" s="21"/>
      <c r="BZ362" s="21"/>
      <c r="CA362" s="44">
        <v>1580</v>
      </c>
      <c r="CB362" s="44"/>
      <c r="CC362" s="44">
        <v>71490</v>
      </c>
      <c r="CD362" s="44"/>
      <c r="CE362" s="44"/>
      <c r="CF362" s="44"/>
      <c r="CG362" s="44"/>
      <c r="CH362" s="44"/>
      <c r="CI362" s="21"/>
      <c r="CJ362" s="44"/>
      <c r="CK362" s="21"/>
      <c r="CL362" s="44"/>
      <c r="CM362" s="44">
        <v>0</v>
      </c>
      <c r="CN362" s="44">
        <v>0</v>
      </c>
      <c r="CO362" s="44">
        <v>30288</v>
      </c>
      <c r="CP362" s="44">
        <v>0</v>
      </c>
      <c r="CQ362" s="21">
        <v>35121</v>
      </c>
      <c r="CR362" s="44">
        <v>20803</v>
      </c>
      <c r="CS362" s="44">
        <v>4813</v>
      </c>
      <c r="CT362" s="44">
        <v>45604</v>
      </c>
      <c r="CU362" s="44"/>
      <c r="CV362" s="44">
        <v>26453</v>
      </c>
      <c r="CW362" s="21"/>
      <c r="CX362" s="21"/>
      <c r="CY362" s="21"/>
      <c r="CZ362" s="21"/>
      <c r="DA362" s="21"/>
      <c r="DB362" s="21"/>
      <c r="DC362" s="21"/>
      <c r="DD362" s="21"/>
      <c r="DE362" s="44"/>
      <c r="DF362" s="21"/>
      <c r="DG362" s="44"/>
      <c r="DH362" s="21"/>
      <c r="DI362" s="44"/>
      <c r="DJ362" s="44"/>
      <c r="DK362" s="44"/>
      <c r="DL362" s="44"/>
      <c r="DM362" s="21"/>
      <c r="DN362" s="44"/>
      <c r="DO362" s="44"/>
      <c r="DP362" s="44"/>
      <c r="DQ362" s="44"/>
      <c r="DR362" s="44"/>
      <c r="DS362" s="44"/>
      <c r="DT362" s="44"/>
      <c r="DU362" s="44"/>
      <c r="DV362" s="44"/>
      <c r="DW362" s="44"/>
      <c r="DX362" s="44"/>
      <c r="DY362" s="44"/>
      <c r="DZ362" s="44"/>
      <c r="EA362" s="44"/>
      <c r="EB362" s="21"/>
      <c r="EC362" s="44">
        <v>23082</v>
      </c>
      <c r="ED362" s="44"/>
      <c r="EE362" s="21"/>
      <c r="EF362" s="44"/>
      <c r="EG362" s="21">
        <v>156656</v>
      </c>
      <c r="EH362" s="44"/>
      <c r="EI362" s="21">
        <v>48458</v>
      </c>
      <c r="EJ362" s="44"/>
      <c r="EK362" s="44"/>
      <c r="EL362" s="21"/>
      <c r="EM362" s="44"/>
      <c r="EN362" s="44"/>
      <c r="EO362" s="44"/>
      <c r="EP362" s="21"/>
      <c r="EQ362" s="21"/>
      <c r="ER362" s="21"/>
      <c r="ES362" s="21"/>
      <c r="ET362" s="44"/>
      <c r="EU362" s="21"/>
      <c r="EV362" s="44"/>
      <c r="EW362" s="21"/>
      <c r="EX362" s="44"/>
      <c r="EY362" s="44">
        <v>59994</v>
      </c>
      <c r="EZ362" s="21"/>
      <c r="FA362" s="21"/>
      <c r="FB362" s="44"/>
      <c r="FC362" s="44">
        <v>50</v>
      </c>
      <c r="FD362" s="21"/>
      <c r="FE362" s="112"/>
      <c r="FF362" s="44"/>
      <c r="FG362" s="44">
        <v>2777213</v>
      </c>
      <c r="FH362" s="44">
        <v>721171</v>
      </c>
      <c r="FI362" s="44">
        <v>1766164</v>
      </c>
      <c r="FJ362" s="44">
        <v>105574</v>
      </c>
      <c r="FK362" s="44">
        <v>2467978</v>
      </c>
      <c r="FL362" s="44"/>
      <c r="FM362" s="44"/>
      <c r="FN362" s="44"/>
      <c r="FO362" s="44"/>
      <c r="FP362" s="44"/>
      <c r="FQ362" s="44"/>
      <c r="FR362" s="44"/>
      <c r="FS362" s="44"/>
      <c r="FT362" s="44"/>
      <c r="FU362" s="44"/>
      <c r="FV362" s="21">
        <v>15457</v>
      </c>
      <c r="FW362" s="44"/>
      <c r="FX362" s="44">
        <v>10405</v>
      </c>
      <c r="FY362" s="44">
        <v>9029</v>
      </c>
      <c r="FZ362" s="44">
        <v>2325</v>
      </c>
      <c r="GA362" s="44">
        <v>22091</v>
      </c>
      <c r="GB362" s="44"/>
      <c r="GC362" s="44">
        <v>13227</v>
      </c>
      <c r="GD362" s="44">
        <v>212590</v>
      </c>
      <c r="GE362" s="44">
        <v>157363</v>
      </c>
      <c r="GF362" s="44">
        <v>205665</v>
      </c>
      <c r="GG362" s="44">
        <v>466109</v>
      </c>
      <c r="GH362" s="44">
        <v>60680</v>
      </c>
      <c r="GI362" s="44">
        <v>130801</v>
      </c>
      <c r="GJ362" s="44">
        <v>85055</v>
      </c>
      <c r="GK362" s="44">
        <v>1225995</v>
      </c>
      <c r="GL362" s="44">
        <v>14944</v>
      </c>
      <c r="GM362" s="44">
        <v>27787</v>
      </c>
      <c r="GN362" s="44">
        <v>25371</v>
      </c>
      <c r="GO362" s="44">
        <v>6453</v>
      </c>
      <c r="GP362" s="44">
        <v>84885</v>
      </c>
      <c r="GQ362" s="44">
        <v>20338</v>
      </c>
      <c r="GR362" s="44"/>
      <c r="GS362" s="44">
        <v>647630</v>
      </c>
      <c r="GT362" s="44"/>
      <c r="GU362" s="21">
        <v>356055</v>
      </c>
      <c r="GV362" s="44"/>
      <c r="GW362" s="44"/>
      <c r="GX362" s="44">
        <v>29962</v>
      </c>
      <c r="GY362" s="44">
        <v>1033647</v>
      </c>
      <c r="GZ362" s="44">
        <v>2099680</v>
      </c>
      <c r="HA362" s="44"/>
      <c r="HB362" s="44">
        <v>883195</v>
      </c>
      <c r="HC362" s="44">
        <v>-1949228</v>
      </c>
      <c r="HD362" s="44">
        <v>1033647</v>
      </c>
      <c r="HE362" s="21"/>
      <c r="HF362" s="21"/>
      <c r="HG362" s="21">
        <v>94552</v>
      </c>
      <c r="HH362" s="21"/>
      <c r="HI362" s="21">
        <v>263980</v>
      </c>
      <c r="HJ362" s="44">
        <v>460028</v>
      </c>
      <c r="HK362" s="21"/>
      <c r="HL362" s="21">
        <v>216457</v>
      </c>
      <c r="HM362" s="21">
        <v>940465</v>
      </c>
      <c r="HN362" s="21">
        <v>-584410</v>
      </c>
      <c r="HO362" s="21">
        <v>906639</v>
      </c>
      <c r="HP362" s="44"/>
      <c r="HQ362" s="47"/>
      <c r="HR362" s="47">
        <v>906639</v>
      </c>
      <c r="HS362" s="47">
        <v>-23444</v>
      </c>
      <c r="HT362" s="47" t="s">
        <v>2425</v>
      </c>
      <c r="HU362" s="47">
        <v>83987.199999999997</v>
      </c>
      <c r="HV362" s="47">
        <v>2096</v>
      </c>
      <c r="HW362" s="47">
        <v>0</v>
      </c>
      <c r="HX362" s="47">
        <v>0</v>
      </c>
      <c r="HY362" s="47">
        <v>17196</v>
      </c>
      <c r="HZ362" s="47">
        <v>44179</v>
      </c>
      <c r="IA362" s="47">
        <v>0</v>
      </c>
      <c r="IB362" s="47">
        <v>0</v>
      </c>
      <c r="IC362" s="47">
        <v>0</v>
      </c>
      <c r="ID362">
        <v>350</v>
      </c>
      <c r="IE362" s="47">
        <v>2036</v>
      </c>
      <c r="IF362">
        <v>6938</v>
      </c>
      <c r="IG362" s="47">
        <v>3802</v>
      </c>
      <c r="IH362" s="47">
        <v>10530</v>
      </c>
      <c r="II362">
        <v>1964</v>
      </c>
      <c r="IJ362">
        <v>3632</v>
      </c>
      <c r="IK362">
        <v>1776</v>
      </c>
      <c r="IL362">
        <v>9791</v>
      </c>
      <c r="IM362">
        <v>104290</v>
      </c>
      <c r="IN362">
        <v>0</v>
      </c>
      <c r="IO362">
        <v>0</v>
      </c>
      <c r="IP362">
        <v>504</v>
      </c>
      <c r="IQ362">
        <v>0</v>
      </c>
      <c r="IR362">
        <v>0</v>
      </c>
      <c r="IS362">
        <v>0</v>
      </c>
      <c r="IT362">
        <v>504</v>
      </c>
      <c r="IU362">
        <v>125943</v>
      </c>
      <c r="IV362">
        <v>0</v>
      </c>
      <c r="IW362">
        <v>0</v>
      </c>
      <c r="IX362">
        <v>678986</v>
      </c>
      <c r="IY362">
        <v>963357</v>
      </c>
      <c r="IZ362">
        <v>0</v>
      </c>
      <c r="JA362">
        <v>0</v>
      </c>
      <c r="JB362">
        <v>0</v>
      </c>
      <c r="JC362">
        <v>27319</v>
      </c>
      <c r="JD362">
        <v>54612</v>
      </c>
      <c r="JE362">
        <v>120023</v>
      </c>
      <c r="JF362">
        <v>67035</v>
      </c>
      <c r="JG362">
        <v>215113</v>
      </c>
      <c r="JH362">
        <v>48154</v>
      </c>
      <c r="JI362">
        <v>94888</v>
      </c>
      <c r="JJ362">
        <v>66378</v>
      </c>
      <c r="JK362">
        <v>315405</v>
      </c>
      <c r="JL362">
        <v>2777213</v>
      </c>
      <c r="JM362">
        <v>0</v>
      </c>
      <c r="JN362">
        <v>0</v>
      </c>
      <c r="JO362">
        <v>27230</v>
      </c>
      <c r="JP362">
        <v>0</v>
      </c>
      <c r="JQ362">
        <v>0</v>
      </c>
      <c r="JR362">
        <v>0</v>
      </c>
      <c r="JS362">
        <v>27230</v>
      </c>
      <c r="JT362"/>
      <c r="JU362"/>
      <c r="JV362"/>
      <c r="JW362"/>
      <c r="JX362">
        <v>350</v>
      </c>
      <c r="JY362"/>
      <c r="JZ362"/>
      <c r="KA362"/>
      <c r="KB362"/>
      <c r="KC362"/>
      <c r="KD362">
        <v>27319</v>
      </c>
      <c r="KE362"/>
      <c r="KF362">
        <v>74</v>
      </c>
      <c r="KG362">
        <v>152</v>
      </c>
      <c r="KH362">
        <v>38</v>
      </c>
      <c r="KI362">
        <v>43</v>
      </c>
      <c r="KJ362">
        <v>142</v>
      </c>
      <c r="KK362">
        <v>23</v>
      </c>
      <c r="KL362">
        <v>34</v>
      </c>
      <c r="KM362">
        <v>118</v>
      </c>
      <c r="KN362">
        <v>16</v>
      </c>
      <c r="KO362">
        <v>1</v>
      </c>
      <c r="KP362">
        <v>0</v>
      </c>
      <c r="KQ362">
        <v>0</v>
      </c>
      <c r="KR362">
        <v>1</v>
      </c>
      <c r="KS362">
        <v>0</v>
      </c>
      <c r="KT362">
        <v>0</v>
      </c>
      <c r="KU362">
        <v>1</v>
      </c>
      <c r="KV362">
        <v>0</v>
      </c>
      <c r="KW362">
        <v>0</v>
      </c>
      <c r="KX362">
        <v>0</v>
      </c>
      <c r="KY362">
        <v>0</v>
      </c>
      <c r="KZ362">
        <v>0</v>
      </c>
      <c r="LA362">
        <v>0</v>
      </c>
      <c r="LB362">
        <v>0</v>
      </c>
      <c r="LC362">
        <v>0</v>
      </c>
      <c r="LD362">
        <v>1</v>
      </c>
      <c r="LE362">
        <v>0</v>
      </c>
      <c r="LF362">
        <v>0</v>
      </c>
      <c r="LG362">
        <v>0</v>
      </c>
      <c r="LH362">
        <v>0</v>
      </c>
    </row>
    <row r="363" spans="1:320" s="34" customFormat="1" ht="15" customHeight="1" x14ac:dyDescent="0.25">
      <c r="A363" s="45">
        <v>206190498</v>
      </c>
      <c r="B363" s="45" t="s">
        <v>3782</v>
      </c>
      <c r="C363" s="46">
        <v>45292</v>
      </c>
      <c r="D363" s="46">
        <v>45657</v>
      </c>
      <c r="E363" s="47">
        <v>366</v>
      </c>
      <c r="F363" s="45" t="s">
        <v>883</v>
      </c>
      <c r="G363" s="45" t="s">
        <v>884</v>
      </c>
      <c r="H363" s="45" t="s">
        <v>1030</v>
      </c>
      <c r="I363" s="45" t="s">
        <v>886</v>
      </c>
      <c r="J363" s="45" t="s">
        <v>887</v>
      </c>
      <c r="K363" s="45" t="s">
        <v>1031</v>
      </c>
      <c r="L363" s="45" t="s">
        <v>2709</v>
      </c>
      <c r="M363" s="45" t="s">
        <v>3783</v>
      </c>
      <c r="N363" s="45" t="s">
        <v>3784</v>
      </c>
      <c r="O363" s="45" t="s">
        <v>1034</v>
      </c>
      <c r="P363" s="45" t="s">
        <v>3239</v>
      </c>
      <c r="Q363" s="45" t="s">
        <v>3785</v>
      </c>
      <c r="R363" t="s">
        <v>3241</v>
      </c>
      <c r="S363" s="45" t="s">
        <v>893</v>
      </c>
      <c r="T363"/>
      <c r="U363" s="47">
        <v>59</v>
      </c>
      <c r="V363" s="47">
        <v>59</v>
      </c>
      <c r="W363" s="47" t="s">
        <v>1728</v>
      </c>
      <c r="X363" s="47">
        <v>21594</v>
      </c>
      <c r="Y363" s="47">
        <v>18499</v>
      </c>
      <c r="Z363" s="48">
        <v>197.2</v>
      </c>
      <c r="AA363" s="44">
        <v>80</v>
      </c>
      <c r="AB363" s="44">
        <v>100</v>
      </c>
      <c r="AC363" s="44">
        <v>3655</v>
      </c>
      <c r="AD363" s="44"/>
      <c r="AE363" s="44">
        <v>2197</v>
      </c>
      <c r="AF363" s="44">
        <v>12021</v>
      </c>
      <c r="AG363" s="44"/>
      <c r="AH363" s="47">
        <v>626</v>
      </c>
      <c r="AI363" s="47"/>
      <c r="AJ363"/>
      <c r="AK363" t="s">
        <v>895</v>
      </c>
      <c r="AL363">
        <v>18499</v>
      </c>
      <c r="AM363"/>
      <c r="AN363"/>
      <c r="AO363"/>
      <c r="AP363"/>
      <c r="AQ363"/>
      <c r="AR363" s="44"/>
      <c r="AS363" s="44"/>
      <c r="AT363" s="44"/>
      <c r="AU363" s="44">
        <v>7291561</v>
      </c>
      <c r="AV363" s="44">
        <v>1172602</v>
      </c>
      <c r="AW363" s="44">
        <v>827346</v>
      </c>
      <c r="AX363" s="44">
        <v>14707</v>
      </c>
      <c r="AY363" s="44">
        <v>7651524</v>
      </c>
      <c r="AZ363" s="21">
        <v>7817077</v>
      </c>
      <c r="BA363" s="21">
        <v>-165553</v>
      </c>
      <c r="BB363" s="44"/>
      <c r="BC363" s="44"/>
      <c r="BD363" s="44"/>
      <c r="BE363" s="44">
        <v>-165553</v>
      </c>
      <c r="BF363" s="44">
        <v>3249392</v>
      </c>
      <c r="BG363" s="44"/>
      <c r="BH363" s="44">
        <v>641531</v>
      </c>
      <c r="BI363" s="21">
        <v>3090640</v>
      </c>
      <c r="BJ363" s="21"/>
      <c r="BK363" s="21">
        <v>309998</v>
      </c>
      <c r="BL363" s="21"/>
      <c r="BM363" s="21"/>
      <c r="BN363" s="21">
        <v>7291561</v>
      </c>
      <c r="BO363" s="21"/>
      <c r="BP363" s="21"/>
      <c r="BQ363" s="44"/>
      <c r="BR363" s="21"/>
      <c r="BS363" s="44"/>
      <c r="BT363" s="21"/>
      <c r="BU363" s="44"/>
      <c r="BV363" s="21"/>
      <c r="BW363" s="44">
        <v>1064565</v>
      </c>
      <c r="BX363" s="21"/>
      <c r="BY363" s="21"/>
      <c r="BZ363" s="21"/>
      <c r="CA363" s="44">
        <v>19461</v>
      </c>
      <c r="CB363" s="44"/>
      <c r="CC363" s="44">
        <v>45108</v>
      </c>
      <c r="CD363" s="44"/>
      <c r="CE363" s="44"/>
      <c r="CF363" s="44"/>
      <c r="CG363" s="44">
        <v>40921</v>
      </c>
      <c r="CH363" s="44"/>
      <c r="CI363" s="21">
        <v>592</v>
      </c>
      <c r="CJ363" s="44"/>
      <c r="CK363" s="21">
        <v>1955</v>
      </c>
      <c r="CL363" s="44"/>
      <c r="CM363" s="44">
        <v>0</v>
      </c>
      <c r="CN363" s="44">
        <v>0</v>
      </c>
      <c r="CO363" s="44">
        <v>506691</v>
      </c>
      <c r="CP363" s="44">
        <v>0</v>
      </c>
      <c r="CQ363" s="21">
        <v>436586</v>
      </c>
      <c r="CR363" s="44">
        <v>128681</v>
      </c>
      <c r="CS363" s="44">
        <v>86051</v>
      </c>
      <c r="CT363" s="44">
        <v>5755</v>
      </c>
      <c r="CU363" s="44"/>
      <c r="CV363" s="44">
        <v>8838</v>
      </c>
      <c r="CW363" s="21"/>
      <c r="CX363" s="21"/>
      <c r="CY363" s="21"/>
      <c r="CZ363" s="21"/>
      <c r="DA363" s="21"/>
      <c r="DB363" s="21"/>
      <c r="DC363" s="21"/>
      <c r="DD363" s="21"/>
      <c r="DE363" s="44"/>
      <c r="DF363" s="21"/>
      <c r="DG363" s="44"/>
      <c r="DH363" s="21"/>
      <c r="DI363" s="44"/>
      <c r="DJ363" s="44"/>
      <c r="DK363" s="44"/>
      <c r="DL363" s="44"/>
      <c r="DM363" s="21"/>
      <c r="DN363" s="44"/>
      <c r="DO363" s="44"/>
      <c r="DP363" s="44"/>
      <c r="DQ363" s="44"/>
      <c r="DR363" s="44"/>
      <c r="DS363" s="44"/>
      <c r="DT363" s="44"/>
      <c r="DU363" s="44"/>
      <c r="DV363" s="44"/>
      <c r="DW363" s="44"/>
      <c r="DX363" s="44"/>
      <c r="DY363" s="44"/>
      <c r="DZ363" s="44"/>
      <c r="EA363" s="44"/>
      <c r="EB363" s="21"/>
      <c r="EC363" s="44">
        <v>841775</v>
      </c>
      <c r="ED363" s="44"/>
      <c r="EE363" s="21"/>
      <c r="EF363" s="44"/>
      <c r="EG363" s="21">
        <v>82635</v>
      </c>
      <c r="EH363" s="44"/>
      <c r="EI363" s="21">
        <v>-130219</v>
      </c>
      <c r="EJ363" s="44"/>
      <c r="EK363" s="44"/>
      <c r="EL363" s="21"/>
      <c r="EM363" s="44">
        <v>31200</v>
      </c>
      <c r="EN363" s="44"/>
      <c r="EO363" s="44">
        <v>1955</v>
      </c>
      <c r="EP363" s="21"/>
      <c r="EQ363" s="21"/>
      <c r="ER363" s="21"/>
      <c r="ES363" s="21"/>
      <c r="ET363" s="44"/>
      <c r="EU363" s="21"/>
      <c r="EV363" s="44"/>
      <c r="EW363" s="21"/>
      <c r="EX363" s="44"/>
      <c r="EY363" s="44"/>
      <c r="EZ363" s="21"/>
      <c r="FA363" s="21"/>
      <c r="FB363" s="44"/>
      <c r="FC363" s="44"/>
      <c r="FD363" s="21"/>
      <c r="FE363" s="112"/>
      <c r="FF363" s="44"/>
      <c r="FG363" s="44">
        <v>3804531</v>
      </c>
      <c r="FH363" s="44">
        <v>747801</v>
      </c>
      <c r="FI363" s="44">
        <v>3264745</v>
      </c>
      <c r="FJ363" s="44">
        <v>137975</v>
      </c>
      <c r="FK363" s="44">
        <v>3222053</v>
      </c>
      <c r="FL363" s="44"/>
      <c r="FM363" s="44"/>
      <c r="FN363" s="44"/>
      <c r="FO363" s="44"/>
      <c r="FP363" s="44"/>
      <c r="FQ363" s="44"/>
      <c r="FR363" s="44"/>
      <c r="FS363" s="44"/>
      <c r="FT363" s="44">
        <v>3179</v>
      </c>
      <c r="FU363" s="44"/>
      <c r="FV363" s="21">
        <v>173419</v>
      </c>
      <c r="FW363" s="44"/>
      <c r="FX363" s="44">
        <v>137909</v>
      </c>
      <c r="FY363" s="44">
        <v>39585</v>
      </c>
      <c r="FZ363" s="44">
        <v>97888</v>
      </c>
      <c r="GA363" s="44">
        <v>8385</v>
      </c>
      <c r="GB363" s="44"/>
      <c r="GC363" s="44">
        <v>4477</v>
      </c>
      <c r="GD363" s="44">
        <v>272382</v>
      </c>
      <c r="GE363" s="44">
        <v>210878</v>
      </c>
      <c r="GF363" s="44">
        <v>127179</v>
      </c>
      <c r="GG363" s="44">
        <v>594361</v>
      </c>
      <c r="GH363" s="44">
        <v>70870</v>
      </c>
      <c r="GI363" s="44">
        <v>111423</v>
      </c>
      <c r="GJ363" s="44"/>
      <c r="GK363" s="44">
        <v>1978828</v>
      </c>
      <c r="GL363" s="44">
        <v>52015</v>
      </c>
      <c r="GM363" s="44">
        <v>460200</v>
      </c>
      <c r="GN363" s="44">
        <v>14299</v>
      </c>
      <c r="GO363" s="44">
        <v>10047</v>
      </c>
      <c r="GP363" s="44"/>
      <c r="GQ363" s="44"/>
      <c r="GR363" s="44">
        <v>227700</v>
      </c>
      <c r="GS363" s="44">
        <v>1607337</v>
      </c>
      <c r="GT363" s="44"/>
      <c r="GU363" s="21">
        <v>130144</v>
      </c>
      <c r="GV363" s="44">
        <v>44582</v>
      </c>
      <c r="GW363" s="44">
        <v>151958</v>
      </c>
      <c r="GX363" s="44">
        <v>511333</v>
      </c>
      <c r="GY363" s="44">
        <v>2445354</v>
      </c>
      <c r="GZ363" s="44">
        <v>1231423</v>
      </c>
      <c r="HA363" s="44"/>
      <c r="HB363" s="44"/>
      <c r="HC363" s="44">
        <v>1213931</v>
      </c>
      <c r="HD363" s="44">
        <v>2445354</v>
      </c>
      <c r="HE363" s="21"/>
      <c r="HF363" s="21"/>
      <c r="HG363" s="21">
        <v>394138</v>
      </c>
      <c r="HH363" s="21"/>
      <c r="HI363" s="21">
        <v>0</v>
      </c>
      <c r="HJ363" s="44"/>
      <c r="HK363" s="21">
        <v>114331</v>
      </c>
      <c r="HL363" s="21">
        <v>30403</v>
      </c>
      <c r="HM363" s="21">
        <v>144734</v>
      </c>
      <c r="HN363" s="21">
        <v>-14590</v>
      </c>
      <c r="HO363" s="21"/>
      <c r="HP363" s="44"/>
      <c r="HQ363" s="47"/>
      <c r="HR363" s="47"/>
      <c r="HS363" s="47"/>
      <c r="HT363" s="47" t="s">
        <v>2586</v>
      </c>
      <c r="HU363" s="47">
        <v>554140.35</v>
      </c>
      <c r="HV363" s="47">
        <v>2084</v>
      </c>
      <c r="HW363" s="47">
        <v>0</v>
      </c>
      <c r="HX363" s="47">
        <v>2282</v>
      </c>
      <c r="HY363" s="47">
        <v>20097</v>
      </c>
      <c r="HZ363" s="47">
        <v>54232</v>
      </c>
      <c r="IA363" s="47">
        <v>0</v>
      </c>
      <c r="IB363" s="47">
        <v>0</v>
      </c>
      <c r="IC363" s="47">
        <v>2030</v>
      </c>
      <c r="ID363">
        <v>1809</v>
      </c>
      <c r="IE363" s="47">
        <v>1480</v>
      </c>
      <c r="IF363">
        <v>7894</v>
      </c>
      <c r="IG363" s="47">
        <v>5434</v>
      </c>
      <c r="IH363" s="47">
        <v>14752</v>
      </c>
      <c r="II363">
        <v>1928</v>
      </c>
      <c r="IJ363">
        <v>4365</v>
      </c>
      <c r="IK363"/>
      <c r="IL363">
        <v>11928</v>
      </c>
      <c r="IM363">
        <v>130315</v>
      </c>
      <c r="IN363">
        <v>0</v>
      </c>
      <c r="IO363">
        <v>59</v>
      </c>
      <c r="IP363">
        <v>1746</v>
      </c>
      <c r="IQ363">
        <v>3748</v>
      </c>
      <c r="IR363">
        <v>0</v>
      </c>
      <c r="IS363">
        <v>0</v>
      </c>
      <c r="IT363">
        <v>5553</v>
      </c>
      <c r="IU363">
        <v>156576</v>
      </c>
      <c r="IV363">
        <v>0</v>
      </c>
      <c r="IW363">
        <v>149087</v>
      </c>
      <c r="IX363">
        <v>824137</v>
      </c>
      <c r="IY363">
        <v>1207030</v>
      </c>
      <c r="IZ363">
        <v>0</v>
      </c>
      <c r="JA363">
        <v>0</v>
      </c>
      <c r="JB363">
        <v>96522</v>
      </c>
      <c r="JC363">
        <v>90815</v>
      </c>
      <c r="JD363">
        <v>38943</v>
      </c>
      <c r="JE363">
        <v>149422</v>
      </c>
      <c r="JF363">
        <v>93811</v>
      </c>
      <c r="JG363">
        <v>325696</v>
      </c>
      <c r="JH363">
        <v>55967</v>
      </c>
      <c r="JI363">
        <v>87203</v>
      </c>
      <c r="JJ363"/>
      <c r="JK363">
        <v>529322</v>
      </c>
      <c r="JL363">
        <v>3804531</v>
      </c>
      <c r="JM363">
        <v>0</v>
      </c>
      <c r="JN363">
        <v>4805</v>
      </c>
      <c r="JO363">
        <v>71434</v>
      </c>
      <c r="JP363">
        <v>96992</v>
      </c>
      <c r="JQ363">
        <v>0</v>
      </c>
      <c r="JR363">
        <v>0</v>
      </c>
      <c r="JS363">
        <v>173231</v>
      </c>
      <c r="JT363"/>
      <c r="JU363"/>
      <c r="JV363"/>
      <c r="JW363"/>
      <c r="JX363"/>
      <c r="JY363">
        <v>1809</v>
      </c>
      <c r="JZ363"/>
      <c r="KA363"/>
      <c r="KB363"/>
      <c r="KC363"/>
      <c r="KD363"/>
      <c r="KE363">
        <v>90815</v>
      </c>
      <c r="KF363">
        <v>75</v>
      </c>
      <c r="KG363">
        <v>172</v>
      </c>
      <c r="KH363">
        <v>36</v>
      </c>
      <c r="KI363">
        <v>51</v>
      </c>
      <c r="KJ363">
        <v>125</v>
      </c>
      <c r="KK363">
        <v>22</v>
      </c>
      <c r="KL363">
        <v>35</v>
      </c>
      <c r="KM363">
        <v>74</v>
      </c>
      <c r="KN363">
        <v>20</v>
      </c>
      <c r="KO363">
        <v>1</v>
      </c>
      <c r="KP363">
        <v>0</v>
      </c>
      <c r="KQ363">
        <v>0</v>
      </c>
      <c r="KR363">
        <v>1</v>
      </c>
      <c r="KS363">
        <v>0</v>
      </c>
      <c r="KT363">
        <v>0</v>
      </c>
      <c r="KU363">
        <v>1</v>
      </c>
      <c r="KV363">
        <v>0</v>
      </c>
      <c r="KW363">
        <v>0</v>
      </c>
      <c r="KX363">
        <v>0</v>
      </c>
      <c r="KY363">
        <v>0</v>
      </c>
      <c r="KZ363">
        <v>0</v>
      </c>
      <c r="LA363">
        <v>0</v>
      </c>
      <c r="LB363">
        <v>0</v>
      </c>
      <c r="LC363">
        <v>0</v>
      </c>
      <c r="LD363">
        <v>1</v>
      </c>
      <c r="LE363">
        <v>0</v>
      </c>
      <c r="LF363">
        <v>0</v>
      </c>
      <c r="LG363">
        <v>0</v>
      </c>
      <c r="LH363">
        <v>0</v>
      </c>
    </row>
    <row r="364" spans="1:320" s="34" customFormat="1" ht="15" customHeight="1" x14ac:dyDescent="0.25">
      <c r="A364" s="45">
        <v>206190499</v>
      </c>
      <c r="B364" s="45" t="s">
        <v>1181</v>
      </c>
      <c r="C364" s="46">
        <v>45210</v>
      </c>
      <c r="D364" s="46">
        <v>45412</v>
      </c>
      <c r="E364" s="47">
        <v>203</v>
      </c>
      <c r="F364" s="45" t="s">
        <v>883</v>
      </c>
      <c r="G364" s="45" t="s">
        <v>884</v>
      </c>
      <c r="H364" s="45" t="s">
        <v>1030</v>
      </c>
      <c r="I364" s="45" t="s">
        <v>886</v>
      </c>
      <c r="J364" s="45" t="s">
        <v>887</v>
      </c>
      <c r="K364" s="45" t="s">
        <v>1031</v>
      </c>
      <c r="L364" s="45" t="s">
        <v>2822</v>
      </c>
      <c r="M364" s="45" t="s">
        <v>1182</v>
      </c>
      <c r="N364" s="45" t="s">
        <v>1183</v>
      </c>
      <c r="O364" s="45" t="s">
        <v>1034</v>
      </c>
      <c r="P364" s="45" t="s">
        <v>3300</v>
      </c>
      <c r="Q364" s="45" t="s">
        <v>3786</v>
      </c>
      <c r="R364" t="s">
        <v>1184</v>
      </c>
      <c r="S364" s="45" t="s">
        <v>893</v>
      </c>
      <c r="T364"/>
      <c r="U364" s="47">
        <v>68</v>
      </c>
      <c r="V364" s="47">
        <v>68</v>
      </c>
      <c r="W364" s="47" t="s">
        <v>894</v>
      </c>
      <c r="X364" s="47">
        <v>13804</v>
      </c>
      <c r="Y364" s="47">
        <v>12425</v>
      </c>
      <c r="Z364" s="48">
        <v>90.01</v>
      </c>
      <c r="AA364" s="44">
        <v>113</v>
      </c>
      <c r="AB364" s="44">
        <v>107</v>
      </c>
      <c r="AC364" s="44">
        <v>4035</v>
      </c>
      <c r="AD364" s="44"/>
      <c r="AE364" s="44">
        <v>1005</v>
      </c>
      <c r="AF364" s="44">
        <v>6156</v>
      </c>
      <c r="AG364" s="44">
        <v>621</v>
      </c>
      <c r="AH364" s="47"/>
      <c r="AI364" s="47">
        <v>70</v>
      </c>
      <c r="AJ364">
        <v>538</v>
      </c>
      <c r="AK364" t="s">
        <v>895</v>
      </c>
      <c r="AL364">
        <v>12425</v>
      </c>
      <c r="AM364"/>
      <c r="AN364"/>
      <c r="AO364"/>
      <c r="AP364"/>
      <c r="AQ364"/>
      <c r="AR364" s="44"/>
      <c r="AS364" s="44"/>
      <c r="AT364" s="44"/>
      <c r="AU364" s="44">
        <v>7389345</v>
      </c>
      <c r="AV364" s="44">
        <v>3230552</v>
      </c>
      <c r="AW364" s="44">
        <v>3913313</v>
      </c>
      <c r="AX364" s="44"/>
      <c r="AY364" s="44">
        <v>6706584</v>
      </c>
      <c r="AZ364" s="21">
        <v>6163355</v>
      </c>
      <c r="BA364" s="21">
        <v>543229</v>
      </c>
      <c r="BB364" s="44">
        <v>192746</v>
      </c>
      <c r="BC364" s="44">
        <v>800</v>
      </c>
      <c r="BD364" s="44"/>
      <c r="BE364" s="44">
        <v>735175</v>
      </c>
      <c r="BF364" s="44">
        <v>3228232</v>
      </c>
      <c r="BG364" s="44"/>
      <c r="BH364" s="44">
        <v>465668</v>
      </c>
      <c r="BI364" s="21">
        <v>2915539</v>
      </c>
      <c r="BJ364" s="21">
        <v>494435</v>
      </c>
      <c r="BK364" s="21"/>
      <c r="BL364" s="21">
        <v>32544</v>
      </c>
      <c r="BM364" s="21">
        <v>252927</v>
      </c>
      <c r="BN364" s="21">
        <v>7389345</v>
      </c>
      <c r="BO364" s="21"/>
      <c r="BP364" s="21"/>
      <c r="BQ364" s="44"/>
      <c r="BR364" s="21"/>
      <c r="BS364" s="44"/>
      <c r="BT364" s="21"/>
      <c r="BU364" s="44"/>
      <c r="BV364" s="21"/>
      <c r="BW364" s="44">
        <v>2805249</v>
      </c>
      <c r="BX364" s="21"/>
      <c r="BY364" s="21"/>
      <c r="BZ364" s="21"/>
      <c r="CA364" s="44">
        <v>42600</v>
      </c>
      <c r="CB364" s="44"/>
      <c r="CC364" s="44">
        <v>37224</v>
      </c>
      <c r="CD364" s="44"/>
      <c r="CE364" s="44">
        <v>339248</v>
      </c>
      <c r="CF364" s="44"/>
      <c r="CG364" s="44"/>
      <c r="CH364" s="44"/>
      <c r="CI364" s="21">
        <v>3158</v>
      </c>
      <c r="CJ364" s="44"/>
      <c r="CK364" s="21">
        <v>3073</v>
      </c>
      <c r="CL364" s="44"/>
      <c r="CM364" s="44">
        <v>0</v>
      </c>
      <c r="CN364" s="44">
        <v>29024</v>
      </c>
      <c r="CO364" s="44">
        <v>1025828</v>
      </c>
      <c r="CP364" s="44">
        <v>0</v>
      </c>
      <c r="CQ364" s="21">
        <v>988398</v>
      </c>
      <c r="CR364" s="44">
        <v>420738</v>
      </c>
      <c r="CS364" s="44">
        <v>630778</v>
      </c>
      <c r="CT364" s="44">
        <v>93496</v>
      </c>
      <c r="CU364" s="44"/>
      <c r="CV364" s="44">
        <v>42290</v>
      </c>
      <c r="CW364" s="21"/>
      <c r="CX364" s="21"/>
      <c r="CY364" s="21"/>
      <c r="CZ364" s="21"/>
      <c r="DA364" s="21"/>
      <c r="DB364" s="21"/>
      <c r="DC364" s="21"/>
      <c r="DD364" s="21"/>
      <c r="DE364" s="44"/>
      <c r="DF364" s="21"/>
      <c r="DG364" s="44"/>
      <c r="DH364" s="21"/>
      <c r="DI364" s="44"/>
      <c r="DJ364" s="44"/>
      <c r="DK364" s="44"/>
      <c r="DL364" s="44"/>
      <c r="DM364" s="21"/>
      <c r="DN364" s="44"/>
      <c r="DO364" s="44"/>
      <c r="DP364" s="44"/>
      <c r="DQ364" s="44"/>
      <c r="DR364" s="44"/>
      <c r="DS364" s="44"/>
      <c r="DT364" s="44"/>
      <c r="DU364" s="44"/>
      <c r="DV364" s="44"/>
      <c r="DW364" s="44"/>
      <c r="DX364" s="44"/>
      <c r="DY364" s="44">
        <v>800</v>
      </c>
      <c r="DZ364" s="44"/>
      <c r="EA364" s="44"/>
      <c r="EB364" s="21"/>
      <c r="EC364" s="44">
        <v>1983415</v>
      </c>
      <c r="ED364" s="44"/>
      <c r="EE364" s="21"/>
      <c r="EF364" s="44"/>
      <c r="EG364" s="21">
        <v>98891</v>
      </c>
      <c r="EH364" s="44"/>
      <c r="EI364" s="21">
        <v>1257576</v>
      </c>
      <c r="EJ364" s="44"/>
      <c r="EK364" s="44">
        <v>470899</v>
      </c>
      <c r="EL364" s="21"/>
      <c r="EM364" s="44"/>
      <c r="EN364" s="44"/>
      <c r="EO364" s="44">
        <v>101732</v>
      </c>
      <c r="EP364" s="21"/>
      <c r="EQ364" s="21"/>
      <c r="ER364" s="21"/>
      <c r="ES364" s="21"/>
      <c r="ET364" s="44"/>
      <c r="EU364" s="21"/>
      <c r="EV364" s="44"/>
      <c r="EW364" s="21"/>
      <c r="EX364" s="44"/>
      <c r="EY364" s="44"/>
      <c r="EZ364" s="21"/>
      <c r="FA364" s="21"/>
      <c r="FB364" s="44"/>
      <c r="FC364" s="44"/>
      <c r="FD364" s="21"/>
      <c r="FE364" s="112"/>
      <c r="FF364" s="44"/>
      <c r="FG364" s="44">
        <v>2911573</v>
      </c>
      <c r="FH364" s="44">
        <v>590981</v>
      </c>
      <c r="FI364" s="44">
        <v>2660801</v>
      </c>
      <c r="FJ364" s="44">
        <v>145462</v>
      </c>
      <c r="FK364" s="44">
        <v>2331892</v>
      </c>
      <c r="FL364" s="44"/>
      <c r="FM364" s="44"/>
      <c r="FN364" s="44"/>
      <c r="FO364" s="44"/>
      <c r="FP364" s="44"/>
      <c r="FQ364" s="44"/>
      <c r="FR364" s="44"/>
      <c r="FS364" s="44"/>
      <c r="FT364" s="44"/>
      <c r="FU364" s="44">
        <v>15104</v>
      </c>
      <c r="FV364" s="21">
        <v>214248</v>
      </c>
      <c r="FW364" s="44"/>
      <c r="FX364" s="44">
        <v>144223</v>
      </c>
      <c r="FY364" s="44">
        <v>61246</v>
      </c>
      <c r="FZ364" s="44">
        <v>137315</v>
      </c>
      <c r="GA364" s="44">
        <v>30701</v>
      </c>
      <c r="GB364" s="44"/>
      <c r="GC364" s="44">
        <v>38840</v>
      </c>
      <c r="GD364" s="44">
        <v>314378</v>
      </c>
      <c r="GE364" s="44">
        <v>140301</v>
      </c>
      <c r="GF364" s="44">
        <v>52596</v>
      </c>
      <c r="GG364" s="44">
        <v>321067</v>
      </c>
      <c r="GH364" s="44">
        <v>44240</v>
      </c>
      <c r="GI364" s="44">
        <v>64153</v>
      </c>
      <c r="GJ364" s="44">
        <v>74705</v>
      </c>
      <c r="GK364" s="44">
        <v>1533367</v>
      </c>
      <c r="GL364" s="44">
        <v>27844</v>
      </c>
      <c r="GM364" s="44">
        <v>453706</v>
      </c>
      <c r="GN364" s="44">
        <v>34673</v>
      </c>
      <c r="GO364" s="44">
        <v>5543</v>
      </c>
      <c r="GP364" s="44"/>
      <c r="GQ364" s="44"/>
      <c r="GR364" s="44">
        <v>123213</v>
      </c>
      <c r="GS364" s="44">
        <v>6078504</v>
      </c>
      <c r="GT364" s="44"/>
      <c r="GU364" s="21">
        <v>293307</v>
      </c>
      <c r="GV364" s="44">
        <v>10325</v>
      </c>
      <c r="GW364" s="44">
        <v>4692194</v>
      </c>
      <c r="GX364" s="44">
        <v>1369757</v>
      </c>
      <c r="GY364" s="44">
        <v>12444087</v>
      </c>
      <c r="GZ364" s="44">
        <v>8266420</v>
      </c>
      <c r="HA364" s="44"/>
      <c r="HB364" s="44"/>
      <c r="HC364" s="44">
        <v>4177667</v>
      </c>
      <c r="HD364" s="44">
        <v>12444087</v>
      </c>
      <c r="HE364" s="21">
        <v>2519828</v>
      </c>
      <c r="HF364" s="21"/>
      <c r="HG364" s="21">
        <v>1325407</v>
      </c>
      <c r="HH364" s="21"/>
      <c r="HI364" s="21">
        <v>0</v>
      </c>
      <c r="HJ364" s="44"/>
      <c r="HK364" s="21">
        <v>252478</v>
      </c>
      <c r="HL364" s="21">
        <v>216119</v>
      </c>
      <c r="HM364" s="21">
        <v>468597</v>
      </c>
      <c r="HN364" s="21">
        <v>-175290</v>
      </c>
      <c r="HO364" s="21"/>
      <c r="HP364" s="44"/>
      <c r="HQ364" s="47"/>
      <c r="HR364" s="47"/>
      <c r="HS364" s="47"/>
      <c r="HT364" s="47" t="s">
        <v>1893</v>
      </c>
      <c r="HU364" s="47">
        <v>165328.4</v>
      </c>
      <c r="HV364" s="47">
        <v>956</v>
      </c>
      <c r="HW364" s="47">
        <v>0</v>
      </c>
      <c r="HX364" s="47">
        <v>1962</v>
      </c>
      <c r="HY364" s="47">
        <v>13725</v>
      </c>
      <c r="HZ364" s="47">
        <v>28724</v>
      </c>
      <c r="IA364" s="47">
        <v>0</v>
      </c>
      <c r="IB364" s="47">
        <v>0</v>
      </c>
      <c r="IC364" s="47">
        <v>3315</v>
      </c>
      <c r="ID364">
        <v>8182</v>
      </c>
      <c r="IE364" s="47">
        <v>1859</v>
      </c>
      <c r="IF364">
        <v>5089</v>
      </c>
      <c r="IG364" s="47">
        <v>1884</v>
      </c>
      <c r="IH364" s="47">
        <v>7480</v>
      </c>
      <c r="II364">
        <v>1441</v>
      </c>
      <c r="IJ364">
        <v>1868</v>
      </c>
      <c r="IK364">
        <v>1168</v>
      </c>
      <c r="IL364">
        <v>8886</v>
      </c>
      <c r="IM364">
        <v>86539</v>
      </c>
      <c r="IN364">
        <v>0</v>
      </c>
      <c r="IO364">
        <v>77</v>
      </c>
      <c r="IP364">
        <v>42</v>
      </c>
      <c r="IQ364">
        <v>1306</v>
      </c>
      <c r="IR364">
        <v>0</v>
      </c>
      <c r="IS364">
        <v>0</v>
      </c>
      <c r="IT364">
        <v>1425</v>
      </c>
      <c r="IU364">
        <v>73140</v>
      </c>
      <c r="IV364">
        <v>0</v>
      </c>
      <c r="IW364">
        <v>106953</v>
      </c>
      <c r="IX364">
        <v>592301</v>
      </c>
      <c r="IY364">
        <v>738072</v>
      </c>
      <c r="IZ364">
        <v>0</v>
      </c>
      <c r="JA364">
        <v>0</v>
      </c>
      <c r="JB364">
        <v>111381</v>
      </c>
      <c r="JC364">
        <v>342133</v>
      </c>
      <c r="JD364">
        <v>54498</v>
      </c>
      <c r="JE364">
        <v>88723</v>
      </c>
      <c r="JF364">
        <v>31788</v>
      </c>
      <c r="JG364">
        <v>155534</v>
      </c>
      <c r="JH364">
        <v>42263</v>
      </c>
      <c r="JI364">
        <v>47463</v>
      </c>
      <c r="JJ364">
        <v>59604</v>
      </c>
      <c r="JK364">
        <v>467720</v>
      </c>
      <c r="JL364">
        <v>2911573</v>
      </c>
      <c r="JM364">
        <v>0</v>
      </c>
      <c r="JN364">
        <v>6242</v>
      </c>
      <c r="JO364">
        <v>2722</v>
      </c>
      <c r="JP364">
        <v>45211</v>
      </c>
      <c r="JQ364">
        <v>0</v>
      </c>
      <c r="JR364">
        <v>0</v>
      </c>
      <c r="JS364">
        <v>54175</v>
      </c>
      <c r="JT364"/>
      <c r="JU364"/>
      <c r="JV364"/>
      <c r="JW364"/>
      <c r="JX364"/>
      <c r="JY364">
        <v>8182</v>
      </c>
      <c r="JZ364"/>
      <c r="KA364"/>
      <c r="KB364"/>
      <c r="KC364"/>
      <c r="KD364"/>
      <c r="KE364">
        <v>342133</v>
      </c>
      <c r="KF364">
        <v>201</v>
      </c>
      <c r="KG364">
        <v>275</v>
      </c>
      <c r="KH364">
        <v>113</v>
      </c>
      <c r="KI364">
        <v>131</v>
      </c>
      <c r="KJ364">
        <v>185</v>
      </c>
      <c r="KK364">
        <v>74</v>
      </c>
      <c r="KL364">
        <v>64</v>
      </c>
      <c r="KM364">
        <v>95</v>
      </c>
      <c r="KN364">
        <v>37</v>
      </c>
      <c r="KO364">
        <v>1</v>
      </c>
      <c r="KP364">
        <v>0</v>
      </c>
      <c r="KQ364">
        <v>0</v>
      </c>
      <c r="KR364">
        <v>0</v>
      </c>
      <c r="KS364">
        <v>1</v>
      </c>
      <c r="KT364">
        <v>0</v>
      </c>
      <c r="KU364">
        <v>1</v>
      </c>
      <c r="KV364">
        <v>0</v>
      </c>
      <c r="KW364">
        <v>0</v>
      </c>
      <c r="KX364">
        <v>0</v>
      </c>
      <c r="KY364">
        <v>0</v>
      </c>
      <c r="KZ364">
        <v>0</v>
      </c>
      <c r="LA364">
        <v>0</v>
      </c>
      <c r="LB364">
        <v>0</v>
      </c>
      <c r="LC364">
        <v>0</v>
      </c>
      <c r="LD364">
        <v>1</v>
      </c>
      <c r="LE364">
        <v>0</v>
      </c>
      <c r="LF364">
        <v>0</v>
      </c>
      <c r="LG364">
        <v>0</v>
      </c>
      <c r="LH364">
        <v>0</v>
      </c>
    </row>
    <row r="365" spans="1:320" s="34" customFormat="1" ht="15" customHeight="1" x14ac:dyDescent="0.25">
      <c r="A365" s="45">
        <v>206190501</v>
      </c>
      <c r="B365" s="45" t="s">
        <v>3787</v>
      </c>
      <c r="C365" s="46">
        <v>45292</v>
      </c>
      <c r="D365" s="46">
        <v>45657</v>
      </c>
      <c r="E365" s="47">
        <v>366</v>
      </c>
      <c r="F365" s="45" t="s">
        <v>883</v>
      </c>
      <c r="G365" s="45" t="s">
        <v>884</v>
      </c>
      <c r="H365" s="45" t="s">
        <v>1030</v>
      </c>
      <c r="I365" s="45" t="s">
        <v>886</v>
      </c>
      <c r="J365" s="45" t="s">
        <v>887</v>
      </c>
      <c r="K365" s="45" t="s">
        <v>1031</v>
      </c>
      <c r="L365" s="45" t="s">
        <v>3068</v>
      </c>
      <c r="M365" s="45" t="s">
        <v>3788</v>
      </c>
      <c r="N365" s="45" t="s">
        <v>3789</v>
      </c>
      <c r="O365" s="45" t="s">
        <v>1058</v>
      </c>
      <c r="P365" s="45" t="s">
        <v>3790</v>
      </c>
      <c r="Q365" s="45" t="s">
        <v>3791</v>
      </c>
      <c r="R365" t="s">
        <v>3403</v>
      </c>
      <c r="S365" s="45" t="s">
        <v>893</v>
      </c>
      <c r="T365"/>
      <c r="U365" s="47">
        <v>50</v>
      </c>
      <c r="V365" s="47">
        <v>50</v>
      </c>
      <c r="W365" s="47" t="s">
        <v>1728</v>
      </c>
      <c r="X365" s="47">
        <v>18300</v>
      </c>
      <c r="Y365" s="47">
        <v>17428</v>
      </c>
      <c r="Z365" s="48">
        <v>216.5</v>
      </c>
      <c r="AA365" s="44">
        <v>112</v>
      </c>
      <c r="AB365" s="44">
        <v>112</v>
      </c>
      <c r="AC365" s="44">
        <v>5237</v>
      </c>
      <c r="AD365" s="44">
        <v>110</v>
      </c>
      <c r="AE365" s="44">
        <v>1005</v>
      </c>
      <c r="AF365" s="44">
        <v>9051</v>
      </c>
      <c r="AG365" s="44"/>
      <c r="AH365" s="47"/>
      <c r="AI365" s="47">
        <v>326</v>
      </c>
      <c r="AJ365">
        <v>1699</v>
      </c>
      <c r="AK365" t="s">
        <v>895</v>
      </c>
      <c r="AL365">
        <v>17428</v>
      </c>
      <c r="AM365"/>
      <c r="AN365"/>
      <c r="AO365"/>
      <c r="AP365"/>
      <c r="AQ365"/>
      <c r="AR365" s="44"/>
      <c r="AS365" s="44"/>
      <c r="AT365" s="44"/>
      <c r="AU365" s="44">
        <v>6354543</v>
      </c>
      <c r="AV365" s="44">
        <v>1981480</v>
      </c>
      <c r="AW365" s="44">
        <v>123833</v>
      </c>
      <c r="AX365" s="44">
        <v>3974</v>
      </c>
      <c r="AY365" s="44">
        <v>8216164</v>
      </c>
      <c r="AZ365" s="21">
        <v>7818812</v>
      </c>
      <c r="BA365" s="21">
        <v>397352</v>
      </c>
      <c r="BB365" s="44"/>
      <c r="BC365" s="44"/>
      <c r="BD365" s="44"/>
      <c r="BE365" s="44">
        <v>397352</v>
      </c>
      <c r="BF365" s="44">
        <v>1645525</v>
      </c>
      <c r="BG365" s="44">
        <v>36476</v>
      </c>
      <c r="BH365" s="44">
        <v>433270</v>
      </c>
      <c r="BI365" s="21">
        <v>3647668</v>
      </c>
      <c r="BJ365" s="21"/>
      <c r="BK365" s="21"/>
      <c r="BL365" s="21">
        <v>103226</v>
      </c>
      <c r="BM365" s="21">
        <v>488378</v>
      </c>
      <c r="BN365" s="21">
        <v>6354543</v>
      </c>
      <c r="BO365" s="21"/>
      <c r="BP365" s="21"/>
      <c r="BQ365" s="44"/>
      <c r="BR365" s="21"/>
      <c r="BS365" s="44"/>
      <c r="BT365" s="21"/>
      <c r="BU365" s="44"/>
      <c r="BV365" s="21"/>
      <c r="BW365" s="44">
        <v>1917220</v>
      </c>
      <c r="BX365" s="21"/>
      <c r="BY365" s="21">
        <v>20412</v>
      </c>
      <c r="BZ365" s="21"/>
      <c r="CA365" s="44">
        <v>1444</v>
      </c>
      <c r="CB365" s="44"/>
      <c r="CC365" s="44">
        <v>41550</v>
      </c>
      <c r="CD365" s="44"/>
      <c r="CE365" s="44"/>
      <c r="CF365" s="44"/>
      <c r="CG365" s="44"/>
      <c r="CH365" s="44"/>
      <c r="CI365" s="21">
        <v>97</v>
      </c>
      <c r="CJ365" s="44"/>
      <c r="CK365" s="21">
        <v>757</v>
      </c>
      <c r="CL365" s="44"/>
      <c r="CM365" s="44">
        <v>5563</v>
      </c>
      <c r="CN365" s="44">
        <v>4504</v>
      </c>
      <c r="CO365" s="44">
        <v>759886</v>
      </c>
      <c r="CP365" s="44">
        <v>0</v>
      </c>
      <c r="CQ365" s="21">
        <v>815365</v>
      </c>
      <c r="CR365" s="44">
        <v>219044</v>
      </c>
      <c r="CS365" s="44">
        <v>128448</v>
      </c>
      <c r="CT365" s="44">
        <v>26100</v>
      </c>
      <c r="CU365" s="44"/>
      <c r="CV365" s="44">
        <v>22570</v>
      </c>
      <c r="CW365" s="21"/>
      <c r="CX365" s="21"/>
      <c r="CY365" s="21"/>
      <c r="CZ365" s="21"/>
      <c r="DA365" s="21"/>
      <c r="DB365" s="21"/>
      <c r="DC365" s="21"/>
      <c r="DD365" s="21"/>
      <c r="DE365" s="44"/>
      <c r="DF365" s="21"/>
      <c r="DG365" s="44"/>
      <c r="DH365" s="21"/>
      <c r="DI365" s="44"/>
      <c r="DJ365" s="44"/>
      <c r="DK365" s="44"/>
      <c r="DL365" s="44"/>
      <c r="DM365" s="21"/>
      <c r="DN365" s="44"/>
      <c r="DO365" s="44"/>
      <c r="DP365" s="44"/>
      <c r="DQ365" s="44"/>
      <c r="DR365" s="44"/>
      <c r="DS365" s="44"/>
      <c r="DT365" s="44"/>
      <c r="DU365" s="44"/>
      <c r="DV365" s="44"/>
      <c r="DW365" s="44"/>
      <c r="DX365" s="44"/>
      <c r="DY365" s="44"/>
      <c r="DZ365" s="44"/>
      <c r="EA365" s="44"/>
      <c r="EB365" s="21"/>
      <c r="EC365" s="44">
        <v>-1386286</v>
      </c>
      <c r="ED365" s="44"/>
      <c r="EE365" s="21">
        <v>-29827</v>
      </c>
      <c r="EF365" s="44"/>
      <c r="EG365" s="21">
        <v>199322</v>
      </c>
      <c r="EH365" s="44"/>
      <c r="EI365" s="21">
        <v>1285521</v>
      </c>
      <c r="EJ365" s="44"/>
      <c r="EK365" s="44"/>
      <c r="EL365" s="21"/>
      <c r="EM365" s="44"/>
      <c r="EN365" s="44"/>
      <c r="EO365" s="44">
        <v>55103</v>
      </c>
      <c r="EP365" s="21"/>
      <c r="EQ365" s="21"/>
      <c r="ER365" s="21"/>
      <c r="ES365" s="21"/>
      <c r="ET365" s="44"/>
      <c r="EU365" s="21"/>
      <c r="EV365" s="44"/>
      <c r="EW365" s="21"/>
      <c r="EX365" s="44"/>
      <c r="EY365" s="44"/>
      <c r="EZ365" s="21"/>
      <c r="FA365" s="21"/>
      <c r="FB365" s="44"/>
      <c r="FC365" s="44"/>
      <c r="FD365" s="21"/>
      <c r="FE365" s="112"/>
      <c r="FF365" s="44"/>
      <c r="FG365" s="44">
        <v>3243163</v>
      </c>
      <c r="FH365" s="44">
        <v>696070</v>
      </c>
      <c r="FI365" s="44">
        <v>3879579</v>
      </c>
      <c r="FJ365" s="44">
        <v>116145</v>
      </c>
      <c r="FK365" s="44">
        <v>2977902</v>
      </c>
      <c r="FL365" s="44"/>
      <c r="FM365" s="44"/>
      <c r="FN365" s="44"/>
      <c r="FO365" s="44"/>
      <c r="FP365" s="44"/>
      <c r="FQ365" s="44"/>
      <c r="FR365" s="44"/>
      <c r="FS365" s="44"/>
      <c r="FT365" s="44">
        <v>13969</v>
      </c>
      <c r="FU365" s="44">
        <v>8242</v>
      </c>
      <c r="FV365" s="21">
        <v>334692</v>
      </c>
      <c r="FW365" s="44"/>
      <c r="FX365" s="44">
        <v>338216</v>
      </c>
      <c r="FY365" s="44">
        <v>89895</v>
      </c>
      <c r="FZ365" s="44">
        <v>72151</v>
      </c>
      <c r="GA365" s="44">
        <v>12037</v>
      </c>
      <c r="GB365" s="44"/>
      <c r="GC365" s="44">
        <v>26568</v>
      </c>
      <c r="GD365" s="44">
        <v>232989</v>
      </c>
      <c r="GE365" s="44">
        <v>219693</v>
      </c>
      <c r="GF365" s="44">
        <v>29877</v>
      </c>
      <c r="GG365" s="44">
        <v>507912</v>
      </c>
      <c r="GH365" s="44">
        <v>72427</v>
      </c>
      <c r="GI365" s="44">
        <v>96846</v>
      </c>
      <c r="GJ365" s="44">
        <v>104989</v>
      </c>
      <c r="GK365" s="44">
        <v>1912054</v>
      </c>
      <c r="GL365" s="44">
        <v>157637</v>
      </c>
      <c r="GM365" s="44">
        <v>458945</v>
      </c>
      <c r="GN365" s="44">
        <v>60989</v>
      </c>
      <c r="GO365" s="44">
        <v>10109</v>
      </c>
      <c r="GP365" s="44"/>
      <c r="GQ365" s="44"/>
      <c r="GR365" s="44">
        <v>80673</v>
      </c>
      <c r="GS365" s="44">
        <v>2145026</v>
      </c>
      <c r="GT365" s="44"/>
      <c r="GU365" s="21">
        <v>1301690</v>
      </c>
      <c r="GV365" s="44"/>
      <c r="GW365" s="44">
        <v>578982</v>
      </c>
      <c r="GX365" s="44">
        <v>60000</v>
      </c>
      <c r="GY365" s="44">
        <v>4085698</v>
      </c>
      <c r="GZ365" s="44">
        <v>937007</v>
      </c>
      <c r="HA365" s="44"/>
      <c r="HB365" s="44"/>
      <c r="HC365" s="44">
        <v>3148691</v>
      </c>
      <c r="HD365" s="44">
        <v>4085698</v>
      </c>
      <c r="HE365" s="21"/>
      <c r="HF365" s="21">
        <v>578982</v>
      </c>
      <c r="HG365" s="21"/>
      <c r="HH365" s="21"/>
      <c r="HI365" s="21">
        <v>0</v>
      </c>
      <c r="HJ365" s="44">
        <v>1490830</v>
      </c>
      <c r="HK365" s="21"/>
      <c r="HL365" s="21">
        <v>275667</v>
      </c>
      <c r="HM365" s="21">
        <v>1766497</v>
      </c>
      <c r="HN365" s="21">
        <v>-464807</v>
      </c>
      <c r="HO365" s="21"/>
      <c r="HP365" s="44"/>
      <c r="HQ365" s="47"/>
      <c r="HR365" s="47"/>
      <c r="HS365" s="47"/>
      <c r="HT365" s="47" t="s">
        <v>3580</v>
      </c>
      <c r="HU365" s="47">
        <v>758975.67</v>
      </c>
      <c r="HV365" s="47">
        <v>2024</v>
      </c>
      <c r="HW365" s="47">
        <v>0</v>
      </c>
      <c r="HX365" s="47">
        <v>968</v>
      </c>
      <c r="HY365" s="47">
        <v>16114</v>
      </c>
      <c r="HZ365" s="47">
        <v>44085</v>
      </c>
      <c r="IA365" s="47">
        <v>0</v>
      </c>
      <c r="IB365" s="47">
        <v>0</v>
      </c>
      <c r="IC365" s="47">
        <v>3371</v>
      </c>
      <c r="ID365"/>
      <c r="IE365" s="47">
        <v>2166</v>
      </c>
      <c r="IF365">
        <v>8290</v>
      </c>
      <c r="IG365" s="47">
        <v>781</v>
      </c>
      <c r="IH365" s="47">
        <v>14596</v>
      </c>
      <c r="II365">
        <v>1803</v>
      </c>
      <c r="IJ365">
        <v>2837</v>
      </c>
      <c r="IK365">
        <v>1630</v>
      </c>
      <c r="IL365">
        <v>8158</v>
      </c>
      <c r="IM365">
        <v>106823</v>
      </c>
      <c r="IN365">
        <v>0</v>
      </c>
      <c r="IO365">
        <v>660</v>
      </c>
      <c r="IP365">
        <v>1743</v>
      </c>
      <c r="IQ365">
        <v>3889</v>
      </c>
      <c r="IR365">
        <v>0</v>
      </c>
      <c r="IS365">
        <v>0</v>
      </c>
      <c r="IT365">
        <v>6292</v>
      </c>
      <c r="IU365">
        <v>145000</v>
      </c>
      <c r="IV365">
        <v>0</v>
      </c>
      <c r="IW365">
        <v>55943</v>
      </c>
      <c r="IX365">
        <v>690947</v>
      </c>
      <c r="IY365">
        <v>1046137</v>
      </c>
      <c r="IZ365">
        <v>0</v>
      </c>
      <c r="JA365">
        <v>0</v>
      </c>
      <c r="JB365">
        <v>171062</v>
      </c>
      <c r="JC365"/>
      <c r="JD365">
        <v>54803</v>
      </c>
      <c r="JE365">
        <v>159000</v>
      </c>
      <c r="JF365">
        <v>14293</v>
      </c>
      <c r="JG365">
        <v>299215</v>
      </c>
      <c r="JH365">
        <v>53401</v>
      </c>
      <c r="JI365">
        <v>71906</v>
      </c>
      <c r="JJ365">
        <v>81481</v>
      </c>
      <c r="JK365">
        <v>399975</v>
      </c>
      <c r="JL365">
        <v>3243163</v>
      </c>
      <c r="JM365">
        <v>0</v>
      </c>
      <c r="JN365">
        <v>57424</v>
      </c>
      <c r="JO365">
        <v>111050</v>
      </c>
      <c r="JP365">
        <v>155470</v>
      </c>
      <c r="JQ365">
        <v>0</v>
      </c>
      <c r="JR365">
        <v>0</v>
      </c>
      <c r="JS365">
        <v>323944</v>
      </c>
      <c r="JT365"/>
      <c r="JU365"/>
      <c r="JV365"/>
      <c r="JW365"/>
      <c r="JX365"/>
      <c r="JY365"/>
      <c r="JZ365"/>
      <c r="KA365"/>
      <c r="KB365"/>
      <c r="KC365"/>
      <c r="KD365"/>
      <c r="KE365"/>
      <c r="KF365">
        <v>61</v>
      </c>
      <c r="KG365">
        <v>101</v>
      </c>
      <c r="KH365">
        <v>50</v>
      </c>
      <c r="KI365">
        <v>40</v>
      </c>
      <c r="KJ365">
        <v>65</v>
      </c>
      <c r="KK365">
        <v>31</v>
      </c>
      <c r="KL365">
        <v>25</v>
      </c>
      <c r="KM365">
        <v>40</v>
      </c>
      <c r="KN365">
        <v>20</v>
      </c>
      <c r="KO365">
        <v>1</v>
      </c>
      <c r="KP365">
        <v>0</v>
      </c>
      <c r="KQ365">
        <v>0</v>
      </c>
      <c r="KR365">
        <v>1</v>
      </c>
      <c r="KS365">
        <v>0</v>
      </c>
      <c r="KT365">
        <v>0</v>
      </c>
      <c r="KU365">
        <v>1</v>
      </c>
      <c r="KV365">
        <v>0</v>
      </c>
      <c r="KW365">
        <v>0</v>
      </c>
      <c r="KX365">
        <v>0</v>
      </c>
      <c r="KY365">
        <v>0</v>
      </c>
      <c r="KZ365">
        <v>0</v>
      </c>
      <c r="LA365">
        <v>0</v>
      </c>
      <c r="LB365">
        <v>0</v>
      </c>
      <c r="LC365">
        <v>0</v>
      </c>
      <c r="LD365">
        <v>1</v>
      </c>
      <c r="LE365">
        <v>0</v>
      </c>
      <c r="LF365">
        <v>0</v>
      </c>
      <c r="LG365">
        <v>0</v>
      </c>
      <c r="LH365">
        <v>0</v>
      </c>
    </row>
    <row r="366" spans="1:320" s="34" customFormat="1" ht="15" customHeight="1" x14ac:dyDescent="0.25">
      <c r="A366" s="45">
        <v>206190502</v>
      </c>
      <c r="B366" s="45" t="s">
        <v>3792</v>
      </c>
      <c r="C366" s="46">
        <v>45292</v>
      </c>
      <c r="D366" s="46">
        <v>45657</v>
      </c>
      <c r="E366" s="47">
        <v>366</v>
      </c>
      <c r="F366" s="45" t="s">
        <v>883</v>
      </c>
      <c r="G366" s="45" t="s">
        <v>884</v>
      </c>
      <c r="H366" s="45" t="s">
        <v>1030</v>
      </c>
      <c r="I366" s="45" t="s">
        <v>886</v>
      </c>
      <c r="J366" s="45" t="s">
        <v>887</v>
      </c>
      <c r="K366" s="45" t="s">
        <v>1031</v>
      </c>
      <c r="L366" s="45" t="s">
        <v>2882</v>
      </c>
      <c r="M366" s="45" t="s">
        <v>3793</v>
      </c>
      <c r="N366" s="45" t="s">
        <v>3794</v>
      </c>
      <c r="O366" s="45" t="s">
        <v>3124</v>
      </c>
      <c r="P366" s="45" t="s">
        <v>3125</v>
      </c>
      <c r="Q366" s="45" t="s">
        <v>3795</v>
      </c>
      <c r="R366" t="s">
        <v>3796</v>
      </c>
      <c r="S366" s="45" t="s">
        <v>893</v>
      </c>
      <c r="T366" t="s">
        <v>2448</v>
      </c>
      <c r="U366" s="47">
        <v>130</v>
      </c>
      <c r="V366" s="47">
        <v>130</v>
      </c>
      <c r="W366" s="47" t="s">
        <v>913</v>
      </c>
      <c r="X366" s="47">
        <v>47580</v>
      </c>
      <c r="Y366" s="47">
        <v>44476</v>
      </c>
      <c r="Z366" s="48">
        <v>215.17</v>
      </c>
      <c r="AA366" s="44">
        <v>127</v>
      </c>
      <c r="AB366" s="44">
        <v>104</v>
      </c>
      <c r="AC366" s="44">
        <v>3412</v>
      </c>
      <c r="AD366" s="44">
        <v>41</v>
      </c>
      <c r="AE366" s="44">
        <v>2428</v>
      </c>
      <c r="AF366" s="44">
        <v>31854</v>
      </c>
      <c r="AG366" s="44"/>
      <c r="AH366" s="47">
        <v>1520</v>
      </c>
      <c r="AI366" s="47">
        <v>28</v>
      </c>
      <c r="AJ366">
        <v>5193</v>
      </c>
      <c r="AK366" t="s">
        <v>895</v>
      </c>
      <c r="AL366">
        <v>44476</v>
      </c>
      <c r="AM366"/>
      <c r="AN366"/>
      <c r="AO366"/>
      <c r="AP366"/>
      <c r="AQ366"/>
      <c r="AR366" s="44"/>
      <c r="AS366" s="44"/>
      <c r="AT366" s="44"/>
      <c r="AU366" s="44">
        <v>21126100</v>
      </c>
      <c r="AV366" s="44">
        <v>1629389</v>
      </c>
      <c r="AW366" s="44">
        <v>7569217</v>
      </c>
      <c r="AX366" s="44">
        <v>52389</v>
      </c>
      <c r="AY366" s="44">
        <v>15238661</v>
      </c>
      <c r="AZ366" s="21">
        <v>16558771</v>
      </c>
      <c r="BA366" s="21">
        <v>-1320110</v>
      </c>
      <c r="BB366" s="44">
        <v>-3</v>
      </c>
      <c r="BC366" s="44"/>
      <c r="BD366" s="44"/>
      <c r="BE366" s="44">
        <v>-1320113</v>
      </c>
      <c r="BF366" s="44">
        <v>1620700</v>
      </c>
      <c r="BG366" s="44">
        <v>19475</v>
      </c>
      <c r="BH366" s="44">
        <v>1153300</v>
      </c>
      <c r="BI366" s="21">
        <v>15130650</v>
      </c>
      <c r="BJ366" s="21"/>
      <c r="BK366" s="21">
        <v>722000</v>
      </c>
      <c r="BL366" s="21">
        <v>13300</v>
      </c>
      <c r="BM366" s="21">
        <v>2466675</v>
      </c>
      <c r="BN366" s="21">
        <v>21126100</v>
      </c>
      <c r="BO366" s="21"/>
      <c r="BP366" s="21"/>
      <c r="BQ366" s="44"/>
      <c r="BR366" s="21"/>
      <c r="BS366" s="44"/>
      <c r="BT366" s="21"/>
      <c r="BU366" s="44"/>
      <c r="BV366" s="21"/>
      <c r="BW366" s="44">
        <v>1187676</v>
      </c>
      <c r="BX366" s="21"/>
      <c r="BY366" s="21">
        <v>9427</v>
      </c>
      <c r="BZ366" s="21"/>
      <c r="CA366" s="44"/>
      <c r="CB366" s="44"/>
      <c r="CC366" s="44">
        <v>70112</v>
      </c>
      <c r="CD366" s="44"/>
      <c r="CE366" s="44"/>
      <c r="CF366" s="44"/>
      <c r="CG366" s="44">
        <v>349472</v>
      </c>
      <c r="CH366" s="44"/>
      <c r="CI366" s="21">
        <v>6130</v>
      </c>
      <c r="CJ366" s="44"/>
      <c r="CK366" s="21">
        <v>6572</v>
      </c>
      <c r="CL366" s="44"/>
      <c r="CM366" s="44">
        <v>25585</v>
      </c>
      <c r="CN366" s="44">
        <v>0</v>
      </c>
      <c r="CO366" s="44">
        <v>669000</v>
      </c>
      <c r="CP366" s="44">
        <v>0</v>
      </c>
      <c r="CQ366" s="21">
        <v>645750</v>
      </c>
      <c r="CR366" s="44">
        <v>165795</v>
      </c>
      <c r="CS366" s="44">
        <v>87457</v>
      </c>
      <c r="CT366" s="44">
        <v>19865</v>
      </c>
      <c r="CU366" s="44"/>
      <c r="CV366" s="44">
        <v>15937</v>
      </c>
      <c r="CW366" s="21"/>
      <c r="CX366" s="21"/>
      <c r="CY366" s="21"/>
      <c r="CZ366" s="21"/>
      <c r="DA366" s="21"/>
      <c r="DB366" s="21"/>
      <c r="DC366" s="21"/>
      <c r="DD366" s="21"/>
      <c r="DE366" s="44"/>
      <c r="DF366" s="21"/>
      <c r="DG366" s="44"/>
      <c r="DH366" s="21"/>
      <c r="DI366" s="44"/>
      <c r="DJ366" s="44"/>
      <c r="DK366" s="44"/>
      <c r="DL366" s="44"/>
      <c r="DM366" s="21"/>
      <c r="DN366" s="44"/>
      <c r="DO366" s="44"/>
      <c r="DP366" s="44"/>
      <c r="DQ366" s="44"/>
      <c r="DR366" s="44"/>
      <c r="DS366" s="44"/>
      <c r="DT366" s="44"/>
      <c r="DU366" s="44"/>
      <c r="DV366" s="44"/>
      <c r="DW366" s="44"/>
      <c r="DX366" s="44"/>
      <c r="DY366" s="44"/>
      <c r="DZ366" s="44"/>
      <c r="EA366" s="44"/>
      <c r="EB366" s="21"/>
      <c r="EC366" s="44">
        <v>-120006</v>
      </c>
      <c r="ED366" s="44"/>
      <c r="EE366" s="21">
        <v>10435</v>
      </c>
      <c r="EF366" s="44"/>
      <c r="EG366" s="21">
        <v>414168</v>
      </c>
      <c r="EH366" s="44"/>
      <c r="EI366" s="21">
        <v>5905819</v>
      </c>
      <c r="EJ366" s="44"/>
      <c r="EK366" s="44"/>
      <c r="EL366" s="21"/>
      <c r="EM366" s="44">
        <v>386857</v>
      </c>
      <c r="EN366" s="44"/>
      <c r="EO366" s="44"/>
      <c r="EP366" s="21"/>
      <c r="EQ366" s="21"/>
      <c r="ER366" s="21"/>
      <c r="ES366" s="21"/>
      <c r="ET366" s="44"/>
      <c r="EU366" s="21"/>
      <c r="EV366" s="44"/>
      <c r="EW366" s="21"/>
      <c r="EX366" s="44"/>
      <c r="EY366" s="44"/>
      <c r="EZ366" s="21"/>
      <c r="FA366" s="21"/>
      <c r="FB366" s="44"/>
      <c r="FC366" s="44"/>
      <c r="FD366" s="21"/>
      <c r="FE366" s="112">
        <v>971944</v>
      </c>
      <c r="FF366" s="44"/>
      <c r="FG366" s="44">
        <v>7270911</v>
      </c>
      <c r="FH366" s="44">
        <v>1586358</v>
      </c>
      <c r="FI366" s="44">
        <v>7701502</v>
      </c>
      <c r="FJ366" s="44">
        <v>674801</v>
      </c>
      <c r="FK366" s="44">
        <v>6839242</v>
      </c>
      <c r="FL366" s="44"/>
      <c r="FM366" s="44"/>
      <c r="FN366" s="44"/>
      <c r="FO366" s="44"/>
      <c r="FP366" s="44"/>
      <c r="FQ366" s="44"/>
      <c r="FR366" s="44"/>
      <c r="FS366" s="44"/>
      <c r="FT366" s="44">
        <v>25143</v>
      </c>
      <c r="FU366" s="44">
        <v>61327</v>
      </c>
      <c r="FV366" s="21">
        <v>235589</v>
      </c>
      <c r="FW366" s="44"/>
      <c r="FX366" s="44">
        <v>218400</v>
      </c>
      <c r="FY366" s="44">
        <v>52264</v>
      </c>
      <c r="FZ366" s="44">
        <v>67466</v>
      </c>
      <c r="GA366" s="44">
        <v>19897</v>
      </c>
      <c r="GB366" s="44"/>
      <c r="GC366" s="44">
        <v>18623</v>
      </c>
      <c r="GD366" s="44">
        <v>482453</v>
      </c>
      <c r="GE366" s="44">
        <v>465468</v>
      </c>
      <c r="GF366" s="44">
        <v>162997</v>
      </c>
      <c r="GG366" s="44">
        <v>1066583</v>
      </c>
      <c r="GH366" s="44">
        <v>107032</v>
      </c>
      <c r="GI366" s="44">
        <v>240709</v>
      </c>
      <c r="GJ366" s="44">
        <v>85010</v>
      </c>
      <c r="GK366" s="44">
        <v>3382377</v>
      </c>
      <c r="GL366" s="44">
        <v>39451</v>
      </c>
      <c r="GM366" s="44">
        <v>1058561</v>
      </c>
      <c r="GN366" s="44">
        <v>121160</v>
      </c>
      <c r="GO366" s="44">
        <v>98977</v>
      </c>
      <c r="GP366" s="44"/>
      <c r="GQ366" s="44"/>
      <c r="GR366" s="44">
        <v>1710042</v>
      </c>
      <c r="GS366" s="44">
        <v>4590881</v>
      </c>
      <c r="GT366" s="44"/>
      <c r="GU366" s="21">
        <v>33684</v>
      </c>
      <c r="GV366" s="44"/>
      <c r="GW366" s="44">
        <v>1983422</v>
      </c>
      <c r="GX366" s="44">
        <v>140001</v>
      </c>
      <c r="GY366" s="44">
        <v>6747988</v>
      </c>
      <c r="GZ366" s="44">
        <v>5530469</v>
      </c>
      <c r="HA366" s="44"/>
      <c r="HB366" s="44">
        <v>2290000</v>
      </c>
      <c r="HC366" s="44">
        <v>-1072481</v>
      </c>
      <c r="HD366" s="44">
        <v>6747988</v>
      </c>
      <c r="HE366" s="21"/>
      <c r="HF366" s="21">
        <v>1631000</v>
      </c>
      <c r="HG366" s="21">
        <v>881260</v>
      </c>
      <c r="HH366" s="21">
        <v>2290000</v>
      </c>
      <c r="HI366" s="21">
        <v>0</v>
      </c>
      <c r="HJ366" s="44"/>
      <c r="HK366" s="21">
        <v>99017</v>
      </c>
      <c r="HL366" s="21">
        <v>1261652</v>
      </c>
      <c r="HM366" s="21">
        <v>1360669</v>
      </c>
      <c r="HN366" s="21">
        <v>-1326985</v>
      </c>
      <c r="HO366" s="21"/>
      <c r="HP366" s="44"/>
      <c r="HQ366" s="47"/>
      <c r="HR366" s="47">
        <v>2290000</v>
      </c>
      <c r="HS366" s="47"/>
      <c r="HT366" s="47" t="s">
        <v>3108</v>
      </c>
      <c r="HU366" s="47">
        <v>497742.20999999996</v>
      </c>
      <c r="HV366" s="47">
        <v>1374</v>
      </c>
      <c r="HW366" s="47">
        <v>0</v>
      </c>
      <c r="HX366" s="47">
        <v>5651</v>
      </c>
      <c r="HY366" s="47">
        <v>41213</v>
      </c>
      <c r="HZ366" s="47">
        <v>120520</v>
      </c>
      <c r="IA366" s="47">
        <v>0</v>
      </c>
      <c r="IB366" s="47">
        <v>0</v>
      </c>
      <c r="IC366" s="47">
        <v>7456</v>
      </c>
      <c r="ID366"/>
      <c r="IE366" s="47">
        <v>4068</v>
      </c>
      <c r="IF366">
        <v>20230</v>
      </c>
      <c r="IG366" s="47">
        <v>4373</v>
      </c>
      <c r="IH366" s="47">
        <v>28568</v>
      </c>
      <c r="II366">
        <v>3604</v>
      </c>
      <c r="IJ366">
        <v>10877</v>
      </c>
      <c r="IK366">
        <v>1691</v>
      </c>
      <c r="IL366">
        <v>15427</v>
      </c>
      <c r="IM366">
        <v>265052</v>
      </c>
      <c r="IN366">
        <v>0</v>
      </c>
      <c r="IO366">
        <v>292</v>
      </c>
      <c r="IP366">
        <v>0</v>
      </c>
      <c r="IQ366">
        <v>0</v>
      </c>
      <c r="IR366">
        <v>0</v>
      </c>
      <c r="IS366">
        <v>0</v>
      </c>
      <c r="IT366">
        <v>292</v>
      </c>
      <c r="IU366">
        <v>98287</v>
      </c>
      <c r="IV366">
        <v>0</v>
      </c>
      <c r="IW366">
        <v>348649</v>
      </c>
      <c r="IX366">
        <v>1709925</v>
      </c>
      <c r="IY366">
        <v>2850640</v>
      </c>
      <c r="IZ366">
        <v>0</v>
      </c>
      <c r="JA366">
        <v>0</v>
      </c>
      <c r="JB366">
        <v>398536</v>
      </c>
      <c r="JC366"/>
      <c r="JD366">
        <v>110388</v>
      </c>
      <c r="JE366">
        <v>343745</v>
      </c>
      <c r="JF366">
        <v>67195</v>
      </c>
      <c r="JG366">
        <v>511019</v>
      </c>
      <c r="JH366">
        <v>86865</v>
      </c>
      <c r="JI366">
        <v>192276</v>
      </c>
      <c r="JJ366">
        <v>70605</v>
      </c>
      <c r="JK366">
        <v>482781</v>
      </c>
      <c r="JL366">
        <v>7270911</v>
      </c>
      <c r="JM366">
        <v>0</v>
      </c>
      <c r="JN366">
        <v>16060</v>
      </c>
      <c r="JO366">
        <v>0</v>
      </c>
      <c r="JP366">
        <v>0</v>
      </c>
      <c r="JQ366">
        <v>0</v>
      </c>
      <c r="JR366">
        <v>0</v>
      </c>
      <c r="JS366">
        <v>16060</v>
      </c>
      <c r="JT366"/>
      <c r="JU366"/>
      <c r="JV366"/>
      <c r="JW366"/>
      <c r="JX366"/>
      <c r="JY366"/>
      <c r="JZ366"/>
      <c r="KA366"/>
      <c r="KB366"/>
      <c r="KC366"/>
      <c r="KD366"/>
      <c r="KE366"/>
      <c r="KF366">
        <v>170</v>
      </c>
      <c r="KG366">
        <v>295</v>
      </c>
      <c r="KH366">
        <v>94</v>
      </c>
      <c r="KI366">
        <v>113</v>
      </c>
      <c r="KJ366">
        <v>207</v>
      </c>
      <c r="KK366">
        <v>55</v>
      </c>
      <c r="KL366">
        <v>75</v>
      </c>
      <c r="KM366">
        <v>128</v>
      </c>
      <c r="KN366">
        <v>39</v>
      </c>
      <c r="KO366">
        <v>1</v>
      </c>
      <c r="KP366">
        <v>0</v>
      </c>
      <c r="KQ366">
        <v>0</v>
      </c>
      <c r="KR366">
        <v>0</v>
      </c>
      <c r="KS366">
        <v>0</v>
      </c>
      <c r="KT366">
        <v>1</v>
      </c>
      <c r="KU366">
        <v>1</v>
      </c>
      <c r="KV366">
        <v>0</v>
      </c>
      <c r="KW366">
        <v>0</v>
      </c>
      <c r="KX366">
        <v>0</v>
      </c>
      <c r="KY366">
        <v>0</v>
      </c>
      <c r="KZ366">
        <v>0</v>
      </c>
      <c r="LA366">
        <v>0</v>
      </c>
      <c r="LB366">
        <v>0</v>
      </c>
      <c r="LC366">
        <v>0</v>
      </c>
      <c r="LD366">
        <v>1</v>
      </c>
      <c r="LE366">
        <v>0</v>
      </c>
      <c r="LF366">
        <v>0</v>
      </c>
      <c r="LG366">
        <v>0</v>
      </c>
      <c r="LH366">
        <v>0</v>
      </c>
    </row>
    <row r="367" spans="1:320" s="34" customFormat="1" ht="15" customHeight="1" x14ac:dyDescent="0.25">
      <c r="A367" s="45">
        <v>206190504</v>
      </c>
      <c r="B367" s="45" t="s">
        <v>3797</v>
      </c>
      <c r="C367" s="46">
        <v>45292</v>
      </c>
      <c r="D367" s="46">
        <v>45657</v>
      </c>
      <c r="E367" s="47">
        <v>366</v>
      </c>
      <c r="F367" s="45" t="s">
        <v>883</v>
      </c>
      <c r="G367" s="45" t="s">
        <v>884</v>
      </c>
      <c r="H367" s="45" t="s">
        <v>1030</v>
      </c>
      <c r="I367" s="45" t="s">
        <v>3433</v>
      </c>
      <c r="J367" s="45" t="s">
        <v>887</v>
      </c>
      <c r="K367" s="45" t="s">
        <v>1031</v>
      </c>
      <c r="L367" s="45" t="s">
        <v>2882</v>
      </c>
      <c r="M367" s="45" t="s">
        <v>3798</v>
      </c>
      <c r="N367" s="45" t="s">
        <v>3799</v>
      </c>
      <c r="O367" s="45" t="s">
        <v>3124</v>
      </c>
      <c r="P367" s="45" t="s">
        <v>3125</v>
      </c>
      <c r="Q367" s="45" t="s">
        <v>3800</v>
      </c>
      <c r="R367" t="s">
        <v>3801</v>
      </c>
      <c r="S367" s="45" t="s">
        <v>893</v>
      </c>
      <c r="T367"/>
      <c r="U367" s="47">
        <v>59</v>
      </c>
      <c r="V367" s="47">
        <v>59</v>
      </c>
      <c r="W367" s="47" t="s">
        <v>1728</v>
      </c>
      <c r="X367" s="47">
        <v>21594</v>
      </c>
      <c r="Y367" s="47">
        <v>20999</v>
      </c>
      <c r="Z367" s="48">
        <v>97.24</v>
      </c>
      <c r="AA367" s="44">
        <v>15</v>
      </c>
      <c r="AB367" s="44">
        <v>10</v>
      </c>
      <c r="AC367" s="44"/>
      <c r="AD367" s="44"/>
      <c r="AE367" s="44">
        <v>466</v>
      </c>
      <c r="AF367" s="44">
        <v>20480</v>
      </c>
      <c r="AG367" s="44"/>
      <c r="AH367" s="47"/>
      <c r="AI367" s="47"/>
      <c r="AJ367">
        <v>53</v>
      </c>
      <c r="AK367" t="s">
        <v>3557</v>
      </c>
      <c r="AL367"/>
      <c r="AM367"/>
      <c r="AN367"/>
      <c r="AO367">
        <v>20999</v>
      </c>
      <c r="AP367"/>
      <c r="AQ367"/>
      <c r="AR367" s="44"/>
      <c r="AS367" s="44"/>
      <c r="AT367" s="44"/>
      <c r="AU367" s="44">
        <v>7349650</v>
      </c>
      <c r="AV367" s="44"/>
      <c r="AW367" s="44">
        <v>-396511</v>
      </c>
      <c r="AX367" s="44">
        <v>2982</v>
      </c>
      <c r="AY367" s="44">
        <v>7749143</v>
      </c>
      <c r="AZ367" s="21">
        <v>6295208</v>
      </c>
      <c r="BA367" s="21">
        <v>1453935</v>
      </c>
      <c r="BB367" s="44">
        <v>-461126</v>
      </c>
      <c r="BC367" s="44"/>
      <c r="BD367" s="44"/>
      <c r="BE367" s="44">
        <v>992809</v>
      </c>
      <c r="BF367" s="44"/>
      <c r="BG367" s="44"/>
      <c r="BH367" s="44">
        <v>163100</v>
      </c>
      <c r="BI367" s="21">
        <v>7168000</v>
      </c>
      <c r="BJ367" s="21"/>
      <c r="BK367" s="21"/>
      <c r="BL367" s="21"/>
      <c r="BM367" s="21">
        <v>18550</v>
      </c>
      <c r="BN367" s="21"/>
      <c r="BO367" s="21"/>
      <c r="BP367" s="21"/>
      <c r="BQ367" s="44">
        <v>7349650</v>
      </c>
      <c r="BR367" s="21"/>
      <c r="BS367" s="44"/>
      <c r="BT367" s="21"/>
      <c r="BU367" s="44"/>
      <c r="BV367" s="21"/>
      <c r="BW367" s="44"/>
      <c r="BX367" s="21"/>
      <c r="BY367" s="21"/>
      <c r="BZ367" s="21"/>
      <c r="CA367" s="44"/>
      <c r="CB367" s="44"/>
      <c r="CC367" s="44"/>
      <c r="CD367" s="44"/>
      <c r="CE367" s="44"/>
      <c r="CF367" s="44"/>
      <c r="CG367" s="44"/>
      <c r="CH367" s="44"/>
      <c r="CI367" s="21"/>
      <c r="CJ367" s="44"/>
      <c r="CK367" s="21"/>
      <c r="CL367" s="44"/>
      <c r="CM367" s="44">
        <v>0</v>
      </c>
      <c r="CN367" s="44">
        <v>0</v>
      </c>
      <c r="CO367" s="44">
        <v>0</v>
      </c>
      <c r="CP367" s="44">
        <v>0</v>
      </c>
      <c r="CQ367" s="21">
        <v>0</v>
      </c>
      <c r="CR367" s="44">
        <v>0</v>
      </c>
      <c r="CS367" s="44">
        <v>0</v>
      </c>
      <c r="CT367" s="44">
        <v>0</v>
      </c>
      <c r="CU367" s="44"/>
      <c r="CV367" s="44">
        <v>0</v>
      </c>
      <c r="CW367" s="21"/>
      <c r="CX367" s="21"/>
      <c r="CY367" s="21"/>
      <c r="CZ367" s="21"/>
      <c r="DA367" s="21"/>
      <c r="DB367" s="21"/>
      <c r="DC367" s="21"/>
      <c r="DD367" s="21"/>
      <c r="DE367" s="44"/>
      <c r="DF367" s="21"/>
      <c r="DG367" s="44"/>
      <c r="DH367" s="21"/>
      <c r="DI367" s="44"/>
      <c r="DJ367" s="44"/>
      <c r="DK367" s="44"/>
      <c r="DL367" s="44"/>
      <c r="DM367" s="21"/>
      <c r="DN367" s="44"/>
      <c r="DO367" s="44"/>
      <c r="DP367" s="44"/>
      <c r="DQ367" s="44"/>
      <c r="DR367" s="44"/>
      <c r="DS367" s="44"/>
      <c r="DT367" s="44"/>
      <c r="DU367" s="44"/>
      <c r="DV367" s="44"/>
      <c r="DW367" s="44"/>
      <c r="DX367" s="44"/>
      <c r="DY367" s="44"/>
      <c r="DZ367" s="44"/>
      <c r="EA367" s="44"/>
      <c r="EB367" s="21"/>
      <c r="EC367" s="44"/>
      <c r="ED367" s="44"/>
      <c r="EE367" s="21"/>
      <c r="EF367" s="44"/>
      <c r="EG367" s="21">
        <v>-435711</v>
      </c>
      <c r="EH367" s="44"/>
      <c r="EI367" s="21">
        <v>39200</v>
      </c>
      <c r="EJ367" s="44"/>
      <c r="EK367" s="44"/>
      <c r="EL367" s="21"/>
      <c r="EM367" s="44"/>
      <c r="EN367" s="44"/>
      <c r="EO367" s="44"/>
      <c r="EP367" s="21"/>
      <c r="EQ367" s="21"/>
      <c r="ER367" s="21"/>
      <c r="ES367" s="21"/>
      <c r="ET367" s="44"/>
      <c r="EU367" s="21"/>
      <c r="EV367" s="44"/>
      <c r="EW367" s="21"/>
      <c r="EX367" s="44"/>
      <c r="EY367" s="44"/>
      <c r="EZ367" s="21"/>
      <c r="FA367" s="21"/>
      <c r="FB367" s="44"/>
      <c r="FC367" s="44"/>
      <c r="FD367" s="21"/>
      <c r="FE367" s="112"/>
      <c r="FF367" s="44"/>
      <c r="FG367" s="44">
        <v>3140762</v>
      </c>
      <c r="FH367" s="44">
        <v>836193</v>
      </c>
      <c r="FI367" s="44">
        <v>2318253</v>
      </c>
      <c r="FJ367" s="44">
        <v>143570</v>
      </c>
      <c r="FK367" s="44"/>
      <c r="FL367" s="44"/>
      <c r="FM367" s="44"/>
      <c r="FN367" s="44">
        <v>2702328</v>
      </c>
      <c r="FO367" s="44"/>
      <c r="FP367" s="44"/>
      <c r="FQ367" s="44"/>
      <c r="FR367" s="44"/>
      <c r="FS367" s="44"/>
      <c r="FT367" s="44"/>
      <c r="FU367" s="44"/>
      <c r="FV367" s="21"/>
      <c r="FW367" s="44"/>
      <c r="FX367" s="44"/>
      <c r="FY367" s="44"/>
      <c r="FZ367" s="44"/>
      <c r="GA367" s="44"/>
      <c r="GB367" s="44"/>
      <c r="GC367" s="44">
        <v>5938</v>
      </c>
      <c r="GD367" s="44">
        <v>305736</v>
      </c>
      <c r="GE367" s="44">
        <v>184825</v>
      </c>
      <c r="GF367" s="44">
        <v>87584</v>
      </c>
      <c r="GG367" s="44">
        <v>556829</v>
      </c>
      <c r="GH367" s="44">
        <v>165925</v>
      </c>
      <c r="GI367" s="44">
        <v>132155</v>
      </c>
      <c r="GJ367" s="44">
        <v>14237</v>
      </c>
      <c r="GK367" s="44">
        <v>1494832</v>
      </c>
      <c r="GL367" s="44">
        <v>792</v>
      </c>
      <c r="GM367" s="44">
        <v>512993</v>
      </c>
      <c r="GN367" s="44">
        <v>55566</v>
      </c>
      <c r="GO367" s="44">
        <v>24302</v>
      </c>
      <c r="GP367" s="44"/>
      <c r="GQ367" s="44">
        <v>1265</v>
      </c>
      <c r="GR367" s="44">
        <v>49901</v>
      </c>
      <c r="GS367" s="44">
        <v>1111728</v>
      </c>
      <c r="GT367" s="44"/>
      <c r="GU367" s="21">
        <v>16808</v>
      </c>
      <c r="GV367" s="44"/>
      <c r="GW367" s="44">
        <v>16300</v>
      </c>
      <c r="GX367" s="44"/>
      <c r="GY367" s="44">
        <v>1144836</v>
      </c>
      <c r="GZ367" s="44">
        <v>1527160</v>
      </c>
      <c r="HA367" s="44"/>
      <c r="HB367" s="44"/>
      <c r="HC367" s="44">
        <v>-382324</v>
      </c>
      <c r="HD367" s="44">
        <v>1144836</v>
      </c>
      <c r="HE367" s="21"/>
      <c r="HF367" s="21"/>
      <c r="HG367" s="21"/>
      <c r="HH367" s="21"/>
      <c r="HI367" s="21">
        <v>0</v>
      </c>
      <c r="HJ367" s="44"/>
      <c r="HK367" s="21">
        <v>17600</v>
      </c>
      <c r="HL367" s="21">
        <v>16167</v>
      </c>
      <c r="HM367" s="21">
        <v>33767</v>
      </c>
      <c r="HN367" s="21">
        <v>-16959</v>
      </c>
      <c r="HO367" s="21"/>
      <c r="HP367" s="44"/>
      <c r="HQ367" s="47"/>
      <c r="HR367" s="47"/>
      <c r="HS367" s="47"/>
      <c r="HT367" s="47" t="s">
        <v>3802</v>
      </c>
      <c r="HU367" s="47">
        <v>-122172.8</v>
      </c>
      <c r="HV367" s="47">
        <v>1859</v>
      </c>
      <c r="HW367" s="47">
        <v>0</v>
      </c>
      <c r="HX367" s="47">
        <v>650</v>
      </c>
      <c r="HY367" s="47">
        <v>14102</v>
      </c>
      <c r="HZ367" s="47">
        <v>59901</v>
      </c>
      <c r="IA367" s="47">
        <v>0</v>
      </c>
      <c r="IB367" s="47">
        <v>0</v>
      </c>
      <c r="IC367" s="47">
        <v>1925</v>
      </c>
      <c r="ID367"/>
      <c r="IE367" s="47">
        <v>4647</v>
      </c>
      <c r="IF367">
        <v>5167</v>
      </c>
      <c r="IG367" s="47">
        <v>3834</v>
      </c>
      <c r="IH367" s="47">
        <v>13450</v>
      </c>
      <c r="II367">
        <v>3661</v>
      </c>
      <c r="IJ367">
        <v>2187</v>
      </c>
      <c r="IK367">
        <v>336</v>
      </c>
      <c r="IL367">
        <v>8487</v>
      </c>
      <c r="IM367">
        <v>120206</v>
      </c>
      <c r="IN367">
        <v>0</v>
      </c>
      <c r="IO367">
        <v>0</v>
      </c>
      <c r="IP367">
        <v>0</v>
      </c>
      <c r="IQ367">
        <v>0</v>
      </c>
      <c r="IR367">
        <v>0</v>
      </c>
      <c r="IS367">
        <v>0</v>
      </c>
      <c r="IT367">
        <v>0</v>
      </c>
      <c r="IU367">
        <v>129571</v>
      </c>
      <c r="IV367">
        <v>0</v>
      </c>
      <c r="IW367">
        <v>29410</v>
      </c>
      <c r="IX367">
        <v>534277</v>
      </c>
      <c r="IY367">
        <v>1221796</v>
      </c>
      <c r="IZ367">
        <v>0</v>
      </c>
      <c r="JA367">
        <v>0</v>
      </c>
      <c r="JB367">
        <v>80114</v>
      </c>
      <c r="JC367"/>
      <c r="JD367">
        <v>90992</v>
      </c>
      <c r="JE367">
        <v>115568</v>
      </c>
      <c r="JF367">
        <v>65153</v>
      </c>
      <c r="JG367">
        <v>271457</v>
      </c>
      <c r="JH367">
        <v>124310</v>
      </c>
      <c r="JI367">
        <v>103607</v>
      </c>
      <c r="JJ367">
        <v>11760</v>
      </c>
      <c r="JK367">
        <v>362747</v>
      </c>
      <c r="JL367">
        <v>3140762</v>
      </c>
      <c r="JM367">
        <v>0</v>
      </c>
      <c r="JN367">
        <v>0</v>
      </c>
      <c r="JO367">
        <v>0</v>
      </c>
      <c r="JP367">
        <v>0</v>
      </c>
      <c r="JQ367">
        <v>0</v>
      </c>
      <c r="JR367">
        <v>0</v>
      </c>
      <c r="JS367">
        <v>0</v>
      </c>
      <c r="JT367"/>
      <c r="JU367"/>
      <c r="JV367"/>
      <c r="JW367"/>
      <c r="JX367"/>
      <c r="JY367"/>
      <c r="JZ367"/>
      <c r="KA367"/>
      <c r="KB367"/>
      <c r="KC367"/>
      <c r="KD367"/>
      <c r="KE367"/>
      <c r="KF367">
        <v>96</v>
      </c>
      <c r="KG367">
        <v>124</v>
      </c>
      <c r="KH367">
        <v>79</v>
      </c>
      <c r="KI367">
        <v>66</v>
      </c>
      <c r="KJ367">
        <v>79</v>
      </c>
      <c r="KK367">
        <v>56</v>
      </c>
      <c r="KL367">
        <v>46</v>
      </c>
      <c r="KM367">
        <v>57</v>
      </c>
      <c r="KN367">
        <v>39</v>
      </c>
      <c r="KO367">
        <v>1</v>
      </c>
      <c r="KP367">
        <v>0</v>
      </c>
      <c r="KQ367">
        <v>0</v>
      </c>
      <c r="KR367">
        <v>1</v>
      </c>
      <c r="KS367">
        <v>0</v>
      </c>
      <c r="KT367">
        <v>0</v>
      </c>
      <c r="KU367">
        <v>0</v>
      </c>
      <c r="KV367">
        <v>0</v>
      </c>
      <c r="KW367">
        <v>0</v>
      </c>
      <c r="KX367">
        <v>1</v>
      </c>
      <c r="KY367">
        <v>0</v>
      </c>
      <c r="KZ367">
        <v>0</v>
      </c>
      <c r="LA367">
        <v>0</v>
      </c>
      <c r="LB367">
        <v>0</v>
      </c>
      <c r="LC367">
        <v>0</v>
      </c>
      <c r="LD367">
        <v>0</v>
      </c>
      <c r="LE367">
        <v>1</v>
      </c>
      <c r="LF367">
        <v>0</v>
      </c>
      <c r="LG367">
        <v>0</v>
      </c>
      <c r="LH367">
        <v>0</v>
      </c>
    </row>
    <row r="368" spans="1:320" s="34" customFormat="1" ht="15" customHeight="1" x14ac:dyDescent="0.25">
      <c r="A368" s="45">
        <v>206190505</v>
      </c>
      <c r="B368" s="45" t="s">
        <v>3803</v>
      </c>
      <c r="C368" s="46">
        <v>45323</v>
      </c>
      <c r="D368" s="46">
        <v>45657</v>
      </c>
      <c r="E368" s="47">
        <v>335</v>
      </c>
      <c r="F368" s="45" t="s">
        <v>883</v>
      </c>
      <c r="G368" s="45" t="s">
        <v>884</v>
      </c>
      <c r="H368" s="45" t="s">
        <v>1030</v>
      </c>
      <c r="I368" s="45" t="s">
        <v>886</v>
      </c>
      <c r="J368" s="45" t="s">
        <v>887</v>
      </c>
      <c r="K368" s="45" t="s">
        <v>1031</v>
      </c>
      <c r="L368" s="45" t="s">
        <v>3068</v>
      </c>
      <c r="M368" s="45" t="s">
        <v>1185</v>
      </c>
      <c r="N368" s="45" t="s">
        <v>3804</v>
      </c>
      <c r="O368" s="45" t="s">
        <v>1058</v>
      </c>
      <c r="P368" s="45" t="s">
        <v>3069</v>
      </c>
      <c r="Q368" s="45" t="s">
        <v>3805</v>
      </c>
      <c r="R368" t="s">
        <v>3806</v>
      </c>
      <c r="S368" s="45" t="s">
        <v>893</v>
      </c>
      <c r="T368"/>
      <c r="U368" s="47">
        <v>130</v>
      </c>
      <c r="V368" s="47">
        <v>130</v>
      </c>
      <c r="W368" s="47" t="s">
        <v>913</v>
      </c>
      <c r="X368" s="47">
        <v>43550</v>
      </c>
      <c r="Y368" s="47">
        <v>39312</v>
      </c>
      <c r="Z368" s="48">
        <v>195.1</v>
      </c>
      <c r="AA368" s="44">
        <v>279</v>
      </c>
      <c r="AB368" s="44">
        <v>292</v>
      </c>
      <c r="AC368" s="44">
        <v>6366</v>
      </c>
      <c r="AD368" s="44"/>
      <c r="AE368" s="44">
        <v>937</v>
      </c>
      <c r="AF368" s="44">
        <v>26996</v>
      </c>
      <c r="AG368" s="44"/>
      <c r="AH368" s="47">
        <v>2172</v>
      </c>
      <c r="AI368" s="47">
        <v>1901</v>
      </c>
      <c r="AJ368">
        <v>940</v>
      </c>
      <c r="AK368" t="s">
        <v>895</v>
      </c>
      <c r="AL368">
        <v>39312</v>
      </c>
      <c r="AM368"/>
      <c r="AN368"/>
      <c r="AO368"/>
      <c r="AP368"/>
      <c r="AQ368"/>
      <c r="AR368" s="44"/>
      <c r="AS368" s="44"/>
      <c r="AT368" s="44"/>
      <c r="AU368" s="44">
        <v>15684603</v>
      </c>
      <c r="AV368" s="44">
        <v>3661420</v>
      </c>
      <c r="AW368" s="44">
        <v>2265558</v>
      </c>
      <c r="AX368" s="44">
        <v>5600</v>
      </c>
      <c r="AY368" s="44">
        <v>17086065</v>
      </c>
      <c r="AZ368" s="21">
        <v>17411138</v>
      </c>
      <c r="BA368" s="21">
        <v>-325073</v>
      </c>
      <c r="BB368" s="44">
        <v>2</v>
      </c>
      <c r="BC368" s="44">
        <v>12590</v>
      </c>
      <c r="BD368" s="44"/>
      <c r="BE368" s="44">
        <v>-337661</v>
      </c>
      <c r="BF368" s="44">
        <v>2539891</v>
      </c>
      <c r="BG368" s="44"/>
      <c r="BH368" s="44">
        <v>373842</v>
      </c>
      <c r="BI368" s="21">
        <v>10770796</v>
      </c>
      <c r="BJ368" s="21"/>
      <c r="BK368" s="21">
        <v>866579</v>
      </c>
      <c r="BL368" s="21">
        <v>758456</v>
      </c>
      <c r="BM368" s="21">
        <v>375039</v>
      </c>
      <c r="BN368" s="21">
        <v>15684603</v>
      </c>
      <c r="BO368" s="21"/>
      <c r="BP368" s="21"/>
      <c r="BQ368" s="44"/>
      <c r="BR368" s="21"/>
      <c r="BS368" s="44"/>
      <c r="BT368" s="21"/>
      <c r="BU368" s="44"/>
      <c r="BV368" s="21"/>
      <c r="BW368" s="44">
        <v>592913</v>
      </c>
      <c r="BX368" s="21"/>
      <c r="BY368" s="21"/>
      <c r="BZ368" s="21"/>
      <c r="CA368" s="44">
        <v>87269</v>
      </c>
      <c r="CB368" s="44"/>
      <c r="CC368" s="44">
        <v>2514339</v>
      </c>
      <c r="CD368" s="44"/>
      <c r="CE368" s="44"/>
      <c r="CF368" s="44"/>
      <c r="CG368" s="44">
        <v>202295</v>
      </c>
      <c r="CH368" s="44"/>
      <c r="CI368" s="21">
        <v>177054</v>
      </c>
      <c r="CJ368" s="44"/>
      <c r="CK368" s="21">
        <v>87550</v>
      </c>
      <c r="CL368" s="44"/>
      <c r="CM368" s="44">
        <v>195172</v>
      </c>
      <c r="CN368" s="44">
        <v>18803</v>
      </c>
      <c r="CO368" s="44">
        <v>900375</v>
      </c>
      <c r="CP368" s="44">
        <v>607300</v>
      </c>
      <c r="CQ368" s="21">
        <v>960967</v>
      </c>
      <c r="CR368" s="44">
        <v>271632</v>
      </c>
      <c r="CS368" s="44">
        <v>476418</v>
      </c>
      <c r="CT368" s="44">
        <v>143139</v>
      </c>
      <c r="CU368" s="44"/>
      <c r="CV368" s="44">
        <v>87614</v>
      </c>
      <c r="CW368" s="21"/>
      <c r="CX368" s="21"/>
      <c r="CY368" s="21"/>
      <c r="CZ368" s="21"/>
      <c r="DA368" s="21"/>
      <c r="DB368" s="21"/>
      <c r="DC368" s="21"/>
      <c r="DD368" s="21"/>
      <c r="DE368" s="44"/>
      <c r="DF368" s="21"/>
      <c r="DG368" s="44"/>
      <c r="DH368" s="21"/>
      <c r="DI368" s="44"/>
      <c r="DJ368" s="44"/>
      <c r="DK368" s="44"/>
      <c r="DL368" s="44"/>
      <c r="DM368" s="21"/>
      <c r="DN368" s="44"/>
      <c r="DO368" s="44"/>
      <c r="DP368" s="44"/>
      <c r="DQ368" s="44"/>
      <c r="DR368" s="44"/>
      <c r="DS368" s="44"/>
      <c r="DT368" s="44"/>
      <c r="DU368" s="44"/>
      <c r="DV368" s="44"/>
      <c r="DW368" s="44"/>
      <c r="DX368" s="44"/>
      <c r="DY368" s="44"/>
      <c r="DZ368" s="44"/>
      <c r="EA368" s="44"/>
      <c r="EB368" s="21"/>
      <c r="EC368" s="44">
        <v>-10120297</v>
      </c>
      <c r="ED368" s="44"/>
      <c r="EE368" s="21"/>
      <c r="EF368" s="44"/>
      <c r="EG368" s="21">
        <v>373441</v>
      </c>
      <c r="EH368" s="44"/>
      <c r="EI368" s="21">
        <v>10770796</v>
      </c>
      <c r="EJ368" s="44"/>
      <c r="EK368" s="44"/>
      <c r="EL368" s="21"/>
      <c r="EM368" s="44">
        <v>866579</v>
      </c>
      <c r="EN368" s="44"/>
      <c r="EO368" s="44">
        <v>375039</v>
      </c>
      <c r="EP368" s="21"/>
      <c r="EQ368" s="21"/>
      <c r="ER368" s="21"/>
      <c r="ES368" s="21"/>
      <c r="ET368" s="44"/>
      <c r="EU368" s="21"/>
      <c r="EV368" s="44"/>
      <c r="EW368" s="21"/>
      <c r="EX368" s="44"/>
      <c r="EY368" s="44"/>
      <c r="EZ368" s="21"/>
      <c r="FA368" s="21"/>
      <c r="FB368" s="44"/>
      <c r="FC368" s="44"/>
      <c r="FD368" s="21"/>
      <c r="FE368" s="112"/>
      <c r="FF368" s="44"/>
      <c r="FG368" s="44">
        <v>8345826</v>
      </c>
      <c r="FH368" s="44">
        <v>1932364</v>
      </c>
      <c r="FI368" s="44">
        <v>7132948</v>
      </c>
      <c r="FJ368" s="44">
        <v>201112</v>
      </c>
      <c r="FK368" s="44">
        <v>7264256</v>
      </c>
      <c r="FL368" s="44"/>
      <c r="FM368" s="44"/>
      <c r="FN368" s="44"/>
      <c r="FO368" s="44"/>
      <c r="FP368" s="44"/>
      <c r="FQ368" s="44"/>
      <c r="FR368" s="44"/>
      <c r="FS368" s="44"/>
      <c r="FT368" s="44">
        <v>29679</v>
      </c>
      <c r="FU368" s="44">
        <v>21096</v>
      </c>
      <c r="FV368" s="21">
        <v>435203</v>
      </c>
      <c r="FW368" s="44">
        <v>9250</v>
      </c>
      <c r="FX368" s="44">
        <v>329998</v>
      </c>
      <c r="FY368" s="44">
        <v>136722</v>
      </c>
      <c r="FZ368" s="44">
        <v>277776</v>
      </c>
      <c r="GA368" s="44">
        <v>75543</v>
      </c>
      <c r="GB368" s="44"/>
      <c r="GC368" s="44">
        <v>38864</v>
      </c>
      <c r="GD368" s="44">
        <v>490582</v>
      </c>
      <c r="GE368" s="44">
        <v>279464</v>
      </c>
      <c r="GF368" s="44">
        <v>159571</v>
      </c>
      <c r="GG368" s="44">
        <v>1022347</v>
      </c>
      <c r="GH368" s="44">
        <v>166840</v>
      </c>
      <c r="GI368" s="44">
        <v>240068</v>
      </c>
      <c r="GJ368" s="44">
        <v>261422</v>
      </c>
      <c r="GK368" s="44">
        <v>3588988</v>
      </c>
      <c r="GL368" s="44">
        <v>330046</v>
      </c>
      <c r="GM368" s="44">
        <v>1962383</v>
      </c>
      <c r="GN368" s="44">
        <v>78705</v>
      </c>
      <c r="GO368" s="44">
        <v>37584</v>
      </c>
      <c r="GP368" s="44"/>
      <c r="GQ368" s="44"/>
      <c r="GR368" s="44">
        <v>174751</v>
      </c>
      <c r="GS368" s="44">
        <v>3201447</v>
      </c>
      <c r="GT368" s="44"/>
      <c r="GU368" s="21"/>
      <c r="GV368" s="44"/>
      <c r="GW368" s="44">
        <v>876018</v>
      </c>
      <c r="GX368" s="44"/>
      <c r="GY368" s="44">
        <v>4077465</v>
      </c>
      <c r="GZ368" s="44">
        <v>1542662</v>
      </c>
      <c r="HA368" s="44"/>
      <c r="HB368" s="44">
        <v>2872465</v>
      </c>
      <c r="HC368" s="44">
        <v>-337662</v>
      </c>
      <c r="HD368" s="44">
        <v>4077465</v>
      </c>
      <c r="HE368" s="21"/>
      <c r="HF368" s="21"/>
      <c r="HG368" s="21"/>
      <c r="HH368" s="21">
        <v>2213205</v>
      </c>
      <c r="HI368" s="21">
        <v>0</v>
      </c>
      <c r="HJ368" s="44"/>
      <c r="HK368" s="21"/>
      <c r="HL368" s="21"/>
      <c r="HM368" s="21">
        <v>0</v>
      </c>
      <c r="HN368" s="21">
        <v>0</v>
      </c>
      <c r="HO368" s="21"/>
      <c r="HP368" s="44"/>
      <c r="HQ368" s="47"/>
      <c r="HR368" s="47">
        <v>2872465</v>
      </c>
      <c r="HS368" s="47"/>
      <c r="HT368" s="47" t="s">
        <v>1759</v>
      </c>
      <c r="HU368" s="47">
        <v>0</v>
      </c>
      <c r="HV368" s="47">
        <v>1771</v>
      </c>
      <c r="HW368" s="47">
        <v>0</v>
      </c>
      <c r="HX368" s="47">
        <v>13652</v>
      </c>
      <c r="HY368" s="47">
        <v>37915</v>
      </c>
      <c r="HZ368" s="47">
        <v>92820</v>
      </c>
      <c r="IA368" s="47">
        <v>0</v>
      </c>
      <c r="IB368" s="47">
        <v>0</v>
      </c>
      <c r="IC368" s="47">
        <v>4118</v>
      </c>
      <c r="ID368">
        <v>12894</v>
      </c>
      <c r="IE368" s="47">
        <v>6792</v>
      </c>
      <c r="IF368">
        <v>9565</v>
      </c>
      <c r="IG368" s="47">
        <v>5611</v>
      </c>
      <c r="IH368" s="47">
        <v>18605</v>
      </c>
      <c r="II368">
        <v>5328</v>
      </c>
      <c r="IJ368">
        <v>7526</v>
      </c>
      <c r="IK368">
        <v>5076</v>
      </c>
      <c r="IL368">
        <v>17979</v>
      </c>
      <c r="IM368">
        <v>239652</v>
      </c>
      <c r="IN368">
        <v>0</v>
      </c>
      <c r="IO368">
        <v>0</v>
      </c>
      <c r="IP368">
        <v>0</v>
      </c>
      <c r="IQ368">
        <v>0</v>
      </c>
      <c r="IR368">
        <v>0</v>
      </c>
      <c r="IS368">
        <v>0</v>
      </c>
      <c r="IT368">
        <v>0</v>
      </c>
      <c r="IU368">
        <v>217436</v>
      </c>
      <c r="IV368">
        <v>0</v>
      </c>
      <c r="IW368">
        <v>824055</v>
      </c>
      <c r="IX368">
        <v>1563371</v>
      </c>
      <c r="IY368">
        <v>2578974</v>
      </c>
      <c r="IZ368">
        <v>0</v>
      </c>
      <c r="JA368">
        <v>0</v>
      </c>
      <c r="JB368">
        <v>299462</v>
      </c>
      <c r="JC368">
        <v>734512</v>
      </c>
      <c r="JD368">
        <v>181914</v>
      </c>
      <c r="JE368">
        <v>185862</v>
      </c>
      <c r="JF368">
        <v>99528</v>
      </c>
      <c r="JG368">
        <v>441981</v>
      </c>
      <c r="JH368">
        <v>133118</v>
      </c>
      <c r="JI368">
        <v>185773</v>
      </c>
      <c r="JJ368">
        <v>215719</v>
      </c>
      <c r="JK368">
        <v>682475</v>
      </c>
      <c r="JL368">
        <v>8344180</v>
      </c>
      <c r="JM368">
        <v>0</v>
      </c>
      <c r="JN368">
        <v>0</v>
      </c>
      <c r="JO368">
        <v>0</v>
      </c>
      <c r="JP368">
        <v>0</v>
      </c>
      <c r="JQ368">
        <v>0</v>
      </c>
      <c r="JR368">
        <v>0</v>
      </c>
      <c r="JS368">
        <v>0</v>
      </c>
      <c r="JT368"/>
      <c r="JU368"/>
      <c r="JV368"/>
      <c r="JW368"/>
      <c r="JX368"/>
      <c r="JY368">
        <v>12894</v>
      </c>
      <c r="JZ368"/>
      <c r="KA368"/>
      <c r="KB368"/>
      <c r="KC368"/>
      <c r="KD368"/>
      <c r="KE368">
        <v>734512</v>
      </c>
      <c r="KF368">
        <v>197</v>
      </c>
      <c r="KG368">
        <v>270</v>
      </c>
      <c r="KH368">
        <v>143</v>
      </c>
      <c r="KI368">
        <v>140</v>
      </c>
      <c r="KJ368">
        <v>189</v>
      </c>
      <c r="KK368">
        <v>103</v>
      </c>
      <c r="KL368">
        <v>77</v>
      </c>
      <c r="KM368">
        <v>105</v>
      </c>
      <c r="KN368">
        <v>56</v>
      </c>
      <c r="KO368">
        <v>1</v>
      </c>
      <c r="KP368">
        <v>0</v>
      </c>
      <c r="KQ368">
        <v>0</v>
      </c>
      <c r="KR368">
        <v>0</v>
      </c>
      <c r="KS368">
        <v>0</v>
      </c>
      <c r="KT368">
        <v>1</v>
      </c>
      <c r="KU368">
        <v>1</v>
      </c>
      <c r="KV368">
        <v>0</v>
      </c>
      <c r="KW368">
        <v>0</v>
      </c>
      <c r="KX368">
        <v>0</v>
      </c>
      <c r="KY368">
        <v>0</v>
      </c>
      <c r="KZ368">
        <v>0</v>
      </c>
      <c r="LA368">
        <v>0</v>
      </c>
      <c r="LB368">
        <v>0</v>
      </c>
      <c r="LC368">
        <v>0</v>
      </c>
      <c r="LD368">
        <v>1</v>
      </c>
      <c r="LE368">
        <v>0</v>
      </c>
      <c r="LF368">
        <v>0</v>
      </c>
      <c r="LG368">
        <v>0</v>
      </c>
      <c r="LH368">
        <v>0</v>
      </c>
    </row>
    <row r="369" spans="1:320" s="34" customFormat="1" ht="15" customHeight="1" x14ac:dyDescent="0.25">
      <c r="A369" s="45">
        <v>206190506</v>
      </c>
      <c r="B369" s="45" t="s">
        <v>3807</v>
      </c>
      <c r="C369" s="46">
        <v>45292</v>
      </c>
      <c r="D369" s="46">
        <v>45657</v>
      </c>
      <c r="E369" s="47">
        <v>366</v>
      </c>
      <c r="F369" s="45" t="s">
        <v>883</v>
      </c>
      <c r="G369" s="45" t="s">
        <v>884</v>
      </c>
      <c r="H369" s="45" t="s">
        <v>1030</v>
      </c>
      <c r="I369" s="45" t="s">
        <v>886</v>
      </c>
      <c r="J369" s="45" t="s">
        <v>887</v>
      </c>
      <c r="K369" s="45" t="s">
        <v>1031</v>
      </c>
      <c r="L369" s="45" t="s">
        <v>2724</v>
      </c>
      <c r="M369" s="45" t="s">
        <v>3808</v>
      </c>
      <c r="N369" s="45" t="s">
        <v>3809</v>
      </c>
      <c r="O369" s="45" t="s">
        <v>1045</v>
      </c>
      <c r="P369" s="45" t="s">
        <v>3424</v>
      </c>
      <c r="Q369" s="45" t="s">
        <v>3810</v>
      </c>
      <c r="R369" t="s">
        <v>3811</v>
      </c>
      <c r="S369" s="45" t="s">
        <v>884</v>
      </c>
      <c r="T369"/>
      <c r="U369" s="47">
        <v>99</v>
      </c>
      <c r="V369" s="47">
        <v>99</v>
      </c>
      <c r="W369" s="47" t="s">
        <v>894</v>
      </c>
      <c r="X369" s="47">
        <v>36234</v>
      </c>
      <c r="Y369" s="47">
        <v>33846</v>
      </c>
      <c r="Z369" s="48">
        <v>215.02</v>
      </c>
      <c r="AA369" s="44">
        <v>199</v>
      </c>
      <c r="AB369" s="44">
        <v>290</v>
      </c>
      <c r="AC369" s="44">
        <v>10175</v>
      </c>
      <c r="AD369" s="44">
        <v>104</v>
      </c>
      <c r="AE369" s="44">
        <v>1786</v>
      </c>
      <c r="AF369" s="44">
        <v>16134</v>
      </c>
      <c r="AG369" s="44"/>
      <c r="AH369" s="47"/>
      <c r="AI369" s="47">
        <v>3</v>
      </c>
      <c r="AJ369">
        <v>5644</v>
      </c>
      <c r="AK369" t="s">
        <v>895</v>
      </c>
      <c r="AL369">
        <v>33846</v>
      </c>
      <c r="AM369"/>
      <c r="AN369"/>
      <c r="AO369"/>
      <c r="AP369"/>
      <c r="AQ369"/>
      <c r="AR369" s="44"/>
      <c r="AS369" s="44"/>
      <c r="AT369" s="44"/>
      <c r="AU369" s="44">
        <v>11846100</v>
      </c>
      <c r="AV369" s="44">
        <v>3551295</v>
      </c>
      <c r="AW369" s="44">
        <v>-4625670</v>
      </c>
      <c r="AX369" s="44">
        <v>4701</v>
      </c>
      <c r="AY369" s="44">
        <v>20027766</v>
      </c>
      <c r="AZ369" s="21">
        <v>15231345</v>
      </c>
      <c r="BA369" s="21">
        <v>4796421</v>
      </c>
      <c r="BB369" s="44">
        <v>-1628625</v>
      </c>
      <c r="BC369" s="44"/>
      <c r="BD369" s="44"/>
      <c r="BE369" s="44">
        <v>3167796</v>
      </c>
      <c r="BF369" s="44">
        <v>3561250</v>
      </c>
      <c r="BG369" s="44">
        <v>36400</v>
      </c>
      <c r="BH369" s="44">
        <v>625100</v>
      </c>
      <c r="BI369" s="21">
        <v>5646900</v>
      </c>
      <c r="BJ369" s="21"/>
      <c r="BK369" s="21"/>
      <c r="BL369" s="21">
        <v>1050</v>
      </c>
      <c r="BM369" s="21">
        <v>1975400</v>
      </c>
      <c r="BN369" s="21">
        <v>11846100</v>
      </c>
      <c r="BO369" s="21"/>
      <c r="BP369" s="21"/>
      <c r="BQ369" s="44"/>
      <c r="BR369" s="21"/>
      <c r="BS369" s="44"/>
      <c r="BT369" s="21"/>
      <c r="BU369" s="44"/>
      <c r="BV369" s="21"/>
      <c r="BW369" s="44">
        <v>2800409</v>
      </c>
      <c r="BX369" s="21"/>
      <c r="BY369" s="21">
        <v>748914</v>
      </c>
      <c r="BZ369" s="21"/>
      <c r="CA369" s="44"/>
      <c r="CB369" s="44"/>
      <c r="CC369" s="44">
        <v>859</v>
      </c>
      <c r="CD369" s="44"/>
      <c r="CE369" s="44"/>
      <c r="CF369" s="44"/>
      <c r="CG369" s="44"/>
      <c r="CH369" s="44"/>
      <c r="CI369" s="21">
        <v>1113</v>
      </c>
      <c r="CJ369" s="44"/>
      <c r="CK369" s="21"/>
      <c r="CL369" s="44"/>
      <c r="CM369" s="44">
        <v>2980</v>
      </c>
      <c r="CN369" s="44">
        <v>0</v>
      </c>
      <c r="CO369" s="44">
        <v>1076934</v>
      </c>
      <c r="CP369" s="44">
        <v>0</v>
      </c>
      <c r="CQ369" s="21">
        <v>1134484</v>
      </c>
      <c r="CR369" s="44">
        <v>182701</v>
      </c>
      <c r="CS369" s="44">
        <v>990023</v>
      </c>
      <c r="CT369" s="44">
        <v>83868</v>
      </c>
      <c r="CU369" s="44"/>
      <c r="CV369" s="44">
        <v>80305</v>
      </c>
      <c r="CW369" s="21"/>
      <c r="CX369" s="21"/>
      <c r="CY369" s="21"/>
      <c r="CZ369" s="21"/>
      <c r="DA369" s="21"/>
      <c r="DB369" s="21"/>
      <c r="DC369" s="21"/>
      <c r="DD369" s="21"/>
      <c r="DE369" s="44"/>
      <c r="DF369" s="21"/>
      <c r="DG369" s="44"/>
      <c r="DH369" s="21"/>
      <c r="DI369" s="44"/>
      <c r="DJ369" s="44"/>
      <c r="DK369" s="44"/>
      <c r="DL369" s="44"/>
      <c r="DM369" s="21"/>
      <c r="DN369" s="44"/>
      <c r="DO369" s="44"/>
      <c r="DP369" s="44"/>
      <c r="DQ369" s="44"/>
      <c r="DR369" s="44"/>
      <c r="DS369" s="44"/>
      <c r="DT369" s="44"/>
      <c r="DU369" s="44"/>
      <c r="DV369" s="44"/>
      <c r="DW369" s="44"/>
      <c r="DX369" s="44"/>
      <c r="DY369" s="44"/>
      <c r="DZ369" s="44"/>
      <c r="EA369" s="44"/>
      <c r="EB369" s="21"/>
      <c r="EC369" s="44">
        <v>-3168930</v>
      </c>
      <c r="ED369" s="44"/>
      <c r="EE369" s="21">
        <v>695158</v>
      </c>
      <c r="EF369" s="44"/>
      <c r="EG369" s="21">
        <v>-162291</v>
      </c>
      <c r="EH369" s="44"/>
      <c r="EI369" s="21">
        <v>108352</v>
      </c>
      <c r="EJ369" s="44"/>
      <c r="EK369" s="44"/>
      <c r="EL369" s="21"/>
      <c r="EM369" s="44"/>
      <c r="EN369" s="44"/>
      <c r="EO369" s="44">
        <v>-2097959</v>
      </c>
      <c r="EP369" s="21"/>
      <c r="EQ369" s="21"/>
      <c r="ER369" s="21"/>
      <c r="ES369" s="21"/>
      <c r="ET369" s="44"/>
      <c r="EU369" s="21"/>
      <c r="EV369" s="44"/>
      <c r="EW369" s="21"/>
      <c r="EX369" s="44"/>
      <c r="EY369" s="44"/>
      <c r="EZ369" s="21"/>
      <c r="FA369" s="21"/>
      <c r="FB369" s="44"/>
      <c r="FC369" s="44"/>
      <c r="FD369" s="21"/>
      <c r="FE369" s="112"/>
      <c r="FF369" s="44"/>
      <c r="FG369" s="44">
        <v>7095142</v>
      </c>
      <c r="FH369" s="44">
        <v>1307750</v>
      </c>
      <c r="FI369" s="44">
        <v>6828453</v>
      </c>
      <c r="FJ369" s="44">
        <v>229830</v>
      </c>
      <c r="FK369" s="44">
        <v>5672757</v>
      </c>
      <c r="FL369" s="44"/>
      <c r="FM369" s="44"/>
      <c r="FN369" s="44"/>
      <c r="FO369" s="44"/>
      <c r="FP369" s="44"/>
      <c r="FQ369" s="44"/>
      <c r="FR369" s="44"/>
      <c r="FS369" s="44"/>
      <c r="FT369" s="44">
        <v>65428</v>
      </c>
      <c r="FU369" s="44"/>
      <c r="FV369" s="21">
        <v>457570</v>
      </c>
      <c r="FW369" s="44"/>
      <c r="FX369" s="44">
        <v>351946</v>
      </c>
      <c r="FY369" s="44">
        <v>254591</v>
      </c>
      <c r="FZ369" s="44">
        <v>683102</v>
      </c>
      <c r="GA369" s="44">
        <v>65061</v>
      </c>
      <c r="GB369" s="44"/>
      <c r="GC369" s="44">
        <v>39969</v>
      </c>
      <c r="GD369" s="44">
        <v>328276</v>
      </c>
      <c r="GE369" s="44">
        <v>310205</v>
      </c>
      <c r="GF369" s="44">
        <v>234890</v>
      </c>
      <c r="GG369" s="44">
        <v>1062343</v>
      </c>
      <c r="GH369" s="44">
        <v>86746</v>
      </c>
      <c r="GI369" s="44">
        <v>354290</v>
      </c>
      <c r="GJ369" s="44">
        <v>198115</v>
      </c>
      <c r="GK369" s="44">
        <v>3789061</v>
      </c>
      <c r="GL369" s="44"/>
      <c r="GM369" s="44">
        <v>842593</v>
      </c>
      <c r="GN369" s="44">
        <v>47411</v>
      </c>
      <c r="GO369" s="44">
        <v>47830</v>
      </c>
      <c r="GP369" s="44"/>
      <c r="GQ369" s="44">
        <v>12963</v>
      </c>
      <c r="GR369" s="44">
        <v>326198</v>
      </c>
      <c r="GS369" s="44">
        <v>6634216</v>
      </c>
      <c r="GT369" s="44"/>
      <c r="GU369" s="21"/>
      <c r="GV369" s="44"/>
      <c r="GW369" s="44">
        <v>100000</v>
      </c>
      <c r="GX369" s="44"/>
      <c r="GY369" s="44">
        <v>6734216</v>
      </c>
      <c r="GZ369" s="44">
        <v>1857491</v>
      </c>
      <c r="HA369" s="44"/>
      <c r="HB369" s="44"/>
      <c r="HC369" s="44">
        <v>4876725</v>
      </c>
      <c r="HD369" s="44">
        <v>6734216</v>
      </c>
      <c r="HE369" s="21"/>
      <c r="HF369" s="21"/>
      <c r="HG369" s="21"/>
      <c r="HH369" s="21"/>
      <c r="HI369" s="21">
        <v>0</v>
      </c>
      <c r="HJ369" s="44"/>
      <c r="HK369" s="21">
        <v>528800</v>
      </c>
      <c r="HL369" s="21">
        <v>471200</v>
      </c>
      <c r="HM369" s="21">
        <v>1000000</v>
      </c>
      <c r="HN369" s="21">
        <v>-1000000</v>
      </c>
      <c r="HO369" s="21"/>
      <c r="HP369" s="44"/>
      <c r="HQ369" s="47"/>
      <c r="HR369" s="47"/>
      <c r="HS369" s="47"/>
      <c r="HT369" s="47" t="s">
        <v>3812</v>
      </c>
      <c r="HU369" s="47">
        <v>-575822.21</v>
      </c>
      <c r="HV369" s="47">
        <v>3409</v>
      </c>
      <c r="HW369" s="47">
        <v>0</v>
      </c>
      <c r="HX369" s="47">
        <v>7974</v>
      </c>
      <c r="HY369" s="47">
        <v>35742</v>
      </c>
      <c r="HZ369" s="47">
        <v>84343</v>
      </c>
      <c r="IA369" s="47">
        <v>0</v>
      </c>
      <c r="IB369" s="47">
        <v>0</v>
      </c>
      <c r="IC369" s="47">
        <v>5452</v>
      </c>
      <c r="ID369"/>
      <c r="IE369" s="47">
        <v>1904</v>
      </c>
      <c r="IF369">
        <v>12136</v>
      </c>
      <c r="IG369" s="47">
        <v>2178</v>
      </c>
      <c r="IH369" s="47">
        <v>23120</v>
      </c>
      <c r="II369">
        <v>1928</v>
      </c>
      <c r="IJ369">
        <v>15330</v>
      </c>
      <c r="IK369">
        <v>2531</v>
      </c>
      <c r="IL369">
        <v>28209</v>
      </c>
      <c r="IM369">
        <v>224256</v>
      </c>
      <c r="IN369">
        <v>0</v>
      </c>
      <c r="IO369">
        <v>0</v>
      </c>
      <c r="IP369">
        <v>0</v>
      </c>
      <c r="IQ369">
        <v>0</v>
      </c>
      <c r="IR369">
        <v>0</v>
      </c>
      <c r="IS369">
        <v>0</v>
      </c>
      <c r="IT369">
        <v>0</v>
      </c>
      <c r="IU369">
        <v>284034</v>
      </c>
      <c r="IV369">
        <v>0</v>
      </c>
      <c r="IW369">
        <v>459604</v>
      </c>
      <c r="IX369">
        <v>1491573</v>
      </c>
      <c r="IY369">
        <v>2103423</v>
      </c>
      <c r="IZ369">
        <v>0</v>
      </c>
      <c r="JA369">
        <v>0</v>
      </c>
      <c r="JB369">
        <v>278090</v>
      </c>
      <c r="JC369"/>
      <c r="JD369">
        <v>62758</v>
      </c>
      <c r="JE369">
        <v>211509</v>
      </c>
      <c r="JF369">
        <v>39326</v>
      </c>
      <c r="JG369">
        <v>480045</v>
      </c>
      <c r="JH369">
        <v>63550</v>
      </c>
      <c r="JI369">
        <v>299781</v>
      </c>
      <c r="JJ369">
        <v>172349</v>
      </c>
      <c r="JK369">
        <v>1149100</v>
      </c>
      <c r="JL369">
        <v>7095142</v>
      </c>
      <c r="JM369">
        <v>0</v>
      </c>
      <c r="JN369">
        <v>0</v>
      </c>
      <c r="JO369">
        <v>0</v>
      </c>
      <c r="JP369">
        <v>0</v>
      </c>
      <c r="JQ369">
        <v>0</v>
      </c>
      <c r="JR369">
        <v>0</v>
      </c>
      <c r="JS369">
        <v>0</v>
      </c>
      <c r="JT369"/>
      <c r="JU369"/>
      <c r="JV369"/>
      <c r="JW369"/>
      <c r="JX369"/>
      <c r="JY369"/>
      <c r="JZ369"/>
      <c r="KA369"/>
      <c r="KB369"/>
      <c r="KC369"/>
      <c r="KD369"/>
      <c r="KE369"/>
      <c r="KF369">
        <v>156</v>
      </c>
      <c r="KG369">
        <v>315</v>
      </c>
      <c r="KH369">
        <v>90</v>
      </c>
      <c r="KI369">
        <v>110</v>
      </c>
      <c r="KJ369">
        <v>257</v>
      </c>
      <c r="KK369">
        <v>52</v>
      </c>
      <c r="KL369">
        <v>63</v>
      </c>
      <c r="KM369">
        <v>142</v>
      </c>
      <c r="KN369">
        <v>34</v>
      </c>
      <c r="KO369">
        <v>1</v>
      </c>
      <c r="KP369">
        <v>0</v>
      </c>
      <c r="KQ369">
        <v>0</v>
      </c>
      <c r="KR369">
        <v>0</v>
      </c>
      <c r="KS369">
        <v>1</v>
      </c>
      <c r="KT369">
        <v>0</v>
      </c>
      <c r="KU369">
        <v>1</v>
      </c>
      <c r="KV369">
        <v>0</v>
      </c>
      <c r="KW369">
        <v>0</v>
      </c>
      <c r="KX369">
        <v>0</v>
      </c>
      <c r="KY369">
        <v>0</v>
      </c>
      <c r="KZ369">
        <v>0</v>
      </c>
      <c r="LA369">
        <v>0</v>
      </c>
      <c r="LB369">
        <v>0</v>
      </c>
      <c r="LC369">
        <v>0</v>
      </c>
      <c r="LD369">
        <v>1</v>
      </c>
      <c r="LE369">
        <v>0</v>
      </c>
      <c r="LF369">
        <v>0</v>
      </c>
      <c r="LG369">
        <v>0</v>
      </c>
      <c r="LH369">
        <v>0</v>
      </c>
    </row>
    <row r="370" spans="1:320" s="34" customFormat="1" ht="15" customHeight="1" x14ac:dyDescent="0.25">
      <c r="A370" s="45">
        <v>206190507</v>
      </c>
      <c r="B370" s="45" t="s">
        <v>3813</v>
      </c>
      <c r="C370" s="46">
        <v>45292</v>
      </c>
      <c r="D370" s="46">
        <v>45657</v>
      </c>
      <c r="E370" s="47">
        <v>366</v>
      </c>
      <c r="F370" s="45" t="s">
        <v>883</v>
      </c>
      <c r="G370" s="45" t="s">
        <v>884</v>
      </c>
      <c r="H370" s="45" t="s">
        <v>1030</v>
      </c>
      <c r="I370" s="45" t="s">
        <v>886</v>
      </c>
      <c r="J370" s="45" t="s">
        <v>887</v>
      </c>
      <c r="K370" s="45" t="s">
        <v>1031</v>
      </c>
      <c r="L370" s="45" t="s">
        <v>2747</v>
      </c>
      <c r="M370" s="45" t="s">
        <v>3814</v>
      </c>
      <c r="N370" s="45" t="s">
        <v>3815</v>
      </c>
      <c r="O370" s="45" t="s">
        <v>3162</v>
      </c>
      <c r="P370" s="45" t="s">
        <v>3163</v>
      </c>
      <c r="Q370" s="45" t="s">
        <v>3816</v>
      </c>
      <c r="R370" t="s">
        <v>3817</v>
      </c>
      <c r="S370" s="45" t="s">
        <v>893</v>
      </c>
      <c r="T370"/>
      <c r="U370" s="47">
        <v>139</v>
      </c>
      <c r="V370" s="47">
        <v>139</v>
      </c>
      <c r="W370" s="47" t="s">
        <v>913</v>
      </c>
      <c r="X370" s="47">
        <v>50874</v>
      </c>
      <c r="Y370" s="47">
        <v>45169</v>
      </c>
      <c r="Z370" s="48">
        <v>204.38</v>
      </c>
      <c r="AA370" s="44">
        <v>204</v>
      </c>
      <c r="AB370" s="44">
        <v>202</v>
      </c>
      <c r="AC370" s="44">
        <v>3399</v>
      </c>
      <c r="AD370" s="44"/>
      <c r="AE370" s="44">
        <v>1150</v>
      </c>
      <c r="AF370" s="44">
        <v>37801</v>
      </c>
      <c r="AG370" s="44"/>
      <c r="AH370" s="47">
        <v>2456</v>
      </c>
      <c r="AI370" s="47"/>
      <c r="AJ370">
        <v>363</v>
      </c>
      <c r="AK370" t="s">
        <v>914</v>
      </c>
      <c r="AL370">
        <v>38946</v>
      </c>
      <c r="AM370"/>
      <c r="AN370"/>
      <c r="AO370"/>
      <c r="AP370">
        <v>6223</v>
      </c>
      <c r="AQ370"/>
      <c r="AR370" s="44"/>
      <c r="AS370" s="44"/>
      <c r="AT370" s="44"/>
      <c r="AU370" s="44">
        <v>16616050</v>
      </c>
      <c r="AV370" s="44">
        <v>6015537</v>
      </c>
      <c r="AW370" s="44">
        <v>5142510</v>
      </c>
      <c r="AX370" s="44">
        <v>90083</v>
      </c>
      <c r="AY370" s="44">
        <v>17579160</v>
      </c>
      <c r="AZ370" s="21">
        <v>18902053</v>
      </c>
      <c r="BA370" s="21">
        <v>-1322893</v>
      </c>
      <c r="BB370" s="44">
        <v>-3</v>
      </c>
      <c r="BC370" s="44"/>
      <c r="BD370" s="44"/>
      <c r="BE370" s="44">
        <v>-1322896</v>
      </c>
      <c r="BF370" s="44">
        <v>1105350</v>
      </c>
      <c r="BG370" s="44"/>
      <c r="BH370" s="44">
        <v>472000</v>
      </c>
      <c r="BI370" s="21">
        <v>14082490</v>
      </c>
      <c r="BJ370" s="21"/>
      <c r="BK370" s="21">
        <v>843680</v>
      </c>
      <c r="BL370" s="21"/>
      <c r="BM370" s="21">
        <v>112530</v>
      </c>
      <c r="BN370" s="21">
        <v>12073260</v>
      </c>
      <c r="BO370" s="21"/>
      <c r="BP370" s="21"/>
      <c r="BQ370" s="44"/>
      <c r="BR370" s="21">
        <v>4542790</v>
      </c>
      <c r="BS370" s="44"/>
      <c r="BT370" s="21"/>
      <c r="BU370" s="44"/>
      <c r="BV370" s="21"/>
      <c r="BW370" s="44">
        <v>4313387</v>
      </c>
      <c r="BX370" s="21"/>
      <c r="BY370" s="21"/>
      <c r="BZ370" s="21"/>
      <c r="CA370" s="44">
        <v>127529</v>
      </c>
      <c r="CB370" s="44"/>
      <c r="CC370" s="44"/>
      <c r="CD370" s="44"/>
      <c r="CE370" s="44"/>
      <c r="CF370" s="44"/>
      <c r="CG370" s="44">
        <v>1574621</v>
      </c>
      <c r="CH370" s="44"/>
      <c r="CI370" s="21"/>
      <c r="CJ370" s="44"/>
      <c r="CK370" s="21"/>
      <c r="CL370" s="44"/>
      <c r="CM370" s="44">
        <v>101614</v>
      </c>
      <c r="CN370" s="44">
        <v>0</v>
      </c>
      <c r="CO370" s="44">
        <v>2261798</v>
      </c>
      <c r="CP370" s="44">
        <v>0</v>
      </c>
      <c r="CQ370" s="21">
        <v>1916515</v>
      </c>
      <c r="CR370" s="44">
        <v>368888</v>
      </c>
      <c r="CS370" s="44">
        <v>1312549</v>
      </c>
      <c r="CT370" s="44">
        <v>38243</v>
      </c>
      <c r="CU370" s="44"/>
      <c r="CV370" s="44">
        <v>15930</v>
      </c>
      <c r="CW370" s="21"/>
      <c r="CX370" s="21"/>
      <c r="CY370" s="21"/>
      <c r="CZ370" s="21"/>
      <c r="DA370" s="21"/>
      <c r="DB370" s="21"/>
      <c r="DC370" s="21"/>
      <c r="DD370" s="21"/>
      <c r="DE370" s="44"/>
      <c r="DF370" s="21"/>
      <c r="DG370" s="44"/>
      <c r="DH370" s="21"/>
      <c r="DI370" s="44"/>
      <c r="DJ370" s="44"/>
      <c r="DK370" s="44"/>
      <c r="DL370" s="44"/>
      <c r="DM370" s="21"/>
      <c r="DN370" s="44"/>
      <c r="DO370" s="44"/>
      <c r="DP370" s="44"/>
      <c r="DQ370" s="44"/>
      <c r="DR370" s="44"/>
      <c r="DS370" s="44"/>
      <c r="DT370" s="44"/>
      <c r="DU370" s="44"/>
      <c r="DV370" s="44"/>
      <c r="DW370" s="44"/>
      <c r="DX370" s="44"/>
      <c r="DY370" s="44"/>
      <c r="DZ370" s="44"/>
      <c r="EA370" s="44"/>
      <c r="EB370" s="21"/>
      <c r="EC370" s="44">
        <v>2136765</v>
      </c>
      <c r="ED370" s="44"/>
      <c r="EE370" s="21"/>
      <c r="EF370" s="44"/>
      <c r="EG370" s="21">
        <v>157591</v>
      </c>
      <c r="EH370" s="44"/>
      <c r="EI370" s="21">
        <v>1570482</v>
      </c>
      <c r="EJ370" s="44"/>
      <c r="EK370" s="44"/>
      <c r="EL370" s="21"/>
      <c r="EM370" s="44">
        <v>1262452</v>
      </c>
      <c r="EN370" s="44"/>
      <c r="EO370" s="44">
        <v>15220</v>
      </c>
      <c r="EP370" s="21"/>
      <c r="EQ370" s="21"/>
      <c r="ER370" s="21"/>
      <c r="ES370" s="21"/>
      <c r="ET370" s="44"/>
      <c r="EU370" s="21"/>
      <c r="EV370" s="44"/>
      <c r="EW370" s="21"/>
      <c r="EX370" s="44"/>
      <c r="EY370" s="44"/>
      <c r="EZ370" s="21"/>
      <c r="FA370" s="21"/>
      <c r="FB370" s="44"/>
      <c r="FC370" s="44"/>
      <c r="FD370" s="21"/>
      <c r="FE370" s="112"/>
      <c r="FF370" s="44"/>
      <c r="FG370" s="44">
        <v>9041969</v>
      </c>
      <c r="FH370" s="44">
        <v>2362858</v>
      </c>
      <c r="FI370" s="44">
        <v>7497226</v>
      </c>
      <c r="FJ370" s="44">
        <v>489684</v>
      </c>
      <c r="FK370" s="44">
        <v>7282012</v>
      </c>
      <c r="FL370" s="44"/>
      <c r="FM370" s="44"/>
      <c r="FN370" s="44"/>
      <c r="FO370" s="44">
        <v>2753355</v>
      </c>
      <c r="FP370" s="44"/>
      <c r="FQ370" s="44"/>
      <c r="FR370" s="44"/>
      <c r="FS370" s="44"/>
      <c r="FT370" s="44">
        <v>8077</v>
      </c>
      <c r="FU370" s="44"/>
      <c r="FV370" s="21">
        <v>425436</v>
      </c>
      <c r="FW370" s="44"/>
      <c r="FX370" s="44">
        <v>347722</v>
      </c>
      <c r="FY370" s="44">
        <v>64473</v>
      </c>
      <c r="FZ370" s="44">
        <v>117263</v>
      </c>
      <c r="GA370" s="44">
        <v>31305</v>
      </c>
      <c r="GB370" s="44"/>
      <c r="GC370" s="44">
        <v>31203</v>
      </c>
      <c r="GD370" s="44">
        <v>605571</v>
      </c>
      <c r="GE370" s="44">
        <v>377895</v>
      </c>
      <c r="GF370" s="44">
        <v>372235</v>
      </c>
      <c r="GG370" s="44">
        <v>1059485</v>
      </c>
      <c r="GH370" s="44">
        <v>192034</v>
      </c>
      <c r="GI370" s="44">
        <v>177669</v>
      </c>
      <c r="GJ370" s="44">
        <v>183698</v>
      </c>
      <c r="GK370" s="44">
        <v>3835617</v>
      </c>
      <c r="GL370" s="44"/>
      <c r="GM370" s="44">
        <v>917400</v>
      </c>
      <c r="GN370" s="44">
        <v>83326</v>
      </c>
      <c r="GO370" s="44">
        <v>19477</v>
      </c>
      <c r="GP370" s="44"/>
      <c r="GQ370" s="44"/>
      <c r="GR370" s="44">
        <v>16800</v>
      </c>
      <c r="GS370" s="44">
        <v>5115951</v>
      </c>
      <c r="GT370" s="44"/>
      <c r="GU370" s="21">
        <v>2771443</v>
      </c>
      <c r="GV370" s="44">
        <v>260830</v>
      </c>
      <c r="GW370" s="44"/>
      <c r="GX370" s="44"/>
      <c r="GY370" s="44">
        <v>8148224</v>
      </c>
      <c r="GZ370" s="44">
        <v>2233624</v>
      </c>
      <c r="HA370" s="44"/>
      <c r="HB370" s="44"/>
      <c r="HC370" s="44">
        <v>5914600</v>
      </c>
      <c r="HD370" s="44">
        <v>8148224</v>
      </c>
      <c r="HE370" s="21"/>
      <c r="HF370" s="21"/>
      <c r="HG370" s="21">
        <v>9559</v>
      </c>
      <c r="HH370" s="21"/>
      <c r="HI370" s="21">
        <v>0</v>
      </c>
      <c r="HJ370" s="44"/>
      <c r="HK370" s="21">
        <v>2805088</v>
      </c>
      <c r="HL370" s="21">
        <v>201461</v>
      </c>
      <c r="HM370" s="21">
        <v>3006549</v>
      </c>
      <c r="HN370" s="21">
        <v>-235106</v>
      </c>
      <c r="HO370" s="21"/>
      <c r="HP370" s="44"/>
      <c r="HQ370" s="47"/>
      <c r="HR370" s="47"/>
      <c r="HS370" s="47"/>
      <c r="HT370" s="47" t="s">
        <v>3818</v>
      </c>
      <c r="HU370" s="47">
        <v>2613340.0799999996</v>
      </c>
      <c r="HV370" s="47">
        <v>4144</v>
      </c>
      <c r="HW370" s="47">
        <v>0</v>
      </c>
      <c r="HX370" s="47">
        <v>18997</v>
      </c>
      <c r="HY370" s="47">
        <v>57283</v>
      </c>
      <c r="HZ370" s="47">
        <v>108656</v>
      </c>
      <c r="IA370" s="47">
        <v>12313</v>
      </c>
      <c r="IB370" s="47">
        <v>0</v>
      </c>
      <c r="IC370" s="47">
        <v>6322</v>
      </c>
      <c r="ID370"/>
      <c r="IE370" s="47">
        <v>4276</v>
      </c>
      <c r="IF370">
        <v>13375</v>
      </c>
      <c r="IG370" s="47">
        <v>14278</v>
      </c>
      <c r="IH370" s="47">
        <v>24577</v>
      </c>
      <c r="II370">
        <v>6554</v>
      </c>
      <c r="IJ370">
        <v>6526</v>
      </c>
      <c r="IK370">
        <v>3556</v>
      </c>
      <c r="IL370">
        <v>20195</v>
      </c>
      <c r="IM370">
        <v>301052</v>
      </c>
      <c r="IN370">
        <v>0</v>
      </c>
      <c r="IO370">
        <v>1476</v>
      </c>
      <c r="IP370">
        <v>3235</v>
      </c>
      <c r="IQ370">
        <v>10822</v>
      </c>
      <c r="IR370">
        <v>0</v>
      </c>
      <c r="IS370">
        <v>0</v>
      </c>
      <c r="IT370">
        <v>15533</v>
      </c>
      <c r="IU370">
        <v>310107</v>
      </c>
      <c r="IV370">
        <v>0</v>
      </c>
      <c r="IW370">
        <v>1127122</v>
      </c>
      <c r="IX370">
        <v>2211869</v>
      </c>
      <c r="IY370">
        <v>2515386</v>
      </c>
      <c r="IZ370">
        <v>427808</v>
      </c>
      <c r="JA370">
        <v>0</v>
      </c>
      <c r="JB370">
        <v>267240</v>
      </c>
      <c r="JC370"/>
      <c r="JD370">
        <v>118205</v>
      </c>
      <c r="JE370">
        <v>243185</v>
      </c>
      <c r="JF370">
        <v>242754</v>
      </c>
      <c r="JG370">
        <v>491617</v>
      </c>
      <c r="JH370">
        <v>152248</v>
      </c>
      <c r="JI370">
        <v>136076</v>
      </c>
      <c r="JJ370">
        <v>140012</v>
      </c>
      <c r="JK370">
        <v>658340</v>
      </c>
      <c r="JL370">
        <v>9041969</v>
      </c>
      <c r="JM370">
        <v>0</v>
      </c>
      <c r="JN370">
        <v>162169</v>
      </c>
      <c r="JO370">
        <v>222950</v>
      </c>
      <c r="JP370">
        <v>435897</v>
      </c>
      <c r="JQ370">
        <v>0</v>
      </c>
      <c r="JR370">
        <v>0</v>
      </c>
      <c r="JS370">
        <v>821016</v>
      </c>
      <c r="JT370"/>
      <c r="JU370"/>
      <c r="JV370"/>
      <c r="JW370"/>
      <c r="JX370"/>
      <c r="JY370"/>
      <c r="JZ370"/>
      <c r="KA370"/>
      <c r="KB370"/>
      <c r="KC370"/>
      <c r="KD370"/>
      <c r="KE370"/>
      <c r="KF370">
        <v>190</v>
      </c>
      <c r="KG370">
        <v>344</v>
      </c>
      <c r="KH370">
        <v>125</v>
      </c>
      <c r="KI370">
        <v>117</v>
      </c>
      <c r="KJ370">
        <v>223</v>
      </c>
      <c r="KK370">
        <v>76</v>
      </c>
      <c r="KL370">
        <v>68</v>
      </c>
      <c r="KM370">
        <v>137</v>
      </c>
      <c r="KN370">
        <v>42</v>
      </c>
      <c r="KO370">
        <v>1</v>
      </c>
      <c r="KP370">
        <v>0</v>
      </c>
      <c r="KQ370">
        <v>0</v>
      </c>
      <c r="KR370">
        <v>0</v>
      </c>
      <c r="KS370">
        <v>0</v>
      </c>
      <c r="KT370">
        <v>1</v>
      </c>
      <c r="KU370">
        <v>1</v>
      </c>
      <c r="KV370">
        <v>0</v>
      </c>
      <c r="KW370">
        <v>0</v>
      </c>
      <c r="KX370">
        <v>0</v>
      </c>
      <c r="KY370">
        <v>1</v>
      </c>
      <c r="KZ370">
        <v>0</v>
      </c>
      <c r="LA370">
        <v>0</v>
      </c>
      <c r="LB370">
        <v>0</v>
      </c>
      <c r="LC370">
        <v>0</v>
      </c>
      <c r="LD370">
        <v>1</v>
      </c>
      <c r="LE370">
        <v>0</v>
      </c>
      <c r="LF370">
        <v>0</v>
      </c>
      <c r="LG370">
        <v>0</v>
      </c>
      <c r="LH370">
        <v>0</v>
      </c>
    </row>
    <row r="371" spans="1:320" s="34" customFormat="1" ht="15" customHeight="1" x14ac:dyDescent="0.25">
      <c r="A371" s="45">
        <v>206190508</v>
      </c>
      <c r="B371" s="45" t="s">
        <v>1186</v>
      </c>
      <c r="C371" s="46">
        <v>45139</v>
      </c>
      <c r="D371" s="46">
        <v>45504</v>
      </c>
      <c r="E371" s="47">
        <v>366</v>
      </c>
      <c r="F371" s="45" t="s">
        <v>883</v>
      </c>
      <c r="G371" s="45" t="s">
        <v>884</v>
      </c>
      <c r="H371" s="45" t="s">
        <v>1030</v>
      </c>
      <c r="I371" s="45" t="s">
        <v>886</v>
      </c>
      <c r="J371" s="45" t="s">
        <v>331</v>
      </c>
      <c r="K371" s="45" t="s">
        <v>1031</v>
      </c>
      <c r="L371" s="45" t="s">
        <v>2822</v>
      </c>
      <c r="M371" s="45" t="s">
        <v>1187</v>
      </c>
      <c r="N371" s="45" t="s">
        <v>1188</v>
      </c>
      <c r="O371" s="45" t="s">
        <v>1189</v>
      </c>
      <c r="P371" s="45" t="s">
        <v>3711</v>
      </c>
      <c r="Q371" s="45" t="s">
        <v>3819</v>
      </c>
      <c r="R371" t="s">
        <v>1190</v>
      </c>
      <c r="S371" s="45" t="s">
        <v>893</v>
      </c>
      <c r="T371" t="s">
        <v>1191</v>
      </c>
      <c r="U371" s="47">
        <v>57</v>
      </c>
      <c r="V371" s="47">
        <v>57</v>
      </c>
      <c r="W371" s="47" t="s">
        <v>1728</v>
      </c>
      <c r="X371" s="47">
        <v>20862</v>
      </c>
      <c r="Y371" s="47">
        <v>16347</v>
      </c>
      <c r="Z371" s="48">
        <v>78.36</v>
      </c>
      <c r="AA371" s="44">
        <v>76</v>
      </c>
      <c r="AB371" s="44">
        <v>71</v>
      </c>
      <c r="AC371" s="44">
        <v>2547</v>
      </c>
      <c r="AD371" s="44">
        <v>202</v>
      </c>
      <c r="AE371" s="44">
        <v>800</v>
      </c>
      <c r="AF371" s="44">
        <v>5697</v>
      </c>
      <c r="AG371" s="44"/>
      <c r="AH371" s="47"/>
      <c r="AI371" s="47">
        <v>7101</v>
      </c>
      <c r="AJ371"/>
      <c r="AK371" t="s">
        <v>895</v>
      </c>
      <c r="AL371">
        <v>16347</v>
      </c>
      <c r="AM371"/>
      <c r="AN371"/>
      <c r="AO371"/>
      <c r="AP371"/>
      <c r="AQ371"/>
      <c r="AR371" s="44"/>
      <c r="AS371" s="44"/>
      <c r="AT371" s="44"/>
      <c r="AU371" s="44">
        <v>6277911</v>
      </c>
      <c r="AV371" s="44">
        <v>1272818</v>
      </c>
      <c r="AW371" s="44">
        <v>252611</v>
      </c>
      <c r="AX371" s="44">
        <v>81913</v>
      </c>
      <c r="AY371" s="44">
        <v>7380031</v>
      </c>
      <c r="AZ371" s="21">
        <v>8529580</v>
      </c>
      <c r="BA371" s="21">
        <v>-1149549</v>
      </c>
      <c r="BB371" s="44">
        <v>2313142</v>
      </c>
      <c r="BC371" s="44"/>
      <c r="BD371" s="44"/>
      <c r="BE371" s="44">
        <v>1163593</v>
      </c>
      <c r="BF371" s="44">
        <v>924712</v>
      </c>
      <c r="BG371" s="44">
        <v>136404</v>
      </c>
      <c r="BH371" s="44">
        <v>332735</v>
      </c>
      <c r="BI371" s="21">
        <v>2035947</v>
      </c>
      <c r="BJ371" s="21"/>
      <c r="BK371" s="21"/>
      <c r="BL371" s="21">
        <v>2848113</v>
      </c>
      <c r="BM371" s="21"/>
      <c r="BN371" s="21">
        <v>6277911</v>
      </c>
      <c r="BO371" s="21"/>
      <c r="BP371" s="21"/>
      <c r="BQ371" s="44"/>
      <c r="BR371" s="21"/>
      <c r="BS371" s="44"/>
      <c r="BT371" s="21"/>
      <c r="BU371" s="44"/>
      <c r="BV371" s="21"/>
      <c r="BW371" s="44">
        <v>1181269</v>
      </c>
      <c r="BX371" s="21"/>
      <c r="BY371" s="21">
        <v>376</v>
      </c>
      <c r="BZ371" s="21"/>
      <c r="CA371" s="44">
        <v>4742</v>
      </c>
      <c r="CB371" s="44"/>
      <c r="CC371" s="44">
        <v>34371</v>
      </c>
      <c r="CD371" s="44"/>
      <c r="CE371" s="44"/>
      <c r="CF371" s="44"/>
      <c r="CG371" s="44"/>
      <c r="CH371" s="44"/>
      <c r="CI371" s="21">
        <v>52060</v>
      </c>
      <c r="CJ371" s="44"/>
      <c r="CK371" s="21"/>
      <c r="CL371" s="44"/>
      <c r="CM371" s="44">
        <v>42247</v>
      </c>
      <c r="CN371" s="44">
        <v>0</v>
      </c>
      <c r="CO371" s="44">
        <v>535652</v>
      </c>
      <c r="CP371" s="44">
        <v>0</v>
      </c>
      <c r="CQ371" s="21">
        <v>401535</v>
      </c>
      <c r="CR371" s="44">
        <v>67672</v>
      </c>
      <c r="CS371" s="44">
        <v>145776</v>
      </c>
      <c r="CT371" s="44">
        <v>53581</v>
      </c>
      <c r="CU371" s="44"/>
      <c r="CV371" s="44">
        <v>26355</v>
      </c>
      <c r="CW371" s="21"/>
      <c r="CX371" s="21"/>
      <c r="CY371" s="21"/>
      <c r="CZ371" s="21"/>
      <c r="DA371" s="21"/>
      <c r="DB371" s="21"/>
      <c r="DC371" s="21"/>
      <c r="DD371" s="21"/>
      <c r="DE371" s="44"/>
      <c r="DF371" s="21"/>
      <c r="DG371" s="44"/>
      <c r="DH371" s="21"/>
      <c r="DI371" s="44"/>
      <c r="DJ371" s="44"/>
      <c r="DK371" s="44"/>
      <c r="DL371" s="44"/>
      <c r="DM371" s="21"/>
      <c r="DN371" s="44"/>
      <c r="DO371" s="44"/>
      <c r="DP371" s="44"/>
      <c r="DQ371" s="44"/>
      <c r="DR371" s="44"/>
      <c r="DS371" s="44"/>
      <c r="DT371" s="44"/>
      <c r="DU371" s="44"/>
      <c r="DV371" s="44"/>
      <c r="DW371" s="44"/>
      <c r="DX371" s="44"/>
      <c r="DY371" s="44">
        <v>375</v>
      </c>
      <c r="DZ371" s="44"/>
      <c r="EA371" s="44"/>
      <c r="EB371" s="21"/>
      <c r="EC371" s="44">
        <v>78691</v>
      </c>
      <c r="ED371" s="44"/>
      <c r="EE371" s="21">
        <v>7662</v>
      </c>
      <c r="EF371" s="44"/>
      <c r="EG371" s="21">
        <v>37667</v>
      </c>
      <c r="EH371" s="44"/>
      <c r="EI371" s="21">
        <v>128216</v>
      </c>
      <c r="EJ371" s="44"/>
      <c r="EK371" s="44"/>
      <c r="EL371" s="21"/>
      <c r="EM371" s="44"/>
      <c r="EN371" s="44"/>
      <c r="EO371" s="44"/>
      <c r="EP371" s="21"/>
      <c r="EQ371" s="21"/>
      <c r="ER371" s="21"/>
      <c r="ES371" s="21"/>
      <c r="ET371" s="44"/>
      <c r="EU371" s="21"/>
      <c r="EV371" s="44"/>
      <c r="EW371" s="21"/>
      <c r="EX371" s="44"/>
      <c r="EY371" s="44"/>
      <c r="EZ371" s="21"/>
      <c r="FA371" s="21"/>
      <c r="FB371" s="44"/>
      <c r="FC371" s="44"/>
      <c r="FD371" s="21"/>
      <c r="FE371" s="112"/>
      <c r="FF371" s="44"/>
      <c r="FG371" s="44">
        <v>3498406</v>
      </c>
      <c r="FH371" s="44">
        <v>832293</v>
      </c>
      <c r="FI371" s="44">
        <v>4198881</v>
      </c>
      <c r="FJ371" s="44">
        <v>95179</v>
      </c>
      <c r="FK371" s="44">
        <v>3140298</v>
      </c>
      <c r="FL371" s="44"/>
      <c r="FM371" s="44"/>
      <c r="FN371" s="44"/>
      <c r="FO371" s="44"/>
      <c r="FP371" s="44"/>
      <c r="FQ371" s="44"/>
      <c r="FR371" s="44"/>
      <c r="FS371" s="44"/>
      <c r="FT371" s="44"/>
      <c r="FU371" s="44">
        <v>9032</v>
      </c>
      <c r="FV371" s="21">
        <v>149546</v>
      </c>
      <c r="FW371" s="44"/>
      <c r="FX371" s="44">
        <v>221866</v>
      </c>
      <c r="FY371" s="44">
        <v>36446</v>
      </c>
      <c r="FZ371" s="44">
        <v>78297</v>
      </c>
      <c r="GA371" s="44">
        <v>33796</v>
      </c>
      <c r="GB371" s="44"/>
      <c r="GC371" s="44">
        <v>18621</v>
      </c>
      <c r="GD371" s="44">
        <v>556772</v>
      </c>
      <c r="GE371" s="44">
        <v>218567</v>
      </c>
      <c r="GF371" s="44">
        <v>221968</v>
      </c>
      <c r="GG371" s="44">
        <v>765976</v>
      </c>
      <c r="GH371" s="44">
        <v>66973</v>
      </c>
      <c r="GI371" s="44">
        <v>219761</v>
      </c>
      <c r="GJ371" s="44">
        <v>115852</v>
      </c>
      <c r="GK371" s="44">
        <v>2088846</v>
      </c>
      <c r="GL371" s="44">
        <v>544025</v>
      </c>
      <c r="GM371" s="44"/>
      <c r="GN371" s="44">
        <v>11158</v>
      </c>
      <c r="GO371" s="44">
        <v>31780</v>
      </c>
      <c r="GP371" s="44"/>
      <c r="GQ371" s="44"/>
      <c r="GR371" s="44"/>
      <c r="GS371" s="44">
        <v>9307167</v>
      </c>
      <c r="GT371" s="44"/>
      <c r="GU371" s="21">
        <v>5293549</v>
      </c>
      <c r="GV371" s="44">
        <v>298266</v>
      </c>
      <c r="GW371" s="44">
        <v>18728</v>
      </c>
      <c r="GX371" s="44"/>
      <c r="GY371" s="44">
        <v>14917710</v>
      </c>
      <c r="GZ371" s="44">
        <v>622503</v>
      </c>
      <c r="HA371" s="44">
        <v>3188</v>
      </c>
      <c r="HB371" s="44"/>
      <c r="HC371" s="44">
        <v>14292019</v>
      </c>
      <c r="HD371" s="44">
        <v>14917710</v>
      </c>
      <c r="HE371" s="21"/>
      <c r="HF371" s="21">
        <v>18728</v>
      </c>
      <c r="HG371" s="21">
        <v>23715</v>
      </c>
      <c r="HH371" s="21"/>
      <c r="HI371" s="21">
        <v>757289</v>
      </c>
      <c r="HJ371" s="44">
        <v>10819747</v>
      </c>
      <c r="HK371" s="21"/>
      <c r="HL371" s="21">
        <v>1906008</v>
      </c>
      <c r="HM371" s="21">
        <v>13483044</v>
      </c>
      <c r="HN371" s="21">
        <v>-8189495</v>
      </c>
      <c r="HO371" s="21"/>
      <c r="HP371" s="44"/>
      <c r="HQ371" s="47"/>
      <c r="HR371" s="47"/>
      <c r="HS371" s="47"/>
      <c r="HT371" s="47" t="s">
        <v>3820</v>
      </c>
      <c r="HU371" s="47">
        <v>7357985.46</v>
      </c>
      <c r="HV371" s="47">
        <v>972</v>
      </c>
      <c r="HW371" s="47">
        <v>0</v>
      </c>
      <c r="HX371" s="47">
        <v>8339</v>
      </c>
      <c r="HY371" s="47">
        <v>22158</v>
      </c>
      <c r="HZ371" s="47">
        <v>46536</v>
      </c>
      <c r="IA371" s="47">
        <v>0</v>
      </c>
      <c r="IB371" s="47">
        <v>0</v>
      </c>
      <c r="IC371" s="47">
        <v>4542</v>
      </c>
      <c r="ID371"/>
      <c r="IE371" s="47">
        <v>4029</v>
      </c>
      <c r="IF371"/>
      <c r="IG371" s="47"/>
      <c r="IH371" s="47">
        <v>18890</v>
      </c>
      <c r="II371">
        <v>1842</v>
      </c>
      <c r="IJ371">
        <v>8701</v>
      </c>
      <c r="IK371">
        <v>1833</v>
      </c>
      <c r="IL371">
        <v>8388</v>
      </c>
      <c r="IM371">
        <v>126230</v>
      </c>
      <c r="IN371">
        <v>0</v>
      </c>
      <c r="IO371">
        <v>0</v>
      </c>
      <c r="IP371">
        <v>1538</v>
      </c>
      <c r="IQ371">
        <v>2398</v>
      </c>
      <c r="IR371">
        <v>0</v>
      </c>
      <c r="IS371">
        <v>0</v>
      </c>
      <c r="IT371">
        <v>3936</v>
      </c>
      <c r="IU371">
        <v>74250</v>
      </c>
      <c r="IV371">
        <v>0</v>
      </c>
      <c r="IW371">
        <v>375019</v>
      </c>
      <c r="IX371">
        <v>698175</v>
      </c>
      <c r="IY371">
        <v>1067044</v>
      </c>
      <c r="IZ371">
        <v>0</v>
      </c>
      <c r="JA371">
        <v>0</v>
      </c>
      <c r="JB371">
        <v>128346</v>
      </c>
      <c r="JC371"/>
      <c r="JD371">
        <v>123985</v>
      </c>
      <c r="JE371"/>
      <c r="JF371"/>
      <c r="JG371">
        <v>405989</v>
      </c>
      <c r="JH371">
        <v>47431</v>
      </c>
      <c r="JI371">
        <v>171487</v>
      </c>
      <c r="JJ371">
        <v>79378</v>
      </c>
      <c r="JK371">
        <v>327302</v>
      </c>
      <c r="JL371">
        <v>3498406</v>
      </c>
      <c r="JM371">
        <v>0</v>
      </c>
      <c r="JN371">
        <v>0</v>
      </c>
      <c r="JO371">
        <v>46148</v>
      </c>
      <c r="JP371">
        <v>47969</v>
      </c>
      <c r="JQ371">
        <v>0</v>
      </c>
      <c r="JR371">
        <v>0</v>
      </c>
      <c r="JS371">
        <v>94117</v>
      </c>
      <c r="JT371"/>
      <c r="JU371"/>
      <c r="JV371"/>
      <c r="JW371"/>
      <c r="JX371"/>
      <c r="JY371"/>
      <c r="JZ371"/>
      <c r="KA371"/>
      <c r="KB371"/>
      <c r="KC371"/>
      <c r="KD371"/>
      <c r="KE371"/>
      <c r="KF371">
        <v>75</v>
      </c>
      <c r="KG371">
        <v>102</v>
      </c>
      <c r="KH371">
        <v>70</v>
      </c>
      <c r="KI371">
        <v>51</v>
      </c>
      <c r="KJ371">
        <v>73</v>
      </c>
      <c r="KK371">
        <v>49</v>
      </c>
      <c r="KL371">
        <v>35</v>
      </c>
      <c r="KM371">
        <v>47</v>
      </c>
      <c r="KN371">
        <v>32</v>
      </c>
      <c r="KO371">
        <v>0</v>
      </c>
      <c r="KP371">
        <v>1</v>
      </c>
      <c r="KQ371">
        <v>0</v>
      </c>
      <c r="KR371">
        <v>1</v>
      </c>
      <c r="KS371">
        <v>0</v>
      </c>
      <c r="KT371">
        <v>0</v>
      </c>
      <c r="KU371">
        <v>1</v>
      </c>
      <c r="KV371">
        <v>0</v>
      </c>
      <c r="KW371">
        <v>0</v>
      </c>
      <c r="KX371">
        <v>0</v>
      </c>
      <c r="KY371">
        <v>0</v>
      </c>
      <c r="KZ371">
        <v>0</v>
      </c>
      <c r="LA371">
        <v>0</v>
      </c>
      <c r="LB371">
        <v>0</v>
      </c>
      <c r="LC371">
        <v>0</v>
      </c>
      <c r="LD371">
        <v>1</v>
      </c>
      <c r="LE371">
        <v>0</v>
      </c>
      <c r="LF371">
        <v>0</v>
      </c>
      <c r="LG371">
        <v>0</v>
      </c>
      <c r="LH371">
        <v>0</v>
      </c>
    </row>
    <row r="372" spans="1:320" s="34" customFormat="1" ht="15" customHeight="1" x14ac:dyDescent="0.25">
      <c r="A372" s="45">
        <v>206190509</v>
      </c>
      <c r="B372" s="45" t="s">
        <v>1192</v>
      </c>
      <c r="C372" s="46">
        <v>45200</v>
      </c>
      <c r="D372" s="46">
        <v>45322</v>
      </c>
      <c r="E372" s="47">
        <v>123</v>
      </c>
      <c r="F372" s="45" t="s">
        <v>883</v>
      </c>
      <c r="G372" s="45" t="s">
        <v>893</v>
      </c>
      <c r="H372" s="45" t="s">
        <v>1030</v>
      </c>
      <c r="I372" s="45" t="s">
        <v>916</v>
      </c>
      <c r="J372" s="45" t="s">
        <v>331</v>
      </c>
      <c r="K372" s="45" t="s">
        <v>1031</v>
      </c>
      <c r="L372" s="45" t="s">
        <v>2807</v>
      </c>
      <c r="M372" s="45" t="s">
        <v>1193</v>
      </c>
      <c r="N372" s="45" t="s">
        <v>1194</v>
      </c>
      <c r="O372" s="45" t="s">
        <v>1195</v>
      </c>
      <c r="P372" s="45" t="s">
        <v>1196</v>
      </c>
      <c r="Q372" s="45" t="s">
        <v>1197</v>
      </c>
      <c r="R372" t="s">
        <v>1198</v>
      </c>
      <c r="S372" s="45" t="s">
        <v>893</v>
      </c>
      <c r="T372" t="s">
        <v>1199</v>
      </c>
      <c r="U372" s="47">
        <v>48</v>
      </c>
      <c r="V372" s="47">
        <v>48</v>
      </c>
      <c r="W372" s="47" t="s">
        <v>1728</v>
      </c>
      <c r="X372" s="47">
        <v>5904</v>
      </c>
      <c r="Y372" s="47">
        <v>1940</v>
      </c>
      <c r="Z372" s="48">
        <v>32.86</v>
      </c>
      <c r="AA372" s="44"/>
      <c r="AB372" s="44">
        <v>19</v>
      </c>
      <c r="AC372" s="44"/>
      <c r="AD372" s="44"/>
      <c r="AE372" s="44">
        <v>156</v>
      </c>
      <c r="AF372" s="44">
        <v>1273</v>
      </c>
      <c r="AG372" s="44"/>
      <c r="AH372" s="47"/>
      <c r="AI372" s="47">
        <v>157</v>
      </c>
      <c r="AJ372">
        <v>354</v>
      </c>
      <c r="AK372" t="s">
        <v>895</v>
      </c>
      <c r="AL372">
        <v>1940</v>
      </c>
      <c r="AM372"/>
      <c r="AN372"/>
      <c r="AO372"/>
      <c r="AP372"/>
      <c r="AQ372"/>
      <c r="AR372" s="44"/>
      <c r="AS372" s="44"/>
      <c r="AT372" s="44"/>
      <c r="AU372" s="44">
        <v>511631</v>
      </c>
      <c r="AV372" s="44">
        <v>35646</v>
      </c>
      <c r="AW372" s="44">
        <v>52868</v>
      </c>
      <c r="AX372" s="44"/>
      <c r="AY372" s="44">
        <v>494409</v>
      </c>
      <c r="AZ372" s="21">
        <v>1081800</v>
      </c>
      <c r="BA372" s="21">
        <v>-587391</v>
      </c>
      <c r="BB372" s="44">
        <v>803959</v>
      </c>
      <c r="BC372" s="44"/>
      <c r="BD372" s="44"/>
      <c r="BE372" s="44">
        <v>216568</v>
      </c>
      <c r="BF372" s="44"/>
      <c r="BG372" s="44"/>
      <c r="BH372" s="44">
        <v>37248</v>
      </c>
      <c r="BI372" s="21">
        <v>330980</v>
      </c>
      <c r="BJ372" s="21"/>
      <c r="BK372" s="21"/>
      <c r="BL372" s="21">
        <v>41325</v>
      </c>
      <c r="BM372" s="21">
        <v>102078</v>
      </c>
      <c r="BN372" s="21">
        <v>511631</v>
      </c>
      <c r="BO372" s="21"/>
      <c r="BP372" s="21"/>
      <c r="BQ372" s="44"/>
      <c r="BR372" s="21"/>
      <c r="BS372" s="44"/>
      <c r="BT372" s="21"/>
      <c r="BU372" s="44"/>
      <c r="BV372" s="21"/>
      <c r="BW372" s="44"/>
      <c r="BX372" s="21"/>
      <c r="BY372" s="21"/>
      <c r="BZ372" s="21"/>
      <c r="CA372" s="44">
        <v>35100</v>
      </c>
      <c r="CB372" s="44"/>
      <c r="CC372" s="44"/>
      <c r="CD372" s="44"/>
      <c r="CE372" s="44"/>
      <c r="CF372" s="44"/>
      <c r="CG372" s="44"/>
      <c r="CH372" s="44"/>
      <c r="CI372" s="21">
        <v>189</v>
      </c>
      <c r="CJ372" s="44"/>
      <c r="CK372" s="21">
        <v>357</v>
      </c>
      <c r="CL372" s="44"/>
      <c r="CM372" s="44">
        <v>10201</v>
      </c>
      <c r="CN372" s="44">
        <v>0</v>
      </c>
      <c r="CO372" s="44">
        <v>19044</v>
      </c>
      <c r="CP372" s="44">
        <v>256</v>
      </c>
      <c r="CQ372" s="21">
        <v>699</v>
      </c>
      <c r="CR372" s="44">
        <v>0</v>
      </c>
      <c r="CS372" s="44">
        <v>1388</v>
      </c>
      <c r="CT372" s="44">
        <v>2294</v>
      </c>
      <c r="CU372" s="44"/>
      <c r="CV372" s="44">
        <v>1764</v>
      </c>
      <c r="CW372" s="21"/>
      <c r="CX372" s="21"/>
      <c r="CY372" s="21"/>
      <c r="CZ372" s="21"/>
      <c r="DA372" s="21"/>
      <c r="DB372" s="21"/>
      <c r="DC372" s="21"/>
      <c r="DD372" s="21"/>
      <c r="DE372" s="44"/>
      <c r="DF372" s="21"/>
      <c r="DG372" s="44"/>
      <c r="DH372" s="21"/>
      <c r="DI372" s="44"/>
      <c r="DJ372" s="44"/>
      <c r="DK372" s="44"/>
      <c r="DL372" s="44"/>
      <c r="DM372" s="21"/>
      <c r="DN372" s="44"/>
      <c r="DO372" s="44"/>
      <c r="DP372" s="44"/>
      <c r="DQ372" s="44"/>
      <c r="DR372" s="44"/>
      <c r="DS372" s="44"/>
      <c r="DT372" s="44"/>
      <c r="DU372" s="44"/>
      <c r="DV372" s="44"/>
      <c r="DW372" s="44"/>
      <c r="DX372" s="44"/>
      <c r="DY372" s="44"/>
      <c r="DZ372" s="44"/>
      <c r="EA372" s="44"/>
      <c r="EB372" s="21"/>
      <c r="EC372" s="44"/>
      <c r="ED372" s="44"/>
      <c r="EE372" s="21"/>
      <c r="EF372" s="44"/>
      <c r="EG372" s="21">
        <v>31861</v>
      </c>
      <c r="EH372" s="44"/>
      <c r="EI372" s="21"/>
      <c r="EJ372" s="44"/>
      <c r="EK372" s="44"/>
      <c r="EL372" s="21"/>
      <c r="EM372" s="44"/>
      <c r="EN372" s="44"/>
      <c r="EO372" s="44">
        <v>21007</v>
      </c>
      <c r="EP372" s="21"/>
      <c r="EQ372" s="21"/>
      <c r="ER372" s="21"/>
      <c r="ES372" s="21"/>
      <c r="ET372" s="44"/>
      <c r="EU372" s="21"/>
      <c r="EV372" s="44"/>
      <c r="EW372" s="21"/>
      <c r="EX372" s="44"/>
      <c r="EY372" s="44"/>
      <c r="EZ372" s="21"/>
      <c r="FA372" s="21"/>
      <c r="FB372" s="44"/>
      <c r="FC372" s="44"/>
      <c r="FD372" s="21"/>
      <c r="FE372" s="112"/>
      <c r="FF372" s="44"/>
      <c r="FG372" s="44">
        <v>653270</v>
      </c>
      <c r="FH372" s="44">
        <v>274802</v>
      </c>
      <c r="FI372" s="44">
        <v>1678882</v>
      </c>
      <c r="FJ372" s="44">
        <v>42467</v>
      </c>
      <c r="FK372" s="44">
        <v>378570</v>
      </c>
      <c r="FL372" s="44"/>
      <c r="FM372" s="44"/>
      <c r="FN372" s="44"/>
      <c r="FO372" s="44"/>
      <c r="FP372" s="44"/>
      <c r="FQ372" s="44"/>
      <c r="FR372" s="44"/>
      <c r="FS372" s="44"/>
      <c r="FT372" s="44">
        <v>5693</v>
      </c>
      <c r="FU372" s="44"/>
      <c r="FV372" s="21">
        <v>10877</v>
      </c>
      <c r="FW372" s="44">
        <v>4595</v>
      </c>
      <c r="FX372" s="44"/>
      <c r="FY372" s="44"/>
      <c r="FZ372" s="44">
        <v>2385</v>
      </c>
      <c r="GA372" s="44">
        <v>44</v>
      </c>
      <c r="GB372" s="44"/>
      <c r="GC372" s="44">
        <v>3301</v>
      </c>
      <c r="GD372" s="44">
        <v>21402</v>
      </c>
      <c r="GE372" s="44">
        <v>31410</v>
      </c>
      <c r="GF372" s="44">
        <v>8938</v>
      </c>
      <c r="GG372" s="44">
        <v>238913</v>
      </c>
      <c r="GH372" s="44">
        <v>7956</v>
      </c>
      <c r="GI372" s="44">
        <v>16201</v>
      </c>
      <c r="GJ372" s="44">
        <v>25986</v>
      </c>
      <c r="GK372" s="44">
        <v>275612</v>
      </c>
      <c r="GL372" s="44">
        <v>1752</v>
      </c>
      <c r="GM372" s="44">
        <v>28</v>
      </c>
      <c r="GN372" s="44">
        <v>1619</v>
      </c>
      <c r="GO372" s="44">
        <v>940</v>
      </c>
      <c r="GP372" s="44"/>
      <c r="GQ372" s="44">
        <v>32</v>
      </c>
      <c r="GR372" s="44">
        <v>45546</v>
      </c>
      <c r="GS372" s="44">
        <v>867649</v>
      </c>
      <c r="GT372" s="44"/>
      <c r="GU372" s="21">
        <v>3279109</v>
      </c>
      <c r="GV372" s="44">
        <v>212807</v>
      </c>
      <c r="GW372" s="44">
        <v>1974322</v>
      </c>
      <c r="GX372" s="44"/>
      <c r="GY372" s="44">
        <v>6333887</v>
      </c>
      <c r="GZ372" s="44">
        <v>2651934</v>
      </c>
      <c r="HA372" s="44">
        <v>143356</v>
      </c>
      <c r="HB372" s="44">
        <v>7976903</v>
      </c>
      <c r="HC372" s="44">
        <v>-4438306</v>
      </c>
      <c r="HD372" s="44">
        <v>6333887</v>
      </c>
      <c r="HE372" s="21"/>
      <c r="HF372" s="21"/>
      <c r="HG372" s="21">
        <v>2206632</v>
      </c>
      <c r="HH372" s="21">
        <v>227402</v>
      </c>
      <c r="HI372" s="21">
        <v>239457</v>
      </c>
      <c r="HJ372" s="44">
        <v>11049469</v>
      </c>
      <c r="HK372" s="21"/>
      <c r="HL372" s="21">
        <v>2049072</v>
      </c>
      <c r="HM372" s="21">
        <v>13337998</v>
      </c>
      <c r="HN372" s="21">
        <v>-10058889</v>
      </c>
      <c r="HO372" s="21"/>
      <c r="HP372" s="44"/>
      <c r="HQ372" s="47"/>
      <c r="HR372" s="47">
        <v>7976903</v>
      </c>
      <c r="HS372" s="47"/>
      <c r="HT372" s="47" t="s">
        <v>3223</v>
      </c>
      <c r="HU372" s="47">
        <v>344751.42</v>
      </c>
      <c r="HV372" s="47">
        <v>0</v>
      </c>
      <c r="HW372" s="47">
        <v>0</v>
      </c>
      <c r="HX372" s="47">
        <v>678</v>
      </c>
      <c r="HY372" s="47">
        <v>4342</v>
      </c>
      <c r="HZ372" s="47">
        <v>7825</v>
      </c>
      <c r="IA372" s="47">
        <v>0</v>
      </c>
      <c r="IB372" s="47">
        <v>0</v>
      </c>
      <c r="IC372" s="47">
        <v>0</v>
      </c>
      <c r="ID372"/>
      <c r="IE372" s="47">
        <v>217</v>
      </c>
      <c r="IF372">
        <v>2</v>
      </c>
      <c r="IG372" s="47"/>
      <c r="IH372" s="47"/>
      <c r="II372">
        <v>193</v>
      </c>
      <c r="IJ372">
        <v>537</v>
      </c>
      <c r="IK372">
        <v>338</v>
      </c>
      <c r="IL372">
        <v>1173</v>
      </c>
      <c r="IM372">
        <v>15305</v>
      </c>
      <c r="IN372">
        <v>0</v>
      </c>
      <c r="IO372">
        <v>0</v>
      </c>
      <c r="IP372">
        <v>37</v>
      </c>
      <c r="IQ372">
        <v>0</v>
      </c>
      <c r="IR372">
        <v>0</v>
      </c>
      <c r="IS372">
        <v>0</v>
      </c>
      <c r="IT372">
        <v>37</v>
      </c>
      <c r="IU372">
        <v>0</v>
      </c>
      <c r="IV372">
        <v>0</v>
      </c>
      <c r="IW372">
        <v>36711</v>
      </c>
      <c r="IX372">
        <v>105736</v>
      </c>
      <c r="IY372">
        <v>109859</v>
      </c>
      <c r="IZ372">
        <v>0</v>
      </c>
      <c r="JA372">
        <v>0</v>
      </c>
      <c r="JB372">
        <v>0</v>
      </c>
      <c r="JC372"/>
      <c r="JD372">
        <v>4549</v>
      </c>
      <c r="JE372">
        <v>43</v>
      </c>
      <c r="JF372"/>
      <c r="JG372"/>
      <c r="JH372">
        <v>4659</v>
      </c>
      <c r="JI372">
        <v>9098</v>
      </c>
      <c r="JJ372">
        <v>19531</v>
      </c>
      <c r="JK372">
        <v>50848</v>
      </c>
      <c r="JL372">
        <v>341034</v>
      </c>
      <c r="JM372">
        <v>0</v>
      </c>
      <c r="JN372">
        <v>0</v>
      </c>
      <c r="JO372">
        <v>3520</v>
      </c>
      <c r="JP372">
        <v>0</v>
      </c>
      <c r="JQ372">
        <v>0</v>
      </c>
      <c r="JR372">
        <v>0</v>
      </c>
      <c r="JS372">
        <v>3520</v>
      </c>
      <c r="JT372"/>
      <c r="JU372"/>
      <c r="JV372"/>
      <c r="JW372"/>
      <c r="JX372"/>
      <c r="JY372"/>
      <c r="JZ372"/>
      <c r="KA372"/>
      <c r="KB372"/>
      <c r="KC372"/>
      <c r="KD372"/>
      <c r="KE372"/>
      <c r="KF372">
        <v>38</v>
      </c>
      <c r="KG372">
        <v>51</v>
      </c>
      <c r="KH372">
        <v>29</v>
      </c>
      <c r="KI372">
        <v>27</v>
      </c>
      <c r="KJ372">
        <v>30</v>
      </c>
      <c r="KK372">
        <v>23</v>
      </c>
      <c r="KL372">
        <v>16</v>
      </c>
      <c r="KM372">
        <v>17</v>
      </c>
      <c r="KN372">
        <v>13</v>
      </c>
      <c r="KO372">
        <v>0</v>
      </c>
      <c r="KP372">
        <v>1</v>
      </c>
      <c r="KQ372">
        <v>0</v>
      </c>
      <c r="KR372">
        <v>1</v>
      </c>
      <c r="KS372">
        <v>0</v>
      </c>
      <c r="KT372">
        <v>0</v>
      </c>
      <c r="KU372">
        <v>1</v>
      </c>
      <c r="KV372">
        <v>0</v>
      </c>
      <c r="KW372">
        <v>0</v>
      </c>
      <c r="KX372">
        <v>0</v>
      </c>
      <c r="KY372">
        <v>0</v>
      </c>
      <c r="KZ372">
        <v>0</v>
      </c>
      <c r="LA372">
        <v>0</v>
      </c>
      <c r="LB372">
        <v>0</v>
      </c>
      <c r="LC372">
        <v>0</v>
      </c>
      <c r="LD372">
        <v>0</v>
      </c>
      <c r="LE372">
        <v>0</v>
      </c>
      <c r="LF372">
        <v>1</v>
      </c>
      <c r="LG372">
        <v>0</v>
      </c>
      <c r="LH372">
        <v>0</v>
      </c>
    </row>
    <row r="373" spans="1:320" s="34" customFormat="1" ht="15" customHeight="1" x14ac:dyDescent="0.25">
      <c r="A373" s="45">
        <v>206190510</v>
      </c>
      <c r="B373" s="45" t="s">
        <v>3821</v>
      </c>
      <c r="C373" s="46">
        <v>45292</v>
      </c>
      <c r="D373" s="46">
        <v>45657</v>
      </c>
      <c r="E373" s="47">
        <v>366</v>
      </c>
      <c r="F373" s="45" t="s">
        <v>883</v>
      </c>
      <c r="G373" s="45" t="s">
        <v>884</v>
      </c>
      <c r="H373" s="45" t="s">
        <v>1030</v>
      </c>
      <c r="I373" s="45" t="s">
        <v>886</v>
      </c>
      <c r="J373" s="45" t="s">
        <v>887</v>
      </c>
      <c r="K373" s="45" t="s">
        <v>1031</v>
      </c>
      <c r="L373" s="45" t="s">
        <v>2882</v>
      </c>
      <c r="M373" s="45" t="s">
        <v>3822</v>
      </c>
      <c r="N373" s="45" t="s">
        <v>3823</v>
      </c>
      <c r="O373" s="45" t="s">
        <v>3824</v>
      </c>
      <c r="P373" s="45" t="s">
        <v>3825</v>
      </c>
      <c r="Q373" s="45" t="s">
        <v>3826</v>
      </c>
      <c r="R373" t="s">
        <v>3827</v>
      </c>
      <c r="S373" s="45" t="s">
        <v>893</v>
      </c>
      <c r="T373"/>
      <c r="U373" s="47">
        <v>133</v>
      </c>
      <c r="V373" s="47">
        <v>133</v>
      </c>
      <c r="W373" s="47" t="s">
        <v>913</v>
      </c>
      <c r="X373" s="47">
        <v>48678</v>
      </c>
      <c r="Y373" s="47">
        <v>43103</v>
      </c>
      <c r="Z373" s="48">
        <v>209.09</v>
      </c>
      <c r="AA373" s="44">
        <v>98</v>
      </c>
      <c r="AB373" s="44">
        <v>89</v>
      </c>
      <c r="AC373" s="44">
        <v>20111</v>
      </c>
      <c r="AD373" s="44"/>
      <c r="AE373" s="44">
        <v>1219</v>
      </c>
      <c r="AF373" s="44">
        <v>21745</v>
      </c>
      <c r="AG373" s="44"/>
      <c r="AH373" s="47">
        <v>26</v>
      </c>
      <c r="AI373" s="47"/>
      <c r="AJ373">
        <v>2</v>
      </c>
      <c r="AK373" t="s">
        <v>895</v>
      </c>
      <c r="AL373">
        <v>43103</v>
      </c>
      <c r="AM373"/>
      <c r="AN373"/>
      <c r="AO373"/>
      <c r="AP373"/>
      <c r="AQ373"/>
      <c r="AR373" s="44"/>
      <c r="AS373" s="44"/>
      <c r="AT373" s="44"/>
      <c r="AU373" s="44">
        <v>23083210</v>
      </c>
      <c r="AV373" s="44">
        <v>14225834</v>
      </c>
      <c r="AW373" s="44">
        <v>9845772</v>
      </c>
      <c r="AX373" s="44"/>
      <c r="AY373" s="44">
        <v>27463272</v>
      </c>
      <c r="AZ373" s="21">
        <v>20940227</v>
      </c>
      <c r="BA373" s="21">
        <v>6523045</v>
      </c>
      <c r="BB373" s="44">
        <v>155720</v>
      </c>
      <c r="BC373" s="44">
        <v>11590</v>
      </c>
      <c r="BD373" s="44"/>
      <c r="BE373" s="44">
        <v>6667175</v>
      </c>
      <c r="BF373" s="44">
        <v>16088800</v>
      </c>
      <c r="BG373" s="44"/>
      <c r="BH373" s="44">
        <v>365790</v>
      </c>
      <c r="BI373" s="21">
        <v>6607190</v>
      </c>
      <c r="BJ373" s="21"/>
      <c r="BK373" s="21">
        <v>20800</v>
      </c>
      <c r="BL373" s="21"/>
      <c r="BM373" s="21">
        <v>630</v>
      </c>
      <c r="BN373" s="21">
        <v>23083210</v>
      </c>
      <c r="BO373" s="21"/>
      <c r="BP373" s="21"/>
      <c r="BQ373" s="44"/>
      <c r="BR373" s="21"/>
      <c r="BS373" s="44"/>
      <c r="BT373" s="21"/>
      <c r="BU373" s="44"/>
      <c r="BV373" s="21"/>
      <c r="BW373" s="44">
        <v>13984112</v>
      </c>
      <c r="BX373" s="21"/>
      <c r="BY373" s="21"/>
      <c r="BZ373" s="21"/>
      <c r="CA373" s="44">
        <v>17863</v>
      </c>
      <c r="CB373" s="44"/>
      <c r="CC373" s="44">
        <v>182613</v>
      </c>
      <c r="CD373" s="44"/>
      <c r="CE373" s="44"/>
      <c r="CF373" s="44"/>
      <c r="CG373" s="44">
        <v>41233</v>
      </c>
      <c r="CH373" s="44"/>
      <c r="CI373" s="21"/>
      <c r="CJ373" s="44"/>
      <c r="CK373" s="21">
        <v>13</v>
      </c>
      <c r="CL373" s="44"/>
      <c r="CM373" s="44">
        <v>241001</v>
      </c>
      <c r="CN373" s="44">
        <v>25255</v>
      </c>
      <c r="CO373" s="44">
        <v>4574576</v>
      </c>
      <c r="CP373" s="44">
        <v>0</v>
      </c>
      <c r="CQ373" s="21">
        <v>4990129</v>
      </c>
      <c r="CR373" s="44">
        <v>1164735</v>
      </c>
      <c r="CS373" s="44">
        <v>2823233</v>
      </c>
      <c r="CT373" s="44">
        <v>327971</v>
      </c>
      <c r="CU373" s="44"/>
      <c r="CV373" s="44">
        <v>78934</v>
      </c>
      <c r="CW373" s="21"/>
      <c r="CX373" s="21"/>
      <c r="CY373" s="21"/>
      <c r="CZ373" s="21"/>
      <c r="DA373" s="21"/>
      <c r="DB373" s="21"/>
      <c r="DC373" s="21"/>
      <c r="DD373" s="21"/>
      <c r="DE373" s="44"/>
      <c r="DF373" s="21"/>
      <c r="DG373" s="44"/>
      <c r="DH373" s="21"/>
      <c r="DI373" s="44"/>
      <c r="DJ373" s="44"/>
      <c r="DK373" s="44"/>
      <c r="DL373" s="44"/>
      <c r="DM373" s="21"/>
      <c r="DN373" s="44"/>
      <c r="DO373" s="44"/>
      <c r="DP373" s="44"/>
      <c r="DQ373" s="44"/>
      <c r="DR373" s="44"/>
      <c r="DS373" s="44"/>
      <c r="DT373" s="44"/>
      <c r="DU373" s="44"/>
      <c r="DV373" s="44"/>
      <c r="DW373" s="44"/>
      <c r="DX373" s="44"/>
      <c r="DY373" s="44">
        <v>12344</v>
      </c>
      <c r="DZ373" s="44"/>
      <c r="EA373" s="44"/>
      <c r="EB373" s="21"/>
      <c r="EC373" s="44">
        <v>9751264</v>
      </c>
      <c r="ED373" s="44"/>
      <c r="EE373" s="21"/>
      <c r="EF373" s="44"/>
      <c r="EG373" s="21">
        <v>-21336</v>
      </c>
      <c r="EH373" s="44"/>
      <c r="EI373" s="21">
        <v>87017</v>
      </c>
      <c r="EJ373" s="44"/>
      <c r="EK373" s="44"/>
      <c r="EL373" s="21"/>
      <c r="EM373" s="44">
        <v>17171</v>
      </c>
      <c r="EN373" s="44"/>
      <c r="EO373" s="44">
        <v>-688</v>
      </c>
      <c r="EP373" s="21"/>
      <c r="EQ373" s="21"/>
      <c r="ER373" s="21"/>
      <c r="ES373" s="21"/>
      <c r="ET373" s="44"/>
      <c r="EU373" s="21"/>
      <c r="EV373" s="44"/>
      <c r="EW373" s="21"/>
      <c r="EX373" s="44"/>
      <c r="EY373" s="44"/>
      <c r="EZ373" s="21"/>
      <c r="FA373" s="21"/>
      <c r="FB373" s="44"/>
      <c r="FC373" s="44"/>
      <c r="FD373" s="21"/>
      <c r="FE373" s="112"/>
      <c r="FF373" s="44"/>
      <c r="FG373" s="44">
        <v>10530623</v>
      </c>
      <c r="FH373" s="44">
        <v>2756813</v>
      </c>
      <c r="FI373" s="44">
        <v>7652791</v>
      </c>
      <c r="FJ373" s="44">
        <v>548186</v>
      </c>
      <c r="FK373" s="44">
        <v>8263949</v>
      </c>
      <c r="FL373" s="44"/>
      <c r="FM373" s="44"/>
      <c r="FN373" s="44"/>
      <c r="FO373" s="44"/>
      <c r="FP373" s="44"/>
      <c r="FQ373" s="44"/>
      <c r="FR373" s="44"/>
      <c r="FS373" s="44"/>
      <c r="FT373" s="44"/>
      <c r="FU373" s="44">
        <v>45979</v>
      </c>
      <c r="FV373" s="21">
        <v>766933</v>
      </c>
      <c r="FW373" s="44"/>
      <c r="FX373" s="44">
        <v>710238</v>
      </c>
      <c r="FY373" s="44">
        <v>201732</v>
      </c>
      <c r="FZ373" s="44">
        <v>598021</v>
      </c>
      <c r="GA373" s="44">
        <v>108306</v>
      </c>
      <c r="GB373" s="44"/>
      <c r="GC373" s="44">
        <v>55853</v>
      </c>
      <c r="GD373" s="44">
        <v>801898</v>
      </c>
      <c r="GE373" s="44">
        <v>481002</v>
      </c>
      <c r="GF373" s="44">
        <v>194060</v>
      </c>
      <c r="GG373" s="44">
        <v>1117183</v>
      </c>
      <c r="GH373" s="44">
        <v>218432</v>
      </c>
      <c r="GI373" s="44">
        <v>503705</v>
      </c>
      <c r="GJ373" s="44">
        <v>219886</v>
      </c>
      <c r="GK373" s="44">
        <v>4912839</v>
      </c>
      <c r="GL373" s="44">
        <v>134570</v>
      </c>
      <c r="GM373" s="44">
        <v>1188632</v>
      </c>
      <c r="GN373" s="44">
        <v>27171</v>
      </c>
      <c r="GO373" s="44">
        <v>34759</v>
      </c>
      <c r="GP373" s="44"/>
      <c r="GQ373" s="44">
        <v>1797</v>
      </c>
      <c r="GR373" s="44">
        <v>353282</v>
      </c>
      <c r="GS373" s="44">
        <v>22552420</v>
      </c>
      <c r="GT373" s="44"/>
      <c r="GU373" s="21">
        <v>580729</v>
      </c>
      <c r="GV373" s="44">
        <v>461077</v>
      </c>
      <c r="GW373" s="44">
        <v>12622660</v>
      </c>
      <c r="GX373" s="44"/>
      <c r="GY373" s="44">
        <v>36216886</v>
      </c>
      <c r="GZ373" s="44">
        <v>21366348</v>
      </c>
      <c r="HA373" s="44"/>
      <c r="HB373" s="44"/>
      <c r="HC373" s="44">
        <v>14850538</v>
      </c>
      <c r="HD373" s="44">
        <v>36216886</v>
      </c>
      <c r="HE373" s="21">
        <v>16361708</v>
      </c>
      <c r="HF373" s="21"/>
      <c r="HG373" s="21">
        <v>3246608</v>
      </c>
      <c r="HH373" s="21"/>
      <c r="HI373" s="21">
        <v>0</v>
      </c>
      <c r="HJ373" s="44"/>
      <c r="HK373" s="21">
        <v>924100</v>
      </c>
      <c r="HL373" s="21">
        <v>1069170</v>
      </c>
      <c r="HM373" s="21">
        <v>1993270</v>
      </c>
      <c r="HN373" s="21">
        <v>-1412541</v>
      </c>
      <c r="HO373" s="21"/>
      <c r="HP373" s="44"/>
      <c r="HQ373" s="47"/>
      <c r="HR373" s="47"/>
      <c r="HS373" s="47"/>
      <c r="HT373" s="47" t="s">
        <v>2600</v>
      </c>
      <c r="HU373" s="47">
        <v>2991288.72</v>
      </c>
      <c r="HV373" s="47">
        <v>2076</v>
      </c>
      <c r="HW373" s="47">
        <v>0</v>
      </c>
      <c r="HX373" s="47">
        <v>26757</v>
      </c>
      <c r="HY373" s="47">
        <v>36288</v>
      </c>
      <c r="HZ373" s="47">
        <v>87280</v>
      </c>
      <c r="IA373" s="47">
        <v>0</v>
      </c>
      <c r="IB373" s="47">
        <v>0</v>
      </c>
      <c r="IC373" s="47">
        <v>6155</v>
      </c>
      <c r="ID373">
        <v>28846</v>
      </c>
      <c r="IE373" s="47">
        <v>1962</v>
      </c>
      <c r="IF373">
        <v>17703</v>
      </c>
      <c r="IG373" s="47">
        <v>7042</v>
      </c>
      <c r="IH373" s="47">
        <v>26768</v>
      </c>
      <c r="II373">
        <v>5979</v>
      </c>
      <c r="IJ373">
        <v>18022</v>
      </c>
      <c r="IK373">
        <v>3917</v>
      </c>
      <c r="IL373">
        <v>24467</v>
      </c>
      <c r="IM373">
        <v>293262</v>
      </c>
      <c r="IN373">
        <v>0</v>
      </c>
      <c r="IO373">
        <v>0</v>
      </c>
      <c r="IP373">
        <v>0</v>
      </c>
      <c r="IQ373">
        <v>10066</v>
      </c>
      <c r="IR373">
        <v>0</v>
      </c>
      <c r="IS373">
        <v>0</v>
      </c>
      <c r="IT373">
        <v>10066</v>
      </c>
      <c r="IU373">
        <v>328306</v>
      </c>
      <c r="IV373">
        <v>0</v>
      </c>
      <c r="IW373">
        <v>1472348</v>
      </c>
      <c r="IX373">
        <v>1545697</v>
      </c>
      <c r="IY373">
        <v>2132722</v>
      </c>
      <c r="IZ373">
        <v>0</v>
      </c>
      <c r="JA373">
        <v>0</v>
      </c>
      <c r="JB373">
        <v>249079</v>
      </c>
      <c r="JC373">
        <v>1346838</v>
      </c>
      <c r="JD373">
        <v>100423</v>
      </c>
      <c r="JE373">
        <v>331639</v>
      </c>
      <c r="JF373">
        <v>130358</v>
      </c>
      <c r="JG373">
        <v>548513</v>
      </c>
      <c r="JH373">
        <v>173826</v>
      </c>
      <c r="JI373">
        <v>376320</v>
      </c>
      <c r="JJ373">
        <v>169386</v>
      </c>
      <c r="JK373">
        <v>1625168</v>
      </c>
      <c r="JL373">
        <v>10530623</v>
      </c>
      <c r="JM373">
        <v>0</v>
      </c>
      <c r="JN373">
        <v>0</v>
      </c>
      <c r="JO373">
        <v>0</v>
      </c>
      <c r="JP373">
        <v>245961</v>
      </c>
      <c r="JQ373">
        <v>0</v>
      </c>
      <c r="JR373">
        <v>0</v>
      </c>
      <c r="JS373">
        <v>245961</v>
      </c>
      <c r="JT373"/>
      <c r="JU373"/>
      <c r="JV373"/>
      <c r="JW373"/>
      <c r="JX373"/>
      <c r="JY373">
        <v>28846</v>
      </c>
      <c r="JZ373"/>
      <c r="KA373"/>
      <c r="KB373"/>
      <c r="KC373"/>
      <c r="KD373"/>
      <c r="KE373">
        <v>1346838</v>
      </c>
      <c r="KF373">
        <v>210</v>
      </c>
      <c r="KG373">
        <v>248</v>
      </c>
      <c r="KH373">
        <v>186</v>
      </c>
      <c r="KI373">
        <v>114</v>
      </c>
      <c r="KJ373">
        <v>136</v>
      </c>
      <c r="KK373">
        <v>103</v>
      </c>
      <c r="KL373">
        <v>71</v>
      </c>
      <c r="KM373">
        <v>87</v>
      </c>
      <c r="KN373">
        <v>63</v>
      </c>
      <c r="KO373">
        <v>1</v>
      </c>
      <c r="KP373">
        <v>0</v>
      </c>
      <c r="KQ373">
        <v>0</v>
      </c>
      <c r="KR373">
        <v>0</v>
      </c>
      <c r="KS373">
        <v>0</v>
      </c>
      <c r="KT373">
        <v>1</v>
      </c>
      <c r="KU373">
        <v>1</v>
      </c>
      <c r="KV373">
        <v>0</v>
      </c>
      <c r="KW373">
        <v>0</v>
      </c>
      <c r="KX373">
        <v>0</v>
      </c>
      <c r="KY373">
        <v>0</v>
      </c>
      <c r="KZ373">
        <v>0</v>
      </c>
      <c r="LA373">
        <v>0</v>
      </c>
      <c r="LB373">
        <v>0</v>
      </c>
      <c r="LC373">
        <v>0</v>
      </c>
      <c r="LD373">
        <v>1</v>
      </c>
      <c r="LE373">
        <v>0</v>
      </c>
      <c r="LF373">
        <v>0</v>
      </c>
      <c r="LG373">
        <v>0</v>
      </c>
      <c r="LH373">
        <v>0</v>
      </c>
    </row>
    <row r="374" spans="1:320" s="34" customFormat="1" ht="15" customHeight="1" x14ac:dyDescent="0.25">
      <c r="A374" s="45">
        <v>206190514</v>
      </c>
      <c r="B374" s="45" t="s">
        <v>3828</v>
      </c>
      <c r="C374" s="46">
        <v>45292</v>
      </c>
      <c r="D374" s="46">
        <v>45657</v>
      </c>
      <c r="E374" s="47">
        <v>366</v>
      </c>
      <c r="F374" s="45" t="s">
        <v>883</v>
      </c>
      <c r="G374" s="45" t="s">
        <v>884</v>
      </c>
      <c r="H374" s="45" t="s">
        <v>1030</v>
      </c>
      <c r="I374" s="45" t="s">
        <v>886</v>
      </c>
      <c r="J374" s="45" t="s">
        <v>887</v>
      </c>
      <c r="K374" s="45" t="s">
        <v>1031</v>
      </c>
      <c r="L374" s="45" t="s">
        <v>2822</v>
      </c>
      <c r="M374" s="45" t="s">
        <v>3829</v>
      </c>
      <c r="N374" s="45" t="s">
        <v>3830</v>
      </c>
      <c r="O374" s="45" t="s">
        <v>3831</v>
      </c>
      <c r="P374" s="45" t="s">
        <v>3300</v>
      </c>
      <c r="Q374" s="45" t="s">
        <v>3832</v>
      </c>
      <c r="R374" t="s">
        <v>3833</v>
      </c>
      <c r="S374" s="45" t="s">
        <v>893</v>
      </c>
      <c r="T374" t="s">
        <v>3758</v>
      </c>
      <c r="U374" s="47">
        <v>77</v>
      </c>
      <c r="V374" s="47">
        <v>77</v>
      </c>
      <c r="W374" s="47" t="s">
        <v>894</v>
      </c>
      <c r="X374" s="47">
        <v>28182</v>
      </c>
      <c r="Y374" s="47">
        <v>28174</v>
      </c>
      <c r="Z374" s="48">
        <v>99.97</v>
      </c>
      <c r="AA374" s="44">
        <v>27</v>
      </c>
      <c r="AB374" s="44">
        <v>22</v>
      </c>
      <c r="AC374" s="44"/>
      <c r="AD374" s="44"/>
      <c r="AE374" s="44">
        <v>28174</v>
      </c>
      <c r="AF374" s="44"/>
      <c r="AG374" s="44"/>
      <c r="AH374" s="47"/>
      <c r="AI374" s="47"/>
      <c r="AJ374"/>
      <c r="AK374" t="s">
        <v>1171</v>
      </c>
      <c r="AL374"/>
      <c r="AM374"/>
      <c r="AN374">
        <v>28174</v>
      </c>
      <c r="AO374"/>
      <c r="AP374"/>
      <c r="AQ374"/>
      <c r="AR374" s="44"/>
      <c r="AS374" s="44"/>
      <c r="AT374" s="44"/>
      <c r="AU374" s="44">
        <v>9494638</v>
      </c>
      <c r="AV374" s="44">
        <v>490125</v>
      </c>
      <c r="AW374" s="44">
        <v>366262</v>
      </c>
      <c r="AX374" s="44">
        <v>34907</v>
      </c>
      <c r="AY374" s="44">
        <v>9653408</v>
      </c>
      <c r="AZ374" s="21">
        <v>8346310</v>
      </c>
      <c r="BA374" s="21">
        <v>1307098</v>
      </c>
      <c r="BB374" s="44">
        <v>162571</v>
      </c>
      <c r="BC374" s="44">
        <v>800</v>
      </c>
      <c r="BD374" s="44"/>
      <c r="BE374" s="44">
        <v>1468869</v>
      </c>
      <c r="BF374" s="44"/>
      <c r="BG374" s="44"/>
      <c r="BH374" s="44">
        <v>9494638</v>
      </c>
      <c r="BI374" s="21"/>
      <c r="BJ374" s="21"/>
      <c r="BK374" s="21"/>
      <c r="BL374" s="21"/>
      <c r="BM374" s="21"/>
      <c r="BN374" s="21"/>
      <c r="BO374" s="21"/>
      <c r="BP374" s="21">
        <v>9494638</v>
      </c>
      <c r="BQ374" s="44"/>
      <c r="BR374" s="21"/>
      <c r="BS374" s="44"/>
      <c r="BT374" s="21"/>
      <c r="BU374" s="44"/>
      <c r="BV374" s="21"/>
      <c r="BW374" s="44"/>
      <c r="BX374" s="21"/>
      <c r="BY374" s="21"/>
      <c r="BZ374" s="21"/>
      <c r="CA374" s="44">
        <v>490125</v>
      </c>
      <c r="CB374" s="44"/>
      <c r="CC374" s="44"/>
      <c r="CD374" s="44"/>
      <c r="CE374" s="44"/>
      <c r="CF374" s="44"/>
      <c r="CG374" s="44"/>
      <c r="CH374" s="44"/>
      <c r="CI374" s="21"/>
      <c r="CJ374" s="44"/>
      <c r="CK374" s="21"/>
      <c r="CL374" s="44"/>
      <c r="CM374" s="44">
        <v>490125</v>
      </c>
      <c r="CN374" s="44">
        <v>0</v>
      </c>
      <c r="CO374" s="44">
        <v>0</v>
      </c>
      <c r="CP374" s="44">
        <v>0</v>
      </c>
      <c r="CQ374" s="21">
        <v>0</v>
      </c>
      <c r="CR374" s="44">
        <v>0</v>
      </c>
      <c r="CS374" s="44">
        <v>0</v>
      </c>
      <c r="CT374" s="44">
        <v>0</v>
      </c>
      <c r="CU374" s="44"/>
      <c r="CV374" s="44">
        <v>0</v>
      </c>
      <c r="CW374" s="21"/>
      <c r="CX374" s="21"/>
      <c r="CY374" s="21"/>
      <c r="CZ374" s="21"/>
      <c r="DA374" s="21"/>
      <c r="DB374" s="21"/>
      <c r="DC374" s="21"/>
      <c r="DD374" s="21"/>
      <c r="DE374" s="44"/>
      <c r="DF374" s="21"/>
      <c r="DG374" s="44"/>
      <c r="DH374" s="21"/>
      <c r="DI374" s="44"/>
      <c r="DJ374" s="44"/>
      <c r="DK374" s="44"/>
      <c r="DL374" s="44"/>
      <c r="DM374" s="21"/>
      <c r="DN374" s="44"/>
      <c r="DO374" s="44"/>
      <c r="DP374" s="44"/>
      <c r="DQ374" s="44"/>
      <c r="DR374" s="44"/>
      <c r="DS374" s="44"/>
      <c r="DT374" s="44"/>
      <c r="DU374" s="44"/>
      <c r="DV374" s="44"/>
      <c r="DW374" s="44"/>
      <c r="DX374" s="44"/>
      <c r="DY374" s="44"/>
      <c r="DZ374" s="44"/>
      <c r="EA374" s="44"/>
      <c r="EB374" s="21"/>
      <c r="EC374" s="44"/>
      <c r="ED374" s="44"/>
      <c r="EE374" s="21"/>
      <c r="EF374" s="44"/>
      <c r="EG374" s="21">
        <v>366262</v>
      </c>
      <c r="EH374" s="44"/>
      <c r="EI374" s="21"/>
      <c r="EJ374" s="44"/>
      <c r="EK374" s="44"/>
      <c r="EL374" s="21"/>
      <c r="EM374" s="44"/>
      <c r="EN374" s="44"/>
      <c r="EO374" s="44"/>
      <c r="EP374" s="21"/>
      <c r="EQ374" s="21"/>
      <c r="ER374" s="21"/>
      <c r="ES374" s="21"/>
      <c r="ET374" s="44"/>
      <c r="EU374" s="21"/>
      <c r="EV374" s="44"/>
      <c r="EW374" s="21"/>
      <c r="EX374" s="44"/>
      <c r="EY374" s="44"/>
      <c r="EZ374" s="21"/>
      <c r="FA374" s="21"/>
      <c r="FB374" s="44"/>
      <c r="FC374" s="44"/>
      <c r="FD374" s="21"/>
      <c r="FE374" s="112"/>
      <c r="FF374" s="44"/>
      <c r="FG374" s="44">
        <v>3320332</v>
      </c>
      <c r="FH374" s="44">
        <v>875746</v>
      </c>
      <c r="FI374" s="44">
        <v>4150232</v>
      </c>
      <c r="FJ374" s="44">
        <v>208883</v>
      </c>
      <c r="FK374" s="44"/>
      <c r="FL374" s="44"/>
      <c r="FM374" s="44">
        <v>3492859</v>
      </c>
      <c r="FN374" s="44"/>
      <c r="FO374" s="44"/>
      <c r="FP374" s="44"/>
      <c r="FQ374" s="44"/>
      <c r="FR374" s="44"/>
      <c r="FS374" s="44"/>
      <c r="FT374" s="44"/>
      <c r="FU374" s="44"/>
      <c r="FV374" s="21">
        <v>3837</v>
      </c>
      <c r="FW374" s="44"/>
      <c r="FX374" s="44"/>
      <c r="FY374" s="44">
        <v>285</v>
      </c>
      <c r="FZ374" s="44">
        <v>987</v>
      </c>
      <c r="GA374" s="44">
        <v>70</v>
      </c>
      <c r="GB374" s="44"/>
      <c r="GC374" s="44">
        <v>4320</v>
      </c>
      <c r="GD374" s="44">
        <v>476812</v>
      </c>
      <c r="GE374" s="44">
        <v>311779</v>
      </c>
      <c r="GF374" s="44">
        <v>91463</v>
      </c>
      <c r="GG374" s="44">
        <v>667160</v>
      </c>
      <c r="GH374" s="44">
        <v>67333</v>
      </c>
      <c r="GI374" s="44">
        <v>55311</v>
      </c>
      <c r="GJ374" s="44">
        <v>15715</v>
      </c>
      <c r="GK374" s="44">
        <v>1589711</v>
      </c>
      <c r="GL374" s="44">
        <v>18107</v>
      </c>
      <c r="GM374" s="44">
        <v>1448512</v>
      </c>
      <c r="GN374" s="44">
        <v>95181</v>
      </c>
      <c r="GO374" s="44"/>
      <c r="GP374" s="44"/>
      <c r="GQ374" s="44">
        <v>6868</v>
      </c>
      <c r="GR374" s="44"/>
      <c r="GS374" s="44">
        <v>1702124</v>
      </c>
      <c r="GT374" s="44"/>
      <c r="GU374" s="21">
        <v>140281</v>
      </c>
      <c r="GV374" s="44"/>
      <c r="GW374" s="44">
        <v>4973548</v>
      </c>
      <c r="GX374" s="44">
        <v>3750</v>
      </c>
      <c r="GY374" s="44">
        <v>6819703</v>
      </c>
      <c r="GZ374" s="44">
        <v>707145</v>
      </c>
      <c r="HA374" s="44"/>
      <c r="HB374" s="44"/>
      <c r="HC374" s="44">
        <v>6112558</v>
      </c>
      <c r="HD374" s="44">
        <v>6819703</v>
      </c>
      <c r="HE374" s="21"/>
      <c r="HF374" s="21">
        <v>4944650</v>
      </c>
      <c r="HG374" s="21"/>
      <c r="HH374" s="21"/>
      <c r="HI374" s="21">
        <v>157973</v>
      </c>
      <c r="HJ374" s="44"/>
      <c r="HK374" s="21"/>
      <c r="HL374" s="21">
        <v>23886</v>
      </c>
      <c r="HM374" s="21">
        <v>181859</v>
      </c>
      <c r="HN374" s="21">
        <v>-41578</v>
      </c>
      <c r="HO374" s="21"/>
      <c r="HP374" s="44"/>
      <c r="HQ374" s="47"/>
      <c r="HR374" s="47"/>
      <c r="HS374" s="47"/>
      <c r="HT374" s="47" t="s">
        <v>1759</v>
      </c>
      <c r="HU374" s="47">
        <v>0</v>
      </c>
      <c r="HV374" s="47">
        <v>1753</v>
      </c>
      <c r="HW374" s="47">
        <v>0</v>
      </c>
      <c r="HX374" s="47">
        <v>4902</v>
      </c>
      <c r="HY374" s="47">
        <v>17070</v>
      </c>
      <c r="HZ374" s="47">
        <v>46817</v>
      </c>
      <c r="IA374" s="47">
        <v>0</v>
      </c>
      <c r="IB374" s="47">
        <v>28538</v>
      </c>
      <c r="IC374" s="47">
        <v>0</v>
      </c>
      <c r="ID374"/>
      <c r="IE374" s="47">
        <v>3367</v>
      </c>
      <c r="IF374"/>
      <c r="IG374" s="47"/>
      <c r="IH374" s="47"/>
      <c r="II374">
        <v>1261</v>
      </c>
      <c r="IJ374">
        <v>949</v>
      </c>
      <c r="IK374">
        <v>363</v>
      </c>
      <c r="IL374">
        <v>11650</v>
      </c>
      <c r="IM374">
        <v>116670</v>
      </c>
      <c r="IN374">
        <v>0</v>
      </c>
      <c r="IO374">
        <v>0</v>
      </c>
      <c r="IP374">
        <v>0</v>
      </c>
      <c r="IQ374">
        <v>0</v>
      </c>
      <c r="IR374">
        <v>0</v>
      </c>
      <c r="IS374">
        <v>0</v>
      </c>
      <c r="IT374">
        <v>0</v>
      </c>
      <c r="IU374">
        <v>147164</v>
      </c>
      <c r="IV374">
        <v>0</v>
      </c>
      <c r="IW374">
        <v>251117</v>
      </c>
      <c r="IX374">
        <v>627710</v>
      </c>
      <c r="IY374">
        <v>1043052</v>
      </c>
      <c r="IZ374">
        <v>0</v>
      </c>
      <c r="JA374">
        <v>624604</v>
      </c>
      <c r="JB374">
        <v>0</v>
      </c>
      <c r="JC374"/>
      <c r="JD374">
        <v>93184</v>
      </c>
      <c r="JE374"/>
      <c r="JF374"/>
      <c r="JG374"/>
      <c r="JH374">
        <v>29178</v>
      </c>
      <c r="JI374">
        <v>28265</v>
      </c>
      <c r="JJ374">
        <v>12715</v>
      </c>
      <c r="JK374">
        <v>463343</v>
      </c>
      <c r="JL374">
        <v>3320332</v>
      </c>
      <c r="JM374">
        <v>0</v>
      </c>
      <c r="JN374">
        <v>0</v>
      </c>
      <c r="JO374">
        <v>0</v>
      </c>
      <c r="JP374">
        <v>0</v>
      </c>
      <c r="JQ374">
        <v>0</v>
      </c>
      <c r="JR374">
        <v>0</v>
      </c>
      <c r="JS374">
        <v>0</v>
      </c>
      <c r="JT374"/>
      <c r="JU374"/>
      <c r="JV374"/>
      <c r="JW374"/>
      <c r="JX374"/>
      <c r="JY374"/>
      <c r="JZ374"/>
      <c r="KA374"/>
      <c r="KB374"/>
      <c r="KC374"/>
      <c r="KD374"/>
      <c r="KE374"/>
      <c r="KF374">
        <v>80</v>
      </c>
      <c r="KG374">
        <v>100</v>
      </c>
      <c r="KH374">
        <v>63</v>
      </c>
      <c r="KI374">
        <v>47</v>
      </c>
      <c r="KJ374">
        <v>58</v>
      </c>
      <c r="KK374">
        <v>39</v>
      </c>
      <c r="KL374">
        <v>31</v>
      </c>
      <c r="KM374">
        <v>35</v>
      </c>
      <c r="KN374">
        <v>27</v>
      </c>
      <c r="KO374">
        <v>1</v>
      </c>
      <c r="KP374">
        <v>0</v>
      </c>
      <c r="KQ374">
        <v>0</v>
      </c>
      <c r="KR374">
        <v>0</v>
      </c>
      <c r="KS374">
        <v>1</v>
      </c>
      <c r="KT374">
        <v>0</v>
      </c>
      <c r="KU374">
        <v>0</v>
      </c>
      <c r="KV374">
        <v>0</v>
      </c>
      <c r="KW374">
        <v>1</v>
      </c>
      <c r="KX374">
        <v>0</v>
      </c>
      <c r="KY374">
        <v>0</v>
      </c>
      <c r="KZ374">
        <v>0</v>
      </c>
      <c r="LA374">
        <v>0</v>
      </c>
      <c r="LB374">
        <v>0</v>
      </c>
      <c r="LC374">
        <v>0</v>
      </c>
      <c r="LD374">
        <v>1</v>
      </c>
      <c r="LE374">
        <v>0</v>
      </c>
      <c r="LF374">
        <v>0</v>
      </c>
      <c r="LG374">
        <v>0</v>
      </c>
      <c r="LH374">
        <v>0</v>
      </c>
    </row>
    <row r="375" spans="1:320" s="34" customFormat="1" ht="15" customHeight="1" x14ac:dyDescent="0.25">
      <c r="A375" s="45">
        <v>206190515</v>
      </c>
      <c r="B375" s="45" t="s">
        <v>1200</v>
      </c>
      <c r="C375" s="46">
        <v>45017</v>
      </c>
      <c r="D375" s="46">
        <v>45382</v>
      </c>
      <c r="E375" s="47">
        <v>366</v>
      </c>
      <c r="F375" s="45" t="s">
        <v>883</v>
      </c>
      <c r="G375" s="45" t="s">
        <v>893</v>
      </c>
      <c r="H375" s="45" t="s">
        <v>1030</v>
      </c>
      <c r="I375" s="45" t="s">
        <v>916</v>
      </c>
      <c r="J375" s="45" t="s">
        <v>331</v>
      </c>
      <c r="K375" s="45" t="s">
        <v>1031</v>
      </c>
      <c r="L375" s="45" t="s">
        <v>3068</v>
      </c>
      <c r="M375" s="45" t="s">
        <v>1201</v>
      </c>
      <c r="N375" s="45" t="s">
        <v>1202</v>
      </c>
      <c r="O375" s="45" t="s">
        <v>1058</v>
      </c>
      <c r="P375" s="45" t="s">
        <v>1203</v>
      </c>
      <c r="Q375" s="45" t="s">
        <v>1204</v>
      </c>
      <c r="R375" t="s">
        <v>1205</v>
      </c>
      <c r="S375" s="45" t="s">
        <v>893</v>
      </c>
      <c r="T375" t="s">
        <v>1206</v>
      </c>
      <c r="U375" s="47">
        <v>54</v>
      </c>
      <c r="V375" s="47">
        <v>54</v>
      </c>
      <c r="W375" s="47" t="s">
        <v>1728</v>
      </c>
      <c r="X375" s="47">
        <v>19764</v>
      </c>
      <c r="Y375" s="47">
        <v>14404</v>
      </c>
      <c r="Z375" s="48">
        <v>72.88</v>
      </c>
      <c r="AA375" s="44">
        <v>285</v>
      </c>
      <c r="AB375" s="44">
        <v>286</v>
      </c>
      <c r="AC375" s="44">
        <v>4579</v>
      </c>
      <c r="AD375" s="44">
        <v>174</v>
      </c>
      <c r="AE375" s="44">
        <v>669</v>
      </c>
      <c r="AF375" s="44">
        <v>3482</v>
      </c>
      <c r="AG375" s="44">
        <v>587</v>
      </c>
      <c r="AH375" s="47"/>
      <c r="AI375" s="47">
        <v>4913</v>
      </c>
      <c r="AJ375"/>
      <c r="AK375" t="s">
        <v>895</v>
      </c>
      <c r="AL375">
        <v>14404</v>
      </c>
      <c r="AM375"/>
      <c r="AN375"/>
      <c r="AO375"/>
      <c r="AP375"/>
      <c r="AQ375"/>
      <c r="AR375" s="44"/>
      <c r="AS375" s="44"/>
      <c r="AT375" s="44"/>
      <c r="AU375" s="44">
        <v>7470182</v>
      </c>
      <c r="AV375" s="44">
        <v>1933758</v>
      </c>
      <c r="AW375" s="44">
        <v>1425171</v>
      </c>
      <c r="AX375" s="44">
        <v>756</v>
      </c>
      <c r="AY375" s="44">
        <v>7979525</v>
      </c>
      <c r="AZ375" s="21">
        <v>7606184</v>
      </c>
      <c r="BA375" s="21">
        <v>373341</v>
      </c>
      <c r="BB375" s="44">
        <v>3233099</v>
      </c>
      <c r="BC375" s="44"/>
      <c r="BD375" s="44"/>
      <c r="BE375" s="44">
        <v>3606440</v>
      </c>
      <c r="BF375" s="44">
        <v>2306108</v>
      </c>
      <c r="BG375" s="44">
        <v>87696</v>
      </c>
      <c r="BH375" s="44">
        <v>337176</v>
      </c>
      <c r="BI375" s="21">
        <v>1754928</v>
      </c>
      <c r="BJ375" s="21">
        <v>294840</v>
      </c>
      <c r="BK375" s="21"/>
      <c r="BL375" s="21">
        <v>2689434</v>
      </c>
      <c r="BM375" s="21"/>
      <c r="BN375" s="21">
        <v>7470182</v>
      </c>
      <c r="BO375" s="21"/>
      <c r="BP375" s="21"/>
      <c r="BQ375" s="44"/>
      <c r="BR375" s="21"/>
      <c r="BS375" s="44"/>
      <c r="BT375" s="21"/>
      <c r="BU375" s="44"/>
      <c r="BV375" s="21"/>
      <c r="BW375" s="44">
        <v>1527211</v>
      </c>
      <c r="BX375" s="21"/>
      <c r="BY375" s="21">
        <v>76626</v>
      </c>
      <c r="BZ375" s="21"/>
      <c r="CA375" s="44">
        <v>142</v>
      </c>
      <c r="CB375" s="44"/>
      <c r="CC375" s="44">
        <v>737</v>
      </c>
      <c r="CD375" s="44"/>
      <c r="CE375" s="44">
        <v>254540</v>
      </c>
      <c r="CF375" s="44"/>
      <c r="CG375" s="44"/>
      <c r="CH375" s="44"/>
      <c r="CI375" s="21">
        <v>74502</v>
      </c>
      <c r="CJ375" s="44"/>
      <c r="CK375" s="21"/>
      <c r="CL375" s="44"/>
      <c r="CM375" s="44">
        <v>42046</v>
      </c>
      <c r="CN375" s="44">
        <v>0</v>
      </c>
      <c r="CO375" s="44">
        <v>956820</v>
      </c>
      <c r="CP375" s="44">
        <v>0</v>
      </c>
      <c r="CQ375" s="21">
        <v>630863</v>
      </c>
      <c r="CR375" s="44">
        <v>28903</v>
      </c>
      <c r="CS375" s="44">
        <v>194459</v>
      </c>
      <c r="CT375" s="44">
        <v>26611</v>
      </c>
      <c r="CU375" s="44"/>
      <c r="CV375" s="44">
        <v>54056</v>
      </c>
      <c r="CW375" s="21"/>
      <c r="CX375" s="21"/>
      <c r="CY375" s="21"/>
      <c r="CZ375" s="21"/>
      <c r="DA375" s="21"/>
      <c r="DB375" s="21"/>
      <c r="DC375" s="21"/>
      <c r="DD375" s="21"/>
      <c r="DE375" s="44"/>
      <c r="DF375" s="21"/>
      <c r="DG375" s="44"/>
      <c r="DH375" s="21"/>
      <c r="DI375" s="44"/>
      <c r="DJ375" s="44"/>
      <c r="DK375" s="44"/>
      <c r="DL375" s="44"/>
      <c r="DM375" s="21"/>
      <c r="DN375" s="44"/>
      <c r="DO375" s="44"/>
      <c r="DP375" s="44"/>
      <c r="DQ375" s="44"/>
      <c r="DR375" s="44"/>
      <c r="DS375" s="44"/>
      <c r="DT375" s="44"/>
      <c r="DU375" s="44"/>
      <c r="DV375" s="44"/>
      <c r="DW375" s="44"/>
      <c r="DX375" s="44"/>
      <c r="DY375" s="44">
        <v>189462</v>
      </c>
      <c r="DZ375" s="44"/>
      <c r="EA375" s="44"/>
      <c r="EB375" s="21"/>
      <c r="EC375" s="44">
        <v>288839</v>
      </c>
      <c r="ED375" s="44"/>
      <c r="EE375" s="21">
        <v>66438</v>
      </c>
      <c r="EF375" s="44"/>
      <c r="EG375" s="21">
        <v>106327</v>
      </c>
      <c r="EH375" s="44"/>
      <c r="EI375" s="21">
        <v>553408</v>
      </c>
      <c r="EJ375" s="44"/>
      <c r="EK375" s="44">
        <v>220697</v>
      </c>
      <c r="EL375" s="21"/>
      <c r="EM375" s="44"/>
      <c r="EN375" s="44"/>
      <c r="EO375" s="44"/>
      <c r="EP375" s="21"/>
      <c r="EQ375" s="21"/>
      <c r="ER375" s="21"/>
      <c r="ES375" s="21"/>
      <c r="ET375" s="44"/>
      <c r="EU375" s="21"/>
      <c r="EV375" s="44"/>
      <c r="EW375" s="21"/>
      <c r="EX375" s="44"/>
      <c r="EY375" s="44"/>
      <c r="EZ375" s="21"/>
      <c r="FA375" s="21"/>
      <c r="FB375" s="44"/>
      <c r="FC375" s="44"/>
      <c r="FD375" s="21"/>
      <c r="FE375" s="112"/>
      <c r="FF375" s="44"/>
      <c r="FG375" s="44">
        <v>3450186</v>
      </c>
      <c r="FH375" s="44">
        <v>1387782</v>
      </c>
      <c r="FI375" s="44">
        <v>2768216</v>
      </c>
      <c r="FJ375" s="44">
        <v>107410</v>
      </c>
      <c r="FK375" s="44">
        <v>3410767</v>
      </c>
      <c r="FL375" s="44"/>
      <c r="FM375" s="44"/>
      <c r="FN375" s="44"/>
      <c r="FO375" s="44"/>
      <c r="FP375" s="44"/>
      <c r="FQ375" s="44"/>
      <c r="FR375" s="44"/>
      <c r="FS375" s="44"/>
      <c r="FT375" s="44">
        <v>4441</v>
      </c>
      <c r="FU375" s="44"/>
      <c r="FV375" s="21">
        <v>368302</v>
      </c>
      <c r="FW375" s="44"/>
      <c r="FX375" s="44">
        <v>275828</v>
      </c>
      <c r="FY375" s="44">
        <v>16796</v>
      </c>
      <c r="FZ375" s="44">
        <v>162432</v>
      </c>
      <c r="GA375" s="44">
        <v>29721</v>
      </c>
      <c r="GB375" s="44"/>
      <c r="GC375" s="44">
        <v>42190</v>
      </c>
      <c r="GD375" s="44">
        <v>306080</v>
      </c>
      <c r="GE375" s="44">
        <v>83619</v>
      </c>
      <c r="GF375" s="44">
        <v>64881</v>
      </c>
      <c r="GG375" s="44">
        <v>894468</v>
      </c>
      <c r="GH375" s="44">
        <v>96413</v>
      </c>
      <c r="GI375" s="44">
        <v>89353</v>
      </c>
      <c r="GJ375" s="44">
        <v>177138</v>
      </c>
      <c r="GK375" s="44">
        <v>1527404</v>
      </c>
      <c r="GL375" s="44"/>
      <c r="GM375" s="44">
        <v>34389</v>
      </c>
      <c r="GN375" s="44">
        <v>1167</v>
      </c>
      <c r="GO375" s="44">
        <v>16488</v>
      </c>
      <c r="GP375" s="44">
        <v>4243</v>
      </c>
      <c r="GQ375" s="44">
        <v>64</v>
      </c>
      <c r="GR375" s="44"/>
      <c r="GS375" s="44">
        <v>362138131</v>
      </c>
      <c r="GT375" s="44"/>
      <c r="GU375" s="21">
        <v>36001598</v>
      </c>
      <c r="GV375" s="44">
        <v>317832</v>
      </c>
      <c r="GW375" s="44">
        <v>4917</v>
      </c>
      <c r="GX375" s="44"/>
      <c r="GY375" s="44">
        <v>398462478</v>
      </c>
      <c r="GZ375" s="44">
        <v>253158999</v>
      </c>
      <c r="HA375" s="44">
        <v>16894567</v>
      </c>
      <c r="HB375" s="44"/>
      <c r="HC375" s="44">
        <v>128408912</v>
      </c>
      <c r="HD375" s="44">
        <v>398462478</v>
      </c>
      <c r="HE375" s="21"/>
      <c r="HF375" s="21"/>
      <c r="HG375" s="21"/>
      <c r="HH375" s="21"/>
      <c r="HI375" s="21">
        <v>5818751</v>
      </c>
      <c r="HJ375" s="44">
        <v>57896568</v>
      </c>
      <c r="HK375" s="21"/>
      <c r="HL375" s="21">
        <v>15479691</v>
      </c>
      <c r="HM375" s="21">
        <v>79195010</v>
      </c>
      <c r="HN375" s="21">
        <v>-43193412</v>
      </c>
      <c r="HO375" s="21"/>
      <c r="HP375" s="44"/>
      <c r="HQ375" s="47"/>
      <c r="HR375" s="47"/>
      <c r="HS375" s="47"/>
      <c r="HT375" s="47" t="s">
        <v>1759</v>
      </c>
      <c r="HU375" s="47">
        <v>0</v>
      </c>
      <c r="HV375" s="47">
        <v>1636</v>
      </c>
      <c r="HW375" s="47">
        <v>0</v>
      </c>
      <c r="HX375" s="47">
        <v>4637</v>
      </c>
      <c r="HY375" s="47">
        <v>18398</v>
      </c>
      <c r="HZ375" s="47">
        <v>43800</v>
      </c>
      <c r="IA375" s="47">
        <v>0</v>
      </c>
      <c r="IB375" s="47">
        <v>0</v>
      </c>
      <c r="IC375" s="47">
        <v>2196</v>
      </c>
      <c r="ID375"/>
      <c r="IE375" s="47">
        <v>2212</v>
      </c>
      <c r="IF375">
        <v>2962</v>
      </c>
      <c r="IG375" s="47">
        <v>1669</v>
      </c>
      <c r="IH375" s="47">
        <v>14507</v>
      </c>
      <c r="II375">
        <v>1770</v>
      </c>
      <c r="IJ375">
        <v>1895</v>
      </c>
      <c r="IK375">
        <v>2355</v>
      </c>
      <c r="IL375">
        <v>9744</v>
      </c>
      <c r="IM375">
        <v>107781</v>
      </c>
      <c r="IN375">
        <v>0</v>
      </c>
      <c r="IO375">
        <v>0</v>
      </c>
      <c r="IP375">
        <v>127</v>
      </c>
      <c r="IQ375">
        <v>3496</v>
      </c>
      <c r="IR375">
        <v>0</v>
      </c>
      <c r="IS375">
        <v>0</v>
      </c>
      <c r="IT375">
        <v>3623</v>
      </c>
      <c r="IU375">
        <v>111589</v>
      </c>
      <c r="IV375">
        <v>0</v>
      </c>
      <c r="IW375">
        <v>229199</v>
      </c>
      <c r="IX375">
        <v>792080</v>
      </c>
      <c r="IY375">
        <v>1092831</v>
      </c>
      <c r="IZ375">
        <v>0</v>
      </c>
      <c r="JA375">
        <v>0</v>
      </c>
      <c r="JB375">
        <v>109566</v>
      </c>
      <c r="JC375"/>
      <c r="JD375">
        <v>51253</v>
      </c>
      <c r="JE375">
        <v>53919</v>
      </c>
      <c r="JF375">
        <v>34872</v>
      </c>
      <c r="JG375">
        <v>305926</v>
      </c>
      <c r="JH375">
        <v>68289</v>
      </c>
      <c r="JI375">
        <v>44583</v>
      </c>
      <c r="JJ375">
        <v>127191</v>
      </c>
      <c r="JK375">
        <v>428888</v>
      </c>
      <c r="JL375">
        <v>3450186</v>
      </c>
      <c r="JM375">
        <v>0</v>
      </c>
      <c r="JN375">
        <v>0</v>
      </c>
      <c r="JO375">
        <v>6374</v>
      </c>
      <c r="JP375">
        <v>61707</v>
      </c>
      <c r="JQ375">
        <v>0</v>
      </c>
      <c r="JR375">
        <v>0</v>
      </c>
      <c r="JS375">
        <v>68081</v>
      </c>
      <c r="JT375"/>
      <c r="JU375"/>
      <c r="JV375"/>
      <c r="JW375"/>
      <c r="JX375"/>
      <c r="JY375"/>
      <c r="JZ375"/>
      <c r="KA375"/>
      <c r="KB375"/>
      <c r="KC375"/>
      <c r="KD375"/>
      <c r="KE375"/>
      <c r="KF375">
        <v>143</v>
      </c>
      <c r="KG375">
        <v>365</v>
      </c>
      <c r="KH375">
        <v>108</v>
      </c>
      <c r="KI375">
        <v>111</v>
      </c>
      <c r="KJ375">
        <v>276</v>
      </c>
      <c r="KK375">
        <v>87</v>
      </c>
      <c r="KL375">
        <v>68</v>
      </c>
      <c r="KM375">
        <v>168</v>
      </c>
      <c r="KN375">
        <v>54</v>
      </c>
      <c r="KO375">
        <v>0</v>
      </c>
      <c r="KP375">
        <v>1</v>
      </c>
      <c r="KQ375">
        <v>0</v>
      </c>
      <c r="KR375">
        <v>1</v>
      </c>
      <c r="KS375">
        <v>0</v>
      </c>
      <c r="KT375">
        <v>0</v>
      </c>
      <c r="KU375">
        <v>1</v>
      </c>
      <c r="KV375">
        <v>0</v>
      </c>
      <c r="KW375">
        <v>0</v>
      </c>
      <c r="KX375">
        <v>0</v>
      </c>
      <c r="KY375">
        <v>0</v>
      </c>
      <c r="KZ375">
        <v>0</v>
      </c>
      <c r="LA375">
        <v>0</v>
      </c>
      <c r="LB375">
        <v>0</v>
      </c>
      <c r="LC375">
        <v>0</v>
      </c>
      <c r="LD375">
        <v>0</v>
      </c>
      <c r="LE375">
        <v>0</v>
      </c>
      <c r="LF375">
        <v>1</v>
      </c>
      <c r="LG375">
        <v>0</v>
      </c>
      <c r="LH375">
        <v>0</v>
      </c>
    </row>
    <row r="376" spans="1:320" s="34" customFormat="1" ht="15" customHeight="1" x14ac:dyDescent="0.25">
      <c r="A376" s="45">
        <v>206190533</v>
      </c>
      <c r="B376" s="45" t="s">
        <v>3834</v>
      </c>
      <c r="C376" s="46">
        <v>45292</v>
      </c>
      <c r="D376" s="46">
        <v>45657</v>
      </c>
      <c r="E376" s="47">
        <v>366</v>
      </c>
      <c r="F376" s="45" t="s">
        <v>883</v>
      </c>
      <c r="G376" s="45" t="s">
        <v>884</v>
      </c>
      <c r="H376" s="45" t="s">
        <v>1030</v>
      </c>
      <c r="I376" s="45" t="s">
        <v>886</v>
      </c>
      <c r="J376" s="45" t="s">
        <v>887</v>
      </c>
      <c r="K376" s="45" t="s">
        <v>1031</v>
      </c>
      <c r="L376" s="45" t="s">
        <v>2709</v>
      </c>
      <c r="M376" s="45" t="s">
        <v>3835</v>
      </c>
      <c r="N376" s="45" t="s">
        <v>3836</v>
      </c>
      <c r="O376" s="45" t="s">
        <v>1034</v>
      </c>
      <c r="P376" s="45" t="s">
        <v>3023</v>
      </c>
      <c r="Q376" s="45" t="s">
        <v>3837</v>
      </c>
      <c r="R376" t="s">
        <v>3838</v>
      </c>
      <c r="S376" s="45" t="s">
        <v>884</v>
      </c>
      <c r="T376"/>
      <c r="U376" s="47">
        <v>80</v>
      </c>
      <c r="V376" s="47">
        <v>80</v>
      </c>
      <c r="W376" s="47" t="s">
        <v>894</v>
      </c>
      <c r="X376" s="47">
        <v>29280</v>
      </c>
      <c r="Y376" s="47">
        <v>25116</v>
      </c>
      <c r="Z376" s="48">
        <v>190.27</v>
      </c>
      <c r="AA376" s="44">
        <v>135</v>
      </c>
      <c r="AB376" s="44">
        <v>138</v>
      </c>
      <c r="AC376" s="44">
        <v>3684</v>
      </c>
      <c r="AD376" s="44"/>
      <c r="AE376" s="44">
        <v>609</v>
      </c>
      <c r="AF376" s="44">
        <v>18712</v>
      </c>
      <c r="AG376" s="44"/>
      <c r="AH376" s="47">
        <v>188</v>
      </c>
      <c r="AI376" s="47">
        <v>90</v>
      </c>
      <c r="AJ376">
        <v>1833</v>
      </c>
      <c r="AK376" t="s">
        <v>895</v>
      </c>
      <c r="AL376">
        <v>25116</v>
      </c>
      <c r="AM376"/>
      <c r="AN376"/>
      <c r="AO376"/>
      <c r="AP376"/>
      <c r="AQ376"/>
      <c r="AR376" s="44"/>
      <c r="AS376" s="44"/>
      <c r="AT376" s="44"/>
      <c r="AU376" s="44">
        <v>6883461</v>
      </c>
      <c r="AV376" s="44">
        <v>1670109</v>
      </c>
      <c r="AW376" s="44">
        <v>-1045289</v>
      </c>
      <c r="AX376" s="44">
        <v>307538</v>
      </c>
      <c r="AY376" s="44">
        <v>9906397</v>
      </c>
      <c r="AZ376" s="21">
        <v>9106785</v>
      </c>
      <c r="BA376" s="21">
        <v>799612</v>
      </c>
      <c r="BB376" s="44"/>
      <c r="BC376" s="44"/>
      <c r="BD376" s="44"/>
      <c r="BE376" s="44">
        <v>799612</v>
      </c>
      <c r="BF376" s="44">
        <v>1012549</v>
      </c>
      <c r="BG376" s="44"/>
      <c r="BH376" s="44">
        <v>166500</v>
      </c>
      <c r="BI376" s="21">
        <v>5127812</v>
      </c>
      <c r="BJ376" s="21"/>
      <c r="BK376" s="21">
        <v>51500</v>
      </c>
      <c r="BL376" s="21">
        <v>24700</v>
      </c>
      <c r="BM376" s="21">
        <v>500400</v>
      </c>
      <c r="BN376" s="21">
        <v>6883461</v>
      </c>
      <c r="BO376" s="21"/>
      <c r="BP376" s="21"/>
      <c r="BQ376" s="44"/>
      <c r="BR376" s="21"/>
      <c r="BS376" s="44"/>
      <c r="BT376" s="21"/>
      <c r="BU376" s="44"/>
      <c r="BV376" s="21"/>
      <c r="BW376" s="44">
        <v>1586039</v>
      </c>
      <c r="BX376" s="21"/>
      <c r="BY376" s="21"/>
      <c r="BZ376" s="21"/>
      <c r="CA376" s="44">
        <v>139</v>
      </c>
      <c r="CB376" s="44"/>
      <c r="CC376" s="44">
        <v>38443</v>
      </c>
      <c r="CD376" s="44"/>
      <c r="CE376" s="44"/>
      <c r="CF376" s="44"/>
      <c r="CG376" s="44">
        <v>36552</v>
      </c>
      <c r="CH376" s="44"/>
      <c r="CI376" s="21"/>
      <c r="CJ376" s="44"/>
      <c r="CK376" s="21">
        <v>8936</v>
      </c>
      <c r="CL376" s="44"/>
      <c r="CM376" s="44">
        <v>0</v>
      </c>
      <c r="CN376" s="44">
        <v>0</v>
      </c>
      <c r="CO376" s="44">
        <v>558508</v>
      </c>
      <c r="CP376" s="44">
        <v>0</v>
      </c>
      <c r="CQ376" s="21">
        <v>688819</v>
      </c>
      <c r="CR376" s="44">
        <v>157617</v>
      </c>
      <c r="CS376" s="44">
        <v>198247</v>
      </c>
      <c r="CT376" s="44">
        <v>22078</v>
      </c>
      <c r="CU376" s="44"/>
      <c r="CV376" s="44">
        <v>44840</v>
      </c>
      <c r="CW376" s="21"/>
      <c r="CX376" s="21"/>
      <c r="CY376" s="21"/>
      <c r="CZ376" s="21"/>
      <c r="DA376" s="21"/>
      <c r="DB376" s="21"/>
      <c r="DC376" s="21"/>
      <c r="DD376" s="21"/>
      <c r="DE376" s="44"/>
      <c r="DF376" s="21"/>
      <c r="DG376" s="44"/>
      <c r="DH376" s="21"/>
      <c r="DI376" s="44"/>
      <c r="DJ376" s="44"/>
      <c r="DK376" s="44"/>
      <c r="DL376" s="44"/>
      <c r="DM376" s="21"/>
      <c r="DN376" s="44"/>
      <c r="DO376" s="44"/>
      <c r="DP376" s="44"/>
      <c r="DQ376" s="44"/>
      <c r="DR376" s="44"/>
      <c r="DS376" s="44"/>
      <c r="DT376" s="44"/>
      <c r="DU376" s="44"/>
      <c r="DV376" s="44"/>
      <c r="DW376" s="44"/>
      <c r="DX376" s="44"/>
      <c r="DY376" s="44">
        <v>-505</v>
      </c>
      <c r="DZ376" s="44"/>
      <c r="EA376" s="44"/>
      <c r="EB376" s="21"/>
      <c r="EC376" s="44">
        <v>-809493</v>
      </c>
      <c r="ED376" s="44"/>
      <c r="EE376" s="21"/>
      <c r="EF376" s="44"/>
      <c r="EG376" s="21">
        <v>-20243</v>
      </c>
      <c r="EH376" s="44"/>
      <c r="EI376" s="21">
        <v>-119756</v>
      </c>
      <c r="EJ376" s="44"/>
      <c r="EK376" s="44"/>
      <c r="EL376" s="21"/>
      <c r="EM376" s="44">
        <v>-15245</v>
      </c>
      <c r="EN376" s="44"/>
      <c r="EO376" s="44">
        <v>-80047</v>
      </c>
      <c r="EP376" s="21"/>
      <c r="EQ376" s="21"/>
      <c r="ER376" s="21"/>
      <c r="ES376" s="21"/>
      <c r="ET376" s="44"/>
      <c r="EU376" s="21"/>
      <c r="EV376" s="44"/>
      <c r="EW376" s="21"/>
      <c r="EX376" s="44"/>
      <c r="EY376" s="44"/>
      <c r="EZ376" s="21"/>
      <c r="FA376" s="21"/>
      <c r="FB376" s="44"/>
      <c r="FC376" s="44"/>
      <c r="FD376" s="21"/>
      <c r="FE376" s="112"/>
      <c r="FF376" s="44"/>
      <c r="FG376" s="44">
        <v>3481710</v>
      </c>
      <c r="FH376" s="44">
        <v>924870</v>
      </c>
      <c r="FI376" s="44">
        <v>4700205</v>
      </c>
      <c r="FJ376" s="44">
        <v>106116</v>
      </c>
      <c r="FK376" s="44">
        <v>3978405</v>
      </c>
      <c r="FL376" s="44"/>
      <c r="FM376" s="44"/>
      <c r="FN376" s="44"/>
      <c r="FO376" s="44"/>
      <c r="FP376" s="44"/>
      <c r="FQ376" s="44"/>
      <c r="FR376" s="44"/>
      <c r="FS376" s="44"/>
      <c r="FT376" s="44"/>
      <c r="FU376" s="44"/>
      <c r="FV376" s="21">
        <v>328970</v>
      </c>
      <c r="FW376" s="44"/>
      <c r="FX376" s="44">
        <v>386478</v>
      </c>
      <c r="FY376" s="44">
        <v>106404</v>
      </c>
      <c r="FZ376" s="44">
        <v>118725</v>
      </c>
      <c r="GA376" s="44">
        <v>10208</v>
      </c>
      <c r="GB376" s="44"/>
      <c r="GC376" s="44">
        <v>26505</v>
      </c>
      <c r="GD376" s="44">
        <v>418078</v>
      </c>
      <c r="GE376" s="44">
        <v>314490</v>
      </c>
      <c r="GF376" s="44">
        <v>186928</v>
      </c>
      <c r="GG376" s="44">
        <v>749459</v>
      </c>
      <c r="GH376" s="44">
        <v>53366</v>
      </c>
      <c r="GI376" s="44">
        <v>105921</v>
      </c>
      <c r="GJ376" s="44">
        <v>92678</v>
      </c>
      <c r="GK376" s="44">
        <v>1980342</v>
      </c>
      <c r="GL376" s="44"/>
      <c r="GM376" s="44">
        <v>240000</v>
      </c>
      <c r="GN376" s="44"/>
      <c r="GO376" s="44">
        <v>9828</v>
      </c>
      <c r="GP376" s="44"/>
      <c r="GQ376" s="44"/>
      <c r="GR376" s="44"/>
      <c r="GS376" s="44"/>
      <c r="GT376" s="44"/>
      <c r="GU376" s="21">
        <v>2836504</v>
      </c>
      <c r="GV376" s="44"/>
      <c r="GW376" s="44">
        <v>2686249</v>
      </c>
      <c r="GX376" s="44"/>
      <c r="GY376" s="44">
        <v>5522753</v>
      </c>
      <c r="GZ376" s="44">
        <v>16920679</v>
      </c>
      <c r="HA376" s="44"/>
      <c r="HB376" s="44"/>
      <c r="HC376" s="44">
        <v>-11397926</v>
      </c>
      <c r="HD376" s="44">
        <v>5522753</v>
      </c>
      <c r="HE376" s="21"/>
      <c r="HF376" s="21">
        <v>2686249</v>
      </c>
      <c r="HG376" s="21"/>
      <c r="HH376" s="21"/>
      <c r="HI376" s="21">
        <v>0</v>
      </c>
      <c r="HJ376" s="44">
        <v>2880065</v>
      </c>
      <c r="HK376" s="21"/>
      <c r="HL376" s="21">
        <v>13809</v>
      </c>
      <c r="HM376" s="21">
        <v>2893874</v>
      </c>
      <c r="HN376" s="21">
        <v>-57370</v>
      </c>
      <c r="HO376" s="21"/>
      <c r="HP376" s="44"/>
      <c r="HQ376" s="47"/>
      <c r="HR376" s="47"/>
      <c r="HS376" s="47"/>
      <c r="HT376" s="47">
        <v>0</v>
      </c>
      <c r="HU376" s="47">
        <v>0</v>
      </c>
      <c r="HV376" s="47">
        <v>1727</v>
      </c>
      <c r="HW376" s="47">
        <v>0</v>
      </c>
      <c r="HX376" s="47">
        <v>13325</v>
      </c>
      <c r="HY376" s="47">
        <v>12669</v>
      </c>
      <c r="HZ376" s="47">
        <v>56256</v>
      </c>
      <c r="IA376" s="47">
        <v>0</v>
      </c>
      <c r="IB376" s="47">
        <v>0</v>
      </c>
      <c r="IC376" s="47">
        <v>2834</v>
      </c>
      <c r="ID376"/>
      <c r="IE376" s="47">
        <v>2267</v>
      </c>
      <c r="IF376">
        <v>1775</v>
      </c>
      <c r="IG376" s="47">
        <v>1060</v>
      </c>
      <c r="IH376" s="47">
        <v>1670</v>
      </c>
      <c r="II376">
        <v>1762</v>
      </c>
      <c r="IJ376">
        <v>3615</v>
      </c>
      <c r="IK376">
        <v>1922</v>
      </c>
      <c r="IL376">
        <v>7123</v>
      </c>
      <c r="IM376">
        <v>108005</v>
      </c>
      <c r="IN376">
        <v>0</v>
      </c>
      <c r="IO376">
        <v>7</v>
      </c>
      <c r="IP376">
        <v>2582</v>
      </c>
      <c r="IQ376">
        <v>6509</v>
      </c>
      <c r="IR376">
        <v>0</v>
      </c>
      <c r="IS376">
        <v>0</v>
      </c>
      <c r="IT376">
        <v>9098</v>
      </c>
      <c r="IU376">
        <v>95837</v>
      </c>
      <c r="IV376">
        <v>0</v>
      </c>
      <c r="IW376">
        <v>638522</v>
      </c>
      <c r="IX376">
        <v>469758</v>
      </c>
      <c r="IY376">
        <v>1279815</v>
      </c>
      <c r="IZ376">
        <v>0</v>
      </c>
      <c r="JA376">
        <v>0</v>
      </c>
      <c r="JB376">
        <v>153230</v>
      </c>
      <c r="JC376"/>
      <c r="JD376">
        <v>56183</v>
      </c>
      <c r="JE376">
        <v>38882</v>
      </c>
      <c r="JF376">
        <v>22788</v>
      </c>
      <c r="JG376">
        <v>64299</v>
      </c>
      <c r="JH376">
        <v>44057</v>
      </c>
      <c r="JI376">
        <v>83871</v>
      </c>
      <c r="JJ376">
        <v>75901</v>
      </c>
      <c r="JK376">
        <v>458567</v>
      </c>
      <c r="JL376">
        <v>3481710</v>
      </c>
      <c r="JM376">
        <v>0</v>
      </c>
      <c r="JN376">
        <v>539</v>
      </c>
      <c r="JO376">
        <v>129086</v>
      </c>
      <c r="JP376">
        <v>227824</v>
      </c>
      <c r="JQ376">
        <v>0</v>
      </c>
      <c r="JR376">
        <v>0</v>
      </c>
      <c r="JS376">
        <v>357449</v>
      </c>
      <c r="JT376"/>
      <c r="JU376"/>
      <c r="JV376"/>
      <c r="JW376"/>
      <c r="JX376"/>
      <c r="JY376"/>
      <c r="JZ376"/>
      <c r="KA376"/>
      <c r="KB376"/>
      <c r="KC376"/>
      <c r="KD376"/>
      <c r="KE376"/>
      <c r="KF376">
        <v>77</v>
      </c>
      <c r="KG376">
        <v>118</v>
      </c>
      <c r="KH376">
        <v>59</v>
      </c>
      <c r="KI376">
        <v>58</v>
      </c>
      <c r="KJ376">
        <v>86</v>
      </c>
      <c r="KK376">
        <v>49</v>
      </c>
      <c r="KL376">
        <v>36</v>
      </c>
      <c r="KM376">
        <v>51</v>
      </c>
      <c r="KN376">
        <v>30</v>
      </c>
      <c r="KO376">
        <v>1</v>
      </c>
      <c r="KP376">
        <v>0</v>
      </c>
      <c r="KQ376">
        <v>0</v>
      </c>
      <c r="KR376">
        <v>0</v>
      </c>
      <c r="KS376">
        <v>1</v>
      </c>
      <c r="KT376">
        <v>0</v>
      </c>
      <c r="KU376">
        <v>1</v>
      </c>
      <c r="KV376">
        <v>0</v>
      </c>
      <c r="KW376">
        <v>0</v>
      </c>
      <c r="KX376">
        <v>0</v>
      </c>
      <c r="KY376">
        <v>0</v>
      </c>
      <c r="KZ376">
        <v>0</v>
      </c>
      <c r="LA376">
        <v>0</v>
      </c>
      <c r="LB376">
        <v>0</v>
      </c>
      <c r="LC376">
        <v>0</v>
      </c>
      <c r="LD376">
        <v>1</v>
      </c>
      <c r="LE376">
        <v>0</v>
      </c>
      <c r="LF376">
        <v>0</v>
      </c>
      <c r="LG376">
        <v>0</v>
      </c>
      <c r="LH376">
        <v>0</v>
      </c>
    </row>
    <row r="377" spans="1:320" s="34" customFormat="1" ht="15" customHeight="1" x14ac:dyDescent="0.25">
      <c r="A377" s="45">
        <v>206190536</v>
      </c>
      <c r="B377" s="45" t="s">
        <v>3839</v>
      </c>
      <c r="C377" s="46">
        <v>45292</v>
      </c>
      <c r="D377" s="46">
        <v>45657</v>
      </c>
      <c r="E377" s="47">
        <v>366</v>
      </c>
      <c r="F377" s="45" t="s">
        <v>883</v>
      </c>
      <c r="G377" s="45" t="s">
        <v>884</v>
      </c>
      <c r="H377" s="45" t="s">
        <v>1030</v>
      </c>
      <c r="I377" s="45" t="s">
        <v>886</v>
      </c>
      <c r="J377" s="45" t="s">
        <v>887</v>
      </c>
      <c r="K377" s="45" t="s">
        <v>1031</v>
      </c>
      <c r="L377" s="45" t="s">
        <v>2897</v>
      </c>
      <c r="M377" s="45" t="s">
        <v>3840</v>
      </c>
      <c r="N377" s="45" t="s">
        <v>3841</v>
      </c>
      <c r="O377" s="45" t="s">
        <v>3681</v>
      </c>
      <c r="P377" s="45" t="s">
        <v>3682</v>
      </c>
      <c r="Q377" s="45" t="s">
        <v>3842</v>
      </c>
      <c r="R377" t="s">
        <v>3843</v>
      </c>
      <c r="S377" s="45" t="s">
        <v>893</v>
      </c>
      <c r="T377"/>
      <c r="U377" s="47">
        <v>142</v>
      </c>
      <c r="V377" s="47">
        <v>142</v>
      </c>
      <c r="W377" s="47" t="s">
        <v>913</v>
      </c>
      <c r="X377" s="47">
        <v>51972</v>
      </c>
      <c r="Y377" s="47">
        <v>45454</v>
      </c>
      <c r="Z377" s="48">
        <v>198.82</v>
      </c>
      <c r="AA377" s="44">
        <v>570</v>
      </c>
      <c r="AB377" s="44">
        <v>621</v>
      </c>
      <c r="AC377" s="44">
        <v>5440</v>
      </c>
      <c r="AD377" s="44">
        <v>5128</v>
      </c>
      <c r="AE377" s="44">
        <v>2763</v>
      </c>
      <c r="AF377" s="44">
        <v>28892</v>
      </c>
      <c r="AG377" s="44"/>
      <c r="AH377" s="47">
        <v>624</v>
      </c>
      <c r="AI377" s="47">
        <v>1055</v>
      </c>
      <c r="AJ377">
        <v>1552</v>
      </c>
      <c r="AK377" t="s">
        <v>895</v>
      </c>
      <c r="AL377">
        <v>45454</v>
      </c>
      <c r="AM377"/>
      <c r="AN377"/>
      <c r="AO377"/>
      <c r="AP377"/>
      <c r="AQ377"/>
      <c r="AR377" s="44"/>
      <c r="AS377" s="44"/>
      <c r="AT377" s="44"/>
      <c r="AU377" s="44">
        <v>13955423</v>
      </c>
      <c r="AV377" s="44">
        <v>13994100</v>
      </c>
      <c r="AW377" s="44">
        <v>7188873</v>
      </c>
      <c r="AX377" s="44">
        <v>466514</v>
      </c>
      <c r="AY377" s="44">
        <v>21227164</v>
      </c>
      <c r="AZ377" s="21">
        <v>21011359</v>
      </c>
      <c r="BA377" s="21">
        <v>215805</v>
      </c>
      <c r="BB377" s="44">
        <v>-49408</v>
      </c>
      <c r="BC377" s="44"/>
      <c r="BD377" s="44"/>
      <c r="BE377" s="44">
        <v>166397</v>
      </c>
      <c r="BF377" s="44">
        <v>1632000</v>
      </c>
      <c r="BG377" s="44">
        <v>1592426</v>
      </c>
      <c r="BH377" s="44">
        <v>1087523</v>
      </c>
      <c r="BI377" s="21">
        <v>8667600</v>
      </c>
      <c r="BJ377" s="21"/>
      <c r="BK377" s="21">
        <v>193774</v>
      </c>
      <c r="BL377" s="21">
        <v>316500</v>
      </c>
      <c r="BM377" s="21">
        <v>465600</v>
      </c>
      <c r="BN377" s="21">
        <v>13955423</v>
      </c>
      <c r="BO377" s="21"/>
      <c r="BP377" s="21"/>
      <c r="BQ377" s="44"/>
      <c r="BR377" s="21"/>
      <c r="BS377" s="44"/>
      <c r="BT377" s="21"/>
      <c r="BU377" s="44"/>
      <c r="BV377" s="21"/>
      <c r="BW377" s="44">
        <v>7010293</v>
      </c>
      <c r="BX377" s="21"/>
      <c r="BY377" s="21">
        <v>6009861</v>
      </c>
      <c r="BZ377" s="21"/>
      <c r="CA377" s="44">
        <v>19160</v>
      </c>
      <c r="CB377" s="44"/>
      <c r="CC377" s="44">
        <v>217226</v>
      </c>
      <c r="CD377" s="44"/>
      <c r="CE377" s="44"/>
      <c r="CF377" s="44"/>
      <c r="CG377" s="44">
        <v>731308</v>
      </c>
      <c r="CH377" s="44"/>
      <c r="CI377" s="21">
        <v>3951</v>
      </c>
      <c r="CJ377" s="44"/>
      <c r="CK377" s="21">
        <v>2301</v>
      </c>
      <c r="CL377" s="44"/>
      <c r="CM377" s="44">
        <v>0</v>
      </c>
      <c r="CN377" s="44">
        <v>0</v>
      </c>
      <c r="CO377" s="44">
        <v>6504050</v>
      </c>
      <c r="CP377" s="44">
        <v>0</v>
      </c>
      <c r="CQ377" s="21">
        <v>6235200</v>
      </c>
      <c r="CR377" s="44">
        <v>680150</v>
      </c>
      <c r="CS377" s="44">
        <v>492030</v>
      </c>
      <c r="CT377" s="44">
        <v>38709</v>
      </c>
      <c r="CU377" s="44"/>
      <c r="CV377" s="44">
        <v>43961</v>
      </c>
      <c r="CW377" s="21"/>
      <c r="CX377" s="21"/>
      <c r="CY377" s="21"/>
      <c r="CZ377" s="21"/>
      <c r="DA377" s="21"/>
      <c r="DB377" s="21"/>
      <c r="DC377" s="21"/>
      <c r="DD377" s="21"/>
      <c r="DE377" s="44"/>
      <c r="DF377" s="21"/>
      <c r="DG377" s="44"/>
      <c r="DH377" s="21"/>
      <c r="DI377" s="44"/>
      <c r="DJ377" s="44"/>
      <c r="DK377" s="44"/>
      <c r="DL377" s="44"/>
      <c r="DM377" s="21"/>
      <c r="DN377" s="44"/>
      <c r="DO377" s="44"/>
      <c r="DP377" s="44"/>
      <c r="DQ377" s="44"/>
      <c r="DR377" s="44"/>
      <c r="DS377" s="44"/>
      <c r="DT377" s="44"/>
      <c r="DU377" s="44"/>
      <c r="DV377" s="44"/>
      <c r="DW377" s="44"/>
      <c r="DX377" s="44"/>
      <c r="DY377" s="44"/>
      <c r="DZ377" s="44"/>
      <c r="EA377" s="44"/>
      <c r="EB377" s="21"/>
      <c r="EC377" s="44">
        <v>3398102</v>
      </c>
      <c r="ED377" s="44"/>
      <c r="EE377" s="21">
        <v>4628074</v>
      </c>
      <c r="EF377" s="44"/>
      <c r="EG377" s="21">
        <v>-194210</v>
      </c>
      <c r="EH377" s="44"/>
      <c r="EI377" s="21">
        <v>-1091885</v>
      </c>
      <c r="EJ377" s="44"/>
      <c r="EK377" s="44"/>
      <c r="EL377" s="21"/>
      <c r="EM377" s="44">
        <v>563167</v>
      </c>
      <c r="EN377" s="44"/>
      <c r="EO377" s="44">
        <v>-114375</v>
      </c>
      <c r="EP377" s="21"/>
      <c r="EQ377" s="21"/>
      <c r="ER377" s="21"/>
      <c r="ES377" s="21"/>
      <c r="ET377" s="44"/>
      <c r="EU377" s="21"/>
      <c r="EV377" s="44"/>
      <c r="EW377" s="21"/>
      <c r="EX377" s="44"/>
      <c r="EY377" s="44"/>
      <c r="EZ377" s="21"/>
      <c r="FA377" s="21"/>
      <c r="FB377" s="44"/>
      <c r="FC377" s="44"/>
      <c r="FD377" s="21"/>
      <c r="FE377" s="112"/>
      <c r="FF377" s="44"/>
      <c r="FG377" s="44">
        <v>9837236</v>
      </c>
      <c r="FH377" s="44">
        <v>1765275</v>
      </c>
      <c r="FI377" s="44">
        <v>9408848</v>
      </c>
      <c r="FJ377" s="44">
        <v>219801</v>
      </c>
      <c r="FK377" s="44">
        <v>7950929</v>
      </c>
      <c r="FL377" s="44"/>
      <c r="FM377" s="44"/>
      <c r="FN377" s="44"/>
      <c r="FO377" s="44"/>
      <c r="FP377" s="44"/>
      <c r="FQ377" s="44"/>
      <c r="FR377" s="44"/>
      <c r="FS377" s="44"/>
      <c r="FT377" s="44">
        <v>39260</v>
      </c>
      <c r="FU377" s="44">
        <v>80323</v>
      </c>
      <c r="FV377" s="21">
        <v>474533</v>
      </c>
      <c r="FW377" s="44"/>
      <c r="FX377" s="44">
        <v>579842</v>
      </c>
      <c r="FY377" s="44">
        <v>100047</v>
      </c>
      <c r="FZ377" s="44">
        <v>410188</v>
      </c>
      <c r="GA377" s="44">
        <v>57082</v>
      </c>
      <c r="GB377" s="44"/>
      <c r="GC377" s="44">
        <v>67021</v>
      </c>
      <c r="GD377" s="44">
        <v>584122</v>
      </c>
      <c r="GE377" s="44">
        <v>363716</v>
      </c>
      <c r="GF377" s="44">
        <v>638756</v>
      </c>
      <c r="GG377" s="44">
        <v>1155549</v>
      </c>
      <c r="GH377" s="44">
        <v>133578</v>
      </c>
      <c r="GI377" s="44">
        <v>157924</v>
      </c>
      <c r="GJ377" s="44">
        <v>122632</v>
      </c>
      <c r="GK377" s="44">
        <v>5428755</v>
      </c>
      <c r="GL377" s="44"/>
      <c r="GM377" s="44">
        <v>1443704</v>
      </c>
      <c r="GN377" s="44">
        <v>121392</v>
      </c>
      <c r="GO377" s="44"/>
      <c r="GP377" s="44"/>
      <c r="GQ377" s="44">
        <v>222731</v>
      </c>
      <c r="GR377" s="44">
        <v>879275</v>
      </c>
      <c r="GS377" s="44">
        <v>3733131</v>
      </c>
      <c r="GT377" s="44"/>
      <c r="GU377" s="21">
        <v>669030</v>
      </c>
      <c r="GV377" s="44"/>
      <c r="GW377" s="44">
        <v>256314</v>
      </c>
      <c r="GX377" s="44"/>
      <c r="GY377" s="44">
        <v>4658475</v>
      </c>
      <c r="GZ377" s="44">
        <v>2577051</v>
      </c>
      <c r="HA377" s="44"/>
      <c r="HB377" s="44">
        <v>3201727</v>
      </c>
      <c r="HC377" s="44">
        <v>-1120303</v>
      </c>
      <c r="HD377" s="44">
        <v>4658475</v>
      </c>
      <c r="HE377" s="21"/>
      <c r="HF377" s="21"/>
      <c r="HG377" s="21"/>
      <c r="HH377" s="21"/>
      <c r="HI377" s="21">
        <v>0</v>
      </c>
      <c r="HJ377" s="44"/>
      <c r="HK377" s="21">
        <v>569230</v>
      </c>
      <c r="HL377" s="21">
        <v>105015</v>
      </c>
      <c r="HM377" s="21">
        <v>674245</v>
      </c>
      <c r="HN377" s="21">
        <v>-5215</v>
      </c>
      <c r="HO377" s="21"/>
      <c r="HP377" s="44"/>
      <c r="HQ377" s="47"/>
      <c r="HR377" s="47">
        <v>3201727</v>
      </c>
      <c r="HS377" s="47"/>
      <c r="HT377" s="47" t="s">
        <v>1759</v>
      </c>
      <c r="HU377" s="47">
        <v>0</v>
      </c>
      <c r="HV377" s="47">
        <v>3756</v>
      </c>
      <c r="HW377" s="47">
        <v>0</v>
      </c>
      <c r="HX377" s="47">
        <v>13708</v>
      </c>
      <c r="HY377" s="47">
        <v>48526</v>
      </c>
      <c r="HZ377" s="47">
        <v>129571</v>
      </c>
      <c r="IA377" s="47">
        <v>0</v>
      </c>
      <c r="IB377" s="47">
        <v>0</v>
      </c>
      <c r="IC377" s="47">
        <v>10643</v>
      </c>
      <c r="ID377">
        <v>21531</v>
      </c>
      <c r="IE377" s="47">
        <v>4257</v>
      </c>
      <c r="IF377">
        <v>14580</v>
      </c>
      <c r="IG377" s="47">
        <v>23647</v>
      </c>
      <c r="IH377" s="47">
        <v>26357</v>
      </c>
      <c r="II377">
        <v>3913</v>
      </c>
      <c r="IJ377">
        <v>5876</v>
      </c>
      <c r="IK377">
        <v>1981</v>
      </c>
      <c r="IL377">
        <v>24869</v>
      </c>
      <c r="IM377">
        <v>333215</v>
      </c>
      <c r="IN377">
        <v>0</v>
      </c>
      <c r="IO377">
        <v>0</v>
      </c>
      <c r="IP377">
        <v>413</v>
      </c>
      <c r="IQ377">
        <v>0</v>
      </c>
      <c r="IR377">
        <v>0</v>
      </c>
      <c r="IS377">
        <v>0</v>
      </c>
      <c r="IT377">
        <v>413</v>
      </c>
      <c r="IU377">
        <v>272576</v>
      </c>
      <c r="IV377">
        <v>0</v>
      </c>
      <c r="IW377">
        <v>819629</v>
      </c>
      <c r="IX377">
        <v>1967092</v>
      </c>
      <c r="IY377">
        <v>2898322</v>
      </c>
      <c r="IZ377">
        <v>0</v>
      </c>
      <c r="JA377">
        <v>0</v>
      </c>
      <c r="JB377">
        <v>381797</v>
      </c>
      <c r="JC377">
        <v>952101</v>
      </c>
      <c r="JD377">
        <v>129271</v>
      </c>
      <c r="JE377">
        <v>245869</v>
      </c>
      <c r="JF377">
        <v>407224</v>
      </c>
      <c r="JG377">
        <v>522671</v>
      </c>
      <c r="JH377">
        <v>115333</v>
      </c>
      <c r="JI377">
        <v>127798</v>
      </c>
      <c r="JJ377">
        <v>103863</v>
      </c>
      <c r="JK377">
        <v>893690</v>
      </c>
      <c r="JL377">
        <v>9837236</v>
      </c>
      <c r="JM377">
        <v>0</v>
      </c>
      <c r="JN377">
        <v>0</v>
      </c>
      <c r="JO377">
        <v>20000</v>
      </c>
      <c r="JP377">
        <v>0</v>
      </c>
      <c r="JQ377">
        <v>0</v>
      </c>
      <c r="JR377">
        <v>0</v>
      </c>
      <c r="JS377">
        <v>20000</v>
      </c>
      <c r="JT377"/>
      <c r="JU377"/>
      <c r="JV377"/>
      <c r="JW377"/>
      <c r="JX377"/>
      <c r="JY377">
        <v>21531</v>
      </c>
      <c r="JZ377"/>
      <c r="KA377"/>
      <c r="KB377"/>
      <c r="KC377"/>
      <c r="KD377"/>
      <c r="KE377">
        <v>952101</v>
      </c>
      <c r="KF377">
        <v>196</v>
      </c>
      <c r="KG377">
        <v>413</v>
      </c>
      <c r="KH377">
        <v>106</v>
      </c>
      <c r="KI377">
        <v>136</v>
      </c>
      <c r="KJ377">
        <v>308</v>
      </c>
      <c r="KK377">
        <v>71</v>
      </c>
      <c r="KL377">
        <v>89</v>
      </c>
      <c r="KM377">
        <v>190</v>
      </c>
      <c r="KN377">
        <v>49</v>
      </c>
      <c r="KO377">
        <v>1</v>
      </c>
      <c r="KP377">
        <v>0</v>
      </c>
      <c r="KQ377">
        <v>0</v>
      </c>
      <c r="KR377">
        <v>0</v>
      </c>
      <c r="KS377">
        <v>0</v>
      </c>
      <c r="KT377">
        <v>1</v>
      </c>
      <c r="KU377">
        <v>1</v>
      </c>
      <c r="KV377">
        <v>0</v>
      </c>
      <c r="KW377">
        <v>0</v>
      </c>
      <c r="KX377">
        <v>0</v>
      </c>
      <c r="KY377">
        <v>0</v>
      </c>
      <c r="KZ377">
        <v>0</v>
      </c>
      <c r="LA377">
        <v>0</v>
      </c>
      <c r="LB377">
        <v>0</v>
      </c>
      <c r="LC377">
        <v>0</v>
      </c>
      <c r="LD377">
        <v>1</v>
      </c>
      <c r="LE377">
        <v>0</v>
      </c>
      <c r="LF377">
        <v>0</v>
      </c>
      <c r="LG377">
        <v>0</v>
      </c>
      <c r="LH377">
        <v>0</v>
      </c>
    </row>
    <row r="378" spans="1:320" s="34" customFormat="1" ht="15" customHeight="1" x14ac:dyDescent="0.25">
      <c r="A378" s="45">
        <v>206190537</v>
      </c>
      <c r="B378" s="45" t="s">
        <v>3844</v>
      </c>
      <c r="C378" s="46">
        <v>45292</v>
      </c>
      <c r="D378" s="46">
        <v>45657</v>
      </c>
      <c r="E378" s="47">
        <v>366</v>
      </c>
      <c r="F378" s="45" t="s">
        <v>883</v>
      </c>
      <c r="G378" s="45" t="s">
        <v>884</v>
      </c>
      <c r="H378" s="45" t="s">
        <v>1030</v>
      </c>
      <c r="I378" s="45" t="s">
        <v>886</v>
      </c>
      <c r="J378" s="45" t="s">
        <v>887</v>
      </c>
      <c r="K378" s="45" t="s">
        <v>1031</v>
      </c>
      <c r="L378" s="45" t="s">
        <v>2716</v>
      </c>
      <c r="M378" s="45" t="s">
        <v>3845</v>
      </c>
      <c r="N378" s="45" t="s">
        <v>3846</v>
      </c>
      <c r="O378" s="45" t="s">
        <v>2854</v>
      </c>
      <c r="P378" s="45" t="s">
        <v>2855</v>
      </c>
      <c r="Q378" s="45" t="s">
        <v>3847</v>
      </c>
      <c r="R378" t="s">
        <v>3848</v>
      </c>
      <c r="S378" s="45" t="s">
        <v>893</v>
      </c>
      <c r="T378"/>
      <c r="U378" s="47">
        <v>98</v>
      </c>
      <c r="V378" s="47">
        <v>98</v>
      </c>
      <c r="W378" s="47" t="s">
        <v>894</v>
      </c>
      <c r="X378" s="47">
        <v>35868</v>
      </c>
      <c r="Y378" s="47">
        <v>34101</v>
      </c>
      <c r="Z378" s="48">
        <v>221.64</v>
      </c>
      <c r="AA378" s="44">
        <v>290</v>
      </c>
      <c r="AB378" s="44">
        <v>346</v>
      </c>
      <c r="AC378" s="44">
        <v>6241</v>
      </c>
      <c r="AD378" s="44">
        <v>630</v>
      </c>
      <c r="AE378" s="44">
        <v>1226</v>
      </c>
      <c r="AF378" s="44">
        <v>23685</v>
      </c>
      <c r="AG378" s="44"/>
      <c r="AH378" s="47">
        <v>61</v>
      </c>
      <c r="AI378" s="47">
        <v>10</v>
      </c>
      <c r="AJ378">
        <v>2248</v>
      </c>
      <c r="AK378" t="s">
        <v>895</v>
      </c>
      <c r="AL378">
        <v>34101</v>
      </c>
      <c r="AM378"/>
      <c r="AN378"/>
      <c r="AO378"/>
      <c r="AP378"/>
      <c r="AQ378"/>
      <c r="AR378" s="44"/>
      <c r="AS378" s="44"/>
      <c r="AT378" s="44"/>
      <c r="AU378" s="44">
        <v>10741815</v>
      </c>
      <c r="AV378" s="44">
        <v>8481706</v>
      </c>
      <c r="AW378" s="44">
        <v>3427142</v>
      </c>
      <c r="AX378" s="44">
        <v>184804</v>
      </c>
      <c r="AY378" s="44">
        <v>15981183</v>
      </c>
      <c r="AZ378" s="21">
        <v>12611412</v>
      </c>
      <c r="BA378" s="21">
        <v>3369771</v>
      </c>
      <c r="BB378" s="44">
        <v>1038669</v>
      </c>
      <c r="BC378" s="44"/>
      <c r="BD378" s="44"/>
      <c r="BE378" s="44">
        <v>4408440</v>
      </c>
      <c r="BF378" s="44">
        <v>1965915</v>
      </c>
      <c r="BG378" s="44">
        <v>198450</v>
      </c>
      <c r="BH378" s="44">
        <v>386190</v>
      </c>
      <c r="BI378" s="21">
        <v>7460775</v>
      </c>
      <c r="BJ378" s="21"/>
      <c r="BK378" s="21">
        <v>19215</v>
      </c>
      <c r="BL378" s="21">
        <v>3150</v>
      </c>
      <c r="BM378" s="21">
        <v>708120</v>
      </c>
      <c r="BN378" s="21">
        <v>10741815</v>
      </c>
      <c r="BO378" s="21"/>
      <c r="BP378" s="21"/>
      <c r="BQ378" s="44"/>
      <c r="BR378" s="21"/>
      <c r="BS378" s="44"/>
      <c r="BT378" s="21"/>
      <c r="BU378" s="44"/>
      <c r="BV378" s="21"/>
      <c r="BW378" s="44">
        <v>7341289</v>
      </c>
      <c r="BX378" s="21"/>
      <c r="BY378" s="21">
        <v>552323</v>
      </c>
      <c r="BZ378" s="21"/>
      <c r="CA378" s="44">
        <v>5012</v>
      </c>
      <c r="CB378" s="44"/>
      <c r="CC378" s="44">
        <v>250540</v>
      </c>
      <c r="CD378" s="44"/>
      <c r="CE378" s="44"/>
      <c r="CF378" s="44"/>
      <c r="CG378" s="44"/>
      <c r="CH378" s="44"/>
      <c r="CI378" s="21"/>
      <c r="CJ378" s="44"/>
      <c r="CK378" s="21">
        <v>332542</v>
      </c>
      <c r="CL378" s="44"/>
      <c r="CM378" s="44">
        <v>0</v>
      </c>
      <c r="CN378" s="44">
        <v>0</v>
      </c>
      <c r="CO378" s="44">
        <v>3949900</v>
      </c>
      <c r="CP378" s="44">
        <v>0</v>
      </c>
      <c r="CQ378" s="21">
        <v>3647600</v>
      </c>
      <c r="CR378" s="44">
        <v>480500</v>
      </c>
      <c r="CS378" s="44">
        <v>354042</v>
      </c>
      <c r="CT378" s="44">
        <v>21771</v>
      </c>
      <c r="CU378" s="44"/>
      <c r="CV378" s="44">
        <v>27893</v>
      </c>
      <c r="CW378" s="21"/>
      <c r="CX378" s="21"/>
      <c r="CY378" s="21"/>
      <c r="CZ378" s="21"/>
      <c r="DA378" s="21"/>
      <c r="DB378" s="21"/>
      <c r="DC378" s="21"/>
      <c r="DD378" s="21"/>
      <c r="DE378" s="44"/>
      <c r="DF378" s="21"/>
      <c r="DG378" s="44"/>
      <c r="DH378" s="21"/>
      <c r="DI378" s="44"/>
      <c r="DJ378" s="44"/>
      <c r="DK378" s="44"/>
      <c r="DL378" s="44"/>
      <c r="DM378" s="21"/>
      <c r="DN378" s="44"/>
      <c r="DO378" s="44"/>
      <c r="DP378" s="44"/>
      <c r="DQ378" s="44"/>
      <c r="DR378" s="44"/>
      <c r="DS378" s="44"/>
      <c r="DT378" s="44"/>
      <c r="DU378" s="44"/>
      <c r="DV378" s="44"/>
      <c r="DW378" s="44"/>
      <c r="DX378" s="44"/>
      <c r="DY378" s="44">
        <v>-12278</v>
      </c>
      <c r="DZ378" s="44"/>
      <c r="EA378" s="44"/>
      <c r="EB378" s="21"/>
      <c r="EC378" s="44">
        <v>2990120</v>
      </c>
      <c r="ED378" s="44"/>
      <c r="EE378" s="21">
        <v>400950</v>
      </c>
      <c r="EF378" s="44"/>
      <c r="EG378" s="21">
        <v>-375665</v>
      </c>
      <c r="EH378" s="44"/>
      <c r="EI378" s="21">
        <v>479599</v>
      </c>
      <c r="EJ378" s="44"/>
      <c r="EK378" s="44"/>
      <c r="EL378" s="21"/>
      <c r="EM378" s="44"/>
      <c r="EN378" s="44"/>
      <c r="EO378" s="44">
        <v>-55584</v>
      </c>
      <c r="EP378" s="21"/>
      <c r="EQ378" s="21"/>
      <c r="ER378" s="21"/>
      <c r="ES378" s="21"/>
      <c r="ET378" s="44"/>
      <c r="EU378" s="21"/>
      <c r="EV378" s="44"/>
      <c r="EW378" s="21"/>
      <c r="EX378" s="44"/>
      <c r="EY378" s="44"/>
      <c r="EZ378" s="21"/>
      <c r="FA378" s="21"/>
      <c r="FB378" s="44"/>
      <c r="FC378" s="44"/>
      <c r="FD378" s="21"/>
      <c r="FE378" s="112"/>
      <c r="FF378" s="44"/>
      <c r="FG378" s="44">
        <v>6609062</v>
      </c>
      <c r="FH378" s="44">
        <v>1607614</v>
      </c>
      <c r="FI378" s="44">
        <v>4394736</v>
      </c>
      <c r="FJ378" s="44">
        <v>121459</v>
      </c>
      <c r="FK378" s="44">
        <v>5263960</v>
      </c>
      <c r="FL378" s="44"/>
      <c r="FM378" s="44"/>
      <c r="FN378" s="44"/>
      <c r="FO378" s="44"/>
      <c r="FP378" s="44"/>
      <c r="FQ378" s="44"/>
      <c r="FR378" s="44"/>
      <c r="FS378" s="44"/>
      <c r="FT378" s="44">
        <v>16825</v>
      </c>
      <c r="FU378" s="44"/>
      <c r="FV378" s="21">
        <v>337843</v>
      </c>
      <c r="FW378" s="44"/>
      <c r="FX378" s="44">
        <v>259301</v>
      </c>
      <c r="FY378" s="44">
        <v>136767</v>
      </c>
      <c r="FZ378" s="44">
        <v>275765</v>
      </c>
      <c r="GA378" s="44">
        <v>28965</v>
      </c>
      <c r="GB378" s="44"/>
      <c r="GC378" s="44">
        <v>107271</v>
      </c>
      <c r="GD378" s="44">
        <v>362844</v>
      </c>
      <c r="GE378" s="44">
        <v>231229</v>
      </c>
      <c r="GF378" s="44">
        <v>165983</v>
      </c>
      <c r="GG378" s="44">
        <v>1086342</v>
      </c>
      <c r="GH378" s="44">
        <v>120234</v>
      </c>
      <c r="GI378" s="44">
        <v>195348</v>
      </c>
      <c r="GJ378" s="44">
        <v>96533</v>
      </c>
      <c r="GK378" s="44">
        <v>3453421</v>
      </c>
      <c r="GL378" s="44">
        <v>45811</v>
      </c>
      <c r="GM378" s="44">
        <v>411634</v>
      </c>
      <c r="GN378" s="44">
        <v>105224</v>
      </c>
      <c r="GO378" s="44">
        <v>35966</v>
      </c>
      <c r="GP378" s="44"/>
      <c r="GQ378" s="44">
        <v>3554</v>
      </c>
      <c r="GR378" s="44">
        <v>-129408</v>
      </c>
      <c r="GS378" s="44">
        <v>12121930</v>
      </c>
      <c r="GT378" s="44"/>
      <c r="GU378" s="21">
        <v>492122</v>
      </c>
      <c r="GV378" s="44"/>
      <c r="GW378" s="44">
        <v>2126680</v>
      </c>
      <c r="GX378" s="44"/>
      <c r="GY378" s="44">
        <v>14740732</v>
      </c>
      <c r="GZ378" s="44">
        <v>3725221</v>
      </c>
      <c r="HA378" s="44"/>
      <c r="HB378" s="44"/>
      <c r="HC378" s="44">
        <v>11015511</v>
      </c>
      <c r="HD378" s="44">
        <v>14740732</v>
      </c>
      <c r="HE378" s="21">
        <v>368306</v>
      </c>
      <c r="HF378" s="21"/>
      <c r="HG378" s="21">
        <v>17322</v>
      </c>
      <c r="HH378" s="21"/>
      <c r="HI378" s="21">
        <v>0</v>
      </c>
      <c r="HJ378" s="44"/>
      <c r="HK378" s="21">
        <v>808533</v>
      </c>
      <c r="HL378" s="21">
        <v>393082</v>
      </c>
      <c r="HM378" s="21">
        <v>1201615</v>
      </c>
      <c r="HN378" s="21">
        <v>-709493</v>
      </c>
      <c r="HO378" s="21"/>
      <c r="HP378" s="44"/>
      <c r="HQ378" s="47"/>
      <c r="HR378" s="47"/>
      <c r="HS378" s="47"/>
      <c r="HT378" s="47" t="s">
        <v>1736</v>
      </c>
      <c r="HU378" s="47">
        <v>-37252.21</v>
      </c>
      <c r="HV378" s="47">
        <v>1883</v>
      </c>
      <c r="HW378" s="47">
        <v>0</v>
      </c>
      <c r="HX378" s="47">
        <v>8406</v>
      </c>
      <c r="HY378" s="47">
        <v>34130</v>
      </c>
      <c r="HZ378" s="47">
        <v>84865</v>
      </c>
      <c r="IA378" s="47">
        <v>0</v>
      </c>
      <c r="IB378" s="47">
        <v>0</v>
      </c>
      <c r="IC378" s="47">
        <v>5690</v>
      </c>
      <c r="ID378">
        <v>12754</v>
      </c>
      <c r="IE378" s="47">
        <v>3930</v>
      </c>
      <c r="IF378">
        <v>9502</v>
      </c>
      <c r="IG378" s="47">
        <v>5823</v>
      </c>
      <c r="IH378" s="47">
        <v>18351</v>
      </c>
      <c r="II378">
        <v>3588</v>
      </c>
      <c r="IJ378">
        <v>7468</v>
      </c>
      <c r="IK378">
        <v>1864</v>
      </c>
      <c r="IL378">
        <v>19287</v>
      </c>
      <c r="IM378">
        <v>217541</v>
      </c>
      <c r="IN378">
        <v>0</v>
      </c>
      <c r="IO378">
        <v>0</v>
      </c>
      <c r="IP378">
        <v>0</v>
      </c>
      <c r="IQ378">
        <v>0</v>
      </c>
      <c r="IR378">
        <v>0</v>
      </c>
      <c r="IS378">
        <v>0</v>
      </c>
      <c r="IT378">
        <v>0</v>
      </c>
      <c r="IU378">
        <v>145763</v>
      </c>
      <c r="IV378">
        <v>0</v>
      </c>
      <c r="IW378">
        <v>432313</v>
      </c>
      <c r="IX378">
        <v>1205533</v>
      </c>
      <c r="IY378">
        <v>1950065</v>
      </c>
      <c r="IZ378">
        <v>0</v>
      </c>
      <c r="JA378">
        <v>0</v>
      </c>
      <c r="JB378">
        <v>209653</v>
      </c>
      <c r="JC378">
        <v>573294</v>
      </c>
      <c r="JD378">
        <v>117525</v>
      </c>
      <c r="JE378">
        <v>166795</v>
      </c>
      <c r="JF378">
        <v>102539</v>
      </c>
      <c r="JG378">
        <v>376992</v>
      </c>
      <c r="JH378">
        <v>98496</v>
      </c>
      <c r="JI378">
        <v>149319</v>
      </c>
      <c r="JJ378">
        <v>77668</v>
      </c>
      <c r="JK378">
        <v>1003107</v>
      </c>
      <c r="JL378">
        <v>6609062</v>
      </c>
      <c r="JM378">
        <v>0</v>
      </c>
      <c r="JN378">
        <v>0</v>
      </c>
      <c r="JO378">
        <v>0</v>
      </c>
      <c r="JP378">
        <v>0</v>
      </c>
      <c r="JQ378">
        <v>0</v>
      </c>
      <c r="JR378">
        <v>0</v>
      </c>
      <c r="JS378">
        <v>0</v>
      </c>
      <c r="JT378"/>
      <c r="JU378"/>
      <c r="JV378"/>
      <c r="JW378"/>
      <c r="JX378"/>
      <c r="JY378">
        <v>12754</v>
      </c>
      <c r="JZ378"/>
      <c r="KA378"/>
      <c r="KB378"/>
      <c r="KC378"/>
      <c r="KD378"/>
      <c r="KE378">
        <v>573294</v>
      </c>
      <c r="KF378">
        <v>140</v>
      </c>
      <c r="KG378">
        <v>174</v>
      </c>
      <c r="KH378">
        <v>116</v>
      </c>
      <c r="KI378">
        <v>96</v>
      </c>
      <c r="KJ378">
        <v>118</v>
      </c>
      <c r="KK378">
        <v>79</v>
      </c>
      <c r="KL378">
        <v>50</v>
      </c>
      <c r="KM378">
        <v>63</v>
      </c>
      <c r="KN378">
        <v>40</v>
      </c>
      <c r="KO378">
        <v>1</v>
      </c>
      <c r="KP378">
        <v>0</v>
      </c>
      <c r="KQ378">
        <v>0</v>
      </c>
      <c r="KR378">
        <v>0</v>
      </c>
      <c r="KS378">
        <v>1</v>
      </c>
      <c r="KT378">
        <v>0</v>
      </c>
      <c r="KU378">
        <v>1</v>
      </c>
      <c r="KV378">
        <v>0</v>
      </c>
      <c r="KW378">
        <v>0</v>
      </c>
      <c r="KX378">
        <v>0</v>
      </c>
      <c r="KY378">
        <v>0</v>
      </c>
      <c r="KZ378">
        <v>0</v>
      </c>
      <c r="LA378">
        <v>0</v>
      </c>
      <c r="LB378">
        <v>0</v>
      </c>
      <c r="LC378">
        <v>0</v>
      </c>
      <c r="LD378">
        <v>1</v>
      </c>
      <c r="LE378">
        <v>0</v>
      </c>
      <c r="LF378">
        <v>0</v>
      </c>
      <c r="LG378">
        <v>0</v>
      </c>
      <c r="LH378">
        <v>0</v>
      </c>
    </row>
    <row r="379" spans="1:320" s="34" customFormat="1" ht="15" customHeight="1" x14ac:dyDescent="0.25">
      <c r="A379" s="45">
        <v>206190540</v>
      </c>
      <c r="B379" s="45" t="s">
        <v>3850</v>
      </c>
      <c r="C379" s="46">
        <v>45292</v>
      </c>
      <c r="D379" s="46">
        <v>45657</v>
      </c>
      <c r="E379" s="47">
        <v>366</v>
      </c>
      <c r="F379" s="45" t="s">
        <v>883</v>
      </c>
      <c r="G379" s="45" t="s">
        <v>884</v>
      </c>
      <c r="H379" s="45" t="s">
        <v>1030</v>
      </c>
      <c r="I379" s="45" t="s">
        <v>886</v>
      </c>
      <c r="J379" s="45" t="s">
        <v>887</v>
      </c>
      <c r="K379" s="45" t="s">
        <v>1031</v>
      </c>
      <c r="L379" s="45" t="s">
        <v>2747</v>
      </c>
      <c r="M379" s="45" t="s">
        <v>3851</v>
      </c>
      <c r="N379" s="45" t="s">
        <v>3852</v>
      </c>
      <c r="O379" s="45" t="s">
        <v>2750</v>
      </c>
      <c r="P379" s="45" t="s">
        <v>3041</v>
      </c>
      <c r="Q379" s="45" t="s">
        <v>3849</v>
      </c>
      <c r="R379" t="s">
        <v>3853</v>
      </c>
      <c r="S379" s="45" t="s">
        <v>884</v>
      </c>
      <c r="T379"/>
      <c r="U379" s="47">
        <v>99</v>
      </c>
      <c r="V379" s="47">
        <v>99</v>
      </c>
      <c r="W379" s="47" t="s">
        <v>894</v>
      </c>
      <c r="X379" s="47">
        <v>36234</v>
      </c>
      <c r="Y379" s="47">
        <v>31474</v>
      </c>
      <c r="Z379" s="48">
        <v>203.79</v>
      </c>
      <c r="AA379" s="44">
        <v>211</v>
      </c>
      <c r="AB379" s="44">
        <v>221</v>
      </c>
      <c r="AC379" s="44">
        <v>2755</v>
      </c>
      <c r="AD379" s="44">
        <v>1829</v>
      </c>
      <c r="AE379" s="44">
        <v>1221</v>
      </c>
      <c r="AF379" s="44">
        <v>22384</v>
      </c>
      <c r="AG379" s="44"/>
      <c r="AH379" s="47"/>
      <c r="AI379" s="47">
        <v>879</v>
      </c>
      <c r="AJ379">
        <v>2406</v>
      </c>
      <c r="AK379" t="s">
        <v>895</v>
      </c>
      <c r="AL379">
        <v>31474</v>
      </c>
      <c r="AM379"/>
      <c r="AN379"/>
      <c r="AO379"/>
      <c r="AP379"/>
      <c r="AQ379"/>
      <c r="AR379" s="44"/>
      <c r="AS379" s="44"/>
      <c r="AT379" s="44"/>
      <c r="AU379" s="44">
        <v>9245766</v>
      </c>
      <c r="AV379" s="44">
        <v>1174722</v>
      </c>
      <c r="AW379" s="44">
        <v>279051</v>
      </c>
      <c r="AX379" s="44">
        <v>2404</v>
      </c>
      <c r="AY379" s="44">
        <v>10143841</v>
      </c>
      <c r="AZ379" s="21">
        <v>12615700</v>
      </c>
      <c r="BA379" s="21">
        <v>-2471859</v>
      </c>
      <c r="BB379" s="44">
        <v>4029</v>
      </c>
      <c r="BC379" s="44">
        <v>12637</v>
      </c>
      <c r="BD379" s="44"/>
      <c r="BE379" s="44">
        <v>-2480467</v>
      </c>
      <c r="BF379" s="44">
        <v>805245</v>
      </c>
      <c r="BG379" s="44">
        <v>583169</v>
      </c>
      <c r="BH379" s="44">
        <v>359032</v>
      </c>
      <c r="BI379" s="21">
        <v>6581960</v>
      </c>
      <c r="BJ379" s="21"/>
      <c r="BK379" s="21"/>
      <c r="BL379" s="21">
        <v>206935</v>
      </c>
      <c r="BM379" s="21">
        <v>709425</v>
      </c>
      <c r="BN379" s="21">
        <v>9245766</v>
      </c>
      <c r="BO379" s="21"/>
      <c r="BP379" s="21"/>
      <c r="BQ379" s="44"/>
      <c r="BR379" s="21"/>
      <c r="BS379" s="44"/>
      <c r="BT379" s="21"/>
      <c r="BU379" s="44"/>
      <c r="BV379" s="21"/>
      <c r="BW379" s="44">
        <v>748496</v>
      </c>
      <c r="BX379" s="21"/>
      <c r="BY379" s="21">
        <v>405943</v>
      </c>
      <c r="BZ379" s="21"/>
      <c r="CA379" s="44">
        <v>237</v>
      </c>
      <c r="CB379" s="44"/>
      <c r="CC379" s="44">
        <v>4342</v>
      </c>
      <c r="CD379" s="44"/>
      <c r="CE379" s="44"/>
      <c r="CF379" s="44"/>
      <c r="CG379" s="44"/>
      <c r="CH379" s="44"/>
      <c r="CI379" s="21">
        <v>11614</v>
      </c>
      <c r="CJ379" s="44"/>
      <c r="CK379" s="21">
        <v>4090</v>
      </c>
      <c r="CL379" s="44"/>
      <c r="CM379" s="44">
        <v>71109</v>
      </c>
      <c r="CN379" s="44">
        <v>0</v>
      </c>
      <c r="CO379" s="44">
        <v>423365</v>
      </c>
      <c r="CP379" s="44">
        <v>0</v>
      </c>
      <c r="CQ379" s="21">
        <v>358759</v>
      </c>
      <c r="CR379" s="44">
        <v>90397</v>
      </c>
      <c r="CS379" s="44">
        <v>182232</v>
      </c>
      <c r="CT379" s="44">
        <v>34050</v>
      </c>
      <c r="CU379" s="44"/>
      <c r="CV379" s="44">
        <v>14810</v>
      </c>
      <c r="CW379" s="21"/>
      <c r="CX379" s="21"/>
      <c r="CY379" s="21"/>
      <c r="CZ379" s="21"/>
      <c r="DA379" s="21"/>
      <c r="DB379" s="21"/>
      <c r="DC379" s="21"/>
      <c r="DD379" s="21"/>
      <c r="DE379" s="44"/>
      <c r="DF379" s="21"/>
      <c r="DG379" s="44"/>
      <c r="DH379" s="21"/>
      <c r="DI379" s="44"/>
      <c r="DJ379" s="44"/>
      <c r="DK379" s="44"/>
      <c r="DL379" s="44"/>
      <c r="DM379" s="21">
        <v>4360</v>
      </c>
      <c r="DN379" s="44"/>
      <c r="DO379" s="44"/>
      <c r="DP379" s="44"/>
      <c r="DQ379" s="44"/>
      <c r="DR379" s="44"/>
      <c r="DS379" s="44"/>
      <c r="DT379" s="44"/>
      <c r="DU379" s="44"/>
      <c r="DV379" s="44"/>
      <c r="DW379" s="44"/>
      <c r="DX379" s="44"/>
      <c r="DY379" s="44"/>
      <c r="DZ379" s="44"/>
      <c r="EA379" s="44"/>
      <c r="EB379" s="21"/>
      <c r="EC379" s="44">
        <v>-567843</v>
      </c>
      <c r="ED379" s="44"/>
      <c r="EE379" s="21">
        <v>163458</v>
      </c>
      <c r="EF379" s="44"/>
      <c r="EG379" s="21">
        <v>1218019</v>
      </c>
      <c r="EH379" s="44"/>
      <c r="EI379" s="21">
        <v>-592819</v>
      </c>
      <c r="EJ379" s="44"/>
      <c r="EK379" s="44"/>
      <c r="EL379" s="21"/>
      <c r="EM379" s="44"/>
      <c r="EN379" s="44"/>
      <c r="EO379" s="44">
        <v>53876</v>
      </c>
      <c r="EP379" s="21"/>
      <c r="EQ379" s="21"/>
      <c r="ER379" s="21"/>
      <c r="ES379" s="21"/>
      <c r="ET379" s="44"/>
      <c r="EU379" s="21"/>
      <c r="EV379" s="44"/>
      <c r="EW379" s="21"/>
      <c r="EX379" s="44"/>
      <c r="EY379" s="44"/>
      <c r="EZ379" s="21"/>
      <c r="FA379" s="21"/>
      <c r="FB379" s="44"/>
      <c r="FC379" s="44"/>
      <c r="FD379" s="21"/>
      <c r="FE379" s="112"/>
      <c r="FF379" s="44"/>
      <c r="FG379" s="44">
        <v>4932464</v>
      </c>
      <c r="FH379" s="44">
        <v>1435873</v>
      </c>
      <c r="FI379" s="44">
        <v>6247363</v>
      </c>
      <c r="FJ379" s="44"/>
      <c r="FK379" s="44">
        <v>5123157</v>
      </c>
      <c r="FL379" s="44"/>
      <c r="FM379" s="44"/>
      <c r="FN379" s="44"/>
      <c r="FO379" s="44"/>
      <c r="FP379" s="44"/>
      <c r="FQ379" s="44"/>
      <c r="FR379" s="44"/>
      <c r="FS379" s="44"/>
      <c r="FT379" s="44">
        <v>23877</v>
      </c>
      <c r="FU379" s="44"/>
      <c r="FV379" s="21">
        <v>258546</v>
      </c>
      <c r="FW379" s="44"/>
      <c r="FX379" s="44">
        <v>159772</v>
      </c>
      <c r="FY379" s="44">
        <v>32264</v>
      </c>
      <c r="FZ379" s="44">
        <v>133930</v>
      </c>
      <c r="GA379" s="44">
        <v>34013</v>
      </c>
      <c r="GB379" s="44"/>
      <c r="GC379" s="44">
        <v>17665</v>
      </c>
      <c r="GD379" s="44">
        <v>356285</v>
      </c>
      <c r="GE379" s="44">
        <v>361893</v>
      </c>
      <c r="GF379" s="44">
        <v>123069</v>
      </c>
      <c r="GG379" s="44">
        <v>823152</v>
      </c>
      <c r="GH379" s="44">
        <v>165801</v>
      </c>
      <c r="GI379" s="44">
        <v>195527</v>
      </c>
      <c r="GJ379" s="44">
        <v>97909</v>
      </c>
      <c r="GK379" s="44">
        <v>2980693</v>
      </c>
      <c r="GL379" s="44">
        <v>571000</v>
      </c>
      <c r="GM379" s="44">
        <v>1019687</v>
      </c>
      <c r="GN379" s="44"/>
      <c r="GO379" s="44">
        <v>13788</v>
      </c>
      <c r="GP379" s="44"/>
      <c r="GQ379" s="44">
        <v>4123</v>
      </c>
      <c r="GR379" s="44">
        <v>119549</v>
      </c>
      <c r="GS379" s="44">
        <v>2426063</v>
      </c>
      <c r="GT379" s="44"/>
      <c r="GU379" s="21">
        <v>60059</v>
      </c>
      <c r="GV379" s="44"/>
      <c r="GW379" s="44">
        <v>5131</v>
      </c>
      <c r="GX379" s="44">
        <v>1142000</v>
      </c>
      <c r="GY379" s="44">
        <v>3633253</v>
      </c>
      <c r="GZ379" s="44">
        <v>7541805</v>
      </c>
      <c r="HA379" s="44"/>
      <c r="HB379" s="44"/>
      <c r="HC379" s="44">
        <v>-3908552</v>
      </c>
      <c r="HD379" s="44">
        <v>3633253</v>
      </c>
      <c r="HE379" s="21"/>
      <c r="HF379" s="21"/>
      <c r="HG379" s="21">
        <v>2560747</v>
      </c>
      <c r="HH379" s="21"/>
      <c r="HI379" s="21">
        <v>0</v>
      </c>
      <c r="HJ379" s="44"/>
      <c r="HK379" s="21"/>
      <c r="HL379" s="21">
        <v>242178</v>
      </c>
      <c r="HM379" s="21">
        <v>242178</v>
      </c>
      <c r="HN379" s="21">
        <v>-182119</v>
      </c>
      <c r="HO379" s="21"/>
      <c r="HP379" s="44"/>
      <c r="HQ379" s="47"/>
      <c r="HR379" s="47"/>
      <c r="HS379" s="47"/>
      <c r="HT379" s="47" t="s">
        <v>2425</v>
      </c>
      <c r="HU379" s="47">
        <v>301672.2</v>
      </c>
      <c r="HV379" s="47">
        <v>1681</v>
      </c>
      <c r="HW379" s="47">
        <v>0</v>
      </c>
      <c r="HX379" s="47">
        <v>4019</v>
      </c>
      <c r="HY379" s="47">
        <v>21809</v>
      </c>
      <c r="HZ379" s="47">
        <v>49028</v>
      </c>
      <c r="IA379" s="47">
        <v>0</v>
      </c>
      <c r="IB379" s="47">
        <v>0</v>
      </c>
      <c r="IC379" s="47">
        <v>6077</v>
      </c>
      <c r="ID379">
        <v>6464</v>
      </c>
      <c r="IE379" s="47">
        <v>2024</v>
      </c>
      <c r="IF379">
        <v>13096</v>
      </c>
      <c r="IG379" s="47">
        <v>4088</v>
      </c>
      <c r="IH379" s="47">
        <v>17266</v>
      </c>
      <c r="II379">
        <v>3345</v>
      </c>
      <c r="IJ379">
        <v>5553</v>
      </c>
      <c r="IK379">
        <v>1489</v>
      </c>
      <c r="IL379">
        <v>11637</v>
      </c>
      <c r="IM379">
        <v>147576</v>
      </c>
      <c r="IN379">
        <v>0</v>
      </c>
      <c r="IO379">
        <v>2844</v>
      </c>
      <c r="IP379">
        <v>3783</v>
      </c>
      <c r="IQ379">
        <v>30584</v>
      </c>
      <c r="IR379">
        <v>0</v>
      </c>
      <c r="IS379">
        <v>0</v>
      </c>
      <c r="IT379">
        <v>37211</v>
      </c>
      <c r="IU379">
        <v>142932</v>
      </c>
      <c r="IV379">
        <v>0</v>
      </c>
      <c r="IW379">
        <v>231643</v>
      </c>
      <c r="IX379">
        <v>909306</v>
      </c>
      <c r="IY379">
        <v>1190447</v>
      </c>
      <c r="IZ379">
        <v>0</v>
      </c>
      <c r="JA379">
        <v>0</v>
      </c>
      <c r="JB379">
        <v>270951</v>
      </c>
      <c r="JC379">
        <v>333688</v>
      </c>
      <c r="JD379">
        <v>77303</v>
      </c>
      <c r="JE379">
        <v>255919</v>
      </c>
      <c r="JF379">
        <v>81103</v>
      </c>
      <c r="JG379">
        <v>375050</v>
      </c>
      <c r="JH379">
        <v>123749</v>
      </c>
      <c r="JI379">
        <v>144276</v>
      </c>
      <c r="JJ379">
        <v>76799</v>
      </c>
      <c r="JK379">
        <v>719298</v>
      </c>
      <c r="JL379">
        <v>4932464</v>
      </c>
      <c r="JM379">
        <v>0</v>
      </c>
      <c r="JN379">
        <v>227695</v>
      </c>
      <c r="JO379">
        <v>185318</v>
      </c>
      <c r="JP379">
        <v>903000</v>
      </c>
      <c r="JQ379">
        <v>0</v>
      </c>
      <c r="JR379">
        <v>0</v>
      </c>
      <c r="JS379">
        <v>1316013</v>
      </c>
      <c r="JT379"/>
      <c r="JU379"/>
      <c r="JV379"/>
      <c r="JW379"/>
      <c r="JX379"/>
      <c r="JY379">
        <v>6464</v>
      </c>
      <c r="JZ379"/>
      <c r="KA379"/>
      <c r="KB379"/>
      <c r="KC379"/>
      <c r="KD379"/>
      <c r="KE379">
        <v>333688</v>
      </c>
      <c r="KF379">
        <v>120</v>
      </c>
      <c r="KG379">
        <v>169</v>
      </c>
      <c r="KH379">
        <v>83</v>
      </c>
      <c r="KI379">
        <v>78</v>
      </c>
      <c r="KJ379">
        <v>114</v>
      </c>
      <c r="KK379">
        <v>55</v>
      </c>
      <c r="KL379">
        <v>36</v>
      </c>
      <c r="KM379">
        <v>54</v>
      </c>
      <c r="KN379">
        <v>28</v>
      </c>
      <c r="KO379">
        <v>1</v>
      </c>
      <c r="KP379">
        <v>0</v>
      </c>
      <c r="KQ379">
        <v>0</v>
      </c>
      <c r="KR379">
        <v>0</v>
      </c>
      <c r="KS379">
        <v>1</v>
      </c>
      <c r="KT379">
        <v>0</v>
      </c>
      <c r="KU379">
        <v>1</v>
      </c>
      <c r="KV379">
        <v>0</v>
      </c>
      <c r="KW379">
        <v>0</v>
      </c>
      <c r="KX379">
        <v>0</v>
      </c>
      <c r="KY379">
        <v>0</v>
      </c>
      <c r="KZ379">
        <v>0</v>
      </c>
      <c r="LA379">
        <v>0</v>
      </c>
      <c r="LB379">
        <v>0</v>
      </c>
      <c r="LC379">
        <v>0</v>
      </c>
      <c r="LD379">
        <v>1</v>
      </c>
      <c r="LE379">
        <v>0</v>
      </c>
      <c r="LF379">
        <v>0</v>
      </c>
      <c r="LG379">
        <v>0</v>
      </c>
      <c r="LH379">
        <v>0</v>
      </c>
    </row>
    <row r="380" spans="1:320" s="34" customFormat="1" ht="15" customHeight="1" x14ac:dyDescent="0.25">
      <c r="A380" s="45">
        <v>206190542</v>
      </c>
      <c r="B380" s="45" t="s">
        <v>3854</v>
      </c>
      <c r="C380" s="46">
        <v>45292</v>
      </c>
      <c r="D380" s="46">
        <v>45657</v>
      </c>
      <c r="E380" s="47">
        <v>366</v>
      </c>
      <c r="F380" s="45" t="s">
        <v>883</v>
      </c>
      <c r="G380" s="45" t="s">
        <v>884</v>
      </c>
      <c r="H380" s="45" t="s">
        <v>1030</v>
      </c>
      <c r="I380" s="45" t="s">
        <v>886</v>
      </c>
      <c r="J380" s="45" t="s">
        <v>887</v>
      </c>
      <c r="K380" s="45" t="s">
        <v>1031</v>
      </c>
      <c r="L380" s="45" t="s">
        <v>2747</v>
      </c>
      <c r="M380" s="45" t="s">
        <v>3855</v>
      </c>
      <c r="N380" s="45" t="s">
        <v>3856</v>
      </c>
      <c r="O380" s="45" t="s">
        <v>3053</v>
      </c>
      <c r="P380" s="45" t="s">
        <v>3054</v>
      </c>
      <c r="Q380" s="45" t="s">
        <v>3857</v>
      </c>
      <c r="R380" t="s">
        <v>3413</v>
      </c>
      <c r="S380" s="45" t="s">
        <v>893</v>
      </c>
      <c r="T380"/>
      <c r="U380" s="47">
        <v>82</v>
      </c>
      <c r="V380" s="47">
        <v>82</v>
      </c>
      <c r="W380" s="47" t="s">
        <v>894</v>
      </c>
      <c r="X380" s="47">
        <v>30012</v>
      </c>
      <c r="Y380" s="47">
        <v>27970</v>
      </c>
      <c r="Z380" s="48">
        <v>220.06</v>
      </c>
      <c r="AA380" s="44">
        <v>229</v>
      </c>
      <c r="AB380" s="44">
        <v>122</v>
      </c>
      <c r="AC380" s="44">
        <v>3464</v>
      </c>
      <c r="AD380" s="44">
        <v>2237</v>
      </c>
      <c r="AE380" s="44">
        <v>2022</v>
      </c>
      <c r="AF380" s="44">
        <v>17110</v>
      </c>
      <c r="AG380" s="44"/>
      <c r="AH380" s="47">
        <v>1937</v>
      </c>
      <c r="AI380" s="47">
        <v>390</v>
      </c>
      <c r="AJ380">
        <v>810</v>
      </c>
      <c r="AK380" t="s">
        <v>895</v>
      </c>
      <c r="AL380">
        <v>27970</v>
      </c>
      <c r="AM380"/>
      <c r="AN380"/>
      <c r="AO380"/>
      <c r="AP380"/>
      <c r="AQ380"/>
      <c r="AR380" s="44"/>
      <c r="AS380" s="44"/>
      <c r="AT380" s="44"/>
      <c r="AU380" s="44">
        <v>10293111</v>
      </c>
      <c r="AV380" s="44">
        <v>4383763</v>
      </c>
      <c r="AW380" s="44">
        <v>1381747</v>
      </c>
      <c r="AX380" s="44">
        <v>7929</v>
      </c>
      <c r="AY380" s="44">
        <v>13303056</v>
      </c>
      <c r="AZ380" s="21">
        <v>12503656</v>
      </c>
      <c r="BA380" s="21">
        <v>799400</v>
      </c>
      <c r="BB380" s="44">
        <v>9670</v>
      </c>
      <c r="BC380" s="44"/>
      <c r="BD380" s="44"/>
      <c r="BE380" s="44">
        <v>809070</v>
      </c>
      <c r="BF380" s="44">
        <v>1224820</v>
      </c>
      <c r="BG380" s="44">
        <v>815415</v>
      </c>
      <c r="BH380" s="44">
        <v>829912</v>
      </c>
      <c r="BI380" s="21">
        <v>6296651</v>
      </c>
      <c r="BJ380" s="21"/>
      <c r="BK380" s="21">
        <v>680317</v>
      </c>
      <c r="BL380" s="21">
        <v>230811</v>
      </c>
      <c r="BM380" s="21">
        <v>215185</v>
      </c>
      <c r="BN380" s="21">
        <v>10293111</v>
      </c>
      <c r="BO380" s="21"/>
      <c r="BP380" s="21"/>
      <c r="BQ380" s="44"/>
      <c r="BR380" s="21"/>
      <c r="BS380" s="44"/>
      <c r="BT380" s="21"/>
      <c r="BU380" s="44"/>
      <c r="BV380" s="21"/>
      <c r="BW380" s="44">
        <v>2508864</v>
      </c>
      <c r="BX380" s="21"/>
      <c r="BY380" s="21">
        <v>1156321</v>
      </c>
      <c r="BZ380" s="21"/>
      <c r="CA380" s="44"/>
      <c r="CB380" s="44"/>
      <c r="CC380" s="44">
        <v>34974</v>
      </c>
      <c r="CD380" s="44"/>
      <c r="CE380" s="44"/>
      <c r="CF380" s="44"/>
      <c r="CG380" s="44">
        <v>681699</v>
      </c>
      <c r="CH380" s="44"/>
      <c r="CI380" s="21">
        <v>530</v>
      </c>
      <c r="CJ380" s="44"/>
      <c r="CK380" s="21">
        <v>1375</v>
      </c>
      <c r="CL380" s="44"/>
      <c r="CM380" s="44">
        <v>27520</v>
      </c>
      <c r="CN380" s="44">
        <v>140</v>
      </c>
      <c r="CO380" s="44">
        <v>1620975</v>
      </c>
      <c r="CP380" s="44">
        <v>80426</v>
      </c>
      <c r="CQ380" s="21">
        <v>2212600</v>
      </c>
      <c r="CR380" s="44">
        <v>161094</v>
      </c>
      <c r="CS380" s="44">
        <v>185258</v>
      </c>
      <c r="CT380" s="44">
        <v>71951</v>
      </c>
      <c r="CU380" s="44"/>
      <c r="CV380" s="44">
        <v>23799</v>
      </c>
      <c r="CW380" s="21"/>
      <c r="CX380" s="21"/>
      <c r="CY380" s="21"/>
      <c r="CZ380" s="21"/>
      <c r="DA380" s="21"/>
      <c r="DB380" s="21"/>
      <c r="DC380" s="21"/>
      <c r="DD380" s="21"/>
      <c r="DE380" s="44"/>
      <c r="DF380" s="21"/>
      <c r="DG380" s="44"/>
      <c r="DH380" s="21"/>
      <c r="DI380" s="44"/>
      <c r="DJ380" s="44"/>
      <c r="DK380" s="44"/>
      <c r="DL380" s="44"/>
      <c r="DM380" s="21"/>
      <c r="DN380" s="44"/>
      <c r="DO380" s="44"/>
      <c r="DP380" s="44"/>
      <c r="DQ380" s="44"/>
      <c r="DR380" s="44"/>
      <c r="DS380" s="44"/>
      <c r="DT380" s="44"/>
      <c r="DU380" s="44"/>
      <c r="DV380" s="44"/>
      <c r="DW380" s="44"/>
      <c r="DX380" s="44"/>
      <c r="DY380" s="44"/>
      <c r="DZ380" s="44"/>
      <c r="EA380" s="44"/>
      <c r="EB380" s="21"/>
      <c r="EC380" s="44">
        <v>338527</v>
      </c>
      <c r="ED380" s="44"/>
      <c r="EE380" s="21">
        <v>-96405</v>
      </c>
      <c r="EF380" s="44"/>
      <c r="EG380" s="21">
        <v>172297</v>
      </c>
      <c r="EH380" s="44"/>
      <c r="EI380" s="21">
        <v>579271</v>
      </c>
      <c r="EJ380" s="44"/>
      <c r="EK380" s="44"/>
      <c r="EL380" s="21"/>
      <c r="EM380" s="44">
        <v>434934</v>
      </c>
      <c r="EN380" s="44"/>
      <c r="EO380" s="44">
        <v>-46877</v>
      </c>
      <c r="EP380" s="21"/>
      <c r="EQ380" s="21"/>
      <c r="ER380" s="21"/>
      <c r="ES380" s="21"/>
      <c r="ET380" s="44"/>
      <c r="EU380" s="21"/>
      <c r="EV380" s="44"/>
      <c r="EW380" s="21"/>
      <c r="EX380" s="44"/>
      <c r="EY380" s="44"/>
      <c r="EZ380" s="21"/>
      <c r="FA380" s="21"/>
      <c r="FB380" s="44"/>
      <c r="FC380" s="44"/>
      <c r="FD380" s="21"/>
      <c r="FE380" s="112"/>
      <c r="FF380" s="44"/>
      <c r="FG380" s="44">
        <v>6750479</v>
      </c>
      <c r="FH380" s="44">
        <v>1360912</v>
      </c>
      <c r="FI380" s="44">
        <v>4392265</v>
      </c>
      <c r="FJ380" s="44">
        <v>141715</v>
      </c>
      <c r="FK380" s="44">
        <v>5276359</v>
      </c>
      <c r="FL380" s="44"/>
      <c r="FM380" s="44"/>
      <c r="FN380" s="44"/>
      <c r="FO380" s="44"/>
      <c r="FP380" s="44"/>
      <c r="FQ380" s="44"/>
      <c r="FR380" s="44"/>
      <c r="FS380" s="44"/>
      <c r="FT380" s="44">
        <v>27490</v>
      </c>
      <c r="FU380" s="44">
        <v>9770</v>
      </c>
      <c r="FV380" s="21">
        <v>315857</v>
      </c>
      <c r="FW380" s="44"/>
      <c r="FX380" s="44">
        <v>352517</v>
      </c>
      <c r="FY380" s="44">
        <v>52397</v>
      </c>
      <c r="FZ380" s="44">
        <v>170158</v>
      </c>
      <c r="GA380" s="44">
        <v>39533</v>
      </c>
      <c r="GB380" s="44"/>
      <c r="GC380" s="44">
        <v>40686</v>
      </c>
      <c r="GD380" s="44">
        <v>349984</v>
      </c>
      <c r="GE380" s="44">
        <v>378905</v>
      </c>
      <c r="GF380" s="44">
        <v>95517</v>
      </c>
      <c r="GG380" s="44">
        <v>835066</v>
      </c>
      <c r="GH380" s="44">
        <v>318451</v>
      </c>
      <c r="GI380" s="44">
        <v>297315</v>
      </c>
      <c r="GJ380" s="44">
        <v>118775</v>
      </c>
      <c r="GK380" s="44">
        <v>2717562</v>
      </c>
      <c r="GL380" s="44">
        <v>115211</v>
      </c>
      <c r="GM380" s="44">
        <v>781381</v>
      </c>
      <c r="GN380" s="44">
        <v>64076</v>
      </c>
      <c r="GO380" s="44">
        <v>13348</v>
      </c>
      <c r="GP380" s="44"/>
      <c r="GQ380" s="44"/>
      <c r="GR380" s="44">
        <v>133298</v>
      </c>
      <c r="GS380" s="44">
        <v>7386836</v>
      </c>
      <c r="GT380" s="44"/>
      <c r="GU380" s="21">
        <v>209629</v>
      </c>
      <c r="GV380" s="44"/>
      <c r="GW380" s="44">
        <v>3289318</v>
      </c>
      <c r="GX380" s="44">
        <v>90300</v>
      </c>
      <c r="GY380" s="44">
        <v>10976083</v>
      </c>
      <c r="GZ380" s="44">
        <v>9581506</v>
      </c>
      <c r="HA380" s="44"/>
      <c r="HB380" s="44">
        <v>489913</v>
      </c>
      <c r="HC380" s="44">
        <v>904664</v>
      </c>
      <c r="HD380" s="44">
        <v>10976083</v>
      </c>
      <c r="HE380" s="21"/>
      <c r="HF380" s="21"/>
      <c r="HG380" s="21"/>
      <c r="HH380" s="21"/>
      <c r="HI380" s="21">
        <v>0</v>
      </c>
      <c r="HJ380" s="44"/>
      <c r="HK380" s="21">
        <v>184077</v>
      </c>
      <c r="HL380" s="21">
        <v>84539</v>
      </c>
      <c r="HM380" s="21">
        <v>268616</v>
      </c>
      <c r="HN380" s="21">
        <v>-58987</v>
      </c>
      <c r="HO380" s="21"/>
      <c r="HP380" s="44"/>
      <c r="HQ380" s="47"/>
      <c r="HR380" s="47">
        <v>489913</v>
      </c>
      <c r="HS380" s="47"/>
      <c r="HT380" s="47" t="s">
        <v>2399</v>
      </c>
      <c r="HU380" s="47">
        <v>-383260.24</v>
      </c>
      <c r="HV380" s="47">
        <v>1860</v>
      </c>
      <c r="HW380" s="47">
        <v>0</v>
      </c>
      <c r="HX380" s="47">
        <v>6909</v>
      </c>
      <c r="HY380" s="47">
        <v>35732</v>
      </c>
      <c r="HZ380" s="47">
        <v>65373</v>
      </c>
      <c r="IA380" s="47">
        <v>998</v>
      </c>
      <c r="IB380" s="47">
        <v>0</v>
      </c>
      <c r="IC380" s="47">
        <v>6801</v>
      </c>
      <c r="ID380">
        <v>11655</v>
      </c>
      <c r="IE380" s="47">
        <v>4082</v>
      </c>
      <c r="IF380">
        <v>15108</v>
      </c>
      <c r="IG380" s="47">
        <v>3504</v>
      </c>
      <c r="IH380" s="47">
        <v>20759</v>
      </c>
      <c r="II380">
        <v>9629</v>
      </c>
      <c r="IJ380">
        <v>10710</v>
      </c>
      <c r="IK380">
        <v>1976</v>
      </c>
      <c r="IL380">
        <v>14148</v>
      </c>
      <c r="IM380">
        <v>209244</v>
      </c>
      <c r="IN380">
        <v>0</v>
      </c>
      <c r="IO380">
        <v>0</v>
      </c>
      <c r="IP380">
        <v>407</v>
      </c>
      <c r="IQ380">
        <v>1089</v>
      </c>
      <c r="IR380">
        <v>0</v>
      </c>
      <c r="IS380">
        <v>0</v>
      </c>
      <c r="IT380">
        <v>1496</v>
      </c>
      <c r="IU380">
        <v>157502</v>
      </c>
      <c r="IV380">
        <v>0</v>
      </c>
      <c r="IW380">
        <v>429752</v>
      </c>
      <c r="IX380">
        <v>1410070</v>
      </c>
      <c r="IY380">
        <v>1679595</v>
      </c>
      <c r="IZ380">
        <v>42185</v>
      </c>
      <c r="JA380">
        <v>0</v>
      </c>
      <c r="JB380">
        <v>421634</v>
      </c>
      <c r="JC380">
        <v>604244</v>
      </c>
      <c r="JD380">
        <v>111600</v>
      </c>
      <c r="JE380">
        <v>284864</v>
      </c>
      <c r="JF380">
        <v>72616</v>
      </c>
      <c r="JG380">
        <v>443684</v>
      </c>
      <c r="JH380">
        <v>261435</v>
      </c>
      <c r="JI380">
        <v>246128</v>
      </c>
      <c r="JJ380">
        <v>96453</v>
      </c>
      <c r="JK380">
        <v>488717</v>
      </c>
      <c r="JL380">
        <v>6750479</v>
      </c>
      <c r="JM380">
        <v>0</v>
      </c>
      <c r="JN380">
        <v>0</v>
      </c>
      <c r="JO380">
        <v>25027</v>
      </c>
      <c r="JP380">
        <v>37257</v>
      </c>
      <c r="JQ380">
        <v>0</v>
      </c>
      <c r="JR380">
        <v>0</v>
      </c>
      <c r="JS380">
        <v>62284</v>
      </c>
      <c r="JT380"/>
      <c r="JU380"/>
      <c r="JV380"/>
      <c r="JW380"/>
      <c r="JX380"/>
      <c r="JY380">
        <v>11655</v>
      </c>
      <c r="JZ380"/>
      <c r="KA380"/>
      <c r="KB380"/>
      <c r="KC380"/>
      <c r="KD380"/>
      <c r="KE380">
        <v>604244</v>
      </c>
      <c r="KF380">
        <v>138</v>
      </c>
      <c r="KG380">
        <v>213</v>
      </c>
      <c r="KH380">
        <v>105</v>
      </c>
      <c r="KI380">
        <v>82</v>
      </c>
      <c r="KJ380">
        <v>122</v>
      </c>
      <c r="KK380">
        <v>64</v>
      </c>
      <c r="KL380">
        <v>36</v>
      </c>
      <c r="KM380">
        <v>52</v>
      </c>
      <c r="KN380">
        <v>30</v>
      </c>
      <c r="KO380">
        <v>1</v>
      </c>
      <c r="KP380">
        <v>0</v>
      </c>
      <c r="KQ380">
        <v>0</v>
      </c>
      <c r="KR380">
        <v>0</v>
      </c>
      <c r="KS380">
        <v>1</v>
      </c>
      <c r="KT380">
        <v>0</v>
      </c>
      <c r="KU380">
        <v>1</v>
      </c>
      <c r="KV380">
        <v>0</v>
      </c>
      <c r="KW380">
        <v>0</v>
      </c>
      <c r="KX380">
        <v>0</v>
      </c>
      <c r="KY380">
        <v>0</v>
      </c>
      <c r="KZ380">
        <v>0</v>
      </c>
      <c r="LA380">
        <v>0</v>
      </c>
      <c r="LB380">
        <v>0</v>
      </c>
      <c r="LC380">
        <v>0</v>
      </c>
      <c r="LD380">
        <v>1</v>
      </c>
      <c r="LE380">
        <v>0</v>
      </c>
      <c r="LF380">
        <v>0</v>
      </c>
      <c r="LG380">
        <v>0</v>
      </c>
      <c r="LH380">
        <v>0</v>
      </c>
    </row>
    <row r="381" spans="1:320" s="34" customFormat="1" ht="15" customHeight="1" x14ac:dyDescent="0.25">
      <c r="A381" s="45">
        <v>206190545</v>
      </c>
      <c r="B381" s="45" t="s">
        <v>3858</v>
      </c>
      <c r="C381" s="46">
        <v>45292</v>
      </c>
      <c r="D381" s="46">
        <v>45657</v>
      </c>
      <c r="E381" s="47">
        <v>366</v>
      </c>
      <c r="F381" s="45" t="s">
        <v>883</v>
      </c>
      <c r="G381" s="45" t="s">
        <v>884</v>
      </c>
      <c r="H381" s="45" t="s">
        <v>1030</v>
      </c>
      <c r="I381" s="45" t="s">
        <v>886</v>
      </c>
      <c r="J381" s="45" t="s">
        <v>887</v>
      </c>
      <c r="K381" s="45" t="s">
        <v>1031</v>
      </c>
      <c r="L381" s="45" t="s">
        <v>2794</v>
      </c>
      <c r="M381" s="45" t="s">
        <v>3859</v>
      </c>
      <c r="N381" s="45" t="s">
        <v>3860</v>
      </c>
      <c r="O381" s="45" t="s">
        <v>3861</v>
      </c>
      <c r="P381" s="45" t="s">
        <v>3862</v>
      </c>
      <c r="Q381" s="45" t="s">
        <v>3863</v>
      </c>
      <c r="R381" t="s">
        <v>3864</v>
      </c>
      <c r="S381" s="45" t="s">
        <v>893</v>
      </c>
      <c r="T381" t="s">
        <v>2521</v>
      </c>
      <c r="U381" s="47">
        <v>99</v>
      </c>
      <c r="V381" s="47">
        <v>99</v>
      </c>
      <c r="W381" s="47" t="s">
        <v>894</v>
      </c>
      <c r="X381" s="47">
        <v>36234</v>
      </c>
      <c r="Y381" s="47">
        <v>34669</v>
      </c>
      <c r="Z381" s="48">
        <v>230.39</v>
      </c>
      <c r="AA381" s="44">
        <v>255</v>
      </c>
      <c r="AB381" s="44">
        <v>265</v>
      </c>
      <c r="AC381" s="44">
        <v>6550</v>
      </c>
      <c r="AD381" s="44">
        <v>698</v>
      </c>
      <c r="AE381" s="44">
        <v>983</v>
      </c>
      <c r="AF381" s="44">
        <v>21012</v>
      </c>
      <c r="AG381" s="44"/>
      <c r="AH381" s="47">
        <v>3876</v>
      </c>
      <c r="AI381" s="47">
        <v>75</v>
      </c>
      <c r="AJ381">
        <v>1475</v>
      </c>
      <c r="AK381" t="s">
        <v>895</v>
      </c>
      <c r="AL381">
        <v>34669</v>
      </c>
      <c r="AM381"/>
      <c r="AN381"/>
      <c r="AO381"/>
      <c r="AP381"/>
      <c r="AQ381"/>
      <c r="AR381" s="44"/>
      <c r="AS381" s="44"/>
      <c r="AT381" s="44"/>
      <c r="AU381" s="44">
        <v>17681190</v>
      </c>
      <c r="AV381" s="44">
        <v>2883067</v>
      </c>
      <c r="AW381" s="44">
        <v>4696210</v>
      </c>
      <c r="AX381" s="44">
        <v>46662</v>
      </c>
      <c r="AY381" s="44">
        <v>15914709</v>
      </c>
      <c r="AZ381" s="21">
        <v>14688594</v>
      </c>
      <c r="BA381" s="21">
        <v>1226115</v>
      </c>
      <c r="BB381" s="44">
        <v>322123</v>
      </c>
      <c r="BC381" s="44">
        <v>800</v>
      </c>
      <c r="BD381" s="44"/>
      <c r="BE381" s="44">
        <v>1547438</v>
      </c>
      <c r="BF381" s="44">
        <v>3340500</v>
      </c>
      <c r="BG381" s="44">
        <v>355980</v>
      </c>
      <c r="BH381" s="44">
        <v>501330</v>
      </c>
      <c r="BI381" s="21">
        <v>10716120</v>
      </c>
      <c r="BJ381" s="21"/>
      <c r="BK381" s="21">
        <v>1976760</v>
      </c>
      <c r="BL381" s="21">
        <v>38250</v>
      </c>
      <c r="BM381" s="21">
        <v>752250</v>
      </c>
      <c r="BN381" s="21">
        <v>17681190</v>
      </c>
      <c r="BO381" s="21"/>
      <c r="BP381" s="21"/>
      <c r="BQ381" s="44"/>
      <c r="BR381" s="21"/>
      <c r="BS381" s="44"/>
      <c r="BT381" s="21"/>
      <c r="BU381" s="44"/>
      <c r="BV381" s="21"/>
      <c r="BW381" s="44">
        <v>2051512</v>
      </c>
      <c r="BX381" s="21"/>
      <c r="BY381" s="21"/>
      <c r="BZ381" s="21"/>
      <c r="CA381" s="44">
        <v>935</v>
      </c>
      <c r="CB381" s="44"/>
      <c r="CC381" s="44">
        <v>15597</v>
      </c>
      <c r="CD381" s="44"/>
      <c r="CE381" s="44"/>
      <c r="CF381" s="44"/>
      <c r="CG381" s="44">
        <v>810426</v>
      </c>
      <c r="CH381" s="44"/>
      <c r="CI381" s="21">
        <v>676</v>
      </c>
      <c r="CJ381" s="44"/>
      <c r="CK381" s="21">
        <v>3921</v>
      </c>
      <c r="CL381" s="44"/>
      <c r="CM381" s="44">
        <v>292</v>
      </c>
      <c r="CN381" s="44">
        <v>0</v>
      </c>
      <c r="CO381" s="44">
        <v>1154835</v>
      </c>
      <c r="CP381" s="44">
        <v>0</v>
      </c>
      <c r="CQ381" s="21">
        <v>1132395</v>
      </c>
      <c r="CR381" s="44">
        <v>219690</v>
      </c>
      <c r="CS381" s="44">
        <v>313109</v>
      </c>
      <c r="CT381" s="44">
        <v>36740</v>
      </c>
      <c r="CU381" s="44"/>
      <c r="CV381" s="44">
        <v>26006</v>
      </c>
      <c r="CW381" s="21"/>
      <c r="CX381" s="21"/>
      <c r="CY381" s="21"/>
      <c r="CZ381" s="21"/>
      <c r="DA381" s="21"/>
      <c r="DB381" s="21"/>
      <c r="DC381" s="21"/>
      <c r="DD381" s="21"/>
      <c r="DE381" s="44"/>
      <c r="DF381" s="21"/>
      <c r="DG381" s="44"/>
      <c r="DH381" s="21"/>
      <c r="DI381" s="44"/>
      <c r="DJ381" s="44"/>
      <c r="DK381" s="44"/>
      <c r="DL381" s="44"/>
      <c r="DM381" s="21"/>
      <c r="DN381" s="44"/>
      <c r="DO381" s="44"/>
      <c r="DP381" s="44"/>
      <c r="DQ381" s="44"/>
      <c r="DR381" s="44"/>
      <c r="DS381" s="44"/>
      <c r="DT381" s="44"/>
      <c r="DU381" s="44"/>
      <c r="DV381" s="44"/>
      <c r="DW381" s="44"/>
      <c r="DX381" s="44"/>
      <c r="DY381" s="44">
        <v>972</v>
      </c>
      <c r="DZ381" s="44"/>
      <c r="EA381" s="44"/>
      <c r="EB381" s="21"/>
      <c r="EC381" s="44">
        <v>-151968</v>
      </c>
      <c r="ED381" s="44"/>
      <c r="EE381" s="21"/>
      <c r="EF381" s="44"/>
      <c r="EG381" s="21">
        <v>-141733</v>
      </c>
      <c r="EH381" s="44"/>
      <c r="EI381" s="21">
        <v>4350111</v>
      </c>
      <c r="EJ381" s="44"/>
      <c r="EK381" s="44"/>
      <c r="EL381" s="21"/>
      <c r="EM381" s="44">
        <v>390270</v>
      </c>
      <c r="EN381" s="44"/>
      <c r="EO381" s="44">
        <v>248558</v>
      </c>
      <c r="EP381" s="21"/>
      <c r="EQ381" s="21"/>
      <c r="ER381" s="21"/>
      <c r="ES381" s="21"/>
      <c r="ET381" s="44"/>
      <c r="EU381" s="21"/>
      <c r="EV381" s="44"/>
      <c r="EW381" s="21"/>
      <c r="EX381" s="44"/>
      <c r="EY381" s="44"/>
      <c r="EZ381" s="21"/>
      <c r="FA381" s="21"/>
      <c r="FB381" s="44"/>
      <c r="FC381" s="44"/>
      <c r="FD381" s="21"/>
      <c r="FE381" s="112"/>
      <c r="FF381" s="44"/>
      <c r="FG381" s="44">
        <v>5985817</v>
      </c>
      <c r="FH381" s="44">
        <v>1213478</v>
      </c>
      <c r="FI381" s="44">
        <v>7489299</v>
      </c>
      <c r="FJ381" s="44">
        <v>285140</v>
      </c>
      <c r="FK381" s="44">
        <v>5761100</v>
      </c>
      <c r="FL381" s="44"/>
      <c r="FM381" s="44"/>
      <c r="FN381" s="44"/>
      <c r="FO381" s="44"/>
      <c r="FP381" s="44"/>
      <c r="FQ381" s="44"/>
      <c r="FR381" s="44"/>
      <c r="FS381" s="44"/>
      <c r="FT381" s="44">
        <v>3843</v>
      </c>
      <c r="FU381" s="44">
        <v>9941</v>
      </c>
      <c r="FV381" s="21">
        <v>507385</v>
      </c>
      <c r="FW381" s="44"/>
      <c r="FX381" s="44">
        <v>493609</v>
      </c>
      <c r="FY381" s="44">
        <v>67213</v>
      </c>
      <c r="FZ381" s="44">
        <v>363767</v>
      </c>
      <c r="GA381" s="44">
        <v>33547</v>
      </c>
      <c r="GB381" s="44"/>
      <c r="GC381" s="44">
        <v>26452</v>
      </c>
      <c r="GD381" s="44">
        <v>593435</v>
      </c>
      <c r="GE381" s="44">
        <v>282344</v>
      </c>
      <c r="GF381" s="44">
        <v>125367</v>
      </c>
      <c r="GG381" s="44">
        <v>816951</v>
      </c>
      <c r="GH381" s="44">
        <v>125472</v>
      </c>
      <c r="GI381" s="44">
        <v>119682</v>
      </c>
      <c r="GJ381" s="44">
        <v>104063</v>
      </c>
      <c r="GK381" s="44">
        <v>3732931</v>
      </c>
      <c r="GL381" s="44">
        <v>86848</v>
      </c>
      <c r="GM381" s="44">
        <v>1011450</v>
      </c>
      <c r="GN381" s="44">
        <v>77925</v>
      </c>
      <c r="GO381" s="44"/>
      <c r="GP381" s="44"/>
      <c r="GQ381" s="44">
        <v>8493</v>
      </c>
      <c r="GR381" s="44">
        <v>336776</v>
      </c>
      <c r="GS381" s="44">
        <v>3224330</v>
      </c>
      <c r="GT381" s="44"/>
      <c r="GU381" s="21">
        <v>1483976</v>
      </c>
      <c r="GV381" s="44"/>
      <c r="GW381" s="44">
        <v>3108559</v>
      </c>
      <c r="GX381" s="44">
        <v>5977118</v>
      </c>
      <c r="GY381" s="44">
        <v>13793983</v>
      </c>
      <c r="GZ381" s="44">
        <v>3025394</v>
      </c>
      <c r="HA381" s="44"/>
      <c r="HB381" s="44">
        <v>6101200</v>
      </c>
      <c r="HC381" s="44">
        <v>4667389</v>
      </c>
      <c r="HD381" s="44">
        <v>13793983</v>
      </c>
      <c r="HE381" s="21"/>
      <c r="HF381" s="21">
        <v>910057</v>
      </c>
      <c r="HG381" s="21">
        <v>348505</v>
      </c>
      <c r="HH381" s="21"/>
      <c r="HI381" s="21">
        <v>4800</v>
      </c>
      <c r="HJ381" s="44"/>
      <c r="HK381" s="21">
        <v>1451211</v>
      </c>
      <c r="HL381" s="21">
        <v>175326</v>
      </c>
      <c r="HM381" s="21">
        <v>1631337</v>
      </c>
      <c r="HN381" s="21">
        <v>-147361</v>
      </c>
      <c r="HO381" s="21"/>
      <c r="HP381" s="44">
        <v>6455009</v>
      </c>
      <c r="HQ381" s="47"/>
      <c r="HR381" s="47">
        <v>6457799</v>
      </c>
      <c r="HS381" s="47">
        <v>-356599</v>
      </c>
      <c r="HT381" s="47" t="s">
        <v>2836</v>
      </c>
      <c r="HU381" s="47">
        <v>-90761.819999999992</v>
      </c>
      <c r="HV381" s="47">
        <v>1824</v>
      </c>
      <c r="HW381" s="47">
        <v>0</v>
      </c>
      <c r="HX381" s="47">
        <v>10690</v>
      </c>
      <c r="HY381" s="47">
        <v>37636</v>
      </c>
      <c r="HZ381" s="47">
        <v>84851</v>
      </c>
      <c r="IA381" s="47">
        <v>0</v>
      </c>
      <c r="IB381" s="47">
        <v>0</v>
      </c>
      <c r="IC381" s="47">
        <v>5872</v>
      </c>
      <c r="ID381"/>
      <c r="IE381" s="47">
        <v>3545</v>
      </c>
      <c r="IF381"/>
      <c r="IG381" s="47"/>
      <c r="IH381" s="47">
        <v>301</v>
      </c>
      <c r="II381">
        <v>2637</v>
      </c>
      <c r="IJ381">
        <v>4498</v>
      </c>
      <c r="IK381">
        <v>2031</v>
      </c>
      <c r="IL381">
        <v>26352</v>
      </c>
      <c r="IM381">
        <v>180237</v>
      </c>
      <c r="IN381">
        <v>0</v>
      </c>
      <c r="IO381">
        <v>0</v>
      </c>
      <c r="IP381">
        <v>0</v>
      </c>
      <c r="IQ381">
        <v>0</v>
      </c>
      <c r="IR381">
        <v>0</v>
      </c>
      <c r="IS381">
        <v>0</v>
      </c>
      <c r="IT381">
        <v>0</v>
      </c>
      <c r="IU381">
        <v>182595</v>
      </c>
      <c r="IV381">
        <v>0</v>
      </c>
      <c r="IW381">
        <v>572720</v>
      </c>
      <c r="IX381">
        <v>1489254</v>
      </c>
      <c r="IY381">
        <v>2069523</v>
      </c>
      <c r="IZ381">
        <v>0</v>
      </c>
      <c r="JA381">
        <v>0</v>
      </c>
      <c r="JB381">
        <v>211091</v>
      </c>
      <c r="JC381"/>
      <c r="JD381">
        <v>95159</v>
      </c>
      <c r="JE381"/>
      <c r="JF381"/>
      <c r="JG381">
        <v>18288</v>
      </c>
      <c r="JH381">
        <v>79948</v>
      </c>
      <c r="JI381">
        <v>92114</v>
      </c>
      <c r="JJ381">
        <v>85749</v>
      </c>
      <c r="JK381">
        <v>1089376</v>
      </c>
      <c r="JL381">
        <v>5985817</v>
      </c>
      <c r="JM381">
        <v>0</v>
      </c>
      <c r="JN381">
        <v>0</v>
      </c>
      <c r="JO381">
        <v>0</v>
      </c>
      <c r="JP381">
        <v>0</v>
      </c>
      <c r="JQ381">
        <v>0</v>
      </c>
      <c r="JR381">
        <v>0</v>
      </c>
      <c r="JS381">
        <v>0</v>
      </c>
      <c r="JT381"/>
      <c r="JU381"/>
      <c r="JV381"/>
      <c r="JW381"/>
      <c r="JX381"/>
      <c r="JY381"/>
      <c r="JZ381"/>
      <c r="KA381"/>
      <c r="KB381"/>
      <c r="KC381"/>
      <c r="KD381"/>
      <c r="KE381"/>
      <c r="KF381">
        <v>121</v>
      </c>
      <c r="KG381">
        <v>179</v>
      </c>
      <c r="KH381">
        <v>80</v>
      </c>
      <c r="KI381">
        <v>91</v>
      </c>
      <c r="KJ381">
        <v>136</v>
      </c>
      <c r="KK381">
        <v>63</v>
      </c>
      <c r="KL381">
        <v>51</v>
      </c>
      <c r="KM381">
        <v>83</v>
      </c>
      <c r="KN381">
        <v>34</v>
      </c>
      <c r="KO381">
        <v>1</v>
      </c>
      <c r="KP381">
        <v>0</v>
      </c>
      <c r="KQ381">
        <v>0</v>
      </c>
      <c r="KR381">
        <v>0</v>
      </c>
      <c r="KS381">
        <v>1</v>
      </c>
      <c r="KT381">
        <v>0</v>
      </c>
      <c r="KU381">
        <v>1</v>
      </c>
      <c r="KV381">
        <v>0</v>
      </c>
      <c r="KW381">
        <v>0</v>
      </c>
      <c r="KX381">
        <v>0</v>
      </c>
      <c r="KY381">
        <v>0</v>
      </c>
      <c r="KZ381">
        <v>0</v>
      </c>
      <c r="LA381">
        <v>0</v>
      </c>
      <c r="LB381">
        <v>0</v>
      </c>
      <c r="LC381">
        <v>0</v>
      </c>
      <c r="LD381">
        <v>1</v>
      </c>
      <c r="LE381">
        <v>0</v>
      </c>
      <c r="LF381">
        <v>0</v>
      </c>
      <c r="LG381">
        <v>0</v>
      </c>
      <c r="LH381">
        <v>0</v>
      </c>
    </row>
    <row r="382" spans="1:320" s="34" customFormat="1" ht="15" customHeight="1" x14ac:dyDescent="0.25">
      <c r="A382" s="45">
        <v>206190546</v>
      </c>
      <c r="B382" s="45" t="s">
        <v>3865</v>
      </c>
      <c r="C382" s="46">
        <v>45292</v>
      </c>
      <c r="D382" s="46">
        <v>45657</v>
      </c>
      <c r="E382" s="47">
        <v>366</v>
      </c>
      <c r="F382" s="45" t="s">
        <v>883</v>
      </c>
      <c r="G382" s="45" t="s">
        <v>884</v>
      </c>
      <c r="H382" s="45" t="s">
        <v>1030</v>
      </c>
      <c r="I382" s="45" t="s">
        <v>886</v>
      </c>
      <c r="J382" s="45" t="s">
        <v>887</v>
      </c>
      <c r="K382" s="45" t="s">
        <v>1031</v>
      </c>
      <c r="L382" s="45" t="s">
        <v>2747</v>
      </c>
      <c r="M382" s="45" t="s">
        <v>3866</v>
      </c>
      <c r="N382" s="45" t="s">
        <v>3867</v>
      </c>
      <c r="O382" s="45" t="s">
        <v>3513</v>
      </c>
      <c r="P382" s="45" t="s">
        <v>3514</v>
      </c>
      <c r="Q382" s="45" t="s">
        <v>3868</v>
      </c>
      <c r="R382" t="s">
        <v>3516</v>
      </c>
      <c r="S382" s="45" t="s">
        <v>893</v>
      </c>
      <c r="T382"/>
      <c r="U382" s="47">
        <v>89</v>
      </c>
      <c r="V382" s="47">
        <v>89</v>
      </c>
      <c r="W382" s="47" t="s">
        <v>894</v>
      </c>
      <c r="X382" s="47">
        <v>32574</v>
      </c>
      <c r="Y382" s="47">
        <v>31424</v>
      </c>
      <c r="Z382" s="48">
        <v>222.06</v>
      </c>
      <c r="AA382" s="44">
        <v>254</v>
      </c>
      <c r="AB382" s="44">
        <v>306</v>
      </c>
      <c r="AC382" s="44">
        <v>10284</v>
      </c>
      <c r="AD382" s="44">
        <v>535</v>
      </c>
      <c r="AE382" s="44">
        <v>399</v>
      </c>
      <c r="AF382" s="44">
        <v>19114</v>
      </c>
      <c r="AG382" s="44"/>
      <c r="AH382" s="47"/>
      <c r="AI382" s="47">
        <v>197</v>
      </c>
      <c r="AJ382">
        <v>895</v>
      </c>
      <c r="AK382" t="s">
        <v>895</v>
      </c>
      <c r="AL382">
        <v>31424</v>
      </c>
      <c r="AM382"/>
      <c r="AN382"/>
      <c r="AO382"/>
      <c r="AP382"/>
      <c r="AQ382"/>
      <c r="AR382" s="44"/>
      <c r="AS382" s="44"/>
      <c r="AT382" s="44"/>
      <c r="AU382" s="44">
        <v>9584320</v>
      </c>
      <c r="AV382" s="44">
        <v>12696104</v>
      </c>
      <c r="AW382" s="44">
        <v>5229276</v>
      </c>
      <c r="AX382" s="44">
        <v>195116</v>
      </c>
      <c r="AY382" s="44">
        <v>17246264</v>
      </c>
      <c r="AZ382" s="21">
        <v>13256692</v>
      </c>
      <c r="BA382" s="21">
        <v>3989572</v>
      </c>
      <c r="BB382" s="44">
        <v>1722868</v>
      </c>
      <c r="BC382" s="44"/>
      <c r="BD382" s="44"/>
      <c r="BE382" s="44">
        <v>5712440</v>
      </c>
      <c r="BF382" s="44">
        <v>3136620</v>
      </c>
      <c r="BG382" s="44">
        <v>163175</v>
      </c>
      <c r="BH382" s="44">
        <v>121695</v>
      </c>
      <c r="BI382" s="21">
        <v>5829770</v>
      </c>
      <c r="BJ382" s="21"/>
      <c r="BK382" s="21"/>
      <c r="BL382" s="21">
        <v>60085</v>
      </c>
      <c r="BM382" s="21">
        <v>272975</v>
      </c>
      <c r="BN382" s="21">
        <v>9584320</v>
      </c>
      <c r="BO382" s="21"/>
      <c r="BP382" s="21"/>
      <c r="BQ382" s="44"/>
      <c r="BR382" s="21"/>
      <c r="BS382" s="44"/>
      <c r="BT382" s="21"/>
      <c r="BU382" s="44"/>
      <c r="BV382" s="21"/>
      <c r="BW382" s="44">
        <v>12032453</v>
      </c>
      <c r="BX382" s="21"/>
      <c r="BY382" s="21">
        <v>574785</v>
      </c>
      <c r="BZ382" s="21"/>
      <c r="CA382" s="44">
        <v>635</v>
      </c>
      <c r="CB382" s="44"/>
      <c r="CC382" s="44">
        <v>83004</v>
      </c>
      <c r="CD382" s="44"/>
      <c r="CE382" s="44"/>
      <c r="CF382" s="44"/>
      <c r="CG382" s="44"/>
      <c r="CH382" s="44"/>
      <c r="CI382" s="21">
        <v>850</v>
      </c>
      <c r="CJ382" s="44"/>
      <c r="CK382" s="21">
        <v>4377</v>
      </c>
      <c r="CL382" s="44"/>
      <c r="CM382" s="44">
        <v>0</v>
      </c>
      <c r="CN382" s="44">
        <v>0</v>
      </c>
      <c r="CO382" s="44">
        <v>5536987</v>
      </c>
      <c r="CP382" s="44">
        <v>0</v>
      </c>
      <c r="CQ382" s="21">
        <v>5768850</v>
      </c>
      <c r="CR382" s="44">
        <v>874900</v>
      </c>
      <c r="CS382" s="44">
        <v>430505</v>
      </c>
      <c r="CT382" s="44">
        <v>14463</v>
      </c>
      <c r="CU382" s="44"/>
      <c r="CV382" s="44">
        <v>70399</v>
      </c>
      <c r="CW382" s="21"/>
      <c r="CX382" s="21"/>
      <c r="CY382" s="21"/>
      <c r="CZ382" s="21"/>
      <c r="DA382" s="21"/>
      <c r="DB382" s="21"/>
      <c r="DC382" s="21"/>
      <c r="DD382" s="21"/>
      <c r="DE382" s="44"/>
      <c r="DF382" s="21"/>
      <c r="DG382" s="44"/>
      <c r="DH382" s="21"/>
      <c r="DI382" s="44"/>
      <c r="DJ382" s="44"/>
      <c r="DK382" s="44"/>
      <c r="DL382" s="44"/>
      <c r="DM382" s="21"/>
      <c r="DN382" s="44"/>
      <c r="DO382" s="44"/>
      <c r="DP382" s="44"/>
      <c r="DQ382" s="44"/>
      <c r="DR382" s="44"/>
      <c r="DS382" s="44"/>
      <c r="DT382" s="44"/>
      <c r="DU382" s="44"/>
      <c r="DV382" s="44"/>
      <c r="DW382" s="44"/>
      <c r="DX382" s="44"/>
      <c r="DY382" s="44">
        <v>-8811</v>
      </c>
      <c r="DZ382" s="44"/>
      <c r="EA382" s="44"/>
      <c r="EB382" s="21"/>
      <c r="EC382" s="44">
        <v>5371969</v>
      </c>
      <c r="ED382" s="44"/>
      <c r="EE382" s="21">
        <v>378922</v>
      </c>
      <c r="EF382" s="44"/>
      <c r="EG382" s="21">
        <v>-458641</v>
      </c>
      <c r="EH382" s="44"/>
      <c r="EI382" s="21">
        <v>-52024</v>
      </c>
      <c r="EJ382" s="44"/>
      <c r="EK382" s="44"/>
      <c r="EL382" s="21"/>
      <c r="EM382" s="44"/>
      <c r="EN382" s="44"/>
      <c r="EO382" s="44">
        <v>-2139</v>
      </c>
      <c r="EP382" s="21"/>
      <c r="EQ382" s="21"/>
      <c r="ER382" s="21"/>
      <c r="ES382" s="21"/>
      <c r="ET382" s="44"/>
      <c r="EU382" s="21"/>
      <c r="EV382" s="44"/>
      <c r="EW382" s="21"/>
      <c r="EX382" s="44"/>
      <c r="EY382" s="44"/>
      <c r="EZ382" s="21"/>
      <c r="FA382" s="21"/>
      <c r="FB382" s="44"/>
      <c r="FC382" s="44"/>
      <c r="FD382" s="21"/>
      <c r="FE382" s="112"/>
      <c r="FF382" s="44"/>
      <c r="FG382" s="44">
        <v>6712448</v>
      </c>
      <c r="FH382" s="44">
        <v>1744585</v>
      </c>
      <c r="FI382" s="44">
        <v>4799659</v>
      </c>
      <c r="FJ382" s="44">
        <v>100880</v>
      </c>
      <c r="FK382" s="44">
        <v>5359736</v>
      </c>
      <c r="FL382" s="44"/>
      <c r="FM382" s="44"/>
      <c r="FN382" s="44"/>
      <c r="FO382" s="44"/>
      <c r="FP382" s="44"/>
      <c r="FQ382" s="44"/>
      <c r="FR382" s="44"/>
      <c r="FS382" s="44"/>
      <c r="FT382" s="44">
        <v>12487</v>
      </c>
      <c r="FU382" s="44"/>
      <c r="FV382" s="21">
        <v>471792</v>
      </c>
      <c r="FW382" s="44"/>
      <c r="FX382" s="44">
        <v>413544</v>
      </c>
      <c r="FY382" s="44">
        <v>168884</v>
      </c>
      <c r="FZ382" s="44">
        <v>341400</v>
      </c>
      <c r="GA382" s="44">
        <v>15915</v>
      </c>
      <c r="GB382" s="44"/>
      <c r="GC382" s="44">
        <v>173183</v>
      </c>
      <c r="GD382" s="44">
        <v>371185</v>
      </c>
      <c r="GE382" s="44">
        <v>244397</v>
      </c>
      <c r="GF382" s="44">
        <v>96457</v>
      </c>
      <c r="GG382" s="44">
        <v>1054184</v>
      </c>
      <c r="GH382" s="44">
        <v>89165</v>
      </c>
      <c r="GI382" s="44">
        <v>191380</v>
      </c>
      <c r="GJ382" s="44">
        <v>97050</v>
      </c>
      <c r="GK382" s="44">
        <v>3234799</v>
      </c>
      <c r="GL382" s="44">
        <v>63716</v>
      </c>
      <c r="GM382" s="44">
        <v>792129</v>
      </c>
      <c r="GN382" s="44">
        <v>39580</v>
      </c>
      <c r="GO382" s="44">
        <v>32811</v>
      </c>
      <c r="GP382" s="44"/>
      <c r="GQ382" s="44">
        <v>3232</v>
      </c>
      <c r="GR382" s="44">
        <v>-10334</v>
      </c>
      <c r="GS382" s="44">
        <v>16935310</v>
      </c>
      <c r="GT382" s="44"/>
      <c r="GU382" s="21">
        <v>249076</v>
      </c>
      <c r="GV382" s="44"/>
      <c r="GW382" s="44">
        <v>1397085</v>
      </c>
      <c r="GX382" s="44"/>
      <c r="GY382" s="44">
        <v>18581471</v>
      </c>
      <c r="GZ382" s="44">
        <v>2971084</v>
      </c>
      <c r="HA382" s="44"/>
      <c r="HB382" s="44"/>
      <c r="HC382" s="44">
        <v>15610387</v>
      </c>
      <c r="HD382" s="44">
        <v>18581471</v>
      </c>
      <c r="HE382" s="21">
        <v>603627</v>
      </c>
      <c r="HF382" s="21"/>
      <c r="HG382" s="21">
        <v>8638</v>
      </c>
      <c r="HH382" s="21"/>
      <c r="HI382" s="21">
        <v>0</v>
      </c>
      <c r="HJ382" s="44"/>
      <c r="HK382" s="21">
        <v>834706</v>
      </c>
      <c r="HL382" s="21">
        <v>461771</v>
      </c>
      <c r="HM382" s="21">
        <v>1296477</v>
      </c>
      <c r="HN382" s="21">
        <v>-1047401</v>
      </c>
      <c r="HO382" s="21"/>
      <c r="HP382" s="44"/>
      <c r="HQ382" s="47"/>
      <c r="HR382" s="47"/>
      <c r="HS382" s="47"/>
      <c r="HT382" s="47" t="s">
        <v>1736</v>
      </c>
      <c r="HU382" s="47">
        <v>-29710.84</v>
      </c>
      <c r="HV382" s="47">
        <v>1945</v>
      </c>
      <c r="HW382" s="47">
        <v>0</v>
      </c>
      <c r="HX382" s="47">
        <v>10117</v>
      </c>
      <c r="HY382" s="47">
        <v>31043</v>
      </c>
      <c r="HZ382" s="47">
        <v>84460</v>
      </c>
      <c r="IA382" s="47">
        <v>0</v>
      </c>
      <c r="IB382" s="47">
        <v>0</v>
      </c>
      <c r="IC382" s="47">
        <v>3868</v>
      </c>
      <c r="ID382">
        <v>20034</v>
      </c>
      <c r="IE382" s="47">
        <v>3744</v>
      </c>
      <c r="IF382">
        <v>9918</v>
      </c>
      <c r="IG382" s="47">
        <v>3179</v>
      </c>
      <c r="IH382" s="47">
        <v>18046</v>
      </c>
      <c r="II382">
        <v>1856</v>
      </c>
      <c r="IJ382">
        <v>6274</v>
      </c>
      <c r="IK382">
        <v>1784</v>
      </c>
      <c r="IL382">
        <v>9843</v>
      </c>
      <c r="IM382">
        <v>206111</v>
      </c>
      <c r="IN382">
        <v>0</v>
      </c>
      <c r="IO382">
        <v>0</v>
      </c>
      <c r="IP382">
        <v>0</v>
      </c>
      <c r="IQ382">
        <v>0</v>
      </c>
      <c r="IR382">
        <v>0</v>
      </c>
      <c r="IS382">
        <v>0</v>
      </c>
      <c r="IT382">
        <v>0</v>
      </c>
      <c r="IU382">
        <v>162913</v>
      </c>
      <c r="IV382">
        <v>0</v>
      </c>
      <c r="IW382">
        <v>545884</v>
      </c>
      <c r="IX382">
        <v>1276745</v>
      </c>
      <c r="IY382">
        <v>1893649</v>
      </c>
      <c r="IZ382">
        <v>0</v>
      </c>
      <c r="JA382">
        <v>0</v>
      </c>
      <c r="JB382">
        <v>194908</v>
      </c>
      <c r="JC382">
        <v>854774</v>
      </c>
      <c r="JD382">
        <v>119181</v>
      </c>
      <c r="JE382">
        <v>167051</v>
      </c>
      <c r="JF382">
        <v>58086</v>
      </c>
      <c r="JG382">
        <v>363965</v>
      </c>
      <c r="JH382">
        <v>77090</v>
      </c>
      <c r="JI382">
        <v>148337</v>
      </c>
      <c r="JJ382">
        <v>80499</v>
      </c>
      <c r="JK382">
        <v>769366</v>
      </c>
      <c r="JL382">
        <v>6712448</v>
      </c>
      <c r="JM382">
        <v>0</v>
      </c>
      <c r="JN382">
        <v>0</v>
      </c>
      <c r="JO382">
        <v>0</v>
      </c>
      <c r="JP382">
        <v>0</v>
      </c>
      <c r="JQ382">
        <v>0</v>
      </c>
      <c r="JR382">
        <v>0</v>
      </c>
      <c r="JS382">
        <v>0</v>
      </c>
      <c r="JT382"/>
      <c r="JU382"/>
      <c r="JV382"/>
      <c r="JW382"/>
      <c r="JX382"/>
      <c r="JY382">
        <v>20034</v>
      </c>
      <c r="JZ382"/>
      <c r="KA382"/>
      <c r="KB382"/>
      <c r="KC382"/>
      <c r="KD382"/>
      <c r="KE382">
        <v>854774</v>
      </c>
      <c r="KF382">
        <v>147</v>
      </c>
      <c r="KG382">
        <v>172</v>
      </c>
      <c r="KH382">
        <v>122</v>
      </c>
      <c r="KI382">
        <v>110</v>
      </c>
      <c r="KJ382">
        <v>129</v>
      </c>
      <c r="KK382">
        <v>92</v>
      </c>
      <c r="KL382">
        <v>59</v>
      </c>
      <c r="KM382">
        <v>66</v>
      </c>
      <c r="KN382">
        <v>51</v>
      </c>
      <c r="KO382">
        <v>1</v>
      </c>
      <c r="KP382">
        <v>0</v>
      </c>
      <c r="KQ382">
        <v>0</v>
      </c>
      <c r="KR382">
        <v>0</v>
      </c>
      <c r="KS382">
        <v>1</v>
      </c>
      <c r="KT382">
        <v>0</v>
      </c>
      <c r="KU382">
        <v>1</v>
      </c>
      <c r="KV382">
        <v>0</v>
      </c>
      <c r="KW382">
        <v>0</v>
      </c>
      <c r="KX382">
        <v>0</v>
      </c>
      <c r="KY382">
        <v>0</v>
      </c>
      <c r="KZ382">
        <v>0</v>
      </c>
      <c r="LA382">
        <v>0</v>
      </c>
      <c r="LB382">
        <v>0</v>
      </c>
      <c r="LC382">
        <v>0</v>
      </c>
      <c r="LD382">
        <v>1</v>
      </c>
      <c r="LE382">
        <v>0</v>
      </c>
      <c r="LF382">
        <v>0</v>
      </c>
      <c r="LG382">
        <v>0</v>
      </c>
      <c r="LH382">
        <v>0</v>
      </c>
    </row>
    <row r="383" spans="1:320" s="34" customFormat="1" ht="15" customHeight="1" x14ac:dyDescent="0.25">
      <c r="A383" s="45">
        <v>206190548</v>
      </c>
      <c r="B383" s="45" t="s">
        <v>3869</v>
      </c>
      <c r="C383" s="46">
        <v>45292</v>
      </c>
      <c r="D383" s="46">
        <v>45657</v>
      </c>
      <c r="E383" s="47">
        <v>366</v>
      </c>
      <c r="F383" s="45" t="s">
        <v>883</v>
      </c>
      <c r="G383" s="45" t="s">
        <v>884</v>
      </c>
      <c r="H383" s="45" t="s">
        <v>1030</v>
      </c>
      <c r="I383" s="45" t="s">
        <v>886</v>
      </c>
      <c r="J383" s="45" t="s">
        <v>887</v>
      </c>
      <c r="K383" s="45" t="s">
        <v>1031</v>
      </c>
      <c r="L383" s="45" t="s">
        <v>2747</v>
      </c>
      <c r="M383" s="45" t="s">
        <v>3870</v>
      </c>
      <c r="N383" s="45" t="s">
        <v>3871</v>
      </c>
      <c r="O383" s="45" t="s">
        <v>3075</v>
      </c>
      <c r="P383" s="45" t="s">
        <v>3313</v>
      </c>
      <c r="Q383" s="45" t="s">
        <v>3872</v>
      </c>
      <c r="R383" t="s">
        <v>3873</v>
      </c>
      <c r="S383" s="45" t="s">
        <v>893</v>
      </c>
      <c r="T383"/>
      <c r="U383" s="47">
        <v>96</v>
      </c>
      <c r="V383" s="47">
        <v>96</v>
      </c>
      <c r="W383" s="47" t="s">
        <v>894</v>
      </c>
      <c r="X383" s="47">
        <v>35136</v>
      </c>
      <c r="Y383" s="47">
        <v>25724</v>
      </c>
      <c r="Z383" s="48">
        <v>172.88</v>
      </c>
      <c r="AA383" s="44">
        <v>201</v>
      </c>
      <c r="AB383" s="44">
        <v>201</v>
      </c>
      <c r="AC383" s="44">
        <v>10024</v>
      </c>
      <c r="AD383" s="44"/>
      <c r="AE383" s="44">
        <v>1943</v>
      </c>
      <c r="AF383" s="44">
        <v>13344</v>
      </c>
      <c r="AG383" s="44"/>
      <c r="AH383" s="47">
        <v>341</v>
      </c>
      <c r="AI383" s="47">
        <v>72</v>
      </c>
      <c r="AJ383"/>
      <c r="AK383" t="s">
        <v>895</v>
      </c>
      <c r="AL383">
        <v>25724</v>
      </c>
      <c r="AM383"/>
      <c r="AN383"/>
      <c r="AO383"/>
      <c r="AP383"/>
      <c r="AQ383"/>
      <c r="AR383" s="44"/>
      <c r="AS383" s="44"/>
      <c r="AT383" s="44"/>
      <c r="AU383" s="44">
        <v>13025390</v>
      </c>
      <c r="AV383" s="44">
        <v>5464630</v>
      </c>
      <c r="AW383" s="44">
        <v>5774944</v>
      </c>
      <c r="AX383" s="44"/>
      <c r="AY383" s="44">
        <v>12715076</v>
      </c>
      <c r="AZ383" s="21">
        <v>11685057</v>
      </c>
      <c r="BA383" s="21">
        <v>1030019</v>
      </c>
      <c r="BB383" s="44">
        <v>274073</v>
      </c>
      <c r="BC383" s="44">
        <v>800</v>
      </c>
      <c r="BD383" s="44"/>
      <c r="BE383" s="44">
        <v>1303292</v>
      </c>
      <c r="BF383" s="44">
        <v>7990200</v>
      </c>
      <c r="BG383" s="44"/>
      <c r="BH383" s="44">
        <v>590700</v>
      </c>
      <c r="BI383" s="21">
        <v>4150090</v>
      </c>
      <c r="BJ383" s="21"/>
      <c r="BK383" s="21">
        <v>272800</v>
      </c>
      <c r="BL383" s="21">
        <v>21600</v>
      </c>
      <c r="BM383" s="21"/>
      <c r="BN383" s="21">
        <v>13025390</v>
      </c>
      <c r="BO383" s="21"/>
      <c r="BP383" s="21"/>
      <c r="BQ383" s="44"/>
      <c r="BR383" s="21"/>
      <c r="BS383" s="44"/>
      <c r="BT383" s="21"/>
      <c r="BU383" s="44"/>
      <c r="BV383" s="21"/>
      <c r="BW383" s="44">
        <v>5198355</v>
      </c>
      <c r="BX383" s="21"/>
      <c r="BY383" s="21"/>
      <c r="BZ383" s="21"/>
      <c r="CA383" s="44">
        <v>52548</v>
      </c>
      <c r="CB383" s="44"/>
      <c r="CC383" s="44">
        <v>57693</v>
      </c>
      <c r="CD383" s="44"/>
      <c r="CE383" s="44"/>
      <c r="CF383" s="44"/>
      <c r="CG383" s="44">
        <v>156034</v>
      </c>
      <c r="CH383" s="44"/>
      <c r="CI383" s="21"/>
      <c r="CJ383" s="44"/>
      <c r="CK383" s="21"/>
      <c r="CL383" s="44"/>
      <c r="CM383" s="44">
        <v>0</v>
      </c>
      <c r="CN383" s="44">
        <v>0</v>
      </c>
      <c r="CO383" s="44">
        <v>1516930</v>
      </c>
      <c r="CP383" s="44">
        <v>0</v>
      </c>
      <c r="CQ383" s="21">
        <v>2846386</v>
      </c>
      <c r="CR383" s="44">
        <v>292237</v>
      </c>
      <c r="CS383" s="44">
        <v>690993</v>
      </c>
      <c r="CT383" s="44">
        <v>108375</v>
      </c>
      <c r="CU383" s="44"/>
      <c r="CV383" s="44">
        <v>9709</v>
      </c>
      <c r="CW383" s="21"/>
      <c r="CX383" s="21"/>
      <c r="CY383" s="21"/>
      <c r="CZ383" s="21"/>
      <c r="DA383" s="21"/>
      <c r="DB383" s="21"/>
      <c r="DC383" s="21"/>
      <c r="DD383" s="21"/>
      <c r="DE383" s="44"/>
      <c r="DF383" s="21"/>
      <c r="DG383" s="44"/>
      <c r="DH383" s="21"/>
      <c r="DI383" s="44"/>
      <c r="DJ383" s="44"/>
      <c r="DK383" s="44"/>
      <c r="DL383" s="44"/>
      <c r="DM383" s="21"/>
      <c r="DN383" s="44"/>
      <c r="DO383" s="44"/>
      <c r="DP383" s="44"/>
      <c r="DQ383" s="44"/>
      <c r="DR383" s="44"/>
      <c r="DS383" s="44"/>
      <c r="DT383" s="44"/>
      <c r="DU383" s="44"/>
      <c r="DV383" s="44"/>
      <c r="DW383" s="44"/>
      <c r="DX383" s="44"/>
      <c r="DY383" s="44"/>
      <c r="DZ383" s="44"/>
      <c r="EA383" s="44"/>
      <c r="EB383" s="21"/>
      <c r="EC383" s="44">
        <v>5078047</v>
      </c>
      <c r="ED383" s="44"/>
      <c r="EE383" s="21"/>
      <c r="EF383" s="44"/>
      <c r="EG383" s="21">
        <v>73480</v>
      </c>
      <c r="EH383" s="44"/>
      <c r="EI383" s="21">
        <v>431982</v>
      </c>
      <c r="EJ383" s="44"/>
      <c r="EK383" s="44"/>
      <c r="EL383" s="21"/>
      <c r="EM383" s="44">
        <v>191484</v>
      </c>
      <c r="EN383" s="44"/>
      <c r="EO383" s="44">
        <v>-49</v>
      </c>
      <c r="EP383" s="21"/>
      <c r="EQ383" s="21"/>
      <c r="ER383" s="21"/>
      <c r="ES383" s="21"/>
      <c r="ET383" s="44"/>
      <c r="EU383" s="21"/>
      <c r="EV383" s="44"/>
      <c r="EW383" s="21"/>
      <c r="EX383" s="44"/>
      <c r="EY383" s="44"/>
      <c r="EZ383" s="21"/>
      <c r="FA383" s="21"/>
      <c r="FB383" s="44"/>
      <c r="FC383" s="44"/>
      <c r="FD383" s="21"/>
      <c r="FE383" s="112"/>
      <c r="FF383" s="44"/>
      <c r="FG383" s="44">
        <v>5899682</v>
      </c>
      <c r="FH383" s="44">
        <v>1334967</v>
      </c>
      <c r="FI383" s="44">
        <v>4450408</v>
      </c>
      <c r="FJ383" s="44">
        <v>307695</v>
      </c>
      <c r="FK383" s="44">
        <v>4623241</v>
      </c>
      <c r="FL383" s="44"/>
      <c r="FM383" s="44"/>
      <c r="FN383" s="44"/>
      <c r="FO383" s="44"/>
      <c r="FP383" s="44"/>
      <c r="FQ383" s="44"/>
      <c r="FR383" s="44"/>
      <c r="FS383" s="44"/>
      <c r="FT383" s="44"/>
      <c r="FU383" s="44"/>
      <c r="FV383" s="21">
        <v>314777</v>
      </c>
      <c r="FW383" s="44"/>
      <c r="FX383" s="44">
        <v>388326</v>
      </c>
      <c r="FY383" s="44">
        <v>50063</v>
      </c>
      <c r="FZ383" s="44">
        <v>217522</v>
      </c>
      <c r="GA383" s="44">
        <v>37107</v>
      </c>
      <c r="GB383" s="44"/>
      <c r="GC383" s="44">
        <v>31218</v>
      </c>
      <c r="GD383" s="44">
        <v>513704</v>
      </c>
      <c r="GE383" s="44">
        <v>248172</v>
      </c>
      <c r="GF383" s="44">
        <v>243298</v>
      </c>
      <c r="GG383" s="44">
        <v>598091</v>
      </c>
      <c r="GH383" s="44">
        <v>116037</v>
      </c>
      <c r="GI383" s="44">
        <v>214779</v>
      </c>
      <c r="GJ383" s="44">
        <v>99179</v>
      </c>
      <c r="GK383" s="44">
        <v>2671878</v>
      </c>
      <c r="GL383" s="44">
        <v>32117</v>
      </c>
      <c r="GM383" s="44">
        <v>979949</v>
      </c>
      <c r="GN383" s="44">
        <v>70920</v>
      </c>
      <c r="GO383" s="44">
        <v>25658</v>
      </c>
      <c r="GP383" s="44"/>
      <c r="GQ383" s="44">
        <v>5513</v>
      </c>
      <c r="GR383" s="44">
        <v>203508</v>
      </c>
      <c r="GS383" s="44">
        <v>3156098</v>
      </c>
      <c r="GT383" s="44"/>
      <c r="GU383" s="21">
        <v>184761</v>
      </c>
      <c r="GV383" s="44">
        <v>3150</v>
      </c>
      <c r="GW383" s="44">
        <v>2811531</v>
      </c>
      <c r="GX383" s="44"/>
      <c r="GY383" s="44">
        <v>6155540</v>
      </c>
      <c r="GZ383" s="44">
        <v>4958977</v>
      </c>
      <c r="HA383" s="44"/>
      <c r="HB383" s="44"/>
      <c r="HC383" s="44">
        <v>1196563</v>
      </c>
      <c r="HD383" s="44">
        <v>6155540</v>
      </c>
      <c r="HE383" s="21">
        <v>33403</v>
      </c>
      <c r="HF383" s="21"/>
      <c r="HG383" s="21">
        <v>1650905</v>
      </c>
      <c r="HH383" s="21"/>
      <c r="HI383" s="21">
        <v>0</v>
      </c>
      <c r="HJ383" s="44"/>
      <c r="HK383" s="21">
        <v>70741</v>
      </c>
      <c r="HL383" s="21">
        <v>280785</v>
      </c>
      <c r="HM383" s="21">
        <v>351526</v>
      </c>
      <c r="HN383" s="21">
        <v>-166765</v>
      </c>
      <c r="HO383" s="21"/>
      <c r="HP383" s="44"/>
      <c r="HQ383" s="47"/>
      <c r="HR383" s="47"/>
      <c r="HS383" s="47"/>
      <c r="HT383" s="47" t="s">
        <v>3178</v>
      </c>
      <c r="HU383" s="47">
        <v>2727437.35</v>
      </c>
      <c r="HV383" s="47">
        <v>4232</v>
      </c>
      <c r="HW383" s="47">
        <v>0</v>
      </c>
      <c r="HX383" s="47">
        <v>7097</v>
      </c>
      <c r="HY383" s="47">
        <v>27565</v>
      </c>
      <c r="HZ383" s="47">
        <v>63271</v>
      </c>
      <c r="IA383" s="47">
        <v>0</v>
      </c>
      <c r="IB383" s="47">
        <v>0</v>
      </c>
      <c r="IC383" s="47">
        <v>3402</v>
      </c>
      <c r="ID383">
        <v>12644</v>
      </c>
      <c r="IE383" s="47">
        <v>2320</v>
      </c>
      <c r="IF383">
        <v>8244</v>
      </c>
      <c r="IG383" s="47">
        <v>8837</v>
      </c>
      <c r="IH383" s="47">
        <v>14443</v>
      </c>
      <c r="II383">
        <v>3347</v>
      </c>
      <c r="IJ383">
        <v>8370</v>
      </c>
      <c r="IK383">
        <v>1926</v>
      </c>
      <c r="IL383">
        <v>24985</v>
      </c>
      <c r="IM383">
        <v>190683</v>
      </c>
      <c r="IN383">
        <v>0</v>
      </c>
      <c r="IO383">
        <v>0</v>
      </c>
      <c r="IP383">
        <v>0</v>
      </c>
      <c r="IQ383">
        <v>0</v>
      </c>
      <c r="IR383">
        <v>0</v>
      </c>
      <c r="IS383">
        <v>0</v>
      </c>
      <c r="IT383">
        <v>0</v>
      </c>
      <c r="IU383">
        <v>312791</v>
      </c>
      <c r="IV383">
        <v>0</v>
      </c>
      <c r="IW383">
        <v>371256</v>
      </c>
      <c r="IX383">
        <v>1158084</v>
      </c>
      <c r="IY383">
        <v>1385696</v>
      </c>
      <c r="IZ383">
        <v>0</v>
      </c>
      <c r="JA383">
        <v>0</v>
      </c>
      <c r="JB383">
        <v>202300</v>
      </c>
      <c r="JC383">
        <v>623199</v>
      </c>
      <c r="JD383">
        <v>72685</v>
      </c>
      <c r="JE383">
        <v>161689</v>
      </c>
      <c r="JF383">
        <v>171014</v>
      </c>
      <c r="JG383">
        <v>296566</v>
      </c>
      <c r="JH383">
        <v>94771</v>
      </c>
      <c r="JI383">
        <v>166144</v>
      </c>
      <c r="JJ383">
        <v>79713</v>
      </c>
      <c r="JK383">
        <v>803774</v>
      </c>
      <c r="JL383">
        <v>5899682</v>
      </c>
      <c r="JM383">
        <v>0</v>
      </c>
      <c r="JN383">
        <v>0</v>
      </c>
      <c r="JO383">
        <v>0</v>
      </c>
      <c r="JP383">
        <v>0</v>
      </c>
      <c r="JQ383">
        <v>0</v>
      </c>
      <c r="JR383">
        <v>0</v>
      </c>
      <c r="JS383">
        <v>0</v>
      </c>
      <c r="JT383"/>
      <c r="JU383"/>
      <c r="JV383"/>
      <c r="JW383"/>
      <c r="JX383"/>
      <c r="JY383">
        <v>12644</v>
      </c>
      <c r="JZ383"/>
      <c r="KA383"/>
      <c r="KB383"/>
      <c r="KC383"/>
      <c r="KD383"/>
      <c r="KE383">
        <v>623199</v>
      </c>
      <c r="KF383">
        <v>138</v>
      </c>
      <c r="KG383">
        <v>173</v>
      </c>
      <c r="KH383">
        <v>109</v>
      </c>
      <c r="KI383">
        <v>76</v>
      </c>
      <c r="KJ383">
        <v>93</v>
      </c>
      <c r="KK383">
        <v>61</v>
      </c>
      <c r="KL383">
        <v>43</v>
      </c>
      <c r="KM383">
        <v>53</v>
      </c>
      <c r="KN383">
        <v>35</v>
      </c>
      <c r="KO383">
        <v>1</v>
      </c>
      <c r="KP383">
        <v>0</v>
      </c>
      <c r="KQ383">
        <v>0</v>
      </c>
      <c r="KR383">
        <v>0</v>
      </c>
      <c r="KS383">
        <v>1</v>
      </c>
      <c r="KT383">
        <v>0</v>
      </c>
      <c r="KU383">
        <v>1</v>
      </c>
      <c r="KV383">
        <v>0</v>
      </c>
      <c r="KW383">
        <v>0</v>
      </c>
      <c r="KX383">
        <v>0</v>
      </c>
      <c r="KY383">
        <v>0</v>
      </c>
      <c r="KZ383">
        <v>0</v>
      </c>
      <c r="LA383">
        <v>0</v>
      </c>
      <c r="LB383">
        <v>0</v>
      </c>
      <c r="LC383">
        <v>0</v>
      </c>
      <c r="LD383">
        <v>1</v>
      </c>
      <c r="LE383">
        <v>0</v>
      </c>
      <c r="LF383">
        <v>0</v>
      </c>
      <c r="LG383">
        <v>0</v>
      </c>
      <c r="LH383">
        <v>0</v>
      </c>
    </row>
    <row r="384" spans="1:320" s="34" customFormat="1" ht="15" customHeight="1" x14ac:dyDescent="0.25">
      <c r="A384" s="45">
        <v>206190549</v>
      </c>
      <c r="B384" s="45" t="s">
        <v>3874</v>
      </c>
      <c r="C384" s="46">
        <v>45292</v>
      </c>
      <c r="D384" s="46">
        <v>45657</v>
      </c>
      <c r="E384" s="47">
        <v>366</v>
      </c>
      <c r="F384" s="45" t="s">
        <v>883</v>
      </c>
      <c r="G384" s="45" t="s">
        <v>884</v>
      </c>
      <c r="H384" s="45" t="s">
        <v>1030</v>
      </c>
      <c r="I384" s="45" t="s">
        <v>886</v>
      </c>
      <c r="J384" s="45" t="s">
        <v>887</v>
      </c>
      <c r="K384" s="45" t="s">
        <v>1031</v>
      </c>
      <c r="L384" s="45" t="s">
        <v>3200</v>
      </c>
      <c r="M384" s="45" t="s">
        <v>3875</v>
      </c>
      <c r="N384" s="45" t="s">
        <v>3876</v>
      </c>
      <c r="O384" s="45" t="s">
        <v>3730</v>
      </c>
      <c r="P384" s="45" t="s">
        <v>3731</v>
      </c>
      <c r="Q384" s="45" t="s">
        <v>3877</v>
      </c>
      <c r="R384" t="s">
        <v>3878</v>
      </c>
      <c r="S384" s="45" t="s">
        <v>893</v>
      </c>
      <c r="T384"/>
      <c r="U384" s="47">
        <v>59</v>
      </c>
      <c r="V384" s="47">
        <v>59</v>
      </c>
      <c r="W384" s="47" t="s">
        <v>1728</v>
      </c>
      <c r="X384" s="47">
        <v>21594</v>
      </c>
      <c r="Y384" s="47">
        <v>20388</v>
      </c>
      <c r="Z384" s="48">
        <v>217.33</v>
      </c>
      <c r="AA384" s="44">
        <v>129</v>
      </c>
      <c r="AB384" s="44">
        <v>130</v>
      </c>
      <c r="AC384" s="44">
        <v>6274</v>
      </c>
      <c r="AD384" s="44">
        <v>9</v>
      </c>
      <c r="AE384" s="44">
        <v>1170</v>
      </c>
      <c r="AF384" s="44">
        <v>10230</v>
      </c>
      <c r="AG384" s="44"/>
      <c r="AH384" s="47">
        <v>19</v>
      </c>
      <c r="AI384" s="47">
        <v>2278</v>
      </c>
      <c r="AJ384">
        <v>408</v>
      </c>
      <c r="AK384" t="s">
        <v>895</v>
      </c>
      <c r="AL384">
        <v>20388</v>
      </c>
      <c r="AM384"/>
      <c r="AN384"/>
      <c r="AO384"/>
      <c r="AP384"/>
      <c r="AQ384"/>
      <c r="AR384" s="44"/>
      <c r="AS384" s="44"/>
      <c r="AT384" s="44"/>
      <c r="AU384" s="44">
        <v>6524160</v>
      </c>
      <c r="AV384" s="44">
        <v>6014678</v>
      </c>
      <c r="AW384" s="44">
        <v>2844158</v>
      </c>
      <c r="AX384" s="44">
        <v>23189</v>
      </c>
      <c r="AY384" s="44">
        <v>9717869</v>
      </c>
      <c r="AZ384" s="21">
        <v>8811888</v>
      </c>
      <c r="BA384" s="21">
        <v>905981</v>
      </c>
      <c r="BB384" s="44">
        <v>1</v>
      </c>
      <c r="BC384" s="44"/>
      <c r="BD384" s="44"/>
      <c r="BE384" s="44">
        <v>905982</v>
      </c>
      <c r="BF384" s="44">
        <v>2007680</v>
      </c>
      <c r="BG384" s="44">
        <v>2880</v>
      </c>
      <c r="BH384" s="44">
        <v>374400</v>
      </c>
      <c r="BI384" s="21">
        <v>3273600</v>
      </c>
      <c r="BJ384" s="21"/>
      <c r="BK384" s="21">
        <v>6080</v>
      </c>
      <c r="BL384" s="21">
        <v>728960</v>
      </c>
      <c r="BM384" s="21">
        <v>130560</v>
      </c>
      <c r="BN384" s="21">
        <v>6524160</v>
      </c>
      <c r="BO384" s="21"/>
      <c r="BP384" s="21"/>
      <c r="BQ384" s="44"/>
      <c r="BR384" s="21"/>
      <c r="BS384" s="44"/>
      <c r="BT384" s="21"/>
      <c r="BU384" s="44"/>
      <c r="BV384" s="21"/>
      <c r="BW384" s="44">
        <v>5989344</v>
      </c>
      <c r="BX384" s="21"/>
      <c r="BY384" s="21">
        <v>8143</v>
      </c>
      <c r="BZ384" s="21"/>
      <c r="CA384" s="44"/>
      <c r="CB384" s="44"/>
      <c r="CC384" s="44"/>
      <c r="CD384" s="44"/>
      <c r="CE384" s="44"/>
      <c r="CF384" s="44"/>
      <c r="CG384" s="44">
        <v>17191</v>
      </c>
      <c r="CH384" s="44"/>
      <c r="CI384" s="21"/>
      <c r="CJ384" s="44"/>
      <c r="CK384" s="21"/>
      <c r="CL384" s="44"/>
      <c r="CM384" s="44">
        <v>260259</v>
      </c>
      <c r="CN384" s="44">
        <v>0</v>
      </c>
      <c r="CO384" s="44">
        <v>2000703</v>
      </c>
      <c r="CP384" s="44">
        <v>0</v>
      </c>
      <c r="CQ384" s="21">
        <v>1876709</v>
      </c>
      <c r="CR384" s="44">
        <v>305764</v>
      </c>
      <c r="CS384" s="44">
        <v>1388601</v>
      </c>
      <c r="CT384" s="44">
        <v>134255</v>
      </c>
      <c r="CU384" s="44"/>
      <c r="CV384" s="44">
        <v>48387</v>
      </c>
      <c r="CW384" s="21"/>
      <c r="CX384" s="21"/>
      <c r="CY384" s="21"/>
      <c r="CZ384" s="21"/>
      <c r="DA384" s="21"/>
      <c r="DB384" s="21"/>
      <c r="DC384" s="21"/>
      <c r="DD384" s="21"/>
      <c r="DE384" s="44"/>
      <c r="DF384" s="21"/>
      <c r="DG384" s="44"/>
      <c r="DH384" s="21"/>
      <c r="DI384" s="44"/>
      <c r="DJ384" s="44"/>
      <c r="DK384" s="44"/>
      <c r="DL384" s="44"/>
      <c r="DM384" s="21"/>
      <c r="DN384" s="44"/>
      <c r="DO384" s="44"/>
      <c r="DP384" s="44"/>
      <c r="DQ384" s="44"/>
      <c r="DR384" s="44"/>
      <c r="DS384" s="44"/>
      <c r="DT384" s="44"/>
      <c r="DU384" s="44"/>
      <c r="DV384" s="44"/>
      <c r="DW384" s="44"/>
      <c r="DX384" s="44"/>
      <c r="DY384" s="44"/>
      <c r="DZ384" s="44"/>
      <c r="EA384" s="44"/>
      <c r="EB384" s="21"/>
      <c r="EC384" s="44">
        <v>2823183</v>
      </c>
      <c r="ED384" s="44"/>
      <c r="EE384" s="21">
        <v>-4695</v>
      </c>
      <c r="EF384" s="44"/>
      <c r="EG384" s="21">
        <v>9984</v>
      </c>
      <c r="EH384" s="44"/>
      <c r="EI384" s="21">
        <v>19053</v>
      </c>
      <c r="EJ384" s="44"/>
      <c r="EK384" s="44"/>
      <c r="EL384" s="21"/>
      <c r="EM384" s="44">
        <v>-9911</v>
      </c>
      <c r="EN384" s="44"/>
      <c r="EO384" s="44">
        <v>6544</v>
      </c>
      <c r="EP384" s="21"/>
      <c r="EQ384" s="21"/>
      <c r="ER384" s="21"/>
      <c r="ES384" s="21"/>
      <c r="ET384" s="44"/>
      <c r="EU384" s="21"/>
      <c r="EV384" s="44"/>
      <c r="EW384" s="21"/>
      <c r="EX384" s="44"/>
      <c r="EY384" s="44"/>
      <c r="EZ384" s="21"/>
      <c r="FA384" s="21"/>
      <c r="FB384" s="44"/>
      <c r="FC384" s="44"/>
      <c r="FD384" s="21"/>
      <c r="FE384" s="112"/>
      <c r="FF384" s="44"/>
      <c r="FG384" s="44">
        <v>3695907</v>
      </c>
      <c r="FH384" s="44">
        <v>1085195</v>
      </c>
      <c r="FI384" s="44">
        <v>4030786</v>
      </c>
      <c r="FJ384" s="44">
        <v>201116</v>
      </c>
      <c r="FK384" s="44">
        <v>3486213</v>
      </c>
      <c r="FL384" s="44"/>
      <c r="FM384" s="44"/>
      <c r="FN384" s="44"/>
      <c r="FO384" s="44"/>
      <c r="FP384" s="44"/>
      <c r="FQ384" s="44"/>
      <c r="FR384" s="44"/>
      <c r="FS384" s="44"/>
      <c r="FT384" s="44">
        <v>1886</v>
      </c>
      <c r="FU384" s="44"/>
      <c r="FV384" s="21">
        <v>382566</v>
      </c>
      <c r="FW384" s="44"/>
      <c r="FX384" s="44">
        <v>344383</v>
      </c>
      <c r="FY384" s="44">
        <v>48909</v>
      </c>
      <c r="FZ384" s="44">
        <v>183983</v>
      </c>
      <c r="GA384" s="44">
        <v>34607</v>
      </c>
      <c r="GB384" s="44"/>
      <c r="GC384" s="44">
        <v>17847</v>
      </c>
      <c r="GD384" s="44">
        <v>483739</v>
      </c>
      <c r="GE384" s="44">
        <v>133595</v>
      </c>
      <c r="GF384" s="44">
        <v>107526</v>
      </c>
      <c r="GG384" s="44">
        <v>540106</v>
      </c>
      <c r="GH384" s="44">
        <v>120309</v>
      </c>
      <c r="GI384" s="44">
        <v>198168</v>
      </c>
      <c r="GJ384" s="44">
        <v>148641</v>
      </c>
      <c r="GK384" s="44">
        <v>2077843</v>
      </c>
      <c r="GL384" s="44">
        <v>4162</v>
      </c>
      <c r="GM384" s="44">
        <v>389400</v>
      </c>
      <c r="GN384" s="44">
        <v>13279</v>
      </c>
      <c r="GO384" s="44">
        <v>7126</v>
      </c>
      <c r="GP384" s="44"/>
      <c r="GQ384" s="44"/>
      <c r="GR384" s="44">
        <v>87600</v>
      </c>
      <c r="GS384" s="44">
        <v>2729279</v>
      </c>
      <c r="GT384" s="44"/>
      <c r="GU384" s="21">
        <v>24009</v>
      </c>
      <c r="GV384" s="44">
        <v>40410</v>
      </c>
      <c r="GW384" s="44">
        <v>8364</v>
      </c>
      <c r="GX384" s="44"/>
      <c r="GY384" s="44">
        <v>2802062</v>
      </c>
      <c r="GZ384" s="44">
        <v>1130460</v>
      </c>
      <c r="HA384" s="44"/>
      <c r="HB384" s="44"/>
      <c r="HC384" s="44">
        <v>1671602</v>
      </c>
      <c r="HD384" s="44">
        <v>2802062</v>
      </c>
      <c r="HE384" s="21"/>
      <c r="HF384" s="21"/>
      <c r="HG384" s="21">
        <v>2943</v>
      </c>
      <c r="HH384" s="21"/>
      <c r="HI384" s="21">
        <v>0</v>
      </c>
      <c r="HJ384" s="44"/>
      <c r="HK384" s="21">
        <v>38380</v>
      </c>
      <c r="HL384" s="21">
        <v>458578</v>
      </c>
      <c r="HM384" s="21">
        <v>496958</v>
      </c>
      <c r="HN384" s="21">
        <v>-472949</v>
      </c>
      <c r="HO384" s="21"/>
      <c r="HP384" s="44"/>
      <c r="HQ384" s="47"/>
      <c r="HR384" s="47"/>
      <c r="HS384" s="47"/>
      <c r="HT384" s="47" t="s">
        <v>3290</v>
      </c>
      <c r="HU384" s="47">
        <v>1345247.4</v>
      </c>
      <c r="HV384" s="47">
        <v>1886</v>
      </c>
      <c r="HW384" s="47">
        <v>0</v>
      </c>
      <c r="HX384" s="47">
        <v>8177</v>
      </c>
      <c r="HY384" s="47">
        <v>18585</v>
      </c>
      <c r="HZ384" s="47">
        <v>50144</v>
      </c>
      <c r="IA384" s="47">
        <v>0</v>
      </c>
      <c r="IB384" s="47">
        <v>0</v>
      </c>
      <c r="IC384" s="47">
        <v>5290</v>
      </c>
      <c r="ID384"/>
      <c r="IE384" s="47">
        <v>2084</v>
      </c>
      <c r="IF384"/>
      <c r="IG384" s="47"/>
      <c r="IH384" s="47">
        <v>11688</v>
      </c>
      <c r="II384">
        <v>2647</v>
      </c>
      <c r="IJ384">
        <v>6689</v>
      </c>
      <c r="IK384">
        <v>2136</v>
      </c>
      <c r="IL384">
        <v>9470</v>
      </c>
      <c r="IM384">
        <v>118796</v>
      </c>
      <c r="IN384">
        <v>0</v>
      </c>
      <c r="IO384">
        <v>0</v>
      </c>
      <c r="IP384">
        <v>0</v>
      </c>
      <c r="IQ384">
        <v>0</v>
      </c>
      <c r="IR384">
        <v>0</v>
      </c>
      <c r="IS384">
        <v>0</v>
      </c>
      <c r="IT384">
        <v>0</v>
      </c>
      <c r="IU384">
        <v>136681</v>
      </c>
      <c r="IV384">
        <v>0</v>
      </c>
      <c r="IW384">
        <v>426357</v>
      </c>
      <c r="IX384">
        <v>700908</v>
      </c>
      <c r="IY384">
        <v>1137551</v>
      </c>
      <c r="IZ384">
        <v>0</v>
      </c>
      <c r="JA384">
        <v>0</v>
      </c>
      <c r="JB384">
        <v>216592</v>
      </c>
      <c r="JC384"/>
      <c r="JD384">
        <v>66575</v>
      </c>
      <c r="JE384"/>
      <c r="JF384"/>
      <c r="JG384">
        <v>262473</v>
      </c>
      <c r="JH384">
        <v>93002</v>
      </c>
      <c r="JI384">
        <v>145353</v>
      </c>
      <c r="JJ384">
        <v>114711</v>
      </c>
      <c r="JK384">
        <v>395704</v>
      </c>
      <c r="JL384">
        <v>3695907</v>
      </c>
      <c r="JM384">
        <v>0</v>
      </c>
      <c r="JN384">
        <v>0</v>
      </c>
      <c r="JO384">
        <v>0</v>
      </c>
      <c r="JP384">
        <v>0</v>
      </c>
      <c r="JQ384">
        <v>0</v>
      </c>
      <c r="JR384">
        <v>0</v>
      </c>
      <c r="JS384">
        <v>0</v>
      </c>
      <c r="JT384"/>
      <c r="JU384"/>
      <c r="JV384"/>
      <c r="JW384"/>
      <c r="JX384"/>
      <c r="JY384"/>
      <c r="JZ384"/>
      <c r="KA384"/>
      <c r="KB384"/>
      <c r="KC384"/>
      <c r="KD384"/>
      <c r="KE384"/>
      <c r="KF384">
        <v>82</v>
      </c>
      <c r="KG384">
        <v>101</v>
      </c>
      <c r="KH384">
        <v>63</v>
      </c>
      <c r="KI384">
        <v>56</v>
      </c>
      <c r="KJ384">
        <v>68</v>
      </c>
      <c r="KK384">
        <v>44</v>
      </c>
      <c r="KL384">
        <v>38</v>
      </c>
      <c r="KM384">
        <v>46</v>
      </c>
      <c r="KN384">
        <v>28</v>
      </c>
      <c r="KO384">
        <v>1</v>
      </c>
      <c r="KP384">
        <v>0</v>
      </c>
      <c r="KQ384">
        <v>0</v>
      </c>
      <c r="KR384">
        <v>1</v>
      </c>
      <c r="KS384">
        <v>0</v>
      </c>
      <c r="KT384">
        <v>0</v>
      </c>
      <c r="KU384">
        <v>1</v>
      </c>
      <c r="KV384">
        <v>0</v>
      </c>
      <c r="KW384">
        <v>0</v>
      </c>
      <c r="KX384">
        <v>0</v>
      </c>
      <c r="KY384">
        <v>0</v>
      </c>
      <c r="KZ384">
        <v>0</v>
      </c>
      <c r="LA384">
        <v>0</v>
      </c>
      <c r="LB384">
        <v>0</v>
      </c>
      <c r="LC384">
        <v>0</v>
      </c>
      <c r="LD384">
        <v>1</v>
      </c>
      <c r="LE384">
        <v>0</v>
      </c>
      <c r="LF384">
        <v>0</v>
      </c>
      <c r="LG384">
        <v>0</v>
      </c>
      <c r="LH384">
        <v>0</v>
      </c>
    </row>
    <row r="385" spans="1:320" s="34" customFormat="1" ht="15" customHeight="1" x14ac:dyDescent="0.25">
      <c r="A385" s="45">
        <v>206190550</v>
      </c>
      <c r="B385" s="45" t="s">
        <v>3879</v>
      </c>
      <c r="C385" s="46">
        <v>45292</v>
      </c>
      <c r="D385" s="46">
        <v>45657</v>
      </c>
      <c r="E385" s="47">
        <v>366</v>
      </c>
      <c r="F385" s="45" t="s">
        <v>883</v>
      </c>
      <c r="G385" s="45" t="s">
        <v>884</v>
      </c>
      <c r="H385" s="45" t="s">
        <v>1030</v>
      </c>
      <c r="I385" s="45" t="s">
        <v>886</v>
      </c>
      <c r="J385" s="45" t="s">
        <v>887</v>
      </c>
      <c r="K385" s="45" t="s">
        <v>1031</v>
      </c>
      <c r="L385" s="45" t="s">
        <v>2716</v>
      </c>
      <c r="M385" s="45" t="s">
        <v>3880</v>
      </c>
      <c r="N385" s="45" t="s">
        <v>3881</v>
      </c>
      <c r="O385" s="45" t="s">
        <v>2854</v>
      </c>
      <c r="P385" s="45" t="s">
        <v>2855</v>
      </c>
      <c r="Q385" s="45" t="s">
        <v>3882</v>
      </c>
      <c r="R385" t="s">
        <v>3883</v>
      </c>
      <c r="S385" s="45" t="s">
        <v>893</v>
      </c>
      <c r="T385"/>
      <c r="U385" s="47">
        <v>49</v>
      </c>
      <c r="V385" s="47">
        <v>49</v>
      </c>
      <c r="W385" s="47" t="s">
        <v>1728</v>
      </c>
      <c r="X385" s="47">
        <v>17934</v>
      </c>
      <c r="Y385" s="47">
        <v>15423</v>
      </c>
      <c r="Z385" s="48">
        <v>200.48</v>
      </c>
      <c r="AA385" s="44">
        <v>231</v>
      </c>
      <c r="AB385" s="44">
        <v>293</v>
      </c>
      <c r="AC385" s="44">
        <v>3262</v>
      </c>
      <c r="AD385" s="44">
        <v>1629</v>
      </c>
      <c r="AE385" s="44">
        <v>215</v>
      </c>
      <c r="AF385" s="44">
        <v>9948</v>
      </c>
      <c r="AG385" s="44"/>
      <c r="AH385" s="47">
        <v>79</v>
      </c>
      <c r="AI385" s="47">
        <v>24</v>
      </c>
      <c r="AJ385">
        <v>266</v>
      </c>
      <c r="AK385" t="s">
        <v>895</v>
      </c>
      <c r="AL385">
        <v>15423</v>
      </c>
      <c r="AM385"/>
      <c r="AN385"/>
      <c r="AO385"/>
      <c r="AP385"/>
      <c r="AQ385"/>
      <c r="AR385" s="44"/>
      <c r="AS385" s="44"/>
      <c r="AT385" s="44"/>
      <c r="AU385" s="44">
        <v>6014970</v>
      </c>
      <c r="AV385" s="44">
        <v>6432588</v>
      </c>
      <c r="AW385" s="44">
        <v>4288786</v>
      </c>
      <c r="AX385" s="44">
        <v>63798</v>
      </c>
      <c r="AY385" s="44">
        <v>8222570</v>
      </c>
      <c r="AZ385" s="21">
        <v>7543559</v>
      </c>
      <c r="BA385" s="21">
        <v>679011</v>
      </c>
      <c r="BB385" s="44">
        <v>518180</v>
      </c>
      <c r="BC385" s="44"/>
      <c r="BD385" s="44"/>
      <c r="BE385" s="44">
        <v>1197191</v>
      </c>
      <c r="BF385" s="44">
        <v>1272180</v>
      </c>
      <c r="BG385" s="44">
        <v>635310</v>
      </c>
      <c r="BH385" s="44">
        <v>83850</v>
      </c>
      <c r="BI385" s="21">
        <v>3879720</v>
      </c>
      <c r="BJ385" s="21"/>
      <c r="BK385" s="21">
        <v>30810</v>
      </c>
      <c r="BL385" s="21">
        <v>9360</v>
      </c>
      <c r="BM385" s="21">
        <v>103740</v>
      </c>
      <c r="BN385" s="21">
        <v>6014970</v>
      </c>
      <c r="BO385" s="21"/>
      <c r="BP385" s="21"/>
      <c r="BQ385" s="44"/>
      <c r="BR385" s="21"/>
      <c r="BS385" s="44"/>
      <c r="BT385" s="21"/>
      <c r="BU385" s="44"/>
      <c r="BV385" s="21"/>
      <c r="BW385" s="44">
        <v>4371549</v>
      </c>
      <c r="BX385" s="21"/>
      <c r="BY385" s="21">
        <v>1654098</v>
      </c>
      <c r="BZ385" s="21"/>
      <c r="CA385" s="44">
        <v>23769</v>
      </c>
      <c r="CB385" s="44"/>
      <c r="CC385" s="44">
        <v>379473</v>
      </c>
      <c r="CD385" s="44"/>
      <c r="CE385" s="44"/>
      <c r="CF385" s="44"/>
      <c r="CG385" s="44"/>
      <c r="CH385" s="44"/>
      <c r="CI385" s="21">
        <v>514</v>
      </c>
      <c r="CJ385" s="44"/>
      <c r="CK385" s="21">
        <v>3185</v>
      </c>
      <c r="CL385" s="44"/>
      <c r="CM385" s="44">
        <v>0</v>
      </c>
      <c r="CN385" s="44">
        <v>0</v>
      </c>
      <c r="CO385" s="44">
        <v>2888700</v>
      </c>
      <c r="CP385" s="44">
        <v>0</v>
      </c>
      <c r="CQ385" s="21">
        <v>2760600</v>
      </c>
      <c r="CR385" s="44">
        <v>528510</v>
      </c>
      <c r="CS385" s="44">
        <v>205856</v>
      </c>
      <c r="CT385" s="44">
        <v>12213</v>
      </c>
      <c r="CU385" s="44"/>
      <c r="CV385" s="44">
        <v>36709</v>
      </c>
      <c r="CW385" s="21"/>
      <c r="CX385" s="21"/>
      <c r="CY385" s="21"/>
      <c r="CZ385" s="21"/>
      <c r="DA385" s="21"/>
      <c r="DB385" s="21"/>
      <c r="DC385" s="21"/>
      <c r="DD385" s="21"/>
      <c r="DE385" s="44"/>
      <c r="DF385" s="21"/>
      <c r="DG385" s="44"/>
      <c r="DH385" s="21"/>
      <c r="DI385" s="44"/>
      <c r="DJ385" s="44"/>
      <c r="DK385" s="44"/>
      <c r="DL385" s="44"/>
      <c r="DM385" s="21"/>
      <c r="DN385" s="44"/>
      <c r="DO385" s="44"/>
      <c r="DP385" s="44"/>
      <c r="DQ385" s="44"/>
      <c r="DR385" s="44"/>
      <c r="DS385" s="44"/>
      <c r="DT385" s="44"/>
      <c r="DU385" s="44"/>
      <c r="DV385" s="44"/>
      <c r="DW385" s="44"/>
      <c r="DX385" s="44"/>
      <c r="DY385" s="44">
        <v>514</v>
      </c>
      <c r="DZ385" s="44"/>
      <c r="EA385" s="44"/>
      <c r="EB385" s="21"/>
      <c r="EC385" s="44">
        <v>2411553</v>
      </c>
      <c r="ED385" s="44"/>
      <c r="EE385" s="21">
        <v>1091349</v>
      </c>
      <c r="EF385" s="44"/>
      <c r="EG385" s="21">
        <v>-94452</v>
      </c>
      <c r="EH385" s="44"/>
      <c r="EI385" s="21">
        <v>870583</v>
      </c>
      <c r="EJ385" s="44"/>
      <c r="EK385" s="44"/>
      <c r="EL385" s="21"/>
      <c r="EM385" s="44"/>
      <c r="EN385" s="44"/>
      <c r="EO385" s="44">
        <v>9239</v>
      </c>
      <c r="EP385" s="21"/>
      <c r="EQ385" s="21"/>
      <c r="ER385" s="21"/>
      <c r="ES385" s="21"/>
      <c r="ET385" s="44"/>
      <c r="EU385" s="21"/>
      <c r="EV385" s="44"/>
      <c r="EW385" s="21"/>
      <c r="EX385" s="44"/>
      <c r="EY385" s="44"/>
      <c r="EZ385" s="21"/>
      <c r="FA385" s="21"/>
      <c r="FB385" s="44"/>
      <c r="FC385" s="44"/>
      <c r="FD385" s="21"/>
      <c r="FE385" s="112"/>
      <c r="FF385" s="44"/>
      <c r="FG385" s="44">
        <v>3477686</v>
      </c>
      <c r="FH385" s="44">
        <v>894157</v>
      </c>
      <c r="FI385" s="44">
        <v>3171716</v>
      </c>
      <c r="FJ385" s="44">
        <v>36412</v>
      </c>
      <c r="FK385" s="44">
        <v>2616645</v>
      </c>
      <c r="FL385" s="44"/>
      <c r="FM385" s="44"/>
      <c r="FN385" s="44"/>
      <c r="FO385" s="44"/>
      <c r="FP385" s="44"/>
      <c r="FQ385" s="44"/>
      <c r="FR385" s="44"/>
      <c r="FS385" s="44"/>
      <c r="FT385" s="44">
        <v>18794</v>
      </c>
      <c r="FU385" s="44"/>
      <c r="FV385" s="21">
        <v>132363</v>
      </c>
      <c r="FW385" s="44"/>
      <c r="FX385" s="44">
        <v>224246</v>
      </c>
      <c r="FY385" s="44">
        <v>136648</v>
      </c>
      <c r="FZ385" s="44">
        <v>128689</v>
      </c>
      <c r="GA385" s="44">
        <v>20866</v>
      </c>
      <c r="GB385" s="44"/>
      <c r="GC385" s="44">
        <v>111932</v>
      </c>
      <c r="GD385" s="44">
        <v>340682</v>
      </c>
      <c r="GE385" s="44">
        <v>149307</v>
      </c>
      <c r="GF385" s="44">
        <v>66625</v>
      </c>
      <c r="GG385" s="44">
        <v>624091</v>
      </c>
      <c r="GH385" s="44">
        <v>65132</v>
      </c>
      <c r="GI385" s="44">
        <v>68963</v>
      </c>
      <c r="GJ385" s="44">
        <v>143162</v>
      </c>
      <c r="GK385" s="44">
        <v>1861904</v>
      </c>
      <c r="GL385" s="44">
        <v>26846</v>
      </c>
      <c r="GM385" s="44">
        <v>353520</v>
      </c>
      <c r="GN385" s="44">
        <v>47853</v>
      </c>
      <c r="GO385" s="44">
        <v>16109</v>
      </c>
      <c r="GP385" s="44"/>
      <c r="GQ385" s="44">
        <v>254339</v>
      </c>
      <c r="GR385" s="44">
        <v>134843</v>
      </c>
      <c r="GS385" s="44">
        <v>1749789</v>
      </c>
      <c r="GT385" s="44"/>
      <c r="GU385" s="21">
        <v>147788</v>
      </c>
      <c r="GV385" s="44"/>
      <c r="GW385" s="44">
        <v>1851923</v>
      </c>
      <c r="GX385" s="44"/>
      <c r="GY385" s="44">
        <v>3749500</v>
      </c>
      <c r="GZ385" s="44">
        <v>5067045</v>
      </c>
      <c r="HA385" s="44"/>
      <c r="HB385" s="44"/>
      <c r="HC385" s="44">
        <v>-1317545</v>
      </c>
      <c r="HD385" s="44">
        <v>3749500</v>
      </c>
      <c r="HE385" s="21">
        <v>340776</v>
      </c>
      <c r="HF385" s="21"/>
      <c r="HG385" s="21">
        <v>13576</v>
      </c>
      <c r="HH385" s="21"/>
      <c r="HI385" s="21">
        <v>0</v>
      </c>
      <c r="HJ385" s="44"/>
      <c r="HK385" s="21">
        <v>458570</v>
      </c>
      <c r="HL385" s="21">
        <v>211567</v>
      </c>
      <c r="HM385" s="21">
        <v>670137</v>
      </c>
      <c r="HN385" s="21">
        <v>-522349</v>
      </c>
      <c r="HO385" s="21"/>
      <c r="HP385" s="44"/>
      <c r="HQ385" s="47"/>
      <c r="HR385" s="47"/>
      <c r="HS385" s="47"/>
      <c r="HT385" s="47" t="s">
        <v>1759</v>
      </c>
      <c r="HU385" s="47">
        <v>0</v>
      </c>
      <c r="HV385" s="47">
        <v>1733</v>
      </c>
      <c r="HW385" s="47">
        <v>0</v>
      </c>
      <c r="HX385" s="47">
        <v>896</v>
      </c>
      <c r="HY385" s="47">
        <v>20744</v>
      </c>
      <c r="HZ385" s="47">
        <v>39853</v>
      </c>
      <c r="IA385" s="47">
        <v>0</v>
      </c>
      <c r="IB385" s="47">
        <v>0</v>
      </c>
      <c r="IC385" s="47">
        <v>1953</v>
      </c>
      <c r="ID385">
        <v>7034</v>
      </c>
      <c r="IE385" s="47">
        <v>3880</v>
      </c>
      <c r="IF385">
        <v>5167</v>
      </c>
      <c r="IG385" s="47">
        <v>1980</v>
      </c>
      <c r="IH385" s="47">
        <v>11702</v>
      </c>
      <c r="II385">
        <v>1762</v>
      </c>
      <c r="IJ385">
        <v>2041</v>
      </c>
      <c r="IK385">
        <v>1893</v>
      </c>
      <c r="IL385">
        <v>12317</v>
      </c>
      <c r="IM385">
        <v>112955</v>
      </c>
      <c r="IN385">
        <v>0</v>
      </c>
      <c r="IO385">
        <v>0</v>
      </c>
      <c r="IP385">
        <v>0</v>
      </c>
      <c r="IQ385">
        <v>0</v>
      </c>
      <c r="IR385">
        <v>0</v>
      </c>
      <c r="IS385">
        <v>0</v>
      </c>
      <c r="IT385">
        <v>0</v>
      </c>
      <c r="IU385">
        <v>133410</v>
      </c>
      <c r="IV385">
        <v>0</v>
      </c>
      <c r="IW385">
        <v>59398</v>
      </c>
      <c r="IX385">
        <v>770949</v>
      </c>
      <c r="IY385">
        <v>882860</v>
      </c>
      <c r="IZ385">
        <v>0</v>
      </c>
      <c r="JA385">
        <v>0</v>
      </c>
      <c r="JB385">
        <v>93311</v>
      </c>
      <c r="JC385">
        <v>272071</v>
      </c>
      <c r="JD385">
        <v>124336</v>
      </c>
      <c r="JE385">
        <v>96611</v>
      </c>
      <c r="JF385">
        <v>37762</v>
      </c>
      <c r="JG385">
        <v>250357</v>
      </c>
      <c r="JH385">
        <v>53824</v>
      </c>
      <c r="JI385">
        <v>50476</v>
      </c>
      <c r="JJ385">
        <v>104267</v>
      </c>
      <c r="JK385">
        <v>548054</v>
      </c>
      <c r="JL385">
        <v>3477686</v>
      </c>
      <c r="JM385">
        <v>0</v>
      </c>
      <c r="JN385">
        <v>0</v>
      </c>
      <c r="JO385">
        <v>0</v>
      </c>
      <c r="JP385">
        <v>0</v>
      </c>
      <c r="JQ385">
        <v>0</v>
      </c>
      <c r="JR385">
        <v>0</v>
      </c>
      <c r="JS385">
        <v>0</v>
      </c>
      <c r="JT385"/>
      <c r="JU385"/>
      <c r="JV385"/>
      <c r="JW385"/>
      <c r="JX385"/>
      <c r="JY385">
        <v>7034</v>
      </c>
      <c r="JZ385"/>
      <c r="KA385"/>
      <c r="KB385"/>
      <c r="KC385"/>
      <c r="KD385"/>
      <c r="KE385">
        <v>272071</v>
      </c>
      <c r="KF385">
        <v>94</v>
      </c>
      <c r="KG385">
        <v>174</v>
      </c>
      <c r="KH385">
        <v>48</v>
      </c>
      <c r="KI385">
        <v>66</v>
      </c>
      <c r="KJ385">
        <v>131</v>
      </c>
      <c r="KK385">
        <v>30</v>
      </c>
      <c r="KL385">
        <v>33</v>
      </c>
      <c r="KM385">
        <v>72</v>
      </c>
      <c r="KN385">
        <v>15</v>
      </c>
      <c r="KO385">
        <v>1</v>
      </c>
      <c r="KP385">
        <v>0</v>
      </c>
      <c r="KQ385">
        <v>0</v>
      </c>
      <c r="KR385">
        <v>1</v>
      </c>
      <c r="KS385">
        <v>0</v>
      </c>
      <c r="KT385">
        <v>0</v>
      </c>
      <c r="KU385">
        <v>1</v>
      </c>
      <c r="KV385">
        <v>0</v>
      </c>
      <c r="KW385">
        <v>0</v>
      </c>
      <c r="KX385">
        <v>0</v>
      </c>
      <c r="KY385">
        <v>0</v>
      </c>
      <c r="KZ385">
        <v>0</v>
      </c>
      <c r="LA385">
        <v>0</v>
      </c>
      <c r="LB385">
        <v>0</v>
      </c>
      <c r="LC385">
        <v>0</v>
      </c>
      <c r="LD385">
        <v>1</v>
      </c>
      <c r="LE385">
        <v>0</v>
      </c>
      <c r="LF385">
        <v>0</v>
      </c>
      <c r="LG385">
        <v>0</v>
      </c>
      <c r="LH385">
        <v>0</v>
      </c>
    </row>
    <row r="386" spans="1:320" s="34" customFormat="1" ht="15" customHeight="1" x14ac:dyDescent="0.25">
      <c r="A386" s="45">
        <v>206190553</v>
      </c>
      <c r="B386" s="45" t="s">
        <v>1207</v>
      </c>
      <c r="C386" s="46">
        <v>45200</v>
      </c>
      <c r="D386" s="46">
        <v>45565</v>
      </c>
      <c r="E386" s="47">
        <v>366</v>
      </c>
      <c r="F386" s="45" t="s">
        <v>883</v>
      </c>
      <c r="G386" s="45" t="s">
        <v>893</v>
      </c>
      <c r="H386" s="45" t="s">
        <v>1030</v>
      </c>
      <c r="I386" s="45" t="s">
        <v>916</v>
      </c>
      <c r="J386" s="45" t="s">
        <v>331</v>
      </c>
      <c r="K386" s="45" t="s">
        <v>1031</v>
      </c>
      <c r="L386" s="45" t="s">
        <v>3100</v>
      </c>
      <c r="M386" s="45" t="s">
        <v>1208</v>
      </c>
      <c r="N386" s="45" t="s">
        <v>1209</v>
      </c>
      <c r="O386" s="45" t="s">
        <v>1169</v>
      </c>
      <c r="P386" s="45" t="s">
        <v>1210</v>
      </c>
      <c r="Q386" s="45" t="s">
        <v>953</v>
      </c>
      <c r="R386" t="s">
        <v>1211</v>
      </c>
      <c r="S386" s="45" t="s">
        <v>884</v>
      </c>
      <c r="T386"/>
      <c r="U386" s="47">
        <v>48</v>
      </c>
      <c r="V386" s="47">
        <v>48</v>
      </c>
      <c r="W386" s="47" t="s">
        <v>1728</v>
      </c>
      <c r="X386" s="47">
        <v>17568</v>
      </c>
      <c r="Y386" s="47">
        <v>13977</v>
      </c>
      <c r="Z386" s="48">
        <v>79.56</v>
      </c>
      <c r="AA386" s="44">
        <v>52</v>
      </c>
      <c r="AB386" s="44">
        <v>52</v>
      </c>
      <c r="AC386" s="44">
        <v>696</v>
      </c>
      <c r="AD386" s="44"/>
      <c r="AE386" s="44"/>
      <c r="AF386" s="44"/>
      <c r="AG386" s="44">
        <v>285</v>
      </c>
      <c r="AH386" s="47"/>
      <c r="AI386" s="47">
        <v>12137</v>
      </c>
      <c r="AJ386">
        <v>859</v>
      </c>
      <c r="AK386" t="s">
        <v>895</v>
      </c>
      <c r="AL386">
        <v>13977</v>
      </c>
      <c r="AM386"/>
      <c r="AN386"/>
      <c r="AO386"/>
      <c r="AP386"/>
      <c r="AQ386"/>
      <c r="AR386" s="44"/>
      <c r="AS386" s="44"/>
      <c r="AT386" s="44"/>
      <c r="AU386" s="44">
        <v>2274420</v>
      </c>
      <c r="AV386" s="44">
        <v>2267894</v>
      </c>
      <c r="AW386" s="44">
        <v>1384171</v>
      </c>
      <c r="AX386" s="44">
        <v>164148</v>
      </c>
      <c r="AY386" s="44">
        <v>3322291</v>
      </c>
      <c r="AZ386" s="21">
        <v>8948892</v>
      </c>
      <c r="BA386" s="21">
        <v>-5626601</v>
      </c>
      <c r="BB386" s="44">
        <v>4972765</v>
      </c>
      <c r="BC386" s="44"/>
      <c r="BD386" s="44"/>
      <c r="BE386" s="44">
        <v>-653836</v>
      </c>
      <c r="BF386" s="44">
        <v>111151</v>
      </c>
      <c r="BG386" s="44"/>
      <c r="BH386" s="44"/>
      <c r="BI386" s="21"/>
      <c r="BJ386" s="21">
        <v>48541</v>
      </c>
      <c r="BK386" s="21"/>
      <c r="BL386" s="21">
        <v>1783908</v>
      </c>
      <c r="BM386" s="21">
        <v>330820</v>
      </c>
      <c r="BN386" s="21">
        <v>2274420</v>
      </c>
      <c r="BO386" s="21"/>
      <c r="BP386" s="21"/>
      <c r="BQ386" s="44"/>
      <c r="BR386" s="21"/>
      <c r="BS386" s="44"/>
      <c r="BT386" s="21"/>
      <c r="BU386" s="44"/>
      <c r="BV386" s="21"/>
      <c r="BW386" s="44">
        <v>293294</v>
      </c>
      <c r="BX386" s="21"/>
      <c r="BY386" s="21"/>
      <c r="BZ386" s="21"/>
      <c r="CA386" s="44"/>
      <c r="CB386" s="44"/>
      <c r="CC386" s="44"/>
      <c r="CD386" s="44"/>
      <c r="CE386" s="44"/>
      <c r="CF386" s="44"/>
      <c r="CG386" s="44"/>
      <c r="CH386" s="44"/>
      <c r="CI386" s="21">
        <v>1973327</v>
      </c>
      <c r="CJ386" s="44"/>
      <c r="CK386" s="21">
        <v>1273</v>
      </c>
      <c r="CL386" s="44"/>
      <c r="CM386" s="44">
        <v>16758</v>
      </c>
      <c r="CN386" s="44">
        <v>0</v>
      </c>
      <c r="CO386" s="44">
        <v>1383784</v>
      </c>
      <c r="CP386" s="44">
        <v>0</v>
      </c>
      <c r="CQ386" s="21">
        <v>797000</v>
      </c>
      <c r="CR386" s="44">
        <v>34200</v>
      </c>
      <c r="CS386" s="44">
        <v>31258</v>
      </c>
      <c r="CT386" s="44">
        <v>2098</v>
      </c>
      <c r="CU386" s="44"/>
      <c r="CV386" s="44">
        <v>2796</v>
      </c>
      <c r="CW386" s="21"/>
      <c r="CX386" s="21"/>
      <c r="CY386" s="21"/>
      <c r="CZ386" s="21"/>
      <c r="DA386" s="21"/>
      <c r="DB386" s="21"/>
      <c r="DC386" s="21"/>
      <c r="DD386" s="21"/>
      <c r="DE386" s="44"/>
      <c r="DF386" s="21"/>
      <c r="DG386" s="44"/>
      <c r="DH386" s="21"/>
      <c r="DI386" s="44"/>
      <c r="DJ386" s="44"/>
      <c r="DK386" s="44"/>
      <c r="DL386" s="44"/>
      <c r="DM386" s="21"/>
      <c r="DN386" s="44"/>
      <c r="DO386" s="44"/>
      <c r="DP386" s="44"/>
      <c r="DQ386" s="44"/>
      <c r="DR386" s="44"/>
      <c r="DS386" s="44"/>
      <c r="DT386" s="44"/>
      <c r="DU386" s="44"/>
      <c r="DV386" s="44"/>
      <c r="DW386" s="44"/>
      <c r="DX386" s="44"/>
      <c r="DY386" s="44"/>
      <c r="DZ386" s="44"/>
      <c r="EA386" s="44"/>
      <c r="EB386" s="21"/>
      <c r="EC386" s="44">
        <v>1173403</v>
      </c>
      <c r="ED386" s="44"/>
      <c r="EE386" s="21"/>
      <c r="EF386" s="44"/>
      <c r="EG386" s="21"/>
      <c r="EH386" s="44"/>
      <c r="EI386" s="21"/>
      <c r="EJ386" s="44"/>
      <c r="EK386" s="44">
        <v>166629</v>
      </c>
      <c r="EL386" s="21"/>
      <c r="EM386" s="44"/>
      <c r="EN386" s="44"/>
      <c r="EO386" s="44">
        <v>44139</v>
      </c>
      <c r="EP386" s="21"/>
      <c r="EQ386" s="21"/>
      <c r="ER386" s="21"/>
      <c r="ES386" s="21"/>
      <c r="ET386" s="44"/>
      <c r="EU386" s="21"/>
      <c r="EV386" s="44"/>
      <c r="EW386" s="21"/>
      <c r="EX386" s="44"/>
      <c r="EY386" s="44"/>
      <c r="EZ386" s="21"/>
      <c r="FA386" s="21"/>
      <c r="FB386" s="44"/>
      <c r="FC386" s="44"/>
      <c r="FD386" s="21"/>
      <c r="FE386" s="112"/>
      <c r="FF386" s="44"/>
      <c r="FG386" s="44">
        <v>10029284</v>
      </c>
      <c r="FH386" s="44">
        <v>4759514</v>
      </c>
      <c r="FI386" s="44">
        <v>16995736</v>
      </c>
      <c r="FJ386" s="44">
        <v>720998</v>
      </c>
      <c r="FK386" s="44">
        <v>4776933</v>
      </c>
      <c r="FL386" s="44"/>
      <c r="FM386" s="44"/>
      <c r="FN386" s="44"/>
      <c r="FO386" s="44"/>
      <c r="FP386" s="44"/>
      <c r="FQ386" s="44"/>
      <c r="FR386" s="44"/>
      <c r="FS386" s="44"/>
      <c r="FT386" s="44"/>
      <c r="FU386" s="44"/>
      <c r="FV386" s="21">
        <v>339860</v>
      </c>
      <c r="FW386" s="44"/>
      <c r="FX386" s="44">
        <v>216515</v>
      </c>
      <c r="FY386" s="44">
        <v>21717</v>
      </c>
      <c r="FZ386" s="44"/>
      <c r="GA386" s="44">
        <v>2098</v>
      </c>
      <c r="GB386" s="44"/>
      <c r="GC386" s="44">
        <v>2796</v>
      </c>
      <c r="GD386" s="44">
        <v>446475</v>
      </c>
      <c r="GE386" s="44">
        <v>183872</v>
      </c>
      <c r="GF386" s="44">
        <v>63075</v>
      </c>
      <c r="GG386" s="44">
        <v>537318</v>
      </c>
      <c r="GH386" s="44">
        <v>25742</v>
      </c>
      <c r="GI386" s="44">
        <v>52252</v>
      </c>
      <c r="GJ386" s="44">
        <v>63939</v>
      </c>
      <c r="GK386" s="44">
        <v>1286122</v>
      </c>
      <c r="GL386" s="44">
        <v>454745</v>
      </c>
      <c r="GM386" s="44"/>
      <c r="GN386" s="44">
        <v>17179</v>
      </c>
      <c r="GO386" s="44">
        <v>38648</v>
      </c>
      <c r="GP386" s="44">
        <v>169930</v>
      </c>
      <c r="GQ386" s="44">
        <v>26</v>
      </c>
      <c r="GR386" s="44">
        <v>249650</v>
      </c>
      <c r="GS386" s="44">
        <v>7699748</v>
      </c>
      <c r="GT386" s="44">
        <v>57309958</v>
      </c>
      <c r="GU386" s="21">
        <v>99183829</v>
      </c>
      <c r="GV386" s="44">
        <v>1039645</v>
      </c>
      <c r="GW386" s="44"/>
      <c r="GX386" s="44">
        <v>1716390</v>
      </c>
      <c r="GY386" s="44">
        <v>166949570</v>
      </c>
      <c r="GZ386" s="44">
        <v>3812946</v>
      </c>
      <c r="HA386" s="44">
        <v>57658712</v>
      </c>
      <c r="HB386" s="44">
        <v>68816842</v>
      </c>
      <c r="HC386" s="44">
        <v>36661070</v>
      </c>
      <c r="HD386" s="44">
        <v>166949570</v>
      </c>
      <c r="HE386" s="21"/>
      <c r="HF386" s="21"/>
      <c r="HG386" s="21"/>
      <c r="HH386" s="21"/>
      <c r="HI386" s="21">
        <v>14067409</v>
      </c>
      <c r="HJ386" s="44">
        <v>136465931</v>
      </c>
      <c r="HK386" s="21"/>
      <c r="HL386" s="21">
        <v>15740342</v>
      </c>
      <c r="HM386" s="21">
        <v>166273682</v>
      </c>
      <c r="HN386" s="21">
        <v>-67089853</v>
      </c>
      <c r="HO386" s="21"/>
      <c r="HP386" s="44"/>
      <c r="HQ386" s="47">
        <v>68298050</v>
      </c>
      <c r="HR386" s="47">
        <v>68816842</v>
      </c>
      <c r="HS386" s="47"/>
      <c r="HT386" s="47" t="s">
        <v>3884</v>
      </c>
      <c r="HU386" s="47">
        <v>4994959.26</v>
      </c>
      <c r="HV386" s="47">
        <v>3669</v>
      </c>
      <c r="HW386" s="47">
        <v>0</v>
      </c>
      <c r="HX386" s="47">
        <v>7814</v>
      </c>
      <c r="HY386" s="47">
        <v>19150</v>
      </c>
      <c r="HZ386" s="47">
        <v>49902</v>
      </c>
      <c r="IA386" s="47">
        <v>0</v>
      </c>
      <c r="IB386" s="47">
        <v>0</v>
      </c>
      <c r="IC386" s="47">
        <v>10790</v>
      </c>
      <c r="ID386"/>
      <c r="IE386" s="47">
        <v>4654</v>
      </c>
      <c r="IF386">
        <v>4432</v>
      </c>
      <c r="IG386" s="47"/>
      <c r="IH386" s="47">
        <v>10640</v>
      </c>
      <c r="II386">
        <v>457</v>
      </c>
      <c r="IJ386">
        <v>1370</v>
      </c>
      <c r="IK386">
        <v>421</v>
      </c>
      <c r="IL386">
        <v>12588</v>
      </c>
      <c r="IM386">
        <v>125887</v>
      </c>
      <c r="IN386">
        <v>0</v>
      </c>
      <c r="IO386">
        <v>0</v>
      </c>
      <c r="IP386">
        <v>164</v>
      </c>
      <c r="IQ386">
        <v>332</v>
      </c>
      <c r="IR386">
        <v>0</v>
      </c>
      <c r="IS386">
        <v>0</v>
      </c>
      <c r="IT386">
        <v>496</v>
      </c>
      <c r="IU386">
        <v>223556</v>
      </c>
      <c r="IV386">
        <v>0</v>
      </c>
      <c r="IW386">
        <v>384427</v>
      </c>
      <c r="IX386">
        <v>740802</v>
      </c>
      <c r="IY386">
        <v>1212085</v>
      </c>
      <c r="IZ386">
        <v>0</v>
      </c>
      <c r="JA386">
        <v>0</v>
      </c>
      <c r="JB386">
        <v>298746</v>
      </c>
      <c r="JC386"/>
      <c r="JD386">
        <v>131793</v>
      </c>
      <c r="JE386">
        <v>99512</v>
      </c>
      <c r="JF386"/>
      <c r="JG386">
        <v>209202</v>
      </c>
      <c r="JH386">
        <v>18289</v>
      </c>
      <c r="JI386">
        <v>35983</v>
      </c>
      <c r="JJ386">
        <v>18604</v>
      </c>
      <c r="JK386">
        <v>540837</v>
      </c>
      <c r="JL386">
        <v>3913836</v>
      </c>
      <c r="JM386">
        <v>0</v>
      </c>
      <c r="JN386">
        <v>0</v>
      </c>
      <c r="JO386">
        <v>12601</v>
      </c>
      <c r="JP386">
        <v>11731</v>
      </c>
      <c r="JQ386">
        <v>0</v>
      </c>
      <c r="JR386">
        <v>0</v>
      </c>
      <c r="JS386">
        <v>24332</v>
      </c>
      <c r="JT386"/>
      <c r="JU386"/>
      <c r="JV386"/>
      <c r="JW386"/>
      <c r="JX386"/>
      <c r="JY386"/>
      <c r="JZ386"/>
      <c r="KA386"/>
      <c r="KB386"/>
      <c r="KC386"/>
      <c r="KD386"/>
      <c r="KE386"/>
      <c r="KF386">
        <v>75</v>
      </c>
      <c r="KG386">
        <v>87</v>
      </c>
      <c r="KH386">
        <v>65</v>
      </c>
      <c r="KI386">
        <v>56</v>
      </c>
      <c r="KJ386">
        <v>64</v>
      </c>
      <c r="KK386">
        <v>50</v>
      </c>
      <c r="KL386">
        <v>32</v>
      </c>
      <c r="KM386">
        <v>35</v>
      </c>
      <c r="KN386">
        <v>29</v>
      </c>
      <c r="KO386">
        <v>0</v>
      </c>
      <c r="KP386">
        <v>1</v>
      </c>
      <c r="KQ386">
        <v>0</v>
      </c>
      <c r="KR386">
        <v>1</v>
      </c>
      <c r="KS386">
        <v>0</v>
      </c>
      <c r="KT386">
        <v>0</v>
      </c>
      <c r="KU386">
        <v>1</v>
      </c>
      <c r="KV386">
        <v>0</v>
      </c>
      <c r="KW386">
        <v>0</v>
      </c>
      <c r="KX386">
        <v>0</v>
      </c>
      <c r="KY386">
        <v>0</v>
      </c>
      <c r="KZ386">
        <v>0</v>
      </c>
      <c r="LA386">
        <v>0</v>
      </c>
      <c r="LB386">
        <v>0</v>
      </c>
      <c r="LC386">
        <v>0</v>
      </c>
      <c r="LD386">
        <v>0</v>
      </c>
      <c r="LE386">
        <v>0</v>
      </c>
      <c r="LF386">
        <v>1</v>
      </c>
      <c r="LG386">
        <v>0</v>
      </c>
      <c r="LH386">
        <v>0</v>
      </c>
    </row>
    <row r="387" spans="1:320" s="34" customFormat="1" ht="15" customHeight="1" x14ac:dyDescent="0.25">
      <c r="A387" s="45">
        <v>206190554</v>
      </c>
      <c r="B387" s="45" t="s">
        <v>3885</v>
      </c>
      <c r="C387" s="46">
        <v>45292</v>
      </c>
      <c r="D387" s="46">
        <v>45657</v>
      </c>
      <c r="E387" s="47">
        <v>366</v>
      </c>
      <c r="F387" s="45" t="s">
        <v>883</v>
      </c>
      <c r="G387" s="45" t="s">
        <v>884</v>
      </c>
      <c r="H387" s="45" t="s">
        <v>1030</v>
      </c>
      <c r="I387" s="45" t="s">
        <v>886</v>
      </c>
      <c r="J387" s="45" t="s">
        <v>887</v>
      </c>
      <c r="K387" s="45" t="s">
        <v>1031</v>
      </c>
      <c r="L387" s="45" t="s">
        <v>2829</v>
      </c>
      <c r="M387" s="45" t="s">
        <v>3886</v>
      </c>
      <c r="N387" s="45" t="s">
        <v>3887</v>
      </c>
      <c r="O387" s="45" t="s">
        <v>2832</v>
      </c>
      <c r="P387" s="45" t="s">
        <v>2833</v>
      </c>
      <c r="Q387" s="45" t="s">
        <v>3888</v>
      </c>
      <c r="R387" t="s">
        <v>3889</v>
      </c>
      <c r="S387" s="45" t="s">
        <v>893</v>
      </c>
      <c r="T387"/>
      <c r="U387" s="47">
        <v>114</v>
      </c>
      <c r="V387" s="47">
        <v>114</v>
      </c>
      <c r="W387" s="47" t="s">
        <v>913</v>
      </c>
      <c r="X387" s="47">
        <v>41724</v>
      </c>
      <c r="Y387" s="47">
        <v>37654</v>
      </c>
      <c r="Z387" s="48">
        <v>206.44</v>
      </c>
      <c r="AA387" s="44">
        <v>380</v>
      </c>
      <c r="AB387" s="44">
        <v>382</v>
      </c>
      <c r="AC387" s="44">
        <v>2104</v>
      </c>
      <c r="AD387" s="44">
        <v>3769</v>
      </c>
      <c r="AE387" s="44">
        <v>1985</v>
      </c>
      <c r="AF387" s="44">
        <v>27764</v>
      </c>
      <c r="AG387" s="44"/>
      <c r="AH387" s="47">
        <v>737</v>
      </c>
      <c r="AI387" s="47">
        <v>126</v>
      </c>
      <c r="AJ387">
        <v>1169</v>
      </c>
      <c r="AK387" t="s">
        <v>914</v>
      </c>
      <c r="AL387">
        <v>29682</v>
      </c>
      <c r="AM387"/>
      <c r="AN387"/>
      <c r="AO387"/>
      <c r="AP387">
        <v>7972</v>
      </c>
      <c r="AQ387"/>
      <c r="AR387" s="44"/>
      <c r="AS387" s="44"/>
      <c r="AT387" s="44"/>
      <c r="AU387" s="44">
        <v>20165092</v>
      </c>
      <c r="AV387" s="44">
        <v>2742166</v>
      </c>
      <c r="AW387" s="44">
        <v>6432657</v>
      </c>
      <c r="AX387" s="44">
        <v>28908</v>
      </c>
      <c r="AY387" s="44">
        <v>16503509</v>
      </c>
      <c r="AZ387" s="21">
        <v>17454747</v>
      </c>
      <c r="BA387" s="21">
        <v>-951238</v>
      </c>
      <c r="BB387" s="44">
        <v>37098</v>
      </c>
      <c r="BC387" s="44">
        <v>12590</v>
      </c>
      <c r="BD387" s="44"/>
      <c r="BE387" s="44">
        <v>-926730</v>
      </c>
      <c r="BF387" s="44">
        <v>1114662</v>
      </c>
      <c r="BG387" s="44">
        <v>2310532</v>
      </c>
      <c r="BH387" s="44">
        <v>1098499</v>
      </c>
      <c r="BI387" s="21">
        <v>14508440</v>
      </c>
      <c r="BJ387" s="21"/>
      <c r="BK387" s="21">
        <v>666279</v>
      </c>
      <c r="BL387" s="21">
        <v>28694</v>
      </c>
      <c r="BM387" s="21">
        <v>437986</v>
      </c>
      <c r="BN387" s="21">
        <v>12101674</v>
      </c>
      <c r="BO387" s="21"/>
      <c r="BP387" s="21"/>
      <c r="BQ387" s="44"/>
      <c r="BR387" s="21">
        <v>8063418</v>
      </c>
      <c r="BS387" s="44"/>
      <c r="BT387" s="21"/>
      <c r="BU387" s="44"/>
      <c r="BV387" s="21"/>
      <c r="BW387" s="44">
        <v>848119</v>
      </c>
      <c r="BX387" s="21"/>
      <c r="BY387" s="21">
        <v>1487267</v>
      </c>
      <c r="BZ387" s="21"/>
      <c r="CA387" s="44">
        <v>16126</v>
      </c>
      <c r="CB387" s="44"/>
      <c r="CC387" s="44">
        <v>311581</v>
      </c>
      <c r="CD387" s="44"/>
      <c r="CE387" s="44"/>
      <c r="CF387" s="44"/>
      <c r="CG387" s="44">
        <v>78768</v>
      </c>
      <c r="CH387" s="44"/>
      <c r="CI387" s="21">
        <v>93</v>
      </c>
      <c r="CJ387" s="44"/>
      <c r="CK387" s="21">
        <v>212</v>
      </c>
      <c r="CL387" s="44"/>
      <c r="CM387" s="44">
        <v>37749</v>
      </c>
      <c r="CN387" s="44">
        <v>35461</v>
      </c>
      <c r="CO387" s="44">
        <v>1038435</v>
      </c>
      <c r="CP387" s="44">
        <v>0</v>
      </c>
      <c r="CQ387" s="21">
        <v>1038610</v>
      </c>
      <c r="CR387" s="44">
        <v>146385</v>
      </c>
      <c r="CS387" s="44">
        <v>359873</v>
      </c>
      <c r="CT387" s="44">
        <v>45549</v>
      </c>
      <c r="CU387" s="44"/>
      <c r="CV387" s="44">
        <v>40104</v>
      </c>
      <c r="CW387" s="21"/>
      <c r="CX387" s="21"/>
      <c r="CY387" s="21"/>
      <c r="CZ387" s="21"/>
      <c r="DA387" s="21"/>
      <c r="DB387" s="21"/>
      <c r="DC387" s="21"/>
      <c r="DD387" s="21"/>
      <c r="DE387" s="44"/>
      <c r="DF387" s="21"/>
      <c r="DG387" s="44"/>
      <c r="DH387" s="21"/>
      <c r="DI387" s="44"/>
      <c r="DJ387" s="44"/>
      <c r="DK387" s="44"/>
      <c r="DL387" s="44"/>
      <c r="DM387" s="21"/>
      <c r="DN387" s="44"/>
      <c r="DO387" s="44"/>
      <c r="DP387" s="44"/>
      <c r="DQ387" s="44"/>
      <c r="DR387" s="44"/>
      <c r="DS387" s="44"/>
      <c r="DT387" s="44"/>
      <c r="DU387" s="44"/>
      <c r="DV387" s="44"/>
      <c r="DW387" s="44"/>
      <c r="DX387" s="44"/>
      <c r="DY387" s="44">
        <v>491</v>
      </c>
      <c r="DZ387" s="44"/>
      <c r="EA387" s="44"/>
      <c r="EB387" s="21"/>
      <c r="EC387" s="44">
        <v>-253831</v>
      </c>
      <c r="ED387" s="44"/>
      <c r="EE387" s="21">
        <v>1904339</v>
      </c>
      <c r="EF387" s="44"/>
      <c r="EG387" s="21">
        <v>150436</v>
      </c>
      <c r="EH387" s="44"/>
      <c r="EI387" s="21">
        <v>4474211</v>
      </c>
      <c r="EJ387" s="44"/>
      <c r="EK387" s="44"/>
      <c r="EL387" s="21"/>
      <c r="EM387" s="44">
        <v>88448</v>
      </c>
      <c r="EN387" s="44"/>
      <c r="EO387" s="44">
        <v>68563</v>
      </c>
      <c r="EP387" s="21"/>
      <c r="EQ387" s="21"/>
      <c r="ER387" s="21"/>
      <c r="ES387" s="21"/>
      <c r="ET387" s="44"/>
      <c r="EU387" s="21"/>
      <c r="EV387" s="44"/>
      <c r="EW387" s="21"/>
      <c r="EX387" s="44"/>
      <c r="EY387" s="44"/>
      <c r="EZ387" s="21"/>
      <c r="FA387" s="21"/>
      <c r="FB387" s="44"/>
      <c r="FC387" s="44"/>
      <c r="FD387" s="21"/>
      <c r="FE387" s="112"/>
      <c r="FF387" s="44"/>
      <c r="FG387" s="44">
        <v>8257482</v>
      </c>
      <c r="FH387" s="44">
        <v>1849923</v>
      </c>
      <c r="FI387" s="44">
        <v>7347342</v>
      </c>
      <c r="FJ387" s="44">
        <v>371062</v>
      </c>
      <c r="FK387" s="44">
        <v>4880256</v>
      </c>
      <c r="FL387" s="44"/>
      <c r="FM387" s="44"/>
      <c r="FN387" s="44"/>
      <c r="FO387" s="44">
        <v>3276850</v>
      </c>
      <c r="FP387" s="44"/>
      <c r="FQ387" s="44"/>
      <c r="FR387" s="44"/>
      <c r="FS387" s="44"/>
      <c r="FT387" s="44">
        <v>24136</v>
      </c>
      <c r="FU387" s="44">
        <v>23539</v>
      </c>
      <c r="FV387" s="21">
        <v>393548</v>
      </c>
      <c r="FW387" s="44"/>
      <c r="FX387" s="44">
        <v>385033</v>
      </c>
      <c r="FY387" s="44">
        <v>45181</v>
      </c>
      <c r="FZ387" s="44">
        <v>285717</v>
      </c>
      <c r="GA387" s="44">
        <v>28274</v>
      </c>
      <c r="GB387" s="44"/>
      <c r="GC387" s="44">
        <v>41440</v>
      </c>
      <c r="GD387" s="44">
        <v>615114</v>
      </c>
      <c r="GE387" s="44">
        <v>371407</v>
      </c>
      <c r="GF387" s="44">
        <v>130009</v>
      </c>
      <c r="GG387" s="44">
        <v>807098</v>
      </c>
      <c r="GH387" s="44">
        <v>140882</v>
      </c>
      <c r="GI387" s="44">
        <v>133285</v>
      </c>
      <c r="GJ387" s="44">
        <v>221210</v>
      </c>
      <c r="GK387" s="44">
        <v>3852223</v>
      </c>
      <c r="GL387" s="44">
        <v>216149</v>
      </c>
      <c r="GM387" s="44">
        <v>1047715</v>
      </c>
      <c r="GN387" s="44">
        <v>37577</v>
      </c>
      <c r="GO387" s="44">
        <v>29244</v>
      </c>
      <c r="GP387" s="44"/>
      <c r="GQ387" s="44">
        <v>161218</v>
      </c>
      <c r="GR387" s="44">
        <v>307642</v>
      </c>
      <c r="GS387" s="44">
        <v>1465386</v>
      </c>
      <c r="GT387" s="44"/>
      <c r="GU387" s="21">
        <v>1195485</v>
      </c>
      <c r="GV387" s="44">
        <v>688552</v>
      </c>
      <c r="GW387" s="44"/>
      <c r="GX387" s="44">
        <v>1420</v>
      </c>
      <c r="GY387" s="44">
        <v>3350843</v>
      </c>
      <c r="GZ387" s="44">
        <v>3711447</v>
      </c>
      <c r="HA387" s="44">
        <v>172512</v>
      </c>
      <c r="HB387" s="44"/>
      <c r="HC387" s="44">
        <v>-533116</v>
      </c>
      <c r="HD387" s="44">
        <v>3350843</v>
      </c>
      <c r="HE387" s="21"/>
      <c r="HF387" s="21"/>
      <c r="HG387" s="21">
        <v>661541</v>
      </c>
      <c r="HH387" s="21"/>
      <c r="HI387" s="21">
        <v>38400</v>
      </c>
      <c r="HJ387" s="44"/>
      <c r="HK387" s="21">
        <v>2376574</v>
      </c>
      <c r="HL387" s="21">
        <v>1291528</v>
      </c>
      <c r="HM387" s="21">
        <v>3706502</v>
      </c>
      <c r="HN387" s="21">
        <v>-2511017</v>
      </c>
      <c r="HO387" s="21"/>
      <c r="HP387" s="44"/>
      <c r="HQ387" s="47"/>
      <c r="HR387" s="47"/>
      <c r="HS387" s="47"/>
      <c r="HT387" s="47" t="s">
        <v>2544</v>
      </c>
      <c r="HU387" s="47">
        <v>-259801.29000000004</v>
      </c>
      <c r="HV387" s="47">
        <v>3791</v>
      </c>
      <c r="HW387" s="47">
        <v>0</v>
      </c>
      <c r="HX387" s="47">
        <v>17243</v>
      </c>
      <c r="HY387" s="47">
        <v>49819</v>
      </c>
      <c r="HZ387" s="47">
        <v>90076</v>
      </c>
      <c r="IA387" s="47">
        <v>9365</v>
      </c>
      <c r="IB387" s="47">
        <v>0</v>
      </c>
      <c r="IC387" s="47">
        <v>4586</v>
      </c>
      <c r="ID387"/>
      <c r="IE387" s="47">
        <v>5307</v>
      </c>
      <c r="IF387">
        <v>14165</v>
      </c>
      <c r="IG387" s="47">
        <v>4802</v>
      </c>
      <c r="IH387" s="47">
        <v>19573</v>
      </c>
      <c r="II387">
        <v>3787</v>
      </c>
      <c r="IJ387">
        <v>4987</v>
      </c>
      <c r="IK387">
        <v>4096</v>
      </c>
      <c r="IL387">
        <v>18596</v>
      </c>
      <c r="IM387">
        <v>250193</v>
      </c>
      <c r="IN387">
        <v>0</v>
      </c>
      <c r="IO387">
        <v>0</v>
      </c>
      <c r="IP387">
        <v>0</v>
      </c>
      <c r="IQ387">
        <v>151</v>
      </c>
      <c r="IR387">
        <v>0</v>
      </c>
      <c r="IS387">
        <v>0</v>
      </c>
      <c r="IT387">
        <v>151</v>
      </c>
      <c r="IU387">
        <v>322097</v>
      </c>
      <c r="IV387">
        <v>0</v>
      </c>
      <c r="IW387">
        <v>1024176</v>
      </c>
      <c r="IX387">
        <v>2165542</v>
      </c>
      <c r="IY387">
        <v>2121099</v>
      </c>
      <c r="IZ387">
        <v>394539</v>
      </c>
      <c r="JA387">
        <v>0</v>
      </c>
      <c r="JB387">
        <v>213140</v>
      </c>
      <c r="JC387"/>
      <c r="JD387">
        <v>115934</v>
      </c>
      <c r="JE387">
        <v>240693</v>
      </c>
      <c r="JF387">
        <v>84126</v>
      </c>
      <c r="JG387">
        <v>404542</v>
      </c>
      <c r="JH387">
        <v>113923</v>
      </c>
      <c r="JI387">
        <v>101238</v>
      </c>
      <c r="JJ387">
        <v>184770</v>
      </c>
      <c r="JK387">
        <v>771663</v>
      </c>
      <c r="JL387">
        <v>8257482</v>
      </c>
      <c r="JM387">
        <v>0</v>
      </c>
      <c r="JN387">
        <v>0</v>
      </c>
      <c r="JO387">
        <v>0</v>
      </c>
      <c r="JP387">
        <v>3020</v>
      </c>
      <c r="JQ387">
        <v>0</v>
      </c>
      <c r="JR387">
        <v>0</v>
      </c>
      <c r="JS387">
        <v>3020</v>
      </c>
      <c r="JT387"/>
      <c r="JU387"/>
      <c r="JV387"/>
      <c r="JW387"/>
      <c r="JX387"/>
      <c r="JY387"/>
      <c r="JZ387"/>
      <c r="KA387"/>
      <c r="KB387"/>
      <c r="KC387"/>
      <c r="KD387"/>
      <c r="KE387"/>
      <c r="KF387">
        <v>153</v>
      </c>
      <c r="KG387">
        <v>210</v>
      </c>
      <c r="KH387">
        <v>123</v>
      </c>
      <c r="KI387">
        <v>107</v>
      </c>
      <c r="KJ387">
        <v>152</v>
      </c>
      <c r="KK387">
        <v>82</v>
      </c>
      <c r="KL387">
        <v>58</v>
      </c>
      <c r="KM387">
        <v>92</v>
      </c>
      <c r="KN387">
        <v>42</v>
      </c>
      <c r="KO387">
        <v>1</v>
      </c>
      <c r="KP387">
        <v>0</v>
      </c>
      <c r="KQ387">
        <v>0</v>
      </c>
      <c r="KR387">
        <v>0</v>
      </c>
      <c r="KS387">
        <v>0</v>
      </c>
      <c r="KT387">
        <v>1</v>
      </c>
      <c r="KU387">
        <v>1</v>
      </c>
      <c r="KV387">
        <v>0</v>
      </c>
      <c r="KW387">
        <v>0</v>
      </c>
      <c r="KX387">
        <v>0</v>
      </c>
      <c r="KY387">
        <v>1</v>
      </c>
      <c r="KZ387">
        <v>0</v>
      </c>
      <c r="LA387">
        <v>0</v>
      </c>
      <c r="LB387">
        <v>0</v>
      </c>
      <c r="LC387">
        <v>0</v>
      </c>
      <c r="LD387">
        <v>1</v>
      </c>
      <c r="LE387">
        <v>0</v>
      </c>
      <c r="LF387">
        <v>0</v>
      </c>
      <c r="LG387">
        <v>0</v>
      </c>
      <c r="LH387">
        <v>0</v>
      </c>
    </row>
    <row r="388" spans="1:320" s="34" customFormat="1" ht="15" customHeight="1" x14ac:dyDescent="0.25">
      <c r="A388" s="45">
        <v>206190560</v>
      </c>
      <c r="B388" s="45" t="s">
        <v>3890</v>
      </c>
      <c r="C388" s="46">
        <v>45292</v>
      </c>
      <c r="D388" s="46">
        <v>45657</v>
      </c>
      <c r="E388" s="47">
        <v>366</v>
      </c>
      <c r="F388" s="45" t="s">
        <v>883</v>
      </c>
      <c r="G388" s="45" t="s">
        <v>884</v>
      </c>
      <c r="H388" s="45" t="s">
        <v>1030</v>
      </c>
      <c r="I388" s="45" t="s">
        <v>886</v>
      </c>
      <c r="J388" s="45" t="s">
        <v>887</v>
      </c>
      <c r="K388" s="45" t="s">
        <v>1031</v>
      </c>
      <c r="L388" s="45" t="s">
        <v>2829</v>
      </c>
      <c r="M388" s="45" t="s">
        <v>3891</v>
      </c>
      <c r="N388" s="45" t="s">
        <v>3892</v>
      </c>
      <c r="O388" s="45" t="s">
        <v>3893</v>
      </c>
      <c r="P388" s="45" t="s">
        <v>3894</v>
      </c>
      <c r="Q388" s="45" t="s">
        <v>3895</v>
      </c>
      <c r="R388" t="s">
        <v>3896</v>
      </c>
      <c r="S388" s="45" t="s">
        <v>884</v>
      </c>
      <c r="T388"/>
      <c r="U388" s="47">
        <v>99</v>
      </c>
      <c r="V388" s="47">
        <v>99</v>
      </c>
      <c r="W388" s="47" t="s">
        <v>894</v>
      </c>
      <c r="X388" s="47">
        <v>36234</v>
      </c>
      <c r="Y388" s="47">
        <v>35013</v>
      </c>
      <c r="Z388" s="48">
        <v>222.43</v>
      </c>
      <c r="AA388" s="44">
        <v>498</v>
      </c>
      <c r="AB388" s="44">
        <v>486</v>
      </c>
      <c r="AC388" s="44">
        <v>9312</v>
      </c>
      <c r="AD388" s="44">
        <v>4234</v>
      </c>
      <c r="AE388" s="44">
        <v>2549</v>
      </c>
      <c r="AF388" s="44">
        <v>16895</v>
      </c>
      <c r="AG388" s="44"/>
      <c r="AH388" s="47">
        <v>101</v>
      </c>
      <c r="AI388" s="47">
        <v>407</v>
      </c>
      <c r="AJ388">
        <v>1515</v>
      </c>
      <c r="AK388" t="s">
        <v>895</v>
      </c>
      <c r="AL388">
        <v>35013</v>
      </c>
      <c r="AM388"/>
      <c r="AN388"/>
      <c r="AO388"/>
      <c r="AP388"/>
      <c r="AQ388"/>
      <c r="AR388" s="44"/>
      <c r="AS388" s="44"/>
      <c r="AT388" s="44"/>
      <c r="AU388" s="44">
        <v>10503900</v>
      </c>
      <c r="AV388" s="44">
        <v>3311294</v>
      </c>
      <c r="AW388" s="44">
        <v>-3522664</v>
      </c>
      <c r="AX388" s="44">
        <v>707</v>
      </c>
      <c r="AY388" s="44">
        <v>17338565</v>
      </c>
      <c r="AZ388" s="21">
        <v>15022555</v>
      </c>
      <c r="BA388" s="21">
        <v>2316010</v>
      </c>
      <c r="BB388" s="44">
        <v>-879428</v>
      </c>
      <c r="BC388" s="44"/>
      <c r="BD388" s="44"/>
      <c r="BE388" s="44">
        <v>1436582</v>
      </c>
      <c r="BF388" s="44">
        <v>2793600</v>
      </c>
      <c r="BG388" s="44">
        <v>1270200</v>
      </c>
      <c r="BH388" s="44">
        <v>764700</v>
      </c>
      <c r="BI388" s="21">
        <v>5068500</v>
      </c>
      <c r="BJ388" s="21"/>
      <c r="BK388" s="21">
        <v>30300</v>
      </c>
      <c r="BL388" s="21">
        <v>122100</v>
      </c>
      <c r="BM388" s="21">
        <v>454500</v>
      </c>
      <c r="BN388" s="21">
        <v>10503900</v>
      </c>
      <c r="BO388" s="21"/>
      <c r="BP388" s="21"/>
      <c r="BQ388" s="44"/>
      <c r="BR388" s="21"/>
      <c r="BS388" s="44"/>
      <c r="BT388" s="21"/>
      <c r="BU388" s="44"/>
      <c r="BV388" s="21"/>
      <c r="BW388" s="44">
        <v>2009995</v>
      </c>
      <c r="BX388" s="21"/>
      <c r="BY388" s="21">
        <v>1272639</v>
      </c>
      <c r="BZ388" s="21"/>
      <c r="CA388" s="44"/>
      <c r="CB388" s="44"/>
      <c r="CC388" s="44">
        <v>23368</v>
      </c>
      <c r="CD388" s="44"/>
      <c r="CE388" s="44"/>
      <c r="CF388" s="44"/>
      <c r="CG388" s="44"/>
      <c r="CH388" s="44"/>
      <c r="CI388" s="21">
        <v>5292</v>
      </c>
      <c r="CJ388" s="44"/>
      <c r="CK388" s="21"/>
      <c r="CL388" s="44"/>
      <c r="CM388" s="44">
        <v>43556</v>
      </c>
      <c r="CN388" s="44">
        <v>0</v>
      </c>
      <c r="CO388" s="44">
        <v>974965</v>
      </c>
      <c r="CP388" s="44">
        <v>0</v>
      </c>
      <c r="CQ388" s="21">
        <v>973543</v>
      </c>
      <c r="CR388" s="44">
        <v>274927</v>
      </c>
      <c r="CS388" s="44">
        <v>831688</v>
      </c>
      <c r="CT388" s="44">
        <v>108737</v>
      </c>
      <c r="CU388" s="44"/>
      <c r="CV388" s="44">
        <v>103878</v>
      </c>
      <c r="CW388" s="21"/>
      <c r="CX388" s="21"/>
      <c r="CY388" s="21"/>
      <c r="CZ388" s="21"/>
      <c r="DA388" s="21"/>
      <c r="DB388" s="21"/>
      <c r="DC388" s="21"/>
      <c r="DD388" s="21"/>
      <c r="DE388" s="44"/>
      <c r="DF388" s="21"/>
      <c r="DG388" s="44"/>
      <c r="DH388" s="21"/>
      <c r="DI388" s="44"/>
      <c r="DJ388" s="44"/>
      <c r="DK388" s="44"/>
      <c r="DL388" s="44"/>
      <c r="DM388" s="21"/>
      <c r="DN388" s="44"/>
      <c r="DO388" s="44"/>
      <c r="DP388" s="44"/>
      <c r="DQ388" s="44"/>
      <c r="DR388" s="44"/>
      <c r="DS388" s="44"/>
      <c r="DT388" s="44"/>
      <c r="DU388" s="44"/>
      <c r="DV388" s="44"/>
      <c r="DW388" s="44"/>
      <c r="DX388" s="44"/>
      <c r="DY388" s="44">
        <v>-2924</v>
      </c>
      <c r="DZ388" s="44"/>
      <c r="EA388" s="44"/>
      <c r="EB388" s="21"/>
      <c r="EC388" s="44">
        <v>-3389505</v>
      </c>
      <c r="ED388" s="44"/>
      <c r="EE388" s="21">
        <v>10845</v>
      </c>
      <c r="EF388" s="44"/>
      <c r="EG388" s="21">
        <v>-136316</v>
      </c>
      <c r="EH388" s="44"/>
      <c r="EI388" s="21">
        <v>14081</v>
      </c>
      <c r="EJ388" s="44"/>
      <c r="EK388" s="44"/>
      <c r="EL388" s="21"/>
      <c r="EM388" s="44">
        <v>-18150</v>
      </c>
      <c r="EN388" s="44"/>
      <c r="EO388" s="44">
        <v>-695</v>
      </c>
      <c r="EP388" s="21"/>
      <c r="EQ388" s="21"/>
      <c r="ER388" s="21"/>
      <c r="ES388" s="21"/>
      <c r="ET388" s="44"/>
      <c r="EU388" s="21"/>
      <c r="EV388" s="44"/>
      <c r="EW388" s="21"/>
      <c r="EX388" s="44"/>
      <c r="EY388" s="44"/>
      <c r="EZ388" s="21"/>
      <c r="FA388" s="21"/>
      <c r="FB388" s="44"/>
      <c r="FC388" s="44"/>
      <c r="FD388" s="21"/>
      <c r="FE388" s="112"/>
      <c r="FF388" s="44"/>
      <c r="FG388" s="44">
        <v>7021775</v>
      </c>
      <c r="FH388" s="44">
        <v>1340284</v>
      </c>
      <c r="FI388" s="44">
        <v>6660496</v>
      </c>
      <c r="FJ388" s="44">
        <v>229397</v>
      </c>
      <c r="FK388" s="44">
        <v>5818853</v>
      </c>
      <c r="FL388" s="44"/>
      <c r="FM388" s="44"/>
      <c r="FN388" s="44"/>
      <c r="FO388" s="44"/>
      <c r="FP388" s="44"/>
      <c r="FQ388" s="44"/>
      <c r="FR388" s="44"/>
      <c r="FS388" s="44"/>
      <c r="FT388" s="44">
        <v>21982</v>
      </c>
      <c r="FU388" s="44"/>
      <c r="FV388" s="21">
        <v>686394</v>
      </c>
      <c r="FW388" s="44"/>
      <c r="FX388" s="44">
        <v>291835</v>
      </c>
      <c r="FY388" s="44">
        <v>76198</v>
      </c>
      <c r="FZ388" s="44">
        <v>464420</v>
      </c>
      <c r="GA388" s="44">
        <v>65753</v>
      </c>
      <c r="GB388" s="44"/>
      <c r="GC388" s="44">
        <v>43283</v>
      </c>
      <c r="GD388" s="44">
        <v>668912</v>
      </c>
      <c r="GE388" s="44">
        <v>428725</v>
      </c>
      <c r="GF388" s="44">
        <v>84136</v>
      </c>
      <c r="GG388" s="44">
        <v>817834</v>
      </c>
      <c r="GH388" s="44">
        <v>126741</v>
      </c>
      <c r="GI388" s="44">
        <v>127086</v>
      </c>
      <c r="GJ388" s="44">
        <v>115227</v>
      </c>
      <c r="GK388" s="44">
        <v>3650246</v>
      </c>
      <c r="GL388" s="44">
        <v>51025</v>
      </c>
      <c r="GM388" s="44">
        <v>1041044</v>
      </c>
      <c r="GN388" s="44">
        <v>135325</v>
      </c>
      <c r="GO388" s="44">
        <v>35074</v>
      </c>
      <c r="GP388" s="44"/>
      <c r="GQ388" s="44">
        <v>12154</v>
      </c>
      <c r="GR388" s="44">
        <v>260308</v>
      </c>
      <c r="GS388" s="44">
        <v>2972202</v>
      </c>
      <c r="GT388" s="44"/>
      <c r="GU388" s="21">
        <v>32576</v>
      </c>
      <c r="GV388" s="44"/>
      <c r="GW388" s="44">
        <v>558290</v>
      </c>
      <c r="GX388" s="44"/>
      <c r="GY388" s="44">
        <v>3563068</v>
      </c>
      <c r="GZ388" s="44">
        <v>1943690</v>
      </c>
      <c r="HA388" s="44"/>
      <c r="HB388" s="44"/>
      <c r="HC388" s="44">
        <v>1619378</v>
      </c>
      <c r="HD388" s="44">
        <v>3563068</v>
      </c>
      <c r="HE388" s="21"/>
      <c r="HF388" s="21"/>
      <c r="HG388" s="21"/>
      <c r="HH388" s="21"/>
      <c r="HI388" s="21">
        <v>0</v>
      </c>
      <c r="HJ388" s="44"/>
      <c r="HK388" s="21">
        <v>168829</v>
      </c>
      <c r="HL388" s="21">
        <v>6567</v>
      </c>
      <c r="HM388" s="21">
        <v>175396</v>
      </c>
      <c r="HN388" s="21">
        <v>-142820</v>
      </c>
      <c r="HO388" s="21"/>
      <c r="HP388" s="44"/>
      <c r="HQ388" s="47"/>
      <c r="HR388" s="47"/>
      <c r="HS388" s="47"/>
      <c r="HT388" s="47" t="s">
        <v>1766</v>
      </c>
      <c r="HU388" s="47">
        <v>349864.2</v>
      </c>
      <c r="HV388" s="47">
        <v>1992</v>
      </c>
      <c r="HW388" s="47">
        <v>0</v>
      </c>
      <c r="HX388" s="47">
        <v>15099</v>
      </c>
      <c r="HY388" s="47">
        <v>28129</v>
      </c>
      <c r="HZ388" s="47">
        <v>90448</v>
      </c>
      <c r="IA388" s="47">
        <v>0</v>
      </c>
      <c r="IB388" s="47">
        <v>0</v>
      </c>
      <c r="IC388" s="47">
        <v>10060</v>
      </c>
      <c r="ID388">
        <v>479</v>
      </c>
      <c r="IE388" s="47">
        <v>5927</v>
      </c>
      <c r="IF388">
        <v>14745</v>
      </c>
      <c r="IG388" s="47">
        <v>2349</v>
      </c>
      <c r="IH388" s="47">
        <v>20249</v>
      </c>
      <c r="II388">
        <v>3415</v>
      </c>
      <c r="IJ388">
        <v>4649</v>
      </c>
      <c r="IK388">
        <v>1971</v>
      </c>
      <c r="IL388">
        <v>25565</v>
      </c>
      <c r="IM388">
        <v>225077</v>
      </c>
      <c r="IN388">
        <v>0</v>
      </c>
      <c r="IO388">
        <v>0</v>
      </c>
      <c r="IP388">
        <v>0</v>
      </c>
      <c r="IQ388">
        <v>0</v>
      </c>
      <c r="IR388">
        <v>0</v>
      </c>
      <c r="IS388">
        <v>0</v>
      </c>
      <c r="IT388">
        <v>0</v>
      </c>
      <c r="IU388">
        <v>233304</v>
      </c>
      <c r="IV388">
        <v>0</v>
      </c>
      <c r="IW388">
        <v>764361</v>
      </c>
      <c r="IX388">
        <v>1110227</v>
      </c>
      <c r="IY388">
        <v>2095368</v>
      </c>
      <c r="IZ388">
        <v>0</v>
      </c>
      <c r="JA388">
        <v>0</v>
      </c>
      <c r="JB388">
        <v>487608</v>
      </c>
      <c r="JC388">
        <v>35719</v>
      </c>
      <c r="JD388">
        <v>175132</v>
      </c>
      <c r="JE388">
        <v>282622</v>
      </c>
      <c r="JF388">
        <v>43769</v>
      </c>
      <c r="JG388">
        <v>402185</v>
      </c>
      <c r="JH388">
        <v>100694</v>
      </c>
      <c r="JI388">
        <v>98800</v>
      </c>
      <c r="JJ388">
        <v>95663</v>
      </c>
      <c r="JK388">
        <v>1096323</v>
      </c>
      <c r="JL388">
        <v>7021775</v>
      </c>
      <c r="JM388">
        <v>0</v>
      </c>
      <c r="JN388">
        <v>0</v>
      </c>
      <c r="JO388">
        <v>0</v>
      </c>
      <c r="JP388">
        <v>0</v>
      </c>
      <c r="JQ388">
        <v>0</v>
      </c>
      <c r="JR388">
        <v>0</v>
      </c>
      <c r="JS388">
        <v>0</v>
      </c>
      <c r="JT388"/>
      <c r="JU388"/>
      <c r="JV388"/>
      <c r="JW388"/>
      <c r="JX388"/>
      <c r="JY388">
        <v>479</v>
      </c>
      <c r="JZ388"/>
      <c r="KA388"/>
      <c r="KB388"/>
      <c r="KC388"/>
      <c r="KD388"/>
      <c r="KE388">
        <v>35719</v>
      </c>
      <c r="KF388">
        <v>150</v>
      </c>
      <c r="KG388">
        <v>217</v>
      </c>
      <c r="KH388">
        <v>107</v>
      </c>
      <c r="KI388">
        <v>99</v>
      </c>
      <c r="KJ388">
        <v>145</v>
      </c>
      <c r="KK388">
        <v>68</v>
      </c>
      <c r="KL388">
        <v>56</v>
      </c>
      <c r="KM388">
        <v>87</v>
      </c>
      <c r="KN388">
        <v>38</v>
      </c>
      <c r="KO388">
        <v>1</v>
      </c>
      <c r="KP388">
        <v>0</v>
      </c>
      <c r="KQ388">
        <v>0</v>
      </c>
      <c r="KR388">
        <v>0</v>
      </c>
      <c r="KS388">
        <v>1</v>
      </c>
      <c r="KT388">
        <v>0</v>
      </c>
      <c r="KU388">
        <v>1</v>
      </c>
      <c r="KV388">
        <v>0</v>
      </c>
      <c r="KW388">
        <v>0</v>
      </c>
      <c r="KX388">
        <v>0</v>
      </c>
      <c r="KY388">
        <v>0</v>
      </c>
      <c r="KZ388">
        <v>0</v>
      </c>
      <c r="LA388">
        <v>0</v>
      </c>
      <c r="LB388">
        <v>0</v>
      </c>
      <c r="LC388">
        <v>0</v>
      </c>
      <c r="LD388">
        <v>1</v>
      </c>
      <c r="LE388">
        <v>0</v>
      </c>
      <c r="LF388">
        <v>0</v>
      </c>
      <c r="LG388">
        <v>0</v>
      </c>
      <c r="LH388">
        <v>0</v>
      </c>
    </row>
    <row r="389" spans="1:320" s="34" customFormat="1" ht="15" customHeight="1" x14ac:dyDescent="0.25">
      <c r="A389" s="45">
        <v>206190572</v>
      </c>
      <c r="B389" s="45" t="s">
        <v>3897</v>
      </c>
      <c r="C389" s="46">
        <v>45292</v>
      </c>
      <c r="D389" s="46">
        <v>45657</v>
      </c>
      <c r="E389" s="47">
        <v>366</v>
      </c>
      <c r="F389" s="45" t="s">
        <v>883</v>
      </c>
      <c r="G389" s="45" t="s">
        <v>884</v>
      </c>
      <c r="H389" s="45" t="s">
        <v>1030</v>
      </c>
      <c r="I389" s="45" t="s">
        <v>886</v>
      </c>
      <c r="J389" s="45" t="s">
        <v>887</v>
      </c>
      <c r="K389" s="45" t="s">
        <v>1031</v>
      </c>
      <c r="L389" s="45" t="s">
        <v>3200</v>
      </c>
      <c r="M389" s="45" t="s">
        <v>3898</v>
      </c>
      <c r="N389" s="45" t="s">
        <v>3899</v>
      </c>
      <c r="O389" s="45" t="s">
        <v>3203</v>
      </c>
      <c r="P389" s="45" t="s">
        <v>3204</v>
      </c>
      <c r="Q389" s="45" t="s">
        <v>3900</v>
      </c>
      <c r="R389" t="s">
        <v>3901</v>
      </c>
      <c r="S389" s="45" t="s">
        <v>893</v>
      </c>
      <c r="T389"/>
      <c r="U389" s="47">
        <v>49</v>
      </c>
      <c r="V389" s="47">
        <v>49</v>
      </c>
      <c r="W389" s="47" t="s">
        <v>1728</v>
      </c>
      <c r="X389" s="47">
        <v>17934</v>
      </c>
      <c r="Y389" s="47">
        <v>17278</v>
      </c>
      <c r="Z389" s="48">
        <v>212.42</v>
      </c>
      <c r="AA389" s="44">
        <v>94</v>
      </c>
      <c r="AB389" s="44">
        <v>58</v>
      </c>
      <c r="AC389" s="44">
        <v>4978</v>
      </c>
      <c r="AD389" s="44">
        <v>42</v>
      </c>
      <c r="AE389" s="44">
        <v>553</v>
      </c>
      <c r="AF389" s="44">
        <v>10987</v>
      </c>
      <c r="AG389" s="44"/>
      <c r="AH389" s="47">
        <v>105</v>
      </c>
      <c r="AI389" s="47">
        <v>613</v>
      </c>
      <c r="AJ389"/>
      <c r="AK389" t="s">
        <v>895</v>
      </c>
      <c r="AL389">
        <v>17278</v>
      </c>
      <c r="AM389"/>
      <c r="AN389"/>
      <c r="AO389"/>
      <c r="AP389"/>
      <c r="AQ389"/>
      <c r="AR389" s="44"/>
      <c r="AS389" s="44"/>
      <c r="AT389" s="44"/>
      <c r="AU389" s="44">
        <v>6911200</v>
      </c>
      <c r="AV389" s="44">
        <v>2881574</v>
      </c>
      <c r="AW389" s="44">
        <v>1352265</v>
      </c>
      <c r="AX389" s="44">
        <v>15475</v>
      </c>
      <c r="AY389" s="44">
        <v>8455984</v>
      </c>
      <c r="AZ389" s="21">
        <v>8461608</v>
      </c>
      <c r="BA389" s="21">
        <v>-5624</v>
      </c>
      <c r="BB389" s="44">
        <v>1</v>
      </c>
      <c r="BC389" s="44">
        <v>13769</v>
      </c>
      <c r="BD389" s="44"/>
      <c r="BE389" s="44">
        <v>-19392</v>
      </c>
      <c r="BF389" s="44">
        <v>1991200</v>
      </c>
      <c r="BG389" s="44">
        <v>16800</v>
      </c>
      <c r="BH389" s="44">
        <v>221200</v>
      </c>
      <c r="BI389" s="21">
        <v>4394800</v>
      </c>
      <c r="BJ389" s="21"/>
      <c r="BK389" s="21">
        <v>42000</v>
      </c>
      <c r="BL389" s="21">
        <v>245200</v>
      </c>
      <c r="BM389" s="21"/>
      <c r="BN389" s="21">
        <v>6911200</v>
      </c>
      <c r="BO389" s="21"/>
      <c r="BP389" s="21"/>
      <c r="BQ389" s="44"/>
      <c r="BR389" s="21"/>
      <c r="BS389" s="44"/>
      <c r="BT389" s="21"/>
      <c r="BU389" s="44"/>
      <c r="BV389" s="21"/>
      <c r="BW389" s="44">
        <v>2862339</v>
      </c>
      <c r="BX389" s="21"/>
      <c r="BY389" s="21">
        <v>3112</v>
      </c>
      <c r="BZ389" s="21"/>
      <c r="CA389" s="44"/>
      <c r="CB389" s="44"/>
      <c r="CC389" s="44"/>
      <c r="CD389" s="44"/>
      <c r="CE389" s="44"/>
      <c r="CF389" s="44"/>
      <c r="CG389" s="44">
        <v>7779</v>
      </c>
      <c r="CH389" s="44"/>
      <c r="CI389" s="21">
        <v>8344</v>
      </c>
      <c r="CJ389" s="44"/>
      <c r="CK389" s="21"/>
      <c r="CL389" s="44"/>
      <c r="CM389" s="44">
        <v>37</v>
      </c>
      <c r="CN389" s="44">
        <v>6924</v>
      </c>
      <c r="CO389" s="44">
        <v>1164800</v>
      </c>
      <c r="CP389" s="44">
        <v>0</v>
      </c>
      <c r="CQ389" s="21">
        <v>1257950</v>
      </c>
      <c r="CR389" s="44">
        <v>97920</v>
      </c>
      <c r="CS389" s="44">
        <v>307097</v>
      </c>
      <c r="CT389" s="44">
        <v>34886</v>
      </c>
      <c r="CU389" s="44"/>
      <c r="CV389" s="44">
        <v>11960</v>
      </c>
      <c r="CW389" s="21"/>
      <c r="CX389" s="21"/>
      <c r="CY389" s="21"/>
      <c r="CZ389" s="21"/>
      <c r="DA389" s="21"/>
      <c r="DB389" s="21"/>
      <c r="DC389" s="21"/>
      <c r="DD389" s="21"/>
      <c r="DE389" s="44"/>
      <c r="DF389" s="21"/>
      <c r="DG389" s="44"/>
      <c r="DH389" s="21"/>
      <c r="DI389" s="44"/>
      <c r="DJ389" s="44"/>
      <c r="DK389" s="44"/>
      <c r="DL389" s="44"/>
      <c r="DM389" s="21"/>
      <c r="DN389" s="44"/>
      <c r="DO389" s="44"/>
      <c r="DP389" s="44"/>
      <c r="DQ389" s="44"/>
      <c r="DR389" s="44"/>
      <c r="DS389" s="44"/>
      <c r="DT389" s="44"/>
      <c r="DU389" s="44"/>
      <c r="DV389" s="44"/>
      <c r="DW389" s="44"/>
      <c r="DX389" s="44"/>
      <c r="DY389" s="44"/>
      <c r="DZ389" s="44"/>
      <c r="EA389" s="44"/>
      <c r="EB389" s="21"/>
      <c r="EC389" s="44">
        <v>699916</v>
      </c>
      <c r="ED389" s="44"/>
      <c r="EE389" s="21">
        <v>4555</v>
      </c>
      <c r="EF389" s="44"/>
      <c r="EG389" s="21">
        <v>-218097</v>
      </c>
      <c r="EH389" s="44"/>
      <c r="EI389" s="21">
        <v>854505</v>
      </c>
      <c r="EJ389" s="44"/>
      <c r="EK389" s="44"/>
      <c r="EL389" s="21"/>
      <c r="EM389" s="44">
        <v>11386</v>
      </c>
      <c r="EN389" s="44"/>
      <c r="EO389" s="44"/>
      <c r="EP389" s="21"/>
      <c r="EQ389" s="21"/>
      <c r="ER389" s="21"/>
      <c r="ES389" s="21"/>
      <c r="ET389" s="44"/>
      <c r="EU389" s="21"/>
      <c r="EV389" s="44"/>
      <c r="EW389" s="21"/>
      <c r="EX389" s="44"/>
      <c r="EY389" s="44"/>
      <c r="EZ389" s="21"/>
      <c r="FA389" s="21"/>
      <c r="FB389" s="44"/>
      <c r="FC389" s="44"/>
      <c r="FD389" s="21"/>
      <c r="FE389" s="112"/>
      <c r="FF389" s="44"/>
      <c r="FG389" s="44">
        <v>3445432</v>
      </c>
      <c r="FH389" s="44">
        <v>667746</v>
      </c>
      <c r="FI389" s="44">
        <v>4348430</v>
      </c>
      <c r="FJ389" s="44">
        <v>88731</v>
      </c>
      <c r="FK389" s="44">
        <v>3165656</v>
      </c>
      <c r="FL389" s="44"/>
      <c r="FM389" s="44"/>
      <c r="FN389" s="44"/>
      <c r="FO389" s="44"/>
      <c r="FP389" s="44"/>
      <c r="FQ389" s="44"/>
      <c r="FR389" s="44"/>
      <c r="FS389" s="44"/>
      <c r="FT389" s="44">
        <v>27888</v>
      </c>
      <c r="FU389" s="44">
        <v>12579</v>
      </c>
      <c r="FV389" s="21">
        <v>307492</v>
      </c>
      <c r="FW389" s="44"/>
      <c r="FX389" s="44">
        <v>304161</v>
      </c>
      <c r="FY389" s="44">
        <v>139798</v>
      </c>
      <c r="FZ389" s="44">
        <v>210806</v>
      </c>
      <c r="GA389" s="44">
        <v>27162</v>
      </c>
      <c r="GB389" s="44"/>
      <c r="GC389" s="44">
        <v>12158</v>
      </c>
      <c r="GD389" s="44">
        <v>237347</v>
      </c>
      <c r="GE389" s="44">
        <v>174703</v>
      </c>
      <c r="GF389" s="44">
        <v>89480</v>
      </c>
      <c r="GG389" s="44">
        <v>568289</v>
      </c>
      <c r="GH389" s="44">
        <v>231160</v>
      </c>
      <c r="GI389" s="44">
        <v>152402</v>
      </c>
      <c r="GJ389" s="44">
        <v>144685</v>
      </c>
      <c r="GK389" s="44">
        <v>2093230</v>
      </c>
      <c r="GL389" s="44">
        <v>53468</v>
      </c>
      <c r="GM389" s="44">
        <v>424241</v>
      </c>
      <c r="GN389" s="44">
        <v>31721</v>
      </c>
      <c r="GO389" s="44">
        <v>48576</v>
      </c>
      <c r="GP389" s="44"/>
      <c r="GQ389" s="44"/>
      <c r="GR389" s="44">
        <v>4606</v>
      </c>
      <c r="GS389" s="44">
        <v>2816493</v>
      </c>
      <c r="GT389" s="44"/>
      <c r="GU389" s="21">
        <v>99961</v>
      </c>
      <c r="GV389" s="44"/>
      <c r="GW389" s="44"/>
      <c r="GX389" s="44">
        <v>17418</v>
      </c>
      <c r="GY389" s="44">
        <v>2933872</v>
      </c>
      <c r="GZ389" s="44">
        <v>1680117</v>
      </c>
      <c r="HA389" s="44"/>
      <c r="HB389" s="44">
        <v>130000</v>
      </c>
      <c r="HC389" s="44">
        <v>1123755</v>
      </c>
      <c r="HD389" s="44">
        <v>2933872</v>
      </c>
      <c r="HE389" s="21"/>
      <c r="HF389" s="21"/>
      <c r="HG389" s="21">
        <v>581540</v>
      </c>
      <c r="HH389" s="21">
        <v>130000</v>
      </c>
      <c r="HI389" s="21">
        <v>0</v>
      </c>
      <c r="HJ389" s="44"/>
      <c r="HK389" s="21">
        <v>613158</v>
      </c>
      <c r="HL389" s="21"/>
      <c r="HM389" s="21">
        <v>613158</v>
      </c>
      <c r="HN389" s="21">
        <v>-513197</v>
      </c>
      <c r="HO389" s="21"/>
      <c r="HP389" s="44"/>
      <c r="HQ389" s="47"/>
      <c r="HR389" s="47">
        <v>130000</v>
      </c>
      <c r="HS389" s="47"/>
      <c r="HT389" s="47" t="s">
        <v>3902</v>
      </c>
      <c r="HU389" s="47">
        <v>890462.01</v>
      </c>
      <c r="HV389" s="47">
        <v>2008</v>
      </c>
      <c r="HW389" s="47">
        <v>0</v>
      </c>
      <c r="HX389" s="47">
        <v>5973</v>
      </c>
      <c r="HY389" s="47">
        <v>14986</v>
      </c>
      <c r="HZ389" s="47">
        <v>52707</v>
      </c>
      <c r="IA389" s="47">
        <v>0</v>
      </c>
      <c r="IB389" s="47">
        <v>0</v>
      </c>
      <c r="IC389" s="47">
        <v>0</v>
      </c>
      <c r="ID389"/>
      <c r="IE389" s="47">
        <v>2073</v>
      </c>
      <c r="IF389">
        <v>7628</v>
      </c>
      <c r="IG389" s="47">
        <v>3582</v>
      </c>
      <c r="IH389" s="47">
        <v>14531</v>
      </c>
      <c r="II389">
        <v>3919</v>
      </c>
      <c r="IJ389">
        <v>6130</v>
      </c>
      <c r="IK389">
        <v>3823</v>
      </c>
      <c r="IL389">
        <v>7929</v>
      </c>
      <c r="IM389">
        <v>125289</v>
      </c>
      <c r="IN389">
        <v>0</v>
      </c>
      <c r="IO389">
        <v>4184</v>
      </c>
      <c r="IP389">
        <v>0</v>
      </c>
      <c r="IQ389">
        <v>0</v>
      </c>
      <c r="IR389">
        <v>0</v>
      </c>
      <c r="IS389">
        <v>0</v>
      </c>
      <c r="IT389">
        <v>4184</v>
      </c>
      <c r="IU389">
        <v>156416</v>
      </c>
      <c r="IV389">
        <v>0</v>
      </c>
      <c r="IW389">
        <v>303666</v>
      </c>
      <c r="IX389">
        <v>582967</v>
      </c>
      <c r="IY389">
        <v>1195268</v>
      </c>
      <c r="IZ389">
        <v>0</v>
      </c>
      <c r="JA389">
        <v>0</v>
      </c>
      <c r="JB389">
        <v>0</v>
      </c>
      <c r="JC389"/>
      <c r="JD389">
        <v>62187</v>
      </c>
      <c r="JE389">
        <v>130361</v>
      </c>
      <c r="JF389">
        <v>61062</v>
      </c>
      <c r="JG389">
        <v>283137</v>
      </c>
      <c r="JH389">
        <v>109938</v>
      </c>
      <c r="JI389">
        <v>119025</v>
      </c>
      <c r="JJ389">
        <v>126515</v>
      </c>
      <c r="JK389">
        <v>314890</v>
      </c>
      <c r="JL389">
        <v>3445432</v>
      </c>
      <c r="JM389">
        <v>0</v>
      </c>
      <c r="JN389">
        <v>316500</v>
      </c>
      <c r="JO389">
        <v>0</v>
      </c>
      <c r="JP389">
        <v>0</v>
      </c>
      <c r="JQ389">
        <v>0</v>
      </c>
      <c r="JR389">
        <v>0</v>
      </c>
      <c r="JS389">
        <v>316500</v>
      </c>
      <c r="JT389"/>
      <c r="JU389"/>
      <c r="JV389"/>
      <c r="JW389"/>
      <c r="JX389"/>
      <c r="JY389"/>
      <c r="JZ389"/>
      <c r="KA389"/>
      <c r="KB389"/>
      <c r="KC389"/>
      <c r="KD389"/>
      <c r="KE389"/>
      <c r="KF389">
        <v>85</v>
      </c>
      <c r="KG389">
        <v>100</v>
      </c>
      <c r="KH389">
        <v>68</v>
      </c>
      <c r="KI389">
        <v>56</v>
      </c>
      <c r="KJ389">
        <v>71</v>
      </c>
      <c r="KK389">
        <v>44</v>
      </c>
      <c r="KL389">
        <v>37</v>
      </c>
      <c r="KM389">
        <v>44</v>
      </c>
      <c r="KN389">
        <v>29</v>
      </c>
      <c r="KO389">
        <v>1</v>
      </c>
      <c r="KP389">
        <v>0</v>
      </c>
      <c r="KQ389">
        <v>0</v>
      </c>
      <c r="KR389">
        <v>1</v>
      </c>
      <c r="KS389">
        <v>0</v>
      </c>
      <c r="KT389">
        <v>0</v>
      </c>
      <c r="KU389">
        <v>1</v>
      </c>
      <c r="KV389">
        <v>0</v>
      </c>
      <c r="KW389">
        <v>0</v>
      </c>
      <c r="KX389">
        <v>0</v>
      </c>
      <c r="KY389">
        <v>0</v>
      </c>
      <c r="KZ389">
        <v>0</v>
      </c>
      <c r="LA389">
        <v>0</v>
      </c>
      <c r="LB389">
        <v>0</v>
      </c>
      <c r="LC389">
        <v>0</v>
      </c>
      <c r="LD389">
        <v>1</v>
      </c>
      <c r="LE389">
        <v>0</v>
      </c>
      <c r="LF389">
        <v>0</v>
      </c>
      <c r="LG389">
        <v>0</v>
      </c>
      <c r="LH389">
        <v>0</v>
      </c>
    </row>
    <row r="390" spans="1:320" s="34" customFormat="1" ht="15" customHeight="1" x14ac:dyDescent="0.25">
      <c r="A390" s="45">
        <v>206190573</v>
      </c>
      <c r="B390" s="45" t="s">
        <v>3903</v>
      </c>
      <c r="C390" s="46">
        <v>45292</v>
      </c>
      <c r="D390" s="46">
        <v>45657</v>
      </c>
      <c r="E390" s="47">
        <v>366</v>
      </c>
      <c r="F390" s="45" t="s">
        <v>883</v>
      </c>
      <c r="G390" s="45" t="s">
        <v>884</v>
      </c>
      <c r="H390" s="45" t="s">
        <v>1030</v>
      </c>
      <c r="I390" s="45" t="s">
        <v>886</v>
      </c>
      <c r="J390" s="45" t="s">
        <v>887</v>
      </c>
      <c r="K390" s="45" t="s">
        <v>1031</v>
      </c>
      <c r="L390" s="45" t="s">
        <v>2716</v>
      </c>
      <c r="M390" s="45" t="s">
        <v>3904</v>
      </c>
      <c r="N390" s="45" t="s">
        <v>3905</v>
      </c>
      <c r="O390" s="45" t="s">
        <v>2719</v>
      </c>
      <c r="P390" s="45" t="s">
        <v>2720</v>
      </c>
      <c r="Q390" s="45" t="s">
        <v>3906</v>
      </c>
      <c r="R390" t="s">
        <v>3907</v>
      </c>
      <c r="S390" s="45" t="s">
        <v>893</v>
      </c>
      <c r="T390"/>
      <c r="U390" s="47">
        <v>342</v>
      </c>
      <c r="V390" s="47">
        <v>342</v>
      </c>
      <c r="W390" s="47" t="s">
        <v>913</v>
      </c>
      <c r="X390" s="47">
        <v>125172</v>
      </c>
      <c r="Y390" s="47">
        <v>116298</v>
      </c>
      <c r="Z390" s="48">
        <v>202.41</v>
      </c>
      <c r="AA390" s="44">
        <v>837</v>
      </c>
      <c r="AB390" s="44">
        <v>848</v>
      </c>
      <c r="AC390" s="44">
        <v>16727</v>
      </c>
      <c r="AD390" s="44"/>
      <c r="AE390" s="44">
        <v>5131</v>
      </c>
      <c r="AF390" s="44">
        <v>92933</v>
      </c>
      <c r="AG390" s="44"/>
      <c r="AH390" s="47">
        <v>18</v>
      </c>
      <c r="AI390" s="47">
        <v>252</v>
      </c>
      <c r="AJ390">
        <v>1237</v>
      </c>
      <c r="AK390" t="s">
        <v>895</v>
      </c>
      <c r="AL390">
        <v>116298</v>
      </c>
      <c r="AM390"/>
      <c r="AN390"/>
      <c r="AO390"/>
      <c r="AP390"/>
      <c r="AQ390"/>
      <c r="AR390" s="44"/>
      <c r="AS390" s="44"/>
      <c r="AT390" s="44"/>
      <c r="AU390" s="44">
        <v>38106293</v>
      </c>
      <c r="AV390" s="44">
        <v>4355580</v>
      </c>
      <c r="AW390" s="44">
        <v>-848611</v>
      </c>
      <c r="AX390" s="44">
        <v>2940849</v>
      </c>
      <c r="AY390" s="44">
        <v>46251333</v>
      </c>
      <c r="AZ390" s="21">
        <v>42763115</v>
      </c>
      <c r="BA390" s="21">
        <v>3488218</v>
      </c>
      <c r="BB390" s="44"/>
      <c r="BC390" s="44">
        <v>184506</v>
      </c>
      <c r="BD390" s="44"/>
      <c r="BE390" s="44">
        <v>3303712</v>
      </c>
      <c r="BF390" s="44">
        <v>5482100</v>
      </c>
      <c r="BG390" s="44"/>
      <c r="BH390" s="44">
        <v>1667600</v>
      </c>
      <c r="BI390" s="21">
        <v>30465643</v>
      </c>
      <c r="BJ390" s="21"/>
      <c r="BK390" s="21">
        <v>5850</v>
      </c>
      <c r="BL390" s="21">
        <v>81900</v>
      </c>
      <c r="BM390" s="21">
        <v>403200</v>
      </c>
      <c r="BN390" s="21">
        <v>38106293</v>
      </c>
      <c r="BO390" s="21"/>
      <c r="BP390" s="21"/>
      <c r="BQ390" s="44"/>
      <c r="BR390" s="21"/>
      <c r="BS390" s="44"/>
      <c r="BT390" s="21"/>
      <c r="BU390" s="44"/>
      <c r="BV390" s="21"/>
      <c r="BW390" s="44">
        <v>4354103</v>
      </c>
      <c r="BX390" s="21"/>
      <c r="BY390" s="21"/>
      <c r="BZ390" s="21"/>
      <c r="CA390" s="44">
        <v>39</v>
      </c>
      <c r="CB390" s="44"/>
      <c r="CC390" s="44">
        <v>1438</v>
      </c>
      <c r="CD390" s="44"/>
      <c r="CE390" s="44"/>
      <c r="CF390" s="44"/>
      <c r="CG390" s="44"/>
      <c r="CH390" s="44"/>
      <c r="CI390" s="21"/>
      <c r="CJ390" s="44"/>
      <c r="CK390" s="21"/>
      <c r="CL390" s="44"/>
      <c r="CM390" s="44">
        <v>137509</v>
      </c>
      <c r="CN390" s="44">
        <v>67648</v>
      </c>
      <c r="CO390" s="44">
        <v>1179367</v>
      </c>
      <c r="CP390" s="44">
        <v>0</v>
      </c>
      <c r="CQ390" s="21">
        <v>1405781</v>
      </c>
      <c r="CR390" s="44">
        <v>151734</v>
      </c>
      <c r="CS390" s="44">
        <v>1153416</v>
      </c>
      <c r="CT390" s="44">
        <v>201049</v>
      </c>
      <c r="CU390" s="44"/>
      <c r="CV390" s="44">
        <v>59076</v>
      </c>
      <c r="CW390" s="21"/>
      <c r="CX390" s="21"/>
      <c r="CY390" s="21"/>
      <c r="CZ390" s="21"/>
      <c r="DA390" s="21"/>
      <c r="DB390" s="21"/>
      <c r="DC390" s="21"/>
      <c r="DD390" s="21"/>
      <c r="DE390" s="44"/>
      <c r="DF390" s="21"/>
      <c r="DG390" s="44"/>
      <c r="DH390" s="21"/>
      <c r="DI390" s="44"/>
      <c r="DJ390" s="44"/>
      <c r="DK390" s="44"/>
      <c r="DL390" s="44"/>
      <c r="DM390" s="21"/>
      <c r="DN390" s="44"/>
      <c r="DO390" s="44"/>
      <c r="DP390" s="44"/>
      <c r="DQ390" s="44"/>
      <c r="DR390" s="44"/>
      <c r="DS390" s="44"/>
      <c r="DT390" s="44"/>
      <c r="DU390" s="44"/>
      <c r="DV390" s="44"/>
      <c r="DW390" s="44"/>
      <c r="DX390" s="44"/>
      <c r="DY390" s="44"/>
      <c r="DZ390" s="44"/>
      <c r="EA390" s="44"/>
      <c r="EB390" s="21"/>
      <c r="EC390" s="44">
        <v>-6613473</v>
      </c>
      <c r="ED390" s="44"/>
      <c r="EE390" s="21"/>
      <c r="EF390" s="44"/>
      <c r="EG390" s="21">
        <v>18161</v>
      </c>
      <c r="EH390" s="44"/>
      <c r="EI390" s="21">
        <v>5686289</v>
      </c>
      <c r="EJ390" s="44"/>
      <c r="EK390" s="44"/>
      <c r="EL390" s="21"/>
      <c r="EM390" s="44"/>
      <c r="EN390" s="44"/>
      <c r="EO390" s="44">
        <v>60412</v>
      </c>
      <c r="EP390" s="21"/>
      <c r="EQ390" s="21"/>
      <c r="ER390" s="21"/>
      <c r="ES390" s="21"/>
      <c r="ET390" s="44"/>
      <c r="EU390" s="21"/>
      <c r="EV390" s="44"/>
      <c r="EW390" s="21"/>
      <c r="EX390" s="44"/>
      <c r="EY390" s="44"/>
      <c r="EZ390" s="21"/>
      <c r="FA390" s="21"/>
      <c r="FB390" s="44"/>
      <c r="FC390" s="44"/>
      <c r="FD390" s="21"/>
      <c r="FE390" s="112"/>
      <c r="FF390" s="44"/>
      <c r="FG390" s="44">
        <v>13906614</v>
      </c>
      <c r="FH390" s="44">
        <v>2754129</v>
      </c>
      <c r="FI390" s="44">
        <v>26102372</v>
      </c>
      <c r="FJ390" s="44">
        <v>206136</v>
      </c>
      <c r="FK390" s="44">
        <v>16985331</v>
      </c>
      <c r="FL390" s="44"/>
      <c r="FM390" s="44"/>
      <c r="FN390" s="44"/>
      <c r="FO390" s="44"/>
      <c r="FP390" s="44"/>
      <c r="FQ390" s="44"/>
      <c r="FR390" s="44"/>
      <c r="FS390" s="44"/>
      <c r="FT390" s="44">
        <v>15571</v>
      </c>
      <c r="FU390" s="44">
        <v>33824</v>
      </c>
      <c r="FV390" s="21">
        <v>671558</v>
      </c>
      <c r="FW390" s="44"/>
      <c r="FX390" s="44">
        <v>700163</v>
      </c>
      <c r="FY390" s="44">
        <v>89215</v>
      </c>
      <c r="FZ390" s="44">
        <v>386767</v>
      </c>
      <c r="GA390" s="44">
        <v>126384</v>
      </c>
      <c r="GB390" s="44"/>
      <c r="GC390" s="44">
        <v>21393</v>
      </c>
      <c r="GD390" s="44">
        <v>1442772</v>
      </c>
      <c r="GE390" s="44">
        <v>1094610</v>
      </c>
      <c r="GF390" s="44">
        <v>1636945</v>
      </c>
      <c r="GG390" s="44">
        <v>3510909</v>
      </c>
      <c r="GH390" s="44">
        <v>163409</v>
      </c>
      <c r="GI390" s="44">
        <v>1828732</v>
      </c>
      <c r="GJ390" s="44">
        <v>93007</v>
      </c>
      <c r="GK390" s="44">
        <v>8958087</v>
      </c>
      <c r="GL390" s="44">
        <v>64719</v>
      </c>
      <c r="GM390" s="44">
        <v>4236256</v>
      </c>
      <c r="GN390" s="44">
        <v>283214</v>
      </c>
      <c r="GO390" s="44"/>
      <c r="GP390" s="44"/>
      <c r="GQ390" s="44"/>
      <c r="GR390" s="44">
        <v>420249</v>
      </c>
      <c r="GS390" s="44">
        <v>19790940</v>
      </c>
      <c r="GT390" s="44"/>
      <c r="GU390" s="21">
        <v>53837</v>
      </c>
      <c r="GV390" s="44"/>
      <c r="GW390" s="44">
        <v>13089647</v>
      </c>
      <c r="GX390" s="44">
        <v>4010941</v>
      </c>
      <c r="GY390" s="44">
        <v>36945365</v>
      </c>
      <c r="GZ390" s="44">
        <v>5022007</v>
      </c>
      <c r="HA390" s="44"/>
      <c r="HB390" s="44"/>
      <c r="HC390" s="44">
        <v>31923358</v>
      </c>
      <c r="HD390" s="44">
        <v>36945365</v>
      </c>
      <c r="HE390" s="21">
        <v>10311962</v>
      </c>
      <c r="HF390" s="21">
        <v>13089647</v>
      </c>
      <c r="HG390" s="21"/>
      <c r="HH390" s="21"/>
      <c r="HI390" s="21">
        <v>0</v>
      </c>
      <c r="HJ390" s="44"/>
      <c r="HK390" s="21">
        <v>36437</v>
      </c>
      <c r="HL390" s="21">
        <v>479774</v>
      </c>
      <c r="HM390" s="21">
        <v>516211</v>
      </c>
      <c r="HN390" s="21">
        <v>-462374</v>
      </c>
      <c r="HO390" s="21"/>
      <c r="HP390" s="44"/>
      <c r="HQ390" s="47"/>
      <c r="HR390" s="47"/>
      <c r="HS390" s="47"/>
      <c r="HT390" s="47" t="s">
        <v>3223</v>
      </c>
      <c r="HU390" s="47">
        <v>652860.91</v>
      </c>
      <c r="HV390" s="47">
        <v>1964</v>
      </c>
      <c r="HW390" s="47">
        <v>0</v>
      </c>
      <c r="HX390" s="47">
        <v>26816</v>
      </c>
      <c r="HY390" s="47">
        <v>121850</v>
      </c>
      <c r="HZ390" s="47">
        <v>335303</v>
      </c>
      <c r="IA390" s="47">
        <v>0</v>
      </c>
      <c r="IB390" s="47">
        <v>0</v>
      </c>
      <c r="IC390" s="47">
        <v>1811</v>
      </c>
      <c r="ID390"/>
      <c r="IE390" s="47">
        <v>20843</v>
      </c>
      <c r="IF390">
        <v>2143</v>
      </c>
      <c r="IG390" s="47"/>
      <c r="IH390" s="47"/>
      <c r="II390">
        <v>4324</v>
      </c>
      <c r="IJ390">
        <v>88258</v>
      </c>
      <c r="IK390">
        <v>1856</v>
      </c>
      <c r="IL390">
        <v>25889</v>
      </c>
      <c r="IM390">
        <v>631057</v>
      </c>
      <c r="IN390">
        <v>0</v>
      </c>
      <c r="IO390">
        <v>2331</v>
      </c>
      <c r="IP390">
        <v>19096</v>
      </c>
      <c r="IQ390">
        <v>45929</v>
      </c>
      <c r="IR390">
        <v>0</v>
      </c>
      <c r="IS390">
        <v>0</v>
      </c>
      <c r="IT390">
        <v>67356</v>
      </c>
      <c r="IU390">
        <v>188008</v>
      </c>
      <c r="IV390">
        <v>0</v>
      </c>
      <c r="IW390">
        <v>1127600</v>
      </c>
      <c r="IX390">
        <v>3417887</v>
      </c>
      <c r="IY390">
        <v>6075686</v>
      </c>
      <c r="IZ390">
        <v>0</v>
      </c>
      <c r="JA390">
        <v>0</v>
      </c>
      <c r="JB390">
        <v>89179</v>
      </c>
      <c r="JC390"/>
      <c r="JD390">
        <v>392264</v>
      </c>
      <c r="JE390">
        <v>33297</v>
      </c>
      <c r="JF390"/>
      <c r="JG390"/>
      <c r="JH390">
        <v>115670</v>
      </c>
      <c r="JI390">
        <v>1452730</v>
      </c>
      <c r="JJ390">
        <v>77955</v>
      </c>
      <c r="JK390">
        <v>936338</v>
      </c>
      <c r="JL390">
        <v>13906614</v>
      </c>
      <c r="JM390">
        <v>0</v>
      </c>
      <c r="JN390">
        <v>208644</v>
      </c>
      <c r="JO390">
        <v>1044345</v>
      </c>
      <c r="JP390">
        <v>1311726</v>
      </c>
      <c r="JQ390">
        <v>0</v>
      </c>
      <c r="JR390">
        <v>0</v>
      </c>
      <c r="JS390">
        <v>2564715</v>
      </c>
      <c r="JT390"/>
      <c r="JU390"/>
      <c r="JV390"/>
      <c r="JW390"/>
      <c r="JX390"/>
      <c r="JY390"/>
      <c r="JZ390"/>
      <c r="KA390"/>
      <c r="KB390"/>
      <c r="KC390"/>
      <c r="KD390"/>
      <c r="KE390"/>
      <c r="KF390">
        <v>281</v>
      </c>
      <c r="KG390">
        <v>372</v>
      </c>
      <c r="KH390">
        <v>240</v>
      </c>
      <c r="KI390">
        <v>203</v>
      </c>
      <c r="KJ390">
        <v>269</v>
      </c>
      <c r="KK390">
        <v>182</v>
      </c>
      <c r="KL390">
        <v>137</v>
      </c>
      <c r="KM390">
        <v>192</v>
      </c>
      <c r="KN390">
        <v>123</v>
      </c>
      <c r="KO390">
        <v>1</v>
      </c>
      <c r="KP390">
        <v>0</v>
      </c>
      <c r="KQ390">
        <v>0</v>
      </c>
      <c r="KR390">
        <v>0</v>
      </c>
      <c r="KS390">
        <v>0</v>
      </c>
      <c r="KT390">
        <v>1</v>
      </c>
      <c r="KU390">
        <v>1</v>
      </c>
      <c r="KV390">
        <v>0</v>
      </c>
      <c r="KW390">
        <v>0</v>
      </c>
      <c r="KX390">
        <v>0</v>
      </c>
      <c r="KY390">
        <v>0</v>
      </c>
      <c r="KZ390">
        <v>0</v>
      </c>
      <c r="LA390">
        <v>0</v>
      </c>
      <c r="LB390">
        <v>0</v>
      </c>
      <c r="LC390">
        <v>0</v>
      </c>
      <c r="LD390">
        <v>1</v>
      </c>
      <c r="LE390">
        <v>0</v>
      </c>
      <c r="LF390">
        <v>0</v>
      </c>
      <c r="LG390">
        <v>0</v>
      </c>
      <c r="LH390">
        <v>0</v>
      </c>
    </row>
    <row r="391" spans="1:320" s="34" customFormat="1" ht="15" customHeight="1" x14ac:dyDescent="0.25">
      <c r="A391" s="45">
        <v>206190576</v>
      </c>
      <c r="B391" s="45" t="s">
        <v>3908</v>
      </c>
      <c r="C391" s="46">
        <v>45292</v>
      </c>
      <c r="D391" s="46">
        <v>45657</v>
      </c>
      <c r="E391" s="47">
        <v>366</v>
      </c>
      <c r="F391" s="45" t="s">
        <v>883</v>
      </c>
      <c r="G391" s="45" t="s">
        <v>884</v>
      </c>
      <c r="H391" s="45" t="s">
        <v>1030</v>
      </c>
      <c r="I391" s="45" t="s">
        <v>886</v>
      </c>
      <c r="J391" s="45" t="s">
        <v>887</v>
      </c>
      <c r="K391" s="45" t="s">
        <v>1031</v>
      </c>
      <c r="L391" s="45" t="s">
        <v>3100</v>
      </c>
      <c r="M391" s="45" t="s">
        <v>3909</v>
      </c>
      <c r="N391" s="45" t="s">
        <v>3910</v>
      </c>
      <c r="O391" s="45" t="s">
        <v>1169</v>
      </c>
      <c r="P391" s="45" t="s">
        <v>3911</v>
      </c>
      <c r="Q391" s="45" t="s">
        <v>3912</v>
      </c>
      <c r="R391" t="s">
        <v>3913</v>
      </c>
      <c r="S391" s="45" t="s">
        <v>893</v>
      </c>
      <c r="T391" t="s">
        <v>3758</v>
      </c>
      <c r="U391" s="47">
        <v>120</v>
      </c>
      <c r="V391" s="47">
        <v>120</v>
      </c>
      <c r="W391" s="47" t="s">
        <v>913</v>
      </c>
      <c r="X391" s="47">
        <v>43920</v>
      </c>
      <c r="Y391" s="47">
        <v>43902</v>
      </c>
      <c r="Z391" s="48">
        <v>99.96</v>
      </c>
      <c r="AA391" s="44">
        <v>12</v>
      </c>
      <c r="AB391" s="44">
        <v>12</v>
      </c>
      <c r="AC391" s="44"/>
      <c r="AD391" s="44"/>
      <c r="AE391" s="44">
        <v>43902</v>
      </c>
      <c r="AF391" s="44"/>
      <c r="AG391" s="44"/>
      <c r="AH391" s="47"/>
      <c r="AI391" s="47"/>
      <c r="AJ391"/>
      <c r="AK391" t="s">
        <v>1171</v>
      </c>
      <c r="AL391"/>
      <c r="AM391"/>
      <c r="AN391">
        <v>43902</v>
      </c>
      <c r="AO391"/>
      <c r="AP391"/>
      <c r="AQ391"/>
      <c r="AR391" s="44"/>
      <c r="AS391" s="44"/>
      <c r="AT391" s="44"/>
      <c r="AU391" s="44">
        <v>15395664</v>
      </c>
      <c r="AV391" s="44">
        <v>1070775</v>
      </c>
      <c r="AW391" s="44">
        <v>441511</v>
      </c>
      <c r="AX391" s="44">
        <v>645</v>
      </c>
      <c r="AY391" s="44">
        <v>16025573</v>
      </c>
      <c r="AZ391" s="21">
        <v>13249430</v>
      </c>
      <c r="BA391" s="21">
        <v>2776143</v>
      </c>
      <c r="BB391" s="44">
        <v>179966</v>
      </c>
      <c r="BC391" s="44">
        <v>800</v>
      </c>
      <c r="BD391" s="44"/>
      <c r="BE391" s="44">
        <v>2955309</v>
      </c>
      <c r="BF391" s="44"/>
      <c r="BG391" s="44"/>
      <c r="BH391" s="44">
        <v>15395664</v>
      </c>
      <c r="BI391" s="21"/>
      <c r="BJ391" s="21"/>
      <c r="BK391" s="21"/>
      <c r="BL391" s="21"/>
      <c r="BM391" s="21"/>
      <c r="BN391" s="21"/>
      <c r="BO391" s="21"/>
      <c r="BP391" s="21">
        <v>15395664</v>
      </c>
      <c r="BQ391" s="44"/>
      <c r="BR391" s="21"/>
      <c r="BS391" s="44"/>
      <c r="BT391" s="21"/>
      <c r="BU391" s="44"/>
      <c r="BV391" s="21"/>
      <c r="BW391" s="44"/>
      <c r="BX391" s="21"/>
      <c r="BY391" s="21"/>
      <c r="BZ391" s="21"/>
      <c r="CA391" s="44">
        <v>1070775</v>
      </c>
      <c r="CB391" s="44"/>
      <c r="CC391" s="44"/>
      <c r="CD391" s="44"/>
      <c r="CE391" s="44"/>
      <c r="CF391" s="44"/>
      <c r="CG391" s="44"/>
      <c r="CH391" s="44"/>
      <c r="CI391" s="21"/>
      <c r="CJ391" s="44"/>
      <c r="CK391" s="21"/>
      <c r="CL391" s="44"/>
      <c r="CM391" s="44">
        <v>1070775</v>
      </c>
      <c r="CN391" s="44">
        <v>0</v>
      </c>
      <c r="CO391" s="44">
        <v>0</v>
      </c>
      <c r="CP391" s="44">
        <v>0</v>
      </c>
      <c r="CQ391" s="21">
        <v>0</v>
      </c>
      <c r="CR391" s="44">
        <v>0</v>
      </c>
      <c r="CS391" s="44">
        <v>0</v>
      </c>
      <c r="CT391" s="44">
        <v>0</v>
      </c>
      <c r="CU391" s="44"/>
      <c r="CV391" s="44">
        <v>0</v>
      </c>
      <c r="CW391" s="21"/>
      <c r="CX391" s="21"/>
      <c r="CY391" s="21"/>
      <c r="CZ391" s="21"/>
      <c r="DA391" s="21"/>
      <c r="DB391" s="21"/>
      <c r="DC391" s="21"/>
      <c r="DD391" s="21"/>
      <c r="DE391" s="44"/>
      <c r="DF391" s="21"/>
      <c r="DG391" s="44"/>
      <c r="DH391" s="21"/>
      <c r="DI391" s="44"/>
      <c r="DJ391" s="44"/>
      <c r="DK391" s="44"/>
      <c r="DL391" s="44"/>
      <c r="DM391" s="21"/>
      <c r="DN391" s="44"/>
      <c r="DO391" s="44"/>
      <c r="DP391" s="44"/>
      <c r="DQ391" s="44"/>
      <c r="DR391" s="44"/>
      <c r="DS391" s="44"/>
      <c r="DT391" s="44"/>
      <c r="DU391" s="44"/>
      <c r="DV391" s="44"/>
      <c r="DW391" s="44"/>
      <c r="DX391" s="44"/>
      <c r="DY391" s="44"/>
      <c r="DZ391" s="44"/>
      <c r="EA391" s="44"/>
      <c r="EB391" s="21"/>
      <c r="EC391" s="44"/>
      <c r="ED391" s="44"/>
      <c r="EE391" s="21"/>
      <c r="EF391" s="44"/>
      <c r="EG391" s="21">
        <v>441511</v>
      </c>
      <c r="EH391" s="44"/>
      <c r="EI391" s="21"/>
      <c r="EJ391" s="44"/>
      <c r="EK391" s="44"/>
      <c r="EL391" s="21"/>
      <c r="EM391" s="44"/>
      <c r="EN391" s="44"/>
      <c r="EO391" s="44"/>
      <c r="EP391" s="21"/>
      <c r="EQ391" s="21"/>
      <c r="ER391" s="21"/>
      <c r="ES391" s="21"/>
      <c r="ET391" s="44"/>
      <c r="EU391" s="21"/>
      <c r="EV391" s="44"/>
      <c r="EW391" s="21"/>
      <c r="EX391" s="44"/>
      <c r="EY391" s="44"/>
      <c r="EZ391" s="21"/>
      <c r="FA391" s="21"/>
      <c r="FB391" s="44"/>
      <c r="FC391" s="44"/>
      <c r="FD391" s="21"/>
      <c r="FE391" s="112"/>
      <c r="FF391" s="44"/>
      <c r="FG391" s="44">
        <v>5454304</v>
      </c>
      <c r="FH391" s="44">
        <v>1184579</v>
      </c>
      <c r="FI391" s="44">
        <v>6610547</v>
      </c>
      <c r="FJ391" s="44">
        <v>321166</v>
      </c>
      <c r="FK391" s="44"/>
      <c r="FL391" s="44"/>
      <c r="FM391" s="44">
        <v>5590268</v>
      </c>
      <c r="FN391" s="44"/>
      <c r="FO391" s="44"/>
      <c r="FP391" s="44"/>
      <c r="FQ391" s="44"/>
      <c r="FR391" s="44"/>
      <c r="FS391" s="44"/>
      <c r="FT391" s="44"/>
      <c r="FU391" s="44"/>
      <c r="FV391" s="21">
        <v>400</v>
      </c>
      <c r="FW391" s="44"/>
      <c r="FX391" s="44"/>
      <c r="FY391" s="44"/>
      <c r="FZ391" s="44">
        <v>40296</v>
      </c>
      <c r="GA391" s="44">
        <v>777</v>
      </c>
      <c r="GB391" s="44"/>
      <c r="GC391" s="44">
        <v>19850</v>
      </c>
      <c r="GD391" s="44">
        <v>523763</v>
      </c>
      <c r="GE391" s="44">
        <v>286973</v>
      </c>
      <c r="GF391" s="44">
        <v>135788</v>
      </c>
      <c r="GG391" s="44">
        <v>898104</v>
      </c>
      <c r="GH391" s="44">
        <v>161493</v>
      </c>
      <c r="GI391" s="44">
        <v>81552</v>
      </c>
      <c r="GJ391" s="44">
        <v>72796</v>
      </c>
      <c r="GK391" s="44">
        <v>3095514</v>
      </c>
      <c r="GL391" s="44">
        <v>37966</v>
      </c>
      <c r="GM391" s="44">
        <v>2259693</v>
      </c>
      <c r="GN391" s="44">
        <v>103949</v>
      </c>
      <c r="GO391" s="44"/>
      <c r="GP391" s="44"/>
      <c r="GQ391" s="44">
        <v>11054</v>
      </c>
      <c r="GR391" s="44">
        <v>-70806</v>
      </c>
      <c r="GS391" s="44">
        <v>3276845</v>
      </c>
      <c r="GT391" s="44"/>
      <c r="GU391" s="21">
        <v>153042</v>
      </c>
      <c r="GV391" s="44">
        <v>148777</v>
      </c>
      <c r="GW391" s="44">
        <v>10093891</v>
      </c>
      <c r="GX391" s="44">
        <v>3750</v>
      </c>
      <c r="GY391" s="44">
        <v>13676305</v>
      </c>
      <c r="GZ391" s="44">
        <v>2762762</v>
      </c>
      <c r="HA391" s="44"/>
      <c r="HB391" s="44"/>
      <c r="HC391" s="44">
        <v>10913543</v>
      </c>
      <c r="HD391" s="44">
        <v>13676305</v>
      </c>
      <c r="HE391" s="21"/>
      <c r="HF391" s="21">
        <v>10061134</v>
      </c>
      <c r="HG391" s="21"/>
      <c r="HH391" s="21"/>
      <c r="HI391" s="21">
        <v>95678</v>
      </c>
      <c r="HJ391" s="44"/>
      <c r="HK391" s="21"/>
      <c r="HL391" s="21">
        <v>157769</v>
      </c>
      <c r="HM391" s="21">
        <v>253447</v>
      </c>
      <c r="HN391" s="21">
        <v>-100405</v>
      </c>
      <c r="HO391" s="21"/>
      <c r="HP391" s="44"/>
      <c r="HQ391" s="47"/>
      <c r="HR391" s="47"/>
      <c r="HS391" s="47"/>
      <c r="HT391" s="47" t="s">
        <v>1736</v>
      </c>
      <c r="HU391" s="47">
        <v>-27627.62</v>
      </c>
      <c r="HV391" s="47">
        <v>1785</v>
      </c>
      <c r="HW391" s="47">
        <v>0</v>
      </c>
      <c r="HX391" s="47">
        <v>12270</v>
      </c>
      <c r="HY391" s="47">
        <v>21456</v>
      </c>
      <c r="HZ391" s="47">
        <v>72214</v>
      </c>
      <c r="IA391" s="47">
        <v>0</v>
      </c>
      <c r="IB391" s="47">
        <v>54421</v>
      </c>
      <c r="IC391" s="47">
        <v>1727</v>
      </c>
      <c r="ID391"/>
      <c r="IE391" s="47">
        <v>3562</v>
      </c>
      <c r="IF391"/>
      <c r="IG391" s="47"/>
      <c r="IH391" s="47"/>
      <c r="II391">
        <v>4712</v>
      </c>
      <c r="IJ391">
        <v>1519</v>
      </c>
      <c r="IK391">
        <v>1438</v>
      </c>
      <c r="IL391">
        <v>13115</v>
      </c>
      <c r="IM391">
        <v>188219</v>
      </c>
      <c r="IN391">
        <v>0</v>
      </c>
      <c r="IO391">
        <v>0</v>
      </c>
      <c r="IP391">
        <v>0</v>
      </c>
      <c r="IQ391">
        <v>0</v>
      </c>
      <c r="IR391">
        <v>0</v>
      </c>
      <c r="IS391">
        <v>0</v>
      </c>
      <c r="IT391">
        <v>0</v>
      </c>
      <c r="IU391">
        <v>154692</v>
      </c>
      <c r="IV391">
        <v>0</v>
      </c>
      <c r="IW391">
        <v>599498</v>
      </c>
      <c r="IX391">
        <v>773863</v>
      </c>
      <c r="IY391">
        <v>1570180</v>
      </c>
      <c r="IZ391">
        <v>0</v>
      </c>
      <c r="JA391">
        <v>1313552</v>
      </c>
      <c r="JB391">
        <v>36448</v>
      </c>
      <c r="JC391"/>
      <c r="JD391">
        <v>86318</v>
      </c>
      <c r="JE391"/>
      <c r="JF391"/>
      <c r="JG391"/>
      <c r="JH391">
        <v>146432</v>
      </c>
      <c r="JI391">
        <v>32831</v>
      </c>
      <c r="JJ391">
        <v>58068</v>
      </c>
      <c r="JK391">
        <v>682422</v>
      </c>
      <c r="JL391">
        <v>5454304</v>
      </c>
      <c r="JM391">
        <v>0</v>
      </c>
      <c r="JN391">
        <v>0</v>
      </c>
      <c r="JO391">
        <v>0</v>
      </c>
      <c r="JP391">
        <v>0</v>
      </c>
      <c r="JQ391">
        <v>0</v>
      </c>
      <c r="JR391">
        <v>0</v>
      </c>
      <c r="JS391">
        <v>0</v>
      </c>
      <c r="JT391"/>
      <c r="JU391"/>
      <c r="JV391"/>
      <c r="JW391"/>
      <c r="JX391"/>
      <c r="JY391"/>
      <c r="JZ391"/>
      <c r="KA391"/>
      <c r="KB391"/>
      <c r="KC391"/>
      <c r="KD391"/>
      <c r="KE391"/>
      <c r="KF391">
        <v>125</v>
      </c>
      <c r="KG391">
        <v>178</v>
      </c>
      <c r="KH391">
        <v>91</v>
      </c>
      <c r="KI391">
        <v>100</v>
      </c>
      <c r="KJ391">
        <v>148</v>
      </c>
      <c r="KK391">
        <v>71</v>
      </c>
      <c r="KL391">
        <v>46</v>
      </c>
      <c r="KM391">
        <v>57</v>
      </c>
      <c r="KN391">
        <v>37</v>
      </c>
      <c r="KO391">
        <v>1</v>
      </c>
      <c r="KP391">
        <v>0</v>
      </c>
      <c r="KQ391">
        <v>0</v>
      </c>
      <c r="KR391">
        <v>0</v>
      </c>
      <c r="KS391">
        <v>0</v>
      </c>
      <c r="KT391">
        <v>1</v>
      </c>
      <c r="KU391">
        <v>0</v>
      </c>
      <c r="KV391">
        <v>0</v>
      </c>
      <c r="KW391">
        <v>1</v>
      </c>
      <c r="KX391">
        <v>0</v>
      </c>
      <c r="KY391">
        <v>0</v>
      </c>
      <c r="KZ391">
        <v>0</v>
      </c>
      <c r="LA391">
        <v>0</v>
      </c>
      <c r="LB391">
        <v>0</v>
      </c>
      <c r="LC391">
        <v>0</v>
      </c>
      <c r="LD391">
        <v>1</v>
      </c>
      <c r="LE391">
        <v>0</v>
      </c>
      <c r="LF391">
        <v>0</v>
      </c>
      <c r="LG391">
        <v>0</v>
      </c>
      <c r="LH391">
        <v>0</v>
      </c>
    </row>
    <row r="392" spans="1:320" s="34" customFormat="1" ht="15" customHeight="1" x14ac:dyDescent="0.25">
      <c r="A392" s="45">
        <v>206190577</v>
      </c>
      <c r="B392" s="45" t="s">
        <v>3914</v>
      </c>
      <c r="C392" s="46">
        <v>45292</v>
      </c>
      <c r="D392" s="46">
        <v>45657</v>
      </c>
      <c r="E392" s="47">
        <v>366</v>
      </c>
      <c r="F392" s="45" t="s">
        <v>883</v>
      </c>
      <c r="G392" s="45" t="s">
        <v>884</v>
      </c>
      <c r="H392" s="45" t="s">
        <v>1030</v>
      </c>
      <c r="I392" s="45" t="s">
        <v>886</v>
      </c>
      <c r="J392" s="45" t="s">
        <v>887</v>
      </c>
      <c r="K392" s="45" t="s">
        <v>1031</v>
      </c>
      <c r="L392" s="45" t="s">
        <v>2709</v>
      </c>
      <c r="M392" s="45" t="s">
        <v>3915</v>
      </c>
      <c r="N392" s="45" t="s">
        <v>3916</v>
      </c>
      <c r="O392" s="45" t="s">
        <v>1034</v>
      </c>
      <c r="P392" s="45" t="s">
        <v>2743</v>
      </c>
      <c r="Q392" s="45" t="s">
        <v>3917</v>
      </c>
      <c r="R392" t="s">
        <v>3918</v>
      </c>
      <c r="S392" s="45" t="s">
        <v>893</v>
      </c>
      <c r="T392"/>
      <c r="U392" s="47">
        <v>135</v>
      </c>
      <c r="V392" s="47">
        <v>135</v>
      </c>
      <c r="W392" s="47" t="s">
        <v>913</v>
      </c>
      <c r="X392" s="47">
        <v>49410</v>
      </c>
      <c r="Y392" s="47">
        <v>37057</v>
      </c>
      <c r="Z392" s="48">
        <v>170.49</v>
      </c>
      <c r="AA392" s="44">
        <v>180</v>
      </c>
      <c r="AB392" s="44">
        <v>161</v>
      </c>
      <c r="AC392" s="44">
        <v>9990</v>
      </c>
      <c r="AD392" s="44">
        <v>994</v>
      </c>
      <c r="AE392" s="44">
        <v>133</v>
      </c>
      <c r="AF392" s="44">
        <v>24999</v>
      </c>
      <c r="AG392" s="44"/>
      <c r="AH392" s="47"/>
      <c r="AI392" s="47"/>
      <c r="AJ392">
        <v>941</v>
      </c>
      <c r="AK392" t="s">
        <v>895</v>
      </c>
      <c r="AL392">
        <v>37057</v>
      </c>
      <c r="AM392"/>
      <c r="AN392"/>
      <c r="AO392"/>
      <c r="AP392"/>
      <c r="AQ392"/>
      <c r="AR392" s="44"/>
      <c r="AS392" s="44"/>
      <c r="AT392" s="44"/>
      <c r="AU392" s="44">
        <v>15845450</v>
      </c>
      <c r="AV392" s="44">
        <v>4043463</v>
      </c>
      <c r="AW392" s="44">
        <v>982042</v>
      </c>
      <c r="AX392" s="44">
        <v>2177150</v>
      </c>
      <c r="AY392" s="44">
        <v>21084021</v>
      </c>
      <c r="AZ392" s="21">
        <v>17056251</v>
      </c>
      <c r="BA392" s="21">
        <v>4027770</v>
      </c>
      <c r="BB392" s="44"/>
      <c r="BC392" s="44"/>
      <c r="BD392" s="44"/>
      <c r="BE392" s="44">
        <v>4027770</v>
      </c>
      <c r="BF392" s="44">
        <v>3234738</v>
      </c>
      <c r="BG392" s="44">
        <v>327517</v>
      </c>
      <c r="BH392" s="44">
        <v>41050</v>
      </c>
      <c r="BI392" s="21">
        <v>11938345</v>
      </c>
      <c r="BJ392" s="21"/>
      <c r="BK392" s="21"/>
      <c r="BL392" s="21"/>
      <c r="BM392" s="21">
        <v>303800</v>
      </c>
      <c r="BN392" s="21">
        <v>15845450</v>
      </c>
      <c r="BO392" s="21"/>
      <c r="BP392" s="21"/>
      <c r="BQ392" s="44"/>
      <c r="BR392" s="21"/>
      <c r="BS392" s="44"/>
      <c r="BT392" s="21"/>
      <c r="BU392" s="44"/>
      <c r="BV392" s="21"/>
      <c r="BW392" s="44">
        <v>3665883</v>
      </c>
      <c r="BX392" s="21"/>
      <c r="BY392" s="21">
        <v>263687</v>
      </c>
      <c r="BZ392" s="21"/>
      <c r="CA392" s="44">
        <v>5445</v>
      </c>
      <c r="CB392" s="44"/>
      <c r="CC392" s="44">
        <v>105003</v>
      </c>
      <c r="CD392" s="44"/>
      <c r="CE392" s="44"/>
      <c r="CF392" s="44"/>
      <c r="CG392" s="44"/>
      <c r="CH392" s="44"/>
      <c r="CI392" s="21"/>
      <c r="CJ392" s="44"/>
      <c r="CK392" s="21">
        <v>3445</v>
      </c>
      <c r="CL392" s="44"/>
      <c r="CM392" s="44">
        <v>54400</v>
      </c>
      <c r="CN392" s="44">
        <v>6775</v>
      </c>
      <c r="CO392" s="44">
        <v>1402449</v>
      </c>
      <c r="CP392" s="44">
        <v>0</v>
      </c>
      <c r="CQ392" s="21">
        <v>1515581</v>
      </c>
      <c r="CR392" s="44">
        <v>466266</v>
      </c>
      <c r="CS392" s="44">
        <v>408972</v>
      </c>
      <c r="CT392" s="44">
        <v>72339</v>
      </c>
      <c r="CU392" s="44"/>
      <c r="CV392" s="44">
        <v>116681</v>
      </c>
      <c r="CW392" s="21"/>
      <c r="CX392" s="21"/>
      <c r="CY392" s="21"/>
      <c r="CZ392" s="21"/>
      <c r="DA392" s="21"/>
      <c r="DB392" s="21"/>
      <c r="DC392" s="21"/>
      <c r="DD392" s="21"/>
      <c r="DE392" s="44"/>
      <c r="DF392" s="21"/>
      <c r="DG392" s="44"/>
      <c r="DH392" s="21"/>
      <c r="DI392" s="44"/>
      <c r="DJ392" s="44"/>
      <c r="DK392" s="44"/>
      <c r="DL392" s="44"/>
      <c r="DM392" s="21"/>
      <c r="DN392" s="44"/>
      <c r="DO392" s="44"/>
      <c r="DP392" s="44"/>
      <c r="DQ392" s="44"/>
      <c r="DR392" s="44"/>
      <c r="DS392" s="44"/>
      <c r="DT392" s="44"/>
      <c r="DU392" s="44"/>
      <c r="DV392" s="44"/>
      <c r="DW392" s="44"/>
      <c r="DX392" s="44"/>
      <c r="DY392" s="44"/>
      <c r="DZ392" s="44"/>
      <c r="EA392" s="44"/>
      <c r="EB392" s="21"/>
      <c r="EC392" s="44">
        <v>-2738999</v>
      </c>
      <c r="ED392" s="44"/>
      <c r="EE392" s="21">
        <v>4840</v>
      </c>
      <c r="EF392" s="44"/>
      <c r="EG392" s="21"/>
      <c r="EH392" s="44"/>
      <c r="EI392" s="21">
        <v>3762290</v>
      </c>
      <c r="EJ392" s="44"/>
      <c r="EK392" s="44"/>
      <c r="EL392" s="21"/>
      <c r="EM392" s="44"/>
      <c r="EN392" s="44"/>
      <c r="EO392" s="44">
        <v>-46089</v>
      </c>
      <c r="EP392" s="21"/>
      <c r="EQ392" s="21"/>
      <c r="ER392" s="21"/>
      <c r="ES392" s="21"/>
      <c r="ET392" s="44"/>
      <c r="EU392" s="21"/>
      <c r="EV392" s="44"/>
      <c r="EW392" s="21"/>
      <c r="EX392" s="44"/>
      <c r="EY392" s="44"/>
      <c r="EZ392" s="21"/>
      <c r="FA392" s="21"/>
      <c r="FB392" s="44"/>
      <c r="FC392" s="44"/>
      <c r="FD392" s="21"/>
      <c r="FE392" s="112"/>
      <c r="FF392" s="44"/>
      <c r="FG392" s="44">
        <v>6782982</v>
      </c>
      <c r="FH392" s="44">
        <v>1837467</v>
      </c>
      <c r="FI392" s="44">
        <v>8435802</v>
      </c>
      <c r="FJ392" s="44">
        <v>651510</v>
      </c>
      <c r="FK392" s="44">
        <v>6808515</v>
      </c>
      <c r="FL392" s="44"/>
      <c r="FM392" s="44"/>
      <c r="FN392" s="44"/>
      <c r="FO392" s="44"/>
      <c r="FP392" s="44"/>
      <c r="FQ392" s="44"/>
      <c r="FR392" s="44"/>
      <c r="FS392" s="44"/>
      <c r="FT392" s="44">
        <v>34254</v>
      </c>
      <c r="FU392" s="44">
        <v>3680</v>
      </c>
      <c r="FV392" s="21">
        <v>584963</v>
      </c>
      <c r="FW392" s="44"/>
      <c r="FX392" s="44">
        <v>595966</v>
      </c>
      <c r="FY392" s="44">
        <v>179492</v>
      </c>
      <c r="FZ392" s="44">
        <v>154215</v>
      </c>
      <c r="GA392" s="44">
        <v>27548</v>
      </c>
      <c r="GB392" s="44"/>
      <c r="GC392" s="44">
        <v>51947</v>
      </c>
      <c r="GD392" s="44">
        <v>625364</v>
      </c>
      <c r="GE392" s="44">
        <v>301528</v>
      </c>
      <c r="GF392" s="44">
        <v>182907</v>
      </c>
      <c r="GG392" s="44">
        <v>1028546</v>
      </c>
      <c r="GH392" s="44">
        <v>168307</v>
      </c>
      <c r="GI392" s="44">
        <v>172050</v>
      </c>
      <c r="GJ392" s="44">
        <v>221892</v>
      </c>
      <c r="GK392" s="44">
        <v>4147166</v>
      </c>
      <c r="GL392" s="44">
        <v>44205</v>
      </c>
      <c r="GM392" s="44">
        <v>1460859</v>
      </c>
      <c r="GN392" s="44">
        <v>46128</v>
      </c>
      <c r="GO392" s="44">
        <v>37111</v>
      </c>
      <c r="GP392" s="44"/>
      <c r="GQ392" s="44"/>
      <c r="GR392" s="44">
        <v>179608</v>
      </c>
      <c r="GS392" s="44">
        <v>5394770</v>
      </c>
      <c r="GT392" s="44"/>
      <c r="GU392" s="21">
        <v>446859</v>
      </c>
      <c r="GV392" s="44">
        <v>245969</v>
      </c>
      <c r="GW392" s="44">
        <v>613768</v>
      </c>
      <c r="GX392" s="44"/>
      <c r="GY392" s="44">
        <v>6701366</v>
      </c>
      <c r="GZ392" s="44">
        <v>1966100</v>
      </c>
      <c r="HA392" s="44"/>
      <c r="HB392" s="44"/>
      <c r="HC392" s="44">
        <v>4735266</v>
      </c>
      <c r="HD392" s="44">
        <v>6701366</v>
      </c>
      <c r="HE392" s="21"/>
      <c r="HF392" s="21">
        <v>613768</v>
      </c>
      <c r="HG392" s="21"/>
      <c r="HH392" s="21"/>
      <c r="HI392" s="21">
        <v>0</v>
      </c>
      <c r="HJ392" s="44"/>
      <c r="HK392" s="21">
        <v>492738</v>
      </c>
      <c r="HL392" s="21">
        <v>325239</v>
      </c>
      <c r="HM392" s="21">
        <v>817977</v>
      </c>
      <c r="HN392" s="21">
        <v>-371118</v>
      </c>
      <c r="HO392" s="21"/>
      <c r="HP392" s="44"/>
      <c r="HQ392" s="47"/>
      <c r="HR392" s="47"/>
      <c r="HS392" s="47"/>
      <c r="HT392" s="47" t="s">
        <v>3919</v>
      </c>
      <c r="HU392" s="47">
        <v>3008133</v>
      </c>
      <c r="HV392" s="47">
        <v>1912</v>
      </c>
      <c r="HW392" s="47">
        <v>0</v>
      </c>
      <c r="HX392" s="47">
        <v>9872</v>
      </c>
      <c r="HY392" s="47">
        <v>39284</v>
      </c>
      <c r="HZ392" s="47">
        <v>102283</v>
      </c>
      <c r="IA392" s="47">
        <v>0</v>
      </c>
      <c r="IB392" s="47">
        <v>0</v>
      </c>
      <c r="IC392" s="47">
        <v>7373</v>
      </c>
      <c r="ID392"/>
      <c r="IE392" s="47">
        <v>3002</v>
      </c>
      <c r="IF392"/>
      <c r="IG392" s="47"/>
      <c r="IH392" s="47">
        <v>26894</v>
      </c>
      <c r="II392">
        <v>3373</v>
      </c>
      <c r="IJ392">
        <v>6079</v>
      </c>
      <c r="IK392">
        <v>5290</v>
      </c>
      <c r="IL392">
        <v>18719</v>
      </c>
      <c r="IM392">
        <v>224081</v>
      </c>
      <c r="IN392">
        <v>0</v>
      </c>
      <c r="IO392">
        <v>436</v>
      </c>
      <c r="IP392">
        <v>0</v>
      </c>
      <c r="IQ392">
        <v>0</v>
      </c>
      <c r="IR392">
        <v>0</v>
      </c>
      <c r="IS392">
        <v>0</v>
      </c>
      <c r="IT392">
        <v>436</v>
      </c>
      <c r="IU392">
        <v>184792</v>
      </c>
      <c r="IV392">
        <v>0</v>
      </c>
      <c r="IW392">
        <v>526876</v>
      </c>
      <c r="IX392">
        <v>1474321</v>
      </c>
      <c r="IY392">
        <v>2480364</v>
      </c>
      <c r="IZ392">
        <v>0</v>
      </c>
      <c r="JA392">
        <v>0</v>
      </c>
      <c r="JB392">
        <v>359898</v>
      </c>
      <c r="JC392"/>
      <c r="JD392">
        <v>100051</v>
      </c>
      <c r="JE392"/>
      <c r="JF392"/>
      <c r="JG392">
        <v>579306</v>
      </c>
      <c r="JH392">
        <v>128695</v>
      </c>
      <c r="JI392">
        <v>125348</v>
      </c>
      <c r="JJ392">
        <v>178442</v>
      </c>
      <c r="JK392">
        <v>644889</v>
      </c>
      <c r="JL392">
        <v>6782982</v>
      </c>
      <c r="JM392">
        <v>0</v>
      </c>
      <c r="JN392">
        <v>33337</v>
      </c>
      <c r="JO392">
        <v>0</v>
      </c>
      <c r="JP392">
        <v>0</v>
      </c>
      <c r="JQ392">
        <v>0</v>
      </c>
      <c r="JR392">
        <v>0</v>
      </c>
      <c r="JS392">
        <v>33337</v>
      </c>
      <c r="JT392"/>
      <c r="JU392"/>
      <c r="JV392"/>
      <c r="JW392"/>
      <c r="JX392"/>
      <c r="JY392"/>
      <c r="JZ392"/>
      <c r="KA392"/>
      <c r="KB392"/>
      <c r="KC392"/>
      <c r="KD392"/>
      <c r="KE392"/>
      <c r="KF392">
        <v>124</v>
      </c>
      <c r="KG392">
        <v>171</v>
      </c>
      <c r="KH392">
        <v>105</v>
      </c>
      <c r="KI392">
        <v>89</v>
      </c>
      <c r="KJ392">
        <v>126</v>
      </c>
      <c r="KK392">
        <v>71</v>
      </c>
      <c r="KL392">
        <v>58</v>
      </c>
      <c r="KM392">
        <v>79</v>
      </c>
      <c r="KN392">
        <v>46</v>
      </c>
      <c r="KO392">
        <v>1</v>
      </c>
      <c r="KP392">
        <v>0</v>
      </c>
      <c r="KQ392">
        <v>0</v>
      </c>
      <c r="KR392">
        <v>0</v>
      </c>
      <c r="KS392">
        <v>0</v>
      </c>
      <c r="KT392">
        <v>1</v>
      </c>
      <c r="KU392">
        <v>1</v>
      </c>
      <c r="KV392">
        <v>0</v>
      </c>
      <c r="KW392">
        <v>0</v>
      </c>
      <c r="KX392">
        <v>0</v>
      </c>
      <c r="KY392">
        <v>0</v>
      </c>
      <c r="KZ392">
        <v>0</v>
      </c>
      <c r="LA392">
        <v>0</v>
      </c>
      <c r="LB392">
        <v>0</v>
      </c>
      <c r="LC392">
        <v>0</v>
      </c>
      <c r="LD392">
        <v>1</v>
      </c>
      <c r="LE392">
        <v>0</v>
      </c>
      <c r="LF392">
        <v>0</v>
      </c>
      <c r="LG392">
        <v>0</v>
      </c>
      <c r="LH392">
        <v>0</v>
      </c>
    </row>
    <row r="393" spans="1:320" s="34" customFormat="1" ht="15" customHeight="1" x14ac:dyDescent="0.25">
      <c r="A393" s="45">
        <v>206190584</v>
      </c>
      <c r="B393" s="45" t="s">
        <v>3920</v>
      </c>
      <c r="C393" s="46">
        <v>45292</v>
      </c>
      <c r="D393" s="46">
        <v>45657</v>
      </c>
      <c r="E393" s="47">
        <v>366</v>
      </c>
      <c r="F393" s="45" t="s">
        <v>883</v>
      </c>
      <c r="G393" s="45" t="s">
        <v>884</v>
      </c>
      <c r="H393" s="45" t="s">
        <v>1030</v>
      </c>
      <c r="I393" s="45" t="s">
        <v>886</v>
      </c>
      <c r="J393" s="45" t="s">
        <v>887</v>
      </c>
      <c r="K393" s="45" t="s">
        <v>1031</v>
      </c>
      <c r="L393" s="45" t="s">
        <v>2822</v>
      </c>
      <c r="M393" s="45" t="s">
        <v>3921</v>
      </c>
      <c r="N393" s="45" t="s">
        <v>3922</v>
      </c>
      <c r="O393" s="45" t="s">
        <v>1223</v>
      </c>
      <c r="P393" s="45" t="s">
        <v>2825</v>
      </c>
      <c r="Q393" s="45" t="s">
        <v>3923</v>
      </c>
      <c r="R393" t="s">
        <v>3924</v>
      </c>
      <c r="S393" s="45" t="s">
        <v>893</v>
      </c>
      <c r="T393"/>
      <c r="U393" s="47">
        <v>49</v>
      </c>
      <c r="V393" s="47">
        <v>49</v>
      </c>
      <c r="W393" s="47" t="s">
        <v>1728</v>
      </c>
      <c r="X393" s="47">
        <v>17934</v>
      </c>
      <c r="Y393" s="47">
        <v>15862</v>
      </c>
      <c r="Z393" s="48">
        <v>206.19</v>
      </c>
      <c r="AA393" s="44">
        <v>249</v>
      </c>
      <c r="AB393" s="44">
        <v>260</v>
      </c>
      <c r="AC393" s="44">
        <v>5488</v>
      </c>
      <c r="AD393" s="44">
        <v>747</v>
      </c>
      <c r="AE393" s="44">
        <v>1214</v>
      </c>
      <c r="AF393" s="44">
        <v>7656</v>
      </c>
      <c r="AG393" s="44"/>
      <c r="AH393" s="47"/>
      <c r="AI393" s="47">
        <v>665</v>
      </c>
      <c r="AJ393">
        <v>92</v>
      </c>
      <c r="AK393" t="s">
        <v>895</v>
      </c>
      <c r="AL393">
        <v>15862</v>
      </c>
      <c r="AM393"/>
      <c r="AN393"/>
      <c r="AO393"/>
      <c r="AP393"/>
      <c r="AQ393"/>
      <c r="AR393" s="44"/>
      <c r="AS393" s="44"/>
      <c r="AT393" s="44"/>
      <c r="AU393" s="44">
        <v>7931000</v>
      </c>
      <c r="AV393" s="44">
        <v>5992702</v>
      </c>
      <c r="AW393" s="44">
        <v>4292472</v>
      </c>
      <c r="AX393" s="44">
        <v>12964</v>
      </c>
      <c r="AY393" s="44">
        <v>9644194</v>
      </c>
      <c r="AZ393" s="21">
        <v>9788586</v>
      </c>
      <c r="BA393" s="21">
        <v>-144392</v>
      </c>
      <c r="BB393" s="44">
        <v>469509</v>
      </c>
      <c r="BC393" s="44"/>
      <c r="BD393" s="44"/>
      <c r="BE393" s="44">
        <v>325117</v>
      </c>
      <c r="BF393" s="44">
        <v>2744000</v>
      </c>
      <c r="BG393" s="44">
        <v>373500</v>
      </c>
      <c r="BH393" s="44">
        <v>607000</v>
      </c>
      <c r="BI393" s="21">
        <v>3828000</v>
      </c>
      <c r="BJ393" s="21"/>
      <c r="BK393" s="21"/>
      <c r="BL393" s="21">
        <v>332500</v>
      </c>
      <c r="BM393" s="21">
        <v>46000</v>
      </c>
      <c r="BN393" s="21">
        <v>7931000</v>
      </c>
      <c r="BO393" s="21"/>
      <c r="BP393" s="21"/>
      <c r="BQ393" s="44"/>
      <c r="BR393" s="21"/>
      <c r="BS393" s="44"/>
      <c r="BT393" s="21"/>
      <c r="BU393" s="44"/>
      <c r="BV393" s="21"/>
      <c r="BW393" s="44">
        <v>5364784</v>
      </c>
      <c r="BX393" s="21"/>
      <c r="BY393" s="21">
        <v>584720</v>
      </c>
      <c r="BZ393" s="21"/>
      <c r="CA393" s="44">
        <v>565</v>
      </c>
      <c r="CB393" s="44"/>
      <c r="CC393" s="44">
        <v>42112</v>
      </c>
      <c r="CD393" s="44"/>
      <c r="CE393" s="44"/>
      <c r="CF393" s="44"/>
      <c r="CG393" s="44"/>
      <c r="CH393" s="44"/>
      <c r="CI393" s="21">
        <v>521</v>
      </c>
      <c r="CJ393" s="44"/>
      <c r="CK393" s="21"/>
      <c r="CL393" s="44"/>
      <c r="CM393" s="44">
        <v>0</v>
      </c>
      <c r="CN393" s="44">
        <v>0</v>
      </c>
      <c r="CO393" s="44">
        <v>2789950</v>
      </c>
      <c r="CP393" s="44">
        <v>0</v>
      </c>
      <c r="CQ393" s="21">
        <v>2539350</v>
      </c>
      <c r="CR393" s="44">
        <v>405100</v>
      </c>
      <c r="CS393" s="44">
        <v>213506</v>
      </c>
      <c r="CT393" s="44">
        <v>22815</v>
      </c>
      <c r="CU393" s="44"/>
      <c r="CV393" s="44">
        <v>21981</v>
      </c>
      <c r="CW393" s="21"/>
      <c r="CX393" s="21"/>
      <c r="CY393" s="21"/>
      <c r="CZ393" s="21"/>
      <c r="DA393" s="21"/>
      <c r="DB393" s="21"/>
      <c r="DC393" s="21"/>
      <c r="DD393" s="21"/>
      <c r="DE393" s="44"/>
      <c r="DF393" s="21"/>
      <c r="DG393" s="44"/>
      <c r="DH393" s="21"/>
      <c r="DI393" s="44"/>
      <c r="DJ393" s="44"/>
      <c r="DK393" s="44"/>
      <c r="DL393" s="44"/>
      <c r="DM393" s="21"/>
      <c r="DN393" s="44"/>
      <c r="DO393" s="44"/>
      <c r="DP393" s="44"/>
      <c r="DQ393" s="44"/>
      <c r="DR393" s="44"/>
      <c r="DS393" s="44"/>
      <c r="DT393" s="44"/>
      <c r="DU393" s="44"/>
      <c r="DV393" s="44"/>
      <c r="DW393" s="44"/>
      <c r="DX393" s="44"/>
      <c r="DY393" s="44">
        <v>-13182</v>
      </c>
      <c r="DZ393" s="44"/>
      <c r="EA393" s="44"/>
      <c r="EB393" s="21"/>
      <c r="EC393" s="44">
        <v>2746484</v>
      </c>
      <c r="ED393" s="44"/>
      <c r="EE393" s="21">
        <v>426249</v>
      </c>
      <c r="EF393" s="44"/>
      <c r="EG393" s="21">
        <v>73321</v>
      </c>
      <c r="EH393" s="44"/>
      <c r="EI393" s="21">
        <v>1047393</v>
      </c>
      <c r="EJ393" s="44"/>
      <c r="EK393" s="44"/>
      <c r="EL393" s="21"/>
      <c r="EM393" s="44"/>
      <c r="EN393" s="44"/>
      <c r="EO393" s="44">
        <v>12207</v>
      </c>
      <c r="EP393" s="21"/>
      <c r="EQ393" s="21"/>
      <c r="ER393" s="21"/>
      <c r="ES393" s="21"/>
      <c r="ET393" s="44"/>
      <c r="EU393" s="21"/>
      <c r="EV393" s="44"/>
      <c r="EW393" s="21"/>
      <c r="EX393" s="44"/>
      <c r="EY393" s="44"/>
      <c r="EZ393" s="21"/>
      <c r="FA393" s="21"/>
      <c r="FB393" s="44"/>
      <c r="FC393" s="44"/>
      <c r="FD393" s="21"/>
      <c r="FE393" s="112"/>
      <c r="FF393" s="44"/>
      <c r="FG393" s="44">
        <v>4100228</v>
      </c>
      <c r="FH393" s="44">
        <v>943336</v>
      </c>
      <c r="FI393" s="44">
        <v>4745022</v>
      </c>
      <c r="FJ393" s="44">
        <v>71668</v>
      </c>
      <c r="FK393" s="44">
        <v>2986244</v>
      </c>
      <c r="FL393" s="44"/>
      <c r="FM393" s="44"/>
      <c r="FN393" s="44"/>
      <c r="FO393" s="44"/>
      <c r="FP393" s="44"/>
      <c r="FQ393" s="44"/>
      <c r="FR393" s="44"/>
      <c r="FS393" s="44"/>
      <c r="FT393" s="44">
        <v>5112</v>
      </c>
      <c r="FU393" s="44"/>
      <c r="FV393" s="21">
        <v>273245</v>
      </c>
      <c r="FW393" s="44"/>
      <c r="FX393" s="44">
        <v>144571</v>
      </c>
      <c r="FY393" s="44">
        <v>64233</v>
      </c>
      <c r="FZ393" s="44">
        <v>180888</v>
      </c>
      <c r="GA393" s="44">
        <v>27113</v>
      </c>
      <c r="GB393" s="44"/>
      <c r="GC393" s="44">
        <v>125656</v>
      </c>
      <c r="GD393" s="44">
        <v>259829</v>
      </c>
      <c r="GE393" s="44">
        <v>266430</v>
      </c>
      <c r="GF393" s="44">
        <v>149749</v>
      </c>
      <c r="GG393" s="44">
        <v>865476</v>
      </c>
      <c r="GH393" s="44">
        <v>83476</v>
      </c>
      <c r="GI393" s="44">
        <v>93155</v>
      </c>
      <c r="GJ393" s="44">
        <v>37183</v>
      </c>
      <c r="GK393" s="44">
        <v>2587317</v>
      </c>
      <c r="GL393" s="44">
        <v>118730</v>
      </c>
      <c r="GM393" s="44">
        <v>528846</v>
      </c>
      <c r="GN393" s="44">
        <v>23561</v>
      </c>
      <c r="GO393" s="44">
        <v>17157</v>
      </c>
      <c r="GP393" s="44"/>
      <c r="GQ393" s="44">
        <v>682571</v>
      </c>
      <c r="GR393" s="44">
        <v>268044</v>
      </c>
      <c r="GS393" s="44">
        <v>1567374</v>
      </c>
      <c r="GT393" s="44"/>
      <c r="GU393" s="21">
        <v>541523</v>
      </c>
      <c r="GV393" s="44"/>
      <c r="GW393" s="44">
        <v>1313751</v>
      </c>
      <c r="GX393" s="44"/>
      <c r="GY393" s="44">
        <v>3422648</v>
      </c>
      <c r="GZ393" s="44">
        <v>8977905</v>
      </c>
      <c r="HA393" s="44"/>
      <c r="HB393" s="44"/>
      <c r="HC393" s="44">
        <v>-5555257</v>
      </c>
      <c r="HD393" s="44">
        <v>3422648</v>
      </c>
      <c r="HE393" s="21"/>
      <c r="HF393" s="21"/>
      <c r="HG393" s="21">
        <v>110839</v>
      </c>
      <c r="HH393" s="21"/>
      <c r="HI393" s="21">
        <v>0</v>
      </c>
      <c r="HJ393" s="44"/>
      <c r="HK393" s="21">
        <v>1607658</v>
      </c>
      <c r="HL393" s="21">
        <v>263544</v>
      </c>
      <c r="HM393" s="21">
        <v>1871202</v>
      </c>
      <c r="HN393" s="21">
        <v>-1329679</v>
      </c>
      <c r="HO393" s="21"/>
      <c r="HP393" s="44"/>
      <c r="HQ393" s="47"/>
      <c r="HR393" s="47"/>
      <c r="HS393" s="47"/>
      <c r="HT393" s="47" t="s">
        <v>1736</v>
      </c>
      <c r="HU393" s="47">
        <v>-89779.05</v>
      </c>
      <c r="HV393" s="47">
        <v>2537</v>
      </c>
      <c r="HW393" s="47">
        <v>0</v>
      </c>
      <c r="HX393" s="47">
        <v>3228</v>
      </c>
      <c r="HY393" s="47">
        <v>18477</v>
      </c>
      <c r="HZ393" s="47">
        <v>40588</v>
      </c>
      <c r="IA393" s="47">
        <v>0</v>
      </c>
      <c r="IB393" s="47">
        <v>0</v>
      </c>
      <c r="IC393" s="47">
        <v>2354</v>
      </c>
      <c r="ID393">
        <v>8324</v>
      </c>
      <c r="IE393" s="47">
        <v>1969</v>
      </c>
      <c r="IF393">
        <v>9800</v>
      </c>
      <c r="IG393" s="47"/>
      <c r="IH393" s="47">
        <v>17745</v>
      </c>
      <c r="II393">
        <v>2195</v>
      </c>
      <c r="IJ393">
        <v>2554</v>
      </c>
      <c r="IK393">
        <v>693</v>
      </c>
      <c r="IL393">
        <v>13494</v>
      </c>
      <c r="IM393">
        <v>123958</v>
      </c>
      <c r="IN393">
        <v>0</v>
      </c>
      <c r="IO393">
        <v>0</v>
      </c>
      <c r="IP393">
        <v>0</v>
      </c>
      <c r="IQ393">
        <v>0</v>
      </c>
      <c r="IR393">
        <v>0</v>
      </c>
      <c r="IS393">
        <v>0</v>
      </c>
      <c r="IT393">
        <v>0</v>
      </c>
      <c r="IU393">
        <v>190207</v>
      </c>
      <c r="IV393">
        <v>0</v>
      </c>
      <c r="IW393">
        <v>173734</v>
      </c>
      <c r="IX393">
        <v>736817</v>
      </c>
      <c r="IY393">
        <v>1048730</v>
      </c>
      <c r="IZ393">
        <v>0</v>
      </c>
      <c r="JA393">
        <v>0</v>
      </c>
      <c r="JB393">
        <v>165429</v>
      </c>
      <c r="JC393">
        <v>388422</v>
      </c>
      <c r="JD393">
        <v>60251</v>
      </c>
      <c r="JE393">
        <v>189544</v>
      </c>
      <c r="JF393"/>
      <c r="JG393">
        <v>390909</v>
      </c>
      <c r="JH393">
        <v>69284</v>
      </c>
      <c r="JI393">
        <v>72948</v>
      </c>
      <c r="JJ393">
        <v>30390</v>
      </c>
      <c r="JK393">
        <v>583563</v>
      </c>
      <c r="JL393">
        <v>4100228</v>
      </c>
      <c r="JM393">
        <v>0</v>
      </c>
      <c r="JN393">
        <v>0</v>
      </c>
      <c r="JO393">
        <v>0</v>
      </c>
      <c r="JP393">
        <v>0</v>
      </c>
      <c r="JQ393">
        <v>0</v>
      </c>
      <c r="JR393">
        <v>0</v>
      </c>
      <c r="JS393">
        <v>0</v>
      </c>
      <c r="JT393"/>
      <c r="JU393"/>
      <c r="JV393"/>
      <c r="JW393"/>
      <c r="JX393"/>
      <c r="JY393">
        <v>8324</v>
      </c>
      <c r="JZ393"/>
      <c r="KA393"/>
      <c r="KB393"/>
      <c r="KC393"/>
      <c r="KD393"/>
      <c r="KE393">
        <v>388422</v>
      </c>
      <c r="KF393">
        <v>87</v>
      </c>
      <c r="KG393">
        <v>137</v>
      </c>
      <c r="KH393">
        <v>50</v>
      </c>
      <c r="KI393">
        <v>58</v>
      </c>
      <c r="KJ393">
        <v>93</v>
      </c>
      <c r="KK393">
        <v>32</v>
      </c>
      <c r="KL393">
        <v>27</v>
      </c>
      <c r="KM393">
        <v>45</v>
      </c>
      <c r="KN393">
        <v>15</v>
      </c>
      <c r="KO393">
        <v>1</v>
      </c>
      <c r="KP393">
        <v>0</v>
      </c>
      <c r="KQ393">
        <v>0</v>
      </c>
      <c r="KR393">
        <v>1</v>
      </c>
      <c r="KS393">
        <v>0</v>
      </c>
      <c r="KT393">
        <v>0</v>
      </c>
      <c r="KU393">
        <v>1</v>
      </c>
      <c r="KV393">
        <v>0</v>
      </c>
      <c r="KW393">
        <v>0</v>
      </c>
      <c r="KX393">
        <v>0</v>
      </c>
      <c r="KY393">
        <v>0</v>
      </c>
      <c r="KZ393">
        <v>0</v>
      </c>
      <c r="LA393">
        <v>0</v>
      </c>
      <c r="LB393">
        <v>0</v>
      </c>
      <c r="LC393">
        <v>0</v>
      </c>
      <c r="LD393">
        <v>1</v>
      </c>
      <c r="LE393">
        <v>0</v>
      </c>
      <c r="LF393">
        <v>0</v>
      </c>
      <c r="LG393">
        <v>0</v>
      </c>
      <c r="LH393">
        <v>0</v>
      </c>
    </row>
    <row r="394" spans="1:320" s="34" customFormat="1" ht="15" customHeight="1" x14ac:dyDescent="0.25">
      <c r="A394" s="45">
        <v>206190593</v>
      </c>
      <c r="B394" s="45" t="s">
        <v>3925</v>
      </c>
      <c r="C394" s="46">
        <v>45292</v>
      </c>
      <c r="D394" s="46">
        <v>45657</v>
      </c>
      <c r="E394" s="47">
        <v>366</v>
      </c>
      <c r="F394" s="45" t="s">
        <v>883</v>
      </c>
      <c r="G394" s="45" t="s">
        <v>884</v>
      </c>
      <c r="H394" s="45" t="s">
        <v>1030</v>
      </c>
      <c r="I394" s="45" t="s">
        <v>886</v>
      </c>
      <c r="J394" s="45" t="s">
        <v>887</v>
      </c>
      <c r="K394" s="45" t="s">
        <v>1031</v>
      </c>
      <c r="L394" s="45" t="s">
        <v>2724</v>
      </c>
      <c r="M394" s="45" t="s">
        <v>3926</v>
      </c>
      <c r="N394" s="45" t="s">
        <v>3927</v>
      </c>
      <c r="O394" s="45" t="s">
        <v>1045</v>
      </c>
      <c r="P394" s="45" t="s">
        <v>3928</v>
      </c>
      <c r="Q394" s="45" t="s">
        <v>3929</v>
      </c>
      <c r="R394" t="s">
        <v>3930</v>
      </c>
      <c r="S394" s="45" t="s">
        <v>893</v>
      </c>
      <c r="T394"/>
      <c r="U394" s="47">
        <v>99</v>
      </c>
      <c r="V394" s="47">
        <v>99</v>
      </c>
      <c r="W394" s="47" t="s">
        <v>894</v>
      </c>
      <c r="X394" s="47">
        <v>36234</v>
      </c>
      <c r="Y394" s="47">
        <v>31852</v>
      </c>
      <c r="Z394" s="48">
        <v>207.57</v>
      </c>
      <c r="AA394" s="44">
        <v>381</v>
      </c>
      <c r="AB394" s="44">
        <v>373</v>
      </c>
      <c r="AC394" s="44">
        <v>3674</v>
      </c>
      <c r="AD394" s="44">
        <v>4045</v>
      </c>
      <c r="AE394" s="44">
        <v>2200</v>
      </c>
      <c r="AF394" s="44">
        <v>21485</v>
      </c>
      <c r="AG394" s="44"/>
      <c r="AH394" s="47">
        <v>12</v>
      </c>
      <c r="AI394" s="47">
        <v>122</v>
      </c>
      <c r="AJ394">
        <v>314</v>
      </c>
      <c r="AK394" t="s">
        <v>914</v>
      </c>
      <c r="AL394">
        <v>22606</v>
      </c>
      <c r="AM394"/>
      <c r="AN394"/>
      <c r="AO394"/>
      <c r="AP394">
        <v>9246</v>
      </c>
      <c r="AQ394"/>
      <c r="AR394" s="44"/>
      <c r="AS394" s="44"/>
      <c r="AT394" s="44"/>
      <c r="AU394" s="44">
        <v>14343473</v>
      </c>
      <c r="AV394" s="44">
        <v>2511527</v>
      </c>
      <c r="AW394" s="44">
        <v>-277759</v>
      </c>
      <c r="AX394" s="44">
        <v>60162</v>
      </c>
      <c r="AY394" s="44">
        <v>17192921</v>
      </c>
      <c r="AZ394" s="21">
        <v>16981478</v>
      </c>
      <c r="BA394" s="21">
        <v>211443</v>
      </c>
      <c r="BB394" s="44">
        <v>1136</v>
      </c>
      <c r="BC394" s="44">
        <v>25000</v>
      </c>
      <c r="BD394" s="44"/>
      <c r="BE394" s="44">
        <v>187579</v>
      </c>
      <c r="BF394" s="44">
        <v>1326300</v>
      </c>
      <c r="BG394" s="44">
        <v>1649423</v>
      </c>
      <c r="BH394" s="44">
        <v>1144370</v>
      </c>
      <c r="BI394" s="21">
        <v>10038980</v>
      </c>
      <c r="BJ394" s="21"/>
      <c r="BK394" s="21">
        <v>3840</v>
      </c>
      <c r="BL394" s="21">
        <v>80080</v>
      </c>
      <c r="BM394" s="21">
        <v>100480</v>
      </c>
      <c r="BN394" s="21">
        <v>7593673</v>
      </c>
      <c r="BO394" s="21"/>
      <c r="BP394" s="21"/>
      <c r="BQ394" s="44"/>
      <c r="BR394" s="21">
        <v>6749800</v>
      </c>
      <c r="BS394" s="44"/>
      <c r="BT394" s="21"/>
      <c r="BU394" s="44"/>
      <c r="BV394" s="21"/>
      <c r="BW394" s="44">
        <v>1039318</v>
      </c>
      <c r="BX394" s="21"/>
      <c r="BY394" s="21">
        <v>1356662</v>
      </c>
      <c r="BZ394" s="21"/>
      <c r="CA394" s="44">
        <v>11393</v>
      </c>
      <c r="CB394" s="44"/>
      <c r="CC394" s="44">
        <v>93261</v>
      </c>
      <c r="CD394" s="44"/>
      <c r="CE394" s="44"/>
      <c r="CF394" s="44"/>
      <c r="CG394" s="44">
        <v>557</v>
      </c>
      <c r="CH394" s="44"/>
      <c r="CI394" s="21">
        <v>648</v>
      </c>
      <c r="CJ394" s="44"/>
      <c r="CK394" s="21">
        <v>9688</v>
      </c>
      <c r="CL394" s="44"/>
      <c r="CM394" s="44">
        <v>186953</v>
      </c>
      <c r="CN394" s="44">
        <v>13730</v>
      </c>
      <c r="CO394" s="44">
        <v>927208</v>
      </c>
      <c r="CP394" s="44">
        <v>0</v>
      </c>
      <c r="CQ394" s="21">
        <v>487440</v>
      </c>
      <c r="CR394" s="44">
        <v>128220</v>
      </c>
      <c r="CS394" s="44">
        <v>358974</v>
      </c>
      <c r="CT394" s="44">
        <v>40734</v>
      </c>
      <c r="CU394" s="44"/>
      <c r="CV394" s="44">
        <v>368268</v>
      </c>
      <c r="CW394" s="21"/>
      <c r="CX394" s="21"/>
      <c r="CY394" s="21"/>
      <c r="CZ394" s="21"/>
      <c r="DA394" s="21"/>
      <c r="DB394" s="21"/>
      <c r="DC394" s="21"/>
      <c r="DD394" s="21"/>
      <c r="DE394" s="44"/>
      <c r="DF394" s="21"/>
      <c r="DG394" s="44"/>
      <c r="DH394" s="21"/>
      <c r="DI394" s="44"/>
      <c r="DJ394" s="44"/>
      <c r="DK394" s="44"/>
      <c r="DL394" s="44"/>
      <c r="DM394" s="21"/>
      <c r="DN394" s="44"/>
      <c r="DO394" s="44"/>
      <c r="DP394" s="44"/>
      <c r="DQ394" s="44"/>
      <c r="DR394" s="44"/>
      <c r="DS394" s="44"/>
      <c r="DT394" s="44"/>
      <c r="DU394" s="44"/>
      <c r="DV394" s="44"/>
      <c r="DW394" s="44"/>
      <c r="DX394" s="44"/>
      <c r="DY394" s="44"/>
      <c r="DZ394" s="44"/>
      <c r="EA394" s="44"/>
      <c r="EB394" s="21"/>
      <c r="EC394" s="44">
        <v>-1204688</v>
      </c>
      <c r="ED394" s="44"/>
      <c r="EE394" s="21">
        <v>-181406</v>
      </c>
      <c r="EF394" s="44"/>
      <c r="EG394" s="21">
        <v>152437</v>
      </c>
      <c r="EH394" s="44"/>
      <c r="EI394" s="21">
        <v>923681</v>
      </c>
      <c r="EJ394" s="44"/>
      <c r="EK394" s="44"/>
      <c r="EL394" s="21"/>
      <c r="EM394" s="44"/>
      <c r="EN394" s="44"/>
      <c r="EO394" s="44">
        <v>32217</v>
      </c>
      <c r="EP394" s="21"/>
      <c r="EQ394" s="21"/>
      <c r="ER394" s="21"/>
      <c r="ES394" s="21"/>
      <c r="ET394" s="44"/>
      <c r="EU394" s="21"/>
      <c r="EV394" s="44"/>
      <c r="EW394" s="21"/>
      <c r="EX394" s="44"/>
      <c r="EY394" s="44"/>
      <c r="EZ394" s="21"/>
      <c r="FA394" s="21"/>
      <c r="FB394" s="44"/>
      <c r="FC394" s="44"/>
      <c r="FD394" s="21"/>
      <c r="FE394" s="112"/>
      <c r="FF394" s="44"/>
      <c r="FG394" s="44">
        <v>8806117</v>
      </c>
      <c r="FH394" s="44">
        <v>2064600</v>
      </c>
      <c r="FI394" s="44">
        <v>6110761</v>
      </c>
      <c r="FJ394" s="44">
        <v>363439</v>
      </c>
      <c r="FK394" s="44">
        <v>5254085</v>
      </c>
      <c r="FL394" s="44"/>
      <c r="FM394" s="44"/>
      <c r="FN394" s="44"/>
      <c r="FO394" s="44">
        <v>4041281</v>
      </c>
      <c r="FP394" s="44"/>
      <c r="FQ394" s="44"/>
      <c r="FR394" s="44"/>
      <c r="FS394" s="44"/>
      <c r="FT394" s="44">
        <v>116425</v>
      </c>
      <c r="FU394" s="44"/>
      <c r="FV394" s="21">
        <v>307427</v>
      </c>
      <c r="FW394" s="44"/>
      <c r="FX394" s="44">
        <v>248477</v>
      </c>
      <c r="FY394" s="44">
        <v>72496</v>
      </c>
      <c r="FZ394" s="44">
        <v>260223</v>
      </c>
      <c r="GA394" s="44">
        <v>47049</v>
      </c>
      <c r="GB394" s="44"/>
      <c r="GC394" s="44">
        <v>67223</v>
      </c>
      <c r="GD394" s="44">
        <v>526154</v>
      </c>
      <c r="GE394" s="44">
        <v>448515</v>
      </c>
      <c r="GF394" s="44">
        <v>199592</v>
      </c>
      <c r="GG394" s="44">
        <v>782206</v>
      </c>
      <c r="GH394" s="44">
        <v>133995</v>
      </c>
      <c r="GI394" s="44">
        <v>193064</v>
      </c>
      <c r="GJ394" s="44">
        <v>116766</v>
      </c>
      <c r="GK394" s="44">
        <v>3340752</v>
      </c>
      <c r="GL394" s="44"/>
      <c r="GM394" s="44">
        <v>674233</v>
      </c>
      <c r="GN394" s="44">
        <v>69651</v>
      </c>
      <c r="GO394" s="44">
        <v>35954</v>
      </c>
      <c r="GP394" s="44"/>
      <c r="GQ394" s="44">
        <v>18486</v>
      </c>
      <c r="GR394" s="44">
        <v>27424</v>
      </c>
      <c r="GS394" s="44">
        <v>4089577</v>
      </c>
      <c r="GT394" s="44"/>
      <c r="GU394" s="21">
        <v>124069</v>
      </c>
      <c r="GV394" s="44"/>
      <c r="GW394" s="44"/>
      <c r="GX394" s="44"/>
      <c r="GY394" s="44">
        <v>4213646</v>
      </c>
      <c r="GZ394" s="44">
        <v>1245369</v>
      </c>
      <c r="HA394" s="44"/>
      <c r="HB394" s="44"/>
      <c r="HC394" s="44">
        <v>2968277</v>
      </c>
      <c r="HD394" s="44">
        <v>4213646</v>
      </c>
      <c r="HE394" s="21">
        <v>36086</v>
      </c>
      <c r="HF394" s="21"/>
      <c r="HG394" s="21"/>
      <c r="HH394" s="21"/>
      <c r="HI394" s="21">
        <v>0</v>
      </c>
      <c r="HJ394" s="44"/>
      <c r="HK394" s="21">
        <v>124069</v>
      </c>
      <c r="HL394" s="21"/>
      <c r="HM394" s="21">
        <v>124069</v>
      </c>
      <c r="HN394" s="21">
        <v>0</v>
      </c>
      <c r="HO394" s="21"/>
      <c r="HP394" s="44"/>
      <c r="HQ394" s="47"/>
      <c r="HR394" s="47"/>
      <c r="HS394" s="47"/>
      <c r="HT394" s="47" t="s">
        <v>1977</v>
      </c>
      <c r="HU394" s="47">
        <v>336249.63</v>
      </c>
      <c r="HV394" s="47">
        <v>1971</v>
      </c>
      <c r="HW394" s="47">
        <v>0</v>
      </c>
      <c r="HX394" s="47">
        <v>18985</v>
      </c>
      <c r="HY394" s="47">
        <v>61876</v>
      </c>
      <c r="HZ394" s="47">
        <v>80073</v>
      </c>
      <c r="IA394" s="47">
        <v>15877</v>
      </c>
      <c r="IB394" s="47">
        <v>0</v>
      </c>
      <c r="IC394" s="47">
        <v>5393</v>
      </c>
      <c r="ID394"/>
      <c r="IE394" s="47">
        <v>4984</v>
      </c>
      <c r="IF394">
        <v>16040</v>
      </c>
      <c r="IG394" s="47">
        <v>6407</v>
      </c>
      <c r="IH394" s="47">
        <v>22853</v>
      </c>
      <c r="II394">
        <v>4017</v>
      </c>
      <c r="IJ394">
        <v>6309</v>
      </c>
      <c r="IK394">
        <v>2170</v>
      </c>
      <c r="IL394">
        <v>18830</v>
      </c>
      <c r="IM394">
        <v>265785</v>
      </c>
      <c r="IN394">
        <v>0</v>
      </c>
      <c r="IO394">
        <v>230</v>
      </c>
      <c r="IP394">
        <v>1530</v>
      </c>
      <c r="IQ394">
        <v>6615</v>
      </c>
      <c r="IR394">
        <v>0</v>
      </c>
      <c r="IS394">
        <v>0</v>
      </c>
      <c r="IT394">
        <v>8375</v>
      </c>
      <c r="IU394">
        <v>195407</v>
      </c>
      <c r="IV394">
        <v>0</v>
      </c>
      <c r="IW394">
        <v>1069501</v>
      </c>
      <c r="IX394">
        <v>2721076</v>
      </c>
      <c r="IY394">
        <v>1957618</v>
      </c>
      <c r="IZ394">
        <v>582088</v>
      </c>
      <c r="JA394">
        <v>0</v>
      </c>
      <c r="JB394">
        <v>225631</v>
      </c>
      <c r="JC394"/>
      <c r="JD394">
        <v>125069</v>
      </c>
      <c r="JE394">
        <v>301817</v>
      </c>
      <c r="JF394">
        <v>120191</v>
      </c>
      <c r="JG394">
        <v>467760</v>
      </c>
      <c r="JH394">
        <v>110844</v>
      </c>
      <c r="JI394">
        <v>141260</v>
      </c>
      <c r="JJ394">
        <v>97669</v>
      </c>
      <c r="JK394">
        <v>690186</v>
      </c>
      <c r="JL394">
        <v>8806117</v>
      </c>
      <c r="JM394">
        <v>0</v>
      </c>
      <c r="JN394">
        <v>19570</v>
      </c>
      <c r="JO394">
        <v>80024</v>
      </c>
      <c r="JP394">
        <v>232247</v>
      </c>
      <c r="JQ394">
        <v>0</v>
      </c>
      <c r="JR394">
        <v>0</v>
      </c>
      <c r="JS394">
        <v>331841</v>
      </c>
      <c r="JT394"/>
      <c r="JU394"/>
      <c r="JV394"/>
      <c r="JW394"/>
      <c r="JX394"/>
      <c r="JY394"/>
      <c r="JZ394"/>
      <c r="KA394"/>
      <c r="KB394"/>
      <c r="KC394"/>
      <c r="KD394"/>
      <c r="KE394"/>
      <c r="KF394">
        <v>198</v>
      </c>
      <c r="KG394">
        <v>312</v>
      </c>
      <c r="KH394">
        <v>138</v>
      </c>
      <c r="KI394">
        <v>140</v>
      </c>
      <c r="KJ394">
        <v>222</v>
      </c>
      <c r="KK394">
        <v>97</v>
      </c>
      <c r="KL394">
        <v>59</v>
      </c>
      <c r="KM394">
        <v>101</v>
      </c>
      <c r="KN394">
        <v>43</v>
      </c>
      <c r="KO394">
        <v>1</v>
      </c>
      <c r="KP394">
        <v>0</v>
      </c>
      <c r="KQ394">
        <v>0</v>
      </c>
      <c r="KR394">
        <v>0</v>
      </c>
      <c r="KS394">
        <v>1</v>
      </c>
      <c r="KT394">
        <v>0</v>
      </c>
      <c r="KU394">
        <v>1</v>
      </c>
      <c r="KV394">
        <v>0</v>
      </c>
      <c r="KW394">
        <v>0</v>
      </c>
      <c r="KX394">
        <v>0</v>
      </c>
      <c r="KY394">
        <v>1</v>
      </c>
      <c r="KZ394">
        <v>0</v>
      </c>
      <c r="LA394">
        <v>0</v>
      </c>
      <c r="LB394">
        <v>0</v>
      </c>
      <c r="LC394">
        <v>0</v>
      </c>
      <c r="LD394">
        <v>1</v>
      </c>
      <c r="LE394">
        <v>0</v>
      </c>
      <c r="LF394">
        <v>0</v>
      </c>
      <c r="LG394">
        <v>0</v>
      </c>
      <c r="LH394">
        <v>0</v>
      </c>
    </row>
    <row r="395" spans="1:320" s="34" customFormat="1" ht="15" customHeight="1" x14ac:dyDescent="0.25">
      <c r="A395" s="45">
        <v>206190594</v>
      </c>
      <c r="B395" s="45" t="s">
        <v>3931</v>
      </c>
      <c r="C395" s="46">
        <v>45292</v>
      </c>
      <c r="D395" s="46">
        <v>45657</v>
      </c>
      <c r="E395" s="47">
        <v>366</v>
      </c>
      <c r="F395" s="45" t="s">
        <v>883</v>
      </c>
      <c r="G395" s="45" t="s">
        <v>884</v>
      </c>
      <c r="H395" s="45" t="s">
        <v>1030</v>
      </c>
      <c r="I395" s="45" t="s">
        <v>886</v>
      </c>
      <c r="J395" s="45" t="s">
        <v>887</v>
      </c>
      <c r="K395" s="45" t="s">
        <v>1031</v>
      </c>
      <c r="L395" s="45" t="s">
        <v>2724</v>
      </c>
      <c r="M395" s="45" t="s">
        <v>3932</v>
      </c>
      <c r="N395" s="45" t="s">
        <v>3933</v>
      </c>
      <c r="O395" s="45" t="s">
        <v>1045</v>
      </c>
      <c r="P395" s="45" t="s">
        <v>3257</v>
      </c>
      <c r="Q395" s="45" t="s">
        <v>3934</v>
      </c>
      <c r="R395" t="s">
        <v>3302</v>
      </c>
      <c r="S395" s="45" t="s">
        <v>893</v>
      </c>
      <c r="T395"/>
      <c r="U395" s="47">
        <v>99</v>
      </c>
      <c r="V395" s="47">
        <v>99</v>
      </c>
      <c r="W395" s="47" t="s">
        <v>894</v>
      </c>
      <c r="X395" s="47">
        <v>36234</v>
      </c>
      <c r="Y395" s="47">
        <v>33654</v>
      </c>
      <c r="Z395" s="48">
        <v>202.34</v>
      </c>
      <c r="AA395" s="44">
        <v>264</v>
      </c>
      <c r="AB395" s="44">
        <v>266</v>
      </c>
      <c r="AC395" s="44">
        <v>5842</v>
      </c>
      <c r="AD395" s="44"/>
      <c r="AE395" s="44">
        <v>1583</v>
      </c>
      <c r="AF395" s="44">
        <v>26038</v>
      </c>
      <c r="AG395" s="44"/>
      <c r="AH395" s="47"/>
      <c r="AI395" s="47">
        <v>138</v>
      </c>
      <c r="AJ395">
        <v>53</v>
      </c>
      <c r="AK395" t="s">
        <v>895</v>
      </c>
      <c r="AL395">
        <v>33654</v>
      </c>
      <c r="AM395"/>
      <c r="AN395"/>
      <c r="AO395"/>
      <c r="AP395"/>
      <c r="AQ395"/>
      <c r="AR395" s="44"/>
      <c r="AS395" s="44"/>
      <c r="AT395" s="44"/>
      <c r="AU395" s="44">
        <v>13462800</v>
      </c>
      <c r="AV395" s="44">
        <v>1333168</v>
      </c>
      <c r="AW395" s="44">
        <v>2200664</v>
      </c>
      <c r="AX395" s="44">
        <v>350261</v>
      </c>
      <c r="AY395" s="44">
        <v>12945565</v>
      </c>
      <c r="AZ395" s="21">
        <v>12951426</v>
      </c>
      <c r="BA395" s="21">
        <v>-5861</v>
      </c>
      <c r="BB395" s="44"/>
      <c r="BC395" s="44"/>
      <c r="BD395" s="44"/>
      <c r="BE395" s="44">
        <v>-5861</v>
      </c>
      <c r="BF395" s="44">
        <v>2330200</v>
      </c>
      <c r="BG395" s="44"/>
      <c r="BH395" s="44">
        <v>626800</v>
      </c>
      <c r="BI395" s="21">
        <v>10430100</v>
      </c>
      <c r="BJ395" s="21"/>
      <c r="BK395" s="21"/>
      <c r="BL395" s="21">
        <v>54700</v>
      </c>
      <c r="BM395" s="21">
        <v>21000</v>
      </c>
      <c r="BN395" s="21">
        <v>13462800</v>
      </c>
      <c r="BO395" s="21"/>
      <c r="BP395" s="21"/>
      <c r="BQ395" s="44"/>
      <c r="BR395" s="21"/>
      <c r="BS395" s="44"/>
      <c r="BT395" s="21"/>
      <c r="BU395" s="44"/>
      <c r="BV395" s="21"/>
      <c r="BW395" s="44">
        <v>1319503</v>
      </c>
      <c r="BX395" s="21"/>
      <c r="BY395" s="21"/>
      <c r="BZ395" s="21"/>
      <c r="CA395" s="44">
        <v>244</v>
      </c>
      <c r="CB395" s="44"/>
      <c r="CC395" s="44">
        <v>13421</v>
      </c>
      <c r="CD395" s="44"/>
      <c r="CE395" s="44"/>
      <c r="CF395" s="44"/>
      <c r="CG395" s="44"/>
      <c r="CH395" s="44"/>
      <c r="CI395" s="21"/>
      <c r="CJ395" s="44"/>
      <c r="CK395" s="21"/>
      <c r="CL395" s="44"/>
      <c r="CM395" s="44">
        <v>44364</v>
      </c>
      <c r="CN395" s="44">
        <v>0</v>
      </c>
      <c r="CO395" s="44">
        <v>312056</v>
      </c>
      <c r="CP395" s="44">
        <v>0</v>
      </c>
      <c r="CQ395" s="21">
        <v>299721</v>
      </c>
      <c r="CR395" s="44">
        <v>1397</v>
      </c>
      <c r="CS395" s="44">
        <v>375837</v>
      </c>
      <c r="CT395" s="44">
        <v>80367</v>
      </c>
      <c r="CU395" s="44"/>
      <c r="CV395" s="44">
        <v>219426</v>
      </c>
      <c r="CW395" s="21"/>
      <c r="CX395" s="21"/>
      <c r="CY395" s="21"/>
      <c r="CZ395" s="21"/>
      <c r="DA395" s="21"/>
      <c r="DB395" s="21"/>
      <c r="DC395" s="21"/>
      <c r="DD395" s="21"/>
      <c r="DE395" s="44"/>
      <c r="DF395" s="21"/>
      <c r="DG395" s="44"/>
      <c r="DH395" s="21"/>
      <c r="DI395" s="44"/>
      <c r="DJ395" s="44"/>
      <c r="DK395" s="44"/>
      <c r="DL395" s="44"/>
      <c r="DM395" s="21">
        <v>-954796</v>
      </c>
      <c r="DN395" s="44"/>
      <c r="DO395" s="44"/>
      <c r="DP395" s="44"/>
      <c r="DQ395" s="44"/>
      <c r="DR395" s="44"/>
      <c r="DS395" s="44"/>
      <c r="DT395" s="44"/>
      <c r="DU395" s="44"/>
      <c r="DV395" s="44"/>
      <c r="DW395" s="44"/>
      <c r="DX395" s="44"/>
      <c r="DY395" s="44"/>
      <c r="DZ395" s="44"/>
      <c r="EA395" s="44"/>
      <c r="EB395" s="21"/>
      <c r="EC395" s="44"/>
      <c r="ED395" s="44"/>
      <c r="EE395" s="21"/>
      <c r="EF395" s="44"/>
      <c r="EG395" s="21">
        <v>6163</v>
      </c>
      <c r="EH395" s="44"/>
      <c r="EI395" s="21">
        <v>3149297</v>
      </c>
      <c r="EJ395" s="44"/>
      <c r="EK395" s="44"/>
      <c r="EL395" s="21"/>
      <c r="EM395" s="44"/>
      <c r="EN395" s="44"/>
      <c r="EO395" s="44"/>
      <c r="EP395" s="21"/>
      <c r="EQ395" s="21"/>
      <c r="ER395" s="21"/>
      <c r="ES395" s="21"/>
      <c r="ET395" s="44"/>
      <c r="EU395" s="21"/>
      <c r="EV395" s="44"/>
      <c r="EW395" s="21"/>
      <c r="EX395" s="44"/>
      <c r="EY395" s="44"/>
      <c r="EZ395" s="21"/>
      <c r="FA395" s="21"/>
      <c r="FB395" s="44"/>
      <c r="FC395" s="44"/>
      <c r="FD395" s="21"/>
      <c r="FE395" s="112"/>
      <c r="FF395" s="44"/>
      <c r="FG395" s="44">
        <v>4862766</v>
      </c>
      <c r="FH395" s="44">
        <v>1465371</v>
      </c>
      <c r="FI395" s="44">
        <v>6623289</v>
      </c>
      <c r="FJ395" s="44">
        <v>542041</v>
      </c>
      <c r="FK395" s="44">
        <v>4653798</v>
      </c>
      <c r="FL395" s="44"/>
      <c r="FM395" s="44"/>
      <c r="FN395" s="44"/>
      <c r="FO395" s="44"/>
      <c r="FP395" s="44"/>
      <c r="FQ395" s="44"/>
      <c r="FR395" s="44"/>
      <c r="FS395" s="44"/>
      <c r="FT395" s="44">
        <v>104</v>
      </c>
      <c r="FU395" s="44"/>
      <c r="FV395" s="21">
        <v>212602</v>
      </c>
      <c r="FW395" s="44"/>
      <c r="FX395" s="44">
        <v>208571</v>
      </c>
      <c r="FY395" s="44">
        <v>577</v>
      </c>
      <c r="FZ395" s="44">
        <v>105063</v>
      </c>
      <c r="GA395" s="44">
        <v>41739</v>
      </c>
      <c r="GB395" s="44"/>
      <c r="GC395" s="44">
        <v>12048</v>
      </c>
      <c r="GD395" s="44">
        <v>592107</v>
      </c>
      <c r="GE395" s="44">
        <v>271862</v>
      </c>
      <c r="GF395" s="44">
        <v>319244</v>
      </c>
      <c r="GG395" s="44">
        <v>2114896</v>
      </c>
      <c r="GH395" s="44">
        <v>22153</v>
      </c>
      <c r="GI395" s="44">
        <v>484384</v>
      </c>
      <c r="GJ395" s="44">
        <v>80915</v>
      </c>
      <c r="GK395" s="44">
        <v>2749841</v>
      </c>
      <c r="GL395" s="44">
        <v>3562</v>
      </c>
      <c r="GM395" s="44">
        <v>720000</v>
      </c>
      <c r="GN395" s="44">
        <v>198989</v>
      </c>
      <c r="GO395" s="44">
        <v>4871</v>
      </c>
      <c r="GP395" s="44"/>
      <c r="GQ395" s="44"/>
      <c r="GR395" s="44">
        <v>154100</v>
      </c>
      <c r="GS395" s="44">
        <v>3604323</v>
      </c>
      <c r="GT395" s="44"/>
      <c r="GU395" s="21">
        <v>131787</v>
      </c>
      <c r="GV395" s="44"/>
      <c r="GW395" s="44"/>
      <c r="GX395" s="44">
        <v>994444</v>
      </c>
      <c r="GY395" s="44">
        <v>4730554</v>
      </c>
      <c r="GZ395" s="44">
        <v>3044091</v>
      </c>
      <c r="HA395" s="44"/>
      <c r="HB395" s="44"/>
      <c r="HC395" s="44">
        <v>1686463</v>
      </c>
      <c r="HD395" s="44">
        <v>4730554</v>
      </c>
      <c r="HE395" s="21"/>
      <c r="HF395" s="21"/>
      <c r="HG395" s="21">
        <v>959433</v>
      </c>
      <c r="HH395" s="21"/>
      <c r="HI395" s="21">
        <v>0</v>
      </c>
      <c r="HJ395" s="44"/>
      <c r="HK395" s="21">
        <v>163468</v>
      </c>
      <c r="HL395" s="21">
        <v>450463</v>
      </c>
      <c r="HM395" s="21">
        <v>613931</v>
      </c>
      <c r="HN395" s="21">
        <v>-482144</v>
      </c>
      <c r="HO395" s="21"/>
      <c r="HP395" s="44"/>
      <c r="HQ395" s="47"/>
      <c r="HR395" s="47"/>
      <c r="HS395" s="47"/>
      <c r="HT395" s="47" t="s">
        <v>2474</v>
      </c>
      <c r="HU395" s="47">
        <v>152204.55000000002</v>
      </c>
      <c r="HV395" s="47">
        <v>1897</v>
      </c>
      <c r="HW395" s="47">
        <v>0</v>
      </c>
      <c r="HX395" s="47">
        <v>7391</v>
      </c>
      <c r="HY395" s="47">
        <v>21638</v>
      </c>
      <c r="HZ395" s="47">
        <v>90899</v>
      </c>
      <c r="IA395" s="47">
        <v>0</v>
      </c>
      <c r="IB395" s="47">
        <v>0</v>
      </c>
      <c r="IC395" s="47">
        <v>0</v>
      </c>
      <c r="ID395"/>
      <c r="IE395" s="47">
        <v>6421</v>
      </c>
      <c r="IF395">
        <v>11170</v>
      </c>
      <c r="IG395" s="47">
        <v>6710</v>
      </c>
      <c r="IH395" s="47">
        <v>56225</v>
      </c>
      <c r="II395"/>
      <c r="IJ395">
        <v>12780</v>
      </c>
      <c r="IK395">
        <v>2020</v>
      </c>
      <c r="IL395">
        <v>3647</v>
      </c>
      <c r="IM395">
        <v>220798</v>
      </c>
      <c r="IN395">
        <v>0</v>
      </c>
      <c r="IO395">
        <v>0</v>
      </c>
      <c r="IP395">
        <v>8033</v>
      </c>
      <c r="IQ395">
        <v>8626</v>
      </c>
      <c r="IR395">
        <v>0</v>
      </c>
      <c r="IS395">
        <v>0</v>
      </c>
      <c r="IT395">
        <v>16659</v>
      </c>
      <c r="IU395">
        <v>166334</v>
      </c>
      <c r="IV395">
        <v>0</v>
      </c>
      <c r="IW395">
        <v>326390</v>
      </c>
      <c r="IX395">
        <v>697191</v>
      </c>
      <c r="IY395">
        <v>1815261</v>
      </c>
      <c r="IZ395">
        <v>0</v>
      </c>
      <c r="JA395">
        <v>0</v>
      </c>
      <c r="JB395">
        <v>0</v>
      </c>
      <c r="JC395"/>
      <c r="JD395">
        <v>128622</v>
      </c>
      <c r="JE395">
        <v>190225</v>
      </c>
      <c r="JF395">
        <v>113060</v>
      </c>
      <c r="JG395">
        <v>991219</v>
      </c>
      <c r="JH395"/>
      <c r="JI395">
        <v>223780</v>
      </c>
      <c r="JJ395">
        <v>65174</v>
      </c>
      <c r="JK395">
        <v>145510</v>
      </c>
      <c r="JL395">
        <v>4862766</v>
      </c>
      <c r="JM395">
        <v>0</v>
      </c>
      <c r="JN395">
        <v>0</v>
      </c>
      <c r="JO395">
        <v>339545</v>
      </c>
      <c r="JP395">
        <v>234032</v>
      </c>
      <c r="JQ395">
        <v>0</v>
      </c>
      <c r="JR395">
        <v>0</v>
      </c>
      <c r="JS395">
        <v>573577</v>
      </c>
      <c r="JT395"/>
      <c r="JU395"/>
      <c r="JV395"/>
      <c r="JW395"/>
      <c r="JX395"/>
      <c r="JY395"/>
      <c r="JZ395"/>
      <c r="KA395"/>
      <c r="KB395"/>
      <c r="KC395"/>
      <c r="KD395"/>
      <c r="KE395"/>
      <c r="KF395">
        <v>118</v>
      </c>
      <c r="KG395">
        <v>166</v>
      </c>
      <c r="KH395">
        <v>99</v>
      </c>
      <c r="KI395">
        <v>74</v>
      </c>
      <c r="KJ395">
        <v>107</v>
      </c>
      <c r="KK395">
        <v>60</v>
      </c>
      <c r="KL395">
        <v>49</v>
      </c>
      <c r="KM395">
        <v>71</v>
      </c>
      <c r="KN395">
        <v>40</v>
      </c>
      <c r="KO395">
        <v>1</v>
      </c>
      <c r="KP395">
        <v>0</v>
      </c>
      <c r="KQ395">
        <v>0</v>
      </c>
      <c r="KR395">
        <v>0</v>
      </c>
      <c r="KS395">
        <v>1</v>
      </c>
      <c r="KT395">
        <v>0</v>
      </c>
      <c r="KU395">
        <v>1</v>
      </c>
      <c r="KV395">
        <v>0</v>
      </c>
      <c r="KW395">
        <v>0</v>
      </c>
      <c r="KX395">
        <v>0</v>
      </c>
      <c r="KY395">
        <v>0</v>
      </c>
      <c r="KZ395">
        <v>0</v>
      </c>
      <c r="LA395">
        <v>0</v>
      </c>
      <c r="LB395">
        <v>0</v>
      </c>
      <c r="LC395">
        <v>0</v>
      </c>
      <c r="LD395">
        <v>1</v>
      </c>
      <c r="LE395">
        <v>0</v>
      </c>
      <c r="LF395">
        <v>0</v>
      </c>
      <c r="LG395">
        <v>0</v>
      </c>
      <c r="LH395">
        <v>0</v>
      </c>
    </row>
    <row r="396" spans="1:320" s="34" customFormat="1" ht="15" customHeight="1" x14ac:dyDescent="0.25">
      <c r="A396" s="45">
        <v>206190596</v>
      </c>
      <c r="B396" s="45" t="s">
        <v>3935</v>
      </c>
      <c r="C396" s="46">
        <v>45292</v>
      </c>
      <c r="D396" s="46">
        <v>45657</v>
      </c>
      <c r="E396" s="47">
        <v>366</v>
      </c>
      <c r="F396" s="45" t="s">
        <v>883</v>
      </c>
      <c r="G396" s="45" t="s">
        <v>884</v>
      </c>
      <c r="H396" s="45" t="s">
        <v>1030</v>
      </c>
      <c r="I396" s="45" t="s">
        <v>886</v>
      </c>
      <c r="J396" s="45" t="s">
        <v>887</v>
      </c>
      <c r="K396" s="45" t="s">
        <v>1031</v>
      </c>
      <c r="L396" s="45" t="s">
        <v>2528</v>
      </c>
      <c r="M396" s="45" t="s">
        <v>3936</v>
      </c>
      <c r="N396" s="45" t="s">
        <v>3937</v>
      </c>
      <c r="O396" s="45" t="s">
        <v>3938</v>
      </c>
      <c r="P396" s="45" t="s">
        <v>3939</v>
      </c>
      <c r="Q396" s="45" t="s">
        <v>3940</v>
      </c>
      <c r="R396" t="s">
        <v>3941</v>
      </c>
      <c r="S396" s="45" t="s">
        <v>893</v>
      </c>
      <c r="T396" t="s">
        <v>3079</v>
      </c>
      <c r="U396" s="47">
        <v>149</v>
      </c>
      <c r="V396" s="47">
        <v>149</v>
      </c>
      <c r="W396" s="47" t="s">
        <v>913</v>
      </c>
      <c r="X396" s="47">
        <v>54534</v>
      </c>
      <c r="Y396" s="47">
        <v>51730</v>
      </c>
      <c r="Z396" s="48">
        <v>207.89</v>
      </c>
      <c r="AA396" s="44">
        <v>349</v>
      </c>
      <c r="AB396" s="44">
        <v>340</v>
      </c>
      <c r="AC396" s="44">
        <v>6828</v>
      </c>
      <c r="AD396" s="44">
        <v>2010</v>
      </c>
      <c r="AE396" s="44">
        <v>1702</v>
      </c>
      <c r="AF396" s="44">
        <v>39853</v>
      </c>
      <c r="AG396" s="44"/>
      <c r="AH396" s="47">
        <v>122</v>
      </c>
      <c r="AI396" s="47">
        <v>255</v>
      </c>
      <c r="AJ396">
        <v>960</v>
      </c>
      <c r="AK396" t="s">
        <v>895</v>
      </c>
      <c r="AL396">
        <v>51730</v>
      </c>
      <c r="AM396"/>
      <c r="AN396"/>
      <c r="AO396"/>
      <c r="AP396"/>
      <c r="AQ396"/>
      <c r="AR396" s="44"/>
      <c r="AS396" s="44"/>
      <c r="AT396" s="44"/>
      <c r="AU396" s="44">
        <v>15484460</v>
      </c>
      <c r="AV396" s="44">
        <v>5510415</v>
      </c>
      <c r="AW396" s="44">
        <v>588997</v>
      </c>
      <c r="AX396" s="44">
        <v>4733</v>
      </c>
      <c r="AY396" s="44">
        <v>20410611</v>
      </c>
      <c r="AZ396" s="21">
        <v>17247627</v>
      </c>
      <c r="BA396" s="21">
        <v>3162984</v>
      </c>
      <c r="BB396" s="44">
        <v>5507</v>
      </c>
      <c r="BC396" s="44">
        <v>665383</v>
      </c>
      <c r="BD396" s="44"/>
      <c r="BE396" s="44">
        <v>2503108</v>
      </c>
      <c r="BF396" s="44">
        <v>2054700</v>
      </c>
      <c r="BG396" s="44">
        <v>599400</v>
      </c>
      <c r="BH396" s="44">
        <v>389939</v>
      </c>
      <c r="BI396" s="21">
        <v>12035222</v>
      </c>
      <c r="BJ396" s="21"/>
      <c r="BK396" s="21">
        <v>36600</v>
      </c>
      <c r="BL396" s="21">
        <v>80599</v>
      </c>
      <c r="BM396" s="21">
        <v>288000</v>
      </c>
      <c r="BN396" s="21">
        <v>15484460</v>
      </c>
      <c r="BO396" s="21"/>
      <c r="BP396" s="21"/>
      <c r="BQ396" s="44"/>
      <c r="BR396" s="21"/>
      <c r="BS396" s="44"/>
      <c r="BT396" s="21"/>
      <c r="BU396" s="44"/>
      <c r="BV396" s="21"/>
      <c r="BW396" s="44">
        <v>1843182</v>
      </c>
      <c r="BX396" s="21">
        <v>110340</v>
      </c>
      <c r="BY396" s="21">
        <v>514160</v>
      </c>
      <c r="BZ396" s="21"/>
      <c r="CA396" s="44">
        <v>1633</v>
      </c>
      <c r="CB396" s="44"/>
      <c r="CC396" s="44">
        <v>3001961</v>
      </c>
      <c r="CD396" s="44"/>
      <c r="CE396" s="44"/>
      <c r="CF396" s="44"/>
      <c r="CG396" s="44">
        <v>36071</v>
      </c>
      <c r="CH396" s="44"/>
      <c r="CI396" s="21">
        <v>2888</v>
      </c>
      <c r="CJ396" s="44"/>
      <c r="CK396" s="21">
        <v>180</v>
      </c>
      <c r="CL396" s="44"/>
      <c r="CM396" s="44">
        <v>5860</v>
      </c>
      <c r="CN396" s="44">
        <v>0</v>
      </c>
      <c r="CO396" s="44">
        <v>2156265</v>
      </c>
      <c r="CP396" s="44">
        <v>0</v>
      </c>
      <c r="CQ396" s="21">
        <v>1826145</v>
      </c>
      <c r="CR396" s="44">
        <v>934515</v>
      </c>
      <c r="CS396" s="44">
        <v>399444</v>
      </c>
      <c r="CT396" s="44">
        <v>85047</v>
      </c>
      <c r="CU396" s="44"/>
      <c r="CV396" s="44">
        <v>103139</v>
      </c>
      <c r="CW396" s="21"/>
      <c r="CX396" s="21"/>
      <c r="CY396" s="21"/>
      <c r="CZ396" s="21"/>
      <c r="DA396" s="21"/>
      <c r="DB396" s="21"/>
      <c r="DC396" s="21"/>
      <c r="DD396" s="21"/>
      <c r="DE396" s="44"/>
      <c r="DF396" s="21"/>
      <c r="DG396" s="44"/>
      <c r="DH396" s="21"/>
      <c r="DI396" s="44"/>
      <c r="DJ396" s="44"/>
      <c r="DK396" s="44"/>
      <c r="DL396" s="44"/>
      <c r="DM396" s="21"/>
      <c r="DN396" s="44"/>
      <c r="DO396" s="44">
        <v>4800</v>
      </c>
      <c r="DP396" s="44"/>
      <c r="DQ396" s="44"/>
      <c r="DR396" s="44"/>
      <c r="DS396" s="44"/>
      <c r="DT396" s="44"/>
      <c r="DU396" s="44"/>
      <c r="DV396" s="44"/>
      <c r="DW396" s="44"/>
      <c r="DX396" s="44"/>
      <c r="DY396" s="44">
        <v>-3195</v>
      </c>
      <c r="DZ396" s="44"/>
      <c r="EA396" s="44"/>
      <c r="EB396" s="21"/>
      <c r="EC396" s="44">
        <v>-2159554</v>
      </c>
      <c r="ED396" s="44">
        <v>58731</v>
      </c>
      <c r="EE396" s="21">
        <v>-364874</v>
      </c>
      <c r="EF396" s="44"/>
      <c r="EG396" s="21">
        <v>92027</v>
      </c>
      <c r="EH396" s="44"/>
      <c r="EI396" s="21">
        <v>2904300</v>
      </c>
      <c r="EJ396" s="44"/>
      <c r="EK396" s="44"/>
      <c r="EL396" s="21"/>
      <c r="EM396" s="44">
        <v>17910</v>
      </c>
      <c r="EN396" s="44"/>
      <c r="EO396" s="44">
        <v>38852</v>
      </c>
      <c r="EP396" s="21"/>
      <c r="EQ396" s="21"/>
      <c r="ER396" s="21"/>
      <c r="ES396" s="21"/>
      <c r="ET396" s="44"/>
      <c r="EU396" s="21"/>
      <c r="EV396" s="44"/>
      <c r="EW396" s="21"/>
      <c r="EX396" s="44"/>
      <c r="EY396" s="44"/>
      <c r="EZ396" s="21"/>
      <c r="FA396" s="21"/>
      <c r="FB396" s="44"/>
      <c r="FC396" s="44"/>
      <c r="FD396" s="21"/>
      <c r="FE396" s="112"/>
      <c r="FF396" s="44"/>
      <c r="FG396" s="44">
        <v>8763015</v>
      </c>
      <c r="FH396" s="44">
        <v>2431886</v>
      </c>
      <c r="FI396" s="44">
        <v>6052726</v>
      </c>
      <c r="FJ396" s="44">
        <v>498862</v>
      </c>
      <c r="FK396" s="44">
        <v>7213714</v>
      </c>
      <c r="FL396" s="44"/>
      <c r="FM396" s="44"/>
      <c r="FN396" s="44"/>
      <c r="FO396" s="44"/>
      <c r="FP396" s="44"/>
      <c r="FQ396" s="44"/>
      <c r="FR396" s="44"/>
      <c r="FS396" s="44"/>
      <c r="FT396" s="44">
        <v>32136</v>
      </c>
      <c r="FU396" s="44">
        <v>5320</v>
      </c>
      <c r="FV396" s="21">
        <v>900069</v>
      </c>
      <c r="FW396" s="44"/>
      <c r="FX396" s="44">
        <v>434674</v>
      </c>
      <c r="FY396" s="44">
        <v>211855</v>
      </c>
      <c r="FZ396" s="44">
        <v>219654</v>
      </c>
      <c r="GA396" s="44">
        <v>48724</v>
      </c>
      <c r="GB396" s="44"/>
      <c r="GC396" s="44">
        <v>28213</v>
      </c>
      <c r="GD396" s="44">
        <v>518975</v>
      </c>
      <c r="GE396" s="44">
        <v>535376</v>
      </c>
      <c r="GF396" s="44">
        <v>216119</v>
      </c>
      <c r="GG396" s="44">
        <v>1122602</v>
      </c>
      <c r="GH396" s="44">
        <v>461668</v>
      </c>
      <c r="GI396" s="44">
        <v>173038</v>
      </c>
      <c r="GJ396" s="44">
        <v>86287</v>
      </c>
      <c r="GK396" s="44">
        <v>3618064</v>
      </c>
      <c r="GL396" s="44">
        <v>36231</v>
      </c>
      <c r="GM396" s="44">
        <v>1053242</v>
      </c>
      <c r="GN396" s="44">
        <v>115928</v>
      </c>
      <c r="GO396" s="44">
        <v>24519</v>
      </c>
      <c r="GP396" s="44"/>
      <c r="GQ396" s="44">
        <v>33</v>
      </c>
      <c r="GR396" s="44">
        <v>191186</v>
      </c>
      <c r="GS396" s="44">
        <v>1757797</v>
      </c>
      <c r="GT396" s="44"/>
      <c r="GU396" s="21">
        <v>116495</v>
      </c>
      <c r="GV396" s="44"/>
      <c r="GW396" s="44">
        <v>30349180</v>
      </c>
      <c r="GX396" s="44"/>
      <c r="GY396" s="44">
        <v>32223472</v>
      </c>
      <c r="GZ396" s="44">
        <v>1700626</v>
      </c>
      <c r="HA396" s="44">
        <v>141589</v>
      </c>
      <c r="HB396" s="44"/>
      <c r="HC396" s="44">
        <v>30381257</v>
      </c>
      <c r="HD396" s="44">
        <v>32223472</v>
      </c>
      <c r="HE396" s="21"/>
      <c r="HF396" s="21">
        <v>30205070</v>
      </c>
      <c r="HG396" s="21"/>
      <c r="HH396" s="21"/>
      <c r="HI396" s="21">
        <v>0</v>
      </c>
      <c r="HJ396" s="44"/>
      <c r="HK396" s="21">
        <v>814</v>
      </c>
      <c r="HL396" s="21">
        <v>709024</v>
      </c>
      <c r="HM396" s="21">
        <v>709838</v>
      </c>
      <c r="HN396" s="21">
        <v>-593343</v>
      </c>
      <c r="HO396" s="21"/>
      <c r="HP396" s="44"/>
      <c r="HQ396" s="47"/>
      <c r="HR396" s="47"/>
      <c r="HS396" s="47"/>
      <c r="HT396" s="47" t="s">
        <v>1759</v>
      </c>
      <c r="HU396" s="47">
        <v>0</v>
      </c>
      <c r="HV396" s="47">
        <v>1872</v>
      </c>
      <c r="HW396" s="47">
        <v>0</v>
      </c>
      <c r="HX396" s="47">
        <v>15389</v>
      </c>
      <c r="HY396" s="47">
        <v>42848</v>
      </c>
      <c r="HZ396" s="47">
        <v>125763</v>
      </c>
      <c r="IA396" s="47">
        <v>0</v>
      </c>
      <c r="IB396" s="47">
        <v>0</v>
      </c>
      <c r="IC396" s="47">
        <v>16</v>
      </c>
      <c r="ID396">
        <v>27471</v>
      </c>
      <c r="IE396" s="47">
        <v>3741</v>
      </c>
      <c r="IF396">
        <v>18069</v>
      </c>
      <c r="IG396" s="47">
        <v>7787</v>
      </c>
      <c r="IH396" s="47">
        <v>24480</v>
      </c>
      <c r="II396">
        <v>11738</v>
      </c>
      <c r="IJ396">
        <v>5104</v>
      </c>
      <c r="IK396">
        <v>1753</v>
      </c>
      <c r="IL396">
        <v>13409</v>
      </c>
      <c r="IM396">
        <v>299440</v>
      </c>
      <c r="IN396">
        <v>0</v>
      </c>
      <c r="IO396">
        <v>0</v>
      </c>
      <c r="IP396">
        <v>0</v>
      </c>
      <c r="IQ396">
        <v>0</v>
      </c>
      <c r="IR396">
        <v>0</v>
      </c>
      <c r="IS396">
        <v>0</v>
      </c>
      <c r="IT396">
        <v>0</v>
      </c>
      <c r="IU396">
        <v>164600</v>
      </c>
      <c r="IV396">
        <v>0</v>
      </c>
      <c r="IW396">
        <v>793038</v>
      </c>
      <c r="IX396">
        <v>1632169</v>
      </c>
      <c r="IY396">
        <v>2856784</v>
      </c>
      <c r="IZ396">
        <v>0</v>
      </c>
      <c r="JA396">
        <v>0</v>
      </c>
      <c r="JB396">
        <v>419</v>
      </c>
      <c r="JC396">
        <v>1205504</v>
      </c>
      <c r="JD396">
        <v>115975</v>
      </c>
      <c r="JE396">
        <v>326853</v>
      </c>
      <c r="JF396">
        <v>140872</v>
      </c>
      <c r="JG396">
        <v>524754</v>
      </c>
      <c r="JH396">
        <v>344887</v>
      </c>
      <c r="JI396">
        <v>112796</v>
      </c>
      <c r="JJ396">
        <v>64360</v>
      </c>
      <c r="JK396">
        <v>480004</v>
      </c>
      <c r="JL396">
        <v>8763015</v>
      </c>
      <c r="JM396">
        <v>0</v>
      </c>
      <c r="JN396">
        <v>0</v>
      </c>
      <c r="JO396">
        <v>0</v>
      </c>
      <c r="JP396">
        <v>0</v>
      </c>
      <c r="JQ396">
        <v>0</v>
      </c>
      <c r="JR396">
        <v>0</v>
      </c>
      <c r="JS396">
        <v>0</v>
      </c>
      <c r="JT396"/>
      <c r="JU396"/>
      <c r="JV396"/>
      <c r="JW396"/>
      <c r="JX396"/>
      <c r="JY396">
        <v>27471</v>
      </c>
      <c r="JZ396"/>
      <c r="KA396"/>
      <c r="KB396"/>
      <c r="KC396"/>
      <c r="KD396"/>
      <c r="KE396">
        <v>1205504</v>
      </c>
      <c r="KF396">
        <v>181</v>
      </c>
      <c r="KG396">
        <v>255</v>
      </c>
      <c r="KH396">
        <v>147</v>
      </c>
      <c r="KI396">
        <v>132</v>
      </c>
      <c r="KJ396">
        <v>196</v>
      </c>
      <c r="KK396">
        <v>105</v>
      </c>
      <c r="KL396">
        <v>78</v>
      </c>
      <c r="KM396">
        <v>122</v>
      </c>
      <c r="KN396">
        <v>56</v>
      </c>
      <c r="KO396">
        <v>1</v>
      </c>
      <c r="KP396">
        <v>0</v>
      </c>
      <c r="KQ396">
        <v>0</v>
      </c>
      <c r="KR396">
        <v>0</v>
      </c>
      <c r="KS396">
        <v>0</v>
      </c>
      <c r="KT396">
        <v>1</v>
      </c>
      <c r="KU396">
        <v>1</v>
      </c>
      <c r="KV396">
        <v>0</v>
      </c>
      <c r="KW396">
        <v>0</v>
      </c>
      <c r="KX396">
        <v>0</v>
      </c>
      <c r="KY396">
        <v>0</v>
      </c>
      <c r="KZ396">
        <v>0</v>
      </c>
      <c r="LA396">
        <v>0</v>
      </c>
      <c r="LB396">
        <v>0</v>
      </c>
      <c r="LC396">
        <v>0</v>
      </c>
      <c r="LD396">
        <v>1</v>
      </c>
      <c r="LE396">
        <v>0</v>
      </c>
      <c r="LF396">
        <v>0</v>
      </c>
      <c r="LG396">
        <v>0</v>
      </c>
      <c r="LH396">
        <v>0</v>
      </c>
    </row>
    <row r="397" spans="1:320" s="34" customFormat="1" ht="15" customHeight="1" x14ac:dyDescent="0.25">
      <c r="A397" s="45">
        <v>206190597</v>
      </c>
      <c r="B397" s="45" t="s">
        <v>1212</v>
      </c>
      <c r="C397" s="46">
        <v>45210</v>
      </c>
      <c r="D397" s="46">
        <v>45412</v>
      </c>
      <c r="E397" s="47">
        <v>203</v>
      </c>
      <c r="F397" s="45" t="s">
        <v>883</v>
      </c>
      <c r="G397" s="45" t="s">
        <v>884</v>
      </c>
      <c r="H397" s="45" t="s">
        <v>1030</v>
      </c>
      <c r="I397" s="45" t="s">
        <v>886</v>
      </c>
      <c r="J397" s="45" t="s">
        <v>887</v>
      </c>
      <c r="K397" s="45" t="s">
        <v>1031</v>
      </c>
      <c r="L397" s="45" t="s">
        <v>2709</v>
      </c>
      <c r="M397" s="45" t="s">
        <v>1213</v>
      </c>
      <c r="N397" s="45" t="s">
        <v>1214</v>
      </c>
      <c r="O397" s="45" t="s">
        <v>1034</v>
      </c>
      <c r="P397" s="45" t="s">
        <v>3578</v>
      </c>
      <c r="Q397" s="45" t="s">
        <v>3942</v>
      </c>
      <c r="R397" t="s">
        <v>1215</v>
      </c>
      <c r="S397" s="45" t="s">
        <v>893</v>
      </c>
      <c r="T397"/>
      <c r="U397" s="47">
        <v>99</v>
      </c>
      <c r="V397" s="47">
        <v>99</v>
      </c>
      <c r="W397" s="47" t="s">
        <v>894</v>
      </c>
      <c r="X397" s="47">
        <v>20097</v>
      </c>
      <c r="Y397" s="47">
        <v>19356</v>
      </c>
      <c r="Z397" s="48">
        <v>96.31</v>
      </c>
      <c r="AA397" s="44">
        <v>92</v>
      </c>
      <c r="AB397" s="44">
        <v>82</v>
      </c>
      <c r="AC397" s="44">
        <v>3659</v>
      </c>
      <c r="AD397" s="44"/>
      <c r="AE397" s="44">
        <v>1388</v>
      </c>
      <c r="AF397" s="44">
        <v>13683</v>
      </c>
      <c r="AG397" s="44">
        <v>141</v>
      </c>
      <c r="AH397" s="47">
        <v>21</v>
      </c>
      <c r="AI397" s="47">
        <v>29</v>
      </c>
      <c r="AJ397">
        <v>435</v>
      </c>
      <c r="AK397" t="s">
        <v>895</v>
      </c>
      <c r="AL397">
        <v>19356</v>
      </c>
      <c r="AM397"/>
      <c r="AN397"/>
      <c r="AO397"/>
      <c r="AP397"/>
      <c r="AQ397"/>
      <c r="AR397" s="44"/>
      <c r="AS397" s="44"/>
      <c r="AT397" s="44"/>
      <c r="AU397" s="44">
        <v>8713296</v>
      </c>
      <c r="AV397" s="44">
        <v>3341965</v>
      </c>
      <c r="AW397" s="44">
        <v>3799291</v>
      </c>
      <c r="AX397" s="44"/>
      <c r="AY397" s="44">
        <v>8255970</v>
      </c>
      <c r="AZ397" s="21">
        <v>9094450</v>
      </c>
      <c r="BA397" s="21">
        <v>-838480</v>
      </c>
      <c r="BB397" s="44">
        <v>412851</v>
      </c>
      <c r="BC397" s="44">
        <v>800</v>
      </c>
      <c r="BD397" s="44"/>
      <c r="BE397" s="44">
        <v>-426429</v>
      </c>
      <c r="BF397" s="44">
        <v>2927045</v>
      </c>
      <c r="BG397" s="44"/>
      <c r="BH397" s="44">
        <v>493140</v>
      </c>
      <c r="BI397" s="21">
        <v>4999500</v>
      </c>
      <c r="BJ397" s="21">
        <v>112800</v>
      </c>
      <c r="BK397" s="21">
        <v>16800</v>
      </c>
      <c r="BL397" s="21">
        <v>10338</v>
      </c>
      <c r="BM397" s="21">
        <v>153673</v>
      </c>
      <c r="BN397" s="21">
        <v>8713296</v>
      </c>
      <c r="BO397" s="21"/>
      <c r="BP397" s="21"/>
      <c r="BQ397" s="44"/>
      <c r="BR397" s="21"/>
      <c r="BS397" s="44"/>
      <c r="BT397" s="21"/>
      <c r="BU397" s="44"/>
      <c r="BV397" s="21"/>
      <c r="BW397" s="44">
        <v>2972134</v>
      </c>
      <c r="BX397" s="21"/>
      <c r="BY397" s="21"/>
      <c r="BZ397" s="21"/>
      <c r="CA397" s="44">
        <v>45619</v>
      </c>
      <c r="CB397" s="44"/>
      <c r="CC397" s="44">
        <v>229522</v>
      </c>
      <c r="CD397" s="44"/>
      <c r="CE397" s="44">
        <v>71123</v>
      </c>
      <c r="CF397" s="44"/>
      <c r="CG397" s="44">
        <v>17042</v>
      </c>
      <c r="CH397" s="44"/>
      <c r="CI397" s="21">
        <v>2778</v>
      </c>
      <c r="CJ397" s="44"/>
      <c r="CK397" s="21">
        <v>3747</v>
      </c>
      <c r="CL397" s="44"/>
      <c r="CM397" s="44">
        <v>0</v>
      </c>
      <c r="CN397" s="44">
        <v>11424</v>
      </c>
      <c r="CO397" s="44">
        <v>1275394</v>
      </c>
      <c r="CP397" s="44">
        <v>0</v>
      </c>
      <c r="CQ397" s="21">
        <v>1337483</v>
      </c>
      <c r="CR397" s="44">
        <v>116744</v>
      </c>
      <c r="CS397" s="44">
        <v>510027</v>
      </c>
      <c r="CT397" s="44">
        <v>14727</v>
      </c>
      <c r="CU397" s="44"/>
      <c r="CV397" s="44">
        <v>76166</v>
      </c>
      <c r="CW397" s="21"/>
      <c r="CX397" s="21"/>
      <c r="CY397" s="21"/>
      <c r="CZ397" s="21"/>
      <c r="DA397" s="21"/>
      <c r="DB397" s="21"/>
      <c r="DC397" s="21"/>
      <c r="DD397" s="21"/>
      <c r="DE397" s="44"/>
      <c r="DF397" s="21"/>
      <c r="DG397" s="44"/>
      <c r="DH397" s="21"/>
      <c r="DI397" s="44"/>
      <c r="DJ397" s="44"/>
      <c r="DK397" s="44"/>
      <c r="DL397" s="44"/>
      <c r="DM397" s="21"/>
      <c r="DN397" s="44"/>
      <c r="DO397" s="44"/>
      <c r="DP397" s="44"/>
      <c r="DQ397" s="44"/>
      <c r="DR397" s="44"/>
      <c r="DS397" s="44"/>
      <c r="DT397" s="44"/>
      <c r="DU397" s="44"/>
      <c r="DV397" s="44"/>
      <c r="DW397" s="44"/>
      <c r="DX397" s="44"/>
      <c r="DY397" s="44">
        <v>6100</v>
      </c>
      <c r="DZ397" s="44"/>
      <c r="EA397" s="44"/>
      <c r="EB397" s="21"/>
      <c r="EC397" s="44">
        <v>1690632</v>
      </c>
      <c r="ED397" s="44"/>
      <c r="EE397" s="21"/>
      <c r="EF397" s="44"/>
      <c r="EG397" s="21">
        <v>258730</v>
      </c>
      <c r="EH397" s="44"/>
      <c r="EI397" s="21">
        <v>1666417</v>
      </c>
      <c r="EJ397" s="44"/>
      <c r="EK397" s="44">
        <v>106327</v>
      </c>
      <c r="EL397" s="21"/>
      <c r="EM397" s="44">
        <v>25841</v>
      </c>
      <c r="EN397" s="44"/>
      <c r="EO397" s="44">
        <v>45244</v>
      </c>
      <c r="EP397" s="21"/>
      <c r="EQ397" s="21"/>
      <c r="ER397" s="21"/>
      <c r="ES397" s="21"/>
      <c r="ET397" s="44"/>
      <c r="EU397" s="21"/>
      <c r="EV397" s="44"/>
      <c r="EW397" s="21"/>
      <c r="EX397" s="44"/>
      <c r="EY397" s="44"/>
      <c r="EZ397" s="21"/>
      <c r="FA397" s="21"/>
      <c r="FB397" s="44"/>
      <c r="FC397" s="44"/>
      <c r="FD397" s="21"/>
      <c r="FE397" s="112"/>
      <c r="FF397" s="44"/>
      <c r="FG397" s="44">
        <v>4531636</v>
      </c>
      <c r="FH397" s="44">
        <v>1125564</v>
      </c>
      <c r="FI397" s="44">
        <v>3437250</v>
      </c>
      <c r="FJ397" s="44">
        <v>227189</v>
      </c>
      <c r="FK397" s="44">
        <v>3786454</v>
      </c>
      <c r="FL397" s="44"/>
      <c r="FM397" s="44"/>
      <c r="FN397" s="44"/>
      <c r="FO397" s="44"/>
      <c r="FP397" s="44"/>
      <c r="FQ397" s="44"/>
      <c r="FR397" s="44"/>
      <c r="FS397" s="44"/>
      <c r="FT397" s="44"/>
      <c r="FU397" s="44">
        <v>5712</v>
      </c>
      <c r="FV397" s="21">
        <v>209494</v>
      </c>
      <c r="FW397" s="44"/>
      <c r="FX397" s="44">
        <v>222874</v>
      </c>
      <c r="FY397" s="44">
        <v>21152</v>
      </c>
      <c r="FZ397" s="44">
        <v>88509</v>
      </c>
      <c r="GA397" s="44">
        <v>16735</v>
      </c>
      <c r="GB397" s="44"/>
      <c r="GC397" s="44">
        <v>44326</v>
      </c>
      <c r="GD397" s="44">
        <v>397204</v>
      </c>
      <c r="GE397" s="44">
        <v>205103</v>
      </c>
      <c r="GF397" s="44">
        <v>275217</v>
      </c>
      <c r="GG397" s="44">
        <v>513905</v>
      </c>
      <c r="GH397" s="44">
        <v>63933</v>
      </c>
      <c r="GI397" s="44">
        <v>92835</v>
      </c>
      <c r="GJ397" s="44">
        <v>63611</v>
      </c>
      <c r="GK397" s="44">
        <v>1889170</v>
      </c>
      <c r="GL397" s="44">
        <v>38605</v>
      </c>
      <c r="GM397" s="44">
        <v>986111</v>
      </c>
      <c r="GN397" s="44">
        <v>13385</v>
      </c>
      <c r="GO397" s="44">
        <v>16026</v>
      </c>
      <c r="GP397" s="44"/>
      <c r="GQ397" s="44">
        <v>23204</v>
      </c>
      <c r="GR397" s="44">
        <v>120885</v>
      </c>
      <c r="GS397" s="44">
        <v>3317008</v>
      </c>
      <c r="GT397" s="44"/>
      <c r="GU397" s="21">
        <v>262679</v>
      </c>
      <c r="GV397" s="44">
        <v>176293</v>
      </c>
      <c r="GW397" s="44">
        <v>5049356</v>
      </c>
      <c r="GX397" s="44">
        <v>2077254</v>
      </c>
      <c r="GY397" s="44">
        <v>10882590</v>
      </c>
      <c r="GZ397" s="44">
        <v>12675406</v>
      </c>
      <c r="HA397" s="44"/>
      <c r="HB397" s="44"/>
      <c r="HC397" s="44">
        <v>-1792816</v>
      </c>
      <c r="HD397" s="44">
        <v>10882590</v>
      </c>
      <c r="HE397" s="21">
        <v>367192</v>
      </c>
      <c r="HF397" s="21"/>
      <c r="HG397" s="21">
        <v>4547278</v>
      </c>
      <c r="HH397" s="21"/>
      <c r="HI397" s="21">
        <v>0</v>
      </c>
      <c r="HJ397" s="44"/>
      <c r="HK397" s="21">
        <v>307447</v>
      </c>
      <c r="HL397" s="21">
        <v>166789</v>
      </c>
      <c r="HM397" s="21">
        <v>474236</v>
      </c>
      <c r="HN397" s="21">
        <v>-211557</v>
      </c>
      <c r="HO397" s="21"/>
      <c r="HP397" s="44"/>
      <c r="HQ397" s="47"/>
      <c r="HR397" s="47"/>
      <c r="HS397" s="47"/>
      <c r="HT397" s="47" t="s">
        <v>1799</v>
      </c>
      <c r="HU397" s="47">
        <v>126754.06</v>
      </c>
      <c r="HV397" s="47">
        <v>803</v>
      </c>
      <c r="HW397" s="47">
        <v>0</v>
      </c>
      <c r="HX397" s="47">
        <v>4487</v>
      </c>
      <c r="HY397" s="47">
        <v>18958</v>
      </c>
      <c r="HZ397" s="47">
        <v>56140</v>
      </c>
      <c r="IA397" s="47">
        <v>0</v>
      </c>
      <c r="IB397" s="47">
        <v>0</v>
      </c>
      <c r="IC397" s="47">
        <v>2693</v>
      </c>
      <c r="ID397">
        <v>7583</v>
      </c>
      <c r="IE397" s="47">
        <v>2092</v>
      </c>
      <c r="IF397">
        <v>6294</v>
      </c>
      <c r="IG397" s="47">
        <v>8853</v>
      </c>
      <c r="IH397" s="47">
        <v>11654</v>
      </c>
      <c r="II397">
        <v>1641</v>
      </c>
      <c r="IJ397">
        <v>3056</v>
      </c>
      <c r="IK397">
        <v>1133</v>
      </c>
      <c r="IL397">
        <v>11615</v>
      </c>
      <c r="IM397">
        <v>137002</v>
      </c>
      <c r="IN397">
        <v>0</v>
      </c>
      <c r="IO397">
        <v>0</v>
      </c>
      <c r="IP397">
        <v>0</v>
      </c>
      <c r="IQ397">
        <v>0</v>
      </c>
      <c r="IR397">
        <v>0</v>
      </c>
      <c r="IS397">
        <v>0</v>
      </c>
      <c r="IT397">
        <v>0</v>
      </c>
      <c r="IU397">
        <v>67542</v>
      </c>
      <c r="IV397">
        <v>0</v>
      </c>
      <c r="IW397">
        <v>277168</v>
      </c>
      <c r="IX397">
        <v>855577</v>
      </c>
      <c r="IY397">
        <v>1444508</v>
      </c>
      <c r="IZ397">
        <v>0</v>
      </c>
      <c r="JA397">
        <v>0</v>
      </c>
      <c r="JB397">
        <v>109269</v>
      </c>
      <c r="JC397">
        <v>362710</v>
      </c>
      <c r="JD397">
        <v>57739</v>
      </c>
      <c r="JE397">
        <v>132878</v>
      </c>
      <c r="JF397">
        <v>187043</v>
      </c>
      <c r="JG397">
        <v>279645</v>
      </c>
      <c r="JH397">
        <v>51746</v>
      </c>
      <c r="JI397">
        <v>71986</v>
      </c>
      <c r="JJ397">
        <v>52789</v>
      </c>
      <c r="JK397">
        <v>581036</v>
      </c>
      <c r="JL397">
        <v>4531636</v>
      </c>
      <c r="JM397">
        <v>0</v>
      </c>
      <c r="JN397">
        <v>0</v>
      </c>
      <c r="JO397">
        <v>0</v>
      </c>
      <c r="JP397">
        <v>0</v>
      </c>
      <c r="JQ397">
        <v>0</v>
      </c>
      <c r="JR397">
        <v>0</v>
      </c>
      <c r="JS397">
        <v>0</v>
      </c>
      <c r="JT397"/>
      <c r="JU397"/>
      <c r="JV397"/>
      <c r="JW397"/>
      <c r="JX397"/>
      <c r="JY397">
        <v>7583</v>
      </c>
      <c r="JZ397"/>
      <c r="KA397"/>
      <c r="KB397"/>
      <c r="KC397"/>
      <c r="KD397"/>
      <c r="KE397">
        <v>362710</v>
      </c>
      <c r="KF397">
        <v>161</v>
      </c>
      <c r="KG397">
        <v>206</v>
      </c>
      <c r="KH397">
        <v>130</v>
      </c>
      <c r="KI397">
        <v>98</v>
      </c>
      <c r="KJ397">
        <v>132</v>
      </c>
      <c r="KK397">
        <v>74</v>
      </c>
      <c r="KL397">
        <v>60</v>
      </c>
      <c r="KM397">
        <v>86</v>
      </c>
      <c r="KN397">
        <v>45</v>
      </c>
      <c r="KO397">
        <v>1</v>
      </c>
      <c r="KP397">
        <v>0</v>
      </c>
      <c r="KQ397">
        <v>0</v>
      </c>
      <c r="KR397">
        <v>0</v>
      </c>
      <c r="KS397">
        <v>1</v>
      </c>
      <c r="KT397">
        <v>0</v>
      </c>
      <c r="KU397">
        <v>1</v>
      </c>
      <c r="KV397">
        <v>0</v>
      </c>
      <c r="KW397">
        <v>0</v>
      </c>
      <c r="KX397">
        <v>0</v>
      </c>
      <c r="KY397">
        <v>0</v>
      </c>
      <c r="KZ397">
        <v>0</v>
      </c>
      <c r="LA397">
        <v>0</v>
      </c>
      <c r="LB397">
        <v>0</v>
      </c>
      <c r="LC397">
        <v>0</v>
      </c>
      <c r="LD397">
        <v>1</v>
      </c>
      <c r="LE397">
        <v>0</v>
      </c>
      <c r="LF397">
        <v>0</v>
      </c>
      <c r="LG397">
        <v>0</v>
      </c>
      <c r="LH397">
        <v>0</v>
      </c>
    </row>
    <row r="398" spans="1:320" s="34" customFormat="1" ht="15" customHeight="1" x14ac:dyDescent="0.25">
      <c r="A398" s="45">
        <v>206190598</v>
      </c>
      <c r="B398" s="45" t="s">
        <v>3943</v>
      </c>
      <c r="C398" s="46">
        <v>45292</v>
      </c>
      <c r="D398" s="46">
        <v>45657</v>
      </c>
      <c r="E398" s="47">
        <v>366</v>
      </c>
      <c r="F398" s="45" t="s">
        <v>883</v>
      </c>
      <c r="G398" s="45" t="s">
        <v>884</v>
      </c>
      <c r="H398" s="45" t="s">
        <v>1030</v>
      </c>
      <c r="I398" s="45" t="s">
        <v>886</v>
      </c>
      <c r="J398" s="45" t="s">
        <v>887</v>
      </c>
      <c r="K398" s="45" t="s">
        <v>1031</v>
      </c>
      <c r="L398" s="45" t="s">
        <v>2897</v>
      </c>
      <c r="M398" s="45" t="s">
        <v>3944</v>
      </c>
      <c r="N398" s="45" t="s">
        <v>3945</v>
      </c>
      <c r="O398" s="45" t="s">
        <v>1264</v>
      </c>
      <c r="P398" s="45" t="s">
        <v>3011</v>
      </c>
      <c r="Q398" s="45" t="s">
        <v>3946</v>
      </c>
      <c r="R398" t="s">
        <v>3947</v>
      </c>
      <c r="S398" s="45" t="s">
        <v>893</v>
      </c>
      <c r="T398"/>
      <c r="U398" s="47">
        <v>59</v>
      </c>
      <c r="V398" s="47">
        <v>59</v>
      </c>
      <c r="W398" s="47" t="s">
        <v>1728</v>
      </c>
      <c r="X398" s="47">
        <v>21594</v>
      </c>
      <c r="Y398" s="47">
        <v>20131</v>
      </c>
      <c r="Z398" s="48">
        <v>217.33</v>
      </c>
      <c r="AA398" s="44">
        <v>233</v>
      </c>
      <c r="AB398" s="44">
        <v>275</v>
      </c>
      <c r="AC398" s="44">
        <v>7375</v>
      </c>
      <c r="AD398" s="44">
        <v>827</v>
      </c>
      <c r="AE398" s="44">
        <v>1099</v>
      </c>
      <c r="AF398" s="44">
        <v>10494</v>
      </c>
      <c r="AG398" s="44"/>
      <c r="AH398" s="47"/>
      <c r="AI398" s="47">
        <v>40</v>
      </c>
      <c r="AJ398">
        <v>296</v>
      </c>
      <c r="AK398" t="s">
        <v>895</v>
      </c>
      <c r="AL398">
        <v>20131</v>
      </c>
      <c r="AM398"/>
      <c r="AN398"/>
      <c r="AO398"/>
      <c r="AP398"/>
      <c r="AQ398"/>
      <c r="AR398" s="44"/>
      <c r="AS398" s="44"/>
      <c r="AT398" s="44"/>
      <c r="AU398" s="44">
        <v>7045850</v>
      </c>
      <c r="AV398" s="44">
        <v>11608969</v>
      </c>
      <c r="AW398" s="44">
        <v>7168444</v>
      </c>
      <c r="AX398" s="44">
        <v>15269</v>
      </c>
      <c r="AY398" s="44">
        <v>11501644</v>
      </c>
      <c r="AZ398" s="21">
        <v>10717270</v>
      </c>
      <c r="BA398" s="21">
        <v>784374</v>
      </c>
      <c r="BB398" s="44">
        <v>843210</v>
      </c>
      <c r="BC398" s="44"/>
      <c r="BD398" s="44"/>
      <c r="BE398" s="44">
        <v>1627584</v>
      </c>
      <c r="BF398" s="44">
        <v>2581250</v>
      </c>
      <c r="BG398" s="44">
        <v>289450</v>
      </c>
      <c r="BH398" s="44">
        <v>384650</v>
      </c>
      <c r="BI398" s="21">
        <v>3672900</v>
      </c>
      <c r="BJ398" s="21"/>
      <c r="BK398" s="21"/>
      <c r="BL398" s="21">
        <v>14000</v>
      </c>
      <c r="BM398" s="21">
        <v>103600</v>
      </c>
      <c r="BN398" s="21">
        <v>7045850</v>
      </c>
      <c r="BO398" s="21"/>
      <c r="BP398" s="21"/>
      <c r="BQ398" s="44"/>
      <c r="BR398" s="21"/>
      <c r="BS398" s="44"/>
      <c r="BT398" s="21"/>
      <c r="BU398" s="44"/>
      <c r="BV398" s="21"/>
      <c r="BW398" s="44">
        <v>10686736</v>
      </c>
      <c r="BX398" s="21"/>
      <c r="BY398" s="21">
        <v>812066</v>
      </c>
      <c r="BZ398" s="21"/>
      <c r="CA398" s="44">
        <v>54635</v>
      </c>
      <c r="CB398" s="44"/>
      <c r="CC398" s="44">
        <v>48761</v>
      </c>
      <c r="CD398" s="44"/>
      <c r="CE398" s="44"/>
      <c r="CF398" s="44"/>
      <c r="CG398" s="44"/>
      <c r="CH398" s="44"/>
      <c r="CI398" s="21">
        <v>4400</v>
      </c>
      <c r="CJ398" s="44"/>
      <c r="CK398" s="21">
        <v>2371</v>
      </c>
      <c r="CL398" s="44"/>
      <c r="CM398" s="44">
        <v>0</v>
      </c>
      <c r="CN398" s="44">
        <v>0</v>
      </c>
      <c r="CO398" s="44">
        <v>5336550</v>
      </c>
      <c r="CP398" s="44">
        <v>0</v>
      </c>
      <c r="CQ398" s="21">
        <v>5185200</v>
      </c>
      <c r="CR398" s="44">
        <v>834150</v>
      </c>
      <c r="CS398" s="44">
        <v>229670</v>
      </c>
      <c r="CT398" s="44">
        <v>12127</v>
      </c>
      <c r="CU398" s="44"/>
      <c r="CV398" s="44">
        <v>11272</v>
      </c>
      <c r="CW398" s="21"/>
      <c r="CX398" s="21"/>
      <c r="CY398" s="21"/>
      <c r="CZ398" s="21"/>
      <c r="DA398" s="21"/>
      <c r="DB398" s="21"/>
      <c r="DC398" s="21"/>
      <c r="DD398" s="21"/>
      <c r="DE398" s="44"/>
      <c r="DF398" s="21"/>
      <c r="DG398" s="44"/>
      <c r="DH398" s="21"/>
      <c r="DI398" s="44"/>
      <c r="DJ398" s="44"/>
      <c r="DK398" s="44"/>
      <c r="DL398" s="44"/>
      <c r="DM398" s="21"/>
      <c r="DN398" s="44"/>
      <c r="DO398" s="44"/>
      <c r="DP398" s="44"/>
      <c r="DQ398" s="44"/>
      <c r="DR398" s="44"/>
      <c r="DS398" s="44"/>
      <c r="DT398" s="44"/>
      <c r="DU398" s="44"/>
      <c r="DV398" s="44"/>
      <c r="DW398" s="44"/>
      <c r="DX398" s="44"/>
      <c r="DY398" s="44">
        <v>-3407</v>
      </c>
      <c r="DZ398" s="44"/>
      <c r="EA398" s="44"/>
      <c r="EB398" s="21"/>
      <c r="EC398" s="44">
        <v>6562666</v>
      </c>
      <c r="ED398" s="44"/>
      <c r="EE398" s="21">
        <v>587289</v>
      </c>
      <c r="EF398" s="44"/>
      <c r="EG398" s="21">
        <v>-494523</v>
      </c>
      <c r="EH398" s="44"/>
      <c r="EI398" s="21">
        <v>510617</v>
      </c>
      <c r="EJ398" s="44"/>
      <c r="EK398" s="44"/>
      <c r="EL398" s="21"/>
      <c r="EM398" s="44"/>
      <c r="EN398" s="44"/>
      <c r="EO398" s="44">
        <v>5802</v>
      </c>
      <c r="EP398" s="21"/>
      <c r="EQ398" s="21"/>
      <c r="ER398" s="21"/>
      <c r="ES398" s="21"/>
      <c r="ET398" s="44"/>
      <c r="EU398" s="21"/>
      <c r="EV398" s="44"/>
      <c r="EW398" s="21"/>
      <c r="EX398" s="44"/>
      <c r="EY398" s="44"/>
      <c r="EZ398" s="21"/>
      <c r="FA398" s="21"/>
      <c r="FB398" s="44"/>
      <c r="FC398" s="44"/>
      <c r="FD398" s="21"/>
      <c r="FE398" s="112"/>
      <c r="FF398" s="44"/>
      <c r="FG398" s="44">
        <v>5051396</v>
      </c>
      <c r="FH398" s="44">
        <v>1419407</v>
      </c>
      <c r="FI398" s="44">
        <v>4246467</v>
      </c>
      <c r="FJ398" s="44">
        <v>230164</v>
      </c>
      <c r="FK398" s="44">
        <v>3647954</v>
      </c>
      <c r="FL398" s="44"/>
      <c r="FM398" s="44"/>
      <c r="FN398" s="44"/>
      <c r="FO398" s="44"/>
      <c r="FP398" s="44"/>
      <c r="FQ398" s="44"/>
      <c r="FR398" s="44"/>
      <c r="FS398" s="44"/>
      <c r="FT398" s="44">
        <v>9933</v>
      </c>
      <c r="FU398" s="44"/>
      <c r="FV398" s="21">
        <v>374073</v>
      </c>
      <c r="FW398" s="44"/>
      <c r="FX398" s="44">
        <v>433809</v>
      </c>
      <c r="FY398" s="44">
        <v>148981</v>
      </c>
      <c r="FZ398" s="44">
        <v>201760</v>
      </c>
      <c r="GA398" s="44">
        <v>14653</v>
      </c>
      <c r="GB398" s="44"/>
      <c r="GC398" s="44">
        <v>145357</v>
      </c>
      <c r="GD398" s="44">
        <v>306700</v>
      </c>
      <c r="GE398" s="44">
        <v>177411</v>
      </c>
      <c r="GF398" s="44">
        <v>166368</v>
      </c>
      <c r="GG398" s="44">
        <v>815808</v>
      </c>
      <c r="GH398" s="44">
        <v>88200</v>
      </c>
      <c r="GI398" s="44">
        <v>94047</v>
      </c>
      <c r="GJ398" s="44">
        <v>105863</v>
      </c>
      <c r="GK398" s="44">
        <v>3026111</v>
      </c>
      <c r="GL398" s="44">
        <v>56102</v>
      </c>
      <c r="GM398" s="44">
        <v>641302</v>
      </c>
      <c r="GN398" s="44">
        <v>24247</v>
      </c>
      <c r="GO398" s="44">
        <v>24627</v>
      </c>
      <c r="GP398" s="44"/>
      <c r="GQ398" s="44">
        <v>2238</v>
      </c>
      <c r="GR398" s="44">
        <v>211726</v>
      </c>
      <c r="GS398" s="44">
        <v>5842458</v>
      </c>
      <c r="GT398" s="44"/>
      <c r="GU398" s="21">
        <v>333445</v>
      </c>
      <c r="GV398" s="44"/>
      <c r="GW398" s="44">
        <v>1032532</v>
      </c>
      <c r="GX398" s="44">
        <v>95000</v>
      </c>
      <c r="GY398" s="44">
        <v>7303435</v>
      </c>
      <c r="GZ398" s="44">
        <v>2092847</v>
      </c>
      <c r="HA398" s="44"/>
      <c r="HB398" s="44"/>
      <c r="HC398" s="44">
        <v>5210588</v>
      </c>
      <c r="HD398" s="44">
        <v>7303435</v>
      </c>
      <c r="HE398" s="21">
        <v>488030</v>
      </c>
      <c r="HF398" s="21"/>
      <c r="HG398" s="21">
        <v>8627</v>
      </c>
      <c r="HH398" s="21"/>
      <c r="HI398" s="21">
        <v>0</v>
      </c>
      <c r="HJ398" s="44"/>
      <c r="HK398" s="21">
        <v>831075</v>
      </c>
      <c r="HL398" s="21">
        <v>266028</v>
      </c>
      <c r="HM398" s="21">
        <v>1097103</v>
      </c>
      <c r="HN398" s="21">
        <v>-763658</v>
      </c>
      <c r="HO398" s="21"/>
      <c r="HP398" s="44"/>
      <c r="HQ398" s="47"/>
      <c r="HR398" s="47"/>
      <c r="HS398" s="47"/>
      <c r="HT398" s="47" t="s">
        <v>2392</v>
      </c>
      <c r="HU398" s="47">
        <v>-41856.94</v>
      </c>
      <c r="HV398" s="47">
        <v>1952</v>
      </c>
      <c r="HW398" s="47">
        <v>0</v>
      </c>
      <c r="HX398" s="47">
        <v>5818</v>
      </c>
      <c r="HY398" s="47">
        <v>21727</v>
      </c>
      <c r="HZ398" s="47">
        <v>56772</v>
      </c>
      <c r="IA398" s="47">
        <v>0</v>
      </c>
      <c r="IB398" s="47">
        <v>0</v>
      </c>
      <c r="IC398" s="47">
        <v>2063</v>
      </c>
      <c r="ID398">
        <v>17835</v>
      </c>
      <c r="IE398" s="47">
        <v>3772</v>
      </c>
      <c r="IF398">
        <v>4592</v>
      </c>
      <c r="IG398" s="47">
        <v>5957</v>
      </c>
      <c r="IH398" s="47">
        <v>13650</v>
      </c>
      <c r="II398">
        <v>1701</v>
      </c>
      <c r="IJ398">
        <v>3077</v>
      </c>
      <c r="IK398">
        <v>1949</v>
      </c>
      <c r="IL398">
        <v>15696</v>
      </c>
      <c r="IM398">
        <v>156561</v>
      </c>
      <c r="IN398">
        <v>0</v>
      </c>
      <c r="IO398">
        <v>0</v>
      </c>
      <c r="IP398">
        <v>0</v>
      </c>
      <c r="IQ398">
        <v>0</v>
      </c>
      <c r="IR398">
        <v>0</v>
      </c>
      <c r="IS398">
        <v>0</v>
      </c>
      <c r="IT398">
        <v>0</v>
      </c>
      <c r="IU398">
        <v>157760</v>
      </c>
      <c r="IV398">
        <v>0</v>
      </c>
      <c r="IW398">
        <v>345619</v>
      </c>
      <c r="IX398">
        <v>890367</v>
      </c>
      <c r="IY398">
        <v>1212972</v>
      </c>
      <c r="IZ398">
        <v>0</v>
      </c>
      <c r="JA398">
        <v>0</v>
      </c>
      <c r="JB398">
        <v>99675</v>
      </c>
      <c r="JC398">
        <v>766688</v>
      </c>
      <c r="JD398">
        <v>107073</v>
      </c>
      <c r="JE398">
        <v>79793</v>
      </c>
      <c r="JF398">
        <v>108127</v>
      </c>
      <c r="JG398">
        <v>298254</v>
      </c>
      <c r="JH398">
        <v>71769</v>
      </c>
      <c r="JI398">
        <v>66364</v>
      </c>
      <c r="JJ398">
        <v>91262</v>
      </c>
      <c r="JK398">
        <v>755673</v>
      </c>
      <c r="JL398">
        <v>5051396</v>
      </c>
      <c r="JM398">
        <v>0</v>
      </c>
      <c r="JN398">
        <v>0</v>
      </c>
      <c r="JO398">
        <v>0</v>
      </c>
      <c r="JP398">
        <v>0</v>
      </c>
      <c r="JQ398">
        <v>0</v>
      </c>
      <c r="JR398">
        <v>0</v>
      </c>
      <c r="JS398">
        <v>0</v>
      </c>
      <c r="JT398"/>
      <c r="JU398"/>
      <c r="JV398"/>
      <c r="JW398"/>
      <c r="JX398"/>
      <c r="JY398">
        <v>17835</v>
      </c>
      <c r="JZ398"/>
      <c r="KA398"/>
      <c r="KB398"/>
      <c r="KC398"/>
      <c r="KD398"/>
      <c r="KE398">
        <v>766688</v>
      </c>
      <c r="KF398">
        <v>117</v>
      </c>
      <c r="KG398">
        <v>161</v>
      </c>
      <c r="KH398">
        <v>86</v>
      </c>
      <c r="KI398">
        <v>84</v>
      </c>
      <c r="KJ398">
        <v>115</v>
      </c>
      <c r="KK398">
        <v>65</v>
      </c>
      <c r="KL398">
        <v>41</v>
      </c>
      <c r="KM398">
        <v>62</v>
      </c>
      <c r="KN398">
        <v>29</v>
      </c>
      <c r="KO398">
        <v>1</v>
      </c>
      <c r="KP398">
        <v>0</v>
      </c>
      <c r="KQ398">
        <v>0</v>
      </c>
      <c r="KR398">
        <v>1</v>
      </c>
      <c r="KS398">
        <v>0</v>
      </c>
      <c r="KT398">
        <v>0</v>
      </c>
      <c r="KU398">
        <v>1</v>
      </c>
      <c r="KV398">
        <v>0</v>
      </c>
      <c r="KW398">
        <v>0</v>
      </c>
      <c r="KX398">
        <v>0</v>
      </c>
      <c r="KY398">
        <v>0</v>
      </c>
      <c r="KZ398">
        <v>0</v>
      </c>
      <c r="LA398">
        <v>0</v>
      </c>
      <c r="LB398">
        <v>0</v>
      </c>
      <c r="LC398">
        <v>0</v>
      </c>
      <c r="LD398">
        <v>1</v>
      </c>
      <c r="LE398">
        <v>0</v>
      </c>
      <c r="LF398">
        <v>0</v>
      </c>
      <c r="LG398">
        <v>0</v>
      </c>
      <c r="LH398">
        <v>0</v>
      </c>
    </row>
    <row r="399" spans="1:320" s="34" customFormat="1" ht="15" customHeight="1" x14ac:dyDescent="0.25">
      <c r="A399" s="45">
        <v>206190601</v>
      </c>
      <c r="B399" s="45" t="s">
        <v>3948</v>
      </c>
      <c r="C399" s="46">
        <v>45292</v>
      </c>
      <c r="D399" s="46">
        <v>45657</v>
      </c>
      <c r="E399" s="47">
        <v>366</v>
      </c>
      <c r="F399" s="45" t="s">
        <v>883</v>
      </c>
      <c r="G399" s="45" t="s">
        <v>884</v>
      </c>
      <c r="H399" s="45" t="s">
        <v>1030</v>
      </c>
      <c r="I399" s="45" t="s">
        <v>886</v>
      </c>
      <c r="J399" s="45" t="s">
        <v>887</v>
      </c>
      <c r="K399" s="45" t="s">
        <v>1031</v>
      </c>
      <c r="L399" s="45" t="s">
        <v>2780</v>
      </c>
      <c r="M399" s="45" t="s">
        <v>3949</v>
      </c>
      <c r="N399" s="45" t="s">
        <v>3950</v>
      </c>
      <c r="O399" s="45" t="s">
        <v>3951</v>
      </c>
      <c r="P399" s="45" t="s">
        <v>3952</v>
      </c>
      <c r="Q399" s="45" t="s">
        <v>3953</v>
      </c>
      <c r="R399" t="s">
        <v>3954</v>
      </c>
      <c r="S399" s="45" t="s">
        <v>893</v>
      </c>
      <c r="T399"/>
      <c r="U399" s="47">
        <v>59</v>
      </c>
      <c r="V399" s="47">
        <v>59</v>
      </c>
      <c r="W399" s="47" t="s">
        <v>1728</v>
      </c>
      <c r="X399" s="47">
        <v>21594</v>
      </c>
      <c r="Y399" s="47">
        <v>21100</v>
      </c>
      <c r="Z399" s="48">
        <v>230.73</v>
      </c>
      <c r="AA399" s="44">
        <v>142</v>
      </c>
      <c r="AB399" s="44">
        <v>137</v>
      </c>
      <c r="AC399" s="44">
        <v>9361</v>
      </c>
      <c r="AD399" s="44"/>
      <c r="AE399" s="44">
        <v>1414</v>
      </c>
      <c r="AF399" s="44">
        <v>9991</v>
      </c>
      <c r="AG399" s="44"/>
      <c r="AH399" s="47">
        <v>19</v>
      </c>
      <c r="AI399" s="47">
        <v>235</v>
      </c>
      <c r="AJ399">
        <v>80</v>
      </c>
      <c r="AK399" t="s">
        <v>895</v>
      </c>
      <c r="AL399">
        <v>21100</v>
      </c>
      <c r="AM399"/>
      <c r="AN399"/>
      <c r="AO399"/>
      <c r="AP399"/>
      <c r="AQ399"/>
      <c r="AR399" s="44"/>
      <c r="AS399" s="44"/>
      <c r="AT399" s="44"/>
      <c r="AU399" s="44">
        <v>10833547</v>
      </c>
      <c r="AV399" s="44">
        <v>5717598</v>
      </c>
      <c r="AW399" s="44">
        <v>4579029</v>
      </c>
      <c r="AX399" s="44"/>
      <c r="AY399" s="44">
        <v>11972116</v>
      </c>
      <c r="AZ399" s="21">
        <v>10195350</v>
      </c>
      <c r="BA399" s="21">
        <v>1776766</v>
      </c>
      <c r="BB399" s="44">
        <v>712784</v>
      </c>
      <c r="BC399" s="44">
        <v>12590</v>
      </c>
      <c r="BD399" s="44"/>
      <c r="BE399" s="44">
        <v>2476960</v>
      </c>
      <c r="BF399" s="44">
        <v>7313117</v>
      </c>
      <c r="BG399" s="44"/>
      <c r="BH399" s="44">
        <v>419081</v>
      </c>
      <c r="BI399" s="21">
        <v>2991514</v>
      </c>
      <c r="BJ399" s="21"/>
      <c r="BK399" s="21">
        <v>15200</v>
      </c>
      <c r="BL399" s="21">
        <v>69115</v>
      </c>
      <c r="BM399" s="21">
        <v>25520</v>
      </c>
      <c r="BN399" s="21">
        <v>10833547</v>
      </c>
      <c r="BO399" s="21"/>
      <c r="BP399" s="21"/>
      <c r="BQ399" s="44"/>
      <c r="BR399" s="21"/>
      <c r="BS399" s="44"/>
      <c r="BT399" s="21"/>
      <c r="BU399" s="44"/>
      <c r="BV399" s="21"/>
      <c r="BW399" s="44">
        <v>5462934</v>
      </c>
      <c r="BX399" s="21"/>
      <c r="BY399" s="21"/>
      <c r="BZ399" s="21"/>
      <c r="CA399" s="44">
        <v>187248</v>
      </c>
      <c r="CB399" s="44"/>
      <c r="CC399" s="44">
        <v>53137</v>
      </c>
      <c r="CD399" s="44"/>
      <c r="CE399" s="44"/>
      <c r="CF399" s="44"/>
      <c r="CG399" s="44">
        <v>14191</v>
      </c>
      <c r="CH399" s="44"/>
      <c r="CI399" s="21">
        <v>30</v>
      </c>
      <c r="CJ399" s="44"/>
      <c r="CK399" s="21">
        <v>58</v>
      </c>
      <c r="CL399" s="44"/>
      <c r="CM399" s="44">
        <v>386</v>
      </c>
      <c r="CN399" s="44">
        <v>4530</v>
      </c>
      <c r="CO399" s="44">
        <v>2363412</v>
      </c>
      <c r="CP399" s="44">
        <v>0</v>
      </c>
      <c r="CQ399" s="21">
        <v>2240471</v>
      </c>
      <c r="CR399" s="44">
        <v>150788</v>
      </c>
      <c r="CS399" s="44">
        <v>809644</v>
      </c>
      <c r="CT399" s="44">
        <v>20188</v>
      </c>
      <c r="CU399" s="44"/>
      <c r="CV399" s="44">
        <v>128179</v>
      </c>
      <c r="CW399" s="21"/>
      <c r="CX399" s="21"/>
      <c r="CY399" s="21"/>
      <c r="CZ399" s="21"/>
      <c r="DA399" s="21"/>
      <c r="DB399" s="21"/>
      <c r="DC399" s="21"/>
      <c r="DD399" s="21"/>
      <c r="DE399" s="44"/>
      <c r="DF399" s="21"/>
      <c r="DG399" s="44"/>
      <c r="DH399" s="21"/>
      <c r="DI399" s="44"/>
      <c r="DJ399" s="44"/>
      <c r="DK399" s="44"/>
      <c r="DL399" s="44"/>
      <c r="DM399" s="21"/>
      <c r="DN399" s="44"/>
      <c r="DO399" s="44"/>
      <c r="DP399" s="44"/>
      <c r="DQ399" s="44"/>
      <c r="DR399" s="44"/>
      <c r="DS399" s="44"/>
      <c r="DT399" s="44"/>
      <c r="DU399" s="44"/>
      <c r="DV399" s="44"/>
      <c r="DW399" s="44"/>
      <c r="DX399" s="44"/>
      <c r="DY399" s="44">
        <v>-8845</v>
      </c>
      <c r="DZ399" s="44"/>
      <c r="EA399" s="44"/>
      <c r="EB399" s="21"/>
      <c r="EC399" s="44">
        <v>4314638</v>
      </c>
      <c r="ED399" s="44"/>
      <c r="EE399" s="21"/>
      <c r="EF399" s="44"/>
      <c r="EG399" s="21">
        <v>64555</v>
      </c>
      <c r="EH399" s="44"/>
      <c r="EI399" s="21">
        <v>275393</v>
      </c>
      <c r="EJ399" s="44"/>
      <c r="EK399" s="44"/>
      <c r="EL399" s="21"/>
      <c r="EM399" s="44">
        <v>-70119</v>
      </c>
      <c r="EN399" s="44"/>
      <c r="EO399" s="44">
        <v>3407</v>
      </c>
      <c r="EP399" s="21"/>
      <c r="EQ399" s="21"/>
      <c r="ER399" s="21"/>
      <c r="ES399" s="21"/>
      <c r="ET399" s="44"/>
      <c r="EU399" s="21"/>
      <c r="EV399" s="44"/>
      <c r="EW399" s="21"/>
      <c r="EX399" s="44"/>
      <c r="EY399" s="44"/>
      <c r="EZ399" s="21"/>
      <c r="FA399" s="21"/>
      <c r="FB399" s="44"/>
      <c r="FC399" s="44"/>
      <c r="FD399" s="21"/>
      <c r="FE399" s="112"/>
      <c r="FF399" s="44"/>
      <c r="FG399" s="44">
        <v>5220558</v>
      </c>
      <c r="FH399" s="44">
        <v>1226814</v>
      </c>
      <c r="FI399" s="44">
        <v>3747978</v>
      </c>
      <c r="FJ399" s="44">
        <v>301150</v>
      </c>
      <c r="FK399" s="44">
        <v>3950308</v>
      </c>
      <c r="FL399" s="44"/>
      <c r="FM399" s="44"/>
      <c r="FN399" s="44"/>
      <c r="FO399" s="44"/>
      <c r="FP399" s="44"/>
      <c r="FQ399" s="44"/>
      <c r="FR399" s="44"/>
      <c r="FS399" s="44"/>
      <c r="FT399" s="44">
        <v>193</v>
      </c>
      <c r="FU399" s="44">
        <v>2279</v>
      </c>
      <c r="FV399" s="21">
        <v>306003</v>
      </c>
      <c r="FW399" s="44"/>
      <c r="FX399" s="44">
        <v>365344</v>
      </c>
      <c r="FY399" s="44">
        <v>30714</v>
      </c>
      <c r="FZ399" s="44">
        <v>155486</v>
      </c>
      <c r="GA399" s="44">
        <v>19149</v>
      </c>
      <c r="GB399" s="44"/>
      <c r="GC399" s="44">
        <v>70368</v>
      </c>
      <c r="GD399" s="44">
        <v>385430</v>
      </c>
      <c r="GE399" s="44">
        <v>305710</v>
      </c>
      <c r="GF399" s="44">
        <v>92542</v>
      </c>
      <c r="GG399" s="44">
        <v>686623</v>
      </c>
      <c r="GH399" s="44">
        <v>50669</v>
      </c>
      <c r="GI399" s="44">
        <v>124170</v>
      </c>
      <c r="GJ399" s="44">
        <v>135226</v>
      </c>
      <c r="GK399" s="44">
        <v>2467177</v>
      </c>
      <c r="GL399" s="44">
        <v>15838</v>
      </c>
      <c r="GM399" s="44">
        <v>667128</v>
      </c>
      <c r="GN399" s="44">
        <v>46323</v>
      </c>
      <c r="GO399" s="44">
        <v>41424</v>
      </c>
      <c r="GP399" s="44"/>
      <c r="GQ399" s="44">
        <v>1543</v>
      </c>
      <c r="GR399" s="44">
        <v>275703</v>
      </c>
      <c r="GS399" s="44">
        <v>5174625</v>
      </c>
      <c r="GT399" s="44"/>
      <c r="GU399" s="21">
        <v>75410</v>
      </c>
      <c r="GV399" s="44">
        <v>13796</v>
      </c>
      <c r="GW399" s="44">
        <v>4984690</v>
      </c>
      <c r="GX399" s="44"/>
      <c r="GY399" s="44">
        <v>10248521</v>
      </c>
      <c r="GZ399" s="44">
        <v>7061896</v>
      </c>
      <c r="HA399" s="44"/>
      <c r="HB399" s="44"/>
      <c r="HC399" s="44">
        <v>3186625</v>
      </c>
      <c r="HD399" s="44">
        <v>10248521</v>
      </c>
      <c r="HE399" s="21">
        <v>3351991</v>
      </c>
      <c r="HF399" s="21"/>
      <c r="HG399" s="21">
        <v>1489913</v>
      </c>
      <c r="HH399" s="21"/>
      <c r="HI399" s="21">
        <v>0</v>
      </c>
      <c r="HJ399" s="44"/>
      <c r="HK399" s="21">
        <v>41522</v>
      </c>
      <c r="HL399" s="21">
        <v>232060</v>
      </c>
      <c r="HM399" s="21">
        <v>273582</v>
      </c>
      <c r="HN399" s="21">
        <v>-198172</v>
      </c>
      <c r="HO399" s="21"/>
      <c r="HP399" s="44"/>
      <c r="HQ399" s="47"/>
      <c r="HR399" s="47"/>
      <c r="HS399" s="47"/>
      <c r="HT399" s="47" t="s">
        <v>2425</v>
      </c>
      <c r="HU399" s="47">
        <v>282475.84000000003</v>
      </c>
      <c r="HV399" s="47">
        <v>1663</v>
      </c>
      <c r="HW399" s="47">
        <v>0</v>
      </c>
      <c r="HX399" s="47">
        <v>9408</v>
      </c>
      <c r="HY399" s="47">
        <v>21470</v>
      </c>
      <c r="HZ399" s="47">
        <v>51941</v>
      </c>
      <c r="IA399" s="47">
        <v>634</v>
      </c>
      <c r="IB399" s="47">
        <v>0</v>
      </c>
      <c r="IC399" s="47">
        <v>3819</v>
      </c>
      <c r="ID399">
        <v>13228</v>
      </c>
      <c r="IE399" s="47">
        <v>1818</v>
      </c>
      <c r="IF399">
        <v>11749</v>
      </c>
      <c r="IG399" s="47">
        <v>3595</v>
      </c>
      <c r="IH399" s="47">
        <v>18027</v>
      </c>
      <c r="II399">
        <v>1212</v>
      </c>
      <c r="IJ399">
        <v>4560</v>
      </c>
      <c r="IK399">
        <v>2140</v>
      </c>
      <c r="IL399">
        <v>12650</v>
      </c>
      <c r="IM399">
        <v>157914</v>
      </c>
      <c r="IN399">
        <v>0</v>
      </c>
      <c r="IO399">
        <v>0</v>
      </c>
      <c r="IP399">
        <v>0</v>
      </c>
      <c r="IQ399">
        <v>178</v>
      </c>
      <c r="IR399">
        <v>0</v>
      </c>
      <c r="IS399">
        <v>0</v>
      </c>
      <c r="IT399">
        <v>178</v>
      </c>
      <c r="IU399">
        <v>150640</v>
      </c>
      <c r="IV399">
        <v>0</v>
      </c>
      <c r="IW399">
        <v>452956</v>
      </c>
      <c r="IX399">
        <v>840941</v>
      </c>
      <c r="IY399">
        <v>1234087</v>
      </c>
      <c r="IZ399">
        <v>11479</v>
      </c>
      <c r="JA399">
        <v>0</v>
      </c>
      <c r="JB399">
        <v>186008</v>
      </c>
      <c r="JC399">
        <v>579229</v>
      </c>
      <c r="JD399">
        <v>31255</v>
      </c>
      <c r="JE399">
        <v>223281</v>
      </c>
      <c r="JF399">
        <v>60079</v>
      </c>
      <c r="JG399">
        <v>376645</v>
      </c>
      <c r="JH399">
        <v>40852</v>
      </c>
      <c r="JI399">
        <v>97843</v>
      </c>
      <c r="JJ399">
        <v>118563</v>
      </c>
      <c r="JK399">
        <v>816700</v>
      </c>
      <c r="JL399">
        <v>5220558</v>
      </c>
      <c r="JM399">
        <v>0</v>
      </c>
      <c r="JN399">
        <v>0</v>
      </c>
      <c r="JO399">
        <v>0</v>
      </c>
      <c r="JP399">
        <v>6198</v>
      </c>
      <c r="JQ399">
        <v>0</v>
      </c>
      <c r="JR399">
        <v>0</v>
      </c>
      <c r="JS399">
        <v>6198</v>
      </c>
      <c r="JT399"/>
      <c r="JU399"/>
      <c r="JV399"/>
      <c r="JW399"/>
      <c r="JX399"/>
      <c r="JY399">
        <v>13228</v>
      </c>
      <c r="JZ399"/>
      <c r="KA399"/>
      <c r="KB399"/>
      <c r="KC399"/>
      <c r="KD399"/>
      <c r="KE399">
        <v>579229</v>
      </c>
      <c r="KF399">
        <v>168</v>
      </c>
      <c r="KG399">
        <v>228</v>
      </c>
      <c r="KH399">
        <v>124</v>
      </c>
      <c r="KI399">
        <v>96</v>
      </c>
      <c r="KJ399">
        <v>135</v>
      </c>
      <c r="KK399">
        <v>66</v>
      </c>
      <c r="KL399">
        <v>55</v>
      </c>
      <c r="KM399">
        <v>76</v>
      </c>
      <c r="KN399">
        <v>38</v>
      </c>
      <c r="KO399">
        <v>1</v>
      </c>
      <c r="KP399">
        <v>0</v>
      </c>
      <c r="KQ399">
        <v>0</v>
      </c>
      <c r="KR399">
        <v>1</v>
      </c>
      <c r="KS399">
        <v>0</v>
      </c>
      <c r="KT399">
        <v>0</v>
      </c>
      <c r="KU399">
        <v>1</v>
      </c>
      <c r="KV399">
        <v>0</v>
      </c>
      <c r="KW399">
        <v>0</v>
      </c>
      <c r="KX399">
        <v>0</v>
      </c>
      <c r="KY399">
        <v>0</v>
      </c>
      <c r="KZ399">
        <v>0</v>
      </c>
      <c r="LA399">
        <v>0</v>
      </c>
      <c r="LB399">
        <v>0</v>
      </c>
      <c r="LC399">
        <v>0</v>
      </c>
      <c r="LD399">
        <v>1</v>
      </c>
      <c r="LE399">
        <v>0</v>
      </c>
      <c r="LF399">
        <v>0</v>
      </c>
      <c r="LG399">
        <v>0</v>
      </c>
      <c r="LH399">
        <v>0</v>
      </c>
    </row>
    <row r="400" spans="1:320" s="34" customFormat="1" ht="15" customHeight="1" x14ac:dyDescent="0.25">
      <c r="A400" s="45">
        <v>206190602</v>
      </c>
      <c r="B400" s="45" t="s">
        <v>1216</v>
      </c>
      <c r="C400" s="46">
        <v>44986</v>
      </c>
      <c r="D400" s="46">
        <v>45351</v>
      </c>
      <c r="E400" s="47">
        <v>366</v>
      </c>
      <c r="F400" s="45" t="s">
        <v>883</v>
      </c>
      <c r="G400" s="45" t="s">
        <v>884</v>
      </c>
      <c r="H400" s="45" t="s">
        <v>1030</v>
      </c>
      <c r="I400" s="45" t="s">
        <v>886</v>
      </c>
      <c r="J400" s="45" t="s">
        <v>887</v>
      </c>
      <c r="K400" s="45" t="s">
        <v>1031</v>
      </c>
      <c r="L400" s="45" t="s">
        <v>3068</v>
      </c>
      <c r="M400" s="45" t="s">
        <v>1217</v>
      </c>
      <c r="N400" s="45" t="s">
        <v>1218</v>
      </c>
      <c r="O400" s="45" t="s">
        <v>1058</v>
      </c>
      <c r="P400" s="45" t="s">
        <v>3790</v>
      </c>
      <c r="Q400" s="45" t="s">
        <v>3955</v>
      </c>
      <c r="R400" t="s">
        <v>1219</v>
      </c>
      <c r="S400" s="45" t="s">
        <v>884</v>
      </c>
      <c r="T400"/>
      <c r="U400" s="47">
        <v>99</v>
      </c>
      <c r="V400" s="47">
        <v>99</v>
      </c>
      <c r="W400" s="47" t="s">
        <v>894</v>
      </c>
      <c r="X400" s="47">
        <v>36234</v>
      </c>
      <c r="Y400" s="47">
        <v>32158</v>
      </c>
      <c r="Z400" s="48">
        <v>88.75</v>
      </c>
      <c r="AA400" s="44">
        <v>842</v>
      </c>
      <c r="AB400" s="44">
        <v>766</v>
      </c>
      <c r="AC400" s="44">
        <v>9975</v>
      </c>
      <c r="AD400" s="44"/>
      <c r="AE400" s="44">
        <v>1655</v>
      </c>
      <c r="AF400" s="44">
        <v>17439</v>
      </c>
      <c r="AG400" s="44">
        <v>2347</v>
      </c>
      <c r="AH400" s="47">
        <v>13</v>
      </c>
      <c r="AI400" s="47">
        <v>103</v>
      </c>
      <c r="AJ400">
        <v>626</v>
      </c>
      <c r="AK400" t="s">
        <v>895</v>
      </c>
      <c r="AL400">
        <v>32158</v>
      </c>
      <c r="AM400"/>
      <c r="AN400"/>
      <c r="AO400"/>
      <c r="AP400"/>
      <c r="AQ400"/>
      <c r="AR400" s="44"/>
      <c r="AS400" s="44"/>
      <c r="AT400" s="44"/>
      <c r="AU400" s="44">
        <v>17857900</v>
      </c>
      <c r="AV400" s="44">
        <v>10280529</v>
      </c>
      <c r="AW400" s="44">
        <v>10163419</v>
      </c>
      <c r="AX400" s="44"/>
      <c r="AY400" s="44">
        <v>17975010</v>
      </c>
      <c r="AZ400" s="21">
        <v>14536124</v>
      </c>
      <c r="BA400" s="21">
        <v>3438886</v>
      </c>
      <c r="BB400" s="44">
        <v>57620</v>
      </c>
      <c r="BC400" s="44">
        <v>627</v>
      </c>
      <c r="BD400" s="44"/>
      <c r="BE400" s="44">
        <v>3495879</v>
      </c>
      <c r="BF400" s="44">
        <v>7935800</v>
      </c>
      <c r="BG400" s="44"/>
      <c r="BH400" s="44">
        <v>662000</v>
      </c>
      <c r="BI400" s="21">
        <v>7083300</v>
      </c>
      <c r="BJ400" s="21">
        <v>1869600</v>
      </c>
      <c r="BK400" s="21">
        <v>10400</v>
      </c>
      <c r="BL400" s="21">
        <v>41200</v>
      </c>
      <c r="BM400" s="21">
        <v>255600</v>
      </c>
      <c r="BN400" s="21">
        <v>17857900</v>
      </c>
      <c r="BO400" s="21"/>
      <c r="BP400" s="21"/>
      <c r="BQ400" s="44"/>
      <c r="BR400" s="21"/>
      <c r="BS400" s="44"/>
      <c r="BT400" s="21"/>
      <c r="BU400" s="44"/>
      <c r="BV400" s="21"/>
      <c r="BW400" s="44">
        <v>8536503</v>
      </c>
      <c r="BX400" s="21"/>
      <c r="BY400" s="21"/>
      <c r="BZ400" s="21"/>
      <c r="CA400" s="44">
        <v>4541</v>
      </c>
      <c r="CB400" s="44"/>
      <c r="CC400" s="44">
        <v>194279</v>
      </c>
      <c r="CD400" s="44"/>
      <c r="CE400" s="44">
        <v>1532936</v>
      </c>
      <c r="CF400" s="44"/>
      <c r="CG400" s="44">
        <v>6796</v>
      </c>
      <c r="CH400" s="44"/>
      <c r="CI400" s="21"/>
      <c r="CJ400" s="44"/>
      <c r="CK400" s="21">
        <v>5474</v>
      </c>
      <c r="CL400" s="44"/>
      <c r="CM400" s="44">
        <v>58601</v>
      </c>
      <c r="CN400" s="44">
        <v>20184</v>
      </c>
      <c r="CO400" s="44">
        <v>3710918</v>
      </c>
      <c r="CP400" s="44">
        <v>0</v>
      </c>
      <c r="CQ400" s="21">
        <v>3766810</v>
      </c>
      <c r="CR400" s="44">
        <v>638693</v>
      </c>
      <c r="CS400" s="44">
        <v>1826760</v>
      </c>
      <c r="CT400" s="44">
        <v>132643</v>
      </c>
      <c r="CU400" s="44"/>
      <c r="CV400" s="44">
        <v>125920</v>
      </c>
      <c r="CW400" s="21"/>
      <c r="CX400" s="21"/>
      <c r="CY400" s="21"/>
      <c r="CZ400" s="21"/>
      <c r="DA400" s="21"/>
      <c r="DB400" s="21"/>
      <c r="DC400" s="21"/>
      <c r="DD400" s="21"/>
      <c r="DE400" s="44"/>
      <c r="DF400" s="21"/>
      <c r="DG400" s="44"/>
      <c r="DH400" s="21"/>
      <c r="DI400" s="44"/>
      <c r="DJ400" s="44"/>
      <c r="DK400" s="44"/>
      <c r="DL400" s="44"/>
      <c r="DM400" s="21"/>
      <c r="DN400" s="44"/>
      <c r="DO400" s="44"/>
      <c r="DP400" s="44"/>
      <c r="DQ400" s="44"/>
      <c r="DR400" s="44"/>
      <c r="DS400" s="44"/>
      <c r="DT400" s="44"/>
      <c r="DU400" s="44"/>
      <c r="DV400" s="44"/>
      <c r="DW400" s="44"/>
      <c r="DX400" s="44"/>
      <c r="DY400" s="44">
        <v>-30800</v>
      </c>
      <c r="DZ400" s="44"/>
      <c r="EA400" s="44"/>
      <c r="EB400" s="21"/>
      <c r="EC400" s="44">
        <v>5406252</v>
      </c>
      <c r="ED400" s="44"/>
      <c r="EE400" s="21"/>
      <c r="EF400" s="44"/>
      <c r="EG400" s="21">
        <v>223501</v>
      </c>
      <c r="EH400" s="44"/>
      <c r="EI400" s="21">
        <v>2287951</v>
      </c>
      <c r="EJ400" s="44"/>
      <c r="EK400" s="44">
        <v>2191506</v>
      </c>
      <c r="EL400" s="21"/>
      <c r="EM400" s="44">
        <v>8190</v>
      </c>
      <c r="EN400" s="44"/>
      <c r="EO400" s="44">
        <v>76819</v>
      </c>
      <c r="EP400" s="21"/>
      <c r="EQ400" s="21"/>
      <c r="ER400" s="21"/>
      <c r="ES400" s="21"/>
      <c r="ET400" s="44"/>
      <c r="EU400" s="21"/>
      <c r="EV400" s="44"/>
      <c r="EW400" s="21"/>
      <c r="EX400" s="44"/>
      <c r="EY400" s="44"/>
      <c r="EZ400" s="21"/>
      <c r="FA400" s="21"/>
      <c r="FB400" s="44"/>
      <c r="FC400" s="44"/>
      <c r="FD400" s="21"/>
      <c r="FE400" s="112"/>
      <c r="FF400" s="44"/>
      <c r="FG400" s="44">
        <v>7081907</v>
      </c>
      <c r="FH400" s="44">
        <v>1635177</v>
      </c>
      <c r="FI400" s="44">
        <v>5819040</v>
      </c>
      <c r="FJ400" s="44">
        <v>344158</v>
      </c>
      <c r="FK400" s="44">
        <v>5853728</v>
      </c>
      <c r="FL400" s="44"/>
      <c r="FM400" s="44"/>
      <c r="FN400" s="44"/>
      <c r="FO400" s="44"/>
      <c r="FP400" s="44"/>
      <c r="FQ400" s="44"/>
      <c r="FR400" s="44"/>
      <c r="FS400" s="44"/>
      <c r="FT400" s="44">
        <v>7703</v>
      </c>
      <c r="FU400" s="44">
        <v>10142</v>
      </c>
      <c r="FV400" s="21">
        <v>458562</v>
      </c>
      <c r="FW400" s="44"/>
      <c r="FX400" s="44">
        <v>583281</v>
      </c>
      <c r="FY400" s="44">
        <v>134328</v>
      </c>
      <c r="FZ400" s="44">
        <v>342873</v>
      </c>
      <c r="GA400" s="44">
        <v>49646</v>
      </c>
      <c r="GB400" s="44"/>
      <c r="GC400" s="44">
        <v>57950</v>
      </c>
      <c r="GD400" s="44">
        <v>668334</v>
      </c>
      <c r="GE400" s="44">
        <v>368777</v>
      </c>
      <c r="GF400" s="44">
        <v>172968</v>
      </c>
      <c r="GG400" s="44">
        <v>894373</v>
      </c>
      <c r="GH400" s="44">
        <v>132860</v>
      </c>
      <c r="GI400" s="44">
        <v>144627</v>
      </c>
      <c r="GJ400" s="44">
        <v>142097</v>
      </c>
      <c r="GK400" s="44">
        <v>3542414</v>
      </c>
      <c r="GL400" s="44">
        <v>48893</v>
      </c>
      <c r="GM400" s="44">
        <v>581965</v>
      </c>
      <c r="GN400" s="44">
        <v>45039</v>
      </c>
      <c r="GO400" s="44">
        <v>21060</v>
      </c>
      <c r="GP400" s="44"/>
      <c r="GQ400" s="44">
        <v>5817</v>
      </c>
      <c r="GR400" s="44">
        <v>268687</v>
      </c>
      <c r="GS400" s="44">
        <v>5847371</v>
      </c>
      <c r="GT400" s="44"/>
      <c r="GU400" s="21">
        <v>375133</v>
      </c>
      <c r="GV400" s="44">
        <v>73452</v>
      </c>
      <c r="GW400" s="44">
        <v>3190991</v>
      </c>
      <c r="GX400" s="44"/>
      <c r="GY400" s="44">
        <v>9486947</v>
      </c>
      <c r="GZ400" s="44">
        <v>7503791</v>
      </c>
      <c r="HA400" s="44"/>
      <c r="HB400" s="44"/>
      <c r="HC400" s="44">
        <v>1983156</v>
      </c>
      <c r="HD400" s="44">
        <v>9486947</v>
      </c>
      <c r="HE400" s="21">
        <v>387</v>
      </c>
      <c r="HF400" s="21"/>
      <c r="HG400" s="21">
        <v>2197793</v>
      </c>
      <c r="HH400" s="21"/>
      <c r="HI400" s="21">
        <v>0</v>
      </c>
      <c r="HJ400" s="44"/>
      <c r="HK400" s="21">
        <v>462761</v>
      </c>
      <c r="HL400" s="21">
        <v>298207</v>
      </c>
      <c r="HM400" s="21">
        <v>760968</v>
      </c>
      <c r="HN400" s="21">
        <v>-385835</v>
      </c>
      <c r="HO400" s="21"/>
      <c r="HP400" s="44"/>
      <c r="HQ400" s="47"/>
      <c r="HR400" s="47"/>
      <c r="HS400" s="47"/>
      <c r="HT400" s="47" t="s">
        <v>3956</v>
      </c>
      <c r="HU400" s="47">
        <v>3151592.2199999997</v>
      </c>
      <c r="HV400" s="47">
        <v>2009</v>
      </c>
      <c r="HW400" s="47">
        <v>0</v>
      </c>
      <c r="HX400" s="47">
        <v>9510</v>
      </c>
      <c r="HY400" s="47">
        <v>30853</v>
      </c>
      <c r="HZ400" s="47">
        <v>70789</v>
      </c>
      <c r="IA400" s="47">
        <v>0</v>
      </c>
      <c r="IB400" s="47">
        <v>0</v>
      </c>
      <c r="IC400" s="47">
        <v>8859</v>
      </c>
      <c r="ID400">
        <v>20919</v>
      </c>
      <c r="IE400" s="47">
        <v>1938</v>
      </c>
      <c r="IF400">
        <v>13568</v>
      </c>
      <c r="IG400" s="47">
        <v>1676</v>
      </c>
      <c r="IH400" s="47">
        <v>19725</v>
      </c>
      <c r="II400">
        <v>3300</v>
      </c>
      <c r="IJ400">
        <v>4819</v>
      </c>
      <c r="IK400">
        <v>2000</v>
      </c>
      <c r="IL400">
        <v>20466</v>
      </c>
      <c r="IM400">
        <v>210431</v>
      </c>
      <c r="IN400">
        <v>0</v>
      </c>
      <c r="IO400">
        <v>0</v>
      </c>
      <c r="IP400">
        <v>476</v>
      </c>
      <c r="IQ400">
        <v>7046</v>
      </c>
      <c r="IR400">
        <v>0</v>
      </c>
      <c r="IS400">
        <v>0</v>
      </c>
      <c r="IT400">
        <v>7522</v>
      </c>
      <c r="IU400">
        <v>193087</v>
      </c>
      <c r="IV400">
        <v>0</v>
      </c>
      <c r="IW400">
        <v>541054</v>
      </c>
      <c r="IX400">
        <v>1209293</v>
      </c>
      <c r="IY400">
        <v>1690686</v>
      </c>
      <c r="IZ400">
        <v>0</v>
      </c>
      <c r="JA400">
        <v>0</v>
      </c>
      <c r="JB400">
        <v>347017</v>
      </c>
      <c r="JC400">
        <v>950311</v>
      </c>
      <c r="JD400">
        <v>63124</v>
      </c>
      <c r="JE400">
        <v>256021</v>
      </c>
      <c r="JF400">
        <v>32173</v>
      </c>
      <c r="JG400">
        <v>404433</v>
      </c>
      <c r="JH400">
        <v>107679</v>
      </c>
      <c r="JI400">
        <v>113632</v>
      </c>
      <c r="JJ400">
        <v>107760</v>
      </c>
      <c r="JK400">
        <v>1065637</v>
      </c>
      <c r="JL400">
        <v>7081907</v>
      </c>
      <c r="JM400">
        <v>0</v>
      </c>
      <c r="JN400">
        <v>0</v>
      </c>
      <c r="JO400">
        <v>36657</v>
      </c>
      <c r="JP400">
        <v>262848</v>
      </c>
      <c r="JQ400">
        <v>0</v>
      </c>
      <c r="JR400">
        <v>0</v>
      </c>
      <c r="JS400">
        <v>299505</v>
      </c>
      <c r="JT400"/>
      <c r="JU400"/>
      <c r="JV400"/>
      <c r="JW400"/>
      <c r="JX400"/>
      <c r="JY400">
        <v>20919</v>
      </c>
      <c r="JZ400"/>
      <c r="KA400"/>
      <c r="KB400"/>
      <c r="KC400"/>
      <c r="KD400"/>
      <c r="KE400">
        <v>950311</v>
      </c>
      <c r="KF400">
        <v>220</v>
      </c>
      <c r="KG400">
        <v>321</v>
      </c>
      <c r="KH400">
        <v>138</v>
      </c>
      <c r="KI400">
        <v>129</v>
      </c>
      <c r="KJ400">
        <v>193</v>
      </c>
      <c r="KK400">
        <v>77</v>
      </c>
      <c r="KL400">
        <v>75</v>
      </c>
      <c r="KM400">
        <v>110</v>
      </c>
      <c r="KN400">
        <v>49</v>
      </c>
      <c r="KO400">
        <v>1</v>
      </c>
      <c r="KP400">
        <v>0</v>
      </c>
      <c r="KQ400">
        <v>0</v>
      </c>
      <c r="KR400">
        <v>0</v>
      </c>
      <c r="KS400">
        <v>1</v>
      </c>
      <c r="KT400">
        <v>0</v>
      </c>
      <c r="KU400">
        <v>1</v>
      </c>
      <c r="KV400">
        <v>0</v>
      </c>
      <c r="KW400">
        <v>0</v>
      </c>
      <c r="KX400">
        <v>0</v>
      </c>
      <c r="KY400">
        <v>0</v>
      </c>
      <c r="KZ400">
        <v>0</v>
      </c>
      <c r="LA400">
        <v>0</v>
      </c>
      <c r="LB400">
        <v>0</v>
      </c>
      <c r="LC400">
        <v>0</v>
      </c>
      <c r="LD400">
        <v>1</v>
      </c>
      <c r="LE400">
        <v>0</v>
      </c>
      <c r="LF400">
        <v>0</v>
      </c>
      <c r="LG400">
        <v>0</v>
      </c>
      <c r="LH400">
        <v>0</v>
      </c>
    </row>
    <row r="401" spans="1:320" s="34" customFormat="1" ht="15" customHeight="1" x14ac:dyDescent="0.25">
      <c r="A401" s="45">
        <v>206190604</v>
      </c>
      <c r="B401" s="45" t="s">
        <v>3957</v>
      </c>
      <c r="C401" s="46">
        <v>45292</v>
      </c>
      <c r="D401" s="46">
        <v>45657</v>
      </c>
      <c r="E401" s="47">
        <v>366</v>
      </c>
      <c r="F401" s="45" t="s">
        <v>883</v>
      </c>
      <c r="G401" s="45" t="s">
        <v>884</v>
      </c>
      <c r="H401" s="45" t="s">
        <v>1030</v>
      </c>
      <c r="I401" s="45" t="s">
        <v>886</v>
      </c>
      <c r="J401" s="45" t="s">
        <v>887</v>
      </c>
      <c r="K401" s="45" t="s">
        <v>1031</v>
      </c>
      <c r="L401" s="45" t="s">
        <v>2772</v>
      </c>
      <c r="M401" s="45" t="s">
        <v>3958</v>
      </c>
      <c r="N401" s="45" t="s">
        <v>3959</v>
      </c>
      <c r="O401" s="45" t="s">
        <v>1034</v>
      </c>
      <c r="P401" s="45" t="s">
        <v>3960</v>
      </c>
      <c r="Q401" s="45" t="s">
        <v>3961</v>
      </c>
      <c r="R401" t="s">
        <v>3962</v>
      </c>
      <c r="S401" s="45" t="s">
        <v>893</v>
      </c>
      <c r="T401"/>
      <c r="U401" s="47">
        <v>59</v>
      </c>
      <c r="V401" s="47">
        <v>59</v>
      </c>
      <c r="W401" s="47" t="s">
        <v>1728</v>
      </c>
      <c r="X401" s="47">
        <v>21594</v>
      </c>
      <c r="Y401" s="47">
        <v>19693</v>
      </c>
      <c r="Z401" s="48">
        <v>215.34</v>
      </c>
      <c r="AA401" s="44">
        <v>150</v>
      </c>
      <c r="AB401" s="44">
        <v>134</v>
      </c>
      <c r="AC401" s="44">
        <v>6919</v>
      </c>
      <c r="AD401" s="44"/>
      <c r="AE401" s="44">
        <v>1045</v>
      </c>
      <c r="AF401" s="44">
        <v>11100</v>
      </c>
      <c r="AG401" s="44"/>
      <c r="AH401" s="47">
        <v>607</v>
      </c>
      <c r="AI401" s="47">
        <v>22</v>
      </c>
      <c r="AJ401"/>
      <c r="AK401" t="s">
        <v>895</v>
      </c>
      <c r="AL401">
        <v>19693</v>
      </c>
      <c r="AM401"/>
      <c r="AN401"/>
      <c r="AO401"/>
      <c r="AP401"/>
      <c r="AQ401"/>
      <c r="AR401" s="44"/>
      <c r="AS401" s="44"/>
      <c r="AT401" s="44"/>
      <c r="AU401" s="44">
        <v>9912683</v>
      </c>
      <c r="AV401" s="44">
        <v>4625774</v>
      </c>
      <c r="AW401" s="44">
        <v>3598850</v>
      </c>
      <c r="AX401" s="44"/>
      <c r="AY401" s="44">
        <v>10939607</v>
      </c>
      <c r="AZ401" s="21">
        <v>8763666</v>
      </c>
      <c r="BA401" s="21">
        <v>2175941</v>
      </c>
      <c r="BB401" s="44">
        <v>-16801</v>
      </c>
      <c r="BC401" s="44">
        <v>12590</v>
      </c>
      <c r="BD401" s="44"/>
      <c r="BE401" s="44">
        <v>2146550</v>
      </c>
      <c r="BF401" s="44">
        <v>5506643</v>
      </c>
      <c r="BG401" s="44"/>
      <c r="BH401" s="44">
        <v>316523</v>
      </c>
      <c r="BI401" s="21">
        <v>3615712</v>
      </c>
      <c r="BJ401" s="21"/>
      <c r="BK401" s="21">
        <v>467147</v>
      </c>
      <c r="BL401" s="21">
        <v>6658</v>
      </c>
      <c r="BM401" s="21"/>
      <c r="BN401" s="21">
        <v>9912683</v>
      </c>
      <c r="BO401" s="21"/>
      <c r="BP401" s="21"/>
      <c r="BQ401" s="44"/>
      <c r="BR401" s="21"/>
      <c r="BS401" s="44"/>
      <c r="BT401" s="21"/>
      <c r="BU401" s="44"/>
      <c r="BV401" s="21"/>
      <c r="BW401" s="44">
        <v>3946059</v>
      </c>
      <c r="BX401" s="21"/>
      <c r="BY401" s="21"/>
      <c r="BZ401" s="21"/>
      <c r="CA401" s="44">
        <v>111685</v>
      </c>
      <c r="CB401" s="44"/>
      <c r="CC401" s="44">
        <v>232406</v>
      </c>
      <c r="CD401" s="44"/>
      <c r="CE401" s="44"/>
      <c r="CF401" s="44"/>
      <c r="CG401" s="44">
        <v>333288</v>
      </c>
      <c r="CH401" s="44"/>
      <c r="CI401" s="21">
        <v>2336</v>
      </c>
      <c r="CJ401" s="44"/>
      <c r="CK401" s="21"/>
      <c r="CL401" s="44"/>
      <c r="CM401" s="44">
        <v>0</v>
      </c>
      <c r="CN401" s="44">
        <v>9587</v>
      </c>
      <c r="CO401" s="44">
        <v>1728259</v>
      </c>
      <c r="CP401" s="44">
        <v>0</v>
      </c>
      <c r="CQ401" s="21">
        <v>1541022</v>
      </c>
      <c r="CR401" s="44">
        <v>455048</v>
      </c>
      <c r="CS401" s="44">
        <v>826127</v>
      </c>
      <c r="CT401" s="44">
        <v>37524</v>
      </c>
      <c r="CU401" s="44"/>
      <c r="CV401" s="44">
        <v>28207</v>
      </c>
      <c r="CW401" s="21"/>
      <c r="CX401" s="21"/>
      <c r="CY401" s="21"/>
      <c r="CZ401" s="21"/>
      <c r="DA401" s="21"/>
      <c r="DB401" s="21"/>
      <c r="DC401" s="21"/>
      <c r="DD401" s="21"/>
      <c r="DE401" s="44"/>
      <c r="DF401" s="21"/>
      <c r="DG401" s="44"/>
      <c r="DH401" s="21"/>
      <c r="DI401" s="44"/>
      <c r="DJ401" s="44"/>
      <c r="DK401" s="44"/>
      <c r="DL401" s="44"/>
      <c r="DM401" s="21"/>
      <c r="DN401" s="44"/>
      <c r="DO401" s="44"/>
      <c r="DP401" s="44"/>
      <c r="DQ401" s="44"/>
      <c r="DR401" s="44"/>
      <c r="DS401" s="44"/>
      <c r="DT401" s="44"/>
      <c r="DU401" s="44"/>
      <c r="DV401" s="44"/>
      <c r="DW401" s="44"/>
      <c r="DX401" s="44"/>
      <c r="DY401" s="44">
        <v>-6383</v>
      </c>
      <c r="DZ401" s="44"/>
      <c r="EA401" s="44"/>
      <c r="EB401" s="21"/>
      <c r="EC401" s="44">
        <v>2857466</v>
      </c>
      <c r="ED401" s="44"/>
      <c r="EE401" s="21"/>
      <c r="EF401" s="44"/>
      <c r="EG401" s="21">
        <v>-287766</v>
      </c>
      <c r="EH401" s="44"/>
      <c r="EI401" s="21">
        <v>573652</v>
      </c>
      <c r="EJ401" s="44"/>
      <c r="EK401" s="44"/>
      <c r="EL401" s="21"/>
      <c r="EM401" s="44">
        <v>462184</v>
      </c>
      <c r="EN401" s="44"/>
      <c r="EO401" s="44">
        <v>-303</v>
      </c>
      <c r="EP401" s="21"/>
      <c r="EQ401" s="21"/>
      <c r="ER401" s="21"/>
      <c r="ES401" s="21"/>
      <c r="ET401" s="44"/>
      <c r="EU401" s="21"/>
      <c r="EV401" s="44"/>
      <c r="EW401" s="21"/>
      <c r="EX401" s="44"/>
      <c r="EY401" s="44"/>
      <c r="EZ401" s="21"/>
      <c r="FA401" s="21"/>
      <c r="FB401" s="44"/>
      <c r="FC401" s="44"/>
      <c r="FD401" s="21"/>
      <c r="FE401" s="112"/>
      <c r="FF401" s="44"/>
      <c r="FG401" s="44">
        <v>4431967</v>
      </c>
      <c r="FH401" s="44">
        <v>1177959</v>
      </c>
      <c r="FI401" s="44">
        <v>3153740</v>
      </c>
      <c r="FJ401" s="44">
        <v>219822</v>
      </c>
      <c r="FK401" s="44">
        <v>3436724</v>
      </c>
      <c r="FL401" s="44"/>
      <c r="FM401" s="44"/>
      <c r="FN401" s="44"/>
      <c r="FO401" s="44"/>
      <c r="FP401" s="44"/>
      <c r="FQ401" s="44"/>
      <c r="FR401" s="44"/>
      <c r="FS401" s="44"/>
      <c r="FT401" s="44">
        <v>180</v>
      </c>
      <c r="FU401" s="44">
        <v>4447</v>
      </c>
      <c r="FV401" s="21">
        <v>260824</v>
      </c>
      <c r="FW401" s="44"/>
      <c r="FX401" s="44">
        <v>303384</v>
      </c>
      <c r="FY401" s="44">
        <v>68665</v>
      </c>
      <c r="FZ401" s="44">
        <v>166571</v>
      </c>
      <c r="GA401" s="44">
        <v>32022</v>
      </c>
      <c r="GB401" s="44"/>
      <c r="GC401" s="44">
        <v>21882</v>
      </c>
      <c r="GD401" s="44">
        <v>377858</v>
      </c>
      <c r="GE401" s="44">
        <v>210804</v>
      </c>
      <c r="GF401" s="44">
        <v>65909</v>
      </c>
      <c r="GG401" s="44">
        <v>508863</v>
      </c>
      <c r="GH401" s="44">
        <v>65623</v>
      </c>
      <c r="GI401" s="44">
        <v>103012</v>
      </c>
      <c r="GJ401" s="44">
        <v>99784</v>
      </c>
      <c r="GK401" s="44">
        <v>2239054</v>
      </c>
      <c r="GL401" s="44">
        <v>33410</v>
      </c>
      <c r="GM401" s="44">
        <v>547819</v>
      </c>
      <c r="GN401" s="44">
        <v>57951</v>
      </c>
      <c r="GO401" s="44">
        <v>13923</v>
      </c>
      <c r="GP401" s="44"/>
      <c r="GQ401" s="44">
        <v>270</v>
      </c>
      <c r="GR401" s="44">
        <v>144687</v>
      </c>
      <c r="GS401" s="44">
        <v>6879966</v>
      </c>
      <c r="GT401" s="44"/>
      <c r="GU401" s="21">
        <v>223736</v>
      </c>
      <c r="GV401" s="44"/>
      <c r="GW401" s="44"/>
      <c r="GX401" s="44">
        <v>4094659</v>
      </c>
      <c r="GY401" s="44">
        <v>11198361</v>
      </c>
      <c r="GZ401" s="44">
        <v>6892727</v>
      </c>
      <c r="HA401" s="44"/>
      <c r="HB401" s="44"/>
      <c r="HC401" s="44">
        <v>4305634</v>
      </c>
      <c r="HD401" s="44">
        <v>11198361</v>
      </c>
      <c r="HE401" s="21">
        <v>4326511</v>
      </c>
      <c r="HF401" s="21"/>
      <c r="HG401" s="21">
        <v>1068239</v>
      </c>
      <c r="HH401" s="21"/>
      <c r="HI401" s="21">
        <v>0</v>
      </c>
      <c r="HJ401" s="44"/>
      <c r="HK401" s="21">
        <v>315738</v>
      </c>
      <c r="HL401" s="21">
        <v>245626</v>
      </c>
      <c r="HM401" s="21">
        <v>561364</v>
      </c>
      <c r="HN401" s="21">
        <v>-337628</v>
      </c>
      <c r="HO401" s="21"/>
      <c r="HP401" s="44"/>
      <c r="HQ401" s="47"/>
      <c r="HR401" s="47"/>
      <c r="HS401" s="47"/>
      <c r="HT401" s="47" t="s">
        <v>2425</v>
      </c>
      <c r="HU401" s="47">
        <v>275709.08</v>
      </c>
      <c r="HV401" s="47">
        <v>2000</v>
      </c>
      <c r="HW401" s="47">
        <v>0</v>
      </c>
      <c r="HX401" s="47">
        <v>3715</v>
      </c>
      <c r="HY401" s="47">
        <v>21492</v>
      </c>
      <c r="HZ401" s="47">
        <v>48536</v>
      </c>
      <c r="IA401" s="47">
        <v>0</v>
      </c>
      <c r="IB401" s="47">
        <v>0</v>
      </c>
      <c r="IC401" s="47">
        <v>2620</v>
      </c>
      <c r="ID401">
        <v>9945</v>
      </c>
      <c r="IE401" s="47">
        <v>2005</v>
      </c>
      <c r="IF401">
        <v>7619</v>
      </c>
      <c r="IG401" s="47">
        <v>2648</v>
      </c>
      <c r="IH401" s="47">
        <v>14054</v>
      </c>
      <c r="II401">
        <v>2056</v>
      </c>
      <c r="IJ401">
        <v>3858</v>
      </c>
      <c r="IK401">
        <v>1788</v>
      </c>
      <c r="IL401">
        <v>14475</v>
      </c>
      <c r="IM401">
        <v>136811</v>
      </c>
      <c r="IN401">
        <v>0</v>
      </c>
      <c r="IO401">
        <v>0</v>
      </c>
      <c r="IP401">
        <v>0</v>
      </c>
      <c r="IQ401">
        <v>8</v>
      </c>
      <c r="IR401">
        <v>0</v>
      </c>
      <c r="IS401">
        <v>0</v>
      </c>
      <c r="IT401">
        <v>8</v>
      </c>
      <c r="IU401">
        <v>164881</v>
      </c>
      <c r="IV401">
        <v>0</v>
      </c>
      <c r="IW401">
        <v>187422</v>
      </c>
      <c r="IX401">
        <v>773621</v>
      </c>
      <c r="IY401">
        <v>1163008</v>
      </c>
      <c r="IZ401">
        <v>0</v>
      </c>
      <c r="JA401">
        <v>0</v>
      </c>
      <c r="JB401">
        <v>140119</v>
      </c>
      <c r="JC401">
        <v>500785</v>
      </c>
      <c r="JD401">
        <v>64453</v>
      </c>
      <c r="JE401">
        <v>142430</v>
      </c>
      <c r="JF401">
        <v>50095</v>
      </c>
      <c r="JG401">
        <v>278921</v>
      </c>
      <c r="JH401">
        <v>52211</v>
      </c>
      <c r="JI401">
        <v>81280</v>
      </c>
      <c r="JJ401">
        <v>74332</v>
      </c>
      <c r="JK401">
        <v>758409</v>
      </c>
      <c r="JL401">
        <v>4431967</v>
      </c>
      <c r="JM401">
        <v>0</v>
      </c>
      <c r="JN401">
        <v>0</v>
      </c>
      <c r="JO401">
        <v>0</v>
      </c>
      <c r="JP401">
        <v>262</v>
      </c>
      <c r="JQ401">
        <v>0</v>
      </c>
      <c r="JR401">
        <v>0</v>
      </c>
      <c r="JS401">
        <v>262</v>
      </c>
      <c r="JT401"/>
      <c r="JU401"/>
      <c r="JV401"/>
      <c r="JW401"/>
      <c r="JX401"/>
      <c r="JY401">
        <v>9945</v>
      </c>
      <c r="JZ401"/>
      <c r="KA401"/>
      <c r="KB401"/>
      <c r="KC401"/>
      <c r="KD401"/>
      <c r="KE401">
        <v>500785</v>
      </c>
      <c r="KF401">
        <v>121</v>
      </c>
      <c r="KG401">
        <v>155</v>
      </c>
      <c r="KH401">
        <v>102</v>
      </c>
      <c r="KI401">
        <v>70</v>
      </c>
      <c r="KJ401">
        <v>96</v>
      </c>
      <c r="KK401">
        <v>58</v>
      </c>
      <c r="KL401">
        <v>40</v>
      </c>
      <c r="KM401">
        <v>54</v>
      </c>
      <c r="KN401">
        <v>35</v>
      </c>
      <c r="KO401">
        <v>1</v>
      </c>
      <c r="KP401">
        <v>0</v>
      </c>
      <c r="KQ401">
        <v>0</v>
      </c>
      <c r="KR401">
        <v>1</v>
      </c>
      <c r="KS401">
        <v>0</v>
      </c>
      <c r="KT401">
        <v>0</v>
      </c>
      <c r="KU401">
        <v>1</v>
      </c>
      <c r="KV401">
        <v>0</v>
      </c>
      <c r="KW401">
        <v>0</v>
      </c>
      <c r="KX401">
        <v>0</v>
      </c>
      <c r="KY401">
        <v>0</v>
      </c>
      <c r="KZ401">
        <v>0</v>
      </c>
      <c r="LA401">
        <v>0</v>
      </c>
      <c r="LB401">
        <v>0</v>
      </c>
      <c r="LC401">
        <v>0</v>
      </c>
      <c r="LD401">
        <v>1</v>
      </c>
      <c r="LE401">
        <v>0</v>
      </c>
      <c r="LF401">
        <v>0</v>
      </c>
      <c r="LG401">
        <v>0</v>
      </c>
      <c r="LH401">
        <v>0</v>
      </c>
    </row>
    <row r="402" spans="1:320" s="34" customFormat="1" ht="15" customHeight="1" x14ac:dyDescent="0.25">
      <c r="A402" s="45">
        <v>206190612</v>
      </c>
      <c r="B402" s="45" t="s">
        <v>3963</v>
      </c>
      <c r="C402" s="46">
        <v>45292</v>
      </c>
      <c r="D402" s="46">
        <v>45657</v>
      </c>
      <c r="E402" s="47">
        <v>366</v>
      </c>
      <c r="F402" s="45" t="s">
        <v>883</v>
      </c>
      <c r="G402" s="45" t="s">
        <v>884</v>
      </c>
      <c r="H402" s="45" t="s">
        <v>1030</v>
      </c>
      <c r="I402" s="45" t="s">
        <v>886</v>
      </c>
      <c r="J402" s="45" t="s">
        <v>887</v>
      </c>
      <c r="K402" s="45" t="s">
        <v>1031</v>
      </c>
      <c r="L402" s="45" t="s">
        <v>3068</v>
      </c>
      <c r="M402" s="45" t="s">
        <v>3964</v>
      </c>
      <c r="N402" s="45" t="s">
        <v>3965</v>
      </c>
      <c r="O402" s="45" t="s">
        <v>1058</v>
      </c>
      <c r="P402" s="45" t="s">
        <v>3378</v>
      </c>
      <c r="Q402" s="45" t="s">
        <v>3966</v>
      </c>
      <c r="R402" t="s">
        <v>3652</v>
      </c>
      <c r="S402" s="45" t="s">
        <v>893</v>
      </c>
      <c r="T402"/>
      <c r="U402" s="47">
        <v>54</v>
      </c>
      <c r="V402" s="47">
        <v>54</v>
      </c>
      <c r="W402" s="47" t="s">
        <v>1728</v>
      </c>
      <c r="X402" s="47">
        <v>19764</v>
      </c>
      <c r="Y402" s="47">
        <v>18726</v>
      </c>
      <c r="Z402" s="48">
        <v>218.1</v>
      </c>
      <c r="AA402" s="44">
        <v>133</v>
      </c>
      <c r="AB402" s="44">
        <v>150</v>
      </c>
      <c r="AC402" s="44">
        <v>5212</v>
      </c>
      <c r="AD402" s="44"/>
      <c r="AE402" s="44">
        <v>2802</v>
      </c>
      <c r="AF402" s="44">
        <v>9551</v>
      </c>
      <c r="AG402" s="44"/>
      <c r="AH402" s="47">
        <v>8</v>
      </c>
      <c r="AI402" s="47">
        <v>92</v>
      </c>
      <c r="AJ402">
        <v>1061</v>
      </c>
      <c r="AK402" t="s">
        <v>895</v>
      </c>
      <c r="AL402">
        <v>18726</v>
      </c>
      <c r="AM402"/>
      <c r="AN402"/>
      <c r="AO402"/>
      <c r="AP402"/>
      <c r="AQ402"/>
      <c r="AR402" s="44"/>
      <c r="AS402" s="44"/>
      <c r="AT402" s="44"/>
      <c r="AU402" s="44">
        <v>8231714</v>
      </c>
      <c r="AV402" s="44">
        <v>2272939</v>
      </c>
      <c r="AW402" s="44">
        <v>912480</v>
      </c>
      <c r="AX402" s="44">
        <v>5789</v>
      </c>
      <c r="AY402" s="44">
        <v>9597962</v>
      </c>
      <c r="AZ402" s="21">
        <v>7536693</v>
      </c>
      <c r="BA402" s="21">
        <v>2061269</v>
      </c>
      <c r="BB402" s="44"/>
      <c r="BC402" s="44"/>
      <c r="BD402" s="44"/>
      <c r="BE402" s="44">
        <v>2061269</v>
      </c>
      <c r="BF402" s="44">
        <v>4267347</v>
      </c>
      <c r="BG402" s="44"/>
      <c r="BH402" s="44">
        <v>792749</v>
      </c>
      <c r="BI402" s="21">
        <v>2777585</v>
      </c>
      <c r="BJ402" s="21"/>
      <c r="BK402" s="21"/>
      <c r="BL402" s="21">
        <v>61375</v>
      </c>
      <c r="BM402" s="21">
        <v>332658</v>
      </c>
      <c r="BN402" s="21">
        <v>8231714</v>
      </c>
      <c r="BO402" s="21"/>
      <c r="BP402" s="21"/>
      <c r="BQ402" s="44"/>
      <c r="BR402" s="21"/>
      <c r="BS402" s="44"/>
      <c r="BT402" s="21"/>
      <c r="BU402" s="44"/>
      <c r="BV402" s="21"/>
      <c r="BW402" s="44">
        <v>2188277</v>
      </c>
      <c r="BX402" s="21"/>
      <c r="BY402" s="21"/>
      <c r="BZ402" s="21"/>
      <c r="CA402" s="44">
        <v>13999</v>
      </c>
      <c r="CB402" s="44"/>
      <c r="CC402" s="44">
        <v>65912</v>
      </c>
      <c r="CD402" s="44"/>
      <c r="CE402" s="44"/>
      <c r="CF402" s="44"/>
      <c r="CG402" s="44">
        <v>3018</v>
      </c>
      <c r="CH402" s="44"/>
      <c r="CI402" s="21">
        <v>734</v>
      </c>
      <c r="CJ402" s="44"/>
      <c r="CK402" s="21">
        <v>999</v>
      </c>
      <c r="CL402" s="44"/>
      <c r="CM402" s="44">
        <v>0</v>
      </c>
      <c r="CN402" s="44">
        <v>0</v>
      </c>
      <c r="CO402" s="44">
        <v>1055394</v>
      </c>
      <c r="CP402" s="44">
        <v>0</v>
      </c>
      <c r="CQ402" s="21">
        <v>1041680</v>
      </c>
      <c r="CR402" s="44">
        <v>115212</v>
      </c>
      <c r="CS402" s="44">
        <v>50927</v>
      </c>
      <c r="CT402" s="44">
        <v>6944</v>
      </c>
      <c r="CU402" s="44"/>
      <c r="CV402" s="44">
        <v>2782</v>
      </c>
      <c r="CW402" s="21"/>
      <c r="CX402" s="21"/>
      <c r="CY402" s="21"/>
      <c r="CZ402" s="21"/>
      <c r="DA402" s="21"/>
      <c r="DB402" s="21"/>
      <c r="DC402" s="21"/>
      <c r="DD402" s="21"/>
      <c r="DE402" s="44"/>
      <c r="DF402" s="21"/>
      <c r="DG402" s="44"/>
      <c r="DH402" s="21"/>
      <c r="DI402" s="44"/>
      <c r="DJ402" s="44"/>
      <c r="DK402" s="44"/>
      <c r="DL402" s="44"/>
      <c r="DM402" s="21"/>
      <c r="DN402" s="44"/>
      <c r="DO402" s="44"/>
      <c r="DP402" s="44"/>
      <c r="DQ402" s="44"/>
      <c r="DR402" s="44"/>
      <c r="DS402" s="44"/>
      <c r="DT402" s="44"/>
      <c r="DU402" s="44"/>
      <c r="DV402" s="44"/>
      <c r="DW402" s="44"/>
      <c r="DX402" s="44"/>
      <c r="DY402" s="44"/>
      <c r="DZ402" s="44"/>
      <c r="EA402" s="44"/>
      <c r="EB402" s="21"/>
      <c r="EC402" s="44">
        <v>850508</v>
      </c>
      <c r="ED402" s="44"/>
      <c r="EE402" s="21"/>
      <c r="EF402" s="44"/>
      <c r="EG402" s="21">
        <v>-11010</v>
      </c>
      <c r="EH402" s="44"/>
      <c r="EI402" s="21">
        <v>53086</v>
      </c>
      <c r="EJ402" s="44"/>
      <c r="EK402" s="44"/>
      <c r="EL402" s="21"/>
      <c r="EM402" s="44">
        <v>-3340</v>
      </c>
      <c r="EN402" s="44"/>
      <c r="EO402" s="44">
        <v>23236</v>
      </c>
      <c r="EP402" s="21"/>
      <c r="EQ402" s="21"/>
      <c r="ER402" s="21"/>
      <c r="ES402" s="21"/>
      <c r="ET402" s="44"/>
      <c r="EU402" s="21"/>
      <c r="EV402" s="44"/>
      <c r="EW402" s="21"/>
      <c r="EX402" s="44"/>
      <c r="EY402" s="44"/>
      <c r="EZ402" s="21"/>
      <c r="FA402" s="21"/>
      <c r="FB402" s="44"/>
      <c r="FC402" s="44"/>
      <c r="FD402" s="21"/>
      <c r="FE402" s="112"/>
      <c r="FF402" s="44"/>
      <c r="FG402" s="44">
        <v>3490601</v>
      </c>
      <c r="FH402" s="44">
        <v>758618</v>
      </c>
      <c r="FI402" s="44">
        <v>3287474</v>
      </c>
      <c r="FJ402" s="44">
        <v>154617</v>
      </c>
      <c r="FK402" s="44">
        <v>2746094</v>
      </c>
      <c r="FL402" s="44"/>
      <c r="FM402" s="44"/>
      <c r="FN402" s="44"/>
      <c r="FO402" s="44"/>
      <c r="FP402" s="44"/>
      <c r="FQ402" s="44"/>
      <c r="FR402" s="44"/>
      <c r="FS402" s="44"/>
      <c r="FT402" s="44">
        <v>624</v>
      </c>
      <c r="FU402" s="44"/>
      <c r="FV402" s="21">
        <v>243992</v>
      </c>
      <c r="FW402" s="44"/>
      <c r="FX402" s="44">
        <v>117268</v>
      </c>
      <c r="FY402" s="44">
        <v>35231</v>
      </c>
      <c r="FZ402" s="44">
        <v>56900</v>
      </c>
      <c r="GA402" s="44">
        <v>16597</v>
      </c>
      <c r="GB402" s="44"/>
      <c r="GC402" s="44">
        <v>4668</v>
      </c>
      <c r="GD402" s="44">
        <v>222910</v>
      </c>
      <c r="GE402" s="44">
        <v>344246</v>
      </c>
      <c r="GF402" s="44">
        <v>11686</v>
      </c>
      <c r="GG402" s="44">
        <v>554136</v>
      </c>
      <c r="GH402" s="44">
        <v>74007</v>
      </c>
      <c r="GI402" s="44">
        <v>75178</v>
      </c>
      <c r="GJ402" s="44"/>
      <c r="GK402" s="44">
        <v>2377543</v>
      </c>
      <c r="GL402" s="44">
        <v>51812</v>
      </c>
      <c r="GM402" s="44">
        <v>285359</v>
      </c>
      <c r="GN402" s="44">
        <v>23316</v>
      </c>
      <c r="GO402" s="44">
        <v>7526</v>
      </c>
      <c r="GP402" s="44"/>
      <c r="GQ402" s="44"/>
      <c r="GR402" s="44">
        <v>287600</v>
      </c>
      <c r="GS402" s="44">
        <v>3614736</v>
      </c>
      <c r="GT402" s="44"/>
      <c r="GU402" s="21">
        <v>307317</v>
      </c>
      <c r="GV402" s="44">
        <v>2040</v>
      </c>
      <c r="GW402" s="44">
        <v>21234</v>
      </c>
      <c r="GX402" s="44"/>
      <c r="GY402" s="44">
        <v>3945327</v>
      </c>
      <c r="GZ402" s="44">
        <v>1013976</v>
      </c>
      <c r="HA402" s="44"/>
      <c r="HB402" s="44"/>
      <c r="HC402" s="44">
        <v>2931351</v>
      </c>
      <c r="HD402" s="44">
        <v>3945327</v>
      </c>
      <c r="HE402" s="21"/>
      <c r="HF402" s="21"/>
      <c r="HG402" s="21">
        <v>36107</v>
      </c>
      <c r="HH402" s="21"/>
      <c r="HI402" s="21">
        <v>0</v>
      </c>
      <c r="HJ402" s="44"/>
      <c r="HK402" s="21">
        <v>313065</v>
      </c>
      <c r="HL402" s="21">
        <v>121764</v>
      </c>
      <c r="HM402" s="21">
        <v>434829</v>
      </c>
      <c r="HN402" s="21">
        <v>-127512</v>
      </c>
      <c r="HO402" s="21"/>
      <c r="HP402" s="44"/>
      <c r="HQ402" s="47"/>
      <c r="HR402" s="47"/>
      <c r="HS402" s="47"/>
      <c r="HT402" s="47" t="s">
        <v>3967</v>
      </c>
      <c r="HU402" s="47">
        <v>314332.56</v>
      </c>
      <c r="HV402" s="47">
        <v>877</v>
      </c>
      <c r="HW402" s="47">
        <v>0</v>
      </c>
      <c r="HX402" s="47">
        <v>3064</v>
      </c>
      <c r="HY402" s="47">
        <v>16110</v>
      </c>
      <c r="HZ402" s="47">
        <v>46197</v>
      </c>
      <c r="IA402" s="47">
        <v>0</v>
      </c>
      <c r="IB402" s="47">
        <v>0</v>
      </c>
      <c r="IC402" s="47">
        <v>1737</v>
      </c>
      <c r="ID402">
        <v>6465</v>
      </c>
      <c r="IE402" s="47">
        <v>1775</v>
      </c>
      <c r="IF402">
        <v>13969</v>
      </c>
      <c r="IG402" s="47"/>
      <c r="IH402" s="47">
        <v>14288</v>
      </c>
      <c r="II402">
        <v>2078</v>
      </c>
      <c r="IJ402">
        <v>3164</v>
      </c>
      <c r="IK402"/>
      <c r="IL402">
        <v>11036</v>
      </c>
      <c r="IM402">
        <v>120760</v>
      </c>
      <c r="IN402">
        <v>0</v>
      </c>
      <c r="IO402">
        <v>0</v>
      </c>
      <c r="IP402">
        <v>2816</v>
      </c>
      <c r="IQ402">
        <v>2509</v>
      </c>
      <c r="IR402">
        <v>0</v>
      </c>
      <c r="IS402">
        <v>0</v>
      </c>
      <c r="IT402">
        <v>5325</v>
      </c>
      <c r="IU402">
        <v>64603</v>
      </c>
      <c r="IV402">
        <v>0</v>
      </c>
      <c r="IW402">
        <v>176672</v>
      </c>
      <c r="IX402">
        <v>660351</v>
      </c>
      <c r="IY402">
        <v>1044842</v>
      </c>
      <c r="IZ402">
        <v>0</v>
      </c>
      <c r="JA402">
        <v>0</v>
      </c>
      <c r="JB402">
        <v>80932</v>
      </c>
      <c r="JC402">
        <v>298657</v>
      </c>
      <c r="JD402">
        <v>46351</v>
      </c>
      <c r="JE402">
        <v>245315</v>
      </c>
      <c r="JF402"/>
      <c r="JG402">
        <v>278006</v>
      </c>
      <c r="JH402">
        <v>57495</v>
      </c>
      <c r="JI402">
        <v>58559</v>
      </c>
      <c r="JJ402"/>
      <c r="JK402">
        <v>478818</v>
      </c>
      <c r="JL402">
        <v>3490601</v>
      </c>
      <c r="JM402">
        <v>0</v>
      </c>
      <c r="JN402">
        <v>0</v>
      </c>
      <c r="JO402">
        <v>121765</v>
      </c>
      <c r="JP402">
        <v>59661</v>
      </c>
      <c r="JQ402">
        <v>0</v>
      </c>
      <c r="JR402">
        <v>0</v>
      </c>
      <c r="JS402">
        <v>181426</v>
      </c>
      <c r="JT402"/>
      <c r="JU402"/>
      <c r="JV402"/>
      <c r="JW402"/>
      <c r="JX402"/>
      <c r="JY402">
        <v>6465</v>
      </c>
      <c r="JZ402"/>
      <c r="KA402"/>
      <c r="KB402"/>
      <c r="KC402"/>
      <c r="KD402"/>
      <c r="KE402">
        <v>298657</v>
      </c>
      <c r="KF402">
        <v>68</v>
      </c>
      <c r="KG402">
        <v>129</v>
      </c>
      <c r="KH402">
        <v>52</v>
      </c>
      <c r="KI402">
        <v>39</v>
      </c>
      <c r="KJ402">
        <v>76</v>
      </c>
      <c r="KK402">
        <v>31</v>
      </c>
      <c r="KL402">
        <v>26</v>
      </c>
      <c r="KM402">
        <v>38</v>
      </c>
      <c r="KN402">
        <v>23</v>
      </c>
      <c r="KO402">
        <v>1</v>
      </c>
      <c r="KP402">
        <v>0</v>
      </c>
      <c r="KQ402">
        <v>0</v>
      </c>
      <c r="KR402">
        <v>1</v>
      </c>
      <c r="KS402">
        <v>0</v>
      </c>
      <c r="KT402">
        <v>0</v>
      </c>
      <c r="KU402">
        <v>1</v>
      </c>
      <c r="KV402">
        <v>0</v>
      </c>
      <c r="KW402">
        <v>0</v>
      </c>
      <c r="KX402">
        <v>0</v>
      </c>
      <c r="KY402">
        <v>0</v>
      </c>
      <c r="KZ402">
        <v>0</v>
      </c>
      <c r="LA402">
        <v>0</v>
      </c>
      <c r="LB402">
        <v>0</v>
      </c>
      <c r="LC402">
        <v>0</v>
      </c>
      <c r="LD402">
        <v>1</v>
      </c>
      <c r="LE402">
        <v>0</v>
      </c>
      <c r="LF402">
        <v>0</v>
      </c>
      <c r="LG402">
        <v>0</v>
      </c>
      <c r="LH402">
        <v>0</v>
      </c>
    </row>
    <row r="403" spans="1:320" s="34" customFormat="1" ht="15" customHeight="1" x14ac:dyDescent="0.25">
      <c r="A403" s="45">
        <v>206190613</v>
      </c>
      <c r="B403" s="45" t="s">
        <v>1220</v>
      </c>
      <c r="C403" s="46">
        <v>45292</v>
      </c>
      <c r="D403" s="46">
        <v>45504</v>
      </c>
      <c r="E403" s="47">
        <v>213</v>
      </c>
      <c r="F403" s="45" t="s">
        <v>883</v>
      </c>
      <c r="G403" s="45" t="s">
        <v>884</v>
      </c>
      <c r="H403" s="45" t="s">
        <v>1030</v>
      </c>
      <c r="I403" s="45" t="s">
        <v>886</v>
      </c>
      <c r="J403" s="45" t="s">
        <v>887</v>
      </c>
      <c r="K403" s="45" t="s">
        <v>1031</v>
      </c>
      <c r="L403" s="45" t="s">
        <v>2822</v>
      </c>
      <c r="M403" s="45" t="s">
        <v>1221</v>
      </c>
      <c r="N403" s="45" t="s">
        <v>1222</v>
      </c>
      <c r="O403" s="45" t="s">
        <v>1223</v>
      </c>
      <c r="P403" s="45" t="s">
        <v>2825</v>
      </c>
      <c r="Q403" s="45" t="s">
        <v>3968</v>
      </c>
      <c r="R403" t="s">
        <v>1224</v>
      </c>
      <c r="S403" s="45" t="s">
        <v>893</v>
      </c>
      <c r="T403" t="s">
        <v>1225</v>
      </c>
      <c r="U403" s="47">
        <v>144</v>
      </c>
      <c r="V403" s="47">
        <v>144</v>
      </c>
      <c r="W403" s="47" t="s">
        <v>913</v>
      </c>
      <c r="X403" s="47">
        <v>30672</v>
      </c>
      <c r="Y403" s="47">
        <v>20890</v>
      </c>
      <c r="Z403" s="48">
        <v>68.11</v>
      </c>
      <c r="AA403" s="44">
        <v>123</v>
      </c>
      <c r="AB403" s="44">
        <v>120</v>
      </c>
      <c r="AC403" s="44">
        <v>1931</v>
      </c>
      <c r="AD403" s="44">
        <v>564</v>
      </c>
      <c r="AE403" s="44">
        <v>2361</v>
      </c>
      <c r="AF403" s="44">
        <v>13976</v>
      </c>
      <c r="AG403" s="44">
        <v>1088</v>
      </c>
      <c r="AH403" s="47"/>
      <c r="AI403" s="47">
        <v>548</v>
      </c>
      <c r="AJ403">
        <v>422</v>
      </c>
      <c r="AK403" t="s">
        <v>895</v>
      </c>
      <c r="AL403">
        <v>20890</v>
      </c>
      <c r="AM403"/>
      <c r="AN403"/>
      <c r="AO403"/>
      <c r="AP403"/>
      <c r="AQ403"/>
      <c r="AR403" s="44"/>
      <c r="AS403" s="44"/>
      <c r="AT403" s="44"/>
      <c r="AU403" s="44">
        <v>8784895</v>
      </c>
      <c r="AV403" s="44">
        <v>2347832</v>
      </c>
      <c r="AW403" s="44">
        <v>3602269</v>
      </c>
      <c r="AX403" s="44"/>
      <c r="AY403" s="44">
        <v>7530458</v>
      </c>
      <c r="AZ403" s="21">
        <v>8867930</v>
      </c>
      <c r="BA403" s="21">
        <v>-1337472</v>
      </c>
      <c r="BB403" s="44">
        <v>2597</v>
      </c>
      <c r="BC403" s="44"/>
      <c r="BD403" s="44"/>
      <c r="BE403" s="44">
        <v>-1334875</v>
      </c>
      <c r="BF403" s="44">
        <v>832955</v>
      </c>
      <c r="BG403" s="44">
        <v>244192</v>
      </c>
      <c r="BH403" s="44">
        <v>1019048</v>
      </c>
      <c r="BI403" s="21">
        <v>5817277</v>
      </c>
      <c r="BJ403" s="21">
        <v>462762</v>
      </c>
      <c r="BK403" s="21"/>
      <c r="BL403" s="21">
        <v>230030</v>
      </c>
      <c r="BM403" s="21">
        <v>178631</v>
      </c>
      <c r="BN403" s="21">
        <v>8784895</v>
      </c>
      <c r="BO403" s="21"/>
      <c r="BP403" s="21"/>
      <c r="BQ403" s="44"/>
      <c r="BR403" s="21"/>
      <c r="BS403" s="44"/>
      <c r="BT403" s="21"/>
      <c r="BU403" s="44"/>
      <c r="BV403" s="21"/>
      <c r="BW403" s="44">
        <v>1569667</v>
      </c>
      <c r="BX403" s="21"/>
      <c r="BY403" s="21">
        <v>306459</v>
      </c>
      <c r="BZ403" s="21"/>
      <c r="CA403" s="44">
        <v>6314</v>
      </c>
      <c r="CB403" s="44"/>
      <c r="CC403" s="44">
        <v>21532</v>
      </c>
      <c r="CD403" s="44"/>
      <c r="CE403" s="44">
        <v>443860</v>
      </c>
      <c r="CF403" s="44"/>
      <c r="CG403" s="44"/>
      <c r="CH403" s="44"/>
      <c r="CI403" s="21"/>
      <c r="CJ403" s="44"/>
      <c r="CK403" s="21"/>
      <c r="CL403" s="44"/>
      <c r="CM403" s="44">
        <v>0</v>
      </c>
      <c r="CN403" s="44">
        <v>0</v>
      </c>
      <c r="CO403" s="44">
        <v>933319</v>
      </c>
      <c r="CP403" s="44">
        <v>0</v>
      </c>
      <c r="CQ403" s="21">
        <v>798530</v>
      </c>
      <c r="CR403" s="44">
        <v>347960</v>
      </c>
      <c r="CS403" s="44">
        <v>203709</v>
      </c>
      <c r="CT403" s="44">
        <v>55580</v>
      </c>
      <c r="CU403" s="44"/>
      <c r="CV403" s="44">
        <v>8734</v>
      </c>
      <c r="CW403" s="21"/>
      <c r="CX403" s="21"/>
      <c r="CY403" s="21"/>
      <c r="CZ403" s="21"/>
      <c r="DA403" s="21"/>
      <c r="DB403" s="21"/>
      <c r="DC403" s="21"/>
      <c r="DD403" s="21"/>
      <c r="DE403" s="44"/>
      <c r="DF403" s="21"/>
      <c r="DG403" s="44"/>
      <c r="DH403" s="21"/>
      <c r="DI403" s="44"/>
      <c r="DJ403" s="44"/>
      <c r="DK403" s="44"/>
      <c r="DL403" s="44"/>
      <c r="DM403" s="21"/>
      <c r="DN403" s="44"/>
      <c r="DO403" s="44"/>
      <c r="DP403" s="44"/>
      <c r="DQ403" s="44"/>
      <c r="DR403" s="44"/>
      <c r="DS403" s="44"/>
      <c r="DT403" s="44"/>
      <c r="DU403" s="44"/>
      <c r="DV403" s="44"/>
      <c r="DW403" s="44"/>
      <c r="DX403" s="44"/>
      <c r="DY403" s="44"/>
      <c r="DZ403" s="44"/>
      <c r="EA403" s="44"/>
      <c r="EB403" s="21"/>
      <c r="EC403" s="44">
        <v>866349</v>
      </c>
      <c r="ED403" s="44"/>
      <c r="EE403" s="21">
        <v>85188</v>
      </c>
      <c r="EF403" s="44"/>
      <c r="EG403" s="21">
        <v>462896</v>
      </c>
      <c r="EH403" s="44"/>
      <c r="EI403" s="21">
        <v>1688959</v>
      </c>
      <c r="EJ403" s="44"/>
      <c r="EK403" s="44">
        <v>458072</v>
      </c>
      <c r="EL403" s="21"/>
      <c r="EM403" s="44"/>
      <c r="EN403" s="44"/>
      <c r="EO403" s="44">
        <v>40804</v>
      </c>
      <c r="EP403" s="21"/>
      <c r="EQ403" s="21"/>
      <c r="ER403" s="21"/>
      <c r="ES403" s="21"/>
      <c r="ET403" s="44"/>
      <c r="EU403" s="21"/>
      <c r="EV403" s="44"/>
      <c r="EW403" s="21"/>
      <c r="EX403" s="44"/>
      <c r="EY403" s="44"/>
      <c r="EZ403" s="21"/>
      <c r="FA403" s="21"/>
      <c r="FB403" s="44"/>
      <c r="FC403" s="44"/>
      <c r="FD403" s="21"/>
      <c r="FE403" s="112">
        <v>1</v>
      </c>
      <c r="FF403" s="44"/>
      <c r="FG403" s="44">
        <v>2828612</v>
      </c>
      <c r="FH403" s="44">
        <v>737501</v>
      </c>
      <c r="FI403" s="44">
        <v>5301817</v>
      </c>
      <c r="FJ403" s="44">
        <v>35346</v>
      </c>
      <c r="FK403" s="44">
        <v>4242705</v>
      </c>
      <c r="FL403" s="44"/>
      <c r="FM403" s="44"/>
      <c r="FN403" s="44"/>
      <c r="FO403" s="44"/>
      <c r="FP403" s="44"/>
      <c r="FQ403" s="44"/>
      <c r="FR403" s="44"/>
      <c r="FS403" s="44"/>
      <c r="FT403" s="44">
        <v>23147</v>
      </c>
      <c r="FU403" s="44"/>
      <c r="FV403" s="21">
        <v>183943</v>
      </c>
      <c r="FW403" s="44">
        <v>2663</v>
      </c>
      <c r="FX403" s="44">
        <v>154272</v>
      </c>
      <c r="FY403" s="44">
        <v>50688</v>
      </c>
      <c r="FZ403" s="44">
        <v>79684</v>
      </c>
      <c r="GA403" s="44">
        <v>42005</v>
      </c>
      <c r="GB403" s="44"/>
      <c r="GC403" s="44">
        <v>15651</v>
      </c>
      <c r="GD403" s="44">
        <v>306737</v>
      </c>
      <c r="GE403" s="44">
        <v>282238</v>
      </c>
      <c r="GF403" s="44">
        <v>48416</v>
      </c>
      <c r="GG403" s="44">
        <v>606133</v>
      </c>
      <c r="GH403" s="44">
        <v>41191</v>
      </c>
      <c r="GI403" s="44">
        <v>58233</v>
      </c>
      <c r="GJ403" s="44"/>
      <c r="GK403" s="44">
        <v>2227559</v>
      </c>
      <c r="GL403" s="44">
        <v>80458</v>
      </c>
      <c r="GM403" s="44">
        <v>193721</v>
      </c>
      <c r="GN403" s="44">
        <v>43780</v>
      </c>
      <c r="GO403" s="44">
        <v>32864</v>
      </c>
      <c r="GP403" s="44">
        <v>1181</v>
      </c>
      <c r="GQ403" s="44"/>
      <c r="GR403" s="44">
        <v>150661</v>
      </c>
      <c r="GS403" s="44">
        <v>2308872</v>
      </c>
      <c r="GT403" s="44"/>
      <c r="GU403" s="21">
        <v>621734</v>
      </c>
      <c r="GV403" s="44">
        <v>49397</v>
      </c>
      <c r="GW403" s="44"/>
      <c r="GX403" s="44"/>
      <c r="GY403" s="44">
        <v>2980003</v>
      </c>
      <c r="GZ403" s="44">
        <v>5063670</v>
      </c>
      <c r="HA403" s="44">
        <v>153061</v>
      </c>
      <c r="HB403" s="44"/>
      <c r="HC403" s="44">
        <v>-2236728</v>
      </c>
      <c r="HD403" s="44">
        <v>2980003</v>
      </c>
      <c r="HE403" s="21"/>
      <c r="HF403" s="21"/>
      <c r="HG403" s="21">
        <v>4400847</v>
      </c>
      <c r="HH403" s="21"/>
      <c r="HI403" s="21">
        <v>0</v>
      </c>
      <c r="HJ403" s="44">
        <v>687903</v>
      </c>
      <c r="HK403" s="21">
        <v>416092</v>
      </c>
      <c r="HL403" s="21">
        <v>1782557</v>
      </c>
      <c r="HM403" s="21">
        <v>2886552</v>
      </c>
      <c r="HN403" s="21">
        <v>-2264818</v>
      </c>
      <c r="HO403" s="21"/>
      <c r="HP403" s="44"/>
      <c r="HQ403" s="47"/>
      <c r="HR403" s="47"/>
      <c r="HS403" s="47"/>
      <c r="HT403" s="47" t="s">
        <v>1759</v>
      </c>
      <c r="HU403" s="47">
        <v>0</v>
      </c>
      <c r="HV403" s="47">
        <v>3312</v>
      </c>
      <c r="HW403" s="47">
        <v>0</v>
      </c>
      <c r="HX403" s="47">
        <v>245</v>
      </c>
      <c r="HY403" s="47">
        <v>15544</v>
      </c>
      <c r="HZ403" s="47">
        <v>33017</v>
      </c>
      <c r="IA403" s="47">
        <v>0</v>
      </c>
      <c r="IB403" s="47">
        <v>0</v>
      </c>
      <c r="IC403" s="47">
        <v>3034</v>
      </c>
      <c r="ID403"/>
      <c r="IE403" s="47">
        <v>840</v>
      </c>
      <c r="IF403">
        <v>10468</v>
      </c>
      <c r="IG403" s="47">
        <v>1437</v>
      </c>
      <c r="IH403" s="47">
        <v>12502</v>
      </c>
      <c r="II403">
        <v>843</v>
      </c>
      <c r="IJ403">
        <v>2025</v>
      </c>
      <c r="IK403"/>
      <c r="IL403">
        <v>10742</v>
      </c>
      <c r="IM403">
        <v>94009</v>
      </c>
      <c r="IN403">
        <v>0</v>
      </c>
      <c r="IO403">
        <v>3720</v>
      </c>
      <c r="IP403">
        <v>7816</v>
      </c>
      <c r="IQ403">
        <v>33258</v>
      </c>
      <c r="IR403">
        <v>0</v>
      </c>
      <c r="IS403">
        <v>0</v>
      </c>
      <c r="IT403">
        <v>44794</v>
      </c>
      <c r="IU403">
        <v>225816</v>
      </c>
      <c r="IV403">
        <v>0</v>
      </c>
      <c r="IW403">
        <v>14443</v>
      </c>
      <c r="IX403">
        <v>679031</v>
      </c>
      <c r="IY403">
        <v>815929</v>
      </c>
      <c r="IZ403">
        <v>0</v>
      </c>
      <c r="JA403">
        <v>0</v>
      </c>
      <c r="JB403">
        <v>126372</v>
      </c>
      <c r="JC403"/>
      <c r="JD403">
        <v>20779</v>
      </c>
      <c r="JE403">
        <v>200952</v>
      </c>
      <c r="JF403">
        <v>28171</v>
      </c>
      <c r="JG403">
        <v>291052</v>
      </c>
      <c r="JH403">
        <v>31220</v>
      </c>
      <c r="JI403">
        <v>43951</v>
      </c>
      <c r="JJ403"/>
      <c r="JK403">
        <v>350896</v>
      </c>
      <c r="JL403">
        <v>2828612</v>
      </c>
      <c r="JM403">
        <v>0</v>
      </c>
      <c r="JN403">
        <v>285118</v>
      </c>
      <c r="JO403">
        <v>542784</v>
      </c>
      <c r="JP403">
        <v>948462</v>
      </c>
      <c r="JQ403">
        <v>0</v>
      </c>
      <c r="JR403">
        <v>0</v>
      </c>
      <c r="JS403">
        <v>1776364</v>
      </c>
      <c r="JT403"/>
      <c r="JU403"/>
      <c r="JV403"/>
      <c r="JW403"/>
      <c r="JX403"/>
      <c r="JY403"/>
      <c r="JZ403"/>
      <c r="KA403"/>
      <c r="KB403"/>
      <c r="KC403"/>
      <c r="KD403"/>
      <c r="KE403"/>
      <c r="KF403">
        <v>119</v>
      </c>
      <c r="KG403">
        <v>159</v>
      </c>
      <c r="KH403">
        <v>99</v>
      </c>
      <c r="KI403">
        <v>76</v>
      </c>
      <c r="KJ403">
        <v>105</v>
      </c>
      <c r="KK403">
        <v>60</v>
      </c>
      <c r="KL403">
        <v>53</v>
      </c>
      <c r="KM403">
        <v>71</v>
      </c>
      <c r="KN403">
        <v>44</v>
      </c>
      <c r="KO403">
        <v>1</v>
      </c>
      <c r="KP403">
        <v>0</v>
      </c>
      <c r="KQ403">
        <v>0</v>
      </c>
      <c r="KR403">
        <v>0</v>
      </c>
      <c r="KS403">
        <v>0</v>
      </c>
      <c r="KT403">
        <v>1</v>
      </c>
      <c r="KU403">
        <v>1</v>
      </c>
      <c r="KV403">
        <v>0</v>
      </c>
      <c r="KW403">
        <v>0</v>
      </c>
      <c r="KX403">
        <v>0</v>
      </c>
      <c r="KY403">
        <v>0</v>
      </c>
      <c r="KZ403">
        <v>0</v>
      </c>
      <c r="LA403">
        <v>0</v>
      </c>
      <c r="LB403">
        <v>0</v>
      </c>
      <c r="LC403">
        <v>0</v>
      </c>
      <c r="LD403">
        <v>1</v>
      </c>
      <c r="LE403">
        <v>0</v>
      </c>
      <c r="LF403">
        <v>0</v>
      </c>
      <c r="LG403">
        <v>0</v>
      </c>
      <c r="LH403">
        <v>0</v>
      </c>
    </row>
    <row r="404" spans="1:320" s="34" customFormat="1" ht="15" customHeight="1" x14ac:dyDescent="0.25">
      <c r="A404" s="45">
        <v>206190615</v>
      </c>
      <c r="B404" s="45" t="s">
        <v>3969</v>
      </c>
      <c r="C404" s="46">
        <v>45292</v>
      </c>
      <c r="D404" s="46">
        <v>45657</v>
      </c>
      <c r="E404" s="47">
        <v>366</v>
      </c>
      <c r="F404" s="45" t="s">
        <v>883</v>
      </c>
      <c r="G404" s="45" t="s">
        <v>884</v>
      </c>
      <c r="H404" s="45" t="s">
        <v>1030</v>
      </c>
      <c r="I404" s="45" t="s">
        <v>886</v>
      </c>
      <c r="J404" s="45" t="s">
        <v>887</v>
      </c>
      <c r="K404" s="45" t="s">
        <v>1031</v>
      </c>
      <c r="L404" s="45" t="s">
        <v>2897</v>
      </c>
      <c r="M404" s="45" t="s">
        <v>3970</v>
      </c>
      <c r="N404" s="45" t="s">
        <v>3971</v>
      </c>
      <c r="O404" s="45" t="s">
        <v>3972</v>
      </c>
      <c r="P404" s="45" t="s">
        <v>3973</v>
      </c>
      <c r="Q404" s="45" t="s">
        <v>3974</v>
      </c>
      <c r="R404" t="s">
        <v>2910</v>
      </c>
      <c r="S404" s="45" t="s">
        <v>893</v>
      </c>
      <c r="T404" t="s">
        <v>2730</v>
      </c>
      <c r="U404" s="47">
        <v>70</v>
      </c>
      <c r="V404" s="47">
        <v>70</v>
      </c>
      <c r="W404" s="47" t="s">
        <v>894</v>
      </c>
      <c r="X404" s="47">
        <v>25620</v>
      </c>
      <c r="Y404" s="47">
        <v>23743</v>
      </c>
      <c r="Z404" s="48">
        <v>204.33</v>
      </c>
      <c r="AA404" s="44">
        <v>270</v>
      </c>
      <c r="AB404" s="44">
        <v>268</v>
      </c>
      <c r="AC404" s="44">
        <v>10939</v>
      </c>
      <c r="AD404" s="44">
        <v>2103</v>
      </c>
      <c r="AE404" s="44">
        <v>248</v>
      </c>
      <c r="AF404" s="44">
        <v>9919</v>
      </c>
      <c r="AG404" s="44"/>
      <c r="AH404" s="47">
        <v>63</v>
      </c>
      <c r="AI404" s="47">
        <v>444</v>
      </c>
      <c r="AJ404">
        <v>27</v>
      </c>
      <c r="AK404" t="s">
        <v>895</v>
      </c>
      <c r="AL404">
        <v>23743</v>
      </c>
      <c r="AM404"/>
      <c r="AN404"/>
      <c r="AO404"/>
      <c r="AP404"/>
      <c r="AQ404"/>
      <c r="AR404" s="44"/>
      <c r="AS404" s="44"/>
      <c r="AT404" s="44"/>
      <c r="AU404" s="44">
        <v>9600863</v>
      </c>
      <c r="AV404" s="44">
        <v>5996745</v>
      </c>
      <c r="AW404" s="44">
        <v>142517</v>
      </c>
      <c r="AX404" s="44"/>
      <c r="AY404" s="44">
        <v>15455091</v>
      </c>
      <c r="AZ404" s="21">
        <v>12531925</v>
      </c>
      <c r="BA404" s="21">
        <v>2923166</v>
      </c>
      <c r="BB404" s="44">
        <v>8279</v>
      </c>
      <c r="BC404" s="44">
        <v>645668</v>
      </c>
      <c r="BD404" s="44"/>
      <c r="BE404" s="44">
        <v>2285777</v>
      </c>
      <c r="BF404" s="44">
        <v>4489750</v>
      </c>
      <c r="BG404" s="44">
        <v>800013</v>
      </c>
      <c r="BH404" s="44">
        <v>87073</v>
      </c>
      <c r="BI404" s="21">
        <v>3989927</v>
      </c>
      <c r="BJ404" s="21"/>
      <c r="BK404" s="21">
        <v>25200</v>
      </c>
      <c r="BL404" s="21">
        <v>197150</v>
      </c>
      <c r="BM404" s="21">
        <v>11750</v>
      </c>
      <c r="BN404" s="21">
        <v>9600863</v>
      </c>
      <c r="BO404" s="21"/>
      <c r="BP404" s="21"/>
      <c r="BQ404" s="44"/>
      <c r="BR404" s="21"/>
      <c r="BS404" s="44"/>
      <c r="BT404" s="21"/>
      <c r="BU404" s="44"/>
      <c r="BV404" s="21"/>
      <c r="BW404" s="44">
        <v>3615765</v>
      </c>
      <c r="BX404" s="21"/>
      <c r="BY404" s="21">
        <v>559361</v>
      </c>
      <c r="BZ404" s="21"/>
      <c r="CA404" s="44">
        <v>1215</v>
      </c>
      <c r="CB404" s="44"/>
      <c r="CC404" s="44">
        <v>1804633</v>
      </c>
      <c r="CD404" s="44"/>
      <c r="CE404" s="44"/>
      <c r="CF404" s="44"/>
      <c r="CG404" s="44">
        <v>15771</v>
      </c>
      <c r="CH404" s="44"/>
      <c r="CI404" s="21"/>
      <c r="CJ404" s="44"/>
      <c r="CK404" s="21"/>
      <c r="CL404" s="44"/>
      <c r="CM404" s="44">
        <v>11160</v>
      </c>
      <c r="CN404" s="44">
        <v>7476</v>
      </c>
      <c r="CO404" s="44">
        <v>2071086</v>
      </c>
      <c r="CP404" s="44">
        <v>0</v>
      </c>
      <c r="CQ404" s="21">
        <v>2144970</v>
      </c>
      <c r="CR404" s="44">
        <v>1008720</v>
      </c>
      <c r="CS404" s="44">
        <v>599491</v>
      </c>
      <c r="CT404" s="44">
        <v>44294</v>
      </c>
      <c r="CU404" s="44"/>
      <c r="CV404" s="44">
        <v>109548</v>
      </c>
      <c r="CW404" s="21"/>
      <c r="CX404" s="21"/>
      <c r="CY404" s="21"/>
      <c r="CZ404" s="21"/>
      <c r="DA404" s="21"/>
      <c r="DB404" s="21"/>
      <c r="DC404" s="21"/>
      <c r="DD404" s="21"/>
      <c r="DE404" s="44"/>
      <c r="DF404" s="21"/>
      <c r="DG404" s="44"/>
      <c r="DH404" s="21"/>
      <c r="DI404" s="44"/>
      <c r="DJ404" s="44"/>
      <c r="DK404" s="44"/>
      <c r="DL404" s="44"/>
      <c r="DM404" s="21"/>
      <c r="DN404" s="44"/>
      <c r="DO404" s="44">
        <v>7468</v>
      </c>
      <c r="DP404" s="44"/>
      <c r="DQ404" s="44"/>
      <c r="DR404" s="44"/>
      <c r="DS404" s="44"/>
      <c r="DT404" s="44"/>
      <c r="DU404" s="44"/>
      <c r="DV404" s="44"/>
      <c r="DW404" s="44"/>
      <c r="DX404" s="44"/>
      <c r="DY404" s="44">
        <v>-2680</v>
      </c>
      <c r="DZ404" s="44"/>
      <c r="EA404" s="44"/>
      <c r="EB404" s="21"/>
      <c r="EC404" s="44">
        <v>-1513957</v>
      </c>
      <c r="ED404" s="44"/>
      <c r="EE404" s="21">
        <v>123</v>
      </c>
      <c r="EF404" s="44"/>
      <c r="EG404" s="21">
        <v>6884</v>
      </c>
      <c r="EH404" s="44"/>
      <c r="EI404" s="21">
        <v>1636243</v>
      </c>
      <c r="EJ404" s="44"/>
      <c r="EK404" s="44"/>
      <c r="EL404" s="21"/>
      <c r="EM404" s="44"/>
      <c r="EN404" s="44"/>
      <c r="EO404" s="44">
        <v>2763</v>
      </c>
      <c r="EP404" s="21"/>
      <c r="EQ404" s="21"/>
      <c r="ER404" s="21"/>
      <c r="ES404" s="21"/>
      <c r="ET404" s="44"/>
      <c r="EU404" s="21"/>
      <c r="EV404" s="44"/>
      <c r="EW404" s="21"/>
      <c r="EX404" s="44"/>
      <c r="EY404" s="44"/>
      <c r="EZ404" s="21"/>
      <c r="FA404" s="21">
        <v>5673</v>
      </c>
      <c r="FB404" s="44"/>
      <c r="FC404" s="44"/>
      <c r="FD404" s="21"/>
      <c r="FE404" s="112"/>
      <c r="FF404" s="44"/>
      <c r="FG404" s="44">
        <v>6390622</v>
      </c>
      <c r="FH404" s="44">
        <v>1614196</v>
      </c>
      <c r="FI404" s="44">
        <v>4527107</v>
      </c>
      <c r="FJ404" s="44">
        <v>202845</v>
      </c>
      <c r="FK404" s="44">
        <v>4126644</v>
      </c>
      <c r="FL404" s="44"/>
      <c r="FM404" s="44"/>
      <c r="FN404" s="44"/>
      <c r="FO404" s="44"/>
      <c r="FP404" s="44"/>
      <c r="FQ404" s="44"/>
      <c r="FR404" s="44"/>
      <c r="FS404" s="44"/>
      <c r="FT404" s="44">
        <v>12075</v>
      </c>
      <c r="FU404" s="44">
        <v>7738</v>
      </c>
      <c r="FV404" s="21">
        <v>776494</v>
      </c>
      <c r="FW404" s="44"/>
      <c r="FX404" s="44">
        <v>620189</v>
      </c>
      <c r="FY404" s="44">
        <v>259266</v>
      </c>
      <c r="FZ404" s="44">
        <v>242346</v>
      </c>
      <c r="GA404" s="44">
        <v>169594</v>
      </c>
      <c r="GB404" s="44"/>
      <c r="GC404" s="44">
        <v>70407</v>
      </c>
      <c r="GD404" s="44">
        <v>348605</v>
      </c>
      <c r="GE404" s="44">
        <v>207189</v>
      </c>
      <c r="GF404" s="44">
        <v>144135</v>
      </c>
      <c r="GG404" s="44">
        <v>639774</v>
      </c>
      <c r="GH404" s="44">
        <v>301788</v>
      </c>
      <c r="GI404" s="44">
        <v>169102</v>
      </c>
      <c r="GJ404" s="44"/>
      <c r="GK404" s="44">
        <v>3294871</v>
      </c>
      <c r="GL404" s="44">
        <v>140185</v>
      </c>
      <c r="GM404" s="44">
        <v>882844</v>
      </c>
      <c r="GN404" s="44">
        <v>63208</v>
      </c>
      <c r="GO404" s="44">
        <v>11577</v>
      </c>
      <c r="GP404" s="44"/>
      <c r="GQ404" s="44">
        <v>154</v>
      </c>
      <c r="GR404" s="44">
        <v>43740</v>
      </c>
      <c r="GS404" s="44">
        <v>1783379</v>
      </c>
      <c r="GT404" s="44"/>
      <c r="GU404" s="21">
        <v>832315</v>
      </c>
      <c r="GV404" s="44"/>
      <c r="GW404" s="44">
        <v>28964419</v>
      </c>
      <c r="GX404" s="44"/>
      <c r="GY404" s="44">
        <v>31580113</v>
      </c>
      <c r="GZ404" s="44">
        <v>1300207</v>
      </c>
      <c r="HA404" s="44">
        <v>8345643</v>
      </c>
      <c r="HB404" s="44"/>
      <c r="HC404" s="44">
        <v>21934263</v>
      </c>
      <c r="HD404" s="44">
        <v>31580113</v>
      </c>
      <c r="HE404" s="21"/>
      <c r="HF404" s="21">
        <v>20618249</v>
      </c>
      <c r="HG404" s="21"/>
      <c r="HH404" s="21"/>
      <c r="HI404" s="21">
        <v>19100</v>
      </c>
      <c r="HJ404" s="44"/>
      <c r="HK404" s="21">
        <v>729110</v>
      </c>
      <c r="HL404" s="21">
        <v>1269609</v>
      </c>
      <c r="HM404" s="21">
        <v>2017819</v>
      </c>
      <c r="HN404" s="21">
        <v>-1185504</v>
      </c>
      <c r="HO404" s="21"/>
      <c r="HP404" s="44"/>
      <c r="HQ404" s="47"/>
      <c r="HR404" s="47"/>
      <c r="HS404" s="47"/>
      <c r="HT404" s="47" t="s">
        <v>1759</v>
      </c>
      <c r="HU404" s="47">
        <v>0</v>
      </c>
      <c r="HV404" s="47">
        <v>2360</v>
      </c>
      <c r="HW404" s="47">
        <v>0</v>
      </c>
      <c r="HX404" s="47">
        <v>10494</v>
      </c>
      <c r="HY404" s="47">
        <v>23638</v>
      </c>
      <c r="HZ404" s="47">
        <v>56057</v>
      </c>
      <c r="IA404" s="47">
        <v>0</v>
      </c>
      <c r="IB404" s="47">
        <v>0</v>
      </c>
      <c r="IC404" s="47">
        <v>0</v>
      </c>
      <c r="ID404">
        <v>25663</v>
      </c>
      <c r="IE404" s="47">
        <v>1873</v>
      </c>
      <c r="IF404">
        <v>7215</v>
      </c>
      <c r="IG404" s="47">
        <v>5241</v>
      </c>
      <c r="IH404" s="47">
        <v>13890</v>
      </c>
      <c r="II404">
        <v>5249</v>
      </c>
      <c r="IJ404">
        <v>3205</v>
      </c>
      <c r="IK404"/>
      <c r="IL404">
        <v>14598</v>
      </c>
      <c r="IM404">
        <v>169483</v>
      </c>
      <c r="IN404">
        <v>0</v>
      </c>
      <c r="IO404">
        <v>0</v>
      </c>
      <c r="IP404">
        <v>32</v>
      </c>
      <c r="IQ404">
        <v>127</v>
      </c>
      <c r="IR404">
        <v>0</v>
      </c>
      <c r="IS404">
        <v>0</v>
      </c>
      <c r="IT404">
        <v>159</v>
      </c>
      <c r="IU404">
        <v>260866</v>
      </c>
      <c r="IV404">
        <v>0</v>
      </c>
      <c r="IW404">
        <v>560030</v>
      </c>
      <c r="IX404">
        <v>896193</v>
      </c>
      <c r="IY404">
        <v>1275844</v>
      </c>
      <c r="IZ404">
        <v>0</v>
      </c>
      <c r="JA404">
        <v>0</v>
      </c>
      <c r="JB404">
        <v>0</v>
      </c>
      <c r="JC404">
        <v>1271261</v>
      </c>
      <c r="JD404">
        <v>93307</v>
      </c>
      <c r="JE404">
        <v>147010</v>
      </c>
      <c r="JF404">
        <v>93224</v>
      </c>
      <c r="JG404">
        <v>343023</v>
      </c>
      <c r="JH404">
        <v>227331</v>
      </c>
      <c r="JI404">
        <v>79338</v>
      </c>
      <c r="JJ404"/>
      <c r="JK404">
        <v>1143195</v>
      </c>
      <c r="JL404">
        <v>6390622</v>
      </c>
      <c r="JM404">
        <v>0</v>
      </c>
      <c r="JN404">
        <v>0</v>
      </c>
      <c r="JO404">
        <v>1824</v>
      </c>
      <c r="JP404">
        <v>4465</v>
      </c>
      <c r="JQ404">
        <v>0</v>
      </c>
      <c r="JR404">
        <v>0</v>
      </c>
      <c r="JS404">
        <v>6289</v>
      </c>
      <c r="JT404"/>
      <c r="JU404"/>
      <c r="JV404"/>
      <c r="JW404"/>
      <c r="JX404"/>
      <c r="JY404">
        <v>25663</v>
      </c>
      <c r="JZ404"/>
      <c r="KA404"/>
      <c r="KB404"/>
      <c r="KC404"/>
      <c r="KD404"/>
      <c r="KE404">
        <v>1271261</v>
      </c>
      <c r="KF404">
        <v>114</v>
      </c>
      <c r="KG404">
        <v>163</v>
      </c>
      <c r="KH404">
        <v>91</v>
      </c>
      <c r="KI404">
        <v>81</v>
      </c>
      <c r="KJ404">
        <v>121</v>
      </c>
      <c r="KK404">
        <v>64</v>
      </c>
      <c r="KL404">
        <v>38</v>
      </c>
      <c r="KM404">
        <v>56</v>
      </c>
      <c r="KN404">
        <v>33</v>
      </c>
      <c r="KO404">
        <v>1</v>
      </c>
      <c r="KP404">
        <v>0</v>
      </c>
      <c r="KQ404">
        <v>0</v>
      </c>
      <c r="KR404">
        <v>0</v>
      </c>
      <c r="KS404">
        <v>1</v>
      </c>
      <c r="KT404">
        <v>0</v>
      </c>
      <c r="KU404">
        <v>1</v>
      </c>
      <c r="KV404">
        <v>0</v>
      </c>
      <c r="KW404">
        <v>0</v>
      </c>
      <c r="KX404">
        <v>0</v>
      </c>
      <c r="KY404">
        <v>0</v>
      </c>
      <c r="KZ404">
        <v>0</v>
      </c>
      <c r="LA404">
        <v>0</v>
      </c>
      <c r="LB404">
        <v>0</v>
      </c>
      <c r="LC404">
        <v>0</v>
      </c>
      <c r="LD404">
        <v>1</v>
      </c>
      <c r="LE404">
        <v>0</v>
      </c>
      <c r="LF404">
        <v>0</v>
      </c>
      <c r="LG404">
        <v>0</v>
      </c>
      <c r="LH404">
        <v>0</v>
      </c>
    </row>
    <row r="405" spans="1:320" s="34" customFormat="1" ht="15" customHeight="1" x14ac:dyDescent="0.25">
      <c r="A405" s="45">
        <v>206190617</v>
      </c>
      <c r="B405" s="45" t="s">
        <v>3975</v>
      </c>
      <c r="C405" s="46">
        <v>45292</v>
      </c>
      <c r="D405" s="46">
        <v>45657</v>
      </c>
      <c r="E405" s="47">
        <v>366</v>
      </c>
      <c r="F405" s="45" t="s">
        <v>883</v>
      </c>
      <c r="G405" s="45" t="s">
        <v>893</v>
      </c>
      <c r="H405" s="45" t="s">
        <v>1030</v>
      </c>
      <c r="I405" s="45" t="s">
        <v>916</v>
      </c>
      <c r="J405" s="45" t="s">
        <v>331</v>
      </c>
      <c r="K405" s="45" t="s">
        <v>1031</v>
      </c>
      <c r="L405" s="45" t="s">
        <v>3100</v>
      </c>
      <c r="M405" s="45" t="s">
        <v>3976</v>
      </c>
      <c r="N405" s="45" t="s">
        <v>3977</v>
      </c>
      <c r="O405" s="45" t="s">
        <v>1143</v>
      </c>
      <c r="P405" s="45" t="s">
        <v>1288</v>
      </c>
      <c r="Q405" s="45" t="s">
        <v>3978</v>
      </c>
      <c r="R405" t="s">
        <v>3979</v>
      </c>
      <c r="S405" s="45" t="s">
        <v>884</v>
      </c>
      <c r="T405" t="s">
        <v>3980</v>
      </c>
      <c r="U405" s="47">
        <v>62</v>
      </c>
      <c r="V405" s="47">
        <v>62</v>
      </c>
      <c r="W405" s="47" t="s">
        <v>894</v>
      </c>
      <c r="X405" s="47">
        <v>22692</v>
      </c>
      <c r="Y405" s="47">
        <v>17193</v>
      </c>
      <c r="Z405" s="48">
        <v>150.71</v>
      </c>
      <c r="AA405" s="44">
        <v>437</v>
      </c>
      <c r="AB405" s="44">
        <v>443</v>
      </c>
      <c r="AC405" s="44">
        <v>6792</v>
      </c>
      <c r="AD405" s="44"/>
      <c r="AE405" s="44"/>
      <c r="AF405" s="44">
        <v>6532</v>
      </c>
      <c r="AG405" s="44">
        <v>1572</v>
      </c>
      <c r="AH405" s="47"/>
      <c r="AI405" s="47">
        <v>2297</v>
      </c>
      <c r="AJ405"/>
      <c r="AK405" t="s">
        <v>895</v>
      </c>
      <c r="AL405">
        <v>17193</v>
      </c>
      <c r="AM405"/>
      <c r="AN405"/>
      <c r="AO405"/>
      <c r="AP405"/>
      <c r="AQ405"/>
      <c r="AR405" s="44"/>
      <c r="AS405" s="44"/>
      <c r="AT405" s="44"/>
      <c r="AU405" s="44">
        <v>9046625</v>
      </c>
      <c r="AV405" s="44">
        <v>3932001</v>
      </c>
      <c r="AW405" s="44">
        <v>3274726</v>
      </c>
      <c r="AX405" s="44">
        <v>7195</v>
      </c>
      <c r="AY405" s="44">
        <v>9711095</v>
      </c>
      <c r="AZ405" s="21">
        <v>17151353</v>
      </c>
      <c r="BA405" s="21">
        <v>-7440258</v>
      </c>
      <c r="BB405" s="44">
        <v>9204341</v>
      </c>
      <c r="BC405" s="44"/>
      <c r="BD405" s="44"/>
      <c r="BE405" s="44">
        <v>1764083</v>
      </c>
      <c r="BF405" s="44">
        <v>1818242</v>
      </c>
      <c r="BG405" s="44"/>
      <c r="BH405" s="44"/>
      <c r="BI405" s="21">
        <v>2887117</v>
      </c>
      <c r="BJ405" s="21">
        <v>2733088</v>
      </c>
      <c r="BK405" s="21"/>
      <c r="BL405" s="21">
        <v>1608178</v>
      </c>
      <c r="BM405" s="21"/>
      <c r="BN405" s="21">
        <v>9046625</v>
      </c>
      <c r="BO405" s="21"/>
      <c r="BP405" s="21"/>
      <c r="BQ405" s="44"/>
      <c r="BR405" s="21"/>
      <c r="BS405" s="44"/>
      <c r="BT405" s="21"/>
      <c r="BU405" s="44"/>
      <c r="BV405" s="21"/>
      <c r="BW405" s="44">
        <v>1317169</v>
      </c>
      <c r="BX405" s="21"/>
      <c r="BY405" s="21"/>
      <c r="BZ405" s="21"/>
      <c r="CA405" s="44"/>
      <c r="CB405" s="44"/>
      <c r="CC405" s="44">
        <v>16087</v>
      </c>
      <c r="CD405" s="44"/>
      <c r="CE405" s="44">
        <v>2581961</v>
      </c>
      <c r="CF405" s="44"/>
      <c r="CG405" s="44"/>
      <c r="CH405" s="44"/>
      <c r="CI405" s="21">
        <v>16784</v>
      </c>
      <c r="CJ405" s="44"/>
      <c r="CK405" s="21"/>
      <c r="CL405" s="44"/>
      <c r="CM405" s="44">
        <v>38793</v>
      </c>
      <c r="CN405" s="44">
        <v>0</v>
      </c>
      <c r="CO405" s="44">
        <v>1593661</v>
      </c>
      <c r="CP405" s="44">
        <v>0</v>
      </c>
      <c r="CQ405" s="21">
        <v>1557386</v>
      </c>
      <c r="CR405" s="44">
        <v>76254</v>
      </c>
      <c r="CS405" s="44">
        <v>530748</v>
      </c>
      <c r="CT405" s="44">
        <v>83517</v>
      </c>
      <c r="CU405" s="44"/>
      <c r="CV405" s="44">
        <v>51642</v>
      </c>
      <c r="CW405" s="21"/>
      <c r="CX405" s="21"/>
      <c r="CY405" s="21"/>
      <c r="CZ405" s="21"/>
      <c r="DA405" s="21"/>
      <c r="DB405" s="21"/>
      <c r="DC405" s="21"/>
      <c r="DD405" s="21"/>
      <c r="DE405" s="44"/>
      <c r="DF405" s="21"/>
      <c r="DG405" s="44"/>
      <c r="DH405" s="21"/>
      <c r="DI405" s="44"/>
      <c r="DJ405" s="44"/>
      <c r="DK405" s="44"/>
      <c r="DL405" s="44"/>
      <c r="DM405" s="21"/>
      <c r="DN405" s="44"/>
      <c r="DO405" s="44"/>
      <c r="DP405" s="44"/>
      <c r="DQ405" s="44"/>
      <c r="DR405" s="44"/>
      <c r="DS405" s="44"/>
      <c r="DT405" s="44"/>
      <c r="DU405" s="44"/>
      <c r="DV405" s="44"/>
      <c r="DW405" s="44"/>
      <c r="DX405" s="44"/>
      <c r="DY405" s="44">
        <v>1666</v>
      </c>
      <c r="DZ405" s="44"/>
      <c r="EA405" s="44"/>
      <c r="EB405" s="21"/>
      <c r="EC405" s="44">
        <v>494179</v>
      </c>
      <c r="ED405" s="44"/>
      <c r="EE405" s="21"/>
      <c r="EF405" s="44"/>
      <c r="EG405" s="21"/>
      <c r="EH405" s="44"/>
      <c r="EI405" s="21">
        <v>710047</v>
      </c>
      <c r="EJ405" s="44"/>
      <c r="EK405" s="44">
        <v>2068834</v>
      </c>
      <c r="EL405" s="21"/>
      <c r="EM405" s="44"/>
      <c r="EN405" s="44"/>
      <c r="EO405" s="44"/>
      <c r="EP405" s="21"/>
      <c r="EQ405" s="21"/>
      <c r="ER405" s="21"/>
      <c r="ES405" s="21"/>
      <c r="ET405" s="44"/>
      <c r="EU405" s="21"/>
      <c r="EV405" s="44"/>
      <c r="EW405" s="21"/>
      <c r="EX405" s="44"/>
      <c r="EY405" s="44"/>
      <c r="EZ405" s="21"/>
      <c r="FA405" s="21"/>
      <c r="FB405" s="44"/>
      <c r="FC405" s="44"/>
      <c r="FD405" s="21"/>
      <c r="FE405" s="112"/>
      <c r="FF405" s="44"/>
      <c r="FG405" s="44">
        <v>6747160</v>
      </c>
      <c r="FH405" s="44">
        <v>2185614</v>
      </c>
      <c r="FI405" s="44">
        <v>8218579</v>
      </c>
      <c r="FJ405" s="44">
        <v>274230</v>
      </c>
      <c r="FK405" s="44">
        <v>4252113</v>
      </c>
      <c r="FL405" s="44"/>
      <c r="FM405" s="44"/>
      <c r="FN405" s="44"/>
      <c r="FO405" s="44"/>
      <c r="FP405" s="44"/>
      <c r="FQ405" s="44"/>
      <c r="FR405" s="44"/>
      <c r="FS405" s="44"/>
      <c r="FT405" s="44">
        <v>23362</v>
      </c>
      <c r="FU405" s="44"/>
      <c r="FV405" s="21">
        <v>437462</v>
      </c>
      <c r="FW405" s="44"/>
      <c r="FX405" s="44">
        <v>427238</v>
      </c>
      <c r="FY405" s="44">
        <v>39040</v>
      </c>
      <c r="FZ405" s="44">
        <v>385446</v>
      </c>
      <c r="GA405" s="44">
        <v>54424</v>
      </c>
      <c r="GB405" s="44"/>
      <c r="GC405" s="44">
        <v>47437</v>
      </c>
      <c r="GD405" s="44">
        <v>2817908</v>
      </c>
      <c r="GE405" s="44">
        <v>361991</v>
      </c>
      <c r="GF405" s="44">
        <v>191667</v>
      </c>
      <c r="GG405" s="44">
        <v>1102818</v>
      </c>
      <c r="GH405" s="44">
        <v>180645</v>
      </c>
      <c r="GI405" s="44">
        <v>111558</v>
      </c>
      <c r="GJ405" s="44">
        <v>39998</v>
      </c>
      <c r="GK405" s="44">
        <v>4607295</v>
      </c>
      <c r="GL405" s="44">
        <v>404284</v>
      </c>
      <c r="GM405" s="44">
        <v>26465</v>
      </c>
      <c r="GN405" s="44">
        <v>6558</v>
      </c>
      <c r="GO405" s="44"/>
      <c r="GP405" s="44">
        <v>1456292</v>
      </c>
      <c r="GQ405" s="44">
        <v>73368</v>
      </c>
      <c r="GR405" s="44">
        <v>103984</v>
      </c>
      <c r="GS405" s="44">
        <v>10005946</v>
      </c>
      <c r="GT405" s="44"/>
      <c r="GU405" s="21">
        <v>46008018</v>
      </c>
      <c r="GV405" s="44">
        <v>614378</v>
      </c>
      <c r="GW405" s="44">
        <v>23758408</v>
      </c>
      <c r="GX405" s="44"/>
      <c r="GY405" s="44">
        <v>80386750</v>
      </c>
      <c r="GZ405" s="44">
        <v>1007689</v>
      </c>
      <c r="HA405" s="44"/>
      <c r="HB405" s="44">
        <v>75043965</v>
      </c>
      <c r="HC405" s="44">
        <v>4335096</v>
      </c>
      <c r="HD405" s="44">
        <v>80386750</v>
      </c>
      <c r="HE405" s="21"/>
      <c r="HF405" s="21"/>
      <c r="HG405" s="21"/>
      <c r="HH405" s="21"/>
      <c r="HI405" s="21">
        <v>2178595</v>
      </c>
      <c r="HJ405" s="44">
        <v>87936826</v>
      </c>
      <c r="HK405" s="21"/>
      <c r="HL405" s="21">
        <v>9440759</v>
      </c>
      <c r="HM405" s="21">
        <v>99556180</v>
      </c>
      <c r="HN405" s="21">
        <v>-53548162</v>
      </c>
      <c r="HO405" s="21"/>
      <c r="HP405" s="44"/>
      <c r="HQ405" s="47">
        <v>29656150</v>
      </c>
      <c r="HR405" s="47">
        <v>75043965</v>
      </c>
      <c r="HS405" s="47"/>
      <c r="HT405" s="47" t="s">
        <v>3981</v>
      </c>
      <c r="HU405" s="47">
        <v>7890204.8700000001</v>
      </c>
      <c r="HV405" s="47">
        <v>2739</v>
      </c>
      <c r="HW405" s="47">
        <v>0</v>
      </c>
      <c r="HX405" s="47">
        <v>7798</v>
      </c>
      <c r="HY405" s="47">
        <v>20746</v>
      </c>
      <c r="HZ405" s="47">
        <v>47343</v>
      </c>
      <c r="IA405" s="47">
        <v>0</v>
      </c>
      <c r="IB405" s="47">
        <v>0</v>
      </c>
      <c r="IC405" s="47">
        <v>0</v>
      </c>
      <c r="ID405"/>
      <c r="IE405" s="47">
        <v>39912</v>
      </c>
      <c r="IF405">
        <v>8087</v>
      </c>
      <c r="IG405" s="47">
        <v>6098</v>
      </c>
      <c r="IH405" s="47">
        <v>16825</v>
      </c>
      <c r="II405">
        <v>3898</v>
      </c>
      <c r="IJ405">
        <v>3624</v>
      </c>
      <c r="IK405">
        <v>835</v>
      </c>
      <c r="IL405">
        <v>43264</v>
      </c>
      <c r="IM405">
        <v>201169</v>
      </c>
      <c r="IN405">
        <v>0</v>
      </c>
      <c r="IO405">
        <v>0</v>
      </c>
      <c r="IP405">
        <v>5616</v>
      </c>
      <c r="IQ405">
        <v>7245</v>
      </c>
      <c r="IR405">
        <v>0</v>
      </c>
      <c r="IS405">
        <v>0</v>
      </c>
      <c r="IT405">
        <v>12861</v>
      </c>
      <c r="IU405">
        <v>228365</v>
      </c>
      <c r="IV405">
        <v>0</v>
      </c>
      <c r="IW405">
        <v>383299</v>
      </c>
      <c r="IX405">
        <v>745902</v>
      </c>
      <c r="IY405">
        <v>1259330</v>
      </c>
      <c r="IZ405">
        <v>0</v>
      </c>
      <c r="JA405">
        <v>0</v>
      </c>
      <c r="JB405">
        <v>0</v>
      </c>
      <c r="JC405"/>
      <c r="JD405">
        <v>1157739</v>
      </c>
      <c r="JE405">
        <v>217672</v>
      </c>
      <c r="JF405">
        <v>131567</v>
      </c>
      <c r="JG405">
        <v>360714</v>
      </c>
      <c r="JH405">
        <v>134070</v>
      </c>
      <c r="JI405">
        <v>85146</v>
      </c>
      <c r="JJ405">
        <v>30759</v>
      </c>
      <c r="JK405">
        <v>2012598</v>
      </c>
      <c r="JL405">
        <v>6747161</v>
      </c>
      <c r="JM405">
        <v>0</v>
      </c>
      <c r="JN405">
        <v>0</v>
      </c>
      <c r="JO405">
        <v>260892</v>
      </c>
      <c r="JP405">
        <v>223478</v>
      </c>
      <c r="JQ405">
        <v>0</v>
      </c>
      <c r="JR405">
        <v>0</v>
      </c>
      <c r="JS405">
        <v>484370</v>
      </c>
      <c r="JT405"/>
      <c r="JU405"/>
      <c r="JV405"/>
      <c r="JW405"/>
      <c r="JX405"/>
      <c r="JY405"/>
      <c r="JZ405"/>
      <c r="KA405"/>
      <c r="KB405"/>
      <c r="KC405"/>
      <c r="KD405"/>
      <c r="KE405"/>
      <c r="KF405">
        <v>98</v>
      </c>
      <c r="KG405">
        <v>129</v>
      </c>
      <c r="KH405">
        <v>72</v>
      </c>
      <c r="KI405">
        <v>57</v>
      </c>
      <c r="KJ405">
        <v>73</v>
      </c>
      <c r="KK405">
        <v>41</v>
      </c>
      <c r="KL405">
        <v>30</v>
      </c>
      <c r="KM405">
        <v>42</v>
      </c>
      <c r="KN405">
        <v>20</v>
      </c>
      <c r="KO405">
        <v>0</v>
      </c>
      <c r="KP405">
        <v>1</v>
      </c>
      <c r="KQ405">
        <v>0</v>
      </c>
      <c r="KR405">
        <v>0</v>
      </c>
      <c r="KS405">
        <v>1</v>
      </c>
      <c r="KT405">
        <v>0</v>
      </c>
      <c r="KU405">
        <v>1</v>
      </c>
      <c r="KV405">
        <v>0</v>
      </c>
      <c r="KW405">
        <v>0</v>
      </c>
      <c r="KX405">
        <v>0</v>
      </c>
      <c r="KY405">
        <v>0</v>
      </c>
      <c r="KZ405">
        <v>0</v>
      </c>
      <c r="LA405">
        <v>0</v>
      </c>
      <c r="LB405">
        <v>0</v>
      </c>
      <c r="LC405">
        <v>0</v>
      </c>
      <c r="LD405">
        <v>0</v>
      </c>
      <c r="LE405">
        <v>0</v>
      </c>
      <c r="LF405">
        <v>1</v>
      </c>
      <c r="LG405">
        <v>0</v>
      </c>
      <c r="LH405">
        <v>0</v>
      </c>
    </row>
    <row r="406" spans="1:320" s="34" customFormat="1" ht="15" customHeight="1" x14ac:dyDescent="0.25">
      <c r="A406" s="45">
        <v>206190618</v>
      </c>
      <c r="B406" s="45" t="s">
        <v>1226</v>
      </c>
      <c r="C406" s="46">
        <v>45200</v>
      </c>
      <c r="D406" s="46">
        <v>45565</v>
      </c>
      <c r="E406" s="47">
        <v>366</v>
      </c>
      <c r="F406" s="45" t="s">
        <v>883</v>
      </c>
      <c r="G406" s="45" t="s">
        <v>893</v>
      </c>
      <c r="H406" s="45" t="s">
        <v>1030</v>
      </c>
      <c r="I406" s="45" t="s">
        <v>916</v>
      </c>
      <c r="J406" s="45" t="s">
        <v>331</v>
      </c>
      <c r="K406" s="45" t="s">
        <v>1031</v>
      </c>
      <c r="L406" s="45" t="s">
        <v>2897</v>
      </c>
      <c r="M406" s="45" t="s">
        <v>1227</v>
      </c>
      <c r="N406" s="45" t="s">
        <v>1228</v>
      </c>
      <c r="O406" s="45" t="s">
        <v>1229</v>
      </c>
      <c r="P406" s="45" t="s">
        <v>1230</v>
      </c>
      <c r="Q406" s="45" t="s">
        <v>1231</v>
      </c>
      <c r="R406" t="s">
        <v>1232</v>
      </c>
      <c r="S406" s="45" t="s">
        <v>884</v>
      </c>
      <c r="T406"/>
      <c r="U406" s="47">
        <v>66</v>
      </c>
      <c r="V406" s="47">
        <v>66</v>
      </c>
      <c r="W406" s="47" t="s">
        <v>894</v>
      </c>
      <c r="X406" s="47">
        <v>24156</v>
      </c>
      <c r="Y406" s="47">
        <v>21555</v>
      </c>
      <c r="Z406" s="48">
        <v>89.23</v>
      </c>
      <c r="AA406" s="44">
        <v>128</v>
      </c>
      <c r="AB406" s="44">
        <v>118</v>
      </c>
      <c r="AC406" s="44">
        <v>1217</v>
      </c>
      <c r="AD406" s="44"/>
      <c r="AE406" s="44">
        <v>2104</v>
      </c>
      <c r="AF406" s="44">
        <v>10926</v>
      </c>
      <c r="AG406" s="44">
        <v>1172</v>
      </c>
      <c r="AH406" s="47"/>
      <c r="AI406" s="47">
        <v>6136</v>
      </c>
      <c r="AJ406"/>
      <c r="AK406" t="s">
        <v>895</v>
      </c>
      <c r="AL406">
        <v>21555</v>
      </c>
      <c r="AM406"/>
      <c r="AN406"/>
      <c r="AO406"/>
      <c r="AP406"/>
      <c r="AQ406"/>
      <c r="AR406" s="44"/>
      <c r="AS406" s="44"/>
      <c r="AT406" s="44"/>
      <c r="AU406" s="44">
        <v>8638197</v>
      </c>
      <c r="AV406" s="44">
        <v>770772</v>
      </c>
      <c r="AW406" s="44">
        <v>1288243</v>
      </c>
      <c r="AX406" s="44">
        <v>27449</v>
      </c>
      <c r="AY406" s="44">
        <v>8148175</v>
      </c>
      <c r="AZ406" s="21">
        <v>9358164</v>
      </c>
      <c r="BA406" s="21">
        <v>-1209989</v>
      </c>
      <c r="BB406" s="44">
        <v>1336097</v>
      </c>
      <c r="BC406" s="44"/>
      <c r="BD406" s="44"/>
      <c r="BE406" s="44">
        <v>126108</v>
      </c>
      <c r="BF406" s="44">
        <v>485982</v>
      </c>
      <c r="BG406" s="44"/>
      <c r="BH406" s="44">
        <v>1503108</v>
      </c>
      <c r="BI406" s="21">
        <v>3693543</v>
      </c>
      <c r="BJ406" s="21">
        <v>466925</v>
      </c>
      <c r="BK406" s="21"/>
      <c r="BL406" s="21">
        <v>2488639</v>
      </c>
      <c r="BM406" s="21"/>
      <c r="BN406" s="21">
        <v>8638197</v>
      </c>
      <c r="BO406" s="21"/>
      <c r="BP406" s="21"/>
      <c r="BQ406" s="44"/>
      <c r="BR406" s="21"/>
      <c r="BS406" s="44"/>
      <c r="BT406" s="21"/>
      <c r="BU406" s="44"/>
      <c r="BV406" s="21"/>
      <c r="BW406" s="44">
        <v>379690</v>
      </c>
      <c r="BX406" s="21"/>
      <c r="BY406" s="21"/>
      <c r="BZ406" s="21"/>
      <c r="CA406" s="44">
        <v>213</v>
      </c>
      <c r="CB406" s="44"/>
      <c r="CC406" s="44">
        <v>1095</v>
      </c>
      <c r="CD406" s="44"/>
      <c r="CE406" s="44">
        <v>360989</v>
      </c>
      <c r="CF406" s="44"/>
      <c r="CG406" s="44"/>
      <c r="CH406" s="44"/>
      <c r="CI406" s="21">
        <v>28785</v>
      </c>
      <c r="CJ406" s="44"/>
      <c r="CK406" s="21"/>
      <c r="CL406" s="44"/>
      <c r="CM406" s="44">
        <v>9603</v>
      </c>
      <c r="CN406" s="44">
        <v>0</v>
      </c>
      <c r="CO406" s="44">
        <v>274128</v>
      </c>
      <c r="CP406" s="44">
        <v>0</v>
      </c>
      <c r="CQ406" s="21">
        <v>241843</v>
      </c>
      <c r="CR406" s="44">
        <v>11983</v>
      </c>
      <c r="CS406" s="44">
        <v>198703</v>
      </c>
      <c r="CT406" s="44">
        <v>17245</v>
      </c>
      <c r="CU406" s="44"/>
      <c r="CV406" s="44">
        <v>17267</v>
      </c>
      <c r="CW406" s="21"/>
      <c r="CX406" s="21"/>
      <c r="CY406" s="21"/>
      <c r="CZ406" s="21"/>
      <c r="DA406" s="21"/>
      <c r="DB406" s="21"/>
      <c r="DC406" s="21"/>
      <c r="DD406" s="21"/>
      <c r="DE406" s="44"/>
      <c r="DF406" s="21"/>
      <c r="DG406" s="44"/>
      <c r="DH406" s="21"/>
      <c r="DI406" s="44"/>
      <c r="DJ406" s="44"/>
      <c r="DK406" s="44"/>
      <c r="DL406" s="44"/>
      <c r="DM406" s="21"/>
      <c r="DN406" s="44"/>
      <c r="DO406" s="44"/>
      <c r="DP406" s="44"/>
      <c r="DQ406" s="44"/>
      <c r="DR406" s="44"/>
      <c r="DS406" s="44"/>
      <c r="DT406" s="44"/>
      <c r="DU406" s="44"/>
      <c r="DV406" s="44"/>
      <c r="DW406" s="44"/>
      <c r="DX406" s="44"/>
      <c r="DY406" s="44">
        <v>17270</v>
      </c>
      <c r="DZ406" s="44"/>
      <c r="EA406" s="44"/>
      <c r="EB406" s="21"/>
      <c r="EC406" s="44">
        <v>-42489</v>
      </c>
      <c r="ED406" s="44"/>
      <c r="EE406" s="21"/>
      <c r="EF406" s="44"/>
      <c r="EG406" s="21">
        <v>343480</v>
      </c>
      <c r="EH406" s="44"/>
      <c r="EI406" s="21">
        <v>797362</v>
      </c>
      <c r="EJ406" s="44"/>
      <c r="EK406" s="44">
        <v>172620</v>
      </c>
      <c r="EL406" s="21"/>
      <c r="EM406" s="44"/>
      <c r="EN406" s="44"/>
      <c r="EO406" s="44"/>
      <c r="EP406" s="21"/>
      <c r="EQ406" s="21"/>
      <c r="ER406" s="21"/>
      <c r="ES406" s="21"/>
      <c r="ET406" s="44"/>
      <c r="EU406" s="21"/>
      <c r="EV406" s="44"/>
      <c r="EW406" s="21"/>
      <c r="EX406" s="44"/>
      <c r="EY406" s="44"/>
      <c r="EZ406" s="21"/>
      <c r="FA406" s="21"/>
      <c r="FB406" s="44"/>
      <c r="FC406" s="44"/>
      <c r="FD406" s="21"/>
      <c r="FE406" s="112"/>
      <c r="FF406" s="44"/>
      <c r="FG406" s="44">
        <v>5105222</v>
      </c>
      <c r="FH406" s="44">
        <v>1483915</v>
      </c>
      <c r="FI406" s="44">
        <v>2769027</v>
      </c>
      <c r="FJ406" s="44">
        <v>209436</v>
      </c>
      <c r="FK406" s="44">
        <v>4392746</v>
      </c>
      <c r="FL406" s="44"/>
      <c r="FM406" s="44"/>
      <c r="FN406" s="44"/>
      <c r="FO406" s="44"/>
      <c r="FP406" s="44"/>
      <c r="FQ406" s="44"/>
      <c r="FR406" s="44"/>
      <c r="FS406" s="44"/>
      <c r="FT406" s="44">
        <v>4327</v>
      </c>
      <c r="FU406" s="44"/>
      <c r="FV406" s="21">
        <v>158244</v>
      </c>
      <c r="FW406" s="44"/>
      <c r="FX406" s="44">
        <v>100699</v>
      </c>
      <c r="FY406" s="44">
        <v>7090</v>
      </c>
      <c r="FZ406" s="44">
        <v>154301</v>
      </c>
      <c r="GA406" s="44">
        <v>24148</v>
      </c>
      <c r="GB406" s="44"/>
      <c r="GC406" s="44">
        <v>46359</v>
      </c>
      <c r="GD406" s="44">
        <v>585520</v>
      </c>
      <c r="GE406" s="44">
        <v>282964</v>
      </c>
      <c r="GF406" s="44">
        <v>189672</v>
      </c>
      <c r="GG406" s="44">
        <v>1042767</v>
      </c>
      <c r="GH406" s="44">
        <v>112992</v>
      </c>
      <c r="GI406" s="44">
        <v>388314</v>
      </c>
      <c r="GJ406" s="44">
        <v>132376</v>
      </c>
      <c r="GK406" s="44">
        <v>1546451</v>
      </c>
      <c r="GL406" s="44">
        <v>141851</v>
      </c>
      <c r="GM406" s="44">
        <v>1863</v>
      </c>
      <c r="GN406" s="44">
        <v>4376</v>
      </c>
      <c r="GO406" s="44">
        <v>14292</v>
      </c>
      <c r="GP406" s="44"/>
      <c r="GQ406" s="44"/>
      <c r="GR406" s="44">
        <v>26812</v>
      </c>
      <c r="GS406" s="44">
        <v>3960214</v>
      </c>
      <c r="GT406" s="44"/>
      <c r="GU406" s="21">
        <v>10119038</v>
      </c>
      <c r="GV406" s="44">
        <v>34926</v>
      </c>
      <c r="GW406" s="44"/>
      <c r="GX406" s="44"/>
      <c r="GY406" s="44">
        <v>14114178</v>
      </c>
      <c r="GZ406" s="44">
        <v>892361</v>
      </c>
      <c r="HA406" s="44"/>
      <c r="HB406" s="44"/>
      <c r="HC406" s="44">
        <v>13221817</v>
      </c>
      <c r="HD406" s="44">
        <v>14114178</v>
      </c>
      <c r="HE406" s="21"/>
      <c r="HF406" s="21"/>
      <c r="HG406" s="21"/>
      <c r="HH406" s="21"/>
      <c r="HI406" s="21">
        <v>1216889</v>
      </c>
      <c r="HJ406" s="44">
        <v>14604715</v>
      </c>
      <c r="HK406" s="21"/>
      <c r="HL406" s="21">
        <v>2901959</v>
      </c>
      <c r="HM406" s="21">
        <v>18723563</v>
      </c>
      <c r="HN406" s="21">
        <v>-8604525</v>
      </c>
      <c r="HO406" s="21"/>
      <c r="HP406" s="44"/>
      <c r="HQ406" s="47"/>
      <c r="HR406" s="47"/>
      <c r="HS406" s="47"/>
      <c r="HT406" s="47" t="s">
        <v>2246</v>
      </c>
      <c r="HU406" s="47">
        <v>3078645.45</v>
      </c>
      <c r="HV406" s="47">
        <v>4226</v>
      </c>
      <c r="HW406" s="47">
        <v>0</v>
      </c>
      <c r="HX406" s="47">
        <v>1822</v>
      </c>
      <c r="HY406" s="47">
        <v>25995</v>
      </c>
      <c r="HZ406" s="47">
        <v>64268</v>
      </c>
      <c r="IA406" s="47">
        <v>0</v>
      </c>
      <c r="IB406" s="47">
        <v>0</v>
      </c>
      <c r="IC406" s="47">
        <v>0</v>
      </c>
      <c r="ID406"/>
      <c r="IE406" s="47">
        <v>6771</v>
      </c>
      <c r="IF406">
        <v>8711</v>
      </c>
      <c r="IG406" s="47">
        <v>6867</v>
      </c>
      <c r="IH406" s="47">
        <v>21048</v>
      </c>
      <c r="II406">
        <v>2061</v>
      </c>
      <c r="IJ406">
        <v>13297</v>
      </c>
      <c r="IK406">
        <v>2118</v>
      </c>
      <c r="IL406">
        <v>15706</v>
      </c>
      <c r="IM406">
        <v>172890</v>
      </c>
      <c r="IN406">
        <v>0</v>
      </c>
      <c r="IO406">
        <v>0</v>
      </c>
      <c r="IP406">
        <v>0</v>
      </c>
      <c r="IQ406">
        <v>6734</v>
      </c>
      <c r="IR406">
        <v>0</v>
      </c>
      <c r="IS406">
        <v>0</v>
      </c>
      <c r="IT406">
        <v>6734</v>
      </c>
      <c r="IU406">
        <v>311561</v>
      </c>
      <c r="IV406">
        <v>0</v>
      </c>
      <c r="IW406">
        <v>106221</v>
      </c>
      <c r="IX406">
        <v>1109255</v>
      </c>
      <c r="IY406">
        <v>1550115</v>
      </c>
      <c r="IZ406">
        <v>0</v>
      </c>
      <c r="JA406">
        <v>0</v>
      </c>
      <c r="JB406">
        <v>0</v>
      </c>
      <c r="JC406"/>
      <c r="JD406">
        <v>229527</v>
      </c>
      <c r="JE406">
        <v>166207</v>
      </c>
      <c r="JF406">
        <v>132281</v>
      </c>
      <c r="JG406">
        <v>413714</v>
      </c>
      <c r="JH406">
        <v>81545</v>
      </c>
      <c r="JI406">
        <v>273838</v>
      </c>
      <c r="JJ406">
        <v>104186</v>
      </c>
      <c r="JK406">
        <v>626772</v>
      </c>
      <c r="JL406">
        <v>5105222</v>
      </c>
      <c r="JM406">
        <v>0</v>
      </c>
      <c r="JN406">
        <v>0</v>
      </c>
      <c r="JO406">
        <v>0</v>
      </c>
      <c r="JP406">
        <v>195276</v>
      </c>
      <c r="JQ406">
        <v>0</v>
      </c>
      <c r="JR406">
        <v>0</v>
      </c>
      <c r="JS406">
        <v>195276</v>
      </c>
      <c r="JT406"/>
      <c r="JU406"/>
      <c r="JV406"/>
      <c r="JW406"/>
      <c r="JX406"/>
      <c r="JY406"/>
      <c r="JZ406"/>
      <c r="KA406"/>
      <c r="KB406"/>
      <c r="KC406"/>
      <c r="KD406"/>
      <c r="KE406"/>
      <c r="KF406">
        <v>136</v>
      </c>
      <c r="KG406">
        <v>225</v>
      </c>
      <c r="KH406">
        <v>116</v>
      </c>
      <c r="KI406">
        <v>62</v>
      </c>
      <c r="KJ406">
        <v>115</v>
      </c>
      <c r="KK406">
        <v>47</v>
      </c>
      <c r="KL406">
        <v>45</v>
      </c>
      <c r="KM406">
        <v>86</v>
      </c>
      <c r="KN406">
        <v>32</v>
      </c>
      <c r="KO406">
        <v>0</v>
      </c>
      <c r="KP406">
        <v>1</v>
      </c>
      <c r="KQ406">
        <v>0</v>
      </c>
      <c r="KR406">
        <v>0</v>
      </c>
      <c r="KS406">
        <v>1</v>
      </c>
      <c r="KT406">
        <v>0</v>
      </c>
      <c r="KU406">
        <v>1</v>
      </c>
      <c r="KV406">
        <v>0</v>
      </c>
      <c r="KW406">
        <v>0</v>
      </c>
      <c r="KX406">
        <v>0</v>
      </c>
      <c r="KY406">
        <v>0</v>
      </c>
      <c r="KZ406">
        <v>0</v>
      </c>
      <c r="LA406">
        <v>0</v>
      </c>
      <c r="LB406">
        <v>0</v>
      </c>
      <c r="LC406">
        <v>0</v>
      </c>
      <c r="LD406">
        <v>0</v>
      </c>
      <c r="LE406">
        <v>0</v>
      </c>
      <c r="LF406">
        <v>1</v>
      </c>
      <c r="LG406">
        <v>0</v>
      </c>
      <c r="LH406">
        <v>0</v>
      </c>
    </row>
    <row r="407" spans="1:320" s="34" customFormat="1" ht="15" customHeight="1" x14ac:dyDescent="0.25">
      <c r="A407" s="45">
        <v>206190623</v>
      </c>
      <c r="B407" s="45" t="s">
        <v>3982</v>
      </c>
      <c r="C407" s="46">
        <v>45292</v>
      </c>
      <c r="D407" s="46">
        <v>45657</v>
      </c>
      <c r="E407" s="47">
        <v>366</v>
      </c>
      <c r="F407" s="45" t="s">
        <v>883</v>
      </c>
      <c r="G407" s="45" t="s">
        <v>884</v>
      </c>
      <c r="H407" s="45" t="s">
        <v>1030</v>
      </c>
      <c r="I407" s="45" t="s">
        <v>886</v>
      </c>
      <c r="J407" s="45" t="s">
        <v>887</v>
      </c>
      <c r="K407" s="45" t="s">
        <v>1031</v>
      </c>
      <c r="L407" s="45" t="s">
        <v>2780</v>
      </c>
      <c r="M407" s="45" t="s">
        <v>3983</v>
      </c>
      <c r="N407" s="45" t="s">
        <v>3984</v>
      </c>
      <c r="O407" s="45" t="s">
        <v>3985</v>
      </c>
      <c r="P407" s="45" t="s">
        <v>3986</v>
      </c>
      <c r="Q407" s="45" t="s">
        <v>3987</v>
      </c>
      <c r="R407" t="s">
        <v>3988</v>
      </c>
      <c r="S407" s="45" t="s">
        <v>893</v>
      </c>
      <c r="T407" t="s">
        <v>2760</v>
      </c>
      <c r="U407" s="47">
        <v>99</v>
      </c>
      <c r="V407" s="47">
        <v>99</v>
      </c>
      <c r="W407" s="47" t="s">
        <v>894</v>
      </c>
      <c r="X407" s="47">
        <v>36234</v>
      </c>
      <c r="Y407" s="47">
        <v>33529</v>
      </c>
      <c r="Z407" s="48">
        <v>222.81</v>
      </c>
      <c r="AA407" s="44">
        <v>168</v>
      </c>
      <c r="AB407" s="44">
        <v>215</v>
      </c>
      <c r="AC407" s="44">
        <v>2722</v>
      </c>
      <c r="AD407" s="44">
        <v>541</v>
      </c>
      <c r="AE407" s="44">
        <v>2744</v>
      </c>
      <c r="AF407" s="44">
        <v>21865</v>
      </c>
      <c r="AG407" s="44"/>
      <c r="AH407" s="47">
        <v>4947</v>
      </c>
      <c r="AI407" s="47">
        <v>302</v>
      </c>
      <c r="AJ407">
        <v>408</v>
      </c>
      <c r="AK407" t="s">
        <v>895</v>
      </c>
      <c r="AL407">
        <v>33529</v>
      </c>
      <c r="AM407"/>
      <c r="AN407"/>
      <c r="AO407"/>
      <c r="AP407"/>
      <c r="AQ407"/>
      <c r="AR407" s="44"/>
      <c r="AS407" s="44"/>
      <c r="AT407" s="44"/>
      <c r="AU407" s="44">
        <v>12003382</v>
      </c>
      <c r="AV407" s="44">
        <v>1862359</v>
      </c>
      <c r="AW407" s="44">
        <v>434482</v>
      </c>
      <c r="AX407" s="44">
        <v>31281</v>
      </c>
      <c r="AY407" s="44">
        <v>13462540</v>
      </c>
      <c r="AZ407" s="21">
        <v>14247039</v>
      </c>
      <c r="BA407" s="21">
        <v>-784499</v>
      </c>
      <c r="BB407" s="44">
        <v>433921</v>
      </c>
      <c r="BC407" s="44">
        <v>800</v>
      </c>
      <c r="BD407" s="44"/>
      <c r="BE407" s="44">
        <v>-351378</v>
      </c>
      <c r="BF407" s="44">
        <v>974476</v>
      </c>
      <c r="BG407" s="44">
        <v>193678</v>
      </c>
      <c r="BH407" s="44">
        <v>982352</v>
      </c>
      <c r="BI407" s="21">
        <v>7827670</v>
      </c>
      <c r="BJ407" s="21"/>
      <c r="BK407" s="21">
        <v>1771026</v>
      </c>
      <c r="BL407" s="21">
        <v>108116</v>
      </c>
      <c r="BM407" s="21">
        <v>146064</v>
      </c>
      <c r="BN407" s="21">
        <v>12003382</v>
      </c>
      <c r="BO407" s="21"/>
      <c r="BP407" s="21"/>
      <c r="BQ407" s="44"/>
      <c r="BR407" s="21"/>
      <c r="BS407" s="44"/>
      <c r="BT407" s="21"/>
      <c r="BU407" s="44"/>
      <c r="BV407" s="21"/>
      <c r="BW407" s="44">
        <v>621237</v>
      </c>
      <c r="BX407" s="21"/>
      <c r="BY407" s="21"/>
      <c r="BZ407" s="21"/>
      <c r="CA407" s="44">
        <v>20889</v>
      </c>
      <c r="CB407" s="44"/>
      <c r="CC407" s="44">
        <v>60694</v>
      </c>
      <c r="CD407" s="44"/>
      <c r="CE407" s="44"/>
      <c r="CF407" s="44"/>
      <c r="CG407" s="44">
        <v>1144792</v>
      </c>
      <c r="CH407" s="44"/>
      <c r="CI407" s="21">
        <v>12073</v>
      </c>
      <c r="CJ407" s="44"/>
      <c r="CK407" s="21">
        <v>2674</v>
      </c>
      <c r="CL407" s="44"/>
      <c r="CM407" s="44">
        <v>8</v>
      </c>
      <c r="CN407" s="44">
        <v>0</v>
      </c>
      <c r="CO407" s="44">
        <v>707595</v>
      </c>
      <c r="CP407" s="44">
        <v>0</v>
      </c>
      <c r="CQ407" s="21">
        <v>719550</v>
      </c>
      <c r="CR407" s="44">
        <v>197810</v>
      </c>
      <c r="CS407" s="44">
        <v>186708</v>
      </c>
      <c r="CT407" s="44">
        <v>14875</v>
      </c>
      <c r="CU407" s="44"/>
      <c r="CV407" s="44">
        <v>35813</v>
      </c>
      <c r="CW407" s="21"/>
      <c r="CX407" s="21"/>
      <c r="CY407" s="21"/>
      <c r="CZ407" s="21"/>
      <c r="DA407" s="21"/>
      <c r="DB407" s="21"/>
      <c r="DC407" s="21"/>
      <c r="DD407" s="21"/>
      <c r="DE407" s="44"/>
      <c r="DF407" s="21"/>
      <c r="DG407" s="44"/>
      <c r="DH407" s="21"/>
      <c r="DI407" s="44"/>
      <c r="DJ407" s="44"/>
      <c r="DK407" s="44"/>
      <c r="DL407" s="44"/>
      <c r="DM407" s="21"/>
      <c r="DN407" s="44"/>
      <c r="DO407" s="44"/>
      <c r="DP407" s="44"/>
      <c r="DQ407" s="44"/>
      <c r="DR407" s="44"/>
      <c r="DS407" s="44"/>
      <c r="DT407" s="44"/>
      <c r="DU407" s="44"/>
      <c r="DV407" s="44"/>
      <c r="DW407" s="44"/>
      <c r="DX407" s="44"/>
      <c r="DY407" s="44">
        <v>-6933</v>
      </c>
      <c r="DZ407" s="44"/>
      <c r="EA407" s="44"/>
      <c r="EB407" s="21"/>
      <c r="EC407" s="44">
        <v>-581824</v>
      </c>
      <c r="ED407" s="44"/>
      <c r="EE407" s="21"/>
      <c r="EF407" s="44"/>
      <c r="EG407" s="21">
        <v>29214</v>
      </c>
      <c r="EH407" s="44"/>
      <c r="EI407" s="21">
        <v>885593</v>
      </c>
      <c r="EJ407" s="44"/>
      <c r="EK407" s="44"/>
      <c r="EL407" s="21"/>
      <c r="EM407" s="44">
        <v>121497</v>
      </c>
      <c r="EN407" s="44"/>
      <c r="EO407" s="44">
        <v>-13065</v>
      </c>
      <c r="EP407" s="21"/>
      <c r="EQ407" s="21"/>
      <c r="ER407" s="21"/>
      <c r="ES407" s="21"/>
      <c r="ET407" s="44"/>
      <c r="EU407" s="21"/>
      <c r="EV407" s="44"/>
      <c r="EW407" s="21"/>
      <c r="EX407" s="44"/>
      <c r="EY407" s="44"/>
      <c r="EZ407" s="21"/>
      <c r="FA407" s="21"/>
      <c r="FB407" s="44"/>
      <c r="FC407" s="44"/>
      <c r="FD407" s="21"/>
      <c r="FE407" s="112"/>
      <c r="FF407" s="44"/>
      <c r="FG407" s="44">
        <v>5871585</v>
      </c>
      <c r="FH407" s="44">
        <v>1264787</v>
      </c>
      <c r="FI407" s="44">
        <v>7110667</v>
      </c>
      <c r="FJ407" s="44">
        <v>304780</v>
      </c>
      <c r="FK407" s="44">
        <v>6100034</v>
      </c>
      <c r="FL407" s="44"/>
      <c r="FM407" s="44"/>
      <c r="FN407" s="44"/>
      <c r="FO407" s="44"/>
      <c r="FP407" s="44"/>
      <c r="FQ407" s="44"/>
      <c r="FR407" s="44"/>
      <c r="FS407" s="44"/>
      <c r="FT407" s="44">
        <v>292</v>
      </c>
      <c r="FU407" s="44"/>
      <c r="FV407" s="21">
        <v>312722</v>
      </c>
      <c r="FW407" s="44"/>
      <c r="FX407" s="44">
        <v>309386</v>
      </c>
      <c r="FY407" s="44">
        <v>71950</v>
      </c>
      <c r="FZ407" s="44">
        <v>200320</v>
      </c>
      <c r="GA407" s="44">
        <v>15055</v>
      </c>
      <c r="GB407" s="44"/>
      <c r="GC407" s="44">
        <v>43739</v>
      </c>
      <c r="GD407" s="44">
        <v>614381</v>
      </c>
      <c r="GE407" s="44">
        <v>304516</v>
      </c>
      <c r="GF407" s="44">
        <v>151673</v>
      </c>
      <c r="GG407" s="44">
        <v>898977</v>
      </c>
      <c r="GH407" s="44">
        <v>121132</v>
      </c>
      <c r="GI407" s="44">
        <v>140381</v>
      </c>
      <c r="GJ407" s="44">
        <v>69602</v>
      </c>
      <c r="GK407" s="44">
        <v>3470623</v>
      </c>
      <c r="GL407" s="44">
        <v>84088</v>
      </c>
      <c r="GM407" s="44">
        <v>689276</v>
      </c>
      <c r="GN407" s="44">
        <v>45910</v>
      </c>
      <c r="GO407" s="44"/>
      <c r="GP407" s="44"/>
      <c r="GQ407" s="44">
        <v>9146</v>
      </c>
      <c r="GR407" s="44">
        <v>593836</v>
      </c>
      <c r="GS407" s="44">
        <v>4074922</v>
      </c>
      <c r="GT407" s="44"/>
      <c r="GU407" s="21">
        <v>756628</v>
      </c>
      <c r="GV407" s="44">
        <v>427154</v>
      </c>
      <c r="GW407" s="44">
        <v>279383</v>
      </c>
      <c r="GX407" s="44">
        <v>1214557</v>
      </c>
      <c r="GY407" s="44">
        <v>6752644</v>
      </c>
      <c r="GZ407" s="44">
        <v>7378301</v>
      </c>
      <c r="HA407" s="44"/>
      <c r="HB407" s="44">
        <v>604922</v>
      </c>
      <c r="HC407" s="44">
        <v>-1230579</v>
      </c>
      <c r="HD407" s="44">
        <v>6752644</v>
      </c>
      <c r="HE407" s="21"/>
      <c r="HF407" s="21">
        <v>207305</v>
      </c>
      <c r="HG407" s="21">
        <v>3362225</v>
      </c>
      <c r="HH407" s="21"/>
      <c r="HI407" s="21">
        <v>71417</v>
      </c>
      <c r="HJ407" s="44"/>
      <c r="HK407" s="21">
        <v>656004</v>
      </c>
      <c r="HL407" s="21">
        <v>559462</v>
      </c>
      <c r="HM407" s="21">
        <v>1286883</v>
      </c>
      <c r="HN407" s="21">
        <v>-530255</v>
      </c>
      <c r="HO407" s="21"/>
      <c r="HP407" s="44">
        <v>1077525</v>
      </c>
      <c r="HQ407" s="47"/>
      <c r="HR407" s="47">
        <v>1077589</v>
      </c>
      <c r="HS407" s="47">
        <v>-472667</v>
      </c>
      <c r="HT407" s="47" t="s">
        <v>2392</v>
      </c>
      <c r="HU407" s="47">
        <v>-147566.01999999999</v>
      </c>
      <c r="HV407" s="47">
        <v>1189</v>
      </c>
      <c r="HW407" s="47">
        <v>0</v>
      </c>
      <c r="HX407" s="47">
        <v>10569</v>
      </c>
      <c r="HY407" s="47">
        <v>31994</v>
      </c>
      <c r="HZ407" s="47">
        <v>89800</v>
      </c>
      <c r="IA407" s="47">
        <v>0</v>
      </c>
      <c r="IB407" s="47">
        <v>0</v>
      </c>
      <c r="IC407" s="47">
        <v>7338</v>
      </c>
      <c r="ID407"/>
      <c r="IE407" s="47">
        <v>2247</v>
      </c>
      <c r="IF407"/>
      <c r="IG407" s="47"/>
      <c r="IH407" s="47"/>
      <c r="II407">
        <v>3497</v>
      </c>
      <c r="IJ407">
        <v>4740</v>
      </c>
      <c r="IK407">
        <v>1147</v>
      </c>
      <c r="IL407">
        <v>22179</v>
      </c>
      <c r="IM407">
        <v>174700</v>
      </c>
      <c r="IN407">
        <v>0</v>
      </c>
      <c r="IO407">
        <v>0</v>
      </c>
      <c r="IP407">
        <v>0</v>
      </c>
      <c r="IQ407">
        <v>0</v>
      </c>
      <c r="IR407">
        <v>0</v>
      </c>
      <c r="IS407">
        <v>0</v>
      </c>
      <c r="IT407">
        <v>0</v>
      </c>
      <c r="IU407">
        <v>180696</v>
      </c>
      <c r="IV407">
        <v>0</v>
      </c>
      <c r="IW407">
        <v>600173</v>
      </c>
      <c r="IX407">
        <v>1301661</v>
      </c>
      <c r="IY407">
        <v>2347620</v>
      </c>
      <c r="IZ407">
        <v>0</v>
      </c>
      <c r="JA407">
        <v>0</v>
      </c>
      <c r="JB407">
        <v>365716</v>
      </c>
      <c r="JC407"/>
      <c r="JD407">
        <v>69097</v>
      </c>
      <c r="JE407"/>
      <c r="JF407"/>
      <c r="JG407"/>
      <c r="JH407">
        <v>86386</v>
      </c>
      <c r="JI407">
        <v>103037</v>
      </c>
      <c r="JJ407">
        <v>57260</v>
      </c>
      <c r="JK407">
        <v>759939</v>
      </c>
      <c r="JL407">
        <v>5871585</v>
      </c>
      <c r="JM407">
        <v>0</v>
      </c>
      <c r="JN407">
        <v>0</v>
      </c>
      <c r="JO407">
        <v>0</v>
      </c>
      <c r="JP407">
        <v>0</v>
      </c>
      <c r="JQ407">
        <v>0</v>
      </c>
      <c r="JR407">
        <v>0</v>
      </c>
      <c r="JS407">
        <v>0</v>
      </c>
      <c r="JT407"/>
      <c r="JU407"/>
      <c r="JV407"/>
      <c r="JW407"/>
      <c r="JX407"/>
      <c r="JY407"/>
      <c r="JZ407"/>
      <c r="KA407"/>
      <c r="KB407"/>
      <c r="KC407"/>
      <c r="KD407"/>
      <c r="KE407"/>
      <c r="KF407">
        <v>135</v>
      </c>
      <c r="KG407">
        <v>214</v>
      </c>
      <c r="KH407">
        <v>78</v>
      </c>
      <c r="KI407">
        <v>110</v>
      </c>
      <c r="KJ407">
        <v>183</v>
      </c>
      <c r="KK407">
        <v>59</v>
      </c>
      <c r="KL407">
        <v>71</v>
      </c>
      <c r="KM407">
        <v>115</v>
      </c>
      <c r="KN407">
        <v>42</v>
      </c>
      <c r="KO407">
        <v>1</v>
      </c>
      <c r="KP407">
        <v>0</v>
      </c>
      <c r="KQ407">
        <v>0</v>
      </c>
      <c r="KR407">
        <v>0</v>
      </c>
      <c r="KS407">
        <v>1</v>
      </c>
      <c r="KT407">
        <v>0</v>
      </c>
      <c r="KU407">
        <v>1</v>
      </c>
      <c r="KV407">
        <v>0</v>
      </c>
      <c r="KW407">
        <v>0</v>
      </c>
      <c r="KX407">
        <v>0</v>
      </c>
      <c r="KY407">
        <v>0</v>
      </c>
      <c r="KZ407">
        <v>0</v>
      </c>
      <c r="LA407">
        <v>0</v>
      </c>
      <c r="LB407">
        <v>0</v>
      </c>
      <c r="LC407">
        <v>0</v>
      </c>
      <c r="LD407">
        <v>1</v>
      </c>
      <c r="LE407">
        <v>0</v>
      </c>
      <c r="LF407">
        <v>0</v>
      </c>
      <c r="LG407">
        <v>0</v>
      </c>
      <c r="LH407">
        <v>0</v>
      </c>
    </row>
    <row r="408" spans="1:320" s="34" customFormat="1" ht="15" customHeight="1" x14ac:dyDescent="0.25">
      <c r="A408" s="45">
        <v>206190626</v>
      </c>
      <c r="B408" s="45" t="s">
        <v>3989</v>
      </c>
      <c r="C408" s="46">
        <v>45292</v>
      </c>
      <c r="D408" s="46">
        <v>45657</v>
      </c>
      <c r="E408" s="47">
        <v>366</v>
      </c>
      <c r="F408" s="45" t="s">
        <v>883</v>
      </c>
      <c r="G408" s="45" t="s">
        <v>884</v>
      </c>
      <c r="H408" s="45" t="s">
        <v>1030</v>
      </c>
      <c r="I408" s="45" t="s">
        <v>886</v>
      </c>
      <c r="J408" s="45" t="s">
        <v>887</v>
      </c>
      <c r="K408" s="45" t="s">
        <v>1031</v>
      </c>
      <c r="L408" s="45" t="s">
        <v>3100</v>
      </c>
      <c r="M408" s="45" t="s">
        <v>3990</v>
      </c>
      <c r="N408" s="45" t="s">
        <v>3991</v>
      </c>
      <c r="O408" s="45" t="s">
        <v>1169</v>
      </c>
      <c r="P408" s="45" t="s">
        <v>3170</v>
      </c>
      <c r="Q408" s="45" t="s">
        <v>3992</v>
      </c>
      <c r="R408" t="s">
        <v>3993</v>
      </c>
      <c r="S408" s="45" t="s">
        <v>893</v>
      </c>
      <c r="T408"/>
      <c r="U408" s="47">
        <v>59</v>
      </c>
      <c r="V408" s="47">
        <v>59</v>
      </c>
      <c r="W408" s="47" t="s">
        <v>1728</v>
      </c>
      <c r="X408" s="47">
        <v>21594</v>
      </c>
      <c r="Y408" s="47">
        <v>20057</v>
      </c>
      <c r="Z408" s="48">
        <v>216.53</v>
      </c>
      <c r="AA408" s="44">
        <v>205</v>
      </c>
      <c r="AB408" s="44">
        <v>225</v>
      </c>
      <c r="AC408" s="44">
        <v>8222</v>
      </c>
      <c r="AD408" s="44">
        <v>499</v>
      </c>
      <c r="AE408" s="44">
        <v>2279</v>
      </c>
      <c r="AF408" s="44">
        <v>7715</v>
      </c>
      <c r="AG408" s="44"/>
      <c r="AH408" s="47">
        <v>3</v>
      </c>
      <c r="AI408" s="47">
        <v>12</v>
      </c>
      <c r="AJ408">
        <v>1327</v>
      </c>
      <c r="AK408" t="s">
        <v>895</v>
      </c>
      <c r="AL408">
        <v>20057</v>
      </c>
      <c r="AM408"/>
      <c r="AN408"/>
      <c r="AO408"/>
      <c r="AP408"/>
      <c r="AQ408"/>
      <c r="AR408" s="44"/>
      <c r="AS408" s="44"/>
      <c r="AT408" s="44"/>
      <c r="AU408" s="44">
        <v>6017100</v>
      </c>
      <c r="AV408" s="44">
        <v>8908118</v>
      </c>
      <c r="AW408" s="44">
        <v>3084456</v>
      </c>
      <c r="AX408" s="44">
        <v>141564</v>
      </c>
      <c r="AY408" s="44">
        <v>11982326</v>
      </c>
      <c r="AZ408" s="21">
        <v>9886515</v>
      </c>
      <c r="BA408" s="21">
        <v>2095811</v>
      </c>
      <c r="BB408" s="44">
        <v>965028</v>
      </c>
      <c r="BC408" s="44"/>
      <c r="BD408" s="44"/>
      <c r="BE408" s="44">
        <v>3060839</v>
      </c>
      <c r="BF408" s="44">
        <v>2466600</v>
      </c>
      <c r="BG408" s="44">
        <v>149700</v>
      </c>
      <c r="BH408" s="44">
        <v>683700</v>
      </c>
      <c r="BI408" s="21">
        <v>2314500</v>
      </c>
      <c r="BJ408" s="21"/>
      <c r="BK408" s="21">
        <v>900</v>
      </c>
      <c r="BL408" s="21">
        <v>3600</v>
      </c>
      <c r="BM408" s="21">
        <v>398100</v>
      </c>
      <c r="BN408" s="21">
        <v>6017100</v>
      </c>
      <c r="BO408" s="21"/>
      <c r="BP408" s="21"/>
      <c r="BQ408" s="44"/>
      <c r="BR408" s="21"/>
      <c r="BS408" s="44"/>
      <c r="BT408" s="21"/>
      <c r="BU408" s="44"/>
      <c r="BV408" s="21"/>
      <c r="BW408" s="44">
        <v>8304248</v>
      </c>
      <c r="BX408" s="21"/>
      <c r="BY408" s="21">
        <v>364746</v>
      </c>
      <c r="BZ408" s="21"/>
      <c r="CA408" s="44">
        <v>31932</v>
      </c>
      <c r="CB408" s="44"/>
      <c r="CC408" s="44">
        <v>12487</v>
      </c>
      <c r="CD408" s="44"/>
      <c r="CE408" s="44"/>
      <c r="CF408" s="44"/>
      <c r="CG408" s="44"/>
      <c r="CH408" s="44"/>
      <c r="CI408" s="21">
        <v>56568</v>
      </c>
      <c r="CJ408" s="44"/>
      <c r="CK408" s="21">
        <v>138137</v>
      </c>
      <c r="CL408" s="44"/>
      <c r="CM408" s="44">
        <v>0</v>
      </c>
      <c r="CN408" s="44">
        <v>0</v>
      </c>
      <c r="CO408" s="44">
        <v>3933050</v>
      </c>
      <c r="CP408" s="44">
        <v>0</v>
      </c>
      <c r="CQ408" s="21">
        <v>3777700</v>
      </c>
      <c r="CR408" s="44">
        <v>746000</v>
      </c>
      <c r="CS408" s="44">
        <v>416391</v>
      </c>
      <c r="CT408" s="44">
        <v>11734</v>
      </c>
      <c r="CU408" s="44"/>
      <c r="CV408" s="44">
        <v>23243</v>
      </c>
      <c r="CW408" s="21"/>
      <c r="CX408" s="21"/>
      <c r="CY408" s="21"/>
      <c r="CZ408" s="21"/>
      <c r="DA408" s="21"/>
      <c r="DB408" s="21"/>
      <c r="DC408" s="21"/>
      <c r="DD408" s="21"/>
      <c r="DE408" s="44"/>
      <c r="DF408" s="21"/>
      <c r="DG408" s="44"/>
      <c r="DH408" s="21"/>
      <c r="DI408" s="44"/>
      <c r="DJ408" s="44"/>
      <c r="DK408" s="44"/>
      <c r="DL408" s="44"/>
      <c r="DM408" s="21"/>
      <c r="DN408" s="44"/>
      <c r="DO408" s="44"/>
      <c r="DP408" s="44"/>
      <c r="DQ408" s="44"/>
      <c r="DR408" s="44"/>
      <c r="DS408" s="44"/>
      <c r="DT408" s="44"/>
      <c r="DU408" s="44"/>
      <c r="DV408" s="44"/>
      <c r="DW408" s="44"/>
      <c r="DX408" s="44"/>
      <c r="DY408" s="44"/>
      <c r="DZ408" s="44"/>
      <c r="EA408" s="44"/>
      <c r="EB408" s="21"/>
      <c r="EC408" s="44">
        <v>2894582</v>
      </c>
      <c r="ED408" s="44"/>
      <c r="EE408" s="21">
        <v>220351</v>
      </c>
      <c r="EF408" s="44"/>
      <c r="EG408" s="21">
        <v>11054</v>
      </c>
      <c r="EH408" s="44"/>
      <c r="EI408" s="21">
        <v>-93584</v>
      </c>
      <c r="EJ408" s="44"/>
      <c r="EK408" s="44"/>
      <c r="EL408" s="21"/>
      <c r="EM408" s="44"/>
      <c r="EN408" s="44"/>
      <c r="EO408" s="44">
        <v>52053</v>
      </c>
      <c r="EP408" s="21"/>
      <c r="EQ408" s="21"/>
      <c r="ER408" s="21"/>
      <c r="ES408" s="21"/>
      <c r="ET408" s="44"/>
      <c r="EU408" s="21"/>
      <c r="EV408" s="44"/>
      <c r="EW408" s="21"/>
      <c r="EX408" s="44"/>
      <c r="EY408" s="44"/>
      <c r="EZ408" s="21"/>
      <c r="FA408" s="21"/>
      <c r="FB408" s="44"/>
      <c r="FC408" s="44"/>
      <c r="FD408" s="21"/>
      <c r="FE408" s="112"/>
      <c r="FF408" s="44"/>
      <c r="FG408" s="44">
        <v>4880990</v>
      </c>
      <c r="FH408" s="44">
        <v>1195937</v>
      </c>
      <c r="FI408" s="44">
        <v>3809588</v>
      </c>
      <c r="FJ408" s="44">
        <v>70601</v>
      </c>
      <c r="FK408" s="44">
        <v>3385104</v>
      </c>
      <c r="FL408" s="44"/>
      <c r="FM408" s="44"/>
      <c r="FN408" s="44"/>
      <c r="FO408" s="44"/>
      <c r="FP408" s="44"/>
      <c r="FQ408" s="44"/>
      <c r="FR408" s="44"/>
      <c r="FS408" s="44"/>
      <c r="FT408" s="44">
        <v>6884</v>
      </c>
      <c r="FU408" s="44"/>
      <c r="FV408" s="21">
        <v>396315</v>
      </c>
      <c r="FW408" s="44"/>
      <c r="FX408" s="44">
        <v>215421</v>
      </c>
      <c r="FY408" s="44">
        <v>218393</v>
      </c>
      <c r="FZ408" s="44">
        <v>286794</v>
      </c>
      <c r="GA408" s="44">
        <v>14509</v>
      </c>
      <c r="GB408" s="44"/>
      <c r="GC408" s="44">
        <v>77969</v>
      </c>
      <c r="GD408" s="44">
        <v>231945</v>
      </c>
      <c r="GE408" s="44">
        <v>150429</v>
      </c>
      <c r="GF408" s="44">
        <v>15058</v>
      </c>
      <c r="GG408" s="44">
        <v>847675</v>
      </c>
      <c r="GH408" s="44">
        <v>76339</v>
      </c>
      <c r="GI408" s="44">
        <v>191467</v>
      </c>
      <c r="GJ408" s="44">
        <v>156072</v>
      </c>
      <c r="GK408" s="44">
        <v>3040508</v>
      </c>
      <c r="GL408" s="44">
        <v>18293</v>
      </c>
      <c r="GM408" s="44">
        <v>366236</v>
      </c>
      <c r="GN408" s="44">
        <v>31976</v>
      </c>
      <c r="GO408" s="44">
        <v>21661</v>
      </c>
      <c r="GP408" s="44"/>
      <c r="GQ408" s="44">
        <v>2175</v>
      </c>
      <c r="GR408" s="44">
        <v>135292</v>
      </c>
      <c r="GS408" s="44">
        <v>10080657</v>
      </c>
      <c r="GT408" s="44"/>
      <c r="GU408" s="21">
        <v>126313</v>
      </c>
      <c r="GV408" s="44"/>
      <c r="GW408" s="44">
        <v>1741562</v>
      </c>
      <c r="GX408" s="44"/>
      <c r="GY408" s="44">
        <v>11948532</v>
      </c>
      <c r="GZ408" s="44">
        <v>3109863</v>
      </c>
      <c r="HA408" s="44"/>
      <c r="HB408" s="44"/>
      <c r="HC408" s="44">
        <v>8838669</v>
      </c>
      <c r="HD408" s="44">
        <v>11948532</v>
      </c>
      <c r="HE408" s="21">
        <v>344010</v>
      </c>
      <c r="HF408" s="21"/>
      <c r="HG408" s="21"/>
      <c r="HH408" s="21"/>
      <c r="HI408" s="21">
        <v>0</v>
      </c>
      <c r="HJ408" s="44"/>
      <c r="HK408" s="21">
        <v>259049</v>
      </c>
      <c r="HL408" s="21">
        <v>239615</v>
      </c>
      <c r="HM408" s="21">
        <v>498664</v>
      </c>
      <c r="HN408" s="21">
        <v>-372351</v>
      </c>
      <c r="HO408" s="21"/>
      <c r="HP408" s="44"/>
      <c r="HQ408" s="47"/>
      <c r="HR408" s="47"/>
      <c r="HS408" s="47"/>
      <c r="HT408" s="47" t="s">
        <v>1736</v>
      </c>
      <c r="HU408" s="47">
        <v>-31098.63</v>
      </c>
      <c r="HV408" s="47">
        <v>1701</v>
      </c>
      <c r="HW408" s="47">
        <v>0</v>
      </c>
      <c r="HX408" s="47">
        <v>6426</v>
      </c>
      <c r="HY408" s="47">
        <v>21475</v>
      </c>
      <c r="HZ408" s="47">
        <v>51588</v>
      </c>
      <c r="IA408" s="47">
        <v>0</v>
      </c>
      <c r="IB408" s="47">
        <v>0</v>
      </c>
      <c r="IC408" s="47">
        <v>2449</v>
      </c>
      <c r="ID408">
        <v>15920</v>
      </c>
      <c r="IE408" s="47">
        <v>2061</v>
      </c>
      <c r="IF408">
        <v>5340</v>
      </c>
      <c r="IG408" s="47"/>
      <c r="IH408" s="47">
        <v>16883</v>
      </c>
      <c r="II408">
        <v>1889</v>
      </c>
      <c r="IJ408">
        <v>6697</v>
      </c>
      <c r="IK408">
        <v>2336</v>
      </c>
      <c r="IL408">
        <v>15003</v>
      </c>
      <c r="IM408">
        <v>149768</v>
      </c>
      <c r="IN408">
        <v>0</v>
      </c>
      <c r="IO408">
        <v>0</v>
      </c>
      <c r="IP408">
        <v>0</v>
      </c>
      <c r="IQ408">
        <v>0</v>
      </c>
      <c r="IR408">
        <v>0</v>
      </c>
      <c r="IS408">
        <v>0</v>
      </c>
      <c r="IT408">
        <v>0</v>
      </c>
      <c r="IU408">
        <v>141097</v>
      </c>
      <c r="IV408">
        <v>0</v>
      </c>
      <c r="IW408">
        <v>375775</v>
      </c>
      <c r="IX408">
        <v>696335</v>
      </c>
      <c r="IY408">
        <v>1226871</v>
      </c>
      <c r="IZ408">
        <v>0</v>
      </c>
      <c r="JA408">
        <v>0</v>
      </c>
      <c r="JB408">
        <v>123170</v>
      </c>
      <c r="JC408">
        <v>674656</v>
      </c>
      <c r="JD408">
        <v>67779</v>
      </c>
      <c r="JE408">
        <v>94709</v>
      </c>
      <c r="JF408"/>
      <c r="JG408">
        <v>382948</v>
      </c>
      <c r="JH408">
        <v>64481</v>
      </c>
      <c r="JI408">
        <v>142999</v>
      </c>
      <c r="JJ408">
        <v>125017</v>
      </c>
      <c r="JK408">
        <v>765153</v>
      </c>
      <c r="JL408">
        <v>4880990</v>
      </c>
      <c r="JM408">
        <v>0</v>
      </c>
      <c r="JN408">
        <v>0</v>
      </c>
      <c r="JO408">
        <v>0</v>
      </c>
      <c r="JP408">
        <v>0</v>
      </c>
      <c r="JQ408">
        <v>0</v>
      </c>
      <c r="JR408">
        <v>0</v>
      </c>
      <c r="JS408">
        <v>0</v>
      </c>
      <c r="JT408"/>
      <c r="JU408"/>
      <c r="JV408"/>
      <c r="JW408"/>
      <c r="JX408"/>
      <c r="JY408">
        <v>15920</v>
      </c>
      <c r="JZ408"/>
      <c r="KA408"/>
      <c r="KB408"/>
      <c r="KC408"/>
      <c r="KD408"/>
      <c r="KE408">
        <v>674656</v>
      </c>
      <c r="KF408">
        <v>108</v>
      </c>
      <c r="KG408">
        <v>143</v>
      </c>
      <c r="KH408">
        <v>81</v>
      </c>
      <c r="KI408">
        <v>75</v>
      </c>
      <c r="KJ408">
        <v>101</v>
      </c>
      <c r="KK408">
        <v>56</v>
      </c>
      <c r="KL408">
        <v>37</v>
      </c>
      <c r="KM408">
        <v>52</v>
      </c>
      <c r="KN408">
        <v>28</v>
      </c>
      <c r="KO408">
        <v>1</v>
      </c>
      <c r="KP408">
        <v>0</v>
      </c>
      <c r="KQ408">
        <v>0</v>
      </c>
      <c r="KR408">
        <v>1</v>
      </c>
      <c r="KS408">
        <v>0</v>
      </c>
      <c r="KT408">
        <v>0</v>
      </c>
      <c r="KU408">
        <v>1</v>
      </c>
      <c r="KV408">
        <v>0</v>
      </c>
      <c r="KW408">
        <v>0</v>
      </c>
      <c r="KX408">
        <v>0</v>
      </c>
      <c r="KY408">
        <v>0</v>
      </c>
      <c r="KZ408">
        <v>0</v>
      </c>
      <c r="LA408">
        <v>0</v>
      </c>
      <c r="LB408">
        <v>0</v>
      </c>
      <c r="LC408">
        <v>0</v>
      </c>
      <c r="LD408">
        <v>1</v>
      </c>
      <c r="LE408">
        <v>0</v>
      </c>
      <c r="LF408">
        <v>0</v>
      </c>
      <c r="LG408">
        <v>0</v>
      </c>
      <c r="LH408">
        <v>0</v>
      </c>
    </row>
    <row r="409" spans="1:320" s="34" customFormat="1" ht="15" customHeight="1" x14ac:dyDescent="0.25">
      <c r="A409" s="45">
        <v>206190627</v>
      </c>
      <c r="B409" s="45" t="s">
        <v>3994</v>
      </c>
      <c r="C409" s="46">
        <v>45292</v>
      </c>
      <c r="D409" s="46">
        <v>45657</v>
      </c>
      <c r="E409" s="47">
        <v>366</v>
      </c>
      <c r="F409" s="45" t="s">
        <v>883</v>
      </c>
      <c r="G409" s="45" t="s">
        <v>884</v>
      </c>
      <c r="H409" s="45" t="s">
        <v>1030</v>
      </c>
      <c r="I409" s="45" t="s">
        <v>886</v>
      </c>
      <c r="J409" s="45" t="s">
        <v>887</v>
      </c>
      <c r="K409" s="45" t="s">
        <v>1031</v>
      </c>
      <c r="L409" s="45" t="s">
        <v>3100</v>
      </c>
      <c r="M409" s="45" t="s">
        <v>3995</v>
      </c>
      <c r="N409" s="45" t="s">
        <v>3996</v>
      </c>
      <c r="O409" s="45" t="s">
        <v>1169</v>
      </c>
      <c r="P409" s="45" t="s">
        <v>3170</v>
      </c>
      <c r="Q409" s="45" t="s">
        <v>3997</v>
      </c>
      <c r="R409" t="s">
        <v>3993</v>
      </c>
      <c r="S409" s="45" t="s">
        <v>893</v>
      </c>
      <c r="T409"/>
      <c r="U409" s="47">
        <v>81</v>
      </c>
      <c r="V409" s="47">
        <v>81</v>
      </c>
      <c r="W409" s="47" t="s">
        <v>894</v>
      </c>
      <c r="X409" s="47">
        <v>29646</v>
      </c>
      <c r="Y409" s="47">
        <v>26323</v>
      </c>
      <c r="Z409" s="48">
        <v>206.99</v>
      </c>
      <c r="AA409" s="44">
        <v>473</v>
      </c>
      <c r="AB409" s="44">
        <v>599</v>
      </c>
      <c r="AC409" s="44">
        <v>4005</v>
      </c>
      <c r="AD409" s="44">
        <v>917</v>
      </c>
      <c r="AE409" s="44">
        <v>2353</v>
      </c>
      <c r="AF409" s="44">
        <v>18282</v>
      </c>
      <c r="AG409" s="44"/>
      <c r="AH409" s="47"/>
      <c r="AI409" s="47"/>
      <c r="AJ409">
        <v>766</v>
      </c>
      <c r="AK409" t="s">
        <v>914</v>
      </c>
      <c r="AL409">
        <v>13082</v>
      </c>
      <c r="AM409"/>
      <c r="AN409"/>
      <c r="AO409"/>
      <c r="AP409">
        <v>13241</v>
      </c>
      <c r="AQ409"/>
      <c r="AR409" s="44"/>
      <c r="AS409" s="44"/>
      <c r="AT409" s="44"/>
      <c r="AU409" s="44">
        <v>12854325</v>
      </c>
      <c r="AV409" s="44">
        <v>5481613</v>
      </c>
      <c r="AW409" s="44">
        <v>3177523</v>
      </c>
      <c r="AX409" s="44">
        <v>10972</v>
      </c>
      <c r="AY409" s="44">
        <v>15169387</v>
      </c>
      <c r="AZ409" s="21">
        <v>14834883</v>
      </c>
      <c r="BA409" s="21">
        <v>334504</v>
      </c>
      <c r="BB409" s="44">
        <v>841341</v>
      </c>
      <c r="BC409" s="44"/>
      <c r="BD409" s="44"/>
      <c r="BE409" s="44">
        <v>1175845</v>
      </c>
      <c r="BF409" s="44">
        <v>1759250</v>
      </c>
      <c r="BG409" s="44">
        <v>387225</v>
      </c>
      <c r="BH409" s="44">
        <v>1223950</v>
      </c>
      <c r="BI409" s="21">
        <v>9150350</v>
      </c>
      <c r="BJ409" s="21"/>
      <c r="BK409" s="21"/>
      <c r="BL409" s="21"/>
      <c r="BM409" s="21">
        <v>333550</v>
      </c>
      <c r="BN409" s="21">
        <v>4578700</v>
      </c>
      <c r="BO409" s="21"/>
      <c r="BP409" s="21"/>
      <c r="BQ409" s="44"/>
      <c r="BR409" s="21">
        <v>8275625</v>
      </c>
      <c r="BS409" s="44"/>
      <c r="BT409" s="21"/>
      <c r="BU409" s="44"/>
      <c r="BV409" s="21"/>
      <c r="BW409" s="44">
        <v>4345603</v>
      </c>
      <c r="BX409" s="21"/>
      <c r="BY409" s="21">
        <v>752607</v>
      </c>
      <c r="BZ409" s="21"/>
      <c r="CA409" s="44">
        <v>25026</v>
      </c>
      <c r="CB409" s="44"/>
      <c r="CC409" s="44">
        <v>353957</v>
      </c>
      <c r="CD409" s="44"/>
      <c r="CE409" s="44"/>
      <c r="CF409" s="44"/>
      <c r="CG409" s="44"/>
      <c r="CH409" s="44"/>
      <c r="CI409" s="21"/>
      <c r="CJ409" s="44"/>
      <c r="CK409" s="21">
        <v>4420</v>
      </c>
      <c r="CL409" s="44"/>
      <c r="CM409" s="44">
        <v>0</v>
      </c>
      <c r="CN409" s="44">
        <v>0</v>
      </c>
      <c r="CO409" s="44">
        <v>2416050</v>
      </c>
      <c r="CP409" s="44">
        <v>0</v>
      </c>
      <c r="CQ409" s="21">
        <v>2433600</v>
      </c>
      <c r="CR409" s="44">
        <v>384000</v>
      </c>
      <c r="CS409" s="44">
        <v>196953</v>
      </c>
      <c r="CT409" s="44">
        <v>20683</v>
      </c>
      <c r="CU409" s="44"/>
      <c r="CV409" s="44">
        <v>30327</v>
      </c>
      <c r="CW409" s="21"/>
      <c r="CX409" s="21"/>
      <c r="CY409" s="21"/>
      <c r="CZ409" s="21"/>
      <c r="DA409" s="21"/>
      <c r="DB409" s="21"/>
      <c r="DC409" s="21"/>
      <c r="DD409" s="21"/>
      <c r="DE409" s="44"/>
      <c r="DF409" s="21"/>
      <c r="DG409" s="44"/>
      <c r="DH409" s="21"/>
      <c r="DI409" s="44"/>
      <c r="DJ409" s="44"/>
      <c r="DK409" s="44"/>
      <c r="DL409" s="44"/>
      <c r="DM409" s="21"/>
      <c r="DN409" s="44"/>
      <c r="DO409" s="44"/>
      <c r="DP409" s="44"/>
      <c r="DQ409" s="44"/>
      <c r="DR409" s="44"/>
      <c r="DS409" s="44"/>
      <c r="DT409" s="44"/>
      <c r="DU409" s="44"/>
      <c r="DV409" s="44"/>
      <c r="DW409" s="44"/>
      <c r="DX409" s="44"/>
      <c r="DY409" s="44"/>
      <c r="DZ409" s="44"/>
      <c r="EA409" s="44"/>
      <c r="EB409" s="21"/>
      <c r="EC409" s="44">
        <v>1529506</v>
      </c>
      <c r="ED409" s="44"/>
      <c r="EE409" s="21">
        <v>475575</v>
      </c>
      <c r="EF409" s="44"/>
      <c r="EG409" s="21">
        <v>-779032</v>
      </c>
      <c r="EH409" s="44"/>
      <c r="EI409" s="21">
        <v>1956866</v>
      </c>
      <c r="EJ409" s="44"/>
      <c r="EK409" s="44"/>
      <c r="EL409" s="21"/>
      <c r="EM409" s="44"/>
      <c r="EN409" s="44"/>
      <c r="EO409" s="44">
        <v>-5392</v>
      </c>
      <c r="EP409" s="21"/>
      <c r="EQ409" s="21"/>
      <c r="ER409" s="21"/>
      <c r="ES409" s="21"/>
      <c r="ET409" s="44"/>
      <c r="EU409" s="21"/>
      <c r="EV409" s="44"/>
      <c r="EW409" s="21"/>
      <c r="EX409" s="44"/>
      <c r="EY409" s="44"/>
      <c r="EZ409" s="21"/>
      <c r="FA409" s="21"/>
      <c r="FB409" s="44"/>
      <c r="FC409" s="44"/>
      <c r="FD409" s="21"/>
      <c r="FE409" s="112"/>
      <c r="FF409" s="44"/>
      <c r="FG409" s="44">
        <v>7611586</v>
      </c>
      <c r="FH409" s="44">
        <v>1812346</v>
      </c>
      <c r="FI409" s="44">
        <v>5410951</v>
      </c>
      <c r="FJ409" s="44">
        <v>162372</v>
      </c>
      <c r="FK409" s="44">
        <v>3217453</v>
      </c>
      <c r="FL409" s="44"/>
      <c r="FM409" s="44"/>
      <c r="FN409" s="44"/>
      <c r="FO409" s="44">
        <v>4644891</v>
      </c>
      <c r="FP409" s="44"/>
      <c r="FQ409" s="44"/>
      <c r="FR409" s="44"/>
      <c r="FS409" s="44"/>
      <c r="FT409" s="44"/>
      <c r="FU409" s="44"/>
      <c r="FV409" s="21">
        <v>247134</v>
      </c>
      <c r="FW409" s="44"/>
      <c r="FX409" s="44">
        <v>272756</v>
      </c>
      <c r="FY409" s="44">
        <v>58821</v>
      </c>
      <c r="FZ409" s="44">
        <v>308883</v>
      </c>
      <c r="GA409" s="44">
        <v>30197</v>
      </c>
      <c r="GB409" s="44"/>
      <c r="GC409" s="44">
        <v>524563</v>
      </c>
      <c r="GD409" s="44">
        <v>393439</v>
      </c>
      <c r="GE409" s="44">
        <v>408790</v>
      </c>
      <c r="GF409" s="44">
        <v>184109</v>
      </c>
      <c r="GG409" s="44">
        <v>950558</v>
      </c>
      <c r="GH409" s="44">
        <v>94528</v>
      </c>
      <c r="GI409" s="44">
        <v>230665</v>
      </c>
      <c r="GJ409" s="44">
        <v>93859</v>
      </c>
      <c r="GK409" s="44">
        <v>2687362</v>
      </c>
      <c r="GL409" s="44">
        <v>34882</v>
      </c>
      <c r="GM409" s="44">
        <v>311405</v>
      </c>
      <c r="GN409" s="44">
        <v>43397</v>
      </c>
      <c r="GO409" s="44">
        <v>26825</v>
      </c>
      <c r="GP409" s="44"/>
      <c r="GQ409" s="44">
        <v>175778</v>
      </c>
      <c r="GR409" s="44">
        <v>-105412</v>
      </c>
      <c r="GS409" s="44">
        <v>917049</v>
      </c>
      <c r="GT409" s="44"/>
      <c r="GU409" s="21">
        <v>417947</v>
      </c>
      <c r="GV409" s="44"/>
      <c r="GW409" s="44">
        <v>1624927</v>
      </c>
      <c r="GX409" s="44"/>
      <c r="GY409" s="44">
        <v>2959923</v>
      </c>
      <c r="GZ409" s="44">
        <v>5510560</v>
      </c>
      <c r="HA409" s="44"/>
      <c r="HB409" s="44"/>
      <c r="HC409" s="44">
        <v>-2550637</v>
      </c>
      <c r="HD409" s="44">
        <v>2959923</v>
      </c>
      <c r="HE409" s="21">
        <v>558229</v>
      </c>
      <c r="HF409" s="21"/>
      <c r="HG409" s="21">
        <v>16733</v>
      </c>
      <c r="HH409" s="21"/>
      <c r="HI409" s="21">
        <v>0</v>
      </c>
      <c r="HJ409" s="44"/>
      <c r="HK409" s="21">
        <v>621426</v>
      </c>
      <c r="HL409" s="21">
        <v>718614</v>
      </c>
      <c r="HM409" s="21">
        <v>1340040</v>
      </c>
      <c r="HN409" s="21">
        <v>-922093</v>
      </c>
      <c r="HO409" s="21"/>
      <c r="HP409" s="44"/>
      <c r="HQ409" s="47"/>
      <c r="HR409" s="47"/>
      <c r="HS409" s="47"/>
      <c r="HT409" s="47" t="s">
        <v>3998</v>
      </c>
      <c r="HU409" s="47">
        <v>-1212323.2</v>
      </c>
      <c r="HV409" s="47">
        <v>2165</v>
      </c>
      <c r="HW409" s="47">
        <v>0</v>
      </c>
      <c r="HX409" s="47">
        <v>11327</v>
      </c>
      <c r="HY409" s="47">
        <v>63012</v>
      </c>
      <c r="HZ409" s="47">
        <v>73568</v>
      </c>
      <c r="IA409" s="47">
        <v>18164</v>
      </c>
      <c r="IB409" s="47">
        <v>0</v>
      </c>
      <c r="IC409" s="47">
        <v>4393</v>
      </c>
      <c r="ID409">
        <v>8177</v>
      </c>
      <c r="IE409" s="47">
        <v>2003</v>
      </c>
      <c r="IF409">
        <v>14083</v>
      </c>
      <c r="IG409" s="47">
        <v>5783</v>
      </c>
      <c r="IH409" s="47">
        <v>14432</v>
      </c>
      <c r="II409">
        <v>1945</v>
      </c>
      <c r="IJ409">
        <v>8306</v>
      </c>
      <c r="IK409">
        <v>1985</v>
      </c>
      <c r="IL409">
        <v>11642</v>
      </c>
      <c r="IM409">
        <v>240985</v>
      </c>
      <c r="IN409">
        <v>0</v>
      </c>
      <c r="IO409">
        <v>0</v>
      </c>
      <c r="IP409">
        <v>0</v>
      </c>
      <c r="IQ409">
        <v>0</v>
      </c>
      <c r="IR409">
        <v>0</v>
      </c>
      <c r="IS409">
        <v>0</v>
      </c>
      <c r="IT409">
        <v>0</v>
      </c>
      <c r="IU409">
        <v>153184</v>
      </c>
      <c r="IV409">
        <v>0</v>
      </c>
      <c r="IW409">
        <v>545314</v>
      </c>
      <c r="IX409">
        <v>2320022</v>
      </c>
      <c r="IY409">
        <v>1737764</v>
      </c>
      <c r="IZ409">
        <v>690549</v>
      </c>
      <c r="JA409">
        <v>0</v>
      </c>
      <c r="JB409">
        <v>163252</v>
      </c>
      <c r="JC409">
        <v>362124</v>
      </c>
      <c r="JD409">
        <v>72169</v>
      </c>
      <c r="JE409">
        <v>294502</v>
      </c>
      <c r="JF409">
        <v>109885</v>
      </c>
      <c r="JG409">
        <v>320888</v>
      </c>
      <c r="JH409">
        <v>78907</v>
      </c>
      <c r="JI409">
        <v>177883</v>
      </c>
      <c r="JJ409">
        <v>78525</v>
      </c>
      <c r="JK409">
        <v>506618</v>
      </c>
      <c r="JL409">
        <v>7611586</v>
      </c>
      <c r="JM409">
        <v>0</v>
      </c>
      <c r="JN409">
        <v>0</v>
      </c>
      <c r="JO409">
        <v>0</v>
      </c>
      <c r="JP409">
        <v>0</v>
      </c>
      <c r="JQ409">
        <v>0</v>
      </c>
      <c r="JR409">
        <v>0</v>
      </c>
      <c r="JS409">
        <v>0</v>
      </c>
      <c r="JT409"/>
      <c r="JU409"/>
      <c r="JV409"/>
      <c r="JW409"/>
      <c r="JX409"/>
      <c r="JY409">
        <v>8177</v>
      </c>
      <c r="JZ409"/>
      <c r="KA409"/>
      <c r="KB409"/>
      <c r="KC409"/>
      <c r="KD409"/>
      <c r="KE409">
        <v>362124</v>
      </c>
      <c r="KF409">
        <v>196</v>
      </c>
      <c r="KG409">
        <v>252</v>
      </c>
      <c r="KH409">
        <v>153</v>
      </c>
      <c r="KI409">
        <v>151</v>
      </c>
      <c r="KJ409">
        <v>201</v>
      </c>
      <c r="KK409">
        <v>113</v>
      </c>
      <c r="KL409">
        <v>54</v>
      </c>
      <c r="KM409">
        <v>90</v>
      </c>
      <c r="KN409">
        <v>30</v>
      </c>
      <c r="KO409">
        <v>1</v>
      </c>
      <c r="KP409">
        <v>0</v>
      </c>
      <c r="KQ409">
        <v>0</v>
      </c>
      <c r="KR409">
        <v>0</v>
      </c>
      <c r="KS409">
        <v>1</v>
      </c>
      <c r="KT409">
        <v>0</v>
      </c>
      <c r="KU409">
        <v>1</v>
      </c>
      <c r="KV409">
        <v>0</v>
      </c>
      <c r="KW409">
        <v>0</v>
      </c>
      <c r="KX409">
        <v>0</v>
      </c>
      <c r="KY409">
        <v>1</v>
      </c>
      <c r="KZ409">
        <v>0</v>
      </c>
      <c r="LA409">
        <v>0</v>
      </c>
      <c r="LB409">
        <v>0</v>
      </c>
      <c r="LC409">
        <v>0</v>
      </c>
      <c r="LD409">
        <v>1</v>
      </c>
      <c r="LE409">
        <v>0</v>
      </c>
      <c r="LF409">
        <v>0</v>
      </c>
      <c r="LG409">
        <v>0</v>
      </c>
      <c r="LH409">
        <v>0</v>
      </c>
    </row>
    <row r="410" spans="1:320" s="34" customFormat="1" ht="15" customHeight="1" x14ac:dyDescent="0.25">
      <c r="A410" s="45">
        <v>206190634</v>
      </c>
      <c r="B410" s="45" t="s">
        <v>3999</v>
      </c>
      <c r="C410" s="46">
        <v>45292</v>
      </c>
      <c r="D410" s="46">
        <v>45657</v>
      </c>
      <c r="E410" s="47">
        <v>366</v>
      </c>
      <c r="F410" s="45" t="s">
        <v>883</v>
      </c>
      <c r="G410" s="45" t="s">
        <v>884</v>
      </c>
      <c r="H410" s="45" t="s">
        <v>1030</v>
      </c>
      <c r="I410" s="45" t="s">
        <v>886</v>
      </c>
      <c r="J410" s="45" t="s">
        <v>887</v>
      </c>
      <c r="K410" s="45" t="s">
        <v>1031</v>
      </c>
      <c r="L410" s="45" t="s">
        <v>2897</v>
      </c>
      <c r="M410" s="45" t="s">
        <v>4000</v>
      </c>
      <c r="N410" s="45" t="s">
        <v>4001</v>
      </c>
      <c r="O410" s="45" t="s">
        <v>3004</v>
      </c>
      <c r="P410" s="45" t="s">
        <v>3005</v>
      </c>
      <c r="Q410" s="45" t="s">
        <v>4002</v>
      </c>
      <c r="R410" t="s">
        <v>4003</v>
      </c>
      <c r="S410" s="45" t="s">
        <v>893</v>
      </c>
      <c r="T410"/>
      <c r="U410" s="47">
        <v>99</v>
      </c>
      <c r="V410" s="47">
        <v>99</v>
      </c>
      <c r="W410" s="47" t="s">
        <v>894</v>
      </c>
      <c r="X410" s="47">
        <v>36234</v>
      </c>
      <c r="Y410" s="47">
        <v>35065</v>
      </c>
      <c r="Z410" s="48">
        <v>228.51</v>
      </c>
      <c r="AA410" s="44">
        <v>238</v>
      </c>
      <c r="AB410" s="44">
        <v>212</v>
      </c>
      <c r="AC410" s="44">
        <v>6942</v>
      </c>
      <c r="AD410" s="44"/>
      <c r="AE410" s="44">
        <v>2238</v>
      </c>
      <c r="AF410" s="44">
        <v>23670</v>
      </c>
      <c r="AG410" s="44"/>
      <c r="AH410" s="47">
        <v>1222</v>
      </c>
      <c r="AI410" s="47">
        <v>7</v>
      </c>
      <c r="AJ410">
        <v>986</v>
      </c>
      <c r="AK410" t="s">
        <v>895</v>
      </c>
      <c r="AL410">
        <v>35065</v>
      </c>
      <c r="AM410"/>
      <c r="AN410"/>
      <c r="AO410"/>
      <c r="AP410"/>
      <c r="AQ410"/>
      <c r="AR410" s="44"/>
      <c r="AS410" s="44"/>
      <c r="AT410" s="44"/>
      <c r="AU410" s="44">
        <v>16074955</v>
      </c>
      <c r="AV410" s="44">
        <v>8942273</v>
      </c>
      <c r="AW410" s="44">
        <v>7910637</v>
      </c>
      <c r="AX410" s="44"/>
      <c r="AY410" s="44">
        <v>17106591</v>
      </c>
      <c r="AZ410" s="21">
        <v>15903406</v>
      </c>
      <c r="BA410" s="21">
        <v>1203185</v>
      </c>
      <c r="BB410" s="44">
        <v>333586</v>
      </c>
      <c r="BC410" s="44">
        <v>12590</v>
      </c>
      <c r="BD410" s="44"/>
      <c r="BE410" s="44">
        <v>1524181</v>
      </c>
      <c r="BF410" s="44">
        <v>5532260</v>
      </c>
      <c r="BG410" s="44"/>
      <c r="BH410" s="44">
        <v>704970</v>
      </c>
      <c r="BI410" s="21">
        <v>8493980</v>
      </c>
      <c r="BJ410" s="21"/>
      <c r="BK410" s="21">
        <v>977600</v>
      </c>
      <c r="BL410" s="21">
        <v>2205</v>
      </c>
      <c r="BM410" s="21">
        <v>363940</v>
      </c>
      <c r="BN410" s="21">
        <v>16074955</v>
      </c>
      <c r="BO410" s="21"/>
      <c r="BP410" s="21"/>
      <c r="BQ410" s="44"/>
      <c r="BR410" s="21"/>
      <c r="BS410" s="44"/>
      <c r="BT410" s="21"/>
      <c r="BU410" s="44"/>
      <c r="BV410" s="21"/>
      <c r="BW410" s="44">
        <v>6595275</v>
      </c>
      <c r="BX410" s="21"/>
      <c r="BY410" s="21"/>
      <c r="BZ410" s="21"/>
      <c r="CA410" s="44">
        <v>281994</v>
      </c>
      <c r="CB410" s="44"/>
      <c r="CC410" s="44">
        <v>1221363</v>
      </c>
      <c r="CD410" s="44"/>
      <c r="CE410" s="44"/>
      <c r="CF410" s="44"/>
      <c r="CG410" s="44">
        <v>832431</v>
      </c>
      <c r="CH410" s="44"/>
      <c r="CI410" s="21"/>
      <c r="CJ410" s="44"/>
      <c r="CK410" s="21">
        <v>11210</v>
      </c>
      <c r="CL410" s="44"/>
      <c r="CM410" s="44">
        <v>2799</v>
      </c>
      <c r="CN410" s="44">
        <v>27353</v>
      </c>
      <c r="CO410" s="44">
        <v>3345326</v>
      </c>
      <c r="CP410" s="44">
        <v>0</v>
      </c>
      <c r="CQ410" s="21">
        <v>3800783</v>
      </c>
      <c r="CR410" s="44">
        <v>525140</v>
      </c>
      <c r="CS410" s="44">
        <v>992218</v>
      </c>
      <c r="CT410" s="44">
        <v>149777</v>
      </c>
      <c r="CU410" s="44"/>
      <c r="CV410" s="44">
        <v>98877</v>
      </c>
      <c r="CW410" s="21"/>
      <c r="CX410" s="21"/>
      <c r="CY410" s="21"/>
      <c r="CZ410" s="21"/>
      <c r="DA410" s="21"/>
      <c r="DB410" s="21"/>
      <c r="DC410" s="21"/>
      <c r="DD410" s="21"/>
      <c r="DE410" s="44"/>
      <c r="DF410" s="21"/>
      <c r="DG410" s="44"/>
      <c r="DH410" s="21"/>
      <c r="DI410" s="44"/>
      <c r="DJ410" s="44"/>
      <c r="DK410" s="44"/>
      <c r="DL410" s="44"/>
      <c r="DM410" s="21"/>
      <c r="DN410" s="44"/>
      <c r="DO410" s="44"/>
      <c r="DP410" s="44"/>
      <c r="DQ410" s="44"/>
      <c r="DR410" s="44"/>
      <c r="DS410" s="44"/>
      <c r="DT410" s="44"/>
      <c r="DU410" s="44"/>
      <c r="DV410" s="44"/>
      <c r="DW410" s="44"/>
      <c r="DX410" s="44"/>
      <c r="DY410" s="44">
        <v>-1575</v>
      </c>
      <c r="DZ410" s="44"/>
      <c r="EA410" s="44"/>
      <c r="EB410" s="21"/>
      <c r="EC410" s="44">
        <v>5207992</v>
      </c>
      <c r="ED410" s="44"/>
      <c r="EE410" s="21"/>
      <c r="EF410" s="44"/>
      <c r="EG410" s="21">
        <v>-143730</v>
      </c>
      <c r="EH410" s="44"/>
      <c r="EI410" s="21">
        <v>1861129</v>
      </c>
      <c r="EJ410" s="44"/>
      <c r="EK410" s="44"/>
      <c r="EL410" s="21"/>
      <c r="EM410" s="44">
        <v>973121</v>
      </c>
      <c r="EN410" s="44"/>
      <c r="EO410" s="44">
        <v>13700</v>
      </c>
      <c r="EP410" s="21"/>
      <c r="EQ410" s="21"/>
      <c r="ER410" s="21"/>
      <c r="ES410" s="21"/>
      <c r="ET410" s="44"/>
      <c r="EU410" s="21"/>
      <c r="EV410" s="44"/>
      <c r="EW410" s="21"/>
      <c r="EX410" s="44"/>
      <c r="EY410" s="44"/>
      <c r="EZ410" s="21"/>
      <c r="FA410" s="21"/>
      <c r="FB410" s="44"/>
      <c r="FC410" s="44"/>
      <c r="FD410" s="21"/>
      <c r="FE410" s="112"/>
      <c r="FF410" s="44"/>
      <c r="FG410" s="44">
        <v>8216300</v>
      </c>
      <c r="FH410" s="44">
        <v>2068021</v>
      </c>
      <c r="FI410" s="44">
        <v>5619085</v>
      </c>
      <c r="FJ410" s="44">
        <v>489872</v>
      </c>
      <c r="FK410" s="44">
        <v>7221243</v>
      </c>
      <c r="FL410" s="44"/>
      <c r="FM410" s="44"/>
      <c r="FN410" s="44"/>
      <c r="FO410" s="44"/>
      <c r="FP410" s="44"/>
      <c r="FQ410" s="44"/>
      <c r="FR410" s="44"/>
      <c r="FS410" s="44"/>
      <c r="FT410" s="44">
        <v>743</v>
      </c>
      <c r="FU410" s="44">
        <v>12363</v>
      </c>
      <c r="FV410" s="21">
        <v>560467</v>
      </c>
      <c r="FW410" s="44"/>
      <c r="FX410" s="44">
        <v>640804</v>
      </c>
      <c r="FY410" s="44">
        <v>118094</v>
      </c>
      <c r="FZ410" s="44">
        <v>341571</v>
      </c>
      <c r="GA410" s="44">
        <v>49734</v>
      </c>
      <c r="GB410" s="44"/>
      <c r="GC410" s="44">
        <v>38230</v>
      </c>
      <c r="GD410" s="44">
        <v>630539</v>
      </c>
      <c r="GE410" s="44">
        <v>380996</v>
      </c>
      <c r="GF410" s="44">
        <v>161113</v>
      </c>
      <c r="GG410" s="44">
        <v>849663</v>
      </c>
      <c r="GH410" s="44">
        <v>171723</v>
      </c>
      <c r="GI410" s="44">
        <v>198341</v>
      </c>
      <c r="GJ410" s="44">
        <v>70192</v>
      </c>
      <c r="GK410" s="44">
        <v>3036531</v>
      </c>
      <c r="GL410" s="44">
        <v>68333</v>
      </c>
      <c r="GM410" s="44">
        <v>1030447</v>
      </c>
      <c r="GN410" s="44">
        <v>29501</v>
      </c>
      <c r="GO410" s="44">
        <v>41599</v>
      </c>
      <c r="GP410" s="44"/>
      <c r="GQ410" s="44">
        <v>2185</v>
      </c>
      <c r="GR410" s="44">
        <v>248994</v>
      </c>
      <c r="GS410" s="44">
        <v>13677805</v>
      </c>
      <c r="GT410" s="44"/>
      <c r="GU410" s="21">
        <v>357167</v>
      </c>
      <c r="GV410" s="44"/>
      <c r="GW410" s="44">
        <v>11200909</v>
      </c>
      <c r="GX410" s="44"/>
      <c r="GY410" s="44">
        <v>25235881</v>
      </c>
      <c r="GZ410" s="44">
        <v>16765642</v>
      </c>
      <c r="HA410" s="44"/>
      <c r="HB410" s="44"/>
      <c r="HC410" s="44">
        <v>8470239</v>
      </c>
      <c r="HD410" s="44">
        <v>25235881</v>
      </c>
      <c r="HE410" s="21">
        <v>9809326</v>
      </c>
      <c r="HF410" s="21"/>
      <c r="HG410" s="21">
        <v>1768269</v>
      </c>
      <c r="HH410" s="21"/>
      <c r="HI410" s="21">
        <v>0</v>
      </c>
      <c r="HJ410" s="44">
        <v>2958</v>
      </c>
      <c r="HK410" s="21">
        <v>896829</v>
      </c>
      <c r="HL410" s="21">
        <v>473856</v>
      </c>
      <c r="HM410" s="21">
        <v>1373643</v>
      </c>
      <c r="HN410" s="21">
        <v>-1016476</v>
      </c>
      <c r="HO410" s="21"/>
      <c r="HP410" s="44"/>
      <c r="HQ410" s="47"/>
      <c r="HR410" s="47"/>
      <c r="HS410" s="47"/>
      <c r="HT410" s="47" t="s">
        <v>1893</v>
      </c>
      <c r="HU410" s="47">
        <v>335312.84000000003</v>
      </c>
      <c r="HV410" s="47">
        <v>1337</v>
      </c>
      <c r="HW410" s="47">
        <v>0</v>
      </c>
      <c r="HX410" s="47">
        <v>10446</v>
      </c>
      <c r="HY410" s="47">
        <v>40682</v>
      </c>
      <c r="HZ410" s="47">
        <v>89771</v>
      </c>
      <c r="IA410" s="47">
        <v>0</v>
      </c>
      <c r="IB410" s="47">
        <v>0</v>
      </c>
      <c r="IC410" s="47">
        <v>8839</v>
      </c>
      <c r="ID410">
        <v>22749</v>
      </c>
      <c r="IE410" s="47">
        <v>2228</v>
      </c>
      <c r="IF410">
        <v>13574</v>
      </c>
      <c r="IG410" s="47">
        <v>5050</v>
      </c>
      <c r="IH410" s="47">
        <v>18341</v>
      </c>
      <c r="II410">
        <v>4031</v>
      </c>
      <c r="IJ410">
        <v>7101</v>
      </c>
      <c r="IK410">
        <v>1193</v>
      </c>
      <c r="IL410">
        <v>20346</v>
      </c>
      <c r="IM410">
        <v>245688</v>
      </c>
      <c r="IN410">
        <v>0</v>
      </c>
      <c r="IO410">
        <v>0</v>
      </c>
      <c r="IP410">
        <v>8</v>
      </c>
      <c r="IQ410">
        <v>0</v>
      </c>
      <c r="IR410">
        <v>0</v>
      </c>
      <c r="IS410">
        <v>0</v>
      </c>
      <c r="IT410">
        <v>8</v>
      </c>
      <c r="IU410">
        <v>119181</v>
      </c>
      <c r="IV410">
        <v>0</v>
      </c>
      <c r="IW410">
        <v>627827</v>
      </c>
      <c r="IX410">
        <v>1723431</v>
      </c>
      <c r="IY410">
        <v>2305600</v>
      </c>
      <c r="IZ410">
        <v>0</v>
      </c>
      <c r="JA410">
        <v>0</v>
      </c>
      <c r="JB410">
        <v>431886</v>
      </c>
      <c r="JC410">
        <v>1032352</v>
      </c>
      <c r="JD410">
        <v>76002</v>
      </c>
      <c r="JE410">
        <v>254596</v>
      </c>
      <c r="JF410">
        <v>93825</v>
      </c>
      <c r="JG410">
        <v>417320</v>
      </c>
      <c r="JH410">
        <v>136127</v>
      </c>
      <c r="JI410">
        <v>156677</v>
      </c>
      <c r="JJ410">
        <v>53817</v>
      </c>
      <c r="JK410">
        <v>787659</v>
      </c>
      <c r="JL410">
        <v>8216300</v>
      </c>
      <c r="JM410">
        <v>0</v>
      </c>
      <c r="JN410">
        <v>0</v>
      </c>
      <c r="JO410">
        <v>543</v>
      </c>
      <c r="JP410">
        <v>0</v>
      </c>
      <c r="JQ410">
        <v>0</v>
      </c>
      <c r="JR410">
        <v>0</v>
      </c>
      <c r="JS410">
        <v>543</v>
      </c>
      <c r="JT410"/>
      <c r="JU410"/>
      <c r="JV410"/>
      <c r="JW410"/>
      <c r="JX410"/>
      <c r="JY410">
        <v>22749</v>
      </c>
      <c r="JZ410"/>
      <c r="KA410"/>
      <c r="KB410"/>
      <c r="KC410"/>
      <c r="KD410"/>
      <c r="KE410">
        <v>1032352</v>
      </c>
      <c r="KF410">
        <v>193</v>
      </c>
      <c r="KG410">
        <v>256</v>
      </c>
      <c r="KH410">
        <v>142</v>
      </c>
      <c r="KI410">
        <v>117</v>
      </c>
      <c r="KJ410">
        <v>161</v>
      </c>
      <c r="KK410">
        <v>82</v>
      </c>
      <c r="KL410">
        <v>68</v>
      </c>
      <c r="KM410">
        <v>89</v>
      </c>
      <c r="KN410">
        <v>52</v>
      </c>
      <c r="KO410">
        <v>1</v>
      </c>
      <c r="KP410">
        <v>0</v>
      </c>
      <c r="KQ410">
        <v>0</v>
      </c>
      <c r="KR410">
        <v>0</v>
      </c>
      <c r="KS410">
        <v>1</v>
      </c>
      <c r="KT410">
        <v>0</v>
      </c>
      <c r="KU410">
        <v>1</v>
      </c>
      <c r="KV410">
        <v>0</v>
      </c>
      <c r="KW410">
        <v>0</v>
      </c>
      <c r="KX410">
        <v>0</v>
      </c>
      <c r="KY410">
        <v>0</v>
      </c>
      <c r="KZ410">
        <v>0</v>
      </c>
      <c r="LA410">
        <v>0</v>
      </c>
      <c r="LB410">
        <v>0</v>
      </c>
      <c r="LC410">
        <v>0</v>
      </c>
      <c r="LD410">
        <v>1</v>
      </c>
      <c r="LE410">
        <v>0</v>
      </c>
      <c r="LF410">
        <v>0</v>
      </c>
      <c r="LG410">
        <v>0</v>
      </c>
      <c r="LH410">
        <v>0</v>
      </c>
    </row>
    <row r="411" spans="1:320" s="34" customFormat="1" ht="15" customHeight="1" x14ac:dyDescent="0.25">
      <c r="A411" s="45">
        <v>206190637</v>
      </c>
      <c r="B411" s="45" t="s">
        <v>4004</v>
      </c>
      <c r="C411" s="46">
        <v>45292</v>
      </c>
      <c r="D411" s="46">
        <v>45657</v>
      </c>
      <c r="E411" s="47">
        <v>366</v>
      </c>
      <c r="F411" s="45" t="s">
        <v>883</v>
      </c>
      <c r="G411" s="45" t="s">
        <v>884</v>
      </c>
      <c r="H411" s="45" t="s">
        <v>1030</v>
      </c>
      <c r="I411" s="45" t="s">
        <v>886</v>
      </c>
      <c r="J411" s="45" t="s">
        <v>887</v>
      </c>
      <c r="K411" s="45" t="s">
        <v>1031</v>
      </c>
      <c r="L411" s="45" t="s">
        <v>2822</v>
      </c>
      <c r="M411" s="45" t="s">
        <v>4005</v>
      </c>
      <c r="N411" s="45" t="s">
        <v>4006</v>
      </c>
      <c r="O411" s="45" t="s">
        <v>1034</v>
      </c>
      <c r="P411" s="45" t="s">
        <v>4007</v>
      </c>
      <c r="Q411" s="45" t="s">
        <v>4008</v>
      </c>
      <c r="R411" t="s">
        <v>4009</v>
      </c>
      <c r="S411" s="45" t="s">
        <v>893</v>
      </c>
      <c r="T411" t="s">
        <v>4010</v>
      </c>
      <c r="U411" s="47">
        <v>99</v>
      </c>
      <c r="V411" s="47">
        <v>99</v>
      </c>
      <c r="W411" s="47" t="s">
        <v>894</v>
      </c>
      <c r="X411" s="47">
        <v>36234</v>
      </c>
      <c r="Y411" s="47">
        <v>32087</v>
      </c>
      <c r="Z411" s="48">
        <v>209.1</v>
      </c>
      <c r="AA411" s="44">
        <v>165</v>
      </c>
      <c r="AB411" s="44">
        <v>162</v>
      </c>
      <c r="AC411" s="44">
        <v>4272</v>
      </c>
      <c r="AD411" s="44">
        <v>337</v>
      </c>
      <c r="AE411" s="44">
        <v>2373</v>
      </c>
      <c r="AF411" s="44">
        <v>19162</v>
      </c>
      <c r="AG411" s="44"/>
      <c r="AH411" s="47">
        <v>3751</v>
      </c>
      <c r="AI411" s="47">
        <v>541</v>
      </c>
      <c r="AJ411">
        <v>1651</v>
      </c>
      <c r="AK411" t="s">
        <v>895</v>
      </c>
      <c r="AL411">
        <v>32087</v>
      </c>
      <c r="AM411"/>
      <c r="AN411"/>
      <c r="AO411"/>
      <c r="AP411"/>
      <c r="AQ411"/>
      <c r="AR411" s="44"/>
      <c r="AS411" s="44"/>
      <c r="AT411" s="44"/>
      <c r="AU411" s="44">
        <v>11711755</v>
      </c>
      <c r="AV411" s="44">
        <v>2005612</v>
      </c>
      <c r="AW411" s="44">
        <v>869143</v>
      </c>
      <c r="AX411" s="44">
        <v>8051</v>
      </c>
      <c r="AY411" s="44">
        <v>12856275</v>
      </c>
      <c r="AZ411" s="21">
        <v>14444432</v>
      </c>
      <c r="BA411" s="21">
        <v>-1588157</v>
      </c>
      <c r="BB411" s="44">
        <v>2174775</v>
      </c>
      <c r="BC411" s="44"/>
      <c r="BD411" s="44"/>
      <c r="BE411" s="44">
        <v>586618</v>
      </c>
      <c r="BF411" s="44">
        <v>1559280</v>
      </c>
      <c r="BG411" s="44">
        <v>123005</v>
      </c>
      <c r="BH411" s="44">
        <v>866145</v>
      </c>
      <c r="BI411" s="21">
        <v>6994130</v>
      </c>
      <c r="BJ411" s="21"/>
      <c r="BK411" s="21">
        <v>1369115</v>
      </c>
      <c r="BL411" s="21">
        <v>197465</v>
      </c>
      <c r="BM411" s="21">
        <v>602615</v>
      </c>
      <c r="BN411" s="21">
        <v>11711755</v>
      </c>
      <c r="BO411" s="21"/>
      <c r="BP411" s="21"/>
      <c r="BQ411" s="44"/>
      <c r="BR411" s="21"/>
      <c r="BS411" s="44"/>
      <c r="BT411" s="21"/>
      <c r="BU411" s="44"/>
      <c r="BV411" s="21"/>
      <c r="BW411" s="44">
        <v>1069671</v>
      </c>
      <c r="BX411" s="21"/>
      <c r="BY411" s="21"/>
      <c r="BZ411" s="21"/>
      <c r="CA411" s="44">
        <v>4591</v>
      </c>
      <c r="CB411" s="44"/>
      <c r="CC411" s="44">
        <v>29689</v>
      </c>
      <c r="CD411" s="44"/>
      <c r="CE411" s="44"/>
      <c r="CF411" s="44"/>
      <c r="CG411" s="44">
        <v>878476</v>
      </c>
      <c r="CH411" s="44"/>
      <c r="CI411" s="21">
        <v>21387</v>
      </c>
      <c r="CJ411" s="44"/>
      <c r="CK411" s="21">
        <v>1798</v>
      </c>
      <c r="CL411" s="44"/>
      <c r="CM411" s="44">
        <v>5527</v>
      </c>
      <c r="CN411" s="44">
        <v>0</v>
      </c>
      <c r="CO411" s="44">
        <v>802305</v>
      </c>
      <c r="CP411" s="44">
        <v>0</v>
      </c>
      <c r="CQ411" s="21">
        <v>831555</v>
      </c>
      <c r="CR411" s="44">
        <v>126420</v>
      </c>
      <c r="CS411" s="44">
        <v>194866</v>
      </c>
      <c r="CT411" s="44">
        <v>22518</v>
      </c>
      <c r="CU411" s="44"/>
      <c r="CV411" s="44">
        <v>22421</v>
      </c>
      <c r="CW411" s="21"/>
      <c r="CX411" s="21"/>
      <c r="CY411" s="21"/>
      <c r="CZ411" s="21"/>
      <c r="DA411" s="21"/>
      <c r="DB411" s="21"/>
      <c r="DC411" s="21"/>
      <c r="DD411" s="21"/>
      <c r="DE411" s="44"/>
      <c r="DF411" s="21"/>
      <c r="DG411" s="44"/>
      <c r="DH411" s="21"/>
      <c r="DI411" s="44"/>
      <c r="DJ411" s="44"/>
      <c r="DK411" s="44"/>
      <c r="DL411" s="44"/>
      <c r="DM411" s="21"/>
      <c r="DN411" s="44"/>
      <c r="DO411" s="44"/>
      <c r="DP411" s="44"/>
      <c r="DQ411" s="44"/>
      <c r="DR411" s="44"/>
      <c r="DS411" s="44"/>
      <c r="DT411" s="44"/>
      <c r="DU411" s="44"/>
      <c r="DV411" s="44"/>
      <c r="DW411" s="44"/>
      <c r="DX411" s="44"/>
      <c r="DY411" s="44">
        <v>27310</v>
      </c>
      <c r="DZ411" s="44"/>
      <c r="EA411" s="44"/>
      <c r="EB411" s="21"/>
      <c r="EC411" s="44">
        <v>-792544</v>
      </c>
      <c r="ED411" s="44"/>
      <c r="EE411" s="21"/>
      <c r="EF411" s="44"/>
      <c r="EG411" s="21">
        <v>49720</v>
      </c>
      <c r="EH411" s="44"/>
      <c r="EI411" s="21">
        <v>1300345</v>
      </c>
      <c r="EJ411" s="44"/>
      <c r="EK411" s="44"/>
      <c r="EL411" s="21"/>
      <c r="EM411" s="44">
        <v>179135</v>
      </c>
      <c r="EN411" s="44"/>
      <c r="EO411" s="44">
        <v>105177</v>
      </c>
      <c r="EP411" s="21"/>
      <c r="EQ411" s="21"/>
      <c r="ER411" s="21"/>
      <c r="ES411" s="21"/>
      <c r="ET411" s="44"/>
      <c r="EU411" s="21"/>
      <c r="EV411" s="44"/>
      <c r="EW411" s="21"/>
      <c r="EX411" s="44"/>
      <c r="EY411" s="44"/>
      <c r="EZ411" s="21"/>
      <c r="FA411" s="21"/>
      <c r="FB411" s="44"/>
      <c r="FC411" s="44"/>
      <c r="FD411" s="21"/>
      <c r="FE411" s="112"/>
      <c r="FF411" s="44"/>
      <c r="FG411" s="44">
        <v>5762987</v>
      </c>
      <c r="FH411" s="44">
        <v>939981</v>
      </c>
      <c r="FI411" s="44">
        <v>7741464</v>
      </c>
      <c r="FJ411" s="44">
        <v>149571</v>
      </c>
      <c r="FK411" s="44">
        <v>5394378</v>
      </c>
      <c r="FL411" s="44"/>
      <c r="FM411" s="44"/>
      <c r="FN411" s="44"/>
      <c r="FO411" s="44"/>
      <c r="FP411" s="44"/>
      <c r="FQ411" s="44"/>
      <c r="FR411" s="44"/>
      <c r="FS411" s="44"/>
      <c r="FT411" s="44">
        <v>4839</v>
      </c>
      <c r="FU411" s="44">
        <v>67</v>
      </c>
      <c r="FV411" s="21">
        <v>463209</v>
      </c>
      <c r="FW411" s="44"/>
      <c r="FX411" s="44">
        <v>439555</v>
      </c>
      <c r="FY411" s="44">
        <v>94170</v>
      </c>
      <c r="FZ411" s="44">
        <v>200733</v>
      </c>
      <c r="GA411" s="44">
        <v>22435</v>
      </c>
      <c r="GB411" s="44"/>
      <c r="GC411" s="44">
        <v>29137</v>
      </c>
      <c r="GD411" s="44">
        <v>525755</v>
      </c>
      <c r="GE411" s="44">
        <v>275267</v>
      </c>
      <c r="GF411" s="44">
        <v>196430</v>
      </c>
      <c r="GG411" s="44">
        <v>811543</v>
      </c>
      <c r="GH411" s="44">
        <v>110268</v>
      </c>
      <c r="GI411" s="44">
        <v>168266</v>
      </c>
      <c r="GJ411" s="44">
        <v>33127</v>
      </c>
      <c r="GK411" s="44">
        <v>3570617</v>
      </c>
      <c r="GL411" s="44">
        <v>598468</v>
      </c>
      <c r="GM411" s="44">
        <v>917451</v>
      </c>
      <c r="GN411" s="44">
        <v>33768</v>
      </c>
      <c r="GO411" s="44">
        <v>70570</v>
      </c>
      <c r="GP411" s="44"/>
      <c r="GQ411" s="44">
        <v>159619</v>
      </c>
      <c r="GR411" s="44">
        <v>324760</v>
      </c>
      <c r="GS411" s="44">
        <v>763618</v>
      </c>
      <c r="GT411" s="44"/>
      <c r="GU411" s="21">
        <v>567111</v>
      </c>
      <c r="GV411" s="44">
        <v>160494</v>
      </c>
      <c r="GW411" s="44">
        <v>2522390</v>
      </c>
      <c r="GX411" s="44">
        <v>7977009</v>
      </c>
      <c r="GY411" s="44">
        <v>11990622</v>
      </c>
      <c r="GZ411" s="44">
        <v>8654169</v>
      </c>
      <c r="HA411" s="44"/>
      <c r="HB411" s="44">
        <v>3836384</v>
      </c>
      <c r="HC411" s="44">
        <v>-499931</v>
      </c>
      <c r="HD411" s="44">
        <v>11990622</v>
      </c>
      <c r="HE411" s="21"/>
      <c r="HF411" s="21">
        <v>2518450</v>
      </c>
      <c r="HG411" s="21">
        <v>3921264</v>
      </c>
      <c r="HH411" s="21"/>
      <c r="HI411" s="21">
        <v>0</v>
      </c>
      <c r="HJ411" s="44"/>
      <c r="HK411" s="21">
        <v>1313662</v>
      </c>
      <c r="HL411" s="21">
        <v>407819</v>
      </c>
      <c r="HM411" s="21">
        <v>1721481</v>
      </c>
      <c r="HN411" s="21">
        <v>-1154370</v>
      </c>
      <c r="HO411" s="21"/>
      <c r="HP411" s="44">
        <v>3616172</v>
      </c>
      <c r="HQ411" s="47"/>
      <c r="HR411" s="47">
        <v>4432134</v>
      </c>
      <c r="HS411" s="47">
        <v>-595750</v>
      </c>
      <c r="HT411" s="47" t="s">
        <v>2425</v>
      </c>
      <c r="HU411" s="47">
        <v>346166.76</v>
      </c>
      <c r="HV411" s="47">
        <v>1881</v>
      </c>
      <c r="HW411" s="47">
        <v>0</v>
      </c>
      <c r="HX411" s="47">
        <v>2417</v>
      </c>
      <c r="HY411" s="47">
        <v>34262</v>
      </c>
      <c r="HZ411" s="47">
        <v>78830</v>
      </c>
      <c r="IA411" s="47">
        <v>0</v>
      </c>
      <c r="IB411" s="47">
        <v>0</v>
      </c>
      <c r="IC411" s="47">
        <v>6637</v>
      </c>
      <c r="ID411"/>
      <c r="IE411" s="47">
        <v>2660</v>
      </c>
      <c r="IF411"/>
      <c r="IG411" s="47"/>
      <c r="IH411" s="47">
        <v>19789</v>
      </c>
      <c r="II411">
        <v>2293</v>
      </c>
      <c r="IJ411">
        <v>5044</v>
      </c>
      <c r="IK411">
        <v>672</v>
      </c>
      <c r="IL411">
        <v>17152</v>
      </c>
      <c r="IM411">
        <v>171637</v>
      </c>
      <c r="IN411">
        <v>0</v>
      </c>
      <c r="IO411">
        <v>0</v>
      </c>
      <c r="IP411">
        <v>0</v>
      </c>
      <c r="IQ411">
        <v>0</v>
      </c>
      <c r="IR411">
        <v>0</v>
      </c>
      <c r="IS411">
        <v>0</v>
      </c>
      <c r="IT411">
        <v>0</v>
      </c>
      <c r="IU411">
        <v>176562</v>
      </c>
      <c r="IV411">
        <v>0</v>
      </c>
      <c r="IW411">
        <v>131338</v>
      </c>
      <c r="IX411">
        <v>1631359</v>
      </c>
      <c r="IY411">
        <v>2178828</v>
      </c>
      <c r="IZ411">
        <v>0</v>
      </c>
      <c r="JA411">
        <v>0</v>
      </c>
      <c r="JB411">
        <v>278297</v>
      </c>
      <c r="JC411"/>
      <c r="JD411">
        <v>83212</v>
      </c>
      <c r="JE411"/>
      <c r="JF411"/>
      <c r="JG411">
        <v>444562</v>
      </c>
      <c r="JH411">
        <v>76480</v>
      </c>
      <c r="JI411">
        <v>138446</v>
      </c>
      <c r="JJ411">
        <v>28270</v>
      </c>
      <c r="JK411">
        <v>595633</v>
      </c>
      <c r="JL411">
        <v>5762987</v>
      </c>
      <c r="JM411">
        <v>0</v>
      </c>
      <c r="JN411">
        <v>0</v>
      </c>
      <c r="JO411">
        <v>0</v>
      </c>
      <c r="JP411">
        <v>0</v>
      </c>
      <c r="JQ411">
        <v>0</v>
      </c>
      <c r="JR411">
        <v>0</v>
      </c>
      <c r="JS411">
        <v>0</v>
      </c>
      <c r="JT411"/>
      <c r="JU411"/>
      <c r="JV411"/>
      <c r="JW411"/>
      <c r="JX411"/>
      <c r="JY411"/>
      <c r="JZ411"/>
      <c r="KA411"/>
      <c r="KB411"/>
      <c r="KC411"/>
      <c r="KD411"/>
      <c r="KE411"/>
      <c r="KF411">
        <v>115</v>
      </c>
      <c r="KG411">
        <v>187</v>
      </c>
      <c r="KH411">
        <v>76</v>
      </c>
      <c r="KI411">
        <v>80</v>
      </c>
      <c r="KJ411">
        <v>123</v>
      </c>
      <c r="KK411">
        <v>59</v>
      </c>
      <c r="KL411">
        <v>56</v>
      </c>
      <c r="KM411">
        <v>86</v>
      </c>
      <c r="KN411">
        <v>41</v>
      </c>
      <c r="KO411">
        <v>1</v>
      </c>
      <c r="KP411">
        <v>0</v>
      </c>
      <c r="KQ411">
        <v>0</v>
      </c>
      <c r="KR411">
        <v>0</v>
      </c>
      <c r="KS411">
        <v>1</v>
      </c>
      <c r="KT411">
        <v>0</v>
      </c>
      <c r="KU411">
        <v>1</v>
      </c>
      <c r="KV411">
        <v>0</v>
      </c>
      <c r="KW411">
        <v>0</v>
      </c>
      <c r="KX411">
        <v>0</v>
      </c>
      <c r="KY411">
        <v>0</v>
      </c>
      <c r="KZ411">
        <v>0</v>
      </c>
      <c r="LA411">
        <v>0</v>
      </c>
      <c r="LB411">
        <v>0</v>
      </c>
      <c r="LC411">
        <v>0</v>
      </c>
      <c r="LD411">
        <v>1</v>
      </c>
      <c r="LE411">
        <v>0</v>
      </c>
      <c r="LF411">
        <v>0</v>
      </c>
      <c r="LG411">
        <v>0</v>
      </c>
      <c r="LH411">
        <v>0</v>
      </c>
    </row>
    <row r="412" spans="1:320" s="34" customFormat="1" ht="15" customHeight="1" x14ac:dyDescent="0.25">
      <c r="A412" s="45">
        <v>206190639</v>
      </c>
      <c r="B412" s="45" t="s">
        <v>4011</v>
      </c>
      <c r="C412" s="46">
        <v>45292</v>
      </c>
      <c r="D412" s="46">
        <v>45657</v>
      </c>
      <c r="E412" s="47">
        <v>366</v>
      </c>
      <c r="F412" s="45" t="s">
        <v>883</v>
      </c>
      <c r="G412" s="45" t="s">
        <v>884</v>
      </c>
      <c r="H412" s="45" t="s">
        <v>1030</v>
      </c>
      <c r="I412" s="45" t="s">
        <v>886</v>
      </c>
      <c r="J412" s="45" t="s">
        <v>887</v>
      </c>
      <c r="K412" s="45" t="s">
        <v>1031</v>
      </c>
      <c r="L412" s="45" t="s">
        <v>2772</v>
      </c>
      <c r="M412" s="45" t="s">
        <v>4012</v>
      </c>
      <c r="N412" s="45" t="s">
        <v>4013</v>
      </c>
      <c r="O412" s="45" t="s">
        <v>1117</v>
      </c>
      <c r="P412" s="45" t="s">
        <v>3112</v>
      </c>
      <c r="Q412" s="45" t="s">
        <v>4014</v>
      </c>
      <c r="R412" t="s">
        <v>4015</v>
      </c>
      <c r="S412" s="45" t="s">
        <v>893</v>
      </c>
      <c r="T412"/>
      <c r="U412" s="47">
        <v>140</v>
      </c>
      <c r="V412" s="47">
        <v>140</v>
      </c>
      <c r="W412" s="47" t="s">
        <v>913</v>
      </c>
      <c r="X412" s="47">
        <v>51240</v>
      </c>
      <c r="Y412" s="47">
        <v>49523</v>
      </c>
      <c r="Z412" s="48">
        <v>228.22</v>
      </c>
      <c r="AA412" s="44">
        <v>271</v>
      </c>
      <c r="AB412" s="44">
        <v>197</v>
      </c>
      <c r="AC412" s="44">
        <v>2322</v>
      </c>
      <c r="AD412" s="44">
        <v>1054</v>
      </c>
      <c r="AE412" s="44">
        <v>1046</v>
      </c>
      <c r="AF412" s="44">
        <v>39159</v>
      </c>
      <c r="AG412" s="44"/>
      <c r="AH412" s="47">
        <v>4891</v>
      </c>
      <c r="AI412" s="47">
        <v>298</v>
      </c>
      <c r="AJ412">
        <v>753</v>
      </c>
      <c r="AK412" t="s">
        <v>895</v>
      </c>
      <c r="AL412">
        <v>49523</v>
      </c>
      <c r="AM412"/>
      <c r="AN412"/>
      <c r="AO412"/>
      <c r="AP412"/>
      <c r="AQ412"/>
      <c r="AR412" s="44"/>
      <c r="AS412" s="44"/>
      <c r="AT412" s="44"/>
      <c r="AU412" s="44">
        <v>13436080</v>
      </c>
      <c r="AV412" s="44">
        <v>6703554</v>
      </c>
      <c r="AW412" s="44">
        <v>1799052</v>
      </c>
      <c r="AX412" s="44">
        <v>8127</v>
      </c>
      <c r="AY412" s="44">
        <v>18348709</v>
      </c>
      <c r="AZ412" s="21">
        <v>17817776</v>
      </c>
      <c r="BA412" s="21">
        <v>530933</v>
      </c>
      <c r="BB412" s="44">
        <v>470027</v>
      </c>
      <c r="BC412" s="44"/>
      <c r="BD412" s="44"/>
      <c r="BE412" s="44">
        <v>1000960</v>
      </c>
      <c r="BF412" s="44">
        <v>590123</v>
      </c>
      <c r="BG412" s="44">
        <v>308825</v>
      </c>
      <c r="BH412" s="44">
        <v>410792</v>
      </c>
      <c r="BI412" s="21">
        <v>10624228</v>
      </c>
      <c r="BJ412" s="21"/>
      <c r="BK412" s="21">
        <v>1247200</v>
      </c>
      <c r="BL412" s="21">
        <v>72325</v>
      </c>
      <c r="BM412" s="21">
        <v>182587</v>
      </c>
      <c r="BN412" s="21">
        <v>13436080</v>
      </c>
      <c r="BO412" s="21"/>
      <c r="BP412" s="21"/>
      <c r="BQ412" s="44"/>
      <c r="BR412" s="21"/>
      <c r="BS412" s="44"/>
      <c r="BT412" s="21"/>
      <c r="BU412" s="44"/>
      <c r="BV412" s="21"/>
      <c r="BW412" s="44">
        <v>2375875</v>
      </c>
      <c r="BX412" s="21"/>
      <c r="BY412" s="21">
        <v>687645</v>
      </c>
      <c r="BZ412" s="21"/>
      <c r="CA412" s="44"/>
      <c r="CB412" s="44"/>
      <c r="CC412" s="44">
        <v>219391</v>
      </c>
      <c r="CD412" s="44"/>
      <c r="CE412" s="44"/>
      <c r="CF412" s="44"/>
      <c r="CG412" s="44">
        <v>3417117</v>
      </c>
      <c r="CH412" s="44"/>
      <c r="CI412" s="21">
        <v>3386</v>
      </c>
      <c r="CJ412" s="44"/>
      <c r="CK412" s="21">
        <v>140</v>
      </c>
      <c r="CL412" s="44"/>
      <c r="CM412" s="44">
        <v>23880</v>
      </c>
      <c r="CN412" s="44">
        <v>0</v>
      </c>
      <c r="CO412" s="44">
        <v>2290890</v>
      </c>
      <c r="CP412" s="44">
        <v>155777</v>
      </c>
      <c r="CQ412" s="21">
        <v>2043570</v>
      </c>
      <c r="CR412" s="44">
        <v>166120</v>
      </c>
      <c r="CS412" s="44">
        <v>1972727</v>
      </c>
      <c r="CT412" s="44">
        <v>23955</v>
      </c>
      <c r="CU412" s="44"/>
      <c r="CV412" s="44">
        <v>26635</v>
      </c>
      <c r="CW412" s="21"/>
      <c r="CX412" s="21"/>
      <c r="CY412" s="21"/>
      <c r="CZ412" s="21"/>
      <c r="DA412" s="21"/>
      <c r="DB412" s="21"/>
      <c r="DC412" s="21"/>
      <c r="DD412" s="21"/>
      <c r="DE412" s="44"/>
      <c r="DF412" s="21"/>
      <c r="DG412" s="44"/>
      <c r="DH412" s="21"/>
      <c r="DI412" s="44"/>
      <c r="DJ412" s="44"/>
      <c r="DK412" s="44"/>
      <c r="DL412" s="44"/>
      <c r="DM412" s="21"/>
      <c r="DN412" s="44"/>
      <c r="DO412" s="44"/>
      <c r="DP412" s="44"/>
      <c r="DQ412" s="44"/>
      <c r="DR412" s="44"/>
      <c r="DS412" s="44"/>
      <c r="DT412" s="44"/>
      <c r="DU412" s="44"/>
      <c r="DV412" s="44"/>
      <c r="DW412" s="44"/>
      <c r="DX412" s="44"/>
      <c r="DY412" s="44"/>
      <c r="DZ412" s="44"/>
      <c r="EA412" s="44"/>
      <c r="EB412" s="21"/>
      <c r="EC412" s="44">
        <v>322686</v>
      </c>
      <c r="ED412" s="44"/>
      <c r="EE412" s="21">
        <v>433137</v>
      </c>
      <c r="EF412" s="44"/>
      <c r="EG412" s="21">
        <v>100120</v>
      </c>
      <c r="EH412" s="44"/>
      <c r="EI412" s="21">
        <v>-1538278</v>
      </c>
      <c r="EJ412" s="44"/>
      <c r="EK412" s="44"/>
      <c r="EL412" s="21"/>
      <c r="EM412" s="44">
        <v>2523958</v>
      </c>
      <c r="EN412" s="44"/>
      <c r="EO412" s="44">
        <v>-42571</v>
      </c>
      <c r="EP412" s="21"/>
      <c r="EQ412" s="21"/>
      <c r="ER412" s="21"/>
      <c r="ES412" s="21"/>
      <c r="ET412" s="44"/>
      <c r="EU412" s="21"/>
      <c r="EV412" s="44"/>
      <c r="EW412" s="21"/>
      <c r="EX412" s="44"/>
      <c r="EY412" s="44"/>
      <c r="EZ412" s="21"/>
      <c r="FA412" s="21"/>
      <c r="FB412" s="44"/>
      <c r="FC412" s="44"/>
      <c r="FD412" s="21"/>
      <c r="FE412" s="112"/>
      <c r="FF412" s="44"/>
      <c r="FG412" s="44">
        <v>9551505</v>
      </c>
      <c r="FH412" s="44">
        <v>1950007</v>
      </c>
      <c r="FI412" s="44">
        <v>6316264</v>
      </c>
      <c r="FJ412" s="44">
        <v>254671</v>
      </c>
      <c r="FK412" s="44">
        <v>8131009</v>
      </c>
      <c r="FL412" s="44"/>
      <c r="FM412" s="44"/>
      <c r="FN412" s="44"/>
      <c r="FO412" s="44"/>
      <c r="FP412" s="44"/>
      <c r="FQ412" s="44"/>
      <c r="FR412" s="44"/>
      <c r="FS412" s="44"/>
      <c r="FT412" s="44">
        <v>15470</v>
      </c>
      <c r="FU412" s="44">
        <v>11134</v>
      </c>
      <c r="FV412" s="21">
        <v>348508</v>
      </c>
      <c r="FW412" s="44"/>
      <c r="FX412" s="44">
        <v>371194</v>
      </c>
      <c r="FY412" s="44">
        <v>55405</v>
      </c>
      <c r="FZ412" s="44">
        <v>110063</v>
      </c>
      <c r="GA412" s="44">
        <v>29025</v>
      </c>
      <c r="GB412" s="44"/>
      <c r="GC412" s="44">
        <v>20078</v>
      </c>
      <c r="GD412" s="44">
        <v>456949</v>
      </c>
      <c r="GE412" s="44">
        <v>441610</v>
      </c>
      <c r="GF412" s="44">
        <v>295099</v>
      </c>
      <c r="GG412" s="44">
        <v>1118873</v>
      </c>
      <c r="GH412" s="44">
        <v>385563</v>
      </c>
      <c r="GI412" s="44">
        <v>193471</v>
      </c>
      <c r="GJ412" s="44">
        <v>123637</v>
      </c>
      <c r="GK412" s="44">
        <v>4063866</v>
      </c>
      <c r="GL412" s="44">
        <v>161158</v>
      </c>
      <c r="GM412" s="44">
        <v>1247037</v>
      </c>
      <c r="GN412" s="44">
        <v>29285</v>
      </c>
      <c r="GO412" s="44">
        <v>25855</v>
      </c>
      <c r="GP412" s="44"/>
      <c r="GQ412" s="44"/>
      <c r="GR412" s="44">
        <v>183487</v>
      </c>
      <c r="GS412" s="44">
        <v>4790363</v>
      </c>
      <c r="GT412" s="44"/>
      <c r="GU412" s="21">
        <v>245282</v>
      </c>
      <c r="GV412" s="44">
        <v>26150</v>
      </c>
      <c r="GW412" s="44">
        <v>11136143</v>
      </c>
      <c r="GX412" s="44">
        <v>139658</v>
      </c>
      <c r="GY412" s="44">
        <v>16337596</v>
      </c>
      <c r="GZ412" s="44">
        <v>12698252</v>
      </c>
      <c r="HA412" s="44"/>
      <c r="HB412" s="44">
        <v>539567</v>
      </c>
      <c r="HC412" s="44">
        <v>3099777</v>
      </c>
      <c r="HD412" s="44">
        <v>16337596</v>
      </c>
      <c r="HE412" s="21"/>
      <c r="HF412" s="21"/>
      <c r="HG412" s="21"/>
      <c r="HH412" s="21"/>
      <c r="HI412" s="21">
        <v>0</v>
      </c>
      <c r="HJ412" s="44"/>
      <c r="HK412" s="21">
        <v>231139</v>
      </c>
      <c r="HL412" s="21">
        <v>107324</v>
      </c>
      <c r="HM412" s="21">
        <v>338463</v>
      </c>
      <c r="HN412" s="21">
        <v>-93181</v>
      </c>
      <c r="HO412" s="21"/>
      <c r="HP412" s="44"/>
      <c r="HQ412" s="47"/>
      <c r="HR412" s="47">
        <v>539567</v>
      </c>
      <c r="HS412" s="47"/>
      <c r="HT412" s="47" t="s">
        <v>2392</v>
      </c>
      <c r="HU412" s="47">
        <v>-253965.04</v>
      </c>
      <c r="HV412" s="47">
        <v>3981</v>
      </c>
      <c r="HW412" s="47">
        <v>0</v>
      </c>
      <c r="HX412" s="47">
        <v>14038</v>
      </c>
      <c r="HY412" s="47">
        <v>43421</v>
      </c>
      <c r="HZ412" s="47">
        <v>118804</v>
      </c>
      <c r="IA412" s="47">
        <v>718</v>
      </c>
      <c r="IB412" s="47">
        <v>0</v>
      </c>
      <c r="IC412" s="47">
        <v>5235</v>
      </c>
      <c r="ID412">
        <v>13831</v>
      </c>
      <c r="IE412" s="47">
        <v>3692</v>
      </c>
      <c r="IF412">
        <v>15357</v>
      </c>
      <c r="IG412" s="47">
        <v>11065</v>
      </c>
      <c r="IH412" s="47">
        <v>23411</v>
      </c>
      <c r="II412">
        <v>10044</v>
      </c>
      <c r="IJ412">
        <v>7973</v>
      </c>
      <c r="IK412">
        <v>4768</v>
      </c>
      <c r="IL412">
        <v>17859</v>
      </c>
      <c r="IM412">
        <v>294197</v>
      </c>
      <c r="IN412">
        <v>0</v>
      </c>
      <c r="IO412">
        <v>0</v>
      </c>
      <c r="IP412">
        <v>355</v>
      </c>
      <c r="IQ412">
        <v>621</v>
      </c>
      <c r="IR412">
        <v>0</v>
      </c>
      <c r="IS412">
        <v>0</v>
      </c>
      <c r="IT412">
        <v>976</v>
      </c>
      <c r="IU412">
        <v>317086</v>
      </c>
      <c r="IV412">
        <v>0</v>
      </c>
      <c r="IW412">
        <v>793322</v>
      </c>
      <c r="IX412">
        <v>1802788</v>
      </c>
      <c r="IY412">
        <v>3156982</v>
      </c>
      <c r="IZ412">
        <v>46908</v>
      </c>
      <c r="JA412">
        <v>0</v>
      </c>
      <c r="JB412">
        <v>295459</v>
      </c>
      <c r="JC412">
        <v>655976</v>
      </c>
      <c r="JD412">
        <v>116593</v>
      </c>
      <c r="JE412">
        <v>326169</v>
      </c>
      <c r="JF412">
        <v>220299</v>
      </c>
      <c r="JG412">
        <v>502427</v>
      </c>
      <c r="JH412">
        <v>324533</v>
      </c>
      <c r="JI412">
        <v>158202</v>
      </c>
      <c r="JJ412">
        <v>102839</v>
      </c>
      <c r="JK412">
        <v>731922</v>
      </c>
      <c r="JL412">
        <v>9551505</v>
      </c>
      <c r="JM412">
        <v>0</v>
      </c>
      <c r="JN412">
        <v>0</v>
      </c>
      <c r="JO412">
        <v>16877</v>
      </c>
      <c r="JP412">
        <v>20269</v>
      </c>
      <c r="JQ412">
        <v>0</v>
      </c>
      <c r="JR412">
        <v>0</v>
      </c>
      <c r="JS412">
        <v>37146</v>
      </c>
      <c r="JT412"/>
      <c r="JU412"/>
      <c r="JV412"/>
      <c r="JW412"/>
      <c r="JX412"/>
      <c r="JY412">
        <v>13831</v>
      </c>
      <c r="JZ412"/>
      <c r="KA412"/>
      <c r="KB412"/>
      <c r="KC412"/>
      <c r="KD412"/>
      <c r="KE412">
        <v>655976</v>
      </c>
      <c r="KF412">
        <v>197</v>
      </c>
      <c r="KG412">
        <v>294</v>
      </c>
      <c r="KH412">
        <v>144</v>
      </c>
      <c r="KI412">
        <v>136</v>
      </c>
      <c r="KJ412">
        <v>203</v>
      </c>
      <c r="KK412">
        <v>98</v>
      </c>
      <c r="KL412">
        <v>77</v>
      </c>
      <c r="KM412">
        <v>109</v>
      </c>
      <c r="KN412">
        <v>54</v>
      </c>
      <c r="KO412">
        <v>1</v>
      </c>
      <c r="KP412">
        <v>0</v>
      </c>
      <c r="KQ412">
        <v>0</v>
      </c>
      <c r="KR412">
        <v>0</v>
      </c>
      <c r="KS412">
        <v>0</v>
      </c>
      <c r="KT412">
        <v>1</v>
      </c>
      <c r="KU412">
        <v>1</v>
      </c>
      <c r="KV412">
        <v>0</v>
      </c>
      <c r="KW412">
        <v>0</v>
      </c>
      <c r="KX412">
        <v>0</v>
      </c>
      <c r="KY412">
        <v>0</v>
      </c>
      <c r="KZ412">
        <v>0</v>
      </c>
      <c r="LA412">
        <v>0</v>
      </c>
      <c r="LB412">
        <v>0</v>
      </c>
      <c r="LC412">
        <v>0</v>
      </c>
      <c r="LD412">
        <v>1</v>
      </c>
      <c r="LE412">
        <v>0</v>
      </c>
      <c r="LF412">
        <v>0</v>
      </c>
      <c r="LG412">
        <v>0</v>
      </c>
      <c r="LH412">
        <v>0</v>
      </c>
    </row>
    <row r="413" spans="1:320" s="34" customFormat="1" ht="15" customHeight="1" x14ac:dyDescent="0.25">
      <c r="A413" s="45">
        <v>206190643</v>
      </c>
      <c r="B413" s="45" t="s">
        <v>4016</v>
      </c>
      <c r="C413" s="46">
        <v>45292</v>
      </c>
      <c r="D413" s="46">
        <v>45657</v>
      </c>
      <c r="E413" s="47">
        <v>366</v>
      </c>
      <c r="F413" s="45" t="s">
        <v>883</v>
      </c>
      <c r="G413" s="45" t="s">
        <v>884</v>
      </c>
      <c r="H413" s="45" t="s">
        <v>1030</v>
      </c>
      <c r="I413" s="45" t="s">
        <v>886</v>
      </c>
      <c r="J413" s="45" t="s">
        <v>887</v>
      </c>
      <c r="K413" s="45" t="s">
        <v>1031</v>
      </c>
      <c r="L413" s="45" t="s">
        <v>2528</v>
      </c>
      <c r="M413" s="45" t="s">
        <v>4017</v>
      </c>
      <c r="N413" s="45" t="s">
        <v>4018</v>
      </c>
      <c r="O413" s="45" t="s">
        <v>1062</v>
      </c>
      <c r="P413" s="45" t="s">
        <v>3085</v>
      </c>
      <c r="Q413" s="45" t="s">
        <v>4019</v>
      </c>
      <c r="R413" t="s">
        <v>4020</v>
      </c>
      <c r="S413" s="45" t="s">
        <v>893</v>
      </c>
      <c r="T413"/>
      <c r="U413" s="47">
        <v>97</v>
      </c>
      <c r="V413" s="47">
        <v>97</v>
      </c>
      <c r="W413" s="47" t="s">
        <v>894</v>
      </c>
      <c r="X413" s="47">
        <v>35502</v>
      </c>
      <c r="Y413" s="47">
        <v>34010</v>
      </c>
      <c r="Z413" s="48">
        <v>220.51</v>
      </c>
      <c r="AA413" s="44">
        <v>369</v>
      </c>
      <c r="AB413" s="44">
        <v>369</v>
      </c>
      <c r="AC413" s="44">
        <v>4739</v>
      </c>
      <c r="AD413" s="44">
        <v>94</v>
      </c>
      <c r="AE413" s="44">
        <v>2359</v>
      </c>
      <c r="AF413" s="44">
        <v>20892</v>
      </c>
      <c r="AG413" s="44"/>
      <c r="AH413" s="47">
        <v>4683</v>
      </c>
      <c r="AI413" s="47">
        <v>54</v>
      </c>
      <c r="AJ413">
        <v>1189</v>
      </c>
      <c r="AK413" t="s">
        <v>895</v>
      </c>
      <c r="AL413">
        <v>34010</v>
      </c>
      <c r="AM413"/>
      <c r="AN413"/>
      <c r="AO413"/>
      <c r="AP413"/>
      <c r="AQ413"/>
      <c r="AR413" s="44"/>
      <c r="AS413" s="44"/>
      <c r="AT413" s="44"/>
      <c r="AU413" s="44">
        <v>10203000</v>
      </c>
      <c r="AV413" s="44">
        <v>8125771</v>
      </c>
      <c r="AW413" s="44">
        <v>5131121</v>
      </c>
      <c r="AX413" s="44">
        <v>48809</v>
      </c>
      <c r="AY413" s="44">
        <v>13246459</v>
      </c>
      <c r="AZ413" s="21">
        <v>12914780</v>
      </c>
      <c r="BA413" s="21">
        <v>331679</v>
      </c>
      <c r="BB413" s="44"/>
      <c r="BC413" s="44"/>
      <c r="BD413" s="44"/>
      <c r="BE413" s="44">
        <v>331679</v>
      </c>
      <c r="BF413" s="44">
        <v>1421700</v>
      </c>
      <c r="BG413" s="44">
        <v>28200</v>
      </c>
      <c r="BH413" s="44">
        <v>707700</v>
      </c>
      <c r="BI413" s="21">
        <v>6267600</v>
      </c>
      <c r="BJ413" s="21"/>
      <c r="BK413" s="21">
        <v>1404900</v>
      </c>
      <c r="BL413" s="21">
        <v>16200</v>
      </c>
      <c r="BM413" s="21">
        <v>356700</v>
      </c>
      <c r="BN413" s="21">
        <v>10203000</v>
      </c>
      <c r="BO413" s="21"/>
      <c r="BP413" s="21"/>
      <c r="BQ413" s="44"/>
      <c r="BR413" s="21"/>
      <c r="BS413" s="44"/>
      <c r="BT413" s="21"/>
      <c r="BU413" s="44"/>
      <c r="BV413" s="21"/>
      <c r="BW413" s="44">
        <v>4470262</v>
      </c>
      <c r="BX413" s="21"/>
      <c r="BY413" s="21">
        <v>70871</v>
      </c>
      <c r="BZ413" s="21"/>
      <c r="CA413" s="44">
        <v>27574</v>
      </c>
      <c r="CB413" s="44"/>
      <c r="CC413" s="44"/>
      <c r="CD413" s="44"/>
      <c r="CE413" s="44"/>
      <c r="CF413" s="44"/>
      <c r="CG413" s="44">
        <v>3530764</v>
      </c>
      <c r="CH413" s="44"/>
      <c r="CI413" s="21">
        <v>26300</v>
      </c>
      <c r="CJ413" s="44"/>
      <c r="CK413" s="21"/>
      <c r="CL413" s="44"/>
      <c r="CM413" s="44">
        <v>13507</v>
      </c>
      <c r="CN413" s="44">
        <v>0</v>
      </c>
      <c r="CO413" s="44">
        <v>2384803</v>
      </c>
      <c r="CP413" s="44">
        <v>0</v>
      </c>
      <c r="CQ413" s="21">
        <v>2297449</v>
      </c>
      <c r="CR413" s="44">
        <v>518287</v>
      </c>
      <c r="CS413" s="44">
        <v>2654979</v>
      </c>
      <c r="CT413" s="44">
        <v>196577</v>
      </c>
      <c r="CU413" s="44"/>
      <c r="CV413" s="44">
        <v>60169</v>
      </c>
      <c r="CW413" s="21"/>
      <c r="CX413" s="21"/>
      <c r="CY413" s="21"/>
      <c r="CZ413" s="21"/>
      <c r="DA413" s="21"/>
      <c r="DB413" s="21"/>
      <c r="DC413" s="21"/>
      <c r="DD413" s="21"/>
      <c r="DE413" s="44"/>
      <c r="DF413" s="21"/>
      <c r="DG413" s="44"/>
      <c r="DH413" s="21"/>
      <c r="DI413" s="44"/>
      <c r="DJ413" s="44"/>
      <c r="DK413" s="44"/>
      <c r="DL413" s="44"/>
      <c r="DM413" s="21"/>
      <c r="DN413" s="44"/>
      <c r="DO413" s="44"/>
      <c r="DP413" s="44"/>
      <c r="DQ413" s="44"/>
      <c r="DR413" s="44"/>
      <c r="DS413" s="44"/>
      <c r="DT413" s="44"/>
      <c r="DU413" s="44"/>
      <c r="DV413" s="44"/>
      <c r="DW413" s="44"/>
      <c r="DX413" s="44"/>
      <c r="DY413" s="44"/>
      <c r="DZ413" s="44"/>
      <c r="EA413" s="44"/>
      <c r="EB413" s="21"/>
      <c r="EC413" s="44">
        <v>1745269</v>
      </c>
      <c r="ED413" s="44"/>
      <c r="EE413" s="21">
        <v>52396</v>
      </c>
      <c r="EF413" s="44"/>
      <c r="EG413" s="21">
        <v>84685</v>
      </c>
      <c r="EH413" s="44"/>
      <c r="EI413" s="21">
        <v>599088</v>
      </c>
      <c r="EJ413" s="44"/>
      <c r="EK413" s="44"/>
      <c r="EL413" s="21"/>
      <c r="EM413" s="44">
        <v>2610301</v>
      </c>
      <c r="EN413" s="44"/>
      <c r="EO413" s="44">
        <v>39382</v>
      </c>
      <c r="EP413" s="21"/>
      <c r="EQ413" s="21"/>
      <c r="ER413" s="21"/>
      <c r="ES413" s="21"/>
      <c r="ET413" s="44"/>
      <c r="EU413" s="21"/>
      <c r="EV413" s="44"/>
      <c r="EW413" s="21"/>
      <c r="EX413" s="44"/>
      <c r="EY413" s="44"/>
      <c r="EZ413" s="21"/>
      <c r="FA413" s="21"/>
      <c r="FB413" s="44"/>
      <c r="FC413" s="44"/>
      <c r="FD413" s="21"/>
      <c r="FE413" s="112"/>
      <c r="FF413" s="44"/>
      <c r="FG413" s="44">
        <v>5427750</v>
      </c>
      <c r="FH413" s="44">
        <v>1401125</v>
      </c>
      <c r="FI413" s="44">
        <v>6085905</v>
      </c>
      <c r="FJ413" s="44">
        <v>292973</v>
      </c>
      <c r="FK413" s="44">
        <v>5336381</v>
      </c>
      <c r="FL413" s="44"/>
      <c r="FM413" s="44"/>
      <c r="FN413" s="44"/>
      <c r="FO413" s="44"/>
      <c r="FP413" s="44"/>
      <c r="FQ413" s="44"/>
      <c r="FR413" s="44"/>
      <c r="FS413" s="44"/>
      <c r="FT413" s="44">
        <v>3734</v>
      </c>
      <c r="FU413" s="44"/>
      <c r="FV413" s="21">
        <v>428829</v>
      </c>
      <c r="FW413" s="44"/>
      <c r="FX413" s="44">
        <v>407232</v>
      </c>
      <c r="FY413" s="44">
        <v>83948</v>
      </c>
      <c r="FZ413" s="44">
        <v>296870</v>
      </c>
      <c r="GA413" s="44">
        <v>55525</v>
      </c>
      <c r="GB413" s="44"/>
      <c r="GC413" s="44">
        <v>29842</v>
      </c>
      <c r="GD413" s="44">
        <v>485288</v>
      </c>
      <c r="GE413" s="44">
        <v>238298</v>
      </c>
      <c r="GF413" s="44">
        <v>173997</v>
      </c>
      <c r="GG413" s="44">
        <v>994167</v>
      </c>
      <c r="GH413" s="44">
        <v>143112</v>
      </c>
      <c r="GI413" s="44">
        <v>129495</v>
      </c>
      <c r="GJ413" s="44">
        <v>133239</v>
      </c>
      <c r="GK413" s="44">
        <v>2966760</v>
      </c>
      <c r="GL413" s="44">
        <v>20102</v>
      </c>
      <c r="GM413" s="44">
        <v>840000</v>
      </c>
      <c r="GN413" s="44">
        <v>27785</v>
      </c>
      <c r="GO413" s="44">
        <v>9776</v>
      </c>
      <c r="GP413" s="44"/>
      <c r="GQ413" s="44"/>
      <c r="GR413" s="44">
        <v>110400</v>
      </c>
      <c r="GS413" s="44">
        <v>4304540</v>
      </c>
      <c r="GT413" s="44"/>
      <c r="GU413" s="21">
        <v>295780</v>
      </c>
      <c r="GV413" s="44">
        <v>434804</v>
      </c>
      <c r="GW413" s="44"/>
      <c r="GX413" s="44"/>
      <c r="GY413" s="44">
        <v>5035124</v>
      </c>
      <c r="GZ413" s="44">
        <v>1601720</v>
      </c>
      <c r="HA413" s="44"/>
      <c r="HB413" s="44"/>
      <c r="HC413" s="44">
        <v>3433404</v>
      </c>
      <c r="HD413" s="44">
        <v>5035124</v>
      </c>
      <c r="HE413" s="21"/>
      <c r="HF413" s="21"/>
      <c r="HG413" s="21">
        <v>8331</v>
      </c>
      <c r="HH413" s="21"/>
      <c r="HI413" s="21">
        <v>0</v>
      </c>
      <c r="HJ413" s="44"/>
      <c r="HK413" s="21">
        <v>503304</v>
      </c>
      <c r="HL413" s="21">
        <v>1239787</v>
      </c>
      <c r="HM413" s="21">
        <v>1743091</v>
      </c>
      <c r="HN413" s="21">
        <v>-1447311</v>
      </c>
      <c r="HO413" s="21"/>
      <c r="HP413" s="44"/>
      <c r="HQ413" s="47"/>
      <c r="HR413" s="47"/>
      <c r="HS413" s="47"/>
      <c r="HT413" s="47" t="s">
        <v>2962</v>
      </c>
      <c r="HU413" s="47">
        <v>1890029.5999999999</v>
      </c>
      <c r="HV413" s="47">
        <v>2073</v>
      </c>
      <c r="HW413" s="47">
        <v>0</v>
      </c>
      <c r="HX413" s="47">
        <v>9514</v>
      </c>
      <c r="HY413" s="47">
        <v>30583</v>
      </c>
      <c r="HZ413" s="47">
        <v>86880</v>
      </c>
      <c r="IA413" s="47">
        <v>0</v>
      </c>
      <c r="IB413" s="47">
        <v>0</v>
      </c>
      <c r="IC413" s="47">
        <v>8169</v>
      </c>
      <c r="ID413"/>
      <c r="IE413" s="47">
        <v>1975</v>
      </c>
      <c r="IF413"/>
      <c r="IG413" s="47"/>
      <c r="IH413" s="47">
        <v>21201</v>
      </c>
      <c r="II413">
        <v>4265</v>
      </c>
      <c r="IJ413">
        <v>4684</v>
      </c>
      <c r="IK413">
        <v>2187</v>
      </c>
      <c r="IL413">
        <v>14680</v>
      </c>
      <c r="IM413">
        <v>186211</v>
      </c>
      <c r="IN413">
        <v>0</v>
      </c>
      <c r="IO413">
        <v>0</v>
      </c>
      <c r="IP413">
        <v>0</v>
      </c>
      <c r="IQ413">
        <v>0</v>
      </c>
      <c r="IR413">
        <v>0</v>
      </c>
      <c r="IS413">
        <v>0</v>
      </c>
      <c r="IT413">
        <v>0</v>
      </c>
      <c r="IU413">
        <v>141302</v>
      </c>
      <c r="IV413">
        <v>0</v>
      </c>
      <c r="IW413">
        <v>492351</v>
      </c>
      <c r="IX413">
        <v>1237477</v>
      </c>
      <c r="IY413">
        <v>1895691</v>
      </c>
      <c r="IZ413">
        <v>0</v>
      </c>
      <c r="JA413">
        <v>0</v>
      </c>
      <c r="JB413">
        <v>328855</v>
      </c>
      <c r="JC413"/>
      <c r="JD413">
        <v>52899</v>
      </c>
      <c r="JE413"/>
      <c r="JF413"/>
      <c r="JG413">
        <v>454650</v>
      </c>
      <c r="JH413">
        <v>113749</v>
      </c>
      <c r="JI413">
        <v>98028</v>
      </c>
      <c r="JJ413">
        <v>105704</v>
      </c>
      <c r="JK413">
        <v>507044</v>
      </c>
      <c r="JL413">
        <v>5427750</v>
      </c>
      <c r="JM413">
        <v>0</v>
      </c>
      <c r="JN413">
        <v>0</v>
      </c>
      <c r="JO413">
        <v>0</v>
      </c>
      <c r="JP413">
        <v>0</v>
      </c>
      <c r="JQ413">
        <v>0</v>
      </c>
      <c r="JR413">
        <v>0</v>
      </c>
      <c r="JS413">
        <v>0</v>
      </c>
      <c r="JT413"/>
      <c r="JU413"/>
      <c r="JV413"/>
      <c r="JW413"/>
      <c r="JX413"/>
      <c r="JY413"/>
      <c r="JZ413"/>
      <c r="KA413"/>
      <c r="KB413"/>
      <c r="KC413"/>
      <c r="KD413"/>
      <c r="KE413"/>
      <c r="KF413">
        <v>149</v>
      </c>
      <c r="KG413">
        <v>226</v>
      </c>
      <c r="KH413">
        <v>105</v>
      </c>
      <c r="KI413">
        <v>115</v>
      </c>
      <c r="KJ413">
        <v>174</v>
      </c>
      <c r="KK413">
        <v>80</v>
      </c>
      <c r="KL413">
        <v>75</v>
      </c>
      <c r="KM413">
        <v>113</v>
      </c>
      <c r="KN413">
        <v>52</v>
      </c>
      <c r="KO413">
        <v>1</v>
      </c>
      <c r="KP413">
        <v>0</v>
      </c>
      <c r="KQ413">
        <v>0</v>
      </c>
      <c r="KR413">
        <v>0</v>
      </c>
      <c r="KS413">
        <v>1</v>
      </c>
      <c r="KT413">
        <v>0</v>
      </c>
      <c r="KU413">
        <v>1</v>
      </c>
      <c r="KV413">
        <v>0</v>
      </c>
      <c r="KW413">
        <v>0</v>
      </c>
      <c r="KX413">
        <v>0</v>
      </c>
      <c r="KY413">
        <v>0</v>
      </c>
      <c r="KZ413">
        <v>0</v>
      </c>
      <c r="LA413">
        <v>0</v>
      </c>
      <c r="LB413">
        <v>0</v>
      </c>
      <c r="LC413">
        <v>0</v>
      </c>
      <c r="LD413">
        <v>1</v>
      </c>
      <c r="LE413">
        <v>0</v>
      </c>
      <c r="LF413">
        <v>0</v>
      </c>
      <c r="LG413">
        <v>0</v>
      </c>
      <c r="LH413">
        <v>0</v>
      </c>
    </row>
    <row r="414" spans="1:320" s="34" customFormat="1" ht="15" customHeight="1" x14ac:dyDescent="0.25">
      <c r="A414" s="45">
        <v>206190644</v>
      </c>
      <c r="B414" s="45" t="s">
        <v>4021</v>
      </c>
      <c r="C414" s="46">
        <v>45292</v>
      </c>
      <c r="D414" s="46">
        <v>45657</v>
      </c>
      <c r="E414" s="47">
        <v>366</v>
      </c>
      <c r="F414" s="45" t="s">
        <v>883</v>
      </c>
      <c r="G414" s="45" t="s">
        <v>884</v>
      </c>
      <c r="H414" s="45" t="s">
        <v>1030</v>
      </c>
      <c r="I414" s="45" t="s">
        <v>886</v>
      </c>
      <c r="J414" s="45" t="s">
        <v>887</v>
      </c>
      <c r="K414" s="45" t="s">
        <v>1031</v>
      </c>
      <c r="L414" s="45" t="s">
        <v>2528</v>
      </c>
      <c r="M414" s="45" t="s">
        <v>4022</v>
      </c>
      <c r="N414" s="45" t="s">
        <v>4023</v>
      </c>
      <c r="O414" s="45" t="s">
        <v>1062</v>
      </c>
      <c r="P414" s="45" t="s">
        <v>3085</v>
      </c>
      <c r="Q414" s="45" t="s">
        <v>4024</v>
      </c>
      <c r="R414" t="s">
        <v>4025</v>
      </c>
      <c r="S414" s="45" t="s">
        <v>893</v>
      </c>
      <c r="T414" t="s">
        <v>4026</v>
      </c>
      <c r="U414" s="47">
        <v>99</v>
      </c>
      <c r="V414" s="47">
        <v>99</v>
      </c>
      <c r="W414" s="47" t="s">
        <v>894</v>
      </c>
      <c r="X414" s="47">
        <v>36234</v>
      </c>
      <c r="Y414" s="47">
        <v>32772</v>
      </c>
      <c r="Z414" s="48">
        <v>217.78</v>
      </c>
      <c r="AA414" s="44">
        <v>146</v>
      </c>
      <c r="AB414" s="44">
        <v>176</v>
      </c>
      <c r="AC414" s="44">
        <v>3873</v>
      </c>
      <c r="AD414" s="44">
        <v>8</v>
      </c>
      <c r="AE414" s="44">
        <v>1733</v>
      </c>
      <c r="AF414" s="44">
        <v>22781</v>
      </c>
      <c r="AG414" s="44"/>
      <c r="AH414" s="47">
        <v>3865</v>
      </c>
      <c r="AI414" s="47">
        <v>174</v>
      </c>
      <c r="AJ414">
        <v>338</v>
      </c>
      <c r="AK414" t="s">
        <v>914</v>
      </c>
      <c r="AL414">
        <v>21230</v>
      </c>
      <c r="AM414"/>
      <c r="AN414"/>
      <c r="AO414"/>
      <c r="AP414">
        <v>11542</v>
      </c>
      <c r="AQ414"/>
      <c r="AR414" s="44"/>
      <c r="AS414" s="44"/>
      <c r="AT414" s="44"/>
      <c r="AU414" s="44">
        <v>16716848</v>
      </c>
      <c r="AV414" s="44">
        <v>2754529</v>
      </c>
      <c r="AW414" s="44">
        <v>528728</v>
      </c>
      <c r="AX414" s="44">
        <v>33408</v>
      </c>
      <c r="AY414" s="44">
        <v>18976057</v>
      </c>
      <c r="AZ414" s="21">
        <v>18331666</v>
      </c>
      <c r="BA414" s="21">
        <v>644391</v>
      </c>
      <c r="BB414" s="44">
        <v>98267</v>
      </c>
      <c r="BC414" s="44">
        <v>1600</v>
      </c>
      <c r="BD414" s="44"/>
      <c r="BE414" s="44">
        <v>741058</v>
      </c>
      <c r="BF414" s="44">
        <v>1293582</v>
      </c>
      <c r="BG414" s="44">
        <v>2672</v>
      </c>
      <c r="BH414" s="44">
        <v>921322</v>
      </c>
      <c r="BI414" s="21">
        <v>12994354</v>
      </c>
      <c r="BJ414" s="21"/>
      <c r="BK414" s="21">
        <v>1333910</v>
      </c>
      <c r="BL414" s="21">
        <v>58116</v>
      </c>
      <c r="BM414" s="21">
        <v>112892</v>
      </c>
      <c r="BN414" s="21">
        <v>7090820</v>
      </c>
      <c r="BO414" s="21"/>
      <c r="BP414" s="21"/>
      <c r="BQ414" s="44"/>
      <c r="BR414" s="21">
        <v>9626028</v>
      </c>
      <c r="BS414" s="44"/>
      <c r="BT414" s="21"/>
      <c r="BU414" s="44"/>
      <c r="BV414" s="21"/>
      <c r="BW414" s="44">
        <v>921908</v>
      </c>
      <c r="BX414" s="21"/>
      <c r="BY414" s="21"/>
      <c r="BZ414" s="21"/>
      <c r="CA414" s="44">
        <v>62435</v>
      </c>
      <c r="CB414" s="44"/>
      <c r="CC414" s="44">
        <v>650930</v>
      </c>
      <c r="CD414" s="44"/>
      <c r="CE414" s="44"/>
      <c r="CF414" s="44"/>
      <c r="CG414" s="44">
        <v>1114605</v>
      </c>
      <c r="CH414" s="44"/>
      <c r="CI414" s="21">
        <v>2710</v>
      </c>
      <c r="CJ414" s="44"/>
      <c r="CK414" s="21">
        <v>1941</v>
      </c>
      <c r="CL414" s="44"/>
      <c r="CM414" s="44">
        <v>861468</v>
      </c>
      <c r="CN414" s="44">
        <v>4610</v>
      </c>
      <c r="CO414" s="44">
        <v>765600</v>
      </c>
      <c r="CP414" s="44">
        <v>0</v>
      </c>
      <c r="CQ414" s="21">
        <v>725370</v>
      </c>
      <c r="CR414" s="44">
        <v>88850</v>
      </c>
      <c r="CS414" s="44">
        <v>238700</v>
      </c>
      <c r="CT414" s="44">
        <v>15826</v>
      </c>
      <c r="CU414" s="44"/>
      <c r="CV414" s="44">
        <v>54105</v>
      </c>
      <c r="CW414" s="21"/>
      <c r="CX414" s="21"/>
      <c r="CY414" s="21"/>
      <c r="CZ414" s="21"/>
      <c r="DA414" s="21"/>
      <c r="DB414" s="21"/>
      <c r="DC414" s="21"/>
      <c r="DD414" s="21"/>
      <c r="DE414" s="44"/>
      <c r="DF414" s="21"/>
      <c r="DG414" s="44"/>
      <c r="DH414" s="21"/>
      <c r="DI414" s="44"/>
      <c r="DJ414" s="44"/>
      <c r="DK414" s="44"/>
      <c r="DL414" s="44"/>
      <c r="DM414" s="21"/>
      <c r="DN414" s="44"/>
      <c r="DO414" s="44"/>
      <c r="DP414" s="44"/>
      <c r="DQ414" s="44"/>
      <c r="DR414" s="44"/>
      <c r="DS414" s="44"/>
      <c r="DT414" s="44"/>
      <c r="DU414" s="44"/>
      <c r="DV414" s="44"/>
      <c r="DW414" s="44"/>
      <c r="DX414" s="44"/>
      <c r="DY414" s="44">
        <v>5332</v>
      </c>
      <c r="DZ414" s="44"/>
      <c r="EA414" s="44"/>
      <c r="EB414" s="21"/>
      <c r="EC414" s="44">
        <v>-1811980</v>
      </c>
      <c r="ED414" s="44"/>
      <c r="EE414" s="21"/>
      <c r="EF414" s="44"/>
      <c r="EG414" s="21">
        <v>-231873</v>
      </c>
      <c r="EH414" s="44"/>
      <c r="EI414" s="21">
        <v>2704810</v>
      </c>
      <c r="EJ414" s="44"/>
      <c r="EK414" s="44"/>
      <c r="EL414" s="21"/>
      <c r="EM414" s="44">
        <v>-87928</v>
      </c>
      <c r="EN414" s="44"/>
      <c r="EO414" s="44">
        <v>-49633</v>
      </c>
      <c r="EP414" s="21"/>
      <c r="EQ414" s="21"/>
      <c r="ER414" s="21"/>
      <c r="ES414" s="21"/>
      <c r="ET414" s="44"/>
      <c r="EU414" s="21"/>
      <c r="EV414" s="44"/>
      <c r="EW414" s="21"/>
      <c r="EX414" s="44"/>
      <c r="EY414" s="44"/>
      <c r="EZ414" s="21"/>
      <c r="FA414" s="21"/>
      <c r="FB414" s="44"/>
      <c r="FC414" s="44"/>
      <c r="FD414" s="21"/>
      <c r="FE414" s="112"/>
      <c r="FF414" s="44"/>
      <c r="FG414" s="44">
        <v>7274024</v>
      </c>
      <c r="FH414" s="44">
        <v>1375010</v>
      </c>
      <c r="FI414" s="44">
        <v>9682632</v>
      </c>
      <c r="FJ414" s="44">
        <v>185302</v>
      </c>
      <c r="FK414" s="44">
        <v>3494883</v>
      </c>
      <c r="FL414" s="44"/>
      <c r="FM414" s="44"/>
      <c r="FN414" s="44"/>
      <c r="FO414" s="44">
        <v>4397874</v>
      </c>
      <c r="FP414" s="44"/>
      <c r="FQ414" s="44"/>
      <c r="FR414" s="44"/>
      <c r="FS414" s="44"/>
      <c r="FT414" s="44">
        <v>159879</v>
      </c>
      <c r="FU414" s="44">
        <v>7610</v>
      </c>
      <c r="FV414" s="21">
        <v>328530</v>
      </c>
      <c r="FW414" s="44"/>
      <c r="FX414" s="44">
        <v>315414</v>
      </c>
      <c r="FY414" s="44">
        <v>32178</v>
      </c>
      <c r="FZ414" s="44">
        <v>228055</v>
      </c>
      <c r="GA414" s="44">
        <v>15825</v>
      </c>
      <c r="GB414" s="44"/>
      <c r="GC414" s="44">
        <v>59040</v>
      </c>
      <c r="GD414" s="44">
        <v>493507</v>
      </c>
      <c r="GE414" s="44">
        <v>347711</v>
      </c>
      <c r="GF414" s="44">
        <v>145659</v>
      </c>
      <c r="GG414" s="44">
        <v>773388</v>
      </c>
      <c r="GH414" s="44">
        <v>115006</v>
      </c>
      <c r="GI414" s="44">
        <v>149274</v>
      </c>
      <c r="GJ414" s="44">
        <v>86126</v>
      </c>
      <c r="GK414" s="44">
        <v>3919134</v>
      </c>
      <c r="GL414" s="44">
        <v>23920</v>
      </c>
      <c r="GM414" s="44">
        <v>2568441</v>
      </c>
      <c r="GN414" s="44">
        <v>183098</v>
      </c>
      <c r="GO414" s="44">
        <v>1785</v>
      </c>
      <c r="GP414" s="44"/>
      <c r="GQ414" s="44">
        <v>1175</v>
      </c>
      <c r="GR414" s="44">
        <v>484154</v>
      </c>
      <c r="GS414" s="44">
        <v>4567796</v>
      </c>
      <c r="GT414" s="44"/>
      <c r="GU414" s="21">
        <v>198658</v>
      </c>
      <c r="GV414" s="44">
        <v>20117</v>
      </c>
      <c r="GW414" s="44">
        <v>2099275</v>
      </c>
      <c r="GX414" s="44">
        <v>28706802</v>
      </c>
      <c r="GY414" s="44">
        <v>35592648</v>
      </c>
      <c r="GZ414" s="44">
        <v>5577928</v>
      </c>
      <c r="HA414" s="44"/>
      <c r="HB414" s="44">
        <v>29840310</v>
      </c>
      <c r="HC414" s="44">
        <v>174410</v>
      </c>
      <c r="HD414" s="44">
        <v>35592648</v>
      </c>
      <c r="HE414" s="21"/>
      <c r="HF414" s="21">
        <v>2045552</v>
      </c>
      <c r="HG414" s="21">
        <v>2640997</v>
      </c>
      <c r="HH414" s="21"/>
      <c r="HI414" s="21">
        <v>0</v>
      </c>
      <c r="HJ414" s="44"/>
      <c r="HK414" s="21">
        <v>124774</v>
      </c>
      <c r="HL414" s="21">
        <v>112085</v>
      </c>
      <c r="HM414" s="21">
        <v>236859</v>
      </c>
      <c r="HN414" s="21">
        <v>-38201</v>
      </c>
      <c r="HO414" s="21"/>
      <c r="HP414" s="44">
        <v>30060232</v>
      </c>
      <c r="HQ414" s="47"/>
      <c r="HR414" s="47">
        <v>30060232</v>
      </c>
      <c r="HS414" s="47">
        <v>-219922</v>
      </c>
      <c r="HT414" s="47" t="s">
        <v>1736</v>
      </c>
      <c r="HU414" s="47">
        <v>-55779.28</v>
      </c>
      <c r="HV414" s="47">
        <v>1960</v>
      </c>
      <c r="HW414" s="47">
        <v>0</v>
      </c>
      <c r="HX414" s="47">
        <v>17451</v>
      </c>
      <c r="HY414" s="47">
        <v>54534</v>
      </c>
      <c r="HZ414" s="47">
        <v>74028</v>
      </c>
      <c r="IA414" s="47">
        <v>16192</v>
      </c>
      <c r="IB414" s="47">
        <v>0</v>
      </c>
      <c r="IC414" s="47">
        <v>6302</v>
      </c>
      <c r="ID414"/>
      <c r="IE414" s="47">
        <v>2077</v>
      </c>
      <c r="IF414"/>
      <c r="IG414" s="47"/>
      <c r="IH414" s="47">
        <v>862</v>
      </c>
      <c r="II414">
        <v>3432</v>
      </c>
      <c r="IJ414">
        <v>5467</v>
      </c>
      <c r="IK414">
        <v>1425</v>
      </c>
      <c r="IL414">
        <v>20869</v>
      </c>
      <c r="IM414">
        <v>204599</v>
      </c>
      <c r="IN414">
        <v>0</v>
      </c>
      <c r="IO414">
        <v>0</v>
      </c>
      <c r="IP414">
        <v>0</v>
      </c>
      <c r="IQ414">
        <v>0</v>
      </c>
      <c r="IR414">
        <v>0</v>
      </c>
      <c r="IS414">
        <v>0</v>
      </c>
      <c r="IT414">
        <v>0</v>
      </c>
      <c r="IU414">
        <v>234572</v>
      </c>
      <c r="IV414">
        <v>0</v>
      </c>
      <c r="IW414">
        <v>1010292</v>
      </c>
      <c r="IX414">
        <v>2282356</v>
      </c>
      <c r="IY414">
        <v>1817195</v>
      </c>
      <c r="IZ414">
        <v>558029</v>
      </c>
      <c r="JA414">
        <v>0</v>
      </c>
      <c r="JB414">
        <v>208663</v>
      </c>
      <c r="JC414"/>
      <c r="JD414">
        <v>58110</v>
      </c>
      <c r="JE414"/>
      <c r="JF414"/>
      <c r="JG414">
        <v>48719</v>
      </c>
      <c r="JH414">
        <v>89782</v>
      </c>
      <c r="JI414">
        <v>118261</v>
      </c>
      <c r="JJ414">
        <v>72606</v>
      </c>
      <c r="JK414">
        <v>775439</v>
      </c>
      <c r="JL414">
        <v>7274024</v>
      </c>
      <c r="JM414">
        <v>0</v>
      </c>
      <c r="JN414">
        <v>0</v>
      </c>
      <c r="JO414">
        <v>0</v>
      </c>
      <c r="JP414">
        <v>0</v>
      </c>
      <c r="JQ414">
        <v>0</v>
      </c>
      <c r="JR414">
        <v>0</v>
      </c>
      <c r="JS414">
        <v>0</v>
      </c>
      <c r="JT414"/>
      <c r="JU414"/>
      <c r="JV414"/>
      <c r="JW414"/>
      <c r="JX414"/>
      <c r="JY414"/>
      <c r="JZ414"/>
      <c r="KA414"/>
      <c r="KB414"/>
      <c r="KC414"/>
      <c r="KD414"/>
      <c r="KE414"/>
      <c r="KF414">
        <v>137</v>
      </c>
      <c r="KG414">
        <v>190</v>
      </c>
      <c r="KH414">
        <v>103</v>
      </c>
      <c r="KI414">
        <v>116</v>
      </c>
      <c r="KJ414">
        <v>159</v>
      </c>
      <c r="KK414">
        <v>89</v>
      </c>
      <c r="KL414">
        <v>54</v>
      </c>
      <c r="KM414">
        <v>72</v>
      </c>
      <c r="KN414">
        <v>41</v>
      </c>
      <c r="KO414">
        <v>1</v>
      </c>
      <c r="KP414">
        <v>0</v>
      </c>
      <c r="KQ414">
        <v>0</v>
      </c>
      <c r="KR414">
        <v>0</v>
      </c>
      <c r="KS414">
        <v>1</v>
      </c>
      <c r="KT414">
        <v>0</v>
      </c>
      <c r="KU414">
        <v>1</v>
      </c>
      <c r="KV414">
        <v>0</v>
      </c>
      <c r="KW414">
        <v>0</v>
      </c>
      <c r="KX414">
        <v>0</v>
      </c>
      <c r="KY414">
        <v>1</v>
      </c>
      <c r="KZ414">
        <v>0</v>
      </c>
      <c r="LA414">
        <v>0</v>
      </c>
      <c r="LB414">
        <v>0</v>
      </c>
      <c r="LC414">
        <v>0</v>
      </c>
      <c r="LD414">
        <v>1</v>
      </c>
      <c r="LE414">
        <v>0</v>
      </c>
      <c r="LF414">
        <v>0</v>
      </c>
      <c r="LG414">
        <v>0</v>
      </c>
      <c r="LH414">
        <v>0</v>
      </c>
    </row>
    <row r="415" spans="1:320" s="34" customFormat="1" ht="15" customHeight="1" x14ac:dyDescent="0.25">
      <c r="A415" s="45">
        <v>206190645</v>
      </c>
      <c r="B415" s="45" t="s">
        <v>4027</v>
      </c>
      <c r="C415" s="46">
        <v>45292</v>
      </c>
      <c r="D415" s="46">
        <v>45657</v>
      </c>
      <c r="E415" s="47">
        <v>366</v>
      </c>
      <c r="F415" s="45" t="s">
        <v>883</v>
      </c>
      <c r="G415" s="45" t="s">
        <v>884</v>
      </c>
      <c r="H415" s="45" t="s">
        <v>1030</v>
      </c>
      <c r="I415" s="45" t="s">
        <v>886</v>
      </c>
      <c r="J415" s="45" t="s">
        <v>887</v>
      </c>
      <c r="K415" s="45" t="s">
        <v>1031</v>
      </c>
      <c r="L415" s="45" t="s">
        <v>3068</v>
      </c>
      <c r="M415" s="45" t="s">
        <v>4028</v>
      </c>
      <c r="N415" s="45" t="s">
        <v>4029</v>
      </c>
      <c r="O415" s="45" t="s">
        <v>1058</v>
      </c>
      <c r="P415" s="45" t="s">
        <v>4030</v>
      </c>
      <c r="Q415" s="45" t="s">
        <v>4031</v>
      </c>
      <c r="R415" t="s">
        <v>4032</v>
      </c>
      <c r="S415" s="45" t="s">
        <v>893</v>
      </c>
      <c r="T415"/>
      <c r="U415" s="47">
        <v>99</v>
      </c>
      <c r="V415" s="47">
        <v>99</v>
      </c>
      <c r="W415" s="47" t="s">
        <v>894</v>
      </c>
      <c r="X415" s="47">
        <v>36234</v>
      </c>
      <c r="Y415" s="47">
        <v>22899</v>
      </c>
      <c r="Z415" s="48">
        <v>136.87</v>
      </c>
      <c r="AA415" s="44">
        <v>100</v>
      </c>
      <c r="AB415" s="44">
        <v>94</v>
      </c>
      <c r="AC415" s="44">
        <v>412</v>
      </c>
      <c r="AD415" s="44">
        <v>594</v>
      </c>
      <c r="AE415" s="44">
        <v>517</v>
      </c>
      <c r="AF415" s="44">
        <v>20013</v>
      </c>
      <c r="AG415" s="44"/>
      <c r="AH415" s="47">
        <v>50</v>
      </c>
      <c r="AI415" s="47">
        <v>366</v>
      </c>
      <c r="AJ415">
        <v>947</v>
      </c>
      <c r="AK415" t="s">
        <v>895</v>
      </c>
      <c r="AL415">
        <v>22899</v>
      </c>
      <c r="AM415"/>
      <c r="AN415"/>
      <c r="AO415"/>
      <c r="AP415"/>
      <c r="AQ415"/>
      <c r="AR415" s="44"/>
      <c r="AS415" s="44"/>
      <c r="AT415" s="44"/>
      <c r="AU415" s="44">
        <v>7288709</v>
      </c>
      <c r="AV415" s="44">
        <v>1004202</v>
      </c>
      <c r="AW415" s="44">
        <v>-532000</v>
      </c>
      <c r="AX415" s="44"/>
      <c r="AY415" s="44">
        <v>8824911</v>
      </c>
      <c r="AZ415" s="21">
        <v>9170607</v>
      </c>
      <c r="BA415" s="21">
        <v>-345696</v>
      </c>
      <c r="BB415" s="44">
        <v>20342</v>
      </c>
      <c r="BC415" s="44">
        <v>800</v>
      </c>
      <c r="BD415" s="44"/>
      <c r="BE415" s="44">
        <v>-326154</v>
      </c>
      <c r="BF415" s="44">
        <v>135180</v>
      </c>
      <c r="BG415" s="44">
        <v>239161</v>
      </c>
      <c r="BH415" s="44">
        <v>184204</v>
      </c>
      <c r="BI415" s="21">
        <v>6282089</v>
      </c>
      <c r="BJ415" s="21"/>
      <c r="BK415" s="21">
        <v>16569</v>
      </c>
      <c r="BL415" s="21">
        <v>131301</v>
      </c>
      <c r="BM415" s="21">
        <v>300205</v>
      </c>
      <c r="BN415" s="21">
        <v>7288709</v>
      </c>
      <c r="BO415" s="21"/>
      <c r="BP415" s="21"/>
      <c r="BQ415" s="44"/>
      <c r="BR415" s="21"/>
      <c r="BS415" s="44"/>
      <c r="BT415" s="21"/>
      <c r="BU415" s="44"/>
      <c r="BV415" s="21"/>
      <c r="BW415" s="44">
        <v>257038</v>
      </c>
      <c r="BX415" s="21"/>
      <c r="BY415" s="21">
        <v>328591</v>
      </c>
      <c r="BZ415" s="21"/>
      <c r="CA415" s="44">
        <v>2830</v>
      </c>
      <c r="CB415" s="44"/>
      <c r="CC415" s="44">
        <v>402617</v>
      </c>
      <c r="CD415" s="44"/>
      <c r="CE415" s="44"/>
      <c r="CF415" s="44"/>
      <c r="CG415" s="44">
        <v>10610</v>
      </c>
      <c r="CH415" s="44"/>
      <c r="CI415" s="21">
        <v>2516</v>
      </c>
      <c r="CJ415" s="44"/>
      <c r="CK415" s="21"/>
      <c r="CL415" s="44"/>
      <c r="CM415" s="44">
        <v>310077</v>
      </c>
      <c r="CN415" s="44">
        <v>0</v>
      </c>
      <c r="CO415" s="44">
        <v>227280</v>
      </c>
      <c r="CP415" s="44">
        <v>0</v>
      </c>
      <c r="CQ415" s="21">
        <v>222500</v>
      </c>
      <c r="CR415" s="44">
        <v>6650</v>
      </c>
      <c r="CS415" s="44">
        <v>215731</v>
      </c>
      <c r="CT415" s="44">
        <v>12477</v>
      </c>
      <c r="CU415" s="44"/>
      <c r="CV415" s="44">
        <v>9487</v>
      </c>
      <c r="CW415" s="21"/>
      <c r="CX415" s="21"/>
      <c r="CY415" s="21"/>
      <c r="CZ415" s="21"/>
      <c r="DA415" s="21"/>
      <c r="DB415" s="21"/>
      <c r="DC415" s="21"/>
      <c r="DD415" s="21"/>
      <c r="DE415" s="44"/>
      <c r="DF415" s="21"/>
      <c r="DG415" s="44"/>
      <c r="DH415" s="21"/>
      <c r="DI415" s="44"/>
      <c r="DJ415" s="44"/>
      <c r="DK415" s="44"/>
      <c r="DL415" s="44"/>
      <c r="DM415" s="21"/>
      <c r="DN415" s="44"/>
      <c r="DO415" s="44"/>
      <c r="DP415" s="44"/>
      <c r="DQ415" s="44"/>
      <c r="DR415" s="44"/>
      <c r="DS415" s="44"/>
      <c r="DT415" s="44"/>
      <c r="DU415" s="44"/>
      <c r="DV415" s="44"/>
      <c r="DW415" s="44"/>
      <c r="DX415" s="44"/>
      <c r="DY415" s="44">
        <v>33856</v>
      </c>
      <c r="DZ415" s="44"/>
      <c r="EA415" s="44"/>
      <c r="EB415" s="21"/>
      <c r="EC415" s="44">
        <v>-18311</v>
      </c>
      <c r="ED415" s="44"/>
      <c r="EE415" s="21">
        <v>21052</v>
      </c>
      <c r="EF415" s="44"/>
      <c r="EG415" s="21">
        <v>-273979</v>
      </c>
      <c r="EH415" s="44"/>
      <c r="EI415" s="21">
        <v>-282243</v>
      </c>
      <c r="EJ415" s="44"/>
      <c r="EK415" s="44"/>
      <c r="EL415" s="21"/>
      <c r="EM415" s="44">
        <v>12556</v>
      </c>
      <c r="EN415" s="44"/>
      <c r="EO415" s="44">
        <v>-24931</v>
      </c>
      <c r="EP415" s="21"/>
      <c r="EQ415" s="21"/>
      <c r="ER415" s="21"/>
      <c r="ES415" s="21"/>
      <c r="ET415" s="44"/>
      <c r="EU415" s="21"/>
      <c r="EV415" s="44"/>
      <c r="EW415" s="21"/>
      <c r="EX415" s="44"/>
      <c r="EY415" s="44"/>
      <c r="EZ415" s="21"/>
      <c r="FA415" s="21"/>
      <c r="FB415" s="44"/>
      <c r="FC415" s="44"/>
      <c r="FD415" s="21"/>
      <c r="FE415" s="112"/>
      <c r="FF415" s="44"/>
      <c r="FG415" s="44">
        <v>3951344</v>
      </c>
      <c r="FH415" s="44">
        <v>871016</v>
      </c>
      <c r="FI415" s="44">
        <v>4348247</v>
      </c>
      <c r="FJ415" s="44">
        <v>150728</v>
      </c>
      <c r="FK415" s="44">
        <v>3751427</v>
      </c>
      <c r="FL415" s="44"/>
      <c r="FM415" s="44"/>
      <c r="FN415" s="44"/>
      <c r="FO415" s="44"/>
      <c r="FP415" s="44"/>
      <c r="FQ415" s="44"/>
      <c r="FR415" s="44"/>
      <c r="FS415" s="44"/>
      <c r="FT415" s="44">
        <v>77681</v>
      </c>
      <c r="FU415" s="44"/>
      <c r="FV415" s="21">
        <v>115743</v>
      </c>
      <c r="FW415" s="44"/>
      <c r="FX415" s="44">
        <v>113593</v>
      </c>
      <c r="FY415" s="44">
        <v>6814</v>
      </c>
      <c r="FZ415" s="44">
        <v>75593</v>
      </c>
      <c r="GA415" s="44">
        <v>22722</v>
      </c>
      <c r="GB415" s="44"/>
      <c r="GC415" s="44">
        <v>15999</v>
      </c>
      <c r="GD415" s="44">
        <v>419137</v>
      </c>
      <c r="GE415" s="44">
        <v>343823</v>
      </c>
      <c r="GF415" s="44">
        <v>165680</v>
      </c>
      <c r="GG415" s="44">
        <v>693701</v>
      </c>
      <c r="GH415" s="44">
        <v>45930</v>
      </c>
      <c r="GI415" s="44">
        <v>124136</v>
      </c>
      <c r="GJ415" s="44">
        <v>87375</v>
      </c>
      <c r="GK415" s="44">
        <v>2219489</v>
      </c>
      <c r="GL415" s="44">
        <v>202029</v>
      </c>
      <c r="GM415" s="44">
        <v>530400</v>
      </c>
      <c r="GN415" s="44">
        <v>113387</v>
      </c>
      <c r="GO415" s="44">
        <v>15877</v>
      </c>
      <c r="GP415" s="44"/>
      <c r="GQ415" s="44"/>
      <c r="GR415" s="44">
        <v>30071</v>
      </c>
      <c r="GS415" s="44">
        <v>4209066</v>
      </c>
      <c r="GT415" s="44"/>
      <c r="GU415" s="21">
        <v>744574</v>
      </c>
      <c r="GV415" s="44">
        <v>22600</v>
      </c>
      <c r="GW415" s="44"/>
      <c r="GX415" s="44">
        <v>886666</v>
      </c>
      <c r="GY415" s="44">
        <v>5862906</v>
      </c>
      <c r="GZ415" s="44">
        <v>6117184</v>
      </c>
      <c r="HA415" s="44"/>
      <c r="HB415" s="44"/>
      <c r="HC415" s="44">
        <v>-254278</v>
      </c>
      <c r="HD415" s="44">
        <v>5862906</v>
      </c>
      <c r="HE415" s="21">
        <v>2008400</v>
      </c>
      <c r="HF415" s="21"/>
      <c r="HG415" s="21"/>
      <c r="HH415" s="21"/>
      <c r="HI415" s="21">
        <v>0</v>
      </c>
      <c r="HJ415" s="44"/>
      <c r="HK415" s="21">
        <v>1130839</v>
      </c>
      <c r="HL415" s="21">
        <v>252689</v>
      </c>
      <c r="HM415" s="21">
        <v>1383528</v>
      </c>
      <c r="HN415" s="21">
        <v>-638954</v>
      </c>
      <c r="HO415" s="21"/>
      <c r="HP415" s="44"/>
      <c r="HQ415" s="47"/>
      <c r="HR415" s="47"/>
      <c r="HS415" s="47"/>
      <c r="HT415" s="47" t="s">
        <v>1759</v>
      </c>
      <c r="HU415" s="47">
        <v>0</v>
      </c>
      <c r="HV415" s="47">
        <v>1886</v>
      </c>
      <c r="HW415" s="47">
        <v>0</v>
      </c>
      <c r="HX415" s="47">
        <v>9803</v>
      </c>
      <c r="HY415" s="47">
        <v>14207</v>
      </c>
      <c r="HZ415" s="47">
        <v>58840</v>
      </c>
      <c r="IA415" s="47">
        <v>0</v>
      </c>
      <c r="IB415" s="47">
        <v>0</v>
      </c>
      <c r="IC415" s="47">
        <v>2072</v>
      </c>
      <c r="ID415">
        <v>345</v>
      </c>
      <c r="IE415" s="47">
        <v>5071</v>
      </c>
      <c r="IF415">
        <v>13234</v>
      </c>
      <c r="IG415" s="47">
        <v>5904</v>
      </c>
      <c r="IH415" s="47">
        <v>18937</v>
      </c>
      <c r="II415">
        <v>1319</v>
      </c>
      <c r="IJ415">
        <v>3852</v>
      </c>
      <c r="IK415">
        <v>1319</v>
      </c>
      <c r="IL415">
        <v>9011</v>
      </c>
      <c r="IM415">
        <v>145800</v>
      </c>
      <c r="IN415">
        <v>0</v>
      </c>
      <c r="IO415">
        <v>4587</v>
      </c>
      <c r="IP415">
        <v>247</v>
      </c>
      <c r="IQ415">
        <v>1997</v>
      </c>
      <c r="IR415">
        <v>0</v>
      </c>
      <c r="IS415">
        <v>0</v>
      </c>
      <c r="IT415">
        <v>6831</v>
      </c>
      <c r="IU415">
        <v>139262</v>
      </c>
      <c r="IV415">
        <v>0</v>
      </c>
      <c r="IW415">
        <v>496520</v>
      </c>
      <c r="IX415">
        <v>526271</v>
      </c>
      <c r="IY415">
        <v>1353774</v>
      </c>
      <c r="IZ415">
        <v>0</v>
      </c>
      <c r="JA415">
        <v>0</v>
      </c>
      <c r="JB415">
        <v>77699</v>
      </c>
      <c r="JC415">
        <v>7614</v>
      </c>
      <c r="JD415">
        <v>120660</v>
      </c>
      <c r="JE415">
        <v>247013</v>
      </c>
      <c r="JF415">
        <v>109855</v>
      </c>
      <c r="JG415">
        <v>391112</v>
      </c>
      <c r="JH415">
        <v>34939</v>
      </c>
      <c r="JI415">
        <v>99272</v>
      </c>
      <c r="JJ415">
        <v>72250</v>
      </c>
      <c r="JK415">
        <v>275103</v>
      </c>
      <c r="JL415">
        <v>3951344</v>
      </c>
      <c r="JM415">
        <v>0</v>
      </c>
      <c r="JN415">
        <v>275137</v>
      </c>
      <c r="JO415">
        <v>13139</v>
      </c>
      <c r="JP415">
        <v>68816</v>
      </c>
      <c r="JQ415">
        <v>0</v>
      </c>
      <c r="JR415">
        <v>0</v>
      </c>
      <c r="JS415">
        <v>357092</v>
      </c>
      <c r="JT415"/>
      <c r="JU415"/>
      <c r="JV415"/>
      <c r="JW415"/>
      <c r="JX415"/>
      <c r="JY415">
        <v>345</v>
      </c>
      <c r="JZ415"/>
      <c r="KA415"/>
      <c r="KB415"/>
      <c r="KC415"/>
      <c r="KD415"/>
      <c r="KE415">
        <v>7614</v>
      </c>
      <c r="KF415">
        <v>86</v>
      </c>
      <c r="KG415">
        <v>139</v>
      </c>
      <c r="KH415">
        <v>68</v>
      </c>
      <c r="KI415">
        <v>55</v>
      </c>
      <c r="KJ415">
        <v>90</v>
      </c>
      <c r="KK415">
        <v>42</v>
      </c>
      <c r="KL415">
        <v>39</v>
      </c>
      <c r="KM415">
        <v>61</v>
      </c>
      <c r="KN415">
        <v>29</v>
      </c>
      <c r="KO415">
        <v>1</v>
      </c>
      <c r="KP415">
        <v>0</v>
      </c>
      <c r="KQ415">
        <v>0</v>
      </c>
      <c r="KR415">
        <v>0</v>
      </c>
      <c r="KS415">
        <v>1</v>
      </c>
      <c r="KT415">
        <v>0</v>
      </c>
      <c r="KU415">
        <v>1</v>
      </c>
      <c r="KV415">
        <v>0</v>
      </c>
      <c r="KW415">
        <v>0</v>
      </c>
      <c r="KX415">
        <v>0</v>
      </c>
      <c r="KY415">
        <v>0</v>
      </c>
      <c r="KZ415">
        <v>0</v>
      </c>
      <c r="LA415">
        <v>0</v>
      </c>
      <c r="LB415">
        <v>0</v>
      </c>
      <c r="LC415">
        <v>0</v>
      </c>
      <c r="LD415">
        <v>1</v>
      </c>
      <c r="LE415">
        <v>0</v>
      </c>
      <c r="LF415">
        <v>0</v>
      </c>
      <c r="LG415">
        <v>0</v>
      </c>
      <c r="LH415">
        <v>0</v>
      </c>
    </row>
    <row r="416" spans="1:320" s="34" customFormat="1" ht="15" customHeight="1" x14ac:dyDescent="0.25">
      <c r="A416" s="45">
        <v>206190649</v>
      </c>
      <c r="B416" s="45" t="s">
        <v>4033</v>
      </c>
      <c r="C416" s="46">
        <v>45292</v>
      </c>
      <c r="D416" s="46">
        <v>45657</v>
      </c>
      <c r="E416" s="47">
        <v>366</v>
      </c>
      <c r="F416" s="45" t="s">
        <v>883</v>
      </c>
      <c r="G416" s="45" t="s">
        <v>884</v>
      </c>
      <c r="H416" s="45" t="s">
        <v>1030</v>
      </c>
      <c r="I416" s="45" t="s">
        <v>886</v>
      </c>
      <c r="J416" s="45" t="s">
        <v>887</v>
      </c>
      <c r="K416" s="45" t="s">
        <v>1031</v>
      </c>
      <c r="L416" s="45" t="s">
        <v>2829</v>
      </c>
      <c r="M416" s="45" t="s">
        <v>4034</v>
      </c>
      <c r="N416" s="45" t="s">
        <v>4035</v>
      </c>
      <c r="O416" s="45" t="s">
        <v>1179</v>
      </c>
      <c r="P416" s="45" t="s">
        <v>3590</v>
      </c>
      <c r="Q416" s="45" t="s">
        <v>4036</v>
      </c>
      <c r="R416" t="s">
        <v>4037</v>
      </c>
      <c r="S416" s="45" t="s">
        <v>893</v>
      </c>
      <c r="T416"/>
      <c r="U416" s="47">
        <v>99</v>
      </c>
      <c r="V416" s="47">
        <v>99</v>
      </c>
      <c r="W416" s="47" t="s">
        <v>894</v>
      </c>
      <c r="X416" s="47">
        <v>36234</v>
      </c>
      <c r="Y416" s="47">
        <v>32870</v>
      </c>
      <c r="Z416" s="48">
        <v>207.51</v>
      </c>
      <c r="AA416" s="44">
        <v>260</v>
      </c>
      <c r="AB416" s="44">
        <v>260</v>
      </c>
      <c r="AC416" s="44">
        <v>4047</v>
      </c>
      <c r="AD416" s="44">
        <v>2067</v>
      </c>
      <c r="AE416" s="44">
        <v>905</v>
      </c>
      <c r="AF416" s="44">
        <v>23509</v>
      </c>
      <c r="AG416" s="44"/>
      <c r="AH416" s="47">
        <v>132</v>
      </c>
      <c r="AI416" s="47">
        <v>197</v>
      </c>
      <c r="AJ416">
        <v>2013</v>
      </c>
      <c r="AK416" t="s">
        <v>895</v>
      </c>
      <c r="AL416">
        <v>32870</v>
      </c>
      <c r="AM416"/>
      <c r="AN416"/>
      <c r="AO416"/>
      <c r="AP416"/>
      <c r="AQ416"/>
      <c r="AR416" s="44"/>
      <c r="AS416" s="44"/>
      <c r="AT416" s="44"/>
      <c r="AU416" s="44">
        <v>10760100</v>
      </c>
      <c r="AV416" s="44">
        <v>3140451</v>
      </c>
      <c r="AW416" s="44">
        <v>522359</v>
      </c>
      <c r="AX416" s="44">
        <v>26251</v>
      </c>
      <c r="AY416" s="44">
        <v>13404443</v>
      </c>
      <c r="AZ416" s="21">
        <v>14635736</v>
      </c>
      <c r="BA416" s="21">
        <v>-1231293</v>
      </c>
      <c r="BB416" s="44">
        <v>10953</v>
      </c>
      <c r="BC416" s="44">
        <v>12590</v>
      </c>
      <c r="BD416" s="44"/>
      <c r="BE416" s="44">
        <v>-1232930</v>
      </c>
      <c r="BF416" s="44">
        <v>1266262</v>
      </c>
      <c r="BG416" s="44">
        <v>666266</v>
      </c>
      <c r="BH416" s="44">
        <v>295530</v>
      </c>
      <c r="BI416" s="21">
        <v>7752424</v>
      </c>
      <c r="BJ416" s="21"/>
      <c r="BK416" s="21">
        <v>44076</v>
      </c>
      <c r="BL416" s="21">
        <v>64845</v>
      </c>
      <c r="BM416" s="21">
        <v>670697</v>
      </c>
      <c r="BN416" s="21">
        <v>10760100</v>
      </c>
      <c r="BO416" s="21"/>
      <c r="BP416" s="21"/>
      <c r="BQ416" s="44"/>
      <c r="BR416" s="21"/>
      <c r="BS416" s="44"/>
      <c r="BT416" s="21"/>
      <c r="BU416" s="44"/>
      <c r="BV416" s="21"/>
      <c r="BW416" s="44">
        <v>2187133</v>
      </c>
      <c r="BX416" s="21"/>
      <c r="BY416" s="21">
        <v>558757</v>
      </c>
      <c r="BZ416" s="21"/>
      <c r="CA416" s="44">
        <v>5394</v>
      </c>
      <c r="CB416" s="44"/>
      <c r="CC416" s="44">
        <v>299786</v>
      </c>
      <c r="CD416" s="44"/>
      <c r="CE416" s="44"/>
      <c r="CF416" s="44"/>
      <c r="CG416" s="44">
        <v>82993</v>
      </c>
      <c r="CH416" s="44"/>
      <c r="CI416" s="21">
        <v>2186</v>
      </c>
      <c r="CJ416" s="44"/>
      <c r="CK416" s="21">
        <v>4202</v>
      </c>
      <c r="CL416" s="44"/>
      <c r="CM416" s="44">
        <v>15515</v>
      </c>
      <c r="CN416" s="44">
        <v>52838</v>
      </c>
      <c r="CO416" s="44">
        <v>1359060</v>
      </c>
      <c r="CP416" s="44">
        <v>0</v>
      </c>
      <c r="CQ416" s="21">
        <v>1181150</v>
      </c>
      <c r="CR416" s="44">
        <v>143605</v>
      </c>
      <c r="CS416" s="44">
        <v>274154</v>
      </c>
      <c r="CT416" s="44">
        <v>63098</v>
      </c>
      <c r="CU416" s="44"/>
      <c r="CV416" s="44">
        <v>51031</v>
      </c>
      <c r="CW416" s="21"/>
      <c r="CX416" s="21"/>
      <c r="CY416" s="21"/>
      <c r="CZ416" s="21"/>
      <c r="DA416" s="21"/>
      <c r="DB416" s="21"/>
      <c r="DC416" s="21"/>
      <c r="DD416" s="21"/>
      <c r="DE416" s="44"/>
      <c r="DF416" s="21"/>
      <c r="DG416" s="44"/>
      <c r="DH416" s="21"/>
      <c r="DI416" s="44"/>
      <c r="DJ416" s="44"/>
      <c r="DK416" s="44"/>
      <c r="DL416" s="44"/>
      <c r="DM416" s="21"/>
      <c r="DN416" s="44"/>
      <c r="DO416" s="44"/>
      <c r="DP416" s="44"/>
      <c r="DQ416" s="44"/>
      <c r="DR416" s="44"/>
      <c r="DS416" s="44"/>
      <c r="DT416" s="44"/>
      <c r="DU416" s="44"/>
      <c r="DV416" s="44"/>
      <c r="DW416" s="44"/>
      <c r="DX416" s="44"/>
      <c r="DY416" s="44">
        <v>2250</v>
      </c>
      <c r="DZ416" s="44"/>
      <c r="EA416" s="44"/>
      <c r="EB416" s="21"/>
      <c r="EC416" s="44">
        <v>-431077</v>
      </c>
      <c r="ED416" s="44"/>
      <c r="EE416" s="21">
        <v>-128279</v>
      </c>
      <c r="EF416" s="44"/>
      <c r="EG416" s="21">
        <v>-1497</v>
      </c>
      <c r="EH416" s="44"/>
      <c r="EI416" s="21">
        <v>959343</v>
      </c>
      <c r="EJ416" s="44"/>
      <c r="EK416" s="44"/>
      <c r="EL416" s="21"/>
      <c r="EM416" s="44">
        <v>31265</v>
      </c>
      <c r="EN416" s="44"/>
      <c r="EO416" s="44">
        <v>90354</v>
      </c>
      <c r="EP416" s="21"/>
      <c r="EQ416" s="21"/>
      <c r="ER416" s="21"/>
      <c r="ES416" s="21"/>
      <c r="ET416" s="44"/>
      <c r="EU416" s="21"/>
      <c r="EV416" s="44"/>
      <c r="EW416" s="21"/>
      <c r="EX416" s="44"/>
      <c r="EY416" s="44"/>
      <c r="EZ416" s="21"/>
      <c r="FA416" s="21"/>
      <c r="FB416" s="44"/>
      <c r="FC416" s="44"/>
      <c r="FD416" s="21"/>
      <c r="FE416" s="112"/>
      <c r="FF416" s="44"/>
      <c r="FG416" s="44">
        <v>6098516</v>
      </c>
      <c r="FH416" s="44">
        <v>1402155</v>
      </c>
      <c r="FI416" s="44">
        <v>7135065</v>
      </c>
      <c r="FJ416" s="44">
        <v>283916</v>
      </c>
      <c r="FK416" s="44">
        <v>5221028</v>
      </c>
      <c r="FL416" s="44"/>
      <c r="FM416" s="44"/>
      <c r="FN416" s="44"/>
      <c r="FO416" s="44"/>
      <c r="FP416" s="44"/>
      <c r="FQ416" s="44"/>
      <c r="FR416" s="44"/>
      <c r="FS416" s="44"/>
      <c r="FT416" s="44">
        <v>11241</v>
      </c>
      <c r="FU416" s="44">
        <v>38406</v>
      </c>
      <c r="FV416" s="21">
        <v>491063</v>
      </c>
      <c r="FW416" s="44"/>
      <c r="FX416" s="44">
        <v>423255</v>
      </c>
      <c r="FY416" s="44">
        <v>43380</v>
      </c>
      <c r="FZ416" s="44">
        <v>175932</v>
      </c>
      <c r="GA416" s="44">
        <v>35003</v>
      </c>
      <c r="GB416" s="44"/>
      <c r="GC416" s="44">
        <v>78551</v>
      </c>
      <c r="GD416" s="44">
        <v>477232</v>
      </c>
      <c r="GE416" s="44">
        <v>272168</v>
      </c>
      <c r="GF416" s="44">
        <v>165497</v>
      </c>
      <c r="GG416" s="44">
        <v>871660</v>
      </c>
      <c r="GH416" s="44">
        <v>141680</v>
      </c>
      <c r="GI416" s="44">
        <v>146321</v>
      </c>
      <c r="GJ416" s="44">
        <v>240078</v>
      </c>
      <c r="GK416" s="44">
        <v>3721950</v>
      </c>
      <c r="GL416" s="44">
        <v>491622</v>
      </c>
      <c r="GM416" s="44">
        <v>1288955</v>
      </c>
      <c r="GN416" s="44">
        <v>76977</v>
      </c>
      <c r="GO416" s="44">
        <v>27611</v>
      </c>
      <c r="GP416" s="44"/>
      <c r="GQ416" s="44">
        <v>1042</v>
      </c>
      <c r="GR416" s="44">
        <v>195084</v>
      </c>
      <c r="GS416" s="44">
        <v>2556457</v>
      </c>
      <c r="GT416" s="44"/>
      <c r="GU416" s="21">
        <v>1788996</v>
      </c>
      <c r="GV416" s="44">
        <v>676134</v>
      </c>
      <c r="GW416" s="44">
        <v>126966</v>
      </c>
      <c r="GX416" s="44">
        <v>21407800</v>
      </c>
      <c r="GY416" s="44">
        <v>26556353</v>
      </c>
      <c r="GZ416" s="44">
        <v>1301727</v>
      </c>
      <c r="HA416" s="44">
        <v>22337571</v>
      </c>
      <c r="HB416" s="44"/>
      <c r="HC416" s="44">
        <v>2917055</v>
      </c>
      <c r="HD416" s="44">
        <v>26556353</v>
      </c>
      <c r="HE416" s="21">
        <v>1018995</v>
      </c>
      <c r="HF416" s="21"/>
      <c r="HG416" s="21"/>
      <c r="HH416" s="21"/>
      <c r="HI416" s="21">
        <v>7950</v>
      </c>
      <c r="HJ416" s="44"/>
      <c r="HK416" s="21">
        <v>2032519</v>
      </c>
      <c r="HL416" s="21">
        <v>696041</v>
      </c>
      <c r="HM416" s="21">
        <v>2736510</v>
      </c>
      <c r="HN416" s="21">
        <v>-947514</v>
      </c>
      <c r="HO416" s="21"/>
      <c r="HP416" s="44"/>
      <c r="HQ416" s="47"/>
      <c r="HR416" s="47"/>
      <c r="HS416" s="47"/>
      <c r="HT416" s="47" t="s">
        <v>1911</v>
      </c>
      <c r="HU416" s="47">
        <v>104138.16</v>
      </c>
      <c r="HV416" s="47">
        <v>3487</v>
      </c>
      <c r="HW416" s="47">
        <v>0</v>
      </c>
      <c r="HX416" s="47">
        <v>8156</v>
      </c>
      <c r="HY416" s="47">
        <v>28906</v>
      </c>
      <c r="HZ416" s="47">
        <v>78505</v>
      </c>
      <c r="IA416" s="47">
        <v>0</v>
      </c>
      <c r="IB416" s="47">
        <v>0</v>
      </c>
      <c r="IC416" s="47">
        <v>6199</v>
      </c>
      <c r="ID416"/>
      <c r="IE416" s="47">
        <v>4889</v>
      </c>
      <c r="IF416">
        <v>10287</v>
      </c>
      <c r="IG416" s="47">
        <v>6022</v>
      </c>
      <c r="IH416" s="47">
        <v>20283</v>
      </c>
      <c r="II416">
        <v>3611</v>
      </c>
      <c r="IJ416">
        <v>5448</v>
      </c>
      <c r="IK416">
        <v>3890</v>
      </c>
      <c r="IL416">
        <v>17457</v>
      </c>
      <c r="IM416">
        <v>197140</v>
      </c>
      <c r="IN416">
        <v>0</v>
      </c>
      <c r="IO416">
        <v>0</v>
      </c>
      <c r="IP416">
        <v>0</v>
      </c>
      <c r="IQ416">
        <v>0</v>
      </c>
      <c r="IR416">
        <v>0</v>
      </c>
      <c r="IS416">
        <v>0</v>
      </c>
      <c r="IT416">
        <v>0</v>
      </c>
      <c r="IU416">
        <v>276809</v>
      </c>
      <c r="IV416">
        <v>0</v>
      </c>
      <c r="IW416">
        <v>484725</v>
      </c>
      <c r="IX416">
        <v>1211094</v>
      </c>
      <c r="IY416">
        <v>1730456</v>
      </c>
      <c r="IZ416">
        <v>0</v>
      </c>
      <c r="JA416">
        <v>0</v>
      </c>
      <c r="JB416">
        <v>345827</v>
      </c>
      <c r="JC416"/>
      <c r="JD416">
        <v>142802</v>
      </c>
      <c r="JE416">
        <v>176516</v>
      </c>
      <c r="JF416">
        <v>104903</v>
      </c>
      <c r="JG416">
        <v>423066</v>
      </c>
      <c r="JH416">
        <v>112830</v>
      </c>
      <c r="JI416">
        <v>111894</v>
      </c>
      <c r="JJ416">
        <v>194114</v>
      </c>
      <c r="JK416">
        <v>783480</v>
      </c>
      <c r="JL416">
        <v>6098516</v>
      </c>
      <c r="JM416">
        <v>0</v>
      </c>
      <c r="JN416">
        <v>0</v>
      </c>
      <c r="JO416">
        <v>0</v>
      </c>
      <c r="JP416">
        <v>0</v>
      </c>
      <c r="JQ416">
        <v>0</v>
      </c>
      <c r="JR416">
        <v>0</v>
      </c>
      <c r="JS416">
        <v>0</v>
      </c>
      <c r="JT416"/>
      <c r="JU416"/>
      <c r="JV416"/>
      <c r="JW416"/>
      <c r="JX416"/>
      <c r="JY416"/>
      <c r="JZ416"/>
      <c r="KA416"/>
      <c r="KB416"/>
      <c r="KC416"/>
      <c r="KD416"/>
      <c r="KE416"/>
      <c r="KF416">
        <v>132</v>
      </c>
      <c r="KG416">
        <v>206</v>
      </c>
      <c r="KH416">
        <v>85</v>
      </c>
      <c r="KI416">
        <v>93</v>
      </c>
      <c r="KJ416">
        <v>149</v>
      </c>
      <c r="KK416">
        <v>59</v>
      </c>
      <c r="KL416">
        <v>57</v>
      </c>
      <c r="KM416">
        <v>86</v>
      </c>
      <c r="KN416">
        <v>41</v>
      </c>
      <c r="KO416">
        <v>1</v>
      </c>
      <c r="KP416">
        <v>0</v>
      </c>
      <c r="KQ416">
        <v>0</v>
      </c>
      <c r="KR416">
        <v>0</v>
      </c>
      <c r="KS416">
        <v>1</v>
      </c>
      <c r="KT416">
        <v>0</v>
      </c>
      <c r="KU416">
        <v>1</v>
      </c>
      <c r="KV416">
        <v>0</v>
      </c>
      <c r="KW416">
        <v>0</v>
      </c>
      <c r="KX416">
        <v>0</v>
      </c>
      <c r="KY416">
        <v>0</v>
      </c>
      <c r="KZ416">
        <v>0</v>
      </c>
      <c r="LA416">
        <v>0</v>
      </c>
      <c r="LB416">
        <v>0</v>
      </c>
      <c r="LC416">
        <v>0</v>
      </c>
      <c r="LD416">
        <v>1</v>
      </c>
      <c r="LE416">
        <v>0</v>
      </c>
      <c r="LF416">
        <v>0</v>
      </c>
      <c r="LG416">
        <v>0</v>
      </c>
      <c r="LH416">
        <v>0</v>
      </c>
    </row>
    <row r="417" spans="1:320" s="34" customFormat="1" ht="15" customHeight="1" x14ac:dyDescent="0.25">
      <c r="A417" s="45">
        <v>206190650</v>
      </c>
      <c r="B417" s="45" t="s">
        <v>4038</v>
      </c>
      <c r="C417" s="46">
        <v>45292</v>
      </c>
      <c r="D417" s="46">
        <v>45657</v>
      </c>
      <c r="E417" s="47">
        <v>366</v>
      </c>
      <c r="F417" s="45" t="s">
        <v>883</v>
      </c>
      <c r="G417" s="45" t="s">
        <v>884</v>
      </c>
      <c r="H417" s="45" t="s">
        <v>1030</v>
      </c>
      <c r="I417" s="45" t="s">
        <v>886</v>
      </c>
      <c r="J417" s="45" t="s">
        <v>887</v>
      </c>
      <c r="K417" s="45" t="s">
        <v>1031</v>
      </c>
      <c r="L417" s="45" t="s">
        <v>2794</v>
      </c>
      <c r="M417" s="45" t="s">
        <v>4039</v>
      </c>
      <c r="N417" s="45" t="s">
        <v>4040</v>
      </c>
      <c r="O417" s="45" t="s">
        <v>3861</v>
      </c>
      <c r="P417" s="45" t="s">
        <v>3862</v>
      </c>
      <c r="Q417" s="45" t="s">
        <v>4041</v>
      </c>
      <c r="R417" t="s">
        <v>4042</v>
      </c>
      <c r="S417" s="45" t="s">
        <v>893</v>
      </c>
      <c r="T417" t="s">
        <v>2521</v>
      </c>
      <c r="U417" s="47">
        <v>200</v>
      </c>
      <c r="V417" s="47">
        <v>200</v>
      </c>
      <c r="W417" s="47" t="s">
        <v>913</v>
      </c>
      <c r="X417" s="47">
        <v>73200</v>
      </c>
      <c r="Y417" s="47">
        <v>64626</v>
      </c>
      <c r="Z417" s="48">
        <v>212.59</v>
      </c>
      <c r="AA417" s="44">
        <v>205</v>
      </c>
      <c r="AB417" s="44">
        <v>318</v>
      </c>
      <c r="AC417" s="44">
        <v>3276</v>
      </c>
      <c r="AD417" s="44">
        <v>682</v>
      </c>
      <c r="AE417" s="44">
        <v>1258</v>
      </c>
      <c r="AF417" s="44">
        <v>51297</v>
      </c>
      <c r="AG417" s="44"/>
      <c r="AH417" s="47">
        <v>7098</v>
      </c>
      <c r="AI417" s="47">
        <v>33</v>
      </c>
      <c r="AJ417">
        <v>982</v>
      </c>
      <c r="AK417" t="s">
        <v>914</v>
      </c>
      <c r="AL417">
        <v>56661</v>
      </c>
      <c r="AM417"/>
      <c r="AN417"/>
      <c r="AO417"/>
      <c r="AP417">
        <v>7965</v>
      </c>
      <c r="AQ417"/>
      <c r="AR417" s="44"/>
      <c r="AS417" s="44"/>
      <c r="AT417" s="44"/>
      <c r="AU417" s="44">
        <v>30234207</v>
      </c>
      <c r="AV417" s="44">
        <v>3001836</v>
      </c>
      <c r="AW417" s="44">
        <v>7673004</v>
      </c>
      <c r="AX417" s="44">
        <v>89158</v>
      </c>
      <c r="AY417" s="44">
        <v>25652197</v>
      </c>
      <c r="AZ417" s="21">
        <v>27140245</v>
      </c>
      <c r="BA417" s="21">
        <v>-1488048</v>
      </c>
      <c r="BB417" s="44">
        <v>783276</v>
      </c>
      <c r="BC417" s="44">
        <v>800</v>
      </c>
      <c r="BD417" s="44"/>
      <c r="BE417" s="44">
        <v>-705572</v>
      </c>
      <c r="BF417" s="44">
        <v>1235052</v>
      </c>
      <c r="BG417" s="44">
        <v>279961</v>
      </c>
      <c r="BH417" s="44">
        <v>724109</v>
      </c>
      <c r="BI417" s="21">
        <v>24922481</v>
      </c>
      <c r="BJ417" s="21"/>
      <c r="BK417" s="21">
        <v>2689949</v>
      </c>
      <c r="BL417" s="21">
        <v>12441</v>
      </c>
      <c r="BM417" s="21">
        <v>370214</v>
      </c>
      <c r="BN417" s="21">
        <v>21361197</v>
      </c>
      <c r="BO417" s="21"/>
      <c r="BP417" s="21"/>
      <c r="BQ417" s="44"/>
      <c r="BR417" s="21">
        <v>8873010</v>
      </c>
      <c r="BS417" s="44"/>
      <c r="BT417" s="21"/>
      <c r="BU417" s="44"/>
      <c r="BV417" s="21"/>
      <c r="BW417" s="44">
        <v>1186579</v>
      </c>
      <c r="BX417" s="21"/>
      <c r="BY417" s="21"/>
      <c r="BZ417" s="21"/>
      <c r="CA417" s="44">
        <v>14495</v>
      </c>
      <c r="CB417" s="44"/>
      <c r="CC417" s="44">
        <v>484742</v>
      </c>
      <c r="CD417" s="44"/>
      <c r="CE417" s="44"/>
      <c r="CF417" s="44"/>
      <c r="CG417" s="44">
        <v>1310767</v>
      </c>
      <c r="CH417" s="44"/>
      <c r="CI417" s="21">
        <v>4339</v>
      </c>
      <c r="CJ417" s="44"/>
      <c r="CK417" s="21">
        <v>914</v>
      </c>
      <c r="CL417" s="44"/>
      <c r="CM417" s="44">
        <v>60085</v>
      </c>
      <c r="CN417" s="44">
        <v>5017</v>
      </c>
      <c r="CO417" s="44">
        <v>904800</v>
      </c>
      <c r="CP417" s="44">
        <v>300247</v>
      </c>
      <c r="CQ417" s="21">
        <v>976425</v>
      </c>
      <c r="CR417" s="44">
        <v>260130</v>
      </c>
      <c r="CS417" s="44">
        <v>393325</v>
      </c>
      <c r="CT417" s="44">
        <v>38180</v>
      </c>
      <c r="CU417" s="44"/>
      <c r="CV417" s="44">
        <v>63627</v>
      </c>
      <c r="CW417" s="21"/>
      <c r="CX417" s="21"/>
      <c r="CY417" s="21"/>
      <c r="CZ417" s="21"/>
      <c r="DA417" s="21"/>
      <c r="DB417" s="21"/>
      <c r="DC417" s="21"/>
      <c r="DD417" s="21"/>
      <c r="DE417" s="44"/>
      <c r="DF417" s="21"/>
      <c r="DG417" s="44"/>
      <c r="DH417" s="21"/>
      <c r="DI417" s="44"/>
      <c r="DJ417" s="44"/>
      <c r="DK417" s="44"/>
      <c r="DL417" s="44"/>
      <c r="DM417" s="21"/>
      <c r="DN417" s="44"/>
      <c r="DO417" s="44"/>
      <c r="DP417" s="44"/>
      <c r="DQ417" s="44"/>
      <c r="DR417" s="44"/>
      <c r="DS417" s="44"/>
      <c r="DT417" s="44"/>
      <c r="DU417" s="44"/>
      <c r="DV417" s="44"/>
      <c r="DW417" s="44"/>
      <c r="DX417" s="44"/>
      <c r="DY417" s="44">
        <v>4363</v>
      </c>
      <c r="DZ417" s="44"/>
      <c r="EA417" s="44"/>
      <c r="EB417" s="21"/>
      <c r="EC417" s="44">
        <v>-476974</v>
      </c>
      <c r="ED417" s="44"/>
      <c r="EE417" s="21"/>
      <c r="EF417" s="44"/>
      <c r="EG417" s="21">
        <v>-37634</v>
      </c>
      <c r="EH417" s="44"/>
      <c r="EI417" s="21">
        <v>7939192</v>
      </c>
      <c r="EJ417" s="44"/>
      <c r="EK417" s="44"/>
      <c r="EL417" s="21"/>
      <c r="EM417" s="44">
        <v>285803</v>
      </c>
      <c r="EN417" s="44"/>
      <c r="EO417" s="44">
        <v>-41746</v>
      </c>
      <c r="EP417" s="21"/>
      <c r="EQ417" s="21"/>
      <c r="ER417" s="21"/>
      <c r="ES417" s="21"/>
      <c r="ET417" s="44"/>
      <c r="EU417" s="21"/>
      <c r="EV417" s="44"/>
      <c r="EW417" s="21"/>
      <c r="EX417" s="44"/>
      <c r="EY417" s="44"/>
      <c r="EZ417" s="21"/>
      <c r="FA417" s="21"/>
      <c r="FB417" s="44"/>
      <c r="FC417" s="44"/>
      <c r="FD417" s="21"/>
      <c r="FE417" s="112"/>
      <c r="FF417" s="44"/>
      <c r="FG417" s="44">
        <v>11447661</v>
      </c>
      <c r="FH417" s="44">
        <v>2362197</v>
      </c>
      <c r="FI417" s="44">
        <v>13330387</v>
      </c>
      <c r="FJ417" s="44">
        <v>638366</v>
      </c>
      <c r="FK417" s="44">
        <v>9750614</v>
      </c>
      <c r="FL417" s="44"/>
      <c r="FM417" s="44"/>
      <c r="FN417" s="44"/>
      <c r="FO417" s="44">
        <v>3347208</v>
      </c>
      <c r="FP417" s="44"/>
      <c r="FQ417" s="44"/>
      <c r="FR417" s="44"/>
      <c r="FS417" s="44"/>
      <c r="FT417" s="44">
        <v>5859</v>
      </c>
      <c r="FU417" s="44">
        <v>11775</v>
      </c>
      <c r="FV417" s="21">
        <v>451037</v>
      </c>
      <c r="FW417" s="44"/>
      <c r="FX417" s="44">
        <v>456583</v>
      </c>
      <c r="FY417" s="44">
        <v>122996</v>
      </c>
      <c r="FZ417" s="44">
        <v>423191</v>
      </c>
      <c r="GA417" s="44">
        <v>38192</v>
      </c>
      <c r="GB417" s="44"/>
      <c r="GC417" s="44">
        <v>43396</v>
      </c>
      <c r="GD417" s="44">
        <v>961733</v>
      </c>
      <c r="GE417" s="44">
        <v>533204</v>
      </c>
      <c r="GF417" s="44">
        <v>234691</v>
      </c>
      <c r="GG417" s="44">
        <v>1377687</v>
      </c>
      <c r="GH417" s="44">
        <v>194066</v>
      </c>
      <c r="GI417" s="44">
        <v>251682</v>
      </c>
      <c r="GJ417" s="44">
        <v>115057</v>
      </c>
      <c r="GK417" s="44">
        <v>5661706</v>
      </c>
      <c r="GL417" s="44">
        <v>296653</v>
      </c>
      <c r="GM417" s="44">
        <v>2638813</v>
      </c>
      <c r="GN417" s="44">
        <v>112559</v>
      </c>
      <c r="GO417" s="44"/>
      <c r="GP417" s="44"/>
      <c r="GQ417" s="44">
        <v>18749</v>
      </c>
      <c r="GR417" s="44">
        <v>92794</v>
      </c>
      <c r="GS417" s="44">
        <v>4174704</v>
      </c>
      <c r="GT417" s="44"/>
      <c r="GU417" s="21">
        <v>2235914</v>
      </c>
      <c r="GV417" s="44"/>
      <c r="GW417" s="44">
        <v>3896862</v>
      </c>
      <c r="GX417" s="44">
        <v>15960591</v>
      </c>
      <c r="GY417" s="44">
        <v>26268071</v>
      </c>
      <c r="GZ417" s="44">
        <v>5976873</v>
      </c>
      <c r="HA417" s="44"/>
      <c r="HB417" s="44">
        <v>16301667</v>
      </c>
      <c r="HC417" s="44">
        <v>3989531</v>
      </c>
      <c r="HD417" s="44">
        <v>26268071</v>
      </c>
      <c r="HE417" s="21"/>
      <c r="HF417" s="21">
        <v>80602</v>
      </c>
      <c r="HG417" s="21">
        <v>1511918</v>
      </c>
      <c r="HH417" s="21"/>
      <c r="HI417" s="21">
        <v>4800</v>
      </c>
      <c r="HJ417" s="44"/>
      <c r="HK417" s="21">
        <v>2478563</v>
      </c>
      <c r="HL417" s="21">
        <v>180300</v>
      </c>
      <c r="HM417" s="21">
        <v>2663663</v>
      </c>
      <c r="HN417" s="21">
        <v>-427749</v>
      </c>
      <c r="HO417" s="21"/>
      <c r="HP417" s="44">
        <v>17254891</v>
      </c>
      <c r="HQ417" s="47"/>
      <c r="HR417" s="47">
        <v>17254891</v>
      </c>
      <c r="HS417" s="47">
        <v>-953224</v>
      </c>
      <c r="HT417" s="47" t="s">
        <v>2836</v>
      </c>
      <c r="HU417" s="47">
        <v>-179306.19</v>
      </c>
      <c r="HV417" s="47">
        <v>1716</v>
      </c>
      <c r="HW417" s="47">
        <v>0</v>
      </c>
      <c r="HX417" s="47">
        <v>23541</v>
      </c>
      <c r="HY417" s="47">
        <v>73570</v>
      </c>
      <c r="HZ417" s="47">
        <v>152173</v>
      </c>
      <c r="IA417" s="47">
        <v>14256</v>
      </c>
      <c r="IB417" s="47">
        <v>0</v>
      </c>
      <c r="IC417" s="47">
        <v>13171</v>
      </c>
      <c r="ID417"/>
      <c r="IE417" s="47">
        <v>4065</v>
      </c>
      <c r="IF417"/>
      <c r="IG417" s="47"/>
      <c r="IH417" s="47"/>
      <c r="II417">
        <v>5007</v>
      </c>
      <c r="IJ417">
        <v>8869</v>
      </c>
      <c r="IK417">
        <v>1861</v>
      </c>
      <c r="IL417">
        <v>25045</v>
      </c>
      <c r="IM417">
        <v>323274</v>
      </c>
      <c r="IN417">
        <v>0</v>
      </c>
      <c r="IO417">
        <v>635</v>
      </c>
      <c r="IP417">
        <v>3132</v>
      </c>
      <c r="IQ417">
        <v>2833</v>
      </c>
      <c r="IR417">
        <v>0</v>
      </c>
      <c r="IS417">
        <v>0</v>
      </c>
      <c r="IT417">
        <v>6600</v>
      </c>
      <c r="IU417">
        <v>202105</v>
      </c>
      <c r="IV417">
        <v>0</v>
      </c>
      <c r="IW417">
        <v>1551295</v>
      </c>
      <c r="IX417">
        <v>3130661</v>
      </c>
      <c r="IY417">
        <v>3807143</v>
      </c>
      <c r="IZ417">
        <v>540996</v>
      </c>
      <c r="JA417">
        <v>0</v>
      </c>
      <c r="JB417">
        <v>656403</v>
      </c>
      <c r="JC417"/>
      <c r="JD417">
        <v>130288</v>
      </c>
      <c r="JE417"/>
      <c r="JF417"/>
      <c r="JG417"/>
      <c r="JH417">
        <v>148669</v>
      </c>
      <c r="JI417">
        <v>191037</v>
      </c>
      <c r="JJ417">
        <v>94465</v>
      </c>
      <c r="JK417">
        <v>994599</v>
      </c>
      <c r="JL417">
        <v>11447661</v>
      </c>
      <c r="JM417">
        <v>0</v>
      </c>
      <c r="JN417">
        <v>59665</v>
      </c>
      <c r="JO417">
        <v>174248</v>
      </c>
      <c r="JP417">
        <v>91800</v>
      </c>
      <c r="JQ417">
        <v>0</v>
      </c>
      <c r="JR417">
        <v>0</v>
      </c>
      <c r="JS417">
        <v>325713</v>
      </c>
      <c r="JT417"/>
      <c r="JU417"/>
      <c r="JV417"/>
      <c r="JW417"/>
      <c r="JX417"/>
      <c r="JY417"/>
      <c r="JZ417"/>
      <c r="KA417"/>
      <c r="KB417"/>
      <c r="KC417"/>
      <c r="KD417"/>
      <c r="KE417"/>
      <c r="KF417">
        <v>234</v>
      </c>
      <c r="KG417">
        <v>464</v>
      </c>
      <c r="KH417">
        <v>121</v>
      </c>
      <c r="KI417">
        <v>198</v>
      </c>
      <c r="KJ417">
        <v>395</v>
      </c>
      <c r="KK417">
        <v>105</v>
      </c>
      <c r="KL417">
        <v>106</v>
      </c>
      <c r="KM417">
        <v>199</v>
      </c>
      <c r="KN417">
        <v>58</v>
      </c>
      <c r="KO417">
        <v>1</v>
      </c>
      <c r="KP417">
        <v>0</v>
      </c>
      <c r="KQ417">
        <v>0</v>
      </c>
      <c r="KR417">
        <v>0</v>
      </c>
      <c r="KS417">
        <v>0</v>
      </c>
      <c r="KT417">
        <v>1</v>
      </c>
      <c r="KU417">
        <v>1</v>
      </c>
      <c r="KV417">
        <v>0</v>
      </c>
      <c r="KW417">
        <v>0</v>
      </c>
      <c r="KX417">
        <v>0</v>
      </c>
      <c r="KY417">
        <v>1</v>
      </c>
      <c r="KZ417">
        <v>0</v>
      </c>
      <c r="LA417">
        <v>0</v>
      </c>
      <c r="LB417">
        <v>0</v>
      </c>
      <c r="LC417">
        <v>0</v>
      </c>
      <c r="LD417">
        <v>1</v>
      </c>
      <c r="LE417">
        <v>0</v>
      </c>
      <c r="LF417">
        <v>0</v>
      </c>
      <c r="LG417">
        <v>0</v>
      </c>
      <c r="LH417">
        <v>0</v>
      </c>
    </row>
    <row r="418" spans="1:320" s="34" customFormat="1" ht="15" customHeight="1" x14ac:dyDescent="0.25">
      <c r="A418" s="45">
        <v>206190652</v>
      </c>
      <c r="B418" s="45" t="s">
        <v>4043</v>
      </c>
      <c r="C418" s="46">
        <v>45292</v>
      </c>
      <c r="D418" s="46">
        <v>45657</v>
      </c>
      <c r="E418" s="47">
        <v>366</v>
      </c>
      <c r="F418" s="45" t="s">
        <v>883</v>
      </c>
      <c r="G418" s="45" t="s">
        <v>884</v>
      </c>
      <c r="H418" s="45" t="s">
        <v>1030</v>
      </c>
      <c r="I418" s="45" t="s">
        <v>3433</v>
      </c>
      <c r="J418" s="45" t="s">
        <v>887</v>
      </c>
      <c r="K418" s="45" t="s">
        <v>1031</v>
      </c>
      <c r="L418" s="45" t="s">
        <v>2772</v>
      </c>
      <c r="M418" s="45" t="s">
        <v>4044</v>
      </c>
      <c r="N418" s="45" t="s">
        <v>4045</v>
      </c>
      <c r="O418" s="45" t="s">
        <v>1117</v>
      </c>
      <c r="P418" s="45" t="s">
        <v>4046</v>
      </c>
      <c r="Q418" s="45" t="s">
        <v>4047</v>
      </c>
      <c r="R418" t="s">
        <v>4048</v>
      </c>
      <c r="S418" s="45" t="s">
        <v>893</v>
      </c>
      <c r="T418" t="s">
        <v>4049</v>
      </c>
      <c r="U418" s="47">
        <v>59</v>
      </c>
      <c r="V418" s="47">
        <v>59</v>
      </c>
      <c r="W418" s="47" t="s">
        <v>1728</v>
      </c>
      <c r="X418" s="47">
        <v>21594</v>
      </c>
      <c r="Y418" s="47">
        <v>20170</v>
      </c>
      <c r="Z418" s="48">
        <v>93.41</v>
      </c>
      <c r="AA418" s="44">
        <v>8</v>
      </c>
      <c r="AB418" s="44">
        <v>9</v>
      </c>
      <c r="AC418" s="44"/>
      <c r="AD418" s="44"/>
      <c r="AE418" s="44">
        <v>496</v>
      </c>
      <c r="AF418" s="44">
        <v>19198</v>
      </c>
      <c r="AG418" s="44"/>
      <c r="AH418" s="47"/>
      <c r="AI418" s="47"/>
      <c r="AJ418">
        <v>476</v>
      </c>
      <c r="AK418" t="s">
        <v>3557</v>
      </c>
      <c r="AL418"/>
      <c r="AM418"/>
      <c r="AN418"/>
      <c r="AO418">
        <v>20170</v>
      </c>
      <c r="AP418"/>
      <c r="AQ418"/>
      <c r="AR418" s="44"/>
      <c r="AS418" s="44"/>
      <c r="AT418" s="44"/>
      <c r="AU418" s="44">
        <v>8068000</v>
      </c>
      <c r="AV418" s="44"/>
      <c r="AW418" s="44">
        <v>521946</v>
      </c>
      <c r="AX418" s="44"/>
      <c r="AY418" s="44">
        <v>7546054</v>
      </c>
      <c r="AZ418" s="21">
        <v>6206745</v>
      </c>
      <c r="BA418" s="21">
        <v>1339309</v>
      </c>
      <c r="BB418" s="44"/>
      <c r="BC418" s="44"/>
      <c r="BD418" s="44"/>
      <c r="BE418" s="44">
        <v>1339309</v>
      </c>
      <c r="BF418" s="44"/>
      <c r="BG418" s="44"/>
      <c r="BH418" s="44">
        <v>198400</v>
      </c>
      <c r="BI418" s="21">
        <v>7679200</v>
      </c>
      <c r="BJ418" s="21"/>
      <c r="BK418" s="21"/>
      <c r="BL418" s="21"/>
      <c r="BM418" s="21">
        <v>190400</v>
      </c>
      <c r="BN418" s="21"/>
      <c r="BO418" s="21"/>
      <c r="BP418" s="21"/>
      <c r="BQ418" s="44">
        <v>8068000</v>
      </c>
      <c r="BR418" s="21"/>
      <c r="BS418" s="44"/>
      <c r="BT418" s="21"/>
      <c r="BU418" s="44"/>
      <c r="BV418" s="21"/>
      <c r="BW418" s="44"/>
      <c r="BX418" s="21"/>
      <c r="BY418" s="21"/>
      <c r="BZ418" s="21"/>
      <c r="CA418" s="44"/>
      <c r="CB418" s="44"/>
      <c r="CC418" s="44"/>
      <c r="CD418" s="44"/>
      <c r="CE418" s="44"/>
      <c r="CF418" s="44"/>
      <c r="CG418" s="44"/>
      <c r="CH418" s="44"/>
      <c r="CI418" s="21"/>
      <c r="CJ418" s="44"/>
      <c r="CK418" s="21"/>
      <c r="CL418" s="44"/>
      <c r="CM418" s="44">
        <v>0</v>
      </c>
      <c r="CN418" s="44">
        <v>0</v>
      </c>
      <c r="CO418" s="44">
        <v>0</v>
      </c>
      <c r="CP418" s="44">
        <v>0</v>
      </c>
      <c r="CQ418" s="21">
        <v>0</v>
      </c>
      <c r="CR418" s="44">
        <v>0</v>
      </c>
      <c r="CS418" s="44">
        <v>0</v>
      </c>
      <c r="CT418" s="44">
        <v>0</v>
      </c>
      <c r="CU418" s="44"/>
      <c r="CV418" s="44">
        <v>0</v>
      </c>
      <c r="CW418" s="21"/>
      <c r="CX418" s="21"/>
      <c r="CY418" s="21"/>
      <c r="CZ418" s="21"/>
      <c r="DA418" s="21"/>
      <c r="DB418" s="21"/>
      <c r="DC418" s="21"/>
      <c r="DD418" s="21"/>
      <c r="DE418" s="44"/>
      <c r="DF418" s="21"/>
      <c r="DG418" s="44"/>
      <c r="DH418" s="21"/>
      <c r="DI418" s="44"/>
      <c r="DJ418" s="44"/>
      <c r="DK418" s="44"/>
      <c r="DL418" s="44"/>
      <c r="DM418" s="21"/>
      <c r="DN418" s="44"/>
      <c r="DO418" s="44"/>
      <c r="DP418" s="44"/>
      <c r="DQ418" s="44"/>
      <c r="DR418" s="44"/>
      <c r="DS418" s="44"/>
      <c r="DT418" s="44"/>
      <c r="DU418" s="44"/>
      <c r="DV418" s="44"/>
      <c r="DW418" s="44"/>
      <c r="DX418" s="44"/>
      <c r="DY418" s="44"/>
      <c r="DZ418" s="44"/>
      <c r="EA418" s="44"/>
      <c r="EB418" s="21"/>
      <c r="EC418" s="44"/>
      <c r="ED418" s="44"/>
      <c r="EE418" s="21"/>
      <c r="EF418" s="44"/>
      <c r="EG418" s="21">
        <v>18788</v>
      </c>
      <c r="EH418" s="44"/>
      <c r="EI418" s="21">
        <v>488749</v>
      </c>
      <c r="EJ418" s="44"/>
      <c r="EK418" s="44"/>
      <c r="EL418" s="21"/>
      <c r="EM418" s="44"/>
      <c r="EN418" s="44"/>
      <c r="EO418" s="44"/>
      <c r="EP418" s="21"/>
      <c r="EQ418" s="21"/>
      <c r="ER418" s="21"/>
      <c r="ES418" s="21"/>
      <c r="ET418" s="44"/>
      <c r="EU418" s="21"/>
      <c r="EV418" s="44"/>
      <c r="EW418" s="21"/>
      <c r="EX418" s="44"/>
      <c r="EY418" s="44"/>
      <c r="EZ418" s="21"/>
      <c r="FA418" s="21"/>
      <c r="FB418" s="44"/>
      <c r="FC418" s="44"/>
      <c r="FD418" s="21"/>
      <c r="FE418" s="112">
        <v>14409</v>
      </c>
      <c r="FF418" s="44"/>
      <c r="FG418" s="44">
        <v>2959713</v>
      </c>
      <c r="FH418" s="44">
        <v>702524</v>
      </c>
      <c r="FI418" s="44">
        <v>2544508</v>
      </c>
      <c r="FJ418" s="44">
        <v>68902</v>
      </c>
      <c r="FK418" s="44"/>
      <c r="FL418" s="44"/>
      <c r="FM418" s="44"/>
      <c r="FN418" s="44">
        <v>2835854</v>
      </c>
      <c r="FO418" s="44"/>
      <c r="FP418" s="44"/>
      <c r="FQ418" s="44"/>
      <c r="FR418" s="44"/>
      <c r="FS418" s="44"/>
      <c r="FT418" s="44"/>
      <c r="FU418" s="44"/>
      <c r="FV418" s="21"/>
      <c r="FW418" s="44"/>
      <c r="FX418" s="44"/>
      <c r="FY418" s="44"/>
      <c r="FZ418" s="44"/>
      <c r="GA418" s="44"/>
      <c r="GB418" s="44"/>
      <c r="GC418" s="44"/>
      <c r="GD418" s="44">
        <v>293609</v>
      </c>
      <c r="GE418" s="44">
        <v>116264</v>
      </c>
      <c r="GF418" s="44">
        <v>275815</v>
      </c>
      <c r="GG418" s="44">
        <v>465111</v>
      </c>
      <c r="GH418" s="44"/>
      <c r="GI418" s="44">
        <v>61050</v>
      </c>
      <c r="GJ418" s="44">
        <v>37568</v>
      </c>
      <c r="GK418" s="44">
        <v>1541303</v>
      </c>
      <c r="GL418" s="44">
        <v>57665</v>
      </c>
      <c r="GM418" s="44">
        <v>456621</v>
      </c>
      <c r="GN418" s="44">
        <v>23904</v>
      </c>
      <c r="GO418" s="44">
        <v>41981</v>
      </c>
      <c r="GP418" s="44"/>
      <c r="GQ418" s="44"/>
      <c r="GR418" s="44"/>
      <c r="GS418" s="44">
        <v>29699970</v>
      </c>
      <c r="GT418" s="44"/>
      <c r="GU418" s="21">
        <v>162466</v>
      </c>
      <c r="GV418" s="44"/>
      <c r="GW418" s="44">
        <v>620979</v>
      </c>
      <c r="GX418" s="44"/>
      <c r="GY418" s="44">
        <v>30483415</v>
      </c>
      <c r="GZ418" s="44">
        <v>69202411</v>
      </c>
      <c r="HA418" s="44"/>
      <c r="HB418" s="44"/>
      <c r="HC418" s="44">
        <v>-38718996</v>
      </c>
      <c r="HD418" s="44">
        <v>30483415</v>
      </c>
      <c r="HE418" s="21">
        <v>28959243</v>
      </c>
      <c r="HF418" s="21"/>
      <c r="HG418" s="21">
        <v>67865072</v>
      </c>
      <c r="HH418" s="21"/>
      <c r="HI418" s="21">
        <v>0</v>
      </c>
      <c r="HJ418" s="44"/>
      <c r="HK418" s="21">
        <v>441229</v>
      </c>
      <c r="HL418" s="21">
        <v>189545</v>
      </c>
      <c r="HM418" s="21">
        <v>630774</v>
      </c>
      <c r="HN418" s="21">
        <v>-468308</v>
      </c>
      <c r="HO418" s="21"/>
      <c r="HP418" s="44"/>
      <c r="HQ418" s="47"/>
      <c r="HR418" s="47"/>
      <c r="HS418" s="47"/>
      <c r="HT418" s="47">
        <v>0</v>
      </c>
      <c r="HU418" s="47">
        <v>0</v>
      </c>
      <c r="HV418" s="47">
        <v>18937</v>
      </c>
      <c r="HW418" s="47">
        <v>0</v>
      </c>
      <c r="HX418" s="47">
        <v>6219</v>
      </c>
      <c r="HY418" s="47">
        <v>8655</v>
      </c>
      <c r="HZ418" s="47">
        <v>40233</v>
      </c>
      <c r="IA418" s="47">
        <v>0</v>
      </c>
      <c r="IB418" s="47">
        <v>0</v>
      </c>
      <c r="IC418" s="47">
        <v>3001</v>
      </c>
      <c r="ID418"/>
      <c r="IE418" s="47">
        <v>2081</v>
      </c>
      <c r="IF418">
        <v>5414</v>
      </c>
      <c r="IG418" s="47">
        <v>11033</v>
      </c>
      <c r="IH418" s="47">
        <v>12696</v>
      </c>
      <c r="II418"/>
      <c r="IJ418">
        <v>2025</v>
      </c>
      <c r="IK418">
        <v>768</v>
      </c>
      <c r="IL418">
        <v>5736</v>
      </c>
      <c r="IM418">
        <v>116798</v>
      </c>
      <c r="IN418">
        <v>0</v>
      </c>
      <c r="IO418">
        <v>0</v>
      </c>
      <c r="IP418">
        <v>0</v>
      </c>
      <c r="IQ418">
        <v>0</v>
      </c>
      <c r="IR418">
        <v>0</v>
      </c>
      <c r="IS418">
        <v>0</v>
      </c>
      <c r="IT418">
        <v>0</v>
      </c>
      <c r="IU418">
        <v>528172</v>
      </c>
      <c r="IV418">
        <v>0</v>
      </c>
      <c r="IW418">
        <v>311106</v>
      </c>
      <c r="IX418">
        <v>298132</v>
      </c>
      <c r="IY418">
        <v>839592</v>
      </c>
      <c r="IZ418">
        <v>0</v>
      </c>
      <c r="JA418">
        <v>0</v>
      </c>
      <c r="JB418">
        <v>97120</v>
      </c>
      <c r="JC418"/>
      <c r="JD418">
        <v>55923</v>
      </c>
      <c r="JE418">
        <v>96887</v>
      </c>
      <c r="JF418">
        <v>180001</v>
      </c>
      <c r="JG418">
        <v>230221</v>
      </c>
      <c r="JH418"/>
      <c r="JI418">
        <v>37381</v>
      </c>
      <c r="JJ418">
        <v>27648</v>
      </c>
      <c r="JK418">
        <v>257530</v>
      </c>
      <c r="JL418">
        <v>2959713</v>
      </c>
      <c r="JM418">
        <v>0</v>
      </c>
      <c r="JN418">
        <v>0</v>
      </c>
      <c r="JO418">
        <v>0</v>
      </c>
      <c r="JP418">
        <v>0</v>
      </c>
      <c r="JQ418">
        <v>0</v>
      </c>
      <c r="JR418">
        <v>0</v>
      </c>
      <c r="JS418">
        <v>0</v>
      </c>
      <c r="JT418"/>
      <c r="JU418"/>
      <c r="JV418"/>
      <c r="JW418"/>
      <c r="JX418"/>
      <c r="JY418"/>
      <c r="JZ418"/>
      <c r="KA418"/>
      <c r="KB418"/>
      <c r="KC418"/>
      <c r="KD418"/>
      <c r="KE418"/>
      <c r="KF418">
        <v>58</v>
      </c>
      <c r="KG418">
        <v>69</v>
      </c>
      <c r="KH418">
        <v>46</v>
      </c>
      <c r="KI418">
        <v>30</v>
      </c>
      <c r="KJ418">
        <v>38</v>
      </c>
      <c r="KK418">
        <v>22</v>
      </c>
      <c r="KL418">
        <v>20</v>
      </c>
      <c r="KM418">
        <v>26</v>
      </c>
      <c r="KN418">
        <v>14</v>
      </c>
      <c r="KO418">
        <v>1</v>
      </c>
      <c r="KP418">
        <v>0</v>
      </c>
      <c r="KQ418">
        <v>0</v>
      </c>
      <c r="KR418">
        <v>1</v>
      </c>
      <c r="KS418">
        <v>0</v>
      </c>
      <c r="KT418">
        <v>0</v>
      </c>
      <c r="KU418">
        <v>0</v>
      </c>
      <c r="KV418">
        <v>0</v>
      </c>
      <c r="KW418">
        <v>0</v>
      </c>
      <c r="KX418">
        <v>1</v>
      </c>
      <c r="KY418">
        <v>0</v>
      </c>
      <c r="KZ418">
        <v>0</v>
      </c>
      <c r="LA418">
        <v>0</v>
      </c>
      <c r="LB418">
        <v>0</v>
      </c>
      <c r="LC418">
        <v>0</v>
      </c>
      <c r="LD418">
        <v>0</v>
      </c>
      <c r="LE418">
        <v>1</v>
      </c>
      <c r="LF418">
        <v>0</v>
      </c>
      <c r="LG418">
        <v>0</v>
      </c>
      <c r="LH418">
        <v>0</v>
      </c>
    </row>
    <row r="419" spans="1:320" s="34" customFormat="1" ht="15" customHeight="1" x14ac:dyDescent="0.25">
      <c r="A419" s="45">
        <v>206190653</v>
      </c>
      <c r="B419" s="45" t="s">
        <v>4050</v>
      </c>
      <c r="C419" s="46">
        <v>45292</v>
      </c>
      <c r="D419" s="46">
        <v>45657</v>
      </c>
      <c r="E419" s="47">
        <v>366</v>
      </c>
      <c r="F419" s="45" t="s">
        <v>883</v>
      </c>
      <c r="G419" s="45" t="s">
        <v>884</v>
      </c>
      <c r="H419" s="45" t="s">
        <v>1030</v>
      </c>
      <c r="I419" s="45" t="s">
        <v>886</v>
      </c>
      <c r="J419" s="45" t="s">
        <v>887</v>
      </c>
      <c r="K419" s="45" t="s">
        <v>1031</v>
      </c>
      <c r="L419" s="45" t="s">
        <v>2768</v>
      </c>
      <c r="M419" s="45" t="s">
        <v>4051</v>
      </c>
      <c r="N419" s="45" t="s">
        <v>4052</v>
      </c>
      <c r="O419" s="45" t="s">
        <v>1039</v>
      </c>
      <c r="P419" s="45" t="s">
        <v>3143</v>
      </c>
      <c r="Q419" s="45" t="s">
        <v>4053</v>
      </c>
      <c r="R419" t="s">
        <v>4054</v>
      </c>
      <c r="S419" s="45" t="s">
        <v>893</v>
      </c>
      <c r="T419"/>
      <c r="U419" s="47">
        <v>108</v>
      </c>
      <c r="V419" s="47">
        <v>108</v>
      </c>
      <c r="W419" s="47" t="s">
        <v>913</v>
      </c>
      <c r="X419" s="47">
        <v>39528</v>
      </c>
      <c r="Y419" s="47">
        <v>36798</v>
      </c>
      <c r="Z419" s="48">
        <v>214.29</v>
      </c>
      <c r="AA419" s="44">
        <v>274</v>
      </c>
      <c r="AB419" s="44">
        <v>270</v>
      </c>
      <c r="AC419" s="44">
        <v>3464</v>
      </c>
      <c r="AD419" s="44"/>
      <c r="AE419" s="44">
        <v>1027</v>
      </c>
      <c r="AF419" s="44">
        <v>25346</v>
      </c>
      <c r="AG419" s="44"/>
      <c r="AH419" s="47">
        <v>2886</v>
      </c>
      <c r="AI419" s="47">
        <v>106</v>
      </c>
      <c r="AJ419">
        <v>3969</v>
      </c>
      <c r="AK419" t="s">
        <v>914</v>
      </c>
      <c r="AL419">
        <v>23112</v>
      </c>
      <c r="AM419"/>
      <c r="AN419"/>
      <c r="AO419"/>
      <c r="AP419">
        <v>13686</v>
      </c>
      <c r="AQ419"/>
      <c r="AR419" s="44"/>
      <c r="AS419" s="44"/>
      <c r="AT419" s="44"/>
      <c r="AU419" s="44">
        <v>18353700</v>
      </c>
      <c r="AV419" s="44">
        <v>9624167</v>
      </c>
      <c r="AW419" s="44">
        <v>9860540</v>
      </c>
      <c r="AX419" s="44">
        <v>71434</v>
      </c>
      <c r="AY419" s="44">
        <v>18188761</v>
      </c>
      <c r="AZ419" s="21">
        <v>17171901</v>
      </c>
      <c r="BA419" s="21">
        <v>1016860</v>
      </c>
      <c r="BB419" s="44">
        <v>-2</v>
      </c>
      <c r="BC419" s="44"/>
      <c r="BD419" s="44"/>
      <c r="BE419" s="44">
        <v>1016858</v>
      </c>
      <c r="BF419" s="44">
        <v>1250800</v>
      </c>
      <c r="BG419" s="44"/>
      <c r="BH419" s="44">
        <v>515050</v>
      </c>
      <c r="BI419" s="21">
        <v>13666700</v>
      </c>
      <c r="BJ419" s="21"/>
      <c r="BK419" s="21">
        <v>1369300</v>
      </c>
      <c r="BL419" s="21">
        <v>37100</v>
      </c>
      <c r="BM419" s="21">
        <v>1514750</v>
      </c>
      <c r="BN419" s="21">
        <v>8089200</v>
      </c>
      <c r="BO419" s="21"/>
      <c r="BP419" s="21"/>
      <c r="BQ419" s="44"/>
      <c r="BR419" s="21">
        <v>10264500</v>
      </c>
      <c r="BS419" s="44"/>
      <c r="BT419" s="21"/>
      <c r="BU419" s="44"/>
      <c r="BV419" s="21"/>
      <c r="BW419" s="44">
        <v>4039623</v>
      </c>
      <c r="BX419" s="21"/>
      <c r="BY419" s="21"/>
      <c r="BZ419" s="21"/>
      <c r="CA419" s="44">
        <v>1691514</v>
      </c>
      <c r="CB419" s="44"/>
      <c r="CC419" s="44"/>
      <c r="CD419" s="44"/>
      <c r="CE419" s="44"/>
      <c r="CF419" s="44"/>
      <c r="CG419" s="44">
        <v>3888307</v>
      </c>
      <c r="CH419" s="44"/>
      <c r="CI419" s="21">
        <v>4723</v>
      </c>
      <c r="CJ419" s="44"/>
      <c r="CK419" s="21"/>
      <c r="CL419" s="44"/>
      <c r="CM419" s="44">
        <v>1773843</v>
      </c>
      <c r="CN419" s="44">
        <v>210</v>
      </c>
      <c r="CO419" s="44">
        <v>2474103</v>
      </c>
      <c r="CP419" s="44">
        <v>0</v>
      </c>
      <c r="CQ419" s="21">
        <v>2170319</v>
      </c>
      <c r="CR419" s="44">
        <v>701255</v>
      </c>
      <c r="CS419" s="44">
        <v>2265900</v>
      </c>
      <c r="CT419" s="44">
        <v>179200</v>
      </c>
      <c r="CU419" s="44"/>
      <c r="CV419" s="44">
        <v>59337</v>
      </c>
      <c r="CW419" s="21"/>
      <c r="CX419" s="21"/>
      <c r="CY419" s="21"/>
      <c r="CZ419" s="21"/>
      <c r="DA419" s="21"/>
      <c r="DB419" s="21"/>
      <c r="DC419" s="21"/>
      <c r="DD419" s="21"/>
      <c r="DE419" s="44"/>
      <c r="DF419" s="21"/>
      <c r="DG419" s="44"/>
      <c r="DH419" s="21"/>
      <c r="DI419" s="44"/>
      <c r="DJ419" s="44"/>
      <c r="DK419" s="44"/>
      <c r="DL419" s="44"/>
      <c r="DM419" s="21"/>
      <c r="DN419" s="44"/>
      <c r="DO419" s="44"/>
      <c r="DP419" s="44"/>
      <c r="DQ419" s="44"/>
      <c r="DR419" s="44"/>
      <c r="DS419" s="44"/>
      <c r="DT419" s="44"/>
      <c r="DU419" s="44"/>
      <c r="DV419" s="44"/>
      <c r="DW419" s="44"/>
      <c r="DX419" s="44"/>
      <c r="DY419" s="44"/>
      <c r="DZ419" s="44"/>
      <c r="EA419" s="44"/>
      <c r="EB419" s="21"/>
      <c r="EC419" s="44">
        <v>2214121</v>
      </c>
      <c r="ED419" s="44"/>
      <c r="EE419" s="21"/>
      <c r="EF419" s="44"/>
      <c r="EG419" s="21">
        <v>1763538</v>
      </c>
      <c r="EH419" s="44"/>
      <c r="EI419" s="21">
        <v>2213183</v>
      </c>
      <c r="EJ419" s="44"/>
      <c r="EK419" s="44"/>
      <c r="EL419" s="21"/>
      <c r="EM419" s="44">
        <v>3019305</v>
      </c>
      <c r="EN419" s="44"/>
      <c r="EO419" s="44">
        <v>650393</v>
      </c>
      <c r="EP419" s="21"/>
      <c r="EQ419" s="21"/>
      <c r="ER419" s="21"/>
      <c r="ES419" s="21"/>
      <c r="ET419" s="44"/>
      <c r="EU419" s="21"/>
      <c r="EV419" s="44"/>
      <c r="EW419" s="21"/>
      <c r="EX419" s="44"/>
      <c r="EY419" s="44"/>
      <c r="EZ419" s="21"/>
      <c r="FA419" s="21"/>
      <c r="FB419" s="44"/>
      <c r="FC419" s="44"/>
      <c r="FD419" s="21"/>
      <c r="FE419" s="112"/>
      <c r="FF419" s="44"/>
      <c r="FG419" s="44">
        <v>8793086</v>
      </c>
      <c r="FH419" s="44">
        <v>2322352</v>
      </c>
      <c r="FI419" s="44">
        <v>6056463</v>
      </c>
      <c r="FJ419" s="44">
        <v>478823</v>
      </c>
      <c r="FK419" s="44">
        <v>4008311</v>
      </c>
      <c r="FL419" s="44"/>
      <c r="FM419" s="44"/>
      <c r="FN419" s="44"/>
      <c r="FO419" s="44">
        <v>5387650</v>
      </c>
      <c r="FP419" s="44"/>
      <c r="FQ419" s="44"/>
      <c r="FR419" s="44"/>
      <c r="FS419" s="44"/>
      <c r="FT419" s="44"/>
      <c r="FU419" s="44">
        <v>956</v>
      </c>
      <c r="FV419" s="21">
        <v>388721</v>
      </c>
      <c r="FW419" s="44"/>
      <c r="FX419" s="44">
        <v>351996</v>
      </c>
      <c r="FY419" s="44">
        <v>75494</v>
      </c>
      <c r="FZ419" s="44">
        <v>192272</v>
      </c>
      <c r="GA419" s="44">
        <v>49253</v>
      </c>
      <c r="GB419" s="44"/>
      <c r="GC419" s="44">
        <v>24665</v>
      </c>
      <c r="GD419" s="44">
        <v>573135</v>
      </c>
      <c r="GE419" s="44">
        <v>438817</v>
      </c>
      <c r="GF419" s="44">
        <v>169374</v>
      </c>
      <c r="GG419" s="44">
        <v>796639</v>
      </c>
      <c r="GH419" s="44">
        <v>133897</v>
      </c>
      <c r="GI419" s="44">
        <v>224903</v>
      </c>
      <c r="GJ419" s="44">
        <v>129627</v>
      </c>
      <c r="GK419" s="44">
        <v>3464420</v>
      </c>
      <c r="GL419" s="44">
        <v>5727</v>
      </c>
      <c r="GM419" s="44">
        <v>648000</v>
      </c>
      <c r="GN419" s="44">
        <v>61062</v>
      </c>
      <c r="GO419" s="44">
        <v>10982</v>
      </c>
      <c r="GP419" s="44"/>
      <c r="GQ419" s="44"/>
      <c r="GR419" s="44">
        <v>36000</v>
      </c>
      <c r="GS419" s="44">
        <v>4491379</v>
      </c>
      <c r="GT419" s="44"/>
      <c r="GU419" s="21">
        <v>135167</v>
      </c>
      <c r="GV419" s="44">
        <v>1166014</v>
      </c>
      <c r="GW419" s="44"/>
      <c r="GX419" s="44"/>
      <c r="GY419" s="44">
        <v>5792560</v>
      </c>
      <c r="GZ419" s="44">
        <v>1927138</v>
      </c>
      <c r="HA419" s="44"/>
      <c r="HB419" s="44"/>
      <c r="HC419" s="44">
        <v>3865422</v>
      </c>
      <c r="HD419" s="44">
        <v>5792560</v>
      </c>
      <c r="HE419" s="21"/>
      <c r="HF419" s="21"/>
      <c r="HG419" s="21">
        <v>9046</v>
      </c>
      <c r="HH419" s="21"/>
      <c r="HI419" s="21">
        <v>0</v>
      </c>
      <c r="HJ419" s="44"/>
      <c r="HK419" s="21">
        <v>581537</v>
      </c>
      <c r="HL419" s="21">
        <v>1135117</v>
      </c>
      <c r="HM419" s="21">
        <v>1716654</v>
      </c>
      <c r="HN419" s="21">
        <v>-1581487</v>
      </c>
      <c r="HO419" s="21"/>
      <c r="HP419" s="44"/>
      <c r="HQ419" s="47"/>
      <c r="HR419" s="47"/>
      <c r="HS419" s="47"/>
      <c r="HT419" s="47" t="s">
        <v>4055</v>
      </c>
      <c r="HU419" s="47">
        <v>3025606.66</v>
      </c>
      <c r="HV419" s="47">
        <v>2035</v>
      </c>
      <c r="HW419" s="47">
        <v>0</v>
      </c>
      <c r="HX419" s="47">
        <v>22593</v>
      </c>
      <c r="HY419" s="47">
        <v>61594</v>
      </c>
      <c r="HZ419" s="47">
        <v>84392</v>
      </c>
      <c r="IA419" s="47">
        <v>24545</v>
      </c>
      <c r="IB419" s="47">
        <v>0</v>
      </c>
      <c r="IC419" s="47">
        <v>4452</v>
      </c>
      <c r="ID419"/>
      <c r="IE419" s="47">
        <v>2121</v>
      </c>
      <c r="IF419">
        <v>16267</v>
      </c>
      <c r="IG419" s="47">
        <v>5234</v>
      </c>
      <c r="IH419" s="47">
        <v>19978</v>
      </c>
      <c r="II419">
        <v>3367</v>
      </c>
      <c r="IJ419">
        <v>8793</v>
      </c>
      <c r="IK419">
        <v>2605</v>
      </c>
      <c r="IL419">
        <v>18180</v>
      </c>
      <c r="IM419">
        <v>276156</v>
      </c>
      <c r="IN419">
        <v>0</v>
      </c>
      <c r="IO419">
        <v>0</v>
      </c>
      <c r="IP419">
        <v>0</v>
      </c>
      <c r="IQ419">
        <v>0</v>
      </c>
      <c r="IR419">
        <v>0</v>
      </c>
      <c r="IS419">
        <v>0</v>
      </c>
      <c r="IT419">
        <v>0</v>
      </c>
      <c r="IU419">
        <v>169040</v>
      </c>
      <c r="IV419">
        <v>0</v>
      </c>
      <c r="IW419">
        <v>1188561</v>
      </c>
      <c r="IX419">
        <v>2470751</v>
      </c>
      <c r="IY419">
        <v>1888931</v>
      </c>
      <c r="IZ419">
        <v>986491</v>
      </c>
      <c r="JA419">
        <v>0</v>
      </c>
      <c r="JB419">
        <v>157068</v>
      </c>
      <c r="JC419"/>
      <c r="JD419">
        <v>82989</v>
      </c>
      <c r="JE419">
        <v>303665</v>
      </c>
      <c r="JF419">
        <v>91805</v>
      </c>
      <c r="JG419">
        <v>407898</v>
      </c>
      <c r="JH419">
        <v>105922</v>
      </c>
      <c r="JI419">
        <v>172596</v>
      </c>
      <c r="JJ419">
        <v>102348</v>
      </c>
      <c r="JK419">
        <v>665021</v>
      </c>
      <c r="JL419">
        <v>8793086</v>
      </c>
      <c r="JM419">
        <v>0</v>
      </c>
      <c r="JN419">
        <v>0</v>
      </c>
      <c r="JO419">
        <v>0</v>
      </c>
      <c r="JP419">
        <v>0</v>
      </c>
      <c r="JQ419">
        <v>0</v>
      </c>
      <c r="JR419">
        <v>0</v>
      </c>
      <c r="JS419">
        <v>0</v>
      </c>
      <c r="JT419"/>
      <c r="JU419"/>
      <c r="JV419"/>
      <c r="JW419"/>
      <c r="JX419"/>
      <c r="JY419"/>
      <c r="JZ419"/>
      <c r="KA419"/>
      <c r="KB419"/>
      <c r="KC419"/>
      <c r="KD419"/>
      <c r="KE419"/>
      <c r="KF419">
        <v>182</v>
      </c>
      <c r="KG419">
        <v>277</v>
      </c>
      <c r="KH419">
        <v>124</v>
      </c>
      <c r="KI419">
        <v>116</v>
      </c>
      <c r="KJ419">
        <v>177</v>
      </c>
      <c r="KK419">
        <v>76</v>
      </c>
      <c r="KL419">
        <v>56</v>
      </c>
      <c r="KM419">
        <v>94</v>
      </c>
      <c r="KN419">
        <v>33</v>
      </c>
      <c r="KO419">
        <v>1</v>
      </c>
      <c r="KP419">
        <v>0</v>
      </c>
      <c r="KQ419">
        <v>0</v>
      </c>
      <c r="KR419">
        <v>0</v>
      </c>
      <c r="KS419">
        <v>0</v>
      </c>
      <c r="KT419">
        <v>1</v>
      </c>
      <c r="KU419">
        <v>1</v>
      </c>
      <c r="KV419">
        <v>0</v>
      </c>
      <c r="KW419">
        <v>0</v>
      </c>
      <c r="KX419">
        <v>0</v>
      </c>
      <c r="KY419">
        <v>1</v>
      </c>
      <c r="KZ419">
        <v>0</v>
      </c>
      <c r="LA419">
        <v>0</v>
      </c>
      <c r="LB419">
        <v>0</v>
      </c>
      <c r="LC419">
        <v>0</v>
      </c>
      <c r="LD419">
        <v>1</v>
      </c>
      <c r="LE419">
        <v>0</v>
      </c>
      <c r="LF419">
        <v>0</v>
      </c>
      <c r="LG419">
        <v>0</v>
      </c>
      <c r="LH419">
        <v>0</v>
      </c>
    </row>
    <row r="420" spans="1:320" s="34" customFormat="1" ht="15" customHeight="1" x14ac:dyDescent="0.25">
      <c r="A420" s="45">
        <v>206190656</v>
      </c>
      <c r="B420" s="45" t="s">
        <v>4056</v>
      </c>
      <c r="C420" s="46">
        <v>45292</v>
      </c>
      <c r="D420" s="46">
        <v>45657</v>
      </c>
      <c r="E420" s="47">
        <v>366</v>
      </c>
      <c r="F420" s="45" t="s">
        <v>883</v>
      </c>
      <c r="G420" s="45" t="s">
        <v>884</v>
      </c>
      <c r="H420" s="45" t="s">
        <v>1030</v>
      </c>
      <c r="I420" s="45" t="s">
        <v>886</v>
      </c>
      <c r="J420" s="45" t="s">
        <v>887</v>
      </c>
      <c r="K420" s="45" t="s">
        <v>1031</v>
      </c>
      <c r="L420" s="45" t="s">
        <v>2794</v>
      </c>
      <c r="M420" s="45" t="s">
        <v>4057</v>
      </c>
      <c r="N420" s="45" t="s">
        <v>4058</v>
      </c>
      <c r="O420" s="45" t="s">
        <v>4059</v>
      </c>
      <c r="P420" s="45" t="s">
        <v>2797</v>
      </c>
      <c r="Q420" s="45" t="s">
        <v>4060</v>
      </c>
      <c r="R420" t="s">
        <v>4061</v>
      </c>
      <c r="S420" s="45" t="s">
        <v>893</v>
      </c>
      <c r="T420"/>
      <c r="U420" s="47">
        <v>154</v>
      </c>
      <c r="V420" s="47">
        <v>154</v>
      </c>
      <c r="W420" s="47" t="s">
        <v>913</v>
      </c>
      <c r="X420" s="47">
        <v>56364</v>
      </c>
      <c r="Y420" s="47">
        <v>47190</v>
      </c>
      <c r="Z420" s="48">
        <v>175.1</v>
      </c>
      <c r="AA420" s="44">
        <v>454</v>
      </c>
      <c r="AB420" s="44">
        <v>528</v>
      </c>
      <c r="AC420" s="44">
        <v>13079</v>
      </c>
      <c r="AD420" s="44"/>
      <c r="AE420" s="44">
        <v>737</v>
      </c>
      <c r="AF420" s="44">
        <v>29995</v>
      </c>
      <c r="AG420" s="44"/>
      <c r="AH420" s="47">
        <v>1393</v>
      </c>
      <c r="AI420" s="47">
        <v>94</v>
      </c>
      <c r="AJ420">
        <v>1892</v>
      </c>
      <c r="AK420" t="s">
        <v>895</v>
      </c>
      <c r="AL420">
        <v>47190</v>
      </c>
      <c r="AM420"/>
      <c r="AN420"/>
      <c r="AO420"/>
      <c r="AP420"/>
      <c r="AQ420"/>
      <c r="AR420" s="44"/>
      <c r="AS420" s="44"/>
      <c r="AT420" s="44"/>
      <c r="AU420" s="44">
        <v>14888570</v>
      </c>
      <c r="AV420" s="44">
        <v>4403806</v>
      </c>
      <c r="AW420" s="44">
        <v>-3223783</v>
      </c>
      <c r="AX420" s="44">
        <v>25771</v>
      </c>
      <c r="AY420" s="44">
        <v>22541930</v>
      </c>
      <c r="AZ420" s="21">
        <v>21159622</v>
      </c>
      <c r="BA420" s="21">
        <v>1382308</v>
      </c>
      <c r="BB420" s="44">
        <v>321020</v>
      </c>
      <c r="BC420" s="44"/>
      <c r="BD420" s="44"/>
      <c r="BE420" s="44">
        <v>1703328</v>
      </c>
      <c r="BF420" s="44">
        <v>4126459</v>
      </c>
      <c r="BG420" s="44"/>
      <c r="BH420" s="44">
        <v>232525</v>
      </c>
      <c r="BI420" s="21">
        <v>9463503</v>
      </c>
      <c r="BJ420" s="21"/>
      <c r="BK420" s="21">
        <v>439495</v>
      </c>
      <c r="BL420" s="21">
        <v>29657</v>
      </c>
      <c r="BM420" s="21">
        <v>596931</v>
      </c>
      <c r="BN420" s="21">
        <v>14888570</v>
      </c>
      <c r="BO420" s="21"/>
      <c r="BP420" s="21"/>
      <c r="BQ420" s="44"/>
      <c r="BR420" s="21"/>
      <c r="BS420" s="44"/>
      <c r="BT420" s="21"/>
      <c r="BU420" s="44"/>
      <c r="BV420" s="21"/>
      <c r="BW420" s="44">
        <v>3996305</v>
      </c>
      <c r="BX420" s="21"/>
      <c r="BY420" s="21"/>
      <c r="BZ420" s="21"/>
      <c r="CA420" s="44"/>
      <c r="CB420" s="44"/>
      <c r="CC420" s="44">
        <v>37975</v>
      </c>
      <c r="CD420" s="44"/>
      <c r="CE420" s="44"/>
      <c r="CF420" s="44"/>
      <c r="CG420" s="44">
        <v>368612</v>
      </c>
      <c r="CH420" s="44"/>
      <c r="CI420" s="21">
        <v>914</v>
      </c>
      <c r="CJ420" s="44"/>
      <c r="CK420" s="21"/>
      <c r="CL420" s="44"/>
      <c r="CM420" s="44">
        <v>86157</v>
      </c>
      <c r="CN420" s="44">
        <v>32582</v>
      </c>
      <c r="CO420" s="44">
        <v>1544492</v>
      </c>
      <c r="CP420" s="44">
        <v>7448</v>
      </c>
      <c r="CQ420" s="21">
        <v>1535740</v>
      </c>
      <c r="CR420" s="44">
        <v>236280</v>
      </c>
      <c r="CS420" s="44">
        <v>726222</v>
      </c>
      <c r="CT420" s="44">
        <v>133952</v>
      </c>
      <c r="CU420" s="44"/>
      <c r="CV420" s="44">
        <v>100933</v>
      </c>
      <c r="CW420" s="21"/>
      <c r="CX420" s="21"/>
      <c r="CY420" s="21"/>
      <c r="CZ420" s="21"/>
      <c r="DA420" s="21"/>
      <c r="DB420" s="21"/>
      <c r="DC420" s="21"/>
      <c r="DD420" s="21"/>
      <c r="DE420" s="44"/>
      <c r="DF420" s="21"/>
      <c r="DG420" s="44"/>
      <c r="DH420" s="21"/>
      <c r="DI420" s="44"/>
      <c r="DJ420" s="44"/>
      <c r="DK420" s="44"/>
      <c r="DL420" s="44"/>
      <c r="DM420" s="21"/>
      <c r="DN420" s="44"/>
      <c r="DO420" s="44"/>
      <c r="DP420" s="44"/>
      <c r="DQ420" s="44"/>
      <c r="DR420" s="44"/>
      <c r="DS420" s="44"/>
      <c r="DT420" s="44"/>
      <c r="DU420" s="44"/>
      <c r="DV420" s="44"/>
      <c r="DW420" s="44"/>
      <c r="DX420" s="44"/>
      <c r="DY420" s="44">
        <v>-1733</v>
      </c>
      <c r="DZ420" s="44"/>
      <c r="EA420" s="44"/>
      <c r="EB420" s="21"/>
      <c r="EC420" s="44">
        <v>-3833329</v>
      </c>
      <c r="ED420" s="44"/>
      <c r="EE420" s="21"/>
      <c r="EF420" s="44"/>
      <c r="EG420" s="21">
        <v>14151</v>
      </c>
      <c r="EH420" s="44"/>
      <c r="EI420" s="21">
        <v>613926</v>
      </c>
      <c r="EJ420" s="44"/>
      <c r="EK420" s="44"/>
      <c r="EL420" s="21"/>
      <c r="EM420" s="44">
        <v>-61060</v>
      </c>
      <c r="EN420" s="44"/>
      <c r="EO420" s="44">
        <v>44262</v>
      </c>
      <c r="EP420" s="21"/>
      <c r="EQ420" s="21"/>
      <c r="ER420" s="21"/>
      <c r="ES420" s="21"/>
      <c r="ET420" s="44"/>
      <c r="EU420" s="21"/>
      <c r="EV420" s="44"/>
      <c r="EW420" s="21"/>
      <c r="EX420" s="44"/>
      <c r="EY420" s="44"/>
      <c r="EZ420" s="21"/>
      <c r="FA420" s="21"/>
      <c r="FB420" s="44"/>
      <c r="FC420" s="44"/>
      <c r="FD420" s="21"/>
      <c r="FE420" s="112"/>
      <c r="FF420" s="44"/>
      <c r="FG420" s="44">
        <v>8287504</v>
      </c>
      <c r="FH420" s="44">
        <v>2022362</v>
      </c>
      <c r="FI420" s="44">
        <v>10849756</v>
      </c>
      <c r="FJ420" s="44">
        <v>337914</v>
      </c>
      <c r="FK420" s="44">
        <v>8111768</v>
      </c>
      <c r="FL420" s="44"/>
      <c r="FM420" s="44"/>
      <c r="FN420" s="44"/>
      <c r="FO420" s="44"/>
      <c r="FP420" s="44"/>
      <c r="FQ420" s="44"/>
      <c r="FR420" s="44"/>
      <c r="FS420" s="44"/>
      <c r="FT420" s="44">
        <v>25999</v>
      </c>
      <c r="FU420" s="44">
        <v>18460</v>
      </c>
      <c r="FV420" s="21">
        <v>606134</v>
      </c>
      <c r="FW420" s="44"/>
      <c r="FX420" s="44">
        <v>498290</v>
      </c>
      <c r="FY420" s="44">
        <v>97607</v>
      </c>
      <c r="FZ420" s="44">
        <v>360136</v>
      </c>
      <c r="GA420" s="44">
        <v>68632</v>
      </c>
      <c r="GB420" s="44"/>
      <c r="GC420" s="44">
        <v>153511</v>
      </c>
      <c r="GD420" s="44">
        <v>491860</v>
      </c>
      <c r="GE420" s="44">
        <v>462042</v>
      </c>
      <c r="GF420" s="44">
        <v>317227</v>
      </c>
      <c r="GG420" s="44">
        <v>1096043</v>
      </c>
      <c r="GH420" s="44">
        <v>288217</v>
      </c>
      <c r="GI420" s="44">
        <v>232160</v>
      </c>
      <c r="GJ420" s="44">
        <v>193064</v>
      </c>
      <c r="GK420" s="44">
        <v>6608082</v>
      </c>
      <c r="GL420" s="44">
        <v>142897</v>
      </c>
      <c r="GM420" s="44">
        <v>1246607</v>
      </c>
      <c r="GN420" s="44">
        <v>4419</v>
      </c>
      <c r="GO420" s="44">
        <v>11846</v>
      </c>
      <c r="GP420" s="44"/>
      <c r="GQ420" s="44">
        <v>679</v>
      </c>
      <c r="GR420" s="44">
        <v>123942</v>
      </c>
      <c r="GS420" s="44">
        <v>14833251</v>
      </c>
      <c r="GT420" s="44"/>
      <c r="GU420" s="21">
        <v>955719</v>
      </c>
      <c r="GV420" s="44"/>
      <c r="GW420" s="44"/>
      <c r="GX420" s="44"/>
      <c r="GY420" s="44">
        <v>15788970</v>
      </c>
      <c r="GZ420" s="44">
        <v>4119983</v>
      </c>
      <c r="HA420" s="44"/>
      <c r="HB420" s="44">
        <v>87342</v>
      </c>
      <c r="HC420" s="44">
        <v>11581645</v>
      </c>
      <c r="HD420" s="44">
        <v>15788970</v>
      </c>
      <c r="HE420" s="21">
        <v>11338786</v>
      </c>
      <c r="HF420" s="21"/>
      <c r="HG420" s="21"/>
      <c r="HH420" s="21">
        <v>87342</v>
      </c>
      <c r="HI420" s="21">
        <v>0</v>
      </c>
      <c r="HJ420" s="44"/>
      <c r="HK420" s="21">
        <v>1965055</v>
      </c>
      <c r="HL420" s="21">
        <v>1098933</v>
      </c>
      <c r="HM420" s="21">
        <v>3063988</v>
      </c>
      <c r="HN420" s="21">
        <v>-2108269</v>
      </c>
      <c r="HO420" s="21"/>
      <c r="HP420" s="44"/>
      <c r="HQ420" s="47"/>
      <c r="HR420" s="47">
        <v>87342</v>
      </c>
      <c r="HS420" s="47"/>
      <c r="HT420" s="47" t="s">
        <v>1977</v>
      </c>
      <c r="HU420" s="47">
        <v>1112395.4100000001</v>
      </c>
      <c r="HV420" s="47">
        <v>1912</v>
      </c>
      <c r="HW420" s="47">
        <v>0</v>
      </c>
      <c r="HX420" s="47">
        <v>12584</v>
      </c>
      <c r="HY420" s="47">
        <v>47340</v>
      </c>
      <c r="HZ420" s="47">
        <v>112283</v>
      </c>
      <c r="IA420" s="47">
        <v>0</v>
      </c>
      <c r="IB420" s="47">
        <v>0</v>
      </c>
      <c r="IC420" s="47">
        <v>14360</v>
      </c>
      <c r="ID420">
        <v>716</v>
      </c>
      <c r="IE420" s="47">
        <v>6050</v>
      </c>
      <c r="IF420"/>
      <c r="IG420" s="47"/>
      <c r="IH420" s="47">
        <v>24942</v>
      </c>
      <c r="II420">
        <v>3764</v>
      </c>
      <c r="IJ420">
        <v>8653</v>
      </c>
      <c r="IK420">
        <v>4183</v>
      </c>
      <c r="IL420">
        <v>29804</v>
      </c>
      <c r="IM420">
        <v>266591</v>
      </c>
      <c r="IN420">
        <v>0</v>
      </c>
      <c r="IO420">
        <v>0</v>
      </c>
      <c r="IP420">
        <v>0</v>
      </c>
      <c r="IQ420">
        <v>0</v>
      </c>
      <c r="IR420">
        <v>0</v>
      </c>
      <c r="IS420">
        <v>0</v>
      </c>
      <c r="IT420">
        <v>0</v>
      </c>
      <c r="IU420">
        <v>416384</v>
      </c>
      <c r="IV420">
        <v>0</v>
      </c>
      <c r="IW420">
        <v>635531</v>
      </c>
      <c r="IX420">
        <v>1934813</v>
      </c>
      <c r="IY420">
        <v>2563971</v>
      </c>
      <c r="IZ420">
        <v>0</v>
      </c>
      <c r="JA420">
        <v>0</v>
      </c>
      <c r="JB420">
        <v>561990</v>
      </c>
      <c r="JC420">
        <v>45921</v>
      </c>
      <c r="JD420">
        <v>136661</v>
      </c>
      <c r="JE420"/>
      <c r="JF420"/>
      <c r="JG420">
        <v>582757</v>
      </c>
      <c r="JH420">
        <v>234064</v>
      </c>
      <c r="JI420">
        <v>175153</v>
      </c>
      <c r="JJ420">
        <v>157997</v>
      </c>
      <c r="JK420">
        <v>842262</v>
      </c>
      <c r="JL420">
        <v>8287504</v>
      </c>
      <c r="JM420">
        <v>0</v>
      </c>
      <c r="JN420">
        <v>0</v>
      </c>
      <c r="JO420">
        <v>0</v>
      </c>
      <c r="JP420">
        <v>0</v>
      </c>
      <c r="JQ420">
        <v>0</v>
      </c>
      <c r="JR420">
        <v>0</v>
      </c>
      <c r="JS420">
        <v>0</v>
      </c>
      <c r="JT420"/>
      <c r="JU420"/>
      <c r="JV420"/>
      <c r="JW420"/>
      <c r="JX420"/>
      <c r="JY420">
        <v>716</v>
      </c>
      <c r="JZ420"/>
      <c r="KA420"/>
      <c r="KB420"/>
      <c r="KC420"/>
      <c r="KD420"/>
      <c r="KE420">
        <v>45921</v>
      </c>
      <c r="KF420">
        <v>259</v>
      </c>
      <c r="KG420">
        <v>403</v>
      </c>
      <c r="KH420">
        <v>143</v>
      </c>
      <c r="KI420">
        <v>205</v>
      </c>
      <c r="KJ420">
        <v>308</v>
      </c>
      <c r="KK420">
        <v>124</v>
      </c>
      <c r="KL420">
        <v>107</v>
      </c>
      <c r="KM420">
        <v>171</v>
      </c>
      <c r="KN420">
        <v>98</v>
      </c>
      <c r="KO420">
        <v>1</v>
      </c>
      <c r="KP420">
        <v>0</v>
      </c>
      <c r="KQ420">
        <v>0</v>
      </c>
      <c r="KR420">
        <v>0</v>
      </c>
      <c r="KS420">
        <v>0</v>
      </c>
      <c r="KT420">
        <v>1</v>
      </c>
      <c r="KU420">
        <v>1</v>
      </c>
      <c r="KV420">
        <v>0</v>
      </c>
      <c r="KW420">
        <v>0</v>
      </c>
      <c r="KX420">
        <v>0</v>
      </c>
      <c r="KY420">
        <v>0</v>
      </c>
      <c r="KZ420">
        <v>0</v>
      </c>
      <c r="LA420">
        <v>0</v>
      </c>
      <c r="LB420">
        <v>0</v>
      </c>
      <c r="LC420">
        <v>0</v>
      </c>
      <c r="LD420">
        <v>1</v>
      </c>
      <c r="LE420">
        <v>0</v>
      </c>
      <c r="LF420">
        <v>0</v>
      </c>
      <c r="LG420">
        <v>0</v>
      </c>
      <c r="LH420">
        <v>0</v>
      </c>
    </row>
    <row r="421" spans="1:320" s="34" customFormat="1" ht="15" customHeight="1" x14ac:dyDescent="0.25">
      <c r="A421" s="45">
        <v>206190662</v>
      </c>
      <c r="B421" s="45" t="s">
        <v>1233</v>
      </c>
      <c r="C421" s="46">
        <v>45017</v>
      </c>
      <c r="D421" s="46">
        <v>45382</v>
      </c>
      <c r="E421" s="47">
        <v>366</v>
      </c>
      <c r="F421" s="45" t="s">
        <v>883</v>
      </c>
      <c r="G421" s="45" t="s">
        <v>884</v>
      </c>
      <c r="H421" s="45" t="s">
        <v>1030</v>
      </c>
      <c r="I421" s="45" t="s">
        <v>886</v>
      </c>
      <c r="J421" s="45" t="s">
        <v>887</v>
      </c>
      <c r="K421" s="45" t="s">
        <v>1031</v>
      </c>
      <c r="L421" s="45" t="s">
        <v>2716</v>
      </c>
      <c r="M421" s="45" t="s">
        <v>1234</v>
      </c>
      <c r="N421" s="45" t="s">
        <v>1235</v>
      </c>
      <c r="O421" s="45" t="s">
        <v>1236</v>
      </c>
      <c r="P421" s="45" t="s">
        <v>1237</v>
      </c>
      <c r="Q421" s="45" t="s">
        <v>1238</v>
      </c>
      <c r="R421" t="s">
        <v>1239</v>
      </c>
      <c r="S421" s="45" t="s">
        <v>884</v>
      </c>
      <c r="T421"/>
      <c r="U421" s="47">
        <v>126</v>
      </c>
      <c r="V421" s="47">
        <v>126</v>
      </c>
      <c r="W421" s="47" t="s">
        <v>913</v>
      </c>
      <c r="X421" s="47">
        <v>46116</v>
      </c>
      <c r="Y421" s="47">
        <v>33703</v>
      </c>
      <c r="Z421" s="48">
        <v>73.08</v>
      </c>
      <c r="AA421" s="44">
        <v>436</v>
      </c>
      <c r="AB421" s="44">
        <v>437</v>
      </c>
      <c r="AC421" s="44">
        <v>2530</v>
      </c>
      <c r="AD421" s="44"/>
      <c r="AE421" s="44">
        <v>2646</v>
      </c>
      <c r="AF421" s="44">
        <v>19000</v>
      </c>
      <c r="AG421" s="44">
        <v>4488</v>
      </c>
      <c r="AH421" s="47"/>
      <c r="AI421" s="47">
        <v>2166</v>
      </c>
      <c r="AJ421">
        <v>2873</v>
      </c>
      <c r="AK421" t="s">
        <v>895</v>
      </c>
      <c r="AL421">
        <v>33703</v>
      </c>
      <c r="AM421"/>
      <c r="AN421"/>
      <c r="AO421"/>
      <c r="AP421"/>
      <c r="AQ421"/>
      <c r="AR421" s="44"/>
      <c r="AS421" s="44"/>
      <c r="AT421" s="44"/>
      <c r="AU421" s="44">
        <v>7988036</v>
      </c>
      <c r="AV421" s="44">
        <v>1269870</v>
      </c>
      <c r="AW421" s="44">
        <v>-1673472</v>
      </c>
      <c r="AX421" s="44">
        <v>410</v>
      </c>
      <c r="AY421" s="44">
        <v>10931788</v>
      </c>
      <c r="AZ421" s="21">
        <v>10928990</v>
      </c>
      <c r="BA421" s="21">
        <v>2798</v>
      </c>
      <c r="BB421" s="44"/>
      <c r="BC421" s="44"/>
      <c r="BD421" s="44"/>
      <c r="BE421" s="44">
        <v>2798</v>
      </c>
      <c r="BF421" s="44">
        <v>1072000</v>
      </c>
      <c r="BG421" s="44"/>
      <c r="BH421" s="44">
        <v>563860</v>
      </c>
      <c r="BI421" s="21">
        <v>4173840</v>
      </c>
      <c r="BJ421" s="21">
        <v>1083525</v>
      </c>
      <c r="BK421" s="21"/>
      <c r="BL421" s="21">
        <v>462751</v>
      </c>
      <c r="BM421" s="21">
        <v>632060</v>
      </c>
      <c r="BN421" s="21">
        <v>7988036</v>
      </c>
      <c r="BO421" s="21"/>
      <c r="BP421" s="21"/>
      <c r="BQ421" s="44"/>
      <c r="BR421" s="21"/>
      <c r="BS421" s="44"/>
      <c r="BT421" s="21"/>
      <c r="BU421" s="44"/>
      <c r="BV421" s="21"/>
      <c r="BW421" s="44">
        <v>341004</v>
      </c>
      <c r="BX421" s="21"/>
      <c r="BY421" s="21"/>
      <c r="BZ421" s="21"/>
      <c r="CA421" s="44">
        <v>524</v>
      </c>
      <c r="CB421" s="44"/>
      <c r="CC421" s="44">
        <v>25</v>
      </c>
      <c r="CD421" s="44"/>
      <c r="CE421" s="44">
        <v>921965</v>
      </c>
      <c r="CF421" s="44"/>
      <c r="CG421" s="44"/>
      <c r="CH421" s="44"/>
      <c r="CI421" s="21">
        <v>6261</v>
      </c>
      <c r="CJ421" s="44"/>
      <c r="CK421" s="21">
        <v>91</v>
      </c>
      <c r="CL421" s="44"/>
      <c r="CM421" s="44">
        <v>0</v>
      </c>
      <c r="CN421" s="44">
        <v>0</v>
      </c>
      <c r="CO421" s="44">
        <v>525157</v>
      </c>
      <c r="CP421" s="44">
        <v>0</v>
      </c>
      <c r="CQ421" s="21">
        <v>352188</v>
      </c>
      <c r="CR421" s="44">
        <v>29715</v>
      </c>
      <c r="CS421" s="44">
        <v>310259</v>
      </c>
      <c r="CT421" s="44">
        <v>15554</v>
      </c>
      <c r="CU421" s="44"/>
      <c r="CV421" s="44">
        <v>36997</v>
      </c>
      <c r="CW421" s="21"/>
      <c r="CX421" s="21"/>
      <c r="CY421" s="21"/>
      <c r="CZ421" s="21"/>
      <c r="DA421" s="21"/>
      <c r="DB421" s="21"/>
      <c r="DC421" s="21"/>
      <c r="DD421" s="21"/>
      <c r="DE421" s="44"/>
      <c r="DF421" s="21"/>
      <c r="DG421" s="44"/>
      <c r="DH421" s="21"/>
      <c r="DI421" s="44"/>
      <c r="DJ421" s="44"/>
      <c r="DK421" s="44"/>
      <c r="DL421" s="44"/>
      <c r="DM421" s="21"/>
      <c r="DN421" s="44"/>
      <c r="DO421" s="44"/>
      <c r="DP421" s="44"/>
      <c r="DQ421" s="44"/>
      <c r="DR421" s="44"/>
      <c r="DS421" s="44"/>
      <c r="DT421" s="44"/>
      <c r="DU421" s="44"/>
      <c r="DV421" s="44"/>
      <c r="DW421" s="44"/>
      <c r="DX421" s="44"/>
      <c r="DY421" s="44">
        <v>17914</v>
      </c>
      <c r="DZ421" s="44"/>
      <c r="EA421" s="44"/>
      <c r="EB421" s="21"/>
      <c r="EC421" s="44">
        <v>-626619</v>
      </c>
      <c r="ED421" s="44"/>
      <c r="EE421" s="21"/>
      <c r="EF421" s="44"/>
      <c r="EG421" s="21">
        <v>-43469</v>
      </c>
      <c r="EH421" s="44"/>
      <c r="EI421" s="21">
        <v>-295636</v>
      </c>
      <c r="EJ421" s="44"/>
      <c r="EK421" s="44">
        <v>-639953</v>
      </c>
      <c r="EL421" s="21"/>
      <c r="EM421" s="44"/>
      <c r="EN421" s="44"/>
      <c r="EO421" s="44">
        <v>-85709</v>
      </c>
      <c r="EP421" s="21"/>
      <c r="EQ421" s="21"/>
      <c r="ER421" s="21"/>
      <c r="ES421" s="21"/>
      <c r="ET421" s="44"/>
      <c r="EU421" s="21"/>
      <c r="EV421" s="44"/>
      <c r="EW421" s="21"/>
      <c r="EX421" s="44"/>
      <c r="EY421" s="44"/>
      <c r="EZ421" s="21"/>
      <c r="FA421" s="21"/>
      <c r="FB421" s="44"/>
      <c r="FC421" s="44"/>
      <c r="FD421" s="21"/>
      <c r="FE421" s="112"/>
      <c r="FF421" s="44"/>
      <c r="FG421" s="44">
        <v>5054218</v>
      </c>
      <c r="FH421" s="44">
        <v>1002935</v>
      </c>
      <c r="FI421" s="44">
        <v>4871837</v>
      </c>
      <c r="FJ421" s="44">
        <v>90556</v>
      </c>
      <c r="FK421" s="44">
        <v>5286481</v>
      </c>
      <c r="FL421" s="44"/>
      <c r="FM421" s="44"/>
      <c r="FN421" s="44"/>
      <c r="FO421" s="44"/>
      <c r="FP421" s="44"/>
      <c r="FQ421" s="44"/>
      <c r="FR421" s="44"/>
      <c r="FS421" s="44"/>
      <c r="FT421" s="44">
        <v>24668</v>
      </c>
      <c r="FU421" s="44"/>
      <c r="FV421" s="21">
        <v>514457</v>
      </c>
      <c r="FW421" s="44"/>
      <c r="FX421" s="44">
        <v>108550</v>
      </c>
      <c r="FY421" s="44">
        <v>14400</v>
      </c>
      <c r="FZ421" s="44">
        <v>186464</v>
      </c>
      <c r="GA421" s="44">
        <v>4860</v>
      </c>
      <c r="GB421" s="44"/>
      <c r="GC421" s="44">
        <v>78899</v>
      </c>
      <c r="GD421" s="44">
        <v>429445</v>
      </c>
      <c r="GE421" s="44">
        <v>409361</v>
      </c>
      <c r="GF421" s="44">
        <v>116976</v>
      </c>
      <c r="GG421" s="44">
        <v>965249</v>
      </c>
      <c r="GH421" s="44">
        <v>87949</v>
      </c>
      <c r="GI421" s="44">
        <v>186134</v>
      </c>
      <c r="GJ421" s="44">
        <v>60491</v>
      </c>
      <c r="GK421" s="44">
        <v>1787578</v>
      </c>
      <c r="GL421" s="44">
        <v>60830</v>
      </c>
      <c r="GM421" s="44">
        <v>460974</v>
      </c>
      <c r="GN421" s="44">
        <v>114166</v>
      </c>
      <c r="GO421" s="44">
        <v>25894</v>
      </c>
      <c r="GP421" s="44"/>
      <c r="GQ421" s="44">
        <v>5164</v>
      </c>
      <c r="GR421" s="44"/>
      <c r="GS421" s="44">
        <v>7404568</v>
      </c>
      <c r="GT421" s="44">
        <v>17820</v>
      </c>
      <c r="GU421" s="21">
        <v>173179</v>
      </c>
      <c r="GV421" s="44"/>
      <c r="GW421" s="44">
        <v>1125118</v>
      </c>
      <c r="GX421" s="44"/>
      <c r="GY421" s="44">
        <v>8720685</v>
      </c>
      <c r="GZ421" s="44">
        <v>5781496</v>
      </c>
      <c r="HA421" s="44"/>
      <c r="HB421" s="44">
        <v>4921625</v>
      </c>
      <c r="HC421" s="44">
        <v>-1982436</v>
      </c>
      <c r="HD421" s="44">
        <v>8720685</v>
      </c>
      <c r="HE421" s="21"/>
      <c r="HF421" s="21"/>
      <c r="HG421" s="21"/>
      <c r="HH421" s="21">
        <v>4921625</v>
      </c>
      <c r="HI421" s="21">
        <v>0</v>
      </c>
      <c r="HJ421" s="44">
        <v>23275</v>
      </c>
      <c r="HK421" s="21">
        <v>1464314</v>
      </c>
      <c r="HL421" s="21">
        <v>920641</v>
      </c>
      <c r="HM421" s="21">
        <v>2408230</v>
      </c>
      <c r="HN421" s="21">
        <v>-2235051</v>
      </c>
      <c r="HO421" s="21"/>
      <c r="HP421" s="44"/>
      <c r="HQ421" s="47"/>
      <c r="HR421" s="47">
        <v>4921625</v>
      </c>
      <c r="HS421" s="47"/>
      <c r="HT421" s="47" t="s">
        <v>1855</v>
      </c>
      <c r="HU421" s="47">
        <v>173444.88</v>
      </c>
      <c r="HV421" s="47">
        <v>2100</v>
      </c>
      <c r="HW421" s="47">
        <v>0</v>
      </c>
      <c r="HX421" s="47">
        <v>13397</v>
      </c>
      <c r="HY421" s="47">
        <v>29181</v>
      </c>
      <c r="HZ421" s="47">
        <v>78718</v>
      </c>
      <c r="IA421" s="47">
        <v>0</v>
      </c>
      <c r="IB421" s="47">
        <v>0</v>
      </c>
      <c r="IC421" s="47">
        <v>0</v>
      </c>
      <c r="ID421"/>
      <c r="IE421" s="47"/>
      <c r="IF421">
        <v>20385</v>
      </c>
      <c r="IG421" s="47">
        <v>2877</v>
      </c>
      <c r="IH421" s="47">
        <v>22580</v>
      </c>
      <c r="II421">
        <v>2141</v>
      </c>
      <c r="IJ421">
        <v>5499</v>
      </c>
      <c r="IK421">
        <v>1440</v>
      </c>
      <c r="IL421">
        <v>5324</v>
      </c>
      <c r="IM421">
        <v>183642</v>
      </c>
      <c r="IN421">
        <v>0</v>
      </c>
      <c r="IO421">
        <v>1612</v>
      </c>
      <c r="IP421">
        <v>414</v>
      </c>
      <c r="IQ421">
        <v>11947</v>
      </c>
      <c r="IR421">
        <v>0</v>
      </c>
      <c r="IS421">
        <v>0</v>
      </c>
      <c r="IT421">
        <v>13973</v>
      </c>
      <c r="IU421">
        <v>130160</v>
      </c>
      <c r="IV421">
        <v>0</v>
      </c>
      <c r="IW421">
        <v>676537</v>
      </c>
      <c r="IX421">
        <v>1083542</v>
      </c>
      <c r="IY421">
        <v>1919233</v>
      </c>
      <c r="IZ421">
        <v>0</v>
      </c>
      <c r="JA421">
        <v>0</v>
      </c>
      <c r="JB421">
        <v>0</v>
      </c>
      <c r="JC421"/>
      <c r="JD421"/>
      <c r="JE421">
        <v>268586</v>
      </c>
      <c r="JF421">
        <v>56315</v>
      </c>
      <c r="JG421">
        <v>480359</v>
      </c>
      <c r="JH421">
        <v>71316</v>
      </c>
      <c r="JI421">
        <v>131855</v>
      </c>
      <c r="JJ421">
        <v>45384</v>
      </c>
      <c r="JK421">
        <v>190931</v>
      </c>
      <c r="JL421">
        <v>5054218</v>
      </c>
      <c r="JM421">
        <v>0</v>
      </c>
      <c r="JN421">
        <v>112331</v>
      </c>
      <c r="JO421">
        <v>22316</v>
      </c>
      <c r="JP421">
        <v>452529</v>
      </c>
      <c r="JQ421">
        <v>0</v>
      </c>
      <c r="JR421">
        <v>0</v>
      </c>
      <c r="JS421">
        <v>587176</v>
      </c>
      <c r="JT421"/>
      <c r="JU421"/>
      <c r="JV421"/>
      <c r="JW421"/>
      <c r="JX421"/>
      <c r="JY421"/>
      <c r="JZ421"/>
      <c r="KA421"/>
      <c r="KB421"/>
      <c r="KC421"/>
      <c r="KD421"/>
      <c r="KE421"/>
      <c r="KF421">
        <v>113</v>
      </c>
      <c r="KG421">
        <v>140</v>
      </c>
      <c r="KH421">
        <v>79</v>
      </c>
      <c r="KI421">
        <v>80</v>
      </c>
      <c r="KJ421">
        <v>108</v>
      </c>
      <c r="KK421">
        <v>54</v>
      </c>
      <c r="KL421">
        <v>51</v>
      </c>
      <c r="KM421">
        <v>73</v>
      </c>
      <c r="KN421">
        <v>32</v>
      </c>
      <c r="KO421">
        <v>1</v>
      </c>
      <c r="KP421">
        <v>0</v>
      </c>
      <c r="KQ421">
        <v>0</v>
      </c>
      <c r="KR421">
        <v>0</v>
      </c>
      <c r="KS421">
        <v>0</v>
      </c>
      <c r="KT421">
        <v>1</v>
      </c>
      <c r="KU421">
        <v>1</v>
      </c>
      <c r="KV421">
        <v>0</v>
      </c>
      <c r="KW421">
        <v>0</v>
      </c>
      <c r="KX421">
        <v>0</v>
      </c>
      <c r="KY421">
        <v>0</v>
      </c>
      <c r="KZ421">
        <v>0</v>
      </c>
      <c r="LA421">
        <v>0</v>
      </c>
      <c r="LB421">
        <v>0</v>
      </c>
      <c r="LC421">
        <v>0</v>
      </c>
      <c r="LD421">
        <v>1</v>
      </c>
      <c r="LE421">
        <v>0</v>
      </c>
      <c r="LF421">
        <v>0</v>
      </c>
      <c r="LG421">
        <v>0</v>
      </c>
      <c r="LH421">
        <v>0</v>
      </c>
    </row>
    <row r="422" spans="1:320" s="34" customFormat="1" ht="15" customHeight="1" x14ac:dyDescent="0.25">
      <c r="A422" s="45">
        <v>206190663</v>
      </c>
      <c r="B422" s="45" t="s">
        <v>4062</v>
      </c>
      <c r="C422" s="46">
        <v>45292</v>
      </c>
      <c r="D422" s="46">
        <v>45657</v>
      </c>
      <c r="E422" s="47">
        <v>366</v>
      </c>
      <c r="F422" s="45" t="s">
        <v>883</v>
      </c>
      <c r="G422" s="45" t="s">
        <v>884</v>
      </c>
      <c r="H422" s="45" t="s">
        <v>1030</v>
      </c>
      <c r="I422" s="45" t="s">
        <v>886</v>
      </c>
      <c r="J422" s="45" t="s">
        <v>887</v>
      </c>
      <c r="K422" s="45" t="s">
        <v>1031</v>
      </c>
      <c r="L422" s="45" t="s">
        <v>2724</v>
      </c>
      <c r="M422" s="45" t="s">
        <v>4063</v>
      </c>
      <c r="N422" s="45" t="s">
        <v>4064</v>
      </c>
      <c r="O422" s="45" t="s">
        <v>1045</v>
      </c>
      <c r="P422" s="45" t="s">
        <v>2727</v>
      </c>
      <c r="Q422" s="45" t="s">
        <v>4065</v>
      </c>
      <c r="R422" t="s">
        <v>4066</v>
      </c>
      <c r="S422" s="45" t="s">
        <v>893</v>
      </c>
      <c r="T422" t="s">
        <v>2456</v>
      </c>
      <c r="U422" s="47">
        <v>98</v>
      </c>
      <c r="V422" s="47">
        <v>98</v>
      </c>
      <c r="W422" s="47" t="s">
        <v>894</v>
      </c>
      <c r="X422" s="47">
        <v>35868</v>
      </c>
      <c r="Y422" s="47">
        <v>29501</v>
      </c>
      <c r="Z422" s="48">
        <v>194.21</v>
      </c>
      <c r="AA422" s="44">
        <v>292</v>
      </c>
      <c r="AB422" s="44">
        <v>299</v>
      </c>
      <c r="AC422" s="44">
        <v>2025</v>
      </c>
      <c r="AD422" s="44">
        <v>3813</v>
      </c>
      <c r="AE422" s="44">
        <v>2301</v>
      </c>
      <c r="AF422" s="44">
        <v>18980</v>
      </c>
      <c r="AG422" s="44"/>
      <c r="AH422" s="47"/>
      <c r="AI422" s="47">
        <v>508</v>
      </c>
      <c r="AJ422">
        <v>1874</v>
      </c>
      <c r="AK422" t="s">
        <v>895</v>
      </c>
      <c r="AL422">
        <v>29501</v>
      </c>
      <c r="AM422"/>
      <c r="AN422"/>
      <c r="AO422"/>
      <c r="AP422"/>
      <c r="AQ422"/>
      <c r="AR422" s="44"/>
      <c r="AS422" s="44"/>
      <c r="AT422" s="44"/>
      <c r="AU422" s="44">
        <v>9606148</v>
      </c>
      <c r="AV422" s="44">
        <v>1683869</v>
      </c>
      <c r="AW422" s="44">
        <v>-364506</v>
      </c>
      <c r="AX422" s="44">
        <v>930</v>
      </c>
      <c r="AY422" s="44">
        <v>11655453</v>
      </c>
      <c r="AZ422" s="21">
        <v>12808152</v>
      </c>
      <c r="BA422" s="21">
        <v>-1152699</v>
      </c>
      <c r="BB422" s="44">
        <v>4291</v>
      </c>
      <c r="BC422" s="44"/>
      <c r="BD422" s="44"/>
      <c r="BE422" s="44">
        <v>-1148408</v>
      </c>
      <c r="BF422" s="44">
        <v>664650</v>
      </c>
      <c r="BG422" s="44">
        <v>1223635</v>
      </c>
      <c r="BH422" s="44">
        <v>749192</v>
      </c>
      <c r="BI422" s="21">
        <v>6201073</v>
      </c>
      <c r="BJ422" s="21"/>
      <c r="BK422" s="21"/>
      <c r="BL422" s="21">
        <v>165099</v>
      </c>
      <c r="BM422" s="21">
        <v>602499</v>
      </c>
      <c r="BN422" s="21">
        <v>9606148</v>
      </c>
      <c r="BO422" s="21"/>
      <c r="BP422" s="21"/>
      <c r="BQ422" s="44"/>
      <c r="BR422" s="21"/>
      <c r="BS422" s="44"/>
      <c r="BT422" s="21"/>
      <c r="BU422" s="44"/>
      <c r="BV422" s="21"/>
      <c r="BW422" s="44">
        <v>659704</v>
      </c>
      <c r="BX422" s="21"/>
      <c r="BY422" s="21">
        <v>900468</v>
      </c>
      <c r="BZ422" s="21"/>
      <c r="CA422" s="44">
        <v>6066</v>
      </c>
      <c r="CB422" s="44"/>
      <c r="CC422" s="44">
        <v>107527</v>
      </c>
      <c r="CD422" s="44"/>
      <c r="CE422" s="44"/>
      <c r="CF422" s="44"/>
      <c r="CG422" s="44"/>
      <c r="CH422" s="44"/>
      <c r="CI422" s="21">
        <v>8064</v>
      </c>
      <c r="CJ422" s="44"/>
      <c r="CK422" s="21">
        <v>2040</v>
      </c>
      <c r="CL422" s="44"/>
      <c r="CM422" s="44">
        <v>16109</v>
      </c>
      <c r="CN422" s="44">
        <v>0</v>
      </c>
      <c r="CO422" s="44">
        <v>698899</v>
      </c>
      <c r="CP422" s="44">
        <v>0</v>
      </c>
      <c r="CQ422" s="21">
        <v>528794</v>
      </c>
      <c r="CR422" s="44">
        <v>125305</v>
      </c>
      <c r="CS422" s="44">
        <v>240887</v>
      </c>
      <c r="CT422" s="44">
        <v>25551</v>
      </c>
      <c r="CU422" s="44"/>
      <c r="CV422" s="44">
        <v>48324</v>
      </c>
      <c r="CW422" s="21"/>
      <c r="CX422" s="21"/>
      <c r="CY422" s="21"/>
      <c r="CZ422" s="21"/>
      <c r="DA422" s="21"/>
      <c r="DB422" s="21"/>
      <c r="DC422" s="21"/>
      <c r="DD422" s="21"/>
      <c r="DE422" s="44"/>
      <c r="DF422" s="21"/>
      <c r="DG422" s="44"/>
      <c r="DH422" s="21"/>
      <c r="DI422" s="44"/>
      <c r="DJ422" s="44"/>
      <c r="DK422" s="44"/>
      <c r="DL422" s="44"/>
      <c r="DM422" s="21"/>
      <c r="DN422" s="44"/>
      <c r="DO422" s="44"/>
      <c r="DP422" s="44"/>
      <c r="DQ422" s="44"/>
      <c r="DR422" s="44"/>
      <c r="DS422" s="44"/>
      <c r="DT422" s="44"/>
      <c r="DU422" s="44"/>
      <c r="DV422" s="44"/>
      <c r="DW422" s="44"/>
      <c r="DX422" s="44"/>
      <c r="DY422" s="44">
        <v>-302</v>
      </c>
      <c r="DZ422" s="44"/>
      <c r="EA422" s="44"/>
      <c r="EB422" s="21"/>
      <c r="EC422" s="44">
        <v>-328212</v>
      </c>
      <c r="ED422" s="44"/>
      <c r="EE422" s="21">
        <v>167429</v>
      </c>
      <c r="EF422" s="44"/>
      <c r="EG422" s="21">
        <v>-18603</v>
      </c>
      <c r="EH422" s="44"/>
      <c r="EI422" s="21">
        <v>-197521</v>
      </c>
      <c r="EJ422" s="44"/>
      <c r="EK422" s="44"/>
      <c r="EL422" s="21"/>
      <c r="EM422" s="44"/>
      <c r="EN422" s="44"/>
      <c r="EO422" s="44">
        <v>12703</v>
      </c>
      <c r="EP422" s="21"/>
      <c r="EQ422" s="21"/>
      <c r="ER422" s="21"/>
      <c r="ES422" s="21"/>
      <c r="ET422" s="44"/>
      <c r="EU422" s="21"/>
      <c r="EV422" s="44"/>
      <c r="EW422" s="21"/>
      <c r="EX422" s="44"/>
      <c r="EY422" s="44"/>
      <c r="EZ422" s="21"/>
      <c r="FA422" s="21"/>
      <c r="FB422" s="44"/>
      <c r="FC422" s="44"/>
      <c r="FD422" s="21"/>
      <c r="FE422" s="112"/>
      <c r="FF422" s="44"/>
      <c r="FG422" s="44">
        <v>5743933</v>
      </c>
      <c r="FH422" s="44">
        <v>1458038</v>
      </c>
      <c r="FI422" s="44">
        <v>5606181</v>
      </c>
      <c r="FJ422" s="44">
        <v>266452</v>
      </c>
      <c r="FK422" s="44">
        <v>5245957</v>
      </c>
      <c r="FL422" s="44"/>
      <c r="FM422" s="44"/>
      <c r="FN422" s="44"/>
      <c r="FO422" s="44"/>
      <c r="FP422" s="44"/>
      <c r="FQ422" s="44"/>
      <c r="FR422" s="44"/>
      <c r="FS422" s="44"/>
      <c r="FT422" s="44">
        <v>22009</v>
      </c>
      <c r="FU422" s="44"/>
      <c r="FV422" s="21">
        <v>236357</v>
      </c>
      <c r="FW422" s="44"/>
      <c r="FX422" s="44">
        <v>160730</v>
      </c>
      <c r="FY422" s="44">
        <v>55823</v>
      </c>
      <c r="FZ422" s="44">
        <v>232442</v>
      </c>
      <c r="GA422" s="44">
        <v>37866</v>
      </c>
      <c r="GB422" s="44"/>
      <c r="GC422" s="44">
        <v>45633</v>
      </c>
      <c r="GD422" s="44">
        <v>188166</v>
      </c>
      <c r="GE422" s="44">
        <v>408504</v>
      </c>
      <c r="GF422" s="44">
        <v>78059</v>
      </c>
      <c r="GG422" s="44">
        <v>795350</v>
      </c>
      <c r="GH422" s="44">
        <v>229905</v>
      </c>
      <c r="GI422" s="44">
        <v>171338</v>
      </c>
      <c r="GJ422" s="44">
        <v>178546</v>
      </c>
      <c r="GK422" s="44">
        <v>3388724</v>
      </c>
      <c r="GL422" s="44">
        <v>20652</v>
      </c>
      <c r="GM422" s="44">
        <v>978180</v>
      </c>
      <c r="GN422" s="44">
        <v>36886</v>
      </c>
      <c r="GO422" s="44">
        <v>50670</v>
      </c>
      <c r="GP422" s="44"/>
      <c r="GQ422" s="44"/>
      <c r="GR422" s="44">
        <v>246355</v>
      </c>
      <c r="GS422" s="44">
        <v>2405729</v>
      </c>
      <c r="GT422" s="44"/>
      <c r="GU422" s="21">
        <v>69189</v>
      </c>
      <c r="GV422" s="44"/>
      <c r="GW422" s="44">
        <v>13914792</v>
      </c>
      <c r="GX422" s="44"/>
      <c r="GY422" s="44">
        <v>16389710</v>
      </c>
      <c r="GZ422" s="44">
        <v>2227110</v>
      </c>
      <c r="HA422" s="44">
        <v>14074292</v>
      </c>
      <c r="HB422" s="44"/>
      <c r="HC422" s="44">
        <v>88308</v>
      </c>
      <c r="HD422" s="44">
        <v>16389710</v>
      </c>
      <c r="HE422" s="21">
        <v>1188</v>
      </c>
      <c r="HF422" s="21"/>
      <c r="HG422" s="21">
        <v>1431195</v>
      </c>
      <c r="HH422" s="21"/>
      <c r="HI422" s="21">
        <v>0</v>
      </c>
      <c r="HJ422" s="44"/>
      <c r="HK422" s="21">
        <v>1314670</v>
      </c>
      <c r="HL422" s="21">
        <v>669430</v>
      </c>
      <c r="HM422" s="21">
        <v>1984100</v>
      </c>
      <c r="HN422" s="21">
        <v>-1914911</v>
      </c>
      <c r="HO422" s="21"/>
      <c r="HP422" s="44"/>
      <c r="HQ422" s="47"/>
      <c r="HR422" s="47"/>
      <c r="HS422" s="47"/>
      <c r="HT422" s="47" t="s">
        <v>1759</v>
      </c>
      <c r="HU422" s="47">
        <v>0</v>
      </c>
      <c r="HV422" s="47">
        <v>2017</v>
      </c>
      <c r="HW422" s="47">
        <v>0</v>
      </c>
      <c r="HX422" s="47">
        <v>13783</v>
      </c>
      <c r="HY422" s="47">
        <v>28182</v>
      </c>
      <c r="HZ422" s="47">
        <v>75315</v>
      </c>
      <c r="IA422" s="47">
        <v>0</v>
      </c>
      <c r="IB422" s="47">
        <v>0</v>
      </c>
      <c r="IC422" s="47">
        <v>0</v>
      </c>
      <c r="ID422"/>
      <c r="IE422" s="47"/>
      <c r="IF422">
        <v>13590</v>
      </c>
      <c r="IG422" s="47">
        <v>1911</v>
      </c>
      <c r="IH422" s="47">
        <v>18250</v>
      </c>
      <c r="II422">
        <v>5086</v>
      </c>
      <c r="IJ422">
        <v>5049</v>
      </c>
      <c r="IK422">
        <v>1462</v>
      </c>
      <c r="IL422">
        <v>16309</v>
      </c>
      <c r="IM422">
        <v>180954</v>
      </c>
      <c r="IN422">
        <v>0</v>
      </c>
      <c r="IO422">
        <v>0</v>
      </c>
      <c r="IP422">
        <v>945</v>
      </c>
      <c r="IQ422">
        <v>2136</v>
      </c>
      <c r="IR422">
        <v>0</v>
      </c>
      <c r="IS422">
        <v>0</v>
      </c>
      <c r="IT422">
        <v>3081</v>
      </c>
      <c r="IU422">
        <v>188479</v>
      </c>
      <c r="IV422">
        <v>0</v>
      </c>
      <c r="IW422">
        <v>690029</v>
      </c>
      <c r="IX422">
        <v>1141836</v>
      </c>
      <c r="IY422">
        <v>1904193</v>
      </c>
      <c r="IZ422">
        <v>0</v>
      </c>
      <c r="JA422">
        <v>0</v>
      </c>
      <c r="JB422">
        <v>0</v>
      </c>
      <c r="JC422"/>
      <c r="JD422"/>
      <c r="JE422">
        <v>290581</v>
      </c>
      <c r="JF422">
        <v>38653</v>
      </c>
      <c r="JG422">
        <v>461972</v>
      </c>
      <c r="JH422">
        <v>168968</v>
      </c>
      <c r="JI422">
        <v>130025</v>
      </c>
      <c r="JJ422">
        <v>142318</v>
      </c>
      <c r="JK422">
        <v>586879</v>
      </c>
      <c r="JL422">
        <v>5743933</v>
      </c>
      <c r="JM422">
        <v>0</v>
      </c>
      <c r="JN422">
        <v>0</v>
      </c>
      <c r="JO422">
        <v>41971</v>
      </c>
      <c r="JP422">
        <v>73076</v>
      </c>
      <c r="JQ422">
        <v>0</v>
      </c>
      <c r="JR422">
        <v>0</v>
      </c>
      <c r="JS422">
        <v>115047</v>
      </c>
      <c r="JT422"/>
      <c r="JU422"/>
      <c r="JV422"/>
      <c r="JW422"/>
      <c r="JX422"/>
      <c r="JY422"/>
      <c r="JZ422"/>
      <c r="KA422"/>
      <c r="KB422"/>
      <c r="KC422"/>
      <c r="KD422"/>
      <c r="KE422"/>
      <c r="KF422">
        <v>145</v>
      </c>
      <c r="KG422">
        <v>205</v>
      </c>
      <c r="KH422">
        <v>76</v>
      </c>
      <c r="KI422">
        <v>98</v>
      </c>
      <c r="KJ422">
        <v>141</v>
      </c>
      <c r="KK422">
        <v>49</v>
      </c>
      <c r="KL422">
        <v>58</v>
      </c>
      <c r="KM422">
        <v>80</v>
      </c>
      <c r="KN422">
        <v>29</v>
      </c>
      <c r="KO422">
        <v>1</v>
      </c>
      <c r="KP422">
        <v>0</v>
      </c>
      <c r="KQ422">
        <v>0</v>
      </c>
      <c r="KR422">
        <v>0</v>
      </c>
      <c r="KS422">
        <v>1</v>
      </c>
      <c r="KT422">
        <v>0</v>
      </c>
      <c r="KU422">
        <v>1</v>
      </c>
      <c r="KV422">
        <v>0</v>
      </c>
      <c r="KW422">
        <v>0</v>
      </c>
      <c r="KX422">
        <v>0</v>
      </c>
      <c r="KY422">
        <v>0</v>
      </c>
      <c r="KZ422">
        <v>0</v>
      </c>
      <c r="LA422">
        <v>0</v>
      </c>
      <c r="LB422">
        <v>0</v>
      </c>
      <c r="LC422">
        <v>0</v>
      </c>
      <c r="LD422">
        <v>1</v>
      </c>
      <c r="LE422">
        <v>0</v>
      </c>
      <c r="LF422">
        <v>0</v>
      </c>
      <c r="LG422">
        <v>0</v>
      </c>
      <c r="LH422">
        <v>0</v>
      </c>
    </row>
    <row r="423" spans="1:320" s="34" customFormat="1" ht="15" customHeight="1" x14ac:dyDescent="0.25">
      <c r="A423" s="45">
        <v>206190665</v>
      </c>
      <c r="B423" s="45" t="s">
        <v>4067</v>
      </c>
      <c r="C423" s="46">
        <v>45292</v>
      </c>
      <c r="D423" s="46">
        <v>45657</v>
      </c>
      <c r="E423" s="47">
        <v>366</v>
      </c>
      <c r="F423" s="45" t="s">
        <v>883</v>
      </c>
      <c r="G423" s="45" t="s">
        <v>884</v>
      </c>
      <c r="H423" s="45" t="s">
        <v>1030</v>
      </c>
      <c r="I423" s="45" t="s">
        <v>886</v>
      </c>
      <c r="J423" s="45" t="s">
        <v>887</v>
      </c>
      <c r="K423" s="45" t="s">
        <v>1031</v>
      </c>
      <c r="L423" s="45" t="s">
        <v>2772</v>
      </c>
      <c r="M423" s="45" t="s">
        <v>4068</v>
      </c>
      <c r="N423" s="45" t="s">
        <v>4069</v>
      </c>
      <c r="O423" s="45" t="s">
        <v>1117</v>
      </c>
      <c r="P423" s="45" t="s">
        <v>3520</v>
      </c>
      <c r="Q423" s="45" t="s">
        <v>4070</v>
      </c>
      <c r="R423" t="s">
        <v>4071</v>
      </c>
      <c r="S423" s="45" t="s">
        <v>893</v>
      </c>
      <c r="T423"/>
      <c r="U423" s="47">
        <v>136</v>
      </c>
      <c r="V423" s="47">
        <v>136</v>
      </c>
      <c r="W423" s="47" t="s">
        <v>913</v>
      </c>
      <c r="X423" s="47">
        <v>49776</v>
      </c>
      <c r="Y423" s="47">
        <v>42813</v>
      </c>
      <c r="Z423" s="48">
        <v>196.75</v>
      </c>
      <c r="AA423" s="44">
        <v>321</v>
      </c>
      <c r="AB423" s="44">
        <v>192</v>
      </c>
      <c r="AC423" s="44">
        <v>3586</v>
      </c>
      <c r="AD423" s="44">
        <v>2432</v>
      </c>
      <c r="AE423" s="44">
        <v>1429</v>
      </c>
      <c r="AF423" s="44">
        <v>33815</v>
      </c>
      <c r="AG423" s="44"/>
      <c r="AH423" s="47">
        <v>235</v>
      </c>
      <c r="AI423" s="47">
        <v>324</v>
      </c>
      <c r="AJ423">
        <v>992</v>
      </c>
      <c r="AK423" t="s">
        <v>895</v>
      </c>
      <c r="AL423">
        <v>42813</v>
      </c>
      <c r="AM423"/>
      <c r="AN423"/>
      <c r="AO423"/>
      <c r="AP423"/>
      <c r="AQ423"/>
      <c r="AR423" s="44"/>
      <c r="AS423" s="44"/>
      <c r="AT423" s="44"/>
      <c r="AU423" s="44">
        <v>13189057</v>
      </c>
      <c r="AV423" s="44">
        <v>3292141</v>
      </c>
      <c r="AW423" s="44">
        <v>1436781</v>
      </c>
      <c r="AX423" s="44">
        <v>25611</v>
      </c>
      <c r="AY423" s="44">
        <v>15070028</v>
      </c>
      <c r="AZ423" s="21">
        <v>15983390</v>
      </c>
      <c r="BA423" s="21">
        <v>-913362</v>
      </c>
      <c r="BB423" s="44">
        <v>7110</v>
      </c>
      <c r="BC423" s="44">
        <v>12590</v>
      </c>
      <c r="BD423" s="44"/>
      <c r="BE423" s="44">
        <v>-918842</v>
      </c>
      <c r="BF423" s="44">
        <v>1018636</v>
      </c>
      <c r="BG423" s="44">
        <v>419528</v>
      </c>
      <c r="BH423" s="44">
        <v>445693</v>
      </c>
      <c r="BI423" s="21">
        <v>10531823</v>
      </c>
      <c r="BJ423" s="21"/>
      <c r="BK423" s="21">
        <v>368954</v>
      </c>
      <c r="BL423" s="21">
        <v>96120</v>
      </c>
      <c r="BM423" s="21">
        <v>308303</v>
      </c>
      <c r="BN423" s="21">
        <v>13189057</v>
      </c>
      <c r="BO423" s="21"/>
      <c r="BP423" s="21"/>
      <c r="BQ423" s="44"/>
      <c r="BR423" s="21"/>
      <c r="BS423" s="44"/>
      <c r="BT423" s="21"/>
      <c r="BU423" s="44"/>
      <c r="BV423" s="21"/>
      <c r="BW423" s="44">
        <v>1930709</v>
      </c>
      <c r="BX423" s="21"/>
      <c r="BY423" s="21">
        <v>514554</v>
      </c>
      <c r="BZ423" s="21"/>
      <c r="CA423" s="44">
        <v>325</v>
      </c>
      <c r="CB423" s="44"/>
      <c r="CC423" s="44">
        <v>347170</v>
      </c>
      <c r="CD423" s="44"/>
      <c r="CE423" s="44"/>
      <c r="CF423" s="44"/>
      <c r="CG423" s="44">
        <v>497476</v>
      </c>
      <c r="CH423" s="44"/>
      <c r="CI423" s="21">
        <v>1118</v>
      </c>
      <c r="CJ423" s="44"/>
      <c r="CK423" s="21">
        <v>789</v>
      </c>
      <c r="CL423" s="44"/>
      <c r="CM423" s="44">
        <v>40229</v>
      </c>
      <c r="CN423" s="44">
        <v>23854</v>
      </c>
      <c r="CO423" s="44">
        <v>1398010</v>
      </c>
      <c r="CP423" s="44">
        <v>0</v>
      </c>
      <c r="CQ423" s="21">
        <v>1242315</v>
      </c>
      <c r="CR423" s="44">
        <v>165500</v>
      </c>
      <c r="CS423" s="44">
        <v>347463</v>
      </c>
      <c r="CT423" s="44">
        <v>40762</v>
      </c>
      <c r="CU423" s="44"/>
      <c r="CV423" s="44">
        <v>34008</v>
      </c>
      <c r="CW423" s="21"/>
      <c r="CX423" s="21"/>
      <c r="CY423" s="21"/>
      <c r="CZ423" s="21"/>
      <c r="DA423" s="21"/>
      <c r="DB423" s="21"/>
      <c r="DC423" s="21"/>
      <c r="DD423" s="21"/>
      <c r="DE423" s="44"/>
      <c r="DF423" s="21"/>
      <c r="DG423" s="44"/>
      <c r="DH423" s="21"/>
      <c r="DI423" s="44"/>
      <c r="DJ423" s="44"/>
      <c r="DK423" s="44"/>
      <c r="DL423" s="44"/>
      <c r="DM423" s="21"/>
      <c r="DN423" s="44"/>
      <c r="DO423" s="44"/>
      <c r="DP423" s="44"/>
      <c r="DQ423" s="44"/>
      <c r="DR423" s="44"/>
      <c r="DS423" s="44"/>
      <c r="DT423" s="44"/>
      <c r="DU423" s="44"/>
      <c r="DV423" s="44"/>
      <c r="DW423" s="44"/>
      <c r="DX423" s="44"/>
      <c r="DY423" s="44">
        <v>-2983</v>
      </c>
      <c r="DZ423" s="44"/>
      <c r="EA423" s="44"/>
      <c r="EB423" s="21"/>
      <c r="EC423" s="44">
        <v>-432741</v>
      </c>
      <c r="ED423" s="44"/>
      <c r="EE423" s="21">
        <v>124328</v>
      </c>
      <c r="EF423" s="44"/>
      <c r="EG423" s="21">
        <v>-196614</v>
      </c>
      <c r="EH423" s="44"/>
      <c r="EI423" s="21">
        <v>1626479</v>
      </c>
      <c r="EJ423" s="44"/>
      <c r="EK423" s="44"/>
      <c r="EL423" s="21"/>
      <c r="EM423" s="44">
        <v>253613</v>
      </c>
      <c r="EN423" s="44"/>
      <c r="EO423" s="44">
        <v>64699</v>
      </c>
      <c r="EP423" s="21"/>
      <c r="EQ423" s="21"/>
      <c r="ER423" s="21"/>
      <c r="ES423" s="21"/>
      <c r="ET423" s="44"/>
      <c r="EU423" s="21"/>
      <c r="EV423" s="44"/>
      <c r="EW423" s="21"/>
      <c r="EX423" s="44"/>
      <c r="EY423" s="44"/>
      <c r="EZ423" s="21"/>
      <c r="FA423" s="21"/>
      <c r="FB423" s="44"/>
      <c r="FC423" s="44"/>
      <c r="FD423" s="21"/>
      <c r="FE423" s="112"/>
      <c r="FF423" s="44"/>
      <c r="FG423" s="44">
        <v>7504702</v>
      </c>
      <c r="FH423" s="44">
        <v>1600796</v>
      </c>
      <c r="FI423" s="44">
        <v>6877892</v>
      </c>
      <c r="FJ423" s="44">
        <v>273564</v>
      </c>
      <c r="FK423" s="44">
        <v>6715989</v>
      </c>
      <c r="FL423" s="44"/>
      <c r="FM423" s="44"/>
      <c r="FN423" s="44"/>
      <c r="FO423" s="44"/>
      <c r="FP423" s="44"/>
      <c r="FQ423" s="44"/>
      <c r="FR423" s="44"/>
      <c r="FS423" s="44"/>
      <c r="FT423" s="44">
        <v>26902</v>
      </c>
      <c r="FU423" s="44">
        <v>21536</v>
      </c>
      <c r="FV423" s="21">
        <v>539124</v>
      </c>
      <c r="FW423" s="44"/>
      <c r="FX423" s="44">
        <v>454953</v>
      </c>
      <c r="FY423" s="44">
        <v>48994</v>
      </c>
      <c r="FZ423" s="44">
        <v>219371</v>
      </c>
      <c r="GA423" s="44">
        <v>23545</v>
      </c>
      <c r="GB423" s="44"/>
      <c r="GC423" s="44">
        <v>34501</v>
      </c>
      <c r="GD423" s="44">
        <v>457919</v>
      </c>
      <c r="GE423" s="44">
        <v>347883</v>
      </c>
      <c r="GF423" s="44">
        <v>248141</v>
      </c>
      <c r="GG423" s="44">
        <v>898395</v>
      </c>
      <c r="GH423" s="44">
        <v>128009</v>
      </c>
      <c r="GI423" s="44">
        <v>169226</v>
      </c>
      <c r="GJ423" s="44">
        <v>236124</v>
      </c>
      <c r="GK423" s="44">
        <v>4197163</v>
      </c>
      <c r="GL423" s="44">
        <v>186998</v>
      </c>
      <c r="GM423" s="44">
        <v>829155</v>
      </c>
      <c r="GN423" s="44">
        <v>23120</v>
      </c>
      <c r="GO423" s="44">
        <v>27555</v>
      </c>
      <c r="GP423" s="44"/>
      <c r="GQ423" s="44">
        <v>251685</v>
      </c>
      <c r="GR423" s="44">
        <v>-102898</v>
      </c>
      <c r="GS423" s="44">
        <v>2405490</v>
      </c>
      <c r="GT423" s="44"/>
      <c r="GU423" s="21">
        <v>876026</v>
      </c>
      <c r="GV423" s="44">
        <v>689224</v>
      </c>
      <c r="GW423" s="44"/>
      <c r="GX423" s="44">
        <v>208673</v>
      </c>
      <c r="GY423" s="44">
        <v>4179413</v>
      </c>
      <c r="GZ423" s="44">
        <v>9931085</v>
      </c>
      <c r="HA423" s="44">
        <v>196963</v>
      </c>
      <c r="HB423" s="44"/>
      <c r="HC423" s="44">
        <v>-5948635</v>
      </c>
      <c r="HD423" s="44">
        <v>4179413</v>
      </c>
      <c r="HE423" s="21"/>
      <c r="HF423" s="21"/>
      <c r="HG423" s="21">
        <v>5300393</v>
      </c>
      <c r="HH423" s="21"/>
      <c r="HI423" s="21">
        <v>0</v>
      </c>
      <c r="HJ423" s="44"/>
      <c r="HK423" s="21">
        <v>693965</v>
      </c>
      <c r="HL423" s="21">
        <v>949399</v>
      </c>
      <c r="HM423" s="21">
        <v>1643364</v>
      </c>
      <c r="HN423" s="21">
        <v>-767338</v>
      </c>
      <c r="HO423" s="21"/>
      <c r="HP423" s="44"/>
      <c r="HQ423" s="47"/>
      <c r="HR423" s="47"/>
      <c r="HS423" s="47"/>
      <c r="HT423" s="47" t="s">
        <v>2392</v>
      </c>
      <c r="HU423" s="47">
        <v>-198621.7</v>
      </c>
      <c r="HV423" s="47">
        <v>1832</v>
      </c>
      <c r="HW423" s="47">
        <v>0</v>
      </c>
      <c r="HX423" s="47">
        <v>16713</v>
      </c>
      <c r="HY423" s="47">
        <v>36411</v>
      </c>
      <c r="HZ423" s="47">
        <v>102443</v>
      </c>
      <c r="IA423" s="47">
        <v>0</v>
      </c>
      <c r="IB423" s="47">
        <v>0</v>
      </c>
      <c r="IC423" s="47">
        <v>5585</v>
      </c>
      <c r="ID423"/>
      <c r="IE423" s="47">
        <v>3395</v>
      </c>
      <c r="IF423">
        <v>13659</v>
      </c>
      <c r="IG423" s="47">
        <v>9846</v>
      </c>
      <c r="IH423" s="47">
        <v>20928</v>
      </c>
      <c r="II423">
        <v>2957</v>
      </c>
      <c r="IJ423">
        <v>5968</v>
      </c>
      <c r="IK423">
        <v>3760</v>
      </c>
      <c r="IL423">
        <v>21286</v>
      </c>
      <c r="IM423">
        <v>244783</v>
      </c>
      <c r="IN423">
        <v>0</v>
      </c>
      <c r="IO423">
        <v>32</v>
      </c>
      <c r="IP423">
        <v>99</v>
      </c>
      <c r="IQ423">
        <v>268</v>
      </c>
      <c r="IR423">
        <v>0</v>
      </c>
      <c r="IS423">
        <v>0</v>
      </c>
      <c r="IT423">
        <v>399</v>
      </c>
      <c r="IU423">
        <v>153794</v>
      </c>
      <c r="IV423">
        <v>0</v>
      </c>
      <c r="IW423">
        <v>917012</v>
      </c>
      <c r="IX423">
        <v>1480354</v>
      </c>
      <c r="IY423">
        <v>2446071</v>
      </c>
      <c r="IZ423">
        <v>0</v>
      </c>
      <c r="JA423">
        <v>0</v>
      </c>
      <c r="JB423">
        <v>308331</v>
      </c>
      <c r="JC423"/>
      <c r="JD423">
        <v>97247</v>
      </c>
      <c r="JE423">
        <v>237160</v>
      </c>
      <c r="JF423">
        <v>169212</v>
      </c>
      <c r="JG423">
        <v>427986</v>
      </c>
      <c r="JH423">
        <v>103567</v>
      </c>
      <c r="JI423">
        <v>119765</v>
      </c>
      <c r="JJ423">
        <v>196725</v>
      </c>
      <c r="JK423">
        <v>847478</v>
      </c>
      <c r="JL423">
        <v>7504702</v>
      </c>
      <c r="JM423">
        <v>0</v>
      </c>
      <c r="JN423">
        <v>1735</v>
      </c>
      <c r="JO423">
        <v>4016</v>
      </c>
      <c r="JP423">
        <v>6402</v>
      </c>
      <c r="JQ423">
        <v>0</v>
      </c>
      <c r="JR423">
        <v>0</v>
      </c>
      <c r="JS423">
        <v>12153</v>
      </c>
      <c r="JT423"/>
      <c r="JU423"/>
      <c r="JV423"/>
      <c r="JW423"/>
      <c r="JX423"/>
      <c r="JY423"/>
      <c r="JZ423"/>
      <c r="KA423"/>
      <c r="KB423"/>
      <c r="KC423"/>
      <c r="KD423"/>
      <c r="KE423"/>
      <c r="KF423">
        <v>163</v>
      </c>
      <c r="KG423">
        <v>260</v>
      </c>
      <c r="KH423">
        <v>96</v>
      </c>
      <c r="KI423">
        <v>113</v>
      </c>
      <c r="KJ423">
        <v>187</v>
      </c>
      <c r="KK423">
        <v>61</v>
      </c>
      <c r="KL423">
        <v>72</v>
      </c>
      <c r="KM423">
        <v>131</v>
      </c>
      <c r="KN423">
        <v>36</v>
      </c>
      <c r="KO423">
        <v>1</v>
      </c>
      <c r="KP423">
        <v>0</v>
      </c>
      <c r="KQ423">
        <v>0</v>
      </c>
      <c r="KR423">
        <v>0</v>
      </c>
      <c r="KS423">
        <v>0</v>
      </c>
      <c r="KT423">
        <v>1</v>
      </c>
      <c r="KU423">
        <v>1</v>
      </c>
      <c r="KV423">
        <v>0</v>
      </c>
      <c r="KW423">
        <v>0</v>
      </c>
      <c r="KX423">
        <v>0</v>
      </c>
      <c r="KY423">
        <v>0</v>
      </c>
      <c r="KZ423">
        <v>0</v>
      </c>
      <c r="LA423">
        <v>0</v>
      </c>
      <c r="LB423">
        <v>0</v>
      </c>
      <c r="LC423">
        <v>0</v>
      </c>
      <c r="LD423">
        <v>1</v>
      </c>
      <c r="LE423">
        <v>0</v>
      </c>
      <c r="LF423">
        <v>0</v>
      </c>
      <c r="LG423">
        <v>0</v>
      </c>
      <c r="LH423">
        <v>0</v>
      </c>
    </row>
    <row r="424" spans="1:320" s="34" customFormat="1" ht="15" customHeight="1" x14ac:dyDescent="0.25">
      <c r="A424" s="45">
        <v>206190666</v>
      </c>
      <c r="B424" s="45" t="s">
        <v>4072</v>
      </c>
      <c r="C424" s="46">
        <v>45292</v>
      </c>
      <c r="D424" s="46">
        <v>45657</v>
      </c>
      <c r="E424" s="47">
        <v>366</v>
      </c>
      <c r="F424" s="45" t="s">
        <v>883</v>
      </c>
      <c r="G424" s="45" t="s">
        <v>884</v>
      </c>
      <c r="H424" s="45" t="s">
        <v>1030</v>
      </c>
      <c r="I424" s="45" t="s">
        <v>886</v>
      </c>
      <c r="J424" s="45" t="s">
        <v>887</v>
      </c>
      <c r="K424" s="45" t="s">
        <v>1031</v>
      </c>
      <c r="L424" s="45" t="s">
        <v>2867</v>
      </c>
      <c r="M424" s="45" t="s">
        <v>4073</v>
      </c>
      <c r="N424" s="45" t="s">
        <v>4074</v>
      </c>
      <c r="O424" s="45" t="s">
        <v>1050</v>
      </c>
      <c r="P424" s="45" t="s">
        <v>3306</v>
      </c>
      <c r="Q424" s="45" t="s">
        <v>4075</v>
      </c>
      <c r="R424" t="s">
        <v>4076</v>
      </c>
      <c r="S424" s="45" t="s">
        <v>884</v>
      </c>
      <c r="T424"/>
      <c r="U424" s="47">
        <v>110</v>
      </c>
      <c r="V424" s="47">
        <v>110</v>
      </c>
      <c r="W424" s="47" t="s">
        <v>913</v>
      </c>
      <c r="X424" s="47">
        <v>40260</v>
      </c>
      <c r="Y424" s="47">
        <v>38532</v>
      </c>
      <c r="Z424" s="48">
        <v>223.12</v>
      </c>
      <c r="AA424" s="44">
        <v>256</v>
      </c>
      <c r="AB424" s="44">
        <v>251</v>
      </c>
      <c r="AC424" s="44">
        <v>12735</v>
      </c>
      <c r="AD424" s="44">
        <v>507</v>
      </c>
      <c r="AE424" s="44">
        <v>1824</v>
      </c>
      <c r="AF424" s="44">
        <v>22152</v>
      </c>
      <c r="AG424" s="44">
        <v>457</v>
      </c>
      <c r="AH424" s="47"/>
      <c r="AI424" s="47">
        <v>305</v>
      </c>
      <c r="AJ424">
        <v>552</v>
      </c>
      <c r="AK424" t="s">
        <v>895</v>
      </c>
      <c r="AL424">
        <v>38532</v>
      </c>
      <c r="AM424"/>
      <c r="AN424"/>
      <c r="AO424"/>
      <c r="AP424"/>
      <c r="AQ424"/>
      <c r="AR424" s="44"/>
      <c r="AS424" s="44"/>
      <c r="AT424" s="44"/>
      <c r="AU424" s="44">
        <v>15230000</v>
      </c>
      <c r="AV424" s="44">
        <v>3172589</v>
      </c>
      <c r="AW424" s="44">
        <v>-1277976</v>
      </c>
      <c r="AX424" s="44">
        <v>6340</v>
      </c>
      <c r="AY424" s="44">
        <v>19686905</v>
      </c>
      <c r="AZ424" s="21">
        <v>15746276</v>
      </c>
      <c r="BA424" s="21">
        <v>3940629</v>
      </c>
      <c r="BB424" s="44">
        <v>-1136369</v>
      </c>
      <c r="BC424" s="44"/>
      <c r="BD424" s="44"/>
      <c r="BE424" s="44">
        <v>2804260</v>
      </c>
      <c r="BF424" s="44">
        <v>5094000</v>
      </c>
      <c r="BG424" s="44">
        <v>202800</v>
      </c>
      <c r="BH424" s="44">
        <v>729600</v>
      </c>
      <c r="BI424" s="21">
        <v>8860800</v>
      </c>
      <c r="BJ424" s="21"/>
      <c r="BK424" s="21"/>
      <c r="BL424" s="21">
        <v>122000</v>
      </c>
      <c r="BM424" s="21">
        <v>220800</v>
      </c>
      <c r="BN424" s="21">
        <v>15230000</v>
      </c>
      <c r="BO424" s="21"/>
      <c r="BP424" s="21"/>
      <c r="BQ424" s="44"/>
      <c r="BR424" s="21"/>
      <c r="BS424" s="44"/>
      <c r="BT424" s="21"/>
      <c r="BU424" s="44"/>
      <c r="BV424" s="21"/>
      <c r="BW424" s="44">
        <v>3014422</v>
      </c>
      <c r="BX424" s="21"/>
      <c r="BY424" s="21">
        <v>134782</v>
      </c>
      <c r="BZ424" s="21"/>
      <c r="CA424" s="44"/>
      <c r="CB424" s="44"/>
      <c r="CC424" s="44">
        <v>22378</v>
      </c>
      <c r="CD424" s="44"/>
      <c r="CE424" s="44"/>
      <c r="CF424" s="44"/>
      <c r="CG424" s="44"/>
      <c r="CH424" s="44"/>
      <c r="CI424" s="21"/>
      <c r="CJ424" s="44"/>
      <c r="CK424" s="21">
        <v>1007</v>
      </c>
      <c r="CL424" s="44"/>
      <c r="CM424" s="44">
        <v>12031</v>
      </c>
      <c r="CN424" s="44">
        <v>0</v>
      </c>
      <c r="CO424" s="44">
        <v>1043687</v>
      </c>
      <c r="CP424" s="44">
        <v>0</v>
      </c>
      <c r="CQ424" s="21">
        <v>1158411</v>
      </c>
      <c r="CR424" s="44">
        <v>177475</v>
      </c>
      <c r="CS424" s="44">
        <v>586457</v>
      </c>
      <c r="CT424" s="44">
        <v>91173</v>
      </c>
      <c r="CU424" s="44"/>
      <c r="CV424" s="44">
        <v>103355</v>
      </c>
      <c r="CW424" s="21"/>
      <c r="CX424" s="21"/>
      <c r="CY424" s="21"/>
      <c r="CZ424" s="21"/>
      <c r="DA424" s="21"/>
      <c r="DB424" s="21"/>
      <c r="DC424" s="21"/>
      <c r="DD424" s="21"/>
      <c r="DE424" s="44"/>
      <c r="DF424" s="21"/>
      <c r="DG424" s="44"/>
      <c r="DH424" s="21"/>
      <c r="DI424" s="44"/>
      <c r="DJ424" s="44"/>
      <c r="DK424" s="44"/>
      <c r="DL424" s="44"/>
      <c r="DM424" s="21"/>
      <c r="DN424" s="44"/>
      <c r="DO424" s="44"/>
      <c r="DP424" s="44"/>
      <c r="DQ424" s="44"/>
      <c r="DR424" s="44"/>
      <c r="DS424" s="44"/>
      <c r="DT424" s="44"/>
      <c r="DU424" s="44"/>
      <c r="DV424" s="44"/>
      <c r="DW424" s="44"/>
      <c r="DX424" s="44"/>
      <c r="DY424" s="44">
        <v>-10187</v>
      </c>
      <c r="DZ424" s="44"/>
      <c r="EA424" s="44"/>
      <c r="EB424" s="21"/>
      <c r="EC424" s="44">
        <v>-3279655</v>
      </c>
      <c r="ED424" s="44"/>
      <c r="EE424" s="21">
        <v>-159791</v>
      </c>
      <c r="EF424" s="44"/>
      <c r="EG424" s="21">
        <v>22289</v>
      </c>
      <c r="EH424" s="44"/>
      <c r="EI424" s="21">
        <v>2152834</v>
      </c>
      <c r="EJ424" s="44"/>
      <c r="EK424" s="44"/>
      <c r="EL424" s="21"/>
      <c r="EM424" s="44"/>
      <c r="EN424" s="44"/>
      <c r="EO424" s="44">
        <v>-3466</v>
      </c>
      <c r="EP424" s="21"/>
      <c r="EQ424" s="21"/>
      <c r="ER424" s="21"/>
      <c r="ES424" s="21"/>
      <c r="ET424" s="44"/>
      <c r="EU424" s="21"/>
      <c r="EV424" s="44"/>
      <c r="EW424" s="21"/>
      <c r="EX424" s="44"/>
      <c r="EY424" s="44"/>
      <c r="EZ424" s="21"/>
      <c r="FA424" s="21"/>
      <c r="FB424" s="44"/>
      <c r="FC424" s="44"/>
      <c r="FD424" s="21"/>
      <c r="FE424" s="112"/>
      <c r="FF424" s="44"/>
      <c r="FG424" s="44">
        <v>7983450</v>
      </c>
      <c r="FH424" s="44">
        <v>1582030</v>
      </c>
      <c r="FI424" s="44">
        <v>6180796</v>
      </c>
      <c r="FJ424" s="44">
        <v>304800</v>
      </c>
      <c r="FK424" s="44">
        <v>6807171</v>
      </c>
      <c r="FL424" s="44"/>
      <c r="FM424" s="44"/>
      <c r="FN424" s="44"/>
      <c r="FO424" s="44"/>
      <c r="FP424" s="44"/>
      <c r="FQ424" s="44"/>
      <c r="FR424" s="44"/>
      <c r="FS424" s="44"/>
      <c r="FT424" s="44">
        <v>2925</v>
      </c>
      <c r="FU424" s="44"/>
      <c r="FV424" s="21">
        <v>582127</v>
      </c>
      <c r="FW424" s="44"/>
      <c r="FX424" s="44">
        <v>563125</v>
      </c>
      <c r="FY424" s="44">
        <v>76090</v>
      </c>
      <c r="FZ424" s="44">
        <v>322673</v>
      </c>
      <c r="GA424" s="44">
        <v>55599</v>
      </c>
      <c r="GB424" s="44"/>
      <c r="GC424" s="44">
        <v>47740</v>
      </c>
      <c r="GD424" s="44">
        <v>463411</v>
      </c>
      <c r="GE424" s="44">
        <v>228874</v>
      </c>
      <c r="GF424" s="44">
        <v>222929</v>
      </c>
      <c r="GG424" s="44">
        <v>1080344</v>
      </c>
      <c r="GH424" s="44">
        <v>152035</v>
      </c>
      <c r="GI424" s="44">
        <v>180231</v>
      </c>
      <c r="GJ424" s="44">
        <v>149094</v>
      </c>
      <c r="GK424" s="44">
        <v>3883956</v>
      </c>
      <c r="GL424" s="44"/>
      <c r="GM424" s="44">
        <v>509786</v>
      </c>
      <c r="GN424" s="44">
        <v>61713</v>
      </c>
      <c r="GO424" s="44">
        <v>36065</v>
      </c>
      <c r="GP424" s="44"/>
      <c r="GQ424" s="44">
        <v>25124</v>
      </c>
      <c r="GR424" s="44">
        <v>295264</v>
      </c>
      <c r="GS424" s="44">
        <v>1831818</v>
      </c>
      <c r="GT424" s="44"/>
      <c r="GU424" s="21"/>
      <c r="GV424" s="44"/>
      <c r="GW424" s="44">
        <v>268287</v>
      </c>
      <c r="GX424" s="44">
        <v>779575</v>
      </c>
      <c r="GY424" s="44">
        <v>2879680</v>
      </c>
      <c r="GZ424" s="44">
        <v>2568056</v>
      </c>
      <c r="HA424" s="44"/>
      <c r="HB424" s="44"/>
      <c r="HC424" s="44">
        <v>311624</v>
      </c>
      <c r="HD424" s="44">
        <v>2879680</v>
      </c>
      <c r="HE424" s="21"/>
      <c r="HF424" s="21"/>
      <c r="HG424" s="21"/>
      <c r="HH424" s="21"/>
      <c r="HI424" s="21">
        <v>0</v>
      </c>
      <c r="HJ424" s="44"/>
      <c r="HK424" s="21">
        <v>191901</v>
      </c>
      <c r="HL424" s="21">
        <v>39142</v>
      </c>
      <c r="HM424" s="21">
        <v>231043</v>
      </c>
      <c r="HN424" s="21">
        <v>-231043</v>
      </c>
      <c r="HO424" s="21"/>
      <c r="HP424" s="44"/>
      <c r="HQ424" s="47"/>
      <c r="HR424" s="47"/>
      <c r="HS424" s="47"/>
      <c r="HT424" s="47" t="s">
        <v>2895</v>
      </c>
      <c r="HU424" s="47">
        <v>-256805.6</v>
      </c>
      <c r="HV424" s="47">
        <v>1960</v>
      </c>
      <c r="HW424" s="47">
        <v>0</v>
      </c>
      <c r="HX424" s="47">
        <v>10394</v>
      </c>
      <c r="HY424" s="47">
        <v>41991</v>
      </c>
      <c r="HZ424" s="47">
        <v>93813</v>
      </c>
      <c r="IA424" s="47">
        <v>0</v>
      </c>
      <c r="IB424" s="47">
        <v>0</v>
      </c>
      <c r="IC424" s="47">
        <v>8399</v>
      </c>
      <c r="ID424">
        <v>2766</v>
      </c>
      <c r="IE424" s="47">
        <v>4230</v>
      </c>
      <c r="IF424"/>
      <c r="IG424" s="47"/>
      <c r="IH424" s="47">
        <v>27278</v>
      </c>
      <c r="II424">
        <v>2731</v>
      </c>
      <c r="IJ424">
        <v>6531</v>
      </c>
      <c r="IK424">
        <v>2270</v>
      </c>
      <c r="IL424">
        <v>31602</v>
      </c>
      <c r="IM424">
        <v>233965</v>
      </c>
      <c r="IN424">
        <v>0</v>
      </c>
      <c r="IO424">
        <v>0</v>
      </c>
      <c r="IP424">
        <v>0</v>
      </c>
      <c r="IQ424">
        <v>0</v>
      </c>
      <c r="IR424">
        <v>0</v>
      </c>
      <c r="IS424">
        <v>0</v>
      </c>
      <c r="IT424">
        <v>0</v>
      </c>
      <c r="IU424">
        <v>217543</v>
      </c>
      <c r="IV424">
        <v>0</v>
      </c>
      <c r="IW424">
        <v>595061</v>
      </c>
      <c r="IX424">
        <v>1879714</v>
      </c>
      <c r="IY424">
        <v>2393353</v>
      </c>
      <c r="IZ424">
        <v>0</v>
      </c>
      <c r="JA424">
        <v>0</v>
      </c>
      <c r="JB424">
        <v>317314</v>
      </c>
      <c r="JC424">
        <v>141472</v>
      </c>
      <c r="JD424">
        <v>124942</v>
      </c>
      <c r="JE424"/>
      <c r="JF424"/>
      <c r="JG424">
        <v>549004</v>
      </c>
      <c r="JH424">
        <v>95581</v>
      </c>
      <c r="JI424">
        <v>143182</v>
      </c>
      <c r="JJ424">
        <v>123485</v>
      </c>
      <c r="JK424">
        <v>1402799</v>
      </c>
      <c r="JL424">
        <v>7983450</v>
      </c>
      <c r="JM424">
        <v>0</v>
      </c>
      <c r="JN424">
        <v>0</v>
      </c>
      <c r="JO424">
        <v>0</v>
      </c>
      <c r="JP424">
        <v>0</v>
      </c>
      <c r="JQ424">
        <v>0</v>
      </c>
      <c r="JR424">
        <v>0</v>
      </c>
      <c r="JS424">
        <v>0</v>
      </c>
      <c r="JT424"/>
      <c r="JU424"/>
      <c r="JV424"/>
      <c r="JW424"/>
      <c r="JX424"/>
      <c r="JY424">
        <v>2766</v>
      </c>
      <c r="JZ424"/>
      <c r="KA424"/>
      <c r="KB424"/>
      <c r="KC424"/>
      <c r="KD424"/>
      <c r="KE424">
        <v>141472</v>
      </c>
      <c r="KF424">
        <v>149</v>
      </c>
      <c r="KG424">
        <v>225</v>
      </c>
      <c r="KH424">
        <v>100</v>
      </c>
      <c r="KI424">
        <v>106</v>
      </c>
      <c r="KJ424">
        <v>172</v>
      </c>
      <c r="KK424">
        <v>63</v>
      </c>
      <c r="KL424">
        <v>60</v>
      </c>
      <c r="KM424">
        <v>99</v>
      </c>
      <c r="KN424">
        <v>37</v>
      </c>
      <c r="KO424">
        <v>1</v>
      </c>
      <c r="KP424">
        <v>0</v>
      </c>
      <c r="KQ424">
        <v>0</v>
      </c>
      <c r="KR424">
        <v>0</v>
      </c>
      <c r="KS424">
        <v>0</v>
      </c>
      <c r="KT424">
        <v>1</v>
      </c>
      <c r="KU424">
        <v>1</v>
      </c>
      <c r="KV424">
        <v>0</v>
      </c>
      <c r="KW424">
        <v>0</v>
      </c>
      <c r="KX424">
        <v>0</v>
      </c>
      <c r="KY424">
        <v>0</v>
      </c>
      <c r="KZ424">
        <v>0</v>
      </c>
      <c r="LA424">
        <v>0</v>
      </c>
      <c r="LB424">
        <v>0</v>
      </c>
      <c r="LC424">
        <v>0</v>
      </c>
      <c r="LD424">
        <v>1</v>
      </c>
      <c r="LE424">
        <v>0</v>
      </c>
      <c r="LF424">
        <v>0</v>
      </c>
      <c r="LG424">
        <v>0</v>
      </c>
      <c r="LH424">
        <v>0</v>
      </c>
    </row>
    <row r="425" spans="1:320" s="34" customFormat="1" ht="15" customHeight="1" x14ac:dyDescent="0.25">
      <c r="A425" s="45">
        <v>206190667</v>
      </c>
      <c r="B425" s="45" t="s">
        <v>4077</v>
      </c>
      <c r="C425" s="46">
        <v>45292</v>
      </c>
      <c r="D425" s="46">
        <v>45657</v>
      </c>
      <c r="E425" s="47">
        <v>366</v>
      </c>
      <c r="F425" s="45" t="s">
        <v>883</v>
      </c>
      <c r="G425" s="45" t="s">
        <v>884</v>
      </c>
      <c r="H425" s="45" t="s">
        <v>1030</v>
      </c>
      <c r="I425" s="45" t="s">
        <v>886</v>
      </c>
      <c r="J425" s="45" t="s">
        <v>887</v>
      </c>
      <c r="K425" s="45" t="s">
        <v>1031</v>
      </c>
      <c r="L425" s="45" t="s">
        <v>2709</v>
      </c>
      <c r="M425" s="45" t="s">
        <v>4078</v>
      </c>
      <c r="N425" s="45" t="s">
        <v>4079</v>
      </c>
      <c r="O425" s="45" t="s">
        <v>1034</v>
      </c>
      <c r="P425" s="45" t="s">
        <v>3282</v>
      </c>
      <c r="Q425" s="45" t="s">
        <v>4080</v>
      </c>
      <c r="R425" t="s">
        <v>4081</v>
      </c>
      <c r="S425" s="45" t="s">
        <v>893</v>
      </c>
      <c r="T425"/>
      <c r="U425" s="47">
        <v>41</v>
      </c>
      <c r="V425" s="47">
        <v>41</v>
      </c>
      <c r="W425" s="47" t="s">
        <v>1728</v>
      </c>
      <c r="X425" s="47">
        <v>15006</v>
      </c>
      <c r="Y425" s="47">
        <v>13693</v>
      </c>
      <c r="Z425" s="48">
        <v>198.8</v>
      </c>
      <c r="AA425" s="44">
        <v>101</v>
      </c>
      <c r="AB425" s="44">
        <v>104</v>
      </c>
      <c r="AC425" s="44">
        <v>2013</v>
      </c>
      <c r="AD425" s="44"/>
      <c r="AE425" s="44"/>
      <c r="AF425" s="44">
        <v>10620</v>
      </c>
      <c r="AG425" s="44"/>
      <c r="AH425" s="47"/>
      <c r="AI425" s="47"/>
      <c r="AJ425">
        <v>1060</v>
      </c>
      <c r="AK425" t="s">
        <v>895</v>
      </c>
      <c r="AL425">
        <v>13693</v>
      </c>
      <c r="AM425"/>
      <c r="AN425"/>
      <c r="AO425"/>
      <c r="AP425"/>
      <c r="AQ425"/>
      <c r="AR425" s="44"/>
      <c r="AS425" s="44"/>
      <c r="AT425" s="44"/>
      <c r="AU425" s="44">
        <v>4094650</v>
      </c>
      <c r="AV425" s="44">
        <v>638938</v>
      </c>
      <c r="AW425" s="44">
        <v>49861</v>
      </c>
      <c r="AX425" s="44">
        <v>7673</v>
      </c>
      <c r="AY425" s="44">
        <v>4691400</v>
      </c>
      <c r="AZ425" s="21">
        <v>5440733</v>
      </c>
      <c r="BA425" s="21">
        <v>-749333</v>
      </c>
      <c r="BB425" s="44"/>
      <c r="BC425" s="44"/>
      <c r="BD425" s="44"/>
      <c r="BE425" s="44">
        <v>-749333</v>
      </c>
      <c r="BF425" s="44">
        <v>600925</v>
      </c>
      <c r="BG425" s="44"/>
      <c r="BH425" s="44"/>
      <c r="BI425" s="21">
        <v>3175600</v>
      </c>
      <c r="BJ425" s="21"/>
      <c r="BK425" s="21"/>
      <c r="BL425" s="21"/>
      <c r="BM425" s="21">
        <v>318125</v>
      </c>
      <c r="BN425" s="21">
        <v>4094650</v>
      </c>
      <c r="BO425" s="21"/>
      <c r="BP425" s="21"/>
      <c r="BQ425" s="44"/>
      <c r="BR425" s="21"/>
      <c r="BS425" s="44"/>
      <c r="BT425" s="21"/>
      <c r="BU425" s="44"/>
      <c r="BV425" s="21"/>
      <c r="BW425" s="44">
        <v>614771</v>
      </c>
      <c r="BX425" s="21"/>
      <c r="BY425" s="21"/>
      <c r="BZ425" s="21"/>
      <c r="CA425" s="44"/>
      <c r="CB425" s="44"/>
      <c r="CC425" s="44">
        <v>23945</v>
      </c>
      <c r="CD425" s="44"/>
      <c r="CE425" s="44"/>
      <c r="CF425" s="44"/>
      <c r="CG425" s="44"/>
      <c r="CH425" s="44"/>
      <c r="CI425" s="21"/>
      <c r="CJ425" s="44"/>
      <c r="CK425" s="21">
        <v>222</v>
      </c>
      <c r="CL425" s="44"/>
      <c r="CM425" s="44">
        <v>0</v>
      </c>
      <c r="CN425" s="44">
        <v>0</v>
      </c>
      <c r="CO425" s="44">
        <v>205456</v>
      </c>
      <c r="CP425" s="44">
        <v>0</v>
      </c>
      <c r="CQ425" s="21">
        <v>354094</v>
      </c>
      <c r="CR425" s="44">
        <v>264</v>
      </c>
      <c r="CS425" s="44">
        <v>69490</v>
      </c>
      <c r="CT425" s="44">
        <v>5494</v>
      </c>
      <c r="CU425" s="44"/>
      <c r="CV425" s="44">
        <v>4140</v>
      </c>
      <c r="CW425" s="21"/>
      <c r="CX425" s="21"/>
      <c r="CY425" s="21"/>
      <c r="CZ425" s="21"/>
      <c r="DA425" s="21"/>
      <c r="DB425" s="21"/>
      <c r="DC425" s="21"/>
      <c r="DD425" s="21"/>
      <c r="DE425" s="44"/>
      <c r="DF425" s="21"/>
      <c r="DG425" s="44"/>
      <c r="DH425" s="21"/>
      <c r="DI425" s="44"/>
      <c r="DJ425" s="44"/>
      <c r="DK425" s="44"/>
      <c r="DL425" s="44"/>
      <c r="DM425" s="21"/>
      <c r="DN425" s="44"/>
      <c r="DO425" s="44"/>
      <c r="DP425" s="44"/>
      <c r="DQ425" s="44"/>
      <c r="DR425" s="44"/>
      <c r="DS425" s="44"/>
      <c r="DT425" s="44"/>
      <c r="DU425" s="44"/>
      <c r="DV425" s="44"/>
      <c r="DW425" s="44"/>
      <c r="DX425" s="44"/>
      <c r="DY425" s="44"/>
      <c r="DZ425" s="44"/>
      <c r="EA425" s="44"/>
      <c r="EB425" s="21"/>
      <c r="EC425" s="44">
        <v>-404090</v>
      </c>
      <c r="ED425" s="44"/>
      <c r="EE425" s="21"/>
      <c r="EF425" s="44"/>
      <c r="EG425" s="21"/>
      <c r="EH425" s="44"/>
      <c r="EI425" s="21">
        <v>413161</v>
      </c>
      <c r="EJ425" s="44"/>
      <c r="EK425" s="44"/>
      <c r="EL425" s="21"/>
      <c r="EM425" s="44"/>
      <c r="EN425" s="44"/>
      <c r="EO425" s="44">
        <v>40790</v>
      </c>
      <c r="EP425" s="21"/>
      <c r="EQ425" s="21"/>
      <c r="ER425" s="21"/>
      <c r="ES425" s="21"/>
      <c r="ET425" s="44"/>
      <c r="EU425" s="21"/>
      <c r="EV425" s="44"/>
      <c r="EW425" s="21"/>
      <c r="EX425" s="44"/>
      <c r="EY425" s="44"/>
      <c r="EZ425" s="21"/>
      <c r="FA425" s="21"/>
      <c r="FB425" s="44"/>
      <c r="FC425" s="44"/>
      <c r="FD425" s="21"/>
      <c r="FE425" s="112"/>
      <c r="FF425" s="44"/>
      <c r="FG425" s="44">
        <v>2029186</v>
      </c>
      <c r="FH425" s="44">
        <v>497912</v>
      </c>
      <c r="FI425" s="44">
        <v>2913635</v>
      </c>
      <c r="FJ425" s="44">
        <v>156036</v>
      </c>
      <c r="FK425" s="44">
        <v>2015931</v>
      </c>
      <c r="FL425" s="44"/>
      <c r="FM425" s="44"/>
      <c r="FN425" s="44"/>
      <c r="FO425" s="44"/>
      <c r="FP425" s="44"/>
      <c r="FQ425" s="44"/>
      <c r="FR425" s="44"/>
      <c r="FS425" s="44"/>
      <c r="FT425" s="44"/>
      <c r="FU425" s="44"/>
      <c r="FV425" s="21">
        <v>98071</v>
      </c>
      <c r="FW425" s="44"/>
      <c r="FX425" s="44">
        <v>121393</v>
      </c>
      <c r="FY425" s="44">
        <v>1007</v>
      </c>
      <c r="FZ425" s="44">
        <v>46375</v>
      </c>
      <c r="GA425" s="44">
        <v>5094</v>
      </c>
      <c r="GB425" s="44"/>
      <c r="GC425" s="44">
        <v>520</v>
      </c>
      <c r="GD425" s="44">
        <v>136082</v>
      </c>
      <c r="GE425" s="44">
        <v>288200</v>
      </c>
      <c r="GF425" s="44">
        <v>96898</v>
      </c>
      <c r="GG425" s="44">
        <v>453142</v>
      </c>
      <c r="GH425" s="44">
        <v>84509</v>
      </c>
      <c r="GI425" s="44">
        <v>46284</v>
      </c>
      <c r="GJ425" s="44">
        <v>47587</v>
      </c>
      <c r="GK425" s="44">
        <v>1352652</v>
      </c>
      <c r="GL425" s="44"/>
      <c r="GM425" s="44">
        <v>452227</v>
      </c>
      <c r="GN425" s="44">
        <v>9641</v>
      </c>
      <c r="GO425" s="44">
        <v>12922</v>
      </c>
      <c r="GP425" s="44"/>
      <c r="GQ425" s="44"/>
      <c r="GR425" s="44">
        <v>172198</v>
      </c>
      <c r="GS425" s="44">
        <v>898522</v>
      </c>
      <c r="GT425" s="44"/>
      <c r="GU425" s="21"/>
      <c r="GV425" s="44"/>
      <c r="GW425" s="44">
        <v>1477273</v>
      </c>
      <c r="GX425" s="44"/>
      <c r="GY425" s="44">
        <v>2375795</v>
      </c>
      <c r="GZ425" s="44">
        <v>3988524</v>
      </c>
      <c r="HA425" s="44"/>
      <c r="HB425" s="44"/>
      <c r="HC425" s="44">
        <v>-1612729</v>
      </c>
      <c r="HD425" s="44">
        <v>2375795</v>
      </c>
      <c r="HE425" s="21"/>
      <c r="HF425" s="21">
        <v>1477273</v>
      </c>
      <c r="HG425" s="21">
        <v>2006099</v>
      </c>
      <c r="HH425" s="21"/>
      <c r="HI425" s="21">
        <v>0</v>
      </c>
      <c r="HJ425" s="44"/>
      <c r="HK425" s="21">
        <v>17290</v>
      </c>
      <c r="HL425" s="21">
        <v>17534</v>
      </c>
      <c r="HM425" s="21">
        <v>34824</v>
      </c>
      <c r="HN425" s="21">
        <v>-34824</v>
      </c>
      <c r="HO425" s="21"/>
      <c r="HP425" s="44"/>
      <c r="HQ425" s="47"/>
      <c r="HR425" s="47"/>
      <c r="HS425" s="47"/>
      <c r="HT425" s="47" t="s">
        <v>2425</v>
      </c>
      <c r="HU425" s="47">
        <v>159540.96</v>
      </c>
      <c r="HV425" s="47">
        <v>1623</v>
      </c>
      <c r="HW425" s="47">
        <v>0</v>
      </c>
      <c r="HX425" s="47">
        <v>524</v>
      </c>
      <c r="HY425" s="47">
        <v>8131</v>
      </c>
      <c r="HZ425" s="47">
        <v>30171</v>
      </c>
      <c r="IA425" s="47">
        <v>0</v>
      </c>
      <c r="IB425" s="47">
        <v>0</v>
      </c>
      <c r="IC425" s="47">
        <v>3200</v>
      </c>
      <c r="ID425"/>
      <c r="IE425" s="47"/>
      <c r="IF425">
        <v>14580</v>
      </c>
      <c r="IG425" s="47"/>
      <c r="IH425" s="47">
        <v>12465</v>
      </c>
      <c r="II425">
        <v>3144</v>
      </c>
      <c r="IJ425">
        <v>1976</v>
      </c>
      <c r="IK425">
        <v>1231</v>
      </c>
      <c r="IL425">
        <v>3457</v>
      </c>
      <c r="IM425">
        <v>80502</v>
      </c>
      <c r="IN425">
        <v>0</v>
      </c>
      <c r="IO425">
        <v>1</v>
      </c>
      <c r="IP425">
        <v>4856</v>
      </c>
      <c r="IQ425">
        <v>3700</v>
      </c>
      <c r="IR425">
        <v>0</v>
      </c>
      <c r="IS425">
        <v>0</v>
      </c>
      <c r="IT425">
        <v>8557</v>
      </c>
      <c r="IU425">
        <v>90591</v>
      </c>
      <c r="IV425">
        <v>0</v>
      </c>
      <c r="IW425">
        <v>22023</v>
      </c>
      <c r="IX425">
        <v>309382</v>
      </c>
      <c r="IY425">
        <v>617907</v>
      </c>
      <c r="IZ425">
        <v>0</v>
      </c>
      <c r="JA425">
        <v>0</v>
      </c>
      <c r="JB425">
        <v>98587</v>
      </c>
      <c r="JC425"/>
      <c r="JD425"/>
      <c r="JE425">
        <v>254574</v>
      </c>
      <c r="JF425"/>
      <c r="JG425">
        <v>216889</v>
      </c>
      <c r="JH425">
        <v>76231</v>
      </c>
      <c r="JI425">
        <v>38545</v>
      </c>
      <c r="JJ425">
        <v>39887</v>
      </c>
      <c r="JK425">
        <v>264570</v>
      </c>
      <c r="JL425">
        <v>2029186</v>
      </c>
      <c r="JM425">
        <v>0</v>
      </c>
      <c r="JN425">
        <v>130</v>
      </c>
      <c r="JO425">
        <v>254060</v>
      </c>
      <c r="JP425">
        <v>108771</v>
      </c>
      <c r="JQ425">
        <v>0</v>
      </c>
      <c r="JR425">
        <v>0</v>
      </c>
      <c r="JS425">
        <v>362961</v>
      </c>
      <c r="JT425"/>
      <c r="JU425"/>
      <c r="JV425"/>
      <c r="JW425"/>
      <c r="JX425"/>
      <c r="JY425"/>
      <c r="JZ425"/>
      <c r="KA425"/>
      <c r="KB425"/>
      <c r="KC425"/>
      <c r="KD425"/>
      <c r="KE425"/>
      <c r="KF425">
        <v>42</v>
      </c>
      <c r="KG425">
        <v>62</v>
      </c>
      <c r="KH425">
        <v>35</v>
      </c>
      <c r="KI425">
        <v>21</v>
      </c>
      <c r="KJ425">
        <v>35</v>
      </c>
      <c r="KK425">
        <v>18</v>
      </c>
      <c r="KL425">
        <v>17</v>
      </c>
      <c r="KM425">
        <v>27</v>
      </c>
      <c r="KN425">
        <v>15</v>
      </c>
      <c r="KO425">
        <v>1</v>
      </c>
      <c r="KP425">
        <v>0</v>
      </c>
      <c r="KQ425">
        <v>0</v>
      </c>
      <c r="KR425">
        <v>1</v>
      </c>
      <c r="KS425">
        <v>0</v>
      </c>
      <c r="KT425">
        <v>0</v>
      </c>
      <c r="KU425">
        <v>1</v>
      </c>
      <c r="KV425">
        <v>0</v>
      </c>
      <c r="KW425">
        <v>0</v>
      </c>
      <c r="KX425">
        <v>0</v>
      </c>
      <c r="KY425">
        <v>0</v>
      </c>
      <c r="KZ425">
        <v>0</v>
      </c>
      <c r="LA425">
        <v>0</v>
      </c>
      <c r="LB425">
        <v>0</v>
      </c>
      <c r="LC425">
        <v>0</v>
      </c>
      <c r="LD425">
        <v>1</v>
      </c>
      <c r="LE425">
        <v>0</v>
      </c>
      <c r="LF425">
        <v>0</v>
      </c>
      <c r="LG425">
        <v>0</v>
      </c>
      <c r="LH425">
        <v>0</v>
      </c>
    </row>
    <row r="426" spans="1:320" s="34" customFormat="1" ht="15" customHeight="1" x14ac:dyDescent="0.25">
      <c r="A426" s="45">
        <v>206190674</v>
      </c>
      <c r="B426" s="45" t="s">
        <v>4082</v>
      </c>
      <c r="C426" s="46">
        <v>45292</v>
      </c>
      <c r="D426" s="46">
        <v>45657</v>
      </c>
      <c r="E426" s="47">
        <v>366</v>
      </c>
      <c r="F426" s="45" t="s">
        <v>883</v>
      </c>
      <c r="G426" s="45" t="s">
        <v>884</v>
      </c>
      <c r="H426" s="45" t="s">
        <v>1030</v>
      </c>
      <c r="I426" s="45" t="s">
        <v>886</v>
      </c>
      <c r="J426" s="45" t="s">
        <v>887</v>
      </c>
      <c r="K426" s="45" t="s">
        <v>1031</v>
      </c>
      <c r="L426" s="45" t="s">
        <v>3100</v>
      </c>
      <c r="M426" s="45" t="s">
        <v>4083</v>
      </c>
      <c r="N426" s="45" t="s">
        <v>4084</v>
      </c>
      <c r="O426" s="45" t="s">
        <v>2719</v>
      </c>
      <c r="P426" s="45" t="s">
        <v>4085</v>
      </c>
      <c r="Q426" s="45" t="s">
        <v>4086</v>
      </c>
      <c r="R426" t="s">
        <v>4087</v>
      </c>
      <c r="S426" s="45" t="s">
        <v>893</v>
      </c>
      <c r="T426" t="s">
        <v>3079</v>
      </c>
      <c r="U426" s="47">
        <v>96</v>
      </c>
      <c r="V426" s="47">
        <v>96</v>
      </c>
      <c r="W426" s="47" t="s">
        <v>894</v>
      </c>
      <c r="X426" s="47">
        <v>35136</v>
      </c>
      <c r="Y426" s="47">
        <v>30674</v>
      </c>
      <c r="Z426" s="48">
        <v>191.33</v>
      </c>
      <c r="AA426" s="44">
        <v>529</v>
      </c>
      <c r="AB426" s="44">
        <v>542</v>
      </c>
      <c r="AC426" s="44">
        <v>6148</v>
      </c>
      <c r="AD426" s="44">
        <v>4742</v>
      </c>
      <c r="AE426" s="44">
        <v>1459</v>
      </c>
      <c r="AF426" s="44">
        <v>15937</v>
      </c>
      <c r="AG426" s="44"/>
      <c r="AH426" s="47">
        <v>484</v>
      </c>
      <c r="AI426" s="47">
        <v>80</v>
      </c>
      <c r="AJ426">
        <v>1824</v>
      </c>
      <c r="AK426" t="s">
        <v>895</v>
      </c>
      <c r="AL426">
        <v>30674</v>
      </c>
      <c r="AM426"/>
      <c r="AN426"/>
      <c r="AO426"/>
      <c r="AP426"/>
      <c r="AQ426"/>
      <c r="AR426" s="44"/>
      <c r="AS426" s="44"/>
      <c r="AT426" s="44"/>
      <c r="AU426" s="44">
        <v>10023125</v>
      </c>
      <c r="AV426" s="44">
        <v>4789747</v>
      </c>
      <c r="AW426" s="44">
        <v>188477</v>
      </c>
      <c r="AX426" s="44">
        <v>68</v>
      </c>
      <c r="AY426" s="44">
        <v>14624463</v>
      </c>
      <c r="AZ426" s="21">
        <v>13037941</v>
      </c>
      <c r="BA426" s="21">
        <v>1586522</v>
      </c>
      <c r="BB426" s="44">
        <v>4787</v>
      </c>
      <c r="BC426" s="44">
        <v>302645</v>
      </c>
      <c r="BD426" s="44"/>
      <c r="BE426" s="44">
        <v>1288664</v>
      </c>
      <c r="BF426" s="44">
        <v>2084200</v>
      </c>
      <c r="BG426" s="44">
        <v>1560050</v>
      </c>
      <c r="BH426" s="44">
        <v>397274</v>
      </c>
      <c r="BI426" s="21">
        <v>5171979</v>
      </c>
      <c r="BJ426" s="21"/>
      <c r="BK426" s="21">
        <v>188275</v>
      </c>
      <c r="BL426" s="21">
        <v>27997</v>
      </c>
      <c r="BM426" s="21">
        <v>593350</v>
      </c>
      <c r="BN426" s="21">
        <v>10023125</v>
      </c>
      <c r="BO426" s="21"/>
      <c r="BP426" s="21"/>
      <c r="BQ426" s="44"/>
      <c r="BR426" s="21"/>
      <c r="BS426" s="44"/>
      <c r="BT426" s="21"/>
      <c r="BU426" s="44"/>
      <c r="BV426" s="21"/>
      <c r="BW426" s="44">
        <v>2164784</v>
      </c>
      <c r="BX426" s="21"/>
      <c r="BY426" s="21">
        <v>1404172</v>
      </c>
      <c r="BZ426" s="21"/>
      <c r="CA426" s="44">
        <v>7503</v>
      </c>
      <c r="CB426" s="44"/>
      <c r="CC426" s="44">
        <v>1057643</v>
      </c>
      <c r="CD426" s="44"/>
      <c r="CE426" s="44"/>
      <c r="CF426" s="44"/>
      <c r="CG426" s="44">
        <v>127353</v>
      </c>
      <c r="CH426" s="44"/>
      <c r="CI426" s="21">
        <v>8415</v>
      </c>
      <c r="CJ426" s="44"/>
      <c r="CK426" s="21">
        <v>19877</v>
      </c>
      <c r="CL426" s="44"/>
      <c r="CM426" s="44">
        <v>53866</v>
      </c>
      <c r="CN426" s="44">
        <v>28575</v>
      </c>
      <c r="CO426" s="44">
        <v>1679400</v>
      </c>
      <c r="CP426" s="44">
        <v>0</v>
      </c>
      <c r="CQ426" s="21">
        <v>1637865</v>
      </c>
      <c r="CR426" s="44">
        <v>500580</v>
      </c>
      <c r="CS426" s="44">
        <v>644875</v>
      </c>
      <c r="CT426" s="44">
        <v>122704</v>
      </c>
      <c r="CU426" s="44"/>
      <c r="CV426" s="44">
        <v>121882</v>
      </c>
      <c r="CW426" s="21"/>
      <c r="CX426" s="21"/>
      <c r="CY426" s="21"/>
      <c r="CZ426" s="21"/>
      <c r="DA426" s="21"/>
      <c r="DB426" s="21"/>
      <c r="DC426" s="21"/>
      <c r="DD426" s="21"/>
      <c r="DE426" s="44"/>
      <c r="DF426" s="21"/>
      <c r="DG426" s="44"/>
      <c r="DH426" s="21"/>
      <c r="DI426" s="44"/>
      <c r="DJ426" s="44"/>
      <c r="DK426" s="44"/>
      <c r="DL426" s="44"/>
      <c r="DM426" s="21"/>
      <c r="DN426" s="44"/>
      <c r="DO426" s="44">
        <v>1923</v>
      </c>
      <c r="DP426" s="44"/>
      <c r="DQ426" s="44"/>
      <c r="DR426" s="44"/>
      <c r="DS426" s="44"/>
      <c r="DT426" s="44"/>
      <c r="DU426" s="44"/>
      <c r="DV426" s="44"/>
      <c r="DW426" s="44">
        <v>-473</v>
      </c>
      <c r="DX426" s="44"/>
      <c r="DY426" s="44">
        <v>285</v>
      </c>
      <c r="DZ426" s="44"/>
      <c r="EA426" s="44"/>
      <c r="EB426" s="21"/>
      <c r="EC426" s="44">
        <v>-1198292</v>
      </c>
      <c r="ED426" s="44"/>
      <c r="EE426" s="21">
        <v>95850</v>
      </c>
      <c r="EF426" s="44"/>
      <c r="EG426" s="21">
        <v>74188</v>
      </c>
      <c r="EH426" s="44"/>
      <c r="EI426" s="21">
        <v>1079652</v>
      </c>
      <c r="EJ426" s="44"/>
      <c r="EK426" s="44"/>
      <c r="EL426" s="21"/>
      <c r="EM426" s="44">
        <v>45562</v>
      </c>
      <c r="EN426" s="44"/>
      <c r="EO426" s="44">
        <v>89782</v>
      </c>
      <c r="EP426" s="21"/>
      <c r="EQ426" s="21"/>
      <c r="ER426" s="21"/>
      <c r="ES426" s="21"/>
      <c r="ET426" s="44"/>
      <c r="EU426" s="21"/>
      <c r="EV426" s="44"/>
      <c r="EW426" s="21"/>
      <c r="EX426" s="44"/>
      <c r="EY426" s="44"/>
      <c r="EZ426" s="21"/>
      <c r="FA426" s="21"/>
      <c r="FB426" s="44"/>
      <c r="FC426" s="44"/>
      <c r="FD426" s="21"/>
      <c r="FE426" s="112"/>
      <c r="FF426" s="44"/>
      <c r="FG426" s="44">
        <v>6296671</v>
      </c>
      <c r="FH426" s="44">
        <v>1755020</v>
      </c>
      <c r="FI426" s="44">
        <v>4986250</v>
      </c>
      <c r="FJ426" s="44">
        <v>343985</v>
      </c>
      <c r="FK426" s="44">
        <v>5203239</v>
      </c>
      <c r="FL426" s="44"/>
      <c r="FM426" s="44"/>
      <c r="FN426" s="44"/>
      <c r="FO426" s="44"/>
      <c r="FP426" s="44"/>
      <c r="FQ426" s="44"/>
      <c r="FR426" s="44"/>
      <c r="FS426" s="44"/>
      <c r="FT426" s="44">
        <v>33502</v>
      </c>
      <c r="FU426" s="44">
        <v>5167</v>
      </c>
      <c r="FV426" s="21">
        <v>693785</v>
      </c>
      <c r="FW426" s="44"/>
      <c r="FX426" s="44">
        <v>393514</v>
      </c>
      <c r="FY426" s="44">
        <v>149346</v>
      </c>
      <c r="FZ426" s="44">
        <v>313806</v>
      </c>
      <c r="GA426" s="44">
        <v>117924</v>
      </c>
      <c r="GB426" s="44"/>
      <c r="GC426" s="44">
        <v>63055</v>
      </c>
      <c r="GD426" s="44">
        <v>392511</v>
      </c>
      <c r="GE426" s="44">
        <v>290333</v>
      </c>
      <c r="GF426" s="44">
        <v>165809</v>
      </c>
      <c r="GG426" s="44">
        <v>777101</v>
      </c>
      <c r="GH426" s="44">
        <v>393215</v>
      </c>
      <c r="GI426" s="44">
        <v>91052</v>
      </c>
      <c r="GJ426" s="44">
        <v>59714</v>
      </c>
      <c r="GK426" s="44">
        <v>2847912</v>
      </c>
      <c r="GL426" s="44">
        <v>181409</v>
      </c>
      <c r="GM426" s="44">
        <v>428234</v>
      </c>
      <c r="GN426" s="44">
        <v>70117</v>
      </c>
      <c r="GO426" s="44">
        <v>12500</v>
      </c>
      <c r="GP426" s="44"/>
      <c r="GQ426" s="44">
        <v>376</v>
      </c>
      <c r="GR426" s="44">
        <v>354320</v>
      </c>
      <c r="GS426" s="44">
        <v>1664656</v>
      </c>
      <c r="GT426" s="44"/>
      <c r="GU426" s="21">
        <v>822199</v>
      </c>
      <c r="GV426" s="44">
        <v>4476</v>
      </c>
      <c r="GW426" s="44">
        <v>15881559</v>
      </c>
      <c r="GX426" s="44"/>
      <c r="GY426" s="44">
        <v>18372890</v>
      </c>
      <c r="GZ426" s="44">
        <v>1440187</v>
      </c>
      <c r="HA426" s="44">
        <v>4537411</v>
      </c>
      <c r="HB426" s="44"/>
      <c r="HC426" s="44">
        <v>12395292</v>
      </c>
      <c r="HD426" s="44">
        <v>18372890</v>
      </c>
      <c r="HE426" s="21"/>
      <c r="HF426" s="21">
        <v>11344148</v>
      </c>
      <c r="HG426" s="21"/>
      <c r="HH426" s="21"/>
      <c r="HI426" s="21">
        <v>962</v>
      </c>
      <c r="HJ426" s="44">
        <v>12663</v>
      </c>
      <c r="HK426" s="21">
        <v>800643</v>
      </c>
      <c r="HL426" s="21">
        <v>1110605</v>
      </c>
      <c r="HM426" s="21">
        <v>1924873</v>
      </c>
      <c r="HN426" s="21">
        <v>-1102674</v>
      </c>
      <c r="HO426" s="21"/>
      <c r="HP426" s="44"/>
      <c r="HQ426" s="47"/>
      <c r="HR426" s="47"/>
      <c r="HS426" s="47"/>
      <c r="HT426" s="47" t="s">
        <v>1759</v>
      </c>
      <c r="HU426" s="47">
        <v>0</v>
      </c>
      <c r="HV426" s="47">
        <v>2102</v>
      </c>
      <c r="HW426" s="47">
        <v>0</v>
      </c>
      <c r="HX426" s="47">
        <v>6156</v>
      </c>
      <c r="HY426" s="47">
        <v>37800</v>
      </c>
      <c r="HZ426" s="47">
        <v>66410</v>
      </c>
      <c r="IA426" s="47">
        <v>0</v>
      </c>
      <c r="IB426" s="47">
        <v>0</v>
      </c>
      <c r="IC426" s="47">
        <v>0</v>
      </c>
      <c r="ID426">
        <v>22210</v>
      </c>
      <c r="IE426" s="47">
        <v>4286</v>
      </c>
      <c r="IF426">
        <v>8173</v>
      </c>
      <c r="IG426" s="47">
        <v>6243</v>
      </c>
      <c r="IH426" s="47">
        <v>16799</v>
      </c>
      <c r="II426">
        <v>6157</v>
      </c>
      <c r="IJ426">
        <v>3253</v>
      </c>
      <c r="IK426">
        <v>1274</v>
      </c>
      <c r="IL426">
        <v>14686</v>
      </c>
      <c r="IM426">
        <v>195549</v>
      </c>
      <c r="IN426">
        <v>0</v>
      </c>
      <c r="IO426">
        <v>125</v>
      </c>
      <c r="IP426">
        <v>676</v>
      </c>
      <c r="IQ426">
        <v>4428</v>
      </c>
      <c r="IR426">
        <v>0</v>
      </c>
      <c r="IS426">
        <v>0</v>
      </c>
      <c r="IT426">
        <v>5229</v>
      </c>
      <c r="IU426">
        <v>171356</v>
      </c>
      <c r="IV426">
        <v>0</v>
      </c>
      <c r="IW426">
        <v>317293</v>
      </c>
      <c r="IX426">
        <v>1484050</v>
      </c>
      <c r="IY426">
        <v>1651203</v>
      </c>
      <c r="IZ426">
        <v>0</v>
      </c>
      <c r="JA426">
        <v>0</v>
      </c>
      <c r="JB426">
        <v>0</v>
      </c>
      <c r="JC426">
        <v>956586</v>
      </c>
      <c r="JD426">
        <v>83245</v>
      </c>
      <c r="JE426">
        <v>174188</v>
      </c>
      <c r="JF426">
        <v>112399</v>
      </c>
      <c r="JG426">
        <v>374785</v>
      </c>
      <c r="JH426">
        <v>256825</v>
      </c>
      <c r="JI426">
        <v>63653</v>
      </c>
      <c r="JJ426">
        <v>45694</v>
      </c>
      <c r="JK426">
        <v>605394</v>
      </c>
      <c r="JL426">
        <v>6296671</v>
      </c>
      <c r="JM426">
        <v>0</v>
      </c>
      <c r="JN426">
        <v>7323</v>
      </c>
      <c r="JO426">
        <v>38966</v>
      </c>
      <c r="JP426">
        <v>155330</v>
      </c>
      <c r="JQ426">
        <v>0</v>
      </c>
      <c r="JR426">
        <v>0</v>
      </c>
      <c r="JS426">
        <v>201619</v>
      </c>
      <c r="JT426"/>
      <c r="JU426"/>
      <c r="JV426"/>
      <c r="JW426"/>
      <c r="JX426"/>
      <c r="JY426">
        <v>22210</v>
      </c>
      <c r="JZ426"/>
      <c r="KA426"/>
      <c r="KB426"/>
      <c r="KC426"/>
      <c r="KD426"/>
      <c r="KE426">
        <v>956586</v>
      </c>
      <c r="KF426">
        <v>124</v>
      </c>
      <c r="KG426">
        <v>213</v>
      </c>
      <c r="KH426">
        <v>66</v>
      </c>
      <c r="KI426">
        <v>90</v>
      </c>
      <c r="KJ426">
        <v>166</v>
      </c>
      <c r="KK426">
        <v>42</v>
      </c>
      <c r="KL426">
        <v>47</v>
      </c>
      <c r="KM426">
        <v>84</v>
      </c>
      <c r="KN426">
        <v>19</v>
      </c>
      <c r="KO426">
        <v>1</v>
      </c>
      <c r="KP426">
        <v>0</v>
      </c>
      <c r="KQ426">
        <v>0</v>
      </c>
      <c r="KR426">
        <v>0</v>
      </c>
      <c r="KS426">
        <v>1</v>
      </c>
      <c r="KT426">
        <v>0</v>
      </c>
      <c r="KU426">
        <v>1</v>
      </c>
      <c r="KV426">
        <v>0</v>
      </c>
      <c r="KW426">
        <v>0</v>
      </c>
      <c r="KX426">
        <v>0</v>
      </c>
      <c r="KY426">
        <v>0</v>
      </c>
      <c r="KZ426">
        <v>0</v>
      </c>
      <c r="LA426">
        <v>0</v>
      </c>
      <c r="LB426">
        <v>0</v>
      </c>
      <c r="LC426">
        <v>0</v>
      </c>
      <c r="LD426">
        <v>1</v>
      </c>
      <c r="LE426">
        <v>0</v>
      </c>
      <c r="LF426">
        <v>0</v>
      </c>
      <c r="LG426">
        <v>0</v>
      </c>
      <c r="LH426">
        <v>0</v>
      </c>
    </row>
    <row r="427" spans="1:320" s="34" customFormat="1" ht="15" customHeight="1" x14ac:dyDescent="0.25">
      <c r="A427" s="45">
        <v>206190677</v>
      </c>
      <c r="B427" s="45" t="s">
        <v>4088</v>
      </c>
      <c r="C427" s="46">
        <v>45292</v>
      </c>
      <c r="D427" s="46">
        <v>45657</v>
      </c>
      <c r="E427" s="47">
        <v>366</v>
      </c>
      <c r="F427" s="45" t="s">
        <v>883</v>
      </c>
      <c r="G427" s="45" t="s">
        <v>884</v>
      </c>
      <c r="H427" s="45" t="s">
        <v>1030</v>
      </c>
      <c r="I427" s="45" t="s">
        <v>886</v>
      </c>
      <c r="J427" s="45" t="s">
        <v>887</v>
      </c>
      <c r="K427" s="45" t="s">
        <v>1031</v>
      </c>
      <c r="L427" s="45" t="s">
        <v>2747</v>
      </c>
      <c r="M427" s="45" t="s">
        <v>4089</v>
      </c>
      <c r="N427" s="45" t="s">
        <v>4090</v>
      </c>
      <c r="O427" s="45" t="s">
        <v>3075</v>
      </c>
      <c r="P427" s="45" t="s">
        <v>3313</v>
      </c>
      <c r="Q427" s="45" t="s">
        <v>4091</v>
      </c>
      <c r="R427" t="s">
        <v>4092</v>
      </c>
      <c r="S427" s="45" t="s">
        <v>893</v>
      </c>
      <c r="T427"/>
      <c r="U427" s="47">
        <v>151</v>
      </c>
      <c r="V427" s="47">
        <v>151</v>
      </c>
      <c r="W427" s="47" t="s">
        <v>913</v>
      </c>
      <c r="X427" s="47">
        <v>55266</v>
      </c>
      <c r="Y427" s="47">
        <v>44564</v>
      </c>
      <c r="Z427" s="48">
        <v>185.61</v>
      </c>
      <c r="AA427" s="44">
        <v>111</v>
      </c>
      <c r="AB427" s="44">
        <v>106</v>
      </c>
      <c r="AC427" s="44">
        <v>4554</v>
      </c>
      <c r="AD427" s="44"/>
      <c r="AE427" s="44">
        <v>931</v>
      </c>
      <c r="AF427" s="44">
        <v>37283</v>
      </c>
      <c r="AG427" s="44"/>
      <c r="AH427" s="47">
        <v>1393</v>
      </c>
      <c r="AI427" s="47">
        <v>335</v>
      </c>
      <c r="AJ427">
        <v>68</v>
      </c>
      <c r="AK427" t="s">
        <v>914</v>
      </c>
      <c r="AL427">
        <v>29591</v>
      </c>
      <c r="AM427"/>
      <c r="AN427"/>
      <c r="AO427"/>
      <c r="AP427">
        <v>14973</v>
      </c>
      <c r="AQ427"/>
      <c r="AR427" s="44"/>
      <c r="AS427" s="44"/>
      <c r="AT427" s="44"/>
      <c r="AU427" s="44">
        <v>20846825</v>
      </c>
      <c r="AV427" s="44">
        <v>5787599</v>
      </c>
      <c r="AW427" s="44">
        <v>6056987</v>
      </c>
      <c r="AX427" s="44">
        <v>72601</v>
      </c>
      <c r="AY427" s="44">
        <v>20650038</v>
      </c>
      <c r="AZ427" s="21">
        <v>20466382</v>
      </c>
      <c r="BA427" s="21">
        <v>183656</v>
      </c>
      <c r="BB427" s="44">
        <v>-4</v>
      </c>
      <c r="BC427" s="44"/>
      <c r="BD427" s="44"/>
      <c r="BE427" s="44">
        <v>183652</v>
      </c>
      <c r="BF427" s="44">
        <v>1888050</v>
      </c>
      <c r="BG427" s="44"/>
      <c r="BH427" s="44">
        <v>484050</v>
      </c>
      <c r="BI427" s="21">
        <v>17565050</v>
      </c>
      <c r="BJ427" s="21"/>
      <c r="BK427" s="21">
        <v>774875</v>
      </c>
      <c r="BL427" s="21">
        <v>112700</v>
      </c>
      <c r="BM427" s="21">
        <v>22100</v>
      </c>
      <c r="BN427" s="21">
        <v>9617075</v>
      </c>
      <c r="BO427" s="21"/>
      <c r="BP427" s="21"/>
      <c r="BQ427" s="44"/>
      <c r="BR427" s="21">
        <v>11229750</v>
      </c>
      <c r="BS427" s="44"/>
      <c r="BT427" s="21"/>
      <c r="BU427" s="44"/>
      <c r="BV427" s="21"/>
      <c r="BW427" s="44">
        <v>4584605</v>
      </c>
      <c r="BX427" s="21"/>
      <c r="BY427" s="21"/>
      <c r="BZ427" s="21"/>
      <c r="CA427" s="44">
        <v>127717</v>
      </c>
      <c r="CB427" s="44"/>
      <c r="CC427" s="44"/>
      <c r="CD427" s="44"/>
      <c r="CE427" s="44"/>
      <c r="CF427" s="44"/>
      <c r="CG427" s="44">
        <v>1075277</v>
      </c>
      <c r="CH427" s="44"/>
      <c r="CI427" s="21"/>
      <c r="CJ427" s="44"/>
      <c r="CK427" s="21"/>
      <c r="CL427" s="44"/>
      <c r="CM427" s="44">
        <v>246507</v>
      </c>
      <c r="CN427" s="44">
        <v>0</v>
      </c>
      <c r="CO427" s="44">
        <v>1603925</v>
      </c>
      <c r="CP427" s="44">
        <v>0</v>
      </c>
      <c r="CQ427" s="21">
        <v>1621891</v>
      </c>
      <c r="CR427" s="44">
        <v>552370</v>
      </c>
      <c r="CS427" s="44">
        <v>1499081</v>
      </c>
      <c r="CT427" s="44">
        <v>224607</v>
      </c>
      <c r="CU427" s="44"/>
      <c r="CV427" s="44">
        <v>39218</v>
      </c>
      <c r="CW427" s="21"/>
      <c r="CX427" s="21"/>
      <c r="CY427" s="21"/>
      <c r="CZ427" s="21"/>
      <c r="DA427" s="21"/>
      <c r="DB427" s="21"/>
      <c r="DC427" s="21"/>
      <c r="DD427" s="21"/>
      <c r="DE427" s="44"/>
      <c r="DF427" s="21"/>
      <c r="DG427" s="44"/>
      <c r="DH427" s="21"/>
      <c r="DI427" s="44"/>
      <c r="DJ427" s="44"/>
      <c r="DK427" s="44"/>
      <c r="DL427" s="44"/>
      <c r="DM427" s="21"/>
      <c r="DN427" s="44"/>
      <c r="DO427" s="44"/>
      <c r="DP427" s="44"/>
      <c r="DQ427" s="44"/>
      <c r="DR427" s="44"/>
      <c r="DS427" s="44"/>
      <c r="DT427" s="44"/>
      <c r="DU427" s="44"/>
      <c r="DV427" s="44"/>
      <c r="DW427" s="44"/>
      <c r="DX427" s="44"/>
      <c r="DY427" s="44"/>
      <c r="DZ427" s="44"/>
      <c r="EA427" s="44"/>
      <c r="EB427" s="21"/>
      <c r="EC427" s="44">
        <v>2254369</v>
      </c>
      <c r="ED427" s="44"/>
      <c r="EE427" s="21"/>
      <c r="EF427" s="44"/>
      <c r="EG427" s="21">
        <v>176156</v>
      </c>
      <c r="EH427" s="44"/>
      <c r="EI427" s="21">
        <v>2452506</v>
      </c>
      <c r="EJ427" s="44"/>
      <c r="EK427" s="44"/>
      <c r="EL427" s="21"/>
      <c r="EM427" s="44">
        <v>1170814</v>
      </c>
      <c r="EN427" s="44"/>
      <c r="EO427" s="44">
        <v>3142</v>
      </c>
      <c r="EP427" s="21"/>
      <c r="EQ427" s="21"/>
      <c r="ER427" s="21"/>
      <c r="ES427" s="21"/>
      <c r="ET427" s="44"/>
      <c r="EU427" s="21"/>
      <c r="EV427" s="44"/>
      <c r="EW427" s="21"/>
      <c r="EX427" s="44"/>
      <c r="EY427" s="44"/>
      <c r="EZ427" s="21"/>
      <c r="FA427" s="21"/>
      <c r="FB427" s="44"/>
      <c r="FC427" s="44"/>
      <c r="FD427" s="21"/>
      <c r="FE427" s="112"/>
      <c r="FF427" s="44"/>
      <c r="FG427" s="44">
        <v>10207615</v>
      </c>
      <c r="FH427" s="44">
        <v>2559075</v>
      </c>
      <c r="FI427" s="44">
        <v>7699692</v>
      </c>
      <c r="FJ427" s="44">
        <v>546384</v>
      </c>
      <c r="FK427" s="44">
        <v>5209495</v>
      </c>
      <c r="FL427" s="44"/>
      <c r="FM427" s="44"/>
      <c r="FN427" s="44"/>
      <c r="FO427" s="44">
        <v>6024244</v>
      </c>
      <c r="FP427" s="44"/>
      <c r="FQ427" s="44"/>
      <c r="FR427" s="44"/>
      <c r="FS427" s="44"/>
      <c r="FT427" s="44">
        <v>4917</v>
      </c>
      <c r="FU427" s="44"/>
      <c r="FV427" s="21">
        <v>284333</v>
      </c>
      <c r="FW427" s="44"/>
      <c r="FX427" s="44">
        <v>264679</v>
      </c>
      <c r="FY427" s="44">
        <v>85459</v>
      </c>
      <c r="FZ427" s="44">
        <v>172946</v>
      </c>
      <c r="GA427" s="44">
        <v>41029</v>
      </c>
      <c r="GB427" s="44"/>
      <c r="GC427" s="44">
        <v>28703</v>
      </c>
      <c r="GD427" s="44">
        <v>647261</v>
      </c>
      <c r="GE427" s="44">
        <v>658017</v>
      </c>
      <c r="GF427" s="44">
        <v>183006</v>
      </c>
      <c r="GG427" s="44">
        <v>1083064</v>
      </c>
      <c r="GH427" s="44">
        <v>157434</v>
      </c>
      <c r="GI427" s="44">
        <v>364665</v>
      </c>
      <c r="GJ427" s="44">
        <v>159936</v>
      </c>
      <c r="GK427" s="44">
        <v>4052124</v>
      </c>
      <c r="GL427" s="44">
        <v>9987</v>
      </c>
      <c r="GM427" s="44">
        <v>906000</v>
      </c>
      <c r="GN427" s="44">
        <v>96403</v>
      </c>
      <c r="GO427" s="44">
        <v>7480</v>
      </c>
      <c r="GP427" s="44"/>
      <c r="GQ427" s="44"/>
      <c r="GR427" s="44">
        <v>25200</v>
      </c>
      <c r="GS427" s="44">
        <v>3532838</v>
      </c>
      <c r="GT427" s="44"/>
      <c r="GU427" s="21">
        <v>6121587</v>
      </c>
      <c r="GV427" s="44">
        <v>15470</v>
      </c>
      <c r="GW427" s="44">
        <v>891969</v>
      </c>
      <c r="GX427" s="44"/>
      <c r="GY427" s="44">
        <v>10561864</v>
      </c>
      <c r="GZ427" s="44">
        <v>2465900</v>
      </c>
      <c r="HA427" s="44"/>
      <c r="HB427" s="44"/>
      <c r="HC427" s="44">
        <v>8095964</v>
      </c>
      <c r="HD427" s="44">
        <v>10561864</v>
      </c>
      <c r="HE427" s="21"/>
      <c r="HF427" s="21">
        <v>891969</v>
      </c>
      <c r="HG427" s="21"/>
      <c r="HH427" s="21"/>
      <c r="HI427" s="21">
        <v>0</v>
      </c>
      <c r="HJ427" s="44"/>
      <c r="HK427" s="21">
        <v>6942468</v>
      </c>
      <c r="HL427" s="21">
        <v>1005585</v>
      </c>
      <c r="HM427" s="21">
        <v>7948053</v>
      </c>
      <c r="HN427" s="21">
        <v>-1826466</v>
      </c>
      <c r="HO427" s="21"/>
      <c r="HP427" s="44"/>
      <c r="HQ427" s="47"/>
      <c r="HR427" s="47"/>
      <c r="HS427" s="47"/>
      <c r="HT427" s="47" t="s">
        <v>4093</v>
      </c>
      <c r="HU427" s="47">
        <v>2194651</v>
      </c>
      <c r="HV427" s="47">
        <v>1952</v>
      </c>
      <c r="HW427" s="47">
        <v>0</v>
      </c>
      <c r="HX427" s="47">
        <v>22182</v>
      </c>
      <c r="HY427" s="47">
        <v>62548</v>
      </c>
      <c r="HZ427" s="47">
        <v>116782</v>
      </c>
      <c r="IA427" s="47">
        <v>28141</v>
      </c>
      <c r="IB427" s="47">
        <v>0</v>
      </c>
      <c r="IC427" s="47">
        <v>7693</v>
      </c>
      <c r="ID427"/>
      <c r="IE427" s="47">
        <v>4396</v>
      </c>
      <c r="IF427">
        <v>23072</v>
      </c>
      <c r="IG427" s="47">
        <v>5085</v>
      </c>
      <c r="IH427" s="47">
        <v>26112</v>
      </c>
      <c r="II427">
        <v>3810</v>
      </c>
      <c r="IJ427">
        <v>14539</v>
      </c>
      <c r="IK427">
        <v>2565</v>
      </c>
      <c r="IL427">
        <v>24415</v>
      </c>
      <c r="IM427">
        <v>343292</v>
      </c>
      <c r="IN427">
        <v>0</v>
      </c>
      <c r="IO427">
        <v>3908</v>
      </c>
      <c r="IP427">
        <v>5142</v>
      </c>
      <c r="IQ427">
        <v>5905</v>
      </c>
      <c r="IR427">
        <v>0</v>
      </c>
      <c r="IS427">
        <v>0</v>
      </c>
      <c r="IT427">
        <v>14955</v>
      </c>
      <c r="IU427">
        <v>158813</v>
      </c>
      <c r="IV427">
        <v>0</v>
      </c>
      <c r="IW427">
        <v>1321655</v>
      </c>
      <c r="IX427">
        <v>2240785</v>
      </c>
      <c r="IY427">
        <v>2710557</v>
      </c>
      <c r="IZ427">
        <v>1000883</v>
      </c>
      <c r="JA427">
        <v>0</v>
      </c>
      <c r="JB427">
        <v>304242</v>
      </c>
      <c r="JC427"/>
      <c r="JD427">
        <v>115027</v>
      </c>
      <c r="JE427">
        <v>407688</v>
      </c>
      <c r="JF427">
        <v>89326</v>
      </c>
      <c r="JG427">
        <v>553360</v>
      </c>
      <c r="JH427">
        <v>125876</v>
      </c>
      <c r="JI427">
        <v>285097</v>
      </c>
      <c r="JJ427">
        <v>125732</v>
      </c>
      <c r="JK427">
        <v>768574</v>
      </c>
      <c r="JL427">
        <v>10207615</v>
      </c>
      <c r="JM427">
        <v>0</v>
      </c>
      <c r="JN427">
        <v>353528</v>
      </c>
      <c r="JO427">
        <v>330951</v>
      </c>
      <c r="JP427">
        <v>245233</v>
      </c>
      <c r="JQ427">
        <v>0</v>
      </c>
      <c r="JR427">
        <v>0</v>
      </c>
      <c r="JS427">
        <v>929712</v>
      </c>
      <c r="JT427"/>
      <c r="JU427"/>
      <c r="JV427"/>
      <c r="JW427"/>
      <c r="JX427"/>
      <c r="JY427"/>
      <c r="JZ427"/>
      <c r="KA427"/>
      <c r="KB427"/>
      <c r="KC427"/>
      <c r="KD427"/>
      <c r="KE427"/>
      <c r="KF427">
        <v>222</v>
      </c>
      <c r="KG427">
        <v>367</v>
      </c>
      <c r="KH427">
        <v>143</v>
      </c>
      <c r="KI427">
        <v>132</v>
      </c>
      <c r="KJ427">
        <v>243</v>
      </c>
      <c r="KK427">
        <v>76</v>
      </c>
      <c r="KL427">
        <v>70</v>
      </c>
      <c r="KM427">
        <v>115</v>
      </c>
      <c r="KN427">
        <v>45</v>
      </c>
      <c r="KO427">
        <v>1</v>
      </c>
      <c r="KP427">
        <v>0</v>
      </c>
      <c r="KQ427">
        <v>0</v>
      </c>
      <c r="KR427">
        <v>0</v>
      </c>
      <c r="KS427">
        <v>0</v>
      </c>
      <c r="KT427">
        <v>1</v>
      </c>
      <c r="KU427">
        <v>1</v>
      </c>
      <c r="KV427">
        <v>0</v>
      </c>
      <c r="KW427">
        <v>0</v>
      </c>
      <c r="KX427">
        <v>0</v>
      </c>
      <c r="KY427">
        <v>1</v>
      </c>
      <c r="KZ427">
        <v>0</v>
      </c>
      <c r="LA427">
        <v>0</v>
      </c>
      <c r="LB427">
        <v>0</v>
      </c>
      <c r="LC427">
        <v>0</v>
      </c>
      <c r="LD427">
        <v>1</v>
      </c>
      <c r="LE427">
        <v>0</v>
      </c>
      <c r="LF427">
        <v>0</v>
      </c>
      <c r="LG427">
        <v>0</v>
      </c>
      <c r="LH427">
        <v>0</v>
      </c>
    </row>
    <row r="428" spans="1:320" s="34" customFormat="1" ht="15" customHeight="1" x14ac:dyDescent="0.25">
      <c r="A428" s="45">
        <v>206190679</v>
      </c>
      <c r="B428" s="45" t="s">
        <v>4094</v>
      </c>
      <c r="C428" s="46">
        <v>45261</v>
      </c>
      <c r="D428" s="46">
        <v>45657</v>
      </c>
      <c r="E428" s="47">
        <v>397</v>
      </c>
      <c r="F428" s="45" t="s">
        <v>883</v>
      </c>
      <c r="G428" s="45" t="s">
        <v>884</v>
      </c>
      <c r="H428" s="45" t="s">
        <v>1030</v>
      </c>
      <c r="I428" s="45" t="s">
        <v>886</v>
      </c>
      <c r="J428" s="45" t="s">
        <v>887</v>
      </c>
      <c r="K428" s="45" t="s">
        <v>1031</v>
      </c>
      <c r="L428" s="45" t="s">
        <v>2747</v>
      </c>
      <c r="M428" s="45" t="s">
        <v>4095</v>
      </c>
      <c r="N428" s="45" t="s">
        <v>4096</v>
      </c>
      <c r="O428" s="45" t="s">
        <v>2750</v>
      </c>
      <c r="P428" s="45" t="s">
        <v>2751</v>
      </c>
      <c r="Q428" s="45" t="s">
        <v>4097</v>
      </c>
      <c r="R428" t="s">
        <v>4098</v>
      </c>
      <c r="S428" s="45" t="s">
        <v>893</v>
      </c>
      <c r="T428"/>
      <c r="U428" s="47">
        <v>59</v>
      </c>
      <c r="V428" s="47">
        <v>59</v>
      </c>
      <c r="W428" s="47" t="s">
        <v>1728</v>
      </c>
      <c r="X428" s="47">
        <v>23423</v>
      </c>
      <c r="Y428" s="47">
        <v>21826</v>
      </c>
      <c r="Z428" s="48">
        <v>237.14</v>
      </c>
      <c r="AA428" s="44">
        <v>123</v>
      </c>
      <c r="AB428" s="44">
        <v>126</v>
      </c>
      <c r="AC428" s="44">
        <v>5587</v>
      </c>
      <c r="AD428" s="44">
        <v>37</v>
      </c>
      <c r="AE428" s="44">
        <v>1249</v>
      </c>
      <c r="AF428" s="44">
        <v>14428</v>
      </c>
      <c r="AG428" s="44"/>
      <c r="AH428" s="47">
        <v>160</v>
      </c>
      <c r="AI428" s="47">
        <v>24</v>
      </c>
      <c r="AJ428">
        <v>341</v>
      </c>
      <c r="AK428" t="s">
        <v>895</v>
      </c>
      <c r="AL428">
        <v>21826</v>
      </c>
      <c r="AM428"/>
      <c r="AN428"/>
      <c r="AO428"/>
      <c r="AP428"/>
      <c r="AQ428"/>
      <c r="AR428" s="44"/>
      <c r="AS428" s="44"/>
      <c r="AT428" s="44"/>
      <c r="AU428" s="44">
        <v>6204003</v>
      </c>
      <c r="AV428" s="44">
        <v>1514187</v>
      </c>
      <c r="AW428" s="44">
        <v>-2357094</v>
      </c>
      <c r="AX428" s="44">
        <v>7907</v>
      </c>
      <c r="AY428" s="44">
        <v>10083191</v>
      </c>
      <c r="AZ428" s="21">
        <v>9224608</v>
      </c>
      <c r="BA428" s="21">
        <v>858583</v>
      </c>
      <c r="BB428" s="44">
        <v>-2550</v>
      </c>
      <c r="BC428" s="44">
        <v>25180</v>
      </c>
      <c r="BD428" s="44"/>
      <c r="BE428" s="44">
        <v>830853</v>
      </c>
      <c r="BF428" s="44">
        <v>1593904</v>
      </c>
      <c r="BG428" s="44">
        <v>10843</v>
      </c>
      <c r="BH428" s="44">
        <v>356223</v>
      </c>
      <c r="BI428" s="21">
        <v>4094673</v>
      </c>
      <c r="BJ428" s="21"/>
      <c r="BK428" s="21">
        <v>46890</v>
      </c>
      <c r="BL428" s="21">
        <v>6672</v>
      </c>
      <c r="BM428" s="21">
        <v>94798</v>
      </c>
      <c r="BN428" s="21">
        <v>6204003</v>
      </c>
      <c r="BO428" s="21"/>
      <c r="BP428" s="21"/>
      <c r="BQ428" s="44"/>
      <c r="BR428" s="21"/>
      <c r="BS428" s="44"/>
      <c r="BT428" s="21"/>
      <c r="BU428" s="44"/>
      <c r="BV428" s="21"/>
      <c r="BW428" s="44">
        <v>1482100</v>
      </c>
      <c r="BX428" s="21"/>
      <c r="BY428" s="21">
        <v>3762</v>
      </c>
      <c r="BZ428" s="21"/>
      <c r="CA428" s="44">
        <v>3788</v>
      </c>
      <c r="CB428" s="44"/>
      <c r="CC428" s="44">
        <v>8029</v>
      </c>
      <c r="CD428" s="44"/>
      <c r="CE428" s="44"/>
      <c r="CF428" s="44"/>
      <c r="CG428" s="44">
        <v>16270</v>
      </c>
      <c r="CH428" s="44"/>
      <c r="CI428" s="21"/>
      <c r="CJ428" s="44"/>
      <c r="CK428" s="21">
        <v>238</v>
      </c>
      <c r="CL428" s="44"/>
      <c r="CM428" s="44">
        <v>6648</v>
      </c>
      <c r="CN428" s="44">
        <v>944</v>
      </c>
      <c r="CO428" s="44">
        <v>506013</v>
      </c>
      <c r="CP428" s="44">
        <v>0</v>
      </c>
      <c r="CQ428" s="21">
        <v>552249</v>
      </c>
      <c r="CR428" s="44">
        <v>45024</v>
      </c>
      <c r="CS428" s="44">
        <v>391641</v>
      </c>
      <c r="CT428" s="44">
        <v>7291</v>
      </c>
      <c r="CU428" s="44"/>
      <c r="CV428" s="44">
        <v>4377</v>
      </c>
      <c r="CW428" s="21"/>
      <c r="CX428" s="21"/>
      <c r="CY428" s="21"/>
      <c r="CZ428" s="21"/>
      <c r="DA428" s="21"/>
      <c r="DB428" s="21"/>
      <c r="DC428" s="21"/>
      <c r="DD428" s="21"/>
      <c r="DE428" s="44"/>
      <c r="DF428" s="21"/>
      <c r="DG428" s="44"/>
      <c r="DH428" s="21"/>
      <c r="DI428" s="44"/>
      <c r="DJ428" s="44"/>
      <c r="DK428" s="44"/>
      <c r="DL428" s="44"/>
      <c r="DM428" s="21"/>
      <c r="DN428" s="44"/>
      <c r="DO428" s="44"/>
      <c r="DP428" s="44"/>
      <c r="DQ428" s="44"/>
      <c r="DR428" s="44"/>
      <c r="DS428" s="44"/>
      <c r="DT428" s="44"/>
      <c r="DU428" s="44"/>
      <c r="DV428" s="44"/>
      <c r="DW428" s="44"/>
      <c r="DX428" s="44"/>
      <c r="DY428" s="44"/>
      <c r="DZ428" s="44"/>
      <c r="EA428" s="44"/>
      <c r="EB428" s="21"/>
      <c r="EC428" s="44">
        <v>-1942820</v>
      </c>
      <c r="ED428" s="44"/>
      <c r="EE428" s="21">
        <v>-21313</v>
      </c>
      <c r="EF428" s="44"/>
      <c r="EG428" s="21">
        <v>-5472</v>
      </c>
      <c r="EH428" s="44"/>
      <c r="EI428" s="21">
        <v>-288959</v>
      </c>
      <c r="EJ428" s="44"/>
      <c r="EK428" s="44"/>
      <c r="EL428" s="21"/>
      <c r="EM428" s="44">
        <v>-92166</v>
      </c>
      <c r="EN428" s="44"/>
      <c r="EO428" s="44">
        <v>-6364</v>
      </c>
      <c r="EP428" s="21"/>
      <c r="EQ428" s="21"/>
      <c r="ER428" s="21"/>
      <c r="ES428" s="21"/>
      <c r="ET428" s="44"/>
      <c r="EU428" s="21"/>
      <c r="EV428" s="44"/>
      <c r="EW428" s="21"/>
      <c r="EX428" s="44"/>
      <c r="EY428" s="44"/>
      <c r="EZ428" s="21"/>
      <c r="FA428" s="21"/>
      <c r="FB428" s="44"/>
      <c r="FC428" s="44"/>
      <c r="FD428" s="21"/>
      <c r="FE428" s="112"/>
      <c r="FF428" s="44"/>
      <c r="FG428" s="44">
        <v>4002042</v>
      </c>
      <c r="FH428" s="44">
        <v>1027325</v>
      </c>
      <c r="FI428" s="44">
        <v>4195241</v>
      </c>
      <c r="FJ428" s="44">
        <v>165956</v>
      </c>
      <c r="FK428" s="44">
        <v>3326430</v>
      </c>
      <c r="FL428" s="44"/>
      <c r="FM428" s="44"/>
      <c r="FN428" s="44"/>
      <c r="FO428" s="44"/>
      <c r="FP428" s="44"/>
      <c r="FQ428" s="44"/>
      <c r="FR428" s="44"/>
      <c r="FS428" s="44"/>
      <c r="FT428" s="44">
        <v>8568</v>
      </c>
      <c r="FU428" s="44">
        <v>1933</v>
      </c>
      <c r="FV428" s="21">
        <v>226600</v>
      </c>
      <c r="FW428" s="44"/>
      <c r="FX428" s="44">
        <v>228476</v>
      </c>
      <c r="FY428" s="44">
        <v>13377</v>
      </c>
      <c r="FZ428" s="44">
        <v>102875</v>
      </c>
      <c r="GA428" s="44">
        <v>7037</v>
      </c>
      <c r="GB428" s="44"/>
      <c r="GC428" s="44">
        <v>5036</v>
      </c>
      <c r="GD428" s="44">
        <v>259964</v>
      </c>
      <c r="GE428" s="44">
        <v>268581</v>
      </c>
      <c r="GF428" s="44">
        <v>85652</v>
      </c>
      <c r="GG428" s="44">
        <v>606229</v>
      </c>
      <c r="GH428" s="44">
        <v>110438</v>
      </c>
      <c r="GI428" s="44">
        <v>115941</v>
      </c>
      <c r="GJ428" s="44">
        <v>115017</v>
      </c>
      <c r="GK428" s="44">
        <v>2599415</v>
      </c>
      <c r="GL428" s="44">
        <v>236325</v>
      </c>
      <c r="GM428" s="44">
        <v>739863</v>
      </c>
      <c r="GN428" s="44">
        <v>123500</v>
      </c>
      <c r="GO428" s="44">
        <v>13060</v>
      </c>
      <c r="GP428" s="44"/>
      <c r="GQ428" s="44">
        <v>37</v>
      </c>
      <c r="GR428" s="44">
        <v>30254</v>
      </c>
      <c r="GS428" s="44">
        <v>3340986</v>
      </c>
      <c r="GT428" s="44"/>
      <c r="GU428" s="21">
        <v>376272</v>
      </c>
      <c r="GV428" s="44">
        <v>53507</v>
      </c>
      <c r="GW428" s="44">
        <v>3545943</v>
      </c>
      <c r="GX428" s="44">
        <v>608424</v>
      </c>
      <c r="GY428" s="44">
        <v>7925132</v>
      </c>
      <c r="GZ428" s="44">
        <v>5172992</v>
      </c>
      <c r="HA428" s="44"/>
      <c r="HB428" s="44"/>
      <c r="HC428" s="44">
        <v>2752140</v>
      </c>
      <c r="HD428" s="44">
        <v>7925132</v>
      </c>
      <c r="HE428" s="21"/>
      <c r="HF428" s="21">
        <v>3470561</v>
      </c>
      <c r="HG428" s="21">
        <v>100575</v>
      </c>
      <c r="HH428" s="21"/>
      <c r="HI428" s="21">
        <v>0</v>
      </c>
      <c r="HJ428" s="44"/>
      <c r="HK428" s="21">
        <v>411315</v>
      </c>
      <c r="HL428" s="21">
        <v>228847</v>
      </c>
      <c r="HM428" s="21">
        <v>640162</v>
      </c>
      <c r="HN428" s="21">
        <v>-263890</v>
      </c>
      <c r="HO428" s="21"/>
      <c r="HP428" s="44"/>
      <c r="HQ428" s="47"/>
      <c r="HR428" s="47"/>
      <c r="HS428" s="47"/>
      <c r="HT428" s="47" t="s">
        <v>2436</v>
      </c>
      <c r="HU428" s="47">
        <v>569029.12</v>
      </c>
      <c r="HV428" s="47">
        <v>2153</v>
      </c>
      <c r="HW428" s="47">
        <v>0</v>
      </c>
      <c r="HX428" s="47">
        <v>1211</v>
      </c>
      <c r="HY428" s="47">
        <v>22597</v>
      </c>
      <c r="HZ428" s="47">
        <v>56950</v>
      </c>
      <c r="IA428" s="47">
        <v>0</v>
      </c>
      <c r="IB428" s="47">
        <v>0</v>
      </c>
      <c r="IC428" s="47">
        <v>2929</v>
      </c>
      <c r="ID428"/>
      <c r="IE428" s="47">
        <v>2923</v>
      </c>
      <c r="IF428">
        <v>10017</v>
      </c>
      <c r="IG428" s="47">
        <v>2783</v>
      </c>
      <c r="IH428" s="47">
        <v>15037</v>
      </c>
      <c r="II428">
        <v>3747</v>
      </c>
      <c r="IJ428">
        <v>4382</v>
      </c>
      <c r="IK428">
        <v>1921</v>
      </c>
      <c r="IL428">
        <v>10257</v>
      </c>
      <c r="IM428">
        <v>136907</v>
      </c>
      <c r="IN428">
        <v>0</v>
      </c>
      <c r="IO428">
        <v>81</v>
      </c>
      <c r="IP428">
        <v>0</v>
      </c>
      <c r="IQ428">
        <v>222</v>
      </c>
      <c r="IR428">
        <v>0</v>
      </c>
      <c r="IS428">
        <v>0</v>
      </c>
      <c r="IT428">
        <v>303</v>
      </c>
      <c r="IU428">
        <v>145617</v>
      </c>
      <c r="IV428">
        <v>0</v>
      </c>
      <c r="IW428">
        <v>58799</v>
      </c>
      <c r="IX428">
        <v>915631</v>
      </c>
      <c r="IY428">
        <v>1336760</v>
      </c>
      <c r="IZ428">
        <v>0</v>
      </c>
      <c r="JA428">
        <v>0</v>
      </c>
      <c r="JB428">
        <v>124864</v>
      </c>
      <c r="JC428"/>
      <c r="JD428">
        <v>77750</v>
      </c>
      <c r="JE428">
        <v>175666</v>
      </c>
      <c r="JF428">
        <v>47930</v>
      </c>
      <c r="JG428">
        <v>329122</v>
      </c>
      <c r="JH428">
        <v>88111</v>
      </c>
      <c r="JI428">
        <v>88618</v>
      </c>
      <c r="JJ428">
        <v>87790</v>
      </c>
      <c r="JK428">
        <v>525384</v>
      </c>
      <c r="JL428">
        <v>4002042</v>
      </c>
      <c r="JM428">
        <v>0</v>
      </c>
      <c r="JN428">
        <v>5400</v>
      </c>
      <c r="JO428">
        <v>0</v>
      </c>
      <c r="JP428">
        <v>6475</v>
      </c>
      <c r="JQ428">
        <v>0</v>
      </c>
      <c r="JR428">
        <v>0</v>
      </c>
      <c r="JS428">
        <v>11875</v>
      </c>
      <c r="JT428"/>
      <c r="JU428"/>
      <c r="JV428"/>
      <c r="JW428"/>
      <c r="JX428"/>
      <c r="JY428"/>
      <c r="JZ428"/>
      <c r="KA428"/>
      <c r="KB428"/>
      <c r="KC428"/>
      <c r="KD428"/>
      <c r="KE428"/>
      <c r="KF428">
        <v>81</v>
      </c>
      <c r="KG428">
        <v>93</v>
      </c>
      <c r="KH428">
        <v>69</v>
      </c>
      <c r="KI428">
        <v>50</v>
      </c>
      <c r="KJ428">
        <v>54</v>
      </c>
      <c r="KK428">
        <v>43</v>
      </c>
      <c r="KL428">
        <v>29</v>
      </c>
      <c r="KM428">
        <v>33</v>
      </c>
      <c r="KN428">
        <v>26</v>
      </c>
      <c r="KO428">
        <v>1</v>
      </c>
      <c r="KP428">
        <v>0</v>
      </c>
      <c r="KQ428">
        <v>0</v>
      </c>
      <c r="KR428">
        <v>1</v>
      </c>
      <c r="KS428">
        <v>0</v>
      </c>
      <c r="KT428">
        <v>0</v>
      </c>
      <c r="KU428">
        <v>1</v>
      </c>
      <c r="KV428">
        <v>0</v>
      </c>
      <c r="KW428">
        <v>0</v>
      </c>
      <c r="KX428">
        <v>0</v>
      </c>
      <c r="KY428">
        <v>0</v>
      </c>
      <c r="KZ428">
        <v>0</v>
      </c>
      <c r="LA428">
        <v>0</v>
      </c>
      <c r="LB428">
        <v>0</v>
      </c>
      <c r="LC428">
        <v>0</v>
      </c>
      <c r="LD428">
        <v>1</v>
      </c>
      <c r="LE428">
        <v>0</v>
      </c>
      <c r="LF428">
        <v>0</v>
      </c>
      <c r="LG428">
        <v>0</v>
      </c>
      <c r="LH428">
        <v>0</v>
      </c>
    </row>
    <row r="429" spans="1:320" s="34" customFormat="1" ht="15" customHeight="1" x14ac:dyDescent="0.25">
      <c r="A429" s="45">
        <v>206190682</v>
      </c>
      <c r="B429" s="45" t="s">
        <v>4099</v>
      </c>
      <c r="C429" s="46">
        <v>45292</v>
      </c>
      <c r="D429" s="46">
        <v>45657</v>
      </c>
      <c r="E429" s="47">
        <v>366</v>
      </c>
      <c r="F429" s="45" t="s">
        <v>883</v>
      </c>
      <c r="G429" s="45" t="s">
        <v>884</v>
      </c>
      <c r="H429" s="45" t="s">
        <v>1030</v>
      </c>
      <c r="I429" s="45" t="s">
        <v>886</v>
      </c>
      <c r="J429" s="45" t="s">
        <v>887</v>
      </c>
      <c r="K429" s="45" t="s">
        <v>1031</v>
      </c>
      <c r="L429" s="45" t="s">
        <v>2747</v>
      </c>
      <c r="M429" s="45" t="s">
        <v>4100</v>
      </c>
      <c r="N429" s="45" t="s">
        <v>4101</v>
      </c>
      <c r="O429" s="45" t="s">
        <v>3443</v>
      </c>
      <c r="P429" s="45" t="s">
        <v>4102</v>
      </c>
      <c r="Q429" s="45" t="s">
        <v>4103</v>
      </c>
      <c r="R429" t="s">
        <v>4104</v>
      </c>
      <c r="S429" s="45" t="s">
        <v>893</v>
      </c>
      <c r="T429"/>
      <c r="U429" s="47">
        <v>391</v>
      </c>
      <c r="V429" s="47">
        <v>391</v>
      </c>
      <c r="W429" s="47" t="s">
        <v>913</v>
      </c>
      <c r="X429" s="47">
        <v>143106</v>
      </c>
      <c r="Y429" s="47">
        <v>134772</v>
      </c>
      <c r="Z429" s="48">
        <v>214.09</v>
      </c>
      <c r="AA429" s="44">
        <v>1555</v>
      </c>
      <c r="AB429" s="44">
        <v>1521</v>
      </c>
      <c r="AC429" s="44">
        <v>19803</v>
      </c>
      <c r="AD429" s="44">
        <v>5749</v>
      </c>
      <c r="AE429" s="44">
        <v>8468</v>
      </c>
      <c r="AF429" s="44">
        <v>97288</v>
      </c>
      <c r="AG429" s="44"/>
      <c r="AH429" s="47">
        <v>181</v>
      </c>
      <c r="AI429" s="47">
        <v>1736</v>
      </c>
      <c r="AJ429">
        <v>1547</v>
      </c>
      <c r="AK429" t="s">
        <v>895</v>
      </c>
      <c r="AL429">
        <v>134772</v>
      </c>
      <c r="AM429"/>
      <c r="AN429"/>
      <c r="AO429"/>
      <c r="AP429"/>
      <c r="AQ429"/>
      <c r="AR429" s="44"/>
      <c r="AS429" s="44"/>
      <c r="AT429" s="44"/>
      <c r="AU429" s="44">
        <v>47078466</v>
      </c>
      <c r="AV429" s="44">
        <v>11236746</v>
      </c>
      <c r="AW429" s="44">
        <v>2745655</v>
      </c>
      <c r="AX429" s="44">
        <v>69478</v>
      </c>
      <c r="AY429" s="44">
        <v>55639035</v>
      </c>
      <c r="AZ429" s="21">
        <v>55274936</v>
      </c>
      <c r="BA429" s="21">
        <v>364099</v>
      </c>
      <c r="BB429" s="44"/>
      <c r="BC429" s="44"/>
      <c r="BD429" s="44"/>
      <c r="BE429" s="44">
        <v>364099</v>
      </c>
      <c r="BF429" s="44">
        <v>7021075</v>
      </c>
      <c r="BG429" s="44">
        <v>2137566</v>
      </c>
      <c r="BH429" s="44">
        <v>2920350</v>
      </c>
      <c r="BI429" s="21">
        <v>33781250</v>
      </c>
      <c r="BJ429" s="21"/>
      <c r="BK429" s="21">
        <v>70575</v>
      </c>
      <c r="BL429" s="21">
        <v>589575</v>
      </c>
      <c r="BM429" s="21">
        <v>558075</v>
      </c>
      <c r="BN429" s="21">
        <v>47078466</v>
      </c>
      <c r="BO429" s="21"/>
      <c r="BP429" s="21"/>
      <c r="BQ429" s="44"/>
      <c r="BR429" s="21"/>
      <c r="BS429" s="44"/>
      <c r="BT429" s="21"/>
      <c r="BU429" s="44"/>
      <c r="BV429" s="21"/>
      <c r="BW429" s="44">
        <v>8727067</v>
      </c>
      <c r="BX429" s="21"/>
      <c r="BY429" s="21">
        <v>1494390</v>
      </c>
      <c r="BZ429" s="21"/>
      <c r="CA429" s="44">
        <v>42041</v>
      </c>
      <c r="CB429" s="44"/>
      <c r="CC429" s="44">
        <v>919034</v>
      </c>
      <c r="CD429" s="44"/>
      <c r="CE429" s="44"/>
      <c r="CF429" s="44"/>
      <c r="CG429" s="44">
        <v>42930</v>
      </c>
      <c r="CH429" s="44"/>
      <c r="CI429" s="21">
        <v>2095</v>
      </c>
      <c r="CJ429" s="44"/>
      <c r="CK429" s="21">
        <v>9189</v>
      </c>
      <c r="CL429" s="44"/>
      <c r="CM429" s="44">
        <v>169650</v>
      </c>
      <c r="CN429" s="44">
        <v>18079</v>
      </c>
      <c r="CO429" s="44">
        <v>3869502</v>
      </c>
      <c r="CP429" s="44">
        <v>1009005</v>
      </c>
      <c r="CQ429" s="21">
        <v>3888874</v>
      </c>
      <c r="CR429" s="44">
        <v>1028859</v>
      </c>
      <c r="CS429" s="44">
        <v>1041205</v>
      </c>
      <c r="CT429" s="44">
        <v>95871</v>
      </c>
      <c r="CU429" s="44"/>
      <c r="CV429" s="44">
        <v>115701</v>
      </c>
      <c r="CW429" s="21"/>
      <c r="CX429" s="21"/>
      <c r="CY429" s="21"/>
      <c r="CZ429" s="21"/>
      <c r="DA429" s="21"/>
      <c r="DB429" s="21"/>
      <c r="DC429" s="21"/>
      <c r="DD429" s="21"/>
      <c r="DE429" s="44"/>
      <c r="DF429" s="21"/>
      <c r="DG429" s="44"/>
      <c r="DH429" s="21"/>
      <c r="DI429" s="44"/>
      <c r="DJ429" s="44"/>
      <c r="DK429" s="44"/>
      <c r="DL429" s="44"/>
      <c r="DM429" s="21"/>
      <c r="DN429" s="44"/>
      <c r="DO429" s="44"/>
      <c r="DP429" s="44"/>
      <c r="DQ429" s="44">
        <v>850950</v>
      </c>
      <c r="DR429" s="44"/>
      <c r="DS429" s="44">
        <v>5690756</v>
      </c>
      <c r="DT429" s="44"/>
      <c r="DU429" s="44"/>
      <c r="DV429" s="44"/>
      <c r="DW429" s="44"/>
      <c r="DX429" s="44"/>
      <c r="DY429" s="44">
        <v>-18991</v>
      </c>
      <c r="DZ429" s="44"/>
      <c r="EA429" s="44"/>
      <c r="EB429" s="21"/>
      <c r="EC429" s="44">
        <v>-4766514</v>
      </c>
      <c r="ED429" s="44"/>
      <c r="EE429" s="21">
        <v>844567</v>
      </c>
      <c r="EF429" s="44"/>
      <c r="EG429" s="21"/>
      <c r="EH429" s="44"/>
      <c r="EI429" s="21"/>
      <c r="EJ429" s="44"/>
      <c r="EK429" s="44"/>
      <c r="EL429" s="21"/>
      <c r="EM429" s="44">
        <v>21562</v>
      </c>
      <c r="EN429" s="44"/>
      <c r="EO429" s="44">
        <v>123325</v>
      </c>
      <c r="EP429" s="21"/>
      <c r="EQ429" s="21"/>
      <c r="ER429" s="21"/>
      <c r="ES429" s="21"/>
      <c r="ET429" s="44"/>
      <c r="EU429" s="21"/>
      <c r="EV429" s="44"/>
      <c r="EW429" s="21"/>
      <c r="EX429" s="44"/>
      <c r="EY429" s="44"/>
      <c r="EZ429" s="21"/>
      <c r="FA429" s="21"/>
      <c r="FB429" s="44"/>
      <c r="FC429" s="44"/>
      <c r="FD429" s="21"/>
      <c r="FE429" s="112"/>
      <c r="FF429" s="44"/>
      <c r="FG429" s="44">
        <v>22694686</v>
      </c>
      <c r="FH429" s="44">
        <v>4933889</v>
      </c>
      <c r="FI429" s="44">
        <v>27646361</v>
      </c>
      <c r="FJ429" s="44">
        <v>1253301</v>
      </c>
      <c r="FK429" s="44">
        <v>25381692</v>
      </c>
      <c r="FL429" s="44"/>
      <c r="FM429" s="44"/>
      <c r="FN429" s="44"/>
      <c r="FO429" s="44"/>
      <c r="FP429" s="44"/>
      <c r="FQ429" s="44"/>
      <c r="FR429" s="44"/>
      <c r="FS429" s="44"/>
      <c r="FT429" s="44">
        <v>164568</v>
      </c>
      <c r="FU429" s="44">
        <v>23475</v>
      </c>
      <c r="FV429" s="21">
        <v>1638144</v>
      </c>
      <c r="FW429" s="44">
        <v>233779</v>
      </c>
      <c r="FX429" s="44">
        <v>1604903</v>
      </c>
      <c r="FY429" s="44">
        <v>350006</v>
      </c>
      <c r="FZ429" s="44">
        <v>415149</v>
      </c>
      <c r="GA429" s="44">
        <v>58074</v>
      </c>
      <c r="GB429" s="44"/>
      <c r="GC429" s="44">
        <v>162504</v>
      </c>
      <c r="GD429" s="44">
        <v>1253250</v>
      </c>
      <c r="GE429" s="44">
        <v>1253613</v>
      </c>
      <c r="GF429" s="44">
        <v>821345</v>
      </c>
      <c r="GG429" s="44">
        <v>2686210</v>
      </c>
      <c r="GH429" s="44">
        <v>434847</v>
      </c>
      <c r="GI429" s="44">
        <v>557750</v>
      </c>
      <c r="GJ429" s="44">
        <v>423099</v>
      </c>
      <c r="GK429" s="44">
        <v>12316821</v>
      </c>
      <c r="GL429" s="44">
        <v>463549</v>
      </c>
      <c r="GM429" s="44">
        <v>4231081</v>
      </c>
      <c r="GN429" s="44">
        <v>136166</v>
      </c>
      <c r="GO429" s="44">
        <v>119206</v>
      </c>
      <c r="GP429" s="44"/>
      <c r="GQ429" s="44"/>
      <c r="GR429" s="44">
        <v>545705</v>
      </c>
      <c r="GS429" s="44">
        <v>9798631</v>
      </c>
      <c r="GT429" s="44"/>
      <c r="GU429" s="21">
        <v>4253573</v>
      </c>
      <c r="GV429" s="44"/>
      <c r="GW429" s="44">
        <v>43577211</v>
      </c>
      <c r="GX429" s="44"/>
      <c r="GY429" s="44">
        <v>57629415</v>
      </c>
      <c r="GZ429" s="44">
        <v>8191667</v>
      </c>
      <c r="HA429" s="44"/>
      <c r="HB429" s="44"/>
      <c r="HC429" s="44">
        <v>49437748</v>
      </c>
      <c r="HD429" s="44">
        <v>57629415</v>
      </c>
      <c r="HE429" s="21"/>
      <c r="HF429" s="21">
        <v>43577211</v>
      </c>
      <c r="HG429" s="21"/>
      <c r="HH429" s="21"/>
      <c r="HI429" s="21">
        <v>0</v>
      </c>
      <c r="HJ429" s="44">
        <v>9520</v>
      </c>
      <c r="HK429" s="21">
        <v>4680928</v>
      </c>
      <c r="HL429" s="21">
        <v>1663951</v>
      </c>
      <c r="HM429" s="21">
        <v>6354399</v>
      </c>
      <c r="HN429" s="21">
        <v>-2100826</v>
      </c>
      <c r="HO429" s="21"/>
      <c r="HP429" s="44"/>
      <c r="HQ429" s="47"/>
      <c r="HR429" s="47"/>
      <c r="HS429" s="47"/>
      <c r="HT429" s="47" t="s">
        <v>2600</v>
      </c>
      <c r="HU429" s="47">
        <v>1146833.3800000001</v>
      </c>
      <c r="HV429" s="47">
        <v>3245</v>
      </c>
      <c r="HW429" s="47">
        <v>0</v>
      </c>
      <c r="HX429" s="47">
        <v>25045</v>
      </c>
      <c r="HY429" s="47">
        <v>174593</v>
      </c>
      <c r="HZ429" s="47">
        <v>356036</v>
      </c>
      <c r="IA429" s="47">
        <v>0</v>
      </c>
      <c r="IB429" s="47">
        <v>0</v>
      </c>
      <c r="IC429" s="47">
        <v>9344</v>
      </c>
      <c r="ID429"/>
      <c r="IE429" s="47">
        <v>8764</v>
      </c>
      <c r="IF429"/>
      <c r="IG429" s="47"/>
      <c r="IH429" s="47">
        <v>57883</v>
      </c>
      <c r="II429">
        <v>12588</v>
      </c>
      <c r="IJ429">
        <v>16718</v>
      </c>
      <c r="IK429">
        <v>17822</v>
      </c>
      <c r="IL429">
        <v>49790</v>
      </c>
      <c r="IM429">
        <v>731828</v>
      </c>
      <c r="IN429">
        <v>0</v>
      </c>
      <c r="IO429">
        <v>48</v>
      </c>
      <c r="IP429">
        <v>559</v>
      </c>
      <c r="IQ429">
        <v>89173</v>
      </c>
      <c r="IR429">
        <v>0</v>
      </c>
      <c r="IS429">
        <v>0</v>
      </c>
      <c r="IT429">
        <v>89780</v>
      </c>
      <c r="IU429">
        <v>716911</v>
      </c>
      <c r="IV429">
        <v>0</v>
      </c>
      <c r="IW429">
        <v>1467116</v>
      </c>
      <c r="IX429">
        <v>7043071</v>
      </c>
      <c r="IY429">
        <v>8138275</v>
      </c>
      <c r="IZ429">
        <v>0</v>
      </c>
      <c r="JA429">
        <v>0</v>
      </c>
      <c r="JB429">
        <v>568165</v>
      </c>
      <c r="JC429"/>
      <c r="JD429">
        <v>248736</v>
      </c>
      <c r="JE429"/>
      <c r="JF429"/>
      <c r="JG429">
        <v>1457495</v>
      </c>
      <c r="JH429">
        <v>318593</v>
      </c>
      <c r="JI429">
        <v>431325</v>
      </c>
      <c r="JJ429">
        <v>356447</v>
      </c>
      <c r="JK429">
        <v>1948552</v>
      </c>
      <c r="JL429">
        <v>22694686</v>
      </c>
      <c r="JM429">
        <v>0</v>
      </c>
      <c r="JN429">
        <v>3882</v>
      </c>
      <c r="JO429">
        <v>42559</v>
      </c>
      <c r="JP429">
        <v>2840149</v>
      </c>
      <c r="JQ429">
        <v>0</v>
      </c>
      <c r="JR429">
        <v>0</v>
      </c>
      <c r="JS429">
        <v>2886590</v>
      </c>
      <c r="JT429"/>
      <c r="JU429"/>
      <c r="JV429"/>
      <c r="JW429"/>
      <c r="JX429"/>
      <c r="JY429"/>
      <c r="JZ429"/>
      <c r="KA429"/>
      <c r="KB429"/>
      <c r="KC429"/>
      <c r="KD429"/>
      <c r="KE429"/>
      <c r="KF429">
        <v>370</v>
      </c>
      <c r="KG429">
        <v>606</v>
      </c>
      <c r="KH429">
        <v>330</v>
      </c>
      <c r="KI429">
        <v>264</v>
      </c>
      <c r="KJ429">
        <v>460</v>
      </c>
      <c r="KK429">
        <v>203</v>
      </c>
      <c r="KL429">
        <v>164</v>
      </c>
      <c r="KM429">
        <v>283</v>
      </c>
      <c r="KN429">
        <v>123</v>
      </c>
      <c r="KO429">
        <v>1</v>
      </c>
      <c r="KP429">
        <v>0</v>
      </c>
      <c r="KQ429">
        <v>0</v>
      </c>
      <c r="KR429">
        <v>0</v>
      </c>
      <c r="KS429">
        <v>0</v>
      </c>
      <c r="KT429">
        <v>1</v>
      </c>
      <c r="KU429">
        <v>1</v>
      </c>
      <c r="KV429">
        <v>0</v>
      </c>
      <c r="KW429">
        <v>0</v>
      </c>
      <c r="KX429">
        <v>0</v>
      </c>
      <c r="KY429">
        <v>0</v>
      </c>
      <c r="KZ429">
        <v>0</v>
      </c>
      <c r="LA429">
        <v>0</v>
      </c>
      <c r="LB429">
        <v>0</v>
      </c>
      <c r="LC429">
        <v>0</v>
      </c>
      <c r="LD429">
        <v>1</v>
      </c>
      <c r="LE429">
        <v>0</v>
      </c>
      <c r="LF429">
        <v>0</v>
      </c>
      <c r="LG429">
        <v>0</v>
      </c>
      <c r="LH429">
        <v>0</v>
      </c>
    </row>
    <row r="430" spans="1:320" s="34" customFormat="1" ht="15" customHeight="1" x14ac:dyDescent="0.25">
      <c r="A430" s="45">
        <v>206190683</v>
      </c>
      <c r="B430" s="45" t="s">
        <v>4105</v>
      </c>
      <c r="C430" s="46">
        <v>45292</v>
      </c>
      <c r="D430" s="46">
        <v>45657</v>
      </c>
      <c r="E430" s="47">
        <v>366</v>
      </c>
      <c r="F430" s="45" t="s">
        <v>883</v>
      </c>
      <c r="G430" s="45" t="s">
        <v>884</v>
      </c>
      <c r="H430" s="45" t="s">
        <v>1030</v>
      </c>
      <c r="I430" s="45" t="s">
        <v>886</v>
      </c>
      <c r="J430" s="45" t="s">
        <v>887</v>
      </c>
      <c r="K430" s="45" t="s">
        <v>1031</v>
      </c>
      <c r="L430" s="45" t="s">
        <v>2724</v>
      </c>
      <c r="M430" s="45" t="s">
        <v>4106</v>
      </c>
      <c r="N430" s="45" t="s">
        <v>4107</v>
      </c>
      <c r="O430" s="45" t="s">
        <v>1045</v>
      </c>
      <c r="P430" s="45" t="s">
        <v>4108</v>
      </c>
      <c r="Q430" s="45" t="s">
        <v>4109</v>
      </c>
      <c r="R430" t="s">
        <v>4110</v>
      </c>
      <c r="S430" s="45" t="s">
        <v>893</v>
      </c>
      <c r="T430"/>
      <c r="U430" s="47">
        <v>90</v>
      </c>
      <c r="V430" s="47">
        <v>90</v>
      </c>
      <c r="W430" s="47" t="s">
        <v>894</v>
      </c>
      <c r="X430" s="47">
        <v>32940</v>
      </c>
      <c r="Y430" s="47">
        <v>29960</v>
      </c>
      <c r="Z430" s="48">
        <v>208.06</v>
      </c>
      <c r="AA430" s="44">
        <v>97</v>
      </c>
      <c r="AB430" s="44">
        <v>59</v>
      </c>
      <c r="AC430" s="44">
        <v>4132</v>
      </c>
      <c r="AD430" s="44">
        <v>821</v>
      </c>
      <c r="AE430" s="44">
        <v>1640</v>
      </c>
      <c r="AF430" s="44">
        <v>14646</v>
      </c>
      <c r="AG430" s="44"/>
      <c r="AH430" s="47"/>
      <c r="AI430" s="47">
        <v>121</v>
      </c>
      <c r="AJ430">
        <v>8600</v>
      </c>
      <c r="AK430" t="s">
        <v>895</v>
      </c>
      <c r="AL430">
        <v>29960</v>
      </c>
      <c r="AM430"/>
      <c r="AN430"/>
      <c r="AO430"/>
      <c r="AP430"/>
      <c r="AQ430"/>
      <c r="AR430" s="44"/>
      <c r="AS430" s="44"/>
      <c r="AT430" s="44"/>
      <c r="AU430" s="44">
        <v>9039960</v>
      </c>
      <c r="AV430" s="44">
        <v>1540197</v>
      </c>
      <c r="AW430" s="44">
        <v>-1901511</v>
      </c>
      <c r="AX430" s="44">
        <v>56541</v>
      </c>
      <c r="AY430" s="44">
        <v>12538209</v>
      </c>
      <c r="AZ430" s="21">
        <v>12697487</v>
      </c>
      <c r="BA430" s="21">
        <v>-159278</v>
      </c>
      <c r="BB430" s="44">
        <v>5450</v>
      </c>
      <c r="BC430" s="44">
        <v>1000</v>
      </c>
      <c r="BD430" s="44"/>
      <c r="BE430" s="44">
        <v>-154828</v>
      </c>
      <c r="BF430" s="44">
        <v>1250760</v>
      </c>
      <c r="BG430" s="44">
        <v>247710</v>
      </c>
      <c r="BH430" s="44">
        <v>495326</v>
      </c>
      <c r="BI430" s="21">
        <v>4423504</v>
      </c>
      <c r="BJ430" s="21"/>
      <c r="BK430" s="21"/>
      <c r="BL430" s="21">
        <v>36300</v>
      </c>
      <c r="BM430" s="21">
        <v>2586360</v>
      </c>
      <c r="BN430" s="21">
        <v>9039960</v>
      </c>
      <c r="BO430" s="21"/>
      <c r="BP430" s="21"/>
      <c r="BQ430" s="44"/>
      <c r="BR430" s="21"/>
      <c r="BS430" s="44"/>
      <c r="BT430" s="21"/>
      <c r="BU430" s="44"/>
      <c r="BV430" s="21"/>
      <c r="BW430" s="44">
        <v>939610</v>
      </c>
      <c r="BX430" s="21"/>
      <c r="BY430" s="21">
        <v>204438</v>
      </c>
      <c r="BZ430" s="21"/>
      <c r="CA430" s="44"/>
      <c r="CB430" s="44"/>
      <c r="CC430" s="44"/>
      <c r="CD430" s="44"/>
      <c r="CE430" s="44"/>
      <c r="CF430" s="44"/>
      <c r="CG430" s="44"/>
      <c r="CH430" s="44"/>
      <c r="CI430" s="21">
        <v>634</v>
      </c>
      <c r="CJ430" s="44"/>
      <c r="CK430" s="21">
        <v>395515</v>
      </c>
      <c r="CL430" s="44"/>
      <c r="CM430" s="44">
        <v>0</v>
      </c>
      <c r="CN430" s="44">
        <v>0</v>
      </c>
      <c r="CO430" s="44">
        <v>586233</v>
      </c>
      <c r="CP430" s="44">
        <v>0</v>
      </c>
      <c r="CQ430" s="21">
        <v>400310</v>
      </c>
      <c r="CR430" s="44">
        <v>99784</v>
      </c>
      <c r="CS430" s="44">
        <v>432167</v>
      </c>
      <c r="CT430" s="44">
        <v>8423</v>
      </c>
      <c r="CU430" s="44"/>
      <c r="CV430" s="44">
        <v>13280</v>
      </c>
      <c r="CW430" s="21"/>
      <c r="CX430" s="21"/>
      <c r="CY430" s="21"/>
      <c r="CZ430" s="21"/>
      <c r="DA430" s="21"/>
      <c r="DB430" s="21"/>
      <c r="DC430" s="21"/>
      <c r="DD430" s="21"/>
      <c r="DE430" s="44"/>
      <c r="DF430" s="21"/>
      <c r="DG430" s="44"/>
      <c r="DH430" s="21"/>
      <c r="DI430" s="44"/>
      <c r="DJ430" s="44"/>
      <c r="DK430" s="44"/>
      <c r="DL430" s="44"/>
      <c r="DM430" s="21"/>
      <c r="DN430" s="44"/>
      <c r="DO430" s="44"/>
      <c r="DP430" s="44"/>
      <c r="DQ430" s="44"/>
      <c r="DR430" s="44"/>
      <c r="DS430" s="44"/>
      <c r="DT430" s="44"/>
      <c r="DU430" s="44"/>
      <c r="DV430" s="44"/>
      <c r="DW430" s="44"/>
      <c r="DX430" s="44"/>
      <c r="DY430" s="44"/>
      <c r="DZ430" s="44"/>
      <c r="EA430" s="44"/>
      <c r="EB430" s="21"/>
      <c r="EC430" s="44">
        <v>-1050624</v>
      </c>
      <c r="ED430" s="44"/>
      <c r="EE430" s="21">
        <v>-131238</v>
      </c>
      <c r="EF430" s="44"/>
      <c r="EG430" s="21">
        <v>163859</v>
      </c>
      <c r="EH430" s="44"/>
      <c r="EI430" s="21"/>
      <c r="EJ430" s="44"/>
      <c r="EK430" s="44"/>
      <c r="EL430" s="21"/>
      <c r="EM430" s="44"/>
      <c r="EN430" s="44"/>
      <c r="EO430" s="44">
        <v>-883508</v>
      </c>
      <c r="EP430" s="21"/>
      <c r="EQ430" s="21"/>
      <c r="ER430" s="21"/>
      <c r="ES430" s="21"/>
      <c r="ET430" s="44"/>
      <c r="EU430" s="21"/>
      <c r="EV430" s="44"/>
      <c r="EW430" s="21"/>
      <c r="EX430" s="44"/>
      <c r="EY430" s="44"/>
      <c r="EZ430" s="21"/>
      <c r="FA430" s="21"/>
      <c r="FB430" s="44"/>
      <c r="FC430" s="44"/>
      <c r="FD430" s="21"/>
      <c r="FE430" s="112"/>
      <c r="FF430" s="44"/>
      <c r="FG430" s="44">
        <v>6194936</v>
      </c>
      <c r="FH430" s="44">
        <v>1499737</v>
      </c>
      <c r="FI430" s="44">
        <v>5002814</v>
      </c>
      <c r="FJ430" s="44">
        <v>248990</v>
      </c>
      <c r="FK430" s="44">
        <v>5276003</v>
      </c>
      <c r="FL430" s="44"/>
      <c r="FM430" s="44"/>
      <c r="FN430" s="44"/>
      <c r="FO430" s="44"/>
      <c r="FP430" s="44"/>
      <c r="FQ430" s="44"/>
      <c r="FR430" s="44"/>
      <c r="FS430" s="44"/>
      <c r="FT430" s="44">
        <v>30522</v>
      </c>
      <c r="FU430" s="44">
        <v>1351</v>
      </c>
      <c r="FV430" s="21">
        <v>219869</v>
      </c>
      <c r="FW430" s="44"/>
      <c r="FX430" s="44">
        <v>147289</v>
      </c>
      <c r="FY430" s="44">
        <v>38102</v>
      </c>
      <c r="FZ430" s="44">
        <v>300761</v>
      </c>
      <c r="GA430" s="44">
        <v>23175</v>
      </c>
      <c r="GB430" s="44"/>
      <c r="GC430" s="44">
        <v>39979</v>
      </c>
      <c r="GD430" s="44">
        <v>428364</v>
      </c>
      <c r="GE430" s="44">
        <v>335852</v>
      </c>
      <c r="GF430" s="44">
        <v>227173</v>
      </c>
      <c r="GG430" s="44">
        <v>940029</v>
      </c>
      <c r="GH430" s="44">
        <v>123101</v>
      </c>
      <c r="GI430" s="44">
        <v>323440</v>
      </c>
      <c r="GJ430" s="44">
        <v>120829</v>
      </c>
      <c r="GK430" s="44">
        <v>3185221</v>
      </c>
      <c r="GL430" s="44"/>
      <c r="GM430" s="44">
        <v>698735</v>
      </c>
      <c r="GN430" s="44">
        <v>28322</v>
      </c>
      <c r="GO430" s="44">
        <v>28756</v>
      </c>
      <c r="GP430" s="44"/>
      <c r="GQ430" s="44">
        <v>13793</v>
      </c>
      <c r="GR430" s="44">
        <v>166821</v>
      </c>
      <c r="GS430" s="44">
        <v>3168319</v>
      </c>
      <c r="GT430" s="44"/>
      <c r="GU430" s="21">
        <v>39297</v>
      </c>
      <c r="GV430" s="44"/>
      <c r="GW430" s="44">
        <v>151800</v>
      </c>
      <c r="GX430" s="44"/>
      <c r="GY430" s="44">
        <v>3359416</v>
      </c>
      <c r="GZ430" s="44">
        <v>927351</v>
      </c>
      <c r="HA430" s="44"/>
      <c r="HB430" s="44"/>
      <c r="HC430" s="44">
        <v>2432065</v>
      </c>
      <c r="HD430" s="44">
        <v>3359416</v>
      </c>
      <c r="HE430" s="21">
        <v>200000</v>
      </c>
      <c r="HF430" s="21"/>
      <c r="HG430" s="21"/>
      <c r="HH430" s="21"/>
      <c r="HI430" s="21">
        <v>0</v>
      </c>
      <c r="HJ430" s="44"/>
      <c r="HK430" s="21">
        <v>28297</v>
      </c>
      <c r="HL430" s="21">
        <v>13460</v>
      </c>
      <c r="HM430" s="21">
        <v>41757</v>
      </c>
      <c r="HN430" s="21">
        <v>-2460</v>
      </c>
      <c r="HO430" s="21"/>
      <c r="HP430" s="44"/>
      <c r="HQ430" s="47"/>
      <c r="HR430" s="47"/>
      <c r="HS430" s="47"/>
      <c r="HT430" s="47" t="s">
        <v>4111</v>
      </c>
      <c r="HU430" s="47">
        <v>1298291.3999999999</v>
      </c>
      <c r="HV430" s="47">
        <v>1987</v>
      </c>
      <c r="HW430" s="47">
        <v>0</v>
      </c>
      <c r="HX430" s="47">
        <v>7842</v>
      </c>
      <c r="HY430" s="47">
        <v>29853</v>
      </c>
      <c r="HZ430" s="47">
        <v>84240</v>
      </c>
      <c r="IA430" s="47">
        <v>0</v>
      </c>
      <c r="IB430" s="47">
        <v>0</v>
      </c>
      <c r="IC430" s="47">
        <v>6786</v>
      </c>
      <c r="ID430"/>
      <c r="IE430" s="47">
        <v>3928</v>
      </c>
      <c r="IF430">
        <v>11972</v>
      </c>
      <c r="IG430" s="47">
        <v>7730</v>
      </c>
      <c r="IH430" s="47">
        <v>21411</v>
      </c>
      <c r="II430">
        <v>3627</v>
      </c>
      <c r="IJ430">
        <v>11382</v>
      </c>
      <c r="IK430">
        <v>2650</v>
      </c>
      <c r="IL430">
        <v>16667</v>
      </c>
      <c r="IM430">
        <v>210075</v>
      </c>
      <c r="IN430">
        <v>0</v>
      </c>
      <c r="IO430">
        <v>0</v>
      </c>
      <c r="IP430">
        <v>0</v>
      </c>
      <c r="IQ430">
        <v>0</v>
      </c>
      <c r="IR430">
        <v>0</v>
      </c>
      <c r="IS430">
        <v>0</v>
      </c>
      <c r="IT430">
        <v>0</v>
      </c>
      <c r="IU430">
        <v>188976</v>
      </c>
      <c r="IV430">
        <v>0</v>
      </c>
      <c r="IW430">
        <v>405510</v>
      </c>
      <c r="IX430">
        <v>1220035</v>
      </c>
      <c r="IY430">
        <v>2033329</v>
      </c>
      <c r="IZ430">
        <v>0</v>
      </c>
      <c r="JA430">
        <v>0</v>
      </c>
      <c r="JB430">
        <v>291265</v>
      </c>
      <c r="JC430"/>
      <c r="JD430">
        <v>124116</v>
      </c>
      <c r="JE430">
        <v>229218</v>
      </c>
      <c r="JF430">
        <v>143685</v>
      </c>
      <c r="JG430">
        <v>458476</v>
      </c>
      <c r="JH430">
        <v>88851</v>
      </c>
      <c r="JI430">
        <v>254249</v>
      </c>
      <c r="JJ430">
        <v>93066</v>
      </c>
      <c r="JK430">
        <v>664160</v>
      </c>
      <c r="JL430">
        <v>6194936</v>
      </c>
      <c r="JM430">
        <v>0</v>
      </c>
      <c r="JN430">
        <v>0</v>
      </c>
      <c r="JO430">
        <v>0</v>
      </c>
      <c r="JP430">
        <v>0</v>
      </c>
      <c r="JQ430">
        <v>0</v>
      </c>
      <c r="JR430">
        <v>0</v>
      </c>
      <c r="JS430">
        <v>0</v>
      </c>
      <c r="JT430"/>
      <c r="JU430"/>
      <c r="JV430"/>
      <c r="JW430"/>
      <c r="JX430"/>
      <c r="JY430"/>
      <c r="JZ430"/>
      <c r="KA430"/>
      <c r="KB430"/>
      <c r="KC430"/>
      <c r="KD430"/>
      <c r="KE430"/>
      <c r="KF430">
        <v>144</v>
      </c>
      <c r="KG430">
        <v>202</v>
      </c>
      <c r="KH430">
        <v>97</v>
      </c>
      <c r="KI430">
        <v>97</v>
      </c>
      <c r="KJ430">
        <v>139</v>
      </c>
      <c r="KK430">
        <v>69</v>
      </c>
      <c r="KL430">
        <v>62</v>
      </c>
      <c r="KM430">
        <v>90</v>
      </c>
      <c r="KN430">
        <v>44</v>
      </c>
      <c r="KO430">
        <v>1</v>
      </c>
      <c r="KP430">
        <v>0</v>
      </c>
      <c r="KQ430">
        <v>0</v>
      </c>
      <c r="KR430">
        <v>0</v>
      </c>
      <c r="KS430">
        <v>1</v>
      </c>
      <c r="KT430">
        <v>0</v>
      </c>
      <c r="KU430">
        <v>1</v>
      </c>
      <c r="KV430">
        <v>0</v>
      </c>
      <c r="KW430">
        <v>0</v>
      </c>
      <c r="KX430">
        <v>0</v>
      </c>
      <c r="KY430">
        <v>0</v>
      </c>
      <c r="KZ430">
        <v>0</v>
      </c>
      <c r="LA430">
        <v>0</v>
      </c>
      <c r="LB430">
        <v>0</v>
      </c>
      <c r="LC430">
        <v>0</v>
      </c>
      <c r="LD430">
        <v>1</v>
      </c>
      <c r="LE430">
        <v>0</v>
      </c>
      <c r="LF430">
        <v>0</v>
      </c>
      <c r="LG430">
        <v>0</v>
      </c>
      <c r="LH430">
        <v>0</v>
      </c>
    </row>
    <row r="431" spans="1:320" s="34" customFormat="1" ht="15" customHeight="1" x14ac:dyDescent="0.25">
      <c r="A431" s="45">
        <v>206190686</v>
      </c>
      <c r="B431" s="45" t="s">
        <v>4112</v>
      </c>
      <c r="C431" s="46">
        <v>45292</v>
      </c>
      <c r="D431" s="46">
        <v>45657</v>
      </c>
      <c r="E431" s="47">
        <v>366</v>
      </c>
      <c r="F431" s="45" t="s">
        <v>883</v>
      </c>
      <c r="G431" s="45" t="s">
        <v>884</v>
      </c>
      <c r="H431" s="45" t="s">
        <v>1030</v>
      </c>
      <c r="I431" s="45" t="s">
        <v>886</v>
      </c>
      <c r="J431" s="45" t="s">
        <v>887</v>
      </c>
      <c r="K431" s="45" t="s">
        <v>1031</v>
      </c>
      <c r="L431" s="45" t="s">
        <v>2822</v>
      </c>
      <c r="M431" s="45" t="s">
        <v>4113</v>
      </c>
      <c r="N431" s="45" t="s">
        <v>4114</v>
      </c>
      <c r="O431" s="45" t="s">
        <v>1223</v>
      </c>
      <c r="P431" s="45" t="s">
        <v>2825</v>
      </c>
      <c r="Q431" s="45" t="s">
        <v>4115</v>
      </c>
      <c r="R431" t="s">
        <v>4116</v>
      </c>
      <c r="S431" s="45" t="s">
        <v>893</v>
      </c>
      <c r="T431" t="s">
        <v>1225</v>
      </c>
      <c r="U431" s="47">
        <v>59</v>
      </c>
      <c r="V431" s="47">
        <v>59</v>
      </c>
      <c r="W431" s="47" t="s">
        <v>1728</v>
      </c>
      <c r="X431" s="47">
        <v>21594</v>
      </c>
      <c r="Y431" s="47">
        <v>18568</v>
      </c>
      <c r="Z431" s="48">
        <v>145.03</v>
      </c>
      <c r="AA431" s="44">
        <v>220</v>
      </c>
      <c r="AB431" s="44">
        <v>219</v>
      </c>
      <c r="AC431" s="44">
        <v>6489</v>
      </c>
      <c r="AD431" s="44">
        <v>1246</v>
      </c>
      <c r="AE431" s="44">
        <v>1285</v>
      </c>
      <c r="AF431" s="44">
        <v>8262</v>
      </c>
      <c r="AG431" s="44"/>
      <c r="AH431" s="47"/>
      <c r="AI431" s="47">
        <v>801</v>
      </c>
      <c r="AJ431">
        <v>485</v>
      </c>
      <c r="AK431" t="s">
        <v>895</v>
      </c>
      <c r="AL431">
        <v>18568</v>
      </c>
      <c r="AM431"/>
      <c r="AN431"/>
      <c r="AO431"/>
      <c r="AP431"/>
      <c r="AQ431"/>
      <c r="AR431" s="44"/>
      <c r="AS431" s="44"/>
      <c r="AT431" s="44"/>
      <c r="AU431" s="44">
        <v>8080526</v>
      </c>
      <c r="AV431" s="44">
        <v>5102984</v>
      </c>
      <c r="AW431" s="44">
        <v>3623526</v>
      </c>
      <c r="AX431" s="44">
        <v>35</v>
      </c>
      <c r="AY431" s="44">
        <v>9560019</v>
      </c>
      <c r="AZ431" s="21">
        <v>9759332</v>
      </c>
      <c r="BA431" s="21">
        <v>-199313</v>
      </c>
      <c r="BB431" s="44">
        <v>1815</v>
      </c>
      <c r="BC431" s="44"/>
      <c r="BD431" s="44"/>
      <c r="BE431" s="44">
        <v>-197498</v>
      </c>
      <c r="BF431" s="44">
        <v>2961986</v>
      </c>
      <c r="BG431" s="44">
        <v>544024</v>
      </c>
      <c r="BH431" s="44">
        <v>553112</v>
      </c>
      <c r="BI431" s="21">
        <v>3474868</v>
      </c>
      <c r="BJ431" s="21"/>
      <c r="BK431" s="21"/>
      <c r="BL431" s="21">
        <v>340411</v>
      </c>
      <c r="BM431" s="21">
        <v>206125</v>
      </c>
      <c r="BN431" s="21">
        <v>8080526</v>
      </c>
      <c r="BO431" s="21"/>
      <c r="BP431" s="21"/>
      <c r="BQ431" s="44"/>
      <c r="BR431" s="21"/>
      <c r="BS431" s="44"/>
      <c r="BT431" s="21"/>
      <c r="BU431" s="44"/>
      <c r="BV431" s="21"/>
      <c r="BW431" s="44">
        <v>4334304</v>
      </c>
      <c r="BX431" s="21"/>
      <c r="BY431" s="21">
        <v>732200</v>
      </c>
      <c r="BZ431" s="21"/>
      <c r="CA431" s="44">
        <v>24466</v>
      </c>
      <c r="CB431" s="44"/>
      <c r="CC431" s="44">
        <v>6097</v>
      </c>
      <c r="CD431" s="44"/>
      <c r="CE431" s="44"/>
      <c r="CF431" s="44"/>
      <c r="CG431" s="44"/>
      <c r="CH431" s="44"/>
      <c r="CI431" s="21">
        <v>5917</v>
      </c>
      <c r="CJ431" s="44"/>
      <c r="CK431" s="21"/>
      <c r="CL431" s="44"/>
      <c r="CM431" s="44">
        <v>0</v>
      </c>
      <c r="CN431" s="44">
        <v>0</v>
      </c>
      <c r="CO431" s="44">
        <v>2018352</v>
      </c>
      <c r="CP431" s="44">
        <v>0</v>
      </c>
      <c r="CQ431" s="21">
        <v>1966880</v>
      </c>
      <c r="CR431" s="44">
        <v>458720</v>
      </c>
      <c r="CS431" s="44">
        <v>495786</v>
      </c>
      <c r="CT431" s="44">
        <v>129314</v>
      </c>
      <c r="CU431" s="44"/>
      <c r="CV431" s="44">
        <v>33932</v>
      </c>
      <c r="CW431" s="21"/>
      <c r="CX431" s="21"/>
      <c r="CY431" s="21"/>
      <c r="CZ431" s="21"/>
      <c r="DA431" s="21"/>
      <c r="DB431" s="21"/>
      <c r="DC431" s="21"/>
      <c r="DD431" s="21"/>
      <c r="DE431" s="44"/>
      <c r="DF431" s="21"/>
      <c r="DG431" s="44"/>
      <c r="DH431" s="21"/>
      <c r="DI431" s="44"/>
      <c r="DJ431" s="44"/>
      <c r="DK431" s="44"/>
      <c r="DL431" s="44"/>
      <c r="DM431" s="21"/>
      <c r="DN431" s="44"/>
      <c r="DO431" s="44"/>
      <c r="DP431" s="44"/>
      <c r="DQ431" s="44"/>
      <c r="DR431" s="44"/>
      <c r="DS431" s="44"/>
      <c r="DT431" s="44"/>
      <c r="DU431" s="44"/>
      <c r="DV431" s="44"/>
      <c r="DW431" s="44"/>
      <c r="DX431" s="44"/>
      <c r="DY431" s="44"/>
      <c r="DZ431" s="44"/>
      <c r="EA431" s="44"/>
      <c r="EB431" s="21"/>
      <c r="EC431" s="44">
        <v>2121022</v>
      </c>
      <c r="ED431" s="44"/>
      <c r="EE431" s="21">
        <v>448924</v>
      </c>
      <c r="EF431" s="44"/>
      <c r="EG431" s="21">
        <v>108449</v>
      </c>
      <c r="EH431" s="44"/>
      <c r="EI431" s="21">
        <v>889989</v>
      </c>
      <c r="EJ431" s="44"/>
      <c r="EK431" s="44"/>
      <c r="EL431" s="21"/>
      <c r="EM431" s="44"/>
      <c r="EN431" s="44"/>
      <c r="EO431" s="44">
        <v>55142</v>
      </c>
      <c r="EP431" s="21"/>
      <c r="EQ431" s="21"/>
      <c r="ER431" s="21"/>
      <c r="ES431" s="21"/>
      <c r="ET431" s="44"/>
      <c r="EU431" s="21"/>
      <c r="EV431" s="44"/>
      <c r="EW431" s="21"/>
      <c r="EX431" s="44"/>
      <c r="EY431" s="44"/>
      <c r="EZ431" s="21"/>
      <c r="FA431" s="21"/>
      <c r="FB431" s="44"/>
      <c r="FC431" s="44"/>
      <c r="FD431" s="21"/>
      <c r="FE431" s="112"/>
      <c r="FF431" s="44"/>
      <c r="FG431" s="44">
        <v>3801531</v>
      </c>
      <c r="FH431" s="44">
        <v>1080137</v>
      </c>
      <c r="FI431" s="44">
        <v>4877664</v>
      </c>
      <c r="FJ431" s="44">
        <v>109982</v>
      </c>
      <c r="FK431" s="44">
        <v>3890737</v>
      </c>
      <c r="FL431" s="44"/>
      <c r="FM431" s="44"/>
      <c r="FN431" s="44"/>
      <c r="FO431" s="44"/>
      <c r="FP431" s="44"/>
      <c r="FQ431" s="44"/>
      <c r="FR431" s="44"/>
      <c r="FS431" s="44"/>
      <c r="FT431" s="44">
        <v>41475</v>
      </c>
      <c r="FU431" s="44">
        <v>628</v>
      </c>
      <c r="FV431" s="21">
        <v>436823</v>
      </c>
      <c r="FW431" s="44">
        <v>3639</v>
      </c>
      <c r="FX431" s="44">
        <v>402962</v>
      </c>
      <c r="FY431" s="44">
        <v>69748</v>
      </c>
      <c r="FZ431" s="44">
        <v>206517</v>
      </c>
      <c r="GA431" s="44">
        <v>63499</v>
      </c>
      <c r="GB431" s="44"/>
      <c r="GC431" s="44">
        <v>30456</v>
      </c>
      <c r="GD431" s="44">
        <v>214816</v>
      </c>
      <c r="GE431" s="44">
        <v>376721</v>
      </c>
      <c r="GF431" s="44">
        <v>131985</v>
      </c>
      <c r="GG431" s="44">
        <v>720087</v>
      </c>
      <c r="GH431" s="44">
        <v>107374</v>
      </c>
      <c r="GI431" s="44">
        <v>123696</v>
      </c>
      <c r="GJ431" s="44"/>
      <c r="GK431" s="44">
        <v>2489907</v>
      </c>
      <c r="GL431" s="44">
        <v>121473</v>
      </c>
      <c r="GM431" s="44">
        <v>78798</v>
      </c>
      <c r="GN431" s="44">
        <v>31745</v>
      </c>
      <c r="GO431" s="44">
        <v>22536</v>
      </c>
      <c r="GP431" s="44">
        <v>2074</v>
      </c>
      <c r="GQ431" s="44"/>
      <c r="GR431" s="44">
        <v>191636</v>
      </c>
      <c r="GS431" s="44">
        <v>1021088</v>
      </c>
      <c r="GT431" s="44"/>
      <c r="GU431" s="21">
        <v>1725126</v>
      </c>
      <c r="GV431" s="44">
        <v>149869</v>
      </c>
      <c r="GW431" s="44"/>
      <c r="GX431" s="44"/>
      <c r="GY431" s="44">
        <v>2896083</v>
      </c>
      <c r="GZ431" s="44">
        <v>771395</v>
      </c>
      <c r="HA431" s="44">
        <v>68355</v>
      </c>
      <c r="HB431" s="44">
        <v>547889</v>
      </c>
      <c r="HC431" s="44">
        <v>1508444</v>
      </c>
      <c r="HD431" s="44">
        <v>2896083</v>
      </c>
      <c r="HE431" s="21"/>
      <c r="HF431" s="21"/>
      <c r="HG431" s="21">
        <v>-425120</v>
      </c>
      <c r="HH431" s="21"/>
      <c r="HI431" s="21">
        <v>0</v>
      </c>
      <c r="HJ431" s="44">
        <v>1764057</v>
      </c>
      <c r="HK431" s="21">
        <v>732555</v>
      </c>
      <c r="HL431" s="21">
        <v>760473</v>
      </c>
      <c r="HM431" s="21">
        <v>3257085</v>
      </c>
      <c r="HN431" s="21">
        <v>-1531959</v>
      </c>
      <c r="HO431" s="21"/>
      <c r="HP431" s="44"/>
      <c r="HQ431" s="47"/>
      <c r="HR431" s="47">
        <v>547889</v>
      </c>
      <c r="HS431" s="47"/>
      <c r="HT431" s="47" t="s">
        <v>1759</v>
      </c>
      <c r="HU431" s="47">
        <v>0</v>
      </c>
      <c r="HV431" s="47">
        <v>5744</v>
      </c>
      <c r="HW431" s="47">
        <v>0</v>
      </c>
      <c r="HX431" s="47">
        <v>1944</v>
      </c>
      <c r="HY431" s="47">
        <v>20352</v>
      </c>
      <c r="HZ431" s="47">
        <v>36581</v>
      </c>
      <c r="IA431" s="47">
        <v>0</v>
      </c>
      <c r="IB431" s="47">
        <v>0</v>
      </c>
      <c r="IC431" s="47">
        <v>2563</v>
      </c>
      <c r="ID431"/>
      <c r="IE431" s="47"/>
      <c r="IF431">
        <v>11487</v>
      </c>
      <c r="IG431" s="47">
        <v>4184</v>
      </c>
      <c r="IH431" s="47">
        <v>14138</v>
      </c>
      <c r="II431">
        <v>2288</v>
      </c>
      <c r="IJ431">
        <v>4017</v>
      </c>
      <c r="IK431"/>
      <c r="IL431">
        <v>13980</v>
      </c>
      <c r="IM431">
        <v>117278</v>
      </c>
      <c r="IN431">
        <v>0</v>
      </c>
      <c r="IO431">
        <v>1388</v>
      </c>
      <c r="IP431">
        <v>2734</v>
      </c>
      <c r="IQ431">
        <v>13670</v>
      </c>
      <c r="IR431">
        <v>0</v>
      </c>
      <c r="IS431">
        <v>0</v>
      </c>
      <c r="IT431">
        <v>17792</v>
      </c>
      <c r="IU431">
        <v>370488</v>
      </c>
      <c r="IV431">
        <v>0</v>
      </c>
      <c r="IW431">
        <v>108306</v>
      </c>
      <c r="IX431">
        <v>873352</v>
      </c>
      <c r="IY431">
        <v>888076</v>
      </c>
      <c r="IZ431">
        <v>0</v>
      </c>
      <c r="JA431">
        <v>0</v>
      </c>
      <c r="JB431">
        <v>125751</v>
      </c>
      <c r="JC431"/>
      <c r="JD431"/>
      <c r="JE431">
        <v>258540</v>
      </c>
      <c r="JF431">
        <v>85229</v>
      </c>
      <c r="JG431">
        <v>404998</v>
      </c>
      <c r="JH431">
        <v>84964</v>
      </c>
      <c r="JI431">
        <v>93178</v>
      </c>
      <c r="JJ431"/>
      <c r="JK431">
        <v>508649</v>
      </c>
      <c r="JL431">
        <v>3801531</v>
      </c>
      <c r="JM431">
        <v>0</v>
      </c>
      <c r="JN431">
        <v>99316</v>
      </c>
      <c r="JO431">
        <v>127607</v>
      </c>
      <c r="JP431">
        <v>422704</v>
      </c>
      <c r="JQ431">
        <v>0</v>
      </c>
      <c r="JR431">
        <v>0</v>
      </c>
      <c r="JS431">
        <v>649627</v>
      </c>
      <c r="JT431"/>
      <c r="JU431"/>
      <c r="JV431"/>
      <c r="JW431"/>
      <c r="JX431"/>
      <c r="JY431"/>
      <c r="JZ431"/>
      <c r="KA431"/>
      <c r="KB431"/>
      <c r="KC431"/>
      <c r="KD431"/>
      <c r="KE431"/>
      <c r="KF431">
        <v>129</v>
      </c>
      <c r="KG431">
        <v>161</v>
      </c>
      <c r="KH431">
        <v>105</v>
      </c>
      <c r="KI431">
        <v>75</v>
      </c>
      <c r="KJ431">
        <v>96</v>
      </c>
      <c r="KK431">
        <v>57</v>
      </c>
      <c r="KL431">
        <v>44</v>
      </c>
      <c r="KM431">
        <v>56</v>
      </c>
      <c r="KN431">
        <v>36</v>
      </c>
      <c r="KO431">
        <v>1</v>
      </c>
      <c r="KP431">
        <v>0</v>
      </c>
      <c r="KQ431">
        <v>0</v>
      </c>
      <c r="KR431">
        <v>1</v>
      </c>
      <c r="KS431">
        <v>0</v>
      </c>
      <c r="KT431">
        <v>0</v>
      </c>
      <c r="KU431">
        <v>1</v>
      </c>
      <c r="KV431">
        <v>0</v>
      </c>
      <c r="KW431">
        <v>0</v>
      </c>
      <c r="KX431">
        <v>0</v>
      </c>
      <c r="KY431">
        <v>0</v>
      </c>
      <c r="KZ431">
        <v>0</v>
      </c>
      <c r="LA431">
        <v>0</v>
      </c>
      <c r="LB431">
        <v>0</v>
      </c>
      <c r="LC431">
        <v>0</v>
      </c>
      <c r="LD431">
        <v>1</v>
      </c>
      <c r="LE431">
        <v>0</v>
      </c>
      <c r="LF431">
        <v>0</v>
      </c>
      <c r="LG431">
        <v>0</v>
      </c>
      <c r="LH431">
        <v>0</v>
      </c>
    </row>
    <row r="432" spans="1:320" s="34" customFormat="1" ht="15" customHeight="1" x14ac:dyDescent="0.25">
      <c r="A432" s="45">
        <v>206190688</v>
      </c>
      <c r="B432" s="45" t="s">
        <v>4117</v>
      </c>
      <c r="C432" s="46">
        <v>45292</v>
      </c>
      <c r="D432" s="46">
        <v>45657</v>
      </c>
      <c r="E432" s="47">
        <v>366</v>
      </c>
      <c r="F432" s="45" t="s">
        <v>883</v>
      </c>
      <c r="G432" s="45" t="s">
        <v>884</v>
      </c>
      <c r="H432" s="45" t="s">
        <v>1030</v>
      </c>
      <c r="I432" s="45" t="s">
        <v>886</v>
      </c>
      <c r="J432" s="45" t="s">
        <v>887</v>
      </c>
      <c r="K432" s="45" t="s">
        <v>1031</v>
      </c>
      <c r="L432" s="45" t="s">
        <v>2822</v>
      </c>
      <c r="M432" s="45" t="s">
        <v>4118</v>
      </c>
      <c r="N432" s="45" t="s">
        <v>4119</v>
      </c>
      <c r="O432" s="45" t="s">
        <v>1223</v>
      </c>
      <c r="P432" s="45" t="s">
        <v>4120</v>
      </c>
      <c r="Q432" s="45" t="s">
        <v>4121</v>
      </c>
      <c r="R432" t="s">
        <v>4122</v>
      </c>
      <c r="S432" s="45" t="s">
        <v>884</v>
      </c>
      <c r="T432"/>
      <c r="U432" s="47">
        <v>41</v>
      </c>
      <c r="V432" s="47">
        <v>41</v>
      </c>
      <c r="W432" s="47" t="s">
        <v>1728</v>
      </c>
      <c r="X432" s="47">
        <v>15006</v>
      </c>
      <c r="Y432" s="47">
        <v>14399</v>
      </c>
      <c r="Z432" s="48">
        <v>223.69</v>
      </c>
      <c r="AA432" s="44">
        <v>120</v>
      </c>
      <c r="AB432" s="44">
        <v>121</v>
      </c>
      <c r="AC432" s="44">
        <v>6058</v>
      </c>
      <c r="AD432" s="44"/>
      <c r="AE432" s="44">
        <v>1128</v>
      </c>
      <c r="AF432" s="44">
        <v>6884</v>
      </c>
      <c r="AG432" s="44"/>
      <c r="AH432" s="47"/>
      <c r="AI432" s="47">
        <v>6</v>
      </c>
      <c r="AJ432">
        <v>323</v>
      </c>
      <c r="AK432" t="s">
        <v>895</v>
      </c>
      <c r="AL432">
        <v>14399</v>
      </c>
      <c r="AM432"/>
      <c r="AN432"/>
      <c r="AO432"/>
      <c r="AP432"/>
      <c r="AQ432"/>
      <c r="AR432" s="44"/>
      <c r="AS432" s="44"/>
      <c r="AT432" s="44"/>
      <c r="AU432" s="44">
        <v>6479550</v>
      </c>
      <c r="AV432" s="44">
        <v>1999415</v>
      </c>
      <c r="AW432" s="44">
        <v>1049777</v>
      </c>
      <c r="AX432" s="44">
        <v>7814</v>
      </c>
      <c r="AY432" s="44">
        <v>7437002</v>
      </c>
      <c r="AZ432" s="21">
        <v>6859993</v>
      </c>
      <c r="BA432" s="21">
        <v>577009</v>
      </c>
      <c r="BB432" s="44">
        <v>-368753</v>
      </c>
      <c r="BC432" s="44"/>
      <c r="BD432" s="44"/>
      <c r="BE432" s="44">
        <v>208256</v>
      </c>
      <c r="BF432" s="44">
        <v>2726100</v>
      </c>
      <c r="BG432" s="44"/>
      <c r="BH432" s="44">
        <v>507600</v>
      </c>
      <c r="BI432" s="21">
        <v>3097800</v>
      </c>
      <c r="BJ432" s="21"/>
      <c r="BK432" s="21"/>
      <c r="BL432" s="21">
        <v>2700</v>
      </c>
      <c r="BM432" s="21">
        <v>145350</v>
      </c>
      <c r="BN432" s="21">
        <v>6479550</v>
      </c>
      <c r="BO432" s="21"/>
      <c r="BP432" s="21"/>
      <c r="BQ432" s="44"/>
      <c r="BR432" s="21"/>
      <c r="BS432" s="44"/>
      <c r="BT432" s="21"/>
      <c r="BU432" s="44"/>
      <c r="BV432" s="21"/>
      <c r="BW432" s="44">
        <v>1953379</v>
      </c>
      <c r="BX432" s="21"/>
      <c r="BY432" s="21"/>
      <c r="BZ432" s="21"/>
      <c r="CA432" s="44"/>
      <c r="CB432" s="44"/>
      <c r="CC432" s="44">
        <v>45254</v>
      </c>
      <c r="CD432" s="44"/>
      <c r="CE432" s="44"/>
      <c r="CF432" s="44"/>
      <c r="CG432" s="44"/>
      <c r="CH432" s="44"/>
      <c r="CI432" s="21"/>
      <c r="CJ432" s="44"/>
      <c r="CK432" s="21">
        <v>782</v>
      </c>
      <c r="CL432" s="44"/>
      <c r="CM432" s="44">
        <v>1280</v>
      </c>
      <c r="CN432" s="44">
        <v>0</v>
      </c>
      <c r="CO432" s="44">
        <v>767261</v>
      </c>
      <c r="CP432" s="44">
        <v>194</v>
      </c>
      <c r="CQ432" s="21">
        <v>823995</v>
      </c>
      <c r="CR432" s="44">
        <v>149746</v>
      </c>
      <c r="CS432" s="44">
        <v>185156</v>
      </c>
      <c r="CT432" s="44">
        <v>29540</v>
      </c>
      <c r="CU432" s="44"/>
      <c r="CV432" s="44">
        <v>42243</v>
      </c>
      <c r="CW432" s="21"/>
      <c r="CX432" s="21"/>
      <c r="CY432" s="21"/>
      <c r="CZ432" s="21"/>
      <c r="DA432" s="21"/>
      <c r="DB432" s="21"/>
      <c r="DC432" s="21"/>
      <c r="DD432" s="21"/>
      <c r="DE432" s="44"/>
      <c r="DF432" s="21"/>
      <c r="DG432" s="44"/>
      <c r="DH432" s="21"/>
      <c r="DI432" s="44"/>
      <c r="DJ432" s="44"/>
      <c r="DK432" s="44"/>
      <c r="DL432" s="44"/>
      <c r="DM432" s="21"/>
      <c r="DN432" s="44"/>
      <c r="DO432" s="44"/>
      <c r="DP432" s="44"/>
      <c r="DQ432" s="44"/>
      <c r="DR432" s="44"/>
      <c r="DS432" s="44"/>
      <c r="DT432" s="44"/>
      <c r="DU432" s="44"/>
      <c r="DV432" s="44"/>
      <c r="DW432" s="44"/>
      <c r="DX432" s="44"/>
      <c r="DY432" s="44">
        <v>1083</v>
      </c>
      <c r="DZ432" s="44"/>
      <c r="EA432" s="44"/>
      <c r="EB432" s="21"/>
      <c r="EC432" s="44">
        <v>-396583</v>
      </c>
      <c r="ED432" s="44"/>
      <c r="EE432" s="21">
        <v>2316</v>
      </c>
      <c r="EF432" s="44"/>
      <c r="EG432" s="21">
        <v>-10123</v>
      </c>
      <c r="EH432" s="44"/>
      <c r="EI432" s="21">
        <v>1452624</v>
      </c>
      <c r="EJ432" s="44"/>
      <c r="EK432" s="44"/>
      <c r="EL432" s="21"/>
      <c r="EM432" s="44"/>
      <c r="EN432" s="44"/>
      <c r="EO432" s="44">
        <v>460</v>
      </c>
      <c r="EP432" s="21"/>
      <c r="EQ432" s="21"/>
      <c r="ER432" s="21"/>
      <c r="ES432" s="21"/>
      <c r="ET432" s="44"/>
      <c r="EU432" s="21"/>
      <c r="EV432" s="44"/>
      <c r="EW432" s="21"/>
      <c r="EX432" s="44"/>
      <c r="EY432" s="44"/>
      <c r="EZ432" s="21"/>
      <c r="FA432" s="21"/>
      <c r="FB432" s="44"/>
      <c r="FC432" s="44"/>
      <c r="FD432" s="21"/>
      <c r="FE432" s="112"/>
      <c r="FF432" s="44"/>
      <c r="FG432" s="44">
        <v>3070957</v>
      </c>
      <c r="FH432" s="44">
        <v>628396</v>
      </c>
      <c r="FI432" s="44">
        <v>3160640</v>
      </c>
      <c r="FJ432" s="44">
        <v>124190</v>
      </c>
      <c r="FK432" s="44">
        <v>2755578</v>
      </c>
      <c r="FL432" s="44"/>
      <c r="FM432" s="44"/>
      <c r="FN432" s="44"/>
      <c r="FO432" s="44"/>
      <c r="FP432" s="44"/>
      <c r="FQ432" s="44"/>
      <c r="FR432" s="44"/>
      <c r="FS432" s="44"/>
      <c r="FT432" s="44"/>
      <c r="FU432" s="44"/>
      <c r="FV432" s="21">
        <v>257170</v>
      </c>
      <c r="FW432" s="44"/>
      <c r="FX432" s="44">
        <v>234669</v>
      </c>
      <c r="FY432" s="44">
        <v>142648</v>
      </c>
      <c r="FZ432" s="44">
        <v>118114</v>
      </c>
      <c r="GA432" s="44">
        <v>18194</v>
      </c>
      <c r="GB432" s="44"/>
      <c r="GC432" s="44">
        <v>18046</v>
      </c>
      <c r="GD432" s="44">
        <v>188705</v>
      </c>
      <c r="GE432" s="44">
        <v>100545</v>
      </c>
      <c r="GF432" s="44">
        <v>69656</v>
      </c>
      <c r="GG432" s="44">
        <v>418844</v>
      </c>
      <c r="GH432" s="44">
        <v>84022</v>
      </c>
      <c r="GI432" s="44">
        <v>205007</v>
      </c>
      <c r="GJ432" s="44">
        <v>54663</v>
      </c>
      <c r="GK432" s="44">
        <v>1524342</v>
      </c>
      <c r="GL432" s="44">
        <v>2011</v>
      </c>
      <c r="GM432" s="44">
        <v>310903</v>
      </c>
      <c r="GN432" s="44">
        <v>11111</v>
      </c>
      <c r="GO432" s="44">
        <v>14055</v>
      </c>
      <c r="GP432" s="44"/>
      <c r="GQ432" s="44">
        <v>3378</v>
      </c>
      <c r="GR432" s="44">
        <v>328332</v>
      </c>
      <c r="GS432" s="44">
        <v>2556871</v>
      </c>
      <c r="GT432" s="44"/>
      <c r="GU432" s="21">
        <v>3513</v>
      </c>
      <c r="GV432" s="44"/>
      <c r="GW432" s="44">
        <v>2074</v>
      </c>
      <c r="GX432" s="44">
        <v>143786</v>
      </c>
      <c r="GY432" s="44">
        <v>2706244</v>
      </c>
      <c r="GZ432" s="44">
        <v>1346217</v>
      </c>
      <c r="HA432" s="44"/>
      <c r="HB432" s="44"/>
      <c r="HC432" s="44">
        <v>1360027</v>
      </c>
      <c r="HD432" s="44">
        <v>2706244</v>
      </c>
      <c r="HE432" s="21"/>
      <c r="HF432" s="21"/>
      <c r="HG432" s="21">
        <v>65532</v>
      </c>
      <c r="HH432" s="21"/>
      <c r="HI432" s="21">
        <v>0</v>
      </c>
      <c r="HJ432" s="44"/>
      <c r="HK432" s="21">
        <v>24226</v>
      </c>
      <c r="HL432" s="21">
        <v>8000</v>
      </c>
      <c r="HM432" s="21">
        <v>32226</v>
      </c>
      <c r="HN432" s="21">
        <v>-28713</v>
      </c>
      <c r="HO432" s="21"/>
      <c r="HP432" s="44"/>
      <c r="HQ432" s="47"/>
      <c r="HR432" s="47"/>
      <c r="HS432" s="47"/>
      <c r="HT432" s="47" t="s">
        <v>2474</v>
      </c>
      <c r="HU432" s="47">
        <v>67310.850000000006</v>
      </c>
      <c r="HV432" s="47">
        <v>1795</v>
      </c>
      <c r="HW432" s="47">
        <v>0</v>
      </c>
      <c r="HX432" s="47">
        <v>2767</v>
      </c>
      <c r="HY432" s="47">
        <v>15289</v>
      </c>
      <c r="HZ432" s="47">
        <v>37260</v>
      </c>
      <c r="IA432" s="47">
        <v>0</v>
      </c>
      <c r="IB432" s="47">
        <v>0</v>
      </c>
      <c r="IC432" s="47">
        <v>2594</v>
      </c>
      <c r="ID432"/>
      <c r="IE432" s="47">
        <v>1053</v>
      </c>
      <c r="IF432"/>
      <c r="IG432" s="47"/>
      <c r="IH432" s="47">
        <v>9172</v>
      </c>
      <c r="II432">
        <v>1712</v>
      </c>
      <c r="IJ432">
        <v>7873</v>
      </c>
      <c r="IK432">
        <v>898</v>
      </c>
      <c r="IL432">
        <v>8170</v>
      </c>
      <c r="IM432">
        <v>88583</v>
      </c>
      <c r="IN432">
        <v>0</v>
      </c>
      <c r="IO432">
        <v>0</v>
      </c>
      <c r="IP432">
        <v>0</v>
      </c>
      <c r="IQ432">
        <v>0</v>
      </c>
      <c r="IR432">
        <v>0</v>
      </c>
      <c r="IS432">
        <v>0</v>
      </c>
      <c r="IT432">
        <v>0</v>
      </c>
      <c r="IU432">
        <v>155308</v>
      </c>
      <c r="IV432">
        <v>0</v>
      </c>
      <c r="IW432">
        <v>163675</v>
      </c>
      <c r="IX432">
        <v>741124</v>
      </c>
      <c r="IY432">
        <v>1008302</v>
      </c>
      <c r="IZ432">
        <v>0</v>
      </c>
      <c r="JA432">
        <v>0</v>
      </c>
      <c r="JB432">
        <v>141033</v>
      </c>
      <c r="JC432"/>
      <c r="JD432">
        <v>28335</v>
      </c>
      <c r="JE432"/>
      <c r="JF432"/>
      <c r="JG432">
        <v>192845</v>
      </c>
      <c r="JH432">
        <v>55169</v>
      </c>
      <c r="JI432">
        <v>167800</v>
      </c>
      <c r="JJ432">
        <v>44892</v>
      </c>
      <c r="JK432">
        <v>372474</v>
      </c>
      <c r="JL432">
        <v>3070957</v>
      </c>
      <c r="JM432">
        <v>0</v>
      </c>
      <c r="JN432">
        <v>0</v>
      </c>
      <c r="JO432">
        <v>0</v>
      </c>
      <c r="JP432">
        <v>0</v>
      </c>
      <c r="JQ432">
        <v>0</v>
      </c>
      <c r="JR432">
        <v>0</v>
      </c>
      <c r="JS432">
        <v>0</v>
      </c>
      <c r="JT432"/>
      <c r="JU432"/>
      <c r="JV432"/>
      <c r="JW432"/>
      <c r="JX432"/>
      <c r="JY432"/>
      <c r="JZ432"/>
      <c r="KA432"/>
      <c r="KB432"/>
      <c r="KC432"/>
      <c r="KD432"/>
      <c r="KE432"/>
      <c r="KF432">
        <v>64</v>
      </c>
      <c r="KG432">
        <v>86</v>
      </c>
      <c r="KH432">
        <v>52</v>
      </c>
      <c r="KI432">
        <v>46</v>
      </c>
      <c r="KJ432">
        <v>57</v>
      </c>
      <c r="KK432">
        <v>40</v>
      </c>
      <c r="KL432">
        <v>32</v>
      </c>
      <c r="KM432">
        <v>37</v>
      </c>
      <c r="KN432">
        <v>29</v>
      </c>
      <c r="KO432">
        <v>1</v>
      </c>
      <c r="KP432">
        <v>0</v>
      </c>
      <c r="KQ432">
        <v>0</v>
      </c>
      <c r="KR432">
        <v>1</v>
      </c>
      <c r="KS432">
        <v>0</v>
      </c>
      <c r="KT432">
        <v>0</v>
      </c>
      <c r="KU432">
        <v>1</v>
      </c>
      <c r="KV432">
        <v>0</v>
      </c>
      <c r="KW432">
        <v>0</v>
      </c>
      <c r="KX432">
        <v>0</v>
      </c>
      <c r="KY432">
        <v>0</v>
      </c>
      <c r="KZ432">
        <v>0</v>
      </c>
      <c r="LA432">
        <v>0</v>
      </c>
      <c r="LB432">
        <v>0</v>
      </c>
      <c r="LC432">
        <v>0</v>
      </c>
      <c r="LD432">
        <v>1</v>
      </c>
      <c r="LE432">
        <v>0</v>
      </c>
      <c r="LF432">
        <v>0</v>
      </c>
      <c r="LG432">
        <v>0</v>
      </c>
      <c r="LH432">
        <v>0</v>
      </c>
    </row>
    <row r="433" spans="1:320" s="34" customFormat="1" ht="15" customHeight="1" x14ac:dyDescent="0.25">
      <c r="A433" s="45">
        <v>206190689</v>
      </c>
      <c r="B433" s="45" t="s">
        <v>4123</v>
      </c>
      <c r="C433" s="46">
        <v>45292</v>
      </c>
      <c r="D433" s="46">
        <v>45657</v>
      </c>
      <c r="E433" s="47">
        <v>366</v>
      </c>
      <c r="F433" s="45" t="s">
        <v>883</v>
      </c>
      <c r="G433" s="45" t="s">
        <v>884</v>
      </c>
      <c r="H433" s="45" t="s">
        <v>1030</v>
      </c>
      <c r="I433" s="45" t="s">
        <v>886</v>
      </c>
      <c r="J433" s="45" t="s">
        <v>887</v>
      </c>
      <c r="K433" s="45" t="s">
        <v>1031</v>
      </c>
      <c r="L433" s="45" t="s">
        <v>2822</v>
      </c>
      <c r="M433" s="45" t="s">
        <v>4118</v>
      </c>
      <c r="N433" s="45" t="s">
        <v>4124</v>
      </c>
      <c r="O433" s="45" t="s">
        <v>1223</v>
      </c>
      <c r="P433" s="45" t="s">
        <v>4120</v>
      </c>
      <c r="Q433" s="45" t="s">
        <v>4125</v>
      </c>
      <c r="R433" t="s">
        <v>4122</v>
      </c>
      <c r="S433" s="45" t="s">
        <v>884</v>
      </c>
      <c r="T433"/>
      <c r="U433" s="47">
        <v>44</v>
      </c>
      <c r="V433" s="47">
        <v>44</v>
      </c>
      <c r="W433" s="47" t="s">
        <v>1728</v>
      </c>
      <c r="X433" s="47">
        <v>16104</v>
      </c>
      <c r="Y433" s="47">
        <v>15410</v>
      </c>
      <c r="Z433" s="48">
        <v>223.07</v>
      </c>
      <c r="AA433" s="44">
        <v>95</v>
      </c>
      <c r="AB433" s="44">
        <v>97</v>
      </c>
      <c r="AC433" s="44">
        <v>4119</v>
      </c>
      <c r="AD433" s="44">
        <v>32</v>
      </c>
      <c r="AE433" s="44">
        <v>967</v>
      </c>
      <c r="AF433" s="44">
        <v>9706</v>
      </c>
      <c r="AG433" s="44"/>
      <c r="AH433" s="47"/>
      <c r="AI433" s="47"/>
      <c r="AJ433">
        <v>586</v>
      </c>
      <c r="AK433" t="s">
        <v>895</v>
      </c>
      <c r="AL433">
        <v>15410</v>
      </c>
      <c r="AM433"/>
      <c r="AN433"/>
      <c r="AO433"/>
      <c r="AP433"/>
      <c r="AQ433"/>
      <c r="AR433" s="44"/>
      <c r="AS433" s="44"/>
      <c r="AT433" s="44"/>
      <c r="AU433" s="44">
        <v>6934500</v>
      </c>
      <c r="AV433" s="44">
        <v>1522676</v>
      </c>
      <c r="AW433" s="44">
        <v>1658357</v>
      </c>
      <c r="AX433" s="44">
        <v>6746</v>
      </c>
      <c r="AY433" s="44">
        <v>6805565</v>
      </c>
      <c r="AZ433" s="21">
        <v>7188785</v>
      </c>
      <c r="BA433" s="21">
        <v>-383220</v>
      </c>
      <c r="BB433" s="44">
        <v>-341138</v>
      </c>
      <c r="BC433" s="44"/>
      <c r="BD433" s="44"/>
      <c r="BE433" s="44">
        <v>-724358</v>
      </c>
      <c r="BF433" s="44">
        <v>1853550</v>
      </c>
      <c r="BG433" s="44">
        <v>14400</v>
      </c>
      <c r="BH433" s="44">
        <v>435150</v>
      </c>
      <c r="BI433" s="21">
        <v>4367700</v>
      </c>
      <c r="BJ433" s="21"/>
      <c r="BK433" s="21"/>
      <c r="BL433" s="21"/>
      <c r="BM433" s="21">
        <v>263700</v>
      </c>
      <c r="BN433" s="21">
        <v>6934500</v>
      </c>
      <c r="BO433" s="21"/>
      <c r="BP433" s="21"/>
      <c r="BQ433" s="44"/>
      <c r="BR433" s="21"/>
      <c r="BS433" s="44"/>
      <c r="BT433" s="21"/>
      <c r="BU433" s="44"/>
      <c r="BV433" s="21"/>
      <c r="BW433" s="44">
        <v>1480091</v>
      </c>
      <c r="BX433" s="21"/>
      <c r="BY433" s="21">
        <v>13452</v>
      </c>
      <c r="BZ433" s="21"/>
      <c r="CA433" s="44"/>
      <c r="CB433" s="44"/>
      <c r="CC433" s="44">
        <v>13152</v>
      </c>
      <c r="CD433" s="44"/>
      <c r="CE433" s="44"/>
      <c r="CF433" s="44"/>
      <c r="CG433" s="44"/>
      <c r="CH433" s="44"/>
      <c r="CI433" s="21">
        <v>15565</v>
      </c>
      <c r="CJ433" s="44"/>
      <c r="CK433" s="21">
        <v>416</v>
      </c>
      <c r="CL433" s="44"/>
      <c r="CM433" s="44">
        <v>15402</v>
      </c>
      <c r="CN433" s="44">
        <v>0</v>
      </c>
      <c r="CO433" s="44">
        <v>549234</v>
      </c>
      <c r="CP433" s="44">
        <v>0</v>
      </c>
      <c r="CQ433" s="21">
        <v>616199</v>
      </c>
      <c r="CR433" s="44">
        <v>121760</v>
      </c>
      <c r="CS433" s="44">
        <v>161935</v>
      </c>
      <c r="CT433" s="44">
        <v>25199</v>
      </c>
      <c r="CU433" s="44"/>
      <c r="CV433" s="44">
        <v>32947</v>
      </c>
      <c r="CW433" s="21"/>
      <c r="CX433" s="21"/>
      <c r="CY433" s="21"/>
      <c r="CZ433" s="21"/>
      <c r="DA433" s="21"/>
      <c r="DB433" s="21"/>
      <c r="DC433" s="21"/>
      <c r="DD433" s="21"/>
      <c r="DE433" s="44"/>
      <c r="DF433" s="21"/>
      <c r="DG433" s="44"/>
      <c r="DH433" s="21"/>
      <c r="DI433" s="44"/>
      <c r="DJ433" s="44"/>
      <c r="DK433" s="44"/>
      <c r="DL433" s="44"/>
      <c r="DM433" s="21"/>
      <c r="DN433" s="44"/>
      <c r="DO433" s="44"/>
      <c r="DP433" s="44"/>
      <c r="DQ433" s="44"/>
      <c r="DR433" s="44"/>
      <c r="DS433" s="44"/>
      <c r="DT433" s="44"/>
      <c r="DU433" s="44"/>
      <c r="DV433" s="44"/>
      <c r="DW433" s="44"/>
      <c r="DX433" s="44"/>
      <c r="DY433" s="44"/>
      <c r="DZ433" s="44"/>
      <c r="EA433" s="44"/>
      <c r="EB433" s="21"/>
      <c r="EC433" s="44">
        <v>-142224</v>
      </c>
      <c r="ED433" s="44"/>
      <c r="EE433" s="21">
        <v>1159</v>
      </c>
      <c r="EF433" s="44"/>
      <c r="EG433" s="21">
        <v>3057</v>
      </c>
      <c r="EH433" s="44"/>
      <c r="EI433" s="21">
        <v>1795949</v>
      </c>
      <c r="EJ433" s="44"/>
      <c r="EK433" s="44"/>
      <c r="EL433" s="21"/>
      <c r="EM433" s="44"/>
      <c r="EN433" s="44"/>
      <c r="EO433" s="44">
        <v>416</v>
      </c>
      <c r="EP433" s="21"/>
      <c r="EQ433" s="21"/>
      <c r="ER433" s="21"/>
      <c r="ES433" s="21"/>
      <c r="ET433" s="44"/>
      <c r="EU433" s="21"/>
      <c r="EV433" s="44"/>
      <c r="EW433" s="21"/>
      <c r="EX433" s="44"/>
      <c r="EY433" s="44"/>
      <c r="EZ433" s="21"/>
      <c r="FA433" s="21"/>
      <c r="FB433" s="44"/>
      <c r="FC433" s="44"/>
      <c r="FD433" s="21"/>
      <c r="FE433" s="112"/>
      <c r="FF433" s="44"/>
      <c r="FG433" s="44">
        <v>3510114</v>
      </c>
      <c r="FH433" s="44">
        <v>711026</v>
      </c>
      <c r="FI433" s="44">
        <v>2967645</v>
      </c>
      <c r="FJ433" s="44">
        <v>131216</v>
      </c>
      <c r="FK433" s="44">
        <v>3227217</v>
      </c>
      <c r="FL433" s="44"/>
      <c r="FM433" s="44"/>
      <c r="FN433" s="44"/>
      <c r="FO433" s="44"/>
      <c r="FP433" s="44"/>
      <c r="FQ433" s="44"/>
      <c r="FR433" s="44"/>
      <c r="FS433" s="44"/>
      <c r="FT433" s="44">
        <v>4421</v>
      </c>
      <c r="FU433" s="44"/>
      <c r="FV433" s="21">
        <v>189422</v>
      </c>
      <c r="FW433" s="44">
        <v>12720</v>
      </c>
      <c r="FX433" s="44">
        <v>179405</v>
      </c>
      <c r="FY433" s="44">
        <v>109845</v>
      </c>
      <c r="FZ433" s="44">
        <v>113486</v>
      </c>
      <c r="GA433" s="44">
        <v>16398</v>
      </c>
      <c r="GB433" s="44"/>
      <c r="GC433" s="44">
        <v>16325</v>
      </c>
      <c r="GD433" s="44">
        <v>151261</v>
      </c>
      <c r="GE433" s="44">
        <v>113122</v>
      </c>
      <c r="GF433" s="44">
        <v>79799</v>
      </c>
      <c r="GG433" s="44">
        <v>457418</v>
      </c>
      <c r="GH433" s="44">
        <v>87827</v>
      </c>
      <c r="GI433" s="44">
        <v>248530</v>
      </c>
      <c r="GJ433" s="44">
        <v>58130</v>
      </c>
      <c r="GK433" s="44">
        <v>1450862</v>
      </c>
      <c r="GL433" s="44">
        <v>770</v>
      </c>
      <c r="GM433" s="44">
        <v>348939</v>
      </c>
      <c r="GN433" s="44">
        <v>7420</v>
      </c>
      <c r="GO433" s="44">
        <v>9268</v>
      </c>
      <c r="GP433" s="44"/>
      <c r="GQ433" s="44">
        <v>9989</v>
      </c>
      <c r="GR433" s="44">
        <v>296211</v>
      </c>
      <c r="GS433" s="44">
        <v>1777709</v>
      </c>
      <c r="GT433" s="44"/>
      <c r="GU433" s="21">
        <v>18378</v>
      </c>
      <c r="GV433" s="44">
        <v>85272</v>
      </c>
      <c r="GW433" s="44">
        <v>73745</v>
      </c>
      <c r="GX433" s="44">
        <v>552642</v>
      </c>
      <c r="GY433" s="44">
        <v>2507746</v>
      </c>
      <c r="GZ433" s="44">
        <v>2718810</v>
      </c>
      <c r="HA433" s="44"/>
      <c r="HB433" s="44"/>
      <c r="HC433" s="44">
        <v>-211064</v>
      </c>
      <c r="HD433" s="44">
        <v>2507746</v>
      </c>
      <c r="HE433" s="21">
        <v>1105566</v>
      </c>
      <c r="HF433" s="21"/>
      <c r="HG433" s="21"/>
      <c r="HH433" s="21"/>
      <c r="HI433" s="21">
        <v>0</v>
      </c>
      <c r="HJ433" s="44"/>
      <c r="HK433" s="21">
        <v>19148</v>
      </c>
      <c r="HL433" s="21">
        <v>14383</v>
      </c>
      <c r="HM433" s="21">
        <v>33531</v>
      </c>
      <c r="HN433" s="21">
        <v>-15153</v>
      </c>
      <c r="HO433" s="21"/>
      <c r="HP433" s="44"/>
      <c r="HQ433" s="47"/>
      <c r="HR433" s="47"/>
      <c r="HS433" s="47"/>
      <c r="HT433" s="47" t="s">
        <v>4126</v>
      </c>
      <c r="HU433" s="47">
        <v>-543762</v>
      </c>
      <c r="HV433" s="47">
        <v>2008</v>
      </c>
      <c r="HW433" s="47">
        <v>0</v>
      </c>
      <c r="HX433" s="47">
        <v>2338</v>
      </c>
      <c r="HY433" s="47">
        <v>19797</v>
      </c>
      <c r="HZ433" s="47">
        <v>41322</v>
      </c>
      <c r="IA433" s="47">
        <v>0</v>
      </c>
      <c r="IB433" s="47">
        <v>0</v>
      </c>
      <c r="IC433" s="47">
        <v>2776</v>
      </c>
      <c r="ID433">
        <v>216</v>
      </c>
      <c r="IE433" s="47">
        <v>1127</v>
      </c>
      <c r="IF433"/>
      <c r="IG433" s="47"/>
      <c r="IH433" s="47">
        <v>9816</v>
      </c>
      <c r="II433">
        <v>1832</v>
      </c>
      <c r="IJ433">
        <v>9946</v>
      </c>
      <c r="IK433">
        <v>961</v>
      </c>
      <c r="IL433">
        <v>9075</v>
      </c>
      <c r="IM433">
        <v>101214</v>
      </c>
      <c r="IN433">
        <v>0</v>
      </c>
      <c r="IO433">
        <v>0</v>
      </c>
      <c r="IP433">
        <v>0</v>
      </c>
      <c r="IQ433">
        <v>0</v>
      </c>
      <c r="IR433">
        <v>0</v>
      </c>
      <c r="IS433">
        <v>0</v>
      </c>
      <c r="IT433">
        <v>0</v>
      </c>
      <c r="IU433">
        <v>195436</v>
      </c>
      <c r="IV433">
        <v>0</v>
      </c>
      <c r="IW433">
        <v>144922</v>
      </c>
      <c r="IX433">
        <v>965128</v>
      </c>
      <c r="IY433">
        <v>1109104</v>
      </c>
      <c r="IZ433">
        <v>0</v>
      </c>
      <c r="JA433">
        <v>0</v>
      </c>
      <c r="JB433">
        <v>150935</v>
      </c>
      <c r="JC433">
        <v>10835</v>
      </c>
      <c r="JD433">
        <v>30324</v>
      </c>
      <c r="JE433"/>
      <c r="JF433"/>
      <c r="JG433">
        <v>206385</v>
      </c>
      <c r="JH433">
        <v>59042</v>
      </c>
      <c r="JI433">
        <v>205675</v>
      </c>
      <c r="JJ433">
        <v>48045</v>
      </c>
      <c r="JK433">
        <v>384283</v>
      </c>
      <c r="JL433">
        <v>3510114</v>
      </c>
      <c r="JM433">
        <v>0</v>
      </c>
      <c r="JN433">
        <v>0</v>
      </c>
      <c r="JO433">
        <v>0</v>
      </c>
      <c r="JP433">
        <v>0</v>
      </c>
      <c r="JQ433">
        <v>0</v>
      </c>
      <c r="JR433">
        <v>0</v>
      </c>
      <c r="JS433">
        <v>0</v>
      </c>
      <c r="JT433"/>
      <c r="JU433"/>
      <c r="JV433"/>
      <c r="JW433"/>
      <c r="JX433"/>
      <c r="JY433">
        <v>216</v>
      </c>
      <c r="JZ433"/>
      <c r="KA433"/>
      <c r="KB433"/>
      <c r="KC433"/>
      <c r="KD433"/>
      <c r="KE433">
        <v>10835</v>
      </c>
      <c r="KF433">
        <v>82</v>
      </c>
      <c r="KG433">
        <v>112</v>
      </c>
      <c r="KH433">
        <v>65</v>
      </c>
      <c r="KI433">
        <v>54</v>
      </c>
      <c r="KJ433">
        <v>76</v>
      </c>
      <c r="KK433">
        <v>42</v>
      </c>
      <c r="KL433">
        <v>34</v>
      </c>
      <c r="KM433">
        <v>45</v>
      </c>
      <c r="KN433">
        <v>28</v>
      </c>
      <c r="KO433">
        <v>1</v>
      </c>
      <c r="KP433">
        <v>0</v>
      </c>
      <c r="KQ433">
        <v>0</v>
      </c>
      <c r="KR433">
        <v>1</v>
      </c>
      <c r="KS433">
        <v>0</v>
      </c>
      <c r="KT433">
        <v>0</v>
      </c>
      <c r="KU433">
        <v>1</v>
      </c>
      <c r="KV433">
        <v>0</v>
      </c>
      <c r="KW433">
        <v>0</v>
      </c>
      <c r="KX433">
        <v>0</v>
      </c>
      <c r="KY433">
        <v>0</v>
      </c>
      <c r="KZ433">
        <v>0</v>
      </c>
      <c r="LA433">
        <v>0</v>
      </c>
      <c r="LB433">
        <v>0</v>
      </c>
      <c r="LC433">
        <v>0</v>
      </c>
      <c r="LD433">
        <v>1</v>
      </c>
      <c r="LE433">
        <v>0</v>
      </c>
      <c r="LF433">
        <v>0</v>
      </c>
      <c r="LG433">
        <v>0</v>
      </c>
      <c r="LH433">
        <v>0</v>
      </c>
    </row>
    <row r="434" spans="1:320" s="34" customFormat="1" ht="15" customHeight="1" x14ac:dyDescent="0.25">
      <c r="A434" s="45">
        <v>206190690</v>
      </c>
      <c r="B434" s="45" t="s">
        <v>4127</v>
      </c>
      <c r="C434" s="46">
        <v>45292</v>
      </c>
      <c r="D434" s="46">
        <v>45657</v>
      </c>
      <c r="E434" s="47">
        <v>366</v>
      </c>
      <c r="F434" s="45" t="s">
        <v>883</v>
      </c>
      <c r="G434" s="45" t="s">
        <v>884</v>
      </c>
      <c r="H434" s="45" t="s">
        <v>1030</v>
      </c>
      <c r="I434" s="45" t="s">
        <v>886</v>
      </c>
      <c r="J434" s="45" t="s">
        <v>887</v>
      </c>
      <c r="K434" s="45" t="s">
        <v>1031</v>
      </c>
      <c r="L434" s="45" t="s">
        <v>2822</v>
      </c>
      <c r="M434" s="45" t="s">
        <v>4128</v>
      </c>
      <c r="N434" s="45" t="s">
        <v>4129</v>
      </c>
      <c r="O434" s="45" t="s">
        <v>1223</v>
      </c>
      <c r="P434" s="45" t="s">
        <v>4130</v>
      </c>
      <c r="Q434" s="45" t="s">
        <v>4131</v>
      </c>
      <c r="R434" t="s">
        <v>4132</v>
      </c>
      <c r="S434" s="45" t="s">
        <v>884</v>
      </c>
      <c r="T434"/>
      <c r="U434" s="47">
        <v>59</v>
      </c>
      <c r="V434" s="47">
        <v>59</v>
      </c>
      <c r="W434" s="47" t="s">
        <v>1728</v>
      </c>
      <c r="X434" s="47">
        <v>21594</v>
      </c>
      <c r="Y434" s="47">
        <v>19887</v>
      </c>
      <c r="Z434" s="48">
        <v>216.07</v>
      </c>
      <c r="AA434" s="44">
        <v>676</v>
      </c>
      <c r="AB434" s="44">
        <v>676</v>
      </c>
      <c r="AC434" s="44">
        <v>10250</v>
      </c>
      <c r="AD434" s="44"/>
      <c r="AE434" s="44">
        <v>134</v>
      </c>
      <c r="AF434" s="44">
        <v>1905</v>
      </c>
      <c r="AG434" s="44">
        <v>5101</v>
      </c>
      <c r="AH434" s="47"/>
      <c r="AI434" s="47">
        <v>75</v>
      </c>
      <c r="AJ434">
        <v>2422</v>
      </c>
      <c r="AK434" t="s">
        <v>895</v>
      </c>
      <c r="AL434">
        <v>19887</v>
      </c>
      <c r="AM434"/>
      <c r="AN434"/>
      <c r="AO434"/>
      <c r="AP434"/>
      <c r="AQ434"/>
      <c r="AR434" s="44"/>
      <c r="AS434" s="44"/>
      <c r="AT434" s="44"/>
      <c r="AU434" s="44">
        <v>11354593</v>
      </c>
      <c r="AV434" s="44">
        <v>9556716</v>
      </c>
      <c r="AW434" s="44">
        <v>5635880</v>
      </c>
      <c r="AX434" s="44">
        <v>113121</v>
      </c>
      <c r="AY434" s="44">
        <v>15388550</v>
      </c>
      <c r="AZ434" s="21">
        <v>14354600</v>
      </c>
      <c r="BA434" s="21">
        <v>1033950</v>
      </c>
      <c r="BB434" s="44"/>
      <c r="BC434" s="44"/>
      <c r="BD434" s="44"/>
      <c r="BE434" s="44">
        <v>1033950</v>
      </c>
      <c r="BF434" s="44">
        <v>6002950</v>
      </c>
      <c r="BG434" s="44"/>
      <c r="BH434" s="44">
        <v>73808</v>
      </c>
      <c r="BI434" s="21">
        <v>978150</v>
      </c>
      <c r="BJ434" s="21">
        <v>2805797</v>
      </c>
      <c r="BK434" s="21"/>
      <c r="BL434" s="21">
        <v>236324</v>
      </c>
      <c r="BM434" s="21">
        <v>1257564</v>
      </c>
      <c r="BN434" s="21">
        <v>11354593</v>
      </c>
      <c r="BO434" s="21"/>
      <c r="BP434" s="21"/>
      <c r="BQ434" s="44"/>
      <c r="BR434" s="21"/>
      <c r="BS434" s="44"/>
      <c r="BT434" s="21"/>
      <c r="BU434" s="44"/>
      <c r="BV434" s="21"/>
      <c r="BW434" s="44">
        <v>5891837</v>
      </c>
      <c r="BX434" s="21"/>
      <c r="BY434" s="21"/>
      <c r="BZ434" s="21"/>
      <c r="CA434" s="44">
        <v>2591</v>
      </c>
      <c r="CB434" s="44"/>
      <c r="CC434" s="44">
        <v>20099</v>
      </c>
      <c r="CD434" s="44"/>
      <c r="CE434" s="44">
        <v>2803224</v>
      </c>
      <c r="CF434" s="44"/>
      <c r="CG434" s="44"/>
      <c r="CH434" s="44"/>
      <c r="CI434" s="21">
        <v>4425</v>
      </c>
      <c r="CJ434" s="44"/>
      <c r="CK434" s="21">
        <v>834540</v>
      </c>
      <c r="CL434" s="44"/>
      <c r="CM434" s="44">
        <v>58495</v>
      </c>
      <c r="CN434" s="44">
        <v>41808</v>
      </c>
      <c r="CO434" s="44">
        <v>4103525</v>
      </c>
      <c r="CP434" s="44">
        <v>0</v>
      </c>
      <c r="CQ434" s="21">
        <v>3707735</v>
      </c>
      <c r="CR434" s="44">
        <v>179659</v>
      </c>
      <c r="CS434" s="44">
        <v>1143762</v>
      </c>
      <c r="CT434" s="44">
        <v>220740</v>
      </c>
      <c r="CU434" s="44"/>
      <c r="CV434" s="44">
        <v>100992</v>
      </c>
      <c r="CW434" s="21"/>
      <c r="CX434" s="21"/>
      <c r="CY434" s="21"/>
      <c r="CZ434" s="21"/>
      <c r="DA434" s="21"/>
      <c r="DB434" s="21"/>
      <c r="DC434" s="21"/>
      <c r="DD434" s="21"/>
      <c r="DE434" s="44"/>
      <c r="DF434" s="21"/>
      <c r="DG434" s="44"/>
      <c r="DH434" s="21"/>
      <c r="DI434" s="44"/>
      <c r="DJ434" s="44"/>
      <c r="DK434" s="44"/>
      <c r="DL434" s="44"/>
      <c r="DM434" s="21"/>
      <c r="DN434" s="44"/>
      <c r="DO434" s="44"/>
      <c r="DP434" s="44"/>
      <c r="DQ434" s="44"/>
      <c r="DR434" s="44"/>
      <c r="DS434" s="44"/>
      <c r="DT434" s="44"/>
      <c r="DU434" s="44"/>
      <c r="DV434" s="44"/>
      <c r="DW434" s="44"/>
      <c r="DX434" s="44"/>
      <c r="DY434" s="44">
        <v>3390</v>
      </c>
      <c r="DZ434" s="44"/>
      <c r="EA434" s="44"/>
      <c r="EB434" s="21"/>
      <c r="EC434" s="44">
        <v>2612625</v>
      </c>
      <c r="ED434" s="44"/>
      <c r="EE434" s="21"/>
      <c r="EF434" s="44"/>
      <c r="EG434" s="21">
        <v>25494</v>
      </c>
      <c r="EH434" s="44"/>
      <c r="EI434" s="21">
        <v>329575</v>
      </c>
      <c r="EJ434" s="44"/>
      <c r="EK434" s="44">
        <v>1983104</v>
      </c>
      <c r="EL434" s="21"/>
      <c r="EM434" s="44"/>
      <c r="EN434" s="44"/>
      <c r="EO434" s="44">
        <v>681692</v>
      </c>
      <c r="EP434" s="21"/>
      <c r="EQ434" s="21"/>
      <c r="ER434" s="21"/>
      <c r="ES434" s="21"/>
      <c r="ET434" s="44"/>
      <c r="EU434" s="21"/>
      <c r="EV434" s="44"/>
      <c r="EW434" s="21"/>
      <c r="EX434" s="44"/>
      <c r="EY434" s="44"/>
      <c r="EZ434" s="21"/>
      <c r="FA434" s="21"/>
      <c r="FB434" s="44"/>
      <c r="FC434" s="44"/>
      <c r="FD434" s="21"/>
      <c r="FE434" s="112"/>
      <c r="FF434" s="44"/>
      <c r="FG434" s="44">
        <v>6913308</v>
      </c>
      <c r="FH434" s="44">
        <v>1838817</v>
      </c>
      <c r="FI434" s="44">
        <v>5602475</v>
      </c>
      <c r="FJ434" s="44">
        <v>214988</v>
      </c>
      <c r="FK434" s="44">
        <v>4909777</v>
      </c>
      <c r="FL434" s="44"/>
      <c r="FM434" s="44"/>
      <c r="FN434" s="44"/>
      <c r="FO434" s="44"/>
      <c r="FP434" s="44"/>
      <c r="FQ434" s="44"/>
      <c r="FR434" s="44"/>
      <c r="FS434" s="44"/>
      <c r="FT434" s="44">
        <v>13216</v>
      </c>
      <c r="FU434" s="44">
        <v>21021</v>
      </c>
      <c r="FV434" s="21">
        <v>870736</v>
      </c>
      <c r="FW434" s="44"/>
      <c r="FX434" s="44">
        <v>585841</v>
      </c>
      <c r="FY434" s="44">
        <v>90876</v>
      </c>
      <c r="FZ434" s="44">
        <v>576549</v>
      </c>
      <c r="GA434" s="44">
        <v>108587</v>
      </c>
      <c r="GB434" s="44"/>
      <c r="GC434" s="44">
        <v>50892</v>
      </c>
      <c r="GD434" s="44">
        <v>379964</v>
      </c>
      <c r="GE434" s="44">
        <v>281669</v>
      </c>
      <c r="GF434" s="44">
        <v>136183</v>
      </c>
      <c r="GG434" s="44">
        <v>686800</v>
      </c>
      <c r="GH434" s="44">
        <v>167564</v>
      </c>
      <c r="GI434" s="44">
        <v>81592</v>
      </c>
      <c r="GJ434" s="44">
        <v>111312</v>
      </c>
      <c r="GK434" s="44">
        <v>4252755</v>
      </c>
      <c r="GL434" s="44">
        <v>67099</v>
      </c>
      <c r="GM434" s="44">
        <v>682068</v>
      </c>
      <c r="GN434" s="44">
        <v>43046</v>
      </c>
      <c r="GO434" s="44">
        <v>16098</v>
      </c>
      <c r="GP434" s="44"/>
      <c r="GQ434" s="44"/>
      <c r="GR434" s="44">
        <v>220955</v>
      </c>
      <c r="GS434" s="44">
        <v>2575960</v>
      </c>
      <c r="GT434" s="44"/>
      <c r="GU434" s="21">
        <v>196568</v>
      </c>
      <c r="GV434" s="44"/>
      <c r="GW434" s="44">
        <v>9200961</v>
      </c>
      <c r="GX434" s="44"/>
      <c r="GY434" s="44">
        <v>11973489</v>
      </c>
      <c r="GZ434" s="44">
        <v>3139485</v>
      </c>
      <c r="HA434" s="44"/>
      <c r="HB434" s="44"/>
      <c r="HC434" s="44">
        <v>8834004</v>
      </c>
      <c r="HD434" s="44">
        <v>11973489</v>
      </c>
      <c r="HE434" s="21"/>
      <c r="HF434" s="21"/>
      <c r="HG434" s="21"/>
      <c r="HH434" s="21"/>
      <c r="HI434" s="21">
        <v>0</v>
      </c>
      <c r="HJ434" s="44"/>
      <c r="HK434" s="21">
        <v>1926698</v>
      </c>
      <c r="HL434" s="21">
        <v>780953</v>
      </c>
      <c r="HM434" s="21">
        <v>2707651</v>
      </c>
      <c r="HN434" s="21">
        <v>-2511083</v>
      </c>
      <c r="HO434" s="21"/>
      <c r="HP434" s="44"/>
      <c r="HQ434" s="47"/>
      <c r="HR434" s="47"/>
      <c r="HS434" s="47"/>
      <c r="HT434" s="47" t="s">
        <v>1759</v>
      </c>
      <c r="HU434" s="47">
        <v>0</v>
      </c>
      <c r="HV434" s="47">
        <v>2575</v>
      </c>
      <c r="HW434" s="47">
        <v>0</v>
      </c>
      <c r="HX434" s="47">
        <v>9202</v>
      </c>
      <c r="HY434" s="47">
        <v>27471</v>
      </c>
      <c r="HZ434" s="47">
        <v>63128</v>
      </c>
      <c r="IA434" s="47">
        <v>0</v>
      </c>
      <c r="IB434" s="47">
        <v>0</v>
      </c>
      <c r="IC434" s="47">
        <v>0</v>
      </c>
      <c r="ID434">
        <v>26983</v>
      </c>
      <c r="IE434" s="47">
        <v>4043</v>
      </c>
      <c r="IF434">
        <v>8910</v>
      </c>
      <c r="IG434" s="47">
        <v>2598</v>
      </c>
      <c r="IH434" s="47">
        <v>14949</v>
      </c>
      <c r="II434">
        <v>4644</v>
      </c>
      <c r="IJ434">
        <v>2701</v>
      </c>
      <c r="IK434">
        <v>1886</v>
      </c>
      <c r="IL434">
        <v>29305</v>
      </c>
      <c r="IM434">
        <v>198395</v>
      </c>
      <c r="IN434">
        <v>0</v>
      </c>
      <c r="IO434">
        <v>682</v>
      </c>
      <c r="IP434">
        <v>203</v>
      </c>
      <c r="IQ434">
        <v>52</v>
      </c>
      <c r="IR434">
        <v>0</v>
      </c>
      <c r="IS434">
        <v>0</v>
      </c>
      <c r="IT434">
        <v>937</v>
      </c>
      <c r="IU434">
        <v>201464</v>
      </c>
      <c r="IV434">
        <v>0</v>
      </c>
      <c r="IW434">
        <v>526812</v>
      </c>
      <c r="IX434">
        <v>1162587</v>
      </c>
      <c r="IY434">
        <v>1533371</v>
      </c>
      <c r="IZ434">
        <v>0</v>
      </c>
      <c r="JA434">
        <v>0</v>
      </c>
      <c r="JB434">
        <v>0</v>
      </c>
      <c r="JC434">
        <v>1142620</v>
      </c>
      <c r="JD434">
        <v>124394</v>
      </c>
      <c r="JE434">
        <v>175438</v>
      </c>
      <c r="JF434">
        <v>44845</v>
      </c>
      <c r="JG434">
        <v>342041</v>
      </c>
      <c r="JH434">
        <v>130910</v>
      </c>
      <c r="JI434">
        <v>67085</v>
      </c>
      <c r="JJ434">
        <v>87655</v>
      </c>
      <c r="JK434">
        <v>1374086</v>
      </c>
      <c r="JL434">
        <v>6913308</v>
      </c>
      <c r="JM434">
        <v>0</v>
      </c>
      <c r="JN434">
        <v>46507</v>
      </c>
      <c r="JO434">
        <v>10038</v>
      </c>
      <c r="JP434">
        <v>2691</v>
      </c>
      <c r="JQ434">
        <v>0</v>
      </c>
      <c r="JR434">
        <v>0</v>
      </c>
      <c r="JS434">
        <v>59236</v>
      </c>
      <c r="JT434"/>
      <c r="JU434"/>
      <c r="JV434"/>
      <c r="JW434"/>
      <c r="JX434"/>
      <c r="JY434">
        <v>26983</v>
      </c>
      <c r="JZ434"/>
      <c r="KA434"/>
      <c r="KB434"/>
      <c r="KC434"/>
      <c r="KD434"/>
      <c r="KE434">
        <v>1142620</v>
      </c>
      <c r="KF434">
        <v>178</v>
      </c>
      <c r="KG434">
        <v>223</v>
      </c>
      <c r="KH434">
        <v>136</v>
      </c>
      <c r="KI434">
        <v>98</v>
      </c>
      <c r="KJ434">
        <v>127</v>
      </c>
      <c r="KK434">
        <v>67</v>
      </c>
      <c r="KL434">
        <v>64</v>
      </c>
      <c r="KM434">
        <v>86</v>
      </c>
      <c r="KN434">
        <v>44</v>
      </c>
      <c r="KO434">
        <v>1</v>
      </c>
      <c r="KP434">
        <v>0</v>
      </c>
      <c r="KQ434">
        <v>0</v>
      </c>
      <c r="KR434">
        <v>1</v>
      </c>
      <c r="KS434">
        <v>0</v>
      </c>
      <c r="KT434">
        <v>0</v>
      </c>
      <c r="KU434">
        <v>1</v>
      </c>
      <c r="KV434">
        <v>0</v>
      </c>
      <c r="KW434">
        <v>0</v>
      </c>
      <c r="KX434">
        <v>0</v>
      </c>
      <c r="KY434">
        <v>0</v>
      </c>
      <c r="KZ434">
        <v>0</v>
      </c>
      <c r="LA434">
        <v>0</v>
      </c>
      <c r="LB434">
        <v>0</v>
      </c>
      <c r="LC434">
        <v>0</v>
      </c>
      <c r="LD434">
        <v>1</v>
      </c>
      <c r="LE434">
        <v>0</v>
      </c>
      <c r="LF434">
        <v>0</v>
      </c>
      <c r="LG434">
        <v>0</v>
      </c>
      <c r="LH434">
        <v>0</v>
      </c>
    </row>
    <row r="435" spans="1:320" s="34" customFormat="1" ht="15" customHeight="1" x14ac:dyDescent="0.25">
      <c r="A435" s="45">
        <v>206190693</v>
      </c>
      <c r="B435" s="45" t="s">
        <v>4133</v>
      </c>
      <c r="C435" s="46">
        <v>45292</v>
      </c>
      <c r="D435" s="46">
        <v>45657</v>
      </c>
      <c r="E435" s="47">
        <v>366</v>
      </c>
      <c r="F435" s="45" t="s">
        <v>883</v>
      </c>
      <c r="G435" s="45" t="s">
        <v>884</v>
      </c>
      <c r="H435" s="45" t="s">
        <v>1030</v>
      </c>
      <c r="I435" s="45" t="s">
        <v>886</v>
      </c>
      <c r="J435" s="45" t="s">
        <v>887</v>
      </c>
      <c r="K435" s="45" t="s">
        <v>1031</v>
      </c>
      <c r="L435" s="45" t="s">
        <v>2724</v>
      </c>
      <c r="M435" s="45" t="s">
        <v>4134</v>
      </c>
      <c r="N435" s="45" t="s">
        <v>4135</v>
      </c>
      <c r="O435" s="45" t="s">
        <v>3770</v>
      </c>
      <c r="P435" s="45" t="s">
        <v>3771</v>
      </c>
      <c r="Q435" s="45" t="s">
        <v>4136</v>
      </c>
      <c r="R435" t="s">
        <v>4137</v>
      </c>
      <c r="S435" s="45" t="s">
        <v>893</v>
      </c>
      <c r="T435"/>
      <c r="U435" s="47">
        <v>80</v>
      </c>
      <c r="V435" s="47">
        <v>80</v>
      </c>
      <c r="W435" s="47" t="s">
        <v>894</v>
      </c>
      <c r="X435" s="47">
        <v>29280</v>
      </c>
      <c r="Y435" s="47">
        <v>20775</v>
      </c>
      <c r="Z435" s="48">
        <v>152.76</v>
      </c>
      <c r="AA435" s="44">
        <v>264</v>
      </c>
      <c r="AB435" s="44">
        <v>272</v>
      </c>
      <c r="AC435" s="44">
        <v>577</v>
      </c>
      <c r="AD435" s="44"/>
      <c r="AE435" s="44">
        <v>1726</v>
      </c>
      <c r="AF435" s="44">
        <v>12441</v>
      </c>
      <c r="AG435" s="44"/>
      <c r="AH435" s="47">
        <v>2866</v>
      </c>
      <c r="AI435" s="47">
        <v>295</v>
      </c>
      <c r="AJ435">
        <v>2870</v>
      </c>
      <c r="AK435" t="s">
        <v>895</v>
      </c>
      <c r="AL435">
        <v>20775</v>
      </c>
      <c r="AM435"/>
      <c r="AN435"/>
      <c r="AO435"/>
      <c r="AP435"/>
      <c r="AQ435"/>
      <c r="AR435" s="44"/>
      <c r="AS435" s="44"/>
      <c r="AT435" s="44"/>
      <c r="AU435" s="44">
        <v>8310000</v>
      </c>
      <c r="AV435" s="44">
        <v>793887</v>
      </c>
      <c r="AW435" s="44">
        <v>1709784</v>
      </c>
      <c r="AX435" s="44">
        <v>53</v>
      </c>
      <c r="AY435" s="44">
        <v>7394156</v>
      </c>
      <c r="AZ435" s="21">
        <v>9908102</v>
      </c>
      <c r="BA435" s="21">
        <v>-2513946</v>
      </c>
      <c r="BB435" s="44">
        <v>1006552</v>
      </c>
      <c r="BC435" s="44">
        <v>-7500</v>
      </c>
      <c r="BD435" s="44"/>
      <c r="BE435" s="44">
        <v>-1499894</v>
      </c>
      <c r="BF435" s="44">
        <v>230800</v>
      </c>
      <c r="BG435" s="44"/>
      <c r="BH435" s="44">
        <v>690400</v>
      </c>
      <c r="BI435" s="21">
        <v>4976400</v>
      </c>
      <c r="BJ435" s="21"/>
      <c r="BK435" s="21">
        <v>1146400</v>
      </c>
      <c r="BL435" s="21">
        <v>118000</v>
      </c>
      <c r="BM435" s="21">
        <v>1148000</v>
      </c>
      <c r="BN435" s="21">
        <v>8310000</v>
      </c>
      <c r="BO435" s="21"/>
      <c r="BP435" s="21"/>
      <c r="BQ435" s="44"/>
      <c r="BR435" s="21"/>
      <c r="BS435" s="44"/>
      <c r="BT435" s="21"/>
      <c r="BU435" s="44"/>
      <c r="BV435" s="21"/>
      <c r="BW435" s="44">
        <v>162354</v>
      </c>
      <c r="BX435" s="21"/>
      <c r="BY435" s="21"/>
      <c r="BZ435" s="21"/>
      <c r="CA435" s="44"/>
      <c r="CB435" s="44"/>
      <c r="CC435" s="44"/>
      <c r="CD435" s="44"/>
      <c r="CE435" s="44"/>
      <c r="CF435" s="44"/>
      <c r="CG435" s="44">
        <v>627491</v>
      </c>
      <c r="CH435" s="44"/>
      <c r="CI435" s="21"/>
      <c r="CJ435" s="44"/>
      <c r="CK435" s="21">
        <v>4042</v>
      </c>
      <c r="CL435" s="44"/>
      <c r="CM435" s="44">
        <v>5265</v>
      </c>
      <c r="CN435" s="44">
        <v>0</v>
      </c>
      <c r="CO435" s="44">
        <v>319406</v>
      </c>
      <c r="CP435" s="44">
        <v>0</v>
      </c>
      <c r="CQ435" s="21">
        <v>212524</v>
      </c>
      <c r="CR435" s="44">
        <v>12878</v>
      </c>
      <c r="CS435" s="44">
        <v>184676</v>
      </c>
      <c r="CT435" s="44">
        <v>37238</v>
      </c>
      <c r="CU435" s="44"/>
      <c r="CV435" s="44">
        <v>21900</v>
      </c>
      <c r="CW435" s="21"/>
      <c r="CX435" s="21"/>
      <c r="CY435" s="21"/>
      <c r="CZ435" s="21"/>
      <c r="DA435" s="21"/>
      <c r="DB435" s="21"/>
      <c r="DC435" s="21"/>
      <c r="DD435" s="21"/>
      <c r="DE435" s="44"/>
      <c r="DF435" s="21"/>
      <c r="DG435" s="44"/>
      <c r="DH435" s="21"/>
      <c r="DI435" s="44"/>
      <c r="DJ435" s="44"/>
      <c r="DK435" s="44"/>
      <c r="DL435" s="44"/>
      <c r="DM435" s="21"/>
      <c r="DN435" s="44"/>
      <c r="DO435" s="44"/>
      <c r="DP435" s="44"/>
      <c r="DQ435" s="44"/>
      <c r="DR435" s="44"/>
      <c r="DS435" s="44"/>
      <c r="DT435" s="44"/>
      <c r="DU435" s="44"/>
      <c r="DV435" s="44"/>
      <c r="DW435" s="44"/>
      <c r="DX435" s="44"/>
      <c r="DY435" s="44">
        <v>57282</v>
      </c>
      <c r="DZ435" s="44"/>
      <c r="EA435" s="44"/>
      <c r="EB435" s="21"/>
      <c r="EC435" s="44">
        <v>-145773</v>
      </c>
      <c r="ED435" s="44"/>
      <c r="EE435" s="21"/>
      <c r="EF435" s="44"/>
      <c r="EG435" s="21">
        <v>170174</v>
      </c>
      <c r="EH435" s="44"/>
      <c r="EI435" s="21">
        <v>1226617</v>
      </c>
      <c r="EJ435" s="44"/>
      <c r="EK435" s="44"/>
      <c r="EL435" s="21"/>
      <c r="EM435" s="44">
        <v>114475</v>
      </c>
      <c r="EN435" s="44"/>
      <c r="EO435" s="44">
        <v>287009</v>
      </c>
      <c r="EP435" s="21"/>
      <c r="EQ435" s="21"/>
      <c r="ER435" s="21"/>
      <c r="ES435" s="21"/>
      <c r="ET435" s="44"/>
      <c r="EU435" s="21"/>
      <c r="EV435" s="44"/>
      <c r="EW435" s="21"/>
      <c r="EX435" s="44"/>
      <c r="EY435" s="44"/>
      <c r="EZ435" s="21"/>
      <c r="FA435" s="21"/>
      <c r="FB435" s="44"/>
      <c r="FC435" s="44"/>
      <c r="FD435" s="21"/>
      <c r="FE435" s="112"/>
      <c r="FF435" s="44"/>
      <c r="FG435" s="44">
        <v>4140959</v>
      </c>
      <c r="FH435" s="44">
        <v>1047850</v>
      </c>
      <c r="FI435" s="44">
        <v>4719293</v>
      </c>
      <c r="FJ435" s="44">
        <v>341944</v>
      </c>
      <c r="FK435" s="44">
        <v>4474552</v>
      </c>
      <c r="FL435" s="44"/>
      <c r="FM435" s="44"/>
      <c r="FN435" s="44"/>
      <c r="FO435" s="44"/>
      <c r="FP435" s="44"/>
      <c r="FQ435" s="44"/>
      <c r="FR435" s="44"/>
      <c r="FS435" s="44"/>
      <c r="FT435" s="44">
        <v>2632</v>
      </c>
      <c r="FU435" s="44"/>
      <c r="FV435" s="21">
        <v>159703</v>
      </c>
      <c r="FW435" s="44"/>
      <c r="FX435" s="44">
        <v>106262</v>
      </c>
      <c r="FY435" s="44">
        <v>6439</v>
      </c>
      <c r="FZ435" s="44">
        <v>92338</v>
      </c>
      <c r="GA435" s="44">
        <v>44517</v>
      </c>
      <c r="GB435" s="44"/>
      <c r="GC435" s="44">
        <v>25416</v>
      </c>
      <c r="GD435" s="44">
        <v>397603</v>
      </c>
      <c r="GE435" s="44">
        <v>249900</v>
      </c>
      <c r="GF435" s="44">
        <v>50509</v>
      </c>
      <c r="GG435" s="44">
        <v>705985</v>
      </c>
      <c r="GH435" s="44">
        <v>79546</v>
      </c>
      <c r="GI435" s="44">
        <v>175417</v>
      </c>
      <c r="GJ435" s="44">
        <v>61450</v>
      </c>
      <c r="GK435" s="44">
        <v>2529672</v>
      </c>
      <c r="GL435" s="44">
        <v>67884</v>
      </c>
      <c r="GM435" s="44">
        <v>550145</v>
      </c>
      <c r="GN435" s="44">
        <v>30849</v>
      </c>
      <c r="GO435" s="44">
        <v>9287</v>
      </c>
      <c r="GP435" s="44"/>
      <c r="GQ435" s="44">
        <v>87996</v>
      </c>
      <c r="GR435" s="44"/>
      <c r="GS435" s="44">
        <v>2911059</v>
      </c>
      <c r="GT435" s="44"/>
      <c r="GU435" s="21">
        <v>240168</v>
      </c>
      <c r="GV435" s="44"/>
      <c r="GW435" s="44">
        <v>32549</v>
      </c>
      <c r="GX435" s="44"/>
      <c r="GY435" s="44">
        <v>3183776</v>
      </c>
      <c r="GZ435" s="44">
        <v>5596386</v>
      </c>
      <c r="HA435" s="44"/>
      <c r="HB435" s="44"/>
      <c r="HC435" s="44">
        <v>-2412610</v>
      </c>
      <c r="HD435" s="44">
        <v>3183776</v>
      </c>
      <c r="HE435" s="21">
        <v>1521286</v>
      </c>
      <c r="HF435" s="21"/>
      <c r="HG435" s="21">
        <v>2710579</v>
      </c>
      <c r="HH435" s="21"/>
      <c r="HI435" s="21">
        <v>0</v>
      </c>
      <c r="HJ435" s="44"/>
      <c r="HK435" s="21">
        <v>516669</v>
      </c>
      <c r="HL435" s="21">
        <v>833907</v>
      </c>
      <c r="HM435" s="21">
        <v>1350576</v>
      </c>
      <c r="HN435" s="21">
        <v>-1110408</v>
      </c>
      <c r="HO435" s="21"/>
      <c r="HP435" s="44"/>
      <c r="HQ435" s="47"/>
      <c r="HR435" s="47"/>
      <c r="HS435" s="47"/>
      <c r="HT435" s="47" t="s">
        <v>2836</v>
      </c>
      <c r="HU435" s="47">
        <v>-167891.58</v>
      </c>
      <c r="HV435" s="47">
        <v>1813</v>
      </c>
      <c r="HW435" s="47">
        <v>0</v>
      </c>
      <c r="HX435" s="47">
        <v>7733</v>
      </c>
      <c r="HY435" s="47">
        <v>23197</v>
      </c>
      <c r="HZ435" s="47">
        <v>49027</v>
      </c>
      <c r="IA435" s="47">
        <v>0</v>
      </c>
      <c r="IB435" s="47">
        <v>0</v>
      </c>
      <c r="IC435" s="47">
        <v>1735</v>
      </c>
      <c r="ID435"/>
      <c r="IE435" s="47">
        <v>4399</v>
      </c>
      <c r="IF435">
        <v>8930</v>
      </c>
      <c r="IG435" s="47">
        <v>1354</v>
      </c>
      <c r="IH435" s="47">
        <v>18354</v>
      </c>
      <c r="II435">
        <v>1323</v>
      </c>
      <c r="IJ435">
        <v>5110</v>
      </c>
      <c r="IK435">
        <v>1249</v>
      </c>
      <c r="IL435">
        <v>14788</v>
      </c>
      <c r="IM435">
        <v>139012</v>
      </c>
      <c r="IN435">
        <v>0</v>
      </c>
      <c r="IO435">
        <v>95</v>
      </c>
      <c r="IP435">
        <v>5114</v>
      </c>
      <c r="IQ435">
        <v>16695</v>
      </c>
      <c r="IR435">
        <v>0</v>
      </c>
      <c r="IS435">
        <v>0</v>
      </c>
      <c r="IT435">
        <v>21904</v>
      </c>
      <c r="IU435">
        <v>139489</v>
      </c>
      <c r="IV435">
        <v>0</v>
      </c>
      <c r="IW435">
        <v>437310</v>
      </c>
      <c r="IX435">
        <v>885072</v>
      </c>
      <c r="IY435">
        <v>1157075</v>
      </c>
      <c r="IZ435">
        <v>0</v>
      </c>
      <c r="JA435">
        <v>0</v>
      </c>
      <c r="JB435">
        <v>95926</v>
      </c>
      <c r="JC435"/>
      <c r="JD435">
        <v>135364</v>
      </c>
      <c r="JE435">
        <v>163557</v>
      </c>
      <c r="JF435">
        <v>24254</v>
      </c>
      <c r="JG435">
        <v>368363</v>
      </c>
      <c r="JH435">
        <v>51417</v>
      </c>
      <c r="JI435">
        <v>121567</v>
      </c>
      <c r="JJ435">
        <v>49957</v>
      </c>
      <c r="JK435">
        <v>511608</v>
      </c>
      <c r="JL435">
        <v>4140959</v>
      </c>
      <c r="JM435">
        <v>0</v>
      </c>
      <c r="JN435">
        <v>8111</v>
      </c>
      <c r="JO435">
        <v>278921</v>
      </c>
      <c r="JP435">
        <v>537762</v>
      </c>
      <c r="JQ435">
        <v>0</v>
      </c>
      <c r="JR435">
        <v>0</v>
      </c>
      <c r="JS435">
        <v>824794</v>
      </c>
      <c r="JT435"/>
      <c r="JU435"/>
      <c r="JV435"/>
      <c r="JW435"/>
      <c r="JX435"/>
      <c r="JY435"/>
      <c r="JZ435"/>
      <c r="KA435"/>
      <c r="KB435"/>
      <c r="KC435"/>
      <c r="KD435"/>
      <c r="KE435"/>
      <c r="KF435">
        <v>115</v>
      </c>
      <c r="KG435">
        <v>161</v>
      </c>
      <c r="KH435">
        <v>72</v>
      </c>
      <c r="KI435">
        <v>74</v>
      </c>
      <c r="KJ435">
        <v>108</v>
      </c>
      <c r="KK435">
        <v>68</v>
      </c>
      <c r="KL435">
        <v>45</v>
      </c>
      <c r="KM435">
        <v>65</v>
      </c>
      <c r="KN435">
        <v>40</v>
      </c>
      <c r="KO435">
        <v>1</v>
      </c>
      <c r="KP435">
        <v>0</v>
      </c>
      <c r="KQ435">
        <v>0</v>
      </c>
      <c r="KR435">
        <v>0</v>
      </c>
      <c r="KS435">
        <v>1</v>
      </c>
      <c r="KT435">
        <v>0</v>
      </c>
      <c r="KU435">
        <v>1</v>
      </c>
      <c r="KV435">
        <v>0</v>
      </c>
      <c r="KW435">
        <v>0</v>
      </c>
      <c r="KX435">
        <v>0</v>
      </c>
      <c r="KY435">
        <v>0</v>
      </c>
      <c r="KZ435">
        <v>0</v>
      </c>
      <c r="LA435">
        <v>0</v>
      </c>
      <c r="LB435">
        <v>0</v>
      </c>
      <c r="LC435">
        <v>0</v>
      </c>
      <c r="LD435">
        <v>1</v>
      </c>
      <c r="LE435">
        <v>0</v>
      </c>
      <c r="LF435">
        <v>0</v>
      </c>
      <c r="LG435">
        <v>0</v>
      </c>
      <c r="LH435">
        <v>0</v>
      </c>
    </row>
    <row r="436" spans="1:320" s="34" customFormat="1" ht="15" customHeight="1" x14ac:dyDescent="0.25">
      <c r="A436" s="45">
        <v>206190697</v>
      </c>
      <c r="B436" s="45" t="s">
        <v>4138</v>
      </c>
      <c r="C436" s="46">
        <v>45292</v>
      </c>
      <c r="D436" s="46">
        <v>45657</v>
      </c>
      <c r="E436" s="47">
        <v>366</v>
      </c>
      <c r="F436" s="45" t="s">
        <v>883</v>
      </c>
      <c r="G436" s="45" t="s">
        <v>884</v>
      </c>
      <c r="H436" s="45" t="s">
        <v>1030</v>
      </c>
      <c r="I436" s="45" t="s">
        <v>886</v>
      </c>
      <c r="J436" s="45" t="s">
        <v>887</v>
      </c>
      <c r="K436" s="45" t="s">
        <v>1031</v>
      </c>
      <c r="L436" s="45" t="s">
        <v>2709</v>
      </c>
      <c r="M436" s="45" t="s">
        <v>4139</v>
      </c>
      <c r="N436" s="45" t="s">
        <v>4140</v>
      </c>
      <c r="O436" s="45" t="s">
        <v>1034</v>
      </c>
      <c r="P436" s="45" t="s">
        <v>2712</v>
      </c>
      <c r="Q436" s="45" t="s">
        <v>4141</v>
      </c>
      <c r="R436" t="s">
        <v>4142</v>
      </c>
      <c r="S436" s="45" t="s">
        <v>893</v>
      </c>
      <c r="T436"/>
      <c r="U436" s="47">
        <v>99</v>
      </c>
      <c r="V436" s="47">
        <v>99</v>
      </c>
      <c r="W436" s="47" t="s">
        <v>894</v>
      </c>
      <c r="X436" s="47">
        <v>36234</v>
      </c>
      <c r="Y436" s="47">
        <v>33158</v>
      </c>
      <c r="Z436" s="48">
        <v>216.08</v>
      </c>
      <c r="AA436" s="44">
        <v>156</v>
      </c>
      <c r="AB436" s="44">
        <v>123</v>
      </c>
      <c r="AC436" s="44">
        <v>2805</v>
      </c>
      <c r="AD436" s="44">
        <v>335</v>
      </c>
      <c r="AE436" s="44">
        <v>1740</v>
      </c>
      <c r="AF436" s="44">
        <v>23681</v>
      </c>
      <c r="AG436" s="44"/>
      <c r="AH436" s="47">
        <v>3648</v>
      </c>
      <c r="AI436" s="47">
        <v>4</v>
      </c>
      <c r="AJ436">
        <v>945</v>
      </c>
      <c r="AK436" t="s">
        <v>895</v>
      </c>
      <c r="AL436">
        <v>33158</v>
      </c>
      <c r="AM436"/>
      <c r="AN436"/>
      <c r="AO436"/>
      <c r="AP436"/>
      <c r="AQ436"/>
      <c r="AR436" s="44"/>
      <c r="AS436" s="44"/>
      <c r="AT436" s="44"/>
      <c r="AU436" s="44">
        <v>13018651</v>
      </c>
      <c r="AV436" s="44">
        <v>5901573</v>
      </c>
      <c r="AW436" s="44">
        <v>3819936</v>
      </c>
      <c r="AX436" s="44">
        <v>6368</v>
      </c>
      <c r="AY436" s="44">
        <v>15106656</v>
      </c>
      <c r="AZ436" s="21">
        <v>14256192</v>
      </c>
      <c r="BA436" s="21">
        <v>850464</v>
      </c>
      <c r="BB436" s="44">
        <v>327069</v>
      </c>
      <c r="BC436" s="44"/>
      <c r="BD436" s="44"/>
      <c r="BE436" s="44">
        <v>1177533</v>
      </c>
      <c r="BF436" s="44">
        <v>675968</v>
      </c>
      <c r="BG436" s="44">
        <v>137079</v>
      </c>
      <c r="BH436" s="44">
        <v>1048785</v>
      </c>
      <c r="BI436" s="21">
        <v>9300950</v>
      </c>
      <c r="BJ436" s="21"/>
      <c r="BK436" s="21">
        <v>1464061</v>
      </c>
      <c r="BL436" s="21">
        <v>1900</v>
      </c>
      <c r="BM436" s="21">
        <v>389908</v>
      </c>
      <c r="BN436" s="21">
        <v>13018651</v>
      </c>
      <c r="BO436" s="21"/>
      <c r="BP436" s="21"/>
      <c r="BQ436" s="44"/>
      <c r="BR436" s="21"/>
      <c r="BS436" s="44"/>
      <c r="BT436" s="21"/>
      <c r="BU436" s="44"/>
      <c r="BV436" s="21"/>
      <c r="BW436" s="44">
        <v>4166841</v>
      </c>
      <c r="BX436" s="21"/>
      <c r="BY436" s="21">
        <v>182498</v>
      </c>
      <c r="BZ436" s="21"/>
      <c r="CA436" s="44"/>
      <c r="CB436" s="44"/>
      <c r="CC436" s="44">
        <v>160386</v>
      </c>
      <c r="CD436" s="44"/>
      <c r="CE436" s="44"/>
      <c r="CF436" s="44"/>
      <c r="CG436" s="44">
        <v>1383095</v>
      </c>
      <c r="CH436" s="44"/>
      <c r="CI436" s="21">
        <v>8722</v>
      </c>
      <c r="CJ436" s="44"/>
      <c r="CK436" s="21">
        <v>31</v>
      </c>
      <c r="CL436" s="44"/>
      <c r="CM436" s="44">
        <v>0</v>
      </c>
      <c r="CN436" s="44">
        <v>0</v>
      </c>
      <c r="CO436" s="44">
        <v>3003645</v>
      </c>
      <c r="CP436" s="44">
        <v>19755</v>
      </c>
      <c r="CQ436" s="21">
        <v>2492290</v>
      </c>
      <c r="CR436" s="44">
        <v>212199</v>
      </c>
      <c r="CS436" s="44">
        <v>95578</v>
      </c>
      <c r="CT436" s="44">
        <v>57552</v>
      </c>
      <c r="CU436" s="44"/>
      <c r="CV436" s="44">
        <v>20554</v>
      </c>
      <c r="CW436" s="21"/>
      <c r="CX436" s="21"/>
      <c r="CY436" s="21"/>
      <c r="CZ436" s="21"/>
      <c r="DA436" s="21"/>
      <c r="DB436" s="21"/>
      <c r="DC436" s="21"/>
      <c r="DD436" s="21"/>
      <c r="DE436" s="44"/>
      <c r="DF436" s="21"/>
      <c r="DG436" s="44"/>
      <c r="DH436" s="21"/>
      <c r="DI436" s="44"/>
      <c r="DJ436" s="44"/>
      <c r="DK436" s="44"/>
      <c r="DL436" s="44"/>
      <c r="DM436" s="21"/>
      <c r="DN436" s="44"/>
      <c r="DO436" s="44"/>
      <c r="DP436" s="44"/>
      <c r="DQ436" s="44"/>
      <c r="DR436" s="44"/>
      <c r="DS436" s="44"/>
      <c r="DT436" s="44"/>
      <c r="DU436" s="44"/>
      <c r="DV436" s="44"/>
      <c r="DW436" s="44"/>
      <c r="DX436" s="44"/>
      <c r="DY436" s="44"/>
      <c r="DZ436" s="44"/>
      <c r="EA436" s="44"/>
      <c r="EB436" s="21"/>
      <c r="EC436" s="44">
        <v>815617</v>
      </c>
      <c r="ED436" s="44"/>
      <c r="EE436" s="21">
        <v>66892</v>
      </c>
      <c r="EF436" s="44"/>
      <c r="EG436" s="21">
        <v>469295</v>
      </c>
      <c r="EH436" s="44"/>
      <c r="EI436" s="21">
        <v>1243923</v>
      </c>
      <c r="EJ436" s="44"/>
      <c r="EK436" s="44"/>
      <c r="EL436" s="21"/>
      <c r="EM436" s="44">
        <v>1148993</v>
      </c>
      <c r="EN436" s="44"/>
      <c r="EO436" s="44">
        <v>75216</v>
      </c>
      <c r="EP436" s="21"/>
      <c r="EQ436" s="21"/>
      <c r="ER436" s="21"/>
      <c r="ES436" s="21"/>
      <c r="ET436" s="44"/>
      <c r="EU436" s="21"/>
      <c r="EV436" s="44"/>
      <c r="EW436" s="21"/>
      <c r="EX436" s="44"/>
      <c r="EY436" s="44"/>
      <c r="EZ436" s="21"/>
      <c r="FA436" s="21"/>
      <c r="FB436" s="44"/>
      <c r="FC436" s="44"/>
      <c r="FD436" s="21"/>
      <c r="FE436" s="112"/>
      <c r="FF436" s="44"/>
      <c r="FG436" s="44">
        <v>7161653</v>
      </c>
      <c r="FH436" s="44">
        <v>1546078</v>
      </c>
      <c r="FI436" s="44">
        <v>5548461</v>
      </c>
      <c r="FJ436" s="44">
        <v>188805</v>
      </c>
      <c r="FK436" s="44">
        <v>5584761</v>
      </c>
      <c r="FL436" s="44"/>
      <c r="FM436" s="44"/>
      <c r="FN436" s="44"/>
      <c r="FO436" s="44"/>
      <c r="FP436" s="44"/>
      <c r="FQ436" s="44"/>
      <c r="FR436" s="44"/>
      <c r="FS436" s="44"/>
      <c r="FT436" s="44">
        <v>15455</v>
      </c>
      <c r="FU436" s="44">
        <v>90</v>
      </c>
      <c r="FV436" s="21">
        <v>450150</v>
      </c>
      <c r="FW436" s="44"/>
      <c r="FX436" s="44">
        <v>323409</v>
      </c>
      <c r="FY436" s="44">
        <v>34584</v>
      </c>
      <c r="FZ436" s="44">
        <v>95397</v>
      </c>
      <c r="GA436" s="44">
        <v>27891</v>
      </c>
      <c r="GB436" s="44"/>
      <c r="GC436" s="44">
        <v>16862</v>
      </c>
      <c r="GD436" s="44">
        <v>401583</v>
      </c>
      <c r="GE436" s="44">
        <v>414145</v>
      </c>
      <c r="GF436" s="44">
        <v>215654</v>
      </c>
      <c r="GG436" s="44">
        <v>930256</v>
      </c>
      <c r="GH436" s="44">
        <v>200820</v>
      </c>
      <c r="GI436" s="44">
        <v>250416</v>
      </c>
      <c r="GJ436" s="44">
        <v>126093</v>
      </c>
      <c r="GK436" s="44">
        <v>3861743</v>
      </c>
      <c r="GL436" s="44">
        <v>135995</v>
      </c>
      <c r="GM436" s="44">
        <v>917790</v>
      </c>
      <c r="GN436" s="44">
        <v>85314</v>
      </c>
      <c r="GO436" s="44">
        <v>16717</v>
      </c>
      <c r="GP436" s="44"/>
      <c r="GQ436" s="44"/>
      <c r="GR436" s="44">
        <v>151067</v>
      </c>
      <c r="GS436" s="44">
        <v>4909139</v>
      </c>
      <c r="GT436" s="44"/>
      <c r="GU436" s="21">
        <v>333081</v>
      </c>
      <c r="GV436" s="44">
        <v>68551</v>
      </c>
      <c r="GW436" s="44">
        <v>2868886</v>
      </c>
      <c r="GX436" s="44">
        <v>116037</v>
      </c>
      <c r="GY436" s="44">
        <v>8295694</v>
      </c>
      <c r="GZ436" s="44">
        <v>9431162</v>
      </c>
      <c r="HA436" s="44"/>
      <c r="HB436" s="44">
        <v>235400</v>
      </c>
      <c r="HC436" s="44">
        <v>-1370868</v>
      </c>
      <c r="HD436" s="44">
        <v>8295694</v>
      </c>
      <c r="HE436" s="21"/>
      <c r="HF436" s="21"/>
      <c r="HG436" s="21"/>
      <c r="HH436" s="21"/>
      <c r="HI436" s="21">
        <v>0</v>
      </c>
      <c r="HJ436" s="44"/>
      <c r="HK436" s="21">
        <v>301830</v>
      </c>
      <c r="HL436" s="21">
        <v>114042</v>
      </c>
      <c r="HM436" s="21">
        <v>415872</v>
      </c>
      <c r="HN436" s="21">
        <v>-82791</v>
      </c>
      <c r="HO436" s="21"/>
      <c r="HP436" s="44"/>
      <c r="HQ436" s="47"/>
      <c r="HR436" s="47">
        <v>235400</v>
      </c>
      <c r="HS436" s="47"/>
      <c r="HT436" s="47" t="s">
        <v>1759</v>
      </c>
      <c r="HU436" s="47">
        <v>0</v>
      </c>
      <c r="HV436" s="47">
        <v>2217</v>
      </c>
      <c r="HW436" s="47">
        <v>0</v>
      </c>
      <c r="HX436" s="47">
        <v>7302</v>
      </c>
      <c r="HY436" s="47">
        <v>34369</v>
      </c>
      <c r="HZ436" s="47">
        <v>83295</v>
      </c>
      <c r="IA436" s="47">
        <v>344</v>
      </c>
      <c r="IB436" s="47">
        <v>0</v>
      </c>
      <c r="IC436" s="47">
        <v>3678</v>
      </c>
      <c r="ID436">
        <v>14331</v>
      </c>
      <c r="IE436" s="47">
        <v>4825</v>
      </c>
      <c r="IF436">
        <v>14791</v>
      </c>
      <c r="IG436" s="47">
        <v>7543</v>
      </c>
      <c r="IH436" s="47">
        <v>21928</v>
      </c>
      <c r="II436">
        <v>5049</v>
      </c>
      <c r="IJ436">
        <v>7974</v>
      </c>
      <c r="IK436">
        <v>2324</v>
      </c>
      <c r="IL436">
        <v>20425</v>
      </c>
      <c r="IM436">
        <v>230395</v>
      </c>
      <c r="IN436">
        <v>0</v>
      </c>
      <c r="IO436">
        <v>0</v>
      </c>
      <c r="IP436">
        <v>0</v>
      </c>
      <c r="IQ436">
        <v>1865</v>
      </c>
      <c r="IR436">
        <v>0</v>
      </c>
      <c r="IS436">
        <v>0</v>
      </c>
      <c r="IT436">
        <v>1865</v>
      </c>
      <c r="IU436">
        <v>188310</v>
      </c>
      <c r="IV436">
        <v>0</v>
      </c>
      <c r="IW436">
        <v>376771</v>
      </c>
      <c r="IX436">
        <v>1396971</v>
      </c>
      <c r="IY436">
        <v>2067649</v>
      </c>
      <c r="IZ436">
        <v>21267</v>
      </c>
      <c r="JA436">
        <v>0</v>
      </c>
      <c r="JB436">
        <v>203855</v>
      </c>
      <c r="JC436">
        <v>673387</v>
      </c>
      <c r="JD436">
        <v>118771</v>
      </c>
      <c r="JE436">
        <v>311622</v>
      </c>
      <c r="JF436">
        <v>154957</v>
      </c>
      <c r="JG436">
        <v>515071</v>
      </c>
      <c r="JH436">
        <v>163535</v>
      </c>
      <c r="JI436">
        <v>196358</v>
      </c>
      <c r="JJ436">
        <v>107587</v>
      </c>
      <c r="JK436">
        <v>665542</v>
      </c>
      <c r="JL436">
        <v>7161653</v>
      </c>
      <c r="JM436">
        <v>0</v>
      </c>
      <c r="JN436">
        <v>0</v>
      </c>
      <c r="JO436">
        <v>0</v>
      </c>
      <c r="JP436">
        <v>60417</v>
      </c>
      <c r="JQ436">
        <v>0</v>
      </c>
      <c r="JR436">
        <v>0</v>
      </c>
      <c r="JS436">
        <v>60417</v>
      </c>
      <c r="JT436"/>
      <c r="JU436"/>
      <c r="JV436"/>
      <c r="JW436"/>
      <c r="JX436"/>
      <c r="JY436">
        <v>14331</v>
      </c>
      <c r="JZ436"/>
      <c r="KA436"/>
      <c r="KB436"/>
      <c r="KC436"/>
      <c r="KD436"/>
      <c r="KE436">
        <v>673387</v>
      </c>
      <c r="KF436">
        <v>151</v>
      </c>
      <c r="KG436">
        <v>187</v>
      </c>
      <c r="KH436">
        <v>133</v>
      </c>
      <c r="KI436">
        <v>101</v>
      </c>
      <c r="KJ436">
        <v>123</v>
      </c>
      <c r="KK436">
        <v>93</v>
      </c>
      <c r="KL436">
        <v>59</v>
      </c>
      <c r="KM436">
        <v>71</v>
      </c>
      <c r="KN436">
        <v>53</v>
      </c>
      <c r="KO436">
        <v>1</v>
      </c>
      <c r="KP436">
        <v>0</v>
      </c>
      <c r="KQ436">
        <v>0</v>
      </c>
      <c r="KR436">
        <v>0</v>
      </c>
      <c r="KS436">
        <v>1</v>
      </c>
      <c r="KT436">
        <v>0</v>
      </c>
      <c r="KU436">
        <v>1</v>
      </c>
      <c r="KV436">
        <v>0</v>
      </c>
      <c r="KW436">
        <v>0</v>
      </c>
      <c r="KX436">
        <v>0</v>
      </c>
      <c r="KY436">
        <v>0</v>
      </c>
      <c r="KZ436">
        <v>0</v>
      </c>
      <c r="LA436">
        <v>0</v>
      </c>
      <c r="LB436">
        <v>0</v>
      </c>
      <c r="LC436">
        <v>0</v>
      </c>
      <c r="LD436">
        <v>1</v>
      </c>
      <c r="LE436">
        <v>0</v>
      </c>
      <c r="LF436">
        <v>0</v>
      </c>
      <c r="LG436">
        <v>0</v>
      </c>
      <c r="LH436">
        <v>0</v>
      </c>
    </row>
    <row r="437" spans="1:320" s="34" customFormat="1" ht="15" customHeight="1" x14ac:dyDescent="0.25">
      <c r="A437" s="45">
        <v>206190698</v>
      </c>
      <c r="B437" s="45" t="s">
        <v>4143</v>
      </c>
      <c r="C437" s="46">
        <v>45292</v>
      </c>
      <c r="D437" s="46">
        <v>45657</v>
      </c>
      <c r="E437" s="47">
        <v>366</v>
      </c>
      <c r="F437" s="45" t="s">
        <v>883</v>
      </c>
      <c r="G437" s="45" t="s">
        <v>884</v>
      </c>
      <c r="H437" s="45" t="s">
        <v>1030</v>
      </c>
      <c r="I437" s="45" t="s">
        <v>886</v>
      </c>
      <c r="J437" s="45" t="s">
        <v>887</v>
      </c>
      <c r="K437" s="45" t="s">
        <v>1031</v>
      </c>
      <c r="L437" s="45" t="s">
        <v>3200</v>
      </c>
      <c r="M437" s="45" t="s">
        <v>4144</v>
      </c>
      <c r="N437" s="45" t="s">
        <v>4145</v>
      </c>
      <c r="O437" s="45" t="s">
        <v>1136</v>
      </c>
      <c r="P437" s="45" t="s">
        <v>3324</v>
      </c>
      <c r="Q437" s="45" t="s">
        <v>4146</v>
      </c>
      <c r="R437" t="s">
        <v>3901</v>
      </c>
      <c r="S437" s="45" t="s">
        <v>893</v>
      </c>
      <c r="T437"/>
      <c r="U437" s="47">
        <v>67</v>
      </c>
      <c r="V437" s="47">
        <v>67</v>
      </c>
      <c r="W437" s="47" t="s">
        <v>894</v>
      </c>
      <c r="X437" s="47">
        <v>24522</v>
      </c>
      <c r="Y437" s="47">
        <v>23758</v>
      </c>
      <c r="Z437" s="48">
        <v>213.61</v>
      </c>
      <c r="AA437" s="44">
        <v>85</v>
      </c>
      <c r="AB437" s="44">
        <v>81</v>
      </c>
      <c r="AC437" s="44">
        <v>5049</v>
      </c>
      <c r="AD437" s="44">
        <v>52</v>
      </c>
      <c r="AE437" s="44">
        <v>2246</v>
      </c>
      <c r="AF437" s="44">
        <v>16408</v>
      </c>
      <c r="AG437" s="44"/>
      <c r="AH437" s="47"/>
      <c r="AI437" s="47">
        <v>3</v>
      </c>
      <c r="AJ437"/>
      <c r="AK437" t="s">
        <v>895</v>
      </c>
      <c r="AL437">
        <v>23758</v>
      </c>
      <c r="AM437"/>
      <c r="AN437"/>
      <c r="AO437"/>
      <c r="AP437"/>
      <c r="AQ437"/>
      <c r="AR437" s="44"/>
      <c r="AS437" s="44"/>
      <c r="AT437" s="44"/>
      <c r="AU437" s="44">
        <v>9503200</v>
      </c>
      <c r="AV437" s="44">
        <v>2711466</v>
      </c>
      <c r="AW437" s="44">
        <v>2621874</v>
      </c>
      <c r="AX437" s="44">
        <v>16577</v>
      </c>
      <c r="AY437" s="44">
        <v>9609369</v>
      </c>
      <c r="AZ437" s="21">
        <v>9255870</v>
      </c>
      <c r="BA437" s="21">
        <v>353499</v>
      </c>
      <c r="BB437" s="44">
        <v>2</v>
      </c>
      <c r="BC437" s="44">
        <v>16207</v>
      </c>
      <c r="BD437" s="44"/>
      <c r="BE437" s="44">
        <v>337294</v>
      </c>
      <c r="BF437" s="44">
        <v>2019600</v>
      </c>
      <c r="BG437" s="44">
        <v>20800</v>
      </c>
      <c r="BH437" s="44">
        <v>898400</v>
      </c>
      <c r="BI437" s="21">
        <v>6563200</v>
      </c>
      <c r="BJ437" s="21"/>
      <c r="BK437" s="21"/>
      <c r="BL437" s="21">
        <v>1200</v>
      </c>
      <c r="BM437" s="21"/>
      <c r="BN437" s="21">
        <v>9503200</v>
      </c>
      <c r="BO437" s="21"/>
      <c r="BP437" s="21"/>
      <c r="BQ437" s="44"/>
      <c r="BR437" s="21"/>
      <c r="BS437" s="44"/>
      <c r="BT437" s="21"/>
      <c r="BU437" s="44"/>
      <c r="BV437" s="21"/>
      <c r="BW437" s="44">
        <v>2676824</v>
      </c>
      <c r="BX437" s="21"/>
      <c r="BY437" s="21">
        <v>34642</v>
      </c>
      <c r="BZ437" s="21"/>
      <c r="CA437" s="44"/>
      <c r="CB437" s="44"/>
      <c r="CC437" s="44"/>
      <c r="CD437" s="44"/>
      <c r="CE437" s="44"/>
      <c r="CF437" s="44"/>
      <c r="CG437" s="44"/>
      <c r="CH437" s="44"/>
      <c r="CI437" s="21"/>
      <c r="CJ437" s="44"/>
      <c r="CK437" s="21"/>
      <c r="CL437" s="44"/>
      <c r="CM437" s="44">
        <v>135</v>
      </c>
      <c r="CN437" s="44">
        <v>131</v>
      </c>
      <c r="CO437" s="44">
        <v>1109680</v>
      </c>
      <c r="CP437" s="44">
        <v>0</v>
      </c>
      <c r="CQ437" s="21">
        <v>1255840</v>
      </c>
      <c r="CR437" s="44">
        <v>136800</v>
      </c>
      <c r="CS437" s="44">
        <v>181235</v>
      </c>
      <c r="CT437" s="44">
        <v>21101</v>
      </c>
      <c r="CU437" s="44"/>
      <c r="CV437" s="44">
        <v>6544</v>
      </c>
      <c r="CW437" s="21"/>
      <c r="CX437" s="21"/>
      <c r="CY437" s="21"/>
      <c r="CZ437" s="21"/>
      <c r="DA437" s="21"/>
      <c r="DB437" s="21"/>
      <c r="DC437" s="21"/>
      <c r="DD437" s="21"/>
      <c r="DE437" s="44"/>
      <c r="DF437" s="21"/>
      <c r="DG437" s="44"/>
      <c r="DH437" s="21"/>
      <c r="DI437" s="44"/>
      <c r="DJ437" s="44"/>
      <c r="DK437" s="44"/>
      <c r="DL437" s="44"/>
      <c r="DM437" s="21"/>
      <c r="DN437" s="44"/>
      <c r="DO437" s="44"/>
      <c r="DP437" s="44"/>
      <c r="DQ437" s="44"/>
      <c r="DR437" s="44"/>
      <c r="DS437" s="44"/>
      <c r="DT437" s="44"/>
      <c r="DU437" s="44"/>
      <c r="DV437" s="44"/>
      <c r="DW437" s="44"/>
      <c r="DX437" s="44"/>
      <c r="DY437" s="44"/>
      <c r="DZ437" s="44"/>
      <c r="EA437" s="44"/>
      <c r="EB437" s="21"/>
      <c r="EC437" s="44">
        <v>397399</v>
      </c>
      <c r="ED437" s="44"/>
      <c r="EE437" s="21">
        <v>6902</v>
      </c>
      <c r="EF437" s="44"/>
      <c r="EG437" s="21">
        <v>222715</v>
      </c>
      <c r="EH437" s="44"/>
      <c r="EI437" s="21">
        <v>1994858</v>
      </c>
      <c r="EJ437" s="44"/>
      <c r="EK437" s="44"/>
      <c r="EL437" s="21"/>
      <c r="EM437" s="44"/>
      <c r="EN437" s="44"/>
      <c r="EO437" s="44"/>
      <c r="EP437" s="21"/>
      <c r="EQ437" s="21"/>
      <c r="ER437" s="21"/>
      <c r="ES437" s="21"/>
      <c r="ET437" s="44"/>
      <c r="EU437" s="21"/>
      <c r="EV437" s="44"/>
      <c r="EW437" s="21"/>
      <c r="EX437" s="44"/>
      <c r="EY437" s="44"/>
      <c r="EZ437" s="21"/>
      <c r="FA437" s="21"/>
      <c r="FB437" s="44"/>
      <c r="FC437" s="44"/>
      <c r="FD437" s="21"/>
      <c r="FE437" s="112"/>
      <c r="FF437" s="44"/>
      <c r="FG437" s="44">
        <v>4286243</v>
      </c>
      <c r="FH437" s="44">
        <v>800081</v>
      </c>
      <c r="FI437" s="44">
        <v>4169546</v>
      </c>
      <c r="FJ437" s="44">
        <v>109156</v>
      </c>
      <c r="FK437" s="44">
        <v>3837352</v>
      </c>
      <c r="FL437" s="44"/>
      <c r="FM437" s="44"/>
      <c r="FN437" s="44"/>
      <c r="FO437" s="44"/>
      <c r="FP437" s="44"/>
      <c r="FQ437" s="44"/>
      <c r="FR437" s="44"/>
      <c r="FS437" s="44"/>
      <c r="FT437" s="44">
        <v>15754</v>
      </c>
      <c r="FU437" s="44">
        <v>16159</v>
      </c>
      <c r="FV437" s="21">
        <v>305669</v>
      </c>
      <c r="FW437" s="44"/>
      <c r="FX437" s="44">
        <v>306182</v>
      </c>
      <c r="FY437" s="44">
        <v>140791</v>
      </c>
      <c r="FZ437" s="44">
        <v>175356</v>
      </c>
      <c r="GA437" s="44">
        <v>15892</v>
      </c>
      <c r="GB437" s="44"/>
      <c r="GC437" s="44">
        <v>10894</v>
      </c>
      <c r="GD437" s="44">
        <v>327899</v>
      </c>
      <c r="GE437" s="44">
        <v>208715</v>
      </c>
      <c r="GF437" s="44">
        <v>148029</v>
      </c>
      <c r="GG437" s="44">
        <v>621988</v>
      </c>
      <c r="GH437" s="44">
        <v>193338</v>
      </c>
      <c r="GI437" s="44">
        <v>227069</v>
      </c>
      <c r="GJ437" s="44">
        <v>72750</v>
      </c>
      <c r="GK437" s="44">
        <v>1988023</v>
      </c>
      <c r="GL437" s="44">
        <v>1287</v>
      </c>
      <c r="GM437" s="44">
        <v>588984</v>
      </c>
      <c r="GN437" s="44">
        <v>11872</v>
      </c>
      <c r="GO437" s="44">
        <v>14485</v>
      </c>
      <c r="GP437" s="44"/>
      <c r="GQ437" s="44"/>
      <c r="GR437" s="44">
        <v>27382</v>
      </c>
      <c r="GS437" s="44">
        <v>2831904</v>
      </c>
      <c r="GT437" s="44"/>
      <c r="GU437" s="21">
        <v>70000</v>
      </c>
      <c r="GV437" s="44"/>
      <c r="GW437" s="44">
        <v>16490</v>
      </c>
      <c r="GX437" s="44">
        <v>12115</v>
      </c>
      <c r="GY437" s="44">
        <v>2930509</v>
      </c>
      <c r="GZ437" s="44">
        <v>1339658</v>
      </c>
      <c r="HA437" s="44"/>
      <c r="HB437" s="44"/>
      <c r="HC437" s="44">
        <v>1590851</v>
      </c>
      <c r="HD437" s="44">
        <v>2930509</v>
      </c>
      <c r="HE437" s="21"/>
      <c r="HF437" s="21"/>
      <c r="HG437" s="21">
        <v>581540</v>
      </c>
      <c r="HH437" s="21"/>
      <c r="HI437" s="21">
        <v>0</v>
      </c>
      <c r="HJ437" s="44"/>
      <c r="HK437" s="21">
        <v>70000</v>
      </c>
      <c r="HL437" s="21"/>
      <c r="HM437" s="21">
        <v>70000</v>
      </c>
      <c r="HN437" s="21">
        <v>0</v>
      </c>
      <c r="HO437" s="21"/>
      <c r="HP437" s="44"/>
      <c r="HQ437" s="47"/>
      <c r="HR437" s="47"/>
      <c r="HS437" s="47"/>
      <c r="HT437" s="47" t="s">
        <v>4147</v>
      </c>
      <c r="HU437" s="47">
        <v>1152105.8799999999</v>
      </c>
      <c r="HV437" s="47">
        <v>1687</v>
      </c>
      <c r="HW437" s="47">
        <v>0</v>
      </c>
      <c r="HX437" s="47">
        <v>12061</v>
      </c>
      <c r="HY437" s="47">
        <v>13899</v>
      </c>
      <c r="HZ437" s="47">
        <v>64207</v>
      </c>
      <c r="IA437" s="47">
        <v>0</v>
      </c>
      <c r="IB437" s="47">
        <v>0</v>
      </c>
      <c r="IC437" s="47">
        <v>275</v>
      </c>
      <c r="ID437"/>
      <c r="IE437" s="47">
        <v>4290</v>
      </c>
      <c r="IF437">
        <v>8731</v>
      </c>
      <c r="IG437" s="47">
        <v>6392</v>
      </c>
      <c r="IH437" s="47">
        <v>15923</v>
      </c>
      <c r="II437">
        <v>2163</v>
      </c>
      <c r="IJ437">
        <v>9488</v>
      </c>
      <c r="IK437">
        <v>2032</v>
      </c>
      <c r="IL437">
        <v>11596</v>
      </c>
      <c r="IM437">
        <v>152744</v>
      </c>
      <c r="IN437">
        <v>0</v>
      </c>
      <c r="IO437">
        <v>4200</v>
      </c>
      <c r="IP437">
        <v>0</v>
      </c>
      <c r="IQ437">
        <v>0</v>
      </c>
      <c r="IR437">
        <v>0</v>
      </c>
      <c r="IS437">
        <v>0</v>
      </c>
      <c r="IT437">
        <v>4200</v>
      </c>
      <c r="IU437">
        <v>96268</v>
      </c>
      <c r="IV437">
        <v>0</v>
      </c>
      <c r="IW437">
        <v>657688</v>
      </c>
      <c r="IX437">
        <v>517942</v>
      </c>
      <c r="IY437">
        <v>1521251</v>
      </c>
      <c r="IZ437">
        <v>0</v>
      </c>
      <c r="JA437">
        <v>0</v>
      </c>
      <c r="JB437">
        <v>12890</v>
      </c>
      <c r="JC437"/>
      <c r="JD437">
        <v>127482</v>
      </c>
      <c r="JE437">
        <v>152214</v>
      </c>
      <c r="JF437">
        <v>110750</v>
      </c>
      <c r="JG437">
        <v>303934</v>
      </c>
      <c r="JH437">
        <v>83797</v>
      </c>
      <c r="JI437">
        <v>190910</v>
      </c>
      <c r="JJ437">
        <v>64477</v>
      </c>
      <c r="JK437">
        <v>446640</v>
      </c>
      <c r="JL437">
        <v>4286243</v>
      </c>
      <c r="JM437">
        <v>0</v>
      </c>
      <c r="JN437">
        <v>350592</v>
      </c>
      <c r="JO437">
        <v>0</v>
      </c>
      <c r="JP437">
        <v>0</v>
      </c>
      <c r="JQ437">
        <v>0</v>
      </c>
      <c r="JR437">
        <v>0</v>
      </c>
      <c r="JS437">
        <v>350592</v>
      </c>
      <c r="JT437"/>
      <c r="JU437"/>
      <c r="JV437"/>
      <c r="JW437"/>
      <c r="JX437"/>
      <c r="JY437"/>
      <c r="JZ437"/>
      <c r="KA437"/>
      <c r="KB437"/>
      <c r="KC437"/>
      <c r="KD437"/>
      <c r="KE437"/>
      <c r="KF437">
        <v>85</v>
      </c>
      <c r="KG437">
        <v>118</v>
      </c>
      <c r="KH437">
        <v>62</v>
      </c>
      <c r="KI437">
        <v>52</v>
      </c>
      <c r="KJ437">
        <v>77</v>
      </c>
      <c r="KK437">
        <v>41</v>
      </c>
      <c r="KL437">
        <v>38</v>
      </c>
      <c r="KM437">
        <v>47</v>
      </c>
      <c r="KN437">
        <v>31</v>
      </c>
      <c r="KO437">
        <v>1</v>
      </c>
      <c r="KP437">
        <v>0</v>
      </c>
      <c r="KQ437">
        <v>0</v>
      </c>
      <c r="KR437">
        <v>0</v>
      </c>
      <c r="KS437">
        <v>1</v>
      </c>
      <c r="KT437">
        <v>0</v>
      </c>
      <c r="KU437">
        <v>1</v>
      </c>
      <c r="KV437">
        <v>0</v>
      </c>
      <c r="KW437">
        <v>0</v>
      </c>
      <c r="KX437">
        <v>0</v>
      </c>
      <c r="KY437">
        <v>0</v>
      </c>
      <c r="KZ437">
        <v>0</v>
      </c>
      <c r="LA437">
        <v>0</v>
      </c>
      <c r="LB437">
        <v>0</v>
      </c>
      <c r="LC437">
        <v>0</v>
      </c>
      <c r="LD437">
        <v>1</v>
      </c>
      <c r="LE437">
        <v>0</v>
      </c>
      <c r="LF437">
        <v>0</v>
      </c>
      <c r="LG437">
        <v>0</v>
      </c>
      <c r="LH437">
        <v>0</v>
      </c>
    </row>
    <row r="438" spans="1:320" s="34" customFormat="1" ht="15" customHeight="1" x14ac:dyDescent="0.25">
      <c r="A438" s="45">
        <v>206190699</v>
      </c>
      <c r="B438" s="45" t="s">
        <v>4148</v>
      </c>
      <c r="C438" s="46">
        <v>45292</v>
      </c>
      <c r="D438" s="46">
        <v>45657</v>
      </c>
      <c r="E438" s="47">
        <v>366</v>
      </c>
      <c r="F438" s="45" t="s">
        <v>883</v>
      </c>
      <c r="G438" s="45" t="s">
        <v>884</v>
      </c>
      <c r="H438" s="45" t="s">
        <v>1030</v>
      </c>
      <c r="I438" s="45" t="s">
        <v>886</v>
      </c>
      <c r="J438" s="45" t="s">
        <v>887</v>
      </c>
      <c r="K438" s="45" t="s">
        <v>1031</v>
      </c>
      <c r="L438" s="45" t="s">
        <v>2709</v>
      </c>
      <c r="M438" s="45" t="s">
        <v>4149</v>
      </c>
      <c r="N438" s="45" t="s">
        <v>4150</v>
      </c>
      <c r="O438" s="45" t="s">
        <v>1034</v>
      </c>
      <c r="P438" s="45" t="s">
        <v>4151</v>
      </c>
      <c r="Q438" s="45" t="s">
        <v>4152</v>
      </c>
      <c r="R438" t="s">
        <v>4153</v>
      </c>
      <c r="S438" s="45" t="s">
        <v>893</v>
      </c>
      <c r="T438" t="s">
        <v>2760</v>
      </c>
      <c r="U438" s="47">
        <v>86</v>
      </c>
      <c r="V438" s="47">
        <v>86</v>
      </c>
      <c r="W438" s="47" t="s">
        <v>894</v>
      </c>
      <c r="X438" s="47">
        <v>31476</v>
      </c>
      <c r="Y438" s="47">
        <v>29063</v>
      </c>
      <c r="Z438" s="48">
        <v>218.03</v>
      </c>
      <c r="AA438" s="44">
        <v>296</v>
      </c>
      <c r="AB438" s="44">
        <v>329</v>
      </c>
      <c r="AC438" s="44">
        <v>3684</v>
      </c>
      <c r="AD438" s="44"/>
      <c r="AE438" s="44">
        <v>1440</v>
      </c>
      <c r="AF438" s="44">
        <v>20987</v>
      </c>
      <c r="AG438" s="44">
        <v>2900</v>
      </c>
      <c r="AH438" s="47"/>
      <c r="AI438" s="47">
        <v>52</v>
      </c>
      <c r="AJ438"/>
      <c r="AK438" t="s">
        <v>895</v>
      </c>
      <c r="AL438">
        <v>29063</v>
      </c>
      <c r="AM438"/>
      <c r="AN438"/>
      <c r="AO438"/>
      <c r="AP438"/>
      <c r="AQ438"/>
      <c r="AR438" s="44"/>
      <c r="AS438" s="44"/>
      <c r="AT438" s="44"/>
      <c r="AU438" s="44">
        <v>12434498</v>
      </c>
      <c r="AV438" s="44">
        <v>2793523</v>
      </c>
      <c r="AW438" s="44">
        <v>2330223</v>
      </c>
      <c r="AX438" s="44">
        <v>14934</v>
      </c>
      <c r="AY438" s="44">
        <v>12912732</v>
      </c>
      <c r="AZ438" s="21">
        <v>12900991</v>
      </c>
      <c r="BA438" s="21">
        <v>11741</v>
      </c>
      <c r="BB438" s="44"/>
      <c r="BC438" s="44">
        <v>903</v>
      </c>
      <c r="BD438" s="44"/>
      <c r="BE438" s="44">
        <v>10838</v>
      </c>
      <c r="BF438" s="44">
        <v>1608164</v>
      </c>
      <c r="BG438" s="44"/>
      <c r="BH438" s="44">
        <v>885304</v>
      </c>
      <c r="BI438" s="21">
        <v>8418786</v>
      </c>
      <c r="BJ438" s="21">
        <v>1471631</v>
      </c>
      <c r="BK438" s="21"/>
      <c r="BL438" s="21">
        <v>29184</v>
      </c>
      <c r="BM438" s="21">
        <v>21429</v>
      </c>
      <c r="BN438" s="21">
        <v>12434498</v>
      </c>
      <c r="BO438" s="21"/>
      <c r="BP438" s="21"/>
      <c r="BQ438" s="44"/>
      <c r="BR438" s="21"/>
      <c r="BS438" s="44"/>
      <c r="BT438" s="21"/>
      <c r="BU438" s="44"/>
      <c r="BV438" s="21"/>
      <c r="BW438" s="44">
        <v>1644597</v>
      </c>
      <c r="BX438" s="21"/>
      <c r="BY438" s="21"/>
      <c r="BZ438" s="21"/>
      <c r="CA438" s="44">
        <v>5980</v>
      </c>
      <c r="CB438" s="44"/>
      <c r="CC438" s="44">
        <v>190387</v>
      </c>
      <c r="CD438" s="44"/>
      <c r="CE438" s="44">
        <v>933368</v>
      </c>
      <c r="CF438" s="44"/>
      <c r="CG438" s="44"/>
      <c r="CH438" s="44"/>
      <c r="CI438" s="21">
        <v>5102</v>
      </c>
      <c r="CJ438" s="44"/>
      <c r="CK438" s="21">
        <v>14089</v>
      </c>
      <c r="CL438" s="44"/>
      <c r="CM438" s="44">
        <v>339</v>
      </c>
      <c r="CN438" s="44">
        <v>0</v>
      </c>
      <c r="CO438" s="44">
        <v>1222807</v>
      </c>
      <c r="CP438" s="44">
        <v>0</v>
      </c>
      <c r="CQ438" s="21">
        <v>1101020</v>
      </c>
      <c r="CR438" s="44">
        <v>237008</v>
      </c>
      <c r="CS438" s="44">
        <v>183033</v>
      </c>
      <c r="CT438" s="44">
        <v>31499</v>
      </c>
      <c r="CU438" s="44"/>
      <c r="CV438" s="44">
        <v>17817</v>
      </c>
      <c r="CW438" s="21"/>
      <c r="CX438" s="21"/>
      <c r="CY438" s="21"/>
      <c r="CZ438" s="21"/>
      <c r="DA438" s="21"/>
      <c r="DB438" s="21"/>
      <c r="DC438" s="21"/>
      <c r="DD438" s="21"/>
      <c r="DE438" s="44"/>
      <c r="DF438" s="21"/>
      <c r="DG438" s="44"/>
      <c r="DH438" s="21"/>
      <c r="DI438" s="44"/>
      <c r="DJ438" s="44"/>
      <c r="DK438" s="44"/>
      <c r="DL438" s="44"/>
      <c r="DM438" s="21"/>
      <c r="DN438" s="44"/>
      <c r="DO438" s="44"/>
      <c r="DP438" s="44"/>
      <c r="DQ438" s="44"/>
      <c r="DR438" s="44"/>
      <c r="DS438" s="44"/>
      <c r="DT438" s="44"/>
      <c r="DU438" s="44"/>
      <c r="DV438" s="44"/>
      <c r="DW438" s="44"/>
      <c r="DX438" s="44"/>
      <c r="DY438" s="44">
        <v>6987</v>
      </c>
      <c r="DZ438" s="44"/>
      <c r="EA438" s="44"/>
      <c r="EB438" s="21"/>
      <c r="EC438" s="44">
        <v>-282519</v>
      </c>
      <c r="ED438" s="44"/>
      <c r="EE438" s="21"/>
      <c r="EF438" s="44"/>
      <c r="EG438" s="21">
        <v>-225399</v>
      </c>
      <c r="EH438" s="44"/>
      <c r="EI438" s="21">
        <v>2437026</v>
      </c>
      <c r="EJ438" s="44"/>
      <c r="EK438" s="44">
        <v>400051</v>
      </c>
      <c r="EL438" s="21"/>
      <c r="EM438" s="44"/>
      <c r="EN438" s="44"/>
      <c r="EO438" s="44">
        <v>-5923</v>
      </c>
      <c r="EP438" s="21"/>
      <c r="EQ438" s="21"/>
      <c r="ER438" s="21"/>
      <c r="ES438" s="21"/>
      <c r="ET438" s="44"/>
      <c r="EU438" s="21"/>
      <c r="EV438" s="44"/>
      <c r="EW438" s="21"/>
      <c r="EX438" s="44"/>
      <c r="EY438" s="44"/>
      <c r="EZ438" s="21"/>
      <c r="FA438" s="21"/>
      <c r="FB438" s="44"/>
      <c r="FC438" s="44"/>
      <c r="FD438" s="21"/>
      <c r="FE438" s="112"/>
      <c r="FF438" s="44"/>
      <c r="FG438" s="44">
        <v>5119285</v>
      </c>
      <c r="FH438" s="44">
        <v>1483532</v>
      </c>
      <c r="FI438" s="44">
        <v>6298174</v>
      </c>
      <c r="FJ438" s="44">
        <v>398351</v>
      </c>
      <c r="FK438" s="44">
        <v>5580352</v>
      </c>
      <c r="FL438" s="44"/>
      <c r="FM438" s="44"/>
      <c r="FN438" s="44"/>
      <c r="FO438" s="44"/>
      <c r="FP438" s="44"/>
      <c r="FQ438" s="44"/>
      <c r="FR438" s="44"/>
      <c r="FS438" s="44"/>
      <c r="FT438" s="44">
        <v>44054</v>
      </c>
      <c r="FU438" s="44"/>
      <c r="FV438" s="21">
        <v>658418</v>
      </c>
      <c r="FW438" s="44">
        <v>5436</v>
      </c>
      <c r="FX438" s="44">
        <v>194355</v>
      </c>
      <c r="FY438" s="44">
        <v>47567</v>
      </c>
      <c r="FZ438" s="44">
        <v>194994</v>
      </c>
      <c r="GA438" s="44">
        <v>35664</v>
      </c>
      <c r="GB438" s="44"/>
      <c r="GC438" s="44">
        <v>11151</v>
      </c>
      <c r="GD438" s="44">
        <v>518285</v>
      </c>
      <c r="GE438" s="44">
        <v>337857</v>
      </c>
      <c r="GF438" s="44">
        <v>229780</v>
      </c>
      <c r="GG438" s="44">
        <v>786524</v>
      </c>
      <c r="GH438" s="44">
        <v>355166</v>
      </c>
      <c r="GI438" s="44">
        <v>130796</v>
      </c>
      <c r="GJ438" s="44">
        <v>24874</v>
      </c>
      <c r="GK438" s="44">
        <v>2635217</v>
      </c>
      <c r="GL438" s="44">
        <v>122830</v>
      </c>
      <c r="GM438" s="44">
        <v>572363</v>
      </c>
      <c r="GN438" s="44">
        <v>22421</v>
      </c>
      <c r="GO438" s="44">
        <v>38317</v>
      </c>
      <c r="GP438" s="44"/>
      <c r="GQ438" s="44"/>
      <c r="GR438" s="44">
        <v>354570</v>
      </c>
      <c r="GS438" s="44">
        <v>-528653</v>
      </c>
      <c r="GT438" s="44">
        <v>4397573</v>
      </c>
      <c r="GU438" s="21"/>
      <c r="GV438" s="44"/>
      <c r="GW438" s="44"/>
      <c r="GX438" s="44"/>
      <c r="GY438" s="44">
        <v>3868920</v>
      </c>
      <c r="GZ438" s="44">
        <v>1326546</v>
      </c>
      <c r="HA438" s="44"/>
      <c r="HB438" s="44">
        <v>2575076</v>
      </c>
      <c r="HC438" s="44">
        <v>-32702</v>
      </c>
      <c r="HD438" s="44">
        <v>3868920</v>
      </c>
      <c r="HE438" s="21">
        <v>-2056250</v>
      </c>
      <c r="HF438" s="21"/>
      <c r="HG438" s="21"/>
      <c r="HH438" s="21"/>
      <c r="HI438" s="21">
        <v>0</v>
      </c>
      <c r="HJ438" s="44"/>
      <c r="HK438" s="21"/>
      <c r="HL438" s="21"/>
      <c r="HM438" s="21">
        <v>0</v>
      </c>
      <c r="HN438" s="21">
        <v>0</v>
      </c>
      <c r="HO438" s="21"/>
      <c r="HP438" s="44">
        <v>2575076</v>
      </c>
      <c r="HQ438" s="47"/>
      <c r="HR438" s="47">
        <v>2575076</v>
      </c>
      <c r="HS438" s="47"/>
      <c r="HT438" s="47" t="s">
        <v>4154</v>
      </c>
      <c r="HU438" s="47">
        <v>-185716.44000000003</v>
      </c>
      <c r="HV438" s="47">
        <v>2040</v>
      </c>
      <c r="HW438" s="47">
        <v>0</v>
      </c>
      <c r="HX438" s="47">
        <v>7745</v>
      </c>
      <c r="HY438" s="47">
        <v>31829</v>
      </c>
      <c r="HZ438" s="47">
        <v>72985</v>
      </c>
      <c r="IA438" s="47">
        <v>0</v>
      </c>
      <c r="IB438" s="47">
        <v>0</v>
      </c>
      <c r="IC438" s="47">
        <v>2996</v>
      </c>
      <c r="ID438"/>
      <c r="IE438" s="47">
        <v>2440</v>
      </c>
      <c r="IF438"/>
      <c r="IG438" s="47"/>
      <c r="IH438" s="47"/>
      <c r="II438">
        <v>10450</v>
      </c>
      <c r="IJ438">
        <v>3902</v>
      </c>
      <c r="IK438">
        <v>457</v>
      </c>
      <c r="IL438">
        <v>13168</v>
      </c>
      <c r="IM438">
        <v>148012</v>
      </c>
      <c r="IN438">
        <v>0</v>
      </c>
      <c r="IO438">
        <v>0</v>
      </c>
      <c r="IP438">
        <v>0</v>
      </c>
      <c r="IQ438">
        <v>0</v>
      </c>
      <c r="IR438">
        <v>0</v>
      </c>
      <c r="IS438">
        <v>0</v>
      </c>
      <c r="IT438">
        <v>0</v>
      </c>
      <c r="IU438">
        <v>214700</v>
      </c>
      <c r="IV438">
        <v>0</v>
      </c>
      <c r="IW438">
        <v>377417</v>
      </c>
      <c r="IX438">
        <v>1358859</v>
      </c>
      <c r="IY438">
        <v>1896981</v>
      </c>
      <c r="IZ438">
        <v>0</v>
      </c>
      <c r="JA438">
        <v>0</v>
      </c>
      <c r="JB438">
        <v>170956</v>
      </c>
      <c r="JC438"/>
      <c r="JD438">
        <v>120998</v>
      </c>
      <c r="JE438"/>
      <c r="JF438"/>
      <c r="JG438"/>
      <c r="JH438">
        <v>283002</v>
      </c>
      <c r="JI438">
        <v>97992</v>
      </c>
      <c r="JJ438">
        <v>19920</v>
      </c>
      <c r="JK438">
        <v>578460</v>
      </c>
      <c r="JL438">
        <v>5119285</v>
      </c>
      <c r="JM438">
        <v>0</v>
      </c>
      <c r="JN438">
        <v>0</v>
      </c>
      <c r="JO438">
        <v>0</v>
      </c>
      <c r="JP438">
        <v>0</v>
      </c>
      <c r="JQ438">
        <v>0</v>
      </c>
      <c r="JR438">
        <v>0</v>
      </c>
      <c r="JS438">
        <v>0</v>
      </c>
      <c r="JT438"/>
      <c r="JU438"/>
      <c r="JV438"/>
      <c r="JW438"/>
      <c r="JX438"/>
      <c r="JY438"/>
      <c r="JZ438"/>
      <c r="KA438"/>
      <c r="KB438"/>
      <c r="KC438"/>
      <c r="KD438"/>
      <c r="KE438"/>
      <c r="KF438">
        <v>103</v>
      </c>
      <c r="KG438">
        <v>231</v>
      </c>
      <c r="KH438">
        <v>39</v>
      </c>
      <c r="KI438">
        <v>81</v>
      </c>
      <c r="KJ438">
        <v>193</v>
      </c>
      <c r="KK438">
        <v>28</v>
      </c>
      <c r="KL438">
        <v>54</v>
      </c>
      <c r="KM438">
        <v>132</v>
      </c>
      <c r="KN438">
        <v>22</v>
      </c>
      <c r="KO438">
        <v>1</v>
      </c>
      <c r="KP438">
        <v>0</v>
      </c>
      <c r="KQ438">
        <v>0</v>
      </c>
      <c r="KR438">
        <v>0</v>
      </c>
      <c r="KS438">
        <v>1</v>
      </c>
      <c r="KT438">
        <v>0</v>
      </c>
      <c r="KU438">
        <v>1</v>
      </c>
      <c r="KV438">
        <v>0</v>
      </c>
      <c r="KW438">
        <v>0</v>
      </c>
      <c r="KX438">
        <v>0</v>
      </c>
      <c r="KY438">
        <v>0</v>
      </c>
      <c r="KZ438">
        <v>0</v>
      </c>
      <c r="LA438">
        <v>0</v>
      </c>
      <c r="LB438">
        <v>0</v>
      </c>
      <c r="LC438">
        <v>0</v>
      </c>
      <c r="LD438">
        <v>1</v>
      </c>
      <c r="LE438">
        <v>0</v>
      </c>
      <c r="LF438">
        <v>0</v>
      </c>
      <c r="LG438">
        <v>0</v>
      </c>
      <c r="LH438">
        <v>0</v>
      </c>
    </row>
    <row r="439" spans="1:320" s="34" customFormat="1" ht="15" customHeight="1" x14ac:dyDescent="0.25">
      <c r="A439" s="45">
        <v>206190700</v>
      </c>
      <c r="B439" s="45" t="s">
        <v>4155</v>
      </c>
      <c r="C439" s="46">
        <v>45292</v>
      </c>
      <c r="D439" s="46">
        <v>45657</v>
      </c>
      <c r="E439" s="47">
        <v>366</v>
      </c>
      <c r="F439" s="45" t="s">
        <v>883</v>
      </c>
      <c r="G439" s="45" t="s">
        <v>884</v>
      </c>
      <c r="H439" s="45" t="s">
        <v>1030</v>
      </c>
      <c r="I439" s="45" t="s">
        <v>886</v>
      </c>
      <c r="J439" s="45" t="s">
        <v>887</v>
      </c>
      <c r="K439" s="45" t="s">
        <v>1031</v>
      </c>
      <c r="L439" s="45" t="s">
        <v>3100</v>
      </c>
      <c r="M439" s="45" t="s">
        <v>4156</v>
      </c>
      <c r="N439" s="45" t="s">
        <v>4157</v>
      </c>
      <c r="O439" s="45" t="s">
        <v>1284</v>
      </c>
      <c r="P439" s="45" t="s">
        <v>4158</v>
      </c>
      <c r="Q439" s="45" t="s">
        <v>4159</v>
      </c>
      <c r="R439" t="s">
        <v>4160</v>
      </c>
      <c r="S439" s="45" t="s">
        <v>893</v>
      </c>
      <c r="T439"/>
      <c r="U439" s="47">
        <v>106</v>
      </c>
      <c r="V439" s="47">
        <v>106</v>
      </c>
      <c r="W439" s="47" t="s">
        <v>913</v>
      </c>
      <c r="X439" s="47">
        <v>38796</v>
      </c>
      <c r="Y439" s="47">
        <v>36486</v>
      </c>
      <c r="Z439" s="48">
        <v>216.48</v>
      </c>
      <c r="AA439" s="44">
        <v>122</v>
      </c>
      <c r="AB439" s="44">
        <v>118</v>
      </c>
      <c r="AC439" s="44">
        <v>3785</v>
      </c>
      <c r="AD439" s="44"/>
      <c r="AE439" s="44">
        <v>1773</v>
      </c>
      <c r="AF439" s="44">
        <v>29221</v>
      </c>
      <c r="AG439" s="44"/>
      <c r="AH439" s="47">
        <v>1389</v>
      </c>
      <c r="AI439" s="47">
        <v>33</v>
      </c>
      <c r="AJ439">
        <v>285</v>
      </c>
      <c r="AK439" t="s">
        <v>914</v>
      </c>
      <c r="AL439">
        <v>26292</v>
      </c>
      <c r="AM439"/>
      <c r="AN439"/>
      <c r="AO439"/>
      <c r="AP439">
        <v>10194</v>
      </c>
      <c r="AQ439"/>
      <c r="AR439" s="44"/>
      <c r="AS439" s="44"/>
      <c r="AT439" s="44"/>
      <c r="AU439" s="44">
        <v>16490910</v>
      </c>
      <c r="AV439" s="44">
        <v>6704072</v>
      </c>
      <c r="AW439" s="44">
        <v>7500857</v>
      </c>
      <c r="AX439" s="44">
        <v>60581</v>
      </c>
      <c r="AY439" s="44">
        <v>15754706</v>
      </c>
      <c r="AZ439" s="21">
        <v>16138690</v>
      </c>
      <c r="BA439" s="21">
        <v>-383984</v>
      </c>
      <c r="BB439" s="44"/>
      <c r="BC439" s="44"/>
      <c r="BD439" s="44"/>
      <c r="BE439" s="44">
        <v>-383984</v>
      </c>
      <c r="BF439" s="44">
        <v>1543750</v>
      </c>
      <c r="BG439" s="44"/>
      <c r="BH439" s="44">
        <v>748300</v>
      </c>
      <c r="BI439" s="21">
        <v>13442270</v>
      </c>
      <c r="BJ439" s="21"/>
      <c r="BK439" s="21">
        <v>645290</v>
      </c>
      <c r="BL439" s="21">
        <v>11550</v>
      </c>
      <c r="BM439" s="21">
        <v>99750</v>
      </c>
      <c r="BN439" s="21">
        <v>9202200</v>
      </c>
      <c r="BO439" s="21"/>
      <c r="BP439" s="21"/>
      <c r="BQ439" s="44"/>
      <c r="BR439" s="21">
        <v>7288710</v>
      </c>
      <c r="BS439" s="44"/>
      <c r="BT439" s="21"/>
      <c r="BU439" s="44"/>
      <c r="BV439" s="21"/>
      <c r="BW439" s="44">
        <v>5353364</v>
      </c>
      <c r="BX439" s="21"/>
      <c r="BY439" s="21"/>
      <c r="BZ439" s="21"/>
      <c r="CA439" s="44">
        <v>61201</v>
      </c>
      <c r="CB439" s="44"/>
      <c r="CC439" s="44"/>
      <c r="CD439" s="44"/>
      <c r="CE439" s="44"/>
      <c r="CF439" s="44"/>
      <c r="CG439" s="44">
        <v>1289507</v>
      </c>
      <c r="CH439" s="44"/>
      <c r="CI439" s="21"/>
      <c r="CJ439" s="44"/>
      <c r="CK439" s="21"/>
      <c r="CL439" s="44"/>
      <c r="CM439" s="44">
        <v>200175</v>
      </c>
      <c r="CN439" s="44">
        <v>0</v>
      </c>
      <c r="CO439" s="44">
        <v>2323695</v>
      </c>
      <c r="CP439" s="44">
        <v>0</v>
      </c>
      <c r="CQ439" s="21">
        <v>2422027</v>
      </c>
      <c r="CR439" s="44">
        <v>322881</v>
      </c>
      <c r="CS439" s="44">
        <v>1309658</v>
      </c>
      <c r="CT439" s="44">
        <v>109908</v>
      </c>
      <c r="CU439" s="44"/>
      <c r="CV439" s="44">
        <v>15728</v>
      </c>
      <c r="CW439" s="21"/>
      <c r="CX439" s="21"/>
      <c r="CY439" s="21"/>
      <c r="CZ439" s="21"/>
      <c r="DA439" s="21"/>
      <c r="DB439" s="21"/>
      <c r="DC439" s="21"/>
      <c r="DD439" s="21"/>
      <c r="DE439" s="44"/>
      <c r="DF439" s="21"/>
      <c r="DG439" s="44"/>
      <c r="DH439" s="21"/>
      <c r="DI439" s="44"/>
      <c r="DJ439" s="44"/>
      <c r="DK439" s="44"/>
      <c r="DL439" s="44"/>
      <c r="DM439" s="21"/>
      <c r="DN439" s="44"/>
      <c r="DO439" s="44"/>
      <c r="DP439" s="44"/>
      <c r="DQ439" s="44"/>
      <c r="DR439" s="44"/>
      <c r="DS439" s="44"/>
      <c r="DT439" s="44"/>
      <c r="DU439" s="44"/>
      <c r="DV439" s="44"/>
      <c r="DW439" s="44"/>
      <c r="DX439" s="44"/>
      <c r="DY439" s="44"/>
      <c r="DZ439" s="44"/>
      <c r="EA439" s="44"/>
      <c r="EB439" s="21"/>
      <c r="EC439" s="44">
        <v>2819768</v>
      </c>
      <c r="ED439" s="44"/>
      <c r="EE439" s="21"/>
      <c r="EF439" s="44"/>
      <c r="EG439" s="21">
        <v>174601</v>
      </c>
      <c r="EH439" s="44"/>
      <c r="EI439" s="21">
        <v>3192456</v>
      </c>
      <c r="EJ439" s="44"/>
      <c r="EK439" s="44"/>
      <c r="EL439" s="21"/>
      <c r="EM439" s="44">
        <v>1291851</v>
      </c>
      <c r="EN439" s="44"/>
      <c r="EO439" s="44">
        <v>22181</v>
      </c>
      <c r="EP439" s="21"/>
      <c r="EQ439" s="21"/>
      <c r="ER439" s="21"/>
      <c r="ES439" s="21"/>
      <c r="ET439" s="44"/>
      <c r="EU439" s="21"/>
      <c r="EV439" s="44"/>
      <c r="EW439" s="21"/>
      <c r="EX439" s="44"/>
      <c r="EY439" s="44"/>
      <c r="EZ439" s="21"/>
      <c r="FA439" s="21"/>
      <c r="FB439" s="44"/>
      <c r="FC439" s="44"/>
      <c r="FD439" s="21"/>
      <c r="FE439" s="112"/>
      <c r="FF439" s="44"/>
      <c r="FG439" s="44">
        <v>8273027</v>
      </c>
      <c r="FH439" s="44">
        <v>2124166</v>
      </c>
      <c r="FI439" s="44">
        <v>5741497</v>
      </c>
      <c r="FJ439" s="44">
        <v>444358</v>
      </c>
      <c r="FK439" s="44">
        <v>4710200</v>
      </c>
      <c r="FL439" s="44"/>
      <c r="FM439" s="44"/>
      <c r="FN439" s="44"/>
      <c r="FO439" s="44">
        <v>3926070</v>
      </c>
      <c r="FP439" s="44"/>
      <c r="FQ439" s="44"/>
      <c r="FR439" s="44"/>
      <c r="FS439" s="44"/>
      <c r="FT439" s="44">
        <v>2826</v>
      </c>
      <c r="FU439" s="44"/>
      <c r="FV439" s="21">
        <v>423403</v>
      </c>
      <c r="FW439" s="44"/>
      <c r="FX439" s="44">
        <v>371386</v>
      </c>
      <c r="FY439" s="44">
        <v>57931</v>
      </c>
      <c r="FZ439" s="44">
        <v>165228</v>
      </c>
      <c r="GA439" s="44">
        <v>27415</v>
      </c>
      <c r="GB439" s="44"/>
      <c r="GC439" s="44">
        <v>21012</v>
      </c>
      <c r="GD439" s="44">
        <v>529005</v>
      </c>
      <c r="GE439" s="44">
        <v>340313</v>
      </c>
      <c r="GF439" s="44">
        <v>168266</v>
      </c>
      <c r="GG439" s="44">
        <v>826419</v>
      </c>
      <c r="GH439" s="44">
        <v>100948</v>
      </c>
      <c r="GI439" s="44">
        <v>200793</v>
      </c>
      <c r="GJ439" s="44">
        <v>197742</v>
      </c>
      <c r="GK439" s="44">
        <v>3273431</v>
      </c>
      <c r="GL439" s="44">
        <v>6659</v>
      </c>
      <c r="GM439" s="44">
        <v>699600</v>
      </c>
      <c r="GN439" s="44">
        <v>37639</v>
      </c>
      <c r="GO439" s="44">
        <v>9204</v>
      </c>
      <c r="GP439" s="44"/>
      <c r="GQ439" s="44"/>
      <c r="GR439" s="44">
        <v>43200</v>
      </c>
      <c r="GS439" s="44">
        <v>3581907</v>
      </c>
      <c r="GT439" s="44"/>
      <c r="GU439" s="21">
        <v>812899</v>
      </c>
      <c r="GV439" s="44">
        <v>100032</v>
      </c>
      <c r="GW439" s="44"/>
      <c r="GX439" s="44"/>
      <c r="GY439" s="44">
        <v>4494838</v>
      </c>
      <c r="GZ439" s="44">
        <v>1951491</v>
      </c>
      <c r="HA439" s="44"/>
      <c r="HB439" s="44"/>
      <c r="HC439" s="44">
        <v>2543347</v>
      </c>
      <c r="HD439" s="44">
        <v>4494838</v>
      </c>
      <c r="HE439" s="21"/>
      <c r="HF439" s="21"/>
      <c r="HG439" s="21">
        <v>8649</v>
      </c>
      <c r="HH439" s="21"/>
      <c r="HI439" s="21">
        <v>779666</v>
      </c>
      <c r="HJ439" s="44"/>
      <c r="HK439" s="21"/>
      <c r="HL439" s="21">
        <v>1286815</v>
      </c>
      <c r="HM439" s="21">
        <v>2066481</v>
      </c>
      <c r="HN439" s="21">
        <v>-1253582</v>
      </c>
      <c r="HO439" s="21"/>
      <c r="HP439" s="44"/>
      <c r="HQ439" s="47"/>
      <c r="HR439" s="47"/>
      <c r="HS439" s="47"/>
      <c r="HT439" s="47" t="s">
        <v>1861</v>
      </c>
      <c r="HU439" s="47">
        <v>2146640.1</v>
      </c>
      <c r="HV439" s="47">
        <v>3279</v>
      </c>
      <c r="HW439" s="47">
        <v>0</v>
      </c>
      <c r="HX439" s="47">
        <v>18960</v>
      </c>
      <c r="HY439" s="47">
        <v>63467</v>
      </c>
      <c r="HZ439" s="47">
        <v>90200</v>
      </c>
      <c r="IA439" s="47">
        <v>18346</v>
      </c>
      <c r="IB439" s="47">
        <v>0</v>
      </c>
      <c r="IC439" s="47">
        <v>6480</v>
      </c>
      <c r="ID439"/>
      <c r="IE439" s="47">
        <v>1976</v>
      </c>
      <c r="IF439">
        <v>11633</v>
      </c>
      <c r="IG439" s="47">
        <v>5634</v>
      </c>
      <c r="IH439" s="47">
        <v>19105</v>
      </c>
      <c r="II439">
        <v>3381</v>
      </c>
      <c r="IJ439">
        <v>7788</v>
      </c>
      <c r="IK439">
        <v>4036</v>
      </c>
      <c r="IL439">
        <v>18042</v>
      </c>
      <c r="IM439">
        <v>272327</v>
      </c>
      <c r="IN439">
        <v>0</v>
      </c>
      <c r="IO439">
        <v>0</v>
      </c>
      <c r="IP439">
        <v>0</v>
      </c>
      <c r="IQ439">
        <v>0</v>
      </c>
      <c r="IR439">
        <v>0</v>
      </c>
      <c r="IS439">
        <v>0</v>
      </c>
      <c r="IT439">
        <v>0</v>
      </c>
      <c r="IU439">
        <v>230137</v>
      </c>
      <c r="IV439">
        <v>0</v>
      </c>
      <c r="IW439">
        <v>965900</v>
      </c>
      <c r="IX439">
        <v>2299204</v>
      </c>
      <c r="IY439">
        <v>2075877</v>
      </c>
      <c r="IZ439">
        <v>665782</v>
      </c>
      <c r="JA439">
        <v>0</v>
      </c>
      <c r="JB439">
        <v>244015</v>
      </c>
      <c r="JC439"/>
      <c r="JD439">
        <v>63297</v>
      </c>
      <c r="JE439">
        <v>232758</v>
      </c>
      <c r="JF439">
        <v>96902</v>
      </c>
      <c r="JG439">
        <v>404809</v>
      </c>
      <c r="JH439">
        <v>80324</v>
      </c>
      <c r="JI439">
        <v>154108</v>
      </c>
      <c r="JJ439">
        <v>154174</v>
      </c>
      <c r="JK439">
        <v>605740</v>
      </c>
      <c r="JL439">
        <v>8273027</v>
      </c>
      <c r="JM439">
        <v>0</v>
      </c>
      <c r="JN439">
        <v>0</v>
      </c>
      <c r="JO439">
        <v>0</v>
      </c>
      <c r="JP439">
        <v>0</v>
      </c>
      <c r="JQ439">
        <v>0</v>
      </c>
      <c r="JR439">
        <v>0</v>
      </c>
      <c r="JS439">
        <v>0</v>
      </c>
      <c r="JT439"/>
      <c r="JU439"/>
      <c r="JV439"/>
      <c r="JW439"/>
      <c r="JX439"/>
      <c r="JY439"/>
      <c r="JZ439"/>
      <c r="KA439"/>
      <c r="KB439"/>
      <c r="KC439"/>
      <c r="KD439"/>
      <c r="KE439"/>
      <c r="KF439">
        <v>162</v>
      </c>
      <c r="KG439">
        <v>303</v>
      </c>
      <c r="KH439">
        <v>100</v>
      </c>
      <c r="KI439">
        <v>107</v>
      </c>
      <c r="KJ439">
        <v>230</v>
      </c>
      <c r="KK439">
        <v>56</v>
      </c>
      <c r="KL439">
        <v>54</v>
      </c>
      <c r="KM439">
        <v>130</v>
      </c>
      <c r="KN439">
        <v>25</v>
      </c>
      <c r="KO439">
        <v>1</v>
      </c>
      <c r="KP439">
        <v>0</v>
      </c>
      <c r="KQ439">
        <v>0</v>
      </c>
      <c r="KR439">
        <v>0</v>
      </c>
      <c r="KS439">
        <v>0</v>
      </c>
      <c r="KT439">
        <v>1</v>
      </c>
      <c r="KU439">
        <v>1</v>
      </c>
      <c r="KV439">
        <v>0</v>
      </c>
      <c r="KW439">
        <v>0</v>
      </c>
      <c r="KX439">
        <v>0</v>
      </c>
      <c r="KY439">
        <v>1</v>
      </c>
      <c r="KZ439">
        <v>0</v>
      </c>
      <c r="LA439">
        <v>0</v>
      </c>
      <c r="LB439">
        <v>0</v>
      </c>
      <c r="LC439">
        <v>0</v>
      </c>
      <c r="LD439">
        <v>1</v>
      </c>
      <c r="LE439">
        <v>0</v>
      </c>
      <c r="LF439">
        <v>0</v>
      </c>
      <c r="LG439">
        <v>0</v>
      </c>
      <c r="LH439">
        <v>0</v>
      </c>
    </row>
    <row r="440" spans="1:320" s="34" customFormat="1" ht="15" customHeight="1" x14ac:dyDescent="0.25">
      <c r="A440" s="45">
        <v>206190703</v>
      </c>
      <c r="B440" s="45" t="s">
        <v>4161</v>
      </c>
      <c r="C440" s="46">
        <v>45292</v>
      </c>
      <c r="D440" s="46">
        <v>45657</v>
      </c>
      <c r="E440" s="47">
        <v>366</v>
      </c>
      <c r="F440" s="45" t="s">
        <v>883</v>
      </c>
      <c r="G440" s="45" t="s">
        <v>884</v>
      </c>
      <c r="H440" s="45" t="s">
        <v>1030</v>
      </c>
      <c r="I440" s="45" t="s">
        <v>886</v>
      </c>
      <c r="J440" s="45" t="s">
        <v>887</v>
      </c>
      <c r="K440" s="45" t="s">
        <v>1031</v>
      </c>
      <c r="L440" s="45" t="s">
        <v>2794</v>
      </c>
      <c r="M440" s="45" t="s">
        <v>4162</v>
      </c>
      <c r="N440" s="45" t="s">
        <v>4163</v>
      </c>
      <c r="O440" s="45" t="s">
        <v>3331</v>
      </c>
      <c r="P440" s="45" t="s">
        <v>4164</v>
      </c>
      <c r="Q440" s="45" t="s">
        <v>4165</v>
      </c>
      <c r="R440" t="s">
        <v>4166</v>
      </c>
      <c r="S440" s="45" t="s">
        <v>893</v>
      </c>
      <c r="T440"/>
      <c r="U440" s="47">
        <v>105</v>
      </c>
      <c r="V440" s="47">
        <v>105</v>
      </c>
      <c r="W440" s="47" t="s">
        <v>913</v>
      </c>
      <c r="X440" s="47">
        <v>38430</v>
      </c>
      <c r="Y440" s="47">
        <v>36099</v>
      </c>
      <c r="Z440" s="48">
        <v>216.23</v>
      </c>
      <c r="AA440" s="44">
        <v>145</v>
      </c>
      <c r="AB440" s="44">
        <v>139</v>
      </c>
      <c r="AC440" s="44">
        <v>2964</v>
      </c>
      <c r="AD440" s="44"/>
      <c r="AE440" s="44">
        <v>771</v>
      </c>
      <c r="AF440" s="44">
        <v>30503</v>
      </c>
      <c r="AG440" s="44"/>
      <c r="AH440" s="47">
        <v>1485</v>
      </c>
      <c r="AI440" s="47">
        <v>2</v>
      </c>
      <c r="AJ440">
        <v>374</v>
      </c>
      <c r="AK440" t="s">
        <v>914</v>
      </c>
      <c r="AL440">
        <v>23861</v>
      </c>
      <c r="AM440"/>
      <c r="AN440"/>
      <c r="AO440"/>
      <c r="AP440">
        <v>12238</v>
      </c>
      <c r="AQ440"/>
      <c r="AR440" s="44"/>
      <c r="AS440" s="44"/>
      <c r="AT440" s="44"/>
      <c r="AU440" s="44">
        <v>15850355</v>
      </c>
      <c r="AV440" s="44">
        <v>4295552</v>
      </c>
      <c r="AW440" s="44">
        <v>4773370</v>
      </c>
      <c r="AX440" s="44">
        <v>85267</v>
      </c>
      <c r="AY440" s="44">
        <v>15457804</v>
      </c>
      <c r="AZ440" s="21">
        <v>16225763</v>
      </c>
      <c r="BA440" s="21">
        <v>-767959</v>
      </c>
      <c r="BB440" s="44"/>
      <c r="BC440" s="44"/>
      <c r="BD440" s="44"/>
      <c r="BE440" s="44">
        <v>-767959</v>
      </c>
      <c r="BF440" s="44">
        <v>1128530</v>
      </c>
      <c r="BG440" s="44"/>
      <c r="BH440" s="44">
        <v>266970</v>
      </c>
      <c r="BI440" s="21">
        <v>13609210</v>
      </c>
      <c r="BJ440" s="21"/>
      <c r="BK440" s="21">
        <v>734725</v>
      </c>
      <c r="BL440" s="21">
        <v>590</v>
      </c>
      <c r="BM440" s="21">
        <v>110330</v>
      </c>
      <c r="BN440" s="21">
        <v>7038995</v>
      </c>
      <c r="BO440" s="21"/>
      <c r="BP440" s="21"/>
      <c r="BQ440" s="44"/>
      <c r="BR440" s="21">
        <v>8811360</v>
      </c>
      <c r="BS440" s="44"/>
      <c r="BT440" s="21"/>
      <c r="BU440" s="44"/>
      <c r="BV440" s="21"/>
      <c r="BW440" s="44">
        <v>3150419</v>
      </c>
      <c r="BX440" s="21"/>
      <c r="BY440" s="21"/>
      <c r="BZ440" s="21"/>
      <c r="CA440" s="44">
        <v>146879</v>
      </c>
      <c r="CB440" s="44"/>
      <c r="CC440" s="44"/>
      <c r="CD440" s="44"/>
      <c r="CE440" s="44"/>
      <c r="CF440" s="44"/>
      <c r="CG440" s="44">
        <v>995025</v>
      </c>
      <c r="CH440" s="44"/>
      <c r="CI440" s="21">
        <v>3229</v>
      </c>
      <c r="CJ440" s="44"/>
      <c r="CK440" s="21"/>
      <c r="CL440" s="44"/>
      <c r="CM440" s="44">
        <v>83714</v>
      </c>
      <c r="CN440" s="44">
        <v>0</v>
      </c>
      <c r="CO440" s="44">
        <v>1501246</v>
      </c>
      <c r="CP440" s="44">
        <v>0</v>
      </c>
      <c r="CQ440" s="21">
        <v>1221915</v>
      </c>
      <c r="CR440" s="44">
        <v>364381</v>
      </c>
      <c r="CS440" s="44">
        <v>1046485</v>
      </c>
      <c r="CT440" s="44">
        <v>66233</v>
      </c>
      <c r="CU440" s="44"/>
      <c r="CV440" s="44">
        <v>11578</v>
      </c>
      <c r="CW440" s="21"/>
      <c r="CX440" s="21"/>
      <c r="CY440" s="21"/>
      <c r="CZ440" s="21"/>
      <c r="DA440" s="21"/>
      <c r="DB440" s="21"/>
      <c r="DC440" s="21"/>
      <c r="DD440" s="21"/>
      <c r="DE440" s="44"/>
      <c r="DF440" s="21"/>
      <c r="DG440" s="44"/>
      <c r="DH440" s="21"/>
      <c r="DI440" s="44"/>
      <c r="DJ440" s="44"/>
      <c r="DK440" s="44"/>
      <c r="DL440" s="44"/>
      <c r="DM440" s="21"/>
      <c r="DN440" s="44"/>
      <c r="DO440" s="44"/>
      <c r="DP440" s="44"/>
      <c r="DQ440" s="44"/>
      <c r="DR440" s="44"/>
      <c r="DS440" s="44"/>
      <c r="DT440" s="44"/>
      <c r="DU440" s="44"/>
      <c r="DV440" s="44"/>
      <c r="DW440" s="44"/>
      <c r="DX440" s="44"/>
      <c r="DY440" s="44"/>
      <c r="DZ440" s="44"/>
      <c r="EA440" s="44"/>
      <c r="EB440" s="21"/>
      <c r="EC440" s="44">
        <v>1427983</v>
      </c>
      <c r="ED440" s="44"/>
      <c r="EE440" s="21"/>
      <c r="EF440" s="44"/>
      <c r="EG440" s="21">
        <v>187168</v>
      </c>
      <c r="EH440" s="44"/>
      <c r="EI440" s="21">
        <v>2334221</v>
      </c>
      <c r="EJ440" s="44"/>
      <c r="EK440" s="44"/>
      <c r="EL440" s="21"/>
      <c r="EM440" s="44">
        <v>802799</v>
      </c>
      <c r="EN440" s="44"/>
      <c r="EO440" s="44">
        <v>21199</v>
      </c>
      <c r="EP440" s="21"/>
      <c r="EQ440" s="21"/>
      <c r="ER440" s="21"/>
      <c r="ES440" s="21"/>
      <c r="ET440" s="44"/>
      <c r="EU440" s="21"/>
      <c r="EV440" s="44"/>
      <c r="EW440" s="21"/>
      <c r="EX440" s="44"/>
      <c r="EY440" s="44"/>
      <c r="EZ440" s="21"/>
      <c r="FA440" s="21"/>
      <c r="FB440" s="44"/>
      <c r="FC440" s="44"/>
      <c r="FD440" s="21"/>
      <c r="FE440" s="112"/>
      <c r="FF440" s="44"/>
      <c r="FG440" s="44">
        <v>8013761</v>
      </c>
      <c r="FH440" s="44">
        <v>1984744</v>
      </c>
      <c r="FI440" s="44">
        <v>6227258</v>
      </c>
      <c r="FJ440" s="44">
        <v>429076</v>
      </c>
      <c r="FK440" s="44">
        <v>4434502</v>
      </c>
      <c r="FL440" s="44"/>
      <c r="FM440" s="44"/>
      <c r="FN440" s="44"/>
      <c r="FO440" s="44">
        <v>4487330</v>
      </c>
      <c r="FP440" s="44"/>
      <c r="FQ440" s="44"/>
      <c r="FR440" s="44"/>
      <c r="FS440" s="44"/>
      <c r="FT440" s="44">
        <v>3918</v>
      </c>
      <c r="FU440" s="44"/>
      <c r="FV440" s="21">
        <v>277468</v>
      </c>
      <c r="FW440" s="44"/>
      <c r="FX440" s="44">
        <v>236839</v>
      </c>
      <c r="FY440" s="44">
        <v>63563</v>
      </c>
      <c r="FZ440" s="44">
        <v>164030</v>
      </c>
      <c r="GA440" s="44">
        <v>30287</v>
      </c>
      <c r="GB440" s="44"/>
      <c r="GC440" s="44">
        <v>14668</v>
      </c>
      <c r="GD440" s="44">
        <v>584169</v>
      </c>
      <c r="GE440" s="44">
        <v>306067</v>
      </c>
      <c r="GF440" s="44">
        <v>273738</v>
      </c>
      <c r="GG440" s="44">
        <v>684591</v>
      </c>
      <c r="GH440" s="44">
        <v>100468</v>
      </c>
      <c r="GI440" s="44">
        <v>243726</v>
      </c>
      <c r="GJ440" s="44">
        <v>163796</v>
      </c>
      <c r="GK440" s="44">
        <v>3225282</v>
      </c>
      <c r="GL440" s="44">
        <v>989</v>
      </c>
      <c r="GM440" s="44">
        <v>630000</v>
      </c>
      <c r="GN440" s="44">
        <v>78113</v>
      </c>
      <c r="GO440" s="44">
        <v>11019</v>
      </c>
      <c r="GP440" s="44"/>
      <c r="GQ440" s="44"/>
      <c r="GR440" s="44">
        <v>211200</v>
      </c>
      <c r="GS440" s="44">
        <v>3911422</v>
      </c>
      <c r="GT440" s="44"/>
      <c r="GU440" s="21">
        <v>40071</v>
      </c>
      <c r="GV440" s="44"/>
      <c r="GW440" s="44"/>
      <c r="GX440" s="44"/>
      <c r="GY440" s="44">
        <v>3951493</v>
      </c>
      <c r="GZ440" s="44">
        <v>2376581</v>
      </c>
      <c r="HA440" s="44"/>
      <c r="HB440" s="44"/>
      <c r="HC440" s="44">
        <v>1574912</v>
      </c>
      <c r="HD440" s="44">
        <v>3951493</v>
      </c>
      <c r="HE440" s="21"/>
      <c r="HF440" s="21"/>
      <c r="HG440" s="21">
        <v>608912</v>
      </c>
      <c r="HH440" s="21"/>
      <c r="HI440" s="21">
        <v>0</v>
      </c>
      <c r="HJ440" s="44"/>
      <c r="HK440" s="21">
        <v>1012006</v>
      </c>
      <c r="HL440" s="21">
        <v>719823</v>
      </c>
      <c r="HM440" s="21">
        <v>1731829</v>
      </c>
      <c r="HN440" s="21">
        <v>-1691758</v>
      </c>
      <c r="HO440" s="21"/>
      <c r="HP440" s="44"/>
      <c r="HQ440" s="47"/>
      <c r="HR440" s="47"/>
      <c r="HS440" s="47"/>
      <c r="HT440" s="47" t="s">
        <v>2351</v>
      </c>
      <c r="HU440" s="47">
        <v>1806201.56</v>
      </c>
      <c r="HV440" s="47">
        <v>2346</v>
      </c>
      <c r="HW440" s="47">
        <v>0</v>
      </c>
      <c r="HX440" s="47">
        <v>13534</v>
      </c>
      <c r="HY440" s="47">
        <v>61320</v>
      </c>
      <c r="HZ440" s="47">
        <v>79330</v>
      </c>
      <c r="IA440" s="47">
        <v>21307</v>
      </c>
      <c r="IB440" s="47">
        <v>0</v>
      </c>
      <c r="IC440" s="47">
        <v>3241</v>
      </c>
      <c r="ID440"/>
      <c r="IE440" s="47">
        <v>5301</v>
      </c>
      <c r="IF440">
        <v>10221</v>
      </c>
      <c r="IG440" s="47">
        <v>9696</v>
      </c>
      <c r="IH440" s="47">
        <v>15900</v>
      </c>
      <c r="II440">
        <v>3818</v>
      </c>
      <c r="IJ440">
        <v>8752</v>
      </c>
      <c r="IK440">
        <v>2528</v>
      </c>
      <c r="IL440">
        <v>18812</v>
      </c>
      <c r="IM440">
        <v>256106</v>
      </c>
      <c r="IN440">
        <v>0</v>
      </c>
      <c r="IO440">
        <v>1804</v>
      </c>
      <c r="IP440">
        <v>2079</v>
      </c>
      <c r="IQ440">
        <v>8004</v>
      </c>
      <c r="IR440">
        <v>0</v>
      </c>
      <c r="IS440">
        <v>0</v>
      </c>
      <c r="IT440">
        <v>11887</v>
      </c>
      <c r="IU440">
        <v>169147</v>
      </c>
      <c r="IV440">
        <v>0</v>
      </c>
      <c r="IW440">
        <v>700911</v>
      </c>
      <c r="IX440">
        <v>2503293</v>
      </c>
      <c r="IY440">
        <v>1906243</v>
      </c>
      <c r="IZ440">
        <v>802601</v>
      </c>
      <c r="JA440">
        <v>0</v>
      </c>
      <c r="JB440">
        <v>107244</v>
      </c>
      <c r="JC440"/>
      <c r="JD440">
        <v>118884</v>
      </c>
      <c r="JE440">
        <v>182029</v>
      </c>
      <c r="JF440">
        <v>170557</v>
      </c>
      <c r="JG440">
        <v>346219</v>
      </c>
      <c r="JH440">
        <v>80525</v>
      </c>
      <c r="JI440">
        <v>191156</v>
      </c>
      <c r="JJ440">
        <v>129957</v>
      </c>
      <c r="JK440">
        <v>604995</v>
      </c>
      <c r="JL440">
        <v>8013761</v>
      </c>
      <c r="JM440">
        <v>0</v>
      </c>
      <c r="JN440">
        <v>187563</v>
      </c>
      <c r="JO440">
        <v>125627</v>
      </c>
      <c r="JP440">
        <v>345516</v>
      </c>
      <c r="JQ440">
        <v>0</v>
      </c>
      <c r="JR440">
        <v>0</v>
      </c>
      <c r="JS440">
        <v>658706</v>
      </c>
      <c r="JT440"/>
      <c r="JU440"/>
      <c r="JV440"/>
      <c r="JW440"/>
      <c r="JX440"/>
      <c r="JY440"/>
      <c r="JZ440"/>
      <c r="KA440"/>
      <c r="KB440"/>
      <c r="KC440"/>
      <c r="KD440"/>
      <c r="KE440"/>
      <c r="KF440">
        <v>157</v>
      </c>
      <c r="KG440">
        <v>282</v>
      </c>
      <c r="KH440">
        <v>96</v>
      </c>
      <c r="KI440">
        <v>93</v>
      </c>
      <c r="KJ440">
        <v>196</v>
      </c>
      <c r="KK440">
        <v>49</v>
      </c>
      <c r="KL440">
        <v>41</v>
      </c>
      <c r="KM440">
        <v>107</v>
      </c>
      <c r="KN440">
        <v>21</v>
      </c>
      <c r="KO440">
        <v>1</v>
      </c>
      <c r="KP440">
        <v>0</v>
      </c>
      <c r="KQ440">
        <v>0</v>
      </c>
      <c r="KR440">
        <v>0</v>
      </c>
      <c r="KS440">
        <v>0</v>
      </c>
      <c r="KT440">
        <v>1</v>
      </c>
      <c r="KU440">
        <v>1</v>
      </c>
      <c r="KV440">
        <v>0</v>
      </c>
      <c r="KW440">
        <v>0</v>
      </c>
      <c r="KX440">
        <v>0</v>
      </c>
      <c r="KY440">
        <v>1</v>
      </c>
      <c r="KZ440">
        <v>0</v>
      </c>
      <c r="LA440">
        <v>0</v>
      </c>
      <c r="LB440">
        <v>0</v>
      </c>
      <c r="LC440">
        <v>0</v>
      </c>
      <c r="LD440">
        <v>1</v>
      </c>
      <c r="LE440">
        <v>0</v>
      </c>
      <c r="LF440">
        <v>0</v>
      </c>
      <c r="LG440">
        <v>0</v>
      </c>
      <c r="LH440">
        <v>0</v>
      </c>
    </row>
    <row r="441" spans="1:320" s="34" customFormat="1" ht="15" customHeight="1" x14ac:dyDescent="0.25">
      <c r="A441" s="45">
        <v>206190704</v>
      </c>
      <c r="B441" s="45" t="s">
        <v>4167</v>
      </c>
      <c r="C441" s="46">
        <v>45292</v>
      </c>
      <c r="D441" s="46">
        <v>45657</v>
      </c>
      <c r="E441" s="47">
        <v>366</v>
      </c>
      <c r="F441" s="45" t="s">
        <v>883</v>
      </c>
      <c r="G441" s="45" t="s">
        <v>884</v>
      </c>
      <c r="H441" s="45" t="s">
        <v>1030</v>
      </c>
      <c r="I441" s="45" t="s">
        <v>886</v>
      </c>
      <c r="J441" s="45" t="s">
        <v>887</v>
      </c>
      <c r="K441" s="45" t="s">
        <v>1031</v>
      </c>
      <c r="L441" s="45" t="s">
        <v>2772</v>
      </c>
      <c r="M441" s="45" t="s">
        <v>4168</v>
      </c>
      <c r="N441" s="45" t="s">
        <v>4169</v>
      </c>
      <c r="O441" s="45" t="s">
        <v>1117</v>
      </c>
      <c r="P441" s="45" t="s">
        <v>3112</v>
      </c>
      <c r="Q441" s="45" t="s">
        <v>4170</v>
      </c>
      <c r="R441" t="s">
        <v>4171</v>
      </c>
      <c r="S441" s="45" t="s">
        <v>893</v>
      </c>
      <c r="T441"/>
      <c r="U441" s="47">
        <v>78</v>
      </c>
      <c r="V441" s="47">
        <v>78</v>
      </c>
      <c r="W441" s="47" t="s">
        <v>894</v>
      </c>
      <c r="X441" s="47">
        <v>28548</v>
      </c>
      <c r="Y441" s="47">
        <v>27057</v>
      </c>
      <c r="Z441" s="48">
        <v>218.17</v>
      </c>
      <c r="AA441" s="44">
        <v>147</v>
      </c>
      <c r="AB441" s="44">
        <v>142</v>
      </c>
      <c r="AC441" s="44">
        <v>4525</v>
      </c>
      <c r="AD441" s="44">
        <v>156</v>
      </c>
      <c r="AE441" s="44">
        <v>227</v>
      </c>
      <c r="AF441" s="44">
        <v>18137</v>
      </c>
      <c r="AG441" s="44"/>
      <c r="AH441" s="47">
        <v>881</v>
      </c>
      <c r="AI441" s="47">
        <v>1330</v>
      </c>
      <c r="AJ441">
        <v>1801</v>
      </c>
      <c r="AK441" t="s">
        <v>895</v>
      </c>
      <c r="AL441">
        <v>27057</v>
      </c>
      <c r="AM441"/>
      <c r="AN441"/>
      <c r="AO441"/>
      <c r="AP441"/>
      <c r="AQ441"/>
      <c r="AR441" s="44"/>
      <c r="AS441" s="44"/>
      <c r="AT441" s="44"/>
      <c r="AU441" s="44">
        <v>9199380</v>
      </c>
      <c r="AV441" s="44">
        <v>6630248</v>
      </c>
      <c r="AW441" s="44">
        <v>4777741</v>
      </c>
      <c r="AX441" s="44">
        <v>32254</v>
      </c>
      <c r="AY441" s="44">
        <v>11084141</v>
      </c>
      <c r="AZ441" s="21">
        <v>10415621</v>
      </c>
      <c r="BA441" s="21">
        <v>668520</v>
      </c>
      <c r="BB441" s="44"/>
      <c r="BC441" s="44"/>
      <c r="BD441" s="44"/>
      <c r="BE441" s="44">
        <v>668520</v>
      </c>
      <c r="BF441" s="44">
        <v>1538500</v>
      </c>
      <c r="BG441" s="44">
        <v>53040</v>
      </c>
      <c r="BH441" s="44">
        <v>77180</v>
      </c>
      <c r="BI441" s="21">
        <v>6166580</v>
      </c>
      <c r="BJ441" s="21"/>
      <c r="BK441" s="21">
        <v>299540</v>
      </c>
      <c r="BL441" s="21">
        <v>452200</v>
      </c>
      <c r="BM441" s="21">
        <v>612340</v>
      </c>
      <c r="BN441" s="21">
        <v>9199380</v>
      </c>
      <c r="BO441" s="21"/>
      <c r="BP441" s="21"/>
      <c r="BQ441" s="44"/>
      <c r="BR441" s="21"/>
      <c r="BS441" s="44"/>
      <c r="BT441" s="21"/>
      <c r="BU441" s="44"/>
      <c r="BV441" s="21"/>
      <c r="BW441" s="44">
        <v>5770605</v>
      </c>
      <c r="BX441" s="21"/>
      <c r="BY441" s="21">
        <v>128170</v>
      </c>
      <c r="BZ441" s="21"/>
      <c r="CA441" s="44"/>
      <c r="CB441" s="44"/>
      <c r="CC441" s="44">
        <v>3210</v>
      </c>
      <c r="CD441" s="44"/>
      <c r="CE441" s="44"/>
      <c r="CF441" s="44"/>
      <c r="CG441" s="44">
        <v>723829</v>
      </c>
      <c r="CH441" s="44"/>
      <c r="CI441" s="21">
        <v>4434</v>
      </c>
      <c r="CJ441" s="44"/>
      <c r="CK441" s="21"/>
      <c r="CL441" s="44"/>
      <c r="CM441" s="44">
        <v>19858</v>
      </c>
      <c r="CN441" s="44">
        <v>0</v>
      </c>
      <c r="CO441" s="44">
        <v>2321089</v>
      </c>
      <c r="CP441" s="44">
        <v>0</v>
      </c>
      <c r="CQ441" s="21">
        <v>2220667</v>
      </c>
      <c r="CR441" s="44">
        <v>367460</v>
      </c>
      <c r="CS441" s="44">
        <v>1524029</v>
      </c>
      <c r="CT441" s="44">
        <v>136441</v>
      </c>
      <c r="CU441" s="44"/>
      <c r="CV441" s="44">
        <v>40704</v>
      </c>
      <c r="CW441" s="21"/>
      <c r="CX441" s="21"/>
      <c r="CY441" s="21"/>
      <c r="CZ441" s="21"/>
      <c r="DA441" s="21"/>
      <c r="DB441" s="21"/>
      <c r="DC441" s="21"/>
      <c r="DD441" s="21"/>
      <c r="DE441" s="44"/>
      <c r="DF441" s="21"/>
      <c r="DG441" s="44"/>
      <c r="DH441" s="21"/>
      <c r="DI441" s="44"/>
      <c r="DJ441" s="44"/>
      <c r="DK441" s="44"/>
      <c r="DL441" s="44"/>
      <c r="DM441" s="21"/>
      <c r="DN441" s="44"/>
      <c r="DO441" s="44"/>
      <c r="DP441" s="44"/>
      <c r="DQ441" s="44"/>
      <c r="DR441" s="44"/>
      <c r="DS441" s="44"/>
      <c r="DT441" s="44"/>
      <c r="DU441" s="44"/>
      <c r="DV441" s="44"/>
      <c r="DW441" s="44"/>
      <c r="DX441" s="44"/>
      <c r="DY441" s="44"/>
      <c r="DZ441" s="44"/>
      <c r="EA441" s="44"/>
      <c r="EB441" s="21"/>
      <c r="EC441" s="44">
        <v>2979732</v>
      </c>
      <c r="ED441" s="44"/>
      <c r="EE441" s="21">
        <v>104554</v>
      </c>
      <c r="EF441" s="44"/>
      <c r="EG441" s="21">
        <v>2835</v>
      </c>
      <c r="EH441" s="44"/>
      <c r="EI441" s="21">
        <v>1001172</v>
      </c>
      <c r="EJ441" s="44"/>
      <c r="EK441" s="44"/>
      <c r="EL441" s="21"/>
      <c r="EM441" s="44">
        <v>590464</v>
      </c>
      <c r="EN441" s="44"/>
      <c r="EO441" s="44">
        <v>98984</v>
      </c>
      <c r="EP441" s="21"/>
      <c r="EQ441" s="21"/>
      <c r="ER441" s="21"/>
      <c r="ES441" s="21"/>
      <c r="ET441" s="44"/>
      <c r="EU441" s="21"/>
      <c r="EV441" s="44"/>
      <c r="EW441" s="21"/>
      <c r="EX441" s="44"/>
      <c r="EY441" s="44"/>
      <c r="EZ441" s="21"/>
      <c r="FA441" s="21"/>
      <c r="FB441" s="44"/>
      <c r="FC441" s="44"/>
      <c r="FD441" s="21"/>
      <c r="FE441" s="112"/>
      <c r="FF441" s="44"/>
      <c r="FG441" s="44">
        <v>4416006</v>
      </c>
      <c r="FH441" s="44">
        <v>1091758</v>
      </c>
      <c r="FI441" s="44">
        <v>4907857</v>
      </c>
      <c r="FJ441" s="44">
        <v>236321</v>
      </c>
      <c r="FK441" s="44">
        <v>4106070</v>
      </c>
      <c r="FL441" s="44"/>
      <c r="FM441" s="44"/>
      <c r="FN441" s="44"/>
      <c r="FO441" s="44"/>
      <c r="FP441" s="44"/>
      <c r="FQ441" s="44"/>
      <c r="FR441" s="44"/>
      <c r="FS441" s="44"/>
      <c r="FT441" s="44">
        <v>2348</v>
      </c>
      <c r="FU441" s="44"/>
      <c r="FV441" s="21">
        <v>453967</v>
      </c>
      <c r="FW441" s="44"/>
      <c r="FX441" s="44">
        <v>393793</v>
      </c>
      <c r="FY441" s="44">
        <v>82858</v>
      </c>
      <c r="FZ441" s="44">
        <v>223885</v>
      </c>
      <c r="GA441" s="44">
        <v>31677</v>
      </c>
      <c r="GB441" s="44"/>
      <c r="GC441" s="44">
        <v>18114</v>
      </c>
      <c r="GD441" s="44">
        <v>409678</v>
      </c>
      <c r="GE441" s="44">
        <v>254741</v>
      </c>
      <c r="GF441" s="44">
        <v>164360</v>
      </c>
      <c r="GG441" s="44">
        <v>802596</v>
      </c>
      <c r="GH441" s="44">
        <v>83996</v>
      </c>
      <c r="GI441" s="44">
        <v>230401</v>
      </c>
      <c r="GJ441" s="44">
        <v>102387</v>
      </c>
      <c r="GK441" s="44">
        <v>2466753</v>
      </c>
      <c r="GL441" s="44">
        <v>12037</v>
      </c>
      <c r="GM441" s="44">
        <v>514800</v>
      </c>
      <c r="GN441" s="44">
        <v>45443</v>
      </c>
      <c r="GO441" s="44">
        <v>3717</v>
      </c>
      <c r="GP441" s="44"/>
      <c r="GQ441" s="44"/>
      <c r="GR441" s="44">
        <v>12000</v>
      </c>
      <c r="GS441" s="44">
        <v>3115430</v>
      </c>
      <c r="GT441" s="44"/>
      <c r="GU441" s="21">
        <v>557550</v>
      </c>
      <c r="GV441" s="44">
        <v>1249386</v>
      </c>
      <c r="GW441" s="44"/>
      <c r="GX441" s="44"/>
      <c r="GY441" s="44">
        <v>4922366</v>
      </c>
      <c r="GZ441" s="44">
        <v>1306285</v>
      </c>
      <c r="HA441" s="44"/>
      <c r="HB441" s="44"/>
      <c r="HC441" s="44">
        <v>3616081</v>
      </c>
      <c r="HD441" s="44">
        <v>4922366</v>
      </c>
      <c r="HE441" s="21"/>
      <c r="HF441" s="21"/>
      <c r="HG441" s="21">
        <v>6008</v>
      </c>
      <c r="HH441" s="21"/>
      <c r="HI441" s="21">
        <v>0</v>
      </c>
      <c r="HJ441" s="44"/>
      <c r="HK441" s="21">
        <v>524007</v>
      </c>
      <c r="HL441" s="21">
        <v>932147</v>
      </c>
      <c r="HM441" s="21">
        <v>1456154</v>
      </c>
      <c r="HN441" s="21">
        <v>-898604</v>
      </c>
      <c r="HO441" s="21"/>
      <c r="HP441" s="44"/>
      <c r="HQ441" s="47"/>
      <c r="HR441" s="47"/>
      <c r="HS441" s="47"/>
      <c r="HT441" s="47" t="s">
        <v>4172</v>
      </c>
      <c r="HU441" s="47">
        <v>1724296.2000000002</v>
      </c>
      <c r="HV441" s="47">
        <v>2020</v>
      </c>
      <c r="HW441" s="47">
        <v>0</v>
      </c>
      <c r="HX441" s="47">
        <v>6942</v>
      </c>
      <c r="HY441" s="47">
        <v>21766</v>
      </c>
      <c r="HZ441" s="47">
        <v>66750</v>
      </c>
      <c r="IA441" s="47">
        <v>0</v>
      </c>
      <c r="IB441" s="47">
        <v>0</v>
      </c>
      <c r="IC441" s="47">
        <v>6085</v>
      </c>
      <c r="ID441"/>
      <c r="IE441" s="47">
        <v>2123</v>
      </c>
      <c r="IF441"/>
      <c r="IG441" s="47"/>
      <c r="IH441" s="47">
        <v>18931</v>
      </c>
      <c r="II441">
        <v>1961</v>
      </c>
      <c r="IJ441">
        <v>9472</v>
      </c>
      <c r="IK441">
        <v>1982</v>
      </c>
      <c r="IL441">
        <v>11384</v>
      </c>
      <c r="IM441">
        <v>149416</v>
      </c>
      <c r="IN441">
        <v>0</v>
      </c>
      <c r="IO441">
        <v>0</v>
      </c>
      <c r="IP441">
        <v>0</v>
      </c>
      <c r="IQ441">
        <v>766</v>
      </c>
      <c r="IR441">
        <v>0</v>
      </c>
      <c r="IS441">
        <v>0</v>
      </c>
      <c r="IT441">
        <v>766</v>
      </c>
      <c r="IU441">
        <v>164967</v>
      </c>
      <c r="IV441">
        <v>0</v>
      </c>
      <c r="IW441">
        <v>364219</v>
      </c>
      <c r="IX441">
        <v>829487</v>
      </c>
      <c r="IY441">
        <v>1543976</v>
      </c>
      <c r="IZ441">
        <v>0</v>
      </c>
      <c r="JA441">
        <v>0</v>
      </c>
      <c r="JB441">
        <v>237331</v>
      </c>
      <c r="JC441"/>
      <c r="JD441">
        <v>72849</v>
      </c>
      <c r="JE441"/>
      <c r="JF441"/>
      <c r="JG441">
        <v>390600</v>
      </c>
      <c r="JH441">
        <v>67346</v>
      </c>
      <c r="JI441">
        <v>178506</v>
      </c>
      <c r="JJ441">
        <v>81893</v>
      </c>
      <c r="JK441">
        <v>484832</v>
      </c>
      <c r="JL441">
        <v>4416006</v>
      </c>
      <c r="JM441">
        <v>0</v>
      </c>
      <c r="JN441">
        <v>0</v>
      </c>
      <c r="JO441">
        <v>0</v>
      </c>
      <c r="JP441">
        <v>43687</v>
      </c>
      <c r="JQ441">
        <v>0</v>
      </c>
      <c r="JR441">
        <v>0</v>
      </c>
      <c r="JS441">
        <v>43687</v>
      </c>
      <c r="JT441"/>
      <c r="JU441"/>
      <c r="JV441"/>
      <c r="JW441"/>
      <c r="JX441"/>
      <c r="JY441"/>
      <c r="JZ441"/>
      <c r="KA441"/>
      <c r="KB441"/>
      <c r="KC441"/>
      <c r="KD441"/>
      <c r="KE441"/>
      <c r="KF441">
        <v>91</v>
      </c>
      <c r="KG441">
        <v>159</v>
      </c>
      <c r="KH441">
        <v>52</v>
      </c>
      <c r="KI441">
        <v>61</v>
      </c>
      <c r="KJ441">
        <v>116</v>
      </c>
      <c r="KK441">
        <v>29</v>
      </c>
      <c r="KL441">
        <v>41</v>
      </c>
      <c r="KM441">
        <v>86</v>
      </c>
      <c r="KN441">
        <v>15</v>
      </c>
      <c r="KO441">
        <v>1</v>
      </c>
      <c r="KP441">
        <v>0</v>
      </c>
      <c r="KQ441">
        <v>0</v>
      </c>
      <c r="KR441">
        <v>0</v>
      </c>
      <c r="KS441">
        <v>1</v>
      </c>
      <c r="KT441">
        <v>0</v>
      </c>
      <c r="KU441">
        <v>1</v>
      </c>
      <c r="KV441">
        <v>0</v>
      </c>
      <c r="KW441">
        <v>0</v>
      </c>
      <c r="KX441">
        <v>0</v>
      </c>
      <c r="KY441">
        <v>0</v>
      </c>
      <c r="KZ441">
        <v>0</v>
      </c>
      <c r="LA441">
        <v>0</v>
      </c>
      <c r="LB441">
        <v>0</v>
      </c>
      <c r="LC441">
        <v>0</v>
      </c>
      <c r="LD441">
        <v>1</v>
      </c>
      <c r="LE441">
        <v>0</v>
      </c>
      <c r="LF441">
        <v>0</v>
      </c>
      <c r="LG441">
        <v>0</v>
      </c>
      <c r="LH441">
        <v>0</v>
      </c>
    </row>
    <row r="442" spans="1:320" s="34" customFormat="1" ht="15" customHeight="1" x14ac:dyDescent="0.25">
      <c r="A442" s="45">
        <v>206190706</v>
      </c>
      <c r="B442" s="45" t="s">
        <v>1240</v>
      </c>
      <c r="C442" s="46">
        <v>45210</v>
      </c>
      <c r="D442" s="46">
        <v>45596</v>
      </c>
      <c r="E442" s="47">
        <v>387</v>
      </c>
      <c r="F442" s="45" t="s">
        <v>883</v>
      </c>
      <c r="G442" s="45" t="s">
        <v>884</v>
      </c>
      <c r="H442" s="45" t="s">
        <v>1030</v>
      </c>
      <c r="I442" s="45" t="s">
        <v>886</v>
      </c>
      <c r="J442" s="45" t="s">
        <v>887</v>
      </c>
      <c r="K442" s="45" t="s">
        <v>1031</v>
      </c>
      <c r="L442" s="45" t="s">
        <v>2528</v>
      </c>
      <c r="M442" s="45" t="s">
        <v>1241</v>
      </c>
      <c r="N442" s="45" t="s">
        <v>1242</v>
      </c>
      <c r="O442" s="45" t="s">
        <v>1243</v>
      </c>
      <c r="P442" s="45" t="s">
        <v>4173</v>
      </c>
      <c r="Q442" s="45" t="s">
        <v>4174</v>
      </c>
      <c r="R442" t="s">
        <v>1244</v>
      </c>
      <c r="S442" s="45" t="s">
        <v>893</v>
      </c>
      <c r="T442"/>
      <c r="U442" s="47">
        <v>138</v>
      </c>
      <c r="V442" s="47">
        <v>138</v>
      </c>
      <c r="W442" s="47" t="s">
        <v>913</v>
      </c>
      <c r="X442" s="47">
        <v>53406</v>
      </c>
      <c r="Y442" s="47">
        <v>49676</v>
      </c>
      <c r="Z442" s="48">
        <v>93.02</v>
      </c>
      <c r="AA442" s="44">
        <v>587</v>
      </c>
      <c r="AB442" s="44">
        <v>581</v>
      </c>
      <c r="AC442" s="44">
        <v>2530</v>
      </c>
      <c r="AD442" s="44"/>
      <c r="AE442" s="44">
        <v>2950</v>
      </c>
      <c r="AF442" s="44">
        <v>36162</v>
      </c>
      <c r="AG442" s="44">
        <v>7675</v>
      </c>
      <c r="AH442" s="47"/>
      <c r="AI442" s="47">
        <v>42</v>
      </c>
      <c r="AJ442">
        <v>317</v>
      </c>
      <c r="AK442" t="s">
        <v>914</v>
      </c>
      <c r="AL442">
        <v>42475</v>
      </c>
      <c r="AM442"/>
      <c r="AN442"/>
      <c r="AO442"/>
      <c r="AP442">
        <v>7201</v>
      </c>
      <c r="AQ442"/>
      <c r="AR442" s="44"/>
      <c r="AS442" s="44"/>
      <c r="AT442" s="44"/>
      <c r="AU442" s="44">
        <v>21886813</v>
      </c>
      <c r="AV442" s="44">
        <v>9311300</v>
      </c>
      <c r="AW442" s="44">
        <v>5567170</v>
      </c>
      <c r="AX442" s="44">
        <v>2231</v>
      </c>
      <c r="AY442" s="44">
        <v>25633174</v>
      </c>
      <c r="AZ442" s="21">
        <v>25231609</v>
      </c>
      <c r="BA442" s="21">
        <v>401565</v>
      </c>
      <c r="BB442" s="44">
        <v>23483</v>
      </c>
      <c r="BC442" s="44">
        <v>5690</v>
      </c>
      <c r="BD442" s="44"/>
      <c r="BE442" s="44">
        <v>419358</v>
      </c>
      <c r="BF442" s="44">
        <v>1058034</v>
      </c>
      <c r="BG442" s="44"/>
      <c r="BH442" s="44">
        <v>1387350</v>
      </c>
      <c r="BI442" s="21">
        <v>16032644</v>
      </c>
      <c r="BJ442" s="21">
        <v>3269837</v>
      </c>
      <c r="BK442" s="21"/>
      <c r="BL442" s="21">
        <v>18003</v>
      </c>
      <c r="BM442" s="21">
        <v>120945</v>
      </c>
      <c r="BN442" s="21">
        <v>16087098</v>
      </c>
      <c r="BO442" s="21"/>
      <c r="BP442" s="21"/>
      <c r="BQ442" s="44"/>
      <c r="BR442" s="21">
        <v>5799715</v>
      </c>
      <c r="BS442" s="44"/>
      <c r="BT442" s="21"/>
      <c r="BU442" s="44"/>
      <c r="BV442" s="21"/>
      <c r="BW442" s="44">
        <v>1343989</v>
      </c>
      <c r="BX442" s="21"/>
      <c r="BY442" s="21"/>
      <c r="BZ442" s="21"/>
      <c r="CA442" s="44">
        <v>1084716</v>
      </c>
      <c r="CB442" s="44"/>
      <c r="CC442" s="44">
        <v>3274204</v>
      </c>
      <c r="CD442" s="44"/>
      <c r="CE442" s="44">
        <v>3590448</v>
      </c>
      <c r="CF442" s="44"/>
      <c r="CG442" s="44"/>
      <c r="CH442" s="44"/>
      <c r="CI442" s="21">
        <v>17323</v>
      </c>
      <c r="CJ442" s="44"/>
      <c r="CK442" s="21">
        <v>620</v>
      </c>
      <c r="CL442" s="44"/>
      <c r="CM442" s="44">
        <v>282019</v>
      </c>
      <c r="CN442" s="44">
        <v>20397</v>
      </c>
      <c r="CO442" s="44">
        <v>1384747</v>
      </c>
      <c r="CP442" s="44">
        <v>4860055</v>
      </c>
      <c r="CQ442" s="21">
        <v>1169773</v>
      </c>
      <c r="CR442" s="44">
        <v>298963</v>
      </c>
      <c r="CS442" s="44">
        <v>1116343</v>
      </c>
      <c r="CT442" s="44">
        <v>81507</v>
      </c>
      <c r="CU442" s="44"/>
      <c r="CV442" s="44">
        <v>97496</v>
      </c>
      <c r="CW442" s="21"/>
      <c r="CX442" s="21"/>
      <c r="CY442" s="21"/>
      <c r="CZ442" s="21"/>
      <c r="DA442" s="21"/>
      <c r="DB442" s="21"/>
      <c r="DC442" s="21"/>
      <c r="DD442" s="21"/>
      <c r="DE442" s="44"/>
      <c r="DF442" s="21"/>
      <c r="DG442" s="44"/>
      <c r="DH442" s="21"/>
      <c r="DI442" s="44"/>
      <c r="DJ442" s="44"/>
      <c r="DK442" s="44"/>
      <c r="DL442" s="44"/>
      <c r="DM442" s="21"/>
      <c r="DN442" s="44"/>
      <c r="DO442" s="44"/>
      <c r="DP442" s="44"/>
      <c r="DQ442" s="44"/>
      <c r="DR442" s="44"/>
      <c r="DS442" s="44"/>
      <c r="DT442" s="44"/>
      <c r="DU442" s="44"/>
      <c r="DV442" s="44"/>
      <c r="DW442" s="44"/>
      <c r="DX442" s="44"/>
      <c r="DY442" s="44">
        <v>17256</v>
      </c>
      <c r="DZ442" s="44"/>
      <c r="EA442" s="44"/>
      <c r="EB442" s="21"/>
      <c r="EC442" s="44">
        <v>-57086</v>
      </c>
      <c r="ED442" s="44"/>
      <c r="EE442" s="21"/>
      <c r="EF442" s="44"/>
      <c r="EG442" s="21">
        <v>1165341</v>
      </c>
      <c r="EH442" s="44"/>
      <c r="EI442" s="21">
        <v>3426105</v>
      </c>
      <c r="EJ442" s="44"/>
      <c r="EK442" s="44">
        <v>1010608</v>
      </c>
      <c r="EL442" s="21"/>
      <c r="EM442" s="44"/>
      <c r="EN442" s="44"/>
      <c r="EO442" s="44">
        <v>4946</v>
      </c>
      <c r="EP442" s="21"/>
      <c r="EQ442" s="21"/>
      <c r="ER442" s="21"/>
      <c r="ES442" s="21"/>
      <c r="ET442" s="44"/>
      <c r="EU442" s="21"/>
      <c r="EV442" s="44"/>
      <c r="EW442" s="21"/>
      <c r="EX442" s="44"/>
      <c r="EY442" s="44"/>
      <c r="EZ442" s="21"/>
      <c r="FA442" s="21"/>
      <c r="FB442" s="44"/>
      <c r="FC442" s="44"/>
      <c r="FD442" s="21"/>
      <c r="FE442" s="112"/>
      <c r="FF442" s="44"/>
      <c r="FG442" s="44">
        <v>11628948</v>
      </c>
      <c r="FH442" s="44">
        <v>2743807</v>
      </c>
      <c r="FI442" s="44">
        <v>10858854</v>
      </c>
      <c r="FJ442" s="44">
        <v>594381</v>
      </c>
      <c r="FK442" s="44">
        <v>8253202</v>
      </c>
      <c r="FL442" s="44"/>
      <c r="FM442" s="44"/>
      <c r="FN442" s="44"/>
      <c r="FO442" s="44">
        <v>3547972</v>
      </c>
      <c r="FP442" s="44"/>
      <c r="FQ442" s="44"/>
      <c r="FR442" s="44"/>
      <c r="FS442" s="44"/>
      <c r="FT442" s="44">
        <v>105689</v>
      </c>
      <c r="FU442" s="44">
        <v>19830</v>
      </c>
      <c r="FV442" s="21">
        <v>443845</v>
      </c>
      <c r="FW442" s="44"/>
      <c r="FX442" s="44">
        <v>363722</v>
      </c>
      <c r="FY442" s="44">
        <v>78611</v>
      </c>
      <c r="FZ442" s="44">
        <v>383438</v>
      </c>
      <c r="GA442" s="44">
        <v>53009</v>
      </c>
      <c r="GB442" s="44"/>
      <c r="GC442" s="44">
        <v>61172</v>
      </c>
      <c r="GD442" s="44">
        <v>762184</v>
      </c>
      <c r="GE442" s="44">
        <v>430728</v>
      </c>
      <c r="GF442" s="44">
        <v>261420</v>
      </c>
      <c r="GG442" s="44">
        <v>1240665</v>
      </c>
      <c r="GH442" s="44">
        <v>161204</v>
      </c>
      <c r="GI442" s="44">
        <v>171217</v>
      </c>
      <c r="GJ442" s="44">
        <v>97593</v>
      </c>
      <c r="GK442" s="44">
        <v>6134920</v>
      </c>
      <c r="GL442" s="44">
        <v>54631</v>
      </c>
      <c r="GM442" s="44">
        <v>2274474</v>
      </c>
      <c r="GN442" s="44">
        <v>136832</v>
      </c>
      <c r="GO442" s="44">
        <v>22214</v>
      </c>
      <c r="GP442" s="44"/>
      <c r="GQ442" s="44">
        <v>26684</v>
      </c>
      <c r="GR442" s="44">
        <v>146353</v>
      </c>
      <c r="GS442" s="44">
        <v>3887628</v>
      </c>
      <c r="GT442" s="44"/>
      <c r="GU442" s="21">
        <v>410390</v>
      </c>
      <c r="GV442" s="44"/>
      <c r="GW442" s="44">
        <v>3820326</v>
      </c>
      <c r="GX442" s="44">
        <v>2770514</v>
      </c>
      <c r="GY442" s="44">
        <v>10888858</v>
      </c>
      <c r="GZ442" s="44">
        <v>6640397</v>
      </c>
      <c r="HA442" s="44"/>
      <c r="HB442" s="44"/>
      <c r="HC442" s="44">
        <v>4248461</v>
      </c>
      <c r="HD442" s="44">
        <v>10888858</v>
      </c>
      <c r="HE442" s="21">
        <v>40000</v>
      </c>
      <c r="HF442" s="21"/>
      <c r="HG442" s="21">
        <v>574866</v>
      </c>
      <c r="HH442" s="21"/>
      <c r="HI442" s="21">
        <v>0</v>
      </c>
      <c r="HJ442" s="44"/>
      <c r="HK442" s="21">
        <v>644540</v>
      </c>
      <c r="HL442" s="21">
        <v>507716</v>
      </c>
      <c r="HM442" s="21">
        <v>1152256</v>
      </c>
      <c r="HN442" s="21">
        <v>-741866</v>
      </c>
      <c r="HO442" s="21"/>
      <c r="HP442" s="44"/>
      <c r="HQ442" s="47"/>
      <c r="HR442" s="47"/>
      <c r="HS442" s="47"/>
      <c r="HT442" s="47" t="s">
        <v>2083</v>
      </c>
      <c r="HU442" s="47">
        <v>1128867.49</v>
      </c>
      <c r="HV442" s="47">
        <v>2101</v>
      </c>
      <c r="HW442" s="47">
        <v>0</v>
      </c>
      <c r="HX442" s="47">
        <v>28762</v>
      </c>
      <c r="HY442" s="47">
        <v>58577</v>
      </c>
      <c r="HZ442" s="47">
        <v>125473</v>
      </c>
      <c r="IA442" s="47">
        <v>16566</v>
      </c>
      <c r="IB442" s="47">
        <v>575</v>
      </c>
      <c r="IC442" s="47">
        <v>10622</v>
      </c>
      <c r="ID442"/>
      <c r="IE442" s="47">
        <v>6263</v>
      </c>
      <c r="IF442">
        <v>16097</v>
      </c>
      <c r="IG442" s="47">
        <v>9498</v>
      </c>
      <c r="IH442" s="47">
        <v>26495</v>
      </c>
      <c r="II442">
        <v>3871</v>
      </c>
      <c r="IJ442">
        <v>4992</v>
      </c>
      <c r="IK442">
        <v>1522</v>
      </c>
      <c r="IL442">
        <v>28326</v>
      </c>
      <c r="IM442">
        <v>339740</v>
      </c>
      <c r="IN442">
        <v>0</v>
      </c>
      <c r="IO442">
        <v>1326</v>
      </c>
      <c r="IP442">
        <v>1462</v>
      </c>
      <c r="IQ442">
        <v>834</v>
      </c>
      <c r="IR442">
        <v>0</v>
      </c>
      <c r="IS442">
        <v>0</v>
      </c>
      <c r="IT442">
        <v>3622</v>
      </c>
      <c r="IU442">
        <v>256583</v>
      </c>
      <c r="IV442">
        <v>0</v>
      </c>
      <c r="IW442">
        <v>1771136</v>
      </c>
      <c r="IX442">
        <v>2429891</v>
      </c>
      <c r="IY442">
        <v>3010616</v>
      </c>
      <c r="IZ442">
        <v>745856</v>
      </c>
      <c r="JA442">
        <v>33134</v>
      </c>
      <c r="JB442">
        <v>456633</v>
      </c>
      <c r="JC442"/>
      <c r="JD442">
        <v>174784</v>
      </c>
      <c r="JE442">
        <v>293150</v>
      </c>
      <c r="JF442">
        <v>176414</v>
      </c>
      <c r="JG442">
        <v>672823</v>
      </c>
      <c r="JH442">
        <v>127459</v>
      </c>
      <c r="JI442">
        <v>137022</v>
      </c>
      <c r="JJ442">
        <v>72667</v>
      </c>
      <c r="JK442">
        <v>1270780</v>
      </c>
      <c r="JL442">
        <v>11628948</v>
      </c>
      <c r="JM442">
        <v>0</v>
      </c>
      <c r="JN442">
        <v>161711</v>
      </c>
      <c r="JO442">
        <v>114570</v>
      </c>
      <c r="JP442">
        <v>32511</v>
      </c>
      <c r="JQ442">
        <v>0</v>
      </c>
      <c r="JR442">
        <v>0</v>
      </c>
      <c r="JS442">
        <v>308792</v>
      </c>
      <c r="JT442"/>
      <c r="JU442"/>
      <c r="JV442"/>
      <c r="JW442"/>
      <c r="JX442"/>
      <c r="JY442"/>
      <c r="JZ442"/>
      <c r="KA442"/>
      <c r="KB442"/>
      <c r="KC442"/>
      <c r="KD442"/>
      <c r="KE442"/>
      <c r="KF442">
        <v>230</v>
      </c>
      <c r="KG442">
        <v>345</v>
      </c>
      <c r="KH442">
        <v>168</v>
      </c>
      <c r="KI442">
        <v>170</v>
      </c>
      <c r="KJ442">
        <v>241</v>
      </c>
      <c r="KK442">
        <v>131</v>
      </c>
      <c r="KL442">
        <v>89</v>
      </c>
      <c r="KM442">
        <v>125</v>
      </c>
      <c r="KN442">
        <v>70</v>
      </c>
      <c r="KO442">
        <v>1</v>
      </c>
      <c r="KP442">
        <v>0</v>
      </c>
      <c r="KQ442">
        <v>0</v>
      </c>
      <c r="KR442">
        <v>0</v>
      </c>
      <c r="KS442">
        <v>0</v>
      </c>
      <c r="KT442">
        <v>1</v>
      </c>
      <c r="KU442">
        <v>1</v>
      </c>
      <c r="KV442">
        <v>0</v>
      </c>
      <c r="KW442">
        <v>0</v>
      </c>
      <c r="KX442">
        <v>0</v>
      </c>
      <c r="KY442">
        <v>1</v>
      </c>
      <c r="KZ442">
        <v>0</v>
      </c>
      <c r="LA442">
        <v>0</v>
      </c>
      <c r="LB442">
        <v>0</v>
      </c>
      <c r="LC442">
        <v>0</v>
      </c>
      <c r="LD442">
        <v>1</v>
      </c>
      <c r="LE442">
        <v>0</v>
      </c>
      <c r="LF442">
        <v>0</v>
      </c>
      <c r="LG442">
        <v>0</v>
      </c>
      <c r="LH442">
        <v>0</v>
      </c>
    </row>
    <row r="443" spans="1:320" s="34" customFormat="1" ht="15" customHeight="1" x14ac:dyDescent="0.25">
      <c r="A443" s="45">
        <v>206190709</v>
      </c>
      <c r="B443" s="45" t="s">
        <v>4175</v>
      </c>
      <c r="C443" s="46">
        <v>45292</v>
      </c>
      <c r="D443" s="46">
        <v>45657</v>
      </c>
      <c r="E443" s="47">
        <v>366</v>
      </c>
      <c r="F443" s="45" t="s">
        <v>883</v>
      </c>
      <c r="G443" s="45" t="s">
        <v>884</v>
      </c>
      <c r="H443" s="45" t="s">
        <v>1030</v>
      </c>
      <c r="I443" s="45" t="s">
        <v>886</v>
      </c>
      <c r="J443" s="45" t="s">
        <v>887</v>
      </c>
      <c r="K443" s="45" t="s">
        <v>1031</v>
      </c>
      <c r="L443" s="45" t="s">
        <v>2528</v>
      </c>
      <c r="M443" s="45" t="s">
        <v>4176</v>
      </c>
      <c r="N443" s="45" t="s">
        <v>4177</v>
      </c>
      <c r="O443" s="45" t="s">
        <v>4178</v>
      </c>
      <c r="P443" s="45" t="s">
        <v>4179</v>
      </c>
      <c r="Q443" s="45" t="s">
        <v>4180</v>
      </c>
      <c r="R443" t="s">
        <v>4181</v>
      </c>
      <c r="S443" s="45" t="s">
        <v>893</v>
      </c>
      <c r="T443"/>
      <c r="U443" s="47">
        <v>120</v>
      </c>
      <c r="V443" s="47">
        <v>120</v>
      </c>
      <c r="W443" s="47" t="s">
        <v>913</v>
      </c>
      <c r="X443" s="47">
        <v>43920</v>
      </c>
      <c r="Y443" s="47">
        <v>39365</v>
      </c>
      <c r="Z443" s="48">
        <v>206.32</v>
      </c>
      <c r="AA443" s="44">
        <v>307</v>
      </c>
      <c r="AB443" s="44">
        <v>294</v>
      </c>
      <c r="AC443" s="44">
        <v>8352</v>
      </c>
      <c r="AD443" s="44">
        <v>223</v>
      </c>
      <c r="AE443" s="44">
        <v>1231</v>
      </c>
      <c r="AF443" s="44">
        <v>26297</v>
      </c>
      <c r="AG443" s="44"/>
      <c r="AH443" s="47">
        <v>1057</v>
      </c>
      <c r="AI443" s="47">
        <v>701</v>
      </c>
      <c r="AJ443">
        <v>1504</v>
      </c>
      <c r="AK443" t="s">
        <v>895</v>
      </c>
      <c r="AL443">
        <v>39365</v>
      </c>
      <c r="AM443"/>
      <c r="AN443"/>
      <c r="AO443"/>
      <c r="AP443"/>
      <c r="AQ443"/>
      <c r="AR443" s="44"/>
      <c r="AS443" s="44"/>
      <c r="AT443" s="44"/>
      <c r="AU443" s="44">
        <v>12793625</v>
      </c>
      <c r="AV443" s="44">
        <v>5904369</v>
      </c>
      <c r="AW443" s="44">
        <v>1698491</v>
      </c>
      <c r="AX443" s="44">
        <v>66993</v>
      </c>
      <c r="AY443" s="44">
        <v>17066496</v>
      </c>
      <c r="AZ443" s="21">
        <v>15078621</v>
      </c>
      <c r="BA443" s="21">
        <v>1987875</v>
      </c>
      <c r="BB443" s="44"/>
      <c r="BC443" s="44"/>
      <c r="BD443" s="44"/>
      <c r="BE443" s="44">
        <v>1987875</v>
      </c>
      <c r="BF443" s="44">
        <v>2714400</v>
      </c>
      <c r="BG443" s="44">
        <v>72475</v>
      </c>
      <c r="BH443" s="44">
        <v>400075</v>
      </c>
      <c r="BI443" s="21">
        <v>8546525</v>
      </c>
      <c r="BJ443" s="21"/>
      <c r="BK443" s="21">
        <v>343525</v>
      </c>
      <c r="BL443" s="21">
        <v>227825</v>
      </c>
      <c r="BM443" s="21">
        <v>488800</v>
      </c>
      <c r="BN443" s="21">
        <v>12793625</v>
      </c>
      <c r="BO443" s="21"/>
      <c r="BP443" s="21"/>
      <c r="BQ443" s="44"/>
      <c r="BR443" s="21"/>
      <c r="BS443" s="44"/>
      <c r="BT443" s="21"/>
      <c r="BU443" s="44"/>
      <c r="BV443" s="21"/>
      <c r="BW443" s="44">
        <v>5260560</v>
      </c>
      <c r="BX443" s="21"/>
      <c r="BY443" s="21">
        <v>110836</v>
      </c>
      <c r="BZ443" s="21"/>
      <c r="CA443" s="44">
        <v>4432</v>
      </c>
      <c r="CB443" s="44"/>
      <c r="CC443" s="44"/>
      <c r="CD443" s="44"/>
      <c r="CE443" s="44"/>
      <c r="CF443" s="44"/>
      <c r="CG443" s="44">
        <v>525351</v>
      </c>
      <c r="CH443" s="44"/>
      <c r="CI443" s="21">
        <v>3190</v>
      </c>
      <c r="CJ443" s="44"/>
      <c r="CK443" s="21"/>
      <c r="CL443" s="44"/>
      <c r="CM443" s="44">
        <v>86905</v>
      </c>
      <c r="CN443" s="44">
        <v>0</v>
      </c>
      <c r="CO443" s="44">
        <v>2241111</v>
      </c>
      <c r="CP443" s="44">
        <v>0</v>
      </c>
      <c r="CQ443" s="21">
        <v>2100518</v>
      </c>
      <c r="CR443" s="44">
        <v>383052</v>
      </c>
      <c r="CS443" s="44">
        <v>882204</v>
      </c>
      <c r="CT443" s="44">
        <v>133957</v>
      </c>
      <c r="CU443" s="44"/>
      <c r="CV443" s="44">
        <v>76622</v>
      </c>
      <c r="CW443" s="21"/>
      <c r="CX443" s="21"/>
      <c r="CY443" s="21"/>
      <c r="CZ443" s="21"/>
      <c r="DA443" s="21"/>
      <c r="DB443" s="21"/>
      <c r="DC443" s="21"/>
      <c r="DD443" s="21"/>
      <c r="DE443" s="44"/>
      <c r="DF443" s="21"/>
      <c r="DG443" s="44"/>
      <c r="DH443" s="21"/>
      <c r="DI443" s="44"/>
      <c r="DJ443" s="44"/>
      <c r="DK443" s="44"/>
      <c r="DL443" s="44"/>
      <c r="DM443" s="21"/>
      <c r="DN443" s="44"/>
      <c r="DO443" s="44"/>
      <c r="DP443" s="44"/>
      <c r="DQ443" s="44"/>
      <c r="DR443" s="44"/>
      <c r="DS443" s="44"/>
      <c r="DT443" s="44"/>
      <c r="DU443" s="44"/>
      <c r="DV443" s="44"/>
      <c r="DW443" s="44"/>
      <c r="DX443" s="44"/>
      <c r="DY443" s="44"/>
      <c r="DZ443" s="44"/>
      <c r="EA443" s="44"/>
      <c r="EB443" s="21"/>
      <c r="EC443" s="44">
        <v>697491</v>
      </c>
      <c r="ED443" s="44"/>
      <c r="EE443" s="21">
        <v>53811</v>
      </c>
      <c r="EF443" s="44"/>
      <c r="EG443" s="21">
        <v>19426</v>
      </c>
      <c r="EH443" s="44"/>
      <c r="EI443" s="21">
        <v>590998</v>
      </c>
      <c r="EJ443" s="44"/>
      <c r="EK443" s="44"/>
      <c r="EL443" s="21"/>
      <c r="EM443" s="44">
        <v>305645</v>
      </c>
      <c r="EN443" s="44"/>
      <c r="EO443" s="44">
        <v>31120</v>
      </c>
      <c r="EP443" s="21"/>
      <c r="EQ443" s="21"/>
      <c r="ER443" s="21"/>
      <c r="ES443" s="21"/>
      <c r="ET443" s="44"/>
      <c r="EU443" s="21"/>
      <c r="EV443" s="44"/>
      <c r="EW443" s="21"/>
      <c r="EX443" s="44"/>
      <c r="EY443" s="44"/>
      <c r="EZ443" s="21"/>
      <c r="FA443" s="21"/>
      <c r="FB443" s="44"/>
      <c r="FC443" s="44"/>
      <c r="FD443" s="21"/>
      <c r="FE443" s="112"/>
      <c r="FF443" s="44"/>
      <c r="FG443" s="44">
        <v>6222665</v>
      </c>
      <c r="FH443" s="44">
        <v>1526622</v>
      </c>
      <c r="FI443" s="44">
        <v>7329334</v>
      </c>
      <c r="FJ443" s="44">
        <v>334558</v>
      </c>
      <c r="FK443" s="44">
        <v>6059840</v>
      </c>
      <c r="FL443" s="44"/>
      <c r="FM443" s="44"/>
      <c r="FN443" s="44"/>
      <c r="FO443" s="44"/>
      <c r="FP443" s="44"/>
      <c r="FQ443" s="44"/>
      <c r="FR443" s="44"/>
      <c r="FS443" s="44"/>
      <c r="FT443" s="44"/>
      <c r="FU443" s="44"/>
      <c r="FV443" s="21">
        <v>482651</v>
      </c>
      <c r="FW443" s="44"/>
      <c r="FX443" s="44">
        <v>431482</v>
      </c>
      <c r="FY443" s="44">
        <v>76411</v>
      </c>
      <c r="FZ443" s="44">
        <v>302406</v>
      </c>
      <c r="GA443" s="44">
        <v>44325</v>
      </c>
      <c r="GB443" s="44"/>
      <c r="GC443" s="44">
        <v>25911</v>
      </c>
      <c r="GD443" s="44">
        <v>464236</v>
      </c>
      <c r="GE443" s="44">
        <v>348645</v>
      </c>
      <c r="GF443" s="44">
        <v>230617</v>
      </c>
      <c r="GG443" s="44">
        <v>1013975</v>
      </c>
      <c r="GH443" s="44">
        <v>92020</v>
      </c>
      <c r="GI443" s="44">
        <v>188076</v>
      </c>
      <c r="GJ443" s="44">
        <v>84833</v>
      </c>
      <c r="GK443" s="44">
        <v>3598066</v>
      </c>
      <c r="GL443" s="44">
        <v>55</v>
      </c>
      <c r="GM443" s="44">
        <v>1365000</v>
      </c>
      <c r="GN443" s="44">
        <v>74807</v>
      </c>
      <c r="GO443" s="44">
        <v>57265</v>
      </c>
      <c r="GP443" s="44"/>
      <c r="GQ443" s="44"/>
      <c r="GR443" s="44">
        <v>138000</v>
      </c>
      <c r="GS443" s="44">
        <v>4383464</v>
      </c>
      <c r="GT443" s="44"/>
      <c r="GU443" s="21">
        <v>125273</v>
      </c>
      <c r="GV443" s="44"/>
      <c r="GW443" s="44"/>
      <c r="GX443" s="44"/>
      <c r="GY443" s="44">
        <v>4508737</v>
      </c>
      <c r="GZ443" s="44">
        <v>1707506</v>
      </c>
      <c r="HA443" s="44"/>
      <c r="HB443" s="44"/>
      <c r="HC443" s="44">
        <v>2801231</v>
      </c>
      <c r="HD443" s="44">
        <v>4508737</v>
      </c>
      <c r="HE443" s="21"/>
      <c r="HF443" s="21"/>
      <c r="HG443" s="21">
        <v>8084</v>
      </c>
      <c r="HH443" s="21"/>
      <c r="HI443" s="21">
        <v>0</v>
      </c>
      <c r="HJ443" s="44"/>
      <c r="HK443" s="21">
        <v>162944</v>
      </c>
      <c r="HL443" s="21">
        <v>763485</v>
      </c>
      <c r="HM443" s="21">
        <v>926429</v>
      </c>
      <c r="HN443" s="21">
        <v>-801156</v>
      </c>
      <c r="HO443" s="21"/>
      <c r="HP443" s="44"/>
      <c r="HQ443" s="47"/>
      <c r="HR443" s="47"/>
      <c r="HS443" s="47"/>
      <c r="HT443" s="47" t="s">
        <v>2092</v>
      </c>
      <c r="HU443" s="47">
        <v>2783234.78</v>
      </c>
      <c r="HV443" s="47">
        <v>2730</v>
      </c>
      <c r="HW443" s="47">
        <v>0</v>
      </c>
      <c r="HX443" s="47">
        <v>13192</v>
      </c>
      <c r="HY443" s="47">
        <v>32184</v>
      </c>
      <c r="HZ443" s="47">
        <v>108913</v>
      </c>
      <c r="IA443" s="47">
        <v>0</v>
      </c>
      <c r="IB443" s="47">
        <v>0</v>
      </c>
      <c r="IC443" s="47">
        <v>6228</v>
      </c>
      <c r="ID443"/>
      <c r="IE443" s="47">
        <v>2084</v>
      </c>
      <c r="IF443"/>
      <c r="IG443" s="47"/>
      <c r="IH443" s="47">
        <v>21132</v>
      </c>
      <c r="II443">
        <v>2685</v>
      </c>
      <c r="IJ443">
        <v>7019</v>
      </c>
      <c r="IK443">
        <v>1595</v>
      </c>
      <c r="IL443">
        <v>16625</v>
      </c>
      <c r="IM443">
        <v>214387</v>
      </c>
      <c r="IN443">
        <v>0</v>
      </c>
      <c r="IO443">
        <v>0</v>
      </c>
      <c r="IP443">
        <v>0</v>
      </c>
      <c r="IQ443">
        <v>140</v>
      </c>
      <c r="IR443">
        <v>0</v>
      </c>
      <c r="IS443">
        <v>0</v>
      </c>
      <c r="IT443">
        <v>140</v>
      </c>
      <c r="IU443">
        <v>204895</v>
      </c>
      <c r="IV443">
        <v>0</v>
      </c>
      <c r="IW443">
        <v>662068</v>
      </c>
      <c r="IX443">
        <v>1272993</v>
      </c>
      <c r="IY443">
        <v>2331456</v>
      </c>
      <c r="IZ443">
        <v>0</v>
      </c>
      <c r="JA443">
        <v>0</v>
      </c>
      <c r="JB443">
        <v>223945</v>
      </c>
      <c r="JC443"/>
      <c r="JD443">
        <v>57789</v>
      </c>
      <c r="JE443"/>
      <c r="JF443"/>
      <c r="JG443">
        <v>455918</v>
      </c>
      <c r="JH443">
        <v>73892</v>
      </c>
      <c r="JI443">
        <v>142552</v>
      </c>
      <c r="JJ443">
        <v>67922</v>
      </c>
      <c r="JK443">
        <v>729235</v>
      </c>
      <c r="JL443">
        <v>6222665</v>
      </c>
      <c r="JM443">
        <v>0</v>
      </c>
      <c r="JN443">
        <v>0</v>
      </c>
      <c r="JO443">
        <v>0</v>
      </c>
      <c r="JP443">
        <v>7700</v>
      </c>
      <c r="JQ443">
        <v>0</v>
      </c>
      <c r="JR443">
        <v>0</v>
      </c>
      <c r="JS443">
        <v>7700</v>
      </c>
      <c r="JT443"/>
      <c r="JU443"/>
      <c r="JV443"/>
      <c r="JW443"/>
      <c r="JX443"/>
      <c r="JY443"/>
      <c r="JZ443"/>
      <c r="KA443"/>
      <c r="KB443"/>
      <c r="KC443"/>
      <c r="KD443"/>
      <c r="KE443"/>
      <c r="KF443">
        <v>158</v>
      </c>
      <c r="KG443">
        <v>259</v>
      </c>
      <c r="KH443">
        <v>91</v>
      </c>
      <c r="KI443">
        <v>120</v>
      </c>
      <c r="KJ443">
        <v>200</v>
      </c>
      <c r="KK443">
        <v>65</v>
      </c>
      <c r="KL443">
        <v>84</v>
      </c>
      <c r="KM443">
        <v>148</v>
      </c>
      <c r="KN443">
        <v>43</v>
      </c>
      <c r="KO443">
        <v>1</v>
      </c>
      <c r="KP443">
        <v>0</v>
      </c>
      <c r="KQ443">
        <v>0</v>
      </c>
      <c r="KR443">
        <v>0</v>
      </c>
      <c r="KS443">
        <v>0</v>
      </c>
      <c r="KT443">
        <v>1</v>
      </c>
      <c r="KU443">
        <v>1</v>
      </c>
      <c r="KV443">
        <v>0</v>
      </c>
      <c r="KW443">
        <v>0</v>
      </c>
      <c r="KX443">
        <v>0</v>
      </c>
      <c r="KY443">
        <v>0</v>
      </c>
      <c r="KZ443">
        <v>0</v>
      </c>
      <c r="LA443">
        <v>0</v>
      </c>
      <c r="LB443">
        <v>0</v>
      </c>
      <c r="LC443">
        <v>0</v>
      </c>
      <c r="LD443">
        <v>1</v>
      </c>
      <c r="LE443">
        <v>0</v>
      </c>
      <c r="LF443">
        <v>0</v>
      </c>
      <c r="LG443">
        <v>0</v>
      </c>
      <c r="LH443">
        <v>0</v>
      </c>
    </row>
    <row r="444" spans="1:320" s="34" customFormat="1" ht="15" customHeight="1" x14ac:dyDescent="0.25">
      <c r="A444" s="45">
        <v>206190711</v>
      </c>
      <c r="B444" s="45" t="s">
        <v>4182</v>
      </c>
      <c r="C444" s="46">
        <v>45292</v>
      </c>
      <c r="D444" s="46">
        <v>45657</v>
      </c>
      <c r="E444" s="47">
        <v>366</v>
      </c>
      <c r="F444" s="45" t="s">
        <v>883</v>
      </c>
      <c r="G444" s="45" t="s">
        <v>884</v>
      </c>
      <c r="H444" s="45" t="s">
        <v>1030</v>
      </c>
      <c r="I444" s="45" t="s">
        <v>886</v>
      </c>
      <c r="J444" s="45" t="s">
        <v>887</v>
      </c>
      <c r="K444" s="45" t="s">
        <v>1031</v>
      </c>
      <c r="L444" s="45" t="s">
        <v>2528</v>
      </c>
      <c r="M444" s="45" t="s">
        <v>4183</v>
      </c>
      <c r="N444" s="45" t="s">
        <v>4184</v>
      </c>
      <c r="O444" s="45" t="s">
        <v>2862</v>
      </c>
      <c r="P444" s="45" t="s">
        <v>4185</v>
      </c>
      <c r="Q444" s="45" t="s">
        <v>4186</v>
      </c>
      <c r="R444" t="s">
        <v>4187</v>
      </c>
      <c r="S444" s="45" t="s">
        <v>893</v>
      </c>
      <c r="T444"/>
      <c r="U444" s="47">
        <v>99</v>
      </c>
      <c r="V444" s="47">
        <v>99</v>
      </c>
      <c r="W444" s="47" t="s">
        <v>894</v>
      </c>
      <c r="X444" s="47">
        <v>36234</v>
      </c>
      <c r="Y444" s="47">
        <v>33387</v>
      </c>
      <c r="Z444" s="48">
        <v>210.78</v>
      </c>
      <c r="AA444" s="44">
        <v>583</v>
      </c>
      <c r="AB444" s="44">
        <v>585</v>
      </c>
      <c r="AC444" s="44">
        <v>5998</v>
      </c>
      <c r="AD444" s="44">
        <v>6105</v>
      </c>
      <c r="AE444" s="44">
        <v>1852</v>
      </c>
      <c r="AF444" s="44">
        <v>17791</v>
      </c>
      <c r="AG444" s="44"/>
      <c r="AH444" s="47">
        <v>145</v>
      </c>
      <c r="AI444" s="47">
        <v>179</v>
      </c>
      <c r="AJ444">
        <v>1317</v>
      </c>
      <c r="AK444" t="s">
        <v>895</v>
      </c>
      <c r="AL444">
        <v>33387</v>
      </c>
      <c r="AM444"/>
      <c r="AN444"/>
      <c r="AO444"/>
      <c r="AP444"/>
      <c r="AQ444"/>
      <c r="AR444" s="44"/>
      <c r="AS444" s="44"/>
      <c r="AT444" s="44"/>
      <c r="AU444" s="44">
        <v>11256734</v>
      </c>
      <c r="AV444" s="44">
        <v>4035611</v>
      </c>
      <c r="AW444" s="44">
        <v>-1443403</v>
      </c>
      <c r="AX444" s="44">
        <v>66997</v>
      </c>
      <c r="AY444" s="44">
        <v>16802745</v>
      </c>
      <c r="AZ444" s="21">
        <v>15694912</v>
      </c>
      <c r="BA444" s="21">
        <v>1107833</v>
      </c>
      <c r="BB444" s="44">
        <v>9657</v>
      </c>
      <c r="BC444" s="44">
        <v>163390</v>
      </c>
      <c r="BD444" s="44"/>
      <c r="BE444" s="44">
        <v>954100</v>
      </c>
      <c r="BF444" s="44">
        <v>1977453</v>
      </c>
      <c r="BG444" s="44">
        <v>1999156</v>
      </c>
      <c r="BH444" s="44">
        <v>630429</v>
      </c>
      <c r="BI444" s="21">
        <v>6056136</v>
      </c>
      <c r="BJ444" s="21"/>
      <c r="BK444" s="21">
        <v>47850</v>
      </c>
      <c r="BL444" s="21">
        <v>59070</v>
      </c>
      <c r="BM444" s="21">
        <v>486640</v>
      </c>
      <c r="BN444" s="21">
        <v>11256734</v>
      </c>
      <c r="BO444" s="21"/>
      <c r="BP444" s="21"/>
      <c r="BQ444" s="44"/>
      <c r="BR444" s="21"/>
      <c r="BS444" s="44"/>
      <c r="BT444" s="21"/>
      <c r="BU444" s="44"/>
      <c r="BV444" s="21"/>
      <c r="BW444" s="44">
        <v>1543908</v>
      </c>
      <c r="BX444" s="21"/>
      <c r="BY444" s="21">
        <v>2465735</v>
      </c>
      <c r="BZ444" s="21"/>
      <c r="CA444" s="44">
        <v>483</v>
      </c>
      <c r="CB444" s="44"/>
      <c r="CC444" s="44">
        <v>4644</v>
      </c>
      <c r="CD444" s="44"/>
      <c r="CE444" s="44"/>
      <c r="CF444" s="44"/>
      <c r="CG444" s="44">
        <v>8905</v>
      </c>
      <c r="CH444" s="44"/>
      <c r="CI444" s="21">
        <v>10992</v>
      </c>
      <c r="CJ444" s="44"/>
      <c r="CK444" s="21">
        <v>944</v>
      </c>
      <c r="CL444" s="44"/>
      <c r="CM444" s="44">
        <v>32959</v>
      </c>
      <c r="CN444" s="44">
        <v>8944</v>
      </c>
      <c r="CO444" s="44">
        <v>1965103</v>
      </c>
      <c r="CP444" s="44">
        <v>0</v>
      </c>
      <c r="CQ444" s="21">
        <v>1237215</v>
      </c>
      <c r="CR444" s="44">
        <v>132784</v>
      </c>
      <c r="CS444" s="44">
        <v>618936</v>
      </c>
      <c r="CT444" s="44">
        <v>14433</v>
      </c>
      <c r="CU444" s="44"/>
      <c r="CV444" s="44">
        <v>25237</v>
      </c>
      <c r="CW444" s="21"/>
      <c r="CX444" s="21"/>
      <c r="CY444" s="21"/>
      <c r="CZ444" s="21"/>
      <c r="DA444" s="21"/>
      <c r="DB444" s="21"/>
      <c r="DC444" s="21"/>
      <c r="DD444" s="21"/>
      <c r="DE444" s="44"/>
      <c r="DF444" s="21"/>
      <c r="DG444" s="44"/>
      <c r="DH444" s="21"/>
      <c r="DI444" s="44"/>
      <c r="DJ444" s="44"/>
      <c r="DK444" s="44"/>
      <c r="DL444" s="44"/>
      <c r="DM444" s="21"/>
      <c r="DN444" s="44"/>
      <c r="DO444" s="44"/>
      <c r="DP444" s="44"/>
      <c r="DQ444" s="44"/>
      <c r="DR444" s="44"/>
      <c r="DS444" s="44"/>
      <c r="DT444" s="44"/>
      <c r="DU444" s="44"/>
      <c r="DV444" s="44"/>
      <c r="DW444" s="44"/>
      <c r="DX444" s="44"/>
      <c r="DY444" s="44"/>
      <c r="DZ444" s="44"/>
      <c r="EA444" s="44"/>
      <c r="EB444" s="21"/>
      <c r="EC444" s="44">
        <v>-1954249</v>
      </c>
      <c r="ED444" s="44"/>
      <c r="EE444" s="21">
        <v>574312</v>
      </c>
      <c r="EF444" s="44"/>
      <c r="EG444" s="21">
        <v>22866</v>
      </c>
      <c r="EH444" s="44"/>
      <c r="EI444" s="21">
        <v>-83478</v>
      </c>
      <c r="EJ444" s="44"/>
      <c r="EK444" s="44"/>
      <c r="EL444" s="21"/>
      <c r="EM444" s="44">
        <v>58</v>
      </c>
      <c r="EN444" s="44"/>
      <c r="EO444" s="44">
        <v>-2912</v>
      </c>
      <c r="EP444" s="21"/>
      <c r="EQ444" s="21"/>
      <c r="ER444" s="21"/>
      <c r="ES444" s="21"/>
      <c r="ET444" s="44"/>
      <c r="EU444" s="21"/>
      <c r="EV444" s="44"/>
      <c r="EW444" s="21"/>
      <c r="EX444" s="44"/>
      <c r="EY444" s="44"/>
      <c r="EZ444" s="21"/>
      <c r="FA444" s="21"/>
      <c r="FB444" s="44"/>
      <c r="FC444" s="44"/>
      <c r="FD444" s="21"/>
      <c r="FE444" s="112"/>
      <c r="FF444" s="44"/>
      <c r="FG444" s="44">
        <v>7060271</v>
      </c>
      <c r="FH444" s="44">
        <v>1558420</v>
      </c>
      <c r="FI444" s="44">
        <v>7076221</v>
      </c>
      <c r="FJ444" s="44">
        <v>263344</v>
      </c>
      <c r="FK444" s="44">
        <v>6161730</v>
      </c>
      <c r="FL444" s="44"/>
      <c r="FM444" s="44"/>
      <c r="FN444" s="44"/>
      <c r="FO444" s="44"/>
      <c r="FP444" s="44"/>
      <c r="FQ444" s="44"/>
      <c r="FR444" s="44"/>
      <c r="FS444" s="44"/>
      <c r="FT444" s="44">
        <v>9902</v>
      </c>
      <c r="FU444" s="44">
        <v>435</v>
      </c>
      <c r="FV444" s="21">
        <v>605897</v>
      </c>
      <c r="FW444" s="44"/>
      <c r="FX444" s="44">
        <v>510845</v>
      </c>
      <c r="FY444" s="44">
        <v>109386</v>
      </c>
      <c r="FZ444" s="44">
        <v>435739</v>
      </c>
      <c r="GA444" s="44">
        <v>27886</v>
      </c>
      <c r="GB444" s="44"/>
      <c r="GC444" s="44">
        <v>34618</v>
      </c>
      <c r="GD444" s="44">
        <v>698190</v>
      </c>
      <c r="GE444" s="44">
        <v>212650</v>
      </c>
      <c r="GF444" s="44">
        <v>221335</v>
      </c>
      <c r="GG444" s="44">
        <v>1167212</v>
      </c>
      <c r="GH444" s="44">
        <v>143836</v>
      </c>
      <c r="GI444" s="44">
        <v>270919</v>
      </c>
      <c r="GJ444" s="44">
        <v>113803</v>
      </c>
      <c r="GK444" s="44">
        <v>3922710</v>
      </c>
      <c r="GL444" s="44"/>
      <c r="GM444" s="44">
        <v>771162</v>
      </c>
      <c r="GN444" s="44">
        <v>33622</v>
      </c>
      <c r="GO444" s="44">
        <v>31926</v>
      </c>
      <c r="GP444" s="44"/>
      <c r="GQ444" s="44">
        <v>15673</v>
      </c>
      <c r="GR444" s="44">
        <v>195436</v>
      </c>
      <c r="GS444" s="44">
        <v>3784380</v>
      </c>
      <c r="GT444" s="44"/>
      <c r="GU444" s="21">
        <v>110494</v>
      </c>
      <c r="GV444" s="44"/>
      <c r="GW444" s="44">
        <v>22955</v>
      </c>
      <c r="GX444" s="44"/>
      <c r="GY444" s="44">
        <v>3917829</v>
      </c>
      <c r="GZ444" s="44">
        <v>958339</v>
      </c>
      <c r="HA444" s="44"/>
      <c r="HB444" s="44"/>
      <c r="HC444" s="44">
        <v>2959490</v>
      </c>
      <c r="HD444" s="44">
        <v>3917829</v>
      </c>
      <c r="HE444" s="21">
        <v>80000</v>
      </c>
      <c r="HF444" s="21"/>
      <c r="HG444" s="21"/>
      <c r="HH444" s="21"/>
      <c r="HI444" s="21">
        <v>0</v>
      </c>
      <c r="HJ444" s="44">
        <v>114280</v>
      </c>
      <c r="HK444" s="21">
        <v>219539</v>
      </c>
      <c r="HL444" s="21"/>
      <c r="HM444" s="21">
        <v>333819</v>
      </c>
      <c r="HN444" s="21">
        <v>-223325</v>
      </c>
      <c r="HO444" s="21"/>
      <c r="HP444" s="44"/>
      <c r="HQ444" s="47"/>
      <c r="HR444" s="47"/>
      <c r="HS444" s="47"/>
      <c r="HT444" s="47" t="s">
        <v>4188</v>
      </c>
      <c r="HU444" s="47">
        <v>1284174.26</v>
      </c>
      <c r="HV444" s="47">
        <v>1850</v>
      </c>
      <c r="HW444" s="47">
        <v>0</v>
      </c>
      <c r="HX444" s="47">
        <v>11388</v>
      </c>
      <c r="HY444" s="47">
        <v>34694</v>
      </c>
      <c r="HZ444" s="47">
        <v>88849</v>
      </c>
      <c r="IA444" s="47">
        <v>0</v>
      </c>
      <c r="IB444" s="47">
        <v>0</v>
      </c>
      <c r="IC444" s="47">
        <v>7237</v>
      </c>
      <c r="ID444"/>
      <c r="IE444" s="47">
        <v>4253</v>
      </c>
      <c r="IF444"/>
      <c r="IG444" s="47"/>
      <c r="IH444" s="47">
        <v>26782</v>
      </c>
      <c r="II444">
        <v>3901</v>
      </c>
      <c r="IJ444">
        <v>9932</v>
      </c>
      <c r="IK444">
        <v>1965</v>
      </c>
      <c r="IL444">
        <v>27336</v>
      </c>
      <c r="IM444">
        <v>218187</v>
      </c>
      <c r="IN444">
        <v>0</v>
      </c>
      <c r="IO444">
        <v>259</v>
      </c>
      <c r="IP444">
        <v>1380</v>
      </c>
      <c r="IQ444">
        <v>13</v>
      </c>
      <c r="IR444">
        <v>0</v>
      </c>
      <c r="IS444">
        <v>0</v>
      </c>
      <c r="IT444">
        <v>1652</v>
      </c>
      <c r="IU444">
        <v>170926</v>
      </c>
      <c r="IV444">
        <v>0</v>
      </c>
      <c r="IW444">
        <v>660320</v>
      </c>
      <c r="IX444">
        <v>1501671</v>
      </c>
      <c r="IY444">
        <v>2088331</v>
      </c>
      <c r="IZ444">
        <v>0</v>
      </c>
      <c r="JA444">
        <v>0</v>
      </c>
      <c r="JB444">
        <v>304209</v>
      </c>
      <c r="JC444"/>
      <c r="JD444">
        <v>114901</v>
      </c>
      <c r="JE444"/>
      <c r="JF444"/>
      <c r="JG444">
        <v>566317</v>
      </c>
      <c r="JH444">
        <v>103836</v>
      </c>
      <c r="JI444">
        <v>213612</v>
      </c>
      <c r="JJ444">
        <v>94920</v>
      </c>
      <c r="JK444">
        <v>1241228</v>
      </c>
      <c r="JL444">
        <v>7060271</v>
      </c>
      <c r="JM444">
        <v>0</v>
      </c>
      <c r="JN444">
        <v>21227</v>
      </c>
      <c r="JO444">
        <v>76244</v>
      </c>
      <c r="JP444">
        <v>400</v>
      </c>
      <c r="JQ444">
        <v>0</v>
      </c>
      <c r="JR444">
        <v>0</v>
      </c>
      <c r="JS444">
        <v>97871</v>
      </c>
      <c r="JT444"/>
      <c r="JU444"/>
      <c r="JV444"/>
      <c r="JW444"/>
      <c r="JX444"/>
      <c r="JY444"/>
      <c r="JZ444"/>
      <c r="KA444"/>
      <c r="KB444"/>
      <c r="KC444"/>
      <c r="KD444"/>
      <c r="KE444"/>
      <c r="KF444">
        <v>154</v>
      </c>
      <c r="KG444">
        <v>225</v>
      </c>
      <c r="KH444">
        <v>90</v>
      </c>
      <c r="KI444">
        <v>104</v>
      </c>
      <c r="KJ444">
        <v>155</v>
      </c>
      <c r="KK444">
        <v>57</v>
      </c>
      <c r="KL444">
        <v>57</v>
      </c>
      <c r="KM444">
        <v>95</v>
      </c>
      <c r="KN444">
        <v>32</v>
      </c>
      <c r="KO444">
        <v>1</v>
      </c>
      <c r="KP444">
        <v>0</v>
      </c>
      <c r="KQ444">
        <v>0</v>
      </c>
      <c r="KR444">
        <v>0</v>
      </c>
      <c r="KS444">
        <v>1</v>
      </c>
      <c r="KT444">
        <v>0</v>
      </c>
      <c r="KU444">
        <v>1</v>
      </c>
      <c r="KV444">
        <v>0</v>
      </c>
      <c r="KW444">
        <v>0</v>
      </c>
      <c r="KX444">
        <v>0</v>
      </c>
      <c r="KY444">
        <v>0</v>
      </c>
      <c r="KZ444">
        <v>0</v>
      </c>
      <c r="LA444">
        <v>0</v>
      </c>
      <c r="LB444">
        <v>0</v>
      </c>
      <c r="LC444">
        <v>0</v>
      </c>
      <c r="LD444">
        <v>1</v>
      </c>
      <c r="LE444">
        <v>0</v>
      </c>
      <c r="LF444">
        <v>0</v>
      </c>
      <c r="LG444">
        <v>0</v>
      </c>
      <c r="LH444">
        <v>0</v>
      </c>
    </row>
    <row r="445" spans="1:320" s="34" customFormat="1" ht="15" customHeight="1" x14ac:dyDescent="0.25">
      <c r="A445" s="45">
        <v>206190713</v>
      </c>
      <c r="B445" s="45" t="s">
        <v>4189</v>
      </c>
      <c r="C445" s="46">
        <v>45292</v>
      </c>
      <c r="D445" s="46">
        <v>45657</v>
      </c>
      <c r="E445" s="47">
        <v>366</v>
      </c>
      <c r="F445" s="45" t="s">
        <v>883</v>
      </c>
      <c r="G445" s="45" t="s">
        <v>884</v>
      </c>
      <c r="H445" s="45" t="s">
        <v>1030</v>
      </c>
      <c r="I445" s="45" t="s">
        <v>886</v>
      </c>
      <c r="J445" s="45" t="s">
        <v>887</v>
      </c>
      <c r="K445" s="45" t="s">
        <v>1031</v>
      </c>
      <c r="L445" s="45" t="s">
        <v>3068</v>
      </c>
      <c r="M445" s="45" t="s">
        <v>4190</v>
      </c>
      <c r="N445" s="45" t="s">
        <v>4191</v>
      </c>
      <c r="O445" s="45" t="s">
        <v>1058</v>
      </c>
      <c r="P445" s="45" t="s">
        <v>3378</v>
      </c>
      <c r="Q445" s="45" t="s">
        <v>4192</v>
      </c>
      <c r="R445" t="s">
        <v>2835</v>
      </c>
      <c r="S445" s="45" t="s">
        <v>893</v>
      </c>
      <c r="T445"/>
      <c r="U445" s="47">
        <v>99</v>
      </c>
      <c r="V445" s="47">
        <v>99</v>
      </c>
      <c r="W445" s="47" t="s">
        <v>894</v>
      </c>
      <c r="X445" s="47">
        <v>36234</v>
      </c>
      <c r="Y445" s="47">
        <v>31258</v>
      </c>
      <c r="Z445" s="48">
        <v>190.2</v>
      </c>
      <c r="AA445" s="44">
        <v>649</v>
      </c>
      <c r="AB445" s="44">
        <v>663</v>
      </c>
      <c r="AC445" s="44">
        <v>4179</v>
      </c>
      <c r="AD445" s="44">
        <v>353</v>
      </c>
      <c r="AE445" s="44">
        <v>1026</v>
      </c>
      <c r="AF445" s="44">
        <v>17875</v>
      </c>
      <c r="AG445" s="44"/>
      <c r="AH445" s="47">
        <v>6451</v>
      </c>
      <c r="AI445" s="47">
        <v>856</v>
      </c>
      <c r="AJ445">
        <v>518</v>
      </c>
      <c r="AK445" t="s">
        <v>895</v>
      </c>
      <c r="AL445">
        <v>31258</v>
      </c>
      <c r="AM445"/>
      <c r="AN445"/>
      <c r="AO445"/>
      <c r="AP445"/>
      <c r="AQ445"/>
      <c r="AR445" s="44"/>
      <c r="AS445" s="44"/>
      <c r="AT445" s="44"/>
      <c r="AU445" s="44">
        <v>10003545</v>
      </c>
      <c r="AV445" s="44">
        <v>5581976</v>
      </c>
      <c r="AW445" s="44">
        <v>1689225</v>
      </c>
      <c r="AX445" s="44">
        <v>6830</v>
      </c>
      <c r="AY445" s="44">
        <v>13903126</v>
      </c>
      <c r="AZ445" s="21">
        <v>13469646</v>
      </c>
      <c r="BA445" s="21">
        <v>433480</v>
      </c>
      <c r="BB445" s="44">
        <v>-1</v>
      </c>
      <c r="BC445" s="44"/>
      <c r="BD445" s="44"/>
      <c r="BE445" s="44">
        <v>433479</v>
      </c>
      <c r="BF445" s="44">
        <v>1337280</v>
      </c>
      <c r="BG445" s="44">
        <v>113025</v>
      </c>
      <c r="BH445" s="44">
        <v>328320</v>
      </c>
      <c r="BI445" s="21">
        <v>5720000</v>
      </c>
      <c r="BJ445" s="21"/>
      <c r="BK445" s="21">
        <v>2065240</v>
      </c>
      <c r="BL445" s="21">
        <v>273920</v>
      </c>
      <c r="BM445" s="21">
        <v>165760</v>
      </c>
      <c r="BN445" s="21">
        <v>10003545</v>
      </c>
      <c r="BO445" s="21"/>
      <c r="BP445" s="21"/>
      <c r="BQ445" s="44"/>
      <c r="BR445" s="21"/>
      <c r="BS445" s="44"/>
      <c r="BT445" s="21"/>
      <c r="BU445" s="44"/>
      <c r="BV445" s="21"/>
      <c r="BW445" s="44">
        <v>1945937</v>
      </c>
      <c r="BX445" s="21"/>
      <c r="BY445" s="21">
        <v>220491</v>
      </c>
      <c r="BZ445" s="21"/>
      <c r="CA445" s="44">
        <v>56469</v>
      </c>
      <c r="CB445" s="44"/>
      <c r="CC445" s="44">
        <v>24988</v>
      </c>
      <c r="CD445" s="44"/>
      <c r="CE445" s="44"/>
      <c r="CF445" s="44"/>
      <c r="CG445" s="44">
        <v>3313516</v>
      </c>
      <c r="CH445" s="44"/>
      <c r="CI445" s="21">
        <v>19750</v>
      </c>
      <c r="CJ445" s="44"/>
      <c r="CK445" s="21">
        <v>825</v>
      </c>
      <c r="CL445" s="44"/>
      <c r="CM445" s="44">
        <v>11372</v>
      </c>
      <c r="CN445" s="44">
        <v>0</v>
      </c>
      <c r="CO445" s="44">
        <v>2417050</v>
      </c>
      <c r="CP445" s="44">
        <v>0</v>
      </c>
      <c r="CQ445" s="21">
        <v>2203675</v>
      </c>
      <c r="CR445" s="44">
        <v>91500</v>
      </c>
      <c r="CS445" s="44">
        <v>619392</v>
      </c>
      <c r="CT445" s="44">
        <v>104350</v>
      </c>
      <c r="CU445" s="44"/>
      <c r="CV445" s="44">
        <v>134637</v>
      </c>
      <c r="CW445" s="21"/>
      <c r="CX445" s="21"/>
      <c r="CY445" s="21"/>
      <c r="CZ445" s="21"/>
      <c r="DA445" s="21"/>
      <c r="DB445" s="21"/>
      <c r="DC445" s="21"/>
      <c r="DD445" s="21"/>
      <c r="DE445" s="44"/>
      <c r="DF445" s="21"/>
      <c r="DG445" s="44"/>
      <c r="DH445" s="21"/>
      <c r="DI445" s="44"/>
      <c r="DJ445" s="44"/>
      <c r="DK445" s="44"/>
      <c r="DL445" s="44"/>
      <c r="DM445" s="21"/>
      <c r="DN445" s="44"/>
      <c r="DO445" s="44"/>
      <c r="DP445" s="44"/>
      <c r="DQ445" s="44"/>
      <c r="DR445" s="44"/>
      <c r="DS445" s="44"/>
      <c r="DT445" s="44"/>
      <c r="DU445" s="44"/>
      <c r="DV445" s="44"/>
      <c r="DW445" s="44"/>
      <c r="DX445" s="44"/>
      <c r="DY445" s="44"/>
      <c r="DZ445" s="44"/>
      <c r="EA445" s="44"/>
      <c r="EB445" s="21"/>
      <c r="EC445" s="44">
        <v>21425</v>
      </c>
      <c r="ED445" s="44"/>
      <c r="EE445" s="21">
        <v>86163</v>
      </c>
      <c r="EF445" s="44"/>
      <c r="EG445" s="21">
        <v>10272</v>
      </c>
      <c r="EH445" s="44"/>
      <c r="EI445" s="21">
        <v>-91677</v>
      </c>
      <c r="EJ445" s="44"/>
      <c r="EK445" s="44"/>
      <c r="EL445" s="21"/>
      <c r="EM445" s="44">
        <v>1672416</v>
      </c>
      <c r="EN445" s="44"/>
      <c r="EO445" s="44">
        <v>-9374</v>
      </c>
      <c r="EP445" s="21"/>
      <c r="EQ445" s="21"/>
      <c r="ER445" s="21"/>
      <c r="ES445" s="21"/>
      <c r="ET445" s="44"/>
      <c r="EU445" s="21"/>
      <c r="EV445" s="44"/>
      <c r="EW445" s="21"/>
      <c r="EX445" s="44"/>
      <c r="EY445" s="44"/>
      <c r="EZ445" s="21"/>
      <c r="FA445" s="21"/>
      <c r="FB445" s="44"/>
      <c r="FC445" s="44"/>
      <c r="FD445" s="21"/>
      <c r="FE445" s="112"/>
      <c r="FF445" s="44"/>
      <c r="FG445" s="44">
        <v>5418002</v>
      </c>
      <c r="FH445" s="44">
        <v>1412647</v>
      </c>
      <c r="FI445" s="44">
        <v>6638997</v>
      </c>
      <c r="FJ445" s="44">
        <v>90808</v>
      </c>
      <c r="FK445" s="44">
        <v>5755741</v>
      </c>
      <c r="FL445" s="44"/>
      <c r="FM445" s="44"/>
      <c r="FN445" s="44"/>
      <c r="FO445" s="44"/>
      <c r="FP445" s="44"/>
      <c r="FQ445" s="44"/>
      <c r="FR445" s="44"/>
      <c r="FS445" s="44"/>
      <c r="FT445" s="44">
        <v>29529</v>
      </c>
      <c r="FU445" s="44"/>
      <c r="FV445" s="21">
        <v>555133</v>
      </c>
      <c r="FW445" s="44"/>
      <c r="FX445" s="44">
        <v>509340</v>
      </c>
      <c r="FY445" s="44">
        <v>41530</v>
      </c>
      <c r="FZ445" s="44">
        <v>327194</v>
      </c>
      <c r="GA445" s="44">
        <v>70390</v>
      </c>
      <c r="GB445" s="44"/>
      <c r="GC445" s="44">
        <v>66145</v>
      </c>
      <c r="GD445" s="44">
        <v>469212</v>
      </c>
      <c r="GE445" s="44">
        <v>245411</v>
      </c>
      <c r="GF445" s="44">
        <v>257462</v>
      </c>
      <c r="GG445" s="44">
        <v>816920</v>
      </c>
      <c r="GH445" s="44">
        <v>97720</v>
      </c>
      <c r="GI445" s="44">
        <v>218567</v>
      </c>
      <c r="GJ445" s="44">
        <v>99528</v>
      </c>
      <c r="GK445" s="44">
        <v>2931979</v>
      </c>
      <c r="GL445" s="44">
        <v>40777</v>
      </c>
      <c r="GM445" s="44">
        <v>832560</v>
      </c>
      <c r="GN445" s="44">
        <v>64136</v>
      </c>
      <c r="GO445" s="44">
        <v>30639</v>
      </c>
      <c r="GP445" s="44"/>
      <c r="GQ445" s="44"/>
      <c r="GR445" s="44">
        <v>9733</v>
      </c>
      <c r="GS445" s="44">
        <v>1143227</v>
      </c>
      <c r="GT445" s="44"/>
      <c r="GU445" s="21">
        <v>130233</v>
      </c>
      <c r="GV445" s="44"/>
      <c r="GW445" s="44"/>
      <c r="GX445" s="44">
        <v>142867</v>
      </c>
      <c r="GY445" s="44">
        <v>1416327</v>
      </c>
      <c r="GZ445" s="44">
        <v>2874366</v>
      </c>
      <c r="HA445" s="44"/>
      <c r="HB445" s="44"/>
      <c r="HC445" s="44">
        <v>-1458039</v>
      </c>
      <c r="HD445" s="44">
        <v>1416327</v>
      </c>
      <c r="HE445" s="21"/>
      <c r="HF445" s="21"/>
      <c r="HG445" s="21">
        <v>1897231</v>
      </c>
      <c r="HH445" s="21"/>
      <c r="HI445" s="21">
        <v>0</v>
      </c>
      <c r="HJ445" s="44"/>
      <c r="HK445" s="21">
        <v>998441</v>
      </c>
      <c r="HL445" s="21">
        <v>186574</v>
      </c>
      <c r="HM445" s="21">
        <v>1185015</v>
      </c>
      <c r="HN445" s="21">
        <v>-1054782</v>
      </c>
      <c r="HO445" s="21"/>
      <c r="HP445" s="44"/>
      <c r="HQ445" s="47"/>
      <c r="HR445" s="47"/>
      <c r="HS445" s="47"/>
      <c r="HT445" s="47" t="s">
        <v>2544</v>
      </c>
      <c r="HU445" s="47">
        <v>-201205.62000000002</v>
      </c>
      <c r="HV445" s="47">
        <v>1876</v>
      </c>
      <c r="HW445" s="47">
        <v>0</v>
      </c>
      <c r="HX445" s="47">
        <v>10778</v>
      </c>
      <c r="HY445" s="47">
        <v>29121</v>
      </c>
      <c r="HZ445" s="47">
        <v>76491</v>
      </c>
      <c r="IA445" s="47">
        <v>0</v>
      </c>
      <c r="IB445" s="47">
        <v>0</v>
      </c>
      <c r="IC445" s="47">
        <v>2967</v>
      </c>
      <c r="ID445"/>
      <c r="IE445" s="47">
        <v>1885</v>
      </c>
      <c r="IF445"/>
      <c r="IG445" s="47"/>
      <c r="IH445" s="47">
        <v>18538</v>
      </c>
      <c r="II445">
        <v>2137</v>
      </c>
      <c r="IJ445">
        <v>7294</v>
      </c>
      <c r="IK445">
        <v>1731</v>
      </c>
      <c r="IL445">
        <v>25028</v>
      </c>
      <c r="IM445">
        <v>177846</v>
      </c>
      <c r="IN445">
        <v>0</v>
      </c>
      <c r="IO445">
        <v>433</v>
      </c>
      <c r="IP445">
        <v>3973</v>
      </c>
      <c r="IQ445">
        <v>9469</v>
      </c>
      <c r="IR445">
        <v>0</v>
      </c>
      <c r="IS445">
        <v>0</v>
      </c>
      <c r="IT445">
        <v>13875</v>
      </c>
      <c r="IU445">
        <v>142609</v>
      </c>
      <c r="IV445">
        <v>0</v>
      </c>
      <c r="IW445">
        <v>588873</v>
      </c>
      <c r="IX445">
        <v>1213712</v>
      </c>
      <c r="IY445">
        <v>1683546</v>
      </c>
      <c r="IZ445">
        <v>0</v>
      </c>
      <c r="JA445">
        <v>0</v>
      </c>
      <c r="JB445">
        <v>138097</v>
      </c>
      <c r="JC445"/>
      <c r="JD445">
        <v>47931</v>
      </c>
      <c r="JE445"/>
      <c r="JF445"/>
      <c r="JG445">
        <v>378112</v>
      </c>
      <c r="JH445">
        <v>74798</v>
      </c>
      <c r="JI445">
        <v>162197</v>
      </c>
      <c r="JJ445">
        <v>77664</v>
      </c>
      <c r="JK445">
        <v>910463</v>
      </c>
      <c r="JL445">
        <v>5418002</v>
      </c>
      <c r="JM445">
        <v>0</v>
      </c>
      <c r="JN445">
        <v>28115</v>
      </c>
      <c r="JO445">
        <v>198671</v>
      </c>
      <c r="JP445">
        <v>331406</v>
      </c>
      <c r="JQ445">
        <v>0</v>
      </c>
      <c r="JR445">
        <v>0</v>
      </c>
      <c r="JS445">
        <v>558192</v>
      </c>
      <c r="JT445"/>
      <c r="JU445"/>
      <c r="JV445"/>
      <c r="JW445"/>
      <c r="JX445"/>
      <c r="JY445"/>
      <c r="JZ445"/>
      <c r="KA445"/>
      <c r="KB445"/>
      <c r="KC445"/>
      <c r="KD445"/>
      <c r="KE445"/>
      <c r="KF445">
        <v>168</v>
      </c>
      <c r="KG445">
        <v>224</v>
      </c>
      <c r="KH445">
        <v>112</v>
      </c>
      <c r="KI445">
        <v>119</v>
      </c>
      <c r="KJ445">
        <v>159</v>
      </c>
      <c r="KK445">
        <v>78</v>
      </c>
      <c r="KL445">
        <v>67</v>
      </c>
      <c r="KM445">
        <v>83</v>
      </c>
      <c r="KN445">
        <v>51</v>
      </c>
      <c r="KO445">
        <v>1</v>
      </c>
      <c r="KP445">
        <v>0</v>
      </c>
      <c r="KQ445">
        <v>0</v>
      </c>
      <c r="KR445">
        <v>0</v>
      </c>
      <c r="KS445">
        <v>1</v>
      </c>
      <c r="KT445">
        <v>0</v>
      </c>
      <c r="KU445">
        <v>1</v>
      </c>
      <c r="KV445">
        <v>0</v>
      </c>
      <c r="KW445">
        <v>0</v>
      </c>
      <c r="KX445">
        <v>0</v>
      </c>
      <c r="KY445">
        <v>0</v>
      </c>
      <c r="KZ445">
        <v>0</v>
      </c>
      <c r="LA445">
        <v>0</v>
      </c>
      <c r="LB445">
        <v>0</v>
      </c>
      <c r="LC445">
        <v>0</v>
      </c>
      <c r="LD445">
        <v>1</v>
      </c>
      <c r="LE445">
        <v>0</v>
      </c>
      <c r="LF445">
        <v>0</v>
      </c>
      <c r="LG445">
        <v>0</v>
      </c>
      <c r="LH445">
        <v>0</v>
      </c>
    </row>
    <row r="446" spans="1:320" s="34" customFormat="1" ht="15" customHeight="1" x14ac:dyDescent="0.25">
      <c r="A446" s="45">
        <v>206190725</v>
      </c>
      <c r="B446" s="45" t="s">
        <v>4193</v>
      </c>
      <c r="C446" s="46">
        <v>45292</v>
      </c>
      <c r="D446" s="46">
        <v>45657</v>
      </c>
      <c r="E446" s="47">
        <v>366</v>
      </c>
      <c r="F446" s="45" t="s">
        <v>883</v>
      </c>
      <c r="G446" s="45" t="s">
        <v>893</v>
      </c>
      <c r="H446" s="45" t="s">
        <v>1030</v>
      </c>
      <c r="I446" s="45" t="s">
        <v>916</v>
      </c>
      <c r="J446" s="45" t="s">
        <v>331</v>
      </c>
      <c r="K446" s="45" t="s">
        <v>1031</v>
      </c>
      <c r="L446" s="45" t="s">
        <v>2772</v>
      </c>
      <c r="M446" s="45" t="s">
        <v>4194</v>
      </c>
      <c r="N446" s="45" t="s">
        <v>4195</v>
      </c>
      <c r="O446" s="45" t="s">
        <v>1034</v>
      </c>
      <c r="P446" s="45" t="s">
        <v>3182</v>
      </c>
      <c r="Q446" s="45" t="s">
        <v>4196</v>
      </c>
      <c r="R446" t="s">
        <v>4197</v>
      </c>
      <c r="S446" s="45" t="s">
        <v>884</v>
      </c>
      <c r="T446"/>
      <c r="U446" s="47">
        <v>76</v>
      </c>
      <c r="V446" s="47">
        <v>76</v>
      </c>
      <c r="W446" s="47" t="s">
        <v>894</v>
      </c>
      <c r="X446" s="47">
        <v>27816</v>
      </c>
      <c r="Y446" s="47">
        <v>24667</v>
      </c>
      <c r="Z446" s="48">
        <v>200.35</v>
      </c>
      <c r="AA446" s="44">
        <v>135</v>
      </c>
      <c r="AB446" s="44">
        <v>134</v>
      </c>
      <c r="AC446" s="44">
        <v>1848</v>
      </c>
      <c r="AD446" s="44">
        <v>1037</v>
      </c>
      <c r="AE446" s="44">
        <v>970</v>
      </c>
      <c r="AF446" s="44">
        <v>9248</v>
      </c>
      <c r="AG446" s="44"/>
      <c r="AH446" s="47"/>
      <c r="AI446" s="47">
        <v>10386</v>
      </c>
      <c r="AJ446">
        <v>1178</v>
      </c>
      <c r="AK446" t="s">
        <v>895</v>
      </c>
      <c r="AL446">
        <v>24667</v>
      </c>
      <c r="AM446"/>
      <c r="AN446"/>
      <c r="AO446"/>
      <c r="AP446"/>
      <c r="AQ446"/>
      <c r="AR446" s="44"/>
      <c r="AS446" s="44"/>
      <c r="AT446" s="44"/>
      <c r="AU446" s="44">
        <v>8510115</v>
      </c>
      <c r="AV446" s="44">
        <v>1378435</v>
      </c>
      <c r="AW446" s="44">
        <v>-1204204</v>
      </c>
      <c r="AX446" s="44">
        <v>10558</v>
      </c>
      <c r="AY446" s="44">
        <v>11103312</v>
      </c>
      <c r="AZ446" s="21">
        <v>12536708</v>
      </c>
      <c r="BA446" s="21">
        <v>-1433396</v>
      </c>
      <c r="BB446" s="44">
        <v>1729063</v>
      </c>
      <c r="BC446" s="44"/>
      <c r="BD446" s="44"/>
      <c r="BE446" s="44">
        <v>295667</v>
      </c>
      <c r="BF446" s="44">
        <v>637560</v>
      </c>
      <c r="BG446" s="44">
        <v>357765</v>
      </c>
      <c r="BH446" s="44">
        <v>334650</v>
      </c>
      <c r="BI446" s="21">
        <v>3190560</v>
      </c>
      <c r="BJ446" s="21"/>
      <c r="BK446" s="21"/>
      <c r="BL446" s="21">
        <v>3583170</v>
      </c>
      <c r="BM446" s="21">
        <v>406410</v>
      </c>
      <c r="BN446" s="21">
        <v>8510115</v>
      </c>
      <c r="BO446" s="21"/>
      <c r="BP446" s="21"/>
      <c r="BQ446" s="44"/>
      <c r="BR446" s="21"/>
      <c r="BS446" s="44"/>
      <c r="BT446" s="21"/>
      <c r="BU446" s="44"/>
      <c r="BV446" s="21"/>
      <c r="BW446" s="44">
        <v>847956</v>
      </c>
      <c r="BX446" s="21"/>
      <c r="BY446" s="21">
        <v>339035</v>
      </c>
      <c r="BZ446" s="21"/>
      <c r="CA446" s="44"/>
      <c r="CB446" s="44"/>
      <c r="CC446" s="44"/>
      <c r="CD446" s="44"/>
      <c r="CE446" s="44"/>
      <c r="CF446" s="44"/>
      <c r="CG446" s="44"/>
      <c r="CH446" s="44"/>
      <c r="CI446" s="21">
        <v>191444</v>
      </c>
      <c r="CJ446" s="44"/>
      <c r="CK446" s="21"/>
      <c r="CL446" s="44"/>
      <c r="CM446" s="44">
        <v>122295</v>
      </c>
      <c r="CN446" s="44">
        <v>0</v>
      </c>
      <c r="CO446" s="44">
        <v>409035</v>
      </c>
      <c r="CP446" s="44">
        <v>7702</v>
      </c>
      <c r="CQ446" s="21">
        <v>442418</v>
      </c>
      <c r="CR446" s="44">
        <v>128421</v>
      </c>
      <c r="CS446" s="44">
        <v>172397</v>
      </c>
      <c r="CT446" s="44">
        <v>35503</v>
      </c>
      <c r="CU446" s="44"/>
      <c r="CV446" s="44">
        <v>60664</v>
      </c>
      <c r="CW446" s="21"/>
      <c r="CX446" s="21"/>
      <c r="CY446" s="21"/>
      <c r="CZ446" s="21"/>
      <c r="DA446" s="21"/>
      <c r="DB446" s="21"/>
      <c r="DC446" s="21"/>
      <c r="DD446" s="21"/>
      <c r="DE446" s="44"/>
      <c r="DF446" s="21"/>
      <c r="DG446" s="44"/>
      <c r="DH446" s="21"/>
      <c r="DI446" s="44"/>
      <c r="DJ446" s="44"/>
      <c r="DK446" s="44"/>
      <c r="DL446" s="44"/>
      <c r="DM446" s="21"/>
      <c r="DN446" s="44"/>
      <c r="DO446" s="44"/>
      <c r="DP446" s="44"/>
      <c r="DQ446" s="44"/>
      <c r="DR446" s="44"/>
      <c r="DS446" s="44"/>
      <c r="DT446" s="44"/>
      <c r="DU446" s="44"/>
      <c r="DV446" s="44"/>
      <c r="DW446" s="44"/>
      <c r="DX446" s="44"/>
      <c r="DY446" s="44">
        <v>-775858</v>
      </c>
      <c r="DZ446" s="44"/>
      <c r="EA446" s="44"/>
      <c r="EB446" s="21"/>
      <c r="EC446" s="44">
        <v>-248323</v>
      </c>
      <c r="ED446" s="44"/>
      <c r="EE446" s="21">
        <v>216903</v>
      </c>
      <c r="EF446" s="44"/>
      <c r="EG446" s="21">
        <v>-37507</v>
      </c>
      <c r="EH446" s="44"/>
      <c r="EI446" s="21">
        <v>-279728</v>
      </c>
      <c r="EJ446" s="44"/>
      <c r="EK446" s="44"/>
      <c r="EL446" s="21"/>
      <c r="EM446" s="44"/>
      <c r="EN446" s="44"/>
      <c r="EO446" s="44">
        <v>-79691</v>
      </c>
      <c r="EP446" s="21"/>
      <c r="EQ446" s="21"/>
      <c r="ER446" s="21"/>
      <c r="ES446" s="21"/>
      <c r="ET446" s="44"/>
      <c r="EU446" s="21"/>
      <c r="EV446" s="44"/>
      <c r="EW446" s="21"/>
      <c r="EX446" s="44"/>
      <c r="EY446" s="44"/>
      <c r="EZ446" s="21"/>
      <c r="FA446" s="21"/>
      <c r="FB446" s="44"/>
      <c r="FC446" s="44"/>
      <c r="FD446" s="21"/>
      <c r="FE446" s="112"/>
      <c r="FF446" s="44"/>
      <c r="FG446" s="44">
        <v>6469658</v>
      </c>
      <c r="FH446" s="44">
        <v>2444574</v>
      </c>
      <c r="FI446" s="44">
        <v>7858539</v>
      </c>
      <c r="FJ446" s="44">
        <v>371927</v>
      </c>
      <c r="FK446" s="44">
        <v>5213700</v>
      </c>
      <c r="FL446" s="44"/>
      <c r="FM446" s="44"/>
      <c r="FN446" s="44"/>
      <c r="FO446" s="44"/>
      <c r="FP446" s="44"/>
      <c r="FQ446" s="44"/>
      <c r="FR446" s="44"/>
      <c r="FS446" s="44"/>
      <c r="FT446" s="44">
        <v>95360</v>
      </c>
      <c r="FU446" s="44"/>
      <c r="FV446" s="21">
        <v>250078</v>
      </c>
      <c r="FW446" s="44">
        <v>8348</v>
      </c>
      <c r="FX446" s="44">
        <v>252442</v>
      </c>
      <c r="FY446" s="44">
        <v>96448</v>
      </c>
      <c r="FZ446" s="44">
        <v>120873</v>
      </c>
      <c r="GA446" s="44">
        <v>30538</v>
      </c>
      <c r="GB446" s="44"/>
      <c r="GC446" s="44">
        <v>62144</v>
      </c>
      <c r="GD446" s="44">
        <v>414931</v>
      </c>
      <c r="GE446" s="44">
        <v>238792</v>
      </c>
      <c r="GF446" s="44">
        <v>78472</v>
      </c>
      <c r="GG446" s="44">
        <v>1067626</v>
      </c>
      <c r="GH446" s="44">
        <v>109875</v>
      </c>
      <c r="GI446" s="44">
        <v>1067534</v>
      </c>
      <c r="GJ446" s="44">
        <v>170433</v>
      </c>
      <c r="GK446" s="44">
        <v>2965013</v>
      </c>
      <c r="GL446" s="44">
        <v>217629</v>
      </c>
      <c r="GM446" s="44">
        <v>4595</v>
      </c>
      <c r="GN446" s="44">
        <v>1516</v>
      </c>
      <c r="GO446" s="44">
        <v>44545</v>
      </c>
      <c r="GP446" s="44">
        <v>1860</v>
      </c>
      <c r="GQ446" s="44"/>
      <c r="GR446" s="44">
        <v>23956</v>
      </c>
      <c r="GS446" s="44">
        <v>13797262</v>
      </c>
      <c r="GT446" s="44"/>
      <c r="GU446" s="21">
        <v>5102925</v>
      </c>
      <c r="GV446" s="44">
        <v>340593</v>
      </c>
      <c r="GW446" s="44"/>
      <c r="GX446" s="44"/>
      <c r="GY446" s="44">
        <v>19240780</v>
      </c>
      <c r="GZ446" s="44">
        <v>1767315</v>
      </c>
      <c r="HA446" s="44">
        <v>3492874</v>
      </c>
      <c r="HB446" s="44">
        <v>66055</v>
      </c>
      <c r="HC446" s="44">
        <v>13914536</v>
      </c>
      <c r="HD446" s="44">
        <v>19240780</v>
      </c>
      <c r="HE446" s="21"/>
      <c r="HF446" s="21"/>
      <c r="HG446" s="21"/>
      <c r="HH446" s="21"/>
      <c r="HI446" s="21">
        <v>2370075</v>
      </c>
      <c r="HJ446" s="44">
        <v>14002460</v>
      </c>
      <c r="HK446" s="21"/>
      <c r="HL446" s="21">
        <v>2834026</v>
      </c>
      <c r="HM446" s="21">
        <v>19206561</v>
      </c>
      <c r="HN446" s="21">
        <v>-14103636</v>
      </c>
      <c r="HO446" s="21">
        <v>124910</v>
      </c>
      <c r="HP446" s="44"/>
      <c r="HQ446" s="47"/>
      <c r="HR446" s="47">
        <v>124910</v>
      </c>
      <c r="HS446" s="47">
        <v>-58855</v>
      </c>
      <c r="HT446" s="47" t="s">
        <v>4198</v>
      </c>
      <c r="HU446" s="47">
        <v>11505220.65</v>
      </c>
      <c r="HV446" s="47">
        <v>1995</v>
      </c>
      <c r="HW446" s="47">
        <v>0</v>
      </c>
      <c r="HX446" s="47">
        <v>7408</v>
      </c>
      <c r="HY446" s="47">
        <v>24491</v>
      </c>
      <c r="HZ446" s="47">
        <v>62180</v>
      </c>
      <c r="IA446" s="47">
        <v>0</v>
      </c>
      <c r="IB446" s="47">
        <v>0</v>
      </c>
      <c r="IC446" s="47">
        <v>1438</v>
      </c>
      <c r="ID446"/>
      <c r="IE446" s="47">
        <v>4174</v>
      </c>
      <c r="IF446">
        <v>7040</v>
      </c>
      <c r="IG446" s="47">
        <v>2214</v>
      </c>
      <c r="IH446" s="47"/>
      <c r="II446">
        <v>1933</v>
      </c>
      <c r="IJ446">
        <v>26379</v>
      </c>
      <c r="IK446">
        <v>2744</v>
      </c>
      <c r="IL446">
        <v>22511</v>
      </c>
      <c r="IM446">
        <v>164507</v>
      </c>
      <c r="IN446">
        <v>0</v>
      </c>
      <c r="IO446">
        <v>75</v>
      </c>
      <c r="IP446">
        <v>1075</v>
      </c>
      <c r="IQ446">
        <v>5660</v>
      </c>
      <c r="IR446">
        <v>0</v>
      </c>
      <c r="IS446">
        <v>0</v>
      </c>
      <c r="IT446">
        <v>6810</v>
      </c>
      <c r="IU446">
        <v>162084</v>
      </c>
      <c r="IV446">
        <v>0</v>
      </c>
      <c r="IW446">
        <v>532417</v>
      </c>
      <c r="IX446">
        <v>895472</v>
      </c>
      <c r="IY446">
        <v>1538619</v>
      </c>
      <c r="IZ446">
        <v>0</v>
      </c>
      <c r="JA446">
        <v>0</v>
      </c>
      <c r="JB446">
        <v>32971</v>
      </c>
      <c r="JC446"/>
      <c r="JD446">
        <v>106513</v>
      </c>
      <c r="JE446">
        <v>139004</v>
      </c>
      <c r="JF446">
        <v>41356</v>
      </c>
      <c r="JG446"/>
      <c r="JH446">
        <v>65973</v>
      </c>
      <c r="JI446">
        <v>654950</v>
      </c>
      <c r="JJ446">
        <v>127283</v>
      </c>
      <c r="JK446">
        <v>1097010</v>
      </c>
      <c r="JL446">
        <v>5393652</v>
      </c>
      <c r="JM446">
        <v>0</v>
      </c>
      <c r="JN446">
        <v>5650</v>
      </c>
      <c r="JO446">
        <v>60709</v>
      </c>
      <c r="JP446">
        <v>216901</v>
      </c>
      <c r="JQ446">
        <v>0</v>
      </c>
      <c r="JR446">
        <v>0</v>
      </c>
      <c r="JS446">
        <v>283260</v>
      </c>
      <c r="JT446"/>
      <c r="JU446"/>
      <c r="JV446"/>
      <c r="JW446"/>
      <c r="JX446"/>
      <c r="JY446"/>
      <c r="JZ446"/>
      <c r="KA446"/>
      <c r="KB446"/>
      <c r="KC446"/>
      <c r="KD446"/>
      <c r="KE446"/>
      <c r="KF446">
        <v>155</v>
      </c>
      <c r="KG446">
        <v>241</v>
      </c>
      <c r="KH446">
        <v>112</v>
      </c>
      <c r="KI446">
        <v>61</v>
      </c>
      <c r="KJ446">
        <v>97</v>
      </c>
      <c r="KK446">
        <v>44</v>
      </c>
      <c r="KL446">
        <v>41</v>
      </c>
      <c r="KM446">
        <v>64</v>
      </c>
      <c r="KN446">
        <v>28</v>
      </c>
      <c r="KO446">
        <v>0</v>
      </c>
      <c r="KP446">
        <v>1</v>
      </c>
      <c r="KQ446">
        <v>0</v>
      </c>
      <c r="KR446">
        <v>0</v>
      </c>
      <c r="KS446">
        <v>1</v>
      </c>
      <c r="KT446">
        <v>0</v>
      </c>
      <c r="KU446">
        <v>1</v>
      </c>
      <c r="KV446">
        <v>0</v>
      </c>
      <c r="KW446">
        <v>0</v>
      </c>
      <c r="KX446">
        <v>0</v>
      </c>
      <c r="KY446">
        <v>0</v>
      </c>
      <c r="KZ446">
        <v>0</v>
      </c>
      <c r="LA446">
        <v>0</v>
      </c>
      <c r="LB446">
        <v>0</v>
      </c>
      <c r="LC446">
        <v>0</v>
      </c>
      <c r="LD446">
        <v>0</v>
      </c>
      <c r="LE446">
        <v>0</v>
      </c>
      <c r="LF446">
        <v>1</v>
      </c>
      <c r="LG446">
        <v>0</v>
      </c>
      <c r="LH446">
        <v>0</v>
      </c>
    </row>
    <row r="447" spans="1:320" s="34" customFormat="1" ht="15" customHeight="1" x14ac:dyDescent="0.25">
      <c r="A447" s="45">
        <v>206190726</v>
      </c>
      <c r="B447" s="45" t="s">
        <v>4199</v>
      </c>
      <c r="C447" s="46">
        <v>45292</v>
      </c>
      <c r="D447" s="46">
        <v>45657</v>
      </c>
      <c r="E447" s="47">
        <v>366</v>
      </c>
      <c r="F447" s="45" t="s">
        <v>883</v>
      </c>
      <c r="G447" s="45" t="s">
        <v>884</v>
      </c>
      <c r="H447" s="45" t="s">
        <v>1030</v>
      </c>
      <c r="I447" s="45" t="s">
        <v>886</v>
      </c>
      <c r="J447" s="45" t="s">
        <v>887</v>
      </c>
      <c r="K447" s="45" t="s">
        <v>1031</v>
      </c>
      <c r="L447" s="45" t="s">
        <v>2794</v>
      </c>
      <c r="M447" s="45" t="s">
        <v>4200</v>
      </c>
      <c r="N447" s="45" t="s">
        <v>4201</v>
      </c>
      <c r="O447" s="45" t="s">
        <v>3331</v>
      </c>
      <c r="P447" s="45" t="s">
        <v>4202</v>
      </c>
      <c r="Q447" s="45" t="s">
        <v>4203</v>
      </c>
      <c r="R447" t="s">
        <v>4204</v>
      </c>
      <c r="S447" s="45" t="s">
        <v>893</v>
      </c>
      <c r="T447"/>
      <c r="U447" s="47">
        <v>59</v>
      </c>
      <c r="V447" s="47">
        <v>59</v>
      </c>
      <c r="W447" s="47" t="s">
        <v>1728</v>
      </c>
      <c r="X447" s="47">
        <v>21594</v>
      </c>
      <c r="Y447" s="47">
        <v>19778</v>
      </c>
      <c r="Z447" s="48">
        <v>210.83</v>
      </c>
      <c r="AA447" s="44">
        <v>180</v>
      </c>
      <c r="AB447" s="44">
        <v>239</v>
      </c>
      <c r="AC447" s="44">
        <v>3257</v>
      </c>
      <c r="AD447" s="44"/>
      <c r="AE447" s="44">
        <v>1548</v>
      </c>
      <c r="AF447" s="44">
        <v>9557</v>
      </c>
      <c r="AG447" s="44"/>
      <c r="AH447" s="47">
        <v>3045</v>
      </c>
      <c r="AI447" s="47">
        <v>1768</v>
      </c>
      <c r="AJ447">
        <v>603</v>
      </c>
      <c r="AK447" t="s">
        <v>895</v>
      </c>
      <c r="AL447">
        <v>19778</v>
      </c>
      <c r="AM447"/>
      <c r="AN447"/>
      <c r="AO447"/>
      <c r="AP447"/>
      <c r="AQ447"/>
      <c r="AR447" s="44"/>
      <c r="AS447" s="44"/>
      <c r="AT447" s="44"/>
      <c r="AU447" s="44">
        <v>7643352</v>
      </c>
      <c r="AV447" s="44">
        <v>3064378</v>
      </c>
      <c r="AW447" s="44">
        <v>448709</v>
      </c>
      <c r="AX447" s="44">
        <v>16540</v>
      </c>
      <c r="AY447" s="44">
        <v>10275561</v>
      </c>
      <c r="AZ447" s="21">
        <v>9548647</v>
      </c>
      <c r="BA447" s="21">
        <v>726914</v>
      </c>
      <c r="BB447" s="44">
        <v>67073</v>
      </c>
      <c r="BC447" s="44"/>
      <c r="BD447" s="44"/>
      <c r="BE447" s="44">
        <v>793987</v>
      </c>
      <c r="BF447" s="44">
        <v>1258691</v>
      </c>
      <c r="BG447" s="44"/>
      <c r="BH447" s="44">
        <v>598236</v>
      </c>
      <c r="BI447" s="21">
        <v>3693372</v>
      </c>
      <c r="BJ447" s="21"/>
      <c r="BK447" s="21">
        <v>1176762</v>
      </c>
      <c r="BL447" s="21">
        <v>683257</v>
      </c>
      <c r="BM447" s="21">
        <v>233034</v>
      </c>
      <c r="BN447" s="21">
        <v>7643352</v>
      </c>
      <c r="BO447" s="21"/>
      <c r="BP447" s="21"/>
      <c r="BQ447" s="44"/>
      <c r="BR447" s="21"/>
      <c r="BS447" s="44"/>
      <c r="BT447" s="21"/>
      <c r="BU447" s="44"/>
      <c r="BV447" s="21"/>
      <c r="BW447" s="44">
        <v>2070406</v>
      </c>
      <c r="BX447" s="21"/>
      <c r="BY447" s="21"/>
      <c r="BZ447" s="21"/>
      <c r="CA447" s="44">
        <v>520</v>
      </c>
      <c r="CB447" s="44"/>
      <c r="CC447" s="44">
        <v>3216</v>
      </c>
      <c r="CD447" s="44"/>
      <c r="CE447" s="44"/>
      <c r="CF447" s="44"/>
      <c r="CG447" s="44">
        <v>987376</v>
      </c>
      <c r="CH447" s="44"/>
      <c r="CI447" s="21">
        <v>2860</v>
      </c>
      <c r="CJ447" s="44"/>
      <c r="CK447" s="21"/>
      <c r="CL447" s="44"/>
      <c r="CM447" s="44">
        <v>1328</v>
      </c>
      <c r="CN447" s="44">
        <v>1344</v>
      </c>
      <c r="CO447" s="44">
        <v>980040</v>
      </c>
      <c r="CP447" s="44">
        <v>279386</v>
      </c>
      <c r="CQ447" s="21">
        <v>871275</v>
      </c>
      <c r="CR447" s="44">
        <v>541900</v>
      </c>
      <c r="CS447" s="44">
        <v>264467</v>
      </c>
      <c r="CT447" s="44">
        <v>61159</v>
      </c>
      <c r="CU447" s="44"/>
      <c r="CV447" s="44">
        <v>63479</v>
      </c>
      <c r="CW447" s="21"/>
      <c r="CX447" s="21"/>
      <c r="CY447" s="21"/>
      <c r="CZ447" s="21"/>
      <c r="DA447" s="21"/>
      <c r="DB447" s="21"/>
      <c r="DC447" s="21"/>
      <c r="DD447" s="21"/>
      <c r="DE447" s="44"/>
      <c r="DF447" s="21"/>
      <c r="DG447" s="44"/>
      <c r="DH447" s="21"/>
      <c r="DI447" s="44"/>
      <c r="DJ447" s="44"/>
      <c r="DK447" s="44"/>
      <c r="DL447" s="44"/>
      <c r="DM447" s="21"/>
      <c r="DN447" s="44"/>
      <c r="DO447" s="44"/>
      <c r="DP447" s="44"/>
      <c r="DQ447" s="44"/>
      <c r="DR447" s="44"/>
      <c r="DS447" s="44"/>
      <c r="DT447" s="44"/>
      <c r="DU447" s="44"/>
      <c r="DV447" s="44"/>
      <c r="DW447" s="44"/>
      <c r="DX447" s="44"/>
      <c r="DY447" s="44"/>
      <c r="DZ447" s="44"/>
      <c r="EA447" s="44"/>
      <c r="EB447" s="21"/>
      <c r="EC447" s="44">
        <v>277978</v>
      </c>
      <c r="ED447" s="44"/>
      <c r="EE447" s="21"/>
      <c r="EF447" s="44"/>
      <c r="EG447" s="21">
        <v>170056</v>
      </c>
      <c r="EH447" s="44"/>
      <c r="EI447" s="21">
        <v>-177354</v>
      </c>
      <c r="EJ447" s="44"/>
      <c r="EK447" s="44"/>
      <c r="EL447" s="21"/>
      <c r="EM447" s="44">
        <v>-55005</v>
      </c>
      <c r="EN447" s="44"/>
      <c r="EO447" s="44">
        <v>233034</v>
      </c>
      <c r="EP447" s="21"/>
      <c r="EQ447" s="21"/>
      <c r="ER447" s="21"/>
      <c r="ES447" s="21"/>
      <c r="ET447" s="44"/>
      <c r="EU447" s="21"/>
      <c r="EV447" s="44"/>
      <c r="EW447" s="21"/>
      <c r="EX447" s="44"/>
      <c r="EY447" s="44"/>
      <c r="EZ447" s="21"/>
      <c r="FA447" s="21"/>
      <c r="FB447" s="44"/>
      <c r="FC447" s="44"/>
      <c r="FD447" s="21"/>
      <c r="FE447" s="112"/>
      <c r="FF447" s="44"/>
      <c r="FG447" s="44">
        <v>4554903</v>
      </c>
      <c r="FH447" s="44">
        <v>863095</v>
      </c>
      <c r="FI447" s="44">
        <v>4130649</v>
      </c>
      <c r="FJ447" s="44">
        <v>187978</v>
      </c>
      <c r="FK447" s="44">
        <v>3575178</v>
      </c>
      <c r="FL447" s="44"/>
      <c r="FM447" s="44"/>
      <c r="FN447" s="44"/>
      <c r="FO447" s="44"/>
      <c r="FP447" s="44"/>
      <c r="FQ447" s="44"/>
      <c r="FR447" s="44"/>
      <c r="FS447" s="44"/>
      <c r="FT447" s="44"/>
      <c r="FU447" s="44"/>
      <c r="FV447" s="21">
        <v>367836</v>
      </c>
      <c r="FW447" s="44">
        <v>8271</v>
      </c>
      <c r="FX447" s="44">
        <v>310174</v>
      </c>
      <c r="FY447" s="44">
        <v>80045</v>
      </c>
      <c r="FZ447" s="44">
        <v>150132</v>
      </c>
      <c r="GA447" s="44">
        <v>33555</v>
      </c>
      <c r="GB447" s="44"/>
      <c r="GC447" s="44">
        <v>26843</v>
      </c>
      <c r="GD447" s="44">
        <v>315547</v>
      </c>
      <c r="GE447" s="44">
        <v>225334</v>
      </c>
      <c r="GF447" s="44">
        <v>109886</v>
      </c>
      <c r="GG447" s="44">
        <v>572668</v>
      </c>
      <c r="GH447" s="44">
        <v>62140</v>
      </c>
      <c r="GI447" s="44">
        <v>134838</v>
      </c>
      <c r="GJ447" s="44"/>
      <c r="GK447" s="44">
        <v>2452977</v>
      </c>
      <c r="GL447" s="44">
        <v>6242</v>
      </c>
      <c r="GM447" s="44">
        <v>697423</v>
      </c>
      <c r="GN447" s="44">
        <v>48168</v>
      </c>
      <c r="GO447" s="44">
        <v>63619</v>
      </c>
      <c r="GP447" s="44"/>
      <c r="GQ447" s="44"/>
      <c r="GR447" s="44">
        <v>307771</v>
      </c>
      <c r="GS447" s="44">
        <v>6383544</v>
      </c>
      <c r="GT447" s="44"/>
      <c r="GU447" s="21">
        <v>65504</v>
      </c>
      <c r="GV447" s="44"/>
      <c r="GW447" s="44"/>
      <c r="GX447" s="44"/>
      <c r="GY447" s="44">
        <v>6449048</v>
      </c>
      <c r="GZ447" s="44">
        <v>4931773</v>
      </c>
      <c r="HA447" s="44"/>
      <c r="HB447" s="44"/>
      <c r="HC447" s="44">
        <v>1517275</v>
      </c>
      <c r="HD447" s="44">
        <v>6449048</v>
      </c>
      <c r="HE447" s="21">
        <v>3286487</v>
      </c>
      <c r="HF447" s="21"/>
      <c r="HG447" s="21">
        <v>2814578</v>
      </c>
      <c r="HH447" s="21"/>
      <c r="HI447" s="21">
        <v>0</v>
      </c>
      <c r="HJ447" s="44"/>
      <c r="HK447" s="21">
        <v>65744</v>
      </c>
      <c r="HL447" s="21">
        <v>15526</v>
      </c>
      <c r="HM447" s="21">
        <v>81270</v>
      </c>
      <c r="HN447" s="21">
        <v>-15766</v>
      </c>
      <c r="HO447" s="21"/>
      <c r="HP447" s="44"/>
      <c r="HQ447" s="47"/>
      <c r="HR447" s="47"/>
      <c r="HS447" s="47"/>
      <c r="HT447" s="47" t="s">
        <v>2040</v>
      </c>
      <c r="HU447" s="47">
        <v>591812.76</v>
      </c>
      <c r="HV447" s="47">
        <v>2313</v>
      </c>
      <c r="HW447" s="47">
        <v>0</v>
      </c>
      <c r="HX447" s="47">
        <v>10145</v>
      </c>
      <c r="HY447" s="47">
        <v>13999</v>
      </c>
      <c r="HZ447" s="47">
        <v>55670</v>
      </c>
      <c r="IA447" s="47">
        <v>0</v>
      </c>
      <c r="IB447" s="47">
        <v>0</v>
      </c>
      <c r="IC447" s="47">
        <v>4028</v>
      </c>
      <c r="ID447">
        <v>9054</v>
      </c>
      <c r="IE447" s="47">
        <v>2313</v>
      </c>
      <c r="IF447">
        <v>9083</v>
      </c>
      <c r="IG447" s="47">
        <v>4318</v>
      </c>
      <c r="IH447" s="47">
        <v>12442</v>
      </c>
      <c r="II447">
        <v>2191</v>
      </c>
      <c r="IJ447">
        <v>4185</v>
      </c>
      <c r="IK447"/>
      <c r="IL447">
        <v>14418</v>
      </c>
      <c r="IM447">
        <v>144159</v>
      </c>
      <c r="IN447">
        <v>0</v>
      </c>
      <c r="IO447">
        <v>0</v>
      </c>
      <c r="IP447">
        <v>0</v>
      </c>
      <c r="IQ447">
        <v>1100</v>
      </c>
      <c r="IR447">
        <v>0</v>
      </c>
      <c r="IS447">
        <v>0</v>
      </c>
      <c r="IT447">
        <v>1100</v>
      </c>
      <c r="IU447">
        <v>178605</v>
      </c>
      <c r="IV447">
        <v>0</v>
      </c>
      <c r="IW447">
        <v>475252</v>
      </c>
      <c r="IX447">
        <v>475119</v>
      </c>
      <c r="IY447">
        <v>1322756</v>
      </c>
      <c r="IZ447">
        <v>0</v>
      </c>
      <c r="JA447">
        <v>0</v>
      </c>
      <c r="JB447">
        <v>147889</v>
      </c>
      <c r="JC447">
        <v>488856</v>
      </c>
      <c r="JD447">
        <v>98302</v>
      </c>
      <c r="JE447">
        <v>157407</v>
      </c>
      <c r="JF447">
        <v>76357</v>
      </c>
      <c r="JG447">
        <v>283637</v>
      </c>
      <c r="JH447">
        <v>47252</v>
      </c>
      <c r="JI447">
        <v>81648</v>
      </c>
      <c r="JJ447"/>
      <c r="JK447">
        <v>721823</v>
      </c>
      <c r="JL447">
        <v>4554903</v>
      </c>
      <c r="JM447">
        <v>0</v>
      </c>
      <c r="JN447">
        <v>0</v>
      </c>
      <c r="JO447">
        <v>0</v>
      </c>
      <c r="JP447">
        <v>38507</v>
      </c>
      <c r="JQ447">
        <v>0</v>
      </c>
      <c r="JR447">
        <v>0</v>
      </c>
      <c r="JS447">
        <v>38507</v>
      </c>
      <c r="JT447"/>
      <c r="JU447"/>
      <c r="JV447"/>
      <c r="JW447"/>
      <c r="JX447"/>
      <c r="JY447">
        <v>9054</v>
      </c>
      <c r="JZ447"/>
      <c r="KA447"/>
      <c r="KB447"/>
      <c r="KC447"/>
      <c r="KD447"/>
      <c r="KE447">
        <v>488856</v>
      </c>
      <c r="KF447">
        <v>71</v>
      </c>
      <c r="KG447">
        <v>101</v>
      </c>
      <c r="KH447">
        <v>51</v>
      </c>
      <c r="KI447">
        <v>47</v>
      </c>
      <c r="KJ447">
        <v>73</v>
      </c>
      <c r="KK447">
        <v>31</v>
      </c>
      <c r="KL447">
        <v>30</v>
      </c>
      <c r="KM447">
        <v>54</v>
      </c>
      <c r="KN447">
        <v>19</v>
      </c>
      <c r="KO447">
        <v>1</v>
      </c>
      <c r="KP447">
        <v>0</v>
      </c>
      <c r="KQ447">
        <v>0</v>
      </c>
      <c r="KR447">
        <v>1</v>
      </c>
      <c r="KS447">
        <v>0</v>
      </c>
      <c r="KT447">
        <v>0</v>
      </c>
      <c r="KU447">
        <v>1</v>
      </c>
      <c r="KV447">
        <v>0</v>
      </c>
      <c r="KW447">
        <v>0</v>
      </c>
      <c r="KX447">
        <v>0</v>
      </c>
      <c r="KY447">
        <v>0</v>
      </c>
      <c r="KZ447">
        <v>0</v>
      </c>
      <c r="LA447">
        <v>0</v>
      </c>
      <c r="LB447">
        <v>0</v>
      </c>
      <c r="LC447">
        <v>0</v>
      </c>
      <c r="LD447">
        <v>1</v>
      </c>
      <c r="LE447">
        <v>0</v>
      </c>
      <c r="LF447">
        <v>0</v>
      </c>
      <c r="LG447">
        <v>0</v>
      </c>
      <c r="LH447">
        <v>0</v>
      </c>
    </row>
    <row r="448" spans="1:320" s="34" customFormat="1" ht="15" customHeight="1" x14ac:dyDescent="0.25">
      <c r="A448" s="45">
        <v>206190732</v>
      </c>
      <c r="B448" s="45" t="s">
        <v>4205</v>
      </c>
      <c r="C448" s="46">
        <v>45292</v>
      </c>
      <c r="D448" s="46">
        <v>45657</v>
      </c>
      <c r="E448" s="47">
        <v>366</v>
      </c>
      <c r="F448" s="45" t="s">
        <v>883</v>
      </c>
      <c r="G448" s="45" t="s">
        <v>884</v>
      </c>
      <c r="H448" s="45" t="s">
        <v>1030</v>
      </c>
      <c r="I448" s="45" t="s">
        <v>886</v>
      </c>
      <c r="J448" s="45" t="s">
        <v>887</v>
      </c>
      <c r="K448" s="45" t="s">
        <v>1031</v>
      </c>
      <c r="L448" s="45" t="s">
        <v>2724</v>
      </c>
      <c r="M448" s="45" t="s">
        <v>4206</v>
      </c>
      <c r="N448" s="45" t="s">
        <v>4207</v>
      </c>
      <c r="O448" s="45" t="s">
        <v>1050</v>
      </c>
      <c r="P448" s="45" t="s">
        <v>2927</v>
      </c>
      <c r="Q448" s="45" t="s">
        <v>4208</v>
      </c>
      <c r="R448" t="s">
        <v>4209</v>
      </c>
      <c r="S448" s="45" t="s">
        <v>884</v>
      </c>
      <c r="T448"/>
      <c r="U448" s="47">
        <v>299</v>
      </c>
      <c r="V448" s="47">
        <v>299</v>
      </c>
      <c r="W448" s="47" t="s">
        <v>913</v>
      </c>
      <c r="X448" s="47">
        <v>109434</v>
      </c>
      <c r="Y448" s="47">
        <v>80983</v>
      </c>
      <c r="Z448" s="48">
        <v>159.32</v>
      </c>
      <c r="AA448" s="44">
        <v>1409</v>
      </c>
      <c r="AB448" s="44">
        <v>1394</v>
      </c>
      <c r="AC448" s="44">
        <v>2300</v>
      </c>
      <c r="AD448" s="44">
        <v>16236</v>
      </c>
      <c r="AE448" s="44">
        <v>7091</v>
      </c>
      <c r="AF448" s="44">
        <v>51759</v>
      </c>
      <c r="AG448" s="44">
        <v>78</v>
      </c>
      <c r="AH448" s="47">
        <v>780</v>
      </c>
      <c r="AI448" s="47">
        <v>1095</v>
      </c>
      <c r="AJ448">
        <v>1644</v>
      </c>
      <c r="AK448" t="s">
        <v>895</v>
      </c>
      <c r="AL448">
        <v>80983</v>
      </c>
      <c r="AM448"/>
      <c r="AN448"/>
      <c r="AO448"/>
      <c r="AP448"/>
      <c r="AQ448"/>
      <c r="AR448" s="44"/>
      <c r="AS448" s="44"/>
      <c r="AT448" s="44"/>
      <c r="AU448" s="44">
        <v>27129305</v>
      </c>
      <c r="AV448" s="44">
        <v>8159711</v>
      </c>
      <c r="AW448" s="44">
        <v>-562947</v>
      </c>
      <c r="AX448" s="44">
        <v>18004</v>
      </c>
      <c r="AY448" s="44">
        <v>35869967</v>
      </c>
      <c r="AZ448" s="21">
        <v>36039819</v>
      </c>
      <c r="BA448" s="21">
        <v>-169852</v>
      </c>
      <c r="BB448" s="44">
        <v>179366</v>
      </c>
      <c r="BC448" s="44"/>
      <c r="BD448" s="44"/>
      <c r="BE448" s="44">
        <v>9514</v>
      </c>
      <c r="BF448" s="44">
        <v>770500</v>
      </c>
      <c r="BG448" s="44">
        <v>5439060</v>
      </c>
      <c r="BH448" s="44">
        <v>2375485</v>
      </c>
      <c r="BI448" s="21">
        <v>17339265</v>
      </c>
      <c r="BJ448" s="21">
        <v>26130</v>
      </c>
      <c r="BK448" s="21">
        <v>261300</v>
      </c>
      <c r="BL448" s="21">
        <v>366825</v>
      </c>
      <c r="BM448" s="21">
        <v>550740</v>
      </c>
      <c r="BN448" s="21">
        <v>27129305</v>
      </c>
      <c r="BO448" s="21"/>
      <c r="BP448" s="21"/>
      <c r="BQ448" s="44"/>
      <c r="BR448" s="21"/>
      <c r="BS448" s="44"/>
      <c r="BT448" s="21"/>
      <c r="BU448" s="44"/>
      <c r="BV448" s="21"/>
      <c r="BW448" s="44">
        <v>1077687</v>
      </c>
      <c r="BX448" s="21"/>
      <c r="BY448" s="21">
        <v>6551282</v>
      </c>
      <c r="BZ448" s="21"/>
      <c r="CA448" s="44">
        <v>31748</v>
      </c>
      <c r="CB448" s="44"/>
      <c r="CC448" s="44">
        <v>140441</v>
      </c>
      <c r="CD448" s="44"/>
      <c r="CE448" s="44">
        <v>26331</v>
      </c>
      <c r="CF448" s="44"/>
      <c r="CG448" s="44">
        <v>313532</v>
      </c>
      <c r="CH448" s="44"/>
      <c r="CI448" s="21">
        <v>12246</v>
      </c>
      <c r="CJ448" s="44"/>
      <c r="CK448" s="21">
        <v>6444</v>
      </c>
      <c r="CL448" s="44"/>
      <c r="CM448" s="44">
        <v>36054</v>
      </c>
      <c r="CN448" s="44">
        <v>0</v>
      </c>
      <c r="CO448" s="44">
        <v>1858290</v>
      </c>
      <c r="CP448" s="44">
        <v>0</v>
      </c>
      <c r="CQ448" s="21">
        <v>2133751</v>
      </c>
      <c r="CR448" s="44">
        <v>396660</v>
      </c>
      <c r="CS448" s="44">
        <v>3209966</v>
      </c>
      <c r="CT448" s="44">
        <v>168026</v>
      </c>
      <c r="CU448" s="44"/>
      <c r="CV448" s="44">
        <v>356964</v>
      </c>
      <c r="CW448" s="21"/>
      <c r="CX448" s="21"/>
      <c r="CY448" s="21"/>
      <c r="CZ448" s="21"/>
      <c r="DA448" s="21"/>
      <c r="DB448" s="21"/>
      <c r="DC448" s="21"/>
      <c r="DD448" s="21"/>
      <c r="DE448" s="44"/>
      <c r="DF448" s="21"/>
      <c r="DG448" s="44"/>
      <c r="DH448" s="21"/>
      <c r="DI448" s="44"/>
      <c r="DJ448" s="44"/>
      <c r="DK448" s="44"/>
      <c r="DL448" s="44"/>
      <c r="DM448" s="21"/>
      <c r="DN448" s="44"/>
      <c r="DO448" s="44"/>
      <c r="DP448" s="44"/>
      <c r="DQ448" s="44"/>
      <c r="DR448" s="44"/>
      <c r="DS448" s="44"/>
      <c r="DT448" s="44"/>
      <c r="DU448" s="44"/>
      <c r="DV448" s="44"/>
      <c r="DW448" s="44"/>
      <c r="DX448" s="44"/>
      <c r="DY448" s="44">
        <v>-37606</v>
      </c>
      <c r="DZ448" s="44"/>
      <c r="EA448" s="44"/>
      <c r="EB448" s="21"/>
      <c r="EC448" s="44">
        <v>-251867</v>
      </c>
      <c r="ED448" s="44"/>
      <c r="EE448" s="21">
        <v>1749495</v>
      </c>
      <c r="EF448" s="44"/>
      <c r="EG448" s="21">
        <v>-1512917</v>
      </c>
      <c r="EH448" s="44"/>
      <c r="EI448" s="21">
        <v>-618758</v>
      </c>
      <c r="EJ448" s="44"/>
      <c r="EK448" s="44">
        <v>18953</v>
      </c>
      <c r="EL448" s="21"/>
      <c r="EM448" s="44">
        <v>81953</v>
      </c>
      <c r="EN448" s="44"/>
      <c r="EO448" s="44">
        <v>7800</v>
      </c>
      <c r="EP448" s="21"/>
      <c r="EQ448" s="21"/>
      <c r="ER448" s="21"/>
      <c r="ES448" s="21"/>
      <c r="ET448" s="44"/>
      <c r="EU448" s="21"/>
      <c r="EV448" s="44"/>
      <c r="EW448" s="21"/>
      <c r="EX448" s="44"/>
      <c r="EY448" s="44"/>
      <c r="EZ448" s="21"/>
      <c r="FA448" s="21"/>
      <c r="FB448" s="44"/>
      <c r="FC448" s="44"/>
      <c r="FD448" s="21"/>
      <c r="FE448" s="112"/>
      <c r="FF448" s="44"/>
      <c r="FG448" s="44">
        <v>16463349</v>
      </c>
      <c r="FH448" s="44">
        <v>3589786</v>
      </c>
      <c r="FI448" s="44">
        <v>15986684</v>
      </c>
      <c r="FJ448" s="44">
        <v>652062</v>
      </c>
      <c r="FK448" s="44">
        <v>17783384</v>
      </c>
      <c r="FL448" s="44"/>
      <c r="FM448" s="44"/>
      <c r="FN448" s="44"/>
      <c r="FO448" s="44"/>
      <c r="FP448" s="44"/>
      <c r="FQ448" s="44"/>
      <c r="FR448" s="44"/>
      <c r="FS448" s="44"/>
      <c r="FT448" s="44">
        <v>2516</v>
      </c>
      <c r="FU448" s="44">
        <v>12529</v>
      </c>
      <c r="FV448" s="21">
        <v>703065</v>
      </c>
      <c r="FW448" s="44"/>
      <c r="FX448" s="44">
        <v>800406</v>
      </c>
      <c r="FY448" s="44">
        <v>162404</v>
      </c>
      <c r="FZ448" s="44">
        <v>667011</v>
      </c>
      <c r="GA448" s="44">
        <v>94984</v>
      </c>
      <c r="GB448" s="44"/>
      <c r="GC448" s="44">
        <v>185198</v>
      </c>
      <c r="GD448" s="44">
        <v>954787</v>
      </c>
      <c r="GE448" s="44">
        <v>1085962</v>
      </c>
      <c r="GF448" s="44">
        <v>501167</v>
      </c>
      <c r="GG448" s="44">
        <v>2712201</v>
      </c>
      <c r="GH448" s="44">
        <v>331553</v>
      </c>
      <c r="GI448" s="44">
        <v>679240</v>
      </c>
      <c r="GJ448" s="44">
        <v>87359</v>
      </c>
      <c r="GK448" s="44">
        <v>7685304</v>
      </c>
      <c r="GL448" s="44">
        <v>196703</v>
      </c>
      <c r="GM448" s="44">
        <v>959872</v>
      </c>
      <c r="GN448" s="44"/>
      <c r="GO448" s="44"/>
      <c r="GP448" s="44"/>
      <c r="GQ448" s="44">
        <v>394102</v>
      </c>
      <c r="GR448" s="44">
        <v>40072</v>
      </c>
      <c r="GS448" s="44">
        <v>14960527</v>
      </c>
      <c r="GT448" s="44"/>
      <c r="GU448" s="21">
        <v>1593533</v>
      </c>
      <c r="GV448" s="44">
        <v>115204</v>
      </c>
      <c r="GW448" s="44"/>
      <c r="GX448" s="44">
        <v>19803</v>
      </c>
      <c r="GY448" s="44">
        <v>16689067</v>
      </c>
      <c r="GZ448" s="44">
        <v>10858050</v>
      </c>
      <c r="HA448" s="44"/>
      <c r="HB448" s="44"/>
      <c r="HC448" s="44">
        <v>5831017</v>
      </c>
      <c r="HD448" s="44">
        <v>16689067</v>
      </c>
      <c r="HE448" s="21">
        <v>7135935</v>
      </c>
      <c r="HF448" s="21"/>
      <c r="HG448" s="21">
        <v>3000000</v>
      </c>
      <c r="HH448" s="21"/>
      <c r="HI448" s="21">
        <v>0</v>
      </c>
      <c r="HJ448" s="44"/>
      <c r="HK448" s="21">
        <v>2459314</v>
      </c>
      <c r="HL448" s="21">
        <v>2275594</v>
      </c>
      <c r="HM448" s="21">
        <v>4734908</v>
      </c>
      <c r="HN448" s="21">
        <v>-3141375</v>
      </c>
      <c r="HO448" s="21"/>
      <c r="HP448" s="44"/>
      <c r="HQ448" s="47"/>
      <c r="HR448" s="47"/>
      <c r="HS448" s="47"/>
      <c r="HT448" s="47" t="s">
        <v>1799</v>
      </c>
      <c r="HU448" s="47">
        <v>108580.5</v>
      </c>
      <c r="HV448" s="47">
        <v>2187</v>
      </c>
      <c r="HW448" s="47">
        <v>0</v>
      </c>
      <c r="HX448" s="47">
        <v>30693</v>
      </c>
      <c r="HY448" s="47">
        <v>120237</v>
      </c>
      <c r="HZ448" s="47">
        <v>177296</v>
      </c>
      <c r="IA448" s="47">
        <v>9127</v>
      </c>
      <c r="IB448" s="47">
        <v>0</v>
      </c>
      <c r="IC448" s="47">
        <v>11231</v>
      </c>
      <c r="ID448"/>
      <c r="IE448" s="47">
        <v>8258</v>
      </c>
      <c r="IF448">
        <v>37639</v>
      </c>
      <c r="IG448" s="47">
        <v>15275</v>
      </c>
      <c r="IH448" s="47">
        <v>44827</v>
      </c>
      <c r="II448">
        <v>10287</v>
      </c>
      <c r="IJ448">
        <v>22225</v>
      </c>
      <c r="IK448">
        <v>1312</v>
      </c>
      <c r="IL448">
        <v>57951</v>
      </c>
      <c r="IM448">
        <v>548545</v>
      </c>
      <c r="IN448">
        <v>0</v>
      </c>
      <c r="IO448">
        <v>5244</v>
      </c>
      <c r="IP448">
        <v>18560</v>
      </c>
      <c r="IQ448">
        <v>42827</v>
      </c>
      <c r="IR448">
        <v>0</v>
      </c>
      <c r="IS448">
        <v>0</v>
      </c>
      <c r="IT448">
        <v>66631</v>
      </c>
      <c r="IU448">
        <v>194174</v>
      </c>
      <c r="IV448">
        <v>0</v>
      </c>
      <c r="IW448">
        <v>1647865</v>
      </c>
      <c r="IX448">
        <v>4598318</v>
      </c>
      <c r="IY448">
        <v>4130270</v>
      </c>
      <c r="IZ448">
        <v>377452</v>
      </c>
      <c r="JA448">
        <v>0</v>
      </c>
      <c r="JB448">
        <v>426114</v>
      </c>
      <c r="JC448"/>
      <c r="JD448">
        <v>189434</v>
      </c>
      <c r="JE448">
        <v>692223</v>
      </c>
      <c r="JF448">
        <v>290635</v>
      </c>
      <c r="JG448">
        <v>1085096</v>
      </c>
      <c r="JH448">
        <v>267440</v>
      </c>
      <c r="JI448">
        <v>531322</v>
      </c>
      <c r="JJ448">
        <v>57058</v>
      </c>
      <c r="JK448">
        <v>1975948</v>
      </c>
      <c r="JL448">
        <v>16463349</v>
      </c>
      <c r="JM448">
        <v>0</v>
      </c>
      <c r="JN448">
        <v>360095</v>
      </c>
      <c r="JO448">
        <v>921477</v>
      </c>
      <c r="JP448">
        <v>1213610</v>
      </c>
      <c r="JQ448">
        <v>0</v>
      </c>
      <c r="JR448">
        <v>0</v>
      </c>
      <c r="JS448">
        <v>2495182</v>
      </c>
      <c r="JT448"/>
      <c r="JU448"/>
      <c r="JV448"/>
      <c r="JW448"/>
      <c r="JX448"/>
      <c r="JY448"/>
      <c r="JZ448"/>
      <c r="KA448"/>
      <c r="KB448"/>
      <c r="KC448"/>
      <c r="KD448"/>
      <c r="KE448"/>
      <c r="KF448">
        <v>349</v>
      </c>
      <c r="KG448">
        <v>661</v>
      </c>
      <c r="KH448">
        <v>197</v>
      </c>
      <c r="KI448">
        <v>227</v>
      </c>
      <c r="KJ448">
        <v>453</v>
      </c>
      <c r="KK448">
        <v>122</v>
      </c>
      <c r="KL448">
        <v>132</v>
      </c>
      <c r="KM448">
        <v>280</v>
      </c>
      <c r="KN448">
        <v>72</v>
      </c>
      <c r="KO448">
        <v>1</v>
      </c>
      <c r="KP448">
        <v>0</v>
      </c>
      <c r="KQ448">
        <v>0</v>
      </c>
      <c r="KR448">
        <v>0</v>
      </c>
      <c r="KS448">
        <v>0</v>
      </c>
      <c r="KT448">
        <v>1</v>
      </c>
      <c r="KU448">
        <v>1</v>
      </c>
      <c r="KV448">
        <v>0</v>
      </c>
      <c r="KW448">
        <v>0</v>
      </c>
      <c r="KX448">
        <v>0</v>
      </c>
      <c r="KY448">
        <v>0</v>
      </c>
      <c r="KZ448">
        <v>0</v>
      </c>
      <c r="LA448">
        <v>0</v>
      </c>
      <c r="LB448">
        <v>0</v>
      </c>
      <c r="LC448">
        <v>0</v>
      </c>
      <c r="LD448">
        <v>1</v>
      </c>
      <c r="LE448">
        <v>0</v>
      </c>
      <c r="LF448">
        <v>0</v>
      </c>
      <c r="LG448">
        <v>0</v>
      </c>
      <c r="LH448">
        <v>0</v>
      </c>
    </row>
    <row r="449" spans="1:320" s="34" customFormat="1" ht="15" customHeight="1" x14ac:dyDescent="0.25">
      <c r="A449" s="45">
        <v>206190738</v>
      </c>
      <c r="B449" s="45" t="s">
        <v>4210</v>
      </c>
      <c r="C449" s="46">
        <v>45292</v>
      </c>
      <c r="D449" s="46">
        <v>45657</v>
      </c>
      <c r="E449" s="47">
        <v>366</v>
      </c>
      <c r="F449" s="45" t="s">
        <v>883</v>
      </c>
      <c r="G449" s="45" t="s">
        <v>884</v>
      </c>
      <c r="H449" s="45" t="s">
        <v>1030</v>
      </c>
      <c r="I449" s="45" t="s">
        <v>886</v>
      </c>
      <c r="J449" s="45" t="s">
        <v>887</v>
      </c>
      <c r="K449" s="45" t="s">
        <v>1031</v>
      </c>
      <c r="L449" s="45" t="s">
        <v>3068</v>
      </c>
      <c r="M449" s="45" t="s">
        <v>4211</v>
      </c>
      <c r="N449" s="45" t="s">
        <v>4212</v>
      </c>
      <c r="O449" s="45" t="s">
        <v>4213</v>
      </c>
      <c r="P449" s="45" t="s">
        <v>4214</v>
      </c>
      <c r="Q449" s="45" t="s">
        <v>4215</v>
      </c>
      <c r="R449" t="s">
        <v>4216</v>
      </c>
      <c r="S449" s="45" t="s">
        <v>893</v>
      </c>
      <c r="T449"/>
      <c r="U449" s="47">
        <v>156</v>
      </c>
      <c r="V449" s="47">
        <v>156</v>
      </c>
      <c r="W449" s="47" t="s">
        <v>913</v>
      </c>
      <c r="X449" s="47">
        <v>57096</v>
      </c>
      <c r="Y449" s="47">
        <v>52637</v>
      </c>
      <c r="Z449" s="48">
        <v>214.92</v>
      </c>
      <c r="AA449" s="44">
        <v>479</v>
      </c>
      <c r="AB449" s="44">
        <v>480</v>
      </c>
      <c r="AC449" s="44">
        <v>17071</v>
      </c>
      <c r="AD449" s="44"/>
      <c r="AE449" s="44">
        <v>1816</v>
      </c>
      <c r="AF449" s="44">
        <v>32001</v>
      </c>
      <c r="AG449" s="44"/>
      <c r="AH449" s="47">
        <v>1042</v>
      </c>
      <c r="AI449" s="47">
        <v>335</v>
      </c>
      <c r="AJ449">
        <v>372</v>
      </c>
      <c r="AK449" t="s">
        <v>895</v>
      </c>
      <c r="AL449">
        <v>52637</v>
      </c>
      <c r="AM449"/>
      <c r="AN449"/>
      <c r="AO449"/>
      <c r="AP449"/>
      <c r="AQ449"/>
      <c r="AR449" s="44"/>
      <c r="AS449" s="44"/>
      <c r="AT449" s="44"/>
      <c r="AU449" s="44">
        <v>29375332</v>
      </c>
      <c r="AV449" s="44">
        <v>9817418</v>
      </c>
      <c r="AW449" s="44">
        <v>12591043</v>
      </c>
      <c r="AX449" s="44">
        <v>23701</v>
      </c>
      <c r="AY449" s="44">
        <v>26625408</v>
      </c>
      <c r="AZ449" s="21">
        <v>22345361</v>
      </c>
      <c r="BA449" s="21">
        <v>4280047</v>
      </c>
      <c r="BB449" s="44">
        <v>-32585</v>
      </c>
      <c r="BC449" s="44"/>
      <c r="BD449" s="44"/>
      <c r="BE449" s="44">
        <v>4247462</v>
      </c>
      <c r="BF449" s="44">
        <v>13656840</v>
      </c>
      <c r="BG449" s="44"/>
      <c r="BH449" s="44">
        <v>756900</v>
      </c>
      <c r="BI449" s="21">
        <v>14157405</v>
      </c>
      <c r="BJ449" s="21"/>
      <c r="BK449" s="21">
        <v>481987</v>
      </c>
      <c r="BL449" s="21">
        <v>163900</v>
      </c>
      <c r="BM449" s="21">
        <v>158300</v>
      </c>
      <c r="BN449" s="21">
        <v>29375332</v>
      </c>
      <c r="BO449" s="21"/>
      <c r="BP449" s="21"/>
      <c r="BQ449" s="44"/>
      <c r="BR449" s="21"/>
      <c r="BS449" s="44"/>
      <c r="BT449" s="21"/>
      <c r="BU449" s="44"/>
      <c r="BV449" s="21"/>
      <c r="BW449" s="44">
        <v>9192075</v>
      </c>
      <c r="BX449" s="21"/>
      <c r="BY449" s="21"/>
      <c r="BZ449" s="21"/>
      <c r="CA449" s="44">
        <v>7469</v>
      </c>
      <c r="CB449" s="44"/>
      <c r="CC449" s="44">
        <v>117944</v>
      </c>
      <c r="CD449" s="44"/>
      <c r="CE449" s="44"/>
      <c r="CF449" s="44"/>
      <c r="CG449" s="44">
        <v>497103</v>
      </c>
      <c r="CH449" s="44"/>
      <c r="CI449" s="21"/>
      <c r="CJ449" s="44"/>
      <c r="CK449" s="21">
        <v>2827</v>
      </c>
      <c r="CL449" s="44"/>
      <c r="CM449" s="44">
        <v>83543</v>
      </c>
      <c r="CN449" s="44">
        <v>83483</v>
      </c>
      <c r="CO449" s="44">
        <v>4154450</v>
      </c>
      <c r="CP449" s="44">
        <v>0</v>
      </c>
      <c r="CQ449" s="21">
        <v>4187500</v>
      </c>
      <c r="CR449" s="44">
        <v>400050</v>
      </c>
      <c r="CS449" s="44">
        <v>698546</v>
      </c>
      <c r="CT449" s="44">
        <v>110496</v>
      </c>
      <c r="CU449" s="44"/>
      <c r="CV449" s="44">
        <v>99350</v>
      </c>
      <c r="CW449" s="21"/>
      <c r="CX449" s="21"/>
      <c r="CY449" s="21"/>
      <c r="CZ449" s="21"/>
      <c r="DA449" s="21"/>
      <c r="DB449" s="21"/>
      <c r="DC449" s="21"/>
      <c r="DD449" s="21"/>
      <c r="DE449" s="44"/>
      <c r="DF449" s="21"/>
      <c r="DG449" s="44"/>
      <c r="DH449" s="21"/>
      <c r="DI449" s="44"/>
      <c r="DJ449" s="44"/>
      <c r="DK449" s="44"/>
      <c r="DL449" s="44"/>
      <c r="DM449" s="21"/>
      <c r="DN449" s="44"/>
      <c r="DO449" s="44"/>
      <c r="DP449" s="44"/>
      <c r="DQ449" s="44"/>
      <c r="DR449" s="44"/>
      <c r="DS449" s="44"/>
      <c r="DT449" s="44"/>
      <c r="DU449" s="44"/>
      <c r="DV449" s="44"/>
      <c r="DW449" s="44"/>
      <c r="DX449" s="44"/>
      <c r="DY449" s="44"/>
      <c r="DZ449" s="44"/>
      <c r="EA449" s="44"/>
      <c r="EB449" s="21"/>
      <c r="EC449" s="44">
        <v>6746055</v>
      </c>
      <c r="ED449" s="44"/>
      <c r="EE449" s="21"/>
      <c r="EF449" s="44"/>
      <c r="EG449" s="21">
        <v>310508</v>
      </c>
      <c r="EH449" s="44"/>
      <c r="EI449" s="21">
        <v>5355401</v>
      </c>
      <c r="EJ449" s="44"/>
      <c r="EK449" s="44"/>
      <c r="EL449" s="21"/>
      <c r="EM449" s="44">
        <v>122438</v>
      </c>
      <c r="EN449" s="44"/>
      <c r="EO449" s="44">
        <v>56641</v>
      </c>
      <c r="EP449" s="21"/>
      <c r="EQ449" s="21"/>
      <c r="ER449" s="21"/>
      <c r="ES449" s="21"/>
      <c r="ET449" s="44"/>
      <c r="EU449" s="21"/>
      <c r="EV449" s="44"/>
      <c r="EW449" s="21"/>
      <c r="EX449" s="44"/>
      <c r="EY449" s="44"/>
      <c r="EZ449" s="21"/>
      <c r="FA449" s="21"/>
      <c r="FB449" s="44"/>
      <c r="FC449" s="44"/>
      <c r="FD449" s="21"/>
      <c r="FE449" s="112"/>
      <c r="FF449" s="44"/>
      <c r="FG449" s="44">
        <v>9155699</v>
      </c>
      <c r="FH449" s="44">
        <v>2030051</v>
      </c>
      <c r="FI449" s="44">
        <v>11159611</v>
      </c>
      <c r="FJ449" s="44">
        <v>426007</v>
      </c>
      <c r="FK449" s="44">
        <v>9013060</v>
      </c>
      <c r="FL449" s="44"/>
      <c r="FM449" s="44"/>
      <c r="FN449" s="44"/>
      <c r="FO449" s="44"/>
      <c r="FP449" s="44"/>
      <c r="FQ449" s="44"/>
      <c r="FR449" s="44"/>
      <c r="FS449" s="44"/>
      <c r="FT449" s="44">
        <v>126028</v>
      </c>
      <c r="FU449" s="44">
        <v>76434</v>
      </c>
      <c r="FV449" s="21">
        <v>702663</v>
      </c>
      <c r="FW449" s="44"/>
      <c r="FX449" s="44">
        <v>633819</v>
      </c>
      <c r="FY449" s="44">
        <v>203009</v>
      </c>
      <c r="FZ449" s="44">
        <v>825978</v>
      </c>
      <c r="GA449" s="44">
        <v>121277</v>
      </c>
      <c r="GB449" s="44"/>
      <c r="GC449" s="44">
        <v>87478</v>
      </c>
      <c r="GD449" s="44">
        <v>590804</v>
      </c>
      <c r="GE449" s="44">
        <v>483118</v>
      </c>
      <c r="GF449" s="44">
        <v>240213</v>
      </c>
      <c r="GG449" s="44">
        <v>1289011</v>
      </c>
      <c r="GH449" s="44">
        <v>112762</v>
      </c>
      <c r="GI449" s="44">
        <v>358471</v>
      </c>
      <c r="GJ449" s="44">
        <v>104244</v>
      </c>
      <c r="GK449" s="44">
        <v>3425833</v>
      </c>
      <c r="GL449" s="44"/>
      <c r="GM449" s="44">
        <v>3764462</v>
      </c>
      <c r="GN449" s="44">
        <v>58096</v>
      </c>
      <c r="GO449" s="44">
        <v>48765</v>
      </c>
      <c r="GP449" s="44"/>
      <c r="GQ449" s="44"/>
      <c r="GR449" s="44">
        <v>79836</v>
      </c>
      <c r="GS449" s="44">
        <v>4186513</v>
      </c>
      <c r="GT449" s="44"/>
      <c r="GU449" s="21"/>
      <c r="GV449" s="44">
        <v>2650874</v>
      </c>
      <c r="GW449" s="44">
        <v>203955</v>
      </c>
      <c r="GX449" s="44"/>
      <c r="GY449" s="44">
        <v>7041342</v>
      </c>
      <c r="GZ449" s="44">
        <v>6529568</v>
      </c>
      <c r="HA449" s="44"/>
      <c r="HB449" s="44"/>
      <c r="HC449" s="44">
        <v>511774</v>
      </c>
      <c r="HD449" s="44">
        <v>7041342</v>
      </c>
      <c r="HE449" s="21"/>
      <c r="HF449" s="21">
        <v>203955</v>
      </c>
      <c r="HG449" s="21"/>
      <c r="HH449" s="21"/>
      <c r="HI449" s="21">
        <v>0</v>
      </c>
      <c r="HJ449" s="44"/>
      <c r="HK449" s="21"/>
      <c r="HL449" s="21"/>
      <c r="HM449" s="21">
        <v>0</v>
      </c>
      <c r="HN449" s="21">
        <v>0</v>
      </c>
      <c r="HO449" s="21"/>
      <c r="HP449" s="44"/>
      <c r="HQ449" s="47"/>
      <c r="HR449" s="47"/>
      <c r="HS449" s="47"/>
      <c r="HT449" s="47" t="s">
        <v>2474</v>
      </c>
      <c r="HU449" s="47">
        <v>326478.40000000002</v>
      </c>
      <c r="HV449" s="47">
        <v>1949</v>
      </c>
      <c r="HW449" s="47">
        <v>0</v>
      </c>
      <c r="HX449" s="47">
        <v>10344</v>
      </c>
      <c r="HY449" s="47">
        <v>55359</v>
      </c>
      <c r="HZ449" s="47">
        <v>131850</v>
      </c>
      <c r="IA449" s="47">
        <v>0</v>
      </c>
      <c r="IB449" s="47">
        <v>0</v>
      </c>
      <c r="IC449" s="47">
        <v>2075</v>
      </c>
      <c r="ID449"/>
      <c r="IE449" s="47">
        <v>3758</v>
      </c>
      <c r="IF449">
        <v>18278</v>
      </c>
      <c r="IG449" s="47">
        <v>6035</v>
      </c>
      <c r="IH449" s="47">
        <v>25306</v>
      </c>
      <c r="II449">
        <v>3076</v>
      </c>
      <c r="IJ449">
        <v>14004</v>
      </c>
      <c r="IK449">
        <v>1737</v>
      </c>
      <c r="IL449">
        <v>23580</v>
      </c>
      <c r="IM449">
        <v>297351</v>
      </c>
      <c r="IN449">
        <v>0</v>
      </c>
      <c r="IO449">
        <v>3969</v>
      </c>
      <c r="IP449">
        <v>15</v>
      </c>
      <c r="IQ449">
        <v>0</v>
      </c>
      <c r="IR449">
        <v>0</v>
      </c>
      <c r="IS449">
        <v>0</v>
      </c>
      <c r="IT449">
        <v>3984</v>
      </c>
      <c r="IU449">
        <v>170393</v>
      </c>
      <c r="IV449">
        <v>0</v>
      </c>
      <c r="IW449">
        <v>625593</v>
      </c>
      <c r="IX449">
        <v>2440668</v>
      </c>
      <c r="IY449">
        <v>3364108</v>
      </c>
      <c r="IZ449">
        <v>0</v>
      </c>
      <c r="JA449">
        <v>0</v>
      </c>
      <c r="JB449">
        <v>142125</v>
      </c>
      <c r="JC449"/>
      <c r="JD449">
        <v>99598</v>
      </c>
      <c r="JE449">
        <v>319417</v>
      </c>
      <c r="JF449">
        <v>106126</v>
      </c>
      <c r="JG449">
        <v>556274</v>
      </c>
      <c r="JH449">
        <v>88046</v>
      </c>
      <c r="JI449">
        <v>284968</v>
      </c>
      <c r="JJ449">
        <v>86463</v>
      </c>
      <c r="JK449">
        <v>871920</v>
      </c>
      <c r="JL449">
        <v>9155699</v>
      </c>
      <c r="JM449">
        <v>0</v>
      </c>
      <c r="JN449">
        <v>373065</v>
      </c>
      <c r="JO449">
        <v>628</v>
      </c>
      <c r="JP449">
        <v>0</v>
      </c>
      <c r="JQ449">
        <v>0</v>
      </c>
      <c r="JR449">
        <v>0</v>
      </c>
      <c r="JS449">
        <v>373693</v>
      </c>
      <c r="JT449"/>
      <c r="JU449"/>
      <c r="JV449"/>
      <c r="JW449"/>
      <c r="JX449"/>
      <c r="JY449"/>
      <c r="JZ449"/>
      <c r="KA449"/>
      <c r="KB449"/>
      <c r="KC449"/>
      <c r="KD449"/>
      <c r="KE449"/>
      <c r="KF449">
        <v>233</v>
      </c>
      <c r="KG449">
        <v>364</v>
      </c>
      <c r="KH449">
        <v>149</v>
      </c>
      <c r="KI449">
        <v>165</v>
      </c>
      <c r="KJ449">
        <v>267</v>
      </c>
      <c r="KK449">
        <v>102</v>
      </c>
      <c r="KL449">
        <v>104</v>
      </c>
      <c r="KM449">
        <v>168</v>
      </c>
      <c r="KN449">
        <v>65</v>
      </c>
      <c r="KO449">
        <v>1</v>
      </c>
      <c r="KP449">
        <v>0</v>
      </c>
      <c r="KQ449">
        <v>0</v>
      </c>
      <c r="KR449">
        <v>0</v>
      </c>
      <c r="KS449">
        <v>0</v>
      </c>
      <c r="KT449">
        <v>1</v>
      </c>
      <c r="KU449">
        <v>1</v>
      </c>
      <c r="KV449">
        <v>0</v>
      </c>
      <c r="KW449">
        <v>0</v>
      </c>
      <c r="KX449">
        <v>0</v>
      </c>
      <c r="KY449">
        <v>0</v>
      </c>
      <c r="KZ449">
        <v>0</v>
      </c>
      <c r="LA449">
        <v>0</v>
      </c>
      <c r="LB449">
        <v>0</v>
      </c>
      <c r="LC449">
        <v>0</v>
      </c>
      <c r="LD449">
        <v>1</v>
      </c>
      <c r="LE449">
        <v>0</v>
      </c>
      <c r="LF449">
        <v>0</v>
      </c>
      <c r="LG449">
        <v>0</v>
      </c>
      <c r="LH449">
        <v>0</v>
      </c>
    </row>
    <row r="450" spans="1:320" s="34" customFormat="1" ht="15" customHeight="1" x14ac:dyDescent="0.25">
      <c r="A450" s="45">
        <v>206190741</v>
      </c>
      <c r="B450" s="45" t="s">
        <v>4217</v>
      </c>
      <c r="C450" s="46">
        <v>45292</v>
      </c>
      <c r="D450" s="46">
        <v>45657</v>
      </c>
      <c r="E450" s="47">
        <v>366</v>
      </c>
      <c r="F450" s="45" t="s">
        <v>883</v>
      </c>
      <c r="G450" s="45" t="s">
        <v>884</v>
      </c>
      <c r="H450" s="45" t="s">
        <v>1030</v>
      </c>
      <c r="I450" s="45" t="s">
        <v>886</v>
      </c>
      <c r="J450" s="45" t="s">
        <v>887</v>
      </c>
      <c r="K450" s="45" t="s">
        <v>1031</v>
      </c>
      <c r="L450" s="45" t="s">
        <v>2897</v>
      </c>
      <c r="M450" s="45" t="s">
        <v>4218</v>
      </c>
      <c r="N450" s="45" t="s">
        <v>4219</v>
      </c>
      <c r="O450" s="45" t="s">
        <v>3004</v>
      </c>
      <c r="P450" s="45" t="s">
        <v>4220</v>
      </c>
      <c r="Q450" s="45" t="s">
        <v>4221</v>
      </c>
      <c r="R450" t="s">
        <v>4222</v>
      </c>
      <c r="S450" s="45" t="s">
        <v>893</v>
      </c>
      <c r="T450" t="s">
        <v>2730</v>
      </c>
      <c r="U450" s="47">
        <v>120</v>
      </c>
      <c r="V450" s="47">
        <v>120</v>
      </c>
      <c r="W450" s="47" t="s">
        <v>913</v>
      </c>
      <c r="X450" s="47">
        <v>43920</v>
      </c>
      <c r="Y450" s="47">
        <v>41549</v>
      </c>
      <c r="Z450" s="48">
        <v>207.33</v>
      </c>
      <c r="AA450" s="44">
        <v>757</v>
      </c>
      <c r="AB450" s="44">
        <v>751</v>
      </c>
      <c r="AC450" s="44">
        <v>10824</v>
      </c>
      <c r="AD450" s="44">
        <v>7120</v>
      </c>
      <c r="AE450" s="44">
        <v>2924</v>
      </c>
      <c r="AF450" s="44">
        <v>19564</v>
      </c>
      <c r="AG450" s="44"/>
      <c r="AH450" s="47">
        <v>303</v>
      </c>
      <c r="AI450" s="47">
        <v>347</v>
      </c>
      <c r="AJ450">
        <v>467</v>
      </c>
      <c r="AK450" t="s">
        <v>895</v>
      </c>
      <c r="AL450">
        <v>41549</v>
      </c>
      <c r="AM450"/>
      <c r="AN450"/>
      <c r="AO450"/>
      <c r="AP450"/>
      <c r="AQ450"/>
      <c r="AR450" s="44"/>
      <c r="AS450" s="44"/>
      <c r="AT450" s="44"/>
      <c r="AU450" s="44">
        <v>21281950</v>
      </c>
      <c r="AV450" s="44">
        <v>10526386</v>
      </c>
      <c r="AW450" s="44">
        <v>7923484</v>
      </c>
      <c r="AX450" s="44"/>
      <c r="AY450" s="44">
        <v>23884852</v>
      </c>
      <c r="AZ450" s="21">
        <v>21006997</v>
      </c>
      <c r="BA450" s="21">
        <v>2877855</v>
      </c>
      <c r="BB450" s="44">
        <v>8864</v>
      </c>
      <c r="BC450" s="44">
        <v>832960</v>
      </c>
      <c r="BD450" s="44"/>
      <c r="BE450" s="44">
        <v>2053759</v>
      </c>
      <c r="BF450" s="44">
        <v>5804800</v>
      </c>
      <c r="BG450" s="44">
        <v>3348750</v>
      </c>
      <c r="BH450" s="44">
        <v>1508227</v>
      </c>
      <c r="BI450" s="21">
        <v>10128423</v>
      </c>
      <c r="BJ450" s="21"/>
      <c r="BK450" s="21">
        <v>122200</v>
      </c>
      <c r="BL450" s="21">
        <v>156050</v>
      </c>
      <c r="BM450" s="21">
        <v>213500</v>
      </c>
      <c r="BN450" s="21">
        <v>21281950</v>
      </c>
      <c r="BO450" s="21"/>
      <c r="BP450" s="21"/>
      <c r="BQ450" s="44"/>
      <c r="BR450" s="21"/>
      <c r="BS450" s="44"/>
      <c r="BT450" s="21"/>
      <c r="BU450" s="44"/>
      <c r="BV450" s="21"/>
      <c r="BW450" s="44">
        <v>3633819</v>
      </c>
      <c r="BX450" s="21">
        <v>2084985</v>
      </c>
      <c r="BY450" s="21">
        <v>1380919</v>
      </c>
      <c r="BZ450" s="21"/>
      <c r="CA450" s="44">
        <v>1978</v>
      </c>
      <c r="CB450" s="44"/>
      <c r="CC450" s="44">
        <v>3338915</v>
      </c>
      <c r="CD450" s="44"/>
      <c r="CE450" s="44"/>
      <c r="CF450" s="44"/>
      <c r="CG450" s="44">
        <v>44550</v>
      </c>
      <c r="CH450" s="44"/>
      <c r="CI450" s="21">
        <v>3285</v>
      </c>
      <c r="CJ450" s="44">
        <v>37440</v>
      </c>
      <c r="CK450" s="21">
        <v>495</v>
      </c>
      <c r="CL450" s="44"/>
      <c r="CM450" s="44">
        <v>48784</v>
      </c>
      <c r="CN450" s="44">
        <v>17018</v>
      </c>
      <c r="CO450" s="44">
        <v>4354290</v>
      </c>
      <c r="CP450" s="44">
        <v>0</v>
      </c>
      <c r="CQ450" s="21">
        <v>4384485</v>
      </c>
      <c r="CR450" s="44">
        <v>1106280</v>
      </c>
      <c r="CS450" s="44">
        <v>524182</v>
      </c>
      <c r="CT450" s="44">
        <v>11640</v>
      </c>
      <c r="CU450" s="44"/>
      <c r="CV450" s="44">
        <v>79707</v>
      </c>
      <c r="CW450" s="21"/>
      <c r="CX450" s="21"/>
      <c r="CY450" s="21"/>
      <c r="CZ450" s="21"/>
      <c r="DA450" s="21"/>
      <c r="DB450" s="21"/>
      <c r="DC450" s="21"/>
      <c r="DD450" s="21"/>
      <c r="DE450" s="44"/>
      <c r="DF450" s="21"/>
      <c r="DG450" s="44"/>
      <c r="DH450" s="21"/>
      <c r="DI450" s="44"/>
      <c r="DJ450" s="44"/>
      <c r="DK450" s="44"/>
      <c r="DL450" s="44"/>
      <c r="DM450" s="21"/>
      <c r="DN450" s="44"/>
      <c r="DO450" s="44">
        <v>550</v>
      </c>
      <c r="DP450" s="44"/>
      <c r="DQ450" s="44"/>
      <c r="DR450" s="44"/>
      <c r="DS450" s="44"/>
      <c r="DT450" s="44"/>
      <c r="DU450" s="44"/>
      <c r="DV450" s="44"/>
      <c r="DW450" s="44"/>
      <c r="DX450" s="44"/>
      <c r="DY450" s="44">
        <v>-12600</v>
      </c>
      <c r="DZ450" s="44"/>
      <c r="EA450" s="44"/>
      <c r="EB450" s="21"/>
      <c r="EC450" s="44">
        <v>-132857</v>
      </c>
      <c r="ED450" s="44">
        <v>1133561</v>
      </c>
      <c r="EE450" s="21">
        <v>332863</v>
      </c>
      <c r="EF450" s="44"/>
      <c r="EG450" s="21">
        <v>687694</v>
      </c>
      <c r="EH450" s="44"/>
      <c r="EI450" s="21">
        <v>5838981</v>
      </c>
      <c r="EJ450" s="44"/>
      <c r="EK450" s="44"/>
      <c r="EL450" s="21"/>
      <c r="EM450" s="44">
        <v>6480</v>
      </c>
      <c r="EN450" s="44"/>
      <c r="EO450" s="44">
        <v>68833</v>
      </c>
      <c r="EP450" s="21">
        <v>-21</v>
      </c>
      <c r="EQ450" s="21"/>
      <c r="ER450" s="21"/>
      <c r="ES450" s="21"/>
      <c r="ET450" s="44"/>
      <c r="EU450" s="21"/>
      <c r="EV450" s="44"/>
      <c r="EW450" s="21"/>
      <c r="EX450" s="44"/>
      <c r="EY450" s="44"/>
      <c r="EZ450" s="21"/>
      <c r="FA450" s="21"/>
      <c r="FB450" s="44"/>
      <c r="FC450" s="44"/>
      <c r="FD450" s="21"/>
      <c r="FE450" s="112"/>
      <c r="FF450" s="44"/>
      <c r="FG450" s="44">
        <v>10290336</v>
      </c>
      <c r="FH450" s="44">
        <v>2672991</v>
      </c>
      <c r="FI450" s="44">
        <v>8043670</v>
      </c>
      <c r="FJ450" s="44">
        <v>447583</v>
      </c>
      <c r="FK450" s="44">
        <v>6798588</v>
      </c>
      <c r="FL450" s="44"/>
      <c r="FM450" s="44"/>
      <c r="FN450" s="44"/>
      <c r="FO450" s="44"/>
      <c r="FP450" s="44"/>
      <c r="FQ450" s="44"/>
      <c r="FR450" s="44"/>
      <c r="FS450" s="44"/>
      <c r="FT450" s="44">
        <v>39197</v>
      </c>
      <c r="FU450" s="44"/>
      <c r="FV450" s="21">
        <v>1363263</v>
      </c>
      <c r="FW450" s="44"/>
      <c r="FX450" s="44">
        <v>1414420</v>
      </c>
      <c r="FY450" s="44">
        <v>297213</v>
      </c>
      <c r="FZ450" s="44">
        <v>499397</v>
      </c>
      <c r="GA450" s="44">
        <v>55403</v>
      </c>
      <c r="GB450" s="44"/>
      <c r="GC450" s="44">
        <v>72304</v>
      </c>
      <c r="GD450" s="44">
        <v>894467</v>
      </c>
      <c r="GE450" s="44">
        <v>544171</v>
      </c>
      <c r="GF450" s="44">
        <v>276931</v>
      </c>
      <c r="GG450" s="44">
        <v>1157307</v>
      </c>
      <c r="GH450" s="44">
        <v>496180</v>
      </c>
      <c r="GI450" s="44">
        <v>206296</v>
      </c>
      <c r="GJ450" s="44">
        <v>91829</v>
      </c>
      <c r="GK450" s="44">
        <v>4622067</v>
      </c>
      <c r="GL450" s="44">
        <v>211978</v>
      </c>
      <c r="GM450" s="44">
        <v>1583703</v>
      </c>
      <c r="GN450" s="44">
        <v>118861</v>
      </c>
      <c r="GO450" s="44">
        <v>43687</v>
      </c>
      <c r="GP450" s="44"/>
      <c r="GQ450" s="44">
        <v>282</v>
      </c>
      <c r="GR450" s="44">
        <v>219453</v>
      </c>
      <c r="GS450" s="44">
        <v>3012578</v>
      </c>
      <c r="GT450" s="44"/>
      <c r="GU450" s="21">
        <v>903604</v>
      </c>
      <c r="GV450" s="44"/>
      <c r="GW450" s="44">
        <v>49147012</v>
      </c>
      <c r="GX450" s="44"/>
      <c r="GY450" s="44">
        <v>53063194</v>
      </c>
      <c r="GZ450" s="44">
        <v>2589647</v>
      </c>
      <c r="HA450" s="44">
        <v>10638641</v>
      </c>
      <c r="HB450" s="44"/>
      <c r="HC450" s="44">
        <v>39834906</v>
      </c>
      <c r="HD450" s="44">
        <v>53063194</v>
      </c>
      <c r="HE450" s="21"/>
      <c r="HF450" s="21">
        <v>38508371</v>
      </c>
      <c r="HG450" s="21"/>
      <c r="HH450" s="21"/>
      <c r="HI450" s="21">
        <v>76106</v>
      </c>
      <c r="HJ450" s="44"/>
      <c r="HK450" s="21">
        <v>1040612</v>
      </c>
      <c r="HL450" s="21">
        <v>963899</v>
      </c>
      <c r="HM450" s="21">
        <v>2080617</v>
      </c>
      <c r="HN450" s="21">
        <v>-1177013</v>
      </c>
      <c r="HO450" s="21"/>
      <c r="HP450" s="44"/>
      <c r="HQ450" s="47"/>
      <c r="HR450" s="47"/>
      <c r="HS450" s="47"/>
      <c r="HT450" s="47" t="s">
        <v>1759</v>
      </c>
      <c r="HU450" s="47">
        <v>0</v>
      </c>
      <c r="HV450" s="47">
        <v>1863</v>
      </c>
      <c r="HW450" s="47">
        <v>0</v>
      </c>
      <c r="HX450" s="47">
        <v>6814</v>
      </c>
      <c r="HY450" s="47">
        <v>39249</v>
      </c>
      <c r="HZ450" s="47">
        <v>88506</v>
      </c>
      <c r="IA450" s="47">
        <v>0</v>
      </c>
      <c r="IB450" s="47">
        <v>0</v>
      </c>
      <c r="IC450" s="47">
        <v>0</v>
      </c>
      <c r="ID450">
        <v>55985</v>
      </c>
      <c r="IE450" s="47">
        <v>9466</v>
      </c>
      <c r="IF450">
        <v>17219</v>
      </c>
      <c r="IG450" s="47">
        <v>11281</v>
      </c>
      <c r="IH450" s="47">
        <v>31699</v>
      </c>
      <c r="II450">
        <v>10636</v>
      </c>
      <c r="IJ450">
        <v>8660</v>
      </c>
      <c r="IK450">
        <v>1834</v>
      </c>
      <c r="IL450">
        <v>19476</v>
      </c>
      <c r="IM450">
        <v>302688</v>
      </c>
      <c r="IN450">
        <v>0</v>
      </c>
      <c r="IO450">
        <v>6080</v>
      </c>
      <c r="IP450">
        <v>554</v>
      </c>
      <c r="IQ450">
        <v>7457</v>
      </c>
      <c r="IR450">
        <v>0</v>
      </c>
      <c r="IS450">
        <v>0</v>
      </c>
      <c r="IT450">
        <v>14091</v>
      </c>
      <c r="IU450">
        <v>231318</v>
      </c>
      <c r="IV450">
        <v>0</v>
      </c>
      <c r="IW450">
        <v>386790</v>
      </c>
      <c r="IX450">
        <v>1655063</v>
      </c>
      <c r="IY450">
        <v>2261745</v>
      </c>
      <c r="IZ450">
        <v>0</v>
      </c>
      <c r="JA450">
        <v>0</v>
      </c>
      <c r="JB450">
        <v>0</v>
      </c>
      <c r="JC450">
        <v>2373755</v>
      </c>
      <c r="JD450">
        <v>216468</v>
      </c>
      <c r="JE450">
        <v>362920</v>
      </c>
      <c r="JF450">
        <v>187338</v>
      </c>
      <c r="JG450">
        <v>596557</v>
      </c>
      <c r="JH450">
        <v>360439</v>
      </c>
      <c r="JI450">
        <v>107654</v>
      </c>
      <c r="JJ450">
        <v>73348</v>
      </c>
      <c r="JK450">
        <v>1476941</v>
      </c>
      <c r="JL450">
        <v>10290336</v>
      </c>
      <c r="JM450">
        <v>0</v>
      </c>
      <c r="JN450">
        <v>356153</v>
      </c>
      <c r="JO450">
        <v>31939</v>
      </c>
      <c r="JP450">
        <v>261582</v>
      </c>
      <c r="JQ450">
        <v>0</v>
      </c>
      <c r="JR450">
        <v>0</v>
      </c>
      <c r="JS450">
        <v>649674</v>
      </c>
      <c r="JT450"/>
      <c r="JU450"/>
      <c r="JV450"/>
      <c r="JW450"/>
      <c r="JX450"/>
      <c r="JY450">
        <v>55985</v>
      </c>
      <c r="JZ450"/>
      <c r="KA450"/>
      <c r="KB450"/>
      <c r="KC450"/>
      <c r="KD450"/>
      <c r="KE450">
        <v>2373755</v>
      </c>
      <c r="KF450">
        <v>186</v>
      </c>
      <c r="KG450">
        <v>267</v>
      </c>
      <c r="KH450">
        <v>148</v>
      </c>
      <c r="KI450">
        <v>122</v>
      </c>
      <c r="KJ450">
        <v>188</v>
      </c>
      <c r="KK450">
        <v>97</v>
      </c>
      <c r="KL450">
        <v>60</v>
      </c>
      <c r="KM450">
        <v>101</v>
      </c>
      <c r="KN450">
        <v>45</v>
      </c>
      <c r="KO450">
        <v>1</v>
      </c>
      <c r="KP450">
        <v>0</v>
      </c>
      <c r="KQ450">
        <v>0</v>
      </c>
      <c r="KR450">
        <v>0</v>
      </c>
      <c r="KS450">
        <v>0</v>
      </c>
      <c r="KT450">
        <v>1</v>
      </c>
      <c r="KU450">
        <v>1</v>
      </c>
      <c r="KV450">
        <v>0</v>
      </c>
      <c r="KW450">
        <v>0</v>
      </c>
      <c r="KX450">
        <v>0</v>
      </c>
      <c r="KY450">
        <v>0</v>
      </c>
      <c r="KZ450">
        <v>0</v>
      </c>
      <c r="LA450">
        <v>0</v>
      </c>
      <c r="LB450">
        <v>0</v>
      </c>
      <c r="LC450">
        <v>0</v>
      </c>
      <c r="LD450">
        <v>1</v>
      </c>
      <c r="LE450">
        <v>0</v>
      </c>
      <c r="LF450">
        <v>0</v>
      </c>
      <c r="LG450">
        <v>0</v>
      </c>
      <c r="LH450">
        <v>0</v>
      </c>
    </row>
    <row r="451" spans="1:320" s="34" customFormat="1" ht="15" customHeight="1" x14ac:dyDescent="0.25">
      <c r="A451" s="45">
        <v>206190744</v>
      </c>
      <c r="B451" s="45" t="s">
        <v>4223</v>
      </c>
      <c r="C451" s="46">
        <v>45292</v>
      </c>
      <c r="D451" s="46">
        <v>45657</v>
      </c>
      <c r="E451" s="47">
        <v>366</v>
      </c>
      <c r="F451" s="45" t="s">
        <v>883</v>
      </c>
      <c r="G451" s="45" t="s">
        <v>884</v>
      </c>
      <c r="H451" s="45" t="s">
        <v>1030</v>
      </c>
      <c r="I451" s="45" t="s">
        <v>886</v>
      </c>
      <c r="J451" s="45" t="s">
        <v>887</v>
      </c>
      <c r="K451" s="45" t="s">
        <v>1031</v>
      </c>
      <c r="L451" s="45" t="s">
        <v>2780</v>
      </c>
      <c r="M451" s="45" t="s">
        <v>4224</v>
      </c>
      <c r="N451" s="45" t="s">
        <v>4225</v>
      </c>
      <c r="O451" s="45" t="s">
        <v>1131</v>
      </c>
      <c r="P451" s="45" t="s">
        <v>4226</v>
      </c>
      <c r="Q451" s="45" t="s">
        <v>4227</v>
      </c>
      <c r="R451" t="s">
        <v>4228</v>
      </c>
      <c r="S451" s="45" t="s">
        <v>893</v>
      </c>
      <c r="T451" t="s">
        <v>2730</v>
      </c>
      <c r="U451" s="47">
        <v>99</v>
      </c>
      <c r="V451" s="47">
        <v>99</v>
      </c>
      <c r="W451" s="47" t="s">
        <v>894</v>
      </c>
      <c r="X451" s="47">
        <v>36234</v>
      </c>
      <c r="Y451" s="47">
        <v>33835</v>
      </c>
      <c r="Z451" s="48">
        <v>205.88</v>
      </c>
      <c r="AA451" s="44">
        <v>308</v>
      </c>
      <c r="AB451" s="44">
        <v>292</v>
      </c>
      <c r="AC451" s="44">
        <v>3295</v>
      </c>
      <c r="AD451" s="44">
        <v>2707</v>
      </c>
      <c r="AE451" s="44">
        <v>2947</v>
      </c>
      <c r="AF451" s="44">
        <v>23723</v>
      </c>
      <c r="AG451" s="44"/>
      <c r="AH451" s="47">
        <v>361</v>
      </c>
      <c r="AI451" s="47">
        <v>105</v>
      </c>
      <c r="AJ451">
        <v>697</v>
      </c>
      <c r="AK451" t="s">
        <v>895</v>
      </c>
      <c r="AL451">
        <v>33835</v>
      </c>
      <c r="AM451"/>
      <c r="AN451"/>
      <c r="AO451"/>
      <c r="AP451"/>
      <c r="AQ451"/>
      <c r="AR451" s="44"/>
      <c r="AS451" s="44"/>
      <c r="AT451" s="44"/>
      <c r="AU451" s="44">
        <v>10403786</v>
      </c>
      <c r="AV451" s="44">
        <v>4225672</v>
      </c>
      <c r="AW451" s="44">
        <v>448200</v>
      </c>
      <c r="AX451" s="44">
        <v>5</v>
      </c>
      <c r="AY451" s="44">
        <v>14181263</v>
      </c>
      <c r="AZ451" s="21">
        <v>14021137</v>
      </c>
      <c r="BA451" s="21">
        <v>160126</v>
      </c>
      <c r="BB451" s="44">
        <v>17043</v>
      </c>
      <c r="BC451" s="44">
        <v>37213</v>
      </c>
      <c r="BD451" s="44"/>
      <c r="BE451" s="44">
        <v>139956</v>
      </c>
      <c r="BF451" s="44">
        <v>1087202</v>
      </c>
      <c r="BG451" s="44">
        <v>849800</v>
      </c>
      <c r="BH451" s="44">
        <v>745691</v>
      </c>
      <c r="BI451" s="21">
        <v>7368254</v>
      </c>
      <c r="BJ451" s="21"/>
      <c r="BK451" s="21">
        <v>112692</v>
      </c>
      <c r="BL451" s="21">
        <v>36810</v>
      </c>
      <c r="BM451" s="21">
        <v>203337</v>
      </c>
      <c r="BN451" s="21">
        <v>10403786</v>
      </c>
      <c r="BO451" s="21"/>
      <c r="BP451" s="21"/>
      <c r="BQ451" s="44"/>
      <c r="BR451" s="21"/>
      <c r="BS451" s="44"/>
      <c r="BT451" s="21"/>
      <c r="BU451" s="44"/>
      <c r="BV451" s="21"/>
      <c r="BW451" s="44">
        <v>977139</v>
      </c>
      <c r="BX451" s="21"/>
      <c r="BY451" s="21">
        <v>757749</v>
      </c>
      <c r="BZ451" s="21"/>
      <c r="CA451" s="44">
        <v>10423</v>
      </c>
      <c r="CB451" s="44"/>
      <c r="CC451" s="44">
        <v>2392340</v>
      </c>
      <c r="CD451" s="44"/>
      <c r="CE451" s="44"/>
      <c r="CF451" s="44"/>
      <c r="CG451" s="44">
        <v>86522</v>
      </c>
      <c r="CH451" s="44"/>
      <c r="CI451" s="21">
        <v>1098</v>
      </c>
      <c r="CJ451" s="44"/>
      <c r="CK451" s="21">
        <v>401</v>
      </c>
      <c r="CL451" s="44"/>
      <c r="CM451" s="44">
        <v>6136</v>
      </c>
      <c r="CN451" s="44">
        <v>0</v>
      </c>
      <c r="CO451" s="44">
        <v>1647675</v>
      </c>
      <c r="CP451" s="44">
        <v>0</v>
      </c>
      <c r="CQ451" s="21">
        <v>1673955</v>
      </c>
      <c r="CR451" s="44">
        <v>449550</v>
      </c>
      <c r="CS451" s="44">
        <v>337455</v>
      </c>
      <c r="CT451" s="44">
        <v>18283</v>
      </c>
      <c r="CU451" s="44"/>
      <c r="CV451" s="44">
        <v>92618</v>
      </c>
      <c r="CW451" s="21"/>
      <c r="CX451" s="21"/>
      <c r="CY451" s="21"/>
      <c r="CZ451" s="21"/>
      <c r="DA451" s="21"/>
      <c r="DB451" s="21"/>
      <c r="DC451" s="21"/>
      <c r="DD451" s="21"/>
      <c r="DE451" s="44"/>
      <c r="DF451" s="21"/>
      <c r="DG451" s="44"/>
      <c r="DH451" s="21"/>
      <c r="DI451" s="44"/>
      <c r="DJ451" s="44"/>
      <c r="DK451" s="44"/>
      <c r="DL451" s="44"/>
      <c r="DM451" s="21"/>
      <c r="DN451" s="44"/>
      <c r="DO451" s="44">
        <v>63696</v>
      </c>
      <c r="DP451" s="44"/>
      <c r="DQ451" s="44"/>
      <c r="DR451" s="44"/>
      <c r="DS451" s="44"/>
      <c r="DT451" s="44"/>
      <c r="DU451" s="44"/>
      <c r="DV451" s="44"/>
      <c r="DW451" s="44">
        <v>-4200</v>
      </c>
      <c r="DX451" s="44"/>
      <c r="DY451" s="44">
        <v>35773</v>
      </c>
      <c r="DZ451" s="44"/>
      <c r="EA451" s="44"/>
      <c r="EB451" s="21"/>
      <c r="EC451" s="44">
        <v>-693363</v>
      </c>
      <c r="ED451" s="44"/>
      <c r="EE451" s="21">
        <v>-689330</v>
      </c>
      <c r="EF451" s="44"/>
      <c r="EG451" s="21">
        <v>135451</v>
      </c>
      <c r="EH451" s="44"/>
      <c r="EI451" s="21">
        <v>1559368</v>
      </c>
      <c r="EJ451" s="44"/>
      <c r="EK451" s="44"/>
      <c r="EL451" s="21"/>
      <c r="EM451" s="44">
        <v>45017</v>
      </c>
      <c r="EN451" s="44"/>
      <c r="EO451" s="44">
        <v>-7981</v>
      </c>
      <c r="EP451" s="21"/>
      <c r="EQ451" s="21"/>
      <c r="ER451" s="21"/>
      <c r="ES451" s="21"/>
      <c r="ET451" s="44"/>
      <c r="EU451" s="21"/>
      <c r="EV451" s="44"/>
      <c r="EW451" s="21"/>
      <c r="EX451" s="44"/>
      <c r="EY451" s="44"/>
      <c r="EZ451" s="21"/>
      <c r="FA451" s="21"/>
      <c r="FB451" s="44"/>
      <c r="FC451" s="44">
        <v>3769</v>
      </c>
      <c r="FD451" s="21"/>
      <c r="FE451" s="112"/>
      <c r="FF451" s="44"/>
      <c r="FG451" s="44">
        <v>7030541</v>
      </c>
      <c r="FH451" s="44">
        <v>1774431</v>
      </c>
      <c r="FI451" s="44">
        <v>5216165</v>
      </c>
      <c r="FJ451" s="44">
        <v>390148</v>
      </c>
      <c r="FK451" s="44">
        <v>5578223</v>
      </c>
      <c r="FL451" s="44"/>
      <c r="FM451" s="44"/>
      <c r="FN451" s="44"/>
      <c r="FO451" s="44"/>
      <c r="FP451" s="44"/>
      <c r="FQ451" s="44"/>
      <c r="FR451" s="44"/>
      <c r="FS451" s="44"/>
      <c r="FT451" s="44">
        <v>76939</v>
      </c>
      <c r="FU451" s="44">
        <v>799</v>
      </c>
      <c r="FV451" s="21">
        <v>533564</v>
      </c>
      <c r="FW451" s="44"/>
      <c r="FX451" s="44">
        <v>549911</v>
      </c>
      <c r="FY451" s="44">
        <v>116764</v>
      </c>
      <c r="FZ451" s="44">
        <v>164397</v>
      </c>
      <c r="GA451" s="44">
        <v>15948</v>
      </c>
      <c r="GB451" s="44"/>
      <c r="GC451" s="44">
        <v>29663</v>
      </c>
      <c r="GD451" s="44">
        <v>363223</v>
      </c>
      <c r="GE451" s="44">
        <v>272335</v>
      </c>
      <c r="GF451" s="44">
        <v>140389</v>
      </c>
      <c r="GG451" s="44">
        <v>759123</v>
      </c>
      <c r="GH451" s="44">
        <v>526194</v>
      </c>
      <c r="GI451" s="44">
        <v>142658</v>
      </c>
      <c r="GJ451" s="44">
        <v>133642</v>
      </c>
      <c r="GK451" s="44">
        <v>2810003</v>
      </c>
      <c r="GL451" s="44">
        <v>153560</v>
      </c>
      <c r="GM451" s="44">
        <v>741308</v>
      </c>
      <c r="GN451" s="44">
        <v>292516</v>
      </c>
      <c r="GO451" s="44">
        <v>17291</v>
      </c>
      <c r="GP451" s="44"/>
      <c r="GQ451" s="44">
        <v>80</v>
      </c>
      <c r="GR451" s="44">
        <v>602607</v>
      </c>
      <c r="GS451" s="44">
        <v>2316826</v>
      </c>
      <c r="GT451" s="44"/>
      <c r="GU451" s="21">
        <v>986171</v>
      </c>
      <c r="GV451" s="44">
        <v>4280</v>
      </c>
      <c r="GW451" s="44">
        <v>5681158</v>
      </c>
      <c r="GX451" s="44"/>
      <c r="GY451" s="44">
        <v>8988435</v>
      </c>
      <c r="GZ451" s="44">
        <v>1723275</v>
      </c>
      <c r="HA451" s="44">
        <v>5415752</v>
      </c>
      <c r="HB451" s="44"/>
      <c r="HC451" s="44">
        <v>1849408</v>
      </c>
      <c r="HD451" s="44">
        <v>8988435</v>
      </c>
      <c r="HE451" s="21"/>
      <c r="HF451" s="21">
        <v>265406</v>
      </c>
      <c r="HG451" s="21"/>
      <c r="HH451" s="21"/>
      <c r="HI451" s="21">
        <v>44856</v>
      </c>
      <c r="HJ451" s="44"/>
      <c r="HK451" s="21">
        <v>650764</v>
      </c>
      <c r="HL451" s="21">
        <v>728084</v>
      </c>
      <c r="HM451" s="21">
        <v>1423704</v>
      </c>
      <c r="HN451" s="21">
        <v>-437533</v>
      </c>
      <c r="HO451" s="21"/>
      <c r="HP451" s="44"/>
      <c r="HQ451" s="47"/>
      <c r="HR451" s="47"/>
      <c r="HS451" s="47"/>
      <c r="HT451" s="47" t="s">
        <v>1759</v>
      </c>
      <c r="HU451" s="47">
        <v>0</v>
      </c>
      <c r="HV451" s="47">
        <v>2040</v>
      </c>
      <c r="HW451" s="47">
        <v>0</v>
      </c>
      <c r="HX451" s="47">
        <v>10929</v>
      </c>
      <c r="HY451" s="47">
        <v>34239</v>
      </c>
      <c r="HZ451" s="47">
        <v>91233</v>
      </c>
      <c r="IA451" s="47">
        <v>0</v>
      </c>
      <c r="IB451" s="47">
        <v>0</v>
      </c>
      <c r="IC451" s="47">
        <v>0</v>
      </c>
      <c r="ID451">
        <v>20594</v>
      </c>
      <c r="IE451" s="47">
        <v>1968</v>
      </c>
      <c r="IF451">
        <v>11414</v>
      </c>
      <c r="IG451" s="47">
        <v>4753</v>
      </c>
      <c r="IH451" s="47">
        <v>18123</v>
      </c>
      <c r="II451">
        <v>11382</v>
      </c>
      <c r="IJ451">
        <v>4654</v>
      </c>
      <c r="IK451">
        <v>2064</v>
      </c>
      <c r="IL451">
        <v>17793</v>
      </c>
      <c r="IM451">
        <v>231186</v>
      </c>
      <c r="IN451">
        <v>0</v>
      </c>
      <c r="IO451">
        <v>0</v>
      </c>
      <c r="IP451">
        <v>0</v>
      </c>
      <c r="IQ451">
        <v>0</v>
      </c>
      <c r="IR451">
        <v>0</v>
      </c>
      <c r="IS451">
        <v>0</v>
      </c>
      <c r="IT451">
        <v>0</v>
      </c>
      <c r="IU451">
        <v>173047</v>
      </c>
      <c r="IV451">
        <v>0</v>
      </c>
      <c r="IW451">
        <v>615620</v>
      </c>
      <c r="IX451">
        <v>1330228</v>
      </c>
      <c r="IY451">
        <v>2080332</v>
      </c>
      <c r="IZ451">
        <v>0</v>
      </c>
      <c r="JA451">
        <v>0</v>
      </c>
      <c r="JB451">
        <v>0</v>
      </c>
      <c r="JC451">
        <v>948663</v>
      </c>
      <c r="JD451">
        <v>61952</v>
      </c>
      <c r="JE451">
        <v>186901</v>
      </c>
      <c r="JF451">
        <v>77590</v>
      </c>
      <c r="JG451">
        <v>363132</v>
      </c>
      <c r="JH451">
        <v>419672</v>
      </c>
      <c r="JI451">
        <v>99358</v>
      </c>
      <c r="JJ451">
        <v>109743</v>
      </c>
      <c r="JK451">
        <v>564303</v>
      </c>
      <c r="JL451">
        <v>7030541</v>
      </c>
      <c r="JM451">
        <v>0</v>
      </c>
      <c r="JN451">
        <v>0</v>
      </c>
      <c r="JO451">
        <v>0</v>
      </c>
      <c r="JP451">
        <v>0</v>
      </c>
      <c r="JQ451">
        <v>0</v>
      </c>
      <c r="JR451">
        <v>0</v>
      </c>
      <c r="JS451">
        <v>0</v>
      </c>
      <c r="JT451"/>
      <c r="JU451"/>
      <c r="JV451"/>
      <c r="JW451"/>
      <c r="JX451"/>
      <c r="JY451">
        <v>20594</v>
      </c>
      <c r="JZ451"/>
      <c r="KA451"/>
      <c r="KB451"/>
      <c r="KC451"/>
      <c r="KD451"/>
      <c r="KE451">
        <v>948663</v>
      </c>
      <c r="KF451">
        <v>142</v>
      </c>
      <c r="KG451">
        <v>228</v>
      </c>
      <c r="KH451">
        <v>99</v>
      </c>
      <c r="KI451">
        <v>101</v>
      </c>
      <c r="KJ451">
        <v>178</v>
      </c>
      <c r="KK451">
        <v>64</v>
      </c>
      <c r="KL451">
        <v>54</v>
      </c>
      <c r="KM451">
        <v>96</v>
      </c>
      <c r="KN451">
        <v>32</v>
      </c>
      <c r="KO451">
        <v>1</v>
      </c>
      <c r="KP451">
        <v>0</v>
      </c>
      <c r="KQ451">
        <v>0</v>
      </c>
      <c r="KR451">
        <v>0</v>
      </c>
      <c r="KS451">
        <v>1</v>
      </c>
      <c r="KT451">
        <v>0</v>
      </c>
      <c r="KU451">
        <v>1</v>
      </c>
      <c r="KV451">
        <v>0</v>
      </c>
      <c r="KW451">
        <v>0</v>
      </c>
      <c r="KX451">
        <v>0</v>
      </c>
      <c r="KY451">
        <v>0</v>
      </c>
      <c r="KZ451">
        <v>0</v>
      </c>
      <c r="LA451">
        <v>0</v>
      </c>
      <c r="LB451">
        <v>0</v>
      </c>
      <c r="LC451">
        <v>0</v>
      </c>
      <c r="LD451">
        <v>1</v>
      </c>
      <c r="LE451">
        <v>0</v>
      </c>
      <c r="LF451">
        <v>0</v>
      </c>
      <c r="LG451">
        <v>0</v>
      </c>
      <c r="LH451">
        <v>0</v>
      </c>
    </row>
    <row r="452" spans="1:320" s="34" customFormat="1" ht="15" customHeight="1" x14ac:dyDescent="0.25">
      <c r="A452" s="45">
        <v>206190745</v>
      </c>
      <c r="B452" s="45" t="s">
        <v>4229</v>
      </c>
      <c r="C452" s="46">
        <v>45292</v>
      </c>
      <c r="D452" s="46">
        <v>45657</v>
      </c>
      <c r="E452" s="47">
        <v>366</v>
      </c>
      <c r="F452" s="45" t="s">
        <v>883</v>
      </c>
      <c r="G452" s="45" t="s">
        <v>884</v>
      </c>
      <c r="H452" s="45" t="s">
        <v>1030</v>
      </c>
      <c r="I452" s="45" t="s">
        <v>886</v>
      </c>
      <c r="J452" s="45" t="s">
        <v>887</v>
      </c>
      <c r="K452" s="45" t="s">
        <v>1031</v>
      </c>
      <c r="L452" s="45" t="s">
        <v>2829</v>
      </c>
      <c r="M452" s="45" t="s">
        <v>4230</v>
      </c>
      <c r="N452" s="45" t="s">
        <v>4231</v>
      </c>
      <c r="O452" s="45" t="s">
        <v>1179</v>
      </c>
      <c r="P452" s="45" t="s">
        <v>3590</v>
      </c>
      <c r="Q452" s="45" t="s">
        <v>4232</v>
      </c>
      <c r="R452" t="s">
        <v>4233</v>
      </c>
      <c r="S452" s="45" t="s">
        <v>893</v>
      </c>
      <c r="T452"/>
      <c r="U452" s="47">
        <v>99</v>
      </c>
      <c r="V452" s="47">
        <v>99</v>
      </c>
      <c r="W452" s="47" t="s">
        <v>894</v>
      </c>
      <c r="X452" s="47">
        <v>36234</v>
      </c>
      <c r="Y452" s="47">
        <v>32600</v>
      </c>
      <c r="Z452" s="48">
        <v>203.27</v>
      </c>
      <c r="AA452" s="44">
        <v>195</v>
      </c>
      <c r="AB452" s="44">
        <v>290</v>
      </c>
      <c r="AC452" s="44">
        <v>4191</v>
      </c>
      <c r="AD452" s="44">
        <v>2516</v>
      </c>
      <c r="AE452" s="44">
        <v>1166</v>
      </c>
      <c r="AF452" s="44">
        <v>23837</v>
      </c>
      <c r="AG452" s="44"/>
      <c r="AH452" s="47">
        <v>225</v>
      </c>
      <c r="AI452" s="47">
        <v>95</v>
      </c>
      <c r="AJ452">
        <v>570</v>
      </c>
      <c r="AK452" t="s">
        <v>895</v>
      </c>
      <c r="AL452">
        <v>32600</v>
      </c>
      <c r="AM452"/>
      <c r="AN452"/>
      <c r="AO452"/>
      <c r="AP452"/>
      <c r="AQ452"/>
      <c r="AR452" s="44"/>
      <c r="AS452" s="44"/>
      <c r="AT452" s="44"/>
      <c r="AU452" s="44">
        <v>9431671</v>
      </c>
      <c r="AV452" s="44">
        <v>3474391</v>
      </c>
      <c r="AW452" s="44">
        <v>163143</v>
      </c>
      <c r="AX452" s="44">
        <v>28249</v>
      </c>
      <c r="AY452" s="44">
        <v>12771168</v>
      </c>
      <c r="AZ452" s="21">
        <v>13359912</v>
      </c>
      <c r="BA452" s="21">
        <v>-588744</v>
      </c>
      <c r="BB452" s="44">
        <v>6505</v>
      </c>
      <c r="BC452" s="44">
        <v>12590</v>
      </c>
      <c r="BD452" s="44"/>
      <c r="BE452" s="44">
        <v>-594829</v>
      </c>
      <c r="BF452" s="44">
        <v>1138125</v>
      </c>
      <c r="BG452" s="44">
        <v>761912</v>
      </c>
      <c r="BH452" s="44">
        <v>346214</v>
      </c>
      <c r="BI452" s="21">
        <v>6947461</v>
      </c>
      <c r="BJ452" s="21"/>
      <c r="BK452" s="21">
        <v>43203</v>
      </c>
      <c r="BL452" s="21">
        <v>28228</v>
      </c>
      <c r="BM452" s="21">
        <v>166528</v>
      </c>
      <c r="BN452" s="21">
        <v>9431671</v>
      </c>
      <c r="BO452" s="21"/>
      <c r="BP452" s="21"/>
      <c r="BQ452" s="44"/>
      <c r="BR452" s="21"/>
      <c r="BS452" s="44"/>
      <c r="BT452" s="21"/>
      <c r="BU452" s="44"/>
      <c r="BV452" s="21"/>
      <c r="BW452" s="44">
        <v>2372864</v>
      </c>
      <c r="BX452" s="21"/>
      <c r="BY452" s="21">
        <v>683617</v>
      </c>
      <c r="BZ452" s="21"/>
      <c r="CA452" s="44">
        <v>8634</v>
      </c>
      <c r="CB452" s="44"/>
      <c r="CC452" s="44">
        <v>243267</v>
      </c>
      <c r="CD452" s="44"/>
      <c r="CE452" s="44"/>
      <c r="CF452" s="44"/>
      <c r="CG452" s="44">
        <v>158409</v>
      </c>
      <c r="CH452" s="44"/>
      <c r="CI452" s="21">
        <v>7443</v>
      </c>
      <c r="CJ452" s="44"/>
      <c r="CK452" s="21">
        <v>157</v>
      </c>
      <c r="CL452" s="44"/>
      <c r="CM452" s="44">
        <v>43728</v>
      </c>
      <c r="CN452" s="44">
        <v>17971</v>
      </c>
      <c r="CO452" s="44">
        <v>1317290</v>
      </c>
      <c r="CP452" s="44">
        <v>0</v>
      </c>
      <c r="CQ452" s="21">
        <v>1400550</v>
      </c>
      <c r="CR452" s="44">
        <v>222735</v>
      </c>
      <c r="CS452" s="44">
        <v>379414</v>
      </c>
      <c r="CT452" s="44">
        <v>54719</v>
      </c>
      <c r="CU452" s="44"/>
      <c r="CV452" s="44">
        <v>37984</v>
      </c>
      <c r="CW452" s="21"/>
      <c r="CX452" s="21"/>
      <c r="CY452" s="21"/>
      <c r="CZ452" s="21"/>
      <c r="DA452" s="21"/>
      <c r="DB452" s="21"/>
      <c r="DC452" s="21"/>
      <c r="DD452" s="21"/>
      <c r="DE452" s="44"/>
      <c r="DF452" s="21"/>
      <c r="DG452" s="44"/>
      <c r="DH452" s="21"/>
      <c r="DI452" s="44"/>
      <c r="DJ452" s="44"/>
      <c r="DK452" s="44"/>
      <c r="DL452" s="44"/>
      <c r="DM452" s="21"/>
      <c r="DN452" s="44"/>
      <c r="DO452" s="44"/>
      <c r="DP452" s="44"/>
      <c r="DQ452" s="44"/>
      <c r="DR452" s="44"/>
      <c r="DS452" s="44"/>
      <c r="DT452" s="44"/>
      <c r="DU452" s="44"/>
      <c r="DV452" s="44"/>
      <c r="DW452" s="44"/>
      <c r="DX452" s="44"/>
      <c r="DY452" s="44">
        <v>1742</v>
      </c>
      <c r="DZ452" s="44"/>
      <c r="EA452" s="44"/>
      <c r="EB452" s="21"/>
      <c r="EC452" s="44">
        <v>-555301</v>
      </c>
      <c r="ED452" s="44"/>
      <c r="EE452" s="21">
        <v>50871</v>
      </c>
      <c r="EF452" s="44"/>
      <c r="EG452" s="21">
        <v>-169000</v>
      </c>
      <c r="EH452" s="44"/>
      <c r="EI452" s="21">
        <v>786050</v>
      </c>
      <c r="EJ452" s="44"/>
      <c r="EK452" s="44"/>
      <c r="EL452" s="21"/>
      <c r="EM452" s="44">
        <v>39546</v>
      </c>
      <c r="EN452" s="44"/>
      <c r="EO452" s="44">
        <v>9235</v>
      </c>
      <c r="EP452" s="21"/>
      <c r="EQ452" s="21"/>
      <c r="ER452" s="21"/>
      <c r="ES452" s="21"/>
      <c r="ET452" s="44"/>
      <c r="EU452" s="21"/>
      <c r="EV452" s="44"/>
      <c r="EW452" s="21"/>
      <c r="EX452" s="44"/>
      <c r="EY452" s="44"/>
      <c r="EZ452" s="21"/>
      <c r="FA452" s="21"/>
      <c r="FB452" s="44"/>
      <c r="FC452" s="44"/>
      <c r="FD452" s="21"/>
      <c r="FE452" s="112"/>
      <c r="FF452" s="44"/>
      <c r="FG452" s="44">
        <v>5644093</v>
      </c>
      <c r="FH452" s="44">
        <v>1297028</v>
      </c>
      <c r="FI452" s="44">
        <v>6418791</v>
      </c>
      <c r="FJ452" s="44">
        <v>234815</v>
      </c>
      <c r="FK452" s="44">
        <v>4809216</v>
      </c>
      <c r="FL452" s="44"/>
      <c r="FM452" s="44"/>
      <c r="FN452" s="44"/>
      <c r="FO452" s="44"/>
      <c r="FP452" s="44"/>
      <c r="FQ452" s="44"/>
      <c r="FR452" s="44"/>
      <c r="FS452" s="44"/>
      <c r="FT452" s="44">
        <v>29151</v>
      </c>
      <c r="FU452" s="44">
        <v>12267</v>
      </c>
      <c r="FV452" s="21">
        <v>498839</v>
      </c>
      <c r="FW452" s="44"/>
      <c r="FX452" s="44">
        <v>493039</v>
      </c>
      <c r="FY452" s="44">
        <v>77911</v>
      </c>
      <c r="FZ452" s="44">
        <v>225095</v>
      </c>
      <c r="GA452" s="44">
        <v>34669</v>
      </c>
      <c r="GB452" s="44"/>
      <c r="GC452" s="44">
        <v>22758</v>
      </c>
      <c r="GD452" s="44">
        <v>318588</v>
      </c>
      <c r="GE452" s="44">
        <v>309624</v>
      </c>
      <c r="GF452" s="44">
        <v>153822</v>
      </c>
      <c r="GG452" s="44">
        <v>764335</v>
      </c>
      <c r="GH452" s="44">
        <v>71800</v>
      </c>
      <c r="GI452" s="44">
        <v>134310</v>
      </c>
      <c r="GJ452" s="44">
        <v>259511</v>
      </c>
      <c r="GK452" s="44">
        <v>3254684</v>
      </c>
      <c r="GL452" s="44">
        <v>152345</v>
      </c>
      <c r="GM452" s="44">
        <v>1307305</v>
      </c>
      <c r="GN452" s="44">
        <v>71588</v>
      </c>
      <c r="GO452" s="44">
        <v>24668</v>
      </c>
      <c r="GP452" s="44"/>
      <c r="GQ452" s="44">
        <v>723</v>
      </c>
      <c r="GR452" s="44">
        <v>333664</v>
      </c>
      <c r="GS452" s="44">
        <v>2506576</v>
      </c>
      <c r="GT452" s="44"/>
      <c r="GU452" s="21">
        <v>452116</v>
      </c>
      <c r="GV452" s="44">
        <v>688616</v>
      </c>
      <c r="GW452" s="44">
        <v>10992</v>
      </c>
      <c r="GX452" s="44">
        <v>21728521</v>
      </c>
      <c r="GY452" s="44">
        <v>25386821</v>
      </c>
      <c r="GZ452" s="44">
        <v>1079285</v>
      </c>
      <c r="HA452" s="44">
        <v>22658292</v>
      </c>
      <c r="HB452" s="44"/>
      <c r="HC452" s="44">
        <v>1649244</v>
      </c>
      <c r="HD452" s="44">
        <v>25386821</v>
      </c>
      <c r="HE452" s="21">
        <v>1314836</v>
      </c>
      <c r="HF452" s="21"/>
      <c r="HG452" s="21"/>
      <c r="HH452" s="21"/>
      <c r="HI452" s="21">
        <v>0</v>
      </c>
      <c r="HJ452" s="44"/>
      <c r="HK452" s="21">
        <v>771964</v>
      </c>
      <c r="HL452" s="21">
        <v>426459</v>
      </c>
      <c r="HM452" s="21">
        <v>1198423</v>
      </c>
      <c r="HN452" s="21">
        <v>-746307</v>
      </c>
      <c r="HO452" s="21"/>
      <c r="HP452" s="44"/>
      <c r="HQ452" s="47"/>
      <c r="HR452" s="47"/>
      <c r="HS452" s="47"/>
      <c r="HT452" s="47" t="s">
        <v>3327</v>
      </c>
      <c r="HU452" s="47">
        <v>518056.8</v>
      </c>
      <c r="HV452" s="47">
        <v>1968</v>
      </c>
      <c r="HW452" s="47">
        <v>0</v>
      </c>
      <c r="HX452" s="47">
        <v>7420</v>
      </c>
      <c r="HY452" s="47">
        <v>27132</v>
      </c>
      <c r="HZ452" s="47">
        <v>81729</v>
      </c>
      <c r="IA452" s="47">
        <v>0</v>
      </c>
      <c r="IB452" s="47">
        <v>0</v>
      </c>
      <c r="IC452" s="47">
        <v>5596</v>
      </c>
      <c r="ID452"/>
      <c r="IE452" s="47">
        <v>2061</v>
      </c>
      <c r="IF452">
        <v>12665</v>
      </c>
      <c r="IG452" s="47">
        <v>6027</v>
      </c>
      <c r="IH452" s="47">
        <v>18613</v>
      </c>
      <c r="II452">
        <v>1814</v>
      </c>
      <c r="IJ452">
        <v>4621</v>
      </c>
      <c r="IK452">
        <v>4096</v>
      </c>
      <c r="IL452">
        <v>15825</v>
      </c>
      <c r="IM452">
        <v>189567</v>
      </c>
      <c r="IN452">
        <v>0</v>
      </c>
      <c r="IO452">
        <v>0</v>
      </c>
      <c r="IP452">
        <v>0</v>
      </c>
      <c r="IQ452">
        <v>0</v>
      </c>
      <c r="IR452">
        <v>0</v>
      </c>
      <c r="IS452">
        <v>0</v>
      </c>
      <c r="IT452">
        <v>0</v>
      </c>
      <c r="IU452">
        <v>151925</v>
      </c>
      <c r="IV452">
        <v>0</v>
      </c>
      <c r="IW452">
        <v>395794</v>
      </c>
      <c r="IX452">
        <v>1143697</v>
      </c>
      <c r="IY452">
        <v>1767577</v>
      </c>
      <c r="IZ452">
        <v>0</v>
      </c>
      <c r="JA452">
        <v>0</v>
      </c>
      <c r="JB452">
        <v>289694</v>
      </c>
      <c r="JC452"/>
      <c r="JD452">
        <v>79866</v>
      </c>
      <c r="JE452">
        <v>221854</v>
      </c>
      <c r="JF452">
        <v>103673</v>
      </c>
      <c r="JG452">
        <v>388846</v>
      </c>
      <c r="JH452">
        <v>58099</v>
      </c>
      <c r="JI452">
        <v>106448</v>
      </c>
      <c r="JJ452">
        <v>213046</v>
      </c>
      <c r="JK452">
        <v>723573</v>
      </c>
      <c r="JL452">
        <v>5644092</v>
      </c>
      <c r="JM452">
        <v>0</v>
      </c>
      <c r="JN452">
        <v>0</v>
      </c>
      <c r="JO452">
        <v>0</v>
      </c>
      <c r="JP452">
        <v>0</v>
      </c>
      <c r="JQ452">
        <v>0</v>
      </c>
      <c r="JR452">
        <v>0</v>
      </c>
      <c r="JS452">
        <v>0</v>
      </c>
      <c r="JT452"/>
      <c r="JU452"/>
      <c r="JV452"/>
      <c r="JW452"/>
      <c r="JX452"/>
      <c r="JY452"/>
      <c r="JZ452"/>
      <c r="KA452"/>
      <c r="KB452"/>
      <c r="KC452"/>
      <c r="KD452"/>
      <c r="KE452"/>
      <c r="KF452">
        <v>122</v>
      </c>
      <c r="KG452">
        <v>161</v>
      </c>
      <c r="KH452">
        <v>87</v>
      </c>
      <c r="KI452">
        <v>86</v>
      </c>
      <c r="KJ452">
        <v>110</v>
      </c>
      <c r="KK452">
        <v>60</v>
      </c>
      <c r="KL452">
        <v>59</v>
      </c>
      <c r="KM452">
        <v>76</v>
      </c>
      <c r="KN452">
        <v>38</v>
      </c>
      <c r="KO452">
        <v>1</v>
      </c>
      <c r="KP452">
        <v>0</v>
      </c>
      <c r="KQ452">
        <v>0</v>
      </c>
      <c r="KR452">
        <v>0</v>
      </c>
      <c r="KS452">
        <v>1</v>
      </c>
      <c r="KT452">
        <v>0</v>
      </c>
      <c r="KU452">
        <v>1</v>
      </c>
      <c r="KV452">
        <v>0</v>
      </c>
      <c r="KW452">
        <v>0</v>
      </c>
      <c r="KX452">
        <v>0</v>
      </c>
      <c r="KY452">
        <v>0</v>
      </c>
      <c r="KZ452">
        <v>0</v>
      </c>
      <c r="LA452">
        <v>0</v>
      </c>
      <c r="LB452">
        <v>0</v>
      </c>
      <c r="LC452">
        <v>0</v>
      </c>
      <c r="LD452">
        <v>1</v>
      </c>
      <c r="LE452">
        <v>0</v>
      </c>
      <c r="LF452">
        <v>0</v>
      </c>
      <c r="LG452">
        <v>0</v>
      </c>
      <c r="LH452">
        <v>0</v>
      </c>
    </row>
    <row r="453" spans="1:320" s="34" customFormat="1" ht="15" customHeight="1" x14ac:dyDescent="0.25">
      <c r="A453" s="45">
        <v>206190751</v>
      </c>
      <c r="B453" s="45" t="s">
        <v>4234</v>
      </c>
      <c r="C453" s="46">
        <v>45292</v>
      </c>
      <c r="D453" s="46">
        <v>45657</v>
      </c>
      <c r="E453" s="47">
        <v>366</v>
      </c>
      <c r="F453" s="45" t="s">
        <v>883</v>
      </c>
      <c r="G453" s="45" t="s">
        <v>884</v>
      </c>
      <c r="H453" s="45" t="s">
        <v>1030</v>
      </c>
      <c r="I453" s="45" t="s">
        <v>886</v>
      </c>
      <c r="J453" s="45" t="s">
        <v>887</v>
      </c>
      <c r="K453" s="45" t="s">
        <v>1031</v>
      </c>
      <c r="L453" s="45" t="s">
        <v>2724</v>
      </c>
      <c r="M453" s="45" t="s">
        <v>4235</v>
      </c>
      <c r="N453" s="45" t="s">
        <v>4236</v>
      </c>
      <c r="O453" s="45" t="s">
        <v>4237</v>
      </c>
      <c r="P453" s="45" t="s">
        <v>3928</v>
      </c>
      <c r="Q453" s="45" t="s">
        <v>4238</v>
      </c>
      <c r="R453" t="s">
        <v>4239</v>
      </c>
      <c r="S453" s="45" t="s">
        <v>884</v>
      </c>
      <c r="T453"/>
      <c r="U453" s="47">
        <v>59</v>
      </c>
      <c r="V453" s="47">
        <v>59</v>
      </c>
      <c r="W453" s="47" t="s">
        <v>1728</v>
      </c>
      <c r="X453" s="47">
        <v>21594</v>
      </c>
      <c r="Y453" s="47">
        <v>19298</v>
      </c>
      <c r="Z453" s="48">
        <v>209.67</v>
      </c>
      <c r="AA453" s="44">
        <v>146</v>
      </c>
      <c r="AB453" s="44">
        <v>156</v>
      </c>
      <c r="AC453" s="44">
        <v>4035</v>
      </c>
      <c r="AD453" s="44"/>
      <c r="AE453" s="44">
        <v>717</v>
      </c>
      <c r="AF453" s="44">
        <v>12992</v>
      </c>
      <c r="AG453" s="44">
        <v>801</v>
      </c>
      <c r="AH453" s="47"/>
      <c r="AI453" s="47">
        <v>287</v>
      </c>
      <c r="AJ453">
        <v>466</v>
      </c>
      <c r="AK453" t="s">
        <v>895</v>
      </c>
      <c r="AL453">
        <v>19298</v>
      </c>
      <c r="AM453"/>
      <c r="AN453"/>
      <c r="AO453"/>
      <c r="AP453"/>
      <c r="AQ453"/>
      <c r="AR453" s="44"/>
      <c r="AS453" s="44"/>
      <c r="AT453" s="44"/>
      <c r="AU453" s="44">
        <v>9050660</v>
      </c>
      <c r="AV453" s="44">
        <v>3086488</v>
      </c>
      <c r="AW453" s="44">
        <v>2776746</v>
      </c>
      <c r="AX453" s="44">
        <v>883867</v>
      </c>
      <c r="AY453" s="44">
        <v>10244269</v>
      </c>
      <c r="AZ453" s="21">
        <v>9565479</v>
      </c>
      <c r="BA453" s="21">
        <v>678790</v>
      </c>
      <c r="BB453" s="44">
        <v>2060</v>
      </c>
      <c r="BC453" s="44"/>
      <c r="BD453" s="44"/>
      <c r="BE453" s="44">
        <v>680850</v>
      </c>
      <c r="BF453" s="44">
        <v>2063750</v>
      </c>
      <c r="BG453" s="44"/>
      <c r="BH453" s="44">
        <v>683819</v>
      </c>
      <c r="BI453" s="21">
        <v>5589560</v>
      </c>
      <c r="BJ453" s="21">
        <v>385665</v>
      </c>
      <c r="BK453" s="21"/>
      <c r="BL453" s="21">
        <v>121700</v>
      </c>
      <c r="BM453" s="21">
        <v>206166</v>
      </c>
      <c r="BN453" s="21">
        <v>9050660</v>
      </c>
      <c r="BO453" s="21"/>
      <c r="BP453" s="21"/>
      <c r="BQ453" s="44"/>
      <c r="BR453" s="21"/>
      <c r="BS453" s="44"/>
      <c r="BT453" s="21"/>
      <c r="BU453" s="44"/>
      <c r="BV453" s="21"/>
      <c r="BW453" s="44">
        <v>2461447</v>
      </c>
      <c r="BX453" s="21"/>
      <c r="BY453" s="21"/>
      <c r="BZ453" s="21"/>
      <c r="CA453" s="44">
        <v>15331</v>
      </c>
      <c r="CB453" s="44"/>
      <c r="CC453" s="44">
        <v>187559</v>
      </c>
      <c r="CD453" s="44"/>
      <c r="CE453" s="44">
        <v>406045</v>
      </c>
      <c r="CF453" s="44"/>
      <c r="CG453" s="44"/>
      <c r="CH453" s="44"/>
      <c r="CI453" s="21">
        <v>14658</v>
      </c>
      <c r="CJ453" s="44"/>
      <c r="CK453" s="21">
        <v>1448</v>
      </c>
      <c r="CL453" s="44"/>
      <c r="CM453" s="44">
        <v>97694</v>
      </c>
      <c r="CN453" s="44">
        <v>47805</v>
      </c>
      <c r="CO453" s="44">
        <v>1266695</v>
      </c>
      <c r="CP453" s="44">
        <v>0</v>
      </c>
      <c r="CQ453" s="21">
        <v>1250845</v>
      </c>
      <c r="CR453" s="44">
        <v>12114</v>
      </c>
      <c r="CS453" s="44">
        <v>315640</v>
      </c>
      <c r="CT453" s="44">
        <v>43136</v>
      </c>
      <c r="CU453" s="44"/>
      <c r="CV453" s="44">
        <v>52559</v>
      </c>
      <c r="CW453" s="21"/>
      <c r="CX453" s="21"/>
      <c r="CY453" s="21"/>
      <c r="CZ453" s="21"/>
      <c r="DA453" s="21"/>
      <c r="DB453" s="21"/>
      <c r="DC453" s="21"/>
      <c r="DD453" s="21"/>
      <c r="DE453" s="44"/>
      <c r="DF453" s="21"/>
      <c r="DG453" s="44"/>
      <c r="DH453" s="21"/>
      <c r="DI453" s="44"/>
      <c r="DJ453" s="44"/>
      <c r="DK453" s="44"/>
      <c r="DL453" s="44"/>
      <c r="DM453" s="21"/>
      <c r="DN453" s="44"/>
      <c r="DO453" s="44"/>
      <c r="DP453" s="44"/>
      <c r="DQ453" s="44"/>
      <c r="DR453" s="44"/>
      <c r="DS453" s="44"/>
      <c r="DT453" s="44"/>
      <c r="DU453" s="44"/>
      <c r="DV453" s="44"/>
      <c r="DW453" s="44"/>
      <c r="DX453" s="44"/>
      <c r="DY453" s="44"/>
      <c r="DZ453" s="44"/>
      <c r="EA453" s="44"/>
      <c r="EB453" s="21"/>
      <c r="EC453" s="44">
        <v>583445</v>
      </c>
      <c r="ED453" s="44"/>
      <c r="EE453" s="21"/>
      <c r="EF453" s="44"/>
      <c r="EG453" s="21">
        <v>143246</v>
      </c>
      <c r="EH453" s="44"/>
      <c r="EI453" s="21">
        <v>1773788</v>
      </c>
      <c r="EJ453" s="44"/>
      <c r="EK453" s="44">
        <v>229744</v>
      </c>
      <c r="EL453" s="21"/>
      <c r="EM453" s="44"/>
      <c r="EN453" s="44"/>
      <c r="EO453" s="44">
        <v>46523</v>
      </c>
      <c r="EP453" s="21"/>
      <c r="EQ453" s="21"/>
      <c r="ER453" s="21"/>
      <c r="ES453" s="21"/>
      <c r="ET453" s="44"/>
      <c r="EU453" s="21"/>
      <c r="EV453" s="44"/>
      <c r="EW453" s="21"/>
      <c r="EX453" s="44"/>
      <c r="EY453" s="44"/>
      <c r="EZ453" s="21"/>
      <c r="FA453" s="21"/>
      <c r="FB453" s="44"/>
      <c r="FC453" s="44"/>
      <c r="FD453" s="21"/>
      <c r="FE453" s="112"/>
      <c r="FF453" s="44"/>
      <c r="FG453" s="44">
        <v>4533481</v>
      </c>
      <c r="FH453" s="44">
        <v>1358488</v>
      </c>
      <c r="FI453" s="44">
        <v>3673510</v>
      </c>
      <c r="FJ453" s="44">
        <v>262486</v>
      </c>
      <c r="FK453" s="44">
        <v>3956311</v>
      </c>
      <c r="FL453" s="44"/>
      <c r="FM453" s="44"/>
      <c r="FN453" s="44"/>
      <c r="FO453" s="44"/>
      <c r="FP453" s="44"/>
      <c r="FQ453" s="44"/>
      <c r="FR453" s="44"/>
      <c r="FS453" s="44"/>
      <c r="FT453" s="44">
        <v>35781</v>
      </c>
      <c r="FU453" s="44">
        <v>22698</v>
      </c>
      <c r="FV453" s="21">
        <v>368038</v>
      </c>
      <c r="FW453" s="44"/>
      <c r="FX453" s="44">
        <v>163515</v>
      </c>
      <c r="FY453" s="44">
        <v>5709</v>
      </c>
      <c r="FZ453" s="44">
        <v>166358</v>
      </c>
      <c r="GA453" s="44">
        <v>28424</v>
      </c>
      <c r="GB453" s="44"/>
      <c r="GC453" s="44">
        <v>29741</v>
      </c>
      <c r="GD453" s="44">
        <v>266630</v>
      </c>
      <c r="GE453" s="44">
        <v>266895</v>
      </c>
      <c r="GF453" s="44">
        <v>123848</v>
      </c>
      <c r="GG453" s="44">
        <v>613396</v>
      </c>
      <c r="GH453" s="44">
        <v>79620</v>
      </c>
      <c r="GI453" s="44">
        <v>121910</v>
      </c>
      <c r="GJ453" s="44">
        <v>128416</v>
      </c>
      <c r="GK453" s="44">
        <v>2362168</v>
      </c>
      <c r="GL453" s="44">
        <v>33999</v>
      </c>
      <c r="GM453" s="44">
        <v>810124</v>
      </c>
      <c r="GN453" s="44">
        <v>92624</v>
      </c>
      <c r="GO453" s="44">
        <v>16364</v>
      </c>
      <c r="GP453" s="44"/>
      <c r="GQ453" s="44"/>
      <c r="GR453" s="44">
        <v>-127090</v>
      </c>
      <c r="GS453" s="44">
        <v>1777652</v>
      </c>
      <c r="GT453" s="44"/>
      <c r="GU453" s="21">
        <v>87140</v>
      </c>
      <c r="GV453" s="44"/>
      <c r="GW453" s="44">
        <v>3366224</v>
      </c>
      <c r="GX453" s="44"/>
      <c r="GY453" s="44">
        <v>5231016</v>
      </c>
      <c r="GZ453" s="44">
        <v>4720279</v>
      </c>
      <c r="HA453" s="44"/>
      <c r="HB453" s="44"/>
      <c r="HC453" s="44">
        <v>510737</v>
      </c>
      <c r="HD453" s="44">
        <v>5231016</v>
      </c>
      <c r="HE453" s="21"/>
      <c r="HF453" s="21"/>
      <c r="HG453" s="21"/>
      <c r="HH453" s="21"/>
      <c r="HI453" s="21">
        <v>0</v>
      </c>
      <c r="HJ453" s="44"/>
      <c r="HK453" s="21">
        <v>1118601</v>
      </c>
      <c r="HL453" s="21">
        <v>787205</v>
      </c>
      <c r="HM453" s="21">
        <v>1905806</v>
      </c>
      <c r="HN453" s="21">
        <v>-1818666</v>
      </c>
      <c r="HO453" s="21"/>
      <c r="HP453" s="44"/>
      <c r="HQ453" s="47"/>
      <c r="HR453" s="47"/>
      <c r="HS453" s="47"/>
      <c r="HT453" s="47" t="s">
        <v>1759</v>
      </c>
      <c r="HU453" s="47">
        <v>0</v>
      </c>
      <c r="HV453" s="47">
        <v>1211</v>
      </c>
      <c r="HW453" s="47">
        <v>0</v>
      </c>
      <c r="HX453" s="47">
        <v>3895</v>
      </c>
      <c r="HY453" s="47">
        <v>31057</v>
      </c>
      <c r="HZ453" s="47">
        <v>69738</v>
      </c>
      <c r="IA453" s="47">
        <v>0</v>
      </c>
      <c r="IB453" s="47">
        <v>0</v>
      </c>
      <c r="IC453" s="47">
        <v>0</v>
      </c>
      <c r="ID453">
        <v>13028</v>
      </c>
      <c r="IE453" s="47">
        <v>2027</v>
      </c>
      <c r="IF453">
        <v>8997</v>
      </c>
      <c r="IG453" s="47">
        <v>6053</v>
      </c>
      <c r="IH453" s="47">
        <v>16673</v>
      </c>
      <c r="II453">
        <v>2005</v>
      </c>
      <c r="IJ453">
        <v>5228</v>
      </c>
      <c r="IK453">
        <v>2068</v>
      </c>
      <c r="IL453">
        <v>18939</v>
      </c>
      <c r="IM453">
        <v>180919</v>
      </c>
      <c r="IN453">
        <v>0</v>
      </c>
      <c r="IO453">
        <v>0</v>
      </c>
      <c r="IP453">
        <v>31</v>
      </c>
      <c r="IQ453">
        <v>797</v>
      </c>
      <c r="IR453">
        <v>0</v>
      </c>
      <c r="IS453">
        <v>0</v>
      </c>
      <c r="IT453">
        <v>828</v>
      </c>
      <c r="IU453">
        <v>88145</v>
      </c>
      <c r="IV453">
        <v>0</v>
      </c>
      <c r="IW453">
        <v>199445</v>
      </c>
      <c r="IX453">
        <v>1053766</v>
      </c>
      <c r="IY453">
        <v>1304097</v>
      </c>
      <c r="IZ453">
        <v>0</v>
      </c>
      <c r="JA453">
        <v>0</v>
      </c>
      <c r="JB453">
        <v>0</v>
      </c>
      <c r="JC453">
        <v>434210</v>
      </c>
      <c r="JD453">
        <v>64871</v>
      </c>
      <c r="JE453">
        <v>132710</v>
      </c>
      <c r="JF453">
        <v>91582</v>
      </c>
      <c r="JG453">
        <v>285109</v>
      </c>
      <c r="JH453">
        <v>56874</v>
      </c>
      <c r="JI453">
        <v>87200</v>
      </c>
      <c r="JJ453">
        <v>100460</v>
      </c>
      <c r="JK453">
        <v>635012</v>
      </c>
      <c r="JL453">
        <v>4533481</v>
      </c>
      <c r="JM453">
        <v>0</v>
      </c>
      <c r="JN453">
        <v>0</v>
      </c>
      <c r="JO453">
        <v>1776</v>
      </c>
      <c r="JP453">
        <v>30550</v>
      </c>
      <c r="JQ453">
        <v>0</v>
      </c>
      <c r="JR453">
        <v>0</v>
      </c>
      <c r="JS453">
        <v>32326</v>
      </c>
      <c r="JT453"/>
      <c r="JU453"/>
      <c r="JV453"/>
      <c r="JW453"/>
      <c r="JX453"/>
      <c r="JY453">
        <v>13028</v>
      </c>
      <c r="JZ453"/>
      <c r="KA453"/>
      <c r="KB453"/>
      <c r="KC453"/>
      <c r="KD453"/>
      <c r="KE453">
        <v>434210</v>
      </c>
      <c r="KF453">
        <v>124</v>
      </c>
      <c r="KG453">
        <v>163</v>
      </c>
      <c r="KH453">
        <v>76</v>
      </c>
      <c r="KI453">
        <v>69</v>
      </c>
      <c r="KJ453">
        <v>105</v>
      </c>
      <c r="KK453">
        <v>20</v>
      </c>
      <c r="KL453">
        <v>41</v>
      </c>
      <c r="KM453">
        <v>67</v>
      </c>
      <c r="KN453">
        <v>10</v>
      </c>
      <c r="KO453">
        <v>1</v>
      </c>
      <c r="KP453">
        <v>0</v>
      </c>
      <c r="KQ453">
        <v>0</v>
      </c>
      <c r="KR453">
        <v>1</v>
      </c>
      <c r="KS453">
        <v>0</v>
      </c>
      <c r="KT453">
        <v>0</v>
      </c>
      <c r="KU453">
        <v>1</v>
      </c>
      <c r="KV453">
        <v>0</v>
      </c>
      <c r="KW453">
        <v>0</v>
      </c>
      <c r="KX453">
        <v>0</v>
      </c>
      <c r="KY453">
        <v>0</v>
      </c>
      <c r="KZ453">
        <v>0</v>
      </c>
      <c r="LA453">
        <v>0</v>
      </c>
      <c r="LB453">
        <v>0</v>
      </c>
      <c r="LC453">
        <v>0</v>
      </c>
      <c r="LD453">
        <v>1</v>
      </c>
      <c r="LE453">
        <v>0</v>
      </c>
      <c r="LF453">
        <v>0</v>
      </c>
      <c r="LG453">
        <v>0</v>
      </c>
      <c r="LH453">
        <v>0</v>
      </c>
    </row>
    <row r="454" spans="1:320" s="34" customFormat="1" ht="15" customHeight="1" x14ac:dyDescent="0.25">
      <c r="A454" s="45">
        <v>206190752</v>
      </c>
      <c r="B454" s="45" t="s">
        <v>4240</v>
      </c>
      <c r="C454" s="46">
        <v>45292</v>
      </c>
      <c r="D454" s="46">
        <v>45657</v>
      </c>
      <c r="E454" s="47">
        <v>366</v>
      </c>
      <c r="F454" s="45" t="s">
        <v>883</v>
      </c>
      <c r="G454" s="45" t="s">
        <v>884</v>
      </c>
      <c r="H454" s="45" t="s">
        <v>1030</v>
      </c>
      <c r="I454" s="45" t="s">
        <v>886</v>
      </c>
      <c r="J454" s="45" t="s">
        <v>331</v>
      </c>
      <c r="K454" s="45" t="s">
        <v>1031</v>
      </c>
      <c r="L454" s="45" t="s">
        <v>2768</v>
      </c>
      <c r="M454" s="45" t="s">
        <v>4241</v>
      </c>
      <c r="N454" s="45" t="s">
        <v>4242</v>
      </c>
      <c r="O454" s="45" t="s">
        <v>1039</v>
      </c>
      <c r="P454" s="45" t="s">
        <v>4243</v>
      </c>
      <c r="Q454" s="45" t="s">
        <v>4244</v>
      </c>
      <c r="R454" t="s">
        <v>4245</v>
      </c>
      <c r="S454" s="45" t="s">
        <v>893</v>
      </c>
      <c r="T454" t="s">
        <v>4246</v>
      </c>
      <c r="U454" s="47">
        <v>52</v>
      </c>
      <c r="V454" s="47">
        <v>52</v>
      </c>
      <c r="W454" s="47" t="s">
        <v>1728</v>
      </c>
      <c r="X454" s="47">
        <v>19032</v>
      </c>
      <c r="Y454" s="47">
        <v>15339</v>
      </c>
      <c r="Z454" s="48">
        <v>80.599999999999994</v>
      </c>
      <c r="AA454" s="44">
        <v>219</v>
      </c>
      <c r="AB454" s="44">
        <v>150</v>
      </c>
      <c r="AC454" s="44">
        <v>4530</v>
      </c>
      <c r="AD454" s="44">
        <v>1812</v>
      </c>
      <c r="AE454" s="44">
        <v>485</v>
      </c>
      <c r="AF454" s="44">
        <v>4986</v>
      </c>
      <c r="AG454" s="44"/>
      <c r="AH454" s="47">
        <v>217</v>
      </c>
      <c r="AI454" s="47">
        <v>2998</v>
      </c>
      <c r="AJ454">
        <v>311</v>
      </c>
      <c r="AK454" t="s">
        <v>895</v>
      </c>
      <c r="AL454">
        <v>15339</v>
      </c>
      <c r="AM454"/>
      <c r="AN454"/>
      <c r="AO454"/>
      <c r="AP454"/>
      <c r="AQ454"/>
      <c r="AR454" s="44"/>
      <c r="AS454" s="44"/>
      <c r="AT454" s="44"/>
      <c r="AU454" s="44">
        <v>5179441</v>
      </c>
      <c r="AV454" s="44">
        <v>2948929</v>
      </c>
      <c r="AW454" s="44">
        <v>1640142</v>
      </c>
      <c r="AX454" s="44">
        <v>98571</v>
      </c>
      <c r="AY454" s="44">
        <v>6586799</v>
      </c>
      <c r="AZ454" s="21">
        <v>9748282</v>
      </c>
      <c r="BA454" s="21">
        <v>-3161483</v>
      </c>
      <c r="BB454" s="44"/>
      <c r="BC454" s="44"/>
      <c r="BD454" s="44"/>
      <c r="BE454" s="44">
        <v>-3161483</v>
      </c>
      <c r="BF454" s="44">
        <v>1539136</v>
      </c>
      <c r="BG454" s="44">
        <v>579557</v>
      </c>
      <c r="BH454" s="44">
        <v>345038</v>
      </c>
      <c r="BI454" s="21">
        <v>1594740</v>
      </c>
      <c r="BJ454" s="21"/>
      <c r="BK454" s="21">
        <v>69406</v>
      </c>
      <c r="BL454" s="21">
        <v>952093</v>
      </c>
      <c r="BM454" s="21">
        <v>99471</v>
      </c>
      <c r="BN454" s="21">
        <v>5179441</v>
      </c>
      <c r="BO454" s="21"/>
      <c r="BP454" s="21"/>
      <c r="BQ454" s="44"/>
      <c r="BR454" s="21"/>
      <c r="BS454" s="44"/>
      <c r="BT454" s="21"/>
      <c r="BU454" s="44"/>
      <c r="BV454" s="21"/>
      <c r="BW454" s="44">
        <v>2075731</v>
      </c>
      <c r="BX454" s="21"/>
      <c r="BY454" s="21">
        <v>160157</v>
      </c>
      <c r="BZ454" s="21"/>
      <c r="CA454" s="44">
        <v>18642</v>
      </c>
      <c r="CB454" s="44"/>
      <c r="CC454" s="44">
        <v>406752</v>
      </c>
      <c r="CD454" s="44"/>
      <c r="CE454" s="44"/>
      <c r="CF454" s="44"/>
      <c r="CG454" s="44">
        <v>17704</v>
      </c>
      <c r="CH454" s="44"/>
      <c r="CI454" s="21">
        <v>244573</v>
      </c>
      <c r="CJ454" s="44"/>
      <c r="CK454" s="21">
        <v>25370</v>
      </c>
      <c r="CL454" s="44"/>
      <c r="CM454" s="44">
        <v>24043</v>
      </c>
      <c r="CN454" s="44">
        <v>0</v>
      </c>
      <c r="CO454" s="44">
        <v>1031890</v>
      </c>
      <c r="CP454" s="44">
        <v>0</v>
      </c>
      <c r="CQ454" s="21">
        <v>1010282</v>
      </c>
      <c r="CR454" s="44">
        <v>265346</v>
      </c>
      <c r="CS454" s="44">
        <v>552893</v>
      </c>
      <c r="CT454" s="44">
        <v>2343</v>
      </c>
      <c r="CU454" s="44"/>
      <c r="CV454" s="44">
        <v>62132</v>
      </c>
      <c r="CW454" s="21">
        <v>820</v>
      </c>
      <c r="CX454" s="21"/>
      <c r="CY454" s="21"/>
      <c r="CZ454" s="21"/>
      <c r="DA454" s="21"/>
      <c r="DB454" s="21"/>
      <c r="DC454" s="21"/>
      <c r="DD454" s="21"/>
      <c r="DE454" s="44"/>
      <c r="DF454" s="21"/>
      <c r="DG454" s="44"/>
      <c r="DH454" s="21"/>
      <c r="DI454" s="44"/>
      <c r="DJ454" s="44"/>
      <c r="DK454" s="44"/>
      <c r="DL454" s="44"/>
      <c r="DM454" s="21">
        <v>735999</v>
      </c>
      <c r="DN454" s="44"/>
      <c r="DO454" s="44"/>
      <c r="DP454" s="44"/>
      <c r="DQ454" s="44"/>
      <c r="DR454" s="44"/>
      <c r="DS454" s="44"/>
      <c r="DT454" s="44"/>
      <c r="DU454" s="44"/>
      <c r="DV454" s="44"/>
      <c r="DW454" s="44"/>
      <c r="DX454" s="44"/>
      <c r="DY454" s="44"/>
      <c r="DZ454" s="44"/>
      <c r="EA454" s="44"/>
      <c r="EB454" s="21"/>
      <c r="EC454" s="44">
        <v>341271</v>
      </c>
      <c r="ED454" s="44"/>
      <c r="EE454" s="21"/>
      <c r="EF454" s="44"/>
      <c r="EG454" s="21"/>
      <c r="EH454" s="44"/>
      <c r="EI454" s="21">
        <v>139048</v>
      </c>
      <c r="EJ454" s="44"/>
      <c r="EK454" s="44"/>
      <c r="EL454" s="21"/>
      <c r="EM454" s="44">
        <v>423004</v>
      </c>
      <c r="EN454" s="44"/>
      <c r="EO454" s="44"/>
      <c r="EP454" s="21"/>
      <c r="EQ454" s="21"/>
      <c r="ER454" s="21"/>
      <c r="ES454" s="21"/>
      <c r="ET454" s="44"/>
      <c r="EU454" s="21"/>
      <c r="EV454" s="44"/>
      <c r="EW454" s="21"/>
      <c r="EX454" s="44"/>
      <c r="EY454" s="44"/>
      <c r="EZ454" s="21"/>
      <c r="FA454" s="21"/>
      <c r="FB454" s="44"/>
      <c r="FC454" s="44"/>
      <c r="FD454" s="21"/>
      <c r="FE454" s="112"/>
      <c r="FF454" s="44"/>
      <c r="FG454" s="44">
        <v>3074755</v>
      </c>
      <c r="FH454" s="44">
        <v>2295411</v>
      </c>
      <c r="FI454" s="44">
        <v>4378116</v>
      </c>
      <c r="FJ454" s="44">
        <v>105968</v>
      </c>
      <c r="FK454" s="44">
        <v>3675172</v>
      </c>
      <c r="FL454" s="44"/>
      <c r="FM454" s="44"/>
      <c r="FN454" s="44"/>
      <c r="FO454" s="44"/>
      <c r="FP454" s="44"/>
      <c r="FQ454" s="44"/>
      <c r="FR454" s="44"/>
      <c r="FS454" s="44"/>
      <c r="FT454" s="44">
        <v>95353</v>
      </c>
      <c r="FU454" s="44"/>
      <c r="FV454" s="21">
        <v>383159</v>
      </c>
      <c r="FW454" s="44"/>
      <c r="FX454" s="44">
        <v>363665</v>
      </c>
      <c r="FY454" s="44">
        <v>74485</v>
      </c>
      <c r="FZ454" s="44">
        <v>346546</v>
      </c>
      <c r="GA454" s="44"/>
      <c r="GB454" s="44"/>
      <c r="GC454" s="44">
        <v>80041</v>
      </c>
      <c r="GD454" s="44">
        <v>451165</v>
      </c>
      <c r="GE454" s="44">
        <v>254470</v>
      </c>
      <c r="GF454" s="44">
        <v>194152</v>
      </c>
      <c r="GG454" s="44">
        <v>815973</v>
      </c>
      <c r="GH454" s="44">
        <v>92817</v>
      </c>
      <c r="GI454" s="44">
        <v>110407</v>
      </c>
      <c r="GJ454" s="44">
        <v>391</v>
      </c>
      <c r="GK454" s="44">
        <v>1657695</v>
      </c>
      <c r="GL454" s="44">
        <v>238578</v>
      </c>
      <c r="GM454" s="44">
        <v>1483</v>
      </c>
      <c r="GN454" s="44"/>
      <c r="GO454" s="44"/>
      <c r="GP454" s="44"/>
      <c r="GQ454" s="44">
        <v>4858</v>
      </c>
      <c r="GR454" s="44">
        <v>907872</v>
      </c>
      <c r="GS454" s="44">
        <v>2974508</v>
      </c>
      <c r="GT454" s="44"/>
      <c r="GU454" s="21">
        <v>1300286</v>
      </c>
      <c r="GV454" s="44">
        <v>1163384</v>
      </c>
      <c r="GW454" s="44"/>
      <c r="GX454" s="44"/>
      <c r="GY454" s="44">
        <v>5438178</v>
      </c>
      <c r="GZ454" s="44">
        <v>4884291</v>
      </c>
      <c r="HA454" s="44"/>
      <c r="HB454" s="44">
        <v>116352</v>
      </c>
      <c r="HC454" s="44">
        <v>437535</v>
      </c>
      <c r="HD454" s="44">
        <v>5438178</v>
      </c>
      <c r="HE454" s="21"/>
      <c r="HF454" s="21"/>
      <c r="HG454" s="21"/>
      <c r="HH454" s="21"/>
      <c r="HI454" s="21">
        <v>20546</v>
      </c>
      <c r="HJ454" s="44">
        <v>3063905</v>
      </c>
      <c r="HK454" s="21"/>
      <c r="HL454" s="21">
        <v>751694</v>
      </c>
      <c r="HM454" s="21">
        <v>3836145</v>
      </c>
      <c r="HN454" s="21">
        <v>-2535859</v>
      </c>
      <c r="HO454" s="21"/>
      <c r="HP454" s="44"/>
      <c r="HQ454" s="47"/>
      <c r="HR454" s="47">
        <v>116352</v>
      </c>
      <c r="HS454" s="47"/>
      <c r="HT454" s="47">
        <v>0</v>
      </c>
      <c r="HU454" s="47">
        <v>0</v>
      </c>
      <c r="HV454" s="47">
        <v>2091</v>
      </c>
      <c r="HW454" s="47">
        <v>0</v>
      </c>
      <c r="HX454" s="47">
        <v>2217</v>
      </c>
      <c r="HY454" s="47">
        <v>12434</v>
      </c>
      <c r="HZ454" s="47">
        <v>35356</v>
      </c>
      <c r="IA454" s="47">
        <v>3824</v>
      </c>
      <c r="IB454" s="47">
        <v>0</v>
      </c>
      <c r="IC454" s="47">
        <v>2051</v>
      </c>
      <c r="ID454">
        <v>49</v>
      </c>
      <c r="IE454" s="47">
        <v>3376</v>
      </c>
      <c r="IF454">
        <v>6225</v>
      </c>
      <c r="IG454" s="47">
        <v>4450</v>
      </c>
      <c r="IH454" s="47">
        <v>12207</v>
      </c>
      <c r="II454">
        <v>1890</v>
      </c>
      <c r="IJ454">
        <v>2626</v>
      </c>
      <c r="IK454"/>
      <c r="IL454"/>
      <c r="IM454">
        <v>88796</v>
      </c>
      <c r="IN454">
        <v>0</v>
      </c>
      <c r="IO454">
        <v>66</v>
      </c>
      <c r="IP454">
        <v>450</v>
      </c>
      <c r="IQ454">
        <v>1203</v>
      </c>
      <c r="IR454">
        <v>0</v>
      </c>
      <c r="IS454">
        <v>0</v>
      </c>
      <c r="IT454">
        <v>1719</v>
      </c>
      <c r="IU454">
        <v>139017</v>
      </c>
      <c r="IV454">
        <v>0</v>
      </c>
      <c r="IW454">
        <v>156149</v>
      </c>
      <c r="IX454">
        <v>490891</v>
      </c>
      <c r="IY454">
        <v>873195</v>
      </c>
      <c r="IZ454">
        <v>189156</v>
      </c>
      <c r="JA454">
        <v>0</v>
      </c>
      <c r="JB454">
        <v>95986</v>
      </c>
      <c r="JC454">
        <v>2364</v>
      </c>
      <c r="JD454">
        <v>110590</v>
      </c>
      <c r="JE454">
        <v>138538</v>
      </c>
      <c r="JF454">
        <v>98831</v>
      </c>
      <c r="JG454">
        <v>329741</v>
      </c>
      <c r="JH454">
        <v>52439</v>
      </c>
      <c r="JI454">
        <v>61777</v>
      </c>
      <c r="JJ454"/>
      <c r="JK454"/>
      <c r="JL454">
        <v>2738674</v>
      </c>
      <c r="JM454">
        <v>0</v>
      </c>
      <c r="JN454">
        <v>5114</v>
      </c>
      <c r="JO454">
        <v>32159</v>
      </c>
      <c r="JP454">
        <v>36707</v>
      </c>
      <c r="JQ454">
        <v>0</v>
      </c>
      <c r="JR454">
        <v>0</v>
      </c>
      <c r="JS454">
        <v>73980</v>
      </c>
      <c r="JT454"/>
      <c r="JU454"/>
      <c r="JV454"/>
      <c r="JW454">
        <v>13</v>
      </c>
      <c r="JX454">
        <v>36</v>
      </c>
      <c r="JY454"/>
      <c r="JZ454"/>
      <c r="KA454"/>
      <c r="KB454"/>
      <c r="KC454">
        <v>274</v>
      </c>
      <c r="KD454">
        <v>2090</v>
      </c>
      <c r="KE454"/>
      <c r="KF454">
        <v>55</v>
      </c>
      <c r="KG454">
        <v>64</v>
      </c>
      <c r="KH454">
        <v>48</v>
      </c>
      <c r="KI454">
        <v>29</v>
      </c>
      <c r="KJ454">
        <v>37</v>
      </c>
      <c r="KK454">
        <v>22</v>
      </c>
      <c r="KL454">
        <v>21</v>
      </c>
      <c r="KM454">
        <v>26</v>
      </c>
      <c r="KN454">
        <v>16</v>
      </c>
      <c r="KO454">
        <v>0</v>
      </c>
      <c r="KP454">
        <v>1</v>
      </c>
      <c r="KQ454">
        <v>0</v>
      </c>
      <c r="KR454">
        <v>1</v>
      </c>
      <c r="KS454">
        <v>0</v>
      </c>
      <c r="KT454">
        <v>0</v>
      </c>
      <c r="KU454">
        <v>1</v>
      </c>
      <c r="KV454">
        <v>0</v>
      </c>
      <c r="KW454">
        <v>0</v>
      </c>
      <c r="KX454">
        <v>0</v>
      </c>
      <c r="KY454">
        <v>0</v>
      </c>
      <c r="KZ454">
        <v>0</v>
      </c>
      <c r="LA454">
        <v>0</v>
      </c>
      <c r="LB454">
        <v>0</v>
      </c>
      <c r="LC454">
        <v>0</v>
      </c>
      <c r="LD454">
        <v>1</v>
      </c>
      <c r="LE454">
        <v>0</v>
      </c>
      <c r="LF454">
        <v>0</v>
      </c>
      <c r="LG454">
        <v>0</v>
      </c>
      <c r="LH454">
        <v>0</v>
      </c>
    </row>
    <row r="455" spans="1:320" s="34" customFormat="1" ht="15" customHeight="1" x14ac:dyDescent="0.25">
      <c r="A455" s="45">
        <v>206190755</v>
      </c>
      <c r="B455" s="45" t="s">
        <v>1245</v>
      </c>
      <c r="C455" s="46">
        <v>45200</v>
      </c>
      <c r="D455" s="46">
        <v>45565</v>
      </c>
      <c r="E455" s="47">
        <v>366</v>
      </c>
      <c r="F455" s="45" t="s">
        <v>883</v>
      </c>
      <c r="G455" s="45" t="s">
        <v>893</v>
      </c>
      <c r="H455" s="45" t="s">
        <v>1030</v>
      </c>
      <c r="I455" s="45" t="s">
        <v>916</v>
      </c>
      <c r="J455" s="45" t="s">
        <v>331</v>
      </c>
      <c r="K455" s="45" t="s">
        <v>1031</v>
      </c>
      <c r="L455" s="45" t="s">
        <v>2709</v>
      </c>
      <c r="M455" s="45" t="s">
        <v>1246</v>
      </c>
      <c r="N455" s="45" t="s">
        <v>1247</v>
      </c>
      <c r="O455" s="45" t="s">
        <v>1034</v>
      </c>
      <c r="P455" s="45" t="s">
        <v>1248</v>
      </c>
      <c r="Q455" s="45" t="s">
        <v>1249</v>
      </c>
      <c r="R455" t="s">
        <v>1250</v>
      </c>
      <c r="S455" s="45" t="s">
        <v>884</v>
      </c>
      <c r="T455" t="s">
        <v>1251</v>
      </c>
      <c r="U455" s="47">
        <v>156</v>
      </c>
      <c r="V455" s="47">
        <v>156</v>
      </c>
      <c r="W455" s="47" t="s">
        <v>913</v>
      </c>
      <c r="X455" s="47">
        <v>57096</v>
      </c>
      <c r="Y455" s="47">
        <v>53121</v>
      </c>
      <c r="Z455" s="48">
        <v>93.04</v>
      </c>
      <c r="AA455" s="44">
        <v>135</v>
      </c>
      <c r="AB455" s="44">
        <v>138</v>
      </c>
      <c r="AC455" s="44">
        <v>6982</v>
      </c>
      <c r="AD455" s="44"/>
      <c r="AE455" s="44">
        <v>2279</v>
      </c>
      <c r="AF455" s="44">
        <v>31105</v>
      </c>
      <c r="AG455" s="44">
        <v>340</v>
      </c>
      <c r="AH455" s="47"/>
      <c r="AI455" s="47">
        <v>12415</v>
      </c>
      <c r="AJ455"/>
      <c r="AK455" t="s">
        <v>895</v>
      </c>
      <c r="AL455">
        <v>53121</v>
      </c>
      <c r="AM455"/>
      <c r="AN455"/>
      <c r="AO455"/>
      <c r="AP455"/>
      <c r="AQ455"/>
      <c r="AR455" s="44"/>
      <c r="AS455" s="44"/>
      <c r="AT455" s="44"/>
      <c r="AU455" s="44">
        <v>21550532</v>
      </c>
      <c r="AV455" s="44">
        <v>2675585</v>
      </c>
      <c r="AW455" s="44">
        <v>-426634</v>
      </c>
      <c r="AX455" s="44">
        <v>108767</v>
      </c>
      <c r="AY455" s="44">
        <v>24761518</v>
      </c>
      <c r="AZ455" s="21">
        <v>23747793</v>
      </c>
      <c r="BA455" s="21">
        <v>1013725</v>
      </c>
      <c r="BB455" s="44">
        <v>-1171100</v>
      </c>
      <c r="BC455" s="44"/>
      <c r="BD455" s="44"/>
      <c r="BE455" s="44">
        <v>-157375</v>
      </c>
      <c r="BF455" s="44">
        <v>2772776</v>
      </c>
      <c r="BG455" s="44"/>
      <c r="BH455" s="44">
        <v>860224</v>
      </c>
      <c r="BI455" s="21">
        <v>12766968</v>
      </c>
      <c r="BJ455" s="21">
        <v>149545</v>
      </c>
      <c r="BK455" s="21"/>
      <c r="BL455" s="21">
        <v>5001019</v>
      </c>
      <c r="BM455" s="21"/>
      <c r="BN455" s="21">
        <v>21550532</v>
      </c>
      <c r="BO455" s="21"/>
      <c r="BP455" s="21"/>
      <c r="BQ455" s="44"/>
      <c r="BR455" s="21"/>
      <c r="BS455" s="44"/>
      <c r="BT455" s="21"/>
      <c r="BU455" s="44"/>
      <c r="BV455" s="21"/>
      <c r="BW455" s="44">
        <v>2385325</v>
      </c>
      <c r="BX455" s="21"/>
      <c r="BY455" s="21"/>
      <c r="BZ455" s="21"/>
      <c r="CA455" s="44">
        <v>129276</v>
      </c>
      <c r="CB455" s="44"/>
      <c r="CC455" s="44">
        <v>59617</v>
      </c>
      <c r="CD455" s="44"/>
      <c r="CE455" s="44">
        <v>59610</v>
      </c>
      <c r="CF455" s="44"/>
      <c r="CG455" s="44"/>
      <c r="CH455" s="44"/>
      <c r="CI455" s="21">
        <v>37019</v>
      </c>
      <c r="CJ455" s="44"/>
      <c r="CK455" s="21">
        <v>4738</v>
      </c>
      <c r="CL455" s="44"/>
      <c r="CM455" s="44">
        <v>192861</v>
      </c>
      <c r="CN455" s="44">
        <v>0</v>
      </c>
      <c r="CO455" s="44">
        <v>796909</v>
      </c>
      <c r="CP455" s="44">
        <v>23970</v>
      </c>
      <c r="CQ455" s="21">
        <v>826956</v>
      </c>
      <c r="CR455" s="44">
        <v>288287</v>
      </c>
      <c r="CS455" s="44">
        <v>421481</v>
      </c>
      <c r="CT455" s="44">
        <v>53511</v>
      </c>
      <c r="CU455" s="44"/>
      <c r="CV455" s="44">
        <v>71610</v>
      </c>
      <c r="CW455" s="21"/>
      <c r="CX455" s="21"/>
      <c r="CY455" s="21"/>
      <c r="CZ455" s="21"/>
      <c r="DA455" s="21"/>
      <c r="DB455" s="21"/>
      <c r="DC455" s="21"/>
      <c r="DD455" s="21"/>
      <c r="DE455" s="44"/>
      <c r="DF455" s="21"/>
      <c r="DG455" s="44"/>
      <c r="DH455" s="21"/>
      <c r="DI455" s="44">
        <v>3210</v>
      </c>
      <c r="DJ455" s="44"/>
      <c r="DK455" s="44"/>
      <c r="DL455" s="44"/>
      <c r="DM455" s="21"/>
      <c r="DN455" s="44"/>
      <c r="DO455" s="44"/>
      <c r="DP455" s="44"/>
      <c r="DQ455" s="44"/>
      <c r="DR455" s="44"/>
      <c r="DS455" s="44"/>
      <c r="DT455" s="44"/>
      <c r="DU455" s="44"/>
      <c r="DV455" s="44"/>
      <c r="DW455" s="44"/>
      <c r="DX455" s="44"/>
      <c r="DY455" s="44">
        <v>-3115</v>
      </c>
      <c r="DZ455" s="44"/>
      <c r="EA455" s="44"/>
      <c r="EB455" s="21"/>
      <c r="EC455" s="44">
        <v>-598888</v>
      </c>
      <c r="ED455" s="44"/>
      <c r="EE455" s="21"/>
      <c r="EF455" s="44"/>
      <c r="EG455" s="21">
        <v>149917</v>
      </c>
      <c r="EH455" s="44"/>
      <c r="EI455" s="21">
        <v>31226</v>
      </c>
      <c r="EJ455" s="44"/>
      <c r="EK455" s="44">
        <v>-8984</v>
      </c>
      <c r="EL455" s="21"/>
      <c r="EM455" s="44"/>
      <c r="EN455" s="44"/>
      <c r="EO455" s="44"/>
      <c r="EP455" s="21"/>
      <c r="EQ455" s="21"/>
      <c r="ER455" s="21"/>
      <c r="ES455" s="21"/>
      <c r="ET455" s="44"/>
      <c r="EU455" s="21"/>
      <c r="EV455" s="44"/>
      <c r="EW455" s="21"/>
      <c r="EX455" s="44"/>
      <c r="EY455" s="44"/>
      <c r="EZ455" s="21"/>
      <c r="FA455" s="21"/>
      <c r="FB455" s="44"/>
      <c r="FC455" s="44"/>
      <c r="FD455" s="21"/>
      <c r="FE455" s="112"/>
      <c r="FF455" s="44"/>
      <c r="FG455" s="44">
        <v>12319676</v>
      </c>
      <c r="FH455" s="44">
        <v>3389902</v>
      </c>
      <c r="FI455" s="44">
        <v>13341330</v>
      </c>
      <c r="FJ455" s="44">
        <v>415556</v>
      </c>
      <c r="FK455" s="44">
        <v>10931345</v>
      </c>
      <c r="FL455" s="44"/>
      <c r="FM455" s="44"/>
      <c r="FN455" s="44"/>
      <c r="FO455" s="44"/>
      <c r="FP455" s="44"/>
      <c r="FQ455" s="44"/>
      <c r="FR455" s="44"/>
      <c r="FS455" s="44"/>
      <c r="FT455" s="44">
        <v>100073</v>
      </c>
      <c r="FU455" s="44"/>
      <c r="FV455" s="21">
        <v>463800</v>
      </c>
      <c r="FW455" s="44">
        <v>17660</v>
      </c>
      <c r="FX455" s="44">
        <v>459313</v>
      </c>
      <c r="FY455" s="44">
        <v>144301</v>
      </c>
      <c r="FZ455" s="44">
        <v>280364</v>
      </c>
      <c r="GA455" s="44">
        <v>79546</v>
      </c>
      <c r="GB455" s="44"/>
      <c r="GC455" s="44">
        <v>51942</v>
      </c>
      <c r="GD455" s="44">
        <v>1505013</v>
      </c>
      <c r="GE455" s="44">
        <v>1144658</v>
      </c>
      <c r="GF455" s="44">
        <v>524751</v>
      </c>
      <c r="GG455" s="44">
        <v>1812422</v>
      </c>
      <c r="GH455" s="44">
        <v>248975</v>
      </c>
      <c r="GI455" s="44">
        <v>548805</v>
      </c>
      <c r="GJ455" s="44">
        <v>121020</v>
      </c>
      <c r="GK455" s="44">
        <v>5034750</v>
      </c>
      <c r="GL455" s="44">
        <v>165612</v>
      </c>
      <c r="GM455" s="44">
        <v>9569</v>
      </c>
      <c r="GN455" s="44"/>
      <c r="GO455" s="44">
        <v>101854</v>
      </c>
      <c r="GP455" s="44"/>
      <c r="GQ455" s="44">
        <v>2020</v>
      </c>
      <c r="GR455" s="44"/>
      <c r="GS455" s="44">
        <v>8324604</v>
      </c>
      <c r="GT455" s="44"/>
      <c r="GU455" s="21">
        <v>16482985</v>
      </c>
      <c r="GV455" s="44"/>
      <c r="GW455" s="44"/>
      <c r="GX455" s="44"/>
      <c r="GY455" s="44">
        <v>24807589</v>
      </c>
      <c r="GZ455" s="44">
        <v>3045963</v>
      </c>
      <c r="HA455" s="44"/>
      <c r="HB455" s="44">
        <v>6600</v>
      </c>
      <c r="HC455" s="44">
        <v>21755026</v>
      </c>
      <c r="HD455" s="44">
        <v>24807589</v>
      </c>
      <c r="HE455" s="21">
        <v>242</v>
      </c>
      <c r="HF455" s="21"/>
      <c r="HG455" s="21"/>
      <c r="HH455" s="21"/>
      <c r="HI455" s="21">
        <v>921075</v>
      </c>
      <c r="HJ455" s="44">
        <v>45508612</v>
      </c>
      <c r="HK455" s="21"/>
      <c r="HL455" s="21">
        <v>4212585</v>
      </c>
      <c r="HM455" s="21">
        <v>50642272</v>
      </c>
      <c r="HN455" s="21">
        <v>-34159287</v>
      </c>
      <c r="HO455" s="21"/>
      <c r="HP455" s="44"/>
      <c r="HQ455" s="47"/>
      <c r="HR455" s="47">
        <v>6600</v>
      </c>
      <c r="HS455" s="47"/>
      <c r="HT455" s="47" t="s">
        <v>4247</v>
      </c>
      <c r="HU455" s="47">
        <v>6853416.75</v>
      </c>
      <c r="HV455" s="47">
        <v>2177</v>
      </c>
      <c r="HW455" s="47">
        <v>0</v>
      </c>
      <c r="HX455" s="47">
        <v>6490</v>
      </c>
      <c r="HY455" s="47">
        <v>58161</v>
      </c>
      <c r="HZ455" s="47">
        <v>144286</v>
      </c>
      <c r="IA455" s="47">
        <v>0</v>
      </c>
      <c r="IB455" s="47">
        <v>0</v>
      </c>
      <c r="IC455" s="47">
        <v>5504</v>
      </c>
      <c r="ID455"/>
      <c r="IE455" s="47">
        <v>11257</v>
      </c>
      <c r="IF455">
        <v>45879</v>
      </c>
      <c r="IG455" s="47">
        <v>19149</v>
      </c>
      <c r="IH455" s="47">
        <v>36999</v>
      </c>
      <c r="II455">
        <v>6055</v>
      </c>
      <c r="IJ455">
        <v>20319</v>
      </c>
      <c r="IK455">
        <v>1906</v>
      </c>
      <c r="IL455">
        <v>32538</v>
      </c>
      <c r="IM455">
        <v>390720</v>
      </c>
      <c r="IN455">
        <v>0</v>
      </c>
      <c r="IO455">
        <v>16298</v>
      </c>
      <c r="IP455">
        <v>6742</v>
      </c>
      <c r="IQ455">
        <v>16996</v>
      </c>
      <c r="IR455">
        <v>0</v>
      </c>
      <c r="IS455">
        <v>0</v>
      </c>
      <c r="IT455">
        <v>40036</v>
      </c>
      <c r="IU455">
        <v>183104</v>
      </c>
      <c r="IV455">
        <v>0</v>
      </c>
      <c r="IW455">
        <v>338366</v>
      </c>
      <c r="IX455">
        <v>2393944</v>
      </c>
      <c r="IY455">
        <v>3601665</v>
      </c>
      <c r="IZ455">
        <v>0</v>
      </c>
      <c r="JA455">
        <v>0</v>
      </c>
      <c r="JB455">
        <v>181205</v>
      </c>
      <c r="JC455"/>
      <c r="JD455">
        <v>318323</v>
      </c>
      <c r="JE455">
        <v>860415</v>
      </c>
      <c r="JF455">
        <v>397115</v>
      </c>
      <c r="JG455">
        <v>797739</v>
      </c>
      <c r="JH455">
        <v>191796</v>
      </c>
      <c r="JI455">
        <v>417943</v>
      </c>
      <c r="JJ455">
        <v>103199</v>
      </c>
      <c r="JK455">
        <v>1199613</v>
      </c>
      <c r="JL455">
        <v>10984427</v>
      </c>
      <c r="JM455">
        <v>0</v>
      </c>
      <c r="JN455">
        <v>738690</v>
      </c>
      <c r="JO455">
        <v>393268</v>
      </c>
      <c r="JP455">
        <v>644026</v>
      </c>
      <c r="JQ455">
        <v>0</v>
      </c>
      <c r="JR455">
        <v>0</v>
      </c>
      <c r="JS455">
        <v>1775984</v>
      </c>
      <c r="JT455"/>
      <c r="JU455"/>
      <c r="JV455"/>
      <c r="JW455"/>
      <c r="JX455"/>
      <c r="JY455"/>
      <c r="JZ455"/>
      <c r="KA455"/>
      <c r="KB455"/>
      <c r="KC455"/>
      <c r="KD455"/>
      <c r="KE455"/>
      <c r="KF455">
        <v>294</v>
      </c>
      <c r="KG455">
        <v>324</v>
      </c>
      <c r="KH455">
        <v>258</v>
      </c>
      <c r="KI455">
        <v>186</v>
      </c>
      <c r="KJ455">
        <v>201</v>
      </c>
      <c r="KK455">
        <v>156</v>
      </c>
      <c r="KL455">
        <v>111</v>
      </c>
      <c r="KM455">
        <v>118</v>
      </c>
      <c r="KN455">
        <v>99</v>
      </c>
      <c r="KO455">
        <v>0</v>
      </c>
      <c r="KP455">
        <v>1</v>
      </c>
      <c r="KQ455">
        <v>0</v>
      </c>
      <c r="KR455">
        <v>0</v>
      </c>
      <c r="KS455">
        <v>0</v>
      </c>
      <c r="KT455">
        <v>1</v>
      </c>
      <c r="KU455">
        <v>1</v>
      </c>
      <c r="KV455">
        <v>0</v>
      </c>
      <c r="KW455">
        <v>0</v>
      </c>
      <c r="KX455">
        <v>0</v>
      </c>
      <c r="KY455">
        <v>0</v>
      </c>
      <c r="KZ455">
        <v>0</v>
      </c>
      <c r="LA455">
        <v>0</v>
      </c>
      <c r="LB455">
        <v>0</v>
      </c>
      <c r="LC455">
        <v>0</v>
      </c>
      <c r="LD455">
        <v>0</v>
      </c>
      <c r="LE455">
        <v>0</v>
      </c>
      <c r="LF455">
        <v>1</v>
      </c>
      <c r="LG455">
        <v>0</v>
      </c>
      <c r="LH455">
        <v>0</v>
      </c>
    </row>
    <row r="456" spans="1:320" s="34" customFormat="1" ht="15" customHeight="1" x14ac:dyDescent="0.25">
      <c r="A456" s="45">
        <v>206190761</v>
      </c>
      <c r="B456" s="45" t="s">
        <v>4248</v>
      </c>
      <c r="C456" s="46">
        <v>45292</v>
      </c>
      <c r="D456" s="46">
        <v>45657</v>
      </c>
      <c r="E456" s="47">
        <v>366</v>
      </c>
      <c r="F456" s="45" t="s">
        <v>883</v>
      </c>
      <c r="G456" s="45" t="s">
        <v>884</v>
      </c>
      <c r="H456" s="45" t="s">
        <v>1030</v>
      </c>
      <c r="I456" s="45" t="s">
        <v>886</v>
      </c>
      <c r="J456" s="45" t="s">
        <v>887</v>
      </c>
      <c r="K456" s="45" t="s">
        <v>1031</v>
      </c>
      <c r="L456" s="45" t="s">
        <v>2794</v>
      </c>
      <c r="M456" s="45" t="s">
        <v>4249</v>
      </c>
      <c r="N456" s="45" t="s">
        <v>4250</v>
      </c>
      <c r="O456" s="45" t="s">
        <v>1073</v>
      </c>
      <c r="P456" s="45" t="s">
        <v>2797</v>
      </c>
      <c r="Q456" s="45" t="s">
        <v>4251</v>
      </c>
      <c r="R456" t="s">
        <v>4252</v>
      </c>
      <c r="S456" s="45" t="s">
        <v>893</v>
      </c>
      <c r="T456"/>
      <c r="U456" s="47">
        <v>99</v>
      </c>
      <c r="V456" s="47">
        <v>99</v>
      </c>
      <c r="W456" s="47" t="s">
        <v>894</v>
      </c>
      <c r="X456" s="47">
        <v>36234</v>
      </c>
      <c r="Y456" s="47">
        <v>34317</v>
      </c>
      <c r="Z456" s="48">
        <v>218.01</v>
      </c>
      <c r="AA456" s="44">
        <v>153</v>
      </c>
      <c r="AB456" s="44">
        <v>156</v>
      </c>
      <c r="AC456" s="44">
        <v>5540</v>
      </c>
      <c r="AD456" s="44">
        <v>294</v>
      </c>
      <c r="AE456" s="44">
        <v>1213</v>
      </c>
      <c r="AF456" s="44">
        <v>23893</v>
      </c>
      <c r="AG456" s="44"/>
      <c r="AH456" s="47">
        <v>1772</v>
      </c>
      <c r="AI456" s="47">
        <v>6</v>
      </c>
      <c r="AJ456">
        <v>1599</v>
      </c>
      <c r="AK456" t="s">
        <v>895</v>
      </c>
      <c r="AL456">
        <v>34317</v>
      </c>
      <c r="AM456"/>
      <c r="AN456"/>
      <c r="AO456"/>
      <c r="AP456"/>
      <c r="AQ456"/>
      <c r="AR456" s="44"/>
      <c r="AS456" s="44"/>
      <c r="AT456" s="44"/>
      <c r="AU456" s="44">
        <v>10295100</v>
      </c>
      <c r="AV456" s="44">
        <v>6675469</v>
      </c>
      <c r="AW456" s="44">
        <v>4087701</v>
      </c>
      <c r="AX456" s="44">
        <v>71951</v>
      </c>
      <c r="AY456" s="44">
        <v>12954819</v>
      </c>
      <c r="AZ456" s="21">
        <v>12734474</v>
      </c>
      <c r="BA456" s="21">
        <v>220345</v>
      </c>
      <c r="BB456" s="44"/>
      <c r="BC456" s="44"/>
      <c r="BD456" s="44"/>
      <c r="BE456" s="44">
        <v>220345</v>
      </c>
      <c r="BF456" s="44">
        <v>1662000</v>
      </c>
      <c r="BG456" s="44">
        <v>88200</v>
      </c>
      <c r="BH456" s="44">
        <v>363900</v>
      </c>
      <c r="BI456" s="21">
        <v>7167900</v>
      </c>
      <c r="BJ456" s="21"/>
      <c r="BK456" s="21">
        <v>531600</v>
      </c>
      <c r="BL456" s="21">
        <v>1800</v>
      </c>
      <c r="BM456" s="21">
        <v>479700</v>
      </c>
      <c r="BN456" s="21">
        <v>10295100</v>
      </c>
      <c r="BO456" s="21"/>
      <c r="BP456" s="21"/>
      <c r="BQ456" s="44"/>
      <c r="BR456" s="21"/>
      <c r="BS456" s="44"/>
      <c r="BT456" s="21"/>
      <c r="BU456" s="44"/>
      <c r="BV456" s="21"/>
      <c r="BW456" s="44">
        <v>5180869</v>
      </c>
      <c r="BX456" s="21"/>
      <c r="BY456" s="21">
        <v>190698</v>
      </c>
      <c r="BZ456" s="21"/>
      <c r="CA456" s="44">
        <v>152971</v>
      </c>
      <c r="CB456" s="44"/>
      <c r="CC456" s="44"/>
      <c r="CD456" s="44"/>
      <c r="CE456" s="44"/>
      <c r="CF456" s="44"/>
      <c r="CG456" s="44">
        <v>1149370</v>
      </c>
      <c r="CH456" s="44"/>
      <c r="CI456" s="21">
        <v>1561</v>
      </c>
      <c r="CJ456" s="44"/>
      <c r="CK456" s="21"/>
      <c r="CL456" s="44"/>
      <c r="CM456" s="44">
        <v>101162</v>
      </c>
      <c r="CN456" s="44">
        <v>0</v>
      </c>
      <c r="CO456" s="44">
        <v>2180639</v>
      </c>
      <c r="CP456" s="44">
        <v>0</v>
      </c>
      <c r="CQ456" s="21">
        <v>2259202</v>
      </c>
      <c r="CR456" s="44">
        <v>745036</v>
      </c>
      <c r="CS456" s="44">
        <v>1287666</v>
      </c>
      <c r="CT456" s="44">
        <v>75286</v>
      </c>
      <c r="CU456" s="44"/>
      <c r="CV456" s="44">
        <v>26478</v>
      </c>
      <c r="CW456" s="21"/>
      <c r="CX456" s="21"/>
      <c r="CY456" s="21"/>
      <c r="CZ456" s="21"/>
      <c r="DA456" s="21"/>
      <c r="DB456" s="21"/>
      <c r="DC456" s="21"/>
      <c r="DD456" s="21"/>
      <c r="DE456" s="44"/>
      <c r="DF456" s="21"/>
      <c r="DG456" s="44"/>
      <c r="DH456" s="21"/>
      <c r="DI456" s="44"/>
      <c r="DJ456" s="44"/>
      <c r="DK456" s="44"/>
      <c r="DL456" s="44"/>
      <c r="DM456" s="21"/>
      <c r="DN456" s="44"/>
      <c r="DO456" s="44"/>
      <c r="DP456" s="44"/>
      <c r="DQ456" s="44"/>
      <c r="DR456" s="44"/>
      <c r="DS456" s="44"/>
      <c r="DT456" s="44"/>
      <c r="DU456" s="44"/>
      <c r="DV456" s="44"/>
      <c r="DW456" s="44"/>
      <c r="DX456" s="44"/>
      <c r="DY456" s="44"/>
      <c r="DZ456" s="44"/>
      <c r="EA456" s="44"/>
      <c r="EB456" s="21"/>
      <c r="EC456" s="44">
        <v>2124578</v>
      </c>
      <c r="ED456" s="44"/>
      <c r="EE456" s="21">
        <v>141167</v>
      </c>
      <c r="EF456" s="44"/>
      <c r="EG456" s="21">
        <v>198495</v>
      </c>
      <c r="EH456" s="44"/>
      <c r="EI456" s="21">
        <v>700475</v>
      </c>
      <c r="EJ456" s="44"/>
      <c r="EK456" s="44"/>
      <c r="EL456" s="21"/>
      <c r="EM456" s="44">
        <v>850842</v>
      </c>
      <c r="EN456" s="44"/>
      <c r="EO456" s="44">
        <v>72144</v>
      </c>
      <c r="EP456" s="21"/>
      <c r="EQ456" s="21"/>
      <c r="ER456" s="21"/>
      <c r="ES456" s="21"/>
      <c r="ET456" s="44"/>
      <c r="EU456" s="21"/>
      <c r="EV456" s="44"/>
      <c r="EW456" s="21"/>
      <c r="EX456" s="44"/>
      <c r="EY456" s="44"/>
      <c r="EZ456" s="21"/>
      <c r="FA456" s="21"/>
      <c r="FB456" s="44"/>
      <c r="FC456" s="44"/>
      <c r="FD456" s="21"/>
      <c r="FE456" s="112"/>
      <c r="FF456" s="44"/>
      <c r="FG456" s="44">
        <v>5555874</v>
      </c>
      <c r="FH456" s="44">
        <v>1390403</v>
      </c>
      <c r="FI456" s="44">
        <v>5788197</v>
      </c>
      <c r="FJ456" s="44">
        <v>297657</v>
      </c>
      <c r="FK456" s="44">
        <v>4993187</v>
      </c>
      <c r="FL456" s="44"/>
      <c r="FM456" s="44"/>
      <c r="FN456" s="44"/>
      <c r="FO456" s="44"/>
      <c r="FP456" s="44"/>
      <c r="FQ456" s="44"/>
      <c r="FR456" s="44"/>
      <c r="FS456" s="44"/>
      <c r="FT456" s="44">
        <v>2930</v>
      </c>
      <c r="FU456" s="44"/>
      <c r="FV456" s="21">
        <v>429518</v>
      </c>
      <c r="FW456" s="44"/>
      <c r="FX456" s="44">
        <v>456216</v>
      </c>
      <c r="FY456" s="44">
        <v>111755</v>
      </c>
      <c r="FZ456" s="44">
        <v>359174</v>
      </c>
      <c r="GA456" s="44">
        <v>40044</v>
      </c>
      <c r="GB456" s="44"/>
      <c r="GC456" s="44">
        <v>26441</v>
      </c>
      <c r="GD456" s="44">
        <v>418053</v>
      </c>
      <c r="GE456" s="44">
        <v>323374</v>
      </c>
      <c r="GF456" s="44">
        <v>176093</v>
      </c>
      <c r="GG456" s="44">
        <v>888121</v>
      </c>
      <c r="GH456" s="44">
        <v>68803</v>
      </c>
      <c r="GI456" s="44">
        <v>282849</v>
      </c>
      <c r="GJ456" s="44">
        <v>187804</v>
      </c>
      <c r="GK456" s="44">
        <v>2829724</v>
      </c>
      <c r="GL456" s="44"/>
      <c r="GM456" s="44">
        <v>712800</v>
      </c>
      <c r="GN456" s="44">
        <v>122711</v>
      </c>
      <c r="GO456" s="44">
        <v>13277</v>
      </c>
      <c r="GP456" s="44"/>
      <c r="GQ456" s="44"/>
      <c r="GR456" s="44">
        <v>291600</v>
      </c>
      <c r="GS456" s="44">
        <v>3154187</v>
      </c>
      <c r="GT456" s="44"/>
      <c r="GU456" s="21">
        <v>66912</v>
      </c>
      <c r="GV456" s="44"/>
      <c r="GW456" s="44"/>
      <c r="GX456" s="44"/>
      <c r="GY456" s="44">
        <v>3221099</v>
      </c>
      <c r="GZ456" s="44">
        <v>1572253</v>
      </c>
      <c r="HA456" s="44"/>
      <c r="HB456" s="44"/>
      <c r="HC456" s="44">
        <v>1648846</v>
      </c>
      <c r="HD456" s="44">
        <v>3221099</v>
      </c>
      <c r="HE456" s="21"/>
      <c r="HF456" s="21"/>
      <c r="HG456" s="21">
        <v>8188</v>
      </c>
      <c r="HH456" s="21"/>
      <c r="HI456" s="21">
        <v>0</v>
      </c>
      <c r="HJ456" s="44"/>
      <c r="HK456" s="21">
        <v>1509856</v>
      </c>
      <c r="HL456" s="21">
        <v>516019</v>
      </c>
      <c r="HM456" s="21">
        <v>2025875</v>
      </c>
      <c r="HN456" s="21">
        <v>-1958963</v>
      </c>
      <c r="HO456" s="21"/>
      <c r="HP456" s="44"/>
      <c r="HQ456" s="47"/>
      <c r="HR456" s="47"/>
      <c r="HS456" s="47"/>
      <c r="HT456" s="47" t="s">
        <v>4253</v>
      </c>
      <c r="HU456" s="47">
        <v>1682310.7100000002</v>
      </c>
      <c r="HV456" s="47">
        <v>1673</v>
      </c>
      <c r="HW456" s="47">
        <v>0</v>
      </c>
      <c r="HX456" s="47">
        <v>7292</v>
      </c>
      <c r="HY456" s="47">
        <v>29267</v>
      </c>
      <c r="HZ456" s="47">
        <v>86348</v>
      </c>
      <c r="IA456" s="47">
        <v>0</v>
      </c>
      <c r="IB456" s="47">
        <v>0</v>
      </c>
      <c r="IC456" s="47">
        <v>5633</v>
      </c>
      <c r="ID456"/>
      <c r="IE456" s="47">
        <v>2310</v>
      </c>
      <c r="IF456">
        <v>12139</v>
      </c>
      <c r="IG456" s="47">
        <v>6171</v>
      </c>
      <c r="IH456" s="47">
        <v>20381</v>
      </c>
      <c r="II456">
        <v>2098</v>
      </c>
      <c r="IJ456">
        <v>10330</v>
      </c>
      <c r="IK456">
        <v>4090</v>
      </c>
      <c r="IL456">
        <v>13515</v>
      </c>
      <c r="IM456">
        <v>201247</v>
      </c>
      <c r="IN456">
        <v>0</v>
      </c>
      <c r="IO456">
        <v>0</v>
      </c>
      <c r="IP456">
        <v>60</v>
      </c>
      <c r="IQ456">
        <v>69</v>
      </c>
      <c r="IR456">
        <v>0</v>
      </c>
      <c r="IS456">
        <v>0</v>
      </c>
      <c r="IT456">
        <v>129</v>
      </c>
      <c r="IU456">
        <v>122798</v>
      </c>
      <c r="IV456">
        <v>0</v>
      </c>
      <c r="IW456">
        <v>409029</v>
      </c>
      <c r="IX456">
        <v>1159455</v>
      </c>
      <c r="IY456">
        <v>1912492</v>
      </c>
      <c r="IZ456">
        <v>0</v>
      </c>
      <c r="JA456">
        <v>0</v>
      </c>
      <c r="JB456">
        <v>231423</v>
      </c>
      <c r="JC456"/>
      <c r="JD456">
        <v>78039</v>
      </c>
      <c r="JE456">
        <v>224695</v>
      </c>
      <c r="JF456">
        <v>109005</v>
      </c>
      <c r="JG456">
        <v>427336</v>
      </c>
      <c r="JH456">
        <v>55031</v>
      </c>
      <c r="JI456">
        <v>212442</v>
      </c>
      <c r="JJ456">
        <v>147144</v>
      </c>
      <c r="JK456">
        <v>466985</v>
      </c>
      <c r="JL456">
        <v>5555874</v>
      </c>
      <c r="JM456">
        <v>0</v>
      </c>
      <c r="JN456">
        <v>0</v>
      </c>
      <c r="JO456">
        <v>2410</v>
      </c>
      <c r="JP456">
        <v>4104</v>
      </c>
      <c r="JQ456">
        <v>0</v>
      </c>
      <c r="JR456">
        <v>0</v>
      </c>
      <c r="JS456">
        <v>6514</v>
      </c>
      <c r="JT456"/>
      <c r="JU456"/>
      <c r="JV456"/>
      <c r="JW456"/>
      <c r="JX456"/>
      <c r="JY456"/>
      <c r="JZ456"/>
      <c r="KA456"/>
      <c r="KB456"/>
      <c r="KC456"/>
      <c r="KD456"/>
      <c r="KE456"/>
      <c r="KF456">
        <v>122</v>
      </c>
      <c r="KG456">
        <v>208</v>
      </c>
      <c r="KH456">
        <v>78</v>
      </c>
      <c r="KI456">
        <v>77</v>
      </c>
      <c r="KJ456">
        <v>143</v>
      </c>
      <c r="KK456">
        <v>43</v>
      </c>
      <c r="KL456">
        <v>53</v>
      </c>
      <c r="KM456">
        <v>106</v>
      </c>
      <c r="KN456">
        <v>28</v>
      </c>
      <c r="KO456">
        <v>1</v>
      </c>
      <c r="KP456">
        <v>0</v>
      </c>
      <c r="KQ456">
        <v>0</v>
      </c>
      <c r="KR456">
        <v>0</v>
      </c>
      <c r="KS456">
        <v>1</v>
      </c>
      <c r="KT456">
        <v>0</v>
      </c>
      <c r="KU456">
        <v>1</v>
      </c>
      <c r="KV456">
        <v>0</v>
      </c>
      <c r="KW456">
        <v>0</v>
      </c>
      <c r="KX456">
        <v>0</v>
      </c>
      <c r="KY456">
        <v>0</v>
      </c>
      <c r="KZ456">
        <v>0</v>
      </c>
      <c r="LA456">
        <v>0</v>
      </c>
      <c r="LB456">
        <v>0</v>
      </c>
      <c r="LC456">
        <v>0</v>
      </c>
      <c r="LD456">
        <v>1</v>
      </c>
      <c r="LE456">
        <v>0</v>
      </c>
      <c r="LF456">
        <v>0</v>
      </c>
      <c r="LG456">
        <v>0</v>
      </c>
      <c r="LH456">
        <v>0</v>
      </c>
    </row>
    <row r="457" spans="1:320" s="34" customFormat="1" ht="15" customHeight="1" x14ac:dyDescent="0.25">
      <c r="A457" s="45">
        <v>206190764</v>
      </c>
      <c r="B457" s="45" t="s">
        <v>4254</v>
      </c>
      <c r="C457" s="46">
        <v>45292</v>
      </c>
      <c r="D457" s="46">
        <v>45657</v>
      </c>
      <c r="E457" s="47">
        <v>366</v>
      </c>
      <c r="F457" s="45" t="s">
        <v>883</v>
      </c>
      <c r="G457" s="45" t="s">
        <v>884</v>
      </c>
      <c r="H457" s="45" t="s">
        <v>1030</v>
      </c>
      <c r="I457" s="45" t="s">
        <v>886</v>
      </c>
      <c r="J457" s="45" t="s">
        <v>887</v>
      </c>
      <c r="K457" s="45" t="s">
        <v>1031</v>
      </c>
      <c r="L457" s="45" t="s">
        <v>2882</v>
      </c>
      <c r="M457" s="45" t="s">
        <v>4255</v>
      </c>
      <c r="N457" s="45" t="s">
        <v>4256</v>
      </c>
      <c r="O457" s="45" t="s">
        <v>4257</v>
      </c>
      <c r="P457" s="45" t="s">
        <v>4258</v>
      </c>
      <c r="Q457" s="45" t="s">
        <v>4259</v>
      </c>
      <c r="R457" t="s">
        <v>4260</v>
      </c>
      <c r="S457" s="45" t="s">
        <v>893</v>
      </c>
      <c r="T457"/>
      <c r="U457" s="47">
        <v>99</v>
      </c>
      <c r="V457" s="47">
        <v>99</v>
      </c>
      <c r="W457" s="47" t="s">
        <v>894</v>
      </c>
      <c r="X457" s="47">
        <v>36234</v>
      </c>
      <c r="Y457" s="47">
        <v>28029</v>
      </c>
      <c r="Z457" s="48">
        <v>181.49</v>
      </c>
      <c r="AA457" s="44">
        <v>161</v>
      </c>
      <c r="AB457" s="44">
        <v>169</v>
      </c>
      <c r="AC457" s="44">
        <v>3535</v>
      </c>
      <c r="AD457" s="44">
        <v>813</v>
      </c>
      <c r="AE457" s="44">
        <v>640</v>
      </c>
      <c r="AF457" s="44">
        <v>22268</v>
      </c>
      <c r="AG457" s="44"/>
      <c r="AH457" s="47">
        <v>114</v>
      </c>
      <c r="AI457" s="47">
        <v>2</v>
      </c>
      <c r="AJ457">
        <v>657</v>
      </c>
      <c r="AK457" t="s">
        <v>895</v>
      </c>
      <c r="AL457">
        <v>28029</v>
      </c>
      <c r="AM457"/>
      <c r="AN457"/>
      <c r="AO457"/>
      <c r="AP457"/>
      <c r="AQ457"/>
      <c r="AR457" s="44"/>
      <c r="AS457" s="44"/>
      <c r="AT457" s="44"/>
      <c r="AU457" s="44">
        <v>9412728</v>
      </c>
      <c r="AV457" s="44">
        <v>2223557</v>
      </c>
      <c r="AW457" s="44">
        <v>350622</v>
      </c>
      <c r="AX457" s="44"/>
      <c r="AY457" s="44">
        <v>11285663</v>
      </c>
      <c r="AZ457" s="21">
        <v>11792627</v>
      </c>
      <c r="BA457" s="21">
        <v>-506964</v>
      </c>
      <c r="BB457" s="44">
        <v>30792</v>
      </c>
      <c r="BC457" s="44">
        <v>10769</v>
      </c>
      <c r="BD457" s="44"/>
      <c r="BE457" s="44">
        <v>-486941</v>
      </c>
      <c r="BF457" s="44">
        <v>1215919</v>
      </c>
      <c r="BG457" s="44">
        <v>269257</v>
      </c>
      <c r="BH457" s="44">
        <v>205580</v>
      </c>
      <c r="BI457" s="21">
        <v>7456285</v>
      </c>
      <c r="BJ457" s="21"/>
      <c r="BK457" s="21">
        <v>39596</v>
      </c>
      <c r="BL457" s="21">
        <v>722</v>
      </c>
      <c r="BM457" s="21">
        <v>225369</v>
      </c>
      <c r="BN457" s="21">
        <v>9412728</v>
      </c>
      <c r="BO457" s="21"/>
      <c r="BP457" s="21"/>
      <c r="BQ457" s="44"/>
      <c r="BR457" s="21"/>
      <c r="BS457" s="44"/>
      <c r="BT457" s="21"/>
      <c r="BU457" s="44"/>
      <c r="BV457" s="21"/>
      <c r="BW457" s="44">
        <v>1527941</v>
      </c>
      <c r="BX457" s="21"/>
      <c r="BY457" s="21">
        <v>340521</v>
      </c>
      <c r="BZ457" s="21"/>
      <c r="CA457" s="44"/>
      <c r="CB457" s="44"/>
      <c r="CC457" s="44">
        <v>322065</v>
      </c>
      <c r="CD457" s="44"/>
      <c r="CE457" s="44"/>
      <c r="CF457" s="44"/>
      <c r="CG457" s="44">
        <v>17070</v>
      </c>
      <c r="CH457" s="44"/>
      <c r="CI457" s="21"/>
      <c r="CJ457" s="44"/>
      <c r="CK457" s="21">
        <v>15960</v>
      </c>
      <c r="CL457" s="44"/>
      <c r="CM457" s="44">
        <v>534494</v>
      </c>
      <c r="CN457" s="44">
        <v>0</v>
      </c>
      <c r="CO457" s="44">
        <v>604340</v>
      </c>
      <c r="CP457" s="44">
        <v>0</v>
      </c>
      <c r="CQ457" s="21">
        <v>402070</v>
      </c>
      <c r="CR457" s="44">
        <v>10860</v>
      </c>
      <c r="CS457" s="44">
        <v>627137</v>
      </c>
      <c r="CT457" s="44">
        <v>21752</v>
      </c>
      <c r="CU457" s="44"/>
      <c r="CV457" s="44">
        <v>22904</v>
      </c>
      <c r="CW457" s="21"/>
      <c r="CX457" s="21"/>
      <c r="CY457" s="21"/>
      <c r="CZ457" s="21"/>
      <c r="DA457" s="21"/>
      <c r="DB457" s="21"/>
      <c r="DC457" s="21"/>
      <c r="DD457" s="21"/>
      <c r="DE457" s="44"/>
      <c r="DF457" s="21"/>
      <c r="DG457" s="44"/>
      <c r="DH457" s="21"/>
      <c r="DI457" s="44"/>
      <c r="DJ457" s="44"/>
      <c r="DK457" s="44"/>
      <c r="DL457" s="44"/>
      <c r="DM457" s="21"/>
      <c r="DN457" s="44"/>
      <c r="DO457" s="44"/>
      <c r="DP457" s="44"/>
      <c r="DQ457" s="44"/>
      <c r="DR457" s="44"/>
      <c r="DS457" s="44"/>
      <c r="DT457" s="44"/>
      <c r="DU457" s="44"/>
      <c r="DV457" s="44"/>
      <c r="DW457" s="44"/>
      <c r="DX457" s="44"/>
      <c r="DY457" s="44"/>
      <c r="DZ457" s="44"/>
      <c r="EA457" s="44"/>
      <c r="EB457" s="21"/>
      <c r="EC457" s="44">
        <v>-122080</v>
      </c>
      <c r="ED457" s="44"/>
      <c r="EE457" s="21">
        <v>103405</v>
      </c>
      <c r="EF457" s="44"/>
      <c r="EG457" s="21">
        <v>-294445</v>
      </c>
      <c r="EH457" s="44"/>
      <c r="EI457" s="21">
        <v>698872</v>
      </c>
      <c r="EJ457" s="44"/>
      <c r="EK457" s="44"/>
      <c r="EL457" s="21"/>
      <c r="EM457" s="44">
        <v>-42715</v>
      </c>
      <c r="EN457" s="44"/>
      <c r="EO457" s="44">
        <v>7585</v>
      </c>
      <c r="EP457" s="21"/>
      <c r="EQ457" s="21"/>
      <c r="ER457" s="21"/>
      <c r="ES457" s="21"/>
      <c r="ET457" s="44"/>
      <c r="EU457" s="21"/>
      <c r="EV457" s="44"/>
      <c r="EW457" s="21"/>
      <c r="EX457" s="44"/>
      <c r="EY457" s="44"/>
      <c r="EZ457" s="21"/>
      <c r="FA457" s="21"/>
      <c r="FB457" s="44"/>
      <c r="FC457" s="44"/>
      <c r="FD457" s="21"/>
      <c r="FE457" s="112"/>
      <c r="FF457" s="44"/>
      <c r="FG457" s="44">
        <v>4815566</v>
      </c>
      <c r="FH457" s="44">
        <v>1014462</v>
      </c>
      <c r="FI457" s="44">
        <v>5962599</v>
      </c>
      <c r="FJ457" s="44">
        <v>193115</v>
      </c>
      <c r="FK457" s="44">
        <v>4893103</v>
      </c>
      <c r="FL457" s="44"/>
      <c r="FM457" s="44"/>
      <c r="FN457" s="44"/>
      <c r="FO457" s="44"/>
      <c r="FP457" s="44"/>
      <c r="FQ457" s="44"/>
      <c r="FR457" s="44"/>
      <c r="FS457" s="44"/>
      <c r="FT457" s="44">
        <v>106412</v>
      </c>
      <c r="FU457" s="44"/>
      <c r="FV457" s="21">
        <v>306387</v>
      </c>
      <c r="FW457" s="44"/>
      <c r="FX457" s="44">
        <v>194389</v>
      </c>
      <c r="FY457" s="44">
        <v>9444</v>
      </c>
      <c r="FZ457" s="44">
        <v>209374</v>
      </c>
      <c r="GA457" s="44">
        <v>29856</v>
      </c>
      <c r="GB457" s="44"/>
      <c r="GC457" s="44">
        <v>30043</v>
      </c>
      <c r="GD457" s="44">
        <v>321928</v>
      </c>
      <c r="GE457" s="44">
        <v>521433</v>
      </c>
      <c r="GF457" s="44">
        <v>165072</v>
      </c>
      <c r="GG457" s="44">
        <v>864050</v>
      </c>
      <c r="GH457" s="44">
        <v>106418</v>
      </c>
      <c r="GI457" s="44">
        <v>119145</v>
      </c>
      <c r="GJ457" s="44">
        <v>69656</v>
      </c>
      <c r="GK457" s="44">
        <v>2808108</v>
      </c>
      <c r="GL457" s="44">
        <v>152149</v>
      </c>
      <c r="GM457" s="44">
        <v>703257</v>
      </c>
      <c r="GN457" s="44">
        <v>58083</v>
      </c>
      <c r="GO457" s="44">
        <v>37293</v>
      </c>
      <c r="GP457" s="44"/>
      <c r="GQ457" s="44">
        <v>10304</v>
      </c>
      <c r="GR457" s="44">
        <v>76723</v>
      </c>
      <c r="GS457" s="44">
        <v>6569269</v>
      </c>
      <c r="GT457" s="44"/>
      <c r="GU457" s="21">
        <v>1125274</v>
      </c>
      <c r="GV457" s="44"/>
      <c r="GW457" s="44"/>
      <c r="GX457" s="44"/>
      <c r="GY457" s="44">
        <v>7694543</v>
      </c>
      <c r="GZ457" s="44">
        <v>7431041</v>
      </c>
      <c r="HA457" s="44"/>
      <c r="HB457" s="44">
        <v>500000</v>
      </c>
      <c r="HC457" s="44">
        <v>-236498</v>
      </c>
      <c r="HD457" s="44">
        <v>7694543</v>
      </c>
      <c r="HE457" s="21">
        <v>4343489</v>
      </c>
      <c r="HF457" s="21"/>
      <c r="HG457" s="21"/>
      <c r="HH457" s="21"/>
      <c r="HI457" s="21">
        <v>0</v>
      </c>
      <c r="HJ457" s="44"/>
      <c r="HK457" s="21">
        <v>1935635</v>
      </c>
      <c r="HL457" s="21">
        <v>344272</v>
      </c>
      <c r="HM457" s="21">
        <v>2279907</v>
      </c>
      <c r="HN457" s="21">
        <v>-1154633</v>
      </c>
      <c r="HO457" s="21"/>
      <c r="HP457" s="44"/>
      <c r="HQ457" s="47"/>
      <c r="HR457" s="47">
        <v>500000</v>
      </c>
      <c r="HS457" s="47"/>
      <c r="HT457" s="47" t="s">
        <v>1759</v>
      </c>
      <c r="HU457" s="47">
        <v>0</v>
      </c>
      <c r="HV457" s="47">
        <v>2906</v>
      </c>
      <c r="HW457" s="47">
        <v>0</v>
      </c>
      <c r="HX457" s="47">
        <v>3517</v>
      </c>
      <c r="HY457" s="47">
        <v>22704</v>
      </c>
      <c r="HZ457" s="47">
        <v>77612</v>
      </c>
      <c r="IA457" s="47">
        <v>0</v>
      </c>
      <c r="IB457" s="47">
        <v>0</v>
      </c>
      <c r="IC457" s="47">
        <v>1083</v>
      </c>
      <c r="ID457"/>
      <c r="IE457" s="47">
        <v>2032</v>
      </c>
      <c r="IF457">
        <v>19661</v>
      </c>
      <c r="IG457" s="47">
        <v>5815</v>
      </c>
      <c r="IH457" s="47">
        <v>20516</v>
      </c>
      <c r="II457">
        <v>3756</v>
      </c>
      <c r="IJ457">
        <v>4630</v>
      </c>
      <c r="IK457">
        <v>192</v>
      </c>
      <c r="IL457">
        <v>17766</v>
      </c>
      <c r="IM457">
        <v>182190</v>
      </c>
      <c r="IN457">
        <v>0</v>
      </c>
      <c r="IO457">
        <v>10407</v>
      </c>
      <c r="IP457">
        <v>1646</v>
      </c>
      <c r="IQ457">
        <v>99</v>
      </c>
      <c r="IR457">
        <v>0</v>
      </c>
      <c r="IS457">
        <v>0</v>
      </c>
      <c r="IT457">
        <v>12152</v>
      </c>
      <c r="IU457">
        <v>204928</v>
      </c>
      <c r="IV457">
        <v>0</v>
      </c>
      <c r="IW457">
        <v>206019</v>
      </c>
      <c r="IX457">
        <v>954116</v>
      </c>
      <c r="IY457">
        <v>1759790</v>
      </c>
      <c r="IZ457">
        <v>0</v>
      </c>
      <c r="JA457">
        <v>0</v>
      </c>
      <c r="JB457">
        <v>55259</v>
      </c>
      <c r="JC457"/>
      <c r="JD457">
        <v>69973</v>
      </c>
      <c r="JE457">
        <v>374531</v>
      </c>
      <c r="JF457">
        <v>107606</v>
      </c>
      <c r="JG457">
        <v>434666</v>
      </c>
      <c r="JH457">
        <v>87869</v>
      </c>
      <c r="JI457">
        <v>92746</v>
      </c>
      <c r="JJ457">
        <v>7898</v>
      </c>
      <c r="JK457">
        <v>460165</v>
      </c>
      <c r="JL457">
        <v>4815566</v>
      </c>
      <c r="JM457">
        <v>0</v>
      </c>
      <c r="JN457">
        <v>701156</v>
      </c>
      <c r="JO457">
        <v>91179</v>
      </c>
      <c r="JP457">
        <v>3977</v>
      </c>
      <c r="JQ457">
        <v>0</v>
      </c>
      <c r="JR457">
        <v>0</v>
      </c>
      <c r="JS457">
        <v>796312</v>
      </c>
      <c r="JT457"/>
      <c r="JU457"/>
      <c r="JV457"/>
      <c r="JW457"/>
      <c r="JX457"/>
      <c r="JY457"/>
      <c r="JZ457"/>
      <c r="KA457"/>
      <c r="KB457"/>
      <c r="KC457"/>
      <c r="KD457"/>
      <c r="KE457"/>
      <c r="KF457">
        <v>132</v>
      </c>
      <c r="KG457">
        <v>200</v>
      </c>
      <c r="KH457">
        <v>117</v>
      </c>
      <c r="KI457">
        <v>89</v>
      </c>
      <c r="KJ457">
        <v>108</v>
      </c>
      <c r="KK457">
        <v>74</v>
      </c>
      <c r="KL457">
        <v>64</v>
      </c>
      <c r="KM457">
        <v>81</v>
      </c>
      <c r="KN457">
        <v>56</v>
      </c>
      <c r="KO457">
        <v>1</v>
      </c>
      <c r="KP457">
        <v>0</v>
      </c>
      <c r="KQ457">
        <v>0</v>
      </c>
      <c r="KR457">
        <v>0</v>
      </c>
      <c r="KS457">
        <v>1</v>
      </c>
      <c r="KT457">
        <v>0</v>
      </c>
      <c r="KU457">
        <v>1</v>
      </c>
      <c r="KV457">
        <v>0</v>
      </c>
      <c r="KW457">
        <v>0</v>
      </c>
      <c r="KX457">
        <v>0</v>
      </c>
      <c r="KY457">
        <v>0</v>
      </c>
      <c r="KZ457">
        <v>0</v>
      </c>
      <c r="LA457">
        <v>0</v>
      </c>
      <c r="LB457">
        <v>0</v>
      </c>
      <c r="LC457">
        <v>0</v>
      </c>
      <c r="LD457">
        <v>1</v>
      </c>
      <c r="LE457">
        <v>0</v>
      </c>
      <c r="LF457">
        <v>0</v>
      </c>
      <c r="LG457">
        <v>0</v>
      </c>
      <c r="LH457">
        <v>0</v>
      </c>
    </row>
    <row r="458" spans="1:320" s="34" customFormat="1" ht="15" customHeight="1" x14ac:dyDescent="0.25">
      <c r="A458" s="45">
        <v>206190765</v>
      </c>
      <c r="B458" s="45" t="s">
        <v>1252</v>
      </c>
      <c r="C458" s="46">
        <v>45108</v>
      </c>
      <c r="D458" s="46">
        <v>45473</v>
      </c>
      <c r="E458" s="47">
        <v>366</v>
      </c>
      <c r="F458" s="45" t="s">
        <v>883</v>
      </c>
      <c r="G458" s="45" t="s">
        <v>884</v>
      </c>
      <c r="H458" s="45" t="s">
        <v>1030</v>
      </c>
      <c r="I458" s="45" t="s">
        <v>886</v>
      </c>
      <c r="J458" s="45" t="s">
        <v>331</v>
      </c>
      <c r="K458" s="45" t="s">
        <v>1031</v>
      </c>
      <c r="L458" s="45" t="s">
        <v>2716</v>
      </c>
      <c r="M458" s="45" t="s">
        <v>1253</v>
      </c>
      <c r="N458" s="45" t="s">
        <v>1254</v>
      </c>
      <c r="O458" s="45" t="s">
        <v>1255</v>
      </c>
      <c r="P458" s="45" t="s">
        <v>2790</v>
      </c>
      <c r="Q458" s="45" t="s">
        <v>4261</v>
      </c>
      <c r="R458" t="s">
        <v>1256</v>
      </c>
      <c r="S458" s="45" t="s">
        <v>884</v>
      </c>
      <c r="T458"/>
      <c r="U458" s="47">
        <v>48</v>
      </c>
      <c r="V458" s="47">
        <v>48</v>
      </c>
      <c r="W458" s="47" t="s">
        <v>1728</v>
      </c>
      <c r="X458" s="47">
        <v>17568</v>
      </c>
      <c r="Y458" s="47">
        <v>13554</v>
      </c>
      <c r="Z458" s="48">
        <v>77.150000000000006</v>
      </c>
      <c r="AA458" s="44">
        <v>500</v>
      </c>
      <c r="AB458" s="44">
        <v>499</v>
      </c>
      <c r="AC458" s="44">
        <v>634</v>
      </c>
      <c r="AD458" s="44">
        <v>89</v>
      </c>
      <c r="AE458" s="44">
        <v>2296</v>
      </c>
      <c r="AF458" s="44">
        <v>2576</v>
      </c>
      <c r="AG458" s="44"/>
      <c r="AH458" s="47">
        <v>5945</v>
      </c>
      <c r="AI458" s="47">
        <v>2014</v>
      </c>
      <c r="AJ458"/>
      <c r="AK458" t="s">
        <v>895</v>
      </c>
      <c r="AL458">
        <v>13554</v>
      </c>
      <c r="AM458"/>
      <c r="AN458"/>
      <c r="AO458"/>
      <c r="AP458"/>
      <c r="AQ458"/>
      <c r="AR458" s="44"/>
      <c r="AS458" s="44"/>
      <c r="AT458" s="44"/>
      <c r="AU458" s="44">
        <v>4856181</v>
      </c>
      <c r="AV458" s="44">
        <v>2963428</v>
      </c>
      <c r="AW458" s="44">
        <v>1848988</v>
      </c>
      <c r="AX458" s="44">
        <v>1593</v>
      </c>
      <c r="AY458" s="44">
        <v>5972214</v>
      </c>
      <c r="AZ458" s="21">
        <v>6780783</v>
      </c>
      <c r="BA458" s="21">
        <v>-808569</v>
      </c>
      <c r="BB458" s="44">
        <v>86185</v>
      </c>
      <c r="BC458" s="44"/>
      <c r="BD458" s="44"/>
      <c r="BE458" s="44">
        <v>-722384</v>
      </c>
      <c r="BF458" s="44">
        <v>215744</v>
      </c>
      <c r="BG458" s="44">
        <v>30286</v>
      </c>
      <c r="BH458" s="44">
        <v>526284</v>
      </c>
      <c r="BI458" s="21">
        <v>590465</v>
      </c>
      <c r="BJ458" s="21"/>
      <c r="BK458" s="21">
        <v>2551753</v>
      </c>
      <c r="BL458" s="21">
        <v>941649</v>
      </c>
      <c r="BM458" s="21"/>
      <c r="BN458" s="21">
        <v>4856181</v>
      </c>
      <c r="BO458" s="21"/>
      <c r="BP458" s="21"/>
      <c r="BQ458" s="44"/>
      <c r="BR458" s="21"/>
      <c r="BS458" s="44"/>
      <c r="BT458" s="21"/>
      <c r="BU458" s="44"/>
      <c r="BV458" s="21"/>
      <c r="BW458" s="44">
        <v>2181889</v>
      </c>
      <c r="BX458" s="21"/>
      <c r="BY458" s="21"/>
      <c r="BZ458" s="21"/>
      <c r="CA458" s="44">
        <v>45484</v>
      </c>
      <c r="CB458" s="44"/>
      <c r="CC458" s="44"/>
      <c r="CD458" s="44"/>
      <c r="CE458" s="44"/>
      <c r="CF458" s="44"/>
      <c r="CG458" s="44">
        <v>731975</v>
      </c>
      <c r="CH458" s="44"/>
      <c r="CI458" s="21">
        <v>4080</v>
      </c>
      <c r="CJ458" s="44"/>
      <c r="CK458" s="21"/>
      <c r="CL458" s="44"/>
      <c r="CM458" s="44">
        <v>35409</v>
      </c>
      <c r="CN458" s="44">
        <v>0</v>
      </c>
      <c r="CO458" s="44">
        <v>1081539</v>
      </c>
      <c r="CP458" s="44">
        <v>0</v>
      </c>
      <c r="CQ458" s="21">
        <v>1103146</v>
      </c>
      <c r="CR458" s="44">
        <v>84770</v>
      </c>
      <c r="CS458" s="44">
        <v>438243</v>
      </c>
      <c r="CT458" s="44">
        <v>70584</v>
      </c>
      <c r="CU458" s="44"/>
      <c r="CV458" s="44">
        <v>149737</v>
      </c>
      <c r="CW458" s="21"/>
      <c r="CX458" s="21"/>
      <c r="CY458" s="21"/>
      <c r="CZ458" s="21"/>
      <c r="DA458" s="21"/>
      <c r="DB458" s="21"/>
      <c r="DC458" s="21"/>
      <c r="DD458" s="21"/>
      <c r="DE458" s="44"/>
      <c r="DF458" s="21"/>
      <c r="DG458" s="44"/>
      <c r="DH458" s="21"/>
      <c r="DI458" s="44"/>
      <c r="DJ458" s="44"/>
      <c r="DK458" s="44"/>
      <c r="DL458" s="44"/>
      <c r="DM458" s="21"/>
      <c r="DN458" s="44"/>
      <c r="DO458" s="44"/>
      <c r="DP458" s="44"/>
      <c r="DQ458" s="44"/>
      <c r="DR458" s="44"/>
      <c r="DS458" s="44"/>
      <c r="DT458" s="44"/>
      <c r="DU458" s="44"/>
      <c r="DV458" s="44"/>
      <c r="DW458" s="44"/>
      <c r="DX458" s="44"/>
      <c r="DY458" s="44"/>
      <c r="DZ458" s="44"/>
      <c r="EA458" s="44"/>
      <c r="EB458" s="21"/>
      <c r="EC458" s="44">
        <v>1658452</v>
      </c>
      <c r="ED458" s="44"/>
      <c r="EE458" s="21"/>
      <c r="EF458" s="44"/>
      <c r="EG458" s="21">
        <v>190536</v>
      </c>
      <c r="EH458" s="44"/>
      <c r="EI458" s="21"/>
      <c r="EJ458" s="44"/>
      <c r="EK458" s="44"/>
      <c r="EL458" s="21"/>
      <c r="EM458" s="44"/>
      <c r="EN458" s="44"/>
      <c r="EO458" s="44"/>
      <c r="EP458" s="21"/>
      <c r="EQ458" s="21"/>
      <c r="ER458" s="21"/>
      <c r="ES458" s="21"/>
      <c r="ET458" s="44"/>
      <c r="EU458" s="21"/>
      <c r="EV458" s="44"/>
      <c r="EW458" s="21"/>
      <c r="EX458" s="44"/>
      <c r="EY458" s="44"/>
      <c r="EZ458" s="21"/>
      <c r="FA458" s="21"/>
      <c r="FB458" s="44"/>
      <c r="FC458" s="44"/>
      <c r="FD458" s="21"/>
      <c r="FE458" s="112"/>
      <c r="FF458" s="44"/>
      <c r="FG458" s="44">
        <v>3595488</v>
      </c>
      <c r="FH458" s="44">
        <v>672318</v>
      </c>
      <c r="FI458" s="44">
        <v>2512977</v>
      </c>
      <c r="FJ458" s="44">
        <v>162068</v>
      </c>
      <c r="FK458" s="44">
        <v>2764876</v>
      </c>
      <c r="FL458" s="44"/>
      <c r="FM458" s="44"/>
      <c r="FN458" s="44"/>
      <c r="FO458" s="44"/>
      <c r="FP458" s="44"/>
      <c r="FQ458" s="44"/>
      <c r="FR458" s="44"/>
      <c r="FS458" s="44"/>
      <c r="FT458" s="44">
        <v>110039</v>
      </c>
      <c r="FU458" s="44"/>
      <c r="FV458" s="21">
        <v>204674</v>
      </c>
      <c r="FW458" s="44"/>
      <c r="FX458" s="44">
        <v>208763</v>
      </c>
      <c r="FY458" s="44">
        <v>16042</v>
      </c>
      <c r="FZ458" s="44">
        <v>285777</v>
      </c>
      <c r="GA458" s="44">
        <v>42507</v>
      </c>
      <c r="GB458" s="44"/>
      <c r="GC458" s="44">
        <v>40290</v>
      </c>
      <c r="GD458" s="44">
        <v>339639</v>
      </c>
      <c r="GE458" s="44">
        <v>174728</v>
      </c>
      <c r="GF458" s="44">
        <v>118852</v>
      </c>
      <c r="GG458" s="44">
        <v>526813</v>
      </c>
      <c r="GH458" s="44">
        <v>38769</v>
      </c>
      <c r="GI458" s="44">
        <v>87604</v>
      </c>
      <c r="GJ458" s="44"/>
      <c r="GK458" s="44">
        <v>1805542</v>
      </c>
      <c r="GL458" s="44"/>
      <c r="GM458" s="44"/>
      <c r="GN458" s="44">
        <v>7791</v>
      </c>
      <c r="GO458" s="44">
        <v>5354</v>
      </c>
      <c r="GP458" s="44"/>
      <c r="GQ458" s="44">
        <v>2723</v>
      </c>
      <c r="GR458" s="44"/>
      <c r="GS458" s="44">
        <v>2651432</v>
      </c>
      <c r="GT458" s="44"/>
      <c r="GU458" s="21">
        <v>227604</v>
      </c>
      <c r="GV458" s="44"/>
      <c r="GW458" s="44">
        <v>208223</v>
      </c>
      <c r="GX458" s="44"/>
      <c r="GY458" s="44">
        <v>3087259</v>
      </c>
      <c r="GZ458" s="44">
        <v>2548416</v>
      </c>
      <c r="HA458" s="44"/>
      <c r="HB458" s="44"/>
      <c r="HC458" s="44">
        <v>538843</v>
      </c>
      <c r="HD458" s="44">
        <v>3087259</v>
      </c>
      <c r="HE458" s="21"/>
      <c r="HF458" s="21"/>
      <c r="HG458" s="21"/>
      <c r="HH458" s="21"/>
      <c r="HI458" s="21">
        <v>103662</v>
      </c>
      <c r="HJ458" s="44">
        <v>1608243</v>
      </c>
      <c r="HK458" s="21"/>
      <c r="HL458" s="21"/>
      <c r="HM458" s="21">
        <v>1711905</v>
      </c>
      <c r="HN458" s="21">
        <v>-1484301</v>
      </c>
      <c r="HO458" s="21"/>
      <c r="HP458" s="44"/>
      <c r="HQ458" s="47"/>
      <c r="HR458" s="47"/>
      <c r="HS458" s="47"/>
      <c r="HT458" s="47" t="s">
        <v>3223</v>
      </c>
      <c r="HU458" s="47">
        <v>331294.08000000002</v>
      </c>
      <c r="HV458" s="47">
        <v>1848</v>
      </c>
      <c r="HW458" s="47">
        <v>0</v>
      </c>
      <c r="HX458" s="47">
        <v>4759</v>
      </c>
      <c r="HY458" s="47">
        <v>28130</v>
      </c>
      <c r="HZ458" s="47">
        <v>36123</v>
      </c>
      <c r="IA458" s="47">
        <v>0</v>
      </c>
      <c r="IB458" s="47">
        <v>0</v>
      </c>
      <c r="IC458" s="47">
        <v>0</v>
      </c>
      <c r="ID458"/>
      <c r="IE458" s="47">
        <v>3769</v>
      </c>
      <c r="IF458">
        <v>5898</v>
      </c>
      <c r="IG458" s="47"/>
      <c r="IH458" s="47">
        <v>13845</v>
      </c>
      <c r="II458">
        <v>1348</v>
      </c>
      <c r="IJ458">
        <v>2562</v>
      </c>
      <c r="IK458"/>
      <c r="IL458">
        <v>16114</v>
      </c>
      <c r="IM458">
        <v>114396</v>
      </c>
      <c r="IN458">
        <v>0</v>
      </c>
      <c r="IO458">
        <v>0</v>
      </c>
      <c r="IP458">
        <v>0</v>
      </c>
      <c r="IQ458">
        <v>0</v>
      </c>
      <c r="IR458">
        <v>0</v>
      </c>
      <c r="IS458">
        <v>0</v>
      </c>
      <c r="IT458">
        <v>0</v>
      </c>
      <c r="IU458">
        <v>150591</v>
      </c>
      <c r="IV458">
        <v>0</v>
      </c>
      <c r="IW458">
        <v>292245</v>
      </c>
      <c r="IX458">
        <v>1031889</v>
      </c>
      <c r="IY458">
        <v>855787</v>
      </c>
      <c r="IZ458">
        <v>0</v>
      </c>
      <c r="JA458">
        <v>0</v>
      </c>
      <c r="JB458">
        <v>0</v>
      </c>
      <c r="JC458"/>
      <c r="JD458">
        <v>90359</v>
      </c>
      <c r="JE458">
        <v>112959</v>
      </c>
      <c r="JF458"/>
      <c r="JG458">
        <v>280375</v>
      </c>
      <c r="JH458">
        <v>32122</v>
      </c>
      <c r="JI458">
        <v>69793</v>
      </c>
      <c r="JJ458"/>
      <c r="JK458">
        <v>679368</v>
      </c>
      <c r="JL458">
        <v>3595488</v>
      </c>
      <c r="JM458">
        <v>0</v>
      </c>
      <c r="JN458">
        <v>0</v>
      </c>
      <c r="JO458">
        <v>0</v>
      </c>
      <c r="JP458">
        <v>0</v>
      </c>
      <c r="JQ458">
        <v>0</v>
      </c>
      <c r="JR458">
        <v>0</v>
      </c>
      <c r="JS458">
        <v>0</v>
      </c>
      <c r="JT458"/>
      <c r="JU458"/>
      <c r="JV458"/>
      <c r="JW458"/>
      <c r="JX458"/>
      <c r="JY458"/>
      <c r="JZ458"/>
      <c r="KA458"/>
      <c r="KB458"/>
      <c r="KC458"/>
      <c r="KD458"/>
      <c r="KE458"/>
      <c r="KF458">
        <v>76</v>
      </c>
      <c r="KG458">
        <v>148</v>
      </c>
      <c r="KH458">
        <v>34</v>
      </c>
      <c r="KI458">
        <v>46</v>
      </c>
      <c r="KJ458">
        <v>89</v>
      </c>
      <c r="KK458">
        <v>19</v>
      </c>
      <c r="KL458">
        <v>24</v>
      </c>
      <c r="KM458">
        <v>47</v>
      </c>
      <c r="KN458">
        <v>12</v>
      </c>
      <c r="KO458">
        <v>0</v>
      </c>
      <c r="KP458">
        <v>1</v>
      </c>
      <c r="KQ458">
        <v>0</v>
      </c>
      <c r="KR458">
        <v>1</v>
      </c>
      <c r="KS458">
        <v>0</v>
      </c>
      <c r="KT458">
        <v>0</v>
      </c>
      <c r="KU458">
        <v>1</v>
      </c>
      <c r="KV458">
        <v>0</v>
      </c>
      <c r="KW458">
        <v>0</v>
      </c>
      <c r="KX458">
        <v>0</v>
      </c>
      <c r="KY458">
        <v>0</v>
      </c>
      <c r="KZ458">
        <v>0</v>
      </c>
      <c r="LA458">
        <v>0</v>
      </c>
      <c r="LB458">
        <v>0</v>
      </c>
      <c r="LC458">
        <v>0</v>
      </c>
      <c r="LD458">
        <v>1</v>
      </c>
      <c r="LE458">
        <v>0</v>
      </c>
      <c r="LF458">
        <v>0</v>
      </c>
      <c r="LG458">
        <v>0</v>
      </c>
      <c r="LH458">
        <v>0</v>
      </c>
    </row>
    <row r="459" spans="1:320" s="34" customFormat="1" ht="15" customHeight="1" x14ac:dyDescent="0.25">
      <c r="A459" s="45">
        <v>206190767</v>
      </c>
      <c r="B459" s="45" t="s">
        <v>4262</v>
      </c>
      <c r="C459" s="46">
        <v>45292</v>
      </c>
      <c r="D459" s="46">
        <v>45657</v>
      </c>
      <c r="E459" s="47">
        <v>366</v>
      </c>
      <c r="F459" s="45" t="s">
        <v>883</v>
      </c>
      <c r="G459" s="45" t="s">
        <v>884</v>
      </c>
      <c r="H459" s="45" t="s">
        <v>1030</v>
      </c>
      <c r="I459" s="45" t="s">
        <v>886</v>
      </c>
      <c r="J459" s="45" t="s">
        <v>887</v>
      </c>
      <c r="K459" s="45" t="s">
        <v>1031</v>
      </c>
      <c r="L459" s="45" t="s">
        <v>2768</v>
      </c>
      <c r="M459" s="45" t="s">
        <v>4263</v>
      </c>
      <c r="N459" s="45" t="s">
        <v>4264</v>
      </c>
      <c r="O459" s="45" t="s">
        <v>3688</v>
      </c>
      <c r="P459" s="45" t="s">
        <v>3689</v>
      </c>
      <c r="Q459" s="45" t="s">
        <v>4265</v>
      </c>
      <c r="R459" t="s">
        <v>4266</v>
      </c>
      <c r="S459" s="45" t="s">
        <v>893</v>
      </c>
      <c r="T459"/>
      <c r="U459" s="47">
        <v>181</v>
      </c>
      <c r="V459" s="47">
        <v>181</v>
      </c>
      <c r="W459" s="47" t="s">
        <v>913</v>
      </c>
      <c r="X459" s="47">
        <v>66246</v>
      </c>
      <c r="Y459" s="47">
        <v>62321</v>
      </c>
      <c r="Z459" s="48">
        <v>216.55</v>
      </c>
      <c r="AA459" s="44">
        <v>342</v>
      </c>
      <c r="AB459" s="44">
        <v>344</v>
      </c>
      <c r="AC459" s="44">
        <v>10862</v>
      </c>
      <c r="AD459" s="44"/>
      <c r="AE459" s="44">
        <v>1811</v>
      </c>
      <c r="AF459" s="44">
        <v>47791</v>
      </c>
      <c r="AG459" s="44"/>
      <c r="AH459" s="47">
        <v>1096</v>
      </c>
      <c r="AI459" s="47">
        <v>458</v>
      </c>
      <c r="AJ459">
        <v>303</v>
      </c>
      <c r="AK459" t="s">
        <v>914</v>
      </c>
      <c r="AL459">
        <v>44080</v>
      </c>
      <c r="AM459"/>
      <c r="AN459"/>
      <c r="AO459"/>
      <c r="AP459">
        <v>18241</v>
      </c>
      <c r="AQ459"/>
      <c r="AR459" s="44"/>
      <c r="AS459" s="44"/>
      <c r="AT459" s="44"/>
      <c r="AU459" s="44">
        <v>26304305</v>
      </c>
      <c r="AV459" s="44">
        <v>13330165</v>
      </c>
      <c r="AW459" s="44">
        <v>9648119</v>
      </c>
      <c r="AX459" s="44">
        <v>99341</v>
      </c>
      <c r="AY459" s="44">
        <v>30085692</v>
      </c>
      <c r="AZ459" s="21">
        <v>27763411</v>
      </c>
      <c r="BA459" s="21">
        <v>2322281</v>
      </c>
      <c r="BB459" s="44">
        <v>3</v>
      </c>
      <c r="BC459" s="44"/>
      <c r="BD459" s="44"/>
      <c r="BE459" s="44">
        <v>2322284</v>
      </c>
      <c r="BF459" s="44">
        <v>3448910</v>
      </c>
      <c r="BG459" s="44"/>
      <c r="BH459" s="44">
        <v>949155</v>
      </c>
      <c r="BI459" s="21">
        <v>20900655</v>
      </c>
      <c r="BJ459" s="21"/>
      <c r="BK459" s="21">
        <v>705880</v>
      </c>
      <c r="BL459" s="21">
        <v>207290</v>
      </c>
      <c r="BM459" s="21">
        <v>92415</v>
      </c>
      <c r="BN459" s="21">
        <v>13444400</v>
      </c>
      <c r="BO459" s="21"/>
      <c r="BP459" s="21"/>
      <c r="BQ459" s="44"/>
      <c r="BR459" s="21">
        <v>12859905</v>
      </c>
      <c r="BS459" s="44"/>
      <c r="BT459" s="21"/>
      <c r="BU459" s="44"/>
      <c r="BV459" s="21"/>
      <c r="BW459" s="44">
        <v>10004217</v>
      </c>
      <c r="BX459" s="21"/>
      <c r="BY459" s="21"/>
      <c r="BZ459" s="21"/>
      <c r="CA459" s="44">
        <v>2063190</v>
      </c>
      <c r="CB459" s="44"/>
      <c r="CC459" s="44"/>
      <c r="CD459" s="44"/>
      <c r="CE459" s="44"/>
      <c r="CF459" s="44"/>
      <c r="CG459" s="44">
        <v>1261712</v>
      </c>
      <c r="CH459" s="44"/>
      <c r="CI459" s="21">
        <v>1046</v>
      </c>
      <c r="CJ459" s="44"/>
      <c r="CK459" s="21"/>
      <c r="CL459" s="44"/>
      <c r="CM459" s="44">
        <v>2271461</v>
      </c>
      <c r="CN459" s="44">
        <v>0</v>
      </c>
      <c r="CO459" s="44">
        <v>3193734</v>
      </c>
      <c r="CP459" s="44">
        <v>0</v>
      </c>
      <c r="CQ459" s="21">
        <v>3729915</v>
      </c>
      <c r="CR459" s="44">
        <v>806367</v>
      </c>
      <c r="CS459" s="44">
        <v>2998721</v>
      </c>
      <c r="CT459" s="44">
        <v>273407</v>
      </c>
      <c r="CU459" s="44"/>
      <c r="CV459" s="44">
        <v>56560</v>
      </c>
      <c r="CW459" s="21"/>
      <c r="CX459" s="21"/>
      <c r="CY459" s="21"/>
      <c r="CZ459" s="21"/>
      <c r="DA459" s="21"/>
      <c r="DB459" s="21"/>
      <c r="DC459" s="21"/>
      <c r="DD459" s="21"/>
      <c r="DE459" s="44"/>
      <c r="DF459" s="21"/>
      <c r="DG459" s="44"/>
      <c r="DH459" s="21"/>
      <c r="DI459" s="44"/>
      <c r="DJ459" s="44"/>
      <c r="DK459" s="44"/>
      <c r="DL459" s="44"/>
      <c r="DM459" s="21"/>
      <c r="DN459" s="44"/>
      <c r="DO459" s="44"/>
      <c r="DP459" s="44"/>
      <c r="DQ459" s="44"/>
      <c r="DR459" s="44"/>
      <c r="DS459" s="44"/>
      <c r="DT459" s="44"/>
      <c r="DU459" s="44"/>
      <c r="DV459" s="44"/>
      <c r="DW459" s="44"/>
      <c r="DX459" s="44"/>
      <c r="DY459" s="44"/>
      <c r="DZ459" s="44"/>
      <c r="EA459" s="44"/>
      <c r="EB459" s="21"/>
      <c r="EC459" s="44">
        <v>4178556</v>
      </c>
      <c r="ED459" s="44"/>
      <c r="EE459" s="21"/>
      <c r="EF459" s="44"/>
      <c r="EG459" s="21">
        <v>2181726</v>
      </c>
      <c r="EH459" s="44"/>
      <c r="EI459" s="21">
        <v>1815965</v>
      </c>
      <c r="EJ459" s="44"/>
      <c r="EK459" s="44"/>
      <c r="EL459" s="21"/>
      <c r="EM459" s="44">
        <v>1460355</v>
      </c>
      <c r="EN459" s="44"/>
      <c r="EO459" s="44">
        <v>11517</v>
      </c>
      <c r="EP459" s="21"/>
      <c r="EQ459" s="21"/>
      <c r="ER459" s="21"/>
      <c r="ES459" s="21"/>
      <c r="ET459" s="44"/>
      <c r="EU459" s="21"/>
      <c r="EV459" s="44"/>
      <c r="EW459" s="21"/>
      <c r="EX459" s="44"/>
      <c r="EY459" s="44"/>
      <c r="EZ459" s="21"/>
      <c r="FA459" s="21"/>
      <c r="FB459" s="44"/>
      <c r="FC459" s="44"/>
      <c r="FD459" s="21"/>
      <c r="FE459" s="112"/>
      <c r="FF459" s="44"/>
      <c r="FG459" s="44">
        <v>13991831</v>
      </c>
      <c r="FH459" s="44">
        <v>3652351</v>
      </c>
      <c r="FI459" s="44">
        <v>10119229</v>
      </c>
      <c r="FJ459" s="44">
        <v>752631</v>
      </c>
      <c r="FK459" s="44">
        <v>7256557</v>
      </c>
      <c r="FL459" s="44"/>
      <c r="FM459" s="44"/>
      <c r="FN459" s="44"/>
      <c r="FO459" s="44">
        <v>7121742</v>
      </c>
      <c r="FP459" s="44"/>
      <c r="FQ459" s="44"/>
      <c r="FR459" s="44"/>
      <c r="FS459" s="44"/>
      <c r="FT459" s="44">
        <v>1759</v>
      </c>
      <c r="FU459" s="44"/>
      <c r="FV459" s="21">
        <v>638599</v>
      </c>
      <c r="FW459" s="44"/>
      <c r="FX459" s="44">
        <v>719922</v>
      </c>
      <c r="FY459" s="44">
        <v>121091</v>
      </c>
      <c r="FZ459" s="44">
        <v>360518</v>
      </c>
      <c r="GA459" s="44">
        <v>76896</v>
      </c>
      <c r="GB459" s="44"/>
      <c r="GC459" s="44">
        <v>33505</v>
      </c>
      <c r="GD459" s="44">
        <v>923970</v>
      </c>
      <c r="GE459" s="44">
        <v>687862</v>
      </c>
      <c r="GF459" s="44">
        <v>447051</v>
      </c>
      <c r="GG459" s="44">
        <v>1480936</v>
      </c>
      <c r="GH459" s="44">
        <v>224209</v>
      </c>
      <c r="GI459" s="44">
        <v>461379</v>
      </c>
      <c r="GJ459" s="44">
        <v>170862</v>
      </c>
      <c r="GK459" s="44">
        <v>5671150</v>
      </c>
      <c r="GL459" s="44">
        <v>53449</v>
      </c>
      <c r="GM459" s="44">
        <v>1194600</v>
      </c>
      <c r="GN459" s="44">
        <v>72266</v>
      </c>
      <c r="GO459" s="44">
        <v>17488</v>
      </c>
      <c r="GP459" s="44"/>
      <c r="GQ459" s="44"/>
      <c r="GR459" s="44">
        <v>27600</v>
      </c>
      <c r="GS459" s="44">
        <v>10009031</v>
      </c>
      <c r="GT459" s="44"/>
      <c r="GU459" s="21">
        <v>151281</v>
      </c>
      <c r="GV459" s="44">
        <v>1397473</v>
      </c>
      <c r="GW459" s="44"/>
      <c r="GX459" s="44"/>
      <c r="GY459" s="44">
        <v>11557785</v>
      </c>
      <c r="GZ459" s="44">
        <v>3710510</v>
      </c>
      <c r="HA459" s="44"/>
      <c r="HB459" s="44"/>
      <c r="HC459" s="44">
        <v>7847275</v>
      </c>
      <c r="HD459" s="44">
        <v>11557785</v>
      </c>
      <c r="HE459" s="21"/>
      <c r="HF459" s="21"/>
      <c r="HG459" s="21">
        <v>386712</v>
      </c>
      <c r="HH459" s="21"/>
      <c r="HI459" s="21">
        <v>21096</v>
      </c>
      <c r="HJ459" s="44"/>
      <c r="HK459" s="21">
        <v>669367</v>
      </c>
      <c r="HL459" s="21">
        <v>1555808</v>
      </c>
      <c r="HM459" s="21">
        <v>2246271</v>
      </c>
      <c r="HN459" s="21">
        <v>-2094990</v>
      </c>
      <c r="HO459" s="21"/>
      <c r="HP459" s="44"/>
      <c r="HQ459" s="47"/>
      <c r="HR459" s="47"/>
      <c r="HS459" s="47"/>
      <c r="HT459" s="47" t="s">
        <v>4267</v>
      </c>
      <c r="HU459" s="47">
        <v>2894197.8000000003</v>
      </c>
      <c r="HV459" s="47">
        <v>2397</v>
      </c>
      <c r="HW459" s="47">
        <v>0</v>
      </c>
      <c r="HX459" s="47">
        <v>38883</v>
      </c>
      <c r="HY459" s="47">
        <v>88325</v>
      </c>
      <c r="HZ459" s="47">
        <v>151382</v>
      </c>
      <c r="IA459" s="47">
        <v>31716</v>
      </c>
      <c r="IB459" s="47">
        <v>0</v>
      </c>
      <c r="IC459" s="47">
        <v>5429</v>
      </c>
      <c r="ID459"/>
      <c r="IE459" s="47">
        <v>7653</v>
      </c>
      <c r="IF459">
        <v>25125</v>
      </c>
      <c r="IG459" s="47">
        <v>15029</v>
      </c>
      <c r="IH459" s="47">
        <v>31899</v>
      </c>
      <c r="II459">
        <v>7131</v>
      </c>
      <c r="IJ459">
        <v>19266</v>
      </c>
      <c r="IK459">
        <v>2419</v>
      </c>
      <c r="IL459">
        <v>29543</v>
      </c>
      <c r="IM459">
        <v>456197</v>
      </c>
      <c r="IN459">
        <v>0</v>
      </c>
      <c r="IO459">
        <v>0</v>
      </c>
      <c r="IP459">
        <v>0</v>
      </c>
      <c r="IQ459">
        <v>0</v>
      </c>
      <c r="IR459">
        <v>0</v>
      </c>
      <c r="IS459">
        <v>0</v>
      </c>
      <c r="IT459">
        <v>0</v>
      </c>
      <c r="IU459">
        <v>231188</v>
      </c>
      <c r="IV459">
        <v>0</v>
      </c>
      <c r="IW459">
        <v>2094378</v>
      </c>
      <c r="IX459">
        <v>3306693</v>
      </c>
      <c r="IY459">
        <v>3594903</v>
      </c>
      <c r="IZ459">
        <v>1145161</v>
      </c>
      <c r="JA459">
        <v>0</v>
      </c>
      <c r="JB459">
        <v>266179</v>
      </c>
      <c r="JC459"/>
      <c r="JD459">
        <v>217145</v>
      </c>
      <c r="JE459">
        <v>448801</v>
      </c>
      <c r="JF459">
        <v>274408</v>
      </c>
      <c r="JG459">
        <v>657234</v>
      </c>
      <c r="JH459">
        <v>177798</v>
      </c>
      <c r="JI459">
        <v>360541</v>
      </c>
      <c r="JJ459">
        <v>135297</v>
      </c>
      <c r="JK459">
        <v>1082105</v>
      </c>
      <c r="JL459">
        <v>13991831</v>
      </c>
      <c r="JM459">
        <v>0</v>
      </c>
      <c r="JN459">
        <v>0</v>
      </c>
      <c r="JO459">
        <v>0</v>
      </c>
      <c r="JP459">
        <v>0</v>
      </c>
      <c r="JQ459">
        <v>0</v>
      </c>
      <c r="JR459">
        <v>0</v>
      </c>
      <c r="JS459">
        <v>0</v>
      </c>
      <c r="JT459"/>
      <c r="JU459"/>
      <c r="JV459"/>
      <c r="JW459"/>
      <c r="JX459"/>
      <c r="JY459"/>
      <c r="JZ459"/>
      <c r="KA459"/>
      <c r="KB459"/>
      <c r="KC459"/>
      <c r="KD459"/>
      <c r="KE459"/>
      <c r="KF459">
        <v>259</v>
      </c>
      <c r="KG459">
        <v>358</v>
      </c>
      <c r="KH459">
        <v>195</v>
      </c>
      <c r="KI459">
        <v>155</v>
      </c>
      <c r="KJ459">
        <v>223</v>
      </c>
      <c r="KK459">
        <v>117</v>
      </c>
      <c r="KL459">
        <v>73</v>
      </c>
      <c r="KM459">
        <v>113</v>
      </c>
      <c r="KN459">
        <v>51</v>
      </c>
      <c r="KO459">
        <v>1</v>
      </c>
      <c r="KP459">
        <v>0</v>
      </c>
      <c r="KQ459">
        <v>0</v>
      </c>
      <c r="KR459">
        <v>0</v>
      </c>
      <c r="KS459">
        <v>0</v>
      </c>
      <c r="KT459">
        <v>1</v>
      </c>
      <c r="KU459">
        <v>1</v>
      </c>
      <c r="KV459">
        <v>0</v>
      </c>
      <c r="KW459">
        <v>0</v>
      </c>
      <c r="KX459">
        <v>0</v>
      </c>
      <c r="KY459">
        <v>1</v>
      </c>
      <c r="KZ459">
        <v>0</v>
      </c>
      <c r="LA459">
        <v>0</v>
      </c>
      <c r="LB459">
        <v>0</v>
      </c>
      <c r="LC459">
        <v>0</v>
      </c>
      <c r="LD459">
        <v>1</v>
      </c>
      <c r="LE459">
        <v>0</v>
      </c>
      <c r="LF459">
        <v>0</v>
      </c>
      <c r="LG459">
        <v>0</v>
      </c>
      <c r="LH459">
        <v>0</v>
      </c>
    </row>
    <row r="460" spans="1:320" s="34" customFormat="1" ht="15" customHeight="1" x14ac:dyDescent="0.25">
      <c r="A460" s="45">
        <v>206190770</v>
      </c>
      <c r="B460" s="45" t="s">
        <v>4268</v>
      </c>
      <c r="C460" s="46">
        <v>45292</v>
      </c>
      <c r="D460" s="46">
        <v>45657</v>
      </c>
      <c r="E460" s="47">
        <v>366</v>
      </c>
      <c r="F460" s="45" t="s">
        <v>883</v>
      </c>
      <c r="G460" s="45" t="s">
        <v>884</v>
      </c>
      <c r="H460" s="45" t="s">
        <v>1030</v>
      </c>
      <c r="I460" s="45" t="s">
        <v>886</v>
      </c>
      <c r="J460" s="45" t="s">
        <v>887</v>
      </c>
      <c r="K460" s="45" t="s">
        <v>1031</v>
      </c>
      <c r="L460" s="45" t="s">
        <v>2528</v>
      </c>
      <c r="M460" s="45" t="s">
        <v>4269</v>
      </c>
      <c r="N460" s="45" t="s">
        <v>4270</v>
      </c>
      <c r="O460" s="45" t="s">
        <v>3938</v>
      </c>
      <c r="P460" s="45" t="s">
        <v>4271</v>
      </c>
      <c r="Q460" s="45" t="s">
        <v>4272</v>
      </c>
      <c r="R460" t="s">
        <v>4273</v>
      </c>
      <c r="S460" s="45" t="s">
        <v>884</v>
      </c>
      <c r="T460"/>
      <c r="U460" s="47">
        <v>98</v>
      </c>
      <c r="V460" s="47">
        <v>98</v>
      </c>
      <c r="W460" s="47" t="s">
        <v>894</v>
      </c>
      <c r="X460" s="47">
        <v>35868</v>
      </c>
      <c r="Y460" s="47">
        <v>34215</v>
      </c>
      <c r="Z460" s="48">
        <v>219.58</v>
      </c>
      <c r="AA460" s="44">
        <v>189</v>
      </c>
      <c r="AB460" s="44">
        <v>191</v>
      </c>
      <c r="AC460" s="44">
        <v>9384</v>
      </c>
      <c r="AD460" s="44">
        <v>589</v>
      </c>
      <c r="AE460" s="44">
        <v>2060</v>
      </c>
      <c r="AF460" s="44">
        <v>20909</v>
      </c>
      <c r="AG460" s="44"/>
      <c r="AH460" s="47"/>
      <c r="AI460" s="47">
        <v>357</v>
      </c>
      <c r="AJ460">
        <v>916</v>
      </c>
      <c r="AK460" t="s">
        <v>895</v>
      </c>
      <c r="AL460">
        <v>34215</v>
      </c>
      <c r="AM460"/>
      <c r="AN460"/>
      <c r="AO460"/>
      <c r="AP460"/>
      <c r="AQ460"/>
      <c r="AR460" s="44"/>
      <c r="AS460" s="44"/>
      <c r="AT460" s="44"/>
      <c r="AU460" s="44">
        <v>11975250</v>
      </c>
      <c r="AV460" s="44">
        <v>2770689</v>
      </c>
      <c r="AW460" s="44">
        <v>-2810709</v>
      </c>
      <c r="AX460" s="44">
        <v>1752</v>
      </c>
      <c r="AY460" s="44">
        <v>17558400</v>
      </c>
      <c r="AZ460" s="21">
        <v>14742676</v>
      </c>
      <c r="BA460" s="21">
        <v>2815724</v>
      </c>
      <c r="BB460" s="44">
        <v>-919568</v>
      </c>
      <c r="BC460" s="44"/>
      <c r="BD460" s="44"/>
      <c r="BE460" s="44">
        <v>1896156</v>
      </c>
      <c r="BF460" s="44">
        <v>3284400</v>
      </c>
      <c r="BG460" s="44">
        <v>206150</v>
      </c>
      <c r="BH460" s="44">
        <v>721000</v>
      </c>
      <c r="BI460" s="21">
        <v>7318150</v>
      </c>
      <c r="BJ460" s="21"/>
      <c r="BK460" s="21"/>
      <c r="BL460" s="21">
        <v>124950</v>
      </c>
      <c r="BM460" s="21">
        <v>320600</v>
      </c>
      <c r="BN460" s="21">
        <v>11975250</v>
      </c>
      <c r="BO460" s="21"/>
      <c r="BP460" s="21"/>
      <c r="BQ460" s="44"/>
      <c r="BR460" s="21"/>
      <c r="BS460" s="44"/>
      <c r="BT460" s="21"/>
      <c r="BU460" s="44"/>
      <c r="BV460" s="21"/>
      <c r="BW460" s="44">
        <v>2534950</v>
      </c>
      <c r="BX460" s="21"/>
      <c r="BY460" s="21">
        <v>159815</v>
      </c>
      <c r="BZ460" s="21"/>
      <c r="CA460" s="44"/>
      <c r="CB460" s="44"/>
      <c r="CC460" s="44">
        <v>74094</v>
      </c>
      <c r="CD460" s="44"/>
      <c r="CE460" s="44"/>
      <c r="CF460" s="44"/>
      <c r="CG460" s="44"/>
      <c r="CH460" s="44"/>
      <c r="CI460" s="21"/>
      <c r="CJ460" s="44"/>
      <c r="CK460" s="21">
        <v>1830</v>
      </c>
      <c r="CL460" s="44"/>
      <c r="CM460" s="44">
        <v>26652</v>
      </c>
      <c r="CN460" s="44">
        <v>0</v>
      </c>
      <c r="CO460" s="44">
        <v>918219</v>
      </c>
      <c r="CP460" s="44">
        <v>0</v>
      </c>
      <c r="CQ460" s="21">
        <v>971681</v>
      </c>
      <c r="CR460" s="44">
        <v>189268</v>
      </c>
      <c r="CS460" s="44">
        <v>588274</v>
      </c>
      <c r="CT460" s="44">
        <v>25176</v>
      </c>
      <c r="CU460" s="44"/>
      <c r="CV460" s="44">
        <v>51419</v>
      </c>
      <c r="CW460" s="21"/>
      <c r="CX460" s="21"/>
      <c r="CY460" s="21"/>
      <c r="CZ460" s="21"/>
      <c r="DA460" s="21"/>
      <c r="DB460" s="21"/>
      <c r="DC460" s="21"/>
      <c r="DD460" s="21"/>
      <c r="DE460" s="44"/>
      <c r="DF460" s="21"/>
      <c r="DG460" s="44"/>
      <c r="DH460" s="21"/>
      <c r="DI460" s="44"/>
      <c r="DJ460" s="44"/>
      <c r="DK460" s="44"/>
      <c r="DL460" s="44"/>
      <c r="DM460" s="21"/>
      <c r="DN460" s="44"/>
      <c r="DO460" s="44"/>
      <c r="DP460" s="44"/>
      <c r="DQ460" s="44"/>
      <c r="DR460" s="44"/>
      <c r="DS460" s="44"/>
      <c r="DT460" s="44"/>
      <c r="DU460" s="44"/>
      <c r="DV460" s="44"/>
      <c r="DW460" s="44"/>
      <c r="DX460" s="44"/>
      <c r="DY460" s="44">
        <v>174</v>
      </c>
      <c r="DZ460" s="44"/>
      <c r="EA460" s="44"/>
      <c r="EB460" s="21"/>
      <c r="EC460" s="44">
        <v>-3279582</v>
      </c>
      <c r="ED460" s="44"/>
      <c r="EE460" s="21">
        <v>32876</v>
      </c>
      <c r="EF460" s="44"/>
      <c r="EG460" s="21">
        <v>-11645</v>
      </c>
      <c r="EH460" s="44"/>
      <c r="EI460" s="21">
        <v>426448</v>
      </c>
      <c r="EJ460" s="44"/>
      <c r="EK460" s="44"/>
      <c r="EL460" s="21"/>
      <c r="EM460" s="44"/>
      <c r="EN460" s="44"/>
      <c r="EO460" s="44">
        <v>21020</v>
      </c>
      <c r="EP460" s="21"/>
      <c r="EQ460" s="21"/>
      <c r="ER460" s="21"/>
      <c r="ES460" s="21"/>
      <c r="ET460" s="44"/>
      <c r="EU460" s="21"/>
      <c r="EV460" s="44"/>
      <c r="EW460" s="21"/>
      <c r="EX460" s="44"/>
      <c r="EY460" s="44"/>
      <c r="EZ460" s="21"/>
      <c r="FA460" s="21"/>
      <c r="FB460" s="44"/>
      <c r="FC460" s="44"/>
      <c r="FD460" s="21"/>
      <c r="FE460" s="112"/>
      <c r="FF460" s="44"/>
      <c r="FG460" s="44">
        <v>7711513</v>
      </c>
      <c r="FH460" s="44">
        <v>1676277</v>
      </c>
      <c r="FI460" s="44">
        <v>5354886</v>
      </c>
      <c r="FJ460" s="44">
        <v>255993</v>
      </c>
      <c r="FK460" s="44">
        <v>5821580</v>
      </c>
      <c r="FL460" s="44"/>
      <c r="FM460" s="44"/>
      <c r="FN460" s="44"/>
      <c r="FO460" s="44"/>
      <c r="FP460" s="44"/>
      <c r="FQ460" s="44"/>
      <c r="FR460" s="44"/>
      <c r="FS460" s="44"/>
      <c r="FT460" s="44">
        <v>5818</v>
      </c>
      <c r="FU460" s="44"/>
      <c r="FV460" s="21">
        <v>443347</v>
      </c>
      <c r="FW460" s="44"/>
      <c r="FX460" s="44">
        <v>282066</v>
      </c>
      <c r="FY460" s="44">
        <v>88656</v>
      </c>
      <c r="FZ460" s="44">
        <v>355853</v>
      </c>
      <c r="GA460" s="44">
        <v>42848</v>
      </c>
      <c r="GB460" s="44"/>
      <c r="GC460" s="44">
        <v>35084</v>
      </c>
      <c r="GD460" s="44">
        <v>591587</v>
      </c>
      <c r="GE460" s="44">
        <v>314108</v>
      </c>
      <c r="GF460" s="44">
        <v>121977</v>
      </c>
      <c r="GG460" s="44">
        <v>822681</v>
      </c>
      <c r="GH460" s="44">
        <v>134363</v>
      </c>
      <c r="GI460" s="44">
        <v>532592</v>
      </c>
      <c r="GJ460" s="44">
        <v>114554</v>
      </c>
      <c r="GK460" s="44">
        <v>3717608</v>
      </c>
      <c r="GL460" s="44">
        <v>50499</v>
      </c>
      <c r="GM460" s="44">
        <v>914863</v>
      </c>
      <c r="GN460" s="44">
        <v>49252</v>
      </c>
      <c r="GO460" s="44">
        <v>29695</v>
      </c>
      <c r="GP460" s="44"/>
      <c r="GQ460" s="44">
        <v>10285</v>
      </c>
      <c r="GR460" s="44">
        <v>263360</v>
      </c>
      <c r="GS460" s="44">
        <v>3006683</v>
      </c>
      <c r="GT460" s="44"/>
      <c r="GU460" s="21">
        <v>100</v>
      </c>
      <c r="GV460" s="44"/>
      <c r="GW460" s="44">
        <v>6587</v>
      </c>
      <c r="GX460" s="44">
        <v>911111</v>
      </c>
      <c r="GY460" s="44">
        <v>3924481</v>
      </c>
      <c r="GZ460" s="44">
        <v>1388863</v>
      </c>
      <c r="HA460" s="44"/>
      <c r="HB460" s="44"/>
      <c r="HC460" s="44">
        <v>2535618</v>
      </c>
      <c r="HD460" s="44">
        <v>3924481</v>
      </c>
      <c r="HE460" s="21"/>
      <c r="HF460" s="21"/>
      <c r="HG460" s="21"/>
      <c r="HH460" s="21"/>
      <c r="HI460" s="21">
        <v>0</v>
      </c>
      <c r="HJ460" s="44"/>
      <c r="HK460" s="21"/>
      <c r="HL460" s="21">
        <v>3496</v>
      </c>
      <c r="HM460" s="21">
        <v>3496</v>
      </c>
      <c r="HN460" s="21">
        <v>-3396</v>
      </c>
      <c r="HO460" s="21"/>
      <c r="HP460" s="44"/>
      <c r="HQ460" s="47"/>
      <c r="HR460" s="47"/>
      <c r="HS460" s="47"/>
      <c r="HT460" s="47" t="s">
        <v>2088</v>
      </c>
      <c r="HU460" s="47">
        <v>83331.78</v>
      </c>
      <c r="HV460" s="47">
        <v>2000</v>
      </c>
      <c r="HW460" s="47">
        <v>0</v>
      </c>
      <c r="HX460" s="47">
        <v>14273</v>
      </c>
      <c r="HY460" s="47">
        <v>32650</v>
      </c>
      <c r="HZ460" s="47">
        <v>82871</v>
      </c>
      <c r="IA460" s="47">
        <v>0</v>
      </c>
      <c r="IB460" s="47">
        <v>0</v>
      </c>
      <c r="IC460" s="47">
        <v>10982</v>
      </c>
      <c r="ID460">
        <v>14489</v>
      </c>
      <c r="IE460" s="47">
        <v>4423</v>
      </c>
      <c r="IF460">
        <v>12645</v>
      </c>
      <c r="IG460" s="47">
        <v>5234</v>
      </c>
      <c r="IH460" s="47">
        <v>19758</v>
      </c>
      <c r="II460">
        <v>3241</v>
      </c>
      <c r="IJ460">
        <v>22621</v>
      </c>
      <c r="IK460">
        <v>1960</v>
      </c>
      <c r="IL460">
        <v>24865</v>
      </c>
      <c r="IM460">
        <v>252012</v>
      </c>
      <c r="IN460">
        <v>0</v>
      </c>
      <c r="IO460">
        <v>0</v>
      </c>
      <c r="IP460">
        <v>0</v>
      </c>
      <c r="IQ460">
        <v>0</v>
      </c>
      <c r="IR460">
        <v>0</v>
      </c>
      <c r="IS460">
        <v>0</v>
      </c>
      <c r="IT460">
        <v>0</v>
      </c>
      <c r="IU460">
        <v>182577</v>
      </c>
      <c r="IV460">
        <v>0</v>
      </c>
      <c r="IW460">
        <v>821672</v>
      </c>
      <c r="IX460">
        <v>1320839</v>
      </c>
      <c r="IY460">
        <v>1795821</v>
      </c>
      <c r="IZ460">
        <v>0</v>
      </c>
      <c r="JA460">
        <v>0</v>
      </c>
      <c r="JB460">
        <v>460735</v>
      </c>
      <c r="JC460">
        <v>666339</v>
      </c>
      <c r="JD460">
        <v>124304</v>
      </c>
      <c r="JE460">
        <v>220146</v>
      </c>
      <c r="JF460">
        <v>89051</v>
      </c>
      <c r="JG460">
        <v>391224</v>
      </c>
      <c r="JH460">
        <v>110617</v>
      </c>
      <c r="JI460">
        <v>432859</v>
      </c>
      <c r="JJ460">
        <v>94080</v>
      </c>
      <c r="JK460">
        <v>1001249</v>
      </c>
      <c r="JL460">
        <v>7711513</v>
      </c>
      <c r="JM460">
        <v>0</v>
      </c>
      <c r="JN460">
        <v>0</v>
      </c>
      <c r="JO460">
        <v>0</v>
      </c>
      <c r="JP460">
        <v>0</v>
      </c>
      <c r="JQ460">
        <v>0</v>
      </c>
      <c r="JR460">
        <v>0</v>
      </c>
      <c r="JS460">
        <v>0</v>
      </c>
      <c r="JT460"/>
      <c r="JU460"/>
      <c r="JV460"/>
      <c r="JW460"/>
      <c r="JX460"/>
      <c r="JY460">
        <v>14489</v>
      </c>
      <c r="JZ460"/>
      <c r="KA460"/>
      <c r="KB460"/>
      <c r="KC460"/>
      <c r="KD460"/>
      <c r="KE460">
        <v>666339</v>
      </c>
      <c r="KF460">
        <v>184</v>
      </c>
      <c r="KG460">
        <v>238</v>
      </c>
      <c r="KH460">
        <v>141</v>
      </c>
      <c r="KI460">
        <v>128</v>
      </c>
      <c r="KJ460">
        <v>168</v>
      </c>
      <c r="KK460">
        <v>95</v>
      </c>
      <c r="KL460">
        <v>60</v>
      </c>
      <c r="KM460">
        <v>75</v>
      </c>
      <c r="KN460">
        <v>46</v>
      </c>
      <c r="KO460">
        <v>1</v>
      </c>
      <c r="KP460">
        <v>0</v>
      </c>
      <c r="KQ460">
        <v>0</v>
      </c>
      <c r="KR460">
        <v>0</v>
      </c>
      <c r="KS460">
        <v>1</v>
      </c>
      <c r="KT460">
        <v>0</v>
      </c>
      <c r="KU460">
        <v>1</v>
      </c>
      <c r="KV460">
        <v>0</v>
      </c>
      <c r="KW460">
        <v>0</v>
      </c>
      <c r="KX460">
        <v>0</v>
      </c>
      <c r="KY460">
        <v>0</v>
      </c>
      <c r="KZ460">
        <v>0</v>
      </c>
      <c r="LA460">
        <v>0</v>
      </c>
      <c r="LB460">
        <v>0</v>
      </c>
      <c r="LC460">
        <v>0</v>
      </c>
      <c r="LD460">
        <v>1</v>
      </c>
      <c r="LE460">
        <v>0</v>
      </c>
      <c r="LF460">
        <v>0</v>
      </c>
      <c r="LG460">
        <v>0</v>
      </c>
      <c r="LH460">
        <v>0</v>
      </c>
    </row>
    <row r="461" spans="1:320" s="34" customFormat="1" ht="15" customHeight="1" x14ac:dyDescent="0.25">
      <c r="A461" s="45">
        <v>206190773</v>
      </c>
      <c r="B461" s="45" t="s">
        <v>4274</v>
      </c>
      <c r="C461" s="46">
        <v>45292</v>
      </c>
      <c r="D461" s="46">
        <v>45657</v>
      </c>
      <c r="E461" s="47">
        <v>366</v>
      </c>
      <c r="F461" s="45" t="s">
        <v>883</v>
      </c>
      <c r="G461" s="45" t="s">
        <v>884</v>
      </c>
      <c r="H461" s="45" t="s">
        <v>1030</v>
      </c>
      <c r="I461" s="45" t="s">
        <v>886</v>
      </c>
      <c r="J461" s="45" t="s">
        <v>887</v>
      </c>
      <c r="K461" s="45" t="s">
        <v>1031</v>
      </c>
      <c r="L461" s="45" t="s">
        <v>2709</v>
      </c>
      <c r="M461" s="45" t="s">
        <v>4275</v>
      </c>
      <c r="N461" s="45" t="s">
        <v>4276</v>
      </c>
      <c r="O461" s="45" t="s">
        <v>1034</v>
      </c>
      <c r="P461" s="45" t="s">
        <v>2740</v>
      </c>
      <c r="Q461" s="45" t="s">
        <v>4277</v>
      </c>
      <c r="R461" t="s">
        <v>4278</v>
      </c>
      <c r="S461" s="45" t="s">
        <v>893</v>
      </c>
      <c r="T461"/>
      <c r="U461" s="47">
        <v>99</v>
      </c>
      <c r="V461" s="47">
        <v>99</v>
      </c>
      <c r="W461" s="47" t="s">
        <v>894</v>
      </c>
      <c r="X461" s="47">
        <v>36234</v>
      </c>
      <c r="Y461" s="47">
        <v>33958</v>
      </c>
      <c r="Z461" s="48">
        <v>214.38</v>
      </c>
      <c r="AA461" s="44">
        <v>306</v>
      </c>
      <c r="AB461" s="44">
        <v>287</v>
      </c>
      <c r="AC461" s="44">
        <v>947</v>
      </c>
      <c r="AD461" s="44">
        <v>2569</v>
      </c>
      <c r="AE461" s="44">
        <v>1329</v>
      </c>
      <c r="AF461" s="44">
        <v>24624</v>
      </c>
      <c r="AG461" s="44"/>
      <c r="AH461" s="47">
        <v>566</v>
      </c>
      <c r="AI461" s="47">
        <v>587</v>
      </c>
      <c r="AJ461">
        <v>3336</v>
      </c>
      <c r="AK461" t="s">
        <v>914</v>
      </c>
      <c r="AL461">
        <v>26170</v>
      </c>
      <c r="AM461"/>
      <c r="AN461"/>
      <c r="AO461"/>
      <c r="AP461">
        <v>7788</v>
      </c>
      <c r="AQ461"/>
      <c r="AR461" s="44"/>
      <c r="AS461" s="44"/>
      <c r="AT461" s="44"/>
      <c r="AU461" s="44">
        <v>16912162</v>
      </c>
      <c r="AV461" s="44">
        <v>2403352</v>
      </c>
      <c r="AW461" s="44">
        <v>4700938</v>
      </c>
      <c r="AX461" s="44">
        <v>30233</v>
      </c>
      <c r="AY461" s="44">
        <v>14644809</v>
      </c>
      <c r="AZ461" s="21">
        <v>16859757</v>
      </c>
      <c r="BA461" s="21">
        <v>-2214948</v>
      </c>
      <c r="BB461" s="44">
        <v>23355</v>
      </c>
      <c r="BC461" s="44">
        <v>12590</v>
      </c>
      <c r="BD461" s="44"/>
      <c r="BE461" s="44">
        <v>-2204183</v>
      </c>
      <c r="BF461" s="44">
        <v>437369</v>
      </c>
      <c r="BG461" s="44">
        <v>1330689</v>
      </c>
      <c r="BH461" s="44">
        <v>719618</v>
      </c>
      <c r="BI461" s="21">
        <v>12461427</v>
      </c>
      <c r="BJ461" s="21"/>
      <c r="BK461" s="21">
        <v>293737</v>
      </c>
      <c r="BL461" s="21">
        <v>204349</v>
      </c>
      <c r="BM461" s="21">
        <v>1464973</v>
      </c>
      <c r="BN461" s="21">
        <v>9644889</v>
      </c>
      <c r="BO461" s="21"/>
      <c r="BP461" s="21"/>
      <c r="BQ461" s="44"/>
      <c r="BR461" s="21">
        <v>7267273</v>
      </c>
      <c r="BS461" s="44"/>
      <c r="BT461" s="21"/>
      <c r="BU461" s="44"/>
      <c r="BV461" s="21"/>
      <c r="BW461" s="44">
        <v>692715</v>
      </c>
      <c r="BX461" s="21"/>
      <c r="BY461" s="21">
        <v>191640</v>
      </c>
      <c r="BZ461" s="21"/>
      <c r="CA461" s="44">
        <v>10378</v>
      </c>
      <c r="CB461" s="44"/>
      <c r="CC461" s="44">
        <v>450302</v>
      </c>
      <c r="CD461" s="44"/>
      <c r="CE461" s="44"/>
      <c r="CF461" s="44"/>
      <c r="CG461" s="44">
        <v>729909</v>
      </c>
      <c r="CH461" s="44"/>
      <c r="CI461" s="21">
        <v>4501</v>
      </c>
      <c r="CJ461" s="44"/>
      <c r="CK461" s="21">
        <v>323907</v>
      </c>
      <c r="CL461" s="44"/>
      <c r="CM461" s="44">
        <v>35170</v>
      </c>
      <c r="CN461" s="44">
        <v>70701</v>
      </c>
      <c r="CO461" s="44">
        <v>975710</v>
      </c>
      <c r="CP461" s="44">
        <v>0</v>
      </c>
      <c r="CQ461" s="21">
        <v>876810</v>
      </c>
      <c r="CR461" s="44">
        <v>118550</v>
      </c>
      <c r="CS461" s="44">
        <v>250111</v>
      </c>
      <c r="CT461" s="44">
        <v>42271</v>
      </c>
      <c r="CU461" s="44"/>
      <c r="CV461" s="44">
        <v>34029</v>
      </c>
      <c r="CW461" s="21"/>
      <c r="CX461" s="21"/>
      <c r="CY461" s="21"/>
      <c r="CZ461" s="21"/>
      <c r="DA461" s="21"/>
      <c r="DB461" s="21"/>
      <c r="DC461" s="21"/>
      <c r="DD461" s="21"/>
      <c r="DE461" s="44"/>
      <c r="DF461" s="21"/>
      <c r="DG461" s="44"/>
      <c r="DH461" s="21"/>
      <c r="DI461" s="44"/>
      <c r="DJ461" s="44"/>
      <c r="DK461" s="44"/>
      <c r="DL461" s="44"/>
      <c r="DM461" s="21"/>
      <c r="DN461" s="44"/>
      <c r="DO461" s="44"/>
      <c r="DP461" s="44"/>
      <c r="DQ461" s="44"/>
      <c r="DR461" s="44"/>
      <c r="DS461" s="44"/>
      <c r="DT461" s="44"/>
      <c r="DU461" s="44"/>
      <c r="DV461" s="44"/>
      <c r="DW461" s="44"/>
      <c r="DX461" s="44"/>
      <c r="DY461" s="44">
        <v>-15384</v>
      </c>
      <c r="DZ461" s="44"/>
      <c r="EA461" s="44"/>
      <c r="EB461" s="21"/>
      <c r="EC461" s="44">
        <v>-2334</v>
      </c>
      <c r="ED461" s="44"/>
      <c r="EE461" s="21">
        <v>28841</v>
      </c>
      <c r="EF461" s="44"/>
      <c r="EG461" s="21">
        <v>48011</v>
      </c>
      <c r="EH461" s="44"/>
      <c r="EI461" s="21">
        <v>3713317</v>
      </c>
      <c r="EJ461" s="44"/>
      <c r="EK461" s="44"/>
      <c r="EL461" s="21"/>
      <c r="EM461" s="44">
        <v>769209</v>
      </c>
      <c r="EN461" s="44"/>
      <c r="EO461" s="44">
        <v>159278</v>
      </c>
      <c r="EP461" s="21"/>
      <c r="EQ461" s="21"/>
      <c r="ER461" s="21"/>
      <c r="ES461" s="21"/>
      <c r="ET461" s="44"/>
      <c r="EU461" s="21"/>
      <c r="EV461" s="44"/>
      <c r="EW461" s="21"/>
      <c r="EX461" s="44"/>
      <c r="EY461" s="44"/>
      <c r="EZ461" s="21"/>
      <c r="FA461" s="21"/>
      <c r="FB461" s="44"/>
      <c r="FC461" s="44"/>
      <c r="FD461" s="21"/>
      <c r="FE461" s="112"/>
      <c r="FF461" s="44"/>
      <c r="FG461" s="44">
        <v>7940069</v>
      </c>
      <c r="FH461" s="44">
        <v>1810377</v>
      </c>
      <c r="FI461" s="44">
        <v>7109311</v>
      </c>
      <c r="FJ461" s="44">
        <v>376982</v>
      </c>
      <c r="FK461" s="44">
        <v>4839921</v>
      </c>
      <c r="FL461" s="44"/>
      <c r="FM461" s="44"/>
      <c r="FN461" s="44"/>
      <c r="FO461" s="44">
        <v>3133903</v>
      </c>
      <c r="FP461" s="44"/>
      <c r="FQ461" s="44"/>
      <c r="FR461" s="44"/>
      <c r="FS461" s="44"/>
      <c r="FT461" s="44">
        <v>23447</v>
      </c>
      <c r="FU461" s="44">
        <v>52987</v>
      </c>
      <c r="FV461" s="21">
        <v>365518</v>
      </c>
      <c r="FW461" s="44"/>
      <c r="FX461" s="44">
        <v>317092</v>
      </c>
      <c r="FY461" s="44">
        <v>34273</v>
      </c>
      <c r="FZ461" s="44">
        <v>166460</v>
      </c>
      <c r="GA461" s="44">
        <v>26834</v>
      </c>
      <c r="GB461" s="44"/>
      <c r="GC461" s="44">
        <v>36465</v>
      </c>
      <c r="GD461" s="44">
        <v>464629</v>
      </c>
      <c r="GE461" s="44">
        <v>327707</v>
      </c>
      <c r="GF461" s="44">
        <v>178604</v>
      </c>
      <c r="GG461" s="44">
        <v>852008</v>
      </c>
      <c r="GH461" s="44">
        <v>94502</v>
      </c>
      <c r="GI461" s="44">
        <v>154107</v>
      </c>
      <c r="GJ461" s="44">
        <v>244616</v>
      </c>
      <c r="GK461" s="44">
        <v>3583171</v>
      </c>
      <c r="GL461" s="44">
        <v>142654</v>
      </c>
      <c r="GM461" s="44">
        <v>1422846</v>
      </c>
      <c r="GN461" s="44">
        <v>90759</v>
      </c>
      <c r="GO461" s="44">
        <v>23419</v>
      </c>
      <c r="GP461" s="44"/>
      <c r="GQ461" s="44">
        <v>1133</v>
      </c>
      <c r="GR461" s="44">
        <v>282702</v>
      </c>
      <c r="GS461" s="44">
        <v>1037267</v>
      </c>
      <c r="GT461" s="44"/>
      <c r="GU461" s="21">
        <v>601480</v>
      </c>
      <c r="GV461" s="44">
        <v>659005</v>
      </c>
      <c r="GW461" s="44"/>
      <c r="GX461" s="44">
        <v>21868126</v>
      </c>
      <c r="GY461" s="44">
        <v>24165878</v>
      </c>
      <c r="GZ461" s="44">
        <v>8414003</v>
      </c>
      <c r="HA461" s="44">
        <v>22817890</v>
      </c>
      <c r="HB461" s="44"/>
      <c r="HC461" s="44">
        <v>-7066015</v>
      </c>
      <c r="HD461" s="44">
        <v>24165878</v>
      </c>
      <c r="HE461" s="21">
        <v>4815</v>
      </c>
      <c r="HF461" s="21"/>
      <c r="HG461" s="21">
        <v>6994250</v>
      </c>
      <c r="HH461" s="21"/>
      <c r="HI461" s="21">
        <v>0</v>
      </c>
      <c r="HJ461" s="44"/>
      <c r="HK461" s="21">
        <v>449582</v>
      </c>
      <c r="HL461" s="21">
        <v>407038</v>
      </c>
      <c r="HM461" s="21">
        <v>856620</v>
      </c>
      <c r="HN461" s="21">
        <v>-255140</v>
      </c>
      <c r="HO461" s="21"/>
      <c r="HP461" s="44"/>
      <c r="HQ461" s="47"/>
      <c r="HR461" s="47"/>
      <c r="HS461" s="47"/>
      <c r="HT461" s="47" t="s">
        <v>2392</v>
      </c>
      <c r="HU461" s="47">
        <v>-168280.06</v>
      </c>
      <c r="HV461" s="47">
        <v>3379</v>
      </c>
      <c r="HW461" s="47">
        <v>0</v>
      </c>
      <c r="HX461" s="47">
        <v>13266</v>
      </c>
      <c r="HY461" s="47">
        <v>47328</v>
      </c>
      <c r="HZ461" s="47">
        <v>84258</v>
      </c>
      <c r="IA461" s="47">
        <v>8784</v>
      </c>
      <c r="IB461" s="47">
        <v>0</v>
      </c>
      <c r="IC461" s="47">
        <v>5302</v>
      </c>
      <c r="ID461"/>
      <c r="IE461" s="47">
        <v>3406</v>
      </c>
      <c r="IF461">
        <v>11565</v>
      </c>
      <c r="IG461" s="47">
        <v>6433</v>
      </c>
      <c r="IH461" s="47">
        <v>18509</v>
      </c>
      <c r="II461">
        <v>2007</v>
      </c>
      <c r="IJ461">
        <v>4975</v>
      </c>
      <c r="IK461">
        <v>3760</v>
      </c>
      <c r="IL461">
        <v>16165</v>
      </c>
      <c r="IM461">
        <v>229137</v>
      </c>
      <c r="IN461">
        <v>0</v>
      </c>
      <c r="IO461">
        <v>730</v>
      </c>
      <c r="IP461">
        <v>2060</v>
      </c>
      <c r="IQ461">
        <v>564</v>
      </c>
      <c r="IR461">
        <v>0</v>
      </c>
      <c r="IS461">
        <v>0</v>
      </c>
      <c r="IT461">
        <v>3354</v>
      </c>
      <c r="IU461">
        <v>280760</v>
      </c>
      <c r="IV461">
        <v>0</v>
      </c>
      <c r="IW461">
        <v>829097</v>
      </c>
      <c r="IX461">
        <v>2001012</v>
      </c>
      <c r="IY461">
        <v>2220546</v>
      </c>
      <c r="IZ461">
        <v>364351</v>
      </c>
      <c r="JA461">
        <v>0</v>
      </c>
      <c r="JB461">
        <v>265356</v>
      </c>
      <c r="JC461"/>
      <c r="JD461">
        <v>103718</v>
      </c>
      <c r="JE461">
        <v>208283</v>
      </c>
      <c r="JF461">
        <v>119296</v>
      </c>
      <c r="JG461">
        <v>424508</v>
      </c>
      <c r="JH461">
        <v>75456</v>
      </c>
      <c r="JI461">
        <v>121344</v>
      </c>
      <c r="JJ461">
        <v>202537</v>
      </c>
      <c r="JK461">
        <v>723805</v>
      </c>
      <c r="JL461">
        <v>7940069</v>
      </c>
      <c r="JM461">
        <v>0</v>
      </c>
      <c r="JN461">
        <v>48449</v>
      </c>
      <c r="JO461">
        <v>86865</v>
      </c>
      <c r="JP461">
        <v>14876</v>
      </c>
      <c r="JQ461">
        <v>0</v>
      </c>
      <c r="JR461">
        <v>0</v>
      </c>
      <c r="JS461">
        <v>150190</v>
      </c>
      <c r="JT461"/>
      <c r="JU461"/>
      <c r="JV461"/>
      <c r="JW461"/>
      <c r="JX461"/>
      <c r="JY461"/>
      <c r="JZ461"/>
      <c r="KA461"/>
      <c r="KB461"/>
      <c r="KC461"/>
      <c r="KD461"/>
      <c r="KE461"/>
      <c r="KF461">
        <v>156</v>
      </c>
      <c r="KG461">
        <v>311</v>
      </c>
      <c r="KH461">
        <v>84</v>
      </c>
      <c r="KI461">
        <v>111</v>
      </c>
      <c r="KJ461">
        <v>241</v>
      </c>
      <c r="KK461">
        <v>49</v>
      </c>
      <c r="KL461">
        <v>65</v>
      </c>
      <c r="KM461">
        <v>140</v>
      </c>
      <c r="KN461">
        <v>27</v>
      </c>
      <c r="KO461">
        <v>1</v>
      </c>
      <c r="KP461">
        <v>0</v>
      </c>
      <c r="KQ461">
        <v>0</v>
      </c>
      <c r="KR461">
        <v>0</v>
      </c>
      <c r="KS461">
        <v>1</v>
      </c>
      <c r="KT461">
        <v>0</v>
      </c>
      <c r="KU461">
        <v>1</v>
      </c>
      <c r="KV461">
        <v>0</v>
      </c>
      <c r="KW461">
        <v>0</v>
      </c>
      <c r="KX461">
        <v>0</v>
      </c>
      <c r="KY461">
        <v>1</v>
      </c>
      <c r="KZ461">
        <v>0</v>
      </c>
      <c r="LA461">
        <v>0</v>
      </c>
      <c r="LB461">
        <v>0</v>
      </c>
      <c r="LC461">
        <v>0</v>
      </c>
      <c r="LD461">
        <v>1</v>
      </c>
      <c r="LE461">
        <v>0</v>
      </c>
      <c r="LF461">
        <v>0</v>
      </c>
      <c r="LG461">
        <v>0</v>
      </c>
      <c r="LH461">
        <v>0</v>
      </c>
    </row>
    <row r="462" spans="1:320" s="34" customFormat="1" ht="15" customHeight="1" x14ac:dyDescent="0.25">
      <c r="A462" s="45">
        <v>206190774</v>
      </c>
      <c r="B462" s="45" t="s">
        <v>1257</v>
      </c>
      <c r="C462" s="46">
        <v>45210</v>
      </c>
      <c r="D462" s="46">
        <v>45596</v>
      </c>
      <c r="E462" s="47">
        <v>387</v>
      </c>
      <c r="F462" s="45" t="s">
        <v>883</v>
      </c>
      <c r="G462" s="45" t="s">
        <v>884</v>
      </c>
      <c r="H462" s="45" t="s">
        <v>1030</v>
      </c>
      <c r="I462" s="45" t="s">
        <v>886</v>
      </c>
      <c r="J462" s="45" t="s">
        <v>887</v>
      </c>
      <c r="K462" s="45" t="s">
        <v>1031</v>
      </c>
      <c r="L462" s="45" t="s">
        <v>2709</v>
      </c>
      <c r="M462" s="45" t="s">
        <v>1258</v>
      </c>
      <c r="N462" s="45" t="s">
        <v>1259</v>
      </c>
      <c r="O462" s="45" t="s">
        <v>1034</v>
      </c>
      <c r="P462" s="45" t="s">
        <v>2740</v>
      </c>
      <c r="Q462" s="45" t="s">
        <v>4279</v>
      </c>
      <c r="R462" t="s">
        <v>1260</v>
      </c>
      <c r="S462" s="45" t="s">
        <v>893</v>
      </c>
      <c r="T462"/>
      <c r="U462" s="47">
        <v>99</v>
      </c>
      <c r="V462" s="47">
        <v>99</v>
      </c>
      <c r="W462" s="47" t="s">
        <v>894</v>
      </c>
      <c r="X462" s="47">
        <v>38313</v>
      </c>
      <c r="Y462" s="47">
        <v>32078</v>
      </c>
      <c r="Z462" s="48">
        <v>83.73</v>
      </c>
      <c r="AA462" s="44">
        <v>226</v>
      </c>
      <c r="AB462" s="44">
        <v>224</v>
      </c>
      <c r="AC462" s="44">
        <v>5265</v>
      </c>
      <c r="AD462" s="44"/>
      <c r="AE462" s="44">
        <v>2221</v>
      </c>
      <c r="AF462" s="44">
        <v>22643</v>
      </c>
      <c r="AG462" s="44">
        <v>1299</v>
      </c>
      <c r="AH462" s="47"/>
      <c r="AI462" s="47">
        <v>227</v>
      </c>
      <c r="AJ462">
        <v>423</v>
      </c>
      <c r="AK462" t="s">
        <v>895</v>
      </c>
      <c r="AL462">
        <v>32078</v>
      </c>
      <c r="AM462"/>
      <c r="AN462"/>
      <c r="AO462"/>
      <c r="AP462"/>
      <c r="AQ462"/>
      <c r="AR462" s="44"/>
      <c r="AS462" s="44"/>
      <c r="AT462" s="44"/>
      <c r="AU462" s="44">
        <v>9380265</v>
      </c>
      <c r="AV462" s="44">
        <v>2657500</v>
      </c>
      <c r="AW462" s="44">
        <v>-2116923</v>
      </c>
      <c r="AX462" s="44">
        <v>34891</v>
      </c>
      <c r="AY462" s="44">
        <v>14189579</v>
      </c>
      <c r="AZ462" s="21">
        <v>15000365</v>
      </c>
      <c r="BA462" s="21">
        <v>-810786</v>
      </c>
      <c r="BB462" s="44">
        <v>17950</v>
      </c>
      <c r="BC462" s="44">
        <v>2777</v>
      </c>
      <c r="BD462" s="44"/>
      <c r="BE462" s="44">
        <v>-795613</v>
      </c>
      <c r="BF462" s="44">
        <v>1589770</v>
      </c>
      <c r="BG462" s="44"/>
      <c r="BH462" s="44">
        <v>650766</v>
      </c>
      <c r="BI462" s="21">
        <v>6460068</v>
      </c>
      <c r="BJ462" s="21">
        <v>499930</v>
      </c>
      <c r="BK462" s="21"/>
      <c r="BL462" s="21">
        <v>32514</v>
      </c>
      <c r="BM462" s="21">
        <v>147217</v>
      </c>
      <c r="BN462" s="21">
        <v>9380265</v>
      </c>
      <c r="BO462" s="21"/>
      <c r="BP462" s="21"/>
      <c r="BQ462" s="44"/>
      <c r="BR462" s="21"/>
      <c r="BS462" s="44"/>
      <c r="BT462" s="21"/>
      <c r="BU462" s="44"/>
      <c r="BV462" s="21"/>
      <c r="BW462" s="44">
        <v>2227025</v>
      </c>
      <c r="BX462" s="21"/>
      <c r="BY462" s="21"/>
      <c r="BZ462" s="21"/>
      <c r="CA462" s="44"/>
      <c r="CB462" s="44"/>
      <c r="CC462" s="44">
        <v>78454</v>
      </c>
      <c r="CD462" s="44"/>
      <c r="CE462" s="44">
        <v>349766</v>
      </c>
      <c r="CF462" s="44"/>
      <c r="CG462" s="44"/>
      <c r="CH462" s="44"/>
      <c r="CI462" s="21">
        <v>260</v>
      </c>
      <c r="CJ462" s="44"/>
      <c r="CK462" s="21">
        <v>1995</v>
      </c>
      <c r="CL462" s="44"/>
      <c r="CM462" s="44">
        <v>11786</v>
      </c>
      <c r="CN462" s="44">
        <v>18623</v>
      </c>
      <c r="CO462" s="44">
        <v>1037224</v>
      </c>
      <c r="CP462" s="44">
        <v>5796</v>
      </c>
      <c r="CQ462" s="21">
        <v>1030687</v>
      </c>
      <c r="CR462" s="44">
        <v>145445</v>
      </c>
      <c r="CS462" s="44">
        <v>365006</v>
      </c>
      <c r="CT462" s="44">
        <v>23812</v>
      </c>
      <c r="CU462" s="44"/>
      <c r="CV462" s="44">
        <v>19121</v>
      </c>
      <c r="CW462" s="21"/>
      <c r="CX462" s="21"/>
      <c r="CY462" s="21"/>
      <c r="CZ462" s="21"/>
      <c r="DA462" s="21"/>
      <c r="DB462" s="21"/>
      <c r="DC462" s="21"/>
      <c r="DD462" s="21"/>
      <c r="DE462" s="44"/>
      <c r="DF462" s="21"/>
      <c r="DG462" s="44"/>
      <c r="DH462" s="21"/>
      <c r="DI462" s="44"/>
      <c r="DJ462" s="44"/>
      <c r="DK462" s="44"/>
      <c r="DL462" s="44"/>
      <c r="DM462" s="21"/>
      <c r="DN462" s="44"/>
      <c r="DO462" s="44"/>
      <c r="DP462" s="44"/>
      <c r="DQ462" s="44"/>
      <c r="DR462" s="44"/>
      <c r="DS462" s="44"/>
      <c r="DT462" s="44"/>
      <c r="DU462" s="44"/>
      <c r="DV462" s="44"/>
      <c r="DW462" s="44"/>
      <c r="DX462" s="44"/>
      <c r="DY462" s="44"/>
      <c r="DZ462" s="44"/>
      <c r="EA462" s="44"/>
      <c r="EB462" s="21"/>
      <c r="EC462" s="44">
        <v>-623497</v>
      </c>
      <c r="ED462" s="44"/>
      <c r="EE462" s="21"/>
      <c r="EF462" s="44"/>
      <c r="EG462" s="21">
        <v>-126524</v>
      </c>
      <c r="EH462" s="44"/>
      <c r="EI462" s="21">
        <v>-1360453</v>
      </c>
      <c r="EJ462" s="44"/>
      <c r="EK462" s="44">
        <v>10215</v>
      </c>
      <c r="EL462" s="21"/>
      <c r="EM462" s="44">
        <v>11087</v>
      </c>
      <c r="EN462" s="44"/>
      <c r="EO462" s="44">
        <v>-27751</v>
      </c>
      <c r="EP462" s="21"/>
      <c r="EQ462" s="21"/>
      <c r="ER462" s="21"/>
      <c r="ES462" s="21"/>
      <c r="ET462" s="44"/>
      <c r="EU462" s="21"/>
      <c r="EV462" s="44"/>
      <c r="EW462" s="21"/>
      <c r="EX462" s="44"/>
      <c r="EY462" s="44"/>
      <c r="EZ462" s="21"/>
      <c r="FA462" s="21"/>
      <c r="FB462" s="44"/>
      <c r="FC462" s="44"/>
      <c r="FD462" s="21"/>
      <c r="FE462" s="112"/>
      <c r="FF462" s="44"/>
      <c r="FG462" s="44">
        <v>6174921</v>
      </c>
      <c r="FH462" s="44">
        <v>1604001</v>
      </c>
      <c r="FI462" s="44">
        <v>7221443</v>
      </c>
      <c r="FJ462" s="44">
        <v>310188</v>
      </c>
      <c r="FK462" s="44">
        <v>6000880</v>
      </c>
      <c r="FL462" s="44"/>
      <c r="FM462" s="44"/>
      <c r="FN462" s="44"/>
      <c r="FO462" s="44"/>
      <c r="FP462" s="44"/>
      <c r="FQ462" s="44"/>
      <c r="FR462" s="44"/>
      <c r="FS462" s="44"/>
      <c r="FT462" s="44">
        <v>31954</v>
      </c>
      <c r="FU462" s="44">
        <v>11264</v>
      </c>
      <c r="FV462" s="21">
        <v>431441</v>
      </c>
      <c r="FW462" s="44"/>
      <c r="FX462" s="44">
        <v>403165</v>
      </c>
      <c r="FY462" s="44">
        <v>48488</v>
      </c>
      <c r="FZ462" s="44">
        <v>167299</v>
      </c>
      <c r="GA462" s="44">
        <v>18883</v>
      </c>
      <c r="GB462" s="44"/>
      <c r="GC462" s="44">
        <v>53115</v>
      </c>
      <c r="GD462" s="44">
        <v>437706</v>
      </c>
      <c r="GE462" s="44">
        <v>361951</v>
      </c>
      <c r="GF462" s="44">
        <v>178972</v>
      </c>
      <c r="GG462" s="44">
        <v>833220</v>
      </c>
      <c r="GH462" s="44">
        <v>148063</v>
      </c>
      <c r="GI462" s="44">
        <v>139455</v>
      </c>
      <c r="GJ462" s="44">
        <v>128281</v>
      </c>
      <c r="GK462" s="44">
        <v>3810180</v>
      </c>
      <c r="GL462" s="44">
        <v>64854</v>
      </c>
      <c r="GM462" s="44">
        <v>996207</v>
      </c>
      <c r="GN462" s="44">
        <v>46421</v>
      </c>
      <c r="GO462" s="44">
        <v>14207</v>
      </c>
      <c r="GP462" s="44"/>
      <c r="GQ462" s="44">
        <v>175757</v>
      </c>
      <c r="GR462" s="44">
        <v>498602</v>
      </c>
      <c r="GS462" s="44">
        <v>3491854</v>
      </c>
      <c r="GT462" s="44"/>
      <c r="GU462" s="21">
        <v>308527</v>
      </c>
      <c r="GV462" s="44"/>
      <c r="GW462" s="44">
        <v>4322310</v>
      </c>
      <c r="GX462" s="44">
        <v>2071022</v>
      </c>
      <c r="GY462" s="44">
        <v>10193713</v>
      </c>
      <c r="GZ462" s="44">
        <v>11036184</v>
      </c>
      <c r="HA462" s="44"/>
      <c r="HB462" s="44"/>
      <c r="HC462" s="44">
        <v>-842471</v>
      </c>
      <c r="HD462" s="44">
        <v>10193713</v>
      </c>
      <c r="HE462" s="21"/>
      <c r="HF462" s="21"/>
      <c r="HG462" s="21">
        <v>3937992</v>
      </c>
      <c r="HH462" s="21"/>
      <c r="HI462" s="21">
        <v>0</v>
      </c>
      <c r="HJ462" s="44"/>
      <c r="HK462" s="21">
        <v>236244</v>
      </c>
      <c r="HL462" s="21">
        <v>399611</v>
      </c>
      <c r="HM462" s="21">
        <v>635855</v>
      </c>
      <c r="HN462" s="21">
        <v>-327328</v>
      </c>
      <c r="HO462" s="21"/>
      <c r="HP462" s="44"/>
      <c r="HQ462" s="47"/>
      <c r="HR462" s="47"/>
      <c r="HS462" s="47"/>
      <c r="HT462" s="47" t="s">
        <v>3108</v>
      </c>
      <c r="HU462" s="47">
        <v>993256.55999999994</v>
      </c>
      <c r="HV462" s="47">
        <v>2048</v>
      </c>
      <c r="HW462" s="47">
        <v>0</v>
      </c>
      <c r="HX462" s="47">
        <v>10067</v>
      </c>
      <c r="HY462" s="47">
        <v>26377</v>
      </c>
      <c r="HZ462" s="47">
        <v>79885</v>
      </c>
      <c r="IA462" s="47">
        <v>0</v>
      </c>
      <c r="IB462" s="47">
        <v>0</v>
      </c>
      <c r="IC462" s="47">
        <v>5699</v>
      </c>
      <c r="ID462"/>
      <c r="IE462" s="47">
        <v>2074</v>
      </c>
      <c r="IF462">
        <v>11491</v>
      </c>
      <c r="IG462" s="47">
        <v>5612</v>
      </c>
      <c r="IH462" s="47">
        <v>20285</v>
      </c>
      <c r="II462">
        <v>3435</v>
      </c>
      <c r="IJ462">
        <v>4039</v>
      </c>
      <c r="IK462">
        <v>2073</v>
      </c>
      <c r="IL462">
        <v>19004</v>
      </c>
      <c r="IM462">
        <v>192089</v>
      </c>
      <c r="IN462">
        <v>0</v>
      </c>
      <c r="IO462">
        <v>1472</v>
      </c>
      <c r="IP462">
        <v>2742</v>
      </c>
      <c r="IQ462">
        <v>4768</v>
      </c>
      <c r="IR462">
        <v>0</v>
      </c>
      <c r="IS462">
        <v>0</v>
      </c>
      <c r="IT462">
        <v>8982</v>
      </c>
      <c r="IU462">
        <v>234812</v>
      </c>
      <c r="IV462">
        <v>0</v>
      </c>
      <c r="IW462">
        <v>610949</v>
      </c>
      <c r="IX462">
        <v>1091320</v>
      </c>
      <c r="IY462">
        <v>1964571</v>
      </c>
      <c r="IZ462">
        <v>0</v>
      </c>
      <c r="JA462">
        <v>0</v>
      </c>
      <c r="JB462">
        <v>253656</v>
      </c>
      <c r="JC462"/>
      <c r="JD462">
        <v>93291</v>
      </c>
      <c r="JE462">
        <v>240266</v>
      </c>
      <c r="JF462">
        <v>104206</v>
      </c>
      <c r="JG462">
        <v>426835</v>
      </c>
      <c r="JH462">
        <v>116844</v>
      </c>
      <c r="JI462">
        <v>102937</v>
      </c>
      <c r="JJ462">
        <v>104211</v>
      </c>
      <c r="JK462">
        <v>831023</v>
      </c>
      <c r="JL462">
        <v>6174921</v>
      </c>
      <c r="JM462">
        <v>0</v>
      </c>
      <c r="JN462">
        <v>165568</v>
      </c>
      <c r="JO462">
        <v>180538</v>
      </c>
      <c r="JP462">
        <v>176713</v>
      </c>
      <c r="JQ462">
        <v>0</v>
      </c>
      <c r="JR462">
        <v>0</v>
      </c>
      <c r="JS462">
        <v>522819</v>
      </c>
      <c r="JT462"/>
      <c r="JU462"/>
      <c r="JV462"/>
      <c r="JW462"/>
      <c r="JX462"/>
      <c r="JY462"/>
      <c r="JZ462"/>
      <c r="KA462"/>
      <c r="KB462"/>
      <c r="KC462"/>
      <c r="KD462"/>
      <c r="KE462"/>
      <c r="KF462">
        <v>142</v>
      </c>
      <c r="KG462">
        <v>230</v>
      </c>
      <c r="KH462">
        <v>92</v>
      </c>
      <c r="KI462">
        <v>92</v>
      </c>
      <c r="KJ462">
        <v>160</v>
      </c>
      <c r="KK462">
        <v>57</v>
      </c>
      <c r="KL462">
        <v>59</v>
      </c>
      <c r="KM462">
        <v>102</v>
      </c>
      <c r="KN462">
        <v>39</v>
      </c>
      <c r="KO462">
        <v>1</v>
      </c>
      <c r="KP462">
        <v>0</v>
      </c>
      <c r="KQ462">
        <v>0</v>
      </c>
      <c r="KR462">
        <v>0</v>
      </c>
      <c r="KS462">
        <v>1</v>
      </c>
      <c r="KT462">
        <v>0</v>
      </c>
      <c r="KU462">
        <v>1</v>
      </c>
      <c r="KV462">
        <v>0</v>
      </c>
      <c r="KW462">
        <v>0</v>
      </c>
      <c r="KX462">
        <v>0</v>
      </c>
      <c r="KY462">
        <v>0</v>
      </c>
      <c r="KZ462">
        <v>0</v>
      </c>
      <c r="LA462">
        <v>0</v>
      </c>
      <c r="LB462">
        <v>0</v>
      </c>
      <c r="LC462">
        <v>0</v>
      </c>
      <c r="LD462">
        <v>1</v>
      </c>
      <c r="LE462">
        <v>0</v>
      </c>
      <c r="LF462">
        <v>0</v>
      </c>
      <c r="LG462">
        <v>0</v>
      </c>
      <c r="LH462">
        <v>0</v>
      </c>
    </row>
    <row r="463" spans="1:320" s="34" customFormat="1" ht="15" customHeight="1" x14ac:dyDescent="0.25">
      <c r="A463" s="45">
        <v>206190776</v>
      </c>
      <c r="B463" s="45" t="s">
        <v>4280</v>
      </c>
      <c r="C463" s="46">
        <v>45292</v>
      </c>
      <c r="D463" s="46">
        <v>45657</v>
      </c>
      <c r="E463" s="47">
        <v>366</v>
      </c>
      <c r="F463" s="45" t="s">
        <v>883</v>
      </c>
      <c r="G463" s="45" t="s">
        <v>884</v>
      </c>
      <c r="H463" s="45" t="s">
        <v>1030</v>
      </c>
      <c r="I463" s="45" t="s">
        <v>886</v>
      </c>
      <c r="J463" s="45" t="s">
        <v>887</v>
      </c>
      <c r="K463" s="45" t="s">
        <v>1031</v>
      </c>
      <c r="L463" s="45" t="s">
        <v>2747</v>
      </c>
      <c r="M463" s="45" t="s">
        <v>4281</v>
      </c>
      <c r="N463" s="45" t="s">
        <v>4282</v>
      </c>
      <c r="O463" s="45" t="s">
        <v>3162</v>
      </c>
      <c r="P463" s="45" t="s">
        <v>4283</v>
      </c>
      <c r="Q463" s="45" t="s">
        <v>4284</v>
      </c>
      <c r="R463" t="s">
        <v>4285</v>
      </c>
      <c r="S463" s="45" t="s">
        <v>893</v>
      </c>
      <c r="T463"/>
      <c r="U463" s="47">
        <v>81</v>
      </c>
      <c r="V463" s="47">
        <v>81</v>
      </c>
      <c r="W463" s="47" t="s">
        <v>894</v>
      </c>
      <c r="X463" s="47">
        <v>29646</v>
      </c>
      <c r="Y463" s="47">
        <v>26588</v>
      </c>
      <c r="Z463" s="48">
        <v>213.15</v>
      </c>
      <c r="AA463" s="44">
        <v>347</v>
      </c>
      <c r="AB463" s="44">
        <v>467</v>
      </c>
      <c r="AC463" s="44">
        <v>6662</v>
      </c>
      <c r="AD463" s="44">
        <v>1153</v>
      </c>
      <c r="AE463" s="44">
        <v>1743</v>
      </c>
      <c r="AF463" s="44">
        <v>16605</v>
      </c>
      <c r="AG463" s="44"/>
      <c r="AH463" s="47"/>
      <c r="AI463" s="47">
        <v>213</v>
      </c>
      <c r="AJ463">
        <v>212</v>
      </c>
      <c r="AK463" t="s">
        <v>914</v>
      </c>
      <c r="AL463">
        <v>13234</v>
      </c>
      <c r="AM463"/>
      <c r="AN463"/>
      <c r="AO463"/>
      <c r="AP463">
        <v>13354</v>
      </c>
      <c r="AQ463"/>
      <c r="AR463" s="44"/>
      <c r="AS463" s="44"/>
      <c r="AT463" s="44"/>
      <c r="AU463" s="44">
        <v>13973700</v>
      </c>
      <c r="AV463" s="44">
        <v>8748347</v>
      </c>
      <c r="AW463" s="44">
        <v>5778674</v>
      </c>
      <c r="AX463" s="44">
        <v>51784</v>
      </c>
      <c r="AY463" s="44">
        <v>16995157</v>
      </c>
      <c r="AZ463" s="21">
        <v>18374334</v>
      </c>
      <c r="BA463" s="21">
        <v>-1379177</v>
      </c>
      <c r="BB463" s="44">
        <v>39426</v>
      </c>
      <c r="BC463" s="44"/>
      <c r="BD463" s="44"/>
      <c r="BE463" s="44">
        <v>-1339751</v>
      </c>
      <c r="BF463" s="44">
        <v>3473550</v>
      </c>
      <c r="BG463" s="44">
        <v>526200</v>
      </c>
      <c r="BH463" s="44">
        <v>843450</v>
      </c>
      <c r="BI463" s="21">
        <v>8948000</v>
      </c>
      <c r="BJ463" s="21"/>
      <c r="BK463" s="21"/>
      <c r="BL463" s="21">
        <v>97700</v>
      </c>
      <c r="BM463" s="21">
        <v>84800</v>
      </c>
      <c r="BN463" s="21">
        <v>5293600</v>
      </c>
      <c r="BO463" s="21"/>
      <c r="BP463" s="21"/>
      <c r="BQ463" s="44"/>
      <c r="BR463" s="21">
        <v>8680100</v>
      </c>
      <c r="BS463" s="44"/>
      <c r="BT463" s="21"/>
      <c r="BU463" s="44"/>
      <c r="BV463" s="21"/>
      <c r="BW463" s="44">
        <v>6904810</v>
      </c>
      <c r="BX463" s="21"/>
      <c r="BY463" s="21">
        <v>1350819</v>
      </c>
      <c r="BZ463" s="21"/>
      <c r="CA463" s="44">
        <v>25332</v>
      </c>
      <c r="CB463" s="44"/>
      <c r="CC463" s="44">
        <v>464601</v>
      </c>
      <c r="CD463" s="44"/>
      <c r="CE463" s="44"/>
      <c r="CF463" s="44"/>
      <c r="CG463" s="44"/>
      <c r="CH463" s="44"/>
      <c r="CI463" s="21">
        <v>35</v>
      </c>
      <c r="CJ463" s="44"/>
      <c r="CK463" s="21">
        <v>2750</v>
      </c>
      <c r="CL463" s="44"/>
      <c r="CM463" s="44">
        <v>0</v>
      </c>
      <c r="CN463" s="44">
        <v>0</v>
      </c>
      <c r="CO463" s="44">
        <v>3693550</v>
      </c>
      <c r="CP463" s="44">
        <v>0</v>
      </c>
      <c r="CQ463" s="21">
        <v>3563950</v>
      </c>
      <c r="CR463" s="44">
        <v>951750</v>
      </c>
      <c r="CS463" s="44">
        <v>465771</v>
      </c>
      <c r="CT463" s="44">
        <v>39401</v>
      </c>
      <c r="CU463" s="44"/>
      <c r="CV463" s="44">
        <v>33925</v>
      </c>
      <c r="CW463" s="21"/>
      <c r="CX463" s="21"/>
      <c r="CY463" s="21"/>
      <c r="CZ463" s="21"/>
      <c r="DA463" s="21"/>
      <c r="DB463" s="21"/>
      <c r="DC463" s="21"/>
      <c r="DD463" s="21"/>
      <c r="DE463" s="44"/>
      <c r="DF463" s="21"/>
      <c r="DG463" s="44"/>
      <c r="DH463" s="21"/>
      <c r="DI463" s="44"/>
      <c r="DJ463" s="44"/>
      <c r="DK463" s="44"/>
      <c r="DL463" s="44"/>
      <c r="DM463" s="21"/>
      <c r="DN463" s="44"/>
      <c r="DO463" s="44"/>
      <c r="DP463" s="44"/>
      <c r="DQ463" s="44"/>
      <c r="DR463" s="44"/>
      <c r="DS463" s="44"/>
      <c r="DT463" s="44"/>
      <c r="DU463" s="44"/>
      <c r="DV463" s="44"/>
      <c r="DW463" s="44"/>
      <c r="DX463" s="44"/>
      <c r="DY463" s="44">
        <v>34650</v>
      </c>
      <c r="DZ463" s="44"/>
      <c r="EA463" s="44"/>
      <c r="EB463" s="21"/>
      <c r="EC463" s="44">
        <v>2939110</v>
      </c>
      <c r="ED463" s="44"/>
      <c r="EE463" s="21">
        <v>789323</v>
      </c>
      <c r="EF463" s="44"/>
      <c r="EG463" s="21">
        <v>-800850</v>
      </c>
      <c r="EH463" s="44"/>
      <c r="EI463" s="21">
        <v>2794689</v>
      </c>
      <c r="EJ463" s="44"/>
      <c r="EK463" s="44"/>
      <c r="EL463" s="21"/>
      <c r="EM463" s="44"/>
      <c r="EN463" s="44"/>
      <c r="EO463" s="44">
        <v>21752</v>
      </c>
      <c r="EP463" s="21"/>
      <c r="EQ463" s="21"/>
      <c r="ER463" s="21"/>
      <c r="ES463" s="21"/>
      <c r="ET463" s="44"/>
      <c r="EU463" s="21"/>
      <c r="EV463" s="44"/>
      <c r="EW463" s="21"/>
      <c r="EX463" s="44"/>
      <c r="EY463" s="44"/>
      <c r="EZ463" s="21"/>
      <c r="FA463" s="21"/>
      <c r="FB463" s="44"/>
      <c r="FC463" s="44"/>
      <c r="FD463" s="21"/>
      <c r="FE463" s="112"/>
      <c r="FF463" s="44"/>
      <c r="FG463" s="44">
        <v>8194662</v>
      </c>
      <c r="FH463" s="44">
        <v>2021931</v>
      </c>
      <c r="FI463" s="44">
        <v>8157741</v>
      </c>
      <c r="FJ463" s="44">
        <v>74859</v>
      </c>
      <c r="FK463" s="44">
        <v>3015652</v>
      </c>
      <c r="FL463" s="44"/>
      <c r="FM463" s="44"/>
      <c r="FN463" s="44"/>
      <c r="FO463" s="44">
        <v>5138428</v>
      </c>
      <c r="FP463" s="44"/>
      <c r="FQ463" s="44"/>
      <c r="FR463" s="44"/>
      <c r="FS463" s="44"/>
      <c r="FT463" s="44"/>
      <c r="FU463" s="44"/>
      <c r="FV463" s="21">
        <v>294405</v>
      </c>
      <c r="FW463" s="44"/>
      <c r="FX463" s="44">
        <v>311854</v>
      </c>
      <c r="FY463" s="44">
        <v>112302</v>
      </c>
      <c r="FZ463" s="44">
        <v>410032</v>
      </c>
      <c r="GA463" s="44">
        <v>46563</v>
      </c>
      <c r="GB463" s="44"/>
      <c r="GC463" s="44">
        <v>523419</v>
      </c>
      <c r="GD463" s="44">
        <v>381703</v>
      </c>
      <c r="GE463" s="44">
        <v>195035</v>
      </c>
      <c r="GF463" s="44">
        <v>200900</v>
      </c>
      <c r="GG463" s="44">
        <v>872455</v>
      </c>
      <c r="GH463" s="44">
        <v>142476</v>
      </c>
      <c r="GI463" s="44">
        <v>140182</v>
      </c>
      <c r="GJ463" s="44">
        <v>99562</v>
      </c>
      <c r="GK463" s="44">
        <v>4707106</v>
      </c>
      <c r="GL463" s="44">
        <v>53414</v>
      </c>
      <c r="GM463" s="44">
        <v>1060377</v>
      </c>
      <c r="GN463" s="44">
        <v>26460</v>
      </c>
      <c r="GO463" s="44">
        <v>22306</v>
      </c>
      <c r="GP463" s="44"/>
      <c r="GQ463" s="44">
        <v>482434</v>
      </c>
      <c r="GR463" s="44">
        <v>137269</v>
      </c>
      <c r="GS463" s="44">
        <v>888936</v>
      </c>
      <c r="GT463" s="44"/>
      <c r="GU463" s="21">
        <v>181416</v>
      </c>
      <c r="GV463" s="44"/>
      <c r="GW463" s="44">
        <v>8530577</v>
      </c>
      <c r="GX463" s="44"/>
      <c r="GY463" s="44">
        <v>9600929</v>
      </c>
      <c r="GZ463" s="44">
        <v>16600133</v>
      </c>
      <c r="HA463" s="44"/>
      <c r="HB463" s="44"/>
      <c r="HC463" s="44">
        <v>-6999204</v>
      </c>
      <c r="HD463" s="44">
        <v>9600929</v>
      </c>
      <c r="HE463" s="21"/>
      <c r="HF463" s="21"/>
      <c r="HG463" s="21">
        <v>17731</v>
      </c>
      <c r="HH463" s="21"/>
      <c r="HI463" s="21">
        <v>0</v>
      </c>
      <c r="HJ463" s="44"/>
      <c r="HK463" s="21">
        <v>845858</v>
      </c>
      <c r="HL463" s="21">
        <v>867328</v>
      </c>
      <c r="HM463" s="21">
        <v>1713186</v>
      </c>
      <c r="HN463" s="21">
        <v>-1531770</v>
      </c>
      <c r="HO463" s="21"/>
      <c r="HP463" s="44"/>
      <c r="HQ463" s="47"/>
      <c r="HR463" s="47"/>
      <c r="HS463" s="47"/>
      <c r="HT463" s="47" t="s">
        <v>1759</v>
      </c>
      <c r="HU463" s="47">
        <v>0</v>
      </c>
      <c r="HV463" s="47">
        <v>3056</v>
      </c>
      <c r="HW463" s="47">
        <v>0</v>
      </c>
      <c r="HX463" s="47">
        <v>17609</v>
      </c>
      <c r="HY463" s="47">
        <v>56599</v>
      </c>
      <c r="HZ463" s="47">
        <v>65156</v>
      </c>
      <c r="IA463" s="47">
        <v>19083</v>
      </c>
      <c r="IB463" s="47">
        <v>0</v>
      </c>
      <c r="IC463" s="47">
        <v>6243</v>
      </c>
      <c r="ID463">
        <v>12569</v>
      </c>
      <c r="IE463" s="47">
        <v>3376</v>
      </c>
      <c r="IF463">
        <v>7029</v>
      </c>
      <c r="IG463" s="47">
        <v>7250</v>
      </c>
      <c r="IH463" s="47">
        <v>14252</v>
      </c>
      <c r="II463">
        <v>3590</v>
      </c>
      <c r="IJ463">
        <v>4136</v>
      </c>
      <c r="IK463">
        <v>1424</v>
      </c>
      <c r="IL463">
        <v>27705</v>
      </c>
      <c r="IM463">
        <v>249077</v>
      </c>
      <c r="IN463">
        <v>0</v>
      </c>
      <c r="IO463">
        <v>0</v>
      </c>
      <c r="IP463">
        <v>0</v>
      </c>
      <c r="IQ463">
        <v>0</v>
      </c>
      <c r="IR463">
        <v>0</v>
      </c>
      <c r="IS463">
        <v>0</v>
      </c>
      <c r="IT463">
        <v>0</v>
      </c>
      <c r="IU463">
        <v>246659</v>
      </c>
      <c r="IV463">
        <v>0</v>
      </c>
      <c r="IW463">
        <v>895773</v>
      </c>
      <c r="IX463">
        <v>2171624</v>
      </c>
      <c r="IY463">
        <v>1485277</v>
      </c>
      <c r="IZ463">
        <v>714305</v>
      </c>
      <c r="JA463">
        <v>0</v>
      </c>
      <c r="JB463">
        <v>217563</v>
      </c>
      <c r="JC463">
        <v>549838</v>
      </c>
      <c r="JD463">
        <v>78357</v>
      </c>
      <c r="JE463">
        <v>124956</v>
      </c>
      <c r="JF463">
        <v>120284</v>
      </c>
      <c r="JG463">
        <v>291433</v>
      </c>
      <c r="JH463">
        <v>106280</v>
      </c>
      <c r="JI463">
        <v>104141</v>
      </c>
      <c r="JJ463">
        <v>75912</v>
      </c>
      <c r="JK463">
        <v>1012260</v>
      </c>
      <c r="JL463">
        <v>8194662</v>
      </c>
      <c r="JM463">
        <v>0</v>
      </c>
      <c r="JN463">
        <v>0</v>
      </c>
      <c r="JO463">
        <v>0</v>
      </c>
      <c r="JP463">
        <v>0</v>
      </c>
      <c r="JQ463">
        <v>0</v>
      </c>
      <c r="JR463">
        <v>0</v>
      </c>
      <c r="JS463">
        <v>0</v>
      </c>
      <c r="JT463"/>
      <c r="JU463"/>
      <c r="JV463"/>
      <c r="JW463"/>
      <c r="JX463"/>
      <c r="JY463">
        <v>12569</v>
      </c>
      <c r="JZ463"/>
      <c r="KA463"/>
      <c r="KB463"/>
      <c r="KC463"/>
      <c r="KD463"/>
      <c r="KE463">
        <v>549838</v>
      </c>
      <c r="KF463">
        <v>171</v>
      </c>
      <c r="KG463">
        <v>288</v>
      </c>
      <c r="KH463">
        <v>109</v>
      </c>
      <c r="KI463">
        <v>132</v>
      </c>
      <c r="KJ463">
        <v>229</v>
      </c>
      <c r="KK463">
        <v>82</v>
      </c>
      <c r="KL463">
        <v>46</v>
      </c>
      <c r="KM463">
        <v>91</v>
      </c>
      <c r="KN463">
        <v>27</v>
      </c>
      <c r="KO463">
        <v>1</v>
      </c>
      <c r="KP463">
        <v>0</v>
      </c>
      <c r="KQ463">
        <v>0</v>
      </c>
      <c r="KR463">
        <v>0</v>
      </c>
      <c r="KS463">
        <v>1</v>
      </c>
      <c r="KT463">
        <v>0</v>
      </c>
      <c r="KU463">
        <v>1</v>
      </c>
      <c r="KV463">
        <v>0</v>
      </c>
      <c r="KW463">
        <v>0</v>
      </c>
      <c r="KX463">
        <v>0</v>
      </c>
      <c r="KY463">
        <v>1</v>
      </c>
      <c r="KZ463">
        <v>0</v>
      </c>
      <c r="LA463">
        <v>0</v>
      </c>
      <c r="LB463">
        <v>0</v>
      </c>
      <c r="LC463">
        <v>0</v>
      </c>
      <c r="LD463">
        <v>1</v>
      </c>
      <c r="LE463">
        <v>0</v>
      </c>
      <c r="LF463">
        <v>0</v>
      </c>
      <c r="LG463">
        <v>0</v>
      </c>
      <c r="LH463">
        <v>0</v>
      </c>
    </row>
    <row r="464" spans="1:320" s="34" customFormat="1" ht="15" customHeight="1" x14ac:dyDescent="0.25">
      <c r="A464" s="45">
        <v>206190777</v>
      </c>
      <c r="B464" s="45" t="s">
        <v>1261</v>
      </c>
      <c r="C464" s="46">
        <v>45108</v>
      </c>
      <c r="D464" s="46">
        <v>45473</v>
      </c>
      <c r="E464" s="47">
        <v>366</v>
      </c>
      <c r="F464" s="45" t="s">
        <v>883</v>
      </c>
      <c r="G464" s="45" t="s">
        <v>884</v>
      </c>
      <c r="H464" s="45" t="s">
        <v>1030</v>
      </c>
      <c r="I464" s="45" t="s">
        <v>886</v>
      </c>
      <c r="J464" s="45" t="s">
        <v>887</v>
      </c>
      <c r="K464" s="45" t="s">
        <v>1031</v>
      </c>
      <c r="L464" s="45" t="s">
        <v>2897</v>
      </c>
      <c r="M464" s="45" t="s">
        <v>1262</v>
      </c>
      <c r="N464" s="45" t="s">
        <v>1263</v>
      </c>
      <c r="O464" s="45" t="s">
        <v>1264</v>
      </c>
      <c r="P464" s="45" t="s">
        <v>1265</v>
      </c>
      <c r="Q464" s="45" t="s">
        <v>1266</v>
      </c>
      <c r="R464" t="s">
        <v>1267</v>
      </c>
      <c r="S464" s="45" t="s">
        <v>893</v>
      </c>
      <c r="T464" t="s">
        <v>907</v>
      </c>
      <c r="U464" s="47">
        <v>173</v>
      </c>
      <c r="V464" s="47">
        <v>173</v>
      </c>
      <c r="W464" s="47" t="s">
        <v>913</v>
      </c>
      <c r="X464" s="47">
        <v>63318</v>
      </c>
      <c r="Y464" s="47">
        <v>53724</v>
      </c>
      <c r="Z464" s="48">
        <v>84.85</v>
      </c>
      <c r="AA464" s="44">
        <v>38</v>
      </c>
      <c r="AB464" s="44">
        <v>41</v>
      </c>
      <c r="AC464" s="44"/>
      <c r="AD464" s="44"/>
      <c r="AE464" s="44">
        <v>37495</v>
      </c>
      <c r="AF464" s="44"/>
      <c r="AG464" s="44"/>
      <c r="AH464" s="47">
        <v>94</v>
      </c>
      <c r="AI464" s="47"/>
      <c r="AJ464">
        <v>16135</v>
      </c>
      <c r="AK464" t="s">
        <v>895</v>
      </c>
      <c r="AL464">
        <v>53724</v>
      </c>
      <c r="AM464"/>
      <c r="AN464"/>
      <c r="AO464"/>
      <c r="AP464"/>
      <c r="AQ464"/>
      <c r="AR464" s="44"/>
      <c r="AS464" s="44"/>
      <c r="AT464" s="44"/>
      <c r="AU464" s="44">
        <v>26862000</v>
      </c>
      <c r="AV464" s="44">
        <v>39350</v>
      </c>
      <c r="AW464" s="44">
        <v>6400307</v>
      </c>
      <c r="AX464" s="44"/>
      <c r="AY464" s="44">
        <v>20501043</v>
      </c>
      <c r="AZ464" s="21">
        <v>19593920</v>
      </c>
      <c r="BA464" s="21">
        <v>907123</v>
      </c>
      <c r="BB464" s="44"/>
      <c r="BC464" s="44"/>
      <c r="BD464" s="44"/>
      <c r="BE464" s="44">
        <v>907123</v>
      </c>
      <c r="BF464" s="44"/>
      <c r="BG464" s="44"/>
      <c r="BH464" s="44">
        <v>18747500</v>
      </c>
      <c r="BI464" s="21"/>
      <c r="BJ464" s="21"/>
      <c r="BK464" s="21">
        <v>47000</v>
      </c>
      <c r="BL464" s="21"/>
      <c r="BM464" s="21">
        <v>8067500</v>
      </c>
      <c r="BN464" s="21">
        <v>26862000</v>
      </c>
      <c r="BO464" s="21"/>
      <c r="BP464" s="21"/>
      <c r="BQ464" s="44"/>
      <c r="BR464" s="21"/>
      <c r="BS464" s="44"/>
      <c r="BT464" s="21"/>
      <c r="BU464" s="44"/>
      <c r="BV464" s="21"/>
      <c r="BW464" s="44"/>
      <c r="BX464" s="21"/>
      <c r="BY464" s="21"/>
      <c r="BZ464" s="21"/>
      <c r="CA464" s="44">
        <v>27462</v>
      </c>
      <c r="CB464" s="44"/>
      <c r="CC464" s="44"/>
      <c r="CD464" s="44"/>
      <c r="CE464" s="44"/>
      <c r="CF464" s="44"/>
      <c r="CG464" s="44"/>
      <c r="CH464" s="44"/>
      <c r="CI464" s="21"/>
      <c r="CJ464" s="44"/>
      <c r="CK464" s="21">
        <v>11888</v>
      </c>
      <c r="CL464" s="44"/>
      <c r="CM464" s="44">
        <v>0</v>
      </c>
      <c r="CN464" s="44">
        <v>0</v>
      </c>
      <c r="CO464" s="44">
        <v>0</v>
      </c>
      <c r="CP464" s="44">
        <v>0</v>
      </c>
      <c r="CQ464" s="21">
        <v>0</v>
      </c>
      <c r="CR464" s="44">
        <v>0</v>
      </c>
      <c r="CS464" s="44">
        <v>12644</v>
      </c>
      <c r="CT464" s="44">
        <v>22897</v>
      </c>
      <c r="CU464" s="44"/>
      <c r="CV464" s="44">
        <v>3809</v>
      </c>
      <c r="CW464" s="21"/>
      <c r="CX464" s="21"/>
      <c r="CY464" s="21"/>
      <c r="CZ464" s="21"/>
      <c r="DA464" s="21"/>
      <c r="DB464" s="21"/>
      <c r="DC464" s="21"/>
      <c r="DD464" s="21"/>
      <c r="DE464" s="44"/>
      <c r="DF464" s="21"/>
      <c r="DG464" s="44"/>
      <c r="DH464" s="21"/>
      <c r="DI464" s="44"/>
      <c r="DJ464" s="44"/>
      <c r="DK464" s="44"/>
      <c r="DL464" s="44"/>
      <c r="DM464" s="21"/>
      <c r="DN464" s="44"/>
      <c r="DO464" s="44"/>
      <c r="DP464" s="44"/>
      <c r="DQ464" s="44"/>
      <c r="DR464" s="44"/>
      <c r="DS464" s="44"/>
      <c r="DT464" s="44"/>
      <c r="DU464" s="44"/>
      <c r="DV464" s="44"/>
      <c r="DW464" s="44"/>
      <c r="DX464" s="44"/>
      <c r="DY464" s="44"/>
      <c r="DZ464" s="44"/>
      <c r="EA464" s="44"/>
      <c r="EB464" s="21"/>
      <c r="EC464" s="44"/>
      <c r="ED464" s="44"/>
      <c r="EE464" s="21"/>
      <c r="EF464" s="44"/>
      <c r="EG464" s="21">
        <v>12388261</v>
      </c>
      <c r="EH464" s="44"/>
      <c r="EI464" s="21"/>
      <c r="EJ464" s="44"/>
      <c r="EK464" s="44"/>
      <c r="EL464" s="21"/>
      <c r="EM464" s="44">
        <v>1880</v>
      </c>
      <c r="EN464" s="44"/>
      <c r="EO464" s="44">
        <v>-5989834</v>
      </c>
      <c r="EP464" s="21"/>
      <c r="EQ464" s="21"/>
      <c r="ER464" s="21"/>
      <c r="ES464" s="21"/>
      <c r="ET464" s="44"/>
      <c r="EU464" s="21"/>
      <c r="EV464" s="44"/>
      <c r="EW464" s="21"/>
      <c r="EX464" s="44"/>
      <c r="EY464" s="44"/>
      <c r="EZ464" s="21"/>
      <c r="FA464" s="21"/>
      <c r="FB464" s="44"/>
      <c r="FC464" s="44"/>
      <c r="FD464" s="21"/>
      <c r="FE464" s="112"/>
      <c r="FF464" s="44"/>
      <c r="FG464" s="44">
        <v>7855092</v>
      </c>
      <c r="FH464" s="44">
        <v>3467092</v>
      </c>
      <c r="FI464" s="44">
        <v>8271736</v>
      </c>
      <c r="FJ464" s="44">
        <v>137465</v>
      </c>
      <c r="FK464" s="44">
        <v>8672757</v>
      </c>
      <c r="FL464" s="44"/>
      <c r="FM464" s="44"/>
      <c r="FN464" s="44"/>
      <c r="FO464" s="44"/>
      <c r="FP464" s="44"/>
      <c r="FQ464" s="44"/>
      <c r="FR464" s="44"/>
      <c r="FS464" s="44"/>
      <c r="FT464" s="44"/>
      <c r="FU464" s="44"/>
      <c r="FV464" s="21"/>
      <c r="FW464" s="44"/>
      <c r="FX464" s="44"/>
      <c r="FY464" s="44"/>
      <c r="FZ464" s="44">
        <v>12644</v>
      </c>
      <c r="GA464" s="44">
        <v>22897</v>
      </c>
      <c r="GB464" s="44"/>
      <c r="GC464" s="44">
        <v>3809</v>
      </c>
      <c r="GD464" s="44">
        <v>528753</v>
      </c>
      <c r="GE464" s="44">
        <v>687166</v>
      </c>
      <c r="GF464" s="44">
        <v>384214</v>
      </c>
      <c r="GG464" s="44">
        <v>1670957</v>
      </c>
      <c r="GH464" s="44">
        <v>560434</v>
      </c>
      <c r="GI464" s="44">
        <v>1003294</v>
      </c>
      <c r="GJ464" s="44">
        <v>99242</v>
      </c>
      <c r="GK464" s="44">
        <v>3869055</v>
      </c>
      <c r="GL464" s="44">
        <v>259998</v>
      </c>
      <c r="GM464" s="44">
        <v>1498078</v>
      </c>
      <c r="GN464" s="44">
        <v>51258</v>
      </c>
      <c r="GO464" s="44">
        <v>14485</v>
      </c>
      <c r="GP464" s="44"/>
      <c r="GQ464" s="44"/>
      <c r="GR464" s="44">
        <v>254879</v>
      </c>
      <c r="GS464" s="44">
        <v>1343255</v>
      </c>
      <c r="GT464" s="44"/>
      <c r="GU464" s="21">
        <v>607641</v>
      </c>
      <c r="GV464" s="44">
        <v>129107</v>
      </c>
      <c r="GW464" s="44">
        <v>49854317</v>
      </c>
      <c r="GX464" s="44"/>
      <c r="GY464" s="44">
        <v>51934320</v>
      </c>
      <c r="GZ464" s="44">
        <v>14246666</v>
      </c>
      <c r="HA464" s="44"/>
      <c r="HB464" s="44"/>
      <c r="HC464" s="44">
        <v>37687654</v>
      </c>
      <c r="HD464" s="44">
        <v>51934320</v>
      </c>
      <c r="HE464" s="21"/>
      <c r="HF464" s="21">
        <v>40669549</v>
      </c>
      <c r="HG464" s="21"/>
      <c r="HH464" s="21"/>
      <c r="HI464" s="21">
        <v>0</v>
      </c>
      <c r="HJ464" s="44"/>
      <c r="HK464" s="21">
        <v>3386076</v>
      </c>
      <c r="HL464" s="21">
        <v>324463</v>
      </c>
      <c r="HM464" s="21">
        <v>3710539</v>
      </c>
      <c r="HN464" s="21">
        <v>-3102898</v>
      </c>
      <c r="HO464" s="21"/>
      <c r="HP464" s="44"/>
      <c r="HQ464" s="47"/>
      <c r="HR464" s="47"/>
      <c r="HS464" s="47"/>
      <c r="HT464" s="47">
        <v>0</v>
      </c>
      <c r="HU464" s="47">
        <v>0</v>
      </c>
      <c r="HV464" s="47">
        <v>3463</v>
      </c>
      <c r="HW464" s="47">
        <v>0</v>
      </c>
      <c r="HX464" s="47">
        <v>18419</v>
      </c>
      <c r="HY464" s="47">
        <v>30944</v>
      </c>
      <c r="HZ464" s="47">
        <v>87873</v>
      </c>
      <c r="IA464" s="47">
        <v>0</v>
      </c>
      <c r="IB464" s="47">
        <v>1880</v>
      </c>
      <c r="IC464" s="47">
        <v>4864</v>
      </c>
      <c r="ID464"/>
      <c r="IE464" s="47">
        <v>3451</v>
      </c>
      <c r="IF464">
        <v>18027</v>
      </c>
      <c r="IG464" s="47">
        <v>11617</v>
      </c>
      <c r="IH464" s="47"/>
      <c r="II464">
        <v>10287</v>
      </c>
      <c r="IJ464">
        <v>31116</v>
      </c>
      <c r="IK464">
        <v>1783</v>
      </c>
      <c r="IL464">
        <v>17867</v>
      </c>
      <c r="IM464">
        <v>241591</v>
      </c>
      <c r="IN464">
        <v>0</v>
      </c>
      <c r="IO464">
        <v>0</v>
      </c>
      <c r="IP464">
        <v>0</v>
      </c>
      <c r="IQ464">
        <v>0</v>
      </c>
      <c r="IR464">
        <v>0</v>
      </c>
      <c r="IS464">
        <v>0</v>
      </c>
      <c r="IT464">
        <v>0</v>
      </c>
      <c r="IU464">
        <v>295034</v>
      </c>
      <c r="IV464">
        <v>0</v>
      </c>
      <c r="IW464">
        <v>1222645</v>
      </c>
      <c r="IX464">
        <v>1229930</v>
      </c>
      <c r="IY464">
        <v>2294343</v>
      </c>
      <c r="IZ464">
        <v>0</v>
      </c>
      <c r="JA464">
        <v>107630</v>
      </c>
      <c r="JB464">
        <v>116476</v>
      </c>
      <c r="JC464"/>
      <c r="JD464">
        <v>125907</v>
      </c>
      <c r="JE464">
        <v>404427</v>
      </c>
      <c r="JF464">
        <v>244127</v>
      </c>
      <c r="JG464"/>
      <c r="JH464">
        <v>389605</v>
      </c>
      <c r="JI464">
        <v>688739</v>
      </c>
      <c r="JJ464">
        <v>69069</v>
      </c>
      <c r="JK464">
        <v>667160</v>
      </c>
      <c r="JL464">
        <v>7855092</v>
      </c>
      <c r="JM464">
        <v>0</v>
      </c>
      <c r="JN464">
        <v>0</v>
      </c>
      <c r="JO464">
        <v>0</v>
      </c>
      <c r="JP464">
        <v>0</v>
      </c>
      <c r="JQ464">
        <v>0</v>
      </c>
      <c r="JR464">
        <v>0</v>
      </c>
      <c r="JS464">
        <v>0</v>
      </c>
      <c r="JT464"/>
      <c r="JU464"/>
      <c r="JV464"/>
      <c r="JW464"/>
      <c r="JX464"/>
      <c r="JY464"/>
      <c r="JZ464"/>
      <c r="KA464"/>
      <c r="KB464"/>
      <c r="KC464"/>
      <c r="KD464"/>
      <c r="KE464"/>
      <c r="KF464">
        <v>147</v>
      </c>
      <c r="KG464">
        <v>183</v>
      </c>
      <c r="KH464">
        <v>117</v>
      </c>
      <c r="KI464">
        <v>89</v>
      </c>
      <c r="KJ464">
        <v>115</v>
      </c>
      <c r="KK464">
        <v>69</v>
      </c>
      <c r="KL464">
        <v>56</v>
      </c>
      <c r="KM464">
        <v>72</v>
      </c>
      <c r="KN464">
        <v>42</v>
      </c>
      <c r="KO464">
        <v>1</v>
      </c>
      <c r="KP464">
        <v>0</v>
      </c>
      <c r="KQ464">
        <v>0</v>
      </c>
      <c r="KR464">
        <v>0</v>
      </c>
      <c r="KS464">
        <v>0</v>
      </c>
      <c r="KT464">
        <v>1</v>
      </c>
      <c r="KU464">
        <v>1</v>
      </c>
      <c r="KV464">
        <v>0</v>
      </c>
      <c r="KW464">
        <v>0</v>
      </c>
      <c r="KX464">
        <v>0</v>
      </c>
      <c r="KY464">
        <v>0</v>
      </c>
      <c r="KZ464">
        <v>0</v>
      </c>
      <c r="LA464">
        <v>0</v>
      </c>
      <c r="LB464">
        <v>0</v>
      </c>
      <c r="LC464">
        <v>0</v>
      </c>
      <c r="LD464">
        <v>1</v>
      </c>
      <c r="LE464">
        <v>0</v>
      </c>
      <c r="LF464">
        <v>0</v>
      </c>
      <c r="LG464">
        <v>0</v>
      </c>
      <c r="LH464">
        <v>0</v>
      </c>
    </row>
    <row r="465" spans="1:320" s="34" customFormat="1" ht="15" customHeight="1" x14ac:dyDescent="0.25">
      <c r="A465" s="45">
        <v>206190779</v>
      </c>
      <c r="B465" s="45" t="s">
        <v>4286</v>
      </c>
      <c r="C465" s="46">
        <v>45292</v>
      </c>
      <c r="D465" s="46">
        <v>45657</v>
      </c>
      <c r="E465" s="47">
        <v>366</v>
      </c>
      <c r="F465" s="45" t="s">
        <v>883</v>
      </c>
      <c r="G465" s="45" t="s">
        <v>884</v>
      </c>
      <c r="H465" s="45" t="s">
        <v>1030</v>
      </c>
      <c r="I465" s="45" t="s">
        <v>886</v>
      </c>
      <c r="J465" s="45" t="s">
        <v>887</v>
      </c>
      <c r="K465" s="45" t="s">
        <v>1031</v>
      </c>
      <c r="L465" s="45" t="s">
        <v>2772</v>
      </c>
      <c r="M465" s="45" t="s">
        <v>4287</v>
      </c>
      <c r="N465" s="45" t="s">
        <v>4288</v>
      </c>
      <c r="O465" s="45" t="s">
        <v>1034</v>
      </c>
      <c r="P465" s="45" t="s">
        <v>4289</v>
      </c>
      <c r="Q465" s="45" t="s">
        <v>4290</v>
      </c>
      <c r="R465" t="s">
        <v>4291</v>
      </c>
      <c r="S465" s="45" t="s">
        <v>893</v>
      </c>
      <c r="T465"/>
      <c r="U465" s="47">
        <v>90</v>
      </c>
      <c r="V465" s="47">
        <v>90</v>
      </c>
      <c r="W465" s="47" t="s">
        <v>894</v>
      </c>
      <c r="X465" s="47">
        <v>32940</v>
      </c>
      <c r="Y465" s="47">
        <v>26224</v>
      </c>
      <c r="Z465" s="48">
        <v>187.99</v>
      </c>
      <c r="AA465" s="44">
        <v>374</v>
      </c>
      <c r="AB465" s="44">
        <v>366</v>
      </c>
      <c r="AC465" s="44">
        <v>3691</v>
      </c>
      <c r="AD465" s="44"/>
      <c r="AE465" s="44">
        <v>613</v>
      </c>
      <c r="AF465" s="44">
        <v>13933</v>
      </c>
      <c r="AG465" s="44"/>
      <c r="AH465" s="47">
        <v>6144</v>
      </c>
      <c r="AI465" s="47">
        <v>150</v>
      </c>
      <c r="AJ465">
        <v>1693</v>
      </c>
      <c r="AK465" t="s">
        <v>895</v>
      </c>
      <c r="AL465">
        <v>26224</v>
      </c>
      <c r="AM465"/>
      <c r="AN465"/>
      <c r="AO465"/>
      <c r="AP465"/>
      <c r="AQ465"/>
      <c r="AR465" s="44"/>
      <c r="AS465" s="44"/>
      <c r="AT465" s="44"/>
      <c r="AU465" s="44">
        <v>13142285</v>
      </c>
      <c r="AV465" s="44">
        <v>8320109</v>
      </c>
      <c r="AW465" s="44">
        <v>8689770</v>
      </c>
      <c r="AX465" s="44">
        <v>5000</v>
      </c>
      <c r="AY465" s="44">
        <v>12777624</v>
      </c>
      <c r="AZ465" s="21">
        <v>12279510</v>
      </c>
      <c r="BA465" s="21">
        <v>498114</v>
      </c>
      <c r="BB465" s="44">
        <v>15237</v>
      </c>
      <c r="BC465" s="44"/>
      <c r="BD465" s="44"/>
      <c r="BE465" s="44">
        <v>513351</v>
      </c>
      <c r="BF465" s="44">
        <v>2923394</v>
      </c>
      <c r="BG465" s="44"/>
      <c r="BH465" s="44">
        <v>180329</v>
      </c>
      <c r="BI465" s="21">
        <v>4567907</v>
      </c>
      <c r="BJ465" s="21"/>
      <c r="BK465" s="21">
        <v>4914748</v>
      </c>
      <c r="BL465" s="21">
        <v>44913</v>
      </c>
      <c r="BM465" s="21">
        <v>510994</v>
      </c>
      <c r="BN465" s="21">
        <v>13142285</v>
      </c>
      <c r="BO465" s="21"/>
      <c r="BP465" s="21"/>
      <c r="BQ465" s="44"/>
      <c r="BR465" s="21"/>
      <c r="BS465" s="44"/>
      <c r="BT465" s="21"/>
      <c r="BU465" s="44"/>
      <c r="BV465" s="21"/>
      <c r="BW465" s="44">
        <v>3182522</v>
      </c>
      <c r="BX465" s="21"/>
      <c r="BY465" s="21"/>
      <c r="BZ465" s="21"/>
      <c r="CA465" s="44">
        <v>58755</v>
      </c>
      <c r="CB465" s="44"/>
      <c r="CC465" s="44">
        <v>236727</v>
      </c>
      <c r="CD465" s="44"/>
      <c r="CE465" s="44"/>
      <c r="CF465" s="44"/>
      <c r="CG465" s="44">
        <v>4831869</v>
      </c>
      <c r="CH465" s="44"/>
      <c r="CI465" s="21">
        <v>2198</v>
      </c>
      <c r="CJ465" s="44"/>
      <c r="CK465" s="21">
        <v>8038</v>
      </c>
      <c r="CL465" s="44"/>
      <c r="CM465" s="44">
        <v>19386</v>
      </c>
      <c r="CN465" s="44">
        <v>14769</v>
      </c>
      <c r="CO465" s="44">
        <v>2982171</v>
      </c>
      <c r="CP465" s="44">
        <v>0</v>
      </c>
      <c r="CQ465" s="21">
        <v>3507063</v>
      </c>
      <c r="CR465" s="44">
        <v>439296</v>
      </c>
      <c r="CS465" s="44">
        <v>1208946</v>
      </c>
      <c r="CT465" s="44">
        <v>82851</v>
      </c>
      <c r="CU465" s="44"/>
      <c r="CV465" s="44">
        <v>65627</v>
      </c>
      <c r="CW465" s="21"/>
      <c r="CX465" s="21"/>
      <c r="CY465" s="21"/>
      <c r="CZ465" s="21"/>
      <c r="DA465" s="21"/>
      <c r="DB465" s="21"/>
      <c r="DC465" s="21"/>
      <c r="DD465" s="21"/>
      <c r="DE465" s="44"/>
      <c r="DF465" s="21"/>
      <c r="DG465" s="44"/>
      <c r="DH465" s="21"/>
      <c r="DI465" s="44"/>
      <c r="DJ465" s="44"/>
      <c r="DK465" s="44"/>
      <c r="DL465" s="44"/>
      <c r="DM465" s="21"/>
      <c r="DN465" s="44"/>
      <c r="DO465" s="44"/>
      <c r="DP465" s="44"/>
      <c r="DQ465" s="44"/>
      <c r="DR465" s="44"/>
      <c r="DS465" s="44"/>
      <c r="DT465" s="44"/>
      <c r="DU465" s="44"/>
      <c r="DV465" s="44"/>
      <c r="DW465" s="44"/>
      <c r="DX465" s="44"/>
      <c r="DY465" s="44">
        <v>-18166</v>
      </c>
      <c r="DZ465" s="44"/>
      <c r="EA465" s="44"/>
      <c r="EB465" s="21"/>
      <c r="EC465" s="44">
        <v>2317099</v>
      </c>
      <c r="ED465" s="44"/>
      <c r="EE465" s="21"/>
      <c r="EF465" s="44"/>
      <c r="EG465" s="21">
        <v>-60685</v>
      </c>
      <c r="EH465" s="44"/>
      <c r="EI465" s="21">
        <v>586121</v>
      </c>
      <c r="EJ465" s="44"/>
      <c r="EK465" s="44"/>
      <c r="EL465" s="21"/>
      <c r="EM465" s="44">
        <v>5844494</v>
      </c>
      <c r="EN465" s="44"/>
      <c r="EO465" s="44">
        <v>20907</v>
      </c>
      <c r="EP465" s="21"/>
      <c r="EQ465" s="21"/>
      <c r="ER465" s="21"/>
      <c r="ES465" s="21"/>
      <c r="ET465" s="44"/>
      <c r="EU465" s="21"/>
      <c r="EV465" s="44"/>
      <c r="EW465" s="21"/>
      <c r="EX465" s="44"/>
      <c r="EY465" s="44"/>
      <c r="EZ465" s="21"/>
      <c r="FA465" s="21"/>
      <c r="FB465" s="44"/>
      <c r="FC465" s="44"/>
      <c r="FD465" s="21"/>
      <c r="FE465" s="112"/>
      <c r="FF465" s="44"/>
      <c r="FG465" s="44">
        <v>5948401</v>
      </c>
      <c r="FH465" s="44">
        <v>1642445</v>
      </c>
      <c r="FI465" s="44">
        <v>4688664</v>
      </c>
      <c r="FJ465" s="44">
        <v>347196</v>
      </c>
      <c r="FK465" s="44">
        <v>4732997</v>
      </c>
      <c r="FL465" s="44"/>
      <c r="FM465" s="44"/>
      <c r="FN465" s="44"/>
      <c r="FO465" s="44"/>
      <c r="FP465" s="44"/>
      <c r="FQ465" s="44"/>
      <c r="FR465" s="44"/>
      <c r="FS465" s="44"/>
      <c r="FT465" s="44">
        <v>12857</v>
      </c>
      <c r="FU465" s="44">
        <v>2620</v>
      </c>
      <c r="FV465" s="21">
        <v>465004</v>
      </c>
      <c r="FW465" s="44"/>
      <c r="FX465" s="44">
        <v>607349</v>
      </c>
      <c r="FY465" s="44">
        <v>64562</v>
      </c>
      <c r="FZ465" s="44">
        <v>290901</v>
      </c>
      <c r="GA465" s="44">
        <v>42184</v>
      </c>
      <c r="GB465" s="44"/>
      <c r="GC465" s="44">
        <v>31471</v>
      </c>
      <c r="GD465" s="44">
        <v>616289</v>
      </c>
      <c r="GE465" s="44">
        <v>293290</v>
      </c>
      <c r="GF465" s="44">
        <v>149038</v>
      </c>
      <c r="GG465" s="44">
        <v>836383</v>
      </c>
      <c r="GH465" s="44">
        <v>101189</v>
      </c>
      <c r="GI465" s="44">
        <v>149884</v>
      </c>
      <c r="GJ465" s="44">
        <v>132016</v>
      </c>
      <c r="GK465" s="44">
        <v>2649047</v>
      </c>
      <c r="GL465" s="44">
        <v>27710</v>
      </c>
      <c r="GM465" s="44">
        <v>843022</v>
      </c>
      <c r="GN465" s="44">
        <v>44644</v>
      </c>
      <c r="GO465" s="44">
        <v>15725</v>
      </c>
      <c r="GP465" s="44"/>
      <c r="GQ465" s="44">
        <v>3519</v>
      </c>
      <c r="GR465" s="44">
        <v>167809</v>
      </c>
      <c r="GS465" s="44">
        <v>7033326</v>
      </c>
      <c r="GT465" s="44"/>
      <c r="GU465" s="21">
        <v>119692</v>
      </c>
      <c r="GV465" s="44">
        <v>89518</v>
      </c>
      <c r="GW465" s="44">
        <v>771968</v>
      </c>
      <c r="GX465" s="44"/>
      <c r="GY465" s="44">
        <v>8014504</v>
      </c>
      <c r="GZ465" s="44">
        <v>4513988</v>
      </c>
      <c r="HA465" s="44"/>
      <c r="HB465" s="44"/>
      <c r="HC465" s="44">
        <v>3500516</v>
      </c>
      <c r="HD465" s="44">
        <v>8014504</v>
      </c>
      <c r="HE465" s="21">
        <v>4979921</v>
      </c>
      <c r="HF465" s="21"/>
      <c r="HG465" s="21">
        <v>1924912</v>
      </c>
      <c r="HH465" s="21"/>
      <c r="HI465" s="21">
        <v>0</v>
      </c>
      <c r="HJ465" s="44"/>
      <c r="HK465" s="21">
        <v>18935</v>
      </c>
      <c r="HL465" s="21">
        <v>291352</v>
      </c>
      <c r="HM465" s="21">
        <v>310287</v>
      </c>
      <c r="HN465" s="21">
        <v>-190595</v>
      </c>
      <c r="HO465" s="21"/>
      <c r="HP465" s="44"/>
      <c r="HQ465" s="47"/>
      <c r="HR465" s="47"/>
      <c r="HS465" s="47"/>
      <c r="HT465" s="47" t="s">
        <v>1855</v>
      </c>
      <c r="HU465" s="47">
        <v>135419.63999999998</v>
      </c>
      <c r="HV465" s="47">
        <v>2032</v>
      </c>
      <c r="HW465" s="47">
        <v>0</v>
      </c>
      <c r="HX465" s="47">
        <v>9600</v>
      </c>
      <c r="HY465" s="47">
        <v>28045</v>
      </c>
      <c r="HZ465" s="47">
        <v>57487</v>
      </c>
      <c r="IA465" s="47">
        <v>0</v>
      </c>
      <c r="IB465" s="47">
        <v>0</v>
      </c>
      <c r="IC465" s="47">
        <v>7760</v>
      </c>
      <c r="ID465">
        <v>18899</v>
      </c>
      <c r="IE465" s="47">
        <v>1985</v>
      </c>
      <c r="IF465">
        <v>8514</v>
      </c>
      <c r="IG465" s="47">
        <v>5504</v>
      </c>
      <c r="IH465" s="47">
        <v>20725</v>
      </c>
      <c r="II465">
        <v>2212</v>
      </c>
      <c r="IJ465">
        <v>5679</v>
      </c>
      <c r="IK465">
        <v>2016</v>
      </c>
      <c r="IL465">
        <v>17016</v>
      </c>
      <c r="IM465">
        <v>187474</v>
      </c>
      <c r="IN465">
        <v>0</v>
      </c>
      <c r="IO465">
        <v>0</v>
      </c>
      <c r="IP465">
        <v>0</v>
      </c>
      <c r="IQ465">
        <v>1135</v>
      </c>
      <c r="IR465">
        <v>0</v>
      </c>
      <c r="IS465">
        <v>0</v>
      </c>
      <c r="IT465">
        <v>1135</v>
      </c>
      <c r="IU465">
        <v>207318</v>
      </c>
      <c r="IV465">
        <v>0</v>
      </c>
      <c r="IW465">
        <v>467859</v>
      </c>
      <c r="IX465">
        <v>986839</v>
      </c>
      <c r="IY465">
        <v>1356308</v>
      </c>
      <c r="IZ465">
        <v>0</v>
      </c>
      <c r="JA465">
        <v>0</v>
      </c>
      <c r="JB465">
        <v>279094</v>
      </c>
      <c r="JC465">
        <v>901875</v>
      </c>
      <c r="JD465">
        <v>70584</v>
      </c>
      <c r="JE465">
        <v>160148</v>
      </c>
      <c r="JF465">
        <v>96804</v>
      </c>
      <c r="JG465">
        <v>431844</v>
      </c>
      <c r="JH465">
        <v>80562</v>
      </c>
      <c r="JI465">
        <v>120337</v>
      </c>
      <c r="JJ465">
        <v>100031</v>
      </c>
      <c r="JK465">
        <v>688798</v>
      </c>
      <c r="JL465">
        <v>5948401</v>
      </c>
      <c r="JM465">
        <v>0</v>
      </c>
      <c r="JN465">
        <v>0</v>
      </c>
      <c r="JO465">
        <v>0</v>
      </c>
      <c r="JP465">
        <v>45010</v>
      </c>
      <c r="JQ465">
        <v>0</v>
      </c>
      <c r="JR465">
        <v>0</v>
      </c>
      <c r="JS465">
        <v>45010</v>
      </c>
      <c r="JT465"/>
      <c r="JU465"/>
      <c r="JV465"/>
      <c r="JW465"/>
      <c r="JX465"/>
      <c r="JY465">
        <v>18899</v>
      </c>
      <c r="JZ465"/>
      <c r="KA465"/>
      <c r="KB465"/>
      <c r="KC465"/>
      <c r="KD465"/>
      <c r="KE465">
        <v>901875</v>
      </c>
      <c r="KF465">
        <v>230</v>
      </c>
      <c r="KG465">
        <v>305</v>
      </c>
      <c r="KH465">
        <v>178</v>
      </c>
      <c r="KI465">
        <v>134</v>
      </c>
      <c r="KJ465">
        <v>165</v>
      </c>
      <c r="KK465">
        <v>109</v>
      </c>
      <c r="KL465">
        <v>69</v>
      </c>
      <c r="KM465">
        <v>89</v>
      </c>
      <c r="KN465">
        <v>54</v>
      </c>
      <c r="KO465">
        <v>1</v>
      </c>
      <c r="KP465">
        <v>0</v>
      </c>
      <c r="KQ465">
        <v>0</v>
      </c>
      <c r="KR465">
        <v>0</v>
      </c>
      <c r="KS465">
        <v>1</v>
      </c>
      <c r="KT465">
        <v>0</v>
      </c>
      <c r="KU465">
        <v>1</v>
      </c>
      <c r="KV465">
        <v>0</v>
      </c>
      <c r="KW465">
        <v>0</v>
      </c>
      <c r="KX465">
        <v>0</v>
      </c>
      <c r="KY465">
        <v>0</v>
      </c>
      <c r="KZ465">
        <v>0</v>
      </c>
      <c r="LA465">
        <v>0</v>
      </c>
      <c r="LB465">
        <v>0</v>
      </c>
      <c r="LC465">
        <v>0</v>
      </c>
      <c r="LD465">
        <v>1</v>
      </c>
      <c r="LE465">
        <v>0</v>
      </c>
      <c r="LF465">
        <v>0</v>
      </c>
      <c r="LG465">
        <v>0</v>
      </c>
      <c r="LH465">
        <v>0</v>
      </c>
    </row>
    <row r="466" spans="1:320" s="34" customFormat="1" ht="15" customHeight="1" x14ac:dyDescent="0.25">
      <c r="A466" s="45">
        <v>206190781</v>
      </c>
      <c r="B466" s="45" t="s">
        <v>4292</v>
      </c>
      <c r="C466" s="46">
        <v>45292</v>
      </c>
      <c r="D466" s="46">
        <v>45657</v>
      </c>
      <c r="E466" s="47">
        <v>366</v>
      </c>
      <c r="F466" s="45" t="s">
        <v>883</v>
      </c>
      <c r="G466" s="45" t="s">
        <v>884</v>
      </c>
      <c r="H466" s="45" t="s">
        <v>1030</v>
      </c>
      <c r="I466" s="45" t="s">
        <v>886</v>
      </c>
      <c r="J466" s="45" t="s">
        <v>887</v>
      </c>
      <c r="K466" s="45" t="s">
        <v>1031</v>
      </c>
      <c r="L466" s="45" t="s">
        <v>2528</v>
      </c>
      <c r="M466" s="45" t="s">
        <v>4293</v>
      </c>
      <c r="N466" s="45" t="s">
        <v>4294</v>
      </c>
      <c r="O466" s="45" t="s">
        <v>4295</v>
      </c>
      <c r="P466" s="45" t="s">
        <v>4296</v>
      </c>
      <c r="Q466" s="45" t="s">
        <v>4297</v>
      </c>
      <c r="R466" t="s">
        <v>4298</v>
      </c>
      <c r="S466" s="45" t="s">
        <v>893</v>
      </c>
      <c r="T466"/>
      <c r="U466" s="47">
        <v>180</v>
      </c>
      <c r="V466" s="47">
        <v>180</v>
      </c>
      <c r="W466" s="47" t="s">
        <v>913</v>
      </c>
      <c r="X466" s="47">
        <v>65880</v>
      </c>
      <c r="Y466" s="47">
        <v>60677</v>
      </c>
      <c r="Z466" s="48">
        <v>209.38</v>
      </c>
      <c r="AA466" s="44">
        <v>645</v>
      </c>
      <c r="AB466" s="44">
        <v>759</v>
      </c>
      <c r="AC466" s="44">
        <v>5770</v>
      </c>
      <c r="AD466" s="44">
        <v>1916</v>
      </c>
      <c r="AE466" s="44">
        <v>1899</v>
      </c>
      <c r="AF466" s="44">
        <v>48967</v>
      </c>
      <c r="AG466" s="44"/>
      <c r="AH466" s="47">
        <v>158</v>
      </c>
      <c r="AI466" s="47">
        <v>9</v>
      </c>
      <c r="AJ466">
        <v>1958</v>
      </c>
      <c r="AK466" t="s">
        <v>895</v>
      </c>
      <c r="AL466">
        <v>60677</v>
      </c>
      <c r="AM466"/>
      <c r="AN466"/>
      <c r="AO466"/>
      <c r="AP466"/>
      <c r="AQ466"/>
      <c r="AR466" s="44"/>
      <c r="AS466" s="44"/>
      <c r="AT466" s="44"/>
      <c r="AU466" s="44">
        <v>33452200</v>
      </c>
      <c r="AV466" s="44">
        <v>14747092</v>
      </c>
      <c r="AW466" s="44">
        <v>23610118</v>
      </c>
      <c r="AX466" s="44">
        <v>53357</v>
      </c>
      <c r="AY466" s="44">
        <v>24642531</v>
      </c>
      <c r="AZ466" s="21">
        <v>23545968</v>
      </c>
      <c r="BA466" s="21">
        <v>1096563</v>
      </c>
      <c r="BB466" s="44">
        <v>1093535</v>
      </c>
      <c r="BC466" s="44"/>
      <c r="BD466" s="44"/>
      <c r="BE466" s="44">
        <v>2190098</v>
      </c>
      <c r="BF466" s="44">
        <v>3225950</v>
      </c>
      <c r="BG466" s="44">
        <v>1063315</v>
      </c>
      <c r="BH466" s="44">
        <v>1044450</v>
      </c>
      <c r="BI466" s="21">
        <v>26931850</v>
      </c>
      <c r="BJ466" s="21"/>
      <c r="BK466" s="21">
        <v>87685</v>
      </c>
      <c r="BL466" s="21">
        <v>4950</v>
      </c>
      <c r="BM466" s="21">
        <v>1094000</v>
      </c>
      <c r="BN466" s="21">
        <v>33452200</v>
      </c>
      <c r="BO466" s="21"/>
      <c r="BP466" s="21"/>
      <c r="BQ466" s="44"/>
      <c r="BR466" s="21"/>
      <c r="BS466" s="44"/>
      <c r="BT466" s="21"/>
      <c r="BU466" s="44"/>
      <c r="BV466" s="21"/>
      <c r="BW466" s="44">
        <v>8539748</v>
      </c>
      <c r="BX466" s="21"/>
      <c r="BY466" s="21">
        <v>2934109</v>
      </c>
      <c r="BZ466" s="21"/>
      <c r="CA466" s="44">
        <v>30500</v>
      </c>
      <c r="CB466" s="44"/>
      <c r="CC466" s="44">
        <v>2998577</v>
      </c>
      <c r="CD466" s="44"/>
      <c r="CE466" s="44"/>
      <c r="CF466" s="44"/>
      <c r="CG466" s="44">
        <v>241958</v>
      </c>
      <c r="CH466" s="44"/>
      <c r="CI466" s="21"/>
      <c r="CJ466" s="44"/>
      <c r="CK466" s="21">
        <v>2200</v>
      </c>
      <c r="CL466" s="44"/>
      <c r="CM466" s="44">
        <v>647</v>
      </c>
      <c r="CN466" s="44">
        <v>0</v>
      </c>
      <c r="CO466" s="44">
        <v>7077650</v>
      </c>
      <c r="CP466" s="44">
        <v>0</v>
      </c>
      <c r="CQ466" s="21">
        <v>6740600</v>
      </c>
      <c r="CR466" s="44">
        <v>490900</v>
      </c>
      <c r="CS466" s="44">
        <v>393045</v>
      </c>
      <c r="CT466" s="44">
        <v>20121</v>
      </c>
      <c r="CU466" s="44"/>
      <c r="CV466" s="44">
        <v>24129</v>
      </c>
      <c r="CW466" s="21"/>
      <c r="CX466" s="21"/>
      <c r="CY466" s="21"/>
      <c r="CZ466" s="21"/>
      <c r="DA466" s="21"/>
      <c r="DB466" s="21"/>
      <c r="DC466" s="21"/>
      <c r="DD466" s="21"/>
      <c r="DE466" s="44"/>
      <c r="DF466" s="21"/>
      <c r="DG466" s="44"/>
      <c r="DH466" s="21"/>
      <c r="DI466" s="44"/>
      <c r="DJ466" s="44"/>
      <c r="DK466" s="44"/>
      <c r="DL466" s="44"/>
      <c r="DM466" s="21"/>
      <c r="DN466" s="44"/>
      <c r="DO466" s="44"/>
      <c r="DP466" s="44"/>
      <c r="DQ466" s="44"/>
      <c r="DR466" s="44"/>
      <c r="DS466" s="44"/>
      <c r="DT466" s="44"/>
      <c r="DU466" s="44"/>
      <c r="DV466" s="44"/>
      <c r="DW466" s="44"/>
      <c r="DX466" s="44"/>
      <c r="DY466" s="44"/>
      <c r="DZ466" s="44"/>
      <c r="EA466" s="44"/>
      <c r="EB466" s="21"/>
      <c r="EC466" s="44">
        <v>5928086</v>
      </c>
      <c r="ED466" s="44"/>
      <c r="EE466" s="21">
        <v>2950148</v>
      </c>
      <c r="EF466" s="44"/>
      <c r="EG466" s="21">
        <v>359938</v>
      </c>
      <c r="EH466" s="44"/>
      <c r="EI466" s="21">
        <v>13673605</v>
      </c>
      <c r="EJ466" s="44"/>
      <c r="EK466" s="44"/>
      <c r="EL466" s="21"/>
      <c r="EM466" s="44">
        <v>243279</v>
      </c>
      <c r="EN466" s="44"/>
      <c r="EO466" s="44">
        <v>455062</v>
      </c>
      <c r="EP466" s="21"/>
      <c r="EQ466" s="21"/>
      <c r="ER466" s="21"/>
      <c r="ES466" s="21"/>
      <c r="ET466" s="44"/>
      <c r="EU466" s="21"/>
      <c r="EV466" s="44"/>
      <c r="EW466" s="21"/>
      <c r="EX466" s="44"/>
      <c r="EY466" s="44"/>
      <c r="EZ466" s="21"/>
      <c r="FA466" s="21"/>
      <c r="FB466" s="44"/>
      <c r="FC466" s="44"/>
      <c r="FD466" s="21"/>
      <c r="FE466" s="112"/>
      <c r="FF466" s="44"/>
      <c r="FG466" s="44">
        <v>12898946</v>
      </c>
      <c r="FH466" s="44">
        <v>1831005</v>
      </c>
      <c r="FI466" s="44">
        <v>8816017</v>
      </c>
      <c r="FJ466" s="44">
        <v>254235</v>
      </c>
      <c r="FK466" s="44">
        <v>10052313</v>
      </c>
      <c r="FL466" s="44"/>
      <c r="FM466" s="44"/>
      <c r="FN466" s="44"/>
      <c r="FO466" s="44"/>
      <c r="FP466" s="44"/>
      <c r="FQ466" s="44"/>
      <c r="FR466" s="44"/>
      <c r="FS466" s="44"/>
      <c r="FT466" s="44">
        <v>22798</v>
      </c>
      <c r="FU466" s="44"/>
      <c r="FV466" s="21">
        <v>516969</v>
      </c>
      <c r="FW466" s="44"/>
      <c r="FX466" s="44">
        <v>567628</v>
      </c>
      <c r="FY466" s="44">
        <v>115567</v>
      </c>
      <c r="FZ466" s="44">
        <v>336445</v>
      </c>
      <c r="GA466" s="44">
        <v>29876</v>
      </c>
      <c r="GB466" s="44"/>
      <c r="GC466" s="44">
        <v>58870</v>
      </c>
      <c r="GD466" s="44">
        <v>738190</v>
      </c>
      <c r="GE466" s="44">
        <v>551382</v>
      </c>
      <c r="GF466" s="44">
        <v>243042</v>
      </c>
      <c r="GG466" s="44">
        <v>1604061</v>
      </c>
      <c r="GH466" s="44">
        <v>172446</v>
      </c>
      <c r="GI466" s="44">
        <v>428073</v>
      </c>
      <c r="GJ466" s="44">
        <v>167511</v>
      </c>
      <c r="GK466" s="44">
        <v>5347157</v>
      </c>
      <c r="GL466" s="44">
        <v>11583</v>
      </c>
      <c r="GM466" s="44">
        <v>2198670</v>
      </c>
      <c r="GN466" s="44">
        <v>94915</v>
      </c>
      <c r="GO466" s="44"/>
      <c r="GP466" s="44"/>
      <c r="GQ466" s="44">
        <v>553142</v>
      </c>
      <c r="GR466" s="44">
        <v>-264670</v>
      </c>
      <c r="GS466" s="44">
        <v>3629871</v>
      </c>
      <c r="GT466" s="44"/>
      <c r="GU466" s="21">
        <v>656392</v>
      </c>
      <c r="GV466" s="44"/>
      <c r="GW466" s="44">
        <v>343342</v>
      </c>
      <c r="GX466" s="44"/>
      <c r="GY466" s="44">
        <v>4629605</v>
      </c>
      <c r="GZ466" s="44">
        <v>2325401</v>
      </c>
      <c r="HA466" s="44"/>
      <c r="HB466" s="44">
        <v>9833154</v>
      </c>
      <c r="HC466" s="44">
        <v>-7528950</v>
      </c>
      <c r="HD466" s="44">
        <v>4629605</v>
      </c>
      <c r="HE466" s="21"/>
      <c r="HF466" s="21"/>
      <c r="HG466" s="21"/>
      <c r="HH466" s="21"/>
      <c r="HI466" s="21">
        <v>0</v>
      </c>
      <c r="HJ466" s="44"/>
      <c r="HK466" s="21">
        <v>594510</v>
      </c>
      <c r="HL466" s="21">
        <v>149871</v>
      </c>
      <c r="HM466" s="21">
        <v>744381</v>
      </c>
      <c r="HN466" s="21">
        <v>-87989</v>
      </c>
      <c r="HO466" s="21"/>
      <c r="HP466" s="44"/>
      <c r="HQ466" s="47"/>
      <c r="HR466" s="47">
        <v>9833154</v>
      </c>
      <c r="HS466" s="47"/>
      <c r="HT466" s="47" t="s">
        <v>1759</v>
      </c>
      <c r="HU466" s="47">
        <v>0</v>
      </c>
      <c r="HV466" s="47">
        <v>4685</v>
      </c>
      <c r="HW466" s="47">
        <v>0</v>
      </c>
      <c r="HX466" s="47">
        <v>25411</v>
      </c>
      <c r="HY466" s="47">
        <v>59719</v>
      </c>
      <c r="HZ466" s="47">
        <v>161423</v>
      </c>
      <c r="IA466" s="47">
        <v>0</v>
      </c>
      <c r="IB466" s="47">
        <v>0</v>
      </c>
      <c r="IC466" s="47">
        <v>7291</v>
      </c>
      <c r="ID466">
        <v>22137</v>
      </c>
      <c r="IE466" s="47">
        <v>6461</v>
      </c>
      <c r="IF466">
        <v>23401</v>
      </c>
      <c r="IG466" s="47">
        <v>9659</v>
      </c>
      <c r="IH466" s="47">
        <v>36896</v>
      </c>
      <c r="II466">
        <v>4931</v>
      </c>
      <c r="IJ466">
        <v>15653</v>
      </c>
      <c r="IK466">
        <v>2521</v>
      </c>
      <c r="IL466">
        <v>32743</v>
      </c>
      <c r="IM466">
        <v>412931</v>
      </c>
      <c r="IN466">
        <v>0</v>
      </c>
      <c r="IO466">
        <v>0</v>
      </c>
      <c r="IP466">
        <v>117</v>
      </c>
      <c r="IQ466">
        <v>0</v>
      </c>
      <c r="IR466">
        <v>0</v>
      </c>
      <c r="IS466">
        <v>0</v>
      </c>
      <c r="IT466">
        <v>117</v>
      </c>
      <c r="IU466">
        <v>316817</v>
      </c>
      <c r="IV466">
        <v>0</v>
      </c>
      <c r="IW466">
        <v>1450498</v>
      </c>
      <c r="IX466">
        <v>2562464</v>
      </c>
      <c r="IY466">
        <v>3808919</v>
      </c>
      <c r="IZ466">
        <v>0</v>
      </c>
      <c r="JA466">
        <v>0</v>
      </c>
      <c r="JB466">
        <v>308770</v>
      </c>
      <c r="JC466">
        <v>1039506</v>
      </c>
      <c r="JD466">
        <v>180005</v>
      </c>
      <c r="JE466">
        <v>451341</v>
      </c>
      <c r="JF466">
        <v>172038</v>
      </c>
      <c r="JG466">
        <v>766658</v>
      </c>
      <c r="JH466">
        <v>153994</v>
      </c>
      <c r="JI466">
        <v>353063</v>
      </c>
      <c r="JJ466">
        <v>146480</v>
      </c>
      <c r="JK466">
        <v>1188393</v>
      </c>
      <c r="JL466">
        <v>12898946</v>
      </c>
      <c r="JM466">
        <v>0</v>
      </c>
      <c r="JN466">
        <v>0</v>
      </c>
      <c r="JO466">
        <v>6000</v>
      </c>
      <c r="JP466">
        <v>0</v>
      </c>
      <c r="JQ466">
        <v>0</v>
      </c>
      <c r="JR466">
        <v>0</v>
      </c>
      <c r="JS466">
        <v>6000</v>
      </c>
      <c r="JT466"/>
      <c r="JU466"/>
      <c r="JV466"/>
      <c r="JW466"/>
      <c r="JX466"/>
      <c r="JY466">
        <v>22137</v>
      </c>
      <c r="JZ466"/>
      <c r="KA466"/>
      <c r="KB466"/>
      <c r="KC466"/>
      <c r="KD466"/>
      <c r="KE466">
        <v>1039506</v>
      </c>
      <c r="KF466">
        <v>272</v>
      </c>
      <c r="KG466">
        <v>357</v>
      </c>
      <c r="KH466">
        <v>211</v>
      </c>
      <c r="KI466">
        <v>193</v>
      </c>
      <c r="KJ466">
        <v>254</v>
      </c>
      <c r="KK466">
        <v>151</v>
      </c>
      <c r="KL466">
        <v>129</v>
      </c>
      <c r="KM466">
        <v>167</v>
      </c>
      <c r="KN466">
        <v>102</v>
      </c>
      <c r="KO466">
        <v>1</v>
      </c>
      <c r="KP466">
        <v>0</v>
      </c>
      <c r="KQ466">
        <v>0</v>
      </c>
      <c r="KR466">
        <v>0</v>
      </c>
      <c r="KS466">
        <v>0</v>
      </c>
      <c r="KT466">
        <v>1</v>
      </c>
      <c r="KU466">
        <v>1</v>
      </c>
      <c r="KV466">
        <v>0</v>
      </c>
      <c r="KW466">
        <v>0</v>
      </c>
      <c r="KX466">
        <v>0</v>
      </c>
      <c r="KY466">
        <v>0</v>
      </c>
      <c r="KZ466">
        <v>0</v>
      </c>
      <c r="LA466">
        <v>0</v>
      </c>
      <c r="LB466">
        <v>0</v>
      </c>
      <c r="LC466">
        <v>0</v>
      </c>
      <c r="LD466">
        <v>1</v>
      </c>
      <c r="LE466">
        <v>0</v>
      </c>
      <c r="LF466">
        <v>0</v>
      </c>
      <c r="LG466">
        <v>0</v>
      </c>
      <c r="LH466">
        <v>0</v>
      </c>
    </row>
    <row r="467" spans="1:320" s="34" customFormat="1" ht="15" customHeight="1" x14ac:dyDescent="0.25">
      <c r="A467" s="45">
        <v>206190783</v>
      </c>
      <c r="B467" s="45" t="s">
        <v>4299</v>
      </c>
      <c r="C467" s="46">
        <v>45292</v>
      </c>
      <c r="D467" s="46">
        <v>45657</v>
      </c>
      <c r="E467" s="47">
        <v>366</v>
      </c>
      <c r="F467" s="45" t="s">
        <v>883</v>
      </c>
      <c r="G467" s="45" t="s">
        <v>884</v>
      </c>
      <c r="H467" s="45" t="s">
        <v>1030</v>
      </c>
      <c r="I467" s="45" t="s">
        <v>886</v>
      </c>
      <c r="J467" s="45" t="s">
        <v>887</v>
      </c>
      <c r="K467" s="45" t="s">
        <v>1031</v>
      </c>
      <c r="L467" s="45" t="s">
        <v>2747</v>
      </c>
      <c r="M467" s="45" t="s">
        <v>4300</v>
      </c>
      <c r="N467" s="45" t="s">
        <v>4301</v>
      </c>
      <c r="O467" s="45" t="s">
        <v>3443</v>
      </c>
      <c r="P467" s="45" t="s">
        <v>4302</v>
      </c>
      <c r="Q467" s="45" t="s">
        <v>4303</v>
      </c>
      <c r="R467" t="s">
        <v>4304</v>
      </c>
      <c r="S467" s="45" t="s">
        <v>884</v>
      </c>
      <c r="T467"/>
      <c r="U467" s="47">
        <v>59</v>
      </c>
      <c r="V467" s="47">
        <v>59</v>
      </c>
      <c r="W467" s="47" t="s">
        <v>1728</v>
      </c>
      <c r="X467" s="47">
        <v>21594</v>
      </c>
      <c r="Y467" s="47">
        <v>14373</v>
      </c>
      <c r="Z467" s="48">
        <v>150.38</v>
      </c>
      <c r="AA467" s="44">
        <v>112</v>
      </c>
      <c r="AB467" s="44">
        <v>108</v>
      </c>
      <c r="AC467" s="44">
        <v>3644</v>
      </c>
      <c r="AD467" s="44"/>
      <c r="AE467" s="44">
        <v>281</v>
      </c>
      <c r="AF467" s="44">
        <v>8361</v>
      </c>
      <c r="AG467" s="44">
        <v>1486</v>
      </c>
      <c r="AH467" s="47"/>
      <c r="AI467" s="47"/>
      <c r="AJ467">
        <v>601</v>
      </c>
      <c r="AK467" t="s">
        <v>895</v>
      </c>
      <c r="AL467">
        <v>14373</v>
      </c>
      <c r="AM467"/>
      <c r="AN467"/>
      <c r="AO467"/>
      <c r="AP467"/>
      <c r="AQ467"/>
      <c r="AR467" s="44"/>
      <c r="AS467" s="44"/>
      <c r="AT467" s="44"/>
      <c r="AU467" s="44">
        <v>5749200</v>
      </c>
      <c r="AV467" s="44">
        <v>1791784</v>
      </c>
      <c r="AW467" s="44">
        <v>240813</v>
      </c>
      <c r="AX467" s="44">
        <v>309748</v>
      </c>
      <c r="AY467" s="44">
        <v>7609919</v>
      </c>
      <c r="AZ467" s="21">
        <v>8150343</v>
      </c>
      <c r="BA467" s="21">
        <v>-540424</v>
      </c>
      <c r="BB467" s="44"/>
      <c r="BC467" s="44">
        <v>2108</v>
      </c>
      <c r="BD467" s="44"/>
      <c r="BE467" s="44">
        <v>-542532</v>
      </c>
      <c r="BF467" s="44">
        <v>1457600</v>
      </c>
      <c r="BG467" s="44"/>
      <c r="BH467" s="44">
        <v>112400</v>
      </c>
      <c r="BI467" s="21">
        <v>3344400</v>
      </c>
      <c r="BJ467" s="21">
        <v>594400</v>
      </c>
      <c r="BK467" s="21"/>
      <c r="BL467" s="21"/>
      <c r="BM467" s="21">
        <v>240400</v>
      </c>
      <c r="BN467" s="21">
        <v>5749200</v>
      </c>
      <c r="BO467" s="21"/>
      <c r="BP467" s="21"/>
      <c r="BQ467" s="44"/>
      <c r="BR467" s="21"/>
      <c r="BS467" s="44"/>
      <c r="BT467" s="21"/>
      <c r="BU467" s="44"/>
      <c r="BV467" s="21"/>
      <c r="BW467" s="44">
        <v>994000</v>
      </c>
      <c r="BX467" s="21"/>
      <c r="BY467" s="21"/>
      <c r="BZ467" s="21"/>
      <c r="CA467" s="44">
        <v>288422</v>
      </c>
      <c r="CB467" s="44"/>
      <c r="CC467" s="44">
        <v>483342</v>
      </c>
      <c r="CD467" s="44"/>
      <c r="CE467" s="44">
        <v>25110</v>
      </c>
      <c r="CF467" s="44"/>
      <c r="CG467" s="44"/>
      <c r="CH467" s="44"/>
      <c r="CI467" s="21"/>
      <c r="CJ467" s="44"/>
      <c r="CK467" s="21">
        <v>910</v>
      </c>
      <c r="CL467" s="44"/>
      <c r="CM467" s="44">
        <v>31732</v>
      </c>
      <c r="CN467" s="44">
        <v>0</v>
      </c>
      <c r="CO467" s="44">
        <v>607117</v>
      </c>
      <c r="CP467" s="44">
        <v>0</v>
      </c>
      <c r="CQ467" s="21">
        <v>598800</v>
      </c>
      <c r="CR467" s="44">
        <v>240300</v>
      </c>
      <c r="CS467" s="44">
        <v>196467</v>
      </c>
      <c r="CT467" s="44">
        <v>36112</v>
      </c>
      <c r="CU467" s="44"/>
      <c r="CV467" s="44">
        <v>81256</v>
      </c>
      <c r="CW467" s="21"/>
      <c r="CX467" s="21"/>
      <c r="CY467" s="21"/>
      <c r="CZ467" s="21"/>
      <c r="DA467" s="21"/>
      <c r="DB467" s="21"/>
      <c r="DC467" s="21"/>
      <c r="DD467" s="21"/>
      <c r="DE467" s="44"/>
      <c r="DF467" s="21"/>
      <c r="DG467" s="44"/>
      <c r="DH467" s="21"/>
      <c r="DI467" s="44"/>
      <c r="DJ467" s="44"/>
      <c r="DK467" s="44"/>
      <c r="DL467" s="44"/>
      <c r="DM467" s="21"/>
      <c r="DN467" s="44"/>
      <c r="DO467" s="44"/>
      <c r="DP467" s="44"/>
      <c r="DQ467" s="44"/>
      <c r="DR467" s="44"/>
      <c r="DS467" s="44"/>
      <c r="DT467" s="44"/>
      <c r="DU467" s="44"/>
      <c r="DV467" s="44"/>
      <c r="DW467" s="44"/>
      <c r="DX467" s="44"/>
      <c r="DY467" s="44"/>
      <c r="DZ467" s="44"/>
      <c r="EA467" s="44"/>
      <c r="EB467" s="21"/>
      <c r="EC467" s="44">
        <v>2682</v>
      </c>
      <c r="ED467" s="44"/>
      <c r="EE467" s="21"/>
      <c r="EF467" s="44"/>
      <c r="EG467" s="21">
        <v>9467</v>
      </c>
      <c r="EH467" s="44"/>
      <c r="EI467" s="21">
        <v>19590</v>
      </c>
      <c r="EJ467" s="44"/>
      <c r="EK467" s="44">
        <v>193502</v>
      </c>
      <c r="EL467" s="21"/>
      <c r="EM467" s="44"/>
      <c r="EN467" s="44"/>
      <c r="EO467" s="44">
        <v>15572</v>
      </c>
      <c r="EP467" s="21"/>
      <c r="EQ467" s="21"/>
      <c r="ER467" s="21"/>
      <c r="ES467" s="21"/>
      <c r="ET467" s="44"/>
      <c r="EU467" s="21"/>
      <c r="EV467" s="44"/>
      <c r="EW467" s="21"/>
      <c r="EX467" s="44"/>
      <c r="EY467" s="44"/>
      <c r="EZ467" s="21"/>
      <c r="FA467" s="21"/>
      <c r="FB467" s="44"/>
      <c r="FC467" s="44"/>
      <c r="FD467" s="21"/>
      <c r="FE467" s="112"/>
      <c r="FF467" s="44"/>
      <c r="FG467" s="44">
        <v>3616522</v>
      </c>
      <c r="FH467" s="44">
        <v>927957</v>
      </c>
      <c r="FI467" s="44">
        <v>3605864</v>
      </c>
      <c r="FJ467" s="44">
        <v>74393</v>
      </c>
      <c r="FK467" s="44">
        <v>3498932</v>
      </c>
      <c r="FL467" s="44"/>
      <c r="FM467" s="44"/>
      <c r="FN467" s="44"/>
      <c r="FO467" s="44"/>
      <c r="FP467" s="44"/>
      <c r="FQ467" s="44"/>
      <c r="FR467" s="44"/>
      <c r="FS467" s="44"/>
      <c r="FT467" s="44">
        <v>25354</v>
      </c>
      <c r="FU467" s="44"/>
      <c r="FV467" s="21">
        <v>269239</v>
      </c>
      <c r="FW467" s="44"/>
      <c r="FX467" s="44">
        <v>184260</v>
      </c>
      <c r="FY467" s="44">
        <v>69596</v>
      </c>
      <c r="FZ467" s="44">
        <v>94058</v>
      </c>
      <c r="GA467" s="44">
        <v>29963</v>
      </c>
      <c r="GB467" s="44"/>
      <c r="GC467" s="44">
        <v>43879</v>
      </c>
      <c r="GD467" s="44">
        <v>358603</v>
      </c>
      <c r="GE467" s="44">
        <v>163401</v>
      </c>
      <c r="GF467" s="44">
        <v>93366</v>
      </c>
      <c r="GG467" s="44">
        <v>589011</v>
      </c>
      <c r="GH467" s="44">
        <v>84480</v>
      </c>
      <c r="GI467" s="44">
        <v>121533</v>
      </c>
      <c r="GJ467" s="44">
        <v>107086</v>
      </c>
      <c r="GK467" s="44">
        <v>1729668</v>
      </c>
      <c r="GL467" s="44">
        <v>16674</v>
      </c>
      <c r="GM467" s="44">
        <v>497728</v>
      </c>
      <c r="GN467" s="44">
        <v>52356</v>
      </c>
      <c r="GO467" s="44">
        <v>68170</v>
      </c>
      <c r="GP467" s="44"/>
      <c r="GQ467" s="44">
        <v>3158</v>
      </c>
      <c r="GR467" s="44">
        <v>49828</v>
      </c>
      <c r="GS467" s="44">
        <v>959547</v>
      </c>
      <c r="GT467" s="44"/>
      <c r="GU467" s="21">
        <v>154979</v>
      </c>
      <c r="GV467" s="44"/>
      <c r="GW467" s="44">
        <v>20929</v>
      </c>
      <c r="GX467" s="44">
        <v>1051472</v>
      </c>
      <c r="GY467" s="44">
        <v>2186927</v>
      </c>
      <c r="GZ467" s="44">
        <v>2348558</v>
      </c>
      <c r="HA467" s="44"/>
      <c r="HB467" s="44"/>
      <c r="HC467" s="44">
        <v>-161631</v>
      </c>
      <c r="HD467" s="44">
        <v>2186927</v>
      </c>
      <c r="HE467" s="21"/>
      <c r="HF467" s="21"/>
      <c r="HG467" s="21"/>
      <c r="HH467" s="21"/>
      <c r="HI467" s="21">
        <v>0</v>
      </c>
      <c r="HJ467" s="44"/>
      <c r="HK467" s="21">
        <v>197275</v>
      </c>
      <c r="HL467" s="21">
        <v>56995</v>
      </c>
      <c r="HM467" s="21">
        <v>254270</v>
      </c>
      <c r="HN467" s="21">
        <v>-99291</v>
      </c>
      <c r="HO467" s="21"/>
      <c r="HP467" s="44"/>
      <c r="HQ467" s="47"/>
      <c r="HR467" s="47"/>
      <c r="HS467" s="47"/>
      <c r="HT467" s="47" t="s">
        <v>1744</v>
      </c>
      <c r="HU467" s="47">
        <v>164399.06000000003</v>
      </c>
      <c r="HV467" s="47">
        <v>2080</v>
      </c>
      <c r="HW467" s="47">
        <v>0</v>
      </c>
      <c r="HX467" s="47">
        <v>6953</v>
      </c>
      <c r="HY467" s="47">
        <v>18783</v>
      </c>
      <c r="HZ467" s="47">
        <v>50080</v>
      </c>
      <c r="IA467" s="47">
        <v>0</v>
      </c>
      <c r="IB467" s="47">
        <v>0</v>
      </c>
      <c r="IC467" s="47">
        <v>0</v>
      </c>
      <c r="ID467">
        <v>7000</v>
      </c>
      <c r="IE467" s="47">
        <v>7356</v>
      </c>
      <c r="IF467"/>
      <c r="IG467" s="47"/>
      <c r="IH467" s="47"/>
      <c r="II467">
        <v>2352</v>
      </c>
      <c r="IJ467">
        <v>4447</v>
      </c>
      <c r="IK467">
        <v>1899</v>
      </c>
      <c r="IL467">
        <v>10042</v>
      </c>
      <c r="IM467">
        <v>110992</v>
      </c>
      <c r="IN467">
        <v>0</v>
      </c>
      <c r="IO467">
        <v>0</v>
      </c>
      <c r="IP467">
        <v>961</v>
      </c>
      <c r="IQ467">
        <v>315</v>
      </c>
      <c r="IR467">
        <v>0</v>
      </c>
      <c r="IS467">
        <v>0</v>
      </c>
      <c r="IT467">
        <v>1276</v>
      </c>
      <c r="IU467">
        <v>149667</v>
      </c>
      <c r="IV467">
        <v>0</v>
      </c>
      <c r="IW467">
        <v>392674</v>
      </c>
      <c r="IX467">
        <v>756050</v>
      </c>
      <c r="IY467">
        <v>1232672</v>
      </c>
      <c r="IZ467">
        <v>0</v>
      </c>
      <c r="JA467">
        <v>0</v>
      </c>
      <c r="JB467">
        <v>0</v>
      </c>
      <c r="JC467">
        <v>327473</v>
      </c>
      <c r="JD467">
        <v>142192</v>
      </c>
      <c r="JE467"/>
      <c r="JF467"/>
      <c r="JG467"/>
      <c r="JH467">
        <v>59322</v>
      </c>
      <c r="JI467">
        <v>90401</v>
      </c>
      <c r="JJ467">
        <v>84894</v>
      </c>
      <c r="JK467">
        <v>381177</v>
      </c>
      <c r="JL467">
        <v>3616522</v>
      </c>
      <c r="JM467">
        <v>0</v>
      </c>
      <c r="JN467">
        <v>0</v>
      </c>
      <c r="JO467">
        <v>48075</v>
      </c>
      <c r="JP467">
        <v>14197</v>
      </c>
      <c r="JQ467">
        <v>0</v>
      </c>
      <c r="JR467">
        <v>0</v>
      </c>
      <c r="JS467">
        <v>62272</v>
      </c>
      <c r="JT467"/>
      <c r="JU467"/>
      <c r="JV467"/>
      <c r="JW467"/>
      <c r="JX467"/>
      <c r="JY467">
        <v>7000</v>
      </c>
      <c r="JZ467"/>
      <c r="KA467"/>
      <c r="KB467"/>
      <c r="KC467"/>
      <c r="KD467"/>
      <c r="KE467">
        <v>327473</v>
      </c>
      <c r="KF467">
        <v>71</v>
      </c>
      <c r="KG467">
        <v>93</v>
      </c>
      <c r="KH467">
        <v>48</v>
      </c>
      <c r="KI467">
        <v>48</v>
      </c>
      <c r="KJ467">
        <v>64</v>
      </c>
      <c r="KK467">
        <v>34</v>
      </c>
      <c r="KL467">
        <v>30</v>
      </c>
      <c r="KM467">
        <v>41</v>
      </c>
      <c r="KN467">
        <v>21</v>
      </c>
      <c r="KO467">
        <v>1</v>
      </c>
      <c r="KP467">
        <v>0</v>
      </c>
      <c r="KQ467">
        <v>0</v>
      </c>
      <c r="KR467">
        <v>1</v>
      </c>
      <c r="KS467">
        <v>0</v>
      </c>
      <c r="KT467">
        <v>0</v>
      </c>
      <c r="KU467">
        <v>1</v>
      </c>
      <c r="KV467">
        <v>0</v>
      </c>
      <c r="KW467">
        <v>0</v>
      </c>
      <c r="KX467">
        <v>0</v>
      </c>
      <c r="KY467">
        <v>0</v>
      </c>
      <c r="KZ467">
        <v>0</v>
      </c>
      <c r="LA467">
        <v>0</v>
      </c>
      <c r="LB467">
        <v>0</v>
      </c>
      <c r="LC467">
        <v>0</v>
      </c>
      <c r="LD467">
        <v>1</v>
      </c>
      <c r="LE467">
        <v>0</v>
      </c>
      <c r="LF467">
        <v>0</v>
      </c>
      <c r="LG467">
        <v>0</v>
      </c>
      <c r="LH467">
        <v>0</v>
      </c>
    </row>
    <row r="468" spans="1:320" s="34" customFormat="1" ht="15" customHeight="1" x14ac:dyDescent="0.25">
      <c r="A468" s="45">
        <v>206190786</v>
      </c>
      <c r="B468" s="45" t="s">
        <v>4305</v>
      </c>
      <c r="C468" s="46">
        <v>45292</v>
      </c>
      <c r="D468" s="46">
        <v>45657</v>
      </c>
      <c r="E468" s="47">
        <v>366</v>
      </c>
      <c r="F468" s="45" t="s">
        <v>883</v>
      </c>
      <c r="G468" s="45" t="s">
        <v>884</v>
      </c>
      <c r="H468" s="45" t="s">
        <v>1030</v>
      </c>
      <c r="I468" s="45" t="s">
        <v>886</v>
      </c>
      <c r="J468" s="45" t="s">
        <v>887</v>
      </c>
      <c r="K468" s="45" t="s">
        <v>1031</v>
      </c>
      <c r="L468" s="45" t="s">
        <v>2528</v>
      </c>
      <c r="M468" s="45" t="s">
        <v>4306</v>
      </c>
      <c r="N468" s="45" t="s">
        <v>4307</v>
      </c>
      <c r="O468" s="45" t="s">
        <v>2958</v>
      </c>
      <c r="P468" s="45" t="s">
        <v>2959</v>
      </c>
      <c r="Q468" s="45" t="s">
        <v>4308</v>
      </c>
      <c r="R468" t="s">
        <v>4309</v>
      </c>
      <c r="S468" s="45" t="s">
        <v>884</v>
      </c>
      <c r="T468"/>
      <c r="U468" s="47">
        <v>112</v>
      </c>
      <c r="V468" s="47">
        <v>112</v>
      </c>
      <c r="W468" s="47" t="s">
        <v>913</v>
      </c>
      <c r="X468" s="47">
        <v>40992</v>
      </c>
      <c r="Y468" s="47">
        <v>37385</v>
      </c>
      <c r="Z468" s="48">
        <v>196.35</v>
      </c>
      <c r="AA468" s="44">
        <v>579</v>
      </c>
      <c r="AB468" s="44">
        <v>580</v>
      </c>
      <c r="AC468" s="44">
        <v>5409</v>
      </c>
      <c r="AD468" s="44">
        <v>3985</v>
      </c>
      <c r="AE468" s="44">
        <v>2486</v>
      </c>
      <c r="AF468" s="44">
        <v>23313</v>
      </c>
      <c r="AG468" s="44">
        <v>68</v>
      </c>
      <c r="AH468" s="47">
        <v>691</v>
      </c>
      <c r="AI468" s="47">
        <v>1043</v>
      </c>
      <c r="AJ468">
        <v>390</v>
      </c>
      <c r="AK468" t="s">
        <v>914</v>
      </c>
      <c r="AL468">
        <v>20672</v>
      </c>
      <c r="AM468"/>
      <c r="AN468"/>
      <c r="AO468"/>
      <c r="AP468">
        <v>16713</v>
      </c>
      <c r="AQ468"/>
      <c r="AR468" s="44"/>
      <c r="AS468" s="44"/>
      <c r="AT468" s="44"/>
      <c r="AU468" s="44">
        <v>22063084</v>
      </c>
      <c r="AV468" s="44">
        <v>5550807</v>
      </c>
      <c r="AW468" s="44">
        <v>4352862</v>
      </c>
      <c r="AX468" s="44">
        <v>66865</v>
      </c>
      <c r="AY468" s="44">
        <v>23327894</v>
      </c>
      <c r="AZ468" s="21">
        <v>23475234</v>
      </c>
      <c r="BA468" s="21">
        <v>-147340</v>
      </c>
      <c r="BB468" s="44">
        <v>279334</v>
      </c>
      <c r="BC468" s="44">
        <v>141000</v>
      </c>
      <c r="BD468" s="44"/>
      <c r="BE468" s="44">
        <v>-9006</v>
      </c>
      <c r="BF468" s="44">
        <v>2636799</v>
      </c>
      <c r="BG468" s="44">
        <v>1940137</v>
      </c>
      <c r="BH468" s="44">
        <v>1611251</v>
      </c>
      <c r="BI468" s="21">
        <v>14924569</v>
      </c>
      <c r="BJ468" s="21">
        <v>33508</v>
      </c>
      <c r="BK468" s="21">
        <v>306206</v>
      </c>
      <c r="BL468" s="21">
        <v>446814</v>
      </c>
      <c r="BM468" s="21">
        <v>163800</v>
      </c>
      <c r="BN468" s="21">
        <v>8682240</v>
      </c>
      <c r="BO468" s="21"/>
      <c r="BP468" s="21"/>
      <c r="BQ468" s="44"/>
      <c r="BR468" s="21">
        <v>13380844</v>
      </c>
      <c r="BS468" s="44"/>
      <c r="BT468" s="21"/>
      <c r="BU468" s="44"/>
      <c r="BV468" s="21"/>
      <c r="BW468" s="44">
        <v>2532773</v>
      </c>
      <c r="BX468" s="21"/>
      <c r="BY468" s="21">
        <v>2158534</v>
      </c>
      <c r="BZ468" s="21"/>
      <c r="CA468" s="44">
        <v>66708</v>
      </c>
      <c r="CB468" s="44"/>
      <c r="CC468" s="44">
        <v>477326</v>
      </c>
      <c r="CD468" s="44"/>
      <c r="CE468" s="44">
        <v>30486</v>
      </c>
      <c r="CF468" s="44"/>
      <c r="CG468" s="44">
        <v>77440</v>
      </c>
      <c r="CH468" s="44"/>
      <c r="CI468" s="21">
        <v>61436</v>
      </c>
      <c r="CJ468" s="44"/>
      <c r="CK468" s="21">
        <v>146104</v>
      </c>
      <c r="CL468" s="44"/>
      <c r="CM468" s="44">
        <v>152198</v>
      </c>
      <c r="CN468" s="44">
        <v>90877</v>
      </c>
      <c r="CO468" s="44">
        <v>1409635</v>
      </c>
      <c r="CP468" s="44">
        <v>0</v>
      </c>
      <c r="CQ468" s="21">
        <v>1218781</v>
      </c>
      <c r="CR468" s="44">
        <v>221102</v>
      </c>
      <c r="CS468" s="44">
        <v>1976372</v>
      </c>
      <c r="CT468" s="44">
        <v>77465</v>
      </c>
      <c r="CU468" s="44"/>
      <c r="CV468" s="44">
        <v>404377</v>
      </c>
      <c r="CW468" s="21"/>
      <c r="CX468" s="21"/>
      <c r="CY468" s="21"/>
      <c r="CZ468" s="21"/>
      <c r="DA468" s="21"/>
      <c r="DB468" s="21"/>
      <c r="DC468" s="21"/>
      <c r="DD468" s="21"/>
      <c r="DE468" s="44"/>
      <c r="DF468" s="21"/>
      <c r="DG468" s="44"/>
      <c r="DH468" s="21"/>
      <c r="DI468" s="44"/>
      <c r="DJ468" s="44"/>
      <c r="DK468" s="44"/>
      <c r="DL468" s="44"/>
      <c r="DM468" s="21"/>
      <c r="DN468" s="44"/>
      <c r="DO468" s="44"/>
      <c r="DP468" s="44"/>
      <c r="DQ468" s="44"/>
      <c r="DR468" s="44"/>
      <c r="DS468" s="44"/>
      <c r="DT468" s="44"/>
      <c r="DU468" s="44"/>
      <c r="DV468" s="44"/>
      <c r="DW468" s="44"/>
      <c r="DX468" s="44"/>
      <c r="DY468" s="44">
        <v>-277535</v>
      </c>
      <c r="DZ468" s="44"/>
      <c r="EA468" s="44"/>
      <c r="EB468" s="21"/>
      <c r="EC468" s="44">
        <v>247242</v>
      </c>
      <c r="ED468" s="44"/>
      <c r="EE468" s="21">
        <v>1489392</v>
      </c>
      <c r="EF468" s="44"/>
      <c r="EG468" s="21">
        <v>-90739</v>
      </c>
      <c r="EH468" s="44"/>
      <c r="EI468" s="21">
        <v>3082448</v>
      </c>
      <c r="EJ468" s="44"/>
      <c r="EK468" s="44">
        <v>-14296</v>
      </c>
      <c r="EL468" s="21"/>
      <c r="EM468" s="44">
        <v>264980</v>
      </c>
      <c r="EN468" s="44"/>
      <c r="EO468" s="44">
        <v>-348630</v>
      </c>
      <c r="EP468" s="21"/>
      <c r="EQ468" s="21"/>
      <c r="ER468" s="21"/>
      <c r="ES468" s="21"/>
      <c r="ET468" s="44"/>
      <c r="EU468" s="21"/>
      <c r="EV468" s="44"/>
      <c r="EW468" s="21"/>
      <c r="EX468" s="44"/>
      <c r="EY468" s="44"/>
      <c r="EZ468" s="21"/>
      <c r="FA468" s="21"/>
      <c r="FB468" s="44"/>
      <c r="FC468" s="44"/>
      <c r="FD468" s="21"/>
      <c r="FE468" s="112"/>
      <c r="FF468" s="44"/>
      <c r="FG468" s="44">
        <v>12425033</v>
      </c>
      <c r="FH468" s="44">
        <v>2818474</v>
      </c>
      <c r="FI468" s="44">
        <v>8231727</v>
      </c>
      <c r="FJ468" s="44">
        <v>498703</v>
      </c>
      <c r="FK468" s="44">
        <v>5018280</v>
      </c>
      <c r="FL468" s="44"/>
      <c r="FM468" s="44"/>
      <c r="FN468" s="44"/>
      <c r="FO468" s="44">
        <v>7590097</v>
      </c>
      <c r="FP468" s="44"/>
      <c r="FQ468" s="44"/>
      <c r="FR468" s="44"/>
      <c r="FS468" s="44"/>
      <c r="FT468" s="44">
        <v>38483</v>
      </c>
      <c r="FU468" s="44">
        <v>37218</v>
      </c>
      <c r="FV468" s="21">
        <v>518081</v>
      </c>
      <c r="FW468" s="44"/>
      <c r="FX468" s="44">
        <v>448369</v>
      </c>
      <c r="FY468" s="44">
        <v>83373</v>
      </c>
      <c r="FZ468" s="44">
        <v>353963</v>
      </c>
      <c r="GA468" s="44">
        <v>72397</v>
      </c>
      <c r="GB468" s="44"/>
      <c r="GC468" s="44">
        <v>105148</v>
      </c>
      <c r="GD468" s="44">
        <v>592187</v>
      </c>
      <c r="GE468" s="44">
        <v>790186</v>
      </c>
      <c r="GF468" s="44">
        <v>308703</v>
      </c>
      <c r="GG468" s="44">
        <v>1323921</v>
      </c>
      <c r="GH468" s="44">
        <v>209519</v>
      </c>
      <c r="GI468" s="44">
        <v>231393</v>
      </c>
      <c r="GJ468" s="44">
        <v>219932</v>
      </c>
      <c r="GK468" s="44">
        <v>4578254</v>
      </c>
      <c r="GL468" s="44">
        <v>146630</v>
      </c>
      <c r="GM468" s="44">
        <v>702660</v>
      </c>
      <c r="GN468" s="44">
        <v>8833</v>
      </c>
      <c r="GO468" s="44"/>
      <c r="GP468" s="44"/>
      <c r="GQ468" s="44">
        <v>49607</v>
      </c>
      <c r="GR468" s="44">
        <v>48000</v>
      </c>
      <c r="GS468" s="44">
        <v>5447650</v>
      </c>
      <c r="GT468" s="44"/>
      <c r="GU468" s="21">
        <v>816201</v>
      </c>
      <c r="GV468" s="44">
        <v>102283</v>
      </c>
      <c r="GW468" s="44">
        <v>31808</v>
      </c>
      <c r="GX468" s="44"/>
      <c r="GY468" s="44">
        <v>6397942</v>
      </c>
      <c r="GZ468" s="44">
        <v>1870019</v>
      </c>
      <c r="HA468" s="44"/>
      <c r="HB468" s="44"/>
      <c r="HC468" s="44">
        <v>4527923</v>
      </c>
      <c r="HD468" s="44">
        <v>6397942</v>
      </c>
      <c r="HE468" s="21">
        <v>839781</v>
      </c>
      <c r="HF468" s="21"/>
      <c r="HG468" s="21"/>
      <c r="HH468" s="21"/>
      <c r="HI468" s="21">
        <v>0</v>
      </c>
      <c r="HJ468" s="44"/>
      <c r="HK468" s="21">
        <v>929672</v>
      </c>
      <c r="HL468" s="21">
        <v>1518203</v>
      </c>
      <c r="HM468" s="21">
        <v>2447875</v>
      </c>
      <c r="HN468" s="21">
        <v>-1631674</v>
      </c>
      <c r="HO468" s="21"/>
      <c r="HP468" s="44"/>
      <c r="HQ468" s="47"/>
      <c r="HR468" s="47"/>
      <c r="HS468" s="47"/>
      <c r="HT468" s="47" t="s">
        <v>4310</v>
      </c>
      <c r="HU468" s="47">
        <v>2374924.13</v>
      </c>
      <c r="HV468" s="47">
        <v>2571</v>
      </c>
      <c r="HW468" s="47">
        <v>0</v>
      </c>
      <c r="HX468" s="47">
        <v>29038</v>
      </c>
      <c r="HY468" s="47">
        <v>89674</v>
      </c>
      <c r="HZ468" s="47">
        <v>99038</v>
      </c>
      <c r="IA468" s="47">
        <v>27915</v>
      </c>
      <c r="IB468" s="47">
        <v>0</v>
      </c>
      <c r="IC468" s="47">
        <v>6113</v>
      </c>
      <c r="ID468"/>
      <c r="IE468" s="47">
        <v>5705</v>
      </c>
      <c r="IF468">
        <v>27224</v>
      </c>
      <c r="IG468" s="47">
        <v>5780</v>
      </c>
      <c r="IH468" s="47">
        <v>20515</v>
      </c>
      <c r="II468">
        <v>3740</v>
      </c>
      <c r="IJ468">
        <v>5610</v>
      </c>
      <c r="IK468">
        <v>3995</v>
      </c>
      <c r="IL468">
        <v>25490</v>
      </c>
      <c r="IM468">
        <v>352408</v>
      </c>
      <c r="IN468">
        <v>0</v>
      </c>
      <c r="IO468">
        <v>0</v>
      </c>
      <c r="IP468">
        <v>0</v>
      </c>
      <c r="IQ468">
        <v>0</v>
      </c>
      <c r="IR468">
        <v>0</v>
      </c>
      <c r="IS468">
        <v>0</v>
      </c>
      <c r="IT468">
        <v>0</v>
      </c>
      <c r="IU468">
        <v>289498</v>
      </c>
      <c r="IV468">
        <v>0</v>
      </c>
      <c r="IW468">
        <v>1619060</v>
      </c>
      <c r="IX468">
        <v>3298173</v>
      </c>
      <c r="IY468">
        <v>2572097</v>
      </c>
      <c r="IZ468">
        <v>1124784</v>
      </c>
      <c r="JA468">
        <v>0</v>
      </c>
      <c r="JB468">
        <v>399317</v>
      </c>
      <c r="JC468"/>
      <c r="JD468">
        <v>176863</v>
      </c>
      <c r="JE468">
        <v>568828</v>
      </c>
      <c r="JF468">
        <v>122291</v>
      </c>
      <c r="JG468">
        <v>528775</v>
      </c>
      <c r="JH468">
        <v>166286</v>
      </c>
      <c r="JI468">
        <v>180233</v>
      </c>
      <c r="JJ468">
        <v>178674</v>
      </c>
      <c r="JK468">
        <v>1200154</v>
      </c>
      <c r="JL468">
        <v>12425033</v>
      </c>
      <c r="JM468">
        <v>0</v>
      </c>
      <c r="JN468">
        <v>0</v>
      </c>
      <c r="JO468">
        <v>0</v>
      </c>
      <c r="JP468">
        <v>0</v>
      </c>
      <c r="JQ468">
        <v>0</v>
      </c>
      <c r="JR468">
        <v>0</v>
      </c>
      <c r="JS468">
        <v>0</v>
      </c>
      <c r="JT468"/>
      <c r="JU468"/>
      <c r="JV468"/>
      <c r="JW468"/>
      <c r="JX468"/>
      <c r="JY468"/>
      <c r="JZ468"/>
      <c r="KA468"/>
      <c r="KB468"/>
      <c r="KC468"/>
      <c r="KD468"/>
      <c r="KE468"/>
      <c r="KF468">
        <v>247</v>
      </c>
      <c r="KG468">
        <v>308</v>
      </c>
      <c r="KH468">
        <v>207</v>
      </c>
      <c r="KI468">
        <v>188</v>
      </c>
      <c r="KJ468">
        <v>240</v>
      </c>
      <c r="KK468">
        <v>155</v>
      </c>
      <c r="KL468">
        <v>82</v>
      </c>
      <c r="KM468">
        <v>98</v>
      </c>
      <c r="KN468">
        <v>72</v>
      </c>
      <c r="KO468">
        <v>1</v>
      </c>
      <c r="KP468">
        <v>0</v>
      </c>
      <c r="KQ468">
        <v>0</v>
      </c>
      <c r="KR468">
        <v>0</v>
      </c>
      <c r="KS468">
        <v>0</v>
      </c>
      <c r="KT468">
        <v>1</v>
      </c>
      <c r="KU468">
        <v>1</v>
      </c>
      <c r="KV468">
        <v>0</v>
      </c>
      <c r="KW468">
        <v>0</v>
      </c>
      <c r="KX468">
        <v>0</v>
      </c>
      <c r="KY468">
        <v>1</v>
      </c>
      <c r="KZ468">
        <v>0</v>
      </c>
      <c r="LA468">
        <v>0</v>
      </c>
      <c r="LB468">
        <v>0</v>
      </c>
      <c r="LC468">
        <v>0</v>
      </c>
      <c r="LD468">
        <v>1</v>
      </c>
      <c r="LE468">
        <v>0</v>
      </c>
      <c r="LF468">
        <v>0</v>
      </c>
      <c r="LG468">
        <v>0</v>
      </c>
      <c r="LH468">
        <v>0</v>
      </c>
    </row>
    <row r="469" spans="1:320" s="34" customFormat="1" ht="15" customHeight="1" x14ac:dyDescent="0.25">
      <c r="A469" s="45">
        <v>206190790</v>
      </c>
      <c r="B469" s="45" t="s">
        <v>4311</v>
      </c>
      <c r="C469" s="46">
        <v>45292</v>
      </c>
      <c r="D469" s="46">
        <v>45657</v>
      </c>
      <c r="E469" s="47">
        <v>366</v>
      </c>
      <c r="F469" s="45" t="s">
        <v>883</v>
      </c>
      <c r="G469" s="45" t="s">
        <v>884</v>
      </c>
      <c r="H469" s="45" t="s">
        <v>1030</v>
      </c>
      <c r="I469" s="45" t="s">
        <v>886</v>
      </c>
      <c r="J469" s="45" t="s">
        <v>887</v>
      </c>
      <c r="K469" s="45" t="s">
        <v>1031</v>
      </c>
      <c r="L469" s="45" t="s">
        <v>3100</v>
      </c>
      <c r="M469" s="45" t="s">
        <v>4312</v>
      </c>
      <c r="N469" s="45" t="s">
        <v>4313</v>
      </c>
      <c r="O469" s="45" t="s">
        <v>1169</v>
      </c>
      <c r="P469" s="45" t="s">
        <v>3911</v>
      </c>
      <c r="Q469" s="45" t="s">
        <v>4314</v>
      </c>
      <c r="R469" t="s">
        <v>4315</v>
      </c>
      <c r="S469" s="45" t="s">
        <v>893</v>
      </c>
      <c r="T469"/>
      <c r="U469" s="47">
        <v>102</v>
      </c>
      <c r="V469" s="47">
        <v>102</v>
      </c>
      <c r="W469" s="47" t="s">
        <v>913</v>
      </c>
      <c r="X469" s="47">
        <v>37332</v>
      </c>
      <c r="Y469" s="47">
        <v>36586</v>
      </c>
      <c r="Z469" s="48">
        <v>225.59</v>
      </c>
      <c r="AA469" s="44">
        <v>103</v>
      </c>
      <c r="AB469" s="44">
        <v>100</v>
      </c>
      <c r="AC469" s="44">
        <v>6146</v>
      </c>
      <c r="AD469" s="44">
        <v>35</v>
      </c>
      <c r="AE469" s="44">
        <v>2073</v>
      </c>
      <c r="AF469" s="44">
        <v>27206</v>
      </c>
      <c r="AG469" s="44"/>
      <c r="AH469" s="47">
        <v>137</v>
      </c>
      <c r="AI469" s="47">
        <v>322</v>
      </c>
      <c r="AJ469">
        <v>667</v>
      </c>
      <c r="AK469" t="s">
        <v>895</v>
      </c>
      <c r="AL469">
        <v>36586</v>
      </c>
      <c r="AM469"/>
      <c r="AN469"/>
      <c r="AO469"/>
      <c r="AP469"/>
      <c r="AQ469"/>
      <c r="AR469" s="44"/>
      <c r="AS469" s="44"/>
      <c r="AT469" s="44"/>
      <c r="AU469" s="44">
        <v>10975800</v>
      </c>
      <c r="AV469" s="44">
        <v>6337724</v>
      </c>
      <c r="AW469" s="44">
        <v>4511104</v>
      </c>
      <c r="AX469" s="44">
        <v>44988</v>
      </c>
      <c r="AY469" s="44">
        <v>12847408</v>
      </c>
      <c r="AZ469" s="21">
        <v>12626989</v>
      </c>
      <c r="BA469" s="21">
        <v>220419</v>
      </c>
      <c r="BB469" s="44"/>
      <c r="BC469" s="44"/>
      <c r="BD469" s="44"/>
      <c r="BE469" s="44">
        <v>220419</v>
      </c>
      <c r="BF469" s="44">
        <v>1843800</v>
      </c>
      <c r="BG469" s="44">
        <v>10500</v>
      </c>
      <c r="BH469" s="44">
        <v>621900</v>
      </c>
      <c r="BI469" s="21">
        <v>8161800</v>
      </c>
      <c r="BJ469" s="21"/>
      <c r="BK469" s="21">
        <v>41100</v>
      </c>
      <c r="BL469" s="21">
        <v>96600</v>
      </c>
      <c r="BM469" s="21">
        <v>200100</v>
      </c>
      <c r="BN469" s="21">
        <v>10975800</v>
      </c>
      <c r="BO469" s="21"/>
      <c r="BP469" s="21"/>
      <c r="BQ469" s="44"/>
      <c r="BR469" s="21"/>
      <c r="BS469" s="44"/>
      <c r="BT469" s="21"/>
      <c r="BU469" s="44"/>
      <c r="BV469" s="21"/>
      <c r="BW469" s="44">
        <v>6162073</v>
      </c>
      <c r="BX469" s="21"/>
      <c r="BY469" s="21">
        <v>31928</v>
      </c>
      <c r="BZ469" s="21"/>
      <c r="CA469" s="44">
        <v>18744</v>
      </c>
      <c r="CB469" s="44"/>
      <c r="CC469" s="44"/>
      <c r="CD469" s="44"/>
      <c r="CE469" s="44"/>
      <c r="CF469" s="44"/>
      <c r="CG469" s="44">
        <v>124979</v>
      </c>
      <c r="CH469" s="44"/>
      <c r="CI469" s="21"/>
      <c r="CJ469" s="44"/>
      <c r="CK469" s="21"/>
      <c r="CL469" s="44"/>
      <c r="CM469" s="44">
        <v>11408</v>
      </c>
      <c r="CN469" s="44">
        <v>0</v>
      </c>
      <c r="CO469" s="44">
        <v>2464165</v>
      </c>
      <c r="CP469" s="44">
        <v>0</v>
      </c>
      <c r="CQ469" s="21">
        <v>2302257</v>
      </c>
      <c r="CR469" s="44">
        <v>291602</v>
      </c>
      <c r="CS469" s="44">
        <v>1224975</v>
      </c>
      <c r="CT469" s="44">
        <v>35774</v>
      </c>
      <c r="CU469" s="44"/>
      <c r="CV469" s="44">
        <v>7543</v>
      </c>
      <c r="CW469" s="21"/>
      <c r="CX469" s="21"/>
      <c r="CY469" s="21"/>
      <c r="CZ469" s="21"/>
      <c r="DA469" s="21"/>
      <c r="DB469" s="21"/>
      <c r="DC469" s="21"/>
      <c r="DD469" s="21"/>
      <c r="DE469" s="44"/>
      <c r="DF469" s="21"/>
      <c r="DG469" s="44"/>
      <c r="DH469" s="21"/>
      <c r="DI469" s="44"/>
      <c r="DJ469" s="44"/>
      <c r="DK469" s="44"/>
      <c r="DL469" s="44"/>
      <c r="DM469" s="21"/>
      <c r="DN469" s="44"/>
      <c r="DO469" s="44"/>
      <c r="DP469" s="44"/>
      <c r="DQ469" s="44"/>
      <c r="DR469" s="44"/>
      <c r="DS469" s="44"/>
      <c r="DT469" s="44"/>
      <c r="DU469" s="44"/>
      <c r="DV469" s="44"/>
      <c r="DW469" s="44"/>
      <c r="DX469" s="44"/>
      <c r="DY469" s="44"/>
      <c r="DZ469" s="44"/>
      <c r="EA469" s="44"/>
      <c r="EB469" s="21"/>
      <c r="EC469" s="44">
        <v>2966505</v>
      </c>
      <c r="ED469" s="44"/>
      <c r="EE469" s="21">
        <v>28080</v>
      </c>
      <c r="EF469" s="44"/>
      <c r="EG469" s="21">
        <v>133464</v>
      </c>
      <c r="EH469" s="44"/>
      <c r="EI469" s="21">
        <v>1255882</v>
      </c>
      <c r="EJ469" s="44"/>
      <c r="EK469" s="44"/>
      <c r="EL469" s="21"/>
      <c r="EM469" s="44">
        <v>109914</v>
      </c>
      <c r="EN469" s="44"/>
      <c r="EO469" s="44">
        <v>17259</v>
      </c>
      <c r="EP469" s="21"/>
      <c r="EQ469" s="21"/>
      <c r="ER469" s="21"/>
      <c r="ES469" s="21"/>
      <c r="ET469" s="44"/>
      <c r="EU469" s="21"/>
      <c r="EV469" s="44"/>
      <c r="EW469" s="21"/>
      <c r="EX469" s="44"/>
      <c r="EY469" s="44"/>
      <c r="EZ469" s="21"/>
      <c r="FA469" s="21"/>
      <c r="FB469" s="44"/>
      <c r="FC469" s="44"/>
      <c r="FD469" s="21"/>
      <c r="FE469" s="112"/>
      <c r="FF469" s="44"/>
      <c r="FG469" s="44">
        <v>5477819</v>
      </c>
      <c r="FH469" s="44">
        <v>1747299</v>
      </c>
      <c r="FI469" s="44">
        <v>5401871</v>
      </c>
      <c r="FJ469" s="44">
        <v>295977</v>
      </c>
      <c r="FK469" s="44">
        <v>5202049</v>
      </c>
      <c r="FL469" s="44"/>
      <c r="FM469" s="44"/>
      <c r="FN469" s="44"/>
      <c r="FO469" s="44"/>
      <c r="FP469" s="44"/>
      <c r="FQ469" s="44"/>
      <c r="FR469" s="44"/>
      <c r="FS469" s="44"/>
      <c r="FT469" s="44">
        <v>489</v>
      </c>
      <c r="FU469" s="44"/>
      <c r="FV469" s="21">
        <v>412169</v>
      </c>
      <c r="FW469" s="44"/>
      <c r="FX469" s="44">
        <v>387423</v>
      </c>
      <c r="FY469" s="44">
        <v>47627</v>
      </c>
      <c r="FZ469" s="44">
        <v>215913</v>
      </c>
      <c r="GA469" s="44">
        <v>34149</v>
      </c>
      <c r="GB469" s="44"/>
      <c r="GC469" s="44">
        <v>21305</v>
      </c>
      <c r="GD469" s="44">
        <v>456064</v>
      </c>
      <c r="GE469" s="44">
        <v>232511</v>
      </c>
      <c r="GF469" s="44">
        <v>191800</v>
      </c>
      <c r="GG469" s="44">
        <v>928102</v>
      </c>
      <c r="GH469" s="44">
        <v>154658</v>
      </c>
      <c r="GI469" s="44">
        <v>176028</v>
      </c>
      <c r="GJ469" s="44">
        <v>97377</v>
      </c>
      <c r="GK469" s="44">
        <v>2920565</v>
      </c>
      <c r="GL469" s="44">
        <v>96213</v>
      </c>
      <c r="GM469" s="44">
        <v>734400</v>
      </c>
      <c r="GN469" s="44">
        <v>48962</v>
      </c>
      <c r="GO469" s="44">
        <v>7585</v>
      </c>
      <c r="GP469" s="44"/>
      <c r="GQ469" s="44"/>
      <c r="GR469" s="44">
        <v>261600</v>
      </c>
      <c r="GS469" s="44">
        <v>3584247</v>
      </c>
      <c r="GT469" s="44"/>
      <c r="GU469" s="21">
        <v>1059005</v>
      </c>
      <c r="GV469" s="44"/>
      <c r="GW469" s="44"/>
      <c r="GX469" s="44"/>
      <c r="GY469" s="44">
        <v>4643252</v>
      </c>
      <c r="GZ469" s="44">
        <v>1662002</v>
      </c>
      <c r="HA469" s="44"/>
      <c r="HB469" s="44"/>
      <c r="HC469" s="44">
        <v>2981250</v>
      </c>
      <c r="HD469" s="44">
        <v>4643252</v>
      </c>
      <c r="HE469" s="21"/>
      <c r="HF469" s="21"/>
      <c r="HG469" s="21">
        <v>5952</v>
      </c>
      <c r="HH469" s="21"/>
      <c r="HI469" s="21">
        <v>0</v>
      </c>
      <c r="HJ469" s="44"/>
      <c r="HK469" s="21">
        <v>1679133</v>
      </c>
      <c r="HL469" s="21">
        <v>745400</v>
      </c>
      <c r="HM469" s="21">
        <v>2424533</v>
      </c>
      <c r="HN469" s="21">
        <v>-1365528</v>
      </c>
      <c r="HO469" s="21"/>
      <c r="HP469" s="44"/>
      <c r="HQ469" s="47"/>
      <c r="HR469" s="47"/>
      <c r="HS469" s="47"/>
      <c r="HT469" s="47" t="s">
        <v>1861</v>
      </c>
      <c r="HU469" s="47">
        <v>1828202.2000000002</v>
      </c>
      <c r="HV469" s="47">
        <v>1913</v>
      </c>
      <c r="HW469" s="47">
        <v>0</v>
      </c>
      <c r="HX469" s="47">
        <v>12067</v>
      </c>
      <c r="HY469" s="47">
        <v>22802</v>
      </c>
      <c r="HZ469" s="47">
        <v>97577</v>
      </c>
      <c r="IA469" s="47">
        <v>0</v>
      </c>
      <c r="IB469" s="47">
        <v>0</v>
      </c>
      <c r="IC469" s="47">
        <v>6096</v>
      </c>
      <c r="ID469"/>
      <c r="IE469" s="47">
        <v>3887</v>
      </c>
      <c r="IF469">
        <v>8397</v>
      </c>
      <c r="IG469" s="47">
        <v>6109</v>
      </c>
      <c r="IH469" s="47">
        <v>19083</v>
      </c>
      <c r="II469">
        <v>4170</v>
      </c>
      <c r="IJ469">
        <v>5325</v>
      </c>
      <c r="IK469">
        <v>1300</v>
      </c>
      <c r="IL469">
        <v>12884</v>
      </c>
      <c r="IM469">
        <v>201610</v>
      </c>
      <c r="IN469">
        <v>0</v>
      </c>
      <c r="IO469">
        <v>0</v>
      </c>
      <c r="IP469">
        <v>0</v>
      </c>
      <c r="IQ469">
        <v>0</v>
      </c>
      <c r="IR469">
        <v>0</v>
      </c>
      <c r="IS469">
        <v>0</v>
      </c>
      <c r="IT469">
        <v>0</v>
      </c>
      <c r="IU469">
        <v>135956</v>
      </c>
      <c r="IV469">
        <v>0</v>
      </c>
      <c r="IW469">
        <v>606374</v>
      </c>
      <c r="IX469">
        <v>785064</v>
      </c>
      <c r="IY469">
        <v>2053914</v>
      </c>
      <c r="IZ469">
        <v>0</v>
      </c>
      <c r="JA469">
        <v>0</v>
      </c>
      <c r="JB469">
        <v>250370</v>
      </c>
      <c r="JC469"/>
      <c r="JD469">
        <v>113818</v>
      </c>
      <c r="JE469">
        <v>150321</v>
      </c>
      <c r="JF469">
        <v>106367</v>
      </c>
      <c r="JG469">
        <v>394387</v>
      </c>
      <c r="JH469">
        <v>117256</v>
      </c>
      <c r="JI469">
        <v>125898</v>
      </c>
      <c r="JJ469">
        <v>73828</v>
      </c>
      <c r="JK469">
        <v>564266</v>
      </c>
      <c r="JL469">
        <v>5477819</v>
      </c>
      <c r="JM469">
        <v>0</v>
      </c>
      <c r="JN469">
        <v>0</v>
      </c>
      <c r="JO469">
        <v>0</v>
      </c>
      <c r="JP469">
        <v>0</v>
      </c>
      <c r="JQ469">
        <v>0</v>
      </c>
      <c r="JR469">
        <v>0</v>
      </c>
      <c r="JS469">
        <v>0</v>
      </c>
      <c r="JT469"/>
      <c r="JU469"/>
      <c r="JV469"/>
      <c r="JW469"/>
      <c r="JX469"/>
      <c r="JY469"/>
      <c r="JZ469"/>
      <c r="KA469"/>
      <c r="KB469"/>
      <c r="KC469"/>
      <c r="KD469"/>
      <c r="KE469"/>
      <c r="KF469">
        <v>129</v>
      </c>
      <c r="KG469">
        <v>194</v>
      </c>
      <c r="KH469">
        <v>85</v>
      </c>
      <c r="KI469">
        <v>89</v>
      </c>
      <c r="KJ469">
        <v>135</v>
      </c>
      <c r="KK469">
        <v>57</v>
      </c>
      <c r="KL469">
        <v>63</v>
      </c>
      <c r="KM469">
        <v>100</v>
      </c>
      <c r="KN469">
        <v>40</v>
      </c>
      <c r="KO469">
        <v>1</v>
      </c>
      <c r="KP469">
        <v>0</v>
      </c>
      <c r="KQ469">
        <v>0</v>
      </c>
      <c r="KR469">
        <v>0</v>
      </c>
      <c r="KS469">
        <v>0</v>
      </c>
      <c r="KT469">
        <v>1</v>
      </c>
      <c r="KU469">
        <v>1</v>
      </c>
      <c r="KV469">
        <v>0</v>
      </c>
      <c r="KW469">
        <v>0</v>
      </c>
      <c r="KX469">
        <v>0</v>
      </c>
      <c r="KY469">
        <v>0</v>
      </c>
      <c r="KZ469">
        <v>0</v>
      </c>
      <c r="LA469">
        <v>0</v>
      </c>
      <c r="LB469">
        <v>0</v>
      </c>
      <c r="LC469">
        <v>0</v>
      </c>
      <c r="LD469">
        <v>1</v>
      </c>
      <c r="LE469">
        <v>0</v>
      </c>
      <c r="LF469">
        <v>0</v>
      </c>
      <c r="LG469">
        <v>0</v>
      </c>
      <c r="LH469">
        <v>0</v>
      </c>
    </row>
    <row r="470" spans="1:320" s="34" customFormat="1" ht="15" customHeight="1" x14ac:dyDescent="0.25">
      <c r="A470" s="45">
        <v>206190792</v>
      </c>
      <c r="B470" s="45" t="s">
        <v>4316</v>
      </c>
      <c r="C470" s="46">
        <v>45292</v>
      </c>
      <c r="D470" s="46">
        <v>45657</v>
      </c>
      <c r="E470" s="47">
        <v>366</v>
      </c>
      <c r="F470" s="45" t="s">
        <v>883</v>
      </c>
      <c r="G470" s="45" t="s">
        <v>884</v>
      </c>
      <c r="H470" s="45" t="s">
        <v>1030</v>
      </c>
      <c r="I470" s="45" t="s">
        <v>886</v>
      </c>
      <c r="J470" s="45" t="s">
        <v>887</v>
      </c>
      <c r="K470" s="45" t="s">
        <v>1031</v>
      </c>
      <c r="L470" s="45" t="s">
        <v>2716</v>
      </c>
      <c r="M470" s="45" t="s">
        <v>4317</v>
      </c>
      <c r="N470" s="45" t="s">
        <v>4318</v>
      </c>
      <c r="O470" s="45" t="s">
        <v>2854</v>
      </c>
      <c r="P470" s="45" t="s">
        <v>2855</v>
      </c>
      <c r="Q470" s="45" t="s">
        <v>4319</v>
      </c>
      <c r="R470" t="s">
        <v>4320</v>
      </c>
      <c r="S470" s="45" t="s">
        <v>893</v>
      </c>
      <c r="T470" t="s">
        <v>2730</v>
      </c>
      <c r="U470" s="47">
        <v>97</v>
      </c>
      <c r="V470" s="47">
        <v>97</v>
      </c>
      <c r="W470" s="47" t="s">
        <v>894</v>
      </c>
      <c r="X470" s="47">
        <v>35502</v>
      </c>
      <c r="Y470" s="47">
        <v>31700</v>
      </c>
      <c r="Z470" s="48">
        <v>205.54</v>
      </c>
      <c r="AA470" s="44">
        <v>316</v>
      </c>
      <c r="AB470" s="44">
        <v>298</v>
      </c>
      <c r="AC470" s="44">
        <v>9783</v>
      </c>
      <c r="AD470" s="44">
        <v>733</v>
      </c>
      <c r="AE470" s="44">
        <v>1837</v>
      </c>
      <c r="AF470" s="44">
        <v>18693</v>
      </c>
      <c r="AG470" s="44"/>
      <c r="AH470" s="47">
        <v>295</v>
      </c>
      <c r="AI470" s="47">
        <v>163</v>
      </c>
      <c r="AJ470">
        <v>196</v>
      </c>
      <c r="AK470" t="s">
        <v>895</v>
      </c>
      <c r="AL470">
        <v>31700</v>
      </c>
      <c r="AM470"/>
      <c r="AN470"/>
      <c r="AO470"/>
      <c r="AP470"/>
      <c r="AQ470"/>
      <c r="AR470" s="44"/>
      <c r="AS470" s="44"/>
      <c r="AT470" s="44"/>
      <c r="AU470" s="44">
        <v>11119150</v>
      </c>
      <c r="AV470" s="44">
        <v>4547633</v>
      </c>
      <c r="AW470" s="44">
        <v>-1084999</v>
      </c>
      <c r="AX470" s="44">
        <v>252</v>
      </c>
      <c r="AY470" s="44">
        <v>16752034</v>
      </c>
      <c r="AZ470" s="21">
        <v>14811573</v>
      </c>
      <c r="BA470" s="21">
        <v>1940461</v>
      </c>
      <c r="BB470" s="44">
        <v>9154</v>
      </c>
      <c r="BC470" s="44">
        <v>409420</v>
      </c>
      <c r="BD470" s="44"/>
      <c r="BE470" s="44">
        <v>1540195</v>
      </c>
      <c r="BF470" s="44">
        <v>3602100</v>
      </c>
      <c r="BG470" s="44">
        <v>276765</v>
      </c>
      <c r="BH470" s="44">
        <v>524297</v>
      </c>
      <c r="BI470" s="21">
        <v>6425786</v>
      </c>
      <c r="BJ470" s="21"/>
      <c r="BK470" s="21">
        <v>116460</v>
      </c>
      <c r="BL470" s="21">
        <v>100242</v>
      </c>
      <c r="BM470" s="21">
        <v>73500</v>
      </c>
      <c r="BN470" s="21">
        <v>11119150</v>
      </c>
      <c r="BO470" s="21"/>
      <c r="BP470" s="21"/>
      <c r="BQ470" s="44"/>
      <c r="BR470" s="21"/>
      <c r="BS470" s="44"/>
      <c r="BT470" s="21"/>
      <c r="BU470" s="44"/>
      <c r="BV470" s="21"/>
      <c r="BW470" s="44">
        <v>2883767</v>
      </c>
      <c r="BX470" s="21"/>
      <c r="BY470" s="21">
        <v>172498</v>
      </c>
      <c r="BZ470" s="21"/>
      <c r="CA470" s="44">
        <v>6603</v>
      </c>
      <c r="CB470" s="44"/>
      <c r="CC470" s="44">
        <v>1418105</v>
      </c>
      <c r="CD470" s="44"/>
      <c r="CE470" s="44"/>
      <c r="CF470" s="44"/>
      <c r="CG470" s="44">
        <v>66660</v>
      </c>
      <c r="CH470" s="44"/>
      <c r="CI470" s="21"/>
      <c r="CJ470" s="44"/>
      <c r="CK470" s="21"/>
      <c r="CL470" s="44"/>
      <c r="CM470" s="44">
        <v>5895</v>
      </c>
      <c r="CN470" s="44">
        <v>0</v>
      </c>
      <c r="CO470" s="44">
        <v>1753695</v>
      </c>
      <c r="CP470" s="44">
        <v>0</v>
      </c>
      <c r="CQ470" s="21">
        <v>1671165</v>
      </c>
      <c r="CR470" s="44">
        <v>346770</v>
      </c>
      <c r="CS470" s="44">
        <v>611616</v>
      </c>
      <c r="CT470" s="44">
        <v>56428</v>
      </c>
      <c r="CU470" s="44"/>
      <c r="CV470" s="44">
        <v>102064</v>
      </c>
      <c r="CW470" s="21"/>
      <c r="CX470" s="21"/>
      <c r="CY470" s="21"/>
      <c r="CZ470" s="21"/>
      <c r="DA470" s="21"/>
      <c r="DB470" s="21"/>
      <c r="DC470" s="21"/>
      <c r="DD470" s="21"/>
      <c r="DE470" s="44"/>
      <c r="DF470" s="21"/>
      <c r="DG470" s="44"/>
      <c r="DH470" s="21"/>
      <c r="DI470" s="44"/>
      <c r="DJ470" s="44"/>
      <c r="DK470" s="44"/>
      <c r="DL470" s="44"/>
      <c r="DM470" s="21"/>
      <c r="DN470" s="44"/>
      <c r="DO470" s="44"/>
      <c r="DP470" s="44"/>
      <c r="DQ470" s="44"/>
      <c r="DR470" s="44"/>
      <c r="DS470" s="44"/>
      <c r="DT470" s="44"/>
      <c r="DU470" s="44"/>
      <c r="DV470" s="44"/>
      <c r="DW470" s="44">
        <v>8100</v>
      </c>
      <c r="DX470" s="44"/>
      <c r="DY470" s="44">
        <v>1125</v>
      </c>
      <c r="DZ470" s="44"/>
      <c r="EA470" s="44"/>
      <c r="EB470" s="21"/>
      <c r="EC470" s="44">
        <v>-2440574</v>
      </c>
      <c r="ED470" s="44"/>
      <c r="EE470" s="21">
        <v>-23989</v>
      </c>
      <c r="EF470" s="44"/>
      <c r="EG470" s="21">
        <v>160466</v>
      </c>
      <c r="EH470" s="44"/>
      <c r="EI470" s="21">
        <v>1168805</v>
      </c>
      <c r="EJ470" s="44"/>
      <c r="EK470" s="44"/>
      <c r="EL470" s="21"/>
      <c r="EM470" s="44">
        <v>25132</v>
      </c>
      <c r="EN470" s="44"/>
      <c r="EO470" s="44">
        <v>15936</v>
      </c>
      <c r="EP470" s="21"/>
      <c r="EQ470" s="21"/>
      <c r="ER470" s="21"/>
      <c r="ES470" s="21"/>
      <c r="ET470" s="44"/>
      <c r="EU470" s="21"/>
      <c r="EV470" s="44"/>
      <c r="EW470" s="21"/>
      <c r="EX470" s="44"/>
      <c r="EY470" s="44"/>
      <c r="EZ470" s="21"/>
      <c r="FA470" s="21"/>
      <c r="FB470" s="44"/>
      <c r="FC470" s="44"/>
      <c r="FD470" s="21"/>
      <c r="FE470" s="112"/>
      <c r="FF470" s="44"/>
      <c r="FG470" s="44">
        <v>7026732</v>
      </c>
      <c r="FH470" s="44">
        <v>1756452</v>
      </c>
      <c r="FI470" s="44">
        <v>6028389</v>
      </c>
      <c r="FJ470" s="44">
        <v>321077</v>
      </c>
      <c r="FK470" s="44">
        <v>5299207</v>
      </c>
      <c r="FL470" s="44"/>
      <c r="FM470" s="44"/>
      <c r="FN470" s="44"/>
      <c r="FO470" s="44"/>
      <c r="FP470" s="44"/>
      <c r="FQ470" s="44"/>
      <c r="FR470" s="44"/>
      <c r="FS470" s="44"/>
      <c r="FT470" s="44">
        <v>48943</v>
      </c>
      <c r="FU470" s="44">
        <v>11539</v>
      </c>
      <c r="FV470" s="21">
        <v>489009</v>
      </c>
      <c r="FW470" s="44"/>
      <c r="FX470" s="44">
        <v>642483</v>
      </c>
      <c r="FY470" s="44">
        <v>70263</v>
      </c>
      <c r="FZ470" s="44">
        <v>267156</v>
      </c>
      <c r="GA470" s="44">
        <v>41012</v>
      </c>
      <c r="GB470" s="44"/>
      <c r="GC470" s="44">
        <v>32018</v>
      </c>
      <c r="GD470" s="44">
        <v>525958</v>
      </c>
      <c r="GE470" s="44">
        <v>404944</v>
      </c>
      <c r="GF470" s="44">
        <v>210707</v>
      </c>
      <c r="GG470" s="44">
        <v>908355</v>
      </c>
      <c r="GH470" s="44">
        <v>408605</v>
      </c>
      <c r="GI470" s="44">
        <v>140230</v>
      </c>
      <c r="GJ470" s="44">
        <v>108297</v>
      </c>
      <c r="GK470" s="44">
        <v>3011644</v>
      </c>
      <c r="GL470" s="44">
        <v>64560</v>
      </c>
      <c r="GM470" s="44">
        <v>1810370</v>
      </c>
      <c r="GN470" s="44">
        <v>59793</v>
      </c>
      <c r="GO470" s="44">
        <v>14376</v>
      </c>
      <c r="GP470" s="44"/>
      <c r="GQ470" s="44"/>
      <c r="GR470" s="44">
        <v>242104</v>
      </c>
      <c r="GS470" s="44">
        <v>2168877</v>
      </c>
      <c r="GT470" s="44"/>
      <c r="GU470" s="21">
        <v>348936</v>
      </c>
      <c r="GV470" s="44"/>
      <c r="GW470" s="44">
        <v>20337058</v>
      </c>
      <c r="GX470" s="44"/>
      <c r="GY470" s="44">
        <v>22854871</v>
      </c>
      <c r="GZ470" s="44">
        <v>991140</v>
      </c>
      <c r="HA470" s="44">
        <v>19144929</v>
      </c>
      <c r="HB470" s="44"/>
      <c r="HC470" s="44">
        <v>2718802</v>
      </c>
      <c r="HD470" s="44">
        <v>22854871</v>
      </c>
      <c r="HE470" s="21"/>
      <c r="HF470" s="21">
        <v>1186414</v>
      </c>
      <c r="HG470" s="21"/>
      <c r="HH470" s="21"/>
      <c r="HI470" s="21">
        <v>0</v>
      </c>
      <c r="HJ470" s="44"/>
      <c r="HK470" s="21">
        <v>108925</v>
      </c>
      <c r="HL470" s="21">
        <v>358793</v>
      </c>
      <c r="HM470" s="21">
        <v>467718</v>
      </c>
      <c r="HN470" s="21">
        <v>-118782</v>
      </c>
      <c r="HO470" s="21"/>
      <c r="HP470" s="44"/>
      <c r="HQ470" s="47"/>
      <c r="HR470" s="47"/>
      <c r="HS470" s="47"/>
      <c r="HT470" s="47" t="s">
        <v>1759</v>
      </c>
      <c r="HU470" s="47">
        <v>0</v>
      </c>
      <c r="HV470" s="47">
        <v>1727</v>
      </c>
      <c r="HW470" s="47">
        <v>0</v>
      </c>
      <c r="HX470" s="47">
        <v>9485</v>
      </c>
      <c r="HY470" s="47">
        <v>34415</v>
      </c>
      <c r="HZ470" s="47">
        <v>73434</v>
      </c>
      <c r="IA470" s="47">
        <v>0</v>
      </c>
      <c r="IB470" s="47">
        <v>0</v>
      </c>
      <c r="IC470" s="47">
        <v>0</v>
      </c>
      <c r="ID470">
        <v>21421</v>
      </c>
      <c r="IE470" s="47">
        <v>8055</v>
      </c>
      <c r="IF470">
        <v>12008</v>
      </c>
      <c r="IG470" s="47">
        <v>5658</v>
      </c>
      <c r="IH470" s="47">
        <v>18555</v>
      </c>
      <c r="II470">
        <v>6754</v>
      </c>
      <c r="IJ470">
        <v>5754</v>
      </c>
      <c r="IK470">
        <v>2048</v>
      </c>
      <c r="IL470">
        <v>10739</v>
      </c>
      <c r="IM470">
        <v>210053</v>
      </c>
      <c r="IN470">
        <v>0</v>
      </c>
      <c r="IO470">
        <v>0</v>
      </c>
      <c r="IP470">
        <v>175</v>
      </c>
      <c r="IQ470">
        <v>1392</v>
      </c>
      <c r="IR470">
        <v>0</v>
      </c>
      <c r="IS470">
        <v>0</v>
      </c>
      <c r="IT470">
        <v>1567</v>
      </c>
      <c r="IU470">
        <v>123861</v>
      </c>
      <c r="IV470">
        <v>0</v>
      </c>
      <c r="IW470">
        <v>511572</v>
      </c>
      <c r="IX470">
        <v>1488656</v>
      </c>
      <c r="IY470">
        <v>1784572</v>
      </c>
      <c r="IZ470">
        <v>0</v>
      </c>
      <c r="JA470">
        <v>0</v>
      </c>
      <c r="JB470">
        <v>0</v>
      </c>
      <c r="JC470">
        <v>919261</v>
      </c>
      <c r="JD470">
        <v>198302</v>
      </c>
      <c r="JE470">
        <v>255307</v>
      </c>
      <c r="JF470">
        <v>112983</v>
      </c>
      <c r="JG470">
        <v>405439</v>
      </c>
      <c r="JH470">
        <v>274433</v>
      </c>
      <c r="JI470">
        <v>107656</v>
      </c>
      <c r="JJ470">
        <v>88020</v>
      </c>
      <c r="JK470">
        <v>756670</v>
      </c>
      <c r="JL470">
        <v>7026732</v>
      </c>
      <c r="JM470">
        <v>0</v>
      </c>
      <c r="JN470">
        <v>0</v>
      </c>
      <c r="JO470">
        <v>10094</v>
      </c>
      <c r="JP470">
        <v>48840</v>
      </c>
      <c r="JQ470">
        <v>0</v>
      </c>
      <c r="JR470">
        <v>0</v>
      </c>
      <c r="JS470">
        <v>58934</v>
      </c>
      <c r="JT470"/>
      <c r="JU470"/>
      <c r="JV470"/>
      <c r="JW470"/>
      <c r="JX470"/>
      <c r="JY470">
        <v>21421</v>
      </c>
      <c r="JZ470"/>
      <c r="KA470"/>
      <c r="KB470"/>
      <c r="KC470"/>
      <c r="KD470"/>
      <c r="KE470">
        <v>919261</v>
      </c>
      <c r="KF470">
        <v>126</v>
      </c>
      <c r="KG470">
        <v>179</v>
      </c>
      <c r="KH470">
        <v>96</v>
      </c>
      <c r="KI470">
        <v>90</v>
      </c>
      <c r="KJ470">
        <v>134</v>
      </c>
      <c r="KK470">
        <v>67</v>
      </c>
      <c r="KL470">
        <v>48</v>
      </c>
      <c r="KM470">
        <v>79</v>
      </c>
      <c r="KN470">
        <v>29</v>
      </c>
      <c r="KO470">
        <v>1</v>
      </c>
      <c r="KP470">
        <v>0</v>
      </c>
      <c r="KQ470">
        <v>0</v>
      </c>
      <c r="KR470">
        <v>0</v>
      </c>
      <c r="KS470">
        <v>1</v>
      </c>
      <c r="KT470">
        <v>0</v>
      </c>
      <c r="KU470">
        <v>1</v>
      </c>
      <c r="KV470">
        <v>0</v>
      </c>
      <c r="KW470">
        <v>0</v>
      </c>
      <c r="KX470">
        <v>0</v>
      </c>
      <c r="KY470">
        <v>0</v>
      </c>
      <c r="KZ470">
        <v>0</v>
      </c>
      <c r="LA470">
        <v>0</v>
      </c>
      <c r="LB470">
        <v>0</v>
      </c>
      <c r="LC470">
        <v>0</v>
      </c>
      <c r="LD470">
        <v>1</v>
      </c>
      <c r="LE470">
        <v>0</v>
      </c>
      <c r="LF470">
        <v>0</v>
      </c>
      <c r="LG470">
        <v>0</v>
      </c>
      <c r="LH470">
        <v>0</v>
      </c>
    </row>
    <row r="471" spans="1:320" s="34" customFormat="1" ht="15" customHeight="1" x14ac:dyDescent="0.25">
      <c r="A471" s="45">
        <v>206190795</v>
      </c>
      <c r="B471" s="45" t="s">
        <v>4321</v>
      </c>
      <c r="C471" s="46">
        <v>45292</v>
      </c>
      <c r="D471" s="46">
        <v>45657</v>
      </c>
      <c r="E471" s="47">
        <v>366</v>
      </c>
      <c r="F471" s="45" t="s">
        <v>883</v>
      </c>
      <c r="G471" s="45" t="s">
        <v>884</v>
      </c>
      <c r="H471" s="45" t="s">
        <v>1030</v>
      </c>
      <c r="I471" s="45" t="s">
        <v>886</v>
      </c>
      <c r="J471" s="45" t="s">
        <v>887</v>
      </c>
      <c r="K471" s="45" t="s">
        <v>1031</v>
      </c>
      <c r="L471" s="45" t="s">
        <v>2897</v>
      </c>
      <c r="M471" s="45" t="s">
        <v>4322</v>
      </c>
      <c r="N471" s="45" t="s">
        <v>4323</v>
      </c>
      <c r="O471" s="45" t="s">
        <v>1229</v>
      </c>
      <c r="P471" s="45" t="s">
        <v>4324</v>
      </c>
      <c r="Q471" s="45" t="s">
        <v>4325</v>
      </c>
      <c r="R471" t="s">
        <v>4326</v>
      </c>
      <c r="S471" s="45" t="s">
        <v>893</v>
      </c>
      <c r="T471"/>
      <c r="U471" s="47">
        <v>296</v>
      </c>
      <c r="V471" s="47">
        <v>296</v>
      </c>
      <c r="W471" s="47" t="s">
        <v>913</v>
      </c>
      <c r="X471" s="47">
        <v>108336</v>
      </c>
      <c r="Y471" s="47">
        <v>82270</v>
      </c>
      <c r="Z471" s="48">
        <v>174.8</v>
      </c>
      <c r="AA471" s="44">
        <v>233</v>
      </c>
      <c r="AB471" s="44">
        <v>250</v>
      </c>
      <c r="AC471" s="44">
        <v>12177</v>
      </c>
      <c r="AD471" s="44">
        <v>366</v>
      </c>
      <c r="AE471" s="44">
        <v>4237</v>
      </c>
      <c r="AF471" s="44">
        <v>63890</v>
      </c>
      <c r="AG471" s="44"/>
      <c r="AH471" s="47"/>
      <c r="AI471" s="47">
        <v>850</v>
      </c>
      <c r="AJ471">
        <v>750</v>
      </c>
      <c r="AK471" t="s">
        <v>895</v>
      </c>
      <c r="AL471">
        <v>82270</v>
      </c>
      <c r="AM471"/>
      <c r="AN471"/>
      <c r="AO471"/>
      <c r="AP471"/>
      <c r="AQ471"/>
      <c r="AR471" s="44"/>
      <c r="AS471" s="44"/>
      <c r="AT471" s="44"/>
      <c r="AU471" s="44">
        <v>43569550</v>
      </c>
      <c r="AV471" s="44">
        <v>14236624</v>
      </c>
      <c r="AW471" s="44">
        <v>23214508</v>
      </c>
      <c r="AX471" s="44">
        <v>14753</v>
      </c>
      <c r="AY471" s="44">
        <v>34606419</v>
      </c>
      <c r="AZ471" s="21">
        <v>39324436</v>
      </c>
      <c r="BA471" s="21">
        <v>-4718017</v>
      </c>
      <c r="BB471" s="44">
        <v>-4</v>
      </c>
      <c r="BC471" s="44"/>
      <c r="BD471" s="44"/>
      <c r="BE471" s="44">
        <v>-4718021</v>
      </c>
      <c r="BF471" s="44">
        <v>15221250</v>
      </c>
      <c r="BG471" s="44">
        <v>457500</v>
      </c>
      <c r="BH471" s="44">
        <v>1694800</v>
      </c>
      <c r="BI471" s="21">
        <v>25556000</v>
      </c>
      <c r="BJ471" s="21"/>
      <c r="BK471" s="21"/>
      <c r="BL471" s="21">
        <v>340000</v>
      </c>
      <c r="BM471" s="21">
        <v>300000</v>
      </c>
      <c r="BN471" s="21">
        <v>43569550</v>
      </c>
      <c r="BO471" s="21"/>
      <c r="BP471" s="21"/>
      <c r="BQ471" s="44"/>
      <c r="BR471" s="21"/>
      <c r="BS471" s="44"/>
      <c r="BT471" s="21"/>
      <c r="BU471" s="44"/>
      <c r="BV471" s="21"/>
      <c r="BW471" s="44">
        <v>13966555</v>
      </c>
      <c r="BX471" s="21"/>
      <c r="BY471" s="21">
        <v>270069</v>
      </c>
      <c r="BZ471" s="21"/>
      <c r="CA471" s="44"/>
      <c r="CB471" s="44"/>
      <c r="CC471" s="44"/>
      <c r="CD471" s="44"/>
      <c r="CE471" s="44"/>
      <c r="CF471" s="44"/>
      <c r="CG471" s="44"/>
      <c r="CH471" s="44"/>
      <c r="CI471" s="21"/>
      <c r="CJ471" s="44"/>
      <c r="CK471" s="21"/>
      <c r="CL471" s="44"/>
      <c r="CM471" s="44">
        <v>0</v>
      </c>
      <c r="CN471" s="44">
        <v>0</v>
      </c>
      <c r="CO471" s="44">
        <v>5640075</v>
      </c>
      <c r="CP471" s="44">
        <v>0</v>
      </c>
      <c r="CQ471" s="21">
        <v>5518550</v>
      </c>
      <c r="CR471" s="44">
        <v>616240</v>
      </c>
      <c r="CS471" s="44">
        <v>2316891</v>
      </c>
      <c r="CT471" s="44">
        <v>78459</v>
      </c>
      <c r="CU471" s="44"/>
      <c r="CV471" s="44">
        <v>66409</v>
      </c>
      <c r="CW471" s="21"/>
      <c r="CX471" s="21"/>
      <c r="CY471" s="21"/>
      <c r="CZ471" s="21"/>
      <c r="DA471" s="21"/>
      <c r="DB471" s="21"/>
      <c r="DC471" s="21"/>
      <c r="DD471" s="21"/>
      <c r="DE471" s="44"/>
      <c r="DF471" s="21"/>
      <c r="DG471" s="44"/>
      <c r="DH471" s="21"/>
      <c r="DI471" s="44"/>
      <c r="DJ471" s="44"/>
      <c r="DK471" s="44"/>
      <c r="DL471" s="44"/>
      <c r="DM471" s="21"/>
      <c r="DN471" s="44"/>
      <c r="DO471" s="44"/>
      <c r="DP471" s="44"/>
      <c r="DQ471" s="44"/>
      <c r="DR471" s="44"/>
      <c r="DS471" s="44"/>
      <c r="DT471" s="44"/>
      <c r="DU471" s="44"/>
      <c r="DV471" s="44"/>
      <c r="DW471" s="44"/>
      <c r="DX471" s="44"/>
      <c r="DY471" s="44"/>
      <c r="DZ471" s="44"/>
      <c r="EA471" s="44"/>
      <c r="EB471" s="21"/>
      <c r="EC471" s="44">
        <v>14685595</v>
      </c>
      <c r="ED471" s="44"/>
      <c r="EE471" s="21">
        <v>429721</v>
      </c>
      <c r="EF471" s="44"/>
      <c r="EG471" s="21">
        <v>-910267</v>
      </c>
      <c r="EH471" s="44"/>
      <c r="EI471" s="21">
        <v>8944034</v>
      </c>
      <c r="EJ471" s="44"/>
      <c r="EK471" s="44"/>
      <c r="EL471" s="21"/>
      <c r="EM471" s="44"/>
      <c r="EN471" s="44"/>
      <c r="EO471" s="44">
        <v>65425</v>
      </c>
      <c r="EP471" s="21"/>
      <c r="EQ471" s="21"/>
      <c r="ER471" s="21"/>
      <c r="ES471" s="21"/>
      <c r="ET471" s="44"/>
      <c r="EU471" s="21"/>
      <c r="EV471" s="44"/>
      <c r="EW471" s="21"/>
      <c r="EX471" s="44"/>
      <c r="EY471" s="44"/>
      <c r="EZ471" s="21"/>
      <c r="FA471" s="21"/>
      <c r="FB471" s="44"/>
      <c r="FC471" s="44"/>
      <c r="FD471" s="21"/>
      <c r="FE471" s="112"/>
      <c r="FF471" s="44"/>
      <c r="FG471" s="44">
        <v>19268367</v>
      </c>
      <c r="FH471" s="44">
        <v>4788280</v>
      </c>
      <c r="FI471" s="44">
        <v>15267789</v>
      </c>
      <c r="FJ471" s="44">
        <v>608683</v>
      </c>
      <c r="FK471" s="44">
        <v>17299564</v>
      </c>
      <c r="FL471" s="44"/>
      <c r="FM471" s="44"/>
      <c r="FN471" s="44"/>
      <c r="FO471" s="44"/>
      <c r="FP471" s="44"/>
      <c r="FQ471" s="44"/>
      <c r="FR471" s="44"/>
      <c r="FS471" s="44"/>
      <c r="FT471" s="44">
        <v>434</v>
      </c>
      <c r="FU471" s="44"/>
      <c r="FV471" s="21">
        <v>1164746</v>
      </c>
      <c r="FW471" s="44">
        <v>243754</v>
      </c>
      <c r="FX471" s="44">
        <v>1120382</v>
      </c>
      <c r="FY471" s="44">
        <v>126036</v>
      </c>
      <c r="FZ471" s="44">
        <v>230404</v>
      </c>
      <c r="GA471" s="44">
        <v>59710</v>
      </c>
      <c r="GB471" s="44"/>
      <c r="GC471" s="44">
        <v>56473</v>
      </c>
      <c r="GD471" s="44">
        <v>1180748</v>
      </c>
      <c r="GE471" s="44">
        <v>996310</v>
      </c>
      <c r="GF471" s="44">
        <v>335211</v>
      </c>
      <c r="GG471" s="44">
        <v>2265900</v>
      </c>
      <c r="GH471" s="44">
        <v>480463</v>
      </c>
      <c r="GI471" s="44">
        <v>687159</v>
      </c>
      <c r="GJ471" s="44">
        <v>219971</v>
      </c>
      <c r="GK471" s="44">
        <v>9165418</v>
      </c>
      <c r="GL471" s="44">
        <v>27124</v>
      </c>
      <c r="GM471" s="44">
        <v>3430640</v>
      </c>
      <c r="GN471" s="44">
        <v>205668</v>
      </c>
      <c r="GO471" s="44">
        <v>57144</v>
      </c>
      <c r="GP471" s="44"/>
      <c r="GQ471" s="44">
        <v>40344</v>
      </c>
      <c r="GR471" s="44">
        <v>-69167</v>
      </c>
      <c r="GS471" s="44">
        <v>4072361</v>
      </c>
      <c r="GT471" s="44"/>
      <c r="GU471" s="21">
        <v>232448</v>
      </c>
      <c r="GV471" s="44"/>
      <c r="GW471" s="44"/>
      <c r="GX471" s="44"/>
      <c r="GY471" s="44">
        <v>4304809</v>
      </c>
      <c r="GZ471" s="44">
        <v>10870602</v>
      </c>
      <c r="HA471" s="44"/>
      <c r="HB471" s="44"/>
      <c r="HC471" s="44">
        <v>-6565793</v>
      </c>
      <c r="HD471" s="44">
        <v>4304809</v>
      </c>
      <c r="HE471" s="21"/>
      <c r="HF471" s="21"/>
      <c r="HG471" s="21">
        <v>5979681</v>
      </c>
      <c r="HH471" s="21"/>
      <c r="HI471" s="21">
        <v>0</v>
      </c>
      <c r="HJ471" s="44"/>
      <c r="HK471" s="21">
        <v>39201</v>
      </c>
      <c r="HL471" s="21">
        <v>232725</v>
      </c>
      <c r="HM471" s="21">
        <v>271926</v>
      </c>
      <c r="HN471" s="21">
        <v>-39478</v>
      </c>
      <c r="HO471" s="21"/>
      <c r="HP471" s="44"/>
      <c r="HQ471" s="47"/>
      <c r="HR471" s="47"/>
      <c r="HS471" s="47"/>
      <c r="HT471" s="47" t="s">
        <v>1759</v>
      </c>
      <c r="HU471" s="47">
        <v>0</v>
      </c>
      <c r="HV471" s="47">
        <v>1999</v>
      </c>
      <c r="HW471" s="47">
        <v>0</v>
      </c>
      <c r="HX471" s="47">
        <v>17421</v>
      </c>
      <c r="HY471" s="47">
        <v>98220</v>
      </c>
      <c r="HZ471" s="47">
        <v>242719</v>
      </c>
      <c r="IA471" s="47">
        <v>0</v>
      </c>
      <c r="IB471" s="47">
        <v>0</v>
      </c>
      <c r="IC471" s="47">
        <v>0</v>
      </c>
      <c r="ID471">
        <v>44620</v>
      </c>
      <c r="IE471" s="47">
        <v>8036</v>
      </c>
      <c r="IF471">
        <v>38768</v>
      </c>
      <c r="IG471" s="47">
        <v>11761</v>
      </c>
      <c r="IH471" s="47">
        <v>45704</v>
      </c>
      <c r="II471">
        <v>7766</v>
      </c>
      <c r="IJ471">
        <v>23025</v>
      </c>
      <c r="IK471">
        <v>2393</v>
      </c>
      <c r="IL471">
        <v>30928</v>
      </c>
      <c r="IM471">
        <v>573360</v>
      </c>
      <c r="IN471">
        <v>0</v>
      </c>
      <c r="IO471">
        <v>440</v>
      </c>
      <c r="IP471">
        <v>0</v>
      </c>
      <c r="IQ471">
        <v>1981</v>
      </c>
      <c r="IR471">
        <v>0</v>
      </c>
      <c r="IS471">
        <v>0</v>
      </c>
      <c r="IT471">
        <v>2421</v>
      </c>
      <c r="IU471">
        <v>284338</v>
      </c>
      <c r="IV471">
        <v>0</v>
      </c>
      <c r="IW471">
        <v>1127717</v>
      </c>
      <c r="IX471">
        <v>4521200</v>
      </c>
      <c r="IY471">
        <v>6166821</v>
      </c>
      <c r="IZ471">
        <v>0</v>
      </c>
      <c r="JA471">
        <v>0</v>
      </c>
      <c r="JB471">
        <v>0</v>
      </c>
      <c r="JC471">
        <v>2115771</v>
      </c>
      <c r="JD471">
        <v>251183</v>
      </c>
      <c r="JE471">
        <v>721535</v>
      </c>
      <c r="JF471">
        <v>201191</v>
      </c>
      <c r="JG471">
        <v>1146941</v>
      </c>
      <c r="JH471">
        <v>354617</v>
      </c>
      <c r="JI471">
        <v>461094</v>
      </c>
      <c r="JJ471">
        <v>154254</v>
      </c>
      <c r="JK471">
        <v>1761705</v>
      </c>
      <c r="JL471">
        <v>19268367</v>
      </c>
      <c r="JM471">
        <v>0</v>
      </c>
      <c r="JN471">
        <v>32849</v>
      </c>
      <c r="JO471">
        <v>0</v>
      </c>
      <c r="JP471">
        <v>57939</v>
      </c>
      <c r="JQ471">
        <v>0</v>
      </c>
      <c r="JR471">
        <v>0</v>
      </c>
      <c r="JS471">
        <v>90788</v>
      </c>
      <c r="JT471"/>
      <c r="JU471"/>
      <c r="JV471"/>
      <c r="JW471"/>
      <c r="JX471"/>
      <c r="JY471">
        <v>44620</v>
      </c>
      <c r="JZ471"/>
      <c r="KA471"/>
      <c r="KB471"/>
      <c r="KC471"/>
      <c r="KD471"/>
      <c r="KE471">
        <v>2115771</v>
      </c>
      <c r="KF471">
        <v>320</v>
      </c>
      <c r="KG471">
        <v>538</v>
      </c>
      <c r="KH471">
        <v>197</v>
      </c>
      <c r="KI471">
        <v>226</v>
      </c>
      <c r="KJ471">
        <v>409</v>
      </c>
      <c r="KK471">
        <v>131</v>
      </c>
      <c r="KL471">
        <v>132</v>
      </c>
      <c r="KM471">
        <v>255</v>
      </c>
      <c r="KN471">
        <v>73</v>
      </c>
      <c r="KO471">
        <v>1</v>
      </c>
      <c r="KP471">
        <v>0</v>
      </c>
      <c r="KQ471">
        <v>0</v>
      </c>
      <c r="KR471">
        <v>0</v>
      </c>
      <c r="KS471">
        <v>0</v>
      </c>
      <c r="KT471">
        <v>1</v>
      </c>
      <c r="KU471">
        <v>1</v>
      </c>
      <c r="KV471">
        <v>0</v>
      </c>
      <c r="KW471">
        <v>0</v>
      </c>
      <c r="KX471">
        <v>0</v>
      </c>
      <c r="KY471">
        <v>0</v>
      </c>
      <c r="KZ471">
        <v>0</v>
      </c>
      <c r="LA471">
        <v>0</v>
      </c>
      <c r="LB471">
        <v>0</v>
      </c>
      <c r="LC471">
        <v>0</v>
      </c>
      <c r="LD471">
        <v>1</v>
      </c>
      <c r="LE471">
        <v>0</v>
      </c>
      <c r="LF471">
        <v>0</v>
      </c>
      <c r="LG471">
        <v>0</v>
      </c>
      <c r="LH471">
        <v>0</v>
      </c>
    </row>
    <row r="472" spans="1:320" s="34" customFormat="1" ht="15" customHeight="1" x14ac:dyDescent="0.25">
      <c r="A472" s="45">
        <v>206190798</v>
      </c>
      <c r="B472" s="45" t="s">
        <v>4327</v>
      </c>
      <c r="C472" s="46">
        <v>45292</v>
      </c>
      <c r="D472" s="46">
        <v>45657</v>
      </c>
      <c r="E472" s="47">
        <v>366</v>
      </c>
      <c r="F472" s="45" t="s">
        <v>883</v>
      </c>
      <c r="G472" s="45" t="s">
        <v>884</v>
      </c>
      <c r="H472" s="45" t="s">
        <v>1030</v>
      </c>
      <c r="I472" s="45" t="s">
        <v>886</v>
      </c>
      <c r="J472" s="45" t="s">
        <v>887</v>
      </c>
      <c r="K472" s="45" t="s">
        <v>1031</v>
      </c>
      <c r="L472" s="45" t="s">
        <v>2780</v>
      </c>
      <c r="M472" s="45" t="s">
        <v>4328</v>
      </c>
      <c r="N472" s="45" t="s">
        <v>4329</v>
      </c>
      <c r="O472" s="45" t="s">
        <v>2783</v>
      </c>
      <c r="P472" s="45" t="s">
        <v>2784</v>
      </c>
      <c r="Q472" s="45" t="s">
        <v>4330</v>
      </c>
      <c r="R472" t="s">
        <v>4331</v>
      </c>
      <c r="S472" s="45" t="s">
        <v>893</v>
      </c>
      <c r="T472"/>
      <c r="U472" s="47">
        <v>98</v>
      </c>
      <c r="V472" s="47">
        <v>98</v>
      </c>
      <c r="W472" s="47" t="s">
        <v>894</v>
      </c>
      <c r="X472" s="47">
        <v>35868</v>
      </c>
      <c r="Y472" s="47">
        <v>33369</v>
      </c>
      <c r="Z472" s="48">
        <v>212.81</v>
      </c>
      <c r="AA472" s="44">
        <v>346</v>
      </c>
      <c r="AB472" s="44">
        <v>344</v>
      </c>
      <c r="AC472" s="44">
        <v>5980</v>
      </c>
      <c r="AD472" s="44">
        <v>4769</v>
      </c>
      <c r="AE472" s="44">
        <v>2611</v>
      </c>
      <c r="AF472" s="44">
        <v>16345</v>
      </c>
      <c r="AG472" s="44"/>
      <c r="AH472" s="47"/>
      <c r="AI472" s="47">
        <v>2270</v>
      </c>
      <c r="AJ472">
        <v>1394</v>
      </c>
      <c r="AK472" t="s">
        <v>895</v>
      </c>
      <c r="AL472">
        <v>33369</v>
      </c>
      <c r="AM472"/>
      <c r="AN472"/>
      <c r="AO472"/>
      <c r="AP472"/>
      <c r="AQ472"/>
      <c r="AR472" s="44"/>
      <c r="AS472" s="44"/>
      <c r="AT472" s="44"/>
      <c r="AU472" s="44">
        <v>11014689</v>
      </c>
      <c r="AV472" s="44">
        <v>4851289</v>
      </c>
      <c r="AW472" s="44">
        <v>505490</v>
      </c>
      <c r="AX472" s="44">
        <v>42645</v>
      </c>
      <c r="AY472" s="44">
        <v>15403133</v>
      </c>
      <c r="AZ472" s="21">
        <v>14393019</v>
      </c>
      <c r="BA472" s="21">
        <v>1010114</v>
      </c>
      <c r="BB472" s="44">
        <v>-2</v>
      </c>
      <c r="BC472" s="44"/>
      <c r="BD472" s="44"/>
      <c r="BE472" s="44">
        <v>1010112</v>
      </c>
      <c r="BF472" s="44">
        <v>1973400</v>
      </c>
      <c r="BG472" s="44">
        <v>1593730</v>
      </c>
      <c r="BH472" s="44">
        <v>861630</v>
      </c>
      <c r="BI472" s="21">
        <v>5375729</v>
      </c>
      <c r="BJ472" s="21"/>
      <c r="BK472" s="21"/>
      <c r="BL472" s="21">
        <v>753280</v>
      </c>
      <c r="BM472" s="21">
        <v>456920</v>
      </c>
      <c r="BN472" s="21">
        <v>11014689</v>
      </c>
      <c r="BO472" s="21"/>
      <c r="BP472" s="21"/>
      <c r="BQ472" s="44"/>
      <c r="BR472" s="21"/>
      <c r="BS472" s="44"/>
      <c r="BT472" s="21"/>
      <c r="BU472" s="44"/>
      <c r="BV472" s="21"/>
      <c r="BW472" s="44">
        <v>2948495</v>
      </c>
      <c r="BX472" s="21"/>
      <c r="BY472" s="21">
        <v>1877010</v>
      </c>
      <c r="BZ472" s="21"/>
      <c r="CA472" s="44">
        <v>4500</v>
      </c>
      <c r="CB472" s="44"/>
      <c r="CC472" s="44">
        <v>19384</v>
      </c>
      <c r="CD472" s="44"/>
      <c r="CE472" s="44"/>
      <c r="CF472" s="44"/>
      <c r="CG472" s="44"/>
      <c r="CH472" s="44"/>
      <c r="CI472" s="21">
        <v>1075</v>
      </c>
      <c r="CJ472" s="44"/>
      <c r="CK472" s="21">
        <v>825</v>
      </c>
      <c r="CL472" s="44"/>
      <c r="CM472" s="44">
        <v>26427</v>
      </c>
      <c r="CN472" s="44">
        <v>29135</v>
      </c>
      <c r="CO472" s="44">
        <v>1841975</v>
      </c>
      <c r="CP472" s="44">
        <v>0</v>
      </c>
      <c r="CQ472" s="21">
        <v>1763350</v>
      </c>
      <c r="CR472" s="44">
        <v>537900</v>
      </c>
      <c r="CS472" s="44">
        <v>376256</v>
      </c>
      <c r="CT472" s="44">
        <v>145997</v>
      </c>
      <c r="CU472" s="44"/>
      <c r="CV472" s="44">
        <v>130249</v>
      </c>
      <c r="CW472" s="21"/>
      <c r="CX472" s="21"/>
      <c r="CY472" s="21"/>
      <c r="CZ472" s="21"/>
      <c r="DA472" s="21"/>
      <c r="DB472" s="21"/>
      <c r="DC472" s="21"/>
      <c r="DD472" s="21"/>
      <c r="DE472" s="44"/>
      <c r="DF472" s="21"/>
      <c r="DG472" s="44"/>
      <c r="DH472" s="21"/>
      <c r="DI472" s="44"/>
      <c r="DJ472" s="44"/>
      <c r="DK472" s="44"/>
      <c r="DL472" s="44"/>
      <c r="DM472" s="21"/>
      <c r="DN472" s="44"/>
      <c r="DO472" s="44"/>
      <c r="DP472" s="44"/>
      <c r="DQ472" s="44"/>
      <c r="DR472" s="44"/>
      <c r="DS472" s="44"/>
      <c r="DT472" s="44"/>
      <c r="DU472" s="44"/>
      <c r="DV472" s="44"/>
      <c r="DW472" s="44"/>
      <c r="DX472" s="44"/>
      <c r="DY472" s="44"/>
      <c r="DZ472" s="44"/>
      <c r="EA472" s="44"/>
      <c r="EB472" s="21"/>
      <c r="EC472" s="44">
        <v>-297564</v>
      </c>
      <c r="ED472" s="44"/>
      <c r="EE472" s="21">
        <v>255519</v>
      </c>
      <c r="EF472" s="44"/>
      <c r="EG472" s="21">
        <v>-63940</v>
      </c>
      <c r="EH472" s="44"/>
      <c r="EI472" s="21">
        <v>564153</v>
      </c>
      <c r="EJ472" s="44"/>
      <c r="EK472" s="44"/>
      <c r="EL472" s="21"/>
      <c r="EM472" s="44"/>
      <c r="EN472" s="44"/>
      <c r="EO472" s="44">
        <v>47322</v>
      </c>
      <c r="EP472" s="21"/>
      <c r="EQ472" s="21"/>
      <c r="ER472" s="21"/>
      <c r="ES472" s="21"/>
      <c r="ET472" s="44"/>
      <c r="EU472" s="21"/>
      <c r="EV472" s="44"/>
      <c r="EW472" s="21"/>
      <c r="EX472" s="44"/>
      <c r="EY472" s="44"/>
      <c r="EZ472" s="21"/>
      <c r="FA472" s="21"/>
      <c r="FB472" s="44"/>
      <c r="FC472" s="44"/>
      <c r="FD472" s="21"/>
      <c r="FE472" s="112"/>
      <c r="FF472" s="44"/>
      <c r="FG472" s="44">
        <v>6691622</v>
      </c>
      <c r="FH472" s="44">
        <v>1537784</v>
      </c>
      <c r="FI472" s="44">
        <v>6163613</v>
      </c>
      <c r="FJ472" s="44">
        <v>210156</v>
      </c>
      <c r="FK472" s="44">
        <v>5755500</v>
      </c>
      <c r="FL472" s="44"/>
      <c r="FM472" s="44"/>
      <c r="FN472" s="44"/>
      <c r="FO472" s="44"/>
      <c r="FP472" s="44"/>
      <c r="FQ472" s="44"/>
      <c r="FR472" s="44"/>
      <c r="FS472" s="44"/>
      <c r="FT472" s="44">
        <v>93939</v>
      </c>
      <c r="FU472" s="44">
        <v>12077</v>
      </c>
      <c r="FV472" s="21">
        <v>405106</v>
      </c>
      <c r="FW472" s="44">
        <v>830</v>
      </c>
      <c r="FX472" s="44">
        <v>453310</v>
      </c>
      <c r="FY472" s="44">
        <v>159338</v>
      </c>
      <c r="FZ472" s="44">
        <v>207345</v>
      </c>
      <c r="GA472" s="44">
        <v>76198</v>
      </c>
      <c r="GB472" s="44"/>
      <c r="GC472" s="44">
        <v>71557</v>
      </c>
      <c r="GD472" s="44">
        <v>458355</v>
      </c>
      <c r="GE472" s="44">
        <v>283889</v>
      </c>
      <c r="GF472" s="44">
        <v>180987</v>
      </c>
      <c r="GG472" s="44">
        <v>1085125</v>
      </c>
      <c r="GH472" s="44">
        <v>176618</v>
      </c>
      <c r="GI472" s="44">
        <v>261387</v>
      </c>
      <c r="GJ472" s="44">
        <v>140976</v>
      </c>
      <c r="GK472" s="44">
        <v>3304180</v>
      </c>
      <c r="GL472" s="44">
        <v>24364</v>
      </c>
      <c r="GM472" s="44">
        <v>872344</v>
      </c>
      <c r="GN472" s="44">
        <v>111764</v>
      </c>
      <c r="GO472" s="44">
        <v>22233</v>
      </c>
      <c r="GP472" s="44"/>
      <c r="GQ472" s="44"/>
      <c r="GR472" s="44">
        <v>235597</v>
      </c>
      <c r="GS472" s="44">
        <v>2234221</v>
      </c>
      <c r="GT472" s="44"/>
      <c r="GU472" s="21">
        <v>172282</v>
      </c>
      <c r="GV472" s="44">
        <v>2965</v>
      </c>
      <c r="GW472" s="44">
        <v>3291796</v>
      </c>
      <c r="GX472" s="44"/>
      <c r="GY472" s="44">
        <v>5701264</v>
      </c>
      <c r="GZ472" s="44">
        <v>1307978</v>
      </c>
      <c r="HA472" s="44">
        <v>178217</v>
      </c>
      <c r="HB472" s="44"/>
      <c r="HC472" s="44">
        <v>4215069</v>
      </c>
      <c r="HD472" s="44">
        <v>5701264</v>
      </c>
      <c r="HE472" s="21"/>
      <c r="HF472" s="21">
        <v>3291796</v>
      </c>
      <c r="HG472" s="21"/>
      <c r="HH472" s="21"/>
      <c r="HI472" s="21">
        <v>0</v>
      </c>
      <c r="HJ472" s="44"/>
      <c r="HK472" s="21">
        <v>172683</v>
      </c>
      <c r="HL472" s="21">
        <v>134889</v>
      </c>
      <c r="HM472" s="21">
        <v>307572</v>
      </c>
      <c r="HN472" s="21">
        <v>-135290</v>
      </c>
      <c r="HO472" s="21"/>
      <c r="HP472" s="44"/>
      <c r="HQ472" s="47"/>
      <c r="HR472" s="47"/>
      <c r="HS472" s="47"/>
      <c r="HT472" s="47" t="s">
        <v>2120</v>
      </c>
      <c r="HU472" s="47">
        <v>300834.94</v>
      </c>
      <c r="HV472" s="47">
        <v>2102</v>
      </c>
      <c r="HW472" s="47">
        <v>0</v>
      </c>
      <c r="HX472" s="47">
        <v>7942</v>
      </c>
      <c r="HY472" s="47">
        <v>36908</v>
      </c>
      <c r="HZ472" s="47">
        <v>77095</v>
      </c>
      <c r="IA472" s="47">
        <v>0</v>
      </c>
      <c r="IB472" s="47">
        <v>0</v>
      </c>
      <c r="IC472" s="47">
        <v>3187</v>
      </c>
      <c r="ID472">
        <v>16678</v>
      </c>
      <c r="IE472" s="47">
        <v>6272</v>
      </c>
      <c r="IF472">
        <v>9669</v>
      </c>
      <c r="IG472" s="47"/>
      <c r="IH472" s="47">
        <v>23679</v>
      </c>
      <c r="II472">
        <v>3696</v>
      </c>
      <c r="IJ472">
        <v>9154</v>
      </c>
      <c r="IK472">
        <v>1896</v>
      </c>
      <c r="IL472">
        <v>15271</v>
      </c>
      <c r="IM472">
        <v>213549</v>
      </c>
      <c r="IN472">
        <v>0</v>
      </c>
      <c r="IO472">
        <v>31</v>
      </c>
      <c r="IP472">
        <v>5322</v>
      </c>
      <c r="IQ472">
        <v>9555</v>
      </c>
      <c r="IR472">
        <v>0</v>
      </c>
      <c r="IS472">
        <v>0</v>
      </c>
      <c r="IT472">
        <v>14908</v>
      </c>
      <c r="IU472">
        <v>161701</v>
      </c>
      <c r="IV472">
        <v>0</v>
      </c>
      <c r="IW472">
        <v>503390</v>
      </c>
      <c r="IX472">
        <v>1450559</v>
      </c>
      <c r="IY472">
        <v>1807434</v>
      </c>
      <c r="IZ472">
        <v>0</v>
      </c>
      <c r="JA472">
        <v>0</v>
      </c>
      <c r="JB472">
        <v>97192</v>
      </c>
      <c r="JC472">
        <v>830409</v>
      </c>
      <c r="JD472">
        <v>137652</v>
      </c>
      <c r="JE472">
        <v>167114</v>
      </c>
      <c r="JF472"/>
      <c r="JG472">
        <v>477037</v>
      </c>
      <c r="JH472">
        <v>109965</v>
      </c>
      <c r="JI472">
        <v>187558</v>
      </c>
      <c r="JJ472">
        <v>109973</v>
      </c>
      <c r="JK472">
        <v>651638</v>
      </c>
      <c r="JL472">
        <v>6691622</v>
      </c>
      <c r="JM472">
        <v>0</v>
      </c>
      <c r="JN472">
        <v>1730</v>
      </c>
      <c r="JO472">
        <v>239501</v>
      </c>
      <c r="JP472">
        <v>334433</v>
      </c>
      <c r="JQ472">
        <v>0</v>
      </c>
      <c r="JR472">
        <v>0</v>
      </c>
      <c r="JS472">
        <v>575664</v>
      </c>
      <c r="JT472"/>
      <c r="JU472"/>
      <c r="JV472"/>
      <c r="JW472"/>
      <c r="JX472"/>
      <c r="JY472">
        <v>16678</v>
      </c>
      <c r="JZ472"/>
      <c r="KA472"/>
      <c r="KB472"/>
      <c r="KC472"/>
      <c r="KD472"/>
      <c r="KE472">
        <v>830409</v>
      </c>
      <c r="KF472">
        <v>171</v>
      </c>
      <c r="KG472">
        <v>245</v>
      </c>
      <c r="KH472">
        <v>121</v>
      </c>
      <c r="KI472">
        <v>131</v>
      </c>
      <c r="KJ472">
        <v>195</v>
      </c>
      <c r="KK472">
        <v>88</v>
      </c>
      <c r="KL472">
        <v>66</v>
      </c>
      <c r="KM472">
        <v>109</v>
      </c>
      <c r="KN472">
        <v>40</v>
      </c>
      <c r="KO472">
        <v>1</v>
      </c>
      <c r="KP472">
        <v>0</v>
      </c>
      <c r="KQ472">
        <v>0</v>
      </c>
      <c r="KR472">
        <v>0</v>
      </c>
      <c r="KS472">
        <v>1</v>
      </c>
      <c r="KT472">
        <v>0</v>
      </c>
      <c r="KU472">
        <v>1</v>
      </c>
      <c r="KV472">
        <v>0</v>
      </c>
      <c r="KW472">
        <v>0</v>
      </c>
      <c r="KX472">
        <v>0</v>
      </c>
      <c r="KY472">
        <v>0</v>
      </c>
      <c r="KZ472">
        <v>0</v>
      </c>
      <c r="LA472">
        <v>0</v>
      </c>
      <c r="LB472">
        <v>0</v>
      </c>
      <c r="LC472">
        <v>0</v>
      </c>
      <c r="LD472">
        <v>1</v>
      </c>
      <c r="LE472">
        <v>0</v>
      </c>
      <c r="LF472">
        <v>0</v>
      </c>
      <c r="LG472">
        <v>0</v>
      </c>
      <c r="LH472">
        <v>0</v>
      </c>
    </row>
    <row r="473" spans="1:320" s="34" customFormat="1" ht="15" customHeight="1" x14ac:dyDescent="0.25">
      <c r="A473" s="45">
        <v>206190799</v>
      </c>
      <c r="B473" s="45" t="s">
        <v>4332</v>
      </c>
      <c r="C473" s="46">
        <v>45292</v>
      </c>
      <c r="D473" s="46">
        <v>45657</v>
      </c>
      <c r="E473" s="47">
        <v>366</v>
      </c>
      <c r="F473" s="45" t="s">
        <v>883</v>
      </c>
      <c r="G473" s="45" t="s">
        <v>884</v>
      </c>
      <c r="H473" s="45" t="s">
        <v>1030</v>
      </c>
      <c r="I473" s="45" t="s">
        <v>886</v>
      </c>
      <c r="J473" s="45" t="s">
        <v>887</v>
      </c>
      <c r="K473" s="45" t="s">
        <v>1031</v>
      </c>
      <c r="L473" s="45" t="s">
        <v>2724</v>
      </c>
      <c r="M473" s="45" t="s">
        <v>4333</v>
      </c>
      <c r="N473" s="45" t="s">
        <v>4334</v>
      </c>
      <c r="O473" s="45" t="s">
        <v>1050</v>
      </c>
      <c r="P473" s="45" t="s">
        <v>4335</v>
      </c>
      <c r="Q473" s="45" t="s">
        <v>4336</v>
      </c>
      <c r="R473" t="s">
        <v>4337</v>
      </c>
      <c r="S473" s="45" t="s">
        <v>893</v>
      </c>
      <c r="T473"/>
      <c r="U473" s="47">
        <v>161</v>
      </c>
      <c r="V473" s="47">
        <v>161</v>
      </c>
      <c r="W473" s="47" t="s">
        <v>913</v>
      </c>
      <c r="X473" s="47">
        <v>58926</v>
      </c>
      <c r="Y473" s="47">
        <v>47707</v>
      </c>
      <c r="Z473" s="48">
        <v>189.95</v>
      </c>
      <c r="AA473" s="44">
        <v>558</v>
      </c>
      <c r="AB473" s="44">
        <v>547</v>
      </c>
      <c r="AC473" s="44">
        <v>6343</v>
      </c>
      <c r="AD473" s="44"/>
      <c r="AE473" s="44">
        <v>3369</v>
      </c>
      <c r="AF473" s="44">
        <v>30530</v>
      </c>
      <c r="AG473" s="44">
        <v>5886</v>
      </c>
      <c r="AH473" s="47"/>
      <c r="AI473" s="47">
        <v>1214</v>
      </c>
      <c r="AJ473">
        <v>365</v>
      </c>
      <c r="AK473" t="s">
        <v>895</v>
      </c>
      <c r="AL473">
        <v>47707</v>
      </c>
      <c r="AM473"/>
      <c r="AN473"/>
      <c r="AO473"/>
      <c r="AP473"/>
      <c r="AQ473"/>
      <c r="AR473" s="44"/>
      <c r="AS473" s="44"/>
      <c r="AT473" s="44"/>
      <c r="AU473" s="44">
        <v>16728450</v>
      </c>
      <c r="AV473" s="44">
        <v>8329675</v>
      </c>
      <c r="AW473" s="44">
        <v>2492046</v>
      </c>
      <c r="AX473" s="44">
        <v>40450</v>
      </c>
      <c r="AY473" s="44">
        <v>22606529</v>
      </c>
      <c r="AZ473" s="21">
        <v>21759761</v>
      </c>
      <c r="BA473" s="21">
        <v>846768</v>
      </c>
      <c r="BB473" s="44">
        <v>1106</v>
      </c>
      <c r="BC473" s="44"/>
      <c r="BD473" s="44"/>
      <c r="BE473" s="44">
        <v>847874</v>
      </c>
      <c r="BF473" s="44">
        <v>2220050</v>
      </c>
      <c r="BG473" s="44"/>
      <c r="BH473" s="44">
        <v>1179150</v>
      </c>
      <c r="BI473" s="21">
        <v>10685500</v>
      </c>
      <c r="BJ473" s="21">
        <v>2091100</v>
      </c>
      <c r="BK473" s="21"/>
      <c r="BL473" s="21">
        <v>424900</v>
      </c>
      <c r="BM473" s="21">
        <v>127750</v>
      </c>
      <c r="BN473" s="21">
        <v>16728450</v>
      </c>
      <c r="BO473" s="21"/>
      <c r="BP473" s="21"/>
      <c r="BQ473" s="44"/>
      <c r="BR473" s="21"/>
      <c r="BS473" s="44"/>
      <c r="BT473" s="21"/>
      <c r="BU473" s="44"/>
      <c r="BV473" s="21"/>
      <c r="BW473" s="44">
        <v>3936638</v>
      </c>
      <c r="BX473" s="21"/>
      <c r="BY473" s="21"/>
      <c r="BZ473" s="21"/>
      <c r="CA473" s="44">
        <v>31759</v>
      </c>
      <c r="CB473" s="44"/>
      <c r="CC473" s="44">
        <v>116788</v>
      </c>
      <c r="CD473" s="44"/>
      <c r="CE473" s="44">
        <v>4233212</v>
      </c>
      <c r="CF473" s="44"/>
      <c r="CG473" s="44"/>
      <c r="CH473" s="44"/>
      <c r="CI473" s="21">
        <v>10868</v>
      </c>
      <c r="CJ473" s="44"/>
      <c r="CK473" s="21">
        <v>410</v>
      </c>
      <c r="CL473" s="44"/>
      <c r="CM473" s="44">
        <v>229335</v>
      </c>
      <c r="CN473" s="44">
        <v>10200</v>
      </c>
      <c r="CO473" s="44">
        <v>2795922</v>
      </c>
      <c r="CP473" s="44">
        <v>0</v>
      </c>
      <c r="CQ473" s="21">
        <v>2524546</v>
      </c>
      <c r="CR473" s="44">
        <v>516823</v>
      </c>
      <c r="CS473" s="44">
        <v>1880634</v>
      </c>
      <c r="CT473" s="44">
        <v>137383</v>
      </c>
      <c r="CU473" s="44"/>
      <c r="CV473" s="44">
        <v>234832</v>
      </c>
      <c r="CW473" s="21"/>
      <c r="CX473" s="21"/>
      <c r="CY473" s="21"/>
      <c r="CZ473" s="21"/>
      <c r="DA473" s="21"/>
      <c r="DB473" s="21"/>
      <c r="DC473" s="21"/>
      <c r="DD473" s="21"/>
      <c r="DE473" s="44"/>
      <c r="DF473" s="21"/>
      <c r="DG473" s="44"/>
      <c r="DH473" s="21"/>
      <c r="DI473" s="44"/>
      <c r="DJ473" s="44"/>
      <c r="DK473" s="44"/>
      <c r="DL473" s="44"/>
      <c r="DM473" s="21"/>
      <c r="DN473" s="44"/>
      <c r="DO473" s="44"/>
      <c r="DP473" s="44"/>
      <c r="DQ473" s="44"/>
      <c r="DR473" s="44"/>
      <c r="DS473" s="44"/>
      <c r="DT473" s="44"/>
      <c r="DU473" s="44"/>
      <c r="DV473" s="44"/>
      <c r="DW473" s="44"/>
      <c r="DX473" s="44"/>
      <c r="DY473" s="44">
        <v>10868</v>
      </c>
      <c r="DZ473" s="44"/>
      <c r="EA473" s="44"/>
      <c r="EB473" s="21"/>
      <c r="EC473" s="44">
        <v>-30290</v>
      </c>
      <c r="ED473" s="44"/>
      <c r="EE473" s="21"/>
      <c r="EF473" s="44"/>
      <c r="EG473" s="21">
        <v>78735</v>
      </c>
      <c r="EH473" s="44"/>
      <c r="EI473" s="21">
        <v>-354096</v>
      </c>
      <c r="EJ473" s="44"/>
      <c r="EK473" s="44">
        <v>2777766</v>
      </c>
      <c r="EL473" s="21"/>
      <c r="EM473" s="44"/>
      <c r="EN473" s="44"/>
      <c r="EO473" s="44">
        <v>9063</v>
      </c>
      <c r="EP473" s="21"/>
      <c r="EQ473" s="21"/>
      <c r="ER473" s="21"/>
      <c r="ES473" s="21"/>
      <c r="ET473" s="44"/>
      <c r="EU473" s="21"/>
      <c r="EV473" s="44"/>
      <c r="EW473" s="21"/>
      <c r="EX473" s="44"/>
      <c r="EY473" s="44"/>
      <c r="EZ473" s="21"/>
      <c r="FA473" s="21"/>
      <c r="FB473" s="44"/>
      <c r="FC473" s="44"/>
      <c r="FD473" s="21"/>
      <c r="FE473" s="112"/>
      <c r="FF473" s="44"/>
      <c r="FG473" s="44">
        <v>10239009</v>
      </c>
      <c r="FH473" s="44">
        <v>2750696</v>
      </c>
      <c r="FI473" s="44">
        <v>8770056</v>
      </c>
      <c r="FJ473" s="44">
        <v>677848</v>
      </c>
      <c r="FK473" s="44">
        <v>9882102</v>
      </c>
      <c r="FL473" s="44"/>
      <c r="FM473" s="44"/>
      <c r="FN473" s="44"/>
      <c r="FO473" s="44"/>
      <c r="FP473" s="44"/>
      <c r="FQ473" s="44"/>
      <c r="FR473" s="44"/>
      <c r="FS473" s="44"/>
      <c r="FT473" s="44">
        <v>7733</v>
      </c>
      <c r="FU473" s="44">
        <v>5037</v>
      </c>
      <c r="FV473" s="21">
        <v>735956</v>
      </c>
      <c r="FW473" s="44"/>
      <c r="FX473" s="44">
        <v>649120</v>
      </c>
      <c r="FY473" s="44">
        <v>118988</v>
      </c>
      <c r="FZ473" s="44">
        <v>383172</v>
      </c>
      <c r="GA473" s="44">
        <v>68692</v>
      </c>
      <c r="GB473" s="44"/>
      <c r="GC473" s="44">
        <v>233946</v>
      </c>
      <c r="GD473" s="44">
        <v>783711</v>
      </c>
      <c r="GE473" s="44">
        <v>549848</v>
      </c>
      <c r="GF473" s="44">
        <v>461926</v>
      </c>
      <c r="GG473" s="44">
        <v>1478641</v>
      </c>
      <c r="GH473" s="44">
        <v>233852</v>
      </c>
      <c r="GI473" s="44">
        <v>404437</v>
      </c>
      <c r="GJ473" s="44">
        <v>223815</v>
      </c>
      <c r="GK473" s="44">
        <v>3988921</v>
      </c>
      <c r="GL473" s="44">
        <v>185622</v>
      </c>
      <c r="GM473" s="44">
        <v>1167000</v>
      </c>
      <c r="GN473" s="44">
        <v>148159</v>
      </c>
      <c r="GO473" s="44">
        <v>49083</v>
      </c>
      <c r="GP473" s="44"/>
      <c r="GQ473" s="44"/>
      <c r="GR473" s="44"/>
      <c r="GS473" s="44">
        <v>4377765</v>
      </c>
      <c r="GT473" s="44"/>
      <c r="GU473" s="21">
        <v>1804680</v>
      </c>
      <c r="GV473" s="44"/>
      <c r="GW473" s="44"/>
      <c r="GX473" s="44"/>
      <c r="GY473" s="44">
        <v>6182445</v>
      </c>
      <c r="GZ473" s="44">
        <v>2526245</v>
      </c>
      <c r="HA473" s="44"/>
      <c r="HB473" s="44"/>
      <c r="HC473" s="44">
        <v>3656200</v>
      </c>
      <c r="HD473" s="44">
        <v>6182445</v>
      </c>
      <c r="HE473" s="21"/>
      <c r="HF473" s="21"/>
      <c r="HG473" s="21"/>
      <c r="HH473" s="21"/>
      <c r="HI473" s="21">
        <v>0</v>
      </c>
      <c r="HJ473" s="44"/>
      <c r="HK473" s="21">
        <v>2251212</v>
      </c>
      <c r="HL473" s="21">
        <v>952195</v>
      </c>
      <c r="HM473" s="21">
        <v>3203407</v>
      </c>
      <c r="HN473" s="21">
        <v>-1398727</v>
      </c>
      <c r="HO473" s="21"/>
      <c r="HP473" s="44"/>
      <c r="HQ473" s="47"/>
      <c r="HR473" s="47"/>
      <c r="HS473" s="47"/>
      <c r="HT473" s="47" t="s">
        <v>4338</v>
      </c>
      <c r="HU473" s="47">
        <v>985235.55</v>
      </c>
      <c r="HV473" s="47">
        <v>2000</v>
      </c>
      <c r="HW473" s="47">
        <v>0</v>
      </c>
      <c r="HX473" s="47">
        <v>25331</v>
      </c>
      <c r="HY473" s="47">
        <v>48933</v>
      </c>
      <c r="HZ473" s="47">
        <v>134061</v>
      </c>
      <c r="IA473" s="47">
        <v>0</v>
      </c>
      <c r="IB473" s="47">
        <v>0</v>
      </c>
      <c r="IC473" s="47">
        <v>13175</v>
      </c>
      <c r="ID473"/>
      <c r="IE473" s="47">
        <v>4181</v>
      </c>
      <c r="IF473">
        <v>18221</v>
      </c>
      <c r="IG473" s="47">
        <v>17852</v>
      </c>
      <c r="IH473" s="47">
        <v>34335</v>
      </c>
      <c r="II473">
        <v>5466</v>
      </c>
      <c r="IJ473">
        <v>13852</v>
      </c>
      <c r="IK473">
        <v>4275</v>
      </c>
      <c r="IL473">
        <v>23095</v>
      </c>
      <c r="IM473">
        <v>344777</v>
      </c>
      <c r="IN473">
        <v>0</v>
      </c>
      <c r="IO473">
        <v>10</v>
      </c>
      <c r="IP473">
        <v>435</v>
      </c>
      <c r="IQ473">
        <v>1238</v>
      </c>
      <c r="IR473">
        <v>0</v>
      </c>
      <c r="IS473">
        <v>0</v>
      </c>
      <c r="IT473">
        <v>1683</v>
      </c>
      <c r="IU473">
        <v>115374</v>
      </c>
      <c r="IV473">
        <v>0</v>
      </c>
      <c r="IW473">
        <v>1324244</v>
      </c>
      <c r="IX473">
        <v>2065667</v>
      </c>
      <c r="IY473">
        <v>3280240</v>
      </c>
      <c r="IZ473">
        <v>0</v>
      </c>
      <c r="JA473">
        <v>0</v>
      </c>
      <c r="JB473">
        <v>631439</v>
      </c>
      <c r="JC473"/>
      <c r="JD473">
        <v>107304</v>
      </c>
      <c r="JE473">
        <v>340784</v>
      </c>
      <c r="JF473">
        <v>334933</v>
      </c>
      <c r="JG473">
        <v>680352</v>
      </c>
      <c r="JH473">
        <v>171819</v>
      </c>
      <c r="JI473">
        <v>309372</v>
      </c>
      <c r="JJ473">
        <v>176888</v>
      </c>
      <c r="JK473">
        <v>700593</v>
      </c>
      <c r="JL473">
        <v>10239009</v>
      </c>
      <c r="JM473">
        <v>0</v>
      </c>
      <c r="JN473">
        <v>380</v>
      </c>
      <c r="JO473">
        <v>17863</v>
      </c>
      <c r="JP473">
        <v>36955</v>
      </c>
      <c r="JQ473">
        <v>0</v>
      </c>
      <c r="JR473">
        <v>0</v>
      </c>
      <c r="JS473">
        <v>55198</v>
      </c>
      <c r="JT473"/>
      <c r="JU473"/>
      <c r="JV473"/>
      <c r="JW473"/>
      <c r="JX473"/>
      <c r="JY473"/>
      <c r="JZ473"/>
      <c r="KA473"/>
      <c r="KB473"/>
      <c r="KC473"/>
      <c r="KD473"/>
      <c r="KE473"/>
      <c r="KF473">
        <v>190</v>
      </c>
      <c r="KG473">
        <v>267</v>
      </c>
      <c r="KH473">
        <v>180</v>
      </c>
      <c r="KI473">
        <v>120</v>
      </c>
      <c r="KJ473">
        <v>184</v>
      </c>
      <c r="KK473">
        <v>111</v>
      </c>
      <c r="KL473">
        <v>74</v>
      </c>
      <c r="KM473">
        <v>113</v>
      </c>
      <c r="KN473">
        <v>68</v>
      </c>
      <c r="KO473">
        <v>1</v>
      </c>
      <c r="KP473">
        <v>0</v>
      </c>
      <c r="KQ473">
        <v>0</v>
      </c>
      <c r="KR473">
        <v>0</v>
      </c>
      <c r="KS473">
        <v>0</v>
      </c>
      <c r="KT473">
        <v>1</v>
      </c>
      <c r="KU473">
        <v>1</v>
      </c>
      <c r="KV473">
        <v>0</v>
      </c>
      <c r="KW473">
        <v>0</v>
      </c>
      <c r="KX473">
        <v>0</v>
      </c>
      <c r="KY473">
        <v>0</v>
      </c>
      <c r="KZ473">
        <v>0</v>
      </c>
      <c r="LA473">
        <v>0</v>
      </c>
      <c r="LB473">
        <v>0</v>
      </c>
      <c r="LC473">
        <v>0</v>
      </c>
      <c r="LD473">
        <v>1</v>
      </c>
      <c r="LE473">
        <v>0</v>
      </c>
      <c r="LF473">
        <v>0</v>
      </c>
      <c r="LG473">
        <v>0</v>
      </c>
      <c r="LH473">
        <v>0</v>
      </c>
    </row>
    <row r="474" spans="1:320" s="34" customFormat="1" ht="15" customHeight="1" x14ac:dyDescent="0.25">
      <c r="A474" s="45">
        <v>206190809</v>
      </c>
      <c r="B474" s="45" t="s">
        <v>4339</v>
      </c>
      <c r="C474" s="46">
        <v>45292</v>
      </c>
      <c r="D474" s="46">
        <v>45657</v>
      </c>
      <c r="E474" s="47">
        <v>366</v>
      </c>
      <c r="F474" s="45" t="s">
        <v>883</v>
      </c>
      <c r="G474" s="45" t="s">
        <v>884</v>
      </c>
      <c r="H474" s="45" t="s">
        <v>1030</v>
      </c>
      <c r="I474" s="45" t="s">
        <v>886</v>
      </c>
      <c r="J474" s="45" t="s">
        <v>887</v>
      </c>
      <c r="K474" s="45" t="s">
        <v>1031</v>
      </c>
      <c r="L474" s="45" t="s">
        <v>2747</v>
      </c>
      <c r="M474" s="45" t="s">
        <v>4340</v>
      </c>
      <c r="N474" s="45" t="s">
        <v>4341</v>
      </c>
      <c r="O474" s="45" t="s">
        <v>2764</v>
      </c>
      <c r="P474" s="45" t="s">
        <v>4342</v>
      </c>
      <c r="Q474" s="45" t="s">
        <v>4343</v>
      </c>
      <c r="R474" t="s">
        <v>4344</v>
      </c>
      <c r="S474" s="45" t="s">
        <v>893</v>
      </c>
      <c r="T474"/>
      <c r="U474" s="47">
        <v>43</v>
      </c>
      <c r="V474" s="47">
        <v>43</v>
      </c>
      <c r="W474" s="47" t="s">
        <v>1728</v>
      </c>
      <c r="X474" s="47">
        <v>15738</v>
      </c>
      <c r="Y474" s="47">
        <v>14988</v>
      </c>
      <c r="Z474" s="48">
        <v>224.88</v>
      </c>
      <c r="AA474" s="44">
        <v>146</v>
      </c>
      <c r="AB474" s="44">
        <v>78</v>
      </c>
      <c r="AC474" s="44">
        <v>1792</v>
      </c>
      <c r="AD474" s="44">
        <v>1209</v>
      </c>
      <c r="AE474" s="44">
        <v>780</v>
      </c>
      <c r="AF474" s="44">
        <v>8727</v>
      </c>
      <c r="AG474" s="44"/>
      <c r="AH474" s="47">
        <v>2013</v>
      </c>
      <c r="AI474" s="47">
        <v>350</v>
      </c>
      <c r="AJ474">
        <v>117</v>
      </c>
      <c r="AK474" t="s">
        <v>895</v>
      </c>
      <c r="AL474">
        <v>14988</v>
      </c>
      <c r="AM474"/>
      <c r="AN474"/>
      <c r="AO474"/>
      <c r="AP474"/>
      <c r="AQ474"/>
      <c r="AR474" s="44"/>
      <c r="AS474" s="44"/>
      <c r="AT474" s="44"/>
      <c r="AU474" s="44">
        <v>6142760</v>
      </c>
      <c r="AV474" s="44">
        <v>2184960</v>
      </c>
      <c r="AW474" s="44">
        <v>1120806</v>
      </c>
      <c r="AX474" s="44">
        <v>5178</v>
      </c>
      <c r="AY474" s="44">
        <v>7212092</v>
      </c>
      <c r="AZ474" s="21">
        <v>7025637</v>
      </c>
      <c r="BA474" s="21">
        <v>186455</v>
      </c>
      <c r="BB474" s="44">
        <v>79637</v>
      </c>
      <c r="BC474" s="44"/>
      <c r="BD474" s="44"/>
      <c r="BE474" s="44">
        <v>266092</v>
      </c>
      <c r="BF474" s="44">
        <v>690155</v>
      </c>
      <c r="BG474" s="44">
        <v>502887</v>
      </c>
      <c r="BH474" s="44">
        <v>389327</v>
      </c>
      <c r="BI474" s="21">
        <v>3576761</v>
      </c>
      <c r="BJ474" s="21"/>
      <c r="BK474" s="21">
        <v>803764</v>
      </c>
      <c r="BL474" s="21">
        <v>123671</v>
      </c>
      <c r="BM474" s="21">
        <v>56195</v>
      </c>
      <c r="BN474" s="21">
        <v>6142760</v>
      </c>
      <c r="BO474" s="21"/>
      <c r="BP474" s="21"/>
      <c r="BQ474" s="44"/>
      <c r="BR474" s="21"/>
      <c r="BS474" s="44"/>
      <c r="BT474" s="21"/>
      <c r="BU474" s="44"/>
      <c r="BV474" s="21"/>
      <c r="BW474" s="44">
        <v>999212</v>
      </c>
      <c r="BX474" s="21"/>
      <c r="BY474" s="21">
        <v>527348</v>
      </c>
      <c r="BZ474" s="21"/>
      <c r="CA474" s="44"/>
      <c r="CB474" s="44"/>
      <c r="CC474" s="44">
        <v>3647</v>
      </c>
      <c r="CD474" s="44"/>
      <c r="CE474" s="44"/>
      <c r="CF474" s="44"/>
      <c r="CG474" s="44">
        <v>653213</v>
      </c>
      <c r="CH474" s="44"/>
      <c r="CI474" s="21">
        <v>1120</v>
      </c>
      <c r="CJ474" s="44"/>
      <c r="CK474" s="21">
        <v>420</v>
      </c>
      <c r="CL474" s="44"/>
      <c r="CM474" s="44">
        <v>0</v>
      </c>
      <c r="CN474" s="44">
        <v>224</v>
      </c>
      <c r="CO474" s="44">
        <v>944165</v>
      </c>
      <c r="CP474" s="44">
        <v>56677</v>
      </c>
      <c r="CQ474" s="21">
        <v>936190</v>
      </c>
      <c r="CR474" s="44">
        <v>128040</v>
      </c>
      <c r="CS474" s="44">
        <v>75231</v>
      </c>
      <c r="CT474" s="44">
        <v>27353</v>
      </c>
      <c r="CU474" s="44"/>
      <c r="CV474" s="44">
        <v>17080</v>
      </c>
      <c r="CW474" s="21"/>
      <c r="CX474" s="21"/>
      <c r="CY474" s="21"/>
      <c r="CZ474" s="21"/>
      <c r="DA474" s="21"/>
      <c r="DB474" s="21"/>
      <c r="DC474" s="21"/>
      <c r="DD474" s="21"/>
      <c r="DE474" s="44"/>
      <c r="DF474" s="21"/>
      <c r="DG474" s="44"/>
      <c r="DH474" s="21"/>
      <c r="DI474" s="44"/>
      <c r="DJ474" s="44"/>
      <c r="DK474" s="44"/>
      <c r="DL474" s="44"/>
      <c r="DM474" s="21"/>
      <c r="DN474" s="44"/>
      <c r="DO474" s="44"/>
      <c r="DP474" s="44"/>
      <c r="DQ474" s="44"/>
      <c r="DR474" s="44"/>
      <c r="DS474" s="44"/>
      <c r="DT474" s="44"/>
      <c r="DU474" s="44"/>
      <c r="DV474" s="44"/>
      <c r="DW474" s="44"/>
      <c r="DX474" s="44"/>
      <c r="DY474" s="44"/>
      <c r="DZ474" s="44"/>
      <c r="EA474" s="44"/>
      <c r="EB474" s="21"/>
      <c r="EC474" s="44">
        <v>-194062</v>
      </c>
      <c r="ED474" s="44"/>
      <c r="EE474" s="21">
        <v>439271</v>
      </c>
      <c r="EF474" s="44"/>
      <c r="EG474" s="21">
        <v>112037</v>
      </c>
      <c r="EH474" s="44"/>
      <c r="EI474" s="21">
        <v>200271</v>
      </c>
      <c r="EJ474" s="44"/>
      <c r="EK474" s="44"/>
      <c r="EL474" s="21"/>
      <c r="EM474" s="44">
        <v>548790</v>
      </c>
      <c r="EN474" s="44"/>
      <c r="EO474" s="44">
        <v>14499</v>
      </c>
      <c r="EP474" s="21"/>
      <c r="EQ474" s="21"/>
      <c r="ER474" s="21"/>
      <c r="ES474" s="21"/>
      <c r="ET474" s="44"/>
      <c r="EU474" s="21"/>
      <c r="EV474" s="44"/>
      <c r="EW474" s="21"/>
      <c r="EX474" s="44"/>
      <c r="EY474" s="44"/>
      <c r="EZ474" s="21"/>
      <c r="FA474" s="21"/>
      <c r="FB474" s="44"/>
      <c r="FC474" s="44"/>
      <c r="FD474" s="21"/>
      <c r="FE474" s="112"/>
      <c r="FF474" s="44"/>
      <c r="FG474" s="44">
        <v>3864549</v>
      </c>
      <c r="FH474" s="44">
        <v>812554</v>
      </c>
      <c r="FI474" s="44">
        <v>2348534</v>
      </c>
      <c r="FJ474" s="44">
        <v>79721</v>
      </c>
      <c r="FK474" s="44">
        <v>2839836</v>
      </c>
      <c r="FL474" s="44"/>
      <c r="FM474" s="44"/>
      <c r="FN474" s="44"/>
      <c r="FO474" s="44"/>
      <c r="FP474" s="44"/>
      <c r="FQ474" s="44"/>
      <c r="FR474" s="44"/>
      <c r="FS474" s="44"/>
      <c r="FT474" s="44">
        <v>16371</v>
      </c>
      <c r="FU474" s="44">
        <v>1292</v>
      </c>
      <c r="FV474" s="21">
        <v>229532</v>
      </c>
      <c r="FW474" s="44"/>
      <c r="FX474" s="44">
        <v>252325</v>
      </c>
      <c r="FY474" s="44">
        <v>39139</v>
      </c>
      <c r="FZ474" s="44">
        <v>81638</v>
      </c>
      <c r="GA474" s="44">
        <v>20434</v>
      </c>
      <c r="GB474" s="44"/>
      <c r="GC474" s="44">
        <v>14638</v>
      </c>
      <c r="GD474" s="44">
        <v>250590</v>
      </c>
      <c r="GE474" s="44">
        <v>192854</v>
      </c>
      <c r="GF474" s="44">
        <v>139130</v>
      </c>
      <c r="GG474" s="44">
        <v>507347</v>
      </c>
      <c r="GH474" s="44">
        <v>178478</v>
      </c>
      <c r="GI474" s="44">
        <v>91947</v>
      </c>
      <c r="GJ474" s="44">
        <v>41592</v>
      </c>
      <c r="GK474" s="44">
        <v>1565640</v>
      </c>
      <c r="GL474" s="44">
        <v>67156</v>
      </c>
      <c r="GM474" s="44">
        <v>402911</v>
      </c>
      <c r="GN474" s="44">
        <v>13626</v>
      </c>
      <c r="GO474" s="44">
        <v>7040</v>
      </c>
      <c r="GP474" s="44"/>
      <c r="GQ474" s="44"/>
      <c r="GR474" s="44">
        <v>72121</v>
      </c>
      <c r="GS474" s="44">
        <v>2448608</v>
      </c>
      <c r="GT474" s="44"/>
      <c r="GU474" s="21">
        <v>147465</v>
      </c>
      <c r="GV474" s="44">
        <v>4673</v>
      </c>
      <c r="GW474" s="44">
        <v>238558</v>
      </c>
      <c r="GX474" s="44">
        <v>33899</v>
      </c>
      <c r="GY474" s="44">
        <v>2873203</v>
      </c>
      <c r="GZ474" s="44">
        <v>4892805</v>
      </c>
      <c r="HA474" s="44"/>
      <c r="HB474" s="44">
        <v>169243</v>
      </c>
      <c r="HC474" s="44">
        <v>-2188845</v>
      </c>
      <c r="HD474" s="44">
        <v>2873203</v>
      </c>
      <c r="HE474" s="21"/>
      <c r="HF474" s="21"/>
      <c r="HG474" s="21"/>
      <c r="HH474" s="21"/>
      <c r="HI474" s="21">
        <v>0</v>
      </c>
      <c r="HJ474" s="44"/>
      <c r="HK474" s="21">
        <v>136134</v>
      </c>
      <c r="HL474" s="21">
        <v>62936</v>
      </c>
      <c r="HM474" s="21">
        <v>199070</v>
      </c>
      <c r="HN474" s="21">
        <v>-51605</v>
      </c>
      <c r="HO474" s="21"/>
      <c r="HP474" s="44"/>
      <c r="HQ474" s="47"/>
      <c r="HR474" s="47">
        <v>169243</v>
      </c>
      <c r="HS474" s="47"/>
      <c r="HT474" s="47" t="s">
        <v>1736</v>
      </c>
      <c r="HU474" s="47">
        <v>-48928.05</v>
      </c>
      <c r="HV474" s="47">
        <v>1923</v>
      </c>
      <c r="HW474" s="47">
        <v>0</v>
      </c>
      <c r="HX474" s="47">
        <v>5836</v>
      </c>
      <c r="HY474" s="47">
        <v>22465</v>
      </c>
      <c r="HZ474" s="47">
        <v>33518</v>
      </c>
      <c r="IA474" s="47">
        <v>476</v>
      </c>
      <c r="IB474" s="47">
        <v>0</v>
      </c>
      <c r="IC474" s="47">
        <v>3223</v>
      </c>
      <c r="ID474">
        <v>7260</v>
      </c>
      <c r="IE474" s="47">
        <v>4189</v>
      </c>
      <c r="IF474">
        <v>5832</v>
      </c>
      <c r="IG474" s="47">
        <v>5376</v>
      </c>
      <c r="IH474" s="47">
        <v>12207</v>
      </c>
      <c r="II474">
        <v>4544</v>
      </c>
      <c r="IJ474">
        <v>3831</v>
      </c>
      <c r="IK474">
        <v>1049</v>
      </c>
      <c r="IL474">
        <v>7360</v>
      </c>
      <c r="IM474">
        <v>119089</v>
      </c>
      <c r="IN474">
        <v>0</v>
      </c>
      <c r="IO474">
        <v>0</v>
      </c>
      <c r="IP474">
        <v>8</v>
      </c>
      <c r="IQ474">
        <v>102</v>
      </c>
      <c r="IR474">
        <v>0</v>
      </c>
      <c r="IS474">
        <v>0</v>
      </c>
      <c r="IT474">
        <v>110</v>
      </c>
      <c r="IU474">
        <v>135104</v>
      </c>
      <c r="IV474">
        <v>0</v>
      </c>
      <c r="IW474">
        <v>317133</v>
      </c>
      <c r="IX474">
        <v>790962</v>
      </c>
      <c r="IY474">
        <v>811224</v>
      </c>
      <c r="IZ474">
        <v>28187</v>
      </c>
      <c r="JA474">
        <v>0</v>
      </c>
      <c r="JB474">
        <v>148665</v>
      </c>
      <c r="JC474">
        <v>443393</v>
      </c>
      <c r="JD474">
        <v>71424</v>
      </c>
      <c r="JE474">
        <v>146600</v>
      </c>
      <c r="JF474">
        <v>106241</v>
      </c>
      <c r="JG474">
        <v>297472</v>
      </c>
      <c r="JH474">
        <v>145843</v>
      </c>
      <c r="JI474">
        <v>73989</v>
      </c>
      <c r="JJ474">
        <v>33410</v>
      </c>
      <c r="JK474">
        <v>314902</v>
      </c>
      <c r="JL474">
        <v>3864549</v>
      </c>
      <c r="JM474">
        <v>0</v>
      </c>
      <c r="JN474">
        <v>0</v>
      </c>
      <c r="JO474">
        <v>353</v>
      </c>
      <c r="JP474">
        <v>3480</v>
      </c>
      <c r="JQ474">
        <v>0</v>
      </c>
      <c r="JR474">
        <v>0</v>
      </c>
      <c r="JS474">
        <v>3833</v>
      </c>
      <c r="JT474"/>
      <c r="JU474"/>
      <c r="JV474"/>
      <c r="JW474"/>
      <c r="JX474"/>
      <c r="JY474">
        <v>7260</v>
      </c>
      <c r="JZ474"/>
      <c r="KA474"/>
      <c r="KB474"/>
      <c r="KC474"/>
      <c r="KD474"/>
      <c r="KE474">
        <v>443393</v>
      </c>
      <c r="KF474">
        <v>88</v>
      </c>
      <c r="KG474">
        <v>151</v>
      </c>
      <c r="KH474">
        <v>53</v>
      </c>
      <c r="KI474">
        <v>57</v>
      </c>
      <c r="KJ474">
        <v>101</v>
      </c>
      <c r="KK474">
        <v>31</v>
      </c>
      <c r="KL474">
        <v>24</v>
      </c>
      <c r="KM474">
        <v>44</v>
      </c>
      <c r="KN474">
        <v>14</v>
      </c>
      <c r="KO474">
        <v>1</v>
      </c>
      <c r="KP474">
        <v>0</v>
      </c>
      <c r="KQ474">
        <v>0</v>
      </c>
      <c r="KR474">
        <v>1</v>
      </c>
      <c r="KS474">
        <v>0</v>
      </c>
      <c r="KT474">
        <v>0</v>
      </c>
      <c r="KU474">
        <v>1</v>
      </c>
      <c r="KV474">
        <v>0</v>
      </c>
      <c r="KW474">
        <v>0</v>
      </c>
      <c r="KX474">
        <v>0</v>
      </c>
      <c r="KY474">
        <v>0</v>
      </c>
      <c r="KZ474">
        <v>0</v>
      </c>
      <c r="LA474">
        <v>0</v>
      </c>
      <c r="LB474">
        <v>0</v>
      </c>
      <c r="LC474">
        <v>0</v>
      </c>
      <c r="LD474">
        <v>1</v>
      </c>
      <c r="LE474">
        <v>0</v>
      </c>
      <c r="LF474">
        <v>0</v>
      </c>
      <c r="LG474">
        <v>0</v>
      </c>
      <c r="LH474">
        <v>0</v>
      </c>
    </row>
    <row r="475" spans="1:320" s="34" customFormat="1" ht="15" customHeight="1" x14ac:dyDescent="0.25">
      <c r="A475" s="45">
        <v>206190811</v>
      </c>
      <c r="B475" s="45" t="s">
        <v>4345</v>
      </c>
      <c r="C475" s="46">
        <v>45292</v>
      </c>
      <c r="D475" s="46">
        <v>45657</v>
      </c>
      <c r="E475" s="47">
        <v>366</v>
      </c>
      <c r="F475" s="45" t="s">
        <v>883</v>
      </c>
      <c r="G475" s="45" t="s">
        <v>884</v>
      </c>
      <c r="H475" s="45" t="s">
        <v>1030</v>
      </c>
      <c r="I475" s="45" t="s">
        <v>886</v>
      </c>
      <c r="J475" s="45" t="s">
        <v>887</v>
      </c>
      <c r="K475" s="45" t="s">
        <v>1031</v>
      </c>
      <c r="L475" s="45" t="s">
        <v>2528</v>
      </c>
      <c r="M475" s="45" t="s">
        <v>4346</v>
      </c>
      <c r="N475" s="45" t="s">
        <v>4347</v>
      </c>
      <c r="O475" s="45" t="s">
        <v>1039</v>
      </c>
      <c r="P475" s="45" t="s">
        <v>2769</v>
      </c>
      <c r="Q475" s="45" t="s">
        <v>4348</v>
      </c>
      <c r="R475" t="s">
        <v>4349</v>
      </c>
      <c r="S475" s="45" t="s">
        <v>893</v>
      </c>
      <c r="T475"/>
      <c r="U475" s="47">
        <v>99</v>
      </c>
      <c r="V475" s="47">
        <v>99</v>
      </c>
      <c r="W475" s="47" t="s">
        <v>894</v>
      </c>
      <c r="X475" s="47">
        <v>36234</v>
      </c>
      <c r="Y475" s="47">
        <v>34986</v>
      </c>
      <c r="Z475" s="48">
        <v>220.87</v>
      </c>
      <c r="AA475" s="44">
        <v>447</v>
      </c>
      <c r="AB475" s="44">
        <v>432</v>
      </c>
      <c r="AC475" s="44">
        <v>7695</v>
      </c>
      <c r="AD475" s="44">
        <v>2595</v>
      </c>
      <c r="AE475" s="44">
        <v>954</v>
      </c>
      <c r="AF475" s="44">
        <v>22424</v>
      </c>
      <c r="AG475" s="44"/>
      <c r="AH475" s="47">
        <v>401</v>
      </c>
      <c r="AI475" s="47">
        <v>524</v>
      </c>
      <c r="AJ475">
        <v>393</v>
      </c>
      <c r="AK475" t="s">
        <v>895</v>
      </c>
      <c r="AL475">
        <v>34986</v>
      </c>
      <c r="AM475"/>
      <c r="AN475"/>
      <c r="AO475"/>
      <c r="AP475"/>
      <c r="AQ475"/>
      <c r="AR475" s="44"/>
      <c r="AS475" s="44"/>
      <c r="AT475" s="44"/>
      <c r="AU475" s="44">
        <v>11599805</v>
      </c>
      <c r="AV475" s="44">
        <v>4495014</v>
      </c>
      <c r="AW475" s="44">
        <v>-77403</v>
      </c>
      <c r="AX475" s="44">
        <v>28491</v>
      </c>
      <c r="AY475" s="44">
        <v>16200713</v>
      </c>
      <c r="AZ475" s="21">
        <v>14859918</v>
      </c>
      <c r="BA475" s="21">
        <v>1340795</v>
      </c>
      <c r="BB475" s="44">
        <v>7594</v>
      </c>
      <c r="BC475" s="44">
        <v>12590</v>
      </c>
      <c r="BD475" s="44"/>
      <c r="BE475" s="44">
        <v>1335799</v>
      </c>
      <c r="BF475" s="44">
        <v>2497520</v>
      </c>
      <c r="BG475" s="44"/>
      <c r="BH475" s="44">
        <v>316763</v>
      </c>
      <c r="BI475" s="21">
        <v>7471488</v>
      </c>
      <c r="BJ475" s="21"/>
      <c r="BK475" s="21">
        <v>1016506</v>
      </c>
      <c r="BL475" s="21">
        <v>171856</v>
      </c>
      <c r="BM475" s="21">
        <v>125672</v>
      </c>
      <c r="BN475" s="21">
        <v>11599805</v>
      </c>
      <c r="BO475" s="21"/>
      <c r="BP475" s="21"/>
      <c r="BQ475" s="44"/>
      <c r="BR475" s="21"/>
      <c r="BS475" s="44"/>
      <c r="BT475" s="21"/>
      <c r="BU475" s="44"/>
      <c r="BV475" s="21"/>
      <c r="BW475" s="44">
        <v>3125814</v>
      </c>
      <c r="BX475" s="21"/>
      <c r="BY475" s="21"/>
      <c r="BZ475" s="21"/>
      <c r="CA475" s="44">
        <v>15017</v>
      </c>
      <c r="CB475" s="44"/>
      <c r="CC475" s="44">
        <v>387504</v>
      </c>
      <c r="CD475" s="44"/>
      <c r="CE475" s="44"/>
      <c r="CF475" s="44"/>
      <c r="CG475" s="44">
        <v>955805</v>
      </c>
      <c r="CH475" s="44"/>
      <c r="CI475" s="21">
        <v>8938</v>
      </c>
      <c r="CJ475" s="44"/>
      <c r="CK475" s="21">
        <v>1936</v>
      </c>
      <c r="CL475" s="44"/>
      <c r="CM475" s="44">
        <v>29854</v>
      </c>
      <c r="CN475" s="44">
        <v>24540</v>
      </c>
      <c r="CO475" s="44">
        <v>1833405</v>
      </c>
      <c r="CP475" s="44">
        <v>0</v>
      </c>
      <c r="CQ475" s="21">
        <v>1759815</v>
      </c>
      <c r="CR475" s="44">
        <v>277900</v>
      </c>
      <c r="CS475" s="44">
        <v>449884</v>
      </c>
      <c r="CT475" s="44">
        <v>58454</v>
      </c>
      <c r="CU475" s="44"/>
      <c r="CV475" s="44">
        <v>61162</v>
      </c>
      <c r="CW475" s="21"/>
      <c r="CX475" s="21"/>
      <c r="CY475" s="21"/>
      <c r="CZ475" s="21"/>
      <c r="DA475" s="21"/>
      <c r="DB475" s="21"/>
      <c r="DC475" s="21"/>
      <c r="DD475" s="21"/>
      <c r="DE475" s="44"/>
      <c r="DF475" s="21"/>
      <c r="DG475" s="44"/>
      <c r="DH475" s="21"/>
      <c r="DI475" s="44"/>
      <c r="DJ475" s="44"/>
      <c r="DK475" s="44"/>
      <c r="DL475" s="44"/>
      <c r="DM475" s="21"/>
      <c r="DN475" s="44"/>
      <c r="DO475" s="44"/>
      <c r="DP475" s="44"/>
      <c r="DQ475" s="44"/>
      <c r="DR475" s="44"/>
      <c r="DS475" s="44"/>
      <c r="DT475" s="44"/>
      <c r="DU475" s="44"/>
      <c r="DV475" s="44"/>
      <c r="DW475" s="44"/>
      <c r="DX475" s="44"/>
      <c r="DY475" s="44">
        <v>-11657</v>
      </c>
      <c r="DZ475" s="44"/>
      <c r="EA475" s="44"/>
      <c r="EB475" s="21"/>
      <c r="EC475" s="44">
        <v>-1423745</v>
      </c>
      <c r="ED475" s="44"/>
      <c r="EE475" s="21">
        <v>-1033815</v>
      </c>
      <c r="EF475" s="44"/>
      <c r="EG475" s="21">
        <v>-280822</v>
      </c>
      <c r="EH475" s="44"/>
      <c r="EI475" s="21">
        <v>1597311</v>
      </c>
      <c r="EJ475" s="44"/>
      <c r="EK475" s="44"/>
      <c r="EL475" s="21"/>
      <c r="EM475" s="44">
        <v>1056019</v>
      </c>
      <c r="EN475" s="44"/>
      <c r="EO475" s="44">
        <v>19306</v>
      </c>
      <c r="EP475" s="21"/>
      <c r="EQ475" s="21"/>
      <c r="ER475" s="21"/>
      <c r="ES475" s="21"/>
      <c r="ET475" s="44"/>
      <c r="EU475" s="21"/>
      <c r="EV475" s="44"/>
      <c r="EW475" s="21"/>
      <c r="EX475" s="44"/>
      <c r="EY475" s="44"/>
      <c r="EZ475" s="21"/>
      <c r="FA475" s="21"/>
      <c r="FB475" s="44"/>
      <c r="FC475" s="44"/>
      <c r="FD475" s="21"/>
      <c r="FE475" s="112"/>
      <c r="FF475" s="44"/>
      <c r="FG475" s="44">
        <v>6658644</v>
      </c>
      <c r="FH475" s="44">
        <v>1449336</v>
      </c>
      <c r="FI475" s="44">
        <v>6751938</v>
      </c>
      <c r="FJ475" s="44">
        <v>291210</v>
      </c>
      <c r="FK475" s="44">
        <v>5656574</v>
      </c>
      <c r="FL475" s="44"/>
      <c r="FM475" s="44"/>
      <c r="FN475" s="44"/>
      <c r="FO475" s="44"/>
      <c r="FP475" s="44"/>
      <c r="FQ475" s="44"/>
      <c r="FR475" s="44"/>
      <c r="FS475" s="44"/>
      <c r="FT475" s="44">
        <v>21136</v>
      </c>
      <c r="FU475" s="44">
        <v>23846</v>
      </c>
      <c r="FV475" s="21">
        <v>672126</v>
      </c>
      <c r="FW475" s="44"/>
      <c r="FX475" s="44">
        <v>611367</v>
      </c>
      <c r="FY475" s="44">
        <v>83665</v>
      </c>
      <c r="FZ475" s="44">
        <v>299853</v>
      </c>
      <c r="GA475" s="44">
        <v>36787</v>
      </c>
      <c r="GB475" s="44"/>
      <c r="GC475" s="44">
        <v>59172</v>
      </c>
      <c r="GD475" s="44">
        <v>482488</v>
      </c>
      <c r="GE475" s="44">
        <v>161501</v>
      </c>
      <c r="GF475" s="44">
        <v>223910</v>
      </c>
      <c r="GG475" s="44">
        <v>983108</v>
      </c>
      <c r="GH475" s="44">
        <v>165694</v>
      </c>
      <c r="GI475" s="44">
        <v>125338</v>
      </c>
      <c r="GJ475" s="44">
        <v>233654</v>
      </c>
      <c r="GK475" s="44">
        <v>3755181</v>
      </c>
      <c r="GL475" s="44">
        <v>73448</v>
      </c>
      <c r="GM475" s="44">
        <v>618965</v>
      </c>
      <c r="GN475" s="44">
        <v>64212</v>
      </c>
      <c r="GO475" s="44">
        <v>26496</v>
      </c>
      <c r="GP475" s="44"/>
      <c r="GQ475" s="44">
        <v>1830</v>
      </c>
      <c r="GR475" s="44">
        <v>479567</v>
      </c>
      <c r="GS475" s="44">
        <v>5302636</v>
      </c>
      <c r="GT475" s="44"/>
      <c r="GU475" s="21">
        <v>487835</v>
      </c>
      <c r="GV475" s="44">
        <v>658899</v>
      </c>
      <c r="GW475" s="44">
        <v>-65855</v>
      </c>
      <c r="GX475" s="44">
        <v>793</v>
      </c>
      <c r="GY475" s="44">
        <v>6384308</v>
      </c>
      <c r="GZ475" s="44">
        <v>1370740</v>
      </c>
      <c r="HA475" s="44">
        <v>44145</v>
      </c>
      <c r="HB475" s="44"/>
      <c r="HC475" s="44">
        <v>4969423</v>
      </c>
      <c r="HD475" s="44">
        <v>6384308</v>
      </c>
      <c r="HE475" s="21"/>
      <c r="HF475" s="21"/>
      <c r="HG475" s="21">
        <v>67266</v>
      </c>
      <c r="HH475" s="21"/>
      <c r="HI475" s="21">
        <v>71120</v>
      </c>
      <c r="HJ475" s="44"/>
      <c r="HK475" s="21">
        <v>1317830</v>
      </c>
      <c r="HL475" s="21">
        <v>644632</v>
      </c>
      <c r="HM475" s="21">
        <v>2033582</v>
      </c>
      <c r="HN475" s="21">
        <v>-1545747</v>
      </c>
      <c r="HO475" s="21"/>
      <c r="HP475" s="44"/>
      <c r="HQ475" s="47"/>
      <c r="HR475" s="47"/>
      <c r="HS475" s="47"/>
      <c r="HT475" s="47" t="s">
        <v>4350</v>
      </c>
      <c r="HU475" s="47">
        <v>3796949.8</v>
      </c>
      <c r="HV475" s="47">
        <v>3742</v>
      </c>
      <c r="HW475" s="47">
        <v>0</v>
      </c>
      <c r="HX475" s="47">
        <v>10800</v>
      </c>
      <c r="HY475" s="47">
        <v>30871</v>
      </c>
      <c r="HZ475" s="47">
        <v>83954</v>
      </c>
      <c r="IA475" s="47">
        <v>0</v>
      </c>
      <c r="IB475" s="47">
        <v>0</v>
      </c>
      <c r="IC475" s="47">
        <v>5803</v>
      </c>
      <c r="ID475"/>
      <c r="IE475" s="47">
        <v>4303</v>
      </c>
      <c r="IF475">
        <v>5737</v>
      </c>
      <c r="IG475" s="47">
        <v>9304</v>
      </c>
      <c r="IH475" s="47">
        <v>24484</v>
      </c>
      <c r="II475">
        <v>3889</v>
      </c>
      <c r="IJ475">
        <v>4585</v>
      </c>
      <c r="IK475">
        <v>3888</v>
      </c>
      <c r="IL475">
        <v>18308</v>
      </c>
      <c r="IM475">
        <v>209668</v>
      </c>
      <c r="IN475">
        <v>0</v>
      </c>
      <c r="IO475">
        <v>0</v>
      </c>
      <c r="IP475">
        <v>0</v>
      </c>
      <c r="IQ475">
        <v>0</v>
      </c>
      <c r="IR475">
        <v>0</v>
      </c>
      <c r="IS475">
        <v>0</v>
      </c>
      <c r="IT475">
        <v>0</v>
      </c>
      <c r="IU475">
        <v>331427</v>
      </c>
      <c r="IV475">
        <v>0</v>
      </c>
      <c r="IW475">
        <v>610434</v>
      </c>
      <c r="IX475">
        <v>1331484</v>
      </c>
      <c r="IY475">
        <v>1861942</v>
      </c>
      <c r="IZ475">
        <v>0</v>
      </c>
      <c r="JA475">
        <v>0</v>
      </c>
      <c r="JB475">
        <v>328931</v>
      </c>
      <c r="JC475"/>
      <c r="JD475">
        <v>117056</v>
      </c>
      <c r="JE475">
        <v>98282</v>
      </c>
      <c r="JF475">
        <v>158924</v>
      </c>
      <c r="JG475">
        <v>510843</v>
      </c>
      <c r="JH475">
        <v>134414</v>
      </c>
      <c r="JI475">
        <v>99057</v>
      </c>
      <c r="JJ475">
        <v>196405</v>
      </c>
      <c r="JK475">
        <v>879445</v>
      </c>
      <c r="JL475">
        <v>6658644</v>
      </c>
      <c r="JM475">
        <v>0</v>
      </c>
      <c r="JN475">
        <v>0</v>
      </c>
      <c r="JO475">
        <v>0</v>
      </c>
      <c r="JP475">
        <v>0</v>
      </c>
      <c r="JQ475">
        <v>0</v>
      </c>
      <c r="JR475">
        <v>0</v>
      </c>
      <c r="JS475">
        <v>0</v>
      </c>
      <c r="JT475"/>
      <c r="JU475"/>
      <c r="JV475"/>
      <c r="JW475"/>
      <c r="JX475"/>
      <c r="JY475"/>
      <c r="JZ475"/>
      <c r="KA475"/>
      <c r="KB475"/>
      <c r="KC475"/>
      <c r="KD475"/>
      <c r="KE475"/>
      <c r="KF475">
        <v>133</v>
      </c>
      <c r="KG475">
        <v>204</v>
      </c>
      <c r="KH475">
        <v>86</v>
      </c>
      <c r="KI475">
        <v>93</v>
      </c>
      <c r="KJ475">
        <v>139</v>
      </c>
      <c r="KK475">
        <v>58</v>
      </c>
      <c r="KL475">
        <v>56</v>
      </c>
      <c r="KM475">
        <v>81</v>
      </c>
      <c r="KN475">
        <v>41</v>
      </c>
      <c r="KO475">
        <v>1</v>
      </c>
      <c r="KP475">
        <v>0</v>
      </c>
      <c r="KQ475">
        <v>0</v>
      </c>
      <c r="KR475">
        <v>0</v>
      </c>
      <c r="KS475">
        <v>1</v>
      </c>
      <c r="KT475">
        <v>0</v>
      </c>
      <c r="KU475">
        <v>1</v>
      </c>
      <c r="KV475">
        <v>0</v>
      </c>
      <c r="KW475">
        <v>0</v>
      </c>
      <c r="KX475">
        <v>0</v>
      </c>
      <c r="KY475">
        <v>0</v>
      </c>
      <c r="KZ475">
        <v>0</v>
      </c>
      <c r="LA475">
        <v>0</v>
      </c>
      <c r="LB475">
        <v>0</v>
      </c>
      <c r="LC475">
        <v>0</v>
      </c>
      <c r="LD475">
        <v>1</v>
      </c>
      <c r="LE475">
        <v>0</v>
      </c>
      <c r="LF475">
        <v>0</v>
      </c>
      <c r="LG475">
        <v>0</v>
      </c>
      <c r="LH475">
        <v>0</v>
      </c>
    </row>
    <row r="476" spans="1:320" s="34" customFormat="1" ht="15" customHeight="1" x14ac:dyDescent="0.25">
      <c r="A476" s="45">
        <v>206190821</v>
      </c>
      <c r="B476" s="45" t="s">
        <v>4351</v>
      </c>
      <c r="C476" s="46">
        <v>45292</v>
      </c>
      <c r="D476" s="46">
        <v>45657</v>
      </c>
      <c r="E476" s="47">
        <v>366</v>
      </c>
      <c r="F476" s="45" t="s">
        <v>883</v>
      </c>
      <c r="G476" s="45" t="s">
        <v>884</v>
      </c>
      <c r="H476" s="45" t="s">
        <v>1030</v>
      </c>
      <c r="I476" s="45" t="s">
        <v>886</v>
      </c>
      <c r="J476" s="45" t="s">
        <v>887</v>
      </c>
      <c r="K476" s="45" t="s">
        <v>1031</v>
      </c>
      <c r="L476" s="45" t="s">
        <v>3200</v>
      </c>
      <c r="M476" s="45" t="s">
        <v>4352</v>
      </c>
      <c r="N476" s="45" t="s">
        <v>4353</v>
      </c>
      <c r="O476" s="45" t="s">
        <v>4354</v>
      </c>
      <c r="P476" s="45" t="s">
        <v>4342</v>
      </c>
      <c r="Q476" s="45" t="s">
        <v>4355</v>
      </c>
      <c r="R476" t="s">
        <v>4356</v>
      </c>
      <c r="S476" s="45" t="s">
        <v>893</v>
      </c>
      <c r="T476" t="s">
        <v>1225</v>
      </c>
      <c r="U476" s="47">
        <v>92</v>
      </c>
      <c r="V476" s="47">
        <v>92</v>
      </c>
      <c r="W476" s="47" t="s">
        <v>894</v>
      </c>
      <c r="X476" s="47">
        <v>33672</v>
      </c>
      <c r="Y476" s="47">
        <v>32175</v>
      </c>
      <c r="Z476" s="48">
        <v>161.16999999999999</v>
      </c>
      <c r="AA476" s="44">
        <v>153</v>
      </c>
      <c r="AB476" s="44">
        <v>147</v>
      </c>
      <c r="AC476" s="44">
        <v>7423</v>
      </c>
      <c r="AD476" s="44">
        <v>543</v>
      </c>
      <c r="AE476" s="44">
        <v>1418</v>
      </c>
      <c r="AF476" s="44">
        <v>20794</v>
      </c>
      <c r="AG476" s="44"/>
      <c r="AH476" s="47"/>
      <c r="AI476" s="47">
        <v>1279</v>
      </c>
      <c r="AJ476">
        <v>718</v>
      </c>
      <c r="AK476" t="s">
        <v>895</v>
      </c>
      <c r="AL476">
        <v>32175</v>
      </c>
      <c r="AM476"/>
      <c r="AN476"/>
      <c r="AO476"/>
      <c r="AP476"/>
      <c r="AQ476"/>
      <c r="AR476" s="44"/>
      <c r="AS476" s="44"/>
      <c r="AT476" s="44"/>
      <c r="AU476" s="44">
        <v>13095371</v>
      </c>
      <c r="AV476" s="44">
        <v>6884910</v>
      </c>
      <c r="AW476" s="44">
        <v>5427364</v>
      </c>
      <c r="AX476" s="44"/>
      <c r="AY476" s="44">
        <v>14552917</v>
      </c>
      <c r="AZ476" s="21">
        <v>14245774</v>
      </c>
      <c r="BA476" s="21">
        <v>307143</v>
      </c>
      <c r="BB476" s="44">
        <v>4482</v>
      </c>
      <c r="BC476" s="44"/>
      <c r="BD476" s="44"/>
      <c r="BE476" s="44">
        <v>311625</v>
      </c>
      <c r="BF476" s="44">
        <v>3056611</v>
      </c>
      <c r="BG476" s="44">
        <v>221914</v>
      </c>
      <c r="BH476" s="44">
        <v>546654</v>
      </c>
      <c r="BI476" s="21">
        <v>8422432</v>
      </c>
      <c r="BJ476" s="21"/>
      <c r="BK476" s="21"/>
      <c r="BL476" s="21">
        <v>556504</v>
      </c>
      <c r="BM476" s="21">
        <v>291256</v>
      </c>
      <c r="BN476" s="21">
        <v>13095371</v>
      </c>
      <c r="BO476" s="21"/>
      <c r="BP476" s="21"/>
      <c r="BQ476" s="44"/>
      <c r="BR476" s="21"/>
      <c r="BS476" s="44"/>
      <c r="BT476" s="21"/>
      <c r="BU476" s="44"/>
      <c r="BV476" s="21"/>
      <c r="BW476" s="44">
        <v>6567507</v>
      </c>
      <c r="BX476" s="21"/>
      <c r="BY476" s="21">
        <v>253832</v>
      </c>
      <c r="BZ476" s="21"/>
      <c r="CA476" s="44">
        <v>13780</v>
      </c>
      <c r="CB476" s="44"/>
      <c r="CC476" s="44">
        <v>34541</v>
      </c>
      <c r="CD476" s="44"/>
      <c r="CE476" s="44"/>
      <c r="CF476" s="44"/>
      <c r="CG476" s="44"/>
      <c r="CH476" s="44"/>
      <c r="CI476" s="21">
        <v>12723</v>
      </c>
      <c r="CJ476" s="44"/>
      <c r="CK476" s="21">
        <v>2527</v>
      </c>
      <c r="CL476" s="44"/>
      <c r="CM476" s="44">
        <v>0</v>
      </c>
      <c r="CN476" s="44">
        <v>0</v>
      </c>
      <c r="CO476" s="44">
        <v>2951426</v>
      </c>
      <c r="CP476" s="44">
        <v>0</v>
      </c>
      <c r="CQ476" s="21">
        <v>2891550</v>
      </c>
      <c r="CR476" s="44">
        <v>396360</v>
      </c>
      <c r="CS476" s="44">
        <v>459368</v>
      </c>
      <c r="CT476" s="44">
        <v>144228</v>
      </c>
      <c r="CU476" s="44"/>
      <c r="CV476" s="44">
        <v>41978</v>
      </c>
      <c r="CW476" s="21"/>
      <c r="CX476" s="21"/>
      <c r="CY476" s="21"/>
      <c r="CZ476" s="21"/>
      <c r="DA476" s="21"/>
      <c r="DB476" s="21"/>
      <c r="DC476" s="21"/>
      <c r="DD476" s="21"/>
      <c r="DE476" s="44"/>
      <c r="DF476" s="21"/>
      <c r="DG476" s="44"/>
      <c r="DH476" s="21"/>
      <c r="DI476" s="44"/>
      <c r="DJ476" s="44"/>
      <c r="DK476" s="44"/>
      <c r="DL476" s="44"/>
      <c r="DM476" s="21"/>
      <c r="DN476" s="44"/>
      <c r="DO476" s="44"/>
      <c r="DP476" s="44"/>
      <c r="DQ476" s="44"/>
      <c r="DR476" s="44"/>
      <c r="DS476" s="44"/>
      <c r="DT476" s="44"/>
      <c r="DU476" s="44"/>
      <c r="DV476" s="44"/>
      <c r="DW476" s="44"/>
      <c r="DX476" s="44"/>
      <c r="DY476" s="44"/>
      <c r="DZ476" s="44"/>
      <c r="EA476" s="44"/>
      <c r="EB476" s="21"/>
      <c r="EC476" s="44">
        <v>3300671</v>
      </c>
      <c r="ED476" s="44"/>
      <c r="EE476" s="21">
        <v>177031</v>
      </c>
      <c r="EF476" s="44"/>
      <c r="EG476" s="21">
        <v>-16610</v>
      </c>
      <c r="EH476" s="44"/>
      <c r="EI476" s="21">
        <v>1903628</v>
      </c>
      <c r="EJ476" s="44"/>
      <c r="EK476" s="44"/>
      <c r="EL476" s="21"/>
      <c r="EM476" s="44"/>
      <c r="EN476" s="44"/>
      <c r="EO476" s="44">
        <v>62644</v>
      </c>
      <c r="EP476" s="21"/>
      <c r="EQ476" s="21"/>
      <c r="ER476" s="21"/>
      <c r="ES476" s="21"/>
      <c r="ET476" s="44"/>
      <c r="EU476" s="21"/>
      <c r="EV476" s="44"/>
      <c r="EW476" s="21"/>
      <c r="EX476" s="44"/>
      <c r="EY476" s="44"/>
      <c r="EZ476" s="21"/>
      <c r="FA476" s="21"/>
      <c r="FB476" s="44"/>
      <c r="FC476" s="44"/>
      <c r="FD476" s="21"/>
      <c r="FE476" s="112"/>
      <c r="FF476" s="44"/>
      <c r="FG476" s="44">
        <v>5491607</v>
      </c>
      <c r="FH476" s="44">
        <v>1564143</v>
      </c>
      <c r="FI476" s="44">
        <v>7190024</v>
      </c>
      <c r="FJ476" s="44">
        <v>159215</v>
      </c>
      <c r="FK476" s="44">
        <v>5690772</v>
      </c>
      <c r="FL476" s="44"/>
      <c r="FM476" s="44"/>
      <c r="FN476" s="44"/>
      <c r="FO476" s="44"/>
      <c r="FP476" s="44"/>
      <c r="FQ476" s="44"/>
      <c r="FR476" s="44"/>
      <c r="FS476" s="44"/>
      <c r="FT476" s="44">
        <v>50296</v>
      </c>
      <c r="FU476" s="44"/>
      <c r="FV476" s="21">
        <v>618181</v>
      </c>
      <c r="FW476" s="44">
        <v>3370</v>
      </c>
      <c r="FX476" s="44">
        <v>581011</v>
      </c>
      <c r="FY476" s="44">
        <v>59385</v>
      </c>
      <c r="FZ476" s="44">
        <v>182896</v>
      </c>
      <c r="GA476" s="44">
        <v>86573</v>
      </c>
      <c r="GB476" s="44"/>
      <c r="GC476" s="44">
        <v>28764</v>
      </c>
      <c r="GD476" s="44">
        <v>406008</v>
      </c>
      <c r="GE476" s="44">
        <v>425859</v>
      </c>
      <c r="GF476" s="44">
        <v>180782</v>
      </c>
      <c r="GG476" s="44">
        <v>954219</v>
      </c>
      <c r="GH476" s="44">
        <v>124703</v>
      </c>
      <c r="GI476" s="44">
        <v>124073</v>
      </c>
      <c r="GJ476" s="44"/>
      <c r="GK476" s="44">
        <v>3205159</v>
      </c>
      <c r="GL476" s="44">
        <v>108347</v>
      </c>
      <c r="GM476" s="44">
        <v>925987</v>
      </c>
      <c r="GN476" s="44">
        <v>97915</v>
      </c>
      <c r="GO476" s="44">
        <v>61464</v>
      </c>
      <c r="GP476" s="44">
        <v>39885</v>
      </c>
      <c r="GQ476" s="44"/>
      <c r="GR476" s="44">
        <v>290125</v>
      </c>
      <c r="GS476" s="44">
        <v>1855928</v>
      </c>
      <c r="GT476" s="44"/>
      <c r="GU476" s="21">
        <v>436352</v>
      </c>
      <c r="GV476" s="44">
        <v>39913</v>
      </c>
      <c r="GW476" s="44">
        <v>478481</v>
      </c>
      <c r="GX476" s="44"/>
      <c r="GY476" s="44">
        <v>2810674</v>
      </c>
      <c r="GZ476" s="44">
        <v>1562380</v>
      </c>
      <c r="HA476" s="44">
        <v>156818</v>
      </c>
      <c r="HB476" s="44"/>
      <c r="HC476" s="44">
        <v>1091476</v>
      </c>
      <c r="HD476" s="44">
        <v>2810674</v>
      </c>
      <c r="HE476" s="21"/>
      <c r="HF476" s="21"/>
      <c r="HG476" s="21">
        <v>-1061764</v>
      </c>
      <c r="HH476" s="21"/>
      <c r="HI476" s="21">
        <v>57032</v>
      </c>
      <c r="HJ476" s="44">
        <v>2402977</v>
      </c>
      <c r="HK476" s="21">
        <v>611671</v>
      </c>
      <c r="HL476" s="21">
        <v>907652</v>
      </c>
      <c r="HM476" s="21">
        <v>3979332</v>
      </c>
      <c r="HN476" s="21">
        <v>-3542980</v>
      </c>
      <c r="HO476" s="21"/>
      <c r="HP476" s="44"/>
      <c r="HQ476" s="47"/>
      <c r="HR476" s="47"/>
      <c r="HS476" s="47"/>
      <c r="HT476" s="47" t="s">
        <v>1759</v>
      </c>
      <c r="HU476" s="47">
        <v>0</v>
      </c>
      <c r="HV476" s="47">
        <v>8952</v>
      </c>
      <c r="HW476" s="47">
        <v>0</v>
      </c>
      <c r="HX476" s="47">
        <v>6291</v>
      </c>
      <c r="HY476" s="47">
        <v>23844</v>
      </c>
      <c r="HZ476" s="47">
        <v>74282</v>
      </c>
      <c r="IA476" s="47">
        <v>0</v>
      </c>
      <c r="IB476" s="47">
        <v>0</v>
      </c>
      <c r="IC476" s="47">
        <v>4363</v>
      </c>
      <c r="ID476"/>
      <c r="IE476" s="47">
        <v>1914</v>
      </c>
      <c r="IF476">
        <v>13882</v>
      </c>
      <c r="IG476" s="47">
        <v>5746</v>
      </c>
      <c r="IH476" s="47">
        <v>18186</v>
      </c>
      <c r="II476">
        <v>3075</v>
      </c>
      <c r="IJ476">
        <v>4443</v>
      </c>
      <c r="IK476"/>
      <c r="IL476">
        <v>16907</v>
      </c>
      <c r="IM476">
        <v>181885</v>
      </c>
      <c r="IN476">
        <v>0</v>
      </c>
      <c r="IO476">
        <v>0</v>
      </c>
      <c r="IP476">
        <v>0</v>
      </c>
      <c r="IQ476">
        <v>17234</v>
      </c>
      <c r="IR476">
        <v>0</v>
      </c>
      <c r="IS476">
        <v>0</v>
      </c>
      <c r="IT476">
        <v>17234</v>
      </c>
      <c r="IU476">
        <v>561691</v>
      </c>
      <c r="IV476">
        <v>0</v>
      </c>
      <c r="IW476">
        <v>345819</v>
      </c>
      <c r="IX476">
        <v>1035265</v>
      </c>
      <c r="IY476">
        <v>1768844</v>
      </c>
      <c r="IZ476">
        <v>0</v>
      </c>
      <c r="JA476">
        <v>0</v>
      </c>
      <c r="JB476">
        <v>164596</v>
      </c>
      <c r="JC476"/>
      <c r="JD476">
        <v>49534</v>
      </c>
      <c r="JE476">
        <v>289253</v>
      </c>
      <c r="JF476">
        <v>109066</v>
      </c>
      <c r="JG476">
        <v>418017</v>
      </c>
      <c r="JH476">
        <v>95249</v>
      </c>
      <c r="JI476">
        <v>95513</v>
      </c>
      <c r="JJ476"/>
      <c r="JK476">
        <v>558760</v>
      </c>
      <c r="JL476">
        <v>5491607</v>
      </c>
      <c r="JM476">
        <v>0</v>
      </c>
      <c r="JN476">
        <v>0</v>
      </c>
      <c r="JO476">
        <v>0</v>
      </c>
      <c r="JP476">
        <v>488744</v>
      </c>
      <c r="JQ476">
        <v>0</v>
      </c>
      <c r="JR476">
        <v>0</v>
      </c>
      <c r="JS476">
        <v>488744</v>
      </c>
      <c r="JT476"/>
      <c r="JU476"/>
      <c r="JV476"/>
      <c r="JW476"/>
      <c r="JX476"/>
      <c r="JY476"/>
      <c r="JZ476"/>
      <c r="KA476"/>
      <c r="KB476"/>
      <c r="KC476"/>
      <c r="KD476"/>
      <c r="KE476"/>
      <c r="KF476">
        <v>175</v>
      </c>
      <c r="KG476">
        <v>212</v>
      </c>
      <c r="KH476">
        <v>132</v>
      </c>
      <c r="KI476">
        <v>108</v>
      </c>
      <c r="KJ476">
        <v>131</v>
      </c>
      <c r="KK476">
        <v>80</v>
      </c>
      <c r="KL476">
        <v>79</v>
      </c>
      <c r="KM476">
        <v>98</v>
      </c>
      <c r="KN476">
        <v>56</v>
      </c>
      <c r="KO476">
        <v>1</v>
      </c>
      <c r="KP476">
        <v>0</v>
      </c>
      <c r="KQ476">
        <v>0</v>
      </c>
      <c r="KR476">
        <v>0</v>
      </c>
      <c r="KS476">
        <v>1</v>
      </c>
      <c r="KT476">
        <v>0</v>
      </c>
      <c r="KU476">
        <v>1</v>
      </c>
      <c r="KV476">
        <v>0</v>
      </c>
      <c r="KW476">
        <v>0</v>
      </c>
      <c r="KX476">
        <v>0</v>
      </c>
      <c r="KY476">
        <v>0</v>
      </c>
      <c r="KZ476">
        <v>0</v>
      </c>
      <c r="LA476">
        <v>0</v>
      </c>
      <c r="LB476">
        <v>0</v>
      </c>
      <c r="LC476">
        <v>0</v>
      </c>
      <c r="LD476">
        <v>1</v>
      </c>
      <c r="LE476">
        <v>0</v>
      </c>
      <c r="LF476">
        <v>0</v>
      </c>
      <c r="LG476">
        <v>0</v>
      </c>
      <c r="LH476">
        <v>0</v>
      </c>
    </row>
    <row r="477" spans="1:320" s="34" customFormat="1" ht="15" customHeight="1" x14ac:dyDescent="0.25">
      <c r="A477" s="45">
        <v>206190823</v>
      </c>
      <c r="B477" s="45" t="s">
        <v>4357</v>
      </c>
      <c r="C477" s="46">
        <v>45292</v>
      </c>
      <c r="D477" s="46">
        <v>45657</v>
      </c>
      <c r="E477" s="47">
        <v>366</v>
      </c>
      <c r="F477" s="45" t="s">
        <v>883</v>
      </c>
      <c r="G477" s="45" t="s">
        <v>884</v>
      </c>
      <c r="H477" s="45" t="s">
        <v>1030</v>
      </c>
      <c r="I477" s="45" t="s">
        <v>886</v>
      </c>
      <c r="J477" s="45" t="s">
        <v>887</v>
      </c>
      <c r="K477" s="45" t="s">
        <v>1031</v>
      </c>
      <c r="L477" s="45" t="s">
        <v>2709</v>
      </c>
      <c r="M477" s="45" t="s">
        <v>4358</v>
      </c>
      <c r="N477" s="45" t="s">
        <v>4359</v>
      </c>
      <c r="O477" s="45" t="s">
        <v>1034</v>
      </c>
      <c r="P477" s="45" t="s">
        <v>4360</v>
      </c>
      <c r="Q477" s="45" t="s">
        <v>4361</v>
      </c>
      <c r="R477" t="s">
        <v>4362</v>
      </c>
      <c r="S477" s="45" t="s">
        <v>893</v>
      </c>
      <c r="T477"/>
      <c r="U477" s="47">
        <v>99</v>
      </c>
      <c r="V477" s="47">
        <v>99</v>
      </c>
      <c r="W477" s="47" t="s">
        <v>894</v>
      </c>
      <c r="X477" s="47">
        <v>36234</v>
      </c>
      <c r="Y477" s="47">
        <v>35522</v>
      </c>
      <c r="Z477" s="48">
        <v>231.49</v>
      </c>
      <c r="AA477" s="44">
        <v>207</v>
      </c>
      <c r="AB477" s="44">
        <v>196</v>
      </c>
      <c r="AC477" s="44">
        <v>7980</v>
      </c>
      <c r="AD477" s="44"/>
      <c r="AE477" s="44">
        <v>1681</v>
      </c>
      <c r="AF477" s="44">
        <v>25580</v>
      </c>
      <c r="AG477" s="44"/>
      <c r="AH477" s="47">
        <v>17</v>
      </c>
      <c r="AI477" s="47"/>
      <c r="AJ477">
        <v>264</v>
      </c>
      <c r="AK477" t="s">
        <v>895</v>
      </c>
      <c r="AL477">
        <v>35522</v>
      </c>
      <c r="AM477"/>
      <c r="AN477"/>
      <c r="AO477"/>
      <c r="AP477"/>
      <c r="AQ477"/>
      <c r="AR477" s="44"/>
      <c r="AS477" s="44"/>
      <c r="AT477" s="44"/>
      <c r="AU477" s="44">
        <v>15249280</v>
      </c>
      <c r="AV477" s="44">
        <v>6400609</v>
      </c>
      <c r="AW477" s="44">
        <v>5203738</v>
      </c>
      <c r="AX477" s="44"/>
      <c r="AY477" s="44">
        <v>16446151</v>
      </c>
      <c r="AZ477" s="21">
        <v>15524631</v>
      </c>
      <c r="BA477" s="21">
        <v>921520</v>
      </c>
      <c r="BB477" s="44">
        <v>924180</v>
      </c>
      <c r="BC477" s="44">
        <v>12590</v>
      </c>
      <c r="BD477" s="44"/>
      <c r="BE477" s="44">
        <v>1833110</v>
      </c>
      <c r="BF477" s="44">
        <v>6384000</v>
      </c>
      <c r="BG477" s="44"/>
      <c r="BH477" s="44">
        <v>537920</v>
      </c>
      <c r="BI477" s="21">
        <v>8229280</v>
      </c>
      <c r="BJ477" s="21"/>
      <c r="BK477" s="21">
        <v>13600</v>
      </c>
      <c r="BL477" s="21"/>
      <c r="BM477" s="21">
        <v>84480</v>
      </c>
      <c r="BN477" s="21">
        <v>15249280</v>
      </c>
      <c r="BO477" s="21"/>
      <c r="BP477" s="21"/>
      <c r="BQ477" s="44"/>
      <c r="BR477" s="21"/>
      <c r="BS477" s="44"/>
      <c r="BT477" s="21"/>
      <c r="BU477" s="44"/>
      <c r="BV477" s="21"/>
      <c r="BW477" s="44">
        <v>6085443</v>
      </c>
      <c r="BX477" s="21"/>
      <c r="BY477" s="21"/>
      <c r="BZ477" s="21"/>
      <c r="CA477" s="44">
        <v>114902</v>
      </c>
      <c r="CB477" s="44"/>
      <c r="CC477" s="44">
        <v>124801</v>
      </c>
      <c r="CD477" s="44"/>
      <c r="CE477" s="44"/>
      <c r="CF477" s="44"/>
      <c r="CG477" s="44">
        <v>75063</v>
      </c>
      <c r="CH477" s="44"/>
      <c r="CI477" s="21"/>
      <c r="CJ477" s="44"/>
      <c r="CK477" s="21">
        <v>400</v>
      </c>
      <c r="CL477" s="44"/>
      <c r="CM477" s="44">
        <v>84</v>
      </c>
      <c r="CN477" s="44">
        <v>3708</v>
      </c>
      <c r="CO477" s="44">
        <v>2144988</v>
      </c>
      <c r="CP477" s="44">
        <v>0</v>
      </c>
      <c r="CQ477" s="21">
        <v>1950571</v>
      </c>
      <c r="CR477" s="44">
        <v>1151458</v>
      </c>
      <c r="CS477" s="44">
        <v>938991</v>
      </c>
      <c r="CT477" s="44">
        <v>73650</v>
      </c>
      <c r="CU477" s="44"/>
      <c r="CV477" s="44">
        <v>137159</v>
      </c>
      <c r="CW477" s="21"/>
      <c r="CX477" s="21"/>
      <c r="CY477" s="21"/>
      <c r="CZ477" s="21"/>
      <c r="DA477" s="21"/>
      <c r="DB477" s="21"/>
      <c r="DC477" s="21"/>
      <c r="DD477" s="21"/>
      <c r="DE477" s="44"/>
      <c r="DF477" s="21"/>
      <c r="DG477" s="44"/>
      <c r="DH477" s="21"/>
      <c r="DI477" s="44"/>
      <c r="DJ477" s="44"/>
      <c r="DK477" s="44"/>
      <c r="DL477" s="44"/>
      <c r="DM477" s="21"/>
      <c r="DN477" s="44"/>
      <c r="DO477" s="44"/>
      <c r="DP477" s="44"/>
      <c r="DQ477" s="44"/>
      <c r="DR477" s="44"/>
      <c r="DS477" s="44"/>
      <c r="DT477" s="44"/>
      <c r="DU477" s="44"/>
      <c r="DV477" s="44"/>
      <c r="DW477" s="44"/>
      <c r="DX477" s="44"/>
      <c r="DY477" s="44">
        <v>-1218</v>
      </c>
      <c r="DZ477" s="44"/>
      <c r="EA477" s="44"/>
      <c r="EB477" s="21"/>
      <c r="EC477" s="44">
        <v>4902724</v>
      </c>
      <c r="ED477" s="44"/>
      <c r="EE477" s="21"/>
      <c r="EF477" s="44"/>
      <c r="EG477" s="21">
        <v>13483</v>
      </c>
      <c r="EH477" s="44"/>
      <c r="EI477" s="21">
        <v>214366</v>
      </c>
      <c r="EJ477" s="44"/>
      <c r="EK477" s="44"/>
      <c r="EL477" s="21"/>
      <c r="EM477" s="44">
        <v>73698</v>
      </c>
      <c r="EN477" s="44"/>
      <c r="EO477" s="44">
        <v>685</v>
      </c>
      <c r="EP477" s="21"/>
      <c r="EQ477" s="21"/>
      <c r="ER477" s="21"/>
      <c r="ES477" s="21"/>
      <c r="ET477" s="44"/>
      <c r="EU477" s="21"/>
      <c r="EV477" s="44"/>
      <c r="EW477" s="21"/>
      <c r="EX477" s="44"/>
      <c r="EY477" s="44"/>
      <c r="EZ477" s="21"/>
      <c r="FA477" s="21"/>
      <c r="FB477" s="44"/>
      <c r="FC477" s="44"/>
      <c r="FD477" s="21"/>
      <c r="FE477" s="112"/>
      <c r="FF477" s="44"/>
      <c r="FG477" s="44">
        <v>7532219</v>
      </c>
      <c r="FH477" s="44">
        <v>1968837</v>
      </c>
      <c r="FI477" s="44">
        <v>6023575</v>
      </c>
      <c r="FJ477" s="44">
        <v>396834</v>
      </c>
      <c r="FK477" s="44">
        <v>6309541</v>
      </c>
      <c r="FL477" s="44"/>
      <c r="FM477" s="44"/>
      <c r="FN477" s="44"/>
      <c r="FO477" s="44"/>
      <c r="FP477" s="44"/>
      <c r="FQ477" s="44"/>
      <c r="FR477" s="44"/>
      <c r="FS477" s="44"/>
      <c r="FT477" s="44">
        <v>42</v>
      </c>
      <c r="FU477" s="44">
        <v>2106</v>
      </c>
      <c r="FV477" s="21">
        <v>378667</v>
      </c>
      <c r="FW477" s="44"/>
      <c r="FX477" s="44">
        <v>277210</v>
      </c>
      <c r="FY477" s="44">
        <v>124745</v>
      </c>
      <c r="FZ477" s="44">
        <v>138487</v>
      </c>
      <c r="GA477" s="44">
        <v>28546</v>
      </c>
      <c r="GB477" s="44"/>
      <c r="GC477" s="44">
        <v>85069</v>
      </c>
      <c r="GD477" s="44">
        <v>577741</v>
      </c>
      <c r="GE477" s="44">
        <v>343792</v>
      </c>
      <c r="GF477" s="44">
        <v>221693</v>
      </c>
      <c r="GG477" s="44">
        <v>779260</v>
      </c>
      <c r="GH477" s="44">
        <v>135238</v>
      </c>
      <c r="GI477" s="44">
        <v>333250</v>
      </c>
      <c r="GJ477" s="44">
        <v>124707</v>
      </c>
      <c r="GK477" s="44">
        <v>3556662</v>
      </c>
      <c r="GL477" s="44">
        <v>107921</v>
      </c>
      <c r="GM477" s="44">
        <v>1437426</v>
      </c>
      <c r="GN477" s="44">
        <v>81888</v>
      </c>
      <c r="GO477" s="44">
        <v>42711</v>
      </c>
      <c r="GP477" s="44"/>
      <c r="GQ477" s="44">
        <v>204667</v>
      </c>
      <c r="GR477" s="44">
        <v>233262</v>
      </c>
      <c r="GS477" s="44">
        <v>3836241</v>
      </c>
      <c r="GT477" s="44"/>
      <c r="GU477" s="21">
        <v>637623</v>
      </c>
      <c r="GV477" s="44">
        <v>168283</v>
      </c>
      <c r="GW477" s="44">
        <v>14898033</v>
      </c>
      <c r="GX477" s="44"/>
      <c r="GY477" s="44">
        <v>19540180</v>
      </c>
      <c r="GZ477" s="44">
        <v>35233821</v>
      </c>
      <c r="HA477" s="44"/>
      <c r="HB477" s="44"/>
      <c r="HC477" s="44">
        <v>-15693641</v>
      </c>
      <c r="HD477" s="44">
        <v>19540180</v>
      </c>
      <c r="HE477" s="21">
        <v>404114</v>
      </c>
      <c r="HF477" s="21"/>
      <c r="HG477" s="21">
        <v>14340386</v>
      </c>
      <c r="HH477" s="21"/>
      <c r="HI477" s="21">
        <v>0</v>
      </c>
      <c r="HJ477" s="44"/>
      <c r="HK477" s="21">
        <v>2072004</v>
      </c>
      <c r="HL477" s="21">
        <v>353570</v>
      </c>
      <c r="HM477" s="21">
        <v>2425574</v>
      </c>
      <c r="HN477" s="21">
        <v>-1787951</v>
      </c>
      <c r="HO477" s="21"/>
      <c r="HP477" s="44"/>
      <c r="HQ477" s="47"/>
      <c r="HR477" s="47"/>
      <c r="HS477" s="47"/>
      <c r="HT477" s="47" t="s">
        <v>1759</v>
      </c>
      <c r="HU477" s="47">
        <v>0</v>
      </c>
      <c r="HV477" s="47">
        <v>1969</v>
      </c>
      <c r="HW477" s="47">
        <v>0</v>
      </c>
      <c r="HX477" s="47">
        <v>5223</v>
      </c>
      <c r="HY477" s="47">
        <v>33351</v>
      </c>
      <c r="HZ477" s="47">
        <v>97881</v>
      </c>
      <c r="IA477" s="47">
        <v>0</v>
      </c>
      <c r="IB477" s="47">
        <v>0</v>
      </c>
      <c r="IC477" s="47">
        <v>4025</v>
      </c>
      <c r="ID477">
        <v>12659</v>
      </c>
      <c r="IE477" s="47">
        <v>2125</v>
      </c>
      <c r="IF477">
        <v>10992</v>
      </c>
      <c r="IG477" s="47">
        <v>7163</v>
      </c>
      <c r="IH477" s="47">
        <v>17278</v>
      </c>
      <c r="II477">
        <v>3382</v>
      </c>
      <c r="IJ477">
        <v>13188</v>
      </c>
      <c r="IK477">
        <v>1965</v>
      </c>
      <c r="IL477">
        <v>21771</v>
      </c>
      <c r="IM477">
        <v>232972</v>
      </c>
      <c r="IN477">
        <v>0</v>
      </c>
      <c r="IO477">
        <v>0</v>
      </c>
      <c r="IP477">
        <v>0</v>
      </c>
      <c r="IQ477">
        <v>0</v>
      </c>
      <c r="IR477">
        <v>0</v>
      </c>
      <c r="IS477">
        <v>0</v>
      </c>
      <c r="IT477">
        <v>0</v>
      </c>
      <c r="IU477">
        <v>166766</v>
      </c>
      <c r="IV477">
        <v>0</v>
      </c>
      <c r="IW477">
        <v>328850</v>
      </c>
      <c r="IX477">
        <v>1452491</v>
      </c>
      <c r="IY477">
        <v>2436841</v>
      </c>
      <c r="IZ477">
        <v>0</v>
      </c>
      <c r="JA477">
        <v>0</v>
      </c>
      <c r="JB477">
        <v>191236</v>
      </c>
      <c r="JC477">
        <v>606738</v>
      </c>
      <c r="JD477">
        <v>66115</v>
      </c>
      <c r="JE477">
        <v>230006</v>
      </c>
      <c r="JF477">
        <v>143083</v>
      </c>
      <c r="JG477">
        <v>391191</v>
      </c>
      <c r="JH477">
        <v>106987</v>
      </c>
      <c r="JI477">
        <v>259043</v>
      </c>
      <c r="JJ477">
        <v>100271</v>
      </c>
      <c r="JK477">
        <v>1052601</v>
      </c>
      <c r="JL477">
        <v>7532219</v>
      </c>
      <c r="JM477">
        <v>0</v>
      </c>
      <c r="JN477">
        <v>0</v>
      </c>
      <c r="JO477">
        <v>0</v>
      </c>
      <c r="JP477">
        <v>0</v>
      </c>
      <c r="JQ477">
        <v>0</v>
      </c>
      <c r="JR477">
        <v>0</v>
      </c>
      <c r="JS477">
        <v>0</v>
      </c>
      <c r="JT477"/>
      <c r="JU477"/>
      <c r="JV477"/>
      <c r="JW477"/>
      <c r="JX477"/>
      <c r="JY477">
        <v>12659</v>
      </c>
      <c r="JZ477"/>
      <c r="KA477"/>
      <c r="KB477"/>
      <c r="KC477"/>
      <c r="KD477"/>
      <c r="KE477">
        <v>606738</v>
      </c>
      <c r="KF477">
        <v>187</v>
      </c>
      <c r="KG477">
        <v>282</v>
      </c>
      <c r="KH477">
        <v>127</v>
      </c>
      <c r="KI477">
        <v>114</v>
      </c>
      <c r="KJ477">
        <v>180</v>
      </c>
      <c r="KK477">
        <v>73</v>
      </c>
      <c r="KL477">
        <v>72</v>
      </c>
      <c r="KM477">
        <v>117</v>
      </c>
      <c r="KN477">
        <v>46</v>
      </c>
      <c r="KO477">
        <v>1</v>
      </c>
      <c r="KP477">
        <v>0</v>
      </c>
      <c r="KQ477">
        <v>0</v>
      </c>
      <c r="KR477">
        <v>0</v>
      </c>
      <c r="KS477">
        <v>1</v>
      </c>
      <c r="KT477">
        <v>0</v>
      </c>
      <c r="KU477">
        <v>1</v>
      </c>
      <c r="KV477">
        <v>0</v>
      </c>
      <c r="KW477">
        <v>0</v>
      </c>
      <c r="KX477">
        <v>0</v>
      </c>
      <c r="KY477">
        <v>0</v>
      </c>
      <c r="KZ477">
        <v>0</v>
      </c>
      <c r="LA477">
        <v>0</v>
      </c>
      <c r="LB477">
        <v>0</v>
      </c>
      <c r="LC477">
        <v>0</v>
      </c>
      <c r="LD477">
        <v>1</v>
      </c>
      <c r="LE477">
        <v>0</v>
      </c>
      <c r="LF477">
        <v>0</v>
      </c>
      <c r="LG477">
        <v>0</v>
      </c>
      <c r="LH477">
        <v>0</v>
      </c>
    </row>
    <row r="478" spans="1:320" s="34" customFormat="1" ht="15" customHeight="1" x14ac:dyDescent="0.25">
      <c r="A478" s="45">
        <v>206190824</v>
      </c>
      <c r="B478" s="45" t="s">
        <v>4363</v>
      </c>
      <c r="C478" s="46">
        <v>45292</v>
      </c>
      <c r="D478" s="46">
        <v>45657</v>
      </c>
      <c r="E478" s="47">
        <v>366</v>
      </c>
      <c r="F478" s="45" t="s">
        <v>883</v>
      </c>
      <c r="G478" s="45" t="s">
        <v>884</v>
      </c>
      <c r="H478" s="45" t="s">
        <v>1030</v>
      </c>
      <c r="I478" s="45" t="s">
        <v>886</v>
      </c>
      <c r="J478" s="45" t="s">
        <v>887</v>
      </c>
      <c r="K478" s="45" t="s">
        <v>1031</v>
      </c>
      <c r="L478" s="45" t="s">
        <v>2528</v>
      </c>
      <c r="M478" s="45" t="s">
        <v>4364</v>
      </c>
      <c r="N478" s="45" t="s">
        <v>4365</v>
      </c>
      <c r="O478" s="45" t="s">
        <v>1039</v>
      </c>
      <c r="P478" s="45" t="s">
        <v>3549</v>
      </c>
      <c r="Q478" s="45" t="s">
        <v>4366</v>
      </c>
      <c r="R478" t="s">
        <v>4367</v>
      </c>
      <c r="S478" s="45" t="s">
        <v>884</v>
      </c>
      <c r="T478"/>
      <c r="U478" s="47">
        <v>99</v>
      </c>
      <c r="V478" s="47">
        <v>99</v>
      </c>
      <c r="W478" s="47" t="s">
        <v>894</v>
      </c>
      <c r="X478" s="47">
        <v>36234</v>
      </c>
      <c r="Y478" s="47">
        <v>35304</v>
      </c>
      <c r="Z478" s="48">
        <v>227.14</v>
      </c>
      <c r="AA478" s="44">
        <v>254</v>
      </c>
      <c r="AB478" s="44">
        <v>254</v>
      </c>
      <c r="AC478" s="44">
        <v>8610</v>
      </c>
      <c r="AD478" s="44">
        <v>690</v>
      </c>
      <c r="AE478" s="44">
        <v>788</v>
      </c>
      <c r="AF478" s="44">
        <v>17171</v>
      </c>
      <c r="AG478" s="44">
        <v>18</v>
      </c>
      <c r="AH478" s="47"/>
      <c r="AI478" s="47">
        <v>665</v>
      </c>
      <c r="AJ478">
        <v>7362</v>
      </c>
      <c r="AK478" t="s">
        <v>895</v>
      </c>
      <c r="AL478">
        <v>35304</v>
      </c>
      <c r="AM478"/>
      <c r="AN478"/>
      <c r="AO478"/>
      <c r="AP478"/>
      <c r="AQ478"/>
      <c r="AR478" s="44"/>
      <c r="AS478" s="44"/>
      <c r="AT478" s="44"/>
      <c r="AU478" s="44">
        <v>13239000</v>
      </c>
      <c r="AV478" s="44">
        <v>3891686</v>
      </c>
      <c r="AW478" s="44">
        <v>-1266292</v>
      </c>
      <c r="AX478" s="44">
        <v>19125</v>
      </c>
      <c r="AY478" s="44">
        <v>18416103</v>
      </c>
      <c r="AZ478" s="21">
        <v>14936110</v>
      </c>
      <c r="BA478" s="21">
        <v>3479993</v>
      </c>
      <c r="BB478" s="44">
        <v>-1353620</v>
      </c>
      <c r="BC478" s="44"/>
      <c r="BD478" s="44"/>
      <c r="BE478" s="44">
        <v>2126373</v>
      </c>
      <c r="BF478" s="44">
        <v>3228750</v>
      </c>
      <c r="BG478" s="44">
        <v>258750</v>
      </c>
      <c r="BH478" s="44">
        <v>295500</v>
      </c>
      <c r="BI478" s="21">
        <v>6439125</v>
      </c>
      <c r="BJ478" s="21">
        <v>6750</v>
      </c>
      <c r="BK478" s="21"/>
      <c r="BL478" s="21">
        <v>249375</v>
      </c>
      <c r="BM478" s="21">
        <v>2760750</v>
      </c>
      <c r="BN478" s="21">
        <v>13239000</v>
      </c>
      <c r="BO478" s="21"/>
      <c r="BP478" s="21"/>
      <c r="BQ478" s="44"/>
      <c r="BR478" s="21"/>
      <c r="BS478" s="44"/>
      <c r="BT478" s="21"/>
      <c r="BU478" s="44"/>
      <c r="BV478" s="21"/>
      <c r="BW478" s="44">
        <v>2748441</v>
      </c>
      <c r="BX478" s="21"/>
      <c r="BY478" s="21">
        <v>369545</v>
      </c>
      <c r="BZ478" s="21"/>
      <c r="CA478" s="44"/>
      <c r="CB478" s="44"/>
      <c r="CC478" s="44">
        <v>734086</v>
      </c>
      <c r="CD478" s="44"/>
      <c r="CE478" s="44"/>
      <c r="CF478" s="44"/>
      <c r="CG478" s="44"/>
      <c r="CH478" s="44"/>
      <c r="CI478" s="21">
        <v>2518</v>
      </c>
      <c r="CJ478" s="44"/>
      <c r="CK478" s="21">
        <v>37096</v>
      </c>
      <c r="CL478" s="44"/>
      <c r="CM478" s="44">
        <v>153997</v>
      </c>
      <c r="CN478" s="44">
        <v>0</v>
      </c>
      <c r="CO478" s="44">
        <v>1155442</v>
      </c>
      <c r="CP478" s="44">
        <v>199487</v>
      </c>
      <c r="CQ478" s="21">
        <v>1226791</v>
      </c>
      <c r="CR478" s="44">
        <v>343119</v>
      </c>
      <c r="CS478" s="44">
        <v>649864</v>
      </c>
      <c r="CT478" s="44">
        <v>53639</v>
      </c>
      <c r="CU478" s="44"/>
      <c r="CV478" s="44">
        <v>109347</v>
      </c>
      <c r="CW478" s="21"/>
      <c r="CX478" s="21"/>
      <c r="CY478" s="21"/>
      <c r="CZ478" s="21"/>
      <c r="DA478" s="21"/>
      <c r="DB478" s="21"/>
      <c r="DC478" s="21"/>
      <c r="DD478" s="21"/>
      <c r="DE478" s="44"/>
      <c r="DF478" s="21"/>
      <c r="DG478" s="44"/>
      <c r="DH478" s="21"/>
      <c r="DI478" s="44"/>
      <c r="DJ478" s="44"/>
      <c r="DK478" s="44"/>
      <c r="DL478" s="44"/>
      <c r="DM478" s="21"/>
      <c r="DN478" s="44"/>
      <c r="DO478" s="44"/>
      <c r="DP478" s="44"/>
      <c r="DQ478" s="44"/>
      <c r="DR478" s="44"/>
      <c r="DS478" s="44"/>
      <c r="DT478" s="44"/>
      <c r="DU478" s="44"/>
      <c r="DV478" s="44"/>
      <c r="DW478" s="44"/>
      <c r="DX478" s="44"/>
      <c r="DY478" s="44">
        <v>3577</v>
      </c>
      <c r="DZ478" s="44"/>
      <c r="EA478" s="44"/>
      <c r="EB478" s="21"/>
      <c r="EC478" s="44">
        <v>-2060449</v>
      </c>
      <c r="ED478" s="44"/>
      <c r="EE478" s="21">
        <v>98827</v>
      </c>
      <c r="EF478" s="44"/>
      <c r="EG478" s="21">
        <v>-64425</v>
      </c>
      <c r="EH478" s="44"/>
      <c r="EI478" s="21">
        <v>1729728</v>
      </c>
      <c r="EJ478" s="44"/>
      <c r="EK478" s="44"/>
      <c r="EL478" s="21"/>
      <c r="EM478" s="44"/>
      <c r="EN478" s="44"/>
      <c r="EO478" s="44">
        <v>-973550</v>
      </c>
      <c r="EP478" s="21"/>
      <c r="EQ478" s="21"/>
      <c r="ER478" s="21"/>
      <c r="ES478" s="21"/>
      <c r="ET478" s="44"/>
      <c r="EU478" s="21"/>
      <c r="EV478" s="44"/>
      <c r="EW478" s="21"/>
      <c r="EX478" s="44"/>
      <c r="EY478" s="44"/>
      <c r="EZ478" s="21"/>
      <c r="FA478" s="21"/>
      <c r="FB478" s="44"/>
      <c r="FC478" s="44"/>
      <c r="FD478" s="21"/>
      <c r="FE478" s="112"/>
      <c r="FF478" s="44"/>
      <c r="FG478" s="44">
        <v>7529072</v>
      </c>
      <c r="FH478" s="44">
        <v>1647824</v>
      </c>
      <c r="FI478" s="44">
        <v>5759214</v>
      </c>
      <c r="FJ478" s="44">
        <v>285172</v>
      </c>
      <c r="FK478" s="44">
        <v>6361449</v>
      </c>
      <c r="FL478" s="44"/>
      <c r="FM478" s="44"/>
      <c r="FN478" s="44"/>
      <c r="FO478" s="44"/>
      <c r="FP478" s="44"/>
      <c r="FQ478" s="44"/>
      <c r="FR478" s="44"/>
      <c r="FS478" s="44"/>
      <c r="FT478" s="44">
        <v>5162</v>
      </c>
      <c r="FU478" s="44"/>
      <c r="FV478" s="21">
        <v>498425</v>
      </c>
      <c r="FW478" s="44">
        <v>31754</v>
      </c>
      <c r="FX478" s="44">
        <v>308448</v>
      </c>
      <c r="FY478" s="44">
        <v>111938</v>
      </c>
      <c r="FZ478" s="44">
        <v>351903</v>
      </c>
      <c r="GA478" s="44">
        <v>72069</v>
      </c>
      <c r="GB478" s="44"/>
      <c r="GC478" s="44">
        <v>56356</v>
      </c>
      <c r="GD478" s="44">
        <v>458495</v>
      </c>
      <c r="GE478" s="44">
        <v>203119</v>
      </c>
      <c r="GF478" s="44">
        <v>209059</v>
      </c>
      <c r="GG478" s="44">
        <v>898588</v>
      </c>
      <c r="GH478" s="44">
        <v>137742</v>
      </c>
      <c r="GI478" s="44">
        <v>142114</v>
      </c>
      <c r="GJ478" s="44">
        <v>76976</v>
      </c>
      <c r="GK478" s="44">
        <v>3309388</v>
      </c>
      <c r="GL478" s="44"/>
      <c r="GM478" s="44">
        <v>1338363</v>
      </c>
      <c r="GN478" s="44">
        <v>780</v>
      </c>
      <c r="GO478" s="44">
        <v>75934</v>
      </c>
      <c r="GP478" s="44"/>
      <c r="GQ478" s="44">
        <v>11858</v>
      </c>
      <c r="GR478" s="44">
        <v>276190</v>
      </c>
      <c r="GS478" s="44">
        <v>2362812</v>
      </c>
      <c r="GT478" s="44"/>
      <c r="GU478" s="21"/>
      <c r="GV478" s="44"/>
      <c r="GW478" s="44">
        <v>12500</v>
      </c>
      <c r="GX478" s="44"/>
      <c r="GY478" s="44">
        <v>2375312</v>
      </c>
      <c r="GZ478" s="44">
        <v>1261316</v>
      </c>
      <c r="HA478" s="44"/>
      <c r="HB478" s="44"/>
      <c r="HC478" s="44">
        <v>1113996</v>
      </c>
      <c r="HD478" s="44">
        <v>2375312</v>
      </c>
      <c r="HE478" s="21"/>
      <c r="HF478" s="21"/>
      <c r="HG478" s="21"/>
      <c r="HH478" s="21"/>
      <c r="HI478" s="21">
        <v>0</v>
      </c>
      <c r="HJ478" s="44"/>
      <c r="HK478" s="21">
        <v>301358</v>
      </c>
      <c r="HL478" s="21">
        <v>52080</v>
      </c>
      <c r="HM478" s="21">
        <v>353438</v>
      </c>
      <c r="HN478" s="21">
        <v>-353438</v>
      </c>
      <c r="HO478" s="21"/>
      <c r="HP478" s="44"/>
      <c r="HQ478" s="47"/>
      <c r="HR478" s="47"/>
      <c r="HS478" s="47"/>
      <c r="HT478" s="47" t="s">
        <v>4368</v>
      </c>
      <c r="HU478" s="47">
        <v>-517139.56</v>
      </c>
      <c r="HV478" s="47">
        <v>1692</v>
      </c>
      <c r="HW478" s="47">
        <v>0</v>
      </c>
      <c r="HX478" s="47">
        <v>13555</v>
      </c>
      <c r="HY478" s="47">
        <v>31033</v>
      </c>
      <c r="HZ478" s="47">
        <v>90407</v>
      </c>
      <c r="IA478" s="47">
        <v>0</v>
      </c>
      <c r="IB478" s="47">
        <v>0</v>
      </c>
      <c r="IC478" s="47">
        <v>8515</v>
      </c>
      <c r="ID478">
        <v>15791</v>
      </c>
      <c r="IE478" s="47">
        <v>3754</v>
      </c>
      <c r="IF478"/>
      <c r="IG478" s="47"/>
      <c r="IH478" s="47">
        <v>19400</v>
      </c>
      <c r="II478">
        <v>3598</v>
      </c>
      <c r="IJ478">
        <v>5068</v>
      </c>
      <c r="IK478">
        <v>1367</v>
      </c>
      <c r="IL478">
        <v>22195</v>
      </c>
      <c r="IM478">
        <v>216375</v>
      </c>
      <c r="IN478">
        <v>0</v>
      </c>
      <c r="IO478">
        <v>0</v>
      </c>
      <c r="IP478">
        <v>625</v>
      </c>
      <c r="IQ478">
        <v>0</v>
      </c>
      <c r="IR478">
        <v>0</v>
      </c>
      <c r="IS478">
        <v>0</v>
      </c>
      <c r="IT478">
        <v>625</v>
      </c>
      <c r="IU478">
        <v>155603</v>
      </c>
      <c r="IV478">
        <v>0</v>
      </c>
      <c r="IW478">
        <v>759490</v>
      </c>
      <c r="IX478">
        <v>1353586</v>
      </c>
      <c r="IY478">
        <v>2314957</v>
      </c>
      <c r="IZ478">
        <v>0</v>
      </c>
      <c r="JA478">
        <v>0</v>
      </c>
      <c r="JB478">
        <v>410396</v>
      </c>
      <c r="JC478">
        <v>765379</v>
      </c>
      <c r="JD478">
        <v>89626</v>
      </c>
      <c r="JE478"/>
      <c r="JF478"/>
      <c r="JG478">
        <v>403172</v>
      </c>
      <c r="JH478">
        <v>101503</v>
      </c>
      <c r="JI478">
        <v>110207</v>
      </c>
      <c r="JJ478">
        <v>63037</v>
      </c>
      <c r="JK478">
        <v>1002116</v>
      </c>
      <c r="JL478">
        <v>7529072</v>
      </c>
      <c r="JM478">
        <v>0</v>
      </c>
      <c r="JN478">
        <v>0</v>
      </c>
      <c r="JO478">
        <v>31233</v>
      </c>
      <c r="JP478">
        <v>0</v>
      </c>
      <c r="JQ478">
        <v>0</v>
      </c>
      <c r="JR478">
        <v>0</v>
      </c>
      <c r="JS478">
        <v>31233</v>
      </c>
      <c r="JT478"/>
      <c r="JU478"/>
      <c r="JV478"/>
      <c r="JW478"/>
      <c r="JX478"/>
      <c r="JY478">
        <v>15791</v>
      </c>
      <c r="JZ478"/>
      <c r="KA478"/>
      <c r="KB478"/>
      <c r="KC478"/>
      <c r="KD478"/>
      <c r="KE478">
        <v>765379</v>
      </c>
      <c r="KF478">
        <v>165</v>
      </c>
      <c r="KG478">
        <v>247</v>
      </c>
      <c r="KH478">
        <v>115</v>
      </c>
      <c r="KI478">
        <v>129</v>
      </c>
      <c r="KJ478">
        <v>184</v>
      </c>
      <c r="KK478">
        <v>94</v>
      </c>
      <c r="KL478">
        <v>59</v>
      </c>
      <c r="KM478">
        <v>79</v>
      </c>
      <c r="KN478">
        <v>48</v>
      </c>
      <c r="KO478">
        <v>1</v>
      </c>
      <c r="KP478">
        <v>0</v>
      </c>
      <c r="KQ478">
        <v>0</v>
      </c>
      <c r="KR478">
        <v>0</v>
      </c>
      <c r="KS478">
        <v>1</v>
      </c>
      <c r="KT478">
        <v>0</v>
      </c>
      <c r="KU478">
        <v>1</v>
      </c>
      <c r="KV478">
        <v>0</v>
      </c>
      <c r="KW478">
        <v>0</v>
      </c>
      <c r="KX478">
        <v>0</v>
      </c>
      <c r="KY478">
        <v>0</v>
      </c>
      <c r="KZ478">
        <v>0</v>
      </c>
      <c r="LA478">
        <v>0</v>
      </c>
      <c r="LB478">
        <v>0</v>
      </c>
      <c r="LC478">
        <v>0</v>
      </c>
      <c r="LD478">
        <v>1</v>
      </c>
      <c r="LE478">
        <v>0</v>
      </c>
      <c r="LF478">
        <v>0</v>
      </c>
      <c r="LG478">
        <v>0</v>
      </c>
      <c r="LH478">
        <v>0</v>
      </c>
    </row>
    <row r="479" spans="1:320" s="34" customFormat="1" ht="15" customHeight="1" x14ac:dyDescent="0.25">
      <c r="A479" s="45">
        <v>206190825</v>
      </c>
      <c r="B479" s="45" t="s">
        <v>4369</v>
      </c>
      <c r="C479" s="46">
        <v>45292</v>
      </c>
      <c r="D479" s="46">
        <v>45657</v>
      </c>
      <c r="E479" s="47">
        <v>366</v>
      </c>
      <c r="F479" s="45" t="s">
        <v>883</v>
      </c>
      <c r="G479" s="45" t="s">
        <v>893</v>
      </c>
      <c r="H479" s="45" t="s">
        <v>1030</v>
      </c>
      <c r="I479" s="45" t="s">
        <v>916</v>
      </c>
      <c r="J479" s="45" t="s">
        <v>887</v>
      </c>
      <c r="K479" s="45" t="s">
        <v>1031</v>
      </c>
      <c r="L479" s="45" t="s">
        <v>2838</v>
      </c>
      <c r="M479" s="45" t="s">
        <v>4370</v>
      </c>
      <c r="N479" s="45" t="s">
        <v>4371</v>
      </c>
      <c r="O479" s="45" t="s">
        <v>1034</v>
      </c>
      <c r="P479" s="45" t="s">
        <v>3501</v>
      </c>
      <c r="Q479" s="45" t="s">
        <v>4372</v>
      </c>
      <c r="R479" t="s">
        <v>4373</v>
      </c>
      <c r="S479" s="45" t="s">
        <v>884</v>
      </c>
      <c r="T479"/>
      <c r="U479" s="47">
        <v>163</v>
      </c>
      <c r="V479" s="47">
        <v>163</v>
      </c>
      <c r="W479" s="47" t="s">
        <v>913</v>
      </c>
      <c r="X479" s="47">
        <v>59658</v>
      </c>
      <c r="Y479" s="47">
        <v>54832</v>
      </c>
      <c r="Z479" s="48">
        <v>176.12</v>
      </c>
      <c r="AA479" s="44">
        <v>211</v>
      </c>
      <c r="AB479" s="44">
        <v>204</v>
      </c>
      <c r="AC479" s="44"/>
      <c r="AD479" s="44"/>
      <c r="AE479" s="44"/>
      <c r="AF479" s="44"/>
      <c r="AG479" s="44"/>
      <c r="AH479" s="47"/>
      <c r="AI479" s="47"/>
      <c r="AJ479">
        <v>54832</v>
      </c>
      <c r="AK479" t="s">
        <v>1171</v>
      </c>
      <c r="AL479"/>
      <c r="AM479"/>
      <c r="AN479">
        <v>54832</v>
      </c>
      <c r="AO479"/>
      <c r="AP479"/>
      <c r="AQ479"/>
      <c r="AR479" s="44"/>
      <c r="AS479" s="44"/>
      <c r="AT479" s="44"/>
      <c r="AU479" s="44">
        <v>9976415</v>
      </c>
      <c r="AV479" s="44">
        <v>110890</v>
      </c>
      <c r="AW479" s="44">
        <v>-8325178</v>
      </c>
      <c r="AX479" s="44"/>
      <c r="AY479" s="44">
        <v>18412483</v>
      </c>
      <c r="AZ479" s="21">
        <v>15349807</v>
      </c>
      <c r="BA479" s="21">
        <v>3062676</v>
      </c>
      <c r="BB479" s="44">
        <v>939</v>
      </c>
      <c r="BC479" s="44"/>
      <c r="BD479" s="44"/>
      <c r="BE479" s="44">
        <v>3063615</v>
      </c>
      <c r="BF479" s="44"/>
      <c r="BG479" s="44"/>
      <c r="BH479" s="44"/>
      <c r="BI479" s="21"/>
      <c r="BJ479" s="21"/>
      <c r="BK479" s="21"/>
      <c r="BL479" s="21"/>
      <c r="BM479" s="21">
        <v>9976415</v>
      </c>
      <c r="BN479" s="21"/>
      <c r="BO479" s="21"/>
      <c r="BP479" s="21">
        <v>9976415</v>
      </c>
      <c r="BQ479" s="44"/>
      <c r="BR479" s="21"/>
      <c r="BS479" s="44"/>
      <c r="BT479" s="21"/>
      <c r="BU479" s="44"/>
      <c r="BV479" s="21"/>
      <c r="BW479" s="44"/>
      <c r="BX479" s="21"/>
      <c r="BY479" s="21"/>
      <c r="BZ479" s="21"/>
      <c r="CA479" s="44"/>
      <c r="CB479" s="44"/>
      <c r="CC479" s="44"/>
      <c r="CD479" s="44"/>
      <c r="CE479" s="44"/>
      <c r="CF479" s="44"/>
      <c r="CG479" s="44"/>
      <c r="CH479" s="44"/>
      <c r="CI479" s="21"/>
      <c r="CJ479" s="44"/>
      <c r="CK479" s="21">
        <v>110890</v>
      </c>
      <c r="CL479" s="44"/>
      <c r="CM479" s="44">
        <v>16664</v>
      </c>
      <c r="CN479" s="44">
        <v>0</v>
      </c>
      <c r="CO479" s="44">
        <v>0</v>
      </c>
      <c r="CP479" s="44">
        <v>0</v>
      </c>
      <c r="CQ479" s="21">
        <v>0</v>
      </c>
      <c r="CR479" s="44">
        <v>0</v>
      </c>
      <c r="CS479" s="44">
        <v>93205</v>
      </c>
      <c r="CT479" s="44">
        <v>0</v>
      </c>
      <c r="CU479" s="44"/>
      <c r="CV479" s="44">
        <v>1021</v>
      </c>
      <c r="CW479" s="21"/>
      <c r="CX479" s="21"/>
      <c r="CY479" s="21"/>
      <c r="CZ479" s="21"/>
      <c r="DA479" s="21"/>
      <c r="DB479" s="21"/>
      <c r="DC479" s="21"/>
      <c r="DD479" s="21"/>
      <c r="DE479" s="44"/>
      <c r="DF479" s="21"/>
      <c r="DG479" s="44"/>
      <c r="DH479" s="21"/>
      <c r="DI479" s="44"/>
      <c r="DJ479" s="44"/>
      <c r="DK479" s="44"/>
      <c r="DL479" s="44"/>
      <c r="DM479" s="21"/>
      <c r="DN479" s="44"/>
      <c r="DO479" s="44"/>
      <c r="DP479" s="44"/>
      <c r="DQ479" s="44"/>
      <c r="DR479" s="44"/>
      <c r="DS479" s="44"/>
      <c r="DT479" s="44"/>
      <c r="DU479" s="44"/>
      <c r="DV479" s="44"/>
      <c r="DW479" s="44"/>
      <c r="DX479" s="44"/>
      <c r="DY479" s="44"/>
      <c r="DZ479" s="44"/>
      <c r="EA479" s="44"/>
      <c r="EB479" s="21"/>
      <c r="EC479" s="44"/>
      <c r="ED479" s="44"/>
      <c r="EE479" s="21"/>
      <c r="EF479" s="44"/>
      <c r="EG479" s="21"/>
      <c r="EH479" s="44"/>
      <c r="EI479" s="21"/>
      <c r="EJ479" s="44"/>
      <c r="EK479" s="44"/>
      <c r="EL479" s="21"/>
      <c r="EM479" s="44"/>
      <c r="EN479" s="44"/>
      <c r="EO479" s="44">
        <v>-8325178</v>
      </c>
      <c r="EP479" s="21"/>
      <c r="EQ479" s="21"/>
      <c r="ER479" s="21"/>
      <c r="ES479" s="21"/>
      <c r="ET479" s="44"/>
      <c r="EU479" s="21"/>
      <c r="EV479" s="44"/>
      <c r="EW479" s="21"/>
      <c r="EX479" s="44"/>
      <c r="EY479" s="44"/>
      <c r="EZ479" s="21"/>
      <c r="FA479" s="21"/>
      <c r="FB479" s="44"/>
      <c r="FC479" s="44"/>
      <c r="FD479" s="21"/>
      <c r="FE479" s="112"/>
      <c r="FF479" s="44"/>
      <c r="FG479" s="44">
        <v>8514616</v>
      </c>
      <c r="FH479" s="44">
        <v>1937322</v>
      </c>
      <c r="FI479" s="44">
        <v>4897869</v>
      </c>
      <c r="FJ479" s="44"/>
      <c r="FK479" s="44"/>
      <c r="FL479" s="44"/>
      <c r="FM479" s="44">
        <v>7137345</v>
      </c>
      <c r="FN479" s="44"/>
      <c r="FO479" s="44"/>
      <c r="FP479" s="44"/>
      <c r="FQ479" s="44"/>
      <c r="FR479" s="44"/>
      <c r="FS479" s="44"/>
      <c r="FT479" s="44">
        <v>27506</v>
      </c>
      <c r="FU479" s="44"/>
      <c r="FV479" s="21"/>
      <c r="FW479" s="44"/>
      <c r="FX479" s="44"/>
      <c r="FY479" s="44"/>
      <c r="FZ479" s="44">
        <v>32165</v>
      </c>
      <c r="GA479" s="44"/>
      <c r="GB479" s="44"/>
      <c r="GC479" s="44">
        <v>1368</v>
      </c>
      <c r="GD479" s="44">
        <v>670642</v>
      </c>
      <c r="GE479" s="44">
        <v>859171</v>
      </c>
      <c r="GF479" s="44">
        <v>272291</v>
      </c>
      <c r="GG479" s="44">
        <v>1348702</v>
      </c>
      <c r="GH479" s="44">
        <v>544298</v>
      </c>
      <c r="GI479" s="44">
        <v>433941</v>
      </c>
      <c r="GJ479" s="44">
        <v>217211</v>
      </c>
      <c r="GK479" s="44">
        <v>3394907</v>
      </c>
      <c r="GL479" s="44">
        <v>123130</v>
      </c>
      <c r="GM479" s="44">
        <v>708</v>
      </c>
      <c r="GN479" s="44">
        <v>49114</v>
      </c>
      <c r="GO479" s="44">
        <v>236887</v>
      </c>
      <c r="GP479" s="44"/>
      <c r="GQ479" s="44">
        <v>421</v>
      </c>
      <c r="GR479" s="44"/>
      <c r="GS479" s="44">
        <v>9006718</v>
      </c>
      <c r="GT479" s="44"/>
      <c r="GU479" s="21">
        <v>2274608</v>
      </c>
      <c r="GV479" s="44"/>
      <c r="GW479" s="44">
        <v>26500</v>
      </c>
      <c r="GX479" s="44"/>
      <c r="GY479" s="44">
        <v>11307826</v>
      </c>
      <c r="GZ479" s="44">
        <v>1456717</v>
      </c>
      <c r="HA479" s="44"/>
      <c r="HB479" s="44"/>
      <c r="HC479" s="44">
        <v>9851109</v>
      </c>
      <c r="HD479" s="44">
        <v>11307826</v>
      </c>
      <c r="HE479" s="21"/>
      <c r="HF479" s="21"/>
      <c r="HG479" s="21"/>
      <c r="HH479" s="21"/>
      <c r="HI479" s="21">
        <v>382778</v>
      </c>
      <c r="HJ479" s="44">
        <v>5367465</v>
      </c>
      <c r="HK479" s="21"/>
      <c r="HL479" s="21">
        <v>142318</v>
      </c>
      <c r="HM479" s="21">
        <v>5892561</v>
      </c>
      <c r="HN479" s="21">
        <v>-3617953</v>
      </c>
      <c r="HO479" s="21"/>
      <c r="HP479" s="44"/>
      <c r="HQ479" s="47"/>
      <c r="HR479" s="47"/>
      <c r="HS479" s="47"/>
      <c r="HT479" s="47" t="s">
        <v>4374</v>
      </c>
      <c r="HU479" s="47">
        <v>5462688.75</v>
      </c>
      <c r="HV479" s="47">
        <v>2080</v>
      </c>
      <c r="HW479" s="47">
        <v>0</v>
      </c>
      <c r="HX479" s="47">
        <v>14523</v>
      </c>
      <c r="HY479" s="47">
        <v>44512</v>
      </c>
      <c r="HZ479" s="47">
        <v>162251</v>
      </c>
      <c r="IA479" s="47">
        <v>0</v>
      </c>
      <c r="IB479" s="47">
        <v>0</v>
      </c>
      <c r="IC479" s="47">
        <v>1987</v>
      </c>
      <c r="ID479"/>
      <c r="IE479" s="47">
        <v>4523</v>
      </c>
      <c r="IF479">
        <v>39925</v>
      </c>
      <c r="IG479" s="47">
        <v>8652</v>
      </c>
      <c r="IH479" s="47">
        <v>36542</v>
      </c>
      <c r="II479">
        <v>12532</v>
      </c>
      <c r="IJ479">
        <v>12587</v>
      </c>
      <c r="IK479">
        <v>3214</v>
      </c>
      <c r="IL479">
        <v>25687</v>
      </c>
      <c r="IM479">
        <v>369015</v>
      </c>
      <c r="IN479">
        <v>0</v>
      </c>
      <c r="IO479">
        <v>0</v>
      </c>
      <c r="IP479">
        <v>0</v>
      </c>
      <c r="IQ479">
        <v>0</v>
      </c>
      <c r="IR479">
        <v>0</v>
      </c>
      <c r="IS479">
        <v>0</v>
      </c>
      <c r="IT479">
        <v>0</v>
      </c>
      <c r="IU479">
        <v>146163</v>
      </c>
      <c r="IV479">
        <v>0</v>
      </c>
      <c r="IW479">
        <v>775862</v>
      </c>
      <c r="IX479">
        <v>1409797</v>
      </c>
      <c r="IY479">
        <v>2562391</v>
      </c>
      <c r="IZ479">
        <v>0</v>
      </c>
      <c r="JA479">
        <v>0</v>
      </c>
      <c r="JB479">
        <v>76777</v>
      </c>
      <c r="JC479"/>
      <c r="JD479">
        <v>111774</v>
      </c>
      <c r="JE479">
        <v>608060</v>
      </c>
      <c r="JF479">
        <v>143909</v>
      </c>
      <c r="JG479">
        <v>563950</v>
      </c>
      <c r="JH479">
        <v>391441</v>
      </c>
      <c r="JI479">
        <v>253977</v>
      </c>
      <c r="JJ479">
        <v>176950</v>
      </c>
      <c r="JK479">
        <v>1293565</v>
      </c>
      <c r="JL479">
        <v>8514616</v>
      </c>
      <c r="JM479">
        <v>0</v>
      </c>
      <c r="JN479">
        <v>0</v>
      </c>
      <c r="JO479">
        <v>0</v>
      </c>
      <c r="JP479">
        <v>0</v>
      </c>
      <c r="JQ479">
        <v>0</v>
      </c>
      <c r="JR479">
        <v>0</v>
      </c>
      <c r="JS479">
        <v>0</v>
      </c>
      <c r="JT479"/>
      <c r="JU479"/>
      <c r="JV479"/>
      <c r="JW479"/>
      <c r="JX479"/>
      <c r="JY479"/>
      <c r="JZ479"/>
      <c r="KA479"/>
      <c r="KB479"/>
      <c r="KC479"/>
      <c r="KD479"/>
      <c r="KE479"/>
      <c r="KF479"/>
      <c r="KG479"/>
      <c r="KH479"/>
      <c r="KI479"/>
      <c r="KJ479"/>
      <c r="KK479"/>
      <c r="KL479"/>
      <c r="KM479"/>
      <c r="KN479"/>
      <c r="KO479">
        <v>1</v>
      </c>
      <c r="KP479">
        <v>0</v>
      </c>
      <c r="KQ479">
        <v>0</v>
      </c>
      <c r="KR479">
        <v>0</v>
      </c>
      <c r="KS479">
        <v>0</v>
      </c>
      <c r="KT479">
        <v>1</v>
      </c>
      <c r="KU479">
        <v>0</v>
      </c>
      <c r="KV479">
        <v>0</v>
      </c>
      <c r="KW479">
        <v>1</v>
      </c>
      <c r="KX479">
        <v>0</v>
      </c>
      <c r="KY479">
        <v>0</v>
      </c>
      <c r="KZ479">
        <v>0</v>
      </c>
      <c r="LA479">
        <v>0</v>
      </c>
      <c r="LB479">
        <v>0</v>
      </c>
      <c r="LC479">
        <v>0</v>
      </c>
      <c r="LD479">
        <v>0</v>
      </c>
      <c r="LE479">
        <v>0</v>
      </c>
      <c r="LF479">
        <v>1</v>
      </c>
      <c r="LG479">
        <v>0</v>
      </c>
      <c r="LH479">
        <v>0</v>
      </c>
    </row>
    <row r="480" spans="1:320" s="34" customFormat="1" ht="15" customHeight="1" x14ac:dyDescent="0.25">
      <c r="A480" s="45">
        <v>206190828</v>
      </c>
      <c r="B480" s="45" t="s">
        <v>4375</v>
      </c>
      <c r="C480" s="46">
        <v>45292</v>
      </c>
      <c r="D480" s="46">
        <v>45657</v>
      </c>
      <c r="E480" s="47">
        <v>366</v>
      </c>
      <c r="F480" s="45" t="s">
        <v>883</v>
      </c>
      <c r="G480" s="45" t="s">
        <v>884</v>
      </c>
      <c r="H480" s="45" t="s">
        <v>1030</v>
      </c>
      <c r="I480" s="45" t="s">
        <v>886</v>
      </c>
      <c r="J480" s="45" t="s">
        <v>887</v>
      </c>
      <c r="K480" s="45" t="s">
        <v>1031</v>
      </c>
      <c r="L480" s="45" t="s">
        <v>2897</v>
      </c>
      <c r="M480" s="45" t="s">
        <v>4376</v>
      </c>
      <c r="N480" s="45" t="s">
        <v>4377</v>
      </c>
      <c r="O480" s="45" t="s">
        <v>3004</v>
      </c>
      <c r="P480" s="45" t="s">
        <v>3005</v>
      </c>
      <c r="Q480" s="45" t="s">
        <v>4378</v>
      </c>
      <c r="R480" t="s">
        <v>4379</v>
      </c>
      <c r="S480" s="45" t="s">
        <v>893</v>
      </c>
      <c r="T480"/>
      <c r="U480" s="47">
        <v>98</v>
      </c>
      <c r="V480" s="47">
        <v>98</v>
      </c>
      <c r="W480" s="47" t="s">
        <v>894</v>
      </c>
      <c r="X480" s="47">
        <v>35868</v>
      </c>
      <c r="Y480" s="47">
        <v>33867</v>
      </c>
      <c r="Z480" s="48">
        <v>215.99</v>
      </c>
      <c r="AA480" s="44">
        <v>303</v>
      </c>
      <c r="AB480" s="44">
        <v>297</v>
      </c>
      <c r="AC480" s="44">
        <v>8190</v>
      </c>
      <c r="AD480" s="44">
        <v>1681</v>
      </c>
      <c r="AE480" s="44">
        <v>1455</v>
      </c>
      <c r="AF480" s="44">
        <v>21441</v>
      </c>
      <c r="AG480" s="44">
        <v>11</v>
      </c>
      <c r="AH480" s="47"/>
      <c r="AI480" s="47">
        <v>321</v>
      </c>
      <c r="AJ480">
        <v>768</v>
      </c>
      <c r="AK480" t="s">
        <v>895</v>
      </c>
      <c r="AL480">
        <v>33867</v>
      </c>
      <c r="AM480"/>
      <c r="AN480"/>
      <c r="AO480"/>
      <c r="AP480"/>
      <c r="AQ480"/>
      <c r="AR480" s="44"/>
      <c r="AS480" s="44"/>
      <c r="AT480" s="44"/>
      <c r="AU480" s="44">
        <v>13444835</v>
      </c>
      <c r="AV480" s="44">
        <v>3591105</v>
      </c>
      <c r="AW480" s="44">
        <v>1909230</v>
      </c>
      <c r="AX480" s="44">
        <v>20926</v>
      </c>
      <c r="AY480" s="44">
        <v>15147636</v>
      </c>
      <c r="AZ480" s="21">
        <v>14414378</v>
      </c>
      <c r="BA480" s="21">
        <v>733258</v>
      </c>
      <c r="BB480" s="44">
        <v>24828</v>
      </c>
      <c r="BC480" s="44"/>
      <c r="BD480" s="44"/>
      <c r="BE480" s="44">
        <v>758086</v>
      </c>
      <c r="BF480" s="44">
        <v>3251342</v>
      </c>
      <c r="BG480" s="44">
        <v>667339</v>
      </c>
      <c r="BH480" s="44">
        <v>577619</v>
      </c>
      <c r="BI480" s="21">
        <v>8511847</v>
      </c>
      <c r="BJ480" s="21">
        <v>4367</v>
      </c>
      <c r="BK480" s="21"/>
      <c r="BL480" s="21">
        <v>127434</v>
      </c>
      <c r="BM480" s="21">
        <v>304887</v>
      </c>
      <c r="BN480" s="21">
        <v>13444835</v>
      </c>
      <c r="BO480" s="21"/>
      <c r="BP480" s="21"/>
      <c r="BQ480" s="44"/>
      <c r="BR480" s="21"/>
      <c r="BS480" s="44"/>
      <c r="BT480" s="21"/>
      <c r="BU480" s="44"/>
      <c r="BV480" s="21"/>
      <c r="BW480" s="44">
        <v>2963411</v>
      </c>
      <c r="BX480" s="21"/>
      <c r="BY480" s="21">
        <v>368772</v>
      </c>
      <c r="BZ480" s="21"/>
      <c r="CA480" s="44">
        <v>178487</v>
      </c>
      <c r="CB480" s="44"/>
      <c r="CC480" s="44">
        <v>73814</v>
      </c>
      <c r="CD480" s="44"/>
      <c r="CE480" s="44">
        <v>4292</v>
      </c>
      <c r="CF480" s="44"/>
      <c r="CG480" s="44"/>
      <c r="CH480" s="44"/>
      <c r="CI480" s="21">
        <v>729</v>
      </c>
      <c r="CJ480" s="44"/>
      <c r="CK480" s="21">
        <v>1600</v>
      </c>
      <c r="CL480" s="44"/>
      <c r="CM480" s="44">
        <v>0</v>
      </c>
      <c r="CN480" s="44">
        <v>0</v>
      </c>
      <c r="CO480" s="44">
        <v>1029523</v>
      </c>
      <c r="CP480" s="44">
        <v>988565</v>
      </c>
      <c r="CQ480" s="21">
        <v>1049373</v>
      </c>
      <c r="CR480" s="44">
        <v>135923</v>
      </c>
      <c r="CS480" s="44">
        <v>366688</v>
      </c>
      <c r="CT480" s="44">
        <v>12461</v>
      </c>
      <c r="CU480" s="44"/>
      <c r="CV480" s="44">
        <v>8572</v>
      </c>
      <c r="CW480" s="21"/>
      <c r="CX480" s="21"/>
      <c r="CY480" s="21"/>
      <c r="CZ480" s="21"/>
      <c r="DA480" s="21"/>
      <c r="DB480" s="21"/>
      <c r="DC480" s="21"/>
      <c r="DD480" s="21"/>
      <c r="DE480" s="44"/>
      <c r="DF480" s="21"/>
      <c r="DG480" s="44"/>
      <c r="DH480" s="21"/>
      <c r="DI480" s="44"/>
      <c r="DJ480" s="44"/>
      <c r="DK480" s="44"/>
      <c r="DL480" s="44"/>
      <c r="DM480" s="21"/>
      <c r="DN480" s="44"/>
      <c r="DO480" s="44"/>
      <c r="DP480" s="44"/>
      <c r="DQ480" s="44"/>
      <c r="DR480" s="44"/>
      <c r="DS480" s="44"/>
      <c r="DT480" s="44"/>
      <c r="DU480" s="44"/>
      <c r="DV480" s="44"/>
      <c r="DW480" s="44"/>
      <c r="DX480" s="44"/>
      <c r="DY480" s="44"/>
      <c r="DZ480" s="44"/>
      <c r="EA480" s="44"/>
      <c r="EB480" s="21"/>
      <c r="EC480" s="44">
        <v>-709686</v>
      </c>
      <c r="ED480" s="44"/>
      <c r="EE480" s="21">
        <v>52472</v>
      </c>
      <c r="EF480" s="44"/>
      <c r="EG480" s="21">
        <v>271442</v>
      </c>
      <c r="EH480" s="44"/>
      <c r="EI480" s="21">
        <v>2197111</v>
      </c>
      <c r="EJ480" s="44"/>
      <c r="EK480" s="44">
        <v>2794</v>
      </c>
      <c r="EL480" s="21"/>
      <c r="EM480" s="44"/>
      <c r="EN480" s="44"/>
      <c r="EO480" s="44">
        <v>95097</v>
      </c>
      <c r="EP480" s="21"/>
      <c r="EQ480" s="21"/>
      <c r="ER480" s="21"/>
      <c r="ES480" s="21"/>
      <c r="ET480" s="44"/>
      <c r="EU480" s="21"/>
      <c r="EV480" s="44"/>
      <c r="EW480" s="21"/>
      <c r="EX480" s="44"/>
      <c r="EY480" s="44"/>
      <c r="EZ480" s="21"/>
      <c r="FA480" s="21"/>
      <c r="FB480" s="44"/>
      <c r="FC480" s="44"/>
      <c r="FD480" s="21"/>
      <c r="FE480" s="112"/>
      <c r="FF480" s="44"/>
      <c r="FG480" s="44">
        <v>6022270</v>
      </c>
      <c r="FH480" s="44">
        <v>1373183</v>
      </c>
      <c r="FI480" s="44">
        <v>7018925</v>
      </c>
      <c r="FJ480" s="44">
        <v>191433</v>
      </c>
      <c r="FK480" s="44">
        <v>5462435</v>
      </c>
      <c r="FL480" s="44"/>
      <c r="FM480" s="44"/>
      <c r="FN480" s="44"/>
      <c r="FO480" s="44"/>
      <c r="FP480" s="44"/>
      <c r="FQ480" s="44"/>
      <c r="FR480" s="44"/>
      <c r="FS480" s="44"/>
      <c r="FT480" s="44">
        <v>6374</v>
      </c>
      <c r="FU480" s="44"/>
      <c r="FV480" s="21">
        <v>507239</v>
      </c>
      <c r="FW480" s="44">
        <v>205633</v>
      </c>
      <c r="FX480" s="44">
        <v>292198</v>
      </c>
      <c r="FY480" s="44">
        <v>51173</v>
      </c>
      <c r="FZ480" s="44">
        <v>222490</v>
      </c>
      <c r="GA480" s="44">
        <v>27452</v>
      </c>
      <c r="GB480" s="44"/>
      <c r="GC480" s="44">
        <v>35079</v>
      </c>
      <c r="GD480" s="44">
        <v>349124</v>
      </c>
      <c r="GE480" s="44">
        <v>316673</v>
      </c>
      <c r="GF480" s="44">
        <v>149733</v>
      </c>
      <c r="GG480" s="44">
        <v>918904</v>
      </c>
      <c r="GH480" s="44">
        <v>119319</v>
      </c>
      <c r="GI480" s="44">
        <v>236168</v>
      </c>
      <c r="GJ480" s="44">
        <v>95800</v>
      </c>
      <c r="GK480" s="44">
        <v>3656840</v>
      </c>
      <c r="GL480" s="44">
        <v>146253</v>
      </c>
      <c r="GM480" s="44">
        <v>966672</v>
      </c>
      <c r="GN480" s="44">
        <v>35147</v>
      </c>
      <c r="GO480" s="44">
        <v>25642</v>
      </c>
      <c r="GP480" s="44">
        <v>283030</v>
      </c>
      <c r="GQ480" s="44"/>
      <c r="GR480" s="44">
        <v>305000</v>
      </c>
      <c r="GS480" s="44">
        <v>3193692</v>
      </c>
      <c r="GT480" s="44"/>
      <c r="GU480" s="21">
        <v>1270281</v>
      </c>
      <c r="GV480" s="44">
        <v>17654</v>
      </c>
      <c r="GW480" s="44">
        <v>1001560</v>
      </c>
      <c r="GX480" s="44"/>
      <c r="GY480" s="44">
        <v>5483187</v>
      </c>
      <c r="GZ480" s="44">
        <v>5551866</v>
      </c>
      <c r="HA480" s="44"/>
      <c r="HB480" s="44"/>
      <c r="HC480" s="44">
        <v>-68679</v>
      </c>
      <c r="HD480" s="44">
        <v>5483187</v>
      </c>
      <c r="HE480" s="21"/>
      <c r="HF480" s="21">
        <v>1001560</v>
      </c>
      <c r="HG480" s="21">
        <v>258409</v>
      </c>
      <c r="HH480" s="21"/>
      <c r="HI480" s="21">
        <v>0</v>
      </c>
      <c r="HJ480" s="44"/>
      <c r="HK480" s="21">
        <v>1325507</v>
      </c>
      <c r="HL480" s="21">
        <v>108867</v>
      </c>
      <c r="HM480" s="21">
        <v>1434374</v>
      </c>
      <c r="HN480" s="21">
        <v>-164093</v>
      </c>
      <c r="HO480" s="21"/>
      <c r="HP480" s="44"/>
      <c r="HQ480" s="47"/>
      <c r="HR480" s="47"/>
      <c r="HS480" s="47"/>
      <c r="HT480" s="47" t="s">
        <v>2040</v>
      </c>
      <c r="HU480" s="47">
        <v>666223.91999999993</v>
      </c>
      <c r="HV480" s="47">
        <v>2060</v>
      </c>
      <c r="HW480" s="47">
        <v>0</v>
      </c>
      <c r="HX480" s="47">
        <v>13217</v>
      </c>
      <c r="HY480" s="47">
        <v>31807</v>
      </c>
      <c r="HZ480" s="47">
        <v>95225</v>
      </c>
      <c r="IA480" s="47">
        <v>0</v>
      </c>
      <c r="IB480" s="47">
        <v>0</v>
      </c>
      <c r="IC480" s="47">
        <v>2688</v>
      </c>
      <c r="ID480">
        <v>13203</v>
      </c>
      <c r="IE480" s="47">
        <v>1534</v>
      </c>
      <c r="IF480">
        <v>10789</v>
      </c>
      <c r="IG480" s="47">
        <v>6040</v>
      </c>
      <c r="IH480" s="47">
        <v>21191</v>
      </c>
      <c r="II480">
        <v>1929</v>
      </c>
      <c r="IJ480">
        <v>6852</v>
      </c>
      <c r="IK480">
        <v>1886</v>
      </c>
      <c r="IL480">
        <v>17364</v>
      </c>
      <c r="IM480">
        <v>225785</v>
      </c>
      <c r="IN480">
        <v>0</v>
      </c>
      <c r="IO480">
        <v>0</v>
      </c>
      <c r="IP480">
        <v>591</v>
      </c>
      <c r="IQ480">
        <v>19871</v>
      </c>
      <c r="IR480">
        <v>0</v>
      </c>
      <c r="IS480">
        <v>4948</v>
      </c>
      <c r="IT480">
        <v>25410</v>
      </c>
      <c r="IU480">
        <v>178692</v>
      </c>
      <c r="IV480">
        <v>0</v>
      </c>
      <c r="IW480">
        <v>519436</v>
      </c>
      <c r="IX480">
        <v>1193614</v>
      </c>
      <c r="IY480">
        <v>1601708</v>
      </c>
      <c r="IZ480">
        <v>0</v>
      </c>
      <c r="JA480">
        <v>0</v>
      </c>
      <c r="JB480">
        <v>114710</v>
      </c>
      <c r="JC480">
        <v>660783</v>
      </c>
      <c r="JD480">
        <v>47447</v>
      </c>
      <c r="JE480">
        <v>198506</v>
      </c>
      <c r="JF480">
        <v>101971</v>
      </c>
      <c r="JG480">
        <v>410058</v>
      </c>
      <c r="JH480">
        <v>67761</v>
      </c>
      <c r="JI480">
        <v>143613</v>
      </c>
      <c r="JJ480">
        <v>83770</v>
      </c>
      <c r="JK480">
        <v>700201</v>
      </c>
      <c r="JL480">
        <v>6022270</v>
      </c>
      <c r="JM480">
        <v>0</v>
      </c>
      <c r="JN480">
        <v>0</v>
      </c>
      <c r="JO480">
        <v>26596</v>
      </c>
      <c r="JP480">
        <v>695496</v>
      </c>
      <c r="JQ480">
        <v>0</v>
      </c>
      <c r="JR480">
        <v>247393</v>
      </c>
      <c r="JS480">
        <v>969485</v>
      </c>
      <c r="JT480"/>
      <c r="JU480"/>
      <c r="JV480"/>
      <c r="JW480"/>
      <c r="JX480"/>
      <c r="JY480">
        <v>13203</v>
      </c>
      <c r="JZ480"/>
      <c r="KA480"/>
      <c r="KB480"/>
      <c r="KC480"/>
      <c r="KD480"/>
      <c r="KE480">
        <v>660783</v>
      </c>
      <c r="KF480">
        <v>308</v>
      </c>
      <c r="KG480">
        <v>523</v>
      </c>
      <c r="KH480">
        <v>93</v>
      </c>
      <c r="KI480">
        <v>270</v>
      </c>
      <c r="KJ480">
        <v>479</v>
      </c>
      <c r="KK480">
        <v>60</v>
      </c>
      <c r="KL480">
        <v>204</v>
      </c>
      <c r="KM480">
        <v>380</v>
      </c>
      <c r="KN480">
        <v>27</v>
      </c>
      <c r="KO480">
        <v>1</v>
      </c>
      <c r="KP480">
        <v>0</v>
      </c>
      <c r="KQ480">
        <v>0</v>
      </c>
      <c r="KR480">
        <v>0</v>
      </c>
      <c r="KS480">
        <v>1</v>
      </c>
      <c r="KT480">
        <v>0</v>
      </c>
      <c r="KU480">
        <v>1</v>
      </c>
      <c r="KV480">
        <v>0</v>
      </c>
      <c r="KW480">
        <v>0</v>
      </c>
      <c r="KX480">
        <v>0</v>
      </c>
      <c r="KY480">
        <v>0</v>
      </c>
      <c r="KZ480">
        <v>0</v>
      </c>
      <c r="LA480">
        <v>0</v>
      </c>
      <c r="LB480">
        <v>0</v>
      </c>
      <c r="LC480">
        <v>0</v>
      </c>
      <c r="LD480">
        <v>1</v>
      </c>
      <c r="LE480">
        <v>0</v>
      </c>
      <c r="LF480">
        <v>0</v>
      </c>
      <c r="LG480">
        <v>0</v>
      </c>
      <c r="LH480">
        <v>0</v>
      </c>
    </row>
    <row r="481" spans="1:320" s="34" customFormat="1" ht="15" customHeight="1" x14ac:dyDescent="0.25">
      <c r="A481" s="45">
        <v>206190831</v>
      </c>
      <c r="B481" s="45" t="s">
        <v>4380</v>
      </c>
      <c r="C481" s="46">
        <v>45292</v>
      </c>
      <c r="D481" s="46">
        <v>45657</v>
      </c>
      <c r="E481" s="47">
        <v>366</v>
      </c>
      <c r="F481" s="45" t="s">
        <v>883</v>
      </c>
      <c r="G481" s="45" t="s">
        <v>884</v>
      </c>
      <c r="H481" s="45" t="s">
        <v>1030</v>
      </c>
      <c r="I481" s="45" t="s">
        <v>886</v>
      </c>
      <c r="J481" s="45" t="s">
        <v>887</v>
      </c>
      <c r="K481" s="45" t="s">
        <v>1031</v>
      </c>
      <c r="L481" s="45" t="s">
        <v>2768</v>
      </c>
      <c r="M481" s="45" t="s">
        <v>4381</v>
      </c>
      <c r="N481" s="45" t="s">
        <v>4382</v>
      </c>
      <c r="O481" s="45" t="s">
        <v>1039</v>
      </c>
      <c r="P481" s="45" t="s">
        <v>3549</v>
      </c>
      <c r="Q481" s="45" t="s">
        <v>4383</v>
      </c>
      <c r="R481" t="s">
        <v>3640</v>
      </c>
      <c r="S481" s="45" t="s">
        <v>893</v>
      </c>
      <c r="T481"/>
      <c r="U481" s="47">
        <v>72</v>
      </c>
      <c r="V481" s="47">
        <v>72</v>
      </c>
      <c r="W481" s="47" t="s">
        <v>894</v>
      </c>
      <c r="X481" s="47">
        <v>26352</v>
      </c>
      <c r="Y481" s="47">
        <v>24760</v>
      </c>
      <c r="Z481" s="48">
        <v>93.96</v>
      </c>
      <c r="AA481" s="44">
        <v>197</v>
      </c>
      <c r="AB481" s="44">
        <v>192</v>
      </c>
      <c r="AC481" s="44">
        <v>6430</v>
      </c>
      <c r="AD481" s="44"/>
      <c r="AE481" s="44">
        <v>1349</v>
      </c>
      <c r="AF481" s="44">
        <v>16806</v>
      </c>
      <c r="AG481" s="44"/>
      <c r="AH481" s="47">
        <v>67</v>
      </c>
      <c r="AI481" s="47">
        <v>42</v>
      </c>
      <c r="AJ481">
        <v>66</v>
      </c>
      <c r="AK481" t="s">
        <v>895</v>
      </c>
      <c r="AL481">
        <v>24760</v>
      </c>
      <c r="AM481"/>
      <c r="AN481"/>
      <c r="AO481"/>
      <c r="AP481"/>
      <c r="AQ481"/>
      <c r="AR481" s="44"/>
      <c r="AS481" s="44"/>
      <c r="AT481" s="44"/>
      <c r="AU481" s="44">
        <v>7379201</v>
      </c>
      <c r="AV481" s="44">
        <v>1386763</v>
      </c>
      <c r="AW481" s="44">
        <v>-3574175</v>
      </c>
      <c r="AX481" s="44">
        <v>21474</v>
      </c>
      <c r="AY481" s="44">
        <v>12361613</v>
      </c>
      <c r="AZ481" s="21">
        <v>11091726</v>
      </c>
      <c r="BA481" s="21">
        <v>1269887</v>
      </c>
      <c r="BB481" s="44">
        <v>-333</v>
      </c>
      <c r="BC481" s="44">
        <v>12590</v>
      </c>
      <c r="BD481" s="44"/>
      <c r="BE481" s="44">
        <v>1256964</v>
      </c>
      <c r="BF481" s="44">
        <v>1916140</v>
      </c>
      <c r="BG481" s="44">
        <v>19966</v>
      </c>
      <c r="BH481" s="44">
        <v>399618</v>
      </c>
      <c r="BI481" s="21">
        <v>5011293</v>
      </c>
      <c r="BJ481" s="21"/>
      <c r="BK481" s="21"/>
      <c r="BL481" s="21">
        <v>12516</v>
      </c>
      <c r="BM481" s="21">
        <v>19668</v>
      </c>
      <c r="BN481" s="21">
        <v>7379201</v>
      </c>
      <c r="BO481" s="21"/>
      <c r="BP481" s="21"/>
      <c r="BQ481" s="44"/>
      <c r="BR481" s="21"/>
      <c r="BS481" s="44"/>
      <c r="BT481" s="21"/>
      <c r="BU481" s="44"/>
      <c r="BV481" s="21"/>
      <c r="BW481" s="44">
        <v>1354011</v>
      </c>
      <c r="BX481" s="21"/>
      <c r="BY481" s="21">
        <v>16172</v>
      </c>
      <c r="BZ481" s="21"/>
      <c r="CA481" s="44">
        <v>1831</v>
      </c>
      <c r="CB481" s="44"/>
      <c r="CC481" s="44">
        <v>14278</v>
      </c>
      <c r="CD481" s="44"/>
      <c r="CE481" s="44"/>
      <c r="CF481" s="44"/>
      <c r="CG481" s="44"/>
      <c r="CH481" s="44"/>
      <c r="CI481" s="21">
        <v>471</v>
      </c>
      <c r="CJ481" s="44"/>
      <c r="CK481" s="21"/>
      <c r="CL481" s="44"/>
      <c r="CM481" s="44">
        <v>3280</v>
      </c>
      <c r="CN481" s="44">
        <v>0</v>
      </c>
      <c r="CO481" s="44">
        <v>398314</v>
      </c>
      <c r="CP481" s="44">
        <v>0</v>
      </c>
      <c r="CQ481" s="21">
        <v>423414</v>
      </c>
      <c r="CR481" s="44">
        <v>105476</v>
      </c>
      <c r="CS481" s="44">
        <v>444232</v>
      </c>
      <c r="CT481" s="44">
        <v>10588</v>
      </c>
      <c r="CU481" s="44"/>
      <c r="CV481" s="44">
        <v>1459</v>
      </c>
      <c r="CW481" s="21"/>
      <c r="CX481" s="21"/>
      <c r="CY481" s="21"/>
      <c r="CZ481" s="21"/>
      <c r="DA481" s="21"/>
      <c r="DB481" s="21"/>
      <c r="DC481" s="21"/>
      <c r="DD481" s="21"/>
      <c r="DE481" s="44"/>
      <c r="DF481" s="21"/>
      <c r="DG481" s="44"/>
      <c r="DH481" s="21"/>
      <c r="DI481" s="44"/>
      <c r="DJ481" s="44"/>
      <c r="DK481" s="44"/>
      <c r="DL481" s="44"/>
      <c r="DM481" s="21"/>
      <c r="DN481" s="44"/>
      <c r="DO481" s="44"/>
      <c r="DP481" s="44"/>
      <c r="DQ481" s="44"/>
      <c r="DR481" s="44"/>
      <c r="DS481" s="44"/>
      <c r="DT481" s="44"/>
      <c r="DU481" s="44"/>
      <c r="DV481" s="44"/>
      <c r="DW481" s="44"/>
      <c r="DX481" s="44"/>
      <c r="DY481" s="44"/>
      <c r="DZ481" s="44"/>
      <c r="EA481" s="44"/>
      <c r="EB481" s="21"/>
      <c r="EC481" s="44">
        <v>-2552907</v>
      </c>
      <c r="ED481" s="44"/>
      <c r="EE481" s="21">
        <v>2764</v>
      </c>
      <c r="EF481" s="44"/>
      <c r="EG481" s="21">
        <v>-65297</v>
      </c>
      <c r="EH481" s="44"/>
      <c r="EI481" s="21">
        <v>-955424</v>
      </c>
      <c r="EJ481" s="44"/>
      <c r="EK481" s="44"/>
      <c r="EL481" s="21"/>
      <c r="EM481" s="44"/>
      <c r="EN481" s="44"/>
      <c r="EO481" s="44">
        <v>-3311</v>
      </c>
      <c r="EP481" s="21"/>
      <c r="EQ481" s="21"/>
      <c r="ER481" s="21"/>
      <c r="ES481" s="21"/>
      <c r="ET481" s="44"/>
      <c r="EU481" s="21"/>
      <c r="EV481" s="44"/>
      <c r="EW481" s="21"/>
      <c r="EX481" s="44"/>
      <c r="EY481" s="44"/>
      <c r="EZ481" s="21"/>
      <c r="FA481" s="21"/>
      <c r="FB481" s="44"/>
      <c r="FC481" s="44"/>
      <c r="FD481" s="21"/>
      <c r="FE481" s="112"/>
      <c r="FF481" s="44"/>
      <c r="FG481" s="44">
        <v>4591565</v>
      </c>
      <c r="FH481" s="44">
        <v>1221520</v>
      </c>
      <c r="FI481" s="44">
        <v>5278641</v>
      </c>
      <c r="FJ481" s="44">
        <v>220089</v>
      </c>
      <c r="FK481" s="44">
        <v>3960965</v>
      </c>
      <c r="FL481" s="44"/>
      <c r="FM481" s="44"/>
      <c r="FN481" s="44"/>
      <c r="FO481" s="44"/>
      <c r="FP481" s="44"/>
      <c r="FQ481" s="44"/>
      <c r="FR481" s="44"/>
      <c r="FS481" s="44"/>
      <c r="FT481" s="44">
        <v>10170</v>
      </c>
      <c r="FU481" s="44"/>
      <c r="FV481" s="21">
        <v>244503</v>
      </c>
      <c r="FW481" s="44"/>
      <c r="FX481" s="44">
        <v>241157</v>
      </c>
      <c r="FY481" s="44">
        <v>60055</v>
      </c>
      <c r="FZ481" s="44">
        <v>149159</v>
      </c>
      <c r="GA481" s="44">
        <v>11611</v>
      </c>
      <c r="GB481" s="44"/>
      <c r="GC481" s="44">
        <v>4545</v>
      </c>
      <c r="GD481" s="44">
        <v>334828</v>
      </c>
      <c r="GE481" s="44">
        <v>267546</v>
      </c>
      <c r="GF481" s="44">
        <v>236745</v>
      </c>
      <c r="GG481" s="44">
        <v>796288</v>
      </c>
      <c r="GH481" s="44">
        <v>153805</v>
      </c>
      <c r="GI481" s="44">
        <v>270349</v>
      </c>
      <c r="GJ481" s="44">
        <v>104674</v>
      </c>
      <c r="GK481" s="44">
        <v>3017990</v>
      </c>
      <c r="GL481" s="44">
        <v>215143</v>
      </c>
      <c r="GM481" s="44">
        <v>714587</v>
      </c>
      <c r="GN481" s="44">
        <v>87277</v>
      </c>
      <c r="GO481" s="44">
        <v>24116</v>
      </c>
      <c r="GP481" s="44"/>
      <c r="GQ481" s="44">
        <v>2461</v>
      </c>
      <c r="GR481" s="44">
        <v>183752</v>
      </c>
      <c r="GS481" s="44">
        <v>3640335</v>
      </c>
      <c r="GT481" s="44"/>
      <c r="GU481" s="21">
        <v>176907</v>
      </c>
      <c r="GV481" s="44">
        <v>85552</v>
      </c>
      <c r="GW481" s="44">
        <v>3547466</v>
      </c>
      <c r="GX481" s="44">
        <v>96242</v>
      </c>
      <c r="GY481" s="44">
        <v>7546502</v>
      </c>
      <c r="GZ481" s="44">
        <v>4936250</v>
      </c>
      <c r="HA481" s="44"/>
      <c r="HB481" s="44"/>
      <c r="HC481" s="44">
        <v>2610252</v>
      </c>
      <c r="HD481" s="44">
        <v>7546502</v>
      </c>
      <c r="HE481" s="21"/>
      <c r="HF481" s="21">
        <v>3423976</v>
      </c>
      <c r="HG481" s="21"/>
      <c r="HH481" s="21"/>
      <c r="HI481" s="21">
        <v>0</v>
      </c>
      <c r="HJ481" s="44"/>
      <c r="HK481" s="21">
        <v>239646</v>
      </c>
      <c r="HL481" s="21">
        <v>256716</v>
      </c>
      <c r="HM481" s="21">
        <v>496362</v>
      </c>
      <c r="HN481" s="21">
        <v>-319455</v>
      </c>
      <c r="HO481" s="21"/>
      <c r="HP481" s="44"/>
      <c r="HQ481" s="47"/>
      <c r="HR481" s="47"/>
      <c r="HS481" s="47"/>
      <c r="HT481" s="47" t="s">
        <v>1759</v>
      </c>
      <c r="HU481" s="47">
        <v>0</v>
      </c>
      <c r="HV481" s="47">
        <v>1046</v>
      </c>
      <c r="HW481" s="47">
        <v>0</v>
      </c>
      <c r="HX481" s="47">
        <v>7091</v>
      </c>
      <c r="HY481" s="47">
        <v>21906</v>
      </c>
      <c r="HZ481" s="47">
        <v>59483</v>
      </c>
      <c r="IA481" s="47">
        <v>0</v>
      </c>
      <c r="IB481" s="47">
        <v>0</v>
      </c>
      <c r="IC481" s="47">
        <v>9389</v>
      </c>
      <c r="ID481"/>
      <c r="IE481" s="47">
        <v>4554</v>
      </c>
      <c r="IF481"/>
      <c r="IG481" s="47">
        <v>1977</v>
      </c>
      <c r="IH481" s="47">
        <v>19292</v>
      </c>
      <c r="II481">
        <v>3779</v>
      </c>
      <c r="IJ481">
        <v>11293</v>
      </c>
      <c r="IK481">
        <v>1746</v>
      </c>
      <c r="IL481">
        <v>13152</v>
      </c>
      <c r="IM481">
        <v>154708</v>
      </c>
      <c r="IN481">
        <v>0</v>
      </c>
      <c r="IO481">
        <v>9</v>
      </c>
      <c r="IP481">
        <v>449</v>
      </c>
      <c r="IQ481">
        <v>474</v>
      </c>
      <c r="IR481">
        <v>0</v>
      </c>
      <c r="IS481">
        <v>0</v>
      </c>
      <c r="IT481">
        <v>932</v>
      </c>
      <c r="IU481">
        <v>76625</v>
      </c>
      <c r="IV481">
        <v>0</v>
      </c>
      <c r="IW481">
        <v>405252</v>
      </c>
      <c r="IX481">
        <v>874319</v>
      </c>
      <c r="IY481">
        <v>1304585</v>
      </c>
      <c r="IZ481">
        <v>0</v>
      </c>
      <c r="JA481">
        <v>0</v>
      </c>
      <c r="JB481">
        <v>378656</v>
      </c>
      <c r="JC481"/>
      <c r="JD481">
        <v>120224</v>
      </c>
      <c r="JE481"/>
      <c r="JF481">
        <v>41863</v>
      </c>
      <c r="JG481">
        <v>412174</v>
      </c>
      <c r="JH481">
        <v>117631</v>
      </c>
      <c r="JI481">
        <v>212210</v>
      </c>
      <c r="JJ481">
        <v>83818</v>
      </c>
      <c r="JK481">
        <v>564208</v>
      </c>
      <c r="JL481">
        <v>4591565</v>
      </c>
      <c r="JM481">
        <v>0</v>
      </c>
      <c r="JN481">
        <v>639</v>
      </c>
      <c r="JO481">
        <v>22332</v>
      </c>
      <c r="JP481">
        <v>12995</v>
      </c>
      <c r="JQ481">
        <v>0</v>
      </c>
      <c r="JR481">
        <v>0</v>
      </c>
      <c r="JS481">
        <v>35966</v>
      </c>
      <c r="JT481"/>
      <c r="JU481"/>
      <c r="JV481"/>
      <c r="JW481"/>
      <c r="JX481"/>
      <c r="JY481"/>
      <c r="JZ481"/>
      <c r="KA481"/>
      <c r="KB481"/>
      <c r="KC481"/>
      <c r="KD481"/>
      <c r="KE481"/>
      <c r="KF481">
        <v>106</v>
      </c>
      <c r="KG481">
        <v>141</v>
      </c>
      <c r="KH481">
        <v>67</v>
      </c>
      <c r="KI481">
        <v>72</v>
      </c>
      <c r="KJ481">
        <v>99</v>
      </c>
      <c r="KK481">
        <v>45</v>
      </c>
      <c r="KL481">
        <v>48</v>
      </c>
      <c r="KM481">
        <v>62</v>
      </c>
      <c r="KN481">
        <v>34</v>
      </c>
      <c r="KO481">
        <v>1</v>
      </c>
      <c r="KP481">
        <v>0</v>
      </c>
      <c r="KQ481">
        <v>0</v>
      </c>
      <c r="KR481">
        <v>0</v>
      </c>
      <c r="KS481">
        <v>1</v>
      </c>
      <c r="KT481">
        <v>0</v>
      </c>
      <c r="KU481">
        <v>1</v>
      </c>
      <c r="KV481">
        <v>0</v>
      </c>
      <c r="KW481">
        <v>0</v>
      </c>
      <c r="KX481">
        <v>0</v>
      </c>
      <c r="KY481">
        <v>0</v>
      </c>
      <c r="KZ481">
        <v>0</v>
      </c>
      <c r="LA481">
        <v>0</v>
      </c>
      <c r="LB481">
        <v>0</v>
      </c>
      <c r="LC481">
        <v>0</v>
      </c>
      <c r="LD481">
        <v>1</v>
      </c>
      <c r="LE481">
        <v>0</v>
      </c>
      <c r="LF481">
        <v>0</v>
      </c>
      <c r="LG481">
        <v>0</v>
      </c>
      <c r="LH481">
        <v>0</v>
      </c>
    </row>
    <row r="482" spans="1:320" s="34" customFormat="1" ht="15" customHeight="1" x14ac:dyDescent="0.25">
      <c r="A482" s="45">
        <v>206190832</v>
      </c>
      <c r="B482" s="45" t="s">
        <v>4384</v>
      </c>
      <c r="C482" s="46">
        <v>45292</v>
      </c>
      <c r="D482" s="46">
        <v>45657</v>
      </c>
      <c r="E482" s="47">
        <v>366</v>
      </c>
      <c r="F482" s="45" t="s">
        <v>883</v>
      </c>
      <c r="G482" s="45" t="s">
        <v>884</v>
      </c>
      <c r="H482" s="45" t="s">
        <v>1030</v>
      </c>
      <c r="I482" s="45" t="s">
        <v>886</v>
      </c>
      <c r="J482" s="45" t="s">
        <v>887</v>
      </c>
      <c r="K482" s="45" t="s">
        <v>1031</v>
      </c>
      <c r="L482" s="45" t="s">
        <v>2709</v>
      </c>
      <c r="M482" s="45" t="s">
        <v>4385</v>
      </c>
      <c r="N482" s="45" t="s">
        <v>4386</v>
      </c>
      <c r="O482" s="45" t="s">
        <v>1034</v>
      </c>
      <c r="P482" s="45" t="s">
        <v>4387</v>
      </c>
      <c r="Q482" s="45" t="s">
        <v>4388</v>
      </c>
      <c r="R482" t="s">
        <v>4389</v>
      </c>
      <c r="S482" s="45" t="s">
        <v>893</v>
      </c>
      <c r="T482"/>
      <c r="U482" s="47">
        <v>124</v>
      </c>
      <c r="V482" s="47">
        <v>124</v>
      </c>
      <c r="W482" s="47" t="s">
        <v>913</v>
      </c>
      <c r="X482" s="47">
        <v>45384</v>
      </c>
      <c r="Y482" s="47">
        <v>25446</v>
      </c>
      <c r="Z482" s="48">
        <v>122.15</v>
      </c>
      <c r="AA482" s="44">
        <v>125</v>
      </c>
      <c r="AB482" s="44">
        <v>118</v>
      </c>
      <c r="AC482" s="44">
        <v>1420</v>
      </c>
      <c r="AD482" s="44">
        <v>68</v>
      </c>
      <c r="AE482" s="44">
        <v>212</v>
      </c>
      <c r="AF482" s="44">
        <v>21053</v>
      </c>
      <c r="AG482" s="44"/>
      <c r="AH482" s="47"/>
      <c r="AI482" s="47">
        <v>98</v>
      </c>
      <c r="AJ482">
        <v>2595</v>
      </c>
      <c r="AK482" t="s">
        <v>895</v>
      </c>
      <c r="AL482">
        <v>25446</v>
      </c>
      <c r="AM482"/>
      <c r="AN482"/>
      <c r="AO482"/>
      <c r="AP482"/>
      <c r="AQ482"/>
      <c r="AR482" s="44"/>
      <c r="AS482" s="44"/>
      <c r="AT482" s="44"/>
      <c r="AU482" s="44">
        <v>7739800</v>
      </c>
      <c r="AV482" s="44">
        <v>1257686</v>
      </c>
      <c r="AW482" s="44">
        <v>1208885</v>
      </c>
      <c r="AX482" s="44">
        <v>6346</v>
      </c>
      <c r="AY482" s="44">
        <v>7794947</v>
      </c>
      <c r="AZ482" s="21">
        <v>10310416</v>
      </c>
      <c r="BA482" s="21">
        <v>-2515469</v>
      </c>
      <c r="BB482" s="44"/>
      <c r="BC482" s="44"/>
      <c r="BD482" s="44"/>
      <c r="BE482" s="44">
        <v>-2515469</v>
      </c>
      <c r="BF482" s="44">
        <v>379000</v>
      </c>
      <c r="BG482" s="44">
        <v>20000</v>
      </c>
      <c r="BH482" s="44">
        <v>51000</v>
      </c>
      <c r="BI482" s="21">
        <v>6495200</v>
      </c>
      <c r="BJ482" s="21"/>
      <c r="BK482" s="21"/>
      <c r="BL482" s="21">
        <v>38000</v>
      </c>
      <c r="BM482" s="21">
        <v>756600</v>
      </c>
      <c r="BN482" s="21">
        <v>7739800</v>
      </c>
      <c r="BO482" s="21"/>
      <c r="BP482" s="21"/>
      <c r="BQ482" s="44"/>
      <c r="BR482" s="21"/>
      <c r="BS482" s="44"/>
      <c r="BT482" s="21"/>
      <c r="BU482" s="44"/>
      <c r="BV482" s="21"/>
      <c r="BW482" s="44">
        <v>527002</v>
      </c>
      <c r="BX482" s="21"/>
      <c r="BY482" s="21">
        <v>23150</v>
      </c>
      <c r="BZ482" s="21"/>
      <c r="CA482" s="44">
        <v>15468</v>
      </c>
      <c r="CB482" s="44"/>
      <c r="CC482" s="44">
        <v>683538</v>
      </c>
      <c r="CD482" s="44"/>
      <c r="CE482" s="44"/>
      <c r="CF482" s="44"/>
      <c r="CG482" s="44"/>
      <c r="CH482" s="44"/>
      <c r="CI482" s="21">
        <v>241</v>
      </c>
      <c r="CJ482" s="44"/>
      <c r="CK482" s="21">
        <v>8287</v>
      </c>
      <c r="CL482" s="44"/>
      <c r="CM482" s="44">
        <v>88692</v>
      </c>
      <c r="CN482" s="44">
        <v>9450</v>
      </c>
      <c r="CO482" s="44">
        <v>557007</v>
      </c>
      <c r="CP482" s="44">
        <v>0</v>
      </c>
      <c r="CQ482" s="21">
        <v>397874</v>
      </c>
      <c r="CR482" s="44">
        <v>7969</v>
      </c>
      <c r="CS482" s="44">
        <v>141843</v>
      </c>
      <c r="CT482" s="44">
        <v>28193</v>
      </c>
      <c r="CU482" s="44"/>
      <c r="CV482" s="44">
        <v>26658</v>
      </c>
      <c r="CW482" s="21"/>
      <c r="CX482" s="21"/>
      <c r="CY482" s="21"/>
      <c r="CZ482" s="21"/>
      <c r="DA482" s="21"/>
      <c r="DB482" s="21"/>
      <c r="DC482" s="21"/>
      <c r="DD482" s="21"/>
      <c r="DE482" s="44"/>
      <c r="DF482" s="21"/>
      <c r="DG482" s="44"/>
      <c r="DH482" s="21"/>
      <c r="DI482" s="44">
        <v>-600</v>
      </c>
      <c r="DJ482" s="44"/>
      <c r="DK482" s="44"/>
      <c r="DL482" s="44"/>
      <c r="DM482" s="21"/>
      <c r="DN482" s="44"/>
      <c r="DO482" s="44"/>
      <c r="DP482" s="44"/>
      <c r="DQ482" s="44"/>
      <c r="DR482" s="44"/>
      <c r="DS482" s="44"/>
      <c r="DT482" s="44"/>
      <c r="DU482" s="44"/>
      <c r="DV482" s="44"/>
      <c r="DW482" s="44"/>
      <c r="DX482" s="44"/>
      <c r="DY482" s="44"/>
      <c r="DZ482" s="44"/>
      <c r="EA482" s="44"/>
      <c r="EB482" s="21"/>
      <c r="EC482" s="44">
        <v>-238978</v>
      </c>
      <c r="ED482" s="44"/>
      <c r="EE482" s="21">
        <v>1830</v>
      </c>
      <c r="EF482" s="44"/>
      <c r="EG482" s="21">
        <v>-9123</v>
      </c>
      <c r="EH482" s="44"/>
      <c r="EI482" s="21">
        <v>1450121</v>
      </c>
      <c r="EJ482" s="44"/>
      <c r="EK482" s="44"/>
      <c r="EL482" s="21"/>
      <c r="EM482" s="44"/>
      <c r="EN482" s="44"/>
      <c r="EO482" s="44">
        <v>5635</v>
      </c>
      <c r="EP482" s="21"/>
      <c r="EQ482" s="21"/>
      <c r="ER482" s="21"/>
      <c r="ES482" s="21"/>
      <c r="ET482" s="44"/>
      <c r="EU482" s="21"/>
      <c r="EV482" s="44"/>
      <c r="EW482" s="21"/>
      <c r="EX482" s="44"/>
      <c r="EY482" s="44"/>
      <c r="EZ482" s="21"/>
      <c r="FA482" s="21"/>
      <c r="FB482" s="44"/>
      <c r="FC482" s="44"/>
      <c r="FD482" s="21"/>
      <c r="FE482" s="112"/>
      <c r="FF482" s="44"/>
      <c r="FG482" s="44">
        <v>5484152</v>
      </c>
      <c r="FH482" s="44">
        <v>1203030</v>
      </c>
      <c r="FI482" s="44">
        <v>3623234</v>
      </c>
      <c r="FJ482" s="44">
        <v>223130</v>
      </c>
      <c r="FK482" s="44">
        <v>4776029</v>
      </c>
      <c r="FL482" s="44"/>
      <c r="FM482" s="44"/>
      <c r="FN482" s="44"/>
      <c r="FO482" s="44"/>
      <c r="FP482" s="44"/>
      <c r="FQ482" s="44"/>
      <c r="FR482" s="44"/>
      <c r="FS482" s="44"/>
      <c r="FT482" s="44">
        <v>12110</v>
      </c>
      <c r="FU482" s="44">
        <v>4725</v>
      </c>
      <c r="FV482" s="21">
        <v>222086</v>
      </c>
      <c r="FW482" s="44"/>
      <c r="FX482" s="44">
        <v>85724</v>
      </c>
      <c r="FY482" s="44">
        <v>2447</v>
      </c>
      <c r="FZ482" s="44">
        <v>66592</v>
      </c>
      <c r="GA482" s="44">
        <v>17439</v>
      </c>
      <c r="GB482" s="44"/>
      <c r="GC482" s="44">
        <v>21358</v>
      </c>
      <c r="GD482" s="44">
        <v>340874</v>
      </c>
      <c r="GE482" s="44">
        <v>366951</v>
      </c>
      <c r="GF482" s="44">
        <v>147797</v>
      </c>
      <c r="GG482" s="44">
        <v>782542</v>
      </c>
      <c r="GH482" s="44">
        <v>137513</v>
      </c>
      <c r="GI482" s="44">
        <v>140576</v>
      </c>
      <c r="GJ482" s="44">
        <v>111030</v>
      </c>
      <c r="GK482" s="44">
        <v>1731647</v>
      </c>
      <c r="GL482" s="44">
        <v>117487</v>
      </c>
      <c r="GM482" s="44">
        <v>1176255</v>
      </c>
      <c r="GN482" s="44">
        <v>25867</v>
      </c>
      <c r="GO482" s="44">
        <v>23367</v>
      </c>
      <c r="GP482" s="44"/>
      <c r="GQ482" s="44"/>
      <c r="GR482" s="44"/>
      <c r="GS482" s="44">
        <v>1854930</v>
      </c>
      <c r="GT482" s="44"/>
      <c r="GU482" s="21">
        <v>1850</v>
      </c>
      <c r="GV482" s="44"/>
      <c r="GW482" s="44"/>
      <c r="GX482" s="44"/>
      <c r="GY482" s="44">
        <v>1856780</v>
      </c>
      <c r="GZ482" s="44">
        <v>1028351</v>
      </c>
      <c r="HA482" s="44"/>
      <c r="HB482" s="44"/>
      <c r="HC482" s="44">
        <v>828429</v>
      </c>
      <c r="HD482" s="44">
        <v>1856780</v>
      </c>
      <c r="HE482" s="21"/>
      <c r="HF482" s="21"/>
      <c r="HG482" s="21"/>
      <c r="HH482" s="21"/>
      <c r="HI482" s="21">
        <v>0</v>
      </c>
      <c r="HJ482" s="44"/>
      <c r="HK482" s="21">
        <v>168008</v>
      </c>
      <c r="HL482" s="21">
        <v>13040</v>
      </c>
      <c r="HM482" s="21">
        <v>181048</v>
      </c>
      <c r="HN482" s="21">
        <v>-179198</v>
      </c>
      <c r="HO482" s="21"/>
      <c r="HP482" s="44"/>
      <c r="HQ482" s="47"/>
      <c r="HR482" s="47"/>
      <c r="HS482" s="47"/>
      <c r="HT482" s="47" t="s">
        <v>1759</v>
      </c>
      <c r="HU482" s="47">
        <v>0</v>
      </c>
      <c r="HV482" s="47">
        <v>1938</v>
      </c>
      <c r="HW482" s="47">
        <v>0</v>
      </c>
      <c r="HX482" s="47">
        <v>8845</v>
      </c>
      <c r="HY482" s="47">
        <v>31671</v>
      </c>
      <c r="HZ482" s="47">
        <v>72133</v>
      </c>
      <c r="IA482" s="47">
        <v>0</v>
      </c>
      <c r="IB482" s="47">
        <v>0</v>
      </c>
      <c r="IC482" s="47">
        <v>4205</v>
      </c>
      <c r="ID482">
        <v>5521</v>
      </c>
      <c r="IE482" s="47">
        <v>3820</v>
      </c>
      <c r="IF482">
        <v>14852</v>
      </c>
      <c r="IG482" s="47">
        <v>4746</v>
      </c>
      <c r="IH482" s="47">
        <v>21866</v>
      </c>
      <c r="II482">
        <v>3498</v>
      </c>
      <c r="IJ482">
        <v>5635</v>
      </c>
      <c r="IK482">
        <v>1912</v>
      </c>
      <c r="IL482">
        <v>15770</v>
      </c>
      <c r="IM482">
        <v>196412</v>
      </c>
      <c r="IN482">
        <v>0</v>
      </c>
      <c r="IO482">
        <v>1222</v>
      </c>
      <c r="IP482">
        <v>1498</v>
      </c>
      <c r="IQ482">
        <v>457</v>
      </c>
      <c r="IR482">
        <v>0</v>
      </c>
      <c r="IS482">
        <v>0</v>
      </c>
      <c r="IT482">
        <v>3177</v>
      </c>
      <c r="IU482">
        <v>126619</v>
      </c>
      <c r="IV482">
        <v>0</v>
      </c>
      <c r="IW482">
        <v>433782</v>
      </c>
      <c r="IX482">
        <v>1210479</v>
      </c>
      <c r="IY482">
        <v>1622269</v>
      </c>
      <c r="IZ482">
        <v>0</v>
      </c>
      <c r="JA482">
        <v>0</v>
      </c>
      <c r="JB482">
        <v>200851</v>
      </c>
      <c r="JC482">
        <v>257884</v>
      </c>
      <c r="JD482">
        <v>95301</v>
      </c>
      <c r="JE482">
        <v>263779</v>
      </c>
      <c r="JF482">
        <v>87659</v>
      </c>
      <c r="JG482">
        <v>443879</v>
      </c>
      <c r="JH482">
        <v>108663</v>
      </c>
      <c r="JI482">
        <v>112871</v>
      </c>
      <c r="JJ482">
        <v>89868</v>
      </c>
      <c r="JK482">
        <v>430248</v>
      </c>
      <c r="JL482">
        <v>5484152</v>
      </c>
      <c r="JM482">
        <v>0</v>
      </c>
      <c r="JN482">
        <v>101018</v>
      </c>
      <c r="JO482">
        <v>94546</v>
      </c>
      <c r="JP482">
        <v>14303</v>
      </c>
      <c r="JQ482">
        <v>0</v>
      </c>
      <c r="JR482">
        <v>0</v>
      </c>
      <c r="JS482">
        <v>209867</v>
      </c>
      <c r="JT482"/>
      <c r="JU482"/>
      <c r="JV482"/>
      <c r="JW482"/>
      <c r="JX482"/>
      <c r="JY482">
        <v>5521</v>
      </c>
      <c r="JZ482"/>
      <c r="KA482"/>
      <c r="KB482"/>
      <c r="KC482"/>
      <c r="KD482"/>
      <c r="KE482">
        <v>257884</v>
      </c>
      <c r="KF482">
        <v>115</v>
      </c>
      <c r="KG482">
        <v>140</v>
      </c>
      <c r="KH482">
        <v>112</v>
      </c>
      <c r="KI482">
        <v>67</v>
      </c>
      <c r="KJ482">
        <v>87</v>
      </c>
      <c r="KK482">
        <v>65</v>
      </c>
      <c r="KL482">
        <v>39</v>
      </c>
      <c r="KM482">
        <v>45</v>
      </c>
      <c r="KN482">
        <v>35</v>
      </c>
      <c r="KO482">
        <v>1</v>
      </c>
      <c r="KP482">
        <v>0</v>
      </c>
      <c r="KQ482">
        <v>0</v>
      </c>
      <c r="KR482">
        <v>0</v>
      </c>
      <c r="KS482">
        <v>0</v>
      </c>
      <c r="KT482">
        <v>1</v>
      </c>
      <c r="KU482">
        <v>1</v>
      </c>
      <c r="KV482">
        <v>0</v>
      </c>
      <c r="KW482">
        <v>0</v>
      </c>
      <c r="KX482">
        <v>0</v>
      </c>
      <c r="KY482">
        <v>0</v>
      </c>
      <c r="KZ482">
        <v>0</v>
      </c>
      <c r="LA482">
        <v>0</v>
      </c>
      <c r="LB482">
        <v>0</v>
      </c>
      <c r="LC482">
        <v>0</v>
      </c>
      <c r="LD482">
        <v>1</v>
      </c>
      <c r="LE482">
        <v>0</v>
      </c>
      <c r="LF482">
        <v>0</v>
      </c>
      <c r="LG482">
        <v>0</v>
      </c>
      <c r="LH482">
        <v>0</v>
      </c>
    </row>
    <row r="483" spans="1:320" s="34" customFormat="1" ht="15" customHeight="1" x14ac:dyDescent="0.25">
      <c r="A483" s="45">
        <v>206190845</v>
      </c>
      <c r="B483" s="45" t="s">
        <v>4390</v>
      </c>
      <c r="C483" s="46">
        <v>45292</v>
      </c>
      <c r="D483" s="46">
        <v>45657</v>
      </c>
      <c r="E483" s="47">
        <v>366</v>
      </c>
      <c r="F483" s="45" t="s">
        <v>883</v>
      </c>
      <c r="G483" s="45" t="s">
        <v>884</v>
      </c>
      <c r="H483" s="45" t="s">
        <v>1030</v>
      </c>
      <c r="I483" s="45" t="s">
        <v>886</v>
      </c>
      <c r="J483" s="45" t="s">
        <v>887</v>
      </c>
      <c r="K483" s="45" t="s">
        <v>1031</v>
      </c>
      <c r="L483" s="45" t="s">
        <v>2724</v>
      </c>
      <c r="M483" s="45" t="s">
        <v>4391</v>
      </c>
      <c r="N483" s="45" t="s">
        <v>4392</v>
      </c>
      <c r="O483" s="45" t="s">
        <v>1045</v>
      </c>
      <c r="P483" s="45" t="s">
        <v>3096</v>
      </c>
      <c r="Q483" s="45" t="s">
        <v>4393</v>
      </c>
      <c r="R483" t="s">
        <v>4394</v>
      </c>
      <c r="S483" s="45" t="s">
        <v>893</v>
      </c>
      <c r="T483"/>
      <c r="U483" s="47">
        <v>78</v>
      </c>
      <c r="V483" s="47">
        <v>78</v>
      </c>
      <c r="W483" s="47" t="s">
        <v>894</v>
      </c>
      <c r="X483" s="47">
        <v>28548</v>
      </c>
      <c r="Y483" s="47">
        <v>22754</v>
      </c>
      <c r="Z483" s="48">
        <v>182.32</v>
      </c>
      <c r="AA483" s="44">
        <v>156</v>
      </c>
      <c r="AB483" s="44">
        <v>135</v>
      </c>
      <c r="AC483" s="44">
        <v>9735</v>
      </c>
      <c r="AD483" s="44"/>
      <c r="AE483" s="44">
        <v>1073</v>
      </c>
      <c r="AF483" s="44">
        <v>11946</v>
      </c>
      <c r="AG483" s="44"/>
      <c r="AH483" s="47"/>
      <c r="AI483" s="47"/>
      <c r="AJ483"/>
      <c r="AK483" t="s">
        <v>895</v>
      </c>
      <c r="AL483">
        <v>22754</v>
      </c>
      <c r="AM483"/>
      <c r="AN483"/>
      <c r="AO483"/>
      <c r="AP483"/>
      <c r="AQ483"/>
      <c r="AR483" s="44"/>
      <c r="AS483" s="44"/>
      <c r="AT483" s="44"/>
      <c r="AU483" s="44">
        <v>7016832</v>
      </c>
      <c r="AV483" s="44">
        <v>2045161</v>
      </c>
      <c r="AW483" s="44">
        <v>-2508428</v>
      </c>
      <c r="AX483" s="44">
        <v>58518</v>
      </c>
      <c r="AY483" s="44">
        <v>11628939</v>
      </c>
      <c r="AZ483" s="21">
        <v>10764554</v>
      </c>
      <c r="BA483" s="21">
        <v>864385</v>
      </c>
      <c r="BB483" s="44">
        <v>1996</v>
      </c>
      <c r="BC483" s="44">
        <v>88276</v>
      </c>
      <c r="BD483" s="44"/>
      <c r="BE483" s="44">
        <v>778105</v>
      </c>
      <c r="BF483" s="44">
        <v>2975952</v>
      </c>
      <c r="BG483" s="44"/>
      <c r="BH483" s="44">
        <v>333041</v>
      </c>
      <c r="BI483" s="21">
        <v>3707839</v>
      </c>
      <c r="BJ483" s="21"/>
      <c r="BK483" s="21"/>
      <c r="BL483" s="21"/>
      <c r="BM483" s="21"/>
      <c r="BN483" s="21">
        <v>7016832</v>
      </c>
      <c r="BO483" s="21"/>
      <c r="BP483" s="21"/>
      <c r="BQ483" s="44"/>
      <c r="BR483" s="21"/>
      <c r="BS483" s="44"/>
      <c r="BT483" s="21"/>
      <c r="BU483" s="44"/>
      <c r="BV483" s="21"/>
      <c r="BW483" s="44">
        <v>2045161</v>
      </c>
      <c r="BX483" s="21"/>
      <c r="BY483" s="21"/>
      <c r="BZ483" s="21"/>
      <c r="CA483" s="44"/>
      <c r="CB483" s="44"/>
      <c r="CC483" s="44"/>
      <c r="CD483" s="44"/>
      <c r="CE483" s="44"/>
      <c r="CF483" s="44"/>
      <c r="CG483" s="44"/>
      <c r="CH483" s="44"/>
      <c r="CI483" s="21"/>
      <c r="CJ483" s="44"/>
      <c r="CK483" s="21"/>
      <c r="CL483" s="44"/>
      <c r="CM483" s="44">
        <v>0</v>
      </c>
      <c r="CN483" s="44">
        <v>0</v>
      </c>
      <c r="CO483" s="44">
        <v>914814</v>
      </c>
      <c r="CP483" s="44">
        <v>0</v>
      </c>
      <c r="CQ483" s="21">
        <v>708451</v>
      </c>
      <c r="CR483" s="44">
        <v>88107</v>
      </c>
      <c r="CS483" s="44">
        <v>321194</v>
      </c>
      <c r="CT483" s="44">
        <v>10737</v>
      </c>
      <c r="CU483" s="44"/>
      <c r="CV483" s="44">
        <v>1858</v>
      </c>
      <c r="CW483" s="21"/>
      <c r="CX483" s="21"/>
      <c r="CY483" s="21"/>
      <c r="CZ483" s="21"/>
      <c r="DA483" s="21"/>
      <c r="DB483" s="21"/>
      <c r="DC483" s="21"/>
      <c r="DD483" s="21"/>
      <c r="DE483" s="44"/>
      <c r="DF483" s="21"/>
      <c r="DG483" s="44"/>
      <c r="DH483" s="21"/>
      <c r="DI483" s="44"/>
      <c r="DJ483" s="44"/>
      <c r="DK483" s="44"/>
      <c r="DL483" s="44"/>
      <c r="DM483" s="21"/>
      <c r="DN483" s="44"/>
      <c r="DO483" s="44"/>
      <c r="DP483" s="44"/>
      <c r="DQ483" s="44"/>
      <c r="DR483" s="44"/>
      <c r="DS483" s="44"/>
      <c r="DT483" s="44"/>
      <c r="DU483" s="44"/>
      <c r="DV483" s="44"/>
      <c r="DW483" s="44"/>
      <c r="DX483" s="44"/>
      <c r="DY483" s="44"/>
      <c r="DZ483" s="44"/>
      <c r="EA483" s="44"/>
      <c r="EB483" s="21"/>
      <c r="EC483" s="44">
        <v>-2375187</v>
      </c>
      <c r="ED483" s="44"/>
      <c r="EE483" s="21">
        <v>1830</v>
      </c>
      <c r="EF483" s="44"/>
      <c r="EG483" s="21">
        <v>-270108</v>
      </c>
      <c r="EH483" s="44"/>
      <c r="EI483" s="21">
        <v>135037</v>
      </c>
      <c r="EJ483" s="44"/>
      <c r="EK483" s="44"/>
      <c r="EL483" s="21"/>
      <c r="EM483" s="44"/>
      <c r="EN483" s="44"/>
      <c r="EO483" s="44"/>
      <c r="EP483" s="21"/>
      <c r="EQ483" s="21"/>
      <c r="ER483" s="21"/>
      <c r="ES483" s="21"/>
      <c r="ET483" s="44"/>
      <c r="EU483" s="21"/>
      <c r="EV483" s="44"/>
      <c r="EW483" s="21"/>
      <c r="EX483" s="44"/>
      <c r="EY483" s="44"/>
      <c r="EZ483" s="21"/>
      <c r="FA483" s="21"/>
      <c r="FB483" s="44"/>
      <c r="FC483" s="44"/>
      <c r="FD483" s="21"/>
      <c r="FE483" s="112"/>
      <c r="FF483" s="44"/>
      <c r="FG483" s="44">
        <v>4495491</v>
      </c>
      <c r="FH483" s="44">
        <v>1117581</v>
      </c>
      <c r="FI483" s="44">
        <v>5151482</v>
      </c>
      <c r="FJ483" s="44">
        <v>187290</v>
      </c>
      <c r="FK483" s="44">
        <v>3416476</v>
      </c>
      <c r="FL483" s="44"/>
      <c r="FM483" s="44"/>
      <c r="FN483" s="44"/>
      <c r="FO483" s="44"/>
      <c r="FP483" s="44"/>
      <c r="FQ483" s="44"/>
      <c r="FR483" s="44"/>
      <c r="FS483" s="44"/>
      <c r="FT483" s="44">
        <v>7814</v>
      </c>
      <c r="FU483" s="44"/>
      <c r="FV483" s="21">
        <v>367670</v>
      </c>
      <c r="FW483" s="44"/>
      <c r="FX483" s="44">
        <v>423639</v>
      </c>
      <c r="FY483" s="44">
        <v>35677</v>
      </c>
      <c r="FZ483" s="44">
        <v>216333</v>
      </c>
      <c r="GA483" s="44">
        <v>13568</v>
      </c>
      <c r="GB483" s="44"/>
      <c r="GC483" s="44">
        <v>6420</v>
      </c>
      <c r="GD483" s="44">
        <v>514575</v>
      </c>
      <c r="GE483" s="44">
        <v>240806</v>
      </c>
      <c r="GF483" s="44">
        <v>158567</v>
      </c>
      <c r="GG483" s="44">
        <v>681841</v>
      </c>
      <c r="GH483" s="44">
        <v>106462</v>
      </c>
      <c r="GI483" s="44">
        <v>296102</v>
      </c>
      <c r="GJ483" s="44">
        <v>115506</v>
      </c>
      <c r="GK483" s="44">
        <v>3200125</v>
      </c>
      <c r="GL483" s="44">
        <v>92623</v>
      </c>
      <c r="GM483" s="44">
        <v>595821</v>
      </c>
      <c r="GN483" s="44">
        <v>86650</v>
      </c>
      <c r="GO483" s="44">
        <v>32984</v>
      </c>
      <c r="GP483" s="44"/>
      <c r="GQ483" s="44">
        <v>6580</v>
      </c>
      <c r="GR483" s="44">
        <v>148315</v>
      </c>
      <c r="GS483" s="44">
        <v>3018088</v>
      </c>
      <c r="GT483" s="44"/>
      <c r="GU483" s="21">
        <v>99438</v>
      </c>
      <c r="GV483" s="44"/>
      <c r="GW483" s="44">
        <v>1043900</v>
      </c>
      <c r="GX483" s="44">
        <v>432242</v>
      </c>
      <c r="GY483" s="44">
        <v>4593668</v>
      </c>
      <c r="GZ483" s="44">
        <v>781312</v>
      </c>
      <c r="HA483" s="44"/>
      <c r="HB483" s="44"/>
      <c r="HC483" s="44">
        <v>3812356</v>
      </c>
      <c r="HD483" s="44">
        <v>4593668</v>
      </c>
      <c r="HE483" s="21"/>
      <c r="HF483" s="21">
        <v>1000000</v>
      </c>
      <c r="HG483" s="21"/>
      <c r="HH483" s="21"/>
      <c r="HI483" s="21">
        <v>0</v>
      </c>
      <c r="HJ483" s="44"/>
      <c r="HK483" s="21">
        <v>16500</v>
      </c>
      <c r="HL483" s="21">
        <v>82938</v>
      </c>
      <c r="HM483" s="21">
        <v>99438</v>
      </c>
      <c r="HN483" s="21">
        <v>0</v>
      </c>
      <c r="HO483" s="21"/>
      <c r="HP483" s="44"/>
      <c r="HQ483" s="47"/>
      <c r="HR483" s="47"/>
      <c r="HS483" s="47"/>
      <c r="HT483" s="47" t="s">
        <v>4395</v>
      </c>
      <c r="HU483" s="47">
        <v>1375109.1200000001</v>
      </c>
      <c r="HV483" s="47">
        <v>2025</v>
      </c>
      <c r="HW483" s="47">
        <v>0</v>
      </c>
      <c r="HX483" s="47">
        <v>5889</v>
      </c>
      <c r="HY483" s="47">
        <v>19578</v>
      </c>
      <c r="HZ483" s="47">
        <v>59598</v>
      </c>
      <c r="IA483" s="47">
        <v>0</v>
      </c>
      <c r="IB483" s="47">
        <v>0</v>
      </c>
      <c r="IC483" s="47">
        <v>5316</v>
      </c>
      <c r="ID483"/>
      <c r="IE483" s="47">
        <v>6295</v>
      </c>
      <c r="IF483">
        <v>8992</v>
      </c>
      <c r="IG483" s="47">
        <v>5294</v>
      </c>
      <c r="IH483" s="47">
        <v>16257</v>
      </c>
      <c r="II483">
        <v>2802</v>
      </c>
      <c r="IJ483">
        <v>10734</v>
      </c>
      <c r="IK483">
        <v>1869</v>
      </c>
      <c r="IL483">
        <v>15379</v>
      </c>
      <c r="IM483">
        <v>160028</v>
      </c>
      <c r="IN483">
        <v>0</v>
      </c>
      <c r="IO483">
        <v>0</v>
      </c>
      <c r="IP483">
        <v>0</v>
      </c>
      <c r="IQ483">
        <v>0</v>
      </c>
      <c r="IR483">
        <v>0</v>
      </c>
      <c r="IS483">
        <v>0</v>
      </c>
      <c r="IT483">
        <v>0</v>
      </c>
      <c r="IU483">
        <v>251969</v>
      </c>
      <c r="IV483">
        <v>0</v>
      </c>
      <c r="IW483">
        <v>287105</v>
      </c>
      <c r="IX483">
        <v>694296</v>
      </c>
      <c r="IY483">
        <v>1236121</v>
      </c>
      <c r="IZ483">
        <v>0</v>
      </c>
      <c r="JA483">
        <v>0</v>
      </c>
      <c r="JB483">
        <v>226671</v>
      </c>
      <c r="JC483"/>
      <c r="JD483">
        <v>147949</v>
      </c>
      <c r="JE483">
        <v>167020</v>
      </c>
      <c r="JF483">
        <v>99187</v>
      </c>
      <c r="JG483">
        <v>338294</v>
      </c>
      <c r="JH483">
        <v>83568</v>
      </c>
      <c r="JI483">
        <v>228705</v>
      </c>
      <c r="JJ483">
        <v>90609</v>
      </c>
      <c r="JK483">
        <v>643997</v>
      </c>
      <c r="JL483">
        <v>4495491</v>
      </c>
      <c r="JM483">
        <v>0</v>
      </c>
      <c r="JN483">
        <v>0</v>
      </c>
      <c r="JO483">
        <v>0</v>
      </c>
      <c r="JP483">
        <v>0</v>
      </c>
      <c r="JQ483">
        <v>0</v>
      </c>
      <c r="JR483">
        <v>0</v>
      </c>
      <c r="JS483">
        <v>0</v>
      </c>
      <c r="JT483"/>
      <c r="JU483"/>
      <c r="JV483"/>
      <c r="JW483"/>
      <c r="JX483"/>
      <c r="JY483"/>
      <c r="JZ483"/>
      <c r="KA483"/>
      <c r="KB483"/>
      <c r="KC483"/>
      <c r="KD483"/>
      <c r="KE483"/>
      <c r="KF483">
        <v>98</v>
      </c>
      <c r="KG483">
        <v>136</v>
      </c>
      <c r="KH483">
        <v>64</v>
      </c>
      <c r="KI483">
        <v>62</v>
      </c>
      <c r="KJ483">
        <v>91</v>
      </c>
      <c r="KK483">
        <v>34</v>
      </c>
      <c r="KL483">
        <v>36</v>
      </c>
      <c r="KM483">
        <v>59</v>
      </c>
      <c r="KN483">
        <v>19</v>
      </c>
      <c r="KO483">
        <v>1</v>
      </c>
      <c r="KP483">
        <v>0</v>
      </c>
      <c r="KQ483">
        <v>0</v>
      </c>
      <c r="KR483">
        <v>0</v>
      </c>
      <c r="KS483">
        <v>1</v>
      </c>
      <c r="KT483">
        <v>0</v>
      </c>
      <c r="KU483">
        <v>1</v>
      </c>
      <c r="KV483">
        <v>0</v>
      </c>
      <c r="KW483">
        <v>0</v>
      </c>
      <c r="KX483">
        <v>0</v>
      </c>
      <c r="KY483">
        <v>0</v>
      </c>
      <c r="KZ483">
        <v>0</v>
      </c>
      <c r="LA483">
        <v>0</v>
      </c>
      <c r="LB483">
        <v>0</v>
      </c>
      <c r="LC483">
        <v>0</v>
      </c>
      <c r="LD483">
        <v>1</v>
      </c>
      <c r="LE483">
        <v>0</v>
      </c>
      <c r="LF483">
        <v>0</v>
      </c>
      <c r="LG483">
        <v>0</v>
      </c>
      <c r="LH483">
        <v>0</v>
      </c>
    </row>
    <row r="484" spans="1:320" s="34" customFormat="1" ht="15" customHeight="1" x14ac:dyDescent="0.25">
      <c r="A484" s="45">
        <v>206190846</v>
      </c>
      <c r="B484" s="45" t="s">
        <v>4396</v>
      </c>
      <c r="C484" s="46">
        <v>45292</v>
      </c>
      <c r="D484" s="46">
        <v>45657</v>
      </c>
      <c r="E484" s="47">
        <v>366</v>
      </c>
      <c r="F484" s="45" t="s">
        <v>883</v>
      </c>
      <c r="G484" s="45" t="s">
        <v>884</v>
      </c>
      <c r="H484" s="45" t="s">
        <v>1030</v>
      </c>
      <c r="I484" s="45" t="s">
        <v>886</v>
      </c>
      <c r="J484" s="45" t="s">
        <v>887</v>
      </c>
      <c r="K484" s="45" t="s">
        <v>1031</v>
      </c>
      <c r="L484" s="45" t="s">
        <v>2709</v>
      </c>
      <c r="M484" s="45" t="s">
        <v>4397</v>
      </c>
      <c r="N484" s="45" t="s">
        <v>4398</v>
      </c>
      <c r="O484" s="45" t="s">
        <v>1034</v>
      </c>
      <c r="P484" s="45" t="s">
        <v>3578</v>
      </c>
      <c r="Q484" s="45" t="s">
        <v>4399</v>
      </c>
      <c r="R484" t="s">
        <v>4400</v>
      </c>
      <c r="S484" s="45" t="s">
        <v>893</v>
      </c>
      <c r="T484"/>
      <c r="U484" s="47">
        <v>59</v>
      </c>
      <c r="V484" s="47">
        <v>59</v>
      </c>
      <c r="W484" s="47" t="s">
        <v>1728</v>
      </c>
      <c r="X484" s="47">
        <v>21594</v>
      </c>
      <c r="Y484" s="47">
        <v>18931</v>
      </c>
      <c r="Z484" s="48">
        <v>205.68</v>
      </c>
      <c r="AA484" s="44">
        <v>95</v>
      </c>
      <c r="AB484" s="44">
        <v>88</v>
      </c>
      <c r="AC484" s="44">
        <v>1379</v>
      </c>
      <c r="AD484" s="44"/>
      <c r="AE484" s="44">
        <v>1079</v>
      </c>
      <c r="AF484" s="44">
        <v>13829</v>
      </c>
      <c r="AG484" s="44">
        <v>467</v>
      </c>
      <c r="AH484" s="47"/>
      <c r="AI484" s="47">
        <v>241</v>
      </c>
      <c r="AJ484">
        <v>1936</v>
      </c>
      <c r="AK484" t="s">
        <v>895</v>
      </c>
      <c r="AL484">
        <v>18931</v>
      </c>
      <c r="AM484"/>
      <c r="AN484"/>
      <c r="AO484"/>
      <c r="AP484"/>
      <c r="AQ484"/>
      <c r="AR484" s="44"/>
      <c r="AS484" s="44"/>
      <c r="AT484" s="44"/>
      <c r="AU484" s="44">
        <v>5975850</v>
      </c>
      <c r="AV484" s="44">
        <v>1492954</v>
      </c>
      <c r="AW484" s="44">
        <v>-167363</v>
      </c>
      <c r="AX484" s="44">
        <v>104143</v>
      </c>
      <c r="AY484" s="44">
        <v>7740310</v>
      </c>
      <c r="AZ484" s="21">
        <v>8126371</v>
      </c>
      <c r="BA484" s="21">
        <v>-386061</v>
      </c>
      <c r="BB484" s="44">
        <v>-3</v>
      </c>
      <c r="BC484" s="44"/>
      <c r="BD484" s="44"/>
      <c r="BE484" s="44">
        <v>-386064</v>
      </c>
      <c r="BF484" s="44">
        <v>551600</v>
      </c>
      <c r="BG484" s="44"/>
      <c r="BH484" s="44">
        <v>328650</v>
      </c>
      <c r="BI484" s="21">
        <v>4258550</v>
      </c>
      <c r="BJ484" s="21">
        <v>149450</v>
      </c>
      <c r="BK484" s="21"/>
      <c r="BL484" s="21">
        <v>72300</v>
      </c>
      <c r="BM484" s="21">
        <v>615300</v>
      </c>
      <c r="BN484" s="21">
        <v>5975850</v>
      </c>
      <c r="BO484" s="21"/>
      <c r="BP484" s="21"/>
      <c r="BQ484" s="44"/>
      <c r="BR484" s="21"/>
      <c r="BS484" s="44"/>
      <c r="BT484" s="21"/>
      <c r="BU484" s="44"/>
      <c r="BV484" s="21"/>
      <c r="BW484" s="44">
        <v>827920</v>
      </c>
      <c r="BX484" s="21"/>
      <c r="BY484" s="21"/>
      <c r="BZ484" s="21"/>
      <c r="CA484" s="44">
        <v>20885</v>
      </c>
      <c r="CB484" s="44"/>
      <c r="CC484" s="44">
        <v>87143</v>
      </c>
      <c r="CD484" s="44"/>
      <c r="CE484" s="44">
        <v>187999</v>
      </c>
      <c r="CF484" s="44"/>
      <c r="CG484" s="44"/>
      <c r="CH484" s="44"/>
      <c r="CI484" s="21">
        <v>2586</v>
      </c>
      <c r="CJ484" s="44"/>
      <c r="CK484" s="21">
        <v>366421</v>
      </c>
      <c r="CL484" s="44"/>
      <c r="CM484" s="44">
        <v>89580</v>
      </c>
      <c r="CN484" s="44">
        <v>12407</v>
      </c>
      <c r="CO484" s="44">
        <v>488123</v>
      </c>
      <c r="CP484" s="44">
        <v>0</v>
      </c>
      <c r="CQ484" s="21">
        <v>520035</v>
      </c>
      <c r="CR484" s="44">
        <v>59208</v>
      </c>
      <c r="CS484" s="44">
        <v>213911</v>
      </c>
      <c r="CT484" s="44">
        <v>35552</v>
      </c>
      <c r="CU484" s="44"/>
      <c r="CV484" s="44">
        <v>74138</v>
      </c>
      <c r="CW484" s="21"/>
      <c r="CX484" s="21"/>
      <c r="CY484" s="21"/>
      <c r="CZ484" s="21"/>
      <c r="DA484" s="21"/>
      <c r="DB484" s="21"/>
      <c r="DC484" s="21"/>
      <c r="DD484" s="21"/>
      <c r="DE484" s="44"/>
      <c r="DF484" s="21"/>
      <c r="DG484" s="44"/>
      <c r="DH484" s="21"/>
      <c r="DI484" s="44"/>
      <c r="DJ484" s="44"/>
      <c r="DK484" s="44"/>
      <c r="DL484" s="44"/>
      <c r="DM484" s="21"/>
      <c r="DN484" s="44"/>
      <c r="DO484" s="44"/>
      <c r="DP484" s="44"/>
      <c r="DQ484" s="44"/>
      <c r="DR484" s="44"/>
      <c r="DS484" s="44"/>
      <c r="DT484" s="44"/>
      <c r="DU484" s="44"/>
      <c r="DV484" s="44"/>
      <c r="DW484" s="44"/>
      <c r="DX484" s="44"/>
      <c r="DY484" s="44">
        <v>2586</v>
      </c>
      <c r="DZ484" s="44"/>
      <c r="EA484" s="44"/>
      <c r="EB484" s="21"/>
      <c r="EC484" s="44">
        <v>181103</v>
      </c>
      <c r="ED484" s="44"/>
      <c r="EE484" s="21"/>
      <c r="EF484" s="44"/>
      <c r="EG484" s="21">
        <v>33181</v>
      </c>
      <c r="EH484" s="44"/>
      <c r="EI484" s="21">
        <v>-423408</v>
      </c>
      <c r="EJ484" s="44"/>
      <c r="EK484" s="44">
        <v>197079</v>
      </c>
      <c r="EL484" s="21"/>
      <c r="EM484" s="44"/>
      <c r="EN484" s="44"/>
      <c r="EO484" s="44">
        <v>-157904</v>
      </c>
      <c r="EP484" s="21"/>
      <c r="EQ484" s="21"/>
      <c r="ER484" s="21"/>
      <c r="ES484" s="21"/>
      <c r="ET484" s="44"/>
      <c r="EU484" s="21"/>
      <c r="EV484" s="44"/>
      <c r="EW484" s="21"/>
      <c r="EX484" s="44"/>
      <c r="EY484" s="44"/>
      <c r="EZ484" s="21"/>
      <c r="FA484" s="21"/>
      <c r="FB484" s="44"/>
      <c r="FC484" s="44"/>
      <c r="FD484" s="21"/>
      <c r="FE484" s="112"/>
      <c r="FF484" s="44"/>
      <c r="FG484" s="44">
        <v>3695607</v>
      </c>
      <c r="FH484" s="44">
        <v>973506</v>
      </c>
      <c r="FI484" s="44">
        <v>3457258</v>
      </c>
      <c r="FJ484" s="44">
        <v>235669</v>
      </c>
      <c r="FK484" s="44">
        <v>3198343</v>
      </c>
      <c r="FL484" s="44"/>
      <c r="FM484" s="44"/>
      <c r="FN484" s="44"/>
      <c r="FO484" s="44"/>
      <c r="FP484" s="44"/>
      <c r="FQ484" s="44"/>
      <c r="FR484" s="44"/>
      <c r="FS484" s="44"/>
      <c r="FT484" s="44">
        <v>30564</v>
      </c>
      <c r="FU484" s="44">
        <v>8483</v>
      </c>
      <c r="FV484" s="21">
        <v>133989</v>
      </c>
      <c r="FW484" s="44"/>
      <c r="FX484" s="44">
        <v>135341</v>
      </c>
      <c r="FY484" s="44">
        <v>18358</v>
      </c>
      <c r="FZ484" s="44">
        <v>67401</v>
      </c>
      <c r="GA484" s="44">
        <v>15568</v>
      </c>
      <c r="GB484" s="44"/>
      <c r="GC484" s="44">
        <v>35530</v>
      </c>
      <c r="GD484" s="44">
        <v>354067</v>
      </c>
      <c r="GE484" s="44">
        <v>167489</v>
      </c>
      <c r="GF484" s="44">
        <v>153323</v>
      </c>
      <c r="GG484" s="44">
        <v>573653</v>
      </c>
      <c r="GH484" s="44">
        <v>69906</v>
      </c>
      <c r="GI484" s="44">
        <v>175324</v>
      </c>
      <c r="GJ484" s="44">
        <v>102577</v>
      </c>
      <c r="GK484" s="44">
        <v>2298822</v>
      </c>
      <c r="GL484" s="44">
        <v>51635</v>
      </c>
      <c r="GM484" s="44">
        <v>424800</v>
      </c>
      <c r="GN484" s="44">
        <v>47406</v>
      </c>
      <c r="GO484" s="44">
        <v>63792</v>
      </c>
      <c r="GP484" s="44"/>
      <c r="GQ484" s="44"/>
      <c r="GR484" s="44"/>
      <c r="GS484" s="44">
        <v>2242784</v>
      </c>
      <c r="GT484" s="44"/>
      <c r="GU484" s="21">
        <v>385241</v>
      </c>
      <c r="GV484" s="44">
        <v>79780</v>
      </c>
      <c r="GW484" s="44"/>
      <c r="GX484" s="44"/>
      <c r="GY484" s="44">
        <v>2707805</v>
      </c>
      <c r="GZ484" s="44">
        <v>1658993</v>
      </c>
      <c r="HA484" s="44"/>
      <c r="HB484" s="44"/>
      <c r="HC484" s="44">
        <v>1048812</v>
      </c>
      <c r="HD484" s="44">
        <v>2707805</v>
      </c>
      <c r="HE484" s="21"/>
      <c r="HF484" s="21"/>
      <c r="HG484" s="21"/>
      <c r="HH484" s="21"/>
      <c r="HI484" s="21">
        <v>0</v>
      </c>
      <c r="HJ484" s="44"/>
      <c r="HK484" s="21">
        <v>502272</v>
      </c>
      <c r="HL484" s="21">
        <v>298235</v>
      </c>
      <c r="HM484" s="21">
        <v>800507</v>
      </c>
      <c r="HN484" s="21">
        <v>-415266</v>
      </c>
      <c r="HO484" s="21"/>
      <c r="HP484" s="44"/>
      <c r="HQ484" s="47"/>
      <c r="HR484" s="47"/>
      <c r="HS484" s="47"/>
      <c r="HT484" s="47" t="s">
        <v>2083</v>
      </c>
      <c r="HU484" s="47">
        <v>282028.81</v>
      </c>
      <c r="HV484" s="47">
        <v>1920</v>
      </c>
      <c r="HW484" s="47">
        <v>0</v>
      </c>
      <c r="HX484" s="47">
        <v>7168</v>
      </c>
      <c r="HY484" s="47">
        <v>13460</v>
      </c>
      <c r="HZ484" s="47">
        <v>50765</v>
      </c>
      <c r="IA484" s="47">
        <v>0</v>
      </c>
      <c r="IB484" s="47">
        <v>0</v>
      </c>
      <c r="IC484" s="47">
        <v>4073</v>
      </c>
      <c r="ID484"/>
      <c r="IE484" s="47">
        <v>3854</v>
      </c>
      <c r="IF484">
        <v>6448</v>
      </c>
      <c r="IG484" s="47">
        <v>5724</v>
      </c>
      <c r="IH484" s="47">
        <v>13658</v>
      </c>
      <c r="II484">
        <v>1928</v>
      </c>
      <c r="IJ484">
        <v>5516</v>
      </c>
      <c r="IK484">
        <v>1480</v>
      </c>
      <c r="IL484">
        <v>15182</v>
      </c>
      <c r="IM484">
        <v>131176</v>
      </c>
      <c r="IN484">
        <v>0</v>
      </c>
      <c r="IO484">
        <v>0</v>
      </c>
      <c r="IP484">
        <v>120</v>
      </c>
      <c r="IQ484">
        <v>608</v>
      </c>
      <c r="IR484">
        <v>0</v>
      </c>
      <c r="IS484">
        <v>0</v>
      </c>
      <c r="IT484">
        <v>728</v>
      </c>
      <c r="IU484">
        <v>122287</v>
      </c>
      <c r="IV484">
        <v>0</v>
      </c>
      <c r="IW484">
        <v>336875</v>
      </c>
      <c r="IX484">
        <v>517678</v>
      </c>
      <c r="IY484">
        <v>1220605</v>
      </c>
      <c r="IZ484">
        <v>0</v>
      </c>
      <c r="JA484">
        <v>0</v>
      </c>
      <c r="JB484">
        <v>177186</v>
      </c>
      <c r="JC484"/>
      <c r="JD484">
        <v>101254</v>
      </c>
      <c r="JE484">
        <v>121176</v>
      </c>
      <c r="JF484">
        <v>108735</v>
      </c>
      <c r="JG484">
        <v>290710</v>
      </c>
      <c r="JH484">
        <v>47375</v>
      </c>
      <c r="JI484">
        <v>119080</v>
      </c>
      <c r="JJ484">
        <v>75122</v>
      </c>
      <c r="JK484">
        <v>457524</v>
      </c>
      <c r="JL484">
        <v>3695607</v>
      </c>
      <c r="JM484">
        <v>0</v>
      </c>
      <c r="JN484">
        <v>0</v>
      </c>
      <c r="JO484">
        <v>8273</v>
      </c>
      <c r="JP484">
        <v>32192</v>
      </c>
      <c r="JQ484">
        <v>0</v>
      </c>
      <c r="JR484">
        <v>0</v>
      </c>
      <c r="JS484">
        <v>40465</v>
      </c>
      <c r="JT484"/>
      <c r="JU484"/>
      <c r="JV484"/>
      <c r="JW484"/>
      <c r="JX484"/>
      <c r="JY484"/>
      <c r="JZ484"/>
      <c r="KA484"/>
      <c r="KB484"/>
      <c r="KC484"/>
      <c r="KD484"/>
      <c r="KE484"/>
      <c r="KF484">
        <v>80</v>
      </c>
      <c r="KG484">
        <v>107</v>
      </c>
      <c r="KH484">
        <v>60</v>
      </c>
      <c r="KI484">
        <v>49</v>
      </c>
      <c r="KJ484">
        <v>66</v>
      </c>
      <c r="KK484">
        <v>36</v>
      </c>
      <c r="KL484">
        <v>32</v>
      </c>
      <c r="KM484">
        <v>41</v>
      </c>
      <c r="KN484">
        <v>25</v>
      </c>
      <c r="KO484">
        <v>1</v>
      </c>
      <c r="KP484">
        <v>0</v>
      </c>
      <c r="KQ484">
        <v>0</v>
      </c>
      <c r="KR484">
        <v>1</v>
      </c>
      <c r="KS484">
        <v>0</v>
      </c>
      <c r="KT484">
        <v>0</v>
      </c>
      <c r="KU484">
        <v>1</v>
      </c>
      <c r="KV484">
        <v>0</v>
      </c>
      <c r="KW484">
        <v>0</v>
      </c>
      <c r="KX484">
        <v>0</v>
      </c>
      <c r="KY484">
        <v>0</v>
      </c>
      <c r="KZ484">
        <v>0</v>
      </c>
      <c r="LA484">
        <v>0</v>
      </c>
      <c r="LB484">
        <v>0</v>
      </c>
      <c r="LC484">
        <v>0</v>
      </c>
      <c r="LD484">
        <v>1</v>
      </c>
      <c r="LE484">
        <v>0</v>
      </c>
      <c r="LF484">
        <v>0</v>
      </c>
      <c r="LG484">
        <v>0</v>
      </c>
      <c r="LH484">
        <v>0</v>
      </c>
    </row>
    <row r="485" spans="1:320" s="34" customFormat="1" ht="15" customHeight="1" x14ac:dyDescent="0.25">
      <c r="A485" s="45">
        <v>206190855</v>
      </c>
      <c r="B485" s="45" t="s">
        <v>4401</v>
      </c>
      <c r="C485" s="46">
        <v>45292</v>
      </c>
      <c r="D485" s="46">
        <v>45657</v>
      </c>
      <c r="E485" s="47">
        <v>366</v>
      </c>
      <c r="F485" s="45" t="s">
        <v>883</v>
      </c>
      <c r="G485" s="45" t="s">
        <v>884</v>
      </c>
      <c r="H485" s="45" t="s">
        <v>1030</v>
      </c>
      <c r="I485" s="45" t="s">
        <v>886</v>
      </c>
      <c r="J485" s="45" t="s">
        <v>887</v>
      </c>
      <c r="K485" s="45" t="s">
        <v>1031</v>
      </c>
      <c r="L485" s="45" t="s">
        <v>2709</v>
      </c>
      <c r="M485" s="45" t="s">
        <v>4402</v>
      </c>
      <c r="N485" s="45" t="s">
        <v>4403</v>
      </c>
      <c r="O485" s="45" t="s">
        <v>1034</v>
      </c>
      <c r="P485" s="45" t="s">
        <v>3578</v>
      </c>
      <c r="Q485" s="45" t="s">
        <v>4404</v>
      </c>
      <c r="R485" t="s">
        <v>4405</v>
      </c>
      <c r="S485" s="45" t="s">
        <v>893</v>
      </c>
      <c r="T485"/>
      <c r="U485" s="47">
        <v>129</v>
      </c>
      <c r="V485" s="47">
        <v>129</v>
      </c>
      <c r="W485" s="47" t="s">
        <v>913</v>
      </c>
      <c r="X485" s="47">
        <v>47214</v>
      </c>
      <c r="Y485" s="47">
        <v>42107</v>
      </c>
      <c r="Z485" s="48">
        <v>205.29</v>
      </c>
      <c r="AA485" s="44">
        <v>223</v>
      </c>
      <c r="AB485" s="44">
        <v>222</v>
      </c>
      <c r="AC485" s="44">
        <v>2579</v>
      </c>
      <c r="AD485" s="44"/>
      <c r="AE485" s="44">
        <v>2245</v>
      </c>
      <c r="AF485" s="44">
        <v>33014</v>
      </c>
      <c r="AG485" s="44"/>
      <c r="AH485" s="47">
        <v>3883</v>
      </c>
      <c r="AI485" s="47">
        <v>342</v>
      </c>
      <c r="AJ485">
        <v>44</v>
      </c>
      <c r="AK485" t="s">
        <v>914</v>
      </c>
      <c r="AL485">
        <v>19607</v>
      </c>
      <c r="AM485"/>
      <c r="AN485"/>
      <c r="AO485"/>
      <c r="AP485">
        <v>22500</v>
      </c>
      <c r="AQ485"/>
      <c r="AR485" s="44"/>
      <c r="AS485" s="44"/>
      <c r="AT485" s="44"/>
      <c r="AU485" s="44">
        <v>23469055</v>
      </c>
      <c r="AV485" s="44">
        <v>5872680</v>
      </c>
      <c r="AW485" s="44">
        <v>7530983</v>
      </c>
      <c r="AX485" s="44">
        <v>109352</v>
      </c>
      <c r="AY485" s="44">
        <v>21920104</v>
      </c>
      <c r="AZ485" s="21">
        <v>19470552</v>
      </c>
      <c r="BA485" s="21">
        <v>2449552</v>
      </c>
      <c r="BB485" s="44"/>
      <c r="BC485" s="44"/>
      <c r="BD485" s="44"/>
      <c r="BE485" s="44">
        <v>2449552</v>
      </c>
      <c r="BF485" s="44">
        <v>1289455</v>
      </c>
      <c r="BG485" s="44"/>
      <c r="BH485" s="44">
        <v>1206785</v>
      </c>
      <c r="BI485" s="21">
        <v>18442990</v>
      </c>
      <c r="BJ485" s="21"/>
      <c r="BK485" s="21">
        <v>2388935</v>
      </c>
      <c r="BL485" s="21">
        <v>124830</v>
      </c>
      <c r="BM485" s="21">
        <v>16060</v>
      </c>
      <c r="BN485" s="21">
        <v>7156555</v>
      </c>
      <c r="BO485" s="21"/>
      <c r="BP485" s="21"/>
      <c r="BQ485" s="44"/>
      <c r="BR485" s="21">
        <v>16312500</v>
      </c>
      <c r="BS485" s="44"/>
      <c r="BT485" s="21"/>
      <c r="BU485" s="44"/>
      <c r="BV485" s="21"/>
      <c r="BW485" s="44">
        <v>2769159</v>
      </c>
      <c r="BX485" s="21"/>
      <c r="BY485" s="21"/>
      <c r="BZ485" s="21"/>
      <c r="CA485" s="44">
        <v>71897</v>
      </c>
      <c r="CB485" s="44"/>
      <c r="CC485" s="44"/>
      <c r="CD485" s="44"/>
      <c r="CE485" s="44"/>
      <c r="CF485" s="44"/>
      <c r="CG485" s="44">
        <v>3028140</v>
      </c>
      <c r="CH485" s="44"/>
      <c r="CI485" s="21">
        <v>3484</v>
      </c>
      <c r="CJ485" s="44"/>
      <c r="CK485" s="21"/>
      <c r="CL485" s="44"/>
      <c r="CM485" s="44">
        <v>123187</v>
      </c>
      <c r="CN485" s="44">
        <v>0</v>
      </c>
      <c r="CO485" s="44">
        <v>1532161</v>
      </c>
      <c r="CP485" s="44">
        <v>0</v>
      </c>
      <c r="CQ485" s="21">
        <v>1573128</v>
      </c>
      <c r="CR485" s="44">
        <v>365209</v>
      </c>
      <c r="CS485" s="44">
        <v>1916613</v>
      </c>
      <c r="CT485" s="44">
        <v>293776</v>
      </c>
      <c r="CU485" s="44"/>
      <c r="CV485" s="44">
        <v>68606</v>
      </c>
      <c r="CW485" s="21"/>
      <c r="CX485" s="21"/>
      <c r="CY485" s="21"/>
      <c r="CZ485" s="21"/>
      <c r="DA485" s="21"/>
      <c r="DB485" s="21"/>
      <c r="DC485" s="21"/>
      <c r="DD485" s="21"/>
      <c r="DE485" s="44"/>
      <c r="DF485" s="21"/>
      <c r="DG485" s="44"/>
      <c r="DH485" s="21"/>
      <c r="DI485" s="44"/>
      <c r="DJ485" s="44"/>
      <c r="DK485" s="44"/>
      <c r="DL485" s="44"/>
      <c r="DM485" s="21"/>
      <c r="DN485" s="44"/>
      <c r="DO485" s="44"/>
      <c r="DP485" s="44"/>
      <c r="DQ485" s="44"/>
      <c r="DR485" s="44"/>
      <c r="DS485" s="44"/>
      <c r="DT485" s="44"/>
      <c r="DU485" s="44"/>
      <c r="DV485" s="44"/>
      <c r="DW485" s="44"/>
      <c r="DX485" s="44"/>
      <c r="DY485" s="44"/>
      <c r="DZ485" s="44"/>
      <c r="EA485" s="44"/>
      <c r="EB485" s="21"/>
      <c r="EC485" s="44">
        <v>1063363</v>
      </c>
      <c r="ED485" s="44"/>
      <c r="EE485" s="21"/>
      <c r="EF485" s="44"/>
      <c r="EG485" s="21">
        <v>254701</v>
      </c>
      <c r="EH485" s="44"/>
      <c r="EI485" s="21">
        <v>3077350</v>
      </c>
      <c r="EJ485" s="44"/>
      <c r="EK485" s="44"/>
      <c r="EL485" s="21"/>
      <c r="EM485" s="44">
        <v>3131265</v>
      </c>
      <c r="EN485" s="44"/>
      <c r="EO485" s="44">
        <v>4304</v>
      </c>
      <c r="EP485" s="21"/>
      <c r="EQ485" s="21"/>
      <c r="ER485" s="21"/>
      <c r="ES485" s="21"/>
      <c r="ET485" s="44"/>
      <c r="EU485" s="21"/>
      <c r="EV485" s="44"/>
      <c r="EW485" s="21"/>
      <c r="EX485" s="44"/>
      <c r="EY485" s="44"/>
      <c r="EZ485" s="21"/>
      <c r="FA485" s="21"/>
      <c r="FB485" s="44"/>
      <c r="FC485" s="44"/>
      <c r="FD485" s="21"/>
      <c r="FE485" s="112"/>
      <c r="FF485" s="44"/>
      <c r="FG485" s="44">
        <v>9738072</v>
      </c>
      <c r="FH485" s="44">
        <v>2547333</v>
      </c>
      <c r="FI485" s="44">
        <v>7185147</v>
      </c>
      <c r="FJ485" s="44">
        <v>524729</v>
      </c>
      <c r="FK485" s="44">
        <v>3343061</v>
      </c>
      <c r="FL485" s="44"/>
      <c r="FM485" s="44"/>
      <c r="FN485" s="44"/>
      <c r="FO485" s="44">
        <v>8146396</v>
      </c>
      <c r="FP485" s="44"/>
      <c r="FQ485" s="44"/>
      <c r="FR485" s="44"/>
      <c r="FS485" s="44"/>
      <c r="FT485" s="44"/>
      <c r="FU485" s="44"/>
      <c r="FV485" s="21">
        <v>279856</v>
      </c>
      <c r="FW485" s="44"/>
      <c r="FX485" s="44">
        <v>299437</v>
      </c>
      <c r="FY485" s="44">
        <v>31521</v>
      </c>
      <c r="FZ485" s="44">
        <v>283141</v>
      </c>
      <c r="GA485" s="44">
        <v>34208</v>
      </c>
      <c r="GB485" s="44"/>
      <c r="GC485" s="44">
        <v>19668</v>
      </c>
      <c r="GD485" s="44">
        <v>789152</v>
      </c>
      <c r="GE485" s="44">
        <v>247751</v>
      </c>
      <c r="GF485" s="44">
        <v>177070</v>
      </c>
      <c r="GG485" s="44">
        <v>736833</v>
      </c>
      <c r="GH485" s="44">
        <v>134986</v>
      </c>
      <c r="GI485" s="44">
        <v>120116</v>
      </c>
      <c r="GJ485" s="44">
        <v>21077</v>
      </c>
      <c r="GK485" s="44">
        <v>3683620</v>
      </c>
      <c r="GL485" s="44">
        <v>67018</v>
      </c>
      <c r="GM485" s="44">
        <v>773996</v>
      </c>
      <c r="GN485" s="44">
        <v>56017</v>
      </c>
      <c r="GO485" s="44">
        <v>16828</v>
      </c>
      <c r="GP485" s="44"/>
      <c r="GQ485" s="44"/>
      <c r="GR485" s="44">
        <v>208800</v>
      </c>
      <c r="GS485" s="44">
        <v>5987039</v>
      </c>
      <c r="GT485" s="44"/>
      <c r="GU485" s="21">
        <v>8681248</v>
      </c>
      <c r="GV485" s="44">
        <v>361560</v>
      </c>
      <c r="GW485" s="44"/>
      <c r="GX485" s="44"/>
      <c r="GY485" s="44">
        <v>15029847</v>
      </c>
      <c r="GZ485" s="44">
        <v>2271113</v>
      </c>
      <c r="HA485" s="44"/>
      <c r="HB485" s="44"/>
      <c r="HC485" s="44">
        <v>12758734</v>
      </c>
      <c r="HD485" s="44">
        <v>15029847</v>
      </c>
      <c r="HE485" s="21"/>
      <c r="HF485" s="21"/>
      <c r="HG485" s="21">
        <v>10074</v>
      </c>
      <c r="HH485" s="21"/>
      <c r="HI485" s="21">
        <v>0</v>
      </c>
      <c r="HJ485" s="44"/>
      <c r="HK485" s="21">
        <v>9978111</v>
      </c>
      <c r="HL485" s="21">
        <v>2259329</v>
      </c>
      <c r="HM485" s="21">
        <v>12237440</v>
      </c>
      <c r="HN485" s="21">
        <v>-3556192</v>
      </c>
      <c r="HO485" s="21"/>
      <c r="HP485" s="44"/>
      <c r="HQ485" s="47"/>
      <c r="HR485" s="47"/>
      <c r="HS485" s="47"/>
      <c r="HT485" s="47" t="s">
        <v>3884</v>
      </c>
      <c r="HU485" s="47">
        <v>2975158.0300000003</v>
      </c>
      <c r="HV485" s="47">
        <v>5175</v>
      </c>
      <c r="HW485" s="47">
        <v>0</v>
      </c>
      <c r="HX485" s="47">
        <v>27224</v>
      </c>
      <c r="HY485" s="47">
        <v>76472</v>
      </c>
      <c r="HZ485" s="47">
        <v>96957</v>
      </c>
      <c r="IA485" s="47">
        <v>36555</v>
      </c>
      <c r="IB485" s="47">
        <v>0</v>
      </c>
      <c r="IC485" s="47">
        <v>2350</v>
      </c>
      <c r="ID485"/>
      <c r="IE485" s="47">
        <v>4102</v>
      </c>
      <c r="IF485"/>
      <c r="IG485" s="47"/>
      <c r="IH485" s="47">
        <v>19523</v>
      </c>
      <c r="II485">
        <v>3515</v>
      </c>
      <c r="IJ485">
        <v>3809</v>
      </c>
      <c r="IK485">
        <v>430</v>
      </c>
      <c r="IL485">
        <v>12225</v>
      </c>
      <c r="IM485">
        <v>288337</v>
      </c>
      <c r="IN485">
        <v>0</v>
      </c>
      <c r="IO485">
        <v>0</v>
      </c>
      <c r="IP485">
        <v>0</v>
      </c>
      <c r="IQ485">
        <v>0</v>
      </c>
      <c r="IR485">
        <v>0</v>
      </c>
      <c r="IS485">
        <v>0</v>
      </c>
      <c r="IT485">
        <v>0</v>
      </c>
      <c r="IU485">
        <v>390286</v>
      </c>
      <c r="IV485">
        <v>0</v>
      </c>
      <c r="IW485">
        <v>1504344</v>
      </c>
      <c r="IX485">
        <v>2839048</v>
      </c>
      <c r="IY485">
        <v>2170233</v>
      </c>
      <c r="IZ485">
        <v>1432836</v>
      </c>
      <c r="JA485">
        <v>0</v>
      </c>
      <c r="JB485">
        <v>80755</v>
      </c>
      <c r="JC485"/>
      <c r="JD485">
        <v>116984</v>
      </c>
      <c r="JE485"/>
      <c r="JF485"/>
      <c r="JG485">
        <v>400222</v>
      </c>
      <c r="JH485">
        <v>106997</v>
      </c>
      <c r="JI485">
        <v>92625</v>
      </c>
      <c r="JJ485">
        <v>16707</v>
      </c>
      <c r="JK485">
        <v>587035</v>
      </c>
      <c r="JL485">
        <v>9738072</v>
      </c>
      <c r="JM485">
        <v>0</v>
      </c>
      <c r="JN485">
        <v>0</v>
      </c>
      <c r="JO485">
        <v>0</v>
      </c>
      <c r="JP485">
        <v>0</v>
      </c>
      <c r="JQ485">
        <v>0</v>
      </c>
      <c r="JR485">
        <v>0</v>
      </c>
      <c r="JS485">
        <v>0</v>
      </c>
      <c r="JT485"/>
      <c r="JU485"/>
      <c r="JV485"/>
      <c r="JW485"/>
      <c r="JX485"/>
      <c r="JY485"/>
      <c r="JZ485"/>
      <c r="KA485"/>
      <c r="KB485"/>
      <c r="KC485"/>
      <c r="KD485"/>
      <c r="KE485"/>
      <c r="KF485">
        <v>207</v>
      </c>
      <c r="KG485">
        <v>290</v>
      </c>
      <c r="KH485">
        <v>151</v>
      </c>
      <c r="KI485">
        <v>148</v>
      </c>
      <c r="KJ485">
        <v>213</v>
      </c>
      <c r="KK485">
        <v>107</v>
      </c>
      <c r="KL485">
        <v>67</v>
      </c>
      <c r="KM485">
        <v>98</v>
      </c>
      <c r="KN485">
        <v>46</v>
      </c>
      <c r="KO485">
        <v>1</v>
      </c>
      <c r="KP485">
        <v>0</v>
      </c>
      <c r="KQ485">
        <v>0</v>
      </c>
      <c r="KR485">
        <v>0</v>
      </c>
      <c r="KS485">
        <v>0</v>
      </c>
      <c r="KT485">
        <v>1</v>
      </c>
      <c r="KU485">
        <v>1</v>
      </c>
      <c r="KV485">
        <v>0</v>
      </c>
      <c r="KW485">
        <v>0</v>
      </c>
      <c r="KX485">
        <v>0</v>
      </c>
      <c r="KY485">
        <v>1</v>
      </c>
      <c r="KZ485">
        <v>0</v>
      </c>
      <c r="LA485">
        <v>0</v>
      </c>
      <c r="LB485">
        <v>0</v>
      </c>
      <c r="LC485">
        <v>0</v>
      </c>
      <c r="LD485">
        <v>1</v>
      </c>
      <c r="LE485">
        <v>0</v>
      </c>
      <c r="LF485">
        <v>0</v>
      </c>
      <c r="LG485">
        <v>0</v>
      </c>
      <c r="LH485">
        <v>0</v>
      </c>
    </row>
    <row r="486" spans="1:320" s="34" customFormat="1" ht="15" customHeight="1" x14ac:dyDescent="0.25">
      <c r="A486" s="45">
        <v>206190858</v>
      </c>
      <c r="B486" s="45" t="s">
        <v>4406</v>
      </c>
      <c r="C486" s="46">
        <v>45292</v>
      </c>
      <c r="D486" s="46">
        <v>45657</v>
      </c>
      <c r="E486" s="47">
        <v>366</v>
      </c>
      <c r="F486" s="45" t="s">
        <v>883</v>
      </c>
      <c r="G486" s="45" t="s">
        <v>893</v>
      </c>
      <c r="H486" s="45" t="s">
        <v>1030</v>
      </c>
      <c r="I486" s="45" t="s">
        <v>916</v>
      </c>
      <c r="J486" s="45" t="s">
        <v>331</v>
      </c>
      <c r="K486" s="45" t="s">
        <v>1031</v>
      </c>
      <c r="L486" s="45" t="s">
        <v>2747</v>
      </c>
      <c r="M486" s="45" t="s">
        <v>4407</v>
      </c>
      <c r="N486" s="45" t="s">
        <v>4408</v>
      </c>
      <c r="O486" s="45" t="s">
        <v>2764</v>
      </c>
      <c r="P486" s="45" t="s">
        <v>4409</v>
      </c>
      <c r="Q486" s="45" t="s">
        <v>4410</v>
      </c>
      <c r="R486" t="s">
        <v>4411</v>
      </c>
      <c r="S486" s="45" t="s">
        <v>884</v>
      </c>
      <c r="T486"/>
      <c r="U486" s="47">
        <v>99</v>
      </c>
      <c r="V486" s="47">
        <v>99</v>
      </c>
      <c r="W486" s="47" t="s">
        <v>894</v>
      </c>
      <c r="X486" s="47">
        <v>36234</v>
      </c>
      <c r="Y486" s="47">
        <v>26076</v>
      </c>
      <c r="Z486" s="48">
        <v>162.59</v>
      </c>
      <c r="AA486" s="44">
        <v>85</v>
      </c>
      <c r="AB486" s="44">
        <v>92</v>
      </c>
      <c r="AC486" s="44">
        <v>603</v>
      </c>
      <c r="AD486" s="44"/>
      <c r="AE486" s="44">
        <v>739</v>
      </c>
      <c r="AF486" s="44">
        <v>9704</v>
      </c>
      <c r="AG486" s="44"/>
      <c r="AH486" s="47">
        <v>686</v>
      </c>
      <c r="AI486" s="47">
        <v>13817</v>
      </c>
      <c r="AJ486">
        <v>527</v>
      </c>
      <c r="AK486" t="s">
        <v>895</v>
      </c>
      <c r="AL486">
        <v>26076</v>
      </c>
      <c r="AM486"/>
      <c r="AN486"/>
      <c r="AO486"/>
      <c r="AP486"/>
      <c r="AQ486"/>
      <c r="AR486" s="44"/>
      <c r="AS486" s="44"/>
      <c r="AT486" s="44"/>
      <c r="AU486" s="44">
        <v>8967261</v>
      </c>
      <c r="AV486" s="44">
        <v>1384476</v>
      </c>
      <c r="AW486" s="44">
        <v>204106</v>
      </c>
      <c r="AX486" s="44">
        <v>12510</v>
      </c>
      <c r="AY486" s="44">
        <v>10160141</v>
      </c>
      <c r="AZ486" s="21">
        <v>11094197</v>
      </c>
      <c r="BA486" s="21">
        <v>-934056</v>
      </c>
      <c r="BB486" s="44">
        <v>4634158</v>
      </c>
      <c r="BC486" s="44"/>
      <c r="BD486" s="44"/>
      <c r="BE486" s="44">
        <v>3700102</v>
      </c>
      <c r="BF486" s="44">
        <v>284385</v>
      </c>
      <c r="BG486" s="44"/>
      <c r="BH486" s="44">
        <v>199685</v>
      </c>
      <c r="BI486" s="21">
        <v>2853745</v>
      </c>
      <c r="BJ486" s="21"/>
      <c r="BK486" s="21">
        <v>313660</v>
      </c>
      <c r="BL486" s="21">
        <v>5172413</v>
      </c>
      <c r="BM486" s="21">
        <v>143373</v>
      </c>
      <c r="BN486" s="21">
        <v>8967261</v>
      </c>
      <c r="BO486" s="21"/>
      <c r="BP486" s="21"/>
      <c r="BQ486" s="44"/>
      <c r="BR486" s="21"/>
      <c r="BS486" s="44"/>
      <c r="BT486" s="21"/>
      <c r="BU486" s="44"/>
      <c r="BV486" s="21"/>
      <c r="BW486" s="44">
        <v>525495</v>
      </c>
      <c r="BX486" s="21"/>
      <c r="BY486" s="21"/>
      <c r="BZ486" s="21"/>
      <c r="CA486" s="44">
        <v>1494</v>
      </c>
      <c r="CB486" s="44"/>
      <c r="CC486" s="44">
        <v>22404</v>
      </c>
      <c r="CD486" s="44"/>
      <c r="CE486" s="44"/>
      <c r="CF486" s="44"/>
      <c r="CG486" s="44">
        <v>779579</v>
      </c>
      <c r="CH486" s="44"/>
      <c r="CI486" s="21">
        <v>54932</v>
      </c>
      <c r="CJ486" s="44"/>
      <c r="CK486" s="21">
        <v>572</v>
      </c>
      <c r="CL486" s="44"/>
      <c r="CM486" s="44">
        <v>56970</v>
      </c>
      <c r="CN486" s="44">
        <v>0</v>
      </c>
      <c r="CO486" s="44">
        <v>503899</v>
      </c>
      <c r="CP486" s="44">
        <v>0</v>
      </c>
      <c r="CQ486" s="21">
        <v>673218</v>
      </c>
      <c r="CR486" s="44">
        <v>52119</v>
      </c>
      <c r="CS486" s="44">
        <v>90504</v>
      </c>
      <c r="CT486" s="44">
        <v>4656</v>
      </c>
      <c r="CU486" s="44"/>
      <c r="CV486" s="44">
        <v>3110</v>
      </c>
      <c r="CW486" s="21"/>
      <c r="CX486" s="21"/>
      <c r="CY486" s="21"/>
      <c r="CZ486" s="21"/>
      <c r="DA486" s="21"/>
      <c r="DB486" s="21"/>
      <c r="DC486" s="21"/>
      <c r="DD486" s="21"/>
      <c r="DE486" s="44"/>
      <c r="DF486" s="21"/>
      <c r="DG486" s="44"/>
      <c r="DH486" s="21"/>
      <c r="DI486" s="44"/>
      <c r="DJ486" s="44"/>
      <c r="DK486" s="44"/>
      <c r="DL486" s="44"/>
      <c r="DM486" s="21"/>
      <c r="DN486" s="44"/>
      <c r="DO486" s="44"/>
      <c r="DP486" s="44"/>
      <c r="DQ486" s="44"/>
      <c r="DR486" s="44"/>
      <c r="DS486" s="44"/>
      <c r="DT486" s="44"/>
      <c r="DU486" s="44"/>
      <c r="DV486" s="44"/>
      <c r="DW486" s="44"/>
      <c r="DX486" s="44"/>
      <c r="DY486" s="44"/>
      <c r="DZ486" s="44"/>
      <c r="EA486" s="44"/>
      <c r="EB486" s="21"/>
      <c r="EC486" s="44">
        <v>242308</v>
      </c>
      <c r="ED486" s="44"/>
      <c r="EE486" s="21"/>
      <c r="EF486" s="44"/>
      <c r="EG486" s="21">
        <v>389863</v>
      </c>
      <c r="EH486" s="44"/>
      <c r="EI486" s="21">
        <v>-662099</v>
      </c>
      <c r="EJ486" s="44"/>
      <c r="EK486" s="44"/>
      <c r="EL486" s="21"/>
      <c r="EM486" s="44">
        <v>247866</v>
      </c>
      <c r="EN486" s="44"/>
      <c r="EO486" s="44">
        <v>-13832</v>
      </c>
      <c r="EP486" s="21"/>
      <c r="EQ486" s="21"/>
      <c r="ER486" s="21"/>
      <c r="ES486" s="21"/>
      <c r="ET486" s="44"/>
      <c r="EU486" s="21"/>
      <c r="EV486" s="44"/>
      <c r="EW486" s="21"/>
      <c r="EX486" s="44"/>
      <c r="EY486" s="44"/>
      <c r="EZ486" s="21"/>
      <c r="FA486" s="21"/>
      <c r="FB486" s="44"/>
      <c r="FC486" s="44"/>
      <c r="FD486" s="21"/>
      <c r="FE486" s="112"/>
      <c r="FF486" s="44"/>
      <c r="FG486" s="44">
        <v>6802275</v>
      </c>
      <c r="FH486" s="44">
        <v>2671903</v>
      </c>
      <c r="FI486" s="44">
        <v>13625028</v>
      </c>
      <c r="FJ486" s="44">
        <v>266887</v>
      </c>
      <c r="FK486" s="44">
        <v>4629025</v>
      </c>
      <c r="FL486" s="44"/>
      <c r="FM486" s="44"/>
      <c r="FN486" s="44"/>
      <c r="FO486" s="44"/>
      <c r="FP486" s="44"/>
      <c r="FQ486" s="44"/>
      <c r="FR486" s="44"/>
      <c r="FS486" s="44"/>
      <c r="FT486" s="44">
        <v>3761</v>
      </c>
      <c r="FU486" s="44"/>
      <c r="FV486" s="21">
        <v>276334</v>
      </c>
      <c r="FW486" s="44"/>
      <c r="FX486" s="44">
        <v>349060</v>
      </c>
      <c r="FY486" s="44">
        <v>31044</v>
      </c>
      <c r="FZ486" s="44">
        <v>83114</v>
      </c>
      <c r="GA486" s="44">
        <v>10442</v>
      </c>
      <c r="GB486" s="44"/>
      <c r="GC486" s="44">
        <v>7050</v>
      </c>
      <c r="GD486" s="44">
        <v>546570</v>
      </c>
      <c r="GE486" s="44">
        <v>89543</v>
      </c>
      <c r="GF486" s="44">
        <v>237891</v>
      </c>
      <c r="GG486" s="44">
        <v>1545507</v>
      </c>
      <c r="GH486" s="44">
        <v>77456</v>
      </c>
      <c r="GI486" s="44">
        <v>213452</v>
      </c>
      <c r="GJ486" s="44">
        <v>122719</v>
      </c>
      <c r="GK486" s="44">
        <v>2588083</v>
      </c>
      <c r="GL486" s="44">
        <v>197198</v>
      </c>
      <c r="GM486" s="44">
        <v>1293</v>
      </c>
      <c r="GN486" s="44">
        <v>3807</v>
      </c>
      <c r="GO486" s="44"/>
      <c r="GP486" s="44">
        <v>74403</v>
      </c>
      <c r="GQ486" s="44">
        <v>278</v>
      </c>
      <c r="GR486" s="44">
        <v>6167</v>
      </c>
      <c r="GS486" s="44">
        <v>24724296</v>
      </c>
      <c r="GT486" s="44">
        <v>13335740</v>
      </c>
      <c r="GU486" s="21">
        <v>33196780</v>
      </c>
      <c r="GV486" s="44">
        <v>2490022</v>
      </c>
      <c r="GW486" s="44">
        <v>214435</v>
      </c>
      <c r="GX486" s="44"/>
      <c r="GY486" s="44">
        <v>73961273</v>
      </c>
      <c r="GZ486" s="44">
        <v>2776772</v>
      </c>
      <c r="HA486" s="44">
        <v>17906775</v>
      </c>
      <c r="HB486" s="44">
        <v>43491378</v>
      </c>
      <c r="HC486" s="44">
        <v>9786348</v>
      </c>
      <c r="HD486" s="44">
        <v>73961273</v>
      </c>
      <c r="HE486" s="21"/>
      <c r="HF486" s="21"/>
      <c r="HG486" s="21"/>
      <c r="HH486" s="21"/>
      <c r="HI486" s="21">
        <v>7734996</v>
      </c>
      <c r="HJ486" s="44">
        <v>56962090</v>
      </c>
      <c r="HK486" s="21"/>
      <c r="HL486" s="21">
        <v>9453594</v>
      </c>
      <c r="HM486" s="21">
        <v>74150680</v>
      </c>
      <c r="HN486" s="21">
        <v>-40953900</v>
      </c>
      <c r="HO486" s="21"/>
      <c r="HP486" s="44"/>
      <c r="HQ486" s="47">
        <v>24958697</v>
      </c>
      <c r="HR486" s="47">
        <v>44586378</v>
      </c>
      <c r="HS486" s="47">
        <v>-1095000</v>
      </c>
      <c r="HT486" s="47" t="s">
        <v>4412</v>
      </c>
      <c r="HU486" s="47">
        <v>23963542.360000003</v>
      </c>
      <c r="HV486" s="47">
        <v>2018</v>
      </c>
      <c r="HW486" s="47">
        <v>0</v>
      </c>
      <c r="HX486" s="47">
        <v>2789</v>
      </c>
      <c r="HY486" s="47">
        <v>31857</v>
      </c>
      <c r="HZ486" s="47">
        <v>77873</v>
      </c>
      <c r="IA486" s="47">
        <v>0</v>
      </c>
      <c r="IB486" s="47">
        <v>0</v>
      </c>
      <c r="IC486" s="47">
        <v>5509</v>
      </c>
      <c r="ID486"/>
      <c r="IE486" s="47">
        <v>1504</v>
      </c>
      <c r="IF486">
        <v>2300</v>
      </c>
      <c r="IG486" s="47">
        <v>6231</v>
      </c>
      <c r="IH486" s="47"/>
      <c r="II486">
        <v>2339</v>
      </c>
      <c r="IJ486">
        <v>2781</v>
      </c>
      <c r="IK486">
        <v>503</v>
      </c>
      <c r="IL486">
        <v>21209</v>
      </c>
      <c r="IM486">
        <v>156913</v>
      </c>
      <c r="IN486">
        <v>0</v>
      </c>
      <c r="IO486">
        <v>0</v>
      </c>
      <c r="IP486">
        <v>192</v>
      </c>
      <c r="IQ486">
        <v>0</v>
      </c>
      <c r="IR486">
        <v>0</v>
      </c>
      <c r="IS486">
        <v>0</v>
      </c>
      <c r="IT486">
        <v>192</v>
      </c>
      <c r="IU486">
        <v>132684</v>
      </c>
      <c r="IV486">
        <v>0</v>
      </c>
      <c r="IW486">
        <v>152247</v>
      </c>
      <c r="IX486">
        <v>1017296</v>
      </c>
      <c r="IY486">
        <v>1606350</v>
      </c>
      <c r="IZ486">
        <v>0</v>
      </c>
      <c r="JA486">
        <v>0</v>
      </c>
      <c r="JB486">
        <v>257232</v>
      </c>
      <c r="JC486"/>
      <c r="JD486">
        <v>36761</v>
      </c>
      <c r="JE486">
        <v>45912</v>
      </c>
      <c r="JF486">
        <v>124509</v>
      </c>
      <c r="JG486"/>
      <c r="JH486">
        <v>52589</v>
      </c>
      <c r="JI486">
        <v>62766</v>
      </c>
      <c r="JJ486">
        <v>27276</v>
      </c>
      <c r="JK486">
        <v>975406</v>
      </c>
      <c r="JL486">
        <v>4491028</v>
      </c>
      <c r="JM486">
        <v>0</v>
      </c>
      <c r="JN486">
        <v>0</v>
      </c>
      <c r="JO486">
        <v>8064</v>
      </c>
      <c r="JP486">
        <v>0</v>
      </c>
      <c r="JQ486">
        <v>0</v>
      </c>
      <c r="JR486">
        <v>0</v>
      </c>
      <c r="JS486">
        <v>8064</v>
      </c>
      <c r="JT486"/>
      <c r="JU486"/>
      <c r="JV486"/>
      <c r="JW486"/>
      <c r="JX486"/>
      <c r="JY486"/>
      <c r="JZ486"/>
      <c r="KA486"/>
      <c r="KB486"/>
      <c r="KC486"/>
      <c r="KD486"/>
      <c r="KE486"/>
      <c r="KF486">
        <v>167</v>
      </c>
      <c r="KG486">
        <v>217</v>
      </c>
      <c r="KH486">
        <v>136</v>
      </c>
      <c r="KI486">
        <v>62</v>
      </c>
      <c r="KJ486">
        <v>74</v>
      </c>
      <c r="KK486">
        <v>50</v>
      </c>
      <c r="KL486">
        <v>41</v>
      </c>
      <c r="KM486">
        <v>48</v>
      </c>
      <c r="KN486">
        <v>32</v>
      </c>
      <c r="KO486">
        <v>0</v>
      </c>
      <c r="KP486">
        <v>1</v>
      </c>
      <c r="KQ486">
        <v>0</v>
      </c>
      <c r="KR486">
        <v>0</v>
      </c>
      <c r="KS486">
        <v>1</v>
      </c>
      <c r="KT486">
        <v>0</v>
      </c>
      <c r="KU486">
        <v>1</v>
      </c>
      <c r="KV486">
        <v>0</v>
      </c>
      <c r="KW486">
        <v>0</v>
      </c>
      <c r="KX486">
        <v>0</v>
      </c>
      <c r="KY486">
        <v>0</v>
      </c>
      <c r="KZ486">
        <v>0</v>
      </c>
      <c r="LA486">
        <v>0</v>
      </c>
      <c r="LB486">
        <v>0</v>
      </c>
      <c r="LC486">
        <v>0</v>
      </c>
      <c r="LD486">
        <v>0</v>
      </c>
      <c r="LE486">
        <v>0</v>
      </c>
      <c r="LF486">
        <v>1</v>
      </c>
      <c r="LG486">
        <v>0</v>
      </c>
      <c r="LH486">
        <v>0</v>
      </c>
    </row>
    <row r="487" spans="1:320" s="34" customFormat="1" ht="15" customHeight="1" x14ac:dyDescent="0.25">
      <c r="A487" s="45">
        <v>206190861</v>
      </c>
      <c r="B487" s="45" t="s">
        <v>4413</v>
      </c>
      <c r="C487" s="46">
        <v>45292</v>
      </c>
      <c r="D487" s="46">
        <v>45657</v>
      </c>
      <c r="E487" s="47">
        <v>366</v>
      </c>
      <c r="F487" s="45" t="s">
        <v>883</v>
      </c>
      <c r="G487" s="45" t="s">
        <v>884</v>
      </c>
      <c r="H487" s="45" t="s">
        <v>1030</v>
      </c>
      <c r="I487" s="45" t="s">
        <v>886</v>
      </c>
      <c r="J487" s="45" t="s">
        <v>887</v>
      </c>
      <c r="K487" s="45" t="s">
        <v>1031</v>
      </c>
      <c r="L487" s="45" t="s">
        <v>2867</v>
      </c>
      <c r="M487" s="45" t="s">
        <v>4414</v>
      </c>
      <c r="N487" s="45" t="s">
        <v>4415</v>
      </c>
      <c r="O487" s="45" t="s">
        <v>1050</v>
      </c>
      <c r="P487" s="45" t="s">
        <v>2870</v>
      </c>
      <c r="Q487" s="45" t="s">
        <v>4416</v>
      </c>
      <c r="R487" t="s">
        <v>4417</v>
      </c>
      <c r="S487" s="45" t="s">
        <v>893</v>
      </c>
      <c r="T487"/>
      <c r="U487" s="47">
        <v>195</v>
      </c>
      <c r="V487" s="47">
        <v>195</v>
      </c>
      <c r="W487" s="47" t="s">
        <v>913</v>
      </c>
      <c r="X487" s="47">
        <v>71370</v>
      </c>
      <c r="Y487" s="47">
        <v>67718</v>
      </c>
      <c r="Z487" s="48">
        <v>206.71</v>
      </c>
      <c r="AA487" s="44">
        <v>436</v>
      </c>
      <c r="AB487" s="44">
        <v>438</v>
      </c>
      <c r="AC487" s="44">
        <v>8286</v>
      </c>
      <c r="AD487" s="44"/>
      <c r="AE487" s="44"/>
      <c r="AF487" s="44">
        <v>57173</v>
      </c>
      <c r="AG487" s="44"/>
      <c r="AH487" s="47">
        <v>243</v>
      </c>
      <c r="AI487" s="47">
        <v>353</v>
      </c>
      <c r="AJ487">
        <v>1663</v>
      </c>
      <c r="AK487" t="s">
        <v>895</v>
      </c>
      <c r="AL487">
        <v>67718</v>
      </c>
      <c r="AM487"/>
      <c r="AN487"/>
      <c r="AO487"/>
      <c r="AP487"/>
      <c r="AQ487"/>
      <c r="AR487" s="44"/>
      <c r="AS487" s="44"/>
      <c r="AT487" s="44"/>
      <c r="AU487" s="44">
        <v>20786754</v>
      </c>
      <c r="AV487" s="44">
        <v>2638417</v>
      </c>
      <c r="AW487" s="44">
        <v>-318513</v>
      </c>
      <c r="AX487" s="44">
        <v>834373</v>
      </c>
      <c r="AY487" s="44">
        <v>24578057</v>
      </c>
      <c r="AZ487" s="21">
        <v>23561147</v>
      </c>
      <c r="BA487" s="21">
        <v>1016910</v>
      </c>
      <c r="BB487" s="44"/>
      <c r="BC487" s="44"/>
      <c r="BD487" s="44"/>
      <c r="BE487" s="44">
        <v>1016910</v>
      </c>
      <c r="BF487" s="44">
        <v>2558258</v>
      </c>
      <c r="BG487" s="44"/>
      <c r="BH487" s="44"/>
      <c r="BI487" s="21">
        <v>17535355</v>
      </c>
      <c r="BJ487" s="21"/>
      <c r="BK487" s="21">
        <v>74600</v>
      </c>
      <c r="BL487" s="21">
        <v>108000</v>
      </c>
      <c r="BM487" s="21">
        <v>510541</v>
      </c>
      <c r="BN487" s="21">
        <v>20786754</v>
      </c>
      <c r="BO487" s="21"/>
      <c r="BP487" s="21"/>
      <c r="BQ487" s="44"/>
      <c r="BR487" s="21"/>
      <c r="BS487" s="44"/>
      <c r="BT487" s="21"/>
      <c r="BU487" s="44"/>
      <c r="BV487" s="21"/>
      <c r="BW487" s="44">
        <v>2577536</v>
      </c>
      <c r="BX487" s="21"/>
      <c r="BY487" s="21"/>
      <c r="BZ487" s="21"/>
      <c r="CA487" s="44"/>
      <c r="CB487" s="44"/>
      <c r="CC487" s="44">
        <v>9700</v>
      </c>
      <c r="CD487" s="44"/>
      <c r="CE487" s="44"/>
      <c r="CF487" s="44"/>
      <c r="CG487" s="44">
        <v>5752</v>
      </c>
      <c r="CH487" s="44"/>
      <c r="CI487" s="21">
        <v>11495</v>
      </c>
      <c r="CJ487" s="44"/>
      <c r="CK487" s="21">
        <v>33934</v>
      </c>
      <c r="CL487" s="44"/>
      <c r="CM487" s="44">
        <v>118297</v>
      </c>
      <c r="CN487" s="44">
        <v>0</v>
      </c>
      <c r="CO487" s="44">
        <v>683274</v>
      </c>
      <c r="CP487" s="44">
        <v>0</v>
      </c>
      <c r="CQ487" s="21">
        <v>1196304</v>
      </c>
      <c r="CR487" s="44">
        <v>105740</v>
      </c>
      <c r="CS487" s="44">
        <v>482727</v>
      </c>
      <c r="CT487" s="44">
        <v>48789</v>
      </c>
      <c r="CU487" s="44"/>
      <c r="CV487" s="44">
        <v>3286</v>
      </c>
      <c r="CW487" s="21"/>
      <c r="CX487" s="21"/>
      <c r="CY487" s="21"/>
      <c r="CZ487" s="21"/>
      <c r="DA487" s="21"/>
      <c r="DB487" s="21"/>
      <c r="DC487" s="21"/>
      <c r="DD487" s="21"/>
      <c r="DE487" s="44"/>
      <c r="DF487" s="21"/>
      <c r="DG487" s="44"/>
      <c r="DH487" s="21"/>
      <c r="DI487" s="44"/>
      <c r="DJ487" s="44"/>
      <c r="DK487" s="44"/>
      <c r="DL487" s="44"/>
      <c r="DM487" s="21"/>
      <c r="DN487" s="44"/>
      <c r="DO487" s="44"/>
      <c r="DP487" s="44"/>
      <c r="DQ487" s="44"/>
      <c r="DR487" s="44"/>
      <c r="DS487" s="44"/>
      <c r="DT487" s="44"/>
      <c r="DU487" s="44"/>
      <c r="DV487" s="44"/>
      <c r="DW487" s="44"/>
      <c r="DX487" s="44"/>
      <c r="DY487" s="44"/>
      <c r="DZ487" s="44"/>
      <c r="EA487" s="44"/>
      <c r="EB487" s="21"/>
      <c r="EC487" s="44">
        <v>-1374074</v>
      </c>
      <c r="ED487" s="44"/>
      <c r="EE487" s="21"/>
      <c r="EF487" s="44"/>
      <c r="EG487" s="21"/>
      <c r="EH487" s="44"/>
      <c r="EI487" s="21">
        <v>925281</v>
      </c>
      <c r="EJ487" s="44"/>
      <c r="EK487" s="44"/>
      <c r="EL487" s="21"/>
      <c r="EM487" s="44">
        <v>14120</v>
      </c>
      <c r="EN487" s="44"/>
      <c r="EO487" s="44">
        <v>116160</v>
      </c>
      <c r="EP487" s="21"/>
      <c r="EQ487" s="21"/>
      <c r="ER487" s="21"/>
      <c r="ES487" s="21"/>
      <c r="ET487" s="44"/>
      <c r="EU487" s="21"/>
      <c r="EV487" s="44"/>
      <c r="EW487" s="21"/>
      <c r="EX487" s="44"/>
      <c r="EY487" s="44"/>
      <c r="EZ487" s="21"/>
      <c r="FA487" s="21"/>
      <c r="FB487" s="44"/>
      <c r="FC487" s="44"/>
      <c r="FD487" s="21"/>
      <c r="FE487" s="112"/>
      <c r="FF487" s="44"/>
      <c r="FG487" s="44">
        <v>7283545</v>
      </c>
      <c r="FH487" s="44">
        <v>2618644</v>
      </c>
      <c r="FI487" s="44">
        <v>13658958</v>
      </c>
      <c r="FJ487" s="44">
        <v>891391</v>
      </c>
      <c r="FK487" s="44">
        <v>9608496</v>
      </c>
      <c r="FL487" s="44"/>
      <c r="FM487" s="44"/>
      <c r="FN487" s="44"/>
      <c r="FO487" s="44"/>
      <c r="FP487" s="44"/>
      <c r="FQ487" s="44"/>
      <c r="FR487" s="44"/>
      <c r="FS487" s="44"/>
      <c r="FT487" s="44">
        <v>132</v>
      </c>
      <c r="FU487" s="44"/>
      <c r="FV487" s="21">
        <v>386597</v>
      </c>
      <c r="FW487" s="44"/>
      <c r="FX487" s="44">
        <v>385222</v>
      </c>
      <c r="FY487" s="44">
        <v>42567</v>
      </c>
      <c r="FZ487" s="44">
        <v>129858</v>
      </c>
      <c r="GA487" s="44">
        <v>29792</v>
      </c>
      <c r="GB487" s="44"/>
      <c r="GC487" s="44">
        <v>5942</v>
      </c>
      <c r="GD487" s="44">
        <v>671280</v>
      </c>
      <c r="GE487" s="44">
        <v>665866</v>
      </c>
      <c r="GF487" s="44">
        <v>839688</v>
      </c>
      <c r="GG487" s="44">
        <v>2361848</v>
      </c>
      <c r="GH487" s="44">
        <v>147084</v>
      </c>
      <c r="GI487" s="44">
        <v>711882</v>
      </c>
      <c r="GJ487" s="44">
        <v>284209</v>
      </c>
      <c r="GK487" s="44">
        <v>5052342</v>
      </c>
      <c r="GL487" s="44">
        <v>15351</v>
      </c>
      <c r="GM487" s="44">
        <v>1867143</v>
      </c>
      <c r="GN487" s="44">
        <v>119018</v>
      </c>
      <c r="GO487" s="44">
        <v>5172</v>
      </c>
      <c r="GP487" s="44"/>
      <c r="GQ487" s="44"/>
      <c r="GR487" s="44">
        <v>231658</v>
      </c>
      <c r="GS487" s="44">
        <v>15388535</v>
      </c>
      <c r="GT487" s="44"/>
      <c r="GU487" s="21">
        <v>419457</v>
      </c>
      <c r="GV487" s="44"/>
      <c r="GW487" s="44">
        <v>14280100</v>
      </c>
      <c r="GX487" s="44"/>
      <c r="GY487" s="44">
        <v>30088092</v>
      </c>
      <c r="GZ487" s="44">
        <v>4088271</v>
      </c>
      <c r="HA487" s="44"/>
      <c r="HB487" s="44"/>
      <c r="HC487" s="44">
        <v>25999821</v>
      </c>
      <c r="HD487" s="44">
        <v>30088092</v>
      </c>
      <c r="HE487" s="21">
        <v>8599728</v>
      </c>
      <c r="HF487" s="21">
        <v>14280100</v>
      </c>
      <c r="HG487" s="21"/>
      <c r="HH487" s="21"/>
      <c r="HI487" s="21">
        <v>0</v>
      </c>
      <c r="HJ487" s="44"/>
      <c r="HK487" s="21">
        <v>764917</v>
      </c>
      <c r="HL487" s="21">
        <v>487872</v>
      </c>
      <c r="HM487" s="21">
        <v>1252789</v>
      </c>
      <c r="HN487" s="21">
        <v>-833332</v>
      </c>
      <c r="HO487" s="21"/>
      <c r="HP487" s="44"/>
      <c r="HQ487" s="47"/>
      <c r="HR487" s="47"/>
      <c r="HS487" s="47"/>
      <c r="HT487" s="47" t="s">
        <v>1855</v>
      </c>
      <c r="HU487" s="47">
        <v>122648.12999999999</v>
      </c>
      <c r="HV487" s="47">
        <v>1886</v>
      </c>
      <c r="HW487" s="47">
        <v>0</v>
      </c>
      <c r="HX487" s="47">
        <v>12086</v>
      </c>
      <c r="HY487" s="47">
        <v>39319</v>
      </c>
      <c r="HZ487" s="47">
        <v>163821</v>
      </c>
      <c r="IA487" s="47">
        <v>0</v>
      </c>
      <c r="IB487" s="47">
        <v>0</v>
      </c>
      <c r="IC487" s="47">
        <v>1974</v>
      </c>
      <c r="ID487"/>
      <c r="IE487" s="47">
        <v>8833</v>
      </c>
      <c r="IF487"/>
      <c r="IG487" s="47"/>
      <c r="IH487" s="47"/>
      <c r="II487">
        <v>3995</v>
      </c>
      <c r="IJ487">
        <v>22196</v>
      </c>
      <c r="IK487">
        <v>3933</v>
      </c>
      <c r="IL487">
        <v>8810</v>
      </c>
      <c r="IM487">
        <v>266853</v>
      </c>
      <c r="IN487">
        <v>0</v>
      </c>
      <c r="IO487">
        <v>8</v>
      </c>
      <c r="IP487">
        <v>4177</v>
      </c>
      <c r="IQ487">
        <v>36801</v>
      </c>
      <c r="IR487">
        <v>0</v>
      </c>
      <c r="IS487">
        <v>0</v>
      </c>
      <c r="IT487">
        <v>40986</v>
      </c>
      <c r="IU487">
        <v>132330</v>
      </c>
      <c r="IV487">
        <v>0</v>
      </c>
      <c r="IW487">
        <v>587269</v>
      </c>
      <c r="IX487">
        <v>1386767</v>
      </c>
      <c r="IY487">
        <v>3600786</v>
      </c>
      <c r="IZ487">
        <v>0</v>
      </c>
      <c r="JA487">
        <v>0</v>
      </c>
      <c r="JB487">
        <v>87718</v>
      </c>
      <c r="JC487"/>
      <c r="JD487">
        <v>173471</v>
      </c>
      <c r="JE487"/>
      <c r="JF487"/>
      <c r="JG487"/>
      <c r="JH487">
        <v>104312</v>
      </c>
      <c r="JI487">
        <v>417283</v>
      </c>
      <c r="JJ487">
        <v>248282</v>
      </c>
      <c r="JK487">
        <v>545327</v>
      </c>
      <c r="JL487">
        <v>7283545</v>
      </c>
      <c r="JM487">
        <v>0</v>
      </c>
      <c r="JN487">
        <v>488</v>
      </c>
      <c r="JO487">
        <v>192501</v>
      </c>
      <c r="JP487">
        <v>1032638</v>
      </c>
      <c r="JQ487">
        <v>0</v>
      </c>
      <c r="JR487">
        <v>0</v>
      </c>
      <c r="JS487">
        <v>1225627</v>
      </c>
      <c r="JT487"/>
      <c r="JU487"/>
      <c r="JV487"/>
      <c r="JW487"/>
      <c r="JX487"/>
      <c r="JY487"/>
      <c r="JZ487"/>
      <c r="KA487"/>
      <c r="KB487"/>
      <c r="KC487"/>
      <c r="KD487"/>
      <c r="KE487"/>
      <c r="KF487">
        <v>145</v>
      </c>
      <c r="KG487">
        <v>206</v>
      </c>
      <c r="KH487">
        <v>130</v>
      </c>
      <c r="KI487">
        <v>110</v>
      </c>
      <c r="KJ487">
        <v>160</v>
      </c>
      <c r="KK487">
        <v>103</v>
      </c>
      <c r="KL487">
        <v>78</v>
      </c>
      <c r="KM487">
        <v>110</v>
      </c>
      <c r="KN487">
        <v>72</v>
      </c>
      <c r="KO487">
        <v>1</v>
      </c>
      <c r="KP487">
        <v>0</v>
      </c>
      <c r="KQ487">
        <v>0</v>
      </c>
      <c r="KR487">
        <v>0</v>
      </c>
      <c r="KS487">
        <v>0</v>
      </c>
      <c r="KT487">
        <v>1</v>
      </c>
      <c r="KU487">
        <v>1</v>
      </c>
      <c r="KV487">
        <v>0</v>
      </c>
      <c r="KW487">
        <v>0</v>
      </c>
      <c r="KX487">
        <v>0</v>
      </c>
      <c r="KY487">
        <v>0</v>
      </c>
      <c r="KZ487">
        <v>0</v>
      </c>
      <c r="LA487">
        <v>0</v>
      </c>
      <c r="LB487">
        <v>0</v>
      </c>
      <c r="LC487">
        <v>0</v>
      </c>
      <c r="LD487">
        <v>1</v>
      </c>
      <c r="LE487">
        <v>0</v>
      </c>
      <c r="LF487">
        <v>0</v>
      </c>
      <c r="LG487">
        <v>0</v>
      </c>
      <c r="LH487">
        <v>0</v>
      </c>
    </row>
    <row r="488" spans="1:320" s="34" customFormat="1" ht="15" customHeight="1" x14ac:dyDescent="0.25">
      <c r="A488" s="45">
        <v>206190868</v>
      </c>
      <c r="B488" s="45" t="s">
        <v>4418</v>
      </c>
      <c r="C488" s="46">
        <v>45292</v>
      </c>
      <c r="D488" s="46">
        <v>45657</v>
      </c>
      <c r="E488" s="47">
        <v>366</v>
      </c>
      <c r="F488" s="45" t="s">
        <v>883</v>
      </c>
      <c r="G488" s="45" t="s">
        <v>884</v>
      </c>
      <c r="H488" s="45" t="s">
        <v>1030</v>
      </c>
      <c r="I488" s="45" t="s">
        <v>886</v>
      </c>
      <c r="J488" s="45" t="s">
        <v>887</v>
      </c>
      <c r="K488" s="45" t="s">
        <v>1031</v>
      </c>
      <c r="L488" s="45" t="s">
        <v>2709</v>
      </c>
      <c r="M488" s="45" t="s">
        <v>4419</v>
      </c>
      <c r="N488" s="45" t="s">
        <v>4420</v>
      </c>
      <c r="O488" s="45" t="s">
        <v>1034</v>
      </c>
      <c r="P488" s="45" t="s">
        <v>3023</v>
      </c>
      <c r="Q488" s="45" t="s">
        <v>4421</v>
      </c>
      <c r="R488" t="s">
        <v>4422</v>
      </c>
      <c r="S488" s="45" t="s">
        <v>893</v>
      </c>
      <c r="T488"/>
      <c r="U488" s="47">
        <v>114</v>
      </c>
      <c r="V488" s="47">
        <v>114</v>
      </c>
      <c r="W488" s="47" t="s">
        <v>913</v>
      </c>
      <c r="X488" s="47">
        <v>41724</v>
      </c>
      <c r="Y488" s="47">
        <v>24299</v>
      </c>
      <c r="Z488" s="48">
        <v>126.87</v>
      </c>
      <c r="AA488" s="44">
        <v>245</v>
      </c>
      <c r="AB488" s="44">
        <v>259</v>
      </c>
      <c r="AC488" s="44">
        <v>677</v>
      </c>
      <c r="AD488" s="44">
        <v>579</v>
      </c>
      <c r="AE488" s="44">
        <v>476</v>
      </c>
      <c r="AF488" s="44">
        <v>22388</v>
      </c>
      <c r="AG488" s="44"/>
      <c r="AH488" s="47">
        <v>152</v>
      </c>
      <c r="AI488" s="47">
        <v>27</v>
      </c>
      <c r="AJ488"/>
      <c r="AK488" t="s">
        <v>914</v>
      </c>
      <c r="AL488">
        <v>13529</v>
      </c>
      <c r="AM488"/>
      <c r="AN488"/>
      <c r="AO488"/>
      <c r="AP488">
        <v>10770</v>
      </c>
      <c r="AQ488"/>
      <c r="AR488" s="44"/>
      <c r="AS488" s="44"/>
      <c r="AT488" s="44"/>
      <c r="AU488" s="44">
        <v>9592000</v>
      </c>
      <c r="AV488" s="44">
        <v>1940978</v>
      </c>
      <c r="AW488" s="44">
        <v>-1809545</v>
      </c>
      <c r="AX488" s="44">
        <v>10224</v>
      </c>
      <c r="AY488" s="44">
        <v>13352747</v>
      </c>
      <c r="AZ488" s="21">
        <v>12777543</v>
      </c>
      <c r="BA488" s="21">
        <v>575204</v>
      </c>
      <c r="BB488" s="44"/>
      <c r="BC488" s="44"/>
      <c r="BD488" s="44"/>
      <c r="BE488" s="44">
        <v>575204</v>
      </c>
      <c r="BF488" s="44">
        <v>296400</v>
      </c>
      <c r="BG488" s="44">
        <v>224800</v>
      </c>
      <c r="BH488" s="44">
        <v>124600</v>
      </c>
      <c r="BI488" s="21">
        <v>8861800</v>
      </c>
      <c r="BJ488" s="21"/>
      <c r="BK488" s="21">
        <v>75400</v>
      </c>
      <c r="BL488" s="21">
        <v>9000</v>
      </c>
      <c r="BM488" s="21"/>
      <c r="BN488" s="21">
        <v>4084000</v>
      </c>
      <c r="BO488" s="21"/>
      <c r="BP488" s="21"/>
      <c r="BQ488" s="44"/>
      <c r="BR488" s="21">
        <v>5508000</v>
      </c>
      <c r="BS488" s="44"/>
      <c r="BT488" s="21"/>
      <c r="BU488" s="44"/>
      <c r="BV488" s="21"/>
      <c r="BW488" s="44">
        <v>310499</v>
      </c>
      <c r="BX488" s="21"/>
      <c r="BY488" s="21">
        <v>36367</v>
      </c>
      <c r="BZ488" s="21"/>
      <c r="CA488" s="44">
        <v>35032</v>
      </c>
      <c r="CB488" s="44"/>
      <c r="CC488" s="44">
        <v>1509307</v>
      </c>
      <c r="CD488" s="44"/>
      <c r="CE488" s="44"/>
      <c r="CF488" s="44"/>
      <c r="CG488" s="44">
        <v>49773</v>
      </c>
      <c r="CH488" s="44"/>
      <c r="CI488" s="21"/>
      <c r="CJ488" s="44"/>
      <c r="CK488" s="21"/>
      <c r="CL488" s="44"/>
      <c r="CM488" s="44">
        <v>218940</v>
      </c>
      <c r="CN488" s="44">
        <v>46510</v>
      </c>
      <c r="CO488" s="44">
        <v>149451</v>
      </c>
      <c r="CP488" s="44">
        <v>1120200</v>
      </c>
      <c r="CQ488" s="21">
        <v>142145</v>
      </c>
      <c r="CR488" s="44">
        <v>122145</v>
      </c>
      <c r="CS488" s="44">
        <v>64165</v>
      </c>
      <c r="CT488" s="44">
        <v>50411</v>
      </c>
      <c r="CU488" s="44"/>
      <c r="CV488" s="44">
        <v>27011</v>
      </c>
      <c r="CW488" s="21"/>
      <c r="CX488" s="21"/>
      <c r="CY488" s="21"/>
      <c r="CZ488" s="21"/>
      <c r="DA488" s="21"/>
      <c r="DB488" s="21"/>
      <c r="DC488" s="21"/>
      <c r="DD488" s="21"/>
      <c r="DE488" s="44"/>
      <c r="DF488" s="21"/>
      <c r="DG488" s="44"/>
      <c r="DH488" s="21"/>
      <c r="DI488" s="44"/>
      <c r="DJ488" s="44"/>
      <c r="DK488" s="44"/>
      <c r="DL488" s="44"/>
      <c r="DM488" s="21"/>
      <c r="DN488" s="44"/>
      <c r="DO488" s="44"/>
      <c r="DP488" s="44"/>
      <c r="DQ488" s="44"/>
      <c r="DR488" s="44"/>
      <c r="DS488" s="44"/>
      <c r="DT488" s="44"/>
      <c r="DU488" s="44"/>
      <c r="DV488" s="44"/>
      <c r="DW488" s="44"/>
      <c r="DX488" s="44"/>
      <c r="DY488" s="44"/>
      <c r="DZ488" s="44"/>
      <c r="EA488" s="44"/>
      <c r="EB488" s="21"/>
      <c r="EC488" s="44">
        <v>-216615</v>
      </c>
      <c r="ED488" s="44"/>
      <c r="EE488" s="21">
        <v>-163427</v>
      </c>
      <c r="EF488" s="44"/>
      <c r="EG488" s="21">
        <v>-54736</v>
      </c>
      <c r="EH488" s="44"/>
      <c r="EI488" s="21">
        <v>-1386475</v>
      </c>
      <c r="EJ488" s="44"/>
      <c r="EK488" s="44"/>
      <c r="EL488" s="21"/>
      <c r="EM488" s="44">
        <v>11708</v>
      </c>
      <c r="EN488" s="44"/>
      <c r="EO488" s="44"/>
      <c r="EP488" s="21"/>
      <c r="EQ488" s="21"/>
      <c r="ER488" s="21"/>
      <c r="ES488" s="21"/>
      <c r="ET488" s="44"/>
      <c r="EU488" s="21"/>
      <c r="EV488" s="44"/>
      <c r="EW488" s="21"/>
      <c r="EX488" s="44"/>
      <c r="EY488" s="44"/>
      <c r="EZ488" s="21"/>
      <c r="FA488" s="21"/>
      <c r="FB488" s="44"/>
      <c r="FC488" s="44"/>
      <c r="FD488" s="21"/>
      <c r="FE488" s="112"/>
      <c r="FF488" s="44"/>
      <c r="FG488" s="44">
        <v>7279086</v>
      </c>
      <c r="FH488" s="44">
        <v>1585305</v>
      </c>
      <c r="FI488" s="44">
        <v>3913152</v>
      </c>
      <c r="FJ488" s="44">
        <v>276453</v>
      </c>
      <c r="FK488" s="44">
        <v>2804648</v>
      </c>
      <c r="FL488" s="44"/>
      <c r="FM488" s="44"/>
      <c r="FN488" s="44"/>
      <c r="FO488" s="44">
        <v>3896323</v>
      </c>
      <c r="FP488" s="44"/>
      <c r="FQ488" s="44"/>
      <c r="FR488" s="44"/>
      <c r="FS488" s="44"/>
      <c r="FT488" s="44">
        <v>61624</v>
      </c>
      <c r="FU488" s="44">
        <v>20665</v>
      </c>
      <c r="FV488" s="21">
        <v>31826</v>
      </c>
      <c r="FW488" s="44">
        <v>851137</v>
      </c>
      <c r="FX488" s="44">
        <v>35976</v>
      </c>
      <c r="FY488" s="44">
        <v>27011</v>
      </c>
      <c r="FZ488" s="44">
        <v>37802</v>
      </c>
      <c r="GA488" s="44">
        <v>24834</v>
      </c>
      <c r="GB488" s="44"/>
      <c r="GC488" s="44">
        <v>22120</v>
      </c>
      <c r="GD488" s="44">
        <v>595404</v>
      </c>
      <c r="GE488" s="44">
        <v>313307</v>
      </c>
      <c r="GF488" s="44">
        <v>156076</v>
      </c>
      <c r="GG488" s="44">
        <v>627906</v>
      </c>
      <c r="GH488" s="44">
        <v>84161</v>
      </c>
      <c r="GI488" s="44">
        <v>137926</v>
      </c>
      <c r="GJ488" s="44">
        <v>102849</v>
      </c>
      <c r="GK488" s="44">
        <v>1803953</v>
      </c>
      <c r="GL488" s="44">
        <v>45454</v>
      </c>
      <c r="GM488" s="44">
        <v>1052305</v>
      </c>
      <c r="GN488" s="44">
        <v>21089</v>
      </c>
      <c r="GO488" s="44">
        <v>23147</v>
      </c>
      <c r="GP488" s="44"/>
      <c r="GQ488" s="44"/>
      <c r="GR488" s="44"/>
      <c r="GS488" s="44">
        <v>4276322</v>
      </c>
      <c r="GT488" s="44"/>
      <c r="GU488" s="21">
        <v>82065</v>
      </c>
      <c r="GV488" s="44"/>
      <c r="GW488" s="44">
        <v>13900</v>
      </c>
      <c r="GX488" s="44"/>
      <c r="GY488" s="44">
        <v>4372287</v>
      </c>
      <c r="GZ488" s="44">
        <v>3667608</v>
      </c>
      <c r="HA488" s="44"/>
      <c r="HB488" s="44"/>
      <c r="HC488" s="44">
        <v>704679</v>
      </c>
      <c r="HD488" s="44">
        <v>4372287</v>
      </c>
      <c r="HE488" s="21"/>
      <c r="HF488" s="21">
        <v>13900</v>
      </c>
      <c r="HG488" s="21"/>
      <c r="HH488" s="21"/>
      <c r="HI488" s="21">
        <v>0</v>
      </c>
      <c r="HJ488" s="44"/>
      <c r="HK488" s="21">
        <v>888438</v>
      </c>
      <c r="HL488" s="21">
        <v>654081</v>
      </c>
      <c r="HM488" s="21">
        <v>1542519</v>
      </c>
      <c r="HN488" s="21">
        <v>-1460454</v>
      </c>
      <c r="HO488" s="21"/>
      <c r="HP488" s="44"/>
      <c r="HQ488" s="47"/>
      <c r="HR488" s="47"/>
      <c r="HS488" s="47"/>
      <c r="HT488" s="47" t="s">
        <v>1799</v>
      </c>
      <c r="HU488" s="47">
        <v>36676.080000000002</v>
      </c>
      <c r="HV488" s="47">
        <v>1913</v>
      </c>
      <c r="HW488" s="47">
        <v>0</v>
      </c>
      <c r="HX488" s="47">
        <v>14156</v>
      </c>
      <c r="HY488" s="47">
        <v>50906</v>
      </c>
      <c r="HZ488" s="47">
        <v>66376</v>
      </c>
      <c r="IA488" s="47">
        <v>0</v>
      </c>
      <c r="IB488" s="47">
        <v>0</v>
      </c>
      <c r="IC488" s="47">
        <v>5892</v>
      </c>
      <c r="ID488">
        <v>18598</v>
      </c>
      <c r="IE488" s="47">
        <v>11766</v>
      </c>
      <c r="IF488">
        <v>12215</v>
      </c>
      <c r="IG488" s="47">
        <v>5520</v>
      </c>
      <c r="IH488" s="47">
        <v>17836</v>
      </c>
      <c r="II488">
        <v>2578</v>
      </c>
      <c r="IJ488">
        <v>5624</v>
      </c>
      <c r="IK488">
        <v>2162</v>
      </c>
      <c r="IL488">
        <v>12975</v>
      </c>
      <c r="IM488">
        <v>228517</v>
      </c>
      <c r="IN488">
        <v>0</v>
      </c>
      <c r="IO488">
        <v>0</v>
      </c>
      <c r="IP488">
        <v>444</v>
      </c>
      <c r="IQ488">
        <v>8184</v>
      </c>
      <c r="IR488">
        <v>0</v>
      </c>
      <c r="IS488">
        <v>0</v>
      </c>
      <c r="IT488">
        <v>8628</v>
      </c>
      <c r="IU488">
        <v>137944</v>
      </c>
      <c r="IV488">
        <v>0</v>
      </c>
      <c r="IW488">
        <v>778630</v>
      </c>
      <c r="IX488">
        <v>2084745</v>
      </c>
      <c r="IY488">
        <v>1624191</v>
      </c>
      <c r="IZ488">
        <v>0</v>
      </c>
      <c r="JA488">
        <v>0</v>
      </c>
      <c r="JB488">
        <v>279385</v>
      </c>
      <c r="JC488">
        <v>692265</v>
      </c>
      <c r="JD488">
        <v>228270</v>
      </c>
      <c r="JE488">
        <v>219257</v>
      </c>
      <c r="JF488">
        <v>97931</v>
      </c>
      <c r="JG488">
        <v>367607</v>
      </c>
      <c r="JH488">
        <v>69688</v>
      </c>
      <c r="JI488">
        <v>110570</v>
      </c>
      <c r="JJ488">
        <v>85684</v>
      </c>
      <c r="JK488">
        <v>502919</v>
      </c>
      <c r="JL488">
        <v>7279086</v>
      </c>
      <c r="JM488">
        <v>0</v>
      </c>
      <c r="JN488">
        <v>0</v>
      </c>
      <c r="JO488">
        <v>21300</v>
      </c>
      <c r="JP488">
        <v>250554</v>
      </c>
      <c r="JQ488">
        <v>0</v>
      </c>
      <c r="JR488">
        <v>0</v>
      </c>
      <c r="JS488">
        <v>271854</v>
      </c>
      <c r="JT488"/>
      <c r="JU488"/>
      <c r="JV488"/>
      <c r="JW488"/>
      <c r="JX488"/>
      <c r="JY488">
        <v>18598</v>
      </c>
      <c r="JZ488"/>
      <c r="KA488"/>
      <c r="KB488"/>
      <c r="KC488"/>
      <c r="KD488"/>
      <c r="KE488">
        <v>692265</v>
      </c>
      <c r="KF488">
        <v>137</v>
      </c>
      <c r="KG488">
        <v>168</v>
      </c>
      <c r="KH488">
        <v>128</v>
      </c>
      <c r="KI488">
        <v>81</v>
      </c>
      <c r="KJ488">
        <v>99</v>
      </c>
      <c r="KK488">
        <v>73</v>
      </c>
      <c r="KL488">
        <v>39</v>
      </c>
      <c r="KM488">
        <v>48</v>
      </c>
      <c r="KN488">
        <v>35</v>
      </c>
      <c r="KO488">
        <v>1</v>
      </c>
      <c r="KP488">
        <v>0</v>
      </c>
      <c r="KQ488">
        <v>0</v>
      </c>
      <c r="KR488">
        <v>0</v>
      </c>
      <c r="KS488">
        <v>0</v>
      </c>
      <c r="KT488">
        <v>1</v>
      </c>
      <c r="KU488">
        <v>1</v>
      </c>
      <c r="KV488">
        <v>0</v>
      </c>
      <c r="KW488">
        <v>0</v>
      </c>
      <c r="KX488">
        <v>0</v>
      </c>
      <c r="KY488">
        <v>1</v>
      </c>
      <c r="KZ488">
        <v>0</v>
      </c>
      <c r="LA488">
        <v>0</v>
      </c>
      <c r="LB488">
        <v>0</v>
      </c>
      <c r="LC488">
        <v>0</v>
      </c>
      <c r="LD488">
        <v>1</v>
      </c>
      <c r="LE488">
        <v>0</v>
      </c>
      <c r="LF488">
        <v>0</v>
      </c>
      <c r="LG488">
        <v>0</v>
      </c>
      <c r="LH488">
        <v>0</v>
      </c>
    </row>
    <row r="489" spans="1:320" s="34" customFormat="1" ht="15" customHeight="1" x14ac:dyDescent="0.25">
      <c r="A489" s="45">
        <v>206190871</v>
      </c>
      <c r="B489" s="45" t="s">
        <v>1268</v>
      </c>
      <c r="C489" s="46">
        <v>45210</v>
      </c>
      <c r="D489" s="46">
        <v>45412</v>
      </c>
      <c r="E489" s="47">
        <v>203</v>
      </c>
      <c r="F489" s="45" t="s">
        <v>883</v>
      </c>
      <c r="G489" s="45" t="s">
        <v>884</v>
      </c>
      <c r="H489" s="45" t="s">
        <v>1030</v>
      </c>
      <c r="I489" s="45" t="s">
        <v>886</v>
      </c>
      <c r="J489" s="45" t="s">
        <v>887</v>
      </c>
      <c r="K489" s="45" t="s">
        <v>1031</v>
      </c>
      <c r="L489" s="45" t="s">
        <v>2822</v>
      </c>
      <c r="M489" s="45" t="s">
        <v>1269</v>
      </c>
      <c r="N489" s="45" t="s">
        <v>1270</v>
      </c>
      <c r="O489" s="45" t="s">
        <v>1034</v>
      </c>
      <c r="P489" s="45" t="s">
        <v>4007</v>
      </c>
      <c r="Q489" s="45" t="s">
        <v>4423</v>
      </c>
      <c r="R489" t="s">
        <v>1271</v>
      </c>
      <c r="S489" s="45" t="s">
        <v>893</v>
      </c>
      <c r="T489"/>
      <c r="U489" s="47">
        <v>87</v>
      </c>
      <c r="V489" s="47">
        <v>87</v>
      </c>
      <c r="W489" s="47" t="s">
        <v>894</v>
      </c>
      <c r="X489" s="47">
        <v>17661</v>
      </c>
      <c r="Y489" s="47">
        <v>15877</v>
      </c>
      <c r="Z489" s="48">
        <v>89.9</v>
      </c>
      <c r="AA489" s="44">
        <v>145</v>
      </c>
      <c r="AB489" s="44">
        <v>125</v>
      </c>
      <c r="AC489" s="44">
        <v>3341</v>
      </c>
      <c r="AD489" s="44"/>
      <c r="AE489" s="44">
        <v>1784</v>
      </c>
      <c r="AF489" s="44">
        <v>7784</v>
      </c>
      <c r="AG489" s="44">
        <v>1501</v>
      </c>
      <c r="AH489" s="47">
        <v>182</v>
      </c>
      <c r="AI489" s="47">
        <v>30</v>
      </c>
      <c r="AJ489">
        <v>1255</v>
      </c>
      <c r="AK489" t="s">
        <v>895</v>
      </c>
      <c r="AL489">
        <v>15877</v>
      </c>
      <c r="AM489"/>
      <c r="AN489"/>
      <c r="AO489"/>
      <c r="AP489"/>
      <c r="AQ489"/>
      <c r="AR489" s="44"/>
      <c r="AS489" s="44"/>
      <c r="AT489" s="44"/>
      <c r="AU489" s="44">
        <v>7877596</v>
      </c>
      <c r="AV489" s="44">
        <v>3367268</v>
      </c>
      <c r="AW489" s="44">
        <v>3817295</v>
      </c>
      <c r="AX489" s="44"/>
      <c r="AY489" s="44">
        <v>7427569</v>
      </c>
      <c r="AZ489" s="21">
        <v>7176916</v>
      </c>
      <c r="BA489" s="21">
        <v>250653</v>
      </c>
      <c r="BB489" s="44">
        <v>184182</v>
      </c>
      <c r="BC489" s="44">
        <v>800</v>
      </c>
      <c r="BD489" s="44"/>
      <c r="BE489" s="44">
        <v>434035</v>
      </c>
      <c r="BF489" s="44">
        <v>2667913</v>
      </c>
      <c r="BG489" s="44"/>
      <c r="BH489" s="44">
        <v>617571</v>
      </c>
      <c r="BI489" s="21">
        <v>2800507</v>
      </c>
      <c r="BJ489" s="21">
        <v>1204479</v>
      </c>
      <c r="BK489" s="21">
        <v>145806</v>
      </c>
      <c r="BL489" s="21">
        <v>10350</v>
      </c>
      <c r="BM489" s="21">
        <v>430970</v>
      </c>
      <c r="BN489" s="21">
        <v>7877596</v>
      </c>
      <c r="BO489" s="21"/>
      <c r="BP489" s="21"/>
      <c r="BQ489" s="44"/>
      <c r="BR489" s="21"/>
      <c r="BS489" s="44"/>
      <c r="BT489" s="21"/>
      <c r="BU489" s="44"/>
      <c r="BV489" s="21"/>
      <c r="BW489" s="44">
        <v>2136667</v>
      </c>
      <c r="BX489" s="21"/>
      <c r="BY489" s="21"/>
      <c r="BZ489" s="21"/>
      <c r="CA489" s="44">
        <v>92488</v>
      </c>
      <c r="CB489" s="44"/>
      <c r="CC489" s="44">
        <v>127822</v>
      </c>
      <c r="CD489" s="44"/>
      <c r="CE489" s="44">
        <v>845512</v>
      </c>
      <c r="CF489" s="44"/>
      <c r="CG489" s="44">
        <v>148807</v>
      </c>
      <c r="CH489" s="44"/>
      <c r="CI489" s="21">
        <v>745</v>
      </c>
      <c r="CJ489" s="44"/>
      <c r="CK489" s="21">
        <v>15227</v>
      </c>
      <c r="CL489" s="44"/>
      <c r="CM489" s="44">
        <v>0</v>
      </c>
      <c r="CN489" s="44">
        <v>28474</v>
      </c>
      <c r="CO489" s="44">
        <v>1039568</v>
      </c>
      <c r="CP489" s="44">
        <v>0</v>
      </c>
      <c r="CQ489" s="21">
        <v>1062092</v>
      </c>
      <c r="CR489" s="44">
        <v>264573</v>
      </c>
      <c r="CS489" s="44">
        <v>861999</v>
      </c>
      <c r="CT489" s="44">
        <v>64197</v>
      </c>
      <c r="CU489" s="44"/>
      <c r="CV489" s="44">
        <v>46365</v>
      </c>
      <c r="CW489" s="21"/>
      <c r="CX489" s="21"/>
      <c r="CY489" s="21"/>
      <c r="CZ489" s="21"/>
      <c r="DA489" s="21"/>
      <c r="DB489" s="21"/>
      <c r="DC489" s="21"/>
      <c r="DD489" s="21"/>
      <c r="DE489" s="44"/>
      <c r="DF489" s="21"/>
      <c r="DG489" s="44"/>
      <c r="DH489" s="21"/>
      <c r="DI489" s="44"/>
      <c r="DJ489" s="44"/>
      <c r="DK489" s="44"/>
      <c r="DL489" s="44"/>
      <c r="DM489" s="21"/>
      <c r="DN489" s="44"/>
      <c r="DO489" s="44"/>
      <c r="DP489" s="44"/>
      <c r="DQ489" s="44"/>
      <c r="DR489" s="44"/>
      <c r="DS489" s="44"/>
      <c r="DT489" s="44"/>
      <c r="DU489" s="44"/>
      <c r="DV489" s="44"/>
      <c r="DW489" s="44"/>
      <c r="DX489" s="44"/>
      <c r="DY489" s="44">
        <v>-10701</v>
      </c>
      <c r="DZ489" s="44"/>
      <c r="EA489" s="44"/>
      <c r="EB489" s="21"/>
      <c r="EC489" s="44">
        <v>1104641</v>
      </c>
      <c r="ED489" s="44"/>
      <c r="EE489" s="21"/>
      <c r="EF489" s="44"/>
      <c r="EG489" s="21">
        <v>230469</v>
      </c>
      <c r="EH489" s="44"/>
      <c r="EI489" s="21">
        <v>870801</v>
      </c>
      <c r="EJ489" s="44"/>
      <c r="EK489" s="44">
        <v>1266236</v>
      </c>
      <c r="EL489" s="21"/>
      <c r="EM489" s="44">
        <v>247910</v>
      </c>
      <c r="EN489" s="44"/>
      <c r="EO489" s="44">
        <v>107939</v>
      </c>
      <c r="EP489" s="21"/>
      <c r="EQ489" s="21"/>
      <c r="ER489" s="21"/>
      <c r="ES489" s="21"/>
      <c r="ET489" s="44"/>
      <c r="EU489" s="21"/>
      <c r="EV489" s="44"/>
      <c r="EW489" s="21"/>
      <c r="EX489" s="44"/>
      <c r="EY489" s="44"/>
      <c r="EZ489" s="21"/>
      <c r="FA489" s="21"/>
      <c r="FB489" s="44"/>
      <c r="FC489" s="44"/>
      <c r="FD489" s="21"/>
      <c r="FE489" s="112"/>
      <c r="FF489" s="44"/>
      <c r="FG489" s="44">
        <v>3780825</v>
      </c>
      <c r="FH489" s="44">
        <v>837692</v>
      </c>
      <c r="FI489" s="44">
        <v>2558399</v>
      </c>
      <c r="FJ489" s="44">
        <v>185775</v>
      </c>
      <c r="FK489" s="44">
        <v>3047970</v>
      </c>
      <c r="FL489" s="44"/>
      <c r="FM489" s="44"/>
      <c r="FN489" s="44"/>
      <c r="FO489" s="44"/>
      <c r="FP489" s="44"/>
      <c r="FQ489" s="44"/>
      <c r="FR489" s="44"/>
      <c r="FS489" s="44"/>
      <c r="FT489" s="44"/>
      <c r="FU489" s="44">
        <v>14669</v>
      </c>
      <c r="FV489" s="21">
        <v>187415</v>
      </c>
      <c r="FW489" s="44"/>
      <c r="FX489" s="44">
        <v>220981</v>
      </c>
      <c r="FY489" s="44">
        <v>28290</v>
      </c>
      <c r="FZ489" s="44">
        <v>139700</v>
      </c>
      <c r="GA489" s="44">
        <v>22243</v>
      </c>
      <c r="GB489" s="44"/>
      <c r="GC489" s="44">
        <v>30491</v>
      </c>
      <c r="GD489" s="44">
        <v>293314</v>
      </c>
      <c r="GE489" s="44">
        <v>166300</v>
      </c>
      <c r="GF489" s="44">
        <v>38618</v>
      </c>
      <c r="GG489" s="44">
        <v>382683</v>
      </c>
      <c r="GH489" s="44">
        <v>51329</v>
      </c>
      <c r="GI489" s="44">
        <v>92722</v>
      </c>
      <c r="GJ489" s="44">
        <v>76531</v>
      </c>
      <c r="GK489" s="44">
        <v>1796623</v>
      </c>
      <c r="GL489" s="44">
        <v>35151</v>
      </c>
      <c r="GM489" s="44">
        <v>342227</v>
      </c>
      <c r="GN489" s="44">
        <v>13266</v>
      </c>
      <c r="GO489" s="44">
        <v>6657</v>
      </c>
      <c r="GP489" s="44"/>
      <c r="GQ489" s="44">
        <v>44734</v>
      </c>
      <c r="GR489" s="44">
        <v>145002</v>
      </c>
      <c r="GS489" s="44">
        <v>4597773</v>
      </c>
      <c r="GT489" s="44"/>
      <c r="GU489" s="21">
        <v>192028</v>
      </c>
      <c r="GV489" s="44">
        <v>143824</v>
      </c>
      <c r="GW489" s="44">
        <v>3478870</v>
      </c>
      <c r="GX489" s="44">
        <v>1746628</v>
      </c>
      <c r="GY489" s="44">
        <v>10159123</v>
      </c>
      <c r="GZ489" s="44">
        <v>11799605</v>
      </c>
      <c r="HA489" s="44"/>
      <c r="HB489" s="44"/>
      <c r="HC489" s="44">
        <v>-1640482</v>
      </c>
      <c r="HD489" s="44">
        <v>10159123</v>
      </c>
      <c r="HE489" s="21">
        <v>495423</v>
      </c>
      <c r="HF489" s="21"/>
      <c r="HG489" s="21">
        <v>5514878</v>
      </c>
      <c r="HH489" s="21"/>
      <c r="HI489" s="21">
        <v>0</v>
      </c>
      <c r="HJ489" s="44"/>
      <c r="HK489" s="21">
        <v>240987</v>
      </c>
      <c r="HL489" s="21">
        <v>224311</v>
      </c>
      <c r="HM489" s="21">
        <v>465298</v>
      </c>
      <c r="HN489" s="21">
        <v>-273270</v>
      </c>
      <c r="HO489" s="21"/>
      <c r="HP489" s="44"/>
      <c r="HQ489" s="47"/>
      <c r="HR489" s="47"/>
      <c r="HS489" s="47"/>
      <c r="HT489" s="47" t="s">
        <v>2425</v>
      </c>
      <c r="HU489" s="47">
        <v>471984.2</v>
      </c>
      <c r="HV489" s="47">
        <v>1133</v>
      </c>
      <c r="HW489" s="47">
        <v>0</v>
      </c>
      <c r="HX489" s="47">
        <v>3897</v>
      </c>
      <c r="HY489" s="47">
        <v>17179</v>
      </c>
      <c r="HZ489" s="47">
        <v>40729</v>
      </c>
      <c r="IA489" s="47">
        <v>0</v>
      </c>
      <c r="IB489" s="47">
        <v>0</v>
      </c>
      <c r="IC489" s="47">
        <v>1777</v>
      </c>
      <c r="ID489">
        <v>7319</v>
      </c>
      <c r="IE489" s="47">
        <v>1839</v>
      </c>
      <c r="IF489">
        <v>6359</v>
      </c>
      <c r="IG489" s="47">
        <v>1066</v>
      </c>
      <c r="IH489" s="47">
        <v>9255</v>
      </c>
      <c r="II489">
        <v>1090</v>
      </c>
      <c r="IJ489">
        <v>3589</v>
      </c>
      <c r="IK489">
        <v>1082</v>
      </c>
      <c r="IL489">
        <v>11015</v>
      </c>
      <c r="IM489">
        <v>107329</v>
      </c>
      <c r="IN489">
        <v>0</v>
      </c>
      <c r="IO489">
        <v>0</v>
      </c>
      <c r="IP489">
        <v>0</v>
      </c>
      <c r="IQ489">
        <v>0</v>
      </c>
      <c r="IR489">
        <v>0</v>
      </c>
      <c r="IS489">
        <v>0</v>
      </c>
      <c r="IT489">
        <v>0</v>
      </c>
      <c r="IU489">
        <v>92639</v>
      </c>
      <c r="IV489">
        <v>0</v>
      </c>
      <c r="IW489">
        <v>255228</v>
      </c>
      <c r="IX489">
        <v>774141</v>
      </c>
      <c r="IY489">
        <v>1097154</v>
      </c>
      <c r="IZ489">
        <v>0</v>
      </c>
      <c r="JA489">
        <v>0</v>
      </c>
      <c r="JB489">
        <v>104596</v>
      </c>
      <c r="JC489">
        <v>348649</v>
      </c>
      <c r="JD489">
        <v>50865</v>
      </c>
      <c r="JE489">
        <v>112979</v>
      </c>
      <c r="JF489">
        <v>17898</v>
      </c>
      <c r="JG489">
        <v>204486</v>
      </c>
      <c r="JH489">
        <v>38752</v>
      </c>
      <c r="JI489">
        <v>72130</v>
      </c>
      <c r="JJ489">
        <v>58095</v>
      </c>
      <c r="JK489">
        <v>553213</v>
      </c>
      <c r="JL489">
        <v>3780825</v>
      </c>
      <c r="JM489">
        <v>0</v>
      </c>
      <c r="JN489">
        <v>0</v>
      </c>
      <c r="JO489">
        <v>0</v>
      </c>
      <c r="JP489">
        <v>0</v>
      </c>
      <c r="JQ489">
        <v>0</v>
      </c>
      <c r="JR489">
        <v>0</v>
      </c>
      <c r="JS489">
        <v>0</v>
      </c>
      <c r="JT489"/>
      <c r="JU489"/>
      <c r="JV489"/>
      <c r="JW489"/>
      <c r="JX489"/>
      <c r="JY489">
        <v>7319</v>
      </c>
      <c r="JZ489"/>
      <c r="KA489"/>
      <c r="KB489"/>
      <c r="KC489"/>
      <c r="KD489"/>
      <c r="KE489">
        <v>348649</v>
      </c>
      <c r="KF489">
        <v>180</v>
      </c>
      <c r="KG489">
        <v>251</v>
      </c>
      <c r="KH489">
        <v>125</v>
      </c>
      <c r="KI489">
        <v>101</v>
      </c>
      <c r="KJ489">
        <v>138</v>
      </c>
      <c r="KK489">
        <v>71</v>
      </c>
      <c r="KL489">
        <v>50</v>
      </c>
      <c r="KM489">
        <v>68</v>
      </c>
      <c r="KN489">
        <v>36</v>
      </c>
      <c r="KO489">
        <v>1</v>
      </c>
      <c r="KP489">
        <v>0</v>
      </c>
      <c r="KQ489">
        <v>0</v>
      </c>
      <c r="KR489">
        <v>0</v>
      </c>
      <c r="KS489">
        <v>1</v>
      </c>
      <c r="KT489">
        <v>0</v>
      </c>
      <c r="KU489">
        <v>1</v>
      </c>
      <c r="KV489">
        <v>0</v>
      </c>
      <c r="KW489">
        <v>0</v>
      </c>
      <c r="KX489">
        <v>0</v>
      </c>
      <c r="KY489">
        <v>0</v>
      </c>
      <c r="KZ489">
        <v>0</v>
      </c>
      <c r="LA489">
        <v>0</v>
      </c>
      <c r="LB489">
        <v>0</v>
      </c>
      <c r="LC489">
        <v>0</v>
      </c>
      <c r="LD489">
        <v>1</v>
      </c>
      <c r="LE489">
        <v>0</v>
      </c>
      <c r="LF489">
        <v>0</v>
      </c>
      <c r="LG489">
        <v>0</v>
      </c>
      <c r="LH489">
        <v>0</v>
      </c>
    </row>
    <row r="490" spans="1:320" s="34" customFormat="1" ht="15" customHeight="1" x14ac:dyDescent="0.25">
      <c r="A490" s="45">
        <v>206190874</v>
      </c>
      <c r="B490" s="45" t="s">
        <v>4424</v>
      </c>
      <c r="C490" s="46">
        <v>45292</v>
      </c>
      <c r="D490" s="46">
        <v>45657</v>
      </c>
      <c r="E490" s="47">
        <v>366</v>
      </c>
      <c r="F490" s="45" t="s">
        <v>883</v>
      </c>
      <c r="G490" s="45" t="s">
        <v>884</v>
      </c>
      <c r="H490" s="45" t="s">
        <v>1030</v>
      </c>
      <c r="I490" s="45" t="s">
        <v>886</v>
      </c>
      <c r="J490" s="45" t="s">
        <v>887</v>
      </c>
      <c r="K490" s="45" t="s">
        <v>1031</v>
      </c>
      <c r="L490" s="45" t="s">
        <v>2897</v>
      </c>
      <c r="M490" s="45" t="s">
        <v>4425</v>
      </c>
      <c r="N490" s="45" t="s">
        <v>4426</v>
      </c>
      <c r="O490" s="45" t="s">
        <v>3972</v>
      </c>
      <c r="P490" s="45" t="s">
        <v>4427</v>
      </c>
      <c r="Q490" s="45" t="s">
        <v>4428</v>
      </c>
      <c r="R490" t="s">
        <v>4429</v>
      </c>
      <c r="S490" s="45" t="s">
        <v>893</v>
      </c>
      <c r="T490" t="s">
        <v>2730</v>
      </c>
      <c r="U490" s="47">
        <v>99</v>
      </c>
      <c r="V490" s="47">
        <v>99</v>
      </c>
      <c r="W490" s="47" t="s">
        <v>894</v>
      </c>
      <c r="X490" s="47">
        <v>36234</v>
      </c>
      <c r="Y490" s="47">
        <v>32695</v>
      </c>
      <c r="Z490" s="48">
        <v>198.95</v>
      </c>
      <c r="AA490" s="44">
        <v>454</v>
      </c>
      <c r="AB490" s="44">
        <v>444</v>
      </c>
      <c r="AC490" s="44">
        <v>6183</v>
      </c>
      <c r="AD490" s="44">
        <v>4185</v>
      </c>
      <c r="AE490" s="44">
        <v>1178</v>
      </c>
      <c r="AF490" s="44">
        <v>19901</v>
      </c>
      <c r="AG490" s="44"/>
      <c r="AH490" s="47">
        <v>397</v>
      </c>
      <c r="AI490" s="47">
        <v>76</v>
      </c>
      <c r="AJ490">
        <v>775</v>
      </c>
      <c r="AK490" t="s">
        <v>895</v>
      </c>
      <c r="AL490">
        <v>32695</v>
      </c>
      <c r="AM490"/>
      <c r="AN490"/>
      <c r="AO490"/>
      <c r="AP490"/>
      <c r="AQ490"/>
      <c r="AR490" s="44"/>
      <c r="AS490" s="44"/>
      <c r="AT490" s="44"/>
      <c r="AU490" s="44">
        <v>10862415</v>
      </c>
      <c r="AV490" s="44">
        <v>6855490</v>
      </c>
      <c r="AW490" s="44">
        <v>971197</v>
      </c>
      <c r="AX490" s="44">
        <v>1322</v>
      </c>
      <c r="AY490" s="44">
        <v>16748030</v>
      </c>
      <c r="AZ490" s="21">
        <v>14359574</v>
      </c>
      <c r="BA490" s="21">
        <v>2388456</v>
      </c>
      <c r="BB490" s="44">
        <v>10417</v>
      </c>
      <c r="BC490" s="44">
        <v>502024</v>
      </c>
      <c r="BD490" s="44"/>
      <c r="BE490" s="44">
        <v>1896849</v>
      </c>
      <c r="BF490" s="44">
        <v>2067750</v>
      </c>
      <c r="BG490" s="44">
        <v>1332564</v>
      </c>
      <c r="BH490" s="44">
        <v>386532</v>
      </c>
      <c r="BI490" s="21">
        <v>6667218</v>
      </c>
      <c r="BJ490" s="21"/>
      <c r="BK490" s="21">
        <v>115901</v>
      </c>
      <c r="BL490" s="21">
        <v>27475</v>
      </c>
      <c r="BM490" s="21">
        <v>264975</v>
      </c>
      <c r="BN490" s="21">
        <v>10862415</v>
      </c>
      <c r="BO490" s="21"/>
      <c r="BP490" s="21"/>
      <c r="BQ490" s="44"/>
      <c r="BR490" s="21"/>
      <c r="BS490" s="44"/>
      <c r="BT490" s="21"/>
      <c r="BU490" s="44"/>
      <c r="BV490" s="21"/>
      <c r="BW490" s="44">
        <v>2594204</v>
      </c>
      <c r="BX490" s="21"/>
      <c r="BY490" s="21">
        <v>1284301</v>
      </c>
      <c r="BZ490" s="21"/>
      <c r="CA490" s="44">
        <v>2743</v>
      </c>
      <c r="CB490" s="44"/>
      <c r="CC490" s="44">
        <v>2863709</v>
      </c>
      <c r="CD490" s="44"/>
      <c r="CE490" s="44"/>
      <c r="CF490" s="44"/>
      <c r="CG490" s="44">
        <v>108927</v>
      </c>
      <c r="CH490" s="44"/>
      <c r="CI490" s="21">
        <v>225</v>
      </c>
      <c r="CJ490" s="44"/>
      <c r="CK490" s="21">
        <v>1381</v>
      </c>
      <c r="CL490" s="44"/>
      <c r="CM490" s="44">
        <v>29196</v>
      </c>
      <c r="CN490" s="44">
        <v>8756</v>
      </c>
      <c r="CO490" s="44">
        <v>2168145</v>
      </c>
      <c r="CP490" s="44">
        <v>0</v>
      </c>
      <c r="CQ490" s="21">
        <v>2201670</v>
      </c>
      <c r="CR490" s="44">
        <v>1516680</v>
      </c>
      <c r="CS490" s="44">
        <v>689896</v>
      </c>
      <c r="CT490" s="44">
        <v>40888</v>
      </c>
      <c r="CU490" s="44"/>
      <c r="CV490" s="44">
        <v>200259</v>
      </c>
      <c r="CW490" s="21"/>
      <c r="CX490" s="21"/>
      <c r="CY490" s="21"/>
      <c r="CZ490" s="21"/>
      <c r="DA490" s="21"/>
      <c r="DB490" s="21"/>
      <c r="DC490" s="21"/>
      <c r="DD490" s="21"/>
      <c r="DE490" s="44"/>
      <c r="DF490" s="21"/>
      <c r="DG490" s="44"/>
      <c r="DH490" s="21"/>
      <c r="DI490" s="44"/>
      <c r="DJ490" s="44"/>
      <c r="DK490" s="44"/>
      <c r="DL490" s="44"/>
      <c r="DM490" s="21"/>
      <c r="DN490" s="44"/>
      <c r="DO490" s="44">
        <v>1709</v>
      </c>
      <c r="DP490" s="44"/>
      <c r="DQ490" s="44"/>
      <c r="DR490" s="44"/>
      <c r="DS490" s="44"/>
      <c r="DT490" s="44"/>
      <c r="DU490" s="44"/>
      <c r="DV490" s="44"/>
      <c r="DW490" s="44">
        <v>1031</v>
      </c>
      <c r="DX490" s="44"/>
      <c r="DY490" s="44"/>
      <c r="DZ490" s="44"/>
      <c r="EA490" s="44"/>
      <c r="EB490" s="21"/>
      <c r="EC490" s="44">
        <v>-1076370</v>
      </c>
      <c r="ED490" s="44"/>
      <c r="EE490" s="21">
        <v>4039</v>
      </c>
      <c r="EF490" s="44"/>
      <c r="EG490" s="21">
        <v>84100</v>
      </c>
      <c r="EH490" s="44"/>
      <c r="EI490" s="21">
        <v>2020858</v>
      </c>
      <c r="EJ490" s="44"/>
      <c r="EK490" s="44"/>
      <c r="EL490" s="21"/>
      <c r="EM490" s="44">
        <v>-80074</v>
      </c>
      <c r="EN490" s="44"/>
      <c r="EO490" s="44">
        <v>15904</v>
      </c>
      <c r="EP490" s="21"/>
      <c r="EQ490" s="21"/>
      <c r="ER490" s="21"/>
      <c r="ES490" s="21"/>
      <c r="ET490" s="44"/>
      <c r="EU490" s="21"/>
      <c r="EV490" s="44"/>
      <c r="EW490" s="21"/>
      <c r="EX490" s="44"/>
      <c r="EY490" s="44"/>
      <c r="EZ490" s="21"/>
      <c r="FA490" s="21"/>
      <c r="FB490" s="44"/>
      <c r="FC490" s="44"/>
      <c r="FD490" s="21"/>
      <c r="FE490" s="112"/>
      <c r="FF490" s="44"/>
      <c r="FG490" s="44">
        <v>7583729</v>
      </c>
      <c r="FH490" s="44">
        <v>1941284</v>
      </c>
      <c r="FI490" s="44">
        <v>4834561</v>
      </c>
      <c r="FJ490" s="44">
        <v>440726</v>
      </c>
      <c r="FK490" s="44">
        <v>5547279</v>
      </c>
      <c r="FL490" s="44"/>
      <c r="FM490" s="44"/>
      <c r="FN490" s="44"/>
      <c r="FO490" s="44"/>
      <c r="FP490" s="44"/>
      <c r="FQ490" s="44"/>
      <c r="FR490" s="44"/>
      <c r="FS490" s="44"/>
      <c r="FT490" s="44">
        <v>31660</v>
      </c>
      <c r="FU490" s="44">
        <v>8200</v>
      </c>
      <c r="FV490" s="21">
        <v>682905</v>
      </c>
      <c r="FW490" s="44"/>
      <c r="FX490" s="44">
        <v>639372</v>
      </c>
      <c r="FY490" s="44">
        <v>407538</v>
      </c>
      <c r="FZ490" s="44">
        <v>189291</v>
      </c>
      <c r="GA490" s="44">
        <v>46786</v>
      </c>
      <c r="GB490" s="44"/>
      <c r="GC490" s="44">
        <v>56283</v>
      </c>
      <c r="GD490" s="44">
        <v>412690</v>
      </c>
      <c r="GE490" s="44">
        <v>206852</v>
      </c>
      <c r="GF490" s="44">
        <v>182269</v>
      </c>
      <c r="GG490" s="44">
        <v>776863</v>
      </c>
      <c r="GH490" s="44">
        <v>504582</v>
      </c>
      <c r="GI490" s="44">
        <v>100894</v>
      </c>
      <c r="GJ490" s="44">
        <v>85013</v>
      </c>
      <c r="GK490" s="44">
        <v>3281910</v>
      </c>
      <c r="GL490" s="44">
        <v>123307</v>
      </c>
      <c r="GM490" s="44">
        <v>818989</v>
      </c>
      <c r="GN490" s="44">
        <v>112538</v>
      </c>
      <c r="GO490" s="44">
        <v>15078</v>
      </c>
      <c r="GP490" s="44"/>
      <c r="GQ490" s="44">
        <v>44</v>
      </c>
      <c r="GR490" s="44">
        <v>129231</v>
      </c>
      <c r="GS490" s="44">
        <v>2211068</v>
      </c>
      <c r="GT490" s="44"/>
      <c r="GU490" s="21">
        <v>1061851</v>
      </c>
      <c r="GV490" s="44">
        <v>3750</v>
      </c>
      <c r="GW490" s="44">
        <v>11298714</v>
      </c>
      <c r="GX490" s="44"/>
      <c r="GY490" s="44">
        <v>14575383</v>
      </c>
      <c r="GZ490" s="44">
        <v>1390303</v>
      </c>
      <c r="HA490" s="44">
        <v>6259632</v>
      </c>
      <c r="HB490" s="44"/>
      <c r="HC490" s="44">
        <v>6925448</v>
      </c>
      <c r="HD490" s="44">
        <v>14575383</v>
      </c>
      <c r="HE490" s="21"/>
      <c r="HF490" s="21">
        <v>5035255</v>
      </c>
      <c r="HG490" s="21"/>
      <c r="HH490" s="21"/>
      <c r="HI490" s="21">
        <v>66652</v>
      </c>
      <c r="HJ490" s="44"/>
      <c r="HK490" s="21">
        <v>884279</v>
      </c>
      <c r="HL490" s="21">
        <v>642849</v>
      </c>
      <c r="HM490" s="21">
        <v>1593780</v>
      </c>
      <c r="HN490" s="21">
        <v>-531929</v>
      </c>
      <c r="HO490" s="21"/>
      <c r="HP490" s="44"/>
      <c r="HQ490" s="47"/>
      <c r="HR490" s="47"/>
      <c r="HS490" s="47"/>
      <c r="HT490" s="47">
        <v>0</v>
      </c>
      <c r="HU490" s="47">
        <v>0</v>
      </c>
      <c r="HV490" s="47">
        <v>3569</v>
      </c>
      <c r="HW490" s="47">
        <v>0</v>
      </c>
      <c r="HX490" s="47">
        <v>2035</v>
      </c>
      <c r="HY490" s="47">
        <v>38840</v>
      </c>
      <c r="HZ490" s="47">
        <v>78096</v>
      </c>
      <c r="IA490" s="47">
        <v>0</v>
      </c>
      <c r="IB490" s="47">
        <v>0</v>
      </c>
      <c r="IC490" s="47">
        <v>2058</v>
      </c>
      <c r="ID490">
        <v>28664</v>
      </c>
      <c r="IE490" s="47">
        <v>5702</v>
      </c>
      <c r="IF490">
        <v>6120</v>
      </c>
      <c r="IG490" s="47">
        <v>5950</v>
      </c>
      <c r="IH490" s="47">
        <v>17745</v>
      </c>
      <c r="II490">
        <v>7918</v>
      </c>
      <c r="IJ490">
        <v>3152</v>
      </c>
      <c r="IK490">
        <v>1569</v>
      </c>
      <c r="IL490">
        <v>15638</v>
      </c>
      <c r="IM490">
        <v>217056</v>
      </c>
      <c r="IN490">
        <v>0</v>
      </c>
      <c r="IO490">
        <v>347</v>
      </c>
      <c r="IP490">
        <v>780</v>
      </c>
      <c r="IQ490">
        <v>2132</v>
      </c>
      <c r="IR490">
        <v>0</v>
      </c>
      <c r="IS490">
        <v>0</v>
      </c>
      <c r="IT490">
        <v>3259</v>
      </c>
      <c r="IU490">
        <v>213163</v>
      </c>
      <c r="IV490">
        <v>0</v>
      </c>
      <c r="IW490">
        <v>100942</v>
      </c>
      <c r="IX490">
        <v>1685536</v>
      </c>
      <c r="IY490">
        <v>1975150</v>
      </c>
      <c r="IZ490">
        <v>0</v>
      </c>
      <c r="JA490">
        <v>0</v>
      </c>
      <c r="JB490">
        <v>48659</v>
      </c>
      <c r="JC490">
        <v>1363491</v>
      </c>
      <c r="JD490">
        <v>134155</v>
      </c>
      <c r="JE490">
        <v>129846</v>
      </c>
      <c r="JF490">
        <v>110306</v>
      </c>
      <c r="JG490">
        <v>371735</v>
      </c>
      <c r="JH490">
        <v>343903</v>
      </c>
      <c r="JI490">
        <v>69176</v>
      </c>
      <c r="JJ490">
        <v>62283</v>
      </c>
      <c r="JK490">
        <v>975384</v>
      </c>
      <c r="JL490">
        <v>7583729</v>
      </c>
      <c r="JM490">
        <v>0</v>
      </c>
      <c r="JN490">
        <v>20308</v>
      </c>
      <c r="JO490">
        <v>44951</v>
      </c>
      <c r="JP490">
        <v>74787</v>
      </c>
      <c r="JQ490">
        <v>0</v>
      </c>
      <c r="JR490">
        <v>0</v>
      </c>
      <c r="JS490">
        <v>140046</v>
      </c>
      <c r="JT490"/>
      <c r="JU490"/>
      <c r="JV490"/>
      <c r="JW490"/>
      <c r="JX490"/>
      <c r="JY490">
        <v>28664</v>
      </c>
      <c r="JZ490"/>
      <c r="KA490"/>
      <c r="KB490"/>
      <c r="KC490"/>
      <c r="KD490"/>
      <c r="KE490">
        <v>1363491</v>
      </c>
      <c r="KF490">
        <v>136</v>
      </c>
      <c r="KG490">
        <v>207</v>
      </c>
      <c r="KH490">
        <v>86</v>
      </c>
      <c r="KI490">
        <v>99</v>
      </c>
      <c r="KJ490">
        <v>154</v>
      </c>
      <c r="KK490">
        <v>62</v>
      </c>
      <c r="KL490">
        <v>54</v>
      </c>
      <c r="KM490">
        <v>92</v>
      </c>
      <c r="KN490">
        <v>36</v>
      </c>
      <c r="KO490">
        <v>1</v>
      </c>
      <c r="KP490">
        <v>0</v>
      </c>
      <c r="KQ490">
        <v>0</v>
      </c>
      <c r="KR490">
        <v>0</v>
      </c>
      <c r="KS490">
        <v>1</v>
      </c>
      <c r="KT490">
        <v>0</v>
      </c>
      <c r="KU490">
        <v>1</v>
      </c>
      <c r="KV490">
        <v>0</v>
      </c>
      <c r="KW490">
        <v>0</v>
      </c>
      <c r="KX490">
        <v>0</v>
      </c>
      <c r="KY490">
        <v>0</v>
      </c>
      <c r="KZ490">
        <v>0</v>
      </c>
      <c r="LA490">
        <v>0</v>
      </c>
      <c r="LB490">
        <v>0</v>
      </c>
      <c r="LC490">
        <v>0</v>
      </c>
      <c r="LD490">
        <v>1</v>
      </c>
      <c r="LE490">
        <v>0</v>
      </c>
      <c r="LF490">
        <v>0</v>
      </c>
      <c r="LG490">
        <v>0</v>
      </c>
      <c r="LH490">
        <v>0</v>
      </c>
    </row>
    <row r="491" spans="1:320" s="34" customFormat="1" ht="15" customHeight="1" x14ac:dyDescent="0.25">
      <c r="A491" s="45">
        <v>206190875</v>
      </c>
      <c r="B491" s="45" t="s">
        <v>1272</v>
      </c>
      <c r="C491" s="46">
        <v>45210</v>
      </c>
      <c r="D491" s="46">
        <v>45412</v>
      </c>
      <c r="E491" s="47">
        <v>203</v>
      </c>
      <c r="F491" s="45" t="s">
        <v>883</v>
      </c>
      <c r="G491" s="45" t="s">
        <v>884</v>
      </c>
      <c r="H491" s="45" t="s">
        <v>1030</v>
      </c>
      <c r="I491" s="45" t="s">
        <v>886</v>
      </c>
      <c r="J491" s="45" t="s">
        <v>887</v>
      </c>
      <c r="K491" s="45" t="s">
        <v>1031</v>
      </c>
      <c r="L491" s="45" t="s">
        <v>2822</v>
      </c>
      <c r="M491" s="45" t="s">
        <v>1273</v>
      </c>
      <c r="N491" s="45" t="s">
        <v>1274</v>
      </c>
      <c r="O491" s="45" t="s">
        <v>1034</v>
      </c>
      <c r="P491" s="45" t="s">
        <v>2992</v>
      </c>
      <c r="Q491" s="45" t="s">
        <v>4430</v>
      </c>
      <c r="R491" t="s">
        <v>1184</v>
      </c>
      <c r="S491" s="45" t="s">
        <v>893</v>
      </c>
      <c r="T491"/>
      <c r="U491" s="47">
        <v>93</v>
      </c>
      <c r="V491" s="47">
        <v>93</v>
      </c>
      <c r="W491" s="47" t="s">
        <v>894</v>
      </c>
      <c r="X491" s="47">
        <v>18879</v>
      </c>
      <c r="Y491" s="47">
        <v>17264</v>
      </c>
      <c r="Z491" s="48">
        <v>91.45</v>
      </c>
      <c r="AA491" s="44">
        <v>151</v>
      </c>
      <c r="AB491" s="44">
        <v>132</v>
      </c>
      <c r="AC491" s="44">
        <v>2797</v>
      </c>
      <c r="AD491" s="44"/>
      <c r="AE491" s="44">
        <v>2279</v>
      </c>
      <c r="AF491" s="44">
        <v>10207</v>
      </c>
      <c r="AG491" s="44">
        <v>606</v>
      </c>
      <c r="AH491" s="47">
        <v>105</v>
      </c>
      <c r="AI491" s="47">
        <v>536</v>
      </c>
      <c r="AJ491">
        <v>734</v>
      </c>
      <c r="AK491" t="s">
        <v>895</v>
      </c>
      <c r="AL491">
        <v>17264</v>
      </c>
      <c r="AM491"/>
      <c r="AN491"/>
      <c r="AO491"/>
      <c r="AP491"/>
      <c r="AQ491"/>
      <c r="AR491" s="44"/>
      <c r="AS491" s="44"/>
      <c r="AT491" s="44"/>
      <c r="AU491" s="44">
        <v>7591129</v>
      </c>
      <c r="AV491" s="44">
        <v>2302099</v>
      </c>
      <c r="AW491" s="44">
        <v>2571674</v>
      </c>
      <c r="AX491" s="44"/>
      <c r="AY491" s="44">
        <v>7321554</v>
      </c>
      <c r="AZ491" s="21">
        <v>7541403</v>
      </c>
      <c r="BA491" s="21">
        <v>-219849</v>
      </c>
      <c r="BB491" s="44">
        <v>193390</v>
      </c>
      <c r="BC491" s="44">
        <v>800</v>
      </c>
      <c r="BD491" s="44"/>
      <c r="BE491" s="44">
        <v>-27259</v>
      </c>
      <c r="BF491" s="44">
        <v>2175801</v>
      </c>
      <c r="BG491" s="44"/>
      <c r="BH491" s="44">
        <v>754662</v>
      </c>
      <c r="BI491" s="21">
        <v>3657466</v>
      </c>
      <c r="BJ491" s="21">
        <v>489487</v>
      </c>
      <c r="BK491" s="21">
        <v>83948</v>
      </c>
      <c r="BL491" s="21">
        <v>177417</v>
      </c>
      <c r="BM491" s="21">
        <v>252348</v>
      </c>
      <c r="BN491" s="21">
        <v>7591129</v>
      </c>
      <c r="BO491" s="21"/>
      <c r="BP491" s="21"/>
      <c r="BQ491" s="44"/>
      <c r="BR491" s="21"/>
      <c r="BS491" s="44"/>
      <c r="BT491" s="21"/>
      <c r="BU491" s="44"/>
      <c r="BV491" s="21"/>
      <c r="BW491" s="44">
        <v>1503294</v>
      </c>
      <c r="BX491" s="21"/>
      <c r="BY491" s="21"/>
      <c r="BZ491" s="21"/>
      <c r="CA491" s="44">
        <v>79127</v>
      </c>
      <c r="CB491" s="44"/>
      <c r="CC491" s="44">
        <v>288297</v>
      </c>
      <c r="CD491" s="44"/>
      <c r="CE491" s="44">
        <v>358197</v>
      </c>
      <c r="CF491" s="44"/>
      <c r="CG491" s="44">
        <v>48788</v>
      </c>
      <c r="CH491" s="44"/>
      <c r="CI491" s="21">
        <v>15834</v>
      </c>
      <c r="CJ491" s="44"/>
      <c r="CK491" s="21">
        <v>8562</v>
      </c>
      <c r="CL491" s="44"/>
      <c r="CM491" s="44">
        <v>0</v>
      </c>
      <c r="CN491" s="44">
        <v>14292</v>
      </c>
      <c r="CO491" s="44">
        <v>545768</v>
      </c>
      <c r="CP491" s="44">
        <v>0</v>
      </c>
      <c r="CQ491" s="21">
        <v>790967</v>
      </c>
      <c r="CR491" s="44">
        <v>144128</v>
      </c>
      <c r="CS491" s="44">
        <v>702852</v>
      </c>
      <c r="CT491" s="44">
        <v>42903</v>
      </c>
      <c r="CU491" s="44"/>
      <c r="CV491" s="44">
        <v>61189</v>
      </c>
      <c r="CW491" s="21"/>
      <c r="CX491" s="21"/>
      <c r="CY491" s="21"/>
      <c r="CZ491" s="21"/>
      <c r="DA491" s="21"/>
      <c r="DB491" s="21"/>
      <c r="DC491" s="21"/>
      <c r="DD491" s="21"/>
      <c r="DE491" s="44"/>
      <c r="DF491" s="21"/>
      <c r="DG491" s="44"/>
      <c r="DH491" s="21"/>
      <c r="DI491" s="44"/>
      <c r="DJ491" s="44"/>
      <c r="DK491" s="44"/>
      <c r="DL491" s="44"/>
      <c r="DM491" s="21"/>
      <c r="DN491" s="44"/>
      <c r="DO491" s="44"/>
      <c r="DP491" s="44"/>
      <c r="DQ491" s="44"/>
      <c r="DR491" s="44"/>
      <c r="DS491" s="44"/>
      <c r="DT491" s="44"/>
      <c r="DU491" s="44"/>
      <c r="DV491" s="44"/>
      <c r="DW491" s="44"/>
      <c r="DX491" s="44"/>
      <c r="DY491" s="44">
        <v>-22315</v>
      </c>
      <c r="DZ491" s="44"/>
      <c r="EA491" s="44"/>
      <c r="EB491" s="21"/>
      <c r="EC491" s="44">
        <v>577776</v>
      </c>
      <c r="ED491" s="44"/>
      <c r="EE491" s="21"/>
      <c r="EF491" s="44"/>
      <c r="EG491" s="21">
        <v>280420</v>
      </c>
      <c r="EH491" s="44"/>
      <c r="EI491" s="21">
        <v>1156996</v>
      </c>
      <c r="EJ491" s="44"/>
      <c r="EK491" s="44">
        <v>405871</v>
      </c>
      <c r="EL491" s="21"/>
      <c r="EM491" s="44">
        <v>108942</v>
      </c>
      <c r="EN491" s="44"/>
      <c r="EO491" s="44">
        <v>63984</v>
      </c>
      <c r="EP491" s="21"/>
      <c r="EQ491" s="21"/>
      <c r="ER491" s="21"/>
      <c r="ES491" s="21"/>
      <c r="ET491" s="44"/>
      <c r="EU491" s="21"/>
      <c r="EV491" s="44"/>
      <c r="EW491" s="21"/>
      <c r="EX491" s="44"/>
      <c r="EY491" s="44"/>
      <c r="EZ491" s="21"/>
      <c r="FA491" s="21"/>
      <c r="FB491" s="44"/>
      <c r="FC491" s="44"/>
      <c r="FD491" s="21"/>
      <c r="FE491" s="112"/>
      <c r="FF491" s="44"/>
      <c r="FG491" s="44">
        <v>3732172</v>
      </c>
      <c r="FH491" s="44">
        <v>905830</v>
      </c>
      <c r="FI491" s="44">
        <v>2903401</v>
      </c>
      <c r="FJ491" s="44">
        <v>197754</v>
      </c>
      <c r="FK491" s="44">
        <v>3329678</v>
      </c>
      <c r="FL491" s="44"/>
      <c r="FM491" s="44"/>
      <c r="FN491" s="44"/>
      <c r="FO491" s="44"/>
      <c r="FP491" s="44"/>
      <c r="FQ491" s="44"/>
      <c r="FR491" s="44"/>
      <c r="FS491" s="44"/>
      <c r="FT491" s="44"/>
      <c r="FU491" s="44">
        <v>8101</v>
      </c>
      <c r="FV491" s="21">
        <v>76087</v>
      </c>
      <c r="FW491" s="44"/>
      <c r="FX491" s="44">
        <v>149567</v>
      </c>
      <c r="FY491" s="44">
        <v>20988</v>
      </c>
      <c r="FZ491" s="44">
        <v>149375</v>
      </c>
      <c r="GA491" s="44">
        <v>26952</v>
      </c>
      <c r="GB491" s="44"/>
      <c r="GC491" s="44">
        <v>52174</v>
      </c>
      <c r="GD491" s="44">
        <v>325668</v>
      </c>
      <c r="GE491" s="44">
        <v>129912</v>
      </c>
      <c r="GF491" s="44">
        <v>111241</v>
      </c>
      <c r="GG491" s="44">
        <v>427568</v>
      </c>
      <c r="GH491" s="44">
        <v>53359</v>
      </c>
      <c r="GI491" s="44">
        <v>98371</v>
      </c>
      <c r="GJ491" s="44">
        <v>73859</v>
      </c>
      <c r="GK491" s="44">
        <v>1730107</v>
      </c>
      <c r="GL491" s="44">
        <v>46043</v>
      </c>
      <c r="GM491" s="44">
        <v>511675</v>
      </c>
      <c r="GN491" s="44">
        <v>31762</v>
      </c>
      <c r="GO491" s="44">
        <v>7222</v>
      </c>
      <c r="GP491" s="44"/>
      <c r="GQ491" s="44">
        <v>52715</v>
      </c>
      <c r="GR491" s="44">
        <v>128979</v>
      </c>
      <c r="GS491" s="44">
        <v>2079251</v>
      </c>
      <c r="GT491" s="44"/>
      <c r="GU491" s="21">
        <v>148172</v>
      </c>
      <c r="GV491" s="44">
        <v>21575</v>
      </c>
      <c r="GW491" s="44">
        <v>5379866</v>
      </c>
      <c r="GX491" s="44">
        <v>1970819</v>
      </c>
      <c r="GY491" s="44">
        <v>9599683</v>
      </c>
      <c r="GZ491" s="44">
        <v>15664205</v>
      </c>
      <c r="HA491" s="44"/>
      <c r="HB491" s="44"/>
      <c r="HC491" s="44">
        <v>-6064522</v>
      </c>
      <c r="HD491" s="44">
        <v>9599683</v>
      </c>
      <c r="HE491" s="21">
        <v>45721</v>
      </c>
      <c r="HF491" s="21"/>
      <c r="HG491" s="21">
        <v>6401770</v>
      </c>
      <c r="HH491" s="21"/>
      <c r="HI491" s="21">
        <v>0</v>
      </c>
      <c r="HJ491" s="44"/>
      <c r="HK491" s="21">
        <v>289020</v>
      </c>
      <c r="HL491" s="21">
        <v>220590</v>
      </c>
      <c r="HM491" s="21">
        <v>509610</v>
      </c>
      <c r="HN491" s="21">
        <v>-361438</v>
      </c>
      <c r="HO491" s="21"/>
      <c r="HP491" s="44"/>
      <c r="HQ491" s="47"/>
      <c r="HR491" s="47"/>
      <c r="HS491" s="47"/>
      <c r="HT491" s="47" t="s">
        <v>1799</v>
      </c>
      <c r="HU491" s="47">
        <v>156642.05000000002</v>
      </c>
      <c r="HV491" s="47">
        <v>1008</v>
      </c>
      <c r="HW491" s="47">
        <v>0</v>
      </c>
      <c r="HX491" s="47">
        <v>4575</v>
      </c>
      <c r="HY491" s="47">
        <v>17735</v>
      </c>
      <c r="HZ491" s="47">
        <v>44529</v>
      </c>
      <c r="IA491" s="47">
        <v>0</v>
      </c>
      <c r="IB491" s="47">
        <v>0</v>
      </c>
      <c r="IC491" s="47">
        <v>3142</v>
      </c>
      <c r="ID491">
        <v>4228</v>
      </c>
      <c r="IE491" s="47">
        <v>1189</v>
      </c>
      <c r="IF491">
        <v>4589</v>
      </c>
      <c r="IG491" s="47">
        <v>4389</v>
      </c>
      <c r="IH491" s="47">
        <v>9653</v>
      </c>
      <c r="II491">
        <v>1273</v>
      </c>
      <c r="IJ491">
        <v>3156</v>
      </c>
      <c r="IK491">
        <v>1142</v>
      </c>
      <c r="IL491">
        <v>11579</v>
      </c>
      <c r="IM491">
        <v>112187</v>
      </c>
      <c r="IN491">
        <v>0</v>
      </c>
      <c r="IO491">
        <v>0</v>
      </c>
      <c r="IP491">
        <v>0</v>
      </c>
      <c r="IQ491">
        <v>669</v>
      </c>
      <c r="IR491">
        <v>0</v>
      </c>
      <c r="IS491">
        <v>0</v>
      </c>
      <c r="IT491">
        <v>669</v>
      </c>
      <c r="IU491">
        <v>88191</v>
      </c>
      <c r="IV491">
        <v>0</v>
      </c>
      <c r="IW491">
        <v>296302</v>
      </c>
      <c r="IX491">
        <v>777243</v>
      </c>
      <c r="IY491">
        <v>1139757</v>
      </c>
      <c r="IZ491">
        <v>0</v>
      </c>
      <c r="JA491">
        <v>0</v>
      </c>
      <c r="JB491">
        <v>126559</v>
      </c>
      <c r="JC491">
        <v>199854</v>
      </c>
      <c r="JD491">
        <v>48769</v>
      </c>
      <c r="JE491">
        <v>81184</v>
      </c>
      <c r="JF491">
        <v>75798</v>
      </c>
      <c r="JG491">
        <v>209890</v>
      </c>
      <c r="JH491">
        <v>43465</v>
      </c>
      <c r="JI491">
        <v>75925</v>
      </c>
      <c r="JJ491">
        <v>58263</v>
      </c>
      <c r="JK491">
        <v>510972</v>
      </c>
      <c r="JL491">
        <v>3732172</v>
      </c>
      <c r="JM491">
        <v>0</v>
      </c>
      <c r="JN491">
        <v>0</v>
      </c>
      <c r="JO491">
        <v>0</v>
      </c>
      <c r="JP491">
        <v>16714</v>
      </c>
      <c r="JQ491">
        <v>0</v>
      </c>
      <c r="JR491">
        <v>0</v>
      </c>
      <c r="JS491">
        <v>16714</v>
      </c>
      <c r="JT491"/>
      <c r="JU491"/>
      <c r="JV491"/>
      <c r="JW491"/>
      <c r="JX491"/>
      <c r="JY491">
        <v>4228</v>
      </c>
      <c r="JZ491"/>
      <c r="KA491"/>
      <c r="KB491"/>
      <c r="KC491"/>
      <c r="KD491"/>
      <c r="KE491">
        <v>199854</v>
      </c>
      <c r="KF491">
        <v>145</v>
      </c>
      <c r="KG491">
        <v>221</v>
      </c>
      <c r="KH491">
        <v>108</v>
      </c>
      <c r="KI491">
        <v>98</v>
      </c>
      <c r="KJ491">
        <v>150</v>
      </c>
      <c r="KK491">
        <v>68</v>
      </c>
      <c r="KL491">
        <v>61</v>
      </c>
      <c r="KM491">
        <v>93</v>
      </c>
      <c r="KN491">
        <v>40</v>
      </c>
      <c r="KO491">
        <v>1</v>
      </c>
      <c r="KP491">
        <v>0</v>
      </c>
      <c r="KQ491">
        <v>0</v>
      </c>
      <c r="KR491">
        <v>0</v>
      </c>
      <c r="KS491">
        <v>1</v>
      </c>
      <c r="KT491">
        <v>0</v>
      </c>
      <c r="KU491">
        <v>1</v>
      </c>
      <c r="KV491">
        <v>0</v>
      </c>
      <c r="KW491">
        <v>0</v>
      </c>
      <c r="KX491">
        <v>0</v>
      </c>
      <c r="KY491">
        <v>0</v>
      </c>
      <c r="KZ491">
        <v>0</v>
      </c>
      <c r="LA491">
        <v>0</v>
      </c>
      <c r="LB491">
        <v>0</v>
      </c>
      <c r="LC491">
        <v>0</v>
      </c>
      <c r="LD491">
        <v>1</v>
      </c>
      <c r="LE491">
        <v>0</v>
      </c>
      <c r="LF491">
        <v>0</v>
      </c>
      <c r="LG491">
        <v>0</v>
      </c>
      <c r="LH491">
        <v>0</v>
      </c>
    </row>
    <row r="492" spans="1:320" s="34" customFormat="1" ht="15" customHeight="1" x14ac:dyDescent="0.25">
      <c r="A492" s="45">
        <v>206190879</v>
      </c>
      <c r="B492" s="45" t="s">
        <v>4431</v>
      </c>
      <c r="C492" s="46">
        <v>45292</v>
      </c>
      <c r="D492" s="46">
        <v>45657</v>
      </c>
      <c r="E492" s="47">
        <v>366</v>
      </c>
      <c r="F492" s="45" t="s">
        <v>883</v>
      </c>
      <c r="G492" s="45" t="s">
        <v>884</v>
      </c>
      <c r="H492" s="45" t="s">
        <v>1030</v>
      </c>
      <c r="I492" s="45" t="s">
        <v>886</v>
      </c>
      <c r="J492" s="45" t="s">
        <v>887</v>
      </c>
      <c r="K492" s="45" t="s">
        <v>1031</v>
      </c>
      <c r="L492" s="45" t="s">
        <v>2747</v>
      </c>
      <c r="M492" s="45" t="s">
        <v>4432</v>
      </c>
      <c r="N492" s="45" t="s">
        <v>4433</v>
      </c>
      <c r="O492" s="45" t="s">
        <v>3162</v>
      </c>
      <c r="P492" s="45" t="s">
        <v>4434</v>
      </c>
      <c r="Q492" s="45" t="s">
        <v>4435</v>
      </c>
      <c r="R492" t="s">
        <v>4436</v>
      </c>
      <c r="S492" s="45" t="s">
        <v>893</v>
      </c>
      <c r="T492"/>
      <c r="U492" s="47">
        <v>90</v>
      </c>
      <c r="V492" s="47">
        <v>90</v>
      </c>
      <c r="W492" s="47" t="s">
        <v>894</v>
      </c>
      <c r="X492" s="47">
        <v>32940</v>
      </c>
      <c r="Y492" s="47">
        <v>29860</v>
      </c>
      <c r="Z492" s="48">
        <v>197.49</v>
      </c>
      <c r="AA492" s="44">
        <v>270</v>
      </c>
      <c r="AB492" s="44">
        <v>269</v>
      </c>
      <c r="AC492" s="44">
        <v>6033</v>
      </c>
      <c r="AD492" s="44"/>
      <c r="AE492" s="44"/>
      <c r="AF492" s="44">
        <v>21938</v>
      </c>
      <c r="AG492" s="44"/>
      <c r="AH492" s="47"/>
      <c r="AI492" s="47">
        <v>155</v>
      </c>
      <c r="AJ492">
        <v>1734</v>
      </c>
      <c r="AK492" t="s">
        <v>895</v>
      </c>
      <c r="AL492">
        <v>29860</v>
      </c>
      <c r="AM492"/>
      <c r="AN492"/>
      <c r="AO492"/>
      <c r="AP492"/>
      <c r="AQ492"/>
      <c r="AR492" s="44"/>
      <c r="AS492" s="44"/>
      <c r="AT492" s="44"/>
      <c r="AU492" s="44">
        <v>10380822</v>
      </c>
      <c r="AV492" s="44">
        <v>1915459</v>
      </c>
      <c r="AW492" s="44">
        <v>1228542</v>
      </c>
      <c r="AX492" s="44">
        <v>314273</v>
      </c>
      <c r="AY492" s="44">
        <v>11382012</v>
      </c>
      <c r="AZ492" s="21">
        <v>11623365</v>
      </c>
      <c r="BA492" s="21">
        <v>-241353</v>
      </c>
      <c r="BB492" s="44"/>
      <c r="BC492" s="44"/>
      <c r="BD492" s="44"/>
      <c r="BE492" s="44">
        <v>-241353</v>
      </c>
      <c r="BF492" s="44">
        <v>2112184</v>
      </c>
      <c r="BG492" s="44"/>
      <c r="BH492" s="44"/>
      <c r="BI492" s="21">
        <v>7616946</v>
      </c>
      <c r="BJ492" s="21"/>
      <c r="BK492" s="21"/>
      <c r="BL492" s="21">
        <v>107442</v>
      </c>
      <c r="BM492" s="21">
        <v>544250</v>
      </c>
      <c r="BN492" s="21">
        <v>10380822</v>
      </c>
      <c r="BO492" s="21"/>
      <c r="BP492" s="21"/>
      <c r="BQ492" s="44"/>
      <c r="BR492" s="21"/>
      <c r="BS492" s="44"/>
      <c r="BT492" s="21"/>
      <c r="BU492" s="44"/>
      <c r="BV492" s="21"/>
      <c r="BW492" s="44">
        <v>1797574</v>
      </c>
      <c r="BX492" s="21"/>
      <c r="BY492" s="21"/>
      <c r="BZ492" s="21"/>
      <c r="CA492" s="44"/>
      <c r="CB492" s="44"/>
      <c r="CC492" s="44">
        <v>46743</v>
      </c>
      <c r="CD492" s="44"/>
      <c r="CE492" s="44"/>
      <c r="CF492" s="44"/>
      <c r="CG492" s="44"/>
      <c r="CH492" s="44"/>
      <c r="CI492" s="21">
        <v>48</v>
      </c>
      <c r="CJ492" s="44"/>
      <c r="CK492" s="21">
        <v>71094</v>
      </c>
      <c r="CL492" s="44"/>
      <c r="CM492" s="44">
        <v>0</v>
      </c>
      <c r="CN492" s="44">
        <v>0</v>
      </c>
      <c r="CO492" s="44">
        <v>747611</v>
      </c>
      <c r="CP492" s="44">
        <v>0</v>
      </c>
      <c r="CQ492" s="21">
        <v>805028</v>
      </c>
      <c r="CR492" s="44">
        <v>957</v>
      </c>
      <c r="CS492" s="44">
        <v>315998</v>
      </c>
      <c r="CT492" s="44">
        <v>26770</v>
      </c>
      <c r="CU492" s="44"/>
      <c r="CV492" s="44">
        <v>19095</v>
      </c>
      <c r="CW492" s="21"/>
      <c r="CX492" s="21"/>
      <c r="CY492" s="21"/>
      <c r="CZ492" s="21"/>
      <c r="DA492" s="21"/>
      <c r="DB492" s="21"/>
      <c r="DC492" s="21"/>
      <c r="DD492" s="21"/>
      <c r="DE492" s="44"/>
      <c r="DF492" s="21"/>
      <c r="DG492" s="44"/>
      <c r="DH492" s="21"/>
      <c r="DI492" s="44"/>
      <c r="DJ492" s="44"/>
      <c r="DK492" s="44"/>
      <c r="DL492" s="44"/>
      <c r="DM492" s="21"/>
      <c r="DN492" s="44"/>
      <c r="DO492" s="44"/>
      <c r="DP492" s="44"/>
      <c r="DQ492" s="44"/>
      <c r="DR492" s="44"/>
      <c r="DS492" s="44"/>
      <c r="DT492" s="44"/>
      <c r="DU492" s="44"/>
      <c r="DV492" s="44"/>
      <c r="DW492" s="44"/>
      <c r="DX492" s="44"/>
      <c r="DY492" s="44"/>
      <c r="DZ492" s="44"/>
      <c r="EA492" s="44"/>
      <c r="EB492" s="21"/>
      <c r="EC492" s="44">
        <v>-471427</v>
      </c>
      <c r="ED492" s="44"/>
      <c r="EE492" s="21"/>
      <c r="EF492" s="44"/>
      <c r="EG492" s="21"/>
      <c r="EH492" s="44"/>
      <c r="EI492" s="21">
        <v>1589059</v>
      </c>
      <c r="EJ492" s="44"/>
      <c r="EK492" s="44"/>
      <c r="EL492" s="21"/>
      <c r="EM492" s="44"/>
      <c r="EN492" s="44"/>
      <c r="EO492" s="44">
        <v>110910</v>
      </c>
      <c r="EP492" s="21"/>
      <c r="EQ492" s="21"/>
      <c r="ER492" s="21"/>
      <c r="ES492" s="21"/>
      <c r="ET492" s="44"/>
      <c r="EU492" s="21"/>
      <c r="EV492" s="44"/>
      <c r="EW492" s="21"/>
      <c r="EX492" s="44"/>
      <c r="EY492" s="44"/>
      <c r="EZ492" s="21"/>
      <c r="FA492" s="21"/>
      <c r="FB492" s="44"/>
      <c r="FC492" s="44"/>
      <c r="FD492" s="21"/>
      <c r="FE492" s="112"/>
      <c r="FF492" s="44"/>
      <c r="FG492" s="44">
        <v>5121268</v>
      </c>
      <c r="FH492" s="44">
        <v>1259005</v>
      </c>
      <c r="FI492" s="44">
        <v>5243092</v>
      </c>
      <c r="FJ492" s="44">
        <v>324287</v>
      </c>
      <c r="FK492" s="44">
        <v>4956171</v>
      </c>
      <c r="FL492" s="44"/>
      <c r="FM492" s="44"/>
      <c r="FN492" s="44"/>
      <c r="FO492" s="44"/>
      <c r="FP492" s="44"/>
      <c r="FQ492" s="44"/>
      <c r="FR492" s="44"/>
      <c r="FS492" s="44"/>
      <c r="FT492" s="44"/>
      <c r="FU492" s="44"/>
      <c r="FV492" s="21">
        <v>304838</v>
      </c>
      <c r="FW492" s="44"/>
      <c r="FX492" s="44">
        <v>305597</v>
      </c>
      <c r="FY492" s="44">
        <v>256</v>
      </c>
      <c r="FZ492" s="44">
        <v>262156</v>
      </c>
      <c r="GA492" s="44">
        <v>22491</v>
      </c>
      <c r="GB492" s="44"/>
      <c r="GC492" s="44">
        <v>19214</v>
      </c>
      <c r="GD492" s="44">
        <v>291039</v>
      </c>
      <c r="GE492" s="44">
        <v>324615</v>
      </c>
      <c r="GF492" s="44">
        <v>174348</v>
      </c>
      <c r="GG492" s="44">
        <v>822413</v>
      </c>
      <c r="GH492" s="44">
        <v>101267</v>
      </c>
      <c r="GI492" s="44">
        <v>159586</v>
      </c>
      <c r="GJ492" s="44">
        <v>111347</v>
      </c>
      <c r="GK492" s="44">
        <v>2847444</v>
      </c>
      <c r="GL492" s="44"/>
      <c r="GM492" s="44">
        <v>756031</v>
      </c>
      <c r="GN492" s="44">
        <v>34464</v>
      </c>
      <c r="GO492" s="44">
        <v>16268</v>
      </c>
      <c r="GP492" s="44"/>
      <c r="GQ492" s="44"/>
      <c r="GR492" s="44">
        <v>113820</v>
      </c>
      <c r="GS492" s="44">
        <v>799702</v>
      </c>
      <c r="GT492" s="44"/>
      <c r="GU492" s="21">
        <v>60187</v>
      </c>
      <c r="GV492" s="44"/>
      <c r="GW492" s="44">
        <v>1967194</v>
      </c>
      <c r="GX492" s="44"/>
      <c r="GY492" s="44">
        <v>2827083</v>
      </c>
      <c r="GZ492" s="44">
        <v>2640372</v>
      </c>
      <c r="HA492" s="44"/>
      <c r="HB492" s="44"/>
      <c r="HC492" s="44">
        <v>186711</v>
      </c>
      <c r="HD492" s="44">
        <v>2827083</v>
      </c>
      <c r="HE492" s="21"/>
      <c r="HF492" s="21">
        <v>1967194</v>
      </c>
      <c r="HG492" s="21">
        <v>465658</v>
      </c>
      <c r="HH492" s="21"/>
      <c r="HI492" s="21">
        <v>0</v>
      </c>
      <c r="HJ492" s="44"/>
      <c r="HK492" s="21">
        <v>93427</v>
      </c>
      <c r="HL492" s="21">
        <v>44304</v>
      </c>
      <c r="HM492" s="21">
        <v>137731</v>
      </c>
      <c r="HN492" s="21">
        <v>-77544</v>
      </c>
      <c r="HO492" s="21"/>
      <c r="HP492" s="44"/>
      <c r="HQ492" s="47"/>
      <c r="HR492" s="47"/>
      <c r="HS492" s="47"/>
      <c r="HT492" s="47" t="s">
        <v>3223</v>
      </c>
      <c r="HU492" s="47">
        <v>343248.36</v>
      </c>
      <c r="HV492" s="47">
        <v>1856</v>
      </c>
      <c r="HW492" s="47">
        <v>0</v>
      </c>
      <c r="HX492" s="47">
        <v>9094</v>
      </c>
      <c r="HY492" s="47">
        <v>28001</v>
      </c>
      <c r="HZ492" s="47">
        <v>78945</v>
      </c>
      <c r="IA492" s="47">
        <v>0</v>
      </c>
      <c r="IB492" s="47">
        <v>0</v>
      </c>
      <c r="IC492" s="47">
        <v>1959</v>
      </c>
      <c r="ID492"/>
      <c r="IE492" s="47">
        <v>5463</v>
      </c>
      <c r="IF492">
        <v>15211</v>
      </c>
      <c r="IG492" s="47">
        <v>5719</v>
      </c>
      <c r="IH492" s="47">
        <v>20135</v>
      </c>
      <c r="II492">
        <v>3603</v>
      </c>
      <c r="IJ492">
        <v>6654</v>
      </c>
      <c r="IK492">
        <v>2004</v>
      </c>
      <c r="IL492">
        <v>14857</v>
      </c>
      <c r="IM492">
        <v>193501</v>
      </c>
      <c r="IN492">
        <v>0</v>
      </c>
      <c r="IO492">
        <v>0</v>
      </c>
      <c r="IP492">
        <v>0</v>
      </c>
      <c r="IQ492">
        <v>0</v>
      </c>
      <c r="IR492">
        <v>0</v>
      </c>
      <c r="IS492">
        <v>0</v>
      </c>
      <c r="IT492">
        <v>0</v>
      </c>
      <c r="IU492">
        <v>136411</v>
      </c>
      <c r="IV492">
        <v>0</v>
      </c>
      <c r="IW492">
        <v>431510</v>
      </c>
      <c r="IX492">
        <v>1059003</v>
      </c>
      <c r="IY492">
        <v>1815736</v>
      </c>
      <c r="IZ492">
        <v>0</v>
      </c>
      <c r="JA492">
        <v>0</v>
      </c>
      <c r="JB492">
        <v>81016</v>
      </c>
      <c r="JC492"/>
      <c r="JD492">
        <v>79333</v>
      </c>
      <c r="JE492">
        <v>262538</v>
      </c>
      <c r="JF492">
        <v>98592</v>
      </c>
      <c r="JG492">
        <v>379338</v>
      </c>
      <c r="JH492">
        <v>81068</v>
      </c>
      <c r="JI492">
        <v>122903</v>
      </c>
      <c r="JJ492">
        <v>90195</v>
      </c>
      <c r="JK492">
        <v>483625</v>
      </c>
      <c r="JL492">
        <v>5121268</v>
      </c>
      <c r="JM492">
        <v>0</v>
      </c>
      <c r="JN492">
        <v>0</v>
      </c>
      <c r="JO492">
        <v>0</v>
      </c>
      <c r="JP492">
        <v>0</v>
      </c>
      <c r="JQ492">
        <v>0</v>
      </c>
      <c r="JR492">
        <v>0</v>
      </c>
      <c r="JS492">
        <v>0</v>
      </c>
      <c r="JT492"/>
      <c r="JU492"/>
      <c r="JV492"/>
      <c r="JW492"/>
      <c r="JX492"/>
      <c r="JY492"/>
      <c r="JZ492"/>
      <c r="KA492"/>
      <c r="KB492"/>
      <c r="KC492"/>
      <c r="KD492"/>
      <c r="KE492"/>
      <c r="KF492">
        <v>102</v>
      </c>
      <c r="KG492">
        <v>163</v>
      </c>
      <c r="KH492">
        <v>72</v>
      </c>
      <c r="KI492">
        <v>62</v>
      </c>
      <c r="KJ492">
        <v>96</v>
      </c>
      <c r="KK492">
        <v>39</v>
      </c>
      <c r="KL492">
        <v>42</v>
      </c>
      <c r="KM492">
        <v>66</v>
      </c>
      <c r="KN492">
        <v>23</v>
      </c>
      <c r="KO492">
        <v>1</v>
      </c>
      <c r="KP492">
        <v>0</v>
      </c>
      <c r="KQ492">
        <v>0</v>
      </c>
      <c r="KR492">
        <v>0</v>
      </c>
      <c r="KS492">
        <v>1</v>
      </c>
      <c r="KT492">
        <v>0</v>
      </c>
      <c r="KU492">
        <v>1</v>
      </c>
      <c r="KV492">
        <v>0</v>
      </c>
      <c r="KW492">
        <v>0</v>
      </c>
      <c r="KX492">
        <v>0</v>
      </c>
      <c r="KY492">
        <v>0</v>
      </c>
      <c r="KZ492">
        <v>0</v>
      </c>
      <c r="LA492">
        <v>0</v>
      </c>
      <c r="LB492">
        <v>0</v>
      </c>
      <c r="LC492">
        <v>0</v>
      </c>
      <c r="LD492">
        <v>1</v>
      </c>
      <c r="LE492">
        <v>0</v>
      </c>
      <c r="LF492">
        <v>0</v>
      </c>
      <c r="LG492">
        <v>0</v>
      </c>
      <c r="LH492">
        <v>0</v>
      </c>
    </row>
    <row r="493" spans="1:320" s="34" customFormat="1" ht="15" customHeight="1" x14ac:dyDescent="0.25">
      <c r="A493" s="45">
        <v>206190884</v>
      </c>
      <c r="B493" s="45" t="s">
        <v>4437</v>
      </c>
      <c r="C493" s="46">
        <v>45292</v>
      </c>
      <c r="D493" s="46">
        <v>45657</v>
      </c>
      <c r="E493" s="47">
        <v>366</v>
      </c>
      <c r="F493" s="45" t="s">
        <v>883</v>
      </c>
      <c r="G493" s="45" t="s">
        <v>884</v>
      </c>
      <c r="H493" s="45" t="s">
        <v>1030</v>
      </c>
      <c r="I493" s="45" t="s">
        <v>886</v>
      </c>
      <c r="J493" s="45" t="s">
        <v>887</v>
      </c>
      <c r="K493" s="45" t="s">
        <v>1031</v>
      </c>
      <c r="L493" s="45" t="s">
        <v>2724</v>
      </c>
      <c r="M493" s="45" t="s">
        <v>4438</v>
      </c>
      <c r="N493" s="45" t="s">
        <v>4439</v>
      </c>
      <c r="O493" s="45" t="s">
        <v>1045</v>
      </c>
      <c r="P493" s="45" t="s">
        <v>3017</v>
      </c>
      <c r="Q493" s="45" t="s">
        <v>4440</v>
      </c>
      <c r="R493" t="s">
        <v>3037</v>
      </c>
      <c r="S493" s="45" t="s">
        <v>893</v>
      </c>
      <c r="T493"/>
      <c r="U493" s="47">
        <v>163</v>
      </c>
      <c r="V493" s="47">
        <v>163</v>
      </c>
      <c r="W493" s="47" t="s">
        <v>913</v>
      </c>
      <c r="X493" s="47">
        <v>59658</v>
      </c>
      <c r="Y493" s="47">
        <v>54485</v>
      </c>
      <c r="Z493" s="48">
        <v>198.97</v>
      </c>
      <c r="AA493" s="44">
        <v>396</v>
      </c>
      <c r="AB493" s="44">
        <v>391</v>
      </c>
      <c r="AC493" s="44">
        <v>7825</v>
      </c>
      <c r="AD493" s="44"/>
      <c r="AE493" s="44"/>
      <c r="AF493" s="44">
        <v>43250</v>
      </c>
      <c r="AG493" s="44"/>
      <c r="AH493" s="47"/>
      <c r="AI493" s="47">
        <v>450</v>
      </c>
      <c r="AJ493">
        <v>2960</v>
      </c>
      <c r="AK493" t="s">
        <v>895</v>
      </c>
      <c r="AL493">
        <v>54485</v>
      </c>
      <c r="AM493"/>
      <c r="AN493"/>
      <c r="AO493"/>
      <c r="AP493"/>
      <c r="AQ493"/>
      <c r="AR493" s="44"/>
      <c r="AS493" s="44"/>
      <c r="AT493" s="44"/>
      <c r="AU493" s="44">
        <v>15453005</v>
      </c>
      <c r="AV493" s="44">
        <v>2566310</v>
      </c>
      <c r="AW493" s="44">
        <v>-2655051</v>
      </c>
      <c r="AX493" s="44">
        <v>1056765</v>
      </c>
      <c r="AY493" s="44">
        <v>21731131</v>
      </c>
      <c r="AZ493" s="21">
        <v>21698070</v>
      </c>
      <c r="BA493" s="21">
        <v>33061</v>
      </c>
      <c r="BB493" s="44"/>
      <c r="BC493" s="44"/>
      <c r="BD493" s="44"/>
      <c r="BE493" s="44">
        <v>33061</v>
      </c>
      <c r="BF493" s="44">
        <v>2214535</v>
      </c>
      <c r="BG493" s="44"/>
      <c r="BH493" s="44"/>
      <c r="BI493" s="21">
        <v>12271375</v>
      </c>
      <c r="BJ493" s="21"/>
      <c r="BK493" s="21"/>
      <c r="BL493" s="21">
        <v>127620</v>
      </c>
      <c r="BM493" s="21">
        <v>839475</v>
      </c>
      <c r="BN493" s="21">
        <v>15453005</v>
      </c>
      <c r="BO493" s="21"/>
      <c r="BP493" s="21"/>
      <c r="BQ493" s="44"/>
      <c r="BR493" s="21"/>
      <c r="BS493" s="44"/>
      <c r="BT493" s="21"/>
      <c r="BU493" s="44"/>
      <c r="BV493" s="21"/>
      <c r="BW493" s="44">
        <v>2412197</v>
      </c>
      <c r="BX493" s="21"/>
      <c r="BY493" s="21"/>
      <c r="BZ493" s="21"/>
      <c r="CA493" s="44"/>
      <c r="CB493" s="44"/>
      <c r="CC493" s="44">
        <v>25295</v>
      </c>
      <c r="CD493" s="44"/>
      <c r="CE493" s="44"/>
      <c r="CF493" s="44"/>
      <c r="CG493" s="44"/>
      <c r="CH493" s="44"/>
      <c r="CI493" s="21">
        <v>913</v>
      </c>
      <c r="CJ493" s="44"/>
      <c r="CK493" s="21">
        <v>127905</v>
      </c>
      <c r="CL493" s="44"/>
      <c r="CM493" s="44">
        <v>111611</v>
      </c>
      <c r="CN493" s="44">
        <v>0</v>
      </c>
      <c r="CO493" s="44">
        <v>838860</v>
      </c>
      <c r="CP493" s="44">
        <v>0</v>
      </c>
      <c r="CQ493" s="21">
        <v>703644</v>
      </c>
      <c r="CR493" s="44">
        <v>231938</v>
      </c>
      <c r="CS493" s="44">
        <v>582210</v>
      </c>
      <c r="CT493" s="44">
        <v>72322</v>
      </c>
      <c r="CU493" s="44"/>
      <c r="CV493" s="44">
        <v>25725</v>
      </c>
      <c r="CW493" s="21"/>
      <c r="CX493" s="21"/>
      <c r="CY493" s="21"/>
      <c r="CZ493" s="21"/>
      <c r="DA493" s="21"/>
      <c r="DB493" s="21"/>
      <c r="DC493" s="21"/>
      <c r="DD493" s="21"/>
      <c r="DE493" s="44"/>
      <c r="DF493" s="21"/>
      <c r="DG493" s="44"/>
      <c r="DH493" s="21"/>
      <c r="DI493" s="44"/>
      <c r="DJ493" s="44"/>
      <c r="DK493" s="44"/>
      <c r="DL493" s="44"/>
      <c r="DM493" s="21"/>
      <c r="DN493" s="44"/>
      <c r="DO493" s="44"/>
      <c r="DP493" s="44"/>
      <c r="DQ493" s="44"/>
      <c r="DR493" s="44"/>
      <c r="DS493" s="44"/>
      <c r="DT493" s="44"/>
      <c r="DU493" s="44"/>
      <c r="DV493" s="44"/>
      <c r="DW493" s="44"/>
      <c r="DX493" s="44"/>
      <c r="DY493" s="44"/>
      <c r="DZ493" s="44"/>
      <c r="EA493" s="44"/>
      <c r="EB493" s="21"/>
      <c r="EC493" s="44">
        <v>-1923504</v>
      </c>
      <c r="ED493" s="44"/>
      <c r="EE493" s="21"/>
      <c r="EF493" s="44"/>
      <c r="EG493" s="21"/>
      <c r="EH493" s="44"/>
      <c r="EI493" s="21">
        <v>-498207</v>
      </c>
      <c r="EJ493" s="44"/>
      <c r="EK493" s="44"/>
      <c r="EL493" s="21"/>
      <c r="EM493" s="44"/>
      <c r="EN493" s="44"/>
      <c r="EO493" s="44">
        <v>-233340</v>
      </c>
      <c r="EP493" s="21"/>
      <c r="EQ493" s="21"/>
      <c r="ER493" s="21"/>
      <c r="ES493" s="21"/>
      <c r="ET493" s="44"/>
      <c r="EU493" s="21"/>
      <c r="EV493" s="44"/>
      <c r="EW493" s="21"/>
      <c r="EX493" s="44"/>
      <c r="EY493" s="44"/>
      <c r="EZ493" s="21"/>
      <c r="FA493" s="21"/>
      <c r="FB493" s="44"/>
      <c r="FC493" s="44"/>
      <c r="FD493" s="21"/>
      <c r="FE493" s="112"/>
      <c r="FF493" s="44"/>
      <c r="FG493" s="44">
        <v>6412825</v>
      </c>
      <c r="FH493" s="44">
        <v>2328745</v>
      </c>
      <c r="FI493" s="44">
        <v>12956500</v>
      </c>
      <c r="FJ493" s="44">
        <v>625117</v>
      </c>
      <c r="FK493" s="44">
        <v>9631183</v>
      </c>
      <c r="FL493" s="44"/>
      <c r="FM493" s="44"/>
      <c r="FN493" s="44"/>
      <c r="FO493" s="44"/>
      <c r="FP493" s="44"/>
      <c r="FQ493" s="44"/>
      <c r="FR493" s="44"/>
      <c r="FS493" s="44"/>
      <c r="FT493" s="44">
        <v>3579</v>
      </c>
      <c r="FU493" s="44"/>
      <c r="FV493" s="21">
        <v>418748</v>
      </c>
      <c r="FW493" s="44"/>
      <c r="FX493" s="44">
        <v>382050</v>
      </c>
      <c r="FY493" s="44">
        <v>125397</v>
      </c>
      <c r="FZ493" s="44">
        <v>145236</v>
      </c>
      <c r="GA493" s="44">
        <v>33389</v>
      </c>
      <c r="GB493" s="44"/>
      <c r="GC493" s="44">
        <v>12692</v>
      </c>
      <c r="GD493" s="44">
        <v>1024359</v>
      </c>
      <c r="GE493" s="44">
        <v>589231</v>
      </c>
      <c r="GF493" s="44">
        <v>578156</v>
      </c>
      <c r="GG493" s="44">
        <v>1839893</v>
      </c>
      <c r="GH493" s="44">
        <v>183015</v>
      </c>
      <c r="GI493" s="44">
        <v>409694</v>
      </c>
      <c r="GJ493" s="44">
        <v>104325</v>
      </c>
      <c r="GK493" s="44">
        <v>5064997</v>
      </c>
      <c r="GL493" s="44">
        <v>60817</v>
      </c>
      <c r="GM493" s="44">
        <v>733200</v>
      </c>
      <c r="GN493" s="44">
        <v>132000</v>
      </c>
      <c r="GO493" s="44">
        <v>20259</v>
      </c>
      <c r="GP493" s="44"/>
      <c r="GQ493" s="44"/>
      <c r="GR493" s="44">
        <v>205850</v>
      </c>
      <c r="GS493" s="44">
        <v>3911326</v>
      </c>
      <c r="GT493" s="44"/>
      <c r="GU493" s="21">
        <v>775712</v>
      </c>
      <c r="GV493" s="44"/>
      <c r="GW493" s="44">
        <v>17661989</v>
      </c>
      <c r="GX493" s="44">
        <v>500000</v>
      </c>
      <c r="GY493" s="44">
        <v>22849027</v>
      </c>
      <c r="GZ493" s="44">
        <v>3797190</v>
      </c>
      <c r="HA493" s="44"/>
      <c r="HB493" s="44"/>
      <c r="HC493" s="44">
        <v>19051837</v>
      </c>
      <c r="HD493" s="44">
        <v>22849027</v>
      </c>
      <c r="HE493" s="21"/>
      <c r="HF493" s="21">
        <v>17661989</v>
      </c>
      <c r="HG493" s="21"/>
      <c r="HH493" s="21"/>
      <c r="HI493" s="21">
        <v>0</v>
      </c>
      <c r="HJ493" s="44"/>
      <c r="HK493" s="21">
        <v>665325</v>
      </c>
      <c r="HL493" s="21">
        <v>813837</v>
      </c>
      <c r="HM493" s="21">
        <v>1479162</v>
      </c>
      <c r="HN493" s="21">
        <v>-703450</v>
      </c>
      <c r="HO493" s="21"/>
      <c r="HP493" s="44"/>
      <c r="HQ493" s="47"/>
      <c r="HR493" s="47"/>
      <c r="HS493" s="47"/>
      <c r="HT493" s="47" t="s">
        <v>1744</v>
      </c>
      <c r="HU493" s="47">
        <v>265803.30000000005</v>
      </c>
      <c r="HV493" s="47">
        <v>1904</v>
      </c>
      <c r="HW493" s="47">
        <v>0</v>
      </c>
      <c r="HX493" s="47">
        <v>11645</v>
      </c>
      <c r="HY493" s="47">
        <v>46412</v>
      </c>
      <c r="HZ493" s="47">
        <v>104698</v>
      </c>
      <c r="IA493" s="47">
        <v>0</v>
      </c>
      <c r="IB493" s="47">
        <v>0</v>
      </c>
      <c r="IC493" s="47">
        <v>2697</v>
      </c>
      <c r="ID493"/>
      <c r="IE493" s="47">
        <v>5841</v>
      </c>
      <c r="IF493">
        <v>356</v>
      </c>
      <c r="IG493" s="47"/>
      <c r="IH493" s="47"/>
      <c r="II493">
        <v>5417</v>
      </c>
      <c r="IJ493">
        <v>12322</v>
      </c>
      <c r="IK493">
        <v>1878</v>
      </c>
      <c r="IL493">
        <v>12239</v>
      </c>
      <c r="IM493">
        <v>205409</v>
      </c>
      <c r="IN493">
        <v>0</v>
      </c>
      <c r="IO493">
        <v>2556</v>
      </c>
      <c r="IP493">
        <v>12017</v>
      </c>
      <c r="IQ493">
        <v>41834</v>
      </c>
      <c r="IR493">
        <v>0</v>
      </c>
      <c r="IS493">
        <v>0</v>
      </c>
      <c r="IT493">
        <v>56407</v>
      </c>
      <c r="IU493">
        <v>142187</v>
      </c>
      <c r="IV493">
        <v>0</v>
      </c>
      <c r="IW493">
        <v>714652</v>
      </c>
      <c r="IX493">
        <v>1913570</v>
      </c>
      <c r="IY493">
        <v>2376654</v>
      </c>
      <c r="IZ493">
        <v>0</v>
      </c>
      <c r="JA493">
        <v>0</v>
      </c>
      <c r="JB493">
        <v>110537</v>
      </c>
      <c r="JC493"/>
      <c r="JD493">
        <v>144508</v>
      </c>
      <c r="JE493">
        <v>6568</v>
      </c>
      <c r="JF493"/>
      <c r="JG493"/>
      <c r="JH493">
        <v>139332</v>
      </c>
      <c r="JI493">
        <v>255057</v>
      </c>
      <c r="JJ493">
        <v>74084</v>
      </c>
      <c r="JK493">
        <v>535676</v>
      </c>
      <c r="JL493">
        <v>6412825</v>
      </c>
      <c r="JM493">
        <v>0</v>
      </c>
      <c r="JN493">
        <v>169532</v>
      </c>
      <c r="JO493">
        <v>528887</v>
      </c>
      <c r="JP493">
        <v>1197297</v>
      </c>
      <c r="JQ493">
        <v>0</v>
      </c>
      <c r="JR493">
        <v>0</v>
      </c>
      <c r="JS493">
        <v>1895716</v>
      </c>
      <c r="JT493"/>
      <c r="JU493"/>
      <c r="JV493"/>
      <c r="JW493"/>
      <c r="JX493"/>
      <c r="JY493"/>
      <c r="JZ493"/>
      <c r="KA493"/>
      <c r="KB493"/>
      <c r="KC493"/>
      <c r="KD493"/>
      <c r="KE493"/>
      <c r="KF493">
        <v>129</v>
      </c>
      <c r="KG493">
        <v>206</v>
      </c>
      <c r="KH493">
        <v>111</v>
      </c>
      <c r="KI493">
        <v>109</v>
      </c>
      <c r="KJ493">
        <v>168</v>
      </c>
      <c r="KK493">
        <v>91</v>
      </c>
      <c r="KL493">
        <v>69</v>
      </c>
      <c r="KM493">
        <v>110</v>
      </c>
      <c r="KN493">
        <v>56</v>
      </c>
      <c r="KO493">
        <v>1</v>
      </c>
      <c r="KP493">
        <v>0</v>
      </c>
      <c r="KQ493">
        <v>0</v>
      </c>
      <c r="KR493">
        <v>0</v>
      </c>
      <c r="KS493">
        <v>0</v>
      </c>
      <c r="KT493">
        <v>1</v>
      </c>
      <c r="KU493">
        <v>1</v>
      </c>
      <c r="KV493">
        <v>0</v>
      </c>
      <c r="KW493">
        <v>0</v>
      </c>
      <c r="KX493">
        <v>0</v>
      </c>
      <c r="KY493">
        <v>0</v>
      </c>
      <c r="KZ493">
        <v>0</v>
      </c>
      <c r="LA493">
        <v>0</v>
      </c>
      <c r="LB493">
        <v>0</v>
      </c>
      <c r="LC493">
        <v>0</v>
      </c>
      <c r="LD493">
        <v>1</v>
      </c>
      <c r="LE493">
        <v>0</v>
      </c>
      <c r="LF493">
        <v>0</v>
      </c>
      <c r="LG493">
        <v>0</v>
      </c>
      <c r="LH493">
        <v>0</v>
      </c>
    </row>
    <row r="494" spans="1:320" s="34" customFormat="1" ht="15" customHeight="1" x14ac:dyDescent="0.25">
      <c r="A494" s="45">
        <v>206190885</v>
      </c>
      <c r="B494" s="45" t="s">
        <v>4441</v>
      </c>
      <c r="C494" s="46">
        <v>45292</v>
      </c>
      <c r="D494" s="46">
        <v>45657</v>
      </c>
      <c r="E494" s="47">
        <v>366</v>
      </c>
      <c r="F494" s="45" t="s">
        <v>883</v>
      </c>
      <c r="G494" s="45" t="s">
        <v>884</v>
      </c>
      <c r="H494" s="45" t="s">
        <v>1030</v>
      </c>
      <c r="I494" s="45" t="s">
        <v>886</v>
      </c>
      <c r="J494" s="45" t="s">
        <v>887</v>
      </c>
      <c r="K494" s="45" t="s">
        <v>1031</v>
      </c>
      <c r="L494" s="45" t="s">
        <v>2709</v>
      </c>
      <c r="M494" s="45" t="s">
        <v>4442</v>
      </c>
      <c r="N494" s="45" t="s">
        <v>4443</v>
      </c>
      <c r="O494" s="45" t="s">
        <v>1034</v>
      </c>
      <c r="P494" s="45" t="s">
        <v>2740</v>
      </c>
      <c r="Q494" s="45" t="s">
        <v>4444</v>
      </c>
      <c r="R494" t="s">
        <v>1224</v>
      </c>
      <c r="S494" s="45" t="s">
        <v>893</v>
      </c>
      <c r="T494" t="s">
        <v>4445</v>
      </c>
      <c r="U494" s="47">
        <v>98</v>
      </c>
      <c r="V494" s="47">
        <v>98</v>
      </c>
      <c r="W494" s="47" t="s">
        <v>894</v>
      </c>
      <c r="X494" s="47">
        <v>35868</v>
      </c>
      <c r="Y494" s="47">
        <v>32101</v>
      </c>
      <c r="Z494" s="48">
        <v>212.7</v>
      </c>
      <c r="AA494" s="44">
        <v>214</v>
      </c>
      <c r="AB494" s="44">
        <v>223</v>
      </c>
      <c r="AC494" s="44">
        <v>2665</v>
      </c>
      <c r="AD494" s="44">
        <v>24</v>
      </c>
      <c r="AE494" s="44">
        <v>2675</v>
      </c>
      <c r="AF494" s="44">
        <v>18465</v>
      </c>
      <c r="AG494" s="44"/>
      <c r="AH494" s="47">
        <v>1870</v>
      </c>
      <c r="AI494" s="47">
        <v>386</v>
      </c>
      <c r="AJ494">
        <v>6016</v>
      </c>
      <c r="AK494" t="s">
        <v>895</v>
      </c>
      <c r="AL494">
        <v>32101</v>
      </c>
      <c r="AM494"/>
      <c r="AN494"/>
      <c r="AO494"/>
      <c r="AP494"/>
      <c r="AQ494"/>
      <c r="AR494" s="44"/>
      <c r="AS494" s="44"/>
      <c r="AT494" s="44"/>
      <c r="AU494" s="44">
        <v>11235350</v>
      </c>
      <c r="AV494" s="44">
        <v>1880859</v>
      </c>
      <c r="AW494" s="44">
        <v>-1258804</v>
      </c>
      <c r="AX494" s="44">
        <v>18323</v>
      </c>
      <c r="AY494" s="44">
        <v>14393336</v>
      </c>
      <c r="AZ494" s="21">
        <v>14701580</v>
      </c>
      <c r="BA494" s="21">
        <v>-308244</v>
      </c>
      <c r="BB494" s="44">
        <v>1860295</v>
      </c>
      <c r="BC494" s="44"/>
      <c r="BD494" s="44"/>
      <c r="BE494" s="44">
        <v>1552051</v>
      </c>
      <c r="BF494" s="44">
        <v>932750</v>
      </c>
      <c r="BG494" s="44">
        <v>8400</v>
      </c>
      <c r="BH494" s="44">
        <v>936250</v>
      </c>
      <c r="BI494" s="21">
        <v>6462750</v>
      </c>
      <c r="BJ494" s="21"/>
      <c r="BK494" s="21">
        <v>654500</v>
      </c>
      <c r="BL494" s="21">
        <v>135100</v>
      </c>
      <c r="BM494" s="21">
        <v>2105600</v>
      </c>
      <c r="BN494" s="21">
        <v>11235350</v>
      </c>
      <c r="BO494" s="21"/>
      <c r="BP494" s="21"/>
      <c r="BQ494" s="44"/>
      <c r="BR494" s="21"/>
      <c r="BS494" s="44"/>
      <c r="BT494" s="21"/>
      <c r="BU494" s="44"/>
      <c r="BV494" s="21"/>
      <c r="BW494" s="44">
        <v>1037902</v>
      </c>
      <c r="BX494" s="21"/>
      <c r="BY494" s="21"/>
      <c r="BZ494" s="21"/>
      <c r="CA494" s="44">
        <v>8111</v>
      </c>
      <c r="CB494" s="44"/>
      <c r="CC494" s="44">
        <v>57772</v>
      </c>
      <c r="CD494" s="44"/>
      <c r="CE494" s="44"/>
      <c r="CF494" s="44"/>
      <c r="CG494" s="44">
        <v>357811</v>
      </c>
      <c r="CH494" s="44"/>
      <c r="CI494" s="21">
        <v>3633</v>
      </c>
      <c r="CJ494" s="44"/>
      <c r="CK494" s="21">
        <v>415630</v>
      </c>
      <c r="CL494" s="44"/>
      <c r="CM494" s="44">
        <v>13441</v>
      </c>
      <c r="CN494" s="44">
        <v>344</v>
      </c>
      <c r="CO494" s="44">
        <v>794595</v>
      </c>
      <c r="CP494" s="44">
        <v>99</v>
      </c>
      <c r="CQ494" s="21">
        <v>656295</v>
      </c>
      <c r="CR494" s="44">
        <v>166900</v>
      </c>
      <c r="CS494" s="44">
        <v>210352</v>
      </c>
      <c r="CT494" s="44">
        <v>18382</v>
      </c>
      <c r="CU494" s="44"/>
      <c r="CV494" s="44">
        <v>20451</v>
      </c>
      <c r="CW494" s="21"/>
      <c r="CX494" s="21"/>
      <c r="CY494" s="21"/>
      <c r="CZ494" s="21"/>
      <c r="DA494" s="21"/>
      <c r="DB494" s="21"/>
      <c r="DC494" s="21"/>
      <c r="DD494" s="21"/>
      <c r="DE494" s="44"/>
      <c r="DF494" s="21"/>
      <c r="DG494" s="44"/>
      <c r="DH494" s="21"/>
      <c r="DI494" s="44"/>
      <c r="DJ494" s="44"/>
      <c r="DK494" s="44"/>
      <c r="DL494" s="44"/>
      <c r="DM494" s="21"/>
      <c r="DN494" s="44"/>
      <c r="DO494" s="44"/>
      <c r="DP494" s="44"/>
      <c r="DQ494" s="44"/>
      <c r="DR494" s="44"/>
      <c r="DS494" s="44"/>
      <c r="DT494" s="44"/>
      <c r="DU494" s="44"/>
      <c r="DV494" s="44"/>
      <c r="DW494" s="44"/>
      <c r="DX494" s="44"/>
      <c r="DY494" s="44">
        <v>-12742</v>
      </c>
      <c r="DZ494" s="44"/>
      <c r="EA494" s="44"/>
      <c r="EB494" s="21"/>
      <c r="EC494" s="44">
        <v>-477091</v>
      </c>
      <c r="ED494" s="44"/>
      <c r="EE494" s="21"/>
      <c r="EF494" s="44"/>
      <c r="EG494" s="21">
        <v>-131122</v>
      </c>
      <c r="EH494" s="44"/>
      <c r="EI494" s="21">
        <v>560834</v>
      </c>
      <c r="EJ494" s="44"/>
      <c r="EK494" s="44"/>
      <c r="EL494" s="21"/>
      <c r="EM494" s="44">
        <v>86707</v>
      </c>
      <c r="EN494" s="44"/>
      <c r="EO494" s="44">
        <v>-1285390</v>
      </c>
      <c r="EP494" s="21"/>
      <c r="EQ494" s="21"/>
      <c r="ER494" s="21"/>
      <c r="ES494" s="21"/>
      <c r="ET494" s="44"/>
      <c r="EU494" s="21"/>
      <c r="EV494" s="44"/>
      <c r="EW494" s="21"/>
      <c r="EX494" s="44"/>
      <c r="EY494" s="44"/>
      <c r="EZ494" s="21"/>
      <c r="FA494" s="21"/>
      <c r="FB494" s="44"/>
      <c r="FC494" s="44"/>
      <c r="FD494" s="21"/>
      <c r="FE494" s="112"/>
      <c r="FF494" s="44"/>
      <c r="FG494" s="44">
        <v>6023526</v>
      </c>
      <c r="FH494" s="44">
        <v>1089212</v>
      </c>
      <c r="FI494" s="44">
        <v>7588842</v>
      </c>
      <c r="FJ494" s="44">
        <v>183316</v>
      </c>
      <c r="FK494" s="44">
        <v>5585363</v>
      </c>
      <c r="FL494" s="44"/>
      <c r="FM494" s="44"/>
      <c r="FN494" s="44"/>
      <c r="FO494" s="44"/>
      <c r="FP494" s="44"/>
      <c r="FQ494" s="44"/>
      <c r="FR494" s="44"/>
      <c r="FS494" s="44"/>
      <c r="FT494" s="44">
        <v>12933</v>
      </c>
      <c r="FU494" s="44">
        <v>3542</v>
      </c>
      <c r="FV494" s="21">
        <v>449441</v>
      </c>
      <c r="FW494" s="44"/>
      <c r="FX494" s="44">
        <v>330046</v>
      </c>
      <c r="FY494" s="44">
        <v>83289</v>
      </c>
      <c r="FZ494" s="44">
        <v>211408</v>
      </c>
      <c r="GA494" s="44">
        <v>17512</v>
      </c>
      <c r="GB494" s="44"/>
      <c r="GC494" s="44">
        <v>20998</v>
      </c>
      <c r="GD494" s="44">
        <v>535919</v>
      </c>
      <c r="GE494" s="44">
        <v>292425</v>
      </c>
      <c r="GF494" s="44">
        <v>193016</v>
      </c>
      <c r="GG494" s="44">
        <v>784492</v>
      </c>
      <c r="GH494" s="44">
        <v>144433</v>
      </c>
      <c r="GI494" s="44">
        <v>156015</v>
      </c>
      <c r="GJ494" s="44">
        <v>87835</v>
      </c>
      <c r="GK494" s="44">
        <v>3727389</v>
      </c>
      <c r="GL494" s="44">
        <v>402612</v>
      </c>
      <c r="GM494" s="44">
        <v>1228988</v>
      </c>
      <c r="GN494" s="44">
        <v>48874</v>
      </c>
      <c r="GO494" s="44">
        <v>49025</v>
      </c>
      <c r="GP494" s="44"/>
      <c r="GQ494" s="44">
        <v>154424</v>
      </c>
      <c r="GR494" s="44">
        <v>181601</v>
      </c>
      <c r="GS494" s="44">
        <v>3076406</v>
      </c>
      <c r="GT494" s="44"/>
      <c r="GU494" s="21">
        <v>212708</v>
      </c>
      <c r="GV494" s="44">
        <v>8774</v>
      </c>
      <c r="GW494" s="44">
        <v>4067004</v>
      </c>
      <c r="GX494" s="44">
        <v>8917463</v>
      </c>
      <c r="GY494" s="44">
        <v>16282355</v>
      </c>
      <c r="GZ494" s="44">
        <v>8877571</v>
      </c>
      <c r="HA494" s="44"/>
      <c r="HB494" s="44">
        <v>6208267</v>
      </c>
      <c r="HC494" s="44">
        <v>1196517</v>
      </c>
      <c r="HD494" s="44">
        <v>16282355</v>
      </c>
      <c r="HE494" s="21"/>
      <c r="HF494" s="21">
        <v>4067004</v>
      </c>
      <c r="HG494" s="21">
        <v>4998129</v>
      </c>
      <c r="HH494" s="21"/>
      <c r="HI494" s="21">
        <v>0</v>
      </c>
      <c r="HJ494" s="44"/>
      <c r="HK494" s="21">
        <v>1501554</v>
      </c>
      <c r="HL494" s="21">
        <v>778956</v>
      </c>
      <c r="HM494" s="21">
        <v>2280510</v>
      </c>
      <c r="HN494" s="21">
        <v>-2067802</v>
      </c>
      <c r="HO494" s="21"/>
      <c r="HP494" s="44">
        <v>6029621</v>
      </c>
      <c r="HQ494" s="47"/>
      <c r="HR494" s="47">
        <v>6848997</v>
      </c>
      <c r="HS494" s="47">
        <v>-640730</v>
      </c>
      <c r="HT494" s="47" t="s">
        <v>2425</v>
      </c>
      <c r="HU494" s="47">
        <v>355102.84</v>
      </c>
      <c r="HV494" s="47">
        <v>1359</v>
      </c>
      <c r="HW494" s="47">
        <v>0</v>
      </c>
      <c r="HX494" s="47">
        <v>3083</v>
      </c>
      <c r="HY494" s="47">
        <v>34617</v>
      </c>
      <c r="HZ494" s="47">
        <v>78131</v>
      </c>
      <c r="IA494" s="47">
        <v>0</v>
      </c>
      <c r="IB494" s="47">
        <v>0</v>
      </c>
      <c r="IC494" s="47">
        <v>8404</v>
      </c>
      <c r="ID494">
        <v>299</v>
      </c>
      <c r="IE494" s="47">
        <v>2641</v>
      </c>
      <c r="IF494"/>
      <c r="IG494" s="47"/>
      <c r="IH494" s="47">
        <v>20404</v>
      </c>
      <c r="II494">
        <v>3486</v>
      </c>
      <c r="IJ494">
        <v>5248</v>
      </c>
      <c r="IK494">
        <v>1554</v>
      </c>
      <c r="IL494">
        <v>19012</v>
      </c>
      <c r="IM494">
        <v>178238</v>
      </c>
      <c r="IN494">
        <v>0</v>
      </c>
      <c r="IO494">
        <v>0</v>
      </c>
      <c r="IP494">
        <v>0</v>
      </c>
      <c r="IQ494">
        <v>0</v>
      </c>
      <c r="IR494">
        <v>0</v>
      </c>
      <c r="IS494">
        <v>0</v>
      </c>
      <c r="IT494">
        <v>0</v>
      </c>
      <c r="IU494">
        <v>154401</v>
      </c>
      <c r="IV494">
        <v>0</v>
      </c>
      <c r="IW494">
        <v>179353</v>
      </c>
      <c r="IX494">
        <v>1515160</v>
      </c>
      <c r="IY494">
        <v>2046062</v>
      </c>
      <c r="IZ494">
        <v>0</v>
      </c>
      <c r="JA494">
        <v>0</v>
      </c>
      <c r="JB494">
        <v>568880</v>
      </c>
      <c r="JC494">
        <v>33645</v>
      </c>
      <c r="JD494">
        <v>89935</v>
      </c>
      <c r="JE494"/>
      <c r="JF494"/>
      <c r="JG494">
        <v>441231</v>
      </c>
      <c r="JH494">
        <v>102266</v>
      </c>
      <c r="JI494">
        <v>128425</v>
      </c>
      <c r="JJ494">
        <v>73858</v>
      </c>
      <c r="JK494">
        <v>690310</v>
      </c>
      <c r="JL494">
        <v>6023526</v>
      </c>
      <c r="JM494">
        <v>0</v>
      </c>
      <c r="JN494">
        <v>0</v>
      </c>
      <c r="JO494">
        <v>0</v>
      </c>
      <c r="JP494">
        <v>0</v>
      </c>
      <c r="JQ494">
        <v>0</v>
      </c>
      <c r="JR494">
        <v>0</v>
      </c>
      <c r="JS494">
        <v>0</v>
      </c>
      <c r="JT494"/>
      <c r="JU494"/>
      <c r="JV494"/>
      <c r="JW494"/>
      <c r="JX494"/>
      <c r="JY494">
        <v>299</v>
      </c>
      <c r="JZ494"/>
      <c r="KA494"/>
      <c r="KB494"/>
      <c r="KC494"/>
      <c r="KD494"/>
      <c r="KE494">
        <v>33645</v>
      </c>
      <c r="KF494">
        <v>132</v>
      </c>
      <c r="KG494">
        <v>268</v>
      </c>
      <c r="KH494">
        <v>65</v>
      </c>
      <c r="KI494">
        <v>95</v>
      </c>
      <c r="KJ494">
        <v>199</v>
      </c>
      <c r="KK494">
        <v>48</v>
      </c>
      <c r="KL494">
        <v>58</v>
      </c>
      <c r="KM494">
        <v>115</v>
      </c>
      <c r="KN494">
        <v>33</v>
      </c>
      <c r="KO494">
        <v>1</v>
      </c>
      <c r="KP494">
        <v>0</v>
      </c>
      <c r="KQ494">
        <v>0</v>
      </c>
      <c r="KR494">
        <v>0</v>
      </c>
      <c r="KS494">
        <v>1</v>
      </c>
      <c r="KT494">
        <v>0</v>
      </c>
      <c r="KU494">
        <v>1</v>
      </c>
      <c r="KV494">
        <v>0</v>
      </c>
      <c r="KW494">
        <v>0</v>
      </c>
      <c r="KX494">
        <v>0</v>
      </c>
      <c r="KY494">
        <v>0</v>
      </c>
      <c r="KZ494">
        <v>0</v>
      </c>
      <c r="LA494">
        <v>0</v>
      </c>
      <c r="LB494">
        <v>0</v>
      </c>
      <c r="LC494">
        <v>0</v>
      </c>
      <c r="LD494">
        <v>1</v>
      </c>
      <c r="LE494">
        <v>0</v>
      </c>
      <c r="LF494">
        <v>0</v>
      </c>
      <c r="LG494">
        <v>0</v>
      </c>
      <c r="LH494">
        <v>0</v>
      </c>
    </row>
    <row r="495" spans="1:320" s="34" customFormat="1" ht="15" customHeight="1" x14ac:dyDescent="0.25">
      <c r="A495" s="45">
        <v>206190888</v>
      </c>
      <c r="B495" s="45" t="s">
        <v>4447</v>
      </c>
      <c r="C495" s="46">
        <v>45292</v>
      </c>
      <c r="D495" s="46">
        <v>45657</v>
      </c>
      <c r="E495" s="47">
        <v>366</v>
      </c>
      <c r="F495" s="45" t="s">
        <v>883</v>
      </c>
      <c r="G495" s="45" t="s">
        <v>893</v>
      </c>
      <c r="H495" s="45" t="s">
        <v>1030</v>
      </c>
      <c r="I495" s="45" t="s">
        <v>916</v>
      </c>
      <c r="J495" s="45" t="s">
        <v>331</v>
      </c>
      <c r="K495" s="45" t="s">
        <v>1031</v>
      </c>
      <c r="L495" s="45" t="s">
        <v>2772</v>
      </c>
      <c r="M495" s="45" t="s">
        <v>4448</v>
      </c>
      <c r="N495" s="45" t="s">
        <v>4449</v>
      </c>
      <c r="O495" s="45" t="s">
        <v>1117</v>
      </c>
      <c r="P495" s="45" t="s">
        <v>4450</v>
      </c>
      <c r="Q495" s="45" t="s">
        <v>4446</v>
      </c>
      <c r="R495" t="s">
        <v>4451</v>
      </c>
      <c r="S495" s="45" t="s">
        <v>893</v>
      </c>
      <c r="T495" t="s">
        <v>4452</v>
      </c>
      <c r="U495" s="47">
        <v>28</v>
      </c>
      <c r="V495" s="47">
        <v>28</v>
      </c>
      <c r="W495" s="47" t="s">
        <v>1728</v>
      </c>
      <c r="X495" s="47">
        <v>10248</v>
      </c>
      <c r="Y495" s="47">
        <v>8271</v>
      </c>
      <c r="Z495" s="48">
        <v>157.96</v>
      </c>
      <c r="AA495" s="44">
        <v>139</v>
      </c>
      <c r="AB495" s="44">
        <v>127</v>
      </c>
      <c r="AC495" s="44">
        <v>3100</v>
      </c>
      <c r="AD495" s="44">
        <v>1026</v>
      </c>
      <c r="AE495" s="44">
        <v>299</v>
      </c>
      <c r="AF495" s="44">
        <v>3373</v>
      </c>
      <c r="AG495" s="44"/>
      <c r="AH495" s="47"/>
      <c r="AI495" s="47">
        <v>458</v>
      </c>
      <c r="AJ495">
        <v>15</v>
      </c>
      <c r="AK495" t="s">
        <v>895</v>
      </c>
      <c r="AL495">
        <v>8271</v>
      </c>
      <c r="AM495"/>
      <c r="AN495"/>
      <c r="AO495"/>
      <c r="AP495"/>
      <c r="AQ495"/>
      <c r="AR495" s="44"/>
      <c r="AS495" s="44"/>
      <c r="AT495" s="44"/>
      <c r="AU495" s="44">
        <v>2374058</v>
      </c>
      <c r="AV495" s="44">
        <v>2029127</v>
      </c>
      <c r="AW495" s="44">
        <v>169371</v>
      </c>
      <c r="AX495" s="44">
        <v>247735</v>
      </c>
      <c r="AY495" s="44">
        <v>4481549</v>
      </c>
      <c r="AZ495" s="21">
        <v>5279684</v>
      </c>
      <c r="BA495" s="21">
        <v>-798135</v>
      </c>
      <c r="BB495" s="44">
        <v>105243</v>
      </c>
      <c r="BC495" s="44"/>
      <c r="BD495" s="44"/>
      <c r="BE495" s="44">
        <v>-692892</v>
      </c>
      <c r="BF495" s="44">
        <v>942491</v>
      </c>
      <c r="BG495" s="44"/>
      <c r="BH495" s="44">
        <v>1197946</v>
      </c>
      <c r="BI495" s="21"/>
      <c r="BJ495" s="21">
        <v>124348</v>
      </c>
      <c r="BK495" s="21"/>
      <c r="BL495" s="21">
        <v>109273</v>
      </c>
      <c r="BM495" s="21"/>
      <c r="BN495" s="21">
        <v>2374058</v>
      </c>
      <c r="BO495" s="21"/>
      <c r="BP495" s="21"/>
      <c r="BQ495" s="44"/>
      <c r="BR495" s="21"/>
      <c r="BS495" s="44"/>
      <c r="BT495" s="21"/>
      <c r="BU495" s="44"/>
      <c r="BV495" s="21"/>
      <c r="BW495" s="44">
        <v>1432354</v>
      </c>
      <c r="BX495" s="21"/>
      <c r="BY495" s="21"/>
      <c r="BZ495" s="21"/>
      <c r="CA495" s="44">
        <v>222</v>
      </c>
      <c r="CB495" s="44"/>
      <c r="CC495" s="44"/>
      <c r="CD495" s="44"/>
      <c r="CE495" s="44">
        <v>563783</v>
      </c>
      <c r="CF495" s="44"/>
      <c r="CG495" s="44"/>
      <c r="CH495" s="44"/>
      <c r="CI495" s="21">
        <v>32768</v>
      </c>
      <c r="CJ495" s="44"/>
      <c r="CK495" s="21"/>
      <c r="CL495" s="44"/>
      <c r="CM495" s="44">
        <v>382</v>
      </c>
      <c r="CN495" s="44">
        <v>0</v>
      </c>
      <c r="CO495" s="44">
        <v>874673</v>
      </c>
      <c r="CP495" s="44">
        <v>0</v>
      </c>
      <c r="CQ495" s="21">
        <v>780959</v>
      </c>
      <c r="CR495" s="44">
        <v>118059</v>
      </c>
      <c r="CS495" s="44">
        <v>141925</v>
      </c>
      <c r="CT495" s="44">
        <v>34979</v>
      </c>
      <c r="CU495" s="44"/>
      <c r="CV495" s="44">
        <v>78150</v>
      </c>
      <c r="CW495" s="21"/>
      <c r="CX495" s="21"/>
      <c r="CY495" s="21"/>
      <c r="CZ495" s="21"/>
      <c r="DA495" s="21"/>
      <c r="DB495" s="21"/>
      <c r="DC495" s="21"/>
      <c r="DD495" s="21"/>
      <c r="DE495" s="44"/>
      <c r="DF495" s="21"/>
      <c r="DG495" s="44"/>
      <c r="DH495" s="21"/>
      <c r="DI495" s="44"/>
      <c r="DJ495" s="44"/>
      <c r="DK495" s="44"/>
      <c r="DL495" s="44"/>
      <c r="DM495" s="21"/>
      <c r="DN495" s="44"/>
      <c r="DO495" s="44"/>
      <c r="DP495" s="44"/>
      <c r="DQ495" s="44"/>
      <c r="DR495" s="44"/>
      <c r="DS495" s="44"/>
      <c r="DT495" s="44"/>
      <c r="DU495" s="44"/>
      <c r="DV495" s="44"/>
      <c r="DW495" s="44"/>
      <c r="DX495" s="44"/>
      <c r="DY495" s="44"/>
      <c r="DZ495" s="44"/>
      <c r="EA495" s="44"/>
      <c r="EB495" s="21"/>
      <c r="EC495" s="44">
        <v>169371</v>
      </c>
      <c r="ED495" s="44"/>
      <c r="EE495" s="21"/>
      <c r="EF495" s="44"/>
      <c r="EG495" s="21"/>
      <c r="EH495" s="44"/>
      <c r="EI495" s="21"/>
      <c r="EJ495" s="44"/>
      <c r="EK495" s="44"/>
      <c r="EL495" s="21"/>
      <c r="EM495" s="44"/>
      <c r="EN495" s="44"/>
      <c r="EO495" s="44"/>
      <c r="EP495" s="21"/>
      <c r="EQ495" s="21"/>
      <c r="ER495" s="21"/>
      <c r="ES495" s="21"/>
      <c r="ET495" s="44"/>
      <c r="EU495" s="21"/>
      <c r="EV495" s="44"/>
      <c r="EW495" s="21"/>
      <c r="EX495" s="44"/>
      <c r="EY495" s="44"/>
      <c r="EZ495" s="21"/>
      <c r="FA495" s="21"/>
      <c r="FB495" s="44"/>
      <c r="FC495" s="44"/>
      <c r="FD495" s="21"/>
      <c r="FE495" s="112"/>
      <c r="FF495" s="44"/>
      <c r="FG495" s="44">
        <v>4194554</v>
      </c>
      <c r="FH495" s="44">
        <v>1377240</v>
      </c>
      <c r="FI495" s="44">
        <v>4665034</v>
      </c>
      <c r="FJ495" s="44">
        <v>356140</v>
      </c>
      <c r="FK495" s="44">
        <v>2691325</v>
      </c>
      <c r="FL495" s="44"/>
      <c r="FM495" s="44"/>
      <c r="FN495" s="44"/>
      <c r="FO495" s="44"/>
      <c r="FP495" s="44"/>
      <c r="FQ495" s="44"/>
      <c r="FR495" s="44"/>
      <c r="FS495" s="44"/>
      <c r="FT495" s="44">
        <v>151</v>
      </c>
      <c r="FU495" s="44"/>
      <c r="FV495" s="21">
        <v>346766</v>
      </c>
      <c r="FW495" s="44"/>
      <c r="FX495" s="44">
        <v>309613</v>
      </c>
      <c r="FY495" s="44">
        <v>46805</v>
      </c>
      <c r="FZ495" s="44">
        <v>76101</v>
      </c>
      <c r="GA495" s="44">
        <v>13868</v>
      </c>
      <c r="GB495" s="44"/>
      <c r="GC495" s="44">
        <v>11001</v>
      </c>
      <c r="GD495" s="44">
        <v>90190</v>
      </c>
      <c r="GE495" s="44">
        <v>17408</v>
      </c>
      <c r="GF495" s="44">
        <v>14426</v>
      </c>
      <c r="GG495" s="44">
        <v>491344</v>
      </c>
      <c r="GH495" s="44">
        <v>48622</v>
      </c>
      <c r="GI495" s="44">
        <v>141862</v>
      </c>
      <c r="GJ495" s="44">
        <v>64280</v>
      </c>
      <c r="GK495" s="44">
        <v>864642</v>
      </c>
      <c r="GL495" s="44">
        <v>41062</v>
      </c>
      <c r="GM495" s="44"/>
      <c r="GN495" s="44">
        <v>5674</v>
      </c>
      <c r="GO495" s="44">
        <v>2514</v>
      </c>
      <c r="GP495" s="44"/>
      <c r="GQ495" s="44"/>
      <c r="GR495" s="44">
        <v>2030</v>
      </c>
      <c r="GS495" s="44">
        <v>2672664</v>
      </c>
      <c r="GT495" s="44"/>
      <c r="GU495" s="21">
        <v>15831086</v>
      </c>
      <c r="GV495" s="44"/>
      <c r="GW495" s="44"/>
      <c r="GX495" s="44"/>
      <c r="GY495" s="44">
        <v>18503750</v>
      </c>
      <c r="GZ495" s="44">
        <v>18447403</v>
      </c>
      <c r="HA495" s="44"/>
      <c r="HB495" s="44"/>
      <c r="HC495" s="44">
        <v>56347</v>
      </c>
      <c r="HD495" s="44">
        <v>18503750</v>
      </c>
      <c r="HE495" s="21"/>
      <c r="HF495" s="21"/>
      <c r="HG495" s="21">
        <v>17213817</v>
      </c>
      <c r="HH495" s="21"/>
      <c r="HI495" s="21">
        <v>395172</v>
      </c>
      <c r="HJ495" s="44">
        <v>15725986</v>
      </c>
      <c r="HK495" s="21"/>
      <c r="HL495" s="21">
        <v>736181</v>
      </c>
      <c r="HM495" s="21">
        <v>16857339</v>
      </c>
      <c r="HN495" s="21">
        <v>-1026253</v>
      </c>
      <c r="HO495" s="21"/>
      <c r="HP495" s="44"/>
      <c r="HQ495" s="47"/>
      <c r="HR495" s="47"/>
      <c r="HS495" s="47"/>
      <c r="HT495" s="47" t="s">
        <v>1744</v>
      </c>
      <c r="HU495" s="47">
        <v>1291318.2100000002</v>
      </c>
      <c r="HV495" s="47">
        <v>1990</v>
      </c>
      <c r="HW495" s="47">
        <v>0</v>
      </c>
      <c r="HX495" s="47">
        <v>3355</v>
      </c>
      <c r="HY495" s="47">
        <v>13309</v>
      </c>
      <c r="HZ495" s="47">
        <v>32042</v>
      </c>
      <c r="IA495" s="47">
        <v>0</v>
      </c>
      <c r="IB495" s="47">
        <v>0</v>
      </c>
      <c r="IC495" s="47">
        <v>1988</v>
      </c>
      <c r="ID495"/>
      <c r="IE495" s="47">
        <v>545</v>
      </c>
      <c r="IF495">
        <v>612</v>
      </c>
      <c r="IG495" s="47">
        <v>536</v>
      </c>
      <c r="IH495" s="47">
        <v>11305</v>
      </c>
      <c r="II495">
        <v>952</v>
      </c>
      <c r="IJ495">
        <v>2660</v>
      </c>
      <c r="IK495">
        <v>974</v>
      </c>
      <c r="IL495">
        <v>7422</v>
      </c>
      <c r="IM495">
        <v>77690</v>
      </c>
      <c r="IN495">
        <v>0</v>
      </c>
      <c r="IO495">
        <v>0</v>
      </c>
      <c r="IP495">
        <v>0</v>
      </c>
      <c r="IQ495">
        <v>0</v>
      </c>
      <c r="IR495">
        <v>0</v>
      </c>
      <c r="IS495">
        <v>0</v>
      </c>
      <c r="IT495">
        <v>0</v>
      </c>
      <c r="IU495">
        <v>138987</v>
      </c>
      <c r="IV495">
        <v>0</v>
      </c>
      <c r="IW495">
        <v>189680</v>
      </c>
      <c r="IX495">
        <v>541104</v>
      </c>
      <c r="IY495">
        <v>808123</v>
      </c>
      <c r="IZ495">
        <v>0</v>
      </c>
      <c r="JA495">
        <v>0</v>
      </c>
      <c r="JB495">
        <v>121434</v>
      </c>
      <c r="JC495"/>
      <c r="JD495">
        <v>17484</v>
      </c>
      <c r="JE495">
        <v>11015</v>
      </c>
      <c r="JF495">
        <v>10462</v>
      </c>
      <c r="JG495">
        <v>247614</v>
      </c>
      <c r="JH495">
        <v>33417</v>
      </c>
      <c r="JI495">
        <v>72727</v>
      </c>
      <c r="JJ495">
        <v>49861</v>
      </c>
      <c r="JK495">
        <v>271440</v>
      </c>
      <c r="JL495">
        <v>2513348</v>
      </c>
      <c r="JM495">
        <v>0</v>
      </c>
      <c r="JN495">
        <v>0</v>
      </c>
      <c r="JO495">
        <v>0</v>
      </c>
      <c r="JP495">
        <v>0</v>
      </c>
      <c r="JQ495">
        <v>0</v>
      </c>
      <c r="JR495">
        <v>0</v>
      </c>
      <c r="JS495">
        <v>0</v>
      </c>
      <c r="JT495"/>
      <c r="JU495"/>
      <c r="JV495"/>
      <c r="JW495"/>
      <c r="JX495"/>
      <c r="JY495"/>
      <c r="JZ495"/>
      <c r="KA495"/>
      <c r="KB495"/>
      <c r="KC495"/>
      <c r="KD495"/>
      <c r="KE495"/>
      <c r="KF495">
        <v>64</v>
      </c>
      <c r="KG495">
        <v>82</v>
      </c>
      <c r="KH495">
        <v>59</v>
      </c>
      <c r="KI495">
        <v>32</v>
      </c>
      <c r="KJ495">
        <v>40</v>
      </c>
      <c r="KK495">
        <v>29</v>
      </c>
      <c r="KL495">
        <v>19</v>
      </c>
      <c r="KM495">
        <v>23</v>
      </c>
      <c r="KN495">
        <v>16</v>
      </c>
      <c r="KO495">
        <v>0</v>
      </c>
      <c r="KP495">
        <v>1</v>
      </c>
      <c r="KQ495">
        <v>0</v>
      </c>
      <c r="KR495">
        <v>1</v>
      </c>
      <c r="KS495">
        <v>0</v>
      </c>
      <c r="KT495">
        <v>0</v>
      </c>
      <c r="KU495">
        <v>1</v>
      </c>
      <c r="KV495">
        <v>0</v>
      </c>
      <c r="KW495">
        <v>0</v>
      </c>
      <c r="KX495">
        <v>0</v>
      </c>
      <c r="KY495">
        <v>0</v>
      </c>
      <c r="KZ495">
        <v>0</v>
      </c>
      <c r="LA495">
        <v>0</v>
      </c>
      <c r="LB495">
        <v>0</v>
      </c>
      <c r="LC495">
        <v>0</v>
      </c>
      <c r="LD495">
        <v>0</v>
      </c>
      <c r="LE495">
        <v>0</v>
      </c>
      <c r="LF495">
        <v>1</v>
      </c>
      <c r="LG495">
        <v>0</v>
      </c>
      <c r="LH495">
        <v>0</v>
      </c>
    </row>
    <row r="496" spans="1:320" s="34" customFormat="1" ht="15" customHeight="1" x14ac:dyDescent="0.25">
      <c r="A496" s="45">
        <v>206190892</v>
      </c>
      <c r="B496" s="45" t="s">
        <v>4453</v>
      </c>
      <c r="C496" s="46">
        <v>45292</v>
      </c>
      <c r="D496" s="46">
        <v>45657</v>
      </c>
      <c r="E496" s="47">
        <v>366</v>
      </c>
      <c r="F496" s="45" t="s">
        <v>883</v>
      </c>
      <c r="G496" s="45" t="s">
        <v>884</v>
      </c>
      <c r="H496" s="45" t="s">
        <v>1030</v>
      </c>
      <c r="I496" s="45" t="s">
        <v>886</v>
      </c>
      <c r="J496" s="45" t="s">
        <v>887</v>
      </c>
      <c r="K496" s="45" t="s">
        <v>1031</v>
      </c>
      <c r="L496" s="45" t="s">
        <v>2897</v>
      </c>
      <c r="M496" s="45" t="s">
        <v>4454</v>
      </c>
      <c r="N496" s="45" t="s">
        <v>4455</v>
      </c>
      <c r="O496" s="45" t="s">
        <v>2900</v>
      </c>
      <c r="P496" s="45" t="s">
        <v>2901</v>
      </c>
      <c r="Q496" s="45" t="s">
        <v>4456</v>
      </c>
      <c r="R496" t="s">
        <v>4457</v>
      </c>
      <c r="S496" s="45" t="s">
        <v>893</v>
      </c>
      <c r="T496"/>
      <c r="U496" s="47">
        <v>140</v>
      </c>
      <c r="V496" s="47">
        <v>140</v>
      </c>
      <c r="W496" s="47" t="s">
        <v>913</v>
      </c>
      <c r="X496" s="47">
        <v>51240</v>
      </c>
      <c r="Y496" s="47">
        <v>48865</v>
      </c>
      <c r="Z496" s="48">
        <v>219.52</v>
      </c>
      <c r="AA496" s="44">
        <v>238</v>
      </c>
      <c r="AB496" s="44">
        <v>235</v>
      </c>
      <c r="AC496" s="44">
        <v>11620</v>
      </c>
      <c r="AD496" s="44"/>
      <c r="AE496" s="44">
        <v>2209</v>
      </c>
      <c r="AF496" s="44">
        <v>30612</v>
      </c>
      <c r="AG496" s="44"/>
      <c r="AH496" s="47">
        <v>1671</v>
      </c>
      <c r="AI496" s="47">
        <v>498</v>
      </c>
      <c r="AJ496">
        <v>2255</v>
      </c>
      <c r="AK496" t="s">
        <v>895</v>
      </c>
      <c r="AL496">
        <v>48865</v>
      </c>
      <c r="AM496"/>
      <c r="AN496"/>
      <c r="AO496"/>
      <c r="AP496"/>
      <c r="AQ496"/>
      <c r="AR496" s="44"/>
      <c r="AS496" s="44"/>
      <c r="AT496" s="44"/>
      <c r="AU496" s="44">
        <v>13682200</v>
      </c>
      <c r="AV496" s="44">
        <v>10839533</v>
      </c>
      <c r="AW496" s="44">
        <v>5402831</v>
      </c>
      <c r="AX496" s="44">
        <v>87017</v>
      </c>
      <c r="AY496" s="44">
        <v>19205919</v>
      </c>
      <c r="AZ496" s="21">
        <v>16986502</v>
      </c>
      <c r="BA496" s="21">
        <v>2219417</v>
      </c>
      <c r="BB496" s="44">
        <v>-1</v>
      </c>
      <c r="BC496" s="44"/>
      <c r="BD496" s="44"/>
      <c r="BE496" s="44">
        <v>2219416</v>
      </c>
      <c r="BF496" s="44">
        <v>3253600</v>
      </c>
      <c r="BG496" s="44"/>
      <c r="BH496" s="44">
        <v>618520</v>
      </c>
      <c r="BI496" s="21">
        <v>8571360</v>
      </c>
      <c r="BJ496" s="21"/>
      <c r="BK496" s="21">
        <v>467880</v>
      </c>
      <c r="BL496" s="21">
        <v>139440</v>
      </c>
      <c r="BM496" s="21">
        <v>631400</v>
      </c>
      <c r="BN496" s="21">
        <v>13682200</v>
      </c>
      <c r="BO496" s="21"/>
      <c r="BP496" s="21"/>
      <c r="BQ496" s="44"/>
      <c r="BR496" s="21"/>
      <c r="BS496" s="44"/>
      <c r="BT496" s="21"/>
      <c r="BU496" s="44"/>
      <c r="BV496" s="21"/>
      <c r="BW496" s="44">
        <v>9718211</v>
      </c>
      <c r="BX496" s="21"/>
      <c r="BY496" s="21"/>
      <c r="BZ496" s="21"/>
      <c r="CA496" s="44">
        <v>88124</v>
      </c>
      <c r="CB496" s="44"/>
      <c r="CC496" s="44"/>
      <c r="CD496" s="44"/>
      <c r="CE496" s="44"/>
      <c r="CF496" s="44"/>
      <c r="CG496" s="44">
        <v>1020953</v>
      </c>
      <c r="CH496" s="44"/>
      <c r="CI496" s="21">
        <v>12245</v>
      </c>
      <c r="CJ496" s="44"/>
      <c r="CK496" s="21"/>
      <c r="CL496" s="44"/>
      <c r="CM496" s="44">
        <v>21961</v>
      </c>
      <c r="CN496" s="44">
        <v>0</v>
      </c>
      <c r="CO496" s="44">
        <v>4022335</v>
      </c>
      <c r="CP496" s="44">
        <v>0</v>
      </c>
      <c r="CQ496" s="21">
        <v>3808759</v>
      </c>
      <c r="CR496" s="44">
        <v>638365</v>
      </c>
      <c r="CS496" s="44">
        <v>2222648</v>
      </c>
      <c r="CT496" s="44">
        <v>97807</v>
      </c>
      <c r="CU496" s="44"/>
      <c r="CV496" s="44">
        <v>27658</v>
      </c>
      <c r="CW496" s="21"/>
      <c r="CX496" s="21"/>
      <c r="CY496" s="21"/>
      <c r="CZ496" s="21"/>
      <c r="DA496" s="21"/>
      <c r="DB496" s="21"/>
      <c r="DC496" s="21"/>
      <c r="DD496" s="21"/>
      <c r="DE496" s="44"/>
      <c r="DF496" s="21"/>
      <c r="DG496" s="44"/>
      <c r="DH496" s="21"/>
      <c r="DI496" s="44"/>
      <c r="DJ496" s="44"/>
      <c r="DK496" s="44"/>
      <c r="DL496" s="44"/>
      <c r="DM496" s="21"/>
      <c r="DN496" s="44"/>
      <c r="DO496" s="44"/>
      <c r="DP496" s="44"/>
      <c r="DQ496" s="44"/>
      <c r="DR496" s="44"/>
      <c r="DS496" s="44"/>
      <c r="DT496" s="44"/>
      <c r="DU496" s="44"/>
      <c r="DV496" s="44"/>
      <c r="DW496" s="44"/>
      <c r="DX496" s="44"/>
      <c r="DY496" s="44"/>
      <c r="DZ496" s="44"/>
      <c r="EA496" s="44"/>
      <c r="EB496" s="21"/>
      <c r="EC496" s="44">
        <v>3693274</v>
      </c>
      <c r="ED496" s="44"/>
      <c r="EE496" s="21"/>
      <c r="EF496" s="44"/>
      <c r="EG496" s="21">
        <v>161905</v>
      </c>
      <c r="EH496" s="44"/>
      <c r="EI496" s="21">
        <v>980727</v>
      </c>
      <c r="EJ496" s="44"/>
      <c r="EK496" s="44"/>
      <c r="EL496" s="21"/>
      <c r="EM496" s="44">
        <v>498702</v>
      </c>
      <c r="EN496" s="44"/>
      <c r="EO496" s="44">
        <v>68223</v>
      </c>
      <c r="EP496" s="21"/>
      <c r="EQ496" s="21"/>
      <c r="ER496" s="21"/>
      <c r="ES496" s="21"/>
      <c r="ET496" s="44"/>
      <c r="EU496" s="21"/>
      <c r="EV496" s="44"/>
      <c r="EW496" s="21"/>
      <c r="EX496" s="44"/>
      <c r="EY496" s="44"/>
      <c r="EZ496" s="21"/>
      <c r="FA496" s="21"/>
      <c r="FB496" s="44"/>
      <c r="FC496" s="44"/>
      <c r="FD496" s="21"/>
      <c r="FE496" s="112"/>
      <c r="FF496" s="44"/>
      <c r="FG496" s="44">
        <v>7551063</v>
      </c>
      <c r="FH496" s="44">
        <v>1946532</v>
      </c>
      <c r="FI496" s="44">
        <v>7488907</v>
      </c>
      <c r="FJ496" s="44">
        <v>404022</v>
      </c>
      <c r="FK496" s="44">
        <v>6975386</v>
      </c>
      <c r="FL496" s="44"/>
      <c r="FM496" s="44"/>
      <c r="FN496" s="44"/>
      <c r="FO496" s="44"/>
      <c r="FP496" s="44"/>
      <c r="FQ496" s="44"/>
      <c r="FR496" s="44"/>
      <c r="FS496" s="44"/>
      <c r="FT496" s="44"/>
      <c r="FU496" s="44"/>
      <c r="FV496" s="21">
        <v>676591</v>
      </c>
      <c r="FW496" s="44"/>
      <c r="FX496" s="44">
        <v>641846</v>
      </c>
      <c r="FY496" s="44">
        <v>102739</v>
      </c>
      <c r="FZ496" s="44">
        <v>348031</v>
      </c>
      <c r="GA496" s="44">
        <v>70634</v>
      </c>
      <c r="GB496" s="44"/>
      <c r="GC496" s="44">
        <v>38393</v>
      </c>
      <c r="GD496" s="44">
        <v>628321</v>
      </c>
      <c r="GE496" s="44">
        <v>471139</v>
      </c>
      <c r="GF496" s="44">
        <v>168486</v>
      </c>
      <c r="GG496" s="44">
        <v>1224795</v>
      </c>
      <c r="GH496" s="44">
        <v>127769</v>
      </c>
      <c r="GI496" s="44">
        <v>212577</v>
      </c>
      <c r="GJ496" s="44">
        <v>124069</v>
      </c>
      <c r="GK496" s="44">
        <v>4006784</v>
      </c>
      <c r="GL496" s="44">
        <v>4926</v>
      </c>
      <c r="GM496" s="44">
        <v>923980</v>
      </c>
      <c r="GN496" s="44">
        <v>112659</v>
      </c>
      <c r="GO496" s="44">
        <v>13931</v>
      </c>
      <c r="GP496" s="44"/>
      <c r="GQ496" s="44"/>
      <c r="GR496" s="44">
        <v>113446</v>
      </c>
      <c r="GS496" s="44">
        <v>5537666</v>
      </c>
      <c r="GT496" s="44"/>
      <c r="GU496" s="21">
        <v>89715</v>
      </c>
      <c r="GV496" s="44">
        <v>962350</v>
      </c>
      <c r="GW496" s="44"/>
      <c r="GX496" s="44"/>
      <c r="GY496" s="44">
        <v>6589731</v>
      </c>
      <c r="GZ496" s="44">
        <v>2165915</v>
      </c>
      <c r="HA496" s="44"/>
      <c r="HB496" s="44"/>
      <c r="HC496" s="44">
        <v>4423816</v>
      </c>
      <c r="HD496" s="44">
        <v>6589731</v>
      </c>
      <c r="HE496" s="21"/>
      <c r="HF496" s="21"/>
      <c r="HG496" s="21">
        <v>31155</v>
      </c>
      <c r="HH496" s="21"/>
      <c r="HI496" s="21">
        <v>0</v>
      </c>
      <c r="HJ496" s="44"/>
      <c r="HK496" s="21">
        <v>128925</v>
      </c>
      <c r="HL496" s="21">
        <v>42382</v>
      </c>
      <c r="HM496" s="21">
        <v>171307</v>
      </c>
      <c r="HN496" s="21">
        <v>-81592</v>
      </c>
      <c r="HO496" s="21"/>
      <c r="HP496" s="44"/>
      <c r="HQ496" s="47"/>
      <c r="HR496" s="47"/>
      <c r="HS496" s="47"/>
      <c r="HT496" s="47" t="s">
        <v>4458</v>
      </c>
      <c r="HU496" s="47">
        <v>2988962.6999999997</v>
      </c>
      <c r="HV496" s="47">
        <v>3577</v>
      </c>
      <c r="HW496" s="47">
        <v>0</v>
      </c>
      <c r="HX496" s="47">
        <v>11117</v>
      </c>
      <c r="HY496" s="47">
        <v>40915</v>
      </c>
      <c r="HZ496" s="47">
        <v>119888</v>
      </c>
      <c r="IA496" s="47">
        <v>0</v>
      </c>
      <c r="IB496" s="47">
        <v>0</v>
      </c>
      <c r="IC496" s="47">
        <v>7492</v>
      </c>
      <c r="ID496"/>
      <c r="IE496" s="47">
        <v>3278</v>
      </c>
      <c r="IF496">
        <v>18438</v>
      </c>
      <c r="IG496" s="47">
        <v>5164</v>
      </c>
      <c r="IH496" s="47">
        <v>29174</v>
      </c>
      <c r="II496">
        <v>3770</v>
      </c>
      <c r="IJ496">
        <v>8533</v>
      </c>
      <c r="IK496">
        <v>2014</v>
      </c>
      <c r="IL496">
        <v>18488</v>
      </c>
      <c r="IM496">
        <v>271848</v>
      </c>
      <c r="IN496">
        <v>0</v>
      </c>
      <c r="IO496">
        <v>0</v>
      </c>
      <c r="IP496">
        <v>0</v>
      </c>
      <c r="IQ496">
        <v>0</v>
      </c>
      <c r="IR496">
        <v>0</v>
      </c>
      <c r="IS496">
        <v>0</v>
      </c>
      <c r="IT496">
        <v>0</v>
      </c>
      <c r="IU496">
        <v>241834</v>
      </c>
      <c r="IV496">
        <v>0</v>
      </c>
      <c r="IW496">
        <v>581811</v>
      </c>
      <c r="IX496">
        <v>1473930</v>
      </c>
      <c r="IY496">
        <v>2722912</v>
      </c>
      <c r="IZ496">
        <v>0</v>
      </c>
      <c r="JA496">
        <v>0</v>
      </c>
      <c r="JB496">
        <v>310493</v>
      </c>
      <c r="JC496"/>
      <c r="JD496">
        <v>103920</v>
      </c>
      <c r="JE496">
        <v>320839</v>
      </c>
      <c r="JF496">
        <v>88965</v>
      </c>
      <c r="JG496">
        <v>575748</v>
      </c>
      <c r="JH496">
        <v>101583</v>
      </c>
      <c r="JI496">
        <v>161749</v>
      </c>
      <c r="JJ496">
        <v>98444</v>
      </c>
      <c r="JK496">
        <v>768834</v>
      </c>
      <c r="JL496">
        <v>7551062</v>
      </c>
      <c r="JM496">
        <v>0</v>
      </c>
      <c r="JN496">
        <v>0</v>
      </c>
      <c r="JO496">
        <v>0</v>
      </c>
      <c r="JP496">
        <v>0</v>
      </c>
      <c r="JQ496">
        <v>0</v>
      </c>
      <c r="JR496">
        <v>0</v>
      </c>
      <c r="JS496">
        <v>0</v>
      </c>
      <c r="JT496"/>
      <c r="JU496"/>
      <c r="JV496"/>
      <c r="JW496"/>
      <c r="JX496"/>
      <c r="JY496"/>
      <c r="JZ496"/>
      <c r="KA496"/>
      <c r="KB496"/>
      <c r="KC496"/>
      <c r="KD496"/>
      <c r="KE496"/>
      <c r="KF496">
        <v>166</v>
      </c>
      <c r="KG496">
        <v>281</v>
      </c>
      <c r="KH496">
        <v>119</v>
      </c>
      <c r="KI496">
        <v>113</v>
      </c>
      <c r="KJ496">
        <v>205</v>
      </c>
      <c r="KK496">
        <v>74</v>
      </c>
      <c r="KL496">
        <v>76</v>
      </c>
      <c r="KM496">
        <v>144</v>
      </c>
      <c r="KN496">
        <v>52</v>
      </c>
      <c r="KO496">
        <v>1</v>
      </c>
      <c r="KP496">
        <v>0</v>
      </c>
      <c r="KQ496">
        <v>0</v>
      </c>
      <c r="KR496">
        <v>0</v>
      </c>
      <c r="KS496">
        <v>0</v>
      </c>
      <c r="KT496">
        <v>1</v>
      </c>
      <c r="KU496">
        <v>1</v>
      </c>
      <c r="KV496">
        <v>0</v>
      </c>
      <c r="KW496">
        <v>0</v>
      </c>
      <c r="KX496">
        <v>0</v>
      </c>
      <c r="KY496">
        <v>0</v>
      </c>
      <c r="KZ496">
        <v>0</v>
      </c>
      <c r="LA496">
        <v>0</v>
      </c>
      <c r="LB496">
        <v>0</v>
      </c>
      <c r="LC496">
        <v>0</v>
      </c>
      <c r="LD496">
        <v>1</v>
      </c>
      <c r="LE496">
        <v>0</v>
      </c>
      <c r="LF496">
        <v>0</v>
      </c>
      <c r="LG496">
        <v>0</v>
      </c>
      <c r="LH496">
        <v>0</v>
      </c>
    </row>
    <row r="497" spans="1:320" s="34" customFormat="1" ht="15" customHeight="1" x14ac:dyDescent="0.25">
      <c r="A497" s="45">
        <v>206190894</v>
      </c>
      <c r="B497" s="45" t="s">
        <v>1275</v>
      </c>
      <c r="C497" s="46">
        <v>45108</v>
      </c>
      <c r="D497" s="46">
        <v>45473</v>
      </c>
      <c r="E497" s="47">
        <v>366</v>
      </c>
      <c r="F497" s="45" t="s">
        <v>883</v>
      </c>
      <c r="G497" s="45" t="s">
        <v>893</v>
      </c>
      <c r="H497" s="45" t="s">
        <v>1030</v>
      </c>
      <c r="I497" s="45" t="s">
        <v>916</v>
      </c>
      <c r="J497" s="45" t="s">
        <v>331</v>
      </c>
      <c r="K497" s="45" t="s">
        <v>1031</v>
      </c>
      <c r="L497" s="45" t="s">
        <v>3100</v>
      </c>
      <c r="M497" s="45" t="s">
        <v>1276</v>
      </c>
      <c r="N497" s="45" t="s">
        <v>1277</v>
      </c>
      <c r="O497" s="45" t="s">
        <v>1278</v>
      </c>
      <c r="P497" s="45" t="s">
        <v>1279</v>
      </c>
      <c r="Q497" s="45" t="s">
        <v>1280</v>
      </c>
      <c r="R497" t="s">
        <v>1281</v>
      </c>
      <c r="S497" s="45" t="s">
        <v>884</v>
      </c>
      <c r="T497"/>
      <c r="U497" s="47">
        <v>59</v>
      </c>
      <c r="V497" s="47">
        <v>59</v>
      </c>
      <c r="W497" s="47" t="s">
        <v>1728</v>
      </c>
      <c r="X497" s="47">
        <v>21594</v>
      </c>
      <c r="Y497" s="47">
        <v>16899</v>
      </c>
      <c r="Z497" s="48">
        <v>78.260000000000005</v>
      </c>
      <c r="AA497" s="44">
        <v>186</v>
      </c>
      <c r="AB497" s="44">
        <v>176</v>
      </c>
      <c r="AC497" s="44">
        <v>1195</v>
      </c>
      <c r="AD497" s="44">
        <v>705</v>
      </c>
      <c r="AE497" s="44">
        <v>1156</v>
      </c>
      <c r="AF497" s="44">
        <v>4213</v>
      </c>
      <c r="AG497" s="44">
        <v>2014</v>
      </c>
      <c r="AH497" s="47"/>
      <c r="AI497" s="47">
        <v>7616</v>
      </c>
      <c r="AJ497"/>
      <c r="AK497" t="s">
        <v>895</v>
      </c>
      <c r="AL497">
        <v>16899</v>
      </c>
      <c r="AM497"/>
      <c r="AN497"/>
      <c r="AO497"/>
      <c r="AP497"/>
      <c r="AQ497"/>
      <c r="AR497" s="44"/>
      <c r="AS497" s="44"/>
      <c r="AT497" s="44"/>
      <c r="AU497" s="44">
        <v>7151727</v>
      </c>
      <c r="AV497" s="44">
        <v>5026795</v>
      </c>
      <c r="AW497" s="44">
        <v>4685384</v>
      </c>
      <c r="AX497" s="44">
        <v>39798</v>
      </c>
      <c r="AY497" s="44">
        <v>7532936</v>
      </c>
      <c r="AZ497" s="21">
        <v>9484409</v>
      </c>
      <c r="BA497" s="21">
        <v>-1951473</v>
      </c>
      <c r="BB497" s="44">
        <v>7760613</v>
      </c>
      <c r="BC497" s="44"/>
      <c r="BD497" s="44"/>
      <c r="BE497" s="44">
        <v>5809140</v>
      </c>
      <c r="BF497" s="44">
        <v>548505</v>
      </c>
      <c r="BG497" s="44">
        <v>236880</v>
      </c>
      <c r="BH497" s="44">
        <v>530604</v>
      </c>
      <c r="BI497" s="21">
        <v>1415568</v>
      </c>
      <c r="BJ497" s="21">
        <v>924426</v>
      </c>
      <c r="BK497" s="21"/>
      <c r="BL497" s="21">
        <v>3495744</v>
      </c>
      <c r="BM497" s="21"/>
      <c r="BN497" s="21">
        <v>7151727</v>
      </c>
      <c r="BO497" s="21"/>
      <c r="BP497" s="21"/>
      <c r="BQ497" s="44"/>
      <c r="BR497" s="21"/>
      <c r="BS497" s="44"/>
      <c r="BT497" s="21"/>
      <c r="BU497" s="44"/>
      <c r="BV497" s="21"/>
      <c r="BW497" s="44">
        <v>1876441</v>
      </c>
      <c r="BX497" s="21"/>
      <c r="BY497" s="21"/>
      <c r="BZ497" s="21"/>
      <c r="CA497" s="44">
        <v>325775</v>
      </c>
      <c r="CB497" s="44"/>
      <c r="CC497" s="44"/>
      <c r="CD497" s="44"/>
      <c r="CE497" s="44">
        <v>2694586</v>
      </c>
      <c r="CF497" s="44"/>
      <c r="CG497" s="44"/>
      <c r="CH497" s="44"/>
      <c r="CI497" s="21">
        <v>129993</v>
      </c>
      <c r="CJ497" s="44"/>
      <c r="CK497" s="21"/>
      <c r="CL497" s="44"/>
      <c r="CM497" s="44">
        <v>450634</v>
      </c>
      <c r="CN497" s="44">
        <v>0</v>
      </c>
      <c r="CO497" s="44">
        <v>2268765</v>
      </c>
      <c r="CP497" s="44">
        <v>0</v>
      </c>
      <c r="CQ497" s="21">
        <v>1522583</v>
      </c>
      <c r="CR497" s="44">
        <v>188541</v>
      </c>
      <c r="CS497" s="44">
        <v>559108</v>
      </c>
      <c r="CT497" s="44">
        <v>23406</v>
      </c>
      <c r="CU497" s="44"/>
      <c r="CV497" s="44">
        <v>13758</v>
      </c>
      <c r="CW497" s="21"/>
      <c r="CX497" s="21"/>
      <c r="CY497" s="21"/>
      <c r="CZ497" s="21"/>
      <c r="DA497" s="21"/>
      <c r="DB497" s="21"/>
      <c r="DC497" s="21"/>
      <c r="DD497" s="21"/>
      <c r="DE497" s="44"/>
      <c r="DF497" s="21"/>
      <c r="DG497" s="44"/>
      <c r="DH497" s="21"/>
      <c r="DI497" s="44"/>
      <c r="DJ497" s="44"/>
      <c r="DK497" s="44"/>
      <c r="DL497" s="44"/>
      <c r="DM497" s="21"/>
      <c r="DN497" s="44"/>
      <c r="DO497" s="44"/>
      <c r="DP497" s="44"/>
      <c r="DQ497" s="44"/>
      <c r="DR497" s="44"/>
      <c r="DS497" s="44"/>
      <c r="DT497" s="44"/>
      <c r="DU497" s="44"/>
      <c r="DV497" s="44"/>
      <c r="DW497" s="44"/>
      <c r="DX497" s="44"/>
      <c r="DY497" s="44"/>
      <c r="DZ497" s="44"/>
      <c r="EA497" s="44"/>
      <c r="EB497" s="21"/>
      <c r="EC497" s="44">
        <v>2163318</v>
      </c>
      <c r="ED497" s="44"/>
      <c r="EE497" s="21">
        <v>6847</v>
      </c>
      <c r="EF497" s="44"/>
      <c r="EG497" s="21">
        <v>89040</v>
      </c>
      <c r="EH497" s="44"/>
      <c r="EI497" s="21">
        <v>80456</v>
      </c>
      <c r="EJ497" s="44"/>
      <c r="EK497" s="44">
        <v>2277695</v>
      </c>
      <c r="EL497" s="21"/>
      <c r="EM497" s="44"/>
      <c r="EN497" s="44"/>
      <c r="EO497" s="44"/>
      <c r="EP497" s="21"/>
      <c r="EQ497" s="21"/>
      <c r="ER497" s="21"/>
      <c r="ES497" s="21"/>
      <c r="ET497" s="44"/>
      <c r="EU497" s="21"/>
      <c r="EV497" s="44"/>
      <c r="EW497" s="21"/>
      <c r="EX497" s="44"/>
      <c r="EY497" s="44"/>
      <c r="EZ497" s="21"/>
      <c r="FA497" s="21"/>
      <c r="FB497" s="44"/>
      <c r="FC497" s="44">
        <v>68028</v>
      </c>
      <c r="FD497" s="21"/>
      <c r="FE497" s="112"/>
      <c r="FF497" s="44"/>
      <c r="FG497" s="44">
        <v>11715737</v>
      </c>
      <c r="FH497" s="44">
        <v>3744514</v>
      </c>
      <c r="FI497" s="44">
        <v>16697477</v>
      </c>
      <c r="FJ497" s="44">
        <v>668221</v>
      </c>
      <c r="FK497" s="44">
        <v>3873145</v>
      </c>
      <c r="FL497" s="44"/>
      <c r="FM497" s="44"/>
      <c r="FN497" s="44"/>
      <c r="FO497" s="44"/>
      <c r="FP497" s="44"/>
      <c r="FQ497" s="44"/>
      <c r="FR497" s="44"/>
      <c r="FS497" s="44"/>
      <c r="FT497" s="44">
        <v>124207</v>
      </c>
      <c r="FU497" s="44"/>
      <c r="FV497" s="21">
        <v>397924</v>
      </c>
      <c r="FW497" s="44"/>
      <c r="FX497" s="44">
        <v>246693</v>
      </c>
      <c r="FY497" s="44">
        <v>55580</v>
      </c>
      <c r="FZ497" s="44">
        <v>111375</v>
      </c>
      <c r="GA497" s="44">
        <v>22548</v>
      </c>
      <c r="GB497" s="44"/>
      <c r="GC497" s="44">
        <v>22798</v>
      </c>
      <c r="GD497" s="44">
        <v>102629</v>
      </c>
      <c r="GE497" s="44">
        <v>30007</v>
      </c>
      <c r="GF497" s="44">
        <v>56586</v>
      </c>
      <c r="GG497" s="44">
        <v>1345082</v>
      </c>
      <c r="GH497" s="44">
        <v>52214</v>
      </c>
      <c r="GI497" s="44">
        <v>165919</v>
      </c>
      <c r="GJ497" s="44">
        <v>29708</v>
      </c>
      <c r="GK497" s="44">
        <v>2646798</v>
      </c>
      <c r="GL497" s="44">
        <v>136980</v>
      </c>
      <c r="GM497" s="44">
        <v>332</v>
      </c>
      <c r="GN497" s="44"/>
      <c r="GO497" s="44"/>
      <c r="GP497" s="44">
        <v>48211</v>
      </c>
      <c r="GQ497" s="44">
        <v>6189</v>
      </c>
      <c r="GR497" s="44">
        <v>9484</v>
      </c>
      <c r="GS497" s="44">
        <v>8691374</v>
      </c>
      <c r="GT497" s="44">
        <v>17989440</v>
      </c>
      <c r="GU497" s="21">
        <v>70258570</v>
      </c>
      <c r="GV497" s="44">
        <v>1455912</v>
      </c>
      <c r="GW497" s="44">
        <v>19656642</v>
      </c>
      <c r="GX497" s="44">
        <v>510651</v>
      </c>
      <c r="GY497" s="44">
        <v>118562589</v>
      </c>
      <c r="GZ497" s="44">
        <v>14375558</v>
      </c>
      <c r="HA497" s="44">
        <v>42651014</v>
      </c>
      <c r="HB497" s="44">
        <v>27934349</v>
      </c>
      <c r="HC497" s="44">
        <v>33601668</v>
      </c>
      <c r="HD497" s="44">
        <v>118562589</v>
      </c>
      <c r="HE497" s="21"/>
      <c r="HF497" s="21"/>
      <c r="HG497" s="21"/>
      <c r="HH497" s="21"/>
      <c r="HI497" s="21">
        <v>8520570</v>
      </c>
      <c r="HJ497" s="44">
        <v>127333386</v>
      </c>
      <c r="HK497" s="21"/>
      <c r="HL497" s="21">
        <v>9713417</v>
      </c>
      <c r="HM497" s="21">
        <v>145567373</v>
      </c>
      <c r="HN497" s="21">
        <v>-75308803</v>
      </c>
      <c r="HO497" s="21"/>
      <c r="HP497" s="44"/>
      <c r="HQ497" s="47"/>
      <c r="HR497" s="47">
        <v>29869349</v>
      </c>
      <c r="HS497" s="47">
        <v>-1935000</v>
      </c>
      <c r="HT497" s="47" t="s">
        <v>2062</v>
      </c>
      <c r="HU497" s="47">
        <v>4168911.82</v>
      </c>
      <c r="HV497" s="47">
        <v>2715</v>
      </c>
      <c r="HW497" s="47">
        <v>0</v>
      </c>
      <c r="HX497" s="47">
        <v>6787</v>
      </c>
      <c r="HY497" s="47">
        <v>15240</v>
      </c>
      <c r="HZ497" s="47">
        <v>33112</v>
      </c>
      <c r="IA497" s="47">
        <v>0</v>
      </c>
      <c r="IB497" s="47">
        <v>0</v>
      </c>
      <c r="IC497" s="47">
        <v>3845</v>
      </c>
      <c r="ID497"/>
      <c r="IE497" s="47">
        <v>1453</v>
      </c>
      <c r="IF497">
        <v>950</v>
      </c>
      <c r="IG497" s="47">
        <v>487</v>
      </c>
      <c r="IH497" s="47">
        <v>25631</v>
      </c>
      <c r="II497">
        <v>965</v>
      </c>
      <c r="IJ497">
        <v>4928</v>
      </c>
      <c r="IK497">
        <v>511</v>
      </c>
      <c r="IL497">
        <v>18529</v>
      </c>
      <c r="IM497">
        <v>115153</v>
      </c>
      <c r="IN497">
        <v>0</v>
      </c>
      <c r="IO497">
        <v>112</v>
      </c>
      <c r="IP497">
        <v>4523</v>
      </c>
      <c r="IQ497">
        <v>18792</v>
      </c>
      <c r="IR497">
        <v>0</v>
      </c>
      <c r="IS497">
        <v>0</v>
      </c>
      <c r="IT497">
        <v>23427</v>
      </c>
      <c r="IU497">
        <v>174042</v>
      </c>
      <c r="IV497">
        <v>0</v>
      </c>
      <c r="IW497">
        <v>342979</v>
      </c>
      <c r="IX497">
        <v>575287</v>
      </c>
      <c r="IY497">
        <v>816205</v>
      </c>
      <c r="IZ497">
        <v>0</v>
      </c>
      <c r="JA497">
        <v>0</v>
      </c>
      <c r="JB497">
        <v>135082</v>
      </c>
      <c r="JC497"/>
      <c r="JD497">
        <v>41206</v>
      </c>
      <c r="JE497">
        <v>18359</v>
      </c>
      <c r="JF497">
        <v>10957</v>
      </c>
      <c r="JG497">
        <v>510978</v>
      </c>
      <c r="JH497">
        <v>37811</v>
      </c>
      <c r="JI497">
        <v>131993</v>
      </c>
      <c r="JJ497">
        <v>20114</v>
      </c>
      <c r="JK497">
        <v>861587</v>
      </c>
      <c r="JL497">
        <v>3676600</v>
      </c>
      <c r="JM497">
        <v>0</v>
      </c>
      <c r="JN497">
        <v>8960</v>
      </c>
      <c r="JO497">
        <v>257142</v>
      </c>
      <c r="JP497">
        <v>722887</v>
      </c>
      <c r="JQ497">
        <v>0</v>
      </c>
      <c r="JR497">
        <v>0</v>
      </c>
      <c r="JS497">
        <v>988989</v>
      </c>
      <c r="JT497"/>
      <c r="JU497"/>
      <c r="JV497"/>
      <c r="JW497"/>
      <c r="JX497"/>
      <c r="JY497"/>
      <c r="JZ497"/>
      <c r="KA497"/>
      <c r="KB497"/>
      <c r="KC497"/>
      <c r="KD497"/>
      <c r="KE497"/>
      <c r="KF497">
        <v>77</v>
      </c>
      <c r="KG497">
        <v>107</v>
      </c>
      <c r="KH497">
        <v>62</v>
      </c>
      <c r="KI497">
        <v>45</v>
      </c>
      <c r="KJ497">
        <v>70</v>
      </c>
      <c r="KK497">
        <v>31</v>
      </c>
      <c r="KL497">
        <v>30</v>
      </c>
      <c r="KM497">
        <v>55</v>
      </c>
      <c r="KN497">
        <v>21</v>
      </c>
      <c r="KO497">
        <v>0</v>
      </c>
      <c r="KP497">
        <v>1</v>
      </c>
      <c r="KQ497">
        <v>0</v>
      </c>
      <c r="KR497">
        <v>1</v>
      </c>
      <c r="KS497">
        <v>0</v>
      </c>
      <c r="KT497">
        <v>0</v>
      </c>
      <c r="KU497">
        <v>1</v>
      </c>
      <c r="KV497">
        <v>0</v>
      </c>
      <c r="KW497">
        <v>0</v>
      </c>
      <c r="KX497">
        <v>0</v>
      </c>
      <c r="KY497">
        <v>0</v>
      </c>
      <c r="KZ497">
        <v>0</v>
      </c>
      <c r="LA497">
        <v>0</v>
      </c>
      <c r="LB497">
        <v>0</v>
      </c>
      <c r="LC497">
        <v>0</v>
      </c>
      <c r="LD497">
        <v>0</v>
      </c>
      <c r="LE497">
        <v>0</v>
      </c>
      <c r="LF497">
        <v>1</v>
      </c>
      <c r="LG497">
        <v>0</v>
      </c>
      <c r="LH497">
        <v>0</v>
      </c>
    </row>
    <row r="498" spans="1:320" s="34" customFormat="1" ht="15" customHeight="1" x14ac:dyDescent="0.25">
      <c r="A498" s="45">
        <v>206190896</v>
      </c>
      <c r="B498" s="45" t="s">
        <v>4459</v>
      </c>
      <c r="C498" s="46">
        <v>45292</v>
      </c>
      <c r="D498" s="46">
        <v>45657</v>
      </c>
      <c r="E498" s="47">
        <v>366</v>
      </c>
      <c r="F498" s="45" t="s">
        <v>883</v>
      </c>
      <c r="G498" s="45" t="s">
        <v>884</v>
      </c>
      <c r="H498" s="45" t="s">
        <v>1030</v>
      </c>
      <c r="I498" s="45" t="s">
        <v>886</v>
      </c>
      <c r="J498" s="45" t="s">
        <v>887</v>
      </c>
      <c r="K498" s="45" t="s">
        <v>1031</v>
      </c>
      <c r="L498" s="45" t="s">
        <v>2772</v>
      </c>
      <c r="M498" s="45" t="s">
        <v>4460</v>
      </c>
      <c r="N498" s="45" t="s">
        <v>4461</v>
      </c>
      <c r="O498" s="45" t="s">
        <v>1034</v>
      </c>
      <c r="P498" s="45" t="s">
        <v>3960</v>
      </c>
      <c r="Q498" s="45" t="s">
        <v>4462</v>
      </c>
      <c r="R498" t="s">
        <v>4463</v>
      </c>
      <c r="S498" s="45" t="s">
        <v>893</v>
      </c>
      <c r="T498"/>
      <c r="U498" s="47">
        <v>107</v>
      </c>
      <c r="V498" s="47">
        <v>107</v>
      </c>
      <c r="W498" s="47" t="s">
        <v>913</v>
      </c>
      <c r="X498" s="47">
        <v>39162</v>
      </c>
      <c r="Y498" s="47">
        <v>34612</v>
      </c>
      <c r="Z498" s="48">
        <v>208.69</v>
      </c>
      <c r="AA498" s="44">
        <v>306</v>
      </c>
      <c r="AB498" s="44">
        <v>290</v>
      </c>
      <c r="AC498" s="44">
        <v>7254</v>
      </c>
      <c r="AD498" s="44"/>
      <c r="AE498" s="44">
        <v>1069</v>
      </c>
      <c r="AF498" s="44">
        <v>22342</v>
      </c>
      <c r="AG498" s="44">
        <v>3034</v>
      </c>
      <c r="AH498" s="47">
        <v>26</v>
      </c>
      <c r="AI498" s="47">
        <v>456</v>
      </c>
      <c r="AJ498">
        <v>431</v>
      </c>
      <c r="AK498" t="s">
        <v>895</v>
      </c>
      <c r="AL498">
        <v>34612</v>
      </c>
      <c r="AM498"/>
      <c r="AN498"/>
      <c r="AO498"/>
      <c r="AP498"/>
      <c r="AQ498"/>
      <c r="AR498" s="44"/>
      <c r="AS498" s="44"/>
      <c r="AT498" s="44"/>
      <c r="AU498" s="44">
        <v>18284400</v>
      </c>
      <c r="AV498" s="44">
        <v>10535187</v>
      </c>
      <c r="AW498" s="44">
        <v>11479450</v>
      </c>
      <c r="AX498" s="44"/>
      <c r="AY498" s="44">
        <v>17340137</v>
      </c>
      <c r="AZ498" s="21">
        <v>15978891</v>
      </c>
      <c r="BA498" s="21">
        <v>1361246</v>
      </c>
      <c r="BB498" s="44">
        <v>201637</v>
      </c>
      <c r="BC498" s="44">
        <v>800</v>
      </c>
      <c r="BD498" s="44"/>
      <c r="BE498" s="44">
        <v>1562083</v>
      </c>
      <c r="BF498" s="44">
        <v>5781600</v>
      </c>
      <c r="BG498" s="44"/>
      <c r="BH498" s="44">
        <v>427600</v>
      </c>
      <c r="BI498" s="21">
        <v>9287200</v>
      </c>
      <c r="BJ498" s="21">
        <v>2409600</v>
      </c>
      <c r="BK498" s="21">
        <v>20800</v>
      </c>
      <c r="BL498" s="21">
        <v>182400</v>
      </c>
      <c r="BM498" s="21">
        <v>175200</v>
      </c>
      <c r="BN498" s="21">
        <v>18284400</v>
      </c>
      <c r="BO498" s="21"/>
      <c r="BP498" s="21"/>
      <c r="BQ498" s="44"/>
      <c r="BR498" s="21"/>
      <c r="BS498" s="44"/>
      <c r="BT498" s="21"/>
      <c r="BU498" s="44"/>
      <c r="BV498" s="21"/>
      <c r="BW498" s="44">
        <v>7985791</v>
      </c>
      <c r="BX498" s="21"/>
      <c r="BY498" s="21"/>
      <c r="BZ498" s="21"/>
      <c r="CA498" s="44">
        <v>53937</v>
      </c>
      <c r="CB498" s="44"/>
      <c r="CC498" s="44">
        <v>325528</v>
      </c>
      <c r="CD498" s="44"/>
      <c r="CE498" s="44">
        <v>2155700</v>
      </c>
      <c r="CF498" s="44"/>
      <c r="CG498" s="44">
        <v>12084</v>
      </c>
      <c r="CH498" s="44"/>
      <c r="CI498" s="21"/>
      <c r="CJ498" s="44"/>
      <c r="CK498" s="21">
        <v>2147</v>
      </c>
      <c r="CL498" s="44"/>
      <c r="CM498" s="44">
        <v>1137</v>
      </c>
      <c r="CN498" s="44">
        <v>24746</v>
      </c>
      <c r="CO498" s="44">
        <v>4086171</v>
      </c>
      <c r="CP498" s="44">
        <v>0</v>
      </c>
      <c r="CQ498" s="21">
        <v>3722564</v>
      </c>
      <c r="CR498" s="44">
        <v>526053</v>
      </c>
      <c r="CS498" s="44">
        <v>1977385</v>
      </c>
      <c r="CT498" s="44">
        <v>119791</v>
      </c>
      <c r="CU498" s="44"/>
      <c r="CV498" s="44">
        <v>77340</v>
      </c>
      <c r="CW498" s="21"/>
      <c r="CX498" s="21"/>
      <c r="CY498" s="21"/>
      <c r="CZ498" s="21"/>
      <c r="DA498" s="21"/>
      <c r="DB498" s="21"/>
      <c r="DC498" s="21"/>
      <c r="DD498" s="21"/>
      <c r="DE498" s="44"/>
      <c r="DF498" s="21"/>
      <c r="DG498" s="44"/>
      <c r="DH498" s="21"/>
      <c r="DI498" s="44"/>
      <c r="DJ498" s="44"/>
      <c r="DK498" s="44"/>
      <c r="DL498" s="44"/>
      <c r="DM498" s="21"/>
      <c r="DN498" s="44"/>
      <c r="DO498" s="44"/>
      <c r="DP498" s="44"/>
      <c r="DQ498" s="44"/>
      <c r="DR498" s="44"/>
      <c r="DS498" s="44"/>
      <c r="DT498" s="44"/>
      <c r="DU498" s="44"/>
      <c r="DV498" s="44"/>
      <c r="DW498" s="44"/>
      <c r="DX498" s="44"/>
      <c r="DY498" s="44"/>
      <c r="DZ498" s="44"/>
      <c r="EA498" s="44"/>
      <c r="EB498" s="21"/>
      <c r="EC498" s="44">
        <v>5611708</v>
      </c>
      <c r="ED498" s="44"/>
      <c r="EE498" s="21"/>
      <c r="EF498" s="44"/>
      <c r="EG498" s="21">
        <v>178202</v>
      </c>
      <c r="EH498" s="44"/>
      <c r="EI498" s="21">
        <v>2649911</v>
      </c>
      <c r="EJ498" s="44"/>
      <c r="EK498" s="44">
        <v>2968215</v>
      </c>
      <c r="EL498" s="21"/>
      <c r="EM498" s="44">
        <v>30150</v>
      </c>
      <c r="EN498" s="44"/>
      <c r="EO498" s="44">
        <v>41264</v>
      </c>
      <c r="EP498" s="21"/>
      <c r="EQ498" s="21"/>
      <c r="ER498" s="21"/>
      <c r="ES498" s="21"/>
      <c r="ET498" s="44"/>
      <c r="EU498" s="21"/>
      <c r="EV498" s="44"/>
      <c r="EW498" s="21"/>
      <c r="EX498" s="44"/>
      <c r="EY498" s="44"/>
      <c r="EZ498" s="21"/>
      <c r="FA498" s="21"/>
      <c r="FB498" s="44"/>
      <c r="FC498" s="44"/>
      <c r="FD498" s="21"/>
      <c r="FE498" s="112"/>
      <c r="FF498" s="44"/>
      <c r="FG498" s="44">
        <v>7883458</v>
      </c>
      <c r="FH498" s="44">
        <v>1765324</v>
      </c>
      <c r="FI498" s="44">
        <v>6330109</v>
      </c>
      <c r="FJ498" s="44">
        <v>388112</v>
      </c>
      <c r="FK498" s="44">
        <v>6848041</v>
      </c>
      <c r="FL498" s="44"/>
      <c r="FM498" s="44"/>
      <c r="FN498" s="44"/>
      <c r="FO498" s="44"/>
      <c r="FP498" s="44"/>
      <c r="FQ498" s="44"/>
      <c r="FR498" s="44"/>
      <c r="FS498" s="44"/>
      <c r="FT498" s="44">
        <v>568</v>
      </c>
      <c r="FU498" s="44">
        <v>11273</v>
      </c>
      <c r="FV498" s="21">
        <v>679546</v>
      </c>
      <c r="FW498" s="44"/>
      <c r="FX498" s="44">
        <v>491987</v>
      </c>
      <c r="FY498" s="44">
        <v>6790</v>
      </c>
      <c r="FZ498" s="44">
        <v>335115</v>
      </c>
      <c r="GA498" s="44">
        <v>58169</v>
      </c>
      <c r="GB498" s="44"/>
      <c r="GC498" s="44">
        <v>44116</v>
      </c>
      <c r="GD498" s="44">
        <v>620415</v>
      </c>
      <c r="GE498" s="44">
        <v>338969</v>
      </c>
      <c r="GF498" s="44">
        <v>183743</v>
      </c>
      <c r="GG498" s="44">
        <v>881748</v>
      </c>
      <c r="GH498" s="44">
        <v>65220</v>
      </c>
      <c r="GI498" s="44">
        <v>179317</v>
      </c>
      <c r="GJ498" s="44">
        <v>127715</v>
      </c>
      <c r="GK498" s="44">
        <v>3462420</v>
      </c>
      <c r="GL498" s="44">
        <v>42843</v>
      </c>
      <c r="GM498" s="44">
        <v>1244054</v>
      </c>
      <c r="GN498" s="44">
        <v>80809</v>
      </c>
      <c r="GO498" s="44">
        <v>19066</v>
      </c>
      <c r="GP498" s="44"/>
      <c r="GQ498" s="44">
        <v>1415</v>
      </c>
      <c r="GR498" s="44">
        <v>255552</v>
      </c>
      <c r="GS498" s="44">
        <v>12548073</v>
      </c>
      <c r="GT498" s="44"/>
      <c r="GU498" s="21">
        <v>126825</v>
      </c>
      <c r="GV498" s="44">
        <v>28359</v>
      </c>
      <c r="GW498" s="44">
        <v>12000</v>
      </c>
      <c r="GX498" s="44">
        <v>8643130</v>
      </c>
      <c r="GY498" s="44">
        <v>21358387</v>
      </c>
      <c r="GZ498" s="44">
        <v>14757250</v>
      </c>
      <c r="HA498" s="44"/>
      <c r="HB498" s="44"/>
      <c r="HC498" s="44">
        <v>6601137</v>
      </c>
      <c r="HD498" s="44">
        <v>21358387</v>
      </c>
      <c r="HE498" s="21">
        <v>8505294</v>
      </c>
      <c r="HF498" s="21"/>
      <c r="HG498" s="21">
        <v>2872668</v>
      </c>
      <c r="HH498" s="21"/>
      <c r="HI498" s="21">
        <v>0</v>
      </c>
      <c r="HJ498" s="44"/>
      <c r="HK498" s="21">
        <v>402575</v>
      </c>
      <c r="HL498" s="21">
        <v>242153</v>
      </c>
      <c r="HM498" s="21">
        <v>644728</v>
      </c>
      <c r="HN498" s="21">
        <v>-517903</v>
      </c>
      <c r="HO498" s="21"/>
      <c r="HP498" s="44"/>
      <c r="HQ498" s="47"/>
      <c r="HR498" s="47"/>
      <c r="HS498" s="47"/>
      <c r="HT498" s="47" t="s">
        <v>1893</v>
      </c>
      <c r="HU498" s="47">
        <v>295145</v>
      </c>
      <c r="HV498" s="47">
        <v>3866</v>
      </c>
      <c r="HW498" s="47">
        <v>0</v>
      </c>
      <c r="HX498" s="47">
        <v>9960</v>
      </c>
      <c r="HY498" s="47">
        <v>33696</v>
      </c>
      <c r="HZ498" s="47">
        <v>95890</v>
      </c>
      <c r="IA498" s="47">
        <v>0</v>
      </c>
      <c r="IB498" s="47">
        <v>0</v>
      </c>
      <c r="IC498" s="47">
        <v>10798</v>
      </c>
      <c r="ID498">
        <v>21061</v>
      </c>
      <c r="IE498" s="47">
        <v>1984</v>
      </c>
      <c r="IF498">
        <v>12275</v>
      </c>
      <c r="IG498" s="47">
        <v>6630</v>
      </c>
      <c r="IH498" s="47">
        <v>21103</v>
      </c>
      <c r="II498">
        <v>1805</v>
      </c>
      <c r="IJ498">
        <v>6485</v>
      </c>
      <c r="IK498">
        <v>2091</v>
      </c>
      <c r="IL498">
        <v>17524</v>
      </c>
      <c r="IM498">
        <v>245168</v>
      </c>
      <c r="IN498">
        <v>0</v>
      </c>
      <c r="IO498">
        <v>0</v>
      </c>
      <c r="IP498">
        <v>0</v>
      </c>
      <c r="IQ498">
        <v>1296</v>
      </c>
      <c r="IR498">
        <v>0</v>
      </c>
      <c r="IS498">
        <v>0</v>
      </c>
      <c r="IT498">
        <v>1296</v>
      </c>
      <c r="IU498">
        <v>303911</v>
      </c>
      <c r="IV498">
        <v>0</v>
      </c>
      <c r="IW498">
        <v>541759</v>
      </c>
      <c r="IX498">
        <v>1383738</v>
      </c>
      <c r="IY498">
        <v>2330623</v>
      </c>
      <c r="IZ498">
        <v>0</v>
      </c>
      <c r="JA498">
        <v>0</v>
      </c>
      <c r="JB498">
        <v>424837</v>
      </c>
      <c r="JC498">
        <v>979119</v>
      </c>
      <c r="JD498">
        <v>69442</v>
      </c>
      <c r="JE498">
        <v>213906</v>
      </c>
      <c r="JF498">
        <v>120960</v>
      </c>
      <c r="JG498">
        <v>430579</v>
      </c>
      <c r="JH498">
        <v>61634</v>
      </c>
      <c r="JI498">
        <v>137558</v>
      </c>
      <c r="JJ498">
        <v>97215</v>
      </c>
      <c r="JK498">
        <v>788177</v>
      </c>
      <c r="JL498">
        <v>7883458</v>
      </c>
      <c r="JM498">
        <v>0</v>
      </c>
      <c r="JN498">
        <v>0</v>
      </c>
      <c r="JO498">
        <v>0</v>
      </c>
      <c r="JP498">
        <v>65327</v>
      </c>
      <c r="JQ498">
        <v>0</v>
      </c>
      <c r="JR498">
        <v>0</v>
      </c>
      <c r="JS498">
        <v>65327</v>
      </c>
      <c r="JT498"/>
      <c r="JU498"/>
      <c r="JV498"/>
      <c r="JW498"/>
      <c r="JX498"/>
      <c r="JY498">
        <v>21061</v>
      </c>
      <c r="JZ498"/>
      <c r="KA498"/>
      <c r="KB498"/>
      <c r="KC498"/>
      <c r="KD498"/>
      <c r="KE498">
        <v>979119</v>
      </c>
      <c r="KF498">
        <v>245</v>
      </c>
      <c r="KG498">
        <v>329</v>
      </c>
      <c r="KH498">
        <v>165</v>
      </c>
      <c r="KI498">
        <v>166</v>
      </c>
      <c r="KJ498">
        <v>232</v>
      </c>
      <c r="KK498">
        <v>102</v>
      </c>
      <c r="KL498">
        <v>102</v>
      </c>
      <c r="KM498">
        <v>139</v>
      </c>
      <c r="KN498">
        <v>65</v>
      </c>
      <c r="KO498">
        <v>1</v>
      </c>
      <c r="KP498">
        <v>0</v>
      </c>
      <c r="KQ498">
        <v>0</v>
      </c>
      <c r="KR498">
        <v>0</v>
      </c>
      <c r="KS498">
        <v>0</v>
      </c>
      <c r="KT498">
        <v>1</v>
      </c>
      <c r="KU498">
        <v>1</v>
      </c>
      <c r="KV498">
        <v>0</v>
      </c>
      <c r="KW498">
        <v>0</v>
      </c>
      <c r="KX498">
        <v>0</v>
      </c>
      <c r="KY498">
        <v>0</v>
      </c>
      <c r="KZ498">
        <v>0</v>
      </c>
      <c r="LA498">
        <v>0</v>
      </c>
      <c r="LB498">
        <v>0</v>
      </c>
      <c r="LC498">
        <v>0</v>
      </c>
      <c r="LD498">
        <v>1</v>
      </c>
      <c r="LE498">
        <v>0</v>
      </c>
      <c r="LF498">
        <v>0</v>
      </c>
      <c r="LG498">
        <v>0</v>
      </c>
      <c r="LH498">
        <v>0</v>
      </c>
    </row>
    <row r="499" spans="1:320" s="34" customFormat="1" ht="15" customHeight="1" x14ac:dyDescent="0.25">
      <c r="A499" s="45">
        <v>206190910</v>
      </c>
      <c r="B499" s="45" t="s">
        <v>4464</v>
      </c>
      <c r="C499" s="46">
        <v>45292</v>
      </c>
      <c r="D499" s="46">
        <v>45657</v>
      </c>
      <c r="E499" s="47">
        <v>366</v>
      </c>
      <c r="F499" s="45" t="s">
        <v>883</v>
      </c>
      <c r="G499" s="45" t="s">
        <v>884</v>
      </c>
      <c r="H499" s="45" t="s">
        <v>1030</v>
      </c>
      <c r="I499" s="45" t="s">
        <v>886</v>
      </c>
      <c r="J499" s="45" t="s">
        <v>887</v>
      </c>
      <c r="K499" s="45" t="s">
        <v>1031</v>
      </c>
      <c r="L499" s="45" t="s">
        <v>2829</v>
      </c>
      <c r="M499" s="45" t="s">
        <v>4465</v>
      </c>
      <c r="N499" s="45" t="s">
        <v>4466</v>
      </c>
      <c r="O499" s="45" t="s">
        <v>2832</v>
      </c>
      <c r="P499" s="45" t="s">
        <v>2833</v>
      </c>
      <c r="Q499" s="45" t="s">
        <v>4467</v>
      </c>
      <c r="R499" t="s">
        <v>4468</v>
      </c>
      <c r="S499" s="45" t="s">
        <v>893</v>
      </c>
      <c r="T499"/>
      <c r="U499" s="47">
        <v>141</v>
      </c>
      <c r="V499" s="47">
        <v>141</v>
      </c>
      <c r="W499" s="47" t="s">
        <v>913</v>
      </c>
      <c r="X499" s="47">
        <v>51606</v>
      </c>
      <c r="Y499" s="47">
        <v>49251</v>
      </c>
      <c r="Z499" s="48">
        <v>225.35</v>
      </c>
      <c r="AA499" s="44">
        <v>238</v>
      </c>
      <c r="AB499" s="44">
        <v>244</v>
      </c>
      <c r="AC499" s="44">
        <v>1842</v>
      </c>
      <c r="AD499" s="44">
        <v>234</v>
      </c>
      <c r="AE499" s="44">
        <v>1896</v>
      </c>
      <c r="AF499" s="44">
        <v>39513</v>
      </c>
      <c r="AG499" s="44"/>
      <c r="AH499" s="47">
        <v>4057</v>
      </c>
      <c r="AI499" s="47">
        <v>179</v>
      </c>
      <c r="AJ499">
        <v>1530</v>
      </c>
      <c r="AK499" t="s">
        <v>895</v>
      </c>
      <c r="AL499">
        <v>49251</v>
      </c>
      <c r="AM499"/>
      <c r="AN499"/>
      <c r="AO499"/>
      <c r="AP499"/>
      <c r="AQ499"/>
      <c r="AR499" s="44"/>
      <c r="AS499" s="44"/>
      <c r="AT499" s="44"/>
      <c r="AU499" s="44">
        <v>15976746</v>
      </c>
      <c r="AV499" s="44">
        <v>2999826</v>
      </c>
      <c r="AW499" s="44">
        <v>2228496</v>
      </c>
      <c r="AX499" s="44">
        <v>17767</v>
      </c>
      <c r="AY499" s="44">
        <v>16765843</v>
      </c>
      <c r="AZ499" s="21">
        <v>17598932</v>
      </c>
      <c r="BA499" s="21">
        <v>-833089</v>
      </c>
      <c r="BB499" s="44">
        <v>993452</v>
      </c>
      <c r="BC499" s="44"/>
      <c r="BD499" s="44"/>
      <c r="BE499" s="44">
        <v>160363</v>
      </c>
      <c r="BF499" s="44">
        <v>641050</v>
      </c>
      <c r="BG499" s="44">
        <v>73725</v>
      </c>
      <c r="BH499" s="44">
        <v>515136</v>
      </c>
      <c r="BI499" s="21">
        <v>12817622</v>
      </c>
      <c r="BJ499" s="21"/>
      <c r="BK499" s="21">
        <v>1405400</v>
      </c>
      <c r="BL499" s="21">
        <v>66075</v>
      </c>
      <c r="BM499" s="21">
        <v>457738</v>
      </c>
      <c r="BN499" s="21">
        <v>15976746</v>
      </c>
      <c r="BO499" s="21"/>
      <c r="BP499" s="21"/>
      <c r="BQ499" s="44"/>
      <c r="BR499" s="21"/>
      <c r="BS499" s="44"/>
      <c r="BT499" s="21"/>
      <c r="BU499" s="44"/>
      <c r="BV499" s="21"/>
      <c r="BW499" s="44">
        <v>1402301</v>
      </c>
      <c r="BX499" s="21"/>
      <c r="BY499" s="21">
        <v>212373</v>
      </c>
      <c r="BZ499" s="21"/>
      <c r="CA499" s="44"/>
      <c r="CB499" s="44"/>
      <c r="CC499" s="44">
        <v>41119</v>
      </c>
      <c r="CD499" s="44"/>
      <c r="CE499" s="44"/>
      <c r="CF499" s="44"/>
      <c r="CG499" s="44">
        <v>1341458</v>
      </c>
      <c r="CH499" s="44"/>
      <c r="CI499" s="21">
        <v>1525</v>
      </c>
      <c r="CJ499" s="44"/>
      <c r="CK499" s="21">
        <v>1050</v>
      </c>
      <c r="CL499" s="44"/>
      <c r="CM499" s="44">
        <v>0</v>
      </c>
      <c r="CN499" s="44">
        <v>0</v>
      </c>
      <c r="CO499" s="44">
        <v>1242300</v>
      </c>
      <c r="CP499" s="44">
        <v>70032</v>
      </c>
      <c r="CQ499" s="21">
        <v>1298550</v>
      </c>
      <c r="CR499" s="44">
        <v>205657</v>
      </c>
      <c r="CS499" s="44">
        <v>110931</v>
      </c>
      <c r="CT499" s="44">
        <v>59116</v>
      </c>
      <c r="CU499" s="44"/>
      <c r="CV499" s="44">
        <v>13240</v>
      </c>
      <c r="CW499" s="21"/>
      <c r="CX499" s="21"/>
      <c r="CY499" s="21"/>
      <c r="CZ499" s="21"/>
      <c r="DA499" s="21"/>
      <c r="DB499" s="21"/>
      <c r="DC499" s="21"/>
      <c r="DD499" s="21"/>
      <c r="DE499" s="44"/>
      <c r="DF499" s="21"/>
      <c r="DG499" s="44"/>
      <c r="DH499" s="21"/>
      <c r="DI499" s="44"/>
      <c r="DJ499" s="44"/>
      <c r="DK499" s="44"/>
      <c r="DL499" s="44"/>
      <c r="DM499" s="21"/>
      <c r="DN499" s="44"/>
      <c r="DO499" s="44"/>
      <c r="DP499" s="44"/>
      <c r="DQ499" s="44"/>
      <c r="DR499" s="44"/>
      <c r="DS499" s="44"/>
      <c r="DT499" s="44"/>
      <c r="DU499" s="44"/>
      <c r="DV499" s="44"/>
      <c r="DW499" s="44"/>
      <c r="DX499" s="44"/>
      <c r="DY499" s="44"/>
      <c r="DZ499" s="44"/>
      <c r="EA499" s="44"/>
      <c r="EB499" s="21"/>
      <c r="EC499" s="44">
        <v>211000</v>
      </c>
      <c r="ED499" s="44"/>
      <c r="EE499" s="21">
        <v>15921</v>
      </c>
      <c r="EF499" s="44"/>
      <c r="EG499" s="21">
        <v>-34306</v>
      </c>
      <c r="EH499" s="44"/>
      <c r="EI499" s="21">
        <v>1119469</v>
      </c>
      <c r="EJ499" s="44"/>
      <c r="EK499" s="44"/>
      <c r="EL499" s="21"/>
      <c r="EM499" s="44">
        <v>903453</v>
      </c>
      <c r="EN499" s="44"/>
      <c r="EO499" s="44">
        <v>12959</v>
      </c>
      <c r="EP499" s="21"/>
      <c r="EQ499" s="21"/>
      <c r="ER499" s="21"/>
      <c r="ES499" s="21"/>
      <c r="ET499" s="44"/>
      <c r="EU499" s="21"/>
      <c r="EV499" s="44"/>
      <c r="EW499" s="21"/>
      <c r="EX499" s="44"/>
      <c r="EY499" s="44"/>
      <c r="EZ499" s="21"/>
      <c r="FA499" s="21"/>
      <c r="FB499" s="44"/>
      <c r="FC499" s="44"/>
      <c r="FD499" s="21"/>
      <c r="FE499" s="112"/>
      <c r="FF499" s="44"/>
      <c r="FG499" s="44">
        <v>9403238</v>
      </c>
      <c r="FH499" s="44">
        <v>1917174</v>
      </c>
      <c r="FI499" s="44">
        <v>6278520</v>
      </c>
      <c r="FJ499" s="44">
        <v>249822</v>
      </c>
      <c r="FK499" s="44">
        <v>7745339</v>
      </c>
      <c r="FL499" s="44"/>
      <c r="FM499" s="44"/>
      <c r="FN499" s="44"/>
      <c r="FO499" s="44"/>
      <c r="FP499" s="44"/>
      <c r="FQ499" s="44"/>
      <c r="FR499" s="44"/>
      <c r="FS499" s="44"/>
      <c r="FT499" s="44">
        <v>24491</v>
      </c>
      <c r="FU499" s="44">
        <v>9887</v>
      </c>
      <c r="FV499" s="21">
        <v>181294</v>
      </c>
      <c r="FW499" s="44"/>
      <c r="FX499" s="44">
        <v>294382</v>
      </c>
      <c r="FY499" s="44">
        <v>49573</v>
      </c>
      <c r="FZ499" s="44">
        <v>93431</v>
      </c>
      <c r="GA499" s="44">
        <v>36751</v>
      </c>
      <c r="GB499" s="44"/>
      <c r="GC499" s="44">
        <v>30292</v>
      </c>
      <c r="GD499" s="44">
        <v>525933</v>
      </c>
      <c r="GE499" s="44">
        <v>631901</v>
      </c>
      <c r="GF499" s="44">
        <v>196245</v>
      </c>
      <c r="GG499" s="44">
        <v>1308357</v>
      </c>
      <c r="GH499" s="44">
        <v>373501</v>
      </c>
      <c r="GI499" s="44">
        <v>338810</v>
      </c>
      <c r="GJ499" s="44">
        <v>103364</v>
      </c>
      <c r="GK499" s="44">
        <v>4148349</v>
      </c>
      <c r="GL499" s="44">
        <v>10774</v>
      </c>
      <c r="GM499" s="44">
        <v>1146389</v>
      </c>
      <c r="GN499" s="44">
        <v>134681</v>
      </c>
      <c r="GO499" s="44">
        <v>46617</v>
      </c>
      <c r="GP499" s="44"/>
      <c r="GQ499" s="44"/>
      <c r="GR499" s="44">
        <v>168571</v>
      </c>
      <c r="GS499" s="44">
        <v>4277018</v>
      </c>
      <c r="GT499" s="44"/>
      <c r="GU499" s="21">
        <v>96252</v>
      </c>
      <c r="GV499" s="44">
        <v>27831</v>
      </c>
      <c r="GW499" s="44">
        <v>2118129</v>
      </c>
      <c r="GX499" s="44"/>
      <c r="GY499" s="44">
        <v>6519230</v>
      </c>
      <c r="GZ499" s="44">
        <v>7663628</v>
      </c>
      <c r="HA499" s="44"/>
      <c r="HB499" s="44">
        <v>436593</v>
      </c>
      <c r="HC499" s="44">
        <v>-1580991</v>
      </c>
      <c r="HD499" s="44">
        <v>6519230</v>
      </c>
      <c r="HE499" s="21"/>
      <c r="HF499" s="21"/>
      <c r="HG499" s="21"/>
      <c r="HH499" s="21"/>
      <c r="HI499" s="21">
        <v>0</v>
      </c>
      <c r="HJ499" s="44"/>
      <c r="HK499" s="21">
        <v>73831</v>
      </c>
      <c r="HL499" s="21">
        <v>57401</v>
      </c>
      <c r="HM499" s="21">
        <v>131232</v>
      </c>
      <c r="HN499" s="21">
        <v>-34980</v>
      </c>
      <c r="HO499" s="21"/>
      <c r="HP499" s="44"/>
      <c r="HQ499" s="47"/>
      <c r="HR499" s="47">
        <v>436593</v>
      </c>
      <c r="HS499" s="47"/>
      <c r="HT499" s="47" t="s">
        <v>1855</v>
      </c>
      <c r="HU499" s="47">
        <v>229908.84</v>
      </c>
      <c r="HV499" s="47">
        <v>5584</v>
      </c>
      <c r="HW499" s="47">
        <v>0</v>
      </c>
      <c r="HX499" s="47">
        <v>8343</v>
      </c>
      <c r="HY499" s="47">
        <v>48386</v>
      </c>
      <c r="HZ499" s="47">
        <v>118349</v>
      </c>
      <c r="IA499" s="47">
        <v>566</v>
      </c>
      <c r="IB499" s="47">
        <v>0</v>
      </c>
      <c r="IC499" s="47">
        <v>5793</v>
      </c>
      <c r="ID499">
        <v>10036</v>
      </c>
      <c r="IE499" s="47">
        <v>5557</v>
      </c>
      <c r="IF499">
        <v>22734</v>
      </c>
      <c r="IG499" s="47">
        <v>6771</v>
      </c>
      <c r="IH499" s="47">
        <v>28740</v>
      </c>
      <c r="II499">
        <v>9832</v>
      </c>
      <c r="IJ499">
        <v>13705</v>
      </c>
      <c r="IK499">
        <v>3195</v>
      </c>
      <c r="IL499">
        <v>20417</v>
      </c>
      <c r="IM499">
        <v>308008</v>
      </c>
      <c r="IN499">
        <v>0</v>
      </c>
      <c r="IO499">
        <v>0</v>
      </c>
      <c r="IP499">
        <v>110</v>
      </c>
      <c r="IQ499">
        <v>1126</v>
      </c>
      <c r="IR499">
        <v>0</v>
      </c>
      <c r="IS499">
        <v>0</v>
      </c>
      <c r="IT499">
        <v>1236</v>
      </c>
      <c r="IU499">
        <v>297600</v>
      </c>
      <c r="IV499">
        <v>0</v>
      </c>
      <c r="IW499">
        <v>479239</v>
      </c>
      <c r="IX499">
        <v>1961439</v>
      </c>
      <c r="IY499">
        <v>2953713</v>
      </c>
      <c r="IZ499">
        <v>43508</v>
      </c>
      <c r="JA499">
        <v>0</v>
      </c>
      <c r="JB499">
        <v>329563</v>
      </c>
      <c r="JC499">
        <v>441258</v>
      </c>
      <c r="JD499">
        <v>139301</v>
      </c>
      <c r="JE499">
        <v>473898</v>
      </c>
      <c r="JF499">
        <v>140482</v>
      </c>
      <c r="JG499">
        <v>654995</v>
      </c>
      <c r="JH499">
        <v>309993</v>
      </c>
      <c r="JI499">
        <v>274606</v>
      </c>
      <c r="JJ499">
        <v>87105</v>
      </c>
      <c r="JK499">
        <v>816538</v>
      </c>
      <c r="JL499">
        <v>9403238</v>
      </c>
      <c r="JM499">
        <v>0</v>
      </c>
      <c r="JN499">
        <v>0</v>
      </c>
      <c r="JO499">
        <v>5738</v>
      </c>
      <c r="JP499">
        <v>42783</v>
      </c>
      <c r="JQ499">
        <v>0</v>
      </c>
      <c r="JR499">
        <v>0</v>
      </c>
      <c r="JS499">
        <v>48521</v>
      </c>
      <c r="JT499"/>
      <c r="JU499"/>
      <c r="JV499"/>
      <c r="JW499"/>
      <c r="JX499"/>
      <c r="JY499">
        <v>10036</v>
      </c>
      <c r="JZ499"/>
      <c r="KA499"/>
      <c r="KB499"/>
      <c r="KC499"/>
      <c r="KD499"/>
      <c r="KE499">
        <v>441258</v>
      </c>
      <c r="KF499">
        <v>217</v>
      </c>
      <c r="KG499">
        <v>351</v>
      </c>
      <c r="KH499">
        <v>150</v>
      </c>
      <c r="KI499">
        <v>143</v>
      </c>
      <c r="KJ499">
        <v>232</v>
      </c>
      <c r="KK499">
        <v>98</v>
      </c>
      <c r="KL499">
        <v>88</v>
      </c>
      <c r="KM499">
        <v>133</v>
      </c>
      <c r="KN499">
        <v>61</v>
      </c>
      <c r="KO499">
        <v>1</v>
      </c>
      <c r="KP499">
        <v>0</v>
      </c>
      <c r="KQ499">
        <v>0</v>
      </c>
      <c r="KR499">
        <v>0</v>
      </c>
      <c r="KS499">
        <v>0</v>
      </c>
      <c r="KT499">
        <v>1</v>
      </c>
      <c r="KU499">
        <v>1</v>
      </c>
      <c r="KV499">
        <v>0</v>
      </c>
      <c r="KW499">
        <v>0</v>
      </c>
      <c r="KX499">
        <v>0</v>
      </c>
      <c r="KY499">
        <v>0</v>
      </c>
      <c r="KZ499">
        <v>0</v>
      </c>
      <c r="LA499">
        <v>0</v>
      </c>
      <c r="LB499">
        <v>0</v>
      </c>
      <c r="LC499">
        <v>0</v>
      </c>
      <c r="LD499">
        <v>1</v>
      </c>
      <c r="LE499">
        <v>0</v>
      </c>
      <c r="LF499">
        <v>0</v>
      </c>
      <c r="LG499">
        <v>0</v>
      </c>
      <c r="LH499">
        <v>0</v>
      </c>
    </row>
    <row r="500" spans="1:320" s="34" customFormat="1" ht="15" customHeight="1" x14ac:dyDescent="0.25">
      <c r="A500" s="45">
        <v>206190972</v>
      </c>
      <c r="B500" s="45" t="s">
        <v>4469</v>
      </c>
      <c r="C500" s="46">
        <v>45292</v>
      </c>
      <c r="D500" s="46">
        <v>45657</v>
      </c>
      <c r="E500" s="47">
        <v>366</v>
      </c>
      <c r="F500" s="45" t="s">
        <v>883</v>
      </c>
      <c r="G500" s="45" t="s">
        <v>884</v>
      </c>
      <c r="H500" s="45" t="s">
        <v>1030</v>
      </c>
      <c r="I500" s="45" t="s">
        <v>886</v>
      </c>
      <c r="J500" s="45" t="s">
        <v>887</v>
      </c>
      <c r="K500" s="45" t="s">
        <v>1031</v>
      </c>
      <c r="L500" s="45" t="s">
        <v>2709</v>
      </c>
      <c r="M500" s="45" t="s">
        <v>4470</v>
      </c>
      <c r="N500" s="45" t="s">
        <v>4471</v>
      </c>
      <c r="O500" s="45" t="s">
        <v>1034</v>
      </c>
      <c r="P500" s="45" t="s">
        <v>3493</v>
      </c>
      <c r="Q500" s="45" t="s">
        <v>4472</v>
      </c>
      <c r="R500" t="s">
        <v>3127</v>
      </c>
      <c r="S500" s="45" t="s">
        <v>893</v>
      </c>
      <c r="T500"/>
      <c r="U500" s="47">
        <v>99</v>
      </c>
      <c r="V500" s="47">
        <v>99</v>
      </c>
      <c r="W500" s="47" t="s">
        <v>894</v>
      </c>
      <c r="X500" s="47">
        <v>36234</v>
      </c>
      <c r="Y500" s="47">
        <v>34928</v>
      </c>
      <c r="Z500" s="48">
        <v>224.72</v>
      </c>
      <c r="AA500" s="44">
        <v>488</v>
      </c>
      <c r="AB500" s="44">
        <v>626</v>
      </c>
      <c r="AC500" s="44">
        <v>13365</v>
      </c>
      <c r="AD500" s="44"/>
      <c r="AE500" s="44">
        <v>1519</v>
      </c>
      <c r="AF500" s="44">
        <v>16961</v>
      </c>
      <c r="AG500" s="44"/>
      <c r="AH500" s="47">
        <v>1228</v>
      </c>
      <c r="AI500" s="47">
        <v>120</v>
      </c>
      <c r="AJ500">
        <v>1735</v>
      </c>
      <c r="AK500" t="s">
        <v>895</v>
      </c>
      <c r="AL500">
        <v>34928</v>
      </c>
      <c r="AM500"/>
      <c r="AN500"/>
      <c r="AO500"/>
      <c r="AP500"/>
      <c r="AQ500"/>
      <c r="AR500" s="44"/>
      <c r="AS500" s="44"/>
      <c r="AT500" s="44"/>
      <c r="AU500" s="44">
        <v>20600937</v>
      </c>
      <c r="AV500" s="44">
        <v>7744297</v>
      </c>
      <c r="AW500" s="44">
        <v>9353560</v>
      </c>
      <c r="AX500" s="44">
        <v>6125</v>
      </c>
      <c r="AY500" s="44">
        <v>18997799</v>
      </c>
      <c r="AZ500" s="21">
        <v>17012143</v>
      </c>
      <c r="BA500" s="21">
        <v>1985656</v>
      </c>
      <c r="BB500" s="44">
        <v>4262</v>
      </c>
      <c r="BC500" s="44"/>
      <c r="BD500" s="44"/>
      <c r="BE500" s="44">
        <v>1989918</v>
      </c>
      <c r="BF500" s="44">
        <v>9837300</v>
      </c>
      <c r="BG500" s="44"/>
      <c r="BH500" s="44">
        <v>755989</v>
      </c>
      <c r="BI500" s="21">
        <v>8515098</v>
      </c>
      <c r="BJ500" s="21"/>
      <c r="BK500" s="21">
        <v>591050</v>
      </c>
      <c r="BL500" s="21">
        <v>60000</v>
      </c>
      <c r="BM500" s="21">
        <v>841500</v>
      </c>
      <c r="BN500" s="21">
        <v>20600937</v>
      </c>
      <c r="BO500" s="21"/>
      <c r="BP500" s="21"/>
      <c r="BQ500" s="44"/>
      <c r="BR500" s="21"/>
      <c r="BS500" s="44"/>
      <c r="BT500" s="21"/>
      <c r="BU500" s="44"/>
      <c r="BV500" s="21"/>
      <c r="BW500" s="44">
        <v>6720955</v>
      </c>
      <c r="BX500" s="21"/>
      <c r="BY500" s="21"/>
      <c r="BZ500" s="21"/>
      <c r="CA500" s="44">
        <v>29194</v>
      </c>
      <c r="CB500" s="44"/>
      <c r="CC500" s="44">
        <v>178723</v>
      </c>
      <c r="CD500" s="44"/>
      <c r="CE500" s="44"/>
      <c r="CF500" s="44"/>
      <c r="CG500" s="44">
        <v>775341</v>
      </c>
      <c r="CH500" s="44"/>
      <c r="CI500" s="21"/>
      <c r="CJ500" s="44"/>
      <c r="CK500" s="21">
        <v>40084</v>
      </c>
      <c r="CL500" s="44"/>
      <c r="CM500" s="44">
        <v>43403</v>
      </c>
      <c r="CN500" s="44">
        <v>48005</v>
      </c>
      <c r="CO500" s="44">
        <v>3226950</v>
      </c>
      <c r="CP500" s="44">
        <v>0</v>
      </c>
      <c r="CQ500" s="21">
        <v>3268425</v>
      </c>
      <c r="CR500" s="44">
        <v>160050</v>
      </c>
      <c r="CS500" s="44">
        <v>705767</v>
      </c>
      <c r="CT500" s="44">
        <v>162629</v>
      </c>
      <c r="CU500" s="44"/>
      <c r="CV500" s="44">
        <v>129068</v>
      </c>
      <c r="CW500" s="21"/>
      <c r="CX500" s="21"/>
      <c r="CY500" s="21"/>
      <c r="CZ500" s="21"/>
      <c r="DA500" s="21"/>
      <c r="DB500" s="21"/>
      <c r="DC500" s="21"/>
      <c r="DD500" s="21"/>
      <c r="DE500" s="44"/>
      <c r="DF500" s="21"/>
      <c r="DG500" s="44"/>
      <c r="DH500" s="21"/>
      <c r="DI500" s="44"/>
      <c r="DJ500" s="44"/>
      <c r="DK500" s="44"/>
      <c r="DL500" s="44"/>
      <c r="DM500" s="21"/>
      <c r="DN500" s="44"/>
      <c r="DO500" s="44"/>
      <c r="DP500" s="44"/>
      <c r="DQ500" s="44"/>
      <c r="DR500" s="44"/>
      <c r="DS500" s="44"/>
      <c r="DT500" s="44"/>
      <c r="DU500" s="44"/>
      <c r="DV500" s="44"/>
      <c r="DW500" s="44"/>
      <c r="DX500" s="44"/>
      <c r="DY500" s="44"/>
      <c r="DZ500" s="44"/>
      <c r="EA500" s="44"/>
      <c r="EB500" s="21"/>
      <c r="EC500" s="44">
        <v>4047420</v>
      </c>
      <c r="ED500" s="44"/>
      <c r="EE500" s="21"/>
      <c r="EF500" s="44"/>
      <c r="EG500" s="21">
        <v>386223</v>
      </c>
      <c r="EH500" s="44"/>
      <c r="EI500" s="21">
        <v>4038120</v>
      </c>
      <c r="EJ500" s="44"/>
      <c r="EK500" s="44"/>
      <c r="EL500" s="21"/>
      <c r="EM500" s="44">
        <v>482769</v>
      </c>
      <c r="EN500" s="44"/>
      <c r="EO500" s="44">
        <v>399028</v>
      </c>
      <c r="EP500" s="21"/>
      <c r="EQ500" s="21"/>
      <c r="ER500" s="21"/>
      <c r="ES500" s="21"/>
      <c r="ET500" s="44"/>
      <c r="EU500" s="21"/>
      <c r="EV500" s="44"/>
      <c r="EW500" s="21"/>
      <c r="EX500" s="44"/>
      <c r="EY500" s="44"/>
      <c r="EZ500" s="21"/>
      <c r="FA500" s="21"/>
      <c r="FB500" s="44"/>
      <c r="FC500" s="44"/>
      <c r="FD500" s="21"/>
      <c r="FE500" s="112"/>
      <c r="FF500" s="44"/>
      <c r="FG500" s="44">
        <v>6796183</v>
      </c>
      <c r="FH500" s="44">
        <v>1668659</v>
      </c>
      <c r="FI500" s="44">
        <v>8547301</v>
      </c>
      <c r="FJ500" s="44">
        <v>225555</v>
      </c>
      <c r="FK500" s="44">
        <v>6417104</v>
      </c>
      <c r="FL500" s="44"/>
      <c r="FM500" s="44"/>
      <c r="FN500" s="44"/>
      <c r="FO500" s="44"/>
      <c r="FP500" s="44"/>
      <c r="FQ500" s="44"/>
      <c r="FR500" s="44"/>
      <c r="FS500" s="44"/>
      <c r="FT500" s="44">
        <v>26614</v>
      </c>
      <c r="FU500" s="44">
        <v>23493</v>
      </c>
      <c r="FV500" s="21">
        <v>497554</v>
      </c>
      <c r="FW500" s="44"/>
      <c r="FX500" s="44">
        <v>507864</v>
      </c>
      <c r="FY500" s="44">
        <v>75410</v>
      </c>
      <c r="FZ500" s="44">
        <v>372554</v>
      </c>
      <c r="GA500" s="44">
        <v>90590</v>
      </c>
      <c r="GB500" s="44"/>
      <c r="GC500" s="44">
        <v>80510</v>
      </c>
      <c r="GD500" s="44">
        <v>463358</v>
      </c>
      <c r="GE500" s="44">
        <v>427412</v>
      </c>
      <c r="GF500" s="44">
        <v>175042</v>
      </c>
      <c r="GG500" s="44">
        <v>938372</v>
      </c>
      <c r="GH500" s="44">
        <v>301658</v>
      </c>
      <c r="GI500" s="44">
        <v>359939</v>
      </c>
      <c r="GJ500" s="44">
        <v>123857</v>
      </c>
      <c r="GK500" s="44">
        <v>4309828</v>
      </c>
      <c r="GL500" s="44"/>
      <c r="GM500" s="44">
        <v>1583616</v>
      </c>
      <c r="GN500" s="44">
        <v>23140</v>
      </c>
      <c r="GO500" s="44">
        <v>50477</v>
      </c>
      <c r="GP500" s="44"/>
      <c r="GQ500" s="44"/>
      <c r="GR500" s="44">
        <v>163751</v>
      </c>
      <c r="GS500" s="44">
        <v>4547994</v>
      </c>
      <c r="GT500" s="44"/>
      <c r="GU500" s="21">
        <v>219698</v>
      </c>
      <c r="GV500" s="44">
        <v>2616209</v>
      </c>
      <c r="GW500" s="44"/>
      <c r="GX500" s="44"/>
      <c r="GY500" s="44">
        <v>7383901</v>
      </c>
      <c r="GZ500" s="44">
        <v>5312480</v>
      </c>
      <c r="HA500" s="44"/>
      <c r="HB500" s="44"/>
      <c r="HC500" s="44">
        <v>2071421</v>
      </c>
      <c r="HD500" s="44">
        <v>7383901</v>
      </c>
      <c r="HE500" s="21"/>
      <c r="HF500" s="21"/>
      <c r="HG500" s="21">
        <v>1000</v>
      </c>
      <c r="HH500" s="21"/>
      <c r="HI500" s="21">
        <v>0</v>
      </c>
      <c r="HJ500" s="44">
        <v>201894</v>
      </c>
      <c r="HK500" s="21">
        <v>73639</v>
      </c>
      <c r="HL500" s="21">
        <v>277443</v>
      </c>
      <c r="HM500" s="21">
        <v>552976</v>
      </c>
      <c r="HN500" s="21">
        <v>-333278</v>
      </c>
      <c r="HO500" s="21"/>
      <c r="HP500" s="44"/>
      <c r="HQ500" s="47"/>
      <c r="HR500" s="47"/>
      <c r="HS500" s="47"/>
      <c r="HT500" s="47" t="s">
        <v>2836</v>
      </c>
      <c r="HU500" s="47">
        <v>-159374.39999999999</v>
      </c>
      <c r="HV500" s="47">
        <v>4169</v>
      </c>
      <c r="HW500" s="47">
        <v>0</v>
      </c>
      <c r="HX500" s="47">
        <v>5912</v>
      </c>
      <c r="HY500" s="47">
        <v>38932</v>
      </c>
      <c r="HZ500" s="47">
        <v>88336</v>
      </c>
      <c r="IA500" s="47">
        <v>0</v>
      </c>
      <c r="IB500" s="47">
        <v>0</v>
      </c>
      <c r="IC500" s="47">
        <v>0</v>
      </c>
      <c r="ID500"/>
      <c r="IE500" s="47">
        <v>4075</v>
      </c>
      <c r="IF500">
        <v>17184</v>
      </c>
      <c r="IG500" s="47">
        <v>6352</v>
      </c>
      <c r="IH500" s="47">
        <v>20849</v>
      </c>
      <c r="II500">
        <v>6281</v>
      </c>
      <c r="IJ500">
        <v>12594</v>
      </c>
      <c r="IK500">
        <v>1969</v>
      </c>
      <c r="IL500">
        <v>19458</v>
      </c>
      <c r="IM500">
        <v>226111</v>
      </c>
      <c r="IN500">
        <v>0</v>
      </c>
      <c r="IO500">
        <v>4016</v>
      </c>
      <c r="IP500">
        <v>0</v>
      </c>
      <c r="IQ500">
        <v>2360</v>
      </c>
      <c r="IR500">
        <v>0</v>
      </c>
      <c r="IS500">
        <v>0</v>
      </c>
      <c r="IT500">
        <v>6376</v>
      </c>
      <c r="IU500">
        <v>260033</v>
      </c>
      <c r="IV500">
        <v>0</v>
      </c>
      <c r="IW500">
        <v>334606</v>
      </c>
      <c r="IX500">
        <v>1734074</v>
      </c>
      <c r="IY500">
        <v>2080519</v>
      </c>
      <c r="IZ500">
        <v>0</v>
      </c>
      <c r="JA500">
        <v>0</v>
      </c>
      <c r="JB500">
        <v>0</v>
      </c>
      <c r="JC500"/>
      <c r="JD500">
        <v>88900</v>
      </c>
      <c r="JE500">
        <v>313971</v>
      </c>
      <c r="JF500">
        <v>115977</v>
      </c>
      <c r="JG500">
        <v>420955</v>
      </c>
      <c r="JH500">
        <v>230172</v>
      </c>
      <c r="JI500">
        <v>281011</v>
      </c>
      <c r="JJ500">
        <v>98313</v>
      </c>
      <c r="JK500">
        <v>837652</v>
      </c>
      <c r="JL500">
        <v>6796183</v>
      </c>
      <c r="JM500">
        <v>0</v>
      </c>
      <c r="JN500">
        <v>377540</v>
      </c>
      <c r="JO500">
        <v>0</v>
      </c>
      <c r="JP500">
        <v>69621</v>
      </c>
      <c r="JQ500">
        <v>0</v>
      </c>
      <c r="JR500">
        <v>0</v>
      </c>
      <c r="JS500">
        <v>447161</v>
      </c>
      <c r="JT500"/>
      <c r="JU500"/>
      <c r="JV500"/>
      <c r="JW500"/>
      <c r="JX500"/>
      <c r="JY500"/>
      <c r="JZ500"/>
      <c r="KA500"/>
      <c r="KB500"/>
      <c r="KC500"/>
      <c r="KD500"/>
      <c r="KE500"/>
      <c r="KF500">
        <v>145</v>
      </c>
      <c r="KG500">
        <v>237</v>
      </c>
      <c r="KH500">
        <v>77</v>
      </c>
      <c r="KI500">
        <v>96</v>
      </c>
      <c r="KJ500">
        <v>174</v>
      </c>
      <c r="KK500">
        <v>50</v>
      </c>
      <c r="KL500">
        <v>61</v>
      </c>
      <c r="KM500">
        <v>117</v>
      </c>
      <c r="KN500">
        <v>32</v>
      </c>
      <c r="KO500">
        <v>1</v>
      </c>
      <c r="KP500">
        <v>0</v>
      </c>
      <c r="KQ500">
        <v>0</v>
      </c>
      <c r="KR500">
        <v>0</v>
      </c>
      <c r="KS500">
        <v>1</v>
      </c>
      <c r="KT500">
        <v>0</v>
      </c>
      <c r="KU500">
        <v>1</v>
      </c>
      <c r="KV500">
        <v>0</v>
      </c>
      <c r="KW500">
        <v>0</v>
      </c>
      <c r="KX500">
        <v>0</v>
      </c>
      <c r="KY500">
        <v>0</v>
      </c>
      <c r="KZ500">
        <v>0</v>
      </c>
      <c r="LA500">
        <v>0</v>
      </c>
      <c r="LB500">
        <v>0</v>
      </c>
      <c r="LC500">
        <v>0</v>
      </c>
      <c r="LD500">
        <v>1</v>
      </c>
      <c r="LE500">
        <v>0</v>
      </c>
      <c r="LF500">
        <v>0</v>
      </c>
      <c r="LG500">
        <v>0</v>
      </c>
      <c r="LH500">
        <v>0</v>
      </c>
    </row>
    <row r="501" spans="1:320" s="34" customFormat="1" ht="15" customHeight="1" x14ac:dyDescent="0.25">
      <c r="A501" s="45">
        <v>206191117</v>
      </c>
      <c r="B501" s="45" t="s">
        <v>4473</v>
      </c>
      <c r="C501" s="46">
        <v>45292</v>
      </c>
      <c r="D501" s="46">
        <v>45657</v>
      </c>
      <c r="E501" s="47">
        <v>366</v>
      </c>
      <c r="F501" s="45" t="s">
        <v>883</v>
      </c>
      <c r="G501" s="45" t="s">
        <v>884</v>
      </c>
      <c r="H501" s="45" t="s">
        <v>1030</v>
      </c>
      <c r="I501" s="45" t="s">
        <v>886</v>
      </c>
      <c r="J501" s="45" t="s">
        <v>887</v>
      </c>
      <c r="K501" s="45" t="s">
        <v>1031</v>
      </c>
      <c r="L501" s="45" t="s">
        <v>2897</v>
      </c>
      <c r="M501" s="45" t="s">
        <v>4474</v>
      </c>
      <c r="N501" s="45" t="s">
        <v>4475</v>
      </c>
      <c r="O501" s="45" t="s">
        <v>3972</v>
      </c>
      <c r="P501" s="45" t="s">
        <v>4476</v>
      </c>
      <c r="Q501" s="45" t="s">
        <v>4477</v>
      </c>
      <c r="R501" t="s">
        <v>4478</v>
      </c>
      <c r="S501" s="45" t="s">
        <v>884</v>
      </c>
      <c r="T501"/>
      <c r="U501" s="47">
        <v>198</v>
      </c>
      <c r="V501" s="47">
        <v>198</v>
      </c>
      <c r="W501" s="47" t="s">
        <v>913</v>
      </c>
      <c r="X501" s="47">
        <v>72468</v>
      </c>
      <c r="Y501" s="47">
        <v>65932</v>
      </c>
      <c r="Z501" s="48">
        <v>214.83</v>
      </c>
      <c r="AA501" s="44">
        <v>508</v>
      </c>
      <c r="AB501" s="44">
        <v>634</v>
      </c>
      <c r="AC501" s="44">
        <v>14193</v>
      </c>
      <c r="AD501" s="44"/>
      <c r="AE501" s="44">
        <v>20932</v>
      </c>
      <c r="AF501" s="44">
        <v>21174</v>
      </c>
      <c r="AG501" s="44"/>
      <c r="AH501" s="47">
        <v>8429</v>
      </c>
      <c r="AI501" s="47">
        <v>195</v>
      </c>
      <c r="AJ501">
        <v>1009</v>
      </c>
      <c r="AK501" t="s">
        <v>914</v>
      </c>
      <c r="AL501">
        <v>47025</v>
      </c>
      <c r="AM501"/>
      <c r="AN501">
        <v>18907</v>
      </c>
      <c r="AO501"/>
      <c r="AP501"/>
      <c r="AQ501"/>
      <c r="AR501" s="44"/>
      <c r="AS501" s="44"/>
      <c r="AT501" s="44"/>
      <c r="AU501" s="44">
        <v>24181157</v>
      </c>
      <c r="AV501" s="44">
        <v>4553853</v>
      </c>
      <c r="AW501" s="44">
        <v>-3210442</v>
      </c>
      <c r="AX501" s="44">
        <v>1551433</v>
      </c>
      <c r="AY501" s="44">
        <v>33496885</v>
      </c>
      <c r="AZ501" s="21">
        <v>27518292</v>
      </c>
      <c r="BA501" s="21">
        <v>5978593</v>
      </c>
      <c r="BB501" s="44">
        <v>49998</v>
      </c>
      <c r="BC501" s="44">
        <v>119018</v>
      </c>
      <c r="BD501" s="44"/>
      <c r="BE501" s="44">
        <v>5909573</v>
      </c>
      <c r="BF501" s="44">
        <v>5199290</v>
      </c>
      <c r="BG501" s="44">
        <v>286300</v>
      </c>
      <c r="BH501" s="44">
        <v>7359452</v>
      </c>
      <c r="BI501" s="21">
        <v>8033790</v>
      </c>
      <c r="BJ501" s="21"/>
      <c r="BK501" s="21">
        <v>2862705</v>
      </c>
      <c r="BL501" s="21">
        <v>71320</v>
      </c>
      <c r="BM501" s="21">
        <v>368300</v>
      </c>
      <c r="BN501" s="21">
        <v>17642355</v>
      </c>
      <c r="BO501" s="21"/>
      <c r="BP501" s="21">
        <v>6538802</v>
      </c>
      <c r="BQ501" s="44"/>
      <c r="BR501" s="21"/>
      <c r="BS501" s="44"/>
      <c r="BT501" s="21"/>
      <c r="BU501" s="44"/>
      <c r="BV501" s="21"/>
      <c r="BW501" s="44">
        <v>3118204</v>
      </c>
      <c r="BX501" s="21"/>
      <c r="BY501" s="21">
        <v>146785</v>
      </c>
      <c r="BZ501" s="21"/>
      <c r="CA501" s="44">
        <v>69691</v>
      </c>
      <c r="CB501" s="44"/>
      <c r="CC501" s="44">
        <v>271720</v>
      </c>
      <c r="CD501" s="44"/>
      <c r="CE501" s="44"/>
      <c r="CF501" s="44"/>
      <c r="CG501" s="44">
        <v>939913</v>
      </c>
      <c r="CH501" s="44"/>
      <c r="CI501" s="21">
        <v>2688</v>
      </c>
      <c r="CJ501" s="44"/>
      <c r="CK501" s="21">
        <v>4852</v>
      </c>
      <c r="CL501" s="44"/>
      <c r="CM501" s="44">
        <v>402380</v>
      </c>
      <c r="CN501" s="44">
        <v>0</v>
      </c>
      <c r="CO501" s="44">
        <v>1120013</v>
      </c>
      <c r="CP501" s="44">
        <v>0</v>
      </c>
      <c r="CQ501" s="21">
        <v>1712922</v>
      </c>
      <c r="CR501" s="44">
        <v>409244</v>
      </c>
      <c r="CS501" s="44">
        <v>663913</v>
      </c>
      <c r="CT501" s="44">
        <v>118724</v>
      </c>
      <c r="CU501" s="44"/>
      <c r="CV501" s="44">
        <v>126657</v>
      </c>
      <c r="CW501" s="21"/>
      <c r="CX501" s="21"/>
      <c r="CY501" s="21"/>
      <c r="CZ501" s="21"/>
      <c r="DA501" s="21"/>
      <c r="DB501" s="21"/>
      <c r="DC501" s="21"/>
      <c r="DD501" s="21"/>
      <c r="DE501" s="44"/>
      <c r="DF501" s="21"/>
      <c r="DG501" s="44"/>
      <c r="DH501" s="21"/>
      <c r="DI501" s="44"/>
      <c r="DJ501" s="44"/>
      <c r="DK501" s="44"/>
      <c r="DL501" s="44"/>
      <c r="DM501" s="21"/>
      <c r="DN501" s="44"/>
      <c r="DO501" s="44"/>
      <c r="DP501" s="44"/>
      <c r="DQ501" s="44"/>
      <c r="DR501" s="44"/>
      <c r="DS501" s="44"/>
      <c r="DT501" s="44"/>
      <c r="DU501" s="44"/>
      <c r="DV501" s="44"/>
      <c r="DW501" s="44"/>
      <c r="DX501" s="44"/>
      <c r="DY501" s="44"/>
      <c r="DZ501" s="44"/>
      <c r="EA501" s="44"/>
      <c r="EB501" s="21"/>
      <c r="EC501" s="44">
        <v>-4117426</v>
      </c>
      <c r="ED501" s="44"/>
      <c r="EE501" s="21">
        <v>-394150</v>
      </c>
      <c r="EF501" s="44"/>
      <c r="EG501" s="21">
        <v>1224626</v>
      </c>
      <c r="EH501" s="44"/>
      <c r="EI501" s="21">
        <v>537922</v>
      </c>
      <c r="EJ501" s="44"/>
      <c r="EK501" s="44"/>
      <c r="EL501" s="21"/>
      <c r="EM501" s="44">
        <v>-515138</v>
      </c>
      <c r="EN501" s="44"/>
      <c r="EO501" s="44">
        <v>53724</v>
      </c>
      <c r="EP501" s="21"/>
      <c r="EQ501" s="21"/>
      <c r="ER501" s="21"/>
      <c r="ES501" s="21"/>
      <c r="ET501" s="44"/>
      <c r="EU501" s="21"/>
      <c r="EV501" s="44"/>
      <c r="EW501" s="21"/>
      <c r="EX501" s="44"/>
      <c r="EY501" s="44"/>
      <c r="EZ501" s="21"/>
      <c r="FA501" s="21"/>
      <c r="FB501" s="44"/>
      <c r="FC501" s="44"/>
      <c r="FD501" s="21"/>
      <c r="FE501" s="112"/>
      <c r="FF501" s="44"/>
      <c r="FG501" s="44">
        <v>15109205</v>
      </c>
      <c r="FH501" s="44">
        <v>3130250</v>
      </c>
      <c r="FI501" s="44">
        <v>9278837</v>
      </c>
      <c r="FJ501" s="44"/>
      <c r="FK501" s="44">
        <v>11109129</v>
      </c>
      <c r="FL501" s="44"/>
      <c r="FM501" s="44">
        <v>2084908</v>
      </c>
      <c r="FN501" s="44"/>
      <c r="FO501" s="44"/>
      <c r="FP501" s="44"/>
      <c r="FQ501" s="44"/>
      <c r="FR501" s="44"/>
      <c r="FS501" s="44"/>
      <c r="FT501" s="44">
        <v>107334</v>
      </c>
      <c r="FU501" s="44"/>
      <c r="FV501" s="21">
        <v>771417</v>
      </c>
      <c r="FW501" s="44"/>
      <c r="FX501" s="44">
        <v>768761</v>
      </c>
      <c r="FY501" s="44">
        <v>187465</v>
      </c>
      <c r="FZ501" s="44">
        <v>469783</v>
      </c>
      <c r="GA501" s="44">
        <v>60576</v>
      </c>
      <c r="GB501" s="44"/>
      <c r="GC501" s="44">
        <v>166786</v>
      </c>
      <c r="GD501" s="44">
        <v>1018874</v>
      </c>
      <c r="GE501" s="44">
        <v>648599</v>
      </c>
      <c r="GF501" s="44">
        <v>287898</v>
      </c>
      <c r="GG501" s="44">
        <v>2098366</v>
      </c>
      <c r="GH501" s="44">
        <v>2399175</v>
      </c>
      <c r="GI501" s="44">
        <v>337295</v>
      </c>
      <c r="GJ501" s="44">
        <v>266804</v>
      </c>
      <c r="GK501" s="44">
        <v>3952249</v>
      </c>
      <c r="GL501" s="44">
        <v>546714</v>
      </c>
      <c r="GM501" s="44"/>
      <c r="GN501" s="44">
        <v>70535</v>
      </c>
      <c r="GO501" s="44"/>
      <c r="GP501" s="44">
        <v>164161</v>
      </c>
      <c r="GQ501" s="44">
        <v>1463</v>
      </c>
      <c r="GR501" s="44"/>
      <c r="GS501" s="44">
        <v>8017537</v>
      </c>
      <c r="GT501" s="44"/>
      <c r="GU501" s="21">
        <v>4360992</v>
      </c>
      <c r="GV501" s="44"/>
      <c r="GW501" s="44"/>
      <c r="GX501" s="44"/>
      <c r="GY501" s="44">
        <v>12378529</v>
      </c>
      <c r="GZ501" s="44">
        <v>3055741</v>
      </c>
      <c r="HA501" s="44"/>
      <c r="HB501" s="44">
        <v>4272890</v>
      </c>
      <c r="HC501" s="44">
        <v>5049898</v>
      </c>
      <c r="HD501" s="44">
        <v>12378529</v>
      </c>
      <c r="HE501" s="21"/>
      <c r="HF501" s="21"/>
      <c r="HG501" s="21">
        <v>1500000</v>
      </c>
      <c r="HH501" s="21"/>
      <c r="HI501" s="21">
        <v>159380</v>
      </c>
      <c r="HJ501" s="44">
        <v>7854378</v>
      </c>
      <c r="HK501" s="21"/>
      <c r="HL501" s="21">
        <v>1693351</v>
      </c>
      <c r="HM501" s="21">
        <v>9707109</v>
      </c>
      <c r="HN501" s="21">
        <v>-5346117</v>
      </c>
      <c r="HO501" s="21">
        <v>3512890</v>
      </c>
      <c r="HP501" s="44"/>
      <c r="HQ501" s="47"/>
      <c r="HR501" s="47">
        <v>4272890</v>
      </c>
      <c r="HS501" s="47"/>
      <c r="HT501" s="47" t="s">
        <v>2904</v>
      </c>
      <c r="HU501" s="47">
        <v>2994626.18</v>
      </c>
      <c r="HV501" s="47">
        <v>2136</v>
      </c>
      <c r="HW501" s="47">
        <v>0</v>
      </c>
      <c r="HX501" s="47">
        <v>56611</v>
      </c>
      <c r="HY501" s="47">
        <v>74799</v>
      </c>
      <c r="HZ501" s="47">
        <v>135085</v>
      </c>
      <c r="IA501" s="47">
        <v>0</v>
      </c>
      <c r="IB501" s="47">
        <v>0</v>
      </c>
      <c r="IC501" s="47">
        <v>12256</v>
      </c>
      <c r="ID501"/>
      <c r="IE501" s="47">
        <v>16408</v>
      </c>
      <c r="IF501">
        <v>19523</v>
      </c>
      <c r="IG501" s="47">
        <v>10001</v>
      </c>
      <c r="IH501" s="47">
        <v>41340</v>
      </c>
      <c r="II501">
        <v>28946</v>
      </c>
      <c r="IJ501">
        <v>11538</v>
      </c>
      <c r="IK501">
        <v>4251</v>
      </c>
      <c r="IL501">
        <v>32791</v>
      </c>
      <c r="IM501">
        <v>445685</v>
      </c>
      <c r="IN501">
        <v>0</v>
      </c>
      <c r="IO501">
        <v>0</v>
      </c>
      <c r="IP501">
        <v>0</v>
      </c>
      <c r="IQ501">
        <v>0</v>
      </c>
      <c r="IR501">
        <v>0</v>
      </c>
      <c r="IS501">
        <v>34553</v>
      </c>
      <c r="IT501">
        <v>34553</v>
      </c>
      <c r="IU501">
        <v>301582</v>
      </c>
      <c r="IV501">
        <v>0</v>
      </c>
      <c r="IW501">
        <v>2176520</v>
      </c>
      <c r="IX501">
        <v>3461303</v>
      </c>
      <c r="IY501">
        <v>3543595</v>
      </c>
      <c r="IZ501">
        <v>0</v>
      </c>
      <c r="JA501">
        <v>0</v>
      </c>
      <c r="JB501">
        <v>822878</v>
      </c>
      <c r="JC501"/>
      <c r="JD501">
        <v>439738</v>
      </c>
      <c r="JE501">
        <v>428895</v>
      </c>
      <c r="JF501">
        <v>210899</v>
      </c>
      <c r="JG501">
        <v>990196</v>
      </c>
      <c r="JH501">
        <v>785287</v>
      </c>
      <c r="JI501">
        <v>272298</v>
      </c>
      <c r="JJ501">
        <v>221339</v>
      </c>
      <c r="JK501">
        <v>1454675</v>
      </c>
      <c r="JL501">
        <v>15109205</v>
      </c>
      <c r="JM501">
        <v>0</v>
      </c>
      <c r="JN501">
        <v>0</v>
      </c>
      <c r="JO501">
        <v>0</v>
      </c>
      <c r="JP501">
        <v>0</v>
      </c>
      <c r="JQ501">
        <v>0</v>
      </c>
      <c r="JR501">
        <v>1727643</v>
      </c>
      <c r="JS501">
        <v>1727643</v>
      </c>
      <c r="JT501"/>
      <c r="JU501"/>
      <c r="JV501"/>
      <c r="JW501"/>
      <c r="JX501"/>
      <c r="JY501"/>
      <c r="JZ501"/>
      <c r="KA501"/>
      <c r="KB501"/>
      <c r="KC501"/>
      <c r="KD501"/>
      <c r="KE501"/>
      <c r="KF501">
        <v>229</v>
      </c>
      <c r="KG501">
        <v>295</v>
      </c>
      <c r="KH501">
        <v>189</v>
      </c>
      <c r="KI501">
        <v>144</v>
      </c>
      <c r="KJ501">
        <v>193</v>
      </c>
      <c r="KK501">
        <v>112</v>
      </c>
      <c r="KL501">
        <v>90</v>
      </c>
      <c r="KM501">
        <v>126</v>
      </c>
      <c r="KN501">
        <v>66</v>
      </c>
      <c r="KO501">
        <v>1</v>
      </c>
      <c r="KP501">
        <v>0</v>
      </c>
      <c r="KQ501">
        <v>0</v>
      </c>
      <c r="KR501">
        <v>0</v>
      </c>
      <c r="KS501">
        <v>0</v>
      </c>
      <c r="KT501">
        <v>1</v>
      </c>
      <c r="KU501">
        <v>1</v>
      </c>
      <c r="KV501">
        <v>0</v>
      </c>
      <c r="KW501">
        <v>1</v>
      </c>
      <c r="KX501">
        <v>0</v>
      </c>
      <c r="KY501">
        <v>0</v>
      </c>
      <c r="KZ501">
        <v>0</v>
      </c>
      <c r="LA501">
        <v>0</v>
      </c>
      <c r="LB501">
        <v>0</v>
      </c>
      <c r="LC501">
        <v>0</v>
      </c>
      <c r="LD501">
        <v>1</v>
      </c>
      <c r="LE501">
        <v>0</v>
      </c>
      <c r="LF501">
        <v>0</v>
      </c>
      <c r="LG501">
        <v>0</v>
      </c>
      <c r="LH501">
        <v>0</v>
      </c>
    </row>
    <row r="502" spans="1:320" s="34" customFormat="1" ht="15" customHeight="1" x14ac:dyDescent="0.25">
      <c r="A502" s="45">
        <v>206191274</v>
      </c>
      <c r="B502" s="45" t="s">
        <v>4479</v>
      </c>
      <c r="C502" s="46">
        <v>45292</v>
      </c>
      <c r="D502" s="46">
        <v>45657</v>
      </c>
      <c r="E502" s="47">
        <v>366</v>
      </c>
      <c r="F502" s="45" t="s">
        <v>883</v>
      </c>
      <c r="G502" s="45" t="s">
        <v>884</v>
      </c>
      <c r="H502" s="45" t="s">
        <v>1030</v>
      </c>
      <c r="I502" s="45" t="s">
        <v>886</v>
      </c>
      <c r="J502" s="45" t="s">
        <v>887</v>
      </c>
      <c r="K502" s="45" t="s">
        <v>1031</v>
      </c>
      <c r="L502" s="45" t="s">
        <v>2528</v>
      </c>
      <c r="M502" s="45" t="s">
        <v>4480</v>
      </c>
      <c r="N502" s="45" t="s">
        <v>4481</v>
      </c>
      <c r="O502" s="45" t="s">
        <v>2862</v>
      </c>
      <c r="P502" s="45" t="s">
        <v>4185</v>
      </c>
      <c r="Q502" s="45" t="s">
        <v>4482</v>
      </c>
      <c r="R502" t="s">
        <v>4483</v>
      </c>
      <c r="S502" s="45" t="s">
        <v>893</v>
      </c>
      <c r="T502"/>
      <c r="U502" s="47">
        <v>58</v>
      </c>
      <c r="V502" s="47">
        <v>58</v>
      </c>
      <c r="W502" s="47" t="s">
        <v>1728</v>
      </c>
      <c r="X502" s="47">
        <v>21228</v>
      </c>
      <c r="Y502" s="47">
        <v>19748</v>
      </c>
      <c r="Z502" s="48">
        <v>214.14</v>
      </c>
      <c r="AA502" s="44">
        <v>118</v>
      </c>
      <c r="AB502" s="44">
        <v>125</v>
      </c>
      <c r="AC502" s="44">
        <v>4517</v>
      </c>
      <c r="AD502" s="44"/>
      <c r="AE502" s="44">
        <v>797</v>
      </c>
      <c r="AF502" s="44">
        <v>11996</v>
      </c>
      <c r="AG502" s="44">
        <v>429</v>
      </c>
      <c r="AH502" s="47"/>
      <c r="AI502" s="47">
        <v>42</v>
      </c>
      <c r="AJ502">
        <v>1967</v>
      </c>
      <c r="AK502" t="s">
        <v>895</v>
      </c>
      <c r="AL502">
        <v>19748</v>
      </c>
      <c r="AM502"/>
      <c r="AN502"/>
      <c r="AO502"/>
      <c r="AP502"/>
      <c r="AQ502"/>
      <c r="AR502" s="44"/>
      <c r="AS502" s="44"/>
      <c r="AT502" s="44"/>
      <c r="AU502" s="44">
        <v>5449688</v>
      </c>
      <c r="AV502" s="44">
        <v>2204630</v>
      </c>
      <c r="AW502" s="44">
        <v>-1358256</v>
      </c>
      <c r="AX502" s="44">
        <v>26478</v>
      </c>
      <c r="AY502" s="44">
        <v>9039052</v>
      </c>
      <c r="AZ502" s="21">
        <v>8772810</v>
      </c>
      <c r="BA502" s="21">
        <v>266242</v>
      </c>
      <c r="BB502" s="44">
        <v>3514</v>
      </c>
      <c r="BC502" s="44">
        <v>2070</v>
      </c>
      <c r="BD502" s="44"/>
      <c r="BE502" s="44">
        <v>267686</v>
      </c>
      <c r="BF502" s="44">
        <v>1246518</v>
      </c>
      <c r="BG502" s="44"/>
      <c r="BH502" s="44">
        <v>219941</v>
      </c>
      <c r="BI502" s="21">
        <v>3310434</v>
      </c>
      <c r="BJ502" s="21">
        <v>118388</v>
      </c>
      <c r="BK502" s="21"/>
      <c r="BL502" s="21">
        <v>11591</v>
      </c>
      <c r="BM502" s="21">
        <v>542816</v>
      </c>
      <c r="BN502" s="21">
        <v>5449688</v>
      </c>
      <c r="BO502" s="21"/>
      <c r="BP502" s="21"/>
      <c r="BQ502" s="44"/>
      <c r="BR502" s="21"/>
      <c r="BS502" s="44"/>
      <c r="BT502" s="21"/>
      <c r="BU502" s="44"/>
      <c r="BV502" s="21"/>
      <c r="BW502" s="44">
        <v>1712020</v>
      </c>
      <c r="BX502" s="21"/>
      <c r="BY502" s="21"/>
      <c r="BZ502" s="21"/>
      <c r="CA502" s="44"/>
      <c r="CB502" s="44"/>
      <c r="CC502" s="44">
        <v>83732</v>
      </c>
      <c r="CD502" s="44"/>
      <c r="CE502" s="44">
        <v>126910</v>
      </c>
      <c r="CF502" s="44"/>
      <c r="CG502" s="44"/>
      <c r="CH502" s="44"/>
      <c r="CI502" s="21">
        <v>174</v>
      </c>
      <c r="CJ502" s="44"/>
      <c r="CK502" s="21">
        <v>281794</v>
      </c>
      <c r="CL502" s="44"/>
      <c r="CM502" s="44">
        <v>109929</v>
      </c>
      <c r="CN502" s="44">
        <v>158</v>
      </c>
      <c r="CO502" s="44">
        <v>830130</v>
      </c>
      <c r="CP502" s="44">
        <v>0</v>
      </c>
      <c r="CQ502" s="21">
        <v>807853</v>
      </c>
      <c r="CR502" s="44">
        <v>158942</v>
      </c>
      <c r="CS502" s="44">
        <v>246702</v>
      </c>
      <c r="CT502" s="44">
        <v>19810</v>
      </c>
      <c r="CU502" s="44"/>
      <c r="CV502" s="44">
        <v>31106</v>
      </c>
      <c r="CW502" s="21"/>
      <c r="CX502" s="21"/>
      <c r="CY502" s="21"/>
      <c r="CZ502" s="21"/>
      <c r="DA502" s="21"/>
      <c r="DB502" s="21"/>
      <c r="DC502" s="21"/>
      <c r="DD502" s="21"/>
      <c r="DE502" s="44"/>
      <c r="DF502" s="21"/>
      <c r="DG502" s="44"/>
      <c r="DH502" s="21"/>
      <c r="DI502" s="44"/>
      <c r="DJ502" s="44"/>
      <c r="DK502" s="44"/>
      <c r="DL502" s="44"/>
      <c r="DM502" s="21"/>
      <c r="DN502" s="44"/>
      <c r="DO502" s="44"/>
      <c r="DP502" s="44"/>
      <c r="DQ502" s="44"/>
      <c r="DR502" s="44"/>
      <c r="DS502" s="44"/>
      <c r="DT502" s="44"/>
      <c r="DU502" s="44"/>
      <c r="DV502" s="44"/>
      <c r="DW502" s="44"/>
      <c r="DX502" s="44"/>
      <c r="DY502" s="44">
        <v>-66</v>
      </c>
      <c r="DZ502" s="44"/>
      <c r="EA502" s="44"/>
      <c r="EB502" s="21"/>
      <c r="EC502" s="44">
        <v>-738318</v>
      </c>
      <c r="ED502" s="44"/>
      <c r="EE502" s="21"/>
      <c r="EF502" s="44"/>
      <c r="EG502" s="21">
        <v>-35201</v>
      </c>
      <c r="EH502" s="44"/>
      <c r="EI502" s="21">
        <v>-446081</v>
      </c>
      <c r="EJ502" s="44"/>
      <c r="EK502" s="44">
        <v>-66596</v>
      </c>
      <c r="EL502" s="21"/>
      <c r="EM502" s="44"/>
      <c r="EN502" s="44"/>
      <c r="EO502" s="44">
        <v>-71994</v>
      </c>
      <c r="EP502" s="21"/>
      <c r="EQ502" s="21"/>
      <c r="ER502" s="21"/>
      <c r="ES502" s="21"/>
      <c r="ET502" s="44"/>
      <c r="EU502" s="21"/>
      <c r="EV502" s="44"/>
      <c r="EW502" s="21"/>
      <c r="EX502" s="44"/>
      <c r="EY502" s="44"/>
      <c r="EZ502" s="21"/>
      <c r="FA502" s="21"/>
      <c r="FB502" s="44"/>
      <c r="FC502" s="44"/>
      <c r="FD502" s="21"/>
      <c r="FE502" s="112"/>
      <c r="FF502" s="44"/>
      <c r="FG502" s="44">
        <v>3797467</v>
      </c>
      <c r="FH502" s="44">
        <v>880038</v>
      </c>
      <c r="FI502" s="44">
        <v>4095305</v>
      </c>
      <c r="FJ502" s="44">
        <v>154839</v>
      </c>
      <c r="FK502" s="44">
        <v>3167329</v>
      </c>
      <c r="FL502" s="44"/>
      <c r="FM502" s="44"/>
      <c r="FN502" s="44"/>
      <c r="FO502" s="44"/>
      <c r="FP502" s="44"/>
      <c r="FQ502" s="44"/>
      <c r="FR502" s="44"/>
      <c r="FS502" s="44"/>
      <c r="FT502" s="44">
        <v>16856</v>
      </c>
      <c r="FU502" s="44">
        <v>3389</v>
      </c>
      <c r="FV502" s="21">
        <v>348010</v>
      </c>
      <c r="FW502" s="44"/>
      <c r="FX502" s="44">
        <v>326921</v>
      </c>
      <c r="FY502" s="44">
        <v>64075</v>
      </c>
      <c r="FZ502" s="44">
        <v>134379</v>
      </c>
      <c r="GA502" s="44">
        <v>15598</v>
      </c>
      <c r="GB502" s="44"/>
      <c r="GC502" s="44">
        <v>44109</v>
      </c>
      <c r="GD502" s="44">
        <v>259528</v>
      </c>
      <c r="GE502" s="44">
        <v>199541</v>
      </c>
      <c r="GF502" s="44">
        <v>150187</v>
      </c>
      <c r="GG502" s="44">
        <v>546294</v>
      </c>
      <c r="GH502" s="44">
        <v>71603</v>
      </c>
      <c r="GI502" s="44">
        <v>149675</v>
      </c>
      <c r="GJ502" s="44">
        <v>49229</v>
      </c>
      <c r="GK502" s="44">
        <v>2229310</v>
      </c>
      <c r="GL502" s="44">
        <v>66597</v>
      </c>
      <c r="GM502" s="44">
        <v>775561</v>
      </c>
      <c r="GN502" s="44">
        <v>71788</v>
      </c>
      <c r="GO502" s="44">
        <v>9039</v>
      </c>
      <c r="GP502" s="44"/>
      <c r="GQ502" s="44">
        <v>4417</v>
      </c>
      <c r="GR502" s="44">
        <v>69375</v>
      </c>
      <c r="GS502" s="44">
        <v>1682773</v>
      </c>
      <c r="GT502" s="44"/>
      <c r="GU502" s="21">
        <v>115452</v>
      </c>
      <c r="GV502" s="44"/>
      <c r="GW502" s="44">
        <v>2462195</v>
      </c>
      <c r="GX502" s="44">
        <v>150800</v>
      </c>
      <c r="GY502" s="44">
        <v>4411220</v>
      </c>
      <c r="GZ502" s="44">
        <v>3484685</v>
      </c>
      <c r="HA502" s="44"/>
      <c r="HB502" s="44"/>
      <c r="HC502" s="44">
        <v>926535</v>
      </c>
      <c r="HD502" s="44">
        <v>4411220</v>
      </c>
      <c r="HE502" s="21"/>
      <c r="HF502" s="21"/>
      <c r="HG502" s="21">
        <v>124203</v>
      </c>
      <c r="HH502" s="21"/>
      <c r="HI502" s="21">
        <v>0</v>
      </c>
      <c r="HJ502" s="44"/>
      <c r="HK502" s="21">
        <v>89703</v>
      </c>
      <c r="HL502" s="21">
        <v>201153</v>
      </c>
      <c r="HM502" s="21">
        <v>290856</v>
      </c>
      <c r="HN502" s="21">
        <v>-175404</v>
      </c>
      <c r="HO502" s="21"/>
      <c r="HP502" s="44"/>
      <c r="HQ502" s="47"/>
      <c r="HR502" s="47"/>
      <c r="HS502" s="47"/>
      <c r="HT502" s="47" t="s">
        <v>3223</v>
      </c>
      <c r="HU502" s="47">
        <v>453009.05</v>
      </c>
      <c r="HV502" s="47">
        <v>1931</v>
      </c>
      <c r="HW502" s="47">
        <v>0</v>
      </c>
      <c r="HX502" s="47">
        <v>5616</v>
      </c>
      <c r="HY502" s="47">
        <v>19840</v>
      </c>
      <c r="HZ502" s="47">
        <v>48764</v>
      </c>
      <c r="IA502" s="47">
        <v>0</v>
      </c>
      <c r="IB502" s="47">
        <v>0</v>
      </c>
      <c r="IC502" s="47">
        <v>2132</v>
      </c>
      <c r="ID502"/>
      <c r="IE502" s="47">
        <v>1923</v>
      </c>
      <c r="IF502">
        <v>7701</v>
      </c>
      <c r="IG502" s="47">
        <v>5945</v>
      </c>
      <c r="IH502" s="47">
        <v>13291</v>
      </c>
      <c r="II502">
        <v>1667</v>
      </c>
      <c r="IJ502">
        <v>6123</v>
      </c>
      <c r="IK502">
        <v>901</v>
      </c>
      <c r="IL502">
        <v>11934</v>
      </c>
      <c r="IM502">
        <v>127768</v>
      </c>
      <c r="IN502">
        <v>0</v>
      </c>
      <c r="IO502">
        <v>0</v>
      </c>
      <c r="IP502">
        <v>0</v>
      </c>
      <c r="IQ502">
        <v>0</v>
      </c>
      <c r="IR502">
        <v>0</v>
      </c>
      <c r="IS502">
        <v>0</v>
      </c>
      <c r="IT502">
        <v>0</v>
      </c>
      <c r="IU502">
        <v>190636</v>
      </c>
      <c r="IV502">
        <v>0</v>
      </c>
      <c r="IW502">
        <v>303715</v>
      </c>
      <c r="IX502">
        <v>799170</v>
      </c>
      <c r="IY502">
        <v>1107231</v>
      </c>
      <c r="IZ502">
        <v>0</v>
      </c>
      <c r="JA502">
        <v>0</v>
      </c>
      <c r="JB502">
        <v>89821</v>
      </c>
      <c r="JC502"/>
      <c r="JD502">
        <v>48909</v>
      </c>
      <c r="JE502">
        <v>133318</v>
      </c>
      <c r="JF502">
        <v>102585</v>
      </c>
      <c r="JG502">
        <v>289326</v>
      </c>
      <c r="JH502">
        <v>58960</v>
      </c>
      <c r="JI502">
        <v>117984</v>
      </c>
      <c r="JJ502">
        <v>39833</v>
      </c>
      <c r="JK502">
        <v>515979</v>
      </c>
      <c r="JL502">
        <v>3797467</v>
      </c>
      <c r="JM502">
        <v>0</v>
      </c>
      <c r="JN502">
        <v>0</v>
      </c>
      <c r="JO502">
        <v>0</v>
      </c>
      <c r="JP502">
        <v>0</v>
      </c>
      <c r="JQ502">
        <v>0</v>
      </c>
      <c r="JR502">
        <v>0</v>
      </c>
      <c r="JS502">
        <v>0</v>
      </c>
      <c r="JT502"/>
      <c r="JU502"/>
      <c r="JV502"/>
      <c r="JW502"/>
      <c r="JX502"/>
      <c r="JY502"/>
      <c r="JZ502"/>
      <c r="KA502"/>
      <c r="KB502"/>
      <c r="KC502"/>
      <c r="KD502"/>
      <c r="KE502"/>
      <c r="KF502">
        <v>91</v>
      </c>
      <c r="KG502">
        <v>121</v>
      </c>
      <c r="KH502">
        <v>68</v>
      </c>
      <c r="KI502">
        <v>58</v>
      </c>
      <c r="KJ502">
        <v>79</v>
      </c>
      <c r="KK502">
        <v>42</v>
      </c>
      <c r="KL502">
        <v>37</v>
      </c>
      <c r="KM502">
        <v>52</v>
      </c>
      <c r="KN502">
        <v>27</v>
      </c>
      <c r="KO502">
        <v>1</v>
      </c>
      <c r="KP502">
        <v>0</v>
      </c>
      <c r="KQ502">
        <v>0</v>
      </c>
      <c r="KR502">
        <v>1</v>
      </c>
      <c r="KS502">
        <v>0</v>
      </c>
      <c r="KT502">
        <v>0</v>
      </c>
      <c r="KU502">
        <v>1</v>
      </c>
      <c r="KV502">
        <v>0</v>
      </c>
      <c r="KW502">
        <v>0</v>
      </c>
      <c r="KX502">
        <v>0</v>
      </c>
      <c r="KY502">
        <v>0</v>
      </c>
      <c r="KZ502">
        <v>0</v>
      </c>
      <c r="LA502">
        <v>0</v>
      </c>
      <c r="LB502">
        <v>0</v>
      </c>
      <c r="LC502">
        <v>0</v>
      </c>
      <c r="LD502">
        <v>1</v>
      </c>
      <c r="LE502">
        <v>0</v>
      </c>
      <c r="LF502">
        <v>0</v>
      </c>
      <c r="LG502">
        <v>0</v>
      </c>
      <c r="LH502">
        <v>0</v>
      </c>
    </row>
    <row r="503" spans="1:320" s="34" customFormat="1" ht="15" customHeight="1" x14ac:dyDescent="0.25">
      <c r="A503" s="45">
        <v>206194092</v>
      </c>
      <c r="B503" s="45" t="s">
        <v>4484</v>
      </c>
      <c r="C503" s="46">
        <v>45292</v>
      </c>
      <c r="D503" s="46">
        <v>45657</v>
      </c>
      <c r="E503" s="47">
        <v>366</v>
      </c>
      <c r="F503" s="45" t="s">
        <v>883</v>
      </c>
      <c r="G503" s="45" t="s">
        <v>884</v>
      </c>
      <c r="H503" s="45" t="s">
        <v>1030</v>
      </c>
      <c r="I503" s="45" t="s">
        <v>886</v>
      </c>
      <c r="J503" s="45" t="s">
        <v>887</v>
      </c>
      <c r="K503" s="45" t="s">
        <v>1031</v>
      </c>
      <c r="L503" s="45" t="s">
        <v>2747</v>
      </c>
      <c r="M503" s="45" t="s">
        <v>3160</v>
      </c>
      <c r="N503" s="45" t="s">
        <v>4485</v>
      </c>
      <c r="O503" s="45" t="s">
        <v>3162</v>
      </c>
      <c r="P503" s="45" t="s">
        <v>3163</v>
      </c>
      <c r="Q503" s="45" t="s">
        <v>4486</v>
      </c>
      <c r="R503" t="s">
        <v>3165</v>
      </c>
      <c r="S503" s="45" t="s">
        <v>893</v>
      </c>
      <c r="T503"/>
      <c r="U503" s="47">
        <v>59</v>
      </c>
      <c r="V503" s="47">
        <v>59</v>
      </c>
      <c r="W503" s="47" t="s">
        <v>1728</v>
      </c>
      <c r="X503" s="47">
        <v>21594</v>
      </c>
      <c r="Y503" s="47">
        <v>20645</v>
      </c>
      <c r="Z503" s="48">
        <v>220.07</v>
      </c>
      <c r="AA503" s="44">
        <v>65</v>
      </c>
      <c r="AB503" s="44">
        <v>60</v>
      </c>
      <c r="AC503" s="44">
        <v>3557</v>
      </c>
      <c r="AD503" s="44"/>
      <c r="AE503" s="44">
        <v>693</v>
      </c>
      <c r="AF503" s="44">
        <v>16325</v>
      </c>
      <c r="AG503" s="44"/>
      <c r="AH503" s="47">
        <v>12</v>
      </c>
      <c r="AI503" s="47"/>
      <c r="AJ503">
        <v>58</v>
      </c>
      <c r="AK503" t="s">
        <v>895</v>
      </c>
      <c r="AL503">
        <v>20645</v>
      </c>
      <c r="AM503"/>
      <c r="AN503"/>
      <c r="AO503"/>
      <c r="AP503"/>
      <c r="AQ503"/>
      <c r="AR503" s="44"/>
      <c r="AS503" s="44"/>
      <c r="AT503" s="44"/>
      <c r="AU503" s="44">
        <v>5780600</v>
      </c>
      <c r="AV503" s="44">
        <v>2777304</v>
      </c>
      <c r="AW503" s="44">
        <v>1474167</v>
      </c>
      <c r="AX503" s="44">
        <v>19842</v>
      </c>
      <c r="AY503" s="44">
        <v>7103579</v>
      </c>
      <c r="AZ503" s="21">
        <v>7867429</v>
      </c>
      <c r="BA503" s="21">
        <v>-763850</v>
      </c>
      <c r="BB503" s="44">
        <v>1</v>
      </c>
      <c r="BC503" s="44"/>
      <c r="BD503" s="44"/>
      <c r="BE503" s="44">
        <v>-763849</v>
      </c>
      <c r="BF503" s="44">
        <v>995960</v>
      </c>
      <c r="BG503" s="44"/>
      <c r="BH503" s="44">
        <v>194040</v>
      </c>
      <c r="BI503" s="21">
        <v>4571000</v>
      </c>
      <c r="BJ503" s="21"/>
      <c r="BK503" s="21">
        <v>3360</v>
      </c>
      <c r="BL503" s="21"/>
      <c r="BM503" s="21">
        <v>16240</v>
      </c>
      <c r="BN503" s="21">
        <v>5780600</v>
      </c>
      <c r="BO503" s="21"/>
      <c r="BP503" s="21"/>
      <c r="BQ503" s="44"/>
      <c r="BR503" s="21"/>
      <c r="BS503" s="44"/>
      <c r="BT503" s="21"/>
      <c r="BU503" s="44"/>
      <c r="BV503" s="21"/>
      <c r="BW503" s="44">
        <v>2772063</v>
      </c>
      <c r="BX503" s="21"/>
      <c r="BY503" s="21"/>
      <c r="BZ503" s="21"/>
      <c r="CA503" s="44"/>
      <c r="CB503" s="44"/>
      <c r="CC503" s="44"/>
      <c r="CD503" s="44"/>
      <c r="CE503" s="44"/>
      <c r="CF503" s="44"/>
      <c r="CG503" s="44">
        <v>5241</v>
      </c>
      <c r="CH503" s="44"/>
      <c r="CI503" s="21"/>
      <c r="CJ503" s="44"/>
      <c r="CK503" s="21"/>
      <c r="CL503" s="44"/>
      <c r="CM503" s="44">
        <v>2822</v>
      </c>
      <c r="CN503" s="44">
        <v>0</v>
      </c>
      <c r="CO503" s="44">
        <v>1159965</v>
      </c>
      <c r="CP503" s="44">
        <v>0</v>
      </c>
      <c r="CQ503" s="21">
        <v>1111997</v>
      </c>
      <c r="CR503" s="44">
        <v>175181</v>
      </c>
      <c r="CS503" s="44">
        <v>291512</v>
      </c>
      <c r="CT503" s="44">
        <v>30535</v>
      </c>
      <c r="CU503" s="44"/>
      <c r="CV503" s="44">
        <v>5292</v>
      </c>
      <c r="CW503" s="21"/>
      <c r="CX503" s="21"/>
      <c r="CY503" s="21"/>
      <c r="CZ503" s="21"/>
      <c r="DA503" s="21"/>
      <c r="DB503" s="21"/>
      <c r="DC503" s="21"/>
      <c r="DD503" s="21"/>
      <c r="DE503" s="44"/>
      <c r="DF503" s="21"/>
      <c r="DG503" s="44"/>
      <c r="DH503" s="21"/>
      <c r="DI503" s="44"/>
      <c r="DJ503" s="44"/>
      <c r="DK503" s="44"/>
      <c r="DL503" s="44"/>
      <c r="DM503" s="21"/>
      <c r="DN503" s="44"/>
      <c r="DO503" s="44"/>
      <c r="DP503" s="44"/>
      <c r="DQ503" s="44"/>
      <c r="DR503" s="44"/>
      <c r="DS503" s="44"/>
      <c r="DT503" s="44"/>
      <c r="DU503" s="44"/>
      <c r="DV503" s="44"/>
      <c r="DW503" s="44"/>
      <c r="DX503" s="44"/>
      <c r="DY503" s="44"/>
      <c r="DZ503" s="44"/>
      <c r="EA503" s="44"/>
      <c r="EB503" s="21"/>
      <c r="EC503" s="44">
        <v>688444</v>
      </c>
      <c r="ED503" s="44"/>
      <c r="EE503" s="21"/>
      <c r="EF503" s="44"/>
      <c r="EG503" s="21">
        <v>18330</v>
      </c>
      <c r="EH503" s="44"/>
      <c r="EI503" s="21">
        <v>761382</v>
      </c>
      <c r="EJ503" s="44"/>
      <c r="EK503" s="44"/>
      <c r="EL503" s="21"/>
      <c r="EM503" s="44">
        <v>3351</v>
      </c>
      <c r="EN503" s="44"/>
      <c r="EO503" s="44">
        <v>2660</v>
      </c>
      <c r="EP503" s="21"/>
      <c r="EQ503" s="21"/>
      <c r="ER503" s="21"/>
      <c r="ES503" s="21"/>
      <c r="ET503" s="44"/>
      <c r="EU503" s="21"/>
      <c r="EV503" s="44"/>
      <c r="EW503" s="21"/>
      <c r="EX503" s="44"/>
      <c r="EY503" s="44"/>
      <c r="EZ503" s="21"/>
      <c r="FA503" s="21"/>
      <c r="FB503" s="44"/>
      <c r="FC503" s="44"/>
      <c r="FD503" s="21"/>
      <c r="FE503" s="112"/>
      <c r="FF503" s="44"/>
      <c r="FG503" s="44">
        <v>3519415</v>
      </c>
      <c r="FH503" s="44">
        <v>915277</v>
      </c>
      <c r="FI503" s="44">
        <v>3432737</v>
      </c>
      <c r="FJ503" s="44">
        <v>184266</v>
      </c>
      <c r="FK503" s="44">
        <v>3307093</v>
      </c>
      <c r="FL503" s="44"/>
      <c r="FM503" s="44"/>
      <c r="FN503" s="44"/>
      <c r="FO503" s="44"/>
      <c r="FP503" s="44"/>
      <c r="FQ503" s="44"/>
      <c r="FR503" s="44"/>
      <c r="FS503" s="44"/>
      <c r="FT503" s="44"/>
      <c r="FU503" s="44"/>
      <c r="FV503" s="21">
        <v>244300</v>
      </c>
      <c r="FW503" s="44"/>
      <c r="FX503" s="44">
        <v>246301</v>
      </c>
      <c r="FY503" s="44">
        <v>34365</v>
      </c>
      <c r="FZ503" s="44">
        <v>98713</v>
      </c>
      <c r="GA503" s="44">
        <v>22640</v>
      </c>
      <c r="GB503" s="44"/>
      <c r="GC503" s="44">
        <v>10441</v>
      </c>
      <c r="GD503" s="44">
        <v>352941</v>
      </c>
      <c r="GE503" s="44">
        <v>187704</v>
      </c>
      <c r="GF503" s="44">
        <v>183860</v>
      </c>
      <c r="GG503" s="44">
        <v>640639</v>
      </c>
      <c r="GH503" s="44">
        <v>66946</v>
      </c>
      <c r="GI503" s="44">
        <v>193728</v>
      </c>
      <c r="GJ503" s="44">
        <v>94747</v>
      </c>
      <c r="GK503" s="44">
        <v>1692984</v>
      </c>
      <c r="GL503" s="44">
        <v>79830</v>
      </c>
      <c r="GM503" s="44">
        <v>335788</v>
      </c>
      <c r="GN503" s="44">
        <v>58362</v>
      </c>
      <c r="GO503" s="44">
        <v>10047</v>
      </c>
      <c r="GP503" s="44"/>
      <c r="GQ503" s="44"/>
      <c r="GR503" s="44">
        <v>6000</v>
      </c>
      <c r="GS503" s="44">
        <v>1142879</v>
      </c>
      <c r="GT503" s="44"/>
      <c r="GU503" s="21">
        <v>1195854</v>
      </c>
      <c r="GV503" s="44">
        <v>230415</v>
      </c>
      <c r="GW503" s="44">
        <v>143527</v>
      </c>
      <c r="GX503" s="44"/>
      <c r="GY503" s="44">
        <v>2712675</v>
      </c>
      <c r="GZ503" s="44">
        <v>985402</v>
      </c>
      <c r="HA503" s="44"/>
      <c r="HB503" s="44"/>
      <c r="HC503" s="44">
        <v>1727273</v>
      </c>
      <c r="HD503" s="44">
        <v>2712675</v>
      </c>
      <c r="HE503" s="21"/>
      <c r="HF503" s="21">
        <v>143527</v>
      </c>
      <c r="HG503" s="21"/>
      <c r="HH503" s="21"/>
      <c r="HI503" s="21">
        <v>0</v>
      </c>
      <c r="HJ503" s="44"/>
      <c r="HK503" s="21">
        <v>1587191</v>
      </c>
      <c r="HL503" s="21">
        <v>32473</v>
      </c>
      <c r="HM503" s="21">
        <v>1619664</v>
      </c>
      <c r="HN503" s="21">
        <v>-423810</v>
      </c>
      <c r="HO503" s="21"/>
      <c r="HP503" s="44"/>
      <c r="HQ503" s="47"/>
      <c r="HR503" s="47"/>
      <c r="HS503" s="47"/>
      <c r="HT503" s="47" t="s">
        <v>4487</v>
      </c>
      <c r="HU503" s="47">
        <v>620803.26</v>
      </c>
      <c r="HV503" s="47">
        <v>1824</v>
      </c>
      <c r="HW503" s="47">
        <v>0</v>
      </c>
      <c r="HX503" s="47">
        <v>2711</v>
      </c>
      <c r="HY503" s="47">
        <v>21294</v>
      </c>
      <c r="HZ503" s="47">
        <v>53800</v>
      </c>
      <c r="IA503" s="47">
        <v>0</v>
      </c>
      <c r="IB503" s="47">
        <v>0</v>
      </c>
      <c r="IC503" s="47">
        <v>4338</v>
      </c>
      <c r="ID503"/>
      <c r="IE503" s="47">
        <v>2022</v>
      </c>
      <c r="IF503">
        <v>6384</v>
      </c>
      <c r="IG503" s="47">
        <v>7006</v>
      </c>
      <c r="IH503" s="47">
        <v>14889</v>
      </c>
      <c r="II503">
        <v>2149</v>
      </c>
      <c r="IJ503">
        <v>8154</v>
      </c>
      <c r="IK503">
        <v>2292</v>
      </c>
      <c r="IL503">
        <v>7474</v>
      </c>
      <c r="IM503">
        <v>134337</v>
      </c>
      <c r="IN503">
        <v>0</v>
      </c>
      <c r="IO503">
        <v>0</v>
      </c>
      <c r="IP503">
        <v>1199</v>
      </c>
      <c r="IQ503">
        <v>3427</v>
      </c>
      <c r="IR503">
        <v>0</v>
      </c>
      <c r="IS503">
        <v>0</v>
      </c>
      <c r="IT503">
        <v>4626</v>
      </c>
      <c r="IU503">
        <v>113461</v>
      </c>
      <c r="IV503">
        <v>0</v>
      </c>
      <c r="IW503">
        <v>147698</v>
      </c>
      <c r="IX503">
        <v>773126</v>
      </c>
      <c r="IY503">
        <v>1185906</v>
      </c>
      <c r="IZ503">
        <v>0</v>
      </c>
      <c r="JA503">
        <v>0</v>
      </c>
      <c r="JB503">
        <v>169401</v>
      </c>
      <c r="JC503"/>
      <c r="JD503">
        <v>52872</v>
      </c>
      <c r="JE503">
        <v>109024</v>
      </c>
      <c r="JF503">
        <v>121289</v>
      </c>
      <c r="JG503">
        <v>315420</v>
      </c>
      <c r="JH503">
        <v>53129</v>
      </c>
      <c r="JI503">
        <v>151080</v>
      </c>
      <c r="JJ503">
        <v>75192</v>
      </c>
      <c r="JK503">
        <v>251817</v>
      </c>
      <c r="JL503">
        <v>3519415</v>
      </c>
      <c r="JM503">
        <v>0</v>
      </c>
      <c r="JN503">
        <v>0</v>
      </c>
      <c r="JO503">
        <v>71153</v>
      </c>
      <c r="JP503">
        <v>132415</v>
      </c>
      <c r="JQ503">
        <v>0</v>
      </c>
      <c r="JR503">
        <v>0</v>
      </c>
      <c r="JS503">
        <v>203568</v>
      </c>
      <c r="JT503"/>
      <c r="JU503"/>
      <c r="JV503"/>
      <c r="JW503"/>
      <c r="JX503"/>
      <c r="JY503"/>
      <c r="JZ503"/>
      <c r="KA503"/>
      <c r="KB503"/>
      <c r="KC503"/>
      <c r="KD503"/>
      <c r="KE503"/>
      <c r="KF503">
        <v>97</v>
      </c>
      <c r="KG503">
        <v>162</v>
      </c>
      <c r="KH503">
        <v>60</v>
      </c>
      <c r="KI503">
        <v>56</v>
      </c>
      <c r="KJ503">
        <v>98</v>
      </c>
      <c r="KK503">
        <v>33</v>
      </c>
      <c r="KL503">
        <v>37</v>
      </c>
      <c r="KM503">
        <v>66</v>
      </c>
      <c r="KN503">
        <v>22</v>
      </c>
      <c r="KO503">
        <v>1</v>
      </c>
      <c r="KP503">
        <v>0</v>
      </c>
      <c r="KQ503">
        <v>0</v>
      </c>
      <c r="KR503">
        <v>1</v>
      </c>
      <c r="KS503">
        <v>0</v>
      </c>
      <c r="KT503">
        <v>0</v>
      </c>
      <c r="KU503">
        <v>1</v>
      </c>
      <c r="KV503">
        <v>0</v>
      </c>
      <c r="KW503">
        <v>0</v>
      </c>
      <c r="KX503">
        <v>0</v>
      </c>
      <c r="KY503">
        <v>0</v>
      </c>
      <c r="KZ503">
        <v>0</v>
      </c>
      <c r="LA503">
        <v>0</v>
      </c>
      <c r="LB503">
        <v>0</v>
      </c>
      <c r="LC503">
        <v>0</v>
      </c>
      <c r="LD503">
        <v>1</v>
      </c>
      <c r="LE503">
        <v>0</v>
      </c>
      <c r="LF503">
        <v>0</v>
      </c>
      <c r="LG503">
        <v>0</v>
      </c>
      <c r="LH503">
        <v>0</v>
      </c>
    </row>
    <row r="504" spans="1:320" s="34" customFormat="1" ht="15" customHeight="1" x14ac:dyDescent="0.25">
      <c r="A504" s="45">
        <v>206194113</v>
      </c>
      <c r="B504" s="45" t="s">
        <v>4488</v>
      </c>
      <c r="C504" s="46">
        <v>45292</v>
      </c>
      <c r="D504" s="46">
        <v>45657</v>
      </c>
      <c r="E504" s="47">
        <v>366</v>
      </c>
      <c r="F504" s="45" t="s">
        <v>883</v>
      </c>
      <c r="G504" s="45" t="s">
        <v>893</v>
      </c>
      <c r="H504" s="45" t="s">
        <v>1030</v>
      </c>
      <c r="I504" s="45" t="s">
        <v>916</v>
      </c>
      <c r="J504" s="45" t="s">
        <v>331</v>
      </c>
      <c r="K504" s="45" t="s">
        <v>1031</v>
      </c>
      <c r="L504" s="45" t="s">
        <v>2768</v>
      </c>
      <c r="M504" s="45" t="s">
        <v>4489</v>
      </c>
      <c r="N504" s="45" t="s">
        <v>4490</v>
      </c>
      <c r="O504" s="45" t="s">
        <v>4491</v>
      </c>
      <c r="P504" s="45" t="s">
        <v>4492</v>
      </c>
      <c r="Q504" s="45" t="s">
        <v>4493</v>
      </c>
      <c r="R504" t="s">
        <v>4494</v>
      </c>
      <c r="S504" s="45" t="s">
        <v>884</v>
      </c>
      <c r="T504"/>
      <c r="U504" s="47">
        <v>58</v>
      </c>
      <c r="V504" s="47">
        <v>58</v>
      </c>
      <c r="W504" s="47" t="s">
        <v>1728</v>
      </c>
      <c r="X504" s="47">
        <v>21228</v>
      </c>
      <c r="Y504" s="47">
        <v>20863</v>
      </c>
      <c r="Z504" s="48">
        <v>223.42</v>
      </c>
      <c r="AA504" s="44">
        <v>43</v>
      </c>
      <c r="AB504" s="44">
        <v>42</v>
      </c>
      <c r="AC504" s="44">
        <v>679</v>
      </c>
      <c r="AD504" s="44">
        <v>78</v>
      </c>
      <c r="AE504" s="44">
        <v>1818</v>
      </c>
      <c r="AF504" s="44">
        <v>11235</v>
      </c>
      <c r="AG504" s="44"/>
      <c r="AH504" s="47"/>
      <c r="AI504" s="47">
        <v>7053</v>
      </c>
      <c r="AJ504"/>
      <c r="AK504" t="s">
        <v>895</v>
      </c>
      <c r="AL504">
        <v>20863</v>
      </c>
      <c r="AM504"/>
      <c r="AN504"/>
      <c r="AO504"/>
      <c r="AP504"/>
      <c r="AQ504"/>
      <c r="AR504" s="44"/>
      <c r="AS504" s="44"/>
      <c r="AT504" s="44"/>
      <c r="AU504" s="44">
        <v>6620958</v>
      </c>
      <c r="AV504" s="44">
        <v>288190</v>
      </c>
      <c r="AW504" s="44">
        <v>182704</v>
      </c>
      <c r="AX504" s="44">
        <v>218364</v>
      </c>
      <c r="AY504" s="44">
        <v>6944808</v>
      </c>
      <c r="AZ504" s="21">
        <v>7545142</v>
      </c>
      <c r="BA504" s="21">
        <v>-600334</v>
      </c>
      <c r="BB504" s="44">
        <v>477828</v>
      </c>
      <c r="BC504" s="44"/>
      <c r="BD504" s="44"/>
      <c r="BE504" s="44">
        <v>-122506</v>
      </c>
      <c r="BF504" s="44">
        <v>217136</v>
      </c>
      <c r="BG504" s="44">
        <v>19142</v>
      </c>
      <c r="BH504" s="44">
        <v>577133</v>
      </c>
      <c r="BI504" s="21">
        <v>3561210</v>
      </c>
      <c r="BJ504" s="21"/>
      <c r="BK504" s="21"/>
      <c r="BL504" s="21">
        <v>2246337</v>
      </c>
      <c r="BM504" s="21"/>
      <c r="BN504" s="21">
        <v>6620958</v>
      </c>
      <c r="BO504" s="21"/>
      <c r="BP504" s="21"/>
      <c r="BQ504" s="44"/>
      <c r="BR504" s="21"/>
      <c r="BS504" s="44"/>
      <c r="BT504" s="21"/>
      <c r="BU504" s="44"/>
      <c r="BV504" s="21"/>
      <c r="BW504" s="44">
        <v>260811</v>
      </c>
      <c r="BX504" s="21"/>
      <c r="BY504" s="21">
        <v>17868</v>
      </c>
      <c r="BZ504" s="21"/>
      <c r="CA504" s="44"/>
      <c r="CB504" s="44"/>
      <c r="CC504" s="44"/>
      <c r="CD504" s="44"/>
      <c r="CE504" s="44"/>
      <c r="CF504" s="44"/>
      <c r="CG504" s="44"/>
      <c r="CH504" s="44"/>
      <c r="CI504" s="21">
        <v>9511</v>
      </c>
      <c r="CJ504" s="44"/>
      <c r="CK504" s="21"/>
      <c r="CL504" s="44"/>
      <c r="CM504" s="44">
        <v>13067</v>
      </c>
      <c r="CN504" s="44">
        <v>0</v>
      </c>
      <c r="CO504" s="44">
        <v>102721</v>
      </c>
      <c r="CP504" s="44">
        <v>0</v>
      </c>
      <c r="CQ504" s="21">
        <v>102103</v>
      </c>
      <c r="CR504" s="44">
        <v>26273</v>
      </c>
      <c r="CS504" s="44">
        <v>33643</v>
      </c>
      <c r="CT504" s="44">
        <v>1207</v>
      </c>
      <c r="CU504" s="44"/>
      <c r="CV504" s="44">
        <v>9176</v>
      </c>
      <c r="CW504" s="21"/>
      <c r="CX504" s="21"/>
      <c r="CY504" s="21"/>
      <c r="CZ504" s="21"/>
      <c r="DA504" s="21"/>
      <c r="DB504" s="21"/>
      <c r="DC504" s="21"/>
      <c r="DD504" s="21"/>
      <c r="DE504" s="44"/>
      <c r="DF504" s="21"/>
      <c r="DG504" s="44"/>
      <c r="DH504" s="21"/>
      <c r="DI504" s="44"/>
      <c r="DJ504" s="44"/>
      <c r="DK504" s="44"/>
      <c r="DL504" s="44"/>
      <c r="DM504" s="21"/>
      <c r="DN504" s="44"/>
      <c r="DO504" s="44"/>
      <c r="DP504" s="44"/>
      <c r="DQ504" s="44"/>
      <c r="DR504" s="44"/>
      <c r="DS504" s="44"/>
      <c r="DT504" s="44"/>
      <c r="DU504" s="44"/>
      <c r="DV504" s="44"/>
      <c r="DW504" s="44"/>
      <c r="DX504" s="44"/>
      <c r="DY504" s="44"/>
      <c r="DZ504" s="44"/>
      <c r="EA504" s="44"/>
      <c r="EB504" s="21"/>
      <c r="EC504" s="44">
        <v>338870</v>
      </c>
      <c r="ED504" s="44"/>
      <c r="EE504" s="21">
        <v>4803</v>
      </c>
      <c r="EF504" s="44"/>
      <c r="EG504" s="21">
        <v>-102112</v>
      </c>
      <c r="EH504" s="44"/>
      <c r="EI504" s="21">
        <v>-58857</v>
      </c>
      <c r="EJ504" s="44"/>
      <c r="EK504" s="44"/>
      <c r="EL504" s="21"/>
      <c r="EM504" s="44"/>
      <c r="EN504" s="44"/>
      <c r="EO504" s="44"/>
      <c r="EP504" s="21"/>
      <c r="EQ504" s="21"/>
      <c r="ER504" s="21"/>
      <c r="ES504" s="21"/>
      <c r="ET504" s="44"/>
      <c r="EU504" s="21"/>
      <c r="EV504" s="44"/>
      <c r="EW504" s="21"/>
      <c r="EX504" s="44"/>
      <c r="EY504" s="44"/>
      <c r="EZ504" s="21"/>
      <c r="FA504" s="21"/>
      <c r="FB504" s="44"/>
      <c r="FC504" s="44"/>
      <c r="FD504" s="21"/>
      <c r="FE504" s="112"/>
      <c r="FF504" s="44"/>
      <c r="FG504" s="44">
        <v>6005763</v>
      </c>
      <c r="FH504" s="44">
        <v>1710844</v>
      </c>
      <c r="FI504" s="44">
        <v>4290255</v>
      </c>
      <c r="FJ504" s="44">
        <v>128897</v>
      </c>
      <c r="FK504" s="44">
        <v>3340574</v>
      </c>
      <c r="FL504" s="44"/>
      <c r="FM504" s="44"/>
      <c r="FN504" s="44"/>
      <c r="FO504" s="44"/>
      <c r="FP504" s="44"/>
      <c r="FQ504" s="44"/>
      <c r="FR504" s="44"/>
      <c r="FS504" s="44"/>
      <c r="FT504" s="44">
        <v>6500</v>
      </c>
      <c r="FU504" s="44"/>
      <c r="FV504" s="21">
        <v>47645</v>
      </c>
      <c r="FW504" s="44"/>
      <c r="FX504" s="44">
        <v>50097</v>
      </c>
      <c r="FY504" s="44">
        <v>9790</v>
      </c>
      <c r="FZ504" s="44">
        <v>21974</v>
      </c>
      <c r="GA504" s="44">
        <v>649</v>
      </c>
      <c r="GB504" s="44"/>
      <c r="GC504" s="44">
        <v>1257</v>
      </c>
      <c r="GD504" s="44">
        <v>239894</v>
      </c>
      <c r="GE504" s="44">
        <v>347848</v>
      </c>
      <c r="GF504" s="44">
        <v>173706</v>
      </c>
      <c r="GG504" s="44">
        <v>789199</v>
      </c>
      <c r="GH504" s="44">
        <v>87159</v>
      </c>
      <c r="GI504" s="44">
        <v>95237</v>
      </c>
      <c r="GJ504" s="44">
        <v>90499</v>
      </c>
      <c r="GK504" s="44">
        <v>2243114</v>
      </c>
      <c r="GL504" s="44"/>
      <c r="GM504" s="44"/>
      <c r="GN504" s="44"/>
      <c r="GO504" s="44"/>
      <c r="GP504" s="44"/>
      <c r="GQ504" s="44"/>
      <c r="GR504" s="44"/>
      <c r="GS504" s="44">
        <v>3739560</v>
      </c>
      <c r="GT504" s="44">
        <v>6081749</v>
      </c>
      <c r="GU504" s="21">
        <v>20434985</v>
      </c>
      <c r="GV504" s="44">
        <v>179715</v>
      </c>
      <c r="GW504" s="44"/>
      <c r="GX504" s="44"/>
      <c r="GY504" s="44">
        <v>30436009</v>
      </c>
      <c r="GZ504" s="44">
        <v>758660</v>
      </c>
      <c r="HA504" s="44"/>
      <c r="HB504" s="44"/>
      <c r="HC504" s="44">
        <v>29677349</v>
      </c>
      <c r="HD504" s="44">
        <v>30436009</v>
      </c>
      <c r="HE504" s="21">
        <v>978331</v>
      </c>
      <c r="HF504" s="21"/>
      <c r="HG504" s="21"/>
      <c r="HH504" s="21"/>
      <c r="HI504" s="21">
        <v>0</v>
      </c>
      <c r="HJ504" s="44">
        <v>19428654</v>
      </c>
      <c r="HK504" s="21"/>
      <c r="HL504" s="21">
        <v>1006331</v>
      </c>
      <c r="HM504" s="21">
        <v>20434985</v>
      </c>
      <c r="HN504" s="21">
        <v>0</v>
      </c>
      <c r="HO504" s="21"/>
      <c r="HP504" s="44"/>
      <c r="HQ504" s="47"/>
      <c r="HR504" s="47"/>
      <c r="HS504" s="47"/>
      <c r="HT504" s="47" t="s">
        <v>4495</v>
      </c>
      <c r="HU504" s="47">
        <v>1964929.4</v>
      </c>
      <c r="HV504" s="47">
        <v>2067</v>
      </c>
      <c r="HW504" s="47">
        <v>0</v>
      </c>
      <c r="HX504" s="47">
        <v>2982</v>
      </c>
      <c r="HY504" s="47">
        <v>17428</v>
      </c>
      <c r="HZ504" s="47">
        <v>53226</v>
      </c>
      <c r="IA504" s="47">
        <v>0</v>
      </c>
      <c r="IB504" s="47">
        <v>0</v>
      </c>
      <c r="IC504" s="47">
        <v>0</v>
      </c>
      <c r="ID504"/>
      <c r="IE504" s="47">
        <v>576</v>
      </c>
      <c r="IF504">
        <v>11901</v>
      </c>
      <c r="IG504" s="47">
        <v>4031</v>
      </c>
      <c r="IH504" s="47">
        <v>21057</v>
      </c>
      <c r="II504">
        <v>810</v>
      </c>
      <c r="IJ504">
        <v>2737</v>
      </c>
      <c r="IK504">
        <v>1452</v>
      </c>
      <c r="IL504">
        <v>13050</v>
      </c>
      <c r="IM504">
        <v>131317</v>
      </c>
      <c r="IN504">
        <v>0</v>
      </c>
      <c r="IO504">
        <v>0</v>
      </c>
      <c r="IP504">
        <v>0</v>
      </c>
      <c r="IQ504">
        <v>1108</v>
      </c>
      <c r="IR504">
        <v>0</v>
      </c>
      <c r="IS504">
        <v>0</v>
      </c>
      <c r="IT504">
        <v>1108</v>
      </c>
      <c r="IU504">
        <v>149018</v>
      </c>
      <c r="IV504">
        <v>0</v>
      </c>
      <c r="IW504">
        <v>145802</v>
      </c>
      <c r="IX504">
        <v>751926</v>
      </c>
      <c r="IY504">
        <v>1232067</v>
      </c>
      <c r="IZ504">
        <v>0</v>
      </c>
      <c r="JA504">
        <v>0</v>
      </c>
      <c r="JB504">
        <v>0</v>
      </c>
      <c r="JC504"/>
      <c r="JD504">
        <v>13578</v>
      </c>
      <c r="JE504">
        <v>252552</v>
      </c>
      <c r="JF504">
        <v>75167</v>
      </c>
      <c r="JG504">
        <v>454658</v>
      </c>
      <c r="JH504">
        <v>18381</v>
      </c>
      <c r="JI504">
        <v>56231</v>
      </c>
      <c r="JJ504">
        <v>70533</v>
      </c>
      <c r="JK504">
        <v>451210</v>
      </c>
      <c r="JL504">
        <v>3671123</v>
      </c>
      <c r="JM504">
        <v>0</v>
      </c>
      <c r="JN504">
        <v>0</v>
      </c>
      <c r="JO504">
        <v>0</v>
      </c>
      <c r="JP504">
        <v>33784</v>
      </c>
      <c r="JQ504">
        <v>0</v>
      </c>
      <c r="JR504">
        <v>0</v>
      </c>
      <c r="JS504">
        <v>33784</v>
      </c>
      <c r="JT504"/>
      <c r="JU504"/>
      <c r="JV504"/>
      <c r="JW504"/>
      <c r="JX504"/>
      <c r="JY504"/>
      <c r="JZ504"/>
      <c r="KA504"/>
      <c r="KB504"/>
      <c r="KC504"/>
      <c r="KD504"/>
      <c r="KE504"/>
      <c r="KF504">
        <v>79</v>
      </c>
      <c r="KG504">
        <v>116</v>
      </c>
      <c r="KH504">
        <v>42</v>
      </c>
      <c r="KI504">
        <v>51</v>
      </c>
      <c r="KJ504">
        <v>60</v>
      </c>
      <c r="KK504">
        <v>41</v>
      </c>
      <c r="KL504">
        <v>31</v>
      </c>
      <c r="KM504">
        <v>37</v>
      </c>
      <c r="KN504">
        <v>26</v>
      </c>
      <c r="KO504">
        <v>0</v>
      </c>
      <c r="KP504">
        <v>1</v>
      </c>
      <c r="KQ504">
        <v>0</v>
      </c>
      <c r="KR504">
        <v>1</v>
      </c>
      <c r="KS504">
        <v>0</v>
      </c>
      <c r="KT504">
        <v>0</v>
      </c>
      <c r="KU504">
        <v>1</v>
      </c>
      <c r="KV504">
        <v>0</v>
      </c>
      <c r="KW504">
        <v>0</v>
      </c>
      <c r="KX504">
        <v>0</v>
      </c>
      <c r="KY504">
        <v>0</v>
      </c>
      <c r="KZ504">
        <v>0</v>
      </c>
      <c r="LA504">
        <v>0</v>
      </c>
      <c r="LB504">
        <v>0</v>
      </c>
      <c r="LC504">
        <v>0</v>
      </c>
      <c r="LD504">
        <v>0</v>
      </c>
      <c r="LE504">
        <v>0</v>
      </c>
      <c r="LF504">
        <v>1</v>
      </c>
      <c r="LG504">
        <v>0</v>
      </c>
      <c r="LH504">
        <v>0</v>
      </c>
    </row>
    <row r="505" spans="1:320" s="34" customFormat="1" ht="15" customHeight="1" x14ac:dyDescent="0.25">
      <c r="A505" s="45">
        <v>206194139</v>
      </c>
      <c r="B505" s="45" t="s">
        <v>4496</v>
      </c>
      <c r="C505" s="46">
        <v>45292</v>
      </c>
      <c r="D505" s="46">
        <v>45657</v>
      </c>
      <c r="E505" s="47">
        <v>366</v>
      </c>
      <c r="F505" s="45" t="s">
        <v>883</v>
      </c>
      <c r="G505" s="45" t="s">
        <v>884</v>
      </c>
      <c r="H505" s="45" t="s">
        <v>1030</v>
      </c>
      <c r="I505" s="45" t="s">
        <v>886</v>
      </c>
      <c r="J505" s="45" t="s">
        <v>887</v>
      </c>
      <c r="K505" s="45" t="s">
        <v>1031</v>
      </c>
      <c r="L505" s="45" t="s">
        <v>2716</v>
      </c>
      <c r="M505" s="45" t="s">
        <v>4497</v>
      </c>
      <c r="N505" s="45" t="s">
        <v>4498</v>
      </c>
      <c r="O505" s="45" t="s">
        <v>2719</v>
      </c>
      <c r="P505" s="45" t="s">
        <v>4499</v>
      </c>
      <c r="Q505" s="45" t="s">
        <v>4500</v>
      </c>
      <c r="R505" t="s">
        <v>4501</v>
      </c>
      <c r="S505" s="45" t="s">
        <v>884</v>
      </c>
      <c r="T505"/>
      <c r="U505" s="47">
        <v>120</v>
      </c>
      <c r="V505" s="47">
        <v>120</v>
      </c>
      <c r="W505" s="47" t="s">
        <v>913</v>
      </c>
      <c r="X505" s="47">
        <v>43920</v>
      </c>
      <c r="Y505" s="47">
        <v>40877</v>
      </c>
      <c r="Z505" s="48">
        <v>214.24</v>
      </c>
      <c r="AA505" s="44">
        <v>457</v>
      </c>
      <c r="AB505" s="44">
        <v>520</v>
      </c>
      <c r="AC505" s="44">
        <v>12691</v>
      </c>
      <c r="AD505" s="44">
        <v>4678</v>
      </c>
      <c r="AE505" s="44">
        <v>2185</v>
      </c>
      <c r="AF505" s="44">
        <v>19598</v>
      </c>
      <c r="AG505" s="44">
        <v>25</v>
      </c>
      <c r="AH505" s="47"/>
      <c r="AI505" s="47">
        <v>1059</v>
      </c>
      <c r="AJ505">
        <v>641</v>
      </c>
      <c r="AK505" t="s">
        <v>895</v>
      </c>
      <c r="AL505">
        <v>40877</v>
      </c>
      <c r="AM505"/>
      <c r="AN505"/>
      <c r="AO505"/>
      <c r="AP505"/>
      <c r="AQ505"/>
      <c r="AR505" s="44"/>
      <c r="AS505" s="44"/>
      <c r="AT505" s="44"/>
      <c r="AU505" s="44">
        <v>17985880</v>
      </c>
      <c r="AV505" s="44">
        <v>4867651</v>
      </c>
      <c r="AW505" s="44">
        <v>508970</v>
      </c>
      <c r="AX505" s="44">
        <v>7202</v>
      </c>
      <c r="AY505" s="44">
        <v>22351763</v>
      </c>
      <c r="AZ505" s="21">
        <v>18885879</v>
      </c>
      <c r="BA505" s="21">
        <v>3465884</v>
      </c>
      <c r="BB505" s="44">
        <v>-1265962</v>
      </c>
      <c r="BC505" s="44"/>
      <c r="BD505" s="44"/>
      <c r="BE505" s="44">
        <v>2199922</v>
      </c>
      <c r="BF505" s="44">
        <v>5584040</v>
      </c>
      <c r="BG505" s="44">
        <v>2058320</v>
      </c>
      <c r="BH505" s="44">
        <v>961400</v>
      </c>
      <c r="BI505" s="21">
        <v>8623120</v>
      </c>
      <c r="BJ505" s="21">
        <v>11000</v>
      </c>
      <c r="BK505" s="21"/>
      <c r="BL505" s="21">
        <v>465960</v>
      </c>
      <c r="BM505" s="21">
        <v>282040</v>
      </c>
      <c r="BN505" s="21">
        <v>17985880</v>
      </c>
      <c r="BO505" s="21"/>
      <c r="BP505" s="21"/>
      <c r="BQ505" s="44"/>
      <c r="BR505" s="21"/>
      <c r="BS505" s="44"/>
      <c r="BT505" s="21"/>
      <c r="BU505" s="44"/>
      <c r="BV505" s="21"/>
      <c r="BW505" s="44">
        <v>3297290</v>
      </c>
      <c r="BX505" s="21"/>
      <c r="BY505" s="21">
        <v>1514573</v>
      </c>
      <c r="BZ505" s="21"/>
      <c r="CA505" s="44"/>
      <c r="CB505" s="44"/>
      <c r="CC505" s="44">
        <v>53912</v>
      </c>
      <c r="CD505" s="44"/>
      <c r="CE505" s="44"/>
      <c r="CF505" s="44"/>
      <c r="CG505" s="44"/>
      <c r="CH505" s="44"/>
      <c r="CI505" s="21">
        <v>333</v>
      </c>
      <c r="CJ505" s="44"/>
      <c r="CK505" s="21">
        <v>1543</v>
      </c>
      <c r="CL505" s="44"/>
      <c r="CM505" s="44">
        <v>35044</v>
      </c>
      <c r="CN505" s="44">
        <v>0</v>
      </c>
      <c r="CO505" s="44">
        <v>1501263</v>
      </c>
      <c r="CP505" s="44">
        <v>0</v>
      </c>
      <c r="CQ505" s="21">
        <v>1621186</v>
      </c>
      <c r="CR505" s="44">
        <v>195456</v>
      </c>
      <c r="CS505" s="44">
        <v>1172847</v>
      </c>
      <c r="CT505" s="44">
        <v>148134</v>
      </c>
      <c r="CU505" s="44"/>
      <c r="CV505" s="44">
        <v>193721</v>
      </c>
      <c r="CW505" s="21"/>
      <c r="CX505" s="21"/>
      <c r="CY505" s="21"/>
      <c r="CZ505" s="21"/>
      <c r="DA505" s="21"/>
      <c r="DB505" s="21"/>
      <c r="DC505" s="21"/>
      <c r="DD505" s="21"/>
      <c r="DE505" s="44"/>
      <c r="DF505" s="21"/>
      <c r="DG505" s="44"/>
      <c r="DH505" s="21"/>
      <c r="DI505" s="44"/>
      <c r="DJ505" s="44"/>
      <c r="DK505" s="44"/>
      <c r="DL505" s="44"/>
      <c r="DM505" s="21"/>
      <c r="DN505" s="44"/>
      <c r="DO505" s="44"/>
      <c r="DP505" s="44"/>
      <c r="DQ505" s="44"/>
      <c r="DR505" s="44"/>
      <c r="DS505" s="44"/>
      <c r="DT505" s="44"/>
      <c r="DU505" s="44"/>
      <c r="DV505" s="44"/>
      <c r="DW505" s="44"/>
      <c r="DX505" s="44"/>
      <c r="DY505" s="44">
        <v>78365</v>
      </c>
      <c r="DZ505" s="44"/>
      <c r="EA505" s="44"/>
      <c r="EB505" s="21"/>
      <c r="EC505" s="44">
        <v>-2809902</v>
      </c>
      <c r="ED505" s="44"/>
      <c r="EE505" s="21">
        <v>1074065</v>
      </c>
      <c r="EF505" s="44"/>
      <c r="EG505" s="21">
        <v>-182005</v>
      </c>
      <c r="EH505" s="44"/>
      <c r="EI505" s="21">
        <v>2345753</v>
      </c>
      <c r="EJ505" s="44"/>
      <c r="EK505" s="44"/>
      <c r="EL505" s="21"/>
      <c r="EM505" s="44"/>
      <c r="EN505" s="44"/>
      <c r="EO505" s="44">
        <v>2694</v>
      </c>
      <c r="EP505" s="21"/>
      <c r="EQ505" s="21"/>
      <c r="ER505" s="21"/>
      <c r="ES505" s="21"/>
      <c r="ET505" s="44"/>
      <c r="EU505" s="21"/>
      <c r="EV505" s="44"/>
      <c r="EW505" s="21"/>
      <c r="EX505" s="44"/>
      <c r="EY505" s="44"/>
      <c r="EZ505" s="21"/>
      <c r="FA505" s="21"/>
      <c r="FB505" s="44"/>
      <c r="FC505" s="44"/>
      <c r="FD505" s="21"/>
      <c r="FE505" s="112"/>
      <c r="FF505" s="44"/>
      <c r="FG505" s="44">
        <v>7906437</v>
      </c>
      <c r="FH505" s="44">
        <v>1813873</v>
      </c>
      <c r="FI505" s="44">
        <v>9165569</v>
      </c>
      <c r="FJ505" s="44">
        <v>184723</v>
      </c>
      <c r="FK505" s="44">
        <v>7115406</v>
      </c>
      <c r="FL505" s="44"/>
      <c r="FM505" s="44"/>
      <c r="FN505" s="44"/>
      <c r="FO505" s="44"/>
      <c r="FP505" s="44"/>
      <c r="FQ505" s="44"/>
      <c r="FR505" s="44"/>
      <c r="FS505" s="44"/>
      <c r="FT505" s="44">
        <v>35231</v>
      </c>
      <c r="FU505" s="44"/>
      <c r="FV505" s="21">
        <v>883613</v>
      </c>
      <c r="FW505" s="44"/>
      <c r="FX505" s="44">
        <v>642174</v>
      </c>
      <c r="FY505" s="44">
        <v>71597</v>
      </c>
      <c r="FZ505" s="44">
        <v>799790</v>
      </c>
      <c r="GA505" s="44">
        <v>55977</v>
      </c>
      <c r="GB505" s="44"/>
      <c r="GC505" s="44">
        <v>71319</v>
      </c>
      <c r="GD505" s="44">
        <v>577937</v>
      </c>
      <c r="GE505" s="44">
        <v>351431</v>
      </c>
      <c r="GF505" s="44">
        <v>312818</v>
      </c>
      <c r="GG505" s="44">
        <v>1068581</v>
      </c>
      <c r="GH505" s="44">
        <v>132611</v>
      </c>
      <c r="GI505" s="44">
        <v>210351</v>
      </c>
      <c r="GJ505" s="44">
        <v>62269</v>
      </c>
      <c r="GK505" s="44">
        <v>4247168</v>
      </c>
      <c r="GL505" s="44">
        <v>32586</v>
      </c>
      <c r="GM505" s="44">
        <v>1168270</v>
      </c>
      <c r="GN505" s="44">
        <v>133987</v>
      </c>
      <c r="GO505" s="44">
        <v>64662</v>
      </c>
      <c r="GP505" s="44"/>
      <c r="GQ505" s="44">
        <v>13067</v>
      </c>
      <c r="GR505" s="44">
        <v>835034</v>
      </c>
      <c r="GS505" s="44">
        <v>2656893</v>
      </c>
      <c r="GT505" s="44"/>
      <c r="GU505" s="21">
        <v>268727</v>
      </c>
      <c r="GV505" s="44"/>
      <c r="GW505" s="44">
        <v>227957</v>
      </c>
      <c r="GX505" s="44">
        <v>3820842</v>
      </c>
      <c r="GY505" s="44">
        <v>6974419</v>
      </c>
      <c r="GZ505" s="44">
        <v>2867529</v>
      </c>
      <c r="HA505" s="44"/>
      <c r="HB505" s="44"/>
      <c r="HC505" s="44">
        <v>4106890</v>
      </c>
      <c r="HD505" s="44">
        <v>6974419</v>
      </c>
      <c r="HE505" s="21"/>
      <c r="HF505" s="21"/>
      <c r="HG505" s="21"/>
      <c r="HH505" s="21"/>
      <c r="HI505" s="21">
        <v>0</v>
      </c>
      <c r="HJ505" s="44"/>
      <c r="HK505" s="21">
        <v>228070</v>
      </c>
      <c r="HL505" s="21">
        <v>108170</v>
      </c>
      <c r="HM505" s="21">
        <v>336240</v>
      </c>
      <c r="HN505" s="21">
        <v>-67513</v>
      </c>
      <c r="HO505" s="21"/>
      <c r="HP505" s="44"/>
      <c r="HQ505" s="47"/>
      <c r="HR505" s="47"/>
      <c r="HS505" s="47"/>
      <c r="HT505" s="47" t="s">
        <v>3504</v>
      </c>
      <c r="HU505" s="47">
        <v>544830.51</v>
      </c>
      <c r="HV505" s="47">
        <v>1848</v>
      </c>
      <c r="HW505" s="47">
        <v>0</v>
      </c>
      <c r="HX505" s="47">
        <v>9044</v>
      </c>
      <c r="HY505" s="47">
        <v>41925</v>
      </c>
      <c r="HZ505" s="47">
        <v>100191</v>
      </c>
      <c r="IA505" s="47">
        <v>0</v>
      </c>
      <c r="IB505" s="47">
        <v>0</v>
      </c>
      <c r="IC505" s="47">
        <v>10447</v>
      </c>
      <c r="ID505"/>
      <c r="IE505" s="47">
        <v>261</v>
      </c>
      <c r="IF505">
        <v>11871</v>
      </c>
      <c r="IG505" s="47">
        <v>11871</v>
      </c>
      <c r="IH505" s="47">
        <v>27891</v>
      </c>
      <c r="II505">
        <v>3822</v>
      </c>
      <c r="IJ505">
        <v>9098</v>
      </c>
      <c r="IK505">
        <v>1244</v>
      </c>
      <c r="IL505">
        <v>29297</v>
      </c>
      <c r="IM505">
        <v>258810</v>
      </c>
      <c r="IN505">
        <v>0</v>
      </c>
      <c r="IO505">
        <v>1982</v>
      </c>
      <c r="IP505">
        <v>927</v>
      </c>
      <c r="IQ505">
        <v>3823</v>
      </c>
      <c r="IR505">
        <v>0</v>
      </c>
      <c r="IS505">
        <v>0</v>
      </c>
      <c r="IT505">
        <v>6732</v>
      </c>
      <c r="IU505">
        <v>150545</v>
      </c>
      <c r="IV505">
        <v>0</v>
      </c>
      <c r="IW505">
        <v>528660</v>
      </c>
      <c r="IX505">
        <v>1538544</v>
      </c>
      <c r="IY505">
        <v>2402196</v>
      </c>
      <c r="IZ505">
        <v>0</v>
      </c>
      <c r="JA505">
        <v>0</v>
      </c>
      <c r="JB505">
        <v>497882</v>
      </c>
      <c r="JC505"/>
      <c r="JD505">
        <v>5475</v>
      </c>
      <c r="JE505">
        <v>236625</v>
      </c>
      <c r="JF505">
        <v>236625</v>
      </c>
      <c r="JG505">
        <v>532551</v>
      </c>
      <c r="JH505">
        <v>105188</v>
      </c>
      <c r="JI505">
        <v>168002</v>
      </c>
      <c r="JJ505">
        <v>50303</v>
      </c>
      <c r="JK505">
        <v>1453841</v>
      </c>
      <c r="JL505">
        <v>7906437</v>
      </c>
      <c r="JM505">
        <v>0</v>
      </c>
      <c r="JN505">
        <v>128842</v>
      </c>
      <c r="JO505">
        <v>41698</v>
      </c>
      <c r="JP505">
        <v>95582</v>
      </c>
      <c r="JQ505">
        <v>0</v>
      </c>
      <c r="JR505">
        <v>0</v>
      </c>
      <c r="JS505">
        <v>266122</v>
      </c>
      <c r="JT505"/>
      <c r="JU505"/>
      <c r="JV505"/>
      <c r="JW505"/>
      <c r="JX505"/>
      <c r="JY505"/>
      <c r="JZ505"/>
      <c r="KA505"/>
      <c r="KB505"/>
      <c r="KC505"/>
      <c r="KD505"/>
      <c r="KE505"/>
      <c r="KF505">
        <v>195</v>
      </c>
      <c r="KG505">
        <v>280</v>
      </c>
      <c r="KH505">
        <v>139</v>
      </c>
      <c r="KI505">
        <v>133</v>
      </c>
      <c r="KJ505">
        <v>199</v>
      </c>
      <c r="KK505">
        <v>95</v>
      </c>
      <c r="KL505">
        <v>70</v>
      </c>
      <c r="KM505">
        <v>110</v>
      </c>
      <c r="KN505">
        <v>51</v>
      </c>
      <c r="KO505">
        <v>1</v>
      </c>
      <c r="KP505">
        <v>0</v>
      </c>
      <c r="KQ505">
        <v>0</v>
      </c>
      <c r="KR505">
        <v>0</v>
      </c>
      <c r="KS505">
        <v>0</v>
      </c>
      <c r="KT505">
        <v>1</v>
      </c>
      <c r="KU505">
        <v>1</v>
      </c>
      <c r="KV505">
        <v>0</v>
      </c>
      <c r="KW505">
        <v>0</v>
      </c>
      <c r="KX505">
        <v>0</v>
      </c>
      <c r="KY505">
        <v>0</v>
      </c>
      <c r="KZ505">
        <v>0</v>
      </c>
      <c r="LA505">
        <v>0</v>
      </c>
      <c r="LB505">
        <v>0</v>
      </c>
      <c r="LC505">
        <v>0</v>
      </c>
      <c r="LD505">
        <v>1</v>
      </c>
      <c r="LE505">
        <v>0</v>
      </c>
      <c r="LF505">
        <v>0</v>
      </c>
      <c r="LG505">
        <v>0</v>
      </c>
      <c r="LH505">
        <v>0</v>
      </c>
    </row>
    <row r="506" spans="1:320" s="34" customFormat="1" ht="15" customHeight="1" x14ac:dyDescent="0.25">
      <c r="A506" s="45">
        <v>206194199</v>
      </c>
      <c r="B506" s="45" t="s">
        <v>4502</v>
      </c>
      <c r="C506" s="46">
        <v>45292</v>
      </c>
      <c r="D506" s="46">
        <v>45657</v>
      </c>
      <c r="E506" s="47">
        <v>366</v>
      </c>
      <c r="F506" s="45" t="s">
        <v>883</v>
      </c>
      <c r="G506" s="45" t="s">
        <v>884</v>
      </c>
      <c r="H506" s="45" t="s">
        <v>1030</v>
      </c>
      <c r="I506" s="45" t="s">
        <v>886</v>
      </c>
      <c r="J506" s="45" t="s">
        <v>887</v>
      </c>
      <c r="K506" s="45" t="s">
        <v>1031</v>
      </c>
      <c r="L506" s="45" t="s">
        <v>2709</v>
      </c>
      <c r="M506" s="45" t="s">
        <v>4328</v>
      </c>
      <c r="N506" s="45" t="s">
        <v>4503</v>
      </c>
      <c r="O506" s="45" t="s">
        <v>1034</v>
      </c>
      <c r="P506" s="45" t="s">
        <v>4504</v>
      </c>
      <c r="Q506" s="45" t="s">
        <v>4505</v>
      </c>
      <c r="R506" t="s">
        <v>4066</v>
      </c>
      <c r="S506" s="45" t="s">
        <v>893</v>
      </c>
      <c r="T506"/>
      <c r="U506" s="47">
        <v>300</v>
      </c>
      <c r="V506" s="47">
        <v>300</v>
      </c>
      <c r="W506" s="47" t="s">
        <v>913</v>
      </c>
      <c r="X506" s="47">
        <v>109800</v>
      </c>
      <c r="Y506" s="47">
        <v>103956</v>
      </c>
      <c r="Z506" s="48">
        <v>216.58</v>
      </c>
      <c r="AA506" s="44">
        <v>703</v>
      </c>
      <c r="AB506" s="44">
        <v>663</v>
      </c>
      <c r="AC506" s="44">
        <v>8835</v>
      </c>
      <c r="AD506" s="44">
        <v>10742</v>
      </c>
      <c r="AE506" s="44">
        <v>4550</v>
      </c>
      <c r="AF506" s="44">
        <v>70110</v>
      </c>
      <c r="AG506" s="44"/>
      <c r="AH506" s="47"/>
      <c r="AI506" s="47">
        <v>3720</v>
      </c>
      <c r="AJ506">
        <v>5999</v>
      </c>
      <c r="AK506" t="s">
        <v>895</v>
      </c>
      <c r="AL506">
        <v>103956</v>
      </c>
      <c r="AM506"/>
      <c r="AN506"/>
      <c r="AO506"/>
      <c r="AP506"/>
      <c r="AQ506"/>
      <c r="AR506" s="44"/>
      <c r="AS506" s="44"/>
      <c r="AT506" s="44"/>
      <c r="AU506" s="44">
        <v>32849892</v>
      </c>
      <c r="AV506" s="44">
        <v>11858482</v>
      </c>
      <c r="AW506" s="44">
        <v>1656723</v>
      </c>
      <c r="AX506" s="44">
        <v>49023</v>
      </c>
      <c r="AY506" s="44">
        <v>43100674</v>
      </c>
      <c r="AZ506" s="21">
        <v>45621790</v>
      </c>
      <c r="BA506" s="21">
        <v>-2521116</v>
      </c>
      <c r="BB506" s="44">
        <v>39702</v>
      </c>
      <c r="BC506" s="44"/>
      <c r="BD506" s="44"/>
      <c r="BE506" s="44">
        <v>-2481414</v>
      </c>
      <c r="BF506" s="44">
        <v>2801530</v>
      </c>
      <c r="BG506" s="44">
        <v>3738775</v>
      </c>
      <c r="BH506" s="44">
        <v>1454257</v>
      </c>
      <c r="BI506" s="21">
        <v>21812503</v>
      </c>
      <c r="BJ506" s="21"/>
      <c r="BK506" s="21"/>
      <c r="BL506" s="21">
        <v>1167571</v>
      </c>
      <c r="BM506" s="21">
        <v>1875256</v>
      </c>
      <c r="BN506" s="21">
        <v>32849892</v>
      </c>
      <c r="BO506" s="21"/>
      <c r="BP506" s="21"/>
      <c r="BQ506" s="44"/>
      <c r="BR506" s="21"/>
      <c r="BS506" s="44"/>
      <c r="BT506" s="21"/>
      <c r="BU506" s="44"/>
      <c r="BV506" s="21"/>
      <c r="BW506" s="44">
        <v>7084495</v>
      </c>
      <c r="BX506" s="21"/>
      <c r="BY506" s="21">
        <v>4056309</v>
      </c>
      <c r="BZ506" s="21"/>
      <c r="CA506" s="44">
        <v>183159</v>
      </c>
      <c r="CB506" s="44"/>
      <c r="CC506" s="44">
        <v>56146</v>
      </c>
      <c r="CD506" s="44"/>
      <c r="CE506" s="44"/>
      <c r="CF506" s="44"/>
      <c r="CG506" s="44"/>
      <c r="CH506" s="44"/>
      <c r="CI506" s="21">
        <v>2018</v>
      </c>
      <c r="CJ506" s="44"/>
      <c r="CK506" s="21">
        <v>476355</v>
      </c>
      <c r="CL506" s="44"/>
      <c r="CM506" s="44">
        <v>139489</v>
      </c>
      <c r="CN506" s="44">
        <v>11053</v>
      </c>
      <c r="CO506" s="44">
        <v>4771275</v>
      </c>
      <c r="CP506" s="44">
        <v>62100</v>
      </c>
      <c r="CQ506" s="21">
        <v>4699105</v>
      </c>
      <c r="CR506" s="44">
        <v>711100</v>
      </c>
      <c r="CS506" s="44">
        <v>1140832</v>
      </c>
      <c r="CT506" s="44">
        <v>207089</v>
      </c>
      <c r="CU506" s="44"/>
      <c r="CV506" s="44">
        <v>116439</v>
      </c>
      <c r="CW506" s="21"/>
      <c r="CX506" s="21"/>
      <c r="CY506" s="21"/>
      <c r="CZ506" s="21"/>
      <c r="DA506" s="21"/>
      <c r="DB506" s="21"/>
      <c r="DC506" s="21"/>
      <c r="DD506" s="21"/>
      <c r="DE506" s="44"/>
      <c r="DF506" s="21"/>
      <c r="DG506" s="44"/>
      <c r="DH506" s="21"/>
      <c r="DI506" s="44"/>
      <c r="DJ506" s="44"/>
      <c r="DK506" s="44"/>
      <c r="DL506" s="44"/>
      <c r="DM506" s="21"/>
      <c r="DN506" s="44"/>
      <c r="DO506" s="44"/>
      <c r="DP506" s="44"/>
      <c r="DQ506" s="44"/>
      <c r="DR506" s="44"/>
      <c r="DS506" s="44"/>
      <c r="DT506" s="44"/>
      <c r="DU506" s="44"/>
      <c r="DV506" s="44"/>
      <c r="DW506" s="44"/>
      <c r="DX506" s="44"/>
      <c r="DY506" s="44"/>
      <c r="DZ506" s="44"/>
      <c r="EA506" s="44"/>
      <c r="EB506" s="21"/>
      <c r="EC506" s="44">
        <v>1006636</v>
      </c>
      <c r="ED506" s="44"/>
      <c r="EE506" s="21">
        <v>720657</v>
      </c>
      <c r="EF506" s="44"/>
      <c r="EG506" s="21">
        <v>-652483</v>
      </c>
      <c r="EH506" s="44"/>
      <c r="EI506" s="21">
        <v>562113</v>
      </c>
      <c r="EJ506" s="44"/>
      <c r="EK506" s="44"/>
      <c r="EL506" s="21"/>
      <c r="EM506" s="44"/>
      <c r="EN506" s="44"/>
      <c r="EO506" s="44">
        <v>19800</v>
      </c>
      <c r="EP506" s="21"/>
      <c r="EQ506" s="21"/>
      <c r="ER506" s="21"/>
      <c r="ES506" s="21"/>
      <c r="ET506" s="44"/>
      <c r="EU506" s="21"/>
      <c r="EV506" s="44"/>
      <c r="EW506" s="21"/>
      <c r="EX506" s="44"/>
      <c r="EY506" s="44"/>
      <c r="EZ506" s="21"/>
      <c r="FA506" s="21"/>
      <c r="FB506" s="44"/>
      <c r="FC506" s="44"/>
      <c r="FD506" s="21"/>
      <c r="FE506" s="112"/>
      <c r="FF506" s="44"/>
      <c r="FG506" s="44">
        <v>22373062</v>
      </c>
      <c r="FH506" s="44">
        <v>5126160</v>
      </c>
      <c r="FI506" s="44">
        <v>18122568</v>
      </c>
      <c r="FJ506" s="44">
        <v>771353</v>
      </c>
      <c r="FK506" s="44">
        <v>21863646</v>
      </c>
      <c r="FL506" s="44"/>
      <c r="FM506" s="44"/>
      <c r="FN506" s="44"/>
      <c r="FO506" s="44"/>
      <c r="FP506" s="44"/>
      <c r="FQ506" s="44"/>
      <c r="FR506" s="44"/>
      <c r="FS506" s="44"/>
      <c r="FT506" s="44">
        <v>84232</v>
      </c>
      <c r="FU506" s="44">
        <v>339</v>
      </c>
      <c r="FV506" s="21">
        <v>1418616</v>
      </c>
      <c r="FW506" s="44"/>
      <c r="FX506" s="44">
        <v>924749</v>
      </c>
      <c r="FY506" s="44">
        <v>191266</v>
      </c>
      <c r="FZ506" s="44">
        <v>648013</v>
      </c>
      <c r="GA506" s="44">
        <v>174912</v>
      </c>
      <c r="GB506" s="44"/>
      <c r="GC506" s="44">
        <v>190276</v>
      </c>
      <c r="GD506" s="44">
        <v>1747348</v>
      </c>
      <c r="GE506" s="44">
        <v>1280169</v>
      </c>
      <c r="GF506" s="44">
        <v>367120</v>
      </c>
      <c r="GG506" s="44">
        <v>3262474</v>
      </c>
      <c r="GH506" s="44">
        <v>496587</v>
      </c>
      <c r="GI506" s="44">
        <v>404227</v>
      </c>
      <c r="GJ506" s="44">
        <v>566151</v>
      </c>
      <c r="GK506" s="44">
        <v>8851306</v>
      </c>
      <c r="GL506" s="44">
        <v>136536</v>
      </c>
      <c r="GM506" s="44">
        <v>2354791</v>
      </c>
      <c r="GN506" s="44">
        <v>299216</v>
      </c>
      <c r="GO506" s="44">
        <v>62609</v>
      </c>
      <c r="GP506" s="44"/>
      <c r="GQ506" s="44">
        <v>92</v>
      </c>
      <c r="GR506" s="44">
        <v>297115</v>
      </c>
      <c r="GS506" s="44">
        <v>7318630</v>
      </c>
      <c r="GT506" s="44"/>
      <c r="GU506" s="21">
        <v>602702</v>
      </c>
      <c r="GV506" s="44">
        <v>15621</v>
      </c>
      <c r="GW506" s="44">
        <v>43443</v>
      </c>
      <c r="GX506" s="44"/>
      <c r="GY506" s="44">
        <v>7980396</v>
      </c>
      <c r="GZ506" s="44">
        <v>4271195</v>
      </c>
      <c r="HA506" s="44">
        <v>870412</v>
      </c>
      <c r="HB506" s="44">
        <v>8762251</v>
      </c>
      <c r="HC506" s="44">
        <v>-5923462</v>
      </c>
      <c r="HD506" s="44">
        <v>7980396</v>
      </c>
      <c r="HE506" s="21"/>
      <c r="HF506" s="21">
        <v>24029</v>
      </c>
      <c r="HG506" s="21"/>
      <c r="HH506" s="21">
        <v>8762251</v>
      </c>
      <c r="HI506" s="21">
        <v>0</v>
      </c>
      <c r="HJ506" s="44"/>
      <c r="HK506" s="21">
        <v>152606</v>
      </c>
      <c r="HL506" s="21">
        <v>963038</v>
      </c>
      <c r="HM506" s="21">
        <v>1115644</v>
      </c>
      <c r="HN506" s="21">
        <v>-512942</v>
      </c>
      <c r="HO506" s="21"/>
      <c r="HP506" s="44"/>
      <c r="HQ506" s="47"/>
      <c r="HR506" s="47">
        <v>8762251</v>
      </c>
      <c r="HS506" s="47"/>
      <c r="HT506" s="47" t="s">
        <v>2399</v>
      </c>
      <c r="HU506" s="47">
        <v>-170847.80000000002</v>
      </c>
      <c r="HV506" s="47">
        <v>6877</v>
      </c>
      <c r="HW506" s="47">
        <v>0</v>
      </c>
      <c r="HX506" s="47">
        <v>34798</v>
      </c>
      <c r="HY506" s="47">
        <v>106748</v>
      </c>
      <c r="HZ506" s="47">
        <v>269432</v>
      </c>
      <c r="IA506" s="47">
        <v>0</v>
      </c>
      <c r="IB506" s="47">
        <v>0</v>
      </c>
      <c r="IC506" s="47">
        <v>14050</v>
      </c>
      <c r="ID506">
        <v>43354</v>
      </c>
      <c r="IE506" s="47">
        <v>15877</v>
      </c>
      <c r="IF506">
        <v>50500</v>
      </c>
      <c r="IG506" s="47">
        <v>10868</v>
      </c>
      <c r="IH506" s="47">
        <v>68414</v>
      </c>
      <c r="II506">
        <v>8049</v>
      </c>
      <c r="IJ506">
        <v>15659</v>
      </c>
      <c r="IK506">
        <v>8311</v>
      </c>
      <c r="IL506">
        <v>38569</v>
      </c>
      <c r="IM506">
        <v>691506</v>
      </c>
      <c r="IN506">
        <v>0</v>
      </c>
      <c r="IO506">
        <v>330</v>
      </c>
      <c r="IP506">
        <v>31089</v>
      </c>
      <c r="IQ506">
        <v>39716</v>
      </c>
      <c r="IR506">
        <v>0</v>
      </c>
      <c r="IS506">
        <v>0</v>
      </c>
      <c r="IT506">
        <v>71135</v>
      </c>
      <c r="IU506">
        <v>568757</v>
      </c>
      <c r="IV506">
        <v>0</v>
      </c>
      <c r="IW506">
        <v>2168117</v>
      </c>
      <c r="IX506">
        <v>4496080</v>
      </c>
      <c r="IY506">
        <v>6840508</v>
      </c>
      <c r="IZ506">
        <v>0</v>
      </c>
      <c r="JA506">
        <v>0</v>
      </c>
      <c r="JB506">
        <v>680383</v>
      </c>
      <c r="JC506">
        <v>2025213</v>
      </c>
      <c r="JD506">
        <v>386981</v>
      </c>
      <c r="JE506">
        <v>908865</v>
      </c>
      <c r="JF506">
        <v>192316</v>
      </c>
      <c r="JG506">
        <v>1552244</v>
      </c>
      <c r="JH506">
        <v>353726</v>
      </c>
      <c r="JI506">
        <v>313455</v>
      </c>
      <c r="JJ506">
        <v>466150</v>
      </c>
      <c r="JK506">
        <v>1420267</v>
      </c>
      <c r="JL506">
        <v>22373062</v>
      </c>
      <c r="JM506">
        <v>0</v>
      </c>
      <c r="JN506">
        <v>18145</v>
      </c>
      <c r="JO506">
        <v>1399003</v>
      </c>
      <c r="JP506">
        <v>1390069</v>
      </c>
      <c r="JQ506">
        <v>0</v>
      </c>
      <c r="JR506">
        <v>0</v>
      </c>
      <c r="JS506">
        <v>2807217</v>
      </c>
      <c r="JT506"/>
      <c r="JU506"/>
      <c r="JV506"/>
      <c r="JW506"/>
      <c r="JX506"/>
      <c r="JY506">
        <v>43354</v>
      </c>
      <c r="JZ506"/>
      <c r="KA506"/>
      <c r="KB506"/>
      <c r="KC506"/>
      <c r="KD506"/>
      <c r="KE506">
        <v>2025213</v>
      </c>
      <c r="KF506">
        <v>504</v>
      </c>
      <c r="KG506">
        <v>710</v>
      </c>
      <c r="KH506">
        <v>352</v>
      </c>
      <c r="KI506">
        <v>384</v>
      </c>
      <c r="KJ506">
        <v>544</v>
      </c>
      <c r="KK506">
        <v>263</v>
      </c>
      <c r="KL506">
        <v>187</v>
      </c>
      <c r="KM506">
        <v>276</v>
      </c>
      <c r="KN506">
        <v>116</v>
      </c>
      <c r="KO506">
        <v>1</v>
      </c>
      <c r="KP506">
        <v>0</v>
      </c>
      <c r="KQ506">
        <v>0</v>
      </c>
      <c r="KR506">
        <v>0</v>
      </c>
      <c r="KS506">
        <v>0</v>
      </c>
      <c r="KT506">
        <v>1</v>
      </c>
      <c r="KU506">
        <v>1</v>
      </c>
      <c r="KV506">
        <v>0</v>
      </c>
      <c r="KW506">
        <v>0</v>
      </c>
      <c r="KX506">
        <v>0</v>
      </c>
      <c r="KY506">
        <v>0</v>
      </c>
      <c r="KZ506">
        <v>0</v>
      </c>
      <c r="LA506">
        <v>0</v>
      </c>
      <c r="LB506">
        <v>0</v>
      </c>
      <c r="LC506">
        <v>0</v>
      </c>
      <c r="LD506">
        <v>1</v>
      </c>
      <c r="LE506">
        <v>0</v>
      </c>
      <c r="LF506">
        <v>0</v>
      </c>
      <c r="LG506">
        <v>0</v>
      </c>
      <c r="LH506">
        <v>0</v>
      </c>
    </row>
    <row r="507" spans="1:320" s="34" customFormat="1" ht="15" customHeight="1" x14ac:dyDescent="0.25">
      <c r="A507" s="45">
        <v>206194202</v>
      </c>
      <c r="B507" s="45" t="s">
        <v>4506</v>
      </c>
      <c r="C507" s="46">
        <v>45292</v>
      </c>
      <c r="D507" s="46">
        <v>45657</v>
      </c>
      <c r="E507" s="47">
        <v>366</v>
      </c>
      <c r="F507" s="45" t="s">
        <v>883</v>
      </c>
      <c r="G507" s="45" t="s">
        <v>884</v>
      </c>
      <c r="H507" s="45" t="s">
        <v>1030</v>
      </c>
      <c r="I507" s="45" t="s">
        <v>886</v>
      </c>
      <c r="J507" s="45" t="s">
        <v>887</v>
      </c>
      <c r="K507" s="45" t="s">
        <v>1031</v>
      </c>
      <c r="L507" s="45" t="s">
        <v>2807</v>
      </c>
      <c r="M507" s="45" t="s">
        <v>4507</v>
      </c>
      <c r="N507" s="45" t="s">
        <v>4508</v>
      </c>
      <c r="O507" s="45" t="s">
        <v>1195</v>
      </c>
      <c r="P507" s="45" t="s">
        <v>2810</v>
      </c>
      <c r="Q507" s="45" t="s">
        <v>4509</v>
      </c>
      <c r="R507" t="s">
        <v>4510</v>
      </c>
      <c r="S507" s="45" t="s">
        <v>893</v>
      </c>
      <c r="T507"/>
      <c r="U507" s="47">
        <v>199</v>
      </c>
      <c r="V507" s="47">
        <v>199</v>
      </c>
      <c r="W507" s="47" t="s">
        <v>913</v>
      </c>
      <c r="X507" s="47">
        <v>72834</v>
      </c>
      <c r="Y507" s="47">
        <v>68038</v>
      </c>
      <c r="Z507" s="48">
        <v>215.03</v>
      </c>
      <c r="AA507" s="44">
        <v>714</v>
      </c>
      <c r="AB507" s="44">
        <v>693</v>
      </c>
      <c r="AC507" s="44">
        <v>11560</v>
      </c>
      <c r="AD507" s="44">
        <v>8714</v>
      </c>
      <c r="AE507" s="44">
        <v>3202</v>
      </c>
      <c r="AF507" s="44">
        <v>43094</v>
      </c>
      <c r="AG507" s="44"/>
      <c r="AH507" s="47"/>
      <c r="AI507" s="47">
        <v>219</v>
      </c>
      <c r="AJ507">
        <v>1249</v>
      </c>
      <c r="AK507" t="s">
        <v>895</v>
      </c>
      <c r="AL507">
        <v>68038</v>
      </c>
      <c r="AM507"/>
      <c r="AN507"/>
      <c r="AO507"/>
      <c r="AP507"/>
      <c r="AQ507"/>
      <c r="AR507" s="44"/>
      <c r="AS507" s="44"/>
      <c r="AT507" s="44"/>
      <c r="AU507" s="44">
        <v>43294375</v>
      </c>
      <c r="AV507" s="44">
        <v>8352727</v>
      </c>
      <c r="AW507" s="44">
        <v>17524019</v>
      </c>
      <c r="AX507" s="44">
        <v>30307</v>
      </c>
      <c r="AY507" s="44">
        <v>34153390</v>
      </c>
      <c r="AZ507" s="21">
        <v>29226740</v>
      </c>
      <c r="BA507" s="21">
        <v>4926650</v>
      </c>
      <c r="BB507" s="44">
        <v>-5</v>
      </c>
      <c r="BC507" s="44"/>
      <c r="BD507" s="44"/>
      <c r="BE507" s="44">
        <v>4926645</v>
      </c>
      <c r="BF507" s="44">
        <v>14450000</v>
      </c>
      <c r="BG507" s="44">
        <v>10892500</v>
      </c>
      <c r="BH507" s="44">
        <v>1200750</v>
      </c>
      <c r="BI507" s="21">
        <v>16200625</v>
      </c>
      <c r="BJ507" s="21"/>
      <c r="BK507" s="21"/>
      <c r="BL507" s="21">
        <v>82125</v>
      </c>
      <c r="BM507" s="21">
        <v>468375</v>
      </c>
      <c r="BN507" s="21">
        <v>43294375</v>
      </c>
      <c r="BO507" s="21"/>
      <c r="BP507" s="21"/>
      <c r="BQ507" s="44"/>
      <c r="BR507" s="21"/>
      <c r="BS507" s="44"/>
      <c r="BT507" s="21"/>
      <c r="BU507" s="44"/>
      <c r="BV507" s="21"/>
      <c r="BW507" s="44">
        <v>5570709</v>
      </c>
      <c r="BX507" s="21"/>
      <c r="BY507" s="21">
        <v>2596883</v>
      </c>
      <c r="BZ507" s="21"/>
      <c r="CA507" s="44">
        <v>152979</v>
      </c>
      <c r="CB507" s="44"/>
      <c r="CC507" s="44">
        <v>30158</v>
      </c>
      <c r="CD507" s="44"/>
      <c r="CE507" s="44"/>
      <c r="CF507" s="44"/>
      <c r="CG507" s="44"/>
      <c r="CH507" s="44"/>
      <c r="CI507" s="21">
        <v>1998</v>
      </c>
      <c r="CJ507" s="44"/>
      <c r="CK507" s="21"/>
      <c r="CL507" s="44"/>
      <c r="CM507" s="44">
        <v>0</v>
      </c>
      <c r="CN507" s="44">
        <v>0</v>
      </c>
      <c r="CO507" s="44">
        <v>3355230</v>
      </c>
      <c r="CP507" s="44">
        <v>188623</v>
      </c>
      <c r="CQ507" s="21">
        <v>2818600</v>
      </c>
      <c r="CR507" s="44">
        <v>670270</v>
      </c>
      <c r="CS507" s="44">
        <v>1004509</v>
      </c>
      <c r="CT507" s="44">
        <v>140642</v>
      </c>
      <c r="CU507" s="44"/>
      <c r="CV507" s="44">
        <v>174853</v>
      </c>
      <c r="CW507" s="21"/>
      <c r="CX507" s="21"/>
      <c r="CY507" s="21"/>
      <c r="CZ507" s="21"/>
      <c r="DA507" s="21"/>
      <c r="DB507" s="21"/>
      <c r="DC507" s="21"/>
      <c r="DD507" s="21"/>
      <c r="DE507" s="44"/>
      <c r="DF507" s="21"/>
      <c r="DG507" s="44"/>
      <c r="DH507" s="21"/>
      <c r="DI507" s="44"/>
      <c r="DJ507" s="44"/>
      <c r="DK507" s="44"/>
      <c r="DL507" s="44"/>
      <c r="DM507" s="21"/>
      <c r="DN507" s="44"/>
      <c r="DO507" s="44"/>
      <c r="DP507" s="44"/>
      <c r="DQ507" s="44"/>
      <c r="DR507" s="44"/>
      <c r="DS507" s="44"/>
      <c r="DT507" s="44"/>
      <c r="DU507" s="44"/>
      <c r="DV507" s="44"/>
      <c r="DW507" s="44"/>
      <c r="DX507" s="44"/>
      <c r="DY507" s="44"/>
      <c r="DZ507" s="44"/>
      <c r="EA507" s="44"/>
      <c r="EB507" s="21"/>
      <c r="EC507" s="44">
        <v>7107674</v>
      </c>
      <c r="ED507" s="44"/>
      <c r="EE507" s="21">
        <v>9219478</v>
      </c>
      <c r="EF507" s="44"/>
      <c r="EG507" s="21">
        <v>-1015259</v>
      </c>
      <c r="EH507" s="44"/>
      <c r="EI507" s="21">
        <v>2167385</v>
      </c>
      <c r="EJ507" s="44"/>
      <c r="EK507" s="44"/>
      <c r="EL507" s="21"/>
      <c r="EM507" s="44"/>
      <c r="EN507" s="44"/>
      <c r="EO507" s="44">
        <v>44741</v>
      </c>
      <c r="EP507" s="21"/>
      <c r="EQ507" s="21"/>
      <c r="ER507" s="21"/>
      <c r="ES507" s="21"/>
      <c r="ET507" s="44"/>
      <c r="EU507" s="21"/>
      <c r="EV507" s="44"/>
      <c r="EW507" s="21"/>
      <c r="EX507" s="44"/>
      <c r="EY507" s="44"/>
      <c r="EZ507" s="21"/>
      <c r="FA507" s="21"/>
      <c r="FB507" s="44"/>
      <c r="FC507" s="44"/>
      <c r="FD507" s="21"/>
      <c r="FE507" s="112"/>
      <c r="FF507" s="44"/>
      <c r="FG507" s="44">
        <v>14365115</v>
      </c>
      <c r="FH507" s="44">
        <v>3295715</v>
      </c>
      <c r="FI507" s="44">
        <v>11565910</v>
      </c>
      <c r="FJ507" s="44">
        <v>352375</v>
      </c>
      <c r="FK507" s="44">
        <v>11700054</v>
      </c>
      <c r="FL507" s="44"/>
      <c r="FM507" s="44"/>
      <c r="FN507" s="44"/>
      <c r="FO507" s="44"/>
      <c r="FP507" s="44"/>
      <c r="FQ507" s="44"/>
      <c r="FR507" s="44"/>
      <c r="FS507" s="44"/>
      <c r="FT507" s="44">
        <v>602</v>
      </c>
      <c r="FU507" s="44"/>
      <c r="FV507" s="21">
        <v>718130</v>
      </c>
      <c r="FW507" s="44">
        <v>162494</v>
      </c>
      <c r="FX507" s="44">
        <v>600969</v>
      </c>
      <c r="FY507" s="44">
        <v>144955</v>
      </c>
      <c r="FZ507" s="44">
        <v>420106</v>
      </c>
      <c r="GA507" s="44">
        <v>78685</v>
      </c>
      <c r="GB507" s="44"/>
      <c r="GC507" s="44">
        <v>161426</v>
      </c>
      <c r="GD507" s="44">
        <v>807273</v>
      </c>
      <c r="GE507" s="44">
        <v>600117</v>
      </c>
      <c r="GF507" s="44">
        <v>411942</v>
      </c>
      <c r="GG507" s="44">
        <v>1800943</v>
      </c>
      <c r="GH507" s="44">
        <v>297619</v>
      </c>
      <c r="GI507" s="44">
        <v>556013</v>
      </c>
      <c r="GJ507" s="44">
        <v>312098</v>
      </c>
      <c r="GK507" s="44">
        <v>7736110</v>
      </c>
      <c r="GL507" s="44">
        <v>85881</v>
      </c>
      <c r="GM507" s="44">
        <v>2289262</v>
      </c>
      <c r="GN507" s="44">
        <v>99115</v>
      </c>
      <c r="GO507" s="44">
        <v>47348</v>
      </c>
      <c r="GP507" s="44"/>
      <c r="GQ507" s="44">
        <v>13561</v>
      </c>
      <c r="GR507" s="44">
        <v>182037</v>
      </c>
      <c r="GS507" s="44">
        <v>10086409</v>
      </c>
      <c r="GT507" s="44"/>
      <c r="GU507" s="21">
        <v>315253</v>
      </c>
      <c r="GV507" s="44"/>
      <c r="GW507" s="44"/>
      <c r="GX507" s="44"/>
      <c r="GY507" s="44">
        <v>10401662</v>
      </c>
      <c r="GZ507" s="44">
        <v>3897940</v>
      </c>
      <c r="HA507" s="44"/>
      <c r="HB507" s="44"/>
      <c r="HC507" s="44">
        <v>6503722</v>
      </c>
      <c r="HD507" s="44">
        <v>10401662</v>
      </c>
      <c r="HE507" s="21">
        <v>5045735</v>
      </c>
      <c r="HF507" s="21"/>
      <c r="HG507" s="21"/>
      <c r="HH507" s="21"/>
      <c r="HI507" s="21">
        <v>0</v>
      </c>
      <c r="HJ507" s="44"/>
      <c r="HK507" s="21"/>
      <c r="HL507" s="21">
        <v>431792</v>
      </c>
      <c r="HM507" s="21">
        <v>431792</v>
      </c>
      <c r="HN507" s="21">
        <v>-116539</v>
      </c>
      <c r="HO507" s="21"/>
      <c r="HP507" s="44"/>
      <c r="HQ507" s="47"/>
      <c r="HR507" s="47"/>
      <c r="HS507" s="47"/>
      <c r="HT507" s="47" t="s">
        <v>1759</v>
      </c>
      <c r="HU507" s="47">
        <v>0</v>
      </c>
      <c r="HV507" s="47">
        <v>1993</v>
      </c>
      <c r="HW507" s="47">
        <v>0</v>
      </c>
      <c r="HX507" s="47">
        <v>14086</v>
      </c>
      <c r="HY507" s="47">
        <v>92658</v>
      </c>
      <c r="HZ507" s="47">
        <v>181495</v>
      </c>
      <c r="IA507" s="47">
        <v>0</v>
      </c>
      <c r="IB507" s="47">
        <v>0</v>
      </c>
      <c r="IC507" s="47">
        <v>0</v>
      </c>
      <c r="ID507">
        <v>27770</v>
      </c>
      <c r="IE507" s="47">
        <v>11662</v>
      </c>
      <c r="IF507">
        <v>24712</v>
      </c>
      <c r="IG507" s="47">
        <v>15243</v>
      </c>
      <c r="IH507" s="47">
        <v>35275</v>
      </c>
      <c r="II507">
        <v>8816</v>
      </c>
      <c r="IJ507">
        <v>19985</v>
      </c>
      <c r="IK507">
        <v>6833</v>
      </c>
      <c r="IL507">
        <v>31351</v>
      </c>
      <c r="IM507">
        <v>471879</v>
      </c>
      <c r="IN507">
        <v>0</v>
      </c>
      <c r="IO507">
        <v>84</v>
      </c>
      <c r="IP507">
        <v>2430</v>
      </c>
      <c r="IQ507">
        <v>3618</v>
      </c>
      <c r="IR507">
        <v>0</v>
      </c>
      <c r="IS507">
        <v>0</v>
      </c>
      <c r="IT507">
        <v>6132</v>
      </c>
      <c r="IU507">
        <v>209299</v>
      </c>
      <c r="IV507">
        <v>0</v>
      </c>
      <c r="IW507">
        <v>927847</v>
      </c>
      <c r="IX507">
        <v>3611670</v>
      </c>
      <c r="IY507">
        <v>3753282</v>
      </c>
      <c r="IZ507">
        <v>0</v>
      </c>
      <c r="JA507">
        <v>0</v>
      </c>
      <c r="JB507">
        <v>0</v>
      </c>
      <c r="JC507">
        <v>1294266</v>
      </c>
      <c r="JD507">
        <v>245592</v>
      </c>
      <c r="JE507">
        <v>417259</v>
      </c>
      <c r="JF507">
        <v>290426</v>
      </c>
      <c r="JG507">
        <v>678584</v>
      </c>
      <c r="JH507">
        <v>231733</v>
      </c>
      <c r="JI507">
        <v>398087</v>
      </c>
      <c r="JJ507">
        <v>240107</v>
      </c>
      <c r="JK507">
        <v>2066963</v>
      </c>
      <c r="JL507">
        <v>14365115</v>
      </c>
      <c r="JM507">
        <v>0</v>
      </c>
      <c r="JN507">
        <v>7949</v>
      </c>
      <c r="JO507">
        <v>160832</v>
      </c>
      <c r="JP507">
        <v>132720</v>
      </c>
      <c r="JQ507">
        <v>0</v>
      </c>
      <c r="JR507">
        <v>0</v>
      </c>
      <c r="JS507">
        <v>301501</v>
      </c>
      <c r="JT507"/>
      <c r="JU507"/>
      <c r="JV507"/>
      <c r="JW507"/>
      <c r="JX507"/>
      <c r="JY507">
        <v>27770</v>
      </c>
      <c r="JZ507"/>
      <c r="KA507"/>
      <c r="KB507"/>
      <c r="KC507"/>
      <c r="KD507"/>
      <c r="KE507">
        <v>1294266</v>
      </c>
      <c r="KF507">
        <v>281</v>
      </c>
      <c r="KG507">
        <v>501</v>
      </c>
      <c r="KH507">
        <v>166</v>
      </c>
      <c r="KI507">
        <v>200</v>
      </c>
      <c r="KJ507">
        <v>379</v>
      </c>
      <c r="KK507">
        <v>108</v>
      </c>
      <c r="KL507">
        <v>118</v>
      </c>
      <c r="KM507">
        <v>222</v>
      </c>
      <c r="KN507">
        <v>60</v>
      </c>
      <c r="KO507">
        <v>1</v>
      </c>
      <c r="KP507">
        <v>0</v>
      </c>
      <c r="KQ507">
        <v>0</v>
      </c>
      <c r="KR507">
        <v>0</v>
      </c>
      <c r="KS507">
        <v>0</v>
      </c>
      <c r="KT507">
        <v>1</v>
      </c>
      <c r="KU507">
        <v>1</v>
      </c>
      <c r="KV507">
        <v>0</v>
      </c>
      <c r="KW507">
        <v>0</v>
      </c>
      <c r="KX507">
        <v>0</v>
      </c>
      <c r="KY507">
        <v>0</v>
      </c>
      <c r="KZ507">
        <v>0</v>
      </c>
      <c r="LA507">
        <v>0</v>
      </c>
      <c r="LB507">
        <v>0</v>
      </c>
      <c r="LC507">
        <v>0</v>
      </c>
      <c r="LD507">
        <v>1</v>
      </c>
      <c r="LE507">
        <v>0</v>
      </c>
      <c r="LF507">
        <v>0</v>
      </c>
      <c r="LG507">
        <v>0</v>
      </c>
      <c r="LH507">
        <v>0</v>
      </c>
    </row>
    <row r="508" spans="1:320" s="34" customFormat="1" ht="15" customHeight="1" x14ac:dyDescent="0.25">
      <c r="A508" s="45">
        <v>206194284</v>
      </c>
      <c r="B508" s="45" t="s">
        <v>4511</v>
      </c>
      <c r="C508" s="46">
        <v>45292</v>
      </c>
      <c r="D508" s="46">
        <v>45657</v>
      </c>
      <c r="E508" s="47">
        <v>366</v>
      </c>
      <c r="F508" s="45" t="s">
        <v>883</v>
      </c>
      <c r="G508" s="45" t="s">
        <v>893</v>
      </c>
      <c r="H508" s="45" t="s">
        <v>1030</v>
      </c>
      <c r="I508" s="45" t="s">
        <v>916</v>
      </c>
      <c r="J508" s="45" t="s">
        <v>331</v>
      </c>
      <c r="K508" s="45" t="s">
        <v>1031</v>
      </c>
      <c r="L508" s="45" t="s">
        <v>2747</v>
      </c>
      <c r="M508" s="45" t="s">
        <v>4512</v>
      </c>
      <c r="N508" s="45" t="s">
        <v>4513</v>
      </c>
      <c r="O508" s="45" t="s">
        <v>3053</v>
      </c>
      <c r="P508" s="45" t="s">
        <v>4514</v>
      </c>
      <c r="Q508" s="45" t="s">
        <v>4515</v>
      </c>
      <c r="R508" t="s">
        <v>4516</v>
      </c>
      <c r="S508" s="45" t="s">
        <v>893</v>
      </c>
      <c r="T508" t="s">
        <v>1963</v>
      </c>
      <c r="U508" s="47">
        <v>48</v>
      </c>
      <c r="V508" s="47">
        <v>48</v>
      </c>
      <c r="W508" s="47" t="s">
        <v>1728</v>
      </c>
      <c r="X508" s="47">
        <v>17568</v>
      </c>
      <c r="Y508" s="47">
        <v>15982</v>
      </c>
      <c r="Z508" s="48">
        <v>209.41</v>
      </c>
      <c r="AA508" s="44">
        <v>186</v>
      </c>
      <c r="AB508" s="44">
        <v>182</v>
      </c>
      <c r="AC508" s="44">
        <v>3788</v>
      </c>
      <c r="AD508" s="44">
        <v>830</v>
      </c>
      <c r="AE508" s="44">
        <v>1009</v>
      </c>
      <c r="AF508" s="44">
        <v>4065</v>
      </c>
      <c r="AG508" s="44">
        <v>63</v>
      </c>
      <c r="AH508" s="47"/>
      <c r="AI508" s="47">
        <v>6227</v>
      </c>
      <c r="AJ508"/>
      <c r="AK508" t="s">
        <v>895</v>
      </c>
      <c r="AL508">
        <v>15982</v>
      </c>
      <c r="AM508"/>
      <c r="AN508"/>
      <c r="AO508"/>
      <c r="AP508"/>
      <c r="AQ508"/>
      <c r="AR508" s="44"/>
      <c r="AS508" s="44"/>
      <c r="AT508" s="44"/>
      <c r="AU508" s="44">
        <v>6677725</v>
      </c>
      <c r="AV508" s="44">
        <v>1867951</v>
      </c>
      <c r="AW508" s="44">
        <v>248599</v>
      </c>
      <c r="AX508" s="44">
        <v>48870</v>
      </c>
      <c r="AY508" s="44">
        <v>8345947</v>
      </c>
      <c r="AZ508" s="21">
        <v>8547320</v>
      </c>
      <c r="BA508" s="21">
        <v>-201373</v>
      </c>
      <c r="BB508" s="44">
        <v>-399866</v>
      </c>
      <c r="BC508" s="44"/>
      <c r="BD508" s="44"/>
      <c r="BE508" s="44">
        <v>-601239</v>
      </c>
      <c r="BF508" s="44">
        <v>1582732</v>
      </c>
      <c r="BG508" s="44">
        <v>346797</v>
      </c>
      <c r="BH508" s="44">
        <v>421588</v>
      </c>
      <c r="BI508" s="21">
        <v>1698470</v>
      </c>
      <c r="BJ508" s="21">
        <v>26323</v>
      </c>
      <c r="BK508" s="21"/>
      <c r="BL508" s="21">
        <v>2601815</v>
      </c>
      <c r="BM508" s="21"/>
      <c r="BN508" s="21">
        <v>6677725</v>
      </c>
      <c r="BO508" s="21"/>
      <c r="BP508" s="21"/>
      <c r="BQ508" s="44"/>
      <c r="BR508" s="21"/>
      <c r="BS508" s="44"/>
      <c r="BT508" s="21"/>
      <c r="BU508" s="44"/>
      <c r="BV508" s="21"/>
      <c r="BW508" s="44">
        <v>950066</v>
      </c>
      <c r="BX508" s="21">
        <v>441154</v>
      </c>
      <c r="BY508" s="21">
        <v>257649</v>
      </c>
      <c r="BZ508" s="21">
        <v>74508</v>
      </c>
      <c r="CA508" s="44">
        <v>34645</v>
      </c>
      <c r="CB508" s="44"/>
      <c r="CC508" s="44">
        <v>10707</v>
      </c>
      <c r="CD508" s="44"/>
      <c r="CE508" s="44"/>
      <c r="CF508" s="44"/>
      <c r="CG508" s="44"/>
      <c r="CH508" s="44"/>
      <c r="CI508" s="21">
        <v>99222</v>
      </c>
      <c r="CJ508" s="44"/>
      <c r="CK508" s="21"/>
      <c r="CL508" s="44"/>
      <c r="CM508" s="44">
        <v>213782</v>
      </c>
      <c r="CN508" s="44">
        <v>0</v>
      </c>
      <c r="CO508" s="44">
        <v>733243</v>
      </c>
      <c r="CP508" s="44">
        <v>0</v>
      </c>
      <c r="CQ508" s="21">
        <v>621592</v>
      </c>
      <c r="CR508" s="44">
        <v>78861</v>
      </c>
      <c r="CS508" s="44">
        <v>119407</v>
      </c>
      <c r="CT508" s="44">
        <v>50764</v>
      </c>
      <c r="CU508" s="44"/>
      <c r="CV508" s="44">
        <v>50302</v>
      </c>
      <c r="CW508" s="21"/>
      <c r="CX508" s="21"/>
      <c r="CY508" s="21"/>
      <c r="CZ508" s="21"/>
      <c r="DA508" s="21"/>
      <c r="DB508" s="21"/>
      <c r="DC508" s="21"/>
      <c r="DD508" s="21"/>
      <c r="DE508" s="44"/>
      <c r="DF508" s="21"/>
      <c r="DG508" s="44"/>
      <c r="DH508" s="21"/>
      <c r="DI508" s="44"/>
      <c r="DJ508" s="44"/>
      <c r="DK508" s="44"/>
      <c r="DL508" s="44"/>
      <c r="DM508" s="21"/>
      <c r="DN508" s="44"/>
      <c r="DO508" s="44"/>
      <c r="DP508" s="44"/>
      <c r="DQ508" s="44"/>
      <c r="DR508" s="44"/>
      <c r="DS508" s="44"/>
      <c r="DT508" s="44"/>
      <c r="DU508" s="44"/>
      <c r="DV508" s="44"/>
      <c r="DW508" s="44"/>
      <c r="DX508" s="44"/>
      <c r="DY508" s="44">
        <v>57036</v>
      </c>
      <c r="DZ508" s="44"/>
      <c r="EA508" s="44"/>
      <c r="EB508" s="21"/>
      <c r="EC508" s="44">
        <v>-478049</v>
      </c>
      <c r="ED508" s="44">
        <v>214209</v>
      </c>
      <c r="EE508" s="21">
        <v>71606</v>
      </c>
      <c r="EF508" s="44">
        <v>11963</v>
      </c>
      <c r="EG508" s="21">
        <v>74223</v>
      </c>
      <c r="EH508" s="44"/>
      <c r="EI508" s="21">
        <v>297611</v>
      </c>
      <c r="EJ508" s="44"/>
      <c r="EK508" s="44"/>
      <c r="EL508" s="21"/>
      <c r="EM508" s="44"/>
      <c r="EN508" s="44"/>
      <c r="EO508" s="44"/>
      <c r="EP508" s="21"/>
      <c r="EQ508" s="21"/>
      <c r="ER508" s="21"/>
      <c r="ES508" s="21"/>
      <c r="ET508" s="44"/>
      <c r="EU508" s="21"/>
      <c r="EV508" s="44"/>
      <c r="EW508" s="21"/>
      <c r="EX508" s="44"/>
      <c r="EY508" s="44"/>
      <c r="EZ508" s="21"/>
      <c r="FA508" s="21"/>
      <c r="FB508" s="44"/>
      <c r="FC508" s="44"/>
      <c r="FD508" s="21"/>
      <c r="FE508" s="112"/>
      <c r="FF508" s="44"/>
      <c r="FG508" s="44">
        <v>9423187</v>
      </c>
      <c r="FH508" s="44">
        <v>4172486</v>
      </c>
      <c r="FI508" s="44">
        <v>14386353</v>
      </c>
      <c r="FJ508" s="44">
        <v>603405</v>
      </c>
      <c r="FK508" s="44">
        <v>4208014</v>
      </c>
      <c r="FL508" s="44"/>
      <c r="FM508" s="44"/>
      <c r="FN508" s="44"/>
      <c r="FO508" s="44"/>
      <c r="FP508" s="44"/>
      <c r="FQ508" s="44"/>
      <c r="FR508" s="44"/>
      <c r="FS508" s="44"/>
      <c r="FT508" s="44">
        <v>7005</v>
      </c>
      <c r="FU508" s="44"/>
      <c r="FV508" s="21">
        <v>305461</v>
      </c>
      <c r="FW508" s="44">
        <v>4110</v>
      </c>
      <c r="FX508" s="44">
        <v>237182</v>
      </c>
      <c r="FY508" s="44">
        <v>28548</v>
      </c>
      <c r="FZ508" s="44">
        <v>140316</v>
      </c>
      <c r="GA508" s="44">
        <v>48854</v>
      </c>
      <c r="GB508" s="44"/>
      <c r="GC508" s="44">
        <v>33017</v>
      </c>
      <c r="GD508" s="44">
        <v>217847</v>
      </c>
      <c r="GE508" s="44">
        <v>69856</v>
      </c>
      <c r="GF508" s="44">
        <v>40357</v>
      </c>
      <c r="GG508" s="44">
        <v>798067</v>
      </c>
      <c r="GH508" s="44">
        <v>126357</v>
      </c>
      <c r="GI508" s="44">
        <v>204915</v>
      </c>
      <c r="GJ508" s="44">
        <v>116691</v>
      </c>
      <c r="GK508" s="44">
        <v>1354452</v>
      </c>
      <c r="GL508" s="44">
        <v>250037</v>
      </c>
      <c r="GM508" s="44">
        <v>6636</v>
      </c>
      <c r="GN508" s="44">
        <v>3483</v>
      </c>
      <c r="GO508" s="44">
        <v>39213</v>
      </c>
      <c r="GP508" s="44">
        <v>20641</v>
      </c>
      <c r="GQ508" s="44"/>
      <c r="GR508" s="44">
        <v>286261</v>
      </c>
      <c r="GS508" s="44">
        <v>2369031</v>
      </c>
      <c r="GT508" s="44"/>
      <c r="GU508" s="21">
        <v>32325069</v>
      </c>
      <c r="GV508" s="44">
        <v>3006849</v>
      </c>
      <c r="GW508" s="44"/>
      <c r="GX508" s="44">
        <v>361517</v>
      </c>
      <c r="GY508" s="44">
        <v>38062466</v>
      </c>
      <c r="GZ508" s="44">
        <v>11827117</v>
      </c>
      <c r="HA508" s="44">
        <v>29259314</v>
      </c>
      <c r="HB508" s="44">
        <v>8600823</v>
      </c>
      <c r="HC508" s="44">
        <v>-11624788</v>
      </c>
      <c r="HD508" s="44">
        <v>38062466</v>
      </c>
      <c r="HE508" s="21"/>
      <c r="HF508" s="21"/>
      <c r="HG508" s="21">
        <v>7047752</v>
      </c>
      <c r="HH508" s="21"/>
      <c r="HI508" s="21">
        <v>969745</v>
      </c>
      <c r="HJ508" s="44">
        <v>51799607</v>
      </c>
      <c r="HK508" s="21"/>
      <c r="HL508" s="21">
        <v>23031750</v>
      </c>
      <c r="HM508" s="21">
        <v>75801102</v>
      </c>
      <c r="HN508" s="21">
        <v>-43476033</v>
      </c>
      <c r="HO508" s="21"/>
      <c r="HP508" s="44"/>
      <c r="HQ508" s="47">
        <v>11830823</v>
      </c>
      <c r="HR508" s="47">
        <v>11830823</v>
      </c>
      <c r="HS508" s="47">
        <v>-3230000</v>
      </c>
      <c r="HT508" s="47" t="s">
        <v>1759</v>
      </c>
      <c r="HU508" s="47">
        <v>0</v>
      </c>
      <c r="HV508" s="47">
        <v>3503</v>
      </c>
      <c r="HW508" s="47">
        <v>0</v>
      </c>
      <c r="HX508" s="47">
        <v>6674</v>
      </c>
      <c r="HY508" s="47">
        <v>20811</v>
      </c>
      <c r="HZ508" s="47">
        <v>39031</v>
      </c>
      <c r="IA508" s="47">
        <v>0</v>
      </c>
      <c r="IB508" s="47">
        <v>0</v>
      </c>
      <c r="IC508" s="47">
        <v>1098</v>
      </c>
      <c r="ID508"/>
      <c r="IE508" s="47">
        <v>1093</v>
      </c>
      <c r="IF508">
        <v>2232</v>
      </c>
      <c r="IG508" s="47">
        <v>1246</v>
      </c>
      <c r="IH508" s="47">
        <v>14461</v>
      </c>
      <c r="II508">
        <v>2624</v>
      </c>
      <c r="IJ508">
        <v>4525</v>
      </c>
      <c r="IK508">
        <v>1888</v>
      </c>
      <c r="IL508">
        <v>10439</v>
      </c>
      <c r="IM508">
        <v>109625</v>
      </c>
      <c r="IN508">
        <v>0</v>
      </c>
      <c r="IO508">
        <v>255</v>
      </c>
      <c r="IP508">
        <v>1194</v>
      </c>
      <c r="IQ508">
        <v>3776</v>
      </c>
      <c r="IR508">
        <v>0</v>
      </c>
      <c r="IS508">
        <v>0</v>
      </c>
      <c r="IT508">
        <v>5225</v>
      </c>
      <c r="IU508">
        <v>235215</v>
      </c>
      <c r="IV508">
        <v>0</v>
      </c>
      <c r="IW508">
        <v>384004</v>
      </c>
      <c r="IX508">
        <v>861213</v>
      </c>
      <c r="IY508">
        <v>963346</v>
      </c>
      <c r="IZ508">
        <v>0</v>
      </c>
      <c r="JA508">
        <v>0</v>
      </c>
      <c r="JB508">
        <v>47339</v>
      </c>
      <c r="JC508"/>
      <c r="JD508">
        <v>32630</v>
      </c>
      <c r="JE508">
        <v>43285</v>
      </c>
      <c r="JF508">
        <v>23578</v>
      </c>
      <c r="JG508">
        <v>299446</v>
      </c>
      <c r="JH508">
        <v>91096</v>
      </c>
      <c r="JI508">
        <v>106920</v>
      </c>
      <c r="JJ508">
        <v>82176</v>
      </c>
      <c r="JK508">
        <v>322306</v>
      </c>
      <c r="JL508">
        <v>3492554</v>
      </c>
      <c r="JM508">
        <v>0</v>
      </c>
      <c r="JN508">
        <v>21247</v>
      </c>
      <c r="JO508">
        <v>60264</v>
      </c>
      <c r="JP508">
        <v>122200</v>
      </c>
      <c r="JQ508">
        <v>0</v>
      </c>
      <c r="JR508">
        <v>0</v>
      </c>
      <c r="JS508">
        <v>203711</v>
      </c>
      <c r="JT508"/>
      <c r="JU508"/>
      <c r="JV508"/>
      <c r="JW508"/>
      <c r="JX508"/>
      <c r="JY508"/>
      <c r="JZ508"/>
      <c r="KA508"/>
      <c r="KB508"/>
      <c r="KC508"/>
      <c r="KD508"/>
      <c r="KE508"/>
      <c r="KF508">
        <v>74</v>
      </c>
      <c r="KG508">
        <v>95</v>
      </c>
      <c r="KH508">
        <v>63</v>
      </c>
      <c r="KI508">
        <v>49</v>
      </c>
      <c r="KJ508">
        <v>66</v>
      </c>
      <c r="KK508">
        <v>41</v>
      </c>
      <c r="KL508">
        <v>22</v>
      </c>
      <c r="KM508">
        <v>29</v>
      </c>
      <c r="KN508">
        <v>18</v>
      </c>
      <c r="KO508">
        <v>0</v>
      </c>
      <c r="KP508">
        <v>1</v>
      </c>
      <c r="KQ508">
        <v>0</v>
      </c>
      <c r="KR508">
        <v>1</v>
      </c>
      <c r="KS508">
        <v>0</v>
      </c>
      <c r="KT508">
        <v>0</v>
      </c>
      <c r="KU508">
        <v>1</v>
      </c>
      <c r="KV508">
        <v>0</v>
      </c>
      <c r="KW508">
        <v>0</v>
      </c>
      <c r="KX508">
        <v>0</v>
      </c>
      <c r="KY508">
        <v>0</v>
      </c>
      <c r="KZ508">
        <v>0</v>
      </c>
      <c r="LA508">
        <v>0</v>
      </c>
      <c r="LB508">
        <v>0</v>
      </c>
      <c r="LC508">
        <v>0</v>
      </c>
      <c r="LD508">
        <v>0</v>
      </c>
      <c r="LE508">
        <v>0</v>
      </c>
      <c r="LF508">
        <v>1</v>
      </c>
      <c r="LG508">
        <v>0</v>
      </c>
      <c r="LH508">
        <v>0</v>
      </c>
    </row>
    <row r="509" spans="1:320" s="34" customFormat="1" ht="15" customHeight="1" x14ac:dyDescent="0.25">
      <c r="A509" s="45">
        <v>206194558</v>
      </c>
      <c r="B509" s="45" t="s">
        <v>4517</v>
      </c>
      <c r="C509" s="46">
        <v>45292</v>
      </c>
      <c r="D509" s="46">
        <v>45657</v>
      </c>
      <c r="E509" s="47">
        <v>366</v>
      </c>
      <c r="F509" s="45" t="s">
        <v>883</v>
      </c>
      <c r="G509" s="45" t="s">
        <v>884</v>
      </c>
      <c r="H509" s="45" t="s">
        <v>1030</v>
      </c>
      <c r="I509" s="45" t="s">
        <v>886</v>
      </c>
      <c r="J509" s="45" t="s">
        <v>331</v>
      </c>
      <c r="K509" s="45" t="s">
        <v>1031</v>
      </c>
      <c r="L509" s="45" t="s">
        <v>2829</v>
      </c>
      <c r="M509" s="45" t="s">
        <v>4518</v>
      </c>
      <c r="N509" s="45" t="s">
        <v>4519</v>
      </c>
      <c r="O509" s="45" t="s">
        <v>4520</v>
      </c>
      <c r="P509" s="45" t="s">
        <v>4521</v>
      </c>
      <c r="Q509" s="45" t="s">
        <v>4522</v>
      </c>
      <c r="R509" t="s">
        <v>4523</v>
      </c>
      <c r="S509" s="45" t="s">
        <v>893</v>
      </c>
      <c r="T509" t="s">
        <v>4524</v>
      </c>
      <c r="U509" s="47">
        <v>254</v>
      </c>
      <c r="V509" s="47">
        <v>254</v>
      </c>
      <c r="W509" s="47" t="s">
        <v>913</v>
      </c>
      <c r="X509" s="47">
        <v>92964</v>
      </c>
      <c r="Y509" s="47">
        <v>88126</v>
      </c>
      <c r="Z509" s="48">
        <v>185.54</v>
      </c>
      <c r="AA509" s="44">
        <v>117</v>
      </c>
      <c r="AB509" s="44">
        <v>140</v>
      </c>
      <c r="AC509" s="44">
        <v>12351</v>
      </c>
      <c r="AD509" s="44">
        <v>73723</v>
      </c>
      <c r="AE509" s="44">
        <v>134</v>
      </c>
      <c r="AF509" s="44"/>
      <c r="AG509" s="44"/>
      <c r="AH509" s="47"/>
      <c r="AI509" s="47">
        <v>1918</v>
      </c>
      <c r="AJ509"/>
      <c r="AK509" t="s">
        <v>895</v>
      </c>
      <c r="AL509">
        <v>88126</v>
      </c>
      <c r="AM509"/>
      <c r="AN509"/>
      <c r="AO509"/>
      <c r="AP509"/>
      <c r="AQ509"/>
      <c r="AR509" s="44"/>
      <c r="AS509" s="44"/>
      <c r="AT509" s="44"/>
      <c r="AU509" s="44">
        <v>30681732</v>
      </c>
      <c r="AV509" s="44">
        <v>3145267</v>
      </c>
      <c r="AW509" s="44">
        <v>10443</v>
      </c>
      <c r="AX509" s="44"/>
      <c r="AY509" s="44">
        <v>33816556</v>
      </c>
      <c r="AZ509" s="21">
        <v>34242919</v>
      </c>
      <c r="BA509" s="21">
        <v>-426363</v>
      </c>
      <c r="BB509" s="44">
        <v>1057307</v>
      </c>
      <c r="BC509" s="44"/>
      <c r="BD509" s="44"/>
      <c r="BE509" s="44">
        <v>630944</v>
      </c>
      <c r="BF509" s="44">
        <v>7700280</v>
      </c>
      <c r="BG509" s="44">
        <v>19381521</v>
      </c>
      <c r="BH509" s="44">
        <v>2722874</v>
      </c>
      <c r="BI509" s="21"/>
      <c r="BJ509" s="21"/>
      <c r="BK509" s="21"/>
      <c r="BL509" s="21">
        <v>877057</v>
      </c>
      <c r="BM509" s="21"/>
      <c r="BN509" s="21">
        <v>30681732</v>
      </c>
      <c r="BO509" s="21"/>
      <c r="BP509" s="21"/>
      <c r="BQ509" s="44"/>
      <c r="BR509" s="21"/>
      <c r="BS509" s="44"/>
      <c r="BT509" s="21"/>
      <c r="BU509" s="44"/>
      <c r="BV509" s="21"/>
      <c r="BW509" s="44">
        <v>3145267</v>
      </c>
      <c r="BX509" s="21"/>
      <c r="BY509" s="21"/>
      <c r="BZ509" s="21"/>
      <c r="CA509" s="44"/>
      <c r="CB509" s="44"/>
      <c r="CC509" s="44"/>
      <c r="CD509" s="44"/>
      <c r="CE509" s="44"/>
      <c r="CF509" s="44"/>
      <c r="CG509" s="44"/>
      <c r="CH509" s="44"/>
      <c r="CI509" s="21"/>
      <c r="CJ509" s="44"/>
      <c r="CK509" s="21"/>
      <c r="CL509" s="44"/>
      <c r="CM509" s="44">
        <v>0</v>
      </c>
      <c r="CN509" s="44">
        <v>0</v>
      </c>
      <c r="CO509" s="44">
        <v>1326108</v>
      </c>
      <c r="CP509" s="44">
        <v>0</v>
      </c>
      <c r="CQ509" s="21">
        <v>1290693</v>
      </c>
      <c r="CR509" s="44">
        <v>320462</v>
      </c>
      <c r="CS509" s="44">
        <v>134263</v>
      </c>
      <c r="CT509" s="44">
        <v>39929</v>
      </c>
      <c r="CU509" s="44"/>
      <c r="CV509" s="44">
        <v>33812</v>
      </c>
      <c r="CW509" s="21"/>
      <c r="CX509" s="21"/>
      <c r="CY509" s="21"/>
      <c r="CZ509" s="21"/>
      <c r="DA509" s="21"/>
      <c r="DB509" s="21"/>
      <c r="DC509" s="21"/>
      <c r="DD509" s="21"/>
      <c r="DE509" s="44"/>
      <c r="DF509" s="21"/>
      <c r="DG509" s="44"/>
      <c r="DH509" s="21"/>
      <c r="DI509" s="44"/>
      <c r="DJ509" s="44"/>
      <c r="DK509" s="44"/>
      <c r="DL509" s="44"/>
      <c r="DM509" s="21"/>
      <c r="DN509" s="44"/>
      <c r="DO509" s="44"/>
      <c r="DP509" s="44"/>
      <c r="DQ509" s="44"/>
      <c r="DR509" s="44"/>
      <c r="DS509" s="44"/>
      <c r="DT509" s="44"/>
      <c r="DU509" s="44"/>
      <c r="DV509" s="44"/>
      <c r="DW509" s="44"/>
      <c r="DX509" s="44"/>
      <c r="DY509" s="44"/>
      <c r="DZ509" s="44"/>
      <c r="EA509" s="44"/>
      <c r="EB509" s="21"/>
      <c r="EC509" s="44"/>
      <c r="ED509" s="44"/>
      <c r="EE509" s="21"/>
      <c r="EF509" s="44"/>
      <c r="EG509" s="21">
        <v>10443</v>
      </c>
      <c r="EH509" s="44"/>
      <c r="EI509" s="21"/>
      <c r="EJ509" s="44"/>
      <c r="EK509" s="44"/>
      <c r="EL509" s="21"/>
      <c r="EM509" s="44"/>
      <c r="EN509" s="44"/>
      <c r="EO509" s="44"/>
      <c r="EP509" s="21"/>
      <c r="EQ509" s="21"/>
      <c r="ER509" s="21"/>
      <c r="ES509" s="21"/>
      <c r="ET509" s="44"/>
      <c r="EU509" s="21"/>
      <c r="EV509" s="44"/>
      <c r="EW509" s="21"/>
      <c r="EX509" s="44"/>
      <c r="EY509" s="44"/>
      <c r="EZ509" s="21"/>
      <c r="FA509" s="21"/>
      <c r="FB509" s="44"/>
      <c r="FC509" s="44"/>
      <c r="FD509" s="21"/>
      <c r="FE509" s="112"/>
      <c r="FF509" s="44"/>
      <c r="FG509" s="44">
        <v>17296786</v>
      </c>
      <c r="FH509" s="44">
        <v>5763647</v>
      </c>
      <c r="FI509" s="44">
        <v>11182486</v>
      </c>
      <c r="FJ509" s="44">
        <v>1226896</v>
      </c>
      <c r="FK509" s="44">
        <v>17701636</v>
      </c>
      <c r="FL509" s="44"/>
      <c r="FM509" s="44"/>
      <c r="FN509" s="44"/>
      <c r="FO509" s="44"/>
      <c r="FP509" s="44"/>
      <c r="FQ509" s="44"/>
      <c r="FR509" s="44"/>
      <c r="FS509" s="44"/>
      <c r="FT509" s="44"/>
      <c r="FU509" s="44"/>
      <c r="FV509" s="21">
        <v>843678</v>
      </c>
      <c r="FW509" s="44"/>
      <c r="FX509" s="44">
        <v>786576</v>
      </c>
      <c r="FY509" s="44">
        <v>144162</v>
      </c>
      <c r="FZ509" s="44">
        <v>253492</v>
      </c>
      <c r="GA509" s="44">
        <v>33935</v>
      </c>
      <c r="GB509" s="44"/>
      <c r="GC509" s="44">
        <v>50406</v>
      </c>
      <c r="GD509" s="44">
        <v>1775855</v>
      </c>
      <c r="GE509" s="44">
        <v>1320748</v>
      </c>
      <c r="GF509" s="44">
        <v>1044215</v>
      </c>
      <c r="GG509" s="44">
        <v>2691423</v>
      </c>
      <c r="GH509" s="44">
        <v>276248</v>
      </c>
      <c r="GI509" s="44">
        <v>828827</v>
      </c>
      <c r="GJ509" s="44">
        <v>189447</v>
      </c>
      <c r="GK509" s="44">
        <v>5339005</v>
      </c>
      <c r="GL509" s="44">
        <v>911010</v>
      </c>
      <c r="GM509" s="44"/>
      <c r="GN509" s="44">
        <v>7049</v>
      </c>
      <c r="GO509" s="44">
        <v>45207</v>
      </c>
      <c r="GP509" s="44"/>
      <c r="GQ509" s="44"/>
      <c r="GR509" s="44"/>
      <c r="GS509" s="44">
        <v>18778666</v>
      </c>
      <c r="GT509" s="44"/>
      <c r="GU509" s="21">
        <v>13395546</v>
      </c>
      <c r="GV509" s="44"/>
      <c r="GW509" s="44"/>
      <c r="GX509" s="44"/>
      <c r="GY509" s="44">
        <v>32174212</v>
      </c>
      <c r="GZ509" s="44">
        <v>1963933</v>
      </c>
      <c r="HA509" s="44"/>
      <c r="HB509" s="44"/>
      <c r="HC509" s="44">
        <v>30210279</v>
      </c>
      <c r="HD509" s="44">
        <v>32174212</v>
      </c>
      <c r="HE509" s="21">
        <v>8034873</v>
      </c>
      <c r="HF509" s="21"/>
      <c r="HG509" s="21"/>
      <c r="HH509" s="21"/>
      <c r="HI509" s="21">
        <v>434273</v>
      </c>
      <c r="HJ509" s="44">
        <v>24018924</v>
      </c>
      <c r="HK509" s="21"/>
      <c r="HL509" s="21">
        <v>2687882</v>
      </c>
      <c r="HM509" s="21">
        <v>27141079</v>
      </c>
      <c r="HN509" s="21">
        <v>-13745533</v>
      </c>
      <c r="HO509" s="21"/>
      <c r="HP509" s="44"/>
      <c r="HQ509" s="47"/>
      <c r="HR509" s="47"/>
      <c r="HS509" s="47"/>
      <c r="HT509" s="47" t="s">
        <v>4374</v>
      </c>
      <c r="HU509" s="47">
        <v>7364748.75</v>
      </c>
      <c r="HV509" s="47">
        <v>1748</v>
      </c>
      <c r="HW509" s="47">
        <v>213</v>
      </c>
      <c r="HX509" s="47">
        <v>32714</v>
      </c>
      <c r="HY509" s="47">
        <v>80371</v>
      </c>
      <c r="HZ509" s="47">
        <v>282305</v>
      </c>
      <c r="IA509" s="47">
        <v>0</v>
      </c>
      <c r="IB509" s="47">
        <v>0</v>
      </c>
      <c r="IC509" s="47">
        <v>13301</v>
      </c>
      <c r="ID509"/>
      <c r="IE509" s="47">
        <v>10571</v>
      </c>
      <c r="IF509">
        <v>41357</v>
      </c>
      <c r="IG509" s="47">
        <v>26575</v>
      </c>
      <c r="IH509" s="47">
        <v>47752</v>
      </c>
      <c r="II509">
        <v>6576</v>
      </c>
      <c r="IJ509">
        <v>27202</v>
      </c>
      <c r="IK509">
        <v>2629</v>
      </c>
      <c r="IL509">
        <v>20073</v>
      </c>
      <c r="IM509">
        <v>593387</v>
      </c>
      <c r="IN509">
        <v>0</v>
      </c>
      <c r="IO509">
        <v>6131</v>
      </c>
      <c r="IP509">
        <v>0</v>
      </c>
      <c r="IQ509">
        <v>0</v>
      </c>
      <c r="IR509">
        <v>0</v>
      </c>
      <c r="IS509">
        <v>0</v>
      </c>
      <c r="IT509">
        <v>6131</v>
      </c>
      <c r="IU509">
        <v>287937</v>
      </c>
      <c r="IV509">
        <v>11872</v>
      </c>
      <c r="IW509">
        <v>1612369</v>
      </c>
      <c r="IX509">
        <v>3136981</v>
      </c>
      <c r="IY509">
        <v>7144609</v>
      </c>
      <c r="IZ509">
        <v>0</v>
      </c>
      <c r="JA509">
        <v>0</v>
      </c>
      <c r="JB509">
        <v>523733</v>
      </c>
      <c r="JC509"/>
      <c r="JD509">
        <v>312198</v>
      </c>
      <c r="JE509">
        <v>896283</v>
      </c>
      <c r="JF509">
        <v>552277</v>
      </c>
      <c r="JG509">
        <v>1056643</v>
      </c>
      <c r="JH509">
        <v>196889</v>
      </c>
      <c r="JI509">
        <v>589920</v>
      </c>
      <c r="JJ509">
        <v>127398</v>
      </c>
      <c r="JK509">
        <v>847677</v>
      </c>
      <c r="JL509">
        <v>17296786</v>
      </c>
      <c r="JM509">
        <v>0</v>
      </c>
      <c r="JN509">
        <v>306551</v>
      </c>
      <c r="JO509">
        <v>0</v>
      </c>
      <c r="JP509">
        <v>0</v>
      </c>
      <c r="JQ509">
        <v>0</v>
      </c>
      <c r="JR509">
        <v>0</v>
      </c>
      <c r="JS509">
        <v>306551</v>
      </c>
      <c r="JT509"/>
      <c r="JU509"/>
      <c r="JV509"/>
      <c r="JW509"/>
      <c r="JX509"/>
      <c r="JY509"/>
      <c r="JZ509"/>
      <c r="KA509"/>
      <c r="KB509"/>
      <c r="KC509"/>
      <c r="KD509"/>
      <c r="KE509"/>
      <c r="KF509">
        <v>341</v>
      </c>
      <c r="KG509">
        <v>457</v>
      </c>
      <c r="KH509">
        <v>224</v>
      </c>
      <c r="KI509">
        <v>250</v>
      </c>
      <c r="KJ509">
        <v>341</v>
      </c>
      <c r="KK509">
        <v>145</v>
      </c>
      <c r="KL509">
        <v>179</v>
      </c>
      <c r="KM509">
        <v>244</v>
      </c>
      <c r="KN509">
        <v>99</v>
      </c>
      <c r="KO509">
        <v>0</v>
      </c>
      <c r="KP509">
        <v>1</v>
      </c>
      <c r="KQ509">
        <v>0</v>
      </c>
      <c r="KR509">
        <v>0</v>
      </c>
      <c r="KS509">
        <v>0</v>
      </c>
      <c r="KT509">
        <v>1</v>
      </c>
      <c r="KU509">
        <v>1</v>
      </c>
      <c r="KV509">
        <v>0</v>
      </c>
      <c r="KW509">
        <v>0</v>
      </c>
      <c r="KX509">
        <v>0</v>
      </c>
      <c r="KY509">
        <v>0</v>
      </c>
      <c r="KZ509">
        <v>0</v>
      </c>
      <c r="LA509">
        <v>0</v>
      </c>
      <c r="LB509">
        <v>0</v>
      </c>
      <c r="LC509">
        <v>0</v>
      </c>
      <c r="LD509">
        <v>1</v>
      </c>
      <c r="LE509">
        <v>0</v>
      </c>
      <c r="LF509">
        <v>0</v>
      </c>
      <c r="LG509">
        <v>0</v>
      </c>
      <c r="LH509">
        <v>0</v>
      </c>
    </row>
    <row r="510" spans="1:320" s="34" customFormat="1" ht="15" customHeight="1" x14ac:dyDescent="0.25">
      <c r="A510" s="45">
        <v>206194563</v>
      </c>
      <c r="B510" s="45" t="s">
        <v>4525</v>
      </c>
      <c r="C510" s="46">
        <v>45292</v>
      </c>
      <c r="D510" s="46">
        <v>45657</v>
      </c>
      <c r="E510" s="47">
        <v>366</v>
      </c>
      <c r="F510" s="45" t="s">
        <v>883</v>
      </c>
      <c r="G510" s="45" t="s">
        <v>884</v>
      </c>
      <c r="H510" s="45" t="s">
        <v>1030</v>
      </c>
      <c r="I510" s="45" t="s">
        <v>886</v>
      </c>
      <c r="J510" s="45" t="s">
        <v>887</v>
      </c>
      <c r="K510" s="45" t="s">
        <v>1031</v>
      </c>
      <c r="L510" s="45" t="s">
        <v>2829</v>
      </c>
      <c r="M510" s="45" t="s">
        <v>4526</v>
      </c>
      <c r="N510" s="45" t="s">
        <v>4527</v>
      </c>
      <c r="O510" s="45" t="s">
        <v>2832</v>
      </c>
      <c r="P510" s="45" t="s">
        <v>3473</v>
      </c>
      <c r="Q510" s="45" t="s">
        <v>4528</v>
      </c>
      <c r="R510" t="s">
        <v>4529</v>
      </c>
      <c r="S510" s="45" t="s">
        <v>893</v>
      </c>
      <c r="T510"/>
      <c r="U510" s="47">
        <v>208</v>
      </c>
      <c r="V510" s="47">
        <v>208</v>
      </c>
      <c r="W510" s="47" t="s">
        <v>913</v>
      </c>
      <c r="X510" s="47">
        <v>76128</v>
      </c>
      <c r="Y510" s="47">
        <v>74544</v>
      </c>
      <c r="Z510" s="48">
        <v>97.92</v>
      </c>
      <c r="AA510" s="44">
        <v>142</v>
      </c>
      <c r="AB510" s="44">
        <v>132</v>
      </c>
      <c r="AC510" s="44"/>
      <c r="AD510" s="44"/>
      <c r="AE510" s="44"/>
      <c r="AF510" s="44"/>
      <c r="AG510" s="44"/>
      <c r="AH510" s="47"/>
      <c r="AI510" s="47"/>
      <c r="AJ510">
        <v>74544</v>
      </c>
      <c r="AK510" t="s">
        <v>1171</v>
      </c>
      <c r="AL510"/>
      <c r="AM510"/>
      <c r="AN510">
        <v>74544</v>
      </c>
      <c r="AO510"/>
      <c r="AP510"/>
      <c r="AQ510"/>
      <c r="AR510" s="44"/>
      <c r="AS510" s="44"/>
      <c r="AT510" s="44"/>
      <c r="AU510" s="44">
        <v>24955904</v>
      </c>
      <c r="AV510" s="44"/>
      <c r="AW510" s="44">
        <v>-285987</v>
      </c>
      <c r="AX510" s="44">
        <v>421603</v>
      </c>
      <c r="AY510" s="44">
        <v>25663494</v>
      </c>
      <c r="AZ510" s="21">
        <v>23535260</v>
      </c>
      <c r="BA510" s="21">
        <v>2128234</v>
      </c>
      <c r="BB510" s="44"/>
      <c r="BC510" s="44"/>
      <c r="BD510" s="44"/>
      <c r="BE510" s="44">
        <v>2128234</v>
      </c>
      <c r="BF510" s="44"/>
      <c r="BG510" s="44"/>
      <c r="BH510" s="44"/>
      <c r="BI510" s="21"/>
      <c r="BJ510" s="21"/>
      <c r="BK510" s="21"/>
      <c r="BL510" s="21"/>
      <c r="BM510" s="21">
        <v>24955904</v>
      </c>
      <c r="BN510" s="21"/>
      <c r="BO510" s="21"/>
      <c r="BP510" s="21">
        <v>24955904</v>
      </c>
      <c r="BQ510" s="44"/>
      <c r="BR510" s="21"/>
      <c r="BS510" s="44"/>
      <c r="BT510" s="21"/>
      <c r="BU510" s="44"/>
      <c r="BV510" s="21"/>
      <c r="BW510" s="44"/>
      <c r="BX510" s="21"/>
      <c r="BY510" s="21"/>
      <c r="BZ510" s="21"/>
      <c r="CA510" s="44"/>
      <c r="CB510" s="44"/>
      <c r="CC510" s="44"/>
      <c r="CD510" s="44"/>
      <c r="CE510" s="44"/>
      <c r="CF510" s="44"/>
      <c r="CG510" s="44"/>
      <c r="CH510" s="44"/>
      <c r="CI510" s="21"/>
      <c r="CJ510" s="44"/>
      <c r="CK510" s="21"/>
      <c r="CL510" s="44"/>
      <c r="CM510" s="44">
        <v>0</v>
      </c>
      <c r="CN510" s="44">
        <v>0</v>
      </c>
      <c r="CO510" s="44">
        <v>0</v>
      </c>
      <c r="CP510" s="44">
        <v>0</v>
      </c>
      <c r="CQ510" s="21">
        <v>0</v>
      </c>
      <c r="CR510" s="44">
        <v>0</v>
      </c>
      <c r="CS510" s="44">
        <v>0</v>
      </c>
      <c r="CT510" s="44">
        <v>0</v>
      </c>
      <c r="CU510" s="44"/>
      <c r="CV510" s="44">
        <v>0</v>
      </c>
      <c r="CW510" s="21"/>
      <c r="CX510" s="21"/>
      <c r="CY510" s="21"/>
      <c r="CZ510" s="21"/>
      <c r="DA510" s="21"/>
      <c r="DB510" s="21"/>
      <c r="DC510" s="21"/>
      <c r="DD510" s="21"/>
      <c r="DE510" s="44"/>
      <c r="DF510" s="21"/>
      <c r="DG510" s="44"/>
      <c r="DH510" s="21"/>
      <c r="DI510" s="44"/>
      <c r="DJ510" s="44"/>
      <c r="DK510" s="44"/>
      <c r="DL510" s="44"/>
      <c r="DM510" s="21"/>
      <c r="DN510" s="44"/>
      <c r="DO510" s="44"/>
      <c r="DP510" s="44"/>
      <c r="DQ510" s="44"/>
      <c r="DR510" s="44"/>
      <c r="DS510" s="44"/>
      <c r="DT510" s="44"/>
      <c r="DU510" s="44"/>
      <c r="DV510" s="44"/>
      <c r="DW510" s="44"/>
      <c r="DX510" s="44"/>
      <c r="DY510" s="44"/>
      <c r="DZ510" s="44"/>
      <c r="EA510" s="44"/>
      <c r="EB510" s="21"/>
      <c r="EC510" s="44"/>
      <c r="ED510" s="44"/>
      <c r="EE510" s="21"/>
      <c r="EF510" s="44"/>
      <c r="EG510" s="21"/>
      <c r="EH510" s="44"/>
      <c r="EI510" s="21"/>
      <c r="EJ510" s="44"/>
      <c r="EK510" s="44"/>
      <c r="EL510" s="21"/>
      <c r="EM510" s="44"/>
      <c r="EN510" s="44"/>
      <c r="EO510" s="44">
        <v>-285987</v>
      </c>
      <c r="EP510" s="21"/>
      <c r="EQ510" s="21"/>
      <c r="ER510" s="21"/>
      <c r="ES510" s="21"/>
      <c r="ET510" s="44"/>
      <c r="EU510" s="21"/>
      <c r="EV510" s="44"/>
      <c r="EW510" s="21"/>
      <c r="EX510" s="44"/>
      <c r="EY510" s="44"/>
      <c r="EZ510" s="21"/>
      <c r="FA510" s="21"/>
      <c r="FB510" s="44"/>
      <c r="FC510" s="44"/>
      <c r="FD510" s="21"/>
      <c r="FE510" s="112"/>
      <c r="FF510" s="44"/>
      <c r="FG510" s="44">
        <v>10323438</v>
      </c>
      <c r="FH510" s="44">
        <v>3064728</v>
      </c>
      <c r="FI510" s="44">
        <v>10147094</v>
      </c>
      <c r="FJ510" s="44">
        <v>656258</v>
      </c>
      <c r="FK510" s="44"/>
      <c r="FL510" s="44"/>
      <c r="FM510" s="44">
        <v>11112254</v>
      </c>
      <c r="FN510" s="44"/>
      <c r="FO510" s="44"/>
      <c r="FP510" s="44"/>
      <c r="FQ510" s="44"/>
      <c r="FR510" s="44"/>
      <c r="FS510" s="44"/>
      <c r="FT510" s="44"/>
      <c r="FU510" s="44"/>
      <c r="FV510" s="21"/>
      <c r="FW510" s="44"/>
      <c r="FX510" s="44"/>
      <c r="FY510" s="44"/>
      <c r="FZ510" s="44"/>
      <c r="GA510" s="44"/>
      <c r="GB510" s="44"/>
      <c r="GC510" s="44"/>
      <c r="GD510" s="44">
        <v>939446</v>
      </c>
      <c r="GE510" s="44">
        <v>719776</v>
      </c>
      <c r="GF510" s="44">
        <v>463718</v>
      </c>
      <c r="GG510" s="44">
        <v>1465121</v>
      </c>
      <c r="GH510" s="44">
        <v>213080</v>
      </c>
      <c r="GI510" s="44">
        <v>1113166</v>
      </c>
      <c r="GJ510" s="44">
        <v>120625</v>
      </c>
      <c r="GK510" s="44">
        <v>4830956</v>
      </c>
      <c r="GL510" s="44">
        <v>92138</v>
      </c>
      <c r="GM510" s="44">
        <v>2250805</v>
      </c>
      <c r="GN510" s="44">
        <v>82302</v>
      </c>
      <c r="GO510" s="44">
        <v>115793</v>
      </c>
      <c r="GP510" s="44"/>
      <c r="GQ510" s="44">
        <v>16080</v>
      </c>
      <c r="GR510" s="44"/>
      <c r="GS510" s="44">
        <v>5773651</v>
      </c>
      <c r="GT510" s="44"/>
      <c r="GU510" s="21">
        <v>821377</v>
      </c>
      <c r="GV510" s="44"/>
      <c r="GW510" s="44">
        <v>39381033</v>
      </c>
      <c r="GX510" s="44"/>
      <c r="GY510" s="44">
        <v>45976061</v>
      </c>
      <c r="GZ510" s="44">
        <v>2667400</v>
      </c>
      <c r="HA510" s="44"/>
      <c r="HB510" s="44"/>
      <c r="HC510" s="44">
        <v>43308661</v>
      </c>
      <c r="HD510" s="44">
        <v>45976061</v>
      </c>
      <c r="HE510" s="21"/>
      <c r="HF510" s="21">
        <v>39381033</v>
      </c>
      <c r="HG510" s="21"/>
      <c r="HH510" s="21"/>
      <c r="HI510" s="21">
        <v>0</v>
      </c>
      <c r="HJ510" s="44"/>
      <c r="HK510" s="21">
        <v>774302</v>
      </c>
      <c r="HL510" s="21">
        <v>574437</v>
      </c>
      <c r="HM510" s="21">
        <v>1348739</v>
      </c>
      <c r="HN510" s="21">
        <v>-527362</v>
      </c>
      <c r="HO510" s="21"/>
      <c r="HP510" s="44"/>
      <c r="HQ510" s="47"/>
      <c r="HR510" s="47"/>
      <c r="HS510" s="47"/>
      <c r="HT510" s="47">
        <v>0</v>
      </c>
      <c r="HU510" s="47">
        <v>0</v>
      </c>
      <c r="HV510" s="47">
        <v>3753</v>
      </c>
      <c r="HW510" s="47">
        <v>0</v>
      </c>
      <c r="HX510" s="47">
        <v>10830</v>
      </c>
      <c r="HY510" s="47">
        <v>48054</v>
      </c>
      <c r="HZ510" s="47">
        <v>118232</v>
      </c>
      <c r="IA510" s="47">
        <v>7548</v>
      </c>
      <c r="IB510" s="47">
        <v>79027</v>
      </c>
      <c r="IC510" s="47">
        <v>4155</v>
      </c>
      <c r="ID510"/>
      <c r="IE510" s="47">
        <v>9707</v>
      </c>
      <c r="IF510"/>
      <c r="IG510" s="47"/>
      <c r="IH510" s="47"/>
      <c r="II510">
        <v>5555</v>
      </c>
      <c r="IJ510">
        <v>39139</v>
      </c>
      <c r="IK510">
        <v>1840</v>
      </c>
      <c r="IL510">
        <v>29955</v>
      </c>
      <c r="IM510">
        <v>357795</v>
      </c>
      <c r="IN510">
        <v>0</v>
      </c>
      <c r="IO510">
        <v>0</v>
      </c>
      <c r="IP510">
        <v>628</v>
      </c>
      <c r="IQ510">
        <v>3568</v>
      </c>
      <c r="IR510">
        <v>0</v>
      </c>
      <c r="IS510">
        <v>0</v>
      </c>
      <c r="IT510">
        <v>4196</v>
      </c>
      <c r="IU510">
        <v>319310</v>
      </c>
      <c r="IV510">
        <v>0</v>
      </c>
      <c r="IW510">
        <v>582095</v>
      </c>
      <c r="IX510">
        <v>1827503</v>
      </c>
      <c r="IY510">
        <v>2712250</v>
      </c>
      <c r="IZ510">
        <v>371999</v>
      </c>
      <c r="JA510">
        <v>1842607</v>
      </c>
      <c r="JB510">
        <v>163275</v>
      </c>
      <c r="JC510"/>
      <c r="JD510">
        <v>272280</v>
      </c>
      <c r="JE510"/>
      <c r="JF510"/>
      <c r="JG510"/>
      <c r="JH510">
        <v>166427</v>
      </c>
      <c r="JI510">
        <v>854021</v>
      </c>
      <c r="JJ510">
        <v>90752</v>
      </c>
      <c r="JK510">
        <v>1120919</v>
      </c>
      <c r="JL510">
        <v>10323438</v>
      </c>
      <c r="JM510">
        <v>0</v>
      </c>
      <c r="JN510">
        <v>0</v>
      </c>
      <c r="JO510">
        <v>31034</v>
      </c>
      <c r="JP510">
        <v>110117</v>
      </c>
      <c r="JQ510">
        <v>0</v>
      </c>
      <c r="JR510">
        <v>0</v>
      </c>
      <c r="JS510">
        <v>141151</v>
      </c>
      <c r="JT510"/>
      <c r="JU510"/>
      <c r="JV510"/>
      <c r="JW510"/>
      <c r="JX510"/>
      <c r="JY510"/>
      <c r="JZ510"/>
      <c r="KA510"/>
      <c r="KB510"/>
      <c r="KC510"/>
      <c r="KD510"/>
      <c r="KE510"/>
      <c r="KF510">
        <v>192</v>
      </c>
      <c r="KG510">
        <v>260</v>
      </c>
      <c r="KH510">
        <v>166</v>
      </c>
      <c r="KI510">
        <v>124</v>
      </c>
      <c r="KJ510">
        <v>176</v>
      </c>
      <c r="KK510">
        <v>112</v>
      </c>
      <c r="KL510">
        <v>62</v>
      </c>
      <c r="KM510">
        <v>92</v>
      </c>
      <c r="KN510">
        <v>53</v>
      </c>
      <c r="KO510">
        <v>1</v>
      </c>
      <c r="KP510">
        <v>0</v>
      </c>
      <c r="KQ510">
        <v>0</v>
      </c>
      <c r="KR510">
        <v>0</v>
      </c>
      <c r="KS510">
        <v>0</v>
      </c>
      <c r="KT510">
        <v>1</v>
      </c>
      <c r="KU510">
        <v>0</v>
      </c>
      <c r="KV510">
        <v>0</v>
      </c>
      <c r="KW510">
        <v>1</v>
      </c>
      <c r="KX510">
        <v>0</v>
      </c>
      <c r="KY510">
        <v>0</v>
      </c>
      <c r="KZ510">
        <v>0</v>
      </c>
      <c r="LA510">
        <v>0</v>
      </c>
      <c r="LB510">
        <v>0</v>
      </c>
      <c r="LC510">
        <v>0</v>
      </c>
      <c r="LD510">
        <v>1</v>
      </c>
      <c r="LE510">
        <v>0</v>
      </c>
      <c r="LF510">
        <v>0</v>
      </c>
      <c r="LG510">
        <v>0</v>
      </c>
      <c r="LH510">
        <v>0</v>
      </c>
    </row>
    <row r="511" spans="1:320" s="34" customFormat="1" ht="15" customHeight="1" x14ac:dyDescent="0.25">
      <c r="A511" s="45">
        <v>206194968</v>
      </c>
      <c r="B511" s="45" t="s">
        <v>4530</v>
      </c>
      <c r="C511" s="46">
        <v>45292</v>
      </c>
      <c r="D511" s="46">
        <v>45657</v>
      </c>
      <c r="E511" s="47">
        <v>366</v>
      </c>
      <c r="F511" s="45" t="s">
        <v>883</v>
      </c>
      <c r="G511" s="45" t="s">
        <v>884</v>
      </c>
      <c r="H511" s="45" t="s">
        <v>1030</v>
      </c>
      <c r="I511" s="45" t="s">
        <v>886</v>
      </c>
      <c r="J511" s="45" t="s">
        <v>887</v>
      </c>
      <c r="K511" s="45" t="s">
        <v>1031</v>
      </c>
      <c r="L511" s="45" t="s">
        <v>2709</v>
      </c>
      <c r="M511" s="45" t="s">
        <v>4531</v>
      </c>
      <c r="N511" s="45" t="s">
        <v>4532</v>
      </c>
      <c r="O511" s="45" t="s">
        <v>4533</v>
      </c>
      <c r="P511" s="45" t="s">
        <v>4534</v>
      </c>
      <c r="Q511" s="45" t="s">
        <v>4535</v>
      </c>
      <c r="R511" t="s">
        <v>2968</v>
      </c>
      <c r="S511" s="45" t="s">
        <v>893</v>
      </c>
      <c r="T511"/>
      <c r="U511" s="47">
        <v>150</v>
      </c>
      <c r="V511" s="47">
        <v>150</v>
      </c>
      <c r="W511" s="47" t="s">
        <v>913</v>
      </c>
      <c r="X511" s="47">
        <v>54900</v>
      </c>
      <c r="Y511" s="47">
        <v>52340</v>
      </c>
      <c r="Z511" s="48">
        <v>222.25</v>
      </c>
      <c r="AA511" s="44">
        <v>875</v>
      </c>
      <c r="AB511" s="44">
        <v>882</v>
      </c>
      <c r="AC511" s="44">
        <v>25655</v>
      </c>
      <c r="AD511" s="44">
        <v>1706</v>
      </c>
      <c r="AE511" s="44">
        <v>3725</v>
      </c>
      <c r="AF511" s="44">
        <v>18625</v>
      </c>
      <c r="AG511" s="44"/>
      <c r="AH511" s="47"/>
      <c r="AI511" s="47">
        <v>2278</v>
      </c>
      <c r="AJ511">
        <v>351</v>
      </c>
      <c r="AK511" t="s">
        <v>895</v>
      </c>
      <c r="AL511">
        <v>52340</v>
      </c>
      <c r="AM511"/>
      <c r="AN511"/>
      <c r="AO511"/>
      <c r="AP511"/>
      <c r="AQ511"/>
      <c r="AR511" s="44"/>
      <c r="AS511" s="44"/>
      <c r="AT511" s="44"/>
      <c r="AU511" s="44">
        <v>46150121</v>
      </c>
      <c r="AV511" s="44">
        <v>15439500</v>
      </c>
      <c r="AW511" s="44">
        <v>24793959</v>
      </c>
      <c r="AX511" s="44">
        <v>6665</v>
      </c>
      <c r="AY511" s="44">
        <v>36802327</v>
      </c>
      <c r="AZ511" s="21">
        <v>35073832</v>
      </c>
      <c r="BA511" s="21">
        <v>1728495</v>
      </c>
      <c r="BB511" s="44">
        <v>2</v>
      </c>
      <c r="BC511" s="44"/>
      <c r="BD511" s="44"/>
      <c r="BE511" s="44">
        <v>1728497</v>
      </c>
      <c r="BF511" s="44">
        <v>32068750</v>
      </c>
      <c r="BG511" s="44">
        <v>2132500</v>
      </c>
      <c r="BH511" s="44">
        <v>1676250</v>
      </c>
      <c r="BI511" s="21">
        <v>8645071</v>
      </c>
      <c r="BJ511" s="21"/>
      <c r="BK511" s="21"/>
      <c r="BL511" s="21">
        <v>1469600</v>
      </c>
      <c r="BM511" s="21">
        <v>157950</v>
      </c>
      <c r="BN511" s="21">
        <v>46150121</v>
      </c>
      <c r="BO511" s="21"/>
      <c r="BP511" s="21"/>
      <c r="BQ511" s="44"/>
      <c r="BR511" s="21"/>
      <c r="BS511" s="44"/>
      <c r="BT511" s="21"/>
      <c r="BU511" s="44"/>
      <c r="BV511" s="21"/>
      <c r="BW511" s="44">
        <v>14790288</v>
      </c>
      <c r="BX511" s="21"/>
      <c r="BY511" s="21">
        <v>563337</v>
      </c>
      <c r="BZ511" s="21"/>
      <c r="CA511" s="44">
        <v>23856</v>
      </c>
      <c r="CB511" s="44"/>
      <c r="CC511" s="44">
        <v>53510</v>
      </c>
      <c r="CD511" s="44"/>
      <c r="CE511" s="44"/>
      <c r="CF511" s="44"/>
      <c r="CG511" s="44"/>
      <c r="CH511" s="44"/>
      <c r="CI511" s="21">
        <v>8509</v>
      </c>
      <c r="CJ511" s="44"/>
      <c r="CK511" s="21"/>
      <c r="CL511" s="44"/>
      <c r="CM511" s="44">
        <v>23448</v>
      </c>
      <c r="CN511" s="44">
        <v>0</v>
      </c>
      <c r="CO511" s="44">
        <v>6969450</v>
      </c>
      <c r="CP511" s="44">
        <v>0</v>
      </c>
      <c r="CQ511" s="21">
        <v>6592690</v>
      </c>
      <c r="CR511" s="44">
        <v>655840</v>
      </c>
      <c r="CS511" s="44">
        <v>1095146</v>
      </c>
      <c r="CT511" s="44">
        <v>50683</v>
      </c>
      <c r="CU511" s="44"/>
      <c r="CV511" s="44">
        <v>52243</v>
      </c>
      <c r="CW511" s="21"/>
      <c r="CX511" s="21"/>
      <c r="CY511" s="21"/>
      <c r="CZ511" s="21"/>
      <c r="DA511" s="21"/>
      <c r="DB511" s="21"/>
      <c r="DC511" s="21"/>
      <c r="DD511" s="21"/>
      <c r="DE511" s="44"/>
      <c r="DF511" s="21"/>
      <c r="DG511" s="44"/>
      <c r="DH511" s="21"/>
      <c r="DI511" s="44"/>
      <c r="DJ511" s="44"/>
      <c r="DK511" s="44"/>
      <c r="DL511" s="44"/>
      <c r="DM511" s="21"/>
      <c r="DN511" s="44"/>
      <c r="DO511" s="44"/>
      <c r="DP511" s="44"/>
      <c r="DQ511" s="44"/>
      <c r="DR511" s="44"/>
      <c r="DS511" s="44"/>
      <c r="DT511" s="44"/>
      <c r="DU511" s="44"/>
      <c r="DV511" s="44"/>
      <c r="DW511" s="44"/>
      <c r="DX511" s="44"/>
      <c r="DY511" s="44"/>
      <c r="DZ511" s="44"/>
      <c r="EA511" s="44"/>
      <c r="EB511" s="21"/>
      <c r="EC511" s="44">
        <v>19182855</v>
      </c>
      <c r="ED511" s="44"/>
      <c r="EE511" s="21">
        <v>1688419</v>
      </c>
      <c r="EF511" s="44"/>
      <c r="EG511" s="21">
        <v>15394</v>
      </c>
      <c r="EH511" s="44"/>
      <c r="EI511" s="21">
        <v>3853805</v>
      </c>
      <c r="EJ511" s="44"/>
      <c r="EK511" s="44"/>
      <c r="EL511" s="21"/>
      <c r="EM511" s="44"/>
      <c r="EN511" s="44"/>
      <c r="EO511" s="44">
        <v>53486</v>
      </c>
      <c r="EP511" s="21"/>
      <c r="EQ511" s="21"/>
      <c r="ER511" s="21"/>
      <c r="ES511" s="21"/>
      <c r="ET511" s="44"/>
      <c r="EU511" s="21"/>
      <c r="EV511" s="44"/>
      <c r="EW511" s="21"/>
      <c r="EX511" s="44"/>
      <c r="EY511" s="44"/>
      <c r="EZ511" s="21"/>
      <c r="FA511" s="21"/>
      <c r="FB511" s="44"/>
      <c r="FC511" s="44"/>
      <c r="FD511" s="21"/>
      <c r="FE511" s="112"/>
      <c r="FF511" s="44"/>
      <c r="FG511" s="44">
        <v>15896281</v>
      </c>
      <c r="FH511" s="44">
        <v>3837373</v>
      </c>
      <c r="FI511" s="44">
        <v>15340178</v>
      </c>
      <c r="FJ511" s="44">
        <v>540126</v>
      </c>
      <c r="FK511" s="44">
        <v>12735965</v>
      </c>
      <c r="FL511" s="44"/>
      <c r="FM511" s="44"/>
      <c r="FN511" s="44"/>
      <c r="FO511" s="44"/>
      <c r="FP511" s="44"/>
      <c r="FQ511" s="44"/>
      <c r="FR511" s="44"/>
      <c r="FS511" s="44"/>
      <c r="FT511" s="44">
        <v>39354</v>
      </c>
      <c r="FU511" s="44"/>
      <c r="FV511" s="21">
        <v>1834084</v>
      </c>
      <c r="FW511" s="44">
        <v>170225</v>
      </c>
      <c r="FX511" s="44">
        <v>1552475</v>
      </c>
      <c r="FY511" s="44">
        <v>221687</v>
      </c>
      <c r="FZ511" s="44">
        <v>1078211</v>
      </c>
      <c r="GA511" s="44">
        <v>130809</v>
      </c>
      <c r="GB511" s="44"/>
      <c r="GC511" s="44">
        <v>280537</v>
      </c>
      <c r="GD511" s="44">
        <v>875815</v>
      </c>
      <c r="GE511" s="44">
        <v>971262</v>
      </c>
      <c r="GF511" s="44">
        <v>212152</v>
      </c>
      <c r="GG511" s="44">
        <v>1736659</v>
      </c>
      <c r="GH511" s="44">
        <v>465268</v>
      </c>
      <c r="GI511" s="44">
        <v>395349</v>
      </c>
      <c r="GJ511" s="44">
        <v>142560</v>
      </c>
      <c r="GK511" s="44">
        <v>8484332</v>
      </c>
      <c r="GL511" s="44">
        <v>15486</v>
      </c>
      <c r="GM511" s="44">
        <v>3116000</v>
      </c>
      <c r="GN511" s="44">
        <v>118931</v>
      </c>
      <c r="GO511" s="44">
        <v>28458</v>
      </c>
      <c r="GP511" s="44"/>
      <c r="GQ511" s="44">
        <v>20444</v>
      </c>
      <c r="GR511" s="44">
        <v>447769</v>
      </c>
      <c r="GS511" s="44">
        <v>7544173</v>
      </c>
      <c r="GT511" s="44"/>
      <c r="GU511" s="21">
        <v>212936</v>
      </c>
      <c r="GV511" s="44">
        <v>261188</v>
      </c>
      <c r="GW511" s="44"/>
      <c r="GX511" s="44"/>
      <c r="GY511" s="44">
        <v>8018297</v>
      </c>
      <c r="GZ511" s="44">
        <v>4172391</v>
      </c>
      <c r="HA511" s="44"/>
      <c r="HB511" s="44"/>
      <c r="HC511" s="44">
        <v>3845906</v>
      </c>
      <c r="HD511" s="44">
        <v>8018297</v>
      </c>
      <c r="HE511" s="21">
        <v>3726539</v>
      </c>
      <c r="HF511" s="21"/>
      <c r="HG511" s="21"/>
      <c r="HH511" s="21"/>
      <c r="HI511" s="21">
        <v>0</v>
      </c>
      <c r="HJ511" s="44"/>
      <c r="HK511" s="21">
        <v>6500</v>
      </c>
      <c r="HL511" s="21">
        <v>221922</v>
      </c>
      <c r="HM511" s="21">
        <v>228422</v>
      </c>
      <c r="HN511" s="21">
        <v>-15486</v>
      </c>
      <c r="HO511" s="21"/>
      <c r="HP511" s="44"/>
      <c r="HQ511" s="47"/>
      <c r="HR511" s="47"/>
      <c r="HS511" s="47"/>
      <c r="HT511" s="47" t="s">
        <v>1759</v>
      </c>
      <c r="HU511" s="47">
        <v>0</v>
      </c>
      <c r="HV511" s="47">
        <v>1980</v>
      </c>
      <c r="HW511" s="47">
        <v>0</v>
      </c>
      <c r="HX511" s="47">
        <v>26062</v>
      </c>
      <c r="HY511" s="47">
        <v>71444</v>
      </c>
      <c r="HZ511" s="47">
        <v>131780</v>
      </c>
      <c r="IA511" s="47">
        <v>0</v>
      </c>
      <c r="IB511" s="47">
        <v>0</v>
      </c>
      <c r="IC511" s="47">
        <v>0</v>
      </c>
      <c r="ID511">
        <v>61936</v>
      </c>
      <c r="IE511" s="47">
        <v>2264</v>
      </c>
      <c r="IF511">
        <v>30761</v>
      </c>
      <c r="IG511" s="47">
        <v>5426</v>
      </c>
      <c r="IH511" s="47">
        <v>26792</v>
      </c>
      <c r="II511">
        <v>9764</v>
      </c>
      <c r="IJ511">
        <v>13486</v>
      </c>
      <c r="IK511">
        <v>1735</v>
      </c>
      <c r="IL511">
        <v>32565</v>
      </c>
      <c r="IM511">
        <v>415995</v>
      </c>
      <c r="IN511">
        <v>0</v>
      </c>
      <c r="IO511">
        <v>141</v>
      </c>
      <c r="IP511">
        <v>2465</v>
      </c>
      <c r="IQ511">
        <v>5160</v>
      </c>
      <c r="IR511">
        <v>0</v>
      </c>
      <c r="IS511">
        <v>0</v>
      </c>
      <c r="IT511">
        <v>7766</v>
      </c>
      <c r="IU511">
        <v>210474</v>
      </c>
      <c r="IV511">
        <v>0</v>
      </c>
      <c r="IW511">
        <v>1829593</v>
      </c>
      <c r="IX511">
        <v>3405196</v>
      </c>
      <c r="IY511">
        <v>3345929</v>
      </c>
      <c r="IZ511">
        <v>0</v>
      </c>
      <c r="JA511">
        <v>0</v>
      </c>
      <c r="JB511">
        <v>0</v>
      </c>
      <c r="JC511">
        <v>3024139</v>
      </c>
      <c r="JD511">
        <v>72482</v>
      </c>
      <c r="JE511">
        <v>672378</v>
      </c>
      <c r="JF511">
        <v>104675</v>
      </c>
      <c r="JG511">
        <v>683067</v>
      </c>
      <c r="JH511">
        <v>367936</v>
      </c>
      <c r="JI511">
        <v>287248</v>
      </c>
      <c r="JJ511">
        <v>108335</v>
      </c>
      <c r="JK511">
        <v>1784829</v>
      </c>
      <c r="JL511">
        <v>15896281</v>
      </c>
      <c r="JM511">
        <v>0</v>
      </c>
      <c r="JN511">
        <v>14543</v>
      </c>
      <c r="JO511">
        <v>160524</v>
      </c>
      <c r="JP511">
        <v>197069</v>
      </c>
      <c r="JQ511">
        <v>0</v>
      </c>
      <c r="JR511">
        <v>0</v>
      </c>
      <c r="JS511">
        <v>372136</v>
      </c>
      <c r="JT511"/>
      <c r="JU511"/>
      <c r="JV511"/>
      <c r="JW511"/>
      <c r="JX511"/>
      <c r="JY511">
        <v>61936</v>
      </c>
      <c r="JZ511"/>
      <c r="KA511"/>
      <c r="KB511"/>
      <c r="KC511"/>
      <c r="KD511"/>
      <c r="KE511">
        <v>3024139</v>
      </c>
      <c r="KF511">
        <v>232</v>
      </c>
      <c r="KG511">
        <v>406</v>
      </c>
      <c r="KH511">
        <v>148</v>
      </c>
      <c r="KI511">
        <v>167</v>
      </c>
      <c r="KJ511">
        <v>316</v>
      </c>
      <c r="KK511">
        <v>97</v>
      </c>
      <c r="KL511">
        <v>76</v>
      </c>
      <c r="KM511">
        <v>147</v>
      </c>
      <c r="KN511">
        <v>42</v>
      </c>
      <c r="KO511">
        <v>1</v>
      </c>
      <c r="KP511">
        <v>0</v>
      </c>
      <c r="KQ511">
        <v>0</v>
      </c>
      <c r="KR511">
        <v>0</v>
      </c>
      <c r="KS511">
        <v>0</v>
      </c>
      <c r="KT511">
        <v>1</v>
      </c>
      <c r="KU511">
        <v>1</v>
      </c>
      <c r="KV511">
        <v>0</v>
      </c>
      <c r="KW511">
        <v>0</v>
      </c>
      <c r="KX511">
        <v>0</v>
      </c>
      <c r="KY511">
        <v>0</v>
      </c>
      <c r="KZ511">
        <v>0</v>
      </c>
      <c r="LA511">
        <v>0</v>
      </c>
      <c r="LB511">
        <v>0</v>
      </c>
      <c r="LC511">
        <v>0</v>
      </c>
      <c r="LD511">
        <v>1</v>
      </c>
      <c r="LE511">
        <v>0</v>
      </c>
      <c r="LF511">
        <v>0</v>
      </c>
      <c r="LG511">
        <v>0</v>
      </c>
      <c r="LH511">
        <v>0</v>
      </c>
    </row>
    <row r="512" spans="1:320" s="34" customFormat="1" ht="15" customHeight="1" x14ac:dyDescent="0.25">
      <c r="A512" s="45">
        <v>206196063</v>
      </c>
      <c r="B512" s="45" t="s">
        <v>4536</v>
      </c>
      <c r="C512" s="46">
        <v>45383</v>
      </c>
      <c r="D512" s="46">
        <v>45657</v>
      </c>
      <c r="E512" s="47">
        <v>275</v>
      </c>
      <c r="F512" s="45" t="s">
        <v>883</v>
      </c>
      <c r="G512" s="45" t="s">
        <v>884</v>
      </c>
      <c r="H512" s="45" t="s">
        <v>1030</v>
      </c>
      <c r="I512" s="45" t="s">
        <v>886</v>
      </c>
      <c r="J512" s="45" t="s">
        <v>887</v>
      </c>
      <c r="K512" s="45" t="s">
        <v>1031</v>
      </c>
      <c r="L512" s="45" t="s">
        <v>3100</v>
      </c>
      <c r="M512" s="45" t="s">
        <v>1282</v>
      </c>
      <c r="N512" s="45" t="s">
        <v>1283</v>
      </c>
      <c r="O512" s="45" t="s">
        <v>1284</v>
      </c>
      <c r="P512" s="45" t="s">
        <v>4158</v>
      </c>
      <c r="Q512" s="45" t="s">
        <v>4537</v>
      </c>
      <c r="R512" t="s">
        <v>4538</v>
      </c>
      <c r="S512" s="45" t="s">
        <v>893</v>
      </c>
      <c r="T512" t="s">
        <v>2391</v>
      </c>
      <c r="U512" s="47">
        <v>45</v>
      </c>
      <c r="V512" s="47">
        <v>45</v>
      </c>
      <c r="W512" s="47" t="s">
        <v>1728</v>
      </c>
      <c r="X512" s="47">
        <v>12375</v>
      </c>
      <c r="Y512" s="47">
        <v>9520</v>
      </c>
      <c r="Z512" s="48">
        <v>134.75</v>
      </c>
      <c r="AA512" s="44">
        <v>392</v>
      </c>
      <c r="AB512" s="44">
        <v>306</v>
      </c>
      <c r="AC512" s="44">
        <v>2421</v>
      </c>
      <c r="AD512" s="44">
        <v>5383</v>
      </c>
      <c r="AE512" s="44"/>
      <c r="AF512" s="44"/>
      <c r="AG512" s="44"/>
      <c r="AH512" s="47"/>
      <c r="AI512" s="47">
        <v>1716</v>
      </c>
      <c r="AJ512"/>
      <c r="AK512" t="s">
        <v>895</v>
      </c>
      <c r="AL512">
        <v>9520</v>
      </c>
      <c r="AM512"/>
      <c r="AN512"/>
      <c r="AO512"/>
      <c r="AP512"/>
      <c r="AQ512"/>
      <c r="AR512" s="44"/>
      <c r="AS512" s="44"/>
      <c r="AT512" s="44"/>
      <c r="AU512" s="44">
        <v>3022205</v>
      </c>
      <c r="AV512" s="44">
        <v>2036527</v>
      </c>
      <c r="AW512" s="44">
        <v>617238</v>
      </c>
      <c r="AX512" s="44">
        <v>20</v>
      </c>
      <c r="AY512" s="44">
        <v>4441514</v>
      </c>
      <c r="AZ512" s="21">
        <v>5411300</v>
      </c>
      <c r="BA512" s="21">
        <v>-969786</v>
      </c>
      <c r="BB512" s="44">
        <v>-2</v>
      </c>
      <c r="BC512" s="44">
        <v>800</v>
      </c>
      <c r="BD512" s="44"/>
      <c r="BE512" s="44">
        <v>-970588</v>
      </c>
      <c r="BF512" s="44">
        <v>768567</v>
      </c>
      <c r="BG512" s="44">
        <v>1708879</v>
      </c>
      <c r="BH512" s="44"/>
      <c r="BI512" s="21"/>
      <c r="BJ512" s="21"/>
      <c r="BK512" s="21"/>
      <c r="BL512" s="21">
        <v>544759</v>
      </c>
      <c r="BM512" s="21"/>
      <c r="BN512" s="21">
        <v>3022205</v>
      </c>
      <c r="BO512" s="21"/>
      <c r="BP512" s="21"/>
      <c r="BQ512" s="44"/>
      <c r="BR512" s="21"/>
      <c r="BS512" s="44"/>
      <c r="BT512" s="21"/>
      <c r="BU512" s="44"/>
      <c r="BV512" s="21"/>
      <c r="BW512" s="44">
        <v>517902</v>
      </c>
      <c r="BX512" s="21"/>
      <c r="BY512" s="21">
        <v>1151536</v>
      </c>
      <c r="BZ512" s="21"/>
      <c r="CA512" s="44"/>
      <c r="CB512" s="44"/>
      <c r="CC512" s="44"/>
      <c r="CD512" s="44"/>
      <c r="CE512" s="44"/>
      <c r="CF512" s="44"/>
      <c r="CG512" s="44"/>
      <c r="CH512" s="44"/>
      <c r="CI512" s="21">
        <v>367089</v>
      </c>
      <c r="CJ512" s="44"/>
      <c r="CK512" s="21"/>
      <c r="CL512" s="44"/>
      <c r="CM512" s="44">
        <v>6705</v>
      </c>
      <c r="CN512" s="44">
        <v>0</v>
      </c>
      <c r="CO512" s="44">
        <v>661085</v>
      </c>
      <c r="CP512" s="44">
        <v>0</v>
      </c>
      <c r="CQ512" s="21">
        <v>716080</v>
      </c>
      <c r="CR512" s="44">
        <v>150350</v>
      </c>
      <c r="CS512" s="44">
        <v>454499</v>
      </c>
      <c r="CT512" s="44">
        <v>23421</v>
      </c>
      <c r="CU512" s="44"/>
      <c r="CV512" s="44">
        <v>24387</v>
      </c>
      <c r="CW512" s="21"/>
      <c r="CX512" s="21"/>
      <c r="CY512" s="21"/>
      <c r="CZ512" s="21"/>
      <c r="DA512" s="21"/>
      <c r="DB512" s="21"/>
      <c r="DC512" s="21"/>
      <c r="DD512" s="21"/>
      <c r="DE512" s="44"/>
      <c r="DF512" s="21"/>
      <c r="DG512" s="44"/>
      <c r="DH512" s="21"/>
      <c r="DI512" s="44"/>
      <c r="DJ512" s="44"/>
      <c r="DK512" s="44"/>
      <c r="DL512" s="44"/>
      <c r="DM512" s="21"/>
      <c r="DN512" s="44"/>
      <c r="DO512" s="44"/>
      <c r="DP512" s="44"/>
      <c r="DQ512" s="44"/>
      <c r="DR512" s="44"/>
      <c r="DS512" s="44"/>
      <c r="DT512" s="44"/>
      <c r="DU512" s="44"/>
      <c r="DV512" s="44"/>
      <c r="DW512" s="44"/>
      <c r="DX512" s="44"/>
      <c r="DY512" s="44"/>
      <c r="DZ512" s="44"/>
      <c r="EA512" s="44"/>
      <c r="EB512" s="21"/>
      <c r="EC512" s="44">
        <v>-74541</v>
      </c>
      <c r="ED512" s="44"/>
      <c r="EE512" s="21">
        <v>691779</v>
      </c>
      <c r="EF512" s="44"/>
      <c r="EG512" s="21"/>
      <c r="EH512" s="44"/>
      <c r="EI512" s="21"/>
      <c r="EJ512" s="44"/>
      <c r="EK512" s="44"/>
      <c r="EL512" s="21"/>
      <c r="EM512" s="44"/>
      <c r="EN512" s="44"/>
      <c r="EO512" s="44"/>
      <c r="EP512" s="21"/>
      <c r="EQ512" s="21"/>
      <c r="ER512" s="21"/>
      <c r="ES512" s="21"/>
      <c r="ET512" s="44"/>
      <c r="EU512" s="21"/>
      <c r="EV512" s="44"/>
      <c r="EW512" s="21"/>
      <c r="EX512" s="44"/>
      <c r="EY512" s="44"/>
      <c r="EZ512" s="21"/>
      <c r="FA512" s="21"/>
      <c r="FB512" s="44"/>
      <c r="FC512" s="44"/>
      <c r="FD512" s="21"/>
      <c r="FE512" s="112"/>
      <c r="FF512" s="44"/>
      <c r="FG512" s="44">
        <v>2714063</v>
      </c>
      <c r="FH512" s="44">
        <v>572314</v>
      </c>
      <c r="FI512" s="44">
        <v>2124923</v>
      </c>
      <c r="FJ512" s="44">
        <v>67929</v>
      </c>
      <c r="FK512" s="44">
        <v>2007438</v>
      </c>
      <c r="FL512" s="44"/>
      <c r="FM512" s="44"/>
      <c r="FN512" s="44"/>
      <c r="FO512" s="44"/>
      <c r="FP512" s="44"/>
      <c r="FQ512" s="44"/>
      <c r="FR512" s="44"/>
      <c r="FS512" s="44"/>
      <c r="FT512" s="44">
        <v>31790</v>
      </c>
      <c r="FU512" s="44"/>
      <c r="FV512" s="21">
        <v>265891</v>
      </c>
      <c r="FW512" s="44"/>
      <c r="FX512" s="44">
        <v>126240</v>
      </c>
      <c r="FY512" s="44">
        <v>37332</v>
      </c>
      <c r="FZ512" s="44">
        <v>246485</v>
      </c>
      <c r="GA512" s="44">
        <v>35653</v>
      </c>
      <c r="GB512" s="44"/>
      <c r="GC512" s="44">
        <v>16956</v>
      </c>
      <c r="GD512" s="44">
        <v>231626</v>
      </c>
      <c r="GE512" s="44">
        <v>79937</v>
      </c>
      <c r="GF512" s="44">
        <v>13867</v>
      </c>
      <c r="GG512" s="44">
        <v>309195</v>
      </c>
      <c r="GH512" s="44">
        <v>44794</v>
      </c>
      <c r="GI512" s="44">
        <v>93645</v>
      </c>
      <c r="GJ512" s="44"/>
      <c r="GK512" s="44">
        <v>1244556</v>
      </c>
      <c r="GL512" s="44"/>
      <c r="GM512" s="44">
        <v>270000</v>
      </c>
      <c r="GN512" s="44">
        <v>78728</v>
      </c>
      <c r="GO512" s="44">
        <v>23853</v>
      </c>
      <c r="GP512" s="44"/>
      <c r="GQ512" s="44"/>
      <c r="GR512" s="44">
        <v>253314</v>
      </c>
      <c r="GS512" s="44">
        <v>1557626</v>
      </c>
      <c r="GT512" s="44"/>
      <c r="GU512" s="21">
        <v>186220</v>
      </c>
      <c r="GV512" s="44"/>
      <c r="GW512" s="44"/>
      <c r="GX512" s="44"/>
      <c r="GY512" s="44">
        <v>1743846</v>
      </c>
      <c r="GZ512" s="44">
        <v>2713738</v>
      </c>
      <c r="HA512" s="44"/>
      <c r="HB512" s="44">
        <v>696</v>
      </c>
      <c r="HC512" s="44">
        <v>-970588</v>
      </c>
      <c r="HD512" s="44">
        <v>1743846</v>
      </c>
      <c r="HE512" s="21"/>
      <c r="HF512" s="21"/>
      <c r="HG512" s="21">
        <v>2228436</v>
      </c>
      <c r="HH512" s="21"/>
      <c r="HI512" s="21">
        <v>0</v>
      </c>
      <c r="HJ512" s="44"/>
      <c r="HK512" s="21">
        <v>175269</v>
      </c>
      <c r="HL512" s="21">
        <v>16516</v>
      </c>
      <c r="HM512" s="21">
        <v>191785</v>
      </c>
      <c r="HN512" s="21">
        <v>-5565</v>
      </c>
      <c r="HO512" s="21"/>
      <c r="HP512" s="44"/>
      <c r="HQ512" s="47"/>
      <c r="HR512" s="47">
        <v>696</v>
      </c>
      <c r="HS512" s="47"/>
      <c r="HT512" s="47" t="s">
        <v>2600</v>
      </c>
      <c r="HU512" s="47">
        <v>379923.32000000007</v>
      </c>
      <c r="HV512" s="47">
        <v>1517</v>
      </c>
      <c r="HW512" s="47">
        <v>0</v>
      </c>
      <c r="HX512" s="47">
        <v>3548</v>
      </c>
      <c r="HY512" s="47">
        <v>12400</v>
      </c>
      <c r="HZ512" s="47">
        <v>21209</v>
      </c>
      <c r="IA512" s="47">
        <v>0</v>
      </c>
      <c r="IB512" s="47">
        <v>0</v>
      </c>
      <c r="IC512" s="47">
        <v>1347</v>
      </c>
      <c r="ID512">
        <v>7077</v>
      </c>
      <c r="IE512" s="47">
        <v>1472</v>
      </c>
      <c r="IF512">
        <v>2319</v>
      </c>
      <c r="IG512" s="47">
        <v>453</v>
      </c>
      <c r="IH512" s="47">
        <v>6030</v>
      </c>
      <c r="II512">
        <v>763</v>
      </c>
      <c r="IJ512">
        <v>3503</v>
      </c>
      <c r="IK512"/>
      <c r="IL512">
        <v>8263</v>
      </c>
      <c r="IM512">
        <v>69901</v>
      </c>
      <c r="IN512">
        <v>0</v>
      </c>
      <c r="IO512">
        <v>0</v>
      </c>
      <c r="IP512">
        <v>0</v>
      </c>
      <c r="IQ512">
        <v>0</v>
      </c>
      <c r="IR512">
        <v>0</v>
      </c>
      <c r="IS512">
        <v>0</v>
      </c>
      <c r="IT512">
        <v>0</v>
      </c>
      <c r="IU512">
        <v>113073</v>
      </c>
      <c r="IV512">
        <v>0</v>
      </c>
      <c r="IW512">
        <v>214810</v>
      </c>
      <c r="IX512">
        <v>575841</v>
      </c>
      <c r="IY512">
        <v>581250</v>
      </c>
      <c r="IZ512">
        <v>0</v>
      </c>
      <c r="JA512">
        <v>0</v>
      </c>
      <c r="JB512">
        <v>62263</v>
      </c>
      <c r="JC512">
        <v>369977</v>
      </c>
      <c r="JD512">
        <v>56663</v>
      </c>
      <c r="JE512">
        <v>48887</v>
      </c>
      <c r="JF512">
        <v>9728</v>
      </c>
      <c r="JG512">
        <v>165778</v>
      </c>
      <c r="JH512">
        <v>31513</v>
      </c>
      <c r="JI512">
        <v>77337</v>
      </c>
      <c r="JJ512"/>
      <c r="JK512">
        <v>406943</v>
      </c>
      <c r="JL512">
        <v>2714063</v>
      </c>
      <c r="JM512">
        <v>0</v>
      </c>
      <c r="JN512">
        <v>0</v>
      </c>
      <c r="JO512">
        <v>0</v>
      </c>
      <c r="JP512">
        <v>0</v>
      </c>
      <c r="JQ512">
        <v>0</v>
      </c>
      <c r="JR512">
        <v>0</v>
      </c>
      <c r="JS512">
        <v>0</v>
      </c>
      <c r="JT512"/>
      <c r="JU512"/>
      <c r="JV512"/>
      <c r="JW512"/>
      <c r="JX512"/>
      <c r="JY512">
        <v>7077</v>
      </c>
      <c r="JZ512"/>
      <c r="KA512"/>
      <c r="KB512"/>
      <c r="KC512"/>
      <c r="KD512"/>
      <c r="KE512">
        <v>369977</v>
      </c>
      <c r="KF512">
        <v>91</v>
      </c>
      <c r="KG512">
        <v>149</v>
      </c>
      <c r="KH512">
        <v>43</v>
      </c>
      <c r="KI512">
        <v>56</v>
      </c>
      <c r="KJ512">
        <v>101</v>
      </c>
      <c r="KK512">
        <v>27</v>
      </c>
      <c r="KL512">
        <v>32</v>
      </c>
      <c r="KM512">
        <v>49</v>
      </c>
      <c r="KN512">
        <v>15</v>
      </c>
      <c r="KO512">
        <v>1</v>
      </c>
      <c r="KP512">
        <v>0</v>
      </c>
      <c r="KQ512">
        <v>0</v>
      </c>
      <c r="KR512">
        <v>1</v>
      </c>
      <c r="KS512">
        <v>0</v>
      </c>
      <c r="KT512">
        <v>0</v>
      </c>
      <c r="KU512">
        <v>1</v>
      </c>
      <c r="KV512">
        <v>0</v>
      </c>
      <c r="KW512">
        <v>0</v>
      </c>
      <c r="KX512">
        <v>0</v>
      </c>
      <c r="KY512">
        <v>0</v>
      </c>
      <c r="KZ512">
        <v>0</v>
      </c>
      <c r="LA512">
        <v>0</v>
      </c>
      <c r="LB512">
        <v>0</v>
      </c>
      <c r="LC512">
        <v>0</v>
      </c>
      <c r="LD512">
        <v>1</v>
      </c>
      <c r="LE512">
        <v>0</v>
      </c>
      <c r="LF512">
        <v>0</v>
      </c>
      <c r="LG512">
        <v>0</v>
      </c>
      <c r="LH512">
        <v>0</v>
      </c>
    </row>
    <row r="513" spans="1:320" s="34" customFormat="1" ht="15" customHeight="1" x14ac:dyDescent="0.25">
      <c r="A513" s="45">
        <v>206196069</v>
      </c>
      <c r="B513" s="45" t="s">
        <v>4539</v>
      </c>
      <c r="C513" s="46">
        <v>45292</v>
      </c>
      <c r="D513" s="46">
        <v>45657</v>
      </c>
      <c r="E513" s="47">
        <v>366</v>
      </c>
      <c r="F513" s="45" t="s">
        <v>883</v>
      </c>
      <c r="G513" s="45" t="s">
        <v>884</v>
      </c>
      <c r="H513" s="45" t="s">
        <v>1030</v>
      </c>
      <c r="I513" s="45" t="s">
        <v>886</v>
      </c>
      <c r="J513" s="45" t="s">
        <v>887</v>
      </c>
      <c r="K513" s="45" t="s">
        <v>1031</v>
      </c>
      <c r="L513" s="45" t="s">
        <v>2528</v>
      </c>
      <c r="M513" s="45" t="s">
        <v>4540</v>
      </c>
      <c r="N513" s="45" t="s">
        <v>4541</v>
      </c>
      <c r="O513" s="45" t="s">
        <v>2862</v>
      </c>
      <c r="P513" s="45" t="s">
        <v>4185</v>
      </c>
      <c r="Q513" s="45" t="s">
        <v>4542</v>
      </c>
      <c r="R513" t="s">
        <v>4543</v>
      </c>
      <c r="S513" s="45" t="s">
        <v>893</v>
      </c>
      <c r="T513" t="s">
        <v>4010</v>
      </c>
      <c r="U513" s="47">
        <v>133</v>
      </c>
      <c r="V513" s="47">
        <v>133</v>
      </c>
      <c r="W513" s="47" t="s">
        <v>913</v>
      </c>
      <c r="X513" s="47">
        <v>48678</v>
      </c>
      <c r="Y513" s="47">
        <v>43594</v>
      </c>
      <c r="Z513" s="48">
        <v>215.64</v>
      </c>
      <c r="AA513" s="44">
        <v>215</v>
      </c>
      <c r="AB513" s="44">
        <v>263</v>
      </c>
      <c r="AC513" s="44">
        <v>4021</v>
      </c>
      <c r="AD513" s="44">
        <v>446</v>
      </c>
      <c r="AE513" s="44">
        <v>2772</v>
      </c>
      <c r="AF513" s="44">
        <v>30466</v>
      </c>
      <c r="AG513" s="44"/>
      <c r="AH513" s="47">
        <v>2429</v>
      </c>
      <c r="AI513" s="47">
        <v>343</v>
      </c>
      <c r="AJ513">
        <v>3117</v>
      </c>
      <c r="AK513" t="s">
        <v>895</v>
      </c>
      <c r="AL513">
        <v>43594</v>
      </c>
      <c r="AM513"/>
      <c r="AN513"/>
      <c r="AO513"/>
      <c r="AP513"/>
      <c r="AQ513"/>
      <c r="AR513" s="44"/>
      <c r="AS513" s="44"/>
      <c r="AT513" s="44"/>
      <c r="AU513" s="44">
        <v>14909148</v>
      </c>
      <c r="AV513" s="44">
        <v>2189924</v>
      </c>
      <c r="AW513" s="44">
        <v>-342664</v>
      </c>
      <c r="AX513" s="44">
        <v>30490</v>
      </c>
      <c r="AY513" s="44">
        <v>17472226</v>
      </c>
      <c r="AZ513" s="21">
        <v>21273130</v>
      </c>
      <c r="BA513" s="21">
        <v>-3800904</v>
      </c>
      <c r="BB513" s="44">
        <v>3674648</v>
      </c>
      <c r="BC513" s="44"/>
      <c r="BD513" s="44"/>
      <c r="BE513" s="44">
        <v>-126256</v>
      </c>
      <c r="BF513" s="44">
        <v>1375182</v>
      </c>
      <c r="BG513" s="44">
        <v>152532</v>
      </c>
      <c r="BH513" s="44">
        <v>948024</v>
      </c>
      <c r="BI513" s="21">
        <v>10419372</v>
      </c>
      <c r="BJ513" s="21"/>
      <c r="BK513" s="21">
        <v>830718</v>
      </c>
      <c r="BL513" s="21">
        <v>117306</v>
      </c>
      <c r="BM513" s="21">
        <v>1066014</v>
      </c>
      <c r="BN513" s="21">
        <v>14909148</v>
      </c>
      <c r="BO513" s="21"/>
      <c r="BP513" s="21"/>
      <c r="BQ513" s="44"/>
      <c r="BR513" s="21"/>
      <c r="BS513" s="44"/>
      <c r="BT513" s="21"/>
      <c r="BU513" s="44"/>
      <c r="BV513" s="21"/>
      <c r="BW513" s="44">
        <v>1360200</v>
      </c>
      <c r="BX513" s="21"/>
      <c r="BY513" s="21"/>
      <c r="BZ513" s="21"/>
      <c r="CA513" s="44">
        <v>11093</v>
      </c>
      <c r="CB513" s="44"/>
      <c r="CC513" s="44">
        <v>57890</v>
      </c>
      <c r="CD513" s="44"/>
      <c r="CE513" s="44"/>
      <c r="CF513" s="44"/>
      <c r="CG513" s="44">
        <v>758602</v>
      </c>
      <c r="CH513" s="44"/>
      <c r="CI513" s="21">
        <v>1284</v>
      </c>
      <c r="CJ513" s="44"/>
      <c r="CK513" s="21">
        <v>855</v>
      </c>
      <c r="CL513" s="44"/>
      <c r="CM513" s="44">
        <v>12720</v>
      </c>
      <c r="CN513" s="44">
        <v>0</v>
      </c>
      <c r="CO513" s="44">
        <v>980985</v>
      </c>
      <c r="CP513" s="44">
        <v>217</v>
      </c>
      <c r="CQ513" s="21">
        <v>787920</v>
      </c>
      <c r="CR513" s="44">
        <v>105900</v>
      </c>
      <c r="CS513" s="44">
        <v>225165</v>
      </c>
      <c r="CT513" s="44">
        <v>38543</v>
      </c>
      <c r="CU513" s="44"/>
      <c r="CV513" s="44">
        <v>38474</v>
      </c>
      <c r="CW513" s="21"/>
      <c r="CX513" s="21"/>
      <c r="CY513" s="21"/>
      <c r="CZ513" s="21"/>
      <c r="DA513" s="21"/>
      <c r="DB513" s="21"/>
      <c r="DC513" s="21"/>
      <c r="DD513" s="21"/>
      <c r="DE513" s="44"/>
      <c r="DF513" s="21"/>
      <c r="DG513" s="44"/>
      <c r="DH513" s="21"/>
      <c r="DI513" s="44"/>
      <c r="DJ513" s="44"/>
      <c r="DK513" s="44"/>
      <c r="DL513" s="44"/>
      <c r="DM513" s="21"/>
      <c r="DN513" s="44"/>
      <c r="DO513" s="44"/>
      <c r="DP513" s="44"/>
      <c r="DQ513" s="44"/>
      <c r="DR513" s="44"/>
      <c r="DS513" s="44"/>
      <c r="DT513" s="44"/>
      <c r="DU513" s="44"/>
      <c r="DV513" s="44"/>
      <c r="DW513" s="44"/>
      <c r="DX513" s="44"/>
      <c r="DY513" s="44">
        <v>3443</v>
      </c>
      <c r="DZ513" s="44"/>
      <c r="EA513" s="44"/>
      <c r="EB513" s="21"/>
      <c r="EC513" s="44">
        <v>-995772</v>
      </c>
      <c r="ED513" s="44"/>
      <c r="EE513" s="21"/>
      <c r="EF513" s="44"/>
      <c r="EG513" s="21">
        <v>-23454</v>
      </c>
      <c r="EH513" s="44"/>
      <c r="EI513" s="21">
        <v>562302</v>
      </c>
      <c r="EJ513" s="44"/>
      <c r="EK513" s="44"/>
      <c r="EL513" s="21"/>
      <c r="EM513" s="44">
        <v>62274</v>
      </c>
      <c r="EN513" s="44"/>
      <c r="EO513" s="44">
        <v>48543</v>
      </c>
      <c r="EP513" s="21"/>
      <c r="EQ513" s="21"/>
      <c r="ER513" s="21"/>
      <c r="ES513" s="21"/>
      <c r="ET513" s="44"/>
      <c r="EU513" s="21"/>
      <c r="EV513" s="44"/>
      <c r="EW513" s="21"/>
      <c r="EX513" s="44"/>
      <c r="EY513" s="44"/>
      <c r="EZ513" s="21"/>
      <c r="FA513" s="21"/>
      <c r="FB513" s="44"/>
      <c r="FC513" s="44"/>
      <c r="FD513" s="21"/>
      <c r="FE513" s="112"/>
      <c r="FF513" s="44"/>
      <c r="FG513" s="44">
        <v>8056793</v>
      </c>
      <c r="FH513" s="44">
        <v>1487751</v>
      </c>
      <c r="FI513" s="44">
        <v>11728586</v>
      </c>
      <c r="FJ513" s="44">
        <v>193262</v>
      </c>
      <c r="FK513" s="44">
        <v>7375651</v>
      </c>
      <c r="FL513" s="44"/>
      <c r="FM513" s="44"/>
      <c r="FN513" s="44"/>
      <c r="FO513" s="44"/>
      <c r="FP513" s="44"/>
      <c r="FQ513" s="44"/>
      <c r="FR513" s="44"/>
      <c r="FS513" s="44"/>
      <c r="FT513" s="44">
        <v>10926</v>
      </c>
      <c r="FU513" s="44">
        <v>7057</v>
      </c>
      <c r="FV513" s="21">
        <v>504181</v>
      </c>
      <c r="FW513" s="44"/>
      <c r="FX513" s="44">
        <v>437999</v>
      </c>
      <c r="FY513" s="44">
        <v>46106</v>
      </c>
      <c r="FZ513" s="44">
        <v>225251</v>
      </c>
      <c r="GA513" s="44">
        <v>34948</v>
      </c>
      <c r="GB513" s="44"/>
      <c r="GC513" s="44">
        <v>38463</v>
      </c>
      <c r="GD513" s="44">
        <v>994163</v>
      </c>
      <c r="GE513" s="44">
        <v>386603</v>
      </c>
      <c r="GF513" s="44">
        <v>241173</v>
      </c>
      <c r="GG513" s="44">
        <v>1031939</v>
      </c>
      <c r="GH513" s="44">
        <v>118841</v>
      </c>
      <c r="GI513" s="44">
        <v>309622</v>
      </c>
      <c r="GJ513" s="44">
        <v>77717</v>
      </c>
      <c r="GK513" s="44">
        <v>4830692</v>
      </c>
      <c r="GL513" s="44">
        <v>813626</v>
      </c>
      <c r="GM513" s="44">
        <v>2035144</v>
      </c>
      <c r="GN513" s="44">
        <v>144932</v>
      </c>
      <c r="GO513" s="44">
        <v>80023</v>
      </c>
      <c r="GP513" s="44"/>
      <c r="GQ513" s="44">
        <v>203578</v>
      </c>
      <c r="GR513" s="44">
        <v>1324495</v>
      </c>
      <c r="GS513" s="44">
        <v>6551146</v>
      </c>
      <c r="GT513" s="44"/>
      <c r="GU513" s="21">
        <v>246988</v>
      </c>
      <c r="GV513" s="44">
        <v>849</v>
      </c>
      <c r="GW513" s="44">
        <v>327445</v>
      </c>
      <c r="GX513" s="44">
        <v>26391060</v>
      </c>
      <c r="GY513" s="44">
        <v>33517488</v>
      </c>
      <c r="GZ513" s="44">
        <v>24053552</v>
      </c>
      <c r="HA513" s="44"/>
      <c r="HB513" s="44">
        <v>11655942</v>
      </c>
      <c r="HC513" s="44">
        <v>-2192006</v>
      </c>
      <c r="HD513" s="44">
        <v>33517488</v>
      </c>
      <c r="HE513" s="21"/>
      <c r="HF513" s="21">
        <v>327445</v>
      </c>
      <c r="HG513" s="21">
        <v>7703046</v>
      </c>
      <c r="HH513" s="21"/>
      <c r="HI513" s="21">
        <v>0</v>
      </c>
      <c r="HJ513" s="44"/>
      <c r="HK513" s="21">
        <v>507717</v>
      </c>
      <c r="HL513" s="21">
        <v>990066</v>
      </c>
      <c r="HM513" s="21">
        <v>1497783</v>
      </c>
      <c r="HN513" s="21">
        <v>-1250795</v>
      </c>
      <c r="HO513" s="21"/>
      <c r="HP513" s="44">
        <v>12228643</v>
      </c>
      <c r="HQ513" s="47"/>
      <c r="HR513" s="47">
        <v>12541301</v>
      </c>
      <c r="HS513" s="47">
        <v>-885359</v>
      </c>
      <c r="HT513" s="47" t="s">
        <v>2083</v>
      </c>
      <c r="HU513" s="47">
        <v>4089103.8400000003</v>
      </c>
      <c r="HV513" s="47">
        <v>1809</v>
      </c>
      <c r="HW513" s="47">
        <v>0</v>
      </c>
      <c r="HX513" s="47">
        <v>11116</v>
      </c>
      <c r="HY513" s="47">
        <v>43052</v>
      </c>
      <c r="HZ513" s="47">
        <v>109619</v>
      </c>
      <c r="IA513" s="47">
        <v>622</v>
      </c>
      <c r="IB513" s="47">
        <v>0</v>
      </c>
      <c r="IC513" s="47">
        <v>10154</v>
      </c>
      <c r="ID513"/>
      <c r="IE513" s="47">
        <v>5689</v>
      </c>
      <c r="IF513"/>
      <c r="IG513" s="47"/>
      <c r="IH513" s="47">
        <v>24788</v>
      </c>
      <c r="II513">
        <v>3132</v>
      </c>
      <c r="IJ513">
        <v>13075</v>
      </c>
      <c r="IK513">
        <v>1390</v>
      </c>
      <c r="IL513">
        <v>27283</v>
      </c>
      <c r="IM513">
        <v>251729</v>
      </c>
      <c r="IN513">
        <v>0</v>
      </c>
      <c r="IO513">
        <v>0</v>
      </c>
      <c r="IP513">
        <v>0</v>
      </c>
      <c r="IQ513">
        <v>0</v>
      </c>
      <c r="IR513">
        <v>0</v>
      </c>
      <c r="IS513">
        <v>0</v>
      </c>
      <c r="IT513">
        <v>0</v>
      </c>
      <c r="IU513">
        <v>170169</v>
      </c>
      <c r="IV513">
        <v>0</v>
      </c>
      <c r="IW513">
        <v>703967</v>
      </c>
      <c r="IX513">
        <v>1845565</v>
      </c>
      <c r="IY513">
        <v>2732133</v>
      </c>
      <c r="IZ513">
        <v>20714</v>
      </c>
      <c r="JA513">
        <v>0</v>
      </c>
      <c r="JB513">
        <v>439975</v>
      </c>
      <c r="JC513"/>
      <c r="JD513">
        <v>203466</v>
      </c>
      <c r="JE513"/>
      <c r="JF513"/>
      <c r="JG513">
        <v>532486</v>
      </c>
      <c r="JH513">
        <v>93828</v>
      </c>
      <c r="JI513">
        <v>248199</v>
      </c>
      <c r="JJ513">
        <v>66747</v>
      </c>
      <c r="JK513">
        <v>999544</v>
      </c>
      <c r="JL513">
        <v>8056793</v>
      </c>
      <c r="JM513">
        <v>0</v>
      </c>
      <c r="JN513">
        <v>0</v>
      </c>
      <c r="JO513">
        <v>0</v>
      </c>
      <c r="JP513">
        <v>0</v>
      </c>
      <c r="JQ513">
        <v>0</v>
      </c>
      <c r="JR513">
        <v>0</v>
      </c>
      <c r="JS513">
        <v>0</v>
      </c>
      <c r="JT513"/>
      <c r="JU513"/>
      <c r="JV513"/>
      <c r="JW513"/>
      <c r="JX513"/>
      <c r="JY513"/>
      <c r="JZ513"/>
      <c r="KA513"/>
      <c r="KB513"/>
      <c r="KC513"/>
      <c r="KD513"/>
      <c r="KE513"/>
      <c r="KF513">
        <v>165</v>
      </c>
      <c r="KG513">
        <v>280</v>
      </c>
      <c r="KH513">
        <v>102</v>
      </c>
      <c r="KI513">
        <v>119</v>
      </c>
      <c r="KJ513">
        <v>202</v>
      </c>
      <c r="KK513">
        <v>73</v>
      </c>
      <c r="KL513">
        <v>74</v>
      </c>
      <c r="KM513">
        <v>111</v>
      </c>
      <c r="KN513">
        <v>53</v>
      </c>
      <c r="KO513">
        <v>1</v>
      </c>
      <c r="KP513">
        <v>0</v>
      </c>
      <c r="KQ513">
        <v>0</v>
      </c>
      <c r="KR513">
        <v>0</v>
      </c>
      <c r="KS513">
        <v>0</v>
      </c>
      <c r="KT513">
        <v>1</v>
      </c>
      <c r="KU513">
        <v>1</v>
      </c>
      <c r="KV513">
        <v>0</v>
      </c>
      <c r="KW513">
        <v>0</v>
      </c>
      <c r="KX513">
        <v>0</v>
      </c>
      <c r="KY513">
        <v>0</v>
      </c>
      <c r="KZ513">
        <v>0</v>
      </c>
      <c r="LA513">
        <v>0</v>
      </c>
      <c r="LB513">
        <v>0</v>
      </c>
      <c r="LC513">
        <v>0</v>
      </c>
      <c r="LD513">
        <v>1</v>
      </c>
      <c r="LE513">
        <v>0</v>
      </c>
      <c r="LF513">
        <v>0</v>
      </c>
      <c r="LG513">
        <v>0</v>
      </c>
      <c r="LH513">
        <v>0</v>
      </c>
    </row>
    <row r="514" spans="1:320" s="34" customFormat="1" ht="15" customHeight="1" x14ac:dyDescent="0.25">
      <c r="A514" s="45">
        <v>206196220</v>
      </c>
      <c r="B514" s="45" t="s">
        <v>1285</v>
      </c>
      <c r="C514" s="46">
        <v>45017</v>
      </c>
      <c r="D514" s="46">
        <v>45382</v>
      </c>
      <c r="E514" s="47">
        <v>366</v>
      </c>
      <c r="F514" s="45" t="s">
        <v>883</v>
      </c>
      <c r="G514" s="45" t="s">
        <v>893</v>
      </c>
      <c r="H514" s="45" t="s">
        <v>1030</v>
      </c>
      <c r="I514" s="45" t="s">
        <v>916</v>
      </c>
      <c r="J514" s="45" t="s">
        <v>331</v>
      </c>
      <c r="K514" s="45" t="s">
        <v>1031</v>
      </c>
      <c r="L514" s="45" t="s">
        <v>3100</v>
      </c>
      <c r="M514" s="45" t="s">
        <v>1286</v>
      </c>
      <c r="N514" s="45" t="s">
        <v>1287</v>
      </c>
      <c r="O514" s="45" t="s">
        <v>1143</v>
      </c>
      <c r="P514" s="45" t="s">
        <v>1288</v>
      </c>
      <c r="Q514" s="45" t="s">
        <v>1289</v>
      </c>
      <c r="R514" t="s">
        <v>1290</v>
      </c>
      <c r="S514" s="45" t="s">
        <v>893</v>
      </c>
      <c r="T514" t="s">
        <v>1291</v>
      </c>
      <c r="U514" s="47">
        <v>59</v>
      </c>
      <c r="V514" s="47">
        <v>59</v>
      </c>
      <c r="W514" s="47" t="s">
        <v>1728</v>
      </c>
      <c r="X514" s="47">
        <v>21594</v>
      </c>
      <c r="Y514" s="47">
        <v>15193</v>
      </c>
      <c r="Z514" s="48">
        <v>70.36</v>
      </c>
      <c r="AA514" s="44">
        <v>215</v>
      </c>
      <c r="AB514" s="44">
        <v>214</v>
      </c>
      <c r="AC514" s="44">
        <v>1783</v>
      </c>
      <c r="AD514" s="44">
        <v>852</v>
      </c>
      <c r="AE514" s="44">
        <v>1596</v>
      </c>
      <c r="AF514" s="44">
        <v>7314</v>
      </c>
      <c r="AG514" s="44">
        <v>1605</v>
      </c>
      <c r="AH514" s="47"/>
      <c r="AI514" s="47">
        <v>2043</v>
      </c>
      <c r="AJ514"/>
      <c r="AK514" t="s">
        <v>895</v>
      </c>
      <c r="AL514">
        <v>15193</v>
      </c>
      <c r="AM514"/>
      <c r="AN514"/>
      <c r="AO514"/>
      <c r="AP514"/>
      <c r="AQ514"/>
      <c r="AR514" s="44"/>
      <c r="AS514" s="44"/>
      <c r="AT514" s="44"/>
      <c r="AU514" s="44">
        <v>7712813</v>
      </c>
      <c r="AV514" s="44">
        <v>1359605</v>
      </c>
      <c r="AW514" s="44">
        <v>2871868</v>
      </c>
      <c r="AX514" s="44">
        <v>3630</v>
      </c>
      <c r="AY514" s="44">
        <v>6204180</v>
      </c>
      <c r="AZ514" s="21">
        <v>7734644</v>
      </c>
      <c r="BA514" s="21">
        <v>-1530464</v>
      </c>
      <c r="BB514" s="44">
        <v>292099</v>
      </c>
      <c r="BC514" s="44"/>
      <c r="BD514" s="44"/>
      <c r="BE514" s="44">
        <v>-1238365</v>
      </c>
      <c r="BF514" s="44">
        <v>942520</v>
      </c>
      <c r="BG514" s="44">
        <v>410664</v>
      </c>
      <c r="BH514" s="44">
        <v>779970</v>
      </c>
      <c r="BI514" s="21">
        <v>3525348</v>
      </c>
      <c r="BJ514" s="21">
        <v>839254</v>
      </c>
      <c r="BK514" s="21"/>
      <c r="BL514" s="21">
        <v>1215057</v>
      </c>
      <c r="BM514" s="21"/>
      <c r="BN514" s="21">
        <v>7712813</v>
      </c>
      <c r="BO514" s="21"/>
      <c r="BP514" s="21"/>
      <c r="BQ514" s="44"/>
      <c r="BR514" s="21"/>
      <c r="BS514" s="44"/>
      <c r="BT514" s="21"/>
      <c r="BU514" s="44"/>
      <c r="BV514" s="21"/>
      <c r="BW514" s="44">
        <v>574025</v>
      </c>
      <c r="BX514" s="21"/>
      <c r="BY514" s="21">
        <v>240305</v>
      </c>
      <c r="BZ514" s="21"/>
      <c r="CA514" s="44">
        <v>607</v>
      </c>
      <c r="CB514" s="44"/>
      <c r="CC514" s="44">
        <v>2813</v>
      </c>
      <c r="CD514" s="44"/>
      <c r="CE514" s="44">
        <v>482397</v>
      </c>
      <c r="CF514" s="44"/>
      <c r="CG514" s="44"/>
      <c r="CH514" s="44"/>
      <c r="CI514" s="21">
        <v>59458</v>
      </c>
      <c r="CJ514" s="44"/>
      <c r="CK514" s="21"/>
      <c r="CL514" s="44"/>
      <c r="CM514" s="44">
        <v>36281</v>
      </c>
      <c r="CN514" s="44">
        <v>0</v>
      </c>
      <c r="CO514" s="44">
        <v>534125</v>
      </c>
      <c r="CP514" s="44">
        <v>0</v>
      </c>
      <c r="CQ514" s="21">
        <v>464981</v>
      </c>
      <c r="CR514" s="44">
        <v>40203</v>
      </c>
      <c r="CS514" s="44">
        <v>169082</v>
      </c>
      <c r="CT514" s="44">
        <v>42683</v>
      </c>
      <c r="CU514" s="44"/>
      <c r="CV514" s="44">
        <v>72250</v>
      </c>
      <c r="CW514" s="21"/>
      <c r="CX514" s="21"/>
      <c r="CY514" s="21"/>
      <c r="CZ514" s="21"/>
      <c r="DA514" s="21"/>
      <c r="DB514" s="21"/>
      <c r="DC514" s="21"/>
      <c r="DD514" s="21"/>
      <c r="DE514" s="44"/>
      <c r="DF514" s="21"/>
      <c r="DG514" s="44"/>
      <c r="DH514" s="21"/>
      <c r="DI514" s="44"/>
      <c r="DJ514" s="44"/>
      <c r="DK514" s="44"/>
      <c r="DL514" s="44"/>
      <c r="DM514" s="21"/>
      <c r="DN514" s="44"/>
      <c r="DO514" s="44"/>
      <c r="DP514" s="44"/>
      <c r="DQ514" s="44"/>
      <c r="DR514" s="44"/>
      <c r="DS514" s="44"/>
      <c r="DT514" s="44"/>
      <c r="DU514" s="44"/>
      <c r="DV514" s="44"/>
      <c r="DW514" s="44"/>
      <c r="DX514" s="44"/>
      <c r="DY514" s="44">
        <v>476715</v>
      </c>
      <c r="DZ514" s="44"/>
      <c r="EA514" s="44"/>
      <c r="EB514" s="21"/>
      <c r="EC514" s="44">
        <v>197933</v>
      </c>
      <c r="ED514" s="44"/>
      <c r="EE514" s="21">
        <v>191502</v>
      </c>
      <c r="EF514" s="44"/>
      <c r="EG514" s="21">
        <v>291920</v>
      </c>
      <c r="EH514" s="44"/>
      <c r="EI514" s="21">
        <v>1353046</v>
      </c>
      <c r="EJ514" s="44"/>
      <c r="EK514" s="44">
        <v>360752</v>
      </c>
      <c r="EL514" s="21"/>
      <c r="EM514" s="44"/>
      <c r="EN514" s="44"/>
      <c r="EO514" s="44"/>
      <c r="EP514" s="21"/>
      <c r="EQ514" s="21"/>
      <c r="ER514" s="21"/>
      <c r="ES514" s="21"/>
      <c r="ET514" s="44"/>
      <c r="EU514" s="21"/>
      <c r="EV514" s="44"/>
      <c r="EW514" s="21"/>
      <c r="EX514" s="44"/>
      <c r="EY514" s="44"/>
      <c r="EZ514" s="21"/>
      <c r="FA514" s="21"/>
      <c r="FB514" s="44"/>
      <c r="FC514" s="44"/>
      <c r="FD514" s="21"/>
      <c r="FE514" s="112"/>
      <c r="FF514" s="44"/>
      <c r="FG514" s="44">
        <v>3591587</v>
      </c>
      <c r="FH514" s="44">
        <v>1247277</v>
      </c>
      <c r="FI514" s="44">
        <v>2895780</v>
      </c>
      <c r="FJ514" s="44">
        <v>59368</v>
      </c>
      <c r="FK514" s="44">
        <v>3424883</v>
      </c>
      <c r="FL514" s="44"/>
      <c r="FM514" s="44"/>
      <c r="FN514" s="44"/>
      <c r="FO514" s="44"/>
      <c r="FP514" s="44"/>
      <c r="FQ514" s="44"/>
      <c r="FR514" s="44"/>
      <c r="FS514" s="44"/>
      <c r="FT514" s="44">
        <v>1456</v>
      </c>
      <c r="FU514" s="44"/>
      <c r="FV514" s="21">
        <v>214874</v>
      </c>
      <c r="FW514" s="44"/>
      <c r="FX514" s="44">
        <v>204342</v>
      </c>
      <c r="FY514" s="44">
        <v>22655</v>
      </c>
      <c r="FZ514" s="44">
        <v>163233</v>
      </c>
      <c r="GA514" s="44">
        <v>45615</v>
      </c>
      <c r="GB514" s="44"/>
      <c r="GC514" s="44">
        <v>82198</v>
      </c>
      <c r="GD514" s="44">
        <v>280539</v>
      </c>
      <c r="GE514" s="44">
        <v>149279</v>
      </c>
      <c r="GF514" s="44">
        <v>147561</v>
      </c>
      <c r="GG514" s="44">
        <v>811506</v>
      </c>
      <c r="GH514" s="44">
        <v>97648</v>
      </c>
      <c r="GI514" s="44">
        <v>81181</v>
      </c>
      <c r="GJ514" s="44">
        <v>175409</v>
      </c>
      <c r="GK514" s="44">
        <v>1782859</v>
      </c>
      <c r="GL514" s="44"/>
      <c r="GM514" s="44">
        <v>8355</v>
      </c>
      <c r="GN514" s="44">
        <v>7583</v>
      </c>
      <c r="GO514" s="44"/>
      <c r="GP514" s="44">
        <v>33468</v>
      </c>
      <c r="GQ514" s="44"/>
      <c r="GR514" s="44"/>
      <c r="GS514" s="44">
        <v>190258600</v>
      </c>
      <c r="GT514" s="44"/>
      <c r="GU514" s="21">
        <v>22168517</v>
      </c>
      <c r="GV514" s="44">
        <v>1697588</v>
      </c>
      <c r="GW514" s="44"/>
      <c r="GX514" s="44">
        <v>103662</v>
      </c>
      <c r="GY514" s="44">
        <v>214228367</v>
      </c>
      <c r="GZ514" s="44">
        <v>206342321</v>
      </c>
      <c r="HA514" s="44">
        <v>4845</v>
      </c>
      <c r="HB514" s="44">
        <v>17000</v>
      </c>
      <c r="HC514" s="44">
        <v>7864201</v>
      </c>
      <c r="HD514" s="44">
        <v>214228367</v>
      </c>
      <c r="HE514" s="21"/>
      <c r="HF514" s="21"/>
      <c r="HG514" s="21"/>
      <c r="HH514" s="21"/>
      <c r="HI514" s="21">
        <v>6656859</v>
      </c>
      <c r="HJ514" s="44">
        <v>51294111</v>
      </c>
      <c r="HK514" s="21"/>
      <c r="HL514" s="21">
        <v>15727642</v>
      </c>
      <c r="HM514" s="21">
        <v>73678612</v>
      </c>
      <c r="HN514" s="21">
        <v>-51510095</v>
      </c>
      <c r="HO514" s="21"/>
      <c r="HP514" s="44"/>
      <c r="HQ514" s="47"/>
      <c r="HR514" s="47">
        <v>17000</v>
      </c>
      <c r="HS514" s="47"/>
      <c r="HT514" s="47" t="s">
        <v>1759</v>
      </c>
      <c r="HU514" s="47">
        <v>0</v>
      </c>
      <c r="HV514" s="47">
        <v>2145</v>
      </c>
      <c r="HW514" s="47">
        <v>0</v>
      </c>
      <c r="HX514" s="47">
        <v>5337</v>
      </c>
      <c r="HY514" s="47">
        <v>17028</v>
      </c>
      <c r="HZ514" s="47">
        <v>46101</v>
      </c>
      <c r="IA514" s="47">
        <v>0</v>
      </c>
      <c r="IB514" s="47">
        <v>0</v>
      </c>
      <c r="IC514" s="47">
        <v>72</v>
      </c>
      <c r="ID514"/>
      <c r="IE514" s="47">
        <v>1712</v>
      </c>
      <c r="IF514">
        <v>4072</v>
      </c>
      <c r="IG514" s="47">
        <v>4832</v>
      </c>
      <c r="IH514" s="47">
        <v>16501</v>
      </c>
      <c r="II514">
        <v>1980</v>
      </c>
      <c r="IJ514">
        <v>2169</v>
      </c>
      <c r="IK514">
        <v>3079</v>
      </c>
      <c r="IL514">
        <v>14300</v>
      </c>
      <c r="IM514">
        <v>119328</v>
      </c>
      <c r="IN514">
        <v>0</v>
      </c>
      <c r="IO514">
        <v>4547</v>
      </c>
      <c r="IP514">
        <v>0</v>
      </c>
      <c r="IQ514">
        <v>364</v>
      </c>
      <c r="IR514">
        <v>0</v>
      </c>
      <c r="IS514">
        <v>0</v>
      </c>
      <c r="IT514">
        <v>4911</v>
      </c>
      <c r="IU514">
        <v>165449</v>
      </c>
      <c r="IV514">
        <v>0</v>
      </c>
      <c r="IW514">
        <v>276979</v>
      </c>
      <c r="IX514">
        <v>674089</v>
      </c>
      <c r="IY514">
        <v>1065397</v>
      </c>
      <c r="IZ514">
        <v>0</v>
      </c>
      <c r="JA514">
        <v>0</v>
      </c>
      <c r="JB514">
        <v>3794</v>
      </c>
      <c r="JC514"/>
      <c r="JD514">
        <v>41757</v>
      </c>
      <c r="JE514">
        <v>76815</v>
      </c>
      <c r="JF514">
        <v>93600</v>
      </c>
      <c r="JG514">
        <v>357520</v>
      </c>
      <c r="JH514">
        <v>67223</v>
      </c>
      <c r="JI514">
        <v>52760</v>
      </c>
      <c r="JJ514">
        <v>139780</v>
      </c>
      <c r="JK514">
        <v>576424</v>
      </c>
      <c r="JL514">
        <v>3591587</v>
      </c>
      <c r="JM514">
        <v>0</v>
      </c>
      <c r="JN514">
        <v>272829</v>
      </c>
      <c r="JO514">
        <v>0</v>
      </c>
      <c r="JP514">
        <v>10927</v>
      </c>
      <c r="JQ514">
        <v>0</v>
      </c>
      <c r="JR514">
        <v>0</v>
      </c>
      <c r="JS514">
        <v>283756</v>
      </c>
      <c r="JT514"/>
      <c r="JU514"/>
      <c r="JV514"/>
      <c r="JW514"/>
      <c r="JX514"/>
      <c r="JY514"/>
      <c r="JZ514"/>
      <c r="KA514"/>
      <c r="KB514"/>
      <c r="KC514"/>
      <c r="KD514"/>
      <c r="KE514"/>
      <c r="KF514">
        <v>67</v>
      </c>
      <c r="KG514">
        <v>89</v>
      </c>
      <c r="KH514">
        <v>55</v>
      </c>
      <c r="KI514">
        <v>42</v>
      </c>
      <c r="KJ514">
        <v>63</v>
      </c>
      <c r="KK514">
        <v>35</v>
      </c>
      <c r="KL514">
        <v>28</v>
      </c>
      <c r="KM514">
        <v>40</v>
      </c>
      <c r="KN514">
        <v>23</v>
      </c>
      <c r="KO514">
        <v>0</v>
      </c>
      <c r="KP514">
        <v>1</v>
      </c>
      <c r="KQ514">
        <v>0</v>
      </c>
      <c r="KR514">
        <v>1</v>
      </c>
      <c r="KS514">
        <v>0</v>
      </c>
      <c r="KT514">
        <v>0</v>
      </c>
      <c r="KU514">
        <v>1</v>
      </c>
      <c r="KV514">
        <v>0</v>
      </c>
      <c r="KW514">
        <v>0</v>
      </c>
      <c r="KX514">
        <v>0</v>
      </c>
      <c r="KY514">
        <v>0</v>
      </c>
      <c r="KZ514">
        <v>0</v>
      </c>
      <c r="LA514">
        <v>0</v>
      </c>
      <c r="LB514">
        <v>0</v>
      </c>
      <c r="LC514">
        <v>0</v>
      </c>
      <c r="LD514">
        <v>0</v>
      </c>
      <c r="LE514">
        <v>0</v>
      </c>
      <c r="LF514">
        <v>1</v>
      </c>
      <c r="LG514">
        <v>0</v>
      </c>
      <c r="LH514">
        <v>0</v>
      </c>
    </row>
    <row r="515" spans="1:320" s="34" customFormat="1" ht="15" customHeight="1" x14ac:dyDescent="0.25">
      <c r="A515" s="45">
        <v>206196394</v>
      </c>
      <c r="B515" s="45" t="s">
        <v>4544</v>
      </c>
      <c r="C515" s="46">
        <v>45292</v>
      </c>
      <c r="D515" s="46">
        <v>45657</v>
      </c>
      <c r="E515" s="47">
        <v>366</v>
      </c>
      <c r="F515" s="45" t="s">
        <v>883</v>
      </c>
      <c r="G515" s="45" t="s">
        <v>884</v>
      </c>
      <c r="H515" s="45" t="s">
        <v>1030</v>
      </c>
      <c r="I515" s="45" t="s">
        <v>886</v>
      </c>
      <c r="J515" s="45" t="s">
        <v>887</v>
      </c>
      <c r="K515" s="45" t="s">
        <v>1031</v>
      </c>
      <c r="L515" s="45" t="s">
        <v>2528</v>
      </c>
      <c r="M515" s="45" t="s">
        <v>4545</v>
      </c>
      <c r="N515" s="45" t="s">
        <v>4546</v>
      </c>
      <c r="O515" s="45" t="s">
        <v>4547</v>
      </c>
      <c r="P515" s="45" t="s">
        <v>4548</v>
      </c>
      <c r="Q515" s="45" t="s">
        <v>4549</v>
      </c>
      <c r="R515" t="s">
        <v>4550</v>
      </c>
      <c r="S515" s="45" t="s">
        <v>893</v>
      </c>
      <c r="T515"/>
      <c r="U515" s="47">
        <v>45</v>
      </c>
      <c r="V515" s="47">
        <v>45</v>
      </c>
      <c r="W515" s="47" t="s">
        <v>1728</v>
      </c>
      <c r="X515" s="47">
        <v>16470</v>
      </c>
      <c r="Y515" s="47">
        <v>16012</v>
      </c>
      <c r="Z515" s="48">
        <v>222.39</v>
      </c>
      <c r="AA515" s="44">
        <v>377</v>
      </c>
      <c r="AB515" s="44">
        <v>375</v>
      </c>
      <c r="AC515" s="44">
        <v>15076</v>
      </c>
      <c r="AD515" s="44">
        <v>258</v>
      </c>
      <c r="AE515" s="44"/>
      <c r="AF515" s="44"/>
      <c r="AG515" s="44"/>
      <c r="AH515" s="47"/>
      <c r="AI515" s="47">
        <v>678</v>
      </c>
      <c r="AJ515"/>
      <c r="AK515" t="s">
        <v>895</v>
      </c>
      <c r="AL515">
        <v>16012</v>
      </c>
      <c r="AM515"/>
      <c r="AN515"/>
      <c r="AO515"/>
      <c r="AP515"/>
      <c r="AQ515"/>
      <c r="AR515" s="44"/>
      <c r="AS515" s="44"/>
      <c r="AT515" s="44"/>
      <c r="AU515" s="44">
        <v>12403400</v>
      </c>
      <c r="AV515" s="44">
        <v>6677335</v>
      </c>
      <c r="AW515" s="44">
        <v>4654150</v>
      </c>
      <c r="AX515" s="44">
        <v>1761</v>
      </c>
      <c r="AY515" s="44">
        <v>14428346</v>
      </c>
      <c r="AZ515" s="21">
        <v>11795612</v>
      </c>
      <c r="BA515" s="21">
        <v>2632734</v>
      </c>
      <c r="BB515" s="44">
        <v>-1</v>
      </c>
      <c r="BC515" s="44"/>
      <c r="BD515" s="44"/>
      <c r="BE515" s="44">
        <v>2632733</v>
      </c>
      <c r="BF515" s="44">
        <v>11701502</v>
      </c>
      <c r="BG515" s="44">
        <v>193600</v>
      </c>
      <c r="BH515" s="44"/>
      <c r="BI515" s="21"/>
      <c r="BJ515" s="21"/>
      <c r="BK515" s="21"/>
      <c r="BL515" s="21">
        <v>508298</v>
      </c>
      <c r="BM515" s="21"/>
      <c r="BN515" s="21">
        <v>12403400</v>
      </c>
      <c r="BO515" s="21"/>
      <c r="BP515" s="21"/>
      <c r="BQ515" s="44"/>
      <c r="BR515" s="21"/>
      <c r="BS515" s="44"/>
      <c r="BT515" s="21"/>
      <c r="BU515" s="44"/>
      <c r="BV515" s="21"/>
      <c r="BW515" s="44">
        <v>6535662</v>
      </c>
      <c r="BX515" s="21"/>
      <c r="BY515" s="21">
        <v>138780</v>
      </c>
      <c r="BZ515" s="21"/>
      <c r="CA515" s="44"/>
      <c r="CB515" s="44"/>
      <c r="CC515" s="44"/>
      <c r="CD515" s="44"/>
      <c r="CE515" s="44"/>
      <c r="CF515" s="44"/>
      <c r="CG515" s="44"/>
      <c r="CH515" s="44"/>
      <c r="CI515" s="21">
        <v>2893</v>
      </c>
      <c r="CJ515" s="44"/>
      <c r="CK515" s="21"/>
      <c r="CL515" s="44"/>
      <c r="CM515" s="44">
        <v>19987</v>
      </c>
      <c r="CN515" s="44">
        <v>29884</v>
      </c>
      <c r="CO515" s="44">
        <v>2225175</v>
      </c>
      <c r="CP515" s="44">
        <v>0</v>
      </c>
      <c r="CQ515" s="21">
        <v>1783350</v>
      </c>
      <c r="CR515" s="44">
        <v>774000</v>
      </c>
      <c r="CS515" s="44">
        <v>1506273</v>
      </c>
      <c r="CT515" s="44">
        <v>139372</v>
      </c>
      <c r="CU515" s="44"/>
      <c r="CV515" s="44">
        <v>199294</v>
      </c>
      <c r="CW515" s="21"/>
      <c r="CX515" s="21"/>
      <c r="CY515" s="21"/>
      <c r="CZ515" s="21"/>
      <c r="DA515" s="21"/>
      <c r="DB515" s="21"/>
      <c r="DC515" s="21"/>
      <c r="DD515" s="21"/>
      <c r="DE515" s="44"/>
      <c r="DF515" s="21"/>
      <c r="DG515" s="44"/>
      <c r="DH515" s="21"/>
      <c r="DI515" s="44"/>
      <c r="DJ515" s="44"/>
      <c r="DK515" s="44"/>
      <c r="DL515" s="44"/>
      <c r="DM515" s="21"/>
      <c r="DN515" s="44"/>
      <c r="DO515" s="44"/>
      <c r="DP515" s="44"/>
      <c r="DQ515" s="44"/>
      <c r="DR515" s="44"/>
      <c r="DS515" s="44"/>
      <c r="DT515" s="44"/>
      <c r="DU515" s="44"/>
      <c r="DV515" s="44"/>
      <c r="DW515" s="44"/>
      <c r="DX515" s="44"/>
      <c r="DY515" s="44"/>
      <c r="DZ515" s="44"/>
      <c r="EA515" s="44"/>
      <c r="EB515" s="21"/>
      <c r="EC515" s="44">
        <v>4485863</v>
      </c>
      <c r="ED515" s="44"/>
      <c r="EE515" s="21">
        <v>169134</v>
      </c>
      <c r="EF515" s="44"/>
      <c r="EG515" s="21"/>
      <c r="EH515" s="44"/>
      <c r="EI515" s="21">
        <v>-847</v>
      </c>
      <c r="EJ515" s="44"/>
      <c r="EK515" s="44"/>
      <c r="EL515" s="21"/>
      <c r="EM515" s="44"/>
      <c r="EN515" s="44"/>
      <c r="EO515" s="44"/>
      <c r="EP515" s="21"/>
      <c r="EQ515" s="21"/>
      <c r="ER515" s="21"/>
      <c r="ES515" s="21"/>
      <c r="ET515" s="44"/>
      <c r="EU515" s="21"/>
      <c r="EV515" s="44"/>
      <c r="EW515" s="21"/>
      <c r="EX515" s="44"/>
      <c r="EY515" s="44"/>
      <c r="EZ515" s="21"/>
      <c r="FA515" s="21"/>
      <c r="FB515" s="44"/>
      <c r="FC515" s="44"/>
      <c r="FD515" s="21"/>
      <c r="FE515" s="112"/>
      <c r="FF515" s="44"/>
      <c r="FG515" s="44">
        <v>5515083</v>
      </c>
      <c r="FH515" s="44">
        <v>1127708</v>
      </c>
      <c r="FI515" s="44">
        <v>5152821</v>
      </c>
      <c r="FJ515" s="44">
        <v>210853</v>
      </c>
      <c r="FK515" s="44">
        <v>4006494</v>
      </c>
      <c r="FL515" s="44"/>
      <c r="FM515" s="44"/>
      <c r="FN515" s="44"/>
      <c r="FO515" s="44"/>
      <c r="FP515" s="44"/>
      <c r="FQ515" s="44"/>
      <c r="FR515" s="44"/>
      <c r="FS515" s="44"/>
      <c r="FT515" s="44">
        <v>61890</v>
      </c>
      <c r="FU515" s="44"/>
      <c r="FV515" s="21">
        <v>523036</v>
      </c>
      <c r="FW515" s="44"/>
      <c r="FX515" s="44">
        <v>493098</v>
      </c>
      <c r="FY515" s="44">
        <v>141392</v>
      </c>
      <c r="FZ515" s="44">
        <v>414269</v>
      </c>
      <c r="GA515" s="44">
        <v>69409</v>
      </c>
      <c r="GB515" s="44"/>
      <c r="GC515" s="44">
        <v>108244</v>
      </c>
      <c r="GD515" s="44">
        <v>450006</v>
      </c>
      <c r="GE515" s="44">
        <v>218885</v>
      </c>
      <c r="GF515" s="44">
        <v>113022</v>
      </c>
      <c r="GG515" s="44">
        <v>630580</v>
      </c>
      <c r="GH515" s="44">
        <v>114454</v>
      </c>
      <c r="GI515" s="44">
        <v>136124</v>
      </c>
      <c r="GJ515" s="44">
        <v>37508</v>
      </c>
      <c r="GK515" s="44">
        <v>3209278</v>
      </c>
      <c r="GL515" s="44">
        <v>39095</v>
      </c>
      <c r="GM515" s="44">
        <v>870191</v>
      </c>
      <c r="GN515" s="44">
        <v>112155</v>
      </c>
      <c r="GO515" s="44">
        <v>13581</v>
      </c>
      <c r="GP515" s="44"/>
      <c r="GQ515" s="44"/>
      <c r="GR515" s="44">
        <v>32901</v>
      </c>
      <c r="GS515" s="44">
        <v>1659238</v>
      </c>
      <c r="GT515" s="44"/>
      <c r="GU515" s="21">
        <v>299691</v>
      </c>
      <c r="GV515" s="44">
        <v>42025</v>
      </c>
      <c r="GW515" s="44">
        <v>3929187</v>
      </c>
      <c r="GX515" s="44">
        <v>9267889</v>
      </c>
      <c r="GY515" s="44">
        <v>15198030</v>
      </c>
      <c r="GZ515" s="44">
        <v>1264907</v>
      </c>
      <c r="HA515" s="44"/>
      <c r="HB515" s="44">
        <v>9347568</v>
      </c>
      <c r="HC515" s="44">
        <v>4585555</v>
      </c>
      <c r="HD515" s="44">
        <v>15198030</v>
      </c>
      <c r="HE515" s="21"/>
      <c r="HF515" s="21">
        <v>3829187</v>
      </c>
      <c r="HG515" s="21"/>
      <c r="HH515" s="21"/>
      <c r="HI515" s="21">
        <v>0</v>
      </c>
      <c r="HJ515" s="44"/>
      <c r="HK515" s="21">
        <v>156223</v>
      </c>
      <c r="HL515" s="21">
        <v>207752</v>
      </c>
      <c r="HM515" s="21">
        <v>363975</v>
      </c>
      <c r="HN515" s="21">
        <v>-64284</v>
      </c>
      <c r="HO515" s="21"/>
      <c r="HP515" s="44"/>
      <c r="HQ515" s="47"/>
      <c r="HR515" s="47">
        <v>9347568</v>
      </c>
      <c r="HS515" s="47"/>
      <c r="HT515" s="47" t="s">
        <v>1759</v>
      </c>
      <c r="HU515" s="47">
        <v>0</v>
      </c>
      <c r="HV515" s="47">
        <v>2108</v>
      </c>
      <c r="HW515" s="47">
        <v>0</v>
      </c>
      <c r="HX515" s="47">
        <v>11064</v>
      </c>
      <c r="HY515" s="47">
        <v>22914</v>
      </c>
      <c r="HZ515" s="47">
        <v>44993</v>
      </c>
      <c r="IA515" s="47">
        <v>0</v>
      </c>
      <c r="IB515" s="47">
        <v>0</v>
      </c>
      <c r="IC515" s="47">
        <v>4890</v>
      </c>
      <c r="ID515">
        <v>19425</v>
      </c>
      <c r="IE515" s="47">
        <v>4386</v>
      </c>
      <c r="IF515">
        <v>5738</v>
      </c>
      <c r="IG515" s="47">
        <v>4331</v>
      </c>
      <c r="IH515" s="47">
        <v>3994</v>
      </c>
      <c r="II515">
        <v>2177</v>
      </c>
      <c r="IJ515">
        <v>3468</v>
      </c>
      <c r="IK515">
        <v>537</v>
      </c>
      <c r="IL515">
        <v>15465</v>
      </c>
      <c r="IM515">
        <v>145490</v>
      </c>
      <c r="IN515">
        <v>0</v>
      </c>
      <c r="IO515">
        <v>1048</v>
      </c>
      <c r="IP515">
        <v>903</v>
      </c>
      <c r="IQ515">
        <v>4164</v>
      </c>
      <c r="IR515">
        <v>0</v>
      </c>
      <c r="IS515">
        <v>0</v>
      </c>
      <c r="IT515">
        <v>6115</v>
      </c>
      <c r="IU515">
        <v>145014</v>
      </c>
      <c r="IV515">
        <v>0</v>
      </c>
      <c r="IW515">
        <v>605309</v>
      </c>
      <c r="IX515">
        <v>955562</v>
      </c>
      <c r="IY515">
        <v>962608</v>
      </c>
      <c r="IZ515">
        <v>0</v>
      </c>
      <c r="JA515">
        <v>0</v>
      </c>
      <c r="JB515">
        <v>303962</v>
      </c>
      <c r="JC515">
        <v>956103</v>
      </c>
      <c r="JD515">
        <v>107162</v>
      </c>
      <c r="JE515">
        <v>100959</v>
      </c>
      <c r="JF515">
        <v>82100</v>
      </c>
      <c r="JG515">
        <v>117160</v>
      </c>
      <c r="JH515">
        <v>85286</v>
      </c>
      <c r="JI515">
        <v>103569</v>
      </c>
      <c r="JJ515">
        <v>25833</v>
      </c>
      <c r="JK515">
        <v>964456</v>
      </c>
      <c r="JL515">
        <v>5515083</v>
      </c>
      <c r="JM515">
        <v>0</v>
      </c>
      <c r="JN515">
        <v>57665</v>
      </c>
      <c r="JO515">
        <v>40627</v>
      </c>
      <c r="JP515">
        <v>145747</v>
      </c>
      <c r="JQ515">
        <v>0</v>
      </c>
      <c r="JR515">
        <v>0</v>
      </c>
      <c r="JS515">
        <v>244039</v>
      </c>
      <c r="JT515"/>
      <c r="JU515"/>
      <c r="JV515"/>
      <c r="JW515"/>
      <c r="JX515"/>
      <c r="JY515">
        <v>19425</v>
      </c>
      <c r="JZ515"/>
      <c r="KA515"/>
      <c r="KB515"/>
      <c r="KC515"/>
      <c r="KD515"/>
      <c r="KE515">
        <v>956103</v>
      </c>
      <c r="KF515">
        <v>127</v>
      </c>
      <c r="KG515">
        <v>270</v>
      </c>
      <c r="KH515">
        <v>54</v>
      </c>
      <c r="KI515">
        <v>102</v>
      </c>
      <c r="KJ515">
        <v>227</v>
      </c>
      <c r="KK515">
        <v>40</v>
      </c>
      <c r="KL515">
        <v>39</v>
      </c>
      <c r="KM515">
        <v>90</v>
      </c>
      <c r="KN515">
        <v>13</v>
      </c>
      <c r="KO515">
        <v>1</v>
      </c>
      <c r="KP515">
        <v>0</v>
      </c>
      <c r="KQ515">
        <v>0</v>
      </c>
      <c r="KR515">
        <v>1</v>
      </c>
      <c r="KS515">
        <v>0</v>
      </c>
      <c r="KT515">
        <v>0</v>
      </c>
      <c r="KU515">
        <v>1</v>
      </c>
      <c r="KV515">
        <v>0</v>
      </c>
      <c r="KW515">
        <v>0</v>
      </c>
      <c r="KX515">
        <v>0</v>
      </c>
      <c r="KY515">
        <v>0</v>
      </c>
      <c r="KZ515">
        <v>0</v>
      </c>
      <c r="LA515">
        <v>0</v>
      </c>
      <c r="LB515">
        <v>0</v>
      </c>
      <c r="LC515">
        <v>0</v>
      </c>
      <c r="LD515">
        <v>1</v>
      </c>
      <c r="LE515">
        <v>0</v>
      </c>
      <c r="LF515">
        <v>0</v>
      </c>
      <c r="LG515">
        <v>0</v>
      </c>
      <c r="LH515">
        <v>0</v>
      </c>
    </row>
    <row r="516" spans="1:320" s="34" customFormat="1" ht="15" customHeight="1" x14ac:dyDescent="0.25">
      <c r="A516" s="45">
        <v>206196609</v>
      </c>
      <c r="B516" s="45" t="s">
        <v>4551</v>
      </c>
      <c r="C516" s="46">
        <v>45292</v>
      </c>
      <c r="D516" s="46">
        <v>45657</v>
      </c>
      <c r="E516" s="47">
        <v>366</v>
      </c>
      <c r="F516" s="45" t="s">
        <v>883</v>
      </c>
      <c r="G516" s="45" t="s">
        <v>884</v>
      </c>
      <c r="H516" s="45" t="s">
        <v>1030</v>
      </c>
      <c r="I516" s="45" t="s">
        <v>886</v>
      </c>
      <c r="J516" s="45" t="s">
        <v>887</v>
      </c>
      <c r="K516" s="45" t="s">
        <v>1031</v>
      </c>
      <c r="L516" s="45" t="s">
        <v>2768</v>
      </c>
      <c r="M516" s="45" t="s">
        <v>4552</v>
      </c>
      <c r="N516" s="45" t="s">
        <v>4553</v>
      </c>
      <c r="O516" s="45" t="s">
        <v>4491</v>
      </c>
      <c r="P516" s="45" t="s">
        <v>4554</v>
      </c>
      <c r="Q516" s="45" t="s">
        <v>4555</v>
      </c>
      <c r="R516" t="s">
        <v>4556</v>
      </c>
      <c r="S516" s="45" t="s">
        <v>884</v>
      </c>
      <c r="T516" t="s">
        <v>4557</v>
      </c>
      <c r="U516" s="47">
        <v>45</v>
      </c>
      <c r="V516" s="47">
        <v>45</v>
      </c>
      <c r="W516" s="47" t="s">
        <v>1728</v>
      </c>
      <c r="X516" s="47">
        <v>16470</v>
      </c>
      <c r="Y516" s="47">
        <v>14352</v>
      </c>
      <c r="Z516" s="48">
        <v>195.66</v>
      </c>
      <c r="AA516" s="44">
        <v>15</v>
      </c>
      <c r="AB516" s="44">
        <v>14</v>
      </c>
      <c r="AC516" s="44"/>
      <c r="AD516" s="44"/>
      <c r="AE516" s="44">
        <v>3197</v>
      </c>
      <c r="AF516" s="44">
        <v>11155</v>
      </c>
      <c r="AG516" s="44"/>
      <c r="AH516" s="47"/>
      <c r="AI516" s="47"/>
      <c r="AJ516"/>
      <c r="AK516" t="s">
        <v>4558</v>
      </c>
      <c r="AL516"/>
      <c r="AM516"/>
      <c r="AN516"/>
      <c r="AO516"/>
      <c r="AP516"/>
      <c r="AQ516">
        <v>14352</v>
      </c>
      <c r="AR516" s="44"/>
      <c r="AS516" s="44"/>
      <c r="AT516" s="44"/>
      <c r="AU516" s="44">
        <v>19208356</v>
      </c>
      <c r="AV516" s="44"/>
      <c r="AW516" s="44">
        <v>-337802</v>
      </c>
      <c r="AX516" s="44">
        <v>6808</v>
      </c>
      <c r="AY516" s="44">
        <v>19552966</v>
      </c>
      <c r="AZ516" s="21">
        <v>20201977</v>
      </c>
      <c r="BA516" s="21">
        <v>-649011</v>
      </c>
      <c r="BB516" s="44"/>
      <c r="BC516" s="44"/>
      <c r="BD516" s="44"/>
      <c r="BE516" s="44">
        <v>-649011</v>
      </c>
      <c r="BF516" s="44"/>
      <c r="BG516" s="44"/>
      <c r="BH516" s="44">
        <v>4528376</v>
      </c>
      <c r="BI516" s="21">
        <v>14679980</v>
      </c>
      <c r="BJ516" s="21"/>
      <c r="BK516" s="21"/>
      <c r="BL516" s="21"/>
      <c r="BM516" s="21"/>
      <c r="BN516" s="21"/>
      <c r="BO516" s="21"/>
      <c r="BP516" s="21"/>
      <c r="BQ516" s="44"/>
      <c r="BR516" s="21"/>
      <c r="BS516" s="44">
        <v>19208356</v>
      </c>
      <c r="BT516" s="21"/>
      <c r="BU516" s="44"/>
      <c r="BV516" s="21"/>
      <c r="BW516" s="44"/>
      <c r="BX516" s="21"/>
      <c r="BY516" s="21"/>
      <c r="BZ516" s="21"/>
      <c r="CA516" s="44"/>
      <c r="CB516" s="44"/>
      <c r="CC516" s="44"/>
      <c r="CD516" s="44"/>
      <c r="CE516" s="44"/>
      <c r="CF516" s="44"/>
      <c r="CG516" s="44"/>
      <c r="CH516" s="44"/>
      <c r="CI516" s="21"/>
      <c r="CJ516" s="44"/>
      <c r="CK516" s="21"/>
      <c r="CL516" s="44"/>
      <c r="CM516" s="44">
        <v>0</v>
      </c>
      <c r="CN516" s="44">
        <v>0</v>
      </c>
      <c r="CO516" s="44">
        <v>0</v>
      </c>
      <c r="CP516" s="44">
        <v>0</v>
      </c>
      <c r="CQ516" s="21">
        <v>0</v>
      </c>
      <c r="CR516" s="44">
        <v>0</v>
      </c>
      <c r="CS516" s="44">
        <v>0</v>
      </c>
      <c r="CT516" s="44">
        <v>0</v>
      </c>
      <c r="CU516" s="44"/>
      <c r="CV516" s="44">
        <v>0</v>
      </c>
      <c r="CW516" s="21"/>
      <c r="CX516" s="21"/>
      <c r="CY516" s="21"/>
      <c r="CZ516" s="21"/>
      <c r="DA516" s="21"/>
      <c r="DB516" s="21"/>
      <c r="DC516" s="21"/>
      <c r="DD516" s="21"/>
      <c r="DE516" s="44"/>
      <c r="DF516" s="21"/>
      <c r="DG516" s="44"/>
      <c r="DH516" s="21"/>
      <c r="DI516" s="44"/>
      <c r="DJ516" s="44"/>
      <c r="DK516" s="44"/>
      <c r="DL516" s="44"/>
      <c r="DM516" s="21"/>
      <c r="DN516" s="44"/>
      <c r="DO516" s="44"/>
      <c r="DP516" s="44"/>
      <c r="DQ516" s="44"/>
      <c r="DR516" s="44"/>
      <c r="DS516" s="44"/>
      <c r="DT516" s="44"/>
      <c r="DU516" s="44"/>
      <c r="DV516" s="44"/>
      <c r="DW516" s="44"/>
      <c r="DX516" s="44"/>
      <c r="DY516" s="44"/>
      <c r="DZ516" s="44"/>
      <c r="EA516" s="44"/>
      <c r="EB516" s="21"/>
      <c r="EC516" s="44"/>
      <c r="ED516" s="44"/>
      <c r="EE516" s="21"/>
      <c r="EF516" s="44"/>
      <c r="EG516" s="21">
        <v>-148397</v>
      </c>
      <c r="EH516" s="44"/>
      <c r="EI516" s="21">
        <v>-189405</v>
      </c>
      <c r="EJ516" s="44"/>
      <c r="EK516" s="44"/>
      <c r="EL516" s="21"/>
      <c r="EM516" s="44"/>
      <c r="EN516" s="44"/>
      <c r="EO516" s="44"/>
      <c r="EP516" s="21"/>
      <c r="EQ516" s="21"/>
      <c r="ER516" s="21"/>
      <c r="ES516" s="21"/>
      <c r="ET516" s="44"/>
      <c r="EU516" s="21"/>
      <c r="EV516" s="44"/>
      <c r="EW516" s="21"/>
      <c r="EX516" s="44"/>
      <c r="EY516" s="44"/>
      <c r="EZ516" s="21"/>
      <c r="FA516" s="21"/>
      <c r="FB516" s="44"/>
      <c r="FC516" s="44"/>
      <c r="FD516" s="21"/>
      <c r="FE516" s="112"/>
      <c r="FF516" s="44"/>
      <c r="FG516" s="44">
        <v>11085562</v>
      </c>
      <c r="FH516" s="44">
        <v>2148808</v>
      </c>
      <c r="FI516" s="44">
        <v>6967607</v>
      </c>
      <c r="FJ516" s="44">
        <v>206495</v>
      </c>
      <c r="FK516" s="44"/>
      <c r="FL516" s="44"/>
      <c r="FM516" s="44"/>
      <c r="FN516" s="44"/>
      <c r="FO516" s="44"/>
      <c r="FP516" s="44">
        <v>14013139</v>
      </c>
      <c r="FQ516" s="44"/>
      <c r="FR516" s="44"/>
      <c r="FS516" s="44"/>
      <c r="FT516" s="44"/>
      <c r="FU516" s="44"/>
      <c r="FV516" s="21"/>
      <c r="FW516" s="44"/>
      <c r="FX516" s="44"/>
      <c r="FY516" s="44"/>
      <c r="FZ516" s="44"/>
      <c r="GA516" s="44"/>
      <c r="GB516" s="44"/>
      <c r="GC516" s="44">
        <v>140</v>
      </c>
      <c r="GD516" s="44">
        <v>736476</v>
      </c>
      <c r="GE516" s="44">
        <v>506164</v>
      </c>
      <c r="GF516" s="44">
        <v>78887</v>
      </c>
      <c r="GG516" s="44">
        <v>346368</v>
      </c>
      <c r="GH516" s="44">
        <v>87902</v>
      </c>
      <c r="GI516" s="44">
        <v>325564</v>
      </c>
      <c r="GJ516" s="44">
        <v>89178</v>
      </c>
      <c r="GK516" s="44">
        <v>2268492</v>
      </c>
      <c r="GL516" s="44">
        <v>1233375</v>
      </c>
      <c r="GM516" s="44">
        <v>200618</v>
      </c>
      <c r="GN516" s="44">
        <v>146452</v>
      </c>
      <c r="GO516" s="44">
        <v>61470</v>
      </c>
      <c r="GP516" s="44"/>
      <c r="GQ516" s="44">
        <v>4197</v>
      </c>
      <c r="GR516" s="44">
        <v>103555</v>
      </c>
      <c r="GS516" s="44">
        <v>4688139</v>
      </c>
      <c r="GT516" s="44"/>
      <c r="GU516" s="21">
        <v>10435027</v>
      </c>
      <c r="GV516" s="44"/>
      <c r="GW516" s="44"/>
      <c r="GX516" s="44">
        <v>-1</v>
      </c>
      <c r="GY516" s="44">
        <v>15123165</v>
      </c>
      <c r="GZ516" s="44">
        <v>2987579</v>
      </c>
      <c r="HA516" s="44"/>
      <c r="HB516" s="44">
        <v>8280513</v>
      </c>
      <c r="HC516" s="44">
        <v>3855073</v>
      </c>
      <c r="HD516" s="44">
        <v>15123165</v>
      </c>
      <c r="HE516" s="21"/>
      <c r="HF516" s="21"/>
      <c r="HG516" s="21"/>
      <c r="HH516" s="21"/>
      <c r="HI516" s="21">
        <v>0</v>
      </c>
      <c r="HJ516" s="44"/>
      <c r="HK516" s="21">
        <v>13062303</v>
      </c>
      <c r="HL516" s="21">
        <v>1341325</v>
      </c>
      <c r="HM516" s="21">
        <v>14403628</v>
      </c>
      <c r="HN516" s="21">
        <v>-3968601</v>
      </c>
      <c r="HO516" s="21"/>
      <c r="HP516" s="44"/>
      <c r="HQ516" s="47"/>
      <c r="HR516" s="47">
        <v>8280513</v>
      </c>
      <c r="HS516" s="47"/>
      <c r="HT516" s="47" t="s">
        <v>2800</v>
      </c>
      <c r="HU516" s="47">
        <v>1822423.19</v>
      </c>
      <c r="HV516" s="47">
        <v>3377</v>
      </c>
      <c r="HW516" s="47">
        <v>0</v>
      </c>
      <c r="HX516" s="47">
        <v>26448</v>
      </c>
      <c r="HY516" s="47">
        <v>72097</v>
      </c>
      <c r="HZ516" s="47">
        <v>88756</v>
      </c>
      <c r="IA516" s="47">
        <v>0</v>
      </c>
      <c r="IB516" s="47">
        <v>0</v>
      </c>
      <c r="IC516" s="47">
        <v>8691</v>
      </c>
      <c r="ID516"/>
      <c r="IE516" s="47">
        <v>12174</v>
      </c>
      <c r="IF516">
        <v>13769</v>
      </c>
      <c r="IG516" s="47">
        <v>3383</v>
      </c>
      <c r="IH516" s="47">
        <v>3386</v>
      </c>
      <c r="II516">
        <v>2082</v>
      </c>
      <c r="IJ516">
        <v>11465</v>
      </c>
      <c r="IK516">
        <v>1412</v>
      </c>
      <c r="IL516">
        <v>23949</v>
      </c>
      <c r="IM516">
        <v>270989</v>
      </c>
      <c r="IN516">
        <v>0</v>
      </c>
      <c r="IO516">
        <v>2039</v>
      </c>
      <c r="IP516">
        <v>9057</v>
      </c>
      <c r="IQ516">
        <v>0</v>
      </c>
      <c r="IR516">
        <v>0</v>
      </c>
      <c r="IS516">
        <v>0</v>
      </c>
      <c r="IT516">
        <v>11096</v>
      </c>
      <c r="IU516">
        <v>203259</v>
      </c>
      <c r="IV516">
        <v>0</v>
      </c>
      <c r="IW516">
        <v>1908779</v>
      </c>
      <c r="IX516">
        <v>3468328</v>
      </c>
      <c r="IY516">
        <v>2969893</v>
      </c>
      <c r="IZ516">
        <v>0</v>
      </c>
      <c r="JA516">
        <v>0</v>
      </c>
      <c r="JB516">
        <v>310653</v>
      </c>
      <c r="JC516"/>
      <c r="JD516">
        <v>283285</v>
      </c>
      <c r="JE516">
        <v>288020</v>
      </c>
      <c r="JF516">
        <v>68785</v>
      </c>
      <c r="JG516">
        <v>89036</v>
      </c>
      <c r="JH516">
        <v>71986</v>
      </c>
      <c r="JI516">
        <v>265970</v>
      </c>
      <c r="JJ516">
        <v>70220</v>
      </c>
      <c r="JK516">
        <v>1087348</v>
      </c>
      <c r="JL516">
        <v>11085562</v>
      </c>
      <c r="JM516">
        <v>0</v>
      </c>
      <c r="JN516">
        <v>220793</v>
      </c>
      <c r="JO516">
        <v>679266</v>
      </c>
      <c r="JP516">
        <v>0</v>
      </c>
      <c r="JQ516">
        <v>0</v>
      </c>
      <c r="JR516">
        <v>0</v>
      </c>
      <c r="JS516">
        <v>900059</v>
      </c>
      <c r="JT516"/>
      <c r="JU516"/>
      <c r="JV516"/>
      <c r="JW516"/>
      <c r="JX516"/>
      <c r="JY516"/>
      <c r="JZ516"/>
      <c r="KA516"/>
      <c r="KB516"/>
      <c r="KC516"/>
      <c r="KD516"/>
      <c r="KE516"/>
      <c r="KF516">
        <v>207</v>
      </c>
      <c r="KG516">
        <v>285</v>
      </c>
      <c r="KH516">
        <v>194</v>
      </c>
      <c r="KI516">
        <v>109</v>
      </c>
      <c r="KJ516">
        <v>149</v>
      </c>
      <c r="KK516">
        <v>96</v>
      </c>
      <c r="KL516">
        <v>55</v>
      </c>
      <c r="KM516">
        <v>78</v>
      </c>
      <c r="KN516">
        <v>53</v>
      </c>
      <c r="KO516">
        <v>1</v>
      </c>
      <c r="KP516">
        <v>0</v>
      </c>
      <c r="KQ516">
        <v>0</v>
      </c>
      <c r="KR516">
        <v>1</v>
      </c>
      <c r="KS516">
        <v>0</v>
      </c>
      <c r="KT516">
        <v>0</v>
      </c>
      <c r="KU516">
        <v>0</v>
      </c>
      <c r="KV516">
        <v>0</v>
      </c>
      <c r="KW516">
        <v>0</v>
      </c>
      <c r="KX516">
        <v>0</v>
      </c>
      <c r="KY516">
        <v>0</v>
      </c>
      <c r="KZ516">
        <v>1</v>
      </c>
      <c r="LA516">
        <v>0</v>
      </c>
      <c r="LB516">
        <v>0</v>
      </c>
      <c r="LC516">
        <v>0</v>
      </c>
      <c r="LD516">
        <v>1</v>
      </c>
      <c r="LE516">
        <v>0</v>
      </c>
      <c r="LF516">
        <v>0</v>
      </c>
      <c r="LG516">
        <v>0</v>
      </c>
      <c r="LH516">
        <v>0</v>
      </c>
    </row>
    <row r="517" spans="1:320" s="34" customFormat="1" ht="15" customHeight="1" x14ac:dyDescent="0.25">
      <c r="A517" s="45">
        <v>206197667</v>
      </c>
      <c r="B517" s="45" t="s">
        <v>1292</v>
      </c>
      <c r="C517" s="46">
        <v>45017</v>
      </c>
      <c r="D517" s="46">
        <v>45382</v>
      </c>
      <c r="E517" s="47">
        <v>366</v>
      </c>
      <c r="F517" s="45" t="s">
        <v>883</v>
      </c>
      <c r="G517" s="45" t="s">
        <v>884</v>
      </c>
      <c r="H517" s="45" t="s">
        <v>1030</v>
      </c>
      <c r="I517" s="45" t="s">
        <v>886</v>
      </c>
      <c r="J517" s="45" t="s">
        <v>887</v>
      </c>
      <c r="K517" s="45" t="s">
        <v>1031</v>
      </c>
      <c r="L517" s="45" t="s">
        <v>2807</v>
      </c>
      <c r="M517" s="45" t="s">
        <v>1293</v>
      </c>
      <c r="N517" s="45" t="s">
        <v>1294</v>
      </c>
      <c r="O517" s="45" t="s">
        <v>1195</v>
      </c>
      <c r="P517" s="45" t="s">
        <v>2810</v>
      </c>
      <c r="Q517" s="45" t="s">
        <v>4559</v>
      </c>
      <c r="R517" t="s">
        <v>1295</v>
      </c>
      <c r="S517" s="45" t="s">
        <v>893</v>
      </c>
      <c r="T517"/>
      <c r="U517" s="47">
        <v>170</v>
      </c>
      <c r="V517" s="47">
        <v>170</v>
      </c>
      <c r="W517" s="47" t="s">
        <v>913</v>
      </c>
      <c r="X517" s="47">
        <v>62220</v>
      </c>
      <c r="Y517" s="47">
        <v>55557</v>
      </c>
      <c r="Z517" s="48">
        <v>89.29</v>
      </c>
      <c r="AA517" s="44">
        <v>875</v>
      </c>
      <c r="AB517" s="44">
        <v>860</v>
      </c>
      <c r="AC517" s="44">
        <v>8388</v>
      </c>
      <c r="AD517" s="44"/>
      <c r="AE517" s="44">
        <v>14953</v>
      </c>
      <c r="AF517" s="44">
        <v>20125</v>
      </c>
      <c r="AG517" s="44">
        <v>3889</v>
      </c>
      <c r="AH517" s="47">
        <v>6498</v>
      </c>
      <c r="AI517" s="47">
        <v>700</v>
      </c>
      <c r="AJ517">
        <v>1004</v>
      </c>
      <c r="AK517" t="s">
        <v>914</v>
      </c>
      <c r="AL517">
        <v>48245</v>
      </c>
      <c r="AM517"/>
      <c r="AN517"/>
      <c r="AO517"/>
      <c r="AP517">
        <v>7312</v>
      </c>
      <c r="AQ517"/>
      <c r="AR517" s="44"/>
      <c r="AS517" s="44"/>
      <c r="AT517" s="44"/>
      <c r="AU517" s="44">
        <v>26348805</v>
      </c>
      <c r="AV517" s="44">
        <v>10961386</v>
      </c>
      <c r="AW517" s="44">
        <v>8931465</v>
      </c>
      <c r="AX517" s="44">
        <v>16980</v>
      </c>
      <c r="AY517" s="44">
        <v>28395706</v>
      </c>
      <c r="AZ517" s="21">
        <v>29132062</v>
      </c>
      <c r="BA517" s="21">
        <v>-736356</v>
      </c>
      <c r="BB517" s="44">
        <v>229247</v>
      </c>
      <c r="BC517" s="44">
        <v>6676</v>
      </c>
      <c r="BD517" s="44"/>
      <c r="BE517" s="44">
        <v>-513785</v>
      </c>
      <c r="BF517" s="44">
        <v>3767492</v>
      </c>
      <c r="BG517" s="44"/>
      <c r="BH517" s="44">
        <v>6334876</v>
      </c>
      <c r="BI517" s="21">
        <v>10832129</v>
      </c>
      <c r="BJ517" s="21">
        <v>1652814</v>
      </c>
      <c r="BK517" s="21">
        <v>3037205</v>
      </c>
      <c r="BL517" s="21">
        <v>314944</v>
      </c>
      <c r="BM517" s="21">
        <v>409345</v>
      </c>
      <c r="BN517" s="21">
        <v>20318359</v>
      </c>
      <c r="BO517" s="21"/>
      <c r="BP517" s="21"/>
      <c r="BQ517" s="44"/>
      <c r="BR517" s="21">
        <v>6030446</v>
      </c>
      <c r="BS517" s="44"/>
      <c r="BT517" s="21"/>
      <c r="BU517" s="44"/>
      <c r="BV517" s="21"/>
      <c r="BW517" s="44">
        <v>3488515</v>
      </c>
      <c r="BX517" s="21">
        <v>1265428</v>
      </c>
      <c r="BY517" s="21"/>
      <c r="BZ517" s="21"/>
      <c r="CA517" s="44">
        <v>922792</v>
      </c>
      <c r="CB517" s="44"/>
      <c r="CC517" s="44">
        <v>2041610</v>
      </c>
      <c r="CD517" s="44"/>
      <c r="CE517" s="44">
        <v>3201126</v>
      </c>
      <c r="CF517" s="44"/>
      <c r="CG517" s="44">
        <v>26214</v>
      </c>
      <c r="CH517" s="44"/>
      <c r="CI517" s="21">
        <v>10760</v>
      </c>
      <c r="CJ517" s="44"/>
      <c r="CK517" s="21">
        <v>4941</v>
      </c>
      <c r="CL517" s="44"/>
      <c r="CM517" s="44">
        <v>130614</v>
      </c>
      <c r="CN517" s="44">
        <v>45722</v>
      </c>
      <c r="CO517" s="44">
        <v>2280956</v>
      </c>
      <c r="CP517" s="44">
        <v>2987669</v>
      </c>
      <c r="CQ517" s="21">
        <v>2634468</v>
      </c>
      <c r="CR517" s="44">
        <v>550362</v>
      </c>
      <c r="CS517" s="44">
        <v>2240297</v>
      </c>
      <c r="CT517" s="44">
        <v>40062</v>
      </c>
      <c r="CU517" s="44"/>
      <c r="CV517" s="44">
        <v>51236</v>
      </c>
      <c r="CW517" s="21"/>
      <c r="CX517" s="21"/>
      <c r="CY517" s="21"/>
      <c r="CZ517" s="21"/>
      <c r="DA517" s="21"/>
      <c r="DB517" s="21"/>
      <c r="DC517" s="21"/>
      <c r="DD517" s="21"/>
      <c r="DE517" s="44"/>
      <c r="DF517" s="21"/>
      <c r="DG517" s="44"/>
      <c r="DH517" s="21"/>
      <c r="DI517" s="44"/>
      <c r="DJ517" s="44"/>
      <c r="DK517" s="44"/>
      <c r="DL517" s="44"/>
      <c r="DM517" s="21"/>
      <c r="DN517" s="44"/>
      <c r="DO517" s="44"/>
      <c r="DP517" s="44"/>
      <c r="DQ517" s="44"/>
      <c r="DR517" s="44"/>
      <c r="DS517" s="44"/>
      <c r="DT517" s="44"/>
      <c r="DU517" s="44"/>
      <c r="DV517" s="44"/>
      <c r="DW517" s="44"/>
      <c r="DX517" s="44"/>
      <c r="DY517" s="44">
        <v>-5563</v>
      </c>
      <c r="DZ517" s="44"/>
      <c r="EA517" s="44"/>
      <c r="EB517" s="21"/>
      <c r="EC517" s="44">
        <v>253112</v>
      </c>
      <c r="ED517" s="44"/>
      <c r="EE517" s="21"/>
      <c r="EF517" s="44"/>
      <c r="EG517" s="21">
        <v>2075275</v>
      </c>
      <c r="EH517" s="44"/>
      <c r="EI517" s="21">
        <v>3485344</v>
      </c>
      <c r="EJ517" s="44"/>
      <c r="EK517" s="44">
        <v>3019328</v>
      </c>
      <c r="EL517" s="21"/>
      <c r="EM517" s="44">
        <v>36711</v>
      </c>
      <c r="EN517" s="44"/>
      <c r="EO517" s="44">
        <v>67258</v>
      </c>
      <c r="EP517" s="21"/>
      <c r="EQ517" s="21"/>
      <c r="ER517" s="21"/>
      <c r="ES517" s="21"/>
      <c r="ET517" s="44"/>
      <c r="EU517" s="21"/>
      <c r="EV517" s="44"/>
      <c r="EW517" s="21"/>
      <c r="EX517" s="44"/>
      <c r="EY517" s="44"/>
      <c r="EZ517" s="21"/>
      <c r="FA517" s="21"/>
      <c r="FB517" s="44"/>
      <c r="FC517" s="44"/>
      <c r="FD517" s="21"/>
      <c r="FE517" s="112"/>
      <c r="FF517" s="44"/>
      <c r="FG517" s="44">
        <v>12158375</v>
      </c>
      <c r="FH517" s="44">
        <v>2624330</v>
      </c>
      <c r="FI517" s="44">
        <v>14349357</v>
      </c>
      <c r="FJ517" s="44">
        <v>567074</v>
      </c>
      <c r="FK517" s="44">
        <v>9026346</v>
      </c>
      <c r="FL517" s="44"/>
      <c r="FM517" s="44"/>
      <c r="FN517" s="44"/>
      <c r="FO517" s="44">
        <v>2570322</v>
      </c>
      <c r="FP517" s="44"/>
      <c r="FQ517" s="44"/>
      <c r="FR517" s="44"/>
      <c r="FS517" s="44"/>
      <c r="FT517" s="44">
        <v>134502</v>
      </c>
      <c r="FU517" s="44">
        <v>19841</v>
      </c>
      <c r="FV517" s="21">
        <v>716669</v>
      </c>
      <c r="FW517" s="44">
        <v>690666</v>
      </c>
      <c r="FX517" s="44">
        <v>806843</v>
      </c>
      <c r="FY517" s="44">
        <v>116901</v>
      </c>
      <c r="FZ517" s="44">
        <v>562433</v>
      </c>
      <c r="GA517" s="44">
        <v>33106</v>
      </c>
      <c r="GB517" s="44"/>
      <c r="GC517" s="44">
        <v>141911</v>
      </c>
      <c r="GD517" s="44">
        <v>736567</v>
      </c>
      <c r="GE517" s="44">
        <v>666897</v>
      </c>
      <c r="GF517" s="44">
        <v>178343</v>
      </c>
      <c r="GG517" s="44">
        <v>1348282</v>
      </c>
      <c r="GH517" s="44">
        <v>184146</v>
      </c>
      <c r="GI517" s="44">
        <v>221372</v>
      </c>
      <c r="GJ517" s="44">
        <v>179029</v>
      </c>
      <c r="GK517" s="44">
        <v>6362182</v>
      </c>
      <c r="GL517" s="44">
        <v>37672</v>
      </c>
      <c r="GM517" s="44">
        <v>3623833</v>
      </c>
      <c r="GN517" s="44">
        <v>381084</v>
      </c>
      <c r="GO517" s="44">
        <v>65777</v>
      </c>
      <c r="GP517" s="44"/>
      <c r="GQ517" s="44">
        <v>75735</v>
      </c>
      <c r="GR517" s="44">
        <v>251603</v>
      </c>
      <c r="GS517" s="44">
        <v>4866847</v>
      </c>
      <c r="GT517" s="44"/>
      <c r="GU517" s="21">
        <v>207686</v>
      </c>
      <c r="GV517" s="44"/>
      <c r="GW517" s="44">
        <v>8638314</v>
      </c>
      <c r="GX517" s="44"/>
      <c r="GY517" s="44">
        <v>13712847</v>
      </c>
      <c r="GZ517" s="44">
        <v>13599960</v>
      </c>
      <c r="HA517" s="44"/>
      <c r="HB517" s="44"/>
      <c r="HC517" s="44">
        <v>112887</v>
      </c>
      <c r="HD517" s="44">
        <v>13712847</v>
      </c>
      <c r="HE517" s="21"/>
      <c r="HF517" s="21"/>
      <c r="HG517" s="21">
        <v>2059963</v>
      </c>
      <c r="HH517" s="21"/>
      <c r="HI517" s="21">
        <v>0</v>
      </c>
      <c r="HJ517" s="44"/>
      <c r="HK517" s="21">
        <v>218321</v>
      </c>
      <c r="HL517" s="21">
        <v>153771</v>
      </c>
      <c r="HM517" s="21">
        <v>372092</v>
      </c>
      <c r="HN517" s="21">
        <v>-164406</v>
      </c>
      <c r="HO517" s="21"/>
      <c r="HP517" s="44"/>
      <c r="HQ517" s="47"/>
      <c r="HR517" s="47"/>
      <c r="HS517" s="47"/>
      <c r="HT517" s="47" t="s">
        <v>2088</v>
      </c>
      <c r="HU517" s="47">
        <v>815997.6</v>
      </c>
      <c r="HV517" s="47">
        <v>1961</v>
      </c>
      <c r="HW517" s="47">
        <v>0</v>
      </c>
      <c r="HX517" s="47">
        <v>30923</v>
      </c>
      <c r="HY517" s="47">
        <v>85828</v>
      </c>
      <c r="HZ517" s="47">
        <v>150973</v>
      </c>
      <c r="IA517" s="47">
        <v>0</v>
      </c>
      <c r="IB517" s="47">
        <v>825</v>
      </c>
      <c r="IC517" s="47">
        <v>7047</v>
      </c>
      <c r="ID517">
        <v>13383</v>
      </c>
      <c r="IE517" s="47">
        <v>7215</v>
      </c>
      <c r="IF517">
        <v>26909</v>
      </c>
      <c r="IG517" s="47">
        <v>6090</v>
      </c>
      <c r="IH517" s="47">
        <v>32586</v>
      </c>
      <c r="II517">
        <v>5758</v>
      </c>
      <c r="IJ517">
        <v>8095</v>
      </c>
      <c r="IK517">
        <v>3221</v>
      </c>
      <c r="IL517">
        <v>25857</v>
      </c>
      <c r="IM517">
        <v>406671</v>
      </c>
      <c r="IN517">
        <v>0</v>
      </c>
      <c r="IO517">
        <v>0</v>
      </c>
      <c r="IP517">
        <v>694</v>
      </c>
      <c r="IQ517">
        <v>0</v>
      </c>
      <c r="IR517">
        <v>0</v>
      </c>
      <c r="IS517">
        <v>0</v>
      </c>
      <c r="IT517">
        <v>694</v>
      </c>
      <c r="IU517">
        <v>213335</v>
      </c>
      <c r="IV517">
        <v>0</v>
      </c>
      <c r="IW517">
        <v>1832312</v>
      </c>
      <c r="IX517">
        <v>3236540</v>
      </c>
      <c r="IY517">
        <v>3293885</v>
      </c>
      <c r="IZ517">
        <v>0</v>
      </c>
      <c r="JA517">
        <v>17436</v>
      </c>
      <c r="JB517">
        <v>261386</v>
      </c>
      <c r="JC517">
        <v>571092</v>
      </c>
      <c r="JD517">
        <v>170696</v>
      </c>
      <c r="JE517">
        <v>479919</v>
      </c>
      <c r="JF517">
        <v>108269</v>
      </c>
      <c r="JG517">
        <v>656489</v>
      </c>
      <c r="JH517">
        <v>151568</v>
      </c>
      <c r="JI517">
        <v>168419</v>
      </c>
      <c r="JJ517">
        <v>144148</v>
      </c>
      <c r="JK517">
        <v>852881</v>
      </c>
      <c r="JL517">
        <v>12158375</v>
      </c>
      <c r="JM517">
        <v>0</v>
      </c>
      <c r="JN517">
        <v>0</v>
      </c>
      <c r="JO517">
        <v>43474</v>
      </c>
      <c r="JP517">
        <v>0</v>
      </c>
      <c r="JQ517">
        <v>0</v>
      </c>
      <c r="JR517">
        <v>0</v>
      </c>
      <c r="JS517">
        <v>43474</v>
      </c>
      <c r="JT517"/>
      <c r="JU517"/>
      <c r="JV517"/>
      <c r="JW517"/>
      <c r="JX517"/>
      <c r="JY517">
        <v>13383</v>
      </c>
      <c r="JZ517"/>
      <c r="KA517"/>
      <c r="KB517"/>
      <c r="KC517"/>
      <c r="KD517"/>
      <c r="KE517">
        <v>571092</v>
      </c>
      <c r="KF517">
        <v>314</v>
      </c>
      <c r="KG517">
        <v>499</v>
      </c>
      <c r="KH517">
        <v>190</v>
      </c>
      <c r="KI517">
        <v>228</v>
      </c>
      <c r="KJ517">
        <v>375</v>
      </c>
      <c r="KK517">
        <v>131</v>
      </c>
      <c r="KL517">
        <v>113</v>
      </c>
      <c r="KM517">
        <v>186</v>
      </c>
      <c r="KN517">
        <v>66</v>
      </c>
      <c r="KO517">
        <v>1</v>
      </c>
      <c r="KP517">
        <v>0</v>
      </c>
      <c r="KQ517">
        <v>0</v>
      </c>
      <c r="KR517">
        <v>0</v>
      </c>
      <c r="KS517">
        <v>0</v>
      </c>
      <c r="KT517">
        <v>1</v>
      </c>
      <c r="KU517">
        <v>1</v>
      </c>
      <c r="KV517">
        <v>0</v>
      </c>
      <c r="KW517">
        <v>0</v>
      </c>
      <c r="KX517">
        <v>0</v>
      </c>
      <c r="KY517">
        <v>1</v>
      </c>
      <c r="KZ517">
        <v>0</v>
      </c>
      <c r="LA517">
        <v>0</v>
      </c>
      <c r="LB517">
        <v>0</v>
      </c>
      <c r="LC517">
        <v>0</v>
      </c>
      <c r="LD517">
        <v>1</v>
      </c>
      <c r="LE517">
        <v>0</v>
      </c>
      <c r="LF517">
        <v>0</v>
      </c>
      <c r="LG517">
        <v>0</v>
      </c>
      <c r="LH517">
        <v>0</v>
      </c>
    </row>
    <row r="518" spans="1:320" s="34" customFormat="1" ht="15" customHeight="1" x14ac:dyDescent="0.25">
      <c r="A518" s="45">
        <v>206198162</v>
      </c>
      <c r="B518" s="45" t="s">
        <v>4560</v>
      </c>
      <c r="C518" s="46">
        <v>45411</v>
      </c>
      <c r="D518" s="46">
        <v>45596</v>
      </c>
      <c r="E518" s="47">
        <v>186</v>
      </c>
      <c r="F518" s="45" t="s">
        <v>883</v>
      </c>
      <c r="G518" s="45" t="s">
        <v>884</v>
      </c>
      <c r="H518" s="45" t="s">
        <v>1030</v>
      </c>
      <c r="I518" s="45" t="s">
        <v>886</v>
      </c>
      <c r="J518" s="45" t="s">
        <v>331</v>
      </c>
      <c r="K518" s="45" t="s">
        <v>1031</v>
      </c>
      <c r="L518" s="115" t="s">
        <v>2528</v>
      </c>
      <c r="M518" s="45" t="s">
        <v>4561</v>
      </c>
      <c r="N518" s="45" t="s">
        <v>4562</v>
      </c>
      <c r="O518" s="45" t="s">
        <v>1236</v>
      </c>
      <c r="P518" s="45" t="s">
        <v>4563</v>
      </c>
      <c r="Q518" s="45" t="s">
        <v>4564</v>
      </c>
      <c r="R518" t="s">
        <v>4565</v>
      </c>
      <c r="S518" s="45" t="s">
        <v>893</v>
      </c>
      <c r="T518" t="s">
        <v>4566</v>
      </c>
      <c r="U518" s="47">
        <v>32</v>
      </c>
      <c r="V518" s="47">
        <v>32</v>
      </c>
      <c r="W518" s="47" t="s">
        <v>1728</v>
      </c>
      <c r="X518" s="47">
        <v>5952</v>
      </c>
      <c r="Y518" s="47">
        <v>1386</v>
      </c>
      <c r="Z518" s="48">
        <v>23.29</v>
      </c>
      <c r="AA518" s="44">
        <v>15</v>
      </c>
      <c r="AB518" s="44">
        <v>3</v>
      </c>
      <c r="AC518" s="44"/>
      <c r="AD518" s="44">
        <v>23</v>
      </c>
      <c r="AE518" s="44">
        <v>1226</v>
      </c>
      <c r="AF518" s="44"/>
      <c r="AG518" s="44"/>
      <c r="AH518" s="47"/>
      <c r="AI518" s="47">
        <v>137</v>
      </c>
      <c r="AJ518"/>
      <c r="AK518" t="s">
        <v>895</v>
      </c>
      <c r="AL518">
        <v>1386</v>
      </c>
      <c r="AM518"/>
      <c r="AN518"/>
      <c r="AO518"/>
      <c r="AP518"/>
      <c r="AQ518"/>
      <c r="AR518" s="44"/>
      <c r="AS518" s="44"/>
      <c r="AT518" s="44"/>
      <c r="AU518" s="44">
        <v>38920</v>
      </c>
      <c r="AV518" s="44"/>
      <c r="AW518" s="44">
        <v>18157</v>
      </c>
      <c r="AX518" s="44">
        <v>118258</v>
      </c>
      <c r="AY518" s="44">
        <v>139021</v>
      </c>
      <c r="AZ518" s="21">
        <v>4596929</v>
      </c>
      <c r="BA518" s="21">
        <v>-4457908</v>
      </c>
      <c r="BB518" s="44">
        <v>-4687812</v>
      </c>
      <c r="BC518" s="44"/>
      <c r="BD518" s="44"/>
      <c r="BE518" s="44">
        <v>-9145720</v>
      </c>
      <c r="BF518" s="44"/>
      <c r="BG518" s="44"/>
      <c r="BH518" s="44">
        <v>38920</v>
      </c>
      <c r="BI518" s="21"/>
      <c r="BJ518" s="21"/>
      <c r="BK518" s="21"/>
      <c r="BL518" s="21"/>
      <c r="BM518" s="21"/>
      <c r="BN518" s="21">
        <v>38920</v>
      </c>
      <c r="BO518" s="21"/>
      <c r="BP518" s="21"/>
      <c r="BQ518" s="44"/>
      <c r="BR518" s="21"/>
      <c r="BS518" s="44"/>
      <c r="BT518" s="21"/>
      <c r="BU518" s="44"/>
      <c r="BV518" s="21"/>
      <c r="BW518" s="44"/>
      <c r="BX518" s="21"/>
      <c r="BY518" s="21"/>
      <c r="BZ518" s="21"/>
      <c r="CA518" s="44"/>
      <c r="CB518" s="44"/>
      <c r="CC518" s="44"/>
      <c r="CD518" s="44"/>
      <c r="CE518" s="44"/>
      <c r="CF518" s="44"/>
      <c r="CG518" s="44"/>
      <c r="CH518" s="44"/>
      <c r="CI518" s="21"/>
      <c r="CJ518" s="44"/>
      <c r="CK518" s="21"/>
      <c r="CL518" s="44"/>
      <c r="CM518" s="44">
        <v>0</v>
      </c>
      <c r="CN518" s="44">
        <v>0</v>
      </c>
      <c r="CO518" s="44">
        <v>0</v>
      </c>
      <c r="CP518" s="44">
        <v>0</v>
      </c>
      <c r="CQ518" s="21">
        <v>0</v>
      </c>
      <c r="CR518" s="44">
        <v>0</v>
      </c>
      <c r="CS518" s="44">
        <v>0</v>
      </c>
      <c r="CT518" s="44">
        <v>0</v>
      </c>
      <c r="CU518" s="44"/>
      <c r="CV518" s="44">
        <v>0</v>
      </c>
      <c r="CW518" s="21"/>
      <c r="CX518" s="21"/>
      <c r="CY518" s="21"/>
      <c r="CZ518" s="21"/>
      <c r="DA518" s="21"/>
      <c r="DB518" s="21"/>
      <c r="DC518" s="21"/>
      <c r="DD518" s="21"/>
      <c r="DE518" s="44"/>
      <c r="DF518" s="21"/>
      <c r="DG518" s="44"/>
      <c r="DH518" s="21"/>
      <c r="DI518" s="44"/>
      <c r="DJ518" s="44"/>
      <c r="DK518" s="44"/>
      <c r="DL518" s="44"/>
      <c r="DM518" s="21"/>
      <c r="DN518" s="44"/>
      <c r="DO518" s="44"/>
      <c r="DP518" s="44"/>
      <c r="DQ518" s="44">
        <v>18157</v>
      </c>
      <c r="DR518" s="44"/>
      <c r="DS518" s="44"/>
      <c r="DT518" s="44"/>
      <c r="DU518" s="44"/>
      <c r="DV518" s="44"/>
      <c r="DW518" s="44"/>
      <c r="DX518" s="44"/>
      <c r="DY518" s="44"/>
      <c r="DZ518" s="44"/>
      <c r="EA518" s="44"/>
      <c r="EB518" s="21"/>
      <c r="EC518" s="44"/>
      <c r="ED518" s="44"/>
      <c r="EE518" s="21"/>
      <c r="EF518" s="44"/>
      <c r="EG518" s="21"/>
      <c r="EH518" s="44"/>
      <c r="EI518" s="21"/>
      <c r="EJ518" s="44"/>
      <c r="EK518" s="44"/>
      <c r="EL518" s="21"/>
      <c r="EM518" s="44"/>
      <c r="EN518" s="44"/>
      <c r="EO518" s="44"/>
      <c r="EP518" s="21"/>
      <c r="EQ518" s="21"/>
      <c r="ER518" s="21"/>
      <c r="ES518" s="21"/>
      <c r="ET518" s="44"/>
      <c r="EU518" s="21"/>
      <c r="EV518" s="44"/>
      <c r="EW518" s="21"/>
      <c r="EX518" s="44"/>
      <c r="EY518" s="44"/>
      <c r="EZ518" s="21"/>
      <c r="FA518" s="21"/>
      <c r="FB518" s="44"/>
      <c r="FC518" s="44"/>
      <c r="FD518" s="21"/>
      <c r="FE518" s="112"/>
      <c r="FF518" s="44"/>
      <c r="FG518" s="44">
        <v>3009021</v>
      </c>
      <c r="FH518" s="44">
        <v>1465337</v>
      </c>
      <c r="FI518" s="44">
        <v>6095853</v>
      </c>
      <c r="FJ518" s="44">
        <v>179816</v>
      </c>
      <c r="FK518" s="44">
        <v>2462507</v>
      </c>
      <c r="FL518" s="44"/>
      <c r="FM518" s="44"/>
      <c r="FN518" s="44"/>
      <c r="FO518" s="44"/>
      <c r="FP518" s="44"/>
      <c r="FQ518" s="44"/>
      <c r="FR518" s="44"/>
      <c r="FS518" s="44"/>
      <c r="FT518" s="44">
        <v>23967</v>
      </c>
      <c r="FU518" s="44"/>
      <c r="FV518" s="21"/>
      <c r="FW518" s="44"/>
      <c r="FX518" s="44"/>
      <c r="FY518" s="44"/>
      <c r="FZ518" s="44">
        <v>10857</v>
      </c>
      <c r="GA518" s="44">
        <v>832</v>
      </c>
      <c r="GB518" s="44"/>
      <c r="GC518" s="44">
        <v>77002</v>
      </c>
      <c r="GD518" s="44">
        <v>589698</v>
      </c>
      <c r="GE518" s="44">
        <v>51422</v>
      </c>
      <c r="GF518" s="44"/>
      <c r="GG518" s="44">
        <v>158409</v>
      </c>
      <c r="GH518" s="44"/>
      <c r="GI518" s="44">
        <v>1724</v>
      </c>
      <c r="GJ518" s="44"/>
      <c r="GK518" s="44">
        <v>463044</v>
      </c>
      <c r="GL518" s="44">
        <v>676723</v>
      </c>
      <c r="GM518" s="44">
        <v>2722</v>
      </c>
      <c r="GN518" s="44">
        <v>12574</v>
      </c>
      <c r="GO518" s="44">
        <v>65448</v>
      </c>
      <c r="GP518" s="44"/>
      <c r="GQ518" s="44"/>
      <c r="GR518" s="44"/>
      <c r="GS518" s="44">
        <v>321912</v>
      </c>
      <c r="GT518" s="44"/>
      <c r="GU518" s="21">
        <v>71744912</v>
      </c>
      <c r="GV518" s="44">
        <v>2379315</v>
      </c>
      <c r="GW518" s="44"/>
      <c r="GX518" s="44"/>
      <c r="GY518" s="44">
        <v>74446139</v>
      </c>
      <c r="GZ518" s="44">
        <v>3083458</v>
      </c>
      <c r="HA518" s="44"/>
      <c r="HB518" s="44"/>
      <c r="HC518" s="44">
        <v>71362681</v>
      </c>
      <c r="HD518" s="44">
        <v>74446139</v>
      </c>
      <c r="HE518" s="21"/>
      <c r="HF518" s="21"/>
      <c r="HG518" s="21"/>
      <c r="HH518" s="21"/>
      <c r="HI518" s="21">
        <v>3315694</v>
      </c>
      <c r="HJ518" s="44">
        <v>96962043</v>
      </c>
      <c r="HK518" s="21"/>
      <c r="HL518" s="21">
        <v>7946034</v>
      </c>
      <c r="HM518" s="21">
        <v>108223771</v>
      </c>
      <c r="HN518" s="21">
        <v>-36478859</v>
      </c>
      <c r="HO518" s="21"/>
      <c r="HP518" s="44"/>
      <c r="HQ518" s="47"/>
      <c r="HR518" s="47"/>
      <c r="HS518" s="47"/>
      <c r="HT518" s="47" t="s">
        <v>1893</v>
      </c>
      <c r="HU518" s="47">
        <v>61669.16</v>
      </c>
      <c r="HV518" s="47">
        <v>3701</v>
      </c>
      <c r="HW518" s="47">
        <v>0</v>
      </c>
      <c r="HX518" s="47">
        <v>5074</v>
      </c>
      <c r="HY518" s="47">
        <v>15294</v>
      </c>
      <c r="HZ518" s="47">
        <v>20716</v>
      </c>
      <c r="IA518" s="47">
        <v>0</v>
      </c>
      <c r="IB518" s="47">
        <v>0</v>
      </c>
      <c r="IC518" s="47">
        <v>602</v>
      </c>
      <c r="ID518"/>
      <c r="IE518" s="47">
        <v>26666</v>
      </c>
      <c r="IF518"/>
      <c r="IG518" s="47"/>
      <c r="IH518" s="47">
        <v>2707</v>
      </c>
      <c r="II518"/>
      <c r="IJ518"/>
      <c r="IK518"/>
      <c r="IL518">
        <v>1806</v>
      </c>
      <c r="IM518">
        <v>76566</v>
      </c>
      <c r="IN518">
        <v>0</v>
      </c>
      <c r="IO518">
        <v>0</v>
      </c>
      <c r="IP518">
        <v>0</v>
      </c>
      <c r="IQ518">
        <v>0</v>
      </c>
      <c r="IR518">
        <v>0</v>
      </c>
      <c r="IS518">
        <v>0</v>
      </c>
      <c r="IT518">
        <v>0</v>
      </c>
      <c r="IU518">
        <v>290211</v>
      </c>
      <c r="IV518">
        <v>0</v>
      </c>
      <c r="IW518">
        <v>254985</v>
      </c>
      <c r="IX518">
        <v>547618</v>
      </c>
      <c r="IY518">
        <v>557162</v>
      </c>
      <c r="IZ518">
        <v>0</v>
      </c>
      <c r="JA518">
        <v>0</v>
      </c>
      <c r="JB518">
        <v>35289</v>
      </c>
      <c r="JC518"/>
      <c r="JD518">
        <v>91722</v>
      </c>
      <c r="JE518"/>
      <c r="JF518"/>
      <c r="JG518">
        <v>65135</v>
      </c>
      <c r="JH518"/>
      <c r="JI518"/>
      <c r="JJ518"/>
      <c r="JK518">
        <v>93530</v>
      </c>
      <c r="JL518">
        <v>1935652</v>
      </c>
      <c r="JM518">
        <v>0</v>
      </c>
      <c r="JN518">
        <v>0</v>
      </c>
      <c r="JO518">
        <v>0</v>
      </c>
      <c r="JP518">
        <v>0</v>
      </c>
      <c r="JQ518">
        <v>0</v>
      </c>
      <c r="JR518">
        <v>0</v>
      </c>
      <c r="JS518">
        <v>0</v>
      </c>
      <c r="JT518"/>
      <c r="JU518"/>
      <c r="JV518"/>
      <c r="JW518"/>
      <c r="JX518"/>
      <c r="JY518"/>
      <c r="JZ518"/>
      <c r="KA518"/>
      <c r="KB518"/>
      <c r="KC518"/>
      <c r="KD518"/>
      <c r="KE518"/>
      <c r="KF518">
        <v>32</v>
      </c>
      <c r="KG518">
        <v>55</v>
      </c>
      <c r="KH518">
        <v>24</v>
      </c>
      <c r="KI518">
        <v>15</v>
      </c>
      <c r="KJ518">
        <v>32</v>
      </c>
      <c r="KK518">
        <v>13</v>
      </c>
      <c r="KL518">
        <v>5</v>
      </c>
      <c r="KM518">
        <v>22</v>
      </c>
      <c r="KN518">
        <v>4</v>
      </c>
      <c r="KO518">
        <v>0</v>
      </c>
      <c r="KP518">
        <v>1</v>
      </c>
      <c r="KQ518">
        <v>0</v>
      </c>
      <c r="KR518">
        <v>1</v>
      </c>
      <c r="KS518">
        <v>0</v>
      </c>
      <c r="KT518">
        <v>0</v>
      </c>
      <c r="KU518">
        <v>1</v>
      </c>
      <c r="KV518">
        <v>0</v>
      </c>
      <c r="KW518">
        <v>0</v>
      </c>
      <c r="KX518">
        <v>0</v>
      </c>
      <c r="KY518">
        <v>0</v>
      </c>
      <c r="KZ518">
        <v>0</v>
      </c>
      <c r="LA518">
        <v>0</v>
      </c>
      <c r="LB518">
        <v>0</v>
      </c>
      <c r="LC518">
        <v>0</v>
      </c>
      <c r="LD518">
        <v>1</v>
      </c>
      <c r="LE518">
        <v>0</v>
      </c>
      <c r="LF518">
        <v>0</v>
      </c>
      <c r="LG518">
        <v>0</v>
      </c>
      <c r="LH518">
        <v>0</v>
      </c>
    </row>
    <row r="519" spans="1:320" s="34" customFormat="1" ht="15" customHeight="1" x14ac:dyDescent="0.25">
      <c r="A519" s="45">
        <v>206200691</v>
      </c>
      <c r="B519" s="45" t="s">
        <v>4567</v>
      </c>
      <c r="C519" s="46">
        <v>45292</v>
      </c>
      <c r="D519" s="46">
        <v>45657</v>
      </c>
      <c r="E519" s="47">
        <v>366</v>
      </c>
      <c r="F519" s="45" t="s">
        <v>883</v>
      </c>
      <c r="G519" s="45" t="s">
        <v>884</v>
      </c>
      <c r="H519" s="45" t="s">
        <v>1296</v>
      </c>
      <c r="I519" s="45" t="s">
        <v>886</v>
      </c>
      <c r="J519" s="45" t="s">
        <v>887</v>
      </c>
      <c r="K519" s="45" t="s">
        <v>988</v>
      </c>
      <c r="L519" s="45" t="s">
        <v>4568</v>
      </c>
      <c r="M519" s="45" t="s">
        <v>4569</v>
      </c>
      <c r="N519" s="45" t="s">
        <v>4570</v>
      </c>
      <c r="O519" s="45" t="s">
        <v>1303</v>
      </c>
      <c r="P519" s="45" t="s">
        <v>4571</v>
      </c>
      <c r="Q519" s="45" t="s">
        <v>4572</v>
      </c>
      <c r="R519" t="s">
        <v>4573</v>
      </c>
      <c r="S519" s="45" t="s">
        <v>893</v>
      </c>
      <c r="T519"/>
      <c r="U519" s="47">
        <v>62</v>
      </c>
      <c r="V519" s="47">
        <v>62</v>
      </c>
      <c r="W519" s="47" t="s">
        <v>894</v>
      </c>
      <c r="X519" s="47">
        <v>22692</v>
      </c>
      <c r="Y519" s="47">
        <v>21663</v>
      </c>
      <c r="Z519" s="48">
        <v>225.42</v>
      </c>
      <c r="AA519" s="44">
        <v>122</v>
      </c>
      <c r="AB519" s="44">
        <v>119</v>
      </c>
      <c r="AC519" s="44">
        <v>2311</v>
      </c>
      <c r="AD519" s="44"/>
      <c r="AE519" s="44">
        <v>14763</v>
      </c>
      <c r="AF519" s="44"/>
      <c r="AG519" s="44"/>
      <c r="AH519" s="47">
        <v>1842</v>
      </c>
      <c r="AI519" s="47">
        <v>308</v>
      </c>
      <c r="AJ519">
        <v>2439</v>
      </c>
      <c r="AK519" t="s">
        <v>895</v>
      </c>
      <c r="AL519">
        <v>21663</v>
      </c>
      <c r="AM519"/>
      <c r="AN519"/>
      <c r="AO519"/>
      <c r="AP519"/>
      <c r="AQ519"/>
      <c r="AR519" s="44"/>
      <c r="AS519" s="44"/>
      <c r="AT519" s="44"/>
      <c r="AU519" s="44">
        <v>14677292</v>
      </c>
      <c r="AV519" s="44">
        <v>10635227</v>
      </c>
      <c r="AW519" s="44">
        <v>8599030</v>
      </c>
      <c r="AX519" s="44">
        <v>4713</v>
      </c>
      <c r="AY519" s="44">
        <v>16718202</v>
      </c>
      <c r="AZ519" s="21">
        <v>10630529</v>
      </c>
      <c r="BA519" s="21">
        <v>6087673</v>
      </c>
      <c r="BB519" s="44"/>
      <c r="BC519" s="44"/>
      <c r="BD519" s="44"/>
      <c r="BE519" s="44">
        <v>6087673</v>
      </c>
      <c r="BF519" s="44">
        <v>1153387</v>
      </c>
      <c r="BG519" s="44"/>
      <c r="BH519" s="44">
        <v>3673809</v>
      </c>
      <c r="BI519" s="21">
        <v>8360155</v>
      </c>
      <c r="BJ519" s="21"/>
      <c r="BK519" s="21">
        <v>1353035</v>
      </c>
      <c r="BL519" s="21">
        <v>74506</v>
      </c>
      <c r="BM519" s="21">
        <v>62400</v>
      </c>
      <c r="BN519" s="21">
        <v>14677292</v>
      </c>
      <c r="BO519" s="21"/>
      <c r="BP519" s="21"/>
      <c r="BQ519" s="44"/>
      <c r="BR519" s="21"/>
      <c r="BS519" s="44"/>
      <c r="BT519" s="21"/>
      <c r="BU519" s="44"/>
      <c r="BV519" s="21"/>
      <c r="BW519" s="44">
        <v>9518952</v>
      </c>
      <c r="BX519" s="21"/>
      <c r="BY519" s="21"/>
      <c r="BZ519" s="21"/>
      <c r="CA519" s="44">
        <v>7064</v>
      </c>
      <c r="CB519" s="44"/>
      <c r="CC519" s="44">
        <v>28329</v>
      </c>
      <c r="CD519" s="44"/>
      <c r="CE519" s="44">
        <v>735</v>
      </c>
      <c r="CF519" s="44"/>
      <c r="CG519" s="44">
        <v>1005596</v>
      </c>
      <c r="CH519" s="44"/>
      <c r="CI519" s="21">
        <v>77</v>
      </c>
      <c r="CJ519" s="44"/>
      <c r="CK519" s="21">
        <v>74474</v>
      </c>
      <c r="CL519" s="44"/>
      <c r="CM519" s="44">
        <v>79496</v>
      </c>
      <c r="CN519" s="44">
        <v>0</v>
      </c>
      <c r="CO519" s="44">
        <v>1198429</v>
      </c>
      <c r="CP519" s="44">
        <v>6083702</v>
      </c>
      <c r="CQ519" s="21">
        <v>1655277</v>
      </c>
      <c r="CR519" s="44">
        <v>254100</v>
      </c>
      <c r="CS519" s="44">
        <v>1253787</v>
      </c>
      <c r="CT519" s="44">
        <v>33463</v>
      </c>
      <c r="CU519" s="44"/>
      <c r="CV519" s="44">
        <v>76973</v>
      </c>
      <c r="CW519" s="21"/>
      <c r="CX519" s="21"/>
      <c r="CY519" s="21"/>
      <c r="CZ519" s="21"/>
      <c r="DA519" s="21"/>
      <c r="DB519" s="21"/>
      <c r="DC519" s="21"/>
      <c r="DD519" s="21"/>
      <c r="DE519" s="44"/>
      <c r="DF519" s="21"/>
      <c r="DG519" s="44"/>
      <c r="DH519" s="21"/>
      <c r="DI519" s="44"/>
      <c r="DJ519" s="44"/>
      <c r="DK519" s="44"/>
      <c r="DL519" s="44"/>
      <c r="DM519" s="21"/>
      <c r="DN519" s="44"/>
      <c r="DO519" s="44"/>
      <c r="DP519" s="44"/>
      <c r="DQ519" s="44"/>
      <c r="DR519" s="44"/>
      <c r="DS519" s="44"/>
      <c r="DT519" s="44"/>
      <c r="DU519" s="44"/>
      <c r="DV519" s="44"/>
      <c r="DW519" s="44"/>
      <c r="DX519" s="44"/>
      <c r="DY519" s="44">
        <v>-9228</v>
      </c>
      <c r="DZ519" s="44"/>
      <c r="EA519" s="44"/>
      <c r="EB519" s="21"/>
      <c r="EC519" s="44">
        <v>4167970</v>
      </c>
      <c r="ED519" s="44"/>
      <c r="EE519" s="21"/>
      <c r="EF519" s="44"/>
      <c r="EG519" s="21">
        <v>197575</v>
      </c>
      <c r="EH519" s="44"/>
      <c r="EI519" s="21">
        <v>3190518</v>
      </c>
      <c r="EJ519" s="44"/>
      <c r="EK519" s="44"/>
      <c r="EL519" s="21"/>
      <c r="EM519" s="44">
        <v>1025744</v>
      </c>
      <c r="EN519" s="44"/>
      <c r="EO519" s="44">
        <v>26451</v>
      </c>
      <c r="EP519" s="21"/>
      <c r="EQ519" s="21"/>
      <c r="ER519" s="21"/>
      <c r="ES519" s="21"/>
      <c r="ET519" s="44"/>
      <c r="EU519" s="21"/>
      <c r="EV519" s="44"/>
      <c r="EW519" s="21"/>
      <c r="EX519" s="44"/>
      <c r="EY519" s="44"/>
      <c r="EZ519" s="21"/>
      <c r="FA519" s="21"/>
      <c r="FB519" s="44"/>
      <c r="FC519" s="44"/>
      <c r="FD519" s="21"/>
      <c r="FE519" s="112"/>
      <c r="FF519" s="44"/>
      <c r="FG519" s="44">
        <v>6222860</v>
      </c>
      <c r="FH519" s="44">
        <v>2815846</v>
      </c>
      <c r="FI519" s="44">
        <v>1591823</v>
      </c>
      <c r="FJ519" s="44">
        <v>243556</v>
      </c>
      <c r="FK519" s="44">
        <v>6037377</v>
      </c>
      <c r="FL519" s="44"/>
      <c r="FM519" s="44"/>
      <c r="FN519" s="44"/>
      <c r="FO519" s="44"/>
      <c r="FP519" s="44"/>
      <c r="FQ519" s="44"/>
      <c r="FR519" s="44"/>
      <c r="FS519" s="44"/>
      <c r="FT519" s="44"/>
      <c r="FU519" s="44"/>
      <c r="FV519" s="21">
        <v>20901</v>
      </c>
      <c r="FW519" s="44">
        <v>500</v>
      </c>
      <c r="FX519" s="44"/>
      <c r="FY519" s="44">
        <v>1401897</v>
      </c>
      <c r="FZ519" s="44">
        <v>79658</v>
      </c>
      <c r="GA519" s="44">
        <v>105113</v>
      </c>
      <c r="GB519" s="44"/>
      <c r="GC519" s="44">
        <v>2680</v>
      </c>
      <c r="GD519" s="44">
        <v>566643</v>
      </c>
      <c r="GE519" s="44">
        <v>246181</v>
      </c>
      <c r="GF519" s="44">
        <v>73856</v>
      </c>
      <c r="GG519" s="44">
        <v>912412</v>
      </c>
      <c r="GH519" s="44">
        <v>274474</v>
      </c>
      <c r="GI519" s="44">
        <v>62518</v>
      </c>
      <c r="GJ519" s="44">
        <v>116602</v>
      </c>
      <c r="GK519" s="44">
        <v>729717</v>
      </c>
      <c r="GL519" s="44"/>
      <c r="GM519" s="44"/>
      <c r="GN519" s="44"/>
      <c r="GO519" s="44"/>
      <c r="GP519" s="44"/>
      <c r="GQ519" s="44"/>
      <c r="GR519" s="44"/>
      <c r="GS519" s="44">
        <v>3399215</v>
      </c>
      <c r="GT519" s="44"/>
      <c r="GU519" s="21">
        <v>205650</v>
      </c>
      <c r="GV519" s="44"/>
      <c r="GW519" s="44">
        <v>-165335</v>
      </c>
      <c r="GX519" s="44">
        <v>494759</v>
      </c>
      <c r="GY519" s="44">
        <v>3934289</v>
      </c>
      <c r="GZ519" s="44">
        <v>1599668</v>
      </c>
      <c r="HA519" s="44"/>
      <c r="HB519" s="44">
        <v>-167649</v>
      </c>
      <c r="HC519" s="44">
        <v>2502270</v>
      </c>
      <c r="HD519" s="44">
        <v>3934289</v>
      </c>
      <c r="HE519" s="21"/>
      <c r="HF519" s="21"/>
      <c r="HG519" s="21"/>
      <c r="HH519" s="21"/>
      <c r="HI519" s="21">
        <v>0</v>
      </c>
      <c r="HJ519" s="44"/>
      <c r="HK519" s="21">
        <v>46643</v>
      </c>
      <c r="HL519" s="21">
        <v>189859</v>
      </c>
      <c r="HM519" s="21">
        <v>236502</v>
      </c>
      <c r="HN519" s="21">
        <v>-30852</v>
      </c>
      <c r="HO519" s="21"/>
      <c r="HP519" s="44"/>
      <c r="HQ519" s="47"/>
      <c r="HR519" s="47">
        <v>-167649</v>
      </c>
      <c r="HS519" s="47"/>
      <c r="HT519" s="47" t="s">
        <v>1744</v>
      </c>
      <c r="HU519" s="47">
        <v>111976.76000000001</v>
      </c>
      <c r="HV519" s="47">
        <v>2183</v>
      </c>
      <c r="HW519" s="47">
        <v>0</v>
      </c>
      <c r="HX519" s="47">
        <v>1432</v>
      </c>
      <c r="HY519" s="47">
        <v>5105</v>
      </c>
      <c r="HZ519" s="47">
        <v>60049</v>
      </c>
      <c r="IA519" s="47">
        <v>0</v>
      </c>
      <c r="IB519" s="47">
        <v>0</v>
      </c>
      <c r="IC519" s="47">
        <v>1454</v>
      </c>
      <c r="ID519"/>
      <c r="IE519" s="47">
        <v>2128</v>
      </c>
      <c r="IF519">
        <v>10336</v>
      </c>
      <c r="IG519" s="47">
        <v>1455</v>
      </c>
      <c r="IH519" s="47">
        <v>15183</v>
      </c>
      <c r="II519">
        <v>3366</v>
      </c>
      <c r="IJ519">
        <v>4478</v>
      </c>
      <c r="IK519">
        <v>2034</v>
      </c>
      <c r="IL519">
        <v>4414</v>
      </c>
      <c r="IM519">
        <v>113617</v>
      </c>
      <c r="IN519">
        <v>0</v>
      </c>
      <c r="IO519">
        <v>0</v>
      </c>
      <c r="IP519">
        <v>0</v>
      </c>
      <c r="IQ519">
        <v>6162</v>
      </c>
      <c r="IR519">
        <v>0</v>
      </c>
      <c r="IS519">
        <v>0</v>
      </c>
      <c r="IT519">
        <v>6162</v>
      </c>
      <c r="IU519">
        <v>163713</v>
      </c>
      <c r="IV519">
        <v>0</v>
      </c>
      <c r="IW519">
        <v>505787</v>
      </c>
      <c r="IX519">
        <v>1393784</v>
      </c>
      <c r="IY519">
        <v>2177875</v>
      </c>
      <c r="IZ519">
        <v>0</v>
      </c>
      <c r="JA519">
        <v>0</v>
      </c>
      <c r="JB519">
        <v>76186</v>
      </c>
      <c r="JC519"/>
      <c r="JD519">
        <v>72771</v>
      </c>
      <c r="JE519">
        <v>161174</v>
      </c>
      <c r="JF519">
        <v>43913</v>
      </c>
      <c r="JG519">
        <v>401260</v>
      </c>
      <c r="JH519">
        <v>227559</v>
      </c>
      <c r="JI519">
        <v>40688</v>
      </c>
      <c r="JJ519">
        <v>76220</v>
      </c>
      <c r="JK519">
        <v>573458</v>
      </c>
      <c r="JL519">
        <v>5914388</v>
      </c>
      <c r="JM519">
        <v>0</v>
      </c>
      <c r="JN519">
        <v>0</v>
      </c>
      <c r="JO519">
        <v>0</v>
      </c>
      <c r="JP519">
        <v>175629</v>
      </c>
      <c r="JQ519">
        <v>0</v>
      </c>
      <c r="JR519">
        <v>0</v>
      </c>
      <c r="JS519">
        <v>175629</v>
      </c>
      <c r="JT519"/>
      <c r="JU519"/>
      <c r="JV519"/>
      <c r="JW519"/>
      <c r="JX519"/>
      <c r="JY519"/>
      <c r="JZ519"/>
      <c r="KA519"/>
      <c r="KB519"/>
      <c r="KC519"/>
      <c r="KD519"/>
      <c r="KE519"/>
      <c r="KF519">
        <v>124</v>
      </c>
      <c r="KG519">
        <v>162</v>
      </c>
      <c r="KH519">
        <v>86</v>
      </c>
      <c r="KI519">
        <v>83</v>
      </c>
      <c r="KJ519">
        <v>112</v>
      </c>
      <c r="KK519">
        <v>57</v>
      </c>
      <c r="KL519">
        <v>56</v>
      </c>
      <c r="KM519">
        <v>82</v>
      </c>
      <c r="KN519">
        <v>36</v>
      </c>
      <c r="KO519">
        <v>1</v>
      </c>
      <c r="KP519">
        <v>0</v>
      </c>
      <c r="KQ519">
        <v>0</v>
      </c>
      <c r="KR519">
        <v>0</v>
      </c>
      <c r="KS519">
        <v>1</v>
      </c>
      <c r="KT519">
        <v>0</v>
      </c>
      <c r="KU519">
        <v>1</v>
      </c>
      <c r="KV519">
        <v>0</v>
      </c>
      <c r="KW519">
        <v>0</v>
      </c>
      <c r="KX519">
        <v>0</v>
      </c>
      <c r="KY519">
        <v>0</v>
      </c>
      <c r="KZ519">
        <v>0</v>
      </c>
      <c r="LA519">
        <v>0</v>
      </c>
      <c r="LB519">
        <v>0</v>
      </c>
      <c r="LC519">
        <v>0</v>
      </c>
      <c r="LD519">
        <v>1</v>
      </c>
      <c r="LE519">
        <v>0</v>
      </c>
      <c r="LF519">
        <v>0</v>
      </c>
      <c r="LG519">
        <v>0</v>
      </c>
      <c r="LH519">
        <v>0</v>
      </c>
    </row>
    <row r="520" spans="1:320" s="34" customFormat="1" ht="15" customHeight="1" x14ac:dyDescent="0.25">
      <c r="A520" s="45">
        <v>206200749</v>
      </c>
      <c r="B520" s="45" t="s">
        <v>4574</v>
      </c>
      <c r="C520" s="46">
        <v>45292</v>
      </c>
      <c r="D520" s="46">
        <v>45657</v>
      </c>
      <c r="E520" s="47">
        <v>366</v>
      </c>
      <c r="F520" s="45" t="s">
        <v>883</v>
      </c>
      <c r="G520" s="45" t="s">
        <v>884</v>
      </c>
      <c r="H520" s="45" t="s">
        <v>1296</v>
      </c>
      <c r="I520" s="45" t="s">
        <v>886</v>
      </c>
      <c r="J520" s="45" t="s">
        <v>887</v>
      </c>
      <c r="K520" s="45" t="s">
        <v>988</v>
      </c>
      <c r="L520" s="45" t="s">
        <v>4568</v>
      </c>
      <c r="M520" s="45" t="s">
        <v>4575</v>
      </c>
      <c r="N520" s="45" t="s">
        <v>4576</v>
      </c>
      <c r="O520" s="45" t="s">
        <v>4577</v>
      </c>
      <c r="P520" s="45" t="s">
        <v>4578</v>
      </c>
      <c r="Q520" s="45" t="s">
        <v>4579</v>
      </c>
      <c r="R520" t="s">
        <v>4580</v>
      </c>
      <c r="S520" s="45" t="s">
        <v>893</v>
      </c>
      <c r="T520"/>
      <c r="U520" s="47">
        <v>176</v>
      </c>
      <c r="V520" s="47">
        <v>176</v>
      </c>
      <c r="W520" s="47" t="s">
        <v>913</v>
      </c>
      <c r="X520" s="47">
        <v>64416</v>
      </c>
      <c r="Y520" s="47">
        <v>60566</v>
      </c>
      <c r="Z520" s="48">
        <v>215.08</v>
      </c>
      <c r="AA520" s="44">
        <v>333</v>
      </c>
      <c r="AB520" s="44">
        <v>322</v>
      </c>
      <c r="AC520" s="44">
        <v>4888</v>
      </c>
      <c r="AD520" s="44">
        <v>1356</v>
      </c>
      <c r="AE520" s="44">
        <v>5636</v>
      </c>
      <c r="AF520" s="44">
        <v>41118</v>
      </c>
      <c r="AG520" s="44"/>
      <c r="AH520" s="47">
        <v>442</v>
      </c>
      <c r="AI520" s="47">
        <v>359</v>
      </c>
      <c r="AJ520">
        <v>6767</v>
      </c>
      <c r="AK520" t="s">
        <v>895</v>
      </c>
      <c r="AL520">
        <v>60566</v>
      </c>
      <c r="AM520"/>
      <c r="AN520"/>
      <c r="AO520"/>
      <c r="AP520"/>
      <c r="AQ520"/>
      <c r="AR520" s="44"/>
      <c r="AS520" s="44"/>
      <c r="AT520" s="44"/>
      <c r="AU520" s="44">
        <v>15817511</v>
      </c>
      <c r="AV520" s="44">
        <v>3595513</v>
      </c>
      <c r="AW520" s="44">
        <v>-43668</v>
      </c>
      <c r="AX520" s="44">
        <v>36713</v>
      </c>
      <c r="AY520" s="44">
        <v>19493405</v>
      </c>
      <c r="AZ520" s="21">
        <v>19543636</v>
      </c>
      <c r="BA520" s="21">
        <v>-50231</v>
      </c>
      <c r="BB520" s="44">
        <v>12678</v>
      </c>
      <c r="BC520" s="44">
        <v>12590</v>
      </c>
      <c r="BD520" s="44"/>
      <c r="BE520" s="44">
        <v>-50143</v>
      </c>
      <c r="BF520" s="44">
        <v>1217409</v>
      </c>
      <c r="BG520" s="44">
        <v>411177</v>
      </c>
      <c r="BH520" s="44">
        <v>1478517</v>
      </c>
      <c r="BI520" s="21">
        <v>10807637</v>
      </c>
      <c r="BJ520" s="21"/>
      <c r="BK520" s="21">
        <v>49851</v>
      </c>
      <c r="BL520" s="21">
        <v>92187</v>
      </c>
      <c r="BM520" s="21">
        <v>1760733</v>
      </c>
      <c r="BN520" s="21">
        <v>15817511</v>
      </c>
      <c r="BO520" s="21"/>
      <c r="BP520" s="21"/>
      <c r="BQ520" s="44"/>
      <c r="BR520" s="21"/>
      <c r="BS520" s="44"/>
      <c r="BT520" s="21"/>
      <c r="BU520" s="44"/>
      <c r="BV520" s="21"/>
      <c r="BW520" s="44">
        <v>2406285</v>
      </c>
      <c r="BX520" s="21"/>
      <c r="BY520" s="21">
        <v>440757</v>
      </c>
      <c r="BZ520" s="21"/>
      <c r="CA520" s="44">
        <v>7225</v>
      </c>
      <c r="CB520" s="44"/>
      <c r="CC520" s="44">
        <v>447447</v>
      </c>
      <c r="CD520" s="44"/>
      <c r="CE520" s="44"/>
      <c r="CF520" s="44"/>
      <c r="CG520" s="44">
        <v>117902</v>
      </c>
      <c r="CH520" s="44"/>
      <c r="CI520" s="21">
        <v>11336</v>
      </c>
      <c r="CJ520" s="44"/>
      <c r="CK520" s="21">
        <v>164561</v>
      </c>
      <c r="CL520" s="44"/>
      <c r="CM520" s="44">
        <v>9932</v>
      </c>
      <c r="CN520" s="44">
        <v>64479</v>
      </c>
      <c r="CO520" s="44">
        <v>1360650</v>
      </c>
      <c r="CP520" s="44">
        <v>0</v>
      </c>
      <c r="CQ520" s="21">
        <v>1284085</v>
      </c>
      <c r="CR520" s="44">
        <v>419855</v>
      </c>
      <c r="CS520" s="44">
        <v>385281</v>
      </c>
      <c r="CT520" s="44">
        <v>35214</v>
      </c>
      <c r="CU520" s="44"/>
      <c r="CV520" s="44">
        <v>36017</v>
      </c>
      <c r="CW520" s="21"/>
      <c r="CX520" s="21"/>
      <c r="CY520" s="21"/>
      <c r="CZ520" s="21"/>
      <c r="DA520" s="21"/>
      <c r="DB520" s="21"/>
      <c r="DC520" s="21"/>
      <c r="DD520" s="21"/>
      <c r="DE520" s="44"/>
      <c r="DF520" s="21"/>
      <c r="DG520" s="44"/>
      <c r="DH520" s="21"/>
      <c r="DI520" s="44"/>
      <c r="DJ520" s="44"/>
      <c r="DK520" s="44"/>
      <c r="DL520" s="44"/>
      <c r="DM520" s="21"/>
      <c r="DN520" s="44"/>
      <c r="DO520" s="44"/>
      <c r="DP520" s="44"/>
      <c r="DQ520" s="44"/>
      <c r="DR520" s="44"/>
      <c r="DS520" s="44"/>
      <c r="DT520" s="44"/>
      <c r="DU520" s="44"/>
      <c r="DV520" s="44"/>
      <c r="DW520" s="44"/>
      <c r="DX520" s="44"/>
      <c r="DY520" s="44">
        <v>14850</v>
      </c>
      <c r="DZ520" s="44"/>
      <c r="EA520" s="44"/>
      <c r="EB520" s="21"/>
      <c r="EC520" s="44">
        <v>63638</v>
      </c>
      <c r="ED520" s="44"/>
      <c r="EE520" s="21">
        <v>-54309</v>
      </c>
      <c r="EF520" s="44"/>
      <c r="EG520" s="21">
        <v>-702324</v>
      </c>
      <c r="EH520" s="44"/>
      <c r="EI520" s="21">
        <v>718599</v>
      </c>
      <c r="EJ520" s="44"/>
      <c r="EK520" s="44"/>
      <c r="EL520" s="21"/>
      <c r="EM520" s="44">
        <v>7080</v>
      </c>
      <c r="EN520" s="44"/>
      <c r="EO520" s="44">
        <v>-91202</v>
      </c>
      <c r="EP520" s="21"/>
      <c r="EQ520" s="21"/>
      <c r="ER520" s="21"/>
      <c r="ES520" s="21"/>
      <c r="ET520" s="44"/>
      <c r="EU520" s="21"/>
      <c r="EV520" s="44"/>
      <c r="EW520" s="21"/>
      <c r="EX520" s="44"/>
      <c r="EY520" s="44"/>
      <c r="EZ520" s="21"/>
      <c r="FA520" s="21"/>
      <c r="FB520" s="44"/>
      <c r="FC520" s="44"/>
      <c r="FD520" s="21"/>
      <c r="FE520" s="112"/>
      <c r="FF520" s="44"/>
      <c r="FG520" s="44">
        <v>8069077</v>
      </c>
      <c r="FH520" s="44">
        <v>2070804</v>
      </c>
      <c r="FI520" s="44">
        <v>9403755</v>
      </c>
      <c r="FJ520" s="44">
        <v>304568</v>
      </c>
      <c r="FK520" s="44">
        <v>7894757</v>
      </c>
      <c r="FL520" s="44"/>
      <c r="FM520" s="44"/>
      <c r="FN520" s="44"/>
      <c r="FO520" s="44"/>
      <c r="FP520" s="44"/>
      <c r="FQ520" s="44"/>
      <c r="FR520" s="44"/>
      <c r="FS520" s="44"/>
      <c r="FT520" s="44">
        <v>7819</v>
      </c>
      <c r="FU520" s="44">
        <v>47626</v>
      </c>
      <c r="FV520" s="21">
        <v>521609</v>
      </c>
      <c r="FW520" s="44"/>
      <c r="FX520" s="44">
        <v>466645</v>
      </c>
      <c r="FY520" s="44">
        <v>137765</v>
      </c>
      <c r="FZ520" s="44">
        <v>233995</v>
      </c>
      <c r="GA520" s="44">
        <v>18494</v>
      </c>
      <c r="GB520" s="44"/>
      <c r="GC520" s="44">
        <v>83433</v>
      </c>
      <c r="GD520" s="44">
        <v>620696</v>
      </c>
      <c r="GE520" s="44">
        <v>509679</v>
      </c>
      <c r="GF520" s="44">
        <v>314440</v>
      </c>
      <c r="GG520" s="44">
        <v>1495738</v>
      </c>
      <c r="GH520" s="44">
        <v>192374</v>
      </c>
      <c r="GI520" s="44">
        <v>209608</v>
      </c>
      <c r="GJ520" s="44">
        <v>190655</v>
      </c>
      <c r="GK520" s="44">
        <v>4914720</v>
      </c>
      <c r="GL520" s="44">
        <v>168593</v>
      </c>
      <c r="GM520" s="44">
        <v>1300077</v>
      </c>
      <c r="GN520" s="44">
        <v>108023</v>
      </c>
      <c r="GO520" s="44">
        <v>57173</v>
      </c>
      <c r="GP520" s="44"/>
      <c r="GQ520" s="44">
        <v>2084</v>
      </c>
      <c r="GR520" s="44">
        <v>47633</v>
      </c>
      <c r="GS520" s="44">
        <v>19195199</v>
      </c>
      <c r="GT520" s="44"/>
      <c r="GU520" s="21">
        <v>863015</v>
      </c>
      <c r="GV520" s="44">
        <v>727498</v>
      </c>
      <c r="GW520" s="44">
        <v>89766</v>
      </c>
      <c r="GX520" s="44">
        <v>8116742</v>
      </c>
      <c r="GY520" s="44">
        <v>28992220</v>
      </c>
      <c r="GZ520" s="44">
        <v>24809749</v>
      </c>
      <c r="HA520" s="44">
        <v>8376477</v>
      </c>
      <c r="HB520" s="44"/>
      <c r="HC520" s="44">
        <v>-4194006</v>
      </c>
      <c r="HD520" s="44">
        <v>28992220</v>
      </c>
      <c r="HE520" s="21">
        <v>13331508</v>
      </c>
      <c r="HF520" s="21"/>
      <c r="HG520" s="21">
        <v>23063736</v>
      </c>
      <c r="HH520" s="21"/>
      <c r="HI520" s="21">
        <v>0</v>
      </c>
      <c r="HJ520" s="44"/>
      <c r="HK520" s="21">
        <v>1262580</v>
      </c>
      <c r="HL520" s="21">
        <v>712345</v>
      </c>
      <c r="HM520" s="21">
        <v>1974925</v>
      </c>
      <c r="HN520" s="21">
        <v>-1111910</v>
      </c>
      <c r="HO520" s="21"/>
      <c r="HP520" s="44"/>
      <c r="HQ520" s="47"/>
      <c r="HR520" s="47"/>
      <c r="HS520" s="47"/>
      <c r="HT520" s="47" t="s">
        <v>1744</v>
      </c>
      <c r="HU520" s="47">
        <v>1736682.4300000002</v>
      </c>
      <c r="HV520" s="47">
        <v>2368</v>
      </c>
      <c r="HW520" s="47">
        <v>0</v>
      </c>
      <c r="HX520" s="47">
        <v>24462</v>
      </c>
      <c r="HY520" s="47">
        <v>35431</v>
      </c>
      <c r="HZ520" s="47">
        <v>151075</v>
      </c>
      <c r="IA520" s="47">
        <v>0</v>
      </c>
      <c r="IB520" s="47">
        <v>0</v>
      </c>
      <c r="IC520" s="47">
        <v>8359</v>
      </c>
      <c r="ID520"/>
      <c r="IE520" s="47">
        <v>3504</v>
      </c>
      <c r="IF520"/>
      <c r="IG520" s="47"/>
      <c r="IH520" s="47">
        <v>35149</v>
      </c>
      <c r="II520">
        <v>5811</v>
      </c>
      <c r="IJ520">
        <v>8246</v>
      </c>
      <c r="IK520">
        <v>3838</v>
      </c>
      <c r="IL520">
        <v>22851</v>
      </c>
      <c r="IM520">
        <v>301094</v>
      </c>
      <c r="IN520">
        <v>0</v>
      </c>
      <c r="IO520">
        <v>0</v>
      </c>
      <c r="IP520">
        <v>0</v>
      </c>
      <c r="IQ520">
        <v>0</v>
      </c>
      <c r="IR520">
        <v>0</v>
      </c>
      <c r="IS520">
        <v>0</v>
      </c>
      <c r="IT520">
        <v>0</v>
      </c>
      <c r="IU520">
        <v>169682</v>
      </c>
      <c r="IV520">
        <v>0</v>
      </c>
      <c r="IW520">
        <v>1260211</v>
      </c>
      <c r="IX520">
        <v>1239215</v>
      </c>
      <c r="IY520">
        <v>2967005</v>
      </c>
      <c r="IZ520">
        <v>0</v>
      </c>
      <c r="JA520">
        <v>0</v>
      </c>
      <c r="JB520">
        <v>330282</v>
      </c>
      <c r="JC520"/>
      <c r="JD520">
        <v>86289</v>
      </c>
      <c r="JE520"/>
      <c r="JF520"/>
      <c r="JG520">
        <v>684124</v>
      </c>
      <c r="JH520">
        <v>154379</v>
      </c>
      <c r="JI520">
        <v>164386</v>
      </c>
      <c r="JJ520">
        <v>151799</v>
      </c>
      <c r="JK520">
        <v>861705</v>
      </c>
      <c r="JL520">
        <v>8069077</v>
      </c>
      <c r="JM520">
        <v>0</v>
      </c>
      <c r="JN520">
        <v>0</v>
      </c>
      <c r="JO520">
        <v>0</v>
      </c>
      <c r="JP520">
        <v>0</v>
      </c>
      <c r="JQ520">
        <v>0</v>
      </c>
      <c r="JR520">
        <v>0</v>
      </c>
      <c r="JS520">
        <v>0</v>
      </c>
      <c r="JT520"/>
      <c r="JU520"/>
      <c r="JV520"/>
      <c r="JW520"/>
      <c r="JX520"/>
      <c r="JY520"/>
      <c r="JZ520"/>
      <c r="KA520"/>
      <c r="KB520"/>
      <c r="KC520"/>
      <c r="KD520"/>
      <c r="KE520"/>
      <c r="KF520">
        <v>204</v>
      </c>
      <c r="KG520">
        <v>301</v>
      </c>
      <c r="KH520">
        <v>149</v>
      </c>
      <c r="KI520">
        <v>159</v>
      </c>
      <c r="KJ520">
        <v>230</v>
      </c>
      <c r="KK520">
        <v>118</v>
      </c>
      <c r="KL520">
        <v>108</v>
      </c>
      <c r="KM520">
        <v>145</v>
      </c>
      <c r="KN520">
        <v>85</v>
      </c>
      <c r="KO520">
        <v>1</v>
      </c>
      <c r="KP520">
        <v>0</v>
      </c>
      <c r="KQ520">
        <v>0</v>
      </c>
      <c r="KR520">
        <v>0</v>
      </c>
      <c r="KS520">
        <v>0</v>
      </c>
      <c r="KT520">
        <v>1</v>
      </c>
      <c r="KU520">
        <v>1</v>
      </c>
      <c r="KV520">
        <v>0</v>
      </c>
      <c r="KW520">
        <v>0</v>
      </c>
      <c r="KX520">
        <v>0</v>
      </c>
      <c r="KY520">
        <v>0</v>
      </c>
      <c r="KZ520">
        <v>0</v>
      </c>
      <c r="LA520">
        <v>0</v>
      </c>
      <c r="LB520">
        <v>0</v>
      </c>
      <c r="LC520">
        <v>0</v>
      </c>
      <c r="LD520">
        <v>1</v>
      </c>
      <c r="LE520">
        <v>0</v>
      </c>
      <c r="LF520">
        <v>0</v>
      </c>
      <c r="LG520">
        <v>0</v>
      </c>
      <c r="LH520">
        <v>0</v>
      </c>
    </row>
    <row r="521" spans="1:320" s="34" customFormat="1" ht="15" customHeight="1" x14ac:dyDescent="0.25">
      <c r="A521" s="45">
        <v>206200831</v>
      </c>
      <c r="B521" s="45" t="s">
        <v>4581</v>
      </c>
      <c r="C521" s="46">
        <v>45292</v>
      </c>
      <c r="D521" s="46">
        <v>45657</v>
      </c>
      <c r="E521" s="47">
        <v>366</v>
      </c>
      <c r="F521" s="45" t="s">
        <v>883</v>
      </c>
      <c r="G521" s="45" t="s">
        <v>884</v>
      </c>
      <c r="H521" s="45" t="s">
        <v>1296</v>
      </c>
      <c r="I521" s="45" t="s">
        <v>886</v>
      </c>
      <c r="J521" s="45" t="s">
        <v>887</v>
      </c>
      <c r="K521" s="45" t="s">
        <v>988</v>
      </c>
      <c r="L521" s="45" t="s">
        <v>4568</v>
      </c>
      <c r="M521" s="45" t="s">
        <v>4582</v>
      </c>
      <c r="N521" s="45" t="s">
        <v>4583</v>
      </c>
      <c r="O521" s="45" t="s">
        <v>4577</v>
      </c>
      <c r="P521" s="45" t="s">
        <v>4584</v>
      </c>
      <c r="Q521" s="45" t="s">
        <v>4585</v>
      </c>
      <c r="R521" t="s">
        <v>4586</v>
      </c>
      <c r="S521" s="45" t="s">
        <v>893</v>
      </c>
      <c r="T521"/>
      <c r="U521" s="47">
        <v>64</v>
      </c>
      <c r="V521" s="47">
        <v>64</v>
      </c>
      <c r="W521" s="47" t="s">
        <v>894</v>
      </c>
      <c r="X521" s="47">
        <v>23424</v>
      </c>
      <c r="Y521" s="47">
        <v>19019</v>
      </c>
      <c r="Z521" s="48">
        <v>182.31</v>
      </c>
      <c r="AA521" s="44">
        <v>206</v>
      </c>
      <c r="AB521" s="44">
        <v>204</v>
      </c>
      <c r="AC521" s="44">
        <v>959</v>
      </c>
      <c r="AD521" s="44">
        <v>411</v>
      </c>
      <c r="AE521" s="44">
        <v>12426</v>
      </c>
      <c r="AF521" s="44">
        <v>1059</v>
      </c>
      <c r="AG521" s="44"/>
      <c r="AH521" s="47">
        <v>59</v>
      </c>
      <c r="AI521" s="47">
        <v>816</v>
      </c>
      <c r="AJ521">
        <v>3289</v>
      </c>
      <c r="AK521" t="s">
        <v>895</v>
      </c>
      <c r="AL521">
        <v>19019</v>
      </c>
      <c r="AM521"/>
      <c r="AN521"/>
      <c r="AO521"/>
      <c r="AP521"/>
      <c r="AQ521"/>
      <c r="AR521" s="44"/>
      <c r="AS521" s="44"/>
      <c r="AT521" s="44"/>
      <c r="AU521" s="44">
        <v>5714642</v>
      </c>
      <c r="AV521" s="44">
        <v>549547</v>
      </c>
      <c r="AW521" s="44">
        <v>188550</v>
      </c>
      <c r="AX521" s="44"/>
      <c r="AY521" s="44">
        <v>6075639</v>
      </c>
      <c r="AZ521" s="21">
        <v>7882133</v>
      </c>
      <c r="BA521" s="21">
        <v>-1806494</v>
      </c>
      <c r="BB521" s="44">
        <v>130538</v>
      </c>
      <c r="BC521" s="44"/>
      <c r="BD521" s="44"/>
      <c r="BE521" s="44">
        <v>-1675956</v>
      </c>
      <c r="BF521" s="44">
        <v>288151</v>
      </c>
      <c r="BG521" s="44">
        <v>123494</v>
      </c>
      <c r="BH521" s="44">
        <v>3733641</v>
      </c>
      <c r="BI521" s="21">
        <v>318197</v>
      </c>
      <c r="BJ521" s="21"/>
      <c r="BK521" s="21">
        <v>17728</v>
      </c>
      <c r="BL521" s="21">
        <v>245184</v>
      </c>
      <c r="BM521" s="21">
        <v>988247</v>
      </c>
      <c r="BN521" s="21">
        <v>5714642</v>
      </c>
      <c r="BO521" s="21"/>
      <c r="BP521" s="21"/>
      <c r="BQ521" s="44"/>
      <c r="BR521" s="21"/>
      <c r="BS521" s="44"/>
      <c r="BT521" s="21"/>
      <c r="BU521" s="44"/>
      <c r="BV521" s="21"/>
      <c r="BW521" s="44">
        <v>442429</v>
      </c>
      <c r="BX521" s="21"/>
      <c r="BY521" s="21"/>
      <c r="BZ521" s="21"/>
      <c r="CA521" s="44">
        <v>649</v>
      </c>
      <c r="CB521" s="44"/>
      <c r="CC521" s="44"/>
      <c r="CD521" s="44"/>
      <c r="CE521" s="44"/>
      <c r="CF521" s="44"/>
      <c r="CG521" s="44">
        <v>106469</v>
      </c>
      <c r="CH521" s="44"/>
      <c r="CI521" s="21"/>
      <c r="CJ521" s="44"/>
      <c r="CK521" s="21"/>
      <c r="CL521" s="44"/>
      <c r="CM521" s="44">
        <v>0</v>
      </c>
      <c r="CN521" s="44">
        <v>0</v>
      </c>
      <c r="CO521" s="44">
        <v>193231</v>
      </c>
      <c r="CP521" s="44">
        <v>0</v>
      </c>
      <c r="CQ521" s="21">
        <v>227101</v>
      </c>
      <c r="CR521" s="44">
        <v>125575</v>
      </c>
      <c r="CS521" s="44">
        <v>0</v>
      </c>
      <c r="CT521" s="44">
        <v>3640</v>
      </c>
      <c r="CU521" s="44"/>
      <c r="CV521" s="44">
        <v>0</v>
      </c>
      <c r="CW521" s="21"/>
      <c r="CX521" s="21"/>
      <c r="CY521" s="21"/>
      <c r="CZ521" s="21"/>
      <c r="DA521" s="21"/>
      <c r="DB521" s="21"/>
      <c r="DC521" s="21"/>
      <c r="DD521" s="21"/>
      <c r="DE521" s="44"/>
      <c r="DF521" s="21"/>
      <c r="DG521" s="44"/>
      <c r="DH521" s="21"/>
      <c r="DI521" s="44"/>
      <c r="DJ521" s="44"/>
      <c r="DK521" s="44"/>
      <c r="DL521" s="44"/>
      <c r="DM521" s="21"/>
      <c r="DN521" s="44"/>
      <c r="DO521" s="44"/>
      <c r="DP521" s="44"/>
      <c r="DQ521" s="44"/>
      <c r="DR521" s="44"/>
      <c r="DS521" s="44"/>
      <c r="DT521" s="44"/>
      <c r="DU521" s="44"/>
      <c r="DV521" s="44"/>
      <c r="DW521" s="44"/>
      <c r="DX521" s="44"/>
      <c r="DY521" s="44"/>
      <c r="DZ521" s="44"/>
      <c r="EA521" s="44"/>
      <c r="EB521" s="21"/>
      <c r="EC521" s="44">
        <v>98005</v>
      </c>
      <c r="ED521" s="44"/>
      <c r="EE521" s="21"/>
      <c r="EF521" s="44"/>
      <c r="EG521" s="21">
        <v>650</v>
      </c>
      <c r="EH521" s="44"/>
      <c r="EI521" s="21"/>
      <c r="EJ521" s="44"/>
      <c r="EK521" s="44"/>
      <c r="EL521" s="21"/>
      <c r="EM521" s="44">
        <v>89895</v>
      </c>
      <c r="EN521" s="44"/>
      <c r="EO521" s="44"/>
      <c r="EP521" s="21"/>
      <c r="EQ521" s="21"/>
      <c r="ER521" s="21"/>
      <c r="ES521" s="21"/>
      <c r="ET521" s="44"/>
      <c r="EU521" s="21"/>
      <c r="EV521" s="44"/>
      <c r="EW521" s="21"/>
      <c r="EX521" s="44"/>
      <c r="EY521" s="44"/>
      <c r="EZ521" s="21"/>
      <c r="FA521" s="21"/>
      <c r="FB521" s="44"/>
      <c r="FC521" s="44"/>
      <c r="FD521" s="21"/>
      <c r="FE521" s="112"/>
      <c r="FF521" s="44"/>
      <c r="FG521" s="44">
        <v>2747022</v>
      </c>
      <c r="FH521" s="44">
        <v>667837</v>
      </c>
      <c r="FI521" s="44">
        <v>4467274</v>
      </c>
      <c r="FJ521" s="44">
        <v>91629</v>
      </c>
      <c r="FK521" s="44">
        <v>2824585</v>
      </c>
      <c r="FL521" s="44"/>
      <c r="FM521" s="44"/>
      <c r="FN521" s="44"/>
      <c r="FO521" s="44"/>
      <c r="FP521" s="44"/>
      <c r="FQ521" s="44"/>
      <c r="FR521" s="44"/>
      <c r="FS521" s="44"/>
      <c r="FT521" s="44"/>
      <c r="FU521" s="44"/>
      <c r="FV521" s="21">
        <v>159701</v>
      </c>
      <c r="FW521" s="44"/>
      <c r="FX521" s="44">
        <v>173991</v>
      </c>
      <c r="FY521" s="44">
        <v>81796</v>
      </c>
      <c r="FZ521" s="44">
        <v>122881</v>
      </c>
      <c r="GA521" s="44">
        <v>4548</v>
      </c>
      <c r="GB521" s="44"/>
      <c r="GC521" s="44">
        <v>5635</v>
      </c>
      <c r="GD521" s="44">
        <v>339971</v>
      </c>
      <c r="GE521" s="44">
        <v>113622</v>
      </c>
      <c r="GF521" s="44">
        <v>112099</v>
      </c>
      <c r="GG521" s="44">
        <v>525634</v>
      </c>
      <c r="GH521" s="44">
        <v>55431</v>
      </c>
      <c r="GI521" s="44">
        <v>92629</v>
      </c>
      <c r="GJ521" s="44">
        <v>145558</v>
      </c>
      <c r="GK521" s="44">
        <v>1866836</v>
      </c>
      <c r="GL521" s="44">
        <v>12423</v>
      </c>
      <c r="GM521" s="44">
        <v>1071001</v>
      </c>
      <c r="GN521" s="44"/>
      <c r="GO521" s="44">
        <v>43906</v>
      </c>
      <c r="GP521" s="44"/>
      <c r="GQ521" s="44">
        <v>68956</v>
      </c>
      <c r="GR521" s="44">
        <v>60930</v>
      </c>
      <c r="GS521" s="44">
        <v>1342346</v>
      </c>
      <c r="GT521" s="44"/>
      <c r="GU521" s="21">
        <v>98380</v>
      </c>
      <c r="GV521" s="44"/>
      <c r="GW521" s="44">
        <v>8716165</v>
      </c>
      <c r="GX521" s="44">
        <v>1353</v>
      </c>
      <c r="GY521" s="44">
        <v>10158244</v>
      </c>
      <c r="GZ521" s="44">
        <v>13524449</v>
      </c>
      <c r="HA521" s="44"/>
      <c r="HB521" s="44"/>
      <c r="HC521" s="44">
        <v>-3366205</v>
      </c>
      <c r="HD521" s="44">
        <v>10158244</v>
      </c>
      <c r="HE521" s="21"/>
      <c r="HF521" s="21"/>
      <c r="HG521" s="21">
        <v>743313</v>
      </c>
      <c r="HH521" s="21"/>
      <c r="HI521" s="21">
        <v>0</v>
      </c>
      <c r="HJ521" s="44"/>
      <c r="HK521" s="21">
        <v>56839</v>
      </c>
      <c r="HL521" s="21">
        <v>58666</v>
      </c>
      <c r="HM521" s="21">
        <v>115505</v>
      </c>
      <c r="HN521" s="21">
        <v>-17125</v>
      </c>
      <c r="HO521" s="21"/>
      <c r="HP521" s="44"/>
      <c r="HQ521" s="47"/>
      <c r="HR521" s="47"/>
      <c r="HS521" s="47"/>
      <c r="HT521" s="47" t="s">
        <v>1799</v>
      </c>
      <c r="HU521" s="47">
        <v>135244.49</v>
      </c>
      <c r="HV521" s="47">
        <v>1248</v>
      </c>
      <c r="HW521" s="47">
        <v>0</v>
      </c>
      <c r="HX521" s="47">
        <v>5783</v>
      </c>
      <c r="HY521" s="47">
        <v>15422</v>
      </c>
      <c r="HZ521" s="47">
        <v>50071</v>
      </c>
      <c r="IA521" s="47">
        <v>0</v>
      </c>
      <c r="IB521" s="47">
        <v>0</v>
      </c>
      <c r="IC521" s="47">
        <v>3329</v>
      </c>
      <c r="ID521"/>
      <c r="IE521" s="47">
        <v>2242</v>
      </c>
      <c r="IF521"/>
      <c r="IG521" s="47"/>
      <c r="IH521" s="47"/>
      <c r="II521">
        <v>1847</v>
      </c>
      <c r="IJ521">
        <v>4128</v>
      </c>
      <c r="IK521">
        <v>2206</v>
      </c>
      <c r="IL521">
        <v>10301</v>
      </c>
      <c r="IM521">
        <v>96577</v>
      </c>
      <c r="IN521">
        <v>0</v>
      </c>
      <c r="IO521">
        <v>88</v>
      </c>
      <c r="IP521">
        <v>836</v>
      </c>
      <c r="IQ521">
        <v>1297</v>
      </c>
      <c r="IR521">
        <v>0</v>
      </c>
      <c r="IS521">
        <v>0</v>
      </c>
      <c r="IT521">
        <v>2221</v>
      </c>
      <c r="IU521">
        <v>99066</v>
      </c>
      <c r="IV521">
        <v>0</v>
      </c>
      <c r="IW521">
        <v>284690</v>
      </c>
      <c r="IX521">
        <v>597580</v>
      </c>
      <c r="IY521">
        <v>1028632</v>
      </c>
      <c r="IZ521">
        <v>0</v>
      </c>
      <c r="JA521">
        <v>0</v>
      </c>
      <c r="JB521">
        <v>87528</v>
      </c>
      <c r="JC521"/>
      <c r="JD521">
        <v>75396</v>
      </c>
      <c r="JE521"/>
      <c r="JF521"/>
      <c r="JG521"/>
      <c r="JH521">
        <v>42422</v>
      </c>
      <c r="JI521">
        <v>73372</v>
      </c>
      <c r="JJ521">
        <v>119033</v>
      </c>
      <c r="JK521">
        <v>339303</v>
      </c>
      <c r="JL521">
        <v>2747022</v>
      </c>
      <c r="JM521">
        <v>0</v>
      </c>
      <c r="JN521">
        <v>4339</v>
      </c>
      <c r="JO521">
        <v>32378</v>
      </c>
      <c r="JP521">
        <v>26641</v>
      </c>
      <c r="JQ521">
        <v>0</v>
      </c>
      <c r="JR521">
        <v>0</v>
      </c>
      <c r="JS521">
        <v>63358</v>
      </c>
      <c r="JT521"/>
      <c r="JU521"/>
      <c r="JV521"/>
      <c r="JW521"/>
      <c r="JX521"/>
      <c r="JY521"/>
      <c r="JZ521"/>
      <c r="KA521"/>
      <c r="KB521"/>
      <c r="KC521"/>
      <c r="KD521"/>
      <c r="KE521"/>
      <c r="KF521">
        <v>76</v>
      </c>
      <c r="KG521">
        <v>119</v>
      </c>
      <c r="KH521">
        <v>53</v>
      </c>
      <c r="KI521">
        <v>57</v>
      </c>
      <c r="KJ521">
        <v>92</v>
      </c>
      <c r="KK521">
        <v>38</v>
      </c>
      <c r="KL521">
        <v>43</v>
      </c>
      <c r="KM521">
        <v>63</v>
      </c>
      <c r="KN521">
        <v>30</v>
      </c>
      <c r="KO521">
        <v>1</v>
      </c>
      <c r="KP521">
        <v>0</v>
      </c>
      <c r="KQ521">
        <v>0</v>
      </c>
      <c r="KR521">
        <v>0</v>
      </c>
      <c r="KS521">
        <v>1</v>
      </c>
      <c r="KT521">
        <v>0</v>
      </c>
      <c r="KU521">
        <v>1</v>
      </c>
      <c r="KV521">
        <v>0</v>
      </c>
      <c r="KW521">
        <v>0</v>
      </c>
      <c r="KX521">
        <v>0</v>
      </c>
      <c r="KY521">
        <v>0</v>
      </c>
      <c r="KZ521">
        <v>0</v>
      </c>
      <c r="LA521">
        <v>0</v>
      </c>
      <c r="LB521">
        <v>0</v>
      </c>
      <c r="LC521">
        <v>0</v>
      </c>
      <c r="LD521">
        <v>1</v>
      </c>
      <c r="LE521">
        <v>0</v>
      </c>
      <c r="LF521">
        <v>0</v>
      </c>
      <c r="LG521">
        <v>0</v>
      </c>
      <c r="LH521">
        <v>0</v>
      </c>
    </row>
    <row r="522" spans="1:320" s="34" customFormat="1" ht="15" customHeight="1" x14ac:dyDescent="0.25">
      <c r="A522" s="45">
        <v>206201802</v>
      </c>
      <c r="B522" s="45" t="s">
        <v>4587</v>
      </c>
      <c r="C522" s="46">
        <v>45413</v>
      </c>
      <c r="D522" s="46">
        <v>45657</v>
      </c>
      <c r="E522" s="47">
        <v>245</v>
      </c>
      <c r="F522" s="45" t="s">
        <v>883</v>
      </c>
      <c r="G522" s="45" t="s">
        <v>884</v>
      </c>
      <c r="H522" s="45" t="s">
        <v>1296</v>
      </c>
      <c r="I522" s="45" t="s">
        <v>886</v>
      </c>
      <c r="J522" s="45" t="s">
        <v>887</v>
      </c>
      <c r="K522" s="45" t="s">
        <v>988</v>
      </c>
      <c r="L522" s="45" t="s">
        <v>4568</v>
      </c>
      <c r="M522" s="45" t="s">
        <v>2564</v>
      </c>
      <c r="N522" s="45" t="s">
        <v>1297</v>
      </c>
      <c r="O522" s="45" t="s">
        <v>1298</v>
      </c>
      <c r="P522" s="45" t="s">
        <v>1299</v>
      </c>
      <c r="Q522" s="45" t="s">
        <v>4588</v>
      </c>
      <c r="R522"/>
      <c r="S522" s="45" t="s">
        <v>893</v>
      </c>
      <c r="T522" t="s">
        <v>2391</v>
      </c>
      <c r="U522" s="47">
        <v>66</v>
      </c>
      <c r="V522" s="47">
        <v>66</v>
      </c>
      <c r="W522" s="47" t="s">
        <v>894</v>
      </c>
      <c r="X522" s="47">
        <v>16170</v>
      </c>
      <c r="Y522" s="47">
        <v>15565</v>
      </c>
      <c r="Z522" s="48">
        <v>150.21</v>
      </c>
      <c r="AA522" s="44">
        <v>318</v>
      </c>
      <c r="AB522" s="44">
        <v>189</v>
      </c>
      <c r="AC522" s="44">
        <v>2272</v>
      </c>
      <c r="AD522" s="44">
        <v>509</v>
      </c>
      <c r="AE522" s="44"/>
      <c r="AF522" s="44">
        <v>12765</v>
      </c>
      <c r="AG522" s="44"/>
      <c r="AH522" s="47"/>
      <c r="AI522" s="47">
        <v>19</v>
      </c>
      <c r="AJ522"/>
      <c r="AK522" t="s">
        <v>895</v>
      </c>
      <c r="AL522">
        <v>15565</v>
      </c>
      <c r="AM522"/>
      <c r="AN522"/>
      <c r="AO522"/>
      <c r="AP522"/>
      <c r="AQ522"/>
      <c r="AR522" s="44"/>
      <c r="AS522" s="44"/>
      <c r="AT522" s="44"/>
      <c r="AU522" s="44">
        <v>3923949</v>
      </c>
      <c r="AV522" s="44">
        <v>1325175</v>
      </c>
      <c r="AW522" s="44">
        <v>-320808</v>
      </c>
      <c r="AX522" s="44"/>
      <c r="AY522" s="44">
        <v>5569932</v>
      </c>
      <c r="AZ522" s="21">
        <v>5698986</v>
      </c>
      <c r="BA522" s="21">
        <v>-129054</v>
      </c>
      <c r="BB522" s="44">
        <v>-6009</v>
      </c>
      <c r="BC522" s="44">
        <v>800</v>
      </c>
      <c r="BD522" s="44"/>
      <c r="BE522" s="44">
        <v>-135863</v>
      </c>
      <c r="BF522" s="44">
        <v>572773</v>
      </c>
      <c r="BG522" s="44">
        <v>128319</v>
      </c>
      <c r="BH522" s="44"/>
      <c r="BI522" s="21">
        <v>3218067</v>
      </c>
      <c r="BJ522" s="21"/>
      <c r="BK522" s="21"/>
      <c r="BL522" s="21">
        <v>4790</v>
      </c>
      <c r="BM522" s="21"/>
      <c r="BN522" s="21">
        <v>3923949</v>
      </c>
      <c r="BO522" s="21"/>
      <c r="BP522" s="21"/>
      <c r="BQ522" s="44"/>
      <c r="BR522" s="21"/>
      <c r="BS522" s="44"/>
      <c r="BT522" s="21"/>
      <c r="BU522" s="44"/>
      <c r="BV522" s="21"/>
      <c r="BW522" s="44">
        <v>193434</v>
      </c>
      <c r="BX522" s="21"/>
      <c r="BY522" s="21">
        <v>43334</v>
      </c>
      <c r="BZ522" s="21"/>
      <c r="CA522" s="44"/>
      <c r="CB522" s="44"/>
      <c r="CC522" s="44">
        <v>1086790</v>
      </c>
      <c r="CD522" s="44"/>
      <c r="CE522" s="44"/>
      <c r="CF522" s="44"/>
      <c r="CG522" s="44"/>
      <c r="CH522" s="44"/>
      <c r="CI522" s="21">
        <v>1617</v>
      </c>
      <c r="CJ522" s="44"/>
      <c r="CK522" s="21"/>
      <c r="CL522" s="44"/>
      <c r="CM522" s="44">
        <v>638</v>
      </c>
      <c r="CN522" s="44">
        <v>0</v>
      </c>
      <c r="CO522" s="44">
        <v>561916</v>
      </c>
      <c r="CP522" s="44">
        <v>0</v>
      </c>
      <c r="CQ522" s="21">
        <v>715120</v>
      </c>
      <c r="CR522" s="44">
        <v>23278</v>
      </c>
      <c r="CS522" s="44">
        <v>13461</v>
      </c>
      <c r="CT522" s="44">
        <v>6385</v>
      </c>
      <c r="CU522" s="44"/>
      <c r="CV522" s="44">
        <v>4377</v>
      </c>
      <c r="CW522" s="21"/>
      <c r="CX522" s="21"/>
      <c r="CY522" s="21"/>
      <c r="CZ522" s="21"/>
      <c r="DA522" s="21"/>
      <c r="DB522" s="21"/>
      <c r="DC522" s="21"/>
      <c r="DD522" s="21"/>
      <c r="DE522" s="44"/>
      <c r="DF522" s="21"/>
      <c r="DG522" s="44"/>
      <c r="DH522" s="21"/>
      <c r="DI522" s="44"/>
      <c r="DJ522" s="44"/>
      <c r="DK522" s="44"/>
      <c r="DL522" s="44"/>
      <c r="DM522" s="21"/>
      <c r="DN522" s="44"/>
      <c r="DO522" s="44"/>
      <c r="DP522" s="44"/>
      <c r="DQ522" s="44"/>
      <c r="DR522" s="44"/>
      <c r="DS522" s="44"/>
      <c r="DT522" s="44"/>
      <c r="DU522" s="44"/>
      <c r="DV522" s="44"/>
      <c r="DW522" s="44"/>
      <c r="DX522" s="44"/>
      <c r="DY522" s="44">
        <v>192</v>
      </c>
      <c r="DZ522" s="44"/>
      <c r="EA522" s="44"/>
      <c r="EB522" s="21"/>
      <c r="EC522" s="44">
        <v>-1373768</v>
      </c>
      <c r="ED522" s="44"/>
      <c r="EE522" s="21">
        <v>-71815</v>
      </c>
      <c r="EF522" s="44"/>
      <c r="EG522" s="21">
        <v>105805</v>
      </c>
      <c r="EH522" s="44"/>
      <c r="EI522" s="21">
        <v>1018778</v>
      </c>
      <c r="EJ522" s="44"/>
      <c r="EK522" s="44"/>
      <c r="EL522" s="21"/>
      <c r="EM522" s="44"/>
      <c r="EN522" s="44"/>
      <c r="EO522" s="44"/>
      <c r="EP522" s="21"/>
      <c r="EQ522" s="21"/>
      <c r="ER522" s="21"/>
      <c r="ES522" s="21"/>
      <c r="ET522" s="44"/>
      <c r="EU522" s="21"/>
      <c r="EV522" s="44"/>
      <c r="EW522" s="21"/>
      <c r="EX522" s="44"/>
      <c r="EY522" s="44"/>
      <c r="EZ522" s="21"/>
      <c r="FA522" s="21"/>
      <c r="FB522" s="44"/>
      <c r="FC522" s="44"/>
      <c r="FD522" s="21"/>
      <c r="FE522" s="112"/>
      <c r="FF522" s="44"/>
      <c r="FG522" s="44">
        <v>2537216</v>
      </c>
      <c r="FH522" s="44">
        <v>608656</v>
      </c>
      <c r="FI522" s="44">
        <v>2553114</v>
      </c>
      <c r="FJ522" s="44">
        <v>104226</v>
      </c>
      <c r="FK522" s="44">
        <v>2378398</v>
      </c>
      <c r="FL522" s="44"/>
      <c r="FM522" s="44"/>
      <c r="FN522" s="44"/>
      <c r="FO522" s="44"/>
      <c r="FP522" s="44"/>
      <c r="FQ522" s="44"/>
      <c r="FR522" s="44"/>
      <c r="FS522" s="44"/>
      <c r="FT522" s="44">
        <v>3349</v>
      </c>
      <c r="FU522" s="44"/>
      <c r="FV522" s="21">
        <v>244219</v>
      </c>
      <c r="FW522" s="44"/>
      <c r="FX522" s="44">
        <v>157182</v>
      </c>
      <c r="FY522" s="44">
        <v>11825</v>
      </c>
      <c r="FZ522" s="44">
        <v>39761</v>
      </c>
      <c r="GA522" s="44">
        <v>22169</v>
      </c>
      <c r="GB522" s="44"/>
      <c r="GC522" s="44">
        <v>13290</v>
      </c>
      <c r="GD522" s="44">
        <v>267238</v>
      </c>
      <c r="GE522" s="44">
        <v>104196</v>
      </c>
      <c r="GF522" s="44">
        <v>58279</v>
      </c>
      <c r="GG522" s="44">
        <v>450921</v>
      </c>
      <c r="GH522" s="44">
        <v>33185</v>
      </c>
      <c r="GI522" s="44">
        <v>52538</v>
      </c>
      <c r="GJ522" s="44"/>
      <c r="GK522" s="44">
        <v>1219295</v>
      </c>
      <c r="GL522" s="44">
        <v>495</v>
      </c>
      <c r="GM522" s="44">
        <v>382942</v>
      </c>
      <c r="GN522" s="44">
        <v>35470</v>
      </c>
      <c r="GO522" s="44">
        <v>7406</v>
      </c>
      <c r="GP522" s="44"/>
      <c r="GQ522" s="44"/>
      <c r="GR522" s="44">
        <v>216828</v>
      </c>
      <c r="GS522" s="44">
        <v>1741253</v>
      </c>
      <c r="GT522" s="44"/>
      <c r="GU522" s="21">
        <v>17596</v>
      </c>
      <c r="GV522" s="44"/>
      <c r="GW522" s="44"/>
      <c r="GX522" s="44"/>
      <c r="GY522" s="44">
        <v>1758849</v>
      </c>
      <c r="GZ522" s="44">
        <v>1894224</v>
      </c>
      <c r="HA522" s="44"/>
      <c r="HB522" s="44">
        <v>488</v>
      </c>
      <c r="HC522" s="44">
        <v>-135863</v>
      </c>
      <c r="HD522" s="44">
        <v>1758849</v>
      </c>
      <c r="HE522" s="21"/>
      <c r="HF522" s="21"/>
      <c r="HG522" s="21"/>
      <c r="HH522" s="21"/>
      <c r="HI522" s="21">
        <v>0</v>
      </c>
      <c r="HJ522" s="44"/>
      <c r="HK522" s="21"/>
      <c r="HL522" s="21">
        <v>18091</v>
      </c>
      <c r="HM522" s="21">
        <v>18091</v>
      </c>
      <c r="HN522" s="21">
        <v>-495</v>
      </c>
      <c r="HO522" s="21"/>
      <c r="HP522" s="44"/>
      <c r="HQ522" s="47"/>
      <c r="HR522" s="47">
        <v>488</v>
      </c>
      <c r="HS522" s="47"/>
      <c r="HT522" s="47" t="s">
        <v>1911</v>
      </c>
      <c r="HU522" s="47">
        <v>151537.92000000001</v>
      </c>
      <c r="HV522" s="47">
        <v>589</v>
      </c>
      <c r="HW522" s="47">
        <v>0</v>
      </c>
      <c r="HX522" s="47">
        <v>4759</v>
      </c>
      <c r="HY522" s="47">
        <v>12553</v>
      </c>
      <c r="HZ522" s="47">
        <v>32974</v>
      </c>
      <c r="IA522" s="47">
        <v>0</v>
      </c>
      <c r="IB522" s="47">
        <v>0</v>
      </c>
      <c r="IC522" s="47">
        <v>1423</v>
      </c>
      <c r="ID522">
        <v>6202</v>
      </c>
      <c r="IE522" s="47">
        <v>1983</v>
      </c>
      <c r="IF522">
        <v>4058</v>
      </c>
      <c r="IG522" s="47">
        <v>2627</v>
      </c>
      <c r="IH522" s="47">
        <v>9023</v>
      </c>
      <c r="II522">
        <v>710</v>
      </c>
      <c r="IJ522">
        <v>2050</v>
      </c>
      <c r="IK522"/>
      <c r="IL522">
        <v>6544</v>
      </c>
      <c r="IM522">
        <v>85495</v>
      </c>
      <c r="IN522">
        <v>0</v>
      </c>
      <c r="IO522">
        <v>0</v>
      </c>
      <c r="IP522">
        <v>0</v>
      </c>
      <c r="IQ522">
        <v>0</v>
      </c>
      <c r="IR522">
        <v>0</v>
      </c>
      <c r="IS522">
        <v>0</v>
      </c>
      <c r="IT522">
        <v>0</v>
      </c>
      <c r="IU522">
        <v>41070</v>
      </c>
      <c r="IV522">
        <v>0</v>
      </c>
      <c r="IW522">
        <v>206669</v>
      </c>
      <c r="IX522">
        <v>457335</v>
      </c>
      <c r="IY522">
        <v>783141</v>
      </c>
      <c r="IZ522">
        <v>0</v>
      </c>
      <c r="JA522">
        <v>0</v>
      </c>
      <c r="JB522">
        <v>50693</v>
      </c>
      <c r="JC522">
        <v>333276</v>
      </c>
      <c r="JD522">
        <v>50058</v>
      </c>
      <c r="JE522">
        <v>71410</v>
      </c>
      <c r="JF522">
        <v>43766</v>
      </c>
      <c r="JG522">
        <v>192803</v>
      </c>
      <c r="JH522">
        <v>25952</v>
      </c>
      <c r="JI522">
        <v>42373</v>
      </c>
      <c r="JJ522"/>
      <c r="JK522">
        <v>238670</v>
      </c>
      <c r="JL522">
        <v>2537216</v>
      </c>
      <c r="JM522">
        <v>0</v>
      </c>
      <c r="JN522">
        <v>0</v>
      </c>
      <c r="JO522">
        <v>0</v>
      </c>
      <c r="JP522">
        <v>0</v>
      </c>
      <c r="JQ522">
        <v>0</v>
      </c>
      <c r="JR522">
        <v>0</v>
      </c>
      <c r="JS522">
        <v>0</v>
      </c>
      <c r="JT522"/>
      <c r="JU522"/>
      <c r="JV522"/>
      <c r="JW522"/>
      <c r="JX522"/>
      <c r="JY522">
        <v>6202</v>
      </c>
      <c r="JZ522"/>
      <c r="KA522"/>
      <c r="KB522"/>
      <c r="KC522"/>
      <c r="KD522"/>
      <c r="KE522">
        <v>333276</v>
      </c>
      <c r="KF522">
        <v>73</v>
      </c>
      <c r="KG522">
        <v>118</v>
      </c>
      <c r="KH522">
        <v>50</v>
      </c>
      <c r="KI522">
        <v>46</v>
      </c>
      <c r="KJ522">
        <v>81</v>
      </c>
      <c r="KK522">
        <v>32</v>
      </c>
      <c r="KL522">
        <v>28</v>
      </c>
      <c r="KM522">
        <v>49</v>
      </c>
      <c r="KN522">
        <v>22</v>
      </c>
      <c r="KO522">
        <v>1</v>
      </c>
      <c r="KP522">
        <v>0</v>
      </c>
      <c r="KQ522">
        <v>0</v>
      </c>
      <c r="KR522">
        <v>0</v>
      </c>
      <c r="KS522">
        <v>1</v>
      </c>
      <c r="KT522">
        <v>0</v>
      </c>
      <c r="KU522">
        <v>1</v>
      </c>
      <c r="KV522">
        <v>0</v>
      </c>
      <c r="KW522">
        <v>0</v>
      </c>
      <c r="KX522">
        <v>0</v>
      </c>
      <c r="KY522">
        <v>0</v>
      </c>
      <c r="KZ522">
        <v>0</v>
      </c>
      <c r="LA522">
        <v>0</v>
      </c>
      <c r="LB522">
        <v>0</v>
      </c>
      <c r="LC522">
        <v>0</v>
      </c>
      <c r="LD522">
        <v>1</v>
      </c>
      <c r="LE522">
        <v>0</v>
      </c>
      <c r="LF522">
        <v>0</v>
      </c>
      <c r="LG522">
        <v>0</v>
      </c>
      <c r="LH522">
        <v>0</v>
      </c>
    </row>
    <row r="523" spans="1:320" s="34" customFormat="1" ht="15" customHeight="1" x14ac:dyDescent="0.25">
      <c r="A523" s="45">
        <v>206204023</v>
      </c>
      <c r="B523" s="45" t="s">
        <v>1300</v>
      </c>
      <c r="C523" s="46">
        <v>45108</v>
      </c>
      <c r="D523" s="46">
        <v>45473</v>
      </c>
      <c r="E523" s="47">
        <v>366</v>
      </c>
      <c r="F523" s="45" t="s">
        <v>883</v>
      </c>
      <c r="G523" s="45" t="s">
        <v>884</v>
      </c>
      <c r="H523" s="45" t="s">
        <v>1296</v>
      </c>
      <c r="I523" s="45" t="s">
        <v>886</v>
      </c>
      <c r="J523" s="45" t="s">
        <v>555</v>
      </c>
      <c r="K523" s="45" t="s">
        <v>988</v>
      </c>
      <c r="L523" s="45" t="s">
        <v>4568</v>
      </c>
      <c r="M523" s="45" t="s">
        <v>1301</v>
      </c>
      <c r="N523" s="45" t="s">
        <v>1302</v>
      </c>
      <c r="O523" s="45" t="s">
        <v>1303</v>
      </c>
      <c r="P523" s="45" t="s">
        <v>4571</v>
      </c>
      <c r="Q523" s="45" t="s">
        <v>1304</v>
      </c>
      <c r="R523" t="s">
        <v>1305</v>
      </c>
      <c r="S523" s="45" t="s">
        <v>884</v>
      </c>
      <c r="T523"/>
      <c r="U523" s="47">
        <v>30</v>
      </c>
      <c r="V523" s="47">
        <v>30</v>
      </c>
      <c r="W523" s="47" t="s">
        <v>1728</v>
      </c>
      <c r="X523" s="47">
        <v>10980</v>
      </c>
      <c r="Y523" s="47">
        <v>9663</v>
      </c>
      <c r="Z523" s="48">
        <v>88.01</v>
      </c>
      <c r="AA523" s="44">
        <v>33</v>
      </c>
      <c r="AB523" s="44">
        <v>26</v>
      </c>
      <c r="AC523" s="44">
        <v>876</v>
      </c>
      <c r="AD523" s="44"/>
      <c r="AE523" s="44">
        <v>8327</v>
      </c>
      <c r="AF523" s="44"/>
      <c r="AG523" s="44"/>
      <c r="AH523" s="47"/>
      <c r="AI523" s="47"/>
      <c r="AJ523">
        <v>460</v>
      </c>
      <c r="AK523" t="s">
        <v>895</v>
      </c>
      <c r="AL523">
        <v>9663</v>
      </c>
      <c r="AM523"/>
      <c r="AN523"/>
      <c r="AO523"/>
      <c r="AP523"/>
      <c r="AQ523"/>
      <c r="AR523" s="44"/>
      <c r="AS523" s="44"/>
      <c r="AT523" s="44"/>
      <c r="AU523" s="44">
        <v>2898900</v>
      </c>
      <c r="AV523" s="44">
        <v>184915</v>
      </c>
      <c r="AW523" s="44">
        <v>317676</v>
      </c>
      <c r="AX523" s="44">
        <v>50744</v>
      </c>
      <c r="AY523" s="44">
        <v>2816883</v>
      </c>
      <c r="AZ523" s="21">
        <v>4311338</v>
      </c>
      <c r="BA523" s="21">
        <v>-1494455</v>
      </c>
      <c r="BB523" s="44">
        <v>1455358</v>
      </c>
      <c r="BC523" s="44"/>
      <c r="BD523" s="44"/>
      <c r="BE523" s="44">
        <v>-39097</v>
      </c>
      <c r="BF523" s="44">
        <v>270600</v>
      </c>
      <c r="BG523" s="44"/>
      <c r="BH523" s="44">
        <v>2498100</v>
      </c>
      <c r="BI523" s="21"/>
      <c r="BJ523" s="21"/>
      <c r="BK523" s="21"/>
      <c r="BL523" s="21"/>
      <c r="BM523" s="21">
        <v>130200</v>
      </c>
      <c r="BN523" s="21">
        <v>2898900</v>
      </c>
      <c r="BO523" s="21"/>
      <c r="BP523" s="21"/>
      <c r="BQ523" s="44"/>
      <c r="BR523" s="21"/>
      <c r="BS523" s="44"/>
      <c r="BT523" s="21"/>
      <c r="BU523" s="44"/>
      <c r="BV523" s="21"/>
      <c r="BW523" s="44">
        <v>160846</v>
      </c>
      <c r="BX523" s="21">
        <v>22739</v>
      </c>
      <c r="BY523" s="21"/>
      <c r="BZ523" s="21"/>
      <c r="CA523" s="44"/>
      <c r="CB523" s="44"/>
      <c r="CC523" s="44"/>
      <c r="CD523" s="44"/>
      <c r="CE523" s="44"/>
      <c r="CF523" s="44"/>
      <c r="CG523" s="44"/>
      <c r="CH523" s="44"/>
      <c r="CI523" s="21"/>
      <c r="CJ523" s="44"/>
      <c r="CK523" s="21">
        <v>1330</v>
      </c>
      <c r="CL523" s="44"/>
      <c r="CM523" s="44">
        <v>0</v>
      </c>
      <c r="CN523" s="44">
        <v>0</v>
      </c>
      <c r="CO523" s="44">
        <v>94904</v>
      </c>
      <c r="CP523" s="44">
        <v>0</v>
      </c>
      <c r="CQ523" s="21">
        <v>61122</v>
      </c>
      <c r="CR523" s="44">
        <v>0</v>
      </c>
      <c r="CS523" s="44">
        <v>27559</v>
      </c>
      <c r="CT523" s="44">
        <v>0</v>
      </c>
      <c r="CU523" s="44"/>
      <c r="CV523" s="44">
        <v>1330</v>
      </c>
      <c r="CW523" s="21"/>
      <c r="CX523" s="21"/>
      <c r="CY523" s="21"/>
      <c r="CZ523" s="21"/>
      <c r="DA523" s="21"/>
      <c r="DB523" s="21"/>
      <c r="DC523" s="21"/>
      <c r="DD523" s="21"/>
      <c r="DE523" s="44"/>
      <c r="DF523" s="21"/>
      <c r="DG523" s="44"/>
      <c r="DH523" s="21"/>
      <c r="DI523" s="44"/>
      <c r="DJ523" s="44"/>
      <c r="DK523" s="44"/>
      <c r="DL523" s="44"/>
      <c r="DM523" s="21"/>
      <c r="DN523" s="44"/>
      <c r="DO523" s="44"/>
      <c r="DP523" s="44"/>
      <c r="DQ523" s="44"/>
      <c r="DR523" s="44"/>
      <c r="DS523" s="44"/>
      <c r="DT523" s="44"/>
      <c r="DU523" s="44"/>
      <c r="DV523" s="44"/>
      <c r="DW523" s="44"/>
      <c r="DX523" s="44"/>
      <c r="DY523" s="44"/>
      <c r="DZ523" s="44"/>
      <c r="EA523" s="44"/>
      <c r="EB523" s="21"/>
      <c r="EC523" s="44">
        <v>46808</v>
      </c>
      <c r="ED523" s="44"/>
      <c r="EE523" s="21"/>
      <c r="EF523" s="44"/>
      <c r="EG523" s="21">
        <v>257450</v>
      </c>
      <c r="EH523" s="44"/>
      <c r="EI523" s="21"/>
      <c r="EJ523" s="44"/>
      <c r="EK523" s="44"/>
      <c r="EL523" s="21"/>
      <c r="EM523" s="44"/>
      <c r="EN523" s="44"/>
      <c r="EO523" s="44"/>
      <c r="EP523" s="21"/>
      <c r="EQ523" s="21"/>
      <c r="ER523" s="21"/>
      <c r="ES523" s="21"/>
      <c r="ET523" s="44"/>
      <c r="EU523" s="21"/>
      <c r="EV523" s="44"/>
      <c r="EW523" s="21"/>
      <c r="EX523" s="44"/>
      <c r="EY523" s="44"/>
      <c r="EZ523" s="21"/>
      <c r="FA523" s="21"/>
      <c r="FB523" s="44"/>
      <c r="FC523" s="44"/>
      <c r="FD523" s="21"/>
      <c r="FE523" s="112">
        <v>13418</v>
      </c>
      <c r="FF523" s="44"/>
      <c r="FG523" s="44">
        <v>2473350</v>
      </c>
      <c r="FH523" s="44">
        <v>494670</v>
      </c>
      <c r="FI523" s="44">
        <v>1343318</v>
      </c>
      <c r="FJ523" s="44">
        <v>218418</v>
      </c>
      <c r="FK523" s="44">
        <v>1813352</v>
      </c>
      <c r="FL523" s="44"/>
      <c r="FM523" s="44"/>
      <c r="FN523" s="44"/>
      <c r="FO523" s="44"/>
      <c r="FP523" s="44"/>
      <c r="FQ523" s="44"/>
      <c r="FR523" s="44"/>
      <c r="FS523" s="44"/>
      <c r="FT523" s="44"/>
      <c r="FU523" s="44"/>
      <c r="FV523" s="21">
        <v>398184</v>
      </c>
      <c r="FW523" s="44"/>
      <c r="FX523" s="44">
        <v>8032</v>
      </c>
      <c r="FY523" s="44"/>
      <c r="FZ523" s="44">
        <v>30322</v>
      </c>
      <c r="GA523" s="44"/>
      <c r="GB523" s="44"/>
      <c r="GC523" s="44">
        <v>45273</v>
      </c>
      <c r="GD523" s="44">
        <v>354499</v>
      </c>
      <c r="GE523" s="44">
        <v>205627</v>
      </c>
      <c r="GF523" s="44">
        <v>52975</v>
      </c>
      <c r="GG523" s="44">
        <v>373729</v>
      </c>
      <c r="GH523" s="44"/>
      <c r="GI523" s="44">
        <v>17925</v>
      </c>
      <c r="GJ523" s="44"/>
      <c r="GK523" s="44">
        <v>838051</v>
      </c>
      <c r="GL523" s="44">
        <v>132078</v>
      </c>
      <c r="GM523" s="44"/>
      <c r="GN523" s="44"/>
      <c r="GO523" s="44">
        <v>37616</v>
      </c>
      <c r="GP523" s="44">
        <v>3675</v>
      </c>
      <c r="GQ523" s="44"/>
      <c r="GR523" s="44"/>
      <c r="GS523" s="44">
        <v>1832218</v>
      </c>
      <c r="GT523" s="44">
        <v>311574</v>
      </c>
      <c r="GU523" s="21">
        <v>896936</v>
      </c>
      <c r="GV523" s="44"/>
      <c r="GW523" s="44">
        <v>15000</v>
      </c>
      <c r="GX523" s="44">
        <v>815815</v>
      </c>
      <c r="GY523" s="44">
        <v>3871543</v>
      </c>
      <c r="GZ523" s="44">
        <v>1952337</v>
      </c>
      <c r="HA523" s="44"/>
      <c r="HB523" s="44">
        <v>573947</v>
      </c>
      <c r="HC523" s="44">
        <v>1345259</v>
      </c>
      <c r="HD523" s="44">
        <v>3871543</v>
      </c>
      <c r="HE523" s="21"/>
      <c r="HF523" s="21"/>
      <c r="HG523" s="21"/>
      <c r="HH523" s="21"/>
      <c r="HI523" s="21">
        <v>76995</v>
      </c>
      <c r="HJ523" s="44">
        <v>2816653</v>
      </c>
      <c r="HK523" s="21"/>
      <c r="HL523" s="21">
        <v>1246185</v>
      </c>
      <c r="HM523" s="21">
        <v>4139833</v>
      </c>
      <c r="HN523" s="21">
        <v>-3242897</v>
      </c>
      <c r="HO523" s="21"/>
      <c r="HP523" s="44"/>
      <c r="HQ523" s="47">
        <v>1877092</v>
      </c>
      <c r="HR523" s="47">
        <v>1877092</v>
      </c>
      <c r="HS523" s="47">
        <v>-1303145</v>
      </c>
      <c r="HT523" s="47" t="s">
        <v>3242</v>
      </c>
      <c r="HU523" s="47">
        <v>741888.06</v>
      </c>
      <c r="HV523" s="47">
        <v>4568</v>
      </c>
      <c r="HW523" s="47">
        <v>0</v>
      </c>
      <c r="HX523" s="47">
        <v>1348</v>
      </c>
      <c r="HY523" s="47">
        <v>10027</v>
      </c>
      <c r="HZ523" s="47">
        <v>27351</v>
      </c>
      <c r="IA523" s="47">
        <v>0</v>
      </c>
      <c r="IB523" s="47">
        <v>0</v>
      </c>
      <c r="IC523" s="47">
        <v>0</v>
      </c>
      <c r="ID523">
        <v>11541</v>
      </c>
      <c r="IE523" s="47">
        <v>4067</v>
      </c>
      <c r="IF523">
        <v>7348</v>
      </c>
      <c r="IG523" s="47"/>
      <c r="IH523" s="47">
        <v>8836</v>
      </c>
      <c r="II523"/>
      <c r="IJ523"/>
      <c r="IK523"/>
      <c r="IL523">
        <v>11687</v>
      </c>
      <c r="IM523">
        <v>86773</v>
      </c>
      <c r="IN523">
        <v>0</v>
      </c>
      <c r="IO523">
        <v>1348</v>
      </c>
      <c r="IP523">
        <v>10027</v>
      </c>
      <c r="IQ523">
        <v>27351</v>
      </c>
      <c r="IR523">
        <v>0</v>
      </c>
      <c r="IS523">
        <v>0</v>
      </c>
      <c r="IT523">
        <v>38726</v>
      </c>
      <c r="IU523">
        <v>311924</v>
      </c>
      <c r="IV523">
        <v>0</v>
      </c>
      <c r="IW523">
        <v>90444</v>
      </c>
      <c r="IX523">
        <v>358001</v>
      </c>
      <c r="IY523">
        <v>577076</v>
      </c>
      <c r="IZ523">
        <v>0</v>
      </c>
      <c r="JA523">
        <v>0</v>
      </c>
      <c r="JB523">
        <v>0</v>
      </c>
      <c r="JC523">
        <v>239337</v>
      </c>
      <c r="JD523">
        <v>108027</v>
      </c>
      <c r="JE523">
        <v>139742</v>
      </c>
      <c r="JF523"/>
      <c r="JG523">
        <v>167861</v>
      </c>
      <c r="JH523"/>
      <c r="JI523"/>
      <c r="JJ523"/>
      <c r="JK523">
        <v>480938</v>
      </c>
      <c r="JL523">
        <v>2473350</v>
      </c>
      <c r="JM523">
        <v>0</v>
      </c>
      <c r="JN523">
        <v>90444</v>
      </c>
      <c r="JO523">
        <v>358001</v>
      </c>
      <c r="JP523">
        <v>577076</v>
      </c>
      <c r="JQ523">
        <v>0</v>
      </c>
      <c r="JR523">
        <v>0</v>
      </c>
      <c r="JS523">
        <v>1025521</v>
      </c>
      <c r="JT523">
        <v>1831</v>
      </c>
      <c r="JU523"/>
      <c r="JV523"/>
      <c r="JW523"/>
      <c r="JX523">
        <v>9710</v>
      </c>
      <c r="JY523"/>
      <c r="JZ523">
        <v>54665</v>
      </c>
      <c r="KA523"/>
      <c r="KB523"/>
      <c r="KC523"/>
      <c r="KD523">
        <v>184672</v>
      </c>
      <c r="KE523"/>
      <c r="KF523">
        <v>47</v>
      </c>
      <c r="KG523">
        <v>82</v>
      </c>
      <c r="KH523">
        <v>39</v>
      </c>
      <c r="KI523">
        <v>24</v>
      </c>
      <c r="KJ523">
        <v>32</v>
      </c>
      <c r="KK523">
        <v>20</v>
      </c>
      <c r="KL523">
        <v>16</v>
      </c>
      <c r="KM523">
        <v>21</v>
      </c>
      <c r="KN523">
        <v>13</v>
      </c>
      <c r="KO523">
        <v>0</v>
      </c>
      <c r="KP523">
        <v>0</v>
      </c>
      <c r="KQ523">
        <v>1</v>
      </c>
      <c r="KR523">
        <v>1</v>
      </c>
      <c r="KS523">
        <v>0</v>
      </c>
      <c r="KT523">
        <v>0</v>
      </c>
      <c r="KU523">
        <v>1</v>
      </c>
      <c r="KV523">
        <v>0</v>
      </c>
      <c r="KW523">
        <v>0</v>
      </c>
      <c r="KX523">
        <v>0</v>
      </c>
      <c r="KY523">
        <v>0</v>
      </c>
      <c r="KZ523">
        <v>0</v>
      </c>
      <c r="LA523">
        <v>0</v>
      </c>
      <c r="LB523">
        <v>0</v>
      </c>
      <c r="LC523">
        <v>0</v>
      </c>
      <c r="LD523">
        <v>1</v>
      </c>
      <c r="LE523">
        <v>0</v>
      </c>
      <c r="LF523">
        <v>0</v>
      </c>
      <c r="LG523">
        <v>0</v>
      </c>
      <c r="LH523">
        <v>0</v>
      </c>
    </row>
    <row r="524" spans="1:320" s="34" customFormat="1" ht="15" customHeight="1" x14ac:dyDescent="0.25">
      <c r="A524" s="45">
        <v>206210916</v>
      </c>
      <c r="B524" s="45" t="s">
        <v>1306</v>
      </c>
      <c r="C524" s="46">
        <v>45200</v>
      </c>
      <c r="D524" s="46">
        <v>45565</v>
      </c>
      <c r="E524" s="47">
        <v>366</v>
      </c>
      <c r="F524" s="45" t="s">
        <v>883</v>
      </c>
      <c r="G524" s="45" t="s">
        <v>893</v>
      </c>
      <c r="H524" s="45" t="s">
        <v>1307</v>
      </c>
      <c r="I524" s="45" t="s">
        <v>916</v>
      </c>
      <c r="J524" s="45" t="s">
        <v>331</v>
      </c>
      <c r="K524" s="45" t="s">
        <v>1308</v>
      </c>
      <c r="L524" s="45" t="s">
        <v>4589</v>
      </c>
      <c r="M524" s="45" t="s">
        <v>1309</v>
      </c>
      <c r="N524" s="45" t="s">
        <v>1310</v>
      </c>
      <c r="O524" s="45" t="s">
        <v>1311</v>
      </c>
      <c r="P524" s="45" t="s">
        <v>1312</v>
      </c>
      <c r="Q524" s="45" t="s">
        <v>1313</v>
      </c>
      <c r="R524" t="s">
        <v>1314</v>
      </c>
      <c r="S524" s="45" t="s">
        <v>884</v>
      </c>
      <c r="T524"/>
      <c r="U524" s="47">
        <v>58</v>
      </c>
      <c r="V524" s="47">
        <v>58</v>
      </c>
      <c r="W524" s="47" t="s">
        <v>1728</v>
      </c>
      <c r="X524" s="47">
        <v>21228</v>
      </c>
      <c r="Y524" s="47">
        <v>13217</v>
      </c>
      <c r="Z524" s="48">
        <v>62.26</v>
      </c>
      <c r="AA524" s="44">
        <v>142</v>
      </c>
      <c r="AB524" s="44">
        <v>133</v>
      </c>
      <c r="AC524" s="44">
        <v>1504</v>
      </c>
      <c r="AD524" s="44">
        <v>410</v>
      </c>
      <c r="AE524" s="44">
        <v>1992</v>
      </c>
      <c r="AF524" s="44">
        <v>5471</v>
      </c>
      <c r="AG524" s="44"/>
      <c r="AH524" s="47"/>
      <c r="AI524" s="47">
        <v>3840</v>
      </c>
      <c r="AJ524"/>
      <c r="AK524" t="s">
        <v>895</v>
      </c>
      <c r="AL524">
        <v>13217</v>
      </c>
      <c r="AM524"/>
      <c r="AN524"/>
      <c r="AO524"/>
      <c r="AP524"/>
      <c r="AQ524"/>
      <c r="AR524" s="44"/>
      <c r="AS524" s="44"/>
      <c r="AT524" s="44"/>
      <c r="AU524" s="44">
        <v>6908128</v>
      </c>
      <c r="AV524" s="44">
        <v>627638</v>
      </c>
      <c r="AW524" s="44">
        <v>-122549</v>
      </c>
      <c r="AX524" s="44">
        <v>127012</v>
      </c>
      <c r="AY524" s="44">
        <v>7785327</v>
      </c>
      <c r="AZ524" s="21">
        <v>10304967</v>
      </c>
      <c r="BA524" s="21">
        <v>-2519640</v>
      </c>
      <c r="BB524" s="44">
        <v>5362037</v>
      </c>
      <c r="BC524" s="44"/>
      <c r="BD524" s="44"/>
      <c r="BE524" s="44">
        <v>2842397</v>
      </c>
      <c r="BF524" s="44">
        <v>840234</v>
      </c>
      <c r="BG524" s="44">
        <v>213200</v>
      </c>
      <c r="BH524" s="44">
        <v>773504</v>
      </c>
      <c r="BI524" s="21">
        <v>2844920</v>
      </c>
      <c r="BJ524" s="21"/>
      <c r="BK524" s="21"/>
      <c r="BL524" s="21">
        <v>2236270</v>
      </c>
      <c r="BM524" s="21"/>
      <c r="BN524" s="21">
        <v>6908128</v>
      </c>
      <c r="BO524" s="21"/>
      <c r="BP524" s="21"/>
      <c r="BQ524" s="44"/>
      <c r="BR524" s="21"/>
      <c r="BS524" s="44"/>
      <c r="BT524" s="21"/>
      <c r="BU524" s="44"/>
      <c r="BV524" s="21"/>
      <c r="BW524" s="44">
        <v>627638</v>
      </c>
      <c r="BX524" s="21"/>
      <c r="BY524" s="21"/>
      <c r="BZ524" s="21"/>
      <c r="CA524" s="44"/>
      <c r="CB524" s="44"/>
      <c r="CC524" s="44"/>
      <c r="CD524" s="44"/>
      <c r="CE524" s="44"/>
      <c r="CF524" s="44"/>
      <c r="CG524" s="44"/>
      <c r="CH524" s="44"/>
      <c r="CI524" s="21"/>
      <c r="CJ524" s="44"/>
      <c r="CK524" s="21"/>
      <c r="CL524" s="44"/>
      <c r="CM524" s="44">
        <v>0</v>
      </c>
      <c r="CN524" s="44">
        <v>0</v>
      </c>
      <c r="CO524" s="44">
        <v>306816</v>
      </c>
      <c r="CP524" s="44">
        <v>0</v>
      </c>
      <c r="CQ524" s="21">
        <v>195015</v>
      </c>
      <c r="CR524" s="44">
        <v>35678</v>
      </c>
      <c r="CS524" s="44">
        <v>67642</v>
      </c>
      <c r="CT524" s="44">
        <v>12891</v>
      </c>
      <c r="CU524" s="44"/>
      <c r="CV524" s="44">
        <v>9596</v>
      </c>
      <c r="CW524" s="21"/>
      <c r="CX524" s="21"/>
      <c r="CY524" s="21"/>
      <c r="CZ524" s="21"/>
      <c r="DA524" s="21"/>
      <c r="DB524" s="21"/>
      <c r="DC524" s="21"/>
      <c r="DD524" s="21"/>
      <c r="DE524" s="44"/>
      <c r="DF524" s="21"/>
      <c r="DG524" s="44"/>
      <c r="DH524" s="21"/>
      <c r="DI524" s="44"/>
      <c r="DJ524" s="44"/>
      <c r="DK524" s="44"/>
      <c r="DL524" s="44"/>
      <c r="DM524" s="21"/>
      <c r="DN524" s="44"/>
      <c r="DO524" s="44"/>
      <c r="DP524" s="44"/>
      <c r="DQ524" s="44"/>
      <c r="DR524" s="44"/>
      <c r="DS524" s="44"/>
      <c r="DT524" s="44"/>
      <c r="DU524" s="44"/>
      <c r="DV524" s="44"/>
      <c r="DW524" s="44"/>
      <c r="DX524" s="44"/>
      <c r="DY524" s="44"/>
      <c r="DZ524" s="44"/>
      <c r="EA524" s="44"/>
      <c r="EB524" s="21"/>
      <c r="EC524" s="44">
        <v>-122749</v>
      </c>
      <c r="ED524" s="44"/>
      <c r="EE524" s="21"/>
      <c r="EF524" s="44"/>
      <c r="EG524" s="21">
        <v>200</v>
      </c>
      <c r="EH524" s="44"/>
      <c r="EI524" s="21"/>
      <c r="EJ524" s="44"/>
      <c r="EK524" s="44"/>
      <c r="EL524" s="21"/>
      <c r="EM524" s="44"/>
      <c r="EN524" s="44"/>
      <c r="EO524" s="44"/>
      <c r="EP524" s="21"/>
      <c r="EQ524" s="21"/>
      <c r="ER524" s="21"/>
      <c r="ES524" s="21"/>
      <c r="ET524" s="44"/>
      <c r="EU524" s="21"/>
      <c r="EV524" s="44"/>
      <c r="EW524" s="21"/>
      <c r="EX524" s="44"/>
      <c r="EY524" s="44"/>
      <c r="EZ524" s="21"/>
      <c r="FA524" s="21"/>
      <c r="FB524" s="44"/>
      <c r="FC524" s="44"/>
      <c r="FD524" s="21"/>
      <c r="FE524" s="112"/>
      <c r="FF524" s="44"/>
      <c r="FG524" s="44">
        <v>10113472</v>
      </c>
      <c r="FH524" s="44">
        <v>4169273</v>
      </c>
      <c r="FI524" s="44">
        <v>11825063</v>
      </c>
      <c r="FJ524" s="44">
        <v>159556</v>
      </c>
      <c r="FK524" s="44">
        <v>4345786</v>
      </c>
      <c r="FL524" s="44"/>
      <c r="FM524" s="44"/>
      <c r="FN524" s="44"/>
      <c r="FO524" s="44"/>
      <c r="FP524" s="44"/>
      <c r="FQ524" s="44"/>
      <c r="FR524" s="44"/>
      <c r="FS524" s="44"/>
      <c r="FT524" s="44"/>
      <c r="FU524" s="44"/>
      <c r="FV524" s="21">
        <v>188989</v>
      </c>
      <c r="FW524" s="44"/>
      <c r="FX524" s="44">
        <v>108545</v>
      </c>
      <c r="FY524" s="44">
        <v>20679</v>
      </c>
      <c r="FZ524" s="44">
        <v>64258</v>
      </c>
      <c r="GA524" s="44">
        <v>22485</v>
      </c>
      <c r="GB524" s="44"/>
      <c r="GC524" s="44">
        <v>24916</v>
      </c>
      <c r="GD524" s="44">
        <v>159168</v>
      </c>
      <c r="GE524" s="44">
        <v>352662</v>
      </c>
      <c r="GF524" s="44">
        <v>307645</v>
      </c>
      <c r="GG524" s="44">
        <v>946638</v>
      </c>
      <c r="GH524" s="44">
        <v>113403</v>
      </c>
      <c r="GI524" s="44">
        <v>200645</v>
      </c>
      <c r="GJ524" s="44">
        <v>229619</v>
      </c>
      <c r="GK524" s="44">
        <v>2584066</v>
      </c>
      <c r="GL524" s="44">
        <v>340589</v>
      </c>
      <c r="GM524" s="44">
        <v>10706</v>
      </c>
      <c r="GN524" s="44">
        <v>49445</v>
      </c>
      <c r="GO524" s="44">
        <v>86315</v>
      </c>
      <c r="GP524" s="44"/>
      <c r="GQ524" s="44">
        <v>536</v>
      </c>
      <c r="GR524" s="44">
        <v>147872</v>
      </c>
      <c r="GS524" s="44">
        <v>4697417</v>
      </c>
      <c r="GT524" s="44">
        <v>2634182</v>
      </c>
      <c r="GU524" s="21">
        <v>36839090</v>
      </c>
      <c r="GV524" s="44">
        <v>241151</v>
      </c>
      <c r="GW524" s="44">
        <v>11744395</v>
      </c>
      <c r="GX524" s="44"/>
      <c r="GY524" s="44">
        <v>56156235</v>
      </c>
      <c r="GZ524" s="44">
        <v>4334321</v>
      </c>
      <c r="HA524" s="44">
        <v>26604</v>
      </c>
      <c r="HB524" s="44">
        <v>18626290</v>
      </c>
      <c r="HC524" s="44">
        <v>33169020</v>
      </c>
      <c r="HD524" s="44">
        <v>56156235</v>
      </c>
      <c r="HE524" s="21"/>
      <c r="HF524" s="21"/>
      <c r="HG524" s="21"/>
      <c r="HH524" s="21"/>
      <c r="HI524" s="21">
        <v>2541058</v>
      </c>
      <c r="HJ524" s="44">
        <v>49016402</v>
      </c>
      <c r="HK524" s="21"/>
      <c r="HL524" s="21">
        <v>4578282</v>
      </c>
      <c r="HM524" s="21">
        <v>56135742</v>
      </c>
      <c r="HN524" s="21">
        <v>-19296652</v>
      </c>
      <c r="HO524" s="21"/>
      <c r="HP524" s="44"/>
      <c r="HQ524" s="47">
        <v>20031290</v>
      </c>
      <c r="HR524" s="47">
        <v>20031290</v>
      </c>
      <c r="HS524" s="47">
        <v>-1405000</v>
      </c>
      <c r="HT524" s="47" t="s">
        <v>3563</v>
      </c>
      <c r="HU524" s="47">
        <v>3554143.2199999997</v>
      </c>
      <c r="HV524" s="47">
        <v>1874</v>
      </c>
      <c r="HW524" s="47">
        <v>0</v>
      </c>
      <c r="HX524" s="47">
        <v>12253</v>
      </c>
      <c r="HY524" s="47">
        <v>7173</v>
      </c>
      <c r="HZ524" s="47">
        <v>27729</v>
      </c>
      <c r="IA524" s="47">
        <v>0</v>
      </c>
      <c r="IB524" s="47">
        <v>0</v>
      </c>
      <c r="IC524" s="47">
        <v>3583</v>
      </c>
      <c r="ID524"/>
      <c r="IE524" s="47">
        <v>1038</v>
      </c>
      <c r="IF524">
        <v>8292</v>
      </c>
      <c r="IG524" s="47"/>
      <c r="IH524" s="47">
        <v>10241</v>
      </c>
      <c r="II524">
        <v>1513</v>
      </c>
      <c r="IJ524">
        <v>2700</v>
      </c>
      <c r="IK524">
        <v>2627</v>
      </c>
      <c r="IL524">
        <v>12611</v>
      </c>
      <c r="IM524">
        <v>91634</v>
      </c>
      <c r="IN524">
        <v>0</v>
      </c>
      <c r="IO524">
        <v>849</v>
      </c>
      <c r="IP524">
        <v>1959</v>
      </c>
      <c r="IQ524">
        <v>7589</v>
      </c>
      <c r="IR524">
        <v>0</v>
      </c>
      <c r="IS524">
        <v>0</v>
      </c>
      <c r="IT524">
        <v>10397</v>
      </c>
      <c r="IU524">
        <v>145074</v>
      </c>
      <c r="IV524">
        <v>0</v>
      </c>
      <c r="IW524">
        <v>753632</v>
      </c>
      <c r="IX524">
        <v>381708</v>
      </c>
      <c r="IY524">
        <v>878467</v>
      </c>
      <c r="IZ524">
        <v>0</v>
      </c>
      <c r="JA524">
        <v>0</v>
      </c>
      <c r="JB524">
        <v>163457</v>
      </c>
      <c r="JC524"/>
      <c r="JD524">
        <v>41199</v>
      </c>
      <c r="JE524">
        <v>238676</v>
      </c>
      <c r="JF524"/>
      <c r="JG524">
        <v>301268</v>
      </c>
      <c r="JH524">
        <v>87514</v>
      </c>
      <c r="JI524">
        <v>89133</v>
      </c>
      <c r="JJ524">
        <v>173231</v>
      </c>
      <c r="JK524">
        <v>774080</v>
      </c>
      <c r="JL524">
        <v>4027439</v>
      </c>
      <c r="JM524">
        <v>0</v>
      </c>
      <c r="JN524">
        <v>60470</v>
      </c>
      <c r="JO524">
        <v>114634</v>
      </c>
      <c r="JP524">
        <v>387788</v>
      </c>
      <c r="JQ524">
        <v>0</v>
      </c>
      <c r="JR524">
        <v>0</v>
      </c>
      <c r="JS524">
        <v>562892</v>
      </c>
      <c r="JT524"/>
      <c r="JU524"/>
      <c r="JV524"/>
      <c r="JW524"/>
      <c r="JX524"/>
      <c r="JY524"/>
      <c r="JZ524"/>
      <c r="KA524"/>
      <c r="KB524"/>
      <c r="KC524"/>
      <c r="KD524"/>
      <c r="KE524"/>
      <c r="KF524">
        <v>59</v>
      </c>
      <c r="KG524">
        <v>85</v>
      </c>
      <c r="KH524">
        <v>33</v>
      </c>
      <c r="KI524">
        <v>34</v>
      </c>
      <c r="KJ524">
        <v>45</v>
      </c>
      <c r="KK524">
        <v>25</v>
      </c>
      <c r="KL524">
        <v>18</v>
      </c>
      <c r="KM524">
        <v>24</v>
      </c>
      <c r="KN524">
        <v>15</v>
      </c>
      <c r="KO524">
        <v>0</v>
      </c>
      <c r="KP524">
        <v>1</v>
      </c>
      <c r="KQ524">
        <v>0</v>
      </c>
      <c r="KR524">
        <v>1</v>
      </c>
      <c r="KS524">
        <v>0</v>
      </c>
      <c r="KT524">
        <v>0</v>
      </c>
      <c r="KU524">
        <v>1</v>
      </c>
      <c r="KV524">
        <v>0</v>
      </c>
      <c r="KW524">
        <v>0</v>
      </c>
      <c r="KX524">
        <v>0</v>
      </c>
      <c r="KY524">
        <v>0</v>
      </c>
      <c r="KZ524">
        <v>0</v>
      </c>
      <c r="LA524">
        <v>0</v>
      </c>
      <c r="LB524">
        <v>0</v>
      </c>
      <c r="LC524">
        <v>0</v>
      </c>
      <c r="LD524">
        <v>0</v>
      </c>
      <c r="LE524">
        <v>0</v>
      </c>
      <c r="LF524">
        <v>1</v>
      </c>
      <c r="LG524">
        <v>0</v>
      </c>
      <c r="LH524">
        <v>0</v>
      </c>
    </row>
    <row r="525" spans="1:320" s="34" customFormat="1" ht="15" customHeight="1" x14ac:dyDescent="0.25">
      <c r="A525" s="45">
        <v>206210946</v>
      </c>
      <c r="B525" s="45" t="s">
        <v>1315</v>
      </c>
      <c r="C525" s="46">
        <v>45108</v>
      </c>
      <c r="D525" s="46">
        <v>45473</v>
      </c>
      <c r="E525" s="47">
        <v>366</v>
      </c>
      <c r="F525" s="45" t="s">
        <v>883</v>
      </c>
      <c r="G525" s="45" t="s">
        <v>884</v>
      </c>
      <c r="H525" s="45" t="s">
        <v>1307</v>
      </c>
      <c r="I525" s="45" t="s">
        <v>886</v>
      </c>
      <c r="J525" s="45" t="s">
        <v>887</v>
      </c>
      <c r="K525" s="45" t="s">
        <v>1308</v>
      </c>
      <c r="L525" s="45" t="s">
        <v>4589</v>
      </c>
      <c r="M525" s="45" t="s">
        <v>1316</v>
      </c>
      <c r="N525" s="45" t="s">
        <v>1317</v>
      </c>
      <c r="O525" s="45" t="s">
        <v>1318</v>
      </c>
      <c r="P525" s="45" t="s">
        <v>4590</v>
      </c>
      <c r="Q525" s="45" t="s">
        <v>4591</v>
      </c>
      <c r="R525" t="s">
        <v>1319</v>
      </c>
      <c r="S525" s="45" t="s">
        <v>893</v>
      </c>
      <c r="T525"/>
      <c r="U525" s="47">
        <v>54</v>
      </c>
      <c r="V525" s="47">
        <v>54</v>
      </c>
      <c r="W525" s="47" t="s">
        <v>1728</v>
      </c>
      <c r="X525" s="47">
        <v>19764</v>
      </c>
      <c r="Y525" s="47">
        <v>18561</v>
      </c>
      <c r="Z525" s="48">
        <v>93.91</v>
      </c>
      <c r="AA525" s="44">
        <v>124</v>
      </c>
      <c r="AB525" s="44">
        <v>99</v>
      </c>
      <c r="AC525" s="44">
        <v>2318</v>
      </c>
      <c r="AD525" s="44"/>
      <c r="AE525" s="44">
        <v>1244</v>
      </c>
      <c r="AF525" s="44">
        <v>13373</v>
      </c>
      <c r="AG525" s="44">
        <v>263</v>
      </c>
      <c r="AH525" s="47"/>
      <c r="AI525" s="47">
        <v>287</v>
      </c>
      <c r="AJ525">
        <v>1076</v>
      </c>
      <c r="AK525" t="s">
        <v>895</v>
      </c>
      <c r="AL525">
        <v>18561</v>
      </c>
      <c r="AM525"/>
      <c r="AN525"/>
      <c r="AO525"/>
      <c r="AP525"/>
      <c r="AQ525"/>
      <c r="AR525" s="44"/>
      <c r="AS525" s="44"/>
      <c r="AT525" s="44"/>
      <c r="AU525" s="44">
        <v>8959080</v>
      </c>
      <c r="AV525" s="44">
        <v>1683316</v>
      </c>
      <c r="AW525" s="44">
        <v>2218003</v>
      </c>
      <c r="AX525" s="44"/>
      <c r="AY525" s="44">
        <v>8424393</v>
      </c>
      <c r="AZ525" s="21">
        <v>8826854</v>
      </c>
      <c r="BA525" s="21">
        <v>-402461</v>
      </c>
      <c r="BB525" s="44">
        <v>109009</v>
      </c>
      <c r="BC525" s="44">
        <v>800</v>
      </c>
      <c r="BD525" s="44"/>
      <c r="BE525" s="44">
        <v>-294252</v>
      </c>
      <c r="BF525" s="44">
        <v>2082136</v>
      </c>
      <c r="BG525" s="44"/>
      <c r="BH525" s="44">
        <v>497178</v>
      </c>
      <c r="BI525" s="21">
        <v>5603334</v>
      </c>
      <c r="BJ525" s="21">
        <v>242796</v>
      </c>
      <c r="BK525" s="21"/>
      <c r="BL525" s="21">
        <v>112504</v>
      </c>
      <c r="BM525" s="21">
        <v>421132</v>
      </c>
      <c r="BN525" s="21">
        <v>8959080</v>
      </c>
      <c r="BO525" s="21"/>
      <c r="BP525" s="21"/>
      <c r="BQ525" s="44"/>
      <c r="BR525" s="21"/>
      <c r="BS525" s="44"/>
      <c r="BT525" s="21"/>
      <c r="BU525" s="44"/>
      <c r="BV525" s="21"/>
      <c r="BW525" s="44">
        <v>1286240</v>
      </c>
      <c r="BX525" s="21"/>
      <c r="BY525" s="21"/>
      <c r="BZ525" s="21"/>
      <c r="CA525" s="44">
        <v>36518</v>
      </c>
      <c r="CB525" s="44"/>
      <c r="CC525" s="44">
        <v>231893</v>
      </c>
      <c r="CD525" s="44"/>
      <c r="CE525" s="44">
        <v>123231</v>
      </c>
      <c r="CF525" s="44"/>
      <c r="CG525" s="44"/>
      <c r="CH525" s="44"/>
      <c r="CI525" s="21">
        <v>1893</v>
      </c>
      <c r="CJ525" s="44"/>
      <c r="CK525" s="21">
        <v>3541</v>
      </c>
      <c r="CL525" s="44"/>
      <c r="CM525" s="44">
        <v>3724</v>
      </c>
      <c r="CN525" s="44">
        <v>43608</v>
      </c>
      <c r="CO525" s="44">
        <v>320258</v>
      </c>
      <c r="CP525" s="44">
        <v>0</v>
      </c>
      <c r="CQ525" s="21">
        <v>476812</v>
      </c>
      <c r="CR525" s="44">
        <v>473884</v>
      </c>
      <c r="CS525" s="44">
        <v>293581</v>
      </c>
      <c r="CT525" s="44">
        <v>15180</v>
      </c>
      <c r="CU525" s="44"/>
      <c r="CV525" s="44">
        <v>56269</v>
      </c>
      <c r="CW525" s="21"/>
      <c r="CX525" s="21"/>
      <c r="CY525" s="21"/>
      <c r="CZ525" s="21"/>
      <c r="DA525" s="21"/>
      <c r="DB525" s="21"/>
      <c r="DC525" s="21"/>
      <c r="DD525" s="21"/>
      <c r="DE525" s="44"/>
      <c r="DF525" s="21"/>
      <c r="DG525" s="44"/>
      <c r="DH525" s="21"/>
      <c r="DI525" s="44"/>
      <c r="DJ525" s="44"/>
      <c r="DK525" s="44"/>
      <c r="DL525" s="44"/>
      <c r="DM525" s="21"/>
      <c r="DN525" s="44"/>
      <c r="DO525" s="44"/>
      <c r="DP525" s="44"/>
      <c r="DQ525" s="44"/>
      <c r="DR525" s="44"/>
      <c r="DS525" s="44"/>
      <c r="DT525" s="44"/>
      <c r="DU525" s="44"/>
      <c r="DV525" s="44"/>
      <c r="DW525" s="44"/>
      <c r="DX525" s="44"/>
      <c r="DY525" s="44">
        <v>1300</v>
      </c>
      <c r="DZ525" s="44"/>
      <c r="EA525" s="44"/>
      <c r="EB525" s="21"/>
      <c r="EC525" s="44">
        <v>451463</v>
      </c>
      <c r="ED525" s="44"/>
      <c r="EE525" s="21"/>
      <c r="EF525" s="44"/>
      <c r="EG525" s="21">
        <v>151982</v>
      </c>
      <c r="EH525" s="44"/>
      <c r="EI525" s="21">
        <v>1440575</v>
      </c>
      <c r="EJ525" s="44"/>
      <c r="EK525" s="44">
        <v>94771</v>
      </c>
      <c r="EL525" s="21"/>
      <c r="EM525" s="44"/>
      <c r="EN525" s="44"/>
      <c r="EO525" s="44">
        <v>77912</v>
      </c>
      <c r="EP525" s="21"/>
      <c r="EQ525" s="21"/>
      <c r="ER525" s="21"/>
      <c r="ES525" s="21"/>
      <c r="ET525" s="44"/>
      <c r="EU525" s="21"/>
      <c r="EV525" s="44"/>
      <c r="EW525" s="21"/>
      <c r="EX525" s="44"/>
      <c r="EY525" s="44"/>
      <c r="EZ525" s="21"/>
      <c r="FA525" s="21"/>
      <c r="FB525" s="44"/>
      <c r="FC525" s="44"/>
      <c r="FD525" s="21"/>
      <c r="FE525" s="112"/>
      <c r="FF525" s="44"/>
      <c r="FG525" s="44">
        <v>3922499</v>
      </c>
      <c r="FH525" s="44">
        <v>1172626</v>
      </c>
      <c r="FI525" s="44">
        <v>3731729</v>
      </c>
      <c r="FJ525" s="44">
        <v>201762</v>
      </c>
      <c r="FK525" s="44">
        <v>4028369</v>
      </c>
      <c r="FL525" s="44"/>
      <c r="FM525" s="44"/>
      <c r="FN525" s="44"/>
      <c r="FO525" s="44"/>
      <c r="FP525" s="44"/>
      <c r="FQ525" s="44"/>
      <c r="FR525" s="44"/>
      <c r="FS525" s="44"/>
      <c r="FT525" s="44">
        <v>2300</v>
      </c>
      <c r="FU525" s="44">
        <v>24581</v>
      </c>
      <c r="FV525" s="21">
        <v>100563</v>
      </c>
      <c r="FW525" s="44"/>
      <c r="FX525" s="44">
        <v>119940</v>
      </c>
      <c r="FY525" s="44">
        <v>161964</v>
      </c>
      <c r="FZ525" s="44">
        <v>91833</v>
      </c>
      <c r="GA525" s="44">
        <v>14508</v>
      </c>
      <c r="GB525" s="44"/>
      <c r="GC525" s="44">
        <v>37795</v>
      </c>
      <c r="GD525" s="44">
        <v>463174</v>
      </c>
      <c r="GE525" s="44">
        <v>165973</v>
      </c>
      <c r="GF525" s="44">
        <v>116225</v>
      </c>
      <c r="GG525" s="44">
        <v>787806</v>
      </c>
      <c r="GH525" s="44">
        <v>68500</v>
      </c>
      <c r="GI525" s="44">
        <v>99898</v>
      </c>
      <c r="GJ525" s="44">
        <v>85252</v>
      </c>
      <c r="GK525" s="44">
        <v>1688468</v>
      </c>
      <c r="GL525" s="44">
        <v>44360</v>
      </c>
      <c r="GM525" s="44">
        <v>530170</v>
      </c>
      <c r="GN525" s="44">
        <v>66017</v>
      </c>
      <c r="GO525" s="44">
        <v>10037</v>
      </c>
      <c r="GP525" s="44"/>
      <c r="GQ525" s="44">
        <v>8154</v>
      </c>
      <c r="GR525" s="44">
        <v>110967</v>
      </c>
      <c r="GS525" s="44">
        <v>1354511</v>
      </c>
      <c r="GT525" s="44"/>
      <c r="GU525" s="21">
        <v>86534</v>
      </c>
      <c r="GV525" s="44">
        <v>21125</v>
      </c>
      <c r="GW525" s="44">
        <v>2744979</v>
      </c>
      <c r="GX525" s="44"/>
      <c r="GY525" s="44">
        <v>4207149</v>
      </c>
      <c r="GZ525" s="44">
        <v>6298694</v>
      </c>
      <c r="HA525" s="44"/>
      <c r="HB525" s="44"/>
      <c r="HC525" s="44">
        <v>-2091545</v>
      </c>
      <c r="HD525" s="44">
        <v>4207149</v>
      </c>
      <c r="HE525" s="21"/>
      <c r="HF525" s="21"/>
      <c r="HG525" s="21">
        <v>1742591</v>
      </c>
      <c r="HH525" s="21"/>
      <c r="HI525" s="21">
        <v>0</v>
      </c>
      <c r="HJ525" s="44"/>
      <c r="HK525" s="21">
        <v>350752</v>
      </c>
      <c r="HL525" s="21">
        <v>278096</v>
      </c>
      <c r="HM525" s="21">
        <v>628848</v>
      </c>
      <c r="HN525" s="21">
        <v>-542314</v>
      </c>
      <c r="HO525" s="21"/>
      <c r="HP525" s="44"/>
      <c r="HQ525" s="47"/>
      <c r="HR525" s="47"/>
      <c r="HS525" s="47"/>
      <c r="HT525" s="47" t="s">
        <v>1911</v>
      </c>
      <c r="HU525" s="47">
        <v>503895.52</v>
      </c>
      <c r="HV525" s="47">
        <v>1813</v>
      </c>
      <c r="HW525" s="47">
        <v>0</v>
      </c>
      <c r="HX525" s="47">
        <v>3494</v>
      </c>
      <c r="HY525" s="47">
        <v>14242</v>
      </c>
      <c r="HZ525" s="47">
        <v>37910</v>
      </c>
      <c r="IA525" s="47">
        <v>0</v>
      </c>
      <c r="IB525" s="47">
        <v>0</v>
      </c>
      <c r="IC525" s="47">
        <v>4170</v>
      </c>
      <c r="ID525">
        <v>3963</v>
      </c>
      <c r="IE525" s="47">
        <v>2227</v>
      </c>
      <c r="IF525">
        <v>4788</v>
      </c>
      <c r="IG525" s="47">
        <v>4014</v>
      </c>
      <c r="IH525" s="47">
        <v>13036</v>
      </c>
      <c r="II525">
        <v>1568</v>
      </c>
      <c r="IJ525">
        <v>2440</v>
      </c>
      <c r="IK525">
        <v>1371</v>
      </c>
      <c r="IL525">
        <v>11390</v>
      </c>
      <c r="IM525">
        <v>106426</v>
      </c>
      <c r="IN525">
        <v>0</v>
      </c>
      <c r="IO525">
        <v>2564</v>
      </c>
      <c r="IP525">
        <v>2437</v>
      </c>
      <c r="IQ525">
        <v>6152</v>
      </c>
      <c r="IR525">
        <v>0</v>
      </c>
      <c r="IS525">
        <v>0</v>
      </c>
      <c r="IT525">
        <v>11153</v>
      </c>
      <c r="IU525">
        <v>148816</v>
      </c>
      <c r="IV525">
        <v>0</v>
      </c>
      <c r="IW525">
        <v>235229</v>
      </c>
      <c r="IX525">
        <v>711780</v>
      </c>
      <c r="IY525">
        <v>1105866</v>
      </c>
      <c r="IZ525">
        <v>0</v>
      </c>
      <c r="JA525">
        <v>0</v>
      </c>
      <c r="JB525">
        <v>167274</v>
      </c>
      <c r="JC525">
        <v>251137</v>
      </c>
      <c r="JD525">
        <v>80753</v>
      </c>
      <c r="JE525">
        <v>110286</v>
      </c>
      <c r="JF525">
        <v>81864</v>
      </c>
      <c r="JG525">
        <v>338017</v>
      </c>
      <c r="JH525">
        <v>54032</v>
      </c>
      <c r="JI525">
        <v>71171</v>
      </c>
      <c r="JJ525">
        <v>67028</v>
      </c>
      <c r="JK525">
        <v>499246</v>
      </c>
      <c r="JL525">
        <v>3922499</v>
      </c>
      <c r="JM525">
        <v>0</v>
      </c>
      <c r="JN525">
        <v>173433</v>
      </c>
      <c r="JO525">
        <v>153055</v>
      </c>
      <c r="JP525">
        <v>241945</v>
      </c>
      <c r="JQ525">
        <v>0</v>
      </c>
      <c r="JR525">
        <v>0</v>
      </c>
      <c r="JS525">
        <v>568433</v>
      </c>
      <c r="JT525"/>
      <c r="JU525"/>
      <c r="JV525"/>
      <c r="JW525"/>
      <c r="JX525"/>
      <c r="JY525">
        <v>3963</v>
      </c>
      <c r="JZ525"/>
      <c r="KA525"/>
      <c r="KB525"/>
      <c r="KC525"/>
      <c r="KD525"/>
      <c r="KE525">
        <v>251137</v>
      </c>
      <c r="KF525">
        <v>65</v>
      </c>
      <c r="KG525">
        <v>91</v>
      </c>
      <c r="KH525">
        <v>41</v>
      </c>
      <c r="KI525">
        <v>37</v>
      </c>
      <c r="KJ525">
        <v>50</v>
      </c>
      <c r="KK525">
        <v>24</v>
      </c>
      <c r="KL525">
        <v>20</v>
      </c>
      <c r="KM525">
        <v>24</v>
      </c>
      <c r="KN525">
        <v>15</v>
      </c>
      <c r="KO525">
        <v>1</v>
      </c>
      <c r="KP525">
        <v>0</v>
      </c>
      <c r="KQ525">
        <v>0</v>
      </c>
      <c r="KR525">
        <v>1</v>
      </c>
      <c r="KS525">
        <v>0</v>
      </c>
      <c r="KT525">
        <v>0</v>
      </c>
      <c r="KU525">
        <v>1</v>
      </c>
      <c r="KV525">
        <v>0</v>
      </c>
      <c r="KW525">
        <v>0</v>
      </c>
      <c r="KX525">
        <v>0</v>
      </c>
      <c r="KY525">
        <v>0</v>
      </c>
      <c r="KZ525">
        <v>0</v>
      </c>
      <c r="LA525">
        <v>0</v>
      </c>
      <c r="LB525">
        <v>0</v>
      </c>
      <c r="LC525">
        <v>0</v>
      </c>
      <c r="LD525">
        <v>1</v>
      </c>
      <c r="LE525">
        <v>0</v>
      </c>
      <c r="LF525">
        <v>0</v>
      </c>
      <c r="LG525">
        <v>0</v>
      </c>
      <c r="LH525">
        <v>0</v>
      </c>
    </row>
    <row r="526" spans="1:320" s="34" customFormat="1" ht="15" customHeight="1" x14ac:dyDescent="0.25">
      <c r="A526" s="45">
        <v>206210957</v>
      </c>
      <c r="B526" s="45" t="s">
        <v>4592</v>
      </c>
      <c r="C526" s="46">
        <v>45292</v>
      </c>
      <c r="D526" s="46">
        <v>45657</v>
      </c>
      <c r="E526" s="47">
        <v>366</v>
      </c>
      <c r="F526" s="45" t="s">
        <v>883</v>
      </c>
      <c r="G526" s="45" t="s">
        <v>884</v>
      </c>
      <c r="H526" s="45" t="s">
        <v>1307</v>
      </c>
      <c r="I526" s="45" t="s">
        <v>886</v>
      </c>
      <c r="J526" s="45" t="s">
        <v>887</v>
      </c>
      <c r="K526" s="45" t="s">
        <v>1308</v>
      </c>
      <c r="L526" s="45" t="s">
        <v>4589</v>
      </c>
      <c r="M526" s="45" t="s">
        <v>4593</v>
      </c>
      <c r="N526" s="45" t="s">
        <v>4594</v>
      </c>
      <c r="O526" s="45" t="s">
        <v>4595</v>
      </c>
      <c r="P526" s="45" t="s">
        <v>4596</v>
      </c>
      <c r="Q526" s="45" t="s">
        <v>4597</v>
      </c>
      <c r="R526" t="s">
        <v>4598</v>
      </c>
      <c r="S526" s="45" t="s">
        <v>893</v>
      </c>
      <c r="T526"/>
      <c r="U526" s="47">
        <v>72</v>
      </c>
      <c r="V526" s="47">
        <v>72</v>
      </c>
      <c r="W526" s="47" t="s">
        <v>894</v>
      </c>
      <c r="X526" s="47">
        <v>26352</v>
      </c>
      <c r="Y526" s="47">
        <v>23637</v>
      </c>
      <c r="Z526" s="48">
        <v>205.18</v>
      </c>
      <c r="AA526" s="44">
        <v>304</v>
      </c>
      <c r="AB526" s="44">
        <v>310</v>
      </c>
      <c r="AC526" s="44">
        <v>8994</v>
      </c>
      <c r="AD526" s="44">
        <v>1409</v>
      </c>
      <c r="AE526" s="44">
        <v>1279</v>
      </c>
      <c r="AF526" s="44">
        <v>10099</v>
      </c>
      <c r="AG526" s="44"/>
      <c r="AH526" s="47"/>
      <c r="AI526" s="47">
        <v>542</v>
      </c>
      <c r="AJ526">
        <v>1314</v>
      </c>
      <c r="AK526" t="s">
        <v>895</v>
      </c>
      <c r="AL526">
        <v>23637</v>
      </c>
      <c r="AM526"/>
      <c r="AN526"/>
      <c r="AO526"/>
      <c r="AP526"/>
      <c r="AQ526"/>
      <c r="AR526" s="44"/>
      <c r="AS526" s="44"/>
      <c r="AT526" s="44"/>
      <c r="AU526" s="44">
        <v>10188812</v>
      </c>
      <c r="AV526" s="44">
        <v>6318045</v>
      </c>
      <c r="AW526" s="44">
        <v>-597504</v>
      </c>
      <c r="AX526" s="44">
        <v>88002</v>
      </c>
      <c r="AY526" s="44">
        <v>17192363</v>
      </c>
      <c r="AZ526" s="21">
        <v>15011458</v>
      </c>
      <c r="BA526" s="21">
        <v>2180905</v>
      </c>
      <c r="BB526" s="44"/>
      <c r="BC526" s="44"/>
      <c r="BD526" s="44"/>
      <c r="BE526" s="44">
        <v>2180905</v>
      </c>
      <c r="BF526" s="44">
        <v>3870615</v>
      </c>
      <c r="BG526" s="44">
        <v>609280</v>
      </c>
      <c r="BH526" s="44">
        <v>553970</v>
      </c>
      <c r="BI526" s="21">
        <v>4363222</v>
      </c>
      <c r="BJ526" s="21"/>
      <c r="BK526" s="21">
        <v>210</v>
      </c>
      <c r="BL526" s="21">
        <v>230620</v>
      </c>
      <c r="BM526" s="21">
        <v>560895</v>
      </c>
      <c r="BN526" s="21">
        <v>10188812</v>
      </c>
      <c r="BO526" s="21"/>
      <c r="BP526" s="21"/>
      <c r="BQ526" s="44"/>
      <c r="BR526" s="21"/>
      <c r="BS526" s="44"/>
      <c r="BT526" s="21"/>
      <c r="BU526" s="44"/>
      <c r="BV526" s="21"/>
      <c r="BW526" s="44">
        <v>5526851</v>
      </c>
      <c r="BX526" s="21"/>
      <c r="BY526" s="21">
        <v>713906</v>
      </c>
      <c r="BZ526" s="21"/>
      <c r="CA526" s="44">
        <v>24778</v>
      </c>
      <c r="CB526" s="44"/>
      <c r="CC526" s="44">
        <v>48428</v>
      </c>
      <c r="CD526" s="44"/>
      <c r="CE526" s="44"/>
      <c r="CF526" s="44"/>
      <c r="CG526" s="44"/>
      <c r="CH526" s="44"/>
      <c r="CI526" s="21">
        <v>1770</v>
      </c>
      <c r="CJ526" s="44"/>
      <c r="CK526" s="21">
        <v>2312</v>
      </c>
      <c r="CL526" s="44"/>
      <c r="CM526" s="44">
        <v>63563</v>
      </c>
      <c r="CN526" s="44">
        <v>0</v>
      </c>
      <c r="CO526" s="44">
        <v>2077500</v>
      </c>
      <c r="CP526" s="44">
        <v>0</v>
      </c>
      <c r="CQ526" s="21">
        <v>2217725</v>
      </c>
      <c r="CR526" s="44">
        <v>507150</v>
      </c>
      <c r="CS526" s="44">
        <v>1284342</v>
      </c>
      <c r="CT526" s="44">
        <v>116652</v>
      </c>
      <c r="CU526" s="44"/>
      <c r="CV526" s="44">
        <v>51113</v>
      </c>
      <c r="CW526" s="21"/>
      <c r="CX526" s="21"/>
      <c r="CY526" s="21"/>
      <c r="CZ526" s="21"/>
      <c r="DA526" s="21"/>
      <c r="DB526" s="21"/>
      <c r="DC526" s="21"/>
      <c r="DD526" s="21"/>
      <c r="DE526" s="44"/>
      <c r="DF526" s="21"/>
      <c r="DG526" s="44"/>
      <c r="DH526" s="21"/>
      <c r="DI526" s="44"/>
      <c r="DJ526" s="44"/>
      <c r="DK526" s="44"/>
      <c r="DL526" s="44"/>
      <c r="DM526" s="21"/>
      <c r="DN526" s="44"/>
      <c r="DO526" s="44"/>
      <c r="DP526" s="44"/>
      <c r="DQ526" s="44"/>
      <c r="DR526" s="44"/>
      <c r="DS526" s="44"/>
      <c r="DT526" s="44"/>
      <c r="DU526" s="44"/>
      <c r="DV526" s="44"/>
      <c r="DW526" s="44"/>
      <c r="DX526" s="44"/>
      <c r="DY526" s="44"/>
      <c r="DZ526" s="44"/>
      <c r="EA526" s="44"/>
      <c r="EB526" s="21"/>
      <c r="EC526" s="44">
        <v>-917670</v>
      </c>
      <c r="ED526" s="44"/>
      <c r="EE526" s="21">
        <v>38647</v>
      </c>
      <c r="EF526" s="44"/>
      <c r="EG526" s="21">
        <v>-134139</v>
      </c>
      <c r="EH526" s="44"/>
      <c r="EI526" s="21">
        <v>371871</v>
      </c>
      <c r="EJ526" s="44"/>
      <c r="EK526" s="44"/>
      <c r="EL526" s="21"/>
      <c r="EM526" s="44">
        <v>210</v>
      </c>
      <c r="EN526" s="44"/>
      <c r="EO526" s="44">
        <v>43577</v>
      </c>
      <c r="EP526" s="21"/>
      <c r="EQ526" s="21"/>
      <c r="ER526" s="21"/>
      <c r="ES526" s="21"/>
      <c r="ET526" s="44"/>
      <c r="EU526" s="21"/>
      <c r="EV526" s="44"/>
      <c r="EW526" s="21"/>
      <c r="EX526" s="44"/>
      <c r="EY526" s="44"/>
      <c r="EZ526" s="21"/>
      <c r="FA526" s="21"/>
      <c r="FB526" s="44"/>
      <c r="FC526" s="44"/>
      <c r="FD526" s="21"/>
      <c r="FE526" s="112"/>
      <c r="FF526" s="44"/>
      <c r="FG526" s="44">
        <v>6927166</v>
      </c>
      <c r="FH526" s="44">
        <v>1556911</v>
      </c>
      <c r="FI526" s="44">
        <v>6527381</v>
      </c>
      <c r="FJ526" s="44">
        <v>284109</v>
      </c>
      <c r="FK526" s="44">
        <v>5533963</v>
      </c>
      <c r="FL526" s="44"/>
      <c r="FM526" s="44"/>
      <c r="FN526" s="44"/>
      <c r="FO526" s="44"/>
      <c r="FP526" s="44"/>
      <c r="FQ526" s="44"/>
      <c r="FR526" s="44"/>
      <c r="FS526" s="44"/>
      <c r="FT526" s="44">
        <v>33286</v>
      </c>
      <c r="FU526" s="44"/>
      <c r="FV526" s="21">
        <v>884661</v>
      </c>
      <c r="FW526" s="44"/>
      <c r="FX526" s="44">
        <v>637462</v>
      </c>
      <c r="FY526" s="44">
        <v>186535</v>
      </c>
      <c r="FZ526" s="44">
        <v>355338</v>
      </c>
      <c r="GA526" s="44">
        <v>59262</v>
      </c>
      <c r="GB526" s="44"/>
      <c r="GC526" s="44">
        <v>38001</v>
      </c>
      <c r="GD526" s="44">
        <v>422738</v>
      </c>
      <c r="GE526" s="44">
        <v>383995</v>
      </c>
      <c r="GF526" s="44">
        <v>98378</v>
      </c>
      <c r="GG526" s="44">
        <v>963513</v>
      </c>
      <c r="GH526" s="44">
        <v>129166</v>
      </c>
      <c r="GI526" s="44">
        <v>122655</v>
      </c>
      <c r="GJ526" s="44">
        <v>132293</v>
      </c>
      <c r="GK526" s="44">
        <v>3410263</v>
      </c>
      <c r="GL526" s="44">
        <v>90525</v>
      </c>
      <c r="GM526" s="44">
        <v>1190074</v>
      </c>
      <c r="GN526" s="44">
        <v>77186</v>
      </c>
      <c r="GO526" s="44">
        <v>81827</v>
      </c>
      <c r="GP526" s="44"/>
      <c r="GQ526" s="44"/>
      <c r="GR526" s="44">
        <v>180337</v>
      </c>
      <c r="GS526" s="44">
        <v>1937343</v>
      </c>
      <c r="GT526" s="44"/>
      <c r="GU526" s="21">
        <v>369535</v>
      </c>
      <c r="GV526" s="44">
        <v>2250</v>
      </c>
      <c r="GW526" s="44">
        <v>7005685</v>
      </c>
      <c r="GX526" s="44">
        <v>11880608</v>
      </c>
      <c r="GY526" s="44">
        <v>21195421</v>
      </c>
      <c r="GZ526" s="44">
        <v>1630600</v>
      </c>
      <c r="HA526" s="44">
        <v>11938583</v>
      </c>
      <c r="HB526" s="44"/>
      <c r="HC526" s="44">
        <v>7626238</v>
      </c>
      <c r="HD526" s="44">
        <v>21195421</v>
      </c>
      <c r="HE526" s="21"/>
      <c r="HF526" s="21">
        <v>6990012</v>
      </c>
      <c r="HG526" s="21"/>
      <c r="HH526" s="21"/>
      <c r="HI526" s="21">
        <v>0</v>
      </c>
      <c r="HJ526" s="44"/>
      <c r="HK526" s="21">
        <v>396173</v>
      </c>
      <c r="HL526" s="21">
        <v>245494</v>
      </c>
      <c r="HM526" s="21">
        <v>641667</v>
      </c>
      <c r="HN526" s="21">
        <v>-272132</v>
      </c>
      <c r="HO526" s="21"/>
      <c r="HP526" s="44"/>
      <c r="HQ526" s="47"/>
      <c r="HR526" s="47"/>
      <c r="HS526" s="47"/>
      <c r="HT526" s="47" t="s">
        <v>1799</v>
      </c>
      <c r="HU526" s="47">
        <v>16306</v>
      </c>
      <c r="HV526" s="47">
        <v>1872</v>
      </c>
      <c r="HW526" s="47">
        <v>0</v>
      </c>
      <c r="HX526" s="47">
        <v>16411</v>
      </c>
      <c r="HY526" s="47">
        <v>17231</v>
      </c>
      <c r="HZ526" s="47">
        <v>54122</v>
      </c>
      <c r="IA526" s="47">
        <v>0</v>
      </c>
      <c r="IB526" s="47">
        <v>0</v>
      </c>
      <c r="IC526" s="47">
        <v>7079</v>
      </c>
      <c r="ID526">
        <v>15509</v>
      </c>
      <c r="IE526" s="47">
        <v>2154</v>
      </c>
      <c r="IF526">
        <v>11313</v>
      </c>
      <c r="IG526" s="47">
        <v>2022</v>
      </c>
      <c r="IH526" s="47">
        <v>18002</v>
      </c>
      <c r="II526">
        <v>1709</v>
      </c>
      <c r="IJ526">
        <v>3450</v>
      </c>
      <c r="IK526">
        <v>1860</v>
      </c>
      <c r="IL526">
        <v>8771</v>
      </c>
      <c r="IM526">
        <v>161505</v>
      </c>
      <c r="IN526">
        <v>0</v>
      </c>
      <c r="IO526">
        <v>0</v>
      </c>
      <c r="IP526">
        <v>136</v>
      </c>
      <c r="IQ526">
        <v>10589</v>
      </c>
      <c r="IR526">
        <v>0</v>
      </c>
      <c r="IS526">
        <v>0</v>
      </c>
      <c r="IT526">
        <v>10725</v>
      </c>
      <c r="IU526">
        <v>159391</v>
      </c>
      <c r="IV526">
        <v>0</v>
      </c>
      <c r="IW526">
        <v>980480</v>
      </c>
      <c r="IX526">
        <v>881931</v>
      </c>
      <c r="IY526">
        <v>1631569</v>
      </c>
      <c r="IZ526">
        <v>0</v>
      </c>
      <c r="JA526">
        <v>0</v>
      </c>
      <c r="JB526">
        <v>362237</v>
      </c>
      <c r="JC526">
        <v>1021475</v>
      </c>
      <c r="JD526">
        <v>93079</v>
      </c>
      <c r="JE526">
        <v>262313</v>
      </c>
      <c r="JF526">
        <v>50459</v>
      </c>
      <c r="JG526">
        <v>465889</v>
      </c>
      <c r="JH526">
        <v>62733</v>
      </c>
      <c r="JI526">
        <v>95133</v>
      </c>
      <c r="JJ526">
        <v>102712</v>
      </c>
      <c r="JK526">
        <v>757765</v>
      </c>
      <c r="JL526">
        <v>6927166</v>
      </c>
      <c r="JM526">
        <v>0</v>
      </c>
      <c r="JN526">
        <v>0</v>
      </c>
      <c r="JO526">
        <v>6106</v>
      </c>
      <c r="JP526">
        <v>370607</v>
      </c>
      <c r="JQ526">
        <v>0</v>
      </c>
      <c r="JR526">
        <v>0</v>
      </c>
      <c r="JS526">
        <v>376713</v>
      </c>
      <c r="JT526"/>
      <c r="JU526"/>
      <c r="JV526"/>
      <c r="JW526"/>
      <c r="JX526"/>
      <c r="JY526">
        <v>15509</v>
      </c>
      <c r="JZ526"/>
      <c r="KA526"/>
      <c r="KB526"/>
      <c r="KC526"/>
      <c r="KD526"/>
      <c r="KE526">
        <v>1021475</v>
      </c>
      <c r="KF526">
        <v>134</v>
      </c>
      <c r="KG526">
        <v>188</v>
      </c>
      <c r="KH526">
        <v>99</v>
      </c>
      <c r="KI526">
        <v>103</v>
      </c>
      <c r="KJ526">
        <v>147</v>
      </c>
      <c r="KK526">
        <v>74</v>
      </c>
      <c r="KL526">
        <v>47</v>
      </c>
      <c r="KM526">
        <v>66</v>
      </c>
      <c r="KN526">
        <v>34</v>
      </c>
      <c r="KO526">
        <v>1</v>
      </c>
      <c r="KP526">
        <v>0</v>
      </c>
      <c r="KQ526">
        <v>0</v>
      </c>
      <c r="KR526">
        <v>0</v>
      </c>
      <c r="KS526">
        <v>1</v>
      </c>
      <c r="KT526">
        <v>0</v>
      </c>
      <c r="KU526">
        <v>1</v>
      </c>
      <c r="KV526">
        <v>0</v>
      </c>
      <c r="KW526">
        <v>0</v>
      </c>
      <c r="KX526">
        <v>0</v>
      </c>
      <c r="KY526">
        <v>0</v>
      </c>
      <c r="KZ526">
        <v>0</v>
      </c>
      <c r="LA526">
        <v>0</v>
      </c>
      <c r="LB526">
        <v>0</v>
      </c>
      <c r="LC526">
        <v>0</v>
      </c>
      <c r="LD526">
        <v>1</v>
      </c>
      <c r="LE526">
        <v>0</v>
      </c>
      <c r="LF526">
        <v>0</v>
      </c>
      <c r="LG526">
        <v>0</v>
      </c>
      <c r="LH526">
        <v>0</v>
      </c>
    </row>
    <row r="527" spans="1:320" s="34" customFormat="1" ht="15" customHeight="1" x14ac:dyDescent="0.25">
      <c r="A527" s="45">
        <v>206210969</v>
      </c>
      <c r="B527" s="45" t="s">
        <v>4599</v>
      </c>
      <c r="C527" s="46">
        <v>45292</v>
      </c>
      <c r="D527" s="46">
        <v>45657</v>
      </c>
      <c r="E527" s="47">
        <v>366</v>
      </c>
      <c r="F527" s="45" t="s">
        <v>883</v>
      </c>
      <c r="G527" s="45" t="s">
        <v>884</v>
      </c>
      <c r="H527" s="45" t="s">
        <v>1307</v>
      </c>
      <c r="I527" s="45" t="s">
        <v>886</v>
      </c>
      <c r="J527" s="45" t="s">
        <v>887</v>
      </c>
      <c r="K527" s="45" t="s">
        <v>1308</v>
      </c>
      <c r="L527" s="45" t="s">
        <v>4589</v>
      </c>
      <c r="M527" s="45" t="s">
        <v>4600</v>
      </c>
      <c r="N527" s="45" t="s">
        <v>4601</v>
      </c>
      <c r="O527" s="45" t="s">
        <v>4602</v>
      </c>
      <c r="P527" s="45" t="s">
        <v>4603</v>
      </c>
      <c r="Q527" s="45" t="s">
        <v>4604</v>
      </c>
      <c r="R527" t="s">
        <v>4605</v>
      </c>
      <c r="S527" s="45" t="s">
        <v>893</v>
      </c>
      <c r="T527"/>
      <c r="U527" s="47">
        <v>181</v>
      </c>
      <c r="V527" s="47">
        <v>181</v>
      </c>
      <c r="W527" s="47" t="s">
        <v>913</v>
      </c>
      <c r="X527" s="47">
        <v>66246</v>
      </c>
      <c r="Y527" s="47">
        <v>63473</v>
      </c>
      <c r="Z527" s="48">
        <v>226.24</v>
      </c>
      <c r="AA527" s="44">
        <v>193</v>
      </c>
      <c r="AB527" s="44">
        <v>172</v>
      </c>
      <c r="AC527" s="44">
        <v>7719</v>
      </c>
      <c r="AD527" s="44"/>
      <c r="AE527" s="44">
        <v>4376</v>
      </c>
      <c r="AF527" s="44">
        <v>49302</v>
      </c>
      <c r="AG527" s="44"/>
      <c r="AH527" s="47">
        <v>409</v>
      </c>
      <c r="AI527" s="47">
        <v>99</v>
      </c>
      <c r="AJ527">
        <v>1568</v>
      </c>
      <c r="AK527" t="s">
        <v>895</v>
      </c>
      <c r="AL527">
        <v>63473</v>
      </c>
      <c r="AM527"/>
      <c r="AN527"/>
      <c r="AO527"/>
      <c r="AP527"/>
      <c r="AQ527"/>
      <c r="AR527" s="44"/>
      <c r="AS527" s="44"/>
      <c r="AT527" s="44"/>
      <c r="AU527" s="44">
        <v>29384389</v>
      </c>
      <c r="AV527" s="44">
        <v>6093059</v>
      </c>
      <c r="AW527" s="44">
        <v>8131135</v>
      </c>
      <c r="AX527" s="44"/>
      <c r="AY527" s="44">
        <v>27346313</v>
      </c>
      <c r="AZ527" s="21">
        <v>25186699</v>
      </c>
      <c r="BA527" s="21">
        <v>2159614</v>
      </c>
      <c r="BB527" s="44">
        <v>412078</v>
      </c>
      <c r="BC527" s="44">
        <v>11590</v>
      </c>
      <c r="BD527" s="44"/>
      <c r="BE527" s="44">
        <v>2560102</v>
      </c>
      <c r="BF527" s="44">
        <v>6947100</v>
      </c>
      <c r="BG527" s="44"/>
      <c r="BH527" s="44">
        <v>1722813</v>
      </c>
      <c r="BI527" s="21">
        <v>19707796</v>
      </c>
      <c r="BJ527" s="21"/>
      <c r="BK527" s="21">
        <v>368100</v>
      </c>
      <c r="BL527" s="21">
        <v>42618</v>
      </c>
      <c r="BM527" s="21">
        <v>595962</v>
      </c>
      <c r="BN527" s="21">
        <v>29384389</v>
      </c>
      <c r="BO527" s="21"/>
      <c r="BP527" s="21"/>
      <c r="BQ527" s="44"/>
      <c r="BR527" s="21"/>
      <c r="BS527" s="44"/>
      <c r="BT527" s="21"/>
      <c r="BU527" s="44"/>
      <c r="BV527" s="21"/>
      <c r="BW527" s="44">
        <v>4892088</v>
      </c>
      <c r="BX527" s="21"/>
      <c r="BY527" s="21"/>
      <c r="BZ527" s="21"/>
      <c r="CA527" s="44">
        <v>55482</v>
      </c>
      <c r="CB527" s="44"/>
      <c r="CC527" s="44">
        <v>679801</v>
      </c>
      <c r="CD527" s="44"/>
      <c r="CE527" s="44"/>
      <c r="CF527" s="44"/>
      <c r="CG527" s="44">
        <v>460076</v>
      </c>
      <c r="CH527" s="44"/>
      <c r="CI527" s="21">
        <v>44</v>
      </c>
      <c r="CJ527" s="44"/>
      <c r="CK527" s="21">
        <v>5568</v>
      </c>
      <c r="CL527" s="44"/>
      <c r="CM527" s="44">
        <v>121181</v>
      </c>
      <c r="CN527" s="44">
        <v>154589</v>
      </c>
      <c r="CO527" s="44">
        <v>880034</v>
      </c>
      <c r="CP527" s="44">
        <v>0</v>
      </c>
      <c r="CQ527" s="21">
        <v>1709649</v>
      </c>
      <c r="CR527" s="44">
        <v>2059475</v>
      </c>
      <c r="CS527" s="44">
        <v>955576</v>
      </c>
      <c r="CT527" s="44">
        <v>94222</v>
      </c>
      <c r="CU527" s="44"/>
      <c r="CV527" s="44">
        <v>118333</v>
      </c>
      <c r="CW527" s="21"/>
      <c r="CX527" s="21"/>
      <c r="CY527" s="21"/>
      <c r="CZ527" s="21"/>
      <c r="DA527" s="21"/>
      <c r="DB527" s="21"/>
      <c r="DC527" s="21"/>
      <c r="DD527" s="21"/>
      <c r="DE527" s="44"/>
      <c r="DF527" s="21"/>
      <c r="DG527" s="44"/>
      <c r="DH527" s="21"/>
      <c r="DI527" s="44"/>
      <c r="DJ527" s="44"/>
      <c r="DK527" s="44"/>
      <c r="DL527" s="44"/>
      <c r="DM527" s="21"/>
      <c r="DN527" s="44"/>
      <c r="DO527" s="44"/>
      <c r="DP527" s="44"/>
      <c r="DQ527" s="44"/>
      <c r="DR527" s="44"/>
      <c r="DS527" s="44"/>
      <c r="DT527" s="44"/>
      <c r="DU527" s="44"/>
      <c r="DV527" s="44"/>
      <c r="DW527" s="44"/>
      <c r="DX527" s="44"/>
      <c r="DY527" s="44">
        <v>-27006</v>
      </c>
      <c r="DZ527" s="44"/>
      <c r="EA527" s="44"/>
      <c r="EB527" s="21"/>
      <c r="EC527" s="44">
        <v>2768145</v>
      </c>
      <c r="ED527" s="44"/>
      <c r="EE527" s="21"/>
      <c r="EF527" s="44"/>
      <c r="EG527" s="21">
        <v>-16280</v>
      </c>
      <c r="EH527" s="44"/>
      <c r="EI527" s="21">
        <v>4934536</v>
      </c>
      <c r="EJ527" s="44"/>
      <c r="EK527" s="44"/>
      <c r="EL527" s="21"/>
      <c r="EM527" s="44">
        <v>353235</v>
      </c>
      <c r="EN527" s="44"/>
      <c r="EO527" s="44">
        <v>118505</v>
      </c>
      <c r="EP527" s="21"/>
      <c r="EQ527" s="21"/>
      <c r="ER527" s="21"/>
      <c r="ES527" s="21"/>
      <c r="ET527" s="44"/>
      <c r="EU527" s="21"/>
      <c r="EV527" s="44"/>
      <c r="EW527" s="21"/>
      <c r="EX527" s="44"/>
      <c r="EY527" s="44"/>
      <c r="EZ527" s="21"/>
      <c r="FA527" s="21"/>
      <c r="FB527" s="44"/>
      <c r="FC527" s="44"/>
      <c r="FD527" s="21"/>
      <c r="FE527" s="112"/>
      <c r="FF527" s="44"/>
      <c r="FG527" s="44">
        <v>11419409</v>
      </c>
      <c r="FH527" s="44">
        <v>2623634</v>
      </c>
      <c r="FI527" s="44">
        <v>11143656</v>
      </c>
      <c r="FJ527" s="44">
        <v>465505</v>
      </c>
      <c r="FK527" s="44">
        <v>12768882</v>
      </c>
      <c r="FL527" s="44"/>
      <c r="FM527" s="44"/>
      <c r="FN527" s="44"/>
      <c r="FO527" s="44"/>
      <c r="FP527" s="44"/>
      <c r="FQ527" s="44"/>
      <c r="FR527" s="44"/>
      <c r="FS527" s="44"/>
      <c r="FT527" s="44">
        <v>18794</v>
      </c>
      <c r="FU527" s="44">
        <v>83683</v>
      </c>
      <c r="FV527" s="21">
        <v>318751</v>
      </c>
      <c r="FW527" s="44"/>
      <c r="FX527" s="44">
        <v>427207</v>
      </c>
      <c r="FY527" s="44">
        <v>360155</v>
      </c>
      <c r="FZ527" s="44">
        <v>307468</v>
      </c>
      <c r="GA527" s="44">
        <v>39271</v>
      </c>
      <c r="GB527" s="44"/>
      <c r="GC527" s="44">
        <v>45195</v>
      </c>
      <c r="GD527" s="44">
        <v>1006677</v>
      </c>
      <c r="GE527" s="44">
        <v>530019</v>
      </c>
      <c r="GF527" s="44">
        <v>284730</v>
      </c>
      <c r="GG527" s="44">
        <v>1485308</v>
      </c>
      <c r="GH527" s="44">
        <v>169435</v>
      </c>
      <c r="GI527" s="44">
        <v>209844</v>
      </c>
      <c r="GJ527" s="44">
        <v>131701</v>
      </c>
      <c r="GK527" s="44">
        <v>5083249</v>
      </c>
      <c r="GL527" s="44">
        <v>96281</v>
      </c>
      <c r="GM527" s="44">
        <v>1231081</v>
      </c>
      <c r="GN527" s="44">
        <v>176751</v>
      </c>
      <c r="GO527" s="44">
        <v>45920</v>
      </c>
      <c r="GP527" s="44"/>
      <c r="GQ527" s="44">
        <v>2512</v>
      </c>
      <c r="GR527" s="44">
        <v>363785</v>
      </c>
      <c r="GS527" s="44">
        <v>23209238</v>
      </c>
      <c r="GT527" s="44"/>
      <c r="GU527" s="21">
        <v>712484</v>
      </c>
      <c r="GV527" s="44">
        <v>35035</v>
      </c>
      <c r="GW527" s="44">
        <v>2770229</v>
      </c>
      <c r="GX527" s="44"/>
      <c r="GY527" s="44">
        <v>26726986</v>
      </c>
      <c r="GZ527" s="44">
        <v>10666348</v>
      </c>
      <c r="HA527" s="44"/>
      <c r="HB527" s="44"/>
      <c r="HC527" s="44">
        <v>16060638</v>
      </c>
      <c r="HD527" s="44">
        <v>26726986</v>
      </c>
      <c r="HE527" s="21">
        <v>18239129</v>
      </c>
      <c r="HF527" s="21"/>
      <c r="HG527" s="21">
        <v>4626753</v>
      </c>
      <c r="HH527" s="21"/>
      <c r="HI527" s="21">
        <v>0</v>
      </c>
      <c r="HJ527" s="44"/>
      <c r="HK527" s="21">
        <v>1658566</v>
      </c>
      <c r="HL527" s="21">
        <v>1007409</v>
      </c>
      <c r="HM527" s="21">
        <v>2665975</v>
      </c>
      <c r="HN527" s="21">
        <v>-1953491</v>
      </c>
      <c r="HO527" s="21"/>
      <c r="HP527" s="44"/>
      <c r="HQ527" s="47"/>
      <c r="HR527" s="47"/>
      <c r="HS527" s="47"/>
      <c r="HT527" s="47" t="s">
        <v>2449</v>
      </c>
      <c r="HU527" s="47">
        <v>1599952.2</v>
      </c>
      <c r="HV527" s="47">
        <v>4441</v>
      </c>
      <c r="HW527" s="47">
        <v>0</v>
      </c>
      <c r="HX527" s="47">
        <v>24716</v>
      </c>
      <c r="HY527" s="47">
        <v>40515</v>
      </c>
      <c r="HZ527" s="47">
        <v>123631</v>
      </c>
      <c r="IA527" s="47">
        <v>0</v>
      </c>
      <c r="IB527" s="47">
        <v>0</v>
      </c>
      <c r="IC527" s="47">
        <v>8536</v>
      </c>
      <c r="ID527">
        <v>12020</v>
      </c>
      <c r="IE527" s="47">
        <v>3942</v>
      </c>
      <c r="IF527">
        <v>18818</v>
      </c>
      <c r="IG527" s="47">
        <v>10827</v>
      </c>
      <c r="IH527" s="47">
        <v>31245</v>
      </c>
      <c r="II527">
        <v>4061</v>
      </c>
      <c r="IJ527">
        <v>9234</v>
      </c>
      <c r="IK527">
        <v>1776</v>
      </c>
      <c r="IL527">
        <v>23752</v>
      </c>
      <c r="IM527">
        <v>317514</v>
      </c>
      <c r="IN527">
        <v>0</v>
      </c>
      <c r="IO527">
        <v>4305</v>
      </c>
      <c r="IP527">
        <v>2956</v>
      </c>
      <c r="IQ527">
        <v>38935</v>
      </c>
      <c r="IR527">
        <v>0</v>
      </c>
      <c r="IS527">
        <v>0</v>
      </c>
      <c r="IT527">
        <v>46196</v>
      </c>
      <c r="IU527">
        <v>363153</v>
      </c>
      <c r="IV527">
        <v>0</v>
      </c>
      <c r="IW527">
        <v>1434509</v>
      </c>
      <c r="IX527">
        <v>2041888</v>
      </c>
      <c r="IY527">
        <v>3832129</v>
      </c>
      <c r="IZ527">
        <v>0</v>
      </c>
      <c r="JA527">
        <v>0</v>
      </c>
      <c r="JB527">
        <v>370633</v>
      </c>
      <c r="JC527">
        <v>618699</v>
      </c>
      <c r="JD527">
        <v>117043</v>
      </c>
      <c r="JE527">
        <v>358199</v>
      </c>
      <c r="JF527">
        <v>194551</v>
      </c>
      <c r="JG527">
        <v>654515</v>
      </c>
      <c r="JH527">
        <v>140341</v>
      </c>
      <c r="JI527">
        <v>176832</v>
      </c>
      <c r="JJ527">
        <v>92117</v>
      </c>
      <c r="JK527">
        <v>1024800</v>
      </c>
      <c r="JL527">
        <v>11419409</v>
      </c>
      <c r="JM527">
        <v>0</v>
      </c>
      <c r="JN527">
        <v>295050</v>
      </c>
      <c r="JO527">
        <v>164095</v>
      </c>
      <c r="JP527">
        <v>1519131</v>
      </c>
      <c r="JQ527">
        <v>0</v>
      </c>
      <c r="JR527">
        <v>0</v>
      </c>
      <c r="JS527">
        <v>1978276</v>
      </c>
      <c r="JT527"/>
      <c r="JU527"/>
      <c r="JV527"/>
      <c r="JW527"/>
      <c r="JX527"/>
      <c r="JY527">
        <v>12020</v>
      </c>
      <c r="JZ527"/>
      <c r="KA527"/>
      <c r="KB527"/>
      <c r="KC527"/>
      <c r="KD527"/>
      <c r="KE527">
        <v>618699</v>
      </c>
      <c r="KF527">
        <v>198</v>
      </c>
      <c r="KG527">
        <v>249</v>
      </c>
      <c r="KH527">
        <v>164</v>
      </c>
      <c r="KI527">
        <v>115</v>
      </c>
      <c r="KJ527">
        <v>151</v>
      </c>
      <c r="KK527">
        <v>89</v>
      </c>
      <c r="KL527">
        <v>68</v>
      </c>
      <c r="KM527">
        <v>90</v>
      </c>
      <c r="KN527">
        <v>55</v>
      </c>
      <c r="KO527">
        <v>1</v>
      </c>
      <c r="KP527">
        <v>0</v>
      </c>
      <c r="KQ527">
        <v>0</v>
      </c>
      <c r="KR527">
        <v>0</v>
      </c>
      <c r="KS527">
        <v>0</v>
      </c>
      <c r="KT527">
        <v>1</v>
      </c>
      <c r="KU527">
        <v>1</v>
      </c>
      <c r="KV527">
        <v>0</v>
      </c>
      <c r="KW527">
        <v>0</v>
      </c>
      <c r="KX527">
        <v>0</v>
      </c>
      <c r="KY527">
        <v>0</v>
      </c>
      <c r="KZ527">
        <v>0</v>
      </c>
      <c r="LA527">
        <v>0</v>
      </c>
      <c r="LB527">
        <v>0</v>
      </c>
      <c r="LC527">
        <v>0</v>
      </c>
      <c r="LD527">
        <v>1</v>
      </c>
      <c r="LE527">
        <v>0</v>
      </c>
      <c r="LF527">
        <v>0</v>
      </c>
      <c r="LG527">
        <v>0</v>
      </c>
      <c r="LH527">
        <v>0</v>
      </c>
    </row>
    <row r="528" spans="1:320" s="34" customFormat="1" ht="15" customHeight="1" x14ac:dyDescent="0.25">
      <c r="A528" s="45">
        <v>206210999</v>
      </c>
      <c r="B528" s="45" t="s">
        <v>4606</v>
      </c>
      <c r="C528" s="46">
        <v>45292</v>
      </c>
      <c r="D528" s="46">
        <v>45657</v>
      </c>
      <c r="E528" s="47">
        <v>366</v>
      </c>
      <c r="F528" s="45" t="s">
        <v>883</v>
      </c>
      <c r="G528" s="45" t="s">
        <v>884</v>
      </c>
      <c r="H528" s="45" t="s">
        <v>1307</v>
      </c>
      <c r="I528" s="45" t="s">
        <v>886</v>
      </c>
      <c r="J528" s="45" t="s">
        <v>887</v>
      </c>
      <c r="K528" s="45" t="s">
        <v>1308</v>
      </c>
      <c r="L528" s="45" t="s">
        <v>4589</v>
      </c>
      <c r="M528" s="45" t="s">
        <v>4607</v>
      </c>
      <c r="N528" s="45" t="s">
        <v>4608</v>
      </c>
      <c r="O528" s="45" t="s">
        <v>1318</v>
      </c>
      <c r="P528" s="45" t="s">
        <v>4609</v>
      </c>
      <c r="Q528" s="45" t="s">
        <v>4610</v>
      </c>
      <c r="R528" t="s">
        <v>4611</v>
      </c>
      <c r="S528" s="45" t="s">
        <v>893</v>
      </c>
      <c r="T528" t="s">
        <v>1225</v>
      </c>
      <c r="U528" s="47">
        <v>101</v>
      </c>
      <c r="V528" s="47">
        <v>101</v>
      </c>
      <c r="W528" s="47" t="s">
        <v>913</v>
      </c>
      <c r="X528" s="47">
        <v>36966</v>
      </c>
      <c r="Y528" s="47">
        <v>33738</v>
      </c>
      <c r="Z528" s="48">
        <v>153.94</v>
      </c>
      <c r="AA528" s="44">
        <v>183</v>
      </c>
      <c r="AB528" s="44">
        <v>193</v>
      </c>
      <c r="AC528" s="44">
        <v>3715</v>
      </c>
      <c r="AD528" s="44">
        <v>3082</v>
      </c>
      <c r="AE528" s="44">
        <v>4158</v>
      </c>
      <c r="AF528" s="44">
        <v>21237</v>
      </c>
      <c r="AG528" s="44"/>
      <c r="AH528" s="47"/>
      <c r="AI528" s="47">
        <v>349</v>
      </c>
      <c r="AJ528">
        <v>1197</v>
      </c>
      <c r="AK528" t="s">
        <v>895</v>
      </c>
      <c r="AL528">
        <v>33738</v>
      </c>
      <c r="AM528"/>
      <c r="AN528"/>
      <c r="AO528"/>
      <c r="AP528"/>
      <c r="AQ528"/>
      <c r="AR528" s="44"/>
      <c r="AS528" s="44"/>
      <c r="AT528" s="44"/>
      <c r="AU528" s="44">
        <v>14931409</v>
      </c>
      <c r="AV528" s="44">
        <v>5049616</v>
      </c>
      <c r="AW528" s="44">
        <v>3208616</v>
      </c>
      <c r="AX528" s="44"/>
      <c r="AY528" s="44">
        <v>16772409</v>
      </c>
      <c r="AZ528" s="21">
        <v>16165815</v>
      </c>
      <c r="BA528" s="21">
        <v>606594</v>
      </c>
      <c r="BB528" s="44">
        <v>3263</v>
      </c>
      <c r="BC528" s="44"/>
      <c r="BD528" s="44"/>
      <c r="BE528" s="44">
        <v>609857</v>
      </c>
      <c r="BF528" s="44">
        <v>1655600</v>
      </c>
      <c r="BG528" s="44">
        <v>1437132</v>
      </c>
      <c r="BH528" s="44">
        <v>1824705</v>
      </c>
      <c r="BI528" s="21">
        <v>9330285</v>
      </c>
      <c r="BJ528" s="21"/>
      <c r="BK528" s="21"/>
      <c r="BL528" s="21">
        <v>155208</v>
      </c>
      <c r="BM528" s="21">
        <v>528479</v>
      </c>
      <c r="BN528" s="21">
        <v>14931409</v>
      </c>
      <c r="BO528" s="21"/>
      <c r="BP528" s="21"/>
      <c r="BQ528" s="44"/>
      <c r="BR528" s="21"/>
      <c r="BS528" s="44"/>
      <c r="BT528" s="21"/>
      <c r="BU528" s="44"/>
      <c r="BV528" s="21"/>
      <c r="BW528" s="44">
        <v>3039806</v>
      </c>
      <c r="BX528" s="21"/>
      <c r="BY528" s="21">
        <v>1864750</v>
      </c>
      <c r="BZ528" s="21"/>
      <c r="CA528" s="44">
        <v>66632</v>
      </c>
      <c r="CB528" s="44"/>
      <c r="CC528" s="44">
        <v>78294</v>
      </c>
      <c r="CD528" s="44"/>
      <c r="CE528" s="44"/>
      <c r="CF528" s="44"/>
      <c r="CG528" s="44"/>
      <c r="CH528" s="44"/>
      <c r="CI528" s="21">
        <v>134</v>
      </c>
      <c r="CJ528" s="44"/>
      <c r="CK528" s="21"/>
      <c r="CL528" s="44"/>
      <c r="CM528" s="44">
        <v>0</v>
      </c>
      <c r="CN528" s="44">
        <v>0</v>
      </c>
      <c r="CO528" s="44">
        <v>1997029</v>
      </c>
      <c r="CP528" s="44">
        <v>1219</v>
      </c>
      <c r="CQ528" s="21">
        <v>1951565</v>
      </c>
      <c r="CR528" s="44">
        <v>538775</v>
      </c>
      <c r="CS528" s="44">
        <v>418753</v>
      </c>
      <c r="CT528" s="44">
        <v>124792</v>
      </c>
      <c r="CU528" s="44"/>
      <c r="CV528" s="44">
        <v>17483</v>
      </c>
      <c r="CW528" s="21"/>
      <c r="CX528" s="21"/>
      <c r="CY528" s="21"/>
      <c r="CZ528" s="21"/>
      <c r="DA528" s="21"/>
      <c r="DB528" s="21"/>
      <c r="DC528" s="21"/>
      <c r="DD528" s="21"/>
      <c r="DE528" s="44"/>
      <c r="DF528" s="21"/>
      <c r="DG528" s="44"/>
      <c r="DH528" s="21"/>
      <c r="DI528" s="44"/>
      <c r="DJ528" s="44"/>
      <c r="DK528" s="44"/>
      <c r="DL528" s="44"/>
      <c r="DM528" s="21"/>
      <c r="DN528" s="44"/>
      <c r="DO528" s="44"/>
      <c r="DP528" s="44"/>
      <c r="DQ528" s="44"/>
      <c r="DR528" s="44"/>
      <c r="DS528" s="44"/>
      <c r="DT528" s="44"/>
      <c r="DU528" s="44"/>
      <c r="DV528" s="44"/>
      <c r="DW528" s="44"/>
      <c r="DX528" s="44"/>
      <c r="DY528" s="44"/>
      <c r="DZ528" s="44"/>
      <c r="EA528" s="44"/>
      <c r="EB528" s="21"/>
      <c r="EC528" s="44">
        <v>424154</v>
      </c>
      <c r="ED528" s="44"/>
      <c r="EE528" s="21">
        <v>1073167</v>
      </c>
      <c r="EF528" s="44"/>
      <c r="EG528" s="21">
        <v>-39936</v>
      </c>
      <c r="EH528" s="44"/>
      <c r="EI528" s="21">
        <v>1663456</v>
      </c>
      <c r="EJ528" s="44"/>
      <c r="EK528" s="44"/>
      <c r="EL528" s="21"/>
      <c r="EM528" s="44"/>
      <c r="EN528" s="44"/>
      <c r="EO528" s="44">
        <v>87773</v>
      </c>
      <c r="EP528" s="21"/>
      <c r="EQ528" s="21"/>
      <c r="ER528" s="21"/>
      <c r="ES528" s="21"/>
      <c r="ET528" s="44"/>
      <c r="EU528" s="21"/>
      <c r="EV528" s="44"/>
      <c r="EW528" s="21"/>
      <c r="EX528" s="44"/>
      <c r="EY528" s="44"/>
      <c r="EZ528" s="21"/>
      <c r="FA528" s="21"/>
      <c r="FB528" s="44"/>
      <c r="FC528" s="44"/>
      <c r="FD528" s="21"/>
      <c r="FE528" s="112">
        <v>2</v>
      </c>
      <c r="FF528" s="44"/>
      <c r="FG528" s="44">
        <v>5971742</v>
      </c>
      <c r="FH528" s="44">
        <v>2260454</v>
      </c>
      <c r="FI528" s="44">
        <v>7933619</v>
      </c>
      <c r="FJ528" s="44">
        <v>199540</v>
      </c>
      <c r="FK528" s="44">
        <v>7500988</v>
      </c>
      <c r="FL528" s="44"/>
      <c r="FM528" s="44"/>
      <c r="FN528" s="44"/>
      <c r="FO528" s="44"/>
      <c r="FP528" s="44"/>
      <c r="FQ528" s="44"/>
      <c r="FR528" s="44"/>
      <c r="FS528" s="44"/>
      <c r="FT528" s="44">
        <v>41346</v>
      </c>
      <c r="FU528" s="44"/>
      <c r="FV528" s="21">
        <v>398126</v>
      </c>
      <c r="FW528" s="44">
        <v>1432</v>
      </c>
      <c r="FX528" s="44">
        <v>396519</v>
      </c>
      <c r="FY528" s="44">
        <v>103837</v>
      </c>
      <c r="FZ528" s="44">
        <v>217102</v>
      </c>
      <c r="GA528" s="44">
        <v>88644</v>
      </c>
      <c r="GB528" s="44"/>
      <c r="GC528" s="44">
        <v>27813</v>
      </c>
      <c r="GD528" s="44">
        <v>396454</v>
      </c>
      <c r="GE528" s="44">
        <v>568189</v>
      </c>
      <c r="GF528" s="44">
        <v>188914</v>
      </c>
      <c r="GG528" s="44">
        <v>1025285</v>
      </c>
      <c r="GH528" s="44">
        <v>110678</v>
      </c>
      <c r="GI528" s="44">
        <v>121538</v>
      </c>
      <c r="GJ528" s="44"/>
      <c r="GK528" s="44">
        <v>3226332</v>
      </c>
      <c r="GL528" s="44">
        <v>124521</v>
      </c>
      <c r="GM528" s="44">
        <v>1054850</v>
      </c>
      <c r="GN528" s="44">
        <v>210684</v>
      </c>
      <c r="GO528" s="44">
        <v>28053</v>
      </c>
      <c r="GP528" s="44">
        <v>1318</v>
      </c>
      <c r="GQ528" s="44"/>
      <c r="GR528" s="44">
        <v>333192</v>
      </c>
      <c r="GS528" s="44">
        <v>2155399</v>
      </c>
      <c r="GT528" s="44"/>
      <c r="GU528" s="21">
        <v>1428578</v>
      </c>
      <c r="GV528" s="44">
        <v>66959</v>
      </c>
      <c r="GW528" s="44">
        <v>313491</v>
      </c>
      <c r="GX528" s="44"/>
      <c r="GY528" s="44">
        <v>3964427</v>
      </c>
      <c r="GZ528" s="44">
        <v>3184596</v>
      </c>
      <c r="HA528" s="44">
        <v>235998</v>
      </c>
      <c r="HB528" s="44"/>
      <c r="HC528" s="44">
        <v>543833</v>
      </c>
      <c r="HD528" s="44">
        <v>3964427</v>
      </c>
      <c r="HE528" s="21"/>
      <c r="HF528" s="21"/>
      <c r="HG528" s="21">
        <v>236476</v>
      </c>
      <c r="HH528" s="21"/>
      <c r="HI528" s="21">
        <v>0</v>
      </c>
      <c r="HJ528" s="44">
        <v>3128888</v>
      </c>
      <c r="HK528" s="21">
        <v>1057023</v>
      </c>
      <c r="HL528" s="21">
        <v>877790</v>
      </c>
      <c r="HM528" s="21">
        <v>5063701</v>
      </c>
      <c r="HN528" s="21">
        <v>-3635123</v>
      </c>
      <c r="HO528" s="21"/>
      <c r="HP528" s="44"/>
      <c r="HQ528" s="47"/>
      <c r="HR528" s="47"/>
      <c r="HS528" s="47"/>
      <c r="HT528" s="47" t="s">
        <v>1759</v>
      </c>
      <c r="HU528" s="47">
        <v>0</v>
      </c>
      <c r="HV528" s="47">
        <v>4781</v>
      </c>
      <c r="HW528" s="47">
        <v>0</v>
      </c>
      <c r="HX528" s="47">
        <v>18518</v>
      </c>
      <c r="HY528" s="47">
        <v>15820</v>
      </c>
      <c r="HZ528" s="47">
        <v>68417</v>
      </c>
      <c r="IA528" s="47">
        <v>0</v>
      </c>
      <c r="IB528" s="47">
        <v>0</v>
      </c>
      <c r="IC528" s="47">
        <v>5288</v>
      </c>
      <c r="ID528"/>
      <c r="IE528" s="47">
        <v>24</v>
      </c>
      <c r="IF528">
        <v>17865</v>
      </c>
      <c r="IG528" s="47">
        <v>5879</v>
      </c>
      <c r="IH528" s="47">
        <v>19758</v>
      </c>
      <c r="II528">
        <v>1912</v>
      </c>
      <c r="IJ528">
        <v>3682</v>
      </c>
      <c r="IK528"/>
      <c r="IL528">
        <v>11940</v>
      </c>
      <c r="IM528">
        <v>173884</v>
      </c>
      <c r="IN528">
        <v>0</v>
      </c>
      <c r="IO528">
        <v>3891</v>
      </c>
      <c r="IP528">
        <v>110</v>
      </c>
      <c r="IQ528">
        <v>27197</v>
      </c>
      <c r="IR528">
        <v>0</v>
      </c>
      <c r="IS528">
        <v>0</v>
      </c>
      <c r="IT528">
        <v>31198</v>
      </c>
      <c r="IU528">
        <v>358704</v>
      </c>
      <c r="IV528">
        <v>0</v>
      </c>
      <c r="IW528">
        <v>1149690</v>
      </c>
      <c r="IX528">
        <v>774568</v>
      </c>
      <c r="IY528">
        <v>1824048</v>
      </c>
      <c r="IZ528">
        <v>0</v>
      </c>
      <c r="JA528">
        <v>0</v>
      </c>
      <c r="JB528">
        <v>244254</v>
      </c>
      <c r="JC528"/>
      <c r="JD528">
        <v>694</v>
      </c>
      <c r="JE528">
        <v>384351</v>
      </c>
      <c r="JF528">
        <v>115200</v>
      </c>
      <c r="JG528">
        <v>466842</v>
      </c>
      <c r="JH528">
        <v>82732</v>
      </c>
      <c r="JI528">
        <v>89355</v>
      </c>
      <c r="JJ528"/>
      <c r="JK528">
        <v>481304</v>
      </c>
      <c r="JL528">
        <v>5971742</v>
      </c>
      <c r="JM528">
        <v>0</v>
      </c>
      <c r="JN528">
        <v>301559</v>
      </c>
      <c r="JO528">
        <v>7562</v>
      </c>
      <c r="JP528">
        <v>943994</v>
      </c>
      <c r="JQ528">
        <v>0</v>
      </c>
      <c r="JR528">
        <v>0</v>
      </c>
      <c r="JS528">
        <v>1253115</v>
      </c>
      <c r="JT528"/>
      <c r="JU528"/>
      <c r="JV528"/>
      <c r="JW528"/>
      <c r="JX528"/>
      <c r="JY528"/>
      <c r="JZ528"/>
      <c r="KA528"/>
      <c r="KB528"/>
      <c r="KC528"/>
      <c r="KD528"/>
      <c r="KE528"/>
      <c r="KF528">
        <v>147</v>
      </c>
      <c r="KG528">
        <v>182</v>
      </c>
      <c r="KH528">
        <v>100</v>
      </c>
      <c r="KI528">
        <v>94</v>
      </c>
      <c r="KJ528">
        <v>112</v>
      </c>
      <c r="KK528">
        <v>60</v>
      </c>
      <c r="KL528">
        <v>59</v>
      </c>
      <c r="KM528">
        <v>73</v>
      </c>
      <c r="KN528">
        <v>37</v>
      </c>
      <c r="KO528">
        <v>1</v>
      </c>
      <c r="KP528">
        <v>0</v>
      </c>
      <c r="KQ528">
        <v>0</v>
      </c>
      <c r="KR528">
        <v>0</v>
      </c>
      <c r="KS528">
        <v>0</v>
      </c>
      <c r="KT528">
        <v>1</v>
      </c>
      <c r="KU528">
        <v>1</v>
      </c>
      <c r="KV528">
        <v>0</v>
      </c>
      <c r="KW528">
        <v>0</v>
      </c>
      <c r="KX528">
        <v>0</v>
      </c>
      <c r="KY528">
        <v>0</v>
      </c>
      <c r="KZ528">
        <v>0</v>
      </c>
      <c r="LA528">
        <v>0</v>
      </c>
      <c r="LB528">
        <v>0</v>
      </c>
      <c r="LC528">
        <v>0</v>
      </c>
      <c r="LD528">
        <v>1</v>
      </c>
      <c r="LE528">
        <v>0</v>
      </c>
      <c r="LF528">
        <v>0</v>
      </c>
      <c r="LG528">
        <v>0</v>
      </c>
      <c r="LH528">
        <v>0</v>
      </c>
    </row>
    <row r="529" spans="1:320" s="34" customFormat="1" ht="15" customHeight="1" x14ac:dyDescent="0.25">
      <c r="A529" s="45">
        <v>206211005</v>
      </c>
      <c r="B529" s="45" t="s">
        <v>4612</v>
      </c>
      <c r="C529" s="46">
        <v>45292</v>
      </c>
      <c r="D529" s="46">
        <v>45657</v>
      </c>
      <c r="E529" s="47">
        <v>366</v>
      </c>
      <c r="F529" s="45" t="s">
        <v>883</v>
      </c>
      <c r="G529" s="45" t="s">
        <v>884</v>
      </c>
      <c r="H529" s="45" t="s">
        <v>1307</v>
      </c>
      <c r="I529" s="45" t="s">
        <v>886</v>
      </c>
      <c r="J529" s="45" t="s">
        <v>887</v>
      </c>
      <c r="K529" s="45" t="s">
        <v>1308</v>
      </c>
      <c r="L529" s="45" t="s">
        <v>4589</v>
      </c>
      <c r="M529" s="45" t="s">
        <v>4613</v>
      </c>
      <c r="N529" s="45" t="s">
        <v>4614</v>
      </c>
      <c r="O529" s="45" t="s">
        <v>4615</v>
      </c>
      <c r="P529" s="45" t="s">
        <v>4616</v>
      </c>
      <c r="Q529" s="45"/>
      <c r="R529" t="s">
        <v>2173</v>
      </c>
      <c r="S529" s="45" t="s">
        <v>893</v>
      </c>
      <c r="T529"/>
      <c r="U529" s="47">
        <v>56</v>
      </c>
      <c r="V529" s="47">
        <v>56</v>
      </c>
      <c r="W529" s="47" t="s">
        <v>1728</v>
      </c>
      <c r="X529" s="47">
        <v>20496</v>
      </c>
      <c r="Y529" s="47">
        <v>6978</v>
      </c>
      <c r="Z529" s="48">
        <v>34.049999999999997</v>
      </c>
      <c r="AA529" s="44">
        <v>170</v>
      </c>
      <c r="AB529" s="44">
        <v>167</v>
      </c>
      <c r="AC529" s="44"/>
      <c r="AD529" s="44"/>
      <c r="AE529" s="44"/>
      <c r="AF529" s="44"/>
      <c r="AG529" s="44"/>
      <c r="AH529" s="47">
        <v>463</v>
      </c>
      <c r="AI529" s="47">
        <v>6515</v>
      </c>
      <c r="AJ529"/>
      <c r="AK529" t="s">
        <v>895</v>
      </c>
      <c r="AL529">
        <v>6978</v>
      </c>
      <c r="AM529"/>
      <c r="AN529"/>
      <c r="AO529"/>
      <c r="AP529"/>
      <c r="AQ529"/>
      <c r="AR529" s="44"/>
      <c r="AS529" s="44"/>
      <c r="AT529" s="44"/>
      <c r="AU529" s="44">
        <v>3976785</v>
      </c>
      <c r="AV529" s="44">
        <v>266465</v>
      </c>
      <c r="AW529" s="44">
        <v>182835</v>
      </c>
      <c r="AX529" s="44">
        <v>14222</v>
      </c>
      <c r="AY529" s="44">
        <v>4074637</v>
      </c>
      <c r="AZ529" s="21">
        <v>4829328</v>
      </c>
      <c r="BA529" s="21">
        <v>-754691</v>
      </c>
      <c r="BB529" s="44">
        <v>1</v>
      </c>
      <c r="BC529" s="44"/>
      <c r="BD529" s="44"/>
      <c r="BE529" s="44">
        <v>-754690</v>
      </c>
      <c r="BF529" s="44"/>
      <c r="BG529" s="44"/>
      <c r="BH529" s="44"/>
      <c r="BI529" s="21"/>
      <c r="BJ529" s="21"/>
      <c r="BK529" s="21">
        <v>578750</v>
      </c>
      <c r="BL529" s="21">
        <v>3398035</v>
      </c>
      <c r="BM529" s="21"/>
      <c r="BN529" s="21">
        <v>3976785</v>
      </c>
      <c r="BO529" s="21"/>
      <c r="BP529" s="21"/>
      <c r="BQ529" s="44"/>
      <c r="BR529" s="21"/>
      <c r="BS529" s="44"/>
      <c r="BT529" s="21"/>
      <c r="BU529" s="44"/>
      <c r="BV529" s="21"/>
      <c r="BW529" s="44"/>
      <c r="BX529" s="21"/>
      <c r="BY529" s="21"/>
      <c r="BZ529" s="21"/>
      <c r="CA529" s="44"/>
      <c r="CB529" s="44"/>
      <c r="CC529" s="44"/>
      <c r="CD529" s="44"/>
      <c r="CE529" s="44"/>
      <c r="CF529" s="44"/>
      <c r="CG529" s="44"/>
      <c r="CH529" s="44"/>
      <c r="CI529" s="21">
        <v>266465</v>
      </c>
      <c r="CJ529" s="44"/>
      <c r="CK529" s="21"/>
      <c r="CL529" s="44"/>
      <c r="CM529" s="44">
        <v>0</v>
      </c>
      <c r="CN529" s="44">
        <v>0</v>
      </c>
      <c r="CO529" s="44">
        <v>247965</v>
      </c>
      <c r="CP529" s="44">
        <v>0</v>
      </c>
      <c r="CQ529" s="21">
        <v>7090</v>
      </c>
      <c r="CR529" s="44">
        <v>185</v>
      </c>
      <c r="CS529" s="44">
        <v>964</v>
      </c>
      <c r="CT529" s="44">
        <v>0</v>
      </c>
      <c r="CU529" s="44"/>
      <c r="CV529" s="44">
        <v>10261</v>
      </c>
      <c r="CW529" s="21"/>
      <c r="CX529" s="21"/>
      <c r="CY529" s="21"/>
      <c r="CZ529" s="21"/>
      <c r="DA529" s="21"/>
      <c r="DB529" s="21"/>
      <c r="DC529" s="21"/>
      <c r="DD529" s="21"/>
      <c r="DE529" s="44"/>
      <c r="DF529" s="21"/>
      <c r="DG529" s="44"/>
      <c r="DH529" s="21"/>
      <c r="DI529" s="44"/>
      <c r="DJ529" s="44"/>
      <c r="DK529" s="44"/>
      <c r="DL529" s="44"/>
      <c r="DM529" s="21"/>
      <c r="DN529" s="44"/>
      <c r="DO529" s="44"/>
      <c r="DP529" s="44"/>
      <c r="DQ529" s="44"/>
      <c r="DR529" s="44"/>
      <c r="DS529" s="44"/>
      <c r="DT529" s="44"/>
      <c r="DU529" s="44"/>
      <c r="DV529" s="44"/>
      <c r="DW529" s="44"/>
      <c r="DX529" s="44"/>
      <c r="DY529" s="44"/>
      <c r="DZ529" s="44"/>
      <c r="EA529" s="44"/>
      <c r="EB529" s="21"/>
      <c r="EC529" s="44"/>
      <c r="ED529" s="44"/>
      <c r="EE529" s="21">
        <v>182835</v>
      </c>
      <c r="EF529" s="44"/>
      <c r="EG529" s="21"/>
      <c r="EH529" s="44"/>
      <c r="EI529" s="21"/>
      <c r="EJ529" s="44"/>
      <c r="EK529" s="44"/>
      <c r="EL529" s="21"/>
      <c r="EM529" s="44"/>
      <c r="EN529" s="44"/>
      <c r="EO529" s="44"/>
      <c r="EP529" s="21"/>
      <c r="EQ529" s="21"/>
      <c r="ER529" s="21"/>
      <c r="ES529" s="21"/>
      <c r="ET529" s="44"/>
      <c r="EU529" s="21"/>
      <c r="EV529" s="44"/>
      <c r="EW529" s="21"/>
      <c r="EX529" s="44"/>
      <c r="EY529" s="44"/>
      <c r="EZ529" s="21"/>
      <c r="FA529" s="21"/>
      <c r="FB529" s="44"/>
      <c r="FC529" s="44"/>
      <c r="FD529" s="21"/>
      <c r="FE529" s="112"/>
      <c r="FF529" s="44"/>
      <c r="FG529" s="44">
        <v>1961380</v>
      </c>
      <c r="FH529" s="44">
        <v>455504</v>
      </c>
      <c r="FI529" s="44">
        <v>2412444</v>
      </c>
      <c r="FJ529" s="44">
        <v>44485</v>
      </c>
      <c r="FK529" s="44">
        <v>1721938</v>
      </c>
      <c r="FL529" s="44"/>
      <c r="FM529" s="44"/>
      <c r="FN529" s="44"/>
      <c r="FO529" s="44"/>
      <c r="FP529" s="44"/>
      <c r="FQ529" s="44"/>
      <c r="FR529" s="44"/>
      <c r="FS529" s="44"/>
      <c r="FT529" s="44"/>
      <c r="FU529" s="44"/>
      <c r="FV529" s="21">
        <v>335220</v>
      </c>
      <c r="FW529" s="44"/>
      <c r="FX529" s="44"/>
      <c r="FY529" s="44">
        <v>2296</v>
      </c>
      <c r="FZ529" s="44">
        <v>3658</v>
      </c>
      <c r="GA529" s="44">
        <v>5676</v>
      </c>
      <c r="GB529" s="44"/>
      <c r="GC529" s="44">
        <v>25851</v>
      </c>
      <c r="GD529" s="44">
        <v>271183</v>
      </c>
      <c r="GE529" s="44">
        <v>105829</v>
      </c>
      <c r="GF529" s="44">
        <v>61532</v>
      </c>
      <c r="GG529" s="44">
        <v>333754</v>
      </c>
      <c r="GH529" s="44">
        <v>863</v>
      </c>
      <c r="GI529" s="44">
        <v>136109</v>
      </c>
      <c r="GJ529" s="44">
        <v>111330</v>
      </c>
      <c r="GK529" s="44">
        <v>1170288</v>
      </c>
      <c r="GL529" s="44">
        <v>11667</v>
      </c>
      <c r="GM529" s="44">
        <v>352743</v>
      </c>
      <c r="GN529" s="44">
        <v>59789</v>
      </c>
      <c r="GO529" s="44">
        <v>16382</v>
      </c>
      <c r="GP529" s="44"/>
      <c r="GQ529" s="44">
        <v>7633</v>
      </c>
      <c r="GR529" s="44">
        <v>95587</v>
      </c>
      <c r="GS529" s="44">
        <v>673268</v>
      </c>
      <c r="GT529" s="44"/>
      <c r="GU529" s="21">
        <v>184631</v>
      </c>
      <c r="GV529" s="44">
        <v>498596</v>
      </c>
      <c r="GW529" s="44"/>
      <c r="GX529" s="44">
        <v>104750</v>
      </c>
      <c r="GY529" s="44">
        <v>1461245</v>
      </c>
      <c r="GZ529" s="44">
        <v>3321997</v>
      </c>
      <c r="HA529" s="44"/>
      <c r="HB529" s="44"/>
      <c r="HC529" s="44">
        <v>-1860752</v>
      </c>
      <c r="HD529" s="44">
        <v>1461245</v>
      </c>
      <c r="HE529" s="21"/>
      <c r="HF529" s="21"/>
      <c r="HG529" s="21">
        <v>2961267</v>
      </c>
      <c r="HH529" s="21"/>
      <c r="HI529" s="21">
        <v>0</v>
      </c>
      <c r="HJ529" s="44"/>
      <c r="HK529" s="21">
        <v>192136</v>
      </c>
      <c r="HL529" s="21">
        <v>7136</v>
      </c>
      <c r="HM529" s="21">
        <v>199272</v>
      </c>
      <c r="HN529" s="21">
        <v>-14641</v>
      </c>
      <c r="HO529" s="21"/>
      <c r="HP529" s="44"/>
      <c r="HQ529" s="47"/>
      <c r="HR529" s="47"/>
      <c r="HS529" s="47"/>
      <c r="HT529" s="47" t="s">
        <v>1759</v>
      </c>
      <c r="HU529" s="47">
        <v>0</v>
      </c>
      <c r="HV529" s="47">
        <v>2022</v>
      </c>
      <c r="HW529" s="47">
        <v>0</v>
      </c>
      <c r="HX529" s="47">
        <v>7</v>
      </c>
      <c r="HY529" s="47">
        <v>8177</v>
      </c>
      <c r="HZ529" s="47">
        <v>17728</v>
      </c>
      <c r="IA529" s="47">
        <v>0</v>
      </c>
      <c r="IB529" s="47">
        <v>0</v>
      </c>
      <c r="IC529" s="47">
        <v>0</v>
      </c>
      <c r="ID529">
        <v>1</v>
      </c>
      <c r="IE529" s="47">
        <v>1759</v>
      </c>
      <c r="IF529">
        <v>3750</v>
      </c>
      <c r="IG529" s="47">
        <v>2564</v>
      </c>
      <c r="IH529" s="47">
        <v>7863</v>
      </c>
      <c r="II529"/>
      <c r="IJ529">
        <v>3092</v>
      </c>
      <c r="IK529">
        <v>1999</v>
      </c>
      <c r="IL529">
        <v>6333</v>
      </c>
      <c r="IM529">
        <v>55295</v>
      </c>
      <c r="IN529">
        <v>0</v>
      </c>
      <c r="IO529">
        <v>0</v>
      </c>
      <c r="IP529">
        <v>1161</v>
      </c>
      <c r="IQ529">
        <v>3517</v>
      </c>
      <c r="IR529">
        <v>0</v>
      </c>
      <c r="IS529">
        <v>0</v>
      </c>
      <c r="IT529">
        <v>4678</v>
      </c>
      <c r="IU529">
        <v>150670</v>
      </c>
      <c r="IV529">
        <v>0</v>
      </c>
      <c r="IW529">
        <v>930</v>
      </c>
      <c r="IX529">
        <v>427413</v>
      </c>
      <c r="IY529">
        <v>493334</v>
      </c>
      <c r="IZ529">
        <v>0</v>
      </c>
      <c r="JA529">
        <v>0</v>
      </c>
      <c r="JB529">
        <v>0</v>
      </c>
      <c r="JC529">
        <v>67</v>
      </c>
      <c r="JD529">
        <v>63114</v>
      </c>
      <c r="JE529">
        <v>72059</v>
      </c>
      <c r="JF529">
        <v>49952</v>
      </c>
      <c r="JG529">
        <v>185199</v>
      </c>
      <c r="JH529"/>
      <c r="JI529">
        <v>92592</v>
      </c>
      <c r="JJ529">
        <v>92698</v>
      </c>
      <c r="JK529">
        <v>333352</v>
      </c>
      <c r="JL529">
        <v>1961380</v>
      </c>
      <c r="JM529">
        <v>0</v>
      </c>
      <c r="JN529">
        <v>0</v>
      </c>
      <c r="JO529">
        <v>65495</v>
      </c>
      <c r="JP529">
        <v>148378</v>
      </c>
      <c r="JQ529">
        <v>0</v>
      </c>
      <c r="JR529">
        <v>0</v>
      </c>
      <c r="JS529">
        <v>213873</v>
      </c>
      <c r="JT529"/>
      <c r="JU529"/>
      <c r="JV529"/>
      <c r="JW529"/>
      <c r="JX529"/>
      <c r="JY529">
        <v>1</v>
      </c>
      <c r="JZ529"/>
      <c r="KA529"/>
      <c r="KB529"/>
      <c r="KC529"/>
      <c r="KD529"/>
      <c r="KE529">
        <v>67</v>
      </c>
      <c r="KF529">
        <v>35</v>
      </c>
      <c r="KG529">
        <v>62</v>
      </c>
      <c r="KH529">
        <v>24</v>
      </c>
      <c r="KI529">
        <v>17</v>
      </c>
      <c r="KJ529">
        <v>39</v>
      </c>
      <c r="KK529">
        <v>10</v>
      </c>
      <c r="KL529">
        <v>10</v>
      </c>
      <c r="KM529">
        <v>19</v>
      </c>
      <c r="KN529">
        <v>7</v>
      </c>
      <c r="KO529">
        <v>1</v>
      </c>
      <c r="KP529">
        <v>0</v>
      </c>
      <c r="KQ529">
        <v>0</v>
      </c>
      <c r="KR529">
        <v>1</v>
      </c>
      <c r="KS529">
        <v>0</v>
      </c>
      <c r="KT529">
        <v>0</v>
      </c>
      <c r="KU529">
        <v>1</v>
      </c>
      <c r="KV529">
        <v>0</v>
      </c>
      <c r="KW529">
        <v>0</v>
      </c>
      <c r="KX529">
        <v>0</v>
      </c>
      <c r="KY529">
        <v>0</v>
      </c>
      <c r="KZ529">
        <v>0</v>
      </c>
      <c r="LA529">
        <v>0</v>
      </c>
      <c r="LB529">
        <v>0</v>
      </c>
      <c r="LC529">
        <v>0</v>
      </c>
      <c r="LD529">
        <v>1</v>
      </c>
      <c r="LE529">
        <v>0</v>
      </c>
      <c r="LF529">
        <v>0</v>
      </c>
      <c r="LG529">
        <v>0</v>
      </c>
      <c r="LH529">
        <v>0</v>
      </c>
    </row>
    <row r="530" spans="1:320" s="34" customFormat="1" ht="15" customHeight="1" x14ac:dyDescent="0.25">
      <c r="A530" s="45">
        <v>206211048</v>
      </c>
      <c r="B530" s="45" t="s">
        <v>4617</v>
      </c>
      <c r="C530" s="46">
        <v>45292</v>
      </c>
      <c r="D530" s="46">
        <v>45657</v>
      </c>
      <c r="E530" s="47">
        <v>366</v>
      </c>
      <c r="F530" s="45" t="s">
        <v>883</v>
      </c>
      <c r="G530" s="45" t="s">
        <v>884</v>
      </c>
      <c r="H530" s="45" t="s">
        <v>1307</v>
      </c>
      <c r="I530" s="45" t="s">
        <v>886</v>
      </c>
      <c r="J530" s="45" t="s">
        <v>887</v>
      </c>
      <c r="K530" s="45" t="s">
        <v>1308</v>
      </c>
      <c r="L530" s="45" t="s">
        <v>4589</v>
      </c>
      <c r="M530" s="45" t="s">
        <v>4618</v>
      </c>
      <c r="N530" s="45" t="s">
        <v>4619</v>
      </c>
      <c r="O530" s="45" t="s">
        <v>1318</v>
      </c>
      <c r="P530" s="45" t="s">
        <v>4620</v>
      </c>
      <c r="Q530" s="45" t="s">
        <v>4621</v>
      </c>
      <c r="R530" t="s">
        <v>4622</v>
      </c>
      <c r="S530" s="45" t="s">
        <v>893</v>
      </c>
      <c r="T530"/>
      <c r="U530" s="47">
        <v>168</v>
      </c>
      <c r="V530" s="47">
        <v>168</v>
      </c>
      <c r="W530" s="47" t="s">
        <v>913</v>
      </c>
      <c r="X530" s="47">
        <v>61488</v>
      </c>
      <c r="Y530" s="47">
        <v>52214</v>
      </c>
      <c r="Z530" s="48">
        <v>199.23</v>
      </c>
      <c r="AA530" s="44">
        <v>626</v>
      </c>
      <c r="AB530" s="44">
        <v>618</v>
      </c>
      <c r="AC530" s="44">
        <v>6569</v>
      </c>
      <c r="AD530" s="44">
        <v>8200</v>
      </c>
      <c r="AE530" s="44">
        <v>2978</v>
      </c>
      <c r="AF530" s="44">
        <v>30469</v>
      </c>
      <c r="AG530" s="44"/>
      <c r="AH530" s="47"/>
      <c r="AI530" s="47">
        <v>1175</v>
      </c>
      <c r="AJ530">
        <v>2823</v>
      </c>
      <c r="AK530" t="s">
        <v>895</v>
      </c>
      <c r="AL530">
        <v>52214</v>
      </c>
      <c r="AM530"/>
      <c r="AN530"/>
      <c r="AO530"/>
      <c r="AP530"/>
      <c r="AQ530"/>
      <c r="AR530" s="44"/>
      <c r="AS530" s="44"/>
      <c r="AT530" s="44"/>
      <c r="AU530" s="44">
        <v>33999215</v>
      </c>
      <c r="AV530" s="44">
        <v>7306203</v>
      </c>
      <c r="AW530" s="44">
        <v>14381372</v>
      </c>
      <c r="AX530" s="44">
        <v>5584</v>
      </c>
      <c r="AY530" s="44">
        <v>26929630</v>
      </c>
      <c r="AZ530" s="21">
        <v>24596412</v>
      </c>
      <c r="BA530" s="21">
        <v>2333218</v>
      </c>
      <c r="BB530" s="44">
        <v>-3</v>
      </c>
      <c r="BC530" s="44"/>
      <c r="BD530" s="44"/>
      <c r="BE530" s="44">
        <v>2333215</v>
      </c>
      <c r="BF530" s="44">
        <v>8211250</v>
      </c>
      <c r="BG530" s="44">
        <v>9318000</v>
      </c>
      <c r="BH530" s="44">
        <v>1338765</v>
      </c>
      <c r="BI530" s="21">
        <v>13364085</v>
      </c>
      <c r="BJ530" s="21"/>
      <c r="BK530" s="21"/>
      <c r="BL530" s="21">
        <v>535560</v>
      </c>
      <c r="BM530" s="21">
        <v>1231555</v>
      </c>
      <c r="BN530" s="21">
        <v>33999215</v>
      </c>
      <c r="BO530" s="21"/>
      <c r="BP530" s="21"/>
      <c r="BQ530" s="44"/>
      <c r="BR530" s="21"/>
      <c r="BS530" s="44"/>
      <c r="BT530" s="21"/>
      <c r="BU530" s="44"/>
      <c r="BV530" s="21"/>
      <c r="BW530" s="44">
        <v>2206565</v>
      </c>
      <c r="BX530" s="21"/>
      <c r="BY530" s="21">
        <v>5086496</v>
      </c>
      <c r="BZ530" s="21"/>
      <c r="CA530" s="44">
        <v>433</v>
      </c>
      <c r="CB530" s="44"/>
      <c r="CC530" s="44">
        <v>12409</v>
      </c>
      <c r="CD530" s="44"/>
      <c r="CE530" s="44"/>
      <c r="CF530" s="44"/>
      <c r="CG530" s="44"/>
      <c r="CH530" s="44"/>
      <c r="CI530" s="21">
        <v>300</v>
      </c>
      <c r="CJ530" s="44"/>
      <c r="CK530" s="21"/>
      <c r="CL530" s="44"/>
      <c r="CM530" s="44">
        <v>0</v>
      </c>
      <c r="CN530" s="44">
        <v>2563</v>
      </c>
      <c r="CO530" s="44">
        <v>2202925</v>
      </c>
      <c r="CP530" s="44">
        <v>1666715</v>
      </c>
      <c r="CQ530" s="21">
        <v>1810200</v>
      </c>
      <c r="CR530" s="44">
        <v>254850</v>
      </c>
      <c r="CS530" s="44">
        <v>1011923</v>
      </c>
      <c r="CT530" s="44">
        <v>256798</v>
      </c>
      <c r="CU530" s="44"/>
      <c r="CV530" s="44">
        <v>100229</v>
      </c>
      <c r="CW530" s="21"/>
      <c r="CX530" s="21"/>
      <c r="CY530" s="21"/>
      <c r="CZ530" s="21"/>
      <c r="DA530" s="21"/>
      <c r="DB530" s="21"/>
      <c r="DC530" s="21"/>
      <c r="DD530" s="21"/>
      <c r="DE530" s="44"/>
      <c r="DF530" s="21"/>
      <c r="DG530" s="44"/>
      <c r="DH530" s="21"/>
      <c r="DI530" s="44"/>
      <c r="DJ530" s="44"/>
      <c r="DK530" s="44"/>
      <c r="DL530" s="44"/>
      <c r="DM530" s="21"/>
      <c r="DN530" s="44"/>
      <c r="DO530" s="44"/>
      <c r="DP530" s="44"/>
      <c r="DQ530" s="44"/>
      <c r="DR530" s="44"/>
      <c r="DS530" s="44"/>
      <c r="DT530" s="44"/>
      <c r="DU530" s="44"/>
      <c r="DV530" s="44"/>
      <c r="DW530" s="44"/>
      <c r="DX530" s="44"/>
      <c r="DY530" s="44"/>
      <c r="DZ530" s="44"/>
      <c r="EA530" s="44"/>
      <c r="EB530" s="21"/>
      <c r="EC530" s="44">
        <v>2151942</v>
      </c>
      <c r="ED530" s="44"/>
      <c r="EE530" s="21">
        <v>8146064</v>
      </c>
      <c r="EF530" s="44"/>
      <c r="EG530" s="21">
        <v>883611</v>
      </c>
      <c r="EH530" s="44"/>
      <c r="EI530" s="21">
        <v>2846496</v>
      </c>
      <c r="EJ530" s="44"/>
      <c r="EK530" s="44"/>
      <c r="EL530" s="21"/>
      <c r="EM530" s="44"/>
      <c r="EN530" s="44"/>
      <c r="EO530" s="44">
        <v>353259</v>
      </c>
      <c r="EP530" s="21"/>
      <c r="EQ530" s="21"/>
      <c r="ER530" s="21"/>
      <c r="ES530" s="21"/>
      <c r="ET530" s="44"/>
      <c r="EU530" s="21"/>
      <c r="EV530" s="44"/>
      <c r="EW530" s="21"/>
      <c r="EX530" s="44"/>
      <c r="EY530" s="44"/>
      <c r="EZ530" s="21"/>
      <c r="FA530" s="21"/>
      <c r="FB530" s="44"/>
      <c r="FC530" s="44"/>
      <c r="FD530" s="21"/>
      <c r="FE530" s="112"/>
      <c r="FF530" s="44"/>
      <c r="FG530" s="44">
        <v>10735081</v>
      </c>
      <c r="FH530" s="44">
        <v>2875088</v>
      </c>
      <c r="FI530" s="44">
        <v>10986243</v>
      </c>
      <c r="FJ530" s="44">
        <v>474743</v>
      </c>
      <c r="FK530" s="44">
        <v>9709736</v>
      </c>
      <c r="FL530" s="44"/>
      <c r="FM530" s="44"/>
      <c r="FN530" s="44"/>
      <c r="FO530" s="44"/>
      <c r="FP530" s="44"/>
      <c r="FQ530" s="44"/>
      <c r="FR530" s="44"/>
      <c r="FS530" s="44"/>
      <c r="FT530" s="44"/>
      <c r="FU530" s="44">
        <v>2462</v>
      </c>
      <c r="FV530" s="21">
        <v>1223757</v>
      </c>
      <c r="FW530" s="44">
        <v>227127</v>
      </c>
      <c r="FX530" s="44">
        <v>340580</v>
      </c>
      <c r="FY530" s="44">
        <v>65863</v>
      </c>
      <c r="FZ530" s="44">
        <v>397299</v>
      </c>
      <c r="GA530" s="44">
        <v>181428</v>
      </c>
      <c r="GB530" s="44"/>
      <c r="GC530" s="44">
        <v>177379</v>
      </c>
      <c r="GD530" s="44">
        <v>908974</v>
      </c>
      <c r="GE530" s="44">
        <v>812252</v>
      </c>
      <c r="GF530" s="44">
        <v>163286</v>
      </c>
      <c r="GG530" s="44">
        <v>1538866</v>
      </c>
      <c r="GH530" s="44">
        <v>240678</v>
      </c>
      <c r="GI530" s="44">
        <v>320609</v>
      </c>
      <c r="GJ530" s="44">
        <v>146626</v>
      </c>
      <c r="GK530" s="44">
        <v>5675430</v>
      </c>
      <c r="GL530" s="44">
        <v>57393</v>
      </c>
      <c r="GM530" s="44">
        <v>1814851</v>
      </c>
      <c r="GN530" s="44">
        <v>194391</v>
      </c>
      <c r="GO530" s="44">
        <v>58611</v>
      </c>
      <c r="GP530" s="44"/>
      <c r="GQ530" s="44">
        <v>22898</v>
      </c>
      <c r="GR530" s="44">
        <v>315916</v>
      </c>
      <c r="GS530" s="44">
        <v>18756148</v>
      </c>
      <c r="GT530" s="44"/>
      <c r="GU530" s="21">
        <v>452255</v>
      </c>
      <c r="GV530" s="44">
        <v>85995</v>
      </c>
      <c r="GW530" s="44"/>
      <c r="GX530" s="44"/>
      <c r="GY530" s="44">
        <v>19294398</v>
      </c>
      <c r="GZ530" s="44">
        <v>3923036</v>
      </c>
      <c r="HA530" s="44"/>
      <c r="HB530" s="44"/>
      <c r="HC530" s="44">
        <v>15371362</v>
      </c>
      <c r="HD530" s="44">
        <v>19294398</v>
      </c>
      <c r="HE530" s="21">
        <v>16698959</v>
      </c>
      <c r="HF530" s="21"/>
      <c r="HG530" s="21"/>
      <c r="HH530" s="21"/>
      <c r="HI530" s="21">
        <v>0</v>
      </c>
      <c r="HJ530" s="44"/>
      <c r="HK530" s="21">
        <v>487039</v>
      </c>
      <c r="HL530" s="21">
        <v>362980</v>
      </c>
      <c r="HM530" s="21">
        <v>850019</v>
      </c>
      <c r="HN530" s="21">
        <v>-397764</v>
      </c>
      <c r="HO530" s="21"/>
      <c r="HP530" s="44"/>
      <c r="HQ530" s="47"/>
      <c r="HR530" s="47"/>
      <c r="HS530" s="47"/>
      <c r="HT530" s="47" t="s">
        <v>1759</v>
      </c>
      <c r="HU530" s="47">
        <v>0</v>
      </c>
      <c r="HV530" s="47">
        <v>2068</v>
      </c>
      <c r="HW530" s="47">
        <v>0</v>
      </c>
      <c r="HX530" s="47">
        <v>21168</v>
      </c>
      <c r="HY530" s="47">
        <v>46821</v>
      </c>
      <c r="HZ530" s="47">
        <v>94329</v>
      </c>
      <c r="IA530" s="47">
        <v>0</v>
      </c>
      <c r="IB530" s="47">
        <v>0</v>
      </c>
      <c r="IC530" s="47">
        <v>0</v>
      </c>
      <c r="ID530">
        <v>20016</v>
      </c>
      <c r="IE530" s="47">
        <v>2252</v>
      </c>
      <c r="IF530">
        <v>23936</v>
      </c>
      <c r="IG530" s="47">
        <v>5124</v>
      </c>
      <c r="IH530" s="47">
        <v>32530</v>
      </c>
      <c r="II530">
        <v>4024</v>
      </c>
      <c r="IJ530">
        <v>10127</v>
      </c>
      <c r="IK530">
        <v>2070</v>
      </c>
      <c r="IL530">
        <v>19356</v>
      </c>
      <c r="IM530">
        <v>283821</v>
      </c>
      <c r="IN530">
        <v>0</v>
      </c>
      <c r="IO530">
        <v>0</v>
      </c>
      <c r="IP530">
        <v>22</v>
      </c>
      <c r="IQ530">
        <v>14763</v>
      </c>
      <c r="IR530">
        <v>0</v>
      </c>
      <c r="IS530">
        <v>0</v>
      </c>
      <c r="IT530">
        <v>14785</v>
      </c>
      <c r="IU530">
        <v>235782</v>
      </c>
      <c r="IV530">
        <v>0</v>
      </c>
      <c r="IW530">
        <v>1350555</v>
      </c>
      <c r="IX530">
        <v>2258053</v>
      </c>
      <c r="IY530">
        <v>2716285</v>
      </c>
      <c r="IZ530">
        <v>0</v>
      </c>
      <c r="JA530">
        <v>0</v>
      </c>
      <c r="JB530">
        <v>0</v>
      </c>
      <c r="JC530">
        <v>1062936</v>
      </c>
      <c r="JD530">
        <v>98543</v>
      </c>
      <c r="JE530">
        <v>505291</v>
      </c>
      <c r="JF530">
        <v>100780</v>
      </c>
      <c r="JG530">
        <v>716692</v>
      </c>
      <c r="JH530">
        <v>169611</v>
      </c>
      <c r="JI530">
        <v>212636</v>
      </c>
      <c r="JJ530">
        <v>112165</v>
      </c>
      <c r="JK530">
        <v>1195752</v>
      </c>
      <c r="JL530">
        <v>10735081</v>
      </c>
      <c r="JM530">
        <v>0</v>
      </c>
      <c r="JN530">
        <v>0</v>
      </c>
      <c r="JO530">
        <v>1364</v>
      </c>
      <c r="JP530">
        <v>525923</v>
      </c>
      <c r="JQ530">
        <v>0</v>
      </c>
      <c r="JR530">
        <v>0</v>
      </c>
      <c r="JS530">
        <v>527287</v>
      </c>
      <c r="JT530"/>
      <c r="JU530"/>
      <c r="JV530"/>
      <c r="JW530"/>
      <c r="JX530"/>
      <c r="JY530">
        <v>20016</v>
      </c>
      <c r="JZ530"/>
      <c r="KA530"/>
      <c r="KB530"/>
      <c r="KC530"/>
      <c r="KD530"/>
      <c r="KE530">
        <v>1062936</v>
      </c>
      <c r="KF530">
        <v>152</v>
      </c>
      <c r="KG530">
        <v>244</v>
      </c>
      <c r="KH530">
        <v>106</v>
      </c>
      <c r="KI530">
        <v>98</v>
      </c>
      <c r="KJ530">
        <v>176</v>
      </c>
      <c r="KK530">
        <v>59</v>
      </c>
      <c r="KL530">
        <v>50</v>
      </c>
      <c r="KM530">
        <v>86</v>
      </c>
      <c r="KN530">
        <v>31</v>
      </c>
      <c r="KO530">
        <v>1</v>
      </c>
      <c r="KP530">
        <v>0</v>
      </c>
      <c r="KQ530">
        <v>0</v>
      </c>
      <c r="KR530">
        <v>0</v>
      </c>
      <c r="KS530">
        <v>0</v>
      </c>
      <c r="KT530">
        <v>1</v>
      </c>
      <c r="KU530">
        <v>1</v>
      </c>
      <c r="KV530">
        <v>0</v>
      </c>
      <c r="KW530">
        <v>0</v>
      </c>
      <c r="KX530">
        <v>0</v>
      </c>
      <c r="KY530">
        <v>0</v>
      </c>
      <c r="KZ530">
        <v>0</v>
      </c>
      <c r="LA530">
        <v>0</v>
      </c>
      <c r="LB530">
        <v>0</v>
      </c>
      <c r="LC530">
        <v>0</v>
      </c>
      <c r="LD530">
        <v>1</v>
      </c>
      <c r="LE530">
        <v>0</v>
      </c>
      <c r="LF530">
        <v>0</v>
      </c>
      <c r="LG530">
        <v>0</v>
      </c>
      <c r="LH530">
        <v>0</v>
      </c>
    </row>
    <row r="531" spans="1:320" s="34" customFormat="1" ht="15" customHeight="1" x14ac:dyDescent="0.25">
      <c r="A531" s="45">
        <v>206212036</v>
      </c>
      <c r="B531" s="45" t="s">
        <v>4623</v>
      </c>
      <c r="C531" s="46">
        <v>45292</v>
      </c>
      <c r="D531" s="46">
        <v>45657</v>
      </c>
      <c r="E531" s="47">
        <v>366</v>
      </c>
      <c r="F531" s="45" t="s">
        <v>883</v>
      </c>
      <c r="G531" s="45" t="s">
        <v>884</v>
      </c>
      <c r="H531" s="45" t="s">
        <v>1307</v>
      </c>
      <c r="I531" s="45" t="s">
        <v>886</v>
      </c>
      <c r="J531" s="45" t="s">
        <v>887</v>
      </c>
      <c r="K531" s="45" t="s">
        <v>1308</v>
      </c>
      <c r="L531" s="45" t="s">
        <v>4589</v>
      </c>
      <c r="M531" s="45" t="s">
        <v>4624</v>
      </c>
      <c r="N531" s="45" t="s">
        <v>4625</v>
      </c>
      <c r="O531" s="45" t="s">
        <v>1318</v>
      </c>
      <c r="P531" s="45" t="s">
        <v>4609</v>
      </c>
      <c r="Q531" s="45" t="s">
        <v>4626</v>
      </c>
      <c r="R531" t="s">
        <v>4627</v>
      </c>
      <c r="S531" s="45" t="s">
        <v>893</v>
      </c>
      <c r="T531"/>
      <c r="U531" s="47">
        <v>99</v>
      </c>
      <c r="V531" s="47">
        <v>99</v>
      </c>
      <c r="W531" s="47" t="s">
        <v>894</v>
      </c>
      <c r="X531" s="47">
        <v>36234</v>
      </c>
      <c r="Y531" s="47">
        <v>32211</v>
      </c>
      <c r="Z531" s="48">
        <v>203.35</v>
      </c>
      <c r="AA531" s="44">
        <v>135</v>
      </c>
      <c r="AB531" s="44">
        <v>464</v>
      </c>
      <c r="AC531" s="44">
        <v>826</v>
      </c>
      <c r="AD531" s="44">
        <v>732</v>
      </c>
      <c r="AE531" s="44">
        <v>3995</v>
      </c>
      <c r="AF531" s="44">
        <v>24635</v>
      </c>
      <c r="AG531" s="44"/>
      <c r="AH531" s="47">
        <v>219</v>
      </c>
      <c r="AI531" s="47">
        <v>16</v>
      </c>
      <c r="AJ531">
        <v>1788</v>
      </c>
      <c r="AK531" t="s">
        <v>895</v>
      </c>
      <c r="AL531">
        <v>32211</v>
      </c>
      <c r="AM531"/>
      <c r="AN531"/>
      <c r="AO531"/>
      <c r="AP531"/>
      <c r="AQ531"/>
      <c r="AR531" s="44"/>
      <c r="AS531" s="44"/>
      <c r="AT531" s="44"/>
      <c r="AU531" s="44">
        <v>11388928</v>
      </c>
      <c r="AV531" s="44">
        <v>1223256</v>
      </c>
      <c r="AW531" s="44">
        <v>790834</v>
      </c>
      <c r="AX531" s="44">
        <v>11831</v>
      </c>
      <c r="AY531" s="44">
        <v>11833181</v>
      </c>
      <c r="AZ531" s="21">
        <v>14339795</v>
      </c>
      <c r="BA531" s="21">
        <v>-2506614</v>
      </c>
      <c r="BB531" s="44">
        <v>993</v>
      </c>
      <c r="BC531" s="44">
        <v>12590</v>
      </c>
      <c r="BD531" s="44"/>
      <c r="BE531" s="44">
        <v>-2518211</v>
      </c>
      <c r="BF531" s="44">
        <v>286968</v>
      </c>
      <c r="BG531" s="44">
        <v>297280</v>
      </c>
      <c r="BH531" s="44">
        <v>1440958</v>
      </c>
      <c r="BI531" s="21">
        <v>8662667</v>
      </c>
      <c r="BJ531" s="21"/>
      <c r="BK531" s="21">
        <v>65469</v>
      </c>
      <c r="BL531" s="21">
        <v>5808</v>
      </c>
      <c r="BM531" s="21">
        <v>629778</v>
      </c>
      <c r="BN531" s="21">
        <v>11388928</v>
      </c>
      <c r="BO531" s="21"/>
      <c r="BP531" s="21"/>
      <c r="BQ531" s="44"/>
      <c r="BR531" s="21"/>
      <c r="BS531" s="44"/>
      <c r="BT531" s="21"/>
      <c r="BU531" s="44"/>
      <c r="BV531" s="21"/>
      <c r="BW531" s="44">
        <v>540176</v>
      </c>
      <c r="BX531" s="21"/>
      <c r="BY531" s="21">
        <v>172105</v>
      </c>
      <c r="BZ531" s="21"/>
      <c r="CA531" s="44">
        <v>14512</v>
      </c>
      <c r="CB531" s="44"/>
      <c r="CC531" s="44">
        <v>291802</v>
      </c>
      <c r="CD531" s="44"/>
      <c r="CE531" s="44"/>
      <c r="CF531" s="44"/>
      <c r="CG531" s="44">
        <v>198813</v>
      </c>
      <c r="CH531" s="44"/>
      <c r="CI531" s="21">
        <v>5035</v>
      </c>
      <c r="CJ531" s="44"/>
      <c r="CK531" s="21">
        <v>813</v>
      </c>
      <c r="CL531" s="44"/>
      <c r="CM531" s="44">
        <v>1021</v>
      </c>
      <c r="CN531" s="44">
        <v>16764</v>
      </c>
      <c r="CO531" s="44">
        <v>432890</v>
      </c>
      <c r="CP531" s="44">
        <v>0</v>
      </c>
      <c r="CQ531" s="21">
        <v>509535</v>
      </c>
      <c r="CR531" s="44">
        <v>112935</v>
      </c>
      <c r="CS531" s="44">
        <v>131094</v>
      </c>
      <c r="CT531" s="44">
        <v>10947</v>
      </c>
      <c r="CU531" s="44"/>
      <c r="CV531" s="44">
        <v>8070</v>
      </c>
      <c r="CW531" s="21"/>
      <c r="CX531" s="21"/>
      <c r="CY531" s="21"/>
      <c r="CZ531" s="21"/>
      <c r="DA531" s="21"/>
      <c r="DB531" s="21"/>
      <c r="DC531" s="21"/>
      <c r="DD531" s="21"/>
      <c r="DE531" s="44"/>
      <c r="DF531" s="21"/>
      <c r="DG531" s="44"/>
      <c r="DH531" s="21"/>
      <c r="DI531" s="44"/>
      <c r="DJ531" s="44"/>
      <c r="DK531" s="44"/>
      <c r="DL531" s="44"/>
      <c r="DM531" s="21"/>
      <c r="DN531" s="44"/>
      <c r="DO531" s="44"/>
      <c r="DP531" s="44"/>
      <c r="DQ531" s="44"/>
      <c r="DR531" s="44"/>
      <c r="DS531" s="44"/>
      <c r="DT531" s="44"/>
      <c r="DU531" s="44"/>
      <c r="DV531" s="44"/>
      <c r="DW531" s="44"/>
      <c r="DX531" s="44"/>
      <c r="DY531" s="44">
        <v>-17498</v>
      </c>
      <c r="DZ531" s="44"/>
      <c r="EA531" s="44"/>
      <c r="EB531" s="21"/>
      <c r="EC531" s="44">
        <v>-270569</v>
      </c>
      <c r="ED531" s="44"/>
      <c r="EE531" s="21">
        <v>-16970</v>
      </c>
      <c r="EF531" s="44"/>
      <c r="EG531" s="21">
        <v>-167000</v>
      </c>
      <c r="EH531" s="44"/>
      <c r="EI531" s="21">
        <v>1152104</v>
      </c>
      <c r="EJ531" s="44"/>
      <c r="EK531" s="44"/>
      <c r="EL531" s="21"/>
      <c r="EM531" s="44">
        <v>33161</v>
      </c>
      <c r="EN531" s="44"/>
      <c r="EO531" s="44">
        <v>77606</v>
      </c>
      <c r="EP531" s="21"/>
      <c r="EQ531" s="21"/>
      <c r="ER531" s="21"/>
      <c r="ES531" s="21"/>
      <c r="ET531" s="44"/>
      <c r="EU531" s="21"/>
      <c r="EV531" s="44"/>
      <c r="EW531" s="21"/>
      <c r="EX531" s="44"/>
      <c r="EY531" s="44"/>
      <c r="EZ531" s="21"/>
      <c r="FA531" s="21"/>
      <c r="FB531" s="44"/>
      <c r="FC531" s="44"/>
      <c r="FD531" s="21"/>
      <c r="FE531" s="112"/>
      <c r="FF531" s="44"/>
      <c r="FG531" s="44">
        <v>5981097</v>
      </c>
      <c r="FH531" s="44">
        <v>1500610</v>
      </c>
      <c r="FI531" s="44">
        <v>6858088</v>
      </c>
      <c r="FJ531" s="44">
        <v>207906</v>
      </c>
      <c r="FK531" s="44">
        <v>6302598</v>
      </c>
      <c r="FL531" s="44"/>
      <c r="FM531" s="44"/>
      <c r="FN531" s="44"/>
      <c r="FO531" s="44"/>
      <c r="FP531" s="44"/>
      <c r="FQ531" s="44"/>
      <c r="FR531" s="44"/>
      <c r="FS531" s="44"/>
      <c r="FT531" s="44">
        <v>3886</v>
      </c>
      <c r="FU531" s="44">
        <v>26930</v>
      </c>
      <c r="FV531" s="21">
        <v>182753</v>
      </c>
      <c r="FW531" s="44"/>
      <c r="FX531" s="44">
        <v>202537</v>
      </c>
      <c r="FY531" s="44">
        <v>53176</v>
      </c>
      <c r="FZ531" s="44">
        <v>58949</v>
      </c>
      <c r="GA531" s="44">
        <v>8749</v>
      </c>
      <c r="GB531" s="44"/>
      <c r="GC531" s="44">
        <v>43374</v>
      </c>
      <c r="GD531" s="44">
        <v>634817</v>
      </c>
      <c r="GE531" s="44">
        <v>324628</v>
      </c>
      <c r="GF531" s="44">
        <v>186147</v>
      </c>
      <c r="GG531" s="44">
        <v>974440</v>
      </c>
      <c r="GH531" s="44">
        <v>103346</v>
      </c>
      <c r="GI531" s="44">
        <v>142313</v>
      </c>
      <c r="GJ531" s="44">
        <v>271683</v>
      </c>
      <c r="GK531" s="44">
        <v>3573631</v>
      </c>
      <c r="GL531" s="44">
        <v>163205</v>
      </c>
      <c r="GM531" s="44">
        <v>722688</v>
      </c>
      <c r="GN531" s="44">
        <v>114214</v>
      </c>
      <c r="GO531" s="44">
        <v>25251</v>
      </c>
      <c r="GP531" s="44"/>
      <c r="GQ531" s="44">
        <v>6388</v>
      </c>
      <c r="GR531" s="44">
        <v>214092</v>
      </c>
      <c r="GS531" s="44">
        <v>3995657</v>
      </c>
      <c r="GT531" s="44"/>
      <c r="GU531" s="21">
        <v>974650</v>
      </c>
      <c r="GV531" s="44">
        <v>673428</v>
      </c>
      <c r="GW531" s="44">
        <v>29233</v>
      </c>
      <c r="GX531" s="44">
        <v>4565663</v>
      </c>
      <c r="GY531" s="44">
        <v>10238631</v>
      </c>
      <c r="GZ531" s="44">
        <v>4296924</v>
      </c>
      <c r="HA531" s="44">
        <v>4711764</v>
      </c>
      <c r="HB531" s="44"/>
      <c r="HC531" s="44">
        <v>1229943</v>
      </c>
      <c r="HD531" s="44">
        <v>10238631</v>
      </c>
      <c r="HE531" s="21">
        <v>2067047</v>
      </c>
      <c r="HF531" s="21"/>
      <c r="HG531" s="21">
        <v>3119174</v>
      </c>
      <c r="HH531" s="21"/>
      <c r="HI531" s="21">
        <v>0</v>
      </c>
      <c r="HJ531" s="44"/>
      <c r="HK531" s="21">
        <v>1397464</v>
      </c>
      <c r="HL531" s="21">
        <v>467309</v>
      </c>
      <c r="HM531" s="21">
        <v>1864773</v>
      </c>
      <c r="HN531" s="21">
        <v>-890123</v>
      </c>
      <c r="HO531" s="21"/>
      <c r="HP531" s="44"/>
      <c r="HQ531" s="47"/>
      <c r="HR531" s="47"/>
      <c r="HS531" s="47"/>
      <c r="HT531" s="47" t="s">
        <v>4628</v>
      </c>
      <c r="HU531" s="47">
        <v>-902354.03999999992</v>
      </c>
      <c r="HV531" s="47">
        <v>2405</v>
      </c>
      <c r="HW531" s="47">
        <v>0</v>
      </c>
      <c r="HX531" s="47">
        <v>11382</v>
      </c>
      <c r="HY531" s="47">
        <v>23439</v>
      </c>
      <c r="HZ531" s="47">
        <v>80516</v>
      </c>
      <c r="IA531" s="47">
        <v>0</v>
      </c>
      <c r="IB531" s="47">
        <v>0</v>
      </c>
      <c r="IC531" s="47">
        <v>2327</v>
      </c>
      <c r="ID531"/>
      <c r="IE531" s="47">
        <v>4548</v>
      </c>
      <c r="IF531"/>
      <c r="IG531" s="47"/>
      <c r="IH531" s="47">
        <v>11</v>
      </c>
      <c r="II531">
        <v>2089</v>
      </c>
      <c r="IJ531">
        <v>3816</v>
      </c>
      <c r="IK531">
        <v>3667</v>
      </c>
      <c r="IL531">
        <v>15176</v>
      </c>
      <c r="IM531">
        <v>149376</v>
      </c>
      <c r="IN531">
        <v>0</v>
      </c>
      <c r="IO531">
        <v>0</v>
      </c>
      <c r="IP531">
        <v>392</v>
      </c>
      <c r="IQ531">
        <v>10154</v>
      </c>
      <c r="IR531">
        <v>0</v>
      </c>
      <c r="IS531">
        <v>0</v>
      </c>
      <c r="IT531">
        <v>10546</v>
      </c>
      <c r="IU531">
        <v>147921</v>
      </c>
      <c r="IV531">
        <v>0</v>
      </c>
      <c r="IW531">
        <v>732566</v>
      </c>
      <c r="IX531">
        <v>1210824</v>
      </c>
      <c r="IY531">
        <v>2324774</v>
      </c>
      <c r="IZ531">
        <v>0</v>
      </c>
      <c r="JA531">
        <v>0</v>
      </c>
      <c r="JB531">
        <v>159645</v>
      </c>
      <c r="JC531"/>
      <c r="JD531">
        <v>193271</v>
      </c>
      <c r="JE531"/>
      <c r="JF531"/>
      <c r="JG531">
        <v>636</v>
      </c>
      <c r="JH531">
        <v>81768</v>
      </c>
      <c r="JI531">
        <v>110479</v>
      </c>
      <c r="JJ531">
        <v>216771</v>
      </c>
      <c r="JK531">
        <v>802442</v>
      </c>
      <c r="JL531">
        <v>5981097</v>
      </c>
      <c r="JM531">
        <v>0</v>
      </c>
      <c r="JN531">
        <v>0</v>
      </c>
      <c r="JO531">
        <v>20272</v>
      </c>
      <c r="JP531">
        <v>293179</v>
      </c>
      <c r="JQ531">
        <v>0</v>
      </c>
      <c r="JR531">
        <v>0</v>
      </c>
      <c r="JS531">
        <v>313451</v>
      </c>
      <c r="JT531"/>
      <c r="JU531"/>
      <c r="JV531"/>
      <c r="JW531"/>
      <c r="JX531"/>
      <c r="JY531"/>
      <c r="JZ531"/>
      <c r="KA531"/>
      <c r="KB531"/>
      <c r="KC531"/>
      <c r="KD531"/>
      <c r="KE531"/>
      <c r="KF531">
        <v>76</v>
      </c>
      <c r="KG531">
        <v>144</v>
      </c>
      <c r="KH531">
        <v>40</v>
      </c>
      <c r="KI531">
        <v>62</v>
      </c>
      <c r="KJ531">
        <v>122</v>
      </c>
      <c r="KK531">
        <v>33</v>
      </c>
      <c r="KL531">
        <v>39</v>
      </c>
      <c r="KM531">
        <v>67</v>
      </c>
      <c r="KN531">
        <v>23</v>
      </c>
      <c r="KO531">
        <v>1</v>
      </c>
      <c r="KP531">
        <v>0</v>
      </c>
      <c r="KQ531">
        <v>0</v>
      </c>
      <c r="KR531">
        <v>0</v>
      </c>
      <c r="KS531">
        <v>1</v>
      </c>
      <c r="KT531">
        <v>0</v>
      </c>
      <c r="KU531">
        <v>1</v>
      </c>
      <c r="KV531">
        <v>0</v>
      </c>
      <c r="KW531">
        <v>0</v>
      </c>
      <c r="KX531">
        <v>0</v>
      </c>
      <c r="KY531">
        <v>0</v>
      </c>
      <c r="KZ531">
        <v>0</v>
      </c>
      <c r="LA531">
        <v>0</v>
      </c>
      <c r="LB531">
        <v>0</v>
      </c>
      <c r="LC531">
        <v>0</v>
      </c>
      <c r="LD531">
        <v>1</v>
      </c>
      <c r="LE531">
        <v>0</v>
      </c>
      <c r="LF531">
        <v>0</v>
      </c>
      <c r="LG531">
        <v>0</v>
      </c>
      <c r="LH531">
        <v>0</v>
      </c>
    </row>
    <row r="532" spans="1:320" s="34" customFormat="1" ht="15" customHeight="1" x14ac:dyDescent="0.25">
      <c r="A532" s="45">
        <v>206212623</v>
      </c>
      <c r="B532" s="45" t="s">
        <v>4629</v>
      </c>
      <c r="C532" s="46">
        <v>45292</v>
      </c>
      <c r="D532" s="46">
        <v>45657</v>
      </c>
      <c r="E532" s="47">
        <v>366</v>
      </c>
      <c r="F532" s="45" t="s">
        <v>883</v>
      </c>
      <c r="G532" s="45" t="s">
        <v>884</v>
      </c>
      <c r="H532" s="45" t="s">
        <v>1307</v>
      </c>
      <c r="I532" s="45" t="s">
        <v>886</v>
      </c>
      <c r="J532" s="45" t="s">
        <v>887</v>
      </c>
      <c r="K532" s="45" t="s">
        <v>1308</v>
      </c>
      <c r="L532" s="45" t="s">
        <v>4589</v>
      </c>
      <c r="M532" s="45" t="s">
        <v>4630</v>
      </c>
      <c r="N532" s="45" t="s">
        <v>4631</v>
      </c>
      <c r="O532" s="45" t="s">
        <v>1318</v>
      </c>
      <c r="P532" s="45" t="s">
        <v>4609</v>
      </c>
      <c r="Q532" s="45" t="s">
        <v>4632</v>
      </c>
      <c r="R532" t="s">
        <v>4633</v>
      </c>
      <c r="S532" s="45" t="s">
        <v>893</v>
      </c>
      <c r="T532" t="s">
        <v>2448</v>
      </c>
      <c r="U532" s="47">
        <v>54</v>
      </c>
      <c r="V532" s="47">
        <v>54</v>
      </c>
      <c r="W532" s="47" t="s">
        <v>1728</v>
      </c>
      <c r="X532" s="47">
        <v>19764</v>
      </c>
      <c r="Y532" s="47">
        <v>16728</v>
      </c>
      <c r="Z532" s="48">
        <v>194.83</v>
      </c>
      <c r="AA532" s="44">
        <v>76</v>
      </c>
      <c r="AB532" s="44">
        <v>41</v>
      </c>
      <c r="AC532" s="44">
        <v>794</v>
      </c>
      <c r="AD532" s="44">
        <v>12</v>
      </c>
      <c r="AE532" s="44">
        <v>1374</v>
      </c>
      <c r="AF532" s="44">
        <v>11762</v>
      </c>
      <c r="AG532" s="44"/>
      <c r="AH532" s="47">
        <v>1327</v>
      </c>
      <c r="AI532" s="47">
        <v>366</v>
      </c>
      <c r="AJ532">
        <v>1093</v>
      </c>
      <c r="AK532" t="s">
        <v>895</v>
      </c>
      <c r="AL532">
        <v>16728</v>
      </c>
      <c r="AM532"/>
      <c r="AN532"/>
      <c r="AO532"/>
      <c r="AP532"/>
      <c r="AQ532"/>
      <c r="AR532" s="44"/>
      <c r="AS532" s="44"/>
      <c r="AT532" s="44"/>
      <c r="AU532" s="44">
        <v>8782200</v>
      </c>
      <c r="AV532" s="44">
        <v>1047290</v>
      </c>
      <c r="AW532" s="44">
        <v>3195809</v>
      </c>
      <c r="AX532" s="44">
        <v>5910</v>
      </c>
      <c r="AY532" s="44">
        <v>6639591</v>
      </c>
      <c r="AZ532" s="21">
        <v>6708072</v>
      </c>
      <c r="BA532" s="21">
        <v>-68481</v>
      </c>
      <c r="BB532" s="44">
        <v>463579</v>
      </c>
      <c r="BC532" s="44"/>
      <c r="BD532" s="44"/>
      <c r="BE532" s="44">
        <v>395098</v>
      </c>
      <c r="BF532" s="44">
        <v>416850</v>
      </c>
      <c r="BG532" s="44">
        <v>6300</v>
      </c>
      <c r="BH532" s="44">
        <v>721350</v>
      </c>
      <c r="BI532" s="21">
        <v>6175050</v>
      </c>
      <c r="BJ532" s="21"/>
      <c r="BK532" s="21">
        <v>696675</v>
      </c>
      <c r="BL532" s="21">
        <v>192150</v>
      </c>
      <c r="BM532" s="21">
        <v>573825</v>
      </c>
      <c r="BN532" s="21">
        <v>8782200</v>
      </c>
      <c r="BO532" s="21"/>
      <c r="BP532" s="21"/>
      <c r="BQ532" s="44"/>
      <c r="BR532" s="21"/>
      <c r="BS532" s="44"/>
      <c r="BT532" s="21"/>
      <c r="BU532" s="44"/>
      <c r="BV532" s="21"/>
      <c r="BW532" s="44">
        <v>492419</v>
      </c>
      <c r="BX532" s="21"/>
      <c r="BY532" s="21">
        <v>3523</v>
      </c>
      <c r="BZ532" s="21"/>
      <c r="CA532" s="44"/>
      <c r="CB532" s="44"/>
      <c r="CC532" s="44">
        <v>161028</v>
      </c>
      <c r="CD532" s="44"/>
      <c r="CE532" s="44"/>
      <c r="CF532" s="44"/>
      <c r="CG532" s="44">
        <v>389639</v>
      </c>
      <c r="CH532" s="44"/>
      <c r="CI532" s="21">
        <v>681</v>
      </c>
      <c r="CJ532" s="44"/>
      <c r="CK532" s="21"/>
      <c r="CL532" s="44"/>
      <c r="CM532" s="44">
        <v>305</v>
      </c>
      <c r="CN532" s="44">
        <v>0</v>
      </c>
      <c r="CO532" s="44">
        <v>432540</v>
      </c>
      <c r="CP532" s="44">
        <v>0</v>
      </c>
      <c r="CQ532" s="21">
        <v>460300</v>
      </c>
      <c r="CR532" s="44">
        <v>55050</v>
      </c>
      <c r="CS532" s="44">
        <v>92146</v>
      </c>
      <c r="CT532" s="44">
        <v>5037</v>
      </c>
      <c r="CU532" s="44"/>
      <c r="CV532" s="44">
        <v>1912</v>
      </c>
      <c r="CW532" s="21"/>
      <c r="CX532" s="21"/>
      <c r="CY532" s="21"/>
      <c r="CZ532" s="21"/>
      <c r="DA532" s="21"/>
      <c r="DB532" s="21"/>
      <c r="DC532" s="21"/>
      <c r="DD532" s="21"/>
      <c r="DE532" s="44"/>
      <c r="DF532" s="21"/>
      <c r="DG532" s="44"/>
      <c r="DH532" s="21"/>
      <c r="DI532" s="44"/>
      <c r="DJ532" s="44"/>
      <c r="DK532" s="44"/>
      <c r="DL532" s="44"/>
      <c r="DM532" s="21"/>
      <c r="DN532" s="44"/>
      <c r="DO532" s="44"/>
      <c r="DP532" s="44"/>
      <c r="DQ532" s="44"/>
      <c r="DR532" s="44"/>
      <c r="DS532" s="44"/>
      <c r="DT532" s="44"/>
      <c r="DU532" s="44"/>
      <c r="DV532" s="44"/>
      <c r="DW532" s="44"/>
      <c r="DX532" s="44"/>
      <c r="DY532" s="44"/>
      <c r="DZ532" s="44"/>
      <c r="EA532" s="44"/>
      <c r="EB532" s="21"/>
      <c r="EC532" s="44">
        <v>9005</v>
      </c>
      <c r="ED532" s="44"/>
      <c r="EE532" s="21">
        <v>3458</v>
      </c>
      <c r="EF532" s="44"/>
      <c r="EG532" s="21">
        <v>227054</v>
      </c>
      <c r="EH532" s="44"/>
      <c r="EI532" s="21">
        <v>2367410</v>
      </c>
      <c r="EJ532" s="44"/>
      <c r="EK532" s="44"/>
      <c r="EL532" s="21"/>
      <c r="EM532" s="44">
        <v>382394</v>
      </c>
      <c r="EN532" s="44"/>
      <c r="EO532" s="44"/>
      <c r="EP532" s="21"/>
      <c r="EQ532" s="21"/>
      <c r="ER532" s="21"/>
      <c r="ES532" s="21"/>
      <c r="ET532" s="44"/>
      <c r="EU532" s="21"/>
      <c r="EV532" s="44"/>
      <c r="EW532" s="21"/>
      <c r="EX532" s="44"/>
      <c r="EY532" s="44"/>
      <c r="EZ532" s="21"/>
      <c r="FA532" s="21"/>
      <c r="FB532" s="44"/>
      <c r="FC532" s="44"/>
      <c r="FD532" s="21"/>
      <c r="FE532" s="112">
        <v>206488</v>
      </c>
      <c r="FF532" s="44"/>
      <c r="FG532" s="44">
        <v>3119419</v>
      </c>
      <c r="FH532" s="44">
        <v>693365</v>
      </c>
      <c r="FI532" s="44">
        <v>2895288</v>
      </c>
      <c r="FJ532" s="44">
        <v>277109</v>
      </c>
      <c r="FK532" s="44">
        <v>2918152</v>
      </c>
      <c r="FL532" s="44"/>
      <c r="FM532" s="44"/>
      <c r="FN532" s="44"/>
      <c r="FO532" s="44"/>
      <c r="FP532" s="44"/>
      <c r="FQ532" s="44"/>
      <c r="FR532" s="44"/>
      <c r="FS532" s="44"/>
      <c r="FT532" s="44">
        <v>9830</v>
      </c>
      <c r="FU532" s="44">
        <v>44355</v>
      </c>
      <c r="FV532" s="21">
        <v>95490</v>
      </c>
      <c r="FW532" s="44"/>
      <c r="FX532" s="44">
        <v>97225</v>
      </c>
      <c r="FY532" s="44">
        <v>31924</v>
      </c>
      <c r="FZ532" s="44">
        <v>27258</v>
      </c>
      <c r="GA532" s="44">
        <v>13433</v>
      </c>
      <c r="GB532" s="44"/>
      <c r="GC532" s="44">
        <v>12174</v>
      </c>
      <c r="GD532" s="44">
        <v>282271</v>
      </c>
      <c r="GE532" s="44">
        <v>326412</v>
      </c>
      <c r="GF532" s="44">
        <v>23683</v>
      </c>
      <c r="GG532" s="44">
        <v>597294</v>
      </c>
      <c r="GH532" s="44">
        <v>39922</v>
      </c>
      <c r="GI532" s="44">
        <v>110693</v>
      </c>
      <c r="GJ532" s="44">
        <v>102647</v>
      </c>
      <c r="GK532" s="44">
        <v>1169263</v>
      </c>
      <c r="GL532" s="44"/>
      <c r="GM532" s="44">
        <v>382978</v>
      </c>
      <c r="GN532" s="44">
        <v>79034</v>
      </c>
      <c r="GO532" s="44">
        <v>19898</v>
      </c>
      <c r="GP532" s="44"/>
      <c r="GQ532" s="44"/>
      <c r="GR532" s="44">
        <v>324136</v>
      </c>
      <c r="GS532" s="44">
        <v>1734811</v>
      </c>
      <c r="GT532" s="44"/>
      <c r="GU532" s="21"/>
      <c r="GV532" s="44"/>
      <c r="GW532" s="44">
        <v>2637760</v>
      </c>
      <c r="GX532" s="44">
        <v>143889</v>
      </c>
      <c r="GY532" s="44">
        <v>4516460</v>
      </c>
      <c r="GZ532" s="44">
        <v>2997220</v>
      </c>
      <c r="HA532" s="44"/>
      <c r="HB532" s="44">
        <v>490000</v>
      </c>
      <c r="HC532" s="44">
        <v>1029240</v>
      </c>
      <c r="HD532" s="44">
        <v>4516460</v>
      </c>
      <c r="HE532" s="21"/>
      <c r="HF532" s="21">
        <v>2620757</v>
      </c>
      <c r="HG532" s="21"/>
      <c r="HH532" s="21">
        <v>90000</v>
      </c>
      <c r="HI532" s="21">
        <v>0</v>
      </c>
      <c r="HJ532" s="44"/>
      <c r="HK532" s="21"/>
      <c r="HL532" s="21">
        <v>379597</v>
      </c>
      <c r="HM532" s="21">
        <v>379597</v>
      </c>
      <c r="HN532" s="21">
        <v>-379597</v>
      </c>
      <c r="HO532" s="21"/>
      <c r="HP532" s="44"/>
      <c r="HQ532" s="47"/>
      <c r="HR532" s="47">
        <v>490000</v>
      </c>
      <c r="HS532" s="47"/>
      <c r="HT532" s="47" t="s">
        <v>1841</v>
      </c>
      <c r="HU532" s="47">
        <v>299722</v>
      </c>
      <c r="HV532" s="47">
        <v>2039</v>
      </c>
      <c r="HW532" s="47">
        <v>0</v>
      </c>
      <c r="HX532" s="47">
        <v>481</v>
      </c>
      <c r="HY532" s="47">
        <v>14217</v>
      </c>
      <c r="HZ532" s="47">
        <v>36545</v>
      </c>
      <c r="IA532" s="47">
        <v>0</v>
      </c>
      <c r="IB532" s="47">
        <v>0</v>
      </c>
      <c r="IC532" s="47">
        <v>3446</v>
      </c>
      <c r="ID532"/>
      <c r="IE532" s="47">
        <v>2649</v>
      </c>
      <c r="IF532">
        <v>13147</v>
      </c>
      <c r="IG532" s="47">
        <v>100</v>
      </c>
      <c r="IH532" s="47">
        <v>13068</v>
      </c>
      <c r="II532">
        <v>1084</v>
      </c>
      <c r="IJ532">
        <v>4475</v>
      </c>
      <c r="IK532">
        <v>1737</v>
      </c>
      <c r="IL532">
        <v>3766</v>
      </c>
      <c r="IM532">
        <v>96754</v>
      </c>
      <c r="IN532">
        <v>0</v>
      </c>
      <c r="IO532">
        <v>101</v>
      </c>
      <c r="IP532">
        <v>0</v>
      </c>
      <c r="IQ532">
        <v>0</v>
      </c>
      <c r="IR532">
        <v>0</v>
      </c>
      <c r="IS532">
        <v>0</v>
      </c>
      <c r="IT532">
        <v>101</v>
      </c>
      <c r="IU532">
        <v>125197</v>
      </c>
      <c r="IV532">
        <v>0</v>
      </c>
      <c r="IW532">
        <v>25841</v>
      </c>
      <c r="IX532">
        <v>665297</v>
      </c>
      <c r="IY532">
        <v>1219174</v>
      </c>
      <c r="IZ532">
        <v>0</v>
      </c>
      <c r="JA532">
        <v>0</v>
      </c>
      <c r="JB532">
        <v>164164</v>
      </c>
      <c r="JC532"/>
      <c r="JD532">
        <v>62712</v>
      </c>
      <c r="JE532">
        <v>242389</v>
      </c>
      <c r="JF532">
        <v>1752</v>
      </c>
      <c r="JG532">
        <v>295579</v>
      </c>
      <c r="JH532">
        <v>28787</v>
      </c>
      <c r="JI532">
        <v>90761</v>
      </c>
      <c r="JJ532">
        <v>85074</v>
      </c>
      <c r="JK532">
        <v>112692</v>
      </c>
      <c r="JL532">
        <v>3119419</v>
      </c>
      <c r="JM532">
        <v>0</v>
      </c>
      <c r="JN532">
        <v>6617</v>
      </c>
      <c r="JO532">
        <v>0</v>
      </c>
      <c r="JP532">
        <v>0</v>
      </c>
      <c r="JQ532">
        <v>0</v>
      </c>
      <c r="JR532">
        <v>0</v>
      </c>
      <c r="JS532">
        <v>6617</v>
      </c>
      <c r="JT532"/>
      <c r="JU532"/>
      <c r="JV532"/>
      <c r="JW532"/>
      <c r="JX532"/>
      <c r="JY532"/>
      <c r="JZ532"/>
      <c r="KA532"/>
      <c r="KB532"/>
      <c r="KC532"/>
      <c r="KD532"/>
      <c r="KE532"/>
      <c r="KF532">
        <v>54</v>
      </c>
      <c r="KG532">
        <v>86</v>
      </c>
      <c r="KH532">
        <v>33</v>
      </c>
      <c r="KI532">
        <v>33</v>
      </c>
      <c r="KJ532">
        <v>52</v>
      </c>
      <c r="KK532">
        <v>19</v>
      </c>
      <c r="KL532">
        <v>18</v>
      </c>
      <c r="KM532">
        <v>31</v>
      </c>
      <c r="KN532">
        <v>11</v>
      </c>
      <c r="KO532">
        <v>1</v>
      </c>
      <c r="KP532">
        <v>0</v>
      </c>
      <c r="KQ532">
        <v>0</v>
      </c>
      <c r="KR532">
        <v>1</v>
      </c>
      <c r="KS532">
        <v>0</v>
      </c>
      <c r="KT532">
        <v>0</v>
      </c>
      <c r="KU532">
        <v>1</v>
      </c>
      <c r="KV532">
        <v>0</v>
      </c>
      <c r="KW532">
        <v>0</v>
      </c>
      <c r="KX532">
        <v>0</v>
      </c>
      <c r="KY532">
        <v>0</v>
      </c>
      <c r="KZ532">
        <v>0</v>
      </c>
      <c r="LA532">
        <v>0</v>
      </c>
      <c r="LB532">
        <v>0</v>
      </c>
      <c r="LC532">
        <v>0</v>
      </c>
      <c r="LD532">
        <v>1</v>
      </c>
      <c r="LE532">
        <v>0</v>
      </c>
      <c r="LF532">
        <v>0</v>
      </c>
      <c r="LG532">
        <v>0</v>
      </c>
      <c r="LH532">
        <v>0</v>
      </c>
    </row>
    <row r="533" spans="1:320" s="34" customFormat="1" ht="15" customHeight="1" x14ac:dyDescent="0.25">
      <c r="A533" s="45">
        <v>206212800</v>
      </c>
      <c r="B533" s="45" t="s">
        <v>4634</v>
      </c>
      <c r="C533" s="46">
        <v>45292</v>
      </c>
      <c r="D533" s="46">
        <v>45657</v>
      </c>
      <c r="E533" s="47">
        <v>366</v>
      </c>
      <c r="F533" s="45" t="s">
        <v>883</v>
      </c>
      <c r="G533" s="45" t="s">
        <v>893</v>
      </c>
      <c r="H533" s="45" t="s">
        <v>1307</v>
      </c>
      <c r="I533" s="45" t="s">
        <v>916</v>
      </c>
      <c r="J533" s="45" t="s">
        <v>331</v>
      </c>
      <c r="K533" s="45" t="s">
        <v>1308</v>
      </c>
      <c r="L533" s="45" t="s">
        <v>4589</v>
      </c>
      <c r="M533" s="45" t="s">
        <v>4635</v>
      </c>
      <c r="N533" s="45" t="s">
        <v>4636</v>
      </c>
      <c r="O533" s="45" t="s">
        <v>4595</v>
      </c>
      <c r="P533" s="45" t="s">
        <v>4637</v>
      </c>
      <c r="Q533" s="45"/>
      <c r="R533" t="s">
        <v>4638</v>
      </c>
      <c r="S533" s="45" t="s">
        <v>893</v>
      </c>
      <c r="T533" t="s">
        <v>4639</v>
      </c>
      <c r="U533" s="47">
        <v>26</v>
      </c>
      <c r="V533" s="47">
        <v>26</v>
      </c>
      <c r="W533" s="47" t="s">
        <v>1728</v>
      </c>
      <c r="X533" s="47">
        <v>9516</v>
      </c>
      <c r="Y533" s="47">
        <v>9833</v>
      </c>
      <c r="Z533" s="48">
        <v>236.37</v>
      </c>
      <c r="AA533" s="44">
        <v>83</v>
      </c>
      <c r="AB533" s="44">
        <v>97</v>
      </c>
      <c r="AC533" s="44">
        <v>1271</v>
      </c>
      <c r="AD533" s="44"/>
      <c r="AE533" s="44"/>
      <c r="AF533" s="44"/>
      <c r="AG533" s="44"/>
      <c r="AH533" s="47">
        <v>317</v>
      </c>
      <c r="AI533" s="47">
        <v>8245</v>
      </c>
      <c r="AJ533"/>
      <c r="AK533" t="s">
        <v>895</v>
      </c>
      <c r="AL533">
        <v>9833</v>
      </c>
      <c r="AM533"/>
      <c r="AN533"/>
      <c r="AO533"/>
      <c r="AP533"/>
      <c r="AQ533"/>
      <c r="AR533" s="44"/>
      <c r="AS533" s="44"/>
      <c r="AT533" s="44"/>
      <c r="AU533" s="44">
        <v>3290037</v>
      </c>
      <c r="AV533" s="44">
        <v>254879</v>
      </c>
      <c r="AW533" s="44">
        <v>24471</v>
      </c>
      <c r="AX533" s="44"/>
      <c r="AY533" s="44">
        <v>3520445</v>
      </c>
      <c r="AZ533" s="21">
        <v>8516624</v>
      </c>
      <c r="BA533" s="21">
        <v>-4996179</v>
      </c>
      <c r="BB533" s="44">
        <v>6032808</v>
      </c>
      <c r="BC533" s="44"/>
      <c r="BD533" s="44"/>
      <c r="BE533" s="44">
        <v>1036629</v>
      </c>
      <c r="BF533" s="44">
        <v>1159301</v>
      </c>
      <c r="BG533" s="44"/>
      <c r="BH533" s="44"/>
      <c r="BI533" s="21"/>
      <c r="BJ533" s="21"/>
      <c r="BK533" s="21">
        <v>195340</v>
      </c>
      <c r="BL533" s="21">
        <v>1935396</v>
      </c>
      <c r="BM533" s="21"/>
      <c r="BN533" s="21">
        <v>3290037</v>
      </c>
      <c r="BO533" s="21"/>
      <c r="BP533" s="21"/>
      <c r="BQ533" s="44"/>
      <c r="BR533" s="21"/>
      <c r="BS533" s="44"/>
      <c r="BT533" s="21"/>
      <c r="BU533" s="44"/>
      <c r="BV533" s="21"/>
      <c r="BW533" s="44">
        <v>225679</v>
      </c>
      <c r="BX533" s="21"/>
      <c r="BY533" s="21"/>
      <c r="BZ533" s="21"/>
      <c r="CA533" s="44"/>
      <c r="CB533" s="44"/>
      <c r="CC533" s="44"/>
      <c r="CD533" s="44"/>
      <c r="CE533" s="44"/>
      <c r="CF533" s="44"/>
      <c r="CG533" s="44">
        <v>29200</v>
      </c>
      <c r="CH533" s="44"/>
      <c r="CI533" s="21"/>
      <c r="CJ533" s="44"/>
      <c r="CK533" s="21"/>
      <c r="CL533" s="44"/>
      <c r="CM533" s="44">
        <v>15136</v>
      </c>
      <c r="CN533" s="44">
        <v>0</v>
      </c>
      <c r="CO533" s="44">
        <v>92475</v>
      </c>
      <c r="CP533" s="44">
        <v>0</v>
      </c>
      <c r="CQ533" s="21">
        <v>71925</v>
      </c>
      <c r="CR533" s="44">
        <v>12575</v>
      </c>
      <c r="CS533" s="44">
        <v>40928</v>
      </c>
      <c r="CT533" s="44">
        <v>21269</v>
      </c>
      <c r="CU533" s="44"/>
      <c r="CV533" s="44">
        <v>571</v>
      </c>
      <c r="CW533" s="21"/>
      <c r="CX533" s="21"/>
      <c r="CY533" s="21"/>
      <c r="CZ533" s="21"/>
      <c r="DA533" s="21"/>
      <c r="DB533" s="21"/>
      <c r="DC533" s="21"/>
      <c r="DD533" s="21"/>
      <c r="DE533" s="44"/>
      <c r="DF533" s="21"/>
      <c r="DG533" s="44"/>
      <c r="DH533" s="21"/>
      <c r="DI533" s="44"/>
      <c r="DJ533" s="44"/>
      <c r="DK533" s="44"/>
      <c r="DL533" s="44"/>
      <c r="DM533" s="21"/>
      <c r="DN533" s="44"/>
      <c r="DO533" s="44"/>
      <c r="DP533" s="44"/>
      <c r="DQ533" s="44"/>
      <c r="DR533" s="44"/>
      <c r="DS533" s="44"/>
      <c r="DT533" s="44"/>
      <c r="DU533" s="44"/>
      <c r="DV533" s="44"/>
      <c r="DW533" s="44"/>
      <c r="DX533" s="44"/>
      <c r="DY533" s="44">
        <v>43412</v>
      </c>
      <c r="DZ533" s="44"/>
      <c r="EA533" s="44"/>
      <c r="EB533" s="21"/>
      <c r="EC533" s="44">
        <v>11510</v>
      </c>
      <c r="ED533" s="44"/>
      <c r="EE533" s="21"/>
      <c r="EF533" s="44"/>
      <c r="EG533" s="21"/>
      <c r="EH533" s="44"/>
      <c r="EI533" s="21"/>
      <c r="EJ533" s="44"/>
      <c r="EK533" s="44"/>
      <c r="EL533" s="21"/>
      <c r="EM533" s="44">
        <v>-30451</v>
      </c>
      <c r="EN533" s="44"/>
      <c r="EO533" s="44"/>
      <c r="EP533" s="21"/>
      <c r="EQ533" s="21"/>
      <c r="ER533" s="21"/>
      <c r="ES533" s="21"/>
      <c r="ET533" s="44"/>
      <c r="EU533" s="21"/>
      <c r="EV533" s="44"/>
      <c r="EW533" s="21"/>
      <c r="EX533" s="44"/>
      <c r="EY533" s="44"/>
      <c r="EZ533" s="21"/>
      <c r="FA533" s="21"/>
      <c r="FB533" s="44"/>
      <c r="FC533" s="44"/>
      <c r="FD533" s="21"/>
      <c r="FE533" s="112"/>
      <c r="FF533" s="44"/>
      <c r="FG533" s="44">
        <v>8671972</v>
      </c>
      <c r="FH533" s="44">
        <v>3378822</v>
      </c>
      <c r="FI533" s="44">
        <v>15520304</v>
      </c>
      <c r="FJ533" s="44">
        <v>221701</v>
      </c>
      <c r="FK533" s="44">
        <v>3845097</v>
      </c>
      <c r="FL533" s="44"/>
      <c r="FM533" s="44"/>
      <c r="FN533" s="44"/>
      <c r="FO533" s="44"/>
      <c r="FP533" s="44"/>
      <c r="FQ533" s="44"/>
      <c r="FR533" s="44"/>
      <c r="FS533" s="44"/>
      <c r="FT533" s="44"/>
      <c r="FU533" s="44"/>
      <c r="FV533" s="21">
        <v>236531</v>
      </c>
      <c r="FW533" s="44"/>
      <c r="FX533" s="44">
        <v>94243</v>
      </c>
      <c r="FY533" s="44">
        <v>15880</v>
      </c>
      <c r="FZ533" s="44">
        <v>56676</v>
      </c>
      <c r="GA533" s="44">
        <v>20225</v>
      </c>
      <c r="GB533" s="44"/>
      <c r="GC533" s="44">
        <v>4583</v>
      </c>
      <c r="GD533" s="44">
        <v>110327</v>
      </c>
      <c r="GE533" s="44">
        <v>50399</v>
      </c>
      <c r="GF533" s="44">
        <v>66025</v>
      </c>
      <c r="GG533" s="44">
        <v>1396784</v>
      </c>
      <c r="GH533" s="44">
        <v>55143</v>
      </c>
      <c r="GI533" s="44">
        <v>206623</v>
      </c>
      <c r="GJ533" s="44">
        <v>189881</v>
      </c>
      <c r="GK533" s="44">
        <v>1973069</v>
      </c>
      <c r="GL533" s="44">
        <v>75023</v>
      </c>
      <c r="GM533" s="44"/>
      <c r="GN533" s="44">
        <v>4548</v>
      </c>
      <c r="GO533" s="44"/>
      <c r="GP533" s="44"/>
      <c r="GQ533" s="44">
        <v>24202</v>
      </c>
      <c r="GR533" s="44">
        <v>91365</v>
      </c>
      <c r="GS533" s="44">
        <v>4256089</v>
      </c>
      <c r="GT533" s="44">
        <v>2132</v>
      </c>
      <c r="GU533" s="21">
        <v>33939547</v>
      </c>
      <c r="GV533" s="44">
        <v>23770271</v>
      </c>
      <c r="GW533" s="44"/>
      <c r="GX533" s="44"/>
      <c r="GY533" s="44">
        <v>61968039</v>
      </c>
      <c r="GZ533" s="44">
        <v>34843276</v>
      </c>
      <c r="HA533" s="44"/>
      <c r="HB533" s="44">
        <v>37799581</v>
      </c>
      <c r="HC533" s="44">
        <v>-10674818</v>
      </c>
      <c r="HD533" s="44">
        <v>61968039</v>
      </c>
      <c r="HE533" s="21">
        <v>260150</v>
      </c>
      <c r="HF533" s="21"/>
      <c r="HG533" s="21"/>
      <c r="HH533" s="21"/>
      <c r="HI533" s="21">
        <v>850000</v>
      </c>
      <c r="HJ533" s="44">
        <v>83585939</v>
      </c>
      <c r="HK533" s="21"/>
      <c r="HL533" s="21">
        <v>12824501</v>
      </c>
      <c r="HM533" s="21">
        <v>97260440</v>
      </c>
      <c r="HN533" s="21">
        <v>-63320893</v>
      </c>
      <c r="HO533" s="21"/>
      <c r="HP533" s="44"/>
      <c r="HQ533" s="47"/>
      <c r="HR533" s="47">
        <v>37799581</v>
      </c>
      <c r="HS533" s="47"/>
      <c r="HT533" s="47" t="s">
        <v>1759</v>
      </c>
      <c r="HU533" s="47">
        <v>0</v>
      </c>
      <c r="HV533" s="47">
        <v>1025</v>
      </c>
      <c r="HW533" s="47">
        <v>0</v>
      </c>
      <c r="HX533" s="47">
        <v>5844</v>
      </c>
      <c r="HY533" s="47">
        <v>6861</v>
      </c>
      <c r="HZ533" s="47">
        <v>28613</v>
      </c>
      <c r="IA533" s="47">
        <v>0</v>
      </c>
      <c r="IB533" s="47">
        <v>0</v>
      </c>
      <c r="IC533" s="47">
        <v>3388</v>
      </c>
      <c r="ID533"/>
      <c r="IE533" s="47">
        <v>488</v>
      </c>
      <c r="IF533">
        <v>1023</v>
      </c>
      <c r="IG533" s="47"/>
      <c r="IH533" s="47">
        <v>28074</v>
      </c>
      <c r="II533">
        <v>640</v>
      </c>
      <c r="IJ533">
        <v>4113</v>
      </c>
      <c r="IK533">
        <v>1637</v>
      </c>
      <c r="IL533">
        <v>6017</v>
      </c>
      <c r="IM533">
        <v>87723</v>
      </c>
      <c r="IN533">
        <v>0</v>
      </c>
      <c r="IO533">
        <v>0</v>
      </c>
      <c r="IP533">
        <v>462</v>
      </c>
      <c r="IQ533">
        <v>1674</v>
      </c>
      <c r="IR533">
        <v>0</v>
      </c>
      <c r="IS533">
        <v>0</v>
      </c>
      <c r="IT533">
        <v>2136</v>
      </c>
      <c r="IU533">
        <v>95947</v>
      </c>
      <c r="IV533">
        <v>0</v>
      </c>
      <c r="IW533">
        <v>466668</v>
      </c>
      <c r="IX533">
        <v>425442</v>
      </c>
      <c r="IY533">
        <v>1082978</v>
      </c>
      <c r="IZ533">
        <v>0</v>
      </c>
      <c r="JA533">
        <v>0</v>
      </c>
      <c r="JB533">
        <v>158177</v>
      </c>
      <c r="JC533"/>
      <c r="JD533">
        <v>18548</v>
      </c>
      <c r="JE533">
        <v>27975</v>
      </c>
      <c r="JF533"/>
      <c r="JG533">
        <v>749572</v>
      </c>
      <c r="JH533">
        <v>32018</v>
      </c>
      <c r="JI533">
        <v>123671</v>
      </c>
      <c r="JJ533">
        <v>181173</v>
      </c>
      <c r="JK533">
        <v>368656</v>
      </c>
      <c r="JL533">
        <v>3730825</v>
      </c>
      <c r="JM533">
        <v>0</v>
      </c>
      <c r="JN533">
        <v>0</v>
      </c>
      <c r="JO533">
        <v>27006</v>
      </c>
      <c r="JP533">
        <v>70294</v>
      </c>
      <c r="JQ533">
        <v>0</v>
      </c>
      <c r="JR533">
        <v>0</v>
      </c>
      <c r="JS533">
        <v>97300</v>
      </c>
      <c r="JT533"/>
      <c r="JU533"/>
      <c r="JV533"/>
      <c r="JW533"/>
      <c r="JX533"/>
      <c r="JY533"/>
      <c r="JZ533"/>
      <c r="KA533"/>
      <c r="KB533"/>
      <c r="KC533"/>
      <c r="KD533"/>
      <c r="KE533"/>
      <c r="KF533">
        <v>90</v>
      </c>
      <c r="KG533">
        <v>110</v>
      </c>
      <c r="KH533">
        <v>80</v>
      </c>
      <c r="KI533">
        <v>44</v>
      </c>
      <c r="KJ533">
        <v>58</v>
      </c>
      <c r="KK533">
        <v>39</v>
      </c>
      <c r="KL533">
        <v>31</v>
      </c>
      <c r="KM533">
        <v>38</v>
      </c>
      <c r="KN533">
        <v>28</v>
      </c>
      <c r="KO533">
        <v>0</v>
      </c>
      <c r="KP533">
        <v>1</v>
      </c>
      <c r="KQ533">
        <v>0</v>
      </c>
      <c r="KR533">
        <v>1</v>
      </c>
      <c r="KS533">
        <v>0</v>
      </c>
      <c r="KT533">
        <v>0</v>
      </c>
      <c r="KU533">
        <v>1</v>
      </c>
      <c r="KV533">
        <v>0</v>
      </c>
      <c r="KW533">
        <v>0</v>
      </c>
      <c r="KX533">
        <v>0</v>
      </c>
      <c r="KY533">
        <v>0</v>
      </c>
      <c r="KZ533">
        <v>0</v>
      </c>
      <c r="LA533">
        <v>0</v>
      </c>
      <c r="LB533">
        <v>0</v>
      </c>
      <c r="LC533">
        <v>0</v>
      </c>
      <c r="LD533">
        <v>0</v>
      </c>
      <c r="LE533">
        <v>0</v>
      </c>
      <c r="LF533">
        <v>1</v>
      </c>
      <c r="LG533">
        <v>0</v>
      </c>
      <c r="LH533">
        <v>0</v>
      </c>
    </row>
    <row r="534" spans="1:320" s="34" customFormat="1" ht="15" customHeight="1" x14ac:dyDescent="0.25">
      <c r="A534" s="45">
        <v>206212810</v>
      </c>
      <c r="B534" s="45" t="s">
        <v>4640</v>
      </c>
      <c r="C534" s="46">
        <v>45231</v>
      </c>
      <c r="D534" s="46">
        <v>45596</v>
      </c>
      <c r="E534" s="47">
        <v>366</v>
      </c>
      <c r="F534" s="45" t="s">
        <v>883</v>
      </c>
      <c r="G534" s="45" t="s">
        <v>893</v>
      </c>
      <c r="H534" s="45" t="s">
        <v>1307</v>
      </c>
      <c r="I534" s="45" t="s">
        <v>916</v>
      </c>
      <c r="J534" s="45" t="s">
        <v>331</v>
      </c>
      <c r="K534" s="45" t="s">
        <v>1308</v>
      </c>
      <c r="L534" s="45" t="s">
        <v>4589</v>
      </c>
      <c r="M534" s="45" t="s">
        <v>4641</v>
      </c>
      <c r="N534" s="45" t="s">
        <v>4642</v>
      </c>
      <c r="O534" s="45" t="s">
        <v>1318</v>
      </c>
      <c r="P534" s="45" t="s">
        <v>4620</v>
      </c>
      <c r="Q534" s="45"/>
      <c r="R534" t="s">
        <v>4643</v>
      </c>
      <c r="S534" s="45" t="s">
        <v>884</v>
      </c>
      <c r="T534"/>
      <c r="U534" s="47">
        <v>31</v>
      </c>
      <c r="V534" s="47">
        <v>31</v>
      </c>
      <c r="W534" s="47" t="s">
        <v>1728</v>
      </c>
      <c r="X534" s="47">
        <v>11346</v>
      </c>
      <c r="Y534" s="47">
        <v>4930</v>
      </c>
      <c r="Z534" s="48">
        <v>101.29</v>
      </c>
      <c r="AA534" s="44">
        <v>51</v>
      </c>
      <c r="AB534" s="44">
        <v>49</v>
      </c>
      <c r="AC534" s="44">
        <v>899</v>
      </c>
      <c r="AD534" s="44"/>
      <c r="AE534" s="44"/>
      <c r="AF534" s="44"/>
      <c r="AG534" s="44">
        <v>67</v>
      </c>
      <c r="AH534" s="47"/>
      <c r="AI534" s="47">
        <v>779</v>
      </c>
      <c r="AJ534">
        <v>3185</v>
      </c>
      <c r="AK534" t="s">
        <v>895</v>
      </c>
      <c r="AL534">
        <v>4930</v>
      </c>
      <c r="AM534"/>
      <c r="AN534"/>
      <c r="AO534"/>
      <c r="AP534"/>
      <c r="AQ534"/>
      <c r="AR534" s="44"/>
      <c r="AS534" s="44"/>
      <c r="AT534" s="44"/>
      <c r="AU534" s="44">
        <v>2218490</v>
      </c>
      <c r="AV534" s="44">
        <v>220676</v>
      </c>
      <c r="AW534" s="44">
        <v>382386</v>
      </c>
      <c r="AX534" s="44">
        <v>18559</v>
      </c>
      <c r="AY534" s="44">
        <v>2075339</v>
      </c>
      <c r="AZ534" s="21">
        <v>3764016</v>
      </c>
      <c r="BA534" s="21">
        <v>-1688677</v>
      </c>
      <c r="BB534" s="44">
        <v>2649562</v>
      </c>
      <c r="BC534" s="44"/>
      <c r="BD534" s="44"/>
      <c r="BE534" s="44">
        <v>960885</v>
      </c>
      <c r="BF534" s="44">
        <v>253590</v>
      </c>
      <c r="BG534" s="44"/>
      <c r="BH534" s="44"/>
      <c r="BI534" s="21"/>
      <c r="BJ534" s="21">
        <v>32830</v>
      </c>
      <c r="BK534" s="21"/>
      <c r="BL534" s="21">
        <v>371420</v>
      </c>
      <c r="BM534" s="21">
        <v>1560650</v>
      </c>
      <c r="BN534" s="21">
        <v>2218490</v>
      </c>
      <c r="BO534" s="21"/>
      <c r="BP534" s="21"/>
      <c r="BQ534" s="44"/>
      <c r="BR534" s="21"/>
      <c r="BS534" s="44"/>
      <c r="BT534" s="21"/>
      <c r="BU534" s="44"/>
      <c r="BV534" s="21"/>
      <c r="BW534" s="44">
        <v>194936</v>
      </c>
      <c r="BX534" s="21"/>
      <c r="BY534" s="21"/>
      <c r="BZ534" s="21"/>
      <c r="CA534" s="44"/>
      <c r="CB534" s="44"/>
      <c r="CC534" s="44"/>
      <c r="CD534" s="44"/>
      <c r="CE534" s="44"/>
      <c r="CF534" s="44"/>
      <c r="CG534" s="44"/>
      <c r="CH534" s="44"/>
      <c r="CI534" s="21">
        <v>25740</v>
      </c>
      <c r="CJ534" s="44"/>
      <c r="CK534" s="21"/>
      <c r="CL534" s="44"/>
      <c r="CM534" s="44">
        <v>21000</v>
      </c>
      <c r="CN534" s="44">
        <v>0</v>
      </c>
      <c r="CO534" s="44">
        <v>110950</v>
      </c>
      <c r="CP534" s="44">
        <v>0</v>
      </c>
      <c r="CQ534" s="21">
        <v>52585</v>
      </c>
      <c r="CR534" s="44">
        <v>3950</v>
      </c>
      <c r="CS534" s="44">
        <v>23686</v>
      </c>
      <c r="CT534" s="44">
        <v>3765</v>
      </c>
      <c r="CU534" s="44"/>
      <c r="CV534" s="44">
        <v>4740</v>
      </c>
      <c r="CW534" s="21"/>
      <c r="CX534" s="21"/>
      <c r="CY534" s="21"/>
      <c r="CZ534" s="21"/>
      <c r="DA534" s="21"/>
      <c r="DB534" s="21"/>
      <c r="DC534" s="21"/>
      <c r="DD534" s="21"/>
      <c r="DE534" s="44"/>
      <c r="DF534" s="21"/>
      <c r="DG534" s="44"/>
      <c r="DH534" s="21"/>
      <c r="DI534" s="44"/>
      <c r="DJ534" s="44"/>
      <c r="DK534" s="44"/>
      <c r="DL534" s="44"/>
      <c r="DM534" s="21"/>
      <c r="DN534" s="44"/>
      <c r="DO534" s="44"/>
      <c r="DP534" s="44"/>
      <c r="DQ534" s="44"/>
      <c r="DR534" s="44"/>
      <c r="DS534" s="44"/>
      <c r="DT534" s="44"/>
      <c r="DU534" s="44"/>
      <c r="DV534" s="44"/>
      <c r="DW534" s="44"/>
      <c r="DX534" s="44"/>
      <c r="DY534" s="44"/>
      <c r="DZ534" s="44"/>
      <c r="EA534" s="44"/>
      <c r="EB534" s="21"/>
      <c r="EC534" s="44">
        <v>-382103</v>
      </c>
      <c r="ED534" s="44"/>
      <c r="EE534" s="21"/>
      <c r="EF534" s="44"/>
      <c r="EG534" s="21"/>
      <c r="EH534" s="44"/>
      <c r="EI534" s="21"/>
      <c r="EJ534" s="44"/>
      <c r="EK534" s="44">
        <v>-10473</v>
      </c>
      <c r="EL534" s="21"/>
      <c r="EM534" s="44"/>
      <c r="EN534" s="44"/>
      <c r="EO534" s="44">
        <v>774962</v>
      </c>
      <c r="EP534" s="21"/>
      <c r="EQ534" s="21"/>
      <c r="ER534" s="21"/>
      <c r="ES534" s="21"/>
      <c r="ET534" s="44"/>
      <c r="EU534" s="21"/>
      <c r="EV534" s="44"/>
      <c r="EW534" s="21"/>
      <c r="EX534" s="44"/>
      <c r="EY534" s="44"/>
      <c r="EZ534" s="21"/>
      <c r="FA534" s="21"/>
      <c r="FB534" s="44"/>
      <c r="FC534" s="44"/>
      <c r="FD534" s="21"/>
      <c r="FE534" s="112"/>
      <c r="FF534" s="44"/>
      <c r="FG534" s="44">
        <v>2911553</v>
      </c>
      <c r="FH534" s="44">
        <v>749212</v>
      </c>
      <c r="FI534" s="44">
        <v>5580504</v>
      </c>
      <c r="FJ534" s="44">
        <v>42886</v>
      </c>
      <c r="FK534" s="44">
        <v>2013298</v>
      </c>
      <c r="FL534" s="44"/>
      <c r="FM534" s="44"/>
      <c r="FN534" s="44"/>
      <c r="FO534" s="44"/>
      <c r="FP534" s="44"/>
      <c r="FQ534" s="44"/>
      <c r="FR534" s="44"/>
      <c r="FS534" s="44"/>
      <c r="FT534" s="44">
        <v>19000</v>
      </c>
      <c r="FU534" s="44"/>
      <c r="FV534" s="21">
        <v>120447</v>
      </c>
      <c r="FW534" s="44"/>
      <c r="FX534" s="44">
        <v>45809</v>
      </c>
      <c r="FY534" s="44">
        <v>6611</v>
      </c>
      <c r="FZ534" s="44">
        <v>30400</v>
      </c>
      <c r="GA534" s="44">
        <v>6333</v>
      </c>
      <c r="GB534" s="44"/>
      <c r="GC534" s="44">
        <v>3534</v>
      </c>
      <c r="GD534" s="44">
        <v>145921</v>
      </c>
      <c r="GE534" s="44">
        <v>110933</v>
      </c>
      <c r="GF534" s="44">
        <v>44086</v>
      </c>
      <c r="GG534" s="44">
        <v>478015</v>
      </c>
      <c r="GH534" s="44">
        <v>46667</v>
      </c>
      <c r="GI534" s="44">
        <v>102609</v>
      </c>
      <c r="GJ534" s="44">
        <v>1657</v>
      </c>
      <c r="GK534" s="44">
        <v>568031</v>
      </c>
      <c r="GL534" s="44">
        <v>2680</v>
      </c>
      <c r="GM534" s="44"/>
      <c r="GN534" s="44">
        <v>195</v>
      </c>
      <c r="GO534" s="44">
        <v>17790</v>
      </c>
      <c r="GP534" s="44"/>
      <c r="GQ534" s="44"/>
      <c r="GR534" s="44"/>
      <c r="GS534" s="44">
        <v>4749275</v>
      </c>
      <c r="GT534" s="44"/>
      <c r="GU534" s="21">
        <v>833811</v>
      </c>
      <c r="GV534" s="44"/>
      <c r="GW534" s="44">
        <v>4754459</v>
      </c>
      <c r="GX534" s="44"/>
      <c r="GY534" s="44">
        <v>10337545</v>
      </c>
      <c r="GZ534" s="44">
        <v>1491426</v>
      </c>
      <c r="HA534" s="44"/>
      <c r="HB534" s="44"/>
      <c r="HC534" s="44">
        <v>8846119</v>
      </c>
      <c r="HD534" s="44">
        <v>10337545</v>
      </c>
      <c r="HE534" s="21"/>
      <c r="HF534" s="21"/>
      <c r="HG534" s="21"/>
      <c r="HH534" s="21"/>
      <c r="HI534" s="21">
        <v>0</v>
      </c>
      <c r="HJ534" s="44">
        <v>1537725</v>
      </c>
      <c r="HK534" s="21"/>
      <c r="HL534" s="21">
        <v>4711867</v>
      </c>
      <c r="HM534" s="21">
        <v>6249592</v>
      </c>
      <c r="HN534" s="21">
        <v>-5415781</v>
      </c>
      <c r="HO534" s="21"/>
      <c r="HP534" s="44"/>
      <c r="HQ534" s="47"/>
      <c r="HR534" s="47"/>
      <c r="HS534" s="47"/>
      <c r="HT534" s="47" t="s">
        <v>4644</v>
      </c>
      <c r="HU534" s="47">
        <v>3042509.04</v>
      </c>
      <c r="HV534" s="47">
        <v>2080</v>
      </c>
      <c r="HW534" s="47">
        <v>0</v>
      </c>
      <c r="HX534" s="47">
        <v>5536</v>
      </c>
      <c r="HY534" s="47">
        <v>4682</v>
      </c>
      <c r="HZ534" s="47">
        <v>22320</v>
      </c>
      <c r="IA534" s="47">
        <v>0</v>
      </c>
      <c r="IB534" s="47">
        <v>0</v>
      </c>
      <c r="IC534" s="47">
        <v>0</v>
      </c>
      <c r="ID534"/>
      <c r="IE534" s="47">
        <v>235</v>
      </c>
      <c r="IF534">
        <v>3037</v>
      </c>
      <c r="IG534" s="47"/>
      <c r="IH534" s="47">
        <v>7958</v>
      </c>
      <c r="II534">
        <v>749</v>
      </c>
      <c r="IJ534">
        <v>2230</v>
      </c>
      <c r="IK534"/>
      <c r="IL534">
        <v>6492</v>
      </c>
      <c r="IM534">
        <v>55319</v>
      </c>
      <c r="IN534">
        <v>0</v>
      </c>
      <c r="IO534">
        <v>39</v>
      </c>
      <c r="IP534">
        <v>1884</v>
      </c>
      <c r="IQ534">
        <v>5725</v>
      </c>
      <c r="IR534">
        <v>0</v>
      </c>
      <c r="IS534">
        <v>0</v>
      </c>
      <c r="IT534">
        <v>7648</v>
      </c>
      <c r="IU534">
        <v>118047</v>
      </c>
      <c r="IV534">
        <v>0</v>
      </c>
      <c r="IW534">
        <v>274452</v>
      </c>
      <c r="IX534">
        <v>252122</v>
      </c>
      <c r="IY534">
        <v>605166</v>
      </c>
      <c r="IZ534">
        <v>0</v>
      </c>
      <c r="JA534">
        <v>0</v>
      </c>
      <c r="JB534">
        <v>0</v>
      </c>
      <c r="JC534"/>
      <c r="JD534">
        <v>8716</v>
      </c>
      <c r="JE534">
        <v>73283</v>
      </c>
      <c r="JF534"/>
      <c r="JG534">
        <v>172196</v>
      </c>
      <c r="JH534">
        <v>37680</v>
      </c>
      <c r="JI534">
        <v>65359</v>
      </c>
      <c r="JJ534"/>
      <c r="JK534">
        <v>228443</v>
      </c>
      <c r="JL534">
        <v>1835464</v>
      </c>
      <c r="JM534">
        <v>0</v>
      </c>
      <c r="JN534">
        <v>3053</v>
      </c>
      <c r="JO534">
        <v>110227</v>
      </c>
      <c r="JP534">
        <v>216100</v>
      </c>
      <c r="JQ534">
        <v>0</v>
      </c>
      <c r="JR534">
        <v>0</v>
      </c>
      <c r="JS534">
        <v>329380</v>
      </c>
      <c r="JT534"/>
      <c r="JU534"/>
      <c r="JV534"/>
      <c r="JW534"/>
      <c r="JX534"/>
      <c r="JY534"/>
      <c r="JZ534"/>
      <c r="KA534"/>
      <c r="KB534"/>
      <c r="KC534"/>
      <c r="KD534"/>
      <c r="KE534"/>
      <c r="KF534">
        <v>125</v>
      </c>
      <c r="KG534">
        <v>161</v>
      </c>
      <c r="KH534">
        <v>98</v>
      </c>
      <c r="KI534">
        <v>37</v>
      </c>
      <c r="KJ534">
        <v>50</v>
      </c>
      <c r="KK534">
        <v>29</v>
      </c>
      <c r="KL534">
        <v>25</v>
      </c>
      <c r="KM534">
        <v>34</v>
      </c>
      <c r="KN534">
        <v>20</v>
      </c>
      <c r="KO534">
        <v>0</v>
      </c>
      <c r="KP534">
        <v>1</v>
      </c>
      <c r="KQ534">
        <v>0</v>
      </c>
      <c r="KR534">
        <v>1</v>
      </c>
      <c r="KS534">
        <v>0</v>
      </c>
      <c r="KT534">
        <v>0</v>
      </c>
      <c r="KU534">
        <v>1</v>
      </c>
      <c r="KV534">
        <v>0</v>
      </c>
      <c r="KW534">
        <v>0</v>
      </c>
      <c r="KX534">
        <v>0</v>
      </c>
      <c r="KY534">
        <v>0</v>
      </c>
      <c r="KZ534">
        <v>0</v>
      </c>
      <c r="LA534">
        <v>0</v>
      </c>
      <c r="LB534">
        <v>0</v>
      </c>
      <c r="LC534">
        <v>0</v>
      </c>
      <c r="LD534">
        <v>0</v>
      </c>
      <c r="LE534">
        <v>0</v>
      </c>
      <c r="LF534">
        <v>1</v>
      </c>
      <c r="LG534">
        <v>0</v>
      </c>
      <c r="LH534">
        <v>0</v>
      </c>
    </row>
    <row r="535" spans="1:320" s="34" customFormat="1" ht="15" customHeight="1" x14ac:dyDescent="0.25">
      <c r="A535" s="45">
        <v>206214021</v>
      </c>
      <c r="B535" s="45" t="s">
        <v>4645</v>
      </c>
      <c r="C535" s="46">
        <v>45292</v>
      </c>
      <c r="D535" s="46">
        <v>45657</v>
      </c>
      <c r="E535" s="47">
        <v>366</v>
      </c>
      <c r="F535" s="45" t="s">
        <v>883</v>
      </c>
      <c r="G535" s="45" t="s">
        <v>884</v>
      </c>
      <c r="H535" s="45" t="s">
        <v>1307</v>
      </c>
      <c r="I535" s="45" t="s">
        <v>886</v>
      </c>
      <c r="J535" s="45" t="s">
        <v>887</v>
      </c>
      <c r="K535" s="45" t="s">
        <v>1308</v>
      </c>
      <c r="L535" s="45" t="s">
        <v>4589</v>
      </c>
      <c r="M535" s="45" t="s">
        <v>4646</v>
      </c>
      <c r="N535" s="45" t="s">
        <v>4647</v>
      </c>
      <c r="O535" s="45" t="s">
        <v>1318</v>
      </c>
      <c r="P535" s="45" t="s">
        <v>4620</v>
      </c>
      <c r="Q535" s="45" t="s">
        <v>4648</v>
      </c>
      <c r="R535" t="s">
        <v>4649</v>
      </c>
      <c r="S535" s="45" t="s">
        <v>893</v>
      </c>
      <c r="T535" t="s">
        <v>1970</v>
      </c>
      <c r="U535" s="47">
        <v>80</v>
      </c>
      <c r="V535" s="47">
        <v>80</v>
      </c>
      <c r="W535" s="47" t="s">
        <v>894</v>
      </c>
      <c r="X535" s="47">
        <v>29280</v>
      </c>
      <c r="Y535" s="47">
        <v>24396</v>
      </c>
      <c r="Z535" s="48">
        <v>193.01</v>
      </c>
      <c r="AA535" s="44">
        <v>443</v>
      </c>
      <c r="AB535" s="44">
        <v>432</v>
      </c>
      <c r="AC535" s="44">
        <v>9877</v>
      </c>
      <c r="AD535" s="44">
        <v>2333</v>
      </c>
      <c r="AE535" s="44">
        <v>1131</v>
      </c>
      <c r="AF535" s="44">
        <v>7319</v>
      </c>
      <c r="AG535" s="44"/>
      <c r="AH535" s="47"/>
      <c r="AI535" s="47">
        <v>1492</v>
      </c>
      <c r="AJ535">
        <v>2244</v>
      </c>
      <c r="AK535" t="s">
        <v>895</v>
      </c>
      <c r="AL535">
        <v>24396</v>
      </c>
      <c r="AM535"/>
      <c r="AN535"/>
      <c r="AO535"/>
      <c r="AP535"/>
      <c r="AQ535"/>
      <c r="AR535" s="44"/>
      <c r="AS535" s="44"/>
      <c r="AT535" s="44"/>
      <c r="AU535" s="44">
        <v>12117080</v>
      </c>
      <c r="AV535" s="44">
        <v>4768149</v>
      </c>
      <c r="AW535" s="44">
        <v>-1886083</v>
      </c>
      <c r="AX535" s="44">
        <v>5882</v>
      </c>
      <c r="AY535" s="44">
        <v>18777194</v>
      </c>
      <c r="AZ535" s="21">
        <v>16078055</v>
      </c>
      <c r="BA535" s="21">
        <v>2699139</v>
      </c>
      <c r="BB535" s="44">
        <v>-74235</v>
      </c>
      <c r="BC535" s="44"/>
      <c r="BD535" s="44"/>
      <c r="BE535" s="44">
        <v>2624904</v>
      </c>
      <c r="BF535" s="44">
        <v>4799441</v>
      </c>
      <c r="BG535" s="44">
        <v>1125360</v>
      </c>
      <c r="BH535" s="44">
        <v>647387</v>
      </c>
      <c r="BI535" s="21">
        <v>3621067</v>
      </c>
      <c r="BJ535" s="21"/>
      <c r="BK535" s="21"/>
      <c r="BL535" s="21">
        <v>813625</v>
      </c>
      <c r="BM535" s="21">
        <v>1110200</v>
      </c>
      <c r="BN535" s="21">
        <v>12117080</v>
      </c>
      <c r="BO535" s="21"/>
      <c r="BP535" s="21"/>
      <c r="BQ535" s="44"/>
      <c r="BR535" s="21"/>
      <c r="BS535" s="44"/>
      <c r="BT535" s="21"/>
      <c r="BU535" s="44"/>
      <c r="BV535" s="21"/>
      <c r="BW535" s="44">
        <v>3670115</v>
      </c>
      <c r="BX535" s="21"/>
      <c r="BY535" s="21">
        <v>808582</v>
      </c>
      <c r="BZ535" s="21"/>
      <c r="CA535" s="44">
        <v>4948</v>
      </c>
      <c r="CB535" s="44"/>
      <c r="CC535" s="44">
        <v>26704</v>
      </c>
      <c r="CD535" s="44"/>
      <c r="CE535" s="44"/>
      <c r="CF535" s="44"/>
      <c r="CG535" s="44"/>
      <c r="CH535" s="44"/>
      <c r="CI535" s="21">
        <v>26050</v>
      </c>
      <c r="CJ535" s="44"/>
      <c r="CK535" s="21">
        <v>231750</v>
      </c>
      <c r="CL535" s="44"/>
      <c r="CM535" s="44">
        <v>83051</v>
      </c>
      <c r="CN535" s="44">
        <v>0</v>
      </c>
      <c r="CO535" s="44">
        <v>1592910</v>
      </c>
      <c r="CP535" s="44">
        <v>231217</v>
      </c>
      <c r="CQ535" s="21">
        <v>1598740</v>
      </c>
      <c r="CR535" s="44">
        <v>475040</v>
      </c>
      <c r="CS535" s="44">
        <v>648561</v>
      </c>
      <c r="CT535" s="44">
        <v>79693</v>
      </c>
      <c r="CU535" s="44"/>
      <c r="CV535" s="44">
        <v>58937</v>
      </c>
      <c r="CW535" s="21"/>
      <c r="CX535" s="21"/>
      <c r="CY535" s="21"/>
      <c r="CZ535" s="21"/>
      <c r="DA535" s="21"/>
      <c r="DB535" s="21"/>
      <c r="DC535" s="21"/>
      <c r="DD535" s="21"/>
      <c r="DE535" s="44"/>
      <c r="DF535" s="21"/>
      <c r="DG535" s="44"/>
      <c r="DH535" s="21"/>
      <c r="DI535" s="44"/>
      <c r="DJ535" s="44"/>
      <c r="DK535" s="44"/>
      <c r="DL535" s="44"/>
      <c r="DM535" s="21"/>
      <c r="DN535" s="44"/>
      <c r="DO535" s="44"/>
      <c r="DP535" s="44"/>
      <c r="DQ535" s="44"/>
      <c r="DR535" s="44"/>
      <c r="DS535" s="44"/>
      <c r="DT535" s="44"/>
      <c r="DU535" s="44"/>
      <c r="DV535" s="44"/>
      <c r="DW535" s="44"/>
      <c r="DX535" s="44"/>
      <c r="DY535" s="44"/>
      <c r="DZ535" s="44"/>
      <c r="EA535" s="44"/>
      <c r="EB535" s="21"/>
      <c r="EC535" s="44">
        <v>-2137027</v>
      </c>
      <c r="ED535" s="44"/>
      <c r="EE535" s="21">
        <v>-63287</v>
      </c>
      <c r="EF535" s="44"/>
      <c r="EG535" s="21">
        <v>53696</v>
      </c>
      <c r="EH535" s="44"/>
      <c r="EI535" s="21">
        <v>218461</v>
      </c>
      <c r="EJ535" s="44"/>
      <c r="EK535" s="44"/>
      <c r="EL535" s="21"/>
      <c r="EM535" s="44"/>
      <c r="EN535" s="44"/>
      <c r="EO535" s="44">
        <v>42074</v>
      </c>
      <c r="EP535" s="21"/>
      <c r="EQ535" s="21"/>
      <c r="ER535" s="21"/>
      <c r="ES535" s="21"/>
      <c r="ET535" s="44"/>
      <c r="EU535" s="21"/>
      <c r="EV535" s="44"/>
      <c r="EW535" s="21"/>
      <c r="EX535" s="44"/>
      <c r="EY535" s="44"/>
      <c r="EZ535" s="21"/>
      <c r="FA535" s="21"/>
      <c r="FB535" s="44"/>
      <c r="FC535" s="44"/>
      <c r="FD535" s="21"/>
      <c r="FE535" s="112"/>
      <c r="FF535" s="44"/>
      <c r="FG535" s="44">
        <v>6474574</v>
      </c>
      <c r="FH535" s="44">
        <v>1645708</v>
      </c>
      <c r="FI535" s="44">
        <v>7957773</v>
      </c>
      <c r="FJ535" s="44">
        <v>23176</v>
      </c>
      <c r="FK535" s="44">
        <v>5882619</v>
      </c>
      <c r="FL535" s="44"/>
      <c r="FM535" s="44"/>
      <c r="FN535" s="44"/>
      <c r="FO535" s="44"/>
      <c r="FP535" s="44"/>
      <c r="FQ535" s="44"/>
      <c r="FR535" s="44"/>
      <c r="FS535" s="44"/>
      <c r="FT535" s="44">
        <v>93388</v>
      </c>
      <c r="FU535" s="44"/>
      <c r="FV535" s="21">
        <v>864046</v>
      </c>
      <c r="FW535" s="44">
        <v>56489</v>
      </c>
      <c r="FX535" s="44">
        <v>370991</v>
      </c>
      <c r="FY535" s="44">
        <v>107934</v>
      </c>
      <c r="FZ535" s="44">
        <v>269140</v>
      </c>
      <c r="GA535" s="44">
        <v>58172</v>
      </c>
      <c r="GB535" s="44"/>
      <c r="GC535" s="44">
        <v>33514</v>
      </c>
      <c r="GD535" s="44">
        <v>730283</v>
      </c>
      <c r="GE535" s="44">
        <v>260178</v>
      </c>
      <c r="GF535" s="44">
        <v>174051</v>
      </c>
      <c r="GG535" s="44">
        <v>1080716</v>
      </c>
      <c r="GH535" s="44">
        <v>178558</v>
      </c>
      <c r="GI535" s="44">
        <v>137560</v>
      </c>
      <c r="GJ535" s="44">
        <v>334486</v>
      </c>
      <c r="GK535" s="44">
        <v>3098275</v>
      </c>
      <c r="GL535" s="44">
        <v>22715</v>
      </c>
      <c r="GM535" s="44">
        <v>1766298</v>
      </c>
      <c r="GN535" s="44">
        <v>506234</v>
      </c>
      <c r="GO535" s="44">
        <v>117153</v>
      </c>
      <c r="GP535" s="44"/>
      <c r="GQ535" s="44"/>
      <c r="GR535" s="44">
        <v>-64745</v>
      </c>
      <c r="GS535" s="44">
        <v>16613810</v>
      </c>
      <c r="GT535" s="44"/>
      <c r="GU535" s="21">
        <v>86646</v>
      </c>
      <c r="GV535" s="44"/>
      <c r="GW535" s="44">
        <v>43532</v>
      </c>
      <c r="GX535" s="44">
        <v>3244267</v>
      </c>
      <c r="GY535" s="44">
        <v>19988255</v>
      </c>
      <c r="GZ535" s="44">
        <v>14091555</v>
      </c>
      <c r="HA535" s="44">
        <v>105933</v>
      </c>
      <c r="HB535" s="44">
        <v>33105</v>
      </c>
      <c r="HC535" s="44">
        <v>5757662</v>
      </c>
      <c r="HD535" s="44">
        <v>19988255</v>
      </c>
      <c r="HE535" s="21"/>
      <c r="HF535" s="21"/>
      <c r="HG535" s="21">
        <v>13123202</v>
      </c>
      <c r="HH535" s="21"/>
      <c r="HI535" s="21">
        <v>0</v>
      </c>
      <c r="HJ535" s="44"/>
      <c r="HK535" s="21"/>
      <c r="HL535" s="21">
        <v>672660</v>
      </c>
      <c r="HM535" s="21">
        <v>672660</v>
      </c>
      <c r="HN535" s="21">
        <v>-586014</v>
      </c>
      <c r="HO535" s="21"/>
      <c r="HP535" s="44"/>
      <c r="HQ535" s="47"/>
      <c r="HR535" s="47">
        <v>43532</v>
      </c>
      <c r="HS535" s="47">
        <v>-10427</v>
      </c>
      <c r="HT535" s="47" t="s">
        <v>4650</v>
      </c>
      <c r="HU535" s="47">
        <v>13246061.699999999</v>
      </c>
      <c r="HV535" s="47">
        <v>2700</v>
      </c>
      <c r="HW535" s="47">
        <v>0</v>
      </c>
      <c r="HX535" s="47">
        <v>8016</v>
      </c>
      <c r="HY535" s="47">
        <v>37064</v>
      </c>
      <c r="HZ535" s="47">
        <v>61991</v>
      </c>
      <c r="IA535" s="47">
        <v>0</v>
      </c>
      <c r="IB535" s="47">
        <v>0</v>
      </c>
      <c r="IC535" s="47">
        <v>0</v>
      </c>
      <c r="ID535">
        <v>4239</v>
      </c>
      <c r="IE535" s="47">
        <v>3930</v>
      </c>
      <c r="IF535"/>
      <c r="IG535" s="47"/>
      <c r="IH535" s="47">
        <v>22586</v>
      </c>
      <c r="II535">
        <v>3777</v>
      </c>
      <c r="IJ535">
        <v>3697</v>
      </c>
      <c r="IK535">
        <v>5842</v>
      </c>
      <c r="IL535">
        <v>17691</v>
      </c>
      <c r="IM535">
        <v>171533</v>
      </c>
      <c r="IN535">
        <v>0</v>
      </c>
      <c r="IO535">
        <v>0</v>
      </c>
      <c r="IP535">
        <v>1465</v>
      </c>
      <c r="IQ535">
        <v>244</v>
      </c>
      <c r="IR535">
        <v>0</v>
      </c>
      <c r="IS535">
        <v>0</v>
      </c>
      <c r="IT535">
        <v>1709</v>
      </c>
      <c r="IU535">
        <v>210212</v>
      </c>
      <c r="IV535">
        <v>0</v>
      </c>
      <c r="IW535">
        <v>488699</v>
      </c>
      <c r="IX535">
        <v>1865001</v>
      </c>
      <c r="IY535">
        <v>1840284</v>
      </c>
      <c r="IZ535">
        <v>0</v>
      </c>
      <c r="JA535">
        <v>0</v>
      </c>
      <c r="JB535">
        <v>0</v>
      </c>
      <c r="JC535">
        <v>119723</v>
      </c>
      <c r="JD535">
        <v>149425</v>
      </c>
      <c r="JE535"/>
      <c r="JF535"/>
      <c r="JG535">
        <v>590438</v>
      </c>
      <c r="JH535">
        <v>113695</v>
      </c>
      <c r="JI535">
        <v>103627</v>
      </c>
      <c r="JJ535">
        <v>263277</v>
      </c>
      <c r="JK535">
        <v>725693</v>
      </c>
      <c r="JL535">
        <v>6470074</v>
      </c>
      <c r="JM535">
        <v>0</v>
      </c>
      <c r="JN535">
        <v>0</v>
      </c>
      <c r="JO535">
        <v>78414</v>
      </c>
      <c r="JP535">
        <v>9005</v>
      </c>
      <c r="JQ535">
        <v>0</v>
      </c>
      <c r="JR535">
        <v>0</v>
      </c>
      <c r="JS535">
        <v>87419</v>
      </c>
      <c r="JT535"/>
      <c r="JU535"/>
      <c r="JV535"/>
      <c r="JW535"/>
      <c r="JX535">
        <v>4239</v>
      </c>
      <c r="JY535"/>
      <c r="JZ535"/>
      <c r="KA535"/>
      <c r="KB535"/>
      <c r="KC535"/>
      <c r="KD535">
        <v>119723</v>
      </c>
      <c r="KE535"/>
      <c r="KF535">
        <v>112</v>
      </c>
      <c r="KG535">
        <v>161</v>
      </c>
      <c r="KH535">
        <v>78</v>
      </c>
      <c r="KI535">
        <v>78</v>
      </c>
      <c r="KJ535">
        <v>116</v>
      </c>
      <c r="KK535">
        <v>52</v>
      </c>
      <c r="KL535">
        <v>49</v>
      </c>
      <c r="KM535">
        <v>65</v>
      </c>
      <c r="KN535">
        <v>33</v>
      </c>
      <c r="KO535">
        <v>1</v>
      </c>
      <c r="KP535">
        <v>0</v>
      </c>
      <c r="KQ535">
        <v>0</v>
      </c>
      <c r="KR535">
        <v>0</v>
      </c>
      <c r="KS535">
        <v>1</v>
      </c>
      <c r="KT535">
        <v>0</v>
      </c>
      <c r="KU535">
        <v>1</v>
      </c>
      <c r="KV535">
        <v>0</v>
      </c>
      <c r="KW535">
        <v>0</v>
      </c>
      <c r="KX535">
        <v>0</v>
      </c>
      <c r="KY535">
        <v>0</v>
      </c>
      <c r="KZ535">
        <v>0</v>
      </c>
      <c r="LA535">
        <v>0</v>
      </c>
      <c r="LB535">
        <v>0</v>
      </c>
      <c r="LC535">
        <v>0</v>
      </c>
      <c r="LD535">
        <v>1</v>
      </c>
      <c r="LE535">
        <v>0</v>
      </c>
      <c r="LF535">
        <v>0</v>
      </c>
      <c r="LG535">
        <v>0</v>
      </c>
      <c r="LH535">
        <v>0</v>
      </c>
    </row>
    <row r="536" spans="1:320" s="34" customFormat="1" ht="15" customHeight="1" x14ac:dyDescent="0.25">
      <c r="A536" s="45">
        <v>206230938</v>
      </c>
      <c r="B536" s="45" t="s">
        <v>4651</v>
      </c>
      <c r="C536" s="46">
        <v>45292</v>
      </c>
      <c r="D536" s="46">
        <v>45657</v>
      </c>
      <c r="E536" s="47">
        <v>366</v>
      </c>
      <c r="F536" s="45" t="s">
        <v>883</v>
      </c>
      <c r="G536" s="45" t="s">
        <v>884</v>
      </c>
      <c r="H536" s="45" t="s">
        <v>4652</v>
      </c>
      <c r="I536" s="45" t="s">
        <v>886</v>
      </c>
      <c r="J536" s="45" t="s">
        <v>887</v>
      </c>
      <c r="K536" s="45" t="s">
        <v>957</v>
      </c>
      <c r="L536" s="45" t="s">
        <v>4653</v>
      </c>
      <c r="M536" s="45" t="s">
        <v>4654</v>
      </c>
      <c r="N536" s="45" t="s">
        <v>4655</v>
      </c>
      <c r="O536" s="45" t="s">
        <v>4656</v>
      </c>
      <c r="P536" s="45" t="s">
        <v>4657</v>
      </c>
      <c r="Q536" s="45" t="s">
        <v>4658</v>
      </c>
      <c r="R536" t="s">
        <v>4659</v>
      </c>
      <c r="S536" s="45" t="s">
        <v>893</v>
      </c>
      <c r="T536"/>
      <c r="U536" s="47">
        <v>68</v>
      </c>
      <c r="V536" s="47">
        <v>68</v>
      </c>
      <c r="W536" s="47" t="s">
        <v>894</v>
      </c>
      <c r="X536" s="47">
        <v>24888</v>
      </c>
      <c r="Y536" s="47">
        <v>23329</v>
      </c>
      <c r="Z536" s="48">
        <v>217.14</v>
      </c>
      <c r="AA536" s="44">
        <v>197</v>
      </c>
      <c r="AB536" s="44">
        <v>188</v>
      </c>
      <c r="AC536" s="44">
        <v>6033</v>
      </c>
      <c r="AD536" s="44">
        <v>370</v>
      </c>
      <c r="AE536" s="44">
        <v>913</v>
      </c>
      <c r="AF536" s="44">
        <v>15415</v>
      </c>
      <c r="AG536" s="44"/>
      <c r="AH536" s="47"/>
      <c r="AI536" s="47">
        <v>344</v>
      </c>
      <c r="AJ536">
        <v>254</v>
      </c>
      <c r="AK536" t="s">
        <v>895</v>
      </c>
      <c r="AL536">
        <v>23329</v>
      </c>
      <c r="AM536"/>
      <c r="AN536"/>
      <c r="AO536"/>
      <c r="AP536"/>
      <c r="AQ536"/>
      <c r="AR536" s="44"/>
      <c r="AS536" s="44"/>
      <c r="AT536" s="44"/>
      <c r="AU536" s="44">
        <v>16051350</v>
      </c>
      <c r="AV536" s="44">
        <v>2410571</v>
      </c>
      <c r="AW536" s="44">
        <v>6656918</v>
      </c>
      <c r="AX536" s="44">
        <v>1209</v>
      </c>
      <c r="AY536" s="44">
        <v>11806212</v>
      </c>
      <c r="AZ536" s="21">
        <v>9877633</v>
      </c>
      <c r="BA536" s="21">
        <v>1928579</v>
      </c>
      <c r="BB536" s="44">
        <v>-3</v>
      </c>
      <c r="BC536" s="44"/>
      <c r="BD536" s="44"/>
      <c r="BE536" s="44">
        <v>1928576</v>
      </c>
      <c r="BF536" s="44">
        <v>7541250</v>
      </c>
      <c r="BG536" s="44">
        <v>310600</v>
      </c>
      <c r="BH536" s="44">
        <v>433675</v>
      </c>
      <c r="BI536" s="21">
        <v>7322125</v>
      </c>
      <c r="BJ536" s="21"/>
      <c r="BK536" s="21"/>
      <c r="BL536" s="21">
        <v>163400</v>
      </c>
      <c r="BM536" s="21">
        <v>280300</v>
      </c>
      <c r="BN536" s="21">
        <v>16051350</v>
      </c>
      <c r="BO536" s="21"/>
      <c r="BP536" s="21"/>
      <c r="BQ536" s="44"/>
      <c r="BR536" s="21"/>
      <c r="BS536" s="44"/>
      <c r="BT536" s="21"/>
      <c r="BU536" s="44"/>
      <c r="BV536" s="21"/>
      <c r="BW536" s="44">
        <v>2219745</v>
      </c>
      <c r="BX536" s="21"/>
      <c r="BY536" s="21">
        <v>153081</v>
      </c>
      <c r="BZ536" s="21"/>
      <c r="CA536" s="44"/>
      <c r="CB536" s="44"/>
      <c r="CC536" s="44">
        <v>2287</v>
      </c>
      <c r="CD536" s="44"/>
      <c r="CE536" s="44"/>
      <c r="CF536" s="44"/>
      <c r="CG536" s="44"/>
      <c r="CH536" s="44"/>
      <c r="CI536" s="21"/>
      <c r="CJ536" s="44"/>
      <c r="CK536" s="21">
        <v>35458</v>
      </c>
      <c r="CL536" s="44"/>
      <c r="CM536" s="44">
        <v>0</v>
      </c>
      <c r="CN536" s="44">
        <v>0</v>
      </c>
      <c r="CO536" s="44">
        <v>1120425</v>
      </c>
      <c r="CP536" s="44">
        <v>0</v>
      </c>
      <c r="CQ536" s="21">
        <v>650700</v>
      </c>
      <c r="CR536" s="44">
        <v>241200</v>
      </c>
      <c r="CS536" s="44">
        <v>378169</v>
      </c>
      <c r="CT536" s="44">
        <v>0</v>
      </c>
      <c r="CU536" s="44"/>
      <c r="CV536" s="44">
        <v>20077</v>
      </c>
      <c r="CW536" s="21"/>
      <c r="CX536" s="21"/>
      <c r="CY536" s="21"/>
      <c r="CZ536" s="21"/>
      <c r="DA536" s="21"/>
      <c r="DB536" s="21"/>
      <c r="DC536" s="21"/>
      <c r="DD536" s="21"/>
      <c r="DE536" s="44"/>
      <c r="DF536" s="21"/>
      <c r="DG536" s="44"/>
      <c r="DH536" s="21"/>
      <c r="DI536" s="44"/>
      <c r="DJ536" s="44"/>
      <c r="DK536" s="44"/>
      <c r="DL536" s="44"/>
      <c r="DM536" s="21"/>
      <c r="DN536" s="44"/>
      <c r="DO536" s="44"/>
      <c r="DP536" s="44"/>
      <c r="DQ536" s="44"/>
      <c r="DR536" s="44"/>
      <c r="DS536" s="44"/>
      <c r="DT536" s="44"/>
      <c r="DU536" s="44"/>
      <c r="DV536" s="44"/>
      <c r="DW536" s="44"/>
      <c r="DX536" s="44"/>
      <c r="DY536" s="44"/>
      <c r="DZ536" s="44"/>
      <c r="EA536" s="44"/>
      <c r="EB536" s="21"/>
      <c r="EC536" s="44">
        <v>4480941</v>
      </c>
      <c r="ED536" s="44"/>
      <c r="EE536" s="21">
        <v>260138</v>
      </c>
      <c r="EF536" s="44"/>
      <c r="EG536" s="21">
        <v>-117242</v>
      </c>
      <c r="EH536" s="44"/>
      <c r="EI536" s="21">
        <v>1884767</v>
      </c>
      <c r="EJ536" s="44"/>
      <c r="EK536" s="44"/>
      <c r="EL536" s="21"/>
      <c r="EM536" s="44"/>
      <c r="EN536" s="44"/>
      <c r="EO536" s="44">
        <v>148314</v>
      </c>
      <c r="EP536" s="21"/>
      <c r="EQ536" s="21"/>
      <c r="ER536" s="21"/>
      <c r="ES536" s="21"/>
      <c r="ET536" s="44"/>
      <c r="EU536" s="21"/>
      <c r="EV536" s="44"/>
      <c r="EW536" s="21"/>
      <c r="EX536" s="44"/>
      <c r="EY536" s="44"/>
      <c r="EZ536" s="21"/>
      <c r="FA536" s="21"/>
      <c r="FB536" s="44"/>
      <c r="FC536" s="44"/>
      <c r="FD536" s="21"/>
      <c r="FE536" s="112"/>
      <c r="FF536" s="44"/>
      <c r="FG536" s="44">
        <v>4597483</v>
      </c>
      <c r="FH536" s="44">
        <v>1167297</v>
      </c>
      <c r="FI536" s="44">
        <v>4112853</v>
      </c>
      <c r="FJ536" s="44">
        <v>87383</v>
      </c>
      <c r="FK536" s="44">
        <v>3510264</v>
      </c>
      <c r="FL536" s="44"/>
      <c r="FM536" s="44"/>
      <c r="FN536" s="44"/>
      <c r="FO536" s="44"/>
      <c r="FP536" s="44"/>
      <c r="FQ536" s="44"/>
      <c r="FR536" s="44"/>
      <c r="FS536" s="44"/>
      <c r="FT536" s="44">
        <v>6494</v>
      </c>
      <c r="FU536" s="44"/>
      <c r="FV536" s="21">
        <v>514886</v>
      </c>
      <c r="FW536" s="44"/>
      <c r="FX536" s="44">
        <v>197138</v>
      </c>
      <c r="FY536" s="44">
        <v>77691</v>
      </c>
      <c r="FZ536" s="44">
        <v>196433</v>
      </c>
      <c r="GA536" s="44">
        <v>935</v>
      </c>
      <c r="GB536" s="44"/>
      <c r="GC536" s="44">
        <v>50899</v>
      </c>
      <c r="GD536" s="44">
        <v>447687</v>
      </c>
      <c r="GE536" s="44">
        <v>254034</v>
      </c>
      <c r="GF536" s="44">
        <v>53453</v>
      </c>
      <c r="GG536" s="44">
        <v>733162</v>
      </c>
      <c r="GH536" s="44">
        <v>117631</v>
      </c>
      <c r="GI536" s="44">
        <v>166108</v>
      </c>
      <c r="GJ536" s="44">
        <v>121320</v>
      </c>
      <c r="GK536" s="44">
        <v>2599452</v>
      </c>
      <c r="GL536" s="44">
        <v>281654</v>
      </c>
      <c r="GM536" s="44">
        <v>430441</v>
      </c>
      <c r="GN536" s="44">
        <v>64313</v>
      </c>
      <c r="GO536" s="44">
        <v>9063</v>
      </c>
      <c r="GP536" s="44"/>
      <c r="GQ536" s="44">
        <v>9268</v>
      </c>
      <c r="GR536" s="44">
        <v>35307</v>
      </c>
      <c r="GS536" s="44">
        <v>7328506</v>
      </c>
      <c r="GT536" s="44"/>
      <c r="GU536" s="21">
        <v>1189298</v>
      </c>
      <c r="GV536" s="44">
        <v>158468</v>
      </c>
      <c r="GW536" s="44"/>
      <c r="GX536" s="44">
        <v>70000</v>
      </c>
      <c r="GY536" s="44">
        <v>8746272</v>
      </c>
      <c r="GZ536" s="44">
        <v>758762</v>
      </c>
      <c r="HA536" s="44"/>
      <c r="HB536" s="44"/>
      <c r="HC536" s="44">
        <v>7987510</v>
      </c>
      <c r="HD536" s="44">
        <v>8746272</v>
      </c>
      <c r="HE536" s="21">
        <v>6098297</v>
      </c>
      <c r="HF536" s="21"/>
      <c r="HG536" s="21"/>
      <c r="HH536" s="21"/>
      <c r="HI536" s="21">
        <v>0</v>
      </c>
      <c r="HJ536" s="44"/>
      <c r="HK536" s="21">
        <v>1026910</v>
      </c>
      <c r="HL536" s="21">
        <v>1132498</v>
      </c>
      <c r="HM536" s="21">
        <v>2159408</v>
      </c>
      <c r="HN536" s="21">
        <v>-970110</v>
      </c>
      <c r="HO536" s="21"/>
      <c r="HP536" s="44"/>
      <c r="HQ536" s="47"/>
      <c r="HR536" s="47"/>
      <c r="HS536" s="47"/>
      <c r="HT536" s="47" t="s">
        <v>1759</v>
      </c>
      <c r="HU536" s="47">
        <v>0</v>
      </c>
      <c r="HV536" s="47">
        <v>2001</v>
      </c>
      <c r="HW536" s="47">
        <v>0</v>
      </c>
      <c r="HX536" s="47">
        <v>1908</v>
      </c>
      <c r="HY536" s="47">
        <v>22622</v>
      </c>
      <c r="HZ536" s="47">
        <v>48899</v>
      </c>
      <c r="IA536" s="47">
        <v>0</v>
      </c>
      <c r="IB536" s="47">
        <v>0</v>
      </c>
      <c r="IC536" s="47">
        <v>0</v>
      </c>
      <c r="ID536">
        <v>10314</v>
      </c>
      <c r="IE536" s="47">
        <v>2987</v>
      </c>
      <c r="IF536">
        <v>9131</v>
      </c>
      <c r="IG536" s="47">
        <v>1907</v>
      </c>
      <c r="IH536" s="47">
        <v>16084</v>
      </c>
      <c r="II536">
        <v>3478</v>
      </c>
      <c r="IJ536">
        <v>5286</v>
      </c>
      <c r="IK536">
        <v>2079</v>
      </c>
      <c r="IL536">
        <v>12871</v>
      </c>
      <c r="IM536">
        <v>139567</v>
      </c>
      <c r="IN536">
        <v>0</v>
      </c>
      <c r="IO536">
        <v>0</v>
      </c>
      <c r="IP536">
        <v>627</v>
      </c>
      <c r="IQ536">
        <v>0</v>
      </c>
      <c r="IR536">
        <v>0</v>
      </c>
      <c r="IS536">
        <v>0</v>
      </c>
      <c r="IT536">
        <v>627</v>
      </c>
      <c r="IU536">
        <v>153119</v>
      </c>
      <c r="IV536">
        <v>0</v>
      </c>
      <c r="IW536">
        <v>103021</v>
      </c>
      <c r="IX536">
        <v>943490</v>
      </c>
      <c r="IY536">
        <v>1202069</v>
      </c>
      <c r="IZ536">
        <v>0</v>
      </c>
      <c r="JA536">
        <v>0</v>
      </c>
      <c r="JB536">
        <v>0</v>
      </c>
      <c r="JC536">
        <v>581356</v>
      </c>
      <c r="JD536">
        <v>80451</v>
      </c>
      <c r="JE536">
        <v>160190</v>
      </c>
      <c r="JF536">
        <v>33632</v>
      </c>
      <c r="JG536">
        <v>327268</v>
      </c>
      <c r="JH536">
        <v>85295</v>
      </c>
      <c r="JI536">
        <v>103996</v>
      </c>
      <c r="JJ536">
        <v>91730</v>
      </c>
      <c r="JK536">
        <v>731866</v>
      </c>
      <c r="JL536">
        <v>4597483</v>
      </c>
      <c r="JM536">
        <v>0</v>
      </c>
      <c r="JN536">
        <v>0</v>
      </c>
      <c r="JO536">
        <v>48763</v>
      </c>
      <c r="JP536">
        <v>0</v>
      </c>
      <c r="JQ536">
        <v>0</v>
      </c>
      <c r="JR536">
        <v>0</v>
      </c>
      <c r="JS536">
        <v>48763</v>
      </c>
      <c r="JT536"/>
      <c r="JU536"/>
      <c r="JV536"/>
      <c r="JW536"/>
      <c r="JX536"/>
      <c r="JY536">
        <v>10314</v>
      </c>
      <c r="JZ536"/>
      <c r="KA536"/>
      <c r="KB536"/>
      <c r="KC536"/>
      <c r="KD536"/>
      <c r="KE536">
        <v>581356</v>
      </c>
      <c r="KF536">
        <v>88</v>
      </c>
      <c r="KG536">
        <v>159</v>
      </c>
      <c r="KH536">
        <v>52</v>
      </c>
      <c r="KI536">
        <v>56</v>
      </c>
      <c r="KJ536">
        <v>107</v>
      </c>
      <c r="KK536">
        <v>33</v>
      </c>
      <c r="KL536">
        <v>31</v>
      </c>
      <c r="KM536">
        <v>57</v>
      </c>
      <c r="KN536">
        <v>20</v>
      </c>
      <c r="KO536">
        <v>1</v>
      </c>
      <c r="KP536">
        <v>0</v>
      </c>
      <c r="KQ536">
        <v>0</v>
      </c>
      <c r="KR536">
        <v>0</v>
      </c>
      <c r="KS536">
        <v>1</v>
      </c>
      <c r="KT536">
        <v>0</v>
      </c>
      <c r="KU536">
        <v>1</v>
      </c>
      <c r="KV536">
        <v>0</v>
      </c>
      <c r="KW536">
        <v>0</v>
      </c>
      <c r="KX536">
        <v>0</v>
      </c>
      <c r="KY536">
        <v>0</v>
      </c>
      <c r="KZ536">
        <v>0</v>
      </c>
      <c r="LA536">
        <v>0</v>
      </c>
      <c r="LB536">
        <v>0</v>
      </c>
      <c r="LC536">
        <v>0</v>
      </c>
      <c r="LD536">
        <v>1</v>
      </c>
      <c r="LE536">
        <v>0</v>
      </c>
      <c r="LF536">
        <v>0</v>
      </c>
      <c r="LG536">
        <v>0</v>
      </c>
      <c r="LH536">
        <v>0</v>
      </c>
    </row>
    <row r="537" spans="1:320" s="34" customFormat="1" ht="15" customHeight="1" x14ac:dyDescent="0.25">
      <c r="A537" s="45">
        <v>206231007</v>
      </c>
      <c r="B537" s="45" t="s">
        <v>4660</v>
      </c>
      <c r="C537" s="46">
        <v>45292</v>
      </c>
      <c r="D537" s="46">
        <v>45657</v>
      </c>
      <c r="E537" s="47">
        <v>366</v>
      </c>
      <c r="F537" s="45" t="s">
        <v>883</v>
      </c>
      <c r="G537" s="45" t="s">
        <v>884</v>
      </c>
      <c r="H537" s="45" t="s">
        <v>4652</v>
      </c>
      <c r="I537" s="45" t="s">
        <v>886</v>
      </c>
      <c r="J537" s="45" t="s">
        <v>887</v>
      </c>
      <c r="K537" s="45" t="s">
        <v>957</v>
      </c>
      <c r="L537" s="45" t="s">
        <v>4661</v>
      </c>
      <c r="M537" s="45" t="s">
        <v>4662</v>
      </c>
      <c r="N537" s="45" t="s">
        <v>4663</v>
      </c>
      <c r="O537" s="45" t="s">
        <v>4664</v>
      </c>
      <c r="P537" s="45" t="s">
        <v>4665</v>
      </c>
      <c r="Q537" s="45" t="s">
        <v>4666</v>
      </c>
      <c r="R537" t="s">
        <v>4667</v>
      </c>
      <c r="S537" s="45" t="s">
        <v>893</v>
      </c>
      <c r="T537"/>
      <c r="U537" s="47">
        <v>79</v>
      </c>
      <c r="V537" s="47">
        <v>79</v>
      </c>
      <c r="W537" s="47" t="s">
        <v>894</v>
      </c>
      <c r="X537" s="47">
        <v>28914</v>
      </c>
      <c r="Y537" s="47">
        <v>12301</v>
      </c>
      <c r="Z537" s="48">
        <v>97.93</v>
      </c>
      <c r="AA537" s="44">
        <v>64</v>
      </c>
      <c r="AB537" s="44">
        <v>67</v>
      </c>
      <c r="AC537" s="44">
        <v>2499</v>
      </c>
      <c r="AD537" s="44"/>
      <c r="AE537" s="44">
        <v>21</v>
      </c>
      <c r="AF537" s="44">
        <v>9488</v>
      </c>
      <c r="AG537" s="44"/>
      <c r="AH537" s="47"/>
      <c r="AI537" s="47">
        <v>293</v>
      </c>
      <c r="AJ537"/>
      <c r="AK537" t="s">
        <v>895</v>
      </c>
      <c r="AL537">
        <v>12301</v>
      </c>
      <c r="AM537"/>
      <c r="AN537"/>
      <c r="AO537"/>
      <c r="AP537"/>
      <c r="AQ537"/>
      <c r="AR537" s="44"/>
      <c r="AS537" s="44"/>
      <c r="AT537" s="44"/>
      <c r="AU537" s="44">
        <v>3455736</v>
      </c>
      <c r="AV537" s="44">
        <v>528027</v>
      </c>
      <c r="AW537" s="44">
        <v>-817934</v>
      </c>
      <c r="AX537" s="44">
        <v>1647</v>
      </c>
      <c r="AY537" s="44">
        <v>4803344</v>
      </c>
      <c r="AZ537" s="21">
        <v>4121464</v>
      </c>
      <c r="BA537" s="21">
        <v>681880</v>
      </c>
      <c r="BB537" s="44">
        <v>4</v>
      </c>
      <c r="BC537" s="44"/>
      <c r="BD537" s="44"/>
      <c r="BE537" s="44">
        <v>681884</v>
      </c>
      <c r="BF537" s="44">
        <v>710136</v>
      </c>
      <c r="BG537" s="44"/>
      <c r="BH537" s="44">
        <v>5880</v>
      </c>
      <c r="BI537" s="21">
        <v>2657662</v>
      </c>
      <c r="BJ537" s="21"/>
      <c r="BK537" s="21"/>
      <c r="BL537" s="21">
        <v>82058</v>
      </c>
      <c r="BM537" s="21"/>
      <c r="BN537" s="21">
        <v>3455736</v>
      </c>
      <c r="BO537" s="21"/>
      <c r="BP537" s="21"/>
      <c r="BQ537" s="44"/>
      <c r="BR537" s="21"/>
      <c r="BS537" s="44"/>
      <c r="BT537" s="21"/>
      <c r="BU537" s="44"/>
      <c r="BV537" s="21"/>
      <c r="BW537" s="44">
        <v>519733</v>
      </c>
      <c r="BX537" s="21"/>
      <c r="BY537" s="21"/>
      <c r="BZ537" s="21"/>
      <c r="CA537" s="44"/>
      <c r="CB537" s="44"/>
      <c r="CC537" s="44">
        <v>8294</v>
      </c>
      <c r="CD537" s="44"/>
      <c r="CE537" s="44"/>
      <c r="CF537" s="44"/>
      <c r="CG537" s="44"/>
      <c r="CH537" s="44"/>
      <c r="CI537" s="21"/>
      <c r="CJ537" s="44"/>
      <c r="CK537" s="21"/>
      <c r="CL537" s="44"/>
      <c r="CM537" s="44">
        <v>0</v>
      </c>
      <c r="CN537" s="44">
        <v>0</v>
      </c>
      <c r="CO537" s="44">
        <v>411185</v>
      </c>
      <c r="CP537" s="44">
        <v>0</v>
      </c>
      <c r="CQ537" s="21">
        <v>0</v>
      </c>
      <c r="CR537" s="44">
        <v>0</v>
      </c>
      <c r="CS537" s="44">
        <v>116842</v>
      </c>
      <c r="CT537" s="44">
        <v>0</v>
      </c>
      <c r="CU537" s="44"/>
      <c r="CV537" s="44">
        <v>0</v>
      </c>
      <c r="CW537" s="21"/>
      <c r="CX537" s="21"/>
      <c r="CY537" s="21"/>
      <c r="CZ537" s="21"/>
      <c r="DA537" s="21"/>
      <c r="DB537" s="21"/>
      <c r="DC537" s="21"/>
      <c r="DD537" s="21"/>
      <c r="DE537" s="44"/>
      <c r="DF537" s="21"/>
      <c r="DG537" s="44"/>
      <c r="DH537" s="21"/>
      <c r="DI537" s="44"/>
      <c r="DJ537" s="44"/>
      <c r="DK537" s="44"/>
      <c r="DL537" s="44"/>
      <c r="DM537" s="21"/>
      <c r="DN537" s="44"/>
      <c r="DO537" s="44"/>
      <c r="DP537" s="44"/>
      <c r="DQ537" s="44"/>
      <c r="DR537" s="44"/>
      <c r="DS537" s="44"/>
      <c r="DT537" s="44"/>
      <c r="DU537" s="44"/>
      <c r="DV537" s="44"/>
      <c r="DW537" s="44"/>
      <c r="DX537" s="44"/>
      <c r="DY537" s="44"/>
      <c r="DZ537" s="44"/>
      <c r="EA537" s="44"/>
      <c r="EB537" s="21"/>
      <c r="EC537" s="44">
        <v>-788075</v>
      </c>
      <c r="ED537" s="44"/>
      <c r="EE537" s="21"/>
      <c r="EF537" s="44"/>
      <c r="EG537" s="21">
        <v>-177</v>
      </c>
      <c r="EH537" s="44"/>
      <c r="EI537" s="21">
        <v>-29682</v>
      </c>
      <c r="EJ537" s="44"/>
      <c r="EK537" s="44"/>
      <c r="EL537" s="21"/>
      <c r="EM537" s="44"/>
      <c r="EN537" s="44"/>
      <c r="EO537" s="44"/>
      <c r="EP537" s="21"/>
      <c r="EQ537" s="21"/>
      <c r="ER537" s="21"/>
      <c r="ES537" s="21"/>
      <c r="ET537" s="44"/>
      <c r="EU537" s="21"/>
      <c r="EV537" s="44"/>
      <c r="EW537" s="21"/>
      <c r="EX537" s="44"/>
      <c r="EY537" s="44"/>
      <c r="EZ537" s="21"/>
      <c r="FA537" s="21"/>
      <c r="FB537" s="44"/>
      <c r="FC537" s="44"/>
      <c r="FD537" s="21"/>
      <c r="FE537" s="112"/>
      <c r="FF537" s="44"/>
      <c r="FG537" s="44">
        <v>1327418</v>
      </c>
      <c r="FH537" s="44">
        <v>419808</v>
      </c>
      <c r="FI537" s="44">
        <v>2374238</v>
      </c>
      <c r="FJ537" s="44">
        <v>153482</v>
      </c>
      <c r="FK537" s="44">
        <v>1940544</v>
      </c>
      <c r="FL537" s="44"/>
      <c r="FM537" s="44"/>
      <c r="FN537" s="44"/>
      <c r="FO537" s="44"/>
      <c r="FP537" s="44"/>
      <c r="FQ537" s="44"/>
      <c r="FR537" s="44"/>
      <c r="FS537" s="44"/>
      <c r="FT537" s="44">
        <v>8262</v>
      </c>
      <c r="FU537" s="44">
        <v>3358</v>
      </c>
      <c r="FV537" s="21">
        <v>71471</v>
      </c>
      <c r="FW537" s="44"/>
      <c r="FX537" s="44"/>
      <c r="FY537" s="44"/>
      <c r="FZ537" s="44">
        <v>45012</v>
      </c>
      <c r="GA537" s="44"/>
      <c r="GB537" s="44"/>
      <c r="GC537" s="44">
        <v>1233</v>
      </c>
      <c r="GD537" s="44">
        <v>266533</v>
      </c>
      <c r="GE537" s="44">
        <v>147051</v>
      </c>
      <c r="GF537" s="44">
        <v>14963</v>
      </c>
      <c r="GG537" s="44">
        <v>425681</v>
      </c>
      <c r="GH537" s="44"/>
      <c r="GI537" s="44">
        <v>68336</v>
      </c>
      <c r="GJ537" s="44">
        <v>24490</v>
      </c>
      <c r="GK537" s="44">
        <v>688568</v>
      </c>
      <c r="GL537" s="44">
        <v>23906</v>
      </c>
      <c r="GM537" s="44">
        <v>336000</v>
      </c>
      <c r="GN537" s="44">
        <v>49168</v>
      </c>
      <c r="GO537" s="44">
        <v>6887</v>
      </c>
      <c r="GP537" s="44"/>
      <c r="GQ537" s="44"/>
      <c r="GR537" s="44">
        <v>1</v>
      </c>
      <c r="GS537" s="44">
        <v>2902192</v>
      </c>
      <c r="GT537" s="44"/>
      <c r="GU537" s="21">
        <v>419269</v>
      </c>
      <c r="GV537" s="44"/>
      <c r="GW537" s="44">
        <v>1172304</v>
      </c>
      <c r="GX537" s="44"/>
      <c r="GY537" s="44">
        <v>4493765</v>
      </c>
      <c r="GZ537" s="44">
        <v>1930329</v>
      </c>
      <c r="HA537" s="44"/>
      <c r="HB537" s="44"/>
      <c r="HC537" s="44">
        <v>2563436</v>
      </c>
      <c r="HD537" s="44">
        <v>4493765</v>
      </c>
      <c r="HE537" s="21"/>
      <c r="HF537" s="21">
        <v>1172304</v>
      </c>
      <c r="HG537" s="21"/>
      <c r="HH537" s="21"/>
      <c r="HI537" s="21">
        <v>0</v>
      </c>
      <c r="HJ537" s="44"/>
      <c r="HK537" s="21">
        <v>437563</v>
      </c>
      <c r="HL537" s="21">
        <v>22659</v>
      </c>
      <c r="HM537" s="21">
        <v>460222</v>
      </c>
      <c r="HN537" s="21">
        <v>-40953</v>
      </c>
      <c r="HO537" s="21"/>
      <c r="HP537" s="44"/>
      <c r="HQ537" s="47"/>
      <c r="HR537" s="47"/>
      <c r="HS537" s="47"/>
      <c r="HT537" s="47" t="s">
        <v>4338</v>
      </c>
      <c r="HU537" s="47">
        <v>752828.31</v>
      </c>
      <c r="HV537" s="47">
        <v>2179</v>
      </c>
      <c r="HW537" s="47">
        <v>0</v>
      </c>
      <c r="HX537" s="47">
        <v>4897</v>
      </c>
      <c r="HY537" s="47">
        <v>2864</v>
      </c>
      <c r="HZ537" s="47">
        <v>14879</v>
      </c>
      <c r="IA537" s="47">
        <v>0</v>
      </c>
      <c r="IB537" s="47">
        <v>0</v>
      </c>
      <c r="IC537" s="47">
        <v>0</v>
      </c>
      <c r="ID537">
        <v>1393</v>
      </c>
      <c r="IE537" s="47">
        <v>447</v>
      </c>
      <c r="IF537">
        <v>6644</v>
      </c>
      <c r="IG537" s="47">
        <v>471</v>
      </c>
      <c r="IH537" s="47">
        <v>11672</v>
      </c>
      <c r="II537"/>
      <c r="IJ537">
        <v>2303</v>
      </c>
      <c r="IK537">
        <v>682</v>
      </c>
      <c r="IL537">
        <v>2088</v>
      </c>
      <c r="IM537">
        <v>50519</v>
      </c>
      <c r="IN537">
        <v>0</v>
      </c>
      <c r="IO537">
        <v>0</v>
      </c>
      <c r="IP537">
        <v>333</v>
      </c>
      <c r="IQ537">
        <v>22051</v>
      </c>
      <c r="IR537">
        <v>0</v>
      </c>
      <c r="IS537">
        <v>0</v>
      </c>
      <c r="IT537">
        <v>22384</v>
      </c>
      <c r="IU537">
        <v>109326</v>
      </c>
      <c r="IV537">
        <v>0</v>
      </c>
      <c r="IW537">
        <v>264059</v>
      </c>
      <c r="IX537">
        <v>107134</v>
      </c>
      <c r="IY537">
        <v>359604</v>
      </c>
      <c r="IZ537">
        <v>0</v>
      </c>
      <c r="JA537">
        <v>0</v>
      </c>
      <c r="JB537">
        <v>0</v>
      </c>
      <c r="JC537">
        <v>55949</v>
      </c>
      <c r="JD537">
        <v>7584</v>
      </c>
      <c r="JE537">
        <v>108861</v>
      </c>
      <c r="JF537">
        <v>7654</v>
      </c>
      <c r="JG537">
        <v>195060</v>
      </c>
      <c r="JH537"/>
      <c r="JI537">
        <v>47638</v>
      </c>
      <c r="JJ537">
        <v>19171</v>
      </c>
      <c r="JK537">
        <v>45378</v>
      </c>
      <c r="JL537">
        <v>1327418</v>
      </c>
      <c r="JM537">
        <v>0</v>
      </c>
      <c r="JN537">
        <v>0</v>
      </c>
      <c r="JO537">
        <v>16645</v>
      </c>
      <c r="JP537">
        <v>663318</v>
      </c>
      <c r="JQ537">
        <v>0</v>
      </c>
      <c r="JR537">
        <v>0</v>
      </c>
      <c r="JS537">
        <v>679963</v>
      </c>
      <c r="JT537"/>
      <c r="JU537"/>
      <c r="JV537"/>
      <c r="JW537"/>
      <c r="JX537"/>
      <c r="JY537">
        <v>1393</v>
      </c>
      <c r="JZ537"/>
      <c r="KA537"/>
      <c r="KB537"/>
      <c r="KC537"/>
      <c r="KD537"/>
      <c r="KE537">
        <v>55949</v>
      </c>
      <c r="KF537">
        <v>36</v>
      </c>
      <c r="KG537">
        <v>47</v>
      </c>
      <c r="KH537">
        <v>33</v>
      </c>
      <c r="KI537">
        <v>19</v>
      </c>
      <c r="KJ537">
        <v>25</v>
      </c>
      <c r="KK537">
        <v>16</v>
      </c>
      <c r="KL537">
        <v>11</v>
      </c>
      <c r="KM537">
        <v>15</v>
      </c>
      <c r="KN537">
        <v>9</v>
      </c>
      <c r="KO537">
        <v>1</v>
      </c>
      <c r="KP537">
        <v>0</v>
      </c>
      <c r="KQ537">
        <v>0</v>
      </c>
      <c r="KR537">
        <v>0</v>
      </c>
      <c r="KS537">
        <v>1</v>
      </c>
      <c r="KT537">
        <v>0</v>
      </c>
      <c r="KU537">
        <v>1</v>
      </c>
      <c r="KV537">
        <v>0</v>
      </c>
      <c r="KW537">
        <v>0</v>
      </c>
      <c r="KX537">
        <v>0</v>
      </c>
      <c r="KY537">
        <v>0</v>
      </c>
      <c r="KZ537">
        <v>0</v>
      </c>
      <c r="LA537">
        <v>0</v>
      </c>
      <c r="LB537">
        <v>0</v>
      </c>
      <c r="LC537">
        <v>0</v>
      </c>
      <c r="LD537">
        <v>1</v>
      </c>
      <c r="LE537">
        <v>0</v>
      </c>
      <c r="LF537">
        <v>0</v>
      </c>
      <c r="LG537">
        <v>0</v>
      </c>
      <c r="LH537">
        <v>0</v>
      </c>
    </row>
    <row r="538" spans="1:320" s="34" customFormat="1" ht="15" customHeight="1" x14ac:dyDescent="0.25">
      <c r="A538" s="45">
        <v>206231024</v>
      </c>
      <c r="B538" s="45" t="s">
        <v>4668</v>
      </c>
      <c r="C538" s="46">
        <v>45292</v>
      </c>
      <c r="D538" s="46">
        <v>45657</v>
      </c>
      <c r="E538" s="47">
        <v>366</v>
      </c>
      <c r="F538" s="45" t="s">
        <v>883</v>
      </c>
      <c r="G538" s="45" t="s">
        <v>884</v>
      </c>
      <c r="H538" s="45" t="s">
        <v>4652</v>
      </c>
      <c r="I538" s="45" t="s">
        <v>886</v>
      </c>
      <c r="J538" s="45" t="s">
        <v>887</v>
      </c>
      <c r="K538" s="45" t="s">
        <v>957</v>
      </c>
      <c r="L538" s="45" t="s">
        <v>4669</v>
      </c>
      <c r="M538" s="45" t="s">
        <v>4670</v>
      </c>
      <c r="N538" s="45" t="s">
        <v>4671</v>
      </c>
      <c r="O538" s="45" t="s">
        <v>4672</v>
      </c>
      <c r="P538" s="45" t="s">
        <v>4673</v>
      </c>
      <c r="Q538" s="45" t="s">
        <v>4674</v>
      </c>
      <c r="R538" t="s">
        <v>4675</v>
      </c>
      <c r="S538" s="45" t="s">
        <v>893</v>
      </c>
      <c r="T538" t="s">
        <v>2210</v>
      </c>
      <c r="U538" s="47">
        <v>70</v>
      </c>
      <c r="V538" s="47">
        <v>70</v>
      </c>
      <c r="W538" s="47" t="s">
        <v>894</v>
      </c>
      <c r="X538" s="47">
        <v>25620</v>
      </c>
      <c r="Y538" s="47">
        <v>12291</v>
      </c>
      <c r="Z538" s="48">
        <v>112.55</v>
      </c>
      <c r="AA538" s="44">
        <v>103</v>
      </c>
      <c r="AB538" s="44">
        <v>102</v>
      </c>
      <c r="AC538" s="44">
        <v>2496</v>
      </c>
      <c r="AD538" s="44">
        <v>355</v>
      </c>
      <c r="AE538" s="44">
        <v>109</v>
      </c>
      <c r="AF538" s="44">
        <v>8779</v>
      </c>
      <c r="AG538" s="44"/>
      <c r="AH538" s="47">
        <v>55</v>
      </c>
      <c r="AI538" s="47">
        <v>425</v>
      </c>
      <c r="AJ538">
        <v>72</v>
      </c>
      <c r="AK538" t="s">
        <v>895</v>
      </c>
      <c r="AL538">
        <v>12291</v>
      </c>
      <c r="AM538"/>
      <c r="AN538"/>
      <c r="AO538"/>
      <c r="AP538"/>
      <c r="AQ538"/>
      <c r="AR538" s="44"/>
      <c r="AS538" s="44"/>
      <c r="AT538" s="44"/>
      <c r="AU538" s="44">
        <v>4178600</v>
      </c>
      <c r="AV538" s="44">
        <v>1873494</v>
      </c>
      <c r="AW538" s="44">
        <v>88434</v>
      </c>
      <c r="AX538" s="44">
        <v>70</v>
      </c>
      <c r="AY538" s="44">
        <v>5963730</v>
      </c>
      <c r="AZ538" s="21">
        <v>5703251</v>
      </c>
      <c r="BA538" s="21">
        <v>260479</v>
      </c>
      <c r="BB538" s="44">
        <v>128</v>
      </c>
      <c r="BC538" s="44">
        <v>32928</v>
      </c>
      <c r="BD538" s="44"/>
      <c r="BE538" s="44">
        <v>227679</v>
      </c>
      <c r="BF538" s="44">
        <v>848300</v>
      </c>
      <c r="BG538" s="44">
        <v>120700</v>
      </c>
      <c r="BH538" s="44">
        <v>27156</v>
      </c>
      <c r="BI538" s="21">
        <v>2994764</v>
      </c>
      <c r="BJ538" s="21"/>
      <c r="BK538" s="21">
        <v>18700</v>
      </c>
      <c r="BL538" s="21">
        <v>144500</v>
      </c>
      <c r="BM538" s="21">
        <v>24480</v>
      </c>
      <c r="BN538" s="21">
        <v>4178600</v>
      </c>
      <c r="BO538" s="21"/>
      <c r="BP538" s="21"/>
      <c r="BQ538" s="44"/>
      <c r="BR538" s="21"/>
      <c r="BS538" s="44"/>
      <c r="BT538" s="21"/>
      <c r="BU538" s="44"/>
      <c r="BV538" s="21"/>
      <c r="BW538" s="44">
        <v>888856</v>
      </c>
      <c r="BX538" s="21"/>
      <c r="BY538" s="21">
        <v>93939</v>
      </c>
      <c r="BZ538" s="21"/>
      <c r="CA538" s="44">
        <v>765</v>
      </c>
      <c r="CB538" s="44"/>
      <c r="CC538" s="44">
        <v>889934</v>
      </c>
      <c r="CD538" s="44"/>
      <c r="CE538" s="44"/>
      <c r="CF538" s="44"/>
      <c r="CG538" s="44"/>
      <c r="CH538" s="44"/>
      <c r="CI538" s="21"/>
      <c r="CJ538" s="44"/>
      <c r="CK538" s="21"/>
      <c r="CL538" s="44"/>
      <c r="CM538" s="44">
        <v>840</v>
      </c>
      <c r="CN538" s="44">
        <v>0</v>
      </c>
      <c r="CO538" s="44">
        <v>696600</v>
      </c>
      <c r="CP538" s="44">
        <v>0</v>
      </c>
      <c r="CQ538" s="21">
        <v>651105</v>
      </c>
      <c r="CR538" s="44">
        <v>306540</v>
      </c>
      <c r="CS538" s="44">
        <v>97214</v>
      </c>
      <c r="CT538" s="44">
        <v>104661</v>
      </c>
      <c r="CU538" s="44"/>
      <c r="CV538" s="44">
        <v>16534</v>
      </c>
      <c r="CW538" s="21"/>
      <c r="CX538" s="21"/>
      <c r="CY538" s="21"/>
      <c r="CZ538" s="21"/>
      <c r="DA538" s="21"/>
      <c r="DB538" s="21"/>
      <c r="DC538" s="21"/>
      <c r="DD538" s="21"/>
      <c r="DE538" s="44"/>
      <c r="DF538" s="21"/>
      <c r="DG538" s="44"/>
      <c r="DH538" s="21"/>
      <c r="DI538" s="44"/>
      <c r="DJ538" s="44"/>
      <c r="DK538" s="44"/>
      <c r="DL538" s="44"/>
      <c r="DM538" s="21"/>
      <c r="DN538" s="44"/>
      <c r="DO538" s="44"/>
      <c r="DP538" s="44"/>
      <c r="DQ538" s="44"/>
      <c r="DR538" s="44"/>
      <c r="DS538" s="44"/>
      <c r="DT538" s="44"/>
      <c r="DU538" s="44"/>
      <c r="DV538" s="44"/>
      <c r="DW538" s="44"/>
      <c r="DX538" s="44"/>
      <c r="DY538" s="44"/>
      <c r="DZ538" s="44"/>
      <c r="EA538" s="44"/>
      <c r="EB538" s="21"/>
      <c r="EC538" s="44">
        <v>-388024</v>
      </c>
      <c r="ED538" s="44"/>
      <c r="EE538" s="21">
        <v>-6176</v>
      </c>
      <c r="EF538" s="44"/>
      <c r="EG538" s="21">
        <v>3400</v>
      </c>
      <c r="EH538" s="44"/>
      <c r="EI538" s="21">
        <v>486700</v>
      </c>
      <c r="EJ538" s="44"/>
      <c r="EK538" s="44"/>
      <c r="EL538" s="21"/>
      <c r="EM538" s="44">
        <v>-10000</v>
      </c>
      <c r="EN538" s="44"/>
      <c r="EO538" s="44">
        <v>2534</v>
      </c>
      <c r="EP538" s="21"/>
      <c r="EQ538" s="21"/>
      <c r="ER538" s="21"/>
      <c r="ES538" s="21"/>
      <c r="ET538" s="44"/>
      <c r="EU538" s="21"/>
      <c r="EV538" s="44"/>
      <c r="EW538" s="21"/>
      <c r="EX538" s="44"/>
      <c r="EY538" s="44"/>
      <c r="EZ538" s="21"/>
      <c r="FA538" s="21"/>
      <c r="FB538" s="44"/>
      <c r="FC538" s="44"/>
      <c r="FD538" s="21"/>
      <c r="FE538" s="112"/>
      <c r="FF538" s="44"/>
      <c r="FG538" s="44">
        <v>2865470</v>
      </c>
      <c r="FH538" s="44">
        <v>769945</v>
      </c>
      <c r="FI538" s="44">
        <v>2067836</v>
      </c>
      <c r="FJ538" s="44">
        <v>145519</v>
      </c>
      <c r="FK538" s="44">
        <v>2219380</v>
      </c>
      <c r="FL538" s="44"/>
      <c r="FM538" s="44"/>
      <c r="FN538" s="44"/>
      <c r="FO538" s="44"/>
      <c r="FP538" s="44"/>
      <c r="FQ538" s="44"/>
      <c r="FR538" s="44"/>
      <c r="FS538" s="44"/>
      <c r="FT538" s="44">
        <v>6460</v>
      </c>
      <c r="FU538" s="44"/>
      <c r="FV538" s="21">
        <v>249704</v>
      </c>
      <c r="FW538" s="44"/>
      <c r="FX538" s="44">
        <v>213259</v>
      </c>
      <c r="FY538" s="44">
        <v>67529</v>
      </c>
      <c r="FZ538" s="44">
        <v>41399</v>
      </c>
      <c r="GA538" s="44">
        <v>3705</v>
      </c>
      <c r="GB538" s="44"/>
      <c r="GC538" s="44">
        <v>4134</v>
      </c>
      <c r="GD538" s="44">
        <v>270884</v>
      </c>
      <c r="GE538" s="44">
        <v>146708</v>
      </c>
      <c r="GF538" s="44">
        <v>56585</v>
      </c>
      <c r="GG538" s="44">
        <v>671657</v>
      </c>
      <c r="GH538" s="44">
        <v>94546</v>
      </c>
      <c r="GI538" s="44">
        <v>90210</v>
      </c>
      <c r="GJ538" s="44">
        <v>6416</v>
      </c>
      <c r="GK538" s="44">
        <v>1200411</v>
      </c>
      <c r="GL538" s="44">
        <v>103363</v>
      </c>
      <c r="GM538" s="44">
        <v>149608</v>
      </c>
      <c r="GN538" s="44">
        <v>37874</v>
      </c>
      <c r="GO538" s="44">
        <v>9664</v>
      </c>
      <c r="GP538" s="44"/>
      <c r="GQ538" s="44"/>
      <c r="GR538" s="44">
        <v>59755</v>
      </c>
      <c r="GS538" s="44">
        <v>713965</v>
      </c>
      <c r="GT538" s="44"/>
      <c r="GU538" s="21">
        <v>221884</v>
      </c>
      <c r="GV538" s="44">
        <v>487939</v>
      </c>
      <c r="GW538" s="44">
        <v>3266155</v>
      </c>
      <c r="GX538" s="44"/>
      <c r="GY538" s="44">
        <v>4689943</v>
      </c>
      <c r="GZ538" s="44">
        <v>462456</v>
      </c>
      <c r="HA538" s="44">
        <v>1271451</v>
      </c>
      <c r="HB538" s="44"/>
      <c r="HC538" s="44">
        <v>2956036</v>
      </c>
      <c r="HD538" s="44">
        <v>4689943</v>
      </c>
      <c r="HE538" s="21"/>
      <c r="HF538" s="21">
        <v>1994704</v>
      </c>
      <c r="HG538" s="21"/>
      <c r="HH538" s="21"/>
      <c r="HI538" s="21">
        <v>12650</v>
      </c>
      <c r="HJ538" s="44"/>
      <c r="HK538" s="21">
        <v>462348</v>
      </c>
      <c r="HL538" s="21">
        <v>555944</v>
      </c>
      <c r="HM538" s="21">
        <v>1030942</v>
      </c>
      <c r="HN538" s="21">
        <v>-809058</v>
      </c>
      <c r="HO538" s="21"/>
      <c r="HP538" s="44"/>
      <c r="HQ538" s="47"/>
      <c r="HR538" s="47"/>
      <c r="HS538" s="47"/>
      <c r="HT538" s="47" t="s">
        <v>1759</v>
      </c>
      <c r="HU538" s="47">
        <v>0</v>
      </c>
      <c r="HV538" s="47">
        <v>2044</v>
      </c>
      <c r="HW538" s="47">
        <v>0</v>
      </c>
      <c r="HX538" s="47">
        <v>3776</v>
      </c>
      <c r="HY538" s="47">
        <v>9448</v>
      </c>
      <c r="HZ538" s="47">
        <v>35584</v>
      </c>
      <c r="IA538" s="47">
        <v>0</v>
      </c>
      <c r="IB538" s="47">
        <v>0</v>
      </c>
      <c r="IC538" s="47">
        <v>0</v>
      </c>
      <c r="ID538">
        <v>8209</v>
      </c>
      <c r="IE538" s="47">
        <v>1727</v>
      </c>
      <c r="IF538">
        <v>4648</v>
      </c>
      <c r="IG538" s="47">
        <v>1999</v>
      </c>
      <c r="IH538" s="47">
        <v>10175</v>
      </c>
      <c r="II538">
        <v>1760</v>
      </c>
      <c r="IJ538">
        <v>3310</v>
      </c>
      <c r="IK538">
        <v>148</v>
      </c>
      <c r="IL538">
        <v>6934</v>
      </c>
      <c r="IM538">
        <v>89762</v>
      </c>
      <c r="IN538">
        <v>0</v>
      </c>
      <c r="IO538">
        <v>0</v>
      </c>
      <c r="IP538">
        <v>0</v>
      </c>
      <c r="IQ538">
        <v>0</v>
      </c>
      <c r="IR538">
        <v>0</v>
      </c>
      <c r="IS538">
        <v>0</v>
      </c>
      <c r="IT538">
        <v>0</v>
      </c>
      <c r="IU538">
        <v>116165</v>
      </c>
      <c r="IV538">
        <v>0</v>
      </c>
      <c r="IW538">
        <v>210615</v>
      </c>
      <c r="IX538">
        <v>477277</v>
      </c>
      <c r="IY538">
        <v>834916</v>
      </c>
      <c r="IZ538">
        <v>0</v>
      </c>
      <c r="JA538">
        <v>0</v>
      </c>
      <c r="JB538">
        <v>0</v>
      </c>
      <c r="JC538">
        <v>412672</v>
      </c>
      <c r="JD538">
        <v>62060</v>
      </c>
      <c r="JE538">
        <v>82902</v>
      </c>
      <c r="JF538">
        <v>37101</v>
      </c>
      <c r="JG538">
        <v>199159</v>
      </c>
      <c r="JH538">
        <v>75543</v>
      </c>
      <c r="JI538">
        <v>65550</v>
      </c>
      <c r="JJ538">
        <v>3912</v>
      </c>
      <c r="JK538">
        <v>287598</v>
      </c>
      <c r="JL538">
        <v>2865470</v>
      </c>
      <c r="JM538">
        <v>0</v>
      </c>
      <c r="JN538">
        <v>0</v>
      </c>
      <c r="JO538">
        <v>0</v>
      </c>
      <c r="JP538">
        <v>0</v>
      </c>
      <c r="JQ538">
        <v>0</v>
      </c>
      <c r="JR538">
        <v>0</v>
      </c>
      <c r="JS538">
        <v>0</v>
      </c>
      <c r="JT538"/>
      <c r="JU538"/>
      <c r="JV538"/>
      <c r="JW538"/>
      <c r="JX538"/>
      <c r="JY538">
        <v>8209</v>
      </c>
      <c r="JZ538"/>
      <c r="KA538"/>
      <c r="KB538"/>
      <c r="KC538"/>
      <c r="KD538"/>
      <c r="KE538">
        <v>412672</v>
      </c>
      <c r="KF538">
        <v>52</v>
      </c>
      <c r="KG538">
        <v>67</v>
      </c>
      <c r="KH538">
        <v>39</v>
      </c>
      <c r="KI538">
        <v>31</v>
      </c>
      <c r="KJ538">
        <v>40</v>
      </c>
      <c r="KK538">
        <v>22</v>
      </c>
      <c r="KL538">
        <v>17</v>
      </c>
      <c r="KM538">
        <v>22</v>
      </c>
      <c r="KN538">
        <v>12</v>
      </c>
      <c r="KO538">
        <v>1</v>
      </c>
      <c r="KP538">
        <v>0</v>
      </c>
      <c r="KQ538">
        <v>0</v>
      </c>
      <c r="KR538">
        <v>0</v>
      </c>
      <c r="KS538">
        <v>1</v>
      </c>
      <c r="KT538">
        <v>0</v>
      </c>
      <c r="KU538">
        <v>1</v>
      </c>
      <c r="KV538">
        <v>0</v>
      </c>
      <c r="KW538">
        <v>0</v>
      </c>
      <c r="KX538">
        <v>0</v>
      </c>
      <c r="KY538">
        <v>0</v>
      </c>
      <c r="KZ538">
        <v>0</v>
      </c>
      <c r="LA538">
        <v>0</v>
      </c>
      <c r="LB538">
        <v>0</v>
      </c>
      <c r="LC538">
        <v>0</v>
      </c>
      <c r="LD538">
        <v>1</v>
      </c>
      <c r="LE538">
        <v>0</v>
      </c>
      <c r="LF538">
        <v>0</v>
      </c>
      <c r="LG538">
        <v>0</v>
      </c>
      <c r="LH538">
        <v>0</v>
      </c>
    </row>
    <row r="539" spans="1:320" s="34" customFormat="1" ht="15" customHeight="1" x14ac:dyDescent="0.25">
      <c r="A539" s="45">
        <v>206231091</v>
      </c>
      <c r="B539" s="45" t="s">
        <v>4676</v>
      </c>
      <c r="C539" s="46">
        <v>45292</v>
      </c>
      <c r="D539" s="46">
        <v>45657</v>
      </c>
      <c r="E539" s="47">
        <v>366</v>
      </c>
      <c r="F539" s="45" t="s">
        <v>883</v>
      </c>
      <c r="G539" s="45" t="s">
        <v>884</v>
      </c>
      <c r="H539" s="45" t="s">
        <v>4652</v>
      </c>
      <c r="I539" s="45" t="s">
        <v>886</v>
      </c>
      <c r="J539" s="45" t="s">
        <v>887</v>
      </c>
      <c r="K539" s="45" t="s">
        <v>957</v>
      </c>
      <c r="L539" s="45" t="s">
        <v>4653</v>
      </c>
      <c r="M539" s="45" t="s">
        <v>4677</v>
      </c>
      <c r="N539" s="45" t="s">
        <v>4678</v>
      </c>
      <c r="O539" s="45" t="s">
        <v>4656</v>
      </c>
      <c r="P539" s="45" t="s">
        <v>4679</v>
      </c>
      <c r="Q539" s="45" t="s">
        <v>4680</v>
      </c>
      <c r="R539" t="s">
        <v>4681</v>
      </c>
      <c r="S539" s="45" t="s">
        <v>893</v>
      </c>
      <c r="T539" t="s">
        <v>2210</v>
      </c>
      <c r="U539" s="47">
        <v>54</v>
      </c>
      <c r="V539" s="47">
        <v>54</v>
      </c>
      <c r="W539" s="47" t="s">
        <v>1728</v>
      </c>
      <c r="X539" s="47">
        <v>19764</v>
      </c>
      <c r="Y539" s="47">
        <v>17037</v>
      </c>
      <c r="Z539" s="48">
        <v>198.43</v>
      </c>
      <c r="AA539" s="44">
        <v>148</v>
      </c>
      <c r="AB539" s="44">
        <v>145</v>
      </c>
      <c r="AC539" s="44">
        <v>2562</v>
      </c>
      <c r="AD539" s="44">
        <v>739</v>
      </c>
      <c r="AE539" s="44">
        <v>421</v>
      </c>
      <c r="AF539" s="44">
        <v>12386</v>
      </c>
      <c r="AG539" s="44"/>
      <c r="AH539" s="47">
        <v>63</v>
      </c>
      <c r="AI539" s="47">
        <v>748</v>
      </c>
      <c r="AJ539">
        <v>118</v>
      </c>
      <c r="AK539" t="s">
        <v>895</v>
      </c>
      <c r="AL539">
        <v>17037</v>
      </c>
      <c r="AM539"/>
      <c r="AN539"/>
      <c r="AO539"/>
      <c r="AP539"/>
      <c r="AQ539"/>
      <c r="AR539" s="44"/>
      <c r="AS539" s="44"/>
      <c r="AT539" s="44"/>
      <c r="AU539" s="44">
        <v>5954044</v>
      </c>
      <c r="AV539" s="44">
        <v>2676520</v>
      </c>
      <c r="AW539" s="44">
        <v>420890</v>
      </c>
      <c r="AX539" s="44">
        <v>1103</v>
      </c>
      <c r="AY539" s="44">
        <v>8210777</v>
      </c>
      <c r="AZ539" s="21">
        <v>8102499</v>
      </c>
      <c r="BA539" s="21">
        <v>108278</v>
      </c>
      <c r="BB539" s="44">
        <v>32</v>
      </c>
      <c r="BC539" s="44">
        <v>-24459</v>
      </c>
      <c r="BD539" s="44"/>
      <c r="BE539" s="44">
        <v>132769</v>
      </c>
      <c r="BF539" s="44">
        <v>884820</v>
      </c>
      <c r="BG539" s="44">
        <v>258320</v>
      </c>
      <c r="BH539" s="44">
        <v>166124</v>
      </c>
      <c r="BI539" s="21">
        <v>4343525</v>
      </c>
      <c r="BJ539" s="21"/>
      <c r="BK539" s="21">
        <v>23875</v>
      </c>
      <c r="BL539" s="21">
        <v>236670</v>
      </c>
      <c r="BM539" s="21">
        <v>40710</v>
      </c>
      <c r="BN539" s="21">
        <v>5954044</v>
      </c>
      <c r="BO539" s="21"/>
      <c r="BP539" s="21"/>
      <c r="BQ539" s="44"/>
      <c r="BR539" s="21"/>
      <c r="BS539" s="44"/>
      <c r="BT539" s="21"/>
      <c r="BU539" s="44"/>
      <c r="BV539" s="21"/>
      <c r="BW539" s="44">
        <v>1136689</v>
      </c>
      <c r="BX539" s="21"/>
      <c r="BY539" s="21">
        <v>377526</v>
      </c>
      <c r="BZ539" s="21"/>
      <c r="CA539" s="44">
        <v>8742</v>
      </c>
      <c r="CB539" s="44"/>
      <c r="CC539" s="44">
        <v>1123302</v>
      </c>
      <c r="CD539" s="44"/>
      <c r="CE539" s="44"/>
      <c r="CF539" s="44"/>
      <c r="CG539" s="44">
        <v>29949</v>
      </c>
      <c r="CH539" s="44"/>
      <c r="CI539" s="21"/>
      <c r="CJ539" s="44"/>
      <c r="CK539" s="21">
        <v>312</v>
      </c>
      <c r="CL539" s="44"/>
      <c r="CM539" s="44">
        <v>304755</v>
      </c>
      <c r="CN539" s="44">
        <v>0</v>
      </c>
      <c r="CO539" s="44">
        <v>1010835</v>
      </c>
      <c r="CP539" s="44">
        <v>0</v>
      </c>
      <c r="CQ539" s="21">
        <v>618705</v>
      </c>
      <c r="CR539" s="44">
        <v>99540</v>
      </c>
      <c r="CS539" s="44">
        <v>445787</v>
      </c>
      <c r="CT539" s="44">
        <v>152048</v>
      </c>
      <c r="CU539" s="44"/>
      <c r="CV539" s="44">
        <v>44850</v>
      </c>
      <c r="CW539" s="21"/>
      <c r="CX539" s="21"/>
      <c r="CY539" s="21"/>
      <c r="CZ539" s="21"/>
      <c r="DA539" s="21"/>
      <c r="DB539" s="21"/>
      <c r="DC539" s="21"/>
      <c r="DD539" s="21"/>
      <c r="DE539" s="44"/>
      <c r="DF539" s="21"/>
      <c r="DG539" s="44"/>
      <c r="DH539" s="21"/>
      <c r="DI539" s="44"/>
      <c r="DJ539" s="44"/>
      <c r="DK539" s="44"/>
      <c r="DL539" s="44"/>
      <c r="DM539" s="21"/>
      <c r="DN539" s="44"/>
      <c r="DO539" s="44">
        <v>-211</v>
      </c>
      <c r="DP539" s="44"/>
      <c r="DQ539" s="44"/>
      <c r="DR539" s="44"/>
      <c r="DS539" s="44"/>
      <c r="DT539" s="44"/>
      <c r="DU539" s="44"/>
      <c r="DV539" s="44"/>
      <c r="DW539" s="44"/>
      <c r="DX539" s="44"/>
      <c r="DY539" s="44"/>
      <c r="DZ539" s="44"/>
      <c r="EA539" s="44"/>
      <c r="EB539" s="21"/>
      <c r="EC539" s="44">
        <v>-186313</v>
      </c>
      <c r="ED539" s="44">
        <v>-29</v>
      </c>
      <c r="EE539" s="21">
        <v>60950</v>
      </c>
      <c r="EF539" s="44"/>
      <c r="EG539" s="21">
        <v>-11031</v>
      </c>
      <c r="EH539" s="44"/>
      <c r="EI539" s="21">
        <v>551792</v>
      </c>
      <c r="EJ539" s="44"/>
      <c r="EK539" s="44"/>
      <c r="EL539" s="21"/>
      <c r="EM539" s="44">
        <v>3404</v>
      </c>
      <c r="EN539" s="44"/>
      <c r="EO539" s="44">
        <v>2328</v>
      </c>
      <c r="EP539" s="21"/>
      <c r="EQ539" s="21"/>
      <c r="ER539" s="21"/>
      <c r="ES539" s="21"/>
      <c r="ET539" s="44"/>
      <c r="EU539" s="21"/>
      <c r="EV539" s="44"/>
      <c r="EW539" s="21"/>
      <c r="EX539" s="44"/>
      <c r="EY539" s="44"/>
      <c r="EZ539" s="21"/>
      <c r="FA539" s="21"/>
      <c r="FB539" s="44"/>
      <c r="FC539" s="44"/>
      <c r="FD539" s="21"/>
      <c r="FE539" s="112"/>
      <c r="FF539" s="44"/>
      <c r="FG539" s="44">
        <v>3559762</v>
      </c>
      <c r="FH539" s="44">
        <v>1011046</v>
      </c>
      <c r="FI539" s="44">
        <v>3531691</v>
      </c>
      <c r="FJ539" s="44">
        <v>234584</v>
      </c>
      <c r="FK539" s="44">
        <v>3010499</v>
      </c>
      <c r="FL539" s="44"/>
      <c r="FM539" s="44"/>
      <c r="FN539" s="44"/>
      <c r="FO539" s="44"/>
      <c r="FP539" s="44"/>
      <c r="FQ539" s="44"/>
      <c r="FR539" s="44"/>
      <c r="FS539" s="44"/>
      <c r="FT539" s="44">
        <v>22002</v>
      </c>
      <c r="FU539" s="44">
        <v>8024</v>
      </c>
      <c r="FV539" s="21">
        <v>433344</v>
      </c>
      <c r="FW539" s="44"/>
      <c r="FX539" s="44">
        <v>318177</v>
      </c>
      <c r="FY539" s="44">
        <v>38149</v>
      </c>
      <c r="FZ539" s="44">
        <v>68648</v>
      </c>
      <c r="GA539" s="44">
        <v>11315</v>
      </c>
      <c r="GB539" s="44"/>
      <c r="GC539" s="44">
        <v>11125</v>
      </c>
      <c r="GD539" s="44">
        <v>369036</v>
      </c>
      <c r="GE539" s="44">
        <v>206105</v>
      </c>
      <c r="GF539" s="44">
        <v>66690</v>
      </c>
      <c r="GG539" s="44">
        <v>803852</v>
      </c>
      <c r="GH539" s="44">
        <v>203610</v>
      </c>
      <c r="GI539" s="44">
        <v>287448</v>
      </c>
      <c r="GJ539" s="44">
        <v>42703</v>
      </c>
      <c r="GK539" s="44">
        <v>1511227</v>
      </c>
      <c r="GL539" s="44">
        <v>143283</v>
      </c>
      <c r="GM539" s="44">
        <v>357130</v>
      </c>
      <c r="GN539" s="44">
        <v>42986</v>
      </c>
      <c r="GO539" s="44">
        <v>8025</v>
      </c>
      <c r="GP539" s="44"/>
      <c r="GQ539" s="44">
        <v>9</v>
      </c>
      <c r="GR539" s="44">
        <v>139112</v>
      </c>
      <c r="GS539" s="44">
        <v>1099174</v>
      </c>
      <c r="GT539" s="44"/>
      <c r="GU539" s="21">
        <v>915690</v>
      </c>
      <c r="GV539" s="44"/>
      <c r="GW539" s="44">
        <v>6778241</v>
      </c>
      <c r="GX539" s="44"/>
      <c r="GY539" s="44">
        <v>8793105</v>
      </c>
      <c r="GZ539" s="44">
        <v>734012</v>
      </c>
      <c r="HA539" s="44">
        <v>3790310</v>
      </c>
      <c r="HB539" s="44"/>
      <c r="HC539" s="44">
        <v>4268783</v>
      </c>
      <c r="HD539" s="44">
        <v>8793105</v>
      </c>
      <c r="HE539" s="21"/>
      <c r="HF539" s="21">
        <v>2987931</v>
      </c>
      <c r="HG539" s="21"/>
      <c r="HH539" s="21"/>
      <c r="HI539" s="21">
        <v>160648</v>
      </c>
      <c r="HJ539" s="44"/>
      <c r="HK539" s="21">
        <v>445046</v>
      </c>
      <c r="HL539" s="21">
        <v>1113382</v>
      </c>
      <c r="HM539" s="21">
        <v>1719076</v>
      </c>
      <c r="HN539" s="21">
        <v>-803386</v>
      </c>
      <c r="HO539" s="21"/>
      <c r="HP539" s="44"/>
      <c r="HQ539" s="47"/>
      <c r="HR539" s="47"/>
      <c r="HS539" s="47"/>
      <c r="HT539" s="47" t="s">
        <v>1759</v>
      </c>
      <c r="HU539" s="47">
        <v>0</v>
      </c>
      <c r="HV539" s="47">
        <v>1777</v>
      </c>
      <c r="HW539" s="47">
        <v>0</v>
      </c>
      <c r="HX539" s="47">
        <v>163</v>
      </c>
      <c r="HY539" s="47">
        <v>14299</v>
      </c>
      <c r="HZ539" s="47">
        <v>34606</v>
      </c>
      <c r="IA539" s="47">
        <v>0</v>
      </c>
      <c r="IB539" s="47">
        <v>0</v>
      </c>
      <c r="IC539" s="47">
        <v>1885</v>
      </c>
      <c r="ID539">
        <v>10934</v>
      </c>
      <c r="IE539" s="47">
        <v>3198</v>
      </c>
      <c r="IF539">
        <v>6187</v>
      </c>
      <c r="IG539" s="47">
        <v>1901</v>
      </c>
      <c r="IH539" s="47">
        <v>11690</v>
      </c>
      <c r="II539">
        <v>5111</v>
      </c>
      <c r="IJ539">
        <v>8910</v>
      </c>
      <c r="IK539">
        <v>666</v>
      </c>
      <c r="IL539">
        <v>7083</v>
      </c>
      <c r="IM539">
        <v>108410</v>
      </c>
      <c r="IN539">
        <v>0</v>
      </c>
      <c r="IO539">
        <v>0</v>
      </c>
      <c r="IP539">
        <v>2876</v>
      </c>
      <c r="IQ539">
        <v>8659</v>
      </c>
      <c r="IR539">
        <v>0</v>
      </c>
      <c r="IS539">
        <v>0</v>
      </c>
      <c r="IT539">
        <v>11535</v>
      </c>
      <c r="IU539">
        <v>134885</v>
      </c>
      <c r="IV539">
        <v>0</v>
      </c>
      <c r="IW539">
        <v>8537</v>
      </c>
      <c r="IX539">
        <v>742047</v>
      </c>
      <c r="IY539">
        <v>857635</v>
      </c>
      <c r="IZ539">
        <v>0</v>
      </c>
      <c r="JA539">
        <v>0</v>
      </c>
      <c r="JB539">
        <v>47377</v>
      </c>
      <c r="JC539">
        <v>559552</v>
      </c>
      <c r="JD539">
        <v>80297</v>
      </c>
      <c r="JE539">
        <v>122666</v>
      </c>
      <c r="JF539">
        <v>38648</v>
      </c>
      <c r="JG539">
        <v>302348</v>
      </c>
      <c r="JH539">
        <v>158763</v>
      </c>
      <c r="JI539">
        <v>223565</v>
      </c>
      <c r="JJ539">
        <v>33057</v>
      </c>
      <c r="JK539">
        <v>250385</v>
      </c>
      <c r="JL539">
        <v>3559762</v>
      </c>
      <c r="JM539">
        <v>0</v>
      </c>
      <c r="JN539">
        <v>0</v>
      </c>
      <c r="JO539">
        <v>165664</v>
      </c>
      <c r="JP539">
        <v>303750</v>
      </c>
      <c r="JQ539">
        <v>0</v>
      </c>
      <c r="JR539">
        <v>0</v>
      </c>
      <c r="JS539">
        <v>469414</v>
      </c>
      <c r="JT539"/>
      <c r="JU539"/>
      <c r="JV539"/>
      <c r="JW539"/>
      <c r="JX539"/>
      <c r="JY539">
        <v>10934</v>
      </c>
      <c r="JZ539"/>
      <c r="KA539"/>
      <c r="KB539"/>
      <c r="KC539"/>
      <c r="KD539"/>
      <c r="KE539">
        <v>559552</v>
      </c>
      <c r="KF539">
        <v>72</v>
      </c>
      <c r="KG539">
        <v>124</v>
      </c>
      <c r="KH539">
        <v>40</v>
      </c>
      <c r="KI539">
        <v>43</v>
      </c>
      <c r="KJ539">
        <v>74</v>
      </c>
      <c r="KK539">
        <v>23</v>
      </c>
      <c r="KL539">
        <v>24</v>
      </c>
      <c r="KM539">
        <v>44</v>
      </c>
      <c r="KN539">
        <v>16</v>
      </c>
      <c r="KO539">
        <v>1</v>
      </c>
      <c r="KP539">
        <v>0</v>
      </c>
      <c r="KQ539">
        <v>0</v>
      </c>
      <c r="KR539">
        <v>1</v>
      </c>
      <c r="KS539">
        <v>0</v>
      </c>
      <c r="KT539">
        <v>0</v>
      </c>
      <c r="KU539">
        <v>1</v>
      </c>
      <c r="KV539">
        <v>0</v>
      </c>
      <c r="KW539">
        <v>0</v>
      </c>
      <c r="KX539">
        <v>0</v>
      </c>
      <c r="KY539">
        <v>0</v>
      </c>
      <c r="KZ539">
        <v>0</v>
      </c>
      <c r="LA539">
        <v>0</v>
      </c>
      <c r="LB539">
        <v>0</v>
      </c>
      <c r="LC539">
        <v>0</v>
      </c>
      <c r="LD539">
        <v>1</v>
      </c>
      <c r="LE539">
        <v>0</v>
      </c>
      <c r="LF539">
        <v>0</v>
      </c>
      <c r="LG539">
        <v>0</v>
      </c>
      <c r="LH539">
        <v>0</v>
      </c>
    </row>
    <row r="540" spans="1:320" s="34" customFormat="1" ht="15" customHeight="1" x14ac:dyDescent="0.25">
      <c r="A540" s="45">
        <v>206240893</v>
      </c>
      <c r="B540" s="45" t="s">
        <v>1320</v>
      </c>
      <c r="C540" s="46">
        <v>45078</v>
      </c>
      <c r="D540" s="46">
        <v>45443</v>
      </c>
      <c r="E540" s="47">
        <v>366</v>
      </c>
      <c r="F540" s="45" t="s">
        <v>883</v>
      </c>
      <c r="G540" s="45" t="s">
        <v>884</v>
      </c>
      <c r="H540" s="45" t="s">
        <v>1321</v>
      </c>
      <c r="I540" s="45" t="s">
        <v>886</v>
      </c>
      <c r="J540" s="45" t="s">
        <v>331</v>
      </c>
      <c r="K540" s="45" t="s">
        <v>1322</v>
      </c>
      <c r="L540" s="45" t="s">
        <v>4682</v>
      </c>
      <c r="M540" s="45" t="s">
        <v>1323</v>
      </c>
      <c r="N540" s="45" t="s">
        <v>1324</v>
      </c>
      <c r="O540" s="45" t="s">
        <v>1325</v>
      </c>
      <c r="P540" s="45" t="s">
        <v>4683</v>
      </c>
      <c r="Q540" s="45" t="s">
        <v>1326</v>
      </c>
      <c r="R540" t="s">
        <v>1327</v>
      </c>
      <c r="S540" s="45" t="s">
        <v>884</v>
      </c>
      <c r="T540"/>
      <c r="U540" s="47">
        <v>33</v>
      </c>
      <c r="V540" s="47">
        <v>33</v>
      </c>
      <c r="W540" s="47" t="s">
        <v>1728</v>
      </c>
      <c r="X540" s="47">
        <v>12078</v>
      </c>
      <c r="Y540" s="47">
        <v>11882</v>
      </c>
      <c r="Z540" s="48">
        <v>98.38</v>
      </c>
      <c r="AA540" s="44">
        <v>4</v>
      </c>
      <c r="AB540" s="44">
        <v>4</v>
      </c>
      <c r="AC540" s="44"/>
      <c r="AD540" s="44"/>
      <c r="AE540" s="44"/>
      <c r="AF540" s="44">
        <v>11751</v>
      </c>
      <c r="AG540" s="44"/>
      <c r="AH540" s="47"/>
      <c r="AI540" s="47">
        <v>131</v>
      </c>
      <c r="AJ540"/>
      <c r="AK540" t="s">
        <v>895</v>
      </c>
      <c r="AL540">
        <v>11882</v>
      </c>
      <c r="AM540"/>
      <c r="AN540"/>
      <c r="AO540"/>
      <c r="AP540"/>
      <c r="AQ540"/>
      <c r="AR540" s="44"/>
      <c r="AS540" s="44"/>
      <c r="AT540" s="44"/>
      <c r="AU540" s="44">
        <v>3505266</v>
      </c>
      <c r="AV540" s="44"/>
      <c r="AW540" s="44">
        <v>-378165</v>
      </c>
      <c r="AX540" s="44">
        <v>269371</v>
      </c>
      <c r="AY540" s="44">
        <v>4152802</v>
      </c>
      <c r="AZ540" s="21">
        <v>4387836</v>
      </c>
      <c r="BA540" s="21">
        <v>-235034</v>
      </c>
      <c r="BB540" s="44">
        <v>-62159</v>
      </c>
      <c r="BC540" s="44"/>
      <c r="BD540" s="44"/>
      <c r="BE540" s="44">
        <v>-297193</v>
      </c>
      <c r="BF540" s="44"/>
      <c r="BG540" s="44"/>
      <c r="BH540" s="44"/>
      <c r="BI540" s="21">
        <v>3411667</v>
      </c>
      <c r="BJ540" s="21"/>
      <c r="BK540" s="21"/>
      <c r="BL540" s="21">
        <v>93599</v>
      </c>
      <c r="BM540" s="21"/>
      <c r="BN540" s="21">
        <v>3505266</v>
      </c>
      <c r="BO540" s="21"/>
      <c r="BP540" s="21"/>
      <c r="BQ540" s="44"/>
      <c r="BR540" s="21"/>
      <c r="BS540" s="44"/>
      <c r="BT540" s="21"/>
      <c r="BU540" s="44"/>
      <c r="BV540" s="21"/>
      <c r="BW540" s="44"/>
      <c r="BX540" s="21"/>
      <c r="BY540" s="21"/>
      <c r="BZ540" s="21"/>
      <c r="CA540" s="44"/>
      <c r="CB540" s="44"/>
      <c r="CC540" s="44"/>
      <c r="CD540" s="44"/>
      <c r="CE540" s="44"/>
      <c r="CF540" s="44"/>
      <c r="CG540" s="44"/>
      <c r="CH540" s="44"/>
      <c r="CI540" s="21"/>
      <c r="CJ540" s="44"/>
      <c r="CK540" s="21"/>
      <c r="CL540" s="44"/>
      <c r="CM540" s="44">
        <v>0</v>
      </c>
      <c r="CN540" s="44">
        <v>0</v>
      </c>
      <c r="CO540" s="44">
        <v>0</v>
      </c>
      <c r="CP540" s="44">
        <v>0</v>
      </c>
      <c r="CQ540" s="21">
        <v>0</v>
      </c>
      <c r="CR540" s="44">
        <v>0</v>
      </c>
      <c r="CS540" s="44">
        <v>0</v>
      </c>
      <c r="CT540" s="44">
        <v>0</v>
      </c>
      <c r="CU540" s="44"/>
      <c r="CV540" s="44">
        <v>0</v>
      </c>
      <c r="CW540" s="21"/>
      <c r="CX540" s="21"/>
      <c r="CY540" s="21"/>
      <c r="CZ540" s="21"/>
      <c r="DA540" s="21"/>
      <c r="DB540" s="21"/>
      <c r="DC540" s="21"/>
      <c r="DD540" s="21"/>
      <c r="DE540" s="44"/>
      <c r="DF540" s="21"/>
      <c r="DG540" s="44"/>
      <c r="DH540" s="21"/>
      <c r="DI540" s="44"/>
      <c r="DJ540" s="44"/>
      <c r="DK540" s="44"/>
      <c r="DL540" s="44"/>
      <c r="DM540" s="21"/>
      <c r="DN540" s="44"/>
      <c r="DO540" s="44"/>
      <c r="DP540" s="44"/>
      <c r="DQ540" s="44"/>
      <c r="DR540" s="44"/>
      <c r="DS540" s="44"/>
      <c r="DT540" s="44"/>
      <c r="DU540" s="44"/>
      <c r="DV540" s="44"/>
      <c r="DW540" s="44"/>
      <c r="DX540" s="44"/>
      <c r="DY540" s="44"/>
      <c r="DZ540" s="44"/>
      <c r="EA540" s="44"/>
      <c r="EB540" s="21"/>
      <c r="EC540" s="44"/>
      <c r="ED540" s="44"/>
      <c r="EE540" s="21"/>
      <c r="EF540" s="44"/>
      <c r="EG540" s="21"/>
      <c r="EH540" s="44"/>
      <c r="EI540" s="21">
        <v>-378165</v>
      </c>
      <c r="EJ540" s="44"/>
      <c r="EK540" s="44"/>
      <c r="EL540" s="21"/>
      <c r="EM540" s="44"/>
      <c r="EN540" s="44"/>
      <c r="EO540" s="44"/>
      <c r="EP540" s="21"/>
      <c r="EQ540" s="21"/>
      <c r="ER540" s="21"/>
      <c r="ES540" s="21"/>
      <c r="ET540" s="44"/>
      <c r="EU540" s="21"/>
      <c r="EV540" s="44"/>
      <c r="EW540" s="21"/>
      <c r="EX540" s="44"/>
      <c r="EY540" s="44"/>
      <c r="EZ540" s="21"/>
      <c r="FA540" s="21"/>
      <c r="FB540" s="44"/>
      <c r="FC540" s="44"/>
      <c r="FD540" s="21"/>
      <c r="FE540" s="112"/>
      <c r="FF540" s="44"/>
      <c r="FG540" s="44">
        <v>2474683</v>
      </c>
      <c r="FH540" s="44">
        <v>761914</v>
      </c>
      <c r="FI540" s="44">
        <v>1151239</v>
      </c>
      <c r="FJ540" s="44">
        <v>75732</v>
      </c>
      <c r="FK540" s="44">
        <v>2139807</v>
      </c>
      <c r="FL540" s="44"/>
      <c r="FM540" s="44"/>
      <c r="FN540" s="44"/>
      <c r="FO540" s="44"/>
      <c r="FP540" s="44"/>
      <c r="FQ540" s="44"/>
      <c r="FR540" s="44"/>
      <c r="FS540" s="44"/>
      <c r="FT540" s="44">
        <v>10563</v>
      </c>
      <c r="FU540" s="44"/>
      <c r="FV540" s="21"/>
      <c r="FW540" s="44"/>
      <c r="FX540" s="44"/>
      <c r="FY540" s="44"/>
      <c r="FZ540" s="44">
        <v>15797</v>
      </c>
      <c r="GA540" s="44"/>
      <c r="GB540" s="44"/>
      <c r="GC540" s="44"/>
      <c r="GD540" s="44">
        <v>258476</v>
      </c>
      <c r="GE540" s="44">
        <v>171380</v>
      </c>
      <c r="GF540" s="44">
        <v>81325</v>
      </c>
      <c r="GG540" s="44">
        <v>588621</v>
      </c>
      <c r="GH540" s="44">
        <v>50875</v>
      </c>
      <c r="GI540" s="44">
        <v>235631</v>
      </c>
      <c r="GJ540" s="44">
        <v>40784</v>
      </c>
      <c r="GK540" s="44">
        <v>740000</v>
      </c>
      <c r="GL540" s="44">
        <v>43647</v>
      </c>
      <c r="GM540" s="44"/>
      <c r="GN540" s="44">
        <v>2492</v>
      </c>
      <c r="GO540" s="44">
        <v>8438</v>
      </c>
      <c r="GP540" s="44"/>
      <c r="GQ540" s="44"/>
      <c r="GR540" s="44"/>
      <c r="GS540" s="44">
        <v>1548366</v>
      </c>
      <c r="GT540" s="44"/>
      <c r="GU540" s="21">
        <v>1139812</v>
      </c>
      <c r="GV540" s="44">
        <v>16872</v>
      </c>
      <c r="GW540" s="44"/>
      <c r="GX540" s="44"/>
      <c r="GY540" s="44">
        <v>2705050</v>
      </c>
      <c r="GZ540" s="44">
        <v>478577</v>
      </c>
      <c r="HA540" s="44"/>
      <c r="HB540" s="44">
        <v>8261</v>
      </c>
      <c r="HC540" s="44">
        <v>2218212</v>
      </c>
      <c r="HD540" s="44">
        <v>2705050</v>
      </c>
      <c r="HE540" s="21">
        <v>103222</v>
      </c>
      <c r="HF540" s="21"/>
      <c r="HG540" s="21"/>
      <c r="HH540" s="21"/>
      <c r="HI540" s="21">
        <v>52515</v>
      </c>
      <c r="HJ540" s="44">
        <v>2376650</v>
      </c>
      <c r="HK540" s="21"/>
      <c r="HL540" s="21">
        <v>514274</v>
      </c>
      <c r="HM540" s="21">
        <v>2943439</v>
      </c>
      <c r="HN540" s="21">
        <v>-1803627</v>
      </c>
      <c r="HO540" s="21"/>
      <c r="HP540" s="44"/>
      <c r="HQ540" s="47"/>
      <c r="HR540" s="47">
        <v>8261</v>
      </c>
      <c r="HS540" s="47"/>
      <c r="HT540" s="47" t="s">
        <v>4684</v>
      </c>
      <c r="HU540" s="47">
        <v>942796.69</v>
      </c>
      <c r="HV540" s="47">
        <v>1995</v>
      </c>
      <c r="HW540" s="47">
        <v>0</v>
      </c>
      <c r="HX540" s="47">
        <v>3408</v>
      </c>
      <c r="HY540" s="47">
        <v>11015</v>
      </c>
      <c r="HZ540" s="47">
        <v>36503</v>
      </c>
      <c r="IA540" s="47">
        <v>0</v>
      </c>
      <c r="IB540" s="47">
        <v>0</v>
      </c>
      <c r="IC540" s="47">
        <v>0</v>
      </c>
      <c r="ID540"/>
      <c r="IE540" s="47">
        <v>2296</v>
      </c>
      <c r="IF540">
        <v>5466</v>
      </c>
      <c r="IG540" s="47">
        <v>2969</v>
      </c>
      <c r="IH540" s="47">
        <v>14901</v>
      </c>
      <c r="II540">
        <v>1625</v>
      </c>
      <c r="IJ540">
        <v>9182</v>
      </c>
      <c r="IK540">
        <v>532</v>
      </c>
      <c r="IL540">
        <v>5668</v>
      </c>
      <c r="IM540">
        <v>95560</v>
      </c>
      <c r="IN540">
        <v>0</v>
      </c>
      <c r="IO540">
        <v>0</v>
      </c>
      <c r="IP540">
        <v>0</v>
      </c>
      <c r="IQ540">
        <v>0</v>
      </c>
      <c r="IR540">
        <v>0</v>
      </c>
      <c r="IS540">
        <v>0</v>
      </c>
      <c r="IT540">
        <v>0</v>
      </c>
      <c r="IU540">
        <v>115732</v>
      </c>
      <c r="IV540">
        <v>0</v>
      </c>
      <c r="IW540">
        <v>140617</v>
      </c>
      <c r="IX540">
        <v>423026</v>
      </c>
      <c r="IY540">
        <v>790723</v>
      </c>
      <c r="IZ540">
        <v>0</v>
      </c>
      <c r="JA540">
        <v>0</v>
      </c>
      <c r="JB540">
        <v>0</v>
      </c>
      <c r="JC540"/>
      <c r="JD540">
        <v>84873</v>
      </c>
      <c r="JE540">
        <v>106922</v>
      </c>
      <c r="JF540">
        <v>60743</v>
      </c>
      <c r="JG540">
        <v>313652</v>
      </c>
      <c r="JH540">
        <v>36337</v>
      </c>
      <c r="JI540">
        <v>175298</v>
      </c>
      <c r="JJ540">
        <v>24206</v>
      </c>
      <c r="JK540">
        <v>202554</v>
      </c>
      <c r="JL540">
        <v>2474683</v>
      </c>
      <c r="JM540">
        <v>0</v>
      </c>
      <c r="JN540">
        <v>0</v>
      </c>
      <c r="JO540">
        <v>0</v>
      </c>
      <c r="JP540">
        <v>0</v>
      </c>
      <c r="JQ540">
        <v>0</v>
      </c>
      <c r="JR540">
        <v>0</v>
      </c>
      <c r="JS540">
        <v>0</v>
      </c>
      <c r="JT540"/>
      <c r="JU540"/>
      <c r="JV540"/>
      <c r="JW540"/>
      <c r="JX540"/>
      <c r="JY540"/>
      <c r="JZ540"/>
      <c r="KA540"/>
      <c r="KB540"/>
      <c r="KC540"/>
      <c r="KD540"/>
      <c r="KE540"/>
      <c r="KF540">
        <v>68</v>
      </c>
      <c r="KG540">
        <v>103</v>
      </c>
      <c r="KH540">
        <v>55</v>
      </c>
      <c r="KI540">
        <v>35</v>
      </c>
      <c r="KJ540">
        <v>58</v>
      </c>
      <c r="KK540">
        <v>29</v>
      </c>
      <c r="KL540">
        <v>23</v>
      </c>
      <c r="KM540">
        <v>38</v>
      </c>
      <c r="KN540">
        <v>19</v>
      </c>
      <c r="KO540">
        <v>0</v>
      </c>
      <c r="KP540">
        <v>1</v>
      </c>
      <c r="KQ540">
        <v>0</v>
      </c>
      <c r="KR540">
        <v>1</v>
      </c>
      <c r="KS540">
        <v>0</v>
      </c>
      <c r="KT540">
        <v>0</v>
      </c>
      <c r="KU540">
        <v>1</v>
      </c>
      <c r="KV540">
        <v>0</v>
      </c>
      <c r="KW540">
        <v>0</v>
      </c>
      <c r="KX540">
        <v>0</v>
      </c>
      <c r="KY540">
        <v>0</v>
      </c>
      <c r="KZ540">
        <v>0</v>
      </c>
      <c r="LA540">
        <v>0</v>
      </c>
      <c r="LB540">
        <v>0</v>
      </c>
      <c r="LC540">
        <v>0</v>
      </c>
      <c r="LD540">
        <v>1</v>
      </c>
      <c r="LE540">
        <v>0</v>
      </c>
      <c r="LF540">
        <v>0</v>
      </c>
      <c r="LG540">
        <v>0</v>
      </c>
      <c r="LH540">
        <v>0</v>
      </c>
    </row>
    <row r="541" spans="1:320" s="34" customFormat="1" ht="15" customHeight="1" x14ac:dyDescent="0.25">
      <c r="A541" s="45">
        <v>206240909</v>
      </c>
      <c r="B541" s="45" t="s">
        <v>4685</v>
      </c>
      <c r="C541" s="46">
        <v>45292</v>
      </c>
      <c r="D541" s="46">
        <v>45657</v>
      </c>
      <c r="E541" s="47">
        <v>366</v>
      </c>
      <c r="F541" s="45" t="s">
        <v>883</v>
      </c>
      <c r="G541" s="45" t="s">
        <v>884</v>
      </c>
      <c r="H541" s="45" t="s">
        <v>1321</v>
      </c>
      <c r="I541" s="45" t="s">
        <v>886</v>
      </c>
      <c r="J541" s="45" t="s">
        <v>887</v>
      </c>
      <c r="K541" s="45" t="s">
        <v>1322</v>
      </c>
      <c r="L541" s="45" t="s">
        <v>4682</v>
      </c>
      <c r="M541" s="45" t="s">
        <v>4686</v>
      </c>
      <c r="N541" s="45" t="s">
        <v>4687</v>
      </c>
      <c r="O541" s="45" t="s">
        <v>4688</v>
      </c>
      <c r="P541" s="45" t="s">
        <v>4689</v>
      </c>
      <c r="Q541" s="45" t="s">
        <v>4690</v>
      </c>
      <c r="R541" t="s">
        <v>4691</v>
      </c>
      <c r="S541" s="45" t="s">
        <v>893</v>
      </c>
      <c r="T541"/>
      <c r="U541" s="47">
        <v>121</v>
      </c>
      <c r="V541" s="47">
        <v>121</v>
      </c>
      <c r="W541" s="47" t="s">
        <v>913</v>
      </c>
      <c r="X541" s="47">
        <v>44286</v>
      </c>
      <c r="Y541" s="47">
        <v>41108</v>
      </c>
      <c r="Z541" s="48">
        <v>208.43</v>
      </c>
      <c r="AA541" s="44">
        <v>469</v>
      </c>
      <c r="AB541" s="44">
        <v>469</v>
      </c>
      <c r="AC541" s="44">
        <v>3429</v>
      </c>
      <c r="AD541" s="44">
        <v>1596</v>
      </c>
      <c r="AE541" s="44">
        <v>29401</v>
      </c>
      <c r="AF541" s="44">
        <v>1216</v>
      </c>
      <c r="AG541" s="44"/>
      <c r="AH541" s="47">
        <v>167</v>
      </c>
      <c r="AI541" s="47">
        <v>31</v>
      </c>
      <c r="AJ541">
        <v>5268</v>
      </c>
      <c r="AK541" t="s">
        <v>895</v>
      </c>
      <c r="AL541">
        <v>41108</v>
      </c>
      <c r="AM541"/>
      <c r="AN541"/>
      <c r="AO541"/>
      <c r="AP541"/>
      <c r="AQ541"/>
      <c r="AR541" s="44"/>
      <c r="AS541" s="44"/>
      <c r="AT541" s="44"/>
      <c r="AU541" s="44">
        <v>15006361</v>
      </c>
      <c r="AV541" s="44">
        <v>731421</v>
      </c>
      <c r="AW541" s="44">
        <v>660343</v>
      </c>
      <c r="AX541" s="44"/>
      <c r="AY541" s="44">
        <v>15077439</v>
      </c>
      <c r="AZ541" s="21">
        <v>15709632</v>
      </c>
      <c r="BA541" s="21">
        <v>-632193</v>
      </c>
      <c r="BB541" s="44">
        <v>97144</v>
      </c>
      <c r="BC541" s="44"/>
      <c r="BD541" s="44"/>
      <c r="BE541" s="44">
        <v>-535049</v>
      </c>
      <c r="BF541" s="44">
        <v>1251747</v>
      </c>
      <c r="BG541" s="44">
        <v>582615</v>
      </c>
      <c r="BH541" s="44">
        <v>10732754</v>
      </c>
      <c r="BI541" s="21">
        <v>443897</v>
      </c>
      <c r="BJ541" s="21"/>
      <c r="BK541" s="21">
        <v>60963</v>
      </c>
      <c r="BL541" s="21">
        <v>11316</v>
      </c>
      <c r="BM541" s="21">
        <v>1923069</v>
      </c>
      <c r="BN541" s="21">
        <v>15006361</v>
      </c>
      <c r="BO541" s="21"/>
      <c r="BP541" s="21"/>
      <c r="BQ541" s="44"/>
      <c r="BR541" s="21"/>
      <c r="BS541" s="44"/>
      <c r="BT541" s="21"/>
      <c r="BU541" s="44"/>
      <c r="BV541" s="21"/>
      <c r="BW541" s="44">
        <v>416218</v>
      </c>
      <c r="BX541" s="21"/>
      <c r="BY541" s="21"/>
      <c r="BZ541" s="21"/>
      <c r="CA541" s="44">
        <v>10420</v>
      </c>
      <c r="CB541" s="44"/>
      <c r="CC541" s="44"/>
      <c r="CD541" s="44"/>
      <c r="CE541" s="44"/>
      <c r="CF541" s="44"/>
      <c r="CG541" s="44">
        <v>280798</v>
      </c>
      <c r="CH541" s="44"/>
      <c r="CI541" s="21"/>
      <c r="CJ541" s="44"/>
      <c r="CK541" s="21">
        <v>23985</v>
      </c>
      <c r="CL541" s="44"/>
      <c r="CM541" s="44">
        <v>0</v>
      </c>
      <c r="CN541" s="44">
        <v>0</v>
      </c>
      <c r="CO541" s="44">
        <v>298243</v>
      </c>
      <c r="CP541" s="44">
        <v>0</v>
      </c>
      <c r="CQ541" s="21">
        <v>353193</v>
      </c>
      <c r="CR541" s="44">
        <v>73041</v>
      </c>
      <c r="CS541" s="44">
        <v>0</v>
      </c>
      <c r="CT541" s="44">
        <v>6731</v>
      </c>
      <c r="CU541" s="44"/>
      <c r="CV541" s="44">
        <v>213</v>
      </c>
      <c r="CW541" s="21"/>
      <c r="CX541" s="21"/>
      <c r="CY541" s="21"/>
      <c r="CZ541" s="21"/>
      <c r="DA541" s="21"/>
      <c r="DB541" s="21"/>
      <c r="DC541" s="21"/>
      <c r="DD541" s="21"/>
      <c r="DE541" s="44"/>
      <c r="DF541" s="21"/>
      <c r="DG541" s="44"/>
      <c r="DH541" s="21"/>
      <c r="DI541" s="44"/>
      <c r="DJ541" s="44"/>
      <c r="DK541" s="44"/>
      <c r="DL541" s="44"/>
      <c r="DM541" s="21"/>
      <c r="DN541" s="44"/>
      <c r="DO541" s="44"/>
      <c r="DP541" s="44"/>
      <c r="DQ541" s="44"/>
      <c r="DR541" s="44"/>
      <c r="DS541" s="44"/>
      <c r="DT541" s="44"/>
      <c r="DU541" s="44"/>
      <c r="DV541" s="44"/>
      <c r="DW541" s="44"/>
      <c r="DX541" s="44"/>
      <c r="DY541" s="44"/>
      <c r="DZ541" s="44"/>
      <c r="EA541" s="44"/>
      <c r="EB541" s="21"/>
      <c r="EC541" s="44">
        <v>352579</v>
      </c>
      <c r="ED541" s="44"/>
      <c r="EE541" s="21"/>
      <c r="EF541" s="44"/>
      <c r="EG541" s="21">
        <v>10420</v>
      </c>
      <c r="EH541" s="44"/>
      <c r="EI541" s="21"/>
      <c r="EJ541" s="44"/>
      <c r="EK541" s="44"/>
      <c r="EL541" s="21"/>
      <c r="EM541" s="44">
        <v>272079</v>
      </c>
      <c r="EN541" s="44"/>
      <c r="EO541" s="44">
        <v>25265</v>
      </c>
      <c r="EP541" s="21"/>
      <c r="EQ541" s="21"/>
      <c r="ER541" s="21"/>
      <c r="ES541" s="21"/>
      <c r="ET541" s="44"/>
      <c r="EU541" s="21"/>
      <c r="EV541" s="44"/>
      <c r="EW541" s="21"/>
      <c r="EX541" s="44"/>
      <c r="EY541" s="44"/>
      <c r="EZ541" s="21"/>
      <c r="FA541" s="21"/>
      <c r="FB541" s="44"/>
      <c r="FC541" s="44"/>
      <c r="FD541" s="21"/>
      <c r="FE541" s="112"/>
      <c r="FF541" s="44"/>
      <c r="FG541" s="44">
        <v>5446106</v>
      </c>
      <c r="FH541" s="44">
        <v>1101346</v>
      </c>
      <c r="FI541" s="44">
        <v>9162180</v>
      </c>
      <c r="FJ541" s="44">
        <v>133933</v>
      </c>
      <c r="FK541" s="44">
        <v>6217703</v>
      </c>
      <c r="FL541" s="44"/>
      <c r="FM541" s="44"/>
      <c r="FN541" s="44"/>
      <c r="FO541" s="44"/>
      <c r="FP541" s="44"/>
      <c r="FQ541" s="44"/>
      <c r="FR541" s="44"/>
      <c r="FS541" s="44"/>
      <c r="FT541" s="44"/>
      <c r="FU541" s="44"/>
      <c r="FV541" s="21">
        <v>270829</v>
      </c>
      <c r="FW541" s="44"/>
      <c r="FX541" s="44">
        <v>263460</v>
      </c>
      <c r="FY541" s="44">
        <v>94641</v>
      </c>
      <c r="FZ541" s="44">
        <v>260132</v>
      </c>
      <c r="GA541" s="44">
        <v>19679</v>
      </c>
      <c r="GB541" s="44"/>
      <c r="GC541" s="44">
        <v>28502</v>
      </c>
      <c r="GD541" s="44">
        <v>461247</v>
      </c>
      <c r="GE541" s="44">
        <v>217204</v>
      </c>
      <c r="GF541" s="44">
        <v>209752</v>
      </c>
      <c r="GG541" s="44">
        <v>964353</v>
      </c>
      <c r="GH541" s="44">
        <v>131247</v>
      </c>
      <c r="GI541" s="44">
        <v>148807</v>
      </c>
      <c r="GJ541" s="44">
        <v>148621</v>
      </c>
      <c r="GK541" s="44">
        <v>3402551</v>
      </c>
      <c r="GL541" s="44">
        <v>27171</v>
      </c>
      <c r="GM541" s="44">
        <v>2359301</v>
      </c>
      <c r="GN541" s="44"/>
      <c r="GO541" s="44">
        <v>332787</v>
      </c>
      <c r="GP541" s="44"/>
      <c r="GQ541" s="44"/>
      <c r="GR541" s="44">
        <v>151645</v>
      </c>
      <c r="GS541" s="44">
        <v>6779547</v>
      </c>
      <c r="GT541" s="44"/>
      <c r="GU541" s="21">
        <v>251903</v>
      </c>
      <c r="GV541" s="44">
        <v>43625</v>
      </c>
      <c r="GW541" s="44">
        <v>20162538</v>
      </c>
      <c r="GX541" s="44">
        <v>658</v>
      </c>
      <c r="GY541" s="44">
        <v>27238271</v>
      </c>
      <c r="GZ541" s="44">
        <v>28956535</v>
      </c>
      <c r="HA541" s="44"/>
      <c r="HB541" s="44"/>
      <c r="HC541" s="44">
        <v>-1718264</v>
      </c>
      <c r="HD541" s="44">
        <v>27238271</v>
      </c>
      <c r="HE541" s="21">
        <v>3755862</v>
      </c>
      <c r="HF541" s="21"/>
      <c r="HG541" s="21">
        <v>337208</v>
      </c>
      <c r="HH541" s="21"/>
      <c r="HI541" s="21">
        <v>0</v>
      </c>
      <c r="HJ541" s="44"/>
      <c r="HK541" s="21">
        <v>188097</v>
      </c>
      <c r="HL541" s="21">
        <v>102541</v>
      </c>
      <c r="HM541" s="21">
        <v>290638</v>
      </c>
      <c r="HN541" s="21">
        <v>-38735</v>
      </c>
      <c r="HO541" s="21"/>
      <c r="HP541" s="44"/>
      <c r="HQ541" s="47"/>
      <c r="HR541" s="47"/>
      <c r="HS541" s="47"/>
      <c r="HT541" s="47" t="s">
        <v>1799</v>
      </c>
      <c r="HU541" s="47">
        <v>289565.35000000003</v>
      </c>
      <c r="HV541" s="47">
        <v>2160</v>
      </c>
      <c r="HW541" s="47">
        <v>0</v>
      </c>
      <c r="HX541" s="47">
        <v>10446</v>
      </c>
      <c r="HY541" s="47">
        <v>35581</v>
      </c>
      <c r="HZ541" s="47">
        <v>96111</v>
      </c>
      <c r="IA541" s="47">
        <v>0</v>
      </c>
      <c r="IB541" s="47">
        <v>0</v>
      </c>
      <c r="IC541" s="47">
        <v>3649</v>
      </c>
      <c r="ID541"/>
      <c r="IE541" s="47">
        <v>4728</v>
      </c>
      <c r="IF541"/>
      <c r="IG541" s="47"/>
      <c r="IH541" s="47">
        <v>56</v>
      </c>
      <c r="II541">
        <v>3807</v>
      </c>
      <c r="IJ541">
        <v>5011</v>
      </c>
      <c r="IK541">
        <v>3453</v>
      </c>
      <c r="IL541">
        <v>20588</v>
      </c>
      <c r="IM541">
        <v>185590</v>
      </c>
      <c r="IN541">
        <v>0</v>
      </c>
      <c r="IO541">
        <v>4108</v>
      </c>
      <c r="IP541">
        <v>7144</v>
      </c>
      <c r="IQ541">
        <v>7276</v>
      </c>
      <c r="IR541">
        <v>0</v>
      </c>
      <c r="IS541">
        <v>0</v>
      </c>
      <c r="IT541">
        <v>18528</v>
      </c>
      <c r="IU541">
        <v>195152</v>
      </c>
      <c r="IV541">
        <v>0</v>
      </c>
      <c r="IW541">
        <v>528635</v>
      </c>
      <c r="IX541">
        <v>1324219</v>
      </c>
      <c r="IY541">
        <v>2178102</v>
      </c>
      <c r="IZ541">
        <v>0</v>
      </c>
      <c r="JA541">
        <v>0</v>
      </c>
      <c r="JB541">
        <v>200347</v>
      </c>
      <c r="JC541"/>
      <c r="JD541">
        <v>118992</v>
      </c>
      <c r="JE541"/>
      <c r="JF541"/>
      <c r="JG541">
        <v>2531</v>
      </c>
      <c r="JH541">
        <v>103639</v>
      </c>
      <c r="JI541">
        <v>119014</v>
      </c>
      <c r="JJ541">
        <v>123147</v>
      </c>
      <c r="JK541">
        <v>552328</v>
      </c>
      <c r="JL541">
        <v>5446106</v>
      </c>
      <c r="JM541">
        <v>0</v>
      </c>
      <c r="JN541">
        <v>207862</v>
      </c>
      <c r="JO541">
        <v>265886</v>
      </c>
      <c r="JP541">
        <v>164894</v>
      </c>
      <c r="JQ541">
        <v>0</v>
      </c>
      <c r="JR541">
        <v>0</v>
      </c>
      <c r="JS541">
        <v>638642</v>
      </c>
      <c r="JT541"/>
      <c r="JU541"/>
      <c r="JV541"/>
      <c r="JW541"/>
      <c r="JX541"/>
      <c r="JY541"/>
      <c r="JZ541"/>
      <c r="KA541"/>
      <c r="KB541"/>
      <c r="KC541"/>
      <c r="KD541"/>
      <c r="KE541"/>
      <c r="KF541">
        <v>141</v>
      </c>
      <c r="KG541">
        <v>284</v>
      </c>
      <c r="KH541">
        <v>52</v>
      </c>
      <c r="KI541">
        <v>111</v>
      </c>
      <c r="KJ541">
        <v>238</v>
      </c>
      <c r="KK541">
        <v>34</v>
      </c>
      <c r="KL541">
        <v>72</v>
      </c>
      <c r="KM541">
        <v>167</v>
      </c>
      <c r="KN541">
        <v>19</v>
      </c>
      <c r="KO541">
        <v>1</v>
      </c>
      <c r="KP541">
        <v>0</v>
      </c>
      <c r="KQ541">
        <v>0</v>
      </c>
      <c r="KR541">
        <v>0</v>
      </c>
      <c r="KS541">
        <v>0</v>
      </c>
      <c r="KT541">
        <v>1</v>
      </c>
      <c r="KU541">
        <v>1</v>
      </c>
      <c r="KV541">
        <v>0</v>
      </c>
      <c r="KW541">
        <v>0</v>
      </c>
      <c r="KX541">
        <v>0</v>
      </c>
      <c r="KY541">
        <v>0</v>
      </c>
      <c r="KZ541">
        <v>0</v>
      </c>
      <c r="LA541">
        <v>0</v>
      </c>
      <c r="LB541">
        <v>0</v>
      </c>
      <c r="LC541">
        <v>0</v>
      </c>
      <c r="LD541">
        <v>1</v>
      </c>
      <c r="LE541">
        <v>0</v>
      </c>
      <c r="LF541">
        <v>0</v>
      </c>
      <c r="LG541">
        <v>0</v>
      </c>
      <c r="LH541">
        <v>0</v>
      </c>
    </row>
    <row r="542" spans="1:320" s="34" customFormat="1" ht="15" customHeight="1" x14ac:dyDescent="0.25">
      <c r="A542" s="45">
        <v>206240943</v>
      </c>
      <c r="B542" s="45" t="s">
        <v>4692</v>
      </c>
      <c r="C542" s="46">
        <v>45292</v>
      </c>
      <c r="D542" s="46">
        <v>45657</v>
      </c>
      <c r="E542" s="47">
        <v>366</v>
      </c>
      <c r="F542" s="45" t="s">
        <v>883</v>
      </c>
      <c r="G542" s="45" t="s">
        <v>884</v>
      </c>
      <c r="H542" s="45" t="s">
        <v>1321</v>
      </c>
      <c r="I542" s="45" t="s">
        <v>886</v>
      </c>
      <c r="J542" s="45" t="s">
        <v>887</v>
      </c>
      <c r="K542" s="45" t="s">
        <v>1322</v>
      </c>
      <c r="L542" s="45" t="s">
        <v>4682</v>
      </c>
      <c r="M542" s="45" t="s">
        <v>4693</v>
      </c>
      <c r="N542" s="45" t="s">
        <v>4694</v>
      </c>
      <c r="O542" s="45" t="s">
        <v>4688</v>
      </c>
      <c r="P542" s="45" t="s">
        <v>4695</v>
      </c>
      <c r="Q542" s="45" t="s">
        <v>4696</v>
      </c>
      <c r="R542" t="s">
        <v>4697</v>
      </c>
      <c r="S542" s="45" t="s">
        <v>893</v>
      </c>
      <c r="T542"/>
      <c r="U542" s="47">
        <v>79</v>
      </c>
      <c r="V542" s="47">
        <v>79</v>
      </c>
      <c r="W542" s="47" t="s">
        <v>894</v>
      </c>
      <c r="X542" s="47">
        <v>28914</v>
      </c>
      <c r="Y542" s="47">
        <v>26442</v>
      </c>
      <c r="Z542" s="48">
        <v>209.19</v>
      </c>
      <c r="AA542" s="44">
        <v>145</v>
      </c>
      <c r="AB542" s="44">
        <v>145</v>
      </c>
      <c r="AC542" s="44">
        <v>1904</v>
      </c>
      <c r="AD542" s="44">
        <v>504</v>
      </c>
      <c r="AE542" s="44">
        <v>676</v>
      </c>
      <c r="AF542" s="44">
        <v>21056</v>
      </c>
      <c r="AG542" s="44"/>
      <c r="AH542" s="47">
        <v>76</v>
      </c>
      <c r="AI542" s="47">
        <v>147</v>
      </c>
      <c r="AJ542">
        <v>2079</v>
      </c>
      <c r="AK542" t="s">
        <v>895</v>
      </c>
      <c r="AL542">
        <v>26442</v>
      </c>
      <c r="AM542"/>
      <c r="AN542"/>
      <c r="AO542"/>
      <c r="AP542"/>
      <c r="AQ542"/>
      <c r="AR542" s="44"/>
      <c r="AS542" s="44"/>
      <c r="AT542" s="44"/>
      <c r="AU542" s="44">
        <v>10525218</v>
      </c>
      <c r="AV542" s="44">
        <v>1744944</v>
      </c>
      <c r="AW542" s="44">
        <v>2725320</v>
      </c>
      <c r="AX542" s="44">
        <v>16653</v>
      </c>
      <c r="AY542" s="44">
        <v>9561495</v>
      </c>
      <c r="AZ542" s="21">
        <v>9203265</v>
      </c>
      <c r="BA542" s="21">
        <v>358230</v>
      </c>
      <c r="BB542" s="44">
        <v>343</v>
      </c>
      <c r="BC542" s="44">
        <v>12590</v>
      </c>
      <c r="BD542" s="44"/>
      <c r="BE542" s="44">
        <v>345983</v>
      </c>
      <c r="BF542" s="44">
        <v>693325</v>
      </c>
      <c r="BG542" s="44">
        <v>190759</v>
      </c>
      <c r="BH542" s="44">
        <v>256766</v>
      </c>
      <c r="BI542" s="21">
        <v>8448987</v>
      </c>
      <c r="BJ542" s="21"/>
      <c r="BK542" s="21">
        <v>28804</v>
      </c>
      <c r="BL542" s="21">
        <v>72010</v>
      </c>
      <c r="BM542" s="21">
        <v>834567</v>
      </c>
      <c r="BN542" s="21">
        <v>10525218</v>
      </c>
      <c r="BO542" s="21"/>
      <c r="BP542" s="21"/>
      <c r="BQ542" s="44"/>
      <c r="BR542" s="21"/>
      <c r="BS542" s="44"/>
      <c r="BT542" s="21"/>
      <c r="BU542" s="44"/>
      <c r="BV542" s="21"/>
      <c r="BW542" s="44">
        <v>1267927</v>
      </c>
      <c r="BX542" s="21"/>
      <c r="BY542" s="21">
        <v>150645</v>
      </c>
      <c r="BZ542" s="21"/>
      <c r="CA542" s="44">
        <v>7982</v>
      </c>
      <c r="CB542" s="44"/>
      <c r="CC542" s="44">
        <v>288121</v>
      </c>
      <c r="CD542" s="44"/>
      <c r="CE542" s="44"/>
      <c r="CF542" s="44"/>
      <c r="CG542" s="44">
        <v>20401</v>
      </c>
      <c r="CH542" s="44"/>
      <c r="CI542" s="21">
        <v>5802</v>
      </c>
      <c r="CJ542" s="44"/>
      <c r="CK542" s="21">
        <v>4066</v>
      </c>
      <c r="CL542" s="44"/>
      <c r="CM542" s="44">
        <v>7844</v>
      </c>
      <c r="CN542" s="44">
        <v>16089</v>
      </c>
      <c r="CO542" s="44">
        <v>764955</v>
      </c>
      <c r="CP542" s="44">
        <v>0</v>
      </c>
      <c r="CQ542" s="21">
        <v>675740</v>
      </c>
      <c r="CR542" s="44">
        <v>60060</v>
      </c>
      <c r="CS542" s="44">
        <v>194219</v>
      </c>
      <c r="CT542" s="44">
        <v>9437</v>
      </c>
      <c r="CU542" s="44"/>
      <c r="CV542" s="44">
        <v>16600</v>
      </c>
      <c r="CW542" s="21"/>
      <c r="CX542" s="21"/>
      <c r="CY542" s="21"/>
      <c r="CZ542" s="21"/>
      <c r="DA542" s="21"/>
      <c r="DB542" s="21"/>
      <c r="DC542" s="21"/>
      <c r="DD542" s="21"/>
      <c r="DE542" s="44"/>
      <c r="DF542" s="21"/>
      <c r="DG542" s="44"/>
      <c r="DH542" s="21"/>
      <c r="DI542" s="44"/>
      <c r="DJ542" s="44"/>
      <c r="DK542" s="44"/>
      <c r="DL542" s="44"/>
      <c r="DM542" s="21"/>
      <c r="DN542" s="44"/>
      <c r="DO542" s="44"/>
      <c r="DP542" s="44"/>
      <c r="DQ542" s="44"/>
      <c r="DR542" s="44"/>
      <c r="DS542" s="44"/>
      <c r="DT542" s="44"/>
      <c r="DU542" s="44"/>
      <c r="DV542" s="44"/>
      <c r="DW542" s="44"/>
      <c r="DX542" s="44"/>
      <c r="DY542" s="44">
        <v>4936</v>
      </c>
      <c r="DZ542" s="44"/>
      <c r="EA542" s="44"/>
      <c r="EB542" s="21"/>
      <c r="EC542" s="44">
        <v>-48746</v>
      </c>
      <c r="ED542" s="44"/>
      <c r="EE542" s="21">
        <v>36839</v>
      </c>
      <c r="EF542" s="44"/>
      <c r="EG542" s="21">
        <v>-320317</v>
      </c>
      <c r="EH542" s="44"/>
      <c r="EI542" s="21">
        <v>2779090</v>
      </c>
      <c r="EJ542" s="44"/>
      <c r="EK542" s="44"/>
      <c r="EL542" s="21"/>
      <c r="EM542" s="44">
        <v>11974</v>
      </c>
      <c r="EN542" s="44"/>
      <c r="EO542" s="44">
        <v>261544</v>
      </c>
      <c r="EP542" s="21"/>
      <c r="EQ542" s="21"/>
      <c r="ER542" s="21"/>
      <c r="ES542" s="21"/>
      <c r="ET542" s="44"/>
      <c r="EU542" s="21"/>
      <c r="EV542" s="44"/>
      <c r="EW542" s="21"/>
      <c r="EX542" s="44"/>
      <c r="EY542" s="44"/>
      <c r="EZ542" s="21"/>
      <c r="FA542" s="21"/>
      <c r="FB542" s="44"/>
      <c r="FC542" s="44"/>
      <c r="FD542" s="21"/>
      <c r="FE542" s="112"/>
      <c r="FF542" s="44"/>
      <c r="FG542" s="44">
        <v>3960675</v>
      </c>
      <c r="FH542" s="44">
        <v>930511</v>
      </c>
      <c r="FI542" s="44">
        <v>4312079</v>
      </c>
      <c r="FJ542" s="44">
        <v>153268</v>
      </c>
      <c r="FK542" s="44">
        <v>3748254</v>
      </c>
      <c r="FL542" s="44"/>
      <c r="FM542" s="44"/>
      <c r="FN542" s="44"/>
      <c r="FO542" s="44"/>
      <c r="FP542" s="44"/>
      <c r="FQ542" s="44"/>
      <c r="FR542" s="44"/>
      <c r="FS542" s="44"/>
      <c r="FT542" s="44">
        <v>5524</v>
      </c>
      <c r="FU542" s="44">
        <v>13276</v>
      </c>
      <c r="FV542" s="21">
        <v>277147</v>
      </c>
      <c r="FW542" s="44"/>
      <c r="FX542" s="44">
        <v>238214</v>
      </c>
      <c r="FY542" s="44">
        <v>18476</v>
      </c>
      <c r="FZ542" s="44">
        <v>78706</v>
      </c>
      <c r="GA542" s="44">
        <v>5606</v>
      </c>
      <c r="GB542" s="44"/>
      <c r="GC542" s="44">
        <v>26502</v>
      </c>
      <c r="GD542" s="44">
        <v>271707</v>
      </c>
      <c r="GE542" s="44">
        <v>226666</v>
      </c>
      <c r="GF542" s="44">
        <v>135863</v>
      </c>
      <c r="GG542" s="44">
        <v>628862</v>
      </c>
      <c r="GH542" s="44">
        <v>65124</v>
      </c>
      <c r="GI542" s="44">
        <v>122372</v>
      </c>
      <c r="GJ542" s="44">
        <v>176444</v>
      </c>
      <c r="GK542" s="44">
        <v>2410317</v>
      </c>
      <c r="GL542" s="44">
        <v>94650</v>
      </c>
      <c r="GM542" s="44">
        <v>586695</v>
      </c>
      <c r="GN542" s="44">
        <v>32114</v>
      </c>
      <c r="GO542" s="44">
        <v>26881</v>
      </c>
      <c r="GP542" s="44"/>
      <c r="GQ542" s="44">
        <v>757</v>
      </c>
      <c r="GR542" s="44">
        <v>13108</v>
      </c>
      <c r="GS542" s="44">
        <v>5874065</v>
      </c>
      <c r="GT542" s="44"/>
      <c r="GU542" s="21">
        <v>385218</v>
      </c>
      <c r="GV542" s="44">
        <v>688350</v>
      </c>
      <c r="GW542" s="44">
        <v>43302</v>
      </c>
      <c r="GX542" s="44">
        <v>3643309</v>
      </c>
      <c r="GY542" s="44">
        <v>10634244</v>
      </c>
      <c r="GZ542" s="44">
        <v>978062</v>
      </c>
      <c r="HA542" s="44">
        <v>3759894</v>
      </c>
      <c r="HB542" s="44"/>
      <c r="HC542" s="44">
        <v>5896288</v>
      </c>
      <c r="HD542" s="44">
        <v>10634244</v>
      </c>
      <c r="HE542" s="21">
        <v>4507484</v>
      </c>
      <c r="HF542" s="21"/>
      <c r="HG542" s="21"/>
      <c r="HH542" s="21"/>
      <c r="HI542" s="21">
        <v>0</v>
      </c>
      <c r="HJ542" s="44"/>
      <c r="HK542" s="21">
        <v>365445</v>
      </c>
      <c r="HL542" s="21">
        <v>593296</v>
      </c>
      <c r="HM542" s="21">
        <v>958741</v>
      </c>
      <c r="HN542" s="21">
        <v>-573523</v>
      </c>
      <c r="HO542" s="21"/>
      <c r="HP542" s="44"/>
      <c r="HQ542" s="47"/>
      <c r="HR542" s="47"/>
      <c r="HS542" s="47"/>
      <c r="HT542" s="47" t="s">
        <v>4154</v>
      </c>
      <c r="HU542" s="47">
        <v>-136928.68000000002</v>
      </c>
      <c r="HV542" s="47">
        <v>2010</v>
      </c>
      <c r="HW542" s="47">
        <v>0</v>
      </c>
      <c r="HX542" s="47">
        <v>9745</v>
      </c>
      <c r="HY542" s="47">
        <v>20744</v>
      </c>
      <c r="HZ542" s="47">
        <v>62837</v>
      </c>
      <c r="IA542" s="47">
        <v>0</v>
      </c>
      <c r="IB542" s="47">
        <v>0</v>
      </c>
      <c r="IC542" s="47">
        <v>1896</v>
      </c>
      <c r="ID542"/>
      <c r="IE542" s="47">
        <v>1297</v>
      </c>
      <c r="IF542"/>
      <c r="IG542" s="47"/>
      <c r="IH542" s="47">
        <v>14219</v>
      </c>
      <c r="II542">
        <v>1604</v>
      </c>
      <c r="IJ542">
        <v>5368</v>
      </c>
      <c r="IK542">
        <v>3698</v>
      </c>
      <c r="IL542">
        <v>10810</v>
      </c>
      <c r="IM542">
        <v>134228</v>
      </c>
      <c r="IN542">
        <v>0</v>
      </c>
      <c r="IO542">
        <v>0</v>
      </c>
      <c r="IP542">
        <v>0</v>
      </c>
      <c r="IQ542">
        <v>0</v>
      </c>
      <c r="IR542">
        <v>0</v>
      </c>
      <c r="IS542">
        <v>0</v>
      </c>
      <c r="IT542">
        <v>0</v>
      </c>
      <c r="IU542">
        <v>171674</v>
      </c>
      <c r="IV542">
        <v>0</v>
      </c>
      <c r="IW542">
        <v>589046</v>
      </c>
      <c r="IX542">
        <v>738375</v>
      </c>
      <c r="IY542">
        <v>1320689</v>
      </c>
      <c r="IZ542">
        <v>0</v>
      </c>
      <c r="JA542">
        <v>0</v>
      </c>
      <c r="JB542">
        <v>74562</v>
      </c>
      <c r="JC542"/>
      <c r="JD542">
        <v>28015</v>
      </c>
      <c r="JE542"/>
      <c r="JF542"/>
      <c r="JG542">
        <v>286797</v>
      </c>
      <c r="JH542">
        <v>51435</v>
      </c>
      <c r="JI542">
        <v>96752</v>
      </c>
      <c r="JJ542">
        <v>142818</v>
      </c>
      <c r="JK542">
        <v>460512</v>
      </c>
      <c r="JL542">
        <v>3960675</v>
      </c>
      <c r="JM542">
        <v>0</v>
      </c>
      <c r="JN542">
        <v>0</v>
      </c>
      <c r="JO542">
        <v>0</v>
      </c>
      <c r="JP542">
        <v>0</v>
      </c>
      <c r="JQ542">
        <v>0</v>
      </c>
      <c r="JR542">
        <v>0</v>
      </c>
      <c r="JS542">
        <v>0</v>
      </c>
      <c r="JT542"/>
      <c r="JU542"/>
      <c r="JV542"/>
      <c r="JW542"/>
      <c r="JX542"/>
      <c r="JY542"/>
      <c r="JZ542"/>
      <c r="KA542"/>
      <c r="KB542"/>
      <c r="KC542"/>
      <c r="KD542"/>
      <c r="KE542"/>
      <c r="KF542">
        <v>93</v>
      </c>
      <c r="KG542">
        <v>156</v>
      </c>
      <c r="KH542">
        <v>56</v>
      </c>
      <c r="KI542">
        <v>68</v>
      </c>
      <c r="KJ542">
        <v>122</v>
      </c>
      <c r="KK542">
        <v>38</v>
      </c>
      <c r="KL542">
        <v>45</v>
      </c>
      <c r="KM542">
        <v>83</v>
      </c>
      <c r="KN542">
        <v>26</v>
      </c>
      <c r="KO542">
        <v>1</v>
      </c>
      <c r="KP542">
        <v>0</v>
      </c>
      <c r="KQ542">
        <v>0</v>
      </c>
      <c r="KR542">
        <v>0</v>
      </c>
      <c r="KS542">
        <v>1</v>
      </c>
      <c r="KT542">
        <v>0</v>
      </c>
      <c r="KU542">
        <v>1</v>
      </c>
      <c r="KV542">
        <v>0</v>
      </c>
      <c r="KW542">
        <v>0</v>
      </c>
      <c r="KX542">
        <v>0</v>
      </c>
      <c r="KY542">
        <v>0</v>
      </c>
      <c r="KZ542">
        <v>0</v>
      </c>
      <c r="LA542">
        <v>0</v>
      </c>
      <c r="LB542">
        <v>0</v>
      </c>
      <c r="LC542">
        <v>0</v>
      </c>
      <c r="LD542">
        <v>1</v>
      </c>
      <c r="LE542">
        <v>0</v>
      </c>
      <c r="LF542">
        <v>0</v>
      </c>
      <c r="LG542">
        <v>0</v>
      </c>
      <c r="LH542">
        <v>0</v>
      </c>
    </row>
    <row r="543" spans="1:320" s="34" customFormat="1" ht="15" customHeight="1" x14ac:dyDescent="0.25">
      <c r="A543" s="45">
        <v>206240946</v>
      </c>
      <c r="B543" s="45" t="s">
        <v>4698</v>
      </c>
      <c r="C543" s="46">
        <v>45292</v>
      </c>
      <c r="D543" s="46">
        <v>45657</v>
      </c>
      <c r="E543" s="47">
        <v>366</v>
      </c>
      <c r="F543" s="45" t="s">
        <v>883</v>
      </c>
      <c r="G543" s="45" t="s">
        <v>884</v>
      </c>
      <c r="H543" s="45" t="s">
        <v>1321</v>
      </c>
      <c r="I543" s="45" t="s">
        <v>886</v>
      </c>
      <c r="J543" s="45" t="s">
        <v>887</v>
      </c>
      <c r="K543" s="45" t="s">
        <v>1322</v>
      </c>
      <c r="L543" s="45" t="s">
        <v>4682</v>
      </c>
      <c r="M543" s="45" t="s">
        <v>4699</v>
      </c>
      <c r="N543" s="45" t="s">
        <v>4700</v>
      </c>
      <c r="O543" s="45" t="s">
        <v>4688</v>
      </c>
      <c r="P543" s="45" t="s">
        <v>4701</v>
      </c>
      <c r="Q543" s="45" t="s">
        <v>4702</v>
      </c>
      <c r="R543" t="s">
        <v>4703</v>
      </c>
      <c r="S543" s="45" t="s">
        <v>893</v>
      </c>
      <c r="T543"/>
      <c r="U543" s="47">
        <v>96</v>
      </c>
      <c r="V543" s="47">
        <v>96</v>
      </c>
      <c r="W543" s="47" t="s">
        <v>894</v>
      </c>
      <c r="X543" s="47">
        <v>35136</v>
      </c>
      <c r="Y543" s="47">
        <v>34824</v>
      </c>
      <c r="Z543" s="48">
        <v>99.11</v>
      </c>
      <c r="AA543" s="44">
        <v>43</v>
      </c>
      <c r="AB543" s="44">
        <v>43</v>
      </c>
      <c r="AC543" s="44"/>
      <c r="AD543" s="44"/>
      <c r="AE543" s="44"/>
      <c r="AF543" s="44"/>
      <c r="AG543" s="44"/>
      <c r="AH543" s="47">
        <v>366</v>
      </c>
      <c r="AI543" s="47"/>
      <c r="AJ543">
        <v>34458</v>
      </c>
      <c r="AK543" t="s">
        <v>1171</v>
      </c>
      <c r="AL543"/>
      <c r="AM543"/>
      <c r="AN543">
        <v>34824</v>
      </c>
      <c r="AO543"/>
      <c r="AP543"/>
      <c r="AQ543"/>
      <c r="AR543" s="44"/>
      <c r="AS543" s="44"/>
      <c r="AT543" s="44"/>
      <c r="AU543" s="44">
        <v>9332299</v>
      </c>
      <c r="AV543" s="44">
        <v>224829</v>
      </c>
      <c r="AW543" s="44">
        <v>-2646172</v>
      </c>
      <c r="AX543" s="44">
        <v>52924</v>
      </c>
      <c r="AY543" s="44">
        <v>12256224</v>
      </c>
      <c r="AZ543" s="21">
        <v>9967529</v>
      </c>
      <c r="BA543" s="21">
        <v>2288695</v>
      </c>
      <c r="BB543" s="44">
        <v>305</v>
      </c>
      <c r="BC543" s="44">
        <v>12590</v>
      </c>
      <c r="BD543" s="44"/>
      <c r="BE543" s="44">
        <v>2276410</v>
      </c>
      <c r="BF543" s="44"/>
      <c r="BG543" s="44"/>
      <c r="BH543" s="44"/>
      <c r="BI543" s="21"/>
      <c r="BJ543" s="21"/>
      <c r="BK543" s="21">
        <v>98088</v>
      </c>
      <c r="BL543" s="21"/>
      <c r="BM543" s="21">
        <v>9234211</v>
      </c>
      <c r="BN543" s="21"/>
      <c r="BO543" s="21"/>
      <c r="BP543" s="21">
        <v>9332299</v>
      </c>
      <c r="BQ543" s="44"/>
      <c r="BR543" s="21"/>
      <c r="BS543" s="44"/>
      <c r="BT543" s="21"/>
      <c r="BU543" s="44"/>
      <c r="BV543" s="21"/>
      <c r="BW543" s="44"/>
      <c r="BX543" s="21"/>
      <c r="BY543" s="21"/>
      <c r="BZ543" s="21"/>
      <c r="CA543" s="44"/>
      <c r="CB543" s="44"/>
      <c r="CC543" s="44"/>
      <c r="CD543" s="44"/>
      <c r="CE543" s="44"/>
      <c r="CF543" s="44"/>
      <c r="CG543" s="44">
        <v>1095</v>
      </c>
      <c r="CH543" s="44"/>
      <c r="CI543" s="21"/>
      <c r="CJ543" s="44"/>
      <c r="CK543" s="21">
        <v>223734</v>
      </c>
      <c r="CL543" s="44"/>
      <c r="CM543" s="44">
        <v>0</v>
      </c>
      <c r="CN543" s="44">
        <v>0</v>
      </c>
      <c r="CO543" s="44">
        <v>0</v>
      </c>
      <c r="CP543" s="44">
        <v>0</v>
      </c>
      <c r="CQ543" s="21">
        <v>0</v>
      </c>
      <c r="CR543" s="44">
        <v>0</v>
      </c>
      <c r="CS543" s="44">
        <v>222725</v>
      </c>
      <c r="CT543" s="44">
        <v>768</v>
      </c>
      <c r="CU543" s="44"/>
      <c r="CV543" s="44">
        <v>1336</v>
      </c>
      <c r="CW543" s="21"/>
      <c r="CX543" s="21"/>
      <c r="CY543" s="21"/>
      <c r="CZ543" s="21"/>
      <c r="DA543" s="21"/>
      <c r="DB543" s="21"/>
      <c r="DC543" s="21"/>
      <c r="DD543" s="21"/>
      <c r="DE543" s="44"/>
      <c r="DF543" s="21"/>
      <c r="DG543" s="44"/>
      <c r="DH543" s="21"/>
      <c r="DI543" s="44"/>
      <c r="DJ543" s="44"/>
      <c r="DK543" s="44"/>
      <c r="DL543" s="44"/>
      <c r="DM543" s="21"/>
      <c r="DN543" s="44"/>
      <c r="DO543" s="44"/>
      <c r="DP543" s="44"/>
      <c r="DQ543" s="44"/>
      <c r="DR543" s="44"/>
      <c r="DS543" s="44"/>
      <c r="DT543" s="44"/>
      <c r="DU543" s="44"/>
      <c r="DV543" s="44"/>
      <c r="DW543" s="44"/>
      <c r="DX543" s="44"/>
      <c r="DY543" s="44"/>
      <c r="DZ543" s="44"/>
      <c r="EA543" s="44"/>
      <c r="EB543" s="21"/>
      <c r="EC543" s="44"/>
      <c r="ED543" s="44"/>
      <c r="EE543" s="21"/>
      <c r="EF543" s="44"/>
      <c r="EG543" s="21"/>
      <c r="EH543" s="44"/>
      <c r="EI543" s="21"/>
      <c r="EJ543" s="44"/>
      <c r="EK543" s="44"/>
      <c r="EL543" s="21"/>
      <c r="EM543" s="44">
        <v>-94805</v>
      </c>
      <c r="EN543" s="44"/>
      <c r="EO543" s="44">
        <v>-2551367</v>
      </c>
      <c r="EP543" s="21"/>
      <c r="EQ543" s="21"/>
      <c r="ER543" s="21"/>
      <c r="ES543" s="21"/>
      <c r="ET543" s="44"/>
      <c r="EU543" s="21"/>
      <c r="EV543" s="44"/>
      <c r="EW543" s="21"/>
      <c r="EX543" s="44"/>
      <c r="EY543" s="44"/>
      <c r="EZ543" s="21"/>
      <c r="FA543" s="21"/>
      <c r="FB543" s="44"/>
      <c r="FC543" s="44"/>
      <c r="FD543" s="21"/>
      <c r="FE543" s="112"/>
      <c r="FF543" s="44"/>
      <c r="FG543" s="44">
        <v>5191499</v>
      </c>
      <c r="FH543" s="44">
        <v>1146008</v>
      </c>
      <c r="FI543" s="44">
        <v>3630022</v>
      </c>
      <c r="FJ543" s="44">
        <v>42439</v>
      </c>
      <c r="FK543" s="44"/>
      <c r="FL543" s="44"/>
      <c r="FM543" s="44">
        <v>5043402</v>
      </c>
      <c r="FN543" s="44"/>
      <c r="FO543" s="44"/>
      <c r="FP543" s="44"/>
      <c r="FQ543" s="44"/>
      <c r="FR543" s="44"/>
      <c r="FS543" s="44"/>
      <c r="FT543" s="44"/>
      <c r="FU543" s="44"/>
      <c r="FV543" s="21">
        <v>213</v>
      </c>
      <c r="FW543" s="44"/>
      <c r="FX543" s="44"/>
      <c r="FY543" s="44"/>
      <c r="FZ543" s="44">
        <v>62</v>
      </c>
      <c r="GA543" s="44">
        <v>2040</v>
      </c>
      <c r="GB543" s="44"/>
      <c r="GC543" s="44">
        <v>8349</v>
      </c>
      <c r="GD543" s="44">
        <v>384926</v>
      </c>
      <c r="GE543" s="44">
        <v>269899</v>
      </c>
      <c r="GF543" s="44">
        <v>163469</v>
      </c>
      <c r="GG543" s="44">
        <v>743526</v>
      </c>
      <c r="GH543" s="44">
        <v>64631</v>
      </c>
      <c r="GI543" s="44">
        <v>126890</v>
      </c>
      <c r="GJ543" s="44">
        <v>211630</v>
      </c>
      <c r="GK543" s="44">
        <v>2143988</v>
      </c>
      <c r="GL543" s="44">
        <v>46244</v>
      </c>
      <c r="GM543" s="44">
        <v>690231</v>
      </c>
      <c r="GN543" s="44">
        <v>41351</v>
      </c>
      <c r="GO543" s="44">
        <v>28073</v>
      </c>
      <c r="GP543" s="44"/>
      <c r="GQ543" s="44">
        <v>1200</v>
      </c>
      <c r="GR543" s="44">
        <v>-2595</v>
      </c>
      <c r="GS543" s="44">
        <v>9310608</v>
      </c>
      <c r="GT543" s="44"/>
      <c r="GU543" s="21">
        <v>248152</v>
      </c>
      <c r="GV543" s="44">
        <v>38514</v>
      </c>
      <c r="GW543" s="44">
        <v>84660</v>
      </c>
      <c r="GX543" s="44">
        <v>4427316</v>
      </c>
      <c r="GY543" s="44">
        <v>14109250</v>
      </c>
      <c r="GZ543" s="44">
        <v>795625</v>
      </c>
      <c r="HA543" s="44">
        <v>4568989</v>
      </c>
      <c r="HB543" s="44"/>
      <c r="HC543" s="44">
        <v>8744636</v>
      </c>
      <c r="HD543" s="44">
        <v>14109250</v>
      </c>
      <c r="HE543" s="21">
        <v>7373905</v>
      </c>
      <c r="HF543" s="21"/>
      <c r="HG543" s="21"/>
      <c r="HH543" s="21"/>
      <c r="HI543" s="21">
        <v>0</v>
      </c>
      <c r="HJ543" s="44"/>
      <c r="HK543" s="21">
        <v>484094</v>
      </c>
      <c r="HL543" s="21">
        <v>253715</v>
      </c>
      <c r="HM543" s="21">
        <v>737809</v>
      </c>
      <c r="HN543" s="21">
        <v>-489657</v>
      </c>
      <c r="HO543" s="21"/>
      <c r="HP543" s="44"/>
      <c r="HQ543" s="47"/>
      <c r="HR543" s="47"/>
      <c r="HS543" s="47"/>
      <c r="HT543" s="47" t="s">
        <v>3802</v>
      </c>
      <c r="HU543" s="47">
        <v>-63650</v>
      </c>
      <c r="HV543" s="47">
        <v>2030</v>
      </c>
      <c r="HW543" s="47">
        <v>0</v>
      </c>
      <c r="HX543" s="47">
        <v>2996</v>
      </c>
      <c r="HY543" s="47">
        <v>29358</v>
      </c>
      <c r="HZ543" s="47">
        <v>62787</v>
      </c>
      <c r="IA543" s="47">
        <v>59272</v>
      </c>
      <c r="IB543" s="47">
        <v>0</v>
      </c>
      <c r="IC543" s="47">
        <v>1750</v>
      </c>
      <c r="ID543"/>
      <c r="IE543" s="47">
        <v>3086</v>
      </c>
      <c r="IF543"/>
      <c r="IG543" s="47"/>
      <c r="IH543" s="47">
        <v>14521</v>
      </c>
      <c r="II543">
        <v>1925</v>
      </c>
      <c r="IJ543">
        <v>4682</v>
      </c>
      <c r="IK543">
        <v>3881</v>
      </c>
      <c r="IL543">
        <v>8571</v>
      </c>
      <c r="IM543">
        <v>194859</v>
      </c>
      <c r="IN543">
        <v>0</v>
      </c>
      <c r="IO543">
        <v>0</v>
      </c>
      <c r="IP543">
        <v>0</v>
      </c>
      <c r="IQ543">
        <v>0</v>
      </c>
      <c r="IR543">
        <v>0</v>
      </c>
      <c r="IS543">
        <v>0</v>
      </c>
      <c r="IT543">
        <v>0</v>
      </c>
      <c r="IU543">
        <v>278097</v>
      </c>
      <c r="IV543">
        <v>0</v>
      </c>
      <c r="IW543">
        <v>146439</v>
      </c>
      <c r="IX543">
        <v>939475</v>
      </c>
      <c r="IY543">
        <v>1243811</v>
      </c>
      <c r="IZ543">
        <v>1211533</v>
      </c>
      <c r="JA543">
        <v>0</v>
      </c>
      <c r="JB543">
        <v>95695</v>
      </c>
      <c r="JC543"/>
      <c r="JD543">
        <v>70474</v>
      </c>
      <c r="JE543"/>
      <c r="JF543"/>
      <c r="JG543">
        <v>306332</v>
      </c>
      <c r="JH543">
        <v>50675</v>
      </c>
      <c r="JI543">
        <v>99890</v>
      </c>
      <c r="JJ543">
        <v>171007</v>
      </c>
      <c r="JK543">
        <v>578071</v>
      </c>
      <c r="JL543">
        <v>5191499</v>
      </c>
      <c r="JM543">
        <v>0</v>
      </c>
      <c r="JN543">
        <v>0</v>
      </c>
      <c r="JO543">
        <v>0</v>
      </c>
      <c r="JP543">
        <v>0</v>
      </c>
      <c r="JQ543">
        <v>0</v>
      </c>
      <c r="JR543">
        <v>0</v>
      </c>
      <c r="JS543">
        <v>0</v>
      </c>
      <c r="JT543"/>
      <c r="JU543"/>
      <c r="JV543"/>
      <c r="JW543"/>
      <c r="JX543"/>
      <c r="JY543"/>
      <c r="JZ543"/>
      <c r="KA543"/>
      <c r="KB543"/>
      <c r="KC543"/>
      <c r="KD543"/>
      <c r="KE543"/>
      <c r="KF543">
        <v>125</v>
      </c>
      <c r="KG543">
        <v>190</v>
      </c>
      <c r="KH543">
        <v>72</v>
      </c>
      <c r="KI543">
        <v>105</v>
      </c>
      <c r="KJ543">
        <v>166</v>
      </c>
      <c r="KK543">
        <v>58</v>
      </c>
      <c r="KL543">
        <v>48</v>
      </c>
      <c r="KM543">
        <v>75</v>
      </c>
      <c r="KN543">
        <v>32</v>
      </c>
      <c r="KO543">
        <v>1</v>
      </c>
      <c r="KP543">
        <v>0</v>
      </c>
      <c r="KQ543">
        <v>0</v>
      </c>
      <c r="KR543">
        <v>0</v>
      </c>
      <c r="KS543">
        <v>1</v>
      </c>
      <c r="KT543">
        <v>0</v>
      </c>
      <c r="KU543">
        <v>0</v>
      </c>
      <c r="KV543">
        <v>0</v>
      </c>
      <c r="KW543">
        <v>1</v>
      </c>
      <c r="KX543">
        <v>0</v>
      </c>
      <c r="KY543">
        <v>0</v>
      </c>
      <c r="KZ543">
        <v>0</v>
      </c>
      <c r="LA543">
        <v>0</v>
      </c>
      <c r="LB543">
        <v>0</v>
      </c>
      <c r="LC543">
        <v>0</v>
      </c>
      <c r="LD543">
        <v>1</v>
      </c>
      <c r="LE543">
        <v>0</v>
      </c>
      <c r="LF543">
        <v>0</v>
      </c>
      <c r="LG543">
        <v>0</v>
      </c>
      <c r="LH543">
        <v>0</v>
      </c>
    </row>
    <row r="544" spans="1:320" s="34" customFormat="1" ht="15" customHeight="1" x14ac:dyDescent="0.25">
      <c r="A544" s="45">
        <v>206241353</v>
      </c>
      <c r="B544" s="45" t="s">
        <v>4704</v>
      </c>
      <c r="C544" s="46">
        <v>45292</v>
      </c>
      <c r="D544" s="46">
        <v>45657</v>
      </c>
      <c r="E544" s="47">
        <v>366</v>
      </c>
      <c r="F544" s="45" t="s">
        <v>883</v>
      </c>
      <c r="G544" s="45" t="s">
        <v>884</v>
      </c>
      <c r="H544" s="45" t="s">
        <v>1321</v>
      </c>
      <c r="I544" s="45" t="s">
        <v>886</v>
      </c>
      <c r="J544" s="45" t="s">
        <v>887</v>
      </c>
      <c r="K544" s="45" t="s">
        <v>1322</v>
      </c>
      <c r="L544" s="45" t="s">
        <v>4682</v>
      </c>
      <c r="M544" s="45" t="s">
        <v>4705</v>
      </c>
      <c r="N544" s="45" t="s">
        <v>4706</v>
      </c>
      <c r="O544" s="45" t="s">
        <v>4688</v>
      </c>
      <c r="P544" s="45" t="s">
        <v>4707</v>
      </c>
      <c r="Q544" s="45" t="s">
        <v>4708</v>
      </c>
      <c r="R544" t="s">
        <v>4709</v>
      </c>
      <c r="S544" s="45" t="s">
        <v>893</v>
      </c>
      <c r="T544"/>
      <c r="U544" s="47">
        <v>71</v>
      </c>
      <c r="V544" s="47">
        <v>71</v>
      </c>
      <c r="W544" s="47" t="s">
        <v>894</v>
      </c>
      <c r="X544" s="47">
        <v>25986</v>
      </c>
      <c r="Y544" s="47">
        <v>23276</v>
      </c>
      <c r="Z544" s="48">
        <v>211.5</v>
      </c>
      <c r="AA544" s="44">
        <v>278</v>
      </c>
      <c r="AB544" s="44">
        <v>278</v>
      </c>
      <c r="AC544" s="44">
        <v>3912</v>
      </c>
      <c r="AD544" s="44"/>
      <c r="AE544" s="44">
        <v>980</v>
      </c>
      <c r="AF544" s="44">
        <v>15184</v>
      </c>
      <c r="AG544" s="44">
        <v>561</v>
      </c>
      <c r="AH544" s="47"/>
      <c r="AI544" s="47">
        <v>387</v>
      </c>
      <c r="AJ544">
        <v>2252</v>
      </c>
      <c r="AK544" t="s">
        <v>895</v>
      </c>
      <c r="AL544">
        <v>23276</v>
      </c>
      <c r="AM544"/>
      <c r="AN544"/>
      <c r="AO544"/>
      <c r="AP544"/>
      <c r="AQ544"/>
      <c r="AR544" s="44"/>
      <c r="AS544" s="44"/>
      <c r="AT544" s="44"/>
      <c r="AU544" s="44">
        <v>10235425</v>
      </c>
      <c r="AV544" s="44">
        <v>2794950</v>
      </c>
      <c r="AW544" s="44">
        <v>2059924</v>
      </c>
      <c r="AX544" s="44">
        <v>10742</v>
      </c>
      <c r="AY544" s="44">
        <v>10981193</v>
      </c>
      <c r="AZ544" s="21">
        <v>9702159</v>
      </c>
      <c r="BA544" s="21">
        <v>1279034</v>
      </c>
      <c r="BB544" s="44">
        <v>622</v>
      </c>
      <c r="BC544" s="44"/>
      <c r="BD544" s="44"/>
      <c r="BE544" s="44">
        <v>1279656</v>
      </c>
      <c r="BF544" s="44">
        <v>1720269</v>
      </c>
      <c r="BG544" s="44"/>
      <c r="BH544" s="44">
        <v>430947</v>
      </c>
      <c r="BI544" s="21">
        <v>6677036</v>
      </c>
      <c r="BJ544" s="21">
        <v>246695</v>
      </c>
      <c r="BK544" s="21"/>
      <c r="BL544" s="21">
        <v>170180</v>
      </c>
      <c r="BM544" s="21">
        <v>990298</v>
      </c>
      <c r="BN544" s="21">
        <v>10235425</v>
      </c>
      <c r="BO544" s="21"/>
      <c r="BP544" s="21"/>
      <c r="BQ544" s="44"/>
      <c r="BR544" s="21"/>
      <c r="BS544" s="44"/>
      <c r="BT544" s="21"/>
      <c r="BU544" s="44"/>
      <c r="BV544" s="21"/>
      <c r="BW544" s="44">
        <v>1376758</v>
      </c>
      <c r="BX544" s="21"/>
      <c r="BY544" s="21"/>
      <c r="BZ544" s="21"/>
      <c r="CA544" s="44">
        <v>143</v>
      </c>
      <c r="CB544" s="44"/>
      <c r="CC544" s="44">
        <v>1172439</v>
      </c>
      <c r="CD544" s="44"/>
      <c r="CE544" s="44">
        <v>242014</v>
      </c>
      <c r="CF544" s="44"/>
      <c r="CG544" s="44"/>
      <c r="CH544" s="44"/>
      <c r="CI544" s="21">
        <v>3407</v>
      </c>
      <c r="CJ544" s="44"/>
      <c r="CK544" s="21">
        <v>189</v>
      </c>
      <c r="CL544" s="44"/>
      <c r="CM544" s="44">
        <v>862</v>
      </c>
      <c r="CN544" s="44">
        <v>2181</v>
      </c>
      <c r="CO544" s="44">
        <v>815956</v>
      </c>
      <c r="CP544" s="44">
        <v>7586</v>
      </c>
      <c r="CQ544" s="21">
        <v>1052538</v>
      </c>
      <c r="CR544" s="44">
        <v>96167</v>
      </c>
      <c r="CS544" s="44">
        <v>409999</v>
      </c>
      <c r="CT544" s="44">
        <v>38444</v>
      </c>
      <c r="CU544" s="44"/>
      <c r="CV544" s="44">
        <v>371217</v>
      </c>
      <c r="CW544" s="21"/>
      <c r="CX544" s="21"/>
      <c r="CY544" s="21"/>
      <c r="CZ544" s="21"/>
      <c r="DA544" s="21"/>
      <c r="DB544" s="21"/>
      <c r="DC544" s="21"/>
      <c r="DD544" s="21"/>
      <c r="DE544" s="44"/>
      <c r="DF544" s="21"/>
      <c r="DG544" s="44"/>
      <c r="DH544" s="21"/>
      <c r="DI544" s="44"/>
      <c r="DJ544" s="44"/>
      <c r="DK544" s="44"/>
      <c r="DL544" s="44"/>
      <c r="DM544" s="21"/>
      <c r="DN544" s="44"/>
      <c r="DO544" s="44"/>
      <c r="DP544" s="44"/>
      <c r="DQ544" s="44"/>
      <c r="DR544" s="44"/>
      <c r="DS544" s="44"/>
      <c r="DT544" s="44"/>
      <c r="DU544" s="44"/>
      <c r="DV544" s="44"/>
      <c r="DW544" s="44"/>
      <c r="DX544" s="44"/>
      <c r="DY544" s="44">
        <v>1488</v>
      </c>
      <c r="DZ544" s="44"/>
      <c r="EA544" s="44"/>
      <c r="EB544" s="21"/>
      <c r="EC544" s="44">
        <v>327918</v>
      </c>
      <c r="ED544" s="44"/>
      <c r="EE544" s="21"/>
      <c r="EF544" s="44"/>
      <c r="EG544" s="21">
        <v>-1843322</v>
      </c>
      <c r="EH544" s="44"/>
      <c r="EI544" s="21">
        <v>3520430</v>
      </c>
      <c r="EJ544" s="44"/>
      <c r="EK544" s="44"/>
      <c r="EL544" s="21"/>
      <c r="EM544" s="44"/>
      <c r="EN544" s="44"/>
      <c r="EO544" s="44">
        <v>391234</v>
      </c>
      <c r="EP544" s="21"/>
      <c r="EQ544" s="21"/>
      <c r="ER544" s="21"/>
      <c r="ES544" s="21"/>
      <c r="ET544" s="44"/>
      <c r="EU544" s="21"/>
      <c r="EV544" s="44"/>
      <c r="EW544" s="21"/>
      <c r="EX544" s="44"/>
      <c r="EY544" s="44"/>
      <c r="EZ544" s="21"/>
      <c r="FA544" s="21"/>
      <c r="FB544" s="44"/>
      <c r="FC544" s="44"/>
      <c r="FD544" s="21"/>
      <c r="FE544" s="112">
        <v>-337824</v>
      </c>
      <c r="FF544" s="44"/>
      <c r="FG544" s="44">
        <v>4588309</v>
      </c>
      <c r="FH544" s="44">
        <v>1275335</v>
      </c>
      <c r="FI544" s="44">
        <v>3838515</v>
      </c>
      <c r="FJ544" s="44">
        <v>230650</v>
      </c>
      <c r="FK544" s="44">
        <v>4336411</v>
      </c>
      <c r="FL544" s="44"/>
      <c r="FM544" s="44"/>
      <c r="FN544" s="44"/>
      <c r="FO544" s="44"/>
      <c r="FP544" s="44"/>
      <c r="FQ544" s="44"/>
      <c r="FR544" s="44"/>
      <c r="FS544" s="44"/>
      <c r="FT544" s="44"/>
      <c r="FU544" s="44">
        <v>6429</v>
      </c>
      <c r="FV544" s="21">
        <v>243012</v>
      </c>
      <c r="FW544" s="44">
        <v>5804</v>
      </c>
      <c r="FX544" s="44">
        <v>336638</v>
      </c>
      <c r="FY544" s="44">
        <v>38445</v>
      </c>
      <c r="FZ544" s="44">
        <v>193734</v>
      </c>
      <c r="GA544" s="44">
        <v>28165</v>
      </c>
      <c r="GB544" s="44"/>
      <c r="GC544" s="44">
        <v>39890</v>
      </c>
      <c r="GD544" s="44">
        <v>353731</v>
      </c>
      <c r="GE544" s="44">
        <v>232930</v>
      </c>
      <c r="GF544" s="44">
        <v>87433</v>
      </c>
      <c r="GG544" s="44">
        <v>804656</v>
      </c>
      <c r="GH544" s="44">
        <v>89592</v>
      </c>
      <c r="GI544" s="44">
        <v>144331</v>
      </c>
      <c r="GJ544" s="44">
        <v>72920</v>
      </c>
      <c r="GK544" s="44">
        <v>2145178</v>
      </c>
      <c r="GL544" s="44">
        <v>60401</v>
      </c>
      <c r="GM544" s="44">
        <v>245759</v>
      </c>
      <c r="GN544" s="44">
        <v>17754</v>
      </c>
      <c r="GO544" s="44">
        <v>20130</v>
      </c>
      <c r="GP544" s="44"/>
      <c r="GQ544" s="44">
        <v>11930</v>
      </c>
      <c r="GR544" s="44">
        <v>186886</v>
      </c>
      <c r="GS544" s="44">
        <v>1923232</v>
      </c>
      <c r="GT544" s="44">
        <v>147221</v>
      </c>
      <c r="GU544" s="21">
        <v>632658</v>
      </c>
      <c r="GV544" s="44">
        <v>132437</v>
      </c>
      <c r="GW544" s="44">
        <v>8193371</v>
      </c>
      <c r="GX544" s="44"/>
      <c r="GY544" s="44">
        <v>11028919</v>
      </c>
      <c r="GZ544" s="44">
        <v>518746</v>
      </c>
      <c r="HA544" s="44"/>
      <c r="HB544" s="44"/>
      <c r="HC544" s="44">
        <v>10510173</v>
      </c>
      <c r="HD544" s="44">
        <v>11028919</v>
      </c>
      <c r="HE544" s="21"/>
      <c r="HF544" s="21">
        <v>8193371</v>
      </c>
      <c r="HG544" s="21"/>
      <c r="HH544" s="21"/>
      <c r="HI544" s="21">
        <v>21084</v>
      </c>
      <c r="HJ544" s="44"/>
      <c r="HK544" s="21">
        <v>670656</v>
      </c>
      <c r="HL544" s="21">
        <v>1042647</v>
      </c>
      <c r="HM544" s="21">
        <v>1734387</v>
      </c>
      <c r="HN544" s="21">
        <v>-1101729</v>
      </c>
      <c r="HO544" s="21"/>
      <c r="HP544" s="44"/>
      <c r="HQ544" s="47"/>
      <c r="HR544" s="47"/>
      <c r="HS544" s="47"/>
      <c r="HT544" s="47" t="s">
        <v>1759</v>
      </c>
      <c r="HU544" s="47">
        <v>0</v>
      </c>
      <c r="HV544" s="47">
        <v>2127</v>
      </c>
      <c r="HW544" s="47">
        <v>0</v>
      </c>
      <c r="HX544" s="47">
        <v>14550</v>
      </c>
      <c r="HY544" s="47">
        <v>22976</v>
      </c>
      <c r="HZ544" s="47">
        <v>68569</v>
      </c>
      <c r="IA544" s="47">
        <v>0</v>
      </c>
      <c r="IB544" s="47">
        <v>0</v>
      </c>
      <c r="IC544" s="47">
        <v>0</v>
      </c>
      <c r="ID544"/>
      <c r="IE544" s="47">
        <v>1949</v>
      </c>
      <c r="IF544">
        <v>8585</v>
      </c>
      <c r="IG544" s="47">
        <v>2366</v>
      </c>
      <c r="IH544" s="47">
        <v>14911</v>
      </c>
      <c r="II544">
        <v>1810</v>
      </c>
      <c r="IJ544">
        <v>5108</v>
      </c>
      <c r="IK544">
        <v>3535</v>
      </c>
      <c r="IL544">
        <v>10395</v>
      </c>
      <c r="IM544">
        <v>156881</v>
      </c>
      <c r="IN544">
        <v>0</v>
      </c>
      <c r="IO544">
        <v>0</v>
      </c>
      <c r="IP544">
        <v>0</v>
      </c>
      <c r="IQ544">
        <v>0</v>
      </c>
      <c r="IR544">
        <v>0</v>
      </c>
      <c r="IS544">
        <v>0</v>
      </c>
      <c r="IT544">
        <v>0</v>
      </c>
      <c r="IU544">
        <v>194847</v>
      </c>
      <c r="IV544">
        <v>0</v>
      </c>
      <c r="IW544">
        <v>756049</v>
      </c>
      <c r="IX544">
        <v>868644</v>
      </c>
      <c r="IY544">
        <v>1523693</v>
      </c>
      <c r="IZ544">
        <v>0</v>
      </c>
      <c r="JA544">
        <v>0</v>
      </c>
      <c r="JB544">
        <v>0</v>
      </c>
      <c r="JC544"/>
      <c r="JD544">
        <v>64725</v>
      </c>
      <c r="JE544">
        <v>166703</v>
      </c>
      <c r="JF544">
        <v>50030</v>
      </c>
      <c r="JG544">
        <v>319567</v>
      </c>
      <c r="JH544">
        <v>61019</v>
      </c>
      <c r="JI544">
        <v>103956</v>
      </c>
      <c r="JJ544">
        <v>56138</v>
      </c>
      <c r="JK544">
        <v>422938</v>
      </c>
      <c r="JL544">
        <v>4588309</v>
      </c>
      <c r="JM544">
        <v>0</v>
      </c>
      <c r="JN544">
        <v>0</v>
      </c>
      <c r="JO544">
        <v>0</v>
      </c>
      <c r="JP544">
        <v>0</v>
      </c>
      <c r="JQ544">
        <v>0</v>
      </c>
      <c r="JR544">
        <v>0</v>
      </c>
      <c r="JS544">
        <v>0</v>
      </c>
      <c r="JT544"/>
      <c r="JU544"/>
      <c r="JV544"/>
      <c r="JW544"/>
      <c r="JX544"/>
      <c r="JY544"/>
      <c r="JZ544"/>
      <c r="KA544"/>
      <c r="KB544"/>
      <c r="KC544"/>
      <c r="KD544"/>
      <c r="KE544"/>
      <c r="KF544">
        <v>131</v>
      </c>
      <c r="KG544">
        <v>163</v>
      </c>
      <c r="KH544">
        <v>104</v>
      </c>
      <c r="KI544">
        <v>100</v>
      </c>
      <c r="KJ544">
        <v>136</v>
      </c>
      <c r="KK544">
        <v>77</v>
      </c>
      <c r="KL544">
        <v>63</v>
      </c>
      <c r="KM544">
        <v>83</v>
      </c>
      <c r="KN544">
        <v>49</v>
      </c>
      <c r="KO544">
        <v>1</v>
      </c>
      <c r="KP544">
        <v>0</v>
      </c>
      <c r="KQ544">
        <v>0</v>
      </c>
      <c r="KR544">
        <v>0</v>
      </c>
      <c r="KS544">
        <v>1</v>
      </c>
      <c r="KT544">
        <v>0</v>
      </c>
      <c r="KU544">
        <v>1</v>
      </c>
      <c r="KV544">
        <v>0</v>
      </c>
      <c r="KW544">
        <v>0</v>
      </c>
      <c r="KX544">
        <v>0</v>
      </c>
      <c r="KY544">
        <v>0</v>
      </c>
      <c r="KZ544">
        <v>0</v>
      </c>
      <c r="LA544">
        <v>0</v>
      </c>
      <c r="LB544">
        <v>0</v>
      </c>
      <c r="LC544">
        <v>0</v>
      </c>
      <c r="LD544">
        <v>1</v>
      </c>
      <c r="LE544">
        <v>0</v>
      </c>
      <c r="LF544">
        <v>0</v>
      </c>
      <c r="LG544">
        <v>0</v>
      </c>
      <c r="LH544">
        <v>0</v>
      </c>
    </row>
    <row r="545" spans="1:320" s="34" customFormat="1" ht="15" customHeight="1" x14ac:dyDescent="0.25">
      <c r="A545" s="45">
        <v>206241879</v>
      </c>
      <c r="B545" s="45" t="s">
        <v>4710</v>
      </c>
      <c r="C545" s="46">
        <v>45292</v>
      </c>
      <c r="D545" s="46">
        <v>45657</v>
      </c>
      <c r="E545" s="47">
        <v>366</v>
      </c>
      <c r="F545" s="45" t="s">
        <v>883</v>
      </c>
      <c r="G545" s="45" t="s">
        <v>884</v>
      </c>
      <c r="H545" s="45" t="s">
        <v>1321</v>
      </c>
      <c r="I545" s="45" t="s">
        <v>886</v>
      </c>
      <c r="J545" s="45" t="s">
        <v>887</v>
      </c>
      <c r="K545" s="45" t="s">
        <v>1322</v>
      </c>
      <c r="L545" s="45" t="s">
        <v>4711</v>
      </c>
      <c r="M545" s="45" t="s">
        <v>4712</v>
      </c>
      <c r="N545" s="45" t="s">
        <v>4713</v>
      </c>
      <c r="O545" s="45" t="s">
        <v>4714</v>
      </c>
      <c r="P545" s="45" t="s">
        <v>4715</v>
      </c>
      <c r="Q545" s="45" t="s">
        <v>4716</v>
      </c>
      <c r="R545" t="s">
        <v>4717</v>
      </c>
      <c r="S545" s="45" t="s">
        <v>893</v>
      </c>
      <c r="T545"/>
      <c r="U545" s="47">
        <v>59</v>
      </c>
      <c r="V545" s="47">
        <v>59</v>
      </c>
      <c r="W545" s="47" t="s">
        <v>1728</v>
      </c>
      <c r="X545" s="47">
        <v>21594</v>
      </c>
      <c r="Y545" s="47">
        <v>19691</v>
      </c>
      <c r="Z545" s="48">
        <v>215.32</v>
      </c>
      <c r="AA545" s="44">
        <v>144</v>
      </c>
      <c r="AB545" s="44">
        <v>145</v>
      </c>
      <c r="AC545" s="44">
        <v>4021</v>
      </c>
      <c r="AD545" s="44">
        <v>81</v>
      </c>
      <c r="AE545" s="44">
        <v>1092</v>
      </c>
      <c r="AF545" s="44">
        <v>11863</v>
      </c>
      <c r="AG545" s="44"/>
      <c r="AH545" s="47">
        <v>296</v>
      </c>
      <c r="AI545" s="47">
        <v>195</v>
      </c>
      <c r="AJ545">
        <v>2143</v>
      </c>
      <c r="AK545" t="s">
        <v>895</v>
      </c>
      <c r="AL545">
        <v>19691</v>
      </c>
      <c r="AM545"/>
      <c r="AN545"/>
      <c r="AO545"/>
      <c r="AP545"/>
      <c r="AQ545"/>
      <c r="AR545" s="44"/>
      <c r="AS545" s="44"/>
      <c r="AT545" s="44"/>
      <c r="AU545" s="44">
        <v>4917390</v>
      </c>
      <c r="AV545" s="44">
        <v>2081676</v>
      </c>
      <c r="AW545" s="44">
        <v>-1219999</v>
      </c>
      <c r="AX545" s="44">
        <v>1183</v>
      </c>
      <c r="AY545" s="44">
        <v>8220248</v>
      </c>
      <c r="AZ545" s="21">
        <v>7847981</v>
      </c>
      <c r="BA545" s="21">
        <v>372267</v>
      </c>
      <c r="BB545" s="44"/>
      <c r="BC545" s="44"/>
      <c r="BD545" s="44"/>
      <c r="BE545" s="44">
        <v>372267</v>
      </c>
      <c r="BF545" s="44">
        <v>1004156</v>
      </c>
      <c r="BG545" s="44">
        <v>20228</v>
      </c>
      <c r="BH545" s="44">
        <v>272703</v>
      </c>
      <c r="BI545" s="21">
        <v>2962521</v>
      </c>
      <c r="BJ545" s="21"/>
      <c r="BK545" s="21">
        <v>73919</v>
      </c>
      <c r="BL545" s="21">
        <v>48697</v>
      </c>
      <c r="BM545" s="21">
        <v>535166</v>
      </c>
      <c r="BN545" s="21">
        <v>4917390</v>
      </c>
      <c r="BO545" s="21"/>
      <c r="BP545" s="21"/>
      <c r="BQ545" s="44"/>
      <c r="BR545" s="21"/>
      <c r="BS545" s="44"/>
      <c r="BT545" s="21"/>
      <c r="BU545" s="44"/>
      <c r="BV545" s="21"/>
      <c r="BW545" s="44">
        <v>1947029</v>
      </c>
      <c r="BX545" s="21"/>
      <c r="BY545" s="21"/>
      <c r="BZ545" s="21"/>
      <c r="CA545" s="44">
        <v>1363</v>
      </c>
      <c r="CB545" s="44"/>
      <c r="CC545" s="44"/>
      <c r="CD545" s="44"/>
      <c r="CE545" s="44"/>
      <c r="CF545" s="44"/>
      <c r="CG545" s="44">
        <v>132458</v>
      </c>
      <c r="CH545" s="44"/>
      <c r="CI545" s="21">
        <v>626</v>
      </c>
      <c r="CJ545" s="44"/>
      <c r="CK545" s="21">
        <v>200</v>
      </c>
      <c r="CL545" s="44"/>
      <c r="CM545" s="44">
        <v>0</v>
      </c>
      <c r="CN545" s="44">
        <v>0</v>
      </c>
      <c r="CO545" s="44">
        <v>679925</v>
      </c>
      <c r="CP545" s="44">
        <v>587665</v>
      </c>
      <c r="CQ545" s="21">
        <v>453375</v>
      </c>
      <c r="CR545" s="44">
        <v>33900</v>
      </c>
      <c r="CS545" s="44">
        <v>290526</v>
      </c>
      <c r="CT545" s="44">
        <v>7921</v>
      </c>
      <c r="CU545" s="44"/>
      <c r="CV545" s="44">
        <v>28364</v>
      </c>
      <c r="CW545" s="21"/>
      <c r="CX545" s="21"/>
      <c r="CY545" s="21"/>
      <c r="CZ545" s="21"/>
      <c r="DA545" s="21"/>
      <c r="DB545" s="21"/>
      <c r="DC545" s="21"/>
      <c r="DD545" s="21"/>
      <c r="DE545" s="44"/>
      <c r="DF545" s="21"/>
      <c r="DG545" s="44"/>
      <c r="DH545" s="21"/>
      <c r="DI545" s="44"/>
      <c r="DJ545" s="44"/>
      <c r="DK545" s="44"/>
      <c r="DL545" s="44"/>
      <c r="DM545" s="21"/>
      <c r="DN545" s="44"/>
      <c r="DO545" s="44"/>
      <c r="DP545" s="44"/>
      <c r="DQ545" s="44"/>
      <c r="DR545" s="44"/>
      <c r="DS545" s="44"/>
      <c r="DT545" s="44"/>
      <c r="DU545" s="44"/>
      <c r="DV545" s="44"/>
      <c r="DW545" s="44"/>
      <c r="DX545" s="44"/>
      <c r="DY545" s="44"/>
      <c r="DZ545" s="44"/>
      <c r="EA545" s="44"/>
      <c r="EB545" s="21"/>
      <c r="EC545" s="44">
        <v>-929462</v>
      </c>
      <c r="ED545" s="44"/>
      <c r="EE545" s="21">
        <v>20228</v>
      </c>
      <c r="EF545" s="44"/>
      <c r="EG545" s="21">
        <v>206213</v>
      </c>
      <c r="EH545" s="44"/>
      <c r="EI545" s="21">
        <v>-406489</v>
      </c>
      <c r="EJ545" s="44"/>
      <c r="EK545" s="44"/>
      <c r="EL545" s="21"/>
      <c r="EM545" s="44">
        <v>-44844</v>
      </c>
      <c r="EN545" s="44"/>
      <c r="EO545" s="44">
        <v>-65645</v>
      </c>
      <c r="EP545" s="21"/>
      <c r="EQ545" s="21"/>
      <c r="ER545" s="21"/>
      <c r="ES545" s="21"/>
      <c r="ET545" s="44"/>
      <c r="EU545" s="21"/>
      <c r="EV545" s="44"/>
      <c r="EW545" s="21"/>
      <c r="EX545" s="44"/>
      <c r="EY545" s="44"/>
      <c r="EZ545" s="21"/>
      <c r="FA545" s="21"/>
      <c r="FB545" s="44"/>
      <c r="FC545" s="44"/>
      <c r="FD545" s="21"/>
      <c r="FE545" s="112"/>
      <c r="FF545" s="44"/>
      <c r="FG545" s="44">
        <v>3481433</v>
      </c>
      <c r="FH545" s="44">
        <v>837720</v>
      </c>
      <c r="FI545" s="44">
        <v>3528828</v>
      </c>
      <c r="FJ545" s="44">
        <v>82385</v>
      </c>
      <c r="FK545" s="44">
        <v>2767861</v>
      </c>
      <c r="FL545" s="44"/>
      <c r="FM545" s="44"/>
      <c r="FN545" s="44"/>
      <c r="FO545" s="44"/>
      <c r="FP545" s="44"/>
      <c r="FQ545" s="44"/>
      <c r="FR545" s="44"/>
      <c r="FS545" s="44"/>
      <c r="FT545" s="44">
        <v>13061</v>
      </c>
      <c r="FU545" s="44"/>
      <c r="FV545" s="21">
        <v>235945</v>
      </c>
      <c r="FW545" s="44">
        <v>46150</v>
      </c>
      <c r="FX545" s="44">
        <v>120003</v>
      </c>
      <c r="FY545" s="44">
        <v>35914</v>
      </c>
      <c r="FZ545" s="44">
        <v>142673</v>
      </c>
      <c r="GA545" s="44">
        <v>3972</v>
      </c>
      <c r="GB545" s="44"/>
      <c r="GC545" s="44">
        <v>22830</v>
      </c>
      <c r="GD545" s="44">
        <v>298183</v>
      </c>
      <c r="GE545" s="44">
        <v>266188</v>
      </c>
      <c r="GF545" s="44">
        <v>26584</v>
      </c>
      <c r="GG545" s="44">
        <v>538811</v>
      </c>
      <c r="GH545" s="44">
        <v>145999</v>
      </c>
      <c r="GI545" s="44">
        <v>97851</v>
      </c>
      <c r="GJ545" s="44">
        <v>161541</v>
      </c>
      <c r="GK545" s="44">
        <v>2284222</v>
      </c>
      <c r="GL545" s="44">
        <v>7090</v>
      </c>
      <c r="GM545" s="44">
        <v>500094</v>
      </c>
      <c r="GN545" s="44">
        <v>51349</v>
      </c>
      <c r="GO545" s="44"/>
      <c r="GP545" s="44"/>
      <c r="GQ545" s="44">
        <v>15314</v>
      </c>
      <c r="GR545" s="44">
        <v>66346</v>
      </c>
      <c r="GS545" s="44">
        <v>1281978</v>
      </c>
      <c r="GT545" s="44"/>
      <c r="GU545" s="21">
        <v>73312</v>
      </c>
      <c r="GV545" s="44"/>
      <c r="GW545" s="44">
        <v>1807737</v>
      </c>
      <c r="GX545" s="44"/>
      <c r="GY545" s="44">
        <v>3163027</v>
      </c>
      <c r="GZ545" s="44">
        <v>2759887</v>
      </c>
      <c r="HA545" s="44"/>
      <c r="HB545" s="44">
        <v>650187</v>
      </c>
      <c r="HC545" s="44">
        <v>-247047</v>
      </c>
      <c r="HD545" s="44">
        <v>3163027</v>
      </c>
      <c r="HE545" s="21"/>
      <c r="HF545" s="21">
        <v>1688342</v>
      </c>
      <c r="HG545" s="21"/>
      <c r="HH545" s="21">
        <v>31422</v>
      </c>
      <c r="HI545" s="21">
        <v>15050</v>
      </c>
      <c r="HJ545" s="44">
        <v>23144</v>
      </c>
      <c r="HK545" s="21"/>
      <c r="HL545" s="21">
        <v>45511</v>
      </c>
      <c r="HM545" s="21">
        <v>83705</v>
      </c>
      <c r="HN545" s="21">
        <v>-10393</v>
      </c>
      <c r="HO545" s="21"/>
      <c r="HP545" s="44"/>
      <c r="HQ545" s="47"/>
      <c r="HR545" s="47">
        <v>650187</v>
      </c>
      <c r="HS545" s="47"/>
      <c r="HT545" s="47" t="s">
        <v>1893</v>
      </c>
      <c r="HU545" s="47">
        <v>55197.74</v>
      </c>
      <c r="HV545" s="47">
        <v>2781</v>
      </c>
      <c r="HW545" s="47">
        <v>0</v>
      </c>
      <c r="HX545" s="47">
        <v>3717</v>
      </c>
      <c r="HY545" s="47">
        <v>3587</v>
      </c>
      <c r="HZ545" s="47">
        <v>60122</v>
      </c>
      <c r="IA545" s="47">
        <v>0</v>
      </c>
      <c r="IB545" s="47">
        <v>0</v>
      </c>
      <c r="IC545" s="47">
        <v>2559</v>
      </c>
      <c r="ID545">
        <v>5776</v>
      </c>
      <c r="IE545" s="47">
        <v>2596</v>
      </c>
      <c r="IF545">
        <v>11363</v>
      </c>
      <c r="IG545" s="47">
        <v>311</v>
      </c>
      <c r="IH545" s="47">
        <v>15297</v>
      </c>
      <c r="II545">
        <v>3782</v>
      </c>
      <c r="IJ545">
        <v>4274</v>
      </c>
      <c r="IK545">
        <v>3509</v>
      </c>
      <c r="IL545">
        <v>10787</v>
      </c>
      <c r="IM545">
        <v>130461</v>
      </c>
      <c r="IN545">
        <v>0</v>
      </c>
      <c r="IO545">
        <v>0</v>
      </c>
      <c r="IP545">
        <v>2429</v>
      </c>
      <c r="IQ545">
        <v>5272</v>
      </c>
      <c r="IR545">
        <v>0</v>
      </c>
      <c r="IS545">
        <v>0</v>
      </c>
      <c r="IT545">
        <v>7701</v>
      </c>
      <c r="IU545">
        <v>164047</v>
      </c>
      <c r="IV545">
        <v>0</v>
      </c>
      <c r="IW545">
        <v>165112</v>
      </c>
      <c r="IX545">
        <v>115172</v>
      </c>
      <c r="IY545">
        <v>1261187</v>
      </c>
      <c r="IZ545">
        <v>0</v>
      </c>
      <c r="JA545">
        <v>0</v>
      </c>
      <c r="JB545">
        <v>100564</v>
      </c>
      <c r="JC545">
        <v>366384</v>
      </c>
      <c r="JD545">
        <v>65826</v>
      </c>
      <c r="JE545">
        <v>193832</v>
      </c>
      <c r="JF545">
        <v>5755</v>
      </c>
      <c r="JG545">
        <v>244870</v>
      </c>
      <c r="JH545">
        <v>103835</v>
      </c>
      <c r="JI545">
        <v>75497</v>
      </c>
      <c r="JJ545">
        <v>142265</v>
      </c>
      <c r="JK545">
        <v>477087</v>
      </c>
      <c r="JL545">
        <v>3481433</v>
      </c>
      <c r="JM545">
        <v>0</v>
      </c>
      <c r="JN545">
        <v>0</v>
      </c>
      <c r="JO545">
        <v>146776</v>
      </c>
      <c r="JP545">
        <v>172342</v>
      </c>
      <c r="JQ545">
        <v>0</v>
      </c>
      <c r="JR545">
        <v>0</v>
      </c>
      <c r="JS545">
        <v>319118</v>
      </c>
      <c r="JT545"/>
      <c r="JU545"/>
      <c r="JV545"/>
      <c r="JW545"/>
      <c r="JX545"/>
      <c r="JY545">
        <v>5776</v>
      </c>
      <c r="JZ545"/>
      <c r="KA545"/>
      <c r="KB545"/>
      <c r="KC545"/>
      <c r="KD545"/>
      <c r="KE545">
        <v>366384</v>
      </c>
      <c r="KF545">
        <v>382</v>
      </c>
      <c r="KG545">
        <v>500</v>
      </c>
      <c r="KH545">
        <v>281</v>
      </c>
      <c r="KI545">
        <v>349</v>
      </c>
      <c r="KJ545">
        <v>461</v>
      </c>
      <c r="KK545">
        <v>253</v>
      </c>
      <c r="KL545">
        <v>235</v>
      </c>
      <c r="KM545">
        <v>309</v>
      </c>
      <c r="KN545">
        <v>172</v>
      </c>
      <c r="KO545">
        <v>1</v>
      </c>
      <c r="KP545">
        <v>0</v>
      </c>
      <c r="KQ545">
        <v>0</v>
      </c>
      <c r="KR545">
        <v>1</v>
      </c>
      <c r="KS545">
        <v>0</v>
      </c>
      <c r="KT545">
        <v>0</v>
      </c>
      <c r="KU545">
        <v>1</v>
      </c>
      <c r="KV545">
        <v>0</v>
      </c>
      <c r="KW545">
        <v>0</v>
      </c>
      <c r="KX545">
        <v>0</v>
      </c>
      <c r="KY545">
        <v>0</v>
      </c>
      <c r="KZ545">
        <v>0</v>
      </c>
      <c r="LA545">
        <v>0</v>
      </c>
      <c r="LB545">
        <v>0</v>
      </c>
      <c r="LC545">
        <v>0</v>
      </c>
      <c r="LD545">
        <v>1</v>
      </c>
      <c r="LE545">
        <v>0</v>
      </c>
      <c r="LF545">
        <v>0</v>
      </c>
      <c r="LG545">
        <v>0</v>
      </c>
      <c r="LH545">
        <v>0</v>
      </c>
    </row>
    <row r="546" spans="1:320" s="34" customFormat="1" ht="15" customHeight="1" x14ac:dyDescent="0.25">
      <c r="A546" s="45">
        <v>206242204</v>
      </c>
      <c r="B546" s="45" t="s">
        <v>4718</v>
      </c>
      <c r="C546" s="46">
        <v>45292</v>
      </c>
      <c r="D546" s="46">
        <v>45657</v>
      </c>
      <c r="E546" s="47">
        <v>366</v>
      </c>
      <c r="F546" s="45" t="s">
        <v>883</v>
      </c>
      <c r="G546" s="45" t="s">
        <v>884</v>
      </c>
      <c r="H546" s="45" t="s">
        <v>1321</v>
      </c>
      <c r="I546" s="45" t="s">
        <v>886</v>
      </c>
      <c r="J546" s="45" t="s">
        <v>887</v>
      </c>
      <c r="K546" s="45" t="s">
        <v>1322</v>
      </c>
      <c r="L546" s="45" t="s">
        <v>4682</v>
      </c>
      <c r="M546" s="45" t="s">
        <v>4719</v>
      </c>
      <c r="N546" s="45" t="s">
        <v>4720</v>
      </c>
      <c r="O546" s="45" t="s">
        <v>4688</v>
      </c>
      <c r="P546" s="45" t="s">
        <v>4695</v>
      </c>
      <c r="Q546" s="45" t="s">
        <v>4721</v>
      </c>
      <c r="R546" t="s">
        <v>4697</v>
      </c>
      <c r="S546" s="45" t="s">
        <v>893</v>
      </c>
      <c r="T546"/>
      <c r="U546" s="47">
        <v>68</v>
      </c>
      <c r="V546" s="47">
        <v>68</v>
      </c>
      <c r="W546" s="47" t="s">
        <v>894</v>
      </c>
      <c r="X546" s="47">
        <v>24888</v>
      </c>
      <c r="Y546" s="47">
        <v>23098</v>
      </c>
      <c r="Z546" s="48">
        <v>212.3</v>
      </c>
      <c r="AA546" s="44">
        <v>160</v>
      </c>
      <c r="AB546" s="44">
        <v>159</v>
      </c>
      <c r="AC546" s="44">
        <v>1480</v>
      </c>
      <c r="AD546" s="44">
        <v>654</v>
      </c>
      <c r="AE546" s="44">
        <v>672</v>
      </c>
      <c r="AF546" s="44">
        <v>16591</v>
      </c>
      <c r="AG546" s="44"/>
      <c r="AH546" s="47">
        <v>2</v>
      </c>
      <c r="AI546" s="47">
        <v>13</v>
      </c>
      <c r="AJ546">
        <v>3686</v>
      </c>
      <c r="AK546" t="s">
        <v>895</v>
      </c>
      <c r="AL546">
        <v>23098</v>
      </c>
      <c r="AM546"/>
      <c r="AN546"/>
      <c r="AO546"/>
      <c r="AP546"/>
      <c r="AQ546"/>
      <c r="AR546" s="44"/>
      <c r="AS546" s="44"/>
      <c r="AT546" s="44"/>
      <c r="AU546" s="44">
        <v>9171355</v>
      </c>
      <c r="AV546" s="44">
        <v>1363971</v>
      </c>
      <c r="AW546" s="44">
        <v>2229887</v>
      </c>
      <c r="AX546" s="44">
        <v>21974</v>
      </c>
      <c r="AY546" s="44">
        <v>8327413</v>
      </c>
      <c r="AZ546" s="21">
        <v>7916885</v>
      </c>
      <c r="BA546" s="21">
        <v>410528</v>
      </c>
      <c r="BB546" s="44">
        <v>315</v>
      </c>
      <c r="BC546" s="44">
        <v>12590</v>
      </c>
      <c r="BD546" s="44"/>
      <c r="BE546" s="44">
        <v>398253</v>
      </c>
      <c r="BF546" s="44">
        <v>540424</v>
      </c>
      <c r="BG546" s="44">
        <v>252035</v>
      </c>
      <c r="BH546" s="44">
        <v>270049</v>
      </c>
      <c r="BI546" s="21">
        <v>6647306</v>
      </c>
      <c r="BJ546" s="21"/>
      <c r="BK546" s="21">
        <v>758</v>
      </c>
      <c r="BL546" s="21">
        <v>4927</v>
      </c>
      <c r="BM546" s="21">
        <v>1455856</v>
      </c>
      <c r="BN546" s="21">
        <v>9171355</v>
      </c>
      <c r="BO546" s="21"/>
      <c r="BP546" s="21"/>
      <c r="BQ546" s="44"/>
      <c r="BR546" s="21"/>
      <c r="BS546" s="44"/>
      <c r="BT546" s="21"/>
      <c r="BU546" s="44"/>
      <c r="BV546" s="21"/>
      <c r="BW546" s="44">
        <v>818571</v>
      </c>
      <c r="BX546" s="21"/>
      <c r="BY546" s="21">
        <v>174707</v>
      </c>
      <c r="BZ546" s="21"/>
      <c r="CA546" s="44">
        <v>1258</v>
      </c>
      <c r="CB546" s="44"/>
      <c r="CC546" s="44">
        <v>330341</v>
      </c>
      <c r="CD546" s="44"/>
      <c r="CE546" s="44"/>
      <c r="CF546" s="44"/>
      <c r="CG546" s="44">
        <v>3223</v>
      </c>
      <c r="CH546" s="44"/>
      <c r="CI546" s="21">
        <v>1470</v>
      </c>
      <c r="CJ546" s="44"/>
      <c r="CK546" s="21">
        <v>34401</v>
      </c>
      <c r="CL546" s="44"/>
      <c r="CM546" s="44">
        <v>4136</v>
      </c>
      <c r="CN546" s="44">
        <v>5118</v>
      </c>
      <c r="CO546" s="44">
        <v>504060</v>
      </c>
      <c r="CP546" s="44">
        <v>0</v>
      </c>
      <c r="CQ546" s="21">
        <v>646835</v>
      </c>
      <c r="CR546" s="44">
        <v>37805</v>
      </c>
      <c r="CS546" s="44">
        <v>145707</v>
      </c>
      <c r="CT546" s="44">
        <v>8742</v>
      </c>
      <c r="CU546" s="44"/>
      <c r="CV546" s="44">
        <v>11568</v>
      </c>
      <c r="CW546" s="21"/>
      <c r="CX546" s="21"/>
      <c r="CY546" s="21"/>
      <c r="CZ546" s="21"/>
      <c r="DA546" s="21"/>
      <c r="DB546" s="21"/>
      <c r="DC546" s="21"/>
      <c r="DD546" s="21"/>
      <c r="DE546" s="44"/>
      <c r="DF546" s="21"/>
      <c r="DG546" s="44"/>
      <c r="DH546" s="21"/>
      <c r="DI546" s="44"/>
      <c r="DJ546" s="44"/>
      <c r="DK546" s="44"/>
      <c r="DL546" s="44"/>
      <c r="DM546" s="21"/>
      <c r="DN546" s="44"/>
      <c r="DO546" s="44"/>
      <c r="DP546" s="44"/>
      <c r="DQ546" s="44"/>
      <c r="DR546" s="44"/>
      <c r="DS546" s="44"/>
      <c r="DT546" s="44"/>
      <c r="DU546" s="44"/>
      <c r="DV546" s="44"/>
      <c r="DW546" s="44"/>
      <c r="DX546" s="44"/>
      <c r="DY546" s="44">
        <v>-51060</v>
      </c>
      <c r="DZ546" s="44"/>
      <c r="EA546" s="44"/>
      <c r="EB546" s="21"/>
      <c r="EC546" s="44">
        <v>-25389</v>
      </c>
      <c r="ED546" s="44"/>
      <c r="EE546" s="21">
        <v>37749</v>
      </c>
      <c r="EF546" s="44"/>
      <c r="EG546" s="21">
        <v>-24852</v>
      </c>
      <c r="EH546" s="44"/>
      <c r="EI546" s="21">
        <v>2098956</v>
      </c>
      <c r="EJ546" s="44"/>
      <c r="EK546" s="44"/>
      <c r="EL546" s="21"/>
      <c r="EM546" s="44">
        <v>3926</v>
      </c>
      <c r="EN546" s="44"/>
      <c r="EO546" s="44">
        <v>190557</v>
      </c>
      <c r="EP546" s="21"/>
      <c r="EQ546" s="21"/>
      <c r="ER546" s="21"/>
      <c r="ES546" s="21"/>
      <c r="ET546" s="44"/>
      <c r="EU546" s="21"/>
      <c r="EV546" s="44"/>
      <c r="EW546" s="21"/>
      <c r="EX546" s="44"/>
      <c r="EY546" s="44"/>
      <c r="EZ546" s="21"/>
      <c r="FA546" s="21"/>
      <c r="FB546" s="44"/>
      <c r="FC546" s="44"/>
      <c r="FD546" s="21"/>
      <c r="FE546" s="112"/>
      <c r="FF546" s="44"/>
      <c r="FG546" s="44">
        <v>3492023</v>
      </c>
      <c r="FH546" s="44">
        <v>714206</v>
      </c>
      <c r="FI546" s="44">
        <v>3710656</v>
      </c>
      <c r="FJ546" s="44">
        <v>115698</v>
      </c>
      <c r="FK546" s="44">
        <v>3136396</v>
      </c>
      <c r="FL546" s="44"/>
      <c r="FM546" s="44"/>
      <c r="FN546" s="44"/>
      <c r="FO546" s="44"/>
      <c r="FP546" s="44"/>
      <c r="FQ546" s="44"/>
      <c r="FR546" s="44"/>
      <c r="FS546" s="44"/>
      <c r="FT546" s="44">
        <v>4090</v>
      </c>
      <c r="FU546" s="44">
        <v>4234</v>
      </c>
      <c r="FV546" s="21">
        <v>187922</v>
      </c>
      <c r="FW546" s="44"/>
      <c r="FX546" s="44">
        <v>213742</v>
      </c>
      <c r="FY546" s="44">
        <v>10051</v>
      </c>
      <c r="FZ546" s="44">
        <v>79435</v>
      </c>
      <c r="GA546" s="44">
        <v>5820</v>
      </c>
      <c r="GB546" s="44"/>
      <c r="GC546" s="44">
        <v>26057</v>
      </c>
      <c r="GD546" s="44">
        <v>296084</v>
      </c>
      <c r="GE546" s="44">
        <v>203389</v>
      </c>
      <c r="GF546" s="44">
        <v>124932</v>
      </c>
      <c r="GG546" s="44">
        <v>601327</v>
      </c>
      <c r="GH546" s="44">
        <v>57525</v>
      </c>
      <c r="GI546" s="44">
        <v>83624</v>
      </c>
      <c r="GJ546" s="44">
        <v>176442</v>
      </c>
      <c r="GK546" s="44">
        <v>1967831</v>
      </c>
      <c r="GL546" s="44">
        <v>59910</v>
      </c>
      <c r="GM546" s="44">
        <v>504816</v>
      </c>
      <c r="GN546" s="44">
        <v>27435</v>
      </c>
      <c r="GO546" s="44">
        <v>18311</v>
      </c>
      <c r="GP546" s="44"/>
      <c r="GQ546" s="44">
        <v>1346</v>
      </c>
      <c r="GR546" s="44">
        <v>126166</v>
      </c>
      <c r="GS546" s="44">
        <v>1440998</v>
      </c>
      <c r="GT546" s="44"/>
      <c r="GU546" s="21">
        <v>277087</v>
      </c>
      <c r="GV546" s="44">
        <v>658648</v>
      </c>
      <c r="GW546" s="44"/>
      <c r="GX546" s="44">
        <v>3136021</v>
      </c>
      <c r="GY546" s="44">
        <v>5512754</v>
      </c>
      <c r="GZ546" s="44">
        <v>3528955</v>
      </c>
      <c r="HA546" s="44">
        <v>3236372</v>
      </c>
      <c r="HB546" s="44"/>
      <c r="HC546" s="44">
        <v>-1252573</v>
      </c>
      <c r="HD546" s="44">
        <v>5512754</v>
      </c>
      <c r="HE546" s="21">
        <v>132922</v>
      </c>
      <c r="HF546" s="21"/>
      <c r="HG546" s="21">
        <v>2956323</v>
      </c>
      <c r="HH546" s="21"/>
      <c r="HI546" s="21">
        <v>0</v>
      </c>
      <c r="HJ546" s="44"/>
      <c r="HK546" s="21">
        <v>322144</v>
      </c>
      <c r="HL546" s="21">
        <v>266105</v>
      </c>
      <c r="HM546" s="21">
        <v>588249</v>
      </c>
      <c r="HN546" s="21">
        <v>-311162</v>
      </c>
      <c r="HO546" s="21"/>
      <c r="HP546" s="44"/>
      <c r="HQ546" s="47"/>
      <c r="HR546" s="47"/>
      <c r="HS546" s="47"/>
      <c r="HT546" s="47" t="s">
        <v>2392</v>
      </c>
      <c r="HU546" s="47">
        <v>-70579.100000000006</v>
      </c>
      <c r="HV546" s="47">
        <v>1980</v>
      </c>
      <c r="HW546" s="47">
        <v>0</v>
      </c>
      <c r="HX546" s="47">
        <v>6301</v>
      </c>
      <c r="HY546" s="47">
        <v>19175</v>
      </c>
      <c r="HZ546" s="47">
        <v>55198</v>
      </c>
      <c r="IA546" s="47">
        <v>0</v>
      </c>
      <c r="IB546" s="47">
        <v>0</v>
      </c>
      <c r="IC546" s="47">
        <v>1873</v>
      </c>
      <c r="ID546"/>
      <c r="IE546" s="47">
        <v>2658</v>
      </c>
      <c r="IF546"/>
      <c r="IG546" s="47"/>
      <c r="IH546" s="47">
        <v>14264</v>
      </c>
      <c r="II546">
        <v>2091</v>
      </c>
      <c r="IJ546">
        <v>3571</v>
      </c>
      <c r="IK546">
        <v>3680</v>
      </c>
      <c r="IL546">
        <v>8530</v>
      </c>
      <c r="IM546">
        <v>119321</v>
      </c>
      <c r="IN546">
        <v>0</v>
      </c>
      <c r="IO546">
        <v>0</v>
      </c>
      <c r="IP546">
        <v>0</v>
      </c>
      <c r="IQ546">
        <v>0</v>
      </c>
      <c r="IR546">
        <v>0</v>
      </c>
      <c r="IS546">
        <v>0</v>
      </c>
      <c r="IT546">
        <v>0</v>
      </c>
      <c r="IU546">
        <v>159968</v>
      </c>
      <c r="IV546">
        <v>0</v>
      </c>
      <c r="IW546">
        <v>388140</v>
      </c>
      <c r="IX546">
        <v>687415</v>
      </c>
      <c r="IY546">
        <v>1143198</v>
      </c>
      <c r="IZ546">
        <v>0</v>
      </c>
      <c r="JA546">
        <v>0</v>
      </c>
      <c r="JB546">
        <v>80475</v>
      </c>
      <c r="JC546"/>
      <c r="JD546">
        <v>75267</v>
      </c>
      <c r="JE546"/>
      <c r="JF546"/>
      <c r="JG546">
        <v>306141</v>
      </c>
      <c r="JH546">
        <v>47539</v>
      </c>
      <c r="JI546">
        <v>67276</v>
      </c>
      <c r="JJ546">
        <v>147670</v>
      </c>
      <c r="JK546">
        <v>388934</v>
      </c>
      <c r="JL546">
        <v>3492023</v>
      </c>
      <c r="JM546">
        <v>0</v>
      </c>
      <c r="JN546">
        <v>0</v>
      </c>
      <c r="JO546">
        <v>0</v>
      </c>
      <c r="JP546">
        <v>0</v>
      </c>
      <c r="JQ546">
        <v>0</v>
      </c>
      <c r="JR546">
        <v>0</v>
      </c>
      <c r="JS546">
        <v>0</v>
      </c>
      <c r="JT546"/>
      <c r="JU546"/>
      <c r="JV546"/>
      <c r="JW546"/>
      <c r="JX546"/>
      <c r="JY546"/>
      <c r="JZ546"/>
      <c r="KA546"/>
      <c r="KB546"/>
      <c r="KC546"/>
      <c r="KD546"/>
      <c r="KE546"/>
      <c r="KF546">
        <v>81</v>
      </c>
      <c r="KG546">
        <v>139</v>
      </c>
      <c r="KH546">
        <v>51</v>
      </c>
      <c r="KI546">
        <v>65</v>
      </c>
      <c r="KJ546">
        <v>115</v>
      </c>
      <c r="KK546">
        <v>38</v>
      </c>
      <c r="KL546">
        <v>41</v>
      </c>
      <c r="KM546">
        <v>71</v>
      </c>
      <c r="KN546">
        <v>24</v>
      </c>
      <c r="KO546">
        <v>1</v>
      </c>
      <c r="KP546">
        <v>0</v>
      </c>
      <c r="KQ546">
        <v>0</v>
      </c>
      <c r="KR546">
        <v>0</v>
      </c>
      <c r="KS546">
        <v>1</v>
      </c>
      <c r="KT546">
        <v>0</v>
      </c>
      <c r="KU546">
        <v>1</v>
      </c>
      <c r="KV546">
        <v>0</v>
      </c>
      <c r="KW546">
        <v>0</v>
      </c>
      <c r="KX546">
        <v>0</v>
      </c>
      <c r="KY546">
        <v>0</v>
      </c>
      <c r="KZ546">
        <v>0</v>
      </c>
      <c r="LA546">
        <v>0</v>
      </c>
      <c r="LB546">
        <v>0</v>
      </c>
      <c r="LC546">
        <v>0</v>
      </c>
      <c r="LD546">
        <v>1</v>
      </c>
      <c r="LE546">
        <v>0</v>
      </c>
      <c r="LF546">
        <v>0</v>
      </c>
      <c r="LG546">
        <v>0</v>
      </c>
      <c r="LH546">
        <v>0</v>
      </c>
    </row>
    <row r="547" spans="1:320" s="34" customFormat="1" ht="15" customHeight="1" x14ac:dyDescent="0.25">
      <c r="A547" s="45">
        <v>206242280</v>
      </c>
      <c r="B547" s="45" t="s">
        <v>4722</v>
      </c>
      <c r="C547" s="46">
        <v>45292</v>
      </c>
      <c r="D547" s="46">
        <v>45657</v>
      </c>
      <c r="E547" s="47">
        <v>366</v>
      </c>
      <c r="F547" s="45" t="s">
        <v>883</v>
      </c>
      <c r="G547" s="45" t="s">
        <v>884</v>
      </c>
      <c r="H547" s="45" t="s">
        <v>1321</v>
      </c>
      <c r="I547" s="45" t="s">
        <v>886</v>
      </c>
      <c r="J547" s="45" t="s">
        <v>887</v>
      </c>
      <c r="K547" s="45" t="s">
        <v>1322</v>
      </c>
      <c r="L547" s="45" t="s">
        <v>4682</v>
      </c>
      <c r="M547" s="45" t="s">
        <v>4723</v>
      </c>
      <c r="N547" s="45" t="s">
        <v>4724</v>
      </c>
      <c r="O547" s="45" t="s">
        <v>4725</v>
      </c>
      <c r="P547" s="45" t="s">
        <v>4726</v>
      </c>
      <c r="Q547" s="45" t="s">
        <v>4727</v>
      </c>
      <c r="R547" t="s">
        <v>4728</v>
      </c>
      <c r="S547" s="45" t="s">
        <v>893</v>
      </c>
      <c r="T547" t="s">
        <v>1970</v>
      </c>
      <c r="U547" s="47">
        <v>99</v>
      </c>
      <c r="V547" s="47">
        <v>99</v>
      </c>
      <c r="W547" s="47" t="s">
        <v>894</v>
      </c>
      <c r="X547" s="47">
        <v>36234</v>
      </c>
      <c r="Y547" s="47">
        <v>33147</v>
      </c>
      <c r="Z547" s="48">
        <v>211.91</v>
      </c>
      <c r="AA547" s="44">
        <v>89</v>
      </c>
      <c r="AB547" s="44">
        <v>73</v>
      </c>
      <c r="AC547" s="44">
        <v>562</v>
      </c>
      <c r="AD547" s="44"/>
      <c r="AE547" s="44">
        <v>142</v>
      </c>
      <c r="AF547" s="44">
        <v>13220</v>
      </c>
      <c r="AG547" s="44"/>
      <c r="AH547" s="47"/>
      <c r="AI547" s="47"/>
      <c r="AJ547">
        <v>19223</v>
      </c>
      <c r="AK547" t="s">
        <v>895</v>
      </c>
      <c r="AL547">
        <v>33147</v>
      </c>
      <c r="AM547"/>
      <c r="AN547"/>
      <c r="AO547"/>
      <c r="AP547"/>
      <c r="AQ547"/>
      <c r="AR547" s="44"/>
      <c r="AS547" s="44"/>
      <c r="AT547" s="44"/>
      <c r="AU547" s="44">
        <v>10351805</v>
      </c>
      <c r="AV547" s="44">
        <v>2524035</v>
      </c>
      <c r="AW547" s="44">
        <v>-2978332</v>
      </c>
      <c r="AX547" s="44">
        <v>13401</v>
      </c>
      <c r="AY547" s="44">
        <v>15867573</v>
      </c>
      <c r="AZ547" s="21">
        <v>12237413</v>
      </c>
      <c r="BA547" s="21">
        <v>3630160</v>
      </c>
      <c r="BB547" s="44">
        <v>-454</v>
      </c>
      <c r="BC547" s="44"/>
      <c r="BD547" s="44"/>
      <c r="BE547" s="44">
        <v>3629706</v>
      </c>
      <c r="BF547" s="44">
        <v>183000</v>
      </c>
      <c r="BG547" s="44"/>
      <c r="BH547" s="44">
        <v>43675</v>
      </c>
      <c r="BI547" s="21">
        <v>4153085</v>
      </c>
      <c r="BJ547" s="21"/>
      <c r="BK547" s="21"/>
      <c r="BL547" s="21"/>
      <c r="BM547" s="21">
        <v>5972045</v>
      </c>
      <c r="BN547" s="21">
        <v>10351805</v>
      </c>
      <c r="BO547" s="21"/>
      <c r="BP547" s="21"/>
      <c r="BQ547" s="44"/>
      <c r="BR547" s="21"/>
      <c r="BS547" s="44"/>
      <c r="BT547" s="21"/>
      <c r="BU547" s="44"/>
      <c r="BV547" s="21"/>
      <c r="BW547" s="44">
        <v>845583</v>
      </c>
      <c r="BX547" s="21"/>
      <c r="BY547" s="21">
        <v>1430</v>
      </c>
      <c r="BZ547" s="21"/>
      <c r="CA547" s="44">
        <v>46417</v>
      </c>
      <c r="CB547" s="44"/>
      <c r="CC547" s="44">
        <v>69493</v>
      </c>
      <c r="CD547" s="44"/>
      <c r="CE547" s="44"/>
      <c r="CF547" s="44"/>
      <c r="CG547" s="44"/>
      <c r="CH547" s="44"/>
      <c r="CI547" s="21"/>
      <c r="CJ547" s="44"/>
      <c r="CK547" s="21">
        <v>1561112</v>
      </c>
      <c r="CL547" s="44"/>
      <c r="CM547" s="44">
        <v>41537</v>
      </c>
      <c r="CN547" s="44">
        <v>0</v>
      </c>
      <c r="CO547" s="44">
        <v>310780</v>
      </c>
      <c r="CP547" s="44">
        <v>1457224</v>
      </c>
      <c r="CQ547" s="21">
        <v>591750</v>
      </c>
      <c r="CR547" s="44">
        <v>41667</v>
      </c>
      <c r="CS547" s="44">
        <v>51408</v>
      </c>
      <c r="CT547" s="44">
        <v>28537</v>
      </c>
      <c r="CU547" s="44"/>
      <c r="CV547" s="44">
        <v>1132</v>
      </c>
      <c r="CW547" s="21"/>
      <c r="CX547" s="21"/>
      <c r="CY547" s="21"/>
      <c r="CZ547" s="21"/>
      <c r="DA547" s="21"/>
      <c r="DB547" s="21"/>
      <c r="DC547" s="21"/>
      <c r="DD547" s="21"/>
      <c r="DE547" s="44"/>
      <c r="DF547" s="21"/>
      <c r="DG547" s="44"/>
      <c r="DH547" s="21"/>
      <c r="DI547" s="44"/>
      <c r="DJ547" s="44"/>
      <c r="DK547" s="44"/>
      <c r="DL547" s="44"/>
      <c r="DM547" s="21"/>
      <c r="DN547" s="44"/>
      <c r="DO547" s="44"/>
      <c r="DP547" s="44"/>
      <c r="DQ547" s="44"/>
      <c r="DR547" s="44"/>
      <c r="DS547" s="44"/>
      <c r="DT547" s="44"/>
      <c r="DU547" s="44"/>
      <c r="DV547" s="44"/>
      <c r="DW547" s="44"/>
      <c r="DX547" s="44"/>
      <c r="DY547" s="44"/>
      <c r="DZ547" s="44"/>
      <c r="EA547" s="44"/>
      <c r="EB547" s="21"/>
      <c r="EC547" s="44">
        <v>1625001</v>
      </c>
      <c r="ED547" s="44"/>
      <c r="EE547" s="21">
        <v>637</v>
      </c>
      <c r="EF547" s="44"/>
      <c r="EG547" s="21">
        <v>44083</v>
      </c>
      <c r="EH547" s="44"/>
      <c r="EI547" s="21">
        <v>717936</v>
      </c>
      <c r="EJ547" s="44"/>
      <c r="EK547" s="44"/>
      <c r="EL547" s="21"/>
      <c r="EM547" s="44"/>
      <c r="EN547" s="44"/>
      <c r="EO547" s="44">
        <v>-5365989</v>
      </c>
      <c r="EP547" s="21"/>
      <c r="EQ547" s="21"/>
      <c r="ER547" s="21"/>
      <c r="ES547" s="21"/>
      <c r="ET547" s="44"/>
      <c r="EU547" s="21"/>
      <c r="EV547" s="44"/>
      <c r="EW547" s="21"/>
      <c r="EX547" s="44"/>
      <c r="EY547" s="44"/>
      <c r="EZ547" s="21"/>
      <c r="FA547" s="21"/>
      <c r="FB547" s="44"/>
      <c r="FC547" s="44"/>
      <c r="FD547" s="21"/>
      <c r="FE547" s="112"/>
      <c r="FF547" s="44"/>
      <c r="FG547" s="44">
        <v>5972473</v>
      </c>
      <c r="FH547" s="44">
        <v>1539965</v>
      </c>
      <c r="FI547" s="44">
        <v>4724975</v>
      </c>
      <c r="FJ547" s="44">
        <v>14154</v>
      </c>
      <c r="FK547" s="44">
        <v>5019592</v>
      </c>
      <c r="FL547" s="44"/>
      <c r="FM547" s="44"/>
      <c r="FN547" s="44"/>
      <c r="FO547" s="44"/>
      <c r="FP547" s="44"/>
      <c r="FQ547" s="44"/>
      <c r="FR547" s="44"/>
      <c r="FS547" s="44"/>
      <c r="FT547" s="44">
        <v>49723</v>
      </c>
      <c r="FU547" s="44"/>
      <c r="FV547" s="21">
        <v>136985</v>
      </c>
      <c r="FW547" s="44">
        <v>240383</v>
      </c>
      <c r="FX547" s="44">
        <v>115113</v>
      </c>
      <c r="FY547" s="44">
        <v>10617</v>
      </c>
      <c r="FZ547" s="44">
        <v>31253</v>
      </c>
      <c r="GA547" s="44">
        <v>26327</v>
      </c>
      <c r="GB547" s="44"/>
      <c r="GC547" s="44">
        <v>147775</v>
      </c>
      <c r="GD547" s="44">
        <v>656603</v>
      </c>
      <c r="GE547" s="44">
        <v>481115</v>
      </c>
      <c r="GF547" s="44">
        <v>51311</v>
      </c>
      <c r="GG547" s="44">
        <v>1126180</v>
      </c>
      <c r="GH547" s="44">
        <v>77913</v>
      </c>
      <c r="GI547" s="44">
        <v>128106</v>
      </c>
      <c r="GJ547" s="44">
        <v>242472</v>
      </c>
      <c r="GK547" s="44">
        <v>2372119</v>
      </c>
      <c r="GL547" s="44">
        <v>75124</v>
      </c>
      <c r="GM547" s="44">
        <v>892074</v>
      </c>
      <c r="GN547" s="44">
        <v>55063</v>
      </c>
      <c r="GO547" s="44">
        <v>44504</v>
      </c>
      <c r="GP547" s="44"/>
      <c r="GQ547" s="44"/>
      <c r="GR547" s="44">
        <v>257061</v>
      </c>
      <c r="GS547" s="44">
        <v>3928560</v>
      </c>
      <c r="GT547" s="44"/>
      <c r="GU547" s="21">
        <v>1119229</v>
      </c>
      <c r="GV547" s="44">
        <v>10960</v>
      </c>
      <c r="GW547" s="44">
        <v>26944</v>
      </c>
      <c r="GX547" s="44">
        <v>17423</v>
      </c>
      <c r="GY547" s="44">
        <v>5103116</v>
      </c>
      <c r="GZ547" s="44">
        <v>2275823</v>
      </c>
      <c r="HA547" s="44">
        <v>38181</v>
      </c>
      <c r="HB547" s="44">
        <v>16467</v>
      </c>
      <c r="HC547" s="44">
        <v>2772645</v>
      </c>
      <c r="HD547" s="44">
        <v>5103116</v>
      </c>
      <c r="HE547" s="21"/>
      <c r="HF547" s="21"/>
      <c r="HG547" s="21">
        <v>1695891</v>
      </c>
      <c r="HH547" s="21"/>
      <c r="HI547" s="21">
        <v>60580</v>
      </c>
      <c r="HJ547" s="44"/>
      <c r="HK547" s="21">
        <v>1003853</v>
      </c>
      <c r="HL547" s="21">
        <v>132992</v>
      </c>
      <c r="HM547" s="21">
        <v>1197425</v>
      </c>
      <c r="HN547" s="21">
        <v>-78196</v>
      </c>
      <c r="HO547" s="21"/>
      <c r="HP547" s="44"/>
      <c r="HQ547" s="47"/>
      <c r="HR547" s="47">
        <v>21928</v>
      </c>
      <c r="HS547" s="47">
        <v>-5461</v>
      </c>
      <c r="HT547" s="47" t="s">
        <v>4729</v>
      </c>
      <c r="HU547" s="47">
        <v>682746.9</v>
      </c>
      <c r="HV547" s="47">
        <v>5336</v>
      </c>
      <c r="HW547" s="47">
        <v>0</v>
      </c>
      <c r="HX547" s="47">
        <v>7349</v>
      </c>
      <c r="HY547" s="47">
        <v>25767</v>
      </c>
      <c r="HZ547" s="47">
        <v>79695</v>
      </c>
      <c r="IA547" s="47">
        <v>0</v>
      </c>
      <c r="IB547" s="47">
        <v>0</v>
      </c>
      <c r="IC547" s="47">
        <v>12477</v>
      </c>
      <c r="ID547">
        <v>4348</v>
      </c>
      <c r="IE547" s="47">
        <v>5923</v>
      </c>
      <c r="IF547">
        <v>16415</v>
      </c>
      <c r="IG547" s="47">
        <v>515</v>
      </c>
      <c r="IH547" s="47">
        <v>21692</v>
      </c>
      <c r="II547">
        <v>2018</v>
      </c>
      <c r="IJ547">
        <v>4166</v>
      </c>
      <c r="IK547">
        <v>3572</v>
      </c>
      <c r="IL547">
        <v>13107</v>
      </c>
      <c r="IM547">
        <v>202380</v>
      </c>
      <c r="IN547">
        <v>0</v>
      </c>
      <c r="IO547">
        <v>0</v>
      </c>
      <c r="IP547">
        <v>0</v>
      </c>
      <c r="IQ547">
        <v>0</v>
      </c>
      <c r="IR547">
        <v>0</v>
      </c>
      <c r="IS547">
        <v>0</v>
      </c>
      <c r="IT547">
        <v>0</v>
      </c>
      <c r="IU547">
        <v>370778</v>
      </c>
      <c r="IV547">
        <v>0</v>
      </c>
      <c r="IW547">
        <v>389925</v>
      </c>
      <c r="IX547">
        <v>975844</v>
      </c>
      <c r="IY547">
        <v>1784835</v>
      </c>
      <c r="IZ547">
        <v>0</v>
      </c>
      <c r="JA547">
        <v>0</v>
      </c>
      <c r="JB547">
        <v>312273</v>
      </c>
      <c r="JC547">
        <v>194651</v>
      </c>
      <c r="JD547">
        <v>153623</v>
      </c>
      <c r="JE547">
        <v>322274</v>
      </c>
      <c r="JF547">
        <v>8930</v>
      </c>
      <c r="JG547">
        <v>451928</v>
      </c>
      <c r="JH547">
        <v>60711</v>
      </c>
      <c r="JI547">
        <v>89030</v>
      </c>
      <c r="JJ547">
        <v>192883</v>
      </c>
      <c r="JK547">
        <v>664788</v>
      </c>
      <c r="JL547">
        <v>5972473</v>
      </c>
      <c r="JM547">
        <v>0</v>
      </c>
      <c r="JN547">
        <v>0</v>
      </c>
      <c r="JO547">
        <v>0</v>
      </c>
      <c r="JP547">
        <v>0</v>
      </c>
      <c r="JQ547">
        <v>0</v>
      </c>
      <c r="JR547">
        <v>0</v>
      </c>
      <c r="JS547">
        <v>0</v>
      </c>
      <c r="JT547"/>
      <c r="JU547"/>
      <c r="JV547"/>
      <c r="JW547"/>
      <c r="JX547">
        <v>4348</v>
      </c>
      <c r="JY547"/>
      <c r="JZ547"/>
      <c r="KA547"/>
      <c r="KB547"/>
      <c r="KC547"/>
      <c r="KD547">
        <v>194651</v>
      </c>
      <c r="KE547"/>
      <c r="KF547">
        <v>126</v>
      </c>
      <c r="KG547">
        <v>194</v>
      </c>
      <c r="KH547">
        <v>92</v>
      </c>
      <c r="KI547">
        <v>89</v>
      </c>
      <c r="KJ547">
        <v>145</v>
      </c>
      <c r="KK547">
        <v>65</v>
      </c>
      <c r="KL547">
        <v>50</v>
      </c>
      <c r="KM547">
        <v>81</v>
      </c>
      <c r="KN547">
        <v>34</v>
      </c>
      <c r="KO547">
        <v>1</v>
      </c>
      <c r="KP547">
        <v>0</v>
      </c>
      <c r="KQ547">
        <v>0</v>
      </c>
      <c r="KR547">
        <v>0</v>
      </c>
      <c r="KS547">
        <v>1</v>
      </c>
      <c r="KT547">
        <v>0</v>
      </c>
      <c r="KU547">
        <v>1</v>
      </c>
      <c r="KV547">
        <v>0</v>
      </c>
      <c r="KW547">
        <v>0</v>
      </c>
      <c r="KX547">
        <v>0</v>
      </c>
      <c r="KY547">
        <v>0</v>
      </c>
      <c r="KZ547">
        <v>0</v>
      </c>
      <c r="LA547">
        <v>0</v>
      </c>
      <c r="LB547">
        <v>0</v>
      </c>
      <c r="LC547">
        <v>0</v>
      </c>
      <c r="LD547">
        <v>1</v>
      </c>
      <c r="LE547">
        <v>0</v>
      </c>
      <c r="LF547">
        <v>0</v>
      </c>
      <c r="LG547">
        <v>0</v>
      </c>
      <c r="LH547">
        <v>0</v>
      </c>
    </row>
    <row r="548" spans="1:320" s="34" customFormat="1" ht="15" customHeight="1" x14ac:dyDescent="0.25">
      <c r="A548" s="45">
        <v>206244031</v>
      </c>
      <c r="B548" s="45" t="s">
        <v>4730</v>
      </c>
      <c r="C548" s="46">
        <v>45292</v>
      </c>
      <c r="D548" s="46">
        <v>45657</v>
      </c>
      <c r="E548" s="47">
        <v>366</v>
      </c>
      <c r="F548" s="45" t="s">
        <v>883</v>
      </c>
      <c r="G548" s="45" t="s">
        <v>893</v>
      </c>
      <c r="H548" s="45" t="s">
        <v>1321</v>
      </c>
      <c r="I548" s="45" t="s">
        <v>916</v>
      </c>
      <c r="J548" s="45" t="s">
        <v>331</v>
      </c>
      <c r="K548" s="45" t="s">
        <v>1322</v>
      </c>
      <c r="L548" s="45" t="s">
        <v>4711</v>
      </c>
      <c r="M548" s="45" t="s">
        <v>4731</v>
      </c>
      <c r="N548" s="45" t="s">
        <v>4732</v>
      </c>
      <c r="O548" s="45" t="s">
        <v>4714</v>
      </c>
      <c r="P548" s="45" t="s">
        <v>4733</v>
      </c>
      <c r="Q548" s="45" t="s">
        <v>4734</v>
      </c>
      <c r="R548" t="s">
        <v>4735</v>
      </c>
      <c r="S548" s="45" t="s">
        <v>884</v>
      </c>
      <c r="T548"/>
      <c r="U548" s="47">
        <v>35</v>
      </c>
      <c r="V548" s="47">
        <v>35</v>
      </c>
      <c r="W548" s="47" t="s">
        <v>1728</v>
      </c>
      <c r="X548" s="47">
        <v>12810</v>
      </c>
      <c r="Y548" s="47">
        <v>9471</v>
      </c>
      <c r="Z548" s="48">
        <v>73.930000000000007</v>
      </c>
      <c r="AA548" s="44">
        <v>58</v>
      </c>
      <c r="AB548" s="44">
        <v>46</v>
      </c>
      <c r="AC548" s="44">
        <v>1497</v>
      </c>
      <c r="AD548" s="44"/>
      <c r="AE548" s="44">
        <v>597</v>
      </c>
      <c r="AF548" s="44">
        <v>4407</v>
      </c>
      <c r="AG548" s="44"/>
      <c r="AH548" s="47"/>
      <c r="AI548" s="47">
        <v>2240</v>
      </c>
      <c r="AJ548">
        <v>730</v>
      </c>
      <c r="AK548" t="s">
        <v>895</v>
      </c>
      <c r="AL548">
        <v>9471</v>
      </c>
      <c r="AM548"/>
      <c r="AN548"/>
      <c r="AO548"/>
      <c r="AP548"/>
      <c r="AQ548"/>
      <c r="AR548" s="44"/>
      <c r="AS548" s="44"/>
      <c r="AT548" s="44"/>
      <c r="AU548" s="44">
        <v>2602968</v>
      </c>
      <c r="AV548" s="44">
        <v>359844</v>
      </c>
      <c r="AW548" s="44">
        <v>-156158</v>
      </c>
      <c r="AX548" s="44">
        <v>12739</v>
      </c>
      <c r="AY548" s="44">
        <v>3131709</v>
      </c>
      <c r="AZ548" s="21">
        <v>3444682</v>
      </c>
      <c r="BA548" s="21">
        <v>-312973</v>
      </c>
      <c r="BB548" s="44">
        <v>-481034</v>
      </c>
      <c r="BC548" s="44"/>
      <c r="BD548" s="44"/>
      <c r="BE548" s="44">
        <v>-794007</v>
      </c>
      <c r="BF548" s="44">
        <v>434163</v>
      </c>
      <c r="BG548" s="44"/>
      <c r="BH548" s="44">
        <v>154623</v>
      </c>
      <c r="BI548" s="21">
        <v>1141413</v>
      </c>
      <c r="BJ548" s="21"/>
      <c r="BK548" s="21"/>
      <c r="BL548" s="21">
        <v>683699</v>
      </c>
      <c r="BM548" s="21">
        <v>189070</v>
      </c>
      <c r="BN548" s="21">
        <v>2602968</v>
      </c>
      <c r="BO548" s="21"/>
      <c r="BP548" s="21"/>
      <c r="BQ548" s="44"/>
      <c r="BR548" s="21"/>
      <c r="BS548" s="44"/>
      <c r="BT548" s="21"/>
      <c r="BU548" s="44"/>
      <c r="BV548" s="21"/>
      <c r="BW548" s="44">
        <v>359664</v>
      </c>
      <c r="BX548" s="21"/>
      <c r="BY548" s="21"/>
      <c r="BZ548" s="21"/>
      <c r="CA548" s="44"/>
      <c r="CB548" s="44"/>
      <c r="CC548" s="44"/>
      <c r="CD548" s="44"/>
      <c r="CE548" s="44"/>
      <c r="CF548" s="44"/>
      <c r="CG548" s="44"/>
      <c r="CH548" s="44"/>
      <c r="CI548" s="21">
        <v>180</v>
      </c>
      <c r="CJ548" s="44"/>
      <c r="CK548" s="21"/>
      <c r="CL548" s="44"/>
      <c r="CM548" s="44">
        <v>0</v>
      </c>
      <c r="CN548" s="44">
        <v>0</v>
      </c>
      <c r="CO548" s="44">
        <v>121111</v>
      </c>
      <c r="CP548" s="44">
        <v>0</v>
      </c>
      <c r="CQ548" s="21">
        <v>134773</v>
      </c>
      <c r="CR548" s="44">
        <v>1337</v>
      </c>
      <c r="CS548" s="44">
        <v>94707</v>
      </c>
      <c r="CT548" s="44">
        <v>1951</v>
      </c>
      <c r="CU548" s="44"/>
      <c r="CV548" s="44">
        <v>5965</v>
      </c>
      <c r="CW548" s="21"/>
      <c r="CX548" s="21"/>
      <c r="CY548" s="21"/>
      <c r="CZ548" s="21"/>
      <c r="DA548" s="21"/>
      <c r="DB548" s="21"/>
      <c r="DC548" s="21"/>
      <c r="DD548" s="21"/>
      <c r="DE548" s="44"/>
      <c r="DF548" s="21"/>
      <c r="DG548" s="44"/>
      <c r="DH548" s="21"/>
      <c r="DI548" s="44"/>
      <c r="DJ548" s="44"/>
      <c r="DK548" s="44"/>
      <c r="DL548" s="44"/>
      <c r="DM548" s="21"/>
      <c r="DN548" s="44"/>
      <c r="DO548" s="44"/>
      <c r="DP548" s="44"/>
      <c r="DQ548" s="44"/>
      <c r="DR548" s="44"/>
      <c r="DS548" s="44"/>
      <c r="DT548" s="44"/>
      <c r="DU548" s="44"/>
      <c r="DV548" s="44"/>
      <c r="DW548" s="44"/>
      <c r="DX548" s="44"/>
      <c r="DY548" s="44">
        <v>-636</v>
      </c>
      <c r="DZ548" s="44"/>
      <c r="EA548" s="44"/>
      <c r="EB548" s="21"/>
      <c r="EC548" s="44">
        <v>-274417</v>
      </c>
      <c r="ED548" s="44"/>
      <c r="EE548" s="21"/>
      <c r="EF548" s="44"/>
      <c r="EG548" s="21">
        <v>14185</v>
      </c>
      <c r="EH548" s="44"/>
      <c r="EI548" s="21">
        <v>104710</v>
      </c>
      <c r="EJ548" s="44"/>
      <c r="EK548" s="44"/>
      <c r="EL548" s="21"/>
      <c r="EM548" s="44"/>
      <c r="EN548" s="44"/>
      <c r="EO548" s="44"/>
      <c r="EP548" s="21"/>
      <c r="EQ548" s="21"/>
      <c r="ER548" s="21"/>
      <c r="ES548" s="21"/>
      <c r="ET548" s="44"/>
      <c r="EU548" s="21"/>
      <c r="EV548" s="44"/>
      <c r="EW548" s="21"/>
      <c r="EX548" s="44"/>
      <c r="EY548" s="44"/>
      <c r="EZ548" s="21"/>
      <c r="FA548" s="21"/>
      <c r="FB548" s="44"/>
      <c r="FC548" s="44"/>
      <c r="FD548" s="21"/>
      <c r="FE548" s="112"/>
      <c r="FF548" s="44"/>
      <c r="FG548" s="44">
        <v>2840462</v>
      </c>
      <c r="FH548" s="44">
        <v>619427</v>
      </c>
      <c r="FI548" s="44">
        <v>2386131</v>
      </c>
      <c r="FJ548" s="44">
        <v>90162</v>
      </c>
      <c r="FK548" s="44">
        <v>1420750</v>
      </c>
      <c r="FL548" s="44"/>
      <c r="FM548" s="44"/>
      <c r="FN548" s="44"/>
      <c r="FO548" s="44"/>
      <c r="FP548" s="44"/>
      <c r="FQ548" s="44"/>
      <c r="FR548" s="44"/>
      <c r="FS548" s="44"/>
      <c r="FT548" s="44"/>
      <c r="FU548" s="44"/>
      <c r="FV548" s="21">
        <v>96889</v>
      </c>
      <c r="FW548" s="44"/>
      <c r="FX548" s="44">
        <v>107819</v>
      </c>
      <c r="FY548" s="44">
        <v>670</v>
      </c>
      <c r="FZ548" s="44">
        <v>58234</v>
      </c>
      <c r="GA548" s="44">
        <v>1381</v>
      </c>
      <c r="GB548" s="44"/>
      <c r="GC548" s="44">
        <v>4487</v>
      </c>
      <c r="GD548" s="44">
        <v>239779</v>
      </c>
      <c r="GE548" s="44">
        <v>125056</v>
      </c>
      <c r="GF548" s="44">
        <v>92297</v>
      </c>
      <c r="GG548" s="44">
        <v>322524</v>
      </c>
      <c r="GH548" s="44">
        <v>10002</v>
      </c>
      <c r="GI548" s="44">
        <v>44402</v>
      </c>
      <c r="GJ548" s="44">
        <v>14465</v>
      </c>
      <c r="GK548" s="44">
        <v>712485</v>
      </c>
      <c r="GL548" s="44">
        <v>153018</v>
      </c>
      <c r="GM548" s="44">
        <v>3349</v>
      </c>
      <c r="GN548" s="44">
        <v>4811</v>
      </c>
      <c r="GO548" s="44">
        <v>32264</v>
      </c>
      <c r="GP548" s="44"/>
      <c r="GQ548" s="44"/>
      <c r="GR548" s="44"/>
      <c r="GS548" s="44">
        <v>2346656</v>
      </c>
      <c r="GT548" s="44"/>
      <c r="GU548" s="21">
        <v>6331273</v>
      </c>
      <c r="GV548" s="44"/>
      <c r="GW548" s="44"/>
      <c r="GX548" s="44"/>
      <c r="GY548" s="44">
        <v>8677929</v>
      </c>
      <c r="GZ548" s="44">
        <v>560067</v>
      </c>
      <c r="HA548" s="44"/>
      <c r="HB548" s="44">
        <v>10260356</v>
      </c>
      <c r="HC548" s="44">
        <v>-2142494</v>
      </c>
      <c r="HD548" s="44">
        <v>8677929</v>
      </c>
      <c r="HE548" s="21"/>
      <c r="HF548" s="21"/>
      <c r="HG548" s="21"/>
      <c r="HH548" s="21"/>
      <c r="HI548" s="21">
        <v>736198</v>
      </c>
      <c r="HJ548" s="44">
        <v>15251429</v>
      </c>
      <c r="HK548" s="21"/>
      <c r="HL548" s="21">
        <v>1865176</v>
      </c>
      <c r="HM548" s="21">
        <v>17852803</v>
      </c>
      <c r="HN548" s="21">
        <v>-11521530</v>
      </c>
      <c r="HO548" s="21"/>
      <c r="HP548" s="44"/>
      <c r="HQ548" s="47"/>
      <c r="HR548" s="47">
        <v>10560356</v>
      </c>
      <c r="HS548" s="47">
        <v>-300000</v>
      </c>
      <c r="HT548" s="47" t="s">
        <v>3746</v>
      </c>
      <c r="HU548" s="47">
        <v>1545784.92</v>
      </c>
      <c r="HV548" s="47">
        <v>2072</v>
      </c>
      <c r="HW548" s="47">
        <v>0</v>
      </c>
      <c r="HX548" s="47">
        <v>2170</v>
      </c>
      <c r="HY548" s="47">
        <v>10184</v>
      </c>
      <c r="HZ548" s="47">
        <v>28555</v>
      </c>
      <c r="IA548" s="47">
        <v>0</v>
      </c>
      <c r="IB548" s="47">
        <v>0</v>
      </c>
      <c r="IC548" s="47">
        <v>0</v>
      </c>
      <c r="ID548"/>
      <c r="IE548" s="47">
        <v>2950</v>
      </c>
      <c r="IF548">
        <v>4855</v>
      </c>
      <c r="IG548" s="47">
        <v>3580</v>
      </c>
      <c r="IH548" s="47">
        <v>7887</v>
      </c>
      <c r="II548">
        <v>407</v>
      </c>
      <c r="IJ548">
        <v>2184</v>
      </c>
      <c r="IK548">
        <v>394</v>
      </c>
      <c r="IL548">
        <v>6529</v>
      </c>
      <c r="IM548">
        <v>71767</v>
      </c>
      <c r="IN548">
        <v>0</v>
      </c>
      <c r="IO548">
        <v>0</v>
      </c>
      <c r="IP548">
        <v>0</v>
      </c>
      <c r="IQ548">
        <v>0</v>
      </c>
      <c r="IR548">
        <v>0</v>
      </c>
      <c r="IS548">
        <v>0</v>
      </c>
      <c r="IT548">
        <v>0</v>
      </c>
      <c r="IU548">
        <v>84550</v>
      </c>
      <c r="IV548">
        <v>0</v>
      </c>
      <c r="IW548">
        <v>80933</v>
      </c>
      <c r="IX548">
        <v>334584</v>
      </c>
      <c r="IY548">
        <v>595084</v>
      </c>
      <c r="IZ548">
        <v>0</v>
      </c>
      <c r="JA548">
        <v>0</v>
      </c>
      <c r="JB548">
        <v>0</v>
      </c>
      <c r="JC548"/>
      <c r="JD548">
        <v>47713</v>
      </c>
      <c r="JE548">
        <v>80110</v>
      </c>
      <c r="JF548">
        <v>59465</v>
      </c>
      <c r="JG548">
        <v>137242</v>
      </c>
      <c r="JH548">
        <v>8065</v>
      </c>
      <c r="JI548">
        <v>36083</v>
      </c>
      <c r="JJ548">
        <v>12543</v>
      </c>
      <c r="JK548">
        <v>238537</v>
      </c>
      <c r="JL548">
        <v>1714909</v>
      </c>
      <c r="JM548">
        <v>0</v>
      </c>
      <c r="JN548">
        <v>0</v>
      </c>
      <c r="JO548">
        <v>0</v>
      </c>
      <c r="JP548">
        <v>0</v>
      </c>
      <c r="JQ548">
        <v>0</v>
      </c>
      <c r="JR548">
        <v>0</v>
      </c>
      <c r="JS548">
        <v>0</v>
      </c>
      <c r="JT548"/>
      <c r="JU548"/>
      <c r="JV548"/>
      <c r="JW548"/>
      <c r="JX548"/>
      <c r="JY548"/>
      <c r="JZ548"/>
      <c r="KA548"/>
      <c r="KB548"/>
      <c r="KC548"/>
      <c r="KD548"/>
      <c r="KE548"/>
      <c r="KF548">
        <v>85</v>
      </c>
      <c r="KG548">
        <v>124</v>
      </c>
      <c r="KH548">
        <v>68</v>
      </c>
      <c r="KI548">
        <v>33</v>
      </c>
      <c r="KJ548">
        <v>57</v>
      </c>
      <c r="KK548">
        <v>31</v>
      </c>
      <c r="KL548">
        <v>20</v>
      </c>
      <c r="KM548">
        <v>34</v>
      </c>
      <c r="KN548">
        <v>20</v>
      </c>
      <c r="KO548">
        <v>0</v>
      </c>
      <c r="KP548">
        <v>1</v>
      </c>
      <c r="KQ548">
        <v>0</v>
      </c>
      <c r="KR548">
        <v>1</v>
      </c>
      <c r="KS548">
        <v>0</v>
      </c>
      <c r="KT548">
        <v>0</v>
      </c>
      <c r="KU548">
        <v>1</v>
      </c>
      <c r="KV548">
        <v>0</v>
      </c>
      <c r="KW548">
        <v>0</v>
      </c>
      <c r="KX548">
        <v>0</v>
      </c>
      <c r="KY548">
        <v>0</v>
      </c>
      <c r="KZ548">
        <v>0</v>
      </c>
      <c r="LA548">
        <v>0</v>
      </c>
      <c r="LB548">
        <v>0</v>
      </c>
      <c r="LC548">
        <v>0</v>
      </c>
      <c r="LD548">
        <v>0</v>
      </c>
      <c r="LE548">
        <v>0</v>
      </c>
      <c r="LF548">
        <v>1</v>
      </c>
      <c r="LG548">
        <v>0</v>
      </c>
      <c r="LH548">
        <v>0</v>
      </c>
    </row>
    <row r="549" spans="1:320" s="34" customFormat="1" ht="15" customHeight="1" x14ac:dyDescent="0.25">
      <c r="A549" s="45">
        <v>206244044</v>
      </c>
      <c r="B549" s="45" t="s">
        <v>4736</v>
      </c>
      <c r="C549" s="46">
        <v>45292</v>
      </c>
      <c r="D549" s="46">
        <v>45657</v>
      </c>
      <c r="E549" s="47">
        <v>366</v>
      </c>
      <c r="F549" s="45" t="s">
        <v>883</v>
      </c>
      <c r="G549" s="45" t="s">
        <v>884</v>
      </c>
      <c r="H549" s="45" t="s">
        <v>1321</v>
      </c>
      <c r="I549" s="45" t="s">
        <v>886</v>
      </c>
      <c r="J549" s="45" t="s">
        <v>887</v>
      </c>
      <c r="K549" s="45" t="s">
        <v>1322</v>
      </c>
      <c r="L549" s="45" t="s">
        <v>4682</v>
      </c>
      <c r="M549" s="45" t="s">
        <v>4737</v>
      </c>
      <c r="N549" s="45" t="s">
        <v>4738</v>
      </c>
      <c r="O549" s="45" t="s">
        <v>4688</v>
      </c>
      <c r="P549" s="45" t="s">
        <v>4739</v>
      </c>
      <c r="Q549" s="45" t="s">
        <v>4740</v>
      </c>
      <c r="R549" t="s">
        <v>4741</v>
      </c>
      <c r="S549" s="45" t="s">
        <v>893</v>
      </c>
      <c r="T549"/>
      <c r="U549" s="47">
        <v>120</v>
      </c>
      <c r="V549" s="47">
        <v>120</v>
      </c>
      <c r="W549" s="47" t="s">
        <v>913</v>
      </c>
      <c r="X549" s="47">
        <v>43920</v>
      </c>
      <c r="Y549" s="47">
        <v>32411</v>
      </c>
      <c r="Z549" s="48">
        <v>174.25</v>
      </c>
      <c r="AA549" s="44">
        <v>782</v>
      </c>
      <c r="AB549" s="44">
        <v>783</v>
      </c>
      <c r="AC549" s="44">
        <v>14390</v>
      </c>
      <c r="AD549" s="44"/>
      <c r="AE549" s="44">
        <v>12378</v>
      </c>
      <c r="AF549" s="44">
        <v>2098</v>
      </c>
      <c r="AG549" s="44"/>
      <c r="AH549" s="47">
        <v>3453</v>
      </c>
      <c r="AI549" s="47">
        <v>92</v>
      </c>
      <c r="AJ549"/>
      <c r="AK549" t="s">
        <v>895</v>
      </c>
      <c r="AL549">
        <v>32411</v>
      </c>
      <c r="AM549"/>
      <c r="AN549"/>
      <c r="AO549"/>
      <c r="AP549"/>
      <c r="AQ549"/>
      <c r="AR549" s="44"/>
      <c r="AS549" s="44"/>
      <c r="AT549" s="44"/>
      <c r="AU549" s="44">
        <v>14582179</v>
      </c>
      <c r="AV549" s="44">
        <v>2950219</v>
      </c>
      <c r="AW549" s="44">
        <v>-1122982</v>
      </c>
      <c r="AX549" s="44">
        <v>374787</v>
      </c>
      <c r="AY549" s="44">
        <v>19030167</v>
      </c>
      <c r="AZ549" s="21">
        <v>16319038</v>
      </c>
      <c r="BA549" s="21">
        <v>2711129</v>
      </c>
      <c r="BB549" s="44">
        <v>6956</v>
      </c>
      <c r="BC549" s="44"/>
      <c r="BD549" s="44"/>
      <c r="BE549" s="44">
        <v>2718085</v>
      </c>
      <c r="BF549" s="44">
        <v>6475488</v>
      </c>
      <c r="BG549" s="44"/>
      <c r="BH549" s="44">
        <v>5567358</v>
      </c>
      <c r="BI549" s="21">
        <v>944111</v>
      </c>
      <c r="BJ549" s="21"/>
      <c r="BK549" s="21">
        <v>1553822</v>
      </c>
      <c r="BL549" s="21">
        <v>41400</v>
      </c>
      <c r="BM549" s="21"/>
      <c r="BN549" s="21">
        <v>14582179</v>
      </c>
      <c r="BO549" s="21"/>
      <c r="BP549" s="21"/>
      <c r="BQ549" s="44"/>
      <c r="BR549" s="21"/>
      <c r="BS549" s="44"/>
      <c r="BT549" s="21"/>
      <c r="BU549" s="44"/>
      <c r="BV549" s="21"/>
      <c r="BW549" s="44">
        <v>2131663</v>
      </c>
      <c r="BX549" s="21"/>
      <c r="BY549" s="21"/>
      <c r="BZ549" s="21"/>
      <c r="CA549" s="44">
        <v>24212</v>
      </c>
      <c r="CB549" s="44"/>
      <c r="CC549" s="44">
        <v>1552</v>
      </c>
      <c r="CD549" s="44"/>
      <c r="CE549" s="44"/>
      <c r="CF549" s="44"/>
      <c r="CG549" s="44">
        <v>782830</v>
      </c>
      <c r="CH549" s="44"/>
      <c r="CI549" s="21">
        <v>9962</v>
      </c>
      <c r="CJ549" s="44"/>
      <c r="CK549" s="21"/>
      <c r="CL549" s="44"/>
      <c r="CM549" s="44">
        <v>0</v>
      </c>
      <c r="CN549" s="44">
        <v>0</v>
      </c>
      <c r="CO549" s="44">
        <v>1578090</v>
      </c>
      <c r="CP549" s="44">
        <v>0</v>
      </c>
      <c r="CQ549" s="21">
        <v>502920</v>
      </c>
      <c r="CR549" s="44">
        <v>184480</v>
      </c>
      <c r="CS549" s="44">
        <v>562637</v>
      </c>
      <c r="CT549" s="44">
        <v>44293</v>
      </c>
      <c r="CU549" s="44"/>
      <c r="CV549" s="44">
        <v>77799</v>
      </c>
      <c r="CW549" s="21"/>
      <c r="CX549" s="21"/>
      <c r="CY549" s="21"/>
      <c r="CZ549" s="21"/>
      <c r="DA549" s="21"/>
      <c r="DB549" s="21"/>
      <c r="DC549" s="21"/>
      <c r="DD549" s="21"/>
      <c r="DE549" s="44"/>
      <c r="DF549" s="21"/>
      <c r="DG549" s="44"/>
      <c r="DH549" s="21"/>
      <c r="DI549" s="44"/>
      <c r="DJ549" s="44"/>
      <c r="DK549" s="44"/>
      <c r="DL549" s="44"/>
      <c r="DM549" s="21"/>
      <c r="DN549" s="44"/>
      <c r="DO549" s="44"/>
      <c r="DP549" s="44"/>
      <c r="DQ549" s="44"/>
      <c r="DR549" s="44"/>
      <c r="DS549" s="44"/>
      <c r="DT549" s="44"/>
      <c r="DU549" s="44"/>
      <c r="DV549" s="44"/>
      <c r="DW549" s="44"/>
      <c r="DX549" s="44"/>
      <c r="DY549" s="44">
        <v>13313</v>
      </c>
      <c r="DZ549" s="44"/>
      <c r="EA549" s="44"/>
      <c r="EB549" s="21"/>
      <c r="EC549" s="44">
        <v>-2773123</v>
      </c>
      <c r="ED549" s="44"/>
      <c r="EE549" s="21"/>
      <c r="EF549" s="44"/>
      <c r="EG549" s="21">
        <v>1010828</v>
      </c>
      <c r="EH549" s="44"/>
      <c r="EI549" s="21">
        <v>168913</v>
      </c>
      <c r="EJ549" s="44"/>
      <c r="EK549" s="44"/>
      <c r="EL549" s="21"/>
      <c r="EM549" s="44">
        <v>457087</v>
      </c>
      <c r="EN549" s="44"/>
      <c r="EO549" s="44"/>
      <c r="EP549" s="21"/>
      <c r="EQ549" s="21"/>
      <c r="ER549" s="21"/>
      <c r="ES549" s="21"/>
      <c r="ET549" s="44"/>
      <c r="EU549" s="21"/>
      <c r="EV549" s="44"/>
      <c r="EW549" s="21"/>
      <c r="EX549" s="44"/>
      <c r="EY549" s="44"/>
      <c r="EZ549" s="21"/>
      <c r="FA549" s="21"/>
      <c r="FB549" s="44"/>
      <c r="FC549" s="44"/>
      <c r="FD549" s="21"/>
      <c r="FE549" s="112"/>
      <c r="FF549" s="44"/>
      <c r="FG549" s="44">
        <v>7558698</v>
      </c>
      <c r="FH549" s="44">
        <v>2219673</v>
      </c>
      <c r="FI549" s="44">
        <v>6540667</v>
      </c>
      <c r="FJ549" s="44">
        <v>251396</v>
      </c>
      <c r="FK549" s="44">
        <v>6508110</v>
      </c>
      <c r="FL549" s="44"/>
      <c r="FM549" s="44"/>
      <c r="FN549" s="44"/>
      <c r="FO549" s="44"/>
      <c r="FP549" s="44"/>
      <c r="FQ549" s="44"/>
      <c r="FR549" s="44"/>
      <c r="FS549" s="44"/>
      <c r="FT549" s="44">
        <v>89244</v>
      </c>
      <c r="FU549" s="44"/>
      <c r="FV549" s="21">
        <v>720332</v>
      </c>
      <c r="FW549" s="44"/>
      <c r="FX549" s="44">
        <v>416621</v>
      </c>
      <c r="FY549" s="44">
        <v>136173</v>
      </c>
      <c r="FZ549" s="44">
        <v>589518</v>
      </c>
      <c r="GA549" s="44">
        <v>54889</v>
      </c>
      <c r="GB549" s="44"/>
      <c r="GC549" s="44">
        <v>79785</v>
      </c>
      <c r="GD549" s="44">
        <v>531250</v>
      </c>
      <c r="GE549" s="44">
        <v>572544</v>
      </c>
      <c r="GF549" s="44">
        <v>38223</v>
      </c>
      <c r="GG549" s="44">
        <v>980714</v>
      </c>
      <c r="GH549" s="44">
        <v>124932</v>
      </c>
      <c r="GI549" s="44">
        <v>135195</v>
      </c>
      <c r="GJ549" s="44">
        <v>94832</v>
      </c>
      <c r="GK549" s="44">
        <v>3471450</v>
      </c>
      <c r="GL549" s="44"/>
      <c r="GM549" s="44">
        <v>1718856</v>
      </c>
      <c r="GN549" s="44">
        <v>1276</v>
      </c>
      <c r="GO549" s="44">
        <v>22732</v>
      </c>
      <c r="GP549" s="44"/>
      <c r="GQ549" s="44">
        <v>600</v>
      </c>
      <c r="GR549" s="44">
        <v>31762</v>
      </c>
      <c r="GS549" s="44">
        <v>4197681</v>
      </c>
      <c r="GT549" s="44"/>
      <c r="GU549" s="21"/>
      <c r="GV549" s="44"/>
      <c r="GW549" s="44"/>
      <c r="GX549" s="44"/>
      <c r="GY549" s="44">
        <v>4197681</v>
      </c>
      <c r="GZ549" s="44">
        <v>1534199</v>
      </c>
      <c r="HA549" s="44"/>
      <c r="HB549" s="44"/>
      <c r="HC549" s="44">
        <v>2663482</v>
      </c>
      <c r="HD549" s="44">
        <v>4197681</v>
      </c>
      <c r="HE549" s="21">
        <v>258210</v>
      </c>
      <c r="HF549" s="21"/>
      <c r="HG549" s="21"/>
      <c r="HH549" s="21"/>
      <c r="HI549" s="21">
        <v>0</v>
      </c>
      <c r="HJ549" s="44"/>
      <c r="HK549" s="21"/>
      <c r="HL549" s="21"/>
      <c r="HM549" s="21">
        <v>0</v>
      </c>
      <c r="HN549" s="21">
        <v>0</v>
      </c>
      <c r="HO549" s="21"/>
      <c r="HP549" s="44"/>
      <c r="HQ549" s="47"/>
      <c r="HR549" s="47"/>
      <c r="HS549" s="47"/>
      <c r="HT549" s="47" t="s">
        <v>4188</v>
      </c>
      <c r="HU549" s="47">
        <v>2055826.6600000001</v>
      </c>
      <c r="HV549" s="47">
        <v>1920</v>
      </c>
      <c r="HW549" s="47">
        <v>0</v>
      </c>
      <c r="HX549" s="47">
        <v>7281</v>
      </c>
      <c r="HY549" s="47">
        <v>47231</v>
      </c>
      <c r="HZ549" s="47">
        <v>91617</v>
      </c>
      <c r="IA549" s="47">
        <v>0</v>
      </c>
      <c r="IB549" s="47">
        <v>0</v>
      </c>
      <c r="IC549" s="47">
        <v>0</v>
      </c>
      <c r="ID549">
        <v>14546</v>
      </c>
      <c r="IE549" s="47">
        <v>4376</v>
      </c>
      <c r="IF549">
        <v>23051</v>
      </c>
      <c r="IG549" s="47"/>
      <c r="IH549" s="47">
        <v>21617</v>
      </c>
      <c r="II549">
        <v>2219</v>
      </c>
      <c r="IJ549">
        <v>4379</v>
      </c>
      <c r="IK549">
        <v>1832</v>
      </c>
      <c r="IL549">
        <v>13326</v>
      </c>
      <c r="IM549">
        <v>233395</v>
      </c>
      <c r="IN549">
        <v>0</v>
      </c>
      <c r="IO549">
        <v>0</v>
      </c>
      <c r="IP549">
        <v>0</v>
      </c>
      <c r="IQ549">
        <v>0</v>
      </c>
      <c r="IR549">
        <v>0</v>
      </c>
      <c r="IS549">
        <v>0</v>
      </c>
      <c r="IT549">
        <v>0</v>
      </c>
      <c r="IU549">
        <v>207108</v>
      </c>
      <c r="IV549">
        <v>0</v>
      </c>
      <c r="IW549">
        <v>482918</v>
      </c>
      <c r="IX549">
        <v>1937340</v>
      </c>
      <c r="IY549">
        <v>2155152</v>
      </c>
      <c r="IZ549">
        <v>0</v>
      </c>
      <c r="JA549">
        <v>0</v>
      </c>
      <c r="JB549">
        <v>0</v>
      </c>
      <c r="JC549">
        <v>933820</v>
      </c>
      <c r="JD549">
        <v>135617</v>
      </c>
      <c r="JE549">
        <v>411521</v>
      </c>
      <c r="JF549"/>
      <c r="JG549">
        <v>437830</v>
      </c>
      <c r="JH549">
        <v>72942</v>
      </c>
      <c r="JI549">
        <v>86365</v>
      </c>
      <c r="JJ549">
        <v>75064</v>
      </c>
      <c r="JK549">
        <v>623021</v>
      </c>
      <c r="JL549">
        <v>7558698</v>
      </c>
      <c r="JM549">
        <v>0</v>
      </c>
      <c r="JN549">
        <v>0</v>
      </c>
      <c r="JO549">
        <v>0</v>
      </c>
      <c r="JP549">
        <v>0</v>
      </c>
      <c r="JQ549">
        <v>0</v>
      </c>
      <c r="JR549">
        <v>0</v>
      </c>
      <c r="JS549">
        <v>0</v>
      </c>
      <c r="JT549"/>
      <c r="JU549"/>
      <c r="JV549"/>
      <c r="JW549"/>
      <c r="JX549">
        <v>14546</v>
      </c>
      <c r="JY549"/>
      <c r="JZ549"/>
      <c r="KA549"/>
      <c r="KB549"/>
      <c r="KC549"/>
      <c r="KD549">
        <v>933820</v>
      </c>
      <c r="KE549"/>
      <c r="KF549">
        <v>181</v>
      </c>
      <c r="KG549">
        <v>215</v>
      </c>
      <c r="KH549">
        <v>141</v>
      </c>
      <c r="KI549">
        <v>130</v>
      </c>
      <c r="KJ549">
        <v>159</v>
      </c>
      <c r="KK549">
        <v>99</v>
      </c>
      <c r="KL549">
        <v>75</v>
      </c>
      <c r="KM549">
        <v>98</v>
      </c>
      <c r="KN549">
        <v>50</v>
      </c>
      <c r="KO549">
        <v>1</v>
      </c>
      <c r="KP549">
        <v>0</v>
      </c>
      <c r="KQ549">
        <v>0</v>
      </c>
      <c r="KR549">
        <v>0</v>
      </c>
      <c r="KS549">
        <v>0</v>
      </c>
      <c r="KT549">
        <v>1</v>
      </c>
      <c r="KU549">
        <v>1</v>
      </c>
      <c r="KV549">
        <v>0</v>
      </c>
      <c r="KW549">
        <v>0</v>
      </c>
      <c r="KX549">
        <v>0</v>
      </c>
      <c r="KY549">
        <v>0</v>
      </c>
      <c r="KZ549">
        <v>0</v>
      </c>
      <c r="LA549">
        <v>0</v>
      </c>
      <c r="LB549">
        <v>0</v>
      </c>
      <c r="LC549">
        <v>0</v>
      </c>
      <c r="LD549">
        <v>1</v>
      </c>
      <c r="LE549">
        <v>0</v>
      </c>
      <c r="LF549">
        <v>0</v>
      </c>
      <c r="LG549">
        <v>0</v>
      </c>
      <c r="LH549">
        <v>0</v>
      </c>
    </row>
    <row r="550" spans="1:320" s="34" customFormat="1" ht="15" customHeight="1" x14ac:dyDescent="0.25">
      <c r="A550" s="45">
        <v>206270722</v>
      </c>
      <c r="B550" s="45" t="s">
        <v>4742</v>
      </c>
      <c r="C550" s="46">
        <v>45292</v>
      </c>
      <c r="D550" s="46">
        <v>45657</v>
      </c>
      <c r="E550" s="47">
        <v>366</v>
      </c>
      <c r="F550" s="45" t="s">
        <v>883</v>
      </c>
      <c r="G550" s="45" t="s">
        <v>884</v>
      </c>
      <c r="H550" s="45" t="s">
        <v>1329</v>
      </c>
      <c r="I550" s="45" t="s">
        <v>886</v>
      </c>
      <c r="J550" s="45" t="s">
        <v>887</v>
      </c>
      <c r="K550" s="45" t="s">
        <v>1330</v>
      </c>
      <c r="L550" s="45" t="s">
        <v>4743</v>
      </c>
      <c r="M550" s="45" t="s">
        <v>4744</v>
      </c>
      <c r="N550" s="45" t="s">
        <v>4745</v>
      </c>
      <c r="O550" s="45" t="s">
        <v>4746</v>
      </c>
      <c r="P550" s="45" t="s">
        <v>4747</v>
      </c>
      <c r="Q550" s="45" t="s">
        <v>4748</v>
      </c>
      <c r="R550" t="s">
        <v>4749</v>
      </c>
      <c r="S550" s="45" t="s">
        <v>884</v>
      </c>
      <c r="T550"/>
      <c r="U550" s="47">
        <v>99</v>
      </c>
      <c r="V550" s="47">
        <v>99</v>
      </c>
      <c r="W550" s="47" t="s">
        <v>894</v>
      </c>
      <c r="X550" s="47">
        <v>36234</v>
      </c>
      <c r="Y550" s="47">
        <v>31763</v>
      </c>
      <c r="Z550" s="48">
        <v>193.28</v>
      </c>
      <c r="AA550" s="44">
        <v>225</v>
      </c>
      <c r="AB550" s="44">
        <v>205</v>
      </c>
      <c r="AC550" s="44">
        <v>4423</v>
      </c>
      <c r="AD550" s="44">
        <v>877</v>
      </c>
      <c r="AE550" s="44">
        <v>20193</v>
      </c>
      <c r="AF550" s="44">
        <v>284</v>
      </c>
      <c r="AG550" s="44"/>
      <c r="AH550" s="47">
        <v>328</v>
      </c>
      <c r="AI550" s="47">
        <v>4619</v>
      </c>
      <c r="AJ550">
        <v>1039</v>
      </c>
      <c r="AK550" t="s">
        <v>895</v>
      </c>
      <c r="AL550">
        <v>31763</v>
      </c>
      <c r="AM550"/>
      <c r="AN550"/>
      <c r="AO550"/>
      <c r="AP550"/>
      <c r="AQ550"/>
      <c r="AR550" s="44"/>
      <c r="AS550" s="44"/>
      <c r="AT550" s="44"/>
      <c r="AU550" s="44">
        <v>14293348</v>
      </c>
      <c r="AV550" s="44">
        <v>1908964</v>
      </c>
      <c r="AW550" s="44">
        <v>956406</v>
      </c>
      <c r="AX550" s="44"/>
      <c r="AY550" s="44">
        <v>15245906</v>
      </c>
      <c r="AZ550" s="21">
        <v>15823503</v>
      </c>
      <c r="BA550" s="21">
        <v>-577597</v>
      </c>
      <c r="BB550" s="44">
        <v>8033</v>
      </c>
      <c r="BC550" s="44"/>
      <c r="BD550" s="44"/>
      <c r="BE550" s="44">
        <v>-569564</v>
      </c>
      <c r="BF550" s="44">
        <v>1990350</v>
      </c>
      <c r="BG550" s="44">
        <v>394648</v>
      </c>
      <c r="BH550" s="44">
        <v>9086850</v>
      </c>
      <c r="BI550" s="21">
        <v>127800</v>
      </c>
      <c r="BJ550" s="21"/>
      <c r="BK550" s="21">
        <v>147600</v>
      </c>
      <c r="BL550" s="21">
        <v>2078550</v>
      </c>
      <c r="BM550" s="21">
        <v>467550</v>
      </c>
      <c r="BN550" s="21">
        <v>14293348</v>
      </c>
      <c r="BO550" s="21"/>
      <c r="BP550" s="21"/>
      <c r="BQ550" s="44"/>
      <c r="BR550" s="21"/>
      <c r="BS550" s="44"/>
      <c r="BT550" s="21"/>
      <c r="BU550" s="44"/>
      <c r="BV550" s="21"/>
      <c r="BW550" s="44">
        <v>1492724</v>
      </c>
      <c r="BX550" s="21"/>
      <c r="BY550" s="21">
        <v>34598</v>
      </c>
      <c r="BZ550" s="21"/>
      <c r="CA550" s="44"/>
      <c r="CB550" s="44"/>
      <c r="CC550" s="44">
        <v>19414</v>
      </c>
      <c r="CD550" s="44"/>
      <c r="CE550" s="44"/>
      <c r="CF550" s="44"/>
      <c r="CG550" s="44">
        <v>49350</v>
      </c>
      <c r="CH550" s="44"/>
      <c r="CI550" s="21">
        <v>310928</v>
      </c>
      <c r="CJ550" s="44"/>
      <c r="CK550" s="21">
        <v>1950</v>
      </c>
      <c r="CL550" s="44"/>
      <c r="CM550" s="44">
        <v>3624</v>
      </c>
      <c r="CN550" s="44">
        <v>0</v>
      </c>
      <c r="CO550" s="44">
        <v>632995</v>
      </c>
      <c r="CP550" s="44">
        <v>0</v>
      </c>
      <c r="CQ550" s="21">
        <v>600857</v>
      </c>
      <c r="CR550" s="44">
        <v>124023</v>
      </c>
      <c r="CS550" s="44">
        <v>266066</v>
      </c>
      <c r="CT550" s="44">
        <v>256015</v>
      </c>
      <c r="CU550" s="44"/>
      <c r="CV550" s="44">
        <v>25384</v>
      </c>
      <c r="CW550" s="21"/>
      <c r="CX550" s="21"/>
      <c r="CY550" s="21"/>
      <c r="CZ550" s="21"/>
      <c r="DA550" s="21"/>
      <c r="DB550" s="21"/>
      <c r="DC550" s="21"/>
      <c r="DD550" s="21"/>
      <c r="DE550" s="44"/>
      <c r="DF550" s="21"/>
      <c r="DG550" s="44"/>
      <c r="DH550" s="21"/>
      <c r="DI550" s="44"/>
      <c r="DJ550" s="44"/>
      <c r="DK550" s="44"/>
      <c r="DL550" s="44"/>
      <c r="DM550" s="21"/>
      <c r="DN550" s="44"/>
      <c r="DO550" s="44"/>
      <c r="DP550" s="44"/>
      <c r="DQ550" s="44"/>
      <c r="DR550" s="44"/>
      <c r="DS550" s="44"/>
      <c r="DT550" s="44"/>
      <c r="DU550" s="44"/>
      <c r="DV550" s="44"/>
      <c r="DW550" s="44"/>
      <c r="DX550" s="44"/>
      <c r="DY550" s="44">
        <v>-60108</v>
      </c>
      <c r="DZ550" s="44"/>
      <c r="EA550" s="44"/>
      <c r="EB550" s="21"/>
      <c r="EC550" s="44">
        <v>-553053</v>
      </c>
      <c r="ED550" s="44"/>
      <c r="EE550" s="21">
        <v>-250846</v>
      </c>
      <c r="EF550" s="44"/>
      <c r="EG550" s="21">
        <v>1625161</v>
      </c>
      <c r="EH550" s="44"/>
      <c r="EI550" s="21">
        <v>11098</v>
      </c>
      <c r="EJ550" s="44"/>
      <c r="EK550" s="44"/>
      <c r="EL550" s="21"/>
      <c r="EM550" s="44">
        <v>71700</v>
      </c>
      <c r="EN550" s="44"/>
      <c r="EO550" s="44">
        <v>112454</v>
      </c>
      <c r="EP550" s="21"/>
      <c r="EQ550" s="21"/>
      <c r="ER550" s="21"/>
      <c r="ES550" s="21"/>
      <c r="ET550" s="44"/>
      <c r="EU550" s="21"/>
      <c r="EV550" s="44"/>
      <c r="EW550" s="21"/>
      <c r="EX550" s="44"/>
      <c r="EY550" s="44"/>
      <c r="EZ550" s="21"/>
      <c r="FA550" s="21"/>
      <c r="FB550" s="44"/>
      <c r="FC550" s="44"/>
      <c r="FD550" s="21"/>
      <c r="FE550" s="112"/>
      <c r="FF550" s="44"/>
      <c r="FG550" s="44">
        <v>8075553</v>
      </c>
      <c r="FH550" s="44">
        <v>1756337</v>
      </c>
      <c r="FI550" s="44">
        <v>5991613</v>
      </c>
      <c r="FJ550" s="44">
        <v>305742</v>
      </c>
      <c r="FK550" s="44">
        <v>6367326</v>
      </c>
      <c r="FL550" s="44"/>
      <c r="FM550" s="44"/>
      <c r="FN550" s="44"/>
      <c r="FO550" s="44"/>
      <c r="FP550" s="44"/>
      <c r="FQ550" s="44"/>
      <c r="FR550" s="44"/>
      <c r="FS550" s="44"/>
      <c r="FT550" s="44">
        <v>41482</v>
      </c>
      <c r="FU550" s="44"/>
      <c r="FV550" s="21">
        <v>438412</v>
      </c>
      <c r="FW550" s="44"/>
      <c r="FX550" s="44">
        <v>411667</v>
      </c>
      <c r="FY550" s="44">
        <v>110371</v>
      </c>
      <c r="FZ550" s="44">
        <v>254786</v>
      </c>
      <c r="GA550" s="44">
        <v>118339</v>
      </c>
      <c r="GB550" s="44"/>
      <c r="GC550" s="44">
        <v>99601</v>
      </c>
      <c r="GD550" s="44">
        <v>1234698</v>
      </c>
      <c r="GE550" s="44">
        <v>337721</v>
      </c>
      <c r="GF550" s="44">
        <v>141047</v>
      </c>
      <c r="GG550" s="44">
        <v>1320704</v>
      </c>
      <c r="GH550" s="44">
        <v>117433</v>
      </c>
      <c r="GI550" s="44">
        <v>285863</v>
      </c>
      <c r="GJ550" s="44">
        <v>122108</v>
      </c>
      <c r="GK550" s="44">
        <v>3621387</v>
      </c>
      <c r="GL550" s="44">
        <v>18756</v>
      </c>
      <c r="GM550" s="44">
        <v>615451</v>
      </c>
      <c r="GN550" s="44">
        <v>30067</v>
      </c>
      <c r="GO550" s="44">
        <v>108906</v>
      </c>
      <c r="GP550" s="44"/>
      <c r="GQ550" s="44">
        <v>8895</v>
      </c>
      <c r="GR550" s="44">
        <v>18483</v>
      </c>
      <c r="GS550" s="44">
        <v>3211490</v>
      </c>
      <c r="GT550" s="44"/>
      <c r="GU550" s="21">
        <v>269300</v>
      </c>
      <c r="GV550" s="44"/>
      <c r="GW550" s="44">
        <v>6267</v>
      </c>
      <c r="GX550" s="44"/>
      <c r="GY550" s="44">
        <v>3487057</v>
      </c>
      <c r="GZ550" s="44">
        <v>2233243</v>
      </c>
      <c r="HA550" s="44">
        <v>373596</v>
      </c>
      <c r="HB550" s="44"/>
      <c r="HC550" s="44">
        <v>880218</v>
      </c>
      <c r="HD550" s="44">
        <v>3487057</v>
      </c>
      <c r="HE550" s="21">
        <v>250000</v>
      </c>
      <c r="HF550" s="21"/>
      <c r="HG550" s="21">
        <v>100000</v>
      </c>
      <c r="HH550" s="21"/>
      <c r="HI550" s="21">
        <v>0</v>
      </c>
      <c r="HJ550" s="44"/>
      <c r="HK550" s="21">
        <v>364905</v>
      </c>
      <c r="HL550" s="21">
        <v>769067</v>
      </c>
      <c r="HM550" s="21">
        <v>1133972</v>
      </c>
      <c r="HN550" s="21">
        <v>-864672</v>
      </c>
      <c r="HO550" s="21"/>
      <c r="HP550" s="44"/>
      <c r="HQ550" s="47"/>
      <c r="HR550" s="47"/>
      <c r="HS550" s="47"/>
      <c r="HT550" s="47" t="s">
        <v>2040</v>
      </c>
      <c r="HU550" s="47">
        <v>267989.15999999997</v>
      </c>
      <c r="HV550" s="47">
        <v>2080</v>
      </c>
      <c r="HW550" s="47">
        <v>0</v>
      </c>
      <c r="HX550" s="47">
        <v>15913</v>
      </c>
      <c r="HY550" s="47">
        <v>24822</v>
      </c>
      <c r="HZ550" s="47">
        <v>88447</v>
      </c>
      <c r="IA550" s="47">
        <v>0</v>
      </c>
      <c r="IB550" s="47">
        <v>0</v>
      </c>
      <c r="IC550" s="47">
        <v>9849</v>
      </c>
      <c r="ID550">
        <v>8735</v>
      </c>
      <c r="IE550" s="47">
        <v>17978</v>
      </c>
      <c r="IF550">
        <v>15591</v>
      </c>
      <c r="IG550" s="47">
        <v>5915</v>
      </c>
      <c r="IH550" s="47">
        <v>24908</v>
      </c>
      <c r="II550">
        <v>3225</v>
      </c>
      <c r="IJ550">
        <v>11519</v>
      </c>
      <c r="IK550">
        <v>1948</v>
      </c>
      <c r="IL550">
        <v>22169</v>
      </c>
      <c r="IM550">
        <v>253099</v>
      </c>
      <c r="IN550">
        <v>0</v>
      </c>
      <c r="IO550">
        <v>0</v>
      </c>
      <c r="IP550">
        <v>0</v>
      </c>
      <c r="IQ550">
        <v>0</v>
      </c>
      <c r="IR550">
        <v>0</v>
      </c>
      <c r="IS550">
        <v>0</v>
      </c>
      <c r="IT550">
        <v>0</v>
      </c>
      <c r="IU550">
        <v>129171</v>
      </c>
      <c r="IV550">
        <v>0</v>
      </c>
      <c r="IW550">
        <v>896914</v>
      </c>
      <c r="IX550">
        <v>1124521</v>
      </c>
      <c r="IY550">
        <v>2254177</v>
      </c>
      <c r="IZ550">
        <v>0</v>
      </c>
      <c r="JA550">
        <v>0</v>
      </c>
      <c r="JB550">
        <v>459211</v>
      </c>
      <c r="JC550">
        <v>423846</v>
      </c>
      <c r="JD550">
        <v>435405</v>
      </c>
      <c r="JE550">
        <v>278487</v>
      </c>
      <c r="JF550">
        <v>105415</v>
      </c>
      <c r="JG550">
        <v>592730</v>
      </c>
      <c r="JH550">
        <v>86992</v>
      </c>
      <c r="JI550">
        <v>229119</v>
      </c>
      <c r="JJ550">
        <v>99028</v>
      </c>
      <c r="JK550">
        <v>960537</v>
      </c>
      <c r="JL550">
        <v>8075553</v>
      </c>
      <c r="JM550">
        <v>0</v>
      </c>
      <c r="JN550">
        <v>0</v>
      </c>
      <c r="JO550">
        <v>0</v>
      </c>
      <c r="JP550">
        <v>0</v>
      </c>
      <c r="JQ550">
        <v>0</v>
      </c>
      <c r="JR550">
        <v>0</v>
      </c>
      <c r="JS550">
        <v>0</v>
      </c>
      <c r="JT550"/>
      <c r="JU550"/>
      <c r="JV550"/>
      <c r="JW550"/>
      <c r="JX550"/>
      <c r="JY550">
        <v>8735</v>
      </c>
      <c r="JZ550"/>
      <c r="KA550"/>
      <c r="KB550"/>
      <c r="KC550"/>
      <c r="KD550"/>
      <c r="KE550">
        <v>423846</v>
      </c>
      <c r="KF550">
        <v>184</v>
      </c>
      <c r="KG550">
        <v>245</v>
      </c>
      <c r="KH550">
        <v>144</v>
      </c>
      <c r="KI550">
        <v>134</v>
      </c>
      <c r="KJ550">
        <v>169</v>
      </c>
      <c r="KK550">
        <v>103</v>
      </c>
      <c r="KL550">
        <v>74</v>
      </c>
      <c r="KM550">
        <v>101</v>
      </c>
      <c r="KN550">
        <v>57</v>
      </c>
      <c r="KO550">
        <v>1</v>
      </c>
      <c r="KP550">
        <v>0</v>
      </c>
      <c r="KQ550">
        <v>0</v>
      </c>
      <c r="KR550">
        <v>0</v>
      </c>
      <c r="KS550">
        <v>1</v>
      </c>
      <c r="KT550">
        <v>0</v>
      </c>
      <c r="KU550">
        <v>1</v>
      </c>
      <c r="KV550">
        <v>0</v>
      </c>
      <c r="KW550">
        <v>0</v>
      </c>
      <c r="KX550">
        <v>0</v>
      </c>
      <c r="KY550">
        <v>0</v>
      </c>
      <c r="KZ550">
        <v>0</v>
      </c>
      <c r="LA550">
        <v>0</v>
      </c>
      <c r="LB550">
        <v>0</v>
      </c>
      <c r="LC550">
        <v>0</v>
      </c>
      <c r="LD550">
        <v>1</v>
      </c>
      <c r="LE550">
        <v>0</v>
      </c>
      <c r="LF550">
        <v>0</v>
      </c>
      <c r="LG550">
        <v>0</v>
      </c>
      <c r="LH550">
        <v>0</v>
      </c>
    </row>
    <row r="551" spans="1:320" s="34" customFormat="1" ht="15" customHeight="1" x14ac:dyDescent="0.25">
      <c r="A551" s="45">
        <v>206270732</v>
      </c>
      <c r="B551" s="45" t="s">
        <v>1328</v>
      </c>
      <c r="C551" s="46">
        <v>45017</v>
      </c>
      <c r="D551" s="46">
        <v>45382</v>
      </c>
      <c r="E551" s="47">
        <v>366</v>
      </c>
      <c r="F551" s="45" t="s">
        <v>883</v>
      </c>
      <c r="G551" s="45" t="s">
        <v>893</v>
      </c>
      <c r="H551" s="45" t="s">
        <v>1329</v>
      </c>
      <c r="I551" s="45" t="s">
        <v>916</v>
      </c>
      <c r="J551" s="45" t="s">
        <v>331</v>
      </c>
      <c r="K551" s="45" t="s">
        <v>1330</v>
      </c>
      <c r="L551" s="45" t="s">
        <v>4743</v>
      </c>
      <c r="M551" s="45" t="s">
        <v>1331</v>
      </c>
      <c r="N551" s="45" t="s">
        <v>1332</v>
      </c>
      <c r="O551" s="45" t="s">
        <v>1333</v>
      </c>
      <c r="P551" s="45" t="s">
        <v>1334</v>
      </c>
      <c r="Q551" s="45"/>
      <c r="R551" t="s">
        <v>1335</v>
      </c>
      <c r="S551" s="45" t="s">
        <v>893</v>
      </c>
      <c r="T551" t="s">
        <v>921</v>
      </c>
      <c r="U551" s="47">
        <v>24</v>
      </c>
      <c r="V551" s="47">
        <v>24</v>
      </c>
      <c r="W551" s="47" t="s">
        <v>1728</v>
      </c>
      <c r="X551" s="47">
        <v>8784</v>
      </c>
      <c r="Y551" s="47">
        <v>6157</v>
      </c>
      <c r="Z551" s="48">
        <v>70.09</v>
      </c>
      <c r="AA551" s="44">
        <v>101</v>
      </c>
      <c r="AB551" s="44">
        <v>110</v>
      </c>
      <c r="AC551" s="44">
        <v>2511</v>
      </c>
      <c r="AD551" s="44"/>
      <c r="AE551" s="44"/>
      <c r="AF551" s="44"/>
      <c r="AG551" s="44"/>
      <c r="AH551" s="47">
        <v>15</v>
      </c>
      <c r="AI551" s="47">
        <v>3631</v>
      </c>
      <c r="AJ551"/>
      <c r="AK551" t="s">
        <v>895</v>
      </c>
      <c r="AL551">
        <v>6157</v>
      </c>
      <c r="AM551"/>
      <c r="AN551"/>
      <c r="AO551"/>
      <c r="AP551"/>
      <c r="AQ551"/>
      <c r="AR551" s="44"/>
      <c r="AS551" s="44"/>
      <c r="AT551" s="44"/>
      <c r="AU551" s="44">
        <v>3583700</v>
      </c>
      <c r="AV551" s="44">
        <v>1608921</v>
      </c>
      <c r="AW551" s="44">
        <v>1802575</v>
      </c>
      <c r="AX551" s="44">
        <v>6527</v>
      </c>
      <c r="AY551" s="44">
        <v>3396573</v>
      </c>
      <c r="AZ551" s="21">
        <v>4693326</v>
      </c>
      <c r="BA551" s="21">
        <v>-1296753</v>
      </c>
      <c r="BB551" s="44">
        <v>1544028</v>
      </c>
      <c r="BC551" s="44"/>
      <c r="BD551" s="44"/>
      <c r="BE551" s="44">
        <v>247275</v>
      </c>
      <c r="BF551" s="44">
        <v>1757700</v>
      </c>
      <c r="BG551" s="44"/>
      <c r="BH551" s="44"/>
      <c r="BI551" s="21"/>
      <c r="BJ551" s="21"/>
      <c r="BK551" s="21">
        <v>10500</v>
      </c>
      <c r="BL551" s="21">
        <v>1815500</v>
      </c>
      <c r="BM551" s="21"/>
      <c r="BN551" s="21">
        <v>3583700</v>
      </c>
      <c r="BO551" s="21"/>
      <c r="BP551" s="21"/>
      <c r="BQ551" s="44"/>
      <c r="BR551" s="21"/>
      <c r="BS551" s="44"/>
      <c r="BT551" s="21"/>
      <c r="BU551" s="44"/>
      <c r="BV551" s="21"/>
      <c r="BW551" s="44">
        <v>1466234</v>
      </c>
      <c r="BX551" s="21">
        <v>120609</v>
      </c>
      <c r="BY551" s="21"/>
      <c r="BZ551" s="21"/>
      <c r="CA551" s="44"/>
      <c r="CB551" s="44"/>
      <c r="CC551" s="44"/>
      <c r="CD551" s="44"/>
      <c r="CE551" s="44"/>
      <c r="CF551" s="44"/>
      <c r="CG551" s="44">
        <v>9303</v>
      </c>
      <c r="CH551" s="44">
        <v>347</v>
      </c>
      <c r="CI551" s="21">
        <v>12428</v>
      </c>
      <c r="CJ551" s="44"/>
      <c r="CK551" s="21"/>
      <c r="CL551" s="44"/>
      <c r="CM551" s="44">
        <v>21152</v>
      </c>
      <c r="CN551" s="44">
        <v>0</v>
      </c>
      <c r="CO551" s="44">
        <v>670069</v>
      </c>
      <c r="CP551" s="44">
        <v>0</v>
      </c>
      <c r="CQ551" s="21">
        <v>663163</v>
      </c>
      <c r="CR551" s="44">
        <v>148080</v>
      </c>
      <c r="CS551" s="44">
        <v>66081</v>
      </c>
      <c r="CT551" s="44">
        <v>21088</v>
      </c>
      <c r="CU551" s="44"/>
      <c r="CV551" s="44">
        <v>19288</v>
      </c>
      <c r="CW551" s="21"/>
      <c r="CX551" s="21"/>
      <c r="CY551" s="21"/>
      <c r="CZ551" s="21"/>
      <c r="DA551" s="21"/>
      <c r="DB551" s="21"/>
      <c r="DC551" s="21"/>
      <c r="DD551" s="21"/>
      <c r="DE551" s="44"/>
      <c r="DF551" s="21"/>
      <c r="DG551" s="44"/>
      <c r="DH551" s="21"/>
      <c r="DI551" s="44"/>
      <c r="DJ551" s="44"/>
      <c r="DK551" s="44"/>
      <c r="DL551" s="44"/>
      <c r="DM551" s="21">
        <v>32873</v>
      </c>
      <c r="DN551" s="44"/>
      <c r="DO551" s="44"/>
      <c r="DP551" s="44"/>
      <c r="DQ551" s="44"/>
      <c r="DR551" s="44"/>
      <c r="DS551" s="44"/>
      <c r="DT551" s="44"/>
      <c r="DU551" s="44"/>
      <c r="DV551" s="44"/>
      <c r="DW551" s="44"/>
      <c r="DX551" s="44"/>
      <c r="DY551" s="44">
        <v>109050</v>
      </c>
      <c r="DZ551" s="44"/>
      <c r="EA551" s="44"/>
      <c r="EB551" s="21"/>
      <c r="EC551" s="44">
        <v>1606870</v>
      </c>
      <c r="ED551" s="44">
        <v>44056</v>
      </c>
      <c r="EE551" s="21"/>
      <c r="EF551" s="44"/>
      <c r="EG551" s="21"/>
      <c r="EH551" s="44"/>
      <c r="EI551" s="21"/>
      <c r="EJ551" s="44"/>
      <c r="EK551" s="44"/>
      <c r="EL551" s="21"/>
      <c r="EM551" s="44">
        <v>9649</v>
      </c>
      <c r="EN551" s="44"/>
      <c r="EO551" s="44"/>
      <c r="EP551" s="21"/>
      <c r="EQ551" s="21"/>
      <c r="ER551" s="21"/>
      <c r="ES551" s="21"/>
      <c r="ET551" s="44"/>
      <c r="EU551" s="21"/>
      <c r="EV551" s="44"/>
      <c r="EW551" s="21"/>
      <c r="EX551" s="44"/>
      <c r="EY551" s="44"/>
      <c r="EZ551" s="21"/>
      <c r="FA551" s="21"/>
      <c r="FB551" s="44"/>
      <c r="FC551" s="44">
        <v>77</v>
      </c>
      <c r="FD551" s="21"/>
      <c r="FE551" s="112"/>
      <c r="FF551" s="44"/>
      <c r="FG551" s="44">
        <v>2155655</v>
      </c>
      <c r="FH551" s="44">
        <v>742412</v>
      </c>
      <c r="FI551" s="44">
        <v>1795259</v>
      </c>
      <c r="FJ551" s="44">
        <v>7646</v>
      </c>
      <c r="FK551" s="44">
        <v>1884800</v>
      </c>
      <c r="FL551" s="44"/>
      <c r="FM551" s="44"/>
      <c r="FN551" s="44"/>
      <c r="FO551" s="44"/>
      <c r="FP551" s="44"/>
      <c r="FQ551" s="44"/>
      <c r="FR551" s="44"/>
      <c r="FS551" s="44"/>
      <c r="FT551" s="44">
        <v>14580</v>
      </c>
      <c r="FU551" s="44"/>
      <c r="FV551" s="21">
        <v>184257</v>
      </c>
      <c r="FW551" s="44"/>
      <c r="FX551" s="44">
        <v>209828</v>
      </c>
      <c r="FY551" s="44">
        <v>8713</v>
      </c>
      <c r="FZ551" s="44">
        <v>67861</v>
      </c>
      <c r="GA551" s="44">
        <v>22613</v>
      </c>
      <c r="GB551" s="44"/>
      <c r="GC551" s="44">
        <v>105062</v>
      </c>
      <c r="GD551" s="44">
        <v>70662</v>
      </c>
      <c r="GE551" s="44">
        <v>412834</v>
      </c>
      <c r="GF551" s="44">
        <v>47437</v>
      </c>
      <c r="GG551" s="44">
        <v>477334</v>
      </c>
      <c r="GH551" s="44"/>
      <c r="GI551" s="44">
        <v>18752</v>
      </c>
      <c r="GJ551" s="44">
        <v>54579</v>
      </c>
      <c r="GK551" s="44">
        <v>831439</v>
      </c>
      <c r="GL551" s="44">
        <v>282571</v>
      </c>
      <c r="GM551" s="44">
        <v>4</v>
      </c>
      <c r="GN551" s="44"/>
      <c r="GO551" s="44"/>
      <c r="GP551" s="44"/>
      <c r="GQ551" s="44"/>
      <c r="GR551" s="44"/>
      <c r="GS551" s="44">
        <v>25930367</v>
      </c>
      <c r="GT551" s="44"/>
      <c r="GU551" s="21">
        <v>29120076</v>
      </c>
      <c r="GV551" s="44">
        <v>849881</v>
      </c>
      <c r="GW551" s="44">
        <v>1440789</v>
      </c>
      <c r="GX551" s="44">
        <v>1380000</v>
      </c>
      <c r="GY551" s="44">
        <v>58721113</v>
      </c>
      <c r="GZ551" s="44">
        <v>3243460</v>
      </c>
      <c r="HA551" s="44">
        <v>2317107</v>
      </c>
      <c r="HB551" s="44">
        <v>37471792</v>
      </c>
      <c r="HC551" s="44">
        <v>15688754</v>
      </c>
      <c r="HD551" s="44">
        <v>58721113</v>
      </c>
      <c r="HE551" s="21"/>
      <c r="HF551" s="21"/>
      <c r="HG551" s="21"/>
      <c r="HH551" s="21">
        <v>37471792</v>
      </c>
      <c r="HI551" s="21">
        <v>5251927</v>
      </c>
      <c r="HJ551" s="44">
        <v>27617425</v>
      </c>
      <c r="HK551" s="21"/>
      <c r="HL551" s="21">
        <v>1908533</v>
      </c>
      <c r="HM551" s="21">
        <v>34777885</v>
      </c>
      <c r="HN551" s="21">
        <v>-5657809</v>
      </c>
      <c r="HO551" s="21"/>
      <c r="HP551" s="44"/>
      <c r="HQ551" s="47"/>
      <c r="HR551" s="47">
        <v>37471792</v>
      </c>
      <c r="HS551" s="47"/>
      <c r="HT551" s="47" t="s">
        <v>1759</v>
      </c>
      <c r="HU551" s="47">
        <v>0</v>
      </c>
      <c r="HV551" s="47">
        <v>2105</v>
      </c>
      <c r="HW551" s="47">
        <v>0</v>
      </c>
      <c r="HX551" s="47">
        <v>4608</v>
      </c>
      <c r="HY551" s="47">
        <v>8908</v>
      </c>
      <c r="HZ551" s="47">
        <v>20482</v>
      </c>
      <c r="IA551" s="47">
        <v>0</v>
      </c>
      <c r="IB551" s="47">
        <v>0</v>
      </c>
      <c r="IC551" s="47">
        <v>1046</v>
      </c>
      <c r="ID551"/>
      <c r="IE551" s="47">
        <v>286</v>
      </c>
      <c r="IF551">
        <v>11656</v>
      </c>
      <c r="IG551" s="47">
        <v>959</v>
      </c>
      <c r="IH551" s="47">
        <v>7036</v>
      </c>
      <c r="II551"/>
      <c r="IJ551">
        <v>563</v>
      </c>
      <c r="IK551">
        <v>603</v>
      </c>
      <c r="IL551">
        <v>7657</v>
      </c>
      <c r="IM551">
        <v>65909</v>
      </c>
      <c r="IN551">
        <v>0</v>
      </c>
      <c r="IO551">
        <v>0</v>
      </c>
      <c r="IP551">
        <v>62</v>
      </c>
      <c r="IQ551">
        <v>320</v>
      </c>
      <c r="IR551">
        <v>0</v>
      </c>
      <c r="IS551">
        <v>0</v>
      </c>
      <c r="IT551">
        <v>382</v>
      </c>
      <c r="IU551">
        <v>129963</v>
      </c>
      <c r="IV551">
        <v>0</v>
      </c>
      <c r="IW551">
        <v>242548</v>
      </c>
      <c r="IX551">
        <v>430441</v>
      </c>
      <c r="IY551">
        <v>476243</v>
      </c>
      <c r="IZ551">
        <v>0</v>
      </c>
      <c r="JA551">
        <v>0</v>
      </c>
      <c r="JB551">
        <v>55901</v>
      </c>
      <c r="JC551"/>
      <c r="JD551">
        <v>7605</v>
      </c>
      <c r="JE551">
        <v>264134</v>
      </c>
      <c r="JF551">
        <v>21736</v>
      </c>
      <c r="JG551">
        <v>159427</v>
      </c>
      <c r="JH551"/>
      <c r="JI551">
        <v>11555</v>
      </c>
      <c r="JJ551">
        <v>37700</v>
      </c>
      <c r="JK551">
        <v>318403</v>
      </c>
      <c r="JL551">
        <v>2155656</v>
      </c>
      <c r="JM551">
        <v>0</v>
      </c>
      <c r="JN551">
        <v>0</v>
      </c>
      <c r="JO551">
        <v>4208</v>
      </c>
      <c r="JP551">
        <v>11773</v>
      </c>
      <c r="JQ551">
        <v>0</v>
      </c>
      <c r="JR551">
        <v>0</v>
      </c>
      <c r="JS551">
        <v>15981</v>
      </c>
      <c r="JT551"/>
      <c r="JU551"/>
      <c r="JV551"/>
      <c r="JW551"/>
      <c r="JX551"/>
      <c r="JY551"/>
      <c r="JZ551"/>
      <c r="KA551"/>
      <c r="KB551"/>
      <c r="KC551"/>
      <c r="KD551"/>
      <c r="KE551"/>
      <c r="KF551">
        <v>68</v>
      </c>
      <c r="KG551">
        <v>179</v>
      </c>
      <c r="KH551">
        <v>51</v>
      </c>
      <c r="KI551">
        <v>60</v>
      </c>
      <c r="KJ551">
        <v>152</v>
      </c>
      <c r="KK551">
        <v>45</v>
      </c>
      <c r="KL551">
        <v>34</v>
      </c>
      <c r="KM551">
        <v>83</v>
      </c>
      <c r="KN551">
        <v>25</v>
      </c>
      <c r="KO551">
        <v>0</v>
      </c>
      <c r="KP551">
        <v>1</v>
      </c>
      <c r="KQ551">
        <v>0</v>
      </c>
      <c r="KR551">
        <v>1</v>
      </c>
      <c r="KS551">
        <v>0</v>
      </c>
      <c r="KT551">
        <v>0</v>
      </c>
      <c r="KU551">
        <v>1</v>
      </c>
      <c r="KV551">
        <v>0</v>
      </c>
      <c r="KW551">
        <v>0</v>
      </c>
      <c r="KX551">
        <v>0</v>
      </c>
      <c r="KY551">
        <v>0</v>
      </c>
      <c r="KZ551">
        <v>0</v>
      </c>
      <c r="LA551">
        <v>0</v>
      </c>
      <c r="LB551">
        <v>0</v>
      </c>
      <c r="LC551">
        <v>0</v>
      </c>
      <c r="LD551">
        <v>0</v>
      </c>
      <c r="LE551">
        <v>0</v>
      </c>
      <c r="LF551">
        <v>1</v>
      </c>
      <c r="LG551">
        <v>0</v>
      </c>
      <c r="LH551">
        <v>0</v>
      </c>
    </row>
    <row r="552" spans="1:320" s="34" customFormat="1" ht="15" customHeight="1" x14ac:dyDescent="0.25">
      <c r="A552" s="45">
        <v>206270736</v>
      </c>
      <c r="B552" s="45" t="s">
        <v>4750</v>
      </c>
      <c r="C552" s="46">
        <v>45292</v>
      </c>
      <c r="D552" s="46">
        <v>45657</v>
      </c>
      <c r="E552" s="47">
        <v>366</v>
      </c>
      <c r="F552" s="45" t="s">
        <v>883</v>
      </c>
      <c r="G552" s="45" t="s">
        <v>893</v>
      </c>
      <c r="H552" s="45" t="s">
        <v>1329</v>
      </c>
      <c r="I552" s="45" t="s">
        <v>916</v>
      </c>
      <c r="J552" s="45" t="s">
        <v>331</v>
      </c>
      <c r="K552" s="45" t="s">
        <v>1330</v>
      </c>
      <c r="L552" s="45" t="s">
        <v>4743</v>
      </c>
      <c r="M552" s="45" t="s">
        <v>4751</v>
      </c>
      <c r="N552" s="45" t="s">
        <v>4752</v>
      </c>
      <c r="O552" s="45" t="s">
        <v>4753</v>
      </c>
      <c r="P552" s="45" t="s">
        <v>4754</v>
      </c>
      <c r="Q552" s="45" t="s">
        <v>953</v>
      </c>
      <c r="R552" t="s">
        <v>4755</v>
      </c>
      <c r="S552" s="45" t="s">
        <v>884</v>
      </c>
      <c r="T552"/>
      <c r="U552" s="47">
        <v>36</v>
      </c>
      <c r="V552" s="47">
        <v>36</v>
      </c>
      <c r="W552" s="47" t="s">
        <v>1728</v>
      </c>
      <c r="X552" s="47">
        <v>13176</v>
      </c>
      <c r="Y552" s="47">
        <v>7129</v>
      </c>
      <c r="Z552" s="48">
        <v>54.11</v>
      </c>
      <c r="AA552" s="44">
        <v>7</v>
      </c>
      <c r="AB552" s="44">
        <v>11</v>
      </c>
      <c r="AC552" s="44"/>
      <c r="AD552" s="44"/>
      <c r="AE552" s="44"/>
      <c r="AF552" s="44"/>
      <c r="AG552" s="44"/>
      <c r="AH552" s="47"/>
      <c r="AI552" s="47">
        <v>7129</v>
      </c>
      <c r="AJ552"/>
      <c r="AK552" t="s">
        <v>895</v>
      </c>
      <c r="AL552">
        <v>7129</v>
      </c>
      <c r="AM552"/>
      <c r="AN552"/>
      <c r="AO552"/>
      <c r="AP552"/>
      <c r="AQ552"/>
      <c r="AR552" s="44"/>
      <c r="AS552" s="44"/>
      <c r="AT552" s="44"/>
      <c r="AU552" s="44">
        <v>1474451</v>
      </c>
      <c r="AV552" s="44"/>
      <c r="AW552" s="44"/>
      <c r="AX552" s="44">
        <v>187079</v>
      </c>
      <c r="AY552" s="44">
        <v>1661530</v>
      </c>
      <c r="AZ552" s="21">
        <v>7654774</v>
      </c>
      <c r="BA552" s="21">
        <v>-5993244</v>
      </c>
      <c r="BB552" s="44">
        <v>7440923</v>
      </c>
      <c r="BC552" s="44"/>
      <c r="BD552" s="44"/>
      <c r="BE552" s="44">
        <v>1447679</v>
      </c>
      <c r="BF552" s="44"/>
      <c r="BG552" s="44"/>
      <c r="BH552" s="44"/>
      <c r="BI552" s="21"/>
      <c r="BJ552" s="21"/>
      <c r="BK552" s="21"/>
      <c r="BL552" s="21">
        <v>1474451</v>
      </c>
      <c r="BM552" s="21"/>
      <c r="BN552" s="21">
        <v>1474451</v>
      </c>
      <c r="BO552" s="21"/>
      <c r="BP552" s="21"/>
      <c r="BQ552" s="44"/>
      <c r="BR552" s="21"/>
      <c r="BS552" s="44"/>
      <c r="BT552" s="21"/>
      <c r="BU552" s="44"/>
      <c r="BV552" s="21"/>
      <c r="BW552" s="44"/>
      <c r="BX552" s="21"/>
      <c r="BY552" s="21"/>
      <c r="BZ552" s="21"/>
      <c r="CA552" s="44"/>
      <c r="CB552" s="44"/>
      <c r="CC552" s="44"/>
      <c r="CD552" s="44"/>
      <c r="CE552" s="44"/>
      <c r="CF552" s="44"/>
      <c r="CG552" s="44"/>
      <c r="CH552" s="44"/>
      <c r="CI552" s="21"/>
      <c r="CJ552" s="44"/>
      <c r="CK552" s="21"/>
      <c r="CL552" s="44"/>
      <c r="CM552" s="44">
        <v>0</v>
      </c>
      <c r="CN552" s="44">
        <v>0</v>
      </c>
      <c r="CO552" s="44">
        <v>0</v>
      </c>
      <c r="CP552" s="44">
        <v>0</v>
      </c>
      <c r="CQ552" s="21">
        <v>0</v>
      </c>
      <c r="CR552" s="44">
        <v>0</v>
      </c>
      <c r="CS552" s="44">
        <v>0</v>
      </c>
      <c r="CT552" s="44">
        <v>0</v>
      </c>
      <c r="CU552" s="44"/>
      <c r="CV552" s="44">
        <v>0</v>
      </c>
      <c r="CW552" s="21"/>
      <c r="CX552" s="21"/>
      <c r="CY552" s="21"/>
      <c r="CZ552" s="21"/>
      <c r="DA552" s="21"/>
      <c r="DB552" s="21"/>
      <c r="DC552" s="21"/>
      <c r="DD552" s="21"/>
      <c r="DE552" s="44"/>
      <c r="DF552" s="21"/>
      <c r="DG552" s="44"/>
      <c r="DH552" s="21"/>
      <c r="DI552" s="44"/>
      <c r="DJ552" s="44"/>
      <c r="DK552" s="44"/>
      <c r="DL552" s="44"/>
      <c r="DM552" s="21"/>
      <c r="DN552" s="44"/>
      <c r="DO552" s="44"/>
      <c r="DP552" s="44"/>
      <c r="DQ552" s="44"/>
      <c r="DR552" s="44"/>
      <c r="DS552" s="44"/>
      <c r="DT552" s="44"/>
      <c r="DU552" s="44"/>
      <c r="DV552" s="44"/>
      <c r="DW552" s="44"/>
      <c r="DX552" s="44"/>
      <c r="DY552" s="44"/>
      <c r="DZ552" s="44"/>
      <c r="EA552" s="44"/>
      <c r="EB552" s="21"/>
      <c r="EC552" s="44"/>
      <c r="ED552" s="44"/>
      <c r="EE552" s="21"/>
      <c r="EF552" s="44"/>
      <c r="EG552" s="21"/>
      <c r="EH552" s="44"/>
      <c r="EI552" s="21"/>
      <c r="EJ552" s="44"/>
      <c r="EK552" s="44"/>
      <c r="EL552" s="21"/>
      <c r="EM552" s="44"/>
      <c r="EN552" s="44"/>
      <c r="EO552" s="44"/>
      <c r="EP552" s="21"/>
      <c r="EQ552" s="21"/>
      <c r="ER552" s="21"/>
      <c r="ES552" s="21"/>
      <c r="ET552" s="44"/>
      <c r="EU552" s="21"/>
      <c r="EV552" s="44"/>
      <c r="EW552" s="21"/>
      <c r="EX552" s="44"/>
      <c r="EY552" s="44"/>
      <c r="EZ552" s="21"/>
      <c r="FA552" s="21"/>
      <c r="FB552" s="44"/>
      <c r="FC552" s="44"/>
      <c r="FD552" s="21"/>
      <c r="FE552" s="112"/>
      <c r="FF552" s="44"/>
      <c r="FG552" s="44">
        <v>7946734</v>
      </c>
      <c r="FH552" s="44">
        <v>3924230</v>
      </c>
      <c r="FI552" s="44">
        <v>12450050</v>
      </c>
      <c r="FJ552" s="44">
        <v>312260</v>
      </c>
      <c r="FK552" s="44">
        <v>3677336</v>
      </c>
      <c r="FL552" s="44"/>
      <c r="FM552" s="44"/>
      <c r="FN552" s="44"/>
      <c r="FO552" s="44"/>
      <c r="FP552" s="44"/>
      <c r="FQ552" s="44"/>
      <c r="FR552" s="44"/>
      <c r="FS552" s="44"/>
      <c r="FT552" s="44"/>
      <c r="FU552" s="44"/>
      <c r="FV552" s="21">
        <v>180736</v>
      </c>
      <c r="FW552" s="44"/>
      <c r="FX552" s="44"/>
      <c r="FY552" s="44"/>
      <c r="FZ552" s="44"/>
      <c r="GA552" s="44"/>
      <c r="GB552" s="44"/>
      <c r="GC552" s="44">
        <v>24433</v>
      </c>
      <c r="GD552" s="44">
        <v>327659</v>
      </c>
      <c r="GE552" s="44"/>
      <c r="GF552" s="44"/>
      <c r="GG552" s="44">
        <v>442462</v>
      </c>
      <c r="GH552" s="44">
        <v>39217</v>
      </c>
      <c r="GI552" s="44">
        <v>127126</v>
      </c>
      <c r="GJ552" s="44">
        <v>49191</v>
      </c>
      <c r="GK552" s="44">
        <v>2048714</v>
      </c>
      <c r="GL552" s="44">
        <v>516602</v>
      </c>
      <c r="GM552" s="44">
        <v>1226</v>
      </c>
      <c r="GN552" s="44">
        <v>566</v>
      </c>
      <c r="GO552" s="44"/>
      <c r="GP552" s="44"/>
      <c r="GQ552" s="44">
        <v>219506</v>
      </c>
      <c r="GR552" s="44"/>
      <c r="GS552" s="44">
        <v>4533185</v>
      </c>
      <c r="GT552" s="44">
        <v>30446250</v>
      </c>
      <c r="GU552" s="21">
        <v>44648366</v>
      </c>
      <c r="GV552" s="44">
        <v>16454274</v>
      </c>
      <c r="GW552" s="44">
        <v>11590133</v>
      </c>
      <c r="GX552" s="44"/>
      <c r="GY552" s="44">
        <v>107672208</v>
      </c>
      <c r="GZ552" s="44">
        <v>2982427</v>
      </c>
      <c r="HA552" s="44">
        <v>48598974</v>
      </c>
      <c r="HB552" s="44">
        <v>35913582</v>
      </c>
      <c r="HC552" s="44">
        <v>20177225</v>
      </c>
      <c r="HD552" s="44">
        <v>107672208</v>
      </c>
      <c r="HE552" s="21">
        <v>-50401</v>
      </c>
      <c r="HF552" s="21"/>
      <c r="HG552" s="21"/>
      <c r="HH552" s="21"/>
      <c r="HI552" s="21">
        <v>4245179</v>
      </c>
      <c r="HJ552" s="44">
        <v>80604435</v>
      </c>
      <c r="HK552" s="21"/>
      <c r="HL552" s="21">
        <v>6828444</v>
      </c>
      <c r="HM552" s="21">
        <v>91678058</v>
      </c>
      <c r="HN552" s="21">
        <v>-47029692</v>
      </c>
      <c r="HO552" s="21"/>
      <c r="HP552" s="44"/>
      <c r="HQ552" s="47">
        <v>35913582</v>
      </c>
      <c r="HR552" s="47">
        <v>35913582</v>
      </c>
      <c r="HS552" s="47"/>
      <c r="HT552" s="47" t="s">
        <v>4756</v>
      </c>
      <c r="HU552" s="47">
        <v>3042075.54</v>
      </c>
      <c r="HV552" s="47">
        <v>2014</v>
      </c>
      <c r="HW552" s="47">
        <v>0</v>
      </c>
      <c r="HX552" s="47">
        <v>24038</v>
      </c>
      <c r="HY552" s="47">
        <v>4250</v>
      </c>
      <c r="HZ552" s="47">
        <v>29790</v>
      </c>
      <c r="IA552" s="47">
        <v>0</v>
      </c>
      <c r="IB552" s="47">
        <v>0</v>
      </c>
      <c r="IC552" s="47">
        <v>1642</v>
      </c>
      <c r="ID552">
        <v>1571</v>
      </c>
      <c r="IE552" s="47">
        <v>2015</v>
      </c>
      <c r="IF552"/>
      <c r="IG552" s="47"/>
      <c r="IH552" s="47">
        <v>8268</v>
      </c>
      <c r="II552">
        <v>255</v>
      </c>
      <c r="IJ552">
        <v>2884</v>
      </c>
      <c r="IK552">
        <v>473</v>
      </c>
      <c r="IL552">
        <v>14106</v>
      </c>
      <c r="IM552">
        <v>91306</v>
      </c>
      <c r="IN552">
        <v>0</v>
      </c>
      <c r="IO552">
        <v>0</v>
      </c>
      <c r="IP552">
        <v>0</v>
      </c>
      <c r="IQ552">
        <v>0</v>
      </c>
      <c r="IR552">
        <v>0</v>
      </c>
      <c r="IS552">
        <v>0</v>
      </c>
      <c r="IT552">
        <v>0</v>
      </c>
      <c r="IU552">
        <v>126127</v>
      </c>
      <c r="IV552">
        <v>0</v>
      </c>
      <c r="IW552">
        <v>1330124</v>
      </c>
      <c r="IX552">
        <v>170694</v>
      </c>
      <c r="IY552">
        <v>774854</v>
      </c>
      <c r="IZ552">
        <v>0</v>
      </c>
      <c r="JA552">
        <v>0</v>
      </c>
      <c r="JB552">
        <v>47989</v>
      </c>
      <c r="JC552">
        <v>114474</v>
      </c>
      <c r="JD552">
        <v>70170</v>
      </c>
      <c r="JE552"/>
      <c r="JF552"/>
      <c r="JG552">
        <v>215174</v>
      </c>
      <c r="JH552">
        <v>32236</v>
      </c>
      <c r="JI552">
        <v>80845</v>
      </c>
      <c r="JJ552">
        <v>24998</v>
      </c>
      <c r="JK552">
        <v>632185</v>
      </c>
      <c r="JL552">
        <v>3619870</v>
      </c>
      <c r="JM552">
        <v>0</v>
      </c>
      <c r="JN552">
        <v>0</v>
      </c>
      <c r="JO552">
        <v>0</v>
      </c>
      <c r="JP552">
        <v>0</v>
      </c>
      <c r="JQ552">
        <v>0</v>
      </c>
      <c r="JR552">
        <v>0</v>
      </c>
      <c r="JS552">
        <v>0</v>
      </c>
      <c r="JT552"/>
      <c r="JU552"/>
      <c r="JV552"/>
      <c r="JW552"/>
      <c r="JX552"/>
      <c r="JY552">
        <v>1571</v>
      </c>
      <c r="JZ552"/>
      <c r="KA552"/>
      <c r="KB552"/>
      <c r="KC552"/>
      <c r="KD552"/>
      <c r="KE552">
        <v>114474</v>
      </c>
      <c r="KF552">
        <v>49</v>
      </c>
      <c r="KG552">
        <v>58</v>
      </c>
      <c r="KH552">
        <v>45</v>
      </c>
      <c r="KI552">
        <v>34</v>
      </c>
      <c r="KJ552">
        <v>42</v>
      </c>
      <c r="KK552">
        <v>30</v>
      </c>
      <c r="KL552">
        <v>20</v>
      </c>
      <c r="KM552">
        <v>22</v>
      </c>
      <c r="KN552">
        <v>19</v>
      </c>
      <c r="KO552">
        <v>0</v>
      </c>
      <c r="KP552">
        <v>1</v>
      </c>
      <c r="KQ552">
        <v>0</v>
      </c>
      <c r="KR552">
        <v>1</v>
      </c>
      <c r="KS552">
        <v>0</v>
      </c>
      <c r="KT552">
        <v>0</v>
      </c>
      <c r="KU552">
        <v>1</v>
      </c>
      <c r="KV552">
        <v>0</v>
      </c>
      <c r="KW552">
        <v>0</v>
      </c>
      <c r="KX552">
        <v>0</v>
      </c>
      <c r="KY552">
        <v>0</v>
      </c>
      <c r="KZ552">
        <v>0</v>
      </c>
      <c r="LA552">
        <v>0</v>
      </c>
      <c r="LB552">
        <v>0</v>
      </c>
      <c r="LC552">
        <v>0</v>
      </c>
      <c r="LD552">
        <v>0</v>
      </c>
      <c r="LE552">
        <v>0</v>
      </c>
      <c r="LF552">
        <v>1</v>
      </c>
      <c r="LG552">
        <v>0</v>
      </c>
      <c r="LH552">
        <v>0</v>
      </c>
    </row>
    <row r="553" spans="1:320" s="34" customFormat="1" ht="15" customHeight="1" x14ac:dyDescent="0.25">
      <c r="A553" s="45">
        <v>206270756</v>
      </c>
      <c r="B553" s="45" t="s">
        <v>4757</v>
      </c>
      <c r="C553" s="46">
        <v>45292</v>
      </c>
      <c r="D553" s="46">
        <v>45657</v>
      </c>
      <c r="E553" s="47">
        <v>366</v>
      </c>
      <c r="F553" s="45" t="s">
        <v>883</v>
      </c>
      <c r="G553" s="45" t="s">
        <v>884</v>
      </c>
      <c r="H553" s="45" t="s">
        <v>1329</v>
      </c>
      <c r="I553" s="45" t="s">
        <v>886</v>
      </c>
      <c r="J553" s="45" t="s">
        <v>887</v>
      </c>
      <c r="K553" s="45" t="s">
        <v>1330</v>
      </c>
      <c r="L553" s="45" t="s">
        <v>4743</v>
      </c>
      <c r="M553" s="45" t="s">
        <v>4758</v>
      </c>
      <c r="N553" s="45" t="s">
        <v>4759</v>
      </c>
      <c r="O553" s="45" t="s">
        <v>4746</v>
      </c>
      <c r="P553" s="45" t="s">
        <v>4747</v>
      </c>
      <c r="Q553" s="45" t="s">
        <v>4760</v>
      </c>
      <c r="R553" t="s">
        <v>4761</v>
      </c>
      <c r="S553" s="45" t="s">
        <v>893</v>
      </c>
      <c r="T553" t="s">
        <v>2061</v>
      </c>
      <c r="U553" s="47">
        <v>78</v>
      </c>
      <c r="V553" s="47">
        <v>78</v>
      </c>
      <c r="W553" s="47" t="s">
        <v>894</v>
      </c>
      <c r="X553" s="47">
        <v>28548</v>
      </c>
      <c r="Y553" s="47">
        <v>25707</v>
      </c>
      <c r="Z553" s="48">
        <v>216.83</v>
      </c>
      <c r="AA553" s="44">
        <v>247</v>
      </c>
      <c r="AB553" s="44">
        <v>257</v>
      </c>
      <c r="AC553" s="44">
        <v>2105</v>
      </c>
      <c r="AD553" s="44">
        <v>55</v>
      </c>
      <c r="AE553" s="44">
        <v>398</v>
      </c>
      <c r="AF553" s="44">
        <v>17282</v>
      </c>
      <c r="AG553" s="44"/>
      <c r="AH553" s="47">
        <v>1340</v>
      </c>
      <c r="AI553" s="47">
        <v>144</v>
      </c>
      <c r="AJ553">
        <v>4383</v>
      </c>
      <c r="AK553" t="s">
        <v>895</v>
      </c>
      <c r="AL553">
        <v>25707</v>
      </c>
      <c r="AM553"/>
      <c r="AN553"/>
      <c r="AO553"/>
      <c r="AP553"/>
      <c r="AQ553"/>
      <c r="AR553" s="44"/>
      <c r="AS553" s="44"/>
      <c r="AT553" s="44"/>
      <c r="AU553" s="44">
        <v>8920329</v>
      </c>
      <c r="AV553" s="44">
        <v>808792</v>
      </c>
      <c r="AW553" s="44">
        <v>-2299273</v>
      </c>
      <c r="AX553" s="44">
        <v>7235</v>
      </c>
      <c r="AY553" s="44">
        <v>12035629</v>
      </c>
      <c r="AZ553" s="21">
        <v>12646409</v>
      </c>
      <c r="BA553" s="21">
        <v>-610780</v>
      </c>
      <c r="BB553" s="44">
        <v>3271602</v>
      </c>
      <c r="BC553" s="44"/>
      <c r="BD553" s="44"/>
      <c r="BE553" s="44">
        <v>2660822</v>
      </c>
      <c r="BF553" s="44">
        <v>730435</v>
      </c>
      <c r="BG553" s="44">
        <v>19085</v>
      </c>
      <c r="BH553" s="44">
        <v>138106</v>
      </c>
      <c r="BI553" s="21">
        <v>5996854</v>
      </c>
      <c r="BJ553" s="21"/>
      <c r="BK553" s="21">
        <v>464980</v>
      </c>
      <c r="BL553" s="21">
        <v>49968</v>
      </c>
      <c r="BM553" s="21">
        <v>1520901</v>
      </c>
      <c r="BN553" s="21">
        <v>8920329</v>
      </c>
      <c r="BO553" s="21"/>
      <c r="BP553" s="21"/>
      <c r="BQ553" s="44"/>
      <c r="BR553" s="21"/>
      <c r="BS553" s="44"/>
      <c r="BT553" s="21"/>
      <c r="BU553" s="44"/>
      <c r="BV553" s="21"/>
      <c r="BW553" s="44">
        <v>441719</v>
      </c>
      <c r="BX553" s="21"/>
      <c r="BY553" s="21">
        <v>216666</v>
      </c>
      <c r="BZ553" s="21"/>
      <c r="CA553" s="44">
        <v>778</v>
      </c>
      <c r="CB553" s="44"/>
      <c r="CC553" s="44">
        <v>78130</v>
      </c>
      <c r="CD553" s="44"/>
      <c r="CE553" s="44"/>
      <c r="CF553" s="44"/>
      <c r="CG553" s="44"/>
      <c r="CH553" s="44"/>
      <c r="CI553" s="21">
        <v>2765</v>
      </c>
      <c r="CJ553" s="44"/>
      <c r="CK553" s="21">
        <v>68734</v>
      </c>
      <c r="CL553" s="44"/>
      <c r="CM553" s="44">
        <v>3516</v>
      </c>
      <c r="CN553" s="44">
        <v>0</v>
      </c>
      <c r="CO553" s="44">
        <v>343305</v>
      </c>
      <c r="CP553" s="44">
        <v>0</v>
      </c>
      <c r="CQ553" s="21">
        <v>169290</v>
      </c>
      <c r="CR553" s="44">
        <v>143440</v>
      </c>
      <c r="CS553" s="44">
        <v>134685</v>
      </c>
      <c r="CT553" s="44">
        <v>6386</v>
      </c>
      <c r="CU553" s="44"/>
      <c r="CV553" s="44">
        <v>8170</v>
      </c>
      <c r="CW553" s="21"/>
      <c r="CX553" s="21"/>
      <c r="CY553" s="21"/>
      <c r="CZ553" s="21"/>
      <c r="DA553" s="21"/>
      <c r="DB553" s="21"/>
      <c r="DC553" s="21"/>
      <c r="DD553" s="21"/>
      <c r="DE553" s="44"/>
      <c r="DF553" s="21"/>
      <c r="DG553" s="44"/>
      <c r="DH553" s="21"/>
      <c r="DI553" s="44"/>
      <c r="DJ553" s="44"/>
      <c r="DK553" s="44"/>
      <c r="DL553" s="44"/>
      <c r="DM553" s="21"/>
      <c r="DN553" s="44"/>
      <c r="DO553" s="44"/>
      <c r="DP553" s="44"/>
      <c r="DQ553" s="44"/>
      <c r="DR553" s="44"/>
      <c r="DS553" s="44"/>
      <c r="DT553" s="44"/>
      <c r="DU553" s="44"/>
      <c r="DV553" s="44"/>
      <c r="DW553" s="44"/>
      <c r="DX553" s="44"/>
      <c r="DY553" s="44">
        <v>-1381</v>
      </c>
      <c r="DZ553" s="44"/>
      <c r="EA553" s="44"/>
      <c r="EB553" s="21"/>
      <c r="EC553" s="44">
        <v>-1088274</v>
      </c>
      <c r="ED553" s="44"/>
      <c r="EE553" s="21"/>
      <c r="EF553" s="44"/>
      <c r="EG553" s="21">
        <v>-79999</v>
      </c>
      <c r="EH553" s="44"/>
      <c r="EI553" s="21">
        <v>-80883</v>
      </c>
      <c r="EJ553" s="44"/>
      <c r="EK553" s="44"/>
      <c r="EL553" s="21"/>
      <c r="EM553" s="44">
        <v>-28043</v>
      </c>
      <c r="EN553" s="44"/>
      <c r="EO553" s="44">
        <v>-1020693</v>
      </c>
      <c r="EP553" s="21"/>
      <c r="EQ553" s="21"/>
      <c r="ER553" s="21"/>
      <c r="ES553" s="21"/>
      <c r="ET553" s="44"/>
      <c r="EU553" s="21"/>
      <c r="EV553" s="44"/>
      <c r="EW553" s="21"/>
      <c r="EX553" s="44"/>
      <c r="EY553" s="44"/>
      <c r="EZ553" s="21"/>
      <c r="FA553" s="21"/>
      <c r="FB553" s="44"/>
      <c r="FC553" s="44"/>
      <c r="FD553" s="21"/>
      <c r="FE553" s="112"/>
      <c r="FF553" s="44"/>
      <c r="FG553" s="44">
        <v>4130004</v>
      </c>
      <c r="FH553" s="44">
        <v>694260</v>
      </c>
      <c r="FI553" s="44">
        <v>7822145</v>
      </c>
      <c r="FJ553" s="44">
        <v>85580</v>
      </c>
      <c r="FK553" s="44">
        <v>5080191</v>
      </c>
      <c r="FL553" s="44"/>
      <c r="FM553" s="44"/>
      <c r="FN553" s="44"/>
      <c r="FO553" s="44"/>
      <c r="FP553" s="44"/>
      <c r="FQ553" s="44"/>
      <c r="FR553" s="44"/>
      <c r="FS553" s="44"/>
      <c r="FT553" s="44">
        <v>8932</v>
      </c>
      <c r="FU553" s="44"/>
      <c r="FV553" s="21">
        <v>283597</v>
      </c>
      <c r="FW553" s="44"/>
      <c r="FX553" s="44">
        <v>117780</v>
      </c>
      <c r="FY553" s="44">
        <v>134242</v>
      </c>
      <c r="FZ553" s="44">
        <v>132426</v>
      </c>
      <c r="GA553" s="44">
        <v>7216</v>
      </c>
      <c r="GB553" s="44"/>
      <c r="GC553" s="44">
        <v>9116</v>
      </c>
      <c r="GD553" s="44">
        <v>595592</v>
      </c>
      <c r="GE553" s="44">
        <v>290700</v>
      </c>
      <c r="GF553" s="44">
        <v>203744</v>
      </c>
      <c r="GG553" s="44">
        <v>826863</v>
      </c>
      <c r="GH553" s="44">
        <v>85912</v>
      </c>
      <c r="GI553" s="44">
        <v>84978</v>
      </c>
      <c r="GJ553" s="44">
        <v>100398</v>
      </c>
      <c r="GK553" s="44">
        <v>2805748</v>
      </c>
      <c r="GL553" s="44">
        <v>480180</v>
      </c>
      <c r="GM553" s="44">
        <v>1033146</v>
      </c>
      <c r="GN553" s="44">
        <v>29930</v>
      </c>
      <c r="GO553" s="44">
        <v>72973</v>
      </c>
      <c r="GP553" s="44"/>
      <c r="GQ553" s="44">
        <v>69650</v>
      </c>
      <c r="GR553" s="44">
        <v>193095</v>
      </c>
      <c r="GS553" s="44">
        <v>1546537</v>
      </c>
      <c r="GT553" s="44"/>
      <c r="GU553" s="21">
        <v>341678</v>
      </c>
      <c r="GV553" s="44">
        <v>243139</v>
      </c>
      <c r="GW553" s="44">
        <v>549727</v>
      </c>
      <c r="GX553" s="44">
        <v>8491948</v>
      </c>
      <c r="GY553" s="44">
        <v>11173029</v>
      </c>
      <c r="GZ553" s="44">
        <v>4253696</v>
      </c>
      <c r="HA553" s="44"/>
      <c r="HB553" s="44">
        <v>5097734</v>
      </c>
      <c r="HC553" s="44">
        <v>1821599</v>
      </c>
      <c r="HD553" s="44">
        <v>11173029</v>
      </c>
      <c r="HE553" s="21"/>
      <c r="HF553" s="21">
        <v>-16017</v>
      </c>
      <c r="HG553" s="21">
        <v>233050</v>
      </c>
      <c r="HH553" s="21"/>
      <c r="HI553" s="21">
        <v>0</v>
      </c>
      <c r="HJ553" s="44"/>
      <c r="HK553" s="21">
        <v>824983</v>
      </c>
      <c r="HL553" s="21">
        <v>573824</v>
      </c>
      <c r="HM553" s="21">
        <v>1398807</v>
      </c>
      <c r="HN553" s="21">
        <v>-1057129</v>
      </c>
      <c r="HO553" s="21"/>
      <c r="HP553" s="44">
        <v>5160037</v>
      </c>
      <c r="HQ553" s="47"/>
      <c r="HR553" s="47">
        <v>5527503</v>
      </c>
      <c r="HS553" s="47">
        <v>-429769</v>
      </c>
      <c r="HT553" s="47" t="s">
        <v>1744</v>
      </c>
      <c r="HU553" s="47">
        <v>297758.72000000003</v>
      </c>
      <c r="HV553" s="47">
        <v>1088</v>
      </c>
      <c r="HW553" s="47">
        <v>0</v>
      </c>
      <c r="HX553" s="47">
        <v>5263</v>
      </c>
      <c r="HY553" s="47">
        <v>18833</v>
      </c>
      <c r="HZ553" s="47">
        <v>43445</v>
      </c>
      <c r="IA553" s="47">
        <v>0</v>
      </c>
      <c r="IB553" s="47">
        <v>0</v>
      </c>
      <c r="IC553" s="47">
        <v>3764</v>
      </c>
      <c r="ID553"/>
      <c r="IE553" s="47">
        <v>4477</v>
      </c>
      <c r="IF553"/>
      <c r="IG553" s="47"/>
      <c r="IH553" s="47">
        <v>18718</v>
      </c>
      <c r="II553">
        <v>2004</v>
      </c>
      <c r="IJ553">
        <v>2780</v>
      </c>
      <c r="IK553">
        <v>1661</v>
      </c>
      <c r="IL553">
        <v>15517</v>
      </c>
      <c r="IM553">
        <v>117550</v>
      </c>
      <c r="IN553">
        <v>0</v>
      </c>
      <c r="IO553">
        <v>1955</v>
      </c>
      <c r="IP553">
        <v>2685</v>
      </c>
      <c r="IQ553">
        <v>20792</v>
      </c>
      <c r="IR553">
        <v>0</v>
      </c>
      <c r="IS553">
        <v>0</v>
      </c>
      <c r="IT553">
        <v>25432</v>
      </c>
      <c r="IU553">
        <v>93910</v>
      </c>
      <c r="IV553">
        <v>0</v>
      </c>
      <c r="IW553">
        <v>310156</v>
      </c>
      <c r="IX553">
        <v>956672</v>
      </c>
      <c r="IY553">
        <v>1258750</v>
      </c>
      <c r="IZ553">
        <v>0</v>
      </c>
      <c r="JA553">
        <v>0</v>
      </c>
      <c r="JB553">
        <v>179345</v>
      </c>
      <c r="JC553"/>
      <c r="JD553">
        <v>117408</v>
      </c>
      <c r="JE553"/>
      <c r="JF553"/>
      <c r="JG553">
        <v>452692</v>
      </c>
      <c r="JH553">
        <v>73316</v>
      </c>
      <c r="JI553">
        <v>65097</v>
      </c>
      <c r="JJ553">
        <v>83903</v>
      </c>
      <c r="JK553">
        <v>538755</v>
      </c>
      <c r="JL553">
        <v>4130004</v>
      </c>
      <c r="JM553">
        <v>0</v>
      </c>
      <c r="JN553">
        <v>142109</v>
      </c>
      <c r="JO553">
        <v>212516</v>
      </c>
      <c r="JP553">
        <v>1136626</v>
      </c>
      <c r="JQ553">
        <v>0</v>
      </c>
      <c r="JR553">
        <v>0</v>
      </c>
      <c r="JS553">
        <v>1491251</v>
      </c>
      <c r="JT553"/>
      <c r="JU553"/>
      <c r="JV553"/>
      <c r="JW553"/>
      <c r="JX553"/>
      <c r="JY553"/>
      <c r="JZ553"/>
      <c r="KA553"/>
      <c r="KB553"/>
      <c r="KC553"/>
      <c r="KD553"/>
      <c r="KE553"/>
      <c r="KF553">
        <v>88</v>
      </c>
      <c r="KG553">
        <v>150</v>
      </c>
      <c r="KH553">
        <v>55</v>
      </c>
      <c r="KI553">
        <v>55</v>
      </c>
      <c r="KJ553">
        <v>103</v>
      </c>
      <c r="KK553">
        <v>31</v>
      </c>
      <c r="KL553">
        <v>33</v>
      </c>
      <c r="KM553">
        <v>62</v>
      </c>
      <c r="KN553">
        <v>19</v>
      </c>
      <c r="KO553">
        <v>1</v>
      </c>
      <c r="KP553">
        <v>0</v>
      </c>
      <c r="KQ553">
        <v>0</v>
      </c>
      <c r="KR553">
        <v>0</v>
      </c>
      <c r="KS553">
        <v>1</v>
      </c>
      <c r="KT553">
        <v>0</v>
      </c>
      <c r="KU553">
        <v>1</v>
      </c>
      <c r="KV553">
        <v>0</v>
      </c>
      <c r="KW553">
        <v>0</v>
      </c>
      <c r="KX553">
        <v>0</v>
      </c>
      <c r="KY553">
        <v>0</v>
      </c>
      <c r="KZ553">
        <v>0</v>
      </c>
      <c r="LA553">
        <v>0</v>
      </c>
      <c r="LB553">
        <v>0</v>
      </c>
      <c r="LC553">
        <v>0</v>
      </c>
      <c r="LD553">
        <v>1</v>
      </c>
      <c r="LE553">
        <v>0</v>
      </c>
      <c r="LF553">
        <v>0</v>
      </c>
      <c r="LG553">
        <v>0</v>
      </c>
      <c r="LH553">
        <v>0</v>
      </c>
    </row>
    <row r="554" spans="1:320" s="34" customFormat="1" ht="15" customHeight="1" x14ac:dyDescent="0.25">
      <c r="A554" s="45">
        <v>206270757</v>
      </c>
      <c r="B554" s="45" t="s">
        <v>4762</v>
      </c>
      <c r="C554" s="46">
        <v>45292</v>
      </c>
      <c r="D554" s="46">
        <v>45657</v>
      </c>
      <c r="E554" s="47">
        <v>366</v>
      </c>
      <c r="F554" s="45" t="s">
        <v>883</v>
      </c>
      <c r="G554" s="45" t="s">
        <v>884</v>
      </c>
      <c r="H554" s="45" t="s">
        <v>1329</v>
      </c>
      <c r="I554" s="45" t="s">
        <v>886</v>
      </c>
      <c r="J554" s="45" t="s">
        <v>887</v>
      </c>
      <c r="K554" s="45" t="s">
        <v>1330</v>
      </c>
      <c r="L554" s="45" t="s">
        <v>4763</v>
      </c>
      <c r="M554" s="45" t="s">
        <v>4764</v>
      </c>
      <c r="N554" s="45" t="s">
        <v>4765</v>
      </c>
      <c r="O554" s="45" t="s">
        <v>4766</v>
      </c>
      <c r="P554" s="45" t="s">
        <v>4767</v>
      </c>
      <c r="Q554" s="45" t="s">
        <v>4768</v>
      </c>
      <c r="R554" t="s">
        <v>4769</v>
      </c>
      <c r="S554" s="45" t="s">
        <v>893</v>
      </c>
      <c r="T554" t="s">
        <v>2061</v>
      </c>
      <c r="U554" s="47">
        <v>103</v>
      </c>
      <c r="V554" s="47">
        <v>103</v>
      </c>
      <c r="W554" s="47" t="s">
        <v>913</v>
      </c>
      <c r="X554" s="47">
        <v>37698</v>
      </c>
      <c r="Y554" s="47">
        <v>35732</v>
      </c>
      <c r="Z554" s="48">
        <v>228.23</v>
      </c>
      <c r="AA554" s="44">
        <v>285</v>
      </c>
      <c r="AB554" s="44">
        <v>315</v>
      </c>
      <c r="AC554" s="44">
        <v>4026</v>
      </c>
      <c r="AD554" s="44">
        <v>497</v>
      </c>
      <c r="AE554" s="44">
        <v>2356</v>
      </c>
      <c r="AF554" s="44">
        <v>22256</v>
      </c>
      <c r="AG554" s="44"/>
      <c r="AH554" s="47">
        <v>1851</v>
      </c>
      <c r="AI554" s="47">
        <v>1131</v>
      </c>
      <c r="AJ554">
        <v>3615</v>
      </c>
      <c r="AK554" t="s">
        <v>895</v>
      </c>
      <c r="AL554">
        <v>35732</v>
      </c>
      <c r="AM554"/>
      <c r="AN554"/>
      <c r="AO554"/>
      <c r="AP554"/>
      <c r="AQ554"/>
      <c r="AR554" s="44"/>
      <c r="AS554" s="44"/>
      <c r="AT554" s="44"/>
      <c r="AU554" s="44">
        <v>12256076</v>
      </c>
      <c r="AV554" s="44">
        <v>1358548</v>
      </c>
      <c r="AW554" s="44">
        <v>-2144820</v>
      </c>
      <c r="AX554" s="44">
        <v>8939</v>
      </c>
      <c r="AY554" s="44">
        <v>15768383</v>
      </c>
      <c r="AZ554" s="21">
        <v>15072536</v>
      </c>
      <c r="BA554" s="21">
        <v>695847</v>
      </c>
      <c r="BB554" s="44">
        <v>2019191</v>
      </c>
      <c r="BC554" s="44"/>
      <c r="BD554" s="44"/>
      <c r="BE554" s="44">
        <v>2715038</v>
      </c>
      <c r="BF554" s="44">
        <v>1380918</v>
      </c>
      <c r="BG554" s="44">
        <v>170471</v>
      </c>
      <c r="BH554" s="44">
        <v>808108</v>
      </c>
      <c r="BI554" s="21">
        <v>7633808</v>
      </c>
      <c r="BJ554" s="21"/>
      <c r="BK554" s="21">
        <v>634893</v>
      </c>
      <c r="BL554" s="21">
        <v>387933</v>
      </c>
      <c r="BM554" s="21">
        <v>1239945</v>
      </c>
      <c r="BN554" s="21">
        <v>12256076</v>
      </c>
      <c r="BO554" s="21"/>
      <c r="BP554" s="21"/>
      <c r="BQ554" s="44"/>
      <c r="BR554" s="21"/>
      <c r="BS554" s="44"/>
      <c r="BT554" s="21"/>
      <c r="BU554" s="44"/>
      <c r="BV554" s="21"/>
      <c r="BW554" s="44">
        <v>881675</v>
      </c>
      <c r="BX554" s="21"/>
      <c r="BY554" s="21"/>
      <c r="BZ554" s="21"/>
      <c r="CA554" s="44">
        <v>6149</v>
      </c>
      <c r="CB554" s="44"/>
      <c r="CC554" s="44">
        <v>16088</v>
      </c>
      <c r="CD554" s="44"/>
      <c r="CE554" s="44"/>
      <c r="CF554" s="44"/>
      <c r="CG554" s="44">
        <v>385860</v>
      </c>
      <c r="CH554" s="44"/>
      <c r="CI554" s="21">
        <v>7362</v>
      </c>
      <c r="CJ554" s="44"/>
      <c r="CK554" s="21">
        <v>61414</v>
      </c>
      <c r="CL554" s="44"/>
      <c r="CM554" s="44">
        <v>600</v>
      </c>
      <c r="CN554" s="44">
        <v>7203</v>
      </c>
      <c r="CO554" s="44">
        <v>651525</v>
      </c>
      <c r="CP554" s="44">
        <v>341</v>
      </c>
      <c r="CQ554" s="21">
        <v>352695</v>
      </c>
      <c r="CR554" s="44">
        <v>152090</v>
      </c>
      <c r="CS554" s="44">
        <v>172311</v>
      </c>
      <c r="CT554" s="44">
        <v>10452</v>
      </c>
      <c r="CU554" s="44"/>
      <c r="CV554" s="44">
        <v>11331</v>
      </c>
      <c r="CW554" s="21"/>
      <c r="CX554" s="21"/>
      <c r="CY554" s="21"/>
      <c r="CZ554" s="21"/>
      <c r="DA554" s="21"/>
      <c r="DB554" s="21"/>
      <c r="DC554" s="21"/>
      <c r="DD554" s="21"/>
      <c r="DE554" s="44"/>
      <c r="DF554" s="21"/>
      <c r="DG554" s="44"/>
      <c r="DH554" s="21"/>
      <c r="DI554" s="44"/>
      <c r="DJ554" s="44"/>
      <c r="DK554" s="44"/>
      <c r="DL554" s="44"/>
      <c r="DM554" s="21"/>
      <c r="DN554" s="44"/>
      <c r="DO554" s="44"/>
      <c r="DP554" s="44"/>
      <c r="DQ554" s="44"/>
      <c r="DR554" s="44"/>
      <c r="DS554" s="44"/>
      <c r="DT554" s="44"/>
      <c r="DU554" s="44"/>
      <c r="DV554" s="44"/>
      <c r="DW554" s="44"/>
      <c r="DX554" s="44"/>
      <c r="DY554" s="44">
        <v>31324</v>
      </c>
      <c r="DZ554" s="44"/>
      <c r="EA554" s="44"/>
      <c r="EB554" s="21"/>
      <c r="EC554" s="44">
        <v>-1678433</v>
      </c>
      <c r="ED554" s="44"/>
      <c r="EE554" s="21"/>
      <c r="EF554" s="44"/>
      <c r="EG554" s="21">
        <v>-303529</v>
      </c>
      <c r="EH554" s="44"/>
      <c r="EI554" s="21">
        <v>844498</v>
      </c>
      <c r="EJ554" s="44"/>
      <c r="EK554" s="44"/>
      <c r="EL554" s="21"/>
      <c r="EM554" s="44">
        <v>-484350</v>
      </c>
      <c r="EN554" s="44"/>
      <c r="EO554" s="44">
        <v>-554330</v>
      </c>
      <c r="EP554" s="21"/>
      <c r="EQ554" s="21"/>
      <c r="ER554" s="21"/>
      <c r="ES554" s="21"/>
      <c r="ET554" s="44"/>
      <c r="EU554" s="21"/>
      <c r="EV554" s="44"/>
      <c r="EW554" s="21"/>
      <c r="EX554" s="44"/>
      <c r="EY554" s="44"/>
      <c r="EZ554" s="21"/>
      <c r="FA554" s="21"/>
      <c r="FB554" s="44"/>
      <c r="FC554" s="44"/>
      <c r="FD554" s="21"/>
      <c r="FE554" s="112"/>
      <c r="FF554" s="44"/>
      <c r="FG554" s="44">
        <v>6553202</v>
      </c>
      <c r="FH554" s="44">
        <v>1237597</v>
      </c>
      <c r="FI554" s="44">
        <v>7281737</v>
      </c>
      <c r="FJ554" s="44">
        <v>160318</v>
      </c>
      <c r="FK554" s="44">
        <v>5730778</v>
      </c>
      <c r="FL554" s="44"/>
      <c r="FM554" s="44"/>
      <c r="FN554" s="44"/>
      <c r="FO554" s="44"/>
      <c r="FP554" s="44"/>
      <c r="FQ554" s="44"/>
      <c r="FR554" s="44"/>
      <c r="FS554" s="44"/>
      <c r="FT554" s="44"/>
      <c r="FU554" s="44">
        <v>7583</v>
      </c>
      <c r="FV554" s="21">
        <v>463411</v>
      </c>
      <c r="FW554" s="44"/>
      <c r="FX554" s="44">
        <v>271241</v>
      </c>
      <c r="FY554" s="44">
        <v>99417</v>
      </c>
      <c r="FZ554" s="44">
        <v>174656</v>
      </c>
      <c r="GA554" s="44">
        <v>10191</v>
      </c>
      <c r="GB554" s="44"/>
      <c r="GC554" s="44">
        <v>12621</v>
      </c>
      <c r="GD554" s="44">
        <v>525694</v>
      </c>
      <c r="GE554" s="44">
        <v>341181</v>
      </c>
      <c r="GF554" s="44">
        <v>206292</v>
      </c>
      <c r="GG554" s="44">
        <v>950878</v>
      </c>
      <c r="GH554" s="44">
        <v>139808</v>
      </c>
      <c r="GI554" s="44">
        <v>194505</v>
      </c>
      <c r="GJ554" s="44">
        <v>106095</v>
      </c>
      <c r="GK554" s="44">
        <v>3941874</v>
      </c>
      <c r="GL554" s="44">
        <v>542873</v>
      </c>
      <c r="GM554" s="44">
        <v>1088508</v>
      </c>
      <c r="GN554" s="44">
        <v>58763</v>
      </c>
      <c r="GO554" s="44">
        <v>49834</v>
      </c>
      <c r="GP554" s="44"/>
      <c r="GQ554" s="44">
        <v>167612</v>
      </c>
      <c r="GR554" s="44">
        <v>-11279</v>
      </c>
      <c r="GS554" s="44">
        <v>1432819</v>
      </c>
      <c r="GT554" s="44"/>
      <c r="GU554" s="21">
        <v>468571</v>
      </c>
      <c r="GV554" s="44">
        <v>2223</v>
      </c>
      <c r="GW554" s="44">
        <v>1405394</v>
      </c>
      <c r="GX554" s="44">
        <v>9292789</v>
      </c>
      <c r="GY554" s="44">
        <v>12601796</v>
      </c>
      <c r="GZ554" s="44">
        <v>3835924</v>
      </c>
      <c r="HA554" s="44"/>
      <c r="HB554" s="44">
        <v>6188098</v>
      </c>
      <c r="HC554" s="44">
        <v>2577774</v>
      </c>
      <c r="HD554" s="44">
        <v>12601796</v>
      </c>
      <c r="HE554" s="21"/>
      <c r="HF554" s="21">
        <v>1333692</v>
      </c>
      <c r="HG554" s="21"/>
      <c r="HH554" s="21"/>
      <c r="HI554" s="21">
        <v>0</v>
      </c>
      <c r="HJ554" s="44"/>
      <c r="HK554" s="21">
        <v>871773</v>
      </c>
      <c r="HL554" s="21">
        <v>945210</v>
      </c>
      <c r="HM554" s="21">
        <v>1816983</v>
      </c>
      <c r="HN554" s="21">
        <v>-1348412</v>
      </c>
      <c r="HO554" s="21"/>
      <c r="HP554" s="44">
        <v>5695462</v>
      </c>
      <c r="HQ554" s="47"/>
      <c r="HR554" s="47">
        <v>6654035</v>
      </c>
      <c r="HS554" s="47">
        <v>-465937</v>
      </c>
      <c r="HT554" s="47" t="s">
        <v>2600</v>
      </c>
      <c r="HU554" s="47">
        <v>537029.3600000001</v>
      </c>
      <c r="HV554" s="47">
        <v>1588</v>
      </c>
      <c r="HW554" s="47">
        <v>0</v>
      </c>
      <c r="HX554" s="47">
        <v>9550</v>
      </c>
      <c r="HY554" s="47">
        <v>31790</v>
      </c>
      <c r="HZ554" s="47">
        <v>89155</v>
      </c>
      <c r="IA554" s="47">
        <v>0</v>
      </c>
      <c r="IB554" s="47">
        <v>0</v>
      </c>
      <c r="IC554" s="47">
        <v>6738</v>
      </c>
      <c r="ID554"/>
      <c r="IE554" s="47">
        <v>3871</v>
      </c>
      <c r="IF554"/>
      <c r="IG554" s="47"/>
      <c r="IH554" s="47">
        <v>19540</v>
      </c>
      <c r="II554">
        <v>3720</v>
      </c>
      <c r="IJ554">
        <v>8334</v>
      </c>
      <c r="IK554">
        <v>1825</v>
      </c>
      <c r="IL554">
        <v>23357</v>
      </c>
      <c r="IM554">
        <v>199468</v>
      </c>
      <c r="IN554">
        <v>0</v>
      </c>
      <c r="IO554">
        <v>0</v>
      </c>
      <c r="IP554">
        <v>0</v>
      </c>
      <c r="IQ554">
        <v>0</v>
      </c>
      <c r="IR554">
        <v>0</v>
      </c>
      <c r="IS554">
        <v>0</v>
      </c>
      <c r="IT554">
        <v>0</v>
      </c>
      <c r="IU554">
        <v>127256</v>
      </c>
      <c r="IV554">
        <v>0</v>
      </c>
      <c r="IW554">
        <v>506861</v>
      </c>
      <c r="IX554">
        <v>1398899</v>
      </c>
      <c r="IY554">
        <v>2074075</v>
      </c>
      <c r="IZ554">
        <v>0</v>
      </c>
      <c r="JA554">
        <v>0</v>
      </c>
      <c r="JB554">
        <v>404705</v>
      </c>
      <c r="JC554"/>
      <c r="JD554">
        <v>106264</v>
      </c>
      <c r="JE554"/>
      <c r="JF554"/>
      <c r="JG554">
        <v>549514</v>
      </c>
      <c r="JH554">
        <v>107574</v>
      </c>
      <c r="JI554">
        <v>161600</v>
      </c>
      <c r="JJ554">
        <v>88081</v>
      </c>
      <c r="JK554">
        <v>1028373</v>
      </c>
      <c r="JL554">
        <v>6553202</v>
      </c>
      <c r="JM554">
        <v>0</v>
      </c>
      <c r="JN554">
        <v>0</v>
      </c>
      <c r="JO554">
        <v>0</v>
      </c>
      <c r="JP554">
        <v>0</v>
      </c>
      <c r="JQ554">
        <v>0</v>
      </c>
      <c r="JR554">
        <v>0</v>
      </c>
      <c r="JS554">
        <v>0</v>
      </c>
      <c r="JT554"/>
      <c r="JU554"/>
      <c r="JV554"/>
      <c r="JW554"/>
      <c r="JX554"/>
      <c r="JY554"/>
      <c r="JZ554"/>
      <c r="KA554"/>
      <c r="KB554"/>
      <c r="KC554"/>
      <c r="KD554"/>
      <c r="KE554"/>
      <c r="KF554">
        <v>159</v>
      </c>
      <c r="KG554">
        <v>251</v>
      </c>
      <c r="KH554">
        <v>108</v>
      </c>
      <c r="KI554">
        <v>118</v>
      </c>
      <c r="KJ554">
        <v>181</v>
      </c>
      <c r="KK554">
        <v>80</v>
      </c>
      <c r="KL554">
        <v>77</v>
      </c>
      <c r="KM554">
        <v>126</v>
      </c>
      <c r="KN554">
        <v>51</v>
      </c>
      <c r="KO554">
        <v>1</v>
      </c>
      <c r="KP554">
        <v>0</v>
      </c>
      <c r="KQ554">
        <v>0</v>
      </c>
      <c r="KR554">
        <v>0</v>
      </c>
      <c r="KS554">
        <v>0</v>
      </c>
      <c r="KT554">
        <v>1</v>
      </c>
      <c r="KU554">
        <v>1</v>
      </c>
      <c r="KV554">
        <v>0</v>
      </c>
      <c r="KW554">
        <v>0</v>
      </c>
      <c r="KX554">
        <v>0</v>
      </c>
      <c r="KY554">
        <v>0</v>
      </c>
      <c r="KZ554">
        <v>0</v>
      </c>
      <c r="LA554">
        <v>0</v>
      </c>
      <c r="LB554">
        <v>0</v>
      </c>
      <c r="LC554">
        <v>0</v>
      </c>
      <c r="LD554">
        <v>1</v>
      </c>
      <c r="LE554">
        <v>0</v>
      </c>
      <c r="LF554">
        <v>0</v>
      </c>
      <c r="LG554">
        <v>0</v>
      </c>
      <c r="LH554">
        <v>0</v>
      </c>
    </row>
    <row r="555" spans="1:320" s="34" customFormat="1" ht="15" customHeight="1" x14ac:dyDescent="0.25">
      <c r="A555" s="45">
        <v>206270807</v>
      </c>
      <c r="B555" s="45" t="s">
        <v>4770</v>
      </c>
      <c r="C555" s="46">
        <v>45292</v>
      </c>
      <c r="D555" s="46">
        <v>45657</v>
      </c>
      <c r="E555" s="47">
        <v>366</v>
      </c>
      <c r="F555" s="45" t="s">
        <v>883</v>
      </c>
      <c r="G555" s="45" t="s">
        <v>884</v>
      </c>
      <c r="H555" s="45" t="s">
        <v>1329</v>
      </c>
      <c r="I555" s="45" t="s">
        <v>886</v>
      </c>
      <c r="J555" s="45" t="s">
        <v>887</v>
      </c>
      <c r="K555" s="45" t="s">
        <v>1330</v>
      </c>
      <c r="L555" s="45" t="s">
        <v>4763</v>
      </c>
      <c r="M555" s="45" t="s">
        <v>4771</v>
      </c>
      <c r="N555" s="45" t="s">
        <v>4772</v>
      </c>
      <c r="O555" s="45" t="s">
        <v>4766</v>
      </c>
      <c r="P555" s="45" t="s">
        <v>4773</v>
      </c>
      <c r="Q555" s="45" t="s">
        <v>4774</v>
      </c>
      <c r="R555" t="s">
        <v>4775</v>
      </c>
      <c r="S555" s="45" t="s">
        <v>893</v>
      </c>
      <c r="T555"/>
      <c r="U555" s="47">
        <v>51</v>
      </c>
      <c r="V555" s="47">
        <v>51</v>
      </c>
      <c r="W555" s="47" t="s">
        <v>1728</v>
      </c>
      <c r="X555" s="47">
        <v>18666</v>
      </c>
      <c r="Y555" s="47">
        <v>15954</v>
      </c>
      <c r="Z555" s="48">
        <v>196.74</v>
      </c>
      <c r="AA555" s="44">
        <v>109</v>
      </c>
      <c r="AB555" s="44">
        <v>106</v>
      </c>
      <c r="AC555" s="44">
        <v>3047</v>
      </c>
      <c r="AD555" s="44"/>
      <c r="AE555" s="44">
        <v>2675</v>
      </c>
      <c r="AF555" s="44">
        <v>9062</v>
      </c>
      <c r="AG555" s="44"/>
      <c r="AH555" s="47">
        <v>237</v>
      </c>
      <c r="AI555" s="47">
        <v>583</v>
      </c>
      <c r="AJ555">
        <v>350</v>
      </c>
      <c r="AK555" t="s">
        <v>895</v>
      </c>
      <c r="AL555">
        <v>15954</v>
      </c>
      <c r="AM555"/>
      <c r="AN555"/>
      <c r="AO555"/>
      <c r="AP555"/>
      <c r="AQ555"/>
      <c r="AR555" s="44"/>
      <c r="AS555" s="44"/>
      <c r="AT555" s="44"/>
      <c r="AU555" s="44">
        <v>5650618</v>
      </c>
      <c r="AV555" s="44">
        <v>1355089</v>
      </c>
      <c r="AW555" s="44">
        <v>-831594</v>
      </c>
      <c r="AX555" s="44">
        <v>521</v>
      </c>
      <c r="AY555" s="44">
        <v>7837822</v>
      </c>
      <c r="AZ555" s="21">
        <v>7746144</v>
      </c>
      <c r="BA555" s="21">
        <v>91678</v>
      </c>
      <c r="BB555" s="44">
        <v>99</v>
      </c>
      <c r="BC555" s="44"/>
      <c r="BD555" s="44"/>
      <c r="BE555" s="44">
        <v>91777</v>
      </c>
      <c r="BF555" s="44">
        <v>1079192</v>
      </c>
      <c r="BG555" s="44"/>
      <c r="BH555" s="44">
        <v>947437</v>
      </c>
      <c r="BI555" s="21">
        <v>3209596</v>
      </c>
      <c r="BJ555" s="21"/>
      <c r="BK555" s="21">
        <v>83941</v>
      </c>
      <c r="BL555" s="21">
        <v>206488</v>
      </c>
      <c r="BM555" s="21">
        <v>123964</v>
      </c>
      <c r="BN555" s="21">
        <v>5650618</v>
      </c>
      <c r="BO555" s="21"/>
      <c r="BP555" s="21"/>
      <c r="BQ555" s="44"/>
      <c r="BR555" s="21"/>
      <c r="BS555" s="44"/>
      <c r="BT555" s="21"/>
      <c r="BU555" s="44"/>
      <c r="BV555" s="21"/>
      <c r="BW555" s="44">
        <v>1154256</v>
      </c>
      <c r="BX555" s="21"/>
      <c r="BY555" s="21"/>
      <c r="BZ555" s="21"/>
      <c r="CA555" s="44">
        <v>30672</v>
      </c>
      <c r="CB555" s="44"/>
      <c r="CC555" s="44">
        <v>103908</v>
      </c>
      <c r="CD555" s="44"/>
      <c r="CE555" s="44"/>
      <c r="CF555" s="44"/>
      <c r="CG555" s="44">
        <v>64637</v>
      </c>
      <c r="CH555" s="44"/>
      <c r="CI555" s="21">
        <v>1616</v>
      </c>
      <c r="CJ555" s="44"/>
      <c r="CK555" s="21"/>
      <c r="CL555" s="44"/>
      <c r="CM555" s="44">
        <v>25457</v>
      </c>
      <c r="CN555" s="44">
        <v>4718</v>
      </c>
      <c r="CO555" s="44">
        <v>569295</v>
      </c>
      <c r="CP555" s="44">
        <v>196273</v>
      </c>
      <c r="CQ555" s="21">
        <v>310450</v>
      </c>
      <c r="CR555" s="44">
        <v>27550</v>
      </c>
      <c r="CS555" s="44">
        <v>205513</v>
      </c>
      <c r="CT555" s="44">
        <v>9063</v>
      </c>
      <c r="CU555" s="44"/>
      <c r="CV555" s="44">
        <v>6770</v>
      </c>
      <c r="CW555" s="21"/>
      <c r="CX555" s="21"/>
      <c r="CY555" s="21"/>
      <c r="CZ555" s="21"/>
      <c r="DA555" s="21"/>
      <c r="DB555" s="21"/>
      <c r="DC555" s="21"/>
      <c r="DD555" s="21"/>
      <c r="DE555" s="44"/>
      <c r="DF555" s="21"/>
      <c r="DG555" s="44"/>
      <c r="DH555" s="21"/>
      <c r="DI555" s="44"/>
      <c r="DJ555" s="44"/>
      <c r="DK555" s="44"/>
      <c r="DL555" s="44"/>
      <c r="DM555" s="21"/>
      <c r="DN555" s="44"/>
      <c r="DO555" s="44"/>
      <c r="DP555" s="44"/>
      <c r="DQ555" s="44"/>
      <c r="DR555" s="44"/>
      <c r="DS555" s="44"/>
      <c r="DT555" s="44"/>
      <c r="DU555" s="44"/>
      <c r="DV555" s="44"/>
      <c r="DW555" s="44"/>
      <c r="DX555" s="44"/>
      <c r="DY555" s="44"/>
      <c r="DZ555" s="44"/>
      <c r="EA555" s="44"/>
      <c r="EB555" s="21"/>
      <c r="EC555" s="44">
        <v>-1083897</v>
      </c>
      <c r="ED555" s="44"/>
      <c r="EE555" s="21"/>
      <c r="EF555" s="44"/>
      <c r="EG555" s="21">
        <v>198294</v>
      </c>
      <c r="EH555" s="44"/>
      <c r="EI555" s="21">
        <v>25806</v>
      </c>
      <c r="EJ555" s="44"/>
      <c r="EK555" s="44"/>
      <c r="EL555" s="21"/>
      <c r="EM555" s="44">
        <v>-95761</v>
      </c>
      <c r="EN555" s="44"/>
      <c r="EO555" s="44">
        <v>123964</v>
      </c>
      <c r="EP555" s="21"/>
      <c r="EQ555" s="21"/>
      <c r="ER555" s="21"/>
      <c r="ES555" s="21"/>
      <c r="ET555" s="44"/>
      <c r="EU555" s="21"/>
      <c r="EV555" s="44"/>
      <c r="EW555" s="21"/>
      <c r="EX555" s="44"/>
      <c r="EY555" s="44"/>
      <c r="EZ555" s="21"/>
      <c r="FA555" s="21"/>
      <c r="FB555" s="44"/>
      <c r="FC555" s="44"/>
      <c r="FD555" s="21"/>
      <c r="FE555" s="112"/>
      <c r="FF555" s="44"/>
      <c r="FG555" s="44">
        <v>3702164</v>
      </c>
      <c r="FH555" s="44">
        <v>886818</v>
      </c>
      <c r="FI555" s="44">
        <v>3157162</v>
      </c>
      <c r="FJ555" s="44">
        <v>170931</v>
      </c>
      <c r="FK555" s="44">
        <v>3106971</v>
      </c>
      <c r="FL555" s="44"/>
      <c r="FM555" s="44"/>
      <c r="FN555" s="44"/>
      <c r="FO555" s="44"/>
      <c r="FP555" s="44"/>
      <c r="FQ555" s="44"/>
      <c r="FR555" s="44"/>
      <c r="FS555" s="44"/>
      <c r="FT555" s="44"/>
      <c r="FU555" s="44"/>
      <c r="FV555" s="21">
        <v>183290</v>
      </c>
      <c r="FW555" s="44"/>
      <c r="FX555" s="44">
        <v>151891</v>
      </c>
      <c r="FY555" s="44">
        <v>33699</v>
      </c>
      <c r="FZ555" s="44">
        <v>113144</v>
      </c>
      <c r="GA555" s="44">
        <v>6632</v>
      </c>
      <c r="GB555" s="44"/>
      <c r="GC555" s="44">
        <v>3498</v>
      </c>
      <c r="GD555" s="44">
        <v>295535</v>
      </c>
      <c r="GE555" s="44">
        <v>191021</v>
      </c>
      <c r="GF555" s="44">
        <v>63815</v>
      </c>
      <c r="GG555" s="44">
        <v>627858</v>
      </c>
      <c r="GH555" s="44">
        <v>148348</v>
      </c>
      <c r="GI555" s="44">
        <v>181002</v>
      </c>
      <c r="GJ555" s="44"/>
      <c r="GK555" s="44">
        <v>1591893</v>
      </c>
      <c r="GL555" s="44">
        <v>8474</v>
      </c>
      <c r="GM555" s="44">
        <v>868700</v>
      </c>
      <c r="GN555" s="44">
        <v>21934</v>
      </c>
      <c r="GO555" s="44">
        <v>76516</v>
      </c>
      <c r="GP555" s="44"/>
      <c r="GQ555" s="44"/>
      <c r="GR555" s="44">
        <v>71923</v>
      </c>
      <c r="GS555" s="44">
        <v>10499825</v>
      </c>
      <c r="GT555" s="44"/>
      <c r="GU555" s="21">
        <v>102525</v>
      </c>
      <c r="GV555" s="44"/>
      <c r="GW555" s="44"/>
      <c r="GX555" s="44"/>
      <c r="GY555" s="44">
        <v>10602350</v>
      </c>
      <c r="GZ555" s="44">
        <v>10232555</v>
      </c>
      <c r="HA555" s="44"/>
      <c r="HB555" s="44"/>
      <c r="HC555" s="44">
        <v>369795</v>
      </c>
      <c r="HD555" s="44">
        <v>10602350</v>
      </c>
      <c r="HE555" s="21">
        <v>8234746</v>
      </c>
      <c r="HF555" s="21"/>
      <c r="HG555" s="21">
        <v>8392650</v>
      </c>
      <c r="HH555" s="21"/>
      <c r="HI555" s="21">
        <v>0</v>
      </c>
      <c r="HJ555" s="44"/>
      <c r="HK555" s="21">
        <v>51710</v>
      </c>
      <c r="HL555" s="21">
        <v>59674</v>
      </c>
      <c r="HM555" s="21">
        <v>111384</v>
      </c>
      <c r="HN555" s="21">
        <v>-8859</v>
      </c>
      <c r="HO555" s="21"/>
      <c r="HP555" s="44"/>
      <c r="HQ555" s="47"/>
      <c r="HR555" s="47"/>
      <c r="HS555" s="47"/>
      <c r="HT555" s="47" t="s">
        <v>2474</v>
      </c>
      <c r="HU555" s="47">
        <v>511627.75</v>
      </c>
      <c r="HV555" s="47">
        <v>2221</v>
      </c>
      <c r="HW555" s="47">
        <v>0</v>
      </c>
      <c r="HX555" s="47">
        <v>7307</v>
      </c>
      <c r="HY555" s="47">
        <v>11458</v>
      </c>
      <c r="HZ555" s="47">
        <v>46131</v>
      </c>
      <c r="IA555" s="47">
        <v>0</v>
      </c>
      <c r="IB555" s="47">
        <v>0</v>
      </c>
      <c r="IC555" s="47">
        <v>2376</v>
      </c>
      <c r="ID555">
        <v>4658</v>
      </c>
      <c r="IE555" s="47">
        <v>2131</v>
      </c>
      <c r="IF555">
        <v>8929</v>
      </c>
      <c r="IG555" s="47">
        <v>2098</v>
      </c>
      <c r="IH555" s="47">
        <v>14301</v>
      </c>
      <c r="II555">
        <v>1998</v>
      </c>
      <c r="IJ555">
        <v>5716</v>
      </c>
      <c r="IK555"/>
      <c r="IL555">
        <v>7848</v>
      </c>
      <c r="IM555">
        <v>117172</v>
      </c>
      <c r="IN555">
        <v>0</v>
      </c>
      <c r="IO555">
        <v>0</v>
      </c>
      <c r="IP555">
        <v>0</v>
      </c>
      <c r="IQ555">
        <v>512</v>
      </c>
      <c r="IR555">
        <v>0</v>
      </c>
      <c r="IS555">
        <v>0</v>
      </c>
      <c r="IT555">
        <v>512</v>
      </c>
      <c r="IU555">
        <v>145843</v>
      </c>
      <c r="IV555">
        <v>0</v>
      </c>
      <c r="IW555">
        <v>347210</v>
      </c>
      <c r="IX555">
        <v>463650</v>
      </c>
      <c r="IY555">
        <v>1144987</v>
      </c>
      <c r="IZ555">
        <v>0</v>
      </c>
      <c r="JA555">
        <v>0</v>
      </c>
      <c r="JB555">
        <v>138190</v>
      </c>
      <c r="JC555">
        <v>251478</v>
      </c>
      <c r="JD555">
        <v>67160</v>
      </c>
      <c r="JE555">
        <v>151907</v>
      </c>
      <c r="JF555">
        <v>35162</v>
      </c>
      <c r="JG555">
        <v>352744</v>
      </c>
      <c r="JH555">
        <v>87755</v>
      </c>
      <c r="JI555">
        <v>133543</v>
      </c>
      <c r="JJ555"/>
      <c r="JK555">
        <v>382535</v>
      </c>
      <c r="JL555">
        <v>3702164</v>
      </c>
      <c r="JM555">
        <v>0</v>
      </c>
      <c r="JN555">
        <v>0</v>
      </c>
      <c r="JO555">
        <v>0</v>
      </c>
      <c r="JP555">
        <v>17903</v>
      </c>
      <c r="JQ555">
        <v>0</v>
      </c>
      <c r="JR555">
        <v>0</v>
      </c>
      <c r="JS555">
        <v>17903</v>
      </c>
      <c r="JT555"/>
      <c r="JU555"/>
      <c r="JV555"/>
      <c r="JW555"/>
      <c r="JX555"/>
      <c r="JY555">
        <v>4658</v>
      </c>
      <c r="JZ555"/>
      <c r="KA555"/>
      <c r="KB555"/>
      <c r="KC555"/>
      <c r="KD555"/>
      <c r="KE555">
        <v>251478</v>
      </c>
      <c r="KF555">
        <v>71</v>
      </c>
      <c r="KG555">
        <v>105</v>
      </c>
      <c r="KH555">
        <v>44</v>
      </c>
      <c r="KI555">
        <v>44</v>
      </c>
      <c r="KJ555">
        <v>70</v>
      </c>
      <c r="KK555">
        <v>25</v>
      </c>
      <c r="KL555">
        <v>28</v>
      </c>
      <c r="KM555">
        <v>46</v>
      </c>
      <c r="KN555">
        <v>16</v>
      </c>
      <c r="KO555">
        <v>1</v>
      </c>
      <c r="KP555">
        <v>0</v>
      </c>
      <c r="KQ555">
        <v>0</v>
      </c>
      <c r="KR555">
        <v>1</v>
      </c>
      <c r="KS555">
        <v>0</v>
      </c>
      <c r="KT555">
        <v>0</v>
      </c>
      <c r="KU555">
        <v>1</v>
      </c>
      <c r="KV555">
        <v>0</v>
      </c>
      <c r="KW555">
        <v>0</v>
      </c>
      <c r="KX555">
        <v>0</v>
      </c>
      <c r="KY555">
        <v>0</v>
      </c>
      <c r="KZ555">
        <v>0</v>
      </c>
      <c r="LA555">
        <v>0</v>
      </c>
      <c r="LB555">
        <v>0</v>
      </c>
      <c r="LC555">
        <v>0</v>
      </c>
      <c r="LD555">
        <v>1</v>
      </c>
      <c r="LE555">
        <v>0</v>
      </c>
      <c r="LF555">
        <v>0</v>
      </c>
      <c r="LG555">
        <v>0</v>
      </c>
      <c r="LH555">
        <v>0</v>
      </c>
    </row>
    <row r="556" spans="1:320" s="34" customFormat="1" ht="15" customHeight="1" x14ac:dyDescent="0.25">
      <c r="A556" s="45">
        <v>206270842</v>
      </c>
      <c r="B556" s="45" t="s">
        <v>4776</v>
      </c>
      <c r="C556" s="46">
        <v>45292</v>
      </c>
      <c r="D556" s="46">
        <v>45657</v>
      </c>
      <c r="E556" s="47">
        <v>366</v>
      </c>
      <c r="F556" s="45" t="s">
        <v>883</v>
      </c>
      <c r="G556" s="45" t="s">
        <v>884</v>
      </c>
      <c r="H556" s="45" t="s">
        <v>1329</v>
      </c>
      <c r="I556" s="45" t="s">
        <v>886</v>
      </c>
      <c r="J556" s="45" t="s">
        <v>887</v>
      </c>
      <c r="K556" s="45" t="s">
        <v>1330</v>
      </c>
      <c r="L556" s="45" t="s">
        <v>4743</v>
      </c>
      <c r="M556" s="45" t="s">
        <v>4777</v>
      </c>
      <c r="N556" s="45" t="s">
        <v>4778</v>
      </c>
      <c r="O556" s="45" t="s">
        <v>1333</v>
      </c>
      <c r="P556" s="45" t="s">
        <v>4779</v>
      </c>
      <c r="Q556" s="45" t="s">
        <v>4780</v>
      </c>
      <c r="R556" t="s">
        <v>4781</v>
      </c>
      <c r="S556" s="45" t="s">
        <v>893</v>
      </c>
      <c r="T556"/>
      <c r="U556" s="47">
        <v>51</v>
      </c>
      <c r="V556" s="47">
        <v>51</v>
      </c>
      <c r="W556" s="47" t="s">
        <v>1728</v>
      </c>
      <c r="X556" s="47">
        <v>18666</v>
      </c>
      <c r="Y556" s="47">
        <v>17671</v>
      </c>
      <c r="Z556" s="48">
        <v>217.92</v>
      </c>
      <c r="AA556" s="44">
        <v>103</v>
      </c>
      <c r="AB556" s="44">
        <v>86</v>
      </c>
      <c r="AC556" s="44">
        <v>2422</v>
      </c>
      <c r="AD556" s="44"/>
      <c r="AE556" s="44">
        <v>1494</v>
      </c>
      <c r="AF556" s="44">
        <v>10175</v>
      </c>
      <c r="AG556" s="44"/>
      <c r="AH556" s="47">
        <v>503</v>
      </c>
      <c r="AI556" s="47">
        <v>186</v>
      </c>
      <c r="AJ556">
        <v>2891</v>
      </c>
      <c r="AK556" t="s">
        <v>895</v>
      </c>
      <c r="AL556">
        <v>17671</v>
      </c>
      <c r="AM556"/>
      <c r="AN556"/>
      <c r="AO556"/>
      <c r="AP556"/>
      <c r="AQ556"/>
      <c r="AR556" s="44"/>
      <c r="AS556" s="44"/>
      <c r="AT556" s="44"/>
      <c r="AU556" s="44">
        <v>6354796</v>
      </c>
      <c r="AV556" s="44">
        <v>1151958</v>
      </c>
      <c r="AW556" s="44">
        <v>-294905</v>
      </c>
      <c r="AX556" s="44">
        <v>2865</v>
      </c>
      <c r="AY556" s="44">
        <v>7804524</v>
      </c>
      <c r="AZ556" s="21">
        <v>8443809</v>
      </c>
      <c r="BA556" s="21">
        <v>-639285</v>
      </c>
      <c r="BB556" s="44">
        <v>92652</v>
      </c>
      <c r="BC556" s="44"/>
      <c r="BD556" s="44"/>
      <c r="BE556" s="44">
        <v>-546633</v>
      </c>
      <c r="BF556" s="44">
        <v>870993</v>
      </c>
      <c r="BG556" s="44"/>
      <c r="BH556" s="44">
        <v>537268</v>
      </c>
      <c r="BI556" s="21">
        <v>3659105</v>
      </c>
      <c r="BJ556" s="21"/>
      <c r="BK556" s="21">
        <v>180888</v>
      </c>
      <c r="BL556" s="21">
        <v>66889</v>
      </c>
      <c r="BM556" s="21">
        <v>1039653</v>
      </c>
      <c r="BN556" s="21">
        <v>6354796</v>
      </c>
      <c r="BO556" s="21"/>
      <c r="BP556" s="21"/>
      <c r="BQ556" s="44"/>
      <c r="BR556" s="21"/>
      <c r="BS556" s="44"/>
      <c r="BT556" s="21"/>
      <c r="BU556" s="44"/>
      <c r="BV556" s="21"/>
      <c r="BW556" s="44">
        <v>819091</v>
      </c>
      <c r="BX556" s="21"/>
      <c r="BY556" s="21"/>
      <c r="BZ556" s="21"/>
      <c r="CA556" s="44">
        <v>29005</v>
      </c>
      <c r="CB556" s="44"/>
      <c r="CC556" s="44">
        <v>197548</v>
      </c>
      <c r="CD556" s="44"/>
      <c r="CE556" s="44"/>
      <c r="CF556" s="44"/>
      <c r="CG556" s="44">
        <v>105810</v>
      </c>
      <c r="CH556" s="44"/>
      <c r="CI556" s="21">
        <v>504</v>
      </c>
      <c r="CJ556" s="44"/>
      <c r="CK556" s="21"/>
      <c r="CL556" s="44"/>
      <c r="CM556" s="44">
        <v>0</v>
      </c>
      <c r="CN556" s="44">
        <v>0</v>
      </c>
      <c r="CO556" s="44">
        <v>366890</v>
      </c>
      <c r="CP556" s="44">
        <v>85493</v>
      </c>
      <c r="CQ556" s="21">
        <v>475940</v>
      </c>
      <c r="CR556" s="44">
        <v>72190</v>
      </c>
      <c r="CS556" s="44">
        <v>139435</v>
      </c>
      <c r="CT556" s="44">
        <v>6538</v>
      </c>
      <c r="CU556" s="44"/>
      <c r="CV556" s="44">
        <v>5472</v>
      </c>
      <c r="CW556" s="21"/>
      <c r="CX556" s="21"/>
      <c r="CY556" s="21"/>
      <c r="CZ556" s="21"/>
      <c r="DA556" s="21"/>
      <c r="DB556" s="21"/>
      <c r="DC556" s="21"/>
      <c r="DD556" s="21"/>
      <c r="DE556" s="44"/>
      <c r="DF556" s="21"/>
      <c r="DG556" s="44"/>
      <c r="DH556" s="21"/>
      <c r="DI556" s="44"/>
      <c r="DJ556" s="44"/>
      <c r="DK556" s="44"/>
      <c r="DL556" s="44"/>
      <c r="DM556" s="21"/>
      <c r="DN556" s="44"/>
      <c r="DO556" s="44"/>
      <c r="DP556" s="44"/>
      <c r="DQ556" s="44"/>
      <c r="DR556" s="44"/>
      <c r="DS556" s="44"/>
      <c r="DT556" s="44"/>
      <c r="DU556" s="44"/>
      <c r="DV556" s="44"/>
      <c r="DW556" s="44"/>
      <c r="DX556" s="44"/>
      <c r="DY556" s="44"/>
      <c r="DZ556" s="44"/>
      <c r="EA556" s="44"/>
      <c r="EB556" s="21"/>
      <c r="EC556" s="44">
        <v>-731053</v>
      </c>
      <c r="ED556" s="44"/>
      <c r="EE556" s="21"/>
      <c r="EF556" s="44"/>
      <c r="EG556" s="21">
        <v>505533</v>
      </c>
      <c r="EH556" s="44"/>
      <c r="EI556" s="21">
        <v>-915267</v>
      </c>
      <c r="EJ556" s="44"/>
      <c r="EK556" s="44"/>
      <c r="EL556" s="21"/>
      <c r="EM556" s="44">
        <v>-193771</v>
      </c>
      <c r="EN556" s="44"/>
      <c r="EO556" s="44">
        <v>1039653</v>
      </c>
      <c r="EP556" s="21"/>
      <c r="EQ556" s="21"/>
      <c r="ER556" s="21"/>
      <c r="ES556" s="21"/>
      <c r="ET556" s="44"/>
      <c r="EU556" s="21"/>
      <c r="EV556" s="44"/>
      <c r="EW556" s="21"/>
      <c r="EX556" s="44"/>
      <c r="EY556" s="44"/>
      <c r="EZ556" s="21"/>
      <c r="FA556" s="21"/>
      <c r="FB556" s="44"/>
      <c r="FC556" s="44"/>
      <c r="FD556" s="21"/>
      <c r="FE556" s="112"/>
      <c r="FF556" s="44"/>
      <c r="FG556" s="44">
        <v>4006103</v>
      </c>
      <c r="FH556" s="44">
        <v>663860</v>
      </c>
      <c r="FI556" s="44">
        <v>3773846</v>
      </c>
      <c r="FJ556" s="44">
        <v>205312</v>
      </c>
      <c r="FK556" s="44">
        <v>3784334</v>
      </c>
      <c r="FL556" s="44"/>
      <c r="FM556" s="44"/>
      <c r="FN556" s="44"/>
      <c r="FO556" s="44"/>
      <c r="FP556" s="44"/>
      <c r="FQ556" s="44"/>
      <c r="FR556" s="44"/>
      <c r="FS556" s="44"/>
      <c r="FT556" s="44"/>
      <c r="FU556" s="44"/>
      <c r="FV556" s="21">
        <v>148338</v>
      </c>
      <c r="FW556" s="44"/>
      <c r="FX556" s="44">
        <v>166804</v>
      </c>
      <c r="FY556" s="44">
        <v>20021</v>
      </c>
      <c r="FZ556" s="44">
        <v>105605</v>
      </c>
      <c r="GA556" s="44">
        <v>4371</v>
      </c>
      <c r="GB556" s="44"/>
      <c r="GC556" s="44">
        <v>3364</v>
      </c>
      <c r="GD556" s="44">
        <v>370351</v>
      </c>
      <c r="GE556" s="44">
        <v>232201</v>
      </c>
      <c r="GF556" s="44">
        <v>10897</v>
      </c>
      <c r="GG556" s="44">
        <v>645651</v>
      </c>
      <c r="GH556" s="44">
        <v>136109</v>
      </c>
      <c r="GI556" s="44">
        <v>52043</v>
      </c>
      <c r="GJ556" s="44"/>
      <c r="GK556" s="44">
        <v>1734348</v>
      </c>
      <c r="GL556" s="44">
        <v>7825</v>
      </c>
      <c r="GM556" s="44">
        <v>731350</v>
      </c>
      <c r="GN556" s="44">
        <v>37058</v>
      </c>
      <c r="GO556" s="44">
        <v>53976</v>
      </c>
      <c r="GP556" s="44"/>
      <c r="GQ556" s="44"/>
      <c r="GR556" s="44">
        <v>199163</v>
      </c>
      <c r="GS556" s="44">
        <v>6256363</v>
      </c>
      <c r="GT556" s="44"/>
      <c r="GU556" s="21">
        <v>94536</v>
      </c>
      <c r="GV556" s="44"/>
      <c r="GW556" s="44"/>
      <c r="GX556" s="44"/>
      <c r="GY556" s="44">
        <v>6350899</v>
      </c>
      <c r="GZ556" s="44">
        <v>4519863</v>
      </c>
      <c r="HA556" s="44"/>
      <c r="HB556" s="44"/>
      <c r="HC556" s="44">
        <v>1831036</v>
      </c>
      <c r="HD556" s="44">
        <v>6350899</v>
      </c>
      <c r="HE556" s="21">
        <v>4115902</v>
      </c>
      <c r="HF556" s="21"/>
      <c r="HG556" s="21">
        <v>2558136</v>
      </c>
      <c r="HH556" s="21"/>
      <c r="HI556" s="21">
        <v>0</v>
      </c>
      <c r="HJ556" s="44"/>
      <c r="HK556" s="21">
        <v>73833</v>
      </c>
      <c r="HL556" s="21">
        <v>33899</v>
      </c>
      <c r="HM556" s="21">
        <v>107732</v>
      </c>
      <c r="HN556" s="21">
        <v>-13196</v>
      </c>
      <c r="HO556" s="21"/>
      <c r="HP556" s="44"/>
      <c r="HQ556" s="47"/>
      <c r="HR556" s="47"/>
      <c r="HS556" s="47"/>
      <c r="HT556" s="47" t="s">
        <v>3108</v>
      </c>
      <c r="HU556" s="47">
        <v>406787.67</v>
      </c>
      <c r="HV556" s="47">
        <v>2091</v>
      </c>
      <c r="HW556" s="47">
        <v>0</v>
      </c>
      <c r="HX556" s="47">
        <v>5785</v>
      </c>
      <c r="HY556" s="47">
        <v>19381</v>
      </c>
      <c r="HZ556" s="47">
        <v>47470</v>
      </c>
      <c r="IA556" s="47">
        <v>0</v>
      </c>
      <c r="IB556" s="47">
        <v>0</v>
      </c>
      <c r="IC556" s="47">
        <v>902</v>
      </c>
      <c r="ID556">
        <v>2908</v>
      </c>
      <c r="IE556" s="47">
        <v>3780</v>
      </c>
      <c r="IF556">
        <v>10101</v>
      </c>
      <c r="IG556" s="47"/>
      <c r="IH556" s="47">
        <v>15068</v>
      </c>
      <c r="II556">
        <v>2080</v>
      </c>
      <c r="IJ556">
        <v>1010</v>
      </c>
      <c r="IK556"/>
      <c r="IL556">
        <v>7292</v>
      </c>
      <c r="IM556">
        <v>117868</v>
      </c>
      <c r="IN556">
        <v>0</v>
      </c>
      <c r="IO556">
        <v>0</v>
      </c>
      <c r="IP556">
        <v>897</v>
      </c>
      <c r="IQ556">
        <v>3836</v>
      </c>
      <c r="IR556">
        <v>0</v>
      </c>
      <c r="IS556">
        <v>0</v>
      </c>
      <c r="IT556">
        <v>4733</v>
      </c>
      <c r="IU556">
        <v>140727</v>
      </c>
      <c r="IV556">
        <v>0</v>
      </c>
      <c r="IW556">
        <v>348086</v>
      </c>
      <c r="IX556">
        <v>914596</v>
      </c>
      <c r="IY556">
        <v>1234199</v>
      </c>
      <c r="IZ556">
        <v>0</v>
      </c>
      <c r="JA556">
        <v>0</v>
      </c>
      <c r="JB556">
        <v>30201</v>
      </c>
      <c r="JC556">
        <v>156697</v>
      </c>
      <c r="JD556">
        <v>121318</v>
      </c>
      <c r="JE556">
        <v>196811</v>
      </c>
      <c r="JF556"/>
      <c r="JG556">
        <v>346581</v>
      </c>
      <c r="JH556">
        <v>87500</v>
      </c>
      <c r="JI556">
        <v>19290</v>
      </c>
      <c r="JJ556"/>
      <c r="JK556">
        <v>410097</v>
      </c>
      <c r="JL556">
        <v>4006103</v>
      </c>
      <c r="JM556">
        <v>0</v>
      </c>
      <c r="JN556">
        <v>0</v>
      </c>
      <c r="JO556">
        <v>40365</v>
      </c>
      <c r="JP556">
        <v>134274</v>
      </c>
      <c r="JQ556">
        <v>0</v>
      </c>
      <c r="JR556">
        <v>0</v>
      </c>
      <c r="JS556">
        <v>174639</v>
      </c>
      <c r="JT556"/>
      <c r="JU556"/>
      <c r="JV556"/>
      <c r="JW556"/>
      <c r="JX556"/>
      <c r="JY556">
        <v>2908</v>
      </c>
      <c r="JZ556"/>
      <c r="KA556"/>
      <c r="KB556"/>
      <c r="KC556"/>
      <c r="KD556"/>
      <c r="KE556">
        <v>156697</v>
      </c>
      <c r="KF556">
        <v>74</v>
      </c>
      <c r="KG556">
        <v>130</v>
      </c>
      <c r="KH556">
        <v>37</v>
      </c>
      <c r="KI556">
        <v>49</v>
      </c>
      <c r="KJ556">
        <v>93</v>
      </c>
      <c r="KK556">
        <v>22</v>
      </c>
      <c r="KL556">
        <v>31</v>
      </c>
      <c r="KM556">
        <v>61</v>
      </c>
      <c r="KN556">
        <v>13</v>
      </c>
      <c r="KO556">
        <v>1</v>
      </c>
      <c r="KP556">
        <v>0</v>
      </c>
      <c r="KQ556">
        <v>0</v>
      </c>
      <c r="KR556">
        <v>1</v>
      </c>
      <c r="KS556">
        <v>0</v>
      </c>
      <c r="KT556">
        <v>0</v>
      </c>
      <c r="KU556">
        <v>1</v>
      </c>
      <c r="KV556">
        <v>0</v>
      </c>
      <c r="KW556">
        <v>0</v>
      </c>
      <c r="KX556">
        <v>0</v>
      </c>
      <c r="KY556">
        <v>0</v>
      </c>
      <c r="KZ556">
        <v>0</v>
      </c>
      <c r="LA556">
        <v>0</v>
      </c>
      <c r="LB556">
        <v>0</v>
      </c>
      <c r="LC556">
        <v>0</v>
      </c>
      <c r="LD556">
        <v>1</v>
      </c>
      <c r="LE556">
        <v>0</v>
      </c>
      <c r="LF556">
        <v>0</v>
      </c>
      <c r="LG556">
        <v>0</v>
      </c>
      <c r="LH556">
        <v>0</v>
      </c>
    </row>
    <row r="557" spans="1:320" s="34" customFormat="1" ht="15" customHeight="1" x14ac:dyDescent="0.25">
      <c r="A557" s="45">
        <v>206270871</v>
      </c>
      <c r="B557" s="45" t="s">
        <v>4782</v>
      </c>
      <c r="C557" s="46">
        <v>45292</v>
      </c>
      <c r="D557" s="46">
        <v>45657</v>
      </c>
      <c r="E557" s="47">
        <v>366</v>
      </c>
      <c r="F557" s="45" t="s">
        <v>883</v>
      </c>
      <c r="G557" s="45" t="s">
        <v>884</v>
      </c>
      <c r="H557" s="45" t="s">
        <v>1329</v>
      </c>
      <c r="I557" s="45" t="s">
        <v>886</v>
      </c>
      <c r="J557" s="45" t="s">
        <v>887</v>
      </c>
      <c r="K557" s="45" t="s">
        <v>1330</v>
      </c>
      <c r="L557" s="45" t="s">
        <v>4763</v>
      </c>
      <c r="M557" s="45" t="s">
        <v>4783</v>
      </c>
      <c r="N557" s="45" t="s">
        <v>4784</v>
      </c>
      <c r="O557" s="45" t="s">
        <v>4766</v>
      </c>
      <c r="P557" s="45" t="s">
        <v>4773</v>
      </c>
      <c r="Q557" s="45" t="s">
        <v>4785</v>
      </c>
      <c r="R557" t="s">
        <v>4786</v>
      </c>
      <c r="S557" s="45" t="s">
        <v>893</v>
      </c>
      <c r="T557"/>
      <c r="U557" s="47">
        <v>99</v>
      </c>
      <c r="V557" s="47">
        <v>99</v>
      </c>
      <c r="W557" s="47" t="s">
        <v>894</v>
      </c>
      <c r="X557" s="47">
        <v>36234</v>
      </c>
      <c r="Y557" s="47">
        <v>34067</v>
      </c>
      <c r="Z557" s="48">
        <v>222.01</v>
      </c>
      <c r="AA557" s="44">
        <v>263</v>
      </c>
      <c r="AB557" s="44">
        <v>245</v>
      </c>
      <c r="AC557" s="44">
        <v>8027</v>
      </c>
      <c r="AD557" s="44">
        <v>2894</v>
      </c>
      <c r="AE557" s="44">
        <v>2616</v>
      </c>
      <c r="AF557" s="44">
        <v>20019</v>
      </c>
      <c r="AG557" s="44"/>
      <c r="AH557" s="47"/>
      <c r="AI557" s="47">
        <v>55</v>
      </c>
      <c r="AJ557">
        <v>456</v>
      </c>
      <c r="AK557" t="s">
        <v>914</v>
      </c>
      <c r="AL557">
        <v>32655</v>
      </c>
      <c r="AM557"/>
      <c r="AN557"/>
      <c r="AO557"/>
      <c r="AP557">
        <v>1412</v>
      </c>
      <c r="AQ557"/>
      <c r="AR557" s="44"/>
      <c r="AS557" s="44"/>
      <c r="AT557" s="44"/>
      <c r="AU557" s="44">
        <v>22323217</v>
      </c>
      <c r="AV557" s="44">
        <v>3889711</v>
      </c>
      <c r="AW557" s="44">
        <v>5964972</v>
      </c>
      <c r="AX557" s="44">
        <v>6416</v>
      </c>
      <c r="AY557" s="44">
        <v>20254372</v>
      </c>
      <c r="AZ557" s="21">
        <v>18106525</v>
      </c>
      <c r="BA557" s="21">
        <v>2147847</v>
      </c>
      <c r="BB557" s="44">
        <v>-5</v>
      </c>
      <c r="BC557" s="44"/>
      <c r="BD557" s="44"/>
      <c r="BE557" s="44">
        <v>2147842</v>
      </c>
      <c r="BF557" s="44">
        <v>4318387</v>
      </c>
      <c r="BG557" s="44">
        <v>3617500</v>
      </c>
      <c r="BH557" s="44">
        <v>1311108</v>
      </c>
      <c r="BI557" s="21">
        <v>12799866</v>
      </c>
      <c r="BJ557" s="21"/>
      <c r="BK557" s="21"/>
      <c r="BL557" s="21">
        <v>28306</v>
      </c>
      <c r="BM557" s="21">
        <v>248050</v>
      </c>
      <c r="BN557" s="21">
        <v>21373619</v>
      </c>
      <c r="BO557" s="21"/>
      <c r="BP557" s="21"/>
      <c r="BQ557" s="44"/>
      <c r="BR557" s="21">
        <v>949598</v>
      </c>
      <c r="BS557" s="44"/>
      <c r="BT557" s="21"/>
      <c r="BU557" s="44"/>
      <c r="BV557" s="21"/>
      <c r="BW557" s="44">
        <v>2968900</v>
      </c>
      <c r="BX557" s="21"/>
      <c r="BY557" s="21">
        <v>911248</v>
      </c>
      <c r="BZ557" s="21"/>
      <c r="CA557" s="44">
        <v>6509</v>
      </c>
      <c r="CB557" s="44"/>
      <c r="CC557" s="44">
        <v>2865</v>
      </c>
      <c r="CD557" s="44"/>
      <c r="CE557" s="44"/>
      <c r="CF557" s="44"/>
      <c r="CG557" s="44"/>
      <c r="CH557" s="44"/>
      <c r="CI557" s="21"/>
      <c r="CJ557" s="44"/>
      <c r="CK557" s="21">
        <v>189</v>
      </c>
      <c r="CL557" s="44"/>
      <c r="CM557" s="44">
        <v>0</v>
      </c>
      <c r="CN557" s="44">
        <v>0</v>
      </c>
      <c r="CO557" s="44">
        <v>1417450</v>
      </c>
      <c r="CP557" s="44">
        <v>0</v>
      </c>
      <c r="CQ557" s="21">
        <v>1664065</v>
      </c>
      <c r="CR557" s="44">
        <v>109650</v>
      </c>
      <c r="CS557" s="44">
        <v>545220</v>
      </c>
      <c r="CT557" s="44">
        <v>114684</v>
      </c>
      <c r="CU557" s="44"/>
      <c r="CV557" s="44">
        <v>38642</v>
      </c>
      <c r="CW557" s="21"/>
      <c r="CX557" s="21"/>
      <c r="CY557" s="21"/>
      <c r="CZ557" s="21"/>
      <c r="DA557" s="21"/>
      <c r="DB557" s="21"/>
      <c r="DC557" s="21"/>
      <c r="DD557" s="21"/>
      <c r="DE557" s="44"/>
      <c r="DF557" s="21"/>
      <c r="DG557" s="44"/>
      <c r="DH557" s="21"/>
      <c r="DI557" s="44"/>
      <c r="DJ557" s="44"/>
      <c r="DK557" s="44"/>
      <c r="DL557" s="44"/>
      <c r="DM557" s="21"/>
      <c r="DN557" s="44"/>
      <c r="DO557" s="44"/>
      <c r="DP557" s="44"/>
      <c r="DQ557" s="44"/>
      <c r="DR557" s="44"/>
      <c r="DS557" s="44"/>
      <c r="DT557" s="44"/>
      <c r="DU557" s="44"/>
      <c r="DV557" s="44"/>
      <c r="DW557" s="44"/>
      <c r="DX557" s="44"/>
      <c r="DY557" s="44"/>
      <c r="DZ557" s="44"/>
      <c r="EA557" s="44"/>
      <c r="EB557" s="21"/>
      <c r="EC557" s="44">
        <v>-2751588</v>
      </c>
      <c r="ED557" s="44"/>
      <c r="EE557" s="21">
        <v>2399057</v>
      </c>
      <c r="EF557" s="44"/>
      <c r="EG557" s="21">
        <v>-348582</v>
      </c>
      <c r="EH557" s="44"/>
      <c r="EI557" s="21">
        <v>6561855</v>
      </c>
      <c r="EJ557" s="44"/>
      <c r="EK557" s="44"/>
      <c r="EL557" s="21"/>
      <c r="EM557" s="44"/>
      <c r="EN557" s="44"/>
      <c r="EO557" s="44">
        <v>104230</v>
      </c>
      <c r="EP557" s="21"/>
      <c r="EQ557" s="21"/>
      <c r="ER557" s="21"/>
      <c r="ES557" s="21"/>
      <c r="ET557" s="44"/>
      <c r="EU557" s="21"/>
      <c r="EV557" s="44"/>
      <c r="EW557" s="21"/>
      <c r="EX557" s="44"/>
      <c r="EY557" s="44"/>
      <c r="EZ557" s="21"/>
      <c r="FA557" s="21"/>
      <c r="FB557" s="44"/>
      <c r="FC557" s="44"/>
      <c r="FD557" s="21"/>
      <c r="FE557" s="112"/>
      <c r="FF557" s="44"/>
      <c r="FG557" s="44">
        <v>7342422</v>
      </c>
      <c r="FH557" s="44">
        <v>1686991</v>
      </c>
      <c r="FI557" s="44">
        <v>9077112</v>
      </c>
      <c r="FJ557" s="44">
        <v>141367</v>
      </c>
      <c r="FK557" s="44">
        <v>6611238</v>
      </c>
      <c r="FL557" s="44"/>
      <c r="FM557" s="44"/>
      <c r="FN557" s="44"/>
      <c r="FO557" s="44">
        <v>272355</v>
      </c>
      <c r="FP557" s="44"/>
      <c r="FQ557" s="44"/>
      <c r="FR557" s="44"/>
      <c r="FS557" s="44"/>
      <c r="FT557" s="44">
        <v>1589</v>
      </c>
      <c r="FU557" s="44"/>
      <c r="FV557" s="21">
        <v>651307</v>
      </c>
      <c r="FW557" s="44">
        <v>303722</v>
      </c>
      <c r="FX557" s="44">
        <v>501745</v>
      </c>
      <c r="FY557" s="44">
        <v>36885</v>
      </c>
      <c r="FZ557" s="44">
        <v>185735</v>
      </c>
      <c r="GA557" s="44">
        <v>55570</v>
      </c>
      <c r="GB557" s="44"/>
      <c r="GC557" s="44">
        <v>130443</v>
      </c>
      <c r="GD557" s="44">
        <v>965610</v>
      </c>
      <c r="GE557" s="44">
        <v>324252</v>
      </c>
      <c r="GF557" s="44">
        <v>170792</v>
      </c>
      <c r="GG557" s="44">
        <v>1203097</v>
      </c>
      <c r="GH557" s="44">
        <v>122590</v>
      </c>
      <c r="GI557" s="44">
        <v>227852</v>
      </c>
      <c r="GJ557" s="44">
        <v>133765</v>
      </c>
      <c r="GK557" s="44">
        <v>3925833</v>
      </c>
      <c r="GL557" s="44">
        <v>27781</v>
      </c>
      <c r="GM557" s="44">
        <v>1614365</v>
      </c>
      <c r="GN557" s="44">
        <v>89041</v>
      </c>
      <c r="GO557" s="44">
        <v>29895</v>
      </c>
      <c r="GP557" s="44"/>
      <c r="GQ557" s="44">
        <v>13493</v>
      </c>
      <c r="GR557" s="44">
        <v>507570</v>
      </c>
      <c r="GS557" s="44">
        <v>3401416</v>
      </c>
      <c r="GT557" s="44"/>
      <c r="GU557" s="21">
        <v>261333</v>
      </c>
      <c r="GV557" s="44">
        <v>7877</v>
      </c>
      <c r="GW557" s="44"/>
      <c r="GX557" s="44"/>
      <c r="GY557" s="44">
        <v>3670626</v>
      </c>
      <c r="GZ557" s="44">
        <v>1361122</v>
      </c>
      <c r="HA557" s="44"/>
      <c r="HB557" s="44"/>
      <c r="HC557" s="44">
        <v>2309504</v>
      </c>
      <c r="HD557" s="44">
        <v>3670626</v>
      </c>
      <c r="HE557" s="21">
        <v>214544</v>
      </c>
      <c r="HF557" s="21"/>
      <c r="HG557" s="21"/>
      <c r="HH557" s="21"/>
      <c r="HI557" s="21">
        <v>0</v>
      </c>
      <c r="HJ557" s="44"/>
      <c r="HK557" s="21">
        <v>234656</v>
      </c>
      <c r="HL557" s="21">
        <v>66380</v>
      </c>
      <c r="HM557" s="21">
        <v>301036</v>
      </c>
      <c r="HN557" s="21">
        <v>-39703</v>
      </c>
      <c r="HO557" s="21"/>
      <c r="HP557" s="44"/>
      <c r="HQ557" s="47"/>
      <c r="HR557" s="47"/>
      <c r="HS557" s="47"/>
      <c r="HT557" s="47">
        <v>0</v>
      </c>
      <c r="HU557" s="47">
        <v>0</v>
      </c>
      <c r="HV557" s="47">
        <v>2016</v>
      </c>
      <c r="HW557" s="47">
        <v>0</v>
      </c>
      <c r="HX557" s="47">
        <v>11727</v>
      </c>
      <c r="HY557" s="47">
        <v>33044</v>
      </c>
      <c r="HZ557" s="47">
        <v>81441</v>
      </c>
      <c r="IA557" s="47">
        <v>0</v>
      </c>
      <c r="IB557" s="47">
        <v>0</v>
      </c>
      <c r="IC557" s="47">
        <v>0</v>
      </c>
      <c r="ID557">
        <v>10293</v>
      </c>
      <c r="IE557" s="47">
        <v>8734</v>
      </c>
      <c r="IF557">
        <v>4081</v>
      </c>
      <c r="IG557" s="47">
        <v>776</v>
      </c>
      <c r="IH557" s="47">
        <v>23829</v>
      </c>
      <c r="II557">
        <v>3200</v>
      </c>
      <c r="IJ557">
        <v>8667</v>
      </c>
      <c r="IK557">
        <v>2026</v>
      </c>
      <c r="IL557">
        <v>17120</v>
      </c>
      <c r="IM557">
        <v>206954</v>
      </c>
      <c r="IN557">
        <v>0</v>
      </c>
      <c r="IO557">
        <v>550</v>
      </c>
      <c r="IP557">
        <v>7818</v>
      </c>
      <c r="IQ557">
        <v>1624</v>
      </c>
      <c r="IR557">
        <v>0</v>
      </c>
      <c r="IS557">
        <v>0</v>
      </c>
      <c r="IT557">
        <v>9992</v>
      </c>
      <c r="IU557">
        <v>179877</v>
      </c>
      <c r="IV557">
        <v>0</v>
      </c>
      <c r="IW557">
        <v>715649</v>
      </c>
      <c r="IX557">
        <v>1576011</v>
      </c>
      <c r="IY557">
        <v>1991439</v>
      </c>
      <c r="IZ557">
        <v>0</v>
      </c>
      <c r="JA557">
        <v>0</v>
      </c>
      <c r="JB557">
        <v>0</v>
      </c>
      <c r="JC557">
        <v>472659</v>
      </c>
      <c r="JD557">
        <v>310228</v>
      </c>
      <c r="JE557">
        <v>80807</v>
      </c>
      <c r="JF557">
        <v>12908</v>
      </c>
      <c r="JG557">
        <v>574796</v>
      </c>
      <c r="JH557">
        <v>93262</v>
      </c>
      <c r="JI557">
        <v>164992</v>
      </c>
      <c r="JJ557">
        <v>93831</v>
      </c>
      <c r="JK557">
        <v>1075963</v>
      </c>
      <c r="JL557">
        <v>7342422</v>
      </c>
      <c r="JM557">
        <v>0</v>
      </c>
      <c r="JN557">
        <v>49502</v>
      </c>
      <c r="JO557">
        <v>622683</v>
      </c>
      <c r="JP557">
        <v>72442</v>
      </c>
      <c r="JQ557">
        <v>0</v>
      </c>
      <c r="JR557">
        <v>0</v>
      </c>
      <c r="JS557">
        <v>744627</v>
      </c>
      <c r="JT557"/>
      <c r="JU557"/>
      <c r="JV557"/>
      <c r="JW557"/>
      <c r="JX557"/>
      <c r="JY557">
        <v>10293</v>
      </c>
      <c r="JZ557"/>
      <c r="KA557"/>
      <c r="KB557"/>
      <c r="KC557"/>
      <c r="KD557"/>
      <c r="KE557">
        <v>472659</v>
      </c>
      <c r="KF557">
        <v>119</v>
      </c>
      <c r="KG557">
        <v>265</v>
      </c>
      <c r="KH557">
        <v>61</v>
      </c>
      <c r="KI557">
        <v>85</v>
      </c>
      <c r="KJ557">
        <v>195</v>
      </c>
      <c r="KK557">
        <v>42</v>
      </c>
      <c r="KL557">
        <v>49</v>
      </c>
      <c r="KM557">
        <v>101</v>
      </c>
      <c r="KN557">
        <v>24</v>
      </c>
      <c r="KO557">
        <v>1</v>
      </c>
      <c r="KP557">
        <v>0</v>
      </c>
      <c r="KQ557">
        <v>0</v>
      </c>
      <c r="KR557">
        <v>0</v>
      </c>
      <c r="KS557">
        <v>1</v>
      </c>
      <c r="KT557">
        <v>0</v>
      </c>
      <c r="KU557">
        <v>1</v>
      </c>
      <c r="KV557">
        <v>0</v>
      </c>
      <c r="KW557">
        <v>0</v>
      </c>
      <c r="KX557">
        <v>0</v>
      </c>
      <c r="KY557">
        <v>1</v>
      </c>
      <c r="KZ557">
        <v>0</v>
      </c>
      <c r="LA557">
        <v>0</v>
      </c>
      <c r="LB557">
        <v>0</v>
      </c>
      <c r="LC557">
        <v>0</v>
      </c>
      <c r="LD557">
        <v>1</v>
      </c>
      <c r="LE557">
        <v>0</v>
      </c>
      <c r="LF557">
        <v>0</v>
      </c>
      <c r="LG557">
        <v>0</v>
      </c>
      <c r="LH557">
        <v>0</v>
      </c>
    </row>
    <row r="558" spans="1:320" s="34" customFormat="1" ht="15" customHeight="1" x14ac:dyDescent="0.25">
      <c r="A558" s="45">
        <v>206270897</v>
      </c>
      <c r="B558" s="45" t="s">
        <v>4787</v>
      </c>
      <c r="C558" s="46">
        <v>45292</v>
      </c>
      <c r="D558" s="46">
        <v>45657</v>
      </c>
      <c r="E558" s="47">
        <v>366</v>
      </c>
      <c r="F558" s="45" t="s">
        <v>883</v>
      </c>
      <c r="G558" s="45" t="s">
        <v>884</v>
      </c>
      <c r="H558" s="45" t="s">
        <v>1329</v>
      </c>
      <c r="I558" s="45" t="s">
        <v>886</v>
      </c>
      <c r="J558" s="45" t="s">
        <v>887</v>
      </c>
      <c r="K558" s="45" t="s">
        <v>1330</v>
      </c>
      <c r="L558" s="45" t="s">
        <v>4763</v>
      </c>
      <c r="M558" s="45" t="s">
        <v>4788</v>
      </c>
      <c r="N558" s="45" t="s">
        <v>4789</v>
      </c>
      <c r="O558" s="45" t="s">
        <v>4766</v>
      </c>
      <c r="P558" s="45" t="s">
        <v>4767</v>
      </c>
      <c r="Q558" s="45" t="s">
        <v>4790</v>
      </c>
      <c r="R558" t="s">
        <v>4791</v>
      </c>
      <c r="S558" s="45" t="s">
        <v>893</v>
      </c>
      <c r="T558" t="s">
        <v>2061</v>
      </c>
      <c r="U558" s="47">
        <v>80</v>
      </c>
      <c r="V558" s="47">
        <v>80</v>
      </c>
      <c r="W558" s="47" t="s">
        <v>894</v>
      </c>
      <c r="X558" s="47">
        <v>29280</v>
      </c>
      <c r="Y558" s="47">
        <v>25493</v>
      </c>
      <c r="Z558" s="48">
        <v>209.65</v>
      </c>
      <c r="AA558" s="44">
        <v>267</v>
      </c>
      <c r="AB558" s="44">
        <v>278</v>
      </c>
      <c r="AC558" s="44">
        <v>3339</v>
      </c>
      <c r="AD558" s="44">
        <v>222</v>
      </c>
      <c r="AE558" s="44">
        <v>704</v>
      </c>
      <c r="AF558" s="44">
        <v>17193</v>
      </c>
      <c r="AG558" s="44"/>
      <c r="AH558" s="47">
        <v>1760</v>
      </c>
      <c r="AI558" s="47">
        <v>403</v>
      </c>
      <c r="AJ558">
        <v>1872</v>
      </c>
      <c r="AK558" t="s">
        <v>895</v>
      </c>
      <c r="AL558">
        <v>25493</v>
      </c>
      <c r="AM558"/>
      <c r="AN558"/>
      <c r="AO558"/>
      <c r="AP558"/>
      <c r="AQ558"/>
      <c r="AR558" s="44"/>
      <c r="AS558" s="44"/>
      <c r="AT558" s="44"/>
      <c r="AU558" s="44">
        <v>8744099</v>
      </c>
      <c r="AV558" s="44">
        <v>1122033</v>
      </c>
      <c r="AW558" s="44">
        <v>-1935174</v>
      </c>
      <c r="AX558" s="44">
        <v>9423</v>
      </c>
      <c r="AY558" s="44">
        <v>11810729</v>
      </c>
      <c r="AZ558" s="21">
        <v>11338886</v>
      </c>
      <c r="BA558" s="21">
        <v>471843</v>
      </c>
      <c r="BB558" s="44">
        <v>1010197</v>
      </c>
      <c r="BC558" s="44"/>
      <c r="BD558" s="44"/>
      <c r="BE558" s="44">
        <v>1482040</v>
      </c>
      <c r="BF558" s="44">
        <v>1145277</v>
      </c>
      <c r="BG558" s="44">
        <v>76146</v>
      </c>
      <c r="BH558" s="44">
        <v>241472</v>
      </c>
      <c r="BI558" s="21">
        <v>5897199</v>
      </c>
      <c r="BJ558" s="21"/>
      <c r="BK558" s="21">
        <v>603680</v>
      </c>
      <c r="BL558" s="21">
        <v>138229</v>
      </c>
      <c r="BM558" s="21">
        <v>642096</v>
      </c>
      <c r="BN558" s="21">
        <v>8744099</v>
      </c>
      <c r="BO558" s="21"/>
      <c r="BP558" s="21"/>
      <c r="BQ558" s="44"/>
      <c r="BR558" s="21"/>
      <c r="BS558" s="44"/>
      <c r="BT558" s="21"/>
      <c r="BU558" s="44"/>
      <c r="BV558" s="21"/>
      <c r="BW558" s="44">
        <v>683481</v>
      </c>
      <c r="BX558" s="21"/>
      <c r="BY558" s="21"/>
      <c r="BZ558" s="21"/>
      <c r="CA558" s="44">
        <v>2349</v>
      </c>
      <c r="CB558" s="44"/>
      <c r="CC558" s="44">
        <v>5492</v>
      </c>
      <c r="CD558" s="44"/>
      <c r="CE558" s="44"/>
      <c r="CF558" s="44"/>
      <c r="CG558" s="44">
        <v>430081</v>
      </c>
      <c r="CH558" s="44"/>
      <c r="CI558" s="21"/>
      <c r="CJ558" s="44"/>
      <c r="CK558" s="21">
        <v>630</v>
      </c>
      <c r="CL558" s="44"/>
      <c r="CM558" s="44">
        <v>0</v>
      </c>
      <c r="CN558" s="44">
        <v>0</v>
      </c>
      <c r="CO558" s="44">
        <v>566475</v>
      </c>
      <c r="CP558" s="44">
        <v>0</v>
      </c>
      <c r="CQ558" s="21">
        <v>318750</v>
      </c>
      <c r="CR558" s="44">
        <v>83240</v>
      </c>
      <c r="CS558" s="44">
        <v>137796</v>
      </c>
      <c r="CT558" s="44">
        <v>5226</v>
      </c>
      <c r="CU558" s="44"/>
      <c r="CV558" s="44">
        <v>10546</v>
      </c>
      <c r="CW558" s="21"/>
      <c r="CX558" s="21"/>
      <c r="CY558" s="21"/>
      <c r="CZ558" s="21"/>
      <c r="DA558" s="21"/>
      <c r="DB558" s="21"/>
      <c r="DC558" s="21"/>
      <c r="DD558" s="21"/>
      <c r="DE558" s="44"/>
      <c r="DF558" s="21"/>
      <c r="DG558" s="44"/>
      <c r="DH558" s="21"/>
      <c r="DI558" s="44"/>
      <c r="DJ558" s="44"/>
      <c r="DK558" s="44"/>
      <c r="DL558" s="44"/>
      <c r="DM558" s="21"/>
      <c r="DN558" s="44"/>
      <c r="DO558" s="44"/>
      <c r="DP558" s="44"/>
      <c r="DQ558" s="44"/>
      <c r="DR558" s="44"/>
      <c r="DS558" s="44"/>
      <c r="DT558" s="44"/>
      <c r="DU558" s="44"/>
      <c r="DV558" s="44"/>
      <c r="DW558" s="44"/>
      <c r="DX558" s="44"/>
      <c r="DY558" s="44">
        <v>-9907</v>
      </c>
      <c r="DZ558" s="44"/>
      <c r="EA558" s="44"/>
      <c r="EB558" s="21"/>
      <c r="EC558" s="44">
        <v>-1628665</v>
      </c>
      <c r="ED558" s="44"/>
      <c r="EE558" s="21"/>
      <c r="EF558" s="44"/>
      <c r="EG558" s="21">
        <v>-481628</v>
      </c>
      <c r="EH558" s="44"/>
      <c r="EI558" s="21">
        <v>270969</v>
      </c>
      <c r="EJ558" s="44"/>
      <c r="EK558" s="44"/>
      <c r="EL558" s="21"/>
      <c r="EM558" s="44">
        <v>-120689</v>
      </c>
      <c r="EN558" s="44"/>
      <c r="EO558" s="44">
        <v>34746</v>
      </c>
      <c r="EP558" s="21"/>
      <c r="EQ558" s="21"/>
      <c r="ER558" s="21"/>
      <c r="ES558" s="21"/>
      <c r="ET558" s="44"/>
      <c r="EU558" s="21"/>
      <c r="EV558" s="44"/>
      <c r="EW558" s="21"/>
      <c r="EX558" s="44"/>
      <c r="EY558" s="44"/>
      <c r="EZ558" s="21"/>
      <c r="FA558" s="21"/>
      <c r="FB558" s="44"/>
      <c r="FC558" s="44"/>
      <c r="FD558" s="21"/>
      <c r="FE558" s="112"/>
      <c r="FF558" s="44"/>
      <c r="FG558" s="44">
        <v>4569131</v>
      </c>
      <c r="FH558" s="44">
        <v>880897</v>
      </c>
      <c r="FI558" s="44">
        <v>5888858</v>
      </c>
      <c r="FJ558" s="44">
        <v>122282</v>
      </c>
      <c r="FK558" s="44">
        <v>4127495</v>
      </c>
      <c r="FL558" s="44"/>
      <c r="FM558" s="44"/>
      <c r="FN558" s="44"/>
      <c r="FO558" s="44"/>
      <c r="FP558" s="44"/>
      <c r="FQ558" s="44"/>
      <c r="FR558" s="44"/>
      <c r="FS558" s="44"/>
      <c r="FT558" s="44">
        <v>5934</v>
      </c>
      <c r="FU558" s="44">
        <v>2456</v>
      </c>
      <c r="FV558" s="21">
        <v>455104</v>
      </c>
      <c r="FW558" s="44"/>
      <c r="FX558" s="44">
        <v>246061</v>
      </c>
      <c r="FY558" s="44">
        <v>60376</v>
      </c>
      <c r="FZ558" s="44">
        <v>139421</v>
      </c>
      <c r="GA558" s="44">
        <v>5039</v>
      </c>
      <c r="GB558" s="44"/>
      <c r="GC558" s="44">
        <v>11582</v>
      </c>
      <c r="GD558" s="44">
        <v>409030</v>
      </c>
      <c r="GE558" s="44">
        <v>318515</v>
      </c>
      <c r="GF558" s="44">
        <v>196814</v>
      </c>
      <c r="GG558" s="44">
        <v>725269</v>
      </c>
      <c r="GH558" s="44">
        <v>100090</v>
      </c>
      <c r="GI558" s="44">
        <v>134862</v>
      </c>
      <c r="GJ558" s="44">
        <v>56030</v>
      </c>
      <c r="GK558" s="44">
        <v>2862279</v>
      </c>
      <c r="GL558" s="44">
        <v>389102</v>
      </c>
      <c r="GM558" s="44">
        <v>871090</v>
      </c>
      <c r="GN558" s="44">
        <v>49277</v>
      </c>
      <c r="GO558" s="44">
        <v>33350</v>
      </c>
      <c r="GP558" s="44"/>
      <c r="GQ558" s="44">
        <v>118279</v>
      </c>
      <c r="GR558" s="44">
        <v>21431</v>
      </c>
      <c r="GS558" s="44">
        <v>1340036</v>
      </c>
      <c r="GT558" s="44"/>
      <c r="GU558" s="21">
        <v>695677</v>
      </c>
      <c r="GV558" s="44">
        <v>45352</v>
      </c>
      <c r="GW558" s="44">
        <v>2919132</v>
      </c>
      <c r="GX558" s="44">
        <v>6858065</v>
      </c>
      <c r="GY558" s="44">
        <v>11858262</v>
      </c>
      <c r="GZ558" s="44">
        <v>6009454</v>
      </c>
      <c r="HA558" s="44"/>
      <c r="HB558" s="44">
        <v>4851082</v>
      </c>
      <c r="HC558" s="44">
        <v>997726</v>
      </c>
      <c r="HD558" s="44">
        <v>11858262</v>
      </c>
      <c r="HE558" s="21"/>
      <c r="HF558" s="21">
        <v>2861191</v>
      </c>
      <c r="HG558" s="21">
        <v>3331770</v>
      </c>
      <c r="HH558" s="21"/>
      <c r="HI558" s="21">
        <v>0</v>
      </c>
      <c r="HJ558" s="44"/>
      <c r="HK558" s="21">
        <v>1349076</v>
      </c>
      <c r="HL558" s="21">
        <v>524908</v>
      </c>
      <c r="HM558" s="21">
        <v>1873984</v>
      </c>
      <c r="HN558" s="21">
        <v>-1178307</v>
      </c>
      <c r="HO558" s="21"/>
      <c r="HP558" s="44">
        <v>4609804</v>
      </c>
      <c r="HQ558" s="47"/>
      <c r="HR558" s="47">
        <v>5235023</v>
      </c>
      <c r="HS558" s="47">
        <v>-383941</v>
      </c>
      <c r="HT558" s="47" t="s">
        <v>3108</v>
      </c>
      <c r="HU558" s="47">
        <v>540850.86</v>
      </c>
      <c r="HV558" s="47">
        <v>1897</v>
      </c>
      <c r="HW558" s="47">
        <v>0</v>
      </c>
      <c r="HX558" s="47">
        <v>4503</v>
      </c>
      <c r="HY558" s="47">
        <v>25277</v>
      </c>
      <c r="HZ558" s="47">
        <v>62676</v>
      </c>
      <c r="IA558" s="47">
        <v>0</v>
      </c>
      <c r="IB558" s="47">
        <v>0</v>
      </c>
      <c r="IC558" s="47">
        <v>5349</v>
      </c>
      <c r="ID558"/>
      <c r="IE558" s="47">
        <v>1816</v>
      </c>
      <c r="IF558"/>
      <c r="IG558" s="47"/>
      <c r="IH558" s="47">
        <v>15095</v>
      </c>
      <c r="II558">
        <v>1736</v>
      </c>
      <c r="IJ558">
        <v>5564</v>
      </c>
      <c r="IK558">
        <v>988</v>
      </c>
      <c r="IL558">
        <v>16172</v>
      </c>
      <c r="IM558">
        <v>141073</v>
      </c>
      <c r="IN558">
        <v>0</v>
      </c>
      <c r="IO558">
        <v>0</v>
      </c>
      <c r="IP558">
        <v>0</v>
      </c>
      <c r="IQ558">
        <v>0</v>
      </c>
      <c r="IR558">
        <v>0</v>
      </c>
      <c r="IS558">
        <v>0</v>
      </c>
      <c r="IT558">
        <v>0</v>
      </c>
      <c r="IU558">
        <v>135959</v>
      </c>
      <c r="IV558">
        <v>0</v>
      </c>
      <c r="IW558">
        <v>269605</v>
      </c>
      <c r="IX558">
        <v>1140805</v>
      </c>
      <c r="IY558">
        <v>1548460</v>
      </c>
      <c r="IZ558">
        <v>0</v>
      </c>
      <c r="JA558">
        <v>0</v>
      </c>
      <c r="JB558">
        <v>177864</v>
      </c>
      <c r="JC558"/>
      <c r="JD558">
        <v>60718</v>
      </c>
      <c r="JE558"/>
      <c r="JF558"/>
      <c r="JG558">
        <v>356713</v>
      </c>
      <c r="JH558">
        <v>74745</v>
      </c>
      <c r="JI558">
        <v>111639</v>
      </c>
      <c r="JJ558">
        <v>46339</v>
      </c>
      <c r="JK558">
        <v>646284</v>
      </c>
      <c r="JL558">
        <v>4569131</v>
      </c>
      <c r="JM558">
        <v>0</v>
      </c>
      <c r="JN558">
        <v>0</v>
      </c>
      <c r="JO558">
        <v>0</v>
      </c>
      <c r="JP558">
        <v>0</v>
      </c>
      <c r="JQ558">
        <v>0</v>
      </c>
      <c r="JR558">
        <v>0</v>
      </c>
      <c r="JS558">
        <v>0</v>
      </c>
      <c r="JT558"/>
      <c r="JU558"/>
      <c r="JV558"/>
      <c r="JW558"/>
      <c r="JX558"/>
      <c r="JY558"/>
      <c r="JZ558"/>
      <c r="KA558"/>
      <c r="KB558"/>
      <c r="KC558"/>
      <c r="KD558"/>
      <c r="KE558"/>
      <c r="KF558">
        <v>116</v>
      </c>
      <c r="KG558">
        <v>162</v>
      </c>
      <c r="KH558">
        <v>85</v>
      </c>
      <c r="KI558">
        <v>83</v>
      </c>
      <c r="KJ558">
        <v>115</v>
      </c>
      <c r="KK558">
        <v>61</v>
      </c>
      <c r="KL558">
        <v>54</v>
      </c>
      <c r="KM558">
        <v>76</v>
      </c>
      <c r="KN558">
        <v>40</v>
      </c>
      <c r="KO558">
        <v>1</v>
      </c>
      <c r="KP558">
        <v>0</v>
      </c>
      <c r="KQ558">
        <v>0</v>
      </c>
      <c r="KR558">
        <v>0</v>
      </c>
      <c r="KS558">
        <v>1</v>
      </c>
      <c r="KT558">
        <v>0</v>
      </c>
      <c r="KU558">
        <v>1</v>
      </c>
      <c r="KV558">
        <v>0</v>
      </c>
      <c r="KW558">
        <v>0</v>
      </c>
      <c r="KX558">
        <v>0</v>
      </c>
      <c r="KY558">
        <v>0</v>
      </c>
      <c r="KZ558">
        <v>0</v>
      </c>
      <c r="LA558">
        <v>0</v>
      </c>
      <c r="LB558">
        <v>0</v>
      </c>
      <c r="LC558">
        <v>0</v>
      </c>
      <c r="LD558">
        <v>1</v>
      </c>
      <c r="LE558">
        <v>0</v>
      </c>
      <c r="LF558">
        <v>0</v>
      </c>
      <c r="LG558">
        <v>0</v>
      </c>
      <c r="LH558">
        <v>0</v>
      </c>
    </row>
    <row r="559" spans="1:320" s="34" customFormat="1" ht="15" customHeight="1" x14ac:dyDescent="0.25">
      <c r="A559" s="45">
        <v>206270898</v>
      </c>
      <c r="B559" s="45" t="s">
        <v>4792</v>
      </c>
      <c r="C559" s="46">
        <v>45292</v>
      </c>
      <c r="D559" s="46">
        <v>45657</v>
      </c>
      <c r="E559" s="47">
        <v>366</v>
      </c>
      <c r="F559" s="45" t="s">
        <v>883</v>
      </c>
      <c r="G559" s="45" t="s">
        <v>884</v>
      </c>
      <c r="H559" s="45" t="s">
        <v>1329</v>
      </c>
      <c r="I559" s="45" t="s">
        <v>886</v>
      </c>
      <c r="J559" s="45" t="s">
        <v>887</v>
      </c>
      <c r="K559" s="45" t="s">
        <v>1330</v>
      </c>
      <c r="L559" s="45" t="s">
        <v>4743</v>
      </c>
      <c r="M559" s="45" t="s">
        <v>4793</v>
      </c>
      <c r="N559" s="45" t="s">
        <v>4794</v>
      </c>
      <c r="O559" s="45" t="s">
        <v>4746</v>
      </c>
      <c r="P559" s="45" t="s">
        <v>4747</v>
      </c>
      <c r="Q559" s="45" t="s">
        <v>4795</v>
      </c>
      <c r="R559" t="s">
        <v>4786</v>
      </c>
      <c r="S559" s="45" t="s">
        <v>893</v>
      </c>
      <c r="T559"/>
      <c r="U559" s="47">
        <v>99</v>
      </c>
      <c r="V559" s="47">
        <v>99</v>
      </c>
      <c r="W559" s="47" t="s">
        <v>894</v>
      </c>
      <c r="X559" s="47">
        <v>36234</v>
      </c>
      <c r="Y559" s="47">
        <v>34912</v>
      </c>
      <c r="Z559" s="48">
        <v>224.62</v>
      </c>
      <c r="AA559" s="44">
        <v>446</v>
      </c>
      <c r="AB559" s="44">
        <v>454</v>
      </c>
      <c r="AC559" s="44">
        <v>15195</v>
      </c>
      <c r="AD559" s="44">
        <v>1520</v>
      </c>
      <c r="AE559" s="44">
        <v>2484</v>
      </c>
      <c r="AF559" s="44">
        <v>11100</v>
      </c>
      <c r="AG559" s="44">
        <v>36</v>
      </c>
      <c r="AH559" s="47">
        <v>101</v>
      </c>
      <c r="AI559" s="47">
        <v>642</v>
      </c>
      <c r="AJ559">
        <v>3834</v>
      </c>
      <c r="AK559" t="s">
        <v>895</v>
      </c>
      <c r="AL559">
        <v>34912</v>
      </c>
      <c r="AM559"/>
      <c r="AN559"/>
      <c r="AO559"/>
      <c r="AP559"/>
      <c r="AQ559"/>
      <c r="AR559" s="44"/>
      <c r="AS559" s="44"/>
      <c r="AT559" s="44"/>
      <c r="AU559" s="44">
        <v>29791491</v>
      </c>
      <c r="AV559" s="44">
        <v>8637874</v>
      </c>
      <c r="AW559" s="44">
        <v>10342088</v>
      </c>
      <c r="AX559" s="44">
        <v>10479</v>
      </c>
      <c r="AY559" s="44">
        <v>28097756</v>
      </c>
      <c r="AZ559" s="21">
        <v>22779446</v>
      </c>
      <c r="BA559" s="21">
        <v>5318310</v>
      </c>
      <c r="BB559" s="44"/>
      <c r="BC559" s="44"/>
      <c r="BD559" s="44"/>
      <c r="BE559" s="44">
        <v>5318310</v>
      </c>
      <c r="BF559" s="44">
        <v>18993750</v>
      </c>
      <c r="BG559" s="44">
        <v>1900000</v>
      </c>
      <c r="BH559" s="44">
        <v>993600</v>
      </c>
      <c r="BI559" s="21">
        <v>5003817</v>
      </c>
      <c r="BJ559" s="21">
        <v>45000</v>
      </c>
      <c r="BK559" s="21">
        <v>126250</v>
      </c>
      <c r="BL559" s="21">
        <v>413224</v>
      </c>
      <c r="BM559" s="21">
        <v>2315850</v>
      </c>
      <c r="BN559" s="21">
        <v>29791491</v>
      </c>
      <c r="BO559" s="21"/>
      <c r="BP559" s="21"/>
      <c r="BQ559" s="44"/>
      <c r="BR559" s="21"/>
      <c r="BS559" s="44"/>
      <c r="BT559" s="21"/>
      <c r="BU559" s="44"/>
      <c r="BV559" s="21"/>
      <c r="BW559" s="44">
        <v>7527957</v>
      </c>
      <c r="BX559" s="21"/>
      <c r="BY559" s="21">
        <v>713257</v>
      </c>
      <c r="BZ559" s="21"/>
      <c r="CA559" s="44">
        <v>3080</v>
      </c>
      <c r="CB559" s="44"/>
      <c r="CC559" s="44">
        <v>13774</v>
      </c>
      <c r="CD559" s="44"/>
      <c r="CE559" s="44">
        <v>21422</v>
      </c>
      <c r="CF559" s="44"/>
      <c r="CG559" s="44">
        <v>75792</v>
      </c>
      <c r="CH559" s="44"/>
      <c r="CI559" s="21">
        <v>9140</v>
      </c>
      <c r="CJ559" s="44"/>
      <c r="CK559" s="21">
        <v>273452</v>
      </c>
      <c r="CL559" s="44"/>
      <c r="CM559" s="44">
        <v>20134</v>
      </c>
      <c r="CN559" s="44">
        <v>52735</v>
      </c>
      <c r="CO559" s="44">
        <v>3562965</v>
      </c>
      <c r="CP559" s="44">
        <v>5325</v>
      </c>
      <c r="CQ559" s="21">
        <v>3278530</v>
      </c>
      <c r="CR559" s="44">
        <v>333300</v>
      </c>
      <c r="CS559" s="44">
        <v>1203686</v>
      </c>
      <c r="CT559" s="44">
        <v>76896</v>
      </c>
      <c r="CU559" s="44"/>
      <c r="CV559" s="44">
        <v>104303</v>
      </c>
      <c r="CW559" s="21"/>
      <c r="CX559" s="21"/>
      <c r="CY559" s="21"/>
      <c r="CZ559" s="21"/>
      <c r="DA559" s="21"/>
      <c r="DB559" s="21"/>
      <c r="DC559" s="21"/>
      <c r="DD559" s="21"/>
      <c r="DE559" s="44"/>
      <c r="DF559" s="21"/>
      <c r="DG559" s="44"/>
      <c r="DH559" s="21"/>
      <c r="DI559" s="44"/>
      <c r="DJ559" s="44"/>
      <c r="DK559" s="44"/>
      <c r="DL559" s="44"/>
      <c r="DM559" s="21"/>
      <c r="DN559" s="44"/>
      <c r="DO559" s="44"/>
      <c r="DP559" s="44"/>
      <c r="DQ559" s="44"/>
      <c r="DR559" s="44"/>
      <c r="DS559" s="44"/>
      <c r="DT559" s="44"/>
      <c r="DU559" s="44"/>
      <c r="DV559" s="44"/>
      <c r="DW559" s="44"/>
      <c r="DX559" s="44"/>
      <c r="DY559" s="44"/>
      <c r="DZ559" s="44"/>
      <c r="EA559" s="44"/>
      <c r="EB559" s="21"/>
      <c r="EC559" s="44">
        <v>7842921</v>
      </c>
      <c r="ED559" s="44"/>
      <c r="EE559" s="21">
        <v>972079</v>
      </c>
      <c r="EF559" s="44"/>
      <c r="EG559" s="21">
        <v>-9086</v>
      </c>
      <c r="EH559" s="44"/>
      <c r="EI559" s="21">
        <v>1126076</v>
      </c>
      <c r="EJ559" s="44"/>
      <c r="EK559" s="44">
        <v>33466</v>
      </c>
      <c r="EL559" s="21"/>
      <c r="EM559" s="44">
        <v>152709</v>
      </c>
      <c r="EN559" s="44"/>
      <c r="EO559" s="44">
        <v>223923</v>
      </c>
      <c r="EP559" s="21"/>
      <c r="EQ559" s="21"/>
      <c r="ER559" s="21"/>
      <c r="ES559" s="21"/>
      <c r="ET559" s="44"/>
      <c r="EU559" s="21"/>
      <c r="EV559" s="44"/>
      <c r="EW559" s="21"/>
      <c r="EX559" s="44"/>
      <c r="EY559" s="44"/>
      <c r="EZ559" s="21"/>
      <c r="FA559" s="21"/>
      <c r="FB559" s="44"/>
      <c r="FC559" s="44"/>
      <c r="FD559" s="21"/>
      <c r="FE559" s="112"/>
      <c r="FF559" s="44"/>
      <c r="FG559" s="44">
        <v>9947386</v>
      </c>
      <c r="FH559" s="44">
        <v>2588245</v>
      </c>
      <c r="FI559" s="44">
        <v>10243815</v>
      </c>
      <c r="FJ559" s="44">
        <v>516321</v>
      </c>
      <c r="FK559" s="44">
        <v>6828604</v>
      </c>
      <c r="FL559" s="44"/>
      <c r="FM559" s="44"/>
      <c r="FN559" s="44"/>
      <c r="FO559" s="44"/>
      <c r="FP559" s="44"/>
      <c r="FQ559" s="44"/>
      <c r="FR559" s="44"/>
      <c r="FS559" s="44"/>
      <c r="FT559" s="44">
        <v>14833</v>
      </c>
      <c r="FU559" s="44">
        <v>35756</v>
      </c>
      <c r="FV559" s="21">
        <v>1205814</v>
      </c>
      <c r="FW559" s="44">
        <v>21918</v>
      </c>
      <c r="FX559" s="44">
        <v>885924</v>
      </c>
      <c r="FY559" s="44">
        <v>156450</v>
      </c>
      <c r="FZ559" s="44">
        <v>370248</v>
      </c>
      <c r="GA559" s="44">
        <v>37355</v>
      </c>
      <c r="GB559" s="44"/>
      <c r="GC559" s="44">
        <v>180961</v>
      </c>
      <c r="GD559" s="44">
        <v>660109</v>
      </c>
      <c r="GE559" s="44">
        <v>627575</v>
      </c>
      <c r="GF559" s="44">
        <v>133837</v>
      </c>
      <c r="GG559" s="44">
        <v>1438960</v>
      </c>
      <c r="GH559" s="44">
        <v>180256</v>
      </c>
      <c r="GI559" s="44">
        <v>182969</v>
      </c>
      <c r="GJ559" s="44">
        <v>192321</v>
      </c>
      <c r="GK559" s="44">
        <v>7242666</v>
      </c>
      <c r="GL559" s="44">
        <v>206787</v>
      </c>
      <c r="GM559" s="44">
        <v>1238055</v>
      </c>
      <c r="GN559" s="44">
        <v>209400</v>
      </c>
      <c r="GO559" s="44">
        <v>151880</v>
      </c>
      <c r="GP559" s="44"/>
      <c r="GQ559" s="44">
        <v>13493</v>
      </c>
      <c r="GR559" s="44">
        <v>563275</v>
      </c>
      <c r="GS559" s="44">
        <v>25021029</v>
      </c>
      <c r="GT559" s="44"/>
      <c r="GU559" s="21">
        <v>1817734</v>
      </c>
      <c r="GV559" s="44">
        <v>67063</v>
      </c>
      <c r="GW559" s="44"/>
      <c r="GX559" s="44">
        <v>100000</v>
      </c>
      <c r="GY559" s="44">
        <v>27005826</v>
      </c>
      <c r="GZ559" s="44">
        <v>2006681</v>
      </c>
      <c r="HA559" s="44"/>
      <c r="HB559" s="44"/>
      <c r="HC559" s="44">
        <v>24999145</v>
      </c>
      <c r="HD559" s="44">
        <v>27005826</v>
      </c>
      <c r="HE559" s="21">
        <v>20476675</v>
      </c>
      <c r="HF559" s="21"/>
      <c r="HG559" s="21"/>
      <c r="HH559" s="21"/>
      <c r="HI559" s="21">
        <v>0</v>
      </c>
      <c r="HJ559" s="44"/>
      <c r="HK559" s="21">
        <v>1930890</v>
      </c>
      <c r="HL559" s="21">
        <v>324885</v>
      </c>
      <c r="HM559" s="21">
        <v>2255775</v>
      </c>
      <c r="HN559" s="21">
        <v>-438041</v>
      </c>
      <c r="HO559" s="21"/>
      <c r="HP559" s="44"/>
      <c r="HQ559" s="47"/>
      <c r="HR559" s="47"/>
      <c r="HS559" s="47"/>
      <c r="HT559" s="47" t="s">
        <v>1759</v>
      </c>
      <c r="HU559" s="47">
        <v>0</v>
      </c>
      <c r="HV559" s="47">
        <v>2040</v>
      </c>
      <c r="HW559" s="47">
        <v>0</v>
      </c>
      <c r="HX559" s="47">
        <v>13039</v>
      </c>
      <c r="HY559" s="47">
        <v>37184</v>
      </c>
      <c r="HZ559" s="47">
        <v>76128</v>
      </c>
      <c r="IA559" s="47">
        <v>0</v>
      </c>
      <c r="IB559" s="47">
        <v>0</v>
      </c>
      <c r="IC559" s="47">
        <v>0</v>
      </c>
      <c r="ID559">
        <v>20741</v>
      </c>
      <c r="IE559" s="47">
        <v>5610</v>
      </c>
      <c r="IF559">
        <v>18929</v>
      </c>
      <c r="IG559" s="47">
        <v>3546</v>
      </c>
      <c r="IH559" s="47">
        <v>28232</v>
      </c>
      <c r="II559">
        <v>3912</v>
      </c>
      <c r="IJ559">
        <v>5551</v>
      </c>
      <c r="IK559">
        <v>3122</v>
      </c>
      <c r="IL559">
        <v>21750</v>
      </c>
      <c r="IM559">
        <v>239784</v>
      </c>
      <c r="IN559">
        <v>0</v>
      </c>
      <c r="IO559">
        <v>115</v>
      </c>
      <c r="IP559">
        <v>1661</v>
      </c>
      <c r="IQ559">
        <v>140</v>
      </c>
      <c r="IR559">
        <v>0</v>
      </c>
      <c r="IS559">
        <v>0</v>
      </c>
      <c r="IT559">
        <v>1916</v>
      </c>
      <c r="IU559">
        <v>246057</v>
      </c>
      <c r="IV559">
        <v>0</v>
      </c>
      <c r="IW559">
        <v>772453</v>
      </c>
      <c r="IX559">
        <v>1852203</v>
      </c>
      <c r="IY559">
        <v>1884539</v>
      </c>
      <c r="IZ559">
        <v>0</v>
      </c>
      <c r="JA559">
        <v>0</v>
      </c>
      <c r="JB559">
        <v>0</v>
      </c>
      <c r="JC559">
        <v>1178940</v>
      </c>
      <c r="JD559">
        <v>161810</v>
      </c>
      <c r="JE559">
        <v>403782</v>
      </c>
      <c r="JF559">
        <v>71642</v>
      </c>
      <c r="JG559">
        <v>706682</v>
      </c>
      <c r="JH559">
        <v>131567</v>
      </c>
      <c r="JI559">
        <v>126484</v>
      </c>
      <c r="JJ559">
        <v>133012</v>
      </c>
      <c r="JK559">
        <v>2278215</v>
      </c>
      <c r="JL559">
        <v>9947386</v>
      </c>
      <c r="JM559">
        <v>0</v>
      </c>
      <c r="JN559">
        <v>9496</v>
      </c>
      <c r="JO559">
        <v>106069</v>
      </c>
      <c r="JP559">
        <v>5605</v>
      </c>
      <c r="JQ559">
        <v>0</v>
      </c>
      <c r="JR559">
        <v>0</v>
      </c>
      <c r="JS559">
        <v>121170</v>
      </c>
      <c r="JT559"/>
      <c r="JU559"/>
      <c r="JV559"/>
      <c r="JW559"/>
      <c r="JX559"/>
      <c r="JY559">
        <v>20741</v>
      </c>
      <c r="JZ559"/>
      <c r="KA559"/>
      <c r="KB559"/>
      <c r="KC559"/>
      <c r="KD559"/>
      <c r="KE559">
        <v>1178940</v>
      </c>
      <c r="KF559">
        <v>143</v>
      </c>
      <c r="KG559">
        <v>280</v>
      </c>
      <c r="KH559">
        <v>79</v>
      </c>
      <c r="KI559">
        <v>93</v>
      </c>
      <c r="KJ559">
        <v>207</v>
      </c>
      <c r="KK559">
        <v>45</v>
      </c>
      <c r="KL559">
        <v>50</v>
      </c>
      <c r="KM559">
        <v>113</v>
      </c>
      <c r="KN559">
        <v>25</v>
      </c>
      <c r="KO559">
        <v>1</v>
      </c>
      <c r="KP559">
        <v>0</v>
      </c>
      <c r="KQ559">
        <v>0</v>
      </c>
      <c r="KR559">
        <v>0</v>
      </c>
      <c r="KS559">
        <v>1</v>
      </c>
      <c r="KT559">
        <v>0</v>
      </c>
      <c r="KU559">
        <v>1</v>
      </c>
      <c r="KV559">
        <v>0</v>
      </c>
      <c r="KW559">
        <v>0</v>
      </c>
      <c r="KX559">
        <v>0</v>
      </c>
      <c r="KY559">
        <v>0</v>
      </c>
      <c r="KZ559">
        <v>0</v>
      </c>
      <c r="LA559">
        <v>0</v>
      </c>
      <c r="LB559">
        <v>0</v>
      </c>
      <c r="LC559">
        <v>0</v>
      </c>
      <c r="LD559">
        <v>1</v>
      </c>
      <c r="LE559">
        <v>0</v>
      </c>
      <c r="LF559">
        <v>0</v>
      </c>
      <c r="LG559">
        <v>0</v>
      </c>
      <c r="LH559">
        <v>0</v>
      </c>
    </row>
    <row r="560" spans="1:320" s="34" customFormat="1" ht="15" customHeight="1" x14ac:dyDescent="0.25">
      <c r="A560" s="45">
        <v>206271712</v>
      </c>
      <c r="B560" s="45" t="s">
        <v>4796</v>
      </c>
      <c r="C560" s="46">
        <v>45292</v>
      </c>
      <c r="D560" s="46">
        <v>45657</v>
      </c>
      <c r="E560" s="47">
        <v>366</v>
      </c>
      <c r="F560" s="45" t="s">
        <v>883</v>
      </c>
      <c r="G560" s="45" t="s">
        <v>884</v>
      </c>
      <c r="H560" s="45" t="s">
        <v>1329</v>
      </c>
      <c r="I560" s="45" t="s">
        <v>886</v>
      </c>
      <c r="J560" s="45" t="s">
        <v>887</v>
      </c>
      <c r="K560" s="45" t="s">
        <v>1330</v>
      </c>
      <c r="L560" s="45" t="s">
        <v>4763</v>
      </c>
      <c r="M560" s="45" t="s">
        <v>4797</v>
      </c>
      <c r="N560" s="45" t="s">
        <v>4798</v>
      </c>
      <c r="O560" s="45" t="s">
        <v>4766</v>
      </c>
      <c r="P560" s="45" t="s">
        <v>4799</v>
      </c>
      <c r="Q560" s="45" t="s">
        <v>4800</v>
      </c>
      <c r="R560" t="s">
        <v>4801</v>
      </c>
      <c r="S560" s="45" t="s">
        <v>893</v>
      </c>
      <c r="T560"/>
      <c r="U560" s="47">
        <v>149</v>
      </c>
      <c r="V560" s="47">
        <v>149</v>
      </c>
      <c r="W560" s="47" t="s">
        <v>913</v>
      </c>
      <c r="X560" s="47">
        <v>54534</v>
      </c>
      <c r="Y560" s="47">
        <v>52292</v>
      </c>
      <c r="Z560" s="48">
        <v>224.97</v>
      </c>
      <c r="AA560" s="44">
        <v>305</v>
      </c>
      <c r="AB560" s="44">
        <v>298</v>
      </c>
      <c r="AC560" s="44">
        <v>9462</v>
      </c>
      <c r="AD560" s="44">
        <v>3620</v>
      </c>
      <c r="AE560" s="44">
        <v>3939</v>
      </c>
      <c r="AF560" s="44">
        <v>32056</v>
      </c>
      <c r="AG560" s="44"/>
      <c r="AH560" s="47">
        <v>34</v>
      </c>
      <c r="AI560" s="47">
        <v>1995</v>
      </c>
      <c r="AJ560">
        <v>1186</v>
      </c>
      <c r="AK560" t="s">
        <v>895</v>
      </c>
      <c r="AL560">
        <v>52292</v>
      </c>
      <c r="AM560"/>
      <c r="AN560"/>
      <c r="AO560"/>
      <c r="AP560"/>
      <c r="AQ560"/>
      <c r="AR560" s="44"/>
      <c r="AS560" s="44"/>
      <c r="AT560" s="44"/>
      <c r="AU560" s="44">
        <v>21206920</v>
      </c>
      <c r="AV560" s="44">
        <v>5763162</v>
      </c>
      <c r="AW560" s="44">
        <v>983358</v>
      </c>
      <c r="AX560" s="44">
        <v>7429</v>
      </c>
      <c r="AY560" s="44">
        <v>25994153</v>
      </c>
      <c r="AZ560" s="21">
        <v>23172360</v>
      </c>
      <c r="BA560" s="21">
        <v>2821793</v>
      </c>
      <c r="BB560" s="44">
        <v>-3</v>
      </c>
      <c r="BC560" s="44"/>
      <c r="BD560" s="44"/>
      <c r="BE560" s="44">
        <v>2821790</v>
      </c>
      <c r="BF560" s="44">
        <v>3357750</v>
      </c>
      <c r="BG560" s="44">
        <v>4525000</v>
      </c>
      <c r="BH560" s="44">
        <v>1197790</v>
      </c>
      <c r="BI560" s="21">
        <v>10970440</v>
      </c>
      <c r="BJ560" s="21"/>
      <c r="BK560" s="21">
        <v>42500</v>
      </c>
      <c r="BL560" s="21">
        <v>699960</v>
      </c>
      <c r="BM560" s="21">
        <v>413480</v>
      </c>
      <c r="BN560" s="21">
        <v>21206920</v>
      </c>
      <c r="BO560" s="21"/>
      <c r="BP560" s="21"/>
      <c r="BQ560" s="44"/>
      <c r="BR560" s="21"/>
      <c r="BS560" s="44"/>
      <c r="BT560" s="21"/>
      <c r="BU560" s="44"/>
      <c r="BV560" s="21"/>
      <c r="BW560" s="44">
        <v>4528365</v>
      </c>
      <c r="BX560" s="21"/>
      <c r="BY560" s="21">
        <v>1203701</v>
      </c>
      <c r="BZ560" s="21"/>
      <c r="CA560" s="44">
        <v>4761</v>
      </c>
      <c r="CB560" s="44"/>
      <c r="CC560" s="44">
        <v>15897</v>
      </c>
      <c r="CD560" s="44"/>
      <c r="CE560" s="44"/>
      <c r="CF560" s="44"/>
      <c r="CG560" s="44">
        <v>8193</v>
      </c>
      <c r="CH560" s="44"/>
      <c r="CI560" s="21">
        <v>2225</v>
      </c>
      <c r="CJ560" s="44"/>
      <c r="CK560" s="21">
        <v>20</v>
      </c>
      <c r="CL560" s="44"/>
      <c r="CM560" s="44">
        <v>0</v>
      </c>
      <c r="CN560" s="44">
        <v>0</v>
      </c>
      <c r="CO560" s="44">
        <v>2359560</v>
      </c>
      <c r="CP560" s="44">
        <v>38775</v>
      </c>
      <c r="CQ560" s="21">
        <v>2427665</v>
      </c>
      <c r="CR560" s="44">
        <v>161250</v>
      </c>
      <c r="CS560" s="44">
        <v>613832</v>
      </c>
      <c r="CT560" s="44">
        <v>100985</v>
      </c>
      <c r="CU560" s="44"/>
      <c r="CV560" s="44">
        <v>61095</v>
      </c>
      <c r="CW560" s="21"/>
      <c r="CX560" s="21"/>
      <c r="CY560" s="21"/>
      <c r="CZ560" s="21"/>
      <c r="DA560" s="21"/>
      <c r="DB560" s="21"/>
      <c r="DC560" s="21"/>
      <c r="DD560" s="21"/>
      <c r="DE560" s="44"/>
      <c r="DF560" s="21"/>
      <c r="DG560" s="44"/>
      <c r="DH560" s="21"/>
      <c r="DI560" s="44"/>
      <c r="DJ560" s="44"/>
      <c r="DK560" s="44"/>
      <c r="DL560" s="44"/>
      <c r="DM560" s="21"/>
      <c r="DN560" s="44"/>
      <c r="DO560" s="44"/>
      <c r="DP560" s="44"/>
      <c r="DQ560" s="44"/>
      <c r="DR560" s="44"/>
      <c r="DS560" s="44"/>
      <c r="DT560" s="44"/>
      <c r="DU560" s="44"/>
      <c r="DV560" s="44"/>
      <c r="DW560" s="44"/>
      <c r="DX560" s="44"/>
      <c r="DY560" s="44"/>
      <c r="DZ560" s="44"/>
      <c r="EA560" s="44"/>
      <c r="EB560" s="21"/>
      <c r="EC560" s="44">
        <v>-3798841</v>
      </c>
      <c r="ED560" s="44"/>
      <c r="EE560" s="21">
        <v>2922638</v>
      </c>
      <c r="EF560" s="44"/>
      <c r="EG560" s="21">
        <v>-120944</v>
      </c>
      <c r="EH560" s="44"/>
      <c r="EI560" s="21">
        <v>1882354</v>
      </c>
      <c r="EJ560" s="44"/>
      <c r="EK560" s="44"/>
      <c r="EL560" s="21"/>
      <c r="EM560" s="44">
        <v>19243</v>
      </c>
      <c r="EN560" s="44"/>
      <c r="EO560" s="44">
        <v>78908</v>
      </c>
      <c r="EP560" s="21"/>
      <c r="EQ560" s="21"/>
      <c r="ER560" s="21"/>
      <c r="ES560" s="21"/>
      <c r="ET560" s="44"/>
      <c r="EU560" s="21"/>
      <c r="EV560" s="44"/>
      <c r="EW560" s="21"/>
      <c r="EX560" s="44"/>
      <c r="EY560" s="44"/>
      <c r="EZ560" s="21"/>
      <c r="FA560" s="21"/>
      <c r="FB560" s="44"/>
      <c r="FC560" s="44"/>
      <c r="FD560" s="21"/>
      <c r="FE560" s="112"/>
      <c r="FF560" s="44"/>
      <c r="FG560" s="44">
        <v>9745108</v>
      </c>
      <c r="FH560" s="44">
        <v>2562355</v>
      </c>
      <c r="FI560" s="44">
        <v>10864897</v>
      </c>
      <c r="FJ560" s="44">
        <v>248622</v>
      </c>
      <c r="FK560" s="44">
        <v>8581912</v>
      </c>
      <c r="FL560" s="44"/>
      <c r="FM560" s="44"/>
      <c r="FN560" s="44"/>
      <c r="FO560" s="44"/>
      <c r="FP560" s="44"/>
      <c r="FQ560" s="44"/>
      <c r="FR560" s="44"/>
      <c r="FS560" s="44"/>
      <c r="FT560" s="44"/>
      <c r="FU560" s="44"/>
      <c r="FV560" s="21">
        <v>828274</v>
      </c>
      <c r="FW560" s="44">
        <v>200867</v>
      </c>
      <c r="FX560" s="44">
        <v>723781</v>
      </c>
      <c r="FY560" s="44">
        <v>55639</v>
      </c>
      <c r="FZ560" s="44">
        <v>214840</v>
      </c>
      <c r="GA560" s="44">
        <v>52636</v>
      </c>
      <c r="GB560" s="44"/>
      <c r="GC560" s="44">
        <v>47229</v>
      </c>
      <c r="GD560" s="44">
        <v>965727</v>
      </c>
      <c r="GE560" s="44">
        <v>534142</v>
      </c>
      <c r="GF560" s="44">
        <v>140334</v>
      </c>
      <c r="GG560" s="44">
        <v>1414019</v>
      </c>
      <c r="GH560" s="44">
        <v>159979</v>
      </c>
      <c r="GI560" s="44">
        <v>319220</v>
      </c>
      <c r="GJ560" s="44">
        <v>161770</v>
      </c>
      <c r="GK560" s="44">
        <v>5220204</v>
      </c>
      <c r="GL560" s="44">
        <v>150912</v>
      </c>
      <c r="GM560" s="44">
        <v>2627210</v>
      </c>
      <c r="GN560" s="44">
        <v>221223</v>
      </c>
      <c r="GO560" s="44">
        <v>43778</v>
      </c>
      <c r="GP560" s="44"/>
      <c r="GQ560" s="44">
        <v>20308</v>
      </c>
      <c r="GR560" s="44">
        <v>488356</v>
      </c>
      <c r="GS560" s="44">
        <v>31006126</v>
      </c>
      <c r="GT560" s="44"/>
      <c r="GU560" s="21">
        <v>1539470</v>
      </c>
      <c r="GV560" s="44"/>
      <c r="GW560" s="44"/>
      <c r="GX560" s="44"/>
      <c r="GY560" s="44">
        <v>32545596</v>
      </c>
      <c r="GZ560" s="44">
        <v>3278020</v>
      </c>
      <c r="HA560" s="44"/>
      <c r="HB560" s="44"/>
      <c r="HC560" s="44">
        <v>29267576</v>
      </c>
      <c r="HD560" s="44">
        <v>32545596</v>
      </c>
      <c r="HE560" s="21">
        <v>26545358</v>
      </c>
      <c r="HF560" s="21"/>
      <c r="HG560" s="21"/>
      <c r="HH560" s="21"/>
      <c r="HI560" s="21">
        <v>0</v>
      </c>
      <c r="HJ560" s="44"/>
      <c r="HK560" s="21">
        <v>1284769</v>
      </c>
      <c r="HL560" s="21">
        <v>628032</v>
      </c>
      <c r="HM560" s="21">
        <v>1912801</v>
      </c>
      <c r="HN560" s="21">
        <v>-373331</v>
      </c>
      <c r="HO560" s="21"/>
      <c r="HP560" s="44"/>
      <c r="HQ560" s="47"/>
      <c r="HR560" s="47"/>
      <c r="HS560" s="47"/>
      <c r="HT560" s="47" t="s">
        <v>1759</v>
      </c>
      <c r="HU560" s="47">
        <v>0</v>
      </c>
      <c r="HV560" s="47">
        <v>2062</v>
      </c>
      <c r="HW560" s="47">
        <v>0</v>
      </c>
      <c r="HX560" s="47">
        <v>16709</v>
      </c>
      <c r="HY560" s="47">
        <v>47481</v>
      </c>
      <c r="HZ560" s="47">
        <v>121075</v>
      </c>
      <c r="IA560" s="47">
        <v>0</v>
      </c>
      <c r="IB560" s="47">
        <v>0</v>
      </c>
      <c r="IC560" s="47">
        <v>0</v>
      </c>
      <c r="ID560">
        <v>10598</v>
      </c>
      <c r="IE560" s="47">
        <v>9219</v>
      </c>
      <c r="IF560">
        <v>18062</v>
      </c>
      <c r="IG560" s="47">
        <v>4627</v>
      </c>
      <c r="IH560" s="47">
        <v>29665</v>
      </c>
      <c r="II560">
        <v>3930</v>
      </c>
      <c r="IJ560">
        <v>10302</v>
      </c>
      <c r="IK560">
        <v>2273</v>
      </c>
      <c r="IL560">
        <v>22472</v>
      </c>
      <c r="IM560">
        <v>298475</v>
      </c>
      <c r="IN560">
        <v>0</v>
      </c>
      <c r="IO560">
        <v>0</v>
      </c>
      <c r="IP560">
        <v>143</v>
      </c>
      <c r="IQ560">
        <v>134</v>
      </c>
      <c r="IR560">
        <v>0</v>
      </c>
      <c r="IS560">
        <v>0</v>
      </c>
      <c r="IT560">
        <v>277</v>
      </c>
      <c r="IU560">
        <v>220841</v>
      </c>
      <c r="IV560">
        <v>0</v>
      </c>
      <c r="IW560">
        <v>949298</v>
      </c>
      <c r="IX560">
        <v>2232923</v>
      </c>
      <c r="IY560">
        <v>2843443</v>
      </c>
      <c r="IZ560">
        <v>0</v>
      </c>
      <c r="JA560">
        <v>0</v>
      </c>
      <c r="JB560">
        <v>0</v>
      </c>
      <c r="JC560">
        <v>475573</v>
      </c>
      <c r="JD560">
        <v>219492</v>
      </c>
      <c r="JE560">
        <v>355151</v>
      </c>
      <c r="JF560">
        <v>81746</v>
      </c>
      <c r="JG560">
        <v>658243</v>
      </c>
      <c r="JH560">
        <v>119458</v>
      </c>
      <c r="JI560">
        <v>199664</v>
      </c>
      <c r="JJ560">
        <v>121080</v>
      </c>
      <c r="JK560">
        <v>1268196</v>
      </c>
      <c r="JL560">
        <v>9745108</v>
      </c>
      <c r="JM560">
        <v>0</v>
      </c>
      <c r="JN560">
        <v>0</v>
      </c>
      <c r="JO560">
        <v>9341</v>
      </c>
      <c r="JP560">
        <v>4210</v>
      </c>
      <c r="JQ560">
        <v>0</v>
      </c>
      <c r="JR560">
        <v>0</v>
      </c>
      <c r="JS560">
        <v>13551</v>
      </c>
      <c r="JT560"/>
      <c r="JU560"/>
      <c r="JV560"/>
      <c r="JW560"/>
      <c r="JX560"/>
      <c r="JY560">
        <v>10598</v>
      </c>
      <c r="JZ560"/>
      <c r="KA560"/>
      <c r="KB560"/>
      <c r="KC560"/>
      <c r="KD560"/>
      <c r="KE560">
        <v>475573</v>
      </c>
      <c r="KF560">
        <v>167</v>
      </c>
      <c r="KG560">
        <v>296</v>
      </c>
      <c r="KH560">
        <v>91</v>
      </c>
      <c r="KI560">
        <v>107</v>
      </c>
      <c r="KJ560">
        <v>205</v>
      </c>
      <c r="KK560">
        <v>50</v>
      </c>
      <c r="KL560">
        <v>67</v>
      </c>
      <c r="KM560">
        <v>128</v>
      </c>
      <c r="KN560">
        <v>32</v>
      </c>
      <c r="KO560">
        <v>1</v>
      </c>
      <c r="KP560">
        <v>0</v>
      </c>
      <c r="KQ560">
        <v>0</v>
      </c>
      <c r="KR560">
        <v>0</v>
      </c>
      <c r="KS560">
        <v>0</v>
      </c>
      <c r="KT560">
        <v>1</v>
      </c>
      <c r="KU560">
        <v>1</v>
      </c>
      <c r="KV560">
        <v>0</v>
      </c>
      <c r="KW560">
        <v>0</v>
      </c>
      <c r="KX560">
        <v>0</v>
      </c>
      <c r="KY560">
        <v>0</v>
      </c>
      <c r="KZ560">
        <v>0</v>
      </c>
      <c r="LA560">
        <v>0</v>
      </c>
      <c r="LB560">
        <v>0</v>
      </c>
      <c r="LC560">
        <v>0</v>
      </c>
      <c r="LD560">
        <v>1</v>
      </c>
      <c r="LE560">
        <v>0</v>
      </c>
      <c r="LF560">
        <v>0</v>
      </c>
      <c r="LG560">
        <v>0</v>
      </c>
      <c r="LH560">
        <v>0</v>
      </c>
    </row>
    <row r="561" spans="1:320" s="34" customFormat="1" ht="15" customHeight="1" x14ac:dyDescent="0.25">
      <c r="A561" s="45">
        <v>206274018</v>
      </c>
      <c r="B561" s="45" t="s">
        <v>1336</v>
      </c>
      <c r="C561" s="46">
        <v>45108</v>
      </c>
      <c r="D561" s="46">
        <v>45473</v>
      </c>
      <c r="E561" s="47">
        <v>366</v>
      </c>
      <c r="F561" s="45" t="s">
        <v>883</v>
      </c>
      <c r="G561" s="45" t="s">
        <v>884</v>
      </c>
      <c r="H561" s="45" t="s">
        <v>1329</v>
      </c>
      <c r="I561" s="45" t="s">
        <v>886</v>
      </c>
      <c r="J561" s="45" t="s">
        <v>555</v>
      </c>
      <c r="K561" s="45" t="s">
        <v>1330</v>
      </c>
      <c r="L561" s="45" t="s">
        <v>4802</v>
      </c>
      <c r="M561" s="45" t="s">
        <v>1337</v>
      </c>
      <c r="N561" s="45" t="s">
        <v>1338</v>
      </c>
      <c r="O561" s="45" t="s">
        <v>1339</v>
      </c>
      <c r="P561" s="45" t="s">
        <v>4803</v>
      </c>
      <c r="Q561" s="45" t="s">
        <v>1340</v>
      </c>
      <c r="R561" t="s">
        <v>1341</v>
      </c>
      <c r="S561" s="45" t="s">
        <v>893</v>
      </c>
      <c r="T561"/>
      <c r="U561" s="47">
        <v>59</v>
      </c>
      <c r="V561" s="47">
        <v>59</v>
      </c>
      <c r="W561" s="47" t="s">
        <v>1728</v>
      </c>
      <c r="X561" s="47">
        <v>21594</v>
      </c>
      <c r="Y561" s="47">
        <v>18410</v>
      </c>
      <c r="Z561" s="48">
        <v>85.26</v>
      </c>
      <c r="AA561" s="44">
        <v>189</v>
      </c>
      <c r="AB561" s="44">
        <v>1360</v>
      </c>
      <c r="AC561" s="44">
        <v>4407</v>
      </c>
      <c r="AD561" s="44"/>
      <c r="AE561" s="44">
        <v>11958</v>
      </c>
      <c r="AF561" s="44"/>
      <c r="AG561" s="44"/>
      <c r="AH561" s="47"/>
      <c r="AI561" s="47">
        <v>2045</v>
      </c>
      <c r="AJ561"/>
      <c r="AK561" t="s">
        <v>895</v>
      </c>
      <c r="AL561">
        <v>18410</v>
      </c>
      <c r="AM561"/>
      <c r="AN561"/>
      <c r="AO561"/>
      <c r="AP561"/>
      <c r="AQ561"/>
      <c r="AR561" s="44"/>
      <c r="AS561" s="44"/>
      <c r="AT561" s="44"/>
      <c r="AU561" s="44">
        <v>7723087</v>
      </c>
      <c r="AV561" s="44">
        <v>1278711</v>
      </c>
      <c r="AW561" s="44">
        <v>-658520</v>
      </c>
      <c r="AX561" s="44">
        <v>999088</v>
      </c>
      <c r="AY561" s="44">
        <v>10659406</v>
      </c>
      <c r="AZ561" s="21">
        <v>9539088</v>
      </c>
      <c r="BA561" s="21">
        <v>1120318</v>
      </c>
      <c r="BB561" s="44">
        <v>-722188</v>
      </c>
      <c r="BC561" s="44"/>
      <c r="BD561" s="44"/>
      <c r="BE561" s="44">
        <v>398130</v>
      </c>
      <c r="BF561" s="44">
        <v>1863550</v>
      </c>
      <c r="BG561" s="44"/>
      <c r="BH561" s="44">
        <v>5159481</v>
      </c>
      <c r="BI561" s="21"/>
      <c r="BJ561" s="21"/>
      <c r="BK561" s="21"/>
      <c r="BL561" s="21">
        <v>700056</v>
      </c>
      <c r="BM561" s="21"/>
      <c r="BN561" s="21">
        <v>7723087</v>
      </c>
      <c r="BO561" s="21"/>
      <c r="BP561" s="21"/>
      <c r="BQ561" s="44"/>
      <c r="BR561" s="21"/>
      <c r="BS561" s="44"/>
      <c r="BT561" s="21"/>
      <c r="BU561" s="44"/>
      <c r="BV561" s="21"/>
      <c r="BW561" s="44">
        <v>928941</v>
      </c>
      <c r="BX561" s="21"/>
      <c r="BY561" s="21"/>
      <c r="BZ561" s="21"/>
      <c r="CA561" s="44">
        <v>87091</v>
      </c>
      <c r="CB561" s="44"/>
      <c r="CC561" s="44"/>
      <c r="CD561" s="44"/>
      <c r="CE561" s="44"/>
      <c r="CF561" s="44"/>
      <c r="CG561" s="44"/>
      <c r="CH561" s="44"/>
      <c r="CI561" s="21">
        <v>262679</v>
      </c>
      <c r="CJ561" s="44"/>
      <c r="CK561" s="21"/>
      <c r="CL561" s="44"/>
      <c r="CM561" s="44">
        <v>15005</v>
      </c>
      <c r="CN561" s="44">
        <v>0</v>
      </c>
      <c r="CO561" s="44">
        <v>354325</v>
      </c>
      <c r="CP561" s="44">
        <v>0</v>
      </c>
      <c r="CQ561" s="21">
        <v>418750</v>
      </c>
      <c r="CR561" s="44">
        <v>0</v>
      </c>
      <c r="CS561" s="44">
        <v>481182</v>
      </c>
      <c r="CT561" s="44">
        <v>9449</v>
      </c>
      <c r="CU561" s="44"/>
      <c r="CV561" s="44">
        <v>0</v>
      </c>
      <c r="CW561" s="21"/>
      <c r="CX561" s="21"/>
      <c r="CY561" s="21"/>
      <c r="CZ561" s="21"/>
      <c r="DA561" s="21"/>
      <c r="DB561" s="21"/>
      <c r="DC561" s="21"/>
      <c r="DD561" s="21"/>
      <c r="DE561" s="44"/>
      <c r="DF561" s="21"/>
      <c r="DG561" s="44"/>
      <c r="DH561" s="21"/>
      <c r="DI561" s="44"/>
      <c r="DJ561" s="44"/>
      <c r="DK561" s="44"/>
      <c r="DL561" s="44"/>
      <c r="DM561" s="21"/>
      <c r="DN561" s="44"/>
      <c r="DO561" s="44"/>
      <c r="DP561" s="44"/>
      <c r="DQ561" s="44"/>
      <c r="DR561" s="44"/>
      <c r="DS561" s="44"/>
      <c r="DT561" s="44"/>
      <c r="DU561" s="44"/>
      <c r="DV561" s="44"/>
      <c r="DW561" s="44"/>
      <c r="DX561" s="44"/>
      <c r="DY561" s="44"/>
      <c r="DZ561" s="44"/>
      <c r="EA561" s="44"/>
      <c r="EB561" s="21"/>
      <c r="EC561" s="44">
        <v>-805631</v>
      </c>
      <c r="ED561" s="44"/>
      <c r="EE561" s="21"/>
      <c r="EF561" s="44"/>
      <c r="EG561" s="21">
        <v>87038</v>
      </c>
      <c r="EH561" s="44"/>
      <c r="EI561" s="21"/>
      <c r="EJ561" s="44"/>
      <c r="EK561" s="44"/>
      <c r="EL561" s="21"/>
      <c r="EM561" s="44"/>
      <c r="EN561" s="44"/>
      <c r="EO561" s="44"/>
      <c r="EP561" s="21"/>
      <c r="EQ561" s="21"/>
      <c r="ER561" s="21"/>
      <c r="ES561" s="21"/>
      <c r="ET561" s="44"/>
      <c r="EU561" s="21"/>
      <c r="EV561" s="44"/>
      <c r="EW561" s="21"/>
      <c r="EX561" s="44"/>
      <c r="EY561" s="44"/>
      <c r="EZ561" s="21"/>
      <c r="FA561" s="21"/>
      <c r="FB561" s="44"/>
      <c r="FC561" s="44">
        <v>60073</v>
      </c>
      <c r="FD561" s="21"/>
      <c r="FE561" s="112"/>
      <c r="FF561" s="44"/>
      <c r="FG561" s="44">
        <v>4039587</v>
      </c>
      <c r="FH561" s="44">
        <v>1615834</v>
      </c>
      <c r="FI561" s="44">
        <v>3883667</v>
      </c>
      <c r="FJ561" s="44">
        <v>133572</v>
      </c>
      <c r="FK561" s="44">
        <v>2097836</v>
      </c>
      <c r="FL561" s="44"/>
      <c r="FM561" s="44"/>
      <c r="FN561" s="44"/>
      <c r="FO561" s="44"/>
      <c r="FP561" s="44"/>
      <c r="FQ561" s="44"/>
      <c r="FR561" s="44"/>
      <c r="FS561" s="44"/>
      <c r="FT561" s="44">
        <v>459610</v>
      </c>
      <c r="FU561" s="44"/>
      <c r="FV561" s="21">
        <v>240363</v>
      </c>
      <c r="FW561" s="44"/>
      <c r="FX561" s="44">
        <v>225022</v>
      </c>
      <c r="FY561" s="44"/>
      <c r="FZ561" s="44">
        <v>88581</v>
      </c>
      <c r="GA561" s="44">
        <v>11891</v>
      </c>
      <c r="GB561" s="44"/>
      <c r="GC561" s="44">
        <v>3757</v>
      </c>
      <c r="GD561" s="44">
        <v>452291</v>
      </c>
      <c r="GE561" s="44">
        <v>284825</v>
      </c>
      <c r="GF561" s="44">
        <v>88264</v>
      </c>
      <c r="GG561" s="44">
        <v>844083</v>
      </c>
      <c r="GH561" s="44">
        <v>68797</v>
      </c>
      <c r="GI561" s="44">
        <v>143731</v>
      </c>
      <c r="GJ561" s="44">
        <v>158428</v>
      </c>
      <c r="GK561" s="44">
        <v>4272300</v>
      </c>
      <c r="GL561" s="44">
        <v>67656</v>
      </c>
      <c r="GM561" s="44">
        <v>15649</v>
      </c>
      <c r="GN561" s="44">
        <v>4135</v>
      </c>
      <c r="GO561" s="44">
        <v>11869</v>
      </c>
      <c r="GP561" s="44"/>
      <c r="GQ561" s="44"/>
      <c r="GR561" s="44"/>
      <c r="GS561" s="44">
        <v>5909719</v>
      </c>
      <c r="GT561" s="44"/>
      <c r="GU561" s="21">
        <v>5473477</v>
      </c>
      <c r="GV561" s="44"/>
      <c r="GW561" s="44"/>
      <c r="GX561" s="44"/>
      <c r="GY561" s="44">
        <v>11383196</v>
      </c>
      <c r="GZ561" s="44">
        <v>5226638</v>
      </c>
      <c r="HA561" s="44"/>
      <c r="HB561" s="44">
        <v>4718950</v>
      </c>
      <c r="HC561" s="44">
        <v>1437608</v>
      </c>
      <c r="HD561" s="44">
        <v>11383196</v>
      </c>
      <c r="HE561" s="21"/>
      <c r="HF561" s="21"/>
      <c r="HG561" s="21"/>
      <c r="HH561" s="21"/>
      <c r="HI561" s="21">
        <v>8148</v>
      </c>
      <c r="HJ561" s="44">
        <v>10764386</v>
      </c>
      <c r="HK561" s="21"/>
      <c r="HL561" s="21">
        <v>3027243</v>
      </c>
      <c r="HM561" s="21">
        <v>13799777</v>
      </c>
      <c r="HN561" s="21">
        <v>-8326300</v>
      </c>
      <c r="HO561" s="21"/>
      <c r="HP561" s="44"/>
      <c r="HQ561" s="47"/>
      <c r="HR561" s="47">
        <v>4882552</v>
      </c>
      <c r="HS561" s="47">
        <v>-163602</v>
      </c>
      <c r="HT561" s="47" t="s">
        <v>4487</v>
      </c>
      <c r="HU561" s="47">
        <v>3292781.94</v>
      </c>
      <c r="HV561" s="47">
        <v>0</v>
      </c>
      <c r="HW561" s="47">
        <v>0</v>
      </c>
      <c r="HX561" s="47">
        <v>2142</v>
      </c>
      <c r="HY561" s="47">
        <v>11081</v>
      </c>
      <c r="HZ561" s="47">
        <v>30260</v>
      </c>
      <c r="IA561" s="47">
        <v>0</v>
      </c>
      <c r="IB561" s="47">
        <v>0</v>
      </c>
      <c r="IC561" s="47">
        <v>1339</v>
      </c>
      <c r="ID561">
        <v>13395</v>
      </c>
      <c r="IE561" s="47">
        <v>5528</v>
      </c>
      <c r="IF561">
        <v>9917</v>
      </c>
      <c r="IG561" s="47">
        <v>3283</v>
      </c>
      <c r="IH561" s="47">
        <v>17101</v>
      </c>
      <c r="II561">
        <v>1148</v>
      </c>
      <c r="IJ561">
        <v>5057</v>
      </c>
      <c r="IK561">
        <v>2116</v>
      </c>
      <c r="IL561">
        <v>18170</v>
      </c>
      <c r="IM561">
        <v>120537</v>
      </c>
      <c r="IN561">
        <v>0</v>
      </c>
      <c r="IO561">
        <v>2142</v>
      </c>
      <c r="IP561">
        <v>11081</v>
      </c>
      <c r="IQ561">
        <v>30260</v>
      </c>
      <c r="IR561">
        <v>0</v>
      </c>
      <c r="IS561">
        <v>1339</v>
      </c>
      <c r="IT561">
        <v>44822</v>
      </c>
      <c r="IU561">
        <v>0</v>
      </c>
      <c r="IV561">
        <v>0</v>
      </c>
      <c r="IW561">
        <v>165117</v>
      </c>
      <c r="IX561">
        <v>534246</v>
      </c>
      <c r="IY561">
        <v>613463</v>
      </c>
      <c r="IZ561">
        <v>0</v>
      </c>
      <c r="JA561">
        <v>0</v>
      </c>
      <c r="JB561">
        <v>108510</v>
      </c>
      <c r="JC561">
        <v>391289</v>
      </c>
      <c r="JD561">
        <v>114128</v>
      </c>
      <c r="JE561">
        <v>182414</v>
      </c>
      <c r="JF561">
        <v>57360</v>
      </c>
      <c r="JG561">
        <v>406592</v>
      </c>
      <c r="JH561">
        <v>48510</v>
      </c>
      <c r="JI561">
        <v>93842</v>
      </c>
      <c r="JJ561">
        <v>108941</v>
      </c>
      <c r="JK561">
        <v>1215175</v>
      </c>
      <c r="JL561">
        <v>4039587</v>
      </c>
      <c r="JM561">
        <v>0</v>
      </c>
      <c r="JN561">
        <v>165117</v>
      </c>
      <c r="JO561">
        <v>534246</v>
      </c>
      <c r="JP561">
        <v>613463</v>
      </c>
      <c r="JQ561">
        <v>0</v>
      </c>
      <c r="JR561">
        <v>108510</v>
      </c>
      <c r="JS561">
        <v>1421336</v>
      </c>
      <c r="JT561"/>
      <c r="JU561"/>
      <c r="JV561"/>
      <c r="JW561"/>
      <c r="JX561"/>
      <c r="JY561">
        <v>13395</v>
      </c>
      <c r="JZ561"/>
      <c r="KA561"/>
      <c r="KB561"/>
      <c r="KC561"/>
      <c r="KD561"/>
      <c r="KE561">
        <v>391289</v>
      </c>
      <c r="KF561">
        <v>85</v>
      </c>
      <c r="KG561">
        <v>101</v>
      </c>
      <c r="KH561">
        <v>72</v>
      </c>
      <c r="KI561">
        <v>38</v>
      </c>
      <c r="KJ561">
        <v>43</v>
      </c>
      <c r="KK561">
        <v>32</v>
      </c>
      <c r="KL561">
        <v>26</v>
      </c>
      <c r="KM561">
        <v>32</v>
      </c>
      <c r="KN561">
        <v>20</v>
      </c>
      <c r="KO561">
        <v>0</v>
      </c>
      <c r="KP561">
        <v>0</v>
      </c>
      <c r="KQ561">
        <v>1</v>
      </c>
      <c r="KR561">
        <v>1</v>
      </c>
      <c r="KS561">
        <v>0</v>
      </c>
      <c r="KT561">
        <v>0</v>
      </c>
      <c r="KU561">
        <v>1</v>
      </c>
      <c r="KV561">
        <v>0</v>
      </c>
      <c r="KW561">
        <v>0</v>
      </c>
      <c r="KX561">
        <v>0</v>
      </c>
      <c r="KY561">
        <v>0</v>
      </c>
      <c r="KZ561">
        <v>0</v>
      </c>
      <c r="LA561">
        <v>0</v>
      </c>
      <c r="LB561">
        <v>0</v>
      </c>
      <c r="LC561">
        <v>0</v>
      </c>
      <c r="LD561">
        <v>1</v>
      </c>
      <c r="LE561">
        <v>0</v>
      </c>
      <c r="LF561">
        <v>0</v>
      </c>
      <c r="LG561">
        <v>0</v>
      </c>
      <c r="LH561">
        <v>0</v>
      </c>
    </row>
    <row r="562" spans="1:320" s="34" customFormat="1" ht="15" customHeight="1" x14ac:dyDescent="0.25">
      <c r="A562" s="45">
        <v>206274055</v>
      </c>
      <c r="B562" s="45" t="s">
        <v>4804</v>
      </c>
      <c r="C562" s="46">
        <v>45292</v>
      </c>
      <c r="D562" s="46">
        <v>45657</v>
      </c>
      <c r="E562" s="47">
        <v>366</v>
      </c>
      <c r="F562" s="45" t="s">
        <v>883</v>
      </c>
      <c r="G562" s="45" t="s">
        <v>884</v>
      </c>
      <c r="H562" s="45" t="s">
        <v>1329</v>
      </c>
      <c r="I562" s="45" t="s">
        <v>886</v>
      </c>
      <c r="J562" s="45" t="s">
        <v>887</v>
      </c>
      <c r="K562" s="45" t="s">
        <v>1330</v>
      </c>
      <c r="L562" s="45" t="s">
        <v>4743</v>
      </c>
      <c r="M562" s="45" t="s">
        <v>4805</v>
      </c>
      <c r="N562" s="45" t="s">
        <v>4806</v>
      </c>
      <c r="O562" s="45" t="s">
        <v>1333</v>
      </c>
      <c r="P562" s="45" t="s">
        <v>4807</v>
      </c>
      <c r="Q562" s="45" t="s">
        <v>4808</v>
      </c>
      <c r="R562" t="s">
        <v>4809</v>
      </c>
      <c r="S562" s="45" t="s">
        <v>893</v>
      </c>
      <c r="T562"/>
      <c r="U562" s="47">
        <v>26</v>
      </c>
      <c r="V562" s="47">
        <v>26</v>
      </c>
      <c r="W562" s="47" t="s">
        <v>1728</v>
      </c>
      <c r="X562" s="47">
        <v>9516</v>
      </c>
      <c r="Y562" s="47">
        <v>7777</v>
      </c>
      <c r="Z562" s="48">
        <v>188.12</v>
      </c>
      <c r="AA562" s="44">
        <v>255</v>
      </c>
      <c r="AB562" s="44">
        <v>287</v>
      </c>
      <c r="AC562" s="44">
        <v>6585</v>
      </c>
      <c r="AD562" s="44"/>
      <c r="AE562" s="44">
        <v>5</v>
      </c>
      <c r="AF562" s="44"/>
      <c r="AG562" s="44">
        <v>909</v>
      </c>
      <c r="AH562" s="47"/>
      <c r="AI562" s="47">
        <v>278</v>
      </c>
      <c r="AJ562"/>
      <c r="AK562" t="s">
        <v>895</v>
      </c>
      <c r="AL562">
        <v>7777</v>
      </c>
      <c r="AM562"/>
      <c r="AN562"/>
      <c r="AO562"/>
      <c r="AP562"/>
      <c r="AQ562"/>
      <c r="AR562" s="44"/>
      <c r="AS562" s="44"/>
      <c r="AT562" s="44"/>
      <c r="AU562" s="44">
        <v>4056390</v>
      </c>
      <c r="AV562" s="44">
        <v>1789743</v>
      </c>
      <c r="AW562" s="44">
        <v>-2396440</v>
      </c>
      <c r="AX562" s="44"/>
      <c r="AY562" s="44">
        <v>8242573</v>
      </c>
      <c r="AZ562" s="21">
        <v>5849166</v>
      </c>
      <c r="BA562" s="21">
        <v>2393407</v>
      </c>
      <c r="BB562" s="44">
        <v>-6</v>
      </c>
      <c r="BC562" s="44"/>
      <c r="BD562" s="44"/>
      <c r="BE562" s="44">
        <v>2393401</v>
      </c>
      <c r="BF562" s="44">
        <v>3412640</v>
      </c>
      <c r="BG562" s="44"/>
      <c r="BH562" s="44">
        <v>2605</v>
      </c>
      <c r="BI562" s="21"/>
      <c r="BJ562" s="21"/>
      <c r="BK562" s="21">
        <v>495150</v>
      </c>
      <c r="BL562" s="21">
        <v>145995</v>
      </c>
      <c r="BM562" s="21"/>
      <c r="BN562" s="21">
        <v>4056390</v>
      </c>
      <c r="BO562" s="21"/>
      <c r="BP562" s="21"/>
      <c r="BQ562" s="44"/>
      <c r="BR562" s="21"/>
      <c r="BS562" s="44"/>
      <c r="BT562" s="21"/>
      <c r="BU562" s="44"/>
      <c r="BV562" s="21"/>
      <c r="BW562" s="44">
        <v>1571673</v>
      </c>
      <c r="BX562" s="21"/>
      <c r="BY562" s="21"/>
      <c r="BZ562" s="21"/>
      <c r="CA562" s="44"/>
      <c r="CB562" s="44"/>
      <c r="CC562" s="44"/>
      <c r="CD562" s="44"/>
      <c r="CE562" s="44"/>
      <c r="CF562" s="44"/>
      <c r="CG562" s="44">
        <v>217270</v>
      </c>
      <c r="CH562" s="44"/>
      <c r="CI562" s="21">
        <v>800</v>
      </c>
      <c r="CJ562" s="44"/>
      <c r="CK562" s="21"/>
      <c r="CL562" s="44"/>
      <c r="CM562" s="44">
        <v>0</v>
      </c>
      <c r="CN562" s="44">
        <v>0</v>
      </c>
      <c r="CO562" s="44">
        <v>529655</v>
      </c>
      <c r="CP562" s="44">
        <v>0</v>
      </c>
      <c r="CQ562" s="21">
        <v>640365</v>
      </c>
      <c r="CR562" s="44">
        <v>113610</v>
      </c>
      <c r="CS562" s="44">
        <v>472442</v>
      </c>
      <c r="CT562" s="44">
        <v>14949</v>
      </c>
      <c r="CU562" s="44"/>
      <c r="CV562" s="44">
        <v>18722</v>
      </c>
      <c r="CW562" s="21"/>
      <c r="CX562" s="21"/>
      <c r="CY562" s="21"/>
      <c r="CZ562" s="21"/>
      <c r="DA562" s="21"/>
      <c r="DB562" s="21"/>
      <c r="DC562" s="21"/>
      <c r="DD562" s="21"/>
      <c r="DE562" s="44"/>
      <c r="DF562" s="21"/>
      <c r="DG562" s="44"/>
      <c r="DH562" s="21"/>
      <c r="DI562" s="44"/>
      <c r="DJ562" s="44"/>
      <c r="DK562" s="44"/>
      <c r="DL562" s="44"/>
      <c r="DM562" s="21"/>
      <c r="DN562" s="44"/>
      <c r="DO562" s="44"/>
      <c r="DP562" s="44"/>
      <c r="DQ562" s="44"/>
      <c r="DR562" s="44"/>
      <c r="DS562" s="44"/>
      <c r="DT562" s="44"/>
      <c r="DU562" s="44"/>
      <c r="DV562" s="44"/>
      <c r="DW562" s="44"/>
      <c r="DX562" s="44"/>
      <c r="DY562" s="44"/>
      <c r="DZ562" s="44"/>
      <c r="EA562" s="44"/>
      <c r="EB562" s="21"/>
      <c r="EC562" s="44">
        <v>-2019011</v>
      </c>
      <c r="ED562" s="44"/>
      <c r="EE562" s="21"/>
      <c r="EF562" s="44"/>
      <c r="EG562" s="21"/>
      <c r="EH562" s="44"/>
      <c r="EI562" s="21"/>
      <c r="EJ562" s="44"/>
      <c r="EK562" s="44"/>
      <c r="EL562" s="21"/>
      <c r="EM562" s="44">
        <v>-377429</v>
      </c>
      <c r="EN562" s="44"/>
      <c r="EO562" s="44"/>
      <c r="EP562" s="21"/>
      <c r="EQ562" s="21"/>
      <c r="ER562" s="21"/>
      <c r="ES562" s="21"/>
      <c r="ET562" s="44"/>
      <c r="EU562" s="21"/>
      <c r="EV562" s="44"/>
      <c r="EW562" s="21"/>
      <c r="EX562" s="44"/>
      <c r="EY562" s="44"/>
      <c r="EZ562" s="21"/>
      <c r="FA562" s="21"/>
      <c r="FB562" s="44"/>
      <c r="FC562" s="44"/>
      <c r="FD562" s="21"/>
      <c r="FE562" s="112"/>
      <c r="FF562" s="44"/>
      <c r="FG562" s="44">
        <v>2820041</v>
      </c>
      <c r="FH562" s="44">
        <v>390916</v>
      </c>
      <c r="FI562" s="44">
        <v>2638209</v>
      </c>
      <c r="FJ562" s="44">
        <v>130400</v>
      </c>
      <c r="FK562" s="44">
        <v>2548958</v>
      </c>
      <c r="FL562" s="44"/>
      <c r="FM562" s="44"/>
      <c r="FN562" s="44"/>
      <c r="FO562" s="44"/>
      <c r="FP562" s="44"/>
      <c r="FQ562" s="44"/>
      <c r="FR562" s="44"/>
      <c r="FS562" s="44"/>
      <c r="FT562" s="44"/>
      <c r="FU562" s="44"/>
      <c r="FV562" s="21">
        <v>244161</v>
      </c>
      <c r="FW562" s="44"/>
      <c r="FX562" s="44">
        <v>227220</v>
      </c>
      <c r="FY562" s="44">
        <v>35369</v>
      </c>
      <c r="FZ562" s="44">
        <v>248237</v>
      </c>
      <c r="GA562" s="44">
        <v>8615</v>
      </c>
      <c r="GB562" s="44"/>
      <c r="GC562" s="44">
        <v>11431</v>
      </c>
      <c r="GD562" s="44">
        <v>212207</v>
      </c>
      <c r="GE562" s="44">
        <v>66492</v>
      </c>
      <c r="GF562" s="44">
        <v>858</v>
      </c>
      <c r="GG562" s="44">
        <v>245356</v>
      </c>
      <c r="GH562" s="44">
        <v>83882</v>
      </c>
      <c r="GI562" s="44">
        <v>43521</v>
      </c>
      <c r="GJ562" s="44"/>
      <c r="GK562" s="44">
        <v>1435051</v>
      </c>
      <c r="GL562" s="44"/>
      <c r="GM562" s="44">
        <v>213734</v>
      </c>
      <c r="GN562" s="44">
        <v>40690</v>
      </c>
      <c r="GO562" s="44">
        <v>21855</v>
      </c>
      <c r="GP562" s="44"/>
      <c r="GQ562" s="44"/>
      <c r="GR562" s="44">
        <v>161529</v>
      </c>
      <c r="GS562" s="44">
        <v>5054246</v>
      </c>
      <c r="GT562" s="44"/>
      <c r="GU562" s="21"/>
      <c r="GV562" s="44"/>
      <c r="GW562" s="44"/>
      <c r="GX562" s="44"/>
      <c r="GY562" s="44">
        <v>5054246</v>
      </c>
      <c r="GZ562" s="44">
        <v>1997361</v>
      </c>
      <c r="HA562" s="44"/>
      <c r="HB562" s="44"/>
      <c r="HC562" s="44">
        <v>3056885</v>
      </c>
      <c r="HD562" s="44">
        <v>5054246</v>
      </c>
      <c r="HE562" s="21">
        <v>3132793</v>
      </c>
      <c r="HF562" s="21"/>
      <c r="HG562" s="21">
        <v>1313110</v>
      </c>
      <c r="HH562" s="21"/>
      <c r="HI562" s="21">
        <v>0</v>
      </c>
      <c r="HJ562" s="44"/>
      <c r="HK562" s="21"/>
      <c r="HL562" s="21"/>
      <c r="HM562" s="21">
        <v>0</v>
      </c>
      <c r="HN562" s="21">
        <v>0</v>
      </c>
      <c r="HO562" s="21"/>
      <c r="HP562" s="44"/>
      <c r="HQ562" s="47"/>
      <c r="HR562" s="47"/>
      <c r="HS562" s="47"/>
      <c r="HT562" s="47" t="s">
        <v>1834</v>
      </c>
      <c r="HU562" s="47">
        <v>739023.57</v>
      </c>
      <c r="HV562" s="47">
        <v>1280</v>
      </c>
      <c r="HW562" s="47">
        <v>0</v>
      </c>
      <c r="HX562" s="47">
        <v>5504</v>
      </c>
      <c r="HY562" s="47">
        <v>12445</v>
      </c>
      <c r="HZ562" s="47">
        <v>29164</v>
      </c>
      <c r="IA562" s="47">
        <v>0</v>
      </c>
      <c r="IB562" s="47">
        <v>0</v>
      </c>
      <c r="IC562" s="47">
        <v>1733</v>
      </c>
      <c r="ID562">
        <v>5182</v>
      </c>
      <c r="IE562" s="47"/>
      <c r="IF562"/>
      <c r="IG562" s="47"/>
      <c r="IH562" s="47">
        <v>323</v>
      </c>
      <c r="II562">
        <v>878</v>
      </c>
      <c r="IJ562">
        <v>1536</v>
      </c>
      <c r="IK562"/>
      <c r="IL562">
        <v>4078</v>
      </c>
      <c r="IM562">
        <v>62123</v>
      </c>
      <c r="IN562">
        <v>0</v>
      </c>
      <c r="IO562">
        <v>0</v>
      </c>
      <c r="IP562">
        <v>921</v>
      </c>
      <c r="IQ562">
        <v>200</v>
      </c>
      <c r="IR562">
        <v>0</v>
      </c>
      <c r="IS562">
        <v>0</v>
      </c>
      <c r="IT562">
        <v>1121</v>
      </c>
      <c r="IU562">
        <v>107406</v>
      </c>
      <c r="IV562">
        <v>0</v>
      </c>
      <c r="IW562">
        <v>330891</v>
      </c>
      <c r="IX562">
        <v>594360</v>
      </c>
      <c r="IY562">
        <v>814321</v>
      </c>
      <c r="IZ562">
        <v>0</v>
      </c>
      <c r="JA562">
        <v>0</v>
      </c>
      <c r="JB562">
        <v>102233</v>
      </c>
      <c r="JC562">
        <v>279571</v>
      </c>
      <c r="JD562"/>
      <c r="JE562"/>
      <c r="JF562"/>
      <c r="JG562">
        <v>14452</v>
      </c>
      <c r="JH562">
        <v>27775</v>
      </c>
      <c r="JI562">
        <v>28347</v>
      </c>
      <c r="JJ562"/>
      <c r="JK562">
        <v>520685</v>
      </c>
      <c r="JL562">
        <v>2820041</v>
      </c>
      <c r="JM562">
        <v>0</v>
      </c>
      <c r="JN562">
        <v>0</v>
      </c>
      <c r="JO562">
        <v>41442</v>
      </c>
      <c r="JP562">
        <v>6993</v>
      </c>
      <c r="JQ562">
        <v>0</v>
      </c>
      <c r="JR562">
        <v>0</v>
      </c>
      <c r="JS562">
        <v>48435</v>
      </c>
      <c r="JT562"/>
      <c r="JU562"/>
      <c r="JV562"/>
      <c r="JW562"/>
      <c r="JX562"/>
      <c r="JY562">
        <v>5182</v>
      </c>
      <c r="JZ562"/>
      <c r="KA562"/>
      <c r="KB562"/>
      <c r="KC562"/>
      <c r="KD562"/>
      <c r="KE562">
        <v>279571</v>
      </c>
      <c r="KF562">
        <v>37</v>
      </c>
      <c r="KG562">
        <v>64</v>
      </c>
      <c r="KH562">
        <v>21</v>
      </c>
      <c r="KI562">
        <v>31</v>
      </c>
      <c r="KJ562">
        <v>55</v>
      </c>
      <c r="KK562">
        <v>17</v>
      </c>
      <c r="KL562">
        <v>16</v>
      </c>
      <c r="KM562">
        <v>27</v>
      </c>
      <c r="KN562">
        <v>11</v>
      </c>
      <c r="KO562">
        <v>1</v>
      </c>
      <c r="KP562">
        <v>0</v>
      </c>
      <c r="KQ562">
        <v>0</v>
      </c>
      <c r="KR562">
        <v>1</v>
      </c>
      <c r="KS562">
        <v>0</v>
      </c>
      <c r="KT562">
        <v>0</v>
      </c>
      <c r="KU562">
        <v>1</v>
      </c>
      <c r="KV562">
        <v>0</v>
      </c>
      <c r="KW562">
        <v>0</v>
      </c>
      <c r="KX562">
        <v>0</v>
      </c>
      <c r="KY562">
        <v>0</v>
      </c>
      <c r="KZ562">
        <v>0</v>
      </c>
      <c r="LA562">
        <v>0</v>
      </c>
      <c r="LB562">
        <v>0</v>
      </c>
      <c r="LC562">
        <v>0</v>
      </c>
      <c r="LD562">
        <v>1</v>
      </c>
      <c r="LE562">
        <v>0</v>
      </c>
      <c r="LF562">
        <v>0</v>
      </c>
      <c r="LG562">
        <v>0</v>
      </c>
      <c r="LH562">
        <v>0</v>
      </c>
    </row>
    <row r="563" spans="1:320" s="34" customFormat="1" ht="15" customHeight="1" x14ac:dyDescent="0.25">
      <c r="A563" s="45">
        <v>206280984</v>
      </c>
      <c r="B563" s="45" t="s">
        <v>4810</v>
      </c>
      <c r="C563" s="46">
        <v>45292</v>
      </c>
      <c r="D563" s="46">
        <v>45657</v>
      </c>
      <c r="E563" s="47">
        <v>366</v>
      </c>
      <c r="F563" s="45" t="s">
        <v>883</v>
      </c>
      <c r="G563" s="45" t="s">
        <v>884</v>
      </c>
      <c r="H563" s="45" t="s">
        <v>1343</v>
      </c>
      <c r="I563" s="45" t="s">
        <v>886</v>
      </c>
      <c r="J563" s="45" t="s">
        <v>887</v>
      </c>
      <c r="K563" s="45" t="s">
        <v>1344</v>
      </c>
      <c r="L563" s="45" t="s">
        <v>4811</v>
      </c>
      <c r="M563" s="45" t="s">
        <v>4812</v>
      </c>
      <c r="N563" s="45" t="s">
        <v>4813</v>
      </c>
      <c r="O563" s="45" t="s">
        <v>1347</v>
      </c>
      <c r="P563" s="45" t="s">
        <v>4814</v>
      </c>
      <c r="Q563" s="45" t="s">
        <v>4815</v>
      </c>
      <c r="R563" t="s">
        <v>4816</v>
      </c>
      <c r="S563" s="45" t="s">
        <v>893</v>
      </c>
      <c r="T563"/>
      <c r="U563" s="47">
        <v>120</v>
      </c>
      <c r="V563" s="47">
        <v>120</v>
      </c>
      <c r="W563" s="47" t="s">
        <v>913</v>
      </c>
      <c r="X563" s="47">
        <v>43920</v>
      </c>
      <c r="Y563" s="47">
        <v>42053</v>
      </c>
      <c r="Z563" s="48">
        <v>224.64</v>
      </c>
      <c r="AA563" s="44">
        <v>452</v>
      </c>
      <c r="AB563" s="44">
        <v>452</v>
      </c>
      <c r="AC563" s="44">
        <v>3655</v>
      </c>
      <c r="AD563" s="44">
        <v>5873</v>
      </c>
      <c r="AE563" s="44">
        <v>2256</v>
      </c>
      <c r="AF563" s="44">
        <v>27394</v>
      </c>
      <c r="AG563" s="44">
        <v>126</v>
      </c>
      <c r="AH563" s="47"/>
      <c r="AI563" s="47">
        <v>296</v>
      </c>
      <c r="AJ563">
        <v>2453</v>
      </c>
      <c r="AK563" t="s">
        <v>895</v>
      </c>
      <c r="AL563">
        <v>42053</v>
      </c>
      <c r="AM563"/>
      <c r="AN563"/>
      <c r="AO563"/>
      <c r="AP563"/>
      <c r="AQ563"/>
      <c r="AR563" s="44"/>
      <c r="AS563" s="44"/>
      <c r="AT563" s="44"/>
      <c r="AU563" s="44">
        <v>24864285</v>
      </c>
      <c r="AV563" s="44">
        <v>3701913</v>
      </c>
      <c r="AW563" s="44">
        <v>9848884</v>
      </c>
      <c r="AX563" s="44">
        <v>483</v>
      </c>
      <c r="AY563" s="44">
        <v>18717797</v>
      </c>
      <c r="AZ563" s="21">
        <v>18634894</v>
      </c>
      <c r="BA563" s="21">
        <v>82903</v>
      </c>
      <c r="BB563" s="44">
        <v>2</v>
      </c>
      <c r="BC563" s="44"/>
      <c r="BD563" s="44"/>
      <c r="BE563" s="44">
        <v>82905</v>
      </c>
      <c r="BF563" s="44">
        <v>4568750</v>
      </c>
      <c r="BG563" s="44">
        <v>5892162</v>
      </c>
      <c r="BH563" s="44">
        <v>1045013</v>
      </c>
      <c r="BI563" s="21">
        <v>12029580</v>
      </c>
      <c r="BJ563" s="21">
        <v>138350</v>
      </c>
      <c r="BK563" s="21"/>
      <c r="BL563" s="21">
        <v>135640</v>
      </c>
      <c r="BM563" s="21">
        <v>1054790</v>
      </c>
      <c r="BN563" s="21">
        <v>24864285</v>
      </c>
      <c r="BO563" s="21"/>
      <c r="BP563" s="21"/>
      <c r="BQ563" s="44"/>
      <c r="BR563" s="21"/>
      <c r="BS563" s="44"/>
      <c r="BT563" s="21"/>
      <c r="BU563" s="44"/>
      <c r="BV563" s="21"/>
      <c r="BW563" s="44">
        <v>1647555</v>
      </c>
      <c r="BX563" s="21"/>
      <c r="BY563" s="21">
        <v>1987090</v>
      </c>
      <c r="BZ563" s="21"/>
      <c r="CA563" s="44">
        <v>11375</v>
      </c>
      <c r="CB563" s="44"/>
      <c r="CC563" s="44">
        <v>23501</v>
      </c>
      <c r="CD563" s="44"/>
      <c r="CE563" s="44">
        <v>32392</v>
      </c>
      <c r="CF563" s="44"/>
      <c r="CG563" s="44"/>
      <c r="CH563" s="44"/>
      <c r="CI563" s="21"/>
      <c r="CJ563" s="44"/>
      <c r="CK563" s="21"/>
      <c r="CL563" s="44"/>
      <c r="CM563" s="44">
        <v>0</v>
      </c>
      <c r="CN563" s="44">
        <v>18295</v>
      </c>
      <c r="CO563" s="44">
        <v>1429875</v>
      </c>
      <c r="CP563" s="44">
        <v>0</v>
      </c>
      <c r="CQ563" s="21">
        <v>1298925</v>
      </c>
      <c r="CR563" s="44">
        <v>119550</v>
      </c>
      <c r="CS563" s="44">
        <v>679918</v>
      </c>
      <c r="CT563" s="44">
        <v>123634</v>
      </c>
      <c r="CU563" s="44"/>
      <c r="CV563" s="44">
        <v>31716</v>
      </c>
      <c r="CW563" s="21"/>
      <c r="CX563" s="21"/>
      <c r="CY563" s="21"/>
      <c r="CZ563" s="21"/>
      <c r="DA563" s="21"/>
      <c r="DB563" s="21"/>
      <c r="DC563" s="21"/>
      <c r="DD563" s="21"/>
      <c r="DE563" s="44"/>
      <c r="DF563" s="21"/>
      <c r="DG563" s="44"/>
      <c r="DH563" s="21"/>
      <c r="DI563" s="44"/>
      <c r="DJ563" s="44"/>
      <c r="DK563" s="44"/>
      <c r="DL563" s="44"/>
      <c r="DM563" s="21"/>
      <c r="DN563" s="44"/>
      <c r="DO563" s="44"/>
      <c r="DP563" s="44"/>
      <c r="DQ563" s="44"/>
      <c r="DR563" s="44"/>
      <c r="DS563" s="44"/>
      <c r="DT563" s="44"/>
      <c r="DU563" s="44"/>
      <c r="DV563" s="44"/>
      <c r="DW563" s="44"/>
      <c r="DX563" s="44"/>
      <c r="DY563" s="44"/>
      <c r="DZ563" s="44"/>
      <c r="EA563" s="44"/>
      <c r="EB563" s="21"/>
      <c r="EC563" s="44">
        <v>2235741</v>
      </c>
      <c r="ED563" s="44"/>
      <c r="EE563" s="21">
        <v>4059801</v>
      </c>
      <c r="EF563" s="44"/>
      <c r="EG563" s="21">
        <v>-94268</v>
      </c>
      <c r="EH563" s="44"/>
      <c r="EI563" s="21">
        <v>3243522</v>
      </c>
      <c r="EJ563" s="44"/>
      <c r="EK563" s="44">
        <v>40532</v>
      </c>
      <c r="EL563" s="21"/>
      <c r="EM563" s="44"/>
      <c r="EN563" s="44"/>
      <c r="EO563" s="44">
        <v>363556</v>
      </c>
      <c r="EP563" s="21"/>
      <c r="EQ563" s="21"/>
      <c r="ER563" s="21"/>
      <c r="ES563" s="21"/>
      <c r="ET563" s="44"/>
      <c r="EU563" s="21"/>
      <c r="EV563" s="44"/>
      <c r="EW563" s="21"/>
      <c r="EX563" s="44"/>
      <c r="EY563" s="44"/>
      <c r="EZ563" s="21"/>
      <c r="FA563" s="21"/>
      <c r="FB563" s="44"/>
      <c r="FC563" s="44"/>
      <c r="FD563" s="21"/>
      <c r="FE563" s="112"/>
      <c r="FF563" s="44"/>
      <c r="FG563" s="44">
        <v>8269024</v>
      </c>
      <c r="FH563" s="44">
        <v>2128758</v>
      </c>
      <c r="FI563" s="44">
        <v>8237112</v>
      </c>
      <c r="FJ563" s="44">
        <v>207666</v>
      </c>
      <c r="FK563" s="44">
        <v>8146643</v>
      </c>
      <c r="FL563" s="44"/>
      <c r="FM563" s="44"/>
      <c r="FN563" s="44"/>
      <c r="FO563" s="44"/>
      <c r="FP563" s="44"/>
      <c r="FQ563" s="44"/>
      <c r="FR563" s="44"/>
      <c r="FS563" s="44"/>
      <c r="FT563" s="44">
        <v>2723</v>
      </c>
      <c r="FU563" s="44">
        <v>12197</v>
      </c>
      <c r="FV563" s="21">
        <v>772385</v>
      </c>
      <c r="FW563" s="44">
        <v>15689</v>
      </c>
      <c r="FX563" s="44">
        <v>258722</v>
      </c>
      <c r="FY563" s="44">
        <v>37418</v>
      </c>
      <c r="FZ563" s="44">
        <v>298331</v>
      </c>
      <c r="GA563" s="44">
        <v>92909</v>
      </c>
      <c r="GB563" s="44"/>
      <c r="GC563" s="44">
        <v>144969</v>
      </c>
      <c r="GD563" s="44">
        <v>821140</v>
      </c>
      <c r="GE563" s="44">
        <v>395269</v>
      </c>
      <c r="GF563" s="44">
        <v>129576</v>
      </c>
      <c r="GG563" s="44">
        <v>1341162</v>
      </c>
      <c r="GH563" s="44">
        <v>229150</v>
      </c>
      <c r="GI563" s="44">
        <v>130917</v>
      </c>
      <c r="GJ563" s="44">
        <v>149240</v>
      </c>
      <c r="GK563" s="44">
        <v>4179824</v>
      </c>
      <c r="GL563" s="44">
        <v>105412</v>
      </c>
      <c r="GM563" s="44">
        <v>1200679</v>
      </c>
      <c r="GN563" s="44">
        <v>39578</v>
      </c>
      <c r="GO563" s="44">
        <v>33085</v>
      </c>
      <c r="GP563" s="44"/>
      <c r="GQ563" s="44">
        <v>16356</v>
      </c>
      <c r="GR563" s="44">
        <v>81520</v>
      </c>
      <c r="GS563" s="44">
        <v>11369364</v>
      </c>
      <c r="GT563" s="44"/>
      <c r="GU563" s="21">
        <v>1311217</v>
      </c>
      <c r="GV563" s="44">
        <v>22955</v>
      </c>
      <c r="GW563" s="44"/>
      <c r="GX563" s="44"/>
      <c r="GY563" s="44">
        <v>12703536</v>
      </c>
      <c r="GZ563" s="44">
        <v>2837798</v>
      </c>
      <c r="HA563" s="44"/>
      <c r="HB563" s="44"/>
      <c r="HC563" s="44">
        <v>9865738</v>
      </c>
      <c r="HD563" s="44">
        <v>12703536</v>
      </c>
      <c r="HE563" s="21">
        <v>8687248</v>
      </c>
      <c r="HF563" s="21"/>
      <c r="HG563" s="21"/>
      <c r="HH563" s="21"/>
      <c r="HI563" s="21">
        <v>0</v>
      </c>
      <c r="HJ563" s="44"/>
      <c r="HK563" s="21">
        <v>1495642</v>
      </c>
      <c r="HL563" s="21">
        <v>229098</v>
      </c>
      <c r="HM563" s="21">
        <v>1724740</v>
      </c>
      <c r="HN563" s="21">
        <v>-413523</v>
      </c>
      <c r="HO563" s="21"/>
      <c r="HP563" s="44"/>
      <c r="HQ563" s="47"/>
      <c r="HR563" s="47"/>
      <c r="HS563" s="47"/>
      <c r="HT563" s="47" t="s">
        <v>1759</v>
      </c>
      <c r="HU563" s="47">
        <v>0</v>
      </c>
      <c r="HV563" s="47">
        <v>2027</v>
      </c>
      <c r="HW563" s="47">
        <v>0</v>
      </c>
      <c r="HX563" s="47">
        <v>20237</v>
      </c>
      <c r="HY563" s="47">
        <v>46308</v>
      </c>
      <c r="HZ563" s="47">
        <v>78056</v>
      </c>
      <c r="IA563" s="47">
        <v>0</v>
      </c>
      <c r="IB563" s="47">
        <v>0</v>
      </c>
      <c r="IC563" s="47">
        <v>0</v>
      </c>
      <c r="ID563">
        <v>8292</v>
      </c>
      <c r="IE563" s="47">
        <v>7107</v>
      </c>
      <c r="IF563">
        <v>11982</v>
      </c>
      <c r="IG563" s="47">
        <v>4160</v>
      </c>
      <c r="IH563" s="47">
        <v>26415</v>
      </c>
      <c r="II563">
        <v>5383</v>
      </c>
      <c r="IJ563">
        <v>3469</v>
      </c>
      <c r="IK563">
        <v>2010</v>
      </c>
      <c r="IL563">
        <v>14006</v>
      </c>
      <c r="IM563">
        <v>229452</v>
      </c>
      <c r="IN563">
        <v>0</v>
      </c>
      <c r="IO563">
        <v>97</v>
      </c>
      <c r="IP563">
        <v>1343</v>
      </c>
      <c r="IQ563">
        <v>9859</v>
      </c>
      <c r="IR563">
        <v>0</v>
      </c>
      <c r="IS563">
        <v>0</v>
      </c>
      <c r="IT563">
        <v>11299</v>
      </c>
      <c r="IU563">
        <v>214622</v>
      </c>
      <c r="IV563">
        <v>0</v>
      </c>
      <c r="IW563">
        <v>1202646</v>
      </c>
      <c r="IX563">
        <v>2124389</v>
      </c>
      <c r="IY563">
        <v>2062283</v>
      </c>
      <c r="IZ563">
        <v>0</v>
      </c>
      <c r="JA563">
        <v>0</v>
      </c>
      <c r="JB563">
        <v>0</v>
      </c>
      <c r="JC563">
        <v>503644</v>
      </c>
      <c r="JD563">
        <v>213767</v>
      </c>
      <c r="JE563">
        <v>252944</v>
      </c>
      <c r="JF563">
        <v>80858</v>
      </c>
      <c r="JG563">
        <v>590935</v>
      </c>
      <c r="JH563">
        <v>184397</v>
      </c>
      <c r="JI563">
        <v>64226</v>
      </c>
      <c r="JJ563">
        <v>109225</v>
      </c>
      <c r="JK563">
        <v>665088</v>
      </c>
      <c r="JL563">
        <v>8269024</v>
      </c>
      <c r="JM563">
        <v>0</v>
      </c>
      <c r="JN563">
        <v>9103</v>
      </c>
      <c r="JO563">
        <v>81647</v>
      </c>
      <c r="JP563">
        <v>409097</v>
      </c>
      <c r="JQ563">
        <v>0</v>
      </c>
      <c r="JR563">
        <v>0</v>
      </c>
      <c r="JS563">
        <v>499847</v>
      </c>
      <c r="JT563"/>
      <c r="JU563"/>
      <c r="JV563"/>
      <c r="JW563"/>
      <c r="JX563"/>
      <c r="JY563">
        <v>8292</v>
      </c>
      <c r="JZ563"/>
      <c r="KA563"/>
      <c r="KB563"/>
      <c r="KC563"/>
      <c r="KD563"/>
      <c r="KE563">
        <v>503644</v>
      </c>
      <c r="KF563">
        <v>127</v>
      </c>
      <c r="KG563">
        <v>234</v>
      </c>
      <c r="KH563">
        <v>77</v>
      </c>
      <c r="KI563">
        <v>90</v>
      </c>
      <c r="KJ563">
        <v>185</v>
      </c>
      <c r="KK563">
        <v>45</v>
      </c>
      <c r="KL563">
        <v>43</v>
      </c>
      <c r="KM563">
        <v>86</v>
      </c>
      <c r="KN563">
        <v>24</v>
      </c>
      <c r="KO563">
        <v>1</v>
      </c>
      <c r="KP563">
        <v>0</v>
      </c>
      <c r="KQ563">
        <v>0</v>
      </c>
      <c r="KR563">
        <v>0</v>
      </c>
      <c r="KS563">
        <v>0</v>
      </c>
      <c r="KT563">
        <v>1</v>
      </c>
      <c r="KU563">
        <v>1</v>
      </c>
      <c r="KV563">
        <v>0</v>
      </c>
      <c r="KW563">
        <v>0</v>
      </c>
      <c r="KX563">
        <v>0</v>
      </c>
      <c r="KY563">
        <v>0</v>
      </c>
      <c r="KZ563">
        <v>0</v>
      </c>
      <c r="LA563">
        <v>0</v>
      </c>
      <c r="LB563">
        <v>0</v>
      </c>
      <c r="LC563">
        <v>0</v>
      </c>
      <c r="LD563">
        <v>1</v>
      </c>
      <c r="LE563">
        <v>0</v>
      </c>
      <c r="LF563">
        <v>0</v>
      </c>
      <c r="LG563">
        <v>0</v>
      </c>
      <c r="LH563">
        <v>0</v>
      </c>
    </row>
    <row r="564" spans="1:320" s="34" customFormat="1" ht="15" customHeight="1" x14ac:dyDescent="0.25">
      <c r="A564" s="45">
        <v>206281040</v>
      </c>
      <c r="B564" s="45" t="s">
        <v>1342</v>
      </c>
      <c r="C564" s="46">
        <v>45108</v>
      </c>
      <c r="D564" s="46">
        <v>45473</v>
      </c>
      <c r="E564" s="47">
        <v>366</v>
      </c>
      <c r="F564" s="45" t="s">
        <v>883</v>
      </c>
      <c r="G564" s="45" t="s">
        <v>884</v>
      </c>
      <c r="H564" s="45" t="s">
        <v>1343</v>
      </c>
      <c r="I564" s="45" t="s">
        <v>886</v>
      </c>
      <c r="J564" s="45" t="s">
        <v>887</v>
      </c>
      <c r="K564" s="45" t="s">
        <v>1344</v>
      </c>
      <c r="L564" s="45" t="s">
        <v>4811</v>
      </c>
      <c r="M564" s="45" t="s">
        <v>1345</v>
      </c>
      <c r="N564" s="45" t="s">
        <v>1346</v>
      </c>
      <c r="O564" s="45" t="s">
        <v>1347</v>
      </c>
      <c r="P564" s="45" t="s">
        <v>4817</v>
      </c>
      <c r="Q564" s="45" t="s">
        <v>1348</v>
      </c>
      <c r="R564" t="s">
        <v>1349</v>
      </c>
      <c r="S564" s="45" t="s">
        <v>884</v>
      </c>
      <c r="T564"/>
      <c r="U564" s="47">
        <v>49</v>
      </c>
      <c r="V564" s="47">
        <v>49</v>
      </c>
      <c r="W564" s="47" t="s">
        <v>1728</v>
      </c>
      <c r="X564" s="47">
        <v>17934</v>
      </c>
      <c r="Y564" s="47">
        <v>14289</v>
      </c>
      <c r="Z564" s="48">
        <v>79.680000000000007</v>
      </c>
      <c r="AA564" s="44">
        <v>47</v>
      </c>
      <c r="AB564" s="44">
        <v>58</v>
      </c>
      <c r="AC564" s="44">
        <v>871</v>
      </c>
      <c r="AD564" s="44">
        <v>601</v>
      </c>
      <c r="AE564" s="44">
        <v>2891</v>
      </c>
      <c r="AF564" s="44">
        <v>9456</v>
      </c>
      <c r="AG564" s="44">
        <v>445</v>
      </c>
      <c r="AH564" s="47"/>
      <c r="AI564" s="47">
        <v>25</v>
      </c>
      <c r="AJ564"/>
      <c r="AK564" t="s">
        <v>895</v>
      </c>
      <c r="AL564">
        <v>14289</v>
      </c>
      <c r="AM564"/>
      <c r="AN564"/>
      <c r="AO564"/>
      <c r="AP564"/>
      <c r="AQ564"/>
      <c r="AR564" s="44"/>
      <c r="AS564" s="44"/>
      <c r="AT564" s="44"/>
      <c r="AU564" s="44">
        <v>5672988</v>
      </c>
      <c r="AV564" s="44">
        <v>367738</v>
      </c>
      <c r="AW564" s="44">
        <v>579419</v>
      </c>
      <c r="AX564" s="44">
        <v>5563</v>
      </c>
      <c r="AY564" s="44">
        <v>5466870</v>
      </c>
      <c r="AZ564" s="21">
        <v>6359355</v>
      </c>
      <c r="BA564" s="21">
        <v>-892485</v>
      </c>
      <c r="BB564" s="44">
        <v>209341</v>
      </c>
      <c r="BC564" s="44"/>
      <c r="BD564" s="44"/>
      <c r="BE564" s="44">
        <v>-683144</v>
      </c>
      <c r="BF564" s="44">
        <v>198705</v>
      </c>
      <c r="BG564" s="44">
        <v>137109</v>
      </c>
      <c r="BH564" s="44">
        <v>1162424</v>
      </c>
      <c r="BI564" s="21">
        <v>3802103</v>
      </c>
      <c r="BJ564" s="21">
        <v>134002</v>
      </c>
      <c r="BK564" s="21"/>
      <c r="BL564" s="21">
        <v>238645</v>
      </c>
      <c r="BM564" s="21"/>
      <c r="BN564" s="21">
        <v>5672988</v>
      </c>
      <c r="BO564" s="21"/>
      <c r="BP564" s="21"/>
      <c r="BQ564" s="44"/>
      <c r="BR564" s="21"/>
      <c r="BS564" s="44"/>
      <c r="BT564" s="21"/>
      <c r="BU564" s="44"/>
      <c r="BV564" s="21"/>
      <c r="BW564" s="44">
        <v>144826</v>
      </c>
      <c r="BX564" s="21"/>
      <c r="BY564" s="21">
        <v>99931</v>
      </c>
      <c r="BZ564" s="21"/>
      <c r="CA564" s="44">
        <v>1889</v>
      </c>
      <c r="CB564" s="44"/>
      <c r="CC564" s="44">
        <v>6185</v>
      </c>
      <c r="CD564" s="44"/>
      <c r="CE564" s="44">
        <v>113656</v>
      </c>
      <c r="CF564" s="44"/>
      <c r="CG564" s="44"/>
      <c r="CH564" s="44"/>
      <c r="CI564" s="21">
        <v>1251</v>
      </c>
      <c r="CJ564" s="44"/>
      <c r="CK564" s="21"/>
      <c r="CL564" s="44"/>
      <c r="CM564" s="44">
        <v>15249</v>
      </c>
      <c r="CN564" s="44">
        <v>0</v>
      </c>
      <c r="CO564" s="44">
        <v>151273</v>
      </c>
      <c r="CP564" s="44">
        <v>0</v>
      </c>
      <c r="CQ564" s="21">
        <v>79368</v>
      </c>
      <c r="CR564" s="44">
        <v>12220</v>
      </c>
      <c r="CS564" s="44">
        <v>98245</v>
      </c>
      <c r="CT564" s="44">
        <v>10833</v>
      </c>
      <c r="CU564" s="44"/>
      <c r="CV564" s="44">
        <v>550</v>
      </c>
      <c r="CW564" s="21"/>
      <c r="CX564" s="21"/>
      <c r="CY564" s="21"/>
      <c r="CZ564" s="21"/>
      <c r="DA564" s="21"/>
      <c r="DB564" s="21"/>
      <c r="DC564" s="21"/>
      <c r="DD564" s="21"/>
      <c r="DE564" s="44"/>
      <c r="DF564" s="21"/>
      <c r="DG564" s="44"/>
      <c r="DH564" s="21"/>
      <c r="DI564" s="44"/>
      <c r="DJ564" s="44"/>
      <c r="DK564" s="44"/>
      <c r="DL564" s="44"/>
      <c r="DM564" s="21"/>
      <c r="DN564" s="44"/>
      <c r="DO564" s="44"/>
      <c r="DP564" s="44"/>
      <c r="DQ564" s="44"/>
      <c r="DR564" s="44"/>
      <c r="DS564" s="44"/>
      <c r="DT564" s="44"/>
      <c r="DU564" s="44"/>
      <c r="DV564" s="44"/>
      <c r="DW564" s="44"/>
      <c r="DX564" s="44"/>
      <c r="DY564" s="44"/>
      <c r="DZ564" s="44"/>
      <c r="EA564" s="44"/>
      <c r="EB564" s="21"/>
      <c r="EC564" s="44"/>
      <c r="ED564" s="44"/>
      <c r="EE564" s="21"/>
      <c r="EF564" s="44"/>
      <c r="EG564" s="21">
        <v>382107</v>
      </c>
      <c r="EH564" s="44"/>
      <c r="EI564" s="21">
        <v>111663</v>
      </c>
      <c r="EJ564" s="44"/>
      <c r="EK564" s="44"/>
      <c r="EL564" s="21"/>
      <c r="EM564" s="44"/>
      <c r="EN564" s="44"/>
      <c r="EO564" s="44"/>
      <c r="EP564" s="21"/>
      <c r="EQ564" s="21">
        <v>55730</v>
      </c>
      <c r="ER564" s="21"/>
      <c r="ES564" s="21">
        <v>29919</v>
      </c>
      <c r="ET564" s="44"/>
      <c r="EU564" s="21"/>
      <c r="EV564" s="44"/>
      <c r="EW564" s="21"/>
      <c r="EX564" s="44"/>
      <c r="EY564" s="44"/>
      <c r="EZ564" s="21"/>
      <c r="FA564" s="21"/>
      <c r="FB564" s="44"/>
      <c r="FC564" s="44"/>
      <c r="FD564" s="21"/>
      <c r="FE564" s="112"/>
      <c r="FF564" s="44"/>
      <c r="FG564" s="44">
        <v>3056645</v>
      </c>
      <c r="FH564" s="44">
        <v>593950</v>
      </c>
      <c r="FI564" s="44">
        <v>2708760</v>
      </c>
      <c r="FJ564" s="44"/>
      <c r="FK564" s="44">
        <v>3162611</v>
      </c>
      <c r="FL564" s="44"/>
      <c r="FM564" s="44"/>
      <c r="FN564" s="44"/>
      <c r="FO564" s="44"/>
      <c r="FP564" s="44"/>
      <c r="FQ564" s="44"/>
      <c r="FR564" s="44"/>
      <c r="FS564" s="44"/>
      <c r="FT564" s="44">
        <v>37098</v>
      </c>
      <c r="FU564" s="44"/>
      <c r="FV564" s="21">
        <v>176930</v>
      </c>
      <c r="FW564" s="44"/>
      <c r="FX564" s="44">
        <v>35027</v>
      </c>
      <c r="FY564" s="44">
        <v>4607</v>
      </c>
      <c r="FZ564" s="44">
        <v>114796</v>
      </c>
      <c r="GA564" s="44">
        <v>6191</v>
      </c>
      <c r="GB564" s="44"/>
      <c r="GC564" s="44">
        <v>9946</v>
      </c>
      <c r="GD564" s="44">
        <v>428772</v>
      </c>
      <c r="GE564" s="44">
        <v>166327</v>
      </c>
      <c r="GF564" s="44">
        <v>76838</v>
      </c>
      <c r="GG564" s="44">
        <v>497667</v>
      </c>
      <c r="GH564" s="44">
        <v>119765</v>
      </c>
      <c r="GI564" s="44">
        <v>78759</v>
      </c>
      <c r="GJ564" s="44">
        <v>1198</v>
      </c>
      <c r="GK564" s="44">
        <v>904078</v>
      </c>
      <c r="GL564" s="44">
        <v>15072</v>
      </c>
      <c r="GM564" s="44">
        <v>208610</v>
      </c>
      <c r="GN564" s="44">
        <v>87571</v>
      </c>
      <c r="GO564" s="44">
        <v>92295</v>
      </c>
      <c r="GP564" s="44">
        <v>73287</v>
      </c>
      <c r="GQ564" s="44"/>
      <c r="GR564" s="44">
        <v>61910</v>
      </c>
      <c r="GS564" s="44">
        <v>1490644</v>
      </c>
      <c r="GT564" s="44"/>
      <c r="GU564" s="21">
        <v>581236</v>
      </c>
      <c r="GV564" s="44"/>
      <c r="GW564" s="44">
        <v>9436</v>
      </c>
      <c r="GX564" s="44"/>
      <c r="GY564" s="44">
        <v>2081316</v>
      </c>
      <c r="GZ564" s="44">
        <v>2889093</v>
      </c>
      <c r="HA564" s="44">
        <v>60983</v>
      </c>
      <c r="HB564" s="44">
        <v>903160</v>
      </c>
      <c r="HC564" s="44">
        <v>-1771920</v>
      </c>
      <c r="HD564" s="44">
        <v>2081316</v>
      </c>
      <c r="HE564" s="21">
        <v>-14960</v>
      </c>
      <c r="HF564" s="21"/>
      <c r="HG564" s="21">
        <v>1433000</v>
      </c>
      <c r="HH564" s="21">
        <v>41003</v>
      </c>
      <c r="HI564" s="21">
        <v>0</v>
      </c>
      <c r="HJ564" s="44"/>
      <c r="HK564" s="21">
        <v>1122143</v>
      </c>
      <c r="HL564" s="21">
        <v>638734</v>
      </c>
      <c r="HM564" s="21">
        <v>1760877</v>
      </c>
      <c r="HN564" s="21">
        <v>-1179641</v>
      </c>
      <c r="HO564" s="21"/>
      <c r="HP564" s="44"/>
      <c r="HQ564" s="47"/>
      <c r="HR564" s="47">
        <v>969078</v>
      </c>
      <c r="HS564" s="47">
        <v>-65918</v>
      </c>
      <c r="HT564" s="47" t="s">
        <v>2544</v>
      </c>
      <c r="HU564" s="47">
        <v>-202236.51</v>
      </c>
      <c r="HV564" s="47">
        <v>5030</v>
      </c>
      <c r="HW564" s="47">
        <v>0</v>
      </c>
      <c r="HX564" s="47">
        <v>6207</v>
      </c>
      <c r="HY564" s="47">
        <v>11474</v>
      </c>
      <c r="HZ564" s="47">
        <v>30861</v>
      </c>
      <c r="IA564" s="47">
        <v>0</v>
      </c>
      <c r="IB564" s="47">
        <v>0</v>
      </c>
      <c r="IC564" s="47">
        <v>2972</v>
      </c>
      <c r="ID564">
        <v>3578</v>
      </c>
      <c r="IE564" s="47">
        <v>3855</v>
      </c>
      <c r="IF564">
        <v>3947</v>
      </c>
      <c r="IG564" s="47">
        <v>2948</v>
      </c>
      <c r="IH564" s="47">
        <v>13103</v>
      </c>
      <c r="II564">
        <v>210</v>
      </c>
      <c r="IJ564">
        <v>2857</v>
      </c>
      <c r="IK564"/>
      <c r="IL564">
        <v>3209</v>
      </c>
      <c r="IM564">
        <v>90251</v>
      </c>
      <c r="IN564">
        <v>0</v>
      </c>
      <c r="IO564">
        <v>2258</v>
      </c>
      <c r="IP564">
        <v>91</v>
      </c>
      <c r="IQ564">
        <v>0</v>
      </c>
      <c r="IR564">
        <v>0</v>
      </c>
      <c r="IS564">
        <v>0</v>
      </c>
      <c r="IT564">
        <v>2349</v>
      </c>
      <c r="IU564">
        <v>276704</v>
      </c>
      <c r="IV564">
        <v>0</v>
      </c>
      <c r="IW564">
        <v>366792</v>
      </c>
      <c r="IX564">
        <v>472563</v>
      </c>
      <c r="IY564">
        <v>801416</v>
      </c>
      <c r="IZ564">
        <v>0</v>
      </c>
      <c r="JA564">
        <v>0</v>
      </c>
      <c r="JB564">
        <v>187293</v>
      </c>
      <c r="JC564">
        <v>191516</v>
      </c>
      <c r="JD564">
        <v>142180</v>
      </c>
      <c r="JE564">
        <v>89611</v>
      </c>
      <c r="JF564">
        <v>62314</v>
      </c>
      <c r="JG564">
        <v>269438</v>
      </c>
      <c r="JH564">
        <v>7538</v>
      </c>
      <c r="JI564">
        <v>40865</v>
      </c>
      <c r="JJ564"/>
      <c r="JK564">
        <v>148415</v>
      </c>
      <c r="JL564">
        <v>3056645</v>
      </c>
      <c r="JM564">
        <v>0</v>
      </c>
      <c r="JN564">
        <v>112688</v>
      </c>
      <c r="JO564">
        <v>3926</v>
      </c>
      <c r="JP564">
        <v>0</v>
      </c>
      <c r="JQ564">
        <v>0</v>
      </c>
      <c r="JR564">
        <v>0</v>
      </c>
      <c r="JS564">
        <v>116614</v>
      </c>
      <c r="JT564"/>
      <c r="JU564"/>
      <c r="JV564"/>
      <c r="JW564"/>
      <c r="JX564">
        <v>2655</v>
      </c>
      <c r="JY564">
        <v>923</v>
      </c>
      <c r="JZ564"/>
      <c r="KA564"/>
      <c r="KB564"/>
      <c r="KC564"/>
      <c r="KD564">
        <v>144655</v>
      </c>
      <c r="KE564">
        <v>46861</v>
      </c>
      <c r="KF564">
        <v>63</v>
      </c>
      <c r="KG564">
        <v>96</v>
      </c>
      <c r="KH564">
        <v>44</v>
      </c>
      <c r="KI564">
        <v>40</v>
      </c>
      <c r="KJ564">
        <v>62</v>
      </c>
      <c r="KK564">
        <v>21</v>
      </c>
      <c r="KL564">
        <v>25</v>
      </c>
      <c r="KM564">
        <v>38</v>
      </c>
      <c r="KN564">
        <v>16</v>
      </c>
      <c r="KO564">
        <v>1</v>
      </c>
      <c r="KP564">
        <v>0</v>
      </c>
      <c r="KQ564">
        <v>0</v>
      </c>
      <c r="KR564">
        <v>1</v>
      </c>
      <c r="KS564">
        <v>0</v>
      </c>
      <c r="KT564">
        <v>0</v>
      </c>
      <c r="KU564">
        <v>1</v>
      </c>
      <c r="KV564">
        <v>0</v>
      </c>
      <c r="KW564">
        <v>0</v>
      </c>
      <c r="KX564">
        <v>0</v>
      </c>
      <c r="KY564">
        <v>0</v>
      </c>
      <c r="KZ564">
        <v>0</v>
      </c>
      <c r="LA564">
        <v>0</v>
      </c>
      <c r="LB564">
        <v>0</v>
      </c>
      <c r="LC564">
        <v>0</v>
      </c>
      <c r="LD564">
        <v>1</v>
      </c>
      <c r="LE564">
        <v>0</v>
      </c>
      <c r="LF564">
        <v>0</v>
      </c>
      <c r="LG564">
        <v>0</v>
      </c>
      <c r="LH564">
        <v>0</v>
      </c>
    </row>
    <row r="565" spans="1:320" s="34" customFormat="1" ht="15" customHeight="1" x14ac:dyDescent="0.25">
      <c r="A565" s="45">
        <v>206282278</v>
      </c>
      <c r="B565" s="45" t="s">
        <v>4818</v>
      </c>
      <c r="C565" s="46">
        <v>45292</v>
      </c>
      <c r="D565" s="46">
        <v>45657</v>
      </c>
      <c r="E565" s="47">
        <v>366</v>
      </c>
      <c r="F565" s="45" t="s">
        <v>883</v>
      </c>
      <c r="G565" s="45" t="s">
        <v>884</v>
      </c>
      <c r="H565" s="45" t="s">
        <v>1343</v>
      </c>
      <c r="I565" s="45" t="s">
        <v>886</v>
      </c>
      <c r="J565" s="45" t="s">
        <v>887</v>
      </c>
      <c r="K565" s="45" t="s">
        <v>1344</v>
      </c>
      <c r="L565" s="45" t="s">
        <v>4811</v>
      </c>
      <c r="M565" s="45" t="s">
        <v>4819</v>
      </c>
      <c r="N565" s="45" t="s">
        <v>4820</v>
      </c>
      <c r="O565" s="45" t="s">
        <v>1347</v>
      </c>
      <c r="P565" s="45" t="s">
        <v>4814</v>
      </c>
      <c r="Q565" s="45" t="s">
        <v>4821</v>
      </c>
      <c r="R565" t="s">
        <v>4822</v>
      </c>
      <c r="S565" s="45" t="s">
        <v>893</v>
      </c>
      <c r="T565"/>
      <c r="U565" s="47">
        <v>130</v>
      </c>
      <c r="V565" s="47">
        <v>130</v>
      </c>
      <c r="W565" s="47" t="s">
        <v>913</v>
      </c>
      <c r="X565" s="47">
        <v>47580</v>
      </c>
      <c r="Y565" s="47">
        <v>45167</v>
      </c>
      <c r="Z565" s="48">
        <v>219.9</v>
      </c>
      <c r="AA565" s="44">
        <v>577</v>
      </c>
      <c r="AB565" s="44">
        <v>573</v>
      </c>
      <c r="AC565" s="44">
        <v>5594</v>
      </c>
      <c r="AD565" s="44">
        <v>6247</v>
      </c>
      <c r="AE565" s="44">
        <v>3306</v>
      </c>
      <c r="AF565" s="44">
        <v>27392</v>
      </c>
      <c r="AG565" s="44">
        <v>18</v>
      </c>
      <c r="AH565" s="47">
        <v>18</v>
      </c>
      <c r="AI565" s="47">
        <v>252</v>
      </c>
      <c r="AJ565">
        <v>2340</v>
      </c>
      <c r="AK565" t="s">
        <v>895</v>
      </c>
      <c r="AL565">
        <v>45167</v>
      </c>
      <c r="AM565"/>
      <c r="AN565"/>
      <c r="AO565"/>
      <c r="AP565"/>
      <c r="AQ565"/>
      <c r="AR565" s="44"/>
      <c r="AS565" s="44"/>
      <c r="AT565" s="44"/>
      <c r="AU565" s="44">
        <v>35171224</v>
      </c>
      <c r="AV565" s="44">
        <v>4926720</v>
      </c>
      <c r="AW565" s="44">
        <v>16271467</v>
      </c>
      <c r="AX565" s="44">
        <v>1147</v>
      </c>
      <c r="AY565" s="44">
        <v>23827624</v>
      </c>
      <c r="AZ565" s="21">
        <v>21478568</v>
      </c>
      <c r="BA565" s="21">
        <v>2349056</v>
      </c>
      <c r="BB565" s="44">
        <v>2</v>
      </c>
      <c r="BC565" s="44"/>
      <c r="BD565" s="44"/>
      <c r="BE565" s="44">
        <v>2349058</v>
      </c>
      <c r="BF565" s="44">
        <v>6992500</v>
      </c>
      <c r="BG565" s="44">
        <v>7164650</v>
      </c>
      <c r="BH565" s="44">
        <v>2155225</v>
      </c>
      <c r="BI565" s="21">
        <v>17328450</v>
      </c>
      <c r="BJ565" s="21">
        <v>22500</v>
      </c>
      <c r="BK565" s="21">
        <v>22500</v>
      </c>
      <c r="BL565" s="21">
        <v>126874</v>
      </c>
      <c r="BM565" s="21">
        <v>1358525</v>
      </c>
      <c r="BN565" s="21">
        <v>35171224</v>
      </c>
      <c r="BO565" s="21"/>
      <c r="BP565" s="21"/>
      <c r="BQ565" s="44"/>
      <c r="BR565" s="21"/>
      <c r="BS565" s="44"/>
      <c r="BT565" s="21"/>
      <c r="BU565" s="44"/>
      <c r="BV565" s="21"/>
      <c r="BW565" s="44">
        <v>2641352</v>
      </c>
      <c r="BX565" s="21"/>
      <c r="BY565" s="21">
        <v>2259237</v>
      </c>
      <c r="BZ565" s="21"/>
      <c r="CA565" s="44">
        <v>1200</v>
      </c>
      <c r="CB565" s="44"/>
      <c r="CC565" s="44">
        <v>439</v>
      </c>
      <c r="CD565" s="44"/>
      <c r="CE565" s="44">
        <v>4850</v>
      </c>
      <c r="CF565" s="44"/>
      <c r="CG565" s="44">
        <v>6107</v>
      </c>
      <c r="CH565" s="44"/>
      <c r="CI565" s="21">
        <v>5650</v>
      </c>
      <c r="CJ565" s="44"/>
      <c r="CK565" s="21">
        <v>7885</v>
      </c>
      <c r="CL565" s="44"/>
      <c r="CM565" s="44">
        <v>0</v>
      </c>
      <c r="CN565" s="44">
        <v>0</v>
      </c>
      <c r="CO565" s="44">
        <v>2187900</v>
      </c>
      <c r="CP565" s="44">
        <v>0</v>
      </c>
      <c r="CQ565" s="21">
        <v>1712125</v>
      </c>
      <c r="CR565" s="44">
        <v>260250</v>
      </c>
      <c r="CS565" s="44">
        <v>542033</v>
      </c>
      <c r="CT565" s="44">
        <v>129104</v>
      </c>
      <c r="CU565" s="44"/>
      <c r="CV565" s="44">
        <v>95308</v>
      </c>
      <c r="CW565" s="21"/>
      <c r="CX565" s="21"/>
      <c r="CY565" s="21"/>
      <c r="CZ565" s="21"/>
      <c r="DA565" s="21"/>
      <c r="DB565" s="21"/>
      <c r="DC565" s="21"/>
      <c r="DD565" s="21"/>
      <c r="DE565" s="44"/>
      <c r="DF565" s="21"/>
      <c r="DG565" s="44"/>
      <c r="DH565" s="21"/>
      <c r="DI565" s="44"/>
      <c r="DJ565" s="44"/>
      <c r="DK565" s="44"/>
      <c r="DL565" s="44"/>
      <c r="DM565" s="21"/>
      <c r="DN565" s="44"/>
      <c r="DO565" s="44"/>
      <c r="DP565" s="44"/>
      <c r="DQ565" s="44"/>
      <c r="DR565" s="44"/>
      <c r="DS565" s="44"/>
      <c r="DT565" s="44"/>
      <c r="DU565" s="44"/>
      <c r="DV565" s="44"/>
      <c r="DW565" s="44"/>
      <c r="DX565" s="44"/>
      <c r="DY565" s="44"/>
      <c r="DZ565" s="44"/>
      <c r="EA565" s="44"/>
      <c r="EB565" s="21"/>
      <c r="EC565" s="44">
        <v>4005428</v>
      </c>
      <c r="ED565" s="44"/>
      <c r="EE565" s="21">
        <v>4248730</v>
      </c>
      <c r="EF565" s="44"/>
      <c r="EG565" s="21">
        <v>666080</v>
      </c>
      <c r="EH565" s="44"/>
      <c r="EI565" s="21">
        <v>6850163</v>
      </c>
      <c r="EJ565" s="44"/>
      <c r="EK565" s="44">
        <v>8387</v>
      </c>
      <c r="EL565" s="21"/>
      <c r="EM565" s="44">
        <v>16008</v>
      </c>
      <c r="EN565" s="44"/>
      <c r="EO565" s="44">
        <v>476671</v>
      </c>
      <c r="EP565" s="21"/>
      <c r="EQ565" s="21"/>
      <c r="ER565" s="21"/>
      <c r="ES565" s="21"/>
      <c r="ET565" s="44"/>
      <c r="EU565" s="21"/>
      <c r="EV565" s="44"/>
      <c r="EW565" s="21"/>
      <c r="EX565" s="44"/>
      <c r="EY565" s="44"/>
      <c r="EZ565" s="21"/>
      <c r="FA565" s="21"/>
      <c r="FB565" s="44"/>
      <c r="FC565" s="44"/>
      <c r="FD565" s="21"/>
      <c r="FE565" s="112"/>
      <c r="FF565" s="44"/>
      <c r="FG565" s="44">
        <v>9441151</v>
      </c>
      <c r="FH565" s="44">
        <v>2760324</v>
      </c>
      <c r="FI565" s="44">
        <v>9277093</v>
      </c>
      <c r="FJ565" s="44">
        <v>220281</v>
      </c>
      <c r="FK565" s="44">
        <v>9089673</v>
      </c>
      <c r="FL565" s="44"/>
      <c r="FM565" s="44"/>
      <c r="FN565" s="44"/>
      <c r="FO565" s="44"/>
      <c r="FP565" s="44"/>
      <c r="FQ565" s="44"/>
      <c r="FR565" s="44"/>
      <c r="FS565" s="44"/>
      <c r="FT565" s="44">
        <v>100</v>
      </c>
      <c r="FU565" s="44"/>
      <c r="FV565" s="21">
        <v>736160</v>
      </c>
      <c r="FW565" s="44">
        <v>15607</v>
      </c>
      <c r="FX565" s="44">
        <v>425833</v>
      </c>
      <c r="FY565" s="44">
        <v>94519</v>
      </c>
      <c r="FZ565" s="44">
        <v>433311</v>
      </c>
      <c r="GA565" s="44">
        <v>110263</v>
      </c>
      <c r="GB565" s="44"/>
      <c r="GC565" s="44">
        <v>186975</v>
      </c>
      <c r="GD565" s="44">
        <v>907144</v>
      </c>
      <c r="GE565" s="44">
        <v>374860</v>
      </c>
      <c r="GF565" s="44">
        <v>195338</v>
      </c>
      <c r="GG565" s="44">
        <v>1216370</v>
      </c>
      <c r="GH565" s="44">
        <v>214879</v>
      </c>
      <c r="GI565" s="44">
        <v>232868</v>
      </c>
      <c r="GJ565" s="44">
        <v>174453</v>
      </c>
      <c r="GK565" s="44">
        <v>5432282</v>
      </c>
      <c r="GL565" s="44">
        <v>26065</v>
      </c>
      <c r="GM565" s="44">
        <v>1243683</v>
      </c>
      <c r="GN565" s="44">
        <v>205172</v>
      </c>
      <c r="GO565" s="44">
        <v>139944</v>
      </c>
      <c r="GP565" s="44"/>
      <c r="GQ565" s="44">
        <v>17719</v>
      </c>
      <c r="GR565" s="44">
        <v>5350</v>
      </c>
      <c r="GS565" s="44">
        <v>9834031</v>
      </c>
      <c r="GT565" s="44"/>
      <c r="GU565" s="21">
        <v>122675</v>
      </c>
      <c r="GV565" s="44">
        <v>18240</v>
      </c>
      <c r="GW565" s="44"/>
      <c r="GX565" s="44">
        <v>130000</v>
      </c>
      <c r="GY565" s="44">
        <v>10104946</v>
      </c>
      <c r="GZ565" s="44">
        <v>2528516</v>
      </c>
      <c r="HA565" s="44"/>
      <c r="HB565" s="44"/>
      <c r="HC565" s="44">
        <v>7576430</v>
      </c>
      <c r="HD565" s="44">
        <v>10104946</v>
      </c>
      <c r="HE565" s="21">
        <v>5682387</v>
      </c>
      <c r="HF565" s="21"/>
      <c r="HG565" s="21"/>
      <c r="HH565" s="21"/>
      <c r="HI565" s="21">
        <v>0</v>
      </c>
      <c r="HJ565" s="44"/>
      <c r="HK565" s="21">
        <v>99523</v>
      </c>
      <c r="HL565" s="21">
        <v>98829</v>
      </c>
      <c r="HM565" s="21">
        <v>198352</v>
      </c>
      <c r="HN565" s="21">
        <v>-75677</v>
      </c>
      <c r="HO565" s="21"/>
      <c r="HP565" s="44"/>
      <c r="HQ565" s="47"/>
      <c r="HR565" s="47"/>
      <c r="HS565" s="47"/>
      <c r="HT565" s="47" t="s">
        <v>1759</v>
      </c>
      <c r="HU565" s="47">
        <v>0</v>
      </c>
      <c r="HV565" s="47">
        <v>2011</v>
      </c>
      <c r="HW565" s="47">
        <v>0</v>
      </c>
      <c r="HX565" s="47">
        <v>18970</v>
      </c>
      <c r="HY565" s="47">
        <v>55177</v>
      </c>
      <c r="HZ565" s="47">
        <v>90269</v>
      </c>
      <c r="IA565" s="47">
        <v>0</v>
      </c>
      <c r="IB565" s="47">
        <v>0</v>
      </c>
      <c r="IC565" s="47">
        <v>0</v>
      </c>
      <c r="ID565">
        <v>11923</v>
      </c>
      <c r="IE565" s="47">
        <v>4357</v>
      </c>
      <c r="IF565">
        <v>12837</v>
      </c>
      <c r="IG565" s="47">
        <v>4971</v>
      </c>
      <c r="IH565" s="47">
        <v>22969</v>
      </c>
      <c r="II565">
        <v>5527</v>
      </c>
      <c r="IJ565">
        <v>7123</v>
      </c>
      <c r="IK565">
        <v>2317</v>
      </c>
      <c r="IL565">
        <v>18847</v>
      </c>
      <c r="IM565">
        <v>257298</v>
      </c>
      <c r="IN565">
        <v>0</v>
      </c>
      <c r="IO565">
        <v>0</v>
      </c>
      <c r="IP565">
        <v>0</v>
      </c>
      <c r="IQ565">
        <v>9989</v>
      </c>
      <c r="IR565">
        <v>0</v>
      </c>
      <c r="IS565">
        <v>0</v>
      </c>
      <c r="IT565">
        <v>9989</v>
      </c>
      <c r="IU565">
        <v>273436</v>
      </c>
      <c r="IV565">
        <v>0</v>
      </c>
      <c r="IW565">
        <v>1012311</v>
      </c>
      <c r="IX565">
        <v>2516682</v>
      </c>
      <c r="IY565">
        <v>2267633</v>
      </c>
      <c r="IZ565">
        <v>0</v>
      </c>
      <c r="JA565">
        <v>0</v>
      </c>
      <c r="JB565">
        <v>0</v>
      </c>
      <c r="JC565">
        <v>679512</v>
      </c>
      <c r="JD565">
        <v>128018</v>
      </c>
      <c r="JE565">
        <v>256035</v>
      </c>
      <c r="JF565">
        <v>104254</v>
      </c>
      <c r="JG565">
        <v>549872</v>
      </c>
      <c r="JH565">
        <v>162784</v>
      </c>
      <c r="JI565">
        <v>151342</v>
      </c>
      <c r="JJ565">
        <v>134053</v>
      </c>
      <c r="JK565">
        <v>1205219</v>
      </c>
      <c r="JL565">
        <v>9441151</v>
      </c>
      <c r="JM565">
        <v>0</v>
      </c>
      <c r="JN565">
        <v>0</v>
      </c>
      <c r="JO565">
        <v>0</v>
      </c>
      <c r="JP565">
        <v>425695</v>
      </c>
      <c r="JQ565">
        <v>0</v>
      </c>
      <c r="JR565">
        <v>0</v>
      </c>
      <c r="JS565">
        <v>425695</v>
      </c>
      <c r="JT565"/>
      <c r="JU565"/>
      <c r="JV565"/>
      <c r="JW565"/>
      <c r="JX565"/>
      <c r="JY565">
        <v>11923</v>
      </c>
      <c r="JZ565"/>
      <c r="KA565"/>
      <c r="KB565"/>
      <c r="KC565"/>
      <c r="KD565"/>
      <c r="KE565">
        <v>679512</v>
      </c>
      <c r="KF565">
        <v>157</v>
      </c>
      <c r="KG565">
        <v>246</v>
      </c>
      <c r="KH565">
        <v>111</v>
      </c>
      <c r="KI565">
        <v>111</v>
      </c>
      <c r="KJ565">
        <v>185</v>
      </c>
      <c r="KK565">
        <v>77</v>
      </c>
      <c r="KL565">
        <v>58</v>
      </c>
      <c r="KM565">
        <v>105</v>
      </c>
      <c r="KN565">
        <v>32</v>
      </c>
      <c r="KO565">
        <v>1</v>
      </c>
      <c r="KP565">
        <v>0</v>
      </c>
      <c r="KQ565">
        <v>0</v>
      </c>
      <c r="KR565">
        <v>0</v>
      </c>
      <c r="KS565">
        <v>0</v>
      </c>
      <c r="KT565">
        <v>1</v>
      </c>
      <c r="KU565">
        <v>1</v>
      </c>
      <c r="KV565">
        <v>0</v>
      </c>
      <c r="KW565">
        <v>0</v>
      </c>
      <c r="KX565">
        <v>0</v>
      </c>
      <c r="KY565">
        <v>0</v>
      </c>
      <c r="KZ565">
        <v>0</v>
      </c>
      <c r="LA565">
        <v>0</v>
      </c>
      <c r="LB565">
        <v>0</v>
      </c>
      <c r="LC565">
        <v>0</v>
      </c>
      <c r="LD565">
        <v>1</v>
      </c>
      <c r="LE565">
        <v>0</v>
      </c>
      <c r="LF565">
        <v>0</v>
      </c>
      <c r="LG565">
        <v>0</v>
      </c>
      <c r="LH565">
        <v>0</v>
      </c>
    </row>
    <row r="566" spans="1:320" s="34" customFormat="1" ht="15" customHeight="1" x14ac:dyDescent="0.25">
      <c r="A566" s="45">
        <v>206284010</v>
      </c>
      <c r="B566" s="45" t="s">
        <v>1350</v>
      </c>
      <c r="C566" s="46">
        <v>45017</v>
      </c>
      <c r="D566" s="46">
        <v>45382</v>
      </c>
      <c r="E566" s="47">
        <v>366</v>
      </c>
      <c r="F566" s="45" t="s">
        <v>883</v>
      </c>
      <c r="G566" s="45" t="s">
        <v>893</v>
      </c>
      <c r="H566" s="45" t="s">
        <v>1343</v>
      </c>
      <c r="I566" s="45" t="s">
        <v>916</v>
      </c>
      <c r="J566" s="45" t="s">
        <v>331</v>
      </c>
      <c r="K566" s="45" t="s">
        <v>1344</v>
      </c>
      <c r="L566" s="45" t="s">
        <v>4811</v>
      </c>
      <c r="M566" s="45" t="s">
        <v>1351</v>
      </c>
      <c r="N566" s="45" t="s">
        <v>1352</v>
      </c>
      <c r="O566" s="45" t="s">
        <v>1347</v>
      </c>
      <c r="P566" s="45" t="s">
        <v>1353</v>
      </c>
      <c r="Q566" s="45" t="s">
        <v>1354</v>
      </c>
      <c r="R566" t="s">
        <v>1355</v>
      </c>
      <c r="S566" s="45" t="s">
        <v>893</v>
      </c>
      <c r="T566" t="s">
        <v>1356</v>
      </c>
      <c r="U566" s="47">
        <v>61</v>
      </c>
      <c r="V566" s="47">
        <v>61</v>
      </c>
      <c r="W566" s="47" t="s">
        <v>894</v>
      </c>
      <c r="X566" s="47">
        <v>22326</v>
      </c>
      <c r="Y566" s="47">
        <v>14333</v>
      </c>
      <c r="Z566" s="48">
        <v>64.2</v>
      </c>
      <c r="AA566" s="44">
        <v>171</v>
      </c>
      <c r="AB566" s="44">
        <v>159</v>
      </c>
      <c r="AC566" s="44">
        <v>3529</v>
      </c>
      <c r="AD566" s="44">
        <v>307</v>
      </c>
      <c r="AE566" s="44">
        <v>973</v>
      </c>
      <c r="AF566" s="44">
        <v>5072</v>
      </c>
      <c r="AG566" s="44"/>
      <c r="AH566" s="47"/>
      <c r="AI566" s="47">
        <v>3366</v>
      </c>
      <c r="AJ566">
        <v>1086</v>
      </c>
      <c r="AK566" t="s">
        <v>895</v>
      </c>
      <c r="AL566">
        <v>14333</v>
      </c>
      <c r="AM566"/>
      <c r="AN566"/>
      <c r="AO566"/>
      <c r="AP566"/>
      <c r="AQ566"/>
      <c r="AR566" s="44"/>
      <c r="AS566" s="44"/>
      <c r="AT566" s="44"/>
      <c r="AU566" s="44">
        <v>7324708</v>
      </c>
      <c r="AV566" s="44">
        <v>1183070</v>
      </c>
      <c r="AW566" s="44">
        <v>456198</v>
      </c>
      <c r="AX566" s="44">
        <v>22979</v>
      </c>
      <c r="AY566" s="44">
        <v>8074559</v>
      </c>
      <c r="AZ566" s="21">
        <v>9657267</v>
      </c>
      <c r="BA566" s="21">
        <v>-1582708</v>
      </c>
      <c r="BB566" s="44">
        <v>-5367466</v>
      </c>
      <c r="BC566" s="44"/>
      <c r="BD566" s="44"/>
      <c r="BE566" s="44">
        <v>-6950174</v>
      </c>
      <c r="BF566" s="44">
        <v>2329140</v>
      </c>
      <c r="BG566" s="44">
        <v>202620</v>
      </c>
      <c r="BH566" s="44">
        <v>364875</v>
      </c>
      <c r="BI566" s="21">
        <v>2103349</v>
      </c>
      <c r="BJ566" s="21"/>
      <c r="BK566" s="21"/>
      <c r="BL566" s="21">
        <v>1852636</v>
      </c>
      <c r="BM566" s="21">
        <v>472088</v>
      </c>
      <c r="BN566" s="21">
        <v>7324708</v>
      </c>
      <c r="BO566" s="21"/>
      <c r="BP566" s="21"/>
      <c r="BQ566" s="44"/>
      <c r="BR566" s="21"/>
      <c r="BS566" s="44"/>
      <c r="BT566" s="21"/>
      <c r="BU566" s="44"/>
      <c r="BV566" s="21"/>
      <c r="BW566" s="44">
        <v>933034</v>
      </c>
      <c r="BX566" s="21"/>
      <c r="BY566" s="21">
        <v>33121</v>
      </c>
      <c r="BZ566" s="21"/>
      <c r="CA566" s="44">
        <v>14299</v>
      </c>
      <c r="CB566" s="44"/>
      <c r="CC566" s="44">
        <v>59673</v>
      </c>
      <c r="CD566" s="44"/>
      <c r="CE566" s="44"/>
      <c r="CF566" s="44"/>
      <c r="CG566" s="44"/>
      <c r="CH566" s="44"/>
      <c r="CI566" s="21">
        <v>71810</v>
      </c>
      <c r="CJ566" s="44"/>
      <c r="CK566" s="21">
        <v>71133</v>
      </c>
      <c r="CL566" s="44"/>
      <c r="CM566" s="44">
        <v>93129</v>
      </c>
      <c r="CN566" s="44">
        <v>0</v>
      </c>
      <c r="CO566" s="44">
        <v>370998</v>
      </c>
      <c r="CP566" s="44">
        <v>8658</v>
      </c>
      <c r="CQ566" s="21">
        <v>379982</v>
      </c>
      <c r="CR566" s="44">
        <v>50080</v>
      </c>
      <c r="CS566" s="44">
        <v>245635</v>
      </c>
      <c r="CT566" s="44">
        <v>28308</v>
      </c>
      <c r="CU566" s="44"/>
      <c r="CV566" s="44">
        <v>6280</v>
      </c>
      <c r="CW566" s="21"/>
      <c r="CX566" s="21"/>
      <c r="CY566" s="21"/>
      <c r="CZ566" s="21"/>
      <c r="DA566" s="21"/>
      <c r="DB566" s="21"/>
      <c r="DC566" s="21"/>
      <c r="DD566" s="21"/>
      <c r="DE566" s="44"/>
      <c r="DF566" s="21"/>
      <c r="DG566" s="44"/>
      <c r="DH566" s="21"/>
      <c r="DI566" s="44"/>
      <c r="DJ566" s="44"/>
      <c r="DK566" s="44"/>
      <c r="DL566" s="44"/>
      <c r="DM566" s="21"/>
      <c r="DN566" s="44"/>
      <c r="DO566" s="44"/>
      <c r="DP566" s="44"/>
      <c r="DQ566" s="44"/>
      <c r="DR566" s="44"/>
      <c r="DS566" s="44"/>
      <c r="DT566" s="44"/>
      <c r="DU566" s="44"/>
      <c r="DV566" s="44"/>
      <c r="DW566" s="44"/>
      <c r="DX566" s="44"/>
      <c r="DY566" s="44"/>
      <c r="DZ566" s="44"/>
      <c r="EA566" s="44"/>
      <c r="EB566" s="21"/>
      <c r="EC566" s="44">
        <v>214272</v>
      </c>
      <c r="ED566" s="44"/>
      <c r="EE566" s="21">
        <v>44723</v>
      </c>
      <c r="EF566" s="44"/>
      <c r="EG566" s="21">
        <v>77806</v>
      </c>
      <c r="EH566" s="44"/>
      <c r="EI566" s="21">
        <v>59509</v>
      </c>
      <c r="EJ566" s="44"/>
      <c r="EK566" s="44"/>
      <c r="EL566" s="21"/>
      <c r="EM566" s="44"/>
      <c r="EN566" s="44"/>
      <c r="EO566" s="44">
        <v>59888</v>
      </c>
      <c r="EP566" s="21"/>
      <c r="EQ566" s="21"/>
      <c r="ER566" s="21"/>
      <c r="ES566" s="21"/>
      <c r="ET566" s="44"/>
      <c r="EU566" s="21"/>
      <c r="EV566" s="44"/>
      <c r="EW566" s="21"/>
      <c r="EX566" s="44"/>
      <c r="EY566" s="44"/>
      <c r="EZ566" s="21"/>
      <c r="FA566" s="21"/>
      <c r="FB566" s="44"/>
      <c r="FC566" s="44"/>
      <c r="FD566" s="21"/>
      <c r="FE566" s="112"/>
      <c r="FF566" s="44"/>
      <c r="FG566" s="44">
        <v>8580893</v>
      </c>
      <c r="FH566" s="44">
        <v>4085683</v>
      </c>
      <c r="FI566" s="44">
        <v>20958611</v>
      </c>
      <c r="FJ566" s="44">
        <v>494194</v>
      </c>
      <c r="FK566" s="44">
        <v>4621695</v>
      </c>
      <c r="FL566" s="44"/>
      <c r="FM566" s="44"/>
      <c r="FN566" s="44"/>
      <c r="FO566" s="44"/>
      <c r="FP566" s="44"/>
      <c r="FQ566" s="44"/>
      <c r="FR566" s="44"/>
      <c r="FS566" s="44"/>
      <c r="FT566" s="44">
        <v>25515</v>
      </c>
      <c r="FU566" s="44"/>
      <c r="FV566" s="21">
        <v>243854</v>
      </c>
      <c r="FW566" s="44">
        <v>24710</v>
      </c>
      <c r="FX566" s="44">
        <v>247432</v>
      </c>
      <c r="FY566" s="44">
        <v>26652</v>
      </c>
      <c r="FZ566" s="44">
        <v>206357</v>
      </c>
      <c r="GA566" s="44">
        <v>29400</v>
      </c>
      <c r="GB566" s="44"/>
      <c r="GC566" s="44">
        <v>5521</v>
      </c>
      <c r="GD566" s="44">
        <v>183430</v>
      </c>
      <c r="GE566" s="44">
        <v>59837</v>
      </c>
      <c r="GF566" s="44">
        <v>56127</v>
      </c>
      <c r="GG566" s="44">
        <v>1322613</v>
      </c>
      <c r="GH566" s="44"/>
      <c r="GI566" s="44">
        <v>141137</v>
      </c>
      <c r="GJ566" s="44">
        <v>34717</v>
      </c>
      <c r="GK566" s="44">
        <v>1708123</v>
      </c>
      <c r="GL566" s="44">
        <v>294866</v>
      </c>
      <c r="GM566" s="44">
        <v>2711</v>
      </c>
      <c r="GN566" s="44"/>
      <c r="GO566" s="44"/>
      <c r="GP566" s="44"/>
      <c r="GQ566" s="44">
        <v>7022</v>
      </c>
      <c r="GR566" s="44">
        <v>415548</v>
      </c>
      <c r="GS566" s="44">
        <v>10454842</v>
      </c>
      <c r="GT566" s="44"/>
      <c r="GU566" s="21">
        <v>104707307</v>
      </c>
      <c r="GV566" s="44">
        <v>1419918</v>
      </c>
      <c r="GW566" s="44">
        <v>31041</v>
      </c>
      <c r="GX566" s="44"/>
      <c r="GY566" s="44">
        <v>116613108</v>
      </c>
      <c r="GZ566" s="44">
        <v>49689466</v>
      </c>
      <c r="HA566" s="44">
        <v>16109525</v>
      </c>
      <c r="HB566" s="44">
        <v>77040125</v>
      </c>
      <c r="HC566" s="44">
        <v>-26226008</v>
      </c>
      <c r="HD566" s="44">
        <v>116613108</v>
      </c>
      <c r="HE566" s="21">
        <v>1873382</v>
      </c>
      <c r="HF566" s="21"/>
      <c r="HG566" s="21">
        <v>47122322</v>
      </c>
      <c r="HH566" s="21">
        <v>5647795</v>
      </c>
      <c r="HI566" s="21">
        <v>4141533</v>
      </c>
      <c r="HJ566" s="44">
        <v>147852604</v>
      </c>
      <c r="HK566" s="21"/>
      <c r="HL566" s="21">
        <v>14969414</v>
      </c>
      <c r="HM566" s="21">
        <v>166963551</v>
      </c>
      <c r="HN566" s="21">
        <v>-62256244</v>
      </c>
      <c r="HO566" s="21"/>
      <c r="HP566" s="44"/>
      <c r="HQ566" s="47"/>
      <c r="HR566" s="47">
        <v>77040125</v>
      </c>
      <c r="HS566" s="47"/>
      <c r="HT566" s="47" t="s">
        <v>2088</v>
      </c>
      <c r="HU566" s="47">
        <v>2981367.96</v>
      </c>
      <c r="HV566" s="47">
        <v>1480</v>
      </c>
      <c r="HW566" s="47">
        <v>0</v>
      </c>
      <c r="HX566" s="47">
        <v>15954</v>
      </c>
      <c r="HY566" s="47">
        <v>10821</v>
      </c>
      <c r="HZ566" s="47">
        <v>51048</v>
      </c>
      <c r="IA566" s="47">
        <v>0</v>
      </c>
      <c r="IB566" s="47">
        <v>0</v>
      </c>
      <c r="IC566" s="47">
        <v>2332</v>
      </c>
      <c r="ID566"/>
      <c r="IE566" s="47">
        <v>1006</v>
      </c>
      <c r="IF566">
        <v>1669</v>
      </c>
      <c r="IG566" s="47">
        <v>1817</v>
      </c>
      <c r="IH566" s="47">
        <v>27676</v>
      </c>
      <c r="II566"/>
      <c r="IJ566">
        <v>2219</v>
      </c>
      <c r="IK566">
        <v>535</v>
      </c>
      <c r="IL566">
        <v>5626</v>
      </c>
      <c r="IM566">
        <v>122183</v>
      </c>
      <c r="IN566">
        <v>0</v>
      </c>
      <c r="IO566">
        <v>1747</v>
      </c>
      <c r="IP566">
        <v>275</v>
      </c>
      <c r="IQ566">
        <v>2050</v>
      </c>
      <c r="IR566">
        <v>0</v>
      </c>
      <c r="IS566">
        <v>0</v>
      </c>
      <c r="IT566">
        <v>4072</v>
      </c>
      <c r="IU566">
        <v>104367</v>
      </c>
      <c r="IV566">
        <v>0</v>
      </c>
      <c r="IW566">
        <v>668411</v>
      </c>
      <c r="IX566">
        <v>408928</v>
      </c>
      <c r="IY566">
        <v>1272189</v>
      </c>
      <c r="IZ566">
        <v>0</v>
      </c>
      <c r="JA566">
        <v>0</v>
      </c>
      <c r="JB566">
        <v>71426</v>
      </c>
      <c r="JC566"/>
      <c r="JD566">
        <v>29698</v>
      </c>
      <c r="JE566">
        <v>35749</v>
      </c>
      <c r="JF566">
        <v>39004</v>
      </c>
      <c r="JG566">
        <v>624592</v>
      </c>
      <c r="JH566"/>
      <c r="JI566">
        <v>65485</v>
      </c>
      <c r="JJ566">
        <v>25968</v>
      </c>
      <c r="JK566">
        <v>271572</v>
      </c>
      <c r="JL566">
        <v>3617389</v>
      </c>
      <c r="JM566">
        <v>0</v>
      </c>
      <c r="JN566">
        <v>167047</v>
      </c>
      <c r="JO566">
        <v>20477</v>
      </c>
      <c r="JP566">
        <v>80803</v>
      </c>
      <c r="JQ566">
        <v>0</v>
      </c>
      <c r="JR566">
        <v>0</v>
      </c>
      <c r="JS566">
        <v>268327</v>
      </c>
      <c r="JT566"/>
      <c r="JU566"/>
      <c r="JV566"/>
      <c r="JW566"/>
      <c r="JX566"/>
      <c r="JY566"/>
      <c r="JZ566"/>
      <c r="KA566"/>
      <c r="KB566"/>
      <c r="KC566"/>
      <c r="KD566"/>
      <c r="KE566"/>
      <c r="KF566">
        <v>74</v>
      </c>
      <c r="KG566">
        <v>90</v>
      </c>
      <c r="KH566">
        <v>48</v>
      </c>
      <c r="KI566">
        <v>53</v>
      </c>
      <c r="KJ566">
        <v>66</v>
      </c>
      <c r="KK566">
        <v>42</v>
      </c>
      <c r="KL566">
        <v>32</v>
      </c>
      <c r="KM566">
        <v>38</v>
      </c>
      <c r="KN566">
        <v>30</v>
      </c>
      <c r="KO566">
        <v>0</v>
      </c>
      <c r="KP566">
        <v>1</v>
      </c>
      <c r="KQ566">
        <v>0</v>
      </c>
      <c r="KR566">
        <v>0</v>
      </c>
      <c r="KS566">
        <v>1</v>
      </c>
      <c r="KT566">
        <v>0</v>
      </c>
      <c r="KU566">
        <v>1</v>
      </c>
      <c r="KV566">
        <v>0</v>
      </c>
      <c r="KW566">
        <v>0</v>
      </c>
      <c r="KX566">
        <v>0</v>
      </c>
      <c r="KY566">
        <v>0</v>
      </c>
      <c r="KZ566">
        <v>0</v>
      </c>
      <c r="LA566">
        <v>0</v>
      </c>
      <c r="LB566">
        <v>0</v>
      </c>
      <c r="LC566">
        <v>0</v>
      </c>
      <c r="LD566">
        <v>0</v>
      </c>
      <c r="LE566">
        <v>0</v>
      </c>
      <c r="LF566">
        <v>1</v>
      </c>
      <c r="LG566">
        <v>0</v>
      </c>
      <c r="LH566">
        <v>0</v>
      </c>
    </row>
    <row r="567" spans="1:320" s="34" customFormat="1" ht="15" customHeight="1" x14ac:dyDescent="0.25">
      <c r="A567" s="45">
        <v>206290892</v>
      </c>
      <c r="B567" s="45" t="s">
        <v>4823</v>
      </c>
      <c r="C567" s="46">
        <v>45292</v>
      </c>
      <c r="D567" s="46">
        <v>45657</v>
      </c>
      <c r="E567" s="47">
        <v>366</v>
      </c>
      <c r="F567" s="45" t="s">
        <v>883</v>
      </c>
      <c r="G567" s="45" t="s">
        <v>884</v>
      </c>
      <c r="H567" s="45" t="s">
        <v>4824</v>
      </c>
      <c r="I567" s="45" t="s">
        <v>886</v>
      </c>
      <c r="J567" s="45" t="s">
        <v>887</v>
      </c>
      <c r="K567" s="45" t="s">
        <v>1392</v>
      </c>
      <c r="L567" s="45" t="s">
        <v>4825</v>
      </c>
      <c r="M567" s="45" t="s">
        <v>4826</v>
      </c>
      <c r="N567" s="45" t="s">
        <v>4827</v>
      </c>
      <c r="O567" s="45" t="s">
        <v>4828</v>
      </c>
      <c r="P567" s="45" t="s">
        <v>4829</v>
      </c>
      <c r="Q567" s="45" t="s">
        <v>4830</v>
      </c>
      <c r="R567" t="s">
        <v>4831</v>
      </c>
      <c r="S567" s="45" t="s">
        <v>893</v>
      </c>
      <c r="T567"/>
      <c r="U567" s="47">
        <v>148</v>
      </c>
      <c r="V567" s="47">
        <v>148</v>
      </c>
      <c r="W567" s="47" t="s">
        <v>913</v>
      </c>
      <c r="X567" s="47">
        <v>54168</v>
      </c>
      <c r="Y567" s="47">
        <v>49158</v>
      </c>
      <c r="Z567" s="48">
        <v>212.92</v>
      </c>
      <c r="AA567" s="44">
        <v>281</v>
      </c>
      <c r="AB567" s="44">
        <v>286</v>
      </c>
      <c r="AC567" s="44">
        <v>7389</v>
      </c>
      <c r="AD567" s="44"/>
      <c r="AE567" s="44">
        <v>3070</v>
      </c>
      <c r="AF567" s="44">
        <v>36420</v>
      </c>
      <c r="AG567" s="44">
        <v>664</v>
      </c>
      <c r="AH567" s="47"/>
      <c r="AI567" s="47">
        <v>1615</v>
      </c>
      <c r="AJ567"/>
      <c r="AK567" t="s">
        <v>895</v>
      </c>
      <c r="AL567">
        <v>49158</v>
      </c>
      <c r="AM567"/>
      <c r="AN567"/>
      <c r="AO567"/>
      <c r="AP567"/>
      <c r="AQ567"/>
      <c r="AR567" s="44"/>
      <c r="AS567" s="44"/>
      <c r="AT567" s="44"/>
      <c r="AU567" s="44">
        <v>20856052</v>
      </c>
      <c r="AV567" s="44">
        <v>3979809</v>
      </c>
      <c r="AW567" s="44">
        <v>7546058</v>
      </c>
      <c r="AX567" s="44">
        <v>271757</v>
      </c>
      <c r="AY567" s="44">
        <v>17561560</v>
      </c>
      <c r="AZ567" s="21">
        <v>16858538</v>
      </c>
      <c r="BA567" s="21">
        <v>703022</v>
      </c>
      <c r="BB567" s="44"/>
      <c r="BC567" s="44"/>
      <c r="BD567" s="44"/>
      <c r="BE567" s="44">
        <v>703022</v>
      </c>
      <c r="BF567" s="44">
        <v>4057900</v>
      </c>
      <c r="BG567" s="44"/>
      <c r="BH567" s="44">
        <v>1299185</v>
      </c>
      <c r="BI567" s="21">
        <v>14568000</v>
      </c>
      <c r="BJ567" s="21">
        <v>264640</v>
      </c>
      <c r="BK567" s="21"/>
      <c r="BL567" s="21">
        <v>666327</v>
      </c>
      <c r="BM567" s="21"/>
      <c r="BN567" s="21">
        <v>20856052</v>
      </c>
      <c r="BO567" s="21"/>
      <c r="BP567" s="21"/>
      <c r="BQ567" s="44"/>
      <c r="BR567" s="21"/>
      <c r="BS567" s="44"/>
      <c r="BT567" s="21"/>
      <c r="BU567" s="44"/>
      <c r="BV567" s="21"/>
      <c r="BW567" s="44">
        <v>3819108</v>
      </c>
      <c r="BX567" s="21"/>
      <c r="BY567" s="21"/>
      <c r="BZ567" s="21"/>
      <c r="CA567" s="44">
        <v>1908</v>
      </c>
      <c r="CB567" s="44"/>
      <c r="CC567" s="44"/>
      <c r="CD567" s="44"/>
      <c r="CE567" s="44">
        <v>148157</v>
      </c>
      <c r="CF567" s="44"/>
      <c r="CG567" s="44"/>
      <c r="CH567" s="44"/>
      <c r="CI567" s="21">
        <v>10636</v>
      </c>
      <c r="CJ567" s="44"/>
      <c r="CK567" s="21"/>
      <c r="CL567" s="44"/>
      <c r="CM567" s="44">
        <v>63359</v>
      </c>
      <c r="CN567" s="44">
        <v>0</v>
      </c>
      <c r="CO567" s="44">
        <v>1540924</v>
      </c>
      <c r="CP567" s="44">
        <v>2440</v>
      </c>
      <c r="CQ567" s="21">
        <v>1455080</v>
      </c>
      <c r="CR567" s="44">
        <v>731077</v>
      </c>
      <c r="CS567" s="44">
        <v>170061</v>
      </c>
      <c r="CT567" s="44">
        <v>15092</v>
      </c>
      <c r="CU567" s="44"/>
      <c r="CV567" s="44">
        <v>1776</v>
      </c>
      <c r="CW567" s="21"/>
      <c r="CX567" s="21"/>
      <c r="CY567" s="21"/>
      <c r="CZ567" s="21"/>
      <c r="DA567" s="21"/>
      <c r="DB567" s="21"/>
      <c r="DC567" s="21"/>
      <c r="DD567" s="21"/>
      <c r="DE567" s="44"/>
      <c r="DF567" s="21"/>
      <c r="DG567" s="44"/>
      <c r="DH567" s="21"/>
      <c r="DI567" s="44"/>
      <c r="DJ567" s="44"/>
      <c r="DK567" s="44"/>
      <c r="DL567" s="44"/>
      <c r="DM567" s="21"/>
      <c r="DN567" s="44"/>
      <c r="DO567" s="44"/>
      <c r="DP567" s="44"/>
      <c r="DQ567" s="44"/>
      <c r="DR567" s="44"/>
      <c r="DS567" s="44"/>
      <c r="DT567" s="44"/>
      <c r="DU567" s="44"/>
      <c r="DV567" s="44"/>
      <c r="DW567" s="44"/>
      <c r="DX567" s="44"/>
      <c r="DY567" s="44"/>
      <c r="DZ567" s="44"/>
      <c r="EA567" s="44"/>
      <c r="EB567" s="21"/>
      <c r="EC567" s="44">
        <v>2548182</v>
      </c>
      <c r="ED567" s="44"/>
      <c r="EE567" s="21"/>
      <c r="EF567" s="44"/>
      <c r="EG567" s="21">
        <v>387635</v>
      </c>
      <c r="EH567" s="44"/>
      <c r="EI567" s="21">
        <v>4551542</v>
      </c>
      <c r="EJ567" s="44"/>
      <c r="EK567" s="44">
        <v>58699</v>
      </c>
      <c r="EL567" s="21"/>
      <c r="EM567" s="44"/>
      <c r="EN567" s="44"/>
      <c r="EO567" s="44"/>
      <c r="EP567" s="21"/>
      <c r="EQ567" s="21"/>
      <c r="ER567" s="21"/>
      <c r="ES567" s="21"/>
      <c r="ET567" s="44"/>
      <c r="EU567" s="21"/>
      <c r="EV567" s="44"/>
      <c r="EW567" s="21"/>
      <c r="EX567" s="44"/>
      <c r="EY567" s="44"/>
      <c r="EZ567" s="21"/>
      <c r="FA567" s="21"/>
      <c r="FB567" s="44"/>
      <c r="FC567" s="44"/>
      <c r="FD567" s="21"/>
      <c r="FE567" s="112"/>
      <c r="FF567" s="44"/>
      <c r="FG567" s="44">
        <v>8849084</v>
      </c>
      <c r="FH567" s="44">
        <v>1914642</v>
      </c>
      <c r="FI567" s="44">
        <v>6094812</v>
      </c>
      <c r="FJ567" s="44">
        <v>279151</v>
      </c>
      <c r="FK567" s="44">
        <v>7790821</v>
      </c>
      <c r="FL567" s="44"/>
      <c r="FM567" s="44"/>
      <c r="FN567" s="44"/>
      <c r="FO567" s="44"/>
      <c r="FP567" s="44"/>
      <c r="FQ567" s="44"/>
      <c r="FR567" s="44"/>
      <c r="FS567" s="44"/>
      <c r="FT567" s="44">
        <v>35959</v>
      </c>
      <c r="FU567" s="44"/>
      <c r="FV567" s="21">
        <v>516477</v>
      </c>
      <c r="FW567" s="44">
        <v>13335</v>
      </c>
      <c r="FX567" s="44">
        <v>214967</v>
      </c>
      <c r="FY567" s="44">
        <v>160590</v>
      </c>
      <c r="FZ567" s="44">
        <v>277699</v>
      </c>
      <c r="GA567" s="44">
        <v>31497</v>
      </c>
      <c r="GB567" s="44"/>
      <c r="GC567" s="44">
        <v>18433</v>
      </c>
      <c r="GD567" s="44">
        <v>637089</v>
      </c>
      <c r="GE567" s="44">
        <v>272391</v>
      </c>
      <c r="GF567" s="44">
        <v>186591</v>
      </c>
      <c r="GG567" s="44">
        <v>1088958</v>
      </c>
      <c r="GH567" s="44">
        <v>234150</v>
      </c>
      <c r="GI567" s="44">
        <v>210010</v>
      </c>
      <c r="GJ567" s="44">
        <v>461412</v>
      </c>
      <c r="GK567" s="44">
        <v>3041895</v>
      </c>
      <c r="GL567" s="44"/>
      <c r="GM567" s="44">
        <v>1426017</v>
      </c>
      <c r="GN567" s="44">
        <v>90374</v>
      </c>
      <c r="GO567" s="44">
        <v>34274</v>
      </c>
      <c r="GP567" s="44"/>
      <c r="GQ567" s="44">
        <v>115599</v>
      </c>
      <c r="GR567" s="44"/>
      <c r="GS567" s="44">
        <v>5111732</v>
      </c>
      <c r="GT567" s="44">
        <v>3438</v>
      </c>
      <c r="GU567" s="21">
        <v>195138</v>
      </c>
      <c r="GV567" s="44"/>
      <c r="GW567" s="44">
        <v>2288958</v>
      </c>
      <c r="GX567" s="44"/>
      <c r="GY567" s="44">
        <v>7599266</v>
      </c>
      <c r="GZ567" s="44">
        <v>1706719</v>
      </c>
      <c r="HA567" s="44">
        <v>1542341</v>
      </c>
      <c r="HB567" s="44"/>
      <c r="HC567" s="44">
        <v>4350206</v>
      </c>
      <c r="HD567" s="44">
        <v>7599266</v>
      </c>
      <c r="HE567" s="21">
        <v>1155883</v>
      </c>
      <c r="HF567" s="21">
        <v>2288958</v>
      </c>
      <c r="HG567" s="21">
        <v>741588</v>
      </c>
      <c r="HH567" s="21"/>
      <c r="HI567" s="21">
        <v>0</v>
      </c>
      <c r="HJ567" s="44"/>
      <c r="HK567" s="21"/>
      <c r="HL567" s="21">
        <v>298068</v>
      </c>
      <c r="HM567" s="21">
        <v>298068</v>
      </c>
      <c r="HN567" s="21">
        <v>-102930</v>
      </c>
      <c r="HO567" s="21"/>
      <c r="HP567" s="44"/>
      <c r="HQ567" s="47"/>
      <c r="HR567" s="47"/>
      <c r="HS567" s="47"/>
      <c r="HT567" s="47" t="s">
        <v>4832</v>
      </c>
      <c r="HU567" s="47">
        <v>2867287.92</v>
      </c>
      <c r="HV567" s="47">
        <v>1249</v>
      </c>
      <c r="HW567" s="47">
        <v>0</v>
      </c>
      <c r="HX567" s="47">
        <v>12464</v>
      </c>
      <c r="HY567" s="47">
        <v>56950</v>
      </c>
      <c r="HZ567" s="47">
        <v>120798</v>
      </c>
      <c r="IA567" s="47">
        <v>0</v>
      </c>
      <c r="IB567" s="47">
        <v>0</v>
      </c>
      <c r="IC567" s="47">
        <v>4490</v>
      </c>
      <c r="ID567">
        <v>13248</v>
      </c>
      <c r="IE567" s="47">
        <v>7750</v>
      </c>
      <c r="IF567">
        <v>8714</v>
      </c>
      <c r="IG567" s="47">
        <v>6969</v>
      </c>
      <c r="IH567" s="47">
        <v>21713</v>
      </c>
      <c r="II567">
        <v>5700</v>
      </c>
      <c r="IJ567">
        <v>7924</v>
      </c>
      <c r="IK567">
        <v>19143</v>
      </c>
      <c r="IL567">
        <v>16546</v>
      </c>
      <c r="IM567">
        <v>303658</v>
      </c>
      <c r="IN567">
        <v>0</v>
      </c>
      <c r="IO567">
        <v>0</v>
      </c>
      <c r="IP567">
        <v>0</v>
      </c>
      <c r="IQ567">
        <v>134</v>
      </c>
      <c r="IR567">
        <v>0</v>
      </c>
      <c r="IS567">
        <v>0</v>
      </c>
      <c r="IT567">
        <v>134</v>
      </c>
      <c r="IU567">
        <v>79289</v>
      </c>
      <c r="IV567">
        <v>0</v>
      </c>
      <c r="IW567">
        <v>674774</v>
      </c>
      <c r="IX567">
        <v>2449343</v>
      </c>
      <c r="IY567">
        <v>2574603</v>
      </c>
      <c r="IZ567">
        <v>0</v>
      </c>
      <c r="JA567">
        <v>0</v>
      </c>
      <c r="JB567">
        <v>158226</v>
      </c>
      <c r="JC567">
        <v>695921</v>
      </c>
      <c r="JD567">
        <v>166301</v>
      </c>
      <c r="JE567">
        <v>162353</v>
      </c>
      <c r="JF567">
        <v>128528</v>
      </c>
      <c r="JG567">
        <v>461872</v>
      </c>
      <c r="JH567">
        <v>188491</v>
      </c>
      <c r="JI567">
        <v>169632</v>
      </c>
      <c r="JJ567">
        <v>401049</v>
      </c>
      <c r="JK567">
        <v>538702</v>
      </c>
      <c r="JL567">
        <v>8849084</v>
      </c>
      <c r="JM567">
        <v>0</v>
      </c>
      <c r="JN567">
        <v>0</v>
      </c>
      <c r="JO567">
        <v>0</v>
      </c>
      <c r="JP567">
        <v>5016</v>
      </c>
      <c r="JQ567">
        <v>0</v>
      </c>
      <c r="JR567">
        <v>0</v>
      </c>
      <c r="JS567">
        <v>5016</v>
      </c>
      <c r="JT567"/>
      <c r="JU567"/>
      <c r="JV567"/>
      <c r="JW567"/>
      <c r="JX567"/>
      <c r="JY567">
        <v>13248</v>
      </c>
      <c r="JZ567"/>
      <c r="KA567"/>
      <c r="KB567"/>
      <c r="KC567"/>
      <c r="KD567"/>
      <c r="KE567">
        <v>695921</v>
      </c>
      <c r="KF567">
        <v>194</v>
      </c>
      <c r="KG567">
        <v>314</v>
      </c>
      <c r="KH567">
        <v>120</v>
      </c>
      <c r="KI567">
        <v>139</v>
      </c>
      <c r="KJ567">
        <v>229</v>
      </c>
      <c r="KK567">
        <v>80</v>
      </c>
      <c r="KL567">
        <v>84</v>
      </c>
      <c r="KM567">
        <v>153</v>
      </c>
      <c r="KN567">
        <v>43</v>
      </c>
      <c r="KO567">
        <v>1</v>
      </c>
      <c r="KP567">
        <v>0</v>
      </c>
      <c r="KQ567">
        <v>0</v>
      </c>
      <c r="KR567">
        <v>0</v>
      </c>
      <c r="KS567">
        <v>0</v>
      </c>
      <c r="KT567">
        <v>1</v>
      </c>
      <c r="KU567">
        <v>1</v>
      </c>
      <c r="KV567">
        <v>0</v>
      </c>
      <c r="KW567">
        <v>0</v>
      </c>
      <c r="KX567">
        <v>0</v>
      </c>
      <c r="KY567">
        <v>0</v>
      </c>
      <c r="KZ567">
        <v>0</v>
      </c>
      <c r="LA567">
        <v>0</v>
      </c>
      <c r="LB567">
        <v>0</v>
      </c>
      <c r="LC567">
        <v>0</v>
      </c>
      <c r="LD567">
        <v>1</v>
      </c>
      <c r="LE567">
        <v>0</v>
      </c>
      <c r="LF567">
        <v>0</v>
      </c>
      <c r="LG567">
        <v>0</v>
      </c>
      <c r="LH567">
        <v>0</v>
      </c>
    </row>
    <row r="568" spans="1:320" s="34" customFormat="1" ht="15" customHeight="1" x14ac:dyDescent="0.25">
      <c r="A568" s="45">
        <v>206291040</v>
      </c>
      <c r="B568" s="45" t="s">
        <v>4833</v>
      </c>
      <c r="C568" s="46">
        <v>45292</v>
      </c>
      <c r="D568" s="46">
        <v>45655</v>
      </c>
      <c r="E568" s="47">
        <v>364</v>
      </c>
      <c r="F568" s="45" t="s">
        <v>883</v>
      </c>
      <c r="G568" s="45" t="s">
        <v>884</v>
      </c>
      <c r="H568" s="45" t="s">
        <v>4824</v>
      </c>
      <c r="I568" s="45" t="s">
        <v>886</v>
      </c>
      <c r="J568" s="45" t="s">
        <v>887</v>
      </c>
      <c r="K568" s="45" t="s">
        <v>1392</v>
      </c>
      <c r="L568" s="45" t="s">
        <v>4825</v>
      </c>
      <c r="M568" s="45" t="s">
        <v>4834</v>
      </c>
      <c r="N568" s="45" t="s">
        <v>4835</v>
      </c>
      <c r="O568" s="45" t="s">
        <v>4828</v>
      </c>
      <c r="P568" s="45" t="s">
        <v>4836</v>
      </c>
      <c r="Q568" s="45" t="s">
        <v>4837</v>
      </c>
      <c r="R568" t="s">
        <v>4838</v>
      </c>
      <c r="S568" s="45" t="s">
        <v>884</v>
      </c>
      <c r="T568"/>
      <c r="U568" s="47">
        <v>86</v>
      </c>
      <c r="V568" s="47">
        <v>86</v>
      </c>
      <c r="W568" s="47" t="s">
        <v>894</v>
      </c>
      <c r="X568" s="47">
        <v>31304</v>
      </c>
      <c r="Y568" s="47">
        <v>21396</v>
      </c>
      <c r="Z568" s="48">
        <v>151.69999999999999</v>
      </c>
      <c r="AA568" s="44">
        <v>204</v>
      </c>
      <c r="AB568" s="44">
        <v>194</v>
      </c>
      <c r="AC568" s="44">
        <v>2366</v>
      </c>
      <c r="AD568" s="44">
        <v>605</v>
      </c>
      <c r="AE568" s="44">
        <v>1810</v>
      </c>
      <c r="AF568" s="44">
        <v>15758</v>
      </c>
      <c r="AG568" s="44"/>
      <c r="AH568" s="47">
        <v>105</v>
      </c>
      <c r="AI568" s="47">
        <v>639</v>
      </c>
      <c r="AJ568">
        <v>113</v>
      </c>
      <c r="AK568" t="s">
        <v>895</v>
      </c>
      <c r="AL568">
        <v>21396</v>
      </c>
      <c r="AM568"/>
      <c r="AN568"/>
      <c r="AO568"/>
      <c r="AP568"/>
      <c r="AQ568"/>
      <c r="AR568" s="44"/>
      <c r="AS568" s="44"/>
      <c r="AT568" s="44"/>
      <c r="AU568" s="44">
        <v>9628200</v>
      </c>
      <c r="AV568" s="44">
        <v>964611</v>
      </c>
      <c r="AW568" s="44">
        <v>1765599</v>
      </c>
      <c r="AX568" s="44">
        <v>2626</v>
      </c>
      <c r="AY568" s="44">
        <v>8829838</v>
      </c>
      <c r="AZ568" s="21">
        <v>9609267</v>
      </c>
      <c r="BA568" s="21">
        <v>-779429</v>
      </c>
      <c r="BB568" s="44">
        <v>-43037</v>
      </c>
      <c r="BC568" s="44">
        <v>20000</v>
      </c>
      <c r="BD568" s="44"/>
      <c r="BE568" s="44">
        <v>-842466</v>
      </c>
      <c r="BF568" s="44">
        <v>1064700</v>
      </c>
      <c r="BG568" s="44">
        <v>272250</v>
      </c>
      <c r="BH568" s="44">
        <v>814500</v>
      </c>
      <c r="BI568" s="21">
        <v>7091100</v>
      </c>
      <c r="BJ568" s="21"/>
      <c r="BK568" s="21">
        <v>47250</v>
      </c>
      <c r="BL568" s="21">
        <v>287550</v>
      </c>
      <c r="BM568" s="21">
        <v>50850</v>
      </c>
      <c r="BN568" s="21">
        <v>9628200</v>
      </c>
      <c r="BO568" s="21"/>
      <c r="BP568" s="21"/>
      <c r="BQ568" s="44"/>
      <c r="BR568" s="21"/>
      <c r="BS568" s="44"/>
      <c r="BT568" s="21"/>
      <c r="BU568" s="44"/>
      <c r="BV568" s="21"/>
      <c r="BW568" s="44">
        <v>621359</v>
      </c>
      <c r="BX568" s="21"/>
      <c r="BY568" s="21">
        <v>25141</v>
      </c>
      <c r="BZ568" s="21"/>
      <c r="CA568" s="44">
        <v>12721</v>
      </c>
      <c r="CB568" s="44"/>
      <c r="CC568" s="44">
        <v>110739</v>
      </c>
      <c r="CD568" s="44"/>
      <c r="CE568" s="44"/>
      <c r="CF568" s="44"/>
      <c r="CG568" s="44">
        <v>171694</v>
      </c>
      <c r="CH568" s="44"/>
      <c r="CI568" s="21">
        <v>22957</v>
      </c>
      <c r="CJ568" s="44"/>
      <c r="CK568" s="21"/>
      <c r="CL568" s="44"/>
      <c r="CM568" s="44">
        <v>157390</v>
      </c>
      <c r="CN568" s="44">
        <v>0</v>
      </c>
      <c r="CO568" s="44">
        <v>263807</v>
      </c>
      <c r="CP568" s="44">
        <v>0</v>
      </c>
      <c r="CQ568" s="21">
        <v>229585</v>
      </c>
      <c r="CR568" s="44">
        <v>34903</v>
      </c>
      <c r="CS568" s="44">
        <v>201308</v>
      </c>
      <c r="CT568" s="44">
        <v>67224</v>
      </c>
      <c r="CU568" s="44"/>
      <c r="CV568" s="44">
        <v>10394</v>
      </c>
      <c r="CW568" s="21"/>
      <c r="CX568" s="21"/>
      <c r="CY568" s="21"/>
      <c r="CZ568" s="21"/>
      <c r="DA568" s="21"/>
      <c r="DB568" s="21"/>
      <c r="DC568" s="21"/>
      <c r="DD568" s="21"/>
      <c r="DE568" s="44"/>
      <c r="DF568" s="21"/>
      <c r="DG568" s="44"/>
      <c r="DH568" s="21"/>
      <c r="DI568" s="44"/>
      <c r="DJ568" s="44"/>
      <c r="DK568" s="44"/>
      <c r="DL568" s="44"/>
      <c r="DM568" s="21"/>
      <c r="DN568" s="44"/>
      <c r="DO568" s="44"/>
      <c r="DP568" s="44"/>
      <c r="DQ568" s="44"/>
      <c r="DR568" s="44"/>
      <c r="DS568" s="44"/>
      <c r="DT568" s="44"/>
      <c r="DU568" s="44"/>
      <c r="DV568" s="44"/>
      <c r="DW568" s="44"/>
      <c r="DX568" s="44"/>
      <c r="DY568" s="44">
        <v>-40497</v>
      </c>
      <c r="DZ568" s="44"/>
      <c r="EA568" s="44"/>
      <c r="EB568" s="21"/>
      <c r="EC568" s="44">
        <v>286785</v>
      </c>
      <c r="ED568" s="44"/>
      <c r="EE568" s="21">
        <v>-179304</v>
      </c>
      <c r="EF568" s="44"/>
      <c r="EG568" s="21">
        <v>-37689</v>
      </c>
      <c r="EH568" s="44"/>
      <c r="EI568" s="21">
        <v>2021411</v>
      </c>
      <c r="EJ568" s="44"/>
      <c r="EK568" s="44"/>
      <c r="EL568" s="21"/>
      <c r="EM568" s="44">
        <v>-133705</v>
      </c>
      <c r="EN568" s="44"/>
      <c r="EO568" s="44">
        <v>-151402</v>
      </c>
      <c r="EP568" s="21"/>
      <c r="EQ568" s="21"/>
      <c r="ER568" s="21"/>
      <c r="ES568" s="21"/>
      <c r="ET568" s="44"/>
      <c r="EU568" s="21"/>
      <c r="EV568" s="44"/>
      <c r="EW568" s="21"/>
      <c r="EX568" s="44"/>
      <c r="EY568" s="44"/>
      <c r="EZ568" s="21"/>
      <c r="FA568" s="21"/>
      <c r="FB568" s="44"/>
      <c r="FC568" s="44"/>
      <c r="FD568" s="21"/>
      <c r="FE568" s="112"/>
      <c r="FF568" s="44"/>
      <c r="FG568" s="44">
        <v>4868446</v>
      </c>
      <c r="FH568" s="44">
        <v>1158347</v>
      </c>
      <c r="FI568" s="44">
        <v>3582474</v>
      </c>
      <c r="FJ568" s="44">
        <v>137245</v>
      </c>
      <c r="FK568" s="44">
        <v>4204349</v>
      </c>
      <c r="FL568" s="44"/>
      <c r="FM568" s="44"/>
      <c r="FN568" s="44"/>
      <c r="FO568" s="44"/>
      <c r="FP568" s="44"/>
      <c r="FQ568" s="44"/>
      <c r="FR568" s="44"/>
      <c r="FS568" s="44"/>
      <c r="FT568" s="44">
        <v>5852</v>
      </c>
      <c r="FU568" s="44"/>
      <c r="FV568" s="21">
        <v>167851</v>
      </c>
      <c r="FW568" s="44"/>
      <c r="FX568" s="44">
        <v>235619</v>
      </c>
      <c r="FY568" s="44">
        <v>26691</v>
      </c>
      <c r="FZ568" s="44">
        <v>123041</v>
      </c>
      <c r="GA568" s="44">
        <v>39253</v>
      </c>
      <c r="GB568" s="44"/>
      <c r="GC568" s="44">
        <v>9747</v>
      </c>
      <c r="GD568" s="44">
        <v>496672</v>
      </c>
      <c r="GE568" s="44">
        <v>257484</v>
      </c>
      <c r="GF568" s="44">
        <v>122083</v>
      </c>
      <c r="GG568" s="44">
        <v>736918</v>
      </c>
      <c r="GH568" s="44">
        <v>57821</v>
      </c>
      <c r="GI568" s="44">
        <v>87073</v>
      </c>
      <c r="GJ568" s="44">
        <v>98480</v>
      </c>
      <c r="GK568" s="44">
        <v>2183940</v>
      </c>
      <c r="GL568" s="44">
        <v>123092</v>
      </c>
      <c r="GM568" s="44">
        <v>468000</v>
      </c>
      <c r="GN568" s="44">
        <v>48216</v>
      </c>
      <c r="GO568" s="44">
        <v>19030</v>
      </c>
      <c r="GP568" s="44"/>
      <c r="GQ568" s="44">
        <v>304</v>
      </c>
      <c r="GR568" s="44">
        <v>97751</v>
      </c>
      <c r="GS568" s="44">
        <v>3610600</v>
      </c>
      <c r="GT568" s="44"/>
      <c r="GU568" s="21">
        <v>238007</v>
      </c>
      <c r="GV568" s="44"/>
      <c r="GW568" s="44"/>
      <c r="GX568" s="44"/>
      <c r="GY568" s="44">
        <v>3848607</v>
      </c>
      <c r="GZ568" s="44">
        <v>1659113</v>
      </c>
      <c r="HA568" s="44"/>
      <c r="HB568" s="44"/>
      <c r="HC568" s="44">
        <v>2189494</v>
      </c>
      <c r="HD568" s="44">
        <v>3848607</v>
      </c>
      <c r="HE568" s="21"/>
      <c r="HF568" s="21"/>
      <c r="HG568" s="21"/>
      <c r="HH568" s="21"/>
      <c r="HI568" s="21">
        <v>0</v>
      </c>
      <c r="HJ568" s="44"/>
      <c r="HK568" s="21">
        <v>457287</v>
      </c>
      <c r="HL568" s="21">
        <v>926362</v>
      </c>
      <c r="HM568" s="21">
        <v>1383649</v>
      </c>
      <c r="HN568" s="21">
        <v>-1145642</v>
      </c>
      <c r="HO568" s="21"/>
      <c r="HP568" s="44"/>
      <c r="HQ568" s="47"/>
      <c r="HR568" s="47"/>
      <c r="HS568" s="47"/>
      <c r="HT568" s="47" t="s">
        <v>3178</v>
      </c>
      <c r="HU568" s="47">
        <v>912512.15</v>
      </c>
      <c r="HV568" s="47">
        <v>2340</v>
      </c>
      <c r="HW568" s="47">
        <v>0</v>
      </c>
      <c r="HX568" s="47">
        <v>5699</v>
      </c>
      <c r="HY568" s="47">
        <v>25395</v>
      </c>
      <c r="HZ568" s="47">
        <v>61223</v>
      </c>
      <c r="IA568" s="47">
        <v>0</v>
      </c>
      <c r="IB568" s="47">
        <v>0</v>
      </c>
      <c r="IC568" s="47">
        <v>3178</v>
      </c>
      <c r="ID568">
        <v>7330</v>
      </c>
      <c r="IE568" s="47">
        <v>2883</v>
      </c>
      <c r="IF568">
        <v>10758</v>
      </c>
      <c r="IG568" s="47">
        <v>5066</v>
      </c>
      <c r="IH568" s="47">
        <v>18072</v>
      </c>
      <c r="II568">
        <v>2121</v>
      </c>
      <c r="IJ568">
        <v>4066</v>
      </c>
      <c r="IK568">
        <v>2186</v>
      </c>
      <c r="IL568">
        <v>14420</v>
      </c>
      <c r="IM568">
        <v>164737</v>
      </c>
      <c r="IN568">
        <v>0</v>
      </c>
      <c r="IO568">
        <v>0</v>
      </c>
      <c r="IP568">
        <v>0</v>
      </c>
      <c r="IQ568">
        <v>4287</v>
      </c>
      <c r="IR568">
        <v>0</v>
      </c>
      <c r="IS568">
        <v>0</v>
      </c>
      <c r="IT568">
        <v>4287</v>
      </c>
      <c r="IU568">
        <v>146752</v>
      </c>
      <c r="IV568">
        <v>0</v>
      </c>
      <c r="IW568">
        <v>244569</v>
      </c>
      <c r="IX568">
        <v>1010327</v>
      </c>
      <c r="IY568">
        <v>1492591</v>
      </c>
      <c r="IZ568">
        <v>0</v>
      </c>
      <c r="JA568">
        <v>0</v>
      </c>
      <c r="JB568">
        <v>180553</v>
      </c>
      <c r="JC568">
        <v>334972</v>
      </c>
      <c r="JD568">
        <v>71480</v>
      </c>
      <c r="JE568">
        <v>185409</v>
      </c>
      <c r="JF568">
        <v>87180</v>
      </c>
      <c r="JG568">
        <v>379495</v>
      </c>
      <c r="JH568">
        <v>49178</v>
      </c>
      <c r="JI568">
        <v>70295</v>
      </c>
      <c r="JJ568">
        <v>68161</v>
      </c>
      <c r="JK568">
        <v>547484</v>
      </c>
      <c r="JL568">
        <v>4868446</v>
      </c>
      <c r="JM568">
        <v>0</v>
      </c>
      <c r="JN568">
        <v>0</v>
      </c>
      <c r="JO568">
        <v>0</v>
      </c>
      <c r="JP568">
        <v>145767</v>
      </c>
      <c r="JQ568">
        <v>0</v>
      </c>
      <c r="JR568">
        <v>0</v>
      </c>
      <c r="JS568">
        <v>145767</v>
      </c>
      <c r="JT568"/>
      <c r="JU568"/>
      <c r="JV568"/>
      <c r="JW568"/>
      <c r="JX568"/>
      <c r="JY568">
        <v>7330</v>
      </c>
      <c r="JZ568"/>
      <c r="KA568"/>
      <c r="KB568"/>
      <c r="KC568"/>
      <c r="KD568"/>
      <c r="KE568">
        <v>334972</v>
      </c>
      <c r="KF568">
        <v>116</v>
      </c>
      <c r="KG568">
        <v>154</v>
      </c>
      <c r="KH568">
        <v>83</v>
      </c>
      <c r="KI568">
        <v>82</v>
      </c>
      <c r="KJ568">
        <v>112</v>
      </c>
      <c r="KK568">
        <v>57</v>
      </c>
      <c r="KL568">
        <v>42</v>
      </c>
      <c r="KM568">
        <v>76</v>
      </c>
      <c r="KN568">
        <v>30</v>
      </c>
      <c r="KO568">
        <v>1</v>
      </c>
      <c r="KP568">
        <v>0</v>
      </c>
      <c r="KQ568">
        <v>0</v>
      </c>
      <c r="KR568">
        <v>0</v>
      </c>
      <c r="KS568">
        <v>1</v>
      </c>
      <c r="KT568">
        <v>0</v>
      </c>
      <c r="KU568">
        <v>1</v>
      </c>
      <c r="KV568">
        <v>0</v>
      </c>
      <c r="KW568">
        <v>0</v>
      </c>
      <c r="KX568">
        <v>0</v>
      </c>
      <c r="KY568">
        <v>0</v>
      </c>
      <c r="KZ568">
        <v>0</v>
      </c>
      <c r="LA568">
        <v>0</v>
      </c>
      <c r="LB568">
        <v>0</v>
      </c>
      <c r="LC568">
        <v>0</v>
      </c>
      <c r="LD568">
        <v>1</v>
      </c>
      <c r="LE568">
        <v>0</v>
      </c>
      <c r="LF568">
        <v>0</v>
      </c>
      <c r="LG568">
        <v>0</v>
      </c>
      <c r="LH568">
        <v>0</v>
      </c>
    </row>
    <row r="569" spans="1:320" s="34" customFormat="1" ht="15" customHeight="1" x14ac:dyDescent="0.25">
      <c r="A569" s="45">
        <v>206292214</v>
      </c>
      <c r="B569" s="45" t="s">
        <v>4839</v>
      </c>
      <c r="C569" s="46">
        <v>45292</v>
      </c>
      <c r="D569" s="46">
        <v>45657</v>
      </c>
      <c r="E569" s="47">
        <v>366</v>
      </c>
      <c r="F569" s="45" t="s">
        <v>883</v>
      </c>
      <c r="G569" s="45" t="s">
        <v>884</v>
      </c>
      <c r="H569" s="45" t="s">
        <v>4824</v>
      </c>
      <c r="I569" s="45" t="s">
        <v>886</v>
      </c>
      <c r="J569" s="45" t="s">
        <v>887</v>
      </c>
      <c r="K569" s="45" t="s">
        <v>1392</v>
      </c>
      <c r="L569" s="45" t="s">
        <v>4825</v>
      </c>
      <c r="M569" s="45" t="s">
        <v>4840</v>
      </c>
      <c r="N569" s="45" t="s">
        <v>4841</v>
      </c>
      <c r="O569" s="45" t="s">
        <v>4828</v>
      </c>
      <c r="P569" s="45" t="s">
        <v>4836</v>
      </c>
      <c r="Q569" s="45" t="s">
        <v>4842</v>
      </c>
      <c r="R569" t="s">
        <v>4843</v>
      </c>
      <c r="S569" s="45" t="s">
        <v>893</v>
      </c>
      <c r="T569"/>
      <c r="U569" s="47">
        <v>59</v>
      </c>
      <c r="V569" s="47">
        <v>59</v>
      </c>
      <c r="W569" s="47" t="s">
        <v>1728</v>
      </c>
      <c r="X569" s="47">
        <v>21594</v>
      </c>
      <c r="Y569" s="47">
        <v>20504</v>
      </c>
      <c r="Z569" s="48">
        <v>224.21</v>
      </c>
      <c r="AA569" s="44">
        <v>184</v>
      </c>
      <c r="AB569" s="44">
        <v>185</v>
      </c>
      <c r="AC569" s="44">
        <v>3544</v>
      </c>
      <c r="AD569" s="44">
        <v>685</v>
      </c>
      <c r="AE569" s="44">
        <v>1245</v>
      </c>
      <c r="AF569" s="44">
        <v>13449</v>
      </c>
      <c r="AG569" s="44"/>
      <c r="AH569" s="47">
        <v>59</v>
      </c>
      <c r="AI569" s="47">
        <v>117</v>
      </c>
      <c r="AJ569">
        <v>1405</v>
      </c>
      <c r="AK569" t="s">
        <v>895</v>
      </c>
      <c r="AL569">
        <v>20504</v>
      </c>
      <c r="AM569"/>
      <c r="AN569"/>
      <c r="AO569"/>
      <c r="AP569"/>
      <c r="AQ569"/>
      <c r="AR569" s="44"/>
      <c r="AS569" s="44"/>
      <c r="AT569" s="44"/>
      <c r="AU569" s="44">
        <v>12098550</v>
      </c>
      <c r="AV569" s="44">
        <v>1951619</v>
      </c>
      <c r="AW569" s="44">
        <v>4666171</v>
      </c>
      <c r="AX569" s="44">
        <v>6326</v>
      </c>
      <c r="AY569" s="44">
        <v>9390324</v>
      </c>
      <c r="AZ569" s="21">
        <v>9427075</v>
      </c>
      <c r="BA569" s="21">
        <v>-36751</v>
      </c>
      <c r="BB569" s="44">
        <v>-5</v>
      </c>
      <c r="BC569" s="44"/>
      <c r="BD569" s="44"/>
      <c r="BE569" s="44">
        <v>-36756</v>
      </c>
      <c r="BF569" s="44">
        <v>4430000</v>
      </c>
      <c r="BG569" s="44">
        <v>856250</v>
      </c>
      <c r="BH569" s="44">
        <v>514050</v>
      </c>
      <c r="BI569" s="21">
        <v>5582550</v>
      </c>
      <c r="BJ569" s="21"/>
      <c r="BK569" s="21">
        <v>73750</v>
      </c>
      <c r="BL569" s="21">
        <v>63400</v>
      </c>
      <c r="BM569" s="21">
        <v>578550</v>
      </c>
      <c r="BN569" s="21">
        <v>12098550</v>
      </c>
      <c r="BO569" s="21"/>
      <c r="BP569" s="21"/>
      <c r="BQ569" s="44"/>
      <c r="BR569" s="21"/>
      <c r="BS569" s="44"/>
      <c r="BT569" s="21"/>
      <c r="BU569" s="44"/>
      <c r="BV569" s="21"/>
      <c r="BW569" s="44">
        <v>1642611</v>
      </c>
      <c r="BX569" s="21"/>
      <c r="BY569" s="21">
        <v>273296</v>
      </c>
      <c r="BZ569" s="21"/>
      <c r="CA569" s="44">
        <v>237</v>
      </c>
      <c r="CB569" s="44"/>
      <c r="CC569" s="44">
        <v>9965</v>
      </c>
      <c r="CD569" s="44"/>
      <c r="CE569" s="44"/>
      <c r="CF569" s="44"/>
      <c r="CG569" s="44">
        <v>24910</v>
      </c>
      <c r="CH569" s="44"/>
      <c r="CI569" s="21">
        <v>600</v>
      </c>
      <c r="CJ569" s="44"/>
      <c r="CK569" s="21"/>
      <c r="CL569" s="44"/>
      <c r="CM569" s="44">
        <v>0</v>
      </c>
      <c r="CN569" s="44">
        <v>0</v>
      </c>
      <c r="CO569" s="44">
        <v>677475</v>
      </c>
      <c r="CP569" s="44">
        <v>0</v>
      </c>
      <c r="CQ569" s="21">
        <v>574300</v>
      </c>
      <c r="CR569" s="44">
        <v>338700</v>
      </c>
      <c r="CS569" s="44">
        <v>270414</v>
      </c>
      <c r="CT569" s="44">
        <v>81327</v>
      </c>
      <c r="CU569" s="44"/>
      <c r="CV569" s="44">
        <v>9403</v>
      </c>
      <c r="CW569" s="21"/>
      <c r="CX569" s="21"/>
      <c r="CY569" s="21"/>
      <c r="CZ569" s="21"/>
      <c r="DA569" s="21"/>
      <c r="DB569" s="21"/>
      <c r="DC569" s="21"/>
      <c r="DD569" s="21"/>
      <c r="DE569" s="44"/>
      <c r="DF569" s="21"/>
      <c r="DG569" s="44"/>
      <c r="DH569" s="21"/>
      <c r="DI569" s="44"/>
      <c r="DJ569" s="44"/>
      <c r="DK569" s="44"/>
      <c r="DL569" s="44"/>
      <c r="DM569" s="21"/>
      <c r="DN569" s="44"/>
      <c r="DO569" s="44"/>
      <c r="DP569" s="44"/>
      <c r="DQ569" s="44"/>
      <c r="DR569" s="44"/>
      <c r="DS569" s="44"/>
      <c r="DT569" s="44"/>
      <c r="DU569" s="44"/>
      <c r="DV569" s="44"/>
      <c r="DW569" s="44"/>
      <c r="DX569" s="44"/>
      <c r="DY569" s="44"/>
      <c r="DZ569" s="44"/>
      <c r="EA569" s="44"/>
      <c r="EB569" s="21"/>
      <c r="EC569" s="44">
        <v>2818987</v>
      </c>
      <c r="ED569" s="44"/>
      <c r="EE569" s="21">
        <v>648420</v>
      </c>
      <c r="EF569" s="44"/>
      <c r="EG569" s="21">
        <v>171639</v>
      </c>
      <c r="EH569" s="44"/>
      <c r="EI569" s="21">
        <v>873160</v>
      </c>
      <c r="EJ569" s="44"/>
      <c r="EK569" s="44"/>
      <c r="EL569" s="21"/>
      <c r="EM569" s="44">
        <v>69790</v>
      </c>
      <c r="EN569" s="44"/>
      <c r="EO569" s="44">
        <v>84175</v>
      </c>
      <c r="EP569" s="21"/>
      <c r="EQ569" s="21"/>
      <c r="ER569" s="21"/>
      <c r="ES569" s="21"/>
      <c r="ET569" s="44"/>
      <c r="EU569" s="21"/>
      <c r="EV569" s="44"/>
      <c r="EW569" s="21"/>
      <c r="EX569" s="44"/>
      <c r="EY569" s="44"/>
      <c r="EZ569" s="21"/>
      <c r="FA569" s="21"/>
      <c r="FB569" s="44"/>
      <c r="FC569" s="44"/>
      <c r="FD569" s="21"/>
      <c r="FE569" s="112"/>
      <c r="FF569" s="44"/>
      <c r="FG569" s="44">
        <v>3814238</v>
      </c>
      <c r="FH569" s="44">
        <v>1163148</v>
      </c>
      <c r="FI569" s="44">
        <v>4449689</v>
      </c>
      <c r="FJ569" s="44">
        <v>248531</v>
      </c>
      <c r="FK569" s="44">
        <v>4181989</v>
      </c>
      <c r="FL569" s="44"/>
      <c r="FM569" s="44"/>
      <c r="FN569" s="44"/>
      <c r="FO569" s="44"/>
      <c r="FP569" s="44"/>
      <c r="FQ569" s="44"/>
      <c r="FR569" s="44"/>
      <c r="FS569" s="44"/>
      <c r="FT569" s="44">
        <v>315</v>
      </c>
      <c r="FU569" s="44"/>
      <c r="FV569" s="21">
        <v>261231</v>
      </c>
      <c r="FW569" s="44"/>
      <c r="FX569" s="44">
        <v>221220</v>
      </c>
      <c r="FY569" s="44">
        <v>130117</v>
      </c>
      <c r="FZ569" s="44">
        <v>142537</v>
      </c>
      <c r="GA569" s="44">
        <v>41546</v>
      </c>
      <c r="GB569" s="44"/>
      <c r="GC569" s="44">
        <v>15451</v>
      </c>
      <c r="GD569" s="44">
        <v>301482</v>
      </c>
      <c r="GE569" s="44">
        <v>159069</v>
      </c>
      <c r="GF569" s="44">
        <v>52841</v>
      </c>
      <c r="GG569" s="44">
        <v>808282</v>
      </c>
      <c r="GH569" s="44">
        <v>81170</v>
      </c>
      <c r="GI569" s="44">
        <v>111815</v>
      </c>
      <c r="GJ569" s="44">
        <v>133164</v>
      </c>
      <c r="GK569" s="44">
        <v>2304214</v>
      </c>
      <c r="GL569" s="44">
        <v>47319</v>
      </c>
      <c r="GM569" s="44">
        <v>373842</v>
      </c>
      <c r="GN569" s="44">
        <v>35730</v>
      </c>
      <c r="GO569" s="44">
        <v>11610</v>
      </c>
      <c r="GP569" s="44"/>
      <c r="GQ569" s="44">
        <v>8041</v>
      </c>
      <c r="GR569" s="44">
        <v>4090</v>
      </c>
      <c r="GS569" s="44">
        <v>1358986</v>
      </c>
      <c r="GT569" s="44"/>
      <c r="GU569" s="21">
        <v>193610</v>
      </c>
      <c r="GV569" s="44"/>
      <c r="GW569" s="44"/>
      <c r="GX569" s="44">
        <v>60000</v>
      </c>
      <c r="GY569" s="44">
        <v>1612596</v>
      </c>
      <c r="GZ569" s="44">
        <v>594525</v>
      </c>
      <c r="HA569" s="44"/>
      <c r="HB569" s="44"/>
      <c r="HC569" s="44">
        <v>1018071</v>
      </c>
      <c r="HD569" s="44">
        <v>1612596</v>
      </c>
      <c r="HE569" s="21">
        <v>566801</v>
      </c>
      <c r="HF569" s="21"/>
      <c r="HG569" s="21"/>
      <c r="HH569" s="21"/>
      <c r="HI569" s="21">
        <v>0</v>
      </c>
      <c r="HJ569" s="44"/>
      <c r="HK569" s="21">
        <v>178563</v>
      </c>
      <c r="HL569" s="21">
        <v>177747</v>
      </c>
      <c r="HM569" s="21">
        <v>356310</v>
      </c>
      <c r="HN569" s="21">
        <v>-162700</v>
      </c>
      <c r="HO569" s="21"/>
      <c r="HP569" s="44"/>
      <c r="HQ569" s="47"/>
      <c r="HR569" s="47"/>
      <c r="HS569" s="47"/>
      <c r="HT569" s="47" t="s">
        <v>1759</v>
      </c>
      <c r="HU569" s="47">
        <v>0</v>
      </c>
      <c r="HV569" s="47">
        <v>1843</v>
      </c>
      <c r="HW569" s="47">
        <v>0</v>
      </c>
      <c r="HX569" s="47">
        <v>4175</v>
      </c>
      <c r="HY569" s="47">
        <v>18985</v>
      </c>
      <c r="HZ569" s="47">
        <v>45421</v>
      </c>
      <c r="IA569" s="47">
        <v>0</v>
      </c>
      <c r="IB569" s="47">
        <v>0</v>
      </c>
      <c r="IC569" s="47">
        <v>0</v>
      </c>
      <c r="ID569"/>
      <c r="IE569" s="47">
        <v>3075</v>
      </c>
      <c r="IF569">
        <v>5516</v>
      </c>
      <c r="IG569" s="47">
        <v>1934</v>
      </c>
      <c r="IH569" s="47">
        <v>18970</v>
      </c>
      <c r="II569">
        <v>1894</v>
      </c>
      <c r="IJ569">
        <v>2810</v>
      </c>
      <c r="IK569">
        <v>1627</v>
      </c>
      <c r="IL569">
        <v>11862</v>
      </c>
      <c r="IM569">
        <v>118112</v>
      </c>
      <c r="IN569">
        <v>0</v>
      </c>
      <c r="IO569">
        <v>349</v>
      </c>
      <c r="IP569">
        <v>1769</v>
      </c>
      <c r="IQ569">
        <v>7408</v>
      </c>
      <c r="IR569">
        <v>0</v>
      </c>
      <c r="IS569">
        <v>0</v>
      </c>
      <c r="IT569">
        <v>9526</v>
      </c>
      <c r="IU569">
        <v>134192</v>
      </c>
      <c r="IV569">
        <v>0</v>
      </c>
      <c r="IW569">
        <v>242952</v>
      </c>
      <c r="IX569">
        <v>865508</v>
      </c>
      <c r="IY569">
        <v>1219017</v>
      </c>
      <c r="IZ569">
        <v>0</v>
      </c>
      <c r="JA569">
        <v>0</v>
      </c>
      <c r="JB569">
        <v>0</v>
      </c>
      <c r="JC569"/>
      <c r="JD569">
        <v>77239</v>
      </c>
      <c r="JE569">
        <v>103421</v>
      </c>
      <c r="JF569">
        <v>34888</v>
      </c>
      <c r="JG569">
        <v>416983</v>
      </c>
      <c r="JH569">
        <v>56453</v>
      </c>
      <c r="JI569">
        <v>66245</v>
      </c>
      <c r="JJ569">
        <v>75669</v>
      </c>
      <c r="JK569">
        <v>521671</v>
      </c>
      <c r="JL569">
        <v>3814238</v>
      </c>
      <c r="JM569">
        <v>0</v>
      </c>
      <c r="JN569">
        <v>38622</v>
      </c>
      <c r="JO569">
        <v>140687</v>
      </c>
      <c r="JP569">
        <v>319301</v>
      </c>
      <c r="JQ569">
        <v>0</v>
      </c>
      <c r="JR569">
        <v>0</v>
      </c>
      <c r="JS569">
        <v>498610</v>
      </c>
      <c r="JT569"/>
      <c r="JU569"/>
      <c r="JV569"/>
      <c r="JW569"/>
      <c r="JX569"/>
      <c r="JY569"/>
      <c r="JZ569"/>
      <c r="KA569"/>
      <c r="KB569"/>
      <c r="KC569"/>
      <c r="KD569"/>
      <c r="KE569"/>
      <c r="KF569">
        <v>66</v>
      </c>
      <c r="KG569">
        <v>137</v>
      </c>
      <c r="KH569">
        <v>31</v>
      </c>
      <c r="KI569">
        <v>38</v>
      </c>
      <c r="KJ569">
        <v>85</v>
      </c>
      <c r="KK569">
        <v>16</v>
      </c>
      <c r="KL569">
        <v>24</v>
      </c>
      <c r="KM569">
        <v>54</v>
      </c>
      <c r="KN569">
        <v>12</v>
      </c>
      <c r="KO569">
        <v>1</v>
      </c>
      <c r="KP569">
        <v>0</v>
      </c>
      <c r="KQ569">
        <v>0</v>
      </c>
      <c r="KR569">
        <v>1</v>
      </c>
      <c r="KS569">
        <v>0</v>
      </c>
      <c r="KT569">
        <v>0</v>
      </c>
      <c r="KU569">
        <v>1</v>
      </c>
      <c r="KV569">
        <v>0</v>
      </c>
      <c r="KW569">
        <v>0</v>
      </c>
      <c r="KX569">
        <v>0</v>
      </c>
      <c r="KY569">
        <v>0</v>
      </c>
      <c r="KZ569">
        <v>0</v>
      </c>
      <c r="LA569">
        <v>0</v>
      </c>
      <c r="LB569">
        <v>0</v>
      </c>
      <c r="LC569">
        <v>0</v>
      </c>
      <c r="LD569">
        <v>1</v>
      </c>
      <c r="LE569">
        <v>0</v>
      </c>
      <c r="LF569">
        <v>0</v>
      </c>
      <c r="LG569">
        <v>0</v>
      </c>
      <c r="LH569">
        <v>0</v>
      </c>
    </row>
    <row r="570" spans="1:320" s="34" customFormat="1" ht="15" customHeight="1" x14ac:dyDescent="0.25">
      <c r="A570" s="45">
        <v>206294002</v>
      </c>
      <c r="B570" s="45" t="s">
        <v>4844</v>
      </c>
      <c r="C570" s="46">
        <v>45292</v>
      </c>
      <c r="D570" s="46">
        <v>45657</v>
      </c>
      <c r="E570" s="47">
        <v>366</v>
      </c>
      <c r="F570" s="45" t="s">
        <v>883</v>
      </c>
      <c r="G570" s="45" t="s">
        <v>884</v>
      </c>
      <c r="H570" s="45" t="s">
        <v>4824</v>
      </c>
      <c r="I570" s="45" t="s">
        <v>886</v>
      </c>
      <c r="J570" s="45" t="s">
        <v>887</v>
      </c>
      <c r="K570" s="45" t="s">
        <v>1392</v>
      </c>
      <c r="L570" s="45" t="s">
        <v>4825</v>
      </c>
      <c r="M570" s="45" t="s">
        <v>4845</v>
      </c>
      <c r="N570" s="45" t="s">
        <v>4846</v>
      </c>
      <c r="O570" s="45" t="s">
        <v>4828</v>
      </c>
      <c r="P570" s="45" t="s">
        <v>4847</v>
      </c>
      <c r="Q570" s="45" t="s">
        <v>4848</v>
      </c>
      <c r="R570" t="s">
        <v>4849</v>
      </c>
      <c r="S570" s="45" t="s">
        <v>893</v>
      </c>
      <c r="T570"/>
      <c r="U570" s="47">
        <v>99</v>
      </c>
      <c r="V570" s="47">
        <v>99</v>
      </c>
      <c r="W570" s="47" t="s">
        <v>894</v>
      </c>
      <c r="X570" s="47">
        <v>36234</v>
      </c>
      <c r="Y570" s="47">
        <v>34359</v>
      </c>
      <c r="Z570" s="48">
        <v>221.06</v>
      </c>
      <c r="AA570" s="44">
        <v>302</v>
      </c>
      <c r="AB570" s="44">
        <v>303</v>
      </c>
      <c r="AC570" s="44">
        <v>5272</v>
      </c>
      <c r="AD570" s="44">
        <v>1366</v>
      </c>
      <c r="AE570" s="44">
        <v>1838</v>
      </c>
      <c r="AF570" s="44">
        <v>20882</v>
      </c>
      <c r="AG570" s="44"/>
      <c r="AH570" s="47">
        <v>86</v>
      </c>
      <c r="AI570" s="47">
        <v>416</v>
      </c>
      <c r="AJ570">
        <v>4499</v>
      </c>
      <c r="AK570" t="s">
        <v>895</v>
      </c>
      <c r="AL570">
        <v>34359</v>
      </c>
      <c r="AM570"/>
      <c r="AN570"/>
      <c r="AO570"/>
      <c r="AP570"/>
      <c r="AQ570"/>
      <c r="AR570" s="44"/>
      <c r="AS570" s="44"/>
      <c r="AT570" s="44"/>
      <c r="AU570" s="44">
        <v>20983165</v>
      </c>
      <c r="AV570" s="44">
        <v>2942234</v>
      </c>
      <c r="AW570" s="44">
        <v>7577114</v>
      </c>
      <c r="AX570" s="44">
        <v>75</v>
      </c>
      <c r="AY570" s="44">
        <v>16348360</v>
      </c>
      <c r="AZ570" s="21">
        <v>15130620</v>
      </c>
      <c r="BA570" s="21">
        <v>1217740</v>
      </c>
      <c r="BB570" s="44">
        <v>-5</v>
      </c>
      <c r="BC570" s="44"/>
      <c r="BD570" s="44"/>
      <c r="BE570" s="44">
        <v>1217735</v>
      </c>
      <c r="BF570" s="44">
        <v>6590000</v>
      </c>
      <c r="BG570" s="44">
        <v>1707500</v>
      </c>
      <c r="BH570" s="44">
        <v>834000</v>
      </c>
      <c r="BI570" s="21">
        <v>9459665</v>
      </c>
      <c r="BJ570" s="21"/>
      <c r="BK570" s="21">
        <v>107500</v>
      </c>
      <c r="BL570" s="21">
        <v>187200</v>
      </c>
      <c r="BM570" s="21">
        <v>2097300</v>
      </c>
      <c r="BN570" s="21">
        <v>20983165</v>
      </c>
      <c r="BO570" s="21"/>
      <c r="BP570" s="21"/>
      <c r="BQ570" s="44"/>
      <c r="BR570" s="21"/>
      <c r="BS570" s="44"/>
      <c r="BT570" s="21"/>
      <c r="BU570" s="44"/>
      <c r="BV570" s="21"/>
      <c r="BW570" s="44">
        <v>2127370</v>
      </c>
      <c r="BX570" s="21"/>
      <c r="BY570" s="21">
        <v>515216</v>
      </c>
      <c r="BZ570" s="21"/>
      <c r="CA570" s="44">
        <v>1725</v>
      </c>
      <c r="CB570" s="44"/>
      <c r="CC570" s="44">
        <v>4532</v>
      </c>
      <c r="CD570" s="44"/>
      <c r="CE570" s="44"/>
      <c r="CF570" s="44"/>
      <c r="CG570" s="44">
        <v>37902</v>
      </c>
      <c r="CH570" s="44"/>
      <c r="CI570" s="21"/>
      <c r="CJ570" s="44"/>
      <c r="CK570" s="21">
        <v>255489</v>
      </c>
      <c r="CL570" s="44"/>
      <c r="CM570" s="44">
        <v>2073</v>
      </c>
      <c r="CN570" s="44">
        <v>0</v>
      </c>
      <c r="CO570" s="44">
        <v>1034650</v>
      </c>
      <c r="CP570" s="44">
        <v>0</v>
      </c>
      <c r="CQ570" s="21">
        <v>882875</v>
      </c>
      <c r="CR570" s="44">
        <v>433050</v>
      </c>
      <c r="CS570" s="44">
        <v>489036</v>
      </c>
      <c r="CT570" s="44">
        <v>68445</v>
      </c>
      <c r="CU570" s="44"/>
      <c r="CV570" s="44">
        <v>32105</v>
      </c>
      <c r="CW570" s="21"/>
      <c r="CX570" s="21"/>
      <c r="CY570" s="21"/>
      <c r="CZ570" s="21"/>
      <c r="DA570" s="21"/>
      <c r="DB570" s="21"/>
      <c r="DC570" s="21"/>
      <c r="DD570" s="21"/>
      <c r="DE570" s="44"/>
      <c r="DF570" s="21"/>
      <c r="DG570" s="44"/>
      <c r="DH570" s="21"/>
      <c r="DI570" s="44"/>
      <c r="DJ570" s="44"/>
      <c r="DK570" s="44"/>
      <c r="DL570" s="44"/>
      <c r="DM570" s="21"/>
      <c r="DN570" s="44"/>
      <c r="DO570" s="44"/>
      <c r="DP570" s="44"/>
      <c r="DQ570" s="44"/>
      <c r="DR570" s="44"/>
      <c r="DS570" s="44"/>
      <c r="DT570" s="44"/>
      <c r="DU570" s="44"/>
      <c r="DV570" s="44"/>
      <c r="DW570" s="44"/>
      <c r="DX570" s="44"/>
      <c r="DY570" s="44"/>
      <c r="DZ570" s="44"/>
      <c r="EA570" s="44"/>
      <c r="EB570" s="21"/>
      <c r="EC570" s="44">
        <v>4032190</v>
      </c>
      <c r="ED570" s="44"/>
      <c r="EE570" s="21">
        <v>1320195</v>
      </c>
      <c r="EF570" s="44"/>
      <c r="EG570" s="21">
        <v>-120435</v>
      </c>
      <c r="EH570" s="44"/>
      <c r="EI570" s="21">
        <v>2509800</v>
      </c>
      <c r="EJ570" s="44"/>
      <c r="EK570" s="44"/>
      <c r="EL570" s="21"/>
      <c r="EM570" s="44">
        <v>81657</v>
      </c>
      <c r="EN570" s="44"/>
      <c r="EO570" s="44">
        <v>-246293</v>
      </c>
      <c r="EP570" s="21"/>
      <c r="EQ570" s="21"/>
      <c r="ER570" s="21"/>
      <c r="ES570" s="21"/>
      <c r="ET570" s="44"/>
      <c r="EU570" s="21"/>
      <c r="EV570" s="44"/>
      <c r="EW570" s="21"/>
      <c r="EX570" s="44"/>
      <c r="EY570" s="44"/>
      <c r="EZ570" s="21"/>
      <c r="FA570" s="21"/>
      <c r="FB570" s="44"/>
      <c r="FC570" s="44"/>
      <c r="FD570" s="21"/>
      <c r="FE570" s="112"/>
      <c r="FF570" s="44"/>
      <c r="FG570" s="44">
        <v>5900648</v>
      </c>
      <c r="FH570" s="44">
        <v>1467094</v>
      </c>
      <c r="FI570" s="44">
        <v>7762878</v>
      </c>
      <c r="FJ570" s="44">
        <v>141025</v>
      </c>
      <c r="FK570" s="44">
        <v>6740430</v>
      </c>
      <c r="FL570" s="44"/>
      <c r="FM570" s="44"/>
      <c r="FN570" s="44"/>
      <c r="FO570" s="44"/>
      <c r="FP570" s="44"/>
      <c r="FQ570" s="44"/>
      <c r="FR570" s="44"/>
      <c r="FS570" s="44"/>
      <c r="FT570" s="44"/>
      <c r="FU570" s="44"/>
      <c r="FV570" s="21">
        <v>407476</v>
      </c>
      <c r="FW570" s="44">
        <v>66723</v>
      </c>
      <c r="FX570" s="44">
        <v>350573</v>
      </c>
      <c r="FY570" s="44">
        <v>194849</v>
      </c>
      <c r="FZ570" s="44">
        <v>262313</v>
      </c>
      <c r="GA570" s="44">
        <v>37518</v>
      </c>
      <c r="GB570" s="44"/>
      <c r="GC570" s="44">
        <v>46401</v>
      </c>
      <c r="GD570" s="44">
        <v>600008</v>
      </c>
      <c r="GE570" s="44">
        <v>325280</v>
      </c>
      <c r="GF570" s="44">
        <v>158687</v>
      </c>
      <c r="GG570" s="44">
        <v>1201451</v>
      </c>
      <c r="GH570" s="44">
        <v>65151</v>
      </c>
      <c r="GI570" s="44">
        <v>183423</v>
      </c>
      <c r="GJ570" s="44">
        <v>157680</v>
      </c>
      <c r="GK570" s="44">
        <v>3474663</v>
      </c>
      <c r="GL570" s="44">
        <v>85949</v>
      </c>
      <c r="GM570" s="44">
        <v>626672</v>
      </c>
      <c r="GN570" s="44">
        <v>63544</v>
      </c>
      <c r="GO570" s="44">
        <v>27291</v>
      </c>
      <c r="GP570" s="44"/>
      <c r="GQ570" s="44">
        <v>13493</v>
      </c>
      <c r="GR570" s="44">
        <v>41045</v>
      </c>
      <c r="GS570" s="44">
        <v>3572697</v>
      </c>
      <c r="GT570" s="44"/>
      <c r="GU570" s="21">
        <v>613125</v>
      </c>
      <c r="GV570" s="44">
        <v>37147</v>
      </c>
      <c r="GW570" s="44"/>
      <c r="GX570" s="44">
        <v>100000</v>
      </c>
      <c r="GY570" s="44">
        <v>4322969</v>
      </c>
      <c r="GZ570" s="44">
        <v>1303099</v>
      </c>
      <c r="HA570" s="44"/>
      <c r="HB570" s="44"/>
      <c r="HC570" s="44">
        <v>3019870</v>
      </c>
      <c r="HD570" s="44">
        <v>4322969</v>
      </c>
      <c r="HE570" s="21">
        <v>1285108</v>
      </c>
      <c r="HF570" s="21"/>
      <c r="HG570" s="21"/>
      <c r="HH570" s="21"/>
      <c r="HI570" s="21">
        <v>0</v>
      </c>
      <c r="HJ570" s="44"/>
      <c r="HK570" s="21">
        <v>544914</v>
      </c>
      <c r="HL570" s="21">
        <v>333353</v>
      </c>
      <c r="HM570" s="21">
        <v>878267</v>
      </c>
      <c r="HN570" s="21">
        <v>-265142</v>
      </c>
      <c r="HO570" s="21"/>
      <c r="HP570" s="44"/>
      <c r="HQ570" s="47"/>
      <c r="HR570" s="47"/>
      <c r="HS570" s="47"/>
      <c r="HT570" s="47" t="s">
        <v>1759</v>
      </c>
      <c r="HU570" s="47">
        <v>0</v>
      </c>
      <c r="HV570" s="47">
        <v>1867</v>
      </c>
      <c r="HW570" s="47">
        <v>0</v>
      </c>
      <c r="HX570" s="47">
        <v>8975</v>
      </c>
      <c r="HY570" s="47">
        <v>29830</v>
      </c>
      <c r="HZ570" s="47">
        <v>72474</v>
      </c>
      <c r="IA570" s="47">
        <v>0</v>
      </c>
      <c r="IB570" s="47">
        <v>0</v>
      </c>
      <c r="IC570" s="47">
        <v>0</v>
      </c>
      <c r="ID570">
        <v>911</v>
      </c>
      <c r="IE570" s="47">
        <v>5558</v>
      </c>
      <c r="IF570">
        <v>11419</v>
      </c>
      <c r="IG570" s="47">
        <v>5281</v>
      </c>
      <c r="IH570" s="47">
        <v>26575</v>
      </c>
      <c r="II570">
        <v>1894</v>
      </c>
      <c r="IJ570">
        <v>6508</v>
      </c>
      <c r="IK570">
        <v>2034</v>
      </c>
      <c r="IL570">
        <v>16715</v>
      </c>
      <c r="IM570">
        <v>190041</v>
      </c>
      <c r="IN570">
        <v>0</v>
      </c>
      <c r="IO570">
        <v>18</v>
      </c>
      <c r="IP570">
        <v>7735</v>
      </c>
      <c r="IQ570">
        <v>16054</v>
      </c>
      <c r="IR570">
        <v>0</v>
      </c>
      <c r="IS570">
        <v>0</v>
      </c>
      <c r="IT570">
        <v>23807</v>
      </c>
      <c r="IU570">
        <v>176218</v>
      </c>
      <c r="IV570">
        <v>0</v>
      </c>
      <c r="IW570">
        <v>526383</v>
      </c>
      <c r="IX570">
        <v>1331447</v>
      </c>
      <c r="IY570">
        <v>1726605</v>
      </c>
      <c r="IZ570">
        <v>0</v>
      </c>
      <c r="JA570">
        <v>0</v>
      </c>
      <c r="JB570">
        <v>0</v>
      </c>
      <c r="JC570">
        <v>52549</v>
      </c>
      <c r="JD570">
        <v>123465</v>
      </c>
      <c r="JE570">
        <v>214969</v>
      </c>
      <c r="JF570">
        <v>99829</v>
      </c>
      <c r="JG570">
        <v>554873</v>
      </c>
      <c r="JH570">
        <v>54120</v>
      </c>
      <c r="JI570">
        <v>129947</v>
      </c>
      <c r="JJ570">
        <v>101986</v>
      </c>
      <c r="JK570">
        <v>808257</v>
      </c>
      <c r="JL570">
        <v>5900648</v>
      </c>
      <c r="JM570">
        <v>0</v>
      </c>
      <c r="JN570">
        <v>1368</v>
      </c>
      <c r="JO570">
        <v>605152</v>
      </c>
      <c r="JP570">
        <v>776765</v>
      </c>
      <c r="JQ570">
        <v>0</v>
      </c>
      <c r="JR570">
        <v>0</v>
      </c>
      <c r="JS570">
        <v>1383285</v>
      </c>
      <c r="JT570"/>
      <c r="JU570"/>
      <c r="JV570"/>
      <c r="JW570"/>
      <c r="JX570"/>
      <c r="JY570">
        <v>911</v>
      </c>
      <c r="JZ570"/>
      <c r="KA570"/>
      <c r="KB570"/>
      <c r="KC570"/>
      <c r="KD570"/>
      <c r="KE570">
        <v>52549</v>
      </c>
      <c r="KF570">
        <v>111</v>
      </c>
      <c r="KG570">
        <v>216</v>
      </c>
      <c r="KH570">
        <v>59</v>
      </c>
      <c r="KI570">
        <v>65</v>
      </c>
      <c r="KJ570">
        <v>155</v>
      </c>
      <c r="KK570">
        <v>29</v>
      </c>
      <c r="KL570">
        <v>41</v>
      </c>
      <c r="KM570">
        <v>103</v>
      </c>
      <c r="KN570">
        <v>18</v>
      </c>
      <c r="KO570">
        <v>1</v>
      </c>
      <c r="KP570">
        <v>0</v>
      </c>
      <c r="KQ570">
        <v>0</v>
      </c>
      <c r="KR570">
        <v>0</v>
      </c>
      <c r="KS570">
        <v>1</v>
      </c>
      <c r="KT570">
        <v>0</v>
      </c>
      <c r="KU570">
        <v>1</v>
      </c>
      <c r="KV570">
        <v>0</v>
      </c>
      <c r="KW570">
        <v>0</v>
      </c>
      <c r="KX570">
        <v>0</v>
      </c>
      <c r="KY570">
        <v>0</v>
      </c>
      <c r="KZ570">
        <v>0</v>
      </c>
      <c r="LA570">
        <v>0</v>
      </c>
      <c r="LB570">
        <v>0</v>
      </c>
      <c r="LC570">
        <v>0</v>
      </c>
      <c r="LD570">
        <v>1</v>
      </c>
      <c r="LE570">
        <v>0</v>
      </c>
      <c r="LF570">
        <v>0</v>
      </c>
      <c r="LG570">
        <v>0</v>
      </c>
      <c r="LH570">
        <v>0</v>
      </c>
    </row>
    <row r="571" spans="1:320" s="34" customFormat="1" ht="15" customHeight="1" x14ac:dyDescent="0.25">
      <c r="A571" s="45">
        <v>206300039</v>
      </c>
      <c r="B571" s="45" t="s">
        <v>4850</v>
      </c>
      <c r="C571" s="46">
        <v>45292</v>
      </c>
      <c r="D571" s="46">
        <v>45657</v>
      </c>
      <c r="E571" s="47">
        <v>366</v>
      </c>
      <c r="F571" s="45" t="s">
        <v>883</v>
      </c>
      <c r="G571" s="45" t="s">
        <v>884</v>
      </c>
      <c r="H571" s="45" t="s">
        <v>1358</v>
      </c>
      <c r="I571" s="45" t="s">
        <v>886</v>
      </c>
      <c r="J571" s="45" t="s">
        <v>887</v>
      </c>
      <c r="K571" s="45" t="s">
        <v>1359</v>
      </c>
      <c r="L571" s="45" t="s">
        <v>4851</v>
      </c>
      <c r="M571" s="45" t="s">
        <v>4852</v>
      </c>
      <c r="N571" s="45" t="s">
        <v>4853</v>
      </c>
      <c r="O571" s="45" t="s">
        <v>1372</v>
      </c>
      <c r="P571" s="45" t="s">
        <v>4854</v>
      </c>
      <c r="Q571" s="45" t="s">
        <v>4855</v>
      </c>
      <c r="R571" t="s">
        <v>4856</v>
      </c>
      <c r="S571" s="45" t="s">
        <v>893</v>
      </c>
      <c r="T571"/>
      <c r="U571" s="47">
        <v>202</v>
      </c>
      <c r="V571" s="47">
        <v>202</v>
      </c>
      <c r="W571" s="47" t="s">
        <v>913</v>
      </c>
      <c r="X571" s="47">
        <v>73932</v>
      </c>
      <c r="Y571" s="47">
        <v>69023</v>
      </c>
      <c r="Z571" s="48">
        <v>217.64</v>
      </c>
      <c r="AA571" s="44">
        <v>577</v>
      </c>
      <c r="AB571" s="44">
        <v>705</v>
      </c>
      <c r="AC571" s="44">
        <v>11187</v>
      </c>
      <c r="AD571" s="44">
        <v>3502</v>
      </c>
      <c r="AE571" s="44">
        <v>3929</v>
      </c>
      <c r="AF571" s="44">
        <v>46965</v>
      </c>
      <c r="AG571" s="44"/>
      <c r="AH571" s="47">
        <v>312</v>
      </c>
      <c r="AI571" s="47">
        <v>710</v>
      </c>
      <c r="AJ571">
        <v>2418</v>
      </c>
      <c r="AK571" t="s">
        <v>914</v>
      </c>
      <c r="AL571">
        <v>58371</v>
      </c>
      <c r="AM571"/>
      <c r="AN571"/>
      <c r="AO571"/>
      <c r="AP571">
        <v>10652</v>
      </c>
      <c r="AQ571"/>
      <c r="AR571" s="44"/>
      <c r="AS571" s="44"/>
      <c r="AT571" s="44"/>
      <c r="AU571" s="44">
        <v>30804800</v>
      </c>
      <c r="AV571" s="44">
        <v>16483587</v>
      </c>
      <c r="AW571" s="44">
        <v>15177231</v>
      </c>
      <c r="AX571" s="44">
        <v>199343</v>
      </c>
      <c r="AY571" s="44">
        <v>32310499</v>
      </c>
      <c r="AZ571" s="21">
        <v>31128386</v>
      </c>
      <c r="BA571" s="21">
        <v>1182113</v>
      </c>
      <c r="BB571" s="44">
        <v>1618427</v>
      </c>
      <c r="BC571" s="44"/>
      <c r="BD571" s="44"/>
      <c r="BE571" s="44">
        <v>2800540</v>
      </c>
      <c r="BF571" s="44">
        <v>4818000</v>
      </c>
      <c r="BG571" s="44">
        <v>1459000</v>
      </c>
      <c r="BH571" s="44">
        <v>1827200</v>
      </c>
      <c r="BI571" s="21">
        <v>21219900</v>
      </c>
      <c r="BJ571" s="21"/>
      <c r="BK571" s="21">
        <v>156000</v>
      </c>
      <c r="BL571" s="21">
        <v>357500</v>
      </c>
      <c r="BM571" s="21">
        <v>967200</v>
      </c>
      <c r="BN571" s="21">
        <v>23348400</v>
      </c>
      <c r="BO571" s="21"/>
      <c r="BP571" s="21"/>
      <c r="BQ571" s="44"/>
      <c r="BR571" s="21">
        <v>7456400</v>
      </c>
      <c r="BS571" s="44"/>
      <c r="BT571" s="21"/>
      <c r="BU571" s="44"/>
      <c r="BV571" s="21"/>
      <c r="BW571" s="44">
        <v>12170679</v>
      </c>
      <c r="BX571" s="21"/>
      <c r="BY571" s="21">
        <v>3668175</v>
      </c>
      <c r="BZ571" s="21"/>
      <c r="CA571" s="44">
        <v>595272</v>
      </c>
      <c r="CB571" s="44"/>
      <c r="CC571" s="44">
        <v>41727</v>
      </c>
      <c r="CD571" s="44"/>
      <c r="CE571" s="44"/>
      <c r="CF571" s="44"/>
      <c r="CG571" s="44"/>
      <c r="CH571" s="44"/>
      <c r="CI571" s="21">
        <v>3889</v>
      </c>
      <c r="CJ571" s="44"/>
      <c r="CK571" s="21">
        <v>3845</v>
      </c>
      <c r="CL571" s="44"/>
      <c r="CM571" s="44">
        <v>0</v>
      </c>
      <c r="CN571" s="44">
        <v>0</v>
      </c>
      <c r="CO571" s="44">
        <v>7807250</v>
      </c>
      <c r="CP571" s="44">
        <v>0</v>
      </c>
      <c r="CQ571" s="21">
        <v>6887700</v>
      </c>
      <c r="CR571" s="44">
        <v>908150</v>
      </c>
      <c r="CS571" s="44">
        <v>772626</v>
      </c>
      <c r="CT571" s="44">
        <v>55023</v>
      </c>
      <c r="CU571" s="44"/>
      <c r="CV571" s="44">
        <v>52838</v>
      </c>
      <c r="CW571" s="21"/>
      <c r="CX571" s="21"/>
      <c r="CY571" s="21"/>
      <c r="CZ571" s="21"/>
      <c r="DA571" s="21"/>
      <c r="DB571" s="21"/>
      <c r="DC571" s="21"/>
      <c r="DD571" s="21"/>
      <c r="DE571" s="44"/>
      <c r="DF571" s="21"/>
      <c r="DG571" s="44"/>
      <c r="DH571" s="21"/>
      <c r="DI571" s="44"/>
      <c r="DJ571" s="44"/>
      <c r="DK571" s="44"/>
      <c r="DL571" s="44"/>
      <c r="DM571" s="21"/>
      <c r="DN571" s="44"/>
      <c r="DO571" s="44"/>
      <c r="DP571" s="44"/>
      <c r="DQ571" s="44"/>
      <c r="DR571" s="44"/>
      <c r="DS571" s="44"/>
      <c r="DT571" s="44"/>
      <c r="DU571" s="44"/>
      <c r="DV571" s="44"/>
      <c r="DW571" s="44"/>
      <c r="DX571" s="44"/>
      <c r="DY571" s="44">
        <v>-18117</v>
      </c>
      <c r="DZ571" s="44"/>
      <c r="EA571" s="44"/>
      <c r="EB571" s="21"/>
      <c r="EC571" s="44">
        <v>5743679</v>
      </c>
      <c r="ED571" s="44"/>
      <c r="EE571" s="21">
        <v>3084448</v>
      </c>
      <c r="EF571" s="44"/>
      <c r="EG571" s="21">
        <v>66032</v>
      </c>
      <c r="EH571" s="44"/>
      <c r="EI571" s="21">
        <v>6046842</v>
      </c>
      <c r="EJ571" s="44"/>
      <c r="EK571" s="44"/>
      <c r="EL571" s="21"/>
      <c r="EM571" s="44"/>
      <c r="EN571" s="44"/>
      <c r="EO571" s="44">
        <v>254347</v>
      </c>
      <c r="EP571" s="21"/>
      <c r="EQ571" s="21"/>
      <c r="ER571" s="21"/>
      <c r="ES571" s="21"/>
      <c r="ET571" s="44"/>
      <c r="EU571" s="21"/>
      <c r="EV571" s="44"/>
      <c r="EW571" s="21"/>
      <c r="EX571" s="44"/>
      <c r="EY571" s="44"/>
      <c r="EZ571" s="21"/>
      <c r="FA571" s="21"/>
      <c r="FB571" s="44"/>
      <c r="FC571" s="44"/>
      <c r="FD571" s="21"/>
      <c r="FE571" s="112"/>
      <c r="FF571" s="44"/>
      <c r="FG571" s="44">
        <v>15882855</v>
      </c>
      <c r="FH571" s="44">
        <v>3698979</v>
      </c>
      <c r="FI571" s="44">
        <v>11546552</v>
      </c>
      <c r="FJ571" s="44">
        <v>428877</v>
      </c>
      <c r="FK571" s="44">
        <v>10589568</v>
      </c>
      <c r="FL571" s="44"/>
      <c r="FM571" s="44"/>
      <c r="FN571" s="44"/>
      <c r="FO571" s="44">
        <v>4316039</v>
      </c>
      <c r="FP571" s="44"/>
      <c r="FQ571" s="44"/>
      <c r="FR571" s="44"/>
      <c r="FS571" s="44"/>
      <c r="FT571" s="44"/>
      <c r="FU571" s="44"/>
      <c r="FV571" s="21">
        <v>778072</v>
      </c>
      <c r="FW571" s="44"/>
      <c r="FX571" s="44">
        <v>291501</v>
      </c>
      <c r="FY571" s="44">
        <v>100098</v>
      </c>
      <c r="FZ571" s="44">
        <v>671846</v>
      </c>
      <c r="GA571" s="44">
        <v>67932</v>
      </c>
      <c r="GB571" s="44"/>
      <c r="GC571" s="44">
        <v>660664</v>
      </c>
      <c r="GD571" s="44">
        <v>872025</v>
      </c>
      <c r="GE571" s="44">
        <v>822292</v>
      </c>
      <c r="GF571" s="44">
        <v>300259</v>
      </c>
      <c r="GG571" s="44">
        <v>2481614</v>
      </c>
      <c r="GH571" s="44">
        <v>239976</v>
      </c>
      <c r="GI571" s="44">
        <v>344795</v>
      </c>
      <c r="GJ571" s="44">
        <v>134019</v>
      </c>
      <c r="GK571" s="44">
        <v>6393354</v>
      </c>
      <c r="GL571" s="44">
        <v>120714</v>
      </c>
      <c r="GM571" s="44">
        <v>1238294</v>
      </c>
      <c r="GN571" s="44">
        <v>199816</v>
      </c>
      <c r="GO571" s="44">
        <v>115213</v>
      </c>
      <c r="GP571" s="44"/>
      <c r="GQ571" s="44">
        <v>595860</v>
      </c>
      <c r="GR571" s="44">
        <v>-205565</v>
      </c>
      <c r="GS571" s="44">
        <v>2198269</v>
      </c>
      <c r="GT571" s="44"/>
      <c r="GU571" s="21">
        <v>380881</v>
      </c>
      <c r="GV571" s="44">
        <v>494770</v>
      </c>
      <c r="GW571" s="44">
        <v>6149898</v>
      </c>
      <c r="GX571" s="44"/>
      <c r="GY571" s="44">
        <v>9223818</v>
      </c>
      <c r="GZ571" s="44">
        <v>15353360</v>
      </c>
      <c r="HA571" s="44"/>
      <c r="HB571" s="44"/>
      <c r="HC571" s="44">
        <v>-6129542</v>
      </c>
      <c r="HD571" s="44">
        <v>9223818</v>
      </c>
      <c r="HE571" s="21">
        <v>1124365</v>
      </c>
      <c r="HF571" s="21"/>
      <c r="HG571" s="21">
        <v>45971</v>
      </c>
      <c r="HH571" s="21"/>
      <c r="HI571" s="21">
        <v>0</v>
      </c>
      <c r="HJ571" s="44"/>
      <c r="HK571" s="21">
        <v>1910861</v>
      </c>
      <c r="HL571" s="21">
        <v>1472926</v>
      </c>
      <c r="HM571" s="21">
        <v>3383787</v>
      </c>
      <c r="HN571" s="21">
        <v>-3002906</v>
      </c>
      <c r="HO571" s="21"/>
      <c r="HP571" s="44"/>
      <c r="HQ571" s="47"/>
      <c r="HR571" s="47"/>
      <c r="HS571" s="47"/>
      <c r="HT571" s="47" t="s">
        <v>4857</v>
      </c>
      <c r="HU571" s="47">
        <v>-767668</v>
      </c>
      <c r="HV571" s="47">
        <v>3922</v>
      </c>
      <c r="HW571" s="47">
        <v>0</v>
      </c>
      <c r="HX571" s="47">
        <v>28522</v>
      </c>
      <c r="HY571" s="47">
        <v>98209</v>
      </c>
      <c r="HZ571" s="47">
        <v>169746</v>
      </c>
      <c r="IA571" s="47">
        <v>20503</v>
      </c>
      <c r="IB571" s="47">
        <v>0</v>
      </c>
      <c r="IC571" s="47">
        <v>10337</v>
      </c>
      <c r="ID571">
        <v>21385</v>
      </c>
      <c r="IE571" s="47">
        <v>6976</v>
      </c>
      <c r="IF571">
        <v>32185</v>
      </c>
      <c r="IG571" s="47">
        <v>8100</v>
      </c>
      <c r="IH571" s="47">
        <v>38497</v>
      </c>
      <c r="II571">
        <v>7119</v>
      </c>
      <c r="IJ571">
        <v>13263</v>
      </c>
      <c r="IK571">
        <v>2032</v>
      </c>
      <c r="IL571">
        <v>33302</v>
      </c>
      <c r="IM571">
        <v>494098</v>
      </c>
      <c r="IN571">
        <v>0</v>
      </c>
      <c r="IO571">
        <v>0</v>
      </c>
      <c r="IP571">
        <v>0</v>
      </c>
      <c r="IQ571">
        <v>0</v>
      </c>
      <c r="IR571">
        <v>0</v>
      </c>
      <c r="IS571">
        <v>0</v>
      </c>
      <c r="IT571">
        <v>0</v>
      </c>
      <c r="IU571">
        <v>313847</v>
      </c>
      <c r="IV571">
        <v>0</v>
      </c>
      <c r="IW571">
        <v>1774632</v>
      </c>
      <c r="IX571">
        <v>3759390</v>
      </c>
      <c r="IY571">
        <v>4232427</v>
      </c>
      <c r="IZ571">
        <v>693011</v>
      </c>
      <c r="JA571">
        <v>0</v>
      </c>
      <c r="JB571">
        <v>499836</v>
      </c>
      <c r="JC571">
        <v>916708</v>
      </c>
      <c r="JD571">
        <v>162966</v>
      </c>
      <c r="JE571">
        <v>570190</v>
      </c>
      <c r="JF571">
        <v>140948</v>
      </c>
      <c r="JG571">
        <v>780775</v>
      </c>
      <c r="JH571">
        <v>206567</v>
      </c>
      <c r="JI571">
        <v>262549</v>
      </c>
      <c r="JJ571">
        <v>110748</v>
      </c>
      <c r="JK571">
        <v>1458261</v>
      </c>
      <c r="JL571">
        <v>15882855</v>
      </c>
      <c r="JM571">
        <v>0</v>
      </c>
      <c r="JN571">
        <v>0</v>
      </c>
      <c r="JO571">
        <v>0</v>
      </c>
      <c r="JP571">
        <v>0</v>
      </c>
      <c r="JQ571">
        <v>0</v>
      </c>
      <c r="JR571">
        <v>0</v>
      </c>
      <c r="JS571">
        <v>0</v>
      </c>
      <c r="JT571"/>
      <c r="JU571"/>
      <c r="JV571"/>
      <c r="JW571"/>
      <c r="JX571"/>
      <c r="JY571">
        <v>21385</v>
      </c>
      <c r="JZ571"/>
      <c r="KA571"/>
      <c r="KB571"/>
      <c r="KC571"/>
      <c r="KD571"/>
      <c r="KE571">
        <v>916708</v>
      </c>
      <c r="KF571">
        <v>339</v>
      </c>
      <c r="KG571">
        <v>503</v>
      </c>
      <c r="KH571">
        <v>231</v>
      </c>
      <c r="KI571">
        <v>254</v>
      </c>
      <c r="KJ571">
        <v>380</v>
      </c>
      <c r="KK571">
        <v>175</v>
      </c>
      <c r="KL571">
        <v>114</v>
      </c>
      <c r="KM571">
        <v>189</v>
      </c>
      <c r="KN571">
        <v>72</v>
      </c>
      <c r="KO571">
        <v>1</v>
      </c>
      <c r="KP571">
        <v>0</v>
      </c>
      <c r="KQ571">
        <v>0</v>
      </c>
      <c r="KR571">
        <v>0</v>
      </c>
      <c r="KS571">
        <v>0</v>
      </c>
      <c r="KT571">
        <v>1</v>
      </c>
      <c r="KU571">
        <v>1</v>
      </c>
      <c r="KV571">
        <v>0</v>
      </c>
      <c r="KW571">
        <v>0</v>
      </c>
      <c r="KX571">
        <v>0</v>
      </c>
      <c r="KY571">
        <v>1</v>
      </c>
      <c r="KZ571">
        <v>0</v>
      </c>
      <c r="LA571">
        <v>0</v>
      </c>
      <c r="LB571">
        <v>0</v>
      </c>
      <c r="LC571">
        <v>0</v>
      </c>
      <c r="LD571">
        <v>1</v>
      </c>
      <c r="LE571">
        <v>0</v>
      </c>
      <c r="LF571">
        <v>0</v>
      </c>
      <c r="LG571">
        <v>0</v>
      </c>
      <c r="LH571">
        <v>0</v>
      </c>
    </row>
    <row r="572" spans="1:320" s="34" customFormat="1" ht="15" customHeight="1" x14ac:dyDescent="0.25">
      <c r="A572" s="45">
        <v>206300210</v>
      </c>
      <c r="B572" s="45" t="s">
        <v>4858</v>
      </c>
      <c r="C572" s="46">
        <v>45292</v>
      </c>
      <c r="D572" s="46">
        <v>45657</v>
      </c>
      <c r="E572" s="47">
        <v>366</v>
      </c>
      <c r="F572" s="45" t="s">
        <v>883</v>
      </c>
      <c r="G572" s="45" t="s">
        <v>893</v>
      </c>
      <c r="H572" s="45" t="s">
        <v>1358</v>
      </c>
      <c r="I572" s="45" t="s">
        <v>916</v>
      </c>
      <c r="J572" s="45" t="s">
        <v>331</v>
      </c>
      <c r="K572" s="45" t="s">
        <v>1359</v>
      </c>
      <c r="L572" s="45" t="s">
        <v>4859</v>
      </c>
      <c r="M572" s="45" t="s">
        <v>4860</v>
      </c>
      <c r="N572" s="45" t="s">
        <v>4861</v>
      </c>
      <c r="O572" s="45" t="s">
        <v>4862</v>
      </c>
      <c r="P572" s="45" t="s">
        <v>4863</v>
      </c>
      <c r="Q572" s="45" t="s">
        <v>4864</v>
      </c>
      <c r="R572" t="s">
        <v>4865</v>
      </c>
      <c r="S572" s="45" t="s">
        <v>893</v>
      </c>
      <c r="T572" t="s">
        <v>1963</v>
      </c>
      <c r="U572" s="47">
        <v>59</v>
      </c>
      <c r="V572" s="47">
        <v>59</v>
      </c>
      <c r="W572" s="47" t="s">
        <v>1728</v>
      </c>
      <c r="X572" s="47">
        <v>21594</v>
      </c>
      <c r="Y572" s="47">
        <v>17878</v>
      </c>
      <c r="Z572" s="48">
        <v>190.58</v>
      </c>
      <c r="AA572" s="44">
        <v>280</v>
      </c>
      <c r="AB572" s="44">
        <v>275</v>
      </c>
      <c r="AC572" s="44">
        <v>4105</v>
      </c>
      <c r="AD572" s="44">
        <v>1477</v>
      </c>
      <c r="AE572" s="44">
        <v>889</v>
      </c>
      <c r="AF572" s="44">
        <v>8047</v>
      </c>
      <c r="AG572" s="44"/>
      <c r="AH572" s="47"/>
      <c r="AI572" s="47">
        <v>3360</v>
      </c>
      <c r="AJ572"/>
      <c r="AK572" t="s">
        <v>895</v>
      </c>
      <c r="AL572">
        <v>17878</v>
      </c>
      <c r="AM572"/>
      <c r="AN572"/>
      <c r="AO572"/>
      <c r="AP572"/>
      <c r="AQ572"/>
      <c r="AR572" s="44"/>
      <c r="AS572" s="44"/>
      <c r="AT572" s="44"/>
      <c r="AU572" s="44">
        <v>8483411</v>
      </c>
      <c r="AV572" s="44">
        <v>1363054</v>
      </c>
      <c r="AW572" s="44">
        <v>922042</v>
      </c>
      <c r="AX572" s="44">
        <v>97686</v>
      </c>
      <c r="AY572" s="44">
        <v>9022109</v>
      </c>
      <c r="AZ572" s="21">
        <v>10625392</v>
      </c>
      <c r="BA572" s="21">
        <v>-1603283</v>
      </c>
      <c r="BB572" s="44">
        <v>3253967</v>
      </c>
      <c r="BC572" s="44"/>
      <c r="BD572" s="44"/>
      <c r="BE572" s="44">
        <v>1650684</v>
      </c>
      <c r="BF572" s="44">
        <v>1947891</v>
      </c>
      <c r="BG572" s="44">
        <v>700861</v>
      </c>
      <c r="BH572" s="44">
        <v>421845</v>
      </c>
      <c r="BI572" s="21">
        <v>3818437</v>
      </c>
      <c r="BJ572" s="21"/>
      <c r="BK572" s="21"/>
      <c r="BL572" s="21">
        <v>1594377</v>
      </c>
      <c r="BM572" s="21"/>
      <c r="BN572" s="21">
        <v>8483411</v>
      </c>
      <c r="BO572" s="21"/>
      <c r="BP572" s="21"/>
      <c r="BQ572" s="44"/>
      <c r="BR572" s="21"/>
      <c r="BS572" s="44"/>
      <c r="BT572" s="21"/>
      <c r="BU572" s="44"/>
      <c r="BV572" s="21"/>
      <c r="BW572" s="44">
        <v>868619</v>
      </c>
      <c r="BX572" s="21">
        <v>71900</v>
      </c>
      <c r="BY572" s="21">
        <v>273738</v>
      </c>
      <c r="BZ572" s="21">
        <v>1048</v>
      </c>
      <c r="CA572" s="44">
        <v>120</v>
      </c>
      <c r="CB572" s="44"/>
      <c r="CC572" s="44">
        <v>71</v>
      </c>
      <c r="CD572" s="44"/>
      <c r="CE572" s="44"/>
      <c r="CF572" s="44"/>
      <c r="CG572" s="44"/>
      <c r="CH572" s="44"/>
      <c r="CI572" s="21">
        <v>147558</v>
      </c>
      <c r="CJ572" s="44"/>
      <c r="CK572" s="21"/>
      <c r="CL572" s="44"/>
      <c r="CM572" s="44">
        <v>76658</v>
      </c>
      <c r="CN572" s="44">
        <v>0</v>
      </c>
      <c r="CO572" s="44">
        <v>477262</v>
      </c>
      <c r="CP572" s="44">
        <v>0</v>
      </c>
      <c r="CQ572" s="21">
        <v>372334</v>
      </c>
      <c r="CR572" s="44">
        <v>87152</v>
      </c>
      <c r="CS572" s="44">
        <v>145827</v>
      </c>
      <c r="CT572" s="44">
        <v>42984</v>
      </c>
      <c r="CU572" s="44"/>
      <c r="CV572" s="44">
        <v>160837</v>
      </c>
      <c r="CW572" s="21"/>
      <c r="CX572" s="21"/>
      <c r="CY572" s="21"/>
      <c r="CZ572" s="21"/>
      <c r="DA572" s="21"/>
      <c r="DB572" s="21"/>
      <c r="DC572" s="21"/>
      <c r="DD572" s="21"/>
      <c r="DE572" s="44"/>
      <c r="DF572" s="21"/>
      <c r="DG572" s="44"/>
      <c r="DH572" s="21"/>
      <c r="DI572" s="44"/>
      <c r="DJ572" s="44"/>
      <c r="DK572" s="44"/>
      <c r="DL572" s="44"/>
      <c r="DM572" s="21"/>
      <c r="DN572" s="44"/>
      <c r="DO572" s="44"/>
      <c r="DP572" s="44"/>
      <c r="DQ572" s="44"/>
      <c r="DR572" s="44"/>
      <c r="DS572" s="44"/>
      <c r="DT572" s="44"/>
      <c r="DU572" s="44"/>
      <c r="DV572" s="44"/>
      <c r="DW572" s="44"/>
      <c r="DX572" s="44">
        <v>3410</v>
      </c>
      <c r="DY572" s="44"/>
      <c r="DZ572" s="44"/>
      <c r="EA572" s="44"/>
      <c r="EB572" s="21"/>
      <c r="EC572" s="44">
        <v>-342911</v>
      </c>
      <c r="ED572" s="44">
        <v>28113</v>
      </c>
      <c r="EE572" s="21">
        <v>175871</v>
      </c>
      <c r="EF572" s="44">
        <v>12</v>
      </c>
      <c r="EG572" s="21">
        <v>106854</v>
      </c>
      <c r="EH572" s="44"/>
      <c r="EI572" s="21">
        <v>950693</v>
      </c>
      <c r="EJ572" s="44"/>
      <c r="EK572" s="44"/>
      <c r="EL572" s="21"/>
      <c r="EM572" s="44"/>
      <c r="EN572" s="44"/>
      <c r="EO572" s="44"/>
      <c r="EP572" s="21"/>
      <c r="EQ572" s="21"/>
      <c r="ER572" s="21"/>
      <c r="ES572" s="21"/>
      <c r="ET572" s="44"/>
      <c r="EU572" s="21"/>
      <c r="EV572" s="44"/>
      <c r="EW572" s="21"/>
      <c r="EX572" s="44"/>
      <c r="EY572" s="44"/>
      <c r="EZ572" s="21"/>
      <c r="FA572" s="21"/>
      <c r="FB572" s="44"/>
      <c r="FC572" s="44"/>
      <c r="FD572" s="21"/>
      <c r="FE572" s="112"/>
      <c r="FF572" s="44"/>
      <c r="FG572" s="44">
        <v>9783511</v>
      </c>
      <c r="FH572" s="44">
        <v>4677317</v>
      </c>
      <c r="FI572" s="44">
        <v>17731573</v>
      </c>
      <c r="FJ572" s="44">
        <v>846677</v>
      </c>
      <c r="FK572" s="44">
        <v>4868833</v>
      </c>
      <c r="FL572" s="44"/>
      <c r="FM572" s="44"/>
      <c r="FN572" s="44"/>
      <c r="FO572" s="44"/>
      <c r="FP572" s="44"/>
      <c r="FQ572" s="44"/>
      <c r="FR572" s="44"/>
      <c r="FS572" s="44"/>
      <c r="FT572" s="44">
        <v>20819</v>
      </c>
      <c r="FU572" s="44"/>
      <c r="FV572" s="21">
        <v>248653</v>
      </c>
      <c r="FW572" s="44">
        <v>4146</v>
      </c>
      <c r="FX572" s="44">
        <v>174846</v>
      </c>
      <c r="FY572" s="44">
        <v>20017</v>
      </c>
      <c r="FZ572" s="44">
        <v>145610</v>
      </c>
      <c r="GA572" s="44">
        <v>76173</v>
      </c>
      <c r="GB572" s="44"/>
      <c r="GC572" s="44">
        <v>127356</v>
      </c>
      <c r="GD572" s="44">
        <v>248755</v>
      </c>
      <c r="GE572" s="44">
        <v>67663</v>
      </c>
      <c r="GF572" s="44">
        <v>136581</v>
      </c>
      <c r="GG572" s="44">
        <v>1548621</v>
      </c>
      <c r="GH572" s="44">
        <v>142849</v>
      </c>
      <c r="GI572" s="44">
        <v>223787</v>
      </c>
      <c r="GJ572" s="44">
        <v>122920</v>
      </c>
      <c r="GK572" s="44">
        <v>1808525</v>
      </c>
      <c r="GL572" s="44">
        <v>331452</v>
      </c>
      <c r="GM572" s="44">
        <v>8213</v>
      </c>
      <c r="GN572" s="44">
        <v>729</v>
      </c>
      <c r="GO572" s="44">
        <v>17870</v>
      </c>
      <c r="GP572" s="44">
        <v>53458</v>
      </c>
      <c r="GQ572" s="44"/>
      <c r="GR572" s="44">
        <v>227516</v>
      </c>
      <c r="GS572" s="44">
        <v>2107707</v>
      </c>
      <c r="GT572" s="44"/>
      <c r="GU572" s="21">
        <v>30585431</v>
      </c>
      <c r="GV572" s="44">
        <v>4473475</v>
      </c>
      <c r="GW572" s="44">
        <v>80295334</v>
      </c>
      <c r="GX572" s="44">
        <v>388145</v>
      </c>
      <c r="GY572" s="44">
        <v>117850092</v>
      </c>
      <c r="GZ572" s="44">
        <v>1639371</v>
      </c>
      <c r="HA572" s="44">
        <v>44245824</v>
      </c>
      <c r="HB572" s="44">
        <v>26951429</v>
      </c>
      <c r="HC572" s="44">
        <v>45013468</v>
      </c>
      <c r="HD572" s="44">
        <v>117850092</v>
      </c>
      <c r="HE572" s="21"/>
      <c r="HF572" s="21">
        <v>80295334</v>
      </c>
      <c r="HG572" s="21"/>
      <c r="HH572" s="21"/>
      <c r="HI572" s="21">
        <v>3835088</v>
      </c>
      <c r="HJ572" s="44">
        <v>58062133</v>
      </c>
      <c r="HK572" s="21"/>
      <c r="HL572" s="21">
        <v>24470702</v>
      </c>
      <c r="HM572" s="21">
        <v>86367923</v>
      </c>
      <c r="HN572" s="21">
        <v>-55782492</v>
      </c>
      <c r="HO572" s="21"/>
      <c r="HP572" s="44"/>
      <c r="HQ572" s="47">
        <v>26951429</v>
      </c>
      <c r="HR572" s="47">
        <v>26951429</v>
      </c>
      <c r="HS572" s="47"/>
      <c r="HT572" s="47" t="s">
        <v>1759</v>
      </c>
      <c r="HU572" s="47">
        <v>0</v>
      </c>
      <c r="HV572" s="47">
        <v>2345</v>
      </c>
      <c r="HW572" s="47">
        <v>0</v>
      </c>
      <c r="HX572" s="47">
        <v>10044</v>
      </c>
      <c r="HY572" s="47">
        <v>19044</v>
      </c>
      <c r="HZ572" s="47">
        <v>45054</v>
      </c>
      <c r="IA572" s="47">
        <v>0</v>
      </c>
      <c r="IB572" s="47">
        <v>0</v>
      </c>
      <c r="IC572" s="47">
        <v>3848</v>
      </c>
      <c r="ID572"/>
      <c r="IE572" s="47">
        <v>1293</v>
      </c>
      <c r="IF572">
        <v>2106</v>
      </c>
      <c r="IG572" s="47">
        <v>1220</v>
      </c>
      <c r="IH572" s="47">
        <v>24022</v>
      </c>
      <c r="II572">
        <v>3053</v>
      </c>
      <c r="IJ572">
        <v>5185</v>
      </c>
      <c r="IK572">
        <v>1896</v>
      </c>
      <c r="IL572">
        <v>8262</v>
      </c>
      <c r="IM572">
        <v>127372</v>
      </c>
      <c r="IN572">
        <v>0</v>
      </c>
      <c r="IO572">
        <v>0</v>
      </c>
      <c r="IP572">
        <v>0</v>
      </c>
      <c r="IQ572">
        <v>2353</v>
      </c>
      <c r="IR572">
        <v>0</v>
      </c>
      <c r="IS572">
        <v>0</v>
      </c>
      <c r="IT572">
        <v>2353</v>
      </c>
      <c r="IU572">
        <v>204406</v>
      </c>
      <c r="IV572">
        <v>0</v>
      </c>
      <c r="IW572">
        <v>555746</v>
      </c>
      <c r="IX572">
        <v>724023</v>
      </c>
      <c r="IY572">
        <v>1186197</v>
      </c>
      <c r="IZ572">
        <v>0</v>
      </c>
      <c r="JA572">
        <v>0</v>
      </c>
      <c r="JB572">
        <v>132189</v>
      </c>
      <c r="JC572"/>
      <c r="JD572">
        <v>35813</v>
      </c>
      <c r="JE572">
        <v>41686</v>
      </c>
      <c r="JF572">
        <v>23155</v>
      </c>
      <c r="JG572">
        <v>515463</v>
      </c>
      <c r="JH572">
        <v>100100</v>
      </c>
      <c r="JI572">
        <v>127440</v>
      </c>
      <c r="JJ572">
        <v>85042</v>
      </c>
      <c r="JK572">
        <v>354808</v>
      </c>
      <c r="JL572">
        <v>4086068</v>
      </c>
      <c r="JM572">
        <v>0</v>
      </c>
      <c r="JN572">
        <v>0</v>
      </c>
      <c r="JO572">
        <v>0</v>
      </c>
      <c r="JP572">
        <v>215442</v>
      </c>
      <c r="JQ572">
        <v>0</v>
      </c>
      <c r="JR572">
        <v>0</v>
      </c>
      <c r="JS572">
        <v>215442</v>
      </c>
      <c r="JT572"/>
      <c r="JU572"/>
      <c r="JV572"/>
      <c r="JW572"/>
      <c r="JX572"/>
      <c r="JY572"/>
      <c r="JZ572"/>
      <c r="KA572"/>
      <c r="KB572"/>
      <c r="KC572"/>
      <c r="KD572"/>
      <c r="KE572"/>
      <c r="KF572">
        <v>84</v>
      </c>
      <c r="KG572">
        <v>135</v>
      </c>
      <c r="KH572">
        <v>59</v>
      </c>
      <c r="KI572">
        <v>61</v>
      </c>
      <c r="KJ572">
        <v>98</v>
      </c>
      <c r="KK572">
        <v>47</v>
      </c>
      <c r="KL572">
        <v>33</v>
      </c>
      <c r="KM572">
        <v>58</v>
      </c>
      <c r="KN572">
        <v>27</v>
      </c>
      <c r="KO572">
        <v>0</v>
      </c>
      <c r="KP572">
        <v>1</v>
      </c>
      <c r="KQ572">
        <v>0</v>
      </c>
      <c r="KR572">
        <v>1</v>
      </c>
      <c r="KS572">
        <v>0</v>
      </c>
      <c r="KT572">
        <v>0</v>
      </c>
      <c r="KU572">
        <v>1</v>
      </c>
      <c r="KV572">
        <v>0</v>
      </c>
      <c r="KW572">
        <v>0</v>
      </c>
      <c r="KX572">
        <v>0</v>
      </c>
      <c r="KY572">
        <v>0</v>
      </c>
      <c r="KZ572">
        <v>0</v>
      </c>
      <c r="LA572">
        <v>0</v>
      </c>
      <c r="LB572">
        <v>0</v>
      </c>
      <c r="LC572">
        <v>0</v>
      </c>
      <c r="LD572">
        <v>0</v>
      </c>
      <c r="LE572">
        <v>0</v>
      </c>
      <c r="LF572">
        <v>1</v>
      </c>
      <c r="LG572">
        <v>0</v>
      </c>
      <c r="LH572">
        <v>0</v>
      </c>
    </row>
    <row r="573" spans="1:320" s="34" customFormat="1" ht="15" customHeight="1" x14ac:dyDescent="0.25">
      <c r="A573" s="45">
        <v>206300212</v>
      </c>
      <c r="B573" s="45" t="s">
        <v>4866</v>
      </c>
      <c r="C573" s="46">
        <v>45292</v>
      </c>
      <c r="D573" s="46">
        <v>45657</v>
      </c>
      <c r="E573" s="47">
        <v>366</v>
      </c>
      <c r="F573" s="45" t="s">
        <v>883</v>
      </c>
      <c r="G573" s="45" t="s">
        <v>884</v>
      </c>
      <c r="H573" s="45" t="s">
        <v>1358</v>
      </c>
      <c r="I573" s="45" t="s">
        <v>886</v>
      </c>
      <c r="J573" s="45" t="s">
        <v>887</v>
      </c>
      <c r="K573" s="45" t="s">
        <v>1359</v>
      </c>
      <c r="L573" s="45" t="s">
        <v>4867</v>
      </c>
      <c r="M573" s="45" t="s">
        <v>4868</v>
      </c>
      <c r="N573" s="45" t="s">
        <v>4869</v>
      </c>
      <c r="O573" s="45" t="s">
        <v>4870</v>
      </c>
      <c r="P573" s="45" t="s">
        <v>4871</v>
      </c>
      <c r="Q573" s="45" t="s">
        <v>4872</v>
      </c>
      <c r="R573" t="s">
        <v>4873</v>
      </c>
      <c r="S573" s="45" t="s">
        <v>884</v>
      </c>
      <c r="T573"/>
      <c r="U573" s="47">
        <v>99</v>
      </c>
      <c r="V573" s="47">
        <v>99</v>
      </c>
      <c r="W573" s="47" t="s">
        <v>894</v>
      </c>
      <c r="X573" s="47">
        <v>36234</v>
      </c>
      <c r="Y573" s="47">
        <v>34897</v>
      </c>
      <c r="Z573" s="48">
        <v>225.96</v>
      </c>
      <c r="AA573" s="44">
        <v>89</v>
      </c>
      <c r="AB573" s="44">
        <v>83</v>
      </c>
      <c r="AC573" s="44">
        <v>799</v>
      </c>
      <c r="AD573" s="44">
        <v>74</v>
      </c>
      <c r="AE573" s="44">
        <v>17596</v>
      </c>
      <c r="AF573" s="44">
        <v>16017</v>
      </c>
      <c r="AG573" s="44"/>
      <c r="AH573" s="47"/>
      <c r="AI573" s="47"/>
      <c r="AJ573">
        <v>411</v>
      </c>
      <c r="AK573" t="s">
        <v>914</v>
      </c>
      <c r="AL573">
        <v>18277</v>
      </c>
      <c r="AM573"/>
      <c r="AN573">
        <v>16620</v>
      </c>
      <c r="AO573"/>
      <c r="AP573"/>
      <c r="AQ573"/>
      <c r="AR573" s="44"/>
      <c r="AS573" s="44"/>
      <c r="AT573" s="44"/>
      <c r="AU573" s="44">
        <v>13396524</v>
      </c>
      <c r="AV573" s="44">
        <v>215433</v>
      </c>
      <c r="AW573" s="44">
        <v>-4001019</v>
      </c>
      <c r="AX573" s="44">
        <v>1328</v>
      </c>
      <c r="AY573" s="44">
        <v>17614304</v>
      </c>
      <c r="AZ573" s="21">
        <v>15479678</v>
      </c>
      <c r="BA573" s="21">
        <v>2134626</v>
      </c>
      <c r="BB573" s="44"/>
      <c r="BC573" s="44"/>
      <c r="BD573" s="44"/>
      <c r="BE573" s="44">
        <v>2134626</v>
      </c>
      <c r="BF573" s="44">
        <v>309931</v>
      </c>
      <c r="BG573" s="44">
        <v>28705</v>
      </c>
      <c r="BH573" s="44">
        <v>6685513</v>
      </c>
      <c r="BI573" s="21">
        <v>6212949</v>
      </c>
      <c r="BJ573" s="21"/>
      <c r="BK573" s="21"/>
      <c r="BL573" s="21"/>
      <c r="BM573" s="21">
        <v>159426</v>
      </c>
      <c r="BN573" s="21">
        <v>7089626</v>
      </c>
      <c r="BO573" s="21"/>
      <c r="BP573" s="21">
        <v>6306898</v>
      </c>
      <c r="BQ573" s="44"/>
      <c r="BR573" s="21"/>
      <c r="BS573" s="44"/>
      <c r="BT573" s="21"/>
      <c r="BU573" s="44"/>
      <c r="BV573" s="21"/>
      <c r="BW573" s="44">
        <v>83614</v>
      </c>
      <c r="BX573" s="21"/>
      <c r="BY573" s="21">
        <v>5977</v>
      </c>
      <c r="BZ573" s="21"/>
      <c r="CA573" s="44">
        <v>67222</v>
      </c>
      <c r="CB573" s="44"/>
      <c r="CC573" s="44">
        <v>58620</v>
      </c>
      <c r="CD573" s="44"/>
      <c r="CE573" s="44"/>
      <c r="CF573" s="44"/>
      <c r="CG573" s="44"/>
      <c r="CH573" s="44"/>
      <c r="CI573" s="21"/>
      <c r="CJ573" s="44"/>
      <c r="CK573" s="21"/>
      <c r="CL573" s="44"/>
      <c r="CM573" s="44">
        <v>3093</v>
      </c>
      <c r="CN573" s="44">
        <v>0</v>
      </c>
      <c r="CO573" s="44">
        <v>89589</v>
      </c>
      <c r="CP573" s="44">
        <v>0</v>
      </c>
      <c r="CQ573" s="21">
        <v>520</v>
      </c>
      <c r="CR573" s="44">
        <v>11934</v>
      </c>
      <c r="CS573" s="44">
        <v>33387</v>
      </c>
      <c r="CT573" s="44">
        <v>53358</v>
      </c>
      <c r="CU573" s="44"/>
      <c r="CV573" s="44">
        <v>23552</v>
      </c>
      <c r="CW573" s="21"/>
      <c r="CX573" s="21"/>
      <c r="CY573" s="21"/>
      <c r="CZ573" s="21"/>
      <c r="DA573" s="21"/>
      <c r="DB573" s="21"/>
      <c r="DC573" s="21"/>
      <c r="DD573" s="21"/>
      <c r="DE573" s="44"/>
      <c r="DF573" s="21"/>
      <c r="DG573" s="44"/>
      <c r="DH573" s="21"/>
      <c r="DI573" s="44"/>
      <c r="DJ573" s="44"/>
      <c r="DK573" s="44"/>
      <c r="DL573" s="44"/>
      <c r="DM573" s="21"/>
      <c r="DN573" s="44"/>
      <c r="DO573" s="44"/>
      <c r="DP573" s="44"/>
      <c r="DQ573" s="44"/>
      <c r="DR573" s="44"/>
      <c r="DS573" s="44"/>
      <c r="DT573" s="44"/>
      <c r="DU573" s="44"/>
      <c r="DV573" s="44"/>
      <c r="DW573" s="44"/>
      <c r="DX573" s="44"/>
      <c r="DY573" s="44"/>
      <c r="DZ573" s="44"/>
      <c r="EA573" s="44"/>
      <c r="EB573" s="21"/>
      <c r="EC573" s="44">
        <v>-281030</v>
      </c>
      <c r="ED573" s="44"/>
      <c r="EE573" s="21">
        <v>15011</v>
      </c>
      <c r="EF573" s="44"/>
      <c r="EG573" s="21">
        <v>68574</v>
      </c>
      <c r="EH573" s="44"/>
      <c r="EI573" s="21">
        <v>-137623</v>
      </c>
      <c r="EJ573" s="44"/>
      <c r="EK573" s="44"/>
      <c r="EL573" s="21"/>
      <c r="EM573" s="44"/>
      <c r="EN573" s="44"/>
      <c r="EO573" s="44">
        <v>-3665951</v>
      </c>
      <c r="EP573" s="21"/>
      <c r="EQ573" s="21"/>
      <c r="ER573" s="21"/>
      <c r="ES573" s="21"/>
      <c r="ET573" s="44"/>
      <c r="EU573" s="21"/>
      <c r="EV573" s="44"/>
      <c r="EW573" s="21"/>
      <c r="EX573" s="44"/>
      <c r="EY573" s="44"/>
      <c r="EZ573" s="21"/>
      <c r="FA573" s="21"/>
      <c r="FB573" s="44"/>
      <c r="FC573" s="44"/>
      <c r="FD573" s="21"/>
      <c r="FE573" s="112"/>
      <c r="FF573" s="44"/>
      <c r="FG573" s="44">
        <v>7418461</v>
      </c>
      <c r="FH573" s="44">
        <v>2290840</v>
      </c>
      <c r="FI573" s="44">
        <v>5770377</v>
      </c>
      <c r="FJ573" s="44">
        <v>498754</v>
      </c>
      <c r="FK573" s="44">
        <v>3668513</v>
      </c>
      <c r="FL573" s="44"/>
      <c r="FM573" s="44">
        <v>3250168</v>
      </c>
      <c r="FN573" s="44"/>
      <c r="FO573" s="44"/>
      <c r="FP573" s="44"/>
      <c r="FQ573" s="44"/>
      <c r="FR573" s="44"/>
      <c r="FS573" s="44"/>
      <c r="FT573" s="44">
        <v>32510</v>
      </c>
      <c r="FU573" s="44"/>
      <c r="FV573" s="21">
        <v>76506</v>
      </c>
      <c r="FW573" s="44"/>
      <c r="FX573" s="44">
        <v>7280</v>
      </c>
      <c r="FY573" s="44">
        <v>14511</v>
      </c>
      <c r="FZ573" s="44">
        <v>24401</v>
      </c>
      <c r="GA573" s="44">
        <v>22792</v>
      </c>
      <c r="GB573" s="44"/>
      <c r="GC573" s="44">
        <v>14214</v>
      </c>
      <c r="GD573" s="44">
        <v>511115</v>
      </c>
      <c r="GE573" s="44">
        <v>530295</v>
      </c>
      <c r="GF573" s="44">
        <v>322480</v>
      </c>
      <c r="GG573" s="44">
        <v>1194728</v>
      </c>
      <c r="GH573" s="44">
        <v>179951</v>
      </c>
      <c r="GI573" s="44">
        <v>549027</v>
      </c>
      <c r="GJ573" s="44">
        <v>126475</v>
      </c>
      <c r="GK573" s="44">
        <v>3924730</v>
      </c>
      <c r="GL573" s="44">
        <v>56034</v>
      </c>
      <c r="GM573" s="44">
        <v>880737</v>
      </c>
      <c r="GN573" s="44">
        <v>22311</v>
      </c>
      <c r="GO573" s="44">
        <v>70900</v>
      </c>
      <c r="GP573" s="44"/>
      <c r="GQ573" s="44"/>
      <c r="GR573" s="44"/>
      <c r="GS573" s="44">
        <v>3810146</v>
      </c>
      <c r="GT573" s="44"/>
      <c r="GU573" s="21">
        <v>577817</v>
      </c>
      <c r="GV573" s="44"/>
      <c r="GW573" s="44">
        <v>86283</v>
      </c>
      <c r="GX573" s="44"/>
      <c r="GY573" s="44">
        <v>4474246</v>
      </c>
      <c r="GZ573" s="44">
        <v>2345505</v>
      </c>
      <c r="HA573" s="44"/>
      <c r="HB573" s="44"/>
      <c r="HC573" s="44">
        <v>2128741</v>
      </c>
      <c r="HD573" s="44">
        <v>4474246</v>
      </c>
      <c r="HE573" s="21"/>
      <c r="HF573" s="21"/>
      <c r="HG573" s="21">
        <v>1722538</v>
      </c>
      <c r="HH573" s="21"/>
      <c r="HI573" s="21">
        <v>0</v>
      </c>
      <c r="HJ573" s="44">
        <v>1143511</v>
      </c>
      <c r="HK573" s="21"/>
      <c r="HL573" s="21">
        <v>982430</v>
      </c>
      <c r="HM573" s="21">
        <v>2125941</v>
      </c>
      <c r="HN573" s="21">
        <v>-1548124</v>
      </c>
      <c r="HO573" s="21"/>
      <c r="HP573" s="44"/>
      <c r="HQ573" s="47"/>
      <c r="HR573" s="47"/>
      <c r="HS573" s="47"/>
      <c r="HT573" s="47" t="s">
        <v>1736</v>
      </c>
      <c r="HU573" s="47">
        <v>-23455.05</v>
      </c>
      <c r="HV573" s="47">
        <v>3885</v>
      </c>
      <c r="HW573" s="47">
        <v>0</v>
      </c>
      <c r="HX573" s="47">
        <v>4913</v>
      </c>
      <c r="HY573" s="47">
        <v>44870</v>
      </c>
      <c r="HZ573" s="47">
        <v>91440</v>
      </c>
      <c r="IA573" s="47">
        <v>0</v>
      </c>
      <c r="IB573" s="47">
        <v>0</v>
      </c>
      <c r="IC573" s="47">
        <v>1936</v>
      </c>
      <c r="ID573"/>
      <c r="IE573" s="47">
        <v>2001</v>
      </c>
      <c r="IF573">
        <v>18359</v>
      </c>
      <c r="IG573" s="47">
        <v>9869</v>
      </c>
      <c r="IH573" s="47">
        <v>24397</v>
      </c>
      <c r="II573">
        <v>3777</v>
      </c>
      <c r="IJ573">
        <v>16926</v>
      </c>
      <c r="IK573">
        <v>1993</v>
      </c>
      <c r="IL573">
        <v>16541</v>
      </c>
      <c r="IM573">
        <v>240907</v>
      </c>
      <c r="IN573">
        <v>0</v>
      </c>
      <c r="IO573">
        <v>0</v>
      </c>
      <c r="IP573">
        <v>169</v>
      </c>
      <c r="IQ573">
        <v>330</v>
      </c>
      <c r="IR573">
        <v>0</v>
      </c>
      <c r="IS573">
        <v>0</v>
      </c>
      <c r="IT573">
        <v>499</v>
      </c>
      <c r="IU573">
        <v>253955</v>
      </c>
      <c r="IV573">
        <v>0</v>
      </c>
      <c r="IW573">
        <v>286776</v>
      </c>
      <c r="IX573">
        <v>1736712</v>
      </c>
      <c r="IY573">
        <v>2311474</v>
      </c>
      <c r="IZ573">
        <v>0</v>
      </c>
      <c r="JA573">
        <v>0</v>
      </c>
      <c r="JB573">
        <v>119531</v>
      </c>
      <c r="JC573"/>
      <c r="JD573">
        <v>78280</v>
      </c>
      <c r="JE573">
        <v>373577</v>
      </c>
      <c r="JF573">
        <v>227675</v>
      </c>
      <c r="JG573">
        <v>604228</v>
      </c>
      <c r="JH573">
        <v>151750</v>
      </c>
      <c r="JI573">
        <v>402501</v>
      </c>
      <c r="JJ573">
        <v>96023</v>
      </c>
      <c r="JK573">
        <v>775979</v>
      </c>
      <c r="JL573">
        <v>7418461</v>
      </c>
      <c r="JM573">
        <v>0</v>
      </c>
      <c r="JN573">
        <v>0</v>
      </c>
      <c r="JO573">
        <v>9289</v>
      </c>
      <c r="JP573">
        <v>11327</v>
      </c>
      <c r="JQ573">
        <v>0</v>
      </c>
      <c r="JR573">
        <v>0</v>
      </c>
      <c r="JS573">
        <v>20616</v>
      </c>
      <c r="JT573"/>
      <c r="JU573"/>
      <c r="JV573"/>
      <c r="JW573"/>
      <c r="JX573"/>
      <c r="JY573"/>
      <c r="JZ573"/>
      <c r="KA573"/>
      <c r="KB573"/>
      <c r="KC573"/>
      <c r="KD573"/>
      <c r="KE573"/>
      <c r="KF573">
        <v>157</v>
      </c>
      <c r="KG573">
        <v>192</v>
      </c>
      <c r="KH573">
        <v>137</v>
      </c>
      <c r="KI573">
        <v>93</v>
      </c>
      <c r="KJ573">
        <v>125</v>
      </c>
      <c r="KK573">
        <v>79</v>
      </c>
      <c r="KL573">
        <v>59</v>
      </c>
      <c r="KM573">
        <v>76</v>
      </c>
      <c r="KN573">
        <v>50</v>
      </c>
      <c r="KO573">
        <v>1</v>
      </c>
      <c r="KP573">
        <v>0</v>
      </c>
      <c r="KQ573">
        <v>0</v>
      </c>
      <c r="KR573">
        <v>0</v>
      </c>
      <c r="KS573">
        <v>1</v>
      </c>
      <c r="KT573">
        <v>0</v>
      </c>
      <c r="KU573">
        <v>1</v>
      </c>
      <c r="KV573">
        <v>0</v>
      </c>
      <c r="KW573">
        <v>1</v>
      </c>
      <c r="KX573">
        <v>0</v>
      </c>
      <c r="KY573">
        <v>0</v>
      </c>
      <c r="KZ573">
        <v>0</v>
      </c>
      <c r="LA573">
        <v>0</v>
      </c>
      <c r="LB573">
        <v>0</v>
      </c>
      <c r="LC573">
        <v>0</v>
      </c>
      <c r="LD573">
        <v>1</v>
      </c>
      <c r="LE573">
        <v>0</v>
      </c>
      <c r="LF573">
        <v>0</v>
      </c>
      <c r="LG573">
        <v>0</v>
      </c>
      <c r="LH573">
        <v>0</v>
      </c>
    </row>
    <row r="574" spans="1:320" s="34" customFormat="1" ht="15" customHeight="1" x14ac:dyDescent="0.25">
      <c r="A574" s="45">
        <v>206300323</v>
      </c>
      <c r="B574" s="45" t="s">
        <v>4874</v>
      </c>
      <c r="C574" s="46">
        <v>45292</v>
      </c>
      <c r="D574" s="46">
        <v>45657</v>
      </c>
      <c r="E574" s="47">
        <v>366</v>
      </c>
      <c r="F574" s="45" t="s">
        <v>883</v>
      </c>
      <c r="G574" s="45" t="s">
        <v>893</v>
      </c>
      <c r="H574" s="45" t="s">
        <v>1358</v>
      </c>
      <c r="I574" s="45" t="s">
        <v>916</v>
      </c>
      <c r="J574" s="45" t="s">
        <v>887</v>
      </c>
      <c r="K574" s="45" t="s">
        <v>1359</v>
      </c>
      <c r="L574" s="45" t="s">
        <v>4859</v>
      </c>
      <c r="M574" s="45" t="s">
        <v>4875</v>
      </c>
      <c r="N574" s="45" t="s">
        <v>4876</v>
      </c>
      <c r="O574" s="45" t="s">
        <v>4877</v>
      </c>
      <c r="P574" s="45" t="s">
        <v>4878</v>
      </c>
      <c r="Q574" s="45"/>
      <c r="R574" t="s">
        <v>4879</v>
      </c>
      <c r="S574" s="45" t="s">
        <v>884</v>
      </c>
      <c r="T574"/>
      <c r="U574" s="47">
        <v>49</v>
      </c>
      <c r="V574" s="47">
        <v>49</v>
      </c>
      <c r="W574" s="47" t="s">
        <v>1728</v>
      </c>
      <c r="X574" s="47">
        <v>17934</v>
      </c>
      <c r="Y574" s="47">
        <v>14109</v>
      </c>
      <c r="Z574" s="48">
        <v>151.55000000000001</v>
      </c>
      <c r="AA574" s="44">
        <v>428</v>
      </c>
      <c r="AB574" s="44">
        <v>427</v>
      </c>
      <c r="AC574" s="44">
        <v>9633</v>
      </c>
      <c r="AD574" s="44">
        <v>853</v>
      </c>
      <c r="AE574" s="44"/>
      <c r="AF574" s="44"/>
      <c r="AG574" s="44"/>
      <c r="AH574" s="47"/>
      <c r="AI574" s="47">
        <v>2067</v>
      </c>
      <c r="AJ574">
        <v>1556</v>
      </c>
      <c r="AK574" t="s">
        <v>895</v>
      </c>
      <c r="AL574">
        <v>14109</v>
      </c>
      <c r="AM574"/>
      <c r="AN574"/>
      <c r="AO574"/>
      <c r="AP574"/>
      <c r="AQ574"/>
      <c r="AR574" s="44"/>
      <c r="AS574" s="44"/>
      <c r="AT574" s="44"/>
      <c r="AU574" s="44">
        <v>8329602</v>
      </c>
      <c r="AV574" s="44">
        <v>3441051</v>
      </c>
      <c r="AW574" s="44">
        <v>1438431</v>
      </c>
      <c r="AX574" s="44">
        <v>9693</v>
      </c>
      <c r="AY574" s="44">
        <v>10341915</v>
      </c>
      <c r="AZ574" s="21">
        <v>11622226</v>
      </c>
      <c r="BA574" s="21">
        <v>-1280311</v>
      </c>
      <c r="BB574" s="44">
        <v>-1094066</v>
      </c>
      <c r="BC574" s="44"/>
      <c r="BD574" s="44"/>
      <c r="BE574" s="44">
        <v>-2374377</v>
      </c>
      <c r="BF574" s="44">
        <v>5699533</v>
      </c>
      <c r="BG574" s="44">
        <v>446107</v>
      </c>
      <c r="BH574" s="44"/>
      <c r="BI574" s="21"/>
      <c r="BJ574" s="21"/>
      <c r="BK574" s="21"/>
      <c r="BL574" s="21">
        <v>1442090</v>
      </c>
      <c r="BM574" s="21">
        <v>741872</v>
      </c>
      <c r="BN574" s="21">
        <v>8329602</v>
      </c>
      <c r="BO574" s="21"/>
      <c r="BP574" s="21"/>
      <c r="BQ574" s="44"/>
      <c r="BR574" s="21"/>
      <c r="BS574" s="44"/>
      <c r="BT574" s="21"/>
      <c r="BU574" s="44"/>
      <c r="BV574" s="21"/>
      <c r="BW574" s="44">
        <v>3105659</v>
      </c>
      <c r="BX574" s="21"/>
      <c r="BY574" s="21">
        <v>243589</v>
      </c>
      <c r="BZ574" s="21"/>
      <c r="CA574" s="44"/>
      <c r="CB574" s="44"/>
      <c r="CC574" s="44"/>
      <c r="CD574" s="44"/>
      <c r="CE574" s="44"/>
      <c r="CF574" s="44"/>
      <c r="CG574" s="44"/>
      <c r="CH574" s="44"/>
      <c r="CI574" s="21">
        <v>91803</v>
      </c>
      <c r="CJ574" s="44"/>
      <c r="CK574" s="21"/>
      <c r="CL574" s="44"/>
      <c r="CM574" s="44">
        <v>277903</v>
      </c>
      <c r="CN574" s="44">
        <v>0</v>
      </c>
      <c r="CO574" s="44">
        <v>1064965</v>
      </c>
      <c r="CP574" s="44">
        <v>12206</v>
      </c>
      <c r="CQ574" s="21">
        <v>1216875</v>
      </c>
      <c r="CR574" s="44">
        <v>299570</v>
      </c>
      <c r="CS574" s="44">
        <v>426362</v>
      </c>
      <c r="CT574" s="44">
        <v>82263</v>
      </c>
      <c r="CU574" s="44"/>
      <c r="CV574" s="44">
        <v>60907</v>
      </c>
      <c r="CW574" s="21"/>
      <c r="CX574" s="21"/>
      <c r="CY574" s="21"/>
      <c r="CZ574" s="21"/>
      <c r="DA574" s="21"/>
      <c r="DB574" s="21"/>
      <c r="DC574" s="21"/>
      <c r="DD574" s="21"/>
      <c r="DE574" s="44"/>
      <c r="DF574" s="21"/>
      <c r="DG574" s="44"/>
      <c r="DH574" s="21"/>
      <c r="DI574" s="44"/>
      <c r="DJ574" s="44"/>
      <c r="DK574" s="44"/>
      <c r="DL574" s="44"/>
      <c r="DM574" s="21"/>
      <c r="DN574" s="44"/>
      <c r="DO574" s="44"/>
      <c r="DP574" s="44"/>
      <c r="DQ574" s="44"/>
      <c r="DR574" s="44"/>
      <c r="DS574" s="44"/>
      <c r="DT574" s="44"/>
      <c r="DU574" s="44"/>
      <c r="DV574" s="44"/>
      <c r="DW574" s="44"/>
      <c r="DX574" s="44"/>
      <c r="DY574" s="44"/>
      <c r="DZ574" s="44"/>
      <c r="EA574" s="44"/>
      <c r="EB574" s="21"/>
      <c r="EC574" s="44">
        <v>1241308</v>
      </c>
      <c r="ED574" s="44"/>
      <c r="EE574" s="21">
        <v>197123</v>
      </c>
      <c r="EF574" s="44"/>
      <c r="EG574" s="21"/>
      <c r="EH574" s="44"/>
      <c r="EI574" s="21"/>
      <c r="EJ574" s="44"/>
      <c r="EK574" s="44"/>
      <c r="EL574" s="21"/>
      <c r="EM574" s="44"/>
      <c r="EN574" s="44"/>
      <c r="EO574" s="44"/>
      <c r="EP574" s="21"/>
      <c r="EQ574" s="21"/>
      <c r="ER574" s="21"/>
      <c r="ES574" s="21"/>
      <c r="ET574" s="44"/>
      <c r="EU574" s="21"/>
      <c r="EV574" s="44"/>
      <c r="EW574" s="21"/>
      <c r="EX574" s="44"/>
      <c r="EY574" s="44"/>
      <c r="EZ574" s="21"/>
      <c r="FA574" s="21"/>
      <c r="FB574" s="44"/>
      <c r="FC574" s="44"/>
      <c r="FD574" s="21"/>
      <c r="FE574" s="112"/>
      <c r="FF574" s="44"/>
      <c r="FG574" s="44">
        <v>5630819</v>
      </c>
      <c r="FH574" s="44">
        <v>1666186</v>
      </c>
      <c r="FI574" s="44">
        <v>9314319</v>
      </c>
      <c r="FJ574" s="44">
        <v>569169</v>
      </c>
      <c r="FK574" s="44">
        <v>4398007</v>
      </c>
      <c r="FL574" s="44"/>
      <c r="FM574" s="44"/>
      <c r="FN574" s="44"/>
      <c r="FO574" s="44"/>
      <c r="FP574" s="44"/>
      <c r="FQ574" s="44"/>
      <c r="FR574" s="44"/>
      <c r="FS574" s="44"/>
      <c r="FT574" s="44">
        <v>125027</v>
      </c>
      <c r="FU574" s="44"/>
      <c r="FV574" s="21">
        <v>478558</v>
      </c>
      <c r="FW574" s="44">
        <v>14599</v>
      </c>
      <c r="FX574" s="44">
        <v>515912</v>
      </c>
      <c r="FY574" s="44">
        <v>234780</v>
      </c>
      <c r="FZ574" s="44">
        <v>326673</v>
      </c>
      <c r="GA574" s="44">
        <v>70977</v>
      </c>
      <c r="GB574" s="44"/>
      <c r="GC574" s="44">
        <v>54045</v>
      </c>
      <c r="GD574" s="44">
        <v>455243</v>
      </c>
      <c r="GE574" s="44">
        <v>380939</v>
      </c>
      <c r="GF574" s="44">
        <v>23901</v>
      </c>
      <c r="GG574" s="44">
        <v>891454</v>
      </c>
      <c r="GH574" s="44">
        <v>66783</v>
      </c>
      <c r="GI574" s="44">
        <v>265190</v>
      </c>
      <c r="GJ574" s="44">
        <v>78980</v>
      </c>
      <c r="GK574" s="44">
        <v>2347659</v>
      </c>
      <c r="GL574" s="44">
        <v>891857</v>
      </c>
      <c r="GM574" s="44">
        <v>1642</v>
      </c>
      <c r="GN574" s="44"/>
      <c r="GO574" s="44"/>
      <c r="GP574" s="44"/>
      <c r="GQ574" s="44"/>
      <c r="GR574" s="44"/>
      <c r="GS574" s="44">
        <v>2977490</v>
      </c>
      <c r="GT574" s="44"/>
      <c r="GU574" s="21">
        <v>49464537</v>
      </c>
      <c r="GV574" s="44"/>
      <c r="GW574" s="44">
        <v>5416</v>
      </c>
      <c r="GX574" s="44"/>
      <c r="GY574" s="44">
        <v>52447443</v>
      </c>
      <c r="GZ574" s="44">
        <v>1405967</v>
      </c>
      <c r="HA574" s="44"/>
      <c r="HB574" s="44"/>
      <c r="HC574" s="44">
        <v>51041476</v>
      </c>
      <c r="HD574" s="44">
        <v>52447443</v>
      </c>
      <c r="HE574" s="21"/>
      <c r="HF574" s="21"/>
      <c r="HG574" s="21"/>
      <c r="HH574" s="21"/>
      <c r="HI574" s="21">
        <v>8632681</v>
      </c>
      <c r="HJ574" s="44">
        <v>39738069</v>
      </c>
      <c r="HK574" s="21"/>
      <c r="HL574" s="21">
        <v>9681589</v>
      </c>
      <c r="HM574" s="21">
        <v>58052339</v>
      </c>
      <c r="HN574" s="21">
        <v>-8587802</v>
      </c>
      <c r="HO574" s="21"/>
      <c r="HP574" s="44"/>
      <c r="HQ574" s="47"/>
      <c r="HR574" s="47"/>
      <c r="HS574" s="47"/>
      <c r="HT574" s="47" t="s">
        <v>4267</v>
      </c>
      <c r="HU574" s="47">
        <v>1096654.26</v>
      </c>
      <c r="HV574" s="47">
        <v>1970</v>
      </c>
      <c r="HW574" s="47">
        <v>0</v>
      </c>
      <c r="HX574" s="47">
        <v>5979</v>
      </c>
      <c r="HY574" s="47">
        <v>23090</v>
      </c>
      <c r="HZ574" s="47">
        <v>45239</v>
      </c>
      <c r="IA574" s="47">
        <v>0</v>
      </c>
      <c r="IB574" s="47">
        <v>0</v>
      </c>
      <c r="IC574" s="47">
        <v>2631</v>
      </c>
      <c r="ID574"/>
      <c r="IE574" s="47">
        <v>1999</v>
      </c>
      <c r="IF574">
        <v>7958</v>
      </c>
      <c r="IG574" s="47">
        <v>760</v>
      </c>
      <c r="IH574" s="47">
        <v>19088</v>
      </c>
      <c r="II574">
        <v>1343</v>
      </c>
      <c r="IJ574">
        <v>6549</v>
      </c>
      <c r="IK574">
        <v>1329</v>
      </c>
      <c r="IL574">
        <v>11904</v>
      </c>
      <c r="IM574">
        <v>129839</v>
      </c>
      <c r="IN574">
        <v>0</v>
      </c>
      <c r="IO574">
        <v>0</v>
      </c>
      <c r="IP574">
        <v>3872</v>
      </c>
      <c r="IQ574">
        <v>4019</v>
      </c>
      <c r="IR574">
        <v>0</v>
      </c>
      <c r="IS574">
        <v>0</v>
      </c>
      <c r="IT574">
        <v>7891</v>
      </c>
      <c r="IU574">
        <v>174220</v>
      </c>
      <c r="IV574">
        <v>0</v>
      </c>
      <c r="IW574">
        <v>345660</v>
      </c>
      <c r="IX574">
        <v>943606</v>
      </c>
      <c r="IY574">
        <v>1280073</v>
      </c>
      <c r="IZ574">
        <v>0</v>
      </c>
      <c r="JA574">
        <v>0</v>
      </c>
      <c r="JB574">
        <v>170734</v>
      </c>
      <c r="JC574"/>
      <c r="JD574">
        <v>60125</v>
      </c>
      <c r="JE574">
        <v>195471</v>
      </c>
      <c r="JF574">
        <v>18584</v>
      </c>
      <c r="JG574">
        <v>450561</v>
      </c>
      <c r="JH574">
        <v>52017</v>
      </c>
      <c r="JI574">
        <v>167096</v>
      </c>
      <c r="JJ574">
        <v>60760</v>
      </c>
      <c r="JK574">
        <v>398669</v>
      </c>
      <c r="JL574">
        <v>4317576</v>
      </c>
      <c r="JM574">
        <v>0</v>
      </c>
      <c r="JN574">
        <v>0</v>
      </c>
      <c r="JO574">
        <v>259817</v>
      </c>
      <c r="JP574">
        <v>197626</v>
      </c>
      <c r="JQ574">
        <v>0</v>
      </c>
      <c r="JR574">
        <v>0</v>
      </c>
      <c r="JS574">
        <v>457443</v>
      </c>
      <c r="JT574"/>
      <c r="JU574"/>
      <c r="JV574"/>
      <c r="JW574"/>
      <c r="JX574"/>
      <c r="JY574"/>
      <c r="JZ574"/>
      <c r="KA574"/>
      <c r="KB574"/>
      <c r="KC574"/>
      <c r="KD574"/>
      <c r="KE574"/>
      <c r="KF574">
        <v>115</v>
      </c>
      <c r="KG574">
        <v>164</v>
      </c>
      <c r="KH574">
        <v>83</v>
      </c>
      <c r="KI574">
        <v>47</v>
      </c>
      <c r="KJ574">
        <v>63</v>
      </c>
      <c r="KK574">
        <v>35</v>
      </c>
      <c r="KL574">
        <v>26</v>
      </c>
      <c r="KM574">
        <v>32</v>
      </c>
      <c r="KN574">
        <v>19</v>
      </c>
      <c r="KO574">
        <v>1</v>
      </c>
      <c r="KP574">
        <v>0</v>
      </c>
      <c r="KQ574">
        <v>0</v>
      </c>
      <c r="KR574">
        <v>1</v>
      </c>
      <c r="KS574">
        <v>0</v>
      </c>
      <c r="KT574">
        <v>0</v>
      </c>
      <c r="KU574">
        <v>1</v>
      </c>
      <c r="KV574">
        <v>0</v>
      </c>
      <c r="KW574">
        <v>0</v>
      </c>
      <c r="KX574">
        <v>0</v>
      </c>
      <c r="KY574">
        <v>0</v>
      </c>
      <c r="KZ574">
        <v>0</v>
      </c>
      <c r="LA574">
        <v>0</v>
      </c>
      <c r="LB574">
        <v>0</v>
      </c>
      <c r="LC574">
        <v>0</v>
      </c>
      <c r="LD574">
        <v>0</v>
      </c>
      <c r="LE574">
        <v>0</v>
      </c>
      <c r="LF574">
        <v>1</v>
      </c>
      <c r="LG574">
        <v>0</v>
      </c>
      <c r="LH574">
        <v>0</v>
      </c>
    </row>
    <row r="575" spans="1:320" s="34" customFormat="1" ht="15" customHeight="1" x14ac:dyDescent="0.25">
      <c r="A575" s="45">
        <v>206301089</v>
      </c>
      <c r="B575" s="45" t="s">
        <v>4880</v>
      </c>
      <c r="C575" s="46">
        <v>45292</v>
      </c>
      <c r="D575" s="46">
        <v>45657</v>
      </c>
      <c r="E575" s="47">
        <v>366</v>
      </c>
      <c r="F575" s="45" t="s">
        <v>883</v>
      </c>
      <c r="G575" s="45" t="s">
        <v>884</v>
      </c>
      <c r="H575" s="45" t="s">
        <v>1358</v>
      </c>
      <c r="I575" s="45" t="s">
        <v>886</v>
      </c>
      <c r="J575" s="45" t="s">
        <v>887</v>
      </c>
      <c r="K575" s="45" t="s">
        <v>1359</v>
      </c>
      <c r="L575" s="45" t="s">
        <v>4881</v>
      </c>
      <c r="M575" s="45" t="s">
        <v>4882</v>
      </c>
      <c r="N575" s="45" t="s">
        <v>4883</v>
      </c>
      <c r="O575" s="45" t="s">
        <v>4884</v>
      </c>
      <c r="P575" s="45" t="s">
        <v>4885</v>
      </c>
      <c r="Q575" s="45" t="s">
        <v>4886</v>
      </c>
      <c r="R575" t="s">
        <v>4887</v>
      </c>
      <c r="S575" s="45" t="s">
        <v>884</v>
      </c>
      <c r="T575"/>
      <c r="U575" s="47">
        <v>150</v>
      </c>
      <c r="V575" s="47">
        <v>150</v>
      </c>
      <c r="W575" s="47" t="s">
        <v>913</v>
      </c>
      <c r="X575" s="47">
        <v>54900</v>
      </c>
      <c r="Y575" s="47">
        <v>44593</v>
      </c>
      <c r="Z575" s="48">
        <v>161.57</v>
      </c>
      <c r="AA575" s="44">
        <v>809</v>
      </c>
      <c r="AB575" s="44">
        <v>801</v>
      </c>
      <c r="AC575" s="44">
        <v>4567</v>
      </c>
      <c r="AD575" s="44">
        <v>5446</v>
      </c>
      <c r="AE575" s="44">
        <v>28508</v>
      </c>
      <c r="AF575" s="44"/>
      <c r="AG575" s="44"/>
      <c r="AH575" s="47"/>
      <c r="AI575" s="47">
        <v>1920</v>
      </c>
      <c r="AJ575">
        <v>4152</v>
      </c>
      <c r="AK575" t="s">
        <v>895</v>
      </c>
      <c r="AL575">
        <v>44593</v>
      </c>
      <c r="AM575"/>
      <c r="AN575"/>
      <c r="AO575"/>
      <c r="AP575"/>
      <c r="AQ575"/>
      <c r="AR575" s="44"/>
      <c r="AS575" s="44"/>
      <c r="AT575" s="44"/>
      <c r="AU575" s="44">
        <v>15542192</v>
      </c>
      <c r="AV575" s="44">
        <v>2595205</v>
      </c>
      <c r="AW575" s="44">
        <v>-385927</v>
      </c>
      <c r="AX575" s="44">
        <v>5168</v>
      </c>
      <c r="AY575" s="44">
        <v>18528492</v>
      </c>
      <c r="AZ575" s="21">
        <v>19332524</v>
      </c>
      <c r="BA575" s="21">
        <v>-804032</v>
      </c>
      <c r="BB575" s="44">
        <v>64824</v>
      </c>
      <c r="BC575" s="44"/>
      <c r="BD575" s="44">
        <v>8289</v>
      </c>
      <c r="BE575" s="44">
        <v>-747497</v>
      </c>
      <c r="BF575" s="44">
        <v>1798655</v>
      </c>
      <c r="BG575" s="44"/>
      <c r="BH575" s="44">
        <v>9053861</v>
      </c>
      <c r="BI575" s="21"/>
      <c r="BJ575" s="21"/>
      <c r="BK575" s="21">
        <v>2622430</v>
      </c>
      <c r="BL575" s="21">
        <v>707433</v>
      </c>
      <c r="BM575" s="21">
        <v>1359813</v>
      </c>
      <c r="BN575" s="21">
        <v>15542192</v>
      </c>
      <c r="BO575" s="21"/>
      <c r="BP575" s="21"/>
      <c r="BQ575" s="44"/>
      <c r="BR575" s="21"/>
      <c r="BS575" s="44"/>
      <c r="BT575" s="21"/>
      <c r="BU575" s="44"/>
      <c r="BV575" s="21"/>
      <c r="BW575" s="44">
        <v>1207316</v>
      </c>
      <c r="BX575" s="21"/>
      <c r="BY575" s="21"/>
      <c r="BZ575" s="21"/>
      <c r="CA575" s="44">
        <v>43717</v>
      </c>
      <c r="CB575" s="44"/>
      <c r="CC575" s="44"/>
      <c r="CD575" s="44"/>
      <c r="CE575" s="44"/>
      <c r="CF575" s="44"/>
      <c r="CG575" s="44">
        <v>1338492</v>
      </c>
      <c r="CH575" s="44"/>
      <c r="CI575" s="21">
        <v>5680</v>
      </c>
      <c r="CJ575" s="44"/>
      <c r="CK575" s="21"/>
      <c r="CL575" s="44"/>
      <c r="CM575" s="44">
        <v>10949</v>
      </c>
      <c r="CN575" s="44">
        <v>0</v>
      </c>
      <c r="CO575" s="44">
        <v>798930</v>
      </c>
      <c r="CP575" s="44">
        <v>0</v>
      </c>
      <c r="CQ575" s="21">
        <v>875250</v>
      </c>
      <c r="CR575" s="44">
        <v>67230</v>
      </c>
      <c r="CS575" s="44">
        <v>404386</v>
      </c>
      <c r="CT575" s="44">
        <v>68585</v>
      </c>
      <c r="CU575" s="44"/>
      <c r="CV575" s="44">
        <v>369875</v>
      </c>
      <c r="CW575" s="21"/>
      <c r="CX575" s="21"/>
      <c r="CY575" s="21"/>
      <c r="CZ575" s="21"/>
      <c r="DA575" s="21"/>
      <c r="DB575" s="21"/>
      <c r="DC575" s="21"/>
      <c r="DD575" s="21"/>
      <c r="DE575" s="44"/>
      <c r="DF575" s="21"/>
      <c r="DG575" s="44"/>
      <c r="DH575" s="21"/>
      <c r="DI575" s="44"/>
      <c r="DJ575" s="44"/>
      <c r="DK575" s="44"/>
      <c r="DL575" s="44"/>
      <c r="DM575" s="21"/>
      <c r="DN575" s="44"/>
      <c r="DO575" s="44"/>
      <c r="DP575" s="44"/>
      <c r="DQ575" s="44"/>
      <c r="DR575" s="44"/>
      <c r="DS575" s="44"/>
      <c r="DT575" s="44"/>
      <c r="DU575" s="44"/>
      <c r="DV575" s="44"/>
      <c r="DW575" s="44"/>
      <c r="DX575" s="44"/>
      <c r="DY575" s="44"/>
      <c r="DZ575" s="44"/>
      <c r="EA575" s="44"/>
      <c r="EB575" s="21"/>
      <c r="EC575" s="44">
        <v>-783871</v>
      </c>
      <c r="ED575" s="44"/>
      <c r="EE575" s="21"/>
      <c r="EF575" s="44"/>
      <c r="EG575" s="21">
        <v>-324772</v>
      </c>
      <c r="EH575" s="44"/>
      <c r="EI575" s="21"/>
      <c r="EJ575" s="44"/>
      <c r="EK575" s="44"/>
      <c r="EL575" s="21"/>
      <c r="EM575" s="44">
        <v>722716</v>
      </c>
      <c r="EN575" s="44"/>
      <c r="EO575" s="44"/>
      <c r="EP575" s="21"/>
      <c r="EQ575" s="21"/>
      <c r="ER575" s="21"/>
      <c r="ES575" s="21"/>
      <c r="ET575" s="44"/>
      <c r="EU575" s="21"/>
      <c r="EV575" s="44"/>
      <c r="EW575" s="21"/>
      <c r="EX575" s="44"/>
      <c r="EY575" s="44"/>
      <c r="EZ575" s="21"/>
      <c r="FA575" s="21"/>
      <c r="FB575" s="44"/>
      <c r="FC575" s="44"/>
      <c r="FD575" s="21"/>
      <c r="FE575" s="112"/>
      <c r="FF575" s="44"/>
      <c r="FG575" s="44">
        <v>6946528</v>
      </c>
      <c r="FH575" s="44">
        <v>3030799</v>
      </c>
      <c r="FI575" s="44">
        <v>9355197</v>
      </c>
      <c r="FJ575" s="44">
        <v>154787</v>
      </c>
      <c r="FK575" s="44">
        <v>8758110</v>
      </c>
      <c r="FL575" s="44"/>
      <c r="FM575" s="44"/>
      <c r="FN575" s="44"/>
      <c r="FO575" s="44"/>
      <c r="FP575" s="44"/>
      <c r="FQ575" s="44"/>
      <c r="FR575" s="44"/>
      <c r="FS575" s="44"/>
      <c r="FT575" s="44">
        <v>94489</v>
      </c>
      <c r="FU575" s="44"/>
      <c r="FV575" s="21">
        <v>438164</v>
      </c>
      <c r="FW575" s="44">
        <v>3302</v>
      </c>
      <c r="FX575" s="44">
        <v>463784</v>
      </c>
      <c r="FY575" s="44">
        <v>64621</v>
      </c>
      <c r="FZ575" s="44">
        <v>396990</v>
      </c>
      <c r="GA575" s="44">
        <v>58806</v>
      </c>
      <c r="GB575" s="44"/>
      <c r="GC575" s="44">
        <v>77238</v>
      </c>
      <c r="GD575" s="44">
        <v>390927</v>
      </c>
      <c r="GE575" s="44">
        <v>306185</v>
      </c>
      <c r="GF575" s="44">
        <v>230397</v>
      </c>
      <c r="GG575" s="44">
        <v>1365700</v>
      </c>
      <c r="GH575" s="44">
        <v>153528</v>
      </c>
      <c r="GI575" s="44">
        <v>394820</v>
      </c>
      <c r="GJ575" s="44">
        <v>75241</v>
      </c>
      <c r="GK575" s="44">
        <v>4603977</v>
      </c>
      <c r="GL575" s="44">
        <v>235984</v>
      </c>
      <c r="GM575" s="44"/>
      <c r="GN575" s="44">
        <v>69190</v>
      </c>
      <c r="GO575" s="44">
        <v>155009</v>
      </c>
      <c r="GP575" s="44">
        <v>144076</v>
      </c>
      <c r="GQ575" s="44">
        <v>295605</v>
      </c>
      <c r="GR575" s="44">
        <v>556381</v>
      </c>
      <c r="GS575" s="44">
        <v>3723022</v>
      </c>
      <c r="GT575" s="44">
        <v>1982160</v>
      </c>
      <c r="GU575" s="21">
        <v>3200246</v>
      </c>
      <c r="GV575" s="44"/>
      <c r="GW575" s="44">
        <v>40736</v>
      </c>
      <c r="GX575" s="44">
        <v>43173</v>
      </c>
      <c r="GY575" s="44">
        <v>8989337</v>
      </c>
      <c r="GZ575" s="44">
        <v>1357155</v>
      </c>
      <c r="HA575" s="44"/>
      <c r="HB575" s="44">
        <v>7888677</v>
      </c>
      <c r="HC575" s="44">
        <v>-256495</v>
      </c>
      <c r="HD575" s="44">
        <v>8989337</v>
      </c>
      <c r="HE575" s="21"/>
      <c r="HF575" s="21"/>
      <c r="HG575" s="21"/>
      <c r="HH575" s="21"/>
      <c r="HI575" s="21">
        <v>432167</v>
      </c>
      <c r="HJ575" s="44">
        <v>7498953</v>
      </c>
      <c r="HK575" s="21"/>
      <c r="HL575" s="21">
        <v>3811099</v>
      </c>
      <c r="HM575" s="21">
        <v>11742219</v>
      </c>
      <c r="HN575" s="21">
        <v>-8541973</v>
      </c>
      <c r="HO575" s="21">
        <v>2840690</v>
      </c>
      <c r="HP575" s="44"/>
      <c r="HQ575" s="47"/>
      <c r="HR575" s="47">
        <v>7915690</v>
      </c>
      <c r="HS575" s="47">
        <v>-27013</v>
      </c>
      <c r="HT575" s="47" t="s">
        <v>1893</v>
      </c>
      <c r="HU575" s="47">
        <v>27143.100000000002</v>
      </c>
      <c r="HV575" s="47">
        <v>1829</v>
      </c>
      <c r="HW575" s="47">
        <v>0</v>
      </c>
      <c r="HX575" s="47">
        <v>10425</v>
      </c>
      <c r="HY575" s="47">
        <v>46346</v>
      </c>
      <c r="HZ575" s="47">
        <v>86752</v>
      </c>
      <c r="IA575" s="47">
        <v>0</v>
      </c>
      <c r="IB575" s="47">
        <v>0</v>
      </c>
      <c r="IC575" s="47">
        <v>8637</v>
      </c>
      <c r="ID575">
        <v>2130</v>
      </c>
      <c r="IE575" s="47">
        <v>4593</v>
      </c>
      <c r="IF575"/>
      <c r="IG575" s="47"/>
      <c r="IH575" s="47">
        <v>25691</v>
      </c>
      <c r="II575">
        <v>3085</v>
      </c>
      <c r="IJ575">
        <v>8868</v>
      </c>
      <c r="IK575"/>
      <c r="IL575">
        <v>19531</v>
      </c>
      <c r="IM575">
        <v>217887</v>
      </c>
      <c r="IN575">
        <v>0</v>
      </c>
      <c r="IO575">
        <v>1051</v>
      </c>
      <c r="IP575">
        <v>3430</v>
      </c>
      <c r="IQ575">
        <v>17355</v>
      </c>
      <c r="IR575">
        <v>0</v>
      </c>
      <c r="IS575">
        <v>0</v>
      </c>
      <c r="IT575">
        <v>21836</v>
      </c>
      <c r="IU575">
        <v>160091</v>
      </c>
      <c r="IV575">
        <v>0</v>
      </c>
      <c r="IW575">
        <v>584035</v>
      </c>
      <c r="IX575">
        <v>1758815</v>
      </c>
      <c r="IY575">
        <v>2243396</v>
      </c>
      <c r="IZ575">
        <v>0</v>
      </c>
      <c r="JA575">
        <v>0</v>
      </c>
      <c r="JB575">
        <v>383748</v>
      </c>
      <c r="JC575">
        <v>54603</v>
      </c>
      <c r="JD575">
        <v>106731</v>
      </c>
      <c r="JE575"/>
      <c r="JF575"/>
      <c r="JG575">
        <v>568038</v>
      </c>
      <c r="JH575">
        <v>110261</v>
      </c>
      <c r="JI575">
        <v>197932</v>
      </c>
      <c r="JJ575"/>
      <c r="JK575">
        <v>727774</v>
      </c>
      <c r="JL575">
        <v>6895424</v>
      </c>
      <c r="JM575">
        <v>0</v>
      </c>
      <c r="JN575">
        <v>78844</v>
      </c>
      <c r="JO575">
        <v>168057</v>
      </c>
      <c r="JP575">
        <v>659483</v>
      </c>
      <c r="JQ575">
        <v>0</v>
      </c>
      <c r="JR575">
        <v>0</v>
      </c>
      <c r="JS575">
        <v>906384</v>
      </c>
      <c r="JT575"/>
      <c r="JU575"/>
      <c r="JV575"/>
      <c r="JW575"/>
      <c r="JX575">
        <v>2130</v>
      </c>
      <c r="JY575"/>
      <c r="JZ575"/>
      <c r="KA575"/>
      <c r="KB575"/>
      <c r="KC575"/>
      <c r="KD575">
        <v>54603</v>
      </c>
      <c r="KE575"/>
      <c r="KF575">
        <v>166</v>
      </c>
      <c r="KG575">
        <v>219</v>
      </c>
      <c r="KH575">
        <v>133</v>
      </c>
      <c r="KI575">
        <v>116</v>
      </c>
      <c r="KJ575">
        <v>165</v>
      </c>
      <c r="KK575">
        <v>94</v>
      </c>
      <c r="KL575">
        <v>64</v>
      </c>
      <c r="KM575">
        <v>103</v>
      </c>
      <c r="KN575">
        <v>50</v>
      </c>
      <c r="KO575">
        <v>1</v>
      </c>
      <c r="KP575">
        <v>0</v>
      </c>
      <c r="KQ575">
        <v>0</v>
      </c>
      <c r="KR575">
        <v>0</v>
      </c>
      <c r="KS575">
        <v>0</v>
      </c>
      <c r="KT575">
        <v>1</v>
      </c>
      <c r="KU575">
        <v>1</v>
      </c>
      <c r="KV575">
        <v>0</v>
      </c>
      <c r="KW575">
        <v>0</v>
      </c>
      <c r="KX575">
        <v>0</v>
      </c>
      <c r="KY575">
        <v>0</v>
      </c>
      <c r="KZ575">
        <v>0</v>
      </c>
      <c r="LA575">
        <v>0</v>
      </c>
      <c r="LB575">
        <v>0</v>
      </c>
      <c r="LC575">
        <v>0</v>
      </c>
      <c r="LD575">
        <v>1</v>
      </c>
      <c r="LE575">
        <v>0</v>
      </c>
      <c r="LF575">
        <v>0</v>
      </c>
      <c r="LG575">
        <v>0</v>
      </c>
      <c r="LH575">
        <v>0</v>
      </c>
    </row>
    <row r="576" spans="1:320" s="34" customFormat="1" ht="15" customHeight="1" x14ac:dyDescent="0.25">
      <c r="A576" s="45">
        <v>206301094</v>
      </c>
      <c r="B576" s="45" t="s">
        <v>4888</v>
      </c>
      <c r="C576" s="46">
        <v>45292</v>
      </c>
      <c r="D576" s="46">
        <v>45657</v>
      </c>
      <c r="E576" s="47">
        <v>366</v>
      </c>
      <c r="F576" s="45" t="s">
        <v>883</v>
      </c>
      <c r="G576" s="45" t="s">
        <v>884</v>
      </c>
      <c r="H576" s="45" t="s">
        <v>1358</v>
      </c>
      <c r="I576" s="45" t="s">
        <v>886</v>
      </c>
      <c r="J576" s="45" t="s">
        <v>887</v>
      </c>
      <c r="K576" s="45" t="s">
        <v>1359</v>
      </c>
      <c r="L576" s="45" t="s">
        <v>4889</v>
      </c>
      <c r="M576" s="45" t="s">
        <v>4890</v>
      </c>
      <c r="N576" s="45" t="s">
        <v>4891</v>
      </c>
      <c r="O576" s="45" t="s">
        <v>4892</v>
      </c>
      <c r="P576" s="45" t="s">
        <v>4893</v>
      </c>
      <c r="Q576" s="45" t="s">
        <v>4894</v>
      </c>
      <c r="R576" t="s">
        <v>4895</v>
      </c>
      <c r="S576" s="45" t="s">
        <v>893</v>
      </c>
      <c r="T576"/>
      <c r="U576" s="47">
        <v>250</v>
      </c>
      <c r="V576" s="47">
        <v>250</v>
      </c>
      <c r="W576" s="47" t="s">
        <v>913</v>
      </c>
      <c r="X576" s="47">
        <v>91500</v>
      </c>
      <c r="Y576" s="47">
        <v>80836</v>
      </c>
      <c r="Z576" s="48">
        <v>203.36</v>
      </c>
      <c r="AA576" s="44">
        <v>816</v>
      </c>
      <c r="AB576" s="44">
        <v>912</v>
      </c>
      <c r="AC576" s="44">
        <v>18728</v>
      </c>
      <c r="AD576" s="44">
        <v>4412</v>
      </c>
      <c r="AE576" s="44">
        <v>2808</v>
      </c>
      <c r="AF576" s="44">
        <v>54609</v>
      </c>
      <c r="AG576" s="44"/>
      <c r="AH576" s="47">
        <v>141</v>
      </c>
      <c r="AI576" s="47">
        <v>138</v>
      </c>
      <c r="AJ576"/>
      <c r="AK576" t="s">
        <v>895</v>
      </c>
      <c r="AL576">
        <v>80836</v>
      </c>
      <c r="AM576"/>
      <c r="AN576"/>
      <c r="AO576"/>
      <c r="AP576"/>
      <c r="AQ576"/>
      <c r="AR576" s="44"/>
      <c r="AS576" s="44"/>
      <c r="AT576" s="44"/>
      <c r="AU576" s="44">
        <v>25867520</v>
      </c>
      <c r="AV576" s="44">
        <v>34874669</v>
      </c>
      <c r="AW576" s="44">
        <v>20928767</v>
      </c>
      <c r="AX576" s="44">
        <v>46447</v>
      </c>
      <c r="AY576" s="44">
        <v>39859869</v>
      </c>
      <c r="AZ576" s="21">
        <v>35267877</v>
      </c>
      <c r="BA576" s="21">
        <v>4591992</v>
      </c>
      <c r="BB576" s="44">
        <v>3394996</v>
      </c>
      <c r="BC576" s="44"/>
      <c r="BD576" s="44"/>
      <c r="BE576" s="44">
        <v>7986988</v>
      </c>
      <c r="BF576" s="44">
        <v>5992960</v>
      </c>
      <c r="BG576" s="44">
        <v>1411840</v>
      </c>
      <c r="BH576" s="44">
        <v>898560</v>
      </c>
      <c r="BI576" s="21">
        <v>17474880</v>
      </c>
      <c r="BJ576" s="21"/>
      <c r="BK576" s="21">
        <v>45120</v>
      </c>
      <c r="BL576" s="21">
        <v>44160</v>
      </c>
      <c r="BM576" s="21"/>
      <c r="BN576" s="21">
        <v>25867520</v>
      </c>
      <c r="BO576" s="21"/>
      <c r="BP576" s="21"/>
      <c r="BQ576" s="44"/>
      <c r="BR576" s="21"/>
      <c r="BS576" s="44"/>
      <c r="BT576" s="21"/>
      <c r="BU576" s="44"/>
      <c r="BV576" s="21"/>
      <c r="BW576" s="44">
        <v>28515409</v>
      </c>
      <c r="BX576" s="21"/>
      <c r="BY576" s="21">
        <v>5907374</v>
      </c>
      <c r="BZ576" s="21"/>
      <c r="CA576" s="44">
        <v>83408</v>
      </c>
      <c r="CB576" s="44"/>
      <c r="CC576" s="44">
        <v>368084</v>
      </c>
      <c r="CD576" s="44"/>
      <c r="CE576" s="44"/>
      <c r="CF576" s="44"/>
      <c r="CG576" s="44"/>
      <c r="CH576" s="44"/>
      <c r="CI576" s="21">
        <v>394</v>
      </c>
      <c r="CJ576" s="44"/>
      <c r="CK576" s="21"/>
      <c r="CL576" s="44"/>
      <c r="CM576" s="44">
        <v>0</v>
      </c>
      <c r="CN576" s="44">
        <v>0</v>
      </c>
      <c r="CO576" s="44">
        <v>16970100</v>
      </c>
      <c r="CP576" s="44">
        <v>0</v>
      </c>
      <c r="CQ576" s="21">
        <v>15140350</v>
      </c>
      <c r="CR576" s="44">
        <v>1127950</v>
      </c>
      <c r="CS576" s="44">
        <v>1415802</v>
      </c>
      <c r="CT576" s="44">
        <v>112071</v>
      </c>
      <c r="CU576" s="44"/>
      <c r="CV576" s="44">
        <v>108396</v>
      </c>
      <c r="CW576" s="21"/>
      <c r="CX576" s="21"/>
      <c r="CY576" s="21"/>
      <c r="CZ576" s="21"/>
      <c r="DA576" s="21"/>
      <c r="DB576" s="21"/>
      <c r="DC576" s="21"/>
      <c r="DD576" s="21"/>
      <c r="DE576" s="44"/>
      <c r="DF576" s="21"/>
      <c r="DG576" s="44"/>
      <c r="DH576" s="21"/>
      <c r="DI576" s="44"/>
      <c r="DJ576" s="44"/>
      <c r="DK576" s="44"/>
      <c r="DL576" s="44"/>
      <c r="DM576" s="21"/>
      <c r="DN576" s="44"/>
      <c r="DO576" s="44"/>
      <c r="DP576" s="44"/>
      <c r="DQ576" s="44"/>
      <c r="DR576" s="44"/>
      <c r="DS576" s="44"/>
      <c r="DT576" s="44"/>
      <c r="DU576" s="44"/>
      <c r="DV576" s="44"/>
      <c r="DW576" s="44"/>
      <c r="DX576" s="44"/>
      <c r="DY576" s="44">
        <v>-4322</v>
      </c>
      <c r="DZ576" s="44"/>
      <c r="EA576" s="44"/>
      <c r="EB576" s="21"/>
      <c r="EC576" s="44">
        <v>17268346</v>
      </c>
      <c r="ED576" s="44"/>
      <c r="EE576" s="21">
        <v>4873551</v>
      </c>
      <c r="EF576" s="44"/>
      <c r="EG576" s="21">
        <v>-651944</v>
      </c>
      <c r="EH576" s="44"/>
      <c r="EI576" s="21">
        <v>-556864</v>
      </c>
      <c r="EJ576" s="44"/>
      <c r="EK576" s="44"/>
      <c r="EL576" s="21"/>
      <c r="EM576" s="44"/>
      <c r="EN576" s="44"/>
      <c r="EO576" s="44"/>
      <c r="EP576" s="21"/>
      <c r="EQ576" s="21"/>
      <c r="ER576" s="21"/>
      <c r="ES576" s="21"/>
      <c r="ET576" s="44"/>
      <c r="EU576" s="21"/>
      <c r="EV576" s="44"/>
      <c r="EW576" s="21"/>
      <c r="EX576" s="44"/>
      <c r="EY576" s="44"/>
      <c r="EZ576" s="21"/>
      <c r="FA576" s="21"/>
      <c r="FB576" s="44"/>
      <c r="FC576" s="44"/>
      <c r="FD576" s="21"/>
      <c r="FE576" s="112"/>
      <c r="FF576" s="44"/>
      <c r="FG576" s="44">
        <v>17198202</v>
      </c>
      <c r="FH576" s="44">
        <v>5002291</v>
      </c>
      <c r="FI576" s="44">
        <v>13067384</v>
      </c>
      <c r="FJ576" s="44">
        <v>347371</v>
      </c>
      <c r="FK576" s="44">
        <v>15211944</v>
      </c>
      <c r="FL576" s="44"/>
      <c r="FM576" s="44"/>
      <c r="FN576" s="44"/>
      <c r="FO576" s="44"/>
      <c r="FP576" s="44"/>
      <c r="FQ576" s="44"/>
      <c r="FR576" s="44"/>
      <c r="FS576" s="44"/>
      <c r="FT576" s="44">
        <v>11015</v>
      </c>
      <c r="FU576" s="44"/>
      <c r="FV576" s="21">
        <v>1053837</v>
      </c>
      <c r="FW576" s="44"/>
      <c r="FX576" s="44">
        <v>853659</v>
      </c>
      <c r="FY576" s="44">
        <v>279728</v>
      </c>
      <c r="FZ576" s="44">
        <v>1050280</v>
      </c>
      <c r="GA576" s="44">
        <v>130656</v>
      </c>
      <c r="GB576" s="44"/>
      <c r="GC576" s="44">
        <v>653258</v>
      </c>
      <c r="GD576" s="44">
        <v>652273</v>
      </c>
      <c r="GE576" s="44">
        <v>681773</v>
      </c>
      <c r="GF576" s="44">
        <v>296795</v>
      </c>
      <c r="GG576" s="44">
        <v>2890969</v>
      </c>
      <c r="GH576" s="44">
        <v>295681</v>
      </c>
      <c r="GI576" s="44">
        <v>455812</v>
      </c>
      <c r="GJ576" s="44">
        <v>227861</v>
      </c>
      <c r="GK576" s="44">
        <v>8016693</v>
      </c>
      <c r="GL576" s="44">
        <v>161299</v>
      </c>
      <c r="GM576" s="44">
        <v>1975505</v>
      </c>
      <c r="GN576" s="44">
        <v>109546</v>
      </c>
      <c r="GO576" s="44">
        <v>82194</v>
      </c>
      <c r="GP576" s="44"/>
      <c r="GQ576" s="44">
        <v>8764</v>
      </c>
      <c r="GR576" s="44">
        <v>168335</v>
      </c>
      <c r="GS576" s="44">
        <v>19922965</v>
      </c>
      <c r="GT576" s="44"/>
      <c r="GU576" s="21">
        <v>565574</v>
      </c>
      <c r="GV576" s="44"/>
      <c r="GW576" s="44">
        <v>5490466</v>
      </c>
      <c r="GX576" s="44"/>
      <c r="GY576" s="44">
        <v>25979005</v>
      </c>
      <c r="GZ576" s="44">
        <v>9891423</v>
      </c>
      <c r="HA576" s="44"/>
      <c r="HB576" s="44"/>
      <c r="HC576" s="44">
        <v>16087582</v>
      </c>
      <c r="HD576" s="44">
        <v>25979005</v>
      </c>
      <c r="HE576" s="21"/>
      <c r="HF576" s="21"/>
      <c r="HG576" s="21">
        <v>29290</v>
      </c>
      <c r="HH576" s="21"/>
      <c r="HI576" s="21">
        <v>0</v>
      </c>
      <c r="HJ576" s="44"/>
      <c r="HK576" s="21">
        <v>3166510</v>
      </c>
      <c r="HL576" s="21">
        <v>1345302</v>
      </c>
      <c r="HM576" s="21">
        <v>4511812</v>
      </c>
      <c r="HN576" s="21">
        <v>-3946238</v>
      </c>
      <c r="HO576" s="21"/>
      <c r="HP576" s="44"/>
      <c r="HQ576" s="47"/>
      <c r="HR576" s="47"/>
      <c r="HS576" s="47"/>
      <c r="HT576" s="47" t="s">
        <v>4896</v>
      </c>
      <c r="HU576" s="47">
        <v>-1186970.76</v>
      </c>
      <c r="HV576" s="47">
        <v>3267</v>
      </c>
      <c r="HW576" s="47">
        <v>0</v>
      </c>
      <c r="HX576" s="47">
        <v>23475</v>
      </c>
      <c r="HY576" s="47">
        <v>101335</v>
      </c>
      <c r="HZ576" s="47">
        <v>224435</v>
      </c>
      <c r="IA576" s="47">
        <v>0</v>
      </c>
      <c r="IB576" s="47">
        <v>0</v>
      </c>
      <c r="IC576" s="47">
        <v>8849</v>
      </c>
      <c r="ID576">
        <v>41335</v>
      </c>
      <c r="IE576" s="47">
        <v>6122</v>
      </c>
      <c r="IF576">
        <v>24879</v>
      </c>
      <c r="IG576" s="47">
        <v>10819</v>
      </c>
      <c r="IH576" s="47">
        <v>45506</v>
      </c>
      <c r="II576">
        <v>7410</v>
      </c>
      <c r="IJ576">
        <v>16708</v>
      </c>
      <c r="IK576">
        <v>3902</v>
      </c>
      <c r="IL576">
        <v>38054</v>
      </c>
      <c r="IM576">
        <v>556096</v>
      </c>
      <c r="IN576">
        <v>0</v>
      </c>
      <c r="IO576">
        <v>0</v>
      </c>
      <c r="IP576">
        <v>0</v>
      </c>
      <c r="IQ576">
        <v>0</v>
      </c>
      <c r="IR576">
        <v>0</v>
      </c>
      <c r="IS576">
        <v>0</v>
      </c>
      <c r="IT576">
        <v>0</v>
      </c>
      <c r="IU576">
        <v>297450</v>
      </c>
      <c r="IV576">
        <v>0</v>
      </c>
      <c r="IW576">
        <v>1383741</v>
      </c>
      <c r="IX576">
        <v>4169711</v>
      </c>
      <c r="IY576">
        <v>4911102</v>
      </c>
      <c r="IZ576">
        <v>0</v>
      </c>
      <c r="JA576">
        <v>0</v>
      </c>
      <c r="JB576">
        <v>425434</v>
      </c>
      <c r="JC576">
        <v>1720700</v>
      </c>
      <c r="JD576">
        <v>187376</v>
      </c>
      <c r="JE576">
        <v>462193</v>
      </c>
      <c r="JF576">
        <v>173520</v>
      </c>
      <c r="JG576">
        <v>986315</v>
      </c>
      <c r="JH576">
        <v>244115</v>
      </c>
      <c r="JI576">
        <v>344645</v>
      </c>
      <c r="JJ576">
        <v>172706</v>
      </c>
      <c r="JK576">
        <v>1719194</v>
      </c>
      <c r="JL576">
        <v>17198202</v>
      </c>
      <c r="JM576">
        <v>0</v>
      </c>
      <c r="JN576">
        <v>0</v>
      </c>
      <c r="JO576">
        <v>0</v>
      </c>
      <c r="JP576">
        <v>0</v>
      </c>
      <c r="JQ576">
        <v>0</v>
      </c>
      <c r="JR576">
        <v>0</v>
      </c>
      <c r="JS576">
        <v>0</v>
      </c>
      <c r="JT576"/>
      <c r="JU576"/>
      <c r="JV576"/>
      <c r="JW576"/>
      <c r="JX576"/>
      <c r="JY576">
        <v>41335</v>
      </c>
      <c r="JZ576"/>
      <c r="KA576"/>
      <c r="KB576"/>
      <c r="KC576"/>
      <c r="KD576"/>
      <c r="KE576">
        <v>1720700</v>
      </c>
      <c r="KF576">
        <v>365</v>
      </c>
      <c r="KG576">
        <v>531</v>
      </c>
      <c r="KH576">
        <v>273</v>
      </c>
      <c r="KI576">
        <v>233</v>
      </c>
      <c r="KJ576">
        <v>355</v>
      </c>
      <c r="KK576">
        <v>171</v>
      </c>
      <c r="KL576">
        <v>144</v>
      </c>
      <c r="KM576">
        <v>210</v>
      </c>
      <c r="KN576">
        <v>107</v>
      </c>
      <c r="KO576">
        <v>1</v>
      </c>
      <c r="KP576">
        <v>0</v>
      </c>
      <c r="KQ576">
        <v>0</v>
      </c>
      <c r="KR576">
        <v>0</v>
      </c>
      <c r="KS576">
        <v>0</v>
      </c>
      <c r="KT576">
        <v>1</v>
      </c>
      <c r="KU576">
        <v>1</v>
      </c>
      <c r="KV576">
        <v>0</v>
      </c>
      <c r="KW576">
        <v>0</v>
      </c>
      <c r="KX576">
        <v>0</v>
      </c>
      <c r="KY576">
        <v>0</v>
      </c>
      <c r="KZ576">
        <v>0</v>
      </c>
      <c r="LA576">
        <v>0</v>
      </c>
      <c r="LB576">
        <v>0</v>
      </c>
      <c r="LC576">
        <v>0</v>
      </c>
      <c r="LD576">
        <v>1</v>
      </c>
      <c r="LE576">
        <v>0</v>
      </c>
      <c r="LF576">
        <v>0</v>
      </c>
      <c r="LG576">
        <v>0</v>
      </c>
      <c r="LH576">
        <v>0</v>
      </c>
    </row>
    <row r="577" spans="1:320" s="34" customFormat="1" ht="15" customHeight="1" x14ac:dyDescent="0.25">
      <c r="A577" s="45">
        <v>206301107</v>
      </c>
      <c r="B577" s="45" t="s">
        <v>4897</v>
      </c>
      <c r="C577" s="46">
        <v>45292</v>
      </c>
      <c r="D577" s="46">
        <v>45657</v>
      </c>
      <c r="E577" s="47">
        <v>366</v>
      </c>
      <c r="F577" s="45" t="s">
        <v>883</v>
      </c>
      <c r="G577" s="45" t="s">
        <v>884</v>
      </c>
      <c r="H577" s="45" t="s">
        <v>1358</v>
      </c>
      <c r="I577" s="45" t="s">
        <v>886</v>
      </c>
      <c r="J577" s="45" t="s">
        <v>887</v>
      </c>
      <c r="K577" s="45" t="s">
        <v>1359</v>
      </c>
      <c r="L577" s="45" t="s">
        <v>4898</v>
      </c>
      <c r="M577" s="45" t="s">
        <v>4899</v>
      </c>
      <c r="N577" s="45" t="s">
        <v>4900</v>
      </c>
      <c r="O577" s="45" t="s">
        <v>4901</v>
      </c>
      <c r="P577" s="45" t="s">
        <v>4902</v>
      </c>
      <c r="Q577" s="45" t="s">
        <v>4903</v>
      </c>
      <c r="R577" t="s">
        <v>4904</v>
      </c>
      <c r="S577" s="45" t="s">
        <v>893</v>
      </c>
      <c r="T577"/>
      <c r="U577" s="47">
        <v>228</v>
      </c>
      <c r="V577" s="47">
        <v>228</v>
      </c>
      <c r="W577" s="47" t="s">
        <v>913</v>
      </c>
      <c r="X577" s="47">
        <v>83448</v>
      </c>
      <c r="Y577" s="47">
        <v>67814</v>
      </c>
      <c r="Z577" s="48">
        <v>187.06</v>
      </c>
      <c r="AA577" s="44">
        <v>1303</v>
      </c>
      <c r="AB577" s="44">
        <v>1293</v>
      </c>
      <c r="AC577" s="44">
        <v>10087</v>
      </c>
      <c r="AD577" s="44"/>
      <c r="AE577" s="44">
        <v>3336</v>
      </c>
      <c r="AF577" s="44">
        <v>38210</v>
      </c>
      <c r="AG577" s="44">
        <v>14076</v>
      </c>
      <c r="AH577" s="47"/>
      <c r="AI577" s="47">
        <v>557</v>
      </c>
      <c r="AJ577">
        <v>1548</v>
      </c>
      <c r="AK577" t="s">
        <v>895</v>
      </c>
      <c r="AL577">
        <v>67814</v>
      </c>
      <c r="AM577"/>
      <c r="AN577"/>
      <c r="AO577"/>
      <c r="AP577"/>
      <c r="AQ577"/>
      <c r="AR577" s="44"/>
      <c r="AS577" s="44"/>
      <c r="AT577" s="44"/>
      <c r="AU577" s="44">
        <v>26591679</v>
      </c>
      <c r="AV577" s="44">
        <v>10043492</v>
      </c>
      <c r="AW577" s="44">
        <v>5551769</v>
      </c>
      <c r="AX577" s="44">
        <v>68694</v>
      </c>
      <c r="AY577" s="44">
        <v>31152096</v>
      </c>
      <c r="AZ577" s="21">
        <v>29864376</v>
      </c>
      <c r="BA577" s="21">
        <v>1287720</v>
      </c>
      <c r="BB577" s="44">
        <v>1729</v>
      </c>
      <c r="BC577" s="44">
        <v>5846</v>
      </c>
      <c r="BD577" s="44"/>
      <c r="BE577" s="44">
        <v>1283603</v>
      </c>
      <c r="BF577" s="44">
        <v>3955382</v>
      </c>
      <c r="BG577" s="44"/>
      <c r="BH577" s="44">
        <v>1308135</v>
      </c>
      <c r="BI577" s="21">
        <v>14983160</v>
      </c>
      <c r="BJ577" s="21">
        <v>5519575</v>
      </c>
      <c r="BK577" s="21"/>
      <c r="BL577" s="21">
        <v>218415</v>
      </c>
      <c r="BM577" s="21">
        <v>607012</v>
      </c>
      <c r="BN577" s="21">
        <v>26591679</v>
      </c>
      <c r="BO577" s="21"/>
      <c r="BP577" s="21"/>
      <c r="BQ577" s="44"/>
      <c r="BR577" s="21"/>
      <c r="BS577" s="44"/>
      <c r="BT577" s="21"/>
      <c r="BU577" s="44"/>
      <c r="BV577" s="21"/>
      <c r="BW577" s="44">
        <v>3856528</v>
      </c>
      <c r="BX577" s="21"/>
      <c r="BY577" s="21"/>
      <c r="BZ577" s="21"/>
      <c r="CA577" s="44">
        <v>74010</v>
      </c>
      <c r="CB577" s="44"/>
      <c r="CC577" s="44"/>
      <c r="CD577" s="44"/>
      <c r="CE577" s="44">
        <v>6051674</v>
      </c>
      <c r="CF577" s="44"/>
      <c r="CG577" s="44"/>
      <c r="CH577" s="44"/>
      <c r="CI577" s="21">
        <v>59195</v>
      </c>
      <c r="CJ577" s="44"/>
      <c r="CK577" s="21">
        <v>2085</v>
      </c>
      <c r="CL577" s="44"/>
      <c r="CM577" s="44">
        <v>84859</v>
      </c>
      <c r="CN577" s="44">
        <v>26842</v>
      </c>
      <c r="CO577" s="44">
        <v>3431714</v>
      </c>
      <c r="CP577" s="44">
        <v>0</v>
      </c>
      <c r="CQ577" s="21">
        <v>3623030</v>
      </c>
      <c r="CR577" s="44">
        <v>679090</v>
      </c>
      <c r="CS577" s="44">
        <v>1863062</v>
      </c>
      <c r="CT577" s="44">
        <v>165019</v>
      </c>
      <c r="CU577" s="44"/>
      <c r="CV577" s="44">
        <v>169876</v>
      </c>
      <c r="CW577" s="21"/>
      <c r="CX577" s="21"/>
      <c r="CY577" s="21"/>
      <c r="CZ577" s="21"/>
      <c r="DA577" s="21"/>
      <c r="DB577" s="21"/>
      <c r="DC577" s="21"/>
      <c r="DD577" s="21"/>
      <c r="DE577" s="44"/>
      <c r="DF577" s="21"/>
      <c r="DG577" s="44"/>
      <c r="DH577" s="21"/>
      <c r="DI577" s="44"/>
      <c r="DJ577" s="44"/>
      <c r="DK577" s="44"/>
      <c r="DL577" s="44"/>
      <c r="DM577" s="21"/>
      <c r="DN577" s="44"/>
      <c r="DO577" s="44"/>
      <c r="DP577" s="44"/>
      <c r="DQ577" s="44"/>
      <c r="DR577" s="44"/>
      <c r="DS577" s="44"/>
      <c r="DT577" s="44"/>
      <c r="DU577" s="44"/>
      <c r="DV577" s="44"/>
      <c r="DW577" s="44"/>
      <c r="DX577" s="44"/>
      <c r="DY577" s="44">
        <v>-32855</v>
      </c>
      <c r="DZ577" s="44"/>
      <c r="EA577" s="44"/>
      <c r="EB577" s="21"/>
      <c r="EC577" s="44">
        <v>1236689</v>
      </c>
      <c r="ED577" s="44"/>
      <c r="EE577" s="21"/>
      <c r="EF577" s="44"/>
      <c r="EG577" s="21">
        <v>190646</v>
      </c>
      <c r="EH577" s="44"/>
      <c r="EI577" s="21">
        <v>1335916</v>
      </c>
      <c r="EJ577" s="44"/>
      <c r="EK577" s="44">
        <v>2733310</v>
      </c>
      <c r="EL577" s="21"/>
      <c r="EM577" s="44"/>
      <c r="EN577" s="44"/>
      <c r="EO577" s="44">
        <v>88063</v>
      </c>
      <c r="EP577" s="21"/>
      <c r="EQ577" s="21"/>
      <c r="ER577" s="21"/>
      <c r="ES577" s="21"/>
      <c r="ET577" s="44"/>
      <c r="EU577" s="21"/>
      <c r="EV577" s="44"/>
      <c r="EW577" s="21"/>
      <c r="EX577" s="44"/>
      <c r="EY577" s="44"/>
      <c r="EZ577" s="21"/>
      <c r="FA577" s="21"/>
      <c r="FB577" s="44"/>
      <c r="FC577" s="44"/>
      <c r="FD577" s="21"/>
      <c r="FE577" s="112"/>
      <c r="FF577" s="44"/>
      <c r="FG577" s="44">
        <v>12715232</v>
      </c>
      <c r="FH577" s="44">
        <v>2810997</v>
      </c>
      <c r="FI577" s="44">
        <v>14338147</v>
      </c>
      <c r="FJ577" s="44">
        <v>458210</v>
      </c>
      <c r="FK577" s="44">
        <v>11836541</v>
      </c>
      <c r="FL577" s="44"/>
      <c r="FM577" s="44"/>
      <c r="FN577" s="44"/>
      <c r="FO577" s="44"/>
      <c r="FP577" s="44"/>
      <c r="FQ577" s="44"/>
      <c r="FR577" s="44"/>
      <c r="FS577" s="44"/>
      <c r="FT577" s="44">
        <v>95095</v>
      </c>
      <c r="FU577" s="44">
        <v>21757</v>
      </c>
      <c r="FV577" s="21">
        <v>1154183</v>
      </c>
      <c r="FW577" s="44"/>
      <c r="FX577" s="44">
        <v>1176145</v>
      </c>
      <c r="FY577" s="44">
        <v>178159</v>
      </c>
      <c r="FZ577" s="44">
        <v>798006</v>
      </c>
      <c r="GA577" s="44">
        <v>144664</v>
      </c>
      <c r="GB577" s="44"/>
      <c r="GC577" s="44">
        <v>156120</v>
      </c>
      <c r="GD577" s="44">
        <v>968684</v>
      </c>
      <c r="GE577" s="44">
        <v>625974</v>
      </c>
      <c r="GF577" s="44">
        <v>257853</v>
      </c>
      <c r="GG577" s="44">
        <v>1786945</v>
      </c>
      <c r="GH577" s="44">
        <v>311602</v>
      </c>
      <c r="GI577" s="44">
        <v>206059</v>
      </c>
      <c r="GJ577" s="44">
        <v>121775</v>
      </c>
      <c r="GK577" s="44">
        <v>6084672</v>
      </c>
      <c r="GL577" s="44">
        <v>90052</v>
      </c>
      <c r="GM577" s="44">
        <v>3118065</v>
      </c>
      <c r="GN577" s="44">
        <v>226189</v>
      </c>
      <c r="GO577" s="44">
        <v>102345</v>
      </c>
      <c r="GP577" s="44"/>
      <c r="GQ577" s="44">
        <v>13411</v>
      </c>
      <c r="GR577" s="44">
        <v>390080</v>
      </c>
      <c r="GS577" s="44">
        <v>4626087</v>
      </c>
      <c r="GT577" s="44"/>
      <c r="GU577" s="21">
        <v>1091790</v>
      </c>
      <c r="GV577" s="44"/>
      <c r="GW577" s="44">
        <v>262533</v>
      </c>
      <c r="GX577" s="44"/>
      <c r="GY577" s="44">
        <v>5980410</v>
      </c>
      <c r="GZ577" s="44">
        <v>3437440</v>
      </c>
      <c r="HA577" s="44"/>
      <c r="HB577" s="44"/>
      <c r="HC577" s="44">
        <v>2542970</v>
      </c>
      <c r="HD577" s="44">
        <v>5980410</v>
      </c>
      <c r="HE577" s="21"/>
      <c r="HF577" s="21"/>
      <c r="HG577" s="21">
        <v>300577</v>
      </c>
      <c r="HH577" s="21"/>
      <c r="HI577" s="21">
        <v>0</v>
      </c>
      <c r="HJ577" s="44"/>
      <c r="HK577" s="21">
        <v>1244934</v>
      </c>
      <c r="HL577" s="21">
        <v>461998</v>
      </c>
      <c r="HM577" s="21">
        <v>1706932</v>
      </c>
      <c r="HN577" s="21">
        <v>-615142</v>
      </c>
      <c r="HO577" s="21"/>
      <c r="HP577" s="44"/>
      <c r="HQ577" s="47"/>
      <c r="HR577" s="47"/>
      <c r="HS577" s="47"/>
      <c r="HT577" s="47" t="s">
        <v>2665</v>
      </c>
      <c r="HU577" s="47">
        <v>721862.4</v>
      </c>
      <c r="HV577" s="47">
        <v>2033</v>
      </c>
      <c r="HW577" s="47">
        <v>0</v>
      </c>
      <c r="HX577" s="47">
        <v>13843</v>
      </c>
      <c r="HY577" s="47">
        <v>81058</v>
      </c>
      <c r="HZ577" s="47">
        <v>173852</v>
      </c>
      <c r="IA577" s="47">
        <v>0</v>
      </c>
      <c r="IB577" s="47">
        <v>0</v>
      </c>
      <c r="IC577" s="47">
        <v>10885</v>
      </c>
      <c r="ID577"/>
      <c r="IE577" s="47">
        <v>4769</v>
      </c>
      <c r="IF577">
        <v>23456</v>
      </c>
      <c r="IG577" s="47">
        <v>7690</v>
      </c>
      <c r="IH577" s="47">
        <v>36647</v>
      </c>
      <c r="II577">
        <v>7501</v>
      </c>
      <c r="IJ577">
        <v>8162</v>
      </c>
      <c r="IK577">
        <v>1821</v>
      </c>
      <c r="IL577">
        <v>27811</v>
      </c>
      <c r="IM577">
        <v>399528</v>
      </c>
      <c r="IN577">
        <v>0</v>
      </c>
      <c r="IO577">
        <v>29</v>
      </c>
      <c r="IP577">
        <v>38</v>
      </c>
      <c r="IQ577">
        <v>2398</v>
      </c>
      <c r="IR577">
        <v>0</v>
      </c>
      <c r="IS577">
        <v>0</v>
      </c>
      <c r="IT577">
        <v>2465</v>
      </c>
      <c r="IU577">
        <v>286914</v>
      </c>
      <c r="IV577">
        <v>0</v>
      </c>
      <c r="IW577">
        <v>862508</v>
      </c>
      <c r="IX577">
        <v>3398369</v>
      </c>
      <c r="IY577">
        <v>4218125</v>
      </c>
      <c r="IZ577">
        <v>0</v>
      </c>
      <c r="JA577">
        <v>0</v>
      </c>
      <c r="JB577">
        <v>478812</v>
      </c>
      <c r="JC577"/>
      <c r="JD577">
        <v>215516</v>
      </c>
      <c r="JE577">
        <v>428481</v>
      </c>
      <c r="JF577">
        <v>138795</v>
      </c>
      <c r="JG577">
        <v>839462</v>
      </c>
      <c r="JH577">
        <v>254266</v>
      </c>
      <c r="JI577">
        <v>162087</v>
      </c>
      <c r="JJ577">
        <v>101089</v>
      </c>
      <c r="JK577">
        <v>1330808</v>
      </c>
      <c r="JL577">
        <v>12715232</v>
      </c>
      <c r="JM577">
        <v>0</v>
      </c>
      <c r="JN577">
        <v>2831</v>
      </c>
      <c r="JO577">
        <v>2497</v>
      </c>
      <c r="JP577">
        <v>91174</v>
      </c>
      <c r="JQ577">
        <v>0</v>
      </c>
      <c r="JR577">
        <v>0</v>
      </c>
      <c r="JS577">
        <v>96502</v>
      </c>
      <c r="JT577"/>
      <c r="JU577"/>
      <c r="JV577"/>
      <c r="JW577"/>
      <c r="JX577"/>
      <c r="JY577"/>
      <c r="JZ577"/>
      <c r="KA577"/>
      <c r="KB577"/>
      <c r="KC577"/>
      <c r="KD577"/>
      <c r="KE577"/>
      <c r="KF577">
        <v>320</v>
      </c>
      <c r="KG577">
        <v>499</v>
      </c>
      <c r="KH577">
        <v>210</v>
      </c>
      <c r="KI577">
        <v>240</v>
      </c>
      <c r="KJ577">
        <v>391</v>
      </c>
      <c r="KK577">
        <v>145</v>
      </c>
      <c r="KL577">
        <v>152</v>
      </c>
      <c r="KM577">
        <v>244</v>
      </c>
      <c r="KN577">
        <v>84</v>
      </c>
      <c r="KO577">
        <v>1</v>
      </c>
      <c r="KP577">
        <v>0</v>
      </c>
      <c r="KQ577">
        <v>0</v>
      </c>
      <c r="KR577">
        <v>0</v>
      </c>
      <c r="KS577">
        <v>0</v>
      </c>
      <c r="KT577">
        <v>1</v>
      </c>
      <c r="KU577">
        <v>1</v>
      </c>
      <c r="KV577">
        <v>0</v>
      </c>
      <c r="KW577">
        <v>0</v>
      </c>
      <c r="KX577">
        <v>0</v>
      </c>
      <c r="KY577">
        <v>0</v>
      </c>
      <c r="KZ577">
        <v>0</v>
      </c>
      <c r="LA577">
        <v>0</v>
      </c>
      <c r="LB577">
        <v>0</v>
      </c>
      <c r="LC577">
        <v>0</v>
      </c>
      <c r="LD577">
        <v>1</v>
      </c>
      <c r="LE577">
        <v>0</v>
      </c>
      <c r="LF577">
        <v>0</v>
      </c>
      <c r="LG577">
        <v>0</v>
      </c>
      <c r="LH577">
        <v>0</v>
      </c>
    </row>
    <row r="578" spans="1:320" s="34" customFormat="1" ht="15" customHeight="1" x14ac:dyDescent="0.25">
      <c r="A578" s="45">
        <v>206301113</v>
      </c>
      <c r="B578" s="45" t="s">
        <v>4905</v>
      </c>
      <c r="C578" s="46">
        <v>45292</v>
      </c>
      <c r="D578" s="46">
        <v>45657</v>
      </c>
      <c r="E578" s="47">
        <v>366</v>
      </c>
      <c r="F578" s="45" t="s">
        <v>883</v>
      </c>
      <c r="G578" s="45" t="s">
        <v>884</v>
      </c>
      <c r="H578" s="45" t="s">
        <v>1358</v>
      </c>
      <c r="I578" s="45" t="s">
        <v>886</v>
      </c>
      <c r="J578" s="45" t="s">
        <v>887</v>
      </c>
      <c r="K578" s="45" t="s">
        <v>1359</v>
      </c>
      <c r="L578" s="45" t="s">
        <v>4867</v>
      </c>
      <c r="M578" s="45" t="s">
        <v>4906</v>
      </c>
      <c r="N578" s="45" t="s">
        <v>4907</v>
      </c>
      <c r="O578" s="45" t="s">
        <v>4908</v>
      </c>
      <c r="P578" s="45" t="s">
        <v>4909</v>
      </c>
      <c r="Q578" s="45" t="s">
        <v>4910</v>
      </c>
      <c r="R578" t="s">
        <v>4911</v>
      </c>
      <c r="S578" s="45" t="s">
        <v>893</v>
      </c>
      <c r="T578"/>
      <c r="U578" s="47">
        <v>198</v>
      </c>
      <c r="V578" s="47">
        <v>198</v>
      </c>
      <c r="W578" s="47" t="s">
        <v>913</v>
      </c>
      <c r="X578" s="47">
        <v>72468</v>
      </c>
      <c r="Y578" s="47">
        <v>64797</v>
      </c>
      <c r="Z578" s="48">
        <v>204.54</v>
      </c>
      <c r="AA578" s="44">
        <v>851</v>
      </c>
      <c r="AB578" s="44">
        <v>840</v>
      </c>
      <c r="AC578" s="44">
        <v>3582</v>
      </c>
      <c r="AD578" s="44">
        <v>14218</v>
      </c>
      <c r="AE578" s="44">
        <v>4098</v>
      </c>
      <c r="AF578" s="44">
        <v>38444</v>
      </c>
      <c r="AG578" s="44"/>
      <c r="AH578" s="47">
        <v>320</v>
      </c>
      <c r="AI578" s="47">
        <v>869</v>
      </c>
      <c r="AJ578">
        <v>3266</v>
      </c>
      <c r="AK578" t="s">
        <v>895</v>
      </c>
      <c r="AL578">
        <v>64797</v>
      </c>
      <c r="AM578"/>
      <c r="AN578"/>
      <c r="AO578"/>
      <c r="AP578"/>
      <c r="AQ578"/>
      <c r="AR578" s="44"/>
      <c r="AS578" s="44"/>
      <c r="AT578" s="44"/>
      <c r="AU578" s="44">
        <v>23868751</v>
      </c>
      <c r="AV578" s="44">
        <v>7043329</v>
      </c>
      <c r="AW578" s="44">
        <v>5636296</v>
      </c>
      <c r="AX578" s="44">
        <v>86246</v>
      </c>
      <c r="AY578" s="44">
        <v>25362030</v>
      </c>
      <c r="AZ578" s="21">
        <v>26815972</v>
      </c>
      <c r="BA578" s="21">
        <v>-1453942</v>
      </c>
      <c r="BB578" s="44">
        <v>7909</v>
      </c>
      <c r="BC578" s="44">
        <v>12590</v>
      </c>
      <c r="BD578" s="44"/>
      <c r="BE578" s="44">
        <v>-1458623</v>
      </c>
      <c r="BF578" s="44">
        <v>1284070</v>
      </c>
      <c r="BG578" s="44">
        <v>5294782</v>
      </c>
      <c r="BH578" s="44">
        <v>1527933</v>
      </c>
      <c r="BI578" s="21">
        <v>14175590</v>
      </c>
      <c r="BJ578" s="21"/>
      <c r="BK578" s="21">
        <v>86360</v>
      </c>
      <c r="BL578" s="21">
        <v>324620</v>
      </c>
      <c r="BM578" s="21">
        <v>1175396</v>
      </c>
      <c r="BN578" s="21">
        <v>23868751</v>
      </c>
      <c r="BO578" s="21"/>
      <c r="BP578" s="21"/>
      <c r="BQ578" s="44"/>
      <c r="BR578" s="21"/>
      <c r="BS578" s="44"/>
      <c r="BT578" s="21"/>
      <c r="BU578" s="44"/>
      <c r="BV578" s="21"/>
      <c r="BW578" s="44">
        <v>1395871</v>
      </c>
      <c r="BX578" s="21"/>
      <c r="BY578" s="21">
        <v>1762674</v>
      </c>
      <c r="BZ578" s="21"/>
      <c r="CA578" s="44">
        <v>21572</v>
      </c>
      <c r="CB578" s="44"/>
      <c r="CC578" s="44">
        <v>364558</v>
      </c>
      <c r="CD578" s="44"/>
      <c r="CE578" s="44"/>
      <c r="CF578" s="44"/>
      <c r="CG578" s="44">
        <v>3480201</v>
      </c>
      <c r="CH578" s="44"/>
      <c r="CI578" s="21">
        <v>17809</v>
      </c>
      <c r="CJ578" s="44"/>
      <c r="CK578" s="21">
        <v>644</v>
      </c>
      <c r="CL578" s="44"/>
      <c r="CM578" s="44">
        <v>36840</v>
      </c>
      <c r="CN578" s="44">
        <v>47276</v>
      </c>
      <c r="CO578" s="44">
        <v>2990795</v>
      </c>
      <c r="CP578" s="44">
        <v>0</v>
      </c>
      <c r="CQ578" s="21">
        <v>2779725</v>
      </c>
      <c r="CR578" s="44">
        <v>373735</v>
      </c>
      <c r="CS578" s="44">
        <v>657122</v>
      </c>
      <c r="CT578" s="44">
        <v>70585</v>
      </c>
      <c r="CU578" s="44"/>
      <c r="CV578" s="44">
        <v>87251</v>
      </c>
      <c r="CW578" s="21"/>
      <c r="CX578" s="21"/>
      <c r="CY578" s="21"/>
      <c r="CZ578" s="21"/>
      <c r="DA578" s="21"/>
      <c r="DB578" s="21"/>
      <c r="DC578" s="21"/>
      <c r="DD578" s="21"/>
      <c r="DE578" s="44"/>
      <c r="DF578" s="21"/>
      <c r="DG578" s="44"/>
      <c r="DH578" s="21"/>
      <c r="DI578" s="44"/>
      <c r="DJ578" s="44"/>
      <c r="DK578" s="44"/>
      <c r="DL578" s="44"/>
      <c r="DM578" s="21"/>
      <c r="DN578" s="44"/>
      <c r="DO578" s="44"/>
      <c r="DP578" s="44"/>
      <c r="DQ578" s="44"/>
      <c r="DR578" s="44"/>
      <c r="DS578" s="44"/>
      <c r="DT578" s="44"/>
      <c r="DU578" s="44"/>
      <c r="DV578" s="44"/>
      <c r="DW578" s="44"/>
      <c r="DX578" s="44"/>
      <c r="DY578" s="44">
        <v>-58364</v>
      </c>
      <c r="DZ578" s="44"/>
      <c r="EA578" s="44"/>
      <c r="EB578" s="21"/>
      <c r="EC578" s="44">
        <v>-626084</v>
      </c>
      <c r="ED578" s="44"/>
      <c r="EE578" s="21">
        <v>674761</v>
      </c>
      <c r="EF578" s="44"/>
      <c r="EG578" s="21">
        <v>260145</v>
      </c>
      <c r="EH578" s="44"/>
      <c r="EI578" s="21">
        <v>3279992</v>
      </c>
      <c r="EJ578" s="44"/>
      <c r="EK578" s="44"/>
      <c r="EL578" s="21"/>
      <c r="EM578" s="44">
        <v>1876731</v>
      </c>
      <c r="EN578" s="44"/>
      <c r="EO578" s="44">
        <v>229115</v>
      </c>
      <c r="EP578" s="21"/>
      <c r="EQ578" s="21"/>
      <c r="ER578" s="21"/>
      <c r="ES578" s="21"/>
      <c r="ET578" s="44"/>
      <c r="EU578" s="21"/>
      <c r="EV578" s="44"/>
      <c r="EW578" s="21"/>
      <c r="EX578" s="44"/>
      <c r="EY578" s="44"/>
      <c r="EZ578" s="21"/>
      <c r="FA578" s="21"/>
      <c r="FB578" s="44"/>
      <c r="FC578" s="44"/>
      <c r="FD578" s="21"/>
      <c r="FE578" s="112"/>
      <c r="FF578" s="44"/>
      <c r="FG578" s="44">
        <v>11646145</v>
      </c>
      <c r="FH578" s="44">
        <v>2518166</v>
      </c>
      <c r="FI578" s="44">
        <v>12651661</v>
      </c>
      <c r="FJ578" s="44">
        <v>546993</v>
      </c>
      <c r="FK578" s="44">
        <v>11228837</v>
      </c>
      <c r="FL578" s="44"/>
      <c r="FM578" s="44"/>
      <c r="FN578" s="44"/>
      <c r="FO578" s="44"/>
      <c r="FP578" s="44"/>
      <c r="FQ578" s="44"/>
      <c r="FR578" s="44"/>
      <c r="FS578" s="44"/>
      <c r="FT578" s="44">
        <v>25829</v>
      </c>
      <c r="FU578" s="44">
        <v>38331</v>
      </c>
      <c r="FV578" s="21">
        <v>1128876</v>
      </c>
      <c r="FW578" s="44"/>
      <c r="FX578" s="44">
        <v>971390</v>
      </c>
      <c r="FY578" s="44">
        <v>92224</v>
      </c>
      <c r="FZ578" s="44">
        <v>454571</v>
      </c>
      <c r="GA578" s="44">
        <v>52680</v>
      </c>
      <c r="GB578" s="44"/>
      <c r="GC578" s="44">
        <v>56865</v>
      </c>
      <c r="GD578" s="44">
        <v>726135</v>
      </c>
      <c r="GE578" s="44">
        <v>502050</v>
      </c>
      <c r="GF578" s="44">
        <v>310312</v>
      </c>
      <c r="GG578" s="44">
        <v>1629031</v>
      </c>
      <c r="GH578" s="44">
        <v>220250</v>
      </c>
      <c r="GI578" s="44">
        <v>277332</v>
      </c>
      <c r="GJ578" s="44">
        <v>370386</v>
      </c>
      <c r="GK578" s="44">
        <v>6442199</v>
      </c>
      <c r="GL578" s="44">
        <v>214152</v>
      </c>
      <c r="GM578" s="44">
        <v>1744599</v>
      </c>
      <c r="GN578" s="44">
        <v>157174</v>
      </c>
      <c r="GO578" s="44">
        <v>53787</v>
      </c>
      <c r="GP578" s="44"/>
      <c r="GQ578" s="44">
        <v>365</v>
      </c>
      <c r="GR578" s="44">
        <v>118597</v>
      </c>
      <c r="GS578" s="44">
        <v>42982246</v>
      </c>
      <c r="GT578" s="44"/>
      <c r="GU578" s="21">
        <v>1291233</v>
      </c>
      <c r="GV578" s="44">
        <v>788704</v>
      </c>
      <c r="GW578" s="44">
        <v>69202</v>
      </c>
      <c r="GX578" s="44">
        <v>6171578</v>
      </c>
      <c r="GY578" s="44">
        <v>51302963</v>
      </c>
      <c r="GZ578" s="44">
        <v>83778062</v>
      </c>
      <c r="HA578" s="44">
        <v>6354274</v>
      </c>
      <c r="HB578" s="44"/>
      <c r="HC578" s="44">
        <v>-38829373</v>
      </c>
      <c r="HD578" s="44">
        <v>51302963</v>
      </c>
      <c r="HE578" s="21">
        <v>39420104</v>
      </c>
      <c r="HF578" s="21"/>
      <c r="HG578" s="21">
        <v>70435760</v>
      </c>
      <c r="HH578" s="21"/>
      <c r="HI578" s="21">
        <v>73695</v>
      </c>
      <c r="HJ578" s="44"/>
      <c r="HK578" s="21">
        <v>1454361</v>
      </c>
      <c r="HL578" s="21">
        <v>1056470</v>
      </c>
      <c r="HM578" s="21">
        <v>2584526</v>
      </c>
      <c r="HN578" s="21">
        <v>-1293293</v>
      </c>
      <c r="HO578" s="21"/>
      <c r="HP578" s="44"/>
      <c r="HQ578" s="47"/>
      <c r="HR578" s="47"/>
      <c r="HS578" s="47"/>
      <c r="HT578" s="47" t="s">
        <v>1799</v>
      </c>
      <c r="HU578" s="47">
        <v>837780.62</v>
      </c>
      <c r="HV578" s="47">
        <v>4104</v>
      </c>
      <c r="HW578" s="47">
        <v>0</v>
      </c>
      <c r="HX578" s="47">
        <v>12496</v>
      </c>
      <c r="HY578" s="47">
        <v>65429</v>
      </c>
      <c r="HZ578" s="47">
        <v>164842</v>
      </c>
      <c r="IA578" s="47">
        <v>0</v>
      </c>
      <c r="IB578" s="47">
        <v>0</v>
      </c>
      <c r="IC578" s="47">
        <v>10746</v>
      </c>
      <c r="ID578"/>
      <c r="IE578" s="47">
        <v>5292</v>
      </c>
      <c r="IF578"/>
      <c r="IG578" s="47"/>
      <c r="IH578" s="47">
        <v>38345</v>
      </c>
      <c r="II578">
        <v>5811</v>
      </c>
      <c r="IJ578">
        <v>10201</v>
      </c>
      <c r="IK578">
        <v>5948</v>
      </c>
      <c r="IL578">
        <v>28094</v>
      </c>
      <c r="IM578">
        <v>351308</v>
      </c>
      <c r="IN578">
        <v>0</v>
      </c>
      <c r="IO578">
        <v>133</v>
      </c>
      <c r="IP578">
        <v>108</v>
      </c>
      <c r="IQ578">
        <v>63</v>
      </c>
      <c r="IR578">
        <v>0</v>
      </c>
      <c r="IS578">
        <v>0</v>
      </c>
      <c r="IT578">
        <v>304</v>
      </c>
      <c r="IU578">
        <v>356458</v>
      </c>
      <c r="IV578">
        <v>0</v>
      </c>
      <c r="IW578">
        <v>812038</v>
      </c>
      <c r="IX578">
        <v>2856794</v>
      </c>
      <c r="IY578">
        <v>4288369</v>
      </c>
      <c r="IZ578">
        <v>0</v>
      </c>
      <c r="JA578">
        <v>0</v>
      </c>
      <c r="JB578">
        <v>498057</v>
      </c>
      <c r="JC578"/>
      <c r="JD578">
        <v>164493</v>
      </c>
      <c r="JE578"/>
      <c r="JF578"/>
      <c r="JG578">
        <v>859071</v>
      </c>
      <c r="JH578">
        <v>178720</v>
      </c>
      <c r="JI578">
        <v>217692</v>
      </c>
      <c r="JJ578">
        <v>302857</v>
      </c>
      <c r="JK578">
        <v>1111596</v>
      </c>
      <c r="JL578">
        <v>11646145</v>
      </c>
      <c r="JM578">
        <v>0</v>
      </c>
      <c r="JN578">
        <v>8617</v>
      </c>
      <c r="JO578">
        <v>4707</v>
      </c>
      <c r="JP578">
        <v>1635</v>
      </c>
      <c r="JQ578">
        <v>0</v>
      </c>
      <c r="JR578">
        <v>0</v>
      </c>
      <c r="JS578">
        <v>14959</v>
      </c>
      <c r="JT578"/>
      <c r="JU578"/>
      <c r="JV578"/>
      <c r="JW578"/>
      <c r="JX578"/>
      <c r="JY578"/>
      <c r="JZ578"/>
      <c r="KA578"/>
      <c r="KB578"/>
      <c r="KC578"/>
      <c r="KD578"/>
      <c r="KE578"/>
      <c r="KF578">
        <v>214</v>
      </c>
      <c r="KG578">
        <v>344</v>
      </c>
      <c r="KH578">
        <v>138</v>
      </c>
      <c r="KI578">
        <v>162</v>
      </c>
      <c r="KJ578">
        <v>279</v>
      </c>
      <c r="KK578">
        <v>93</v>
      </c>
      <c r="KL578">
        <v>106</v>
      </c>
      <c r="KM578">
        <v>194</v>
      </c>
      <c r="KN578">
        <v>49</v>
      </c>
      <c r="KO578">
        <v>1</v>
      </c>
      <c r="KP578">
        <v>0</v>
      </c>
      <c r="KQ578">
        <v>0</v>
      </c>
      <c r="KR578">
        <v>0</v>
      </c>
      <c r="KS578">
        <v>0</v>
      </c>
      <c r="KT578">
        <v>1</v>
      </c>
      <c r="KU578">
        <v>1</v>
      </c>
      <c r="KV578">
        <v>0</v>
      </c>
      <c r="KW578">
        <v>0</v>
      </c>
      <c r="KX578">
        <v>0</v>
      </c>
      <c r="KY578">
        <v>0</v>
      </c>
      <c r="KZ578">
        <v>0</v>
      </c>
      <c r="LA578">
        <v>0</v>
      </c>
      <c r="LB578">
        <v>0</v>
      </c>
      <c r="LC578">
        <v>0</v>
      </c>
      <c r="LD578">
        <v>1</v>
      </c>
      <c r="LE578">
        <v>0</v>
      </c>
      <c r="LF578">
        <v>0</v>
      </c>
      <c r="LG578">
        <v>0</v>
      </c>
      <c r="LH578">
        <v>0</v>
      </c>
    </row>
    <row r="579" spans="1:320" s="34" customFormat="1" ht="15" customHeight="1" x14ac:dyDescent="0.25">
      <c r="A579" s="45">
        <v>206301115</v>
      </c>
      <c r="B579" s="45" t="s">
        <v>4912</v>
      </c>
      <c r="C579" s="46">
        <v>45292</v>
      </c>
      <c r="D579" s="46">
        <v>45657</v>
      </c>
      <c r="E579" s="47">
        <v>366</v>
      </c>
      <c r="F579" s="45" t="s">
        <v>883</v>
      </c>
      <c r="G579" s="45" t="s">
        <v>884</v>
      </c>
      <c r="H579" s="45" t="s">
        <v>1358</v>
      </c>
      <c r="I579" s="45" t="s">
        <v>886</v>
      </c>
      <c r="J579" s="45" t="s">
        <v>887</v>
      </c>
      <c r="K579" s="45" t="s">
        <v>1359</v>
      </c>
      <c r="L579" s="45" t="s">
        <v>4913</v>
      </c>
      <c r="M579" s="45" t="s">
        <v>4914</v>
      </c>
      <c r="N579" s="45" t="s">
        <v>4915</v>
      </c>
      <c r="O579" s="45" t="s">
        <v>4916</v>
      </c>
      <c r="P579" s="45" t="s">
        <v>4917</v>
      </c>
      <c r="Q579" s="45" t="s">
        <v>4918</v>
      </c>
      <c r="R579" t="s">
        <v>4919</v>
      </c>
      <c r="S579" s="45" t="s">
        <v>893</v>
      </c>
      <c r="T579"/>
      <c r="U579" s="47">
        <v>208</v>
      </c>
      <c r="V579" s="47">
        <v>208</v>
      </c>
      <c r="W579" s="47" t="s">
        <v>913</v>
      </c>
      <c r="X579" s="47">
        <v>76128</v>
      </c>
      <c r="Y579" s="47">
        <v>64464</v>
      </c>
      <c r="Z579" s="48">
        <v>193.7</v>
      </c>
      <c r="AA579" s="44">
        <v>1207</v>
      </c>
      <c r="AB579" s="44">
        <v>1157</v>
      </c>
      <c r="AC579" s="44">
        <v>5302</v>
      </c>
      <c r="AD579" s="44">
        <v>13319</v>
      </c>
      <c r="AE579" s="44">
        <v>2881</v>
      </c>
      <c r="AF579" s="44">
        <v>40177</v>
      </c>
      <c r="AG579" s="44"/>
      <c r="AH579" s="47">
        <v>461</v>
      </c>
      <c r="AI579" s="47">
        <v>210</v>
      </c>
      <c r="AJ579">
        <v>2114</v>
      </c>
      <c r="AK579" t="s">
        <v>895</v>
      </c>
      <c r="AL579">
        <v>64464</v>
      </c>
      <c r="AM579"/>
      <c r="AN579"/>
      <c r="AO579"/>
      <c r="AP579"/>
      <c r="AQ579"/>
      <c r="AR579" s="44"/>
      <c r="AS579" s="44"/>
      <c r="AT579" s="44"/>
      <c r="AU579" s="44">
        <v>27677075</v>
      </c>
      <c r="AV579" s="44">
        <v>7095776</v>
      </c>
      <c r="AW579" s="44">
        <v>7593319</v>
      </c>
      <c r="AX579" s="44">
        <v>58001</v>
      </c>
      <c r="AY579" s="44">
        <v>27237533</v>
      </c>
      <c r="AZ579" s="21">
        <v>26845978</v>
      </c>
      <c r="BA579" s="21">
        <v>391555</v>
      </c>
      <c r="BB579" s="44">
        <v>1955</v>
      </c>
      <c r="BC579" s="44">
        <v>12590</v>
      </c>
      <c r="BD579" s="44"/>
      <c r="BE579" s="44">
        <v>380920</v>
      </c>
      <c r="BF579" s="44">
        <v>2223086</v>
      </c>
      <c r="BG579" s="44">
        <v>5761357</v>
      </c>
      <c r="BH579" s="44">
        <v>1250082</v>
      </c>
      <c r="BI579" s="21">
        <v>17381825</v>
      </c>
      <c r="BJ579" s="21"/>
      <c r="BK579" s="21">
        <v>77468</v>
      </c>
      <c r="BL579" s="21">
        <v>75328</v>
      </c>
      <c r="BM579" s="21">
        <v>907929</v>
      </c>
      <c r="BN579" s="21">
        <v>27677075</v>
      </c>
      <c r="BO579" s="21"/>
      <c r="BP579" s="21"/>
      <c r="BQ579" s="44"/>
      <c r="BR579" s="21"/>
      <c r="BS579" s="44"/>
      <c r="BT579" s="21"/>
      <c r="BU579" s="44"/>
      <c r="BV579" s="21"/>
      <c r="BW579" s="44">
        <v>2145450</v>
      </c>
      <c r="BX579" s="21"/>
      <c r="BY579" s="21">
        <v>2412237</v>
      </c>
      <c r="BZ579" s="21"/>
      <c r="CA579" s="44">
        <v>10753</v>
      </c>
      <c r="CB579" s="44"/>
      <c r="CC579" s="44">
        <v>150531</v>
      </c>
      <c r="CD579" s="44"/>
      <c r="CE579" s="44"/>
      <c r="CF579" s="44"/>
      <c r="CG579" s="44">
        <v>2373338</v>
      </c>
      <c r="CH579" s="44"/>
      <c r="CI579" s="21">
        <v>1723</v>
      </c>
      <c r="CJ579" s="44"/>
      <c r="CK579" s="21">
        <v>1744</v>
      </c>
      <c r="CL579" s="44"/>
      <c r="CM579" s="44">
        <v>36496</v>
      </c>
      <c r="CN579" s="44">
        <v>33556</v>
      </c>
      <c r="CO579" s="44">
        <v>2719020</v>
      </c>
      <c r="CP579" s="44">
        <v>0</v>
      </c>
      <c r="CQ579" s="21">
        <v>2732850</v>
      </c>
      <c r="CR579" s="44">
        <v>467375</v>
      </c>
      <c r="CS579" s="44">
        <v>814011</v>
      </c>
      <c r="CT579" s="44">
        <v>144729</v>
      </c>
      <c r="CU579" s="44"/>
      <c r="CV579" s="44">
        <v>147739</v>
      </c>
      <c r="CW579" s="21"/>
      <c r="CX579" s="21"/>
      <c r="CY579" s="21"/>
      <c r="CZ579" s="21"/>
      <c r="DA579" s="21"/>
      <c r="DB579" s="21"/>
      <c r="DC579" s="21"/>
      <c r="DD579" s="21"/>
      <c r="DE579" s="44"/>
      <c r="DF579" s="21"/>
      <c r="DG579" s="44"/>
      <c r="DH579" s="21"/>
      <c r="DI579" s="44"/>
      <c r="DJ579" s="44"/>
      <c r="DK579" s="44"/>
      <c r="DL579" s="44"/>
      <c r="DM579" s="21"/>
      <c r="DN579" s="44"/>
      <c r="DO579" s="44"/>
      <c r="DP579" s="44"/>
      <c r="DQ579" s="44"/>
      <c r="DR579" s="44"/>
      <c r="DS579" s="44"/>
      <c r="DT579" s="44"/>
      <c r="DU579" s="44"/>
      <c r="DV579" s="44"/>
      <c r="DW579" s="44"/>
      <c r="DX579" s="44"/>
      <c r="DY579" s="44">
        <v>55592</v>
      </c>
      <c r="DZ579" s="44"/>
      <c r="EA579" s="44"/>
      <c r="EB579" s="21"/>
      <c r="EC579" s="44">
        <v>-409523</v>
      </c>
      <c r="ED579" s="44"/>
      <c r="EE579" s="21">
        <v>1203877</v>
      </c>
      <c r="EF579" s="44"/>
      <c r="EG579" s="21">
        <v>-125390</v>
      </c>
      <c r="EH579" s="44"/>
      <c r="EI579" s="21">
        <v>5412001</v>
      </c>
      <c r="EJ579" s="44"/>
      <c r="EK579" s="44"/>
      <c r="EL579" s="21"/>
      <c r="EM579" s="44">
        <v>1195820</v>
      </c>
      <c r="EN579" s="44"/>
      <c r="EO579" s="44">
        <v>260942</v>
      </c>
      <c r="EP579" s="21"/>
      <c r="EQ579" s="21"/>
      <c r="ER579" s="21"/>
      <c r="ES579" s="21"/>
      <c r="ET579" s="44"/>
      <c r="EU579" s="21"/>
      <c r="EV579" s="44"/>
      <c r="EW579" s="21"/>
      <c r="EX579" s="44"/>
      <c r="EY579" s="44"/>
      <c r="EZ579" s="21"/>
      <c r="FA579" s="21"/>
      <c r="FB579" s="44"/>
      <c r="FC579" s="44"/>
      <c r="FD579" s="21"/>
      <c r="FE579" s="112"/>
      <c r="FF579" s="44"/>
      <c r="FG579" s="44">
        <v>12185630</v>
      </c>
      <c r="FH579" s="44">
        <v>2799431</v>
      </c>
      <c r="FI579" s="44">
        <v>11860917</v>
      </c>
      <c r="FJ579" s="44">
        <v>554841</v>
      </c>
      <c r="FK579" s="44">
        <v>12092568</v>
      </c>
      <c r="FL579" s="44"/>
      <c r="FM579" s="44"/>
      <c r="FN579" s="44"/>
      <c r="FO579" s="44"/>
      <c r="FP579" s="44"/>
      <c r="FQ579" s="44"/>
      <c r="FR579" s="44"/>
      <c r="FS579" s="44"/>
      <c r="FT579" s="44">
        <v>24685</v>
      </c>
      <c r="FU579" s="44">
        <v>21243</v>
      </c>
      <c r="FV579" s="21">
        <v>960170</v>
      </c>
      <c r="FW579" s="44"/>
      <c r="FX579" s="44">
        <v>919960</v>
      </c>
      <c r="FY579" s="44">
        <v>151009</v>
      </c>
      <c r="FZ579" s="44">
        <v>575991</v>
      </c>
      <c r="GA579" s="44">
        <v>102070</v>
      </c>
      <c r="GB579" s="44"/>
      <c r="GC579" s="44">
        <v>109266</v>
      </c>
      <c r="GD579" s="44">
        <v>770864</v>
      </c>
      <c r="GE579" s="44">
        <v>491730</v>
      </c>
      <c r="GF579" s="44">
        <v>309710</v>
      </c>
      <c r="GG579" s="44">
        <v>1666364</v>
      </c>
      <c r="GH579" s="44">
        <v>269812</v>
      </c>
      <c r="GI579" s="44">
        <v>203617</v>
      </c>
      <c r="GJ579" s="44">
        <v>250344</v>
      </c>
      <c r="GK579" s="44">
        <v>6256794</v>
      </c>
      <c r="GL579" s="44">
        <v>152657</v>
      </c>
      <c r="GM579" s="44">
        <v>1422689</v>
      </c>
      <c r="GN579" s="44">
        <v>85658</v>
      </c>
      <c r="GO579" s="44">
        <v>56272</v>
      </c>
      <c r="GP579" s="44"/>
      <c r="GQ579" s="44">
        <v>804</v>
      </c>
      <c r="GR579" s="44">
        <v>-48299</v>
      </c>
      <c r="GS579" s="44">
        <v>12483414</v>
      </c>
      <c r="GT579" s="44"/>
      <c r="GU579" s="21">
        <v>863511</v>
      </c>
      <c r="GV579" s="44">
        <v>789582</v>
      </c>
      <c r="GW579" s="44">
        <v>2119451</v>
      </c>
      <c r="GX579" s="44">
        <v>4708274</v>
      </c>
      <c r="GY579" s="44">
        <v>20964232</v>
      </c>
      <c r="GZ579" s="44">
        <v>12058006</v>
      </c>
      <c r="HA579" s="44">
        <v>4847651</v>
      </c>
      <c r="HB579" s="44"/>
      <c r="HC579" s="44">
        <v>4058575</v>
      </c>
      <c r="HD579" s="44">
        <v>20964232</v>
      </c>
      <c r="HE579" s="21">
        <v>9336149</v>
      </c>
      <c r="HF579" s="21"/>
      <c r="HG579" s="21">
        <v>9719896</v>
      </c>
      <c r="HH579" s="21"/>
      <c r="HI579" s="21">
        <v>44991</v>
      </c>
      <c r="HJ579" s="44"/>
      <c r="HK579" s="21">
        <v>1582317</v>
      </c>
      <c r="HL579" s="21">
        <v>984285</v>
      </c>
      <c r="HM579" s="21">
        <v>2611593</v>
      </c>
      <c r="HN579" s="21">
        <v>-1748082</v>
      </c>
      <c r="HO579" s="21"/>
      <c r="HP579" s="44"/>
      <c r="HQ579" s="47"/>
      <c r="HR579" s="47"/>
      <c r="HS579" s="47"/>
      <c r="HT579" s="47" t="s">
        <v>1759</v>
      </c>
      <c r="HU579" s="47">
        <v>0</v>
      </c>
      <c r="HV579" s="47">
        <v>6302</v>
      </c>
      <c r="HW579" s="47">
        <v>0</v>
      </c>
      <c r="HX579" s="47">
        <v>13408</v>
      </c>
      <c r="HY579" s="47">
        <v>69498</v>
      </c>
      <c r="HZ579" s="47">
        <v>143125</v>
      </c>
      <c r="IA579" s="47">
        <v>0</v>
      </c>
      <c r="IB579" s="47">
        <v>0</v>
      </c>
      <c r="IC579" s="47">
        <v>12993</v>
      </c>
      <c r="ID579"/>
      <c r="IE579" s="47">
        <v>3964</v>
      </c>
      <c r="IF579"/>
      <c r="IG579" s="47"/>
      <c r="IH579" s="47">
        <v>35289</v>
      </c>
      <c r="II579">
        <v>5477</v>
      </c>
      <c r="IJ579">
        <v>7162</v>
      </c>
      <c r="IK579">
        <v>3926</v>
      </c>
      <c r="IL579">
        <v>31710</v>
      </c>
      <c r="IM579">
        <v>332854</v>
      </c>
      <c r="IN579">
        <v>0</v>
      </c>
      <c r="IO579">
        <v>0</v>
      </c>
      <c r="IP579">
        <v>0</v>
      </c>
      <c r="IQ579">
        <v>0</v>
      </c>
      <c r="IR579">
        <v>0</v>
      </c>
      <c r="IS579">
        <v>0</v>
      </c>
      <c r="IT579">
        <v>0</v>
      </c>
      <c r="IU579">
        <v>481828</v>
      </c>
      <c r="IV579">
        <v>0</v>
      </c>
      <c r="IW579">
        <v>805467</v>
      </c>
      <c r="IX579">
        <v>3229173</v>
      </c>
      <c r="IY579">
        <v>4170078</v>
      </c>
      <c r="IZ579">
        <v>0</v>
      </c>
      <c r="JA579">
        <v>0</v>
      </c>
      <c r="JB579">
        <v>691875</v>
      </c>
      <c r="JC579"/>
      <c r="JD579">
        <v>123616</v>
      </c>
      <c r="JE579"/>
      <c r="JF579"/>
      <c r="JG579">
        <v>791606</v>
      </c>
      <c r="JH579">
        <v>213501</v>
      </c>
      <c r="JI579">
        <v>150275</v>
      </c>
      <c r="JJ579">
        <v>201907</v>
      </c>
      <c r="JK579">
        <v>1326304</v>
      </c>
      <c r="JL579">
        <v>12185630</v>
      </c>
      <c r="JM579">
        <v>0</v>
      </c>
      <c r="JN579">
        <v>0</v>
      </c>
      <c r="JO579">
        <v>0</v>
      </c>
      <c r="JP579">
        <v>0</v>
      </c>
      <c r="JQ579">
        <v>0</v>
      </c>
      <c r="JR579">
        <v>0</v>
      </c>
      <c r="JS579">
        <v>0</v>
      </c>
      <c r="JT579"/>
      <c r="JU579"/>
      <c r="JV579"/>
      <c r="JW579"/>
      <c r="JX579"/>
      <c r="JY579"/>
      <c r="JZ579"/>
      <c r="KA579"/>
      <c r="KB579"/>
      <c r="KC579"/>
      <c r="KD579"/>
      <c r="KE579"/>
      <c r="KF579">
        <v>213</v>
      </c>
      <c r="KG579">
        <v>321</v>
      </c>
      <c r="KH579">
        <v>158</v>
      </c>
      <c r="KI579">
        <v>160</v>
      </c>
      <c r="KJ579">
        <v>252</v>
      </c>
      <c r="KK579">
        <v>120</v>
      </c>
      <c r="KL579">
        <v>91</v>
      </c>
      <c r="KM579">
        <v>141</v>
      </c>
      <c r="KN579">
        <v>69</v>
      </c>
      <c r="KO579">
        <v>1</v>
      </c>
      <c r="KP579">
        <v>0</v>
      </c>
      <c r="KQ579">
        <v>0</v>
      </c>
      <c r="KR579">
        <v>0</v>
      </c>
      <c r="KS579">
        <v>0</v>
      </c>
      <c r="KT579">
        <v>1</v>
      </c>
      <c r="KU579">
        <v>1</v>
      </c>
      <c r="KV579">
        <v>0</v>
      </c>
      <c r="KW579">
        <v>0</v>
      </c>
      <c r="KX579">
        <v>0</v>
      </c>
      <c r="KY579">
        <v>0</v>
      </c>
      <c r="KZ579">
        <v>0</v>
      </c>
      <c r="LA579">
        <v>0</v>
      </c>
      <c r="LB579">
        <v>0</v>
      </c>
      <c r="LC579">
        <v>0</v>
      </c>
      <c r="LD579">
        <v>1</v>
      </c>
      <c r="LE579">
        <v>0</v>
      </c>
      <c r="LF579">
        <v>0</v>
      </c>
      <c r="LG579">
        <v>0</v>
      </c>
      <c r="LH579">
        <v>0</v>
      </c>
    </row>
    <row r="580" spans="1:320" s="34" customFormat="1" ht="15" customHeight="1" x14ac:dyDescent="0.25">
      <c r="A580" s="45">
        <v>206301118</v>
      </c>
      <c r="B580" s="45" t="s">
        <v>4920</v>
      </c>
      <c r="C580" s="46">
        <v>45292</v>
      </c>
      <c r="D580" s="46">
        <v>45657</v>
      </c>
      <c r="E580" s="47">
        <v>366</v>
      </c>
      <c r="F580" s="45" t="s">
        <v>883</v>
      </c>
      <c r="G580" s="45" t="s">
        <v>884</v>
      </c>
      <c r="H580" s="45" t="s">
        <v>1358</v>
      </c>
      <c r="I580" s="45" t="s">
        <v>886</v>
      </c>
      <c r="J580" s="45" t="s">
        <v>887</v>
      </c>
      <c r="K580" s="45" t="s">
        <v>1359</v>
      </c>
      <c r="L580" s="45" t="s">
        <v>4913</v>
      </c>
      <c r="M580" s="45" t="s">
        <v>4921</v>
      </c>
      <c r="N580" s="45" t="s">
        <v>4922</v>
      </c>
      <c r="O580" s="45" t="s">
        <v>4923</v>
      </c>
      <c r="P580" s="45" t="s">
        <v>4924</v>
      </c>
      <c r="Q580" s="45" t="s">
        <v>4925</v>
      </c>
      <c r="R580" t="s">
        <v>4926</v>
      </c>
      <c r="S580" s="45" t="s">
        <v>893</v>
      </c>
      <c r="T580"/>
      <c r="U580" s="47">
        <v>93</v>
      </c>
      <c r="V580" s="47">
        <v>93</v>
      </c>
      <c r="W580" s="47" t="s">
        <v>894</v>
      </c>
      <c r="X580" s="47">
        <v>34038</v>
      </c>
      <c r="Y580" s="47">
        <v>32239</v>
      </c>
      <c r="Z580" s="48">
        <v>208.83</v>
      </c>
      <c r="AA580" s="44">
        <v>154</v>
      </c>
      <c r="AB580" s="44">
        <v>145</v>
      </c>
      <c r="AC580" s="44">
        <v>9198</v>
      </c>
      <c r="AD580" s="44"/>
      <c r="AE580" s="44">
        <v>2190</v>
      </c>
      <c r="AF580" s="44">
        <v>15052</v>
      </c>
      <c r="AG580" s="44"/>
      <c r="AH580" s="47">
        <v>3992</v>
      </c>
      <c r="AI580" s="47">
        <v>146</v>
      </c>
      <c r="AJ580">
        <v>1661</v>
      </c>
      <c r="AK580" t="s">
        <v>895</v>
      </c>
      <c r="AL580">
        <v>32239</v>
      </c>
      <c r="AM580"/>
      <c r="AN580"/>
      <c r="AO580"/>
      <c r="AP580"/>
      <c r="AQ580"/>
      <c r="AR580" s="44"/>
      <c r="AS580" s="44"/>
      <c r="AT580" s="44"/>
      <c r="AU580" s="44">
        <v>16863795</v>
      </c>
      <c r="AV580" s="44">
        <v>5449418</v>
      </c>
      <c r="AW580" s="44">
        <v>4826449</v>
      </c>
      <c r="AX580" s="44">
        <v>2266</v>
      </c>
      <c r="AY580" s="44">
        <v>17489030</v>
      </c>
      <c r="AZ580" s="21">
        <v>15293530</v>
      </c>
      <c r="BA580" s="21">
        <v>2195500</v>
      </c>
      <c r="BB580" s="44">
        <v>-2</v>
      </c>
      <c r="BC580" s="44"/>
      <c r="BD580" s="44"/>
      <c r="BE580" s="44">
        <v>2195498</v>
      </c>
      <c r="BF580" s="44">
        <v>4700523</v>
      </c>
      <c r="BG580" s="44"/>
      <c r="BH580" s="44">
        <v>1677779</v>
      </c>
      <c r="BI580" s="21">
        <v>7647944</v>
      </c>
      <c r="BJ580" s="21"/>
      <c r="BK580" s="21">
        <v>1998549</v>
      </c>
      <c r="BL580" s="21">
        <v>75600</v>
      </c>
      <c r="BM580" s="21">
        <v>763400</v>
      </c>
      <c r="BN580" s="21">
        <v>16863795</v>
      </c>
      <c r="BO580" s="21"/>
      <c r="BP580" s="21"/>
      <c r="BQ580" s="44"/>
      <c r="BR580" s="21"/>
      <c r="BS580" s="44"/>
      <c r="BT580" s="21"/>
      <c r="BU580" s="44"/>
      <c r="BV580" s="21"/>
      <c r="BW580" s="44">
        <v>4158030</v>
      </c>
      <c r="BX580" s="21"/>
      <c r="BY580" s="21"/>
      <c r="BZ580" s="21"/>
      <c r="CA580" s="44">
        <v>35604</v>
      </c>
      <c r="CB580" s="44"/>
      <c r="CC580" s="44">
        <v>10904</v>
      </c>
      <c r="CD580" s="44"/>
      <c r="CE580" s="44"/>
      <c r="CF580" s="44"/>
      <c r="CG580" s="44">
        <v>1239541</v>
      </c>
      <c r="CH580" s="44"/>
      <c r="CI580" s="21">
        <v>5339</v>
      </c>
      <c r="CJ580" s="44"/>
      <c r="CK580" s="21"/>
      <c r="CL580" s="44"/>
      <c r="CM580" s="44">
        <v>19231</v>
      </c>
      <c r="CN580" s="44">
        <v>10793</v>
      </c>
      <c r="CO580" s="44">
        <v>1054015</v>
      </c>
      <c r="CP580" s="44">
        <v>1211913</v>
      </c>
      <c r="CQ580" s="21">
        <v>1455999</v>
      </c>
      <c r="CR580" s="44">
        <v>287522</v>
      </c>
      <c r="CS580" s="44">
        <v>1159552</v>
      </c>
      <c r="CT580" s="44">
        <v>100943</v>
      </c>
      <c r="CU580" s="44"/>
      <c r="CV580" s="44">
        <v>149450</v>
      </c>
      <c r="CW580" s="21"/>
      <c r="CX580" s="21"/>
      <c r="CY580" s="21"/>
      <c r="CZ580" s="21"/>
      <c r="DA580" s="21"/>
      <c r="DB580" s="21"/>
      <c r="DC580" s="21"/>
      <c r="DD580" s="21"/>
      <c r="DE580" s="44"/>
      <c r="DF580" s="21"/>
      <c r="DG580" s="44"/>
      <c r="DH580" s="21"/>
      <c r="DI580" s="44"/>
      <c r="DJ580" s="44"/>
      <c r="DK580" s="44"/>
      <c r="DL580" s="44"/>
      <c r="DM580" s="21"/>
      <c r="DN580" s="44"/>
      <c r="DO580" s="44"/>
      <c r="DP580" s="44"/>
      <c r="DQ580" s="44"/>
      <c r="DR580" s="44"/>
      <c r="DS580" s="44"/>
      <c r="DT580" s="44"/>
      <c r="DU580" s="44"/>
      <c r="DV580" s="44"/>
      <c r="DW580" s="44"/>
      <c r="DX580" s="44"/>
      <c r="DY580" s="44"/>
      <c r="DZ580" s="44"/>
      <c r="EA580" s="44"/>
      <c r="EB580" s="21"/>
      <c r="EC580" s="44">
        <v>-926620</v>
      </c>
      <c r="ED580" s="44"/>
      <c r="EE580" s="21"/>
      <c r="EF580" s="44"/>
      <c r="EG580" s="21">
        <v>424297</v>
      </c>
      <c r="EH580" s="44"/>
      <c r="EI580" s="21">
        <v>3815709</v>
      </c>
      <c r="EJ580" s="44"/>
      <c r="EK580" s="44"/>
      <c r="EL580" s="21"/>
      <c r="EM580" s="44">
        <v>1232848</v>
      </c>
      <c r="EN580" s="44"/>
      <c r="EO580" s="44">
        <v>280215</v>
      </c>
      <c r="EP580" s="21"/>
      <c r="EQ580" s="21"/>
      <c r="ER580" s="21"/>
      <c r="ES580" s="21"/>
      <c r="ET580" s="44"/>
      <c r="EU580" s="21"/>
      <c r="EV580" s="44"/>
      <c r="EW580" s="21"/>
      <c r="EX580" s="44"/>
      <c r="EY580" s="44"/>
      <c r="EZ580" s="21"/>
      <c r="FA580" s="21"/>
      <c r="FB580" s="44"/>
      <c r="FC580" s="44"/>
      <c r="FD580" s="21"/>
      <c r="FE580" s="112"/>
      <c r="FF580" s="44"/>
      <c r="FG580" s="44">
        <v>7209419</v>
      </c>
      <c r="FH580" s="44">
        <v>1271602</v>
      </c>
      <c r="FI580" s="44">
        <v>6812509</v>
      </c>
      <c r="FJ580" s="44">
        <v>138706</v>
      </c>
      <c r="FK580" s="44">
        <v>5608879</v>
      </c>
      <c r="FL580" s="44"/>
      <c r="FM580" s="44"/>
      <c r="FN580" s="44"/>
      <c r="FO580" s="44"/>
      <c r="FP580" s="44"/>
      <c r="FQ580" s="44"/>
      <c r="FR580" s="44"/>
      <c r="FS580" s="44"/>
      <c r="FT580" s="44">
        <v>22744</v>
      </c>
      <c r="FU580" s="44">
        <v>2355</v>
      </c>
      <c r="FV580" s="21">
        <v>509563</v>
      </c>
      <c r="FW580" s="44">
        <v>668431</v>
      </c>
      <c r="FX580" s="44">
        <v>499906</v>
      </c>
      <c r="FY580" s="44">
        <v>167511</v>
      </c>
      <c r="FZ580" s="44">
        <v>525144</v>
      </c>
      <c r="GA580" s="44">
        <v>61247</v>
      </c>
      <c r="GB580" s="44"/>
      <c r="GC580" s="44">
        <v>64289</v>
      </c>
      <c r="GD580" s="44">
        <v>354926</v>
      </c>
      <c r="GE580" s="44">
        <v>287947</v>
      </c>
      <c r="GF580" s="44">
        <v>183380</v>
      </c>
      <c r="GG580" s="44">
        <v>1016021</v>
      </c>
      <c r="GH580" s="44">
        <v>39100</v>
      </c>
      <c r="GI580" s="44">
        <v>106072</v>
      </c>
      <c r="GJ580" s="44">
        <v>54549</v>
      </c>
      <c r="GK580" s="44">
        <v>3320901</v>
      </c>
      <c r="GL580" s="44">
        <v>560</v>
      </c>
      <c r="GM580" s="44">
        <v>1658814</v>
      </c>
      <c r="GN580" s="44">
        <v>107511</v>
      </c>
      <c r="GO580" s="44">
        <v>33680</v>
      </c>
      <c r="GP580" s="44"/>
      <c r="GQ580" s="44"/>
      <c r="GR580" s="44"/>
      <c r="GS580" s="44">
        <v>5383327</v>
      </c>
      <c r="GT580" s="44"/>
      <c r="GU580" s="21">
        <v>11190</v>
      </c>
      <c r="GV580" s="44"/>
      <c r="GW580" s="44">
        <v>91532</v>
      </c>
      <c r="GX580" s="44"/>
      <c r="GY580" s="44">
        <v>5486049</v>
      </c>
      <c r="GZ580" s="44">
        <v>2208464</v>
      </c>
      <c r="HA580" s="44"/>
      <c r="HB580" s="44"/>
      <c r="HC580" s="44">
        <v>3277585</v>
      </c>
      <c r="HD580" s="44">
        <v>5486049</v>
      </c>
      <c r="HE580" s="21"/>
      <c r="HF580" s="21"/>
      <c r="HG580" s="21">
        <v>84062</v>
      </c>
      <c r="HH580" s="21"/>
      <c r="HI580" s="21">
        <v>0</v>
      </c>
      <c r="HJ580" s="44"/>
      <c r="HK580" s="21">
        <v>11750</v>
      </c>
      <c r="HL580" s="21"/>
      <c r="HM580" s="21">
        <v>11750</v>
      </c>
      <c r="HN580" s="21">
        <v>-560</v>
      </c>
      <c r="HO580" s="21"/>
      <c r="HP580" s="44"/>
      <c r="HQ580" s="47"/>
      <c r="HR580" s="47"/>
      <c r="HS580" s="47"/>
      <c r="HT580" s="47" t="s">
        <v>4267</v>
      </c>
      <c r="HU580" s="47">
        <v>1722601.9200000002</v>
      </c>
      <c r="HV580" s="47">
        <v>2080</v>
      </c>
      <c r="HW580" s="47">
        <v>0</v>
      </c>
      <c r="HX580" s="47">
        <v>5848</v>
      </c>
      <c r="HY580" s="47">
        <v>41567</v>
      </c>
      <c r="HZ580" s="47">
        <v>73431</v>
      </c>
      <c r="IA580" s="47">
        <v>0</v>
      </c>
      <c r="IB580" s="47">
        <v>0</v>
      </c>
      <c r="IC580" s="47">
        <v>4810</v>
      </c>
      <c r="ID580">
        <v>19017</v>
      </c>
      <c r="IE580" s="47">
        <v>2032</v>
      </c>
      <c r="IF580">
        <v>10037</v>
      </c>
      <c r="IG580" s="47">
        <v>6587</v>
      </c>
      <c r="IH580" s="47">
        <v>24523</v>
      </c>
      <c r="II580">
        <v>1278</v>
      </c>
      <c r="IJ580">
        <v>3873</v>
      </c>
      <c r="IK580">
        <v>880</v>
      </c>
      <c r="IL580">
        <v>15765</v>
      </c>
      <c r="IM580">
        <v>211728</v>
      </c>
      <c r="IN580">
        <v>0</v>
      </c>
      <c r="IO580">
        <v>0</v>
      </c>
      <c r="IP580">
        <v>0</v>
      </c>
      <c r="IQ580">
        <v>5074</v>
      </c>
      <c r="IR580">
        <v>0</v>
      </c>
      <c r="IS580">
        <v>0</v>
      </c>
      <c r="IT580">
        <v>5074</v>
      </c>
      <c r="IU580">
        <v>193616</v>
      </c>
      <c r="IV580">
        <v>0</v>
      </c>
      <c r="IW580">
        <v>321291</v>
      </c>
      <c r="IX580">
        <v>1731121</v>
      </c>
      <c r="IY580">
        <v>1884659</v>
      </c>
      <c r="IZ580">
        <v>0</v>
      </c>
      <c r="JA580">
        <v>0</v>
      </c>
      <c r="JB580">
        <v>269652</v>
      </c>
      <c r="JC580">
        <v>1003305</v>
      </c>
      <c r="JD580">
        <v>65008</v>
      </c>
      <c r="JE580">
        <v>183292</v>
      </c>
      <c r="JF580">
        <v>109716</v>
      </c>
      <c r="JG580">
        <v>554558</v>
      </c>
      <c r="JH580">
        <v>31784</v>
      </c>
      <c r="JI580">
        <v>89072</v>
      </c>
      <c r="JJ580">
        <v>48400</v>
      </c>
      <c r="JK580">
        <v>723945</v>
      </c>
      <c r="JL580">
        <v>7209419</v>
      </c>
      <c r="JM580">
        <v>0</v>
      </c>
      <c r="JN580">
        <v>0</v>
      </c>
      <c r="JO580">
        <v>0</v>
      </c>
      <c r="JP580">
        <v>199717</v>
      </c>
      <c r="JQ580">
        <v>0</v>
      </c>
      <c r="JR580">
        <v>0</v>
      </c>
      <c r="JS580">
        <v>199717</v>
      </c>
      <c r="JT580"/>
      <c r="JU580"/>
      <c r="JV580"/>
      <c r="JW580"/>
      <c r="JX580"/>
      <c r="JY580">
        <v>19017</v>
      </c>
      <c r="JZ580"/>
      <c r="KA580"/>
      <c r="KB580"/>
      <c r="KC580"/>
      <c r="KD580"/>
      <c r="KE580">
        <v>1003305</v>
      </c>
      <c r="KF580">
        <v>172</v>
      </c>
      <c r="KG580">
        <v>233</v>
      </c>
      <c r="KH580">
        <v>164</v>
      </c>
      <c r="KI580">
        <v>120</v>
      </c>
      <c r="KJ580">
        <v>168</v>
      </c>
      <c r="KK580">
        <v>114</v>
      </c>
      <c r="KL580">
        <v>58</v>
      </c>
      <c r="KM580">
        <v>90</v>
      </c>
      <c r="KN580">
        <v>53</v>
      </c>
      <c r="KO580">
        <v>1</v>
      </c>
      <c r="KP580">
        <v>0</v>
      </c>
      <c r="KQ580">
        <v>0</v>
      </c>
      <c r="KR580">
        <v>0</v>
      </c>
      <c r="KS580">
        <v>1</v>
      </c>
      <c r="KT580">
        <v>0</v>
      </c>
      <c r="KU580">
        <v>1</v>
      </c>
      <c r="KV580">
        <v>0</v>
      </c>
      <c r="KW580">
        <v>0</v>
      </c>
      <c r="KX580">
        <v>0</v>
      </c>
      <c r="KY580">
        <v>0</v>
      </c>
      <c r="KZ580">
        <v>0</v>
      </c>
      <c r="LA580">
        <v>0</v>
      </c>
      <c r="LB580">
        <v>0</v>
      </c>
      <c r="LC580">
        <v>0</v>
      </c>
      <c r="LD580">
        <v>1</v>
      </c>
      <c r="LE580">
        <v>0</v>
      </c>
      <c r="LF580">
        <v>0</v>
      </c>
      <c r="LG580">
        <v>0</v>
      </c>
      <c r="LH580">
        <v>0</v>
      </c>
    </row>
    <row r="581" spans="1:320" s="34" customFormat="1" ht="15" customHeight="1" x14ac:dyDescent="0.25">
      <c r="A581" s="45">
        <v>206301119</v>
      </c>
      <c r="B581" s="45" t="s">
        <v>4927</v>
      </c>
      <c r="C581" s="46">
        <v>45292</v>
      </c>
      <c r="D581" s="46">
        <v>45657</v>
      </c>
      <c r="E581" s="47">
        <v>366</v>
      </c>
      <c r="F581" s="45" t="s">
        <v>883</v>
      </c>
      <c r="G581" s="45" t="s">
        <v>884</v>
      </c>
      <c r="H581" s="45" t="s">
        <v>1358</v>
      </c>
      <c r="I581" s="45" t="s">
        <v>886</v>
      </c>
      <c r="J581" s="45" t="s">
        <v>887</v>
      </c>
      <c r="K581" s="45" t="s">
        <v>1359</v>
      </c>
      <c r="L581" s="45" t="s">
        <v>4859</v>
      </c>
      <c r="M581" s="45" t="s">
        <v>4928</v>
      </c>
      <c r="N581" s="45" t="s">
        <v>4929</v>
      </c>
      <c r="O581" s="45" t="s">
        <v>1367</v>
      </c>
      <c r="P581" s="45" t="s">
        <v>4930</v>
      </c>
      <c r="Q581" s="45" t="s">
        <v>4931</v>
      </c>
      <c r="R581" t="s">
        <v>4932</v>
      </c>
      <c r="S581" s="45" t="s">
        <v>893</v>
      </c>
      <c r="T581" t="s">
        <v>2730</v>
      </c>
      <c r="U581" s="47">
        <v>79</v>
      </c>
      <c r="V581" s="47">
        <v>79</v>
      </c>
      <c r="W581" s="47" t="s">
        <v>894</v>
      </c>
      <c r="X581" s="47">
        <v>28914</v>
      </c>
      <c r="Y581" s="47">
        <v>27408</v>
      </c>
      <c r="Z581" s="48">
        <v>209</v>
      </c>
      <c r="AA581" s="44">
        <v>611</v>
      </c>
      <c r="AB581" s="44">
        <v>607</v>
      </c>
      <c r="AC581" s="44">
        <v>8110</v>
      </c>
      <c r="AD581" s="44">
        <v>6504</v>
      </c>
      <c r="AE581" s="44">
        <v>1496</v>
      </c>
      <c r="AF581" s="44">
        <v>9899</v>
      </c>
      <c r="AG581" s="44"/>
      <c r="AH581" s="47">
        <v>237</v>
      </c>
      <c r="AI581" s="47">
        <v>977</v>
      </c>
      <c r="AJ581">
        <v>185</v>
      </c>
      <c r="AK581" t="s">
        <v>895</v>
      </c>
      <c r="AL581">
        <v>27408</v>
      </c>
      <c r="AM581"/>
      <c r="AN581"/>
      <c r="AO581"/>
      <c r="AP581"/>
      <c r="AQ581"/>
      <c r="AR581" s="44"/>
      <c r="AS581" s="44"/>
      <c r="AT581" s="44"/>
      <c r="AU581" s="44">
        <v>12642996</v>
      </c>
      <c r="AV581" s="44">
        <v>6763639</v>
      </c>
      <c r="AW581" s="44">
        <v>3053064</v>
      </c>
      <c r="AX581" s="44">
        <v>695</v>
      </c>
      <c r="AY581" s="44">
        <v>16354266</v>
      </c>
      <c r="AZ581" s="21">
        <v>13337798</v>
      </c>
      <c r="BA581" s="21">
        <v>3016468</v>
      </c>
      <c r="BB581" s="44">
        <v>1294</v>
      </c>
      <c r="BC581" s="44">
        <v>633729</v>
      </c>
      <c r="BD581" s="44"/>
      <c r="BE581" s="44">
        <v>2384033</v>
      </c>
      <c r="BF581" s="44">
        <v>4127600</v>
      </c>
      <c r="BG581" s="44">
        <v>3117512</v>
      </c>
      <c r="BH581" s="44">
        <v>570476</v>
      </c>
      <c r="BI581" s="21">
        <v>4181230</v>
      </c>
      <c r="BJ581" s="21"/>
      <c r="BK581" s="21">
        <v>89578</v>
      </c>
      <c r="BL581" s="21">
        <v>470500</v>
      </c>
      <c r="BM581" s="21">
        <v>86100</v>
      </c>
      <c r="BN581" s="21">
        <v>12642996</v>
      </c>
      <c r="BO581" s="21"/>
      <c r="BP581" s="21"/>
      <c r="BQ581" s="44"/>
      <c r="BR581" s="21"/>
      <c r="BS581" s="44"/>
      <c r="BT581" s="21"/>
      <c r="BU581" s="44"/>
      <c r="BV581" s="21"/>
      <c r="BW581" s="44">
        <v>2338318</v>
      </c>
      <c r="BX581" s="21">
        <v>38835</v>
      </c>
      <c r="BY581" s="21">
        <v>1784324</v>
      </c>
      <c r="BZ581" s="21"/>
      <c r="CA581" s="44">
        <v>16364</v>
      </c>
      <c r="CB581" s="44"/>
      <c r="CC581" s="44">
        <v>2492699</v>
      </c>
      <c r="CD581" s="44"/>
      <c r="CE581" s="44"/>
      <c r="CF581" s="44"/>
      <c r="CG581" s="44">
        <v>74640</v>
      </c>
      <c r="CH581" s="44"/>
      <c r="CI581" s="21">
        <v>17010</v>
      </c>
      <c r="CJ581" s="44"/>
      <c r="CK581" s="21">
        <v>1449</v>
      </c>
      <c r="CL581" s="44"/>
      <c r="CM581" s="44">
        <v>153775</v>
      </c>
      <c r="CN581" s="44">
        <v>0</v>
      </c>
      <c r="CO581" s="44">
        <v>2557215</v>
      </c>
      <c r="CP581" s="44">
        <v>0</v>
      </c>
      <c r="CQ581" s="21">
        <v>2681640</v>
      </c>
      <c r="CR581" s="44">
        <v>506745</v>
      </c>
      <c r="CS581" s="44">
        <v>597611</v>
      </c>
      <c r="CT581" s="44">
        <v>112681</v>
      </c>
      <c r="CU581" s="44"/>
      <c r="CV581" s="44">
        <v>153972</v>
      </c>
      <c r="CW581" s="21"/>
      <c r="CX581" s="21"/>
      <c r="CY581" s="21"/>
      <c r="CZ581" s="21"/>
      <c r="DA581" s="21"/>
      <c r="DB581" s="21"/>
      <c r="DC581" s="21"/>
      <c r="DD581" s="21"/>
      <c r="DE581" s="44"/>
      <c r="DF581" s="21"/>
      <c r="DG581" s="44"/>
      <c r="DH581" s="21"/>
      <c r="DI581" s="44"/>
      <c r="DJ581" s="44"/>
      <c r="DK581" s="44"/>
      <c r="DL581" s="44"/>
      <c r="DM581" s="21"/>
      <c r="DN581" s="44"/>
      <c r="DO581" s="44">
        <v>1994</v>
      </c>
      <c r="DP581" s="44"/>
      <c r="DQ581" s="44"/>
      <c r="DR581" s="44"/>
      <c r="DS581" s="44"/>
      <c r="DT581" s="44"/>
      <c r="DU581" s="44"/>
      <c r="DV581" s="44"/>
      <c r="DW581" s="44">
        <v>5236</v>
      </c>
      <c r="DX581" s="44"/>
      <c r="DY581" s="44">
        <v>-18135</v>
      </c>
      <c r="DZ581" s="44"/>
      <c r="EA581" s="44"/>
      <c r="EB581" s="21"/>
      <c r="EC581" s="44">
        <v>-289455</v>
      </c>
      <c r="ED581" s="44">
        <v>20453</v>
      </c>
      <c r="EE581" s="21">
        <v>710002</v>
      </c>
      <c r="EF581" s="44"/>
      <c r="EG581" s="21">
        <v>210289</v>
      </c>
      <c r="EH581" s="44"/>
      <c r="EI581" s="21">
        <v>2257182</v>
      </c>
      <c r="EJ581" s="44"/>
      <c r="EK581" s="44"/>
      <c r="EL581" s="21"/>
      <c r="EM581" s="44">
        <v>54870</v>
      </c>
      <c r="EN581" s="44"/>
      <c r="EO581" s="44">
        <v>29224</v>
      </c>
      <c r="EP581" s="21"/>
      <c r="EQ581" s="21"/>
      <c r="ER581" s="21">
        <v>76</v>
      </c>
      <c r="ES581" s="21"/>
      <c r="ET581" s="44"/>
      <c r="EU581" s="21"/>
      <c r="EV581" s="44"/>
      <c r="EW581" s="21">
        <v>71328</v>
      </c>
      <c r="EX581" s="44"/>
      <c r="EY581" s="44"/>
      <c r="EZ581" s="21"/>
      <c r="FA581" s="21"/>
      <c r="FB581" s="44"/>
      <c r="FC581" s="44"/>
      <c r="FD581" s="21"/>
      <c r="FE581" s="112"/>
      <c r="FF581" s="44"/>
      <c r="FG581" s="44">
        <v>7251994</v>
      </c>
      <c r="FH581" s="44">
        <v>1967897</v>
      </c>
      <c r="FI581" s="44">
        <v>4117907</v>
      </c>
      <c r="FJ581" s="44">
        <v>232248</v>
      </c>
      <c r="FK581" s="44">
        <v>5068984</v>
      </c>
      <c r="FL581" s="44"/>
      <c r="FM581" s="44"/>
      <c r="FN581" s="44"/>
      <c r="FO581" s="44"/>
      <c r="FP581" s="44"/>
      <c r="FQ581" s="44"/>
      <c r="FR581" s="44"/>
      <c r="FS581" s="44"/>
      <c r="FT581" s="44">
        <v>21082</v>
      </c>
      <c r="FU581" s="44">
        <v>8033</v>
      </c>
      <c r="FV581" s="21">
        <v>872440</v>
      </c>
      <c r="FW581" s="44"/>
      <c r="FX581" s="44">
        <v>769206</v>
      </c>
      <c r="FY581" s="44">
        <v>132829</v>
      </c>
      <c r="FZ581" s="44">
        <v>295998</v>
      </c>
      <c r="GA581" s="44">
        <v>81756</v>
      </c>
      <c r="GB581" s="44"/>
      <c r="GC581" s="44">
        <v>53353</v>
      </c>
      <c r="GD581" s="44">
        <v>344772</v>
      </c>
      <c r="GE581" s="44">
        <v>197713</v>
      </c>
      <c r="GF581" s="44">
        <v>112331</v>
      </c>
      <c r="GG581" s="44">
        <v>707072</v>
      </c>
      <c r="GH581" s="44">
        <v>471082</v>
      </c>
      <c r="GI581" s="44">
        <v>142508</v>
      </c>
      <c r="GJ581" s="44">
        <v>123647</v>
      </c>
      <c r="GK581" s="44">
        <v>2985280</v>
      </c>
      <c r="GL581" s="44">
        <v>266661</v>
      </c>
      <c r="GM581" s="44">
        <v>512930</v>
      </c>
      <c r="GN581" s="44">
        <v>43977</v>
      </c>
      <c r="GO581" s="44">
        <v>12764</v>
      </c>
      <c r="GP581" s="44"/>
      <c r="GQ581" s="44"/>
      <c r="GR581" s="44">
        <v>113380</v>
      </c>
      <c r="GS581" s="44">
        <v>1784508</v>
      </c>
      <c r="GT581" s="44"/>
      <c r="GU581" s="21">
        <v>766337</v>
      </c>
      <c r="GV581" s="44"/>
      <c r="GW581" s="44">
        <v>17968889</v>
      </c>
      <c r="GX581" s="44"/>
      <c r="GY581" s="44">
        <v>20519734</v>
      </c>
      <c r="GZ581" s="44">
        <v>1067335</v>
      </c>
      <c r="HA581" s="44">
        <v>1197602</v>
      </c>
      <c r="HB581" s="44"/>
      <c r="HC581" s="44">
        <v>18254797</v>
      </c>
      <c r="HD581" s="44">
        <v>20519734</v>
      </c>
      <c r="HE581" s="21"/>
      <c r="HF581" s="21">
        <v>16721287</v>
      </c>
      <c r="HG581" s="21"/>
      <c r="HH581" s="21"/>
      <c r="HI581" s="21">
        <v>30549</v>
      </c>
      <c r="HJ581" s="44"/>
      <c r="HK581" s="21">
        <v>1407573</v>
      </c>
      <c r="HL581" s="21">
        <v>1292539</v>
      </c>
      <c r="HM581" s="21">
        <v>2730661</v>
      </c>
      <c r="HN581" s="21">
        <v>-1964324</v>
      </c>
      <c r="HO581" s="21"/>
      <c r="HP581" s="44"/>
      <c r="HQ581" s="47"/>
      <c r="HR581" s="47"/>
      <c r="HS581" s="47"/>
      <c r="HT581" s="47" t="s">
        <v>1759</v>
      </c>
      <c r="HU581" s="47">
        <v>0</v>
      </c>
      <c r="HV581" s="47">
        <v>1881</v>
      </c>
      <c r="HW581" s="47">
        <v>0</v>
      </c>
      <c r="HX581" s="47">
        <v>9281</v>
      </c>
      <c r="HY581" s="47">
        <v>24340</v>
      </c>
      <c r="HZ581" s="47">
        <v>74767</v>
      </c>
      <c r="IA581" s="47">
        <v>0</v>
      </c>
      <c r="IB581" s="47">
        <v>0</v>
      </c>
      <c r="IC581" s="47">
        <v>0</v>
      </c>
      <c r="ID581">
        <v>30220</v>
      </c>
      <c r="IE581" s="47">
        <v>4917</v>
      </c>
      <c r="IF581">
        <v>5834</v>
      </c>
      <c r="IG581" s="47">
        <v>3624</v>
      </c>
      <c r="IH581" s="47">
        <v>15413</v>
      </c>
      <c r="II581">
        <v>9094</v>
      </c>
      <c r="IJ581">
        <v>5349</v>
      </c>
      <c r="IK581">
        <v>1825</v>
      </c>
      <c r="IL581">
        <v>12759</v>
      </c>
      <c r="IM581">
        <v>199304</v>
      </c>
      <c r="IN581">
        <v>0</v>
      </c>
      <c r="IO581">
        <v>0</v>
      </c>
      <c r="IP581">
        <v>0</v>
      </c>
      <c r="IQ581">
        <v>0</v>
      </c>
      <c r="IR581">
        <v>0</v>
      </c>
      <c r="IS581">
        <v>0</v>
      </c>
      <c r="IT581">
        <v>0</v>
      </c>
      <c r="IU581">
        <v>149598</v>
      </c>
      <c r="IV581">
        <v>0</v>
      </c>
      <c r="IW581">
        <v>584719</v>
      </c>
      <c r="IX581">
        <v>1093986</v>
      </c>
      <c r="IY581">
        <v>1815316</v>
      </c>
      <c r="IZ581">
        <v>0</v>
      </c>
      <c r="JA581">
        <v>0</v>
      </c>
      <c r="JB581">
        <v>0</v>
      </c>
      <c r="JC581">
        <v>1435934</v>
      </c>
      <c r="JD581">
        <v>122450</v>
      </c>
      <c r="JE581">
        <v>107006</v>
      </c>
      <c r="JF581">
        <v>69306</v>
      </c>
      <c r="JG581">
        <v>335389</v>
      </c>
      <c r="JH581">
        <v>316399</v>
      </c>
      <c r="JI581">
        <v>100677</v>
      </c>
      <c r="JJ581">
        <v>89957</v>
      </c>
      <c r="JK581">
        <v>1031257</v>
      </c>
      <c r="JL581">
        <v>7251994</v>
      </c>
      <c r="JM581">
        <v>0</v>
      </c>
      <c r="JN581">
        <v>0</v>
      </c>
      <c r="JO581">
        <v>0</v>
      </c>
      <c r="JP581">
        <v>0</v>
      </c>
      <c r="JQ581">
        <v>0</v>
      </c>
      <c r="JR581">
        <v>0</v>
      </c>
      <c r="JS581">
        <v>0</v>
      </c>
      <c r="JT581"/>
      <c r="JU581"/>
      <c r="JV581"/>
      <c r="JW581"/>
      <c r="JX581"/>
      <c r="JY581">
        <v>30220</v>
      </c>
      <c r="JZ581"/>
      <c r="KA581"/>
      <c r="KB581"/>
      <c r="KC581"/>
      <c r="KD581"/>
      <c r="KE581">
        <v>1435934</v>
      </c>
      <c r="KF581">
        <v>116</v>
      </c>
      <c r="KG581">
        <v>139</v>
      </c>
      <c r="KH581">
        <v>97</v>
      </c>
      <c r="KI581">
        <v>83</v>
      </c>
      <c r="KJ581">
        <v>103</v>
      </c>
      <c r="KK581">
        <v>67</v>
      </c>
      <c r="KL581">
        <v>48</v>
      </c>
      <c r="KM581">
        <v>58</v>
      </c>
      <c r="KN581">
        <v>38</v>
      </c>
      <c r="KO581">
        <v>1</v>
      </c>
      <c r="KP581">
        <v>0</v>
      </c>
      <c r="KQ581">
        <v>0</v>
      </c>
      <c r="KR581">
        <v>0</v>
      </c>
      <c r="KS581">
        <v>1</v>
      </c>
      <c r="KT581">
        <v>0</v>
      </c>
      <c r="KU581">
        <v>1</v>
      </c>
      <c r="KV581">
        <v>0</v>
      </c>
      <c r="KW581">
        <v>0</v>
      </c>
      <c r="KX581">
        <v>0</v>
      </c>
      <c r="KY581">
        <v>0</v>
      </c>
      <c r="KZ581">
        <v>0</v>
      </c>
      <c r="LA581">
        <v>0</v>
      </c>
      <c r="LB581">
        <v>0</v>
      </c>
      <c r="LC581">
        <v>0</v>
      </c>
      <c r="LD581">
        <v>1</v>
      </c>
      <c r="LE581">
        <v>0</v>
      </c>
      <c r="LF581">
        <v>0</v>
      </c>
      <c r="LG581">
        <v>0</v>
      </c>
      <c r="LH581">
        <v>0</v>
      </c>
    </row>
    <row r="582" spans="1:320" s="34" customFormat="1" ht="15" customHeight="1" x14ac:dyDescent="0.25">
      <c r="A582" s="45">
        <v>206301120</v>
      </c>
      <c r="B582" s="45" t="s">
        <v>4933</v>
      </c>
      <c r="C582" s="46">
        <v>45292</v>
      </c>
      <c r="D582" s="46">
        <v>45657</v>
      </c>
      <c r="E582" s="47">
        <v>366</v>
      </c>
      <c r="F582" s="45" t="s">
        <v>883</v>
      </c>
      <c r="G582" s="45" t="s">
        <v>884</v>
      </c>
      <c r="H582" s="45" t="s">
        <v>1358</v>
      </c>
      <c r="I582" s="45" t="s">
        <v>886</v>
      </c>
      <c r="J582" s="45" t="s">
        <v>887</v>
      </c>
      <c r="K582" s="45" t="s">
        <v>1359</v>
      </c>
      <c r="L582" s="45" t="s">
        <v>4889</v>
      </c>
      <c r="M582" s="45" t="s">
        <v>4934</v>
      </c>
      <c r="N582" s="45" t="s">
        <v>4935</v>
      </c>
      <c r="O582" s="45" t="s">
        <v>4892</v>
      </c>
      <c r="P582" s="45" t="s">
        <v>4893</v>
      </c>
      <c r="Q582" s="45" t="s">
        <v>4936</v>
      </c>
      <c r="R582" t="s">
        <v>4937</v>
      </c>
      <c r="S582" s="45" t="s">
        <v>893</v>
      </c>
      <c r="T582"/>
      <c r="U582" s="47">
        <v>83</v>
      </c>
      <c r="V582" s="47">
        <v>83</v>
      </c>
      <c r="W582" s="47" t="s">
        <v>894</v>
      </c>
      <c r="X582" s="47">
        <v>30378</v>
      </c>
      <c r="Y582" s="47">
        <v>28783</v>
      </c>
      <c r="Z582" s="48">
        <v>214.06</v>
      </c>
      <c r="AA582" s="44">
        <v>417</v>
      </c>
      <c r="AB582" s="44">
        <v>412</v>
      </c>
      <c r="AC582" s="44">
        <v>6011</v>
      </c>
      <c r="AD582" s="44">
        <v>3654</v>
      </c>
      <c r="AE582" s="44">
        <v>656</v>
      </c>
      <c r="AF582" s="44">
        <v>17315</v>
      </c>
      <c r="AG582" s="44"/>
      <c r="AH582" s="47">
        <v>307</v>
      </c>
      <c r="AI582" s="47">
        <v>375</v>
      </c>
      <c r="AJ582">
        <v>465</v>
      </c>
      <c r="AK582" t="s">
        <v>895</v>
      </c>
      <c r="AL582">
        <v>28783</v>
      </c>
      <c r="AM582"/>
      <c r="AN582"/>
      <c r="AO582"/>
      <c r="AP582"/>
      <c r="AQ582"/>
      <c r="AR582" s="44"/>
      <c r="AS582" s="44"/>
      <c r="AT582" s="44"/>
      <c r="AU582" s="44">
        <v>9522411</v>
      </c>
      <c r="AV582" s="44">
        <v>4263564</v>
      </c>
      <c r="AW582" s="44">
        <v>-154966</v>
      </c>
      <c r="AX582" s="44">
        <v>22114</v>
      </c>
      <c r="AY582" s="44">
        <v>13963055</v>
      </c>
      <c r="AZ582" s="21">
        <v>12369208</v>
      </c>
      <c r="BA582" s="21">
        <v>1593847</v>
      </c>
      <c r="BB582" s="44">
        <v>2208</v>
      </c>
      <c r="BC582" s="44">
        <v>12590</v>
      </c>
      <c r="BD582" s="44"/>
      <c r="BE582" s="44">
        <v>1583465</v>
      </c>
      <c r="BF582" s="44">
        <v>1922870</v>
      </c>
      <c r="BG582" s="44">
        <v>1250488</v>
      </c>
      <c r="BH582" s="44">
        <v>222840</v>
      </c>
      <c r="BI582" s="21">
        <v>5816058</v>
      </c>
      <c r="BJ582" s="21"/>
      <c r="BK582" s="21">
        <v>30673</v>
      </c>
      <c r="BL582" s="21">
        <v>118810</v>
      </c>
      <c r="BM582" s="21">
        <v>160672</v>
      </c>
      <c r="BN582" s="21">
        <v>9522411</v>
      </c>
      <c r="BO582" s="21"/>
      <c r="BP582" s="21"/>
      <c r="BQ582" s="44"/>
      <c r="BR582" s="21"/>
      <c r="BS582" s="44"/>
      <c r="BT582" s="21"/>
      <c r="BU582" s="44"/>
      <c r="BV582" s="21"/>
      <c r="BW582" s="44">
        <v>2383052</v>
      </c>
      <c r="BX582" s="21"/>
      <c r="BY582" s="21">
        <v>1227743</v>
      </c>
      <c r="BZ582" s="21"/>
      <c r="CA582" s="44">
        <v>589990</v>
      </c>
      <c r="CB582" s="44"/>
      <c r="CC582" s="44">
        <v>31981</v>
      </c>
      <c r="CD582" s="44"/>
      <c r="CE582" s="44"/>
      <c r="CF582" s="44"/>
      <c r="CG582" s="44">
        <v>27910</v>
      </c>
      <c r="CH582" s="44"/>
      <c r="CI582" s="21">
        <v>457</v>
      </c>
      <c r="CJ582" s="44"/>
      <c r="CK582" s="21">
        <v>2431</v>
      </c>
      <c r="CL582" s="44"/>
      <c r="CM582" s="44">
        <v>12534</v>
      </c>
      <c r="CN582" s="44">
        <v>51079</v>
      </c>
      <c r="CO582" s="44">
        <v>1659975</v>
      </c>
      <c r="CP582" s="44">
        <v>0</v>
      </c>
      <c r="CQ582" s="21">
        <v>1739725</v>
      </c>
      <c r="CR582" s="44">
        <v>175250</v>
      </c>
      <c r="CS582" s="44">
        <v>499922</v>
      </c>
      <c r="CT582" s="44">
        <v>50951</v>
      </c>
      <c r="CU582" s="44"/>
      <c r="CV582" s="44">
        <v>74128</v>
      </c>
      <c r="CW582" s="21"/>
      <c r="CX582" s="21"/>
      <c r="CY582" s="21"/>
      <c r="CZ582" s="21"/>
      <c r="DA582" s="21"/>
      <c r="DB582" s="21"/>
      <c r="DC582" s="21"/>
      <c r="DD582" s="21"/>
      <c r="DE582" s="44"/>
      <c r="DF582" s="21"/>
      <c r="DG582" s="44"/>
      <c r="DH582" s="21"/>
      <c r="DI582" s="44"/>
      <c r="DJ582" s="44"/>
      <c r="DK582" s="44"/>
      <c r="DL582" s="44"/>
      <c r="DM582" s="21"/>
      <c r="DN582" s="44"/>
      <c r="DO582" s="44"/>
      <c r="DP582" s="44"/>
      <c r="DQ582" s="44"/>
      <c r="DR582" s="44"/>
      <c r="DS582" s="44"/>
      <c r="DT582" s="44"/>
      <c r="DU582" s="44"/>
      <c r="DV582" s="44"/>
      <c r="DW582" s="44"/>
      <c r="DX582" s="44"/>
      <c r="DY582" s="44"/>
      <c r="DZ582" s="44"/>
      <c r="EA582" s="44"/>
      <c r="EB582" s="21"/>
      <c r="EC582" s="44">
        <v>-1064914</v>
      </c>
      <c r="ED582" s="44"/>
      <c r="EE582" s="21">
        <v>181456</v>
      </c>
      <c r="EF582" s="44"/>
      <c r="EG582" s="21">
        <v>-112191</v>
      </c>
      <c r="EH582" s="44"/>
      <c r="EI582" s="21">
        <v>808905</v>
      </c>
      <c r="EJ582" s="44"/>
      <c r="EK582" s="44"/>
      <c r="EL582" s="21"/>
      <c r="EM582" s="44">
        <v>10305</v>
      </c>
      <c r="EN582" s="44"/>
      <c r="EO582" s="44">
        <v>21473</v>
      </c>
      <c r="EP582" s="21"/>
      <c r="EQ582" s="21"/>
      <c r="ER582" s="21"/>
      <c r="ES582" s="21"/>
      <c r="ET582" s="44"/>
      <c r="EU582" s="21"/>
      <c r="EV582" s="44"/>
      <c r="EW582" s="21"/>
      <c r="EX582" s="44"/>
      <c r="EY582" s="44"/>
      <c r="EZ582" s="21"/>
      <c r="FA582" s="21"/>
      <c r="FB582" s="44"/>
      <c r="FC582" s="44"/>
      <c r="FD582" s="21"/>
      <c r="FE582" s="112"/>
      <c r="FF582" s="44"/>
      <c r="FG582" s="44">
        <v>5667983</v>
      </c>
      <c r="FH582" s="44">
        <v>1253471</v>
      </c>
      <c r="FI582" s="44">
        <v>5447754</v>
      </c>
      <c r="FJ582" s="44">
        <v>233844</v>
      </c>
      <c r="FK582" s="44">
        <v>4696219</v>
      </c>
      <c r="FL582" s="44"/>
      <c r="FM582" s="44"/>
      <c r="FN582" s="44"/>
      <c r="FO582" s="44"/>
      <c r="FP582" s="44"/>
      <c r="FQ582" s="44"/>
      <c r="FR582" s="44"/>
      <c r="FS582" s="44"/>
      <c r="FT582" s="44">
        <v>8871</v>
      </c>
      <c r="FU582" s="44">
        <v>35203</v>
      </c>
      <c r="FV582" s="21">
        <v>606440</v>
      </c>
      <c r="FW582" s="44"/>
      <c r="FX582" s="44">
        <v>598639</v>
      </c>
      <c r="FY582" s="44">
        <v>41152</v>
      </c>
      <c r="FZ582" s="44">
        <v>313699</v>
      </c>
      <c r="GA582" s="44">
        <v>35414</v>
      </c>
      <c r="GB582" s="44"/>
      <c r="GC582" s="44">
        <v>67763</v>
      </c>
      <c r="GD582" s="44">
        <v>348415</v>
      </c>
      <c r="GE582" s="44">
        <v>297133</v>
      </c>
      <c r="GF582" s="44">
        <v>145438</v>
      </c>
      <c r="GG582" s="44">
        <v>773567</v>
      </c>
      <c r="GH582" s="44">
        <v>129682</v>
      </c>
      <c r="GI582" s="44">
        <v>120662</v>
      </c>
      <c r="GJ582" s="44">
        <v>190812</v>
      </c>
      <c r="GK582" s="44">
        <v>3311448</v>
      </c>
      <c r="GL582" s="44">
        <v>64281</v>
      </c>
      <c r="GM582" s="44">
        <v>553272</v>
      </c>
      <c r="GN582" s="44">
        <v>45273</v>
      </c>
      <c r="GO582" s="44">
        <v>21859</v>
      </c>
      <c r="GP582" s="44"/>
      <c r="GQ582" s="44">
        <v>614</v>
      </c>
      <c r="GR582" s="44">
        <v>-36648</v>
      </c>
      <c r="GS582" s="44">
        <v>4134823</v>
      </c>
      <c r="GT582" s="44"/>
      <c r="GU582" s="21">
        <v>447573</v>
      </c>
      <c r="GV582" s="44">
        <v>688123</v>
      </c>
      <c r="GW582" s="44"/>
      <c r="GX582" s="44">
        <v>1034</v>
      </c>
      <c r="GY582" s="44">
        <v>5271553</v>
      </c>
      <c r="GZ582" s="44">
        <v>1486404</v>
      </c>
      <c r="HA582" s="44">
        <v>584157</v>
      </c>
      <c r="HB582" s="44"/>
      <c r="HC582" s="44">
        <v>3200992</v>
      </c>
      <c r="HD582" s="44">
        <v>5271553</v>
      </c>
      <c r="HE582" s="21"/>
      <c r="HF582" s="21"/>
      <c r="HG582" s="21">
        <v>84465</v>
      </c>
      <c r="HH582" s="21"/>
      <c r="HI582" s="21">
        <v>37100</v>
      </c>
      <c r="HJ582" s="44"/>
      <c r="HK582" s="21">
        <v>904769</v>
      </c>
      <c r="HL582" s="21">
        <v>1076061</v>
      </c>
      <c r="HM582" s="21">
        <v>2017930</v>
      </c>
      <c r="HN582" s="21">
        <v>-1570357</v>
      </c>
      <c r="HO582" s="21"/>
      <c r="HP582" s="44"/>
      <c r="HQ582" s="47"/>
      <c r="HR582" s="47"/>
      <c r="HS582" s="47"/>
      <c r="HT582" s="47" t="s">
        <v>3775</v>
      </c>
      <c r="HU582" s="47">
        <v>1605316.32</v>
      </c>
      <c r="HV582" s="47">
        <v>1904</v>
      </c>
      <c r="HW582" s="47">
        <v>0</v>
      </c>
      <c r="HX582" s="47">
        <v>7590</v>
      </c>
      <c r="HY582" s="47">
        <v>29633</v>
      </c>
      <c r="HZ582" s="47">
        <v>68635</v>
      </c>
      <c r="IA582" s="47">
        <v>0</v>
      </c>
      <c r="IB582" s="47">
        <v>0</v>
      </c>
      <c r="IC582" s="47">
        <v>4423</v>
      </c>
      <c r="ID582"/>
      <c r="IE582" s="47">
        <v>2063</v>
      </c>
      <c r="IF582">
        <v>11013</v>
      </c>
      <c r="IG582" s="47">
        <v>5778</v>
      </c>
      <c r="IH582" s="47">
        <v>18277</v>
      </c>
      <c r="II582">
        <v>3443</v>
      </c>
      <c r="IJ582">
        <v>4455</v>
      </c>
      <c r="IK582">
        <v>3805</v>
      </c>
      <c r="IL582">
        <v>15212</v>
      </c>
      <c r="IM582">
        <v>176231</v>
      </c>
      <c r="IN582">
        <v>0</v>
      </c>
      <c r="IO582">
        <v>0</v>
      </c>
      <c r="IP582">
        <v>0</v>
      </c>
      <c r="IQ582">
        <v>0</v>
      </c>
      <c r="IR582">
        <v>0</v>
      </c>
      <c r="IS582">
        <v>0</v>
      </c>
      <c r="IT582">
        <v>0</v>
      </c>
      <c r="IU582">
        <v>218943</v>
      </c>
      <c r="IV582">
        <v>0</v>
      </c>
      <c r="IW582">
        <v>414351</v>
      </c>
      <c r="IX582">
        <v>1129325</v>
      </c>
      <c r="IY582">
        <v>1682554</v>
      </c>
      <c r="IZ582">
        <v>0</v>
      </c>
      <c r="JA582">
        <v>0</v>
      </c>
      <c r="JB582">
        <v>224735</v>
      </c>
      <c r="JC582"/>
      <c r="JD582">
        <v>81198</v>
      </c>
      <c r="JE582">
        <v>201047</v>
      </c>
      <c r="JF582">
        <v>104180</v>
      </c>
      <c r="JG582">
        <v>376728</v>
      </c>
      <c r="JH582">
        <v>103877</v>
      </c>
      <c r="JI582">
        <v>91090</v>
      </c>
      <c r="JJ582">
        <v>152460</v>
      </c>
      <c r="JK582">
        <v>887495</v>
      </c>
      <c r="JL582">
        <v>5667983</v>
      </c>
      <c r="JM582">
        <v>0</v>
      </c>
      <c r="JN582">
        <v>0</v>
      </c>
      <c r="JO582">
        <v>0</v>
      </c>
      <c r="JP582">
        <v>0</v>
      </c>
      <c r="JQ582">
        <v>0</v>
      </c>
      <c r="JR582">
        <v>0</v>
      </c>
      <c r="JS582">
        <v>0</v>
      </c>
      <c r="JT582"/>
      <c r="JU582"/>
      <c r="JV582"/>
      <c r="JW582"/>
      <c r="JX582"/>
      <c r="JY582"/>
      <c r="JZ582"/>
      <c r="KA582"/>
      <c r="KB582"/>
      <c r="KC582"/>
      <c r="KD582"/>
      <c r="KE582"/>
      <c r="KF582">
        <v>115</v>
      </c>
      <c r="KG582">
        <v>160</v>
      </c>
      <c r="KH582">
        <v>94</v>
      </c>
      <c r="KI582">
        <v>77</v>
      </c>
      <c r="KJ582">
        <v>110</v>
      </c>
      <c r="KK582">
        <v>63</v>
      </c>
      <c r="KL582">
        <v>46</v>
      </c>
      <c r="KM582">
        <v>68</v>
      </c>
      <c r="KN582">
        <v>34</v>
      </c>
      <c r="KO582">
        <v>1</v>
      </c>
      <c r="KP582">
        <v>0</v>
      </c>
      <c r="KQ582">
        <v>0</v>
      </c>
      <c r="KR582">
        <v>0</v>
      </c>
      <c r="KS582">
        <v>1</v>
      </c>
      <c r="KT582">
        <v>0</v>
      </c>
      <c r="KU582">
        <v>1</v>
      </c>
      <c r="KV582">
        <v>0</v>
      </c>
      <c r="KW582">
        <v>0</v>
      </c>
      <c r="KX582">
        <v>0</v>
      </c>
      <c r="KY582">
        <v>0</v>
      </c>
      <c r="KZ582">
        <v>0</v>
      </c>
      <c r="LA582">
        <v>0</v>
      </c>
      <c r="LB582">
        <v>0</v>
      </c>
      <c r="LC582">
        <v>0</v>
      </c>
      <c r="LD582">
        <v>1</v>
      </c>
      <c r="LE582">
        <v>0</v>
      </c>
      <c r="LF582">
        <v>0</v>
      </c>
      <c r="LG582">
        <v>0</v>
      </c>
      <c r="LH582">
        <v>0</v>
      </c>
    </row>
    <row r="583" spans="1:320" s="34" customFormat="1" ht="15" customHeight="1" x14ac:dyDescent="0.25">
      <c r="A583" s="45">
        <v>206301130</v>
      </c>
      <c r="B583" s="45" t="s">
        <v>4938</v>
      </c>
      <c r="C583" s="46">
        <v>45292</v>
      </c>
      <c r="D583" s="46">
        <v>45657</v>
      </c>
      <c r="E583" s="47">
        <v>366</v>
      </c>
      <c r="F583" s="45" t="s">
        <v>883</v>
      </c>
      <c r="G583" s="45" t="s">
        <v>884</v>
      </c>
      <c r="H583" s="45" t="s">
        <v>1358</v>
      </c>
      <c r="I583" s="45" t="s">
        <v>886</v>
      </c>
      <c r="J583" s="45" t="s">
        <v>887</v>
      </c>
      <c r="K583" s="45" t="s">
        <v>1359</v>
      </c>
      <c r="L583" s="45" t="s">
        <v>4889</v>
      </c>
      <c r="M583" s="45" t="s">
        <v>4939</v>
      </c>
      <c r="N583" s="45" t="s">
        <v>4940</v>
      </c>
      <c r="O583" s="45" t="s">
        <v>4892</v>
      </c>
      <c r="P583" s="45" t="s">
        <v>4941</v>
      </c>
      <c r="Q583" s="45" t="s">
        <v>4942</v>
      </c>
      <c r="R583" t="s">
        <v>4943</v>
      </c>
      <c r="S583" s="45" t="s">
        <v>893</v>
      </c>
      <c r="T583"/>
      <c r="U583" s="47">
        <v>99</v>
      </c>
      <c r="V583" s="47">
        <v>99</v>
      </c>
      <c r="W583" s="47" t="s">
        <v>894</v>
      </c>
      <c r="X583" s="47">
        <v>36234</v>
      </c>
      <c r="Y583" s="47">
        <v>34155</v>
      </c>
      <c r="Z583" s="48">
        <v>212.96</v>
      </c>
      <c r="AA583" s="44">
        <v>184</v>
      </c>
      <c r="AB583" s="44">
        <v>190</v>
      </c>
      <c r="AC583" s="44">
        <v>11026</v>
      </c>
      <c r="AD583" s="44">
        <v>1446</v>
      </c>
      <c r="AE583" s="44">
        <v>1151</v>
      </c>
      <c r="AF583" s="44">
        <v>20023</v>
      </c>
      <c r="AG583" s="44"/>
      <c r="AH583" s="47">
        <v>144</v>
      </c>
      <c r="AI583" s="47">
        <v>72</v>
      </c>
      <c r="AJ583">
        <v>293</v>
      </c>
      <c r="AK583" t="s">
        <v>895</v>
      </c>
      <c r="AL583">
        <v>34155</v>
      </c>
      <c r="AM583"/>
      <c r="AN583"/>
      <c r="AO583"/>
      <c r="AP583"/>
      <c r="AQ583"/>
      <c r="AR583" s="44"/>
      <c r="AS583" s="44"/>
      <c r="AT583" s="44"/>
      <c r="AU583" s="44">
        <v>10908186</v>
      </c>
      <c r="AV583" s="44">
        <v>4827840</v>
      </c>
      <c r="AW583" s="44">
        <v>-1248114</v>
      </c>
      <c r="AX583" s="44">
        <v>90271</v>
      </c>
      <c r="AY583" s="44">
        <v>17074411</v>
      </c>
      <c r="AZ583" s="21">
        <v>13936288</v>
      </c>
      <c r="BA583" s="21">
        <v>3138123</v>
      </c>
      <c r="BB583" s="44">
        <v>3226</v>
      </c>
      <c r="BC583" s="44">
        <v>12590</v>
      </c>
      <c r="BD583" s="44"/>
      <c r="BE583" s="44">
        <v>3128759</v>
      </c>
      <c r="BF583" s="44">
        <v>3349899</v>
      </c>
      <c r="BG583" s="44">
        <v>457017</v>
      </c>
      <c r="BH583" s="44">
        <v>388046</v>
      </c>
      <c r="BI583" s="21">
        <v>6564640</v>
      </c>
      <c r="BJ583" s="21"/>
      <c r="BK583" s="21">
        <v>24034</v>
      </c>
      <c r="BL583" s="21">
        <v>22236</v>
      </c>
      <c r="BM583" s="21">
        <v>102314</v>
      </c>
      <c r="BN583" s="21">
        <v>10908186</v>
      </c>
      <c r="BO583" s="21"/>
      <c r="BP583" s="21"/>
      <c r="BQ583" s="44"/>
      <c r="BR583" s="21"/>
      <c r="BS583" s="44"/>
      <c r="BT583" s="21"/>
      <c r="BU583" s="44"/>
      <c r="BV583" s="21"/>
      <c r="BW583" s="44">
        <v>4175304</v>
      </c>
      <c r="BX583" s="21"/>
      <c r="BY583" s="21">
        <v>500925</v>
      </c>
      <c r="BZ583" s="21"/>
      <c r="CA583" s="44">
        <v>3266</v>
      </c>
      <c r="CB583" s="44"/>
      <c r="CC583" s="44">
        <v>101289</v>
      </c>
      <c r="CD583" s="44"/>
      <c r="CE583" s="44"/>
      <c r="CF583" s="44"/>
      <c r="CG583" s="44">
        <v>42423</v>
      </c>
      <c r="CH583" s="44"/>
      <c r="CI583" s="21">
        <v>3714</v>
      </c>
      <c r="CJ583" s="44"/>
      <c r="CK583" s="21">
        <v>919</v>
      </c>
      <c r="CL583" s="44"/>
      <c r="CM583" s="44">
        <v>13644</v>
      </c>
      <c r="CN583" s="44">
        <v>8241</v>
      </c>
      <c r="CO583" s="44">
        <v>1904875</v>
      </c>
      <c r="CP583" s="44">
        <v>0</v>
      </c>
      <c r="CQ583" s="21">
        <v>1928235</v>
      </c>
      <c r="CR583" s="44">
        <v>387925</v>
      </c>
      <c r="CS583" s="44">
        <v>451890</v>
      </c>
      <c r="CT583" s="44">
        <v>61366</v>
      </c>
      <c r="CU583" s="44"/>
      <c r="CV583" s="44">
        <v>71664</v>
      </c>
      <c r="CW583" s="21"/>
      <c r="CX583" s="21"/>
      <c r="CY583" s="21"/>
      <c r="CZ583" s="21"/>
      <c r="DA583" s="21"/>
      <c r="DB583" s="21"/>
      <c r="DC583" s="21"/>
      <c r="DD583" s="21"/>
      <c r="DE583" s="44"/>
      <c r="DF583" s="21"/>
      <c r="DG583" s="44"/>
      <c r="DH583" s="21"/>
      <c r="DI583" s="44"/>
      <c r="DJ583" s="44"/>
      <c r="DK583" s="44"/>
      <c r="DL583" s="44"/>
      <c r="DM583" s="21"/>
      <c r="DN583" s="44"/>
      <c r="DO583" s="44"/>
      <c r="DP583" s="44"/>
      <c r="DQ583" s="44"/>
      <c r="DR583" s="44"/>
      <c r="DS583" s="44"/>
      <c r="DT583" s="44"/>
      <c r="DU583" s="44"/>
      <c r="DV583" s="44"/>
      <c r="DW583" s="44"/>
      <c r="DX583" s="44"/>
      <c r="DY583" s="44">
        <v>-5409</v>
      </c>
      <c r="DZ583" s="44"/>
      <c r="EA583" s="44"/>
      <c r="EB583" s="21"/>
      <c r="EC583" s="44">
        <v>-2457572</v>
      </c>
      <c r="ED583" s="44"/>
      <c r="EE583" s="21">
        <v>-59765</v>
      </c>
      <c r="EF583" s="44"/>
      <c r="EG583" s="21">
        <v>-241056</v>
      </c>
      <c r="EH583" s="44"/>
      <c r="EI583" s="21">
        <v>1276169</v>
      </c>
      <c r="EJ583" s="44"/>
      <c r="EK583" s="44"/>
      <c r="EL583" s="21"/>
      <c r="EM583" s="44">
        <v>218419</v>
      </c>
      <c r="EN583" s="44"/>
      <c r="EO583" s="44">
        <v>21100</v>
      </c>
      <c r="EP583" s="21"/>
      <c r="EQ583" s="21"/>
      <c r="ER583" s="21"/>
      <c r="ES583" s="21"/>
      <c r="ET583" s="44"/>
      <c r="EU583" s="21"/>
      <c r="EV583" s="44"/>
      <c r="EW583" s="21"/>
      <c r="EX583" s="44"/>
      <c r="EY583" s="44"/>
      <c r="EZ583" s="21"/>
      <c r="FA583" s="21"/>
      <c r="FB583" s="44"/>
      <c r="FC583" s="44"/>
      <c r="FD583" s="21"/>
      <c r="FE583" s="112"/>
      <c r="FF583" s="44"/>
      <c r="FG583" s="44">
        <v>6169795</v>
      </c>
      <c r="FH583" s="44">
        <v>1299073</v>
      </c>
      <c r="FI583" s="44">
        <v>6467420</v>
      </c>
      <c r="FJ583" s="44">
        <v>267400</v>
      </c>
      <c r="FK583" s="44">
        <v>5090082</v>
      </c>
      <c r="FL583" s="44"/>
      <c r="FM583" s="44"/>
      <c r="FN583" s="44"/>
      <c r="FO583" s="44"/>
      <c r="FP583" s="44"/>
      <c r="FQ583" s="44"/>
      <c r="FR583" s="44"/>
      <c r="FS583" s="44"/>
      <c r="FT583" s="44">
        <v>9183</v>
      </c>
      <c r="FU583" s="44">
        <v>5436</v>
      </c>
      <c r="FV583" s="21">
        <v>731522</v>
      </c>
      <c r="FW583" s="44"/>
      <c r="FX583" s="44">
        <v>686327</v>
      </c>
      <c r="FY583" s="44">
        <v>142542</v>
      </c>
      <c r="FZ583" s="44">
        <v>290366</v>
      </c>
      <c r="GA583" s="44">
        <v>46907</v>
      </c>
      <c r="GB583" s="44"/>
      <c r="GC583" s="44">
        <v>73266</v>
      </c>
      <c r="GD583" s="44">
        <v>384648</v>
      </c>
      <c r="GE583" s="44">
        <v>202346</v>
      </c>
      <c r="GF583" s="44">
        <v>171202</v>
      </c>
      <c r="GG583" s="44">
        <v>856022</v>
      </c>
      <c r="GH583" s="44">
        <v>80395</v>
      </c>
      <c r="GI583" s="44">
        <v>108259</v>
      </c>
      <c r="GJ583" s="44">
        <v>199840</v>
      </c>
      <c r="GK583" s="44">
        <v>3888946</v>
      </c>
      <c r="GL583" s="44">
        <v>118726</v>
      </c>
      <c r="GM583" s="44">
        <v>729649</v>
      </c>
      <c r="GN583" s="44">
        <v>66852</v>
      </c>
      <c r="GO583" s="44">
        <v>28406</v>
      </c>
      <c r="GP583" s="44"/>
      <c r="GQ583" s="44">
        <v>1758</v>
      </c>
      <c r="GR583" s="44">
        <v>23608</v>
      </c>
      <c r="GS583" s="44">
        <v>5599283</v>
      </c>
      <c r="GT583" s="44"/>
      <c r="GU583" s="21">
        <v>1148477</v>
      </c>
      <c r="GV583" s="44">
        <v>689356</v>
      </c>
      <c r="GW583" s="44"/>
      <c r="GX583" s="44">
        <v>1233</v>
      </c>
      <c r="GY583" s="44">
        <v>7438349</v>
      </c>
      <c r="GZ583" s="44">
        <v>1639671</v>
      </c>
      <c r="HA583" s="44">
        <v>605479</v>
      </c>
      <c r="HB583" s="44"/>
      <c r="HC583" s="44">
        <v>5193199</v>
      </c>
      <c r="HD583" s="44">
        <v>7438349</v>
      </c>
      <c r="HE583" s="21"/>
      <c r="HF583" s="21"/>
      <c r="HG583" s="21">
        <v>92597</v>
      </c>
      <c r="HH583" s="21"/>
      <c r="HI583" s="21">
        <v>84747</v>
      </c>
      <c r="HJ583" s="44"/>
      <c r="HK583" s="21">
        <v>2151687</v>
      </c>
      <c r="HL583" s="21">
        <v>778458</v>
      </c>
      <c r="HM583" s="21">
        <v>3014892</v>
      </c>
      <c r="HN583" s="21">
        <v>-1866415</v>
      </c>
      <c r="HO583" s="21"/>
      <c r="HP583" s="44"/>
      <c r="HQ583" s="47"/>
      <c r="HR583" s="47"/>
      <c r="HS583" s="47"/>
      <c r="HT583" s="47" t="s">
        <v>4944</v>
      </c>
      <c r="HU583" s="47">
        <v>3197358.4499999997</v>
      </c>
      <c r="HV583" s="47">
        <v>1872</v>
      </c>
      <c r="HW583" s="47">
        <v>0</v>
      </c>
      <c r="HX583" s="47">
        <v>8560</v>
      </c>
      <c r="HY583" s="47">
        <v>28423</v>
      </c>
      <c r="HZ583" s="47">
        <v>79204</v>
      </c>
      <c r="IA583" s="47">
        <v>0</v>
      </c>
      <c r="IB583" s="47">
        <v>0</v>
      </c>
      <c r="IC583" s="47">
        <v>6204</v>
      </c>
      <c r="ID583"/>
      <c r="IE583" s="47">
        <v>3423</v>
      </c>
      <c r="IF583">
        <v>7493</v>
      </c>
      <c r="IG583" s="47">
        <v>7008</v>
      </c>
      <c r="IH583" s="47">
        <v>20370</v>
      </c>
      <c r="II583">
        <v>1966</v>
      </c>
      <c r="IJ583">
        <v>4000</v>
      </c>
      <c r="IK583">
        <v>3768</v>
      </c>
      <c r="IL583">
        <v>12813</v>
      </c>
      <c r="IM583">
        <v>185104</v>
      </c>
      <c r="IN583">
        <v>0</v>
      </c>
      <c r="IO583">
        <v>0</v>
      </c>
      <c r="IP583">
        <v>0</v>
      </c>
      <c r="IQ583">
        <v>0</v>
      </c>
      <c r="IR583">
        <v>0</v>
      </c>
      <c r="IS583">
        <v>0</v>
      </c>
      <c r="IT583">
        <v>0</v>
      </c>
      <c r="IU583">
        <v>258326</v>
      </c>
      <c r="IV583">
        <v>0</v>
      </c>
      <c r="IW583">
        <v>455442</v>
      </c>
      <c r="IX583">
        <v>1113823</v>
      </c>
      <c r="IY583">
        <v>1885139</v>
      </c>
      <c r="IZ583">
        <v>0</v>
      </c>
      <c r="JA583">
        <v>0</v>
      </c>
      <c r="JB583">
        <v>310452</v>
      </c>
      <c r="JC583"/>
      <c r="JD583">
        <v>95777</v>
      </c>
      <c r="JE583">
        <v>131860</v>
      </c>
      <c r="JF583">
        <v>121318</v>
      </c>
      <c r="JG583">
        <v>422011</v>
      </c>
      <c r="JH583">
        <v>66088</v>
      </c>
      <c r="JI583">
        <v>83939</v>
      </c>
      <c r="JJ583">
        <v>163198</v>
      </c>
      <c r="JK583">
        <v>1062422</v>
      </c>
      <c r="JL583">
        <v>6169795</v>
      </c>
      <c r="JM583">
        <v>0</v>
      </c>
      <c r="JN583">
        <v>0</v>
      </c>
      <c r="JO583">
        <v>0</v>
      </c>
      <c r="JP583">
        <v>0</v>
      </c>
      <c r="JQ583">
        <v>0</v>
      </c>
      <c r="JR583">
        <v>0</v>
      </c>
      <c r="JS583">
        <v>0</v>
      </c>
      <c r="JT583"/>
      <c r="JU583"/>
      <c r="JV583"/>
      <c r="JW583"/>
      <c r="JX583"/>
      <c r="JY583"/>
      <c r="JZ583"/>
      <c r="KA583"/>
      <c r="KB583"/>
      <c r="KC583"/>
      <c r="KD583"/>
      <c r="KE583"/>
      <c r="KF583">
        <v>127</v>
      </c>
      <c r="KG583">
        <v>204</v>
      </c>
      <c r="KH583">
        <v>77</v>
      </c>
      <c r="KI583">
        <v>88</v>
      </c>
      <c r="KJ583">
        <v>144</v>
      </c>
      <c r="KK583">
        <v>49</v>
      </c>
      <c r="KL583">
        <v>58</v>
      </c>
      <c r="KM583">
        <v>104</v>
      </c>
      <c r="KN583">
        <v>26</v>
      </c>
      <c r="KO583">
        <v>1</v>
      </c>
      <c r="KP583">
        <v>0</v>
      </c>
      <c r="KQ583">
        <v>0</v>
      </c>
      <c r="KR583">
        <v>0</v>
      </c>
      <c r="KS583">
        <v>1</v>
      </c>
      <c r="KT583">
        <v>0</v>
      </c>
      <c r="KU583">
        <v>1</v>
      </c>
      <c r="KV583">
        <v>0</v>
      </c>
      <c r="KW583">
        <v>0</v>
      </c>
      <c r="KX583">
        <v>0</v>
      </c>
      <c r="KY583">
        <v>0</v>
      </c>
      <c r="KZ583">
        <v>0</v>
      </c>
      <c r="LA583">
        <v>0</v>
      </c>
      <c r="LB583">
        <v>0</v>
      </c>
      <c r="LC583">
        <v>0</v>
      </c>
      <c r="LD583">
        <v>1</v>
      </c>
      <c r="LE583">
        <v>0</v>
      </c>
      <c r="LF583">
        <v>0</v>
      </c>
      <c r="LG583">
        <v>0</v>
      </c>
      <c r="LH583">
        <v>0</v>
      </c>
    </row>
    <row r="584" spans="1:320" s="34" customFormat="1" ht="15" customHeight="1" x14ac:dyDescent="0.25">
      <c r="A584" s="45">
        <v>206301134</v>
      </c>
      <c r="B584" s="45" t="s">
        <v>4945</v>
      </c>
      <c r="C584" s="46">
        <v>45292</v>
      </c>
      <c r="D584" s="46">
        <v>45657</v>
      </c>
      <c r="E584" s="47">
        <v>366</v>
      </c>
      <c r="F584" s="45" t="s">
        <v>883</v>
      </c>
      <c r="G584" s="45" t="s">
        <v>884</v>
      </c>
      <c r="H584" s="45" t="s">
        <v>1358</v>
      </c>
      <c r="I584" s="45" t="s">
        <v>886</v>
      </c>
      <c r="J584" s="45" t="s">
        <v>887</v>
      </c>
      <c r="K584" s="45" t="s">
        <v>1359</v>
      </c>
      <c r="L584" s="45" t="s">
        <v>4851</v>
      </c>
      <c r="M584" s="45" t="s">
        <v>4946</v>
      </c>
      <c r="N584" s="45" t="s">
        <v>4947</v>
      </c>
      <c r="O584" s="45" t="s">
        <v>1372</v>
      </c>
      <c r="P584" s="45" t="s">
        <v>4948</v>
      </c>
      <c r="Q584" s="45" t="s">
        <v>4949</v>
      </c>
      <c r="R584" t="s">
        <v>4950</v>
      </c>
      <c r="S584" s="45" t="s">
        <v>893</v>
      </c>
      <c r="T584" t="s">
        <v>2730</v>
      </c>
      <c r="U584" s="47">
        <v>174</v>
      </c>
      <c r="V584" s="47">
        <v>174</v>
      </c>
      <c r="W584" s="47" t="s">
        <v>913</v>
      </c>
      <c r="X584" s="47">
        <v>63684</v>
      </c>
      <c r="Y584" s="47">
        <v>59066</v>
      </c>
      <c r="Z584" s="48">
        <v>204.49</v>
      </c>
      <c r="AA584" s="44">
        <v>503</v>
      </c>
      <c r="AB584" s="44">
        <v>507</v>
      </c>
      <c r="AC584" s="44">
        <v>4556</v>
      </c>
      <c r="AD584" s="44">
        <v>2883</v>
      </c>
      <c r="AE584" s="44">
        <v>2123</v>
      </c>
      <c r="AF584" s="44">
        <v>45493</v>
      </c>
      <c r="AG584" s="44"/>
      <c r="AH584" s="47">
        <v>1442</v>
      </c>
      <c r="AI584" s="47">
        <v>392</v>
      </c>
      <c r="AJ584">
        <v>2177</v>
      </c>
      <c r="AK584" t="s">
        <v>895</v>
      </c>
      <c r="AL584">
        <v>59066</v>
      </c>
      <c r="AM584"/>
      <c r="AN584"/>
      <c r="AO584"/>
      <c r="AP584"/>
      <c r="AQ584"/>
      <c r="AR584" s="44"/>
      <c r="AS584" s="44"/>
      <c r="AT584" s="44"/>
      <c r="AU584" s="44">
        <v>20359429</v>
      </c>
      <c r="AV584" s="44">
        <v>7411477</v>
      </c>
      <c r="AW584" s="44">
        <v>4752008</v>
      </c>
      <c r="AX584" s="44">
        <v>304</v>
      </c>
      <c r="AY584" s="44">
        <v>23019202</v>
      </c>
      <c r="AZ584" s="21">
        <v>22267508</v>
      </c>
      <c r="BA584" s="21">
        <v>751694</v>
      </c>
      <c r="BB584" s="44">
        <v>2885</v>
      </c>
      <c r="BC584" s="44">
        <v>158991</v>
      </c>
      <c r="BD584" s="44"/>
      <c r="BE584" s="44">
        <v>595588</v>
      </c>
      <c r="BF584" s="44">
        <v>1751900</v>
      </c>
      <c r="BG584" s="44">
        <v>1094732</v>
      </c>
      <c r="BH584" s="44">
        <v>689284</v>
      </c>
      <c r="BI584" s="21">
        <v>15389366</v>
      </c>
      <c r="BJ584" s="21"/>
      <c r="BK584" s="21">
        <v>511818</v>
      </c>
      <c r="BL584" s="21">
        <v>117379</v>
      </c>
      <c r="BM584" s="21">
        <v>804950</v>
      </c>
      <c r="BN584" s="21">
        <v>20359429</v>
      </c>
      <c r="BO584" s="21"/>
      <c r="BP584" s="21"/>
      <c r="BQ584" s="44"/>
      <c r="BR584" s="21"/>
      <c r="BS584" s="44"/>
      <c r="BT584" s="21"/>
      <c r="BU584" s="44"/>
      <c r="BV584" s="21"/>
      <c r="BW584" s="44">
        <v>1722231</v>
      </c>
      <c r="BX584" s="21"/>
      <c r="BY584" s="21">
        <v>671462</v>
      </c>
      <c r="BZ584" s="21"/>
      <c r="CA584" s="44">
        <v>22224</v>
      </c>
      <c r="CB584" s="44"/>
      <c r="CC584" s="44">
        <v>4689585</v>
      </c>
      <c r="CD584" s="44"/>
      <c r="CE584" s="44"/>
      <c r="CF584" s="44"/>
      <c r="CG584" s="44">
        <v>300543</v>
      </c>
      <c r="CH584" s="44"/>
      <c r="CI584" s="21">
        <v>60</v>
      </c>
      <c r="CJ584" s="44"/>
      <c r="CK584" s="21">
        <v>5372</v>
      </c>
      <c r="CL584" s="44"/>
      <c r="CM584" s="44">
        <v>14769</v>
      </c>
      <c r="CN584" s="44">
        <v>36300</v>
      </c>
      <c r="CO584" s="44">
        <v>2583858</v>
      </c>
      <c r="CP584" s="44">
        <v>0</v>
      </c>
      <c r="CQ584" s="21">
        <v>2684970</v>
      </c>
      <c r="CR584" s="44">
        <v>1132740</v>
      </c>
      <c r="CS584" s="44">
        <v>530579</v>
      </c>
      <c r="CT584" s="44">
        <v>299203</v>
      </c>
      <c r="CU584" s="44"/>
      <c r="CV584" s="44">
        <v>129058</v>
      </c>
      <c r="CW584" s="21"/>
      <c r="CX584" s="21"/>
      <c r="CY584" s="21"/>
      <c r="CZ584" s="21"/>
      <c r="DA584" s="21"/>
      <c r="DB584" s="21"/>
      <c r="DC584" s="21"/>
      <c r="DD584" s="21"/>
      <c r="DE584" s="44"/>
      <c r="DF584" s="21"/>
      <c r="DG584" s="44"/>
      <c r="DH584" s="21"/>
      <c r="DI584" s="44"/>
      <c r="DJ584" s="44"/>
      <c r="DK584" s="44"/>
      <c r="DL584" s="44"/>
      <c r="DM584" s="21"/>
      <c r="DN584" s="44"/>
      <c r="DO584" s="44">
        <v>33116</v>
      </c>
      <c r="DP584" s="44"/>
      <c r="DQ584" s="44"/>
      <c r="DR584" s="44"/>
      <c r="DS584" s="44"/>
      <c r="DT584" s="44"/>
      <c r="DU584" s="44"/>
      <c r="DV584" s="44"/>
      <c r="DW584" s="44">
        <v>10694</v>
      </c>
      <c r="DX584" s="44"/>
      <c r="DY584" s="44">
        <v>-26120</v>
      </c>
      <c r="DZ584" s="44"/>
      <c r="EA584" s="44"/>
      <c r="EB584" s="21"/>
      <c r="EC584" s="44">
        <v>-415438</v>
      </c>
      <c r="ED584" s="44"/>
      <c r="EE584" s="21">
        <v>135249</v>
      </c>
      <c r="EF584" s="44"/>
      <c r="EG584" s="21">
        <v>117679</v>
      </c>
      <c r="EH584" s="44"/>
      <c r="EI584" s="21">
        <v>4558232</v>
      </c>
      <c r="EJ584" s="44"/>
      <c r="EK584" s="44"/>
      <c r="EL584" s="21"/>
      <c r="EM584" s="44"/>
      <c r="EN584" s="44"/>
      <c r="EO584" s="44">
        <v>199263</v>
      </c>
      <c r="EP584" s="21"/>
      <c r="EQ584" s="21"/>
      <c r="ER584" s="21"/>
      <c r="ES584" s="21"/>
      <c r="ET584" s="44"/>
      <c r="EU584" s="21"/>
      <c r="EV584" s="44"/>
      <c r="EW584" s="21"/>
      <c r="EX584" s="44"/>
      <c r="EY584" s="44"/>
      <c r="EZ584" s="21"/>
      <c r="FA584" s="21">
        <v>139333</v>
      </c>
      <c r="FB584" s="44"/>
      <c r="FC584" s="44"/>
      <c r="FD584" s="21"/>
      <c r="FE584" s="112"/>
      <c r="FF584" s="44"/>
      <c r="FG584" s="44">
        <v>11407940</v>
      </c>
      <c r="FH584" s="44">
        <v>2946102</v>
      </c>
      <c r="FI584" s="44">
        <v>7913466</v>
      </c>
      <c r="FJ584" s="44">
        <v>677835</v>
      </c>
      <c r="FK584" s="44">
        <v>10023026</v>
      </c>
      <c r="FL584" s="44"/>
      <c r="FM584" s="44"/>
      <c r="FN584" s="44"/>
      <c r="FO584" s="44"/>
      <c r="FP584" s="44"/>
      <c r="FQ584" s="44"/>
      <c r="FR584" s="44"/>
      <c r="FS584" s="44"/>
      <c r="FT584" s="44">
        <v>44753</v>
      </c>
      <c r="FU584" s="44">
        <v>5981</v>
      </c>
      <c r="FV584" s="21">
        <v>802630</v>
      </c>
      <c r="FW584" s="44"/>
      <c r="FX584" s="44">
        <v>737832</v>
      </c>
      <c r="FY584" s="44">
        <v>374503</v>
      </c>
      <c r="FZ584" s="44">
        <v>274277</v>
      </c>
      <c r="GA584" s="44">
        <v>64532</v>
      </c>
      <c r="GB584" s="44"/>
      <c r="GC584" s="44">
        <v>55178</v>
      </c>
      <c r="GD584" s="44">
        <v>687476</v>
      </c>
      <c r="GE584" s="44">
        <v>556954</v>
      </c>
      <c r="GF584" s="44">
        <v>218051</v>
      </c>
      <c r="GG584" s="44">
        <v>1264450</v>
      </c>
      <c r="GH584" s="44">
        <v>646718</v>
      </c>
      <c r="GI584" s="44">
        <v>249647</v>
      </c>
      <c r="GJ584" s="44">
        <v>142706</v>
      </c>
      <c r="GK584" s="44">
        <v>3997571</v>
      </c>
      <c r="GL584" s="44">
        <v>116831</v>
      </c>
      <c r="GM584" s="44">
        <v>1329700</v>
      </c>
      <c r="GN584" s="44">
        <v>323589</v>
      </c>
      <c r="GO584" s="44">
        <v>26882</v>
      </c>
      <c r="GP584" s="44"/>
      <c r="GQ584" s="44">
        <v>20</v>
      </c>
      <c r="GR584" s="44">
        <v>324201</v>
      </c>
      <c r="GS584" s="44">
        <v>3439782</v>
      </c>
      <c r="GT584" s="44"/>
      <c r="GU584" s="21">
        <v>752093</v>
      </c>
      <c r="GV584" s="44"/>
      <c r="GW584" s="44">
        <v>10735995</v>
      </c>
      <c r="GX584" s="44"/>
      <c r="GY584" s="44">
        <v>14927870</v>
      </c>
      <c r="GZ584" s="44">
        <v>1978541</v>
      </c>
      <c r="HA584" s="44">
        <v>8983031</v>
      </c>
      <c r="HB584" s="44"/>
      <c r="HC584" s="44">
        <v>3966298</v>
      </c>
      <c r="HD584" s="44">
        <v>14927870</v>
      </c>
      <c r="HE584" s="21"/>
      <c r="HF584" s="21">
        <v>1063286</v>
      </c>
      <c r="HG584" s="21"/>
      <c r="HH584" s="21"/>
      <c r="HI584" s="21">
        <v>4289</v>
      </c>
      <c r="HJ584" s="44"/>
      <c r="HK584" s="21">
        <v>387122</v>
      </c>
      <c r="HL584" s="21">
        <v>812417</v>
      </c>
      <c r="HM584" s="21">
        <v>1203828</v>
      </c>
      <c r="HN584" s="21">
        <v>-451735</v>
      </c>
      <c r="HO584" s="21"/>
      <c r="HP584" s="44"/>
      <c r="HQ584" s="47"/>
      <c r="HR584" s="47"/>
      <c r="HS584" s="47"/>
      <c r="HT584" s="47" t="s">
        <v>1759</v>
      </c>
      <c r="HU584" s="47">
        <v>0</v>
      </c>
      <c r="HV584" s="47">
        <v>1628</v>
      </c>
      <c r="HW584" s="47">
        <v>0</v>
      </c>
      <c r="HX584" s="47">
        <v>14777</v>
      </c>
      <c r="HY584" s="47">
        <v>56707</v>
      </c>
      <c r="HZ584" s="47">
        <v>129664</v>
      </c>
      <c r="IA584" s="47">
        <v>0</v>
      </c>
      <c r="IB584" s="47">
        <v>0</v>
      </c>
      <c r="IC584" s="47">
        <v>0</v>
      </c>
      <c r="ID584">
        <v>32651</v>
      </c>
      <c r="IE584" s="47">
        <v>6159</v>
      </c>
      <c r="IF584">
        <v>18574</v>
      </c>
      <c r="IG584" s="47">
        <v>7258</v>
      </c>
      <c r="IH584" s="47">
        <v>28037</v>
      </c>
      <c r="II584">
        <v>12750</v>
      </c>
      <c r="IJ584">
        <v>8255</v>
      </c>
      <c r="IK584">
        <v>2053</v>
      </c>
      <c r="IL584">
        <v>16913</v>
      </c>
      <c r="IM584">
        <v>335426</v>
      </c>
      <c r="IN584">
        <v>0</v>
      </c>
      <c r="IO584">
        <v>1500</v>
      </c>
      <c r="IP584">
        <v>2569</v>
      </c>
      <c r="IQ584">
        <v>6623</v>
      </c>
      <c r="IR584">
        <v>0</v>
      </c>
      <c r="IS584">
        <v>0</v>
      </c>
      <c r="IT584">
        <v>10692</v>
      </c>
      <c r="IU584">
        <v>146455</v>
      </c>
      <c r="IV584">
        <v>0</v>
      </c>
      <c r="IW584">
        <v>965915</v>
      </c>
      <c r="IX584">
        <v>2545842</v>
      </c>
      <c r="IY584">
        <v>3593365</v>
      </c>
      <c r="IZ584">
        <v>0</v>
      </c>
      <c r="JA584">
        <v>0</v>
      </c>
      <c r="JB584">
        <v>0</v>
      </c>
      <c r="JC584">
        <v>1497312</v>
      </c>
      <c r="JD584">
        <v>174885</v>
      </c>
      <c r="JE584">
        <v>357677</v>
      </c>
      <c r="JF584">
        <v>134930</v>
      </c>
      <c r="JG584">
        <v>631073</v>
      </c>
      <c r="JH584">
        <v>494258</v>
      </c>
      <c r="JI584">
        <v>185306</v>
      </c>
      <c r="JJ584">
        <v>115208</v>
      </c>
      <c r="JK584">
        <v>565714</v>
      </c>
      <c r="JL584">
        <v>11407940</v>
      </c>
      <c r="JM584">
        <v>0</v>
      </c>
      <c r="JN584">
        <v>87891</v>
      </c>
      <c r="JO584">
        <v>147983</v>
      </c>
      <c r="JP584">
        <v>232323</v>
      </c>
      <c r="JQ584">
        <v>0</v>
      </c>
      <c r="JR584">
        <v>0</v>
      </c>
      <c r="JS584">
        <v>468197</v>
      </c>
      <c r="JT584"/>
      <c r="JU584"/>
      <c r="JV584"/>
      <c r="JW584"/>
      <c r="JX584"/>
      <c r="JY584">
        <v>32651</v>
      </c>
      <c r="JZ584"/>
      <c r="KA584"/>
      <c r="KB584"/>
      <c r="KC584"/>
      <c r="KD584"/>
      <c r="KE584">
        <v>1497312</v>
      </c>
      <c r="KF584">
        <v>203</v>
      </c>
      <c r="KG584">
        <v>306</v>
      </c>
      <c r="KH584">
        <v>133</v>
      </c>
      <c r="KI584">
        <v>149</v>
      </c>
      <c r="KJ584">
        <v>229</v>
      </c>
      <c r="KK584">
        <v>93</v>
      </c>
      <c r="KL584">
        <v>80</v>
      </c>
      <c r="KM584">
        <v>121</v>
      </c>
      <c r="KN584">
        <v>52</v>
      </c>
      <c r="KO584">
        <v>1</v>
      </c>
      <c r="KP584">
        <v>0</v>
      </c>
      <c r="KQ584">
        <v>0</v>
      </c>
      <c r="KR584">
        <v>0</v>
      </c>
      <c r="KS584">
        <v>0</v>
      </c>
      <c r="KT584">
        <v>1</v>
      </c>
      <c r="KU584">
        <v>1</v>
      </c>
      <c r="KV584">
        <v>0</v>
      </c>
      <c r="KW584">
        <v>0</v>
      </c>
      <c r="KX584">
        <v>0</v>
      </c>
      <c r="KY584">
        <v>0</v>
      </c>
      <c r="KZ584">
        <v>0</v>
      </c>
      <c r="LA584">
        <v>0</v>
      </c>
      <c r="LB584">
        <v>0</v>
      </c>
      <c r="LC584">
        <v>0</v>
      </c>
      <c r="LD584">
        <v>1</v>
      </c>
      <c r="LE584">
        <v>0</v>
      </c>
      <c r="LF584">
        <v>0</v>
      </c>
      <c r="LG584">
        <v>0</v>
      </c>
      <c r="LH584">
        <v>0</v>
      </c>
    </row>
    <row r="585" spans="1:320" s="34" customFormat="1" ht="15" customHeight="1" x14ac:dyDescent="0.25">
      <c r="A585" s="45">
        <v>206301135</v>
      </c>
      <c r="B585" s="45" t="s">
        <v>4951</v>
      </c>
      <c r="C585" s="46">
        <v>45292</v>
      </c>
      <c r="D585" s="46">
        <v>45657</v>
      </c>
      <c r="E585" s="47">
        <v>366</v>
      </c>
      <c r="F585" s="45" t="s">
        <v>883</v>
      </c>
      <c r="G585" s="45" t="s">
        <v>884</v>
      </c>
      <c r="H585" s="45" t="s">
        <v>1358</v>
      </c>
      <c r="I585" s="45" t="s">
        <v>886</v>
      </c>
      <c r="J585" s="45" t="s">
        <v>887</v>
      </c>
      <c r="K585" s="45" t="s">
        <v>1359</v>
      </c>
      <c r="L585" s="45" t="s">
        <v>4889</v>
      </c>
      <c r="M585" s="45" t="s">
        <v>4952</v>
      </c>
      <c r="N585" s="45" t="s">
        <v>4953</v>
      </c>
      <c r="O585" s="45" t="s">
        <v>4892</v>
      </c>
      <c r="P585" s="45" t="s">
        <v>4893</v>
      </c>
      <c r="Q585" s="45" t="s">
        <v>4954</v>
      </c>
      <c r="R585" t="s">
        <v>4955</v>
      </c>
      <c r="S585" s="45" t="s">
        <v>893</v>
      </c>
      <c r="T585"/>
      <c r="U585" s="47">
        <v>115</v>
      </c>
      <c r="V585" s="47">
        <v>115</v>
      </c>
      <c r="W585" s="47" t="s">
        <v>913</v>
      </c>
      <c r="X585" s="47">
        <v>42090</v>
      </c>
      <c r="Y585" s="47">
        <v>40229</v>
      </c>
      <c r="Z585" s="48">
        <v>220.01</v>
      </c>
      <c r="AA585" s="44">
        <v>193</v>
      </c>
      <c r="AB585" s="44">
        <v>192</v>
      </c>
      <c r="AC585" s="44">
        <v>5167</v>
      </c>
      <c r="AD585" s="44"/>
      <c r="AE585" s="44">
        <v>1654</v>
      </c>
      <c r="AF585" s="44">
        <v>31445</v>
      </c>
      <c r="AG585" s="44"/>
      <c r="AH585" s="47">
        <v>1523</v>
      </c>
      <c r="AI585" s="47">
        <v>157</v>
      </c>
      <c r="AJ585">
        <v>283</v>
      </c>
      <c r="AK585" t="s">
        <v>914</v>
      </c>
      <c r="AL585">
        <v>26033</v>
      </c>
      <c r="AM585"/>
      <c r="AN585"/>
      <c r="AO585"/>
      <c r="AP585">
        <v>14196</v>
      </c>
      <c r="AQ585"/>
      <c r="AR585" s="44"/>
      <c r="AS585" s="44"/>
      <c r="AT585" s="44"/>
      <c r="AU585" s="44">
        <v>18291350</v>
      </c>
      <c r="AV585" s="44">
        <v>7586272</v>
      </c>
      <c r="AW585" s="44">
        <v>6752563</v>
      </c>
      <c r="AX585" s="44">
        <v>54411</v>
      </c>
      <c r="AY585" s="44">
        <v>19179470</v>
      </c>
      <c r="AZ585" s="21">
        <v>18192084</v>
      </c>
      <c r="BA585" s="21">
        <v>987386</v>
      </c>
      <c r="BB585" s="44">
        <v>3</v>
      </c>
      <c r="BC585" s="44"/>
      <c r="BD585" s="44"/>
      <c r="BE585" s="44">
        <v>987389</v>
      </c>
      <c r="BF585" s="44">
        <v>1855970</v>
      </c>
      <c r="BG585" s="44"/>
      <c r="BH585" s="44">
        <v>884200</v>
      </c>
      <c r="BI585" s="21">
        <v>14584720</v>
      </c>
      <c r="BJ585" s="21"/>
      <c r="BK585" s="21">
        <v>827190</v>
      </c>
      <c r="BL585" s="21">
        <v>51540</v>
      </c>
      <c r="BM585" s="21">
        <v>87730</v>
      </c>
      <c r="BN585" s="21">
        <v>8070230</v>
      </c>
      <c r="BO585" s="21"/>
      <c r="BP585" s="21"/>
      <c r="BQ585" s="44"/>
      <c r="BR585" s="21">
        <v>10221120</v>
      </c>
      <c r="BS585" s="44"/>
      <c r="BT585" s="21"/>
      <c r="BU585" s="44"/>
      <c r="BV585" s="21"/>
      <c r="BW585" s="44">
        <v>6107308</v>
      </c>
      <c r="BX585" s="21"/>
      <c r="BY585" s="21"/>
      <c r="BZ585" s="21"/>
      <c r="CA585" s="44">
        <v>133339</v>
      </c>
      <c r="CB585" s="44"/>
      <c r="CC585" s="44"/>
      <c r="CD585" s="44"/>
      <c r="CE585" s="44"/>
      <c r="CF585" s="44"/>
      <c r="CG585" s="44">
        <v>1345147</v>
      </c>
      <c r="CH585" s="44"/>
      <c r="CI585" s="21">
        <v>478</v>
      </c>
      <c r="CJ585" s="44"/>
      <c r="CK585" s="21"/>
      <c r="CL585" s="44"/>
      <c r="CM585" s="44">
        <v>502362</v>
      </c>
      <c r="CN585" s="44">
        <v>0</v>
      </c>
      <c r="CO585" s="44">
        <v>2179136</v>
      </c>
      <c r="CP585" s="44">
        <v>0</v>
      </c>
      <c r="CQ585" s="21">
        <v>2068620</v>
      </c>
      <c r="CR585" s="44">
        <v>531515</v>
      </c>
      <c r="CS585" s="44">
        <v>2046660</v>
      </c>
      <c r="CT585" s="44">
        <v>215905</v>
      </c>
      <c r="CU585" s="44"/>
      <c r="CV585" s="44">
        <v>42074</v>
      </c>
      <c r="CW585" s="21"/>
      <c r="CX585" s="21"/>
      <c r="CY585" s="21"/>
      <c r="CZ585" s="21"/>
      <c r="DA585" s="21"/>
      <c r="DB585" s="21"/>
      <c r="DC585" s="21"/>
      <c r="DD585" s="21"/>
      <c r="DE585" s="44"/>
      <c r="DF585" s="21"/>
      <c r="DG585" s="44"/>
      <c r="DH585" s="21"/>
      <c r="DI585" s="44"/>
      <c r="DJ585" s="44"/>
      <c r="DK585" s="44"/>
      <c r="DL585" s="44"/>
      <c r="DM585" s="21"/>
      <c r="DN585" s="44"/>
      <c r="DO585" s="44"/>
      <c r="DP585" s="44"/>
      <c r="DQ585" s="44"/>
      <c r="DR585" s="44"/>
      <c r="DS585" s="44"/>
      <c r="DT585" s="44"/>
      <c r="DU585" s="44"/>
      <c r="DV585" s="44"/>
      <c r="DW585" s="44"/>
      <c r="DX585" s="44"/>
      <c r="DY585" s="44"/>
      <c r="DZ585" s="44"/>
      <c r="EA585" s="44"/>
      <c r="EB585" s="21"/>
      <c r="EC585" s="44">
        <v>3179749</v>
      </c>
      <c r="ED585" s="44"/>
      <c r="EE585" s="21"/>
      <c r="EF585" s="44"/>
      <c r="EG585" s="21">
        <v>293759</v>
      </c>
      <c r="EH585" s="44"/>
      <c r="EI585" s="21">
        <v>2063129</v>
      </c>
      <c r="EJ585" s="44"/>
      <c r="EK585" s="44"/>
      <c r="EL585" s="21"/>
      <c r="EM585" s="44">
        <v>1207063</v>
      </c>
      <c r="EN585" s="44"/>
      <c r="EO585" s="44">
        <v>8863</v>
      </c>
      <c r="EP585" s="21"/>
      <c r="EQ585" s="21"/>
      <c r="ER585" s="21"/>
      <c r="ES585" s="21"/>
      <c r="ET585" s="44"/>
      <c r="EU585" s="21"/>
      <c r="EV585" s="44"/>
      <c r="EW585" s="21"/>
      <c r="EX585" s="44"/>
      <c r="EY585" s="44"/>
      <c r="EZ585" s="21"/>
      <c r="FA585" s="21"/>
      <c r="FB585" s="44"/>
      <c r="FC585" s="44"/>
      <c r="FD585" s="21"/>
      <c r="FE585" s="112"/>
      <c r="FF585" s="44"/>
      <c r="FG585" s="44">
        <v>9302271</v>
      </c>
      <c r="FH585" s="44">
        <v>2619146</v>
      </c>
      <c r="FI585" s="44">
        <v>6270667</v>
      </c>
      <c r="FJ585" s="44">
        <v>500772</v>
      </c>
      <c r="FK585" s="44">
        <v>4619311</v>
      </c>
      <c r="FL585" s="44"/>
      <c r="FM585" s="44"/>
      <c r="FN585" s="44"/>
      <c r="FO585" s="44">
        <v>5264000</v>
      </c>
      <c r="FP585" s="44"/>
      <c r="FQ585" s="44"/>
      <c r="FR585" s="44"/>
      <c r="FS585" s="44"/>
      <c r="FT585" s="44">
        <v>260</v>
      </c>
      <c r="FU585" s="44"/>
      <c r="FV585" s="21">
        <v>376848</v>
      </c>
      <c r="FW585" s="44"/>
      <c r="FX585" s="44">
        <v>342632</v>
      </c>
      <c r="FY585" s="44">
        <v>95300</v>
      </c>
      <c r="FZ585" s="44">
        <v>228054</v>
      </c>
      <c r="GA585" s="44">
        <v>35788</v>
      </c>
      <c r="GB585" s="44"/>
      <c r="GC585" s="44">
        <v>20305</v>
      </c>
      <c r="GD585" s="44">
        <v>644412</v>
      </c>
      <c r="GE585" s="44">
        <v>353862</v>
      </c>
      <c r="GF585" s="44">
        <v>315881</v>
      </c>
      <c r="GG585" s="44">
        <v>772785</v>
      </c>
      <c r="GH585" s="44">
        <v>133401</v>
      </c>
      <c r="GI585" s="44">
        <v>201772</v>
      </c>
      <c r="GJ585" s="44">
        <v>124889</v>
      </c>
      <c r="GK585" s="44">
        <v>3838653</v>
      </c>
      <c r="GL585" s="44">
        <v>14549</v>
      </c>
      <c r="GM585" s="44">
        <v>734685</v>
      </c>
      <c r="GN585" s="44">
        <v>30121</v>
      </c>
      <c r="GO585" s="44">
        <v>9776</v>
      </c>
      <c r="GP585" s="44"/>
      <c r="GQ585" s="44"/>
      <c r="GR585" s="44">
        <v>34800</v>
      </c>
      <c r="GS585" s="44">
        <v>3823997</v>
      </c>
      <c r="GT585" s="44"/>
      <c r="GU585" s="21">
        <v>460758</v>
      </c>
      <c r="GV585" s="44"/>
      <c r="GW585" s="44"/>
      <c r="GX585" s="44"/>
      <c r="GY585" s="44">
        <v>4284755</v>
      </c>
      <c r="GZ585" s="44">
        <v>2125584</v>
      </c>
      <c r="HA585" s="44"/>
      <c r="HB585" s="44"/>
      <c r="HC585" s="44">
        <v>2159171</v>
      </c>
      <c r="HD585" s="44">
        <v>4284755</v>
      </c>
      <c r="HE585" s="21"/>
      <c r="HF585" s="21"/>
      <c r="HG585" s="21">
        <v>9386</v>
      </c>
      <c r="HH585" s="21"/>
      <c r="HI585" s="21">
        <v>0</v>
      </c>
      <c r="HJ585" s="44"/>
      <c r="HK585" s="21">
        <v>684735</v>
      </c>
      <c r="HL585" s="21">
        <v>1320529</v>
      </c>
      <c r="HM585" s="21">
        <v>2005264</v>
      </c>
      <c r="HN585" s="21">
        <v>-1544506</v>
      </c>
      <c r="HO585" s="21"/>
      <c r="HP585" s="44"/>
      <c r="HQ585" s="47"/>
      <c r="HR585" s="47"/>
      <c r="HS585" s="47"/>
      <c r="HT585" s="47" t="s">
        <v>1996</v>
      </c>
      <c r="HU585" s="47">
        <v>2550700.7999999998</v>
      </c>
      <c r="HV585" s="47">
        <v>4403</v>
      </c>
      <c r="HW585" s="47">
        <v>0</v>
      </c>
      <c r="HX585" s="47">
        <v>18406</v>
      </c>
      <c r="HY585" s="47">
        <v>64133</v>
      </c>
      <c r="HZ585" s="47">
        <v>98199</v>
      </c>
      <c r="IA585" s="47">
        <v>21791</v>
      </c>
      <c r="IB585" s="47">
        <v>0</v>
      </c>
      <c r="IC585" s="47">
        <v>7527</v>
      </c>
      <c r="ID585"/>
      <c r="IE585" s="47">
        <v>7450</v>
      </c>
      <c r="IF585">
        <v>11423</v>
      </c>
      <c r="IG585" s="47">
        <v>11773</v>
      </c>
      <c r="IH585" s="47">
        <v>19198</v>
      </c>
      <c r="II585">
        <v>3793</v>
      </c>
      <c r="IJ585">
        <v>7832</v>
      </c>
      <c r="IK585">
        <v>1958</v>
      </c>
      <c r="IL585">
        <v>23533</v>
      </c>
      <c r="IM585">
        <v>301419</v>
      </c>
      <c r="IN585">
        <v>0</v>
      </c>
      <c r="IO585">
        <v>0</v>
      </c>
      <c r="IP585">
        <v>0</v>
      </c>
      <c r="IQ585">
        <v>0</v>
      </c>
      <c r="IR585">
        <v>0</v>
      </c>
      <c r="IS585">
        <v>0</v>
      </c>
      <c r="IT585">
        <v>0</v>
      </c>
      <c r="IU585">
        <v>321719</v>
      </c>
      <c r="IV585">
        <v>0</v>
      </c>
      <c r="IW585">
        <v>956719</v>
      </c>
      <c r="IX585">
        <v>2489959</v>
      </c>
      <c r="IY585">
        <v>2345756</v>
      </c>
      <c r="IZ585">
        <v>773729</v>
      </c>
      <c r="JA585">
        <v>0</v>
      </c>
      <c r="JB585">
        <v>300411</v>
      </c>
      <c r="JC585"/>
      <c r="JD585">
        <v>186079</v>
      </c>
      <c r="JE585">
        <v>198646</v>
      </c>
      <c r="JF585">
        <v>200331</v>
      </c>
      <c r="JG585">
        <v>380841</v>
      </c>
      <c r="JH585">
        <v>104093</v>
      </c>
      <c r="JI585">
        <v>151825</v>
      </c>
      <c r="JJ585">
        <v>97451</v>
      </c>
      <c r="JK585">
        <v>794712</v>
      </c>
      <c r="JL585">
        <v>9302271</v>
      </c>
      <c r="JM585">
        <v>0</v>
      </c>
      <c r="JN585">
        <v>0</v>
      </c>
      <c r="JO585">
        <v>0</v>
      </c>
      <c r="JP585">
        <v>0</v>
      </c>
      <c r="JQ585">
        <v>0</v>
      </c>
      <c r="JR585">
        <v>0</v>
      </c>
      <c r="JS585">
        <v>0</v>
      </c>
      <c r="JT585"/>
      <c r="JU585"/>
      <c r="JV585"/>
      <c r="JW585"/>
      <c r="JX585"/>
      <c r="JY585"/>
      <c r="JZ585"/>
      <c r="KA585"/>
      <c r="KB585"/>
      <c r="KC585"/>
      <c r="KD585"/>
      <c r="KE585"/>
      <c r="KF585">
        <v>188</v>
      </c>
      <c r="KG585">
        <v>250</v>
      </c>
      <c r="KH585">
        <v>147</v>
      </c>
      <c r="KI585">
        <v>117</v>
      </c>
      <c r="KJ585">
        <v>153</v>
      </c>
      <c r="KK585">
        <v>93</v>
      </c>
      <c r="KL585">
        <v>61</v>
      </c>
      <c r="KM585">
        <v>85</v>
      </c>
      <c r="KN585">
        <v>47</v>
      </c>
      <c r="KO585">
        <v>1</v>
      </c>
      <c r="KP585">
        <v>0</v>
      </c>
      <c r="KQ585">
        <v>0</v>
      </c>
      <c r="KR585">
        <v>0</v>
      </c>
      <c r="KS585">
        <v>0</v>
      </c>
      <c r="KT585">
        <v>1</v>
      </c>
      <c r="KU585">
        <v>1</v>
      </c>
      <c r="KV585">
        <v>0</v>
      </c>
      <c r="KW585">
        <v>0</v>
      </c>
      <c r="KX585">
        <v>0</v>
      </c>
      <c r="KY585">
        <v>1</v>
      </c>
      <c r="KZ585">
        <v>0</v>
      </c>
      <c r="LA585">
        <v>0</v>
      </c>
      <c r="LB585">
        <v>0</v>
      </c>
      <c r="LC585">
        <v>0</v>
      </c>
      <c r="LD585">
        <v>1</v>
      </c>
      <c r="LE585">
        <v>0</v>
      </c>
      <c r="LF585">
        <v>0</v>
      </c>
      <c r="LG585">
        <v>0</v>
      </c>
      <c r="LH585">
        <v>0</v>
      </c>
    </row>
    <row r="586" spans="1:320" s="34" customFormat="1" ht="15" customHeight="1" x14ac:dyDescent="0.25">
      <c r="A586" s="45">
        <v>206301138</v>
      </c>
      <c r="B586" s="45" t="s">
        <v>4956</v>
      </c>
      <c r="C586" s="46">
        <v>45292</v>
      </c>
      <c r="D586" s="46">
        <v>45657</v>
      </c>
      <c r="E586" s="47">
        <v>366</v>
      </c>
      <c r="F586" s="45" t="s">
        <v>883</v>
      </c>
      <c r="G586" s="45" t="s">
        <v>884</v>
      </c>
      <c r="H586" s="45" t="s">
        <v>1358</v>
      </c>
      <c r="I586" s="45" t="s">
        <v>886</v>
      </c>
      <c r="J586" s="45" t="s">
        <v>887</v>
      </c>
      <c r="K586" s="45" t="s">
        <v>1359</v>
      </c>
      <c r="L586" s="45" t="s">
        <v>4889</v>
      </c>
      <c r="M586" s="45" t="s">
        <v>4957</v>
      </c>
      <c r="N586" s="45" t="s">
        <v>4958</v>
      </c>
      <c r="O586" s="45" t="s">
        <v>4892</v>
      </c>
      <c r="P586" s="45" t="s">
        <v>4959</v>
      </c>
      <c r="Q586" s="45" t="s">
        <v>4960</v>
      </c>
      <c r="R586" t="s">
        <v>4961</v>
      </c>
      <c r="S586" s="45" t="s">
        <v>893</v>
      </c>
      <c r="T586"/>
      <c r="U586" s="47">
        <v>99</v>
      </c>
      <c r="V586" s="47">
        <v>99</v>
      </c>
      <c r="W586" s="47" t="s">
        <v>894</v>
      </c>
      <c r="X586" s="47">
        <v>36234</v>
      </c>
      <c r="Y586" s="47">
        <v>34137</v>
      </c>
      <c r="Z586" s="48">
        <v>215.51</v>
      </c>
      <c r="AA586" s="44">
        <v>476</v>
      </c>
      <c r="AB586" s="44">
        <v>483</v>
      </c>
      <c r="AC586" s="44">
        <v>3103</v>
      </c>
      <c r="AD586" s="44">
        <v>5767</v>
      </c>
      <c r="AE586" s="44">
        <v>1721</v>
      </c>
      <c r="AF586" s="44">
        <v>22228</v>
      </c>
      <c r="AG586" s="44"/>
      <c r="AH586" s="47">
        <v>223</v>
      </c>
      <c r="AI586" s="47">
        <v>204</v>
      </c>
      <c r="AJ586">
        <v>891</v>
      </c>
      <c r="AK586" t="s">
        <v>895</v>
      </c>
      <c r="AL586">
        <v>34137</v>
      </c>
      <c r="AM586"/>
      <c r="AN586"/>
      <c r="AO586"/>
      <c r="AP586"/>
      <c r="AQ586"/>
      <c r="AR586" s="44"/>
      <c r="AS586" s="44"/>
      <c r="AT586" s="44"/>
      <c r="AU586" s="44">
        <v>10702286</v>
      </c>
      <c r="AV586" s="44">
        <v>4365672</v>
      </c>
      <c r="AW586" s="44">
        <v>1145242</v>
      </c>
      <c r="AX586" s="44">
        <v>26592</v>
      </c>
      <c r="AY586" s="44">
        <v>13949308</v>
      </c>
      <c r="AZ586" s="21">
        <v>13692820</v>
      </c>
      <c r="BA586" s="21">
        <v>256488</v>
      </c>
      <c r="BB586" s="44">
        <v>1358</v>
      </c>
      <c r="BC586" s="44">
        <v>12590</v>
      </c>
      <c r="BD586" s="44"/>
      <c r="BE586" s="44">
        <v>245256</v>
      </c>
      <c r="BF586" s="44">
        <v>925146</v>
      </c>
      <c r="BG586" s="44">
        <v>1794913</v>
      </c>
      <c r="BH586" s="44">
        <v>537715</v>
      </c>
      <c r="BI586" s="21">
        <v>7037523</v>
      </c>
      <c r="BJ586" s="21"/>
      <c r="BK586" s="21">
        <v>69676</v>
      </c>
      <c r="BL586" s="21">
        <v>63308</v>
      </c>
      <c r="BM586" s="21">
        <v>274005</v>
      </c>
      <c r="BN586" s="21">
        <v>10702286</v>
      </c>
      <c r="BO586" s="21"/>
      <c r="BP586" s="21"/>
      <c r="BQ586" s="44"/>
      <c r="BR586" s="21"/>
      <c r="BS586" s="44"/>
      <c r="BT586" s="21"/>
      <c r="BU586" s="44"/>
      <c r="BV586" s="21"/>
      <c r="BW586" s="44">
        <v>1462075</v>
      </c>
      <c r="BX586" s="21"/>
      <c r="BY586" s="21">
        <v>1981675</v>
      </c>
      <c r="BZ586" s="21"/>
      <c r="CA586" s="44">
        <v>11770</v>
      </c>
      <c r="CB586" s="44"/>
      <c r="CC586" s="44">
        <v>724345</v>
      </c>
      <c r="CD586" s="44"/>
      <c r="CE586" s="44"/>
      <c r="CF586" s="44"/>
      <c r="CG586" s="44">
        <v>170861</v>
      </c>
      <c r="CH586" s="44"/>
      <c r="CI586" s="21">
        <v>14821</v>
      </c>
      <c r="CJ586" s="44"/>
      <c r="CK586" s="21">
        <v>125</v>
      </c>
      <c r="CL586" s="44"/>
      <c r="CM586" s="44">
        <v>26339</v>
      </c>
      <c r="CN586" s="44">
        <v>10476</v>
      </c>
      <c r="CO586" s="44">
        <v>1795325</v>
      </c>
      <c r="CP586" s="44">
        <v>0</v>
      </c>
      <c r="CQ586" s="21">
        <v>1828255</v>
      </c>
      <c r="CR586" s="44">
        <v>181750</v>
      </c>
      <c r="CS586" s="44">
        <v>403481</v>
      </c>
      <c r="CT586" s="44">
        <v>58159</v>
      </c>
      <c r="CU586" s="44"/>
      <c r="CV586" s="44">
        <v>61887</v>
      </c>
      <c r="CW586" s="21"/>
      <c r="CX586" s="21"/>
      <c r="CY586" s="21"/>
      <c r="CZ586" s="21"/>
      <c r="DA586" s="21"/>
      <c r="DB586" s="21"/>
      <c r="DC586" s="21"/>
      <c r="DD586" s="21"/>
      <c r="DE586" s="44"/>
      <c r="DF586" s="21"/>
      <c r="DG586" s="44"/>
      <c r="DH586" s="21"/>
      <c r="DI586" s="44"/>
      <c r="DJ586" s="44"/>
      <c r="DK586" s="44"/>
      <c r="DL586" s="44"/>
      <c r="DM586" s="21"/>
      <c r="DN586" s="44"/>
      <c r="DO586" s="44"/>
      <c r="DP586" s="44"/>
      <c r="DQ586" s="44"/>
      <c r="DR586" s="44"/>
      <c r="DS586" s="44"/>
      <c r="DT586" s="44"/>
      <c r="DU586" s="44"/>
      <c r="DV586" s="44"/>
      <c r="DW586" s="44"/>
      <c r="DX586" s="44"/>
      <c r="DY586" s="44">
        <v>387</v>
      </c>
      <c r="DZ586" s="44"/>
      <c r="EA586" s="44"/>
      <c r="EB586" s="21"/>
      <c r="EC586" s="44">
        <v>-620763</v>
      </c>
      <c r="ED586" s="44"/>
      <c r="EE586" s="21">
        <v>613806</v>
      </c>
      <c r="EF586" s="44"/>
      <c r="EG586" s="21">
        <v>-197035</v>
      </c>
      <c r="EH586" s="44"/>
      <c r="EI586" s="21">
        <v>1323199</v>
      </c>
      <c r="EJ586" s="44"/>
      <c r="EK586" s="44"/>
      <c r="EL586" s="21"/>
      <c r="EM586" s="44">
        <v>4427</v>
      </c>
      <c r="EN586" s="44"/>
      <c r="EO586" s="44">
        <v>21221</v>
      </c>
      <c r="EP586" s="21"/>
      <c r="EQ586" s="21"/>
      <c r="ER586" s="21"/>
      <c r="ES586" s="21"/>
      <c r="ET586" s="44"/>
      <c r="EU586" s="21"/>
      <c r="EV586" s="44"/>
      <c r="EW586" s="21"/>
      <c r="EX586" s="44"/>
      <c r="EY586" s="44"/>
      <c r="EZ586" s="21"/>
      <c r="FA586" s="21"/>
      <c r="FB586" s="44"/>
      <c r="FC586" s="44"/>
      <c r="FD586" s="21"/>
      <c r="FE586" s="112"/>
      <c r="FF586" s="44"/>
      <c r="FG586" s="44">
        <v>6203908</v>
      </c>
      <c r="FH586" s="44">
        <v>1417493</v>
      </c>
      <c r="FI586" s="44">
        <v>6071419</v>
      </c>
      <c r="FJ586" s="44">
        <v>281692</v>
      </c>
      <c r="FK586" s="44">
        <v>5409728</v>
      </c>
      <c r="FL586" s="44"/>
      <c r="FM586" s="44"/>
      <c r="FN586" s="44"/>
      <c r="FO586" s="44"/>
      <c r="FP586" s="44"/>
      <c r="FQ586" s="44"/>
      <c r="FR586" s="44"/>
      <c r="FS586" s="44"/>
      <c r="FT586" s="44">
        <v>16638</v>
      </c>
      <c r="FU586" s="44">
        <v>17514</v>
      </c>
      <c r="FV586" s="21">
        <v>672966</v>
      </c>
      <c r="FW586" s="44"/>
      <c r="FX586" s="44">
        <v>667034</v>
      </c>
      <c r="FY586" s="44">
        <v>50870</v>
      </c>
      <c r="FZ586" s="44">
        <v>278550</v>
      </c>
      <c r="GA586" s="44">
        <v>21360</v>
      </c>
      <c r="GB586" s="44"/>
      <c r="GC586" s="44">
        <v>70426</v>
      </c>
      <c r="GD586" s="44">
        <v>366817</v>
      </c>
      <c r="GE586" s="44">
        <v>160441</v>
      </c>
      <c r="GF586" s="44">
        <v>185660</v>
      </c>
      <c r="GG586" s="44">
        <v>938381</v>
      </c>
      <c r="GH586" s="44">
        <v>153997</v>
      </c>
      <c r="GI586" s="44">
        <v>118285</v>
      </c>
      <c r="GJ586" s="44">
        <v>214630</v>
      </c>
      <c r="GK586" s="44">
        <v>3338476</v>
      </c>
      <c r="GL586" s="44">
        <v>56460</v>
      </c>
      <c r="GM586" s="44">
        <v>720187</v>
      </c>
      <c r="GN586" s="44">
        <v>67714</v>
      </c>
      <c r="GO586" s="44">
        <v>23084</v>
      </c>
      <c r="GP586" s="44"/>
      <c r="GQ586" s="44">
        <v>773</v>
      </c>
      <c r="GR586" s="44">
        <v>142829</v>
      </c>
      <c r="GS586" s="44">
        <v>2541648</v>
      </c>
      <c r="GT586" s="44"/>
      <c r="GU586" s="21">
        <v>263713</v>
      </c>
      <c r="GV586" s="44">
        <v>688094</v>
      </c>
      <c r="GW586" s="44"/>
      <c r="GX586" s="44">
        <v>1233</v>
      </c>
      <c r="GY586" s="44">
        <v>3494688</v>
      </c>
      <c r="GZ586" s="44">
        <v>1442600</v>
      </c>
      <c r="HA586" s="44">
        <v>55258</v>
      </c>
      <c r="HB586" s="44"/>
      <c r="HC586" s="44">
        <v>1996830</v>
      </c>
      <c r="HD586" s="44">
        <v>3494688</v>
      </c>
      <c r="HE586" s="21"/>
      <c r="HF586" s="21"/>
      <c r="HG586" s="21">
        <v>168912</v>
      </c>
      <c r="HH586" s="21"/>
      <c r="HI586" s="21">
        <v>59705</v>
      </c>
      <c r="HJ586" s="44"/>
      <c r="HK586" s="21">
        <v>1209489</v>
      </c>
      <c r="HL586" s="21">
        <v>800046</v>
      </c>
      <c r="HM586" s="21">
        <v>2069240</v>
      </c>
      <c r="HN586" s="21">
        <v>-1805527</v>
      </c>
      <c r="HO586" s="21"/>
      <c r="HP586" s="44"/>
      <c r="HQ586" s="47"/>
      <c r="HR586" s="47"/>
      <c r="HS586" s="47"/>
      <c r="HT586" s="47" t="s">
        <v>2218</v>
      </c>
      <c r="HU586" s="47">
        <v>403928.00000000006</v>
      </c>
      <c r="HV586" s="47">
        <v>2032</v>
      </c>
      <c r="HW586" s="47">
        <v>0</v>
      </c>
      <c r="HX586" s="47">
        <v>7535</v>
      </c>
      <c r="HY586" s="47">
        <v>32584</v>
      </c>
      <c r="HZ586" s="47">
        <v>81392</v>
      </c>
      <c r="IA586" s="47">
        <v>0</v>
      </c>
      <c r="IB586" s="47">
        <v>0</v>
      </c>
      <c r="IC586" s="47">
        <v>5227</v>
      </c>
      <c r="ID586"/>
      <c r="IE586" s="47">
        <v>4038</v>
      </c>
      <c r="IF586">
        <v>5347</v>
      </c>
      <c r="IG586" s="47">
        <v>7295</v>
      </c>
      <c r="IH586" s="47">
        <v>22775</v>
      </c>
      <c r="II586">
        <v>3834</v>
      </c>
      <c r="IJ586">
        <v>4338</v>
      </c>
      <c r="IK586">
        <v>3857</v>
      </c>
      <c r="IL586">
        <v>18794</v>
      </c>
      <c r="IM586">
        <v>199048</v>
      </c>
      <c r="IN586">
        <v>0</v>
      </c>
      <c r="IO586">
        <v>0</v>
      </c>
      <c r="IP586">
        <v>0</v>
      </c>
      <c r="IQ586">
        <v>0</v>
      </c>
      <c r="IR586">
        <v>0</v>
      </c>
      <c r="IS586">
        <v>0</v>
      </c>
      <c r="IT586">
        <v>0</v>
      </c>
      <c r="IU586">
        <v>166521</v>
      </c>
      <c r="IV586">
        <v>0</v>
      </c>
      <c r="IW586">
        <v>464940</v>
      </c>
      <c r="IX586">
        <v>1295758</v>
      </c>
      <c r="IY586">
        <v>1994935</v>
      </c>
      <c r="IZ586">
        <v>0</v>
      </c>
      <c r="JA586">
        <v>0</v>
      </c>
      <c r="JB586">
        <v>278434</v>
      </c>
      <c r="JC586"/>
      <c r="JD586">
        <v>100812</v>
      </c>
      <c r="JE586">
        <v>95311</v>
      </c>
      <c r="JF586">
        <v>128360</v>
      </c>
      <c r="JG586">
        <v>483170</v>
      </c>
      <c r="JH586">
        <v>124677</v>
      </c>
      <c r="JI586">
        <v>91129</v>
      </c>
      <c r="JJ586">
        <v>174167</v>
      </c>
      <c r="JK586">
        <v>805694</v>
      </c>
      <c r="JL586">
        <v>6203908</v>
      </c>
      <c r="JM586">
        <v>0</v>
      </c>
      <c r="JN586">
        <v>0</v>
      </c>
      <c r="JO586">
        <v>0</v>
      </c>
      <c r="JP586">
        <v>0</v>
      </c>
      <c r="JQ586">
        <v>0</v>
      </c>
      <c r="JR586">
        <v>0</v>
      </c>
      <c r="JS586">
        <v>0</v>
      </c>
      <c r="JT586"/>
      <c r="JU586"/>
      <c r="JV586"/>
      <c r="JW586"/>
      <c r="JX586"/>
      <c r="JY586"/>
      <c r="JZ586"/>
      <c r="KA586"/>
      <c r="KB586"/>
      <c r="KC586"/>
      <c r="KD586"/>
      <c r="KE586"/>
      <c r="KF586">
        <v>123</v>
      </c>
      <c r="KG586">
        <v>168</v>
      </c>
      <c r="KH586">
        <v>89</v>
      </c>
      <c r="KI586">
        <v>83</v>
      </c>
      <c r="KJ586">
        <v>113</v>
      </c>
      <c r="KK586">
        <v>61</v>
      </c>
      <c r="KL586">
        <v>53</v>
      </c>
      <c r="KM586">
        <v>67</v>
      </c>
      <c r="KN586">
        <v>40</v>
      </c>
      <c r="KO586">
        <v>1</v>
      </c>
      <c r="KP586">
        <v>0</v>
      </c>
      <c r="KQ586">
        <v>0</v>
      </c>
      <c r="KR586">
        <v>0</v>
      </c>
      <c r="KS586">
        <v>1</v>
      </c>
      <c r="KT586">
        <v>0</v>
      </c>
      <c r="KU586">
        <v>1</v>
      </c>
      <c r="KV586">
        <v>0</v>
      </c>
      <c r="KW586">
        <v>0</v>
      </c>
      <c r="KX586">
        <v>0</v>
      </c>
      <c r="KY586">
        <v>0</v>
      </c>
      <c r="KZ586">
        <v>0</v>
      </c>
      <c r="LA586">
        <v>0</v>
      </c>
      <c r="LB586">
        <v>0</v>
      </c>
      <c r="LC586">
        <v>0</v>
      </c>
      <c r="LD586">
        <v>1</v>
      </c>
      <c r="LE586">
        <v>0</v>
      </c>
      <c r="LF586">
        <v>0</v>
      </c>
      <c r="LG586">
        <v>0</v>
      </c>
      <c r="LH586">
        <v>0</v>
      </c>
    </row>
    <row r="587" spans="1:320" s="34" customFormat="1" ht="15" customHeight="1" x14ac:dyDescent="0.25">
      <c r="A587" s="45">
        <v>206301141</v>
      </c>
      <c r="B587" s="45" t="s">
        <v>4962</v>
      </c>
      <c r="C587" s="46">
        <v>45292</v>
      </c>
      <c r="D587" s="46">
        <v>45657</v>
      </c>
      <c r="E587" s="47">
        <v>366</v>
      </c>
      <c r="F587" s="45" t="s">
        <v>883</v>
      </c>
      <c r="G587" s="45" t="s">
        <v>884</v>
      </c>
      <c r="H587" s="45" t="s">
        <v>1358</v>
      </c>
      <c r="I587" s="45" t="s">
        <v>886</v>
      </c>
      <c r="J587" s="45" t="s">
        <v>887</v>
      </c>
      <c r="K587" s="45" t="s">
        <v>1359</v>
      </c>
      <c r="L587" s="45" t="s">
        <v>4889</v>
      </c>
      <c r="M587" s="45" t="s">
        <v>4963</v>
      </c>
      <c r="N587" s="45" t="s">
        <v>4964</v>
      </c>
      <c r="O587" s="45" t="s">
        <v>4965</v>
      </c>
      <c r="P587" s="45" t="s">
        <v>4966</v>
      </c>
      <c r="Q587" s="45" t="s">
        <v>4967</v>
      </c>
      <c r="R587" t="s">
        <v>4968</v>
      </c>
      <c r="S587" s="45" t="s">
        <v>893</v>
      </c>
      <c r="T587"/>
      <c r="U587" s="47">
        <v>99</v>
      </c>
      <c r="V587" s="47">
        <v>99</v>
      </c>
      <c r="W587" s="47" t="s">
        <v>894</v>
      </c>
      <c r="X587" s="47">
        <v>36234</v>
      </c>
      <c r="Y587" s="47">
        <v>33982</v>
      </c>
      <c r="Z587" s="48">
        <v>221.45</v>
      </c>
      <c r="AA587" s="44">
        <v>246</v>
      </c>
      <c r="AB587" s="44">
        <v>284</v>
      </c>
      <c r="AC587" s="44">
        <v>6591</v>
      </c>
      <c r="AD587" s="44">
        <v>1993</v>
      </c>
      <c r="AE587" s="44">
        <v>2189</v>
      </c>
      <c r="AF587" s="44">
        <v>21593</v>
      </c>
      <c r="AG587" s="44"/>
      <c r="AH587" s="47">
        <v>28</v>
      </c>
      <c r="AI587" s="47">
        <v>965</v>
      </c>
      <c r="AJ587">
        <v>623</v>
      </c>
      <c r="AK587" t="s">
        <v>914</v>
      </c>
      <c r="AL587">
        <v>23496</v>
      </c>
      <c r="AM587"/>
      <c r="AN587"/>
      <c r="AO587"/>
      <c r="AP587">
        <v>10486</v>
      </c>
      <c r="AQ587"/>
      <c r="AR587" s="44"/>
      <c r="AS587" s="44"/>
      <c r="AT587" s="44"/>
      <c r="AU587" s="44">
        <v>15254118</v>
      </c>
      <c r="AV587" s="44">
        <v>4843698</v>
      </c>
      <c r="AW587" s="44">
        <v>796186</v>
      </c>
      <c r="AX587" s="44">
        <v>39339</v>
      </c>
      <c r="AY587" s="44">
        <v>19340969</v>
      </c>
      <c r="AZ587" s="21">
        <v>18478313</v>
      </c>
      <c r="BA587" s="21">
        <v>862656</v>
      </c>
      <c r="BB587" s="44">
        <v>1753</v>
      </c>
      <c r="BC587" s="44">
        <v>90110</v>
      </c>
      <c r="BD587" s="44"/>
      <c r="BE587" s="44">
        <v>774299</v>
      </c>
      <c r="BF587" s="44">
        <v>2309458</v>
      </c>
      <c r="BG587" s="44">
        <v>625650</v>
      </c>
      <c r="BH587" s="44">
        <v>1289920</v>
      </c>
      <c r="BI587" s="21">
        <v>10467290</v>
      </c>
      <c r="BJ587" s="21"/>
      <c r="BK587" s="21">
        <v>21000</v>
      </c>
      <c r="BL587" s="21">
        <v>308800</v>
      </c>
      <c r="BM587" s="21">
        <v>232000</v>
      </c>
      <c r="BN587" s="21">
        <v>7734158</v>
      </c>
      <c r="BO587" s="21"/>
      <c r="BP587" s="21"/>
      <c r="BQ587" s="44"/>
      <c r="BR587" s="21">
        <v>7519960</v>
      </c>
      <c r="BS587" s="44"/>
      <c r="BT587" s="21"/>
      <c r="BU587" s="44"/>
      <c r="BV587" s="21"/>
      <c r="BW587" s="44">
        <v>4107076</v>
      </c>
      <c r="BX587" s="21"/>
      <c r="BY587" s="21">
        <v>601241</v>
      </c>
      <c r="BZ587" s="21"/>
      <c r="CA587" s="44">
        <v>8345</v>
      </c>
      <c r="CB587" s="44"/>
      <c r="CC587" s="44">
        <v>110088</v>
      </c>
      <c r="CD587" s="44"/>
      <c r="CE587" s="44"/>
      <c r="CF587" s="44"/>
      <c r="CG587" s="44">
        <v>5376</v>
      </c>
      <c r="CH587" s="44"/>
      <c r="CI587" s="21">
        <v>255</v>
      </c>
      <c r="CJ587" s="44"/>
      <c r="CK587" s="21">
        <v>11317</v>
      </c>
      <c r="CL587" s="44"/>
      <c r="CM587" s="44">
        <v>437475</v>
      </c>
      <c r="CN587" s="44">
        <v>111878</v>
      </c>
      <c r="CO587" s="44">
        <v>2237524</v>
      </c>
      <c r="CP587" s="44">
        <v>0</v>
      </c>
      <c r="CQ587" s="21">
        <v>1368160</v>
      </c>
      <c r="CR587" s="44">
        <v>131560</v>
      </c>
      <c r="CS587" s="44">
        <v>462991</v>
      </c>
      <c r="CT587" s="44">
        <v>21548</v>
      </c>
      <c r="CU587" s="44"/>
      <c r="CV587" s="44">
        <v>72562</v>
      </c>
      <c r="CW587" s="21"/>
      <c r="CX587" s="21"/>
      <c r="CY587" s="21"/>
      <c r="CZ587" s="21"/>
      <c r="DA587" s="21"/>
      <c r="DB587" s="21"/>
      <c r="DC587" s="21"/>
      <c r="DD587" s="21"/>
      <c r="DE587" s="44"/>
      <c r="DF587" s="21"/>
      <c r="DG587" s="44"/>
      <c r="DH587" s="21"/>
      <c r="DI587" s="44"/>
      <c r="DJ587" s="44"/>
      <c r="DK587" s="44"/>
      <c r="DL587" s="44"/>
      <c r="DM587" s="21"/>
      <c r="DN587" s="44"/>
      <c r="DO587" s="44"/>
      <c r="DP587" s="44"/>
      <c r="DQ587" s="44"/>
      <c r="DR587" s="44"/>
      <c r="DS587" s="44"/>
      <c r="DT587" s="44"/>
      <c r="DU587" s="44"/>
      <c r="DV587" s="44"/>
      <c r="DW587" s="44"/>
      <c r="DX587" s="44"/>
      <c r="DY587" s="44"/>
      <c r="DZ587" s="44"/>
      <c r="EA587" s="44"/>
      <c r="EB587" s="21"/>
      <c r="EC587" s="44">
        <v>381785</v>
      </c>
      <c r="ED587" s="44"/>
      <c r="EE587" s="21">
        <v>12342</v>
      </c>
      <c r="EF587" s="44"/>
      <c r="EG587" s="21">
        <v>-609715</v>
      </c>
      <c r="EH587" s="44"/>
      <c r="EI587" s="21">
        <v>981258</v>
      </c>
      <c r="EJ587" s="44"/>
      <c r="EK587" s="44"/>
      <c r="EL587" s="21"/>
      <c r="EM587" s="44">
        <v>962</v>
      </c>
      <c r="EN587" s="44"/>
      <c r="EO587" s="44">
        <v>29554</v>
      </c>
      <c r="EP587" s="21"/>
      <c r="EQ587" s="21"/>
      <c r="ER587" s="21"/>
      <c r="ES587" s="21"/>
      <c r="ET587" s="44"/>
      <c r="EU587" s="21"/>
      <c r="EV587" s="44"/>
      <c r="EW587" s="21"/>
      <c r="EX587" s="44"/>
      <c r="EY587" s="44"/>
      <c r="EZ587" s="21"/>
      <c r="FA587" s="21"/>
      <c r="FB587" s="44"/>
      <c r="FC587" s="44"/>
      <c r="FD587" s="21"/>
      <c r="FE587" s="112"/>
      <c r="FF587" s="44"/>
      <c r="FG587" s="44">
        <v>9934479</v>
      </c>
      <c r="FH587" s="44">
        <v>2250842</v>
      </c>
      <c r="FI587" s="44">
        <v>6292992</v>
      </c>
      <c r="FJ587" s="44">
        <v>425020</v>
      </c>
      <c r="FK587" s="44">
        <v>5127200</v>
      </c>
      <c r="FL587" s="44"/>
      <c r="FM587" s="44"/>
      <c r="FN587" s="44"/>
      <c r="FO587" s="44">
        <v>4931007</v>
      </c>
      <c r="FP587" s="44"/>
      <c r="FQ587" s="44"/>
      <c r="FR587" s="44"/>
      <c r="FS587" s="44"/>
      <c r="FT587" s="44">
        <v>167814</v>
      </c>
      <c r="FU587" s="44"/>
      <c r="FV587" s="21">
        <v>322935</v>
      </c>
      <c r="FW587" s="44"/>
      <c r="FX587" s="44">
        <v>283642</v>
      </c>
      <c r="FY587" s="44">
        <v>31759</v>
      </c>
      <c r="FZ587" s="44">
        <v>329365</v>
      </c>
      <c r="GA587" s="44">
        <v>33433</v>
      </c>
      <c r="GB587" s="44"/>
      <c r="GC587" s="44">
        <v>30788</v>
      </c>
      <c r="GD587" s="44">
        <v>727830</v>
      </c>
      <c r="GE587" s="44">
        <v>425132</v>
      </c>
      <c r="GF587" s="44">
        <v>481352</v>
      </c>
      <c r="GG587" s="44">
        <v>946858</v>
      </c>
      <c r="GH587" s="44">
        <v>149779</v>
      </c>
      <c r="GI587" s="44">
        <v>234406</v>
      </c>
      <c r="GJ587" s="44">
        <v>70453</v>
      </c>
      <c r="GK587" s="44">
        <v>3289615</v>
      </c>
      <c r="GL587" s="44"/>
      <c r="GM587" s="44">
        <v>808724</v>
      </c>
      <c r="GN587" s="44">
        <v>33024</v>
      </c>
      <c r="GO587" s="44">
        <v>29734</v>
      </c>
      <c r="GP587" s="44"/>
      <c r="GQ587" s="44">
        <v>19095</v>
      </c>
      <c r="GR587" s="44">
        <v>4368</v>
      </c>
      <c r="GS587" s="44">
        <v>4253992</v>
      </c>
      <c r="GT587" s="44"/>
      <c r="GU587" s="21"/>
      <c r="GV587" s="44"/>
      <c r="GW587" s="44">
        <v>3004</v>
      </c>
      <c r="GX587" s="44"/>
      <c r="GY587" s="44">
        <v>4256996</v>
      </c>
      <c r="GZ587" s="44">
        <v>1449756</v>
      </c>
      <c r="HA587" s="44"/>
      <c r="HB587" s="44"/>
      <c r="HC587" s="44">
        <v>2807240</v>
      </c>
      <c r="HD587" s="44">
        <v>4256996</v>
      </c>
      <c r="HE587" s="21">
        <v>1785000</v>
      </c>
      <c r="HF587" s="21"/>
      <c r="HG587" s="21"/>
      <c r="HH587" s="21"/>
      <c r="HI587" s="21">
        <v>0</v>
      </c>
      <c r="HJ587" s="44"/>
      <c r="HK587" s="21"/>
      <c r="HL587" s="21"/>
      <c r="HM587" s="21">
        <v>0</v>
      </c>
      <c r="HN587" s="21">
        <v>0</v>
      </c>
      <c r="HO587" s="21"/>
      <c r="HP587" s="44"/>
      <c r="HQ587" s="47"/>
      <c r="HR587" s="47"/>
      <c r="HS587" s="47"/>
      <c r="HT587" s="47" t="s">
        <v>4969</v>
      </c>
      <c r="HU587" s="47">
        <v>1029326.7599999999</v>
      </c>
      <c r="HV587" s="47">
        <v>1769</v>
      </c>
      <c r="HW587" s="47">
        <v>0</v>
      </c>
      <c r="HX587" s="47">
        <v>23818</v>
      </c>
      <c r="HY587" s="47">
        <v>70026</v>
      </c>
      <c r="HZ587" s="47">
        <v>96850</v>
      </c>
      <c r="IA587" s="47">
        <v>19653</v>
      </c>
      <c r="IB587" s="47">
        <v>0</v>
      </c>
      <c r="IC587" s="47">
        <v>5240</v>
      </c>
      <c r="ID587"/>
      <c r="IE587" s="47">
        <v>11463</v>
      </c>
      <c r="IF587">
        <v>14417</v>
      </c>
      <c r="IG587" s="47">
        <v>19344</v>
      </c>
      <c r="IH587" s="47">
        <v>24430</v>
      </c>
      <c r="II587">
        <v>3707</v>
      </c>
      <c r="IJ587">
        <v>7984</v>
      </c>
      <c r="IK587">
        <v>1200</v>
      </c>
      <c r="IL587">
        <v>19637</v>
      </c>
      <c r="IM587">
        <v>319538</v>
      </c>
      <c r="IN587">
        <v>0</v>
      </c>
      <c r="IO587">
        <v>692</v>
      </c>
      <c r="IP587">
        <v>1639</v>
      </c>
      <c r="IQ587">
        <v>9234</v>
      </c>
      <c r="IR587">
        <v>0</v>
      </c>
      <c r="IS587">
        <v>0</v>
      </c>
      <c r="IT587">
        <v>11565</v>
      </c>
      <c r="IU587">
        <v>176800</v>
      </c>
      <c r="IV587">
        <v>0</v>
      </c>
      <c r="IW587">
        <v>1162118</v>
      </c>
      <c r="IX587">
        <v>2763674</v>
      </c>
      <c r="IY587">
        <v>2322463</v>
      </c>
      <c r="IZ587">
        <v>710297</v>
      </c>
      <c r="JA587">
        <v>0</v>
      </c>
      <c r="JB587">
        <v>150273</v>
      </c>
      <c r="JC587"/>
      <c r="JD587">
        <v>263123</v>
      </c>
      <c r="JE587">
        <v>281665</v>
      </c>
      <c r="JF587">
        <v>371493</v>
      </c>
      <c r="JG587">
        <v>545563</v>
      </c>
      <c r="JH587">
        <v>120561</v>
      </c>
      <c r="JI587">
        <v>182613</v>
      </c>
      <c r="JJ587">
        <v>52010</v>
      </c>
      <c r="JK587">
        <v>775245</v>
      </c>
      <c r="JL587">
        <v>9877898</v>
      </c>
      <c r="JM587">
        <v>0</v>
      </c>
      <c r="JN587">
        <v>50911</v>
      </c>
      <c r="JO587">
        <v>98836</v>
      </c>
      <c r="JP587">
        <v>322002</v>
      </c>
      <c r="JQ587">
        <v>0</v>
      </c>
      <c r="JR587">
        <v>0</v>
      </c>
      <c r="JS587">
        <v>471749</v>
      </c>
      <c r="JT587"/>
      <c r="JU587"/>
      <c r="JV587"/>
      <c r="JW587"/>
      <c r="JX587"/>
      <c r="JY587"/>
      <c r="JZ587"/>
      <c r="KA587"/>
      <c r="KB587"/>
      <c r="KC587"/>
      <c r="KD587"/>
      <c r="KE587"/>
      <c r="KF587">
        <v>200</v>
      </c>
      <c r="KG587">
        <v>281</v>
      </c>
      <c r="KH587">
        <v>153</v>
      </c>
      <c r="KI587">
        <v>140</v>
      </c>
      <c r="KJ587">
        <v>200</v>
      </c>
      <c r="KK587">
        <v>107</v>
      </c>
      <c r="KL587">
        <v>62</v>
      </c>
      <c r="KM587">
        <v>103</v>
      </c>
      <c r="KN587">
        <v>43</v>
      </c>
      <c r="KO587">
        <v>1</v>
      </c>
      <c r="KP587">
        <v>0</v>
      </c>
      <c r="KQ587">
        <v>0</v>
      </c>
      <c r="KR587">
        <v>0</v>
      </c>
      <c r="KS587">
        <v>1</v>
      </c>
      <c r="KT587">
        <v>0</v>
      </c>
      <c r="KU587">
        <v>1</v>
      </c>
      <c r="KV587">
        <v>0</v>
      </c>
      <c r="KW587">
        <v>0</v>
      </c>
      <c r="KX587">
        <v>0</v>
      </c>
      <c r="KY587">
        <v>1</v>
      </c>
      <c r="KZ587">
        <v>0</v>
      </c>
      <c r="LA587">
        <v>0</v>
      </c>
      <c r="LB587">
        <v>0</v>
      </c>
      <c r="LC587">
        <v>0</v>
      </c>
      <c r="LD587">
        <v>1</v>
      </c>
      <c r="LE587">
        <v>0</v>
      </c>
      <c r="LF587">
        <v>0</v>
      </c>
      <c r="LG587">
        <v>0</v>
      </c>
      <c r="LH587">
        <v>0</v>
      </c>
    </row>
    <row r="588" spans="1:320" s="34" customFormat="1" ht="15" customHeight="1" x14ac:dyDescent="0.25">
      <c r="A588" s="45">
        <v>206301170</v>
      </c>
      <c r="B588" s="45" t="s">
        <v>4970</v>
      </c>
      <c r="C588" s="46">
        <v>45292</v>
      </c>
      <c r="D588" s="46">
        <v>45657</v>
      </c>
      <c r="E588" s="47">
        <v>366</v>
      </c>
      <c r="F588" s="45" t="s">
        <v>883</v>
      </c>
      <c r="G588" s="45" t="s">
        <v>884</v>
      </c>
      <c r="H588" s="45" t="s">
        <v>1358</v>
      </c>
      <c r="I588" s="45" t="s">
        <v>886</v>
      </c>
      <c r="J588" s="45" t="s">
        <v>887</v>
      </c>
      <c r="K588" s="45" t="s">
        <v>1359</v>
      </c>
      <c r="L588" s="45" t="s">
        <v>4889</v>
      </c>
      <c r="M588" s="45" t="s">
        <v>4971</v>
      </c>
      <c r="N588" s="45" t="s">
        <v>4972</v>
      </c>
      <c r="O588" s="45" t="s">
        <v>1372</v>
      </c>
      <c r="P588" s="45" t="s">
        <v>1377</v>
      </c>
      <c r="Q588" s="45" t="s">
        <v>4973</v>
      </c>
      <c r="R588" t="s">
        <v>4974</v>
      </c>
      <c r="S588" s="45" t="s">
        <v>893</v>
      </c>
      <c r="T588" t="s">
        <v>2456</v>
      </c>
      <c r="U588" s="47">
        <v>144</v>
      </c>
      <c r="V588" s="47">
        <v>144</v>
      </c>
      <c r="W588" s="47" t="s">
        <v>913</v>
      </c>
      <c r="X588" s="47">
        <v>52704</v>
      </c>
      <c r="Y588" s="47">
        <v>49585</v>
      </c>
      <c r="Z588" s="48">
        <v>222.16</v>
      </c>
      <c r="AA588" s="44">
        <v>653</v>
      </c>
      <c r="AB588" s="44">
        <v>659</v>
      </c>
      <c r="AC588" s="44">
        <v>4651</v>
      </c>
      <c r="AD588" s="44">
        <v>5770</v>
      </c>
      <c r="AE588" s="44">
        <v>2080</v>
      </c>
      <c r="AF588" s="44">
        <v>34552</v>
      </c>
      <c r="AG588" s="44"/>
      <c r="AH588" s="47"/>
      <c r="AI588" s="47">
        <v>488</v>
      </c>
      <c r="AJ588">
        <v>2044</v>
      </c>
      <c r="AK588" t="s">
        <v>895</v>
      </c>
      <c r="AL588">
        <v>49585</v>
      </c>
      <c r="AM588"/>
      <c r="AN588"/>
      <c r="AO588"/>
      <c r="AP588"/>
      <c r="AQ588"/>
      <c r="AR588" s="44"/>
      <c r="AS588" s="44"/>
      <c r="AT588" s="44"/>
      <c r="AU588" s="44">
        <v>14079168</v>
      </c>
      <c r="AV588" s="44">
        <v>3397960</v>
      </c>
      <c r="AW588" s="44">
        <v>-1577415</v>
      </c>
      <c r="AX588" s="44">
        <v>15</v>
      </c>
      <c r="AY588" s="44">
        <v>19054558</v>
      </c>
      <c r="AZ588" s="21">
        <v>19216726</v>
      </c>
      <c r="BA588" s="21">
        <v>-162168</v>
      </c>
      <c r="BB588" s="44">
        <v>1480</v>
      </c>
      <c r="BC588" s="44"/>
      <c r="BD588" s="44"/>
      <c r="BE588" s="44">
        <v>-160688</v>
      </c>
      <c r="BF588" s="44">
        <v>1327522</v>
      </c>
      <c r="BG588" s="44">
        <v>1678184</v>
      </c>
      <c r="BH588" s="44">
        <v>587865</v>
      </c>
      <c r="BI588" s="21">
        <v>9767880</v>
      </c>
      <c r="BJ588" s="21"/>
      <c r="BK588" s="21"/>
      <c r="BL588" s="21">
        <v>138307</v>
      </c>
      <c r="BM588" s="21">
        <v>579410</v>
      </c>
      <c r="BN588" s="21">
        <v>14079168</v>
      </c>
      <c r="BO588" s="21"/>
      <c r="BP588" s="21"/>
      <c r="BQ588" s="44"/>
      <c r="BR588" s="21"/>
      <c r="BS588" s="44"/>
      <c r="BT588" s="21"/>
      <c r="BU588" s="44"/>
      <c r="BV588" s="21"/>
      <c r="BW588" s="44">
        <v>1399879</v>
      </c>
      <c r="BX588" s="21"/>
      <c r="BY588" s="21">
        <v>1644063</v>
      </c>
      <c r="BZ588" s="21"/>
      <c r="CA588" s="44">
        <v>49701</v>
      </c>
      <c r="CB588" s="44"/>
      <c r="CC588" s="44">
        <v>297620</v>
      </c>
      <c r="CD588" s="44"/>
      <c r="CE588" s="44"/>
      <c r="CF588" s="44"/>
      <c r="CG588" s="44"/>
      <c r="CH588" s="44"/>
      <c r="CI588" s="21">
        <v>2119</v>
      </c>
      <c r="CJ588" s="44"/>
      <c r="CK588" s="21">
        <v>4578</v>
      </c>
      <c r="CL588" s="44"/>
      <c r="CM588" s="44">
        <v>31802</v>
      </c>
      <c r="CN588" s="44">
        <v>0</v>
      </c>
      <c r="CO588" s="44">
        <v>1424860</v>
      </c>
      <c r="CP588" s="44">
        <v>0</v>
      </c>
      <c r="CQ588" s="21">
        <v>1248654</v>
      </c>
      <c r="CR588" s="44">
        <v>240778</v>
      </c>
      <c r="CS588" s="44">
        <v>340855</v>
      </c>
      <c r="CT588" s="44">
        <v>66953</v>
      </c>
      <c r="CU588" s="44"/>
      <c r="CV588" s="44">
        <v>44058</v>
      </c>
      <c r="CW588" s="21"/>
      <c r="CX588" s="21"/>
      <c r="CY588" s="21"/>
      <c r="CZ588" s="21"/>
      <c r="DA588" s="21"/>
      <c r="DB588" s="21"/>
      <c r="DC588" s="21"/>
      <c r="DD588" s="21"/>
      <c r="DE588" s="44"/>
      <c r="DF588" s="21"/>
      <c r="DG588" s="44"/>
      <c r="DH588" s="21"/>
      <c r="DI588" s="44"/>
      <c r="DJ588" s="44"/>
      <c r="DK588" s="44"/>
      <c r="DL588" s="44"/>
      <c r="DM588" s="21"/>
      <c r="DN588" s="44"/>
      <c r="DO588" s="44"/>
      <c r="DP588" s="44"/>
      <c r="DQ588" s="44"/>
      <c r="DR588" s="44"/>
      <c r="DS588" s="44"/>
      <c r="DT588" s="44"/>
      <c r="DU588" s="44"/>
      <c r="DV588" s="44"/>
      <c r="DW588" s="44"/>
      <c r="DX588" s="44"/>
      <c r="DY588" s="44"/>
      <c r="DZ588" s="44"/>
      <c r="EA588" s="44"/>
      <c r="EB588" s="21"/>
      <c r="EC588" s="44">
        <v>-1193057</v>
      </c>
      <c r="ED588" s="44"/>
      <c r="EE588" s="21">
        <v>22584</v>
      </c>
      <c r="EF588" s="44"/>
      <c r="EG588" s="21">
        <v>-21963</v>
      </c>
      <c r="EH588" s="44"/>
      <c r="EI588" s="21">
        <v>-348053</v>
      </c>
      <c r="EJ588" s="44"/>
      <c r="EK588" s="44"/>
      <c r="EL588" s="21"/>
      <c r="EM588" s="44"/>
      <c r="EN588" s="44"/>
      <c r="EO588" s="44">
        <v>-36926</v>
      </c>
      <c r="EP588" s="21"/>
      <c r="EQ588" s="21"/>
      <c r="ER588" s="21"/>
      <c r="ES588" s="21"/>
      <c r="ET588" s="44"/>
      <c r="EU588" s="21"/>
      <c r="EV588" s="44"/>
      <c r="EW588" s="21"/>
      <c r="EX588" s="44"/>
      <c r="EY588" s="44"/>
      <c r="EZ588" s="21"/>
      <c r="FA588" s="21"/>
      <c r="FB588" s="44"/>
      <c r="FC588" s="44"/>
      <c r="FD588" s="21"/>
      <c r="FE588" s="112"/>
      <c r="FF588" s="44"/>
      <c r="FG588" s="44">
        <v>9276036</v>
      </c>
      <c r="FH588" s="44">
        <v>2265311</v>
      </c>
      <c r="FI588" s="44">
        <v>7675379</v>
      </c>
      <c r="FJ588" s="44">
        <v>423381</v>
      </c>
      <c r="FK588" s="44">
        <v>8845234</v>
      </c>
      <c r="FL588" s="44"/>
      <c r="FM588" s="44"/>
      <c r="FN588" s="44"/>
      <c r="FO588" s="44"/>
      <c r="FP588" s="44"/>
      <c r="FQ588" s="44"/>
      <c r="FR588" s="44"/>
      <c r="FS588" s="44"/>
      <c r="FT588" s="44">
        <v>75043</v>
      </c>
      <c r="FU588" s="44"/>
      <c r="FV588" s="21">
        <v>427484</v>
      </c>
      <c r="FW588" s="44"/>
      <c r="FX588" s="44">
        <v>387891</v>
      </c>
      <c r="FY588" s="44">
        <v>163009</v>
      </c>
      <c r="FZ588" s="44">
        <v>308667</v>
      </c>
      <c r="GA588" s="44">
        <v>73887</v>
      </c>
      <c r="GB588" s="44"/>
      <c r="GC588" s="44">
        <v>45740</v>
      </c>
      <c r="GD588" s="44">
        <v>352979</v>
      </c>
      <c r="GE588" s="44">
        <v>554778</v>
      </c>
      <c r="GF588" s="44">
        <v>223518</v>
      </c>
      <c r="GG588" s="44">
        <v>1182701</v>
      </c>
      <c r="GH588" s="44">
        <v>405755</v>
      </c>
      <c r="GI588" s="44">
        <v>221305</v>
      </c>
      <c r="GJ588" s="44">
        <v>207503</v>
      </c>
      <c r="GK588" s="44">
        <v>4061333</v>
      </c>
      <c r="GL588" s="44">
        <v>21996</v>
      </c>
      <c r="GM588" s="44">
        <v>1419818</v>
      </c>
      <c r="GN588" s="44">
        <v>50836</v>
      </c>
      <c r="GO588" s="44">
        <v>74453</v>
      </c>
      <c r="GP588" s="44"/>
      <c r="GQ588" s="44"/>
      <c r="GR588" s="44">
        <v>112796</v>
      </c>
      <c r="GS588" s="44">
        <v>3198441</v>
      </c>
      <c r="GT588" s="44"/>
      <c r="GU588" s="21">
        <v>546431</v>
      </c>
      <c r="GV588" s="44"/>
      <c r="GW588" s="44">
        <v>28014373</v>
      </c>
      <c r="GX588" s="44"/>
      <c r="GY588" s="44">
        <v>31759245</v>
      </c>
      <c r="GZ588" s="44">
        <v>1416188</v>
      </c>
      <c r="HA588" s="44">
        <v>20477042</v>
      </c>
      <c r="HB588" s="44"/>
      <c r="HC588" s="44">
        <v>9866015</v>
      </c>
      <c r="HD588" s="44">
        <v>31759245</v>
      </c>
      <c r="HE588" s="21">
        <v>346</v>
      </c>
      <c r="HF588" s="21">
        <v>7834204</v>
      </c>
      <c r="HG588" s="21"/>
      <c r="HH588" s="21"/>
      <c r="HI588" s="21">
        <v>0</v>
      </c>
      <c r="HJ588" s="44"/>
      <c r="HK588" s="21">
        <v>2463785</v>
      </c>
      <c r="HL588" s="21">
        <v>1075698</v>
      </c>
      <c r="HM588" s="21">
        <v>3539483</v>
      </c>
      <c r="HN588" s="21">
        <v>-2993052</v>
      </c>
      <c r="HO588" s="21"/>
      <c r="HP588" s="44"/>
      <c r="HQ588" s="47"/>
      <c r="HR588" s="47"/>
      <c r="HS588" s="47"/>
      <c r="HT588" s="47" t="s">
        <v>1759</v>
      </c>
      <c r="HU588" s="47">
        <v>0</v>
      </c>
      <c r="HV588" s="47">
        <v>3962</v>
      </c>
      <c r="HW588" s="47">
        <v>0</v>
      </c>
      <c r="HX588" s="47">
        <v>18970</v>
      </c>
      <c r="HY588" s="47">
        <v>48481</v>
      </c>
      <c r="HZ588" s="47">
        <v>123604</v>
      </c>
      <c r="IA588" s="47">
        <v>0</v>
      </c>
      <c r="IB588" s="47">
        <v>0</v>
      </c>
      <c r="IC588" s="47">
        <v>0</v>
      </c>
      <c r="ID588"/>
      <c r="IE588" s="47">
        <v>3014</v>
      </c>
      <c r="IF588">
        <v>15887</v>
      </c>
      <c r="IG588" s="47">
        <v>7315</v>
      </c>
      <c r="IH588" s="47">
        <v>25771</v>
      </c>
      <c r="II588">
        <v>8776</v>
      </c>
      <c r="IJ588">
        <v>7331</v>
      </c>
      <c r="IK588">
        <v>2008</v>
      </c>
      <c r="IL588">
        <v>20002</v>
      </c>
      <c r="IM588">
        <v>285121</v>
      </c>
      <c r="IN588">
        <v>0</v>
      </c>
      <c r="IO588">
        <v>0</v>
      </c>
      <c r="IP588">
        <v>0</v>
      </c>
      <c r="IQ588">
        <v>0</v>
      </c>
      <c r="IR588">
        <v>0</v>
      </c>
      <c r="IS588">
        <v>0</v>
      </c>
      <c r="IT588">
        <v>0</v>
      </c>
      <c r="IU588">
        <v>311149</v>
      </c>
      <c r="IV588">
        <v>0</v>
      </c>
      <c r="IW588">
        <v>1088703</v>
      </c>
      <c r="IX588">
        <v>2091120</v>
      </c>
      <c r="IY588">
        <v>3284019</v>
      </c>
      <c r="IZ588">
        <v>0</v>
      </c>
      <c r="JA588">
        <v>0</v>
      </c>
      <c r="JB588">
        <v>0</v>
      </c>
      <c r="JC588"/>
      <c r="JD588">
        <v>60521</v>
      </c>
      <c r="JE588">
        <v>345933</v>
      </c>
      <c r="JF588">
        <v>129361</v>
      </c>
      <c r="JG588">
        <v>580238</v>
      </c>
      <c r="JH588">
        <v>308239</v>
      </c>
      <c r="JI588">
        <v>167704</v>
      </c>
      <c r="JJ588">
        <v>166677</v>
      </c>
      <c r="JK588">
        <v>742372</v>
      </c>
      <c r="JL588">
        <v>9276036</v>
      </c>
      <c r="JM588">
        <v>0</v>
      </c>
      <c r="JN588">
        <v>0</v>
      </c>
      <c r="JO588">
        <v>0</v>
      </c>
      <c r="JP588">
        <v>0</v>
      </c>
      <c r="JQ588">
        <v>0</v>
      </c>
      <c r="JR588">
        <v>0</v>
      </c>
      <c r="JS588">
        <v>0</v>
      </c>
      <c r="JT588"/>
      <c r="JU588"/>
      <c r="JV588"/>
      <c r="JW588"/>
      <c r="JX588"/>
      <c r="JY588"/>
      <c r="JZ588"/>
      <c r="KA588"/>
      <c r="KB588"/>
      <c r="KC588"/>
      <c r="KD588"/>
      <c r="KE588"/>
      <c r="KF588">
        <v>200</v>
      </c>
      <c r="KG588">
        <v>287</v>
      </c>
      <c r="KH588">
        <v>105</v>
      </c>
      <c r="KI588">
        <v>141</v>
      </c>
      <c r="KJ588">
        <v>212</v>
      </c>
      <c r="KK588">
        <v>64</v>
      </c>
      <c r="KL588">
        <v>86</v>
      </c>
      <c r="KM588">
        <v>121</v>
      </c>
      <c r="KN588">
        <v>51</v>
      </c>
      <c r="KO588">
        <v>1</v>
      </c>
      <c r="KP588">
        <v>0</v>
      </c>
      <c r="KQ588">
        <v>0</v>
      </c>
      <c r="KR588">
        <v>0</v>
      </c>
      <c r="KS588">
        <v>0</v>
      </c>
      <c r="KT588">
        <v>1</v>
      </c>
      <c r="KU588">
        <v>1</v>
      </c>
      <c r="KV588">
        <v>0</v>
      </c>
      <c r="KW588">
        <v>0</v>
      </c>
      <c r="KX588">
        <v>0</v>
      </c>
      <c r="KY588">
        <v>0</v>
      </c>
      <c r="KZ588">
        <v>0</v>
      </c>
      <c r="LA588">
        <v>0</v>
      </c>
      <c r="LB588">
        <v>0</v>
      </c>
      <c r="LC588">
        <v>0</v>
      </c>
      <c r="LD588">
        <v>1</v>
      </c>
      <c r="LE588">
        <v>0</v>
      </c>
      <c r="LF588">
        <v>0</v>
      </c>
      <c r="LG588">
        <v>0</v>
      </c>
      <c r="LH588">
        <v>0</v>
      </c>
    </row>
    <row r="589" spans="1:320" s="34" customFormat="1" ht="15" customHeight="1" x14ac:dyDescent="0.25">
      <c r="A589" s="45">
        <v>206301171</v>
      </c>
      <c r="B589" s="45" t="s">
        <v>4975</v>
      </c>
      <c r="C589" s="46">
        <v>45292</v>
      </c>
      <c r="D589" s="46">
        <v>45657</v>
      </c>
      <c r="E589" s="47">
        <v>366</v>
      </c>
      <c r="F589" s="45" t="s">
        <v>883</v>
      </c>
      <c r="G589" s="45" t="s">
        <v>884</v>
      </c>
      <c r="H589" s="45" t="s">
        <v>1358</v>
      </c>
      <c r="I589" s="45" t="s">
        <v>886</v>
      </c>
      <c r="J589" s="45" t="s">
        <v>887</v>
      </c>
      <c r="K589" s="45" t="s">
        <v>1359</v>
      </c>
      <c r="L589" s="45" t="s">
        <v>4881</v>
      </c>
      <c r="M589" s="45" t="s">
        <v>4976</v>
      </c>
      <c r="N589" s="45" t="s">
        <v>4977</v>
      </c>
      <c r="O589" s="45" t="s">
        <v>4978</v>
      </c>
      <c r="P589" s="45" t="s">
        <v>4979</v>
      </c>
      <c r="Q589" s="45" t="s">
        <v>4980</v>
      </c>
      <c r="R589" t="s">
        <v>3676</v>
      </c>
      <c r="S589" s="45" t="s">
        <v>893</v>
      </c>
      <c r="T589"/>
      <c r="U589" s="47">
        <v>143</v>
      </c>
      <c r="V589" s="47">
        <v>143</v>
      </c>
      <c r="W589" s="47" t="s">
        <v>913</v>
      </c>
      <c r="X589" s="47">
        <v>52338</v>
      </c>
      <c r="Y589" s="47">
        <v>48240</v>
      </c>
      <c r="Z589" s="48">
        <v>217.64</v>
      </c>
      <c r="AA589" s="44">
        <v>340</v>
      </c>
      <c r="AB589" s="44">
        <v>311</v>
      </c>
      <c r="AC589" s="44">
        <v>10309</v>
      </c>
      <c r="AD589" s="44">
        <v>797</v>
      </c>
      <c r="AE589" s="44">
        <v>3423</v>
      </c>
      <c r="AF589" s="44">
        <v>29512</v>
      </c>
      <c r="AG589" s="44"/>
      <c r="AH589" s="47">
        <v>553</v>
      </c>
      <c r="AI589" s="47"/>
      <c r="AJ589">
        <v>3646</v>
      </c>
      <c r="AK589" t="s">
        <v>914</v>
      </c>
      <c r="AL589">
        <v>36561</v>
      </c>
      <c r="AM589"/>
      <c r="AN589"/>
      <c r="AO589"/>
      <c r="AP589">
        <v>11679</v>
      </c>
      <c r="AQ589"/>
      <c r="AR589" s="44"/>
      <c r="AS589" s="44"/>
      <c r="AT589" s="44"/>
      <c r="AU589" s="44">
        <v>19611976</v>
      </c>
      <c r="AV589" s="44">
        <v>4813274</v>
      </c>
      <c r="AW589" s="44">
        <v>-786299</v>
      </c>
      <c r="AX589" s="44">
        <v>48417</v>
      </c>
      <c r="AY589" s="44">
        <v>25259966</v>
      </c>
      <c r="AZ589" s="21">
        <v>24396997</v>
      </c>
      <c r="BA589" s="21">
        <v>862969</v>
      </c>
      <c r="BB589" s="44">
        <v>1</v>
      </c>
      <c r="BC589" s="44">
        <v>100000</v>
      </c>
      <c r="BD589" s="44"/>
      <c r="BE589" s="44">
        <v>762970</v>
      </c>
      <c r="BF589" s="44">
        <v>3217550</v>
      </c>
      <c r="BG589" s="44">
        <v>457485</v>
      </c>
      <c r="BH589" s="44">
        <v>1657427</v>
      </c>
      <c r="BI589" s="21">
        <v>12483722</v>
      </c>
      <c r="BJ589" s="21"/>
      <c r="BK589" s="21">
        <v>165900</v>
      </c>
      <c r="BL589" s="21"/>
      <c r="BM589" s="21">
        <v>1629892</v>
      </c>
      <c r="BN589" s="21">
        <v>11133622</v>
      </c>
      <c r="BO589" s="21"/>
      <c r="BP589" s="21"/>
      <c r="BQ589" s="44"/>
      <c r="BR589" s="21">
        <v>8478354</v>
      </c>
      <c r="BS589" s="44"/>
      <c r="BT589" s="21"/>
      <c r="BU589" s="44"/>
      <c r="BV589" s="21"/>
      <c r="BW589" s="44">
        <v>4148196</v>
      </c>
      <c r="BX589" s="21"/>
      <c r="BY589" s="21">
        <v>483200</v>
      </c>
      <c r="BZ589" s="21"/>
      <c r="CA589" s="44">
        <v>19950</v>
      </c>
      <c r="CB589" s="44"/>
      <c r="CC589" s="44">
        <v>154926</v>
      </c>
      <c r="CD589" s="44"/>
      <c r="CE589" s="44"/>
      <c r="CF589" s="44"/>
      <c r="CG589" s="44">
        <v>3970</v>
      </c>
      <c r="CH589" s="44"/>
      <c r="CI589" s="21"/>
      <c r="CJ589" s="44"/>
      <c r="CK589" s="21">
        <v>3032</v>
      </c>
      <c r="CL589" s="44"/>
      <c r="CM589" s="44">
        <v>155262</v>
      </c>
      <c r="CN589" s="44">
        <v>63395</v>
      </c>
      <c r="CO589" s="44">
        <v>2026965</v>
      </c>
      <c r="CP589" s="44">
        <v>0</v>
      </c>
      <c r="CQ589" s="21">
        <v>1543264</v>
      </c>
      <c r="CR589" s="44">
        <v>318149</v>
      </c>
      <c r="CS589" s="44">
        <v>627202</v>
      </c>
      <c r="CT589" s="44">
        <v>25940</v>
      </c>
      <c r="CU589" s="44"/>
      <c r="CV589" s="44">
        <v>53097</v>
      </c>
      <c r="CW589" s="21"/>
      <c r="CX589" s="21"/>
      <c r="CY589" s="21"/>
      <c r="CZ589" s="21"/>
      <c r="DA589" s="21"/>
      <c r="DB589" s="21"/>
      <c r="DC589" s="21"/>
      <c r="DD589" s="21"/>
      <c r="DE589" s="44"/>
      <c r="DF589" s="21"/>
      <c r="DG589" s="44"/>
      <c r="DH589" s="21"/>
      <c r="DI589" s="44"/>
      <c r="DJ589" s="44"/>
      <c r="DK589" s="44"/>
      <c r="DL589" s="44"/>
      <c r="DM589" s="21"/>
      <c r="DN589" s="44"/>
      <c r="DO589" s="44"/>
      <c r="DP589" s="44"/>
      <c r="DQ589" s="44"/>
      <c r="DR589" s="44"/>
      <c r="DS589" s="44"/>
      <c r="DT589" s="44"/>
      <c r="DU589" s="44"/>
      <c r="DV589" s="44"/>
      <c r="DW589" s="44"/>
      <c r="DX589" s="44"/>
      <c r="DY589" s="44"/>
      <c r="DZ589" s="44"/>
      <c r="EA589" s="44"/>
      <c r="EB589" s="21"/>
      <c r="EC589" s="44">
        <v>-1459102</v>
      </c>
      <c r="ED589" s="44"/>
      <c r="EE589" s="21">
        <v>217173</v>
      </c>
      <c r="EF589" s="44"/>
      <c r="EG589" s="21">
        <v>-474855</v>
      </c>
      <c r="EH589" s="44"/>
      <c r="EI589" s="21">
        <v>920248</v>
      </c>
      <c r="EJ589" s="44"/>
      <c r="EK589" s="44"/>
      <c r="EL589" s="21"/>
      <c r="EM589" s="44"/>
      <c r="EN589" s="44"/>
      <c r="EO589" s="44">
        <v>10237</v>
      </c>
      <c r="EP589" s="21"/>
      <c r="EQ589" s="21"/>
      <c r="ER589" s="21"/>
      <c r="ES589" s="21"/>
      <c r="ET589" s="44"/>
      <c r="EU589" s="21"/>
      <c r="EV589" s="44"/>
      <c r="EW589" s="21"/>
      <c r="EX589" s="44"/>
      <c r="EY589" s="44"/>
      <c r="EZ589" s="21"/>
      <c r="FA589" s="21"/>
      <c r="FB589" s="44"/>
      <c r="FC589" s="44"/>
      <c r="FD589" s="21"/>
      <c r="FE589" s="112"/>
      <c r="FF589" s="44"/>
      <c r="FG589" s="44">
        <v>12356678</v>
      </c>
      <c r="FH589" s="44">
        <v>2972220</v>
      </c>
      <c r="FI589" s="44">
        <v>9068099</v>
      </c>
      <c r="FJ589" s="44">
        <v>532431</v>
      </c>
      <c r="FK589" s="44">
        <v>7244166</v>
      </c>
      <c r="FL589" s="44"/>
      <c r="FM589" s="44"/>
      <c r="FN589" s="44"/>
      <c r="FO589" s="44">
        <v>5921958</v>
      </c>
      <c r="FP589" s="44"/>
      <c r="FQ589" s="44"/>
      <c r="FR589" s="44"/>
      <c r="FS589" s="44"/>
      <c r="FT589" s="44">
        <v>206014</v>
      </c>
      <c r="FU589" s="44"/>
      <c r="FV589" s="21">
        <v>470723</v>
      </c>
      <c r="FW589" s="44"/>
      <c r="FX589" s="44">
        <v>471542</v>
      </c>
      <c r="FY589" s="44">
        <v>125032</v>
      </c>
      <c r="FZ589" s="44">
        <v>527489</v>
      </c>
      <c r="GA589" s="44">
        <v>46173</v>
      </c>
      <c r="GB589" s="44"/>
      <c r="GC589" s="44">
        <v>94904</v>
      </c>
      <c r="GD589" s="44">
        <v>679095</v>
      </c>
      <c r="GE589" s="44">
        <v>461827</v>
      </c>
      <c r="GF589" s="44">
        <v>295004</v>
      </c>
      <c r="GG589" s="44">
        <v>1279811</v>
      </c>
      <c r="GH589" s="44">
        <v>218503</v>
      </c>
      <c r="GI589" s="44">
        <v>440440</v>
      </c>
      <c r="GJ589" s="44">
        <v>82937</v>
      </c>
      <c r="GK589" s="44">
        <v>4568039</v>
      </c>
      <c r="GL589" s="44"/>
      <c r="GM589" s="44">
        <v>1081121</v>
      </c>
      <c r="GN589" s="44">
        <v>108890</v>
      </c>
      <c r="GO589" s="44">
        <v>46354</v>
      </c>
      <c r="GP589" s="44"/>
      <c r="GQ589" s="44">
        <v>26975</v>
      </c>
      <c r="GR589" s="44"/>
      <c r="GS589" s="44">
        <v>4998224</v>
      </c>
      <c r="GT589" s="44"/>
      <c r="GU589" s="21"/>
      <c r="GV589" s="44"/>
      <c r="GW589" s="44">
        <v>1630597</v>
      </c>
      <c r="GX589" s="44"/>
      <c r="GY589" s="44">
        <v>6628821</v>
      </c>
      <c r="GZ589" s="44">
        <v>1523962</v>
      </c>
      <c r="HA589" s="44"/>
      <c r="HB589" s="44"/>
      <c r="HC589" s="44">
        <v>5104859</v>
      </c>
      <c r="HD589" s="44">
        <v>6628821</v>
      </c>
      <c r="HE589" s="21">
        <v>12203</v>
      </c>
      <c r="HF589" s="21">
        <v>1630097</v>
      </c>
      <c r="HG589" s="21"/>
      <c r="HH589" s="21"/>
      <c r="HI589" s="21">
        <v>0</v>
      </c>
      <c r="HJ589" s="44"/>
      <c r="HK589" s="21"/>
      <c r="HL589" s="21">
        <v>2693</v>
      </c>
      <c r="HM589" s="21">
        <v>2693</v>
      </c>
      <c r="HN589" s="21">
        <v>-2693</v>
      </c>
      <c r="HO589" s="21"/>
      <c r="HP589" s="44"/>
      <c r="HQ589" s="47"/>
      <c r="HR589" s="47"/>
      <c r="HS589" s="47"/>
      <c r="HT589" s="47" t="s">
        <v>3108</v>
      </c>
      <c r="HU589" s="47">
        <v>137156.57999999999</v>
      </c>
      <c r="HV589" s="47">
        <v>1937</v>
      </c>
      <c r="HW589" s="47">
        <v>0</v>
      </c>
      <c r="HX589" s="47">
        <v>35798</v>
      </c>
      <c r="HY589" s="47">
        <v>91643</v>
      </c>
      <c r="HZ589" s="47">
        <v>130896</v>
      </c>
      <c r="IA589" s="47">
        <v>28619</v>
      </c>
      <c r="IB589" s="47">
        <v>0</v>
      </c>
      <c r="IC589" s="47">
        <v>5591</v>
      </c>
      <c r="ID589"/>
      <c r="IE589" s="47">
        <v>7359</v>
      </c>
      <c r="IF589">
        <v>18397</v>
      </c>
      <c r="IG589" s="47">
        <v>10588</v>
      </c>
      <c r="IH589" s="47">
        <v>32524</v>
      </c>
      <c r="II589">
        <v>5856</v>
      </c>
      <c r="IJ589">
        <v>17088</v>
      </c>
      <c r="IK589">
        <v>1463</v>
      </c>
      <c r="IL589">
        <v>25111</v>
      </c>
      <c r="IM589">
        <v>412870</v>
      </c>
      <c r="IN589">
        <v>0</v>
      </c>
      <c r="IO589">
        <v>932</v>
      </c>
      <c r="IP589">
        <v>1288</v>
      </c>
      <c r="IQ589">
        <v>3911</v>
      </c>
      <c r="IR589">
        <v>0</v>
      </c>
      <c r="IS589">
        <v>0</v>
      </c>
      <c r="IT589">
        <v>6131</v>
      </c>
      <c r="IU589">
        <v>188218</v>
      </c>
      <c r="IV589">
        <v>0</v>
      </c>
      <c r="IW589">
        <v>1818675</v>
      </c>
      <c r="IX589">
        <v>3458348</v>
      </c>
      <c r="IY589">
        <v>2884235</v>
      </c>
      <c r="IZ589">
        <v>1000853</v>
      </c>
      <c r="JA589">
        <v>0</v>
      </c>
      <c r="JB589">
        <v>254867</v>
      </c>
      <c r="JC589"/>
      <c r="JD589">
        <v>177610</v>
      </c>
      <c r="JE589">
        <v>317328</v>
      </c>
      <c r="JF589">
        <v>182735</v>
      </c>
      <c r="JG589">
        <v>652165</v>
      </c>
      <c r="JH589">
        <v>181146</v>
      </c>
      <c r="JI589">
        <v>340926</v>
      </c>
      <c r="JJ589">
        <v>70987</v>
      </c>
      <c r="JK589">
        <v>828585</v>
      </c>
      <c r="JL589">
        <v>12356678</v>
      </c>
      <c r="JM589">
        <v>0</v>
      </c>
      <c r="JN589">
        <v>60657</v>
      </c>
      <c r="JO589">
        <v>56246</v>
      </c>
      <c r="JP589">
        <v>107910</v>
      </c>
      <c r="JQ589">
        <v>0</v>
      </c>
      <c r="JR589">
        <v>0</v>
      </c>
      <c r="JS589">
        <v>224813</v>
      </c>
      <c r="JT589"/>
      <c r="JU589"/>
      <c r="JV589"/>
      <c r="JW589"/>
      <c r="JX589"/>
      <c r="JY589"/>
      <c r="JZ589"/>
      <c r="KA589"/>
      <c r="KB589"/>
      <c r="KC589"/>
      <c r="KD589"/>
      <c r="KE589"/>
      <c r="KF589">
        <v>265</v>
      </c>
      <c r="KG589">
        <v>351</v>
      </c>
      <c r="KH589">
        <v>190</v>
      </c>
      <c r="KI589">
        <v>201</v>
      </c>
      <c r="KJ589">
        <v>276</v>
      </c>
      <c r="KK589">
        <v>136</v>
      </c>
      <c r="KL589">
        <v>81</v>
      </c>
      <c r="KM589">
        <v>114</v>
      </c>
      <c r="KN589">
        <v>62</v>
      </c>
      <c r="KO589">
        <v>1</v>
      </c>
      <c r="KP589">
        <v>0</v>
      </c>
      <c r="KQ589">
        <v>0</v>
      </c>
      <c r="KR589">
        <v>0</v>
      </c>
      <c r="KS589">
        <v>0</v>
      </c>
      <c r="KT589">
        <v>1</v>
      </c>
      <c r="KU589">
        <v>1</v>
      </c>
      <c r="KV589">
        <v>0</v>
      </c>
      <c r="KW589">
        <v>0</v>
      </c>
      <c r="KX589">
        <v>0</v>
      </c>
      <c r="KY589">
        <v>1</v>
      </c>
      <c r="KZ589">
        <v>0</v>
      </c>
      <c r="LA589">
        <v>0</v>
      </c>
      <c r="LB589">
        <v>0</v>
      </c>
      <c r="LC589">
        <v>0</v>
      </c>
      <c r="LD589">
        <v>1</v>
      </c>
      <c r="LE589">
        <v>0</v>
      </c>
      <c r="LF589">
        <v>0</v>
      </c>
      <c r="LG589">
        <v>0</v>
      </c>
      <c r="LH589">
        <v>0</v>
      </c>
    </row>
    <row r="590" spans="1:320" s="34" customFormat="1" ht="15" customHeight="1" x14ac:dyDescent="0.25">
      <c r="A590" s="45">
        <v>206301174</v>
      </c>
      <c r="B590" s="45" t="s">
        <v>4981</v>
      </c>
      <c r="C590" s="46">
        <v>45292</v>
      </c>
      <c r="D590" s="46">
        <v>45657</v>
      </c>
      <c r="E590" s="47">
        <v>366</v>
      </c>
      <c r="F590" s="45" t="s">
        <v>883</v>
      </c>
      <c r="G590" s="45" t="s">
        <v>884</v>
      </c>
      <c r="H590" s="45" t="s">
        <v>1358</v>
      </c>
      <c r="I590" s="45" t="s">
        <v>886</v>
      </c>
      <c r="J590" s="45" t="s">
        <v>887</v>
      </c>
      <c r="K590" s="45" t="s">
        <v>1359</v>
      </c>
      <c r="L590" s="45" t="s">
        <v>4851</v>
      </c>
      <c r="M590" s="45" t="s">
        <v>4982</v>
      </c>
      <c r="N590" s="45" t="s">
        <v>4983</v>
      </c>
      <c r="O590" s="45" t="s">
        <v>1362</v>
      </c>
      <c r="P590" s="45" t="s">
        <v>4984</v>
      </c>
      <c r="Q590" s="45" t="s">
        <v>4985</v>
      </c>
      <c r="R590" t="s">
        <v>4986</v>
      </c>
      <c r="S590" s="45" t="s">
        <v>893</v>
      </c>
      <c r="T590" t="s">
        <v>2730</v>
      </c>
      <c r="U590" s="47">
        <v>169</v>
      </c>
      <c r="V590" s="47">
        <v>169</v>
      </c>
      <c r="W590" s="47" t="s">
        <v>913</v>
      </c>
      <c r="X590" s="47">
        <v>61854</v>
      </c>
      <c r="Y590" s="47">
        <v>55720</v>
      </c>
      <c r="Z590" s="48">
        <v>198.62</v>
      </c>
      <c r="AA590" s="44">
        <v>684</v>
      </c>
      <c r="AB590" s="44">
        <v>668</v>
      </c>
      <c r="AC590" s="44">
        <v>9209</v>
      </c>
      <c r="AD590" s="44">
        <v>5955</v>
      </c>
      <c r="AE590" s="44">
        <v>2886</v>
      </c>
      <c r="AF590" s="44">
        <v>33267</v>
      </c>
      <c r="AG590" s="44"/>
      <c r="AH590" s="47">
        <v>1330</v>
      </c>
      <c r="AI590" s="47">
        <v>107</v>
      </c>
      <c r="AJ590">
        <v>2966</v>
      </c>
      <c r="AK590" t="s">
        <v>895</v>
      </c>
      <c r="AL590">
        <v>55720</v>
      </c>
      <c r="AM590"/>
      <c r="AN590"/>
      <c r="AO590"/>
      <c r="AP590"/>
      <c r="AQ590"/>
      <c r="AR590" s="44"/>
      <c r="AS590" s="44"/>
      <c r="AT590" s="44"/>
      <c r="AU590" s="44">
        <v>17893076</v>
      </c>
      <c r="AV590" s="44">
        <v>10934662</v>
      </c>
      <c r="AW590" s="44">
        <v>1692829</v>
      </c>
      <c r="AX590" s="44">
        <v>482</v>
      </c>
      <c r="AY590" s="44">
        <v>27135391</v>
      </c>
      <c r="AZ590" s="21">
        <v>24348198</v>
      </c>
      <c r="BA590" s="21">
        <v>2787193</v>
      </c>
      <c r="BB590" s="44">
        <v>5259</v>
      </c>
      <c r="BC590" s="44">
        <v>586415</v>
      </c>
      <c r="BD590" s="44"/>
      <c r="BE590" s="44">
        <v>2206037</v>
      </c>
      <c r="BF590" s="44">
        <v>2997130</v>
      </c>
      <c r="BG590" s="44">
        <v>1917811</v>
      </c>
      <c r="BH590" s="44">
        <v>844249</v>
      </c>
      <c r="BI590" s="21">
        <v>10729298</v>
      </c>
      <c r="BJ590" s="21"/>
      <c r="BK590" s="21">
        <v>420826</v>
      </c>
      <c r="BL590" s="21">
        <v>34240</v>
      </c>
      <c r="BM590" s="21">
        <v>949522</v>
      </c>
      <c r="BN590" s="21">
        <v>17893076</v>
      </c>
      <c r="BO590" s="21"/>
      <c r="BP590" s="21"/>
      <c r="BQ590" s="44"/>
      <c r="BR590" s="21"/>
      <c r="BS590" s="44"/>
      <c r="BT590" s="21"/>
      <c r="BU590" s="44"/>
      <c r="BV590" s="21"/>
      <c r="BW590" s="44">
        <v>2906788</v>
      </c>
      <c r="BX590" s="21">
        <v>1667835</v>
      </c>
      <c r="BY590" s="21">
        <v>1327872</v>
      </c>
      <c r="BZ590" s="21"/>
      <c r="CA590" s="44">
        <v>11132</v>
      </c>
      <c r="CB590" s="44"/>
      <c r="CC590" s="44">
        <v>4688620</v>
      </c>
      <c r="CD590" s="44"/>
      <c r="CE590" s="44"/>
      <c r="CF590" s="44"/>
      <c r="CG590" s="44">
        <v>309390</v>
      </c>
      <c r="CH590" s="44"/>
      <c r="CI590" s="21">
        <v>19024</v>
      </c>
      <c r="CJ590" s="44"/>
      <c r="CK590" s="21">
        <v>4001</v>
      </c>
      <c r="CL590" s="44"/>
      <c r="CM590" s="44">
        <v>59585</v>
      </c>
      <c r="CN590" s="44">
        <v>0</v>
      </c>
      <c r="CO590" s="44">
        <v>4236139</v>
      </c>
      <c r="CP590" s="44">
        <v>0</v>
      </c>
      <c r="CQ590" s="21">
        <v>4402412</v>
      </c>
      <c r="CR590" s="44">
        <v>810315</v>
      </c>
      <c r="CS590" s="44">
        <v>989702</v>
      </c>
      <c r="CT590" s="44">
        <v>215652</v>
      </c>
      <c r="CU590" s="44"/>
      <c r="CV590" s="44">
        <v>220857</v>
      </c>
      <c r="CW590" s="21"/>
      <c r="CX590" s="21"/>
      <c r="CY590" s="21"/>
      <c r="CZ590" s="21"/>
      <c r="DA590" s="21"/>
      <c r="DB590" s="21"/>
      <c r="DC590" s="21"/>
      <c r="DD590" s="21"/>
      <c r="DE590" s="44"/>
      <c r="DF590" s="21"/>
      <c r="DG590" s="44"/>
      <c r="DH590" s="21"/>
      <c r="DI590" s="44"/>
      <c r="DJ590" s="44"/>
      <c r="DK590" s="44"/>
      <c r="DL590" s="44"/>
      <c r="DM590" s="21"/>
      <c r="DN590" s="44"/>
      <c r="DO590" s="44">
        <v>17909</v>
      </c>
      <c r="DP590" s="44"/>
      <c r="DQ590" s="44"/>
      <c r="DR590" s="44"/>
      <c r="DS590" s="44"/>
      <c r="DT590" s="44"/>
      <c r="DU590" s="44"/>
      <c r="DV590" s="44"/>
      <c r="DW590" s="44"/>
      <c r="DX590" s="44"/>
      <c r="DY590" s="44">
        <v>-11501</v>
      </c>
      <c r="DZ590" s="44"/>
      <c r="EA590" s="44"/>
      <c r="EB590" s="21"/>
      <c r="EC590" s="44">
        <v>-1904130</v>
      </c>
      <c r="ED590" s="44">
        <v>984806</v>
      </c>
      <c r="EE590" s="21">
        <v>-213832</v>
      </c>
      <c r="EF590" s="44"/>
      <c r="EG590" s="21">
        <v>98153</v>
      </c>
      <c r="EH590" s="44"/>
      <c r="EI590" s="21">
        <v>2773495</v>
      </c>
      <c r="EJ590" s="44"/>
      <c r="EK590" s="44"/>
      <c r="EL590" s="21"/>
      <c r="EM590" s="44"/>
      <c r="EN590" s="44"/>
      <c r="EO590" s="44">
        <v>13305</v>
      </c>
      <c r="EP590" s="21"/>
      <c r="EQ590" s="21"/>
      <c r="ER590" s="21"/>
      <c r="ES590" s="21"/>
      <c r="ET590" s="44"/>
      <c r="EU590" s="21"/>
      <c r="EV590" s="44"/>
      <c r="EW590" s="21"/>
      <c r="EX590" s="44"/>
      <c r="EY590" s="44"/>
      <c r="EZ590" s="21"/>
      <c r="FA590" s="21">
        <v>-65376</v>
      </c>
      <c r="FB590" s="44"/>
      <c r="FC590" s="44"/>
      <c r="FD590" s="21"/>
      <c r="FE590" s="112"/>
      <c r="FF590" s="44"/>
      <c r="FG590" s="44">
        <v>12481401</v>
      </c>
      <c r="FH590" s="44">
        <v>3289647</v>
      </c>
      <c r="FI590" s="44">
        <v>8577150</v>
      </c>
      <c r="FJ590" s="44">
        <v>707487</v>
      </c>
      <c r="FK590" s="44">
        <v>10043692</v>
      </c>
      <c r="FL590" s="44"/>
      <c r="FM590" s="44"/>
      <c r="FN590" s="44"/>
      <c r="FO590" s="44"/>
      <c r="FP590" s="44"/>
      <c r="FQ590" s="44"/>
      <c r="FR590" s="44"/>
      <c r="FS590" s="44"/>
      <c r="FT590" s="44">
        <v>35395</v>
      </c>
      <c r="FU590" s="44">
        <v>13033</v>
      </c>
      <c r="FV590" s="21">
        <v>1313222</v>
      </c>
      <c r="FW590" s="44"/>
      <c r="FX590" s="44">
        <v>1220016</v>
      </c>
      <c r="FY590" s="44">
        <v>247512</v>
      </c>
      <c r="FZ590" s="44">
        <v>577010</v>
      </c>
      <c r="GA590" s="44">
        <v>172492</v>
      </c>
      <c r="GB590" s="44"/>
      <c r="GC590" s="44">
        <v>86915</v>
      </c>
      <c r="GD590" s="44">
        <v>631744</v>
      </c>
      <c r="GE590" s="44">
        <v>516845</v>
      </c>
      <c r="GF590" s="44">
        <v>139797</v>
      </c>
      <c r="GG590" s="44">
        <v>1270869</v>
      </c>
      <c r="GH590" s="44">
        <v>295456</v>
      </c>
      <c r="GI590" s="44">
        <v>303636</v>
      </c>
      <c r="GJ590" s="44">
        <v>125944</v>
      </c>
      <c r="GK590" s="44">
        <v>4729773</v>
      </c>
      <c r="GL590" s="44">
        <v>143050</v>
      </c>
      <c r="GM590" s="44">
        <v>1846276</v>
      </c>
      <c r="GN590" s="44">
        <v>395843</v>
      </c>
      <c r="GO590" s="44">
        <v>29262</v>
      </c>
      <c r="GP590" s="44"/>
      <c r="GQ590" s="44"/>
      <c r="GR590" s="44">
        <v>210416</v>
      </c>
      <c r="GS590" s="44">
        <v>3222945</v>
      </c>
      <c r="GT590" s="44"/>
      <c r="GU590" s="21">
        <v>935507</v>
      </c>
      <c r="GV590" s="44"/>
      <c r="GW590" s="44">
        <v>19585143</v>
      </c>
      <c r="GX590" s="44"/>
      <c r="GY590" s="44">
        <v>23743595</v>
      </c>
      <c r="GZ590" s="44">
        <v>1526839</v>
      </c>
      <c r="HA590" s="44">
        <v>13066227</v>
      </c>
      <c r="HB590" s="44"/>
      <c r="HC590" s="44">
        <v>9150529</v>
      </c>
      <c r="HD590" s="44">
        <v>23743595</v>
      </c>
      <c r="HE590" s="21"/>
      <c r="HF590" s="21">
        <v>5585582</v>
      </c>
      <c r="HG590" s="21"/>
      <c r="HH590" s="21"/>
      <c r="HI590" s="21">
        <v>0</v>
      </c>
      <c r="HJ590" s="44"/>
      <c r="HK590" s="21">
        <v>721937</v>
      </c>
      <c r="HL590" s="21">
        <v>790954</v>
      </c>
      <c r="HM590" s="21">
        <v>1512891</v>
      </c>
      <c r="HN590" s="21">
        <v>-577384</v>
      </c>
      <c r="HO590" s="21"/>
      <c r="HP590" s="44"/>
      <c r="HQ590" s="47"/>
      <c r="HR590" s="47"/>
      <c r="HS590" s="47"/>
      <c r="HT590" s="47" t="s">
        <v>1759</v>
      </c>
      <c r="HU590" s="47">
        <v>0</v>
      </c>
      <c r="HV590" s="47">
        <v>2064</v>
      </c>
      <c r="HW590" s="47">
        <v>0</v>
      </c>
      <c r="HX590" s="47">
        <v>15488</v>
      </c>
      <c r="HY590" s="47">
        <v>61489</v>
      </c>
      <c r="HZ590" s="47">
        <v>124937</v>
      </c>
      <c r="IA590" s="47">
        <v>0</v>
      </c>
      <c r="IB590" s="47">
        <v>0</v>
      </c>
      <c r="IC590" s="47">
        <v>173</v>
      </c>
      <c r="ID590">
        <v>43626</v>
      </c>
      <c r="IE590" s="47">
        <v>6012</v>
      </c>
      <c r="IF590">
        <v>19315</v>
      </c>
      <c r="IG590" s="47">
        <v>4041</v>
      </c>
      <c r="IH590" s="47">
        <v>25935</v>
      </c>
      <c r="II590">
        <v>4976</v>
      </c>
      <c r="IJ590">
        <v>7413</v>
      </c>
      <c r="IK590">
        <v>2080</v>
      </c>
      <c r="IL590">
        <v>18904</v>
      </c>
      <c r="IM590">
        <v>336453</v>
      </c>
      <c r="IN590">
        <v>0</v>
      </c>
      <c r="IO590">
        <v>0</v>
      </c>
      <c r="IP590">
        <v>0</v>
      </c>
      <c r="IQ590">
        <v>0</v>
      </c>
      <c r="IR590">
        <v>0</v>
      </c>
      <c r="IS590">
        <v>0</v>
      </c>
      <c r="IT590">
        <v>0</v>
      </c>
      <c r="IU590">
        <v>190516</v>
      </c>
      <c r="IV590">
        <v>0</v>
      </c>
      <c r="IW590">
        <v>958193</v>
      </c>
      <c r="IX590">
        <v>2860393</v>
      </c>
      <c r="IY590">
        <v>3385722</v>
      </c>
      <c r="IZ590">
        <v>0</v>
      </c>
      <c r="JA590">
        <v>0</v>
      </c>
      <c r="JB590">
        <v>4185</v>
      </c>
      <c r="JC590">
        <v>2182136</v>
      </c>
      <c r="JD590">
        <v>184878</v>
      </c>
      <c r="JE590">
        <v>358062</v>
      </c>
      <c r="JF590">
        <v>73094</v>
      </c>
      <c r="JG590">
        <v>625031</v>
      </c>
      <c r="JH590">
        <v>217734</v>
      </c>
      <c r="JI590">
        <v>165574</v>
      </c>
      <c r="JJ590">
        <v>99830</v>
      </c>
      <c r="JK590">
        <v>1176053</v>
      </c>
      <c r="JL590">
        <v>12481401</v>
      </c>
      <c r="JM590">
        <v>0</v>
      </c>
      <c r="JN590">
        <v>0</v>
      </c>
      <c r="JO590">
        <v>0</v>
      </c>
      <c r="JP590">
        <v>0</v>
      </c>
      <c r="JQ590">
        <v>0</v>
      </c>
      <c r="JR590">
        <v>0</v>
      </c>
      <c r="JS590">
        <v>0</v>
      </c>
      <c r="JT590"/>
      <c r="JU590"/>
      <c r="JV590"/>
      <c r="JW590"/>
      <c r="JX590"/>
      <c r="JY590">
        <v>43626</v>
      </c>
      <c r="JZ590"/>
      <c r="KA590"/>
      <c r="KB590"/>
      <c r="KC590"/>
      <c r="KD590"/>
      <c r="KE590">
        <v>2182136</v>
      </c>
      <c r="KF590">
        <v>202</v>
      </c>
      <c r="KG590">
        <v>275</v>
      </c>
      <c r="KH590">
        <v>151</v>
      </c>
      <c r="KI590">
        <v>150</v>
      </c>
      <c r="KJ590">
        <v>208</v>
      </c>
      <c r="KK590">
        <v>110</v>
      </c>
      <c r="KL590">
        <v>78</v>
      </c>
      <c r="KM590">
        <v>106</v>
      </c>
      <c r="KN590">
        <v>52</v>
      </c>
      <c r="KO590">
        <v>1</v>
      </c>
      <c r="KP590">
        <v>0</v>
      </c>
      <c r="KQ590">
        <v>0</v>
      </c>
      <c r="KR590">
        <v>0</v>
      </c>
      <c r="KS590">
        <v>0</v>
      </c>
      <c r="KT590">
        <v>1</v>
      </c>
      <c r="KU590">
        <v>1</v>
      </c>
      <c r="KV590">
        <v>0</v>
      </c>
      <c r="KW590">
        <v>0</v>
      </c>
      <c r="KX590">
        <v>0</v>
      </c>
      <c r="KY590">
        <v>0</v>
      </c>
      <c r="KZ590">
        <v>0</v>
      </c>
      <c r="LA590">
        <v>0</v>
      </c>
      <c r="LB590">
        <v>0</v>
      </c>
      <c r="LC590">
        <v>0</v>
      </c>
      <c r="LD590">
        <v>1</v>
      </c>
      <c r="LE590">
        <v>0</v>
      </c>
      <c r="LF590">
        <v>0</v>
      </c>
      <c r="LG590">
        <v>0</v>
      </c>
      <c r="LH590">
        <v>0</v>
      </c>
    </row>
    <row r="591" spans="1:320" s="34" customFormat="1" ht="15" customHeight="1" x14ac:dyDescent="0.25">
      <c r="A591" s="45">
        <v>206301176</v>
      </c>
      <c r="B591" s="45" t="s">
        <v>4987</v>
      </c>
      <c r="C591" s="46">
        <v>45292</v>
      </c>
      <c r="D591" s="46">
        <v>45657</v>
      </c>
      <c r="E591" s="47">
        <v>366</v>
      </c>
      <c r="F591" s="45" t="s">
        <v>883</v>
      </c>
      <c r="G591" s="45" t="s">
        <v>884</v>
      </c>
      <c r="H591" s="45" t="s">
        <v>1358</v>
      </c>
      <c r="I591" s="45" t="s">
        <v>886</v>
      </c>
      <c r="J591" s="45" t="s">
        <v>887</v>
      </c>
      <c r="K591" s="45" t="s">
        <v>1359</v>
      </c>
      <c r="L591" s="45" t="s">
        <v>4889</v>
      </c>
      <c r="M591" s="45" t="s">
        <v>4952</v>
      </c>
      <c r="N591" s="45" t="s">
        <v>4988</v>
      </c>
      <c r="O591" s="45" t="s">
        <v>4892</v>
      </c>
      <c r="P591" s="45" t="s">
        <v>4893</v>
      </c>
      <c r="Q591" s="45" t="s">
        <v>4989</v>
      </c>
      <c r="R591" t="s">
        <v>4990</v>
      </c>
      <c r="S591" s="45" t="s">
        <v>893</v>
      </c>
      <c r="T591"/>
      <c r="U591" s="47">
        <v>154</v>
      </c>
      <c r="V591" s="47">
        <v>154</v>
      </c>
      <c r="W591" s="47" t="s">
        <v>913</v>
      </c>
      <c r="X591" s="47">
        <v>56364</v>
      </c>
      <c r="Y591" s="47">
        <v>51895</v>
      </c>
      <c r="Z591" s="48">
        <v>216.01</v>
      </c>
      <c r="AA591" s="44">
        <v>445</v>
      </c>
      <c r="AB591" s="44">
        <v>402</v>
      </c>
      <c r="AC591" s="44">
        <v>8932</v>
      </c>
      <c r="AD591" s="44"/>
      <c r="AE591" s="44">
        <v>2965</v>
      </c>
      <c r="AF591" s="44">
        <v>34128</v>
      </c>
      <c r="AG591" s="44"/>
      <c r="AH591" s="47">
        <v>4214</v>
      </c>
      <c r="AI591" s="47">
        <v>236</v>
      </c>
      <c r="AJ591">
        <v>1420</v>
      </c>
      <c r="AK591" t="s">
        <v>895</v>
      </c>
      <c r="AL591">
        <v>51895</v>
      </c>
      <c r="AM591"/>
      <c r="AN591"/>
      <c r="AO591"/>
      <c r="AP591"/>
      <c r="AQ591"/>
      <c r="AR591" s="44"/>
      <c r="AS591" s="44"/>
      <c r="AT591" s="44"/>
      <c r="AU591" s="44">
        <v>26701660</v>
      </c>
      <c r="AV591" s="44">
        <v>7798692</v>
      </c>
      <c r="AW591" s="44">
        <v>13572859</v>
      </c>
      <c r="AX591" s="44"/>
      <c r="AY591" s="44">
        <v>20927493</v>
      </c>
      <c r="AZ591" s="21">
        <v>19833853</v>
      </c>
      <c r="BA591" s="21">
        <v>1093640</v>
      </c>
      <c r="BB591" s="44">
        <v>-9208</v>
      </c>
      <c r="BC591" s="44">
        <v>800</v>
      </c>
      <c r="BD591" s="44"/>
      <c r="BE591" s="44">
        <v>1083632</v>
      </c>
      <c r="BF591" s="44">
        <v>7115402</v>
      </c>
      <c r="BG591" s="44"/>
      <c r="BH591" s="44">
        <v>1194282</v>
      </c>
      <c r="BI591" s="21">
        <v>14369500</v>
      </c>
      <c r="BJ591" s="21"/>
      <c r="BK591" s="21">
        <v>3337228</v>
      </c>
      <c r="BL591" s="21">
        <v>94914</v>
      </c>
      <c r="BM591" s="21">
        <v>590334</v>
      </c>
      <c r="BN591" s="21">
        <v>26701660</v>
      </c>
      <c r="BO591" s="21"/>
      <c r="BP591" s="21"/>
      <c r="BQ591" s="44"/>
      <c r="BR591" s="21"/>
      <c r="BS591" s="44"/>
      <c r="BT591" s="21"/>
      <c r="BU591" s="44"/>
      <c r="BV591" s="21"/>
      <c r="BW591" s="44">
        <v>5157589</v>
      </c>
      <c r="BX591" s="21"/>
      <c r="BY591" s="21"/>
      <c r="BZ591" s="21"/>
      <c r="CA591" s="44">
        <v>200391</v>
      </c>
      <c r="CB591" s="44"/>
      <c r="CC591" s="44">
        <v>467020</v>
      </c>
      <c r="CD591" s="44"/>
      <c r="CE591" s="44"/>
      <c r="CF591" s="44"/>
      <c r="CG591" s="44">
        <v>1961028</v>
      </c>
      <c r="CH591" s="44"/>
      <c r="CI591" s="21">
        <v>6736</v>
      </c>
      <c r="CJ591" s="44"/>
      <c r="CK591" s="21">
        <v>5928</v>
      </c>
      <c r="CL591" s="44"/>
      <c r="CM591" s="44">
        <v>30128</v>
      </c>
      <c r="CN591" s="44">
        <v>93477</v>
      </c>
      <c r="CO591" s="44">
        <v>2689079</v>
      </c>
      <c r="CP591" s="44">
        <v>0</v>
      </c>
      <c r="CQ591" s="21">
        <v>2621768</v>
      </c>
      <c r="CR591" s="44">
        <v>698489</v>
      </c>
      <c r="CS591" s="44">
        <v>1186329</v>
      </c>
      <c r="CT591" s="44">
        <v>197930</v>
      </c>
      <c r="CU591" s="44"/>
      <c r="CV591" s="44">
        <v>281492</v>
      </c>
      <c r="CW591" s="21"/>
      <c r="CX591" s="21"/>
      <c r="CY591" s="21"/>
      <c r="CZ591" s="21"/>
      <c r="DA591" s="21"/>
      <c r="DB591" s="21"/>
      <c r="DC591" s="21"/>
      <c r="DD591" s="21"/>
      <c r="DE591" s="44"/>
      <c r="DF591" s="21"/>
      <c r="DG591" s="44"/>
      <c r="DH591" s="21"/>
      <c r="DI591" s="44"/>
      <c r="DJ591" s="44"/>
      <c r="DK591" s="44"/>
      <c r="DL591" s="44"/>
      <c r="DM591" s="21"/>
      <c r="DN591" s="44"/>
      <c r="DO591" s="44"/>
      <c r="DP591" s="44"/>
      <c r="DQ591" s="44"/>
      <c r="DR591" s="44"/>
      <c r="DS591" s="44"/>
      <c r="DT591" s="44"/>
      <c r="DU591" s="44"/>
      <c r="DV591" s="44"/>
      <c r="DW591" s="44"/>
      <c r="DX591" s="44"/>
      <c r="DY591" s="44">
        <v>17980</v>
      </c>
      <c r="DZ591" s="44"/>
      <c r="EA591" s="44"/>
      <c r="EB591" s="21"/>
      <c r="EC591" s="44">
        <v>3878053</v>
      </c>
      <c r="ED591" s="44"/>
      <c r="EE591" s="21"/>
      <c r="EF591" s="44"/>
      <c r="EG591" s="21">
        <v>923717</v>
      </c>
      <c r="EH591" s="44"/>
      <c r="EI591" s="21">
        <v>5581084</v>
      </c>
      <c r="EJ591" s="44"/>
      <c r="EK591" s="44"/>
      <c r="EL591" s="21"/>
      <c r="EM591" s="44">
        <v>2949264</v>
      </c>
      <c r="EN591" s="44"/>
      <c r="EO591" s="44">
        <v>222761</v>
      </c>
      <c r="EP591" s="21"/>
      <c r="EQ591" s="21"/>
      <c r="ER591" s="21"/>
      <c r="ES591" s="21"/>
      <c r="ET591" s="44"/>
      <c r="EU591" s="21"/>
      <c r="EV591" s="44"/>
      <c r="EW591" s="21"/>
      <c r="EX591" s="44"/>
      <c r="EY591" s="44"/>
      <c r="EZ591" s="21"/>
      <c r="FA591" s="21"/>
      <c r="FB591" s="44"/>
      <c r="FC591" s="44"/>
      <c r="FD591" s="21"/>
      <c r="FE591" s="112"/>
      <c r="FF591" s="44"/>
      <c r="FG591" s="44">
        <v>9547317</v>
      </c>
      <c r="FH591" s="44">
        <v>2515423</v>
      </c>
      <c r="FI591" s="44">
        <v>7771113</v>
      </c>
      <c r="FJ591" s="44">
        <v>486668</v>
      </c>
      <c r="FK591" s="44">
        <v>9291578</v>
      </c>
      <c r="FL591" s="44"/>
      <c r="FM591" s="44"/>
      <c r="FN591" s="44"/>
      <c r="FO591" s="44"/>
      <c r="FP591" s="44"/>
      <c r="FQ591" s="44"/>
      <c r="FR591" s="44"/>
      <c r="FS591" s="44"/>
      <c r="FT591" s="44">
        <v>18406</v>
      </c>
      <c r="FU591" s="44">
        <v>47956</v>
      </c>
      <c r="FV591" s="21">
        <v>371352</v>
      </c>
      <c r="FW591" s="44"/>
      <c r="FX591" s="44">
        <v>463094</v>
      </c>
      <c r="FY591" s="44">
        <v>113606</v>
      </c>
      <c r="FZ591" s="44">
        <v>542852</v>
      </c>
      <c r="GA591" s="44">
        <v>46898</v>
      </c>
      <c r="GB591" s="44"/>
      <c r="GC591" s="44">
        <v>133448</v>
      </c>
      <c r="GD591" s="44">
        <v>735738</v>
      </c>
      <c r="GE591" s="44">
        <v>517472</v>
      </c>
      <c r="GF591" s="44">
        <v>213717</v>
      </c>
      <c r="GG591" s="44">
        <v>1011465</v>
      </c>
      <c r="GH591" s="44">
        <v>171380</v>
      </c>
      <c r="GI591" s="44">
        <v>228032</v>
      </c>
      <c r="GJ591" s="44">
        <v>120821</v>
      </c>
      <c r="GK591" s="44">
        <v>4006102</v>
      </c>
      <c r="GL591" s="44">
        <v>105562</v>
      </c>
      <c r="GM591" s="44">
        <v>1219545</v>
      </c>
      <c r="GN591" s="44">
        <v>129251</v>
      </c>
      <c r="GO591" s="44">
        <v>37978</v>
      </c>
      <c r="GP591" s="44"/>
      <c r="GQ591" s="44">
        <v>2903</v>
      </c>
      <c r="GR591" s="44">
        <v>304697</v>
      </c>
      <c r="GS591" s="44">
        <v>11171899</v>
      </c>
      <c r="GT591" s="44"/>
      <c r="GU591" s="21">
        <v>727570</v>
      </c>
      <c r="GV591" s="44">
        <v>682067</v>
      </c>
      <c r="GW591" s="44">
        <v>12720</v>
      </c>
      <c r="GX591" s="44">
        <v>5918205</v>
      </c>
      <c r="GY591" s="44">
        <v>18512461</v>
      </c>
      <c r="GZ591" s="44">
        <v>12258638</v>
      </c>
      <c r="HA591" s="44"/>
      <c r="HB591" s="44"/>
      <c r="HC591" s="44">
        <v>6253823</v>
      </c>
      <c r="HD591" s="44">
        <v>18512461</v>
      </c>
      <c r="HE591" s="21">
        <v>3494558</v>
      </c>
      <c r="HF591" s="21"/>
      <c r="HG591" s="21">
        <v>2905370</v>
      </c>
      <c r="HH591" s="21"/>
      <c r="HI591" s="21">
        <v>0</v>
      </c>
      <c r="HJ591" s="44"/>
      <c r="HK591" s="21">
        <v>542528</v>
      </c>
      <c r="HL591" s="21">
        <v>794022</v>
      </c>
      <c r="HM591" s="21">
        <v>1336550</v>
      </c>
      <c r="HN591" s="21">
        <v>-608980</v>
      </c>
      <c r="HO591" s="21"/>
      <c r="HP591" s="44"/>
      <c r="HQ591" s="47"/>
      <c r="HR591" s="47"/>
      <c r="HS591" s="47"/>
      <c r="HT591" s="47" t="s">
        <v>2425</v>
      </c>
      <c r="HU591" s="47">
        <v>490345.52</v>
      </c>
      <c r="HV591" s="47">
        <v>4037</v>
      </c>
      <c r="HW591" s="47">
        <v>0</v>
      </c>
      <c r="HX591" s="47">
        <v>13798</v>
      </c>
      <c r="HY591" s="47">
        <v>46314</v>
      </c>
      <c r="HZ591" s="47">
        <v>120143</v>
      </c>
      <c r="IA591" s="47">
        <v>0</v>
      </c>
      <c r="IB591" s="47">
        <v>0</v>
      </c>
      <c r="IC591" s="47">
        <v>10444</v>
      </c>
      <c r="ID591">
        <v>16189</v>
      </c>
      <c r="IE591" s="47">
        <v>3432</v>
      </c>
      <c r="IF591">
        <v>18895</v>
      </c>
      <c r="IG591" s="47">
        <v>6823</v>
      </c>
      <c r="IH591" s="47">
        <v>21635</v>
      </c>
      <c r="II591">
        <v>3899</v>
      </c>
      <c r="IJ591">
        <v>7943</v>
      </c>
      <c r="IK591">
        <v>2095</v>
      </c>
      <c r="IL591">
        <v>19345</v>
      </c>
      <c r="IM591">
        <v>294992</v>
      </c>
      <c r="IN591">
        <v>0</v>
      </c>
      <c r="IO591">
        <v>619</v>
      </c>
      <c r="IP591">
        <v>4527</v>
      </c>
      <c r="IQ591">
        <v>2936</v>
      </c>
      <c r="IR591">
        <v>0</v>
      </c>
      <c r="IS591">
        <v>0</v>
      </c>
      <c r="IT591">
        <v>8082</v>
      </c>
      <c r="IU591">
        <v>362541</v>
      </c>
      <c r="IV591">
        <v>0</v>
      </c>
      <c r="IW591">
        <v>757293</v>
      </c>
      <c r="IX591">
        <v>1909026</v>
      </c>
      <c r="IY591">
        <v>3031575</v>
      </c>
      <c r="IZ591">
        <v>0</v>
      </c>
      <c r="JA591">
        <v>0</v>
      </c>
      <c r="JB591">
        <v>400484</v>
      </c>
      <c r="JC591">
        <v>731284</v>
      </c>
      <c r="JD591">
        <v>92916</v>
      </c>
      <c r="JE591">
        <v>352434</v>
      </c>
      <c r="JF591">
        <v>123926</v>
      </c>
      <c r="JG591">
        <v>465527</v>
      </c>
      <c r="JH591">
        <v>137353</v>
      </c>
      <c r="JI591">
        <v>188244</v>
      </c>
      <c r="JJ591">
        <v>86475</v>
      </c>
      <c r="JK591">
        <v>908239</v>
      </c>
      <c r="JL591">
        <v>9547317</v>
      </c>
      <c r="JM591">
        <v>0</v>
      </c>
      <c r="JN591">
        <v>33965</v>
      </c>
      <c r="JO591">
        <v>186590</v>
      </c>
      <c r="JP591">
        <v>74084</v>
      </c>
      <c r="JQ591">
        <v>0</v>
      </c>
      <c r="JR591">
        <v>0</v>
      </c>
      <c r="JS591">
        <v>294639</v>
      </c>
      <c r="JT591"/>
      <c r="JU591"/>
      <c r="JV591"/>
      <c r="JW591"/>
      <c r="JX591"/>
      <c r="JY591">
        <v>16189</v>
      </c>
      <c r="JZ591"/>
      <c r="KA591"/>
      <c r="KB591"/>
      <c r="KC591"/>
      <c r="KD591"/>
      <c r="KE591">
        <v>731284</v>
      </c>
      <c r="KF591">
        <v>216</v>
      </c>
      <c r="KG591">
        <v>296</v>
      </c>
      <c r="KH591">
        <v>157</v>
      </c>
      <c r="KI591">
        <v>134</v>
      </c>
      <c r="KJ591">
        <v>193</v>
      </c>
      <c r="KK591">
        <v>93</v>
      </c>
      <c r="KL591">
        <v>79</v>
      </c>
      <c r="KM591">
        <v>107</v>
      </c>
      <c r="KN591">
        <v>58</v>
      </c>
      <c r="KO591">
        <v>1</v>
      </c>
      <c r="KP591">
        <v>0</v>
      </c>
      <c r="KQ591">
        <v>0</v>
      </c>
      <c r="KR591">
        <v>0</v>
      </c>
      <c r="KS591">
        <v>0</v>
      </c>
      <c r="KT591">
        <v>1</v>
      </c>
      <c r="KU591">
        <v>1</v>
      </c>
      <c r="KV591">
        <v>0</v>
      </c>
      <c r="KW591">
        <v>0</v>
      </c>
      <c r="KX591">
        <v>0</v>
      </c>
      <c r="KY591">
        <v>0</v>
      </c>
      <c r="KZ591">
        <v>0</v>
      </c>
      <c r="LA591">
        <v>0</v>
      </c>
      <c r="LB591">
        <v>0</v>
      </c>
      <c r="LC591">
        <v>0</v>
      </c>
      <c r="LD591">
        <v>1</v>
      </c>
      <c r="LE591">
        <v>0</v>
      </c>
      <c r="LF591">
        <v>0</v>
      </c>
      <c r="LG591">
        <v>0</v>
      </c>
      <c r="LH591">
        <v>0</v>
      </c>
    </row>
    <row r="592" spans="1:320" s="34" customFormat="1" ht="15" customHeight="1" x14ac:dyDescent="0.25">
      <c r="A592" s="45">
        <v>206301181</v>
      </c>
      <c r="B592" s="45" t="s">
        <v>4991</v>
      </c>
      <c r="C592" s="46">
        <v>45292</v>
      </c>
      <c r="D592" s="46">
        <v>45657</v>
      </c>
      <c r="E592" s="47">
        <v>366</v>
      </c>
      <c r="F592" s="45" t="s">
        <v>883</v>
      </c>
      <c r="G592" s="45" t="s">
        <v>893</v>
      </c>
      <c r="H592" s="45" t="s">
        <v>1358</v>
      </c>
      <c r="I592" s="45" t="s">
        <v>916</v>
      </c>
      <c r="J592" s="45" t="s">
        <v>887</v>
      </c>
      <c r="K592" s="45" t="s">
        <v>1359</v>
      </c>
      <c r="L592" s="45" t="s">
        <v>4889</v>
      </c>
      <c r="M592" s="45" t="s">
        <v>4992</v>
      </c>
      <c r="N592" s="45" t="s">
        <v>4993</v>
      </c>
      <c r="O592" s="45" t="s">
        <v>4965</v>
      </c>
      <c r="P592" s="45" t="s">
        <v>4994</v>
      </c>
      <c r="Q592" s="45" t="s">
        <v>4995</v>
      </c>
      <c r="R592" t="s">
        <v>4996</v>
      </c>
      <c r="S592" s="45" t="s">
        <v>893</v>
      </c>
      <c r="T592"/>
      <c r="U592" s="47">
        <v>99</v>
      </c>
      <c r="V592" s="47">
        <v>99</v>
      </c>
      <c r="W592" s="47" t="s">
        <v>894</v>
      </c>
      <c r="X592" s="47">
        <v>36234</v>
      </c>
      <c r="Y592" s="47">
        <v>34807</v>
      </c>
      <c r="Z592" s="48">
        <v>219.74</v>
      </c>
      <c r="AA592" s="44">
        <v>216</v>
      </c>
      <c r="AB592" s="44">
        <v>190</v>
      </c>
      <c r="AC592" s="44">
        <v>7813</v>
      </c>
      <c r="AD592" s="44">
        <v>254</v>
      </c>
      <c r="AE592" s="44">
        <v>159</v>
      </c>
      <c r="AF592" s="44">
        <v>24744</v>
      </c>
      <c r="AG592" s="44"/>
      <c r="AH592" s="47"/>
      <c r="AI592" s="47"/>
      <c r="AJ592">
        <v>1837</v>
      </c>
      <c r="AK592" t="s">
        <v>895</v>
      </c>
      <c r="AL592">
        <v>34807</v>
      </c>
      <c r="AM592"/>
      <c r="AN592"/>
      <c r="AO592"/>
      <c r="AP592"/>
      <c r="AQ592"/>
      <c r="AR592" s="44"/>
      <c r="AS592" s="44"/>
      <c r="AT592" s="44"/>
      <c r="AU592" s="44">
        <v>11849665</v>
      </c>
      <c r="AV592" s="44">
        <v>3144636</v>
      </c>
      <c r="AW592" s="44">
        <v>-399870</v>
      </c>
      <c r="AX592" s="44">
        <v>39067</v>
      </c>
      <c r="AY592" s="44">
        <v>15433238</v>
      </c>
      <c r="AZ592" s="21">
        <v>14332571</v>
      </c>
      <c r="BA592" s="21">
        <v>1100667</v>
      </c>
      <c r="BB592" s="44">
        <v>677828</v>
      </c>
      <c r="BC592" s="44">
        <v>1086575</v>
      </c>
      <c r="BD592" s="44"/>
      <c r="BE592" s="44">
        <v>691920</v>
      </c>
      <c r="BF592" s="44">
        <v>2655118</v>
      </c>
      <c r="BG592" s="44">
        <v>86980</v>
      </c>
      <c r="BH592" s="44">
        <v>54301</v>
      </c>
      <c r="BI592" s="21">
        <v>8450526</v>
      </c>
      <c r="BJ592" s="21"/>
      <c r="BK592" s="21"/>
      <c r="BL592" s="21"/>
      <c r="BM592" s="21">
        <v>602740</v>
      </c>
      <c r="BN592" s="21">
        <v>11849665</v>
      </c>
      <c r="BO592" s="21"/>
      <c r="BP592" s="21"/>
      <c r="BQ592" s="44"/>
      <c r="BR592" s="21"/>
      <c r="BS592" s="44"/>
      <c r="BT592" s="21"/>
      <c r="BU592" s="44"/>
      <c r="BV592" s="21"/>
      <c r="BW592" s="44">
        <v>3066377</v>
      </c>
      <c r="BX592" s="21"/>
      <c r="BY592" s="21">
        <v>76723</v>
      </c>
      <c r="BZ592" s="21"/>
      <c r="CA592" s="44">
        <v>9</v>
      </c>
      <c r="CB592" s="44"/>
      <c r="CC592" s="44">
        <v>1512</v>
      </c>
      <c r="CD592" s="44"/>
      <c r="CE592" s="44"/>
      <c r="CF592" s="44"/>
      <c r="CG592" s="44"/>
      <c r="CH592" s="44"/>
      <c r="CI592" s="21"/>
      <c r="CJ592" s="44"/>
      <c r="CK592" s="21">
        <v>15</v>
      </c>
      <c r="CL592" s="44"/>
      <c r="CM592" s="44">
        <v>265360</v>
      </c>
      <c r="CN592" s="44">
        <v>0</v>
      </c>
      <c r="CO592" s="44">
        <v>1205716</v>
      </c>
      <c r="CP592" s="44">
        <v>0</v>
      </c>
      <c r="CQ592" s="21">
        <v>871110</v>
      </c>
      <c r="CR592" s="44">
        <v>264268</v>
      </c>
      <c r="CS592" s="44">
        <v>464963</v>
      </c>
      <c r="CT592" s="44">
        <v>30965</v>
      </c>
      <c r="CU592" s="44"/>
      <c r="CV592" s="44">
        <v>42254</v>
      </c>
      <c r="CW592" s="21"/>
      <c r="CX592" s="21"/>
      <c r="CY592" s="21"/>
      <c r="CZ592" s="21"/>
      <c r="DA592" s="21"/>
      <c r="DB592" s="21"/>
      <c r="DC592" s="21"/>
      <c r="DD592" s="21"/>
      <c r="DE592" s="44"/>
      <c r="DF592" s="21"/>
      <c r="DG592" s="44"/>
      <c r="DH592" s="21"/>
      <c r="DI592" s="44"/>
      <c r="DJ592" s="44"/>
      <c r="DK592" s="44"/>
      <c r="DL592" s="44"/>
      <c r="DM592" s="21"/>
      <c r="DN592" s="44"/>
      <c r="DO592" s="44"/>
      <c r="DP592" s="44"/>
      <c r="DQ592" s="44"/>
      <c r="DR592" s="44"/>
      <c r="DS592" s="44"/>
      <c r="DT592" s="44"/>
      <c r="DU592" s="44"/>
      <c r="DV592" s="44"/>
      <c r="DW592" s="44"/>
      <c r="DX592" s="44"/>
      <c r="DY592" s="44"/>
      <c r="DZ592" s="44"/>
      <c r="EA592" s="44"/>
      <c r="EB592" s="21"/>
      <c r="EC592" s="44">
        <v>-1101406</v>
      </c>
      <c r="ED592" s="44"/>
      <c r="EE592" s="21">
        <v>4880</v>
      </c>
      <c r="EF592" s="44"/>
      <c r="EG592" s="21">
        <v>7152</v>
      </c>
      <c r="EH592" s="44"/>
      <c r="EI592" s="21">
        <v>566876</v>
      </c>
      <c r="EJ592" s="44"/>
      <c r="EK592" s="44"/>
      <c r="EL592" s="21"/>
      <c r="EM592" s="44"/>
      <c r="EN592" s="44"/>
      <c r="EO592" s="44">
        <v>122628</v>
      </c>
      <c r="EP592" s="21"/>
      <c r="EQ592" s="21"/>
      <c r="ER592" s="21"/>
      <c r="ES592" s="21"/>
      <c r="ET592" s="44"/>
      <c r="EU592" s="21"/>
      <c r="EV592" s="44"/>
      <c r="EW592" s="21"/>
      <c r="EX592" s="44"/>
      <c r="EY592" s="44"/>
      <c r="EZ592" s="21"/>
      <c r="FA592" s="21"/>
      <c r="FB592" s="44"/>
      <c r="FC592" s="44"/>
      <c r="FD592" s="21"/>
      <c r="FE592" s="112"/>
      <c r="FF592" s="44"/>
      <c r="FG592" s="44">
        <v>7602398</v>
      </c>
      <c r="FH592" s="44">
        <v>1796069</v>
      </c>
      <c r="FI592" s="44">
        <v>6049561</v>
      </c>
      <c r="FJ592" s="44">
        <v>341098</v>
      </c>
      <c r="FK592" s="44">
        <v>6358044</v>
      </c>
      <c r="FL592" s="44"/>
      <c r="FM592" s="44"/>
      <c r="FN592" s="44"/>
      <c r="FO592" s="44"/>
      <c r="FP592" s="44"/>
      <c r="FQ592" s="44"/>
      <c r="FR592" s="44"/>
      <c r="FS592" s="44"/>
      <c r="FT592" s="44">
        <v>22953</v>
      </c>
      <c r="FU592" s="44"/>
      <c r="FV592" s="21">
        <v>412506</v>
      </c>
      <c r="FW592" s="44"/>
      <c r="FX592" s="44">
        <v>317427</v>
      </c>
      <c r="FY592" s="44">
        <v>89392</v>
      </c>
      <c r="FZ592" s="44">
        <v>324397</v>
      </c>
      <c r="GA592" s="44">
        <v>36609</v>
      </c>
      <c r="GB592" s="44"/>
      <c r="GC592" s="44">
        <v>27866</v>
      </c>
      <c r="GD592" s="44">
        <v>404021</v>
      </c>
      <c r="GE592" s="44">
        <v>173116</v>
      </c>
      <c r="GF592" s="44">
        <v>267795</v>
      </c>
      <c r="GG592" s="44">
        <v>711918</v>
      </c>
      <c r="GH592" s="44">
        <v>175196</v>
      </c>
      <c r="GI592" s="44">
        <v>222172</v>
      </c>
      <c r="GJ592" s="44">
        <v>100530</v>
      </c>
      <c r="GK592" s="44">
        <v>3610950</v>
      </c>
      <c r="GL592" s="44"/>
      <c r="GM592" s="44">
        <v>774526</v>
      </c>
      <c r="GN592" s="44">
        <v>206074</v>
      </c>
      <c r="GO592" s="44">
        <v>28434</v>
      </c>
      <c r="GP592" s="44"/>
      <c r="GQ592" s="44">
        <v>18493</v>
      </c>
      <c r="GR592" s="44">
        <v>50152</v>
      </c>
      <c r="GS592" s="44">
        <v>3536712</v>
      </c>
      <c r="GT592" s="44"/>
      <c r="GU592" s="21">
        <v>52501</v>
      </c>
      <c r="GV592" s="44"/>
      <c r="GW592" s="44">
        <v>1605814</v>
      </c>
      <c r="GX592" s="44"/>
      <c r="GY592" s="44">
        <v>5195027</v>
      </c>
      <c r="GZ592" s="44">
        <v>1144495</v>
      </c>
      <c r="HA592" s="44"/>
      <c r="HB592" s="44"/>
      <c r="HC592" s="44">
        <v>4050532</v>
      </c>
      <c r="HD592" s="44">
        <v>5195027</v>
      </c>
      <c r="HE592" s="21">
        <v>355000</v>
      </c>
      <c r="HF592" s="21">
        <v>1605000</v>
      </c>
      <c r="HG592" s="21"/>
      <c r="HH592" s="21"/>
      <c r="HI592" s="21">
        <v>0</v>
      </c>
      <c r="HJ592" s="44"/>
      <c r="HK592" s="21">
        <v>66041</v>
      </c>
      <c r="HL592" s="21">
        <v>213817</v>
      </c>
      <c r="HM592" s="21">
        <v>279858</v>
      </c>
      <c r="HN592" s="21">
        <v>-227357</v>
      </c>
      <c r="HO592" s="21"/>
      <c r="HP592" s="44"/>
      <c r="HQ592" s="47"/>
      <c r="HR592" s="47"/>
      <c r="HS592" s="47"/>
      <c r="HT592" s="47" t="s">
        <v>2128</v>
      </c>
      <c r="HU592" s="47">
        <v>732476.8</v>
      </c>
      <c r="HV592" s="47">
        <v>1832</v>
      </c>
      <c r="HW592" s="47">
        <v>0</v>
      </c>
      <c r="HX592" s="47">
        <v>10229</v>
      </c>
      <c r="HY592" s="47">
        <v>53736</v>
      </c>
      <c r="HZ592" s="47">
        <v>93923</v>
      </c>
      <c r="IA592" s="47">
        <v>0</v>
      </c>
      <c r="IB592" s="47">
        <v>0</v>
      </c>
      <c r="IC592" s="47">
        <v>8355</v>
      </c>
      <c r="ID592"/>
      <c r="IE592" s="47">
        <v>4532</v>
      </c>
      <c r="IF592">
        <v>6091</v>
      </c>
      <c r="IG592" s="47">
        <v>10182</v>
      </c>
      <c r="IH592" s="47">
        <v>19683</v>
      </c>
      <c r="II592">
        <v>3903</v>
      </c>
      <c r="IJ592">
        <v>7842</v>
      </c>
      <c r="IK592">
        <v>1834</v>
      </c>
      <c r="IL592">
        <v>17574</v>
      </c>
      <c r="IM592">
        <v>239716</v>
      </c>
      <c r="IN592">
        <v>0</v>
      </c>
      <c r="IO592">
        <v>0</v>
      </c>
      <c r="IP592">
        <v>0</v>
      </c>
      <c r="IQ592">
        <v>0</v>
      </c>
      <c r="IR592">
        <v>0</v>
      </c>
      <c r="IS592">
        <v>0</v>
      </c>
      <c r="IT592">
        <v>0</v>
      </c>
      <c r="IU592">
        <v>152834</v>
      </c>
      <c r="IV592">
        <v>0</v>
      </c>
      <c r="IW592">
        <v>507345</v>
      </c>
      <c r="IX592">
        <v>1960138</v>
      </c>
      <c r="IY592">
        <v>2052151</v>
      </c>
      <c r="IZ592">
        <v>0</v>
      </c>
      <c r="JA592">
        <v>0</v>
      </c>
      <c r="JB592">
        <v>322485</v>
      </c>
      <c r="JC592"/>
      <c r="JD592">
        <v>106620</v>
      </c>
      <c r="JE592">
        <v>111029</v>
      </c>
      <c r="JF592">
        <v>186475</v>
      </c>
      <c r="JG592">
        <v>391972</v>
      </c>
      <c r="JH592">
        <v>135610</v>
      </c>
      <c r="JI592">
        <v>176992</v>
      </c>
      <c r="JJ592">
        <v>77608</v>
      </c>
      <c r="JK592">
        <v>913868</v>
      </c>
      <c r="JL592">
        <v>7095127</v>
      </c>
      <c r="JM592">
        <v>0</v>
      </c>
      <c r="JN592">
        <v>0</v>
      </c>
      <c r="JO592">
        <v>0</v>
      </c>
      <c r="JP592">
        <v>0</v>
      </c>
      <c r="JQ592">
        <v>0</v>
      </c>
      <c r="JR592">
        <v>0</v>
      </c>
      <c r="JS592">
        <v>0</v>
      </c>
      <c r="JT592"/>
      <c r="JU592"/>
      <c r="JV592"/>
      <c r="JW592"/>
      <c r="JX592"/>
      <c r="JY592"/>
      <c r="JZ592"/>
      <c r="KA592"/>
      <c r="KB592"/>
      <c r="KC592"/>
      <c r="KD592"/>
      <c r="KE592"/>
      <c r="KF592">
        <v>137</v>
      </c>
      <c r="KG592">
        <v>172</v>
      </c>
      <c r="KH592">
        <v>98</v>
      </c>
      <c r="KI592">
        <v>86</v>
      </c>
      <c r="KJ592">
        <v>110</v>
      </c>
      <c r="KK592">
        <v>63</v>
      </c>
      <c r="KL592">
        <v>45</v>
      </c>
      <c r="KM592">
        <v>58</v>
      </c>
      <c r="KN592">
        <v>36</v>
      </c>
      <c r="KO592">
        <v>1</v>
      </c>
      <c r="KP592">
        <v>0</v>
      </c>
      <c r="KQ592">
        <v>0</v>
      </c>
      <c r="KR592">
        <v>0</v>
      </c>
      <c r="KS592">
        <v>1</v>
      </c>
      <c r="KT592">
        <v>0</v>
      </c>
      <c r="KU592">
        <v>1</v>
      </c>
      <c r="KV592">
        <v>0</v>
      </c>
      <c r="KW592">
        <v>0</v>
      </c>
      <c r="KX592">
        <v>0</v>
      </c>
      <c r="KY592">
        <v>0</v>
      </c>
      <c r="KZ592">
        <v>0</v>
      </c>
      <c r="LA592">
        <v>0</v>
      </c>
      <c r="LB592">
        <v>0</v>
      </c>
      <c r="LC592">
        <v>0</v>
      </c>
      <c r="LD592">
        <v>0</v>
      </c>
      <c r="LE592">
        <v>0</v>
      </c>
      <c r="LF592">
        <v>1</v>
      </c>
      <c r="LG592">
        <v>0</v>
      </c>
      <c r="LH592">
        <v>0</v>
      </c>
    </row>
    <row r="593" spans="1:320" s="34" customFormat="1" ht="15" customHeight="1" x14ac:dyDescent="0.25">
      <c r="A593" s="45">
        <v>206301184</v>
      </c>
      <c r="B593" s="45" t="s">
        <v>4997</v>
      </c>
      <c r="C593" s="46">
        <v>45292</v>
      </c>
      <c r="D593" s="46">
        <v>45657</v>
      </c>
      <c r="E593" s="47">
        <v>366</v>
      </c>
      <c r="F593" s="45" t="s">
        <v>883</v>
      </c>
      <c r="G593" s="45" t="s">
        <v>884</v>
      </c>
      <c r="H593" s="45" t="s">
        <v>1358</v>
      </c>
      <c r="I593" s="45" t="s">
        <v>886</v>
      </c>
      <c r="J593" s="45" t="s">
        <v>887</v>
      </c>
      <c r="K593" s="45" t="s">
        <v>1359</v>
      </c>
      <c r="L593" s="45" t="s">
        <v>4867</v>
      </c>
      <c r="M593" s="45" t="s">
        <v>4998</v>
      </c>
      <c r="N593" s="45" t="s">
        <v>4999</v>
      </c>
      <c r="O593" s="45" t="s">
        <v>5000</v>
      </c>
      <c r="P593" s="45" t="s">
        <v>5001</v>
      </c>
      <c r="Q593" s="45" t="s">
        <v>5002</v>
      </c>
      <c r="R593" t="s">
        <v>5003</v>
      </c>
      <c r="S593" s="45" t="s">
        <v>893</v>
      </c>
      <c r="T593" t="s">
        <v>2730</v>
      </c>
      <c r="U593" s="47">
        <v>59</v>
      </c>
      <c r="V593" s="47">
        <v>59</v>
      </c>
      <c r="W593" s="47" t="s">
        <v>1728</v>
      </c>
      <c r="X593" s="47">
        <v>21594</v>
      </c>
      <c r="Y593" s="47">
        <v>20342</v>
      </c>
      <c r="Z593" s="48">
        <v>216.84</v>
      </c>
      <c r="AA593" s="44">
        <v>690</v>
      </c>
      <c r="AB593" s="44">
        <v>679</v>
      </c>
      <c r="AC593" s="44">
        <v>7430</v>
      </c>
      <c r="AD593" s="44">
        <v>6240</v>
      </c>
      <c r="AE593" s="44">
        <v>359</v>
      </c>
      <c r="AF593" s="44">
        <v>4528</v>
      </c>
      <c r="AG593" s="44"/>
      <c r="AH593" s="47"/>
      <c r="AI593" s="47">
        <v>1240</v>
      </c>
      <c r="AJ593">
        <v>545</v>
      </c>
      <c r="AK593" t="s">
        <v>895</v>
      </c>
      <c r="AL593">
        <v>20342</v>
      </c>
      <c r="AM593"/>
      <c r="AN593"/>
      <c r="AO593"/>
      <c r="AP593"/>
      <c r="AQ593"/>
      <c r="AR593" s="44"/>
      <c r="AS593" s="44"/>
      <c r="AT593" s="44"/>
      <c r="AU593" s="44">
        <v>7441600</v>
      </c>
      <c r="AV593" s="44">
        <v>4752980</v>
      </c>
      <c r="AW593" s="44">
        <v>-178533</v>
      </c>
      <c r="AX593" s="44"/>
      <c r="AY593" s="44">
        <v>12373113</v>
      </c>
      <c r="AZ593" s="21">
        <v>11189271</v>
      </c>
      <c r="BA593" s="21">
        <v>1183842</v>
      </c>
      <c r="BB593" s="44">
        <v>99</v>
      </c>
      <c r="BC593" s="44">
        <v>248626</v>
      </c>
      <c r="BD593" s="44"/>
      <c r="BE593" s="44">
        <v>935315</v>
      </c>
      <c r="BF593" s="44">
        <v>2777500</v>
      </c>
      <c r="BG593" s="44">
        <v>2262385</v>
      </c>
      <c r="BH593" s="44">
        <v>104528</v>
      </c>
      <c r="BI593" s="21">
        <v>1629422</v>
      </c>
      <c r="BJ593" s="21"/>
      <c r="BK593" s="21"/>
      <c r="BL593" s="21">
        <v>473665</v>
      </c>
      <c r="BM593" s="21">
        <v>194100</v>
      </c>
      <c r="BN593" s="21">
        <v>7441600</v>
      </c>
      <c r="BO593" s="21"/>
      <c r="BP593" s="21"/>
      <c r="BQ593" s="44"/>
      <c r="BR593" s="21"/>
      <c r="BS593" s="44"/>
      <c r="BT593" s="21"/>
      <c r="BU593" s="44"/>
      <c r="BV593" s="21"/>
      <c r="BW593" s="44">
        <v>2684480</v>
      </c>
      <c r="BX593" s="21"/>
      <c r="BY593" s="21">
        <v>1588563</v>
      </c>
      <c r="BZ593" s="21"/>
      <c r="CA593" s="44">
        <v>183</v>
      </c>
      <c r="CB593" s="44"/>
      <c r="CC593" s="44">
        <v>426956</v>
      </c>
      <c r="CD593" s="44"/>
      <c r="CE593" s="44"/>
      <c r="CF593" s="44"/>
      <c r="CG593" s="44"/>
      <c r="CH593" s="44"/>
      <c r="CI593" s="21">
        <v>46559</v>
      </c>
      <c r="CJ593" s="44"/>
      <c r="CK593" s="21">
        <v>6239</v>
      </c>
      <c r="CL593" s="44"/>
      <c r="CM593" s="44">
        <v>45877</v>
      </c>
      <c r="CN593" s="44">
        <v>57015</v>
      </c>
      <c r="CO593" s="44">
        <v>1541057</v>
      </c>
      <c r="CP593" s="44">
        <v>0</v>
      </c>
      <c r="CQ593" s="21">
        <v>1693418</v>
      </c>
      <c r="CR593" s="44">
        <v>493730</v>
      </c>
      <c r="CS593" s="44">
        <v>699684</v>
      </c>
      <c r="CT593" s="44">
        <v>115500</v>
      </c>
      <c r="CU593" s="44"/>
      <c r="CV593" s="44">
        <v>106699</v>
      </c>
      <c r="CW593" s="21"/>
      <c r="CX593" s="21"/>
      <c r="CY593" s="21"/>
      <c r="CZ593" s="21"/>
      <c r="DA593" s="21"/>
      <c r="DB593" s="21"/>
      <c r="DC593" s="21"/>
      <c r="DD593" s="21"/>
      <c r="DE593" s="44"/>
      <c r="DF593" s="21"/>
      <c r="DG593" s="44"/>
      <c r="DH593" s="21"/>
      <c r="DI593" s="44"/>
      <c r="DJ593" s="44"/>
      <c r="DK593" s="44"/>
      <c r="DL593" s="44"/>
      <c r="DM593" s="21"/>
      <c r="DN593" s="44"/>
      <c r="DO593" s="44">
        <v>283</v>
      </c>
      <c r="DP593" s="44"/>
      <c r="DQ593" s="44"/>
      <c r="DR593" s="44"/>
      <c r="DS593" s="44"/>
      <c r="DT593" s="44"/>
      <c r="DU593" s="44"/>
      <c r="DV593" s="44"/>
      <c r="DW593" s="44"/>
      <c r="DX593" s="44"/>
      <c r="DY593" s="44">
        <v>-28266</v>
      </c>
      <c r="DZ593" s="44"/>
      <c r="EA593" s="44"/>
      <c r="EB593" s="21"/>
      <c r="EC593" s="44">
        <v>-507224</v>
      </c>
      <c r="ED593" s="44"/>
      <c r="EE593" s="21">
        <v>-68261</v>
      </c>
      <c r="EF593" s="44"/>
      <c r="EG593" s="21">
        <v>13920</v>
      </c>
      <c r="EH593" s="44"/>
      <c r="EI593" s="21">
        <v>399416</v>
      </c>
      <c r="EJ593" s="44"/>
      <c r="EK593" s="44"/>
      <c r="EL593" s="21"/>
      <c r="EM593" s="44"/>
      <c r="EN593" s="44"/>
      <c r="EO593" s="44">
        <v>11599</v>
      </c>
      <c r="EP593" s="21"/>
      <c r="EQ593" s="21"/>
      <c r="ER593" s="21"/>
      <c r="ES593" s="21"/>
      <c r="ET593" s="44"/>
      <c r="EU593" s="21"/>
      <c r="EV593" s="44"/>
      <c r="EW593" s="21"/>
      <c r="EX593" s="44"/>
      <c r="EY593" s="44"/>
      <c r="EZ593" s="21"/>
      <c r="FA593" s="21"/>
      <c r="FB593" s="44"/>
      <c r="FC593" s="44"/>
      <c r="FD593" s="21"/>
      <c r="FE593" s="112"/>
      <c r="FF593" s="44"/>
      <c r="FG593" s="44">
        <v>5593274</v>
      </c>
      <c r="FH593" s="44">
        <v>1403602</v>
      </c>
      <c r="FI593" s="44">
        <v>4192395</v>
      </c>
      <c r="FJ593" s="44">
        <v>206875</v>
      </c>
      <c r="FK593" s="44">
        <v>3741521</v>
      </c>
      <c r="FL593" s="44"/>
      <c r="FM593" s="44"/>
      <c r="FN593" s="44"/>
      <c r="FO593" s="44"/>
      <c r="FP593" s="44"/>
      <c r="FQ593" s="44"/>
      <c r="FR593" s="44"/>
      <c r="FS593" s="44"/>
      <c r="FT593" s="44">
        <v>20351</v>
      </c>
      <c r="FU593" s="44">
        <v>6754</v>
      </c>
      <c r="FV593" s="21">
        <v>677092</v>
      </c>
      <c r="FW593" s="44"/>
      <c r="FX593" s="44">
        <v>487239</v>
      </c>
      <c r="FY593" s="44">
        <v>176677</v>
      </c>
      <c r="FZ593" s="44">
        <v>324775</v>
      </c>
      <c r="GA593" s="44">
        <v>39306</v>
      </c>
      <c r="GB593" s="44"/>
      <c r="GC593" s="44">
        <v>54927</v>
      </c>
      <c r="GD593" s="44">
        <v>324933</v>
      </c>
      <c r="GE593" s="44">
        <v>209229</v>
      </c>
      <c r="GF593" s="44">
        <v>101834</v>
      </c>
      <c r="GG593" s="44">
        <v>632883</v>
      </c>
      <c r="GH593" s="44">
        <v>588061</v>
      </c>
      <c r="GI593" s="44">
        <v>85740</v>
      </c>
      <c r="GJ593" s="44">
        <v>118388</v>
      </c>
      <c r="GK593" s="44">
        <v>2270829</v>
      </c>
      <c r="GL593" s="44">
        <v>50276</v>
      </c>
      <c r="GM593" s="44">
        <v>1189400</v>
      </c>
      <c r="GN593" s="44">
        <v>88519</v>
      </c>
      <c r="GO593" s="44">
        <v>9091</v>
      </c>
      <c r="GP593" s="44"/>
      <c r="GQ593" s="44"/>
      <c r="GR593" s="44">
        <v>-8554</v>
      </c>
      <c r="GS593" s="44">
        <v>1459868</v>
      </c>
      <c r="GT593" s="44"/>
      <c r="GU593" s="21">
        <v>209246</v>
      </c>
      <c r="GV593" s="44"/>
      <c r="GW593" s="44">
        <v>11634935</v>
      </c>
      <c r="GX593" s="44"/>
      <c r="GY593" s="44">
        <v>13304049</v>
      </c>
      <c r="GZ593" s="44">
        <v>714089</v>
      </c>
      <c r="HA593" s="44">
        <v>11154938</v>
      </c>
      <c r="HB593" s="44"/>
      <c r="HC593" s="44">
        <v>1435022</v>
      </c>
      <c r="HD593" s="44">
        <v>13304049</v>
      </c>
      <c r="HE593" s="21"/>
      <c r="HF593" s="21">
        <v>463727</v>
      </c>
      <c r="HG593" s="21"/>
      <c r="HH593" s="21"/>
      <c r="HI593" s="21">
        <v>13370</v>
      </c>
      <c r="HJ593" s="44"/>
      <c r="HK593" s="21">
        <v>15400</v>
      </c>
      <c r="HL593" s="21">
        <v>280118</v>
      </c>
      <c r="HM593" s="21">
        <v>308888</v>
      </c>
      <c r="HN593" s="21">
        <v>-99642</v>
      </c>
      <c r="HO593" s="21"/>
      <c r="HP593" s="44"/>
      <c r="HQ593" s="47"/>
      <c r="HR593" s="47"/>
      <c r="HS593" s="47"/>
      <c r="HT593" s="47" t="s">
        <v>1759</v>
      </c>
      <c r="HU593" s="47">
        <v>0</v>
      </c>
      <c r="HV593" s="47">
        <v>1999</v>
      </c>
      <c r="HW593" s="47">
        <v>0</v>
      </c>
      <c r="HX593" s="47">
        <v>4312</v>
      </c>
      <c r="HY593" s="47">
        <v>26261</v>
      </c>
      <c r="HZ593" s="47">
        <v>40526</v>
      </c>
      <c r="IA593" s="47">
        <v>0</v>
      </c>
      <c r="IB593" s="47">
        <v>0</v>
      </c>
      <c r="IC593" s="47">
        <v>0</v>
      </c>
      <c r="ID593">
        <v>21520</v>
      </c>
      <c r="IE593" s="47">
        <v>3977</v>
      </c>
      <c r="IF593">
        <v>6620</v>
      </c>
      <c r="IG593" s="47">
        <v>3451</v>
      </c>
      <c r="IH593" s="47">
        <v>14462</v>
      </c>
      <c r="II593">
        <v>11703</v>
      </c>
      <c r="IJ593">
        <v>2494</v>
      </c>
      <c r="IK593">
        <v>1996</v>
      </c>
      <c r="IL593">
        <v>12848</v>
      </c>
      <c r="IM593">
        <v>152169</v>
      </c>
      <c r="IN593">
        <v>0</v>
      </c>
      <c r="IO593">
        <v>0</v>
      </c>
      <c r="IP593">
        <v>2086</v>
      </c>
      <c r="IQ593">
        <v>4336</v>
      </c>
      <c r="IR593">
        <v>0</v>
      </c>
      <c r="IS593">
        <v>0</v>
      </c>
      <c r="IT593">
        <v>6422</v>
      </c>
      <c r="IU593">
        <v>161515</v>
      </c>
      <c r="IV593">
        <v>0</v>
      </c>
      <c r="IW593">
        <v>227845</v>
      </c>
      <c r="IX593">
        <v>1039866</v>
      </c>
      <c r="IY593">
        <v>1124831</v>
      </c>
      <c r="IZ593">
        <v>0</v>
      </c>
      <c r="JA593">
        <v>0</v>
      </c>
      <c r="JB593">
        <v>0</v>
      </c>
      <c r="JC593">
        <v>1062293</v>
      </c>
      <c r="JD593">
        <v>143048</v>
      </c>
      <c r="JE593">
        <v>121187</v>
      </c>
      <c r="JF593">
        <v>60399</v>
      </c>
      <c r="JG593">
        <v>340992</v>
      </c>
      <c r="JH593">
        <v>455899</v>
      </c>
      <c r="JI593">
        <v>62239</v>
      </c>
      <c r="JJ593">
        <v>92432</v>
      </c>
      <c r="JK593">
        <v>700728</v>
      </c>
      <c r="JL593">
        <v>5593274</v>
      </c>
      <c r="JM593">
        <v>0</v>
      </c>
      <c r="JN593">
        <v>0</v>
      </c>
      <c r="JO593">
        <v>120195</v>
      </c>
      <c r="JP593">
        <v>152100</v>
      </c>
      <c r="JQ593">
        <v>0</v>
      </c>
      <c r="JR593">
        <v>0</v>
      </c>
      <c r="JS593">
        <v>272295</v>
      </c>
      <c r="JT593"/>
      <c r="JU593"/>
      <c r="JV593"/>
      <c r="JW593"/>
      <c r="JX593"/>
      <c r="JY593">
        <v>21520</v>
      </c>
      <c r="JZ593"/>
      <c r="KA593"/>
      <c r="KB593"/>
      <c r="KC593"/>
      <c r="KD593"/>
      <c r="KE593">
        <v>1062293</v>
      </c>
      <c r="KF593">
        <v>96</v>
      </c>
      <c r="KG593">
        <v>128</v>
      </c>
      <c r="KH593">
        <v>81</v>
      </c>
      <c r="KI593">
        <v>63</v>
      </c>
      <c r="KJ593">
        <v>89</v>
      </c>
      <c r="KK593">
        <v>53</v>
      </c>
      <c r="KL593">
        <v>32</v>
      </c>
      <c r="KM593">
        <v>48</v>
      </c>
      <c r="KN593">
        <v>23</v>
      </c>
      <c r="KO593">
        <v>1</v>
      </c>
      <c r="KP593">
        <v>0</v>
      </c>
      <c r="KQ593">
        <v>0</v>
      </c>
      <c r="KR593">
        <v>1</v>
      </c>
      <c r="KS593">
        <v>0</v>
      </c>
      <c r="KT593">
        <v>0</v>
      </c>
      <c r="KU593">
        <v>1</v>
      </c>
      <c r="KV593">
        <v>0</v>
      </c>
      <c r="KW593">
        <v>0</v>
      </c>
      <c r="KX593">
        <v>0</v>
      </c>
      <c r="KY593">
        <v>0</v>
      </c>
      <c r="KZ593">
        <v>0</v>
      </c>
      <c r="LA593">
        <v>0</v>
      </c>
      <c r="LB593">
        <v>0</v>
      </c>
      <c r="LC593">
        <v>0</v>
      </c>
      <c r="LD593">
        <v>1</v>
      </c>
      <c r="LE593">
        <v>0</v>
      </c>
      <c r="LF593">
        <v>0</v>
      </c>
      <c r="LG593">
        <v>0</v>
      </c>
      <c r="LH593">
        <v>0</v>
      </c>
    </row>
    <row r="594" spans="1:320" s="34" customFormat="1" ht="15" customHeight="1" x14ac:dyDescent="0.25">
      <c r="A594" s="45">
        <v>206301185</v>
      </c>
      <c r="B594" s="45" t="s">
        <v>5004</v>
      </c>
      <c r="C594" s="46">
        <v>45292</v>
      </c>
      <c r="D594" s="46">
        <v>45657</v>
      </c>
      <c r="E594" s="47">
        <v>366</v>
      </c>
      <c r="F594" s="45" t="s">
        <v>883</v>
      </c>
      <c r="G594" s="45" t="s">
        <v>884</v>
      </c>
      <c r="H594" s="45" t="s">
        <v>1358</v>
      </c>
      <c r="I594" s="45" t="s">
        <v>886</v>
      </c>
      <c r="J594" s="45" t="s">
        <v>887</v>
      </c>
      <c r="K594" s="45" t="s">
        <v>1359</v>
      </c>
      <c r="L594" s="45" t="s">
        <v>4898</v>
      </c>
      <c r="M594" s="45" t="s">
        <v>5005</v>
      </c>
      <c r="N594" s="45" t="s">
        <v>5006</v>
      </c>
      <c r="O594" s="45" t="s">
        <v>4901</v>
      </c>
      <c r="P594" s="45" t="s">
        <v>5007</v>
      </c>
      <c r="Q594" s="45" t="s">
        <v>5008</v>
      </c>
      <c r="R594" t="s">
        <v>5009</v>
      </c>
      <c r="S594" s="45" t="s">
        <v>893</v>
      </c>
      <c r="T594" t="s">
        <v>2730</v>
      </c>
      <c r="U594" s="47">
        <v>59</v>
      </c>
      <c r="V594" s="47">
        <v>59</v>
      </c>
      <c r="W594" s="47" t="s">
        <v>1728</v>
      </c>
      <c r="X594" s="47">
        <v>21594</v>
      </c>
      <c r="Y594" s="47">
        <v>19049</v>
      </c>
      <c r="Z594" s="48">
        <v>194.5</v>
      </c>
      <c r="AA594" s="44">
        <v>451</v>
      </c>
      <c r="AB594" s="44">
        <v>455</v>
      </c>
      <c r="AC594" s="44">
        <v>6058</v>
      </c>
      <c r="AD594" s="44">
        <v>4325</v>
      </c>
      <c r="AE594" s="44">
        <v>1168</v>
      </c>
      <c r="AF594" s="44">
        <v>5798</v>
      </c>
      <c r="AG594" s="44"/>
      <c r="AH594" s="47">
        <v>504</v>
      </c>
      <c r="AI594" s="47">
        <v>209</v>
      </c>
      <c r="AJ594">
        <v>987</v>
      </c>
      <c r="AK594" t="s">
        <v>895</v>
      </c>
      <c r="AL594">
        <v>19049</v>
      </c>
      <c r="AM594"/>
      <c r="AN594"/>
      <c r="AO594"/>
      <c r="AP594"/>
      <c r="AQ594"/>
      <c r="AR594" s="44"/>
      <c r="AS594" s="44"/>
      <c r="AT594" s="44"/>
      <c r="AU594" s="44">
        <v>6146897</v>
      </c>
      <c r="AV594" s="44">
        <v>6506734</v>
      </c>
      <c r="AW594" s="44">
        <v>610038</v>
      </c>
      <c r="AX594" s="44">
        <v>1663</v>
      </c>
      <c r="AY594" s="44">
        <v>12045256</v>
      </c>
      <c r="AZ594" s="21">
        <v>10589254</v>
      </c>
      <c r="BA594" s="21">
        <v>1456002</v>
      </c>
      <c r="BB594" s="44">
        <v>9562</v>
      </c>
      <c r="BC594" s="44">
        <v>307768</v>
      </c>
      <c r="BD594" s="44"/>
      <c r="BE594" s="44">
        <v>1157796</v>
      </c>
      <c r="BF594" s="44">
        <v>1944618</v>
      </c>
      <c r="BG594" s="44">
        <v>1391284</v>
      </c>
      <c r="BH594" s="44">
        <v>341084</v>
      </c>
      <c r="BI594" s="21">
        <v>1894039</v>
      </c>
      <c r="BJ594" s="21"/>
      <c r="BK594" s="21">
        <v>176694</v>
      </c>
      <c r="BL594" s="21">
        <v>68694</v>
      </c>
      <c r="BM594" s="21">
        <v>330484</v>
      </c>
      <c r="BN594" s="21">
        <v>6146897</v>
      </c>
      <c r="BO594" s="21"/>
      <c r="BP594" s="21"/>
      <c r="BQ594" s="44"/>
      <c r="BR594" s="21"/>
      <c r="BS594" s="44"/>
      <c r="BT594" s="21"/>
      <c r="BU594" s="44"/>
      <c r="BV594" s="21"/>
      <c r="BW594" s="44">
        <v>2541205</v>
      </c>
      <c r="BX594" s="21">
        <v>1594215</v>
      </c>
      <c r="BY594" s="21">
        <v>1021159</v>
      </c>
      <c r="BZ594" s="21"/>
      <c r="CA594" s="44">
        <v>518</v>
      </c>
      <c r="CB594" s="44"/>
      <c r="CC594" s="44">
        <v>1031582</v>
      </c>
      <c r="CD594" s="44"/>
      <c r="CE594" s="44"/>
      <c r="CF594" s="44"/>
      <c r="CG594" s="44">
        <v>134146</v>
      </c>
      <c r="CH594" s="44"/>
      <c r="CI594" s="21">
        <v>7632</v>
      </c>
      <c r="CJ594" s="44">
        <v>1485</v>
      </c>
      <c r="CK594" s="21">
        <v>174792</v>
      </c>
      <c r="CL594" s="44"/>
      <c r="CM594" s="44">
        <v>259</v>
      </c>
      <c r="CN594" s="44">
        <v>0</v>
      </c>
      <c r="CO594" s="44">
        <v>2488005</v>
      </c>
      <c r="CP594" s="44">
        <v>0</v>
      </c>
      <c r="CQ594" s="21">
        <v>2552940</v>
      </c>
      <c r="CR594" s="44">
        <v>662490</v>
      </c>
      <c r="CS594" s="44">
        <v>566424</v>
      </c>
      <c r="CT594" s="44">
        <v>102813</v>
      </c>
      <c r="CU594" s="44"/>
      <c r="CV594" s="44">
        <v>133803</v>
      </c>
      <c r="CW594" s="21"/>
      <c r="CX594" s="21"/>
      <c r="CY594" s="21"/>
      <c r="CZ594" s="21"/>
      <c r="DA594" s="21"/>
      <c r="DB594" s="21"/>
      <c r="DC594" s="21"/>
      <c r="DD594" s="21"/>
      <c r="DE594" s="44"/>
      <c r="DF594" s="21"/>
      <c r="DG594" s="44"/>
      <c r="DH594" s="21"/>
      <c r="DI594" s="44"/>
      <c r="DJ594" s="44"/>
      <c r="DK594" s="44"/>
      <c r="DL594" s="44"/>
      <c r="DM594" s="21"/>
      <c r="DN594" s="44"/>
      <c r="DO594" s="44">
        <v>666</v>
      </c>
      <c r="DP594" s="44"/>
      <c r="DQ594" s="44"/>
      <c r="DR594" s="44"/>
      <c r="DS594" s="44"/>
      <c r="DT594" s="44"/>
      <c r="DU594" s="44"/>
      <c r="DV594" s="44"/>
      <c r="DW594" s="44">
        <v>-1657</v>
      </c>
      <c r="DX594" s="44"/>
      <c r="DY594" s="44">
        <v>-639</v>
      </c>
      <c r="DZ594" s="44"/>
      <c r="EA594" s="44"/>
      <c r="EB594" s="21"/>
      <c r="EC594" s="44">
        <v>-759537</v>
      </c>
      <c r="ED594" s="44">
        <v>914993</v>
      </c>
      <c r="EE594" s="21">
        <v>29842</v>
      </c>
      <c r="EF594" s="44"/>
      <c r="EG594" s="21">
        <v>-14203</v>
      </c>
      <c r="EH594" s="44"/>
      <c r="EI594" s="21">
        <v>505237</v>
      </c>
      <c r="EJ594" s="44"/>
      <c r="EK594" s="44"/>
      <c r="EL594" s="21"/>
      <c r="EM594" s="44"/>
      <c r="EN594" s="44"/>
      <c r="EO594" s="44">
        <v>-106585</v>
      </c>
      <c r="EP594" s="21"/>
      <c r="EQ594" s="21"/>
      <c r="ER594" s="21"/>
      <c r="ES594" s="21"/>
      <c r="ET594" s="44"/>
      <c r="EU594" s="21"/>
      <c r="EV594" s="44"/>
      <c r="EW594" s="21"/>
      <c r="EX594" s="44"/>
      <c r="EY594" s="44"/>
      <c r="EZ594" s="21"/>
      <c r="FA594" s="21">
        <v>41921</v>
      </c>
      <c r="FB594" s="44"/>
      <c r="FC594" s="44"/>
      <c r="FD594" s="21"/>
      <c r="FE594" s="112"/>
      <c r="FF594" s="44"/>
      <c r="FG594" s="44">
        <v>5251039</v>
      </c>
      <c r="FH594" s="44">
        <v>1555134</v>
      </c>
      <c r="FI594" s="44">
        <v>3783081</v>
      </c>
      <c r="FJ594" s="44">
        <v>323608</v>
      </c>
      <c r="FK594" s="44">
        <v>3483083</v>
      </c>
      <c r="FL594" s="44"/>
      <c r="FM594" s="44"/>
      <c r="FN594" s="44"/>
      <c r="FO594" s="44"/>
      <c r="FP594" s="44"/>
      <c r="FQ594" s="44"/>
      <c r="FR594" s="44"/>
      <c r="FS594" s="44"/>
      <c r="FT594" s="44">
        <v>29256</v>
      </c>
      <c r="FU594" s="44">
        <v>4524</v>
      </c>
      <c r="FV594" s="21">
        <v>751619</v>
      </c>
      <c r="FW594" s="44"/>
      <c r="FX594" s="44">
        <v>751891</v>
      </c>
      <c r="FY594" s="44">
        <v>194079</v>
      </c>
      <c r="FZ594" s="44">
        <v>273422</v>
      </c>
      <c r="GA594" s="44">
        <v>78250</v>
      </c>
      <c r="GB594" s="44"/>
      <c r="GC594" s="44">
        <v>55032</v>
      </c>
      <c r="GD594" s="44">
        <v>279961</v>
      </c>
      <c r="GE594" s="44">
        <v>229334</v>
      </c>
      <c r="GF594" s="44">
        <v>59471</v>
      </c>
      <c r="GG594" s="44">
        <v>641561</v>
      </c>
      <c r="GH594" s="44">
        <v>473234</v>
      </c>
      <c r="GI594" s="44">
        <v>122047</v>
      </c>
      <c r="GJ594" s="44">
        <v>48672</v>
      </c>
      <c r="GK594" s="44">
        <v>1952732</v>
      </c>
      <c r="GL594" s="44">
        <v>56622</v>
      </c>
      <c r="GM594" s="44">
        <v>720651</v>
      </c>
      <c r="GN594" s="44">
        <v>158026</v>
      </c>
      <c r="GO594" s="44">
        <v>11423</v>
      </c>
      <c r="GP594" s="44"/>
      <c r="GQ594" s="44"/>
      <c r="GR594" s="44">
        <v>214364</v>
      </c>
      <c r="GS594" s="44">
        <v>1540598</v>
      </c>
      <c r="GT594" s="44"/>
      <c r="GU594" s="21">
        <v>297266</v>
      </c>
      <c r="GV594" s="44"/>
      <c r="GW594" s="44">
        <v>12914657</v>
      </c>
      <c r="GX594" s="44"/>
      <c r="GY594" s="44">
        <v>14752521</v>
      </c>
      <c r="GZ594" s="44">
        <v>1151468</v>
      </c>
      <c r="HA594" s="44">
        <v>4899835</v>
      </c>
      <c r="HB594" s="44"/>
      <c r="HC594" s="44">
        <v>8701218</v>
      </c>
      <c r="HD594" s="44">
        <v>14752521</v>
      </c>
      <c r="HE594" s="21"/>
      <c r="HF594" s="21">
        <v>7665556</v>
      </c>
      <c r="HG594" s="21"/>
      <c r="HH594" s="21"/>
      <c r="HI594" s="21">
        <v>26500</v>
      </c>
      <c r="HJ594" s="44"/>
      <c r="HK594" s="21">
        <v>148723</v>
      </c>
      <c r="HL594" s="21">
        <v>410113</v>
      </c>
      <c r="HM594" s="21">
        <v>585336</v>
      </c>
      <c r="HN594" s="21">
        <v>-288070</v>
      </c>
      <c r="HO594" s="21"/>
      <c r="HP594" s="44"/>
      <c r="HQ594" s="47"/>
      <c r="HR594" s="47"/>
      <c r="HS594" s="47"/>
      <c r="HT594" s="47" t="s">
        <v>1759</v>
      </c>
      <c r="HU594" s="47">
        <v>0</v>
      </c>
      <c r="HV594" s="47">
        <v>1912</v>
      </c>
      <c r="HW594" s="47">
        <v>0</v>
      </c>
      <c r="HX594" s="47">
        <v>7666</v>
      </c>
      <c r="HY594" s="47">
        <v>21583</v>
      </c>
      <c r="HZ594" s="47">
        <v>46633</v>
      </c>
      <c r="IA594" s="47">
        <v>0</v>
      </c>
      <c r="IB594" s="47">
        <v>0</v>
      </c>
      <c r="IC594" s="47">
        <v>1114</v>
      </c>
      <c r="ID594">
        <v>27557</v>
      </c>
      <c r="IE594" s="47">
        <v>2086</v>
      </c>
      <c r="IF594">
        <v>7703</v>
      </c>
      <c r="IG594" s="47">
        <v>1999</v>
      </c>
      <c r="IH594" s="47">
        <v>14074</v>
      </c>
      <c r="II594">
        <v>7209</v>
      </c>
      <c r="IJ594">
        <v>4164</v>
      </c>
      <c r="IK594">
        <v>800</v>
      </c>
      <c r="IL594">
        <v>12040</v>
      </c>
      <c r="IM594">
        <v>156540</v>
      </c>
      <c r="IN594">
        <v>0</v>
      </c>
      <c r="IO594">
        <v>0</v>
      </c>
      <c r="IP594">
        <v>0</v>
      </c>
      <c r="IQ594">
        <v>0</v>
      </c>
      <c r="IR594">
        <v>0</v>
      </c>
      <c r="IS594">
        <v>0</v>
      </c>
      <c r="IT594">
        <v>0</v>
      </c>
      <c r="IU594">
        <v>152774</v>
      </c>
      <c r="IV594">
        <v>0</v>
      </c>
      <c r="IW594">
        <v>384221</v>
      </c>
      <c r="IX594">
        <v>887423</v>
      </c>
      <c r="IY594">
        <v>1086628</v>
      </c>
      <c r="IZ594">
        <v>0</v>
      </c>
      <c r="JA594">
        <v>0</v>
      </c>
      <c r="JB594">
        <v>23596</v>
      </c>
      <c r="JC594">
        <v>1259733</v>
      </c>
      <c r="JD594">
        <v>68110</v>
      </c>
      <c r="JE594">
        <v>142751</v>
      </c>
      <c r="JF594">
        <v>32266</v>
      </c>
      <c r="JG594">
        <v>344670</v>
      </c>
      <c r="JH594">
        <v>340654</v>
      </c>
      <c r="JI594">
        <v>82479</v>
      </c>
      <c r="JJ594">
        <v>34231</v>
      </c>
      <c r="JK594">
        <v>411503</v>
      </c>
      <c r="JL594">
        <v>5251039</v>
      </c>
      <c r="JM594">
        <v>0</v>
      </c>
      <c r="JN594">
        <v>0</v>
      </c>
      <c r="JO594">
        <v>0</v>
      </c>
      <c r="JP594">
        <v>0</v>
      </c>
      <c r="JQ594">
        <v>0</v>
      </c>
      <c r="JR594">
        <v>0</v>
      </c>
      <c r="JS594">
        <v>0</v>
      </c>
      <c r="JT594"/>
      <c r="JU594"/>
      <c r="JV594"/>
      <c r="JW594"/>
      <c r="JX594"/>
      <c r="JY594">
        <v>27557</v>
      </c>
      <c r="JZ594"/>
      <c r="KA594"/>
      <c r="KB594"/>
      <c r="KC594"/>
      <c r="KD594"/>
      <c r="KE594">
        <v>1259733</v>
      </c>
      <c r="KF594">
        <v>102</v>
      </c>
      <c r="KG594">
        <v>151</v>
      </c>
      <c r="KH594">
        <v>97</v>
      </c>
      <c r="KI594">
        <v>74</v>
      </c>
      <c r="KJ594">
        <v>109</v>
      </c>
      <c r="KK594">
        <v>74</v>
      </c>
      <c r="KL594">
        <v>34</v>
      </c>
      <c r="KM594">
        <v>51</v>
      </c>
      <c r="KN594">
        <v>29</v>
      </c>
      <c r="KO594">
        <v>1</v>
      </c>
      <c r="KP594">
        <v>0</v>
      </c>
      <c r="KQ594">
        <v>0</v>
      </c>
      <c r="KR594">
        <v>1</v>
      </c>
      <c r="KS594">
        <v>0</v>
      </c>
      <c r="KT594">
        <v>0</v>
      </c>
      <c r="KU594">
        <v>1</v>
      </c>
      <c r="KV594">
        <v>0</v>
      </c>
      <c r="KW594">
        <v>0</v>
      </c>
      <c r="KX594">
        <v>0</v>
      </c>
      <c r="KY594">
        <v>0</v>
      </c>
      <c r="KZ594">
        <v>0</v>
      </c>
      <c r="LA594">
        <v>0</v>
      </c>
      <c r="LB594">
        <v>0</v>
      </c>
      <c r="LC594">
        <v>0</v>
      </c>
      <c r="LD594">
        <v>1</v>
      </c>
      <c r="LE594">
        <v>0</v>
      </c>
      <c r="LF594">
        <v>0</v>
      </c>
      <c r="LG594">
        <v>0</v>
      </c>
      <c r="LH594">
        <v>0</v>
      </c>
    </row>
    <row r="595" spans="1:320" s="34" customFormat="1" ht="15" customHeight="1" x14ac:dyDescent="0.25">
      <c r="A595" s="45">
        <v>206301187</v>
      </c>
      <c r="B595" s="45" t="s">
        <v>5010</v>
      </c>
      <c r="C595" s="46">
        <v>45292</v>
      </c>
      <c r="D595" s="46">
        <v>45657</v>
      </c>
      <c r="E595" s="47">
        <v>366</v>
      </c>
      <c r="F595" s="45" t="s">
        <v>883</v>
      </c>
      <c r="G595" s="45" t="s">
        <v>884</v>
      </c>
      <c r="H595" s="45" t="s">
        <v>1358</v>
      </c>
      <c r="I595" s="45" t="s">
        <v>886</v>
      </c>
      <c r="J595" s="45" t="s">
        <v>887</v>
      </c>
      <c r="K595" s="45" t="s">
        <v>1359</v>
      </c>
      <c r="L595" s="45" t="s">
        <v>4859</v>
      </c>
      <c r="M595" s="45" t="s">
        <v>5011</v>
      </c>
      <c r="N595" s="45" t="s">
        <v>5012</v>
      </c>
      <c r="O595" s="45" t="s">
        <v>5013</v>
      </c>
      <c r="P595" s="45" t="s">
        <v>5014</v>
      </c>
      <c r="Q595" s="45" t="s">
        <v>5015</v>
      </c>
      <c r="R595" t="s">
        <v>5016</v>
      </c>
      <c r="S595" s="45" t="s">
        <v>893</v>
      </c>
      <c r="T595" t="s">
        <v>1970</v>
      </c>
      <c r="U595" s="47">
        <v>59</v>
      </c>
      <c r="V595" s="47">
        <v>59</v>
      </c>
      <c r="W595" s="47" t="s">
        <v>1728</v>
      </c>
      <c r="X595" s="47">
        <v>21594</v>
      </c>
      <c r="Y595" s="47">
        <v>17152</v>
      </c>
      <c r="Z595" s="48">
        <v>183.99</v>
      </c>
      <c r="AA595" s="44">
        <v>667</v>
      </c>
      <c r="AB595" s="44">
        <v>668</v>
      </c>
      <c r="AC595" s="44">
        <v>11039</v>
      </c>
      <c r="AD595" s="44">
        <v>4812</v>
      </c>
      <c r="AE595" s="44">
        <v>150</v>
      </c>
      <c r="AF595" s="44">
        <v>881</v>
      </c>
      <c r="AG595" s="44"/>
      <c r="AH595" s="47"/>
      <c r="AI595" s="47">
        <v>261</v>
      </c>
      <c r="AJ595">
        <v>9</v>
      </c>
      <c r="AK595" t="s">
        <v>895</v>
      </c>
      <c r="AL595">
        <v>17152</v>
      </c>
      <c r="AM595"/>
      <c r="AN595"/>
      <c r="AO595"/>
      <c r="AP595"/>
      <c r="AQ595"/>
      <c r="AR595" s="44"/>
      <c r="AS595" s="44"/>
      <c r="AT595" s="44"/>
      <c r="AU595" s="44">
        <v>8635292</v>
      </c>
      <c r="AV595" s="44">
        <v>6654604</v>
      </c>
      <c r="AW595" s="44">
        <v>2572948</v>
      </c>
      <c r="AX595" s="44">
        <v>4483</v>
      </c>
      <c r="AY595" s="44">
        <v>12721431</v>
      </c>
      <c r="AZ595" s="21">
        <v>13383234</v>
      </c>
      <c r="BA595" s="21">
        <v>-661803</v>
      </c>
      <c r="BB595" s="44">
        <v>2271</v>
      </c>
      <c r="BC595" s="44"/>
      <c r="BD595" s="44"/>
      <c r="BE595" s="44">
        <v>-659532</v>
      </c>
      <c r="BF595" s="44">
        <v>5284611</v>
      </c>
      <c r="BG595" s="44">
        <v>2295857</v>
      </c>
      <c r="BH595" s="44">
        <v>79739</v>
      </c>
      <c r="BI595" s="21">
        <v>429850</v>
      </c>
      <c r="BJ595" s="21"/>
      <c r="BK595" s="21"/>
      <c r="BL595" s="21">
        <v>540960</v>
      </c>
      <c r="BM595" s="21">
        <v>4275</v>
      </c>
      <c r="BN595" s="21">
        <v>8635292</v>
      </c>
      <c r="BO595" s="21"/>
      <c r="BP595" s="21"/>
      <c r="BQ595" s="44"/>
      <c r="BR595" s="21"/>
      <c r="BS595" s="44"/>
      <c r="BT595" s="21"/>
      <c r="BU595" s="44"/>
      <c r="BV595" s="21"/>
      <c r="BW595" s="44">
        <v>4623310</v>
      </c>
      <c r="BX595" s="21"/>
      <c r="BY595" s="21">
        <v>1997638</v>
      </c>
      <c r="BZ595" s="21"/>
      <c r="CA595" s="44">
        <v>407</v>
      </c>
      <c r="CB595" s="44"/>
      <c r="CC595" s="44">
        <v>2265</v>
      </c>
      <c r="CD595" s="44"/>
      <c r="CE595" s="44"/>
      <c r="CF595" s="44"/>
      <c r="CG595" s="44"/>
      <c r="CH595" s="44"/>
      <c r="CI595" s="21">
        <v>30984</v>
      </c>
      <c r="CJ595" s="44"/>
      <c r="CK595" s="21"/>
      <c r="CL595" s="44"/>
      <c r="CM595" s="44">
        <v>115598</v>
      </c>
      <c r="CN595" s="44">
        <v>0</v>
      </c>
      <c r="CO595" s="44">
        <v>2263560</v>
      </c>
      <c r="CP595" s="44">
        <v>0</v>
      </c>
      <c r="CQ595" s="21">
        <v>2146250</v>
      </c>
      <c r="CR595" s="44">
        <v>362960</v>
      </c>
      <c r="CS595" s="44">
        <v>1544570</v>
      </c>
      <c r="CT595" s="44">
        <v>128985</v>
      </c>
      <c r="CU595" s="44"/>
      <c r="CV595" s="44">
        <v>92681</v>
      </c>
      <c r="CW595" s="21"/>
      <c r="CX595" s="21"/>
      <c r="CY595" s="21"/>
      <c r="CZ595" s="21"/>
      <c r="DA595" s="21"/>
      <c r="DB595" s="21"/>
      <c r="DC595" s="21"/>
      <c r="DD595" s="21"/>
      <c r="DE595" s="44"/>
      <c r="DF595" s="21"/>
      <c r="DG595" s="44"/>
      <c r="DH595" s="21"/>
      <c r="DI595" s="44"/>
      <c r="DJ595" s="44"/>
      <c r="DK595" s="44"/>
      <c r="DL595" s="44"/>
      <c r="DM595" s="21"/>
      <c r="DN595" s="44"/>
      <c r="DO595" s="44"/>
      <c r="DP595" s="44"/>
      <c r="DQ595" s="44"/>
      <c r="DR595" s="44"/>
      <c r="DS595" s="44"/>
      <c r="DT595" s="44"/>
      <c r="DU595" s="44"/>
      <c r="DV595" s="44"/>
      <c r="DW595" s="44"/>
      <c r="DX595" s="44"/>
      <c r="DY595" s="44"/>
      <c r="DZ595" s="44"/>
      <c r="EA595" s="44"/>
      <c r="EB595" s="21"/>
      <c r="EC595" s="44">
        <v>1378064</v>
      </c>
      <c r="ED595" s="44"/>
      <c r="EE595" s="21">
        <v>1112229</v>
      </c>
      <c r="EF595" s="44"/>
      <c r="EG595" s="21">
        <v>10382</v>
      </c>
      <c r="EH595" s="44"/>
      <c r="EI595" s="21">
        <v>72273</v>
      </c>
      <c r="EJ595" s="44"/>
      <c r="EK595" s="44"/>
      <c r="EL595" s="21"/>
      <c r="EM595" s="44"/>
      <c r="EN595" s="44"/>
      <c r="EO595" s="44"/>
      <c r="EP595" s="21"/>
      <c r="EQ595" s="21"/>
      <c r="ER595" s="21"/>
      <c r="ES595" s="21"/>
      <c r="ET595" s="44"/>
      <c r="EU595" s="21"/>
      <c r="EV595" s="44"/>
      <c r="EW595" s="21"/>
      <c r="EX595" s="44"/>
      <c r="EY595" s="44"/>
      <c r="EZ595" s="21"/>
      <c r="FA595" s="21"/>
      <c r="FB595" s="44"/>
      <c r="FC595" s="44"/>
      <c r="FD595" s="21"/>
      <c r="FE595" s="112"/>
      <c r="FF595" s="44"/>
      <c r="FG595" s="44">
        <v>5077880</v>
      </c>
      <c r="FH595" s="44">
        <v>1486603</v>
      </c>
      <c r="FI595" s="44">
        <v>6818751</v>
      </c>
      <c r="FJ595" s="44">
        <v>21161</v>
      </c>
      <c r="FK595" s="44">
        <v>4459853</v>
      </c>
      <c r="FL595" s="44"/>
      <c r="FM595" s="44"/>
      <c r="FN595" s="44"/>
      <c r="FO595" s="44"/>
      <c r="FP595" s="44"/>
      <c r="FQ595" s="44"/>
      <c r="FR595" s="44"/>
      <c r="FS595" s="44"/>
      <c r="FT595" s="44">
        <v>55280</v>
      </c>
      <c r="FU595" s="44"/>
      <c r="FV595" s="21">
        <v>766109</v>
      </c>
      <c r="FW595" s="44"/>
      <c r="FX595" s="44">
        <v>558104</v>
      </c>
      <c r="FY595" s="44">
        <v>65500</v>
      </c>
      <c r="FZ595" s="44">
        <v>387957</v>
      </c>
      <c r="GA595" s="44">
        <v>71340</v>
      </c>
      <c r="GB595" s="44"/>
      <c r="GC595" s="44">
        <v>49687</v>
      </c>
      <c r="GD595" s="44">
        <v>430702</v>
      </c>
      <c r="GE595" s="44">
        <v>249763</v>
      </c>
      <c r="GF595" s="44">
        <v>97030</v>
      </c>
      <c r="GG595" s="44">
        <v>685891</v>
      </c>
      <c r="GH595" s="44">
        <v>131867</v>
      </c>
      <c r="GI595" s="44">
        <v>160721</v>
      </c>
      <c r="GJ595" s="44">
        <v>201740</v>
      </c>
      <c r="GK595" s="44">
        <v>2591135</v>
      </c>
      <c r="GL595" s="44">
        <v>87324</v>
      </c>
      <c r="GM595" s="44">
        <v>2119567</v>
      </c>
      <c r="GN595" s="44">
        <v>66768</v>
      </c>
      <c r="GO595" s="44">
        <v>23465</v>
      </c>
      <c r="GP595" s="44"/>
      <c r="GQ595" s="44"/>
      <c r="GR595" s="44">
        <v>123431</v>
      </c>
      <c r="GS595" s="44">
        <v>29193537</v>
      </c>
      <c r="GT595" s="44"/>
      <c r="GU595" s="21">
        <v>207742</v>
      </c>
      <c r="GV595" s="44">
        <v>264924</v>
      </c>
      <c r="GW595" s="44">
        <v>25024253</v>
      </c>
      <c r="GX595" s="44"/>
      <c r="GY595" s="44">
        <v>54690456</v>
      </c>
      <c r="GZ595" s="44">
        <v>7308697</v>
      </c>
      <c r="HA595" s="44">
        <v>59210</v>
      </c>
      <c r="HB595" s="44">
        <v>25764608</v>
      </c>
      <c r="HC595" s="44">
        <v>21557941</v>
      </c>
      <c r="HD595" s="44">
        <v>54690456</v>
      </c>
      <c r="HE595" s="21"/>
      <c r="HF595" s="21"/>
      <c r="HG595" s="21">
        <v>6634229</v>
      </c>
      <c r="HH595" s="21"/>
      <c r="HI595" s="21">
        <v>52681</v>
      </c>
      <c r="HJ595" s="44"/>
      <c r="HK595" s="21">
        <v>2548408</v>
      </c>
      <c r="HL595" s="21">
        <v>546953</v>
      </c>
      <c r="HM595" s="21">
        <v>3148042</v>
      </c>
      <c r="HN595" s="21">
        <v>-2940300</v>
      </c>
      <c r="HO595" s="21"/>
      <c r="HP595" s="44"/>
      <c r="HQ595" s="47"/>
      <c r="HR595" s="47">
        <v>25702679</v>
      </c>
      <c r="HS595" s="47">
        <v>61929</v>
      </c>
      <c r="HT595" s="47" t="s">
        <v>5017</v>
      </c>
      <c r="HU595" s="47">
        <v>27188352.84</v>
      </c>
      <c r="HV595" s="47">
        <v>4577</v>
      </c>
      <c r="HW595" s="47">
        <v>0</v>
      </c>
      <c r="HX595" s="47">
        <v>6216</v>
      </c>
      <c r="HY595" s="47">
        <v>27766</v>
      </c>
      <c r="HZ595" s="47">
        <v>51012</v>
      </c>
      <c r="IA595" s="47">
        <v>0</v>
      </c>
      <c r="IB595" s="47">
        <v>0</v>
      </c>
      <c r="IC595" s="47">
        <v>184</v>
      </c>
      <c r="ID595">
        <v>2973</v>
      </c>
      <c r="IE595" s="47">
        <v>4263</v>
      </c>
      <c r="IF595">
        <v>7953</v>
      </c>
      <c r="IG595" s="47">
        <v>3172</v>
      </c>
      <c r="IH595" s="47">
        <v>15331</v>
      </c>
      <c r="II595">
        <v>3303</v>
      </c>
      <c r="IJ595">
        <v>4923</v>
      </c>
      <c r="IK595">
        <v>3179</v>
      </c>
      <c r="IL595">
        <v>18961</v>
      </c>
      <c r="IM595">
        <v>153813</v>
      </c>
      <c r="IN595">
        <v>0</v>
      </c>
      <c r="IO595">
        <v>178</v>
      </c>
      <c r="IP595">
        <v>4321</v>
      </c>
      <c r="IQ595">
        <v>1858</v>
      </c>
      <c r="IR595">
        <v>0</v>
      </c>
      <c r="IS595">
        <v>0</v>
      </c>
      <c r="IT595">
        <v>6357</v>
      </c>
      <c r="IU595">
        <v>384937</v>
      </c>
      <c r="IV595">
        <v>0</v>
      </c>
      <c r="IW595">
        <v>374353</v>
      </c>
      <c r="IX595">
        <v>1215536</v>
      </c>
      <c r="IY595">
        <v>1203986</v>
      </c>
      <c r="IZ595">
        <v>0</v>
      </c>
      <c r="JA595">
        <v>0</v>
      </c>
      <c r="JB595">
        <v>7852</v>
      </c>
      <c r="JC595">
        <v>68938</v>
      </c>
      <c r="JD595">
        <v>118612</v>
      </c>
      <c r="JE595">
        <v>140658</v>
      </c>
      <c r="JF595">
        <v>53111</v>
      </c>
      <c r="JG595">
        <v>372852</v>
      </c>
      <c r="JH595">
        <v>99548</v>
      </c>
      <c r="JI595">
        <v>110271</v>
      </c>
      <c r="JJ595">
        <v>158103</v>
      </c>
      <c r="JK595">
        <v>769123</v>
      </c>
      <c r="JL595">
        <v>5077880</v>
      </c>
      <c r="JM595">
        <v>0</v>
      </c>
      <c r="JN595">
        <v>11509</v>
      </c>
      <c r="JO595">
        <v>103415</v>
      </c>
      <c r="JP595">
        <v>64872</v>
      </c>
      <c r="JQ595">
        <v>0</v>
      </c>
      <c r="JR595">
        <v>0</v>
      </c>
      <c r="JS595">
        <v>179796</v>
      </c>
      <c r="JT595"/>
      <c r="JU595"/>
      <c r="JV595"/>
      <c r="JW595"/>
      <c r="JX595">
        <v>2973</v>
      </c>
      <c r="JY595"/>
      <c r="JZ595"/>
      <c r="KA595"/>
      <c r="KB595"/>
      <c r="KC595"/>
      <c r="KD595">
        <v>68938</v>
      </c>
      <c r="KE595"/>
      <c r="KF595">
        <v>112</v>
      </c>
      <c r="KG595">
        <v>167</v>
      </c>
      <c r="KH595">
        <v>83</v>
      </c>
      <c r="KI595">
        <v>73</v>
      </c>
      <c r="KJ595">
        <v>115</v>
      </c>
      <c r="KK595">
        <v>53</v>
      </c>
      <c r="KL595">
        <v>41</v>
      </c>
      <c r="KM595">
        <v>60</v>
      </c>
      <c r="KN595">
        <v>28</v>
      </c>
      <c r="KO595">
        <v>1</v>
      </c>
      <c r="KP595">
        <v>0</v>
      </c>
      <c r="KQ595">
        <v>0</v>
      </c>
      <c r="KR595">
        <v>1</v>
      </c>
      <c r="KS595">
        <v>0</v>
      </c>
      <c r="KT595">
        <v>0</v>
      </c>
      <c r="KU595">
        <v>1</v>
      </c>
      <c r="KV595">
        <v>0</v>
      </c>
      <c r="KW595">
        <v>0</v>
      </c>
      <c r="KX595">
        <v>0</v>
      </c>
      <c r="KY595">
        <v>0</v>
      </c>
      <c r="KZ595">
        <v>0</v>
      </c>
      <c r="LA595">
        <v>0</v>
      </c>
      <c r="LB595">
        <v>0</v>
      </c>
      <c r="LC595">
        <v>0</v>
      </c>
      <c r="LD595">
        <v>1</v>
      </c>
      <c r="LE595">
        <v>0</v>
      </c>
      <c r="LF595">
        <v>0</v>
      </c>
      <c r="LG595">
        <v>0</v>
      </c>
      <c r="LH595">
        <v>0</v>
      </c>
    </row>
    <row r="596" spans="1:320" s="34" customFormat="1" ht="15" customHeight="1" x14ac:dyDescent="0.25">
      <c r="A596" s="45">
        <v>206301189</v>
      </c>
      <c r="B596" s="45" t="s">
        <v>5018</v>
      </c>
      <c r="C596" s="46">
        <v>45292</v>
      </c>
      <c r="D596" s="46">
        <v>45657</v>
      </c>
      <c r="E596" s="47">
        <v>366</v>
      </c>
      <c r="F596" s="45" t="s">
        <v>883</v>
      </c>
      <c r="G596" s="45" t="s">
        <v>884</v>
      </c>
      <c r="H596" s="45" t="s">
        <v>1358</v>
      </c>
      <c r="I596" s="45" t="s">
        <v>886</v>
      </c>
      <c r="J596" s="45" t="s">
        <v>887</v>
      </c>
      <c r="K596" s="45" t="s">
        <v>1359</v>
      </c>
      <c r="L596" s="45" t="s">
        <v>4898</v>
      </c>
      <c r="M596" s="45" t="s">
        <v>5019</v>
      </c>
      <c r="N596" s="45" t="s">
        <v>5020</v>
      </c>
      <c r="O596" s="45" t="s">
        <v>4901</v>
      </c>
      <c r="P596" s="45" t="s">
        <v>5021</v>
      </c>
      <c r="Q596" s="45" t="s">
        <v>5022</v>
      </c>
      <c r="R596" t="s">
        <v>5023</v>
      </c>
      <c r="S596" s="45" t="s">
        <v>893</v>
      </c>
      <c r="T596"/>
      <c r="U596" s="47">
        <v>99</v>
      </c>
      <c r="V596" s="47">
        <v>99</v>
      </c>
      <c r="W596" s="47" t="s">
        <v>894</v>
      </c>
      <c r="X596" s="47">
        <v>36234</v>
      </c>
      <c r="Y596" s="47">
        <v>33991</v>
      </c>
      <c r="Z596" s="48">
        <v>215.94</v>
      </c>
      <c r="AA596" s="44">
        <v>572</v>
      </c>
      <c r="AB596" s="44">
        <v>632</v>
      </c>
      <c r="AC596" s="44">
        <v>14902</v>
      </c>
      <c r="AD596" s="44">
        <v>3304</v>
      </c>
      <c r="AE596" s="44">
        <v>1156</v>
      </c>
      <c r="AF596" s="44">
        <v>14542</v>
      </c>
      <c r="AG596" s="44"/>
      <c r="AH596" s="47">
        <v>34</v>
      </c>
      <c r="AI596" s="47">
        <v>33</v>
      </c>
      <c r="AJ596">
        <v>20</v>
      </c>
      <c r="AK596" t="s">
        <v>895</v>
      </c>
      <c r="AL596">
        <v>33991</v>
      </c>
      <c r="AM596"/>
      <c r="AN596"/>
      <c r="AO596"/>
      <c r="AP596"/>
      <c r="AQ596"/>
      <c r="AR596" s="44"/>
      <c r="AS596" s="44"/>
      <c r="AT596" s="44"/>
      <c r="AU596" s="44">
        <v>15295950</v>
      </c>
      <c r="AV596" s="44">
        <v>21674702</v>
      </c>
      <c r="AW596" s="44">
        <v>16214205</v>
      </c>
      <c r="AX596" s="44">
        <v>58007</v>
      </c>
      <c r="AY596" s="44">
        <v>20814454</v>
      </c>
      <c r="AZ596" s="21">
        <v>17668670</v>
      </c>
      <c r="BA596" s="21">
        <v>3145784</v>
      </c>
      <c r="BB596" s="44">
        <v>854267</v>
      </c>
      <c r="BC596" s="44"/>
      <c r="BD596" s="44"/>
      <c r="BE596" s="44">
        <v>4000051</v>
      </c>
      <c r="BF596" s="44">
        <v>6705900</v>
      </c>
      <c r="BG596" s="44">
        <v>1486800</v>
      </c>
      <c r="BH596" s="44">
        <v>520200</v>
      </c>
      <c r="BI596" s="21">
        <v>6543900</v>
      </c>
      <c r="BJ596" s="21"/>
      <c r="BK596" s="21">
        <v>15300</v>
      </c>
      <c r="BL596" s="21">
        <v>14850</v>
      </c>
      <c r="BM596" s="21">
        <v>9000</v>
      </c>
      <c r="BN596" s="21">
        <v>15295950</v>
      </c>
      <c r="BO596" s="21"/>
      <c r="BP596" s="21"/>
      <c r="BQ596" s="44"/>
      <c r="BR596" s="21"/>
      <c r="BS596" s="44"/>
      <c r="BT596" s="21"/>
      <c r="BU596" s="44"/>
      <c r="BV596" s="21"/>
      <c r="BW596" s="44">
        <v>17942112</v>
      </c>
      <c r="BX596" s="21"/>
      <c r="BY596" s="21">
        <v>3337398</v>
      </c>
      <c r="BZ596" s="21"/>
      <c r="CA596" s="44">
        <v>19336</v>
      </c>
      <c r="CB596" s="44"/>
      <c r="CC596" s="44">
        <v>374855</v>
      </c>
      <c r="CD596" s="44"/>
      <c r="CE596" s="44"/>
      <c r="CF596" s="44"/>
      <c r="CG596" s="44"/>
      <c r="CH596" s="44"/>
      <c r="CI596" s="21">
        <v>1001</v>
      </c>
      <c r="CJ596" s="44"/>
      <c r="CK596" s="21"/>
      <c r="CL596" s="44"/>
      <c r="CM596" s="44">
        <v>332</v>
      </c>
      <c r="CN596" s="44">
        <v>0</v>
      </c>
      <c r="CO596" s="44">
        <v>10222800</v>
      </c>
      <c r="CP596" s="44">
        <v>7882</v>
      </c>
      <c r="CQ596" s="21">
        <v>9946350</v>
      </c>
      <c r="CR596" s="44">
        <v>748570</v>
      </c>
      <c r="CS596" s="44">
        <v>624921</v>
      </c>
      <c r="CT596" s="44">
        <v>68519</v>
      </c>
      <c r="CU596" s="44"/>
      <c r="CV596" s="44">
        <v>55328</v>
      </c>
      <c r="CW596" s="21"/>
      <c r="CX596" s="21"/>
      <c r="CY596" s="21"/>
      <c r="CZ596" s="21"/>
      <c r="DA596" s="21"/>
      <c r="DB596" s="21"/>
      <c r="DC596" s="21"/>
      <c r="DD596" s="21"/>
      <c r="DE596" s="44"/>
      <c r="DF596" s="21"/>
      <c r="DG596" s="44"/>
      <c r="DH596" s="21"/>
      <c r="DI596" s="44"/>
      <c r="DJ596" s="44"/>
      <c r="DK596" s="44"/>
      <c r="DL596" s="44"/>
      <c r="DM596" s="21"/>
      <c r="DN596" s="44"/>
      <c r="DO596" s="44"/>
      <c r="DP596" s="44"/>
      <c r="DQ596" s="44"/>
      <c r="DR596" s="44"/>
      <c r="DS596" s="44"/>
      <c r="DT596" s="44"/>
      <c r="DU596" s="44"/>
      <c r="DV596" s="44"/>
      <c r="DW596" s="44"/>
      <c r="DX596" s="44"/>
      <c r="DY596" s="44">
        <v>-452</v>
      </c>
      <c r="DZ596" s="44"/>
      <c r="EA596" s="44"/>
      <c r="EB596" s="21"/>
      <c r="EC596" s="44">
        <v>11011003</v>
      </c>
      <c r="ED596" s="44"/>
      <c r="EE596" s="21">
        <v>2760094</v>
      </c>
      <c r="EF596" s="44"/>
      <c r="EG596" s="21">
        <v>-26916</v>
      </c>
      <c r="EH596" s="44"/>
      <c r="EI596" s="21">
        <v>2473696</v>
      </c>
      <c r="EJ596" s="44"/>
      <c r="EK596" s="44"/>
      <c r="EL596" s="21"/>
      <c r="EM596" s="44"/>
      <c r="EN596" s="44"/>
      <c r="EO596" s="44">
        <v>-3220</v>
      </c>
      <c r="EP596" s="21"/>
      <c r="EQ596" s="21"/>
      <c r="ER596" s="21"/>
      <c r="ES596" s="21"/>
      <c r="ET596" s="44"/>
      <c r="EU596" s="21"/>
      <c r="EV596" s="44"/>
      <c r="EW596" s="21"/>
      <c r="EX596" s="44"/>
      <c r="EY596" s="44"/>
      <c r="EZ596" s="21"/>
      <c r="FA596" s="21"/>
      <c r="FB596" s="44"/>
      <c r="FC596" s="44"/>
      <c r="FD596" s="21"/>
      <c r="FE596" s="112"/>
      <c r="FF596" s="44"/>
      <c r="FG596" s="44">
        <v>8381865</v>
      </c>
      <c r="FH596" s="44">
        <v>2177099</v>
      </c>
      <c r="FI596" s="44">
        <v>7109706</v>
      </c>
      <c r="FJ596" s="44">
        <v>78046</v>
      </c>
      <c r="FK596" s="44">
        <v>5696417</v>
      </c>
      <c r="FL596" s="44"/>
      <c r="FM596" s="44"/>
      <c r="FN596" s="44"/>
      <c r="FO596" s="44"/>
      <c r="FP596" s="44"/>
      <c r="FQ596" s="44"/>
      <c r="FR596" s="44"/>
      <c r="FS596" s="44"/>
      <c r="FT596" s="44"/>
      <c r="FU596" s="44"/>
      <c r="FV596" s="21">
        <v>759509</v>
      </c>
      <c r="FW596" s="44">
        <v>32353</v>
      </c>
      <c r="FX596" s="44">
        <v>623020</v>
      </c>
      <c r="FY596" s="44">
        <v>139724</v>
      </c>
      <c r="FZ596" s="44">
        <v>587295</v>
      </c>
      <c r="GA596" s="44">
        <v>77213</v>
      </c>
      <c r="GB596" s="44"/>
      <c r="GC596" s="44">
        <v>293986</v>
      </c>
      <c r="GD596" s="44">
        <v>609171</v>
      </c>
      <c r="GE596" s="44">
        <v>317958</v>
      </c>
      <c r="GF596" s="44">
        <v>166678</v>
      </c>
      <c r="GG596" s="44">
        <v>1546557</v>
      </c>
      <c r="GH596" s="44">
        <v>177499</v>
      </c>
      <c r="GI596" s="44">
        <v>279425</v>
      </c>
      <c r="GJ596" s="44">
        <v>204404</v>
      </c>
      <c r="GK596" s="44">
        <v>4555242</v>
      </c>
      <c r="GL596" s="44">
        <v>55871</v>
      </c>
      <c r="GM596" s="44">
        <v>1219749</v>
      </c>
      <c r="GN596" s="44">
        <v>66283</v>
      </c>
      <c r="GO596" s="44">
        <v>39180</v>
      </c>
      <c r="GP596" s="44"/>
      <c r="GQ596" s="44">
        <v>154685</v>
      </c>
      <c r="GR596" s="44">
        <v>66451</v>
      </c>
      <c r="GS596" s="44">
        <v>2010023</v>
      </c>
      <c r="GT596" s="44"/>
      <c r="GU596" s="21">
        <v>273840</v>
      </c>
      <c r="GV596" s="44"/>
      <c r="GW596" s="44">
        <v>9560817</v>
      </c>
      <c r="GX596" s="44"/>
      <c r="GY596" s="44">
        <v>11844680</v>
      </c>
      <c r="GZ596" s="44">
        <v>11915451</v>
      </c>
      <c r="HA596" s="44"/>
      <c r="HB596" s="44"/>
      <c r="HC596" s="44">
        <v>-70771</v>
      </c>
      <c r="HD596" s="44">
        <v>11844680</v>
      </c>
      <c r="HE596" s="21">
        <v>108938</v>
      </c>
      <c r="HF596" s="21"/>
      <c r="HG596" s="21"/>
      <c r="HH596" s="21"/>
      <c r="HI596" s="21">
        <v>0</v>
      </c>
      <c r="HJ596" s="44"/>
      <c r="HK596" s="21">
        <v>580051</v>
      </c>
      <c r="HL596" s="21">
        <v>729993</v>
      </c>
      <c r="HM596" s="21">
        <v>1310044</v>
      </c>
      <c r="HN596" s="21">
        <v>-1036204</v>
      </c>
      <c r="HO596" s="21"/>
      <c r="HP596" s="44"/>
      <c r="HQ596" s="47"/>
      <c r="HR596" s="47"/>
      <c r="HS596" s="47"/>
      <c r="HT596" s="47" t="s">
        <v>2836</v>
      </c>
      <c r="HU596" s="47">
        <v>-357463.52999999997</v>
      </c>
      <c r="HV596" s="47">
        <v>2590</v>
      </c>
      <c r="HW596" s="47">
        <v>0</v>
      </c>
      <c r="HX596" s="47">
        <v>6853</v>
      </c>
      <c r="HY596" s="47">
        <v>34665</v>
      </c>
      <c r="HZ596" s="47">
        <v>87629</v>
      </c>
      <c r="IA596" s="47">
        <v>0</v>
      </c>
      <c r="IB596" s="47">
        <v>0</v>
      </c>
      <c r="IC596" s="47">
        <v>7273</v>
      </c>
      <c r="ID596">
        <v>26855</v>
      </c>
      <c r="IE596" s="47">
        <v>6444</v>
      </c>
      <c r="IF596">
        <v>11915</v>
      </c>
      <c r="IG596" s="47">
        <v>5598</v>
      </c>
      <c r="IH596" s="47">
        <v>24509</v>
      </c>
      <c r="II596">
        <v>3830</v>
      </c>
      <c r="IJ596">
        <v>7372</v>
      </c>
      <c r="IK596">
        <v>2936</v>
      </c>
      <c r="IL596">
        <v>25594</v>
      </c>
      <c r="IM596">
        <v>254063</v>
      </c>
      <c r="IN596">
        <v>0</v>
      </c>
      <c r="IO596">
        <v>0</v>
      </c>
      <c r="IP596">
        <v>0</v>
      </c>
      <c r="IQ596">
        <v>0</v>
      </c>
      <c r="IR596">
        <v>0</v>
      </c>
      <c r="IS596">
        <v>0</v>
      </c>
      <c r="IT596">
        <v>0</v>
      </c>
      <c r="IU596">
        <v>241165</v>
      </c>
      <c r="IV596">
        <v>0</v>
      </c>
      <c r="IW596">
        <v>374268</v>
      </c>
      <c r="IX596">
        <v>1373203</v>
      </c>
      <c r="IY596">
        <v>1917030</v>
      </c>
      <c r="IZ596">
        <v>0</v>
      </c>
      <c r="JA596">
        <v>0</v>
      </c>
      <c r="JB596">
        <v>393449</v>
      </c>
      <c r="JC596">
        <v>1255771</v>
      </c>
      <c r="JD596">
        <v>210106</v>
      </c>
      <c r="JE596">
        <v>207256</v>
      </c>
      <c r="JF596">
        <v>97097</v>
      </c>
      <c r="JG596">
        <v>591950</v>
      </c>
      <c r="JH596">
        <v>149272</v>
      </c>
      <c r="JI596">
        <v>199547</v>
      </c>
      <c r="JJ596">
        <v>161088</v>
      </c>
      <c r="JK596">
        <v>1210663</v>
      </c>
      <c r="JL596">
        <v>8381865</v>
      </c>
      <c r="JM596">
        <v>0</v>
      </c>
      <c r="JN596">
        <v>0</v>
      </c>
      <c r="JO596">
        <v>0</v>
      </c>
      <c r="JP596">
        <v>0</v>
      </c>
      <c r="JQ596">
        <v>0</v>
      </c>
      <c r="JR596">
        <v>0</v>
      </c>
      <c r="JS596">
        <v>0</v>
      </c>
      <c r="JT596"/>
      <c r="JU596"/>
      <c r="JV596"/>
      <c r="JW596"/>
      <c r="JX596"/>
      <c r="JY596">
        <v>26855</v>
      </c>
      <c r="JZ596"/>
      <c r="KA596"/>
      <c r="KB596"/>
      <c r="KC596"/>
      <c r="KD596"/>
      <c r="KE596">
        <v>1255771</v>
      </c>
      <c r="KF596">
        <v>199</v>
      </c>
      <c r="KG596">
        <v>263</v>
      </c>
      <c r="KH596">
        <v>159</v>
      </c>
      <c r="KI596">
        <v>145</v>
      </c>
      <c r="KJ596">
        <v>190</v>
      </c>
      <c r="KK596">
        <v>118</v>
      </c>
      <c r="KL596">
        <v>63</v>
      </c>
      <c r="KM596">
        <v>79</v>
      </c>
      <c r="KN596">
        <v>53</v>
      </c>
      <c r="KO596">
        <v>1</v>
      </c>
      <c r="KP596">
        <v>0</v>
      </c>
      <c r="KQ596">
        <v>0</v>
      </c>
      <c r="KR596">
        <v>0</v>
      </c>
      <c r="KS596">
        <v>1</v>
      </c>
      <c r="KT596">
        <v>0</v>
      </c>
      <c r="KU596">
        <v>1</v>
      </c>
      <c r="KV596">
        <v>0</v>
      </c>
      <c r="KW596">
        <v>0</v>
      </c>
      <c r="KX596">
        <v>0</v>
      </c>
      <c r="KY596">
        <v>0</v>
      </c>
      <c r="KZ596">
        <v>0</v>
      </c>
      <c r="LA596">
        <v>0</v>
      </c>
      <c r="LB596">
        <v>0</v>
      </c>
      <c r="LC596">
        <v>0</v>
      </c>
      <c r="LD596">
        <v>1</v>
      </c>
      <c r="LE596">
        <v>0</v>
      </c>
      <c r="LF596">
        <v>0</v>
      </c>
      <c r="LG596">
        <v>0</v>
      </c>
      <c r="LH596">
        <v>0</v>
      </c>
    </row>
    <row r="597" spans="1:320" s="34" customFormat="1" ht="15" customHeight="1" x14ac:dyDescent="0.25">
      <c r="A597" s="45">
        <v>206301190</v>
      </c>
      <c r="B597" s="45" t="s">
        <v>5024</v>
      </c>
      <c r="C597" s="46">
        <v>45292</v>
      </c>
      <c r="D597" s="46">
        <v>45657</v>
      </c>
      <c r="E597" s="47">
        <v>366</v>
      </c>
      <c r="F597" s="45" t="s">
        <v>883</v>
      </c>
      <c r="G597" s="45" t="s">
        <v>884</v>
      </c>
      <c r="H597" s="45" t="s">
        <v>1358</v>
      </c>
      <c r="I597" s="45" t="s">
        <v>886</v>
      </c>
      <c r="J597" s="45" t="s">
        <v>887</v>
      </c>
      <c r="K597" s="45" t="s">
        <v>1359</v>
      </c>
      <c r="L597" s="45" t="s">
        <v>4889</v>
      </c>
      <c r="M597" s="45" t="s">
        <v>5025</v>
      </c>
      <c r="N597" s="45" t="s">
        <v>5026</v>
      </c>
      <c r="O597" s="45" t="s">
        <v>4892</v>
      </c>
      <c r="P597" s="45" t="s">
        <v>4941</v>
      </c>
      <c r="Q597" s="45" t="s">
        <v>5027</v>
      </c>
      <c r="R597" t="s">
        <v>5028</v>
      </c>
      <c r="S597" s="45" t="s">
        <v>893</v>
      </c>
      <c r="T597" t="s">
        <v>2730</v>
      </c>
      <c r="U597" s="47">
        <v>97</v>
      </c>
      <c r="V597" s="47">
        <v>97</v>
      </c>
      <c r="W597" s="47" t="s">
        <v>894</v>
      </c>
      <c r="X597" s="47">
        <v>35502</v>
      </c>
      <c r="Y597" s="47">
        <v>32824</v>
      </c>
      <c r="Z597" s="48">
        <v>203.85</v>
      </c>
      <c r="AA597" s="44">
        <v>484</v>
      </c>
      <c r="AB597" s="44">
        <v>468</v>
      </c>
      <c r="AC597" s="44">
        <v>6124</v>
      </c>
      <c r="AD597" s="44">
        <v>3885</v>
      </c>
      <c r="AE597" s="44">
        <v>1180</v>
      </c>
      <c r="AF597" s="44">
        <v>18658</v>
      </c>
      <c r="AG597" s="44"/>
      <c r="AH597" s="47">
        <v>1001</v>
      </c>
      <c r="AI597" s="47">
        <v>243</v>
      </c>
      <c r="AJ597">
        <v>1733</v>
      </c>
      <c r="AK597" t="s">
        <v>895</v>
      </c>
      <c r="AL597">
        <v>32824</v>
      </c>
      <c r="AM597"/>
      <c r="AN597"/>
      <c r="AO597"/>
      <c r="AP597"/>
      <c r="AQ597"/>
      <c r="AR597" s="44"/>
      <c r="AS597" s="44"/>
      <c r="AT597" s="44"/>
      <c r="AU597" s="44">
        <v>13633764</v>
      </c>
      <c r="AV597" s="44">
        <v>5729511</v>
      </c>
      <c r="AW597" s="44">
        <v>2397529</v>
      </c>
      <c r="AX597" s="44">
        <v>2023</v>
      </c>
      <c r="AY597" s="44">
        <v>16967769</v>
      </c>
      <c r="AZ597" s="21">
        <v>15026336</v>
      </c>
      <c r="BA597" s="21">
        <v>1941433</v>
      </c>
      <c r="BB597" s="44">
        <v>5316</v>
      </c>
      <c r="BC597" s="44">
        <v>408817</v>
      </c>
      <c r="BD597" s="44"/>
      <c r="BE597" s="44">
        <v>1537932</v>
      </c>
      <c r="BF597" s="44">
        <v>2667000</v>
      </c>
      <c r="BG597" s="44">
        <v>1647680</v>
      </c>
      <c r="BH597" s="44">
        <v>423087</v>
      </c>
      <c r="BI597" s="21">
        <v>7668413</v>
      </c>
      <c r="BJ597" s="21"/>
      <c r="BK597" s="21">
        <v>425820</v>
      </c>
      <c r="BL597" s="21">
        <v>97600</v>
      </c>
      <c r="BM597" s="21">
        <v>704164</v>
      </c>
      <c r="BN597" s="21">
        <v>13633764</v>
      </c>
      <c r="BO597" s="21"/>
      <c r="BP597" s="21"/>
      <c r="BQ597" s="44"/>
      <c r="BR597" s="21"/>
      <c r="BS597" s="44"/>
      <c r="BT597" s="21"/>
      <c r="BU597" s="44"/>
      <c r="BV597" s="21"/>
      <c r="BW597" s="44">
        <v>2123039</v>
      </c>
      <c r="BX597" s="21"/>
      <c r="BY597" s="21">
        <v>851117</v>
      </c>
      <c r="BZ597" s="21"/>
      <c r="CA597" s="44">
        <v>9040</v>
      </c>
      <c r="CB597" s="44"/>
      <c r="CC597" s="44">
        <v>2491815</v>
      </c>
      <c r="CD597" s="44"/>
      <c r="CE597" s="44"/>
      <c r="CF597" s="44"/>
      <c r="CG597" s="44">
        <v>235707</v>
      </c>
      <c r="CH597" s="44"/>
      <c r="CI597" s="21">
        <v>11148</v>
      </c>
      <c r="CJ597" s="44"/>
      <c r="CK597" s="21">
        <v>7645</v>
      </c>
      <c r="CL597" s="44"/>
      <c r="CM597" s="44">
        <v>38688</v>
      </c>
      <c r="CN597" s="44">
        <v>24001</v>
      </c>
      <c r="CO597" s="44">
        <v>2246265</v>
      </c>
      <c r="CP597" s="44">
        <v>0</v>
      </c>
      <c r="CQ597" s="21">
        <v>2137995</v>
      </c>
      <c r="CR597" s="44">
        <v>465390</v>
      </c>
      <c r="CS597" s="44">
        <v>648008</v>
      </c>
      <c r="CT597" s="44">
        <v>67191</v>
      </c>
      <c r="CU597" s="44"/>
      <c r="CV597" s="44">
        <v>101973</v>
      </c>
      <c r="CW597" s="21"/>
      <c r="CX597" s="21"/>
      <c r="CY597" s="21"/>
      <c r="CZ597" s="21"/>
      <c r="DA597" s="21"/>
      <c r="DB597" s="21"/>
      <c r="DC597" s="21"/>
      <c r="DD597" s="21"/>
      <c r="DE597" s="44"/>
      <c r="DF597" s="21"/>
      <c r="DG597" s="44"/>
      <c r="DH597" s="21"/>
      <c r="DI597" s="44"/>
      <c r="DJ597" s="44"/>
      <c r="DK597" s="44"/>
      <c r="DL597" s="44"/>
      <c r="DM597" s="21"/>
      <c r="DN597" s="44"/>
      <c r="DO597" s="44">
        <v>7470</v>
      </c>
      <c r="DP597" s="44"/>
      <c r="DQ597" s="44"/>
      <c r="DR597" s="44"/>
      <c r="DS597" s="44"/>
      <c r="DT597" s="44"/>
      <c r="DU597" s="44"/>
      <c r="DV597" s="44"/>
      <c r="DW597" s="44"/>
      <c r="DX597" s="44"/>
      <c r="DY597" s="44">
        <v>1859</v>
      </c>
      <c r="DZ597" s="44"/>
      <c r="EA597" s="44"/>
      <c r="EB597" s="21"/>
      <c r="EC597" s="44">
        <v>-512508</v>
      </c>
      <c r="ED597" s="44"/>
      <c r="EE597" s="21">
        <v>43204</v>
      </c>
      <c r="EF597" s="44"/>
      <c r="EG597" s="21">
        <v>129117</v>
      </c>
      <c r="EH597" s="44"/>
      <c r="EI597" s="21">
        <v>2624767</v>
      </c>
      <c r="EJ597" s="44"/>
      <c r="EK597" s="44"/>
      <c r="EL597" s="21"/>
      <c r="EM597" s="44">
        <v>-3802</v>
      </c>
      <c r="EN597" s="44"/>
      <c r="EO597" s="44">
        <v>107422</v>
      </c>
      <c r="EP597" s="21"/>
      <c r="EQ597" s="21"/>
      <c r="ER597" s="21"/>
      <c r="ES597" s="21"/>
      <c r="ET597" s="44"/>
      <c r="EU597" s="21"/>
      <c r="EV597" s="44"/>
      <c r="EW597" s="21"/>
      <c r="EX597" s="44"/>
      <c r="EY597" s="44"/>
      <c r="EZ597" s="21"/>
      <c r="FA597" s="21"/>
      <c r="FB597" s="44"/>
      <c r="FC597" s="44"/>
      <c r="FD597" s="21"/>
      <c r="FE597" s="112"/>
      <c r="FF597" s="44"/>
      <c r="FG597" s="44">
        <v>7810856</v>
      </c>
      <c r="FH597" s="44">
        <v>2043836</v>
      </c>
      <c r="FI597" s="44">
        <v>5171644</v>
      </c>
      <c r="FJ597" s="44">
        <v>398861</v>
      </c>
      <c r="FK597" s="44">
        <v>5848528</v>
      </c>
      <c r="FL597" s="44"/>
      <c r="FM597" s="44"/>
      <c r="FN597" s="44"/>
      <c r="FO597" s="44"/>
      <c r="FP597" s="44"/>
      <c r="FQ597" s="44"/>
      <c r="FR597" s="44"/>
      <c r="FS597" s="44"/>
      <c r="FT597" s="44">
        <v>45602</v>
      </c>
      <c r="FU597" s="44">
        <v>1557</v>
      </c>
      <c r="FV597" s="21">
        <v>819108</v>
      </c>
      <c r="FW597" s="44">
        <v>264</v>
      </c>
      <c r="FX597" s="44">
        <v>558565</v>
      </c>
      <c r="FY597" s="44">
        <v>168201</v>
      </c>
      <c r="FZ597" s="44">
        <v>253246</v>
      </c>
      <c r="GA597" s="44">
        <v>43378</v>
      </c>
      <c r="GB597" s="44"/>
      <c r="GC597" s="44">
        <v>45895</v>
      </c>
      <c r="GD597" s="44">
        <v>382519</v>
      </c>
      <c r="GE597" s="44">
        <v>356220</v>
      </c>
      <c r="GF597" s="44">
        <v>69383</v>
      </c>
      <c r="GG597" s="44">
        <v>898537</v>
      </c>
      <c r="GH597" s="44">
        <v>528031</v>
      </c>
      <c r="GI597" s="44">
        <v>253145</v>
      </c>
      <c r="GJ597" s="44">
        <v>109417</v>
      </c>
      <c r="GK597" s="44">
        <v>2929600</v>
      </c>
      <c r="GL597" s="44">
        <v>67210</v>
      </c>
      <c r="GM597" s="44">
        <v>1596842</v>
      </c>
      <c r="GN597" s="44">
        <v>63700</v>
      </c>
      <c r="GO597" s="44">
        <v>14487</v>
      </c>
      <c r="GP597" s="44"/>
      <c r="GQ597" s="44"/>
      <c r="GR597" s="44">
        <v>-27099</v>
      </c>
      <c r="GS597" s="44">
        <v>2086241</v>
      </c>
      <c r="GT597" s="44"/>
      <c r="GU597" s="21">
        <v>279670</v>
      </c>
      <c r="GV597" s="44"/>
      <c r="GW597" s="44">
        <v>17957957</v>
      </c>
      <c r="GX597" s="44"/>
      <c r="GY597" s="44">
        <v>20323868</v>
      </c>
      <c r="GZ597" s="44">
        <v>890201</v>
      </c>
      <c r="HA597" s="44">
        <v>17377843</v>
      </c>
      <c r="HB597" s="44"/>
      <c r="HC597" s="44">
        <v>2055824</v>
      </c>
      <c r="HD597" s="44">
        <v>20323868</v>
      </c>
      <c r="HE597" s="21"/>
      <c r="HF597" s="21">
        <v>575884</v>
      </c>
      <c r="HG597" s="21"/>
      <c r="HH597" s="21"/>
      <c r="HI597" s="21">
        <v>0</v>
      </c>
      <c r="HJ597" s="44"/>
      <c r="HK597" s="21">
        <v>26155</v>
      </c>
      <c r="HL597" s="21">
        <v>376004</v>
      </c>
      <c r="HM597" s="21">
        <v>402159</v>
      </c>
      <c r="HN597" s="21">
        <v>-122489</v>
      </c>
      <c r="HO597" s="21"/>
      <c r="HP597" s="44"/>
      <c r="HQ597" s="47"/>
      <c r="HR597" s="47"/>
      <c r="HS597" s="47"/>
      <c r="HT597" s="47" t="s">
        <v>1759</v>
      </c>
      <c r="HU597" s="47">
        <v>0</v>
      </c>
      <c r="HV597" s="47">
        <v>2080</v>
      </c>
      <c r="HW597" s="47">
        <v>0</v>
      </c>
      <c r="HX597" s="47">
        <v>9483</v>
      </c>
      <c r="HY597" s="47">
        <v>39981</v>
      </c>
      <c r="HZ597" s="47">
        <v>74231</v>
      </c>
      <c r="IA597" s="47">
        <v>0</v>
      </c>
      <c r="IB597" s="47">
        <v>0</v>
      </c>
      <c r="IC597" s="47">
        <v>1029</v>
      </c>
      <c r="ID597">
        <v>24949</v>
      </c>
      <c r="IE597" s="47">
        <v>5541</v>
      </c>
      <c r="IF597">
        <v>13262</v>
      </c>
      <c r="IG597" s="47">
        <v>1915</v>
      </c>
      <c r="IH597" s="47">
        <v>18777</v>
      </c>
      <c r="II597">
        <v>9694</v>
      </c>
      <c r="IJ597">
        <v>7531</v>
      </c>
      <c r="IK597">
        <v>1936</v>
      </c>
      <c r="IL597">
        <v>11215</v>
      </c>
      <c r="IM597">
        <v>221624</v>
      </c>
      <c r="IN597">
        <v>0</v>
      </c>
      <c r="IO597">
        <v>0</v>
      </c>
      <c r="IP597">
        <v>215</v>
      </c>
      <c r="IQ597">
        <v>0</v>
      </c>
      <c r="IR597">
        <v>0</v>
      </c>
      <c r="IS597">
        <v>0</v>
      </c>
      <c r="IT597">
        <v>215</v>
      </c>
      <c r="IU597">
        <v>216658</v>
      </c>
      <c r="IV597">
        <v>0</v>
      </c>
      <c r="IW597">
        <v>524131</v>
      </c>
      <c r="IX597">
        <v>1684651</v>
      </c>
      <c r="IY597">
        <v>1844685</v>
      </c>
      <c r="IZ597">
        <v>0</v>
      </c>
      <c r="JA597">
        <v>0</v>
      </c>
      <c r="JB597">
        <v>23648</v>
      </c>
      <c r="JC597">
        <v>1201075</v>
      </c>
      <c r="JD597">
        <v>139461</v>
      </c>
      <c r="JE597">
        <v>242892</v>
      </c>
      <c r="JF597">
        <v>32523</v>
      </c>
      <c r="JG597">
        <v>428596</v>
      </c>
      <c r="JH597">
        <v>412815</v>
      </c>
      <c r="JI597">
        <v>193248</v>
      </c>
      <c r="JJ597">
        <v>87479</v>
      </c>
      <c r="JK597">
        <v>778994</v>
      </c>
      <c r="JL597">
        <v>7810856</v>
      </c>
      <c r="JM597">
        <v>0</v>
      </c>
      <c r="JN597">
        <v>0</v>
      </c>
      <c r="JO597">
        <v>12380</v>
      </c>
      <c r="JP597">
        <v>0</v>
      </c>
      <c r="JQ597">
        <v>0</v>
      </c>
      <c r="JR597">
        <v>0</v>
      </c>
      <c r="JS597">
        <v>12380</v>
      </c>
      <c r="JT597"/>
      <c r="JU597"/>
      <c r="JV597"/>
      <c r="JW597"/>
      <c r="JX597"/>
      <c r="JY597">
        <v>24949</v>
      </c>
      <c r="JZ597"/>
      <c r="KA597"/>
      <c r="KB597"/>
      <c r="KC597"/>
      <c r="KD597"/>
      <c r="KE597">
        <v>1201075</v>
      </c>
      <c r="KF597">
        <v>139</v>
      </c>
      <c r="KG597">
        <v>188</v>
      </c>
      <c r="KH597">
        <v>104</v>
      </c>
      <c r="KI597">
        <v>99</v>
      </c>
      <c r="KJ597">
        <v>135</v>
      </c>
      <c r="KK597">
        <v>75</v>
      </c>
      <c r="KL597">
        <v>51</v>
      </c>
      <c r="KM597">
        <v>69</v>
      </c>
      <c r="KN597">
        <v>37</v>
      </c>
      <c r="KO597">
        <v>1</v>
      </c>
      <c r="KP597">
        <v>0</v>
      </c>
      <c r="KQ597">
        <v>0</v>
      </c>
      <c r="KR597">
        <v>0</v>
      </c>
      <c r="KS597">
        <v>1</v>
      </c>
      <c r="KT597">
        <v>0</v>
      </c>
      <c r="KU597">
        <v>1</v>
      </c>
      <c r="KV597">
        <v>0</v>
      </c>
      <c r="KW597">
        <v>0</v>
      </c>
      <c r="KX597">
        <v>0</v>
      </c>
      <c r="KY597">
        <v>0</v>
      </c>
      <c r="KZ597">
        <v>0</v>
      </c>
      <c r="LA597">
        <v>0</v>
      </c>
      <c r="LB597">
        <v>0</v>
      </c>
      <c r="LC597">
        <v>0</v>
      </c>
      <c r="LD597">
        <v>1</v>
      </c>
      <c r="LE597">
        <v>0</v>
      </c>
      <c r="LF597">
        <v>0</v>
      </c>
      <c r="LG597">
        <v>0</v>
      </c>
      <c r="LH597">
        <v>0</v>
      </c>
    </row>
    <row r="598" spans="1:320" s="34" customFormat="1" ht="15" customHeight="1" x14ac:dyDescent="0.25">
      <c r="A598" s="45">
        <v>206301192</v>
      </c>
      <c r="B598" s="45" t="s">
        <v>5029</v>
      </c>
      <c r="C598" s="46">
        <v>45292</v>
      </c>
      <c r="D598" s="46">
        <v>45657</v>
      </c>
      <c r="E598" s="47">
        <v>366</v>
      </c>
      <c r="F598" s="45" t="s">
        <v>883</v>
      </c>
      <c r="G598" s="45" t="s">
        <v>884</v>
      </c>
      <c r="H598" s="45" t="s">
        <v>1358</v>
      </c>
      <c r="I598" s="45" t="s">
        <v>886</v>
      </c>
      <c r="J598" s="45" t="s">
        <v>887</v>
      </c>
      <c r="K598" s="45" t="s">
        <v>1359</v>
      </c>
      <c r="L598" s="45" t="s">
        <v>4889</v>
      </c>
      <c r="M598" s="45" t="s">
        <v>5030</v>
      </c>
      <c r="N598" s="45" t="s">
        <v>5031</v>
      </c>
      <c r="O598" s="45" t="s">
        <v>4892</v>
      </c>
      <c r="P598" s="45" t="s">
        <v>5032</v>
      </c>
      <c r="Q598" s="45" t="s">
        <v>5033</v>
      </c>
      <c r="R598" t="s">
        <v>5034</v>
      </c>
      <c r="S598" s="45" t="s">
        <v>893</v>
      </c>
      <c r="T598"/>
      <c r="U598" s="47">
        <v>115</v>
      </c>
      <c r="V598" s="47">
        <v>115</v>
      </c>
      <c r="W598" s="47" t="s">
        <v>913</v>
      </c>
      <c r="X598" s="47">
        <v>42090</v>
      </c>
      <c r="Y598" s="47">
        <v>40319</v>
      </c>
      <c r="Z598" s="48">
        <v>219.13</v>
      </c>
      <c r="AA598" s="44">
        <v>171</v>
      </c>
      <c r="AB598" s="44">
        <v>175</v>
      </c>
      <c r="AC598" s="44">
        <v>10242</v>
      </c>
      <c r="AD598" s="44">
        <v>20</v>
      </c>
      <c r="AE598" s="44">
        <v>1459</v>
      </c>
      <c r="AF598" s="44">
        <v>27432</v>
      </c>
      <c r="AG598" s="44"/>
      <c r="AH598" s="47"/>
      <c r="AI598" s="47">
        <v>64</v>
      </c>
      <c r="AJ598">
        <v>1102</v>
      </c>
      <c r="AK598" t="s">
        <v>895</v>
      </c>
      <c r="AL598">
        <v>40319</v>
      </c>
      <c r="AM598"/>
      <c r="AN598"/>
      <c r="AO598"/>
      <c r="AP598"/>
      <c r="AQ598"/>
      <c r="AR598" s="44"/>
      <c r="AS598" s="44"/>
      <c r="AT598" s="44"/>
      <c r="AU598" s="44">
        <v>14055365</v>
      </c>
      <c r="AV598" s="44">
        <v>3874664</v>
      </c>
      <c r="AW598" s="44">
        <v>152331</v>
      </c>
      <c r="AX598" s="44">
        <v>65678</v>
      </c>
      <c r="AY598" s="44">
        <v>17843376</v>
      </c>
      <c r="AZ598" s="21">
        <v>16755124</v>
      </c>
      <c r="BA598" s="21">
        <v>1088252</v>
      </c>
      <c r="BB598" s="44">
        <v>1002</v>
      </c>
      <c r="BC598" s="44">
        <v>100000</v>
      </c>
      <c r="BD598" s="44"/>
      <c r="BE598" s="44">
        <v>989254</v>
      </c>
      <c r="BF598" s="44">
        <v>3574115</v>
      </c>
      <c r="BG598" s="44">
        <v>6000</v>
      </c>
      <c r="BH598" s="44">
        <v>508393</v>
      </c>
      <c r="BI598" s="21">
        <v>9558757</v>
      </c>
      <c r="BJ598" s="21"/>
      <c r="BK598" s="21"/>
      <c r="BL598" s="21">
        <v>22400</v>
      </c>
      <c r="BM598" s="21">
        <v>385700</v>
      </c>
      <c r="BN598" s="21">
        <v>14055365</v>
      </c>
      <c r="BO598" s="21"/>
      <c r="BP598" s="21"/>
      <c r="BQ598" s="44"/>
      <c r="BR598" s="21"/>
      <c r="BS598" s="44"/>
      <c r="BT598" s="21"/>
      <c r="BU598" s="44"/>
      <c r="BV598" s="21"/>
      <c r="BW598" s="44">
        <v>3856263</v>
      </c>
      <c r="BX598" s="21"/>
      <c r="BY598" s="21">
        <v>6424</v>
      </c>
      <c r="BZ598" s="21"/>
      <c r="CA598" s="44">
        <v>107</v>
      </c>
      <c r="CB598" s="44"/>
      <c r="CC598" s="44">
        <v>2001</v>
      </c>
      <c r="CD598" s="44"/>
      <c r="CE598" s="44"/>
      <c r="CF598" s="44"/>
      <c r="CG598" s="44"/>
      <c r="CH598" s="44"/>
      <c r="CI598" s="21">
        <v>1813</v>
      </c>
      <c r="CJ598" s="44"/>
      <c r="CK598" s="21">
        <v>8056</v>
      </c>
      <c r="CL598" s="44"/>
      <c r="CM598" s="44">
        <v>643</v>
      </c>
      <c r="CN598" s="44">
        <v>0</v>
      </c>
      <c r="CO598" s="44">
        <v>1791385</v>
      </c>
      <c r="CP598" s="44">
        <v>0</v>
      </c>
      <c r="CQ598" s="21">
        <v>1337742</v>
      </c>
      <c r="CR598" s="44">
        <v>215561</v>
      </c>
      <c r="CS598" s="44">
        <v>462778</v>
      </c>
      <c r="CT598" s="44">
        <v>31496</v>
      </c>
      <c r="CU598" s="44"/>
      <c r="CV598" s="44">
        <v>35059</v>
      </c>
      <c r="CW598" s="21"/>
      <c r="CX598" s="21"/>
      <c r="CY598" s="21"/>
      <c r="CZ598" s="21"/>
      <c r="DA598" s="21"/>
      <c r="DB598" s="21"/>
      <c r="DC598" s="21"/>
      <c r="DD598" s="21"/>
      <c r="DE598" s="44"/>
      <c r="DF598" s="21"/>
      <c r="DG598" s="44"/>
      <c r="DH598" s="21"/>
      <c r="DI598" s="44"/>
      <c r="DJ598" s="44"/>
      <c r="DK598" s="44"/>
      <c r="DL598" s="44"/>
      <c r="DM598" s="21"/>
      <c r="DN598" s="44"/>
      <c r="DO598" s="44"/>
      <c r="DP598" s="44"/>
      <c r="DQ598" s="44"/>
      <c r="DR598" s="44"/>
      <c r="DS598" s="44"/>
      <c r="DT598" s="44"/>
      <c r="DU598" s="44"/>
      <c r="DV598" s="44"/>
      <c r="DW598" s="44"/>
      <c r="DX598" s="44"/>
      <c r="DY598" s="44"/>
      <c r="DZ598" s="44"/>
      <c r="EA598" s="44"/>
      <c r="EB598" s="21"/>
      <c r="EC598" s="44">
        <v>-624439</v>
      </c>
      <c r="ED598" s="44"/>
      <c r="EE598" s="21">
        <v>7956</v>
      </c>
      <c r="EF598" s="44"/>
      <c r="EG598" s="21">
        <v>-449091</v>
      </c>
      <c r="EH598" s="44"/>
      <c r="EI598" s="21">
        <v>1291200</v>
      </c>
      <c r="EJ598" s="44"/>
      <c r="EK598" s="44"/>
      <c r="EL598" s="21"/>
      <c r="EM598" s="44"/>
      <c r="EN598" s="44"/>
      <c r="EO598" s="44">
        <v>-73295</v>
      </c>
      <c r="EP598" s="21"/>
      <c r="EQ598" s="21"/>
      <c r="ER598" s="21"/>
      <c r="ES598" s="21"/>
      <c r="ET598" s="44"/>
      <c r="EU598" s="21"/>
      <c r="EV598" s="44"/>
      <c r="EW598" s="21"/>
      <c r="EX598" s="44"/>
      <c r="EY598" s="44"/>
      <c r="EZ598" s="21"/>
      <c r="FA598" s="21"/>
      <c r="FB598" s="44"/>
      <c r="FC598" s="44"/>
      <c r="FD598" s="21"/>
      <c r="FE598" s="112"/>
      <c r="FF598" s="44"/>
      <c r="FG598" s="44">
        <v>8223567</v>
      </c>
      <c r="FH598" s="44">
        <v>1980000</v>
      </c>
      <c r="FI598" s="44">
        <v>6551557</v>
      </c>
      <c r="FJ598" s="44">
        <v>337349</v>
      </c>
      <c r="FK598" s="44">
        <v>7385832</v>
      </c>
      <c r="FL598" s="44"/>
      <c r="FM598" s="44"/>
      <c r="FN598" s="44"/>
      <c r="FO598" s="44"/>
      <c r="FP598" s="44"/>
      <c r="FQ598" s="44"/>
      <c r="FR598" s="44"/>
      <c r="FS598" s="44"/>
      <c r="FT598" s="44">
        <v>13144</v>
      </c>
      <c r="FU598" s="44"/>
      <c r="FV598" s="21">
        <v>533619</v>
      </c>
      <c r="FW598" s="44">
        <v>3467</v>
      </c>
      <c r="FX598" s="44">
        <v>469778</v>
      </c>
      <c r="FY598" s="44">
        <v>106740</v>
      </c>
      <c r="FZ598" s="44">
        <v>321745</v>
      </c>
      <c r="GA598" s="44">
        <v>35419</v>
      </c>
      <c r="GB598" s="44"/>
      <c r="GC598" s="44">
        <v>30889</v>
      </c>
      <c r="GD598" s="44">
        <v>696543</v>
      </c>
      <c r="GE598" s="44">
        <v>327795</v>
      </c>
      <c r="GF598" s="44">
        <v>298456</v>
      </c>
      <c r="GG598" s="44">
        <v>1251722</v>
      </c>
      <c r="GH598" s="44">
        <v>128667</v>
      </c>
      <c r="GI598" s="44">
        <v>519449</v>
      </c>
      <c r="GJ598" s="44">
        <v>110611</v>
      </c>
      <c r="GK598" s="44">
        <v>3464674</v>
      </c>
      <c r="GL598" s="44"/>
      <c r="GM598" s="44">
        <v>944306</v>
      </c>
      <c r="GN598" s="44">
        <v>47968</v>
      </c>
      <c r="GO598" s="44">
        <v>35324</v>
      </c>
      <c r="GP598" s="44"/>
      <c r="GQ598" s="44">
        <v>18357</v>
      </c>
      <c r="GR598" s="44">
        <v>10619</v>
      </c>
      <c r="GS598" s="44">
        <v>1254496</v>
      </c>
      <c r="GT598" s="44"/>
      <c r="GU598" s="21"/>
      <c r="GV598" s="44"/>
      <c r="GW598" s="44">
        <v>1502186</v>
      </c>
      <c r="GX598" s="44"/>
      <c r="GY598" s="44">
        <v>2756682</v>
      </c>
      <c r="GZ598" s="44">
        <v>1047641</v>
      </c>
      <c r="HA598" s="44"/>
      <c r="HB598" s="44"/>
      <c r="HC598" s="44">
        <v>1709041</v>
      </c>
      <c r="HD598" s="44">
        <v>2756682</v>
      </c>
      <c r="HE598" s="21"/>
      <c r="HF598" s="21">
        <v>1502186</v>
      </c>
      <c r="HG598" s="21"/>
      <c r="HH598" s="21"/>
      <c r="HI598" s="21">
        <v>0</v>
      </c>
      <c r="HJ598" s="44"/>
      <c r="HK598" s="21">
        <v>93306</v>
      </c>
      <c r="HL598" s="21"/>
      <c r="HM598" s="21">
        <v>93306</v>
      </c>
      <c r="HN598" s="21">
        <v>-93306</v>
      </c>
      <c r="HO598" s="21"/>
      <c r="HP598" s="44"/>
      <c r="HQ598" s="47"/>
      <c r="HR598" s="47"/>
      <c r="HS598" s="47"/>
      <c r="HT598" s="47" t="s">
        <v>5035</v>
      </c>
      <c r="HU598" s="47">
        <v>963829.72000000009</v>
      </c>
      <c r="HV598" s="47">
        <v>1613</v>
      </c>
      <c r="HW598" s="47">
        <v>0</v>
      </c>
      <c r="HX598" s="47">
        <v>12777</v>
      </c>
      <c r="HY598" s="47">
        <v>34714</v>
      </c>
      <c r="HZ598" s="47">
        <v>115156</v>
      </c>
      <c r="IA598" s="47">
        <v>80</v>
      </c>
      <c r="IB598" s="47">
        <v>0</v>
      </c>
      <c r="IC598" s="47">
        <v>9159</v>
      </c>
      <c r="ID598">
        <v>75</v>
      </c>
      <c r="IE598" s="47">
        <v>11483</v>
      </c>
      <c r="IF598">
        <v>11136</v>
      </c>
      <c r="IG598" s="47">
        <v>10814</v>
      </c>
      <c r="IH598" s="47">
        <v>27420</v>
      </c>
      <c r="II598">
        <v>3797</v>
      </c>
      <c r="IJ598">
        <v>19073</v>
      </c>
      <c r="IK598">
        <v>1794</v>
      </c>
      <c r="IL598">
        <v>19486</v>
      </c>
      <c r="IM598">
        <v>278577</v>
      </c>
      <c r="IN598">
        <v>0</v>
      </c>
      <c r="IO598">
        <v>736</v>
      </c>
      <c r="IP598">
        <v>545</v>
      </c>
      <c r="IQ598">
        <v>806</v>
      </c>
      <c r="IR598">
        <v>0</v>
      </c>
      <c r="IS598">
        <v>0</v>
      </c>
      <c r="IT598">
        <v>2087</v>
      </c>
      <c r="IU598">
        <v>150473</v>
      </c>
      <c r="IV598">
        <v>0</v>
      </c>
      <c r="IW598">
        <v>747325</v>
      </c>
      <c r="IX598">
        <v>1345136</v>
      </c>
      <c r="IY598">
        <v>3021749</v>
      </c>
      <c r="IZ598">
        <v>2990</v>
      </c>
      <c r="JA598">
        <v>0</v>
      </c>
      <c r="JB598">
        <v>344958</v>
      </c>
      <c r="JC598">
        <v>3008</v>
      </c>
      <c r="JD598">
        <v>244165</v>
      </c>
      <c r="JE598">
        <v>208165</v>
      </c>
      <c r="JF598">
        <v>202705</v>
      </c>
      <c r="JG598">
        <v>589833</v>
      </c>
      <c r="JH598">
        <v>101087</v>
      </c>
      <c r="JI598">
        <v>419643</v>
      </c>
      <c r="JJ598">
        <v>80718</v>
      </c>
      <c r="JK598">
        <v>761612</v>
      </c>
      <c r="JL598">
        <v>8223567</v>
      </c>
      <c r="JM598">
        <v>0</v>
      </c>
      <c r="JN598">
        <v>67545</v>
      </c>
      <c r="JO598">
        <v>32675</v>
      </c>
      <c r="JP598">
        <v>32566</v>
      </c>
      <c r="JQ598">
        <v>0</v>
      </c>
      <c r="JR598">
        <v>0</v>
      </c>
      <c r="JS598">
        <v>132786</v>
      </c>
      <c r="JT598"/>
      <c r="JU598"/>
      <c r="JV598"/>
      <c r="JW598"/>
      <c r="JX598"/>
      <c r="JY598">
        <v>75</v>
      </c>
      <c r="JZ598"/>
      <c r="KA598"/>
      <c r="KB598"/>
      <c r="KC598"/>
      <c r="KD598"/>
      <c r="KE598">
        <v>3008</v>
      </c>
      <c r="KF598">
        <v>187</v>
      </c>
      <c r="KG598">
        <v>250</v>
      </c>
      <c r="KH598">
        <v>126</v>
      </c>
      <c r="KI598">
        <v>127</v>
      </c>
      <c r="KJ598">
        <v>182</v>
      </c>
      <c r="KK598">
        <v>77</v>
      </c>
      <c r="KL598">
        <v>77</v>
      </c>
      <c r="KM598">
        <v>103</v>
      </c>
      <c r="KN598">
        <v>50</v>
      </c>
      <c r="KO598">
        <v>1</v>
      </c>
      <c r="KP598">
        <v>0</v>
      </c>
      <c r="KQ598">
        <v>0</v>
      </c>
      <c r="KR598">
        <v>0</v>
      </c>
      <c r="KS598">
        <v>0</v>
      </c>
      <c r="KT598">
        <v>1</v>
      </c>
      <c r="KU598">
        <v>1</v>
      </c>
      <c r="KV598">
        <v>0</v>
      </c>
      <c r="KW598">
        <v>0</v>
      </c>
      <c r="KX598">
        <v>0</v>
      </c>
      <c r="KY598">
        <v>0</v>
      </c>
      <c r="KZ598">
        <v>0</v>
      </c>
      <c r="LA598">
        <v>0</v>
      </c>
      <c r="LB598">
        <v>0</v>
      </c>
      <c r="LC598">
        <v>0</v>
      </c>
      <c r="LD598">
        <v>1</v>
      </c>
      <c r="LE598">
        <v>0</v>
      </c>
      <c r="LF598">
        <v>0</v>
      </c>
      <c r="LG598">
        <v>0</v>
      </c>
      <c r="LH598">
        <v>0</v>
      </c>
    </row>
    <row r="599" spans="1:320" s="34" customFormat="1" ht="15" customHeight="1" x14ac:dyDescent="0.25">
      <c r="A599" s="45">
        <v>206301201</v>
      </c>
      <c r="B599" s="45" t="s">
        <v>5036</v>
      </c>
      <c r="C599" s="46">
        <v>45292</v>
      </c>
      <c r="D599" s="46">
        <v>45657</v>
      </c>
      <c r="E599" s="47">
        <v>366</v>
      </c>
      <c r="F599" s="45" t="s">
        <v>883</v>
      </c>
      <c r="G599" s="45" t="s">
        <v>884</v>
      </c>
      <c r="H599" s="45" t="s">
        <v>1358</v>
      </c>
      <c r="I599" s="45" t="s">
        <v>886</v>
      </c>
      <c r="J599" s="45" t="s">
        <v>887</v>
      </c>
      <c r="K599" s="45" t="s">
        <v>1359</v>
      </c>
      <c r="L599" s="45" t="s">
        <v>4889</v>
      </c>
      <c r="M599" s="45" t="s">
        <v>5037</v>
      </c>
      <c r="N599" s="45" t="s">
        <v>5038</v>
      </c>
      <c r="O599" s="45" t="s">
        <v>4892</v>
      </c>
      <c r="P599" s="45" t="s">
        <v>5032</v>
      </c>
      <c r="Q599" s="45" t="s">
        <v>5039</v>
      </c>
      <c r="R599" t="s">
        <v>5040</v>
      </c>
      <c r="S599" s="45" t="s">
        <v>893</v>
      </c>
      <c r="T599"/>
      <c r="U599" s="47">
        <v>72</v>
      </c>
      <c r="V599" s="47">
        <v>72</v>
      </c>
      <c r="W599" s="47" t="s">
        <v>894</v>
      </c>
      <c r="X599" s="47">
        <v>26352</v>
      </c>
      <c r="Y599" s="47">
        <v>23939</v>
      </c>
      <c r="Z599" s="48">
        <v>207.8</v>
      </c>
      <c r="AA599" s="44">
        <v>236</v>
      </c>
      <c r="AB599" s="44">
        <v>220</v>
      </c>
      <c r="AC599" s="44">
        <v>6875</v>
      </c>
      <c r="AD599" s="44">
        <v>980</v>
      </c>
      <c r="AE599" s="44">
        <v>729</v>
      </c>
      <c r="AF599" s="44">
        <v>14172</v>
      </c>
      <c r="AG599" s="44"/>
      <c r="AH599" s="47"/>
      <c r="AI599" s="47">
        <v>36</v>
      </c>
      <c r="AJ599">
        <v>1147</v>
      </c>
      <c r="AK599" t="s">
        <v>895</v>
      </c>
      <c r="AL599">
        <v>23939</v>
      </c>
      <c r="AM599"/>
      <c r="AN599"/>
      <c r="AO599"/>
      <c r="AP599"/>
      <c r="AQ599"/>
      <c r="AR599" s="44"/>
      <c r="AS599" s="44"/>
      <c r="AT599" s="44"/>
      <c r="AU599" s="44">
        <v>8482124</v>
      </c>
      <c r="AV599" s="44">
        <v>3339386</v>
      </c>
      <c r="AW599" s="44">
        <v>-765901</v>
      </c>
      <c r="AX599" s="44">
        <v>72560</v>
      </c>
      <c r="AY599" s="44">
        <v>12659971</v>
      </c>
      <c r="AZ599" s="21">
        <v>11198962</v>
      </c>
      <c r="BA599" s="21">
        <v>1461009</v>
      </c>
      <c r="BB599" s="44">
        <v>1114</v>
      </c>
      <c r="BC599" s="44">
        <v>105977</v>
      </c>
      <c r="BD599" s="44"/>
      <c r="BE599" s="44">
        <v>1356146</v>
      </c>
      <c r="BF599" s="44">
        <v>2476419</v>
      </c>
      <c r="BG599" s="44">
        <v>350715</v>
      </c>
      <c r="BH599" s="44">
        <v>256142</v>
      </c>
      <c r="BI599" s="21">
        <v>4979478</v>
      </c>
      <c r="BJ599" s="21"/>
      <c r="BK599" s="21"/>
      <c r="BL599" s="21">
        <v>12600</v>
      </c>
      <c r="BM599" s="21">
        <v>406770</v>
      </c>
      <c r="BN599" s="21">
        <v>8482124</v>
      </c>
      <c r="BO599" s="21"/>
      <c r="BP599" s="21"/>
      <c r="BQ599" s="44"/>
      <c r="BR599" s="21"/>
      <c r="BS599" s="44"/>
      <c r="BT599" s="21"/>
      <c r="BU599" s="44"/>
      <c r="BV599" s="21"/>
      <c r="BW599" s="44">
        <v>3003505</v>
      </c>
      <c r="BX599" s="21"/>
      <c r="BY599" s="21">
        <v>302524</v>
      </c>
      <c r="BZ599" s="21"/>
      <c r="CA599" s="44">
        <v>35</v>
      </c>
      <c r="CB599" s="44"/>
      <c r="CC599" s="44">
        <v>699</v>
      </c>
      <c r="CD599" s="44"/>
      <c r="CE599" s="44"/>
      <c r="CF599" s="44"/>
      <c r="CG599" s="44"/>
      <c r="CH599" s="44"/>
      <c r="CI599" s="21">
        <v>5405</v>
      </c>
      <c r="CJ599" s="44"/>
      <c r="CK599" s="21">
        <v>27218</v>
      </c>
      <c r="CL599" s="44"/>
      <c r="CM599" s="44">
        <v>1932</v>
      </c>
      <c r="CN599" s="44">
        <v>0</v>
      </c>
      <c r="CO599" s="44">
        <v>1656752</v>
      </c>
      <c r="CP599" s="44">
        <v>0</v>
      </c>
      <c r="CQ599" s="21">
        <v>1177494</v>
      </c>
      <c r="CR599" s="44">
        <v>169741</v>
      </c>
      <c r="CS599" s="44">
        <v>309684</v>
      </c>
      <c r="CT599" s="44">
        <v>20187</v>
      </c>
      <c r="CU599" s="44"/>
      <c r="CV599" s="44">
        <v>3596</v>
      </c>
      <c r="CW599" s="21"/>
      <c r="CX599" s="21"/>
      <c r="CY599" s="21"/>
      <c r="CZ599" s="21"/>
      <c r="DA599" s="21"/>
      <c r="DB599" s="21"/>
      <c r="DC599" s="21"/>
      <c r="DD599" s="21"/>
      <c r="DE599" s="44"/>
      <c r="DF599" s="21"/>
      <c r="DG599" s="44"/>
      <c r="DH599" s="21"/>
      <c r="DI599" s="44"/>
      <c r="DJ599" s="44"/>
      <c r="DK599" s="44"/>
      <c r="DL599" s="44"/>
      <c r="DM599" s="21"/>
      <c r="DN599" s="44"/>
      <c r="DO599" s="44"/>
      <c r="DP599" s="44"/>
      <c r="DQ599" s="44"/>
      <c r="DR599" s="44"/>
      <c r="DS599" s="44"/>
      <c r="DT599" s="44"/>
      <c r="DU599" s="44"/>
      <c r="DV599" s="44"/>
      <c r="DW599" s="44"/>
      <c r="DX599" s="44"/>
      <c r="DY599" s="44"/>
      <c r="DZ599" s="44"/>
      <c r="EA599" s="44"/>
      <c r="EB599" s="21"/>
      <c r="EC599" s="44">
        <v>-959374</v>
      </c>
      <c r="ED599" s="44"/>
      <c r="EE599" s="21">
        <v>172812</v>
      </c>
      <c r="EF599" s="44"/>
      <c r="EG599" s="21">
        <v>29099</v>
      </c>
      <c r="EH599" s="44"/>
      <c r="EI599" s="21">
        <v>-27573</v>
      </c>
      <c r="EJ599" s="44"/>
      <c r="EK599" s="44"/>
      <c r="EL599" s="21"/>
      <c r="EM599" s="44"/>
      <c r="EN599" s="44"/>
      <c r="EO599" s="44">
        <v>19135</v>
      </c>
      <c r="EP599" s="21"/>
      <c r="EQ599" s="21"/>
      <c r="ER599" s="21"/>
      <c r="ES599" s="21"/>
      <c r="ET599" s="44"/>
      <c r="EU599" s="21"/>
      <c r="EV599" s="44"/>
      <c r="EW599" s="21"/>
      <c r="EX599" s="44"/>
      <c r="EY599" s="44"/>
      <c r="EZ599" s="21"/>
      <c r="FA599" s="21"/>
      <c r="FB599" s="44"/>
      <c r="FC599" s="44"/>
      <c r="FD599" s="21"/>
      <c r="FE599" s="112"/>
      <c r="FF599" s="44"/>
      <c r="FG599" s="44">
        <v>5493277</v>
      </c>
      <c r="FH599" s="44">
        <v>1294983</v>
      </c>
      <c r="FI599" s="44">
        <v>4410702</v>
      </c>
      <c r="FJ599" s="44">
        <v>213068</v>
      </c>
      <c r="FK599" s="44">
        <v>4857870</v>
      </c>
      <c r="FL599" s="44"/>
      <c r="FM599" s="44"/>
      <c r="FN599" s="44"/>
      <c r="FO599" s="44"/>
      <c r="FP599" s="44"/>
      <c r="FQ599" s="44"/>
      <c r="FR599" s="44"/>
      <c r="FS599" s="44"/>
      <c r="FT599" s="44">
        <v>10206</v>
      </c>
      <c r="FU599" s="44">
        <v>456</v>
      </c>
      <c r="FV599" s="21">
        <v>386132</v>
      </c>
      <c r="FW599" s="44"/>
      <c r="FX599" s="44">
        <v>371267</v>
      </c>
      <c r="FY599" s="44">
        <v>89222</v>
      </c>
      <c r="FZ599" s="44">
        <v>211224</v>
      </c>
      <c r="GA599" s="44">
        <v>20873</v>
      </c>
      <c r="GB599" s="44"/>
      <c r="GC599" s="44">
        <v>25358</v>
      </c>
      <c r="GD599" s="44">
        <v>450915</v>
      </c>
      <c r="GE599" s="44">
        <v>234897</v>
      </c>
      <c r="GF599" s="44">
        <v>236268</v>
      </c>
      <c r="GG599" s="44">
        <v>797887</v>
      </c>
      <c r="GH599" s="44">
        <v>92740</v>
      </c>
      <c r="GI599" s="44">
        <v>224011</v>
      </c>
      <c r="GJ599" s="44">
        <v>95960</v>
      </c>
      <c r="GK599" s="44">
        <v>2528586</v>
      </c>
      <c r="GL599" s="44"/>
      <c r="GM599" s="44">
        <v>506833</v>
      </c>
      <c r="GN599" s="44">
        <v>18834</v>
      </c>
      <c r="GO599" s="44">
        <v>27360</v>
      </c>
      <c r="GP599" s="44"/>
      <c r="GQ599" s="44">
        <v>12063</v>
      </c>
      <c r="GR599" s="44"/>
      <c r="GS599" s="44">
        <v>3864348</v>
      </c>
      <c r="GT599" s="44"/>
      <c r="GU599" s="21"/>
      <c r="GV599" s="44"/>
      <c r="GW599" s="44">
        <v>949053</v>
      </c>
      <c r="GX599" s="44"/>
      <c r="GY599" s="44">
        <v>4813401</v>
      </c>
      <c r="GZ599" s="44">
        <v>913707</v>
      </c>
      <c r="HA599" s="44"/>
      <c r="HB599" s="44"/>
      <c r="HC599" s="44">
        <v>3899694</v>
      </c>
      <c r="HD599" s="44">
        <v>4813401</v>
      </c>
      <c r="HE599" s="21"/>
      <c r="HF599" s="21">
        <v>945873</v>
      </c>
      <c r="HG599" s="21"/>
      <c r="HH599" s="21"/>
      <c r="HI599" s="21">
        <v>0</v>
      </c>
      <c r="HJ599" s="44"/>
      <c r="HK599" s="21"/>
      <c r="HL599" s="21"/>
      <c r="HM599" s="21">
        <v>0</v>
      </c>
      <c r="HN599" s="21">
        <v>0</v>
      </c>
      <c r="HO599" s="21"/>
      <c r="HP599" s="44"/>
      <c r="HQ599" s="47"/>
      <c r="HR599" s="47"/>
      <c r="HS599" s="47"/>
      <c r="HT599" s="47" t="s">
        <v>2745</v>
      </c>
      <c r="HU599" s="47">
        <v>1717769.16</v>
      </c>
      <c r="HV599" s="47">
        <v>1762</v>
      </c>
      <c r="HW599" s="47">
        <v>0</v>
      </c>
      <c r="HX599" s="47">
        <v>10891</v>
      </c>
      <c r="HY599" s="47">
        <v>28870</v>
      </c>
      <c r="HZ599" s="47">
        <v>63127</v>
      </c>
      <c r="IA599" s="47">
        <v>0</v>
      </c>
      <c r="IB599" s="47">
        <v>0</v>
      </c>
      <c r="IC599" s="47">
        <v>8881</v>
      </c>
      <c r="ID599"/>
      <c r="IE599" s="47">
        <v>6008</v>
      </c>
      <c r="IF599">
        <v>7343</v>
      </c>
      <c r="IG599" s="47">
        <v>9080</v>
      </c>
      <c r="IH599" s="47">
        <v>17552</v>
      </c>
      <c r="II599">
        <v>2723</v>
      </c>
      <c r="IJ599">
        <v>7847</v>
      </c>
      <c r="IK599">
        <v>2002</v>
      </c>
      <c r="IL599">
        <v>16296</v>
      </c>
      <c r="IM599">
        <v>182382</v>
      </c>
      <c r="IN599">
        <v>0</v>
      </c>
      <c r="IO599">
        <v>569</v>
      </c>
      <c r="IP599">
        <v>2784</v>
      </c>
      <c r="IQ599">
        <v>1730</v>
      </c>
      <c r="IR599">
        <v>0</v>
      </c>
      <c r="IS599">
        <v>0</v>
      </c>
      <c r="IT599">
        <v>5083</v>
      </c>
      <c r="IU599">
        <v>172536</v>
      </c>
      <c r="IV599">
        <v>0</v>
      </c>
      <c r="IW599">
        <v>546885</v>
      </c>
      <c r="IX599">
        <v>1128109</v>
      </c>
      <c r="IY599">
        <v>1441154</v>
      </c>
      <c r="IZ599">
        <v>0</v>
      </c>
      <c r="JA599">
        <v>0</v>
      </c>
      <c r="JB599">
        <v>352080</v>
      </c>
      <c r="JC599"/>
      <c r="JD599">
        <v>132162</v>
      </c>
      <c r="JE599">
        <v>137776</v>
      </c>
      <c r="JF599">
        <v>170139</v>
      </c>
      <c r="JG599">
        <v>402201</v>
      </c>
      <c r="JH599">
        <v>73047</v>
      </c>
      <c r="JI599">
        <v>176266</v>
      </c>
      <c r="JJ599">
        <v>86077</v>
      </c>
      <c r="JK599">
        <v>674845</v>
      </c>
      <c r="JL599">
        <v>5493277</v>
      </c>
      <c r="JM599">
        <v>0</v>
      </c>
      <c r="JN599">
        <v>46773</v>
      </c>
      <c r="JO599">
        <v>136962</v>
      </c>
      <c r="JP599">
        <v>54435</v>
      </c>
      <c r="JQ599">
        <v>0</v>
      </c>
      <c r="JR599">
        <v>0</v>
      </c>
      <c r="JS599">
        <v>238170</v>
      </c>
      <c r="JT599"/>
      <c r="JU599"/>
      <c r="JV599"/>
      <c r="JW599"/>
      <c r="JX599"/>
      <c r="JY599"/>
      <c r="JZ599"/>
      <c r="KA599"/>
      <c r="KB599"/>
      <c r="KC599"/>
      <c r="KD599"/>
      <c r="KE599"/>
      <c r="KF599">
        <v>141</v>
      </c>
      <c r="KG599">
        <v>201</v>
      </c>
      <c r="KH599">
        <v>84</v>
      </c>
      <c r="KI599">
        <v>93</v>
      </c>
      <c r="KJ599">
        <v>139</v>
      </c>
      <c r="KK599">
        <v>51</v>
      </c>
      <c r="KL599">
        <v>51</v>
      </c>
      <c r="KM599">
        <v>73</v>
      </c>
      <c r="KN599">
        <v>31</v>
      </c>
      <c r="KO599">
        <v>1</v>
      </c>
      <c r="KP599">
        <v>0</v>
      </c>
      <c r="KQ599">
        <v>0</v>
      </c>
      <c r="KR599">
        <v>0</v>
      </c>
      <c r="KS599">
        <v>1</v>
      </c>
      <c r="KT599">
        <v>0</v>
      </c>
      <c r="KU599">
        <v>1</v>
      </c>
      <c r="KV599">
        <v>0</v>
      </c>
      <c r="KW599">
        <v>0</v>
      </c>
      <c r="KX599">
        <v>0</v>
      </c>
      <c r="KY599">
        <v>0</v>
      </c>
      <c r="KZ599">
        <v>0</v>
      </c>
      <c r="LA599">
        <v>0</v>
      </c>
      <c r="LB599">
        <v>0</v>
      </c>
      <c r="LC599">
        <v>0</v>
      </c>
      <c r="LD599">
        <v>1</v>
      </c>
      <c r="LE599">
        <v>0</v>
      </c>
      <c r="LF599">
        <v>0</v>
      </c>
      <c r="LG599">
        <v>0</v>
      </c>
      <c r="LH599">
        <v>0</v>
      </c>
    </row>
    <row r="600" spans="1:320" s="34" customFormat="1" ht="15" customHeight="1" x14ac:dyDescent="0.25">
      <c r="A600" s="45">
        <v>206301202</v>
      </c>
      <c r="B600" s="45" t="s">
        <v>5041</v>
      </c>
      <c r="C600" s="46">
        <v>45292</v>
      </c>
      <c r="D600" s="46">
        <v>45657</v>
      </c>
      <c r="E600" s="47">
        <v>366</v>
      </c>
      <c r="F600" s="45" t="s">
        <v>883</v>
      </c>
      <c r="G600" s="45" t="s">
        <v>884</v>
      </c>
      <c r="H600" s="45" t="s">
        <v>1358</v>
      </c>
      <c r="I600" s="45" t="s">
        <v>886</v>
      </c>
      <c r="J600" s="45" t="s">
        <v>887</v>
      </c>
      <c r="K600" s="45" t="s">
        <v>1359</v>
      </c>
      <c r="L600" s="45" t="s">
        <v>4851</v>
      </c>
      <c r="M600" s="45" t="s">
        <v>5042</v>
      </c>
      <c r="N600" s="45" t="s">
        <v>5043</v>
      </c>
      <c r="O600" s="45" t="s">
        <v>1372</v>
      </c>
      <c r="P600" s="45" t="s">
        <v>5044</v>
      </c>
      <c r="Q600" s="45" t="s">
        <v>5045</v>
      </c>
      <c r="R600" t="s">
        <v>5046</v>
      </c>
      <c r="S600" s="45" t="s">
        <v>884</v>
      </c>
      <c r="T600"/>
      <c r="U600" s="47">
        <v>99</v>
      </c>
      <c r="V600" s="47">
        <v>99</v>
      </c>
      <c r="W600" s="47" t="s">
        <v>894</v>
      </c>
      <c r="X600" s="47">
        <v>36234</v>
      </c>
      <c r="Y600" s="47">
        <v>34459</v>
      </c>
      <c r="Z600" s="48">
        <v>216.19</v>
      </c>
      <c r="AA600" s="44">
        <v>339</v>
      </c>
      <c r="AB600" s="44">
        <v>452</v>
      </c>
      <c r="AC600" s="44">
        <v>16582</v>
      </c>
      <c r="AD600" s="44">
        <v>816</v>
      </c>
      <c r="AE600" s="44">
        <v>3713</v>
      </c>
      <c r="AF600" s="44">
        <v>12702</v>
      </c>
      <c r="AG600" s="44">
        <v>88</v>
      </c>
      <c r="AH600" s="47"/>
      <c r="AI600" s="47">
        <v>333</v>
      </c>
      <c r="AJ600">
        <v>225</v>
      </c>
      <c r="AK600" t="s">
        <v>895</v>
      </c>
      <c r="AL600">
        <v>34459</v>
      </c>
      <c r="AM600"/>
      <c r="AN600"/>
      <c r="AO600"/>
      <c r="AP600"/>
      <c r="AQ600"/>
      <c r="AR600" s="44"/>
      <c r="AS600" s="44"/>
      <c r="AT600" s="44"/>
      <c r="AU600" s="44">
        <v>9303930</v>
      </c>
      <c r="AV600" s="44">
        <v>5390256</v>
      </c>
      <c r="AW600" s="44">
        <v>-5076616</v>
      </c>
      <c r="AX600" s="44">
        <v>182559</v>
      </c>
      <c r="AY600" s="44">
        <v>19953361</v>
      </c>
      <c r="AZ600" s="21">
        <v>17557679</v>
      </c>
      <c r="BA600" s="21">
        <v>2395682</v>
      </c>
      <c r="BB600" s="44">
        <v>-972891</v>
      </c>
      <c r="BC600" s="44"/>
      <c r="BD600" s="44"/>
      <c r="BE600" s="44">
        <v>1422791</v>
      </c>
      <c r="BF600" s="44">
        <v>4477140</v>
      </c>
      <c r="BG600" s="44">
        <v>220320</v>
      </c>
      <c r="BH600" s="44">
        <v>1002510</v>
      </c>
      <c r="BI600" s="21">
        <v>3429540</v>
      </c>
      <c r="BJ600" s="21">
        <v>23760</v>
      </c>
      <c r="BK600" s="21"/>
      <c r="BL600" s="21">
        <v>89910</v>
      </c>
      <c r="BM600" s="21">
        <v>60750</v>
      </c>
      <c r="BN600" s="21">
        <v>9303930</v>
      </c>
      <c r="BO600" s="21"/>
      <c r="BP600" s="21"/>
      <c r="BQ600" s="44"/>
      <c r="BR600" s="21"/>
      <c r="BS600" s="44"/>
      <c r="BT600" s="21"/>
      <c r="BU600" s="44"/>
      <c r="BV600" s="21"/>
      <c r="BW600" s="44">
        <v>5093429</v>
      </c>
      <c r="BX600" s="21"/>
      <c r="BY600" s="21">
        <v>206871</v>
      </c>
      <c r="BZ600" s="21"/>
      <c r="CA600" s="44">
        <v>13945</v>
      </c>
      <c r="CB600" s="44"/>
      <c r="CC600" s="44">
        <v>47707</v>
      </c>
      <c r="CD600" s="44"/>
      <c r="CE600" s="44">
        <v>22308</v>
      </c>
      <c r="CF600" s="44"/>
      <c r="CG600" s="44"/>
      <c r="CH600" s="44"/>
      <c r="CI600" s="21">
        <v>5373</v>
      </c>
      <c r="CJ600" s="44"/>
      <c r="CK600" s="21">
        <v>623</v>
      </c>
      <c r="CL600" s="44"/>
      <c r="CM600" s="44">
        <v>48275</v>
      </c>
      <c r="CN600" s="44">
        <v>0</v>
      </c>
      <c r="CO600" s="44">
        <v>2073451</v>
      </c>
      <c r="CP600" s="44">
        <v>0</v>
      </c>
      <c r="CQ600" s="21">
        <v>2039607</v>
      </c>
      <c r="CR600" s="44">
        <v>269805</v>
      </c>
      <c r="CS600" s="44">
        <v>760878</v>
      </c>
      <c r="CT600" s="44">
        <v>107170</v>
      </c>
      <c r="CU600" s="44"/>
      <c r="CV600" s="44">
        <v>91070</v>
      </c>
      <c r="CW600" s="21"/>
      <c r="CX600" s="21"/>
      <c r="CY600" s="21"/>
      <c r="CZ600" s="21"/>
      <c r="DA600" s="21"/>
      <c r="DB600" s="21"/>
      <c r="DC600" s="21"/>
      <c r="DD600" s="21"/>
      <c r="DE600" s="44"/>
      <c r="DF600" s="21"/>
      <c r="DG600" s="44"/>
      <c r="DH600" s="21"/>
      <c r="DI600" s="44"/>
      <c r="DJ600" s="44"/>
      <c r="DK600" s="44"/>
      <c r="DL600" s="44"/>
      <c r="DM600" s="21"/>
      <c r="DN600" s="44"/>
      <c r="DO600" s="44"/>
      <c r="DP600" s="44"/>
      <c r="DQ600" s="44"/>
      <c r="DR600" s="44"/>
      <c r="DS600" s="44"/>
      <c r="DT600" s="44"/>
      <c r="DU600" s="44"/>
      <c r="DV600" s="44"/>
      <c r="DW600" s="44"/>
      <c r="DX600" s="44"/>
      <c r="DY600" s="44">
        <v>45383</v>
      </c>
      <c r="DZ600" s="44"/>
      <c r="EA600" s="44"/>
      <c r="EB600" s="21"/>
      <c r="EC600" s="44">
        <v>-4094027</v>
      </c>
      <c r="ED600" s="44"/>
      <c r="EE600" s="21">
        <v>3069</v>
      </c>
      <c r="EF600" s="44"/>
      <c r="EG600" s="21">
        <v>-1013747</v>
      </c>
      <c r="EH600" s="44"/>
      <c r="EI600" s="21">
        <v>-34650</v>
      </c>
      <c r="EJ600" s="44"/>
      <c r="EK600" s="44">
        <v>7891</v>
      </c>
      <c r="EL600" s="21"/>
      <c r="EM600" s="44"/>
      <c r="EN600" s="44"/>
      <c r="EO600" s="44">
        <v>9465</v>
      </c>
      <c r="EP600" s="21"/>
      <c r="EQ600" s="21"/>
      <c r="ER600" s="21"/>
      <c r="ES600" s="21"/>
      <c r="ET600" s="44"/>
      <c r="EU600" s="21"/>
      <c r="EV600" s="44"/>
      <c r="EW600" s="21"/>
      <c r="EX600" s="44"/>
      <c r="EY600" s="44"/>
      <c r="EZ600" s="21"/>
      <c r="FA600" s="21"/>
      <c r="FB600" s="44"/>
      <c r="FC600" s="44"/>
      <c r="FD600" s="21"/>
      <c r="FE600" s="112"/>
      <c r="FF600" s="44"/>
      <c r="FG600" s="44">
        <v>7146624</v>
      </c>
      <c r="FH600" s="44">
        <v>1693859</v>
      </c>
      <c r="FI600" s="44">
        <v>8717196</v>
      </c>
      <c r="FJ600" s="44">
        <v>267379</v>
      </c>
      <c r="FK600" s="44">
        <v>6749100</v>
      </c>
      <c r="FL600" s="44"/>
      <c r="FM600" s="44"/>
      <c r="FN600" s="44"/>
      <c r="FO600" s="44"/>
      <c r="FP600" s="44"/>
      <c r="FQ600" s="44"/>
      <c r="FR600" s="44"/>
      <c r="FS600" s="44"/>
      <c r="FT600" s="44">
        <v>14046</v>
      </c>
      <c r="FU600" s="44"/>
      <c r="FV600" s="21">
        <v>760896</v>
      </c>
      <c r="FW600" s="44"/>
      <c r="FX600" s="44">
        <v>671318</v>
      </c>
      <c r="FY600" s="44">
        <v>62818</v>
      </c>
      <c r="FZ600" s="44">
        <v>475660</v>
      </c>
      <c r="GA600" s="44">
        <v>57298</v>
      </c>
      <c r="GB600" s="44"/>
      <c r="GC600" s="44">
        <v>49802</v>
      </c>
      <c r="GD600" s="44">
        <v>515375</v>
      </c>
      <c r="GE600" s="44">
        <v>276253</v>
      </c>
      <c r="GF600" s="44">
        <v>189321</v>
      </c>
      <c r="GG600" s="44">
        <v>1037188</v>
      </c>
      <c r="GH600" s="44">
        <v>203445</v>
      </c>
      <c r="GI600" s="44">
        <v>130865</v>
      </c>
      <c r="GJ600" s="44">
        <v>111740</v>
      </c>
      <c r="GK600" s="44">
        <v>4705421</v>
      </c>
      <c r="GL600" s="44">
        <v>76658</v>
      </c>
      <c r="GM600" s="44">
        <v>883056</v>
      </c>
      <c r="GN600" s="44">
        <v>38274</v>
      </c>
      <c r="GO600" s="44">
        <v>42265</v>
      </c>
      <c r="GP600" s="44"/>
      <c r="GQ600" s="44">
        <v>23991</v>
      </c>
      <c r="GR600" s="44">
        <v>482889</v>
      </c>
      <c r="GS600" s="44">
        <v>1749027</v>
      </c>
      <c r="GT600" s="44"/>
      <c r="GU600" s="21">
        <v>28238</v>
      </c>
      <c r="GV600" s="44"/>
      <c r="GW600" s="44">
        <v>95421</v>
      </c>
      <c r="GX600" s="44">
        <v>3183750</v>
      </c>
      <c r="GY600" s="44">
        <v>5056436</v>
      </c>
      <c r="GZ600" s="44">
        <v>3198850</v>
      </c>
      <c r="HA600" s="44"/>
      <c r="HB600" s="44"/>
      <c r="HC600" s="44">
        <v>1857586</v>
      </c>
      <c r="HD600" s="44">
        <v>5056436</v>
      </c>
      <c r="HE600" s="21"/>
      <c r="HF600" s="21"/>
      <c r="HG600" s="21"/>
      <c r="HH600" s="21"/>
      <c r="HI600" s="21">
        <v>0</v>
      </c>
      <c r="HJ600" s="44"/>
      <c r="HK600" s="21">
        <v>37949</v>
      </c>
      <c r="HL600" s="21"/>
      <c r="HM600" s="21">
        <v>37949</v>
      </c>
      <c r="HN600" s="21">
        <v>-9711</v>
      </c>
      <c r="HO600" s="21"/>
      <c r="HP600" s="44"/>
      <c r="HQ600" s="47"/>
      <c r="HR600" s="47"/>
      <c r="HS600" s="47"/>
      <c r="HT600" s="47" t="s">
        <v>4628</v>
      </c>
      <c r="HU600" s="47">
        <v>-671758.5</v>
      </c>
      <c r="HV600" s="47">
        <v>1664</v>
      </c>
      <c r="HW600" s="47">
        <v>0</v>
      </c>
      <c r="HX600" s="47">
        <v>11465</v>
      </c>
      <c r="HY600" s="47">
        <v>42703</v>
      </c>
      <c r="HZ600" s="47">
        <v>81613</v>
      </c>
      <c r="IA600" s="47">
        <v>0</v>
      </c>
      <c r="IB600" s="47">
        <v>0</v>
      </c>
      <c r="IC600" s="47">
        <v>10010</v>
      </c>
      <c r="ID600">
        <v>28</v>
      </c>
      <c r="IE600" s="47">
        <v>2461</v>
      </c>
      <c r="IF600"/>
      <c r="IG600" s="47"/>
      <c r="IH600" s="47">
        <v>20404</v>
      </c>
      <c r="II600">
        <v>4022</v>
      </c>
      <c r="IJ600">
        <v>4531</v>
      </c>
      <c r="IK600">
        <v>1837</v>
      </c>
      <c r="IL600">
        <v>31129</v>
      </c>
      <c r="IM600">
        <v>211867</v>
      </c>
      <c r="IN600">
        <v>0</v>
      </c>
      <c r="IO600">
        <v>433</v>
      </c>
      <c r="IP600">
        <v>3175</v>
      </c>
      <c r="IQ600">
        <v>1038</v>
      </c>
      <c r="IR600">
        <v>0</v>
      </c>
      <c r="IS600">
        <v>0</v>
      </c>
      <c r="IT600">
        <v>4646</v>
      </c>
      <c r="IU600">
        <v>166246</v>
      </c>
      <c r="IV600">
        <v>0</v>
      </c>
      <c r="IW600">
        <v>563992</v>
      </c>
      <c r="IX600">
        <v>1809928</v>
      </c>
      <c r="IY600">
        <v>1925468</v>
      </c>
      <c r="IZ600">
        <v>0</v>
      </c>
      <c r="JA600">
        <v>0</v>
      </c>
      <c r="JB600">
        <v>599828</v>
      </c>
      <c r="JC600">
        <v>675</v>
      </c>
      <c r="JD600">
        <v>78051</v>
      </c>
      <c r="JE600"/>
      <c r="JF600"/>
      <c r="JG600">
        <v>463774</v>
      </c>
      <c r="JH600">
        <v>133527</v>
      </c>
      <c r="JI600">
        <v>99203</v>
      </c>
      <c r="JJ600">
        <v>91873</v>
      </c>
      <c r="JK600">
        <v>1214059</v>
      </c>
      <c r="JL600">
        <v>7146624</v>
      </c>
      <c r="JM600">
        <v>0</v>
      </c>
      <c r="JN600">
        <v>21667</v>
      </c>
      <c r="JO600">
        <v>117470</v>
      </c>
      <c r="JP600">
        <v>25941</v>
      </c>
      <c r="JQ600">
        <v>0</v>
      </c>
      <c r="JR600">
        <v>0</v>
      </c>
      <c r="JS600">
        <v>165078</v>
      </c>
      <c r="JT600"/>
      <c r="JU600"/>
      <c r="JV600"/>
      <c r="JW600"/>
      <c r="JX600"/>
      <c r="JY600">
        <v>28</v>
      </c>
      <c r="JZ600"/>
      <c r="KA600"/>
      <c r="KB600"/>
      <c r="KC600"/>
      <c r="KD600"/>
      <c r="KE600">
        <v>675</v>
      </c>
      <c r="KF600">
        <v>203</v>
      </c>
      <c r="KG600">
        <v>302</v>
      </c>
      <c r="KH600">
        <v>133</v>
      </c>
      <c r="KI600">
        <v>152</v>
      </c>
      <c r="KJ600">
        <v>226</v>
      </c>
      <c r="KK600">
        <v>101</v>
      </c>
      <c r="KL600">
        <v>85</v>
      </c>
      <c r="KM600">
        <v>107</v>
      </c>
      <c r="KN600">
        <v>66</v>
      </c>
      <c r="KO600">
        <v>1</v>
      </c>
      <c r="KP600">
        <v>0</v>
      </c>
      <c r="KQ600">
        <v>0</v>
      </c>
      <c r="KR600">
        <v>0</v>
      </c>
      <c r="KS600">
        <v>1</v>
      </c>
      <c r="KT600">
        <v>0</v>
      </c>
      <c r="KU600">
        <v>1</v>
      </c>
      <c r="KV600">
        <v>0</v>
      </c>
      <c r="KW600">
        <v>0</v>
      </c>
      <c r="KX600">
        <v>0</v>
      </c>
      <c r="KY600">
        <v>0</v>
      </c>
      <c r="KZ600">
        <v>0</v>
      </c>
      <c r="LA600">
        <v>0</v>
      </c>
      <c r="LB600">
        <v>0</v>
      </c>
      <c r="LC600">
        <v>0</v>
      </c>
      <c r="LD600">
        <v>1</v>
      </c>
      <c r="LE600">
        <v>0</v>
      </c>
      <c r="LF600">
        <v>0</v>
      </c>
      <c r="LG600">
        <v>0</v>
      </c>
      <c r="LH600">
        <v>0</v>
      </c>
    </row>
    <row r="601" spans="1:320" s="34" customFormat="1" ht="15" customHeight="1" x14ac:dyDescent="0.25">
      <c r="A601" s="45">
        <v>206301204</v>
      </c>
      <c r="B601" s="45" t="s">
        <v>1357</v>
      </c>
      <c r="C601" s="46">
        <v>45078</v>
      </c>
      <c r="D601" s="46">
        <v>45443</v>
      </c>
      <c r="E601" s="47">
        <v>366</v>
      </c>
      <c r="F601" s="45" t="s">
        <v>883</v>
      </c>
      <c r="G601" s="45" t="s">
        <v>884</v>
      </c>
      <c r="H601" s="45" t="s">
        <v>1358</v>
      </c>
      <c r="I601" s="45" t="s">
        <v>886</v>
      </c>
      <c r="J601" s="45" t="s">
        <v>887</v>
      </c>
      <c r="K601" s="45" t="s">
        <v>1359</v>
      </c>
      <c r="L601" s="45" t="s">
        <v>4851</v>
      </c>
      <c r="M601" s="45" t="s">
        <v>1360</v>
      </c>
      <c r="N601" s="45" t="s">
        <v>1361</v>
      </c>
      <c r="O601" s="45" t="s">
        <v>1362</v>
      </c>
      <c r="P601" s="45" t="s">
        <v>5047</v>
      </c>
      <c r="Q601" s="45" t="s">
        <v>5048</v>
      </c>
      <c r="R601" t="s">
        <v>1363</v>
      </c>
      <c r="S601" s="45" t="s">
        <v>893</v>
      </c>
      <c r="T601"/>
      <c r="U601" s="47">
        <v>102</v>
      </c>
      <c r="V601" s="47">
        <v>102</v>
      </c>
      <c r="W601" s="47" t="s">
        <v>913</v>
      </c>
      <c r="X601" s="47">
        <v>37332</v>
      </c>
      <c r="Y601" s="47">
        <v>35560</v>
      </c>
      <c r="Z601" s="48">
        <v>95.25</v>
      </c>
      <c r="AA601" s="44">
        <v>417</v>
      </c>
      <c r="AB601" s="44">
        <v>403</v>
      </c>
      <c r="AC601" s="44">
        <v>7632</v>
      </c>
      <c r="AD601" s="44"/>
      <c r="AE601" s="44">
        <v>1699</v>
      </c>
      <c r="AF601" s="44">
        <v>20690</v>
      </c>
      <c r="AG601" s="44">
        <v>4971</v>
      </c>
      <c r="AH601" s="47">
        <v>16</v>
      </c>
      <c r="AI601" s="47">
        <v>193</v>
      </c>
      <c r="AJ601">
        <v>359</v>
      </c>
      <c r="AK601" t="s">
        <v>895</v>
      </c>
      <c r="AL601">
        <v>35560</v>
      </c>
      <c r="AM601"/>
      <c r="AN601"/>
      <c r="AO601"/>
      <c r="AP601"/>
      <c r="AQ601"/>
      <c r="AR601" s="44"/>
      <c r="AS601" s="44"/>
      <c r="AT601" s="44"/>
      <c r="AU601" s="44">
        <v>19192661</v>
      </c>
      <c r="AV601" s="44">
        <v>9560409</v>
      </c>
      <c r="AW601" s="44">
        <v>12102132</v>
      </c>
      <c r="AX601" s="44"/>
      <c r="AY601" s="44">
        <v>16650938</v>
      </c>
      <c r="AZ601" s="21">
        <v>16363592</v>
      </c>
      <c r="BA601" s="21">
        <v>287346</v>
      </c>
      <c r="BB601" s="44">
        <v>10360</v>
      </c>
      <c r="BC601" s="44">
        <v>12590</v>
      </c>
      <c r="BD601" s="44"/>
      <c r="BE601" s="44">
        <v>285116</v>
      </c>
      <c r="BF601" s="44">
        <v>6082251</v>
      </c>
      <c r="BG601" s="44"/>
      <c r="BH601" s="44">
        <v>671841</v>
      </c>
      <c r="BI601" s="21">
        <v>8236762</v>
      </c>
      <c r="BJ601" s="21">
        <v>3957547</v>
      </c>
      <c r="BK601" s="21">
        <v>12800</v>
      </c>
      <c r="BL601" s="21">
        <v>85582</v>
      </c>
      <c r="BM601" s="21">
        <v>145878</v>
      </c>
      <c r="BN601" s="21">
        <v>19192661</v>
      </c>
      <c r="BO601" s="21"/>
      <c r="BP601" s="21"/>
      <c r="BQ601" s="44"/>
      <c r="BR601" s="21"/>
      <c r="BS601" s="44"/>
      <c r="BT601" s="21"/>
      <c r="BU601" s="44"/>
      <c r="BV601" s="21"/>
      <c r="BW601" s="44">
        <v>5750174</v>
      </c>
      <c r="BX601" s="21"/>
      <c r="BY601" s="21"/>
      <c r="BZ601" s="21"/>
      <c r="CA601" s="44">
        <v>27487</v>
      </c>
      <c r="CB601" s="44"/>
      <c r="CC601" s="44">
        <v>207987</v>
      </c>
      <c r="CD601" s="44"/>
      <c r="CE601" s="44">
        <v>3562740</v>
      </c>
      <c r="CF601" s="44"/>
      <c r="CG601" s="44">
        <v>8535</v>
      </c>
      <c r="CH601" s="44"/>
      <c r="CI601" s="21">
        <v>850</v>
      </c>
      <c r="CJ601" s="44"/>
      <c r="CK601" s="21">
        <v>2636</v>
      </c>
      <c r="CL601" s="44"/>
      <c r="CM601" s="44">
        <v>2108</v>
      </c>
      <c r="CN601" s="44">
        <v>88192</v>
      </c>
      <c r="CO601" s="44">
        <v>3581222</v>
      </c>
      <c r="CP601" s="44">
        <v>0</v>
      </c>
      <c r="CQ601" s="21">
        <v>3462775</v>
      </c>
      <c r="CR601" s="44">
        <v>691427</v>
      </c>
      <c r="CS601" s="44">
        <v>1174278</v>
      </c>
      <c r="CT601" s="44">
        <v>290827</v>
      </c>
      <c r="CU601" s="44"/>
      <c r="CV601" s="44">
        <v>269580</v>
      </c>
      <c r="CW601" s="21"/>
      <c r="CX601" s="21"/>
      <c r="CY601" s="21"/>
      <c r="CZ601" s="21"/>
      <c r="DA601" s="21"/>
      <c r="DB601" s="21"/>
      <c r="DC601" s="21"/>
      <c r="DD601" s="21"/>
      <c r="DE601" s="44"/>
      <c r="DF601" s="21"/>
      <c r="DG601" s="44"/>
      <c r="DH601" s="21"/>
      <c r="DI601" s="44"/>
      <c r="DJ601" s="44"/>
      <c r="DK601" s="44"/>
      <c r="DL601" s="44"/>
      <c r="DM601" s="21"/>
      <c r="DN601" s="44"/>
      <c r="DO601" s="44"/>
      <c r="DP601" s="44"/>
      <c r="DQ601" s="44"/>
      <c r="DR601" s="44"/>
      <c r="DS601" s="44"/>
      <c r="DT601" s="44"/>
      <c r="DU601" s="44"/>
      <c r="DV601" s="44"/>
      <c r="DW601" s="44"/>
      <c r="DX601" s="44"/>
      <c r="DY601" s="44">
        <v>-2217</v>
      </c>
      <c r="DZ601" s="44"/>
      <c r="EA601" s="44"/>
      <c r="EB601" s="21"/>
      <c r="EC601" s="44">
        <v>4327969</v>
      </c>
      <c r="ED601" s="44"/>
      <c r="EE601" s="21"/>
      <c r="EF601" s="44"/>
      <c r="EG601" s="21">
        <v>352322</v>
      </c>
      <c r="EH601" s="44"/>
      <c r="EI601" s="21">
        <v>2599917</v>
      </c>
      <c r="EJ601" s="44"/>
      <c r="EK601" s="44">
        <v>4774063</v>
      </c>
      <c r="EL601" s="21"/>
      <c r="EM601" s="44">
        <v>17335</v>
      </c>
      <c r="EN601" s="44"/>
      <c r="EO601" s="44">
        <v>32743</v>
      </c>
      <c r="EP601" s="21"/>
      <c r="EQ601" s="21"/>
      <c r="ER601" s="21"/>
      <c r="ES601" s="21"/>
      <c r="ET601" s="44"/>
      <c r="EU601" s="21"/>
      <c r="EV601" s="44"/>
      <c r="EW601" s="21"/>
      <c r="EX601" s="44"/>
      <c r="EY601" s="44"/>
      <c r="EZ601" s="21"/>
      <c r="FA601" s="21"/>
      <c r="FB601" s="44"/>
      <c r="FC601" s="44"/>
      <c r="FD601" s="21"/>
      <c r="FE601" s="112"/>
      <c r="FF601" s="44"/>
      <c r="FG601" s="44">
        <v>7719519</v>
      </c>
      <c r="FH601" s="44">
        <v>1974533</v>
      </c>
      <c r="FI601" s="44">
        <v>6669540</v>
      </c>
      <c r="FJ601" s="44">
        <v>409497</v>
      </c>
      <c r="FK601" s="44">
        <v>6743717</v>
      </c>
      <c r="FL601" s="44"/>
      <c r="FM601" s="44"/>
      <c r="FN601" s="44"/>
      <c r="FO601" s="44"/>
      <c r="FP601" s="44"/>
      <c r="FQ601" s="44"/>
      <c r="FR601" s="44"/>
      <c r="FS601" s="44"/>
      <c r="FT601" s="44"/>
      <c r="FU601" s="44">
        <v>45824</v>
      </c>
      <c r="FV601" s="21">
        <v>711008</v>
      </c>
      <c r="FW601" s="44"/>
      <c r="FX601" s="44">
        <v>488692</v>
      </c>
      <c r="FY601" s="44">
        <v>100074</v>
      </c>
      <c r="FZ601" s="44">
        <v>556559</v>
      </c>
      <c r="GA601" s="44">
        <v>91203</v>
      </c>
      <c r="GB601" s="44"/>
      <c r="GC601" s="44">
        <v>120241</v>
      </c>
      <c r="GD601" s="44">
        <v>731742</v>
      </c>
      <c r="GE601" s="44">
        <v>408144</v>
      </c>
      <c r="GF601" s="44">
        <v>72030</v>
      </c>
      <c r="GG601" s="44">
        <v>932824</v>
      </c>
      <c r="GH601" s="44">
        <v>122751</v>
      </c>
      <c r="GI601" s="44">
        <v>167616</v>
      </c>
      <c r="GJ601" s="44">
        <v>123998</v>
      </c>
      <c r="GK601" s="44">
        <v>3477554</v>
      </c>
      <c r="GL601" s="44">
        <v>107171</v>
      </c>
      <c r="GM601" s="44">
        <v>984883</v>
      </c>
      <c r="GN601" s="44">
        <v>54476</v>
      </c>
      <c r="GO601" s="44">
        <v>24754</v>
      </c>
      <c r="GP601" s="44"/>
      <c r="GQ601" s="44">
        <v>1622</v>
      </c>
      <c r="GR601" s="44">
        <v>296709</v>
      </c>
      <c r="GS601" s="44">
        <v>1767780</v>
      </c>
      <c r="GT601" s="44"/>
      <c r="GU601" s="21">
        <v>1242422</v>
      </c>
      <c r="GV601" s="44"/>
      <c r="GW601" s="44">
        <v>1569402</v>
      </c>
      <c r="GX601" s="44"/>
      <c r="GY601" s="44">
        <v>4579604</v>
      </c>
      <c r="GZ601" s="44">
        <v>4116111</v>
      </c>
      <c r="HA601" s="44"/>
      <c r="HB601" s="44"/>
      <c r="HC601" s="44">
        <v>463493</v>
      </c>
      <c r="HD601" s="44">
        <v>4579604</v>
      </c>
      <c r="HE601" s="21"/>
      <c r="HF601" s="21"/>
      <c r="HG601" s="21">
        <v>191111</v>
      </c>
      <c r="HH601" s="21"/>
      <c r="HI601" s="21">
        <v>0</v>
      </c>
      <c r="HJ601" s="44"/>
      <c r="HK601" s="21">
        <v>1931245</v>
      </c>
      <c r="HL601" s="21">
        <v>913469</v>
      </c>
      <c r="HM601" s="21">
        <v>2844714</v>
      </c>
      <c r="HN601" s="21">
        <v>-1602292</v>
      </c>
      <c r="HO601" s="21"/>
      <c r="HP601" s="44"/>
      <c r="HQ601" s="47"/>
      <c r="HR601" s="47"/>
      <c r="HS601" s="47"/>
      <c r="HT601" s="47" t="s">
        <v>2040</v>
      </c>
      <c r="HU601" s="47">
        <v>493933.32</v>
      </c>
      <c r="HV601" s="47">
        <v>1927</v>
      </c>
      <c r="HW601" s="47">
        <v>0</v>
      </c>
      <c r="HX601" s="47">
        <v>10777</v>
      </c>
      <c r="HY601" s="47">
        <v>37521</v>
      </c>
      <c r="HZ601" s="47">
        <v>75764</v>
      </c>
      <c r="IA601" s="47">
        <v>0</v>
      </c>
      <c r="IB601" s="47">
        <v>0</v>
      </c>
      <c r="IC601" s="47">
        <v>8285</v>
      </c>
      <c r="ID601">
        <v>23451</v>
      </c>
      <c r="IE601" s="47">
        <v>3916</v>
      </c>
      <c r="IF601">
        <v>15826</v>
      </c>
      <c r="IG601" s="47">
        <v>1670</v>
      </c>
      <c r="IH601" s="47">
        <v>20243</v>
      </c>
      <c r="II601">
        <v>3436</v>
      </c>
      <c r="IJ601">
        <v>6112</v>
      </c>
      <c r="IK601">
        <v>2460</v>
      </c>
      <c r="IL601">
        <v>23163</v>
      </c>
      <c r="IM601">
        <v>234551</v>
      </c>
      <c r="IN601">
        <v>0</v>
      </c>
      <c r="IO601">
        <v>5</v>
      </c>
      <c r="IP601">
        <v>1497</v>
      </c>
      <c r="IQ601">
        <v>6381</v>
      </c>
      <c r="IR601">
        <v>0</v>
      </c>
      <c r="IS601">
        <v>0</v>
      </c>
      <c r="IT601">
        <v>7883</v>
      </c>
      <c r="IU601">
        <v>145248</v>
      </c>
      <c r="IV601">
        <v>0</v>
      </c>
      <c r="IW601">
        <v>579838</v>
      </c>
      <c r="IX601">
        <v>1510940</v>
      </c>
      <c r="IY601">
        <v>1940145</v>
      </c>
      <c r="IZ601">
        <v>0</v>
      </c>
      <c r="JA601">
        <v>0</v>
      </c>
      <c r="JB601">
        <v>355796</v>
      </c>
      <c r="JC601">
        <v>1025029</v>
      </c>
      <c r="JD601">
        <v>125242</v>
      </c>
      <c r="JE601">
        <v>283216</v>
      </c>
      <c r="JF601">
        <v>28263</v>
      </c>
      <c r="JG601">
        <v>434380</v>
      </c>
      <c r="JH601">
        <v>93953</v>
      </c>
      <c r="JI601">
        <v>128296</v>
      </c>
      <c r="JJ601">
        <v>88668</v>
      </c>
      <c r="JK601">
        <v>980505</v>
      </c>
      <c r="JL601">
        <v>7719519</v>
      </c>
      <c r="JM601">
        <v>0</v>
      </c>
      <c r="JN601">
        <v>272</v>
      </c>
      <c r="JO601">
        <v>74362</v>
      </c>
      <c r="JP601">
        <v>294464</v>
      </c>
      <c r="JQ601">
        <v>0</v>
      </c>
      <c r="JR601">
        <v>0</v>
      </c>
      <c r="JS601">
        <v>369098</v>
      </c>
      <c r="JT601"/>
      <c r="JU601"/>
      <c r="JV601"/>
      <c r="JW601"/>
      <c r="JX601"/>
      <c r="JY601">
        <v>23451</v>
      </c>
      <c r="JZ601"/>
      <c r="KA601"/>
      <c r="KB601"/>
      <c r="KC601"/>
      <c r="KD601"/>
      <c r="KE601">
        <v>1025029</v>
      </c>
      <c r="KF601">
        <v>237</v>
      </c>
      <c r="KG601">
        <v>299</v>
      </c>
      <c r="KH601">
        <v>172</v>
      </c>
      <c r="KI601">
        <v>140</v>
      </c>
      <c r="KJ601">
        <v>181</v>
      </c>
      <c r="KK601">
        <v>102</v>
      </c>
      <c r="KL601">
        <v>74</v>
      </c>
      <c r="KM601">
        <v>92</v>
      </c>
      <c r="KN601">
        <v>61</v>
      </c>
      <c r="KO601">
        <v>1</v>
      </c>
      <c r="KP601">
        <v>0</v>
      </c>
      <c r="KQ601">
        <v>0</v>
      </c>
      <c r="KR601">
        <v>0</v>
      </c>
      <c r="KS601">
        <v>0</v>
      </c>
      <c r="KT601">
        <v>1</v>
      </c>
      <c r="KU601">
        <v>1</v>
      </c>
      <c r="KV601">
        <v>0</v>
      </c>
      <c r="KW601">
        <v>0</v>
      </c>
      <c r="KX601">
        <v>0</v>
      </c>
      <c r="KY601">
        <v>0</v>
      </c>
      <c r="KZ601">
        <v>0</v>
      </c>
      <c r="LA601">
        <v>0</v>
      </c>
      <c r="LB601">
        <v>0</v>
      </c>
      <c r="LC601">
        <v>0</v>
      </c>
      <c r="LD601">
        <v>1</v>
      </c>
      <c r="LE601">
        <v>0</v>
      </c>
      <c r="LF601">
        <v>0</v>
      </c>
      <c r="LG601">
        <v>0</v>
      </c>
      <c r="LH601">
        <v>0</v>
      </c>
    </row>
    <row r="602" spans="1:320" s="34" customFormat="1" ht="15" customHeight="1" x14ac:dyDescent="0.25">
      <c r="A602" s="45">
        <v>206301208</v>
      </c>
      <c r="B602" s="45" t="s">
        <v>5049</v>
      </c>
      <c r="C602" s="46">
        <v>45292</v>
      </c>
      <c r="D602" s="46">
        <v>45657</v>
      </c>
      <c r="E602" s="47">
        <v>366</v>
      </c>
      <c r="F602" s="45" t="s">
        <v>883</v>
      </c>
      <c r="G602" s="45" t="s">
        <v>884</v>
      </c>
      <c r="H602" s="45" t="s">
        <v>1358</v>
      </c>
      <c r="I602" s="45" t="s">
        <v>886</v>
      </c>
      <c r="J602" s="45" t="s">
        <v>887</v>
      </c>
      <c r="K602" s="45" t="s">
        <v>1359</v>
      </c>
      <c r="L602" s="45" t="s">
        <v>4867</v>
      </c>
      <c r="M602" s="45" t="s">
        <v>5050</v>
      </c>
      <c r="N602" s="45" t="s">
        <v>5051</v>
      </c>
      <c r="O602" s="45" t="s">
        <v>5000</v>
      </c>
      <c r="P602" s="45" t="s">
        <v>5052</v>
      </c>
      <c r="Q602" s="45" t="s">
        <v>5053</v>
      </c>
      <c r="R602" t="s">
        <v>5054</v>
      </c>
      <c r="S602" s="45" t="s">
        <v>893</v>
      </c>
      <c r="T602" t="s">
        <v>2730</v>
      </c>
      <c r="U602" s="47">
        <v>182</v>
      </c>
      <c r="V602" s="47">
        <v>182</v>
      </c>
      <c r="W602" s="47" t="s">
        <v>913</v>
      </c>
      <c r="X602" s="47">
        <v>66612</v>
      </c>
      <c r="Y602" s="47">
        <v>61221</v>
      </c>
      <c r="Z602" s="48">
        <v>207.64</v>
      </c>
      <c r="AA602" s="44">
        <v>662</v>
      </c>
      <c r="AB602" s="44">
        <v>658</v>
      </c>
      <c r="AC602" s="44">
        <v>7798</v>
      </c>
      <c r="AD602" s="44">
        <v>6573</v>
      </c>
      <c r="AE602" s="44">
        <v>2009</v>
      </c>
      <c r="AF602" s="44">
        <v>40313</v>
      </c>
      <c r="AG602" s="44"/>
      <c r="AH602" s="47">
        <v>100</v>
      </c>
      <c r="AI602" s="47">
        <v>1413</v>
      </c>
      <c r="AJ602">
        <v>3015</v>
      </c>
      <c r="AK602" t="s">
        <v>895</v>
      </c>
      <c r="AL602">
        <v>61221</v>
      </c>
      <c r="AM602"/>
      <c r="AN602"/>
      <c r="AO602"/>
      <c r="AP602"/>
      <c r="AQ602"/>
      <c r="AR602" s="44"/>
      <c r="AS602" s="44"/>
      <c r="AT602" s="44"/>
      <c r="AU602" s="44">
        <v>18348889</v>
      </c>
      <c r="AV602" s="44">
        <v>8506167</v>
      </c>
      <c r="AW602" s="44">
        <v>185475</v>
      </c>
      <c r="AX602" s="44">
        <v>6575</v>
      </c>
      <c r="AY602" s="44">
        <v>26676156</v>
      </c>
      <c r="AZ602" s="21">
        <v>23352054</v>
      </c>
      <c r="BA602" s="21">
        <v>3324102</v>
      </c>
      <c r="BB602" s="44">
        <v>1232</v>
      </c>
      <c r="BC602" s="44">
        <v>698320</v>
      </c>
      <c r="BD602" s="44"/>
      <c r="BE602" s="44">
        <v>2627014</v>
      </c>
      <c r="BF602" s="44">
        <v>2362200</v>
      </c>
      <c r="BG602" s="44">
        <v>1976302</v>
      </c>
      <c r="BH602" s="44">
        <v>509793</v>
      </c>
      <c r="BI602" s="21">
        <v>12159132</v>
      </c>
      <c r="BJ602" s="21"/>
      <c r="BK602" s="21">
        <v>25898</v>
      </c>
      <c r="BL602" s="21">
        <v>423600</v>
      </c>
      <c r="BM602" s="21">
        <v>891964</v>
      </c>
      <c r="BN602" s="21">
        <v>18348889</v>
      </c>
      <c r="BO602" s="21"/>
      <c r="BP602" s="21"/>
      <c r="BQ602" s="44"/>
      <c r="BR602" s="21"/>
      <c r="BS602" s="44"/>
      <c r="BT602" s="21"/>
      <c r="BU602" s="44"/>
      <c r="BV602" s="21"/>
      <c r="BW602" s="44">
        <v>2559075</v>
      </c>
      <c r="BX602" s="21"/>
      <c r="BY602" s="21">
        <v>1899782</v>
      </c>
      <c r="BZ602" s="21"/>
      <c r="CA602" s="44">
        <v>18323</v>
      </c>
      <c r="CB602" s="44"/>
      <c r="CC602" s="44">
        <v>3983050</v>
      </c>
      <c r="CD602" s="44"/>
      <c r="CE602" s="44"/>
      <c r="CF602" s="44"/>
      <c r="CG602" s="44">
        <v>24847</v>
      </c>
      <c r="CH602" s="44"/>
      <c r="CI602" s="21">
        <v>13185</v>
      </c>
      <c r="CJ602" s="44"/>
      <c r="CK602" s="21">
        <v>7905</v>
      </c>
      <c r="CL602" s="44"/>
      <c r="CM602" s="44">
        <v>29490</v>
      </c>
      <c r="CN602" s="44">
        <v>0</v>
      </c>
      <c r="CO602" s="44">
        <v>3401998</v>
      </c>
      <c r="CP602" s="44">
        <v>0</v>
      </c>
      <c r="CQ602" s="21">
        <v>3536551</v>
      </c>
      <c r="CR602" s="44">
        <v>896819</v>
      </c>
      <c r="CS602" s="44">
        <v>380092</v>
      </c>
      <c r="CT602" s="44">
        <v>54249</v>
      </c>
      <c r="CU602" s="44"/>
      <c r="CV602" s="44">
        <v>206968</v>
      </c>
      <c r="CW602" s="21"/>
      <c r="CX602" s="21"/>
      <c r="CY602" s="21"/>
      <c r="CZ602" s="21"/>
      <c r="DA602" s="21"/>
      <c r="DB602" s="21"/>
      <c r="DC602" s="21"/>
      <c r="DD602" s="21"/>
      <c r="DE602" s="44"/>
      <c r="DF602" s="21"/>
      <c r="DG602" s="44"/>
      <c r="DH602" s="21"/>
      <c r="DI602" s="44"/>
      <c r="DJ602" s="44"/>
      <c r="DK602" s="44"/>
      <c r="DL602" s="44"/>
      <c r="DM602" s="21"/>
      <c r="DN602" s="44"/>
      <c r="DO602" s="44">
        <v>10421</v>
      </c>
      <c r="DP602" s="44"/>
      <c r="DQ602" s="44"/>
      <c r="DR602" s="44"/>
      <c r="DS602" s="44"/>
      <c r="DT602" s="44"/>
      <c r="DU602" s="44"/>
      <c r="DV602" s="44"/>
      <c r="DW602" s="44"/>
      <c r="DX602" s="44"/>
      <c r="DY602" s="44"/>
      <c r="DZ602" s="44"/>
      <c r="EA602" s="44"/>
      <c r="EB602" s="21"/>
      <c r="EC602" s="44">
        <v>-1758236</v>
      </c>
      <c r="ED602" s="44"/>
      <c r="EE602" s="21">
        <v>-540927</v>
      </c>
      <c r="EF602" s="44"/>
      <c r="EG602" s="21">
        <v>62146</v>
      </c>
      <c r="EH602" s="44"/>
      <c r="EI602" s="21">
        <v>2426717</v>
      </c>
      <c r="EJ602" s="44"/>
      <c r="EK602" s="44"/>
      <c r="EL602" s="21"/>
      <c r="EM602" s="44">
        <v>63</v>
      </c>
      <c r="EN602" s="44"/>
      <c r="EO602" s="44">
        <v>-14919</v>
      </c>
      <c r="EP602" s="21"/>
      <c r="EQ602" s="21"/>
      <c r="ER602" s="21"/>
      <c r="ES602" s="21"/>
      <c r="ET602" s="44"/>
      <c r="EU602" s="21"/>
      <c r="EV602" s="44"/>
      <c r="EW602" s="21">
        <v>210</v>
      </c>
      <c r="EX602" s="44"/>
      <c r="EY602" s="44"/>
      <c r="EZ602" s="21"/>
      <c r="FA602" s="21"/>
      <c r="FB602" s="44"/>
      <c r="FC602" s="44"/>
      <c r="FD602" s="21"/>
      <c r="FE602" s="112"/>
      <c r="FF602" s="44"/>
      <c r="FG602" s="44">
        <v>12698206</v>
      </c>
      <c r="FH602" s="44">
        <v>3265048</v>
      </c>
      <c r="FI602" s="44">
        <v>7388800</v>
      </c>
      <c r="FJ602" s="44">
        <v>499495</v>
      </c>
      <c r="FK602" s="44">
        <v>9782472</v>
      </c>
      <c r="FL602" s="44"/>
      <c r="FM602" s="44"/>
      <c r="FN602" s="44"/>
      <c r="FO602" s="44"/>
      <c r="FP602" s="44"/>
      <c r="FQ602" s="44"/>
      <c r="FR602" s="44"/>
      <c r="FS602" s="44"/>
      <c r="FT602" s="44">
        <v>46913</v>
      </c>
      <c r="FU602" s="44">
        <v>15188</v>
      </c>
      <c r="FV602" s="21">
        <v>1075811</v>
      </c>
      <c r="FW602" s="44"/>
      <c r="FX602" s="44">
        <v>981379</v>
      </c>
      <c r="FY602" s="44">
        <v>264300</v>
      </c>
      <c r="FZ602" s="44">
        <v>397439</v>
      </c>
      <c r="GA602" s="44">
        <v>76955</v>
      </c>
      <c r="GB602" s="44"/>
      <c r="GC602" s="44">
        <v>75056</v>
      </c>
      <c r="GD602" s="44">
        <v>735319</v>
      </c>
      <c r="GE602" s="44">
        <v>405918</v>
      </c>
      <c r="GF602" s="44">
        <v>276609</v>
      </c>
      <c r="GG602" s="44">
        <v>1558146</v>
      </c>
      <c r="GH602" s="44">
        <v>659083</v>
      </c>
      <c r="GI602" s="44">
        <v>306903</v>
      </c>
      <c r="GJ602" s="44">
        <v>109794</v>
      </c>
      <c r="GK602" s="44">
        <v>4937586</v>
      </c>
      <c r="GL602" s="44">
        <v>99379</v>
      </c>
      <c r="GM602" s="44">
        <v>1434171</v>
      </c>
      <c r="GN602" s="44">
        <v>82781</v>
      </c>
      <c r="GO602" s="44">
        <v>29799</v>
      </c>
      <c r="GP602" s="44"/>
      <c r="GQ602" s="44"/>
      <c r="GR602" s="44">
        <v>1053</v>
      </c>
      <c r="GS602" s="44">
        <v>2660556</v>
      </c>
      <c r="GT602" s="44"/>
      <c r="GU602" s="21">
        <v>223760</v>
      </c>
      <c r="GV602" s="44"/>
      <c r="GW602" s="44">
        <v>25763156</v>
      </c>
      <c r="GX602" s="44"/>
      <c r="GY602" s="44">
        <v>28647472</v>
      </c>
      <c r="GZ602" s="44">
        <v>1673391</v>
      </c>
      <c r="HA602" s="44"/>
      <c r="HB602" s="44"/>
      <c r="HC602" s="44">
        <v>26974081</v>
      </c>
      <c r="HD602" s="44">
        <v>28647472</v>
      </c>
      <c r="HE602" s="21"/>
      <c r="HF602" s="21">
        <v>25763156</v>
      </c>
      <c r="HG602" s="21"/>
      <c r="HH602" s="21"/>
      <c r="HI602" s="21">
        <v>0</v>
      </c>
      <c r="HJ602" s="44"/>
      <c r="HK602" s="21"/>
      <c r="HL602" s="21">
        <v>748492</v>
      </c>
      <c r="HM602" s="21">
        <v>748492</v>
      </c>
      <c r="HN602" s="21">
        <v>-524732</v>
      </c>
      <c r="HO602" s="21"/>
      <c r="HP602" s="44"/>
      <c r="HQ602" s="47"/>
      <c r="HR602" s="47"/>
      <c r="HS602" s="47"/>
      <c r="HT602" s="47" t="s">
        <v>1759</v>
      </c>
      <c r="HU602" s="47">
        <v>0</v>
      </c>
      <c r="HV602" s="47">
        <v>1976</v>
      </c>
      <c r="HW602" s="47">
        <v>0</v>
      </c>
      <c r="HX602" s="47">
        <v>11610</v>
      </c>
      <c r="HY602" s="47">
        <v>74109</v>
      </c>
      <c r="HZ602" s="47">
        <v>120422</v>
      </c>
      <c r="IA602" s="47">
        <v>0</v>
      </c>
      <c r="IB602" s="47">
        <v>0</v>
      </c>
      <c r="IC602" s="47">
        <v>0</v>
      </c>
      <c r="ID602">
        <v>40783</v>
      </c>
      <c r="IE602" s="47">
        <v>12055</v>
      </c>
      <c r="IF602">
        <v>15166</v>
      </c>
      <c r="IG602" s="47">
        <v>9771</v>
      </c>
      <c r="IH602" s="47">
        <v>33871</v>
      </c>
      <c r="II602">
        <v>12564</v>
      </c>
      <c r="IJ602">
        <v>11897</v>
      </c>
      <c r="IK602">
        <v>2010</v>
      </c>
      <c r="IL602">
        <v>15797</v>
      </c>
      <c r="IM602">
        <v>362031</v>
      </c>
      <c r="IN602">
        <v>0</v>
      </c>
      <c r="IO602">
        <v>29</v>
      </c>
      <c r="IP602">
        <v>48</v>
      </c>
      <c r="IQ602">
        <v>399</v>
      </c>
      <c r="IR602">
        <v>0</v>
      </c>
      <c r="IS602">
        <v>0</v>
      </c>
      <c r="IT602">
        <v>476</v>
      </c>
      <c r="IU602">
        <v>166401</v>
      </c>
      <c r="IV602">
        <v>0</v>
      </c>
      <c r="IW602">
        <v>621344</v>
      </c>
      <c r="IX602">
        <v>2838677</v>
      </c>
      <c r="IY602">
        <v>3665576</v>
      </c>
      <c r="IZ602">
        <v>0</v>
      </c>
      <c r="JA602">
        <v>0</v>
      </c>
      <c r="JB602">
        <v>0</v>
      </c>
      <c r="JC602">
        <v>1841211</v>
      </c>
      <c r="JD602">
        <v>247722</v>
      </c>
      <c r="JE602">
        <v>271137</v>
      </c>
      <c r="JF602">
        <v>180111</v>
      </c>
      <c r="JG602">
        <v>849949</v>
      </c>
      <c r="JH602">
        <v>508484</v>
      </c>
      <c r="JI602">
        <v>242432</v>
      </c>
      <c r="JJ602">
        <v>90284</v>
      </c>
      <c r="JK602">
        <v>1174878</v>
      </c>
      <c r="JL602">
        <v>12698206</v>
      </c>
      <c r="JM602">
        <v>0</v>
      </c>
      <c r="JN602">
        <v>1693</v>
      </c>
      <c r="JO602">
        <v>2759</v>
      </c>
      <c r="JP602">
        <v>13995</v>
      </c>
      <c r="JQ602">
        <v>0</v>
      </c>
      <c r="JR602">
        <v>0</v>
      </c>
      <c r="JS602">
        <v>18447</v>
      </c>
      <c r="JT602"/>
      <c r="JU602"/>
      <c r="JV602"/>
      <c r="JW602"/>
      <c r="JX602"/>
      <c r="JY602">
        <v>40783</v>
      </c>
      <c r="JZ602"/>
      <c r="KA602"/>
      <c r="KB602"/>
      <c r="KC602"/>
      <c r="KD602"/>
      <c r="KE602">
        <v>1841211</v>
      </c>
      <c r="KF602">
        <v>229</v>
      </c>
      <c r="KG602">
        <v>329</v>
      </c>
      <c r="KH602">
        <v>177</v>
      </c>
      <c r="KI602">
        <v>158</v>
      </c>
      <c r="KJ602">
        <v>231</v>
      </c>
      <c r="KK602">
        <v>129</v>
      </c>
      <c r="KL602">
        <v>82</v>
      </c>
      <c r="KM602">
        <v>128</v>
      </c>
      <c r="KN602">
        <v>62</v>
      </c>
      <c r="KO602">
        <v>1</v>
      </c>
      <c r="KP602">
        <v>0</v>
      </c>
      <c r="KQ602">
        <v>0</v>
      </c>
      <c r="KR602">
        <v>0</v>
      </c>
      <c r="KS602">
        <v>0</v>
      </c>
      <c r="KT602">
        <v>1</v>
      </c>
      <c r="KU602">
        <v>1</v>
      </c>
      <c r="KV602">
        <v>0</v>
      </c>
      <c r="KW602">
        <v>0</v>
      </c>
      <c r="KX602">
        <v>0</v>
      </c>
      <c r="KY602">
        <v>0</v>
      </c>
      <c r="KZ602">
        <v>0</v>
      </c>
      <c r="LA602">
        <v>0</v>
      </c>
      <c r="LB602">
        <v>0</v>
      </c>
      <c r="LC602">
        <v>0</v>
      </c>
      <c r="LD602">
        <v>1</v>
      </c>
      <c r="LE602">
        <v>0</v>
      </c>
      <c r="LF602">
        <v>0</v>
      </c>
      <c r="LG602">
        <v>0</v>
      </c>
      <c r="LH602">
        <v>0</v>
      </c>
    </row>
    <row r="603" spans="1:320" s="34" customFormat="1" ht="15" customHeight="1" x14ac:dyDescent="0.25">
      <c r="A603" s="45">
        <v>206301210</v>
      </c>
      <c r="B603" s="45" t="s">
        <v>5055</v>
      </c>
      <c r="C603" s="46">
        <v>45292</v>
      </c>
      <c r="D603" s="46">
        <v>45657</v>
      </c>
      <c r="E603" s="47">
        <v>366</v>
      </c>
      <c r="F603" s="45" t="s">
        <v>883</v>
      </c>
      <c r="G603" s="45" t="s">
        <v>884</v>
      </c>
      <c r="H603" s="45" t="s">
        <v>1358</v>
      </c>
      <c r="I603" s="45" t="s">
        <v>886</v>
      </c>
      <c r="J603" s="45" t="s">
        <v>887</v>
      </c>
      <c r="K603" s="45" t="s">
        <v>1359</v>
      </c>
      <c r="L603" s="45" t="s">
        <v>4867</v>
      </c>
      <c r="M603" s="45" t="s">
        <v>5056</v>
      </c>
      <c r="N603" s="45" t="s">
        <v>5057</v>
      </c>
      <c r="O603" s="45" t="s">
        <v>5000</v>
      </c>
      <c r="P603" s="45" t="s">
        <v>5058</v>
      </c>
      <c r="Q603" s="45" t="s">
        <v>5059</v>
      </c>
      <c r="R603" t="s">
        <v>5060</v>
      </c>
      <c r="S603" s="45" t="s">
        <v>893</v>
      </c>
      <c r="T603"/>
      <c r="U603" s="47">
        <v>144</v>
      </c>
      <c r="V603" s="47">
        <v>144</v>
      </c>
      <c r="W603" s="47" t="s">
        <v>913</v>
      </c>
      <c r="X603" s="47">
        <v>52704</v>
      </c>
      <c r="Y603" s="47">
        <v>47192</v>
      </c>
      <c r="Z603" s="48">
        <v>210.08</v>
      </c>
      <c r="AA603" s="44">
        <v>660</v>
      </c>
      <c r="AB603" s="44">
        <v>670</v>
      </c>
      <c r="AC603" s="44">
        <v>10324</v>
      </c>
      <c r="AD603" s="44">
        <v>5180</v>
      </c>
      <c r="AE603" s="44">
        <v>4077</v>
      </c>
      <c r="AF603" s="44">
        <v>20666</v>
      </c>
      <c r="AG603" s="44"/>
      <c r="AH603" s="47"/>
      <c r="AI603" s="47">
        <v>595</v>
      </c>
      <c r="AJ603">
        <v>6350</v>
      </c>
      <c r="AK603" t="s">
        <v>895</v>
      </c>
      <c r="AL603">
        <v>47192</v>
      </c>
      <c r="AM603"/>
      <c r="AN603"/>
      <c r="AO603"/>
      <c r="AP603"/>
      <c r="AQ603"/>
      <c r="AR603" s="44"/>
      <c r="AS603" s="44"/>
      <c r="AT603" s="44"/>
      <c r="AU603" s="44">
        <v>29731079</v>
      </c>
      <c r="AV603" s="44">
        <v>11160935</v>
      </c>
      <c r="AW603" s="44">
        <v>14448184</v>
      </c>
      <c r="AX603" s="44">
        <v>9492</v>
      </c>
      <c r="AY603" s="44">
        <v>26453322</v>
      </c>
      <c r="AZ603" s="21">
        <v>23334695</v>
      </c>
      <c r="BA603" s="21">
        <v>3118627</v>
      </c>
      <c r="BB603" s="44">
        <v>-3</v>
      </c>
      <c r="BC603" s="44"/>
      <c r="BD603" s="44"/>
      <c r="BE603" s="44">
        <v>3118624</v>
      </c>
      <c r="BF603" s="44">
        <v>12905000</v>
      </c>
      <c r="BG603" s="44">
        <v>2628779</v>
      </c>
      <c r="BH603" s="44">
        <v>1245000</v>
      </c>
      <c r="BI603" s="21">
        <v>6250650</v>
      </c>
      <c r="BJ603" s="21"/>
      <c r="BK603" s="21"/>
      <c r="BL603" s="21">
        <v>197800</v>
      </c>
      <c r="BM603" s="21">
        <v>6503850</v>
      </c>
      <c r="BN603" s="21">
        <v>29731079</v>
      </c>
      <c r="BO603" s="21"/>
      <c r="BP603" s="21"/>
      <c r="BQ603" s="44"/>
      <c r="BR603" s="21"/>
      <c r="BS603" s="44"/>
      <c r="BT603" s="21"/>
      <c r="BU603" s="44"/>
      <c r="BV603" s="21"/>
      <c r="BW603" s="44">
        <v>7528984</v>
      </c>
      <c r="BX603" s="21"/>
      <c r="BY603" s="21">
        <v>2203563</v>
      </c>
      <c r="BZ603" s="21"/>
      <c r="CA603" s="44">
        <v>15087</v>
      </c>
      <c r="CB603" s="44"/>
      <c r="CC603" s="44">
        <v>81607</v>
      </c>
      <c r="CD603" s="44"/>
      <c r="CE603" s="44"/>
      <c r="CF603" s="44"/>
      <c r="CG603" s="44"/>
      <c r="CH603" s="44"/>
      <c r="CI603" s="21">
        <v>21359</v>
      </c>
      <c r="CJ603" s="44"/>
      <c r="CK603" s="21">
        <v>1310335</v>
      </c>
      <c r="CL603" s="44"/>
      <c r="CM603" s="44">
        <v>0</v>
      </c>
      <c r="CN603" s="44">
        <v>1452</v>
      </c>
      <c r="CO603" s="44">
        <v>4454450</v>
      </c>
      <c r="CP603" s="44">
        <v>0</v>
      </c>
      <c r="CQ603" s="21">
        <v>4578150</v>
      </c>
      <c r="CR603" s="44">
        <v>742005</v>
      </c>
      <c r="CS603" s="44">
        <v>1152683</v>
      </c>
      <c r="CT603" s="44">
        <v>90127</v>
      </c>
      <c r="CU603" s="44"/>
      <c r="CV603" s="44">
        <v>142068</v>
      </c>
      <c r="CW603" s="21"/>
      <c r="CX603" s="21"/>
      <c r="CY603" s="21"/>
      <c r="CZ603" s="21"/>
      <c r="DA603" s="21"/>
      <c r="DB603" s="21"/>
      <c r="DC603" s="21"/>
      <c r="DD603" s="21"/>
      <c r="DE603" s="44"/>
      <c r="DF603" s="21"/>
      <c r="DG603" s="44"/>
      <c r="DH603" s="21"/>
      <c r="DI603" s="44"/>
      <c r="DJ603" s="44"/>
      <c r="DK603" s="44"/>
      <c r="DL603" s="44"/>
      <c r="DM603" s="21"/>
      <c r="DN603" s="44"/>
      <c r="DO603" s="44"/>
      <c r="DP603" s="44"/>
      <c r="DQ603" s="44"/>
      <c r="DR603" s="44"/>
      <c r="DS603" s="44"/>
      <c r="DT603" s="44"/>
      <c r="DU603" s="44"/>
      <c r="DV603" s="44"/>
      <c r="DW603" s="44"/>
      <c r="DX603" s="44"/>
      <c r="DY603" s="44"/>
      <c r="DZ603" s="44"/>
      <c r="EA603" s="44"/>
      <c r="EB603" s="21"/>
      <c r="EC603" s="44">
        <v>9361979</v>
      </c>
      <c r="ED603" s="44"/>
      <c r="EE603" s="21">
        <v>1537482</v>
      </c>
      <c r="EF603" s="44"/>
      <c r="EG603" s="21">
        <v>500505</v>
      </c>
      <c r="EH603" s="44"/>
      <c r="EI603" s="21">
        <v>-238446</v>
      </c>
      <c r="EJ603" s="44"/>
      <c r="EK603" s="44"/>
      <c r="EL603" s="21"/>
      <c r="EM603" s="44"/>
      <c r="EN603" s="44"/>
      <c r="EO603" s="44">
        <v>3286664</v>
      </c>
      <c r="EP603" s="21"/>
      <c r="EQ603" s="21"/>
      <c r="ER603" s="21"/>
      <c r="ES603" s="21"/>
      <c r="ET603" s="44"/>
      <c r="EU603" s="21"/>
      <c r="EV603" s="44"/>
      <c r="EW603" s="21"/>
      <c r="EX603" s="44"/>
      <c r="EY603" s="44"/>
      <c r="EZ603" s="21"/>
      <c r="FA603" s="21"/>
      <c r="FB603" s="44"/>
      <c r="FC603" s="44"/>
      <c r="FD603" s="21"/>
      <c r="FE603" s="112"/>
      <c r="FF603" s="44"/>
      <c r="FG603" s="44">
        <v>10744817</v>
      </c>
      <c r="FH603" s="44">
        <v>2860103</v>
      </c>
      <c r="FI603" s="44">
        <v>9729775</v>
      </c>
      <c r="FJ603" s="44">
        <v>330165</v>
      </c>
      <c r="FK603" s="44">
        <v>8512283</v>
      </c>
      <c r="FL603" s="44"/>
      <c r="FM603" s="44"/>
      <c r="FN603" s="44"/>
      <c r="FO603" s="44"/>
      <c r="FP603" s="44"/>
      <c r="FQ603" s="44"/>
      <c r="FR603" s="44"/>
      <c r="FS603" s="44"/>
      <c r="FT603" s="44">
        <v>52151</v>
      </c>
      <c r="FU603" s="44">
        <v>968</v>
      </c>
      <c r="FV603" s="21">
        <v>1092323</v>
      </c>
      <c r="FW603" s="44">
        <v>119973</v>
      </c>
      <c r="FX603" s="44">
        <v>934293</v>
      </c>
      <c r="FY603" s="44">
        <v>240344</v>
      </c>
      <c r="FZ603" s="44">
        <v>567809</v>
      </c>
      <c r="GA603" s="44">
        <v>62591</v>
      </c>
      <c r="GB603" s="44"/>
      <c r="GC603" s="44">
        <v>91454</v>
      </c>
      <c r="GD603" s="44">
        <v>484842</v>
      </c>
      <c r="GE603" s="44">
        <v>352354</v>
      </c>
      <c r="GF603" s="44">
        <v>313027</v>
      </c>
      <c r="GG603" s="44">
        <v>1158936</v>
      </c>
      <c r="GH603" s="44">
        <v>160042</v>
      </c>
      <c r="GI603" s="44">
        <v>173374</v>
      </c>
      <c r="GJ603" s="44">
        <v>139039</v>
      </c>
      <c r="GK603" s="44">
        <v>5827434</v>
      </c>
      <c r="GL603" s="44">
        <v>298758</v>
      </c>
      <c r="GM603" s="44">
        <v>1804758</v>
      </c>
      <c r="GN603" s="44">
        <v>30748</v>
      </c>
      <c r="GO603" s="44">
        <v>54968</v>
      </c>
      <c r="GP603" s="44"/>
      <c r="GQ603" s="44">
        <v>23716</v>
      </c>
      <c r="GR603" s="44">
        <v>838510</v>
      </c>
      <c r="GS603" s="44">
        <v>10799348</v>
      </c>
      <c r="GT603" s="44"/>
      <c r="GU603" s="21">
        <v>1314232</v>
      </c>
      <c r="GV603" s="44"/>
      <c r="GW603" s="44">
        <v>130000</v>
      </c>
      <c r="GX603" s="44">
        <v>140000</v>
      </c>
      <c r="GY603" s="44">
        <v>12383580</v>
      </c>
      <c r="GZ603" s="44">
        <v>2435813</v>
      </c>
      <c r="HA603" s="44"/>
      <c r="HB603" s="44"/>
      <c r="HC603" s="44">
        <v>9947767</v>
      </c>
      <c r="HD603" s="44">
        <v>12383580</v>
      </c>
      <c r="HE603" s="21">
        <v>7182436</v>
      </c>
      <c r="HF603" s="21"/>
      <c r="HG603" s="21"/>
      <c r="HH603" s="21"/>
      <c r="HI603" s="21">
        <v>0</v>
      </c>
      <c r="HJ603" s="44"/>
      <c r="HK603" s="21">
        <v>924937</v>
      </c>
      <c r="HL603" s="21">
        <v>1454717</v>
      </c>
      <c r="HM603" s="21">
        <v>2379654</v>
      </c>
      <c r="HN603" s="21">
        <v>-1065422</v>
      </c>
      <c r="HO603" s="21"/>
      <c r="HP603" s="44"/>
      <c r="HQ603" s="47"/>
      <c r="HR603" s="47"/>
      <c r="HS603" s="47"/>
      <c r="HT603" s="47" t="s">
        <v>1759</v>
      </c>
      <c r="HU603" s="47">
        <v>0</v>
      </c>
      <c r="HV603" s="47">
        <v>2020</v>
      </c>
      <c r="HW603" s="47">
        <v>0</v>
      </c>
      <c r="HX603" s="47">
        <v>9306</v>
      </c>
      <c r="HY603" s="47">
        <v>55027</v>
      </c>
      <c r="HZ603" s="47">
        <v>121045</v>
      </c>
      <c r="IA603" s="47">
        <v>0</v>
      </c>
      <c r="IB603" s="47">
        <v>0</v>
      </c>
      <c r="IC603" s="47">
        <v>0</v>
      </c>
      <c r="ID603">
        <v>40817</v>
      </c>
      <c r="IE603" s="47">
        <v>1923</v>
      </c>
      <c r="IF603">
        <v>14707</v>
      </c>
      <c r="IG603" s="47">
        <v>11851</v>
      </c>
      <c r="IH603" s="47">
        <v>20211</v>
      </c>
      <c r="II603">
        <v>3268</v>
      </c>
      <c r="IJ603">
        <v>4569</v>
      </c>
      <c r="IK603">
        <v>1881</v>
      </c>
      <c r="IL603">
        <v>20548</v>
      </c>
      <c r="IM603">
        <v>307173</v>
      </c>
      <c r="IN603">
        <v>0</v>
      </c>
      <c r="IO603">
        <v>579</v>
      </c>
      <c r="IP603">
        <v>3090</v>
      </c>
      <c r="IQ603">
        <v>649</v>
      </c>
      <c r="IR603">
        <v>0</v>
      </c>
      <c r="IS603">
        <v>0</v>
      </c>
      <c r="IT603">
        <v>4318</v>
      </c>
      <c r="IU603">
        <v>201121</v>
      </c>
      <c r="IV603">
        <v>0</v>
      </c>
      <c r="IW603">
        <v>567142</v>
      </c>
      <c r="IX603">
        <v>2277479</v>
      </c>
      <c r="IY603">
        <v>2930781</v>
      </c>
      <c r="IZ603">
        <v>0</v>
      </c>
      <c r="JA603">
        <v>0</v>
      </c>
      <c r="JB603">
        <v>0</v>
      </c>
      <c r="JC603">
        <v>1843076</v>
      </c>
      <c r="JD603">
        <v>86934</v>
      </c>
      <c r="JE603">
        <v>278083</v>
      </c>
      <c r="JF603">
        <v>213382</v>
      </c>
      <c r="JG603">
        <v>464424</v>
      </c>
      <c r="JH603">
        <v>110150</v>
      </c>
      <c r="JI603">
        <v>104654</v>
      </c>
      <c r="JJ603">
        <v>95602</v>
      </c>
      <c r="JK603">
        <v>1571989</v>
      </c>
      <c r="JL603">
        <v>10744817</v>
      </c>
      <c r="JM603">
        <v>0</v>
      </c>
      <c r="JN603">
        <v>45709</v>
      </c>
      <c r="JO603">
        <v>159910</v>
      </c>
      <c r="JP603">
        <v>22103</v>
      </c>
      <c r="JQ603">
        <v>0</v>
      </c>
      <c r="JR603">
        <v>0</v>
      </c>
      <c r="JS603">
        <v>227722</v>
      </c>
      <c r="JT603"/>
      <c r="JU603"/>
      <c r="JV603"/>
      <c r="JW603"/>
      <c r="JX603"/>
      <c r="JY603">
        <v>40817</v>
      </c>
      <c r="JZ603"/>
      <c r="KA603"/>
      <c r="KB603"/>
      <c r="KC603"/>
      <c r="KD603"/>
      <c r="KE603">
        <v>1843076</v>
      </c>
      <c r="KF603">
        <v>195</v>
      </c>
      <c r="KG603">
        <v>403</v>
      </c>
      <c r="KH603">
        <v>106</v>
      </c>
      <c r="KI603">
        <v>151</v>
      </c>
      <c r="KJ603">
        <v>330</v>
      </c>
      <c r="KK603">
        <v>75</v>
      </c>
      <c r="KL603">
        <v>86</v>
      </c>
      <c r="KM603">
        <v>195</v>
      </c>
      <c r="KN603">
        <v>38</v>
      </c>
      <c r="KO603">
        <v>1</v>
      </c>
      <c r="KP603">
        <v>0</v>
      </c>
      <c r="KQ603">
        <v>0</v>
      </c>
      <c r="KR603">
        <v>0</v>
      </c>
      <c r="KS603">
        <v>0</v>
      </c>
      <c r="KT603">
        <v>1</v>
      </c>
      <c r="KU603">
        <v>1</v>
      </c>
      <c r="KV603">
        <v>0</v>
      </c>
      <c r="KW603">
        <v>0</v>
      </c>
      <c r="KX603">
        <v>0</v>
      </c>
      <c r="KY603">
        <v>0</v>
      </c>
      <c r="KZ603">
        <v>0</v>
      </c>
      <c r="LA603">
        <v>0</v>
      </c>
      <c r="LB603">
        <v>0</v>
      </c>
      <c r="LC603">
        <v>0</v>
      </c>
      <c r="LD603">
        <v>1</v>
      </c>
      <c r="LE603">
        <v>0</v>
      </c>
      <c r="LF603">
        <v>0</v>
      </c>
      <c r="LG603">
        <v>0</v>
      </c>
      <c r="LH603">
        <v>0</v>
      </c>
    </row>
    <row r="604" spans="1:320" s="34" customFormat="1" ht="15" customHeight="1" x14ac:dyDescent="0.25">
      <c r="A604" s="45">
        <v>206301212</v>
      </c>
      <c r="B604" s="45" t="s">
        <v>5061</v>
      </c>
      <c r="C604" s="46">
        <v>45292</v>
      </c>
      <c r="D604" s="46">
        <v>45657</v>
      </c>
      <c r="E604" s="47">
        <v>366</v>
      </c>
      <c r="F604" s="45" t="s">
        <v>883</v>
      </c>
      <c r="G604" s="45" t="s">
        <v>884</v>
      </c>
      <c r="H604" s="45" t="s">
        <v>1358</v>
      </c>
      <c r="I604" s="45" t="s">
        <v>886</v>
      </c>
      <c r="J604" s="45" t="s">
        <v>887</v>
      </c>
      <c r="K604" s="45" t="s">
        <v>1359</v>
      </c>
      <c r="L604" s="45" t="s">
        <v>4867</v>
      </c>
      <c r="M604" s="45" t="s">
        <v>5062</v>
      </c>
      <c r="N604" s="45" t="s">
        <v>5063</v>
      </c>
      <c r="O604" s="45" t="s">
        <v>4870</v>
      </c>
      <c r="P604" s="45" t="s">
        <v>4871</v>
      </c>
      <c r="Q604" s="45" t="s">
        <v>5064</v>
      </c>
      <c r="R604" t="s">
        <v>5065</v>
      </c>
      <c r="S604" s="45" t="s">
        <v>893</v>
      </c>
      <c r="T604"/>
      <c r="U604" s="47">
        <v>99</v>
      </c>
      <c r="V604" s="47">
        <v>99</v>
      </c>
      <c r="W604" s="47" t="s">
        <v>894</v>
      </c>
      <c r="X604" s="47">
        <v>36234</v>
      </c>
      <c r="Y604" s="47">
        <v>34316</v>
      </c>
      <c r="Z604" s="48">
        <v>216.64</v>
      </c>
      <c r="AA604" s="44">
        <v>398</v>
      </c>
      <c r="AB604" s="44">
        <v>387</v>
      </c>
      <c r="AC604" s="44">
        <v>11178</v>
      </c>
      <c r="AD604" s="44">
        <v>2752</v>
      </c>
      <c r="AE604" s="44">
        <v>279</v>
      </c>
      <c r="AF604" s="44">
        <v>19095</v>
      </c>
      <c r="AG604" s="44"/>
      <c r="AH604" s="47"/>
      <c r="AI604" s="47">
        <v>3</v>
      </c>
      <c r="AJ604">
        <v>1009</v>
      </c>
      <c r="AK604" t="s">
        <v>895</v>
      </c>
      <c r="AL604">
        <v>34316</v>
      </c>
      <c r="AM604"/>
      <c r="AN604"/>
      <c r="AO604"/>
      <c r="AP604"/>
      <c r="AQ604"/>
      <c r="AR604" s="44"/>
      <c r="AS604" s="44"/>
      <c r="AT604" s="44"/>
      <c r="AU604" s="44">
        <v>10545875</v>
      </c>
      <c r="AV604" s="44">
        <v>7599505</v>
      </c>
      <c r="AW604" s="44">
        <v>378342</v>
      </c>
      <c r="AX604" s="44">
        <v>2708</v>
      </c>
      <c r="AY604" s="44">
        <v>17769746</v>
      </c>
      <c r="AZ604" s="21">
        <v>15004852</v>
      </c>
      <c r="BA604" s="21">
        <v>2764894</v>
      </c>
      <c r="BB604" s="44">
        <v>-458</v>
      </c>
      <c r="BC604" s="44"/>
      <c r="BD604" s="44"/>
      <c r="BE604" s="44">
        <v>2764436</v>
      </c>
      <c r="BF604" s="44">
        <v>3484700</v>
      </c>
      <c r="BG604" s="44">
        <v>847975</v>
      </c>
      <c r="BH604" s="44">
        <v>87900</v>
      </c>
      <c r="BI604" s="21">
        <v>5821700</v>
      </c>
      <c r="BJ604" s="21"/>
      <c r="BK604" s="21"/>
      <c r="BL604" s="21">
        <v>900</v>
      </c>
      <c r="BM604" s="21">
        <v>302700</v>
      </c>
      <c r="BN604" s="21">
        <v>10545875</v>
      </c>
      <c r="BO604" s="21"/>
      <c r="BP604" s="21"/>
      <c r="BQ604" s="44"/>
      <c r="BR604" s="21"/>
      <c r="BS604" s="44"/>
      <c r="BT604" s="21"/>
      <c r="BU604" s="44"/>
      <c r="BV604" s="21"/>
      <c r="BW604" s="44">
        <v>6145087</v>
      </c>
      <c r="BX604" s="21"/>
      <c r="BY604" s="21">
        <v>1220070</v>
      </c>
      <c r="BZ604" s="21"/>
      <c r="CA604" s="44">
        <v>187178</v>
      </c>
      <c r="CB604" s="44"/>
      <c r="CC604" s="44">
        <v>37231</v>
      </c>
      <c r="CD604" s="44"/>
      <c r="CE604" s="44"/>
      <c r="CF604" s="44"/>
      <c r="CG604" s="44"/>
      <c r="CH604" s="44"/>
      <c r="CI604" s="21">
        <v>754</v>
      </c>
      <c r="CJ604" s="44"/>
      <c r="CK604" s="21">
        <v>9185</v>
      </c>
      <c r="CL604" s="44"/>
      <c r="CM604" s="44">
        <v>157870</v>
      </c>
      <c r="CN604" s="44">
        <v>16695</v>
      </c>
      <c r="CO604" s="44">
        <v>2768250</v>
      </c>
      <c r="CP604" s="44">
        <v>0</v>
      </c>
      <c r="CQ604" s="21">
        <v>2372700</v>
      </c>
      <c r="CR604" s="44">
        <v>319050</v>
      </c>
      <c r="CS604" s="44">
        <v>1718148</v>
      </c>
      <c r="CT604" s="44">
        <v>105827</v>
      </c>
      <c r="CU604" s="44"/>
      <c r="CV604" s="44">
        <v>140965</v>
      </c>
      <c r="CW604" s="21"/>
      <c r="CX604" s="21"/>
      <c r="CY604" s="21"/>
      <c r="CZ604" s="21"/>
      <c r="DA604" s="21"/>
      <c r="DB604" s="21"/>
      <c r="DC604" s="21"/>
      <c r="DD604" s="21"/>
      <c r="DE604" s="44"/>
      <c r="DF604" s="21"/>
      <c r="DG604" s="44"/>
      <c r="DH604" s="21"/>
      <c r="DI604" s="44"/>
      <c r="DJ604" s="44"/>
      <c r="DK604" s="44"/>
      <c r="DL604" s="44"/>
      <c r="DM604" s="21"/>
      <c r="DN604" s="44"/>
      <c r="DO604" s="44"/>
      <c r="DP604" s="44"/>
      <c r="DQ604" s="44"/>
      <c r="DR604" s="44"/>
      <c r="DS604" s="44"/>
      <c r="DT604" s="44"/>
      <c r="DU604" s="44"/>
      <c r="DV604" s="44"/>
      <c r="DW604" s="44"/>
      <c r="DX604" s="44"/>
      <c r="DY604" s="44"/>
      <c r="DZ604" s="44"/>
      <c r="EA604" s="44"/>
      <c r="EB604" s="21"/>
      <c r="EC604" s="44">
        <v>-93952</v>
      </c>
      <c r="ED604" s="44"/>
      <c r="EE604" s="21">
        <v>425954</v>
      </c>
      <c r="EF604" s="44"/>
      <c r="EG604" s="21">
        <v>-187879</v>
      </c>
      <c r="EH604" s="44"/>
      <c r="EI604" s="21">
        <v>219352</v>
      </c>
      <c r="EJ604" s="44"/>
      <c r="EK604" s="44"/>
      <c r="EL604" s="21"/>
      <c r="EM604" s="44"/>
      <c r="EN604" s="44"/>
      <c r="EO604" s="44">
        <v>14867</v>
      </c>
      <c r="EP604" s="21"/>
      <c r="EQ604" s="21"/>
      <c r="ER604" s="21"/>
      <c r="ES604" s="21"/>
      <c r="ET604" s="44"/>
      <c r="EU604" s="21"/>
      <c r="EV604" s="44"/>
      <c r="EW604" s="21"/>
      <c r="EX604" s="44"/>
      <c r="EY604" s="44"/>
      <c r="EZ604" s="21"/>
      <c r="FA604" s="21"/>
      <c r="FB604" s="44"/>
      <c r="FC604" s="44"/>
      <c r="FD604" s="21"/>
      <c r="FE604" s="112"/>
      <c r="FF604" s="44"/>
      <c r="FG604" s="44">
        <v>7451476</v>
      </c>
      <c r="FH604" s="44">
        <v>1939362</v>
      </c>
      <c r="FI604" s="44">
        <v>5614014</v>
      </c>
      <c r="FJ604" s="44">
        <v>160483</v>
      </c>
      <c r="FK604" s="44">
        <v>5683976</v>
      </c>
      <c r="FL604" s="44"/>
      <c r="FM604" s="44"/>
      <c r="FN604" s="44"/>
      <c r="FO604" s="44"/>
      <c r="FP604" s="44"/>
      <c r="FQ604" s="44"/>
      <c r="FR604" s="44"/>
      <c r="FS604" s="44"/>
      <c r="FT604" s="44">
        <v>101655</v>
      </c>
      <c r="FU604" s="44"/>
      <c r="FV604" s="21">
        <v>781583</v>
      </c>
      <c r="FW604" s="44"/>
      <c r="FX604" s="44">
        <v>464603</v>
      </c>
      <c r="FY604" s="44">
        <v>66374</v>
      </c>
      <c r="FZ604" s="44">
        <v>465826</v>
      </c>
      <c r="GA604" s="44">
        <v>56152</v>
      </c>
      <c r="GB604" s="44"/>
      <c r="GC604" s="44">
        <v>77199</v>
      </c>
      <c r="GD604" s="44">
        <v>411146</v>
      </c>
      <c r="GE604" s="44">
        <v>251314</v>
      </c>
      <c r="GF604" s="44">
        <v>189733</v>
      </c>
      <c r="GG604" s="44">
        <v>936137</v>
      </c>
      <c r="GH604" s="44">
        <v>169634</v>
      </c>
      <c r="GI604" s="44">
        <v>220768</v>
      </c>
      <c r="GJ604" s="44">
        <v>126688</v>
      </c>
      <c r="GK604" s="44">
        <v>4040268</v>
      </c>
      <c r="GL604" s="44">
        <v>81201</v>
      </c>
      <c r="GM604" s="44">
        <v>691338</v>
      </c>
      <c r="GN604" s="44">
        <v>88544</v>
      </c>
      <c r="GO604" s="44">
        <v>22433</v>
      </c>
      <c r="GP604" s="44"/>
      <c r="GQ604" s="44"/>
      <c r="GR604" s="44">
        <v>78280</v>
      </c>
      <c r="GS604" s="44">
        <v>2141301</v>
      </c>
      <c r="GT604" s="44"/>
      <c r="GU604" s="21">
        <v>449985</v>
      </c>
      <c r="GV604" s="44">
        <v>27464</v>
      </c>
      <c r="GW604" s="44">
        <v>15757502</v>
      </c>
      <c r="GX604" s="44"/>
      <c r="GY604" s="44">
        <v>18376252</v>
      </c>
      <c r="GZ604" s="44">
        <v>1503144</v>
      </c>
      <c r="HA604" s="44">
        <v>324165</v>
      </c>
      <c r="HB604" s="44"/>
      <c r="HC604" s="44">
        <v>16548943</v>
      </c>
      <c r="HD604" s="44">
        <v>18376252</v>
      </c>
      <c r="HE604" s="21"/>
      <c r="HF604" s="21">
        <v>15757502</v>
      </c>
      <c r="HG604" s="21"/>
      <c r="HH604" s="21"/>
      <c r="HI604" s="21">
        <v>0</v>
      </c>
      <c r="HJ604" s="44"/>
      <c r="HK604" s="21">
        <v>775173</v>
      </c>
      <c r="HL604" s="21">
        <v>429459</v>
      </c>
      <c r="HM604" s="21">
        <v>1204632</v>
      </c>
      <c r="HN604" s="21">
        <v>-754647</v>
      </c>
      <c r="HO604" s="21"/>
      <c r="HP604" s="44"/>
      <c r="HQ604" s="47"/>
      <c r="HR604" s="47"/>
      <c r="HS604" s="47"/>
      <c r="HT604" s="47" t="s">
        <v>1759</v>
      </c>
      <c r="HU604" s="47">
        <v>0</v>
      </c>
      <c r="HV604" s="47">
        <v>1437</v>
      </c>
      <c r="HW604" s="47">
        <v>0</v>
      </c>
      <c r="HX604" s="47">
        <v>9333</v>
      </c>
      <c r="HY604" s="47">
        <v>31467</v>
      </c>
      <c r="HZ604" s="47">
        <v>85180</v>
      </c>
      <c r="IA604" s="47">
        <v>0</v>
      </c>
      <c r="IB604" s="47">
        <v>0</v>
      </c>
      <c r="IC604" s="47">
        <v>7684</v>
      </c>
      <c r="ID604">
        <v>22287</v>
      </c>
      <c r="IE604" s="47">
        <v>5395</v>
      </c>
      <c r="IF604">
        <v>6731</v>
      </c>
      <c r="IG604" s="47">
        <v>6604</v>
      </c>
      <c r="IH604" s="47">
        <v>19110</v>
      </c>
      <c r="II604">
        <v>3961</v>
      </c>
      <c r="IJ604">
        <v>7955</v>
      </c>
      <c r="IK604">
        <v>1963</v>
      </c>
      <c r="IL604">
        <v>13868</v>
      </c>
      <c r="IM604">
        <v>222975</v>
      </c>
      <c r="IN604">
        <v>0</v>
      </c>
      <c r="IO604">
        <v>0</v>
      </c>
      <c r="IP604">
        <v>0</v>
      </c>
      <c r="IQ604">
        <v>24</v>
      </c>
      <c r="IR604">
        <v>0</v>
      </c>
      <c r="IS604">
        <v>0</v>
      </c>
      <c r="IT604">
        <v>24</v>
      </c>
      <c r="IU604">
        <v>143716</v>
      </c>
      <c r="IV604">
        <v>0</v>
      </c>
      <c r="IW604">
        <v>520889</v>
      </c>
      <c r="IX604">
        <v>1314062</v>
      </c>
      <c r="IY604">
        <v>2008833</v>
      </c>
      <c r="IZ604">
        <v>0</v>
      </c>
      <c r="JA604">
        <v>0</v>
      </c>
      <c r="JB604">
        <v>366456</v>
      </c>
      <c r="JC604">
        <v>1031596</v>
      </c>
      <c r="JD604">
        <v>138197</v>
      </c>
      <c r="JE604">
        <v>134281</v>
      </c>
      <c r="JF604">
        <v>127619</v>
      </c>
      <c r="JG604">
        <v>448052</v>
      </c>
      <c r="JH604">
        <v>111347</v>
      </c>
      <c r="JI604">
        <v>167721</v>
      </c>
      <c r="JJ604">
        <v>96302</v>
      </c>
      <c r="JK604">
        <v>842405</v>
      </c>
      <c r="JL604">
        <v>7451476</v>
      </c>
      <c r="JM604">
        <v>0</v>
      </c>
      <c r="JN604">
        <v>0</v>
      </c>
      <c r="JO604">
        <v>0</v>
      </c>
      <c r="JP604">
        <v>826</v>
      </c>
      <c r="JQ604">
        <v>0</v>
      </c>
      <c r="JR604">
        <v>0</v>
      </c>
      <c r="JS604">
        <v>826</v>
      </c>
      <c r="JT604"/>
      <c r="JU604"/>
      <c r="JV604"/>
      <c r="JW604"/>
      <c r="JX604"/>
      <c r="JY604">
        <v>22287</v>
      </c>
      <c r="JZ604"/>
      <c r="KA604"/>
      <c r="KB604"/>
      <c r="KC604"/>
      <c r="KD604"/>
      <c r="KE604">
        <v>1031596</v>
      </c>
      <c r="KF604">
        <v>150</v>
      </c>
      <c r="KG604">
        <v>178</v>
      </c>
      <c r="KH604">
        <v>130</v>
      </c>
      <c r="KI604">
        <v>106</v>
      </c>
      <c r="KJ604">
        <v>133</v>
      </c>
      <c r="KK604">
        <v>86</v>
      </c>
      <c r="KL604">
        <v>56</v>
      </c>
      <c r="KM604">
        <v>69</v>
      </c>
      <c r="KN604">
        <v>46</v>
      </c>
      <c r="KO604">
        <v>1</v>
      </c>
      <c r="KP604">
        <v>0</v>
      </c>
      <c r="KQ604">
        <v>0</v>
      </c>
      <c r="KR604">
        <v>0</v>
      </c>
      <c r="KS604">
        <v>1</v>
      </c>
      <c r="KT604">
        <v>0</v>
      </c>
      <c r="KU604">
        <v>1</v>
      </c>
      <c r="KV604">
        <v>0</v>
      </c>
      <c r="KW604">
        <v>0</v>
      </c>
      <c r="KX604">
        <v>0</v>
      </c>
      <c r="KY604">
        <v>0</v>
      </c>
      <c r="KZ604">
        <v>0</v>
      </c>
      <c r="LA604">
        <v>0</v>
      </c>
      <c r="LB604">
        <v>0</v>
      </c>
      <c r="LC604">
        <v>0</v>
      </c>
      <c r="LD604">
        <v>1</v>
      </c>
      <c r="LE604">
        <v>0</v>
      </c>
      <c r="LF604">
        <v>0</v>
      </c>
      <c r="LG604">
        <v>0</v>
      </c>
      <c r="LH604">
        <v>0</v>
      </c>
    </row>
    <row r="605" spans="1:320" s="34" customFormat="1" ht="15" customHeight="1" x14ac:dyDescent="0.25">
      <c r="A605" s="45">
        <v>206301215</v>
      </c>
      <c r="B605" s="45" t="s">
        <v>5066</v>
      </c>
      <c r="C605" s="46">
        <v>45292</v>
      </c>
      <c r="D605" s="46">
        <v>45657</v>
      </c>
      <c r="E605" s="47">
        <v>366</v>
      </c>
      <c r="F605" s="45" t="s">
        <v>883</v>
      </c>
      <c r="G605" s="45" t="s">
        <v>884</v>
      </c>
      <c r="H605" s="45" t="s">
        <v>1358</v>
      </c>
      <c r="I605" s="45" t="s">
        <v>886</v>
      </c>
      <c r="J605" s="45" t="s">
        <v>887</v>
      </c>
      <c r="K605" s="45" t="s">
        <v>1359</v>
      </c>
      <c r="L605" s="45" t="s">
        <v>4889</v>
      </c>
      <c r="M605" s="45" t="s">
        <v>5067</v>
      </c>
      <c r="N605" s="45" t="s">
        <v>5068</v>
      </c>
      <c r="O605" s="45" t="s">
        <v>4965</v>
      </c>
      <c r="P605" s="45" t="s">
        <v>4966</v>
      </c>
      <c r="Q605" s="45" t="s">
        <v>5069</v>
      </c>
      <c r="R605" t="s">
        <v>5070</v>
      </c>
      <c r="S605" s="45" t="s">
        <v>893</v>
      </c>
      <c r="T605"/>
      <c r="U605" s="47">
        <v>124</v>
      </c>
      <c r="V605" s="47">
        <v>124</v>
      </c>
      <c r="W605" s="47" t="s">
        <v>913</v>
      </c>
      <c r="X605" s="47">
        <v>45384</v>
      </c>
      <c r="Y605" s="47">
        <v>44329</v>
      </c>
      <c r="Z605" s="48">
        <v>227.7</v>
      </c>
      <c r="AA605" s="44">
        <v>481</v>
      </c>
      <c r="AB605" s="44">
        <v>587</v>
      </c>
      <c r="AC605" s="44">
        <v>12530</v>
      </c>
      <c r="AD605" s="44">
        <v>624</v>
      </c>
      <c r="AE605" s="44">
        <v>1778</v>
      </c>
      <c r="AF605" s="44">
        <v>28895</v>
      </c>
      <c r="AG605" s="44"/>
      <c r="AH605" s="47">
        <v>32</v>
      </c>
      <c r="AI605" s="47">
        <v>214</v>
      </c>
      <c r="AJ605">
        <v>256</v>
      </c>
      <c r="AK605" t="s">
        <v>914</v>
      </c>
      <c r="AL605">
        <v>34230</v>
      </c>
      <c r="AM605"/>
      <c r="AN605"/>
      <c r="AO605"/>
      <c r="AP605">
        <v>10099</v>
      </c>
      <c r="AQ605"/>
      <c r="AR605" s="44"/>
      <c r="AS605" s="44"/>
      <c r="AT605" s="44"/>
      <c r="AU605" s="44">
        <v>17004500</v>
      </c>
      <c r="AV605" s="44">
        <v>15326129</v>
      </c>
      <c r="AW605" s="44">
        <v>8585550</v>
      </c>
      <c r="AX605" s="44">
        <v>37566</v>
      </c>
      <c r="AY605" s="44">
        <v>23782645</v>
      </c>
      <c r="AZ605" s="21">
        <v>22834420</v>
      </c>
      <c r="BA605" s="21">
        <v>948225</v>
      </c>
      <c r="BB605" s="44">
        <v>1336132</v>
      </c>
      <c r="BC605" s="44">
        <v>-35</v>
      </c>
      <c r="BD605" s="44"/>
      <c r="BE605" s="44">
        <v>2284392</v>
      </c>
      <c r="BF605" s="44">
        <v>4355365</v>
      </c>
      <c r="BG605" s="44">
        <v>207225</v>
      </c>
      <c r="BH605" s="44">
        <v>698575</v>
      </c>
      <c r="BI605" s="21">
        <v>11578150</v>
      </c>
      <c r="BJ605" s="21"/>
      <c r="BK605" s="21">
        <v>20800</v>
      </c>
      <c r="BL605" s="21">
        <v>66305</v>
      </c>
      <c r="BM605" s="21">
        <v>78080</v>
      </c>
      <c r="BN605" s="21">
        <v>10440150</v>
      </c>
      <c r="BO605" s="21"/>
      <c r="BP605" s="21"/>
      <c r="BQ605" s="44"/>
      <c r="BR605" s="21">
        <v>6564350</v>
      </c>
      <c r="BS605" s="44"/>
      <c r="BT605" s="21"/>
      <c r="BU605" s="44"/>
      <c r="BV605" s="21"/>
      <c r="BW605" s="44">
        <v>14493364</v>
      </c>
      <c r="BX605" s="21"/>
      <c r="BY605" s="21">
        <v>732631</v>
      </c>
      <c r="BZ605" s="21"/>
      <c r="CA605" s="44">
        <v>2609</v>
      </c>
      <c r="CB605" s="44"/>
      <c r="CC605" s="44">
        <v>86956</v>
      </c>
      <c r="CD605" s="44"/>
      <c r="CE605" s="44"/>
      <c r="CF605" s="44"/>
      <c r="CG605" s="44"/>
      <c r="CH605" s="44"/>
      <c r="CI605" s="21">
        <v>990</v>
      </c>
      <c r="CJ605" s="44"/>
      <c r="CK605" s="21">
        <v>9579</v>
      </c>
      <c r="CL605" s="44"/>
      <c r="CM605" s="44">
        <v>0</v>
      </c>
      <c r="CN605" s="44">
        <v>0</v>
      </c>
      <c r="CO605" s="44">
        <v>7056650</v>
      </c>
      <c r="CP605" s="44">
        <v>0</v>
      </c>
      <c r="CQ605" s="21">
        <v>6971500</v>
      </c>
      <c r="CR605" s="44">
        <v>686050</v>
      </c>
      <c r="CS605" s="44">
        <v>504158</v>
      </c>
      <c r="CT605" s="44">
        <v>63542</v>
      </c>
      <c r="CU605" s="44"/>
      <c r="CV605" s="44">
        <v>44229</v>
      </c>
      <c r="CW605" s="21"/>
      <c r="CX605" s="21"/>
      <c r="CY605" s="21"/>
      <c r="CZ605" s="21"/>
      <c r="DA605" s="21"/>
      <c r="DB605" s="21"/>
      <c r="DC605" s="21"/>
      <c r="DD605" s="21"/>
      <c r="DE605" s="44"/>
      <c r="DF605" s="21"/>
      <c r="DG605" s="44"/>
      <c r="DH605" s="21"/>
      <c r="DI605" s="44"/>
      <c r="DJ605" s="44"/>
      <c r="DK605" s="44"/>
      <c r="DL605" s="44"/>
      <c r="DM605" s="21"/>
      <c r="DN605" s="44"/>
      <c r="DO605" s="44"/>
      <c r="DP605" s="44"/>
      <c r="DQ605" s="44"/>
      <c r="DR605" s="44"/>
      <c r="DS605" s="44"/>
      <c r="DT605" s="44"/>
      <c r="DU605" s="44"/>
      <c r="DV605" s="44"/>
      <c r="DW605" s="44"/>
      <c r="DX605" s="44"/>
      <c r="DY605" s="44">
        <v>-3017</v>
      </c>
      <c r="DZ605" s="44"/>
      <c r="EA605" s="44"/>
      <c r="EB605" s="21"/>
      <c r="EC605" s="44">
        <v>6828738</v>
      </c>
      <c r="ED605" s="44"/>
      <c r="EE605" s="21">
        <v>661110</v>
      </c>
      <c r="EF605" s="44"/>
      <c r="EG605" s="21">
        <v>-429409</v>
      </c>
      <c r="EH605" s="44"/>
      <c r="EI605" s="21">
        <v>1544616</v>
      </c>
      <c r="EJ605" s="44"/>
      <c r="EK605" s="44"/>
      <c r="EL605" s="21"/>
      <c r="EM605" s="44"/>
      <c r="EN605" s="44"/>
      <c r="EO605" s="44">
        <v>-16488</v>
      </c>
      <c r="EP605" s="21"/>
      <c r="EQ605" s="21"/>
      <c r="ER605" s="21"/>
      <c r="ES605" s="21"/>
      <c r="ET605" s="44"/>
      <c r="EU605" s="21"/>
      <c r="EV605" s="44"/>
      <c r="EW605" s="21"/>
      <c r="EX605" s="44"/>
      <c r="EY605" s="44"/>
      <c r="EZ605" s="21"/>
      <c r="FA605" s="21"/>
      <c r="FB605" s="44"/>
      <c r="FC605" s="44"/>
      <c r="FD605" s="21"/>
      <c r="FE605" s="112"/>
      <c r="FF605" s="44"/>
      <c r="FG605" s="44">
        <v>10398866</v>
      </c>
      <c r="FH605" s="44">
        <v>2543399</v>
      </c>
      <c r="FI605" s="44">
        <v>9892155</v>
      </c>
      <c r="FJ605" s="44">
        <v>234355</v>
      </c>
      <c r="FK605" s="44">
        <v>5535850</v>
      </c>
      <c r="FL605" s="44"/>
      <c r="FM605" s="44"/>
      <c r="FN605" s="44"/>
      <c r="FO605" s="44">
        <v>3848554</v>
      </c>
      <c r="FP605" s="44"/>
      <c r="FQ605" s="44"/>
      <c r="FR605" s="44"/>
      <c r="FS605" s="44"/>
      <c r="FT605" s="44"/>
      <c r="FU605" s="44"/>
      <c r="FV605" s="21">
        <v>581117</v>
      </c>
      <c r="FW605" s="44"/>
      <c r="FX605" s="44">
        <v>502085</v>
      </c>
      <c r="FY605" s="44">
        <v>84176</v>
      </c>
      <c r="FZ605" s="44">
        <v>570338</v>
      </c>
      <c r="GA605" s="44">
        <v>81500</v>
      </c>
      <c r="GB605" s="44"/>
      <c r="GC605" s="44">
        <v>324808</v>
      </c>
      <c r="GD605" s="44">
        <v>669338</v>
      </c>
      <c r="GE605" s="44">
        <v>587619</v>
      </c>
      <c r="GF605" s="44">
        <v>269698</v>
      </c>
      <c r="GG605" s="44">
        <v>1416243</v>
      </c>
      <c r="GH605" s="44">
        <v>151883</v>
      </c>
      <c r="GI605" s="44">
        <v>313814</v>
      </c>
      <c r="GJ605" s="44">
        <v>105412</v>
      </c>
      <c r="GK605" s="44">
        <v>5377483</v>
      </c>
      <c r="GL605" s="44">
        <v>150411</v>
      </c>
      <c r="GM605" s="44">
        <v>1574438</v>
      </c>
      <c r="GN605" s="44">
        <v>42727</v>
      </c>
      <c r="GO605" s="44">
        <v>44214</v>
      </c>
      <c r="GP605" s="44"/>
      <c r="GQ605" s="44">
        <v>433126</v>
      </c>
      <c r="GR605" s="44">
        <v>169586</v>
      </c>
      <c r="GS605" s="44">
        <v>1493111</v>
      </c>
      <c r="GT605" s="44"/>
      <c r="GU605" s="21">
        <v>485991</v>
      </c>
      <c r="GV605" s="44"/>
      <c r="GW605" s="44">
        <v>11471074</v>
      </c>
      <c r="GX605" s="44"/>
      <c r="GY605" s="44">
        <v>13450176</v>
      </c>
      <c r="GZ605" s="44">
        <v>17401026</v>
      </c>
      <c r="HA605" s="44"/>
      <c r="HB605" s="44"/>
      <c r="HC605" s="44">
        <v>-3950850</v>
      </c>
      <c r="HD605" s="44">
        <v>13450176</v>
      </c>
      <c r="HE605" s="21"/>
      <c r="HF605" s="21"/>
      <c r="HG605" s="21">
        <v>13578</v>
      </c>
      <c r="HH605" s="21"/>
      <c r="HI605" s="21">
        <v>0</v>
      </c>
      <c r="HJ605" s="44"/>
      <c r="HK605" s="21">
        <v>1654669</v>
      </c>
      <c r="HL605" s="21">
        <v>1250206</v>
      </c>
      <c r="HM605" s="21">
        <v>2904875</v>
      </c>
      <c r="HN605" s="21">
        <v>-2418884</v>
      </c>
      <c r="HO605" s="21"/>
      <c r="HP605" s="44"/>
      <c r="HQ605" s="47"/>
      <c r="HR605" s="47"/>
      <c r="HS605" s="47"/>
      <c r="HT605" s="47" t="s">
        <v>1759</v>
      </c>
      <c r="HU605" s="47">
        <v>0</v>
      </c>
      <c r="HV605" s="47">
        <v>1856</v>
      </c>
      <c r="HW605" s="47">
        <v>0</v>
      </c>
      <c r="HX605" s="47">
        <v>17484</v>
      </c>
      <c r="HY605" s="47">
        <v>66385</v>
      </c>
      <c r="HZ605" s="47">
        <v>114429</v>
      </c>
      <c r="IA605" s="47">
        <v>17349</v>
      </c>
      <c r="IB605" s="47">
        <v>0</v>
      </c>
      <c r="IC605" s="47">
        <v>5534</v>
      </c>
      <c r="ID605">
        <v>22539</v>
      </c>
      <c r="IE605" s="47">
        <v>5412</v>
      </c>
      <c r="IF605">
        <v>22842</v>
      </c>
      <c r="IG605" s="47">
        <v>9354</v>
      </c>
      <c r="IH605" s="47">
        <v>22771</v>
      </c>
      <c r="II605">
        <v>4621</v>
      </c>
      <c r="IJ605">
        <v>11239</v>
      </c>
      <c r="IK605">
        <v>2000</v>
      </c>
      <c r="IL605">
        <v>20029</v>
      </c>
      <c r="IM605">
        <v>343844</v>
      </c>
      <c r="IN605">
        <v>0</v>
      </c>
      <c r="IO605">
        <v>41</v>
      </c>
      <c r="IP605">
        <v>20</v>
      </c>
      <c r="IQ605">
        <v>0</v>
      </c>
      <c r="IR605">
        <v>0</v>
      </c>
      <c r="IS605">
        <v>0</v>
      </c>
      <c r="IT605">
        <v>61</v>
      </c>
      <c r="IU605">
        <v>160617</v>
      </c>
      <c r="IV605">
        <v>0</v>
      </c>
      <c r="IW605">
        <v>970370</v>
      </c>
      <c r="IX605">
        <v>2353394</v>
      </c>
      <c r="IY605">
        <v>2490511</v>
      </c>
      <c r="IZ605">
        <v>613032</v>
      </c>
      <c r="JA605">
        <v>0</v>
      </c>
      <c r="JB605">
        <v>234240</v>
      </c>
      <c r="JC605">
        <v>916218</v>
      </c>
      <c r="JD605">
        <v>164211</v>
      </c>
      <c r="JE605">
        <v>385220</v>
      </c>
      <c r="JF605">
        <v>163962</v>
      </c>
      <c r="JG605">
        <v>449831</v>
      </c>
      <c r="JH605">
        <v>132372</v>
      </c>
      <c r="JI605">
        <v>242598</v>
      </c>
      <c r="JJ605">
        <v>90000</v>
      </c>
      <c r="JK605">
        <v>1032290</v>
      </c>
      <c r="JL605">
        <v>10398866</v>
      </c>
      <c r="JM605">
        <v>0</v>
      </c>
      <c r="JN605">
        <v>2098</v>
      </c>
      <c r="JO605">
        <v>881</v>
      </c>
      <c r="JP605">
        <v>0</v>
      </c>
      <c r="JQ605">
        <v>0</v>
      </c>
      <c r="JR605">
        <v>0</v>
      </c>
      <c r="JS605">
        <v>2979</v>
      </c>
      <c r="JT605"/>
      <c r="JU605"/>
      <c r="JV605"/>
      <c r="JW605"/>
      <c r="JX605"/>
      <c r="JY605">
        <v>22539</v>
      </c>
      <c r="JZ605"/>
      <c r="KA605"/>
      <c r="KB605"/>
      <c r="KC605"/>
      <c r="KD605"/>
      <c r="KE605">
        <v>916218</v>
      </c>
      <c r="KF605">
        <v>273</v>
      </c>
      <c r="KG605">
        <v>379</v>
      </c>
      <c r="KH605">
        <v>200</v>
      </c>
      <c r="KI605">
        <v>208</v>
      </c>
      <c r="KJ605">
        <v>288</v>
      </c>
      <c r="KK605">
        <v>154</v>
      </c>
      <c r="KL605">
        <v>96</v>
      </c>
      <c r="KM605">
        <v>142</v>
      </c>
      <c r="KN605">
        <v>65</v>
      </c>
      <c r="KO605">
        <v>1</v>
      </c>
      <c r="KP605">
        <v>0</v>
      </c>
      <c r="KQ605">
        <v>0</v>
      </c>
      <c r="KR605">
        <v>0</v>
      </c>
      <c r="KS605">
        <v>0</v>
      </c>
      <c r="KT605">
        <v>1</v>
      </c>
      <c r="KU605">
        <v>1</v>
      </c>
      <c r="KV605">
        <v>0</v>
      </c>
      <c r="KW605">
        <v>0</v>
      </c>
      <c r="KX605">
        <v>0</v>
      </c>
      <c r="KY605">
        <v>1</v>
      </c>
      <c r="KZ605">
        <v>0</v>
      </c>
      <c r="LA605">
        <v>0</v>
      </c>
      <c r="LB605">
        <v>0</v>
      </c>
      <c r="LC605">
        <v>0</v>
      </c>
      <c r="LD605">
        <v>1</v>
      </c>
      <c r="LE605">
        <v>0</v>
      </c>
      <c r="LF605">
        <v>0</v>
      </c>
      <c r="LG605">
        <v>0</v>
      </c>
      <c r="LH605">
        <v>0</v>
      </c>
    </row>
    <row r="606" spans="1:320" s="34" customFormat="1" ht="15" customHeight="1" x14ac:dyDescent="0.25">
      <c r="A606" s="45">
        <v>206301233</v>
      </c>
      <c r="B606" s="45" t="s">
        <v>5071</v>
      </c>
      <c r="C606" s="46">
        <v>45292</v>
      </c>
      <c r="D606" s="46">
        <v>45657</v>
      </c>
      <c r="E606" s="47">
        <v>366</v>
      </c>
      <c r="F606" s="45" t="s">
        <v>883</v>
      </c>
      <c r="G606" s="45" t="s">
        <v>884</v>
      </c>
      <c r="H606" s="45" t="s">
        <v>1358</v>
      </c>
      <c r="I606" s="45" t="s">
        <v>886</v>
      </c>
      <c r="J606" s="45" t="s">
        <v>887</v>
      </c>
      <c r="K606" s="45" t="s">
        <v>1359</v>
      </c>
      <c r="L606" s="45" t="s">
        <v>4898</v>
      </c>
      <c r="M606" s="45" t="s">
        <v>5072</v>
      </c>
      <c r="N606" s="45" t="s">
        <v>5073</v>
      </c>
      <c r="O606" s="45" t="s">
        <v>5074</v>
      </c>
      <c r="P606" s="45" t="s">
        <v>5075</v>
      </c>
      <c r="Q606" s="45" t="s">
        <v>5076</v>
      </c>
      <c r="R606" t="s">
        <v>5077</v>
      </c>
      <c r="S606" s="45" t="s">
        <v>893</v>
      </c>
      <c r="T606"/>
      <c r="U606" s="47">
        <v>86</v>
      </c>
      <c r="V606" s="47">
        <v>86</v>
      </c>
      <c r="W606" s="47" t="s">
        <v>894</v>
      </c>
      <c r="X606" s="47">
        <v>31476</v>
      </c>
      <c r="Y606" s="47">
        <v>30361</v>
      </c>
      <c r="Z606" s="48">
        <v>219.28</v>
      </c>
      <c r="AA606" s="44">
        <v>516</v>
      </c>
      <c r="AB606" s="44">
        <v>581</v>
      </c>
      <c r="AC606" s="44">
        <v>10131</v>
      </c>
      <c r="AD606" s="44">
        <v>3341</v>
      </c>
      <c r="AE606" s="44">
        <v>1775</v>
      </c>
      <c r="AF606" s="44">
        <v>14519</v>
      </c>
      <c r="AG606" s="44"/>
      <c r="AH606" s="47">
        <v>57</v>
      </c>
      <c r="AI606" s="47">
        <v>14</v>
      </c>
      <c r="AJ606">
        <v>524</v>
      </c>
      <c r="AK606" t="s">
        <v>895</v>
      </c>
      <c r="AL606">
        <v>30361</v>
      </c>
      <c r="AM606"/>
      <c r="AN606"/>
      <c r="AO606"/>
      <c r="AP606"/>
      <c r="AQ606"/>
      <c r="AR606" s="44"/>
      <c r="AS606" s="44"/>
      <c r="AT606" s="44"/>
      <c r="AU606" s="44">
        <v>8630922</v>
      </c>
      <c r="AV606" s="44">
        <v>12945368</v>
      </c>
      <c r="AW606" s="44">
        <v>6266392</v>
      </c>
      <c r="AX606" s="44">
        <v>60561</v>
      </c>
      <c r="AY606" s="44">
        <v>15370459</v>
      </c>
      <c r="AZ606" s="21">
        <v>14206134</v>
      </c>
      <c r="BA606" s="21">
        <v>1164325</v>
      </c>
      <c r="BB606" s="44">
        <v>-21607</v>
      </c>
      <c r="BC606" s="44"/>
      <c r="BD606" s="44"/>
      <c r="BE606" s="44">
        <v>1142718</v>
      </c>
      <c r="BF606" s="44">
        <v>2930276</v>
      </c>
      <c r="BG606" s="44">
        <v>970483</v>
      </c>
      <c r="BH606" s="44">
        <v>532500</v>
      </c>
      <c r="BI606" s="21">
        <v>4027046</v>
      </c>
      <c r="BJ606" s="21"/>
      <c r="BK606" s="21">
        <v>16557</v>
      </c>
      <c r="BL606" s="21">
        <v>4200</v>
      </c>
      <c r="BM606" s="21">
        <v>149860</v>
      </c>
      <c r="BN606" s="21">
        <v>8630922</v>
      </c>
      <c r="BO606" s="21"/>
      <c r="BP606" s="21"/>
      <c r="BQ606" s="44"/>
      <c r="BR606" s="21"/>
      <c r="BS606" s="44"/>
      <c r="BT606" s="21"/>
      <c r="BU606" s="44"/>
      <c r="BV606" s="21"/>
      <c r="BW606" s="44">
        <v>9539599</v>
      </c>
      <c r="BX606" s="21"/>
      <c r="BY606" s="21">
        <v>3327011</v>
      </c>
      <c r="BZ606" s="21"/>
      <c r="CA606" s="44">
        <v>500</v>
      </c>
      <c r="CB606" s="44"/>
      <c r="CC606" s="44">
        <v>19286</v>
      </c>
      <c r="CD606" s="44"/>
      <c r="CE606" s="44"/>
      <c r="CF606" s="44"/>
      <c r="CG606" s="44">
        <v>56761</v>
      </c>
      <c r="CH606" s="44"/>
      <c r="CI606" s="21">
        <v>461</v>
      </c>
      <c r="CJ606" s="44"/>
      <c r="CK606" s="21">
        <v>1750</v>
      </c>
      <c r="CL606" s="44"/>
      <c r="CM606" s="44">
        <v>0</v>
      </c>
      <c r="CN606" s="44">
        <v>0</v>
      </c>
      <c r="CO606" s="44">
        <v>5966400</v>
      </c>
      <c r="CP606" s="44">
        <v>0</v>
      </c>
      <c r="CQ606" s="21">
        <v>5559400</v>
      </c>
      <c r="CR606" s="44">
        <v>700050</v>
      </c>
      <c r="CS606" s="44">
        <v>609819</v>
      </c>
      <c r="CT606" s="44">
        <v>49811</v>
      </c>
      <c r="CU606" s="44"/>
      <c r="CV606" s="44">
        <v>59888</v>
      </c>
      <c r="CW606" s="21"/>
      <c r="CX606" s="21"/>
      <c r="CY606" s="21"/>
      <c r="CZ606" s="21"/>
      <c r="DA606" s="21"/>
      <c r="DB606" s="21"/>
      <c r="DC606" s="21"/>
      <c r="DD606" s="21"/>
      <c r="DE606" s="44"/>
      <c r="DF606" s="21"/>
      <c r="DG606" s="44"/>
      <c r="DH606" s="21"/>
      <c r="DI606" s="44"/>
      <c r="DJ606" s="44"/>
      <c r="DK606" s="44"/>
      <c r="DL606" s="44"/>
      <c r="DM606" s="21"/>
      <c r="DN606" s="44"/>
      <c r="DO606" s="44"/>
      <c r="DP606" s="44"/>
      <c r="DQ606" s="44"/>
      <c r="DR606" s="44"/>
      <c r="DS606" s="44"/>
      <c r="DT606" s="44"/>
      <c r="DU606" s="44"/>
      <c r="DV606" s="44"/>
      <c r="DW606" s="44"/>
      <c r="DX606" s="44"/>
      <c r="DY606" s="44"/>
      <c r="DZ606" s="44"/>
      <c r="EA606" s="44"/>
      <c r="EB606" s="21"/>
      <c r="EC606" s="44">
        <v>4067593</v>
      </c>
      <c r="ED606" s="44"/>
      <c r="EE606" s="21">
        <v>2419103</v>
      </c>
      <c r="EF606" s="44"/>
      <c r="EG606" s="21">
        <v>-180749</v>
      </c>
      <c r="EH606" s="44"/>
      <c r="EI606" s="21">
        <v>-50630</v>
      </c>
      <c r="EJ606" s="44"/>
      <c r="EK606" s="44"/>
      <c r="EL606" s="21"/>
      <c r="EM606" s="44">
        <v>41272</v>
      </c>
      <c r="EN606" s="44"/>
      <c r="EO606" s="44">
        <v>-30197</v>
      </c>
      <c r="EP606" s="21"/>
      <c r="EQ606" s="21"/>
      <c r="ER606" s="21"/>
      <c r="ES606" s="21"/>
      <c r="ET606" s="44"/>
      <c r="EU606" s="21"/>
      <c r="EV606" s="44"/>
      <c r="EW606" s="21"/>
      <c r="EX606" s="44"/>
      <c r="EY606" s="44"/>
      <c r="EZ606" s="21"/>
      <c r="FA606" s="21"/>
      <c r="FB606" s="44"/>
      <c r="FC606" s="44"/>
      <c r="FD606" s="21"/>
      <c r="FE606" s="112"/>
      <c r="FF606" s="44"/>
      <c r="FG606" s="44">
        <v>7640288</v>
      </c>
      <c r="FH606" s="44">
        <v>1148498</v>
      </c>
      <c r="FI606" s="44">
        <v>5417348</v>
      </c>
      <c r="FJ606" s="44">
        <v>88092</v>
      </c>
      <c r="FK606" s="44">
        <v>5423611</v>
      </c>
      <c r="FL606" s="44"/>
      <c r="FM606" s="44"/>
      <c r="FN606" s="44"/>
      <c r="FO606" s="44"/>
      <c r="FP606" s="44"/>
      <c r="FQ606" s="44"/>
      <c r="FR606" s="44"/>
      <c r="FS606" s="44"/>
      <c r="FT606" s="44">
        <v>21199</v>
      </c>
      <c r="FU606" s="44">
        <v>44718</v>
      </c>
      <c r="FV606" s="21">
        <v>399004</v>
      </c>
      <c r="FW606" s="44"/>
      <c r="FX606" s="44">
        <v>435874</v>
      </c>
      <c r="FY606" s="44">
        <v>104996</v>
      </c>
      <c r="FZ606" s="44">
        <v>377501</v>
      </c>
      <c r="GA606" s="44">
        <v>61288</v>
      </c>
      <c r="GB606" s="44"/>
      <c r="GC606" s="44">
        <v>89835</v>
      </c>
      <c r="GD606" s="44">
        <v>459427</v>
      </c>
      <c r="GE606" s="44">
        <v>176168</v>
      </c>
      <c r="GF606" s="44">
        <v>207259</v>
      </c>
      <c r="GG606" s="44">
        <v>1086810</v>
      </c>
      <c r="GH606" s="44">
        <v>139391</v>
      </c>
      <c r="GI606" s="44">
        <v>201865</v>
      </c>
      <c r="GJ606" s="44">
        <v>135233</v>
      </c>
      <c r="GK606" s="44">
        <v>3507943</v>
      </c>
      <c r="GL606" s="44"/>
      <c r="GM606" s="44">
        <v>893514</v>
      </c>
      <c r="GN606" s="44">
        <v>77150</v>
      </c>
      <c r="GO606" s="44"/>
      <c r="GP606" s="44"/>
      <c r="GQ606" s="44">
        <v>50159</v>
      </c>
      <c r="GR606" s="44">
        <v>313189</v>
      </c>
      <c r="GS606" s="44">
        <v>1875263</v>
      </c>
      <c r="GT606" s="44"/>
      <c r="GU606" s="21">
        <v>680781</v>
      </c>
      <c r="GV606" s="44"/>
      <c r="GW606" s="44">
        <v>188250</v>
      </c>
      <c r="GX606" s="44"/>
      <c r="GY606" s="44">
        <v>2744294</v>
      </c>
      <c r="GZ606" s="44">
        <v>1408875</v>
      </c>
      <c r="HA606" s="44"/>
      <c r="HB606" s="44">
        <v>40349</v>
      </c>
      <c r="HC606" s="44">
        <v>1295070</v>
      </c>
      <c r="HD606" s="44">
        <v>2744294</v>
      </c>
      <c r="HE606" s="21"/>
      <c r="HF606" s="21"/>
      <c r="HG606" s="21"/>
      <c r="HH606" s="21"/>
      <c r="HI606" s="21">
        <v>0</v>
      </c>
      <c r="HJ606" s="44"/>
      <c r="HK606" s="21">
        <v>657858</v>
      </c>
      <c r="HL606" s="21">
        <v>22923</v>
      </c>
      <c r="HM606" s="21">
        <v>680781</v>
      </c>
      <c r="HN606" s="21">
        <v>0</v>
      </c>
      <c r="HO606" s="21"/>
      <c r="HP606" s="44"/>
      <c r="HQ606" s="47"/>
      <c r="HR606" s="47">
        <v>40349</v>
      </c>
      <c r="HS606" s="47"/>
      <c r="HT606" s="47" t="s">
        <v>1759</v>
      </c>
      <c r="HU606" s="47">
        <v>0</v>
      </c>
      <c r="HV606" s="47">
        <v>2178</v>
      </c>
      <c r="HW606" s="47">
        <v>0</v>
      </c>
      <c r="HX606" s="47">
        <v>10993</v>
      </c>
      <c r="HY606" s="47">
        <v>33744</v>
      </c>
      <c r="HZ606" s="47">
        <v>90722</v>
      </c>
      <c r="IA606" s="47">
        <v>0</v>
      </c>
      <c r="IB606" s="47">
        <v>0</v>
      </c>
      <c r="IC606" s="47">
        <v>10351</v>
      </c>
      <c r="ID606">
        <v>18561</v>
      </c>
      <c r="IE606" s="47">
        <v>5401</v>
      </c>
      <c r="IF606">
        <v>6613</v>
      </c>
      <c r="IG606" s="47">
        <v>3670</v>
      </c>
      <c r="IH606" s="47">
        <v>23972</v>
      </c>
      <c r="II606">
        <v>4174</v>
      </c>
      <c r="IJ606">
        <v>6920</v>
      </c>
      <c r="IK606">
        <v>2098</v>
      </c>
      <c r="IL606">
        <v>29246</v>
      </c>
      <c r="IM606">
        <v>248643</v>
      </c>
      <c r="IN606">
        <v>0</v>
      </c>
      <c r="IO606">
        <v>0</v>
      </c>
      <c r="IP606">
        <v>44</v>
      </c>
      <c r="IQ606">
        <v>0</v>
      </c>
      <c r="IR606">
        <v>0</v>
      </c>
      <c r="IS606">
        <v>0</v>
      </c>
      <c r="IT606">
        <v>44</v>
      </c>
      <c r="IU606">
        <v>156984</v>
      </c>
      <c r="IV606">
        <v>0</v>
      </c>
      <c r="IW606">
        <v>578853</v>
      </c>
      <c r="IX606">
        <v>1332460</v>
      </c>
      <c r="IY606">
        <v>2040058</v>
      </c>
      <c r="IZ606">
        <v>0</v>
      </c>
      <c r="JA606">
        <v>0</v>
      </c>
      <c r="JB606">
        <v>339120</v>
      </c>
      <c r="JC606">
        <v>792524</v>
      </c>
      <c r="JD606">
        <v>157847</v>
      </c>
      <c r="JE606">
        <v>121616</v>
      </c>
      <c r="JF606">
        <v>66398</v>
      </c>
      <c r="JG606">
        <v>567935</v>
      </c>
      <c r="JH606">
        <v>125102</v>
      </c>
      <c r="JI606">
        <v>153500</v>
      </c>
      <c r="JJ606">
        <v>118420</v>
      </c>
      <c r="JK606">
        <v>1089471</v>
      </c>
      <c r="JL606">
        <v>7640288</v>
      </c>
      <c r="JM606">
        <v>0</v>
      </c>
      <c r="JN606">
        <v>0</v>
      </c>
      <c r="JO606">
        <v>2120</v>
      </c>
      <c r="JP606">
        <v>0</v>
      </c>
      <c r="JQ606">
        <v>0</v>
      </c>
      <c r="JR606">
        <v>0</v>
      </c>
      <c r="JS606">
        <v>2120</v>
      </c>
      <c r="JT606"/>
      <c r="JU606"/>
      <c r="JV606"/>
      <c r="JW606"/>
      <c r="JX606"/>
      <c r="JY606">
        <v>18561</v>
      </c>
      <c r="JZ606"/>
      <c r="KA606"/>
      <c r="KB606"/>
      <c r="KC606"/>
      <c r="KD606"/>
      <c r="KE606">
        <v>792524</v>
      </c>
      <c r="KF606">
        <v>170</v>
      </c>
      <c r="KG606">
        <v>278</v>
      </c>
      <c r="KH606">
        <v>102</v>
      </c>
      <c r="KI606">
        <v>123</v>
      </c>
      <c r="KJ606">
        <v>213</v>
      </c>
      <c r="KK606">
        <v>69</v>
      </c>
      <c r="KL606">
        <v>72</v>
      </c>
      <c r="KM606">
        <v>120</v>
      </c>
      <c r="KN606">
        <v>40</v>
      </c>
      <c r="KO606">
        <v>1</v>
      </c>
      <c r="KP606">
        <v>0</v>
      </c>
      <c r="KQ606">
        <v>0</v>
      </c>
      <c r="KR606">
        <v>0</v>
      </c>
      <c r="KS606">
        <v>1</v>
      </c>
      <c r="KT606">
        <v>0</v>
      </c>
      <c r="KU606">
        <v>1</v>
      </c>
      <c r="KV606">
        <v>0</v>
      </c>
      <c r="KW606">
        <v>0</v>
      </c>
      <c r="KX606">
        <v>0</v>
      </c>
      <c r="KY606">
        <v>0</v>
      </c>
      <c r="KZ606">
        <v>0</v>
      </c>
      <c r="LA606">
        <v>0</v>
      </c>
      <c r="LB606">
        <v>0</v>
      </c>
      <c r="LC606">
        <v>0</v>
      </c>
      <c r="LD606">
        <v>1</v>
      </c>
      <c r="LE606">
        <v>0</v>
      </c>
      <c r="LF606">
        <v>0</v>
      </c>
      <c r="LG606">
        <v>0</v>
      </c>
      <c r="LH606">
        <v>0</v>
      </c>
    </row>
    <row r="607" spans="1:320" s="34" customFormat="1" ht="15" customHeight="1" x14ac:dyDescent="0.25">
      <c r="A607" s="45">
        <v>206301243</v>
      </c>
      <c r="B607" s="45" t="s">
        <v>5078</v>
      </c>
      <c r="C607" s="46">
        <v>45292</v>
      </c>
      <c r="D607" s="46">
        <v>45657</v>
      </c>
      <c r="E607" s="47">
        <v>366</v>
      </c>
      <c r="F607" s="45" t="s">
        <v>883</v>
      </c>
      <c r="G607" s="45" t="s">
        <v>884</v>
      </c>
      <c r="H607" s="45" t="s">
        <v>1358</v>
      </c>
      <c r="I607" s="45" t="s">
        <v>886</v>
      </c>
      <c r="J607" s="45" t="s">
        <v>887</v>
      </c>
      <c r="K607" s="45" t="s">
        <v>1359</v>
      </c>
      <c r="L607" s="45" t="s">
        <v>4881</v>
      </c>
      <c r="M607" s="45" t="s">
        <v>5079</v>
      </c>
      <c r="N607" s="45" t="s">
        <v>5080</v>
      </c>
      <c r="O607" s="45" t="s">
        <v>4892</v>
      </c>
      <c r="P607" s="45" t="s">
        <v>4893</v>
      </c>
      <c r="Q607" s="45" t="s">
        <v>5081</v>
      </c>
      <c r="R607" t="s">
        <v>5082</v>
      </c>
      <c r="S607" s="45" t="s">
        <v>893</v>
      </c>
      <c r="T607" t="s">
        <v>2521</v>
      </c>
      <c r="U607" s="47">
        <v>99</v>
      </c>
      <c r="V607" s="47">
        <v>99</v>
      </c>
      <c r="W607" s="47" t="s">
        <v>894</v>
      </c>
      <c r="X607" s="47">
        <v>36234</v>
      </c>
      <c r="Y607" s="47">
        <v>33514</v>
      </c>
      <c r="Z607" s="48">
        <v>218.4</v>
      </c>
      <c r="AA607" s="44">
        <v>157</v>
      </c>
      <c r="AB607" s="44">
        <v>113</v>
      </c>
      <c r="AC607" s="44">
        <v>4626</v>
      </c>
      <c r="AD607" s="44">
        <v>969</v>
      </c>
      <c r="AE607" s="44">
        <v>2241</v>
      </c>
      <c r="AF607" s="44">
        <v>21560</v>
      </c>
      <c r="AG607" s="44"/>
      <c r="AH607" s="47">
        <v>3345</v>
      </c>
      <c r="AI607" s="47">
        <v>296</v>
      </c>
      <c r="AJ607">
        <v>477</v>
      </c>
      <c r="AK607" t="s">
        <v>895</v>
      </c>
      <c r="AL607">
        <v>33514</v>
      </c>
      <c r="AM607"/>
      <c r="AN607"/>
      <c r="AO607"/>
      <c r="AP607"/>
      <c r="AQ607"/>
      <c r="AR607" s="44"/>
      <c r="AS607" s="44"/>
      <c r="AT607" s="44"/>
      <c r="AU607" s="44">
        <v>10020686</v>
      </c>
      <c r="AV607" s="44">
        <v>1849242</v>
      </c>
      <c r="AW607" s="44">
        <v>-2425415</v>
      </c>
      <c r="AX607" s="44">
        <v>19115</v>
      </c>
      <c r="AY607" s="44">
        <v>14314458</v>
      </c>
      <c r="AZ607" s="21">
        <v>13494237</v>
      </c>
      <c r="BA607" s="21">
        <v>820221</v>
      </c>
      <c r="BB607" s="44">
        <v>466945</v>
      </c>
      <c r="BC607" s="44">
        <v>800</v>
      </c>
      <c r="BD607" s="44"/>
      <c r="BE607" s="44">
        <v>1286366</v>
      </c>
      <c r="BF607" s="44">
        <v>1383174</v>
      </c>
      <c r="BG607" s="44">
        <v>289731</v>
      </c>
      <c r="BH607" s="44">
        <v>670059</v>
      </c>
      <c r="BI607" s="21">
        <v>6446440</v>
      </c>
      <c r="BJ607" s="21"/>
      <c r="BK607" s="21">
        <v>1000155</v>
      </c>
      <c r="BL607" s="21">
        <v>88504</v>
      </c>
      <c r="BM607" s="21">
        <v>142623</v>
      </c>
      <c r="BN607" s="21">
        <v>10020686</v>
      </c>
      <c r="BO607" s="21"/>
      <c r="BP607" s="21"/>
      <c r="BQ607" s="44"/>
      <c r="BR607" s="21"/>
      <c r="BS607" s="44"/>
      <c r="BT607" s="21"/>
      <c r="BU607" s="44"/>
      <c r="BV607" s="21"/>
      <c r="BW607" s="44">
        <v>970355</v>
      </c>
      <c r="BX607" s="21"/>
      <c r="BY607" s="21"/>
      <c r="BZ607" s="21"/>
      <c r="CA607" s="44">
        <v>2108</v>
      </c>
      <c r="CB607" s="44"/>
      <c r="CC607" s="44">
        <v>39693</v>
      </c>
      <c r="CD607" s="44"/>
      <c r="CE607" s="44"/>
      <c r="CF607" s="44"/>
      <c r="CG607" s="44">
        <v>836178</v>
      </c>
      <c r="CH607" s="44"/>
      <c r="CI607" s="21">
        <v>199</v>
      </c>
      <c r="CJ607" s="44"/>
      <c r="CK607" s="21">
        <v>709</v>
      </c>
      <c r="CL607" s="44"/>
      <c r="CM607" s="44">
        <v>6</v>
      </c>
      <c r="CN607" s="44">
        <v>0</v>
      </c>
      <c r="CO607" s="44">
        <v>756420</v>
      </c>
      <c r="CP607" s="44">
        <v>0</v>
      </c>
      <c r="CQ607" s="21">
        <v>688320</v>
      </c>
      <c r="CR607" s="44">
        <v>90110</v>
      </c>
      <c r="CS607" s="44">
        <v>248082</v>
      </c>
      <c r="CT607" s="44">
        <v>21565</v>
      </c>
      <c r="CU607" s="44"/>
      <c r="CV607" s="44">
        <v>44739</v>
      </c>
      <c r="CW607" s="21"/>
      <c r="CX607" s="21"/>
      <c r="CY607" s="21"/>
      <c r="CZ607" s="21"/>
      <c r="DA607" s="21"/>
      <c r="DB607" s="21"/>
      <c r="DC607" s="21"/>
      <c r="DD607" s="21"/>
      <c r="DE607" s="44"/>
      <c r="DF607" s="21"/>
      <c r="DG607" s="44"/>
      <c r="DH607" s="21"/>
      <c r="DI607" s="44"/>
      <c r="DJ607" s="44"/>
      <c r="DK607" s="44"/>
      <c r="DL607" s="44"/>
      <c r="DM607" s="21"/>
      <c r="DN607" s="44"/>
      <c r="DO607" s="44"/>
      <c r="DP607" s="44"/>
      <c r="DQ607" s="44"/>
      <c r="DR607" s="44"/>
      <c r="DS607" s="44"/>
      <c r="DT607" s="44"/>
      <c r="DU607" s="44"/>
      <c r="DV607" s="44"/>
      <c r="DW607" s="44"/>
      <c r="DX607" s="44"/>
      <c r="DY607" s="44">
        <v>-20694</v>
      </c>
      <c r="DZ607" s="44"/>
      <c r="EA607" s="44"/>
      <c r="EB607" s="21"/>
      <c r="EC607" s="44">
        <v>-1489550</v>
      </c>
      <c r="ED607" s="44"/>
      <c r="EE607" s="21"/>
      <c r="EF607" s="44"/>
      <c r="EG607" s="21">
        <v>-204603</v>
      </c>
      <c r="EH607" s="44"/>
      <c r="EI607" s="21">
        <v>-166574</v>
      </c>
      <c r="EJ607" s="44"/>
      <c r="EK607" s="44"/>
      <c r="EL607" s="21"/>
      <c r="EM607" s="44">
        <v>-506252</v>
      </c>
      <c r="EN607" s="44"/>
      <c r="EO607" s="44">
        <v>-37742</v>
      </c>
      <c r="EP607" s="21"/>
      <c r="EQ607" s="21"/>
      <c r="ER607" s="21"/>
      <c r="ES607" s="21"/>
      <c r="ET607" s="44"/>
      <c r="EU607" s="21"/>
      <c r="EV607" s="44"/>
      <c r="EW607" s="21"/>
      <c r="EX607" s="44"/>
      <c r="EY607" s="44"/>
      <c r="EZ607" s="21"/>
      <c r="FA607" s="21"/>
      <c r="FB607" s="44"/>
      <c r="FC607" s="44"/>
      <c r="FD607" s="21"/>
      <c r="FE607" s="112"/>
      <c r="FF607" s="44"/>
      <c r="FG607" s="44">
        <v>5828069</v>
      </c>
      <c r="FH607" s="44">
        <v>1185295</v>
      </c>
      <c r="FI607" s="44">
        <v>6480873</v>
      </c>
      <c r="FJ607" s="44">
        <v>290791</v>
      </c>
      <c r="FK607" s="44">
        <v>5854323</v>
      </c>
      <c r="FL607" s="44"/>
      <c r="FM607" s="44"/>
      <c r="FN607" s="44"/>
      <c r="FO607" s="44"/>
      <c r="FP607" s="44"/>
      <c r="FQ607" s="44"/>
      <c r="FR607" s="44"/>
      <c r="FS607" s="44"/>
      <c r="FT607" s="44">
        <v>1017</v>
      </c>
      <c r="FU607" s="44">
        <v>400</v>
      </c>
      <c r="FV607" s="21">
        <v>364293</v>
      </c>
      <c r="FW607" s="44"/>
      <c r="FX607" s="44">
        <v>320329</v>
      </c>
      <c r="FY607" s="44">
        <v>33170</v>
      </c>
      <c r="FZ607" s="44">
        <v>257342</v>
      </c>
      <c r="GA607" s="44">
        <v>21565</v>
      </c>
      <c r="GB607" s="44"/>
      <c r="GC607" s="44">
        <v>45437</v>
      </c>
      <c r="GD607" s="44">
        <v>354013</v>
      </c>
      <c r="GE607" s="44">
        <v>386420</v>
      </c>
      <c r="GF607" s="44">
        <v>208614</v>
      </c>
      <c r="GG607" s="44">
        <v>967311</v>
      </c>
      <c r="GH607" s="44">
        <v>130220</v>
      </c>
      <c r="GI607" s="44">
        <v>146313</v>
      </c>
      <c r="GJ607" s="44">
        <v>186804</v>
      </c>
      <c r="GK607" s="44">
        <v>3136303</v>
      </c>
      <c r="GL607" s="44">
        <v>32470</v>
      </c>
      <c r="GM607" s="44">
        <v>812149</v>
      </c>
      <c r="GN607" s="44">
        <v>37695</v>
      </c>
      <c r="GO607" s="44">
        <v>405</v>
      </c>
      <c r="GP607" s="44"/>
      <c r="GQ607" s="44">
        <v>8547</v>
      </c>
      <c r="GR607" s="44">
        <v>189097</v>
      </c>
      <c r="GS607" s="44">
        <v>2237169</v>
      </c>
      <c r="GT607" s="44"/>
      <c r="GU607" s="21">
        <v>780399</v>
      </c>
      <c r="GV607" s="44"/>
      <c r="GW607" s="44">
        <v>288163</v>
      </c>
      <c r="GX607" s="44">
        <v>241924</v>
      </c>
      <c r="GY607" s="44">
        <v>3547655</v>
      </c>
      <c r="GZ607" s="44">
        <v>3754468</v>
      </c>
      <c r="HA607" s="44"/>
      <c r="HB607" s="44">
        <v>286389</v>
      </c>
      <c r="HC607" s="44">
        <v>-493202</v>
      </c>
      <c r="HD607" s="44">
        <v>3547655</v>
      </c>
      <c r="HE607" s="21"/>
      <c r="HF607" s="21">
        <v>288163</v>
      </c>
      <c r="HG607" s="21">
        <v>1880744</v>
      </c>
      <c r="HH607" s="21"/>
      <c r="HI607" s="21">
        <v>4800</v>
      </c>
      <c r="HJ607" s="44"/>
      <c r="HK607" s="21">
        <v>794508</v>
      </c>
      <c r="HL607" s="21">
        <v>64130</v>
      </c>
      <c r="HM607" s="21">
        <v>863438</v>
      </c>
      <c r="HN607" s="21">
        <v>-83039</v>
      </c>
      <c r="HO607" s="21"/>
      <c r="HP607" s="44">
        <v>286389</v>
      </c>
      <c r="HQ607" s="47"/>
      <c r="HR607" s="47">
        <v>286389</v>
      </c>
      <c r="HS607" s="47"/>
      <c r="HT607" s="47" t="s">
        <v>2836</v>
      </c>
      <c r="HU607" s="47">
        <v>-112634.04</v>
      </c>
      <c r="HV607" s="47">
        <v>1844</v>
      </c>
      <c r="HW607" s="47">
        <v>0</v>
      </c>
      <c r="HX607" s="47">
        <v>7851</v>
      </c>
      <c r="HY607" s="47">
        <v>36373</v>
      </c>
      <c r="HZ607" s="47">
        <v>72637</v>
      </c>
      <c r="IA607" s="47">
        <v>0</v>
      </c>
      <c r="IB607" s="47">
        <v>0</v>
      </c>
      <c r="IC607" s="47">
        <v>8262</v>
      </c>
      <c r="ID607"/>
      <c r="IE607" s="47">
        <v>2032</v>
      </c>
      <c r="IF607"/>
      <c r="IG607" s="47"/>
      <c r="IH607" s="47">
        <v>53</v>
      </c>
      <c r="II607">
        <v>3484</v>
      </c>
      <c r="IJ607">
        <v>5064</v>
      </c>
      <c r="IK607">
        <v>2618</v>
      </c>
      <c r="IL607">
        <v>16796</v>
      </c>
      <c r="IM607">
        <v>157014</v>
      </c>
      <c r="IN607">
        <v>0</v>
      </c>
      <c r="IO607">
        <v>0</v>
      </c>
      <c r="IP607">
        <v>0</v>
      </c>
      <c r="IQ607">
        <v>0</v>
      </c>
      <c r="IR607">
        <v>0</v>
      </c>
      <c r="IS607">
        <v>0</v>
      </c>
      <c r="IT607">
        <v>0</v>
      </c>
      <c r="IU607">
        <v>239103</v>
      </c>
      <c r="IV607">
        <v>0</v>
      </c>
      <c r="IW607">
        <v>458066</v>
      </c>
      <c r="IX607">
        <v>1496232</v>
      </c>
      <c r="IY607">
        <v>1913184</v>
      </c>
      <c r="IZ607">
        <v>0</v>
      </c>
      <c r="JA607">
        <v>0</v>
      </c>
      <c r="JB607">
        <v>572391</v>
      </c>
      <c r="JC607"/>
      <c r="JD607">
        <v>77216</v>
      </c>
      <c r="JE607"/>
      <c r="JF607"/>
      <c r="JG607">
        <v>2584</v>
      </c>
      <c r="JH607">
        <v>93768</v>
      </c>
      <c r="JI607">
        <v>113702</v>
      </c>
      <c r="JJ607">
        <v>154282</v>
      </c>
      <c r="JK607">
        <v>707541</v>
      </c>
      <c r="JL607">
        <v>5828069</v>
      </c>
      <c r="JM607">
        <v>0</v>
      </c>
      <c r="JN607">
        <v>0</v>
      </c>
      <c r="JO607">
        <v>0</v>
      </c>
      <c r="JP607">
        <v>0</v>
      </c>
      <c r="JQ607">
        <v>0</v>
      </c>
      <c r="JR607">
        <v>0</v>
      </c>
      <c r="JS607">
        <v>0</v>
      </c>
      <c r="JT607"/>
      <c r="JU607"/>
      <c r="JV607"/>
      <c r="JW607"/>
      <c r="JX607"/>
      <c r="JY607"/>
      <c r="JZ607"/>
      <c r="KA607"/>
      <c r="KB607"/>
      <c r="KC607"/>
      <c r="KD607"/>
      <c r="KE607"/>
      <c r="KF607">
        <v>100</v>
      </c>
      <c r="KG607">
        <v>151</v>
      </c>
      <c r="KH607">
        <v>62</v>
      </c>
      <c r="KI607">
        <v>79</v>
      </c>
      <c r="KJ607">
        <v>119</v>
      </c>
      <c r="KK607">
        <v>51</v>
      </c>
      <c r="KL607">
        <v>41</v>
      </c>
      <c r="KM607">
        <v>62</v>
      </c>
      <c r="KN607">
        <v>26</v>
      </c>
      <c r="KO607">
        <v>1</v>
      </c>
      <c r="KP607">
        <v>0</v>
      </c>
      <c r="KQ607">
        <v>0</v>
      </c>
      <c r="KR607">
        <v>0</v>
      </c>
      <c r="KS607">
        <v>1</v>
      </c>
      <c r="KT607">
        <v>0</v>
      </c>
      <c r="KU607">
        <v>1</v>
      </c>
      <c r="KV607">
        <v>0</v>
      </c>
      <c r="KW607">
        <v>0</v>
      </c>
      <c r="KX607">
        <v>0</v>
      </c>
      <c r="KY607">
        <v>0</v>
      </c>
      <c r="KZ607">
        <v>0</v>
      </c>
      <c r="LA607">
        <v>0</v>
      </c>
      <c r="LB607">
        <v>0</v>
      </c>
      <c r="LC607">
        <v>0</v>
      </c>
      <c r="LD607">
        <v>1</v>
      </c>
      <c r="LE607">
        <v>0</v>
      </c>
      <c r="LF607">
        <v>0</v>
      </c>
      <c r="LG607">
        <v>0</v>
      </c>
      <c r="LH607">
        <v>0</v>
      </c>
    </row>
    <row r="608" spans="1:320" s="34" customFormat="1" ht="15" customHeight="1" x14ac:dyDescent="0.25">
      <c r="A608" s="45">
        <v>206301259</v>
      </c>
      <c r="B608" s="45" t="s">
        <v>1364</v>
      </c>
      <c r="C608" s="46">
        <v>45078</v>
      </c>
      <c r="D608" s="46">
        <v>45443</v>
      </c>
      <c r="E608" s="47">
        <v>366</v>
      </c>
      <c r="F608" s="45" t="s">
        <v>883</v>
      </c>
      <c r="G608" s="45" t="s">
        <v>884</v>
      </c>
      <c r="H608" s="45" t="s">
        <v>1358</v>
      </c>
      <c r="I608" s="45" t="s">
        <v>886</v>
      </c>
      <c r="J608" s="45" t="s">
        <v>887</v>
      </c>
      <c r="K608" s="45" t="s">
        <v>1359</v>
      </c>
      <c r="L608" s="45" t="s">
        <v>4859</v>
      </c>
      <c r="M608" s="45" t="s">
        <v>1365</v>
      </c>
      <c r="N608" s="45" t="s">
        <v>1366</v>
      </c>
      <c r="O608" s="45" t="s">
        <v>1367</v>
      </c>
      <c r="P608" s="45" t="s">
        <v>5083</v>
      </c>
      <c r="Q608" s="45" t="s">
        <v>5084</v>
      </c>
      <c r="R608" t="s">
        <v>1368</v>
      </c>
      <c r="S608" s="45" t="s">
        <v>893</v>
      </c>
      <c r="T608"/>
      <c r="U608" s="47">
        <v>80</v>
      </c>
      <c r="V608" s="47">
        <v>80</v>
      </c>
      <c r="W608" s="47" t="s">
        <v>894</v>
      </c>
      <c r="X608" s="47">
        <v>29280</v>
      </c>
      <c r="Y608" s="47">
        <v>27706</v>
      </c>
      <c r="Z608" s="48">
        <v>94.62</v>
      </c>
      <c r="AA608" s="44">
        <v>163</v>
      </c>
      <c r="AB608" s="44">
        <v>155</v>
      </c>
      <c r="AC608" s="44">
        <v>3958</v>
      </c>
      <c r="AD608" s="44"/>
      <c r="AE608" s="44">
        <v>2580</v>
      </c>
      <c r="AF608" s="44">
        <v>19206</v>
      </c>
      <c r="AG608" s="44">
        <v>873</v>
      </c>
      <c r="AH608" s="47"/>
      <c r="AI608" s="47">
        <v>32</v>
      </c>
      <c r="AJ608">
        <v>1057</v>
      </c>
      <c r="AK608" t="s">
        <v>895</v>
      </c>
      <c r="AL608">
        <v>27706</v>
      </c>
      <c r="AM608"/>
      <c r="AN608"/>
      <c r="AO608"/>
      <c r="AP608"/>
      <c r="AQ608"/>
      <c r="AR608" s="44"/>
      <c r="AS608" s="44"/>
      <c r="AT608" s="44"/>
      <c r="AU608" s="44">
        <v>12756500</v>
      </c>
      <c r="AV608" s="44">
        <v>5124447</v>
      </c>
      <c r="AW608" s="44">
        <v>6833288</v>
      </c>
      <c r="AX608" s="44"/>
      <c r="AY608" s="44">
        <v>11047659</v>
      </c>
      <c r="AZ608" s="21">
        <v>11985059</v>
      </c>
      <c r="BA608" s="21">
        <v>-937400</v>
      </c>
      <c r="BB608" s="44">
        <v>290017</v>
      </c>
      <c r="BC608" s="44">
        <v>-2950</v>
      </c>
      <c r="BD608" s="44"/>
      <c r="BE608" s="44">
        <v>-644433</v>
      </c>
      <c r="BF608" s="44">
        <v>3178040</v>
      </c>
      <c r="BG608" s="44"/>
      <c r="BH608" s="44">
        <v>958060</v>
      </c>
      <c r="BI608" s="21">
        <v>7515270</v>
      </c>
      <c r="BJ608" s="21">
        <v>697110</v>
      </c>
      <c r="BK608" s="21"/>
      <c r="BL608" s="21">
        <v>11840</v>
      </c>
      <c r="BM608" s="21">
        <v>396180</v>
      </c>
      <c r="BN608" s="21">
        <v>12756500</v>
      </c>
      <c r="BO608" s="21"/>
      <c r="BP608" s="21"/>
      <c r="BQ608" s="44"/>
      <c r="BR608" s="21"/>
      <c r="BS608" s="44"/>
      <c r="BT608" s="21"/>
      <c r="BU608" s="44"/>
      <c r="BV608" s="21"/>
      <c r="BW608" s="44">
        <v>3586429</v>
      </c>
      <c r="BX608" s="21"/>
      <c r="BY608" s="21"/>
      <c r="BZ608" s="21"/>
      <c r="CA608" s="44">
        <v>97121</v>
      </c>
      <c r="CB608" s="44"/>
      <c r="CC608" s="44">
        <v>663862</v>
      </c>
      <c r="CD608" s="44"/>
      <c r="CE608" s="44">
        <v>761504</v>
      </c>
      <c r="CF608" s="44"/>
      <c r="CG608" s="44"/>
      <c r="CH608" s="44"/>
      <c r="CI608" s="21">
        <v>1990</v>
      </c>
      <c r="CJ608" s="44"/>
      <c r="CK608" s="21">
        <v>13541</v>
      </c>
      <c r="CL608" s="44"/>
      <c r="CM608" s="44">
        <v>0</v>
      </c>
      <c r="CN608" s="44">
        <v>50437</v>
      </c>
      <c r="CO608" s="44">
        <v>1457834</v>
      </c>
      <c r="CP608" s="44">
        <v>0</v>
      </c>
      <c r="CQ608" s="21">
        <v>1396744</v>
      </c>
      <c r="CR608" s="44">
        <v>1107359</v>
      </c>
      <c r="CS608" s="44">
        <v>714886</v>
      </c>
      <c r="CT608" s="44">
        <v>263884</v>
      </c>
      <c r="CU608" s="44"/>
      <c r="CV608" s="44">
        <v>133303</v>
      </c>
      <c r="CW608" s="21"/>
      <c r="CX608" s="21"/>
      <c r="CY608" s="21"/>
      <c r="CZ608" s="21"/>
      <c r="DA608" s="21"/>
      <c r="DB608" s="21"/>
      <c r="DC608" s="21"/>
      <c r="DD608" s="21"/>
      <c r="DE608" s="44"/>
      <c r="DF608" s="21"/>
      <c r="DG608" s="44"/>
      <c r="DH608" s="21"/>
      <c r="DI608" s="44"/>
      <c r="DJ608" s="44"/>
      <c r="DK608" s="44"/>
      <c r="DL608" s="44"/>
      <c r="DM608" s="21"/>
      <c r="DN608" s="44"/>
      <c r="DO608" s="44"/>
      <c r="DP608" s="44"/>
      <c r="DQ608" s="44"/>
      <c r="DR608" s="44"/>
      <c r="DS608" s="44"/>
      <c r="DT608" s="44"/>
      <c r="DU608" s="44"/>
      <c r="DV608" s="44"/>
      <c r="DW608" s="44"/>
      <c r="DX608" s="44"/>
      <c r="DY608" s="44"/>
      <c r="DZ608" s="44"/>
      <c r="EA608" s="44"/>
      <c r="EB608" s="21"/>
      <c r="EC608" s="44">
        <v>2647960</v>
      </c>
      <c r="ED608" s="44"/>
      <c r="EE608" s="21"/>
      <c r="EF608" s="44"/>
      <c r="EG608" s="21">
        <v>415798</v>
      </c>
      <c r="EH608" s="44"/>
      <c r="EI608" s="21">
        <v>2708733</v>
      </c>
      <c r="EJ608" s="44"/>
      <c r="EK608" s="44">
        <v>914441</v>
      </c>
      <c r="EL608" s="21"/>
      <c r="EM608" s="44"/>
      <c r="EN608" s="44"/>
      <c r="EO608" s="44">
        <v>146356</v>
      </c>
      <c r="EP608" s="21"/>
      <c r="EQ608" s="21"/>
      <c r="ER608" s="21"/>
      <c r="ES608" s="21"/>
      <c r="ET608" s="44"/>
      <c r="EU608" s="21"/>
      <c r="EV608" s="44"/>
      <c r="EW608" s="21"/>
      <c r="EX608" s="44"/>
      <c r="EY608" s="44"/>
      <c r="EZ608" s="21"/>
      <c r="FA608" s="21"/>
      <c r="FB608" s="44"/>
      <c r="FC608" s="44"/>
      <c r="FD608" s="21"/>
      <c r="FE608" s="112"/>
      <c r="FF608" s="44"/>
      <c r="FG608" s="44">
        <v>6152869</v>
      </c>
      <c r="FH608" s="44">
        <v>1420434</v>
      </c>
      <c r="FI608" s="44">
        <v>4411756</v>
      </c>
      <c r="FJ608" s="44">
        <v>309759</v>
      </c>
      <c r="FK608" s="44">
        <v>5119537</v>
      </c>
      <c r="FL608" s="44"/>
      <c r="FM608" s="44"/>
      <c r="FN608" s="44"/>
      <c r="FO608" s="44"/>
      <c r="FP608" s="44"/>
      <c r="FQ608" s="44"/>
      <c r="FR608" s="44"/>
      <c r="FS608" s="44"/>
      <c r="FT608" s="44"/>
      <c r="FU608" s="44">
        <v>24515</v>
      </c>
      <c r="FV608" s="21">
        <v>242872</v>
      </c>
      <c r="FW608" s="44"/>
      <c r="FX608" s="44">
        <v>290780</v>
      </c>
      <c r="FY608" s="44">
        <v>132072</v>
      </c>
      <c r="FZ608" s="44">
        <v>244866</v>
      </c>
      <c r="GA608" s="44">
        <v>64714</v>
      </c>
      <c r="GB608" s="44"/>
      <c r="GC608" s="44">
        <v>60600</v>
      </c>
      <c r="GD608" s="44">
        <v>651781</v>
      </c>
      <c r="GE608" s="44">
        <v>288871</v>
      </c>
      <c r="GF608" s="44">
        <v>150747</v>
      </c>
      <c r="GG608" s="44">
        <v>744307</v>
      </c>
      <c r="GH608" s="44">
        <v>89779</v>
      </c>
      <c r="GI608" s="44">
        <v>132327</v>
      </c>
      <c r="GJ608" s="44">
        <v>270650</v>
      </c>
      <c r="GK608" s="44">
        <v>2511432</v>
      </c>
      <c r="GL608" s="44">
        <v>76333</v>
      </c>
      <c r="GM608" s="44">
        <v>572383</v>
      </c>
      <c r="GN608" s="44">
        <v>54023</v>
      </c>
      <c r="GO608" s="44">
        <v>29044</v>
      </c>
      <c r="GP608" s="44"/>
      <c r="GQ608" s="44">
        <v>41643</v>
      </c>
      <c r="GR608" s="44">
        <v>191783</v>
      </c>
      <c r="GS608" s="44">
        <v>1543759</v>
      </c>
      <c r="GT608" s="44"/>
      <c r="GU608" s="21">
        <v>654604</v>
      </c>
      <c r="GV608" s="44">
        <v>11662</v>
      </c>
      <c r="GW608" s="44">
        <v>896101</v>
      </c>
      <c r="GX608" s="44"/>
      <c r="GY608" s="44">
        <v>3106126</v>
      </c>
      <c r="GZ608" s="44">
        <v>6769293</v>
      </c>
      <c r="HA608" s="44"/>
      <c r="HB608" s="44"/>
      <c r="HC608" s="44">
        <v>-3663167</v>
      </c>
      <c r="HD608" s="44">
        <v>3106126</v>
      </c>
      <c r="HE608" s="21"/>
      <c r="HF608" s="21"/>
      <c r="HG608" s="21">
        <v>4272768</v>
      </c>
      <c r="HH608" s="21"/>
      <c r="HI608" s="21">
        <v>0</v>
      </c>
      <c r="HJ608" s="44">
        <v>334017</v>
      </c>
      <c r="HK608" s="21">
        <v>445486</v>
      </c>
      <c r="HL608" s="21">
        <v>507924</v>
      </c>
      <c r="HM608" s="21">
        <v>1287427</v>
      </c>
      <c r="HN608" s="21">
        <v>-632823</v>
      </c>
      <c r="HO608" s="21"/>
      <c r="HP608" s="44"/>
      <c r="HQ608" s="47"/>
      <c r="HR608" s="47"/>
      <c r="HS608" s="47"/>
      <c r="HT608" s="47" t="s">
        <v>1893</v>
      </c>
      <c r="HU608" s="47">
        <v>135385.86000000002</v>
      </c>
      <c r="HV608" s="47">
        <v>1976</v>
      </c>
      <c r="HW608" s="47">
        <v>0</v>
      </c>
      <c r="HX608" s="47">
        <v>6199</v>
      </c>
      <c r="HY608" s="47">
        <v>32644</v>
      </c>
      <c r="HZ608" s="47">
        <v>63490</v>
      </c>
      <c r="IA608" s="47">
        <v>0</v>
      </c>
      <c r="IB608" s="47">
        <v>0</v>
      </c>
      <c r="IC608" s="47">
        <v>4989</v>
      </c>
      <c r="ID608">
        <v>11220</v>
      </c>
      <c r="IE608" s="47">
        <v>2248</v>
      </c>
      <c r="IF608">
        <v>9919</v>
      </c>
      <c r="IG608" s="47">
        <v>6216</v>
      </c>
      <c r="IH608" s="47">
        <v>17792</v>
      </c>
      <c r="II608">
        <v>2200</v>
      </c>
      <c r="IJ608">
        <v>3989</v>
      </c>
      <c r="IK608">
        <v>7673</v>
      </c>
      <c r="IL608">
        <v>16451</v>
      </c>
      <c r="IM608">
        <v>187006</v>
      </c>
      <c r="IN608">
        <v>0</v>
      </c>
      <c r="IO608">
        <v>0</v>
      </c>
      <c r="IP608">
        <v>0</v>
      </c>
      <c r="IQ608">
        <v>0</v>
      </c>
      <c r="IR608">
        <v>0</v>
      </c>
      <c r="IS608">
        <v>0</v>
      </c>
      <c r="IT608">
        <v>0</v>
      </c>
      <c r="IU608">
        <v>143401</v>
      </c>
      <c r="IV608">
        <v>0</v>
      </c>
      <c r="IW608">
        <v>333329</v>
      </c>
      <c r="IX608">
        <v>1466178</v>
      </c>
      <c r="IY608">
        <v>1619430</v>
      </c>
      <c r="IZ608">
        <v>0</v>
      </c>
      <c r="JA608">
        <v>0</v>
      </c>
      <c r="JB608">
        <v>254681</v>
      </c>
      <c r="JC608">
        <v>536874</v>
      </c>
      <c r="JD608">
        <v>85618</v>
      </c>
      <c r="JE608">
        <v>198777</v>
      </c>
      <c r="JF608">
        <v>107984</v>
      </c>
      <c r="JG608">
        <v>379738</v>
      </c>
      <c r="JH608">
        <v>71470</v>
      </c>
      <c r="JI608">
        <v>104789</v>
      </c>
      <c r="JJ608">
        <v>210647</v>
      </c>
      <c r="JK608">
        <v>639953</v>
      </c>
      <c r="JL608">
        <v>6152869</v>
      </c>
      <c r="JM608">
        <v>0</v>
      </c>
      <c r="JN608">
        <v>0</v>
      </c>
      <c r="JO608">
        <v>0</v>
      </c>
      <c r="JP608">
        <v>0</v>
      </c>
      <c r="JQ608">
        <v>0</v>
      </c>
      <c r="JR608">
        <v>0</v>
      </c>
      <c r="JS608">
        <v>0</v>
      </c>
      <c r="JT608"/>
      <c r="JU608"/>
      <c r="JV608"/>
      <c r="JW608"/>
      <c r="JX608"/>
      <c r="JY608">
        <v>11220</v>
      </c>
      <c r="JZ608"/>
      <c r="KA608"/>
      <c r="KB608"/>
      <c r="KC608"/>
      <c r="KD608"/>
      <c r="KE608">
        <v>536874</v>
      </c>
      <c r="KF608">
        <v>198</v>
      </c>
      <c r="KG608">
        <v>233</v>
      </c>
      <c r="KH608">
        <v>161</v>
      </c>
      <c r="KI608">
        <v>107</v>
      </c>
      <c r="KJ608">
        <v>120</v>
      </c>
      <c r="KK608">
        <v>93</v>
      </c>
      <c r="KL608">
        <v>53</v>
      </c>
      <c r="KM608">
        <v>62</v>
      </c>
      <c r="KN608">
        <v>46</v>
      </c>
      <c r="KO608">
        <v>1</v>
      </c>
      <c r="KP608">
        <v>0</v>
      </c>
      <c r="KQ608">
        <v>0</v>
      </c>
      <c r="KR608">
        <v>0</v>
      </c>
      <c r="KS608">
        <v>1</v>
      </c>
      <c r="KT608">
        <v>0</v>
      </c>
      <c r="KU608">
        <v>1</v>
      </c>
      <c r="KV608">
        <v>0</v>
      </c>
      <c r="KW608">
        <v>0</v>
      </c>
      <c r="KX608">
        <v>0</v>
      </c>
      <c r="KY608">
        <v>0</v>
      </c>
      <c r="KZ608">
        <v>0</v>
      </c>
      <c r="LA608">
        <v>0</v>
      </c>
      <c r="LB608">
        <v>0</v>
      </c>
      <c r="LC608">
        <v>0</v>
      </c>
      <c r="LD608">
        <v>1</v>
      </c>
      <c r="LE608">
        <v>0</v>
      </c>
      <c r="LF608">
        <v>0</v>
      </c>
      <c r="LG608">
        <v>0</v>
      </c>
      <c r="LH608">
        <v>0</v>
      </c>
    </row>
    <row r="609" spans="1:320" s="34" customFormat="1" ht="15" customHeight="1" x14ac:dyDescent="0.25">
      <c r="A609" s="45">
        <v>206301280</v>
      </c>
      <c r="B609" s="45" t="s">
        <v>5085</v>
      </c>
      <c r="C609" s="46">
        <v>45292</v>
      </c>
      <c r="D609" s="46">
        <v>45657</v>
      </c>
      <c r="E609" s="47">
        <v>366</v>
      </c>
      <c r="F609" s="45" t="s">
        <v>883</v>
      </c>
      <c r="G609" s="45" t="s">
        <v>884</v>
      </c>
      <c r="H609" s="45" t="s">
        <v>1358</v>
      </c>
      <c r="I609" s="45" t="s">
        <v>886</v>
      </c>
      <c r="J609" s="45" t="s">
        <v>887</v>
      </c>
      <c r="K609" s="45" t="s">
        <v>1359</v>
      </c>
      <c r="L609" s="45" t="s">
        <v>4881</v>
      </c>
      <c r="M609" s="45" t="s">
        <v>5086</v>
      </c>
      <c r="N609" s="45" t="s">
        <v>5087</v>
      </c>
      <c r="O609" s="45" t="s">
        <v>4978</v>
      </c>
      <c r="P609" s="45" t="s">
        <v>4979</v>
      </c>
      <c r="Q609" s="45" t="s">
        <v>5088</v>
      </c>
      <c r="R609" t="s">
        <v>5089</v>
      </c>
      <c r="S609" s="45" t="s">
        <v>893</v>
      </c>
      <c r="T609"/>
      <c r="U609" s="47">
        <v>99</v>
      </c>
      <c r="V609" s="47">
        <v>99</v>
      </c>
      <c r="W609" s="47" t="s">
        <v>894</v>
      </c>
      <c r="X609" s="47">
        <v>36234</v>
      </c>
      <c r="Y609" s="47">
        <v>35256</v>
      </c>
      <c r="Z609" s="48">
        <v>228.28</v>
      </c>
      <c r="AA609" s="44">
        <v>222</v>
      </c>
      <c r="AB609" s="44">
        <v>221</v>
      </c>
      <c r="AC609" s="44">
        <v>4778</v>
      </c>
      <c r="AD609" s="44">
        <v>952</v>
      </c>
      <c r="AE609" s="44">
        <v>2251</v>
      </c>
      <c r="AF609" s="44">
        <v>26167</v>
      </c>
      <c r="AG609" s="44"/>
      <c r="AH609" s="47">
        <v>575</v>
      </c>
      <c r="AI609" s="47">
        <v>9</v>
      </c>
      <c r="AJ609">
        <v>524</v>
      </c>
      <c r="AK609" t="s">
        <v>914</v>
      </c>
      <c r="AL609">
        <v>15942</v>
      </c>
      <c r="AM609"/>
      <c r="AN609"/>
      <c r="AO609"/>
      <c r="AP609">
        <v>19314</v>
      </c>
      <c r="AQ609"/>
      <c r="AR609" s="44"/>
      <c r="AS609" s="44"/>
      <c r="AT609" s="44"/>
      <c r="AU609" s="44">
        <v>23142615</v>
      </c>
      <c r="AV609" s="44">
        <v>1965109</v>
      </c>
      <c r="AW609" s="44">
        <v>3621857</v>
      </c>
      <c r="AX609" s="44">
        <v>5395</v>
      </c>
      <c r="AY609" s="44">
        <v>21491262</v>
      </c>
      <c r="AZ609" s="21">
        <v>19502019</v>
      </c>
      <c r="BA609" s="21">
        <v>1989243</v>
      </c>
      <c r="BB609" s="44">
        <v>-13719</v>
      </c>
      <c r="BC609" s="44">
        <v>13390</v>
      </c>
      <c r="BD609" s="44"/>
      <c r="BE609" s="44">
        <v>1962134</v>
      </c>
      <c r="BF609" s="44">
        <v>2654250</v>
      </c>
      <c r="BG609" s="44">
        <v>674419</v>
      </c>
      <c r="BH609" s="44">
        <v>1580295</v>
      </c>
      <c r="BI609" s="21">
        <v>17373960</v>
      </c>
      <c r="BJ609" s="21"/>
      <c r="BK609" s="21">
        <v>568016</v>
      </c>
      <c r="BL609" s="21">
        <v>3435</v>
      </c>
      <c r="BM609" s="21">
        <v>288240</v>
      </c>
      <c r="BN609" s="21">
        <v>6137715</v>
      </c>
      <c r="BO609" s="21"/>
      <c r="BP609" s="21"/>
      <c r="BQ609" s="44"/>
      <c r="BR609" s="21">
        <v>17004900</v>
      </c>
      <c r="BS609" s="44"/>
      <c r="BT609" s="21"/>
      <c r="BU609" s="44"/>
      <c r="BV609" s="21"/>
      <c r="BW609" s="44">
        <v>1126016</v>
      </c>
      <c r="BX609" s="21"/>
      <c r="BY609" s="21">
        <v>331459</v>
      </c>
      <c r="BZ609" s="21"/>
      <c r="CA609" s="44">
        <v>21179</v>
      </c>
      <c r="CB609" s="44"/>
      <c r="CC609" s="44">
        <v>238110</v>
      </c>
      <c r="CD609" s="44"/>
      <c r="CE609" s="44"/>
      <c r="CF609" s="44"/>
      <c r="CG609" s="44">
        <v>247216</v>
      </c>
      <c r="CH609" s="44"/>
      <c r="CI609" s="21">
        <v>548</v>
      </c>
      <c r="CJ609" s="44"/>
      <c r="CK609" s="21">
        <v>581</v>
      </c>
      <c r="CL609" s="44"/>
      <c r="CM609" s="44">
        <v>151239</v>
      </c>
      <c r="CN609" s="44">
        <v>11868</v>
      </c>
      <c r="CO609" s="44">
        <v>428443</v>
      </c>
      <c r="CP609" s="44">
        <v>0</v>
      </c>
      <c r="CQ609" s="21">
        <v>448589</v>
      </c>
      <c r="CR609" s="44">
        <v>124147</v>
      </c>
      <c r="CS609" s="44">
        <v>710697</v>
      </c>
      <c r="CT609" s="44">
        <v>36151</v>
      </c>
      <c r="CU609" s="44"/>
      <c r="CV609" s="44">
        <v>53975</v>
      </c>
      <c r="CW609" s="21"/>
      <c r="CX609" s="21"/>
      <c r="CY609" s="21"/>
      <c r="CZ609" s="21"/>
      <c r="DA609" s="21"/>
      <c r="DB609" s="21"/>
      <c r="DC609" s="21"/>
      <c r="DD609" s="21"/>
      <c r="DE609" s="44"/>
      <c r="DF609" s="21"/>
      <c r="DG609" s="44"/>
      <c r="DH609" s="21"/>
      <c r="DI609" s="44"/>
      <c r="DJ609" s="44"/>
      <c r="DK609" s="44"/>
      <c r="DL609" s="44"/>
      <c r="DM609" s="21"/>
      <c r="DN609" s="44"/>
      <c r="DO609" s="44"/>
      <c r="DP609" s="44"/>
      <c r="DQ609" s="44"/>
      <c r="DR609" s="44"/>
      <c r="DS609" s="44"/>
      <c r="DT609" s="44"/>
      <c r="DU609" s="44"/>
      <c r="DV609" s="44"/>
      <c r="DW609" s="44"/>
      <c r="DX609" s="44"/>
      <c r="DY609" s="44"/>
      <c r="DZ609" s="44"/>
      <c r="EA609" s="44"/>
      <c r="EB609" s="21"/>
      <c r="EC609" s="44">
        <v>-482498</v>
      </c>
      <c r="ED609" s="44"/>
      <c r="EE609" s="21">
        <v>199474</v>
      </c>
      <c r="EF609" s="44"/>
      <c r="EG609" s="21">
        <v>348561</v>
      </c>
      <c r="EH609" s="44"/>
      <c r="EI609" s="21">
        <v>3346383</v>
      </c>
      <c r="EJ609" s="44"/>
      <c r="EK609" s="44"/>
      <c r="EL609" s="21"/>
      <c r="EM609" s="44">
        <v>129553</v>
      </c>
      <c r="EN609" s="44"/>
      <c r="EO609" s="44">
        <v>80384</v>
      </c>
      <c r="EP609" s="21"/>
      <c r="EQ609" s="21"/>
      <c r="ER609" s="21"/>
      <c r="ES609" s="21"/>
      <c r="ET609" s="44"/>
      <c r="EU609" s="21"/>
      <c r="EV609" s="44"/>
      <c r="EW609" s="21"/>
      <c r="EX609" s="44"/>
      <c r="EY609" s="44"/>
      <c r="EZ609" s="21"/>
      <c r="FA609" s="21"/>
      <c r="FB609" s="44"/>
      <c r="FC609" s="44"/>
      <c r="FD609" s="21"/>
      <c r="FE609" s="112"/>
      <c r="FF609" s="44"/>
      <c r="FG609" s="44">
        <v>9629397</v>
      </c>
      <c r="FH609" s="44">
        <v>2750001</v>
      </c>
      <c r="FI609" s="44">
        <v>7122621</v>
      </c>
      <c r="FJ609" s="44">
        <v>467508</v>
      </c>
      <c r="FK609" s="44">
        <v>3338548</v>
      </c>
      <c r="FL609" s="44"/>
      <c r="FM609" s="44"/>
      <c r="FN609" s="44"/>
      <c r="FO609" s="44">
        <v>7483491</v>
      </c>
      <c r="FP609" s="44"/>
      <c r="FQ609" s="44"/>
      <c r="FR609" s="44"/>
      <c r="FS609" s="44"/>
      <c r="FT609" s="44">
        <v>151817</v>
      </c>
      <c r="FU609" s="44">
        <v>30268</v>
      </c>
      <c r="FV609" s="21">
        <v>148435</v>
      </c>
      <c r="FW609" s="44"/>
      <c r="FX609" s="44">
        <v>150076</v>
      </c>
      <c r="FY609" s="44">
        <v>38549</v>
      </c>
      <c r="FZ609" s="44">
        <v>330604</v>
      </c>
      <c r="GA609" s="44">
        <v>35596</v>
      </c>
      <c r="GB609" s="44"/>
      <c r="GC609" s="44">
        <v>36198</v>
      </c>
      <c r="GD609" s="44">
        <v>445893</v>
      </c>
      <c r="GE609" s="44">
        <v>300354</v>
      </c>
      <c r="GF609" s="44">
        <v>224807</v>
      </c>
      <c r="GG609" s="44">
        <v>713093</v>
      </c>
      <c r="GH609" s="44">
        <v>114667</v>
      </c>
      <c r="GI609" s="44">
        <v>113850</v>
      </c>
      <c r="GJ609" s="44">
        <v>165595</v>
      </c>
      <c r="GK609" s="44">
        <v>4203277</v>
      </c>
      <c r="GL609" s="44">
        <v>89139</v>
      </c>
      <c r="GM609" s="44">
        <v>974461</v>
      </c>
      <c r="GN609" s="44">
        <v>75573</v>
      </c>
      <c r="GO609" s="44">
        <v>19796</v>
      </c>
      <c r="GP609" s="44"/>
      <c r="GQ609" s="44">
        <v>263</v>
      </c>
      <c r="GR609" s="44">
        <v>317669</v>
      </c>
      <c r="GS609" s="44">
        <v>4947346</v>
      </c>
      <c r="GT609" s="44"/>
      <c r="GU609" s="21">
        <v>603215</v>
      </c>
      <c r="GV609" s="44">
        <v>8250</v>
      </c>
      <c r="GW609" s="44">
        <v>768134</v>
      </c>
      <c r="GX609" s="44">
        <v>655699</v>
      </c>
      <c r="GY609" s="44">
        <v>6982644</v>
      </c>
      <c r="GZ609" s="44">
        <v>6234461</v>
      </c>
      <c r="HA609" s="44"/>
      <c r="HB609" s="44">
        <v>776341</v>
      </c>
      <c r="HC609" s="44">
        <v>-28158</v>
      </c>
      <c r="HD609" s="44">
        <v>6982644</v>
      </c>
      <c r="HE609" s="21"/>
      <c r="HF609" s="21"/>
      <c r="HG609" s="21"/>
      <c r="HH609" s="21">
        <v>776341</v>
      </c>
      <c r="HI609" s="21">
        <v>0</v>
      </c>
      <c r="HJ609" s="44"/>
      <c r="HK609" s="21">
        <v>617793</v>
      </c>
      <c r="HL609" s="21">
        <v>314118</v>
      </c>
      <c r="HM609" s="21">
        <v>931911</v>
      </c>
      <c r="HN609" s="21">
        <v>-328696</v>
      </c>
      <c r="HO609" s="21"/>
      <c r="HP609" s="44"/>
      <c r="HQ609" s="47"/>
      <c r="HR609" s="47">
        <v>776341</v>
      </c>
      <c r="HS609" s="47"/>
      <c r="HT609" s="47" t="s">
        <v>2425</v>
      </c>
      <c r="HU609" s="47">
        <v>249378.44</v>
      </c>
      <c r="HV609" s="47">
        <v>1996</v>
      </c>
      <c r="HW609" s="47">
        <v>0</v>
      </c>
      <c r="HX609" s="47">
        <v>20829</v>
      </c>
      <c r="HY609" s="47">
        <v>75300</v>
      </c>
      <c r="HZ609" s="47">
        <v>78347</v>
      </c>
      <c r="IA609" s="47">
        <v>33149</v>
      </c>
      <c r="IB609" s="47">
        <v>0</v>
      </c>
      <c r="IC609" s="47">
        <v>7881</v>
      </c>
      <c r="ID609"/>
      <c r="IE609" s="47">
        <v>2081</v>
      </c>
      <c r="IF609">
        <v>11507</v>
      </c>
      <c r="IG609" s="47">
        <v>8876</v>
      </c>
      <c r="IH609" s="47">
        <v>17902</v>
      </c>
      <c r="II609">
        <v>3593</v>
      </c>
      <c r="IJ609">
        <v>3789</v>
      </c>
      <c r="IK609">
        <v>3473</v>
      </c>
      <c r="IL609">
        <v>21825</v>
      </c>
      <c r="IM609">
        <v>290548</v>
      </c>
      <c r="IN609">
        <v>0</v>
      </c>
      <c r="IO609">
        <v>0</v>
      </c>
      <c r="IP609">
        <v>0</v>
      </c>
      <c r="IQ609">
        <v>9230</v>
      </c>
      <c r="IR609">
        <v>0</v>
      </c>
      <c r="IS609">
        <v>0</v>
      </c>
      <c r="IT609">
        <v>9230</v>
      </c>
      <c r="IU609">
        <v>158337</v>
      </c>
      <c r="IV609">
        <v>0</v>
      </c>
      <c r="IW609">
        <v>1091363</v>
      </c>
      <c r="IX609">
        <v>2877546</v>
      </c>
      <c r="IY609">
        <v>1883395</v>
      </c>
      <c r="IZ609">
        <v>1229636</v>
      </c>
      <c r="JA609">
        <v>0</v>
      </c>
      <c r="JB609">
        <v>343482</v>
      </c>
      <c r="JC609"/>
      <c r="JD609">
        <v>72837</v>
      </c>
      <c r="JE609">
        <v>195338</v>
      </c>
      <c r="JF609">
        <v>153401</v>
      </c>
      <c r="JG609">
        <v>369121</v>
      </c>
      <c r="JH609">
        <v>90458</v>
      </c>
      <c r="JI609">
        <v>85035</v>
      </c>
      <c r="JJ609">
        <v>143226</v>
      </c>
      <c r="JK609">
        <v>936222</v>
      </c>
      <c r="JL609">
        <v>9629397</v>
      </c>
      <c r="JM609">
        <v>0</v>
      </c>
      <c r="JN609">
        <v>0</v>
      </c>
      <c r="JO609">
        <v>0</v>
      </c>
      <c r="JP609">
        <v>272401</v>
      </c>
      <c r="JQ609">
        <v>0</v>
      </c>
      <c r="JR609">
        <v>0</v>
      </c>
      <c r="JS609">
        <v>272401</v>
      </c>
      <c r="JT609"/>
      <c r="JU609"/>
      <c r="JV609"/>
      <c r="JW609"/>
      <c r="JX609"/>
      <c r="JY609"/>
      <c r="JZ609"/>
      <c r="KA609"/>
      <c r="KB609"/>
      <c r="KC609"/>
      <c r="KD609"/>
      <c r="KE609"/>
      <c r="KF609">
        <v>228</v>
      </c>
      <c r="KG609">
        <v>259</v>
      </c>
      <c r="KH609">
        <v>180</v>
      </c>
      <c r="KI609">
        <v>146</v>
      </c>
      <c r="KJ609">
        <v>159</v>
      </c>
      <c r="KK609">
        <v>118</v>
      </c>
      <c r="KL609">
        <v>64</v>
      </c>
      <c r="KM609">
        <v>69</v>
      </c>
      <c r="KN609">
        <v>50</v>
      </c>
      <c r="KO609">
        <v>1</v>
      </c>
      <c r="KP609">
        <v>0</v>
      </c>
      <c r="KQ609">
        <v>0</v>
      </c>
      <c r="KR609">
        <v>0</v>
      </c>
      <c r="KS609">
        <v>1</v>
      </c>
      <c r="KT609">
        <v>0</v>
      </c>
      <c r="KU609">
        <v>1</v>
      </c>
      <c r="KV609">
        <v>0</v>
      </c>
      <c r="KW609">
        <v>0</v>
      </c>
      <c r="KX609">
        <v>0</v>
      </c>
      <c r="KY609">
        <v>1</v>
      </c>
      <c r="KZ609">
        <v>0</v>
      </c>
      <c r="LA609">
        <v>0</v>
      </c>
      <c r="LB609">
        <v>0</v>
      </c>
      <c r="LC609">
        <v>0</v>
      </c>
      <c r="LD609">
        <v>1</v>
      </c>
      <c r="LE609">
        <v>0</v>
      </c>
      <c r="LF609">
        <v>0</v>
      </c>
      <c r="LG609">
        <v>0</v>
      </c>
      <c r="LH609">
        <v>0</v>
      </c>
    </row>
    <row r="610" spans="1:320" s="34" customFormat="1" ht="15" customHeight="1" x14ac:dyDescent="0.25">
      <c r="A610" s="45">
        <v>206301281</v>
      </c>
      <c r="B610" s="45" t="s">
        <v>5090</v>
      </c>
      <c r="C610" s="46">
        <v>45292</v>
      </c>
      <c r="D610" s="46">
        <v>45657</v>
      </c>
      <c r="E610" s="47">
        <v>366</v>
      </c>
      <c r="F610" s="45" t="s">
        <v>883</v>
      </c>
      <c r="G610" s="45" t="s">
        <v>884</v>
      </c>
      <c r="H610" s="45" t="s">
        <v>1358</v>
      </c>
      <c r="I610" s="45" t="s">
        <v>886</v>
      </c>
      <c r="J610" s="45" t="s">
        <v>887</v>
      </c>
      <c r="K610" s="45" t="s">
        <v>1359</v>
      </c>
      <c r="L610" s="45" t="s">
        <v>4889</v>
      </c>
      <c r="M610" s="45" t="s">
        <v>5091</v>
      </c>
      <c r="N610" s="45" t="s">
        <v>5092</v>
      </c>
      <c r="O610" s="45" t="s">
        <v>4892</v>
      </c>
      <c r="P610" s="45" t="s">
        <v>4893</v>
      </c>
      <c r="Q610" s="45" t="s">
        <v>5093</v>
      </c>
      <c r="R610" t="s">
        <v>2742</v>
      </c>
      <c r="S610" s="45" t="s">
        <v>893</v>
      </c>
      <c r="T610"/>
      <c r="U610" s="47">
        <v>69</v>
      </c>
      <c r="V610" s="47">
        <v>69</v>
      </c>
      <c r="W610" s="47" t="s">
        <v>894</v>
      </c>
      <c r="X610" s="47">
        <v>25254</v>
      </c>
      <c r="Y610" s="47">
        <v>22922</v>
      </c>
      <c r="Z610" s="48">
        <v>211.59</v>
      </c>
      <c r="AA610" s="44">
        <v>237</v>
      </c>
      <c r="AB610" s="44">
        <v>262</v>
      </c>
      <c r="AC610" s="44">
        <v>8372</v>
      </c>
      <c r="AD610" s="44">
        <v>1964</v>
      </c>
      <c r="AE610" s="44">
        <v>401</v>
      </c>
      <c r="AF610" s="44">
        <v>11967</v>
      </c>
      <c r="AG610" s="44"/>
      <c r="AH610" s="47"/>
      <c r="AI610" s="47">
        <v>203</v>
      </c>
      <c r="AJ610">
        <v>15</v>
      </c>
      <c r="AK610" t="s">
        <v>895</v>
      </c>
      <c r="AL610">
        <v>22922</v>
      </c>
      <c r="AM610"/>
      <c r="AN610"/>
      <c r="AO610"/>
      <c r="AP610"/>
      <c r="AQ610"/>
      <c r="AR610" s="44"/>
      <c r="AS610" s="44"/>
      <c r="AT610" s="44"/>
      <c r="AU610" s="44">
        <v>9741850</v>
      </c>
      <c r="AV610" s="44">
        <v>9822773</v>
      </c>
      <c r="AW610" s="44">
        <v>6450884</v>
      </c>
      <c r="AX610" s="44">
        <v>29716</v>
      </c>
      <c r="AY610" s="44">
        <v>13143455</v>
      </c>
      <c r="AZ610" s="21">
        <v>10248736</v>
      </c>
      <c r="BA610" s="21">
        <v>2894719</v>
      </c>
      <c r="BB610" s="44">
        <v>1234582</v>
      </c>
      <c r="BC610" s="44"/>
      <c r="BD610" s="44"/>
      <c r="BE610" s="44">
        <v>4129301</v>
      </c>
      <c r="BF610" s="44">
        <v>3558100</v>
      </c>
      <c r="BG610" s="44">
        <v>834700</v>
      </c>
      <c r="BH610" s="44">
        <v>170425</v>
      </c>
      <c r="BI610" s="21">
        <v>5085975</v>
      </c>
      <c r="BJ610" s="21"/>
      <c r="BK610" s="21"/>
      <c r="BL610" s="21">
        <v>86275</v>
      </c>
      <c r="BM610" s="21">
        <v>6375</v>
      </c>
      <c r="BN610" s="21">
        <v>9741850</v>
      </c>
      <c r="BO610" s="21"/>
      <c r="BP610" s="21"/>
      <c r="BQ610" s="44"/>
      <c r="BR610" s="21"/>
      <c r="BS610" s="44"/>
      <c r="BT610" s="21"/>
      <c r="BU610" s="44"/>
      <c r="BV610" s="21"/>
      <c r="BW610" s="44">
        <v>8545221</v>
      </c>
      <c r="BX610" s="21"/>
      <c r="BY610" s="21">
        <v>1275743</v>
      </c>
      <c r="BZ610" s="21"/>
      <c r="CA610" s="44"/>
      <c r="CB610" s="44"/>
      <c r="CC610" s="44">
        <v>80</v>
      </c>
      <c r="CD610" s="44"/>
      <c r="CE610" s="44"/>
      <c r="CF610" s="44"/>
      <c r="CG610" s="44"/>
      <c r="CH610" s="44"/>
      <c r="CI610" s="21">
        <v>1229</v>
      </c>
      <c r="CJ610" s="44"/>
      <c r="CK610" s="21">
        <v>500</v>
      </c>
      <c r="CL610" s="44"/>
      <c r="CM610" s="44">
        <v>0</v>
      </c>
      <c r="CN610" s="44">
        <v>0</v>
      </c>
      <c r="CO610" s="44">
        <v>4548450</v>
      </c>
      <c r="CP610" s="44">
        <v>0</v>
      </c>
      <c r="CQ610" s="21">
        <v>4613950</v>
      </c>
      <c r="CR610" s="44">
        <v>303200</v>
      </c>
      <c r="CS610" s="44">
        <v>329313</v>
      </c>
      <c r="CT610" s="44">
        <v>16142</v>
      </c>
      <c r="CU610" s="44"/>
      <c r="CV610" s="44">
        <v>11718</v>
      </c>
      <c r="CW610" s="21"/>
      <c r="CX610" s="21"/>
      <c r="CY610" s="21"/>
      <c r="CZ610" s="21"/>
      <c r="DA610" s="21"/>
      <c r="DB610" s="21"/>
      <c r="DC610" s="21"/>
      <c r="DD610" s="21"/>
      <c r="DE610" s="44"/>
      <c r="DF610" s="21"/>
      <c r="DG610" s="44"/>
      <c r="DH610" s="21"/>
      <c r="DI610" s="44"/>
      <c r="DJ610" s="44"/>
      <c r="DK610" s="44"/>
      <c r="DL610" s="44"/>
      <c r="DM610" s="21"/>
      <c r="DN610" s="44"/>
      <c r="DO610" s="44"/>
      <c r="DP610" s="44"/>
      <c r="DQ610" s="44"/>
      <c r="DR610" s="44"/>
      <c r="DS610" s="44"/>
      <c r="DT610" s="44"/>
      <c r="DU610" s="44"/>
      <c r="DV610" s="44"/>
      <c r="DW610" s="44"/>
      <c r="DX610" s="44"/>
      <c r="DY610" s="44"/>
      <c r="DZ610" s="44"/>
      <c r="EA610" s="44"/>
      <c r="EB610" s="21"/>
      <c r="EC610" s="44">
        <v>4341271</v>
      </c>
      <c r="ED610" s="44"/>
      <c r="EE610" s="21">
        <v>911586</v>
      </c>
      <c r="EF610" s="44"/>
      <c r="EG610" s="21">
        <v>-151399</v>
      </c>
      <c r="EH610" s="44"/>
      <c r="EI610" s="21">
        <v>1350068</v>
      </c>
      <c r="EJ610" s="44"/>
      <c r="EK610" s="44"/>
      <c r="EL610" s="21"/>
      <c r="EM610" s="44"/>
      <c r="EN610" s="44"/>
      <c r="EO610" s="44">
        <v>-642</v>
      </c>
      <c r="EP610" s="21"/>
      <c r="EQ610" s="21"/>
      <c r="ER610" s="21"/>
      <c r="ES610" s="21"/>
      <c r="ET610" s="44"/>
      <c r="EU610" s="21"/>
      <c r="EV610" s="44"/>
      <c r="EW610" s="21"/>
      <c r="EX610" s="44"/>
      <c r="EY610" s="44"/>
      <c r="EZ610" s="21"/>
      <c r="FA610" s="21"/>
      <c r="FB610" s="44"/>
      <c r="FC610" s="44"/>
      <c r="FD610" s="21"/>
      <c r="FE610" s="112"/>
      <c r="FF610" s="44"/>
      <c r="FG610" s="44">
        <v>5088871</v>
      </c>
      <c r="FH610" s="44">
        <v>1515083</v>
      </c>
      <c r="FI610" s="44">
        <v>3644782</v>
      </c>
      <c r="FJ610" s="44">
        <v>134019</v>
      </c>
      <c r="FK610" s="44">
        <v>3999393</v>
      </c>
      <c r="FL610" s="44"/>
      <c r="FM610" s="44"/>
      <c r="FN610" s="44"/>
      <c r="FO610" s="44"/>
      <c r="FP610" s="44"/>
      <c r="FQ610" s="44"/>
      <c r="FR610" s="44"/>
      <c r="FS610" s="44"/>
      <c r="FT610" s="44">
        <v>4405</v>
      </c>
      <c r="FU610" s="44"/>
      <c r="FV610" s="21">
        <v>703003</v>
      </c>
      <c r="FW610" s="44"/>
      <c r="FX610" s="44">
        <v>19918</v>
      </c>
      <c r="FY610" s="44">
        <v>5556</v>
      </c>
      <c r="FZ610" s="44">
        <v>220123</v>
      </c>
      <c r="GA610" s="44">
        <v>20273</v>
      </c>
      <c r="GB610" s="44"/>
      <c r="GC610" s="44">
        <v>69614</v>
      </c>
      <c r="GD610" s="44">
        <v>295465</v>
      </c>
      <c r="GE610" s="44">
        <v>214309</v>
      </c>
      <c r="GF610" s="44">
        <v>119095</v>
      </c>
      <c r="GG610" s="44">
        <v>914891</v>
      </c>
      <c r="GH610" s="44">
        <v>81314</v>
      </c>
      <c r="GI610" s="44">
        <v>122409</v>
      </c>
      <c r="GJ610" s="44">
        <v>164583</v>
      </c>
      <c r="GK610" s="44">
        <v>2524180</v>
      </c>
      <c r="GL610" s="44">
        <v>43857</v>
      </c>
      <c r="GM610" s="44">
        <v>687405</v>
      </c>
      <c r="GN610" s="44">
        <v>25106</v>
      </c>
      <c r="GO610" s="44">
        <v>27575</v>
      </c>
      <c r="GP610" s="44"/>
      <c r="GQ610" s="44">
        <v>2513</v>
      </c>
      <c r="GR610" s="44">
        <v>-16251</v>
      </c>
      <c r="GS610" s="44">
        <v>12740686</v>
      </c>
      <c r="GT610" s="44"/>
      <c r="GU610" s="21">
        <v>265647</v>
      </c>
      <c r="GV610" s="44"/>
      <c r="GW610" s="44">
        <v>6365978</v>
      </c>
      <c r="GX610" s="44"/>
      <c r="GY610" s="44">
        <v>19372311</v>
      </c>
      <c r="GZ610" s="44">
        <v>7748003</v>
      </c>
      <c r="HA610" s="44"/>
      <c r="HB610" s="44"/>
      <c r="HC610" s="44">
        <v>11624308</v>
      </c>
      <c r="HD610" s="44">
        <v>19372311</v>
      </c>
      <c r="HE610" s="21">
        <v>269147</v>
      </c>
      <c r="HF610" s="21"/>
      <c r="HG610" s="21"/>
      <c r="HH610" s="21"/>
      <c r="HI610" s="21">
        <v>0</v>
      </c>
      <c r="HJ610" s="44"/>
      <c r="HK610" s="21">
        <v>580233</v>
      </c>
      <c r="HL610" s="21">
        <v>378910</v>
      </c>
      <c r="HM610" s="21">
        <v>959143</v>
      </c>
      <c r="HN610" s="21">
        <v>-693496</v>
      </c>
      <c r="HO610" s="21"/>
      <c r="HP610" s="44"/>
      <c r="HQ610" s="47"/>
      <c r="HR610" s="47"/>
      <c r="HS610" s="47"/>
      <c r="HT610" s="47" t="s">
        <v>1759</v>
      </c>
      <c r="HU610" s="47">
        <v>0</v>
      </c>
      <c r="HV610" s="47">
        <v>1846</v>
      </c>
      <c r="HW610" s="47">
        <v>0</v>
      </c>
      <c r="HX610" s="47">
        <v>9071</v>
      </c>
      <c r="HY610" s="47">
        <v>18966</v>
      </c>
      <c r="HZ610" s="47">
        <v>60018</v>
      </c>
      <c r="IA610" s="47">
        <v>0</v>
      </c>
      <c r="IB610" s="47">
        <v>0</v>
      </c>
      <c r="IC610" s="47">
        <v>3799</v>
      </c>
      <c r="ID610">
        <v>12312</v>
      </c>
      <c r="IE610" s="47">
        <v>3971</v>
      </c>
      <c r="IF610">
        <v>7913</v>
      </c>
      <c r="IG610" s="47">
        <v>3621</v>
      </c>
      <c r="IH610" s="47">
        <v>15967</v>
      </c>
      <c r="II610">
        <v>1747</v>
      </c>
      <c r="IJ610">
        <v>4908</v>
      </c>
      <c r="IK610">
        <v>2269</v>
      </c>
      <c r="IL610">
        <v>10449</v>
      </c>
      <c r="IM610">
        <v>156857</v>
      </c>
      <c r="IN610">
        <v>0</v>
      </c>
      <c r="IO610">
        <v>0</v>
      </c>
      <c r="IP610">
        <v>0</v>
      </c>
      <c r="IQ610">
        <v>0</v>
      </c>
      <c r="IR610">
        <v>0</v>
      </c>
      <c r="IS610">
        <v>0</v>
      </c>
      <c r="IT610">
        <v>0</v>
      </c>
      <c r="IU610">
        <v>163693</v>
      </c>
      <c r="IV610">
        <v>0</v>
      </c>
      <c r="IW610">
        <v>508476</v>
      </c>
      <c r="IX610">
        <v>706988</v>
      </c>
      <c r="IY610">
        <v>1364285</v>
      </c>
      <c r="IZ610">
        <v>0</v>
      </c>
      <c r="JA610">
        <v>0</v>
      </c>
      <c r="JB610">
        <v>169331</v>
      </c>
      <c r="JC610">
        <v>538892</v>
      </c>
      <c r="JD610">
        <v>104358</v>
      </c>
      <c r="JE610">
        <v>139306</v>
      </c>
      <c r="JF610">
        <v>63396</v>
      </c>
      <c r="JG610">
        <v>347449</v>
      </c>
      <c r="JH610">
        <v>63315</v>
      </c>
      <c r="JI610">
        <v>94559</v>
      </c>
      <c r="JJ610">
        <v>126707</v>
      </c>
      <c r="JK610">
        <v>698116</v>
      </c>
      <c r="JL610">
        <v>5088871</v>
      </c>
      <c r="JM610">
        <v>0</v>
      </c>
      <c r="JN610">
        <v>0</v>
      </c>
      <c r="JO610">
        <v>0</v>
      </c>
      <c r="JP610">
        <v>0</v>
      </c>
      <c r="JQ610">
        <v>0</v>
      </c>
      <c r="JR610">
        <v>0</v>
      </c>
      <c r="JS610">
        <v>0</v>
      </c>
      <c r="JT610"/>
      <c r="JU610"/>
      <c r="JV610"/>
      <c r="JW610"/>
      <c r="JX610"/>
      <c r="JY610">
        <v>12312</v>
      </c>
      <c r="JZ610"/>
      <c r="KA610"/>
      <c r="KB610"/>
      <c r="KC610"/>
      <c r="KD610"/>
      <c r="KE610">
        <v>538892</v>
      </c>
      <c r="KF610">
        <v>118</v>
      </c>
      <c r="KG610">
        <v>153</v>
      </c>
      <c r="KH610">
        <v>94</v>
      </c>
      <c r="KI610">
        <v>81</v>
      </c>
      <c r="KJ610">
        <v>102</v>
      </c>
      <c r="KK610">
        <v>65</v>
      </c>
      <c r="KL610">
        <v>44</v>
      </c>
      <c r="KM610">
        <v>57</v>
      </c>
      <c r="KN610">
        <v>35</v>
      </c>
      <c r="KO610">
        <v>1</v>
      </c>
      <c r="KP610">
        <v>0</v>
      </c>
      <c r="KQ610">
        <v>0</v>
      </c>
      <c r="KR610">
        <v>0</v>
      </c>
      <c r="KS610">
        <v>1</v>
      </c>
      <c r="KT610">
        <v>0</v>
      </c>
      <c r="KU610">
        <v>1</v>
      </c>
      <c r="KV610">
        <v>0</v>
      </c>
      <c r="KW610">
        <v>0</v>
      </c>
      <c r="KX610">
        <v>0</v>
      </c>
      <c r="KY610">
        <v>0</v>
      </c>
      <c r="KZ610">
        <v>0</v>
      </c>
      <c r="LA610">
        <v>0</v>
      </c>
      <c r="LB610">
        <v>0</v>
      </c>
      <c r="LC610">
        <v>0</v>
      </c>
      <c r="LD610">
        <v>1</v>
      </c>
      <c r="LE610">
        <v>0</v>
      </c>
      <c r="LF610">
        <v>0</v>
      </c>
      <c r="LG610">
        <v>0</v>
      </c>
      <c r="LH610">
        <v>0</v>
      </c>
    </row>
    <row r="611" spans="1:320" s="34" customFormat="1" ht="15" customHeight="1" x14ac:dyDescent="0.25">
      <c r="A611" s="45">
        <v>206301287</v>
      </c>
      <c r="B611" s="45" t="s">
        <v>5094</v>
      </c>
      <c r="C611" s="46">
        <v>45292</v>
      </c>
      <c r="D611" s="46">
        <v>45657</v>
      </c>
      <c r="E611" s="47">
        <v>366</v>
      </c>
      <c r="F611" s="45" t="s">
        <v>883</v>
      </c>
      <c r="G611" s="45" t="s">
        <v>884</v>
      </c>
      <c r="H611" s="45" t="s">
        <v>1358</v>
      </c>
      <c r="I611" s="45" t="s">
        <v>886</v>
      </c>
      <c r="J611" s="45" t="s">
        <v>887</v>
      </c>
      <c r="K611" s="45" t="s">
        <v>1359</v>
      </c>
      <c r="L611" s="45" t="s">
        <v>4889</v>
      </c>
      <c r="M611" s="45" t="s">
        <v>5095</v>
      </c>
      <c r="N611" s="45" t="s">
        <v>5096</v>
      </c>
      <c r="O611" s="45" t="s">
        <v>4965</v>
      </c>
      <c r="P611" s="45" t="s">
        <v>5097</v>
      </c>
      <c r="Q611" s="45" t="s">
        <v>5098</v>
      </c>
      <c r="R611" t="s">
        <v>5099</v>
      </c>
      <c r="S611" s="45" t="s">
        <v>893</v>
      </c>
      <c r="T611" t="s">
        <v>3031</v>
      </c>
      <c r="U611" s="47">
        <v>129</v>
      </c>
      <c r="V611" s="47">
        <v>129</v>
      </c>
      <c r="W611" s="47" t="s">
        <v>913</v>
      </c>
      <c r="X611" s="47">
        <v>47214</v>
      </c>
      <c r="Y611" s="47">
        <v>41568</v>
      </c>
      <c r="Z611" s="48">
        <v>170.49</v>
      </c>
      <c r="AA611" s="44">
        <v>329</v>
      </c>
      <c r="AB611" s="44">
        <v>335</v>
      </c>
      <c r="AC611" s="44">
        <v>4360</v>
      </c>
      <c r="AD611" s="44">
        <v>2470</v>
      </c>
      <c r="AE611" s="44">
        <v>30254</v>
      </c>
      <c r="AF611" s="44">
        <v>681</v>
      </c>
      <c r="AG611" s="44"/>
      <c r="AH611" s="47">
        <v>208</v>
      </c>
      <c r="AI611" s="47">
        <v>97</v>
      </c>
      <c r="AJ611">
        <v>3498</v>
      </c>
      <c r="AK611" t="s">
        <v>895</v>
      </c>
      <c r="AL611">
        <v>41568</v>
      </c>
      <c r="AM611"/>
      <c r="AN611"/>
      <c r="AO611"/>
      <c r="AP611"/>
      <c r="AQ611"/>
      <c r="AR611" s="44"/>
      <c r="AS611" s="44"/>
      <c r="AT611" s="44"/>
      <c r="AU611" s="44">
        <v>13081059</v>
      </c>
      <c r="AV611" s="44">
        <v>3331680</v>
      </c>
      <c r="AW611" s="44">
        <v>859482</v>
      </c>
      <c r="AX611" s="44">
        <v>345171</v>
      </c>
      <c r="AY611" s="44">
        <v>15898428</v>
      </c>
      <c r="AZ611" s="21">
        <v>15389693</v>
      </c>
      <c r="BA611" s="21">
        <v>508735</v>
      </c>
      <c r="BB611" s="44"/>
      <c r="BC611" s="44"/>
      <c r="BD611" s="44"/>
      <c r="BE611" s="44">
        <v>508735</v>
      </c>
      <c r="BF611" s="44">
        <v>1376583</v>
      </c>
      <c r="BG611" s="44">
        <v>652396</v>
      </c>
      <c r="BH611" s="44">
        <v>9390707</v>
      </c>
      <c r="BI611" s="21">
        <v>324748</v>
      </c>
      <c r="BJ611" s="21"/>
      <c r="BK611" s="21">
        <v>54936</v>
      </c>
      <c r="BL611" s="21">
        <v>29896</v>
      </c>
      <c r="BM611" s="21">
        <v>1251793</v>
      </c>
      <c r="BN611" s="21">
        <v>13081059</v>
      </c>
      <c r="BO611" s="21"/>
      <c r="BP611" s="21"/>
      <c r="BQ611" s="44"/>
      <c r="BR611" s="21"/>
      <c r="BS611" s="44"/>
      <c r="BT611" s="21"/>
      <c r="BU611" s="44"/>
      <c r="BV611" s="21"/>
      <c r="BW611" s="44">
        <v>2359728</v>
      </c>
      <c r="BX611" s="21"/>
      <c r="BY611" s="21">
        <v>417363</v>
      </c>
      <c r="BZ611" s="21"/>
      <c r="CA611" s="44">
        <v>85411</v>
      </c>
      <c r="CB611" s="44"/>
      <c r="CC611" s="44">
        <v>160721</v>
      </c>
      <c r="CD611" s="44"/>
      <c r="CE611" s="44"/>
      <c r="CF611" s="44"/>
      <c r="CG611" s="44">
        <v>35148</v>
      </c>
      <c r="CH611" s="44"/>
      <c r="CI611" s="21">
        <v>5408</v>
      </c>
      <c r="CJ611" s="44"/>
      <c r="CK611" s="21">
        <v>267901</v>
      </c>
      <c r="CL611" s="44"/>
      <c r="CM611" s="44">
        <v>0</v>
      </c>
      <c r="CN611" s="44">
        <v>0</v>
      </c>
      <c r="CO611" s="44">
        <v>1280079</v>
      </c>
      <c r="CP611" s="44">
        <v>0</v>
      </c>
      <c r="CQ611" s="21">
        <v>1367659</v>
      </c>
      <c r="CR611" s="44">
        <v>416143</v>
      </c>
      <c r="CS611" s="44">
        <v>189024</v>
      </c>
      <c r="CT611" s="44">
        <v>27640</v>
      </c>
      <c r="CU611" s="44"/>
      <c r="CV611" s="44">
        <v>51135</v>
      </c>
      <c r="CW611" s="21"/>
      <c r="CX611" s="21"/>
      <c r="CY611" s="21"/>
      <c r="CZ611" s="21"/>
      <c r="DA611" s="21"/>
      <c r="DB611" s="21"/>
      <c r="DC611" s="21"/>
      <c r="DD611" s="21"/>
      <c r="DE611" s="44"/>
      <c r="DF611" s="21"/>
      <c r="DG611" s="44"/>
      <c r="DH611" s="21"/>
      <c r="DI611" s="44"/>
      <c r="DJ611" s="44"/>
      <c r="DK611" s="44"/>
      <c r="DL611" s="44"/>
      <c r="DM611" s="21"/>
      <c r="DN611" s="44"/>
      <c r="DO611" s="44"/>
      <c r="DP611" s="44"/>
      <c r="DQ611" s="44"/>
      <c r="DR611" s="44"/>
      <c r="DS611" s="44"/>
      <c r="DT611" s="44"/>
      <c r="DU611" s="44"/>
      <c r="DV611" s="44"/>
      <c r="DW611" s="44"/>
      <c r="DX611" s="44"/>
      <c r="DY611" s="44"/>
      <c r="DZ611" s="44"/>
      <c r="EA611" s="44"/>
      <c r="EB611" s="21"/>
      <c r="EC611" s="44">
        <v>-525174</v>
      </c>
      <c r="ED611" s="44"/>
      <c r="EE611" s="21">
        <v>-211682</v>
      </c>
      <c r="EF611" s="44"/>
      <c r="EG611" s="21">
        <v>998259</v>
      </c>
      <c r="EH611" s="44"/>
      <c r="EI611" s="21">
        <v>398758</v>
      </c>
      <c r="EJ611" s="44"/>
      <c r="EK611" s="44"/>
      <c r="EL611" s="21"/>
      <c r="EM611" s="44">
        <v>189834</v>
      </c>
      <c r="EN611" s="44"/>
      <c r="EO611" s="44">
        <v>9487</v>
      </c>
      <c r="EP611" s="21"/>
      <c r="EQ611" s="21"/>
      <c r="ER611" s="21"/>
      <c r="ES611" s="21"/>
      <c r="ET611" s="44"/>
      <c r="EU611" s="21"/>
      <c r="EV611" s="44"/>
      <c r="EW611" s="21"/>
      <c r="EX611" s="44"/>
      <c r="EY611" s="44"/>
      <c r="EZ611" s="21"/>
      <c r="FA611" s="21"/>
      <c r="FB611" s="44"/>
      <c r="FC611" s="44"/>
      <c r="FD611" s="21"/>
      <c r="FE611" s="112"/>
      <c r="FF611" s="44"/>
      <c r="FG611" s="44">
        <v>5948650</v>
      </c>
      <c r="FH611" s="44">
        <v>1779282</v>
      </c>
      <c r="FI611" s="44">
        <v>7661761</v>
      </c>
      <c r="FJ611" s="44">
        <v>412608</v>
      </c>
      <c r="FK611" s="44">
        <v>6720063</v>
      </c>
      <c r="FL611" s="44"/>
      <c r="FM611" s="44"/>
      <c r="FN611" s="44"/>
      <c r="FO611" s="44"/>
      <c r="FP611" s="44"/>
      <c r="FQ611" s="44"/>
      <c r="FR611" s="44"/>
      <c r="FS611" s="44"/>
      <c r="FT611" s="44"/>
      <c r="FU611" s="44"/>
      <c r="FV611" s="21">
        <v>763004</v>
      </c>
      <c r="FW611" s="44"/>
      <c r="FX611" s="44">
        <v>189797</v>
      </c>
      <c r="FY611" s="44">
        <v>67589</v>
      </c>
      <c r="FZ611" s="44">
        <v>251551</v>
      </c>
      <c r="GA611" s="44">
        <v>22397</v>
      </c>
      <c r="GB611" s="44"/>
      <c r="GC611" s="44">
        <v>36847</v>
      </c>
      <c r="GD611" s="44">
        <v>402154</v>
      </c>
      <c r="GE611" s="44">
        <v>338519</v>
      </c>
      <c r="GF611" s="44">
        <v>213149</v>
      </c>
      <c r="GG611" s="44">
        <v>1033917</v>
      </c>
      <c r="GH611" s="44">
        <v>167784</v>
      </c>
      <c r="GI611" s="44">
        <v>183965</v>
      </c>
      <c r="GJ611" s="44"/>
      <c r="GK611" s="44">
        <v>3579233</v>
      </c>
      <c r="GL611" s="44">
        <v>136276</v>
      </c>
      <c r="GM611" s="44">
        <v>994825</v>
      </c>
      <c r="GN611" s="44">
        <v>35751</v>
      </c>
      <c r="GO611" s="44">
        <v>55352</v>
      </c>
      <c r="GP611" s="44"/>
      <c r="GQ611" s="44"/>
      <c r="GR611" s="44">
        <v>197520</v>
      </c>
      <c r="GS611" s="44">
        <v>2000138</v>
      </c>
      <c r="GT611" s="44"/>
      <c r="GU611" s="21">
        <v>882425</v>
      </c>
      <c r="GV611" s="44"/>
      <c r="GW611" s="44">
        <v>10792332</v>
      </c>
      <c r="GX611" s="44"/>
      <c r="GY611" s="44">
        <v>13674895</v>
      </c>
      <c r="GZ611" s="44">
        <v>2215279</v>
      </c>
      <c r="HA611" s="44"/>
      <c r="HB611" s="44"/>
      <c r="HC611" s="44">
        <v>11459616</v>
      </c>
      <c r="HD611" s="44">
        <v>13674895</v>
      </c>
      <c r="HE611" s="21"/>
      <c r="HF611" s="21">
        <v>9797629</v>
      </c>
      <c r="HG611" s="21"/>
      <c r="HH611" s="21"/>
      <c r="HI611" s="21">
        <v>3318</v>
      </c>
      <c r="HJ611" s="44">
        <v>3685573</v>
      </c>
      <c r="HK611" s="21"/>
      <c r="HL611" s="21">
        <v>1455187</v>
      </c>
      <c r="HM611" s="21">
        <v>5144078</v>
      </c>
      <c r="HN611" s="21">
        <v>-4261653</v>
      </c>
      <c r="HO611" s="21"/>
      <c r="HP611" s="44"/>
      <c r="HQ611" s="47"/>
      <c r="HR611" s="47"/>
      <c r="HS611" s="47"/>
      <c r="HT611" s="47" t="s">
        <v>1759</v>
      </c>
      <c r="HU611" s="47">
        <v>0</v>
      </c>
      <c r="HV611" s="47">
        <v>3784</v>
      </c>
      <c r="HW611" s="47">
        <v>0</v>
      </c>
      <c r="HX611" s="47">
        <v>11341</v>
      </c>
      <c r="HY611" s="47">
        <v>41765</v>
      </c>
      <c r="HZ611" s="47">
        <v>98183</v>
      </c>
      <c r="IA611" s="47">
        <v>0</v>
      </c>
      <c r="IB611" s="47">
        <v>0</v>
      </c>
      <c r="IC611" s="47">
        <v>0</v>
      </c>
      <c r="ID611"/>
      <c r="IE611" s="47">
        <v>2410</v>
      </c>
      <c r="IF611"/>
      <c r="IG611" s="47"/>
      <c r="IH611" s="47">
        <v>122</v>
      </c>
      <c r="II611">
        <v>5504</v>
      </c>
      <c r="IJ611">
        <v>7191</v>
      </c>
      <c r="IK611"/>
      <c r="IL611">
        <v>15592</v>
      </c>
      <c r="IM611">
        <v>185892</v>
      </c>
      <c r="IN611">
        <v>0</v>
      </c>
      <c r="IO611">
        <v>0</v>
      </c>
      <c r="IP611">
        <v>0</v>
      </c>
      <c r="IQ611">
        <v>0</v>
      </c>
      <c r="IR611">
        <v>0</v>
      </c>
      <c r="IS611">
        <v>0</v>
      </c>
      <c r="IT611">
        <v>0</v>
      </c>
      <c r="IU611">
        <v>258870</v>
      </c>
      <c r="IV611">
        <v>0</v>
      </c>
      <c r="IW611">
        <v>653271</v>
      </c>
      <c r="IX611">
        <v>1727212</v>
      </c>
      <c r="IY611">
        <v>2329288</v>
      </c>
      <c r="IZ611">
        <v>0</v>
      </c>
      <c r="JA611">
        <v>0</v>
      </c>
      <c r="JB611">
        <v>0</v>
      </c>
      <c r="JC611"/>
      <c r="JD611">
        <v>71792</v>
      </c>
      <c r="JE611"/>
      <c r="JF611"/>
      <c r="JG611">
        <v>4680</v>
      </c>
      <c r="JH611">
        <v>132951</v>
      </c>
      <c r="JI611">
        <v>133982</v>
      </c>
      <c r="JJ611"/>
      <c r="JK611">
        <v>636604</v>
      </c>
      <c r="JL611">
        <v>5948650</v>
      </c>
      <c r="JM611">
        <v>0</v>
      </c>
      <c r="JN611">
        <v>0</v>
      </c>
      <c r="JO611">
        <v>0</v>
      </c>
      <c r="JP611">
        <v>0</v>
      </c>
      <c r="JQ611">
        <v>0</v>
      </c>
      <c r="JR611">
        <v>0</v>
      </c>
      <c r="JS611">
        <v>0</v>
      </c>
      <c r="JT611"/>
      <c r="JU611"/>
      <c r="JV611"/>
      <c r="JW611"/>
      <c r="JX611"/>
      <c r="JY611"/>
      <c r="JZ611"/>
      <c r="KA611"/>
      <c r="KB611"/>
      <c r="KC611"/>
      <c r="KD611"/>
      <c r="KE611"/>
      <c r="KF611">
        <v>110</v>
      </c>
      <c r="KG611">
        <v>150</v>
      </c>
      <c r="KH611">
        <v>81</v>
      </c>
      <c r="KI611">
        <v>94</v>
      </c>
      <c r="KJ611">
        <v>122</v>
      </c>
      <c r="KK611">
        <v>73</v>
      </c>
      <c r="KL611">
        <v>58</v>
      </c>
      <c r="KM611">
        <v>71</v>
      </c>
      <c r="KN611">
        <v>48</v>
      </c>
      <c r="KO611">
        <v>1</v>
      </c>
      <c r="KP611">
        <v>0</v>
      </c>
      <c r="KQ611">
        <v>0</v>
      </c>
      <c r="KR611">
        <v>0</v>
      </c>
      <c r="KS611">
        <v>0</v>
      </c>
      <c r="KT611">
        <v>1</v>
      </c>
      <c r="KU611">
        <v>1</v>
      </c>
      <c r="KV611">
        <v>0</v>
      </c>
      <c r="KW611">
        <v>0</v>
      </c>
      <c r="KX611">
        <v>0</v>
      </c>
      <c r="KY611">
        <v>0</v>
      </c>
      <c r="KZ611">
        <v>0</v>
      </c>
      <c r="LA611">
        <v>0</v>
      </c>
      <c r="LB611">
        <v>0</v>
      </c>
      <c r="LC611">
        <v>0</v>
      </c>
      <c r="LD611">
        <v>1</v>
      </c>
      <c r="LE611">
        <v>0</v>
      </c>
      <c r="LF611">
        <v>0</v>
      </c>
      <c r="LG611">
        <v>0</v>
      </c>
      <c r="LH611">
        <v>0</v>
      </c>
    </row>
    <row r="612" spans="1:320" s="34" customFormat="1" ht="15" customHeight="1" x14ac:dyDescent="0.25">
      <c r="A612" s="45">
        <v>206301289</v>
      </c>
      <c r="B612" s="45" t="s">
        <v>5100</v>
      </c>
      <c r="C612" s="46">
        <v>45292</v>
      </c>
      <c r="D612" s="46">
        <v>45657</v>
      </c>
      <c r="E612" s="47">
        <v>366</v>
      </c>
      <c r="F612" s="45" t="s">
        <v>883</v>
      </c>
      <c r="G612" s="45" t="s">
        <v>884</v>
      </c>
      <c r="H612" s="45" t="s">
        <v>1358</v>
      </c>
      <c r="I612" s="45" t="s">
        <v>886</v>
      </c>
      <c r="J612" s="45" t="s">
        <v>887</v>
      </c>
      <c r="K612" s="45" t="s">
        <v>1359</v>
      </c>
      <c r="L612" s="45" t="s">
        <v>4859</v>
      </c>
      <c r="M612" s="45" t="s">
        <v>5101</v>
      </c>
      <c r="N612" s="45" t="s">
        <v>5102</v>
      </c>
      <c r="O612" s="45" t="s">
        <v>5013</v>
      </c>
      <c r="P612" s="45" t="s">
        <v>5103</v>
      </c>
      <c r="Q612" s="45" t="s">
        <v>5104</v>
      </c>
      <c r="R612" t="s">
        <v>5105</v>
      </c>
      <c r="S612" s="45" t="s">
        <v>893</v>
      </c>
      <c r="T612"/>
      <c r="U612" s="47">
        <v>167</v>
      </c>
      <c r="V612" s="47">
        <v>167</v>
      </c>
      <c r="W612" s="47" t="s">
        <v>913</v>
      </c>
      <c r="X612" s="47">
        <v>61122</v>
      </c>
      <c r="Y612" s="47">
        <v>47647</v>
      </c>
      <c r="Z612" s="48">
        <v>177.21</v>
      </c>
      <c r="AA612" s="44">
        <v>895</v>
      </c>
      <c r="AB612" s="44">
        <v>919</v>
      </c>
      <c r="AC612" s="44">
        <v>8464</v>
      </c>
      <c r="AD612" s="44">
        <v>6563</v>
      </c>
      <c r="AE612" s="44">
        <v>2186</v>
      </c>
      <c r="AF612" s="44">
        <v>27424</v>
      </c>
      <c r="AG612" s="44"/>
      <c r="AH612" s="47">
        <v>267</v>
      </c>
      <c r="AI612" s="47">
        <v>742</v>
      </c>
      <c r="AJ612">
        <v>2001</v>
      </c>
      <c r="AK612" t="s">
        <v>895</v>
      </c>
      <c r="AL612">
        <v>47647</v>
      </c>
      <c r="AM612"/>
      <c r="AN612"/>
      <c r="AO612"/>
      <c r="AP612"/>
      <c r="AQ612"/>
      <c r="AR612" s="44"/>
      <c r="AS612" s="44"/>
      <c r="AT612" s="44"/>
      <c r="AU612" s="44">
        <v>18932933</v>
      </c>
      <c r="AV612" s="44">
        <v>19926600</v>
      </c>
      <c r="AW612" s="44">
        <v>14839275</v>
      </c>
      <c r="AX612" s="44">
        <v>38735</v>
      </c>
      <c r="AY612" s="44">
        <v>24058993</v>
      </c>
      <c r="AZ612" s="21">
        <v>20734287</v>
      </c>
      <c r="BA612" s="21">
        <v>3324706</v>
      </c>
      <c r="BB612" s="44">
        <v>1177342</v>
      </c>
      <c r="BC612" s="44"/>
      <c r="BD612" s="44"/>
      <c r="BE612" s="44">
        <v>4502048</v>
      </c>
      <c r="BF612" s="44">
        <v>3122489</v>
      </c>
      <c r="BG612" s="44">
        <v>2379670</v>
      </c>
      <c r="BH612" s="44">
        <v>805171</v>
      </c>
      <c r="BI612" s="21">
        <v>11429006</v>
      </c>
      <c r="BJ612" s="21"/>
      <c r="BK612" s="21">
        <v>96811</v>
      </c>
      <c r="BL612" s="21">
        <v>261709</v>
      </c>
      <c r="BM612" s="21">
        <v>838077</v>
      </c>
      <c r="BN612" s="21">
        <v>18932933</v>
      </c>
      <c r="BO612" s="21"/>
      <c r="BP612" s="21"/>
      <c r="BQ612" s="44"/>
      <c r="BR612" s="21"/>
      <c r="BS612" s="44"/>
      <c r="BT612" s="21"/>
      <c r="BU612" s="44"/>
      <c r="BV612" s="21"/>
      <c r="BW612" s="44">
        <v>11436540</v>
      </c>
      <c r="BX612" s="21"/>
      <c r="BY612" s="21">
        <v>6911748</v>
      </c>
      <c r="BZ612" s="21"/>
      <c r="CA612" s="44">
        <v>75393</v>
      </c>
      <c r="CB612" s="44"/>
      <c r="CC612" s="44">
        <v>1179215</v>
      </c>
      <c r="CD612" s="44"/>
      <c r="CE612" s="44"/>
      <c r="CF612" s="44"/>
      <c r="CG612" s="44">
        <v>281188</v>
      </c>
      <c r="CH612" s="44"/>
      <c r="CI612" s="21">
        <v>27878</v>
      </c>
      <c r="CJ612" s="44"/>
      <c r="CK612" s="21">
        <v>14638</v>
      </c>
      <c r="CL612" s="44"/>
      <c r="CM612" s="44">
        <v>0</v>
      </c>
      <c r="CN612" s="44">
        <v>4768</v>
      </c>
      <c r="CO612" s="44">
        <v>9048200</v>
      </c>
      <c r="CP612" s="44">
        <v>0</v>
      </c>
      <c r="CQ612" s="21">
        <v>8705350</v>
      </c>
      <c r="CR612" s="44">
        <v>967500</v>
      </c>
      <c r="CS612" s="44">
        <v>1108936</v>
      </c>
      <c r="CT612" s="44">
        <v>47114</v>
      </c>
      <c r="CU612" s="44"/>
      <c r="CV612" s="44">
        <v>44732</v>
      </c>
      <c r="CW612" s="21"/>
      <c r="CX612" s="21"/>
      <c r="CY612" s="21"/>
      <c r="CZ612" s="21"/>
      <c r="DA612" s="21"/>
      <c r="DB612" s="21"/>
      <c r="DC612" s="21"/>
      <c r="DD612" s="21"/>
      <c r="DE612" s="44"/>
      <c r="DF612" s="21"/>
      <c r="DG612" s="44"/>
      <c r="DH612" s="21"/>
      <c r="DI612" s="44"/>
      <c r="DJ612" s="44"/>
      <c r="DK612" s="44"/>
      <c r="DL612" s="44"/>
      <c r="DM612" s="21"/>
      <c r="DN612" s="44"/>
      <c r="DO612" s="44"/>
      <c r="DP612" s="44"/>
      <c r="DQ612" s="44"/>
      <c r="DR612" s="44"/>
      <c r="DS612" s="44"/>
      <c r="DT612" s="44"/>
      <c r="DU612" s="44"/>
      <c r="DV612" s="44"/>
      <c r="DW612" s="44"/>
      <c r="DX612" s="44"/>
      <c r="DY612" s="44"/>
      <c r="DZ612" s="44"/>
      <c r="EA612" s="44"/>
      <c r="EB612" s="21"/>
      <c r="EC612" s="44">
        <v>6608443</v>
      </c>
      <c r="ED612" s="44"/>
      <c r="EE612" s="21">
        <v>4788773</v>
      </c>
      <c r="EF612" s="44"/>
      <c r="EG612" s="21">
        <v>23887</v>
      </c>
      <c r="EH612" s="44"/>
      <c r="EI612" s="21">
        <v>3054249</v>
      </c>
      <c r="EJ612" s="44"/>
      <c r="EK612" s="44"/>
      <c r="EL612" s="21"/>
      <c r="EM612" s="44">
        <v>194820</v>
      </c>
      <c r="EN612" s="44"/>
      <c r="EO612" s="44">
        <v>169103</v>
      </c>
      <c r="EP612" s="21"/>
      <c r="EQ612" s="21"/>
      <c r="ER612" s="21"/>
      <c r="ES612" s="21"/>
      <c r="ET612" s="44"/>
      <c r="EU612" s="21"/>
      <c r="EV612" s="44"/>
      <c r="EW612" s="21"/>
      <c r="EX612" s="44"/>
      <c r="EY612" s="44"/>
      <c r="EZ612" s="21"/>
      <c r="FA612" s="21"/>
      <c r="FB612" s="44"/>
      <c r="FC612" s="44"/>
      <c r="FD612" s="21"/>
      <c r="FE612" s="112"/>
      <c r="FF612" s="44"/>
      <c r="FG612" s="44">
        <v>11095062</v>
      </c>
      <c r="FH612" s="44">
        <v>1563235</v>
      </c>
      <c r="FI612" s="44">
        <v>8075990</v>
      </c>
      <c r="FJ612" s="44">
        <v>139164</v>
      </c>
      <c r="FK612" s="44">
        <v>8668745</v>
      </c>
      <c r="FL612" s="44"/>
      <c r="FM612" s="44"/>
      <c r="FN612" s="44"/>
      <c r="FO612" s="44"/>
      <c r="FP612" s="44"/>
      <c r="FQ612" s="44"/>
      <c r="FR612" s="44"/>
      <c r="FS612" s="44"/>
      <c r="FT612" s="44">
        <v>33511</v>
      </c>
      <c r="FU612" s="44">
        <v>359</v>
      </c>
      <c r="FV612" s="21">
        <v>646428</v>
      </c>
      <c r="FW612" s="44"/>
      <c r="FX612" s="44">
        <v>531402</v>
      </c>
      <c r="FY612" s="44">
        <v>114521</v>
      </c>
      <c r="FZ612" s="44">
        <v>771126</v>
      </c>
      <c r="GA612" s="44">
        <v>51351</v>
      </c>
      <c r="GB612" s="44"/>
      <c r="GC612" s="44">
        <v>62884</v>
      </c>
      <c r="GD612" s="44">
        <v>521949</v>
      </c>
      <c r="GE612" s="44">
        <v>395823</v>
      </c>
      <c r="GF612" s="44">
        <v>148045</v>
      </c>
      <c r="GG612" s="44">
        <v>1380056</v>
      </c>
      <c r="GH612" s="44">
        <v>185251</v>
      </c>
      <c r="GI612" s="44">
        <v>336454</v>
      </c>
      <c r="GJ612" s="44">
        <v>142468</v>
      </c>
      <c r="GK612" s="44">
        <v>4598833</v>
      </c>
      <c r="GL612" s="44">
        <v>31573</v>
      </c>
      <c r="GM612" s="44">
        <v>2158970</v>
      </c>
      <c r="GN612" s="44">
        <v>84812</v>
      </c>
      <c r="GO612" s="44"/>
      <c r="GP612" s="44"/>
      <c r="GQ612" s="44">
        <v>106858</v>
      </c>
      <c r="GR612" s="44">
        <v>-237132</v>
      </c>
      <c r="GS612" s="44">
        <v>3660183</v>
      </c>
      <c r="GT612" s="44"/>
      <c r="GU612" s="21">
        <v>2095587</v>
      </c>
      <c r="GV612" s="44"/>
      <c r="GW612" s="44">
        <v>183646</v>
      </c>
      <c r="GX612" s="44"/>
      <c r="GY612" s="44">
        <v>5939416</v>
      </c>
      <c r="GZ612" s="44">
        <v>2081199</v>
      </c>
      <c r="HA612" s="44"/>
      <c r="HB612" s="44">
        <v>2069999</v>
      </c>
      <c r="HC612" s="44">
        <v>1788218</v>
      </c>
      <c r="HD612" s="44">
        <v>5939416</v>
      </c>
      <c r="HE612" s="21"/>
      <c r="HF612" s="21"/>
      <c r="HG612" s="21"/>
      <c r="HH612" s="21"/>
      <c r="HI612" s="21">
        <v>0</v>
      </c>
      <c r="HJ612" s="44"/>
      <c r="HK612" s="21">
        <v>2236568</v>
      </c>
      <c r="HL612" s="21">
        <v>143115</v>
      </c>
      <c r="HM612" s="21">
        <v>2379683</v>
      </c>
      <c r="HN612" s="21">
        <v>-284096</v>
      </c>
      <c r="HO612" s="21"/>
      <c r="HP612" s="44"/>
      <c r="HQ612" s="47"/>
      <c r="HR612" s="47">
        <v>2069999</v>
      </c>
      <c r="HS612" s="47"/>
      <c r="HT612" s="47" t="s">
        <v>1759</v>
      </c>
      <c r="HU612" s="47">
        <v>0</v>
      </c>
      <c r="HV612" s="47">
        <v>2700</v>
      </c>
      <c r="HW612" s="47">
        <v>0</v>
      </c>
      <c r="HX612" s="47">
        <v>18794</v>
      </c>
      <c r="HY612" s="47">
        <v>66454</v>
      </c>
      <c r="HZ612" s="47">
        <v>114601</v>
      </c>
      <c r="IA612" s="47">
        <v>0</v>
      </c>
      <c r="IB612" s="47">
        <v>0</v>
      </c>
      <c r="IC612" s="47">
        <v>6675</v>
      </c>
      <c r="ID612">
        <v>25482</v>
      </c>
      <c r="IE612" s="47">
        <v>4267</v>
      </c>
      <c r="IF612">
        <v>16496</v>
      </c>
      <c r="IG612" s="47">
        <v>3676</v>
      </c>
      <c r="IH612" s="47">
        <v>29587</v>
      </c>
      <c r="II612">
        <v>5312</v>
      </c>
      <c r="IJ612">
        <v>8545</v>
      </c>
      <c r="IK612">
        <v>2526</v>
      </c>
      <c r="IL612">
        <v>22522</v>
      </c>
      <c r="IM612">
        <v>327637</v>
      </c>
      <c r="IN612">
        <v>0</v>
      </c>
      <c r="IO612">
        <v>0</v>
      </c>
      <c r="IP612">
        <v>468</v>
      </c>
      <c r="IQ612">
        <v>0</v>
      </c>
      <c r="IR612">
        <v>0</v>
      </c>
      <c r="IS612">
        <v>0</v>
      </c>
      <c r="IT612">
        <v>468</v>
      </c>
      <c r="IU612">
        <v>277668</v>
      </c>
      <c r="IV612">
        <v>0</v>
      </c>
      <c r="IW612">
        <v>1026240</v>
      </c>
      <c r="IX612">
        <v>2663950</v>
      </c>
      <c r="IY612">
        <v>2953109</v>
      </c>
      <c r="IZ612">
        <v>0</v>
      </c>
      <c r="JA612">
        <v>0</v>
      </c>
      <c r="JB612">
        <v>284042</v>
      </c>
      <c r="JC612">
        <v>1119596</v>
      </c>
      <c r="JD612">
        <v>117361</v>
      </c>
      <c r="JE612">
        <v>294211</v>
      </c>
      <c r="JF612">
        <v>63970</v>
      </c>
      <c r="JG612">
        <v>666030</v>
      </c>
      <c r="JH612">
        <v>164285</v>
      </c>
      <c r="JI612">
        <v>231548</v>
      </c>
      <c r="JJ612">
        <v>125946</v>
      </c>
      <c r="JK612">
        <v>1107106</v>
      </c>
      <c r="JL612">
        <v>11095062</v>
      </c>
      <c r="JM612">
        <v>0</v>
      </c>
      <c r="JN612">
        <v>0</v>
      </c>
      <c r="JO612">
        <v>22410</v>
      </c>
      <c r="JP612">
        <v>0</v>
      </c>
      <c r="JQ612">
        <v>0</v>
      </c>
      <c r="JR612">
        <v>0</v>
      </c>
      <c r="JS612">
        <v>22410</v>
      </c>
      <c r="JT612"/>
      <c r="JU612"/>
      <c r="JV612"/>
      <c r="JW612"/>
      <c r="JX612"/>
      <c r="JY612">
        <v>25482</v>
      </c>
      <c r="JZ612"/>
      <c r="KA612"/>
      <c r="KB612"/>
      <c r="KC612"/>
      <c r="KD612"/>
      <c r="KE612">
        <v>1119596</v>
      </c>
      <c r="KF612">
        <v>245</v>
      </c>
      <c r="KG612">
        <v>392</v>
      </c>
      <c r="KH612">
        <v>150</v>
      </c>
      <c r="KI612">
        <v>163</v>
      </c>
      <c r="KJ612">
        <v>268</v>
      </c>
      <c r="KK612">
        <v>97</v>
      </c>
      <c r="KL612">
        <v>105</v>
      </c>
      <c r="KM612">
        <v>161</v>
      </c>
      <c r="KN612">
        <v>63</v>
      </c>
      <c r="KO612">
        <v>1</v>
      </c>
      <c r="KP612">
        <v>0</v>
      </c>
      <c r="KQ612">
        <v>0</v>
      </c>
      <c r="KR612">
        <v>0</v>
      </c>
      <c r="KS612">
        <v>0</v>
      </c>
      <c r="KT612">
        <v>1</v>
      </c>
      <c r="KU612">
        <v>1</v>
      </c>
      <c r="KV612">
        <v>0</v>
      </c>
      <c r="KW612">
        <v>0</v>
      </c>
      <c r="KX612">
        <v>0</v>
      </c>
      <c r="KY612">
        <v>0</v>
      </c>
      <c r="KZ612">
        <v>0</v>
      </c>
      <c r="LA612">
        <v>0</v>
      </c>
      <c r="LB612">
        <v>0</v>
      </c>
      <c r="LC612">
        <v>0</v>
      </c>
      <c r="LD612">
        <v>1</v>
      </c>
      <c r="LE612">
        <v>0</v>
      </c>
      <c r="LF612">
        <v>0</v>
      </c>
      <c r="LG612">
        <v>0</v>
      </c>
      <c r="LH612">
        <v>0</v>
      </c>
    </row>
    <row r="613" spans="1:320" s="34" customFormat="1" ht="15" customHeight="1" x14ac:dyDescent="0.25">
      <c r="A613" s="45">
        <v>206301290</v>
      </c>
      <c r="B613" s="45" t="s">
        <v>5106</v>
      </c>
      <c r="C613" s="46">
        <v>45292</v>
      </c>
      <c r="D613" s="46">
        <v>45657</v>
      </c>
      <c r="E613" s="47">
        <v>366</v>
      </c>
      <c r="F613" s="45" t="s">
        <v>883</v>
      </c>
      <c r="G613" s="45" t="s">
        <v>884</v>
      </c>
      <c r="H613" s="45" t="s">
        <v>1358</v>
      </c>
      <c r="I613" s="45" t="s">
        <v>886</v>
      </c>
      <c r="J613" s="45" t="s">
        <v>887</v>
      </c>
      <c r="K613" s="45" t="s">
        <v>1359</v>
      </c>
      <c r="L613" s="45" t="s">
        <v>4859</v>
      </c>
      <c r="M613" s="45" t="s">
        <v>5107</v>
      </c>
      <c r="N613" s="45" t="s">
        <v>5108</v>
      </c>
      <c r="O613" s="45" t="s">
        <v>5013</v>
      </c>
      <c r="P613" s="45" t="s">
        <v>5109</v>
      </c>
      <c r="Q613" s="45" t="s">
        <v>5110</v>
      </c>
      <c r="R613" t="s">
        <v>3049</v>
      </c>
      <c r="S613" s="45" t="s">
        <v>893</v>
      </c>
      <c r="T613"/>
      <c r="U613" s="47">
        <v>96</v>
      </c>
      <c r="V613" s="47">
        <v>96</v>
      </c>
      <c r="W613" s="47" t="s">
        <v>894</v>
      </c>
      <c r="X613" s="47">
        <v>35136</v>
      </c>
      <c r="Y613" s="47">
        <v>31921</v>
      </c>
      <c r="Z613" s="48">
        <v>211.79</v>
      </c>
      <c r="AA613" s="44">
        <v>601</v>
      </c>
      <c r="AB613" s="44">
        <v>607</v>
      </c>
      <c r="AC613" s="44">
        <v>9643</v>
      </c>
      <c r="AD613" s="44">
        <v>5742</v>
      </c>
      <c r="AE613" s="44">
        <v>1355</v>
      </c>
      <c r="AF613" s="44">
        <v>13153</v>
      </c>
      <c r="AG613" s="44"/>
      <c r="AH613" s="47"/>
      <c r="AI613" s="47">
        <v>590</v>
      </c>
      <c r="AJ613">
        <v>1438</v>
      </c>
      <c r="AK613" t="s">
        <v>895</v>
      </c>
      <c r="AL613">
        <v>31921</v>
      </c>
      <c r="AM613"/>
      <c r="AN613"/>
      <c r="AO613"/>
      <c r="AP613"/>
      <c r="AQ613"/>
      <c r="AR613" s="44"/>
      <c r="AS613" s="44"/>
      <c r="AT613" s="44"/>
      <c r="AU613" s="44">
        <v>25031564</v>
      </c>
      <c r="AV613" s="44">
        <v>8727097</v>
      </c>
      <c r="AW613" s="44">
        <v>14441940</v>
      </c>
      <c r="AX613" s="44">
        <v>6717</v>
      </c>
      <c r="AY613" s="44">
        <v>19323438</v>
      </c>
      <c r="AZ613" s="21">
        <v>16828559</v>
      </c>
      <c r="BA613" s="21">
        <v>2494879</v>
      </c>
      <c r="BB613" s="44">
        <v>-1</v>
      </c>
      <c r="BC613" s="44"/>
      <c r="BD613" s="44"/>
      <c r="BE613" s="44">
        <v>2494878</v>
      </c>
      <c r="BF613" s="44">
        <v>12053750</v>
      </c>
      <c r="BG613" s="44">
        <v>4180200</v>
      </c>
      <c r="BH613" s="44">
        <v>656600</v>
      </c>
      <c r="BI613" s="21">
        <v>7022214</v>
      </c>
      <c r="BJ613" s="21"/>
      <c r="BK613" s="21"/>
      <c r="BL613" s="21">
        <v>301500</v>
      </c>
      <c r="BM613" s="21">
        <v>817300</v>
      </c>
      <c r="BN613" s="21">
        <v>25031564</v>
      </c>
      <c r="BO613" s="21"/>
      <c r="BP613" s="21"/>
      <c r="BQ613" s="44"/>
      <c r="BR613" s="21"/>
      <c r="BS613" s="44"/>
      <c r="BT613" s="21"/>
      <c r="BU613" s="44"/>
      <c r="BV613" s="21"/>
      <c r="BW613" s="44">
        <v>6266504</v>
      </c>
      <c r="BX613" s="21"/>
      <c r="BY613" s="21">
        <v>2446674</v>
      </c>
      <c r="BZ613" s="21"/>
      <c r="CA613" s="44">
        <v>3119</v>
      </c>
      <c r="CB613" s="44"/>
      <c r="CC613" s="44"/>
      <c r="CD613" s="44"/>
      <c r="CE613" s="44"/>
      <c r="CF613" s="44"/>
      <c r="CG613" s="44"/>
      <c r="CH613" s="44"/>
      <c r="CI613" s="21">
        <v>10800</v>
      </c>
      <c r="CJ613" s="44"/>
      <c r="CK613" s="21"/>
      <c r="CL613" s="44"/>
      <c r="CM613" s="44">
        <v>0</v>
      </c>
      <c r="CN613" s="44">
        <v>0</v>
      </c>
      <c r="CO613" s="44">
        <v>4068200</v>
      </c>
      <c r="CP613" s="44">
        <v>0</v>
      </c>
      <c r="CQ613" s="21">
        <v>3411675</v>
      </c>
      <c r="CR613" s="44">
        <v>495150</v>
      </c>
      <c r="CS613" s="44">
        <v>614526</v>
      </c>
      <c r="CT613" s="44">
        <v>98961</v>
      </c>
      <c r="CU613" s="44"/>
      <c r="CV613" s="44">
        <v>38585</v>
      </c>
      <c r="CW613" s="21"/>
      <c r="CX613" s="21"/>
      <c r="CY613" s="21"/>
      <c r="CZ613" s="21"/>
      <c r="DA613" s="21"/>
      <c r="DB613" s="21"/>
      <c r="DC613" s="21"/>
      <c r="DD613" s="21"/>
      <c r="DE613" s="44"/>
      <c r="DF613" s="21"/>
      <c r="DG613" s="44"/>
      <c r="DH613" s="21"/>
      <c r="DI613" s="44"/>
      <c r="DJ613" s="44"/>
      <c r="DK613" s="44"/>
      <c r="DL613" s="44"/>
      <c r="DM613" s="21"/>
      <c r="DN613" s="44"/>
      <c r="DO613" s="44"/>
      <c r="DP613" s="44"/>
      <c r="DQ613" s="44"/>
      <c r="DR613" s="44"/>
      <c r="DS613" s="44"/>
      <c r="DT613" s="44"/>
      <c r="DU613" s="44"/>
      <c r="DV613" s="44"/>
      <c r="DW613" s="44"/>
      <c r="DX613" s="44"/>
      <c r="DY613" s="44"/>
      <c r="DZ613" s="44"/>
      <c r="EA613" s="44"/>
      <c r="EB613" s="21"/>
      <c r="EC613" s="44">
        <v>7478491</v>
      </c>
      <c r="ED613" s="44"/>
      <c r="EE613" s="21">
        <v>3194606</v>
      </c>
      <c r="EF613" s="44"/>
      <c r="EG613" s="21">
        <v>431084</v>
      </c>
      <c r="EH613" s="44"/>
      <c r="EI613" s="21">
        <v>2964591</v>
      </c>
      <c r="EJ613" s="44"/>
      <c r="EK613" s="44"/>
      <c r="EL613" s="21"/>
      <c r="EM613" s="44"/>
      <c r="EN613" s="44"/>
      <c r="EO613" s="44">
        <v>373168</v>
      </c>
      <c r="EP613" s="21"/>
      <c r="EQ613" s="21"/>
      <c r="ER613" s="21"/>
      <c r="ES613" s="21"/>
      <c r="ET613" s="44"/>
      <c r="EU613" s="21"/>
      <c r="EV613" s="44"/>
      <c r="EW613" s="21"/>
      <c r="EX613" s="44"/>
      <c r="EY613" s="44"/>
      <c r="EZ613" s="21"/>
      <c r="FA613" s="21"/>
      <c r="FB613" s="44"/>
      <c r="FC613" s="44"/>
      <c r="FD613" s="21"/>
      <c r="FE613" s="112"/>
      <c r="FF613" s="44"/>
      <c r="FG613" s="44">
        <v>8400281</v>
      </c>
      <c r="FH613" s="44">
        <v>2165343</v>
      </c>
      <c r="FI613" s="44">
        <v>6262935</v>
      </c>
      <c r="FJ613" s="44">
        <v>261115</v>
      </c>
      <c r="FK613" s="44">
        <v>5812008</v>
      </c>
      <c r="FL613" s="44"/>
      <c r="FM613" s="44"/>
      <c r="FN613" s="44"/>
      <c r="FO613" s="44"/>
      <c r="FP613" s="44"/>
      <c r="FQ613" s="44"/>
      <c r="FR613" s="44"/>
      <c r="FS613" s="44"/>
      <c r="FT613" s="44">
        <v>8183</v>
      </c>
      <c r="FU613" s="44"/>
      <c r="FV613" s="21">
        <v>1034719</v>
      </c>
      <c r="FW613" s="44">
        <v>34242</v>
      </c>
      <c r="FX613" s="44">
        <v>672065</v>
      </c>
      <c r="FY613" s="44">
        <v>103002</v>
      </c>
      <c r="FZ613" s="44">
        <v>378460</v>
      </c>
      <c r="GA613" s="44">
        <v>90133</v>
      </c>
      <c r="GB613" s="44"/>
      <c r="GC613" s="44">
        <v>80348</v>
      </c>
      <c r="GD613" s="44">
        <v>383417</v>
      </c>
      <c r="GE613" s="44">
        <v>401214</v>
      </c>
      <c r="GF613" s="44">
        <v>79805</v>
      </c>
      <c r="GG613" s="44">
        <v>984040</v>
      </c>
      <c r="GH613" s="44">
        <v>172579</v>
      </c>
      <c r="GI613" s="44">
        <v>170391</v>
      </c>
      <c r="GJ613" s="44">
        <v>143758</v>
      </c>
      <c r="GK613" s="44">
        <v>5191422</v>
      </c>
      <c r="GL613" s="44">
        <v>211692</v>
      </c>
      <c r="GM613" s="44">
        <v>633395</v>
      </c>
      <c r="GN613" s="44">
        <v>34193</v>
      </c>
      <c r="GO613" s="44">
        <v>13605</v>
      </c>
      <c r="GP613" s="44"/>
      <c r="GQ613" s="44">
        <v>13084</v>
      </c>
      <c r="GR613" s="44">
        <v>182804</v>
      </c>
      <c r="GS613" s="44">
        <v>16333608</v>
      </c>
      <c r="GT613" s="44"/>
      <c r="GU613" s="21">
        <v>1885834</v>
      </c>
      <c r="GV613" s="44">
        <v>31601</v>
      </c>
      <c r="GW613" s="44">
        <v>64000</v>
      </c>
      <c r="GX613" s="44">
        <v>100000</v>
      </c>
      <c r="GY613" s="44">
        <v>18415043</v>
      </c>
      <c r="GZ613" s="44">
        <v>2664512</v>
      </c>
      <c r="HA613" s="44"/>
      <c r="HB613" s="44"/>
      <c r="HC613" s="44">
        <v>15750531</v>
      </c>
      <c r="HD613" s="44">
        <v>18415043</v>
      </c>
      <c r="HE613" s="21">
        <v>14280316</v>
      </c>
      <c r="HF613" s="21"/>
      <c r="HG613" s="21"/>
      <c r="HH613" s="21"/>
      <c r="HI613" s="21">
        <v>0</v>
      </c>
      <c r="HJ613" s="44"/>
      <c r="HK613" s="21">
        <v>2500495</v>
      </c>
      <c r="HL613" s="21">
        <v>135985</v>
      </c>
      <c r="HM613" s="21">
        <v>2636480</v>
      </c>
      <c r="HN613" s="21">
        <v>-750646</v>
      </c>
      <c r="HO613" s="21"/>
      <c r="HP613" s="44"/>
      <c r="HQ613" s="47"/>
      <c r="HR613" s="47"/>
      <c r="HS613" s="47"/>
      <c r="HT613" s="47" t="s">
        <v>1759</v>
      </c>
      <c r="HU613" s="47">
        <v>0</v>
      </c>
      <c r="HV613" s="47">
        <v>2120</v>
      </c>
      <c r="HW613" s="47">
        <v>0</v>
      </c>
      <c r="HX613" s="47">
        <v>8923</v>
      </c>
      <c r="HY613" s="47">
        <v>41301</v>
      </c>
      <c r="HZ613" s="47">
        <v>70587</v>
      </c>
      <c r="IA613" s="47">
        <v>0</v>
      </c>
      <c r="IB613" s="47">
        <v>0</v>
      </c>
      <c r="IC613" s="47">
        <v>0</v>
      </c>
      <c r="ID613">
        <v>30218</v>
      </c>
      <c r="IE613" s="47">
        <v>3238</v>
      </c>
      <c r="IF613">
        <v>15646</v>
      </c>
      <c r="IG613" s="47">
        <v>1882</v>
      </c>
      <c r="IH613" s="47">
        <v>21332</v>
      </c>
      <c r="II613">
        <v>4096</v>
      </c>
      <c r="IJ613">
        <v>5179</v>
      </c>
      <c r="IK613">
        <v>1971</v>
      </c>
      <c r="IL613">
        <v>19417</v>
      </c>
      <c r="IM613">
        <v>225910</v>
      </c>
      <c r="IN613">
        <v>0</v>
      </c>
      <c r="IO613">
        <v>85</v>
      </c>
      <c r="IP613">
        <v>221</v>
      </c>
      <c r="IQ613">
        <v>750</v>
      </c>
      <c r="IR613">
        <v>0</v>
      </c>
      <c r="IS613">
        <v>0</v>
      </c>
      <c r="IT613">
        <v>1056</v>
      </c>
      <c r="IU613">
        <v>269555</v>
      </c>
      <c r="IV613">
        <v>0</v>
      </c>
      <c r="IW613">
        <v>517784</v>
      </c>
      <c r="IX613">
        <v>1661654</v>
      </c>
      <c r="IY613">
        <v>1738965</v>
      </c>
      <c r="IZ613">
        <v>0</v>
      </c>
      <c r="JA613">
        <v>0</v>
      </c>
      <c r="JB613">
        <v>0</v>
      </c>
      <c r="JC613">
        <v>1454804</v>
      </c>
      <c r="JD613">
        <v>104256</v>
      </c>
      <c r="JE613">
        <v>283988</v>
      </c>
      <c r="JF613">
        <v>33663</v>
      </c>
      <c r="JG613">
        <v>481932</v>
      </c>
      <c r="JH613">
        <v>128617</v>
      </c>
      <c r="JI613">
        <v>121908</v>
      </c>
      <c r="JJ613">
        <v>103989</v>
      </c>
      <c r="JK613">
        <v>1499166</v>
      </c>
      <c r="JL613">
        <v>8400281</v>
      </c>
      <c r="JM613">
        <v>0</v>
      </c>
      <c r="JN613">
        <v>3614</v>
      </c>
      <c r="JO613">
        <v>8798</v>
      </c>
      <c r="JP613">
        <v>22806</v>
      </c>
      <c r="JQ613">
        <v>0</v>
      </c>
      <c r="JR613">
        <v>0</v>
      </c>
      <c r="JS613">
        <v>35218</v>
      </c>
      <c r="JT613"/>
      <c r="JU613"/>
      <c r="JV613"/>
      <c r="JW613"/>
      <c r="JX613"/>
      <c r="JY613">
        <v>30218</v>
      </c>
      <c r="JZ613"/>
      <c r="KA613"/>
      <c r="KB613"/>
      <c r="KC613"/>
      <c r="KD613"/>
      <c r="KE613">
        <v>1454804</v>
      </c>
      <c r="KF613">
        <v>140</v>
      </c>
      <c r="KG613">
        <v>261</v>
      </c>
      <c r="KH613">
        <v>76</v>
      </c>
      <c r="KI613">
        <v>98</v>
      </c>
      <c r="KJ613">
        <v>198</v>
      </c>
      <c r="KK613">
        <v>49</v>
      </c>
      <c r="KL613">
        <v>44</v>
      </c>
      <c r="KM613">
        <v>75</v>
      </c>
      <c r="KN613">
        <v>27</v>
      </c>
      <c r="KO613">
        <v>1</v>
      </c>
      <c r="KP613">
        <v>0</v>
      </c>
      <c r="KQ613">
        <v>0</v>
      </c>
      <c r="KR613">
        <v>0</v>
      </c>
      <c r="KS613">
        <v>1</v>
      </c>
      <c r="KT613">
        <v>0</v>
      </c>
      <c r="KU613">
        <v>1</v>
      </c>
      <c r="KV613">
        <v>0</v>
      </c>
      <c r="KW613">
        <v>0</v>
      </c>
      <c r="KX613">
        <v>0</v>
      </c>
      <c r="KY613">
        <v>0</v>
      </c>
      <c r="KZ613">
        <v>0</v>
      </c>
      <c r="LA613">
        <v>0</v>
      </c>
      <c r="LB613">
        <v>0</v>
      </c>
      <c r="LC613">
        <v>0</v>
      </c>
      <c r="LD613">
        <v>1</v>
      </c>
      <c r="LE613">
        <v>0</v>
      </c>
      <c r="LF613">
        <v>0</v>
      </c>
      <c r="LG613">
        <v>0</v>
      </c>
      <c r="LH613">
        <v>0</v>
      </c>
    </row>
    <row r="614" spans="1:320" s="34" customFormat="1" ht="15" customHeight="1" x14ac:dyDescent="0.25">
      <c r="A614" s="45">
        <v>206301294</v>
      </c>
      <c r="B614" s="45" t="s">
        <v>5111</v>
      </c>
      <c r="C614" s="46">
        <v>45292</v>
      </c>
      <c r="D614" s="46">
        <v>45657</v>
      </c>
      <c r="E614" s="47">
        <v>366</v>
      </c>
      <c r="F614" s="45" t="s">
        <v>883</v>
      </c>
      <c r="G614" s="45" t="s">
        <v>884</v>
      </c>
      <c r="H614" s="45" t="s">
        <v>1358</v>
      </c>
      <c r="I614" s="45" t="s">
        <v>886</v>
      </c>
      <c r="J614" s="45" t="s">
        <v>887</v>
      </c>
      <c r="K614" s="45" t="s">
        <v>1359</v>
      </c>
      <c r="L614" s="45" t="s">
        <v>4889</v>
      </c>
      <c r="M614" s="45" t="s">
        <v>5112</v>
      </c>
      <c r="N614" s="45" t="s">
        <v>5113</v>
      </c>
      <c r="O614" s="45" t="s">
        <v>4892</v>
      </c>
      <c r="P614" s="45" t="s">
        <v>4959</v>
      </c>
      <c r="Q614" s="45" t="s">
        <v>5114</v>
      </c>
      <c r="R614" t="s">
        <v>5115</v>
      </c>
      <c r="S614" s="45" t="s">
        <v>893</v>
      </c>
      <c r="T614"/>
      <c r="U614" s="47">
        <v>41</v>
      </c>
      <c r="V614" s="47">
        <v>41</v>
      </c>
      <c r="W614" s="47" t="s">
        <v>1728</v>
      </c>
      <c r="X614" s="47">
        <v>15006</v>
      </c>
      <c r="Y614" s="47">
        <v>13441</v>
      </c>
      <c r="Z614" s="48">
        <v>214.27</v>
      </c>
      <c r="AA614" s="44">
        <v>61</v>
      </c>
      <c r="AB614" s="44">
        <v>59</v>
      </c>
      <c r="AC614" s="44">
        <v>487</v>
      </c>
      <c r="AD614" s="44">
        <v>129</v>
      </c>
      <c r="AE614" s="44">
        <v>226</v>
      </c>
      <c r="AF614" s="44">
        <v>8562</v>
      </c>
      <c r="AG614" s="44"/>
      <c r="AH614" s="47"/>
      <c r="AI614" s="47">
        <v>282</v>
      </c>
      <c r="AJ614">
        <v>3755</v>
      </c>
      <c r="AK614" t="s">
        <v>895</v>
      </c>
      <c r="AL614">
        <v>13441</v>
      </c>
      <c r="AM614"/>
      <c r="AN614"/>
      <c r="AO614"/>
      <c r="AP614"/>
      <c r="AQ614"/>
      <c r="AR614" s="44"/>
      <c r="AS614" s="44"/>
      <c r="AT614" s="44"/>
      <c r="AU614" s="44">
        <v>4145815</v>
      </c>
      <c r="AV614" s="44">
        <v>741033</v>
      </c>
      <c r="AW614" s="44">
        <v>-405714</v>
      </c>
      <c r="AX614" s="44"/>
      <c r="AY614" s="44">
        <v>5292562</v>
      </c>
      <c r="AZ614" s="21">
        <v>4766311</v>
      </c>
      <c r="BA614" s="21">
        <v>526251</v>
      </c>
      <c r="BB614" s="44">
        <v>25860</v>
      </c>
      <c r="BC614" s="44">
        <v>6800</v>
      </c>
      <c r="BD614" s="44"/>
      <c r="BE614" s="44">
        <v>545311</v>
      </c>
      <c r="BF614" s="44">
        <v>160130</v>
      </c>
      <c r="BG614" s="44">
        <v>40610</v>
      </c>
      <c r="BH614" s="44">
        <v>70628</v>
      </c>
      <c r="BI614" s="21">
        <v>2631987</v>
      </c>
      <c r="BJ614" s="21"/>
      <c r="BK614" s="21"/>
      <c r="BL614" s="21">
        <v>87250</v>
      </c>
      <c r="BM614" s="21">
        <v>1155210</v>
      </c>
      <c r="BN614" s="21">
        <v>4145815</v>
      </c>
      <c r="BO614" s="21"/>
      <c r="BP614" s="21"/>
      <c r="BQ614" s="44"/>
      <c r="BR614" s="21"/>
      <c r="BS614" s="44"/>
      <c r="BT614" s="21"/>
      <c r="BU614" s="44"/>
      <c r="BV614" s="21"/>
      <c r="BW614" s="44">
        <v>391124</v>
      </c>
      <c r="BX614" s="21"/>
      <c r="BY614" s="21">
        <v>49428</v>
      </c>
      <c r="BZ614" s="21"/>
      <c r="CA614" s="44">
        <v>10</v>
      </c>
      <c r="CB614" s="44"/>
      <c r="CC614" s="44">
        <v>17934</v>
      </c>
      <c r="CD614" s="44"/>
      <c r="CE614" s="44"/>
      <c r="CF614" s="44"/>
      <c r="CG614" s="44"/>
      <c r="CH614" s="44"/>
      <c r="CI614" s="21">
        <v>54</v>
      </c>
      <c r="CJ614" s="44"/>
      <c r="CK614" s="21">
        <v>282483</v>
      </c>
      <c r="CL614" s="44"/>
      <c r="CM614" s="44">
        <v>22163</v>
      </c>
      <c r="CN614" s="44">
        <v>8734</v>
      </c>
      <c r="CO614" s="44">
        <v>279082</v>
      </c>
      <c r="CP614" s="44">
        <v>0</v>
      </c>
      <c r="CQ614" s="21">
        <v>299420</v>
      </c>
      <c r="CR614" s="44">
        <v>3520</v>
      </c>
      <c r="CS614" s="44">
        <v>105268</v>
      </c>
      <c r="CT614" s="44">
        <v>10650</v>
      </c>
      <c r="CU614" s="44"/>
      <c r="CV614" s="44">
        <v>12196</v>
      </c>
      <c r="CW614" s="21"/>
      <c r="CX614" s="21"/>
      <c r="CY614" s="21"/>
      <c r="CZ614" s="21"/>
      <c r="DA614" s="21"/>
      <c r="DB614" s="21"/>
      <c r="DC614" s="21"/>
      <c r="DD614" s="21"/>
      <c r="DE614" s="44"/>
      <c r="DF614" s="21"/>
      <c r="DG614" s="44"/>
      <c r="DH614" s="21"/>
      <c r="DI614" s="44"/>
      <c r="DJ614" s="44"/>
      <c r="DK614" s="44"/>
      <c r="DL614" s="44"/>
      <c r="DM614" s="21"/>
      <c r="DN614" s="44"/>
      <c r="DO614" s="44"/>
      <c r="DP614" s="44"/>
      <c r="DQ614" s="44"/>
      <c r="DR614" s="44"/>
      <c r="DS614" s="44"/>
      <c r="DT614" s="44"/>
      <c r="DU614" s="44"/>
      <c r="DV614" s="44"/>
      <c r="DW614" s="44"/>
      <c r="DX614" s="44"/>
      <c r="DY614" s="44"/>
      <c r="DZ614" s="44"/>
      <c r="EA614" s="44"/>
      <c r="EB614" s="21"/>
      <c r="EC614" s="44">
        <v>99428</v>
      </c>
      <c r="ED614" s="44"/>
      <c r="EE614" s="21">
        <v>18176</v>
      </c>
      <c r="EF614" s="44"/>
      <c r="EG614" s="21">
        <v>3716</v>
      </c>
      <c r="EH614" s="44"/>
      <c r="EI614" s="21">
        <v>138556</v>
      </c>
      <c r="EJ614" s="44"/>
      <c r="EK614" s="44"/>
      <c r="EL614" s="21"/>
      <c r="EM614" s="44"/>
      <c r="EN614" s="44"/>
      <c r="EO614" s="44">
        <v>-438982</v>
      </c>
      <c r="EP614" s="21"/>
      <c r="EQ614" s="21"/>
      <c r="ER614" s="21"/>
      <c r="ES614" s="21"/>
      <c r="ET614" s="44"/>
      <c r="EU614" s="21"/>
      <c r="EV614" s="44"/>
      <c r="EW614" s="21">
        <v>-226608</v>
      </c>
      <c r="EX614" s="44"/>
      <c r="EY614" s="44"/>
      <c r="EZ614" s="21"/>
      <c r="FA614" s="21"/>
      <c r="FB614" s="44"/>
      <c r="FC614" s="44"/>
      <c r="FD614" s="21"/>
      <c r="FE614" s="112"/>
      <c r="FF614" s="44"/>
      <c r="FG614" s="44">
        <v>2322895</v>
      </c>
      <c r="FH614" s="44">
        <v>569440</v>
      </c>
      <c r="FI614" s="44">
        <v>1873976</v>
      </c>
      <c r="FJ614" s="44">
        <v>62327</v>
      </c>
      <c r="FK614" s="44">
        <v>2244021</v>
      </c>
      <c r="FL614" s="44"/>
      <c r="FM614" s="44"/>
      <c r="FN614" s="44"/>
      <c r="FO614" s="44"/>
      <c r="FP614" s="44"/>
      <c r="FQ614" s="44"/>
      <c r="FR614" s="44"/>
      <c r="FS614" s="44"/>
      <c r="FT614" s="44">
        <v>1421</v>
      </c>
      <c r="FU614" s="44">
        <v>7120</v>
      </c>
      <c r="FV614" s="21">
        <v>65648</v>
      </c>
      <c r="FW614" s="44"/>
      <c r="FX614" s="44">
        <v>68278</v>
      </c>
      <c r="FY614" s="44">
        <v>876</v>
      </c>
      <c r="FZ614" s="44">
        <v>54295</v>
      </c>
      <c r="GA614" s="44">
        <v>7330</v>
      </c>
      <c r="GB614" s="44"/>
      <c r="GC614" s="44">
        <v>7436</v>
      </c>
      <c r="GD614" s="44">
        <v>160905</v>
      </c>
      <c r="GE614" s="44">
        <v>86193</v>
      </c>
      <c r="GF614" s="44">
        <v>170881</v>
      </c>
      <c r="GG614" s="44">
        <v>431490</v>
      </c>
      <c r="GH614" s="44">
        <v>37717</v>
      </c>
      <c r="GI614" s="44">
        <v>64733</v>
      </c>
      <c r="GJ614" s="44">
        <v>34576</v>
      </c>
      <c r="GK614" s="44">
        <v>1100054</v>
      </c>
      <c r="GL614" s="44">
        <v>20728</v>
      </c>
      <c r="GM614" s="44">
        <v>169740</v>
      </c>
      <c r="GN614" s="44">
        <v>12490</v>
      </c>
      <c r="GO614" s="44">
        <v>8993</v>
      </c>
      <c r="GP614" s="44"/>
      <c r="GQ614" s="44"/>
      <c r="GR614" s="44">
        <v>11386</v>
      </c>
      <c r="GS614" s="44">
        <v>2337425</v>
      </c>
      <c r="GT614" s="44"/>
      <c r="GU614" s="21">
        <v>161616</v>
      </c>
      <c r="GV614" s="44"/>
      <c r="GW614" s="44"/>
      <c r="GX614" s="44"/>
      <c r="GY614" s="44">
        <v>2499041</v>
      </c>
      <c r="GZ614" s="44">
        <v>479498</v>
      </c>
      <c r="HA614" s="44"/>
      <c r="HB614" s="44"/>
      <c r="HC614" s="44">
        <v>2019543</v>
      </c>
      <c r="HD614" s="44">
        <v>2499041</v>
      </c>
      <c r="HE614" s="21">
        <v>643500</v>
      </c>
      <c r="HF614" s="21"/>
      <c r="HG614" s="21"/>
      <c r="HH614" s="21"/>
      <c r="HI614" s="21">
        <v>0</v>
      </c>
      <c r="HJ614" s="44"/>
      <c r="HK614" s="21">
        <v>368024</v>
      </c>
      <c r="HL614" s="21">
        <v>260896</v>
      </c>
      <c r="HM614" s="21">
        <v>628920</v>
      </c>
      <c r="HN614" s="21">
        <v>-467304</v>
      </c>
      <c r="HO614" s="21"/>
      <c r="HP614" s="44"/>
      <c r="HQ614" s="47"/>
      <c r="HR614" s="47"/>
      <c r="HS614" s="47"/>
      <c r="HT614" s="47" t="s">
        <v>2942</v>
      </c>
      <c r="HU614" s="47">
        <v>541832.74</v>
      </c>
      <c r="HV614" s="47">
        <v>1780</v>
      </c>
      <c r="HW614" s="47">
        <v>0</v>
      </c>
      <c r="HX614" s="47">
        <v>1828</v>
      </c>
      <c r="HY614" s="47">
        <v>14273</v>
      </c>
      <c r="HZ614" s="47">
        <v>33019</v>
      </c>
      <c r="IA614" s="47">
        <v>1840</v>
      </c>
      <c r="IB614" s="47">
        <v>0</v>
      </c>
      <c r="IC614" s="47">
        <v>525</v>
      </c>
      <c r="ID614"/>
      <c r="IE614" s="47">
        <v>1873</v>
      </c>
      <c r="IF614">
        <v>2840</v>
      </c>
      <c r="IG614" s="47">
        <v>5138</v>
      </c>
      <c r="IH614" s="47">
        <v>9682</v>
      </c>
      <c r="II614">
        <v>897</v>
      </c>
      <c r="IJ614">
        <v>2313</v>
      </c>
      <c r="IK614">
        <v>442</v>
      </c>
      <c r="IL614">
        <v>3284</v>
      </c>
      <c r="IM614">
        <v>79734</v>
      </c>
      <c r="IN614">
        <v>0</v>
      </c>
      <c r="IO614">
        <v>26</v>
      </c>
      <c r="IP614">
        <v>586</v>
      </c>
      <c r="IQ614">
        <v>572</v>
      </c>
      <c r="IR614">
        <v>0</v>
      </c>
      <c r="IS614">
        <v>0</v>
      </c>
      <c r="IT614">
        <v>1184</v>
      </c>
      <c r="IU614">
        <v>113285</v>
      </c>
      <c r="IV614">
        <v>0</v>
      </c>
      <c r="IW614">
        <v>88314</v>
      </c>
      <c r="IX614">
        <v>573646</v>
      </c>
      <c r="IY614">
        <v>787086</v>
      </c>
      <c r="IZ614">
        <v>76307</v>
      </c>
      <c r="JA614">
        <v>0</v>
      </c>
      <c r="JB614">
        <v>23686</v>
      </c>
      <c r="JC614"/>
      <c r="JD614">
        <v>45478</v>
      </c>
      <c r="JE614">
        <v>52046</v>
      </c>
      <c r="JF614">
        <v>99066</v>
      </c>
      <c r="JG614">
        <v>222450</v>
      </c>
      <c r="JH614">
        <v>23576</v>
      </c>
      <c r="JI614">
        <v>53625</v>
      </c>
      <c r="JJ614">
        <v>18303</v>
      </c>
      <c r="JK614">
        <v>146027</v>
      </c>
      <c r="JL614">
        <v>2322895</v>
      </c>
      <c r="JM614">
        <v>0</v>
      </c>
      <c r="JN614">
        <v>1658</v>
      </c>
      <c r="JO614">
        <v>28756</v>
      </c>
      <c r="JP614">
        <v>19572</v>
      </c>
      <c r="JQ614">
        <v>0</v>
      </c>
      <c r="JR614">
        <v>0</v>
      </c>
      <c r="JS614">
        <v>49986</v>
      </c>
      <c r="JT614"/>
      <c r="JU614"/>
      <c r="JV614"/>
      <c r="JW614"/>
      <c r="JX614"/>
      <c r="JY614"/>
      <c r="JZ614"/>
      <c r="KA614"/>
      <c r="KB614"/>
      <c r="KC614"/>
      <c r="KD614"/>
      <c r="KE614"/>
      <c r="KF614">
        <v>54</v>
      </c>
      <c r="KG614">
        <v>67</v>
      </c>
      <c r="KH614">
        <v>37</v>
      </c>
      <c r="KI614">
        <v>34</v>
      </c>
      <c r="KJ614">
        <v>42</v>
      </c>
      <c r="KK614">
        <v>24</v>
      </c>
      <c r="KL614">
        <v>20</v>
      </c>
      <c r="KM614">
        <v>25</v>
      </c>
      <c r="KN614">
        <v>17</v>
      </c>
      <c r="KO614">
        <v>1</v>
      </c>
      <c r="KP614">
        <v>0</v>
      </c>
      <c r="KQ614">
        <v>0</v>
      </c>
      <c r="KR614">
        <v>1</v>
      </c>
      <c r="KS614">
        <v>0</v>
      </c>
      <c r="KT614">
        <v>0</v>
      </c>
      <c r="KU614">
        <v>1</v>
      </c>
      <c r="KV614">
        <v>0</v>
      </c>
      <c r="KW614">
        <v>0</v>
      </c>
      <c r="KX614">
        <v>0</v>
      </c>
      <c r="KY614">
        <v>0</v>
      </c>
      <c r="KZ614">
        <v>0</v>
      </c>
      <c r="LA614">
        <v>0</v>
      </c>
      <c r="LB614">
        <v>0</v>
      </c>
      <c r="LC614">
        <v>0</v>
      </c>
      <c r="LD614">
        <v>1</v>
      </c>
      <c r="LE614">
        <v>0</v>
      </c>
      <c r="LF614">
        <v>0</v>
      </c>
      <c r="LG614">
        <v>0</v>
      </c>
      <c r="LH614">
        <v>0</v>
      </c>
    </row>
    <row r="615" spans="1:320" s="34" customFormat="1" ht="15" customHeight="1" x14ac:dyDescent="0.25">
      <c r="A615" s="45">
        <v>206301302</v>
      </c>
      <c r="B615" s="45" t="s">
        <v>5116</v>
      </c>
      <c r="C615" s="46">
        <v>45292</v>
      </c>
      <c r="D615" s="46">
        <v>45657</v>
      </c>
      <c r="E615" s="47">
        <v>366</v>
      </c>
      <c r="F615" s="45" t="s">
        <v>883</v>
      </c>
      <c r="G615" s="45" t="s">
        <v>884</v>
      </c>
      <c r="H615" s="45" t="s">
        <v>1358</v>
      </c>
      <c r="I615" s="45" t="s">
        <v>886</v>
      </c>
      <c r="J615" s="45" t="s">
        <v>887</v>
      </c>
      <c r="K615" s="45" t="s">
        <v>1359</v>
      </c>
      <c r="L615" s="45" t="s">
        <v>4859</v>
      </c>
      <c r="M615" s="45" t="s">
        <v>5117</v>
      </c>
      <c r="N615" s="45" t="s">
        <v>5118</v>
      </c>
      <c r="O615" s="45" t="s">
        <v>1367</v>
      </c>
      <c r="P615" s="45" t="s">
        <v>4930</v>
      </c>
      <c r="Q615" s="45" t="s">
        <v>5119</v>
      </c>
      <c r="R615" t="s">
        <v>5120</v>
      </c>
      <c r="S615" s="45" t="s">
        <v>893</v>
      </c>
      <c r="T615"/>
      <c r="U615" s="47">
        <v>137</v>
      </c>
      <c r="V615" s="47">
        <v>137</v>
      </c>
      <c r="W615" s="47" t="s">
        <v>913</v>
      </c>
      <c r="X615" s="47">
        <v>50142</v>
      </c>
      <c r="Y615" s="47">
        <v>29113</v>
      </c>
      <c r="Z615" s="48">
        <v>127.25</v>
      </c>
      <c r="AA615" s="44">
        <v>152</v>
      </c>
      <c r="AB615" s="44">
        <v>161</v>
      </c>
      <c r="AC615" s="44">
        <v>96</v>
      </c>
      <c r="AD615" s="44"/>
      <c r="AE615" s="44">
        <v>2360</v>
      </c>
      <c r="AF615" s="44">
        <v>23252</v>
      </c>
      <c r="AG615" s="44">
        <v>1878</v>
      </c>
      <c r="AH615" s="47"/>
      <c r="AI615" s="47">
        <v>289</v>
      </c>
      <c r="AJ615">
        <v>1238</v>
      </c>
      <c r="AK615" t="s">
        <v>914</v>
      </c>
      <c r="AL615">
        <v>19414</v>
      </c>
      <c r="AM615"/>
      <c r="AN615"/>
      <c r="AO615"/>
      <c r="AP615">
        <v>9699</v>
      </c>
      <c r="AQ615"/>
      <c r="AR615" s="44"/>
      <c r="AS615" s="44"/>
      <c r="AT615" s="44"/>
      <c r="AU615" s="44">
        <v>13121676</v>
      </c>
      <c r="AV615" s="44">
        <v>2491564</v>
      </c>
      <c r="AW615" s="44">
        <v>2885863</v>
      </c>
      <c r="AX615" s="44">
        <v>3260</v>
      </c>
      <c r="AY615" s="44">
        <v>12730637</v>
      </c>
      <c r="AZ615" s="21">
        <v>11986822</v>
      </c>
      <c r="BA615" s="21">
        <v>743815</v>
      </c>
      <c r="BB615" s="44">
        <v>4073693</v>
      </c>
      <c r="BC615" s="44">
        <v>2083</v>
      </c>
      <c r="BD615" s="44"/>
      <c r="BE615" s="44">
        <v>4815425</v>
      </c>
      <c r="BF615" s="44">
        <v>42676</v>
      </c>
      <c r="BG615" s="44"/>
      <c r="BH615" s="44">
        <v>1059095</v>
      </c>
      <c r="BI615" s="21">
        <v>10504505</v>
      </c>
      <c r="BJ615" s="21">
        <v>904600</v>
      </c>
      <c r="BK615" s="21"/>
      <c r="BL615" s="21">
        <v>115600</v>
      </c>
      <c r="BM615" s="21">
        <v>495200</v>
      </c>
      <c r="BN615" s="21">
        <v>7765600</v>
      </c>
      <c r="BO615" s="21"/>
      <c r="BP615" s="21"/>
      <c r="BQ615" s="44"/>
      <c r="BR615" s="21">
        <v>5356076</v>
      </c>
      <c r="BS615" s="44"/>
      <c r="BT615" s="21"/>
      <c r="BU615" s="44"/>
      <c r="BV615" s="21"/>
      <c r="BW615" s="44">
        <v>56417</v>
      </c>
      <c r="BX615" s="21"/>
      <c r="BY615" s="21"/>
      <c r="BZ615" s="21"/>
      <c r="CA615" s="44">
        <v>264088</v>
      </c>
      <c r="CB615" s="44"/>
      <c r="CC615" s="44">
        <v>831833</v>
      </c>
      <c r="CD615" s="44"/>
      <c r="CE615" s="44">
        <v>1149756</v>
      </c>
      <c r="CF615" s="44"/>
      <c r="CG615" s="44"/>
      <c r="CH615" s="44"/>
      <c r="CI615" s="21">
        <v>4124</v>
      </c>
      <c r="CJ615" s="44"/>
      <c r="CK615" s="21">
        <v>185346</v>
      </c>
      <c r="CL615" s="44"/>
      <c r="CM615" s="44">
        <v>211277</v>
      </c>
      <c r="CN615" s="44">
        <v>0</v>
      </c>
      <c r="CO615" s="44">
        <v>323300</v>
      </c>
      <c r="CP615" s="44">
        <v>971640</v>
      </c>
      <c r="CQ615" s="21">
        <v>370255</v>
      </c>
      <c r="CR615" s="44">
        <v>29113</v>
      </c>
      <c r="CS615" s="44">
        <v>405731</v>
      </c>
      <c r="CT615" s="44">
        <v>40532</v>
      </c>
      <c r="CU615" s="44"/>
      <c r="CV615" s="44">
        <v>139716</v>
      </c>
      <c r="CW615" s="21"/>
      <c r="CX615" s="21"/>
      <c r="CY615" s="21"/>
      <c r="CZ615" s="21"/>
      <c r="DA615" s="21"/>
      <c r="DB615" s="21"/>
      <c r="DC615" s="21"/>
      <c r="DD615" s="21"/>
      <c r="DE615" s="44"/>
      <c r="DF615" s="21"/>
      <c r="DG615" s="44"/>
      <c r="DH615" s="21"/>
      <c r="DI615" s="44"/>
      <c r="DJ615" s="44"/>
      <c r="DK615" s="44"/>
      <c r="DL615" s="44"/>
      <c r="DM615" s="21"/>
      <c r="DN615" s="44"/>
      <c r="DO615" s="44"/>
      <c r="DP615" s="44"/>
      <c r="DQ615" s="44"/>
      <c r="DR615" s="44"/>
      <c r="DS615" s="44"/>
      <c r="DT615" s="44"/>
      <c r="DU615" s="44"/>
      <c r="DV615" s="44"/>
      <c r="DW615" s="44"/>
      <c r="DX615" s="44"/>
      <c r="DY615" s="44"/>
      <c r="DZ615" s="44"/>
      <c r="EA615" s="44"/>
      <c r="EB615" s="21"/>
      <c r="EC615" s="44">
        <v>16763</v>
      </c>
      <c r="ED615" s="44"/>
      <c r="EE615" s="21"/>
      <c r="EF615" s="44"/>
      <c r="EG615" s="21">
        <v>1091178</v>
      </c>
      <c r="EH615" s="44"/>
      <c r="EI615" s="21">
        <v>1456327</v>
      </c>
      <c r="EJ615" s="44"/>
      <c r="EK615" s="44">
        <v>233345</v>
      </c>
      <c r="EL615" s="21"/>
      <c r="EM615" s="44"/>
      <c r="EN615" s="44"/>
      <c r="EO615" s="44">
        <v>88250</v>
      </c>
      <c r="EP615" s="21"/>
      <c r="EQ615" s="21"/>
      <c r="ER615" s="21"/>
      <c r="ES615" s="21"/>
      <c r="ET615" s="44"/>
      <c r="EU615" s="21"/>
      <c r="EV615" s="44"/>
      <c r="EW615" s="21"/>
      <c r="EX615" s="44"/>
      <c r="EY615" s="44"/>
      <c r="EZ615" s="21"/>
      <c r="FA615" s="21"/>
      <c r="FB615" s="44"/>
      <c r="FC615" s="44"/>
      <c r="FD615" s="21"/>
      <c r="FE615" s="112"/>
      <c r="FF615" s="44"/>
      <c r="FG615" s="44">
        <v>6967499</v>
      </c>
      <c r="FH615" s="44">
        <v>1313636</v>
      </c>
      <c r="FI615" s="44">
        <v>3705687</v>
      </c>
      <c r="FJ615" s="44">
        <v>286334</v>
      </c>
      <c r="FK615" s="44">
        <v>2679223</v>
      </c>
      <c r="FL615" s="44"/>
      <c r="FM615" s="44"/>
      <c r="FN615" s="44"/>
      <c r="FO615" s="44">
        <v>3059896</v>
      </c>
      <c r="FP615" s="44"/>
      <c r="FQ615" s="44"/>
      <c r="FR615" s="44"/>
      <c r="FS615" s="44"/>
      <c r="FT615" s="44">
        <v>55810</v>
      </c>
      <c r="FU615" s="44"/>
      <c r="FV615" s="21">
        <v>115816</v>
      </c>
      <c r="FW615" s="44">
        <v>899506</v>
      </c>
      <c r="FX615" s="44">
        <v>66632</v>
      </c>
      <c r="FY615" s="44">
        <v>15478</v>
      </c>
      <c r="FZ615" s="44">
        <v>110126</v>
      </c>
      <c r="GA615" s="44">
        <v>6380</v>
      </c>
      <c r="GB615" s="44"/>
      <c r="GC615" s="44">
        <v>87976</v>
      </c>
      <c r="GD615" s="44">
        <v>328336</v>
      </c>
      <c r="GE615" s="44">
        <v>205551</v>
      </c>
      <c r="GF615" s="44">
        <v>215651</v>
      </c>
      <c r="GG615" s="44">
        <v>681421</v>
      </c>
      <c r="GH615" s="44">
        <v>128615</v>
      </c>
      <c r="GI615" s="44">
        <v>104177</v>
      </c>
      <c r="GJ615" s="44">
        <v>95175</v>
      </c>
      <c r="GK615" s="44">
        <v>2308102</v>
      </c>
      <c r="GL615" s="44">
        <v>13489</v>
      </c>
      <c r="GM615" s="44">
        <v>711600</v>
      </c>
      <c r="GN615" s="44">
        <v>66652</v>
      </c>
      <c r="GO615" s="44">
        <v>22438</v>
      </c>
      <c r="GP615" s="44"/>
      <c r="GQ615" s="44">
        <v>8772</v>
      </c>
      <c r="GR615" s="44"/>
      <c r="GS615" s="44">
        <v>6562552</v>
      </c>
      <c r="GT615" s="44"/>
      <c r="GU615" s="21">
        <v>106303</v>
      </c>
      <c r="GV615" s="44">
        <v>105350</v>
      </c>
      <c r="GW615" s="44">
        <v>1761</v>
      </c>
      <c r="GX615" s="44"/>
      <c r="GY615" s="44">
        <v>6775966</v>
      </c>
      <c r="GZ615" s="44">
        <v>4980802</v>
      </c>
      <c r="HA615" s="44">
        <v>2992</v>
      </c>
      <c r="HB615" s="44"/>
      <c r="HC615" s="44">
        <v>1792172</v>
      </c>
      <c r="HD615" s="44">
        <v>6775966</v>
      </c>
      <c r="HE615" s="21"/>
      <c r="HF615" s="21"/>
      <c r="HG615" s="21">
        <v>350000</v>
      </c>
      <c r="HH615" s="21"/>
      <c r="HI615" s="21">
        <v>120830</v>
      </c>
      <c r="HJ615" s="44">
        <v>1270309</v>
      </c>
      <c r="HK615" s="21"/>
      <c r="HL615" s="21">
        <v>515769</v>
      </c>
      <c r="HM615" s="21">
        <v>1906908</v>
      </c>
      <c r="HN615" s="21">
        <v>-1800605</v>
      </c>
      <c r="HO615" s="21"/>
      <c r="HP615" s="44"/>
      <c r="HQ615" s="47"/>
      <c r="HR615" s="47"/>
      <c r="HS615" s="47"/>
      <c r="HT615" s="47" t="s">
        <v>1759</v>
      </c>
      <c r="HU615" s="47">
        <v>0</v>
      </c>
      <c r="HV615" s="47">
        <v>250</v>
      </c>
      <c r="HW615" s="47">
        <v>0</v>
      </c>
      <c r="HX615" s="47">
        <v>14971</v>
      </c>
      <c r="HY615" s="47">
        <v>55072</v>
      </c>
      <c r="HZ615" s="47">
        <v>91401</v>
      </c>
      <c r="IA615" s="47">
        <v>0</v>
      </c>
      <c r="IB615" s="47">
        <v>0</v>
      </c>
      <c r="IC615" s="47">
        <v>0</v>
      </c>
      <c r="ID615">
        <v>26289</v>
      </c>
      <c r="IE615" s="47">
        <v>4281</v>
      </c>
      <c r="IF615">
        <v>8164</v>
      </c>
      <c r="IG615" s="47">
        <v>7828</v>
      </c>
      <c r="IH615" s="47">
        <v>20459</v>
      </c>
      <c r="II615">
        <v>5089</v>
      </c>
      <c r="IJ615">
        <v>5136</v>
      </c>
      <c r="IK615">
        <v>2326</v>
      </c>
      <c r="IL615">
        <v>23246</v>
      </c>
      <c r="IM615">
        <v>264512</v>
      </c>
      <c r="IN615">
        <v>0</v>
      </c>
      <c r="IO615">
        <v>1268</v>
      </c>
      <c r="IP615">
        <v>2297</v>
      </c>
      <c r="IQ615">
        <v>0</v>
      </c>
      <c r="IR615">
        <v>0</v>
      </c>
      <c r="IS615">
        <v>0</v>
      </c>
      <c r="IT615">
        <v>3565</v>
      </c>
      <c r="IU615">
        <v>13500</v>
      </c>
      <c r="IV615">
        <v>0</v>
      </c>
      <c r="IW615">
        <v>624831</v>
      </c>
      <c r="IX615">
        <v>1825871</v>
      </c>
      <c r="IY615">
        <v>2010840</v>
      </c>
      <c r="IZ615">
        <v>0</v>
      </c>
      <c r="JA615">
        <v>0</v>
      </c>
      <c r="JB615">
        <v>0</v>
      </c>
      <c r="JC615">
        <v>788687</v>
      </c>
      <c r="JD615">
        <v>77052</v>
      </c>
      <c r="JE615">
        <v>146952</v>
      </c>
      <c r="JF615">
        <v>140911</v>
      </c>
      <c r="JG615">
        <v>368260</v>
      </c>
      <c r="JH615">
        <v>101790</v>
      </c>
      <c r="JI615">
        <v>92455</v>
      </c>
      <c r="JJ615">
        <v>81424</v>
      </c>
      <c r="JK615">
        <v>694926</v>
      </c>
      <c r="JL615">
        <v>6967499</v>
      </c>
      <c r="JM615">
        <v>0</v>
      </c>
      <c r="JN615">
        <v>76095</v>
      </c>
      <c r="JO615">
        <v>126373</v>
      </c>
      <c r="JP615">
        <v>0</v>
      </c>
      <c r="JQ615">
        <v>0</v>
      </c>
      <c r="JR615">
        <v>0</v>
      </c>
      <c r="JS615">
        <v>202468</v>
      </c>
      <c r="JT615"/>
      <c r="JU615"/>
      <c r="JV615"/>
      <c r="JW615"/>
      <c r="JX615"/>
      <c r="JY615">
        <v>26289</v>
      </c>
      <c r="JZ615"/>
      <c r="KA615"/>
      <c r="KB615"/>
      <c r="KC615"/>
      <c r="KD615"/>
      <c r="KE615">
        <v>788687</v>
      </c>
      <c r="KF615">
        <v>145</v>
      </c>
      <c r="KG615">
        <v>197</v>
      </c>
      <c r="KH615">
        <v>121</v>
      </c>
      <c r="KI615">
        <v>82</v>
      </c>
      <c r="KJ615">
        <v>120</v>
      </c>
      <c r="KK615">
        <v>79</v>
      </c>
      <c r="KL615">
        <v>40</v>
      </c>
      <c r="KM615">
        <v>75</v>
      </c>
      <c r="KN615">
        <v>37</v>
      </c>
      <c r="KO615">
        <v>1</v>
      </c>
      <c r="KP615">
        <v>0</v>
      </c>
      <c r="KQ615">
        <v>0</v>
      </c>
      <c r="KR615">
        <v>0</v>
      </c>
      <c r="KS615">
        <v>0</v>
      </c>
      <c r="KT615">
        <v>1</v>
      </c>
      <c r="KU615">
        <v>1</v>
      </c>
      <c r="KV615">
        <v>0</v>
      </c>
      <c r="KW615">
        <v>0</v>
      </c>
      <c r="KX615">
        <v>0</v>
      </c>
      <c r="KY615">
        <v>1</v>
      </c>
      <c r="KZ615">
        <v>0</v>
      </c>
      <c r="LA615">
        <v>0</v>
      </c>
      <c r="LB615">
        <v>0</v>
      </c>
      <c r="LC615">
        <v>0</v>
      </c>
      <c r="LD615">
        <v>1</v>
      </c>
      <c r="LE615">
        <v>0</v>
      </c>
      <c r="LF615">
        <v>0</v>
      </c>
      <c r="LG615">
        <v>0</v>
      </c>
      <c r="LH615">
        <v>0</v>
      </c>
    </row>
    <row r="616" spans="1:320" s="34" customFormat="1" ht="15" customHeight="1" x14ac:dyDescent="0.25">
      <c r="A616" s="45">
        <v>206301303</v>
      </c>
      <c r="B616" s="45" t="s">
        <v>5121</v>
      </c>
      <c r="C616" s="46">
        <v>45292</v>
      </c>
      <c r="D616" s="46">
        <v>45657</v>
      </c>
      <c r="E616" s="47">
        <v>366</v>
      </c>
      <c r="F616" s="45" t="s">
        <v>883</v>
      </c>
      <c r="G616" s="45" t="s">
        <v>893</v>
      </c>
      <c r="H616" s="45" t="s">
        <v>1358</v>
      </c>
      <c r="I616" s="45" t="s">
        <v>916</v>
      </c>
      <c r="J616" s="45" t="s">
        <v>331</v>
      </c>
      <c r="K616" s="45" t="s">
        <v>1359</v>
      </c>
      <c r="L616" s="45" t="s">
        <v>4889</v>
      </c>
      <c r="M616" s="45" t="s">
        <v>5122</v>
      </c>
      <c r="N616" s="45" t="s">
        <v>5123</v>
      </c>
      <c r="O616" s="45" t="s">
        <v>5124</v>
      </c>
      <c r="P616" s="45" t="s">
        <v>5125</v>
      </c>
      <c r="Q616" s="45"/>
      <c r="R616" t="s">
        <v>5126</v>
      </c>
      <c r="S616" s="45" t="s">
        <v>884</v>
      </c>
      <c r="T616"/>
      <c r="U616" s="47">
        <v>58</v>
      </c>
      <c r="V616" s="47">
        <v>58</v>
      </c>
      <c r="W616" s="47" t="s">
        <v>1728</v>
      </c>
      <c r="X616" s="47">
        <v>21228</v>
      </c>
      <c r="Y616" s="47">
        <v>18009</v>
      </c>
      <c r="Z616" s="48">
        <v>163.41999999999999</v>
      </c>
      <c r="AA616" s="44">
        <v>373</v>
      </c>
      <c r="AB616" s="44">
        <v>372</v>
      </c>
      <c r="AC616" s="44">
        <v>8266</v>
      </c>
      <c r="AD616" s="44"/>
      <c r="AE616" s="44"/>
      <c r="AF616" s="44"/>
      <c r="AG616" s="44"/>
      <c r="AH616" s="47"/>
      <c r="AI616" s="47">
        <v>8951</v>
      </c>
      <c r="AJ616">
        <v>792</v>
      </c>
      <c r="AK616" t="s">
        <v>895</v>
      </c>
      <c r="AL616">
        <v>18009</v>
      </c>
      <c r="AM616"/>
      <c r="AN616"/>
      <c r="AO616"/>
      <c r="AP616"/>
      <c r="AQ616"/>
      <c r="AR616" s="44"/>
      <c r="AS616" s="44"/>
      <c r="AT616" s="44"/>
      <c r="AU616" s="44">
        <v>6114382</v>
      </c>
      <c r="AV616" s="44">
        <v>2420856</v>
      </c>
      <c r="AW616" s="44">
        <v>-1253832</v>
      </c>
      <c r="AX616" s="44">
        <v>123940</v>
      </c>
      <c r="AY616" s="44">
        <v>9913010</v>
      </c>
      <c r="AZ616" s="21">
        <v>13578790</v>
      </c>
      <c r="BA616" s="21">
        <v>-3665780</v>
      </c>
      <c r="BB616" s="44">
        <v>1853916</v>
      </c>
      <c r="BC616" s="44"/>
      <c r="BD616" s="44"/>
      <c r="BE616" s="44">
        <v>-1811864</v>
      </c>
      <c r="BF616" s="44">
        <v>2005589</v>
      </c>
      <c r="BG616" s="44"/>
      <c r="BH616" s="44"/>
      <c r="BI616" s="21">
        <v>983434</v>
      </c>
      <c r="BJ616" s="21"/>
      <c r="BK616" s="21"/>
      <c r="BL616" s="21">
        <v>3125259</v>
      </c>
      <c r="BM616" s="21">
        <v>100</v>
      </c>
      <c r="BN616" s="21">
        <v>6114382</v>
      </c>
      <c r="BO616" s="21"/>
      <c r="BP616" s="21"/>
      <c r="BQ616" s="44"/>
      <c r="BR616" s="21"/>
      <c r="BS616" s="44"/>
      <c r="BT616" s="21"/>
      <c r="BU616" s="44"/>
      <c r="BV616" s="21"/>
      <c r="BW616" s="44">
        <v>1459062</v>
      </c>
      <c r="BX616" s="21"/>
      <c r="BY616" s="21">
        <v>686524</v>
      </c>
      <c r="BZ616" s="21"/>
      <c r="CA616" s="44"/>
      <c r="CB616" s="44"/>
      <c r="CC616" s="44"/>
      <c r="CD616" s="44"/>
      <c r="CE616" s="44"/>
      <c r="CF616" s="44"/>
      <c r="CG616" s="44"/>
      <c r="CH616" s="44"/>
      <c r="CI616" s="21">
        <v>275270</v>
      </c>
      <c r="CJ616" s="44"/>
      <c r="CK616" s="21"/>
      <c r="CL616" s="44"/>
      <c r="CM616" s="44">
        <v>61485</v>
      </c>
      <c r="CN616" s="44">
        <v>0</v>
      </c>
      <c r="CO616" s="44">
        <v>989804</v>
      </c>
      <c r="CP616" s="44">
        <v>0</v>
      </c>
      <c r="CQ616" s="21">
        <v>880112</v>
      </c>
      <c r="CR616" s="44">
        <v>183492</v>
      </c>
      <c r="CS616" s="44">
        <v>207005</v>
      </c>
      <c r="CT616" s="44">
        <v>30886</v>
      </c>
      <c r="CU616" s="44"/>
      <c r="CV616" s="44">
        <v>68072</v>
      </c>
      <c r="CW616" s="21"/>
      <c r="CX616" s="21"/>
      <c r="CY616" s="21"/>
      <c r="CZ616" s="21"/>
      <c r="DA616" s="21"/>
      <c r="DB616" s="21"/>
      <c r="DC616" s="21"/>
      <c r="DD616" s="21"/>
      <c r="DE616" s="44"/>
      <c r="DF616" s="21"/>
      <c r="DG616" s="44"/>
      <c r="DH616" s="21"/>
      <c r="DI616" s="44"/>
      <c r="DJ616" s="44"/>
      <c r="DK616" s="44"/>
      <c r="DL616" s="44"/>
      <c r="DM616" s="21">
        <v>88845</v>
      </c>
      <c r="DN616" s="44"/>
      <c r="DO616" s="44"/>
      <c r="DP616" s="44"/>
      <c r="DQ616" s="44"/>
      <c r="DR616" s="44"/>
      <c r="DS616" s="44"/>
      <c r="DT616" s="44"/>
      <c r="DU616" s="44"/>
      <c r="DV616" s="44"/>
      <c r="DW616" s="44"/>
      <c r="DX616" s="44"/>
      <c r="DY616" s="44"/>
      <c r="DZ616" s="44"/>
      <c r="EA616" s="44"/>
      <c r="EB616" s="21"/>
      <c r="EC616" s="44">
        <v>-1282727</v>
      </c>
      <c r="ED616" s="44"/>
      <c r="EE616" s="21">
        <v>-59950</v>
      </c>
      <c r="EF616" s="44"/>
      <c r="EG616" s="21"/>
      <c r="EH616" s="44"/>
      <c r="EI616" s="21"/>
      <c r="EJ616" s="44"/>
      <c r="EK616" s="44"/>
      <c r="EL616" s="21"/>
      <c r="EM616" s="44"/>
      <c r="EN616" s="44"/>
      <c r="EO616" s="44"/>
      <c r="EP616" s="21"/>
      <c r="EQ616" s="21"/>
      <c r="ER616" s="21"/>
      <c r="ES616" s="21"/>
      <c r="ET616" s="44"/>
      <c r="EU616" s="21"/>
      <c r="EV616" s="44"/>
      <c r="EW616" s="21"/>
      <c r="EX616" s="44"/>
      <c r="EY616" s="44"/>
      <c r="EZ616" s="21"/>
      <c r="FA616" s="21"/>
      <c r="FB616" s="44"/>
      <c r="FC616" s="44"/>
      <c r="FD616" s="21"/>
      <c r="FE616" s="112"/>
      <c r="FF616" s="44"/>
      <c r="FG616" s="44">
        <v>14017324</v>
      </c>
      <c r="FH616" s="44">
        <v>3446304</v>
      </c>
      <c r="FI616" s="44">
        <v>8429534</v>
      </c>
      <c r="FJ616" s="44">
        <v>1095755</v>
      </c>
      <c r="FK616" s="44">
        <v>5240881</v>
      </c>
      <c r="FL616" s="44"/>
      <c r="FM616" s="44"/>
      <c r="FN616" s="44"/>
      <c r="FO616" s="44"/>
      <c r="FP616" s="44"/>
      <c r="FQ616" s="44"/>
      <c r="FR616" s="44"/>
      <c r="FS616" s="44"/>
      <c r="FT616" s="44">
        <v>121046</v>
      </c>
      <c r="FU616" s="44"/>
      <c r="FV616" s="21">
        <v>436522</v>
      </c>
      <c r="FW616" s="44"/>
      <c r="FX616" s="44">
        <v>389966</v>
      </c>
      <c r="FY616" s="44">
        <v>67379</v>
      </c>
      <c r="FZ616" s="44">
        <v>199555</v>
      </c>
      <c r="GA616" s="44">
        <v>36033</v>
      </c>
      <c r="GB616" s="44"/>
      <c r="GC616" s="44">
        <v>265899</v>
      </c>
      <c r="GD616" s="44">
        <v>175740</v>
      </c>
      <c r="GE616" s="44">
        <v>77034</v>
      </c>
      <c r="GF616" s="44">
        <v>112492</v>
      </c>
      <c r="GG616" s="44">
        <v>1222443</v>
      </c>
      <c r="GH616" s="44">
        <v>161055</v>
      </c>
      <c r="GI616" s="44">
        <v>323727</v>
      </c>
      <c r="GJ616" s="44">
        <v>41357</v>
      </c>
      <c r="GK616" s="44">
        <v>4590876</v>
      </c>
      <c r="GL616" s="44">
        <v>89965</v>
      </c>
      <c r="GM616" s="44"/>
      <c r="GN616" s="44">
        <v>7020</v>
      </c>
      <c r="GO616" s="44">
        <v>4402</v>
      </c>
      <c r="GP616" s="44"/>
      <c r="GQ616" s="44">
        <v>44067</v>
      </c>
      <c r="GR616" s="44">
        <v>-28669</v>
      </c>
      <c r="GS616" s="44">
        <v>7745896</v>
      </c>
      <c r="GT616" s="44"/>
      <c r="GU616" s="21">
        <v>6161860</v>
      </c>
      <c r="GV616" s="44"/>
      <c r="GW616" s="44">
        <v>2072034</v>
      </c>
      <c r="GX616" s="44">
        <v>39746</v>
      </c>
      <c r="GY616" s="44">
        <v>16019536</v>
      </c>
      <c r="GZ616" s="44">
        <v>3397609</v>
      </c>
      <c r="HA616" s="44"/>
      <c r="HB616" s="44">
        <v>11092180</v>
      </c>
      <c r="HC616" s="44">
        <v>1529747</v>
      </c>
      <c r="HD616" s="44">
        <v>16019536</v>
      </c>
      <c r="HE616" s="21"/>
      <c r="HF616" s="21"/>
      <c r="HG616" s="21"/>
      <c r="HH616" s="21"/>
      <c r="HI616" s="21">
        <v>2353243</v>
      </c>
      <c r="HJ616" s="44">
        <v>18688631</v>
      </c>
      <c r="HK616" s="21"/>
      <c r="HL616" s="21">
        <v>5670057</v>
      </c>
      <c r="HM616" s="21">
        <v>26711931</v>
      </c>
      <c r="HN616" s="21">
        <v>-20550071</v>
      </c>
      <c r="HO616" s="21"/>
      <c r="HP616" s="44"/>
      <c r="HQ616" s="47"/>
      <c r="HR616" s="47">
        <v>11092180</v>
      </c>
      <c r="HS616" s="47"/>
      <c r="HT616" s="47" t="s">
        <v>5127</v>
      </c>
      <c r="HU616" s="47">
        <v>5945815.75</v>
      </c>
      <c r="HV616" s="47">
        <v>2017</v>
      </c>
      <c r="HW616" s="47">
        <v>0</v>
      </c>
      <c r="HX616" s="47">
        <v>7387</v>
      </c>
      <c r="HY616" s="47">
        <v>28926</v>
      </c>
      <c r="HZ616" s="47">
        <v>59324</v>
      </c>
      <c r="IA616" s="47">
        <v>0</v>
      </c>
      <c r="IB616" s="47">
        <v>0</v>
      </c>
      <c r="IC616" s="47">
        <v>15842</v>
      </c>
      <c r="ID616">
        <v>17941</v>
      </c>
      <c r="IE616" s="47">
        <v>1404</v>
      </c>
      <c r="IF616">
        <v>2877</v>
      </c>
      <c r="IG616" s="47">
        <v>4139</v>
      </c>
      <c r="IH616" s="47">
        <v>31781</v>
      </c>
      <c r="II616">
        <v>3318</v>
      </c>
      <c r="IJ616">
        <v>10921</v>
      </c>
      <c r="IK616">
        <v>831</v>
      </c>
      <c r="IL616">
        <v>81865</v>
      </c>
      <c r="IM616">
        <v>268573</v>
      </c>
      <c r="IN616">
        <v>0</v>
      </c>
      <c r="IO616">
        <v>0</v>
      </c>
      <c r="IP616">
        <v>907</v>
      </c>
      <c r="IQ616">
        <v>4515</v>
      </c>
      <c r="IR616">
        <v>0</v>
      </c>
      <c r="IS616">
        <v>0</v>
      </c>
      <c r="IT616">
        <v>5422</v>
      </c>
      <c r="IU616">
        <v>158129</v>
      </c>
      <c r="IV616">
        <v>0</v>
      </c>
      <c r="IW616">
        <v>411027</v>
      </c>
      <c r="IX616">
        <v>1240478</v>
      </c>
      <c r="IY616">
        <v>1206509</v>
      </c>
      <c r="IZ616">
        <v>0</v>
      </c>
      <c r="JA616">
        <v>0</v>
      </c>
      <c r="JB616">
        <v>382387</v>
      </c>
      <c r="JC616">
        <v>1029686</v>
      </c>
      <c r="JD616">
        <v>44118</v>
      </c>
      <c r="JE616">
        <v>49301</v>
      </c>
      <c r="JF616">
        <v>72816</v>
      </c>
      <c r="JG616">
        <v>613718</v>
      </c>
      <c r="JH616">
        <v>141739</v>
      </c>
      <c r="JI616">
        <v>237463</v>
      </c>
      <c r="JJ616">
        <v>33132</v>
      </c>
      <c r="JK616">
        <v>2908833</v>
      </c>
      <c r="JL616">
        <v>8529336</v>
      </c>
      <c r="JM616">
        <v>0</v>
      </c>
      <c r="JN616">
        <v>0</v>
      </c>
      <c r="JO616">
        <v>45148</v>
      </c>
      <c r="JP616">
        <v>151038</v>
      </c>
      <c r="JQ616">
        <v>0</v>
      </c>
      <c r="JR616">
        <v>0</v>
      </c>
      <c r="JS616">
        <v>196186</v>
      </c>
      <c r="JT616"/>
      <c r="JU616"/>
      <c r="JV616"/>
      <c r="JW616"/>
      <c r="JX616"/>
      <c r="JY616">
        <v>17941</v>
      </c>
      <c r="JZ616"/>
      <c r="KA616"/>
      <c r="KB616"/>
      <c r="KC616"/>
      <c r="KD616"/>
      <c r="KE616">
        <v>1029686</v>
      </c>
      <c r="KF616">
        <v>97</v>
      </c>
      <c r="KG616">
        <v>114</v>
      </c>
      <c r="KH616">
        <v>94</v>
      </c>
      <c r="KI616">
        <v>77</v>
      </c>
      <c r="KJ616">
        <v>91</v>
      </c>
      <c r="KK616">
        <v>74</v>
      </c>
      <c r="KL616">
        <v>31</v>
      </c>
      <c r="KM616">
        <v>36</v>
      </c>
      <c r="KN616">
        <v>28</v>
      </c>
      <c r="KO616">
        <v>0</v>
      </c>
      <c r="KP616">
        <v>1</v>
      </c>
      <c r="KQ616">
        <v>0</v>
      </c>
      <c r="KR616">
        <v>1</v>
      </c>
      <c r="KS616">
        <v>0</v>
      </c>
      <c r="KT616">
        <v>0</v>
      </c>
      <c r="KU616">
        <v>1</v>
      </c>
      <c r="KV616">
        <v>0</v>
      </c>
      <c r="KW616">
        <v>0</v>
      </c>
      <c r="KX616">
        <v>0</v>
      </c>
      <c r="KY616">
        <v>0</v>
      </c>
      <c r="KZ616">
        <v>0</v>
      </c>
      <c r="LA616">
        <v>0</v>
      </c>
      <c r="LB616">
        <v>0</v>
      </c>
      <c r="LC616">
        <v>0</v>
      </c>
      <c r="LD616">
        <v>0</v>
      </c>
      <c r="LE616">
        <v>0</v>
      </c>
      <c r="LF616">
        <v>1</v>
      </c>
      <c r="LG616">
        <v>0</v>
      </c>
      <c r="LH616">
        <v>0</v>
      </c>
    </row>
    <row r="617" spans="1:320" s="34" customFormat="1" ht="15" customHeight="1" x14ac:dyDescent="0.25">
      <c r="A617" s="45">
        <v>206301316</v>
      </c>
      <c r="B617" s="45" t="s">
        <v>5128</v>
      </c>
      <c r="C617" s="46">
        <v>45292</v>
      </c>
      <c r="D617" s="46">
        <v>45657</v>
      </c>
      <c r="E617" s="47">
        <v>366</v>
      </c>
      <c r="F617" s="45" t="s">
        <v>883</v>
      </c>
      <c r="G617" s="45" t="s">
        <v>884</v>
      </c>
      <c r="H617" s="45" t="s">
        <v>1358</v>
      </c>
      <c r="I617" s="45" t="s">
        <v>886</v>
      </c>
      <c r="J617" s="45" t="s">
        <v>887</v>
      </c>
      <c r="K617" s="45" t="s">
        <v>1359</v>
      </c>
      <c r="L617" s="45" t="s">
        <v>4851</v>
      </c>
      <c r="M617" s="45" t="s">
        <v>5129</v>
      </c>
      <c r="N617" s="45" t="s">
        <v>5130</v>
      </c>
      <c r="O617" s="45" t="s">
        <v>1372</v>
      </c>
      <c r="P617" s="45" t="s">
        <v>5131</v>
      </c>
      <c r="Q617" s="45" t="s">
        <v>5132</v>
      </c>
      <c r="R617" t="s">
        <v>5133</v>
      </c>
      <c r="S617" s="45" t="s">
        <v>893</v>
      </c>
      <c r="T617" t="s">
        <v>2760</v>
      </c>
      <c r="U617" s="47">
        <v>255</v>
      </c>
      <c r="V617" s="47">
        <v>255</v>
      </c>
      <c r="W617" s="47" t="s">
        <v>913</v>
      </c>
      <c r="X617" s="47">
        <v>93330</v>
      </c>
      <c r="Y617" s="47">
        <v>87756</v>
      </c>
      <c r="Z617" s="48">
        <v>222.03</v>
      </c>
      <c r="AA617" s="44">
        <v>141</v>
      </c>
      <c r="AB617" s="44">
        <v>122</v>
      </c>
      <c r="AC617" s="44">
        <v>3693</v>
      </c>
      <c r="AD617" s="44"/>
      <c r="AE617" s="44">
        <v>46598</v>
      </c>
      <c r="AF617" s="44">
        <v>29503</v>
      </c>
      <c r="AG617" s="44">
        <v>7563</v>
      </c>
      <c r="AH617" s="47"/>
      <c r="AI617" s="47">
        <v>399</v>
      </c>
      <c r="AJ617"/>
      <c r="AK617" t="s">
        <v>914</v>
      </c>
      <c r="AL617">
        <v>44035</v>
      </c>
      <c r="AM617"/>
      <c r="AN617">
        <v>43721</v>
      </c>
      <c r="AO617"/>
      <c r="AP617"/>
      <c r="AQ617"/>
      <c r="AR617" s="44"/>
      <c r="AS617" s="44"/>
      <c r="AT617" s="44"/>
      <c r="AU617" s="44">
        <v>35529956</v>
      </c>
      <c r="AV617" s="44">
        <v>3578640</v>
      </c>
      <c r="AW617" s="44">
        <v>-9730534</v>
      </c>
      <c r="AX617" s="44">
        <v>30600</v>
      </c>
      <c r="AY617" s="44">
        <v>48869730</v>
      </c>
      <c r="AZ617" s="21">
        <v>48677636</v>
      </c>
      <c r="BA617" s="21">
        <v>192094</v>
      </c>
      <c r="BB617" s="44"/>
      <c r="BC617" s="44">
        <v>5512</v>
      </c>
      <c r="BD617" s="44"/>
      <c r="BE617" s="44">
        <v>186582</v>
      </c>
      <c r="BF617" s="44">
        <v>1551695</v>
      </c>
      <c r="BG617" s="44"/>
      <c r="BH617" s="44">
        <v>23887873</v>
      </c>
      <c r="BI617" s="21">
        <v>5183678</v>
      </c>
      <c r="BJ617" s="21">
        <v>4027005</v>
      </c>
      <c r="BK617" s="21"/>
      <c r="BL617" s="21">
        <v>275040</v>
      </c>
      <c r="BM617" s="21">
        <v>604665</v>
      </c>
      <c r="BN617" s="21">
        <v>19501316</v>
      </c>
      <c r="BO617" s="21"/>
      <c r="BP617" s="21">
        <v>16028640</v>
      </c>
      <c r="BQ617" s="44"/>
      <c r="BR617" s="21"/>
      <c r="BS617" s="44"/>
      <c r="BT617" s="21"/>
      <c r="BU617" s="44"/>
      <c r="BV617" s="21"/>
      <c r="BW617" s="44">
        <v>807567</v>
      </c>
      <c r="BX617" s="21"/>
      <c r="BY617" s="21"/>
      <c r="BZ617" s="21"/>
      <c r="CA617" s="44">
        <v>75061</v>
      </c>
      <c r="CB617" s="44"/>
      <c r="CC617" s="44">
        <v>11484</v>
      </c>
      <c r="CD617" s="44"/>
      <c r="CE617" s="44">
        <v>2659554</v>
      </c>
      <c r="CF617" s="44"/>
      <c r="CG617" s="44"/>
      <c r="CH617" s="44"/>
      <c r="CI617" s="21">
        <v>23487</v>
      </c>
      <c r="CJ617" s="44"/>
      <c r="CK617" s="21">
        <v>1487</v>
      </c>
      <c r="CL617" s="44"/>
      <c r="CM617" s="44">
        <v>0</v>
      </c>
      <c r="CN617" s="44">
        <v>0</v>
      </c>
      <c r="CO617" s="44">
        <v>1378170</v>
      </c>
      <c r="CP617" s="44">
        <v>0</v>
      </c>
      <c r="CQ617" s="21">
        <v>1351305</v>
      </c>
      <c r="CR617" s="44">
        <v>161000</v>
      </c>
      <c r="CS617" s="44">
        <v>533999</v>
      </c>
      <c r="CT617" s="44">
        <v>89005</v>
      </c>
      <c r="CU617" s="44"/>
      <c r="CV617" s="44">
        <v>65161</v>
      </c>
      <c r="CW617" s="21"/>
      <c r="CX617" s="21"/>
      <c r="CY617" s="21"/>
      <c r="CZ617" s="21"/>
      <c r="DA617" s="21"/>
      <c r="DB617" s="21"/>
      <c r="DC617" s="21"/>
      <c r="DD617" s="21"/>
      <c r="DE617" s="44"/>
      <c r="DF617" s="21"/>
      <c r="DG617" s="44"/>
      <c r="DH617" s="21"/>
      <c r="DI617" s="44"/>
      <c r="DJ617" s="44"/>
      <c r="DK617" s="44"/>
      <c r="DL617" s="44"/>
      <c r="DM617" s="21"/>
      <c r="DN617" s="44"/>
      <c r="DO617" s="44"/>
      <c r="DP617" s="44"/>
      <c r="DQ617" s="44"/>
      <c r="DR617" s="44"/>
      <c r="DS617" s="44"/>
      <c r="DT617" s="44"/>
      <c r="DU617" s="44"/>
      <c r="DV617" s="44"/>
      <c r="DW617" s="44"/>
      <c r="DX617" s="44"/>
      <c r="DY617" s="44">
        <v>74069</v>
      </c>
      <c r="DZ617" s="44"/>
      <c r="EA617" s="44"/>
      <c r="EB617" s="21"/>
      <c r="EC617" s="44">
        <v>-828943</v>
      </c>
      <c r="ED617" s="44"/>
      <c r="EE617" s="21"/>
      <c r="EF617" s="44"/>
      <c r="EG617" s="21">
        <v>-10923771</v>
      </c>
      <c r="EH617" s="44"/>
      <c r="EI617" s="21">
        <v>-101767</v>
      </c>
      <c r="EJ617" s="44"/>
      <c r="EK617" s="44">
        <v>2046679</v>
      </c>
      <c r="EL617" s="21"/>
      <c r="EM617" s="44"/>
      <c r="EN617" s="44"/>
      <c r="EO617" s="44">
        <v>3199</v>
      </c>
      <c r="EP617" s="21"/>
      <c r="EQ617" s="21"/>
      <c r="ER617" s="21"/>
      <c r="ES617" s="21"/>
      <c r="ET617" s="44"/>
      <c r="EU617" s="21"/>
      <c r="EV617" s="44"/>
      <c r="EW617" s="21"/>
      <c r="EX617" s="44"/>
      <c r="EY617" s="44"/>
      <c r="EZ617" s="21"/>
      <c r="FA617" s="21"/>
      <c r="FB617" s="44"/>
      <c r="FC617" s="44"/>
      <c r="FD617" s="21"/>
      <c r="FE617" s="112"/>
      <c r="FF617" s="44"/>
      <c r="FG617" s="44">
        <v>18608370</v>
      </c>
      <c r="FH617" s="44">
        <v>4426935</v>
      </c>
      <c r="FI617" s="44">
        <v>25642331</v>
      </c>
      <c r="FJ617" s="44">
        <v>1171612</v>
      </c>
      <c r="FK617" s="44">
        <v>7802456</v>
      </c>
      <c r="FL617" s="44"/>
      <c r="FM617" s="44">
        <v>11533151</v>
      </c>
      <c r="FN617" s="44"/>
      <c r="FO617" s="44"/>
      <c r="FP617" s="44"/>
      <c r="FQ617" s="44"/>
      <c r="FR617" s="44"/>
      <c r="FS617" s="44"/>
      <c r="FT617" s="44">
        <v>5765</v>
      </c>
      <c r="FU617" s="44"/>
      <c r="FV617" s="21">
        <v>542685</v>
      </c>
      <c r="FW617" s="44"/>
      <c r="FX617" s="44">
        <v>485874</v>
      </c>
      <c r="FY617" s="44">
        <v>43469</v>
      </c>
      <c r="FZ617" s="44">
        <v>392649</v>
      </c>
      <c r="GA617" s="44">
        <v>107560</v>
      </c>
      <c r="GB617" s="44"/>
      <c r="GC617" s="44">
        <v>65945</v>
      </c>
      <c r="GD617" s="44">
        <v>1198096</v>
      </c>
      <c r="GE617" s="44">
        <v>792531</v>
      </c>
      <c r="GF617" s="44">
        <v>493742</v>
      </c>
      <c r="GG617" s="44">
        <v>2366977</v>
      </c>
      <c r="GH617" s="44">
        <v>1199721</v>
      </c>
      <c r="GI617" s="44">
        <v>485897</v>
      </c>
      <c r="GJ617" s="44">
        <v>195167</v>
      </c>
      <c r="GK617" s="44">
        <v>7865512</v>
      </c>
      <c r="GL617" s="44">
        <v>10881</v>
      </c>
      <c r="GM617" s="44">
        <v>11394295</v>
      </c>
      <c r="GN617" s="44">
        <v>544986</v>
      </c>
      <c r="GO617" s="44">
        <v>117262</v>
      </c>
      <c r="GP617" s="44"/>
      <c r="GQ617" s="44">
        <v>137222</v>
      </c>
      <c r="GR617" s="44">
        <v>895793</v>
      </c>
      <c r="GS617" s="44">
        <v>14965078</v>
      </c>
      <c r="GT617" s="44">
        <v>88360648</v>
      </c>
      <c r="GU617" s="21">
        <v>242156</v>
      </c>
      <c r="GV617" s="44">
        <v>55753</v>
      </c>
      <c r="GW617" s="44"/>
      <c r="GX617" s="44"/>
      <c r="GY617" s="44">
        <v>103623635</v>
      </c>
      <c r="GZ617" s="44">
        <v>12877686</v>
      </c>
      <c r="HA617" s="44"/>
      <c r="HB617" s="44">
        <v>94939472</v>
      </c>
      <c r="HC617" s="44">
        <v>-4193523</v>
      </c>
      <c r="HD617" s="44">
        <v>103623635</v>
      </c>
      <c r="HE617" s="21">
        <v>470809</v>
      </c>
      <c r="HF617" s="21"/>
      <c r="HG617" s="21">
        <v>6798350</v>
      </c>
      <c r="HH617" s="21"/>
      <c r="HI617" s="21">
        <v>135000</v>
      </c>
      <c r="HJ617" s="44">
        <v>40350</v>
      </c>
      <c r="HK617" s="21">
        <v>6500</v>
      </c>
      <c r="HL617" s="21">
        <v>71187</v>
      </c>
      <c r="HM617" s="21">
        <v>253037</v>
      </c>
      <c r="HN617" s="21">
        <v>-10881</v>
      </c>
      <c r="HO617" s="21"/>
      <c r="HP617" s="44">
        <v>94939472</v>
      </c>
      <c r="HQ617" s="47"/>
      <c r="HR617" s="47">
        <v>94939472</v>
      </c>
      <c r="HS617" s="47"/>
      <c r="HT617" s="47" t="s">
        <v>2083</v>
      </c>
      <c r="HU617" s="47">
        <v>2189206.62</v>
      </c>
      <c r="HV617" s="47">
        <v>3755</v>
      </c>
      <c r="HW617" s="47">
        <v>0</v>
      </c>
      <c r="HX617" s="47">
        <v>28559</v>
      </c>
      <c r="HY617" s="47">
        <v>108529</v>
      </c>
      <c r="HZ617" s="47">
        <v>231417</v>
      </c>
      <c r="IA617" s="47">
        <v>0</v>
      </c>
      <c r="IB617" s="47">
        <v>0</v>
      </c>
      <c r="IC617" s="47">
        <v>11518</v>
      </c>
      <c r="ID617"/>
      <c r="IE617" s="47">
        <v>6611</v>
      </c>
      <c r="IF617">
        <v>28071</v>
      </c>
      <c r="IG617" s="47">
        <v>15609</v>
      </c>
      <c r="IH617" s="47">
        <v>48058</v>
      </c>
      <c r="II617">
        <v>25848</v>
      </c>
      <c r="IJ617">
        <v>12614</v>
      </c>
      <c r="IK617">
        <v>3451</v>
      </c>
      <c r="IL617">
        <v>38739</v>
      </c>
      <c r="IM617">
        <v>562779</v>
      </c>
      <c r="IN617">
        <v>0</v>
      </c>
      <c r="IO617">
        <v>141</v>
      </c>
      <c r="IP617">
        <v>0</v>
      </c>
      <c r="IQ617">
        <v>0</v>
      </c>
      <c r="IR617">
        <v>0</v>
      </c>
      <c r="IS617">
        <v>0</v>
      </c>
      <c r="IT617">
        <v>141</v>
      </c>
      <c r="IU617">
        <v>412924</v>
      </c>
      <c r="IV617">
        <v>0</v>
      </c>
      <c r="IW617">
        <v>1722979</v>
      </c>
      <c r="IX617">
        <v>4562076</v>
      </c>
      <c r="IY617">
        <v>6193626</v>
      </c>
      <c r="IZ617">
        <v>0</v>
      </c>
      <c r="JA617">
        <v>0</v>
      </c>
      <c r="JB617">
        <v>586933</v>
      </c>
      <c r="JC617"/>
      <c r="JD617">
        <v>247119</v>
      </c>
      <c r="JE617">
        <v>536735</v>
      </c>
      <c r="JF617">
        <v>300957</v>
      </c>
      <c r="JG617">
        <v>1176474</v>
      </c>
      <c r="JH617">
        <v>955622</v>
      </c>
      <c r="JI617">
        <v>342720</v>
      </c>
      <c r="JJ617">
        <v>167755</v>
      </c>
      <c r="JK617">
        <v>1402450</v>
      </c>
      <c r="JL617">
        <v>18608370</v>
      </c>
      <c r="JM617">
        <v>0</v>
      </c>
      <c r="JN617">
        <v>31605</v>
      </c>
      <c r="JO617">
        <v>0</v>
      </c>
      <c r="JP617">
        <v>0</v>
      </c>
      <c r="JQ617">
        <v>0</v>
      </c>
      <c r="JR617">
        <v>0</v>
      </c>
      <c r="JS617">
        <v>31605</v>
      </c>
      <c r="JT617"/>
      <c r="JU617"/>
      <c r="JV617"/>
      <c r="JW617"/>
      <c r="JX617"/>
      <c r="JY617"/>
      <c r="JZ617"/>
      <c r="KA617"/>
      <c r="KB617"/>
      <c r="KC617"/>
      <c r="KD617"/>
      <c r="KE617"/>
      <c r="KF617"/>
      <c r="KG617"/>
      <c r="KH617"/>
      <c r="KI617"/>
      <c r="KJ617"/>
      <c r="KK617"/>
      <c r="KL617"/>
      <c r="KM617"/>
      <c r="KN617"/>
      <c r="KO617">
        <v>1</v>
      </c>
      <c r="KP617">
        <v>0</v>
      </c>
      <c r="KQ617">
        <v>0</v>
      </c>
      <c r="KR617">
        <v>0</v>
      </c>
      <c r="KS617">
        <v>0</v>
      </c>
      <c r="KT617">
        <v>1</v>
      </c>
      <c r="KU617">
        <v>1</v>
      </c>
      <c r="KV617">
        <v>0</v>
      </c>
      <c r="KW617">
        <v>1</v>
      </c>
      <c r="KX617">
        <v>0</v>
      </c>
      <c r="KY617">
        <v>0</v>
      </c>
      <c r="KZ617">
        <v>0</v>
      </c>
      <c r="LA617">
        <v>0</v>
      </c>
      <c r="LB617">
        <v>0</v>
      </c>
      <c r="LC617">
        <v>0</v>
      </c>
      <c r="LD617">
        <v>1</v>
      </c>
      <c r="LE617">
        <v>0</v>
      </c>
      <c r="LF617">
        <v>0</v>
      </c>
      <c r="LG617">
        <v>0</v>
      </c>
      <c r="LH617">
        <v>0</v>
      </c>
    </row>
    <row r="618" spans="1:320" s="34" customFormat="1" ht="15" customHeight="1" x14ac:dyDescent="0.25">
      <c r="A618" s="45">
        <v>206301327</v>
      </c>
      <c r="B618" s="45" t="s">
        <v>1369</v>
      </c>
      <c r="C618" s="46">
        <v>45210</v>
      </c>
      <c r="D618" s="46">
        <v>45412</v>
      </c>
      <c r="E618" s="47">
        <v>203</v>
      </c>
      <c r="F618" s="45" t="s">
        <v>883</v>
      </c>
      <c r="G618" s="45" t="s">
        <v>884</v>
      </c>
      <c r="H618" s="45" t="s">
        <v>1358</v>
      </c>
      <c r="I618" s="45" t="s">
        <v>886</v>
      </c>
      <c r="J618" s="45" t="s">
        <v>887</v>
      </c>
      <c r="K618" s="45" t="s">
        <v>1359</v>
      </c>
      <c r="L618" s="45" t="s">
        <v>4851</v>
      </c>
      <c r="M618" s="45" t="s">
        <v>1370</v>
      </c>
      <c r="N618" s="45" t="s">
        <v>1371</v>
      </c>
      <c r="O618" s="45" t="s">
        <v>1372</v>
      </c>
      <c r="P618" s="45" t="s">
        <v>5134</v>
      </c>
      <c r="Q618" s="45" t="s">
        <v>5135</v>
      </c>
      <c r="R618" t="s">
        <v>1373</v>
      </c>
      <c r="S618" s="45" t="s">
        <v>893</v>
      </c>
      <c r="T618"/>
      <c r="U618" s="47">
        <v>145</v>
      </c>
      <c r="V618" s="47">
        <v>145</v>
      </c>
      <c r="W618" s="47" t="s">
        <v>913</v>
      </c>
      <c r="X618" s="47">
        <v>29435</v>
      </c>
      <c r="Y618" s="47">
        <v>27715</v>
      </c>
      <c r="Z618" s="48">
        <v>94.16</v>
      </c>
      <c r="AA618" s="44">
        <v>132</v>
      </c>
      <c r="AB618" s="44">
        <v>124</v>
      </c>
      <c r="AC618" s="44">
        <v>5775</v>
      </c>
      <c r="AD618" s="44"/>
      <c r="AE618" s="44">
        <v>2243</v>
      </c>
      <c r="AF618" s="44">
        <v>19544</v>
      </c>
      <c r="AG618" s="44">
        <v>60</v>
      </c>
      <c r="AH618" s="47"/>
      <c r="AI618" s="47">
        <v>28</v>
      </c>
      <c r="AJ618">
        <v>65</v>
      </c>
      <c r="AK618" t="s">
        <v>895</v>
      </c>
      <c r="AL618">
        <v>27715</v>
      </c>
      <c r="AM618"/>
      <c r="AN618"/>
      <c r="AO618"/>
      <c r="AP618"/>
      <c r="AQ618"/>
      <c r="AR618" s="44"/>
      <c r="AS618" s="44"/>
      <c r="AT618" s="44"/>
      <c r="AU618" s="44">
        <v>11534266</v>
      </c>
      <c r="AV618" s="44">
        <v>3955369</v>
      </c>
      <c r="AW618" s="44">
        <v>4118489</v>
      </c>
      <c r="AX618" s="44"/>
      <c r="AY618" s="44">
        <v>11371146</v>
      </c>
      <c r="AZ618" s="21">
        <v>10560576</v>
      </c>
      <c r="BA618" s="21">
        <v>810570</v>
      </c>
      <c r="BB618" s="44">
        <v>267086</v>
      </c>
      <c r="BC618" s="44">
        <v>800</v>
      </c>
      <c r="BD618" s="44"/>
      <c r="BE618" s="44">
        <v>1076856</v>
      </c>
      <c r="BF618" s="44">
        <v>4596302</v>
      </c>
      <c r="BG618" s="44"/>
      <c r="BH618" s="44">
        <v>738746</v>
      </c>
      <c r="BI618" s="21">
        <v>6121585</v>
      </c>
      <c r="BJ618" s="21">
        <v>48052</v>
      </c>
      <c r="BK618" s="21"/>
      <c r="BL618" s="21">
        <v>9100</v>
      </c>
      <c r="BM618" s="21">
        <v>20481</v>
      </c>
      <c r="BN618" s="21">
        <v>11534266</v>
      </c>
      <c r="BO618" s="21"/>
      <c r="BP618" s="21"/>
      <c r="BQ618" s="44"/>
      <c r="BR618" s="21"/>
      <c r="BS618" s="44"/>
      <c r="BT618" s="21"/>
      <c r="BU618" s="44"/>
      <c r="BV618" s="21"/>
      <c r="BW618" s="44">
        <v>3486828</v>
      </c>
      <c r="BX618" s="21"/>
      <c r="BY618" s="21"/>
      <c r="BZ618" s="21"/>
      <c r="CA618" s="44">
        <v>140232</v>
      </c>
      <c r="CB618" s="44"/>
      <c r="CC618" s="44">
        <v>154680</v>
      </c>
      <c r="CD618" s="44"/>
      <c r="CE618" s="44">
        <v>61084</v>
      </c>
      <c r="CF618" s="44"/>
      <c r="CG618" s="44"/>
      <c r="CH618" s="44"/>
      <c r="CI618" s="21">
        <v>111344</v>
      </c>
      <c r="CJ618" s="44"/>
      <c r="CK618" s="21">
        <v>1201</v>
      </c>
      <c r="CL618" s="44"/>
      <c r="CM618" s="44">
        <v>0</v>
      </c>
      <c r="CN618" s="44">
        <v>8290</v>
      </c>
      <c r="CO618" s="44">
        <v>1290526</v>
      </c>
      <c r="CP618" s="44">
        <v>0</v>
      </c>
      <c r="CQ618" s="21">
        <v>1722165</v>
      </c>
      <c r="CR618" s="44">
        <v>279479</v>
      </c>
      <c r="CS618" s="44">
        <v>442084</v>
      </c>
      <c r="CT618" s="44">
        <v>35125</v>
      </c>
      <c r="CU618" s="44"/>
      <c r="CV618" s="44">
        <v>177700</v>
      </c>
      <c r="CW618" s="21"/>
      <c r="CX618" s="21"/>
      <c r="CY618" s="21"/>
      <c r="CZ618" s="21"/>
      <c r="DA618" s="21"/>
      <c r="DB618" s="21"/>
      <c r="DC618" s="21"/>
      <c r="DD618" s="21"/>
      <c r="DE618" s="44"/>
      <c r="DF618" s="21"/>
      <c r="DG618" s="44"/>
      <c r="DH618" s="21"/>
      <c r="DI618" s="44"/>
      <c r="DJ618" s="44"/>
      <c r="DK618" s="44"/>
      <c r="DL618" s="44"/>
      <c r="DM618" s="21"/>
      <c r="DN618" s="44"/>
      <c r="DO618" s="44"/>
      <c r="DP618" s="44"/>
      <c r="DQ618" s="44"/>
      <c r="DR618" s="44"/>
      <c r="DS618" s="44"/>
      <c r="DT618" s="44"/>
      <c r="DU618" s="44"/>
      <c r="DV618" s="44"/>
      <c r="DW618" s="44"/>
      <c r="DX618" s="44"/>
      <c r="DY618" s="44">
        <v>231</v>
      </c>
      <c r="DZ618" s="44"/>
      <c r="EA618" s="44"/>
      <c r="EB618" s="21"/>
      <c r="EC618" s="44">
        <v>2232395</v>
      </c>
      <c r="ED618" s="44"/>
      <c r="EE618" s="21"/>
      <c r="EF618" s="44"/>
      <c r="EG618" s="21">
        <v>353850</v>
      </c>
      <c r="EH618" s="44"/>
      <c r="EI618" s="21">
        <v>1464218</v>
      </c>
      <c r="EJ618" s="44"/>
      <c r="EK618" s="44">
        <v>62950</v>
      </c>
      <c r="EL618" s="21"/>
      <c r="EM618" s="44"/>
      <c r="EN618" s="44"/>
      <c r="EO618" s="44">
        <v>4845</v>
      </c>
      <c r="EP618" s="21"/>
      <c r="EQ618" s="21"/>
      <c r="ER618" s="21"/>
      <c r="ES618" s="21"/>
      <c r="ET618" s="44"/>
      <c r="EU618" s="21"/>
      <c r="EV618" s="44"/>
      <c r="EW618" s="21"/>
      <c r="EX618" s="44"/>
      <c r="EY618" s="44"/>
      <c r="EZ618" s="21"/>
      <c r="FA618" s="21"/>
      <c r="FB618" s="44"/>
      <c r="FC618" s="44"/>
      <c r="FD618" s="21"/>
      <c r="FE618" s="112"/>
      <c r="FF618" s="44"/>
      <c r="FG618" s="44">
        <v>5276370</v>
      </c>
      <c r="FH618" s="44">
        <v>1089104</v>
      </c>
      <c r="FI618" s="44">
        <v>4195102</v>
      </c>
      <c r="FJ618" s="44">
        <v>267572</v>
      </c>
      <c r="FK618" s="44">
        <v>4817606</v>
      </c>
      <c r="FL618" s="44"/>
      <c r="FM618" s="44"/>
      <c r="FN618" s="44"/>
      <c r="FO618" s="44"/>
      <c r="FP618" s="44"/>
      <c r="FQ618" s="44"/>
      <c r="FR618" s="44"/>
      <c r="FS618" s="44"/>
      <c r="FT618" s="44"/>
      <c r="FU618" s="44">
        <v>3958</v>
      </c>
      <c r="FV618" s="21">
        <v>282855</v>
      </c>
      <c r="FW618" s="44"/>
      <c r="FX618" s="44">
        <v>264435</v>
      </c>
      <c r="FY618" s="44">
        <v>39062</v>
      </c>
      <c r="FZ618" s="44">
        <v>165594</v>
      </c>
      <c r="GA618" s="44">
        <v>18169</v>
      </c>
      <c r="GB618" s="44"/>
      <c r="GC618" s="44">
        <v>39652</v>
      </c>
      <c r="GD618" s="44">
        <v>529524</v>
      </c>
      <c r="GE618" s="44">
        <v>286245</v>
      </c>
      <c r="GF618" s="44">
        <v>105851</v>
      </c>
      <c r="GG618" s="44">
        <v>643289</v>
      </c>
      <c r="GH618" s="44">
        <v>159237</v>
      </c>
      <c r="GI618" s="44">
        <v>110921</v>
      </c>
      <c r="GJ618" s="44">
        <v>60792</v>
      </c>
      <c r="GK618" s="44">
        <v>2143933</v>
      </c>
      <c r="GL618" s="44">
        <v>56727</v>
      </c>
      <c r="GM618" s="44">
        <v>593911</v>
      </c>
      <c r="GN618" s="44">
        <v>32629</v>
      </c>
      <c r="GO618" s="44">
        <v>11325</v>
      </c>
      <c r="GP618" s="44"/>
      <c r="GQ618" s="44"/>
      <c r="GR618" s="44">
        <v>194861</v>
      </c>
      <c r="GS618" s="44">
        <v>3725646</v>
      </c>
      <c r="GT618" s="44"/>
      <c r="GU618" s="21">
        <v>349807</v>
      </c>
      <c r="GV618" s="44">
        <v>17168</v>
      </c>
      <c r="GW618" s="44">
        <v>1856249</v>
      </c>
      <c r="GX618" s="44">
        <v>2911047</v>
      </c>
      <c r="GY618" s="44">
        <v>8859917</v>
      </c>
      <c r="GZ618" s="44">
        <v>7492332</v>
      </c>
      <c r="HA618" s="44"/>
      <c r="HB618" s="44"/>
      <c r="HC618" s="44">
        <v>1367585</v>
      </c>
      <c r="HD618" s="44">
        <v>8859917</v>
      </c>
      <c r="HE618" s="21">
        <v>59201</v>
      </c>
      <c r="HF618" s="21"/>
      <c r="HG618" s="21">
        <v>2934212</v>
      </c>
      <c r="HH618" s="21"/>
      <c r="HI618" s="21">
        <v>0</v>
      </c>
      <c r="HJ618" s="44"/>
      <c r="HK618" s="21">
        <v>681236</v>
      </c>
      <c r="HL618" s="21">
        <v>335252</v>
      </c>
      <c r="HM618" s="21">
        <v>1016488</v>
      </c>
      <c r="HN618" s="21">
        <v>-666681</v>
      </c>
      <c r="HO618" s="21"/>
      <c r="HP618" s="44"/>
      <c r="HQ618" s="47"/>
      <c r="HR618" s="47"/>
      <c r="HS618" s="47"/>
      <c r="HT618" s="47" t="s">
        <v>2474</v>
      </c>
      <c r="HU618" s="47">
        <v>374616.60000000003</v>
      </c>
      <c r="HV618" s="47">
        <v>1205</v>
      </c>
      <c r="HW618" s="47">
        <v>0</v>
      </c>
      <c r="HX618" s="47">
        <v>5152</v>
      </c>
      <c r="HY618" s="47">
        <v>23851</v>
      </c>
      <c r="HZ618" s="47">
        <v>62370</v>
      </c>
      <c r="IA618" s="47">
        <v>0</v>
      </c>
      <c r="IB618" s="47">
        <v>0</v>
      </c>
      <c r="IC618" s="47">
        <v>6154</v>
      </c>
      <c r="ID618">
        <v>9960</v>
      </c>
      <c r="IE618" s="47">
        <v>2707</v>
      </c>
      <c r="IF618">
        <v>9545</v>
      </c>
      <c r="IG618" s="47">
        <v>3250</v>
      </c>
      <c r="IH618" s="47">
        <v>12669</v>
      </c>
      <c r="II618">
        <v>3303</v>
      </c>
      <c r="IJ618">
        <v>3821</v>
      </c>
      <c r="IK618">
        <v>958</v>
      </c>
      <c r="IL618">
        <v>10549</v>
      </c>
      <c r="IM618">
        <v>155494</v>
      </c>
      <c r="IN618">
        <v>0</v>
      </c>
      <c r="IO618">
        <v>339</v>
      </c>
      <c r="IP618">
        <v>1042</v>
      </c>
      <c r="IQ618">
        <v>2808</v>
      </c>
      <c r="IR618">
        <v>0</v>
      </c>
      <c r="IS618">
        <v>0</v>
      </c>
      <c r="IT618">
        <v>4189</v>
      </c>
      <c r="IU618">
        <v>90826</v>
      </c>
      <c r="IV618">
        <v>0</v>
      </c>
      <c r="IW618">
        <v>347008</v>
      </c>
      <c r="IX618">
        <v>1071875</v>
      </c>
      <c r="IY618">
        <v>1606469</v>
      </c>
      <c r="IZ618">
        <v>0</v>
      </c>
      <c r="JA618">
        <v>0</v>
      </c>
      <c r="JB618">
        <v>316527</v>
      </c>
      <c r="JC618">
        <v>480673</v>
      </c>
      <c r="JD618">
        <v>84350</v>
      </c>
      <c r="JE618">
        <v>190748</v>
      </c>
      <c r="JF618">
        <v>58603</v>
      </c>
      <c r="JG618">
        <v>295456</v>
      </c>
      <c r="JH618">
        <v>130670</v>
      </c>
      <c r="JI618">
        <v>90653</v>
      </c>
      <c r="JJ618">
        <v>46825</v>
      </c>
      <c r="JK618">
        <v>465687</v>
      </c>
      <c r="JL618">
        <v>5276370</v>
      </c>
      <c r="JM618">
        <v>0</v>
      </c>
      <c r="JN618">
        <v>25751</v>
      </c>
      <c r="JO618">
        <v>51759</v>
      </c>
      <c r="JP618">
        <v>80053</v>
      </c>
      <c r="JQ618">
        <v>0</v>
      </c>
      <c r="JR618">
        <v>0</v>
      </c>
      <c r="JS618">
        <v>157563</v>
      </c>
      <c r="JT618"/>
      <c r="JU618"/>
      <c r="JV618"/>
      <c r="JW618"/>
      <c r="JX618"/>
      <c r="JY618">
        <v>9960</v>
      </c>
      <c r="JZ618"/>
      <c r="KA618"/>
      <c r="KB618"/>
      <c r="KC618"/>
      <c r="KD618"/>
      <c r="KE618">
        <v>480673</v>
      </c>
      <c r="KF618">
        <v>204</v>
      </c>
      <c r="KG618">
        <v>256</v>
      </c>
      <c r="KH618">
        <v>155</v>
      </c>
      <c r="KI618">
        <v>119</v>
      </c>
      <c r="KJ618">
        <v>150</v>
      </c>
      <c r="KK618">
        <v>92</v>
      </c>
      <c r="KL618">
        <v>68</v>
      </c>
      <c r="KM618">
        <v>75</v>
      </c>
      <c r="KN618">
        <v>61</v>
      </c>
      <c r="KO618">
        <v>1</v>
      </c>
      <c r="KP618">
        <v>0</v>
      </c>
      <c r="KQ618">
        <v>0</v>
      </c>
      <c r="KR618">
        <v>0</v>
      </c>
      <c r="KS618">
        <v>0</v>
      </c>
      <c r="KT618">
        <v>1</v>
      </c>
      <c r="KU618">
        <v>1</v>
      </c>
      <c r="KV618">
        <v>0</v>
      </c>
      <c r="KW618">
        <v>0</v>
      </c>
      <c r="KX618">
        <v>0</v>
      </c>
      <c r="KY618">
        <v>0</v>
      </c>
      <c r="KZ618">
        <v>0</v>
      </c>
      <c r="LA618">
        <v>0</v>
      </c>
      <c r="LB618">
        <v>0</v>
      </c>
      <c r="LC618">
        <v>0</v>
      </c>
      <c r="LD618">
        <v>1</v>
      </c>
      <c r="LE618">
        <v>0</v>
      </c>
      <c r="LF618">
        <v>0</v>
      </c>
      <c r="LG618">
        <v>0</v>
      </c>
      <c r="LH618">
        <v>0</v>
      </c>
    </row>
    <row r="619" spans="1:320" s="34" customFormat="1" ht="15" customHeight="1" x14ac:dyDescent="0.25">
      <c r="A619" s="45">
        <v>206301334</v>
      </c>
      <c r="B619" s="45" t="s">
        <v>5136</v>
      </c>
      <c r="C619" s="46">
        <v>45292</v>
      </c>
      <c r="D619" s="46">
        <v>45657</v>
      </c>
      <c r="E619" s="47">
        <v>366</v>
      </c>
      <c r="F619" s="45" t="s">
        <v>883</v>
      </c>
      <c r="G619" s="45" t="s">
        <v>884</v>
      </c>
      <c r="H619" s="45" t="s">
        <v>1358</v>
      </c>
      <c r="I619" s="45" t="s">
        <v>886</v>
      </c>
      <c r="J619" s="45" t="s">
        <v>887</v>
      </c>
      <c r="K619" s="45" t="s">
        <v>1359</v>
      </c>
      <c r="L619" s="45" t="s">
        <v>4889</v>
      </c>
      <c r="M619" s="45" t="s">
        <v>5137</v>
      </c>
      <c r="N619" s="45" t="s">
        <v>5138</v>
      </c>
      <c r="O619" s="45" t="s">
        <v>4965</v>
      </c>
      <c r="P619" s="45" t="s">
        <v>5097</v>
      </c>
      <c r="Q619" s="45" t="s">
        <v>5139</v>
      </c>
      <c r="R619" t="s">
        <v>5140</v>
      </c>
      <c r="S619" s="45" t="s">
        <v>884</v>
      </c>
      <c r="T619"/>
      <c r="U619" s="47">
        <v>99</v>
      </c>
      <c r="V619" s="47">
        <v>99</v>
      </c>
      <c r="W619" s="47" t="s">
        <v>894</v>
      </c>
      <c r="X619" s="47">
        <v>36234</v>
      </c>
      <c r="Y619" s="47">
        <v>36048</v>
      </c>
      <c r="Z619" s="48">
        <v>233.41</v>
      </c>
      <c r="AA619" s="44">
        <v>260</v>
      </c>
      <c r="AB619" s="44">
        <v>288</v>
      </c>
      <c r="AC619" s="44">
        <v>6464</v>
      </c>
      <c r="AD619" s="44">
        <v>4149</v>
      </c>
      <c r="AE619" s="44">
        <v>1807</v>
      </c>
      <c r="AF619" s="44">
        <v>22969</v>
      </c>
      <c r="AG619" s="44"/>
      <c r="AH619" s="47"/>
      <c r="AI619" s="47"/>
      <c r="AJ619">
        <v>659</v>
      </c>
      <c r="AK619" t="s">
        <v>914</v>
      </c>
      <c r="AL619">
        <v>19790</v>
      </c>
      <c r="AM619"/>
      <c r="AN619"/>
      <c r="AO619"/>
      <c r="AP619">
        <v>16258</v>
      </c>
      <c r="AQ619"/>
      <c r="AR619" s="44"/>
      <c r="AS619" s="44"/>
      <c r="AT619" s="44"/>
      <c r="AU619" s="44">
        <v>18545981</v>
      </c>
      <c r="AV619" s="44">
        <v>5311498</v>
      </c>
      <c r="AW619" s="44">
        <v>2064077</v>
      </c>
      <c r="AX619" s="44">
        <v>28781</v>
      </c>
      <c r="AY619" s="44">
        <v>21822183</v>
      </c>
      <c r="AZ619" s="21">
        <v>21316649</v>
      </c>
      <c r="BA619" s="21">
        <v>505534</v>
      </c>
      <c r="BB619" s="44">
        <v>47776</v>
      </c>
      <c r="BC619" s="44">
        <v>-16068</v>
      </c>
      <c r="BD619" s="44"/>
      <c r="BE619" s="44">
        <v>569378</v>
      </c>
      <c r="BF619" s="44">
        <v>2576678</v>
      </c>
      <c r="BG619" s="44">
        <v>1836184</v>
      </c>
      <c r="BH619" s="44">
        <v>846035</v>
      </c>
      <c r="BI619" s="21">
        <v>13034765</v>
      </c>
      <c r="BJ619" s="21"/>
      <c r="BK619" s="21"/>
      <c r="BL619" s="21"/>
      <c r="BM619" s="21">
        <v>252319</v>
      </c>
      <c r="BN619" s="21">
        <v>7486558</v>
      </c>
      <c r="BO619" s="21"/>
      <c r="BP619" s="21"/>
      <c r="BQ619" s="44"/>
      <c r="BR619" s="21">
        <v>11059423</v>
      </c>
      <c r="BS619" s="44"/>
      <c r="BT619" s="21"/>
      <c r="BU619" s="44"/>
      <c r="BV619" s="21"/>
      <c r="BW619" s="44">
        <v>3170000</v>
      </c>
      <c r="BX619" s="21"/>
      <c r="BY619" s="21">
        <v>896173</v>
      </c>
      <c r="BZ619" s="21"/>
      <c r="CA619" s="44"/>
      <c r="CB619" s="44"/>
      <c r="CC619" s="44">
        <v>1237602</v>
      </c>
      <c r="CD619" s="44"/>
      <c r="CE619" s="44"/>
      <c r="CF619" s="44"/>
      <c r="CG619" s="44"/>
      <c r="CH619" s="44"/>
      <c r="CI619" s="21">
        <v>7483</v>
      </c>
      <c r="CJ619" s="44"/>
      <c r="CK619" s="21">
        <v>240</v>
      </c>
      <c r="CL619" s="44"/>
      <c r="CM619" s="44">
        <v>303103</v>
      </c>
      <c r="CN619" s="44">
        <v>0</v>
      </c>
      <c r="CO619" s="44">
        <v>1696591</v>
      </c>
      <c r="CP619" s="44">
        <v>734327</v>
      </c>
      <c r="CQ619" s="21">
        <v>1506075</v>
      </c>
      <c r="CR619" s="44">
        <v>228800</v>
      </c>
      <c r="CS619" s="44">
        <v>507427</v>
      </c>
      <c r="CT619" s="44">
        <v>161314</v>
      </c>
      <c r="CU619" s="44"/>
      <c r="CV619" s="44">
        <v>173861</v>
      </c>
      <c r="CW619" s="21"/>
      <c r="CX619" s="21"/>
      <c r="CY619" s="21"/>
      <c r="CZ619" s="21"/>
      <c r="DA619" s="21"/>
      <c r="DB619" s="21"/>
      <c r="DC619" s="21"/>
      <c r="DD619" s="21"/>
      <c r="DE619" s="44"/>
      <c r="DF619" s="21"/>
      <c r="DG619" s="44"/>
      <c r="DH619" s="21"/>
      <c r="DI619" s="44"/>
      <c r="DJ619" s="44"/>
      <c r="DK619" s="44"/>
      <c r="DL619" s="44"/>
      <c r="DM619" s="21"/>
      <c r="DN619" s="44"/>
      <c r="DO619" s="44"/>
      <c r="DP619" s="44"/>
      <c r="DQ619" s="44"/>
      <c r="DR619" s="44"/>
      <c r="DS619" s="44"/>
      <c r="DT619" s="44"/>
      <c r="DU619" s="44"/>
      <c r="DV619" s="44"/>
      <c r="DW619" s="44"/>
      <c r="DX619" s="44"/>
      <c r="DY619" s="44">
        <v>320</v>
      </c>
      <c r="DZ619" s="44"/>
      <c r="EA619" s="44"/>
      <c r="EB619" s="21"/>
      <c r="EC619" s="44">
        <v>693741</v>
      </c>
      <c r="ED619" s="44"/>
      <c r="EE619" s="21">
        <v>582836</v>
      </c>
      <c r="EF619" s="44"/>
      <c r="EG619" s="21">
        <v>34784</v>
      </c>
      <c r="EH619" s="44"/>
      <c r="EI619" s="21">
        <v>771250</v>
      </c>
      <c r="EJ619" s="44"/>
      <c r="EK619" s="44"/>
      <c r="EL619" s="21"/>
      <c r="EM619" s="44"/>
      <c r="EN619" s="44"/>
      <c r="EO619" s="44">
        <v>-18854</v>
      </c>
      <c r="EP619" s="21"/>
      <c r="EQ619" s="21"/>
      <c r="ER619" s="21"/>
      <c r="ES619" s="21"/>
      <c r="ET619" s="44"/>
      <c r="EU619" s="21"/>
      <c r="EV619" s="44"/>
      <c r="EW619" s="21"/>
      <c r="EX619" s="44"/>
      <c r="EY619" s="44"/>
      <c r="EZ619" s="21"/>
      <c r="FA619" s="21"/>
      <c r="FB619" s="44"/>
      <c r="FC619" s="44"/>
      <c r="FD619" s="21"/>
      <c r="FE619" s="112"/>
      <c r="FF619" s="44"/>
      <c r="FG619" s="44">
        <v>11267132</v>
      </c>
      <c r="FH619" s="44">
        <v>2707804</v>
      </c>
      <c r="FI619" s="44">
        <v>7341713</v>
      </c>
      <c r="FJ619" s="44">
        <v>246337</v>
      </c>
      <c r="FK619" s="44">
        <v>5516334</v>
      </c>
      <c r="FL619" s="44"/>
      <c r="FM619" s="44"/>
      <c r="FN619" s="44"/>
      <c r="FO619" s="44">
        <v>5182007</v>
      </c>
      <c r="FP619" s="44"/>
      <c r="FQ619" s="44"/>
      <c r="FR619" s="44"/>
      <c r="FS619" s="44"/>
      <c r="FT619" s="44">
        <v>11018</v>
      </c>
      <c r="FU619" s="44"/>
      <c r="FV619" s="21">
        <v>464568</v>
      </c>
      <c r="FW619" s="44">
        <v>488780</v>
      </c>
      <c r="FX619" s="44">
        <v>404815</v>
      </c>
      <c r="FY619" s="44">
        <v>68842</v>
      </c>
      <c r="FZ619" s="44">
        <v>295320</v>
      </c>
      <c r="GA619" s="44">
        <v>53437</v>
      </c>
      <c r="GB619" s="44"/>
      <c r="GC619" s="44">
        <v>93726</v>
      </c>
      <c r="GD619" s="44">
        <v>778889</v>
      </c>
      <c r="GE619" s="44">
        <v>568707</v>
      </c>
      <c r="GF619" s="44">
        <v>352386</v>
      </c>
      <c r="GG619" s="44">
        <v>1077693</v>
      </c>
      <c r="GH619" s="44">
        <v>78943</v>
      </c>
      <c r="GI619" s="44">
        <v>274366</v>
      </c>
      <c r="GJ619" s="44">
        <v>126714</v>
      </c>
      <c r="GK619" s="44">
        <v>4688399</v>
      </c>
      <c r="GL619" s="44">
        <v>64080</v>
      </c>
      <c r="GM619" s="44">
        <v>526102</v>
      </c>
      <c r="GN619" s="44">
        <v>120378</v>
      </c>
      <c r="GO619" s="44">
        <v>38269</v>
      </c>
      <c r="GP619" s="44"/>
      <c r="GQ619" s="44">
        <v>20060</v>
      </c>
      <c r="GR619" s="44">
        <v>22816</v>
      </c>
      <c r="GS619" s="44">
        <v>6643367</v>
      </c>
      <c r="GT619" s="44"/>
      <c r="GU619" s="21">
        <v>350691</v>
      </c>
      <c r="GV619" s="44"/>
      <c r="GW619" s="44">
        <v>199686</v>
      </c>
      <c r="GX619" s="44"/>
      <c r="GY619" s="44">
        <v>7193744</v>
      </c>
      <c r="GZ619" s="44">
        <v>1963242</v>
      </c>
      <c r="HA619" s="44"/>
      <c r="HB619" s="44"/>
      <c r="HC619" s="44">
        <v>5230502</v>
      </c>
      <c r="HD619" s="44">
        <v>7193744</v>
      </c>
      <c r="HE619" s="21"/>
      <c r="HF619" s="21"/>
      <c r="HG619" s="21">
        <v>345</v>
      </c>
      <c r="HH619" s="21"/>
      <c r="HI619" s="21">
        <v>0</v>
      </c>
      <c r="HJ619" s="44">
        <v>604353</v>
      </c>
      <c r="HK619" s="21"/>
      <c r="HL619" s="21">
        <v>1203934</v>
      </c>
      <c r="HM619" s="21">
        <v>1808287</v>
      </c>
      <c r="HN619" s="21">
        <v>-1457596</v>
      </c>
      <c r="HO619" s="21"/>
      <c r="HP619" s="44"/>
      <c r="HQ619" s="47"/>
      <c r="HR619" s="47"/>
      <c r="HS619" s="47"/>
      <c r="HT619" s="47" t="s">
        <v>1881</v>
      </c>
      <c r="HU619" s="47">
        <v>4319132.4000000004</v>
      </c>
      <c r="HV619" s="47">
        <v>1857</v>
      </c>
      <c r="HW619" s="47">
        <v>0</v>
      </c>
      <c r="HX619" s="47">
        <v>25520</v>
      </c>
      <c r="HY619" s="47">
        <v>72378</v>
      </c>
      <c r="HZ619" s="47">
        <v>103894</v>
      </c>
      <c r="IA619" s="47">
        <v>17040</v>
      </c>
      <c r="IB619" s="47">
        <v>0</v>
      </c>
      <c r="IC619" s="47">
        <v>8509</v>
      </c>
      <c r="ID619"/>
      <c r="IE619" s="47">
        <v>5921</v>
      </c>
      <c r="IF619">
        <v>18502</v>
      </c>
      <c r="IG619" s="47">
        <v>10769</v>
      </c>
      <c r="IH619" s="47">
        <v>21922</v>
      </c>
      <c r="II619">
        <v>1508</v>
      </c>
      <c r="IJ619">
        <v>9382</v>
      </c>
      <c r="IK619">
        <v>1953</v>
      </c>
      <c r="IL619">
        <v>28981</v>
      </c>
      <c r="IM619">
        <v>328136</v>
      </c>
      <c r="IN619">
        <v>0</v>
      </c>
      <c r="IO619">
        <v>0</v>
      </c>
      <c r="IP619">
        <v>0</v>
      </c>
      <c r="IQ619">
        <v>0</v>
      </c>
      <c r="IR619">
        <v>0</v>
      </c>
      <c r="IS619">
        <v>0</v>
      </c>
      <c r="IT619">
        <v>0</v>
      </c>
      <c r="IU619">
        <v>201639</v>
      </c>
      <c r="IV619">
        <v>0</v>
      </c>
      <c r="IW619">
        <v>1227432</v>
      </c>
      <c r="IX619">
        <v>3047938</v>
      </c>
      <c r="IY619">
        <v>2618353</v>
      </c>
      <c r="IZ619">
        <v>645395</v>
      </c>
      <c r="JA619">
        <v>0</v>
      </c>
      <c r="JB619">
        <v>393304</v>
      </c>
      <c r="JC619"/>
      <c r="JD619">
        <v>146461</v>
      </c>
      <c r="JE619">
        <v>375936</v>
      </c>
      <c r="JF619">
        <v>243394</v>
      </c>
      <c r="JG619">
        <v>455444</v>
      </c>
      <c r="JH619">
        <v>57765</v>
      </c>
      <c r="JI619">
        <v>217625</v>
      </c>
      <c r="JJ619">
        <v>100536</v>
      </c>
      <c r="JK619">
        <v>1535910</v>
      </c>
      <c r="JL619">
        <v>11267132</v>
      </c>
      <c r="JM619">
        <v>0</v>
      </c>
      <c r="JN619">
        <v>0</v>
      </c>
      <c r="JO619">
        <v>0</v>
      </c>
      <c r="JP619">
        <v>0</v>
      </c>
      <c r="JQ619">
        <v>0</v>
      </c>
      <c r="JR619">
        <v>0</v>
      </c>
      <c r="JS619">
        <v>0</v>
      </c>
      <c r="JT619"/>
      <c r="JU619"/>
      <c r="JV619"/>
      <c r="JW619"/>
      <c r="JX619"/>
      <c r="JY619"/>
      <c r="JZ619"/>
      <c r="KA619"/>
      <c r="KB619"/>
      <c r="KC619"/>
      <c r="KD619"/>
      <c r="KE619"/>
      <c r="KF619">
        <v>234</v>
      </c>
      <c r="KG619">
        <v>270</v>
      </c>
      <c r="KH619">
        <v>205</v>
      </c>
      <c r="KI619">
        <v>174</v>
      </c>
      <c r="KJ619">
        <v>202</v>
      </c>
      <c r="KK619">
        <v>152</v>
      </c>
      <c r="KL619">
        <v>82</v>
      </c>
      <c r="KM619">
        <v>98</v>
      </c>
      <c r="KN619">
        <v>68</v>
      </c>
      <c r="KO619">
        <v>1</v>
      </c>
      <c r="KP619">
        <v>0</v>
      </c>
      <c r="KQ619">
        <v>0</v>
      </c>
      <c r="KR619">
        <v>0</v>
      </c>
      <c r="KS619">
        <v>1</v>
      </c>
      <c r="KT619">
        <v>0</v>
      </c>
      <c r="KU619">
        <v>1</v>
      </c>
      <c r="KV619">
        <v>0</v>
      </c>
      <c r="KW619">
        <v>0</v>
      </c>
      <c r="KX619">
        <v>0</v>
      </c>
      <c r="KY619">
        <v>1</v>
      </c>
      <c r="KZ619">
        <v>0</v>
      </c>
      <c r="LA619">
        <v>0</v>
      </c>
      <c r="LB619">
        <v>0</v>
      </c>
      <c r="LC619">
        <v>0</v>
      </c>
      <c r="LD619">
        <v>1</v>
      </c>
      <c r="LE619">
        <v>0</v>
      </c>
      <c r="LF619">
        <v>0</v>
      </c>
      <c r="LG619">
        <v>0</v>
      </c>
      <c r="LH619">
        <v>0</v>
      </c>
    </row>
    <row r="620" spans="1:320" s="34" customFormat="1" ht="15" customHeight="1" x14ac:dyDescent="0.25">
      <c r="A620" s="45">
        <v>206301344</v>
      </c>
      <c r="B620" s="45" t="s">
        <v>5141</v>
      </c>
      <c r="C620" s="46">
        <v>45292</v>
      </c>
      <c r="D620" s="46">
        <v>45657</v>
      </c>
      <c r="E620" s="47">
        <v>366</v>
      </c>
      <c r="F620" s="45" t="s">
        <v>883</v>
      </c>
      <c r="G620" s="45" t="s">
        <v>884</v>
      </c>
      <c r="H620" s="45" t="s">
        <v>1358</v>
      </c>
      <c r="I620" s="45" t="s">
        <v>886</v>
      </c>
      <c r="J620" s="45" t="s">
        <v>887</v>
      </c>
      <c r="K620" s="45" t="s">
        <v>1359</v>
      </c>
      <c r="L620" s="45" t="s">
        <v>4867</v>
      </c>
      <c r="M620" s="45" t="s">
        <v>5142</v>
      </c>
      <c r="N620" s="45" t="s">
        <v>5143</v>
      </c>
      <c r="O620" s="45" t="s">
        <v>4870</v>
      </c>
      <c r="P620" s="45" t="s">
        <v>4871</v>
      </c>
      <c r="Q620" s="45" t="s">
        <v>5144</v>
      </c>
      <c r="R620" t="s">
        <v>5145</v>
      </c>
      <c r="S620" s="45" t="s">
        <v>893</v>
      </c>
      <c r="T620"/>
      <c r="U620" s="47">
        <v>30</v>
      </c>
      <c r="V620" s="47">
        <v>30</v>
      </c>
      <c r="W620" s="47" t="s">
        <v>1728</v>
      </c>
      <c r="X620" s="47">
        <v>10980</v>
      </c>
      <c r="Y620" s="47">
        <v>9098</v>
      </c>
      <c r="Z620" s="48">
        <v>198.21</v>
      </c>
      <c r="AA620" s="44">
        <v>82</v>
      </c>
      <c r="AB620" s="44">
        <v>78</v>
      </c>
      <c r="AC620" s="44">
        <v>476</v>
      </c>
      <c r="AD620" s="44">
        <v>267</v>
      </c>
      <c r="AE620" s="44">
        <v>231</v>
      </c>
      <c r="AF620" s="44">
        <v>6304</v>
      </c>
      <c r="AG620" s="44"/>
      <c r="AH620" s="47"/>
      <c r="AI620" s="47">
        <v>2</v>
      </c>
      <c r="AJ620">
        <v>1818</v>
      </c>
      <c r="AK620" t="s">
        <v>895</v>
      </c>
      <c r="AL620">
        <v>9098</v>
      </c>
      <c r="AM620"/>
      <c r="AN620"/>
      <c r="AO620"/>
      <c r="AP620"/>
      <c r="AQ620"/>
      <c r="AR620" s="44"/>
      <c r="AS620" s="44"/>
      <c r="AT620" s="44"/>
      <c r="AU620" s="44">
        <v>2911360</v>
      </c>
      <c r="AV620" s="44">
        <v>463365</v>
      </c>
      <c r="AW620" s="44">
        <v>72613</v>
      </c>
      <c r="AX620" s="44"/>
      <c r="AY620" s="44">
        <v>3302112</v>
      </c>
      <c r="AZ620" s="21">
        <v>3388852</v>
      </c>
      <c r="BA620" s="21">
        <v>-86740</v>
      </c>
      <c r="BB620" s="44">
        <v>407</v>
      </c>
      <c r="BC620" s="44">
        <v>6800</v>
      </c>
      <c r="BD620" s="44"/>
      <c r="BE620" s="44">
        <v>-93133</v>
      </c>
      <c r="BF620" s="44">
        <v>152320</v>
      </c>
      <c r="BG620" s="44">
        <v>2017280</v>
      </c>
      <c r="BH620" s="44">
        <v>73920</v>
      </c>
      <c r="BI620" s="21"/>
      <c r="BJ620" s="21"/>
      <c r="BK620" s="21">
        <v>85440</v>
      </c>
      <c r="BL620" s="21">
        <v>640</v>
      </c>
      <c r="BM620" s="21">
        <v>581760</v>
      </c>
      <c r="BN620" s="21">
        <v>2911360</v>
      </c>
      <c r="BO620" s="21"/>
      <c r="BP620" s="21"/>
      <c r="BQ620" s="44"/>
      <c r="BR620" s="21"/>
      <c r="BS620" s="44"/>
      <c r="BT620" s="21"/>
      <c r="BU620" s="44"/>
      <c r="BV620" s="21"/>
      <c r="BW620" s="44">
        <v>245817</v>
      </c>
      <c r="BX620" s="21"/>
      <c r="BY620" s="21">
        <v>87616</v>
      </c>
      <c r="BZ620" s="21"/>
      <c r="CA620" s="44">
        <v>354</v>
      </c>
      <c r="CB620" s="44"/>
      <c r="CC620" s="44"/>
      <c r="CD620" s="44"/>
      <c r="CE620" s="44"/>
      <c r="CF620" s="44"/>
      <c r="CG620" s="44">
        <v>129541</v>
      </c>
      <c r="CH620" s="44"/>
      <c r="CI620" s="21"/>
      <c r="CJ620" s="44"/>
      <c r="CK620" s="21">
        <v>37</v>
      </c>
      <c r="CL620" s="44"/>
      <c r="CM620" s="44">
        <v>12077</v>
      </c>
      <c r="CN620" s="44">
        <v>2425</v>
      </c>
      <c r="CO620" s="44">
        <v>182890</v>
      </c>
      <c r="CP620" s="44">
        <v>0</v>
      </c>
      <c r="CQ620" s="21">
        <v>186393</v>
      </c>
      <c r="CR620" s="44">
        <v>8119</v>
      </c>
      <c r="CS620" s="44">
        <v>52007</v>
      </c>
      <c r="CT620" s="44">
        <v>9502</v>
      </c>
      <c r="CU620" s="44"/>
      <c r="CV620" s="44">
        <v>9952</v>
      </c>
      <c r="CW620" s="21"/>
      <c r="CX620" s="21"/>
      <c r="CY620" s="21"/>
      <c r="CZ620" s="21"/>
      <c r="DA620" s="21"/>
      <c r="DB620" s="21"/>
      <c r="DC620" s="21"/>
      <c r="DD620" s="21"/>
      <c r="DE620" s="44"/>
      <c r="DF620" s="21"/>
      <c r="DG620" s="44"/>
      <c r="DH620" s="21"/>
      <c r="DI620" s="44"/>
      <c r="DJ620" s="44"/>
      <c r="DK620" s="44"/>
      <c r="DL620" s="44"/>
      <c r="DM620" s="21"/>
      <c r="DN620" s="44"/>
      <c r="DO620" s="44"/>
      <c r="DP620" s="44"/>
      <c r="DQ620" s="44"/>
      <c r="DR620" s="44"/>
      <c r="DS620" s="44"/>
      <c r="DT620" s="44"/>
      <c r="DU620" s="44"/>
      <c r="DV620" s="44"/>
      <c r="DW620" s="44"/>
      <c r="DX620" s="44"/>
      <c r="DY620" s="44"/>
      <c r="DZ620" s="44"/>
      <c r="EA620" s="44"/>
      <c r="EB620" s="21"/>
      <c r="EC620" s="44">
        <v>-8193</v>
      </c>
      <c r="ED620" s="44">
        <v>56516</v>
      </c>
      <c r="EE620" s="21"/>
      <c r="EF620" s="44"/>
      <c r="EG620" s="21">
        <v>1915</v>
      </c>
      <c r="EH620" s="44">
        <v>96341</v>
      </c>
      <c r="EI620" s="21"/>
      <c r="EJ620" s="44"/>
      <c r="EK620" s="44"/>
      <c r="EL620" s="21"/>
      <c r="EM620" s="44"/>
      <c r="EN620" s="44"/>
      <c r="EO620" s="44">
        <v>9511</v>
      </c>
      <c r="EP620" s="21"/>
      <c r="EQ620" s="21"/>
      <c r="ER620" s="21"/>
      <c r="ES620" s="21"/>
      <c r="ET620" s="44"/>
      <c r="EU620" s="21"/>
      <c r="EV620" s="44"/>
      <c r="EW620" s="21">
        <v>-83477</v>
      </c>
      <c r="EX620" s="44"/>
      <c r="EY620" s="44"/>
      <c r="EZ620" s="21"/>
      <c r="FA620" s="21"/>
      <c r="FB620" s="44"/>
      <c r="FC620" s="44"/>
      <c r="FD620" s="21"/>
      <c r="FE620" s="112"/>
      <c r="FF620" s="44"/>
      <c r="FG620" s="44">
        <v>1605656</v>
      </c>
      <c r="FH620" s="44">
        <v>341285</v>
      </c>
      <c r="FI620" s="44">
        <v>1441911</v>
      </c>
      <c r="FJ620" s="44">
        <v>41732</v>
      </c>
      <c r="FK620" s="44">
        <v>1486130</v>
      </c>
      <c r="FL620" s="44"/>
      <c r="FM620" s="44"/>
      <c r="FN620" s="44"/>
      <c r="FO620" s="44"/>
      <c r="FP620" s="44"/>
      <c r="FQ620" s="44"/>
      <c r="FR620" s="44"/>
      <c r="FS620" s="44"/>
      <c r="FT620" s="44">
        <v>525</v>
      </c>
      <c r="FU620" s="44">
        <v>3057</v>
      </c>
      <c r="FV620" s="21">
        <v>46114</v>
      </c>
      <c r="FW620" s="44"/>
      <c r="FX620" s="44">
        <v>44824</v>
      </c>
      <c r="FY620" s="44">
        <v>2154</v>
      </c>
      <c r="FZ620" s="44">
        <v>26266</v>
      </c>
      <c r="GA620" s="44">
        <v>5868</v>
      </c>
      <c r="GB620" s="44"/>
      <c r="GC620" s="44">
        <v>6669</v>
      </c>
      <c r="GD620" s="44">
        <v>149517</v>
      </c>
      <c r="GE620" s="44">
        <v>90811</v>
      </c>
      <c r="GF620" s="44">
        <v>80247</v>
      </c>
      <c r="GG620" s="44">
        <v>306178</v>
      </c>
      <c r="GH620" s="44">
        <v>26736</v>
      </c>
      <c r="GI620" s="44">
        <v>66910</v>
      </c>
      <c r="GJ620" s="44">
        <v>23577</v>
      </c>
      <c r="GK620" s="44">
        <v>857193</v>
      </c>
      <c r="GL620" s="44">
        <v>19169</v>
      </c>
      <c r="GM620" s="44">
        <v>113477</v>
      </c>
      <c r="GN620" s="44">
        <v>10047</v>
      </c>
      <c r="GO620" s="44">
        <v>7074</v>
      </c>
      <c r="GP620" s="44"/>
      <c r="GQ620" s="44"/>
      <c r="GR620" s="44">
        <v>16309</v>
      </c>
      <c r="GS620" s="44">
        <v>1153681</v>
      </c>
      <c r="GT620" s="44"/>
      <c r="GU620" s="21">
        <v>91482</v>
      </c>
      <c r="GV620" s="44"/>
      <c r="GW620" s="44"/>
      <c r="GX620" s="44"/>
      <c r="GY620" s="44">
        <v>1245163</v>
      </c>
      <c r="GZ620" s="44">
        <v>1505230</v>
      </c>
      <c r="HA620" s="44"/>
      <c r="HB620" s="44"/>
      <c r="HC620" s="44">
        <v>-260067</v>
      </c>
      <c r="HD620" s="44">
        <v>1245163</v>
      </c>
      <c r="HE620" s="21"/>
      <c r="HF620" s="21"/>
      <c r="HG620" s="21">
        <v>643500</v>
      </c>
      <c r="HH620" s="21"/>
      <c r="HI620" s="21">
        <v>0</v>
      </c>
      <c r="HJ620" s="44"/>
      <c r="HK620" s="21">
        <v>131527</v>
      </c>
      <c r="HL620" s="21">
        <v>236355</v>
      </c>
      <c r="HM620" s="21">
        <v>367882</v>
      </c>
      <c r="HN620" s="21">
        <v>-276400</v>
      </c>
      <c r="HO620" s="21"/>
      <c r="HP620" s="44"/>
      <c r="HQ620" s="47"/>
      <c r="HR620" s="47"/>
      <c r="HS620" s="47"/>
      <c r="HT620" s="47" t="s">
        <v>1799</v>
      </c>
      <c r="HU620" s="47">
        <v>15052.300000000001</v>
      </c>
      <c r="HV620" s="47">
        <v>1939</v>
      </c>
      <c r="HW620" s="47">
        <v>0</v>
      </c>
      <c r="HX620" s="47">
        <v>929</v>
      </c>
      <c r="HY620" s="47">
        <v>8446</v>
      </c>
      <c r="HZ620" s="47">
        <v>19800</v>
      </c>
      <c r="IA620" s="47">
        <v>1499</v>
      </c>
      <c r="IB620" s="47">
        <v>0</v>
      </c>
      <c r="IC620" s="47">
        <v>250</v>
      </c>
      <c r="ID620"/>
      <c r="IE620" s="47">
        <v>1981</v>
      </c>
      <c r="IF620">
        <v>3148</v>
      </c>
      <c r="IG620" s="47">
        <v>2816</v>
      </c>
      <c r="IH620" s="47">
        <v>6948</v>
      </c>
      <c r="II620">
        <v>804</v>
      </c>
      <c r="IJ620">
        <v>2050</v>
      </c>
      <c r="IK620">
        <v>463</v>
      </c>
      <c r="IL620">
        <v>3130</v>
      </c>
      <c r="IM620">
        <v>54203</v>
      </c>
      <c r="IN620">
        <v>0</v>
      </c>
      <c r="IO620">
        <v>26</v>
      </c>
      <c r="IP620">
        <v>1259</v>
      </c>
      <c r="IQ620">
        <v>2473</v>
      </c>
      <c r="IR620">
        <v>0</v>
      </c>
      <c r="IS620">
        <v>0</v>
      </c>
      <c r="IT620">
        <v>3758</v>
      </c>
      <c r="IU620">
        <v>119987</v>
      </c>
      <c r="IV620">
        <v>0</v>
      </c>
      <c r="IW620">
        <v>58845</v>
      </c>
      <c r="IX620">
        <v>341938</v>
      </c>
      <c r="IY620">
        <v>478591</v>
      </c>
      <c r="IZ620">
        <v>65367</v>
      </c>
      <c r="JA620">
        <v>0</v>
      </c>
      <c r="JB620">
        <v>13083</v>
      </c>
      <c r="JC620"/>
      <c r="JD620">
        <v>37308</v>
      </c>
      <c r="JE620">
        <v>59242</v>
      </c>
      <c r="JF620">
        <v>51674</v>
      </c>
      <c r="JG620">
        <v>153835</v>
      </c>
      <c r="JH620">
        <v>22758</v>
      </c>
      <c r="JI620">
        <v>52521</v>
      </c>
      <c r="JJ620">
        <v>19702</v>
      </c>
      <c r="JK620">
        <v>130805</v>
      </c>
      <c r="JL620">
        <v>1605656</v>
      </c>
      <c r="JM620">
        <v>0</v>
      </c>
      <c r="JN620">
        <v>1658</v>
      </c>
      <c r="JO620">
        <v>58309</v>
      </c>
      <c r="JP620">
        <v>76876</v>
      </c>
      <c r="JQ620">
        <v>0</v>
      </c>
      <c r="JR620">
        <v>0</v>
      </c>
      <c r="JS620">
        <v>136843</v>
      </c>
      <c r="JT620"/>
      <c r="JU620"/>
      <c r="JV620"/>
      <c r="JW620"/>
      <c r="JX620"/>
      <c r="JY620"/>
      <c r="JZ620"/>
      <c r="KA620"/>
      <c r="KB620"/>
      <c r="KC620"/>
      <c r="KD620"/>
      <c r="KE620"/>
      <c r="KF620">
        <v>44</v>
      </c>
      <c r="KG620">
        <v>78</v>
      </c>
      <c r="KH620">
        <v>30</v>
      </c>
      <c r="KI620">
        <v>32</v>
      </c>
      <c r="KJ620">
        <v>61</v>
      </c>
      <c r="KK620">
        <v>22</v>
      </c>
      <c r="KL620">
        <v>20</v>
      </c>
      <c r="KM620">
        <v>44</v>
      </c>
      <c r="KN620">
        <v>13</v>
      </c>
      <c r="KO620">
        <v>1</v>
      </c>
      <c r="KP620">
        <v>0</v>
      </c>
      <c r="KQ620">
        <v>0</v>
      </c>
      <c r="KR620">
        <v>1</v>
      </c>
      <c r="KS620">
        <v>0</v>
      </c>
      <c r="KT620">
        <v>0</v>
      </c>
      <c r="KU620">
        <v>1</v>
      </c>
      <c r="KV620">
        <v>0</v>
      </c>
      <c r="KW620">
        <v>0</v>
      </c>
      <c r="KX620">
        <v>0</v>
      </c>
      <c r="KY620">
        <v>0</v>
      </c>
      <c r="KZ620">
        <v>0</v>
      </c>
      <c r="LA620">
        <v>0</v>
      </c>
      <c r="LB620">
        <v>0</v>
      </c>
      <c r="LC620">
        <v>0</v>
      </c>
      <c r="LD620">
        <v>1</v>
      </c>
      <c r="LE620">
        <v>0</v>
      </c>
      <c r="LF620">
        <v>0</v>
      </c>
      <c r="LG620">
        <v>0</v>
      </c>
      <c r="LH620">
        <v>0</v>
      </c>
    </row>
    <row r="621" spans="1:320" s="34" customFormat="1" ht="15" customHeight="1" x14ac:dyDescent="0.25">
      <c r="A621" s="45">
        <v>206301347</v>
      </c>
      <c r="B621" s="45" t="s">
        <v>5146</v>
      </c>
      <c r="C621" s="46">
        <v>45292</v>
      </c>
      <c r="D621" s="46">
        <v>45657</v>
      </c>
      <c r="E621" s="47">
        <v>366</v>
      </c>
      <c r="F621" s="45" t="s">
        <v>883</v>
      </c>
      <c r="G621" s="45" t="s">
        <v>884</v>
      </c>
      <c r="H621" s="45" t="s">
        <v>1358</v>
      </c>
      <c r="I621" s="45" t="s">
        <v>886</v>
      </c>
      <c r="J621" s="45" t="s">
        <v>887</v>
      </c>
      <c r="K621" s="45" t="s">
        <v>1359</v>
      </c>
      <c r="L621" s="45" t="s">
        <v>4898</v>
      </c>
      <c r="M621" s="45" t="s">
        <v>5147</v>
      </c>
      <c r="N621" s="45" t="s">
        <v>5148</v>
      </c>
      <c r="O621" s="45" t="s">
        <v>4901</v>
      </c>
      <c r="P621" s="45" t="s">
        <v>5149</v>
      </c>
      <c r="Q621" s="45" t="s">
        <v>5150</v>
      </c>
      <c r="R621" t="s">
        <v>5151</v>
      </c>
      <c r="S621" s="45" t="s">
        <v>884</v>
      </c>
      <c r="T621"/>
      <c r="U621" s="47">
        <v>59</v>
      </c>
      <c r="V621" s="47">
        <v>59</v>
      </c>
      <c r="W621" s="47" t="s">
        <v>1728</v>
      </c>
      <c r="X621" s="47">
        <v>21594</v>
      </c>
      <c r="Y621" s="47">
        <v>18954</v>
      </c>
      <c r="Z621" s="48">
        <v>205.93</v>
      </c>
      <c r="AA621" s="44">
        <v>474</v>
      </c>
      <c r="AB621" s="44">
        <v>467</v>
      </c>
      <c r="AC621" s="44">
        <v>7572</v>
      </c>
      <c r="AD621" s="44"/>
      <c r="AE621" s="44">
        <v>6380</v>
      </c>
      <c r="AF621" s="44">
        <v>18</v>
      </c>
      <c r="AG621" s="44">
        <v>4664</v>
      </c>
      <c r="AH621" s="47"/>
      <c r="AI621" s="47">
        <v>248</v>
      </c>
      <c r="AJ621">
        <v>72</v>
      </c>
      <c r="AK621" t="s">
        <v>895</v>
      </c>
      <c r="AL621">
        <v>18954</v>
      </c>
      <c r="AM621"/>
      <c r="AN621"/>
      <c r="AO621"/>
      <c r="AP621"/>
      <c r="AQ621"/>
      <c r="AR621" s="44"/>
      <c r="AS621" s="44"/>
      <c r="AT621" s="44"/>
      <c r="AU621" s="44">
        <v>7262664</v>
      </c>
      <c r="AV621" s="44">
        <v>8044301</v>
      </c>
      <c r="AW621" s="44">
        <v>4277931</v>
      </c>
      <c r="AX621" s="44">
        <v>521536</v>
      </c>
      <c r="AY621" s="44">
        <v>11550570</v>
      </c>
      <c r="AZ621" s="21">
        <v>12048230</v>
      </c>
      <c r="BA621" s="21">
        <v>-497660</v>
      </c>
      <c r="BB621" s="44"/>
      <c r="BC621" s="44"/>
      <c r="BD621" s="44"/>
      <c r="BE621" s="44">
        <v>-497660</v>
      </c>
      <c r="BF621" s="44">
        <v>3039655</v>
      </c>
      <c r="BG621" s="44"/>
      <c r="BH621" s="44">
        <v>2284827</v>
      </c>
      <c r="BI621" s="21">
        <v>7200</v>
      </c>
      <c r="BJ621" s="21">
        <v>1813030</v>
      </c>
      <c r="BK621" s="21"/>
      <c r="BL621" s="21">
        <v>89224</v>
      </c>
      <c r="BM621" s="21">
        <v>28728</v>
      </c>
      <c r="BN621" s="21">
        <v>7262664</v>
      </c>
      <c r="BO621" s="21"/>
      <c r="BP621" s="21"/>
      <c r="BQ621" s="44"/>
      <c r="BR621" s="21"/>
      <c r="BS621" s="44"/>
      <c r="BT621" s="21"/>
      <c r="BU621" s="44"/>
      <c r="BV621" s="21"/>
      <c r="BW621" s="44">
        <v>5183321</v>
      </c>
      <c r="BX621" s="21"/>
      <c r="BY621" s="21"/>
      <c r="BZ621" s="21"/>
      <c r="CA621" s="44">
        <v>197644</v>
      </c>
      <c r="CB621" s="44"/>
      <c r="CC621" s="44">
        <v>6471</v>
      </c>
      <c r="CD621" s="44"/>
      <c r="CE621" s="44">
        <v>2597983</v>
      </c>
      <c r="CF621" s="44"/>
      <c r="CG621" s="44"/>
      <c r="CH621" s="44"/>
      <c r="CI621" s="21">
        <v>59713</v>
      </c>
      <c r="CJ621" s="44"/>
      <c r="CK621" s="21">
        <v>-831</v>
      </c>
      <c r="CL621" s="44"/>
      <c r="CM621" s="44">
        <v>1179284</v>
      </c>
      <c r="CN621" s="44">
        <v>47990</v>
      </c>
      <c r="CO621" s="44">
        <v>3234370</v>
      </c>
      <c r="CP621" s="44">
        <v>0</v>
      </c>
      <c r="CQ621" s="21">
        <v>2427700</v>
      </c>
      <c r="CR621" s="44">
        <v>127126</v>
      </c>
      <c r="CS621" s="44">
        <v>711740</v>
      </c>
      <c r="CT621" s="44">
        <v>161695</v>
      </c>
      <c r="CU621" s="44"/>
      <c r="CV621" s="44">
        <v>154396</v>
      </c>
      <c r="CW621" s="21"/>
      <c r="CX621" s="21"/>
      <c r="CY621" s="21"/>
      <c r="CZ621" s="21"/>
      <c r="DA621" s="21"/>
      <c r="DB621" s="21"/>
      <c r="DC621" s="21"/>
      <c r="DD621" s="21"/>
      <c r="DE621" s="44"/>
      <c r="DF621" s="21"/>
      <c r="DG621" s="44"/>
      <c r="DH621" s="21"/>
      <c r="DI621" s="44"/>
      <c r="DJ621" s="44"/>
      <c r="DK621" s="44"/>
      <c r="DL621" s="44"/>
      <c r="DM621" s="21"/>
      <c r="DN621" s="44"/>
      <c r="DO621" s="44"/>
      <c r="DP621" s="44"/>
      <c r="DQ621" s="44"/>
      <c r="DR621" s="44"/>
      <c r="DS621" s="44"/>
      <c r="DT621" s="44"/>
      <c r="DU621" s="44"/>
      <c r="DV621" s="44"/>
      <c r="DW621" s="44"/>
      <c r="DX621" s="44"/>
      <c r="DY621" s="44">
        <v>35400</v>
      </c>
      <c r="DZ621" s="44"/>
      <c r="EA621" s="44"/>
      <c r="EB621" s="21"/>
      <c r="EC621" s="44">
        <v>1647865</v>
      </c>
      <c r="ED621" s="44"/>
      <c r="EE621" s="21"/>
      <c r="EF621" s="44"/>
      <c r="EG621" s="21">
        <v>383216</v>
      </c>
      <c r="EH621" s="44"/>
      <c r="EI621" s="21">
        <v>2852</v>
      </c>
      <c r="EJ621" s="44"/>
      <c r="EK621" s="44">
        <v>2204473</v>
      </c>
      <c r="EL621" s="21"/>
      <c r="EM621" s="44"/>
      <c r="EN621" s="44"/>
      <c r="EO621" s="44">
        <v>4125</v>
      </c>
      <c r="EP621" s="21"/>
      <c r="EQ621" s="21"/>
      <c r="ER621" s="21"/>
      <c r="ES621" s="21"/>
      <c r="ET621" s="44"/>
      <c r="EU621" s="21"/>
      <c r="EV621" s="44"/>
      <c r="EW621" s="21"/>
      <c r="EX621" s="44"/>
      <c r="EY621" s="44"/>
      <c r="EZ621" s="21"/>
      <c r="FA621" s="21"/>
      <c r="FB621" s="44"/>
      <c r="FC621" s="44"/>
      <c r="FD621" s="21"/>
      <c r="FE621" s="112"/>
      <c r="FF621" s="44"/>
      <c r="FG621" s="44">
        <v>5384540</v>
      </c>
      <c r="FH621" s="44">
        <v>1645922</v>
      </c>
      <c r="FI621" s="44">
        <v>5017768</v>
      </c>
      <c r="FJ621" s="44">
        <v>300716</v>
      </c>
      <c r="FK621" s="44">
        <v>5121866</v>
      </c>
      <c r="FL621" s="44"/>
      <c r="FM621" s="44"/>
      <c r="FN621" s="44"/>
      <c r="FO621" s="44"/>
      <c r="FP621" s="44"/>
      <c r="FQ621" s="44"/>
      <c r="FR621" s="44"/>
      <c r="FS621" s="44"/>
      <c r="FT621" s="44">
        <v>70189</v>
      </c>
      <c r="FU621" s="44">
        <v>29636</v>
      </c>
      <c r="FV621" s="21">
        <v>671623</v>
      </c>
      <c r="FW621" s="44"/>
      <c r="FX621" s="44">
        <v>373253</v>
      </c>
      <c r="FY621" s="44">
        <v>81790</v>
      </c>
      <c r="FZ621" s="44">
        <v>356060</v>
      </c>
      <c r="GA621" s="44">
        <v>83537</v>
      </c>
      <c r="GB621" s="44"/>
      <c r="GC621" s="44">
        <v>63010</v>
      </c>
      <c r="GD621" s="44">
        <v>253041</v>
      </c>
      <c r="GE621" s="44">
        <v>279010</v>
      </c>
      <c r="GF621" s="44">
        <v>227556</v>
      </c>
      <c r="GG621" s="44">
        <v>716185</v>
      </c>
      <c r="GH621" s="44">
        <v>125333</v>
      </c>
      <c r="GI621" s="44">
        <v>129641</v>
      </c>
      <c r="GJ621" s="44">
        <v>100947</v>
      </c>
      <c r="GK621" s="44">
        <v>2918501</v>
      </c>
      <c r="GL621" s="44">
        <v>40901</v>
      </c>
      <c r="GM621" s="44">
        <v>233197</v>
      </c>
      <c r="GN621" s="44">
        <v>35390</v>
      </c>
      <c r="GO621" s="44">
        <v>16098</v>
      </c>
      <c r="GP621" s="44"/>
      <c r="GQ621" s="44"/>
      <c r="GR621" s="44">
        <v>121466</v>
      </c>
      <c r="GS621" s="44">
        <v>2499680</v>
      </c>
      <c r="GT621" s="44"/>
      <c r="GU621" s="21">
        <v>536640</v>
      </c>
      <c r="GV621" s="44"/>
      <c r="GW621" s="44">
        <v>9646443</v>
      </c>
      <c r="GX621" s="44"/>
      <c r="GY621" s="44">
        <v>12682763</v>
      </c>
      <c r="GZ621" s="44">
        <v>10652727</v>
      </c>
      <c r="HA621" s="44"/>
      <c r="HB621" s="44"/>
      <c r="HC621" s="44">
        <v>2030036</v>
      </c>
      <c r="HD621" s="44">
        <v>12682763</v>
      </c>
      <c r="HE621" s="21"/>
      <c r="HF621" s="21"/>
      <c r="HG621" s="21"/>
      <c r="HH621" s="21"/>
      <c r="HI621" s="21">
        <v>0</v>
      </c>
      <c r="HJ621" s="44">
        <v>881035</v>
      </c>
      <c r="HK621" s="21">
        <v>1614470</v>
      </c>
      <c r="HL621" s="21">
        <v>1090976</v>
      </c>
      <c r="HM621" s="21">
        <v>3586481</v>
      </c>
      <c r="HN621" s="21">
        <v>-3049841</v>
      </c>
      <c r="HO621" s="21"/>
      <c r="HP621" s="44"/>
      <c r="HQ621" s="47"/>
      <c r="HR621" s="47"/>
      <c r="HS621" s="47"/>
      <c r="HT621" s="47" t="s">
        <v>1759</v>
      </c>
      <c r="HU621" s="47">
        <v>0</v>
      </c>
      <c r="HV621" s="47">
        <v>2158</v>
      </c>
      <c r="HW621" s="47">
        <v>0</v>
      </c>
      <c r="HX621" s="47">
        <v>12003</v>
      </c>
      <c r="HY621" s="47">
        <v>30685</v>
      </c>
      <c r="HZ621" s="47">
        <v>55697</v>
      </c>
      <c r="IA621" s="47">
        <v>0</v>
      </c>
      <c r="IB621" s="47">
        <v>0</v>
      </c>
      <c r="IC621" s="47">
        <v>0</v>
      </c>
      <c r="ID621">
        <v>18168</v>
      </c>
      <c r="IE621" s="47">
        <v>2203</v>
      </c>
      <c r="IF621">
        <v>12719</v>
      </c>
      <c r="IG621" s="47">
        <v>1566</v>
      </c>
      <c r="IH621" s="47">
        <v>18262</v>
      </c>
      <c r="II621">
        <v>4265</v>
      </c>
      <c r="IJ621">
        <v>4230</v>
      </c>
      <c r="IK621">
        <v>1903</v>
      </c>
      <c r="IL621">
        <v>20249</v>
      </c>
      <c r="IM621">
        <v>184108</v>
      </c>
      <c r="IN621">
        <v>0</v>
      </c>
      <c r="IO621">
        <v>0</v>
      </c>
      <c r="IP621">
        <v>0</v>
      </c>
      <c r="IQ621">
        <v>0</v>
      </c>
      <c r="IR621">
        <v>0</v>
      </c>
      <c r="IS621">
        <v>0</v>
      </c>
      <c r="IT621">
        <v>0</v>
      </c>
      <c r="IU621">
        <v>174305</v>
      </c>
      <c r="IV621">
        <v>0</v>
      </c>
      <c r="IW621">
        <v>613604</v>
      </c>
      <c r="IX621">
        <v>945390</v>
      </c>
      <c r="IY621">
        <v>1105028</v>
      </c>
      <c r="IZ621">
        <v>0</v>
      </c>
      <c r="JA621">
        <v>0</v>
      </c>
      <c r="JB621">
        <v>0</v>
      </c>
      <c r="JC621">
        <v>872539</v>
      </c>
      <c r="JD621">
        <v>72729</v>
      </c>
      <c r="JE621">
        <v>215341</v>
      </c>
      <c r="JF621">
        <v>29298</v>
      </c>
      <c r="JG621">
        <v>344429</v>
      </c>
      <c r="JH621">
        <v>101261</v>
      </c>
      <c r="JI621">
        <v>92247</v>
      </c>
      <c r="JJ621">
        <v>84942</v>
      </c>
      <c r="JK621">
        <v>733427</v>
      </c>
      <c r="JL621">
        <v>5384540</v>
      </c>
      <c r="JM621">
        <v>0</v>
      </c>
      <c r="JN621">
        <v>0</v>
      </c>
      <c r="JO621">
        <v>0</v>
      </c>
      <c r="JP621">
        <v>0</v>
      </c>
      <c r="JQ621">
        <v>0</v>
      </c>
      <c r="JR621">
        <v>0</v>
      </c>
      <c r="JS621">
        <v>0</v>
      </c>
      <c r="JT621"/>
      <c r="JU621"/>
      <c r="JV621"/>
      <c r="JW621"/>
      <c r="JX621"/>
      <c r="JY621">
        <v>18168</v>
      </c>
      <c r="JZ621"/>
      <c r="KA621"/>
      <c r="KB621"/>
      <c r="KC621"/>
      <c r="KD621"/>
      <c r="KE621">
        <v>872539</v>
      </c>
      <c r="KF621">
        <v>129</v>
      </c>
      <c r="KG621">
        <v>169</v>
      </c>
      <c r="KH621">
        <v>89</v>
      </c>
      <c r="KI621">
        <v>70</v>
      </c>
      <c r="KJ621">
        <v>103</v>
      </c>
      <c r="KK621">
        <v>38</v>
      </c>
      <c r="KL621">
        <v>45</v>
      </c>
      <c r="KM621">
        <v>68</v>
      </c>
      <c r="KN621">
        <v>22</v>
      </c>
      <c r="KO621">
        <v>1</v>
      </c>
      <c r="KP621">
        <v>0</v>
      </c>
      <c r="KQ621">
        <v>0</v>
      </c>
      <c r="KR621">
        <v>1</v>
      </c>
      <c r="KS621">
        <v>0</v>
      </c>
      <c r="KT621">
        <v>0</v>
      </c>
      <c r="KU621">
        <v>1</v>
      </c>
      <c r="KV621">
        <v>0</v>
      </c>
      <c r="KW621">
        <v>0</v>
      </c>
      <c r="KX621">
        <v>0</v>
      </c>
      <c r="KY621">
        <v>0</v>
      </c>
      <c r="KZ621">
        <v>0</v>
      </c>
      <c r="LA621">
        <v>0</v>
      </c>
      <c r="LB621">
        <v>0</v>
      </c>
      <c r="LC621">
        <v>0</v>
      </c>
      <c r="LD621">
        <v>1</v>
      </c>
      <c r="LE621">
        <v>0</v>
      </c>
      <c r="LF621">
        <v>0</v>
      </c>
      <c r="LG621">
        <v>0</v>
      </c>
      <c r="LH621">
        <v>0</v>
      </c>
    </row>
    <row r="622" spans="1:320" s="34" customFormat="1" ht="15" customHeight="1" x14ac:dyDescent="0.25">
      <c r="A622" s="45">
        <v>206301348</v>
      </c>
      <c r="B622" s="45" t="s">
        <v>5152</v>
      </c>
      <c r="C622" s="46">
        <v>45292</v>
      </c>
      <c r="D622" s="46">
        <v>45657</v>
      </c>
      <c r="E622" s="47">
        <v>366</v>
      </c>
      <c r="F622" s="45" t="s">
        <v>883</v>
      </c>
      <c r="G622" s="45" t="s">
        <v>884</v>
      </c>
      <c r="H622" s="45" t="s">
        <v>1358</v>
      </c>
      <c r="I622" s="45" t="s">
        <v>886</v>
      </c>
      <c r="J622" s="45" t="s">
        <v>887</v>
      </c>
      <c r="K622" s="45" t="s">
        <v>1359</v>
      </c>
      <c r="L622" s="45" t="s">
        <v>4898</v>
      </c>
      <c r="M622" s="45" t="s">
        <v>5153</v>
      </c>
      <c r="N622" s="45" t="s">
        <v>5154</v>
      </c>
      <c r="O622" s="45" t="s">
        <v>4901</v>
      </c>
      <c r="P622" s="45" t="s">
        <v>5155</v>
      </c>
      <c r="Q622" s="45" t="s">
        <v>5156</v>
      </c>
      <c r="R622" t="s">
        <v>4260</v>
      </c>
      <c r="S622" s="45" t="s">
        <v>893</v>
      </c>
      <c r="T622"/>
      <c r="U622" s="47">
        <v>99</v>
      </c>
      <c r="V622" s="47">
        <v>99</v>
      </c>
      <c r="W622" s="47" t="s">
        <v>894</v>
      </c>
      <c r="X622" s="47">
        <v>36234</v>
      </c>
      <c r="Y622" s="47">
        <v>32580</v>
      </c>
      <c r="Z622" s="48">
        <v>210.96</v>
      </c>
      <c r="AA622" s="44">
        <v>136</v>
      </c>
      <c r="AB622" s="44">
        <v>134</v>
      </c>
      <c r="AC622" s="44">
        <v>4456</v>
      </c>
      <c r="AD622" s="44">
        <v>902</v>
      </c>
      <c r="AE622" s="44">
        <v>2786</v>
      </c>
      <c r="AF622" s="44">
        <v>24087</v>
      </c>
      <c r="AG622" s="44"/>
      <c r="AH622" s="47">
        <v>67</v>
      </c>
      <c r="AI622" s="47">
        <v>6</v>
      </c>
      <c r="AJ622">
        <v>276</v>
      </c>
      <c r="AK622" t="s">
        <v>895</v>
      </c>
      <c r="AL622">
        <v>32580</v>
      </c>
      <c r="AM622"/>
      <c r="AN622"/>
      <c r="AO622"/>
      <c r="AP622"/>
      <c r="AQ622"/>
      <c r="AR622" s="44"/>
      <c r="AS622" s="44"/>
      <c r="AT622" s="44"/>
      <c r="AU622" s="44">
        <v>11944739</v>
      </c>
      <c r="AV622" s="44">
        <v>2404281</v>
      </c>
      <c r="AW622" s="44">
        <v>1656630</v>
      </c>
      <c r="AX622" s="44"/>
      <c r="AY622" s="44">
        <v>12692390</v>
      </c>
      <c r="AZ622" s="21">
        <v>12331919</v>
      </c>
      <c r="BA622" s="21">
        <v>360471</v>
      </c>
      <c r="BB622" s="44">
        <v>19903</v>
      </c>
      <c r="BC622" s="44">
        <v>800</v>
      </c>
      <c r="BD622" s="44"/>
      <c r="BE622" s="44">
        <v>379574</v>
      </c>
      <c r="BF622" s="44">
        <v>1638948</v>
      </c>
      <c r="BG622" s="44">
        <v>345138</v>
      </c>
      <c r="BH622" s="44">
        <v>1042002</v>
      </c>
      <c r="BI622" s="21">
        <v>8785464</v>
      </c>
      <c r="BJ622" s="21"/>
      <c r="BK622" s="21">
        <v>24310</v>
      </c>
      <c r="BL622" s="21">
        <v>2196</v>
      </c>
      <c r="BM622" s="21">
        <v>106681</v>
      </c>
      <c r="BN622" s="21">
        <v>11944739</v>
      </c>
      <c r="BO622" s="21"/>
      <c r="BP622" s="21"/>
      <c r="BQ622" s="44"/>
      <c r="BR622" s="21"/>
      <c r="BS622" s="44"/>
      <c r="BT622" s="21"/>
      <c r="BU622" s="44"/>
      <c r="BV622" s="21"/>
      <c r="BW622" s="44">
        <v>1920885</v>
      </c>
      <c r="BX622" s="21"/>
      <c r="BY622" s="21">
        <v>444122</v>
      </c>
      <c r="BZ622" s="21"/>
      <c r="CA622" s="44"/>
      <c r="CB622" s="44"/>
      <c r="CC622" s="44">
        <v>23284</v>
      </c>
      <c r="CD622" s="44"/>
      <c r="CE622" s="44"/>
      <c r="CF622" s="44"/>
      <c r="CG622" s="44">
        <v>14930</v>
      </c>
      <c r="CH622" s="44"/>
      <c r="CI622" s="21">
        <v>1060</v>
      </c>
      <c r="CJ622" s="44"/>
      <c r="CK622" s="21"/>
      <c r="CL622" s="44"/>
      <c r="CM622" s="44">
        <v>388845</v>
      </c>
      <c r="CN622" s="44">
        <v>0</v>
      </c>
      <c r="CO622" s="44">
        <v>647480</v>
      </c>
      <c r="CP622" s="44">
        <v>0</v>
      </c>
      <c r="CQ622" s="21">
        <v>631290</v>
      </c>
      <c r="CR622" s="44">
        <v>60920</v>
      </c>
      <c r="CS622" s="44">
        <v>631823</v>
      </c>
      <c r="CT622" s="44">
        <v>17720</v>
      </c>
      <c r="CU622" s="44"/>
      <c r="CV622" s="44">
        <v>26203</v>
      </c>
      <c r="CW622" s="21"/>
      <c r="CX622" s="21"/>
      <c r="CY622" s="21"/>
      <c r="CZ622" s="21"/>
      <c r="DA622" s="21"/>
      <c r="DB622" s="21"/>
      <c r="DC622" s="21"/>
      <c r="DD622" s="21"/>
      <c r="DE622" s="44"/>
      <c r="DF622" s="21"/>
      <c r="DG622" s="44"/>
      <c r="DH622" s="21"/>
      <c r="DI622" s="44"/>
      <c r="DJ622" s="44"/>
      <c r="DK622" s="44"/>
      <c r="DL622" s="44"/>
      <c r="DM622" s="21"/>
      <c r="DN622" s="44"/>
      <c r="DO622" s="44"/>
      <c r="DP622" s="44"/>
      <c r="DQ622" s="44"/>
      <c r="DR622" s="44"/>
      <c r="DS622" s="44"/>
      <c r="DT622" s="44"/>
      <c r="DU622" s="44"/>
      <c r="DV622" s="44"/>
      <c r="DW622" s="44"/>
      <c r="DX622" s="44"/>
      <c r="DY622" s="44"/>
      <c r="DZ622" s="44"/>
      <c r="EA622" s="44"/>
      <c r="EB622" s="21"/>
      <c r="EC622" s="44">
        <v>233129</v>
      </c>
      <c r="ED622" s="44"/>
      <c r="EE622" s="21">
        <v>143263</v>
      </c>
      <c r="EF622" s="44"/>
      <c r="EG622" s="21">
        <v>-670402</v>
      </c>
      <c r="EH622" s="44"/>
      <c r="EI622" s="21">
        <v>1959569</v>
      </c>
      <c r="EJ622" s="44"/>
      <c r="EK622" s="44"/>
      <c r="EL622" s="21"/>
      <c r="EM622" s="44">
        <v>-2623</v>
      </c>
      <c r="EN622" s="44"/>
      <c r="EO622" s="44">
        <v>-6306</v>
      </c>
      <c r="EP622" s="21"/>
      <c r="EQ622" s="21"/>
      <c r="ER622" s="21"/>
      <c r="ES622" s="21"/>
      <c r="ET622" s="44"/>
      <c r="EU622" s="21"/>
      <c r="EV622" s="44"/>
      <c r="EW622" s="21"/>
      <c r="EX622" s="44"/>
      <c r="EY622" s="44"/>
      <c r="EZ622" s="21"/>
      <c r="FA622" s="21"/>
      <c r="FB622" s="44"/>
      <c r="FC622" s="44"/>
      <c r="FD622" s="21"/>
      <c r="FE622" s="112"/>
      <c r="FF622" s="44"/>
      <c r="FG622" s="44">
        <v>6054571</v>
      </c>
      <c r="FH622" s="44">
        <v>1315352</v>
      </c>
      <c r="FI622" s="44">
        <v>4961996</v>
      </c>
      <c r="FJ622" s="44">
        <v>236848</v>
      </c>
      <c r="FK622" s="44">
        <v>5450825</v>
      </c>
      <c r="FL622" s="44"/>
      <c r="FM622" s="44"/>
      <c r="FN622" s="44"/>
      <c r="FO622" s="44"/>
      <c r="FP622" s="44"/>
      <c r="FQ622" s="44"/>
      <c r="FR622" s="44"/>
      <c r="FS622" s="44"/>
      <c r="FT622" s="44">
        <v>83966</v>
      </c>
      <c r="FU622" s="44"/>
      <c r="FV622" s="21">
        <v>340458</v>
      </c>
      <c r="FW622" s="44"/>
      <c r="FX622" s="44">
        <v>290517</v>
      </c>
      <c r="FY622" s="44">
        <v>55524</v>
      </c>
      <c r="FZ622" s="44">
        <v>192373</v>
      </c>
      <c r="GA622" s="44">
        <v>11919</v>
      </c>
      <c r="GB622" s="44"/>
      <c r="GC622" s="44">
        <v>9793</v>
      </c>
      <c r="GD622" s="44">
        <v>400979</v>
      </c>
      <c r="GE622" s="44">
        <v>347976</v>
      </c>
      <c r="GF622" s="44">
        <v>239372</v>
      </c>
      <c r="GG622" s="44">
        <v>940138</v>
      </c>
      <c r="GH622" s="44">
        <v>115731</v>
      </c>
      <c r="GI622" s="44">
        <v>200598</v>
      </c>
      <c r="GJ622" s="44">
        <v>49267</v>
      </c>
      <c r="GK622" s="44">
        <v>2476768</v>
      </c>
      <c r="GL622" s="44">
        <v>79914</v>
      </c>
      <c r="GM622" s="44">
        <v>834930</v>
      </c>
      <c r="GN622" s="44">
        <v>60378</v>
      </c>
      <c r="GO622" s="44">
        <v>67035</v>
      </c>
      <c r="GP622" s="44"/>
      <c r="GQ622" s="44"/>
      <c r="GR622" s="44">
        <v>83458</v>
      </c>
      <c r="GS622" s="44">
        <v>6820792</v>
      </c>
      <c r="GT622" s="44"/>
      <c r="GU622" s="21">
        <v>327370</v>
      </c>
      <c r="GV622" s="44"/>
      <c r="GW622" s="44"/>
      <c r="GX622" s="44"/>
      <c r="GY622" s="44">
        <v>7148162</v>
      </c>
      <c r="GZ622" s="44">
        <v>6692414</v>
      </c>
      <c r="HA622" s="44"/>
      <c r="HB622" s="44"/>
      <c r="HC622" s="44">
        <v>455748</v>
      </c>
      <c r="HD622" s="44">
        <v>7148162</v>
      </c>
      <c r="HE622" s="21">
        <v>5821527</v>
      </c>
      <c r="HF622" s="21"/>
      <c r="HG622" s="21"/>
      <c r="HH622" s="21"/>
      <c r="HI622" s="21">
        <v>0</v>
      </c>
      <c r="HJ622" s="44"/>
      <c r="HK622" s="21">
        <v>1499389</v>
      </c>
      <c r="HL622" s="21">
        <v>317319</v>
      </c>
      <c r="HM622" s="21">
        <v>1816708</v>
      </c>
      <c r="HN622" s="21">
        <v>-1489338</v>
      </c>
      <c r="HO622" s="21"/>
      <c r="HP622" s="44"/>
      <c r="HQ622" s="47"/>
      <c r="HR622" s="47"/>
      <c r="HS622" s="47"/>
      <c r="HT622" s="47" t="s">
        <v>1759</v>
      </c>
      <c r="HU622" s="47">
        <v>0</v>
      </c>
      <c r="HV622" s="47">
        <v>2318</v>
      </c>
      <c r="HW622" s="47">
        <v>0</v>
      </c>
      <c r="HX622" s="47">
        <v>16372</v>
      </c>
      <c r="HY622" s="47">
        <v>24624</v>
      </c>
      <c r="HZ622" s="47">
        <v>81114</v>
      </c>
      <c r="IA622" s="47">
        <v>0</v>
      </c>
      <c r="IB622" s="47">
        <v>0</v>
      </c>
      <c r="IC622" s="47">
        <v>3748</v>
      </c>
      <c r="ID622"/>
      <c r="IE622" s="47">
        <v>6028</v>
      </c>
      <c r="IF622">
        <v>13604</v>
      </c>
      <c r="IG622" s="47">
        <v>9482</v>
      </c>
      <c r="IH622" s="47">
        <v>23883</v>
      </c>
      <c r="II622">
        <v>3503</v>
      </c>
      <c r="IJ622">
        <v>6207</v>
      </c>
      <c r="IK622">
        <v>696</v>
      </c>
      <c r="IL622">
        <v>16602</v>
      </c>
      <c r="IM622">
        <v>208181</v>
      </c>
      <c r="IN622">
        <v>0</v>
      </c>
      <c r="IO622">
        <v>2225</v>
      </c>
      <c r="IP622">
        <v>0</v>
      </c>
      <c r="IQ622">
        <v>1322</v>
      </c>
      <c r="IR622">
        <v>0</v>
      </c>
      <c r="IS622">
        <v>0</v>
      </c>
      <c r="IT622">
        <v>3547</v>
      </c>
      <c r="IU622">
        <v>160323</v>
      </c>
      <c r="IV622">
        <v>0</v>
      </c>
      <c r="IW622">
        <v>858237</v>
      </c>
      <c r="IX622">
        <v>989920</v>
      </c>
      <c r="IY622">
        <v>2025680</v>
      </c>
      <c r="IZ622">
        <v>0</v>
      </c>
      <c r="JA622">
        <v>0</v>
      </c>
      <c r="JB622">
        <v>182064</v>
      </c>
      <c r="JC622"/>
      <c r="JD622">
        <v>144382</v>
      </c>
      <c r="JE622">
        <v>253743</v>
      </c>
      <c r="JF622">
        <v>176000</v>
      </c>
      <c r="JG622">
        <v>488260</v>
      </c>
      <c r="JH622">
        <v>94751</v>
      </c>
      <c r="JI622">
        <v>154197</v>
      </c>
      <c r="JJ622">
        <v>31774</v>
      </c>
      <c r="JK622">
        <v>495240</v>
      </c>
      <c r="JL622">
        <v>6054571</v>
      </c>
      <c r="JM622">
        <v>0</v>
      </c>
      <c r="JN622">
        <v>140251</v>
      </c>
      <c r="JO622">
        <v>0</v>
      </c>
      <c r="JP622">
        <v>40154</v>
      </c>
      <c r="JQ622">
        <v>0</v>
      </c>
      <c r="JR622">
        <v>0</v>
      </c>
      <c r="JS622">
        <v>180405</v>
      </c>
      <c r="JT622"/>
      <c r="JU622"/>
      <c r="JV622"/>
      <c r="JW622"/>
      <c r="JX622"/>
      <c r="JY622"/>
      <c r="JZ622"/>
      <c r="KA622"/>
      <c r="KB622"/>
      <c r="KC622"/>
      <c r="KD622"/>
      <c r="KE622"/>
      <c r="KF622">
        <v>115</v>
      </c>
      <c r="KG622">
        <v>149</v>
      </c>
      <c r="KH622">
        <v>109</v>
      </c>
      <c r="KI622">
        <v>72</v>
      </c>
      <c r="KJ622">
        <v>80</v>
      </c>
      <c r="KK622">
        <v>66</v>
      </c>
      <c r="KL622">
        <v>42</v>
      </c>
      <c r="KM622">
        <v>46</v>
      </c>
      <c r="KN622">
        <v>39</v>
      </c>
      <c r="KO622">
        <v>1</v>
      </c>
      <c r="KP622">
        <v>0</v>
      </c>
      <c r="KQ622">
        <v>0</v>
      </c>
      <c r="KR622">
        <v>0</v>
      </c>
      <c r="KS622">
        <v>1</v>
      </c>
      <c r="KT622">
        <v>0</v>
      </c>
      <c r="KU622">
        <v>1</v>
      </c>
      <c r="KV622">
        <v>0</v>
      </c>
      <c r="KW622">
        <v>0</v>
      </c>
      <c r="KX622">
        <v>0</v>
      </c>
      <c r="KY622">
        <v>0</v>
      </c>
      <c r="KZ622">
        <v>0</v>
      </c>
      <c r="LA622">
        <v>0</v>
      </c>
      <c r="LB622">
        <v>0</v>
      </c>
      <c r="LC622">
        <v>0</v>
      </c>
      <c r="LD622">
        <v>1</v>
      </c>
      <c r="LE622">
        <v>0</v>
      </c>
      <c r="LF622">
        <v>0</v>
      </c>
      <c r="LG622">
        <v>0</v>
      </c>
      <c r="LH622">
        <v>0</v>
      </c>
    </row>
    <row r="623" spans="1:320" s="34" customFormat="1" ht="15" customHeight="1" x14ac:dyDescent="0.25">
      <c r="A623" s="45">
        <v>206301363</v>
      </c>
      <c r="B623" s="45" t="s">
        <v>5157</v>
      </c>
      <c r="C623" s="46">
        <v>45292</v>
      </c>
      <c r="D623" s="46">
        <v>45657</v>
      </c>
      <c r="E623" s="47">
        <v>366</v>
      </c>
      <c r="F623" s="45" t="s">
        <v>883</v>
      </c>
      <c r="G623" s="45" t="s">
        <v>884</v>
      </c>
      <c r="H623" s="45" t="s">
        <v>1358</v>
      </c>
      <c r="I623" s="45" t="s">
        <v>886</v>
      </c>
      <c r="J623" s="45" t="s">
        <v>887</v>
      </c>
      <c r="K623" s="45" t="s">
        <v>1359</v>
      </c>
      <c r="L623" s="45" t="s">
        <v>4889</v>
      </c>
      <c r="M623" s="45" t="s">
        <v>5158</v>
      </c>
      <c r="N623" s="45" t="s">
        <v>5159</v>
      </c>
      <c r="O623" s="45" t="s">
        <v>4965</v>
      </c>
      <c r="P623" s="45" t="s">
        <v>5097</v>
      </c>
      <c r="Q623" s="45" t="s">
        <v>5160</v>
      </c>
      <c r="R623" t="s">
        <v>5161</v>
      </c>
      <c r="S623" s="45" t="s">
        <v>893</v>
      </c>
      <c r="T623"/>
      <c r="U623" s="47">
        <v>97</v>
      </c>
      <c r="V623" s="47">
        <v>97</v>
      </c>
      <c r="W623" s="47" t="s">
        <v>894</v>
      </c>
      <c r="X623" s="47">
        <v>35502</v>
      </c>
      <c r="Y623" s="47">
        <v>33428</v>
      </c>
      <c r="Z623" s="48">
        <v>214.05</v>
      </c>
      <c r="AA623" s="44">
        <v>367</v>
      </c>
      <c r="AB623" s="44">
        <v>398</v>
      </c>
      <c r="AC623" s="44">
        <v>9850</v>
      </c>
      <c r="AD623" s="44">
        <v>1519</v>
      </c>
      <c r="AE623" s="44">
        <v>949</v>
      </c>
      <c r="AF623" s="44">
        <v>19806</v>
      </c>
      <c r="AG623" s="44"/>
      <c r="AH623" s="47">
        <v>189</v>
      </c>
      <c r="AI623" s="47">
        <v>15</v>
      </c>
      <c r="AJ623">
        <v>1100</v>
      </c>
      <c r="AK623" t="s">
        <v>895</v>
      </c>
      <c r="AL623">
        <v>33428</v>
      </c>
      <c r="AM623"/>
      <c r="AN623"/>
      <c r="AO623"/>
      <c r="AP623"/>
      <c r="AQ623"/>
      <c r="AR623" s="44"/>
      <c r="AS623" s="44"/>
      <c r="AT623" s="44"/>
      <c r="AU623" s="44">
        <v>10293622</v>
      </c>
      <c r="AV623" s="44">
        <v>12497344</v>
      </c>
      <c r="AW623" s="44">
        <v>6262395</v>
      </c>
      <c r="AX623" s="44">
        <v>65419</v>
      </c>
      <c r="AY623" s="44">
        <v>16593990</v>
      </c>
      <c r="AZ623" s="21">
        <v>14925017</v>
      </c>
      <c r="BA623" s="21">
        <v>1668973</v>
      </c>
      <c r="BB623" s="44">
        <v>-5350</v>
      </c>
      <c r="BC623" s="44"/>
      <c r="BD623" s="44"/>
      <c r="BE623" s="44">
        <v>1663623</v>
      </c>
      <c r="BF623" s="44">
        <v>3110532</v>
      </c>
      <c r="BG623" s="44">
        <v>482824</v>
      </c>
      <c r="BH623" s="44">
        <v>350551</v>
      </c>
      <c r="BI623" s="21">
        <v>5941800</v>
      </c>
      <c r="BJ623" s="21"/>
      <c r="BK623" s="21">
        <v>60075</v>
      </c>
      <c r="BL623" s="21">
        <v>4500</v>
      </c>
      <c r="BM623" s="21">
        <v>343340</v>
      </c>
      <c r="BN623" s="21">
        <v>10293622</v>
      </c>
      <c r="BO623" s="21"/>
      <c r="BP623" s="21"/>
      <c r="BQ623" s="44"/>
      <c r="BR623" s="21"/>
      <c r="BS623" s="44"/>
      <c r="BT623" s="21"/>
      <c r="BU623" s="44"/>
      <c r="BV623" s="21"/>
      <c r="BW623" s="44">
        <v>10954329</v>
      </c>
      <c r="BX623" s="21"/>
      <c r="BY623" s="21">
        <v>1240990</v>
      </c>
      <c r="BZ623" s="21"/>
      <c r="CA623" s="44">
        <v>4321</v>
      </c>
      <c r="CB623" s="44"/>
      <c r="CC623" s="44">
        <v>140918</v>
      </c>
      <c r="CD623" s="44"/>
      <c r="CE623" s="44"/>
      <c r="CF623" s="44"/>
      <c r="CG623" s="44">
        <v>154408</v>
      </c>
      <c r="CH623" s="44"/>
      <c r="CI623" s="21">
        <v>138</v>
      </c>
      <c r="CJ623" s="44"/>
      <c r="CK623" s="21">
        <v>2240</v>
      </c>
      <c r="CL623" s="44"/>
      <c r="CM623" s="44">
        <v>0</v>
      </c>
      <c r="CN623" s="44">
        <v>0</v>
      </c>
      <c r="CO623" s="44">
        <v>5484600</v>
      </c>
      <c r="CP623" s="44">
        <v>185</v>
      </c>
      <c r="CQ623" s="21">
        <v>5698350</v>
      </c>
      <c r="CR623" s="44">
        <v>695300</v>
      </c>
      <c r="CS623" s="44">
        <v>559923</v>
      </c>
      <c r="CT623" s="44">
        <v>21059</v>
      </c>
      <c r="CU623" s="44"/>
      <c r="CV623" s="44">
        <v>37927</v>
      </c>
      <c r="CW623" s="21"/>
      <c r="CX623" s="21"/>
      <c r="CY623" s="21"/>
      <c r="CZ623" s="21"/>
      <c r="DA623" s="21"/>
      <c r="DB623" s="21"/>
      <c r="DC623" s="21"/>
      <c r="DD623" s="21"/>
      <c r="DE623" s="44"/>
      <c r="DF623" s="21"/>
      <c r="DG623" s="44"/>
      <c r="DH623" s="21"/>
      <c r="DI623" s="44"/>
      <c r="DJ623" s="44"/>
      <c r="DK623" s="44"/>
      <c r="DL623" s="44"/>
      <c r="DM623" s="21"/>
      <c r="DN623" s="44"/>
      <c r="DO623" s="44"/>
      <c r="DP623" s="44"/>
      <c r="DQ623" s="44"/>
      <c r="DR623" s="44"/>
      <c r="DS623" s="44"/>
      <c r="DT623" s="44"/>
      <c r="DU623" s="44"/>
      <c r="DV623" s="44"/>
      <c r="DW623" s="44"/>
      <c r="DX623" s="44"/>
      <c r="DY623" s="44"/>
      <c r="DZ623" s="44"/>
      <c r="EA623" s="44"/>
      <c r="EB623" s="21"/>
      <c r="EC623" s="44">
        <v>5344300</v>
      </c>
      <c r="ED623" s="44"/>
      <c r="EE623" s="21">
        <v>886058</v>
      </c>
      <c r="EF623" s="44"/>
      <c r="EG623" s="21">
        <v>-259195</v>
      </c>
      <c r="EH623" s="44"/>
      <c r="EI623" s="21">
        <v>205408</v>
      </c>
      <c r="EJ623" s="44"/>
      <c r="EK623" s="44"/>
      <c r="EL623" s="21"/>
      <c r="EM623" s="44">
        <v>110247</v>
      </c>
      <c r="EN623" s="44"/>
      <c r="EO623" s="44">
        <v>-24423</v>
      </c>
      <c r="EP623" s="21"/>
      <c r="EQ623" s="21"/>
      <c r="ER623" s="21"/>
      <c r="ES623" s="21"/>
      <c r="ET623" s="44"/>
      <c r="EU623" s="21"/>
      <c r="EV623" s="44"/>
      <c r="EW623" s="21"/>
      <c r="EX623" s="44"/>
      <c r="EY623" s="44"/>
      <c r="EZ623" s="21"/>
      <c r="FA623" s="21"/>
      <c r="FB623" s="44"/>
      <c r="FC623" s="44"/>
      <c r="FD623" s="21"/>
      <c r="FE623" s="112"/>
      <c r="FF623" s="44"/>
      <c r="FG623" s="44">
        <v>7762281</v>
      </c>
      <c r="FH623" s="44">
        <v>1360785</v>
      </c>
      <c r="FI623" s="44">
        <v>5801951</v>
      </c>
      <c r="FJ623" s="44">
        <v>97667</v>
      </c>
      <c r="FK623" s="44">
        <v>5732396</v>
      </c>
      <c r="FL623" s="44"/>
      <c r="FM623" s="44"/>
      <c r="FN623" s="44"/>
      <c r="FO623" s="44"/>
      <c r="FP623" s="44"/>
      <c r="FQ623" s="44"/>
      <c r="FR623" s="44"/>
      <c r="FS623" s="44"/>
      <c r="FT623" s="44">
        <v>5281</v>
      </c>
      <c r="FU623" s="44">
        <v>20731</v>
      </c>
      <c r="FV623" s="21">
        <v>390593</v>
      </c>
      <c r="FW623" s="44"/>
      <c r="FX623" s="44">
        <v>486142</v>
      </c>
      <c r="FY623" s="44">
        <v>131489</v>
      </c>
      <c r="FZ623" s="44">
        <v>389114</v>
      </c>
      <c r="GA623" s="44">
        <v>28940</v>
      </c>
      <c r="GB623" s="44"/>
      <c r="GC623" s="44">
        <v>57030</v>
      </c>
      <c r="GD623" s="44">
        <v>445047</v>
      </c>
      <c r="GE623" s="44">
        <v>356452</v>
      </c>
      <c r="GF623" s="44">
        <v>152097</v>
      </c>
      <c r="GG623" s="44">
        <v>1034685</v>
      </c>
      <c r="GH623" s="44">
        <v>130626</v>
      </c>
      <c r="GI623" s="44">
        <v>185824</v>
      </c>
      <c r="GJ623" s="44">
        <v>105180</v>
      </c>
      <c r="GK623" s="44">
        <v>3404443</v>
      </c>
      <c r="GL623" s="44"/>
      <c r="GM623" s="44">
        <v>1347129</v>
      </c>
      <c r="GN623" s="44">
        <v>138269</v>
      </c>
      <c r="GO623" s="44"/>
      <c r="GP623" s="44"/>
      <c r="GQ623" s="44">
        <v>45509</v>
      </c>
      <c r="GR623" s="44">
        <v>338040</v>
      </c>
      <c r="GS623" s="44">
        <v>1893708</v>
      </c>
      <c r="GT623" s="44"/>
      <c r="GU623" s="21">
        <v>505053</v>
      </c>
      <c r="GV623" s="44"/>
      <c r="GW623" s="44">
        <v>1491042</v>
      </c>
      <c r="GX623" s="44"/>
      <c r="GY623" s="44">
        <v>3889803</v>
      </c>
      <c r="GZ623" s="44">
        <v>1448575</v>
      </c>
      <c r="HA623" s="44"/>
      <c r="HB623" s="44"/>
      <c r="HC623" s="44">
        <v>2441228</v>
      </c>
      <c r="HD623" s="44">
        <v>3889803</v>
      </c>
      <c r="HE623" s="21"/>
      <c r="HF623" s="21"/>
      <c r="HG623" s="21"/>
      <c r="HH623" s="21"/>
      <c r="HI623" s="21">
        <v>0</v>
      </c>
      <c r="HJ623" s="44"/>
      <c r="HK623" s="21">
        <v>406460</v>
      </c>
      <c r="HL623" s="21">
        <v>103258</v>
      </c>
      <c r="HM623" s="21">
        <v>509718</v>
      </c>
      <c r="HN623" s="21">
        <v>-4665</v>
      </c>
      <c r="HO623" s="21"/>
      <c r="HP623" s="44"/>
      <c r="HQ623" s="47"/>
      <c r="HR623" s="47"/>
      <c r="HS623" s="47"/>
      <c r="HT623" s="47" t="s">
        <v>1759</v>
      </c>
      <c r="HU623" s="47">
        <v>0</v>
      </c>
      <c r="HV623" s="47">
        <v>4356</v>
      </c>
      <c r="HW623" s="47">
        <v>0</v>
      </c>
      <c r="HX623" s="47">
        <v>7192</v>
      </c>
      <c r="HY623" s="47">
        <v>37292</v>
      </c>
      <c r="HZ623" s="47">
        <v>91906</v>
      </c>
      <c r="IA623" s="47">
        <v>0</v>
      </c>
      <c r="IB623" s="47">
        <v>0</v>
      </c>
      <c r="IC623" s="47">
        <v>11387</v>
      </c>
      <c r="ID623">
        <v>18286</v>
      </c>
      <c r="IE623" s="47">
        <v>5640</v>
      </c>
      <c r="IF623">
        <v>14176</v>
      </c>
      <c r="IG623" s="47">
        <v>5229</v>
      </c>
      <c r="IH623" s="47">
        <v>22238</v>
      </c>
      <c r="II623">
        <v>4178</v>
      </c>
      <c r="IJ623">
        <v>7045</v>
      </c>
      <c r="IK623">
        <v>2062</v>
      </c>
      <c r="IL623">
        <v>20801</v>
      </c>
      <c r="IM623">
        <v>251788</v>
      </c>
      <c r="IN623">
        <v>0</v>
      </c>
      <c r="IO623">
        <v>0</v>
      </c>
      <c r="IP623">
        <v>43</v>
      </c>
      <c r="IQ623">
        <v>0</v>
      </c>
      <c r="IR623">
        <v>0</v>
      </c>
      <c r="IS623">
        <v>0</v>
      </c>
      <c r="IT623">
        <v>43</v>
      </c>
      <c r="IU623">
        <v>341912</v>
      </c>
      <c r="IV623">
        <v>0</v>
      </c>
      <c r="IW623">
        <v>346371</v>
      </c>
      <c r="IX623">
        <v>1462960</v>
      </c>
      <c r="IY623">
        <v>2106334</v>
      </c>
      <c r="IZ623">
        <v>0</v>
      </c>
      <c r="JA623">
        <v>0</v>
      </c>
      <c r="JB623">
        <v>405946</v>
      </c>
      <c r="JC623">
        <v>849683</v>
      </c>
      <c r="JD623">
        <v>123684</v>
      </c>
      <c r="JE623">
        <v>265214</v>
      </c>
      <c r="JF623">
        <v>93922</v>
      </c>
      <c r="JG623">
        <v>490489</v>
      </c>
      <c r="JH623">
        <v>113508</v>
      </c>
      <c r="JI623">
        <v>147930</v>
      </c>
      <c r="JJ623">
        <v>89366</v>
      </c>
      <c r="JK623">
        <v>924962</v>
      </c>
      <c r="JL623">
        <v>7762281</v>
      </c>
      <c r="JM623">
        <v>0</v>
      </c>
      <c r="JN623">
        <v>0</v>
      </c>
      <c r="JO623">
        <v>2000</v>
      </c>
      <c r="JP623">
        <v>0</v>
      </c>
      <c r="JQ623">
        <v>0</v>
      </c>
      <c r="JR623">
        <v>0</v>
      </c>
      <c r="JS623">
        <v>2000</v>
      </c>
      <c r="JT623"/>
      <c r="JU623"/>
      <c r="JV623"/>
      <c r="JW623"/>
      <c r="JX623"/>
      <c r="JY623">
        <v>18286</v>
      </c>
      <c r="JZ623"/>
      <c r="KA623"/>
      <c r="KB623"/>
      <c r="KC623"/>
      <c r="KD623"/>
      <c r="KE623">
        <v>849683</v>
      </c>
      <c r="KF623">
        <v>177</v>
      </c>
      <c r="KG623">
        <v>257</v>
      </c>
      <c r="KH623">
        <v>120</v>
      </c>
      <c r="KI623">
        <v>129</v>
      </c>
      <c r="KJ623">
        <v>188</v>
      </c>
      <c r="KK623">
        <v>86</v>
      </c>
      <c r="KL623">
        <v>82</v>
      </c>
      <c r="KM623">
        <v>117</v>
      </c>
      <c r="KN623">
        <v>57</v>
      </c>
      <c r="KO623">
        <v>1</v>
      </c>
      <c r="KP623">
        <v>0</v>
      </c>
      <c r="KQ623">
        <v>0</v>
      </c>
      <c r="KR623">
        <v>0</v>
      </c>
      <c r="KS623">
        <v>1</v>
      </c>
      <c r="KT623">
        <v>0</v>
      </c>
      <c r="KU623">
        <v>1</v>
      </c>
      <c r="KV623">
        <v>0</v>
      </c>
      <c r="KW623">
        <v>0</v>
      </c>
      <c r="KX623">
        <v>0</v>
      </c>
      <c r="KY623">
        <v>0</v>
      </c>
      <c r="KZ623">
        <v>0</v>
      </c>
      <c r="LA623">
        <v>0</v>
      </c>
      <c r="LB623">
        <v>0</v>
      </c>
      <c r="LC623">
        <v>0</v>
      </c>
      <c r="LD623">
        <v>1</v>
      </c>
      <c r="LE623">
        <v>0</v>
      </c>
      <c r="LF623">
        <v>0</v>
      </c>
      <c r="LG623">
        <v>0</v>
      </c>
      <c r="LH623">
        <v>0</v>
      </c>
    </row>
    <row r="624" spans="1:320" s="34" customFormat="1" ht="15" customHeight="1" x14ac:dyDescent="0.25">
      <c r="A624" s="45">
        <v>206301381</v>
      </c>
      <c r="B624" s="45" t="s">
        <v>5162</v>
      </c>
      <c r="C624" s="46">
        <v>45292</v>
      </c>
      <c r="D624" s="46">
        <v>45657</v>
      </c>
      <c r="E624" s="47">
        <v>366</v>
      </c>
      <c r="F624" s="45" t="s">
        <v>883</v>
      </c>
      <c r="G624" s="45" t="s">
        <v>884</v>
      </c>
      <c r="H624" s="45" t="s">
        <v>1358</v>
      </c>
      <c r="I624" s="45" t="s">
        <v>886</v>
      </c>
      <c r="J624" s="45" t="s">
        <v>887</v>
      </c>
      <c r="K624" s="45" t="s">
        <v>1359</v>
      </c>
      <c r="L624" s="45" t="s">
        <v>4898</v>
      </c>
      <c r="M624" s="45" t="s">
        <v>4224</v>
      </c>
      <c r="N624" s="45" t="s">
        <v>5163</v>
      </c>
      <c r="O624" s="45" t="s">
        <v>4901</v>
      </c>
      <c r="P624" s="45" t="s">
        <v>5164</v>
      </c>
      <c r="Q624" s="45" t="s">
        <v>5165</v>
      </c>
      <c r="R624" t="s">
        <v>5166</v>
      </c>
      <c r="S624" s="45" t="s">
        <v>893</v>
      </c>
      <c r="T624" t="s">
        <v>2730</v>
      </c>
      <c r="U624" s="47">
        <v>99</v>
      </c>
      <c r="V624" s="47">
        <v>99</v>
      </c>
      <c r="W624" s="47" t="s">
        <v>894</v>
      </c>
      <c r="X624" s="47">
        <v>36234</v>
      </c>
      <c r="Y624" s="47">
        <v>33101</v>
      </c>
      <c r="Z624" s="48">
        <v>201.42</v>
      </c>
      <c r="AA624" s="44">
        <v>368</v>
      </c>
      <c r="AB624" s="44">
        <v>364</v>
      </c>
      <c r="AC624" s="44">
        <v>10842</v>
      </c>
      <c r="AD624" s="44">
        <v>1443</v>
      </c>
      <c r="AE624" s="44">
        <v>912</v>
      </c>
      <c r="AF624" s="44">
        <v>17775</v>
      </c>
      <c r="AG624" s="44"/>
      <c r="AH624" s="47">
        <v>46</v>
      </c>
      <c r="AI624" s="47">
        <v>573</v>
      </c>
      <c r="AJ624">
        <v>1510</v>
      </c>
      <c r="AK624" t="s">
        <v>895</v>
      </c>
      <c r="AL624">
        <v>33101</v>
      </c>
      <c r="AM624"/>
      <c r="AN624"/>
      <c r="AO624"/>
      <c r="AP624"/>
      <c r="AQ624"/>
      <c r="AR624" s="44"/>
      <c r="AS624" s="44"/>
      <c r="AT624" s="44"/>
      <c r="AU624" s="44">
        <v>12195968</v>
      </c>
      <c r="AV624" s="44">
        <v>6616705</v>
      </c>
      <c r="AW624" s="44">
        <v>569807</v>
      </c>
      <c r="AX624" s="44"/>
      <c r="AY624" s="44">
        <v>18242866</v>
      </c>
      <c r="AZ624" s="21">
        <v>14561263</v>
      </c>
      <c r="BA624" s="21">
        <v>3681603</v>
      </c>
      <c r="BB624" s="44">
        <v>-475</v>
      </c>
      <c r="BC624" s="44">
        <v>773037</v>
      </c>
      <c r="BD624" s="44"/>
      <c r="BE624" s="44">
        <v>2908091</v>
      </c>
      <c r="BF624" s="44">
        <v>3995853</v>
      </c>
      <c r="BG624" s="44">
        <v>512942</v>
      </c>
      <c r="BH624" s="44">
        <v>278095</v>
      </c>
      <c r="BI624" s="21">
        <v>6494819</v>
      </c>
      <c r="BJ624" s="21"/>
      <c r="BK624" s="21">
        <v>16831</v>
      </c>
      <c r="BL624" s="21">
        <v>205486</v>
      </c>
      <c r="BM624" s="21">
        <v>691942</v>
      </c>
      <c r="BN624" s="21">
        <v>12195968</v>
      </c>
      <c r="BO624" s="21"/>
      <c r="BP624" s="21"/>
      <c r="BQ624" s="44"/>
      <c r="BR624" s="21"/>
      <c r="BS624" s="44"/>
      <c r="BT624" s="21"/>
      <c r="BU624" s="44"/>
      <c r="BV624" s="21"/>
      <c r="BW624" s="44">
        <v>3263980</v>
      </c>
      <c r="BX624" s="21"/>
      <c r="BY624" s="21">
        <v>363389</v>
      </c>
      <c r="BZ624" s="21"/>
      <c r="CA624" s="44">
        <v>5925</v>
      </c>
      <c r="CB624" s="44"/>
      <c r="CC624" s="44">
        <v>2830579</v>
      </c>
      <c r="CD624" s="44"/>
      <c r="CE624" s="44"/>
      <c r="CF624" s="44"/>
      <c r="CG624" s="44">
        <v>14080</v>
      </c>
      <c r="CH624" s="44"/>
      <c r="CI624" s="21">
        <v>1268</v>
      </c>
      <c r="CJ624" s="44"/>
      <c r="CK624" s="21">
        <v>137484</v>
      </c>
      <c r="CL624" s="44"/>
      <c r="CM624" s="44">
        <v>119193</v>
      </c>
      <c r="CN624" s="44">
        <v>0</v>
      </c>
      <c r="CO624" s="44">
        <v>2675385</v>
      </c>
      <c r="CP624" s="44">
        <v>0</v>
      </c>
      <c r="CQ624" s="21">
        <v>2387205</v>
      </c>
      <c r="CR624" s="44">
        <v>478170</v>
      </c>
      <c r="CS624" s="44">
        <v>714619</v>
      </c>
      <c r="CT624" s="44">
        <v>93673</v>
      </c>
      <c r="CU624" s="44"/>
      <c r="CV624" s="44">
        <v>148460</v>
      </c>
      <c r="CW624" s="21"/>
      <c r="CX624" s="21"/>
      <c r="CY624" s="21"/>
      <c r="CZ624" s="21"/>
      <c r="DA624" s="21"/>
      <c r="DB624" s="21"/>
      <c r="DC624" s="21"/>
      <c r="DD624" s="21"/>
      <c r="DE624" s="44"/>
      <c r="DF624" s="21"/>
      <c r="DG624" s="44"/>
      <c r="DH624" s="21"/>
      <c r="DI624" s="44"/>
      <c r="DJ624" s="44"/>
      <c r="DK624" s="44"/>
      <c r="DL624" s="44"/>
      <c r="DM624" s="21"/>
      <c r="DN624" s="44"/>
      <c r="DO624" s="44">
        <v>-10660</v>
      </c>
      <c r="DP624" s="44"/>
      <c r="DQ624" s="44"/>
      <c r="DR624" s="44"/>
      <c r="DS624" s="44"/>
      <c r="DT624" s="44"/>
      <c r="DU624" s="44"/>
      <c r="DV624" s="44"/>
      <c r="DW624" s="44">
        <v>660</v>
      </c>
      <c r="DX624" s="44"/>
      <c r="DY624" s="44">
        <v>512</v>
      </c>
      <c r="DZ624" s="44"/>
      <c r="EA624" s="44"/>
      <c r="EB624" s="21"/>
      <c r="EC624" s="44">
        <v>-2020632</v>
      </c>
      <c r="ED624" s="44"/>
      <c r="EE624" s="21">
        <v>24537</v>
      </c>
      <c r="EF624" s="44"/>
      <c r="EG624" s="21">
        <v>96788</v>
      </c>
      <c r="EH624" s="44"/>
      <c r="EI624" s="21">
        <v>2541629</v>
      </c>
      <c r="EJ624" s="44"/>
      <c r="EK624" s="44"/>
      <c r="EL624" s="21"/>
      <c r="EM624" s="44">
        <v>7144</v>
      </c>
      <c r="EN624" s="44"/>
      <c r="EO624" s="44">
        <v>-70171</v>
      </c>
      <c r="EP624" s="21"/>
      <c r="EQ624" s="21"/>
      <c r="ER624" s="21"/>
      <c r="ES624" s="21"/>
      <c r="ET624" s="44"/>
      <c r="EU624" s="21"/>
      <c r="EV624" s="44"/>
      <c r="EW624" s="21"/>
      <c r="EX624" s="44"/>
      <c r="EY624" s="44"/>
      <c r="EZ624" s="21"/>
      <c r="FA624" s="21"/>
      <c r="FB624" s="44"/>
      <c r="FC624" s="44"/>
      <c r="FD624" s="21"/>
      <c r="FE624" s="112"/>
      <c r="FF624" s="44"/>
      <c r="FG624" s="44">
        <v>7523296</v>
      </c>
      <c r="FH624" s="44">
        <v>1894727</v>
      </c>
      <c r="FI624" s="44">
        <v>5143240</v>
      </c>
      <c r="FJ624" s="44">
        <v>290889</v>
      </c>
      <c r="FK624" s="44">
        <v>5199753</v>
      </c>
      <c r="FL624" s="44"/>
      <c r="FM624" s="44"/>
      <c r="FN624" s="44"/>
      <c r="FO624" s="44"/>
      <c r="FP624" s="44"/>
      <c r="FQ624" s="44"/>
      <c r="FR624" s="44"/>
      <c r="FS624" s="44"/>
      <c r="FT624" s="44">
        <v>36384</v>
      </c>
      <c r="FU624" s="44"/>
      <c r="FV624" s="21">
        <v>904539</v>
      </c>
      <c r="FW624" s="44"/>
      <c r="FX624" s="44">
        <v>623720</v>
      </c>
      <c r="FY624" s="44">
        <v>88067</v>
      </c>
      <c r="FZ624" s="44">
        <v>338760</v>
      </c>
      <c r="GA624" s="44">
        <v>49435</v>
      </c>
      <c r="GB624" s="44"/>
      <c r="GC624" s="44">
        <v>53662</v>
      </c>
      <c r="GD624" s="44">
        <v>367981</v>
      </c>
      <c r="GE624" s="44">
        <v>287204</v>
      </c>
      <c r="GF624" s="44">
        <v>136186</v>
      </c>
      <c r="GG624" s="44">
        <v>900384</v>
      </c>
      <c r="GH624" s="44">
        <v>683129</v>
      </c>
      <c r="GI624" s="44">
        <v>150954</v>
      </c>
      <c r="GJ624" s="44">
        <v>64298</v>
      </c>
      <c r="GK624" s="44">
        <v>3322837</v>
      </c>
      <c r="GL624" s="44">
        <v>147970</v>
      </c>
      <c r="GM624" s="44">
        <v>1021854</v>
      </c>
      <c r="GN624" s="44">
        <v>99959</v>
      </c>
      <c r="GO624" s="44">
        <v>13219</v>
      </c>
      <c r="GP624" s="44"/>
      <c r="GQ624" s="44">
        <v>6</v>
      </c>
      <c r="GR624" s="44">
        <v>70962</v>
      </c>
      <c r="GS624" s="44">
        <v>1706681</v>
      </c>
      <c r="GT624" s="44"/>
      <c r="GU624" s="21">
        <v>647463</v>
      </c>
      <c r="GV624" s="44"/>
      <c r="GW624" s="44">
        <v>18574428</v>
      </c>
      <c r="GX624" s="44"/>
      <c r="GY624" s="44">
        <v>20928572</v>
      </c>
      <c r="GZ624" s="44">
        <v>1123572</v>
      </c>
      <c r="HA624" s="44">
        <v>7458849</v>
      </c>
      <c r="HB624" s="44"/>
      <c r="HC624" s="44">
        <v>12346151</v>
      </c>
      <c r="HD624" s="44">
        <v>20928572</v>
      </c>
      <c r="HE624" s="21"/>
      <c r="HF624" s="21">
        <v>11115369</v>
      </c>
      <c r="HG624" s="21"/>
      <c r="HH624" s="21"/>
      <c r="HI624" s="21">
        <v>11985</v>
      </c>
      <c r="HJ624" s="44"/>
      <c r="HK624" s="21">
        <v>192924</v>
      </c>
      <c r="HL624" s="21">
        <v>828136</v>
      </c>
      <c r="HM624" s="21">
        <v>1033045</v>
      </c>
      <c r="HN624" s="21">
        <v>-385582</v>
      </c>
      <c r="HO624" s="21"/>
      <c r="HP624" s="44"/>
      <c r="HQ624" s="47"/>
      <c r="HR624" s="47"/>
      <c r="HS624" s="47"/>
      <c r="HT624" s="47" t="s">
        <v>1759</v>
      </c>
      <c r="HU624" s="47">
        <v>0</v>
      </c>
      <c r="HV624" s="47">
        <v>1937</v>
      </c>
      <c r="HW624" s="47">
        <v>0</v>
      </c>
      <c r="HX624" s="47">
        <v>6245</v>
      </c>
      <c r="HY624" s="47">
        <v>37688</v>
      </c>
      <c r="HZ624" s="47">
        <v>80631</v>
      </c>
      <c r="IA624" s="47">
        <v>0</v>
      </c>
      <c r="IB624" s="47">
        <v>0</v>
      </c>
      <c r="IC624" s="47">
        <v>0</v>
      </c>
      <c r="ID624">
        <v>28231</v>
      </c>
      <c r="IE624" s="47">
        <v>2624</v>
      </c>
      <c r="IF624">
        <v>10492</v>
      </c>
      <c r="IG624" s="47">
        <v>4786</v>
      </c>
      <c r="IH624" s="47">
        <v>20128</v>
      </c>
      <c r="II624">
        <v>9413</v>
      </c>
      <c r="IJ624">
        <v>4603</v>
      </c>
      <c r="IK624">
        <v>1331</v>
      </c>
      <c r="IL624">
        <v>12143</v>
      </c>
      <c r="IM624">
        <v>220252</v>
      </c>
      <c r="IN624">
        <v>0</v>
      </c>
      <c r="IO624">
        <v>0</v>
      </c>
      <c r="IP624">
        <v>271</v>
      </c>
      <c r="IQ624">
        <v>0</v>
      </c>
      <c r="IR624">
        <v>0</v>
      </c>
      <c r="IS624">
        <v>0</v>
      </c>
      <c r="IT624">
        <v>271</v>
      </c>
      <c r="IU624">
        <v>172560</v>
      </c>
      <c r="IV624">
        <v>0</v>
      </c>
      <c r="IW624">
        <v>284423</v>
      </c>
      <c r="IX624">
        <v>1416370</v>
      </c>
      <c r="IY624">
        <v>1906064</v>
      </c>
      <c r="IZ624">
        <v>0</v>
      </c>
      <c r="JA624">
        <v>0</v>
      </c>
      <c r="JB624">
        <v>0</v>
      </c>
      <c r="JC624">
        <v>1269977</v>
      </c>
      <c r="JD624">
        <v>79009</v>
      </c>
      <c r="JE624">
        <v>189931</v>
      </c>
      <c r="JF624">
        <v>89850</v>
      </c>
      <c r="JG624">
        <v>464384</v>
      </c>
      <c r="JH624">
        <v>485335</v>
      </c>
      <c r="JI624">
        <v>105835</v>
      </c>
      <c r="JJ624">
        <v>52296</v>
      </c>
      <c r="JK624">
        <v>1007262</v>
      </c>
      <c r="JL624">
        <v>7523296</v>
      </c>
      <c r="JM624">
        <v>0</v>
      </c>
      <c r="JN624">
        <v>0</v>
      </c>
      <c r="JO624">
        <v>15632</v>
      </c>
      <c r="JP624">
        <v>0</v>
      </c>
      <c r="JQ624">
        <v>0</v>
      </c>
      <c r="JR624">
        <v>0</v>
      </c>
      <c r="JS624">
        <v>15632</v>
      </c>
      <c r="JT624"/>
      <c r="JU624"/>
      <c r="JV624"/>
      <c r="JW624"/>
      <c r="JX624"/>
      <c r="JY624">
        <v>28231</v>
      </c>
      <c r="JZ624"/>
      <c r="KA624"/>
      <c r="KB624"/>
      <c r="KC624"/>
      <c r="KD624"/>
      <c r="KE624">
        <v>1269977</v>
      </c>
      <c r="KF624">
        <v>134</v>
      </c>
      <c r="KG624">
        <v>164</v>
      </c>
      <c r="KH624">
        <v>109</v>
      </c>
      <c r="KI624">
        <v>95</v>
      </c>
      <c r="KJ624">
        <v>117</v>
      </c>
      <c r="KK624">
        <v>80</v>
      </c>
      <c r="KL624">
        <v>50</v>
      </c>
      <c r="KM624">
        <v>61</v>
      </c>
      <c r="KN624">
        <v>42</v>
      </c>
      <c r="KO624">
        <v>1</v>
      </c>
      <c r="KP624">
        <v>0</v>
      </c>
      <c r="KQ624">
        <v>0</v>
      </c>
      <c r="KR624">
        <v>0</v>
      </c>
      <c r="KS624">
        <v>1</v>
      </c>
      <c r="KT624">
        <v>0</v>
      </c>
      <c r="KU624">
        <v>1</v>
      </c>
      <c r="KV624">
        <v>0</v>
      </c>
      <c r="KW624">
        <v>0</v>
      </c>
      <c r="KX624">
        <v>0</v>
      </c>
      <c r="KY624">
        <v>0</v>
      </c>
      <c r="KZ624">
        <v>0</v>
      </c>
      <c r="LA624">
        <v>0</v>
      </c>
      <c r="LB624">
        <v>0</v>
      </c>
      <c r="LC624">
        <v>0</v>
      </c>
      <c r="LD624">
        <v>1</v>
      </c>
      <c r="LE624">
        <v>0</v>
      </c>
      <c r="LF624">
        <v>0</v>
      </c>
      <c r="LG624">
        <v>0</v>
      </c>
      <c r="LH624">
        <v>0</v>
      </c>
    </row>
    <row r="625" spans="1:320" s="34" customFormat="1" ht="15" customHeight="1" x14ac:dyDescent="0.25">
      <c r="A625" s="45">
        <v>206301754</v>
      </c>
      <c r="B625" s="45" t="s">
        <v>1374</v>
      </c>
      <c r="C625" s="46">
        <v>45108</v>
      </c>
      <c r="D625" s="46">
        <v>45473</v>
      </c>
      <c r="E625" s="47">
        <v>366</v>
      </c>
      <c r="F625" s="45" t="s">
        <v>883</v>
      </c>
      <c r="G625" s="45" t="s">
        <v>893</v>
      </c>
      <c r="H625" s="45" t="s">
        <v>1358</v>
      </c>
      <c r="I625" s="45" t="s">
        <v>916</v>
      </c>
      <c r="J625" s="45" t="s">
        <v>331</v>
      </c>
      <c r="K625" s="45" t="s">
        <v>1359</v>
      </c>
      <c r="L625" s="45" t="s">
        <v>4851</v>
      </c>
      <c r="M625" s="45" t="s">
        <v>1375</v>
      </c>
      <c r="N625" s="45" t="s">
        <v>1376</v>
      </c>
      <c r="O625" s="45" t="s">
        <v>1372</v>
      </c>
      <c r="P625" s="45" t="s">
        <v>1377</v>
      </c>
      <c r="Q625" s="45" t="s">
        <v>1378</v>
      </c>
      <c r="R625" t="s">
        <v>1379</v>
      </c>
      <c r="S625" s="45" t="s">
        <v>884</v>
      </c>
      <c r="T625"/>
      <c r="U625" s="47">
        <v>95</v>
      </c>
      <c r="V625" s="47">
        <v>95</v>
      </c>
      <c r="W625" s="47" t="s">
        <v>894</v>
      </c>
      <c r="X625" s="47">
        <v>34770</v>
      </c>
      <c r="Y625" s="47">
        <v>28770</v>
      </c>
      <c r="Z625" s="48">
        <v>82.74</v>
      </c>
      <c r="AA625" s="44">
        <v>715</v>
      </c>
      <c r="AB625" s="44">
        <v>727</v>
      </c>
      <c r="AC625" s="44">
        <v>10557</v>
      </c>
      <c r="AD625" s="44"/>
      <c r="AE625" s="44">
        <v>11523</v>
      </c>
      <c r="AF625" s="44"/>
      <c r="AG625" s="44">
        <v>4413</v>
      </c>
      <c r="AH625" s="47"/>
      <c r="AI625" s="47">
        <v>506</v>
      </c>
      <c r="AJ625">
        <v>1771</v>
      </c>
      <c r="AK625" t="s">
        <v>895</v>
      </c>
      <c r="AL625">
        <v>28770</v>
      </c>
      <c r="AM625"/>
      <c r="AN625"/>
      <c r="AO625"/>
      <c r="AP625"/>
      <c r="AQ625"/>
      <c r="AR625" s="44"/>
      <c r="AS625" s="44"/>
      <c r="AT625" s="44"/>
      <c r="AU625" s="44">
        <v>16983346</v>
      </c>
      <c r="AV625" s="44">
        <v>10965821</v>
      </c>
      <c r="AW625" s="44">
        <v>13119678</v>
      </c>
      <c r="AX625" s="44">
        <v>22281</v>
      </c>
      <c r="AY625" s="44">
        <v>14851770</v>
      </c>
      <c r="AZ625" s="21">
        <v>15329292</v>
      </c>
      <c r="BA625" s="21">
        <v>-477522</v>
      </c>
      <c r="BB625" s="44">
        <v>998951</v>
      </c>
      <c r="BC625" s="44"/>
      <c r="BD625" s="44"/>
      <c r="BE625" s="44">
        <v>521429</v>
      </c>
      <c r="BF625" s="44">
        <v>6196442</v>
      </c>
      <c r="BG625" s="44"/>
      <c r="BH625" s="44">
        <v>6747380</v>
      </c>
      <c r="BI625" s="21"/>
      <c r="BJ625" s="21">
        <v>2649376</v>
      </c>
      <c r="BK625" s="21"/>
      <c r="BL625" s="21">
        <v>350658</v>
      </c>
      <c r="BM625" s="21">
        <v>1039490</v>
      </c>
      <c r="BN625" s="21">
        <v>16983346</v>
      </c>
      <c r="BO625" s="21"/>
      <c r="BP625" s="21"/>
      <c r="BQ625" s="44"/>
      <c r="BR625" s="21"/>
      <c r="BS625" s="44"/>
      <c r="BT625" s="21"/>
      <c r="BU625" s="44"/>
      <c r="BV625" s="21"/>
      <c r="BW625" s="44">
        <v>7862009</v>
      </c>
      <c r="BX625" s="21"/>
      <c r="BY625" s="21"/>
      <c r="BZ625" s="21"/>
      <c r="CA625" s="44">
        <v>124217</v>
      </c>
      <c r="CB625" s="44"/>
      <c r="CC625" s="44"/>
      <c r="CD625" s="44"/>
      <c r="CE625" s="44">
        <v>2958975</v>
      </c>
      <c r="CF625" s="44"/>
      <c r="CG625" s="44"/>
      <c r="CH625" s="44"/>
      <c r="CI625" s="21">
        <v>4772</v>
      </c>
      <c r="CJ625" s="44"/>
      <c r="CK625" s="21">
        <v>15848</v>
      </c>
      <c r="CL625" s="44"/>
      <c r="CM625" s="44">
        <v>307783</v>
      </c>
      <c r="CN625" s="44">
        <v>0</v>
      </c>
      <c r="CO625" s="44">
        <v>4715098</v>
      </c>
      <c r="CP625" s="44">
        <v>0</v>
      </c>
      <c r="CQ625" s="21">
        <v>4704880</v>
      </c>
      <c r="CR625" s="44">
        <v>255005</v>
      </c>
      <c r="CS625" s="44">
        <v>710760</v>
      </c>
      <c r="CT625" s="44">
        <v>124600</v>
      </c>
      <c r="CU625" s="44"/>
      <c r="CV625" s="44">
        <v>147695</v>
      </c>
      <c r="CW625" s="21"/>
      <c r="CX625" s="21"/>
      <c r="CY625" s="21"/>
      <c r="CZ625" s="21"/>
      <c r="DA625" s="21"/>
      <c r="DB625" s="21"/>
      <c r="DC625" s="21"/>
      <c r="DD625" s="21"/>
      <c r="DE625" s="44"/>
      <c r="DF625" s="21"/>
      <c r="DG625" s="44"/>
      <c r="DH625" s="21"/>
      <c r="DI625" s="44"/>
      <c r="DJ625" s="44"/>
      <c r="DK625" s="44"/>
      <c r="DL625" s="44"/>
      <c r="DM625" s="21"/>
      <c r="DN625" s="44"/>
      <c r="DO625" s="44"/>
      <c r="DP625" s="44"/>
      <c r="DQ625" s="44"/>
      <c r="DR625" s="44"/>
      <c r="DS625" s="44"/>
      <c r="DT625" s="44"/>
      <c r="DU625" s="44"/>
      <c r="DV625" s="44"/>
      <c r="DW625" s="44"/>
      <c r="DX625" s="44"/>
      <c r="DY625" s="44">
        <v>-2155</v>
      </c>
      <c r="DZ625" s="44"/>
      <c r="EA625" s="44"/>
      <c r="EB625" s="21"/>
      <c r="EC625" s="44">
        <v>6560475</v>
      </c>
      <c r="ED625" s="44"/>
      <c r="EE625" s="21"/>
      <c r="EF625" s="44"/>
      <c r="EG625" s="21">
        <v>2717806</v>
      </c>
      <c r="EH625" s="44"/>
      <c r="EI625" s="21"/>
      <c r="EJ625" s="44"/>
      <c r="EK625" s="44">
        <v>3419692</v>
      </c>
      <c r="EL625" s="21"/>
      <c r="EM625" s="44"/>
      <c r="EN625" s="44"/>
      <c r="EO625" s="44">
        <v>423860</v>
      </c>
      <c r="EP625" s="21"/>
      <c r="EQ625" s="21"/>
      <c r="ER625" s="21"/>
      <c r="ES625" s="21"/>
      <c r="ET625" s="44"/>
      <c r="EU625" s="21"/>
      <c r="EV625" s="44"/>
      <c r="EW625" s="21"/>
      <c r="EX625" s="44"/>
      <c r="EY625" s="44"/>
      <c r="EZ625" s="21"/>
      <c r="FA625" s="21"/>
      <c r="FB625" s="44"/>
      <c r="FC625" s="44"/>
      <c r="FD625" s="21"/>
      <c r="FE625" s="112"/>
      <c r="FF625" s="44"/>
      <c r="FG625" s="44">
        <v>13538065</v>
      </c>
      <c r="FH625" s="44">
        <v>3877747</v>
      </c>
      <c r="FI625" s="44">
        <v>13906226</v>
      </c>
      <c r="FJ625" s="44">
        <v>571671</v>
      </c>
      <c r="FK625" s="44">
        <v>7080488</v>
      </c>
      <c r="FL625" s="44"/>
      <c r="FM625" s="44"/>
      <c r="FN625" s="44"/>
      <c r="FO625" s="44"/>
      <c r="FP625" s="44"/>
      <c r="FQ625" s="44"/>
      <c r="FR625" s="44"/>
      <c r="FS625" s="44"/>
      <c r="FT625" s="44">
        <v>296486</v>
      </c>
      <c r="FU625" s="44"/>
      <c r="FV625" s="21">
        <v>674192</v>
      </c>
      <c r="FW625" s="44">
        <v>15395</v>
      </c>
      <c r="FX625" s="44">
        <v>515135</v>
      </c>
      <c r="FY625" s="44">
        <v>51560</v>
      </c>
      <c r="FZ625" s="44">
        <v>616096</v>
      </c>
      <c r="GA625" s="44">
        <v>78083</v>
      </c>
      <c r="GB625" s="44"/>
      <c r="GC625" s="44">
        <v>119862</v>
      </c>
      <c r="GD625" s="44">
        <v>372095</v>
      </c>
      <c r="GE625" s="44">
        <v>274164</v>
      </c>
      <c r="GF625" s="44">
        <v>212995</v>
      </c>
      <c r="GG625" s="44">
        <v>1321697</v>
      </c>
      <c r="GH625" s="44">
        <v>201994</v>
      </c>
      <c r="GI625" s="44">
        <v>254727</v>
      </c>
      <c r="GJ625" s="44">
        <v>70054</v>
      </c>
      <c r="GK625" s="44">
        <v>2614972</v>
      </c>
      <c r="GL625" s="44">
        <v>267807</v>
      </c>
      <c r="GM625" s="44">
        <v>6471</v>
      </c>
      <c r="GN625" s="44">
        <v>8474</v>
      </c>
      <c r="GO625" s="44">
        <v>14211</v>
      </c>
      <c r="GP625" s="44">
        <v>262334</v>
      </c>
      <c r="GQ625" s="44"/>
      <c r="GR625" s="44"/>
      <c r="GS625" s="44">
        <v>21641299</v>
      </c>
      <c r="GT625" s="44">
        <v>1444673</v>
      </c>
      <c r="GU625" s="21">
        <v>34967648</v>
      </c>
      <c r="GV625" s="44">
        <v>7626</v>
      </c>
      <c r="GW625" s="44">
        <v>1556278</v>
      </c>
      <c r="GX625" s="44">
        <v>1639956</v>
      </c>
      <c r="GY625" s="44">
        <v>61257480</v>
      </c>
      <c r="GZ625" s="44">
        <v>3794114</v>
      </c>
      <c r="HA625" s="44">
        <v>184158</v>
      </c>
      <c r="HB625" s="44">
        <v>38000611</v>
      </c>
      <c r="HC625" s="44">
        <v>19278597</v>
      </c>
      <c r="HD625" s="44">
        <v>61257480</v>
      </c>
      <c r="HE625" s="21"/>
      <c r="HF625" s="21"/>
      <c r="HG625" s="21"/>
      <c r="HH625" s="21"/>
      <c r="HI625" s="21">
        <v>2123449</v>
      </c>
      <c r="HJ625" s="44">
        <v>53529711</v>
      </c>
      <c r="HK625" s="21"/>
      <c r="HL625" s="21">
        <v>4566536</v>
      </c>
      <c r="HM625" s="21">
        <v>60219696</v>
      </c>
      <c r="HN625" s="21">
        <v>-25252048</v>
      </c>
      <c r="HO625" s="21"/>
      <c r="HP625" s="44"/>
      <c r="HQ625" s="47">
        <v>37968952</v>
      </c>
      <c r="HR625" s="47">
        <v>38000611</v>
      </c>
      <c r="HS625" s="47"/>
      <c r="HT625" s="47" t="s">
        <v>5167</v>
      </c>
      <c r="HU625" s="47">
        <v>16618219.32</v>
      </c>
      <c r="HV625" s="47">
        <v>2160</v>
      </c>
      <c r="HW625" s="47">
        <v>0</v>
      </c>
      <c r="HX625" s="47">
        <v>13376</v>
      </c>
      <c r="HY625" s="47">
        <v>50906</v>
      </c>
      <c r="HZ625" s="47">
        <v>91528</v>
      </c>
      <c r="IA625" s="47">
        <v>0</v>
      </c>
      <c r="IB625" s="47">
        <v>0</v>
      </c>
      <c r="IC625" s="47">
        <v>11160</v>
      </c>
      <c r="ID625">
        <v>21795</v>
      </c>
      <c r="IE625" s="47">
        <v>2381</v>
      </c>
      <c r="IF625">
        <v>10070</v>
      </c>
      <c r="IG625" s="47">
        <v>7369</v>
      </c>
      <c r="IH625" s="47"/>
      <c r="II625">
        <v>6254</v>
      </c>
      <c r="IJ625">
        <v>5908</v>
      </c>
      <c r="IK625">
        <v>1245</v>
      </c>
      <c r="IL625">
        <v>18328</v>
      </c>
      <c r="IM625">
        <v>242480</v>
      </c>
      <c r="IN625">
        <v>0</v>
      </c>
      <c r="IO625">
        <v>0</v>
      </c>
      <c r="IP625">
        <v>0</v>
      </c>
      <c r="IQ625">
        <v>0</v>
      </c>
      <c r="IR625">
        <v>0</v>
      </c>
      <c r="IS625">
        <v>0</v>
      </c>
      <c r="IT625">
        <v>0</v>
      </c>
      <c r="IU625">
        <v>174245</v>
      </c>
      <c r="IV625">
        <v>0</v>
      </c>
      <c r="IW625">
        <v>696164</v>
      </c>
      <c r="IX625">
        <v>1863994</v>
      </c>
      <c r="IY625">
        <v>2166964</v>
      </c>
      <c r="IZ625">
        <v>0</v>
      </c>
      <c r="JA625">
        <v>0</v>
      </c>
      <c r="JB625">
        <v>363250</v>
      </c>
      <c r="JC625">
        <v>992224</v>
      </c>
      <c r="JD625">
        <v>79232</v>
      </c>
      <c r="JE625">
        <v>178162</v>
      </c>
      <c r="JF625">
        <v>140073</v>
      </c>
      <c r="JG625"/>
      <c r="JH625">
        <v>159719</v>
      </c>
      <c r="JI625">
        <v>126271</v>
      </c>
      <c r="JJ625">
        <v>53544</v>
      </c>
      <c r="JK625">
        <v>754191</v>
      </c>
      <c r="JL625">
        <v>7748033</v>
      </c>
      <c r="JM625">
        <v>0</v>
      </c>
      <c r="JN625">
        <v>0</v>
      </c>
      <c r="JO625">
        <v>0</v>
      </c>
      <c r="JP625">
        <v>0</v>
      </c>
      <c r="JQ625">
        <v>0</v>
      </c>
      <c r="JR625">
        <v>0</v>
      </c>
      <c r="JS625">
        <v>0</v>
      </c>
      <c r="JT625"/>
      <c r="JU625"/>
      <c r="JV625"/>
      <c r="JW625"/>
      <c r="JX625"/>
      <c r="JY625">
        <v>21795</v>
      </c>
      <c r="JZ625"/>
      <c r="KA625"/>
      <c r="KB625"/>
      <c r="KC625"/>
      <c r="KD625"/>
      <c r="KE625">
        <v>992224</v>
      </c>
      <c r="KF625">
        <v>165</v>
      </c>
      <c r="KG625">
        <v>233</v>
      </c>
      <c r="KH625">
        <v>153</v>
      </c>
      <c r="KI625">
        <v>111</v>
      </c>
      <c r="KJ625">
        <v>170</v>
      </c>
      <c r="KK625">
        <v>104</v>
      </c>
      <c r="KL625">
        <v>67</v>
      </c>
      <c r="KM625">
        <v>105</v>
      </c>
      <c r="KN625">
        <v>64</v>
      </c>
      <c r="KO625">
        <v>0</v>
      </c>
      <c r="KP625">
        <v>1</v>
      </c>
      <c r="KQ625">
        <v>0</v>
      </c>
      <c r="KR625">
        <v>0</v>
      </c>
      <c r="KS625">
        <v>1</v>
      </c>
      <c r="KT625">
        <v>0</v>
      </c>
      <c r="KU625">
        <v>1</v>
      </c>
      <c r="KV625">
        <v>0</v>
      </c>
      <c r="KW625">
        <v>0</v>
      </c>
      <c r="KX625">
        <v>0</v>
      </c>
      <c r="KY625">
        <v>0</v>
      </c>
      <c r="KZ625">
        <v>0</v>
      </c>
      <c r="LA625">
        <v>0</v>
      </c>
      <c r="LB625">
        <v>0</v>
      </c>
      <c r="LC625">
        <v>0</v>
      </c>
      <c r="LD625">
        <v>0</v>
      </c>
      <c r="LE625">
        <v>0</v>
      </c>
      <c r="LF625">
        <v>1</v>
      </c>
      <c r="LG625">
        <v>0</v>
      </c>
      <c r="LH625">
        <v>0</v>
      </c>
    </row>
    <row r="626" spans="1:320" s="34" customFormat="1" ht="15" customHeight="1" x14ac:dyDescent="0.25">
      <c r="A626" s="45">
        <v>206304002</v>
      </c>
      <c r="B626" s="45" t="s">
        <v>5168</v>
      </c>
      <c r="C626" s="46">
        <v>45292</v>
      </c>
      <c r="D626" s="46">
        <v>45657</v>
      </c>
      <c r="E626" s="47">
        <v>366</v>
      </c>
      <c r="F626" s="45" t="s">
        <v>883</v>
      </c>
      <c r="G626" s="45" t="s">
        <v>884</v>
      </c>
      <c r="H626" s="45" t="s">
        <v>1358</v>
      </c>
      <c r="I626" s="45" t="s">
        <v>886</v>
      </c>
      <c r="J626" s="45" t="s">
        <v>887</v>
      </c>
      <c r="K626" s="45" t="s">
        <v>1359</v>
      </c>
      <c r="L626" s="45" t="s">
        <v>4913</v>
      </c>
      <c r="M626" s="45" t="s">
        <v>5169</v>
      </c>
      <c r="N626" s="45" t="s">
        <v>5170</v>
      </c>
      <c r="O626" s="45" t="s">
        <v>5171</v>
      </c>
      <c r="P626" s="45" t="s">
        <v>5172</v>
      </c>
      <c r="Q626" s="45" t="s">
        <v>5173</v>
      </c>
      <c r="R626" t="s">
        <v>5174</v>
      </c>
      <c r="S626" s="45" t="s">
        <v>893</v>
      </c>
      <c r="T626" t="s">
        <v>2730</v>
      </c>
      <c r="U626" s="47">
        <v>99</v>
      </c>
      <c r="V626" s="47">
        <v>99</v>
      </c>
      <c r="W626" s="47" t="s">
        <v>894</v>
      </c>
      <c r="X626" s="47">
        <v>36234</v>
      </c>
      <c r="Y626" s="47">
        <v>33209</v>
      </c>
      <c r="Z626" s="48">
        <v>215.03</v>
      </c>
      <c r="AA626" s="44">
        <v>805</v>
      </c>
      <c r="AB626" s="44">
        <v>787</v>
      </c>
      <c r="AC626" s="44">
        <v>9949</v>
      </c>
      <c r="AD626" s="44">
        <v>7572</v>
      </c>
      <c r="AE626" s="44">
        <v>1586</v>
      </c>
      <c r="AF626" s="44">
        <v>11842</v>
      </c>
      <c r="AG626" s="44"/>
      <c r="AH626" s="47">
        <v>376</v>
      </c>
      <c r="AI626" s="47">
        <v>885</v>
      </c>
      <c r="AJ626">
        <v>999</v>
      </c>
      <c r="AK626" t="s">
        <v>895</v>
      </c>
      <c r="AL626">
        <v>33209</v>
      </c>
      <c r="AM626"/>
      <c r="AN626"/>
      <c r="AO626"/>
      <c r="AP626"/>
      <c r="AQ626"/>
      <c r="AR626" s="44"/>
      <c r="AS626" s="44"/>
      <c r="AT626" s="44"/>
      <c r="AU626" s="44">
        <v>15156875</v>
      </c>
      <c r="AV626" s="44">
        <v>7428904</v>
      </c>
      <c r="AW626" s="44">
        <v>3180289</v>
      </c>
      <c r="AX626" s="44">
        <v>396</v>
      </c>
      <c r="AY626" s="44">
        <v>19405886</v>
      </c>
      <c r="AZ626" s="21">
        <v>17024978</v>
      </c>
      <c r="BA626" s="21">
        <v>2380908</v>
      </c>
      <c r="BB626" s="44">
        <v>3426</v>
      </c>
      <c r="BC626" s="44">
        <v>500710</v>
      </c>
      <c r="BD626" s="44"/>
      <c r="BE626" s="44">
        <v>1883624</v>
      </c>
      <c r="BF626" s="44">
        <v>4585050</v>
      </c>
      <c r="BG626" s="44">
        <v>3409556</v>
      </c>
      <c r="BH626" s="44">
        <v>671579</v>
      </c>
      <c r="BI626" s="21">
        <v>5390421</v>
      </c>
      <c r="BJ626" s="21"/>
      <c r="BK626" s="21">
        <v>176366</v>
      </c>
      <c r="BL626" s="21">
        <v>476153</v>
      </c>
      <c r="BM626" s="21">
        <v>447750</v>
      </c>
      <c r="BN626" s="21">
        <v>15156875</v>
      </c>
      <c r="BO626" s="21"/>
      <c r="BP626" s="21"/>
      <c r="BQ626" s="44"/>
      <c r="BR626" s="21"/>
      <c r="BS626" s="44"/>
      <c r="BT626" s="21"/>
      <c r="BU626" s="44"/>
      <c r="BV626" s="21"/>
      <c r="BW626" s="44">
        <v>3100977</v>
      </c>
      <c r="BX626" s="21">
        <v>86355</v>
      </c>
      <c r="BY626" s="21">
        <v>2231080</v>
      </c>
      <c r="BZ626" s="21"/>
      <c r="CA626" s="44">
        <v>11866</v>
      </c>
      <c r="CB626" s="44"/>
      <c r="CC626" s="44">
        <v>1872186</v>
      </c>
      <c r="CD626" s="44"/>
      <c r="CE626" s="44"/>
      <c r="CF626" s="44"/>
      <c r="CG626" s="44">
        <v>104691</v>
      </c>
      <c r="CH626" s="44"/>
      <c r="CI626" s="21">
        <v>20482</v>
      </c>
      <c r="CJ626" s="44"/>
      <c r="CK626" s="21">
        <v>1267</v>
      </c>
      <c r="CL626" s="44"/>
      <c r="CM626" s="44">
        <v>90919</v>
      </c>
      <c r="CN626" s="44">
        <v>0</v>
      </c>
      <c r="CO626" s="44">
        <v>2579199</v>
      </c>
      <c r="CP626" s="44">
        <v>0</v>
      </c>
      <c r="CQ626" s="21">
        <v>2797695</v>
      </c>
      <c r="CR626" s="44">
        <v>635760</v>
      </c>
      <c r="CS626" s="44">
        <v>966493</v>
      </c>
      <c r="CT626" s="44">
        <v>158552</v>
      </c>
      <c r="CU626" s="44"/>
      <c r="CV626" s="44">
        <v>200286</v>
      </c>
      <c r="CW626" s="21"/>
      <c r="CX626" s="21"/>
      <c r="CY626" s="21"/>
      <c r="CZ626" s="21"/>
      <c r="DA626" s="21"/>
      <c r="DB626" s="21"/>
      <c r="DC626" s="21"/>
      <c r="DD626" s="21"/>
      <c r="DE626" s="44"/>
      <c r="DF626" s="21"/>
      <c r="DG626" s="44"/>
      <c r="DH626" s="21"/>
      <c r="DI626" s="44"/>
      <c r="DJ626" s="44"/>
      <c r="DK626" s="44"/>
      <c r="DL626" s="44"/>
      <c r="DM626" s="21"/>
      <c r="DN626" s="44"/>
      <c r="DO626" s="44">
        <v>5341</v>
      </c>
      <c r="DP626" s="44"/>
      <c r="DQ626" s="44"/>
      <c r="DR626" s="44"/>
      <c r="DS626" s="44"/>
      <c r="DT626" s="44"/>
      <c r="DU626" s="44"/>
      <c r="DV626" s="44"/>
      <c r="DW626" s="44">
        <v>-1312</v>
      </c>
      <c r="DX626" s="44"/>
      <c r="DY626" s="44">
        <v>-11014</v>
      </c>
      <c r="DZ626" s="44"/>
      <c r="EA626" s="44"/>
      <c r="EB626" s="21"/>
      <c r="EC626" s="44">
        <v>-546977</v>
      </c>
      <c r="ED626" s="44">
        <v>47628</v>
      </c>
      <c r="EE626" s="21">
        <v>1222433</v>
      </c>
      <c r="EF626" s="44"/>
      <c r="EG626" s="21">
        <v>150556</v>
      </c>
      <c r="EH626" s="44"/>
      <c r="EI626" s="21">
        <v>2097657</v>
      </c>
      <c r="EJ626" s="44"/>
      <c r="EK626" s="44"/>
      <c r="EL626" s="21"/>
      <c r="EM626" s="44">
        <v>101806</v>
      </c>
      <c r="EN626" s="44"/>
      <c r="EO626" s="44">
        <v>114215</v>
      </c>
      <c r="EP626" s="21"/>
      <c r="EQ626" s="21"/>
      <c r="ER626" s="21">
        <v>-44</v>
      </c>
      <c r="ES626" s="21"/>
      <c r="ET626" s="44"/>
      <c r="EU626" s="21"/>
      <c r="EV626" s="44"/>
      <c r="EW626" s="21"/>
      <c r="EX626" s="44"/>
      <c r="EY626" s="44"/>
      <c r="EZ626" s="21"/>
      <c r="FA626" s="21"/>
      <c r="FB626" s="44"/>
      <c r="FC626" s="44"/>
      <c r="FD626" s="21"/>
      <c r="FE626" s="112"/>
      <c r="FF626" s="44"/>
      <c r="FG626" s="44">
        <v>8575951</v>
      </c>
      <c r="FH626" s="44">
        <v>2345669</v>
      </c>
      <c r="FI626" s="44">
        <v>6103358</v>
      </c>
      <c r="FJ626" s="44">
        <v>510917</v>
      </c>
      <c r="FK626" s="44">
        <v>6791716</v>
      </c>
      <c r="FL626" s="44"/>
      <c r="FM626" s="44"/>
      <c r="FN626" s="44"/>
      <c r="FO626" s="44"/>
      <c r="FP626" s="44"/>
      <c r="FQ626" s="44"/>
      <c r="FR626" s="44"/>
      <c r="FS626" s="44"/>
      <c r="FT626" s="44">
        <v>24924</v>
      </c>
      <c r="FU626" s="44">
        <v>6903</v>
      </c>
      <c r="FV626" s="21">
        <v>953251</v>
      </c>
      <c r="FW626" s="44"/>
      <c r="FX626" s="44">
        <v>907972</v>
      </c>
      <c r="FY626" s="44">
        <v>172513</v>
      </c>
      <c r="FZ626" s="44">
        <v>435817</v>
      </c>
      <c r="GA626" s="44">
        <v>145923</v>
      </c>
      <c r="GB626" s="44"/>
      <c r="GC626" s="44">
        <v>76528</v>
      </c>
      <c r="GD626" s="44">
        <v>443528</v>
      </c>
      <c r="GE626" s="44">
        <v>288257</v>
      </c>
      <c r="GF626" s="44">
        <v>190760</v>
      </c>
      <c r="GG626" s="44">
        <v>1006673</v>
      </c>
      <c r="GH626" s="44">
        <v>658458</v>
      </c>
      <c r="GI626" s="44">
        <v>106318</v>
      </c>
      <c r="GJ626" s="44">
        <v>159122</v>
      </c>
      <c r="GK626" s="44">
        <v>3160807</v>
      </c>
      <c r="GL626" s="44">
        <v>148799</v>
      </c>
      <c r="GM626" s="44">
        <v>702382</v>
      </c>
      <c r="GN626" s="44">
        <v>188724</v>
      </c>
      <c r="GO626" s="44">
        <v>16693</v>
      </c>
      <c r="GP626" s="44"/>
      <c r="GQ626" s="44">
        <v>4</v>
      </c>
      <c r="GR626" s="44">
        <v>438906</v>
      </c>
      <c r="GS626" s="44">
        <v>2887047</v>
      </c>
      <c r="GT626" s="44"/>
      <c r="GU626" s="21">
        <v>621814</v>
      </c>
      <c r="GV626" s="44"/>
      <c r="GW626" s="44">
        <v>24598954</v>
      </c>
      <c r="GX626" s="44"/>
      <c r="GY626" s="44">
        <v>28107815</v>
      </c>
      <c r="GZ626" s="44">
        <v>1641634</v>
      </c>
      <c r="HA626" s="44">
        <v>3004183</v>
      </c>
      <c r="HB626" s="44"/>
      <c r="HC626" s="44">
        <v>23461998</v>
      </c>
      <c r="HD626" s="44">
        <v>28107815</v>
      </c>
      <c r="HE626" s="21"/>
      <c r="HF626" s="21">
        <v>21631386</v>
      </c>
      <c r="HG626" s="21"/>
      <c r="HH626" s="21"/>
      <c r="HI626" s="21">
        <v>25172</v>
      </c>
      <c r="HJ626" s="44"/>
      <c r="HK626" s="21">
        <v>1877140</v>
      </c>
      <c r="HL626" s="21">
        <v>1164836</v>
      </c>
      <c r="HM626" s="21">
        <v>3067148</v>
      </c>
      <c r="HN626" s="21">
        <v>-2445334</v>
      </c>
      <c r="HO626" s="21"/>
      <c r="HP626" s="44"/>
      <c r="HQ626" s="47"/>
      <c r="HR626" s="47"/>
      <c r="HS626" s="47"/>
      <c r="HT626" s="47" t="s">
        <v>1759</v>
      </c>
      <c r="HU626" s="47">
        <v>0</v>
      </c>
      <c r="HV626" s="47">
        <v>1447</v>
      </c>
      <c r="HW626" s="47">
        <v>0</v>
      </c>
      <c r="HX626" s="47">
        <v>10406</v>
      </c>
      <c r="HY626" s="47">
        <v>40103</v>
      </c>
      <c r="HZ626" s="47">
        <v>75502</v>
      </c>
      <c r="IA626" s="47">
        <v>0</v>
      </c>
      <c r="IB626" s="47">
        <v>0</v>
      </c>
      <c r="IC626" s="47">
        <v>0</v>
      </c>
      <c r="ID626">
        <v>35593</v>
      </c>
      <c r="IE626" s="47">
        <v>2709</v>
      </c>
      <c r="IF626">
        <v>9484</v>
      </c>
      <c r="IG626" s="47">
        <v>6217</v>
      </c>
      <c r="IH626" s="47">
        <v>20692</v>
      </c>
      <c r="II626">
        <v>13736</v>
      </c>
      <c r="IJ626">
        <v>3444</v>
      </c>
      <c r="IK626">
        <v>1858</v>
      </c>
      <c r="IL626">
        <v>13859</v>
      </c>
      <c r="IM626">
        <v>235050</v>
      </c>
      <c r="IN626">
        <v>0</v>
      </c>
      <c r="IO626">
        <v>0</v>
      </c>
      <c r="IP626">
        <v>2800</v>
      </c>
      <c r="IQ626">
        <v>3923</v>
      </c>
      <c r="IR626">
        <v>0</v>
      </c>
      <c r="IS626">
        <v>0</v>
      </c>
      <c r="IT626">
        <v>6723</v>
      </c>
      <c r="IU626">
        <v>106239</v>
      </c>
      <c r="IV626">
        <v>0</v>
      </c>
      <c r="IW626">
        <v>603618</v>
      </c>
      <c r="IX626">
        <v>1855898</v>
      </c>
      <c r="IY626">
        <v>2165177</v>
      </c>
      <c r="IZ626">
        <v>0</v>
      </c>
      <c r="JA626">
        <v>0</v>
      </c>
      <c r="JB626">
        <v>0</v>
      </c>
      <c r="JC626">
        <v>1584905</v>
      </c>
      <c r="JD626">
        <v>74172</v>
      </c>
      <c r="JE626">
        <v>171551</v>
      </c>
      <c r="JF626">
        <v>122116</v>
      </c>
      <c r="JG626">
        <v>495362</v>
      </c>
      <c r="JH626">
        <v>468467</v>
      </c>
      <c r="JI626">
        <v>79710</v>
      </c>
      <c r="JJ626">
        <v>112809</v>
      </c>
      <c r="JK626">
        <v>735927</v>
      </c>
      <c r="JL626">
        <v>8575951</v>
      </c>
      <c r="JM626">
        <v>0</v>
      </c>
      <c r="JN626">
        <v>0</v>
      </c>
      <c r="JO626">
        <v>161304</v>
      </c>
      <c r="JP626">
        <v>137606</v>
      </c>
      <c r="JQ626">
        <v>0</v>
      </c>
      <c r="JR626">
        <v>0</v>
      </c>
      <c r="JS626">
        <v>298910</v>
      </c>
      <c r="JT626"/>
      <c r="JU626"/>
      <c r="JV626"/>
      <c r="JW626"/>
      <c r="JX626"/>
      <c r="JY626">
        <v>35593</v>
      </c>
      <c r="JZ626"/>
      <c r="KA626"/>
      <c r="KB626"/>
      <c r="KC626"/>
      <c r="KD626"/>
      <c r="KE626">
        <v>1584905</v>
      </c>
      <c r="KF626">
        <v>153</v>
      </c>
      <c r="KG626">
        <v>255</v>
      </c>
      <c r="KH626">
        <v>101</v>
      </c>
      <c r="KI626">
        <v>114</v>
      </c>
      <c r="KJ626">
        <v>194</v>
      </c>
      <c r="KK626">
        <v>75</v>
      </c>
      <c r="KL626">
        <v>57</v>
      </c>
      <c r="KM626">
        <v>98</v>
      </c>
      <c r="KN626">
        <v>36</v>
      </c>
      <c r="KO626">
        <v>1</v>
      </c>
      <c r="KP626">
        <v>0</v>
      </c>
      <c r="KQ626">
        <v>0</v>
      </c>
      <c r="KR626">
        <v>0</v>
      </c>
      <c r="KS626">
        <v>1</v>
      </c>
      <c r="KT626">
        <v>0</v>
      </c>
      <c r="KU626">
        <v>1</v>
      </c>
      <c r="KV626">
        <v>0</v>
      </c>
      <c r="KW626">
        <v>0</v>
      </c>
      <c r="KX626">
        <v>0</v>
      </c>
      <c r="KY626">
        <v>0</v>
      </c>
      <c r="KZ626">
        <v>0</v>
      </c>
      <c r="LA626">
        <v>0</v>
      </c>
      <c r="LB626">
        <v>0</v>
      </c>
      <c r="LC626">
        <v>0</v>
      </c>
      <c r="LD626">
        <v>1</v>
      </c>
      <c r="LE626">
        <v>0</v>
      </c>
      <c r="LF626">
        <v>0</v>
      </c>
      <c r="LG626">
        <v>0</v>
      </c>
      <c r="LH626">
        <v>0</v>
      </c>
    </row>
    <row r="627" spans="1:320" s="34" customFormat="1" ht="15" customHeight="1" x14ac:dyDescent="0.25">
      <c r="A627" s="45">
        <v>206304007</v>
      </c>
      <c r="B627" s="45" t="s">
        <v>5175</v>
      </c>
      <c r="C627" s="46">
        <v>45292</v>
      </c>
      <c r="D627" s="46">
        <v>45657</v>
      </c>
      <c r="E627" s="47">
        <v>366</v>
      </c>
      <c r="F627" s="45" t="s">
        <v>883</v>
      </c>
      <c r="G627" s="45" t="s">
        <v>884</v>
      </c>
      <c r="H627" s="45" t="s">
        <v>1358</v>
      </c>
      <c r="I627" s="45" t="s">
        <v>886</v>
      </c>
      <c r="J627" s="45" t="s">
        <v>887</v>
      </c>
      <c r="K627" s="45" t="s">
        <v>1359</v>
      </c>
      <c r="L627" s="45" t="s">
        <v>4913</v>
      </c>
      <c r="M627" s="45" t="s">
        <v>5176</v>
      </c>
      <c r="N627" s="45" t="s">
        <v>5177</v>
      </c>
      <c r="O627" s="45" t="s">
        <v>1384</v>
      </c>
      <c r="P627" s="45" t="s">
        <v>5178</v>
      </c>
      <c r="Q627" s="45" t="s">
        <v>5179</v>
      </c>
      <c r="R627" t="s">
        <v>5180</v>
      </c>
      <c r="S627" s="45" t="s">
        <v>893</v>
      </c>
      <c r="T627"/>
      <c r="U627" s="47">
        <v>175</v>
      </c>
      <c r="V627" s="47">
        <v>175</v>
      </c>
      <c r="W627" s="47" t="s">
        <v>913</v>
      </c>
      <c r="X627" s="47">
        <v>64050</v>
      </c>
      <c r="Y627" s="47">
        <v>50574</v>
      </c>
      <c r="Z627" s="48">
        <v>179.5</v>
      </c>
      <c r="AA627" s="44">
        <v>1102</v>
      </c>
      <c r="AB627" s="44">
        <v>1138</v>
      </c>
      <c r="AC627" s="44">
        <v>8257</v>
      </c>
      <c r="AD627" s="44">
        <v>10715</v>
      </c>
      <c r="AE627" s="44">
        <v>2904</v>
      </c>
      <c r="AF627" s="44">
        <v>23537</v>
      </c>
      <c r="AG627" s="44"/>
      <c r="AH627" s="47">
        <v>132</v>
      </c>
      <c r="AI627" s="47">
        <v>400</v>
      </c>
      <c r="AJ627">
        <v>4629</v>
      </c>
      <c r="AK627" t="s">
        <v>895</v>
      </c>
      <c r="AL627">
        <v>50574</v>
      </c>
      <c r="AM627"/>
      <c r="AN627"/>
      <c r="AO627"/>
      <c r="AP627"/>
      <c r="AQ627"/>
      <c r="AR627" s="44"/>
      <c r="AS627" s="44"/>
      <c r="AT627" s="44"/>
      <c r="AU627" s="44">
        <v>18135009</v>
      </c>
      <c r="AV627" s="44">
        <v>18713582</v>
      </c>
      <c r="AW627" s="44">
        <v>8019692</v>
      </c>
      <c r="AX627" s="44">
        <v>51576</v>
      </c>
      <c r="AY627" s="44">
        <v>28880475</v>
      </c>
      <c r="AZ627" s="21">
        <v>24502147</v>
      </c>
      <c r="BA627" s="21">
        <v>4378328</v>
      </c>
      <c r="BB627" s="44">
        <v>102444</v>
      </c>
      <c r="BC627" s="44"/>
      <c r="BD627" s="44"/>
      <c r="BE627" s="44">
        <v>4480772</v>
      </c>
      <c r="BF627" s="44">
        <v>3028078</v>
      </c>
      <c r="BG627" s="44">
        <v>3761624</v>
      </c>
      <c r="BH627" s="44">
        <v>1409020</v>
      </c>
      <c r="BI627" s="21">
        <v>8143802</v>
      </c>
      <c r="BJ627" s="21"/>
      <c r="BK627" s="21">
        <v>46340</v>
      </c>
      <c r="BL627" s="21">
        <v>138400</v>
      </c>
      <c r="BM627" s="21">
        <v>1607745</v>
      </c>
      <c r="BN627" s="21">
        <v>18135009</v>
      </c>
      <c r="BO627" s="21"/>
      <c r="BP627" s="21"/>
      <c r="BQ627" s="44"/>
      <c r="BR627" s="21"/>
      <c r="BS627" s="44"/>
      <c r="BT627" s="21"/>
      <c r="BU627" s="44"/>
      <c r="BV627" s="21"/>
      <c r="BW627" s="44">
        <v>7597172</v>
      </c>
      <c r="BX627" s="21"/>
      <c r="BY627" s="21">
        <v>10466794</v>
      </c>
      <c r="BZ627" s="21"/>
      <c r="CA627" s="44">
        <v>12568</v>
      </c>
      <c r="CB627" s="44"/>
      <c r="CC627" s="44">
        <v>493580</v>
      </c>
      <c r="CD627" s="44"/>
      <c r="CE627" s="44"/>
      <c r="CF627" s="44"/>
      <c r="CG627" s="44">
        <v>128943</v>
      </c>
      <c r="CH627" s="44"/>
      <c r="CI627" s="21">
        <v>6268</v>
      </c>
      <c r="CJ627" s="44"/>
      <c r="CK627" s="21">
        <v>8257</v>
      </c>
      <c r="CL627" s="44"/>
      <c r="CM627" s="44">
        <v>6608</v>
      </c>
      <c r="CN627" s="44">
        <v>5213</v>
      </c>
      <c r="CO627" s="44">
        <v>8377551</v>
      </c>
      <c r="CP627" s="44">
        <v>0</v>
      </c>
      <c r="CQ627" s="21">
        <v>8055439</v>
      </c>
      <c r="CR627" s="44">
        <v>578100</v>
      </c>
      <c r="CS627" s="44">
        <v>1531882</v>
      </c>
      <c r="CT627" s="44">
        <v>89690</v>
      </c>
      <c r="CU627" s="44"/>
      <c r="CV627" s="44">
        <v>69099</v>
      </c>
      <c r="CW627" s="21"/>
      <c r="CX627" s="21"/>
      <c r="CY627" s="21"/>
      <c r="CZ627" s="21"/>
      <c r="DA627" s="21"/>
      <c r="DB627" s="21"/>
      <c r="DC627" s="21"/>
      <c r="DD627" s="21"/>
      <c r="DE627" s="44"/>
      <c r="DF627" s="21"/>
      <c r="DG627" s="44"/>
      <c r="DH627" s="21"/>
      <c r="DI627" s="44"/>
      <c r="DJ627" s="44"/>
      <c r="DK627" s="44"/>
      <c r="DL627" s="44"/>
      <c r="DM627" s="21"/>
      <c r="DN627" s="44"/>
      <c r="DO627" s="44"/>
      <c r="DP627" s="44"/>
      <c r="DQ627" s="44"/>
      <c r="DR627" s="44"/>
      <c r="DS627" s="44"/>
      <c r="DT627" s="44"/>
      <c r="DU627" s="44"/>
      <c r="DV627" s="44"/>
      <c r="DW627" s="44"/>
      <c r="DX627" s="44"/>
      <c r="DY627" s="44"/>
      <c r="DZ627" s="44"/>
      <c r="EA627" s="44"/>
      <c r="EB627" s="21"/>
      <c r="EC627" s="44">
        <v>3065476</v>
      </c>
      <c r="ED627" s="44"/>
      <c r="EE627" s="21">
        <v>5686095</v>
      </c>
      <c r="EF627" s="44"/>
      <c r="EG627" s="21">
        <v>-187549</v>
      </c>
      <c r="EH627" s="44"/>
      <c r="EI627" s="21">
        <v>-340771</v>
      </c>
      <c r="EJ627" s="44"/>
      <c r="EK627" s="44"/>
      <c r="EL627" s="21"/>
      <c r="EM627" s="44">
        <v>70048</v>
      </c>
      <c r="EN627" s="44"/>
      <c r="EO627" s="44">
        <v>-273607</v>
      </c>
      <c r="EP627" s="21"/>
      <c r="EQ627" s="21"/>
      <c r="ER627" s="21"/>
      <c r="ES627" s="21"/>
      <c r="ET627" s="44"/>
      <c r="EU627" s="21"/>
      <c r="EV627" s="44"/>
      <c r="EW627" s="21"/>
      <c r="EX627" s="44"/>
      <c r="EY627" s="44"/>
      <c r="EZ627" s="21"/>
      <c r="FA627" s="21"/>
      <c r="FB627" s="44"/>
      <c r="FC627" s="44"/>
      <c r="FD627" s="21"/>
      <c r="FE627" s="112"/>
      <c r="FF627" s="44"/>
      <c r="FG627" s="44">
        <v>12026041</v>
      </c>
      <c r="FH627" s="44">
        <v>2072929</v>
      </c>
      <c r="FI627" s="44">
        <v>10403177</v>
      </c>
      <c r="FJ627" s="44">
        <v>195559</v>
      </c>
      <c r="FK627" s="44">
        <v>9162571</v>
      </c>
      <c r="FL627" s="44"/>
      <c r="FM627" s="44"/>
      <c r="FN627" s="44"/>
      <c r="FO627" s="44"/>
      <c r="FP627" s="44"/>
      <c r="FQ627" s="44"/>
      <c r="FR627" s="44"/>
      <c r="FS627" s="44"/>
      <c r="FT627" s="44">
        <v>29790</v>
      </c>
      <c r="FU627" s="44"/>
      <c r="FV627" s="21">
        <v>746185</v>
      </c>
      <c r="FW627" s="44"/>
      <c r="FX627" s="44">
        <v>702021</v>
      </c>
      <c r="FY627" s="44">
        <v>81454</v>
      </c>
      <c r="FZ627" s="44">
        <v>616384</v>
      </c>
      <c r="GA627" s="44">
        <v>104873</v>
      </c>
      <c r="GB627" s="44"/>
      <c r="GC627" s="44">
        <v>90317</v>
      </c>
      <c r="GD627" s="44">
        <v>915226</v>
      </c>
      <c r="GE627" s="44">
        <v>535702</v>
      </c>
      <c r="GF627" s="44">
        <v>267041</v>
      </c>
      <c r="GG627" s="44">
        <v>1647368</v>
      </c>
      <c r="GH627" s="44">
        <v>223196</v>
      </c>
      <c r="GI627" s="44">
        <v>192051</v>
      </c>
      <c r="GJ627" s="44">
        <v>4010</v>
      </c>
      <c r="GK627" s="44">
        <v>5357398</v>
      </c>
      <c r="GL627" s="44"/>
      <c r="GM627" s="44">
        <v>2447276</v>
      </c>
      <c r="GN627" s="44">
        <v>305327</v>
      </c>
      <c r="GO627" s="44"/>
      <c r="GP627" s="44"/>
      <c r="GQ627" s="44">
        <v>52838</v>
      </c>
      <c r="GR627" s="44">
        <v>1021119</v>
      </c>
      <c r="GS627" s="44">
        <v>5175210</v>
      </c>
      <c r="GT627" s="44"/>
      <c r="GU627" s="21">
        <v>707572</v>
      </c>
      <c r="GV627" s="44"/>
      <c r="GW627" s="44">
        <v>3057976</v>
      </c>
      <c r="GX627" s="44"/>
      <c r="GY627" s="44">
        <v>8940758</v>
      </c>
      <c r="GZ627" s="44">
        <v>2420508</v>
      </c>
      <c r="HA627" s="44"/>
      <c r="HB627" s="44"/>
      <c r="HC627" s="44">
        <v>6520250</v>
      </c>
      <c r="HD627" s="44">
        <v>8940758</v>
      </c>
      <c r="HE627" s="21"/>
      <c r="HF627" s="21"/>
      <c r="HG627" s="21"/>
      <c r="HH627" s="21"/>
      <c r="HI627" s="21">
        <v>0</v>
      </c>
      <c r="HJ627" s="44"/>
      <c r="HK627" s="21">
        <v>547414</v>
      </c>
      <c r="HL627" s="21">
        <v>167538</v>
      </c>
      <c r="HM627" s="21">
        <v>714952</v>
      </c>
      <c r="HN627" s="21">
        <v>-7380</v>
      </c>
      <c r="HO627" s="21"/>
      <c r="HP627" s="44"/>
      <c r="HQ627" s="47"/>
      <c r="HR627" s="47"/>
      <c r="HS627" s="47"/>
      <c r="HT627" s="47" t="s">
        <v>1759</v>
      </c>
      <c r="HU627" s="47">
        <v>0</v>
      </c>
      <c r="HV627" s="47">
        <v>2113</v>
      </c>
      <c r="HW627" s="47">
        <v>0</v>
      </c>
      <c r="HX627" s="47">
        <v>21101</v>
      </c>
      <c r="HY627" s="47">
        <v>56446</v>
      </c>
      <c r="HZ627" s="47">
        <v>127272</v>
      </c>
      <c r="IA627" s="47">
        <v>0</v>
      </c>
      <c r="IB627" s="47">
        <v>0</v>
      </c>
      <c r="IC627" s="47">
        <v>10773</v>
      </c>
      <c r="ID627">
        <v>29082</v>
      </c>
      <c r="IE627" s="47">
        <v>9444</v>
      </c>
      <c r="IF627">
        <v>20853</v>
      </c>
      <c r="IG627" s="47">
        <v>9963</v>
      </c>
      <c r="IH627" s="47">
        <v>33013</v>
      </c>
      <c r="II627">
        <v>7489</v>
      </c>
      <c r="IJ627">
        <v>6005</v>
      </c>
      <c r="IK627">
        <v>71</v>
      </c>
      <c r="IL627">
        <v>31036</v>
      </c>
      <c r="IM627">
        <v>364661</v>
      </c>
      <c r="IN627">
        <v>0</v>
      </c>
      <c r="IO627">
        <v>0</v>
      </c>
      <c r="IP627">
        <v>130</v>
      </c>
      <c r="IQ627">
        <v>0</v>
      </c>
      <c r="IR627">
        <v>0</v>
      </c>
      <c r="IS627">
        <v>0</v>
      </c>
      <c r="IT627">
        <v>130</v>
      </c>
      <c r="IU627">
        <v>257922</v>
      </c>
      <c r="IV627">
        <v>0</v>
      </c>
      <c r="IW627">
        <v>1124227</v>
      </c>
      <c r="IX627">
        <v>2349938</v>
      </c>
      <c r="IY627">
        <v>3184103</v>
      </c>
      <c r="IZ627">
        <v>0</v>
      </c>
      <c r="JA627">
        <v>0</v>
      </c>
      <c r="JB627">
        <v>458321</v>
      </c>
      <c r="JC627">
        <v>1309595</v>
      </c>
      <c r="JD627">
        <v>249511</v>
      </c>
      <c r="JE627">
        <v>380122</v>
      </c>
      <c r="JF627">
        <v>184318</v>
      </c>
      <c r="JG627">
        <v>750679</v>
      </c>
      <c r="JH627">
        <v>199086</v>
      </c>
      <c r="JI627">
        <v>146045</v>
      </c>
      <c r="JJ627">
        <v>3463</v>
      </c>
      <c r="JK627">
        <v>1428711</v>
      </c>
      <c r="JL627">
        <v>12026041</v>
      </c>
      <c r="JM627">
        <v>0</v>
      </c>
      <c r="JN627">
        <v>0</v>
      </c>
      <c r="JO627">
        <v>6500</v>
      </c>
      <c r="JP627">
        <v>0</v>
      </c>
      <c r="JQ627">
        <v>0</v>
      </c>
      <c r="JR627">
        <v>0</v>
      </c>
      <c r="JS627">
        <v>6500</v>
      </c>
      <c r="JT627"/>
      <c r="JU627"/>
      <c r="JV627"/>
      <c r="JW627"/>
      <c r="JX627"/>
      <c r="JY627">
        <v>29082</v>
      </c>
      <c r="JZ627"/>
      <c r="KA627"/>
      <c r="KB627"/>
      <c r="KC627"/>
      <c r="KD627"/>
      <c r="KE627">
        <v>1309595</v>
      </c>
      <c r="KF627">
        <v>228</v>
      </c>
      <c r="KG627">
        <v>375</v>
      </c>
      <c r="KH627">
        <v>150</v>
      </c>
      <c r="KI627">
        <v>161</v>
      </c>
      <c r="KJ627">
        <v>261</v>
      </c>
      <c r="KK627">
        <v>108</v>
      </c>
      <c r="KL627">
        <v>95</v>
      </c>
      <c r="KM627">
        <v>172</v>
      </c>
      <c r="KN627">
        <v>59</v>
      </c>
      <c r="KO627">
        <v>1</v>
      </c>
      <c r="KP627">
        <v>0</v>
      </c>
      <c r="KQ627">
        <v>0</v>
      </c>
      <c r="KR627">
        <v>0</v>
      </c>
      <c r="KS627">
        <v>0</v>
      </c>
      <c r="KT627">
        <v>1</v>
      </c>
      <c r="KU627">
        <v>1</v>
      </c>
      <c r="KV627">
        <v>0</v>
      </c>
      <c r="KW627">
        <v>0</v>
      </c>
      <c r="KX627">
        <v>0</v>
      </c>
      <c r="KY627">
        <v>0</v>
      </c>
      <c r="KZ627">
        <v>0</v>
      </c>
      <c r="LA627">
        <v>0</v>
      </c>
      <c r="LB627">
        <v>0</v>
      </c>
      <c r="LC627">
        <v>0</v>
      </c>
      <c r="LD627">
        <v>1</v>
      </c>
      <c r="LE627">
        <v>0</v>
      </c>
      <c r="LF627">
        <v>0</v>
      </c>
      <c r="LG627">
        <v>0</v>
      </c>
      <c r="LH627">
        <v>0</v>
      </c>
    </row>
    <row r="628" spans="1:320" s="34" customFormat="1" ht="15" customHeight="1" x14ac:dyDescent="0.25">
      <c r="A628" s="45">
        <v>206304010</v>
      </c>
      <c r="B628" s="45" t="s">
        <v>5181</v>
      </c>
      <c r="C628" s="46">
        <v>45323</v>
      </c>
      <c r="D628" s="46">
        <v>45657</v>
      </c>
      <c r="E628" s="47">
        <v>335</v>
      </c>
      <c r="F628" s="45" t="s">
        <v>883</v>
      </c>
      <c r="G628" s="45" t="s">
        <v>884</v>
      </c>
      <c r="H628" s="45" t="s">
        <v>1358</v>
      </c>
      <c r="I628" s="45" t="s">
        <v>886</v>
      </c>
      <c r="J628" s="45" t="s">
        <v>887</v>
      </c>
      <c r="K628" s="45" t="s">
        <v>1359</v>
      </c>
      <c r="L628" s="45" t="s">
        <v>4867</v>
      </c>
      <c r="M628" s="45" t="s">
        <v>5182</v>
      </c>
      <c r="N628" s="45" t="s">
        <v>5183</v>
      </c>
      <c r="O628" s="45" t="s">
        <v>1380</v>
      </c>
      <c r="P628" s="45" t="s">
        <v>5184</v>
      </c>
      <c r="Q628" s="45" t="s">
        <v>5185</v>
      </c>
      <c r="R628" t="s">
        <v>5186</v>
      </c>
      <c r="S628" s="45" t="s">
        <v>893</v>
      </c>
      <c r="T628"/>
      <c r="U628" s="47">
        <v>151</v>
      </c>
      <c r="V628" s="47">
        <v>151</v>
      </c>
      <c r="W628" s="47" t="s">
        <v>913</v>
      </c>
      <c r="X628" s="47">
        <v>50585</v>
      </c>
      <c r="Y628" s="47">
        <v>46930</v>
      </c>
      <c r="Z628" s="48">
        <v>199.23</v>
      </c>
      <c r="AA628" s="44">
        <v>780</v>
      </c>
      <c r="AB628" s="44">
        <v>767</v>
      </c>
      <c r="AC628" s="44">
        <v>9903</v>
      </c>
      <c r="AD628" s="44">
        <v>7900</v>
      </c>
      <c r="AE628" s="44">
        <v>2110</v>
      </c>
      <c r="AF628" s="44">
        <v>24963</v>
      </c>
      <c r="AG628" s="44"/>
      <c r="AH628" s="47">
        <v>5</v>
      </c>
      <c r="AI628" s="47">
        <v>53</v>
      </c>
      <c r="AJ628">
        <v>1996</v>
      </c>
      <c r="AK628" t="s">
        <v>895</v>
      </c>
      <c r="AL628">
        <v>46930</v>
      </c>
      <c r="AM628"/>
      <c r="AN628"/>
      <c r="AO628"/>
      <c r="AP628"/>
      <c r="AQ628"/>
      <c r="AR628" s="44"/>
      <c r="AS628" s="44"/>
      <c r="AT628" s="44"/>
      <c r="AU628" s="44">
        <v>38760547</v>
      </c>
      <c r="AV628" s="44">
        <v>11411050</v>
      </c>
      <c r="AW628" s="44">
        <v>24885948</v>
      </c>
      <c r="AX628" s="44">
        <v>5381</v>
      </c>
      <c r="AY628" s="44">
        <v>25291030</v>
      </c>
      <c r="AZ628" s="21">
        <v>22722559</v>
      </c>
      <c r="BA628" s="21">
        <v>2568471</v>
      </c>
      <c r="BB628" s="44">
        <v>-6</v>
      </c>
      <c r="BC628" s="44"/>
      <c r="BD628" s="44"/>
      <c r="BE628" s="44">
        <v>2568465</v>
      </c>
      <c r="BF628" s="44">
        <v>12378750</v>
      </c>
      <c r="BG628" s="44">
        <v>9875000</v>
      </c>
      <c r="BH628" s="44">
        <v>1160500</v>
      </c>
      <c r="BI628" s="21">
        <v>14213097</v>
      </c>
      <c r="BJ628" s="21"/>
      <c r="BK628" s="21">
        <v>6250</v>
      </c>
      <c r="BL628" s="21">
        <v>29150</v>
      </c>
      <c r="BM628" s="21">
        <v>1097800</v>
      </c>
      <c r="BN628" s="21">
        <v>38760547</v>
      </c>
      <c r="BO628" s="21"/>
      <c r="BP628" s="21"/>
      <c r="BQ628" s="44"/>
      <c r="BR628" s="21"/>
      <c r="BS628" s="44"/>
      <c r="BT628" s="21"/>
      <c r="BU628" s="44"/>
      <c r="BV628" s="21"/>
      <c r="BW628" s="44">
        <v>7978371</v>
      </c>
      <c r="BX628" s="21"/>
      <c r="BY628" s="21">
        <v>3335592</v>
      </c>
      <c r="BZ628" s="21"/>
      <c r="CA628" s="44">
        <v>90937</v>
      </c>
      <c r="CB628" s="44"/>
      <c r="CC628" s="44"/>
      <c r="CD628" s="44"/>
      <c r="CE628" s="44"/>
      <c r="CF628" s="44"/>
      <c r="CG628" s="44">
        <v>300</v>
      </c>
      <c r="CH628" s="44"/>
      <c r="CI628" s="21">
        <v>5850</v>
      </c>
      <c r="CJ628" s="44"/>
      <c r="CK628" s="21"/>
      <c r="CL628" s="44"/>
      <c r="CM628" s="44">
        <v>1366</v>
      </c>
      <c r="CN628" s="44">
        <v>0</v>
      </c>
      <c r="CO628" s="44">
        <v>4356385</v>
      </c>
      <c r="CP628" s="44">
        <v>10875</v>
      </c>
      <c r="CQ628" s="21">
        <v>4822257</v>
      </c>
      <c r="CR628" s="44">
        <v>635775</v>
      </c>
      <c r="CS628" s="44">
        <v>1162158</v>
      </c>
      <c r="CT628" s="44">
        <v>264198</v>
      </c>
      <c r="CU628" s="44"/>
      <c r="CV628" s="44">
        <v>158036</v>
      </c>
      <c r="CW628" s="21"/>
      <c r="CX628" s="21"/>
      <c r="CY628" s="21"/>
      <c r="CZ628" s="21"/>
      <c r="DA628" s="21"/>
      <c r="DB628" s="21"/>
      <c r="DC628" s="21"/>
      <c r="DD628" s="21"/>
      <c r="DE628" s="44"/>
      <c r="DF628" s="21"/>
      <c r="DG628" s="44"/>
      <c r="DH628" s="21"/>
      <c r="DI628" s="44"/>
      <c r="DJ628" s="44"/>
      <c r="DK628" s="44"/>
      <c r="DL628" s="44"/>
      <c r="DM628" s="21"/>
      <c r="DN628" s="44"/>
      <c r="DO628" s="44"/>
      <c r="DP628" s="44"/>
      <c r="DQ628" s="44"/>
      <c r="DR628" s="44"/>
      <c r="DS628" s="44"/>
      <c r="DT628" s="44"/>
      <c r="DU628" s="44"/>
      <c r="DV628" s="44"/>
      <c r="DW628" s="44"/>
      <c r="DX628" s="44"/>
      <c r="DY628" s="44"/>
      <c r="DZ628" s="44"/>
      <c r="EA628" s="44"/>
      <c r="EB628" s="21"/>
      <c r="EC628" s="44">
        <v>9398424</v>
      </c>
      <c r="ED628" s="44"/>
      <c r="EE628" s="21">
        <v>8959802</v>
      </c>
      <c r="EF628" s="44"/>
      <c r="EG628" s="21">
        <v>482716</v>
      </c>
      <c r="EH628" s="44"/>
      <c r="EI628" s="21">
        <v>5581128</v>
      </c>
      <c r="EJ628" s="44"/>
      <c r="EK628" s="44"/>
      <c r="EL628" s="21"/>
      <c r="EM628" s="44">
        <v>4150</v>
      </c>
      <c r="EN628" s="44"/>
      <c r="EO628" s="44">
        <v>459728</v>
      </c>
      <c r="EP628" s="21"/>
      <c r="EQ628" s="21"/>
      <c r="ER628" s="21"/>
      <c r="ES628" s="21"/>
      <c r="ET628" s="44"/>
      <c r="EU628" s="21"/>
      <c r="EV628" s="44"/>
      <c r="EW628" s="21"/>
      <c r="EX628" s="44"/>
      <c r="EY628" s="44"/>
      <c r="EZ628" s="21"/>
      <c r="FA628" s="21"/>
      <c r="FB628" s="44"/>
      <c r="FC628" s="44"/>
      <c r="FD628" s="21"/>
      <c r="FE628" s="112"/>
      <c r="FF628" s="44"/>
      <c r="FG628" s="44">
        <v>10891091</v>
      </c>
      <c r="FH628" s="44">
        <v>2449666</v>
      </c>
      <c r="FI628" s="44">
        <v>9381802</v>
      </c>
      <c r="FJ628" s="44">
        <v>186578</v>
      </c>
      <c r="FK628" s="44">
        <v>8151918</v>
      </c>
      <c r="FL628" s="44"/>
      <c r="FM628" s="44"/>
      <c r="FN628" s="44"/>
      <c r="FO628" s="44"/>
      <c r="FP628" s="44"/>
      <c r="FQ628" s="44"/>
      <c r="FR628" s="44"/>
      <c r="FS628" s="44"/>
      <c r="FT628" s="44">
        <v>15403</v>
      </c>
      <c r="FU628" s="44"/>
      <c r="FV628" s="21">
        <v>967147</v>
      </c>
      <c r="FW628" s="44">
        <v>37921</v>
      </c>
      <c r="FX628" s="44">
        <v>1195355</v>
      </c>
      <c r="FY628" s="44">
        <v>148822</v>
      </c>
      <c r="FZ628" s="44">
        <v>537398</v>
      </c>
      <c r="GA628" s="44">
        <v>143496</v>
      </c>
      <c r="GB628" s="44"/>
      <c r="GC628" s="44">
        <v>142216</v>
      </c>
      <c r="GD628" s="44">
        <v>694916</v>
      </c>
      <c r="GE628" s="44">
        <v>440787</v>
      </c>
      <c r="GF628" s="44">
        <v>138672</v>
      </c>
      <c r="GG628" s="44">
        <v>1507968</v>
      </c>
      <c r="GH628" s="44">
        <v>260013</v>
      </c>
      <c r="GI628" s="44">
        <v>161098</v>
      </c>
      <c r="GJ628" s="44">
        <v>99964</v>
      </c>
      <c r="GK628" s="44">
        <v>5579471</v>
      </c>
      <c r="GL628" s="44">
        <v>35784</v>
      </c>
      <c r="GM628" s="44">
        <v>1858343</v>
      </c>
      <c r="GN628" s="44">
        <v>162436</v>
      </c>
      <c r="GO628" s="44">
        <v>32364</v>
      </c>
      <c r="GP628" s="44"/>
      <c r="GQ628" s="44">
        <v>14702</v>
      </c>
      <c r="GR628" s="44">
        <v>396365</v>
      </c>
      <c r="GS628" s="44">
        <v>4826176</v>
      </c>
      <c r="GT628" s="44"/>
      <c r="GU628" s="21">
        <v>229657</v>
      </c>
      <c r="GV628" s="44">
        <v>296428</v>
      </c>
      <c r="GW628" s="44"/>
      <c r="GX628" s="44"/>
      <c r="GY628" s="44">
        <v>5352261</v>
      </c>
      <c r="GZ628" s="44">
        <v>2783796</v>
      </c>
      <c r="HA628" s="44"/>
      <c r="HB628" s="44"/>
      <c r="HC628" s="44">
        <v>2568465</v>
      </c>
      <c r="HD628" s="44">
        <v>5352261</v>
      </c>
      <c r="HE628" s="21">
        <v>1048354</v>
      </c>
      <c r="HF628" s="21"/>
      <c r="HG628" s="21"/>
      <c r="HH628" s="21"/>
      <c r="HI628" s="21">
        <v>12976</v>
      </c>
      <c r="HJ628" s="44"/>
      <c r="HK628" s="21">
        <v>28010</v>
      </c>
      <c r="HL628" s="21">
        <v>224455</v>
      </c>
      <c r="HM628" s="21">
        <v>265441</v>
      </c>
      <c r="HN628" s="21">
        <v>-35784</v>
      </c>
      <c r="HO628" s="21"/>
      <c r="HP628" s="44"/>
      <c r="HQ628" s="47"/>
      <c r="HR628" s="47"/>
      <c r="HS628" s="47"/>
      <c r="HT628" s="47">
        <v>0</v>
      </c>
      <c r="HU628" s="47">
        <v>0</v>
      </c>
      <c r="HV628" s="47">
        <v>1824</v>
      </c>
      <c r="HW628" s="47">
        <v>0</v>
      </c>
      <c r="HX628" s="47">
        <v>22927</v>
      </c>
      <c r="HY628" s="47">
        <v>48666</v>
      </c>
      <c r="HZ628" s="47">
        <v>107668</v>
      </c>
      <c r="IA628" s="47">
        <v>0</v>
      </c>
      <c r="IB628" s="47">
        <v>0</v>
      </c>
      <c r="IC628" s="47">
        <v>0</v>
      </c>
      <c r="ID628">
        <v>37939</v>
      </c>
      <c r="IE628" s="47">
        <v>3612</v>
      </c>
      <c r="IF628">
        <v>14416</v>
      </c>
      <c r="IG628" s="47">
        <v>4859</v>
      </c>
      <c r="IH628" s="47">
        <v>26876</v>
      </c>
      <c r="II628">
        <v>6267</v>
      </c>
      <c r="IJ628">
        <v>4906</v>
      </c>
      <c r="IK628">
        <v>1936</v>
      </c>
      <c r="IL628">
        <v>22570</v>
      </c>
      <c r="IM628">
        <v>304466</v>
      </c>
      <c r="IN628">
        <v>0</v>
      </c>
      <c r="IO628">
        <v>0</v>
      </c>
      <c r="IP628">
        <v>0</v>
      </c>
      <c r="IQ628">
        <v>0</v>
      </c>
      <c r="IR628">
        <v>0</v>
      </c>
      <c r="IS628">
        <v>0</v>
      </c>
      <c r="IT628">
        <v>0</v>
      </c>
      <c r="IU628">
        <v>222431</v>
      </c>
      <c r="IV628">
        <v>0</v>
      </c>
      <c r="IW628">
        <v>1252706</v>
      </c>
      <c r="IX628">
        <v>1890602</v>
      </c>
      <c r="IY628">
        <v>2683566</v>
      </c>
      <c r="IZ628">
        <v>0</v>
      </c>
      <c r="JA628">
        <v>0</v>
      </c>
      <c r="JB628">
        <v>0</v>
      </c>
      <c r="JC628">
        <v>1870220</v>
      </c>
      <c r="JD628">
        <v>117753</v>
      </c>
      <c r="JE628">
        <v>269831</v>
      </c>
      <c r="JF628">
        <v>87920</v>
      </c>
      <c r="JG628">
        <v>618073</v>
      </c>
      <c r="JH628">
        <v>197030</v>
      </c>
      <c r="JI628">
        <v>105660</v>
      </c>
      <c r="JJ628">
        <v>76633</v>
      </c>
      <c r="JK628">
        <v>1498666</v>
      </c>
      <c r="JL628">
        <v>10891091</v>
      </c>
      <c r="JM628">
        <v>0</v>
      </c>
      <c r="JN628">
        <v>0</v>
      </c>
      <c r="JO628">
        <v>0</v>
      </c>
      <c r="JP628">
        <v>0</v>
      </c>
      <c r="JQ628">
        <v>0</v>
      </c>
      <c r="JR628">
        <v>0</v>
      </c>
      <c r="JS628">
        <v>0</v>
      </c>
      <c r="JT628"/>
      <c r="JU628"/>
      <c r="JV628"/>
      <c r="JW628"/>
      <c r="JX628"/>
      <c r="JY628">
        <v>37939</v>
      </c>
      <c r="JZ628"/>
      <c r="KA628"/>
      <c r="KB628"/>
      <c r="KC628"/>
      <c r="KD628"/>
      <c r="KE628">
        <v>1870220</v>
      </c>
      <c r="KF628">
        <v>200</v>
      </c>
      <c r="KG628">
        <v>322</v>
      </c>
      <c r="KH628">
        <v>122</v>
      </c>
      <c r="KI628">
        <v>147</v>
      </c>
      <c r="KJ628">
        <v>233</v>
      </c>
      <c r="KK628">
        <v>90</v>
      </c>
      <c r="KL628">
        <v>73</v>
      </c>
      <c r="KM628">
        <v>112</v>
      </c>
      <c r="KN628">
        <v>44</v>
      </c>
      <c r="KO628">
        <v>1</v>
      </c>
      <c r="KP628">
        <v>0</v>
      </c>
      <c r="KQ628">
        <v>0</v>
      </c>
      <c r="KR628">
        <v>0</v>
      </c>
      <c r="KS628">
        <v>0</v>
      </c>
      <c r="KT628">
        <v>1</v>
      </c>
      <c r="KU628">
        <v>1</v>
      </c>
      <c r="KV628">
        <v>0</v>
      </c>
      <c r="KW628">
        <v>0</v>
      </c>
      <c r="KX628">
        <v>0</v>
      </c>
      <c r="KY628">
        <v>0</v>
      </c>
      <c r="KZ628">
        <v>0</v>
      </c>
      <c r="LA628">
        <v>0</v>
      </c>
      <c r="LB628">
        <v>0</v>
      </c>
      <c r="LC628">
        <v>0</v>
      </c>
      <c r="LD628">
        <v>1</v>
      </c>
      <c r="LE628">
        <v>0</v>
      </c>
      <c r="LF628">
        <v>0</v>
      </c>
      <c r="LG628">
        <v>0</v>
      </c>
      <c r="LH628">
        <v>0</v>
      </c>
    </row>
    <row r="629" spans="1:320" s="34" customFormat="1" ht="15" customHeight="1" x14ac:dyDescent="0.25">
      <c r="A629" s="45">
        <v>206304012</v>
      </c>
      <c r="B629" s="45" t="s">
        <v>5187</v>
      </c>
      <c r="C629" s="46">
        <v>45292</v>
      </c>
      <c r="D629" s="46">
        <v>45657</v>
      </c>
      <c r="E629" s="47">
        <v>366</v>
      </c>
      <c r="F629" s="45" t="s">
        <v>883</v>
      </c>
      <c r="G629" s="45" t="s">
        <v>884</v>
      </c>
      <c r="H629" s="45" t="s">
        <v>1358</v>
      </c>
      <c r="I629" s="45" t="s">
        <v>886</v>
      </c>
      <c r="J629" s="45" t="s">
        <v>887</v>
      </c>
      <c r="K629" s="45" t="s">
        <v>1359</v>
      </c>
      <c r="L629" s="45" t="s">
        <v>4851</v>
      </c>
      <c r="M629" s="45" t="s">
        <v>5188</v>
      </c>
      <c r="N629" s="45" t="s">
        <v>5189</v>
      </c>
      <c r="O629" s="45" t="s">
        <v>1362</v>
      </c>
      <c r="P629" s="45" t="s">
        <v>5190</v>
      </c>
      <c r="Q629" s="45" t="s">
        <v>5191</v>
      </c>
      <c r="R629" t="s">
        <v>5192</v>
      </c>
      <c r="S629" s="45" t="s">
        <v>893</v>
      </c>
      <c r="T629" t="s">
        <v>2730</v>
      </c>
      <c r="U629" s="47">
        <v>145</v>
      </c>
      <c r="V629" s="47">
        <v>145</v>
      </c>
      <c r="W629" s="47" t="s">
        <v>913</v>
      </c>
      <c r="X629" s="47">
        <v>53070</v>
      </c>
      <c r="Y629" s="47">
        <v>49944</v>
      </c>
      <c r="Z629" s="48">
        <v>220.8</v>
      </c>
      <c r="AA629" s="44">
        <v>463</v>
      </c>
      <c r="AB629" s="44">
        <v>448</v>
      </c>
      <c r="AC629" s="44">
        <v>3700</v>
      </c>
      <c r="AD629" s="44">
        <v>4655</v>
      </c>
      <c r="AE629" s="44">
        <v>3871</v>
      </c>
      <c r="AF629" s="44">
        <v>36636</v>
      </c>
      <c r="AG629" s="44"/>
      <c r="AH629" s="47">
        <v>284</v>
      </c>
      <c r="AI629" s="47">
        <v>435</v>
      </c>
      <c r="AJ629">
        <v>363</v>
      </c>
      <c r="AK629" t="s">
        <v>914</v>
      </c>
      <c r="AL629">
        <v>32281</v>
      </c>
      <c r="AM629"/>
      <c r="AN629"/>
      <c r="AO629"/>
      <c r="AP629">
        <v>17663</v>
      </c>
      <c r="AQ629"/>
      <c r="AR629" s="44"/>
      <c r="AS629" s="44"/>
      <c r="AT629" s="44"/>
      <c r="AU629" s="44">
        <v>26962740</v>
      </c>
      <c r="AV629" s="44">
        <v>4724053</v>
      </c>
      <c r="AW629" s="44">
        <v>6233657</v>
      </c>
      <c r="AX629" s="44">
        <v>596</v>
      </c>
      <c r="AY629" s="44">
        <v>25453732</v>
      </c>
      <c r="AZ629" s="21">
        <v>23884324</v>
      </c>
      <c r="BA629" s="21">
        <v>1569408</v>
      </c>
      <c r="BB629" s="44">
        <v>11963</v>
      </c>
      <c r="BC629" s="44">
        <v>332090</v>
      </c>
      <c r="BD629" s="44"/>
      <c r="BE629" s="44">
        <v>1249281</v>
      </c>
      <c r="BF629" s="44">
        <v>1990980</v>
      </c>
      <c r="BG629" s="44">
        <v>2689396</v>
      </c>
      <c r="BH629" s="44">
        <v>1914459</v>
      </c>
      <c r="BI629" s="21">
        <v>19825387</v>
      </c>
      <c r="BJ629" s="21"/>
      <c r="BK629" s="21">
        <v>129958</v>
      </c>
      <c r="BL629" s="21">
        <v>216540</v>
      </c>
      <c r="BM629" s="21">
        <v>196020</v>
      </c>
      <c r="BN629" s="21">
        <v>17605080</v>
      </c>
      <c r="BO629" s="21"/>
      <c r="BP629" s="21"/>
      <c r="BQ629" s="44"/>
      <c r="BR629" s="21">
        <v>9357660</v>
      </c>
      <c r="BS629" s="44"/>
      <c r="BT629" s="21"/>
      <c r="BU629" s="44"/>
      <c r="BV629" s="21"/>
      <c r="BW629" s="44">
        <v>1207088</v>
      </c>
      <c r="BX629" s="21"/>
      <c r="BY629" s="21">
        <v>1276686</v>
      </c>
      <c r="BZ629" s="21"/>
      <c r="CA629" s="44">
        <v>41429</v>
      </c>
      <c r="CB629" s="44"/>
      <c r="CC629" s="44">
        <v>2144888</v>
      </c>
      <c r="CD629" s="44"/>
      <c r="CE629" s="44"/>
      <c r="CF629" s="44"/>
      <c r="CG629" s="44">
        <v>51002</v>
      </c>
      <c r="CH629" s="44"/>
      <c r="CI629" s="21">
        <v>2247</v>
      </c>
      <c r="CJ629" s="44"/>
      <c r="CK629" s="21">
        <v>713</v>
      </c>
      <c r="CL629" s="44"/>
      <c r="CM629" s="44">
        <v>356715</v>
      </c>
      <c r="CN629" s="44">
        <v>0</v>
      </c>
      <c r="CO629" s="44">
        <v>1903068</v>
      </c>
      <c r="CP629" s="44">
        <v>0</v>
      </c>
      <c r="CQ629" s="21">
        <v>1554706</v>
      </c>
      <c r="CR629" s="44">
        <v>309884</v>
      </c>
      <c r="CS629" s="44">
        <v>402161</v>
      </c>
      <c r="CT629" s="44">
        <v>124357</v>
      </c>
      <c r="CU629" s="44"/>
      <c r="CV629" s="44">
        <v>73162</v>
      </c>
      <c r="CW629" s="21"/>
      <c r="CX629" s="21"/>
      <c r="CY629" s="21"/>
      <c r="CZ629" s="21"/>
      <c r="DA629" s="21"/>
      <c r="DB629" s="21"/>
      <c r="DC629" s="21"/>
      <c r="DD629" s="21"/>
      <c r="DE629" s="44"/>
      <c r="DF629" s="21"/>
      <c r="DG629" s="44"/>
      <c r="DH629" s="21"/>
      <c r="DI629" s="44"/>
      <c r="DJ629" s="44"/>
      <c r="DK629" s="44"/>
      <c r="DL629" s="44"/>
      <c r="DM629" s="21"/>
      <c r="DN629" s="44"/>
      <c r="DO629" s="44">
        <v>-65622</v>
      </c>
      <c r="DP629" s="44"/>
      <c r="DQ629" s="44"/>
      <c r="DR629" s="44"/>
      <c r="DS629" s="44"/>
      <c r="DT629" s="44"/>
      <c r="DU629" s="44"/>
      <c r="DV629" s="44"/>
      <c r="DW629" s="44"/>
      <c r="DX629" s="44"/>
      <c r="DY629" s="44">
        <v>27804</v>
      </c>
      <c r="DZ629" s="44"/>
      <c r="EA629" s="44"/>
      <c r="EB629" s="21"/>
      <c r="EC629" s="44">
        <v>-52609</v>
      </c>
      <c r="ED629" s="44">
        <v>1</v>
      </c>
      <c r="EE629" s="21">
        <v>1112510</v>
      </c>
      <c r="EF629" s="44"/>
      <c r="EG629" s="21">
        <v>628167</v>
      </c>
      <c r="EH629" s="44"/>
      <c r="EI629" s="21">
        <v>4470891</v>
      </c>
      <c r="EJ629" s="44"/>
      <c r="EK629" s="44"/>
      <c r="EL629" s="21"/>
      <c r="EM629" s="44">
        <v>47112</v>
      </c>
      <c r="EN629" s="44"/>
      <c r="EO629" s="44">
        <v>65403</v>
      </c>
      <c r="EP629" s="21"/>
      <c r="EQ629" s="21"/>
      <c r="ER629" s="21"/>
      <c r="ES629" s="21"/>
      <c r="ET629" s="44"/>
      <c r="EU629" s="21"/>
      <c r="EV629" s="44"/>
      <c r="EW629" s="21"/>
      <c r="EX629" s="44"/>
      <c r="EY629" s="44"/>
      <c r="EZ629" s="21"/>
      <c r="FA629" s="21"/>
      <c r="FB629" s="44"/>
      <c r="FC629" s="44"/>
      <c r="FD629" s="21"/>
      <c r="FE629" s="112"/>
      <c r="FF629" s="44"/>
      <c r="FG629" s="44">
        <v>11998199</v>
      </c>
      <c r="FH629" s="44">
        <v>2968206</v>
      </c>
      <c r="FI629" s="44">
        <v>8917919</v>
      </c>
      <c r="FJ629" s="44">
        <v>653717</v>
      </c>
      <c r="FK629" s="44">
        <v>6422334</v>
      </c>
      <c r="FL629" s="44"/>
      <c r="FM629" s="44"/>
      <c r="FN629" s="44"/>
      <c r="FO629" s="44">
        <v>4561713</v>
      </c>
      <c r="FP629" s="44"/>
      <c r="FQ629" s="44"/>
      <c r="FR629" s="44"/>
      <c r="FS629" s="44"/>
      <c r="FT629" s="44">
        <v>324793</v>
      </c>
      <c r="FU629" s="44">
        <v>7968</v>
      </c>
      <c r="FV629" s="21">
        <v>617013</v>
      </c>
      <c r="FW629" s="44"/>
      <c r="FX629" s="44">
        <v>534735</v>
      </c>
      <c r="FY629" s="44">
        <v>90490</v>
      </c>
      <c r="FZ629" s="44">
        <v>232010</v>
      </c>
      <c r="GA629" s="44">
        <v>75725</v>
      </c>
      <c r="GB629" s="44"/>
      <c r="GC629" s="44">
        <v>1149149</v>
      </c>
      <c r="GD629" s="44">
        <v>637282</v>
      </c>
      <c r="GE629" s="44">
        <v>444732</v>
      </c>
      <c r="GF629" s="44">
        <v>130847</v>
      </c>
      <c r="GG629" s="44">
        <v>1029286</v>
      </c>
      <c r="GH629" s="44">
        <v>393375</v>
      </c>
      <c r="GI629" s="44">
        <v>200794</v>
      </c>
      <c r="GJ629" s="44">
        <v>121104</v>
      </c>
      <c r="GK629" s="44">
        <v>4037101</v>
      </c>
      <c r="GL629" s="44">
        <v>91229</v>
      </c>
      <c r="GM629" s="44">
        <v>2264165</v>
      </c>
      <c r="GN629" s="44">
        <v>101608</v>
      </c>
      <c r="GO629" s="44">
        <v>29470</v>
      </c>
      <c r="GP629" s="44"/>
      <c r="GQ629" s="44"/>
      <c r="GR629" s="44">
        <v>387401</v>
      </c>
      <c r="GS629" s="44">
        <v>1932494</v>
      </c>
      <c r="GT629" s="44"/>
      <c r="GU629" s="21">
        <v>537240</v>
      </c>
      <c r="GV629" s="44"/>
      <c r="GW629" s="44">
        <v>25753530</v>
      </c>
      <c r="GX629" s="44"/>
      <c r="GY629" s="44">
        <v>28223264</v>
      </c>
      <c r="GZ629" s="44">
        <v>1375470</v>
      </c>
      <c r="HA629" s="44">
        <v>24430066</v>
      </c>
      <c r="HB629" s="44"/>
      <c r="HC629" s="44">
        <v>2417728</v>
      </c>
      <c r="HD629" s="44">
        <v>28223264</v>
      </c>
      <c r="HE629" s="21"/>
      <c r="HF629" s="21">
        <v>1278445</v>
      </c>
      <c r="HG629" s="21"/>
      <c r="HH629" s="21"/>
      <c r="HI629" s="21">
        <v>0</v>
      </c>
      <c r="HJ629" s="44"/>
      <c r="HK629" s="21">
        <v>26647</v>
      </c>
      <c r="HL629" s="21">
        <v>660963</v>
      </c>
      <c r="HM629" s="21">
        <v>687610</v>
      </c>
      <c r="HN629" s="21">
        <v>-150370</v>
      </c>
      <c r="HO629" s="21"/>
      <c r="HP629" s="44"/>
      <c r="HQ629" s="47"/>
      <c r="HR629" s="47"/>
      <c r="HS629" s="47"/>
      <c r="HT629" s="47" t="s">
        <v>1759</v>
      </c>
      <c r="HU629" s="47">
        <v>0</v>
      </c>
      <c r="HV629" s="47">
        <v>3410</v>
      </c>
      <c r="HW629" s="47">
        <v>0</v>
      </c>
      <c r="HX629" s="47">
        <v>17693</v>
      </c>
      <c r="HY629" s="47">
        <v>90812</v>
      </c>
      <c r="HZ629" s="47">
        <v>93067</v>
      </c>
      <c r="IA629" s="47">
        <v>0</v>
      </c>
      <c r="IB629" s="47">
        <v>0</v>
      </c>
      <c r="IC629" s="47">
        <v>1508</v>
      </c>
      <c r="ID629">
        <v>41503</v>
      </c>
      <c r="IE629" s="47">
        <v>7968</v>
      </c>
      <c r="IF629">
        <v>15992</v>
      </c>
      <c r="IG629" s="47">
        <v>2374</v>
      </c>
      <c r="IH629" s="47">
        <v>21081</v>
      </c>
      <c r="II629">
        <v>7925</v>
      </c>
      <c r="IJ629">
        <v>6357</v>
      </c>
      <c r="IK629">
        <v>1953</v>
      </c>
      <c r="IL629">
        <v>22665</v>
      </c>
      <c r="IM629">
        <v>334308</v>
      </c>
      <c r="IN629">
        <v>0</v>
      </c>
      <c r="IO629">
        <v>1628</v>
      </c>
      <c r="IP629">
        <v>3965</v>
      </c>
      <c r="IQ629">
        <v>9049</v>
      </c>
      <c r="IR629">
        <v>0</v>
      </c>
      <c r="IS629">
        <v>0</v>
      </c>
      <c r="IT629">
        <v>14642</v>
      </c>
      <c r="IU629">
        <v>244179</v>
      </c>
      <c r="IV629">
        <v>0</v>
      </c>
      <c r="IW629">
        <v>1019615</v>
      </c>
      <c r="IX629">
        <v>3593734</v>
      </c>
      <c r="IY629">
        <v>2917998</v>
      </c>
      <c r="IZ629">
        <v>0</v>
      </c>
      <c r="JA629">
        <v>0</v>
      </c>
      <c r="JB629">
        <v>47655</v>
      </c>
      <c r="JC629">
        <v>1673144</v>
      </c>
      <c r="JD629">
        <v>207719</v>
      </c>
      <c r="JE629">
        <v>296886</v>
      </c>
      <c r="JF629">
        <v>44546</v>
      </c>
      <c r="JG629">
        <v>518987</v>
      </c>
      <c r="JH629">
        <v>270249</v>
      </c>
      <c r="JI629">
        <v>147248</v>
      </c>
      <c r="JJ629">
        <v>96768</v>
      </c>
      <c r="JK629">
        <v>919471</v>
      </c>
      <c r="JL629">
        <v>11998199</v>
      </c>
      <c r="JM629">
        <v>0</v>
      </c>
      <c r="JN629">
        <v>95376</v>
      </c>
      <c r="JO629">
        <v>228450</v>
      </c>
      <c r="JP629">
        <v>317447</v>
      </c>
      <c r="JQ629">
        <v>0</v>
      </c>
      <c r="JR629">
        <v>0</v>
      </c>
      <c r="JS629">
        <v>641273</v>
      </c>
      <c r="JT629"/>
      <c r="JU629"/>
      <c r="JV629"/>
      <c r="JW629"/>
      <c r="JX629"/>
      <c r="JY629">
        <v>41503</v>
      </c>
      <c r="JZ629"/>
      <c r="KA629"/>
      <c r="KB629"/>
      <c r="KC629"/>
      <c r="KD629"/>
      <c r="KE629">
        <v>1673144</v>
      </c>
      <c r="KF629">
        <v>200</v>
      </c>
      <c r="KG629">
        <v>324</v>
      </c>
      <c r="KH629">
        <v>117</v>
      </c>
      <c r="KI629">
        <v>150</v>
      </c>
      <c r="KJ629">
        <v>248</v>
      </c>
      <c r="KK629">
        <v>84</v>
      </c>
      <c r="KL629">
        <v>59</v>
      </c>
      <c r="KM629">
        <v>98</v>
      </c>
      <c r="KN629">
        <v>34</v>
      </c>
      <c r="KO629">
        <v>1</v>
      </c>
      <c r="KP629">
        <v>0</v>
      </c>
      <c r="KQ629">
        <v>0</v>
      </c>
      <c r="KR629">
        <v>0</v>
      </c>
      <c r="KS629">
        <v>0</v>
      </c>
      <c r="KT629">
        <v>1</v>
      </c>
      <c r="KU629">
        <v>1</v>
      </c>
      <c r="KV629">
        <v>0</v>
      </c>
      <c r="KW629">
        <v>0</v>
      </c>
      <c r="KX629">
        <v>0</v>
      </c>
      <c r="KY629">
        <v>1</v>
      </c>
      <c r="KZ629">
        <v>0</v>
      </c>
      <c r="LA629">
        <v>0</v>
      </c>
      <c r="LB629">
        <v>0</v>
      </c>
      <c r="LC629">
        <v>0</v>
      </c>
      <c r="LD629">
        <v>1</v>
      </c>
      <c r="LE629">
        <v>0</v>
      </c>
      <c r="LF629">
        <v>0</v>
      </c>
      <c r="LG629">
        <v>0</v>
      </c>
      <c r="LH629">
        <v>0</v>
      </c>
    </row>
    <row r="630" spans="1:320" s="34" customFormat="1" ht="15" customHeight="1" x14ac:dyDescent="0.25">
      <c r="A630" s="45">
        <v>206304020</v>
      </c>
      <c r="B630" s="45" t="s">
        <v>1381</v>
      </c>
      <c r="C630" s="46">
        <v>45292</v>
      </c>
      <c r="D630" s="46">
        <v>45657</v>
      </c>
      <c r="E630" s="47">
        <v>366</v>
      </c>
      <c r="F630" s="45" t="s">
        <v>883</v>
      </c>
      <c r="G630" s="45" t="s">
        <v>893</v>
      </c>
      <c r="H630" s="45" t="s">
        <v>1358</v>
      </c>
      <c r="I630" s="45" t="s">
        <v>916</v>
      </c>
      <c r="J630" s="45" t="s">
        <v>887</v>
      </c>
      <c r="K630" s="45" t="s">
        <v>1359</v>
      </c>
      <c r="L630" s="45" t="s">
        <v>4913</v>
      </c>
      <c r="M630" s="45" t="s">
        <v>1382</v>
      </c>
      <c r="N630" s="45" t="s">
        <v>1383</v>
      </c>
      <c r="O630" s="45" t="s">
        <v>1384</v>
      </c>
      <c r="P630" s="45" t="s">
        <v>1385</v>
      </c>
      <c r="Q630" s="45" t="s">
        <v>1386</v>
      </c>
      <c r="R630" t="s">
        <v>1387</v>
      </c>
      <c r="S630" s="45" t="s">
        <v>893</v>
      </c>
      <c r="T630"/>
      <c r="U630" s="47">
        <v>52</v>
      </c>
      <c r="V630" s="47">
        <v>52</v>
      </c>
      <c r="W630" s="47" t="s">
        <v>1728</v>
      </c>
      <c r="X630" s="47">
        <v>19032</v>
      </c>
      <c r="Y630" s="47">
        <v>14254</v>
      </c>
      <c r="Z630" s="48">
        <v>112.34</v>
      </c>
      <c r="AA630" s="44">
        <v>280</v>
      </c>
      <c r="AB630" s="44">
        <v>271</v>
      </c>
      <c r="AC630" s="44">
        <v>2821</v>
      </c>
      <c r="AD630" s="44">
        <v>2400</v>
      </c>
      <c r="AE630" s="44">
        <v>651</v>
      </c>
      <c r="AF630" s="44">
        <v>5656</v>
      </c>
      <c r="AG630" s="44"/>
      <c r="AH630" s="47"/>
      <c r="AI630" s="47">
        <v>2723</v>
      </c>
      <c r="AJ630">
        <v>3</v>
      </c>
      <c r="AK630" t="s">
        <v>895</v>
      </c>
      <c r="AL630">
        <v>14254</v>
      </c>
      <c r="AM630"/>
      <c r="AN630"/>
      <c r="AO630"/>
      <c r="AP630"/>
      <c r="AQ630"/>
      <c r="AR630" s="44"/>
      <c r="AS630" s="44"/>
      <c r="AT630" s="44"/>
      <c r="AU630" s="44">
        <v>6091046</v>
      </c>
      <c r="AV630" s="44">
        <v>2068007</v>
      </c>
      <c r="AW630" s="44"/>
      <c r="AX630" s="44">
        <v>26029</v>
      </c>
      <c r="AY630" s="44">
        <v>8185082</v>
      </c>
      <c r="AZ630" s="21">
        <v>7852713</v>
      </c>
      <c r="BA630" s="21">
        <v>332369</v>
      </c>
      <c r="BB630" s="44">
        <v>6276409</v>
      </c>
      <c r="BC630" s="44"/>
      <c r="BD630" s="44"/>
      <c r="BE630" s="44">
        <v>6608778</v>
      </c>
      <c r="BF630" s="44">
        <v>1198477</v>
      </c>
      <c r="BG630" s="44">
        <v>1040986</v>
      </c>
      <c r="BH630" s="44">
        <v>211855</v>
      </c>
      <c r="BI630" s="21">
        <v>2443392</v>
      </c>
      <c r="BJ630" s="21"/>
      <c r="BK630" s="21"/>
      <c r="BL630" s="21">
        <v>1195040</v>
      </c>
      <c r="BM630" s="21">
        <v>1296</v>
      </c>
      <c r="BN630" s="21">
        <v>6091046</v>
      </c>
      <c r="BO630" s="21"/>
      <c r="BP630" s="21"/>
      <c r="BQ630" s="44"/>
      <c r="BR630" s="21"/>
      <c r="BS630" s="44"/>
      <c r="BT630" s="21"/>
      <c r="BU630" s="44"/>
      <c r="BV630" s="21"/>
      <c r="BW630" s="44">
        <v>1053908</v>
      </c>
      <c r="BX630" s="21"/>
      <c r="BY630" s="21">
        <v>981903</v>
      </c>
      <c r="BZ630" s="21"/>
      <c r="CA630" s="44">
        <v>1513</v>
      </c>
      <c r="CB630" s="44"/>
      <c r="CC630" s="44">
        <v>13151</v>
      </c>
      <c r="CD630" s="44"/>
      <c r="CE630" s="44"/>
      <c r="CF630" s="44"/>
      <c r="CG630" s="44"/>
      <c r="CH630" s="44"/>
      <c r="CI630" s="21">
        <v>17532</v>
      </c>
      <c r="CJ630" s="44"/>
      <c r="CK630" s="21"/>
      <c r="CL630" s="44"/>
      <c r="CM630" s="44">
        <v>60303</v>
      </c>
      <c r="CN630" s="44">
        <v>0</v>
      </c>
      <c r="CO630" s="44">
        <v>863959</v>
      </c>
      <c r="CP630" s="44">
        <v>0</v>
      </c>
      <c r="CQ630" s="21">
        <v>751828</v>
      </c>
      <c r="CR630" s="44">
        <v>44550</v>
      </c>
      <c r="CS630" s="44">
        <v>253210</v>
      </c>
      <c r="CT630" s="44">
        <v>40818</v>
      </c>
      <c r="CU630" s="44"/>
      <c r="CV630" s="44">
        <v>53339</v>
      </c>
      <c r="CW630" s="21"/>
      <c r="CX630" s="21"/>
      <c r="CY630" s="21"/>
      <c r="CZ630" s="21"/>
      <c r="DA630" s="21"/>
      <c r="DB630" s="21"/>
      <c r="DC630" s="21"/>
      <c r="DD630" s="21"/>
      <c r="DE630" s="44"/>
      <c r="DF630" s="21"/>
      <c r="DG630" s="44"/>
      <c r="DH630" s="21"/>
      <c r="DI630" s="44"/>
      <c r="DJ630" s="44"/>
      <c r="DK630" s="44"/>
      <c r="DL630" s="44"/>
      <c r="DM630" s="21"/>
      <c r="DN630" s="44"/>
      <c r="DO630" s="44"/>
      <c r="DP630" s="44"/>
      <c r="DQ630" s="44"/>
      <c r="DR630" s="44"/>
      <c r="DS630" s="44"/>
      <c r="DT630" s="44"/>
      <c r="DU630" s="44"/>
      <c r="DV630" s="44"/>
      <c r="DW630" s="44"/>
      <c r="DX630" s="44"/>
      <c r="DY630" s="44"/>
      <c r="DZ630" s="44"/>
      <c r="EA630" s="44"/>
      <c r="EB630" s="21"/>
      <c r="EC630" s="44">
        <v>95574</v>
      </c>
      <c r="ED630" s="44"/>
      <c r="EE630" s="21">
        <v>842719</v>
      </c>
      <c r="EF630" s="44"/>
      <c r="EG630" s="21">
        <v>51512</v>
      </c>
      <c r="EH630" s="44"/>
      <c r="EI630" s="21">
        <v>447546</v>
      </c>
      <c r="EJ630" s="44"/>
      <c r="EK630" s="44"/>
      <c r="EL630" s="21"/>
      <c r="EM630" s="44"/>
      <c r="EN630" s="44"/>
      <c r="EO630" s="44">
        <v>-960</v>
      </c>
      <c r="EP630" s="21"/>
      <c r="EQ630" s="21"/>
      <c r="ER630" s="21"/>
      <c r="ES630" s="21"/>
      <c r="ET630" s="44"/>
      <c r="EU630" s="21"/>
      <c r="EV630" s="44"/>
      <c r="EW630" s="21"/>
      <c r="EX630" s="44"/>
      <c r="EY630" s="44"/>
      <c r="EZ630" s="21"/>
      <c r="FA630" s="21"/>
      <c r="FB630" s="44"/>
      <c r="FC630" s="44"/>
      <c r="FD630" s="21"/>
      <c r="FE630" s="112"/>
      <c r="FF630" s="44"/>
      <c r="FG630" s="44">
        <v>5421083</v>
      </c>
      <c r="FH630" s="44">
        <v>1372353</v>
      </c>
      <c r="FI630" s="44">
        <v>4178905</v>
      </c>
      <c r="FJ630" s="44">
        <v>109342</v>
      </c>
      <c r="FK630" s="44">
        <v>3211010</v>
      </c>
      <c r="FL630" s="44"/>
      <c r="FM630" s="44"/>
      <c r="FN630" s="44"/>
      <c r="FO630" s="44"/>
      <c r="FP630" s="44"/>
      <c r="FQ630" s="44"/>
      <c r="FR630" s="44"/>
      <c r="FS630" s="44"/>
      <c r="FT630" s="44">
        <v>117132</v>
      </c>
      <c r="FU630" s="44"/>
      <c r="FV630" s="21">
        <v>310469</v>
      </c>
      <c r="FW630" s="44"/>
      <c r="FX630" s="44">
        <v>263881</v>
      </c>
      <c r="FY630" s="44">
        <v>15066</v>
      </c>
      <c r="FZ630" s="44">
        <v>140342</v>
      </c>
      <c r="GA630" s="44">
        <v>28840</v>
      </c>
      <c r="GB630" s="44"/>
      <c r="GC630" s="44">
        <v>47690</v>
      </c>
      <c r="GD630" s="44">
        <v>173146</v>
      </c>
      <c r="GE630" s="44">
        <v>136842</v>
      </c>
      <c r="GF630" s="44">
        <v>65824</v>
      </c>
      <c r="GG630" s="44">
        <v>982636</v>
      </c>
      <c r="GH630" s="44">
        <v>155768</v>
      </c>
      <c r="GI630" s="44">
        <v>223727</v>
      </c>
      <c r="GJ630" s="44">
        <v>99553</v>
      </c>
      <c r="GK630" s="44">
        <v>1783140</v>
      </c>
      <c r="GL630" s="44">
        <v>40358</v>
      </c>
      <c r="GM630" s="44"/>
      <c r="GN630" s="44">
        <v>20169</v>
      </c>
      <c r="GO630" s="44">
        <v>37120</v>
      </c>
      <c r="GP630" s="44"/>
      <c r="GQ630" s="44"/>
      <c r="GR630" s="44"/>
      <c r="GS630" s="44">
        <v>10594624</v>
      </c>
      <c r="GT630" s="44"/>
      <c r="GU630" s="21">
        <v>14616965</v>
      </c>
      <c r="GV630" s="44"/>
      <c r="GW630" s="44">
        <v>1302181</v>
      </c>
      <c r="GX630" s="44"/>
      <c r="GY630" s="44">
        <v>26513770</v>
      </c>
      <c r="GZ630" s="44">
        <v>1879022</v>
      </c>
      <c r="HA630" s="44"/>
      <c r="HB630" s="44">
        <v>18279200</v>
      </c>
      <c r="HC630" s="44">
        <v>6355548</v>
      </c>
      <c r="HD630" s="44">
        <v>26513770</v>
      </c>
      <c r="HE630" s="21"/>
      <c r="HF630" s="21">
        <v>1299200</v>
      </c>
      <c r="HG630" s="21">
        <v>193055</v>
      </c>
      <c r="HH630" s="21">
        <v>17480000</v>
      </c>
      <c r="HI630" s="21">
        <v>5705268</v>
      </c>
      <c r="HJ630" s="44">
        <v>22755555</v>
      </c>
      <c r="HK630" s="21"/>
      <c r="HL630" s="21">
        <v>20434703</v>
      </c>
      <c r="HM630" s="21">
        <v>48895526</v>
      </c>
      <c r="HN630" s="21">
        <v>-34278561</v>
      </c>
      <c r="HO630" s="21"/>
      <c r="HP630" s="44"/>
      <c r="HQ630" s="47"/>
      <c r="HR630" s="47">
        <v>18279200</v>
      </c>
      <c r="HS630" s="47"/>
      <c r="HT630" s="47" t="s">
        <v>5193</v>
      </c>
      <c r="HU630" s="47">
        <v>9038095.8199999984</v>
      </c>
      <c r="HV630" s="47">
        <v>1942</v>
      </c>
      <c r="HW630" s="47">
        <v>0</v>
      </c>
      <c r="HX630" s="47">
        <v>7970</v>
      </c>
      <c r="HY630" s="47">
        <v>17645</v>
      </c>
      <c r="HZ630" s="47">
        <v>36957</v>
      </c>
      <c r="IA630" s="47">
        <v>0</v>
      </c>
      <c r="IB630" s="47">
        <v>0</v>
      </c>
      <c r="IC630" s="47">
        <v>1882</v>
      </c>
      <c r="ID630"/>
      <c r="IE630" s="47">
        <v>1503</v>
      </c>
      <c r="IF630">
        <v>4268</v>
      </c>
      <c r="IG630" s="47">
        <v>2250</v>
      </c>
      <c r="IH630" s="47">
        <v>22071</v>
      </c>
      <c r="II630">
        <v>4625</v>
      </c>
      <c r="IJ630">
        <v>6511</v>
      </c>
      <c r="IK630">
        <v>1795</v>
      </c>
      <c r="IL630">
        <v>17010</v>
      </c>
      <c r="IM630">
        <v>126429</v>
      </c>
      <c r="IN630">
        <v>0</v>
      </c>
      <c r="IO630">
        <v>66</v>
      </c>
      <c r="IP630">
        <v>1005</v>
      </c>
      <c r="IQ630">
        <v>2611</v>
      </c>
      <c r="IR630">
        <v>0</v>
      </c>
      <c r="IS630">
        <v>0</v>
      </c>
      <c r="IT630">
        <v>3682</v>
      </c>
      <c r="IU630">
        <v>140015</v>
      </c>
      <c r="IV630">
        <v>0</v>
      </c>
      <c r="IW630">
        <v>411179</v>
      </c>
      <c r="IX630">
        <v>751422</v>
      </c>
      <c r="IY630">
        <v>900044</v>
      </c>
      <c r="IZ630">
        <v>0</v>
      </c>
      <c r="JA630">
        <v>0</v>
      </c>
      <c r="JB630">
        <v>99750</v>
      </c>
      <c r="JC630"/>
      <c r="JD630">
        <v>38297</v>
      </c>
      <c r="JE630">
        <v>88165</v>
      </c>
      <c r="JF630">
        <v>42084</v>
      </c>
      <c r="JG630">
        <v>513738</v>
      </c>
      <c r="JH630">
        <v>128944</v>
      </c>
      <c r="JI630">
        <v>147631</v>
      </c>
      <c r="JJ630">
        <v>78638</v>
      </c>
      <c r="JK630">
        <v>715193</v>
      </c>
      <c r="JL630">
        <v>4055100</v>
      </c>
      <c r="JM630">
        <v>0</v>
      </c>
      <c r="JN630">
        <v>5169</v>
      </c>
      <c r="JO630">
        <v>77528</v>
      </c>
      <c r="JP630">
        <v>85794</v>
      </c>
      <c r="JQ630">
        <v>0</v>
      </c>
      <c r="JR630">
        <v>0</v>
      </c>
      <c r="JS630">
        <v>168491</v>
      </c>
      <c r="JT630"/>
      <c r="JU630"/>
      <c r="JV630"/>
      <c r="JW630"/>
      <c r="JX630"/>
      <c r="JY630"/>
      <c r="JZ630"/>
      <c r="KA630"/>
      <c r="KB630"/>
      <c r="KC630"/>
      <c r="KD630"/>
      <c r="KE630"/>
      <c r="KF630">
        <v>142</v>
      </c>
      <c r="KG630">
        <v>177</v>
      </c>
      <c r="KH630">
        <v>113</v>
      </c>
      <c r="KI630">
        <v>56</v>
      </c>
      <c r="KJ630">
        <v>71</v>
      </c>
      <c r="KK630">
        <v>41</v>
      </c>
      <c r="KL630">
        <v>31</v>
      </c>
      <c r="KM630">
        <v>42</v>
      </c>
      <c r="KN630">
        <v>20</v>
      </c>
      <c r="KO630">
        <v>1</v>
      </c>
      <c r="KP630">
        <v>0</v>
      </c>
      <c r="KQ630">
        <v>0</v>
      </c>
      <c r="KR630">
        <v>1</v>
      </c>
      <c r="KS630">
        <v>0</v>
      </c>
      <c r="KT630">
        <v>0</v>
      </c>
      <c r="KU630">
        <v>1</v>
      </c>
      <c r="KV630">
        <v>0</v>
      </c>
      <c r="KW630">
        <v>0</v>
      </c>
      <c r="KX630">
        <v>0</v>
      </c>
      <c r="KY630">
        <v>0</v>
      </c>
      <c r="KZ630">
        <v>0</v>
      </c>
      <c r="LA630">
        <v>0</v>
      </c>
      <c r="LB630">
        <v>0</v>
      </c>
      <c r="LC630">
        <v>0</v>
      </c>
      <c r="LD630">
        <v>0</v>
      </c>
      <c r="LE630">
        <v>0</v>
      </c>
      <c r="LF630">
        <v>1</v>
      </c>
      <c r="LG630">
        <v>0</v>
      </c>
      <c r="LH630">
        <v>0</v>
      </c>
    </row>
    <row r="631" spans="1:320" s="34" customFormat="1" ht="15" customHeight="1" x14ac:dyDescent="0.25">
      <c r="A631" s="45">
        <v>206304033</v>
      </c>
      <c r="B631" s="45" t="s">
        <v>5194</v>
      </c>
      <c r="C631" s="46">
        <v>45292</v>
      </c>
      <c r="D631" s="46">
        <v>45657</v>
      </c>
      <c r="E631" s="47">
        <v>366</v>
      </c>
      <c r="F631" s="45" t="s">
        <v>883</v>
      </c>
      <c r="G631" s="45" t="s">
        <v>884</v>
      </c>
      <c r="H631" s="45" t="s">
        <v>1358</v>
      </c>
      <c r="I631" s="45" t="s">
        <v>886</v>
      </c>
      <c r="J631" s="45" t="s">
        <v>887</v>
      </c>
      <c r="K631" s="45" t="s">
        <v>1359</v>
      </c>
      <c r="L631" s="45" t="s">
        <v>4889</v>
      </c>
      <c r="M631" s="45" t="s">
        <v>5195</v>
      </c>
      <c r="N631" s="45" t="s">
        <v>5196</v>
      </c>
      <c r="O631" s="45" t="s">
        <v>4892</v>
      </c>
      <c r="P631" s="45" t="s">
        <v>4893</v>
      </c>
      <c r="Q631" s="45" t="s">
        <v>5197</v>
      </c>
      <c r="R631" t="s">
        <v>5198</v>
      </c>
      <c r="S631" s="45" t="s">
        <v>893</v>
      </c>
      <c r="T631"/>
      <c r="U631" s="47">
        <v>138</v>
      </c>
      <c r="V631" s="47">
        <v>138</v>
      </c>
      <c r="W631" s="47" t="s">
        <v>913</v>
      </c>
      <c r="X631" s="47">
        <v>50508</v>
      </c>
      <c r="Y631" s="47">
        <v>48521</v>
      </c>
      <c r="Z631" s="48">
        <v>226.84</v>
      </c>
      <c r="AA631" s="44">
        <v>270</v>
      </c>
      <c r="AB631" s="44">
        <v>279</v>
      </c>
      <c r="AC631" s="44">
        <v>7021</v>
      </c>
      <c r="AD631" s="44">
        <v>117</v>
      </c>
      <c r="AE631" s="44">
        <v>19164</v>
      </c>
      <c r="AF631" s="44">
        <v>18835</v>
      </c>
      <c r="AG631" s="44"/>
      <c r="AH631" s="47">
        <v>1828</v>
      </c>
      <c r="AI631" s="47">
        <v>637</v>
      </c>
      <c r="AJ631">
        <v>919</v>
      </c>
      <c r="AK631" t="s">
        <v>914</v>
      </c>
      <c r="AL631">
        <v>29974</v>
      </c>
      <c r="AM631"/>
      <c r="AN631">
        <v>18547</v>
      </c>
      <c r="AO631"/>
      <c r="AP631"/>
      <c r="AQ631"/>
      <c r="AR631" s="44"/>
      <c r="AS631" s="44"/>
      <c r="AT631" s="44"/>
      <c r="AU631" s="44">
        <v>21914832</v>
      </c>
      <c r="AV631" s="44">
        <v>3120349</v>
      </c>
      <c r="AW631" s="44">
        <v>-1229684</v>
      </c>
      <c r="AX631" s="44">
        <v>18208</v>
      </c>
      <c r="AY631" s="44">
        <v>26283073</v>
      </c>
      <c r="AZ631" s="21">
        <v>22954849</v>
      </c>
      <c r="BA631" s="21">
        <v>3328224</v>
      </c>
      <c r="BB631" s="44">
        <v>-1</v>
      </c>
      <c r="BC631" s="44">
        <v>12590</v>
      </c>
      <c r="BD631" s="44"/>
      <c r="BE631" s="44">
        <v>3315633</v>
      </c>
      <c r="BF631" s="44">
        <v>2997046</v>
      </c>
      <c r="BG631" s="44">
        <v>49642</v>
      </c>
      <c r="BH631" s="44">
        <v>9418807</v>
      </c>
      <c r="BI631" s="21">
        <v>7991491</v>
      </c>
      <c r="BJ631" s="21"/>
      <c r="BK631" s="21">
        <v>775601</v>
      </c>
      <c r="BL631" s="21">
        <v>292323</v>
      </c>
      <c r="BM631" s="21">
        <v>389922</v>
      </c>
      <c r="BN631" s="21">
        <v>12739702</v>
      </c>
      <c r="BO631" s="21"/>
      <c r="BP631" s="21">
        <v>9175130</v>
      </c>
      <c r="BQ631" s="44"/>
      <c r="BR631" s="21"/>
      <c r="BS631" s="44"/>
      <c r="BT631" s="21"/>
      <c r="BU631" s="44"/>
      <c r="BV631" s="21"/>
      <c r="BW631" s="44">
        <v>712042</v>
      </c>
      <c r="BX631" s="21"/>
      <c r="BY631" s="21">
        <v>12139</v>
      </c>
      <c r="BZ631" s="21"/>
      <c r="CA631" s="44">
        <v>88683</v>
      </c>
      <c r="CB631" s="44"/>
      <c r="CC631" s="44">
        <v>1954150</v>
      </c>
      <c r="CD631" s="44"/>
      <c r="CE631" s="44"/>
      <c r="CF631" s="44"/>
      <c r="CG631" s="44">
        <v>189657</v>
      </c>
      <c r="CH631" s="44"/>
      <c r="CI631" s="21">
        <v>68331</v>
      </c>
      <c r="CJ631" s="44"/>
      <c r="CK631" s="21">
        <v>95347</v>
      </c>
      <c r="CL631" s="44"/>
      <c r="CM631" s="44">
        <v>30664</v>
      </c>
      <c r="CN631" s="44">
        <v>22918</v>
      </c>
      <c r="CO631" s="44">
        <v>865279</v>
      </c>
      <c r="CP631" s="44">
        <v>289198</v>
      </c>
      <c r="CQ631" s="21">
        <v>825637</v>
      </c>
      <c r="CR631" s="44">
        <v>291875</v>
      </c>
      <c r="CS631" s="44">
        <v>655295</v>
      </c>
      <c r="CT631" s="44">
        <v>49188</v>
      </c>
      <c r="CU631" s="44"/>
      <c r="CV631" s="44">
        <v>90295</v>
      </c>
      <c r="CW631" s="21"/>
      <c r="CX631" s="21"/>
      <c r="CY631" s="21"/>
      <c r="CZ631" s="21"/>
      <c r="DA631" s="21"/>
      <c r="DB631" s="21"/>
      <c r="DC631" s="21"/>
      <c r="DD631" s="21"/>
      <c r="DE631" s="44"/>
      <c r="DF631" s="21"/>
      <c r="DG631" s="44"/>
      <c r="DH631" s="21"/>
      <c r="DI631" s="44"/>
      <c r="DJ631" s="44"/>
      <c r="DK631" s="44"/>
      <c r="DL631" s="44"/>
      <c r="DM631" s="21"/>
      <c r="DN631" s="44"/>
      <c r="DO631" s="44"/>
      <c r="DP631" s="44"/>
      <c r="DQ631" s="44"/>
      <c r="DR631" s="44"/>
      <c r="DS631" s="44"/>
      <c r="DT631" s="44"/>
      <c r="DU631" s="44"/>
      <c r="DV631" s="44"/>
      <c r="DW631" s="44"/>
      <c r="DX631" s="44"/>
      <c r="DY631" s="44"/>
      <c r="DZ631" s="44"/>
      <c r="EA631" s="44"/>
      <c r="EB631" s="21"/>
      <c r="EC631" s="44">
        <v>-10559419</v>
      </c>
      <c r="ED631" s="44"/>
      <c r="EE631" s="21">
        <v>49642</v>
      </c>
      <c r="EF631" s="44"/>
      <c r="EG631" s="21">
        <v>123079</v>
      </c>
      <c r="EH631" s="44"/>
      <c r="EI631" s="21">
        <v>7991491</v>
      </c>
      <c r="EJ631" s="44"/>
      <c r="EK631" s="44"/>
      <c r="EL631" s="21"/>
      <c r="EM631" s="44">
        <v>775601</v>
      </c>
      <c r="EN631" s="44"/>
      <c r="EO631" s="44">
        <v>389922</v>
      </c>
      <c r="EP631" s="21"/>
      <c r="EQ631" s="21"/>
      <c r="ER631" s="21"/>
      <c r="ES631" s="21"/>
      <c r="ET631" s="44"/>
      <c r="EU631" s="21"/>
      <c r="EV631" s="44"/>
      <c r="EW631" s="21"/>
      <c r="EX631" s="44"/>
      <c r="EY631" s="44"/>
      <c r="EZ631" s="21"/>
      <c r="FA631" s="21"/>
      <c r="FB631" s="44"/>
      <c r="FC631" s="44"/>
      <c r="FD631" s="21"/>
      <c r="FE631" s="112"/>
      <c r="FF631" s="44"/>
      <c r="FG631" s="44">
        <v>9168198</v>
      </c>
      <c r="FH631" s="44">
        <v>2615428</v>
      </c>
      <c r="FI631" s="44">
        <v>11171223</v>
      </c>
      <c r="FJ631" s="44">
        <v>252424</v>
      </c>
      <c r="FK631" s="44">
        <v>5664812</v>
      </c>
      <c r="FL631" s="44"/>
      <c r="FM631" s="44">
        <v>3006764</v>
      </c>
      <c r="FN631" s="44"/>
      <c r="FO631" s="44"/>
      <c r="FP631" s="44"/>
      <c r="FQ631" s="44"/>
      <c r="FR631" s="44"/>
      <c r="FS631" s="44"/>
      <c r="FT631" s="44">
        <v>23539</v>
      </c>
      <c r="FU631" s="44">
        <v>20555</v>
      </c>
      <c r="FV631" s="21">
        <v>413734</v>
      </c>
      <c r="FW631" s="44">
        <v>9649</v>
      </c>
      <c r="FX631" s="44">
        <v>391417</v>
      </c>
      <c r="FY631" s="44">
        <v>167940</v>
      </c>
      <c r="FZ631" s="44">
        <v>290544</v>
      </c>
      <c r="GA631" s="44">
        <v>37591</v>
      </c>
      <c r="GB631" s="44"/>
      <c r="GC631" s="44">
        <v>39243</v>
      </c>
      <c r="GD631" s="44">
        <v>434384</v>
      </c>
      <c r="GE631" s="44">
        <v>567677</v>
      </c>
      <c r="GF631" s="44">
        <v>346357</v>
      </c>
      <c r="GG631" s="44">
        <v>1507250</v>
      </c>
      <c r="GH631" s="44">
        <v>263261</v>
      </c>
      <c r="GI631" s="44">
        <v>434966</v>
      </c>
      <c r="GJ631" s="44">
        <v>180736</v>
      </c>
      <c r="GK631" s="44">
        <v>5203934</v>
      </c>
      <c r="GL631" s="44">
        <v>233061</v>
      </c>
      <c r="GM631" s="44">
        <v>2835539</v>
      </c>
      <c r="GN631" s="44">
        <v>301885</v>
      </c>
      <c r="GO631" s="44">
        <v>59339</v>
      </c>
      <c r="GP631" s="44"/>
      <c r="GQ631" s="44"/>
      <c r="GR631" s="44">
        <v>520672</v>
      </c>
      <c r="GS631" s="44">
        <v>5909463</v>
      </c>
      <c r="GT631" s="44"/>
      <c r="GU631" s="21">
        <v>955307</v>
      </c>
      <c r="GV631" s="44"/>
      <c r="GW631" s="44">
        <v>20277985</v>
      </c>
      <c r="GX631" s="44"/>
      <c r="GY631" s="44">
        <v>27142755</v>
      </c>
      <c r="GZ631" s="44">
        <v>3292796</v>
      </c>
      <c r="HA631" s="44"/>
      <c r="HB631" s="44">
        <v>20402868</v>
      </c>
      <c r="HC631" s="44">
        <v>3447091</v>
      </c>
      <c r="HD631" s="44">
        <v>27142755</v>
      </c>
      <c r="HE631" s="21"/>
      <c r="HF631" s="21">
        <v>781791</v>
      </c>
      <c r="HG631" s="21"/>
      <c r="HH631" s="21"/>
      <c r="HI631" s="21">
        <v>0</v>
      </c>
      <c r="HJ631" s="44"/>
      <c r="HK631" s="21">
        <v>1035402</v>
      </c>
      <c r="HL631" s="21">
        <v>16425</v>
      </c>
      <c r="HM631" s="21">
        <v>1051827</v>
      </c>
      <c r="HN631" s="21">
        <v>-96520</v>
      </c>
      <c r="HO631" s="21"/>
      <c r="HP631" s="44">
        <v>20042469</v>
      </c>
      <c r="HQ631" s="47"/>
      <c r="HR631" s="47">
        <v>20402868</v>
      </c>
      <c r="HS631" s="47"/>
      <c r="HT631" s="47" t="s">
        <v>1799</v>
      </c>
      <c r="HU631" s="47">
        <v>32927.96</v>
      </c>
      <c r="HV631" s="47">
        <v>5041</v>
      </c>
      <c r="HW631" s="47">
        <v>0</v>
      </c>
      <c r="HX631" s="47">
        <v>16055</v>
      </c>
      <c r="HY631" s="47">
        <v>63609</v>
      </c>
      <c r="HZ631" s="47">
        <v>142238</v>
      </c>
      <c r="IA631" s="47">
        <v>0</v>
      </c>
      <c r="IB631" s="47">
        <v>0</v>
      </c>
      <c r="IC631" s="47">
        <v>8004</v>
      </c>
      <c r="ID631">
        <v>101</v>
      </c>
      <c r="IE631" s="47">
        <v>1905</v>
      </c>
      <c r="IF631">
        <v>17712</v>
      </c>
      <c r="IG631" s="47">
        <v>12147</v>
      </c>
      <c r="IH631" s="47">
        <v>31598</v>
      </c>
      <c r="II631">
        <v>8024</v>
      </c>
      <c r="IJ631">
        <v>15145</v>
      </c>
      <c r="IK631">
        <v>2811</v>
      </c>
      <c r="IL631">
        <v>29990</v>
      </c>
      <c r="IM631">
        <v>354380</v>
      </c>
      <c r="IN631">
        <v>0</v>
      </c>
      <c r="IO631">
        <v>960</v>
      </c>
      <c r="IP631">
        <v>1661</v>
      </c>
      <c r="IQ631">
        <v>1803</v>
      </c>
      <c r="IR631">
        <v>0</v>
      </c>
      <c r="IS631">
        <v>0</v>
      </c>
      <c r="IT631">
        <v>4424</v>
      </c>
      <c r="IU631">
        <v>225492</v>
      </c>
      <c r="IV631">
        <v>0</v>
      </c>
      <c r="IW631">
        <v>1003927</v>
      </c>
      <c r="IX631">
        <v>1540893</v>
      </c>
      <c r="IY631">
        <v>2721651</v>
      </c>
      <c r="IZ631">
        <v>0</v>
      </c>
      <c r="JA631">
        <v>0</v>
      </c>
      <c r="JB631">
        <v>510893</v>
      </c>
      <c r="JC631">
        <v>4127</v>
      </c>
      <c r="JD631">
        <v>42831</v>
      </c>
      <c r="JE631">
        <v>391553</v>
      </c>
      <c r="JF631">
        <v>234367</v>
      </c>
      <c r="JG631">
        <v>777535</v>
      </c>
      <c r="JH631">
        <v>196065</v>
      </c>
      <c r="JI631">
        <v>327290</v>
      </c>
      <c r="JJ631">
        <v>140256</v>
      </c>
      <c r="JK631">
        <v>1051318</v>
      </c>
      <c r="JL631">
        <v>9168198</v>
      </c>
      <c r="JM631">
        <v>0</v>
      </c>
      <c r="JN631">
        <v>64445</v>
      </c>
      <c r="JO631">
        <v>74869</v>
      </c>
      <c r="JP631">
        <v>55996</v>
      </c>
      <c r="JQ631">
        <v>0</v>
      </c>
      <c r="JR631">
        <v>0</v>
      </c>
      <c r="JS631">
        <v>195310</v>
      </c>
      <c r="JT631"/>
      <c r="JU631"/>
      <c r="JV631"/>
      <c r="JW631"/>
      <c r="JX631"/>
      <c r="JY631">
        <v>101</v>
      </c>
      <c r="JZ631"/>
      <c r="KA631"/>
      <c r="KB631"/>
      <c r="KC631"/>
      <c r="KD631"/>
      <c r="KE631">
        <v>4127</v>
      </c>
      <c r="KF631">
        <v>200</v>
      </c>
      <c r="KG631">
        <v>295</v>
      </c>
      <c r="KH631">
        <v>152</v>
      </c>
      <c r="KI631">
        <v>98</v>
      </c>
      <c r="KJ631">
        <v>161</v>
      </c>
      <c r="KK631">
        <v>65</v>
      </c>
      <c r="KL631">
        <v>52</v>
      </c>
      <c r="KM631">
        <v>84</v>
      </c>
      <c r="KN631">
        <v>35</v>
      </c>
      <c r="KO631">
        <v>1</v>
      </c>
      <c r="KP631">
        <v>0</v>
      </c>
      <c r="KQ631">
        <v>0</v>
      </c>
      <c r="KR631">
        <v>0</v>
      </c>
      <c r="KS631">
        <v>0</v>
      </c>
      <c r="KT631">
        <v>1</v>
      </c>
      <c r="KU631">
        <v>1</v>
      </c>
      <c r="KV631">
        <v>0</v>
      </c>
      <c r="KW631">
        <v>1</v>
      </c>
      <c r="KX631">
        <v>0</v>
      </c>
      <c r="KY631">
        <v>0</v>
      </c>
      <c r="KZ631">
        <v>0</v>
      </c>
      <c r="LA631">
        <v>0</v>
      </c>
      <c r="LB631">
        <v>0</v>
      </c>
      <c r="LC631">
        <v>0</v>
      </c>
      <c r="LD631">
        <v>1</v>
      </c>
      <c r="LE631">
        <v>0</v>
      </c>
      <c r="LF631">
        <v>0</v>
      </c>
      <c r="LG631">
        <v>0</v>
      </c>
      <c r="LH631">
        <v>0</v>
      </c>
    </row>
    <row r="632" spans="1:320" s="34" customFormat="1" ht="15" customHeight="1" x14ac:dyDescent="0.25">
      <c r="A632" s="45">
        <v>206304055</v>
      </c>
      <c r="B632" s="45" t="s">
        <v>5199</v>
      </c>
      <c r="C632" s="46">
        <v>45292</v>
      </c>
      <c r="D632" s="46">
        <v>45657</v>
      </c>
      <c r="E632" s="47">
        <v>366</v>
      </c>
      <c r="F632" s="45" t="s">
        <v>883</v>
      </c>
      <c r="G632" s="45" t="s">
        <v>884</v>
      </c>
      <c r="H632" s="45" t="s">
        <v>1358</v>
      </c>
      <c r="I632" s="45" t="s">
        <v>886</v>
      </c>
      <c r="J632" s="45" t="s">
        <v>887</v>
      </c>
      <c r="K632" s="45" t="s">
        <v>1359</v>
      </c>
      <c r="L632" s="45" t="s">
        <v>4898</v>
      </c>
      <c r="M632" s="45" t="s">
        <v>5200</v>
      </c>
      <c r="N632" s="45" t="s">
        <v>5201</v>
      </c>
      <c r="O632" s="45" t="s">
        <v>5074</v>
      </c>
      <c r="P632" s="45" t="s">
        <v>5075</v>
      </c>
      <c r="Q632" s="45" t="s">
        <v>5202</v>
      </c>
      <c r="R632" t="s">
        <v>5203</v>
      </c>
      <c r="S632" s="45" t="s">
        <v>893</v>
      </c>
      <c r="T632"/>
      <c r="U632" s="47">
        <v>99</v>
      </c>
      <c r="V632" s="47">
        <v>99</v>
      </c>
      <c r="W632" s="47" t="s">
        <v>894</v>
      </c>
      <c r="X632" s="47">
        <v>36234</v>
      </c>
      <c r="Y632" s="47">
        <v>34798</v>
      </c>
      <c r="Z632" s="48">
        <v>223.88</v>
      </c>
      <c r="AA632" s="44">
        <v>601</v>
      </c>
      <c r="AB632" s="44">
        <v>660</v>
      </c>
      <c r="AC632" s="44">
        <v>14486</v>
      </c>
      <c r="AD632" s="44">
        <v>3211</v>
      </c>
      <c r="AE632" s="44">
        <v>1915</v>
      </c>
      <c r="AF632" s="44">
        <v>14991</v>
      </c>
      <c r="AG632" s="44"/>
      <c r="AH632" s="47">
        <v>79</v>
      </c>
      <c r="AI632" s="47">
        <v>72</v>
      </c>
      <c r="AJ632">
        <v>44</v>
      </c>
      <c r="AK632" t="s">
        <v>895</v>
      </c>
      <c r="AL632">
        <v>34798</v>
      </c>
      <c r="AM632"/>
      <c r="AN632"/>
      <c r="AO632"/>
      <c r="AP632"/>
      <c r="AQ632"/>
      <c r="AR632" s="44"/>
      <c r="AS632" s="44"/>
      <c r="AT632" s="44"/>
      <c r="AU632" s="44">
        <v>14406372</v>
      </c>
      <c r="AV632" s="44">
        <v>18505643</v>
      </c>
      <c r="AW632" s="44">
        <v>12696835</v>
      </c>
      <c r="AX632" s="44">
        <v>74584</v>
      </c>
      <c r="AY632" s="44">
        <v>20289764</v>
      </c>
      <c r="AZ632" s="21">
        <v>17338911</v>
      </c>
      <c r="BA632" s="21">
        <v>2950853</v>
      </c>
      <c r="BB632" s="44">
        <v>1135484</v>
      </c>
      <c r="BC632" s="44"/>
      <c r="BD632" s="44"/>
      <c r="BE632" s="44">
        <v>4086337</v>
      </c>
      <c r="BF632" s="44">
        <v>5997204</v>
      </c>
      <c r="BG632" s="44">
        <v>1329354</v>
      </c>
      <c r="BH632" s="44">
        <v>792810</v>
      </c>
      <c r="BI632" s="21">
        <v>6206274</v>
      </c>
      <c r="BJ632" s="21"/>
      <c r="BK632" s="21">
        <v>32706</v>
      </c>
      <c r="BL632" s="21">
        <v>29808</v>
      </c>
      <c r="BM632" s="21">
        <v>18216</v>
      </c>
      <c r="BN632" s="21">
        <v>14406372</v>
      </c>
      <c r="BO632" s="21"/>
      <c r="BP632" s="21"/>
      <c r="BQ632" s="44"/>
      <c r="BR632" s="21"/>
      <c r="BS632" s="44"/>
      <c r="BT632" s="21"/>
      <c r="BU632" s="44"/>
      <c r="BV632" s="21"/>
      <c r="BW632" s="44">
        <v>16083673</v>
      </c>
      <c r="BX632" s="21"/>
      <c r="BY632" s="21">
        <v>2394904</v>
      </c>
      <c r="BZ632" s="21"/>
      <c r="CA632" s="44">
        <v>1700</v>
      </c>
      <c r="CB632" s="44"/>
      <c r="CC632" s="44">
        <v>23066</v>
      </c>
      <c r="CD632" s="44"/>
      <c r="CE632" s="44"/>
      <c r="CF632" s="44"/>
      <c r="CG632" s="44"/>
      <c r="CH632" s="44"/>
      <c r="CI632" s="21"/>
      <c r="CJ632" s="44"/>
      <c r="CK632" s="21">
        <v>2300</v>
      </c>
      <c r="CL632" s="44"/>
      <c r="CM632" s="44">
        <v>0</v>
      </c>
      <c r="CN632" s="44">
        <v>0</v>
      </c>
      <c r="CO632" s="44">
        <v>8470000</v>
      </c>
      <c r="CP632" s="44">
        <v>0</v>
      </c>
      <c r="CQ632" s="21">
        <v>8360000</v>
      </c>
      <c r="CR632" s="44">
        <v>967000</v>
      </c>
      <c r="CS632" s="44">
        <v>530406</v>
      </c>
      <c r="CT632" s="44">
        <v>72584</v>
      </c>
      <c r="CU632" s="44"/>
      <c r="CV632" s="44">
        <v>105653</v>
      </c>
      <c r="CW632" s="21"/>
      <c r="CX632" s="21"/>
      <c r="CY632" s="21"/>
      <c r="CZ632" s="21"/>
      <c r="DA632" s="21"/>
      <c r="DB632" s="21"/>
      <c r="DC632" s="21"/>
      <c r="DD632" s="21"/>
      <c r="DE632" s="44"/>
      <c r="DF632" s="21"/>
      <c r="DG632" s="44"/>
      <c r="DH632" s="21"/>
      <c r="DI632" s="44"/>
      <c r="DJ632" s="44"/>
      <c r="DK632" s="44"/>
      <c r="DL632" s="44"/>
      <c r="DM632" s="21"/>
      <c r="DN632" s="44"/>
      <c r="DO632" s="44"/>
      <c r="DP632" s="44"/>
      <c r="DQ632" s="44"/>
      <c r="DR632" s="44"/>
      <c r="DS632" s="44"/>
      <c r="DT632" s="44"/>
      <c r="DU632" s="44"/>
      <c r="DV632" s="44"/>
      <c r="DW632" s="44"/>
      <c r="DX632" s="44"/>
      <c r="DY632" s="44">
        <v>3584</v>
      </c>
      <c r="DZ632" s="44"/>
      <c r="EA632" s="44"/>
      <c r="EB632" s="21"/>
      <c r="EC632" s="44">
        <v>9697922</v>
      </c>
      <c r="ED632" s="44"/>
      <c r="EE632" s="21">
        <v>1898073</v>
      </c>
      <c r="EF632" s="44"/>
      <c r="EG632" s="21">
        <v>-147873</v>
      </c>
      <c r="EH632" s="44"/>
      <c r="EI632" s="21">
        <v>1239769</v>
      </c>
      <c r="EJ632" s="44"/>
      <c r="EK632" s="44"/>
      <c r="EL632" s="21"/>
      <c r="EM632" s="44"/>
      <c r="EN632" s="44"/>
      <c r="EO632" s="44">
        <v>5360</v>
      </c>
      <c r="EP632" s="21"/>
      <c r="EQ632" s="21"/>
      <c r="ER632" s="21"/>
      <c r="ES632" s="21"/>
      <c r="ET632" s="44"/>
      <c r="EU632" s="21"/>
      <c r="EV632" s="44"/>
      <c r="EW632" s="21"/>
      <c r="EX632" s="44"/>
      <c r="EY632" s="44"/>
      <c r="EZ632" s="21"/>
      <c r="FA632" s="21"/>
      <c r="FB632" s="44"/>
      <c r="FC632" s="44"/>
      <c r="FD632" s="21"/>
      <c r="FE632" s="112"/>
      <c r="FF632" s="44"/>
      <c r="FG632" s="44">
        <v>8302250</v>
      </c>
      <c r="FH632" s="44">
        <v>2173089</v>
      </c>
      <c r="FI632" s="44">
        <v>6863572</v>
      </c>
      <c r="FJ632" s="44">
        <v>89275</v>
      </c>
      <c r="FK632" s="44">
        <v>6342423</v>
      </c>
      <c r="FL632" s="44"/>
      <c r="FM632" s="44"/>
      <c r="FN632" s="44"/>
      <c r="FO632" s="44"/>
      <c r="FP632" s="44"/>
      <c r="FQ632" s="44"/>
      <c r="FR632" s="44"/>
      <c r="FS632" s="44"/>
      <c r="FT632" s="44">
        <v>15222</v>
      </c>
      <c r="FU632" s="44"/>
      <c r="FV632" s="21">
        <v>713670</v>
      </c>
      <c r="FW632" s="44"/>
      <c r="FX632" s="44">
        <v>371837</v>
      </c>
      <c r="FY632" s="44">
        <v>158620</v>
      </c>
      <c r="FZ632" s="44">
        <v>554995</v>
      </c>
      <c r="GA632" s="44">
        <v>100267</v>
      </c>
      <c r="GB632" s="44"/>
      <c r="GC632" s="44">
        <v>353548</v>
      </c>
      <c r="GD632" s="44">
        <v>501582</v>
      </c>
      <c r="GE632" s="44">
        <v>368965</v>
      </c>
      <c r="GF632" s="44">
        <v>136318</v>
      </c>
      <c r="GG632" s="44">
        <v>1433915</v>
      </c>
      <c r="GH632" s="44">
        <v>178004</v>
      </c>
      <c r="GI632" s="44">
        <v>228425</v>
      </c>
      <c r="GJ632" s="44">
        <v>123437</v>
      </c>
      <c r="GK632" s="44">
        <v>3987681</v>
      </c>
      <c r="GL632" s="44">
        <v>61332</v>
      </c>
      <c r="GM632" s="44">
        <v>1454833</v>
      </c>
      <c r="GN632" s="44">
        <v>59560</v>
      </c>
      <c r="GO632" s="44">
        <v>41103</v>
      </c>
      <c r="GP632" s="44"/>
      <c r="GQ632" s="44">
        <v>3859</v>
      </c>
      <c r="GR632" s="44">
        <v>149315</v>
      </c>
      <c r="GS632" s="44">
        <v>11777022</v>
      </c>
      <c r="GT632" s="44"/>
      <c r="GU632" s="21">
        <v>301068</v>
      </c>
      <c r="GV632" s="44"/>
      <c r="GW632" s="44">
        <v>4648707</v>
      </c>
      <c r="GX632" s="44"/>
      <c r="GY632" s="44">
        <v>16726797</v>
      </c>
      <c r="GZ632" s="44">
        <v>6844929</v>
      </c>
      <c r="HA632" s="44"/>
      <c r="HB632" s="44"/>
      <c r="HC632" s="44">
        <v>9881868</v>
      </c>
      <c r="HD632" s="44">
        <v>16726797</v>
      </c>
      <c r="HE632" s="21">
        <v>369943</v>
      </c>
      <c r="HF632" s="21"/>
      <c r="HG632" s="21">
        <v>12759</v>
      </c>
      <c r="HH632" s="21"/>
      <c r="HI632" s="21">
        <v>0</v>
      </c>
      <c r="HJ632" s="44"/>
      <c r="HK632" s="21">
        <v>823251</v>
      </c>
      <c r="HL632" s="21">
        <v>487972</v>
      </c>
      <c r="HM632" s="21">
        <v>1311223</v>
      </c>
      <c r="HN632" s="21">
        <v>-1010155</v>
      </c>
      <c r="HO632" s="21"/>
      <c r="HP632" s="44"/>
      <c r="HQ632" s="47"/>
      <c r="HR632" s="47"/>
      <c r="HS632" s="47"/>
      <c r="HT632" s="47" t="s">
        <v>1736</v>
      </c>
      <c r="HU632" s="47">
        <v>-68449.290000000008</v>
      </c>
      <c r="HV632" s="47">
        <v>2008</v>
      </c>
      <c r="HW632" s="47">
        <v>0</v>
      </c>
      <c r="HX632" s="47">
        <v>10807</v>
      </c>
      <c r="HY632" s="47">
        <v>42364</v>
      </c>
      <c r="HZ632" s="47">
        <v>89090</v>
      </c>
      <c r="IA632" s="47">
        <v>0</v>
      </c>
      <c r="IB632" s="47">
        <v>0</v>
      </c>
      <c r="IC632" s="47">
        <v>6294</v>
      </c>
      <c r="ID632">
        <v>22868</v>
      </c>
      <c r="IE632" s="47">
        <v>5399</v>
      </c>
      <c r="IF632">
        <v>12821</v>
      </c>
      <c r="IG632" s="47">
        <v>4586</v>
      </c>
      <c r="IH632" s="47">
        <v>25580</v>
      </c>
      <c r="II632">
        <v>3677</v>
      </c>
      <c r="IJ632">
        <v>6441</v>
      </c>
      <c r="IK632">
        <v>1936</v>
      </c>
      <c r="IL632">
        <v>24597</v>
      </c>
      <c r="IM632">
        <v>258468</v>
      </c>
      <c r="IN632">
        <v>0</v>
      </c>
      <c r="IO632">
        <v>0</v>
      </c>
      <c r="IP632">
        <v>0</v>
      </c>
      <c r="IQ632">
        <v>0</v>
      </c>
      <c r="IR632">
        <v>0</v>
      </c>
      <c r="IS632">
        <v>0</v>
      </c>
      <c r="IT632">
        <v>0</v>
      </c>
      <c r="IU632">
        <v>171313</v>
      </c>
      <c r="IV632">
        <v>0</v>
      </c>
      <c r="IW632">
        <v>641804</v>
      </c>
      <c r="IX632">
        <v>1602021</v>
      </c>
      <c r="IY632">
        <v>2010664</v>
      </c>
      <c r="IZ632">
        <v>0</v>
      </c>
      <c r="JA632">
        <v>0</v>
      </c>
      <c r="JB632">
        <v>332993</v>
      </c>
      <c r="JC632">
        <v>992176</v>
      </c>
      <c r="JD632">
        <v>162171</v>
      </c>
      <c r="JE632">
        <v>251539</v>
      </c>
      <c r="JF632">
        <v>81525</v>
      </c>
      <c r="JG632">
        <v>567088</v>
      </c>
      <c r="JH632">
        <v>142927</v>
      </c>
      <c r="JI632">
        <v>172458</v>
      </c>
      <c r="JJ632">
        <v>100311</v>
      </c>
      <c r="JK632">
        <v>1073260</v>
      </c>
      <c r="JL632">
        <v>8302250</v>
      </c>
      <c r="JM632">
        <v>0</v>
      </c>
      <c r="JN632">
        <v>0</v>
      </c>
      <c r="JO632">
        <v>0</v>
      </c>
      <c r="JP632">
        <v>0</v>
      </c>
      <c r="JQ632">
        <v>0</v>
      </c>
      <c r="JR632">
        <v>0</v>
      </c>
      <c r="JS632">
        <v>0</v>
      </c>
      <c r="JT632"/>
      <c r="JU632"/>
      <c r="JV632"/>
      <c r="JW632"/>
      <c r="JX632"/>
      <c r="JY632">
        <v>22868</v>
      </c>
      <c r="JZ632"/>
      <c r="KA632"/>
      <c r="KB632"/>
      <c r="KC632"/>
      <c r="KD632"/>
      <c r="KE632">
        <v>992176</v>
      </c>
      <c r="KF632">
        <v>192</v>
      </c>
      <c r="KG632">
        <v>250</v>
      </c>
      <c r="KH632">
        <v>152</v>
      </c>
      <c r="KI632">
        <v>130</v>
      </c>
      <c r="KJ632">
        <v>169</v>
      </c>
      <c r="KK632">
        <v>102</v>
      </c>
      <c r="KL632">
        <v>60</v>
      </c>
      <c r="KM632">
        <v>83</v>
      </c>
      <c r="KN632">
        <v>45</v>
      </c>
      <c r="KO632">
        <v>1</v>
      </c>
      <c r="KP632">
        <v>0</v>
      </c>
      <c r="KQ632">
        <v>0</v>
      </c>
      <c r="KR632">
        <v>0</v>
      </c>
      <c r="KS632">
        <v>1</v>
      </c>
      <c r="KT632">
        <v>0</v>
      </c>
      <c r="KU632">
        <v>1</v>
      </c>
      <c r="KV632">
        <v>0</v>
      </c>
      <c r="KW632">
        <v>0</v>
      </c>
      <c r="KX632">
        <v>0</v>
      </c>
      <c r="KY632">
        <v>0</v>
      </c>
      <c r="KZ632">
        <v>0</v>
      </c>
      <c r="LA632">
        <v>0</v>
      </c>
      <c r="LB632">
        <v>0</v>
      </c>
      <c r="LC632">
        <v>0</v>
      </c>
      <c r="LD632">
        <v>1</v>
      </c>
      <c r="LE632">
        <v>0</v>
      </c>
      <c r="LF632">
        <v>0</v>
      </c>
      <c r="LG632">
        <v>0</v>
      </c>
      <c r="LH632">
        <v>0</v>
      </c>
    </row>
    <row r="633" spans="1:320" s="34" customFormat="1" ht="15" customHeight="1" x14ac:dyDescent="0.25">
      <c r="A633" s="45">
        <v>206304068</v>
      </c>
      <c r="B633" s="45" t="s">
        <v>5204</v>
      </c>
      <c r="C633" s="46">
        <v>45292</v>
      </c>
      <c r="D633" s="46">
        <v>45657</v>
      </c>
      <c r="E633" s="47">
        <v>366</v>
      </c>
      <c r="F633" s="45" t="s">
        <v>883</v>
      </c>
      <c r="G633" s="45" t="s">
        <v>884</v>
      </c>
      <c r="H633" s="45" t="s">
        <v>1358</v>
      </c>
      <c r="I633" s="45" t="s">
        <v>886</v>
      </c>
      <c r="J633" s="45" t="s">
        <v>887</v>
      </c>
      <c r="K633" s="45" t="s">
        <v>1359</v>
      </c>
      <c r="L633" s="45" t="s">
        <v>4913</v>
      </c>
      <c r="M633" s="45" t="s">
        <v>5205</v>
      </c>
      <c r="N633" s="45" t="s">
        <v>5206</v>
      </c>
      <c r="O633" s="45" t="s">
        <v>4916</v>
      </c>
      <c r="P633" s="45" t="s">
        <v>4917</v>
      </c>
      <c r="Q633" s="45" t="s">
        <v>5207</v>
      </c>
      <c r="R633" t="s">
        <v>5208</v>
      </c>
      <c r="S633" s="45" t="s">
        <v>893</v>
      </c>
      <c r="T633"/>
      <c r="U633" s="47">
        <v>59</v>
      </c>
      <c r="V633" s="47">
        <v>59</v>
      </c>
      <c r="W633" s="47" t="s">
        <v>1728</v>
      </c>
      <c r="X633" s="47">
        <v>21594</v>
      </c>
      <c r="Y633" s="47">
        <v>18574</v>
      </c>
      <c r="Z633" s="48">
        <v>196.76</v>
      </c>
      <c r="AA633" s="44">
        <v>687</v>
      </c>
      <c r="AB633" s="44">
        <v>683</v>
      </c>
      <c r="AC633" s="44">
        <v>15659</v>
      </c>
      <c r="AD633" s="44">
        <v>2833</v>
      </c>
      <c r="AE633" s="44"/>
      <c r="AF633" s="44">
        <v>7</v>
      </c>
      <c r="AG633" s="44"/>
      <c r="AH633" s="47"/>
      <c r="AI633" s="47">
        <v>75</v>
      </c>
      <c r="AJ633"/>
      <c r="AK633" t="s">
        <v>895</v>
      </c>
      <c r="AL633">
        <v>18574</v>
      </c>
      <c r="AM633"/>
      <c r="AN633"/>
      <c r="AO633"/>
      <c r="AP633"/>
      <c r="AQ633"/>
      <c r="AR633" s="44"/>
      <c r="AS633" s="44"/>
      <c r="AT633" s="44"/>
      <c r="AU633" s="44">
        <v>9853800</v>
      </c>
      <c r="AV633" s="44">
        <v>7338713</v>
      </c>
      <c r="AW633" s="44">
        <v>2035796</v>
      </c>
      <c r="AX633" s="44">
        <v>1065</v>
      </c>
      <c r="AY633" s="44">
        <v>15157782</v>
      </c>
      <c r="AZ633" s="21">
        <v>13103418</v>
      </c>
      <c r="BA633" s="21">
        <v>2054364</v>
      </c>
      <c r="BB633" s="44">
        <v>-5063</v>
      </c>
      <c r="BC633" s="44"/>
      <c r="BD633" s="44"/>
      <c r="BE633" s="44">
        <v>2049301</v>
      </c>
      <c r="BF633" s="44">
        <v>8367100</v>
      </c>
      <c r="BG633" s="44">
        <v>1440400</v>
      </c>
      <c r="BH633" s="44"/>
      <c r="BI633" s="21">
        <v>4200</v>
      </c>
      <c r="BJ633" s="21"/>
      <c r="BK633" s="21"/>
      <c r="BL633" s="21">
        <v>42100</v>
      </c>
      <c r="BM633" s="21"/>
      <c r="BN633" s="21">
        <v>9853800</v>
      </c>
      <c r="BO633" s="21"/>
      <c r="BP633" s="21"/>
      <c r="BQ633" s="44"/>
      <c r="BR633" s="21"/>
      <c r="BS633" s="44"/>
      <c r="BT633" s="21"/>
      <c r="BU633" s="44"/>
      <c r="BV633" s="21"/>
      <c r="BW633" s="44">
        <v>6148580</v>
      </c>
      <c r="BX633" s="21"/>
      <c r="BY633" s="21">
        <v>1184384</v>
      </c>
      <c r="BZ633" s="21"/>
      <c r="CA633" s="44"/>
      <c r="CB633" s="44"/>
      <c r="CC633" s="44"/>
      <c r="CD633" s="44"/>
      <c r="CE633" s="44"/>
      <c r="CF633" s="44"/>
      <c r="CG633" s="44"/>
      <c r="CH633" s="44"/>
      <c r="CI633" s="21">
        <v>5749</v>
      </c>
      <c r="CJ633" s="44"/>
      <c r="CK633" s="21"/>
      <c r="CL633" s="44"/>
      <c r="CM633" s="44">
        <v>32878</v>
      </c>
      <c r="CN633" s="44">
        <v>19948</v>
      </c>
      <c r="CO633" s="44">
        <v>2428650</v>
      </c>
      <c r="CP633" s="44">
        <v>0</v>
      </c>
      <c r="CQ633" s="21">
        <v>2184600</v>
      </c>
      <c r="CR633" s="44">
        <v>295500</v>
      </c>
      <c r="CS633" s="44">
        <v>2076028</v>
      </c>
      <c r="CT633" s="44">
        <v>156149</v>
      </c>
      <c r="CU633" s="44"/>
      <c r="CV633" s="44">
        <v>144960</v>
      </c>
      <c r="CW633" s="21"/>
      <c r="CX633" s="21"/>
      <c r="CY633" s="21"/>
      <c r="CZ633" s="21"/>
      <c r="DA633" s="21"/>
      <c r="DB633" s="21"/>
      <c r="DC633" s="21"/>
      <c r="DD633" s="21"/>
      <c r="DE633" s="44"/>
      <c r="DF633" s="21"/>
      <c r="DG633" s="44"/>
      <c r="DH633" s="21"/>
      <c r="DI633" s="44"/>
      <c r="DJ633" s="44"/>
      <c r="DK633" s="44"/>
      <c r="DL633" s="44"/>
      <c r="DM633" s="21"/>
      <c r="DN633" s="44"/>
      <c r="DO633" s="44"/>
      <c r="DP633" s="44"/>
      <c r="DQ633" s="44"/>
      <c r="DR633" s="44"/>
      <c r="DS633" s="44"/>
      <c r="DT633" s="44"/>
      <c r="DU633" s="44"/>
      <c r="DV633" s="44"/>
      <c r="DW633" s="44"/>
      <c r="DX633" s="44"/>
      <c r="DY633" s="44"/>
      <c r="DZ633" s="44"/>
      <c r="EA633" s="44"/>
      <c r="EB633" s="21"/>
      <c r="EC633" s="44">
        <v>1425202</v>
      </c>
      <c r="ED633" s="44"/>
      <c r="EE633" s="21">
        <v>608932</v>
      </c>
      <c r="EF633" s="44"/>
      <c r="EG633" s="21"/>
      <c r="EH633" s="44"/>
      <c r="EI633" s="21">
        <v>1662</v>
      </c>
      <c r="EJ633" s="44"/>
      <c r="EK633" s="44"/>
      <c r="EL633" s="21"/>
      <c r="EM633" s="44"/>
      <c r="EN633" s="44"/>
      <c r="EO633" s="44"/>
      <c r="EP633" s="21"/>
      <c r="EQ633" s="21"/>
      <c r="ER633" s="21"/>
      <c r="ES633" s="21"/>
      <c r="ET633" s="44"/>
      <c r="EU633" s="21"/>
      <c r="EV633" s="44"/>
      <c r="EW633" s="21"/>
      <c r="EX633" s="44"/>
      <c r="EY633" s="44"/>
      <c r="EZ633" s="21"/>
      <c r="FA633" s="21"/>
      <c r="FB633" s="44"/>
      <c r="FC633" s="44"/>
      <c r="FD633" s="21"/>
      <c r="FE633" s="112"/>
      <c r="FF633" s="44"/>
      <c r="FG633" s="44">
        <v>6108521</v>
      </c>
      <c r="FH633" s="44">
        <v>1387861</v>
      </c>
      <c r="FI633" s="44">
        <v>5607036</v>
      </c>
      <c r="FJ633" s="44">
        <v>179348</v>
      </c>
      <c r="FK633" s="44">
        <v>3905640</v>
      </c>
      <c r="FL633" s="44"/>
      <c r="FM633" s="44"/>
      <c r="FN633" s="44"/>
      <c r="FO633" s="44"/>
      <c r="FP633" s="44"/>
      <c r="FQ633" s="44"/>
      <c r="FR633" s="44"/>
      <c r="FS633" s="44"/>
      <c r="FT633" s="44">
        <v>20288</v>
      </c>
      <c r="FU633" s="44"/>
      <c r="FV633" s="21">
        <v>880049</v>
      </c>
      <c r="FW633" s="44"/>
      <c r="FX633" s="44">
        <v>788044</v>
      </c>
      <c r="FY633" s="44">
        <v>97613</v>
      </c>
      <c r="FZ633" s="44">
        <v>554661</v>
      </c>
      <c r="GA633" s="44">
        <v>84324</v>
      </c>
      <c r="GB633" s="44"/>
      <c r="GC633" s="44">
        <v>133900</v>
      </c>
      <c r="GD633" s="44">
        <v>547627</v>
      </c>
      <c r="GE633" s="44">
        <v>177868</v>
      </c>
      <c r="GF633" s="44">
        <v>87377</v>
      </c>
      <c r="GG633" s="44">
        <v>735146</v>
      </c>
      <c r="GH633" s="44">
        <v>59920</v>
      </c>
      <c r="GI633" s="44">
        <v>126524</v>
      </c>
      <c r="GJ633" s="44">
        <v>137454</v>
      </c>
      <c r="GK633" s="44">
        <v>3614105</v>
      </c>
      <c r="GL633" s="44">
        <v>30109</v>
      </c>
      <c r="GM633" s="44">
        <v>899534</v>
      </c>
      <c r="GN633" s="44">
        <v>71459</v>
      </c>
      <c r="GO633" s="44">
        <v>29405</v>
      </c>
      <c r="GP633" s="44"/>
      <c r="GQ633" s="44"/>
      <c r="GR633" s="44">
        <v>122371</v>
      </c>
      <c r="GS633" s="44">
        <v>2419170</v>
      </c>
      <c r="GT633" s="44"/>
      <c r="GU633" s="21">
        <v>187940</v>
      </c>
      <c r="GV633" s="44">
        <v>7978</v>
      </c>
      <c r="GW633" s="44">
        <v>6100804</v>
      </c>
      <c r="GX633" s="44">
        <v>11420083</v>
      </c>
      <c r="GY633" s="44">
        <v>20135975</v>
      </c>
      <c r="GZ633" s="44">
        <v>1404532</v>
      </c>
      <c r="HA633" s="44">
        <v>86409</v>
      </c>
      <c r="HB633" s="44">
        <v>11864647</v>
      </c>
      <c r="HC633" s="44">
        <v>6780387</v>
      </c>
      <c r="HD633" s="44">
        <v>20135975</v>
      </c>
      <c r="HE633" s="21"/>
      <c r="HF633" s="21">
        <v>6000804</v>
      </c>
      <c r="HG633" s="21"/>
      <c r="HH633" s="21"/>
      <c r="HI633" s="21">
        <v>0</v>
      </c>
      <c r="HJ633" s="44"/>
      <c r="HK633" s="21">
        <v>44960</v>
      </c>
      <c r="HL633" s="21">
        <v>242677</v>
      </c>
      <c r="HM633" s="21">
        <v>287637</v>
      </c>
      <c r="HN633" s="21">
        <v>-99697</v>
      </c>
      <c r="HO633" s="21"/>
      <c r="HP633" s="44"/>
      <c r="HQ633" s="47"/>
      <c r="HR633" s="47">
        <v>11864647</v>
      </c>
      <c r="HS633" s="47"/>
      <c r="HT633" s="47">
        <v>0</v>
      </c>
      <c r="HU633" s="47">
        <v>0</v>
      </c>
      <c r="HV633" s="47">
        <v>4038</v>
      </c>
      <c r="HW633" s="47">
        <v>0</v>
      </c>
      <c r="HX633" s="47">
        <v>8788</v>
      </c>
      <c r="HY633" s="47">
        <v>15783</v>
      </c>
      <c r="HZ633" s="47">
        <v>50157</v>
      </c>
      <c r="IA633" s="47">
        <v>0</v>
      </c>
      <c r="IB633" s="47">
        <v>0</v>
      </c>
      <c r="IC633" s="47">
        <v>6062</v>
      </c>
      <c r="ID633">
        <v>30767</v>
      </c>
      <c r="IE633" s="47">
        <v>3474</v>
      </c>
      <c r="IF633">
        <v>6374</v>
      </c>
      <c r="IG633" s="47">
        <v>3417</v>
      </c>
      <c r="IH633" s="47">
        <v>5336</v>
      </c>
      <c r="II633">
        <v>1418</v>
      </c>
      <c r="IJ633">
        <v>3182</v>
      </c>
      <c r="IK633">
        <v>2113</v>
      </c>
      <c r="IL633">
        <v>14802</v>
      </c>
      <c r="IM633">
        <v>155711</v>
      </c>
      <c r="IN633">
        <v>0</v>
      </c>
      <c r="IO633">
        <v>0</v>
      </c>
      <c r="IP633">
        <v>1203</v>
      </c>
      <c r="IQ633">
        <v>1568</v>
      </c>
      <c r="IR633">
        <v>0</v>
      </c>
      <c r="IS633">
        <v>0</v>
      </c>
      <c r="IT633">
        <v>2771</v>
      </c>
      <c r="IU633">
        <v>325352</v>
      </c>
      <c r="IV633">
        <v>0</v>
      </c>
      <c r="IW633">
        <v>483909</v>
      </c>
      <c r="IX633">
        <v>655922</v>
      </c>
      <c r="IY633">
        <v>1215988</v>
      </c>
      <c r="IZ633">
        <v>0</v>
      </c>
      <c r="JA633">
        <v>0</v>
      </c>
      <c r="JB633">
        <v>301210</v>
      </c>
      <c r="JC633">
        <v>1416869</v>
      </c>
      <c r="JD633">
        <v>105359</v>
      </c>
      <c r="JE633">
        <v>118144</v>
      </c>
      <c r="JF633">
        <v>59759</v>
      </c>
      <c r="JG633">
        <v>131334</v>
      </c>
      <c r="JH633">
        <v>43693</v>
      </c>
      <c r="JI633">
        <v>86284</v>
      </c>
      <c r="JJ633">
        <v>109044</v>
      </c>
      <c r="JK633">
        <v>1055654</v>
      </c>
      <c r="JL633">
        <v>6108521</v>
      </c>
      <c r="JM633">
        <v>0</v>
      </c>
      <c r="JN633">
        <v>0</v>
      </c>
      <c r="JO633">
        <v>54125</v>
      </c>
      <c r="JP633">
        <v>54882</v>
      </c>
      <c r="JQ633">
        <v>0</v>
      </c>
      <c r="JR633">
        <v>0</v>
      </c>
      <c r="JS633">
        <v>109007</v>
      </c>
      <c r="JT633"/>
      <c r="JU633"/>
      <c r="JV633"/>
      <c r="JW633"/>
      <c r="JX633"/>
      <c r="JY633">
        <v>30767</v>
      </c>
      <c r="JZ633"/>
      <c r="KA633"/>
      <c r="KB633"/>
      <c r="KC633"/>
      <c r="KD633"/>
      <c r="KE633">
        <v>1416869</v>
      </c>
      <c r="KF633">
        <v>125</v>
      </c>
      <c r="KG633">
        <v>217</v>
      </c>
      <c r="KH633">
        <v>77</v>
      </c>
      <c r="KI633">
        <v>98</v>
      </c>
      <c r="KJ633">
        <v>164</v>
      </c>
      <c r="KK633">
        <v>63</v>
      </c>
      <c r="KL633">
        <v>47</v>
      </c>
      <c r="KM633">
        <v>91</v>
      </c>
      <c r="KN633">
        <v>23</v>
      </c>
      <c r="KO633">
        <v>1</v>
      </c>
      <c r="KP633">
        <v>0</v>
      </c>
      <c r="KQ633">
        <v>0</v>
      </c>
      <c r="KR633">
        <v>1</v>
      </c>
      <c r="KS633">
        <v>0</v>
      </c>
      <c r="KT633">
        <v>0</v>
      </c>
      <c r="KU633">
        <v>1</v>
      </c>
      <c r="KV633">
        <v>0</v>
      </c>
      <c r="KW633">
        <v>0</v>
      </c>
      <c r="KX633">
        <v>0</v>
      </c>
      <c r="KY633">
        <v>0</v>
      </c>
      <c r="KZ633">
        <v>0</v>
      </c>
      <c r="LA633">
        <v>0</v>
      </c>
      <c r="LB633">
        <v>0</v>
      </c>
      <c r="LC633">
        <v>0</v>
      </c>
      <c r="LD633">
        <v>1</v>
      </c>
      <c r="LE633">
        <v>0</v>
      </c>
      <c r="LF633">
        <v>0</v>
      </c>
      <c r="LG633">
        <v>0</v>
      </c>
      <c r="LH633">
        <v>0</v>
      </c>
    </row>
    <row r="634" spans="1:320" s="34" customFormat="1" ht="15" customHeight="1" x14ac:dyDescent="0.25">
      <c r="A634" s="45">
        <v>206304100</v>
      </c>
      <c r="B634" s="45" t="s">
        <v>5209</v>
      </c>
      <c r="C634" s="46">
        <v>45292</v>
      </c>
      <c r="D634" s="46">
        <v>45657</v>
      </c>
      <c r="E634" s="47">
        <v>366</v>
      </c>
      <c r="F634" s="45" t="s">
        <v>883</v>
      </c>
      <c r="G634" s="45" t="s">
        <v>893</v>
      </c>
      <c r="H634" s="45" t="s">
        <v>1358</v>
      </c>
      <c r="I634" s="45" t="s">
        <v>916</v>
      </c>
      <c r="J634" s="45" t="s">
        <v>887</v>
      </c>
      <c r="K634" s="45" t="s">
        <v>1359</v>
      </c>
      <c r="L634" s="45" t="s">
        <v>4898</v>
      </c>
      <c r="M634" s="45" t="s">
        <v>5210</v>
      </c>
      <c r="N634" s="45" t="s">
        <v>5211</v>
      </c>
      <c r="O634" s="45" t="s">
        <v>4901</v>
      </c>
      <c r="P634" s="45" t="s">
        <v>5212</v>
      </c>
      <c r="Q634" s="45" t="s">
        <v>1480</v>
      </c>
      <c r="R634" t="s">
        <v>5213</v>
      </c>
      <c r="S634" s="45" t="s">
        <v>884</v>
      </c>
      <c r="T634"/>
      <c r="U634" s="47">
        <v>59</v>
      </c>
      <c r="V634" s="47">
        <v>59</v>
      </c>
      <c r="W634" s="47" t="s">
        <v>1728</v>
      </c>
      <c r="X634" s="47">
        <v>21594</v>
      </c>
      <c r="Y634" s="47">
        <v>20291</v>
      </c>
      <c r="Z634" s="48">
        <v>196.52</v>
      </c>
      <c r="AA634" s="44">
        <v>343</v>
      </c>
      <c r="AB634" s="44">
        <v>346</v>
      </c>
      <c r="AC634" s="44">
        <v>6302</v>
      </c>
      <c r="AD634" s="44">
        <v>1929</v>
      </c>
      <c r="AE634" s="44"/>
      <c r="AF634" s="44"/>
      <c r="AG634" s="44"/>
      <c r="AH634" s="47"/>
      <c r="AI634" s="47">
        <v>12046</v>
      </c>
      <c r="AJ634">
        <v>14</v>
      </c>
      <c r="AK634" t="s">
        <v>895</v>
      </c>
      <c r="AL634">
        <v>20291</v>
      </c>
      <c r="AM634"/>
      <c r="AN634"/>
      <c r="AO634"/>
      <c r="AP634"/>
      <c r="AQ634"/>
      <c r="AR634" s="44"/>
      <c r="AS634" s="44"/>
      <c r="AT634" s="44"/>
      <c r="AU634" s="44">
        <v>9360753</v>
      </c>
      <c r="AV634" s="44">
        <v>3159152</v>
      </c>
      <c r="AW634" s="44">
        <v>313177</v>
      </c>
      <c r="AX634" s="44">
        <v>34094</v>
      </c>
      <c r="AY634" s="44">
        <v>12240822</v>
      </c>
      <c r="AZ634" s="21">
        <v>12899387</v>
      </c>
      <c r="BA634" s="21">
        <v>-658565</v>
      </c>
      <c r="BB634" s="44">
        <v>1861098</v>
      </c>
      <c r="BC634" s="44">
        <v>800</v>
      </c>
      <c r="BD634" s="44"/>
      <c r="BE634" s="44">
        <v>1201733</v>
      </c>
      <c r="BF634" s="44">
        <v>2919106</v>
      </c>
      <c r="BG634" s="44">
        <v>861094</v>
      </c>
      <c r="BH634" s="44"/>
      <c r="BI634" s="21"/>
      <c r="BJ634" s="21"/>
      <c r="BK634" s="21"/>
      <c r="BL634" s="21">
        <v>5573278</v>
      </c>
      <c r="BM634" s="21">
        <v>7275</v>
      </c>
      <c r="BN634" s="21">
        <v>9360753</v>
      </c>
      <c r="BO634" s="21"/>
      <c r="BP634" s="21"/>
      <c r="BQ634" s="44"/>
      <c r="BR634" s="21"/>
      <c r="BS634" s="44"/>
      <c r="BT634" s="21"/>
      <c r="BU634" s="44"/>
      <c r="BV634" s="21"/>
      <c r="BW634" s="44">
        <v>2465064</v>
      </c>
      <c r="BX634" s="21"/>
      <c r="BY634" s="21">
        <v>593988</v>
      </c>
      <c r="BZ634" s="21"/>
      <c r="CA634" s="44"/>
      <c r="CB634" s="44"/>
      <c r="CC634" s="44"/>
      <c r="CD634" s="44"/>
      <c r="CE634" s="44"/>
      <c r="CF634" s="44"/>
      <c r="CG634" s="44"/>
      <c r="CH634" s="44"/>
      <c r="CI634" s="21">
        <v>96435</v>
      </c>
      <c r="CJ634" s="44"/>
      <c r="CK634" s="21">
        <v>3665</v>
      </c>
      <c r="CL634" s="44"/>
      <c r="CM634" s="44">
        <v>207974</v>
      </c>
      <c r="CN634" s="44">
        <v>0</v>
      </c>
      <c r="CO634" s="44">
        <v>1052163</v>
      </c>
      <c r="CP634" s="44">
        <v>0</v>
      </c>
      <c r="CQ634" s="21">
        <v>913005</v>
      </c>
      <c r="CR634" s="44">
        <v>318750</v>
      </c>
      <c r="CS634" s="44">
        <v>420836</v>
      </c>
      <c r="CT634" s="44">
        <v>94285</v>
      </c>
      <c r="CU634" s="44"/>
      <c r="CV634" s="44">
        <v>152139</v>
      </c>
      <c r="CW634" s="21"/>
      <c r="CX634" s="21"/>
      <c r="CY634" s="21"/>
      <c r="CZ634" s="21"/>
      <c r="DA634" s="21"/>
      <c r="DB634" s="21"/>
      <c r="DC634" s="21"/>
      <c r="DD634" s="21"/>
      <c r="DE634" s="44"/>
      <c r="DF634" s="21"/>
      <c r="DG634" s="44"/>
      <c r="DH634" s="21"/>
      <c r="DI634" s="44"/>
      <c r="DJ634" s="44"/>
      <c r="DK634" s="44"/>
      <c r="DL634" s="44"/>
      <c r="DM634" s="21"/>
      <c r="DN634" s="44"/>
      <c r="DO634" s="44"/>
      <c r="DP634" s="44"/>
      <c r="DQ634" s="44"/>
      <c r="DR634" s="44"/>
      <c r="DS634" s="44"/>
      <c r="DT634" s="44"/>
      <c r="DU634" s="44"/>
      <c r="DV634" s="44"/>
      <c r="DW634" s="44"/>
      <c r="DX634" s="44"/>
      <c r="DY634" s="44"/>
      <c r="DZ634" s="44"/>
      <c r="EA634" s="44"/>
      <c r="EB634" s="21"/>
      <c r="EC634" s="44">
        <v>-153488</v>
      </c>
      <c r="ED634" s="44"/>
      <c r="EE634" s="21">
        <v>469246</v>
      </c>
      <c r="EF634" s="44"/>
      <c r="EG634" s="21"/>
      <c r="EH634" s="44"/>
      <c r="EI634" s="21"/>
      <c r="EJ634" s="44"/>
      <c r="EK634" s="44"/>
      <c r="EL634" s="21"/>
      <c r="EM634" s="44"/>
      <c r="EN634" s="44"/>
      <c r="EO634" s="44">
        <v>-2581</v>
      </c>
      <c r="EP634" s="21"/>
      <c r="EQ634" s="21"/>
      <c r="ER634" s="21"/>
      <c r="ES634" s="21"/>
      <c r="ET634" s="44"/>
      <c r="EU634" s="21"/>
      <c r="EV634" s="44"/>
      <c r="EW634" s="21"/>
      <c r="EX634" s="44"/>
      <c r="EY634" s="44"/>
      <c r="EZ634" s="21"/>
      <c r="FA634" s="21"/>
      <c r="FB634" s="44"/>
      <c r="FC634" s="44"/>
      <c r="FD634" s="21"/>
      <c r="FE634" s="112"/>
      <c r="FF634" s="44"/>
      <c r="FG634" s="44">
        <v>6417802</v>
      </c>
      <c r="FH634" s="44">
        <v>2106898</v>
      </c>
      <c r="FI634" s="44">
        <v>7876701</v>
      </c>
      <c r="FJ634" s="44">
        <v>305231</v>
      </c>
      <c r="FK634" s="44">
        <v>4649383</v>
      </c>
      <c r="FL634" s="44"/>
      <c r="FM634" s="44"/>
      <c r="FN634" s="44"/>
      <c r="FO634" s="44"/>
      <c r="FP634" s="44"/>
      <c r="FQ634" s="44"/>
      <c r="FR634" s="44"/>
      <c r="FS634" s="44"/>
      <c r="FT634" s="44">
        <v>170559</v>
      </c>
      <c r="FU634" s="44"/>
      <c r="FV634" s="21">
        <v>601238</v>
      </c>
      <c r="FW634" s="44"/>
      <c r="FX634" s="44">
        <v>415387</v>
      </c>
      <c r="FY634" s="44">
        <v>101087</v>
      </c>
      <c r="FZ634" s="44">
        <v>376833</v>
      </c>
      <c r="GA634" s="44">
        <v>83371</v>
      </c>
      <c r="GB634" s="44"/>
      <c r="GC634" s="44">
        <v>260423</v>
      </c>
      <c r="GD634" s="44">
        <v>771408</v>
      </c>
      <c r="GE634" s="44">
        <v>505692</v>
      </c>
      <c r="GF634" s="44">
        <v>173273</v>
      </c>
      <c r="GG634" s="44">
        <v>1140506</v>
      </c>
      <c r="GH634" s="44">
        <v>72964</v>
      </c>
      <c r="GI634" s="44">
        <v>452377</v>
      </c>
      <c r="GJ634" s="44">
        <v>97033</v>
      </c>
      <c r="GK634" s="44">
        <v>2093654</v>
      </c>
      <c r="GL634" s="44">
        <v>766954</v>
      </c>
      <c r="GM634" s="44"/>
      <c r="GN634" s="44">
        <v>114643</v>
      </c>
      <c r="GO634" s="44">
        <v>36910</v>
      </c>
      <c r="GP634" s="44"/>
      <c r="GQ634" s="44"/>
      <c r="GR634" s="44">
        <v>15692</v>
      </c>
      <c r="GS634" s="44">
        <v>3719423</v>
      </c>
      <c r="GT634" s="44">
        <v>401786</v>
      </c>
      <c r="GU634" s="21">
        <v>11332274</v>
      </c>
      <c r="GV634" s="44"/>
      <c r="GW634" s="44"/>
      <c r="GX634" s="44"/>
      <c r="GY634" s="44">
        <v>15453483</v>
      </c>
      <c r="GZ634" s="44">
        <v>1901835</v>
      </c>
      <c r="HA634" s="44"/>
      <c r="HB634" s="44"/>
      <c r="HC634" s="44">
        <v>13551648</v>
      </c>
      <c r="HD634" s="44">
        <v>15453483</v>
      </c>
      <c r="HE634" s="21"/>
      <c r="HF634" s="21"/>
      <c r="HG634" s="21"/>
      <c r="HH634" s="21"/>
      <c r="HI634" s="21">
        <v>1533911</v>
      </c>
      <c r="HJ634" s="44">
        <v>22595959</v>
      </c>
      <c r="HK634" s="21"/>
      <c r="HL634" s="21">
        <v>5254785</v>
      </c>
      <c r="HM634" s="21">
        <v>29384655</v>
      </c>
      <c r="HN634" s="21">
        <v>-18052381</v>
      </c>
      <c r="HO634" s="21"/>
      <c r="HP634" s="44"/>
      <c r="HQ634" s="47"/>
      <c r="HR634" s="47"/>
      <c r="HS634" s="47"/>
      <c r="HT634" s="47" t="s">
        <v>5214</v>
      </c>
      <c r="HU634" s="47">
        <v>1293247.8</v>
      </c>
      <c r="HV634" s="47">
        <v>2121</v>
      </c>
      <c r="HW634" s="47">
        <v>0</v>
      </c>
      <c r="HX634" s="47">
        <v>7973</v>
      </c>
      <c r="HY634" s="47">
        <v>22522</v>
      </c>
      <c r="HZ634" s="47">
        <v>55809</v>
      </c>
      <c r="IA634" s="47">
        <v>0</v>
      </c>
      <c r="IB634" s="47">
        <v>0</v>
      </c>
      <c r="IC634" s="47">
        <v>2486</v>
      </c>
      <c r="ID634">
        <v>6290</v>
      </c>
      <c r="IE634" s="47">
        <v>808</v>
      </c>
      <c r="IF634">
        <v>13759</v>
      </c>
      <c r="IG634" s="47">
        <v>3657</v>
      </c>
      <c r="IH634" s="47">
        <v>25720</v>
      </c>
      <c r="II634">
        <v>1194</v>
      </c>
      <c r="IJ634">
        <v>12464</v>
      </c>
      <c r="IK634">
        <v>1471</v>
      </c>
      <c r="IL634">
        <v>13097</v>
      </c>
      <c r="IM634">
        <v>169371</v>
      </c>
      <c r="IN634">
        <v>0</v>
      </c>
      <c r="IO634">
        <v>0</v>
      </c>
      <c r="IP634">
        <v>1066</v>
      </c>
      <c r="IQ634">
        <v>2992</v>
      </c>
      <c r="IR634">
        <v>0</v>
      </c>
      <c r="IS634">
        <v>0</v>
      </c>
      <c r="IT634">
        <v>4058</v>
      </c>
      <c r="IU634">
        <v>197833</v>
      </c>
      <c r="IV634">
        <v>0</v>
      </c>
      <c r="IW634">
        <v>457876</v>
      </c>
      <c r="IX634">
        <v>921809</v>
      </c>
      <c r="IY634">
        <v>1383664</v>
      </c>
      <c r="IZ634">
        <v>0</v>
      </c>
      <c r="JA634">
        <v>0</v>
      </c>
      <c r="JB634">
        <v>156572</v>
      </c>
      <c r="JC634">
        <v>146231</v>
      </c>
      <c r="JD634">
        <v>16947</v>
      </c>
      <c r="JE634">
        <v>265533</v>
      </c>
      <c r="JF634">
        <v>115715</v>
      </c>
      <c r="JG634">
        <v>556373</v>
      </c>
      <c r="JH634">
        <v>51377</v>
      </c>
      <c r="JI634">
        <v>294726</v>
      </c>
      <c r="JJ634">
        <v>77729</v>
      </c>
      <c r="JK634">
        <v>595355</v>
      </c>
      <c r="JL634">
        <v>5237740</v>
      </c>
      <c r="JM634">
        <v>0</v>
      </c>
      <c r="JN634">
        <v>0</v>
      </c>
      <c r="JO634">
        <v>49037</v>
      </c>
      <c r="JP634">
        <v>95730</v>
      </c>
      <c r="JQ634">
        <v>0</v>
      </c>
      <c r="JR634">
        <v>0</v>
      </c>
      <c r="JS634">
        <v>144767</v>
      </c>
      <c r="JT634"/>
      <c r="JU634"/>
      <c r="JV634"/>
      <c r="JW634"/>
      <c r="JX634"/>
      <c r="JY634">
        <v>6290</v>
      </c>
      <c r="JZ634"/>
      <c r="KA634"/>
      <c r="KB634"/>
      <c r="KC634"/>
      <c r="KD634"/>
      <c r="KE634">
        <v>146231</v>
      </c>
      <c r="KF634">
        <v>142</v>
      </c>
      <c r="KG634">
        <v>183</v>
      </c>
      <c r="KH634">
        <v>121</v>
      </c>
      <c r="KI634">
        <v>61</v>
      </c>
      <c r="KJ634">
        <v>80</v>
      </c>
      <c r="KK634">
        <v>50</v>
      </c>
      <c r="KL634">
        <v>40</v>
      </c>
      <c r="KM634">
        <v>55</v>
      </c>
      <c r="KN634">
        <v>31</v>
      </c>
      <c r="KO634">
        <v>1</v>
      </c>
      <c r="KP634">
        <v>0</v>
      </c>
      <c r="KQ634">
        <v>0</v>
      </c>
      <c r="KR634">
        <v>1</v>
      </c>
      <c r="KS634">
        <v>0</v>
      </c>
      <c r="KT634">
        <v>0</v>
      </c>
      <c r="KU634">
        <v>1</v>
      </c>
      <c r="KV634">
        <v>0</v>
      </c>
      <c r="KW634">
        <v>0</v>
      </c>
      <c r="KX634">
        <v>0</v>
      </c>
      <c r="KY634">
        <v>0</v>
      </c>
      <c r="KZ634">
        <v>0</v>
      </c>
      <c r="LA634">
        <v>0</v>
      </c>
      <c r="LB634">
        <v>0</v>
      </c>
      <c r="LC634">
        <v>0</v>
      </c>
      <c r="LD634">
        <v>0</v>
      </c>
      <c r="LE634">
        <v>0</v>
      </c>
      <c r="LF634">
        <v>1</v>
      </c>
      <c r="LG634">
        <v>0</v>
      </c>
      <c r="LH634">
        <v>0</v>
      </c>
    </row>
    <row r="635" spans="1:320" s="34" customFormat="1" ht="15" customHeight="1" x14ac:dyDescent="0.25">
      <c r="A635" s="45">
        <v>206304158</v>
      </c>
      <c r="B635" s="45" t="s">
        <v>5215</v>
      </c>
      <c r="C635" s="46">
        <v>45292</v>
      </c>
      <c r="D635" s="46">
        <v>45657</v>
      </c>
      <c r="E635" s="47">
        <v>366</v>
      </c>
      <c r="F635" s="45" t="s">
        <v>883</v>
      </c>
      <c r="G635" s="45" t="s">
        <v>884</v>
      </c>
      <c r="H635" s="45" t="s">
        <v>1358</v>
      </c>
      <c r="I635" s="45" t="s">
        <v>886</v>
      </c>
      <c r="J635" s="45" t="s">
        <v>887</v>
      </c>
      <c r="K635" s="45" t="s">
        <v>1359</v>
      </c>
      <c r="L635" s="45" t="s">
        <v>4913</v>
      </c>
      <c r="M635" s="45" t="s">
        <v>5216</v>
      </c>
      <c r="N635" s="45" t="s">
        <v>5217</v>
      </c>
      <c r="O635" s="45" t="s">
        <v>5218</v>
      </c>
      <c r="P635" s="45" t="s">
        <v>5219</v>
      </c>
      <c r="Q635" s="45" t="s">
        <v>5220</v>
      </c>
      <c r="R635" t="s">
        <v>5221</v>
      </c>
      <c r="S635" s="45" t="s">
        <v>893</v>
      </c>
      <c r="T635"/>
      <c r="U635" s="47">
        <v>45</v>
      </c>
      <c r="V635" s="47">
        <v>45</v>
      </c>
      <c r="W635" s="47" t="s">
        <v>1728</v>
      </c>
      <c r="X635" s="47">
        <v>16470</v>
      </c>
      <c r="Y635" s="47">
        <v>12860</v>
      </c>
      <c r="Z635" s="48">
        <v>178.61</v>
      </c>
      <c r="AA635" s="44">
        <v>432</v>
      </c>
      <c r="AB635" s="44">
        <v>426</v>
      </c>
      <c r="AC635" s="44">
        <v>8046</v>
      </c>
      <c r="AD635" s="44">
        <v>4077</v>
      </c>
      <c r="AE635" s="44"/>
      <c r="AF635" s="44"/>
      <c r="AG635" s="44"/>
      <c r="AH635" s="47"/>
      <c r="AI635" s="47">
        <v>737</v>
      </c>
      <c r="AJ635"/>
      <c r="AK635" t="s">
        <v>895</v>
      </c>
      <c r="AL635">
        <v>12860</v>
      </c>
      <c r="AM635"/>
      <c r="AN635"/>
      <c r="AO635"/>
      <c r="AP635"/>
      <c r="AQ635"/>
      <c r="AR635" s="44"/>
      <c r="AS635" s="44"/>
      <c r="AT635" s="44"/>
      <c r="AU635" s="44">
        <v>4834250</v>
      </c>
      <c r="AV635" s="44">
        <v>6332058</v>
      </c>
      <c r="AW635" s="44">
        <v>1370870</v>
      </c>
      <c r="AX635" s="44">
        <v>3979</v>
      </c>
      <c r="AY635" s="44">
        <v>9799417</v>
      </c>
      <c r="AZ635" s="21">
        <v>9746403</v>
      </c>
      <c r="BA635" s="21">
        <v>53014</v>
      </c>
      <c r="BB635" s="44">
        <v>-1636793</v>
      </c>
      <c r="BC635" s="44"/>
      <c r="BD635" s="44"/>
      <c r="BE635" s="44">
        <v>-1583779</v>
      </c>
      <c r="BF635" s="44">
        <v>3076400</v>
      </c>
      <c r="BG635" s="44">
        <v>1473275</v>
      </c>
      <c r="BH635" s="44"/>
      <c r="BI635" s="21"/>
      <c r="BJ635" s="21"/>
      <c r="BK635" s="21"/>
      <c r="BL635" s="21">
        <v>284575</v>
      </c>
      <c r="BM635" s="21"/>
      <c r="BN635" s="21">
        <v>4834250</v>
      </c>
      <c r="BO635" s="21"/>
      <c r="BP635" s="21"/>
      <c r="BQ635" s="44"/>
      <c r="BR635" s="21"/>
      <c r="BS635" s="44"/>
      <c r="BT635" s="21"/>
      <c r="BU635" s="44"/>
      <c r="BV635" s="21"/>
      <c r="BW635" s="44">
        <v>4396579</v>
      </c>
      <c r="BX635" s="21"/>
      <c r="BY635" s="21">
        <v>1915117</v>
      </c>
      <c r="BZ635" s="21"/>
      <c r="CA635" s="44"/>
      <c r="CB635" s="44"/>
      <c r="CC635" s="44"/>
      <c r="CD635" s="44"/>
      <c r="CE635" s="44"/>
      <c r="CF635" s="44"/>
      <c r="CG635" s="44"/>
      <c r="CH635" s="44"/>
      <c r="CI635" s="21">
        <v>20362</v>
      </c>
      <c r="CJ635" s="44"/>
      <c r="CK635" s="21"/>
      <c r="CL635" s="44"/>
      <c r="CM635" s="44">
        <v>9852</v>
      </c>
      <c r="CN635" s="44">
        <v>644</v>
      </c>
      <c r="CO635" s="44">
        <v>2266125</v>
      </c>
      <c r="CP635" s="44">
        <v>0</v>
      </c>
      <c r="CQ635" s="21">
        <v>2259975</v>
      </c>
      <c r="CR635" s="44">
        <v>225000</v>
      </c>
      <c r="CS635" s="44">
        <v>1363187</v>
      </c>
      <c r="CT635" s="44">
        <v>105711</v>
      </c>
      <c r="CU635" s="44"/>
      <c r="CV635" s="44">
        <v>101564</v>
      </c>
      <c r="CW635" s="21"/>
      <c r="CX635" s="21"/>
      <c r="CY635" s="21"/>
      <c r="CZ635" s="21"/>
      <c r="DA635" s="21"/>
      <c r="DB635" s="21"/>
      <c r="DC635" s="21"/>
      <c r="DD635" s="21"/>
      <c r="DE635" s="44"/>
      <c r="DF635" s="21"/>
      <c r="DG635" s="44"/>
      <c r="DH635" s="21"/>
      <c r="DI635" s="44"/>
      <c r="DJ635" s="44"/>
      <c r="DK635" s="44"/>
      <c r="DL635" s="44"/>
      <c r="DM635" s="21"/>
      <c r="DN635" s="44"/>
      <c r="DO635" s="44"/>
      <c r="DP635" s="44"/>
      <c r="DQ635" s="44"/>
      <c r="DR635" s="44"/>
      <c r="DS635" s="44"/>
      <c r="DT635" s="44"/>
      <c r="DU635" s="44"/>
      <c r="DV635" s="44"/>
      <c r="DW635" s="44"/>
      <c r="DX635" s="44"/>
      <c r="DY635" s="44"/>
      <c r="DZ635" s="44"/>
      <c r="EA635" s="44"/>
      <c r="EB635" s="21"/>
      <c r="EC635" s="44">
        <v>529252</v>
      </c>
      <c r="ED635" s="44"/>
      <c r="EE635" s="21">
        <v>841618</v>
      </c>
      <c r="EF635" s="44"/>
      <c r="EG635" s="21"/>
      <c r="EH635" s="44"/>
      <c r="EI635" s="21"/>
      <c r="EJ635" s="44"/>
      <c r="EK635" s="44"/>
      <c r="EL635" s="21"/>
      <c r="EM635" s="44"/>
      <c r="EN635" s="44"/>
      <c r="EO635" s="44"/>
      <c r="EP635" s="21"/>
      <c r="EQ635" s="21"/>
      <c r="ER635" s="21"/>
      <c r="ES635" s="21"/>
      <c r="ET635" s="44"/>
      <c r="EU635" s="21"/>
      <c r="EV635" s="44"/>
      <c r="EW635" s="21"/>
      <c r="EX635" s="44"/>
      <c r="EY635" s="44"/>
      <c r="EZ635" s="21"/>
      <c r="FA635" s="21"/>
      <c r="FB635" s="44"/>
      <c r="FC635" s="44"/>
      <c r="FD635" s="21"/>
      <c r="FE635" s="112"/>
      <c r="FF635" s="44"/>
      <c r="FG635" s="44">
        <v>4265156</v>
      </c>
      <c r="FH635" s="44">
        <v>950179</v>
      </c>
      <c r="FI635" s="44">
        <v>4531068</v>
      </c>
      <c r="FJ635" s="44">
        <v>132015</v>
      </c>
      <c r="FK635" s="44">
        <v>3055945</v>
      </c>
      <c r="FL635" s="44"/>
      <c r="FM635" s="44"/>
      <c r="FN635" s="44"/>
      <c r="FO635" s="44"/>
      <c r="FP635" s="44"/>
      <c r="FQ635" s="44"/>
      <c r="FR635" s="44"/>
      <c r="FS635" s="44"/>
      <c r="FT635" s="44">
        <v>10796</v>
      </c>
      <c r="FU635" s="44"/>
      <c r="FV635" s="21">
        <v>651455</v>
      </c>
      <c r="FW635" s="44"/>
      <c r="FX635" s="44">
        <v>420206</v>
      </c>
      <c r="FY635" s="44">
        <v>62780</v>
      </c>
      <c r="FZ635" s="44">
        <v>339623</v>
      </c>
      <c r="GA635" s="44">
        <v>62931</v>
      </c>
      <c r="GB635" s="44"/>
      <c r="GC635" s="44">
        <v>65432</v>
      </c>
      <c r="GD635" s="44">
        <v>326928</v>
      </c>
      <c r="GE635" s="44">
        <v>112166</v>
      </c>
      <c r="GF635" s="44">
        <v>26319</v>
      </c>
      <c r="GG635" s="44">
        <v>530654</v>
      </c>
      <c r="GH635" s="44">
        <v>145996</v>
      </c>
      <c r="GI635" s="44">
        <v>54763</v>
      </c>
      <c r="GJ635" s="44">
        <v>90631</v>
      </c>
      <c r="GK635" s="44">
        <v>1692340</v>
      </c>
      <c r="GL635" s="44">
        <v>30657</v>
      </c>
      <c r="GM635" s="44">
        <v>1656456</v>
      </c>
      <c r="GN635" s="44">
        <v>70647</v>
      </c>
      <c r="GO635" s="44">
        <v>35529</v>
      </c>
      <c r="GP635" s="44"/>
      <c r="GQ635" s="44">
        <v>219</v>
      </c>
      <c r="GR635" s="44">
        <v>303930</v>
      </c>
      <c r="GS635" s="44">
        <v>7583974</v>
      </c>
      <c r="GT635" s="44"/>
      <c r="GU635" s="21">
        <v>856993</v>
      </c>
      <c r="GV635" s="44"/>
      <c r="GW635" s="44">
        <v>723777</v>
      </c>
      <c r="GX635" s="44">
        <v>61753781</v>
      </c>
      <c r="GY635" s="44">
        <v>70918525</v>
      </c>
      <c r="GZ635" s="44">
        <v>3960131</v>
      </c>
      <c r="HA635" s="44">
        <v>63458532</v>
      </c>
      <c r="HB635" s="44">
        <v>3237657</v>
      </c>
      <c r="HC635" s="44">
        <v>262205</v>
      </c>
      <c r="HD635" s="44">
        <v>70918525</v>
      </c>
      <c r="HE635" s="21"/>
      <c r="HF635" s="21"/>
      <c r="HG635" s="21"/>
      <c r="HH635" s="21">
        <v>3237657</v>
      </c>
      <c r="HI635" s="21">
        <v>0</v>
      </c>
      <c r="HJ635" s="44"/>
      <c r="HK635" s="21">
        <v>660005</v>
      </c>
      <c r="HL635" s="21">
        <v>432816</v>
      </c>
      <c r="HM635" s="21">
        <v>1092821</v>
      </c>
      <c r="HN635" s="21">
        <v>-235828</v>
      </c>
      <c r="HO635" s="21"/>
      <c r="HP635" s="44"/>
      <c r="HQ635" s="47"/>
      <c r="HR635" s="47">
        <v>3237657</v>
      </c>
      <c r="HS635" s="47"/>
      <c r="HT635" s="47" t="s">
        <v>1874</v>
      </c>
      <c r="HU635" s="47">
        <v>5504582.0899999999</v>
      </c>
      <c r="HV635" s="47">
        <v>2027</v>
      </c>
      <c r="HW635" s="47">
        <v>0</v>
      </c>
      <c r="HX635" s="47">
        <v>6874</v>
      </c>
      <c r="HY635" s="47">
        <v>18112</v>
      </c>
      <c r="HZ635" s="47">
        <v>34563</v>
      </c>
      <c r="IA635" s="47">
        <v>0</v>
      </c>
      <c r="IB635" s="47">
        <v>0</v>
      </c>
      <c r="IC635" s="47">
        <v>0</v>
      </c>
      <c r="ID635">
        <v>19192</v>
      </c>
      <c r="IE635" s="47">
        <v>1962</v>
      </c>
      <c r="IF635">
        <v>4614</v>
      </c>
      <c r="IG635" s="47">
        <v>800</v>
      </c>
      <c r="IH635" s="47">
        <v>12909</v>
      </c>
      <c r="II635">
        <v>2804</v>
      </c>
      <c r="IJ635">
        <v>1764</v>
      </c>
      <c r="IK635">
        <v>1607</v>
      </c>
      <c r="IL635">
        <v>7690</v>
      </c>
      <c r="IM635">
        <v>114918</v>
      </c>
      <c r="IN635">
        <v>0</v>
      </c>
      <c r="IO635">
        <v>9</v>
      </c>
      <c r="IP635">
        <v>1559</v>
      </c>
      <c r="IQ635">
        <v>2888</v>
      </c>
      <c r="IR635">
        <v>0</v>
      </c>
      <c r="IS635">
        <v>0</v>
      </c>
      <c r="IT635">
        <v>4456</v>
      </c>
      <c r="IU635">
        <v>187442</v>
      </c>
      <c r="IV635">
        <v>0</v>
      </c>
      <c r="IW635">
        <v>357199</v>
      </c>
      <c r="IX635">
        <v>799502</v>
      </c>
      <c r="IY635">
        <v>855278</v>
      </c>
      <c r="IZ635">
        <v>0</v>
      </c>
      <c r="JA635">
        <v>0</v>
      </c>
      <c r="JB635">
        <v>0</v>
      </c>
      <c r="JC635">
        <v>939561</v>
      </c>
      <c r="JD635">
        <v>68666</v>
      </c>
      <c r="JE635">
        <v>81740</v>
      </c>
      <c r="JF635">
        <v>13477</v>
      </c>
      <c r="JG635">
        <v>272795</v>
      </c>
      <c r="JH635">
        <v>115547</v>
      </c>
      <c r="JI635">
        <v>41412</v>
      </c>
      <c r="JJ635">
        <v>76324</v>
      </c>
      <c r="JK635">
        <v>456213</v>
      </c>
      <c r="JL635">
        <v>4265156</v>
      </c>
      <c r="JM635">
        <v>0</v>
      </c>
      <c r="JN635">
        <v>476</v>
      </c>
      <c r="JO635">
        <v>70152</v>
      </c>
      <c r="JP635">
        <v>101071</v>
      </c>
      <c r="JQ635">
        <v>0</v>
      </c>
      <c r="JR635">
        <v>0</v>
      </c>
      <c r="JS635">
        <v>171699</v>
      </c>
      <c r="JT635"/>
      <c r="JU635"/>
      <c r="JV635"/>
      <c r="JW635"/>
      <c r="JX635"/>
      <c r="JY635">
        <v>19192</v>
      </c>
      <c r="JZ635"/>
      <c r="KA635"/>
      <c r="KB635"/>
      <c r="KC635"/>
      <c r="KD635"/>
      <c r="KE635">
        <v>939561</v>
      </c>
      <c r="KF635">
        <v>167</v>
      </c>
      <c r="KG635">
        <v>258</v>
      </c>
      <c r="KH635">
        <v>103</v>
      </c>
      <c r="KI635">
        <v>106</v>
      </c>
      <c r="KJ635">
        <v>164</v>
      </c>
      <c r="KK635">
        <v>68</v>
      </c>
      <c r="KL635">
        <v>25</v>
      </c>
      <c r="KM635">
        <v>32</v>
      </c>
      <c r="KN635">
        <v>20</v>
      </c>
      <c r="KO635">
        <v>1</v>
      </c>
      <c r="KP635">
        <v>0</v>
      </c>
      <c r="KQ635">
        <v>0</v>
      </c>
      <c r="KR635">
        <v>1</v>
      </c>
      <c r="KS635">
        <v>0</v>
      </c>
      <c r="KT635">
        <v>0</v>
      </c>
      <c r="KU635">
        <v>1</v>
      </c>
      <c r="KV635">
        <v>0</v>
      </c>
      <c r="KW635">
        <v>0</v>
      </c>
      <c r="KX635">
        <v>0</v>
      </c>
      <c r="KY635">
        <v>0</v>
      </c>
      <c r="KZ635">
        <v>0</v>
      </c>
      <c r="LA635">
        <v>0</v>
      </c>
      <c r="LB635">
        <v>0</v>
      </c>
      <c r="LC635">
        <v>0</v>
      </c>
      <c r="LD635">
        <v>1</v>
      </c>
      <c r="LE635">
        <v>0</v>
      </c>
      <c r="LF635">
        <v>0</v>
      </c>
      <c r="LG635">
        <v>0</v>
      </c>
      <c r="LH635">
        <v>0</v>
      </c>
    </row>
    <row r="636" spans="1:320" s="34" customFormat="1" ht="15" customHeight="1" x14ac:dyDescent="0.25">
      <c r="A636" s="45">
        <v>206304269</v>
      </c>
      <c r="B636" s="45" t="s">
        <v>5222</v>
      </c>
      <c r="C636" s="46">
        <v>45383</v>
      </c>
      <c r="D636" s="46">
        <v>45657</v>
      </c>
      <c r="E636" s="47">
        <v>275</v>
      </c>
      <c r="F636" s="45" t="s">
        <v>883</v>
      </c>
      <c r="G636" s="45" t="s">
        <v>884</v>
      </c>
      <c r="H636" s="45" t="s">
        <v>1358</v>
      </c>
      <c r="I636" s="45" t="s">
        <v>886</v>
      </c>
      <c r="J636" s="45" t="s">
        <v>887</v>
      </c>
      <c r="K636" s="45" t="s">
        <v>1359</v>
      </c>
      <c r="L636" s="45" t="s">
        <v>4867</v>
      </c>
      <c r="M636" s="45" t="s">
        <v>2564</v>
      </c>
      <c r="N636" s="45" t="s">
        <v>1388</v>
      </c>
      <c r="O636" s="45" t="s">
        <v>1389</v>
      </c>
      <c r="P636" s="45" t="s">
        <v>2567</v>
      </c>
      <c r="Q636" s="45" t="s">
        <v>2568</v>
      </c>
      <c r="R636" t="s">
        <v>2418</v>
      </c>
      <c r="S636" s="45" t="s">
        <v>893</v>
      </c>
      <c r="T636" t="s">
        <v>2391</v>
      </c>
      <c r="U636" s="47">
        <v>45</v>
      </c>
      <c r="V636" s="47">
        <v>45</v>
      </c>
      <c r="W636" s="47" t="s">
        <v>1728</v>
      </c>
      <c r="X636" s="47">
        <v>12375</v>
      </c>
      <c r="Y636" s="47">
        <v>13214</v>
      </c>
      <c r="Z636" s="48">
        <v>187.03</v>
      </c>
      <c r="AA636" s="44">
        <v>350</v>
      </c>
      <c r="AB636" s="44">
        <v>330</v>
      </c>
      <c r="AC636" s="44">
        <v>7230</v>
      </c>
      <c r="AD636" s="44">
        <v>4891</v>
      </c>
      <c r="AE636" s="44"/>
      <c r="AF636" s="44"/>
      <c r="AG636" s="44"/>
      <c r="AH636" s="47"/>
      <c r="AI636" s="47">
        <v>1093</v>
      </c>
      <c r="AJ636"/>
      <c r="AK636" t="s">
        <v>895</v>
      </c>
      <c r="AL636">
        <v>13214</v>
      </c>
      <c r="AM636"/>
      <c r="AN636"/>
      <c r="AO636"/>
      <c r="AP636"/>
      <c r="AQ636"/>
      <c r="AR636" s="44"/>
      <c r="AS636" s="44"/>
      <c r="AT636" s="44"/>
      <c r="AU636" s="44">
        <v>4792011</v>
      </c>
      <c r="AV636" s="44">
        <v>2852853</v>
      </c>
      <c r="AW636" s="44">
        <v>37799</v>
      </c>
      <c r="AX636" s="44">
        <v>1934</v>
      </c>
      <c r="AY636" s="44">
        <v>7608999</v>
      </c>
      <c r="AZ636" s="21">
        <v>7105179</v>
      </c>
      <c r="BA636" s="21">
        <v>503820</v>
      </c>
      <c r="BB636" s="44">
        <v>1</v>
      </c>
      <c r="BC636" s="44">
        <v>800</v>
      </c>
      <c r="BD636" s="44"/>
      <c r="BE636" s="44">
        <v>503021</v>
      </c>
      <c r="BF636" s="44">
        <v>2621934</v>
      </c>
      <c r="BG636" s="44">
        <v>1773704</v>
      </c>
      <c r="BH636" s="44"/>
      <c r="BI636" s="21"/>
      <c r="BJ636" s="21"/>
      <c r="BK636" s="21"/>
      <c r="BL636" s="21">
        <v>396373</v>
      </c>
      <c r="BM636" s="21"/>
      <c r="BN636" s="21">
        <v>4792011</v>
      </c>
      <c r="BO636" s="21"/>
      <c r="BP636" s="21"/>
      <c r="BQ636" s="44"/>
      <c r="BR636" s="21"/>
      <c r="BS636" s="44"/>
      <c r="BT636" s="21"/>
      <c r="BU636" s="44"/>
      <c r="BV636" s="21"/>
      <c r="BW636" s="44">
        <v>1560929</v>
      </c>
      <c r="BX636" s="21"/>
      <c r="BY636" s="21">
        <v>1055948</v>
      </c>
      <c r="BZ636" s="21"/>
      <c r="CA636" s="44"/>
      <c r="CB636" s="44"/>
      <c r="CC636" s="44"/>
      <c r="CD636" s="44"/>
      <c r="CE636" s="44"/>
      <c r="CF636" s="44"/>
      <c r="CG636" s="44"/>
      <c r="CH636" s="44"/>
      <c r="CI636" s="21">
        <v>235976</v>
      </c>
      <c r="CJ636" s="44"/>
      <c r="CK636" s="21"/>
      <c r="CL636" s="44"/>
      <c r="CM636" s="44">
        <v>9962</v>
      </c>
      <c r="CN636" s="44">
        <v>0</v>
      </c>
      <c r="CO636" s="44">
        <v>912370</v>
      </c>
      <c r="CP636" s="44">
        <v>0</v>
      </c>
      <c r="CQ636" s="21">
        <v>982100</v>
      </c>
      <c r="CR636" s="44">
        <v>498625</v>
      </c>
      <c r="CS636" s="44">
        <v>319573</v>
      </c>
      <c r="CT636" s="44">
        <v>67842</v>
      </c>
      <c r="CU636" s="44"/>
      <c r="CV636" s="44">
        <v>62381</v>
      </c>
      <c r="CW636" s="21"/>
      <c r="CX636" s="21"/>
      <c r="CY636" s="21"/>
      <c r="CZ636" s="21"/>
      <c r="DA636" s="21"/>
      <c r="DB636" s="21"/>
      <c r="DC636" s="21"/>
      <c r="DD636" s="21"/>
      <c r="DE636" s="44"/>
      <c r="DF636" s="21"/>
      <c r="DG636" s="44"/>
      <c r="DH636" s="21"/>
      <c r="DI636" s="44"/>
      <c r="DJ636" s="44"/>
      <c r="DK636" s="44"/>
      <c r="DL636" s="44"/>
      <c r="DM636" s="21"/>
      <c r="DN636" s="44"/>
      <c r="DO636" s="44"/>
      <c r="DP636" s="44"/>
      <c r="DQ636" s="44"/>
      <c r="DR636" s="44"/>
      <c r="DS636" s="44"/>
      <c r="DT636" s="44"/>
      <c r="DU636" s="44"/>
      <c r="DV636" s="44"/>
      <c r="DW636" s="44"/>
      <c r="DX636" s="44"/>
      <c r="DY636" s="44"/>
      <c r="DZ636" s="44"/>
      <c r="EA636" s="44"/>
      <c r="EB636" s="21"/>
      <c r="EC636" s="44">
        <v>-1057377</v>
      </c>
      <c r="ED636" s="44"/>
      <c r="EE636" s="21">
        <v>1095176</v>
      </c>
      <c r="EF636" s="44"/>
      <c r="EG636" s="21"/>
      <c r="EH636" s="44"/>
      <c r="EI636" s="21"/>
      <c r="EJ636" s="44"/>
      <c r="EK636" s="44"/>
      <c r="EL636" s="21"/>
      <c r="EM636" s="44"/>
      <c r="EN636" s="44"/>
      <c r="EO636" s="44"/>
      <c r="EP636" s="21"/>
      <c r="EQ636" s="21"/>
      <c r="ER636" s="21"/>
      <c r="ES636" s="21"/>
      <c r="ET636" s="44"/>
      <c r="EU636" s="21"/>
      <c r="EV636" s="44"/>
      <c r="EW636" s="21"/>
      <c r="EX636" s="44"/>
      <c r="EY636" s="44"/>
      <c r="EZ636" s="21"/>
      <c r="FA636" s="21"/>
      <c r="FB636" s="44"/>
      <c r="FC636" s="44"/>
      <c r="FD636" s="21"/>
      <c r="FE636" s="112"/>
      <c r="FF636" s="44"/>
      <c r="FG636" s="44">
        <v>3459808</v>
      </c>
      <c r="FH636" s="44">
        <v>776118</v>
      </c>
      <c r="FI636" s="44">
        <v>2869253</v>
      </c>
      <c r="FJ636" s="44"/>
      <c r="FK636" s="44">
        <v>2579585</v>
      </c>
      <c r="FL636" s="44"/>
      <c r="FM636" s="44"/>
      <c r="FN636" s="44"/>
      <c r="FO636" s="44"/>
      <c r="FP636" s="44"/>
      <c r="FQ636" s="44"/>
      <c r="FR636" s="44"/>
      <c r="FS636" s="44"/>
      <c r="FT636" s="44">
        <v>2264</v>
      </c>
      <c r="FU636" s="44"/>
      <c r="FV636" s="21">
        <v>295982</v>
      </c>
      <c r="FW636" s="44"/>
      <c r="FX636" s="44">
        <v>268697</v>
      </c>
      <c r="FY636" s="44">
        <v>146777</v>
      </c>
      <c r="FZ636" s="44">
        <v>377069</v>
      </c>
      <c r="GA636" s="44">
        <v>63334</v>
      </c>
      <c r="GB636" s="44"/>
      <c r="GC636" s="44">
        <v>68019</v>
      </c>
      <c r="GD636" s="44">
        <v>228110</v>
      </c>
      <c r="GE636" s="44">
        <v>102725</v>
      </c>
      <c r="GF636" s="44">
        <v>14227</v>
      </c>
      <c r="GG636" s="44">
        <v>335100</v>
      </c>
      <c r="GH636" s="44">
        <v>81467</v>
      </c>
      <c r="GI636" s="44">
        <v>166998</v>
      </c>
      <c r="GJ636" s="44"/>
      <c r="GK636" s="44">
        <v>1626706</v>
      </c>
      <c r="GL636" s="44"/>
      <c r="GM636" s="44">
        <v>414590</v>
      </c>
      <c r="GN636" s="44">
        <v>118092</v>
      </c>
      <c r="GO636" s="44">
        <v>8128</v>
      </c>
      <c r="GP636" s="44"/>
      <c r="GQ636" s="44"/>
      <c r="GR636" s="44">
        <v>207309</v>
      </c>
      <c r="GS636" s="44">
        <v>1597059</v>
      </c>
      <c r="GT636" s="44"/>
      <c r="GU636" s="21">
        <v>182805</v>
      </c>
      <c r="GV636" s="44"/>
      <c r="GW636" s="44"/>
      <c r="GX636" s="44"/>
      <c r="GY636" s="44">
        <v>1779864</v>
      </c>
      <c r="GZ636" s="44">
        <v>1275888</v>
      </c>
      <c r="HA636" s="44"/>
      <c r="HB636" s="44">
        <v>955</v>
      </c>
      <c r="HC636" s="44">
        <v>503021</v>
      </c>
      <c r="HD636" s="44">
        <v>1779864</v>
      </c>
      <c r="HE636" s="21"/>
      <c r="HF636" s="21"/>
      <c r="HG636" s="21">
        <v>510533</v>
      </c>
      <c r="HH636" s="21"/>
      <c r="HI636" s="21">
        <v>0</v>
      </c>
      <c r="HJ636" s="44"/>
      <c r="HK636" s="21">
        <v>168977</v>
      </c>
      <c r="HL636" s="21">
        <v>19016</v>
      </c>
      <c r="HM636" s="21">
        <v>187993</v>
      </c>
      <c r="HN636" s="21">
        <v>-5188</v>
      </c>
      <c r="HO636" s="21"/>
      <c r="HP636" s="44"/>
      <c r="HQ636" s="47"/>
      <c r="HR636" s="47">
        <v>955</v>
      </c>
      <c r="HS636" s="47"/>
      <c r="HT636" s="47" t="s">
        <v>3223</v>
      </c>
      <c r="HU636" s="47">
        <v>165865.44</v>
      </c>
      <c r="HV636" s="47">
        <v>1688</v>
      </c>
      <c r="HW636" s="47">
        <v>0</v>
      </c>
      <c r="HX636" s="47">
        <v>1654</v>
      </c>
      <c r="HY636" s="47">
        <v>17087</v>
      </c>
      <c r="HZ636" s="47">
        <v>27816</v>
      </c>
      <c r="IA636" s="47">
        <v>0</v>
      </c>
      <c r="IB636" s="47">
        <v>0</v>
      </c>
      <c r="IC636" s="47">
        <v>2096</v>
      </c>
      <c r="ID636">
        <v>10536</v>
      </c>
      <c r="IE636" s="47">
        <v>1604</v>
      </c>
      <c r="IF636">
        <v>3270</v>
      </c>
      <c r="IG636" s="47">
        <v>461</v>
      </c>
      <c r="IH636" s="47">
        <v>8232</v>
      </c>
      <c r="II636">
        <v>1475</v>
      </c>
      <c r="IJ636">
        <v>5784</v>
      </c>
      <c r="IK636"/>
      <c r="IL636">
        <v>13276</v>
      </c>
      <c r="IM636">
        <v>94979</v>
      </c>
      <c r="IN636">
        <v>0</v>
      </c>
      <c r="IO636">
        <v>0</v>
      </c>
      <c r="IP636">
        <v>0</v>
      </c>
      <c r="IQ636">
        <v>0</v>
      </c>
      <c r="IR636">
        <v>0</v>
      </c>
      <c r="IS636">
        <v>0</v>
      </c>
      <c r="IT636">
        <v>0</v>
      </c>
      <c r="IU636">
        <v>148022</v>
      </c>
      <c r="IV636">
        <v>0</v>
      </c>
      <c r="IW636">
        <v>97188</v>
      </c>
      <c r="IX636">
        <v>749270</v>
      </c>
      <c r="IY636">
        <v>738196</v>
      </c>
      <c r="IZ636">
        <v>0</v>
      </c>
      <c r="JA636">
        <v>0</v>
      </c>
      <c r="JB636">
        <v>115692</v>
      </c>
      <c r="JC636">
        <v>581101</v>
      </c>
      <c r="JD636">
        <v>45508</v>
      </c>
      <c r="JE636">
        <v>65152</v>
      </c>
      <c r="JF636">
        <v>10071</v>
      </c>
      <c r="JG636">
        <v>166430</v>
      </c>
      <c r="JH636">
        <v>65399</v>
      </c>
      <c r="JI636">
        <v>136400</v>
      </c>
      <c r="JJ636"/>
      <c r="JK636">
        <v>541379</v>
      </c>
      <c r="JL636">
        <v>3459808</v>
      </c>
      <c r="JM636">
        <v>0</v>
      </c>
      <c r="JN636">
        <v>0</v>
      </c>
      <c r="JO636">
        <v>0</v>
      </c>
      <c r="JP636">
        <v>0</v>
      </c>
      <c r="JQ636">
        <v>0</v>
      </c>
      <c r="JR636">
        <v>0</v>
      </c>
      <c r="JS636">
        <v>0</v>
      </c>
      <c r="JT636"/>
      <c r="JU636"/>
      <c r="JV636"/>
      <c r="JW636"/>
      <c r="JX636"/>
      <c r="JY636">
        <v>10536</v>
      </c>
      <c r="JZ636"/>
      <c r="KA636"/>
      <c r="KB636"/>
      <c r="KC636"/>
      <c r="KD636"/>
      <c r="KE636">
        <v>581101</v>
      </c>
      <c r="KF636">
        <v>113</v>
      </c>
      <c r="KG636">
        <v>260</v>
      </c>
      <c r="KH636">
        <v>66</v>
      </c>
      <c r="KI636">
        <v>60</v>
      </c>
      <c r="KJ636">
        <v>142</v>
      </c>
      <c r="KK636">
        <v>34</v>
      </c>
      <c r="KL636">
        <v>35</v>
      </c>
      <c r="KM636">
        <v>78</v>
      </c>
      <c r="KN636">
        <v>21</v>
      </c>
      <c r="KO636">
        <v>1</v>
      </c>
      <c r="KP636">
        <v>0</v>
      </c>
      <c r="KQ636">
        <v>0</v>
      </c>
      <c r="KR636">
        <v>1</v>
      </c>
      <c r="KS636">
        <v>0</v>
      </c>
      <c r="KT636">
        <v>0</v>
      </c>
      <c r="KU636">
        <v>1</v>
      </c>
      <c r="KV636">
        <v>0</v>
      </c>
      <c r="KW636">
        <v>0</v>
      </c>
      <c r="KX636">
        <v>0</v>
      </c>
      <c r="KY636">
        <v>0</v>
      </c>
      <c r="KZ636">
        <v>0</v>
      </c>
      <c r="LA636">
        <v>0</v>
      </c>
      <c r="LB636">
        <v>0</v>
      </c>
      <c r="LC636">
        <v>0</v>
      </c>
      <c r="LD636">
        <v>1</v>
      </c>
      <c r="LE636">
        <v>0</v>
      </c>
      <c r="LF636">
        <v>0</v>
      </c>
      <c r="LG636">
        <v>0</v>
      </c>
      <c r="LH636">
        <v>0</v>
      </c>
    </row>
    <row r="637" spans="1:320" s="34" customFormat="1" ht="15" customHeight="1" x14ac:dyDescent="0.25">
      <c r="A637" s="45">
        <v>206310790</v>
      </c>
      <c r="B637" s="45" t="s">
        <v>5223</v>
      </c>
      <c r="C637" s="46">
        <v>45292</v>
      </c>
      <c r="D637" s="46">
        <v>45657</v>
      </c>
      <c r="E637" s="47">
        <v>366</v>
      </c>
      <c r="F637" s="45" t="s">
        <v>883</v>
      </c>
      <c r="G637" s="45" t="s">
        <v>884</v>
      </c>
      <c r="H637" s="45" t="s">
        <v>1391</v>
      </c>
      <c r="I637" s="45" t="s">
        <v>886</v>
      </c>
      <c r="J637" s="45" t="s">
        <v>887</v>
      </c>
      <c r="K637" s="45" t="s">
        <v>1392</v>
      </c>
      <c r="L637" s="45" t="s">
        <v>5224</v>
      </c>
      <c r="M637" s="45" t="s">
        <v>5225</v>
      </c>
      <c r="N637" s="45" t="s">
        <v>5226</v>
      </c>
      <c r="O637" s="45" t="s">
        <v>1400</v>
      </c>
      <c r="P637" s="45" t="s">
        <v>1401</v>
      </c>
      <c r="Q637" s="45" t="s">
        <v>5227</v>
      </c>
      <c r="R637" t="s">
        <v>5228</v>
      </c>
      <c r="S637" s="45" t="s">
        <v>893</v>
      </c>
      <c r="T637"/>
      <c r="U637" s="47">
        <v>84</v>
      </c>
      <c r="V637" s="47">
        <v>84</v>
      </c>
      <c r="W637" s="47" t="s">
        <v>894</v>
      </c>
      <c r="X637" s="47">
        <v>30744</v>
      </c>
      <c r="Y637" s="47">
        <v>28926</v>
      </c>
      <c r="Z637" s="48">
        <v>220.74</v>
      </c>
      <c r="AA637" s="44">
        <v>377</v>
      </c>
      <c r="AB637" s="44">
        <v>393</v>
      </c>
      <c r="AC637" s="44">
        <v>3926</v>
      </c>
      <c r="AD637" s="44">
        <v>3187</v>
      </c>
      <c r="AE637" s="44">
        <v>1891</v>
      </c>
      <c r="AF637" s="44">
        <v>11969</v>
      </c>
      <c r="AG637" s="44">
        <v>13</v>
      </c>
      <c r="AH637" s="47">
        <v>228</v>
      </c>
      <c r="AI637" s="47">
        <v>129</v>
      </c>
      <c r="AJ637">
        <v>7583</v>
      </c>
      <c r="AK637" t="s">
        <v>895</v>
      </c>
      <c r="AL637">
        <v>28926</v>
      </c>
      <c r="AM637"/>
      <c r="AN637"/>
      <c r="AO637"/>
      <c r="AP637"/>
      <c r="AQ637"/>
      <c r="AR637" s="44"/>
      <c r="AS637" s="44"/>
      <c r="AT637" s="44"/>
      <c r="AU637" s="44">
        <v>20205843</v>
      </c>
      <c r="AV637" s="44">
        <v>3283080</v>
      </c>
      <c r="AW637" s="44">
        <v>6423880</v>
      </c>
      <c r="AX637" s="44">
        <v>20168</v>
      </c>
      <c r="AY637" s="44">
        <v>17085211</v>
      </c>
      <c r="AZ637" s="21">
        <v>14639441</v>
      </c>
      <c r="BA637" s="21">
        <v>2445770</v>
      </c>
      <c r="BB637" s="44"/>
      <c r="BC637" s="44"/>
      <c r="BD637" s="44"/>
      <c r="BE637" s="44">
        <v>2445770</v>
      </c>
      <c r="BF637" s="44">
        <v>4907500</v>
      </c>
      <c r="BG637" s="44">
        <v>3983750</v>
      </c>
      <c r="BH637" s="44">
        <v>683475</v>
      </c>
      <c r="BI637" s="21">
        <v>4560664</v>
      </c>
      <c r="BJ637" s="21">
        <v>16250</v>
      </c>
      <c r="BK637" s="21">
        <v>285000</v>
      </c>
      <c r="BL637" s="21">
        <v>48375</v>
      </c>
      <c r="BM637" s="21">
        <v>5720829</v>
      </c>
      <c r="BN637" s="21">
        <v>20205843</v>
      </c>
      <c r="BO637" s="21"/>
      <c r="BP637" s="21"/>
      <c r="BQ637" s="44"/>
      <c r="BR637" s="21"/>
      <c r="BS637" s="44"/>
      <c r="BT637" s="21"/>
      <c r="BU637" s="44"/>
      <c r="BV637" s="21"/>
      <c r="BW637" s="44">
        <v>1651664</v>
      </c>
      <c r="BX637" s="21"/>
      <c r="BY637" s="21">
        <v>1196672</v>
      </c>
      <c r="BZ637" s="21"/>
      <c r="CA637" s="44">
        <v>4512</v>
      </c>
      <c r="CB637" s="44"/>
      <c r="CC637" s="44">
        <v>12293</v>
      </c>
      <c r="CD637" s="44"/>
      <c r="CE637" s="44">
        <v>6389</v>
      </c>
      <c r="CF637" s="44"/>
      <c r="CG637" s="44">
        <v>77680</v>
      </c>
      <c r="CH637" s="44"/>
      <c r="CI637" s="21">
        <v>2000</v>
      </c>
      <c r="CJ637" s="44"/>
      <c r="CK637" s="21">
        <v>331870</v>
      </c>
      <c r="CL637" s="44"/>
      <c r="CM637" s="44">
        <v>0</v>
      </c>
      <c r="CN637" s="44">
        <v>0</v>
      </c>
      <c r="CO637" s="44">
        <v>1097000</v>
      </c>
      <c r="CP637" s="44">
        <v>0</v>
      </c>
      <c r="CQ637" s="21">
        <v>1039175</v>
      </c>
      <c r="CR637" s="44">
        <v>289500</v>
      </c>
      <c r="CS637" s="44">
        <v>681870</v>
      </c>
      <c r="CT637" s="44">
        <v>138139</v>
      </c>
      <c r="CU637" s="44"/>
      <c r="CV637" s="44">
        <v>37396</v>
      </c>
      <c r="CW637" s="21"/>
      <c r="CX637" s="21"/>
      <c r="CY637" s="21"/>
      <c r="CZ637" s="21"/>
      <c r="DA637" s="21"/>
      <c r="DB637" s="21"/>
      <c r="DC637" s="21"/>
      <c r="DD637" s="21"/>
      <c r="DE637" s="44"/>
      <c r="DF637" s="21"/>
      <c r="DG637" s="44"/>
      <c r="DH637" s="21"/>
      <c r="DI637" s="44"/>
      <c r="DJ637" s="44"/>
      <c r="DK637" s="44"/>
      <c r="DL637" s="44"/>
      <c r="DM637" s="21"/>
      <c r="DN637" s="44"/>
      <c r="DO637" s="44"/>
      <c r="DP637" s="44"/>
      <c r="DQ637" s="44"/>
      <c r="DR637" s="44"/>
      <c r="DS637" s="44"/>
      <c r="DT637" s="44"/>
      <c r="DU637" s="44"/>
      <c r="DV637" s="44"/>
      <c r="DW637" s="44"/>
      <c r="DX637" s="44"/>
      <c r="DY637" s="44"/>
      <c r="DZ637" s="44"/>
      <c r="EA637" s="44"/>
      <c r="EB637" s="21"/>
      <c r="EC637" s="44">
        <v>1935027</v>
      </c>
      <c r="ED637" s="44"/>
      <c r="EE637" s="21">
        <v>2973222</v>
      </c>
      <c r="EF637" s="44"/>
      <c r="EG637" s="21">
        <v>-276225</v>
      </c>
      <c r="EH637" s="44"/>
      <c r="EI637" s="21">
        <v>467495</v>
      </c>
      <c r="EJ637" s="44"/>
      <c r="EK637" s="44">
        <v>8339</v>
      </c>
      <c r="EL637" s="21"/>
      <c r="EM637" s="44">
        <v>202438</v>
      </c>
      <c r="EN637" s="44"/>
      <c r="EO637" s="44">
        <v>1113584</v>
      </c>
      <c r="EP637" s="21"/>
      <c r="EQ637" s="21"/>
      <c r="ER637" s="21"/>
      <c r="ES637" s="21"/>
      <c r="ET637" s="44"/>
      <c r="EU637" s="21"/>
      <c r="EV637" s="44"/>
      <c r="EW637" s="21"/>
      <c r="EX637" s="44"/>
      <c r="EY637" s="44"/>
      <c r="EZ637" s="21"/>
      <c r="FA637" s="21"/>
      <c r="FB637" s="44"/>
      <c r="FC637" s="44"/>
      <c r="FD637" s="21"/>
      <c r="FE637" s="112"/>
      <c r="FF637" s="44"/>
      <c r="FG637" s="44">
        <v>7286180</v>
      </c>
      <c r="FH637" s="44">
        <v>1807349</v>
      </c>
      <c r="FI637" s="44">
        <v>5545912</v>
      </c>
      <c r="FJ637" s="44">
        <v>145778</v>
      </c>
      <c r="FK637" s="44">
        <v>6133689</v>
      </c>
      <c r="FL637" s="44"/>
      <c r="FM637" s="44"/>
      <c r="FN637" s="44"/>
      <c r="FO637" s="44"/>
      <c r="FP637" s="44"/>
      <c r="FQ637" s="44"/>
      <c r="FR637" s="44"/>
      <c r="FS637" s="44"/>
      <c r="FT637" s="44">
        <v>150</v>
      </c>
      <c r="FU637" s="44"/>
      <c r="FV637" s="21">
        <v>478253</v>
      </c>
      <c r="FW637" s="44">
        <v>10644</v>
      </c>
      <c r="FX637" s="44">
        <v>348720</v>
      </c>
      <c r="FY637" s="44">
        <v>123440</v>
      </c>
      <c r="FZ637" s="44">
        <v>338673</v>
      </c>
      <c r="GA637" s="44">
        <v>78182</v>
      </c>
      <c r="GB637" s="44"/>
      <c r="GC637" s="44">
        <v>88008</v>
      </c>
      <c r="GD637" s="44">
        <v>597941</v>
      </c>
      <c r="GE637" s="44">
        <v>291376</v>
      </c>
      <c r="GF637" s="44">
        <v>174070</v>
      </c>
      <c r="GG637" s="44">
        <v>1025020</v>
      </c>
      <c r="GH637" s="44">
        <v>181957</v>
      </c>
      <c r="GI637" s="44">
        <v>152194</v>
      </c>
      <c r="GJ637" s="44">
        <v>112068</v>
      </c>
      <c r="GK637" s="44">
        <v>3685924</v>
      </c>
      <c r="GL637" s="44">
        <v>22516</v>
      </c>
      <c r="GM637" s="44">
        <v>551497</v>
      </c>
      <c r="GN637" s="44">
        <v>56838</v>
      </c>
      <c r="GO637" s="44">
        <v>62897</v>
      </c>
      <c r="GP637" s="44"/>
      <c r="GQ637" s="44">
        <v>11449</v>
      </c>
      <c r="GR637" s="44">
        <v>113935</v>
      </c>
      <c r="GS637" s="44">
        <v>3567786</v>
      </c>
      <c r="GT637" s="44"/>
      <c r="GU637" s="21">
        <v>215853</v>
      </c>
      <c r="GV637" s="44"/>
      <c r="GW637" s="44"/>
      <c r="GX637" s="44">
        <v>80000</v>
      </c>
      <c r="GY637" s="44">
        <v>3863639</v>
      </c>
      <c r="GZ637" s="44">
        <v>1029269</v>
      </c>
      <c r="HA637" s="44"/>
      <c r="HB637" s="44"/>
      <c r="HC637" s="44">
        <v>2834370</v>
      </c>
      <c r="HD637" s="44">
        <v>3863639</v>
      </c>
      <c r="HE637" s="21">
        <v>554826</v>
      </c>
      <c r="HF637" s="21"/>
      <c r="HG637" s="21"/>
      <c r="HH637" s="21"/>
      <c r="HI637" s="21">
        <v>0</v>
      </c>
      <c r="HJ637" s="44"/>
      <c r="HK637" s="21">
        <v>159740</v>
      </c>
      <c r="HL637" s="21">
        <v>104426</v>
      </c>
      <c r="HM637" s="21">
        <v>264166</v>
      </c>
      <c r="HN637" s="21">
        <v>-48313</v>
      </c>
      <c r="HO637" s="21"/>
      <c r="HP637" s="44"/>
      <c r="HQ637" s="47"/>
      <c r="HR637" s="47"/>
      <c r="HS637" s="47"/>
      <c r="HT637" s="47" t="s">
        <v>1759</v>
      </c>
      <c r="HU637" s="47">
        <v>0</v>
      </c>
      <c r="HV637" s="47">
        <v>2008</v>
      </c>
      <c r="HW637" s="47">
        <v>0</v>
      </c>
      <c r="HX637" s="47">
        <v>6203</v>
      </c>
      <c r="HY637" s="47">
        <v>36896</v>
      </c>
      <c r="HZ637" s="47">
        <v>66945</v>
      </c>
      <c r="IA637" s="47">
        <v>0</v>
      </c>
      <c r="IB637" s="47">
        <v>0</v>
      </c>
      <c r="IC637" s="47">
        <v>0</v>
      </c>
      <c r="ID637">
        <v>11219</v>
      </c>
      <c r="IE637" s="47">
        <v>4971</v>
      </c>
      <c r="IF637">
        <v>9442</v>
      </c>
      <c r="IG637" s="47">
        <v>5393</v>
      </c>
      <c r="IH637" s="47">
        <v>22223</v>
      </c>
      <c r="II637">
        <v>4116</v>
      </c>
      <c r="IJ637">
        <v>4675</v>
      </c>
      <c r="IK637">
        <v>1904</v>
      </c>
      <c r="IL637">
        <v>16156</v>
      </c>
      <c r="IM637">
        <v>192151</v>
      </c>
      <c r="IN637">
        <v>0</v>
      </c>
      <c r="IO637">
        <v>110</v>
      </c>
      <c r="IP637">
        <v>284</v>
      </c>
      <c r="IQ637">
        <v>4408</v>
      </c>
      <c r="IR637">
        <v>0</v>
      </c>
      <c r="IS637">
        <v>0</v>
      </c>
      <c r="IT637">
        <v>4802</v>
      </c>
      <c r="IU637">
        <v>210578</v>
      </c>
      <c r="IV637">
        <v>0</v>
      </c>
      <c r="IW637">
        <v>339195</v>
      </c>
      <c r="IX637">
        <v>1781998</v>
      </c>
      <c r="IY637">
        <v>1937924</v>
      </c>
      <c r="IZ637">
        <v>0</v>
      </c>
      <c r="JA637">
        <v>0</v>
      </c>
      <c r="JB637">
        <v>0</v>
      </c>
      <c r="JC637">
        <v>710088</v>
      </c>
      <c r="JD637">
        <v>142124</v>
      </c>
      <c r="JE637">
        <v>183468</v>
      </c>
      <c r="JF637">
        <v>103543</v>
      </c>
      <c r="JG637">
        <v>515865</v>
      </c>
      <c r="JH637">
        <v>141314</v>
      </c>
      <c r="JI637">
        <v>98454</v>
      </c>
      <c r="JJ637">
        <v>81323</v>
      </c>
      <c r="JK637">
        <v>1040306</v>
      </c>
      <c r="JL637">
        <v>7286180</v>
      </c>
      <c r="JM637">
        <v>0</v>
      </c>
      <c r="JN637">
        <v>13873</v>
      </c>
      <c r="JO637">
        <v>20216</v>
      </c>
      <c r="JP637">
        <v>179653</v>
      </c>
      <c r="JQ637">
        <v>0</v>
      </c>
      <c r="JR637">
        <v>0</v>
      </c>
      <c r="JS637">
        <v>213742</v>
      </c>
      <c r="JT637"/>
      <c r="JU637"/>
      <c r="JV637"/>
      <c r="JW637"/>
      <c r="JX637"/>
      <c r="JY637">
        <v>11219</v>
      </c>
      <c r="JZ637"/>
      <c r="KA637"/>
      <c r="KB637"/>
      <c r="KC637"/>
      <c r="KD637"/>
      <c r="KE637">
        <v>710088</v>
      </c>
      <c r="KF637">
        <v>108</v>
      </c>
      <c r="KG637">
        <v>246</v>
      </c>
      <c r="KH637">
        <v>53</v>
      </c>
      <c r="KI637">
        <v>69</v>
      </c>
      <c r="KJ637">
        <v>169</v>
      </c>
      <c r="KK637">
        <v>31</v>
      </c>
      <c r="KL637">
        <v>37</v>
      </c>
      <c r="KM637">
        <v>96</v>
      </c>
      <c r="KN637">
        <v>16</v>
      </c>
      <c r="KO637">
        <v>1</v>
      </c>
      <c r="KP637">
        <v>0</v>
      </c>
      <c r="KQ637">
        <v>0</v>
      </c>
      <c r="KR637">
        <v>0</v>
      </c>
      <c r="KS637">
        <v>1</v>
      </c>
      <c r="KT637">
        <v>0</v>
      </c>
      <c r="KU637">
        <v>1</v>
      </c>
      <c r="KV637">
        <v>0</v>
      </c>
      <c r="KW637">
        <v>0</v>
      </c>
      <c r="KX637">
        <v>0</v>
      </c>
      <c r="KY637">
        <v>0</v>
      </c>
      <c r="KZ637">
        <v>0</v>
      </c>
      <c r="LA637">
        <v>0</v>
      </c>
      <c r="LB637">
        <v>0</v>
      </c>
      <c r="LC637">
        <v>0</v>
      </c>
      <c r="LD637">
        <v>1</v>
      </c>
      <c r="LE637">
        <v>0</v>
      </c>
      <c r="LF637">
        <v>0</v>
      </c>
      <c r="LG637">
        <v>0</v>
      </c>
      <c r="LH637">
        <v>0</v>
      </c>
    </row>
    <row r="638" spans="1:320" s="34" customFormat="1" ht="15" customHeight="1" x14ac:dyDescent="0.25">
      <c r="A638" s="45">
        <v>206310895</v>
      </c>
      <c r="B638" s="45" t="s">
        <v>1390</v>
      </c>
      <c r="C638" s="46">
        <v>45170</v>
      </c>
      <c r="D638" s="46">
        <v>45535</v>
      </c>
      <c r="E638" s="47">
        <v>366</v>
      </c>
      <c r="F638" s="45" t="s">
        <v>883</v>
      </c>
      <c r="G638" s="45" t="s">
        <v>884</v>
      </c>
      <c r="H638" s="45" t="s">
        <v>1391</v>
      </c>
      <c r="I638" s="45" t="s">
        <v>886</v>
      </c>
      <c r="J638" s="45" t="s">
        <v>887</v>
      </c>
      <c r="K638" s="45" t="s">
        <v>1392</v>
      </c>
      <c r="L638" s="45" t="s">
        <v>5229</v>
      </c>
      <c r="M638" s="45" t="s">
        <v>1393</v>
      </c>
      <c r="N638" s="45" t="s">
        <v>1394</v>
      </c>
      <c r="O638" s="45" t="s">
        <v>1395</v>
      </c>
      <c r="P638" s="45" t="s">
        <v>5230</v>
      </c>
      <c r="Q638" s="45" t="s">
        <v>5231</v>
      </c>
      <c r="R638" t="s">
        <v>1396</v>
      </c>
      <c r="S638" s="45" t="s">
        <v>893</v>
      </c>
      <c r="T638"/>
      <c r="U638" s="47">
        <v>98</v>
      </c>
      <c r="V638" s="47">
        <v>98</v>
      </c>
      <c r="W638" s="47" t="s">
        <v>894</v>
      </c>
      <c r="X638" s="47">
        <v>35868</v>
      </c>
      <c r="Y638" s="47">
        <v>31798</v>
      </c>
      <c r="Z638" s="48">
        <v>88.65</v>
      </c>
      <c r="AA638" s="44">
        <v>309</v>
      </c>
      <c r="AB638" s="44">
        <v>292</v>
      </c>
      <c r="AC638" s="44">
        <v>2569</v>
      </c>
      <c r="AD638" s="44"/>
      <c r="AE638" s="44">
        <v>7226</v>
      </c>
      <c r="AF638" s="44">
        <v>17056</v>
      </c>
      <c r="AG638" s="44">
        <v>2867</v>
      </c>
      <c r="AH638" s="47"/>
      <c r="AI638" s="47">
        <v>195</v>
      </c>
      <c r="AJ638">
        <v>1885</v>
      </c>
      <c r="AK638" t="s">
        <v>914</v>
      </c>
      <c r="AL638">
        <v>23915</v>
      </c>
      <c r="AM638"/>
      <c r="AN638"/>
      <c r="AO638"/>
      <c r="AP638">
        <v>7883</v>
      </c>
      <c r="AQ638"/>
      <c r="AR638" s="44"/>
      <c r="AS638" s="44"/>
      <c r="AT638" s="44"/>
      <c r="AU638" s="44">
        <v>18607220</v>
      </c>
      <c r="AV638" s="44">
        <v>7601734</v>
      </c>
      <c r="AW638" s="44">
        <v>10537180</v>
      </c>
      <c r="AX638" s="44"/>
      <c r="AY638" s="44">
        <v>15671774</v>
      </c>
      <c r="AZ638" s="21">
        <v>19875695</v>
      </c>
      <c r="BA638" s="21">
        <v>-4203921</v>
      </c>
      <c r="BB638" s="44">
        <v>-103109</v>
      </c>
      <c r="BC638" s="44">
        <v>12590</v>
      </c>
      <c r="BD638" s="44"/>
      <c r="BE638" s="44">
        <v>-4319620</v>
      </c>
      <c r="BF638" s="44">
        <v>2858934</v>
      </c>
      <c r="BG638" s="44"/>
      <c r="BH638" s="44">
        <v>3867516</v>
      </c>
      <c r="BI638" s="21">
        <v>7866128</v>
      </c>
      <c r="BJ638" s="21">
        <v>3070812</v>
      </c>
      <c r="BK638" s="21"/>
      <c r="BL638" s="21">
        <v>138232</v>
      </c>
      <c r="BM638" s="21">
        <v>805598</v>
      </c>
      <c r="BN638" s="21">
        <v>10759068</v>
      </c>
      <c r="BO638" s="21"/>
      <c r="BP638" s="21"/>
      <c r="BQ638" s="44"/>
      <c r="BR638" s="21">
        <v>7848152</v>
      </c>
      <c r="BS638" s="44"/>
      <c r="BT638" s="21"/>
      <c r="BU638" s="44"/>
      <c r="BV638" s="21"/>
      <c r="BW638" s="44">
        <v>2184974</v>
      </c>
      <c r="BX638" s="21"/>
      <c r="BY638" s="21"/>
      <c r="BZ638" s="21"/>
      <c r="CA638" s="44">
        <v>1726398</v>
      </c>
      <c r="CB638" s="44"/>
      <c r="CC638" s="44">
        <v>1370470</v>
      </c>
      <c r="CD638" s="44"/>
      <c r="CE638" s="44">
        <v>2004329</v>
      </c>
      <c r="CF638" s="44"/>
      <c r="CG638" s="44"/>
      <c r="CH638" s="44"/>
      <c r="CI638" s="21">
        <v>97314</v>
      </c>
      <c r="CJ638" s="44"/>
      <c r="CK638" s="21">
        <v>218249</v>
      </c>
      <c r="CL638" s="44"/>
      <c r="CM638" s="44">
        <v>316766</v>
      </c>
      <c r="CN638" s="44">
        <v>398794</v>
      </c>
      <c r="CO638" s="44">
        <v>1111597</v>
      </c>
      <c r="CP638" s="44">
        <v>2644100</v>
      </c>
      <c r="CQ638" s="21">
        <v>1055955</v>
      </c>
      <c r="CR638" s="44">
        <v>289490</v>
      </c>
      <c r="CS638" s="44">
        <v>1553016</v>
      </c>
      <c r="CT638" s="44">
        <v>76744</v>
      </c>
      <c r="CU638" s="44"/>
      <c r="CV638" s="44">
        <v>155272</v>
      </c>
      <c r="CW638" s="21"/>
      <c r="CX638" s="21"/>
      <c r="CY638" s="21"/>
      <c r="CZ638" s="21"/>
      <c r="DA638" s="21"/>
      <c r="DB638" s="21"/>
      <c r="DC638" s="21"/>
      <c r="DD638" s="21"/>
      <c r="DE638" s="44"/>
      <c r="DF638" s="21"/>
      <c r="DG638" s="44"/>
      <c r="DH638" s="21"/>
      <c r="DI638" s="44"/>
      <c r="DJ638" s="44"/>
      <c r="DK638" s="44"/>
      <c r="DL638" s="44"/>
      <c r="DM638" s="21"/>
      <c r="DN638" s="44"/>
      <c r="DO638" s="44"/>
      <c r="DP638" s="44"/>
      <c r="DQ638" s="44"/>
      <c r="DR638" s="44"/>
      <c r="DS638" s="44"/>
      <c r="DT638" s="44"/>
      <c r="DU638" s="44"/>
      <c r="DV638" s="44"/>
      <c r="DW638" s="44"/>
      <c r="DX638" s="44"/>
      <c r="DY638" s="44">
        <v>121456</v>
      </c>
      <c r="DZ638" s="44"/>
      <c r="EA638" s="44"/>
      <c r="EB638" s="21"/>
      <c r="EC638" s="44">
        <v>1460617</v>
      </c>
      <c r="ED638" s="44"/>
      <c r="EE638" s="21"/>
      <c r="EF638" s="44"/>
      <c r="EG638" s="21">
        <v>2589149</v>
      </c>
      <c r="EH638" s="44"/>
      <c r="EI638" s="21">
        <v>3331481</v>
      </c>
      <c r="EJ638" s="44"/>
      <c r="EK638" s="44">
        <v>2652090</v>
      </c>
      <c r="EL638" s="21"/>
      <c r="EM638" s="44"/>
      <c r="EN638" s="44"/>
      <c r="EO638" s="44">
        <v>382387</v>
      </c>
      <c r="EP638" s="21"/>
      <c r="EQ638" s="21"/>
      <c r="ER638" s="21"/>
      <c r="ES638" s="21"/>
      <c r="ET638" s="44"/>
      <c r="EU638" s="21"/>
      <c r="EV638" s="44"/>
      <c r="EW638" s="21"/>
      <c r="EX638" s="44"/>
      <c r="EY638" s="44"/>
      <c r="EZ638" s="21"/>
      <c r="FA638" s="21"/>
      <c r="FB638" s="44"/>
      <c r="FC638" s="44"/>
      <c r="FD638" s="21"/>
      <c r="FE638" s="112"/>
      <c r="FF638" s="44"/>
      <c r="FG638" s="44">
        <v>9637231</v>
      </c>
      <c r="FH638" s="44">
        <v>1908041</v>
      </c>
      <c r="FI638" s="44">
        <v>8330423</v>
      </c>
      <c r="FJ638" s="44">
        <v>382067</v>
      </c>
      <c r="FK638" s="44">
        <v>6499815</v>
      </c>
      <c r="FL638" s="44"/>
      <c r="FM638" s="44"/>
      <c r="FN638" s="44"/>
      <c r="FO638" s="44">
        <v>3056720</v>
      </c>
      <c r="FP638" s="44"/>
      <c r="FQ638" s="44"/>
      <c r="FR638" s="44"/>
      <c r="FS638" s="44"/>
      <c r="FT638" s="44">
        <v>560</v>
      </c>
      <c r="FU638" s="44">
        <v>214262</v>
      </c>
      <c r="FV638" s="21">
        <v>363591</v>
      </c>
      <c r="FW638" s="44">
        <v>1060048</v>
      </c>
      <c r="FX638" s="44">
        <v>216250</v>
      </c>
      <c r="FY638" s="44">
        <v>53985</v>
      </c>
      <c r="FZ638" s="44">
        <v>366338</v>
      </c>
      <c r="GA638" s="44">
        <v>31784</v>
      </c>
      <c r="GB638" s="44"/>
      <c r="GC638" s="44">
        <v>71479</v>
      </c>
      <c r="GD638" s="44">
        <v>782162</v>
      </c>
      <c r="GE638" s="44">
        <v>459049</v>
      </c>
      <c r="GF638" s="44">
        <v>126521</v>
      </c>
      <c r="GG638" s="44">
        <v>770710</v>
      </c>
      <c r="GH638" s="44">
        <v>211986</v>
      </c>
      <c r="GI638" s="44">
        <v>153081</v>
      </c>
      <c r="GJ638" s="44">
        <v>25446</v>
      </c>
      <c r="GK638" s="44">
        <v>3166088</v>
      </c>
      <c r="GL638" s="44">
        <v>127116</v>
      </c>
      <c r="GM638" s="44">
        <v>1682521</v>
      </c>
      <c r="GN638" s="44">
        <v>56680</v>
      </c>
      <c r="GO638" s="44">
        <v>13644</v>
      </c>
      <c r="GP638" s="44"/>
      <c r="GQ638" s="44">
        <v>119670</v>
      </c>
      <c r="GR638" s="44">
        <v>246189</v>
      </c>
      <c r="GS638" s="44">
        <v>5797721</v>
      </c>
      <c r="GT638" s="44"/>
      <c r="GU638" s="21">
        <v>888207</v>
      </c>
      <c r="GV638" s="44">
        <v>41658</v>
      </c>
      <c r="GW638" s="44">
        <v>9783702</v>
      </c>
      <c r="GX638" s="44"/>
      <c r="GY638" s="44">
        <v>16511288</v>
      </c>
      <c r="GZ638" s="44">
        <v>23794557</v>
      </c>
      <c r="HA638" s="44"/>
      <c r="HB638" s="44"/>
      <c r="HC638" s="44">
        <v>-7283269</v>
      </c>
      <c r="HD638" s="44">
        <v>16511288</v>
      </c>
      <c r="HE638" s="21"/>
      <c r="HF638" s="21"/>
      <c r="HG638" s="21">
        <v>9855551</v>
      </c>
      <c r="HH638" s="21"/>
      <c r="HI638" s="21">
        <v>0</v>
      </c>
      <c r="HJ638" s="44"/>
      <c r="HK638" s="21">
        <v>1530575</v>
      </c>
      <c r="HL638" s="21">
        <v>980241</v>
      </c>
      <c r="HM638" s="21">
        <v>2510816</v>
      </c>
      <c r="HN638" s="21">
        <v>-1622609</v>
      </c>
      <c r="HO638" s="21"/>
      <c r="HP638" s="44"/>
      <c r="HQ638" s="47"/>
      <c r="HR638" s="47"/>
      <c r="HS638" s="47"/>
      <c r="HT638" s="47" t="s">
        <v>1893</v>
      </c>
      <c r="HU638" s="47">
        <v>475891.14</v>
      </c>
      <c r="HV638" s="47">
        <v>4006</v>
      </c>
      <c r="HW638" s="47">
        <v>0</v>
      </c>
      <c r="HX638" s="47">
        <v>27733</v>
      </c>
      <c r="HY638" s="47">
        <v>27264</v>
      </c>
      <c r="HZ638" s="47">
        <v>76598</v>
      </c>
      <c r="IA638" s="47">
        <v>0</v>
      </c>
      <c r="IB638" s="47">
        <v>124</v>
      </c>
      <c r="IC638" s="47">
        <v>9619</v>
      </c>
      <c r="ID638">
        <v>28213</v>
      </c>
      <c r="IE638" s="47">
        <v>5758</v>
      </c>
      <c r="IF638">
        <v>15668</v>
      </c>
      <c r="IG638" s="47">
        <v>3734</v>
      </c>
      <c r="IH638" s="47">
        <v>17624</v>
      </c>
      <c r="II638">
        <v>4063</v>
      </c>
      <c r="IJ638">
        <v>5087</v>
      </c>
      <c r="IK638">
        <v>183</v>
      </c>
      <c r="IL638">
        <v>18786</v>
      </c>
      <c r="IM638">
        <v>244460</v>
      </c>
      <c r="IN638">
        <v>0</v>
      </c>
      <c r="IO638">
        <v>3337</v>
      </c>
      <c r="IP638">
        <v>7694</v>
      </c>
      <c r="IQ638">
        <v>6059</v>
      </c>
      <c r="IR638">
        <v>0</v>
      </c>
      <c r="IS638">
        <v>0</v>
      </c>
      <c r="IT638">
        <v>17090</v>
      </c>
      <c r="IU638">
        <v>362235</v>
      </c>
      <c r="IV638">
        <v>0</v>
      </c>
      <c r="IW638">
        <v>1806392</v>
      </c>
      <c r="IX638">
        <v>1306151</v>
      </c>
      <c r="IY638">
        <v>2237928</v>
      </c>
      <c r="IZ638">
        <v>0</v>
      </c>
      <c r="JA638">
        <v>4031</v>
      </c>
      <c r="JB638">
        <v>440814</v>
      </c>
      <c r="JC638">
        <v>1365113</v>
      </c>
      <c r="JD638">
        <v>170480</v>
      </c>
      <c r="JE638">
        <v>308241</v>
      </c>
      <c r="JF638">
        <v>70455</v>
      </c>
      <c r="JG638">
        <v>402165</v>
      </c>
      <c r="JH638">
        <v>177129</v>
      </c>
      <c r="JI638">
        <v>116819</v>
      </c>
      <c r="JJ638">
        <v>15081</v>
      </c>
      <c r="JK638">
        <v>854197</v>
      </c>
      <c r="JL638">
        <v>9637231</v>
      </c>
      <c r="JM638">
        <v>0</v>
      </c>
      <c r="JN638">
        <v>254393</v>
      </c>
      <c r="JO638">
        <v>481516</v>
      </c>
      <c r="JP638">
        <v>232403</v>
      </c>
      <c r="JQ638">
        <v>0</v>
      </c>
      <c r="JR638">
        <v>0</v>
      </c>
      <c r="JS638">
        <v>968312</v>
      </c>
      <c r="JT638"/>
      <c r="JU638"/>
      <c r="JV638"/>
      <c r="JW638"/>
      <c r="JX638"/>
      <c r="JY638">
        <v>28213</v>
      </c>
      <c r="JZ638"/>
      <c r="KA638"/>
      <c r="KB638"/>
      <c r="KC638"/>
      <c r="KD638"/>
      <c r="KE638">
        <v>1365113</v>
      </c>
      <c r="KF638">
        <v>212</v>
      </c>
      <c r="KG638">
        <v>387</v>
      </c>
      <c r="KH638">
        <v>103</v>
      </c>
      <c r="KI638">
        <v>137</v>
      </c>
      <c r="KJ638">
        <v>253</v>
      </c>
      <c r="KK638">
        <v>61</v>
      </c>
      <c r="KL638">
        <v>71</v>
      </c>
      <c r="KM638">
        <v>125</v>
      </c>
      <c r="KN638">
        <v>38</v>
      </c>
      <c r="KO638">
        <v>1</v>
      </c>
      <c r="KP638">
        <v>0</v>
      </c>
      <c r="KQ638">
        <v>0</v>
      </c>
      <c r="KR638">
        <v>0</v>
      </c>
      <c r="KS638">
        <v>1</v>
      </c>
      <c r="KT638">
        <v>0</v>
      </c>
      <c r="KU638">
        <v>1</v>
      </c>
      <c r="KV638">
        <v>0</v>
      </c>
      <c r="KW638">
        <v>0</v>
      </c>
      <c r="KX638">
        <v>0</v>
      </c>
      <c r="KY638">
        <v>1</v>
      </c>
      <c r="KZ638">
        <v>0</v>
      </c>
      <c r="LA638">
        <v>0</v>
      </c>
      <c r="LB638">
        <v>0</v>
      </c>
      <c r="LC638">
        <v>0</v>
      </c>
      <c r="LD638">
        <v>1</v>
      </c>
      <c r="LE638">
        <v>0</v>
      </c>
      <c r="LF638">
        <v>0</v>
      </c>
      <c r="LG638">
        <v>0</v>
      </c>
      <c r="LH638">
        <v>0</v>
      </c>
    </row>
    <row r="639" spans="1:320" s="34" customFormat="1" ht="15" customHeight="1" x14ac:dyDescent="0.25">
      <c r="A639" s="45">
        <v>206310904</v>
      </c>
      <c r="B639" s="45" t="s">
        <v>5232</v>
      </c>
      <c r="C639" s="46">
        <v>45292</v>
      </c>
      <c r="D639" s="46">
        <v>45657</v>
      </c>
      <c r="E639" s="47">
        <v>366</v>
      </c>
      <c r="F639" s="45" t="s">
        <v>883</v>
      </c>
      <c r="G639" s="45" t="s">
        <v>884</v>
      </c>
      <c r="H639" s="45" t="s">
        <v>1391</v>
      </c>
      <c r="I639" s="45" t="s">
        <v>886</v>
      </c>
      <c r="J639" s="45" t="s">
        <v>887</v>
      </c>
      <c r="K639" s="45" t="s">
        <v>1392</v>
      </c>
      <c r="L639" s="45" t="s">
        <v>5224</v>
      </c>
      <c r="M639" s="45" t="s">
        <v>5233</v>
      </c>
      <c r="N639" s="45" t="s">
        <v>5234</v>
      </c>
      <c r="O639" s="45" t="s">
        <v>1400</v>
      </c>
      <c r="P639" s="45" t="s">
        <v>5235</v>
      </c>
      <c r="Q639" s="45" t="s">
        <v>5236</v>
      </c>
      <c r="R639" t="s">
        <v>5237</v>
      </c>
      <c r="S639" s="45" t="s">
        <v>893</v>
      </c>
      <c r="T639"/>
      <c r="U639" s="47">
        <v>205</v>
      </c>
      <c r="V639" s="47">
        <v>205</v>
      </c>
      <c r="W639" s="47" t="s">
        <v>913</v>
      </c>
      <c r="X639" s="47">
        <v>75030</v>
      </c>
      <c r="Y639" s="47">
        <v>60360</v>
      </c>
      <c r="Z639" s="48">
        <v>189.96</v>
      </c>
      <c r="AA639" s="44">
        <v>348</v>
      </c>
      <c r="AB639" s="44">
        <v>355</v>
      </c>
      <c r="AC639" s="44">
        <v>2675</v>
      </c>
      <c r="AD639" s="44">
        <v>5188</v>
      </c>
      <c r="AE639" s="44">
        <v>6264</v>
      </c>
      <c r="AF639" s="44">
        <v>41665</v>
      </c>
      <c r="AG639" s="44">
        <v>8</v>
      </c>
      <c r="AH639" s="47">
        <v>368</v>
      </c>
      <c r="AI639" s="47">
        <v>124</v>
      </c>
      <c r="AJ639">
        <v>4068</v>
      </c>
      <c r="AK639" t="s">
        <v>895</v>
      </c>
      <c r="AL639">
        <v>60360</v>
      </c>
      <c r="AM639"/>
      <c r="AN639"/>
      <c r="AO639"/>
      <c r="AP639"/>
      <c r="AQ639"/>
      <c r="AR639" s="44"/>
      <c r="AS639" s="44"/>
      <c r="AT639" s="44"/>
      <c r="AU639" s="44">
        <v>30898290</v>
      </c>
      <c r="AV639" s="44">
        <v>4341861</v>
      </c>
      <c r="AW639" s="44">
        <v>9285504</v>
      </c>
      <c r="AX639" s="44">
        <v>26443</v>
      </c>
      <c r="AY639" s="44">
        <v>25981090</v>
      </c>
      <c r="AZ639" s="21">
        <v>27935354</v>
      </c>
      <c r="BA639" s="21">
        <v>-1954264</v>
      </c>
      <c r="BB639" s="44">
        <v>2</v>
      </c>
      <c r="BC639" s="44"/>
      <c r="BD639" s="44"/>
      <c r="BE639" s="44">
        <v>-1954262</v>
      </c>
      <c r="BF639" s="44">
        <v>3343750</v>
      </c>
      <c r="BG639" s="44">
        <v>6485000</v>
      </c>
      <c r="BH639" s="44">
        <v>2390975</v>
      </c>
      <c r="BI639" s="21">
        <v>16492225</v>
      </c>
      <c r="BJ639" s="21">
        <v>10000</v>
      </c>
      <c r="BK639" s="21">
        <v>460000</v>
      </c>
      <c r="BL639" s="21">
        <v>67575</v>
      </c>
      <c r="BM639" s="21">
        <v>1648765</v>
      </c>
      <c r="BN639" s="21">
        <v>30898290</v>
      </c>
      <c r="BO639" s="21"/>
      <c r="BP639" s="21"/>
      <c r="BQ639" s="44"/>
      <c r="BR639" s="21"/>
      <c r="BS639" s="44"/>
      <c r="BT639" s="21"/>
      <c r="BU639" s="44"/>
      <c r="BV639" s="21"/>
      <c r="BW639" s="44">
        <v>1746701</v>
      </c>
      <c r="BX639" s="21"/>
      <c r="BY639" s="21">
        <v>2219610</v>
      </c>
      <c r="BZ639" s="21"/>
      <c r="CA639" s="44">
        <v>19517</v>
      </c>
      <c r="CB639" s="44"/>
      <c r="CC639" s="44">
        <v>160357</v>
      </c>
      <c r="CD639" s="44"/>
      <c r="CE639" s="44">
        <v>1050</v>
      </c>
      <c r="CF639" s="44"/>
      <c r="CG639" s="44">
        <v>168901</v>
      </c>
      <c r="CH639" s="44"/>
      <c r="CI639" s="21">
        <v>8400</v>
      </c>
      <c r="CJ639" s="44"/>
      <c r="CK639" s="21">
        <v>17325</v>
      </c>
      <c r="CL639" s="44"/>
      <c r="CM639" s="44">
        <v>8400</v>
      </c>
      <c r="CN639" s="44">
        <v>0</v>
      </c>
      <c r="CO639" s="44">
        <v>1307200</v>
      </c>
      <c r="CP639" s="44">
        <v>0</v>
      </c>
      <c r="CQ639" s="21">
        <v>1463775</v>
      </c>
      <c r="CR639" s="44">
        <v>630600</v>
      </c>
      <c r="CS639" s="44">
        <v>714324</v>
      </c>
      <c r="CT639" s="44">
        <v>167458</v>
      </c>
      <c r="CU639" s="44"/>
      <c r="CV639" s="44">
        <v>50104</v>
      </c>
      <c r="CW639" s="21"/>
      <c r="CX639" s="21"/>
      <c r="CY639" s="21"/>
      <c r="CZ639" s="21"/>
      <c r="DA639" s="21"/>
      <c r="DB639" s="21"/>
      <c r="DC639" s="21"/>
      <c r="DD639" s="21"/>
      <c r="DE639" s="44"/>
      <c r="DF639" s="21"/>
      <c r="DG639" s="44"/>
      <c r="DH639" s="21"/>
      <c r="DI639" s="44"/>
      <c r="DJ639" s="44"/>
      <c r="DK639" s="44"/>
      <c r="DL639" s="44"/>
      <c r="DM639" s="21"/>
      <c r="DN639" s="44"/>
      <c r="DO639" s="44"/>
      <c r="DP639" s="44"/>
      <c r="DQ639" s="44"/>
      <c r="DR639" s="44"/>
      <c r="DS639" s="44"/>
      <c r="DT639" s="44"/>
      <c r="DU639" s="44"/>
      <c r="DV639" s="44"/>
      <c r="DW639" s="44"/>
      <c r="DX639" s="44"/>
      <c r="DY639" s="44"/>
      <c r="DZ639" s="44"/>
      <c r="EA639" s="44"/>
      <c r="EB639" s="21"/>
      <c r="EC639" s="44">
        <v>1982732</v>
      </c>
      <c r="ED639" s="44"/>
      <c r="EE639" s="21">
        <v>4153413</v>
      </c>
      <c r="EF639" s="44"/>
      <c r="EG639" s="21">
        <v>-436527</v>
      </c>
      <c r="EH639" s="44"/>
      <c r="EI639" s="21">
        <v>2957281</v>
      </c>
      <c r="EJ639" s="44"/>
      <c r="EK639" s="44">
        <v>1330</v>
      </c>
      <c r="EL639" s="21"/>
      <c r="EM639" s="44">
        <v>381538</v>
      </c>
      <c r="EN639" s="44"/>
      <c r="EO639" s="44">
        <v>245737</v>
      </c>
      <c r="EP639" s="21"/>
      <c r="EQ639" s="21"/>
      <c r="ER639" s="21"/>
      <c r="ES639" s="21"/>
      <c r="ET639" s="44"/>
      <c r="EU639" s="21"/>
      <c r="EV639" s="44"/>
      <c r="EW639" s="21"/>
      <c r="EX639" s="44"/>
      <c r="EY639" s="44"/>
      <c r="EZ639" s="21"/>
      <c r="FA639" s="21"/>
      <c r="FB639" s="44"/>
      <c r="FC639" s="44"/>
      <c r="FD639" s="21"/>
      <c r="FE639" s="112"/>
      <c r="FF639" s="44"/>
      <c r="FG639" s="44">
        <v>13501646</v>
      </c>
      <c r="FH639" s="44">
        <v>3914790</v>
      </c>
      <c r="FI639" s="44">
        <v>10518918</v>
      </c>
      <c r="FJ639" s="44">
        <v>690489</v>
      </c>
      <c r="FK639" s="44">
        <v>13731372</v>
      </c>
      <c r="FL639" s="44"/>
      <c r="FM639" s="44"/>
      <c r="FN639" s="44"/>
      <c r="FO639" s="44"/>
      <c r="FP639" s="44"/>
      <c r="FQ639" s="44"/>
      <c r="FR639" s="44"/>
      <c r="FS639" s="44"/>
      <c r="FT639" s="44">
        <v>5926</v>
      </c>
      <c r="FU639" s="44"/>
      <c r="FV639" s="21">
        <v>432235</v>
      </c>
      <c r="FW639" s="44">
        <v>31040</v>
      </c>
      <c r="FX639" s="44">
        <v>528554</v>
      </c>
      <c r="FY639" s="44">
        <v>137351</v>
      </c>
      <c r="FZ639" s="44">
        <v>344598</v>
      </c>
      <c r="GA639" s="44">
        <v>101569</v>
      </c>
      <c r="GB639" s="44"/>
      <c r="GC639" s="44">
        <v>291573</v>
      </c>
      <c r="GD639" s="44">
        <v>1294166</v>
      </c>
      <c r="GE639" s="44">
        <v>571474</v>
      </c>
      <c r="GF639" s="44">
        <v>169900</v>
      </c>
      <c r="GG639" s="44">
        <v>2281356</v>
      </c>
      <c r="GH639" s="44">
        <v>269733</v>
      </c>
      <c r="GI639" s="44">
        <v>317350</v>
      </c>
      <c r="GJ639" s="44">
        <v>144206</v>
      </c>
      <c r="GK639" s="44">
        <v>5410618</v>
      </c>
      <c r="GL639" s="44">
        <v>19316</v>
      </c>
      <c r="GM639" s="44">
        <v>1281825</v>
      </c>
      <c r="GN639" s="44">
        <v>58165</v>
      </c>
      <c r="GO639" s="44">
        <v>138475</v>
      </c>
      <c r="GP639" s="44"/>
      <c r="GQ639" s="44">
        <v>27941</v>
      </c>
      <c r="GR639" s="44">
        <v>346611</v>
      </c>
      <c r="GS639" s="44">
        <v>4841133</v>
      </c>
      <c r="GT639" s="44"/>
      <c r="GU639" s="21">
        <v>101625</v>
      </c>
      <c r="GV639" s="44"/>
      <c r="GW639" s="44"/>
      <c r="GX639" s="44">
        <v>200000</v>
      </c>
      <c r="GY639" s="44">
        <v>5142758</v>
      </c>
      <c r="GZ639" s="44">
        <v>11366230</v>
      </c>
      <c r="HA639" s="44"/>
      <c r="HB639" s="44"/>
      <c r="HC639" s="44">
        <v>-6223472</v>
      </c>
      <c r="HD639" s="44">
        <v>5142758</v>
      </c>
      <c r="HE639" s="21"/>
      <c r="HF639" s="21"/>
      <c r="HG639" s="21">
        <v>9288794</v>
      </c>
      <c r="HH639" s="21"/>
      <c r="HI639" s="21">
        <v>0</v>
      </c>
      <c r="HJ639" s="44"/>
      <c r="HK639" s="21">
        <v>40486</v>
      </c>
      <c r="HL639" s="21">
        <v>112495</v>
      </c>
      <c r="HM639" s="21">
        <v>152981</v>
      </c>
      <c r="HN639" s="21">
        <v>-51356</v>
      </c>
      <c r="HO639" s="21"/>
      <c r="HP639" s="44"/>
      <c r="HQ639" s="47"/>
      <c r="HR639" s="47"/>
      <c r="HS639" s="47"/>
      <c r="HT639" s="47" t="s">
        <v>1759</v>
      </c>
      <c r="HU639" s="47">
        <v>0</v>
      </c>
      <c r="HV639" s="47">
        <v>2005</v>
      </c>
      <c r="HW639" s="47">
        <v>0</v>
      </c>
      <c r="HX639" s="47">
        <v>19571</v>
      </c>
      <c r="HY639" s="47">
        <v>73098</v>
      </c>
      <c r="HZ639" s="47">
        <v>137271</v>
      </c>
      <c r="IA639" s="47">
        <v>0</v>
      </c>
      <c r="IB639" s="47">
        <v>0</v>
      </c>
      <c r="IC639" s="47">
        <v>0</v>
      </c>
      <c r="ID639">
        <v>14664</v>
      </c>
      <c r="IE639" s="47">
        <v>7506</v>
      </c>
      <c r="IF639">
        <v>20680</v>
      </c>
      <c r="IG639" s="47">
        <v>5822</v>
      </c>
      <c r="IH639" s="47">
        <v>47330</v>
      </c>
      <c r="II639">
        <v>5894</v>
      </c>
      <c r="IJ639">
        <v>9503</v>
      </c>
      <c r="IK639">
        <v>2025</v>
      </c>
      <c r="IL639">
        <v>23748</v>
      </c>
      <c r="IM639">
        <v>369117</v>
      </c>
      <c r="IN639">
        <v>0</v>
      </c>
      <c r="IO639">
        <v>73</v>
      </c>
      <c r="IP639">
        <v>1195</v>
      </c>
      <c r="IQ639">
        <v>10255</v>
      </c>
      <c r="IR639">
        <v>0</v>
      </c>
      <c r="IS639">
        <v>0</v>
      </c>
      <c r="IT639">
        <v>11523</v>
      </c>
      <c r="IU639">
        <v>162604</v>
      </c>
      <c r="IV639">
        <v>0</v>
      </c>
      <c r="IW639">
        <v>1191363</v>
      </c>
      <c r="IX639">
        <v>3745851</v>
      </c>
      <c r="IY639">
        <v>4176369</v>
      </c>
      <c r="IZ639">
        <v>0</v>
      </c>
      <c r="JA639">
        <v>0</v>
      </c>
      <c r="JB639">
        <v>0</v>
      </c>
      <c r="JC639">
        <v>872065</v>
      </c>
      <c r="JD639">
        <v>234266</v>
      </c>
      <c r="JE639">
        <v>405826</v>
      </c>
      <c r="JF639">
        <v>110604</v>
      </c>
      <c r="JG639">
        <v>1101977</v>
      </c>
      <c r="JH639">
        <v>200754</v>
      </c>
      <c r="JI639">
        <v>204580</v>
      </c>
      <c r="JJ639">
        <v>89477</v>
      </c>
      <c r="JK639">
        <v>1005910</v>
      </c>
      <c r="JL639">
        <v>13501646</v>
      </c>
      <c r="JM639">
        <v>0</v>
      </c>
      <c r="JN639">
        <v>5721</v>
      </c>
      <c r="JO639">
        <v>78444</v>
      </c>
      <c r="JP639">
        <v>443478</v>
      </c>
      <c r="JQ639">
        <v>0</v>
      </c>
      <c r="JR639">
        <v>0</v>
      </c>
      <c r="JS639">
        <v>527643</v>
      </c>
      <c r="JT639"/>
      <c r="JU639"/>
      <c r="JV639"/>
      <c r="JW639"/>
      <c r="JX639"/>
      <c r="JY639">
        <v>14664</v>
      </c>
      <c r="JZ639"/>
      <c r="KA639"/>
      <c r="KB639"/>
      <c r="KC639"/>
      <c r="KD639"/>
      <c r="KE639">
        <v>872065</v>
      </c>
      <c r="KF639">
        <v>195</v>
      </c>
      <c r="KG639">
        <v>368</v>
      </c>
      <c r="KH639">
        <v>109</v>
      </c>
      <c r="KI639">
        <v>131</v>
      </c>
      <c r="KJ639">
        <v>258</v>
      </c>
      <c r="KK639">
        <v>69</v>
      </c>
      <c r="KL639">
        <v>71</v>
      </c>
      <c r="KM639">
        <v>161</v>
      </c>
      <c r="KN639">
        <v>37</v>
      </c>
      <c r="KO639">
        <v>1</v>
      </c>
      <c r="KP639">
        <v>0</v>
      </c>
      <c r="KQ639">
        <v>0</v>
      </c>
      <c r="KR639">
        <v>0</v>
      </c>
      <c r="KS639">
        <v>0</v>
      </c>
      <c r="KT639">
        <v>1</v>
      </c>
      <c r="KU639">
        <v>1</v>
      </c>
      <c r="KV639">
        <v>0</v>
      </c>
      <c r="KW639">
        <v>0</v>
      </c>
      <c r="KX639">
        <v>0</v>
      </c>
      <c r="KY639">
        <v>0</v>
      </c>
      <c r="KZ639">
        <v>0</v>
      </c>
      <c r="LA639">
        <v>0</v>
      </c>
      <c r="LB639">
        <v>0</v>
      </c>
      <c r="LC639">
        <v>0</v>
      </c>
      <c r="LD639">
        <v>1</v>
      </c>
      <c r="LE639">
        <v>0</v>
      </c>
      <c r="LF639">
        <v>0</v>
      </c>
      <c r="LG639">
        <v>0</v>
      </c>
      <c r="LH639">
        <v>0</v>
      </c>
    </row>
    <row r="640" spans="1:320" s="34" customFormat="1" ht="15" customHeight="1" x14ac:dyDescent="0.25">
      <c r="A640" s="45">
        <v>206311001</v>
      </c>
      <c r="B640" s="45" t="s">
        <v>5238</v>
      </c>
      <c r="C640" s="46">
        <v>45292</v>
      </c>
      <c r="D640" s="46">
        <v>45657</v>
      </c>
      <c r="E640" s="47">
        <v>366</v>
      </c>
      <c r="F640" s="45" t="s">
        <v>883</v>
      </c>
      <c r="G640" s="45" t="s">
        <v>884</v>
      </c>
      <c r="H640" s="45" t="s">
        <v>1391</v>
      </c>
      <c r="I640" s="45" t="s">
        <v>886</v>
      </c>
      <c r="J640" s="45" t="s">
        <v>887</v>
      </c>
      <c r="K640" s="45" t="s">
        <v>1392</v>
      </c>
      <c r="L640" s="45" t="s">
        <v>5229</v>
      </c>
      <c r="M640" s="45" t="s">
        <v>5239</v>
      </c>
      <c r="N640" s="45" t="s">
        <v>5240</v>
      </c>
      <c r="O640" s="45" t="s">
        <v>1395</v>
      </c>
      <c r="P640" s="45" t="s">
        <v>5230</v>
      </c>
      <c r="Q640" s="45" t="s">
        <v>5241</v>
      </c>
      <c r="R640" t="s">
        <v>5242</v>
      </c>
      <c r="S640" s="45" t="s">
        <v>893</v>
      </c>
      <c r="T640"/>
      <c r="U640" s="47">
        <v>210</v>
      </c>
      <c r="V640" s="47">
        <v>210</v>
      </c>
      <c r="W640" s="47" t="s">
        <v>913</v>
      </c>
      <c r="X640" s="47">
        <v>76860</v>
      </c>
      <c r="Y640" s="47">
        <v>64420</v>
      </c>
      <c r="Z640" s="48">
        <v>192.93</v>
      </c>
      <c r="AA640" s="44">
        <v>1406</v>
      </c>
      <c r="AB640" s="44">
        <v>1397</v>
      </c>
      <c r="AC640" s="44">
        <v>10427</v>
      </c>
      <c r="AD640" s="44">
        <v>17477</v>
      </c>
      <c r="AE640" s="44">
        <v>5931</v>
      </c>
      <c r="AF640" s="44">
        <v>23196</v>
      </c>
      <c r="AG640" s="44">
        <v>26</v>
      </c>
      <c r="AH640" s="47">
        <v>233</v>
      </c>
      <c r="AI640" s="47">
        <v>312</v>
      </c>
      <c r="AJ640">
        <v>6818</v>
      </c>
      <c r="AK640" t="s">
        <v>895</v>
      </c>
      <c r="AL640">
        <v>64420</v>
      </c>
      <c r="AM640"/>
      <c r="AN640"/>
      <c r="AO640"/>
      <c r="AP640"/>
      <c r="AQ640"/>
      <c r="AR640" s="44"/>
      <c r="AS640" s="44"/>
      <c r="AT640" s="44"/>
      <c r="AU640" s="44">
        <v>52631203</v>
      </c>
      <c r="AV640" s="44">
        <v>15066603</v>
      </c>
      <c r="AW640" s="44">
        <v>26703064</v>
      </c>
      <c r="AX640" s="44">
        <v>40493</v>
      </c>
      <c r="AY640" s="44">
        <v>41035235</v>
      </c>
      <c r="AZ640" s="21">
        <v>33509881</v>
      </c>
      <c r="BA640" s="21">
        <v>7525354</v>
      </c>
      <c r="BB640" s="44">
        <v>1</v>
      </c>
      <c r="BC640" s="44"/>
      <c r="BD640" s="44"/>
      <c r="BE640" s="44">
        <v>7525355</v>
      </c>
      <c r="BF640" s="44">
        <v>13033750</v>
      </c>
      <c r="BG640" s="44">
        <v>21846250</v>
      </c>
      <c r="BH640" s="44">
        <v>2488837</v>
      </c>
      <c r="BI640" s="21">
        <v>9873041</v>
      </c>
      <c r="BJ640" s="21">
        <v>14300</v>
      </c>
      <c r="BK640" s="21">
        <v>291250</v>
      </c>
      <c r="BL640" s="21">
        <v>179650</v>
      </c>
      <c r="BM640" s="21">
        <v>4904125</v>
      </c>
      <c r="BN640" s="21">
        <v>52631203</v>
      </c>
      <c r="BO640" s="21"/>
      <c r="BP640" s="21"/>
      <c r="BQ640" s="44"/>
      <c r="BR640" s="21"/>
      <c r="BS640" s="44"/>
      <c r="BT640" s="21"/>
      <c r="BU640" s="44"/>
      <c r="BV640" s="21"/>
      <c r="BW640" s="44">
        <v>5766610</v>
      </c>
      <c r="BX640" s="21"/>
      <c r="BY640" s="21">
        <v>8544703</v>
      </c>
      <c r="BZ640" s="21"/>
      <c r="CA640" s="44">
        <v>17425</v>
      </c>
      <c r="CB640" s="44"/>
      <c r="CC640" s="44">
        <v>40765</v>
      </c>
      <c r="CD640" s="44"/>
      <c r="CE640" s="44">
        <v>9951</v>
      </c>
      <c r="CF640" s="44"/>
      <c r="CG640" s="44">
        <v>115686</v>
      </c>
      <c r="CH640" s="44"/>
      <c r="CI640" s="21">
        <v>9598</v>
      </c>
      <c r="CJ640" s="44"/>
      <c r="CK640" s="21">
        <v>561865</v>
      </c>
      <c r="CL640" s="44"/>
      <c r="CM640" s="44">
        <v>26310</v>
      </c>
      <c r="CN640" s="44">
        <v>0</v>
      </c>
      <c r="CO640" s="44">
        <v>5778027</v>
      </c>
      <c r="CP640" s="44">
        <v>0</v>
      </c>
      <c r="CQ640" s="21">
        <v>5732001</v>
      </c>
      <c r="CR640" s="44">
        <v>1236303</v>
      </c>
      <c r="CS640" s="44">
        <v>1798426</v>
      </c>
      <c r="CT640" s="44">
        <v>403064</v>
      </c>
      <c r="CU640" s="44"/>
      <c r="CV640" s="44">
        <v>92472</v>
      </c>
      <c r="CW640" s="21"/>
      <c r="CX640" s="21"/>
      <c r="CY640" s="21"/>
      <c r="CZ640" s="21"/>
      <c r="DA640" s="21"/>
      <c r="DB640" s="21"/>
      <c r="DC640" s="21"/>
      <c r="DD640" s="21"/>
      <c r="DE640" s="44"/>
      <c r="DF640" s="21"/>
      <c r="DG640" s="44"/>
      <c r="DH640" s="21"/>
      <c r="DI640" s="44"/>
      <c r="DJ640" s="44"/>
      <c r="DK640" s="44"/>
      <c r="DL640" s="44"/>
      <c r="DM640" s="21"/>
      <c r="DN640" s="44"/>
      <c r="DO640" s="44"/>
      <c r="DP640" s="44"/>
      <c r="DQ640" s="44"/>
      <c r="DR640" s="44"/>
      <c r="DS640" s="44"/>
      <c r="DT640" s="44"/>
      <c r="DU640" s="44"/>
      <c r="DV640" s="44"/>
      <c r="DW640" s="44"/>
      <c r="DX640" s="44"/>
      <c r="DY640" s="44"/>
      <c r="DZ640" s="44"/>
      <c r="EA640" s="44"/>
      <c r="EB640" s="21"/>
      <c r="EC640" s="44">
        <v>6352017</v>
      </c>
      <c r="ED640" s="44"/>
      <c r="EE640" s="21">
        <v>17235851</v>
      </c>
      <c r="EF640" s="44"/>
      <c r="EG640" s="21">
        <v>-1062442</v>
      </c>
      <c r="EH640" s="44"/>
      <c r="EI640" s="21">
        <v>2320634</v>
      </c>
      <c r="EJ640" s="44"/>
      <c r="EK640" s="44">
        <v>9951</v>
      </c>
      <c r="EL640" s="21"/>
      <c r="EM640" s="44">
        <v>283203</v>
      </c>
      <c r="EN640" s="44"/>
      <c r="EO640" s="44">
        <v>1563850</v>
      </c>
      <c r="EP640" s="21"/>
      <c r="EQ640" s="21"/>
      <c r="ER640" s="21"/>
      <c r="ES640" s="21"/>
      <c r="ET640" s="44"/>
      <c r="EU640" s="21"/>
      <c r="EV640" s="44"/>
      <c r="EW640" s="21"/>
      <c r="EX640" s="44"/>
      <c r="EY640" s="44"/>
      <c r="EZ640" s="21"/>
      <c r="FA640" s="21"/>
      <c r="FB640" s="44"/>
      <c r="FC640" s="44"/>
      <c r="FD640" s="21"/>
      <c r="FE640" s="112"/>
      <c r="FF640" s="44"/>
      <c r="FG640" s="44">
        <v>17200144</v>
      </c>
      <c r="FH640" s="44">
        <v>4353169</v>
      </c>
      <c r="FI640" s="44">
        <v>11956568</v>
      </c>
      <c r="FJ640" s="44">
        <v>393767</v>
      </c>
      <c r="FK640" s="44">
        <v>12886186</v>
      </c>
      <c r="FL640" s="44"/>
      <c r="FM640" s="44"/>
      <c r="FN640" s="44"/>
      <c r="FO640" s="44"/>
      <c r="FP640" s="44"/>
      <c r="FQ640" s="44"/>
      <c r="FR640" s="44"/>
      <c r="FS640" s="44"/>
      <c r="FT640" s="44">
        <v>6768</v>
      </c>
      <c r="FU640" s="44"/>
      <c r="FV640" s="21">
        <v>1621292</v>
      </c>
      <c r="FW640" s="44"/>
      <c r="FX640" s="44">
        <v>1684217</v>
      </c>
      <c r="FY640" s="44">
        <v>433422</v>
      </c>
      <c r="FZ640" s="44">
        <v>921599</v>
      </c>
      <c r="GA640" s="44">
        <v>211667</v>
      </c>
      <c r="GB640" s="44"/>
      <c r="GC640" s="44">
        <v>78633</v>
      </c>
      <c r="GD640" s="44">
        <v>906978</v>
      </c>
      <c r="GE640" s="44">
        <v>758770</v>
      </c>
      <c r="GF640" s="44">
        <v>332721</v>
      </c>
      <c r="GG640" s="44">
        <v>2124779</v>
      </c>
      <c r="GH640" s="44">
        <v>259084</v>
      </c>
      <c r="GI640" s="44">
        <v>267643</v>
      </c>
      <c r="GJ640" s="44">
        <v>131204</v>
      </c>
      <c r="GK640" s="44">
        <v>7944786</v>
      </c>
      <c r="GL640" s="44">
        <v>103171</v>
      </c>
      <c r="GM640" s="44">
        <v>1969633</v>
      </c>
      <c r="GN640" s="44">
        <v>97934</v>
      </c>
      <c r="GO640" s="44">
        <v>232510</v>
      </c>
      <c r="GP640" s="44"/>
      <c r="GQ640" s="44">
        <v>28622</v>
      </c>
      <c r="GR640" s="44">
        <v>508262</v>
      </c>
      <c r="GS640" s="44">
        <v>12372158</v>
      </c>
      <c r="GT640" s="44"/>
      <c r="GU640" s="21">
        <v>919586</v>
      </c>
      <c r="GV640" s="44"/>
      <c r="GW640" s="44"/>
      <c r="GX640" s="44">
        <v>200000</v>
      </c>
      <c r="GY640" s="44">
        <v>13491744</v>
      </c>
      <c r="GZ640" s="44">
        <v>2228694</v>
      </c>
      <c r="HA640" s="44"/>
      <c r="HB640" s="44"/>
      <c r="HC640" s="44">
        <v>11263050</v>
      </c>
      <c r="HD640" s="44">
        <v>13491744</v>
      </c>
      <c r="HE640" s="21">
        <v>5008644</v>
      </c>
      <c r="HF640" s="21"/>
      <c r="HG640" s="21"/>
      <c r="HH640" s="21"/>
      <c r="HI640" s="21">
        <v>13100</v>
      </c>
      <c r="HJ640" s="44"/>
      <c r="HK640" s="21">
        <v>846685</v>
      </c>
      <c r="HL640" s="21">
        <v>249606</v>
      </c>
      <c r="HM640" s="21">
        <v>1109391</v>
      </c>
      <c r="HN640" s="21">
        <v>-189805</v>
      </c>
      <c r="HO640" s="21"/>
      <c r="HP640" s="44"/>
      <c r="HQ640" s="47"/>
      <c r="HR640" s="47"/>
      <c r="HS640" s="47"/>
      <c r="HT640" s="47" t="s">
        <v>1799</v>
      </c>
      <c r="HU640" s="47">
        <v>22286.94</v>
      </c>
      <c r="HV640" s="47">
        <v>2091</v>
      </c>
      <c r="HW640" s="47">
        <v>0</v>
      </c>
      <c r="HX640" s="47">
        <v>29487</v>
      </c>
      <c r="HY640" s="47">
        <v>81145</v>
      </c>
      <c r="HZ640" s="47">
        <v>151038</v>
      </c>
      <c r="IA640" s="47">
        <v>0</v>
      </c>
      <c r="IB640" s="47">
        <v>0</v>
      </c>
      <c r="IC640" s="47">
        <v>0</v>
      </c>
      <c r="ID640">
        <v>56036</v>
      </c>
      <c r="IE640" s="47">
        <v>6463</v>
      </c>
      <c r="IF640">
        <v>23263</v>
      </c>
      <c r="IG640" s="47">
        <v>10499</v>
      </c>
      <c r="IH640" s="47">
        <v>44010</v>
      </c>
      <c r="II640">
        <v>6422</v>
      </c>
      <c r="IJ640">
        <v>8904</v>
      </c>
      <c r="IK640">
        <v>1965</v>
      </c>
      <c r="IL640">
        <v>29660</v>
      </c>
      <c r="IM640">
        <v>450983</v>
      </c>
      <c r="IN640">
        <v>0</v>
      </c>
      <c r="IO640">
        <v>0</v>
      </c>
      <c r="IP640">
        <v>0</v>
      </c>
      <c r="IQ640">
        <v>810</v>
      </c>
      <c r="IR640">
        <v>0</v>
      </c>
      <c r="IS640">
        <v>0</v>
      </c>
      <c r="IT640">
        <v>810</v>
      </c>
      <c r="IU640">
        <v>236127</v>
      </c>
      <c r="IV640">
        <v>0</v>
      </c>
      <c r="IW640">
        <v>1627096</v>
      </c>
      <c r="IX640">
        <v>3601555</v>
      </c>
      <c r="IY640">
        <v>3977298</v>
      </c>
      <c r="IZ640">
        <v>0</v>
      </c>
      <c r="JA640">
        <v>0</v>
      </c>
      <c r="JB640">
        <v>0</v>
      </c>
      <c r="JC640">
        <v>2957277</v>
      </c>
      <c r="JD640">
        <v>167558</v>
      </c>
      <c r="JE640">
        <v>488763</v>
      </c>
      <c r="JF640">
        <v>211977</v>
      </c>
      <c r="JG640">
        <v>1025003</v>
      </c>
      <c r="JH640">
        <v>197574</v>
      </c>
      <c r="JI640">
        <v>188596</v>
      </c>
      <c r="JJ640">
        <v>90584</v>
      </c>
      <c r="JK640">
        <v>2430736</v>
      </c>
      <c r="JL640">
        <v>17200144</v>
      </c>
      <c r="JM640">
        <v>0</v>
      </c>
      <c r="JN640">
        <v>0</v>
      </c>
      <c r="JO640">
        <v>0</v>
      </c>
      <c r="JP640">
        <v>31442</v>
      </c>
      <c r="JQ640">
        <v>0</v>
      </c>
      <c r="JR640">
        <v>0</v>
      </c>
      <c r="JS640">
        <v>31442</v>
      </c>
      <c r="JT640"/>
      <c r="JU640"/>
      <c r="JV640"/>
      <c r="JW640"/>
      <c r="JX640"/>
      <c r="JY640">
        <v>56036</v>
      </c>
      <c r="JZ640"/>
      <c r="KA640"/>
      <c r="KB640"/>
      <c r="KC640"/>
      <c r="KD640"/>
      <c r="KE640">
        <v>2957277</v>
      </c>
      <c r="KF640">
        <v>271</v>
      </c>
      <c r="KG640">
        <v>438</v>
      </c>
      <c r="KH640">
        <v>175</v>
      </c>
      <c r="KI640">
        <v>194</v>
      </c>
      <c r="KJ640">
        <v>328</v>
      </c>
      <c r="KK640">
        <v>117</v>
      </c>
      <c r="KL640">
        <v>95</v>
      </c>
      <c r="KM640">
        <v>176</v>
      </c>
      <c r="KN640">
        <v>53</v>
      </c>
      <c r="KO640">
        <v>1</v>
      </c>
      <c r="KP640">
        <v>0</v>
      </c>
      <c r="KQ640">
        <v>0</v>
      </c>
      <c r="KR640">
        <v>0</v>
      </c>
      <c r="KS640">
        <v>0</v>
      </c>
      <c r="KT640">
        <v>1</v>
      </c>
      <c r="KU640">
        <v>1</v>
      </c>
      <c r="KV640">
        <v>0</v>
      </c>
      <c r="KW640">
        <v>0</v>
      </c>
      <c r="KX640">
        <v>0</v>
      </c>
      <c r="KY640">
        <v>0</v>
      </c>
      <c r="KZ640">
        <v>0</v>
      </c>
      <c r="LA640">
        <v>0</v>
      </c>
      <c r="LB640">
        <v>0</v>
      </c>
      <c r="LC640">
        <v>0</v>
      </c>
      <c r="LD640">
        <v>1</v>
      </c>
      <c r="LE640">
        <v>0</v>
      </c>
      <c r="LF640">
        <v>0</v>
      </c>
      <c r="LG640">
        <v>0</v>
      </c>
      <c r="LH640">
        <v>0</v>
      </c>
    </row>
    <row r="641" spans="1:320" s="34" customFormat="1" ht="15" customHeight="1" x14ac:dyDescent="0.25">
      <c r="A641" s="45">
        <v>206312216</v>
      </c>
      <c r="B641" s="45" t="s">
        <v>5243</v>
      </c>
      <c r="C641" s="46">
        <v>45292</v>
      </c>
      <c r="D641" s="46">
        <v>45657</v>
      </c>
      <c r="E641" s="47">
        <v>366</v>
      </c>
      <c r="F641" s="45" t="s">
        <v>883</v>
      </c>
      <c r="G641" s="45" t="s">
        <v>884</v>
      </c>
      <c r="H641" s="45" t="s">
        <v>1391</v>
      </c>
      <c r="I641" s="45" t="s">
        <v>886</v>
      </c>
      <c r="J641" s="45" t="s">
        <v>887</v>
      </c>
      <c r="K641" s="45" t="s">
        <v>1392</v>
      </c>
      <c r="L641" s="45" t="s">
        <v>5229</v>
      </c>
      <c r="M641" s="45" t="s">
        <v>5244</v>
      </c>
      <c r="N641" s="45" t="s">
        <v>5245</v>
      </c>
      <c r="O641" s="45" t="s">
        <v>1395</v>
      </c>
      <c r="P641" s="45" t="s">
        <v>5230</v>
      </c>
      <c r="Q641" s="45" t="s">
        <v>5246</v>
      </c>
      <c r="R641" t="s">
        <v>5247</v>
      </c>
      <c r="S641" s="45" t="s">
        <v>893</v>
      </c>
      <c r="T641"/>
      <c r="U641" s="47">
        <v>67</v>
      </c>
      <c r="V641" s="47">
        <v>67</v>
      </c>
      <c r="W641" s="47" t="s">
        <v>894</v>
      </c>
      <c r="X641" s="47">
        <v>24522</v>
      </c>
      <c r="Y641" s="47">
        <v>23418</v>
      </c>
      <c r="Z641" s="48">
        <v>214.43</v>
      </c>
      <c r="AA641" s="44">
        <v>388</v>
      </c>
      <c r="AB641" s="44">
        <v>388</v>
      </c>
      <c r="AC641" s="44">
        <v>4411</v>
      </c>
      <c r="AD641" s="44"/>
      <c r="AE641" s="44">
        <v>1472</v>
      </c>
      <c r="AF641" s="44">
        <v>10417</v>
      </c>
      <c r="AG641" s="44">
        <v>246</v>
      </c>
      <c r="AH641" s="47">
        <v>4623</v>
      </c>
      <c r="AI641" s="47">
        <v>1156</v>
      </c>
      <c r="AJ641">
        <v>1093</v>
      </c>
      <c r="AK641" t="s">
        <v>895</v>
      </c>
      <c r="AL641">
        <v>23418</v>
      </c>
      <c r="AM641"/>
      <c r="AN641"/>
      <c r="AO641"/>
      <c r="AP641"/>
      <c r="AQ641"/>
      <c r="AR641" s="44"/>
      <c r="AS641" s="44"/>
      <c r="AT641" s="44"/>
      <c r="AU641" s="44">
        <v>7727940</v>
      </c>
      <c r="AV641" s="44">
        <v>5353729</v>
      </c>
      <c r="AW641" s="44">
        <v>1272366</v>
      </c>
      <c r="AX641" s="44">
        <v>5717</v>
      </c>
      <c r="AY641" s="44">
        <v>11815020</v>
      </c>
      <c r="AZ641" s="21">
        <v>10815781</v>
      </c>
      <c r="BA641" s="21">
        <v>999239</v>
      </c>
      <c r="BB641" s="44">
        <v>2006</v>
      </c>
      <c r="BC641" s="44"/>
      <c r="BD641" s="44"/>
      <c r="BE641" s="44">
        <v>1001245</v>
      </c>
      <c r="BF641" s="44">
        <v>1455630</v>
      </c>
      <c r="BG641" s="44"/>
      <c r="BH641" s="44">
        <v>485760</v>
      </c>
      <c r="BI641" s="21">
        <v>3437610</v>
      </c>
      <c r="BJ641" s="21">
        <v>81180</v>
      </c>
      <c r="BK641" s="21">
        <v>1525590</v>
      </c>
      <c r="BL641" s="21">
        <v>381480</v>
      </c>
      <c r="BM641" s="21">
        <v>360690</v>
      </c>
      <c r="BN641" s="21">
        <v>7727940</v>
      </c>
      <c r="BO641" s="21"/>
      <c r="BP641" s="21"/>
      <c r="BQ641" s="44"/>
      <c r="BR641" s="21"/>
      <c r="BS641" s="44"/>
      <c r="BT641" s="21"/>
      <c r="BU641" s="44"/>
      <c r="BV641" s="21"/>
      <c r="BW641" s="44">
        <v>2542110</v>
      </c>
      <c r="BX641" s="21"/>
      <c r="BY641" s="21"/>
      <c r="BZ641" s="21"/>
      <c r="CA641" s="44">
        <v>2567</v>
      </c>
      <c r="CB641" s="44"/>
      <c r="CC641" s="44">
        <v>18164</v>
      </c>
      <c r="CD641" s="44"/>
      <c r="CE641" s="44">
        <v>140916</v>
      </c>
      <c r="CF641" s="44"/>
      <c r="CG641" s="44">
        <v>2648182</v>
      </c>
      <c r="CH641" s="44"/>
      <c r="CI641" s="21">
        <v>1790</v>
      </c>
      <c r="CJ641" s="44"/>
      <c r="CK641" s="21"/>
      <c r="CL641" s="44"/>
      <c r="CM641" s="44">
        <v>0</v>
      </c>
      <c r="CN641" s="44">
        <v>1080</v>
      </c>
      <c r="CO641" s="44">
        <v>2463522</v>
      </c>
      <c r="CP641" s="44">
        <v>0</v>
      </c>
      <c r="CQ641" s="21">
        <v>2098500</v>
      </c>
      <c r="CR641" s="44">
        <v>171600</v>
      </c>
      <c r="CS641" s="44">
        <v>546084</v>
      </c>
      <c r="CT641" s="44">
        <v>64230</v>
      </c>
      <c r="CU641" s="44"/>
      <c r="CV641" s="44">
        <v>8713</v>
      </c>
      <c r="CW641" s="21"/>
      <c r="CX641" s="21"/>
      <c r="CY641" s="21"/>
      <c r="CZ641" s="21"/>
      <c r="DA641" s="21"/>
      <c r="DB641" s="21"/>
      <c r="DC641" s="21"/>
      <c r="DD641" s="21"/>
      <c r="DE641" s="44"/>
      <c r="DF641" s="21"/>
      <c r="DG641" s="44"/>
      <c r="DH641" s="21"/>
      <c r="DI641" s="44"/>
      <c r="DJ641" s="44"/>
      <c r="DK641" s="44"/>
      <c r="DL641" s="44"/>
      <c r="DM641" s="21"/>
      <c r="DN641" s="44"/>
      <c r="DO641" s="44"/>
      <c r="DP641" s="44"/>
      <c r="DQ641" s="44"/>
      <c r="DR641" s="44"/>
      <c r="DS641" s="44"/>
      <c r="DT641" s="44"/>
      <c r="DU641" s="44"/>
      <c r="DV641" s="44"/>
      <c r="DW641" s="44"/>
      <c r="DX641" s="44"/>
      <c r="DY641" s="44">
        <v>-26030</v>
      </c>
      <c r="DZ641" s="44"/>
      <c r="EA641" s="44"/>
      <c r="EB641" s="21"/>
      <c r="EC641" s="44">
        <v>-217649</v>
      </c>
      <c r="ED641" s="44"/>
      <c r="EE641" s="21"/>
      <c r="EF641" s="44"/>
      <c r="EG641" s="21">
        <v>-31495</v>
      </c>
      <c r="EH641" s="44"/>
      <c r="EI641" s="21">
        <v>530893</v>
      </c>
      <c r="EJ641" s="44"/>
      <c r="EK641" s="44">
        <v>140015</v>
      </c>
      <c r="EL641" s="21"/>
      <c r="EM641" s="44">
        <v>831797</v>
      </c>
      <c r="EN641" s="44"/>
      <c r="EO641" s="44">
        <v>44835</v>
      </c>
      <c r="EP641" s="21"/>
      <c r="EQ641" s="21"/>
      <c r="ER641" s="21"/>
      <c r="ES641" s="21"/>
      <c r="ET641" s="44"/>
      <c r="EU641" s="21"/>
      <c r="EV641" s="44"/>
      <c r="EW641" s="21"/>
      <c r="EX641" s="44"/>
      <c r="EY641" s="44"/>
      <c r="EZ641" s="21"/>
      <c r="FA641" s="21"/>
      <c r="FB641" s="44"/>
      <c r="FC641" s="44"/>
      <c r="FD641" s="21"/>
      <c r="FE641" s="112"/>
      <c r="FF641" s="44"/>
      <c r="FG641" s="44">
        <v>5065436</v>
      </c>
      <c r="FH641" s="44">
        <v>1232916</v>
      </c>
      <c r="FI641" s="44">
        <v>4517429</v>
      </c>
      <c r="FJ641" s="44">
        <v>97361</v>
      </c>
      <c r="FK641" s="44">
        <v>4232480</v>
      </c>
      <c r="FL641" s="44"/>
      <c r="FM641" s="44"/>
      <c r="FN641" s="44"/>
      <c r="FO641" s="44"/>
      <c r="FP641" s="44"/>
      <c r="FQ641" s="44"/>
      <c r="FR641" s="44"/>
      <c r="FS641" s="44"/>
      <c r="FT641" s="44">
        <v>5285</v>
      </c>
      <c r="FU641" s="44">
        <v>8101</v>
      </c>
      <c r="FV641" s="21">
        <v>302519</v>
      </c>
      <c r="FW641" s="44"/>
      <c r="FX641" s="44">
        <v>316045</v>
      </c>
      <c r="FY641" s="44">
        <v>45616</v>
      </c>
      <c r="FZ641" s="44">
        <v>305879</v>
      </c>
      <c r="GA641" s="44">
        <v>35275</v>
      </c>
      <c r="GB641" s="44"/>
      <c r="GC641" s="44">
        <v>9373</v>
      </c>
      <c r="GD641" s="44">
        <v>309039</v>
      </c>
      <c r="GE641" s="44">
        <v>209416</v>
      </c>
      <c r="GF641" s="44">
        <v>112885</v>
      </c>
      <c r="GG641" s="44">
        <v>758604</v>
      </c>
      <c r="GH641" s="44">
        <v>62500</v>
      </c>
      <c r="GI641" s="44">
        <v>73925</v>
      </c>
      <c r="GJ641" s="44">
        <v>86344</v>
      </c>
      <c r="GK641" s="44">
        <v>2903417</v>
      </c>
      <c r="GL641" s="44">
        <v>86731</v>
      </c>
      <c r="GM641" s="44">
        <v>657165</v>
      </c>
      <c r="GN641" s="44">
        <v>27264</v>
      </c>
      <c r="GO641" s="44">
        <v>14775</v>
      </c>
      <c r="GP641" s="44"/>
      <c r="GQ641" s="44">
        <v>6345</v>
      </c>
      <c r="GR641" s="44">
        <v>246798</v>
      </c>
      <c r="GS641" s="44">
        <v>4380509</v>
      </c>
      <c r="GT641" s="44"/>
      <c r="GU641" s="21">
        <v>1020317</v>
      </c>
      <c r="GV641" s="44"/>
      <c r="GW641" s="44"/>
      <c r="GX641" s="44"/>
      <c r="GY641" s="44">
        <v>5400826</v>
      </c>
      <c r="GZ641" s="44">
        <v>774407</v>
      </c>
      <c r="HA641" s="44"/>
      <c r="HB641" s="44"/>
      <c r="HC641" s="44">
        <v>4626419</v>
      </c>
      <c r="HD641" s="44">
        <v>5400826</v>
      </c>
      <c r="HE641" s="21">
        <v>3039943</v>
      </c>
      <c r="HF641" s="21"/>
      <c r="HG641" s="21"/>
      <c r="HH641" s="21"/>
      <c r="HI641" s="21">
        <v>0</v>
      </c>
      <c r="HJ641" s="44">
        <v>1127970</v>
      </c>
      <c r="HK641" s="21"/>
      <c r="HL641" s="21">
        <v>293505</v>
      </c>
      <c r="HM641" s="21">
        <v>1421475</v>
      </c>
      <c r="HN641" s="21">
        <v>-401158</v>
      </c>
      <c r="HO641" s="21"/>
      <c r="HP641" s="44"/>
      <c r="HQ641" s="47"/>
      <c r="HR641" s="47"/>
      <c r="HS641" s="47"/>
      <c r="HT641" s="47" t="s">
        <v>1759</v>
      </c>
      <c r="HU641" s="47">
        <v>0</v>
      </c>
      <c r="HV641" s="47">
        <v>1840</v>
      </c>
      <c r="HW641" s="47">
        <v>0</v>
      </c>
      <c r="HX641" s="47">
        <v>9850</v>
      </c>
      <c r="HY641" s="47">
        <v>21126</v>
      </c>
      <c r="HZ641" s="47">
        <v>57607</v>
      </c>
      <c r="IA641" s="47">
        <v>0</v>
      </c>
      <c r="IB641" s="47">
        <v>0</v>
      </c>
      <c r="IC641" s="47">
        <v>2486</v>
      </c>
      <c r="ID641">
        <v>9586</v>
      </c>
      <c r="IE641" s="47">
        <v>3681</v>
      </c>
      <c r="IF641">
        <v>7304</v>
      </c>
      <c r="IG641" s="47">
        <v>3911</v>
      </c>
      <c r="IH641" s="47">
        <v>14233</v>
      </c>
      <c r="II641">
        <v>1914</v>
      </c>
      <c r="IJ641">
        <v>3118</v>
      </c>
      <c r="IK641">
        <v>1517</v>
      </c>
      <c r="IL641">
        <v>12569</v>
      </c>
      <c r="IM641">
        <v>150742</v>
      </c>
      <c r="IN641">
        <v>0</v>
      </c>
      <c r="IO641">
        <v>227</v>
      </c>
      <c r="IP641">
        <v>1899</v>
      </c>
      <c r="IQ641">
        <v>2264</v>
      </c>
      <c r="IR641">
        <v>0</v>
      </c>
      <c r="IS641">
        <v>0</v>
      </c>
      <c r="IT641">
        <v>4390</v>
      </c>
      <c r="IU641">
        <v>124934</v>
      </c>
      <c r="IV641">
        <v>0</v>
      </c>
      <c r="IW641">
        <v>456649</v>
      </c>
      <c r="IX641">
        <v>862067</v>
      </c>
      <c r="IY641">
        <v>1507678</v>
      </c>
      <c r="IZ641">
        <v>0</v>
      </c>
      <c r="JA641">
        <v>0</v>
      </c>
      <c r="JB641">
        <v>113031</v>
      </c>
      <c r="JC641">
        <v>530786</v>
      </c>
      <c r="JD641">
        <v>98051</v>
      </c>
      <c r="JE641">
        <v>135049</v>
      </c>
      <c r="JF641">
        <v>69498</v>
      </c>
      <c r="JG641">
        <v>330430</v>
      </c>
      <c r="JH641">
        <v>50256</v>
      </c>
      <c r="JI641">
        <v>54919</v>
      </c>
      <c r="JJ641">
        <v>67596</v>
      </c>
      <c r="JK641">
        <v>664492</v>
      </c>
      <c r="JL641">
        <v>5065436</v>
      </c>
      <c r="JM641">
        <v>0</v>
      </c>
      <c r="JN641">
        <v>15882</v>
      </c>
      <c r="JO641">
        <v>85475</v>
      </c>
      <c r="JP641">
        <v>67925</v>
      </c>
      <c r="JQ641">
        <v>0</v>
      </c>
      <c r="JR641">
        <v>0</v>
      </c>
      <c r="JS641">
        <v>169282</v>
      </c>
      <c r="JT641"/>
      <c r="JU641"/>
      <c r="JV641"/>
      <c r="JW641"/>
      <c r="JX641"/>
      <c r="JY641">
        <v>9586</v>
      </c>
      <c r="JZ641"/>
      <c r="KA641"/>
      <c r="KB641"/>
      <c r="KC641"/>
      <c r="KD641"/>
      <c r="KE641">
        <v>530786</v>
      </c>
      <c r="KF641">
        <v>105</v>
      </c>
      <c r="KG641">
        <v>167</v>
      </c>
      <c r="KH641">
        <v>65</v>
      </c>
      <c r="KI641">
        <v>75</v>
      </c>
      <c r="KJ641">
        <v>120</v>
      </c>
      <c r="KK641">
        <v>45</v>
      </c>
      <c r="KL641">
        <v>43</v>
      </c>
      <c r="KM641">
        <v>72</v>
      </c>
      <c r="KN641">
        <v>25</v>
      </c>
      <c r="KO641">
        <v>1</v>
      </c>
      <c r="KP641">
        <v>0</v>
      </c>
      <c r="KQ641">
        <v>0</v>
      </c>
      <c r="KR641">
        <v>0</v>
      </c>
      <c r="KS641">
        <v>1</v>
      </c>
      <c r="KT641">
        <v>0</v>
      </c>
      <c r="KU641">
        <v>1</v>
      </c>
      <c r="KV641">
        <v>0</v>
      </c>
      <c r="KW641">
        <v>0</v>
      </c>
      <c r="KX641">
        <v>0</v>
      </c>
      <c r="KY641">
        <v>0</v>
      </c>
      <c r="KZ641">
        <v>0</v>
      </c>
      <c r="LA641">
        <v>0</v>
      </c>
      <c r="LB641">
        <v>0</v>
      </c>
      <c r="LC641">
        <v>0</v>
      </c>
      <c r="LD641">
        <v>1</v>
      </c>
      <c r="LE641">
        <v>0</v>
      </c>
      <c r="LF641">
        <v>0</v>
      </c>
      <c r="LG641">
        <v>0</v>
      </c>
      <c r="LH641">
        <v>0</v>
      </c>
    </row>
    <row r="642" spans="1:320" s="34" customFormat="1" ht="15" customHeight="1" x14ac:dyDescent="0.25">
      <c r="A642" s="45">
        <v>206312230</v>
      </c>
      <c r="B642" s="45" t="s">
        <v>1397</v>
      </c>
      <c r="C642" s="46">
        <v>45352</v>
      </c>
      <c r="D642" s="46">
        <v>45657</v>
      </c>
      <c r="E642" s="47">
        <v>306</v>
      </c>
      <c r="F642" s="45" t="s">
        <v>883</v>
      </c>
      <c r="G642" s="45" t="s">
        <v>884</v>
      </c>
      <c r="H642" s="45" t="s">
        <v>1391</v>
      </c>
      <c r="I642" s="45" t="s">
        <v>886</v>
      </c>
      <c r="J642" s="45" t="s">
        <v>887</v>
      </c>
      <c r="K642" s="45" t="s">
        <v>1392</v>
      </c>
      <c r="L642" s="45" t="s">
        <v>5224</v>
      </c>
      <c r="M642" s="45" t="s">
        <v>1398</v>
      </c>
      <c r="N642" s="45" t="s">
        <v>1399</v>
      </c>
      <c r="O642" s="45" t="s">
        <v>1400</v>
      </c>
      <c r="P642" s="45" t="s">
        <v>1401</v>
      </c>
      <c r="Q642" s="45" t="s">
        <v>1402</v>
      </c>
      <c r="R642" t="s">
        <v>5248</v>
      </c>
      <c r="S642" s="45" t="s">
        <v>893</v>
      </c>
      <c r="T642"/>
      <c r="U642" s="47">
        <v>59</v>
      </c>
      <c r="V642" s="47">
        <v>59</v>
      </c>
      <c r="W642" s="47" t="s">
        <v>1728</v>
      </c>
      <c r="X642" s="47">
        <v>18054</v>
      </c>
      <c r="Y642" s="47">
        <v>17278</v>
      </c>
      <c r="Z642" s="48">
        <v>179.66</v>
      </c>
      <c r="AA642" s="44">
        <v>180</v>
      </c>
      <c r="AB642" s="44">
        <v>158</v>
      </c>
      <c r="AC642" s="44">
        <v>1778</v>
      </c>
      <c r="AD642" s="44"/>
      <c r="AE642" s="44">
        <v>2205</v>
      </c>
      <c r="AF642" s="44">
        <v>9374</v>
      </c>
      <c r="AG642" s="44">
        <v>581</v>
      </c>
      <c r="AH642" s="47">
        <v>970</v>
      </c>
      <c r="AI642" s="47">
        <v>1274</v>
      </c>
      <c r="AJ642">
        <v>1096</v>
      </c>
      <c r="AK642" t="s">
        <v>895</v>
      </c>
      <c r="AL642">
        <v>17278</v>
      </c>
      <c r="AM642"/>
      <c r="AN642"/>
      <c r="AO642"/>
      <c r="AP642"/>
      <c r="AQ642"/>
      <c r="AR642" s="44"/>
      <c r="AS642" s="44"/>
      <c r="AT642" s="44"/>
      <c r="AU642" s="44">
        <v>5615350</v>
      </c>
      <c r="AV642" s="44">
        <v>1192689</v>
      </c>
      <c r="AW642" s="44">
        <v>-524306</v>
      </c>
      <c r="AX642" s="44">
        <v>87882</v>
      </c>
      <c r="AY642" s="44">
        <v>7420227</v>
      </c>
      <c r="AZ642" s="21">
        <v>7719609</v>
      </c>
      <c r="BA642" s="21">
        <v>-299382</v>
      </c>
      <c r="BB642" s="44">
        <v>39</v>
      </c>
      <c r="BC642" s="44"/>
      <c r="BD642" s="44"/>
      <c r="BE642" s="44">
        <v>-299343</v>
      </c>
      <c r="BF642" s="44">
        <v>577850</v>
      </c>
      <c r="BG642" s="44"/>
      <c r="BH642" s="44">
        <v>716625</v>
      </c>
      <c r="BI642" s="21">
        <v>3046550</v>
      </c>
      <c r="BJ642" s="21">
        <v>188825</v>
      </c>
      <c r="BK642" s="21">
        <v>315250</v>
      </c>
      <c r="BL642" s="21">
        <v>414050</v>
      </c>
      <c r="BM642" s="21">
        <v>356200</v>
      </c>
      <c r="BN642" s="21">
        <v>5615350</v>
      </c>
      <c r="BO642" s="21"/>
      <c r="BP642" s="21"/>
      <c r="BQ642" s="44"/>
      <c r="BR642" s="21"/>
      <c r="BS642" s="44"/>
      <c r="BT642" s="21"/>
      <c r="BU642" s="44"/>
      <c r="BV642" s="21"/>
      <c r="BW642" s="44">
        <v>618265</v>
      </c>
      <c r="BX642" s="21"/>
      <c r="BY642" s="21"/>
      <c r="BZ642" s="21"/>
      <c r="CA642" s="44">
        <v>3279</v>
      </c>
      <c r="CB642" s="44"/>
      <c r="CC642" s="44">
        <v>13935</v>
      </c>
      <c r="CD642" s="44"/>
      <c r="CE642" s="44">
        <v>208557</v>
      </c>
      <c r="CF642" s="44"/>
      <c r="CG642" s="44">
        <v>348192</v>
      </c>
      <c r="CH642" s="44"/>
      <c r="CI642" s="21">
        <v>461</v>
      </c>
      <c r="CJ642" s="44"/>
      <c r="CK642" s="21"/>
      <c r="CL642" s="44"/>
      <c r="CM642" s="44">
        <v>0</v>
      </c>
      <c r="CN642" s="44">
        <v>0</v>
      </c>
      <c r="CO642" s="44">
        <v>432786</v>
      </c>
      <c r="CP642" s="44">
        <v>0</v>
      </c>
      <c r="CQ642" s="21">
        <v>506400</v>
      </c>
      <c r="CR642" s="44">
        <v>68600</v>
      </c>
      <c r="CS642" s="44">
        <v>137820</v>
      </c>
      <c r="CT642" s="44">
        <v>36216</v>
      </c>
      <c r="CU642" s="44"/>
      <c r="CV642" s="44">
        <v>10867</v>
      </c>
      <c r="CW642" s="21"/>
      <c r="CX642" s="21"/>
      <c r="CY642" s="21"/>
      <c r="CZ642" s="21"/>
      <c r="DA642" s="21"/>
      <c r="DB642" s="21"/>
      <c r="DC642" s="21"/>
      <c r="DD642" s="21"/>
      <c r="DE642" s="44"/>
      <c r="DF642" s="21"/>
      <c r="DG642" s="44"/>
      <c r="DH642" s="21"/>
      <c r="DI642" s="44"/>
      <c r="DJ642" s="44"/>
      <c r="DK642" s="44"/>
      <c r="DL642" s="44"/>
      <c r="DM642" s="21"/>
      <c r="DN642" s="44"/>
      <c r="DO642" s="44"/>
      <c r="DP642" s="44"/>
      <c r="DQ642" s="44"/>
      <c r="DR642" s="44"/>
      <c r="DS642" s="44"/>
      <c r="DT642" s="44"/>
      <c r="DU642" s="44"/>
      <c r="DV642" s="44"/>
      <c r="DW642" s="44"/>
      <c r="DX642" s="44"/>
      <c r="DY642" s="44">
        <v>1850</v>
      </c>
      <c r="DZ642" s="44"/>
      <c r="EA642" s="44"/>
      <c r="EB642" s="21"/>
      <c r="EC642" s="44">
        <v>-822250</v>
      </c>
      <c r="ED642" s="44"/>
      <c r="EE642" s="21"/>
      <c r="EF642" s="44"/>
      <c r="EG642" s="21">
        <v>67379</v>
      </c>
      <c r="EH642" s="44"/>
      <c r="EI642" s="21">
        <v>13935</v>
      </c>
      <c r="EJ642" s="44"/>
      <c r="EK642" s="44">
        <v>196309</v>
      </c>
      <c r="EL642" s="21"/>
      <c r="EM642" s="44">
        <v>36513</v>
      </c>
      <c r="EN642" s="44"/>
      <c r="EO642" s="44">
        <v>-18042</v>
      </c>
      <c r="EP642" s="21"/>
      <c r="EQ642" s="21"/>
      <c r="ER642" s="21"/>
      <c r="ES642" s="21"/>
      <c r="ET642" s="44"/>
      <c r="EU642" s="21"/>
      <c r="EV642" s="44"/>
      <c r="EW642" s="21"/>
      <c r="EX642" s="44"/>
      <c r="EY642" s="44"/>
      <c r="EZ642" s="21"/>
      <c r="FA642" s="21"/>
      <c r="FB642" s="44"/>
      <c r="FC642" s="44"/>
      <c r="FD642" s="21"/>
      <c r="FE642" s="112"/>
      <c r="FF642" s="44"/>
      <c r="FG642" s="44">
        <v>3582943</v>
      </c>
      <c r="FH642" s="44">
        <v>828079</v>
      </c>
      <c r="FI642" s="44">
        <v>3308587</v>
      </c>
      <c r="FJ642" s="44">
        <v>78065</v>
      </c>
      <c r="FK642" s="44">
        <v>3049593</v>
      </c>
      <c r="FL642" s="44"/>
      <c r="FM642" s="44"/>
      <c r="FN642" s="44"/>
      <c r="FO642" s="44"/>
      <c r="FP642" s="44"/>
      <c r="FQ642" s="44"/>
      <c r="FR642" s="44"/>
      <c r="FS642" s="44"/>
      <c r="FT642" s="44">
        <v>33076</v>
      </c>
      <c r="FU642" s="44"/>
      <c r="FV642" s="21">
        <v>204199</v>
      </c>
      <c r="FW642" s="44"/>
      <c r="FX642" s="44">
        <v>180451</v>
      </c>
      <c r="FY642" s="44">
        <v>29676</v>
      </c>
      <c r="FZ642" s="44">
        <v>106161</v>
      </c>
      <c r="GA642" s="44">
        <v>25695</v>
      </c>
      <c r="GB642" s="44"/>
      <c r="GC642" s="44">
        <v>21416</v>
      </c>
      <c r="GD642" s="44">
        <v>366838</v>
      </c>
      <c r="GE642" s="44">
        <v>122817</v>
      </c>
      <c r="GF642" s="44">
        <v>62468</v>
      </c>
      <c r="GG642" s="44">
        <v>790959</v>
      </c>
      <c r="GH642" s="44">
        <v>85349</v>
      </c>
      <c r="GI642" s="44">
        <v>101477</v>
      </c>
      <c r="GJ642" s="44">
        <v>82484</v>
      </c>
      <c r="GK642" s="44">
        <v>1963356</v>
      </c>
      <c r="GL642" s="44">
        <v>8206</v>
      </c>
      <c r="GM642" s="44">
        <v>366709</v>
      </c>
      <c r="GN642" s="44">
        <v>23268</v>
      </c>
      <c r="GO642" s="44">
        <v>18191</v>
      </c>
      <c r="GP642" s="44"/>
      <c r="GQ642" s="44">
        <v>5229</v>
      </c>
      <c r="GR642" s="44">
        <v>71991</v>
      </c>
      <c r="GS642" s="44">
        <v>1508484</v>
      </c>
      <c r="GT642" s="44"/>
      <c r="GU642" s="21">
        <v>40321</v>
      </c>
      <c r="GV642" s="44">
        <v>5401</v>
      </c>
      <c r="GW642" s="44"/>
      <c r="GX642" s="44"/>
      <c r="GY642" s="44">
        <v>1554206</v>
      </c>
      <c r="GZ642" s="44">
        <v>1853550</v>
      </c>
      <c r="HA642" s="44"/>
      <c r="HB642" s="44"/>
      <c r="HC642" s="44">
        <v>-299344</v>
      </c>
      <c r="HD642" s="44">
        <v>1554206</v>
      </c>
      <c r="HE642" s="21"/>
      <c r="HF642" s="21"/>
      <c r="HG642" s="21">
        <v>1232125</v>
      </c>
      <c r="HH642" s="21"/>
      <c r="HI642" s="21">
        <v>0</v>
      </c>
      <c r="HJ642" s="44">
        <v>14275</v>
      </c>
      <c r="HK642" s="21"/>
      <c r="HL642" s="21">
        <v>34252</v>
      </c>
      <c r="HM642" s="21">
        <v>48527</v>
      </c>
      <c r="HN642" s="21">
        <v>-8206</v>
      </c>
      <c r="HO642" s="21"/>
      <c r="HP642" s="44"/>
      <c r="HQ642" s="47"/>
      <c r="HR642" s="47"/>
      <c r="HS642" s="47"/>
      <c r="HT642" s="47" t="s">
        <v>1759</v>
      </c>
      <c r="HU642" s="47">
        <v>0</v>
      </c>
      <c r="HV642" s="47">
        <v>725</v>
      </c>
      <c r="HW642" s="47">
        <v>0</v>
      </c>
      <c r="HX642" s="47">
        <v>6123</v>
      </c>
      <c r="HY642" s="47">
        <v>12902</v>
      </c>
      <c r="HZ642" s="47">
        <v>33512</v>
      </c>
      <c r="IA642" s="47">
        <v>0</v>
      </c>
      <c r="IB642" s="47">
        <v>0</v>
      </c>
      <c r="IC642" s="47">
        <v>3148</v>
      </c>
      <c r="ID642">
        <v>5710</v>
      </c>
      <c r="IE642" s="47">
        <v>2693</v>
      </c>
      <c r="IF642">
        <v>4535</v>
      </c>
      <c r="IG642" s="47">
        <v>2497</v>
      </c>
      <c r="IH642" s="47">
        <v>18497</v>
      </c>
      <c r="II642">
        <v>1843</v>
      </c>
      <c r="IJ642">
        <v>2863</v>
      </c>
      <c r="IK642">
        <v>1379</v>
      </c>
      <c r="IL642">
        <v>9640</v>
      </c>
      <c r="IM642">
        <v>106067</v>
      </c>
      <c r="IN642">
        <v>0</v>
      </c>
      <c r="IO642">
        <v>594</v>
      </c>
      <c r="IP642">
        <v>2394</v>
      </c>
      <c r="IQ642">
        <v>7260</v>
      </c>
      <c r="IR642">
        <v>0</v>
      </c>
      <c r="IS642">
        <v>0</v>
      </c>
      <c r="IT642">
        <v>10248</v>
      </c>
      <c r="IU642">
        <v>59284</v>
      </c>
      <c r="IV642">
        <v>0</v>
      </c>
      <c r="IW642">
        <v>348675</v>
      </c>
      <c r="IX642">
        <v>560295</v>
      </c>
      <c r="IY642">
        <v>914584</v>
      </c>
      <c r="IZ642">
        <v>0</v>
      </c>
      <c r="JA642">
        <v>0</v>
      </c>
      <c r="JB642">
        <v>113145</v>
      </c>
      <c r="JC642">
        <v>344327</v>
      </c>
      <c r="JD642">
        <v>88833</v>
      </c>
      <c r="JE642">
        <v>79527</v>
      </c>
      <c r="JF642">
        <v>42633</v>
      </c>
      <c r="JG642">
        <v>398043</v>
      </c>
      <c r="JH642">
        <v>66119</v>
      </c>
      <c r="JI642">
        <v>66654</v>
      </c>
      <c r="JJ642">
        <v>66864</v>
      </c>
      <c r="JK642">
        <v>433960</v>
      </c>
      <c r="JL642">
        <v>3582943</v>
      </c>
      <c r="JM642">
        <v>0</v>
      </c>
      <c r="JN642">
        <v>41601</v>
      </c>
      <c r="JO642">
        <v>119722</v>
      </c>
      <c r="JP642">
        <v>217814</v>
      </c>
      <c r="JQ642">
        <v>0</v>
      </c>
      <c r="JR642">
        <v>0</v>
      </c>
      <c r="JS642">
        <v>379137</v>
      </c>
      <c r="JT642"/>
      <c r="JU642"/>
      <c r="JV642"/>
      <c r="JW642"/>
      <c r="JX642"/>
      <c r="JY642">
        <v>5710</v>
      </c>
      <c r="JZ642"/>
      <c r="KA642"/>
      <c r="KB642"/>
      <c r="KC642"/>
      <c r="KD642"/>
      <c r="KE642">
        <v>344327</v>
      </c>
      <c r="KF642">
        <v>72</v>
      </c>
      <c r="KG642">
        <v>169</v>
      </c>
      <c r="KH642">
        <v>32</v>
      </c>
      <c r="KI642">
        <v>49</v>
      </c>
      <c r="KJ642">
        <v>118</v>
      </c>
      <c r="KK642">
        <v>20</v>
      </c>
      <c r="KL642">
        <v>24</v>
      </c>
      <c r="KM642">
        <v>64</v>
      </c>
      <c r="KN642">
        <v>11</v>
      </c>
      <c r="KO642">
        <v>1</v>
      </c>
      <c r="KP642">
        <v>0</v>
      </c>
      <c r="KQ642">
        <v>0</v>
      </c>
      <c r="KR642">
        <v>1</v>
      </c>
      <c r="KS642">
        <v>0</v>
      </c>
      <c r="KT642">
        <v>0</v>
      </c>
      <c r="KU642">
        <v>1</v>
      </c>
      <c r="KV642">
        <v>0</v>
      </c>
      <c r="KW642">
        <v>0</v>
      </c>
      <c r="KX642">
        <v>0</v>
      </c>
      <c r="KY642">
        <v>0</v>
      </c>
      <c r="KZ642">
        <v>0</v>
      </c>
      <c r="LA642">
        <v>0</v>
      </c>
      <c r="LB642">
        <v>0</v>
      </c>
      <c r="LC642">
        <v>0</v>
      </c>
      <c r="LD642">
        <v>1</v>
      </c>
      <c r="LE642">
        <v>0</v>
      </c>
      <c r="LF642">
        <v>0</v>
      </c>
      <c r="LG642">
        <v>0</v>
      </c>
      <c r="LH642">
        <v>0</v>
      </c>
    </row>
    <row r="643" spans="1:320" s="34" customFormat="1" ht="15" customHeight="1" x14ac:dyDescent="0.25">
      <c r="A643" s="45">
        <v>206312834</v>
      </c>
      <c r="B643" s="45" t="s">
        <v>5249</v>
      </c>
      <c r="C643" s="46">
        <v>45292</v>
      </c>
      <c r="D643" s="46">
        <v>45657</v>
      </c>
      <c r="E643" s="47">
        <v>366</v>
      </c>
      <c r="F643" s="45" t="s">
        <v>883</v>
      </c>
      <c r="G643" s="45" t="s">
        <v>884</v>
      </c>
      <c r="H643" s="45" t="s">
        <v>1391</v>
      </c>
      <c r="I643" s="45" t="s">
        <v>886</v>
      </c>
      <c r="J643" s="45" t="s">
        <v>887</v>
      </c>
      <c r="K643" s="45" t="s">
        <v>1392</v>
      </c>
      <c r="L643" s="45" t="s">
        <v>5224</v>
      </c>
      <c r="M643" s="45" t="s">
        <v>2573</v>
      </c>
      <c r="N643" s="45" t="s">
        <v>5250</v>
      </c>
      <c r="O643" s="45" t="s">
        <v>1400</v>
      </c>
      <c r="P643" s="45" t="s">
        <v>5251</v>
      </c>
      <c r="Q643" s="45" t="s">
        <v>5252</v>
      </c>
      <c r="R643" t="s">
        <v>5253</v>
      </c>
      <c r="S643" s="45" t="s">
        <v>893</v>
      </c>
      <c r="T643"/>
      <c r="U643" s="47">
        <v>99</v>
      </c>
      <c r="V643" s="47">
        <v>99</v>
      </c>
      <c r="W643" s="47" t="s">
        <v>894</v>
      </c>
      <c r="X643" s="47">
        <v>36234</v>
      </c>
      <c r="Y643" s="47">
        <v>34354</v>
      </c>
      <c r="Z643" s="48">
        <v>218.25</v>
      </c>
      <c r="AA643" s="44">
        <v>418</v>
      </c>
      <c r="AB643" s="44">
        <v>419</v>
      </c>
      <c r="AC643" s="44">
        <v>6044</v>
      </c>
      <c r="AD643" s="44">
        <v>2359</v>
      </c>
      <c r="AE643" s="44">
        <v>1859</v>
      </c>
      <c r="AF643" s="44">
        <v>15898</v>
      </c>
      <c r="AG643" s="44"/>
      <c r="AH643" s="47">
        <v>171</v>
      </c>
      <c r="AI643" s="47">
        <v>720</v>
      </c>
      <c r="AJ643">
        <v>7303</v>
      </c>
      <c r="AK643" t="s">
        <v>895</v>
      </c>
      <c r="AL643">
        <v>34354</v>
      </c>
      <c r="AM643"/>
      <c r="AN643"/>
      <c r="AO643"/>
      <c r="AP643"/>
      <c r="AQ643"/>
      <c r="AR643" s="44"/>
      <c r="AS643" s="44"/>
      <c r="AT643" s="44"/>
      <c r="AU643" s="44">
        <v>22545125</v>
      </c>
      <c r="AV643" s="44">
        <v>4388926</v>
      </c>
      <c r="AW643" s="44">
        <v>5515719</v>
      </c>
      <c r="AX643" s="44">
        <v>14275</v>
      </c>
      <c r="AY643" s="44">
        <v>21432607</v>
      </c>
      <c r="AZ643" s="21">
        <v>18508418</v>
      </c>
      <c r="BA643" s="21">
        <v>2924189</v>
      </c>
      <c r="BB643" s="44">
        <v>-2</v>
      </c>
      <c r="BC643" s="44"/>
      <c r="BD643" s="44"/>
      <c r="BE643" s="44">
        <v>2924187</v>
      </c>
      <c r="BF643" s="44">
        <v>7555000</v>
      </c>
      <c r="BG643" s="44">
        <v>2948750</v>
      </c>
      <c r="BH643" s="44">
        <v>920300</v>
      </c>
      <c r="BI643" s="21">
        <v>7296814</v>
      </c>
      <c r="BJ643" s="21"/>
      <c r="BK643" s="21">
        <v>189561</v>
      </c>
      <c r="BL643" s="21">
        <v>324000</v>
      </c>
      <c r="BM643" s="21">
        <v>3310700</v>
      </c>
      <c r="BN643" s="21">
        <v>22545125</v>
      </c>
      <c r="BO643" s="21"/>
      <c r="BP643" s="21"/>
      <c r="BQ643" s="44"/>
      <c r="BR643" s="21"/>
      <c r="BS643" s="44"/>
      <c r="BT643" s="21"/>
      <c r="BU643" s="44"/>
      <c r="BV643" s="21"/>
      <c r="BW643" s="44">
        <v>2761261</v>
      </c>
      <c r="BX643" s="21"/>
      <c r="BY643" s="21">
        <v>1035907</v>
      </c>
      <c r="BZ643" s="21"/>
      <c r="CA643" s="44">
        <v>247</v>
      </c>
      <c r="CB643" s="44"/>
      <c r="CC643" s="44">
        <v>12813</v>
      </c>
      <c r="CD643" s="44"/>
      <c r="CE643" s="44"/>
      <c r="CF643" s="44"/>
      <c r="CG643" s="44">
        <v>81151</v>
      </c>
      <c r="CH643" s="44"/>
      <c r="CI643" s="21"/>
      <c r="CJ643" s="44"/>
      <c r="CK643" s="21">
        <v>497547</v>
      </c>
      <c r="CL643" s="44"/>
      <c r="CM643" s="44">
        <v>0</v>
      </c>
      <c r="CN643" s="44">
        <v>0</v>
      </c>
      <c r="CO643" s="44">
        <v>1445755</v>
      </c>
      <c r="CP643" s="44">
        <v>0</v>
      </c>
      <c r="CQ643" s="21">
        <v>1356625</v>
      </c>
      <c r="CR643" s="44">
        <v>528450</v>
      </c>
      <c r="CS643" s="44">
        <v>774237</v>
      </c>
      <c r="CT643" s="44">
        <v>230752</v>
      </c>
      <c r="CU643" s="44"/>
      <c r="CV643" s="44">
        <v>53107</v>
      </c>
      <c r="CW643" s="21"/>
      <c r="CX643" s="21"/>
      <c r="CY643" s="21"/>
      <c r="CZ643" s="21"/>
      <c r="DA643" s="21"/>
      <c r="DB643" s="21"/>
      <c r="DC643" s="21"/>
      <c r="DD643" s="21"/>
      <c r="DE643" s="44"/>
      <c r="DF643" s="21"/>
      <c r="DG643" s="44"/>
      <c r="DH643" s="21"/>
      <c r="DI643" s="44"/>
      <c r="DJ643" s="44"/>
      <c r="DK643" s="44"/>
      <c r="DL643" s="44"/>
      <c r="DM643" s="21"/>
      <c r="DN643" s="44"/>
      <c r="DO643" s="44"/>
      <c r="DP643" s="44"/>
      <c r="DQ643" s="44"/>
      <c r="DR643" s="44"/>
      <c r="DS643" s="44"/>
      <c r="DT643" s="44"/>
      <c r="DU643" s="44"/>
      <c r="DV643" s="44"/>
      <c r="DW643" s="44"/>
      <c r="DX643" s="44"/>
      <c r="DY643" s="44"/>
      <c r="DZ643" s="44"/>
      <c r="EA643" s="44"/>
      <c r="EB643" s="21"/>
      <c r="EC643" s="44">
        <v>3299665</v>
      </c>
      <c r="ED643" s="44"/>
      <c r="EE643" s="21">
        <v>2327765</v>
      </c>
      <c r="EF643" s="44"/>
      <c r="EG643" s="21">
        <v>-73549</v>
      </c>
      <c r="EH643" s="44"/>
      <c r="EI643" s="21">
        <v>1559875</v>
      </c>
      <c r="EJ643" s="44"/>
      <c r="EK643" s="44"/>
      <c r="EL643" s="21"/>
      <c r="EM643" s="44">
        <v>180829</v>
      </c>
      <c r="EN643" s="44"/>
      <c r="EO643" s="44">
        <v>-1778866</v>
      </c>
      <c r="EP643" s="21"/>
      <c r="EQ643" s="21"/>
      <c r="ER643" s="21"/>
      <c r="ES643" s="21"/>
      <c r="ET643" s="44"/>
      <c r="EU643" s="21"/>
      <c r="EV643" s="44"/>
      <c r="EW643" s="21"/>
      <c r="EX643" s="44"/>
      <c r="EY643" s="44"/>
      <c r="EZ643" s="21"/>
      <c r="FA643" s="21"/>
      <c r="FB643" s="44"/>
      <c r="FC643" s="44"/>
      <c r="FD643" s="21"/>
      <c r="FE643" s="112"/>
      <c r="FF643" s="44"/>
      <c r="FG643" s="44">
        <v>9040500</v>
      </c>
      <c r="FH643" s="44">
        <v>2424035</v>
      </c>
      <c r="FI643" s="44">
        <v>7043883</v>
      </c>
      <c r="FJ643" s="44">
        <v>211703</v>
      </c>
      <c r="FK643" s="44">
        <v>7734145</v>
      </c>
      <c r="FL643" s="44"/>
      <c r="FM643" s="44"/>
      <c r="FN643" s="44"/>
      <c r="FO643" s="44"/>
      <c r="FP643" s="44"/>
      <c r="FQ643" s="44"/>
      <c r="FR643" s="44"/>
      <c r="FS643" s="44"/>
      <c r="FT643" s="44">
        <v>19676</v>
      </c>
      <c r="FU643" s="44"/>
      <c r="FV643" s="21">
        <v>515549</v>
      </c>
      <c r="FW643" s="44">
        <v>37102</v>
      </c>
      <c r="FX643" s="44">
        <v>473270</v>
      </c>
      <c r="FY643" s="44">
        <v>161216</v>
      </c>
      <c r="FZ643" s="44">
        <v>372980</v>
      </c>
      <c r="GA643" s="44">
        <v>146609</v>
      </c>
      <c r="GB643" s="44"/>
      <c r="GC643" s="44">
        <v>133069</v>
      </c>
      <c r="GD643" s="44">
        <v>593499</v>
      </c>
      <c r="GE643" s="44">
        <v>454283</v>
      </c>
      <c r="GF643" s="44">
        <v>96328</v>
      </c>
      <c r="GG643" s="44">
        <v>1189289</v>
      </c>
      <c r="GH643" s="44">
        <v>236123</v>
      </c>
      <c r="GI643" s="44">
        <v>247416</v>
      </c>
      <c r="GJ643" s="44">
        <v>131000</v>
      </c>
      <c r="GK643" s="44">
        <v>4513604</v>
      </c>
      <c r="GL643" s="44">
        <v>42356</v>
      </c>
      <c r="GM643" s="44">
        <v>897590</v>
      </c>
      <c r="GN643" s="44">
        <v>88389</v>
      </c>
      <c r="GO643" s="44">
        <v>133589</v>
      </c>
      <c r="GP643" s="44"/>
      <c r="GQ643" s="44">
        <v>13493</v>
      </c>
      <c r="GR643" s="44">
        <v>277843</v>
      </c>
      <c r="GS643" s="44">
        <v>7684370</v>
      </c>
      <c r="GT643" s="44"/>
      <c r="GU643" s="21">
        <v>187608</v>
      </c>
      <c r="GV643" s="44"/>
      <c r="GW643" s="44"/>
      <c r="GX643" s="44">
        <v>100000</v>
      </c>
      <c r="GY643" s="44">
        <v>7971978</v>
      </c>
      <c r="GZ643" s="44">
        <v>1251630</v>
      </c>
      <c r="HA643" s="44"/>
      <c r="HB643" s="44"/>
      <c r="HC643" s="44">
        <v>6720348</v>
      </c>
      <c r="HD643" s="44">
        <v>7971978</v>
      </c>
      <c r="HE643" s="21">
        <v>4566019</v>
      </c>
      <c r="HF643" s="21"/>
      <c r="HG643" s="21"/>
      <c r="HH643" s="21"/>
      <c r="HI643" s="21">
        <v>0</v>
      </c>
      <c r="HJ643" s="44"/>
      <c r="HK643" s="21">
        <v>56333</v>
      </c>
      <c r="HL643" s="21">
        <v>232639</v>
      </c>
      <c r="HM643" s="21">
        <v>288972</v>
      </c>
      <c r="HN643" s="21">
        <v>-101364</v>
      </c>
      <c r="HO643" s="21"/>
      <c r="HP643" s="44"/>
      <c r="HQ643" s="47"/>
      <c r="HR643" s="47"/>
      <c r="HS643" s="47"/>
      <c r="HT643" s="47" t="s">
        <v>1893</v>
      </c>
      <c r="HU643" s="47">
        <v>25032.600000000002</v>
      </c>
      <c r="HV643" s="47">
        <v>2033</v>
      </c>
      <c r="HW643" s="47">
        <v>0</v>
      </c>
      <c r="HX643" s="47">
        <v>11095</v>
      </c>
      <c r="HY643" s="47">
        <v>47911</v>
      </c>
      <c r="HZ643" s="47">
        <v>81133</v>
      </c>
      <c r="IA643" s="47">
        <v>0</v>
      </c>
      <c r="IB643" s="47">
        <v>0</v>
      </c>
      <c r="IC643" s="47">
        <v>0</v>
      </c>
      <c r="ID643">
        <v>16633</v>
      </c>
      <c r="IE643" s="47">
        <v>2040</v>
      </c>
      <c r="IF643">
        <v>15030</v>
      </c>
      <c r="IG643" s="47">
        <v>4088</v>
      </c>
      <c r="IH643" s="47">
        <v>23079</v>
      </c>
      <c r="II643">
        <v>5632</v>
      </c>
      <c r="IJ643">
        <v>6961</v>
      </c>
      <c r="IK643">
        <v>2113</v>
      </c>
      <c r="IL643">
        <v>18068</v>
      </c>
      <c r="IM643">
        <v>235816</v>
      </c>
      <c r="IN643">
        <v>0</v>
      </c>
      <c r="IO643">
        <v>0</v>
      </c>
      <c r="IP643">
        <v>0</v>
      </c>
      <c r="IQ643">
        <v>0</v>
      </c>
      <c r="IR643">
        <v>0</v>
      </c>
      <c r="IS643">
        <v>0</v>
      </c>
      <c r="IT643">
        <v>0</v>
      </c>
      <c r="IU643">
        <v>173276</v>
      </c>
      <c r="IV643">
        <v>0</v>
      </c>
      <c r="IW643">
        <v>718556</v>
      </c>
      <c r="IX643">
        <v>2349975</v>
      </c>
      <c r="IY643">
        <v>2261230</v>
      </c>
      <c r="IZ643">
        <v>0</v>
      </c>
      <c r="JA643">
        <v>0</v>
      </c>
      <c r="JB643">
        <v>0</v>
      </c>
      <c r="JC643">
        <v>918857</v>
      </c>
      <c r="JD643">
        <v>64243</v>
      </c>
      <c r="JE643">
        <v>318136</v>
      </c>
      <c r="JF643">
        <v>76315</v>
      </c>
      <c r="JG643">
        <v>530308</v>
      </c>
      <c r="JH643">
        <v>153721</v>
      </c>
      <c r="JI643">
        <v>147750</v>
      </c>
      <c r="JJ643">
        <v>98924</v>
      </c>
      <c r="JK643">
        <v>1229209</v>
      </c>
      <c r="JL643">
        <v>9040500</v>
      </c>
      <c r="JM643">
        <v>0</v>
      </c>
      <c r="JN643">
        <v>0</v>
      </c>
      <c r="JO643">
        <v>0</v>
      </c>
      <c r="JP643">
        <v>0</v>
      </c>
      <c r="JQ643">
        <v>0</v>
      </c>
      <c r="JR643">
        <v>0</v>
      </c>
      <c r="JS643">
        <v>0</v>
      </c>
      <c r="JT643"/>
      <c r="JU643"/>
      <c r="JV643"/>
      <c r="JW643"/>
      <c r="JX643"/>
      <c r="JY643">
        <v>16633</v>
      </c>
      <c r="JZ643"/>
      <c r="KA643"/>
      <c r="KB643"/>
      <c r="KC643"/>
      <c r="KD643"/>
      <c r="KE643">
        <v>918857</v>
      </c>
      <c r="KF643">
        <v>142</v>
      </c>
      <c r="KG643">
        <v>265</v>
      </c>
      <c r="KH643">
        <v>81</v>
      </c>
      <c r="KI643">
        <v>99</v>
      </c>
      <c r="KJ643">
        <v>205</v>
      </c>
      <c r="KK643">
        <v>48</v>
      </c>
      <c r="KL643">
        <v>50</v>
      </c>
      <c r="KM643">
        <v>109</v>
      </c>
      <c r="KN643">
        <v>28</v>
      </c>
      <c r="KO643">
        <v>1</v>
      </c>
      <c r="KP643">
        <v>0</v>
      </c>
      <c r="KQ643">
        <v>0</v>
      </c>
      <c r="KR643">
        <v>0</v>
      </c>
      <c r="KS643">
        <v>1</v>
      </c>
      <c r="KT643">
        <v>0</v>
      </c>
      <c r="KU643">
        <v>1</v>
      </c>
      <c r="KV643">
        <v>0</v>
      </c>
      <c r="KW643">
        <v>0</v>
      </c>
      <c r="KX643">
        <v>0</v>
      </c>
      <c r="KY643">
        <v>0</v>
      </c>
      <c r="KZ643">
        <v>0</v>
      </c>
      <c r="LA643">
        <v>0</v>
      </c>
      <c r="LB643">
        <v>0</v>
      </c>
      <c r="LC643">
        <v>0</v>
      </c>
      <c r="LD643">
        <v>1</v>
      </c>
      <c r="LE643">
        <v>0</v>
      </c>
      <c r="LF643">
        <v>0</v>
      </c>
      <c r="LG643">
        <v>0</v>
      </c>
      <c r="LH643">
        <v>0</v>
      </c>
    </row>
    <row r="644" spans="1:320" s="34" customFormat="1" ht="15" customHeight="1" x14ac:dyDescent="0.25">
      <c r="A644" s="45">
        <v>206314004</v>
      </c>
      <c r="B644" s="45" t="s">
        <v>5254</v>
      </c>
      <c r="C644" s="46">
        <v>45292</v>
      </c>
      <c r="D644" s="46">
        <v>45657</v>
      </c>
      <c r="E644" s="47">
        <v>366</v>
      </c>
      <c r="F644" s="45" t="s">
        <v>883</v>
      </c>
      <c r="G644" s="45" t="s">
        <v>884</v>
      </c>
      <c r="H644" s="45" t="s">
        <v>1391</v>
      </c>
      <c r="I644" s="45" t="s">
        <v>886</v>
      </c>
      <c r="J644" s="45" t="s">
        <v>887</v>
      </c>
      <c r="K644" s="45" t="s">
        <v>1392</v>
      </c>
      <c r="L644" s="45" t="s">
        <v>5229</v>
      </c>
      <c r="M644" s="45" t="s">
        <v>5255</v>
      </c>
      <c r="N644" s="45" t="s">
        <v>5256</v>
      </c>
      <c r="O644" s="45" t="s">
        <v>5257</v>
      </c>
      <c r="P644" s="45" t="s">
        <v>5258</v>
      </c>
      <c r="Q644" s="45" t="s">
        <v>5259</v>
      </c>
      <c r="R644" t="s">
        <v>5260</v>
      </c>
      <c r="S644" s="45" t="s">
        <v>893</v>
      </c>
      <c r="T644"/>
      <c r="U644" s="47">
        <v>97</v>
      </c>
      <c r="V644" s="47">
        <v>97</v>
      </c>
      <c r="W644" s="47" t="s">
        <v>894</v>
      </c>
      <c r="X644" s="47">
        <v>35502</v>
      </c>
      <c r="Y644" s="47">
        <v>33022</v>
      </c>
      <c r="Z644" s="48">
        <v>214.11</v>
      </c>
      <c r="AA644" s="44">
        <v>649</v>
      </c>
      <c r="AB644" s="44">
        <v>646</v>
      </c>
      <c r="AC644" s="44">
        <v>6911</v>
      </c>
      <c r="AD644" s="44">
        <v>6943</v>
      </c>
      <c r="AE644" s="44">
        <v>3063</v>
      </c>
      <c r="AF644" s="44">
        <v>14861</v>
      </c>
      <c r="AG644" s="44">
        <v>398</v>
      </c>
      <c r="AH644" s="47">
        <v>120</v>
      </c>
      <c r="AI644" s="47">
        <v>58</v>
      </c>
      <c r="AJ644">
        <v>668</v>
      </c>
      <c r="AK644" t="s">
        <v>895</v>
      </c>
      <c r="AL644">
        <v>33022</v>
      </c>
      <c r="AM644"/>
      <c r="AN644"/>
      <c r="AO644"/>
      <c r="AP644"/>
      <c r="AQ644"/>
      <c r="AR644" s="44"/>
      <c r="AS644" s="44"/>
      <c r="AT644" s="44"/>
      <c r="AU644" s="44">
        <v>26441839</v>
      </c>
      <c r="AV644" s="44">
        <v>5468463</v>
      </c>
      <c r="AW644" s="44">
        <v>10852091</v>
      </c>
      <c r="AX644" s="44">
        <v>8884</v>
      </c>
      <c r="AY644" s="44">
        <v>21067095</v>
      </c>
      <c r="AZ644" s="21">
        <v>17383953</v>
      </c>
      <c r="BA644" s="21">
        <v>3683142</v>
      </c>
      <c r="BB644" s="44"/>
      <c r="BC644" s="44"/>
      <c r="BD644" s="44"/>
      <c r="BE644" s="44">
        <v>3683142</v>
      </c>
      <c r="BF644" s="44">
        <v>8638750</v>
      </c>
      <c r="BG644" s="44">
        <v>8678750</v>
      </c>
      <c r="BH644" s="44">
        <v>1410900</v>
      </c>
      <c r="BI644" s="21">
        <v>6737699</v>
      </c>
      <c r="BJ644" s="21">
        <v>497500</v>
      </c>
      <c r="BK644" s="21">
        <v>150000</v>
      </c>
      <c r="BL644" s="21">
        <v>26290</v>
      </c>
      <c r="BM644" s="21">
        <v>301950</v>
      </c>
      <c r="BN644" s="21">
        <v>26441839</v>
      </c>
      <c r="BO644" s="21"/>
      <c r="BP644" s="21"/>
      <c r="BQ644" s="44"/>
      <c r="BR644" s="21"/>
      <c r="BS644" s="44"/>
      <c r="BT644" s="21"/>
      <c r="BU644" s="44"/>
      <c r="BV644" s="21"/>
      <c r="BW644" s="44">
        <v>2579930</v>
      </c>
      <c r="BX644" s="21"/>
      <c r="BY644" s="21">
        <v>2784115</v>
      </c>
      <c r="BZ644" s="21"/>
      <c r="CA644" s="44">
        <v>925</v>
      </c>
      <c r="CB644" s="44"/>
      <c r="CC644" s="44">
        <v>22050</v>
      </c>
      <c r="CD644" s="44"/>
      <c r="CE644" s="44">
        <v>38901</v>
      </c>
      <c r="CF644" s="44"/>
      <c r="CG644" s="44">
        <v>42542</v>
      </c>
      <c r="CH644" s="44"/>
      <c r="CI644" s="21"/>
      <c r="CJ644" s="44"/>
      <c r="CK644" s="21"/>
      <c r="CL644" s="44"/>
      <c r="CM644" s="44">
        <v>0</v>
      </c>
      <c r="CN644" s="44">
        <v>0</v>
      </c>
      <c r="CO644" s="44">
        <v>1938000</v>
      </c>
      <c r="CP644" s="44">
        <v>0</v>
      </c>
      <c r="CQ644" s="21">
        <v>1739650</v>
      </c>
      <c r="CR644" s="44">
        <v>744450</v>
      </c>
      <c r="CS644" s="44">
        <v>847802</v>
      </c>
      <c r="CT644" s="44">
        <v>105098</v>
      </c>
      <c r="CU644" s="44"/>
      <c r="CV644" s="44">
        <v>93463</v>
      </c>
      <c r="CW644" s="21"/>
      <c r="CX644" s="21"/>
      <c r="CY644" s="21"/>
      <c r="CZ644" s="21"/>
      <c r="DA644" s="21"/>
      <c r="DB644" s="21"/>
      <c r="DC644" s="21"/>
      <c r="DD644" s="21"/>
      <c r="DE644" s="44"/>
      <c r="DF644" s="21"/>
      <c r="DG644" s="44"/>
      <c r="DH644" s="21"/>
      <c r="DI644" s="44"/>
      <c r="DJ644" s="44"/>
      <c r="DK644" s="44"/>
      <c r="DL644" s="44"/>
      <c r="DM644" s="21"/>
      <c r="DN644" s="44"/>
      <c r="DO644" s="44"/>
      <c r="DP644" s="44"/>
      <c r="DQ644" s="44"/>
      <c r="DR644" s="44"/>
      <c r="DS644" s="44"/>
      <c r="DT644" s="44"/>
      <c r="DU644" s="44"/>
      <c r="DV644" s="44"/>
      <c r="DW644" s="44"/>
      <c r="DX644" s="44"/>
      <c r="DY644" s="44"/>
      <c r="DZ644" s="44"/>
      <c r="EA644" s="44"/>
      <c r="EB644" s="21"/>
      <c r="EC644" s="44">
        <v>2993919</v>
      </c>
      <c r="ED644" s="44"/>
      <c r="EE644" s="21">
        <v>6209251</v>
      </c>
      <c r="EF644" s="44"/>
      <c r="EG644" s="21">
        <v>-384134</v>
      </c>
      <c r="EH644" s="44"/>
      <c r="EI644" s="21">
        <v>1870368</v>
      </c>
      <c r="EJ644" s="44"/>
      <c r="EK644" s="44">
        <v>-38999</v>
      </c>
      <c r="EL644" s="21"/>
      <c r="EM644" s="44">
        <v>116071</v>
      </c>
      <c r="EN644" s="44"/>
      <c r="EO644" s="44">
        <v>85615</v>
      </c>
      <c r="EP644" s="21"/>
      <c r="EQ644" s="21"/>
      <c r="ER644" s="21"/>
      <c r="ES644" s="21"/>
      <c r="ET644" s="44"/>
      <c r="EU644" s="21"/>
      <c r="EV644" s="44"/>
      <c r="EW644" s="21"/>
      <c r="EX644" s="44"/>
      <c r="EY644" s="44"/>
      <c r="EZ644" s="21"/>
      <c r="FA644" s="21"/>
      <c r="FB644" s="44"/>
      <c r="FC644" s="44"/>
      <c r="FD644" s="21"/>
      <c r="FE644" s="112"/>
      <c r="FF644" s="44"/>
      <c r="FG644" s="44">
        <v>8176622</v>
      </c>
      <c r="FH644" s="44">
        <v>2077150</v>
      </c>
      <c r="FI644" s="44">
        <v>7130181</v>
      </c>
      <c r="FJ644" s="44">
        <v>247864</v>
      </c>
      <c r="FK644" s="44">
        <v>6634035</v>
      </c>
      <c r="FL644" s="44"/>
      <c r="FM644" s="44"/>
      <c r="FN644" s="44"/>
      <c r="FO644" s="44"/>
      <c r="FP644" s="44"/>
      <c r="FQ644" s="44"/>
      <c r="FR644" s="44"/>
      <c r="FS644" s="44"/>
      <c r="FT644" s="44">
        <v>213</v>
      </c>
      <c r="FU644" s="44"/>
      <c r="FV644" s="21">
        <v>622822</v>
      </c>
      <c r="FW644" s="44">
        <v>11088</v>
      </c>
      <c r="FX644" s="44">
        <v>412758</v>
      </c>
      <c r="FY644" s="44">
        <v>187929</v>
      </c>
      <c r="FZ644" s="44">
        <v>450372</v>
      </c>
      <c r="GA644" s="44">
        <v>59654</v>
      </c>
      <c r="GB644" s="44"/>
      <c r="GC644" s="44">
        <v>113775</v>
      </c>
      <c r="GD644" s="44">
        <v>606282</v>
      </c>
      <c r="GE644" s="44">
        <v>396975</v>
      </c>
      <c r="GF644" s="44">
        <v>142088</v>
      </c>
      <c r="GG644" s="44">
        <v>1107929</v>
      </c>
      <c r="GH644" s="44">
        <v>143555</v>
      </c>
      <c r="GI644" s="44">
        <v>139686</v>
      </c>
      <c r="GJ644" s="44">
        <v>114353</v>
      </c>
      <c r="GK644" s="44">
        <v>4313736</v>
      </c>
      <c r="GL644" s="44">
        <v>19808</v>
      </c>
      <c r="GM644" s="44">
        <v>1625479</v>
      </c>
      <c r="GN644" s="44">
        <v>88559</v>
      </c>
      <c r="GO644" s="44">
        <v>178340</v>
      </c>
      <c r="GP644" s="44"/>
      <c r="GQ644" s="44">
        <v>13221</v>
      </c>
      <c r="GR644" s="44">
        <v>1296</v>
      </c>
      <c r="GS644" s="44">
        <v>7178634</v>
      </c>
      <c r="GT644" s="44"/>
      <c r="GU644" s="21">
        <v>171654</v>
      </c>
      <c r="GV644" s="44"/>
      <c r="GW644" s="44"/>
      <c r="GX644" s="44">
        <v>100000</v>
      </c>
      <c r="GY644" s="44">
        <v>7450288</v>
      </c>
      <c r="GZ644" s="44">
        <v>1208828</v>
      </c>
      <c r="HA644" s="44"/>
      <c r="HB644" s="44"/>
      <c r="HC644" s="44">
        <v>6241460</v>
      </c>
      <c r="HD644" s="44">
        <v>7450288</v>
      </c>
      <c r="HE644" s="21">
        <v>3347557</v>
      </c>
      <c r="HF644" s="21"/>
      <c r="HG644" s="21"/>
      <c r="HH644" s="21"/>
      <c r="HI644" s="21">
        <v>51029</v>
      </c>
      <c r="HJ644" s="44"/>
      <c r="HK644" s="21">
        <v>35872</v>
      </c>
      <c r="HL644" s="21">
        <v>130694</v>
      </c>
      <c r="HM644" s="21">
        <v>217595</v>
      </c>
      <c r="HN644" s="21">
        <v>-45941</v>
      </c>
      <c r="HO644" s="21"/>
      <c r="HP644" s="44"/>
      <c r="HQ644" s="47"/>
      <c r="HR644" s="47"/>
      <c r="HS644" s="47"/>
      <c r="HT644" s="47" t="s">
        <v>1759</v>
      </c>
      <c r="HU644" s="47">
        <v>0</v>
      </c>
      <c r="HV644" s="47">
        <v>2008</v>
      </c>
      <c r="HW644" s="47">
        <v>0</v>
      </c>
      <c r="HX644" s="47">
        <v>14974</v>
      </c>
      <c r="HY644" s="47">
        <v>35154</v>
      </c>
      <c r="HZ644" s="47">
        <v>84164</v>
      </c>
      <c r="IA644" s="47">
        <v>0</v>
      </c>
      <c r="IB644" s="47">
        <v>0</v>
      </c>
      <c r="IC644" s="47">
        <v>0</v>
      </c>
      <c r="ID644">
        <v>19411</v>
      </c>
      <c r="IE644" s="47">
        <v>3438</v>
      </c>
      <c r="IF644">
        <v>15274</v>
      </c>
      <c r="IG644" s="47">
        <v>4068</v>
      </c>
      <c r="IH644" s="47">
        <v>21198</v>
      </c>
      <c r="II644">
        <v>3177</v>
      </c>
      <c r="IJ644">
        <v>4782</v>
      </c>
      <c r="IK644">
        <v>2040</v>
      </c>
      <c r="IL644">
        <v>16305</v>
      </c>
      <c r="IM644">
        <v>225993</v>
      </c>
      <c r="IN644">
        <v>0</v>
      </c>
      <c r="IO644">
        <v>0</v>
      </c>
      <c r="IP644">
        <v>0</v>
      </c>
      <c r="IQ644">
        <v>0</v>
      </c>
      <c r="IR644">
        <v>0</v>
      </c>
      <c r="IS644">
        <v>0</v>
      </c>
      <c r="IT644">
        <v>0</v>
      </c>
      <c r="IU644">
        <v>185426</v>
      </c>
      <c r="IV644">
        <v>0</v>
      </c>
      <c r="IW644">
        <v>790143</v>
      </c>
      <c r="IX644">
        <v>1521435</v>
      </c>
      <c r="IY644">
        <v>2198770</v>
      </c>
      <c r="IZ644">
        <v>0</v>
      </c>
      <c r="JA644">
        <v>0</v>
      </c>
      <c r="JB644">
        <v>0</v>
      </c>
      <c r="JC644">
        <v>999273</v>
      </c>
      <c r="JD644">
        <v>97171</v>
      </c>
      <c r="JE644">
        <v>281006</v>
      </c>
      <c r="JF644">
        <v>72229</v>
      </c>
      <c r="JG644">
        <v>516806</v>
      </c>
      <c r="JH644">
        <v>103062</v>
      </c>
      <c r="JI644">
        <v>88837</v>
      </c>
      <c r="JJ644">
        <v>80856</v>
      </c>
      <c r="JK644">
        <v>1241608</v>
      </c>
      <c r="JL644">
        <v>8176622</v>
      </c>
      <c r="JM644">
        <v>0</v>
      </c>
      <c r="JN644">
        <v>0</v>
      </c>
      <c r="JO644">
        <v>0</v>
      </c>
      <c r="JP644">
        <v>0</v>
      </c>
      <c r="JQ644">
        <v>0</v>
      </c>
      <c r="JR644">
        <v>0</v>
      </c>
      <c r="JS644">
        <v>0</v>
      </c>
      <c r="JT644"/>
      <c r="JU644"/>
      <c r="JV644"/>
      <c r="JW644"/>
      <c r="JX644"/>
      <c r="JY644">
        <v>19411</v>
      </c>
      <c r="JZ644"/>
      <c r="KA644"/>
      <c r="KB644"/>
      <c r="KC644"/>
      <c r="KD644"/>
      <c r="KE644">
        <v>999273</v>
      </c>
      <c r="KF644">
        <v>138</v>
      </c>
      <c r="KG644">
        <v>238</v>
      </c>
      <c r="KH644">
        <v>91</v>
      </c>
      <c r="KI644">
        <v>95</v>
      </c>
      <c r="KJ644">
        <v>166</v>
      </c>
      <c r="KK644">
        <v>64</v>
      </c>
      <c r="KL644">
        <v>55</v>
      </c>
      <c r="KM644">
        <v>101</v>
      </c>
      <c r="KN644">
        <v>34</v>
      </c>
      <c r="KO644">
        <v>1</v>
      </c>
      <c r="KP644">
        <v>0</v>
      </c>
      <c r="KQ644">
        <v>0</v>
      </c>
      <c r="KR644">
        <v>0</v>
      </c>
      <c r="KS644">
        <v>1</v>
      </c>
      <c r="KT644">
        <v>0</v>
      </c>
      <c r="KU644">
        <v>1</v>
      </c>
      <c r="KV644">
        <v>0</v>
      </c>
      <c r="KW644">
        <v>0</v>
      </c>
      <c r="KX644">
        <v>0</v>
      </c>
      <c r="KY644">
        <v>0</v>
      </c>
      <c r="KZ644">
        <v>0</v>
      </c>
      <c r="LA644">
        <v>0</v>
      </c>
      <c r="LB644">
        <v>0</v>
      </c>
      <c r="LC644">
        <v>0</v>
      </c>
      <c r="LD644">
        <v>1</v>
      </c>
      <c r="LE644">
        <v>0</v>
      </c>
      <c r="LF644">
        <v>0</v>
      </c>
      <c r="LG644">
        <v>0</v>
      </c>
      <c r="LH644">
        <v>0</v>
      </c>
    </row>
    <row r="645" spans="1:320" s="34" customFormat="1" ht="15" customHeight="1" x14ac:dyDescent="0.25">
      <c r="A645" s="45">
        <v>206314005</v>
      </c>
      <c r="B645" s="45" t="s">
        <v>5261</v>
      </c>
      <c r="C645" s="46">
        <v>45292</v>
      </c>
      <c r="D645" s="46">
        <v>45657</v>
      </c>
      <c r="E645" s="47">
        <v>366</v>
      </c>
      <c r="F645" s="45" t="s">
        <v>883</v>
      </c>
      <c r="G645" s="45" t="s">
        <v>884</v>
      </c>
      <c r="H645" s="45" t="s">
        <v>1391</v>
      </c>
      <c r="I645" s="45" t="s">
        <v>886</v>
      </c>
      <c r="J645" s="45" t="s">
        <v>887</v>
      </c>
      <c r="K645" s="45" t="s">
        <v>1392</v>
      </c>
      <c r="L645" s="45" t="s">
        <v>5229</v>
      </c>
      <c r="M645" s="45" t="s">
        <v>5262</v>
      </c>
      <c r="N645" s="45" t="s">
        <v>5263</v>
      </c>
      <c r="O645" s="45" t="s">
        <v>1395</v>
      </c>
      <c r="P645" s="45" t="s">
        <v>5230</v>
      </c>
      <c r="Q645" s="45" t="s">
        <v>5264</v>
      </c>
      <c r="R645" t="s">
        <v>5265</v>
      </c>
      <c r="S645" s="45" t="s">
        <v>893</v>
      </c>
      <c r="T645"/>
      <c r="U645" s="47">
        <v>99</v>
      </c>
      <c r="V645" s="47">
        <v>99</v>
      </c>
      <c r="W645" s="47" t="s">
        <v>894</v>
      </c>
      <c r="X645" s="47">
        <v>36234</v>
      </c>
      <c r="Y645" s="47">
        <v>34749</v>
      </c>
      <c r="Z645" s="48">
        <v>222.15</v>
      </c>
      <c r="AA645" s="44">
        <v>876</v>
      </c>
      <c r="AB645" s="44">
        <v>874</v>
      </c>
      <c r="AC645" s="44">
        <v>9004</v>
      </c>
      <c r="AD645" s="44">
        <v>8500</v>
      </c>
      <c r="AE645" s="44">
        <v>2706</v>
      </c>
      <c r="AF645" s="44">
        <v>10992</v>
      </c>
      <c r="AG645" s="44">
        <v>289</v>
      </c>
      <c r="AH645" s="47">
        <v>282</v>
      </c>
      <c r="AI645" s="47">
        <v>502</v>
      </c>
      <c r="AJ645">
        <v>2474</v>
      </c>
      <c r="AK645" t="s">
        <v>895</v>
      </c>
      <c r="AL645">
        <v>34749</v>
      </c>
      <c r="AM645"/>
      <c r="AN645"/>
      <c r="AO645"/>
      <c r="AP645"/>
      <c r="AQ645"/>
      <c r="AR645" s="44"/>
      <c r="AS645" s="44"/>
      <c r="AT645" s="44"/>
      <c r="AU645" s="44">
        <v>29188765</v>
      </c>
      <c r="AV645" s="44">
        <v>7376331</v>
      </c>
      <c r="AW645" s="44">
        <v>13060614</v>
      </c>
      <c r="AX645" s="44">
        <v>16713</v>
      </c>
      <c r="AY645" s="44">
        <v>23521195</v>
      </c>
      <c r="AZ645" s="21">
        <v>21061993</v>
      </c>
      <c r="BA645" s="21">
        <v>2459202</v>
      </c>
      <c r="BB645" s="44">
        <v>2</v>
      </c>
      <c r="BC645" s="44"/>
      <c r="BD645" s="44"/>
      <c r="BE645" s="44">
        <v>2459204</v>
      </c>
      <c r="BF645" s="44">
        <v>11255000</v>
      </c>
      <c r="BG645" s="44">
        <v>10625000</v>
      </c>
      <c r="BH645" s="44">
        <v>1082418</v>
      </c>
      <c r="BI645" s="21">
        <v>4330816</v>
      </c>
      <c r="BJ645" s="21">
        <v>361250</v>
      </c>
      <c r="BK645" s="21">
        <v>352500</v>
      </c>
      <c r="BL645" s="21">
        <v>197788</v>
      </c>
      <c r="BM645" s="21">
        <v>983993</v>
      </c>
      <c r="BN645" s="21">
        <v>29188765</v>
      </c>
      <c r="BO645" s="21"/>
      <c r="BP645" s="21"/>
      <c r="BQ645" s="44"/>
      <c r="BR645" s="21"/>
      <c r="BS645" s="44"/>
      <c r="BT645" s="21"/>
      <c r="BU645" s="44"/>
      <c r="BV645" s="21"/>
      <c r="BW645" s="44">
        <v>3689811</v>
      </c>
      <c r="BX645" s="21"/>
      <c r="BY645" s="21">
        <v>3473184</v>
      </c>
      <c r="BZ645" s="21"/>
      <c r="CA645" s="44">
        <v>3349</v>
      </c>
      <c r="CB645" s="44"/>
      <c r="CC645" s="44">
        <v>13013</v>
      </c>
      <c r="CD645" s="44"/>
      <c r="CE645" s="44">
        <v>82372</v>
      </c>
      <c r="CF645" s="44"/>
      <c r="CG645" s="44">
        <v>110252</v>
      </c>
      <c r="CH645" s="44"/>
      <c r="CI645" s="21">
        <v>4350</v>
      </c>
      <c r="CJ645" s="44"/>
      <c r="CK645" s="21"/>
      <c r="CL645" s="44"/>
      <c r="CM645" s="44">
        <v>0</v>
      </c>
      <c r="CN645" s="44">
        <v>0</v>
      </c>
      <c r="CO645" s="44">
        <v>2878450</v>
      </c>
      <c r="CP645" s="44">
        <v>581</v>
      </c>
      <c r="CQ645" s="21">
        <v>2340625</v>
      </c>
      <c r="CR645" s="44">
        <v>386250</v>
      </c>
      <c r="CS645" s="44">
        <v>1433317</v>
      </c>
      <c r="CT645" s="44">
        <v>269170</v>
      </c>
      <c r="CU645" s="44"/>
      <c r="CV645" s="44">
        <v>67938</v>
      </c>
      <c r="CW645" s="21"/>
      <c r="CX645" s="21"/>
      <c r="CY645" s="21"/>
      <c r="CZ645" s="21"/>
      <c r="DA645" s="21"/>
      <c r="DB645" s="21"/>
      <c r="DC645" s="21"/>
      <c r="DD645" s="21"/>
      <c r="DE645" s="44"/>
      <c r="DF645" s="21"/>
      <c r="DG645" s="44"/>
      <c r="DH645" s="21"/>
      <c r="DI645" s="44"/>
      <c r="DJ645" s="44"/>
      <c r="DK645" s="44"/>
      <c r="DL645" s="44"/>
      <c r="DM645" s="21"/>
      <c r="DN645" s="44"/>
      <c r="DO645" s="44"/>
      <c r="DP645" s="44"/>
      <c r="DQ645" s="44"/>
      <c r="DR645" s="44"/>
      <c r="DS645" s="44"/>
      <c r="DT645" s="44"/>
      <c r="DU645" s="44"/>
      <c r="DV645" s="44"/>
      <c r="DW645" s="44"/>
      <c r="DX645" s="44"/>
      <c r="DY645" s="44"/>
      <c r="DZ645" s="44"/>
      <c r="EA645" s="44"/>
      <c r="EB645" s="21"/>
      <c r="EC645" s="44">
        <v>4960047</v>
      </c>
      <c r="ED645" s="44"/>
      <c r="EE645" s="21">
        <v>7809432</v>
      </c>
      <c r="EF645" s="44"/>
      <c r="EG645" s="21">
        <v>-370296</v>
      </c>
      <c r="EH645" s="44"/>
      <c r="EI645" s="21">
        <v>343616</v>
      </c>
      <c r="EJ645" s="44"/>
      <c r="EK645" s="44">
        <v>18832</v>
      </c>
      <c r="EL645" s="21"/>
      <c r="EM645" s="44">
        <v>227860</v>
      </c>
      <c r="EN645" s="44"/>
      <c r="EO645" s="44">
        <v>71123</v>
      </c>
      <c r="EP645" s="21"/>
      <c r="EQ645" s="21"/>
      <c r="ER645" s="21"/>
      <c r="ES645" s="21"/>
      <c r="ET645" s="44"/>
      <c r="EU645" s="21"/>
      <c r="EV645" s="44"/>
      <c r="EW645" s="21"/>
      <c r="EX645" s="44"/>
      <c r="EY645" s="44"/>
      <c r="EZ645" s="21"/>
      <c r="FA645" s="21"/>
      <c r="FB645" s="44"/>
      <c r="FC645" s="44"/>
      <c r="FD645" s="21"/>
      <c r="FE645" s="112"/>
      <c r="FF645" s="44"/>
      <c r="FG645" s="44">
        <v>9317803</v>
      </c>
      <c r="FH645" s="44">
        <v>2398195</v>
      </c>
      <c r="FI645" s="44">
        <v>9345995</v>
      </c>
      <c r="FJ645" s="44">
        <v>229892</v>
      </c>
      <c r="FK645" s="44">
        <v>7997445</v>
      </c>
      <c r="FL645" s="44"/>
      <c r="FM645" s="44"/>
      <c r="FN645" s="44"/>
      <c r="FO645" s="44"/>
      <c r="FP645" s="44"/>
      <c r="FQ645" s="44"/>
      <c r="FR645" s="44"/>
      <c r="FS645" s="44"/>
      <c r="FT645" s="44">
        <v>621</v>
      </c>
      <c r="FU645" s="44"/>
      <c r="FV645" s="21">
        <v>911226</v>
      </c>
      <c r="FW645" s="44">
        <v>79166</v>
      </c>
      <c r="FX645" s="44">
        <v>641839</v>
      </c>
      <c r="FY645" s="44">
        <v>93643</v>
      </c>
      <c r="FZ645" s="44">
        <v>707675</v>
      </c>
      <c r="GA645" s="44">
        <v>158309</v>
      </c>
      <c r="GB645" s="44"/>
      <c r="GC645" s="44">
        <v>71336</v>
      </c>
      <c r="GD645" s="44">
        <v>636160</v>
      </c>
      <c r="GE645" s="44">
        <v>361348</v>
      </c>
      <c r="GF645" s="44">
        <v>85761</v>
      </c>
      <c r="GG645" s="44">
        <v>1202690</v>
      </c>
      <c r="GH645" s="44">
        <v>146197</v>
      </c>
      <c r="GI645" s="44">
        <v>218869</v>
      </c>
      <c r="GJ645" s="44">
        <v>113840</v>
      </c>
      <c r="GK645" s="44">
        <v>5104161</v>
      </c>
      <c r="GL645" s="44">
        <v>17164</v>
      </c>
      <c r="GM645" s="44">
        <v>1615662</v>
      </c>
      <c r="GN645" s="44">
        <v>71599</v>
      </c>
      <c r="GO645" s="44">
        <v>180643</v>
      </c>
      <c r="GP645" s="44"/>
      <c r="GQ645" s="44">
        <v>13493</v>
      </c>
      <c r="GR645" s="44">
        <v>633146</v>
      </c>
      <c r="GS645" s="44">
        <v>7553453</v>
      </c>
      <c r="GT645" s="44"/>
      <c r="GU645" s="21">
        <v>86066</v>
      </c>
      <c r="GV645" s="44"/>
      <c r="GW645" s="44"/>
      <c r="GX645" s="44">
        <v>100000</v>
      </c>
      <c r="GY645" s="44">
        <v>7739519</v>
      </c>
      <c r="GZ645" s="44">
        <v>1531031</v>
      </c>
      <c r="HA645" s="44"/>
      <c r="HB645" s="44"/>
      <c r="HC645" s="44">
        <v>6208488</v>
      </c>
      <c r="HD645" s="44">
        <v>7739519</v>
      </c>
      <c r="HE645" s="21">
        <v>3033812</v>
      </c>
      <c r="HF645" s="21"/>
      <c r="HG645" s="21"/>
      <c r="HH645" s="21"/>
      <c r="HI645" s="21">
        <v>0</v>
      </c>
      <c r="HJ645" s="44"/>
      <c r="HK645" s="21">
        <v>1600</v>
      </c>
      <c r="HL645" s="21">
        <v>123054</v>
      </c>
      <c r="HM645" s="21">
        <v>124654</v>
      </c>
      <c r="HN645" s="21">
        <v>-38588</v>
      </c>
      <c r="HO645" s="21"/>
      <c r="HP645" s="44"/>
      <c r="HQ645" s="47"/>
      <c r="HR645" s="47"/>
      <c r="HS645" s="47"/>
      <c r="HT645" s="47" t="s">
        <v>2474</v>
      </c>
      <c r="HU645" s="47">
        <v>76551.55</v>
      </c>
      <c r="HV645" s="47">
        <v>1997</v>
      </c>
      <c r="HW645" s="47">
        <v>0</v>
      </c>
      <c r="HX645" s="47">
        <v>14974</v>
      </c>
      <c r="HY645" s="47">
        <v>45828</v>
      </c>
      <c r="HZ645" s="47">
        <v>90634</v>
      </c>
      <c r="IA645" s="47">
        <v>0</v>
      </c>
      <c r="IB645" s="47">
        <v>0</v>
      </c>
      <c r="IC645" s="47">
        <v>0</v>
      </c>
      <c r="ID645">
        <v>29486</v>
      </c>
      <c r="IE645" s="47">
        <v>3949</v>
      </c>
      <c r="IF645">
        <v>13255</v>
      </c>
      <c r="IG645" s="47">
        <v>4049</v>
      </c>
      <c r="IH645" s="47">
        <v>27727</v>
      </c>
      <c r="II645">
        <v>3520</v>
      </c>
      <c r="IJ645">
        <v>5509</v>
      </c>
      <c r="IK645">
        <v>2051</v>
      </c>
      <c r="IL645">
        <v>23699</v>
      </c>
      <c r="IM645">
        <v>266678</v>
      </c>
      <c r="IN645">
        <v>0</v>
      </c>
      <c r="IO645">
        <v>0</v>
      </c>
      <c r="IP645">
        <v>2050</v>
      </c>
      <c r="IQ645">
        <v>3663</v>
      </c>
      <c r="IR645">
        <v>0</v>
      </c>
      <c r="IS645">
        <v>0</v>
      </c>
      <c r="IT645">
        <v>5713</v>
      </c>
      <c r="IU645">
        <v>169310</v>
      </c>
      <c r="IV645">
        <v>0</v>
      </c>
      <c r="IW645">
        <v>877783</v>
      </c>
      <c r="IX645">
        <v>2123049</v>
      </c>
      <c r="IY645">
        <v>2250465</v>
      </c>
      <c r="IZ645">
        <v>0</v>
      </c>
      <c r="JA645">
        <v>0</v>
      </c>
      <c r="JB645">
        <v>0</v>
      </c>
      <c r="JC645">
        <v>1321874</v>
      </c>
      <c r="JD645">
        <v>98881</v>
      </c>
      <c r="JE645">
        <v>239738</v>
      </c>
      <c r="JF645">
        <v>70091</v>
      </c>
      <c r="JG645">
        <v>589678</v>
      </c>
      <c r="JH645">
        <v>105648</v>
      </c>
      <c r="JI645">
        <v>136129</v>
      </c>
      <c r="JJ645">
        <v>82704</v>
      </c>
      <c r="JK645">
        <v>1252453</v>
      </c>
      <c r="JL645">
        <v>9317803</v>
      </c>
      <c r="JM645">
        <v>0</v>
      </c>
      <c r="JN645">
        <v>0</v>
      </c>
      <c r="JO645">
        <v>137328</v>
      </c>
      <c r="JP645">
        <v>141690</v>
      </c>
      <c r="JQ645">
        <v>0</v>
      </c>
      <c r="JR645">
        <v>0</v>
      </c>
      <c r="JS645">
        <v>279018</v>
      </c>
      <c r="JT645"/>
      <c r="JU645"/>
      <c r="JV645"/>
      <c r="JW645"/>
      <c r="JX645"/>
      <c r="JY645">
        <v>29486</v>
      </c>
      <c r="JZ645"/>
      <c r="KA645"/>
      <c r="KB645"/>
      <c r="KC645"/>
      <c r="KD645"/>
      <c r="KE645">
        <v>1321874</v>
      </c>
      <c r="KF645">
        <v>163</v>
      </c>
      <c r="KG645">
        <v>342</v>
      </c>
      <c r="KH645">
        <v>81</v>
      </c>
      <c r="KI645">
        <v>118</v>
      </c>
      <c r="KJ645">
        <v>272</v>
      </c>
      <c r="KK645">
        <v>51</v>
      </c>
      <c r="KL645">
        <v>62</v>
      </c>
      <c r="KM645">
        <v>152</v>
      </c>
      <c r="KN645">
        <v>20</v>
      </c>
      <c r="KO645">
        <v>1</v>
      </c>
      <c r="KP645">
        <v>0</v>
      </c>
      <c r="KQ645">
        <v>0</v>
      </c>
      <c r="KR645">
        <v>0</v>
      </c>
      <c r="KS645">
        <v>1</v>
      </c>
      <c r="KT645">
        <v>0</v>
      </c>
      <c r="KU645">
        <v>1</v>
      </c>
      <c r="KV645">
        <v>0</v>
      </c>
      <c r="KW645">
        <v>0</v>
      </c>
      <c r="KX645">
        <v>0</v>
      </c>
      <c r="KY645">
        <v>0</v>
      </c>
      <c r="KZ645">
        <v>0</v>
      </c>
      <c r="LA645">
        <v>0</v>
      </c>
      <c r="LB645">
        <v>0</v>
      </c>
      <c r="LC645">
        <v>0</v>
      </c>
      <c r="LD645">
        <v>1</v>
      </c>
      <c r="LE645">
        <v>0</v>
      </c>
      <c r="LF645">
        <v>0</v>
      </c>
      <c r="LG645">
        <v>0</v>
      </c>
      <c r="LH645">
        <v>0</v>
      </c>
    </row>
    <row r="646" spans="1:320" s="34" customFormat="1" ht="15" customHeight="1" x14ac:dyDescent="0.25">
      <c r="A646" s="45">
        <v>206314025</v>
      </c>
      <c r="B646" s="45" t="s">
        <v>5266</v>
      </c>
      <c r="C646" s="46">
        <v>45292</v>
      </c>
      <c r="D646" s="46">
        <v>45657</v>
      </c>
      <c r="E646" s="47">
        <v>366</v>
      </c>
      <c r="F646" s="45" t="s">
        <v>883</v>
      </c>
      <c r="G646" s="45" t="s">
        <v>884</v>
      </c>
      <c r="H646" s="45" t="s">
        <v>1391</v>
      </c>
      <c r="I646" s="45" t="s">
        <v>886</v>
      </c>
      <c r="J646" s="45" t="s">
        <v>887</v>
      </c>
      <c r="K646" s="45" t="s">
        <v>1392</v>
      </c>
      <c r="L646" s="45" t="s">
        <v>5224</v>
      </c>
      <c r="M646" s="45" t="s">
        <v>5267</v>
      </c>
      <c r="N646" s="45" t="s">
        <v>5268</v>
      </c>
      <c r="O646" s="45" t="s">
        <v>1400</v>
      </c>
      <c r="P646" s="45" t="s">
        <v>1401</v>
      </c>
      <c r="Q646" s="45" t="s">
        <v>5269</v>
      </c>
      <c r="R646" t="s">
        <v>5270</v>
      </c>
      <c r="S646" s="45" t="s">
        <v>893</v>
      </c>
      <c r="T646" t="s">
        <v>1970</v>
      </c>
      <c r="U646" s="47">
        <v>105</v>
      </c>
      <c r="V646" s="47">
        <v>105</v>
      </c>
      <c r="W646" s="47" t="s">
        <v>913</v>
      </c>
      <c r="X646" s="47">
        <v>38430</v>
      </c>
      <c r="Y646" s="47">
        <v>31007</v>
      </c>
      <c r="Z646" s="48">
        <v>186.9</v>
      </c>
      <c r="AA646" s="44">
        <v>474</v>
      </c>
      <c r="AB646" s="44">
        <v>486</v>
      </c>
      <c r="AC646" s="44">
        <v>2954</v>
      </c>
      <c r="AD646" s="44">
        <v>4791</v>
      </c>
      <c r="AE646" s="44">
        <v>495</v>
      </c>
      <c r="AF646" s="44">
        <v>4485</v>
      </c>
      <c r="AG646" s="44"/>
      <c r="AH646" s="47"/>
      <c r="AI646" s="47">
        <v>473</v>
      </c>
      <c r="AJ646">
        <v>17809</v>
      </c>
      <c r="AK646" t="s">
        <v>895</v>
      </c>
      <c r="AL646">
        <v>31007</v>
      </c>
      <c r="AM646"/>
      <c r="AN646"/>
      <c r="AO646"/>
      <c r="AP646"/>
      <c r="AQ646"/>
      <c r="AR646" s="44"/>
      <c r="AS646" s="44"/>
      <c r="AT646" s="44"/>
      <c r="AU646" s="44">
        <v>13734917</v>
      </c>
      <c r="AV646" s="44">
        <v>4174888</v>
      </c>
      <c r="AW646" s="44">
        <v>-4009549</v>
      </c>
      <c r="AX646" s="44">
        <v>7184</v>
      </c>
      <c r="AY646" s="44">
        <v>21926538</v>
      </c>
      <c r="AZ646" s="21">
        <v>16835610</v>
      </c>
      <c r="BA646" s="21">
        <v>5090928</v>
      </c>
      <c r="BB646" s="44">
        <v>-40223</v>
      </c>
      <c r="BC646" s="44"/>
      <c r="BD646" s="44"/>
      <c r="BE646" s="44">
        <v>5050705</v>
      </c>
      <c r="BF646" s="44">
        <v>1287350</v>
      </c>
      <c r="BG646" s="44">
        <v>2320445</v>
      </c>
      <c r="BH646" s="44">
        <v>243904</v>
      </c>
      <c r="BI646" s="21">
        <v>1905768</v>
      </c>
      <c r="BJ646" s="21"/>
      <c r="BK646" s="21"/>
      <c r="BL646" s="21">
        <v>212800</v>
      </c>
      <c r="BM646" s="21">
        <v>7764650</v>
      </c>
      <c r="BN646" s="21">
        <v>13734917</v>
      </c>
      <c r="BO646" s="21"/>
      <c r="BP646" s="21"/>
      <c r="BQ646" s="44"/>
      <c r="BR646" s="21"/>
      <c r="BS646" s="44"/>
      <c r="BT646" s="21"/>
      <c r="BU646" s="44"/>
      <c r="BV646" s="21"/>
      <c r="BW646" s="44">
        <v>1403429</v>
      </c>
      <c r="BX646" s="21"/>
      <c r="BY646" s="21">
        <v>2036554</v>
      </c>
      <c r="BZ646" s="21"/>
      <c r="CA646" s="44">
        <v>51467</v>
      </c>
      <c r="CB646" s="44"/>
      <c r="CC646" s="44">
        <v>46443</v>
      </c>
      <c r="CD646" s="44"/>
      <c r="CE646" s="44"/>
      <c r="CF646" s="44"/>
      <c r="CG646" s="44"/>
      <c r="CH646" s="44"/>
      <c r="CI646" s="21"/>
      <c r="CJ646" s="44"/>
      <c r="CK646" s="21">
        <v>636995</v>
      </c>
      <c r="CL646" s="44"/>
      <c r="CM646" s="44">
        <v>79001</v>
      </c>
      <c r="CN646" s="44">
        <v>0</v>
      </c>
      <c r="CO646" s="44">
        <v>1237090</v>
      </c>
      <c r="CP646" s="44">
        <v>470220</v>
      </c>
      <c r="CQ646" s="21">
        <v>1325190</v>
      </c>
      <c r="CR646" s="44">
        <v>99520</v>
      </c>
      <c r="CS646" s="44">
        <v>631922</v>
      </c>
      <c r="CT646" s="44">
        <v>262926</v>
      </c>
      <c r="CU646" s="44"/>
      <c r="CV646" s="44">
        <v>69019</v>
      </c>
      <c r="CW646" s="21"/>
      <c r="CX646" s="21"/>
      <c r="CY646" s="21"/>
      <c r="CZ646" s="21"/>
      <c r="DA646" s="21"/>
      <c r="DB646" s="21"/>
      <c r="DC646" s="21"/>
      <c r="DD646" s="21"/>
      <c r="DE646" s="44"/>
      <c r="DF646" s="21"/>
      <c r="DG646" s="44"/>
      <c r="DH646" s="21"/>
      <c r="DI646" s="44"/>
      <c r="DJ646" s="44"/>
      <c r="DK646" s="44"/>
      <c r="DL646" s="44"/>
      <c r="DM646" s="21"/>
      <c r="DN646" s="44"/>
      <c r="DO646" s="44"/>
      <c r="DP646" s="44"/>
      <c r="DQ646" s="44"/>
      <c r="DR646" s="44"/>
      <c r="DS646" s="44"/>
      <c r="DT646" s="44"/>
      <c r="DU646" s="44"/>
      <c r="DV646" s="44"/>
      <c r="DW646" s="44"/>
      <c r="DX646" s="44"/>
      <c r="DY646" s="44"/>
      <c r="DZ646" s="44"/>
      <c r="EA646" s="44"/>
      <c r="EB646" s="21"/>
      <c r="EC646" s="44">
        <v>142410</v>
      </c>
      <c r="ED646" s="44"/>
      <c r="EE646" s="21">
        <v>897844</v>
      </c>
      <c r="EF646" s="44"/>
      <c r="EG646" s="21">
        <v>63026</v>
      </c>
      <c r="EH646" s="44"/>
      <c r="EI646" s="21">
        <v>84099</v>
      </c>
      <c r="EJ646" s="44"/>
      <c r="EK646" s="44"/>
      <c r="EL646" s="21"/>
      <c r="EM646" s="44"/>
      <c r="EN646" s="44"/>
      <c r="EO646" s="44">
        <v>-5196928</v>
      </c>
      <c r="EP646" s="21"/>
      <c r="EQ646" s="21"/>
      <c r="ER646" s="21"/>
      <c r="ES646" s="21"/>
      <c r="ET646" s="44"/>
      <c r="EU646" s="21"/>
      <c r="EV646" s="44"/>
      <c r="EW646" s="21"/>
      <c r="EX646" s="44"/>
      <c r="EY646" s="44"/>
      <c r="EZ646" s="21"/>
      <c r="FA646" s="21"/>
      <c r="FB646" s="44"/>
      <c r="FC646" s="44"/>
      <c r="FD646" s="21"/>
      <c r="FE646" s="112"/>
      <c r="FF646" s="44"/>
      <c r="FG646" s="44">
        <v>7346466</v>
      </c>
      <c r="FH646" s="44">
        <v>2093836</v>
      </c>
      <c r="FI646" s="44">
        <v>7395308</v>
      </c>
      <c r="FJ646" s="44">
        <v>25768</v>
      </c>
      <c r="FK646" s="44">
        <v>7174244</v>
      </c>
      <c r="FL646" s="44"/>
      <c r="FM646" s="44"/>
      <c r="FN646" s="44"/>
      <c r="FO646" s="44"/>
      <c r="FP646" s="44"/>
      <c r="FQ646" s="44"/>
      <c r="FR646" s="44"/>
      <c r="FS646" s="44"/>
      <c r="FT646" s="44">
        <v>72459</v>
      </c>
      <c r="FU646" s="44"/>
      <c r="FV646" s="21">
        <v>560167</v>
      </c>
      <c r="FW646" s="44">
        <v>122377</v>
      </c>
      <c r="FX646" s="44">
        <v>357964</v>
      </c>
      <c r="FY646" s="44">
        <v>17324</v>
      </c>
      <c r="FZ646" s="44">
        <v>262065</v>
      </c>
      <c r="GA646" s="44">
        <v>128216</v>
      </c>
      <c r="GB646" s="44"/>
      <c r="GC646" s="44">
        <v>66235</v>
      </c>
      <c r="GD646" s="44">
        <v>708883</v>
      </c>
      <c r="GE646" s="44">
        <v>360687</v>
      </c>
      <c r="GF646" s="44">
        <v>186823</v>
      </c>
      <c r="GG646" s="44">
        <v>1033358</v>
      </c>
      <c r="GH646" s="44">
        <v>149271</v>
      </c>
      <c r="GI646" s="44">
        <v>155762</v>
      </c>
      <c r="GJ646" s="44">
        <v>257435</v>
      </c>
      <c r="GK646" s="44">
        <v>3225993</v>
      </c>
      <c r="GL646" s="44">
        <v>53149</v>
      </c>
      <c r="GM646" s="44">
        <v>1406079</v>
      </c>
      <c r="GN646" s="44">
        <v>164305</v>
      </c>
      <c r="GO646" s="44">
        <v>55122</v>
      </c>
      <c r="GP646" s="44"/>
      <c r="GQ646" s="44"/>
      <c r="GR646" s="44">
        <v>317692</v>
      </c>
      <c r="GS646" s="44">
        <v>11530348</v>
      </c>
      <c r="GT646" s="44"/>
      <c r="GU646" s="21">
        <v>200510</v>
      </c>
      <c r="GV646" s="44"/>
      <c r="GW646" s="44">
        <v>24317</v>
      </c>
      <c r="GX646" s="44">
        <v>1520000</v>
      </c>
      <c r="GY646" s="44">
        <v>13275175</v>
      </c>
      <c r="GZ646" s="44">
        <v>5632859</v>
      </c>
      <c r="HA646" s="44">
        <v>52684</v>
      </c>
      <c r="HB646" s="44">
        <v>17960</v>
      </c>
      <c r="HC646" s="44">
        <v>7571672</v>
      </c>
      <c r="HD646" s="44">
        <v>13275175</v>
      </c>
      <c r="HE646" s="21"/>
      <c r="HF646" s="21"/>
      <c r="HG646" s="21">
        <v>4830621</v>
      </c>
      <c r="HH646" s="21"/>
      <c r="HI646" s="21">
        <v>0</v>
      </c>
      <c r="HJ646" s="44"/>
      <c r="HK646" s="21"/>
      <c r="HL646" s="21">
        <v>797210</v>
      </c>
      <c r="HM646" s="21">
        <v>797210</v>
      </c>
      <c r="HN646" s="21">
        <v>-596700</v>
      </c>
      <c r="HO646" s="21"/>
      <c r="HP646" s="44"/>
      <c r="HQ646" s="47"/>
      <c r="HR646" s="47">
        <v>24317</v>
      </c>
      <c r="HS646" s="47">
        <v>-6357</v>
      </c>
      <c r="HT646" s="47" t="s">
        <v>5271</v>
      </c>
      <c r="HU646" s="47">
        <v>5858173.3600000003</v>
      </c>
      <c r="HV646" s="47">
        <v>4661</v>
      </c>
      <c r="HW646" s="47">
        <v>0</v>
      </c>
      <c r="HX646" s="47">
        <v>17248</v>
      </c>
      <c r="HY646" s="47">
        <v>40402</v>
      </c>
      <c r="HZ646" s="47">
        <v>77620</v>
      </c>
      <c r="IA646" s="47">
        <v>0</v>
      </c>
      <c r="IB646" s="47">
        <v>0</v>
      </c>
      <c r="IC646" s="47">
        <v>3410</v>
      </c>
      <c r="ID646">
        <v>3505</v>
      </c>
      <c r="IE646" s="47">
        <v>5180</v>
      </c>
      <c r="IF646"/>
      <c r="IG646" s="47"/>
      <c r="IH646" s="47">
        <v>21803</v>
      </c>
      <c r="II646">
        <v>3974</v>
      </c>
      <c r="IJ646">
        <v>3903</v>
      </c>
      <c r="IK646">
        <v>4578</v>
      </c>
      <c r="IL646">
        <v>19732</v>
      </c>
      <c r="IM646">
        <v>206016</v>
      </c>
      <c r="IN646">
        <v>0</v>
      </c>
      <c r="IO646">
        <v>183</v>
      </c>
      <c r="IP646">
        <v>0</v>
      </c>
      <c r="IQ646">
        <v>0</v>
      </c>
      <c r="IR646">
        <v>0</v>
      </c>
      <c r="IS646">
        <v>0</v>
      </c>
      <c r="IT646">
        <v>183</v>
      </c>
      <c r="IU646">
        <v>392080</v>
      </c>
      <c r="IV646">
        <v>0</v>
      </c>
      <c r="IW646">
        <v>963461</v>
      </c>
      <c r="IX646">
        <v>1810952</v>
      </c>
      <c r="IY646">
        <v>2097043</v>
      </c>
      <c r="IZ646">
        <v>0</v>
      </c>
      <c r="JA646">
        <v>0</v>
      </c>
      <c r="JB646">
        <v>97345</v>
      </c>
      <c r="JC646">
        <v>138823</v>
      </c>
      <c r="JD646">
        <v>129627</v>
      </c>
      <c r="JE646"/>
      <c r="JF646"/>
      <c r="JG646">
        <v>503049</v>
      </c>
      <c r="JH646">
        <v>108415</v>
      </c>
      <c r="JI646">
        <v>80554</v>
      </c>
      <c r="JJ646">
        <v>198558</v>
      </c>
      <c r="JK646">
        <v>826559</v>
      </c>
      <c r="JL646">
        <v>7346466</v>
      </c>
      <c r="JM646">
        <v>0</v>
      </c>
      <c r="JN646">
        <v>13736</v>
      </c>
      <c r="JO646">
        <v>0</v>
      </c>
      <c r="JP646">
        <v>0</v>
      </c>
      <c r="JQ646">
        <v>0</v>
      </c>
      <c r="JR646">
        <v>0</v>
      </c>
      <c r="JS646">
        <v>13736</v>
      </c>
      <c r="JT646"/>
      <c r="JU646"/>
      <c r="JV646"/>
      <c r="JW646"/>
      <c r="JX646">
        <v>3505</v>
      </c>
      <c r="JY646"/>
      <c r="JZ646"/>
      <c r="KA646"/>
      <c r="KB646"/>
      <c r="KC646"/>
      <c r="KD646">
        <v>138823</v>
      </c>
      <c r="KE646"/>
      <c r="KF646">
        <v>139</v>
      </c>
      <c r="KG646">
        <v>183</v>
      </c>
      <c r="KH646">
        <v>111</v>
      </c>
      <c r="KI646">
        <v>105</v>
      </c>
      <c r="KJ646">
        <v>138</v>
      </c>
      <c r="KK646">
        <v>79</v>
      </c>
      <c r="KL646">
        <v>44</v>
      </c>
      <c r="KM646">
        <v>63</v>
      </c>
      <c r="KN646">
        <v>28</v>
      </c>
      <c r="KO646">
        <v>1</v>
      </c>
      <c r="KP646">
        <v>0</v>
      </c>
      <c r="KQ646">
        <v>0</v>
      </c>
      <c r="KR646">
        <v>0</v>
      </c>
      <c r="KS646">
        <v>0</v>
      </c>
      <c r="KT646">
        <v>1</v>
      </c>
      <c r="KU646">
        <v>1</v>
      </c>
      <c r="KV646">
        <v>0</v>
      </c>
      <c r="KW646">
        <v>0</v>
      </c>
      <c r="KX646">
        <v>0</v>
      </c>
      <c r="KY646">
        <v>0</v>
      </c>
      <c r="KZ646">
        <v>0</v>
      </c>
      <c r="LA646">
        <v>0</v>
      </c>
      <c r="LB646">
        <v>0</v>
      </c>
      <c r="LC646">
        <v>0</v>
      </c>
      <c r="LD646">
        <v>1</v>
      </c>
      <c r="LE646">
        <v>0</v>
      </c>
      <c r="LF646">
        <v>0</v>
      </c>
      <c r="LG646">
        <v>0</v>
      </c>
      <c r="LH646">
        <v>0</v>
      </c>
    </row>
    <row r="647" spans="1:320" s="34" customFormat="1" ht="15" customHeight="1" x14ac:dyDescent="0.25">
      <c r="A647" s="45">
        <v>206330222</v>
      </c>
      <c r="B647" s="45" t="s">
        <v>5272</v>
      </c>
      <c r="C647" s="46">
        <v>45292</v>
      </c>
      <c r="D647" s="46">
        <v>45657</v>
      </c>
      <c r="E647" s="47">
        <v>366</v>
      </c>
      <c r="F647" s="45" t="s">
        <v>883</v>
      </c>
      <c r="G647" s="45" t="s">
        <v>884</v>
      </c>
      <c r="H647" s="45" t="s">
        <v>1404</v>
      </c>
      <c r="I647" s="45" t="s">
        <v>886</v>
      </c>
      <c r="J647" s="45" t="s">
        <v>887</v>
      </c>
      <c r="K647" s="45" t="s">
        <v>1405</v>
      </c>
      <c r="L647" s="45" t="s">
        <v>5273</v>
      </c>
      <c r="M647" s="45" t="s">
        <v>5274</v>
      </c>
      <c r="N647" s="45" t="s">
        <v>5275</v>
      </c>
      <c r="O647" s="45" t="s">
        <v>1424</v>
      </c>
      <c r="P647" s="45" t="s">
        <v>5276</v>
      </c>
      <c r="Q647" s="45" t="s">
        <v>5277</v>
      </c>
      <c r="R647" t="s">
        <v>5278</v>
      </c>
      <c r="S647" s="45" t="s">
        <v>893</v>
      </c>
      <c r="T647"/>
      <c r="U647" s="47">
        <v>59</v>
      </c>
      <c r="V647" s="47">
        <v>59</v>
      </c>
      <c r="W647" s="47" t="s">
        <v>1728</v>
      </c>
      <c r="X647" s="47">
        <v>21594</v>
      </c>
      <c r="Y647" s="47">
        <v>13983</v>
      </c>
      <c r="Z647" s="48">
        <v>148.13</v>
      </c>
      <c r="AA647" s="44">
        <v>400</v>
      </c>
      <c r="AB647" s="44">
        <v>399</v>
      </c>
      <c r="AC647" s="44">
        <v>8922</v>
      </c>
      <c r="AD647" s="44">
        <v>2159</v>
      </c>
      <c r="AE647" s="44">
        <v>354</v>
      </c>
      <c r="AF647" s="44">
        <v>2038</v>
      </c>
      <c r="AG647" s="44"/>
      <c r="AH647" s="47">
        <v>59</v>
      </c>
      <c r="AI647" s="47">
        <v>433</v>
      </c>
      <c r="AJ647">
        <v>18</v>
      </c>
      <c r="AK647" t="s">
        <v>895</v>
      </c>
      <c r="AL647">
        <v>13983</v>
      </c>
      <c r="AM647"/>
      <c r="AN647"/>
      <c r="AO647"/>
      <c r="AP647"/>
      <c r="AQ647"/>
      <c r="AR647" s="44"/>
      <c r="AS647" s="44"/>
      <c r="AT647" s="44"/>
      <c r="AU647" s="44">
        <v>6629300</v>
      </c>
      <c r="AV647" s="44">
        <v>4400610</v>
      </c>
      <c r="AW647" s="44">
        <v>1682660</v>
      </c>
      <c r="AX647" s="44">
        <v>464</v>
      </c>
      <c r="AY647" s="44">
        <v>9347714</v>
      </c>
      <c r="AZ647" s="21">
        <v>8216024</v>
      </c>
      <c r="BA647" s="21">
        <v>1131690</v>
      </c>
      <c r="BB647" s="44">
        <v>2</v>
      </c>
      <c r="BC647" s="44"/>
      <c r="BD647" s="44"/>
      <c r="BE647" s="44">
        <v>1131692</v>
      </c>
      <c r="BF647" s="44">
        <v>4431300</v>
      </c>
      <c r="BG647" s="44">
        <v>928465</v>
      </c>
      <c r="BH647" s="44">
        <v>148550</v>
      </c>
      <c r="BI647" s="21">
        <v>866050</v>
      </c>
      <c r="BJ647" s="21"/>
      <c r="BK647" s="21">
        <v>26085</v>
      </c>
      <c r="BL647" s="21">
        <v>220500</v>
      </c>
      <c r="BM647" s="21">
        <v>8350</v>
      </c>
      <c r="BN647" s="21">
        <v>6629300</v>
      </c>
      <c r="BO647" s="21"/>
      <c r="BP647" s="21"/>
      <c r="BQ647" s="44"/>
      <c r="BR647" s="21"/>
      <c r="BS647" s="44"/>
      <c r="BT647" s="21"/>
      <c r="BU647" s="44"/>
      <c r="BV647" s="21"/>
      <c r="BW647" s="44">
        <v>3574139</v>
      </c>
      <c r="BX647" s="21"/>
      <c r="BY647" s="21">
        <v>717009</v>
      </c>
      <c r="BZ647" s="21"/>
      <c r="CA647" s="44">
        <v>732</v>
      </c>
      <c r="CB647" s="44"/>
      <c r="CC647" s="44">
        <v>74097</v>
      </c>
      <c r="CD647" s="44"/>
      <c r="CE647" s="44"/>
      <c r="CF647" s="44"/>
      <c r="CG647" s="44">
        <v>19593</v>
      </c>
      <c r="CH647" s="44"/>
      <c r="CI647" s="21">
        <v>14602</v>
      </c>
      <c r="CJ647" s="44"/>
      <c r="CK647" s="21">
        <v>438</v>
      </c>
      <c r="CL647" s="44"/>
      <c r="CM647" s="44">
        <v>45147</v>
      </c>
      <c r="CN647" s="44">
        <v>0</v>
      </c>
      <c r="CO647" s="44">
        <v>1871775</v>
      </c>
      <c r="CP647" s="44">
        <v>0</v>
      </c>
      <c r="CQ647" s="21">
        <v>1567275</v>
      </c>
      <c r="CR647" s="44">
        <v>146250</v>
      </c>
      <c r="CS647" s="44">
        <v>630491</v>
      </c>
      <c r="CT647" s="44">
        <v>61841</v>
      </c>
      <c r="CU647" s="44"/>
      <c r="CV647" s="44">
        <v>77831</v>
      </c>
      <c r="CW647" s="21"/>
      <c r="CX647" s="21"/>
      <c r="CY647" s="21"/>
      <c r="CZ647" s="21"/>
      <c r="DA647" s="21"/>
      <c r="DB647" s="21"/>
      <c r="DC647" s="21"/>
      <c r="DD647" s="21"/>
      <c r="DE647" s="44"/>
      <c r="DF647" s="21"/>
      <c r="DG647" s="44"/>
      <c r="DH647" s="21"/>
      <c r="DI647" s="44"/>
      <c r="DJ647" s="44"/>
      <c r="DK647" s="44"/>
      <c r="DL647" s="44"/>
      <c r="DM647" s="21"/>
      <c r="DN647" s="44"/>
      <c r="DO647" s="44"/>
      <c r="DP647" s="44"/>
      <c r="DQ647" s="44"/>
      <c r="DR647" s="44"/>
      <c r="DS647" s="44"/>
      <c r="DT647" s="44"/>
      <c r="DU647" s="44"/>
      <c r="DV647" s="44"/>
      <c r="DW647" s="44"/>
      <c r="DX647" s="44"/>
      <c r="DY647" s="44"/>
      <c r="DZ647" s="44"/>
      <c r="EA647" s="44"/>
      <c r="EB647" s="21"/>
      <c r="EC647" s="44">
        <v>848594</v>
      </c>
      <c r="ED647" s="44"/>
      <c r="EE647" s="21">
        <v>546186</v>
      </c>
      <c r="EF647" s="44"/>
      <c r="EG647" s="21">
        <v>27776</v>
      </c>
      <c r="EH647" s="44"/>
      <c r="EI647" s="21">
        <v>241225</v>
      </c>
      <c r="EJ647" s="44"/>
      <c r="EK647" s="44"/>
      <c r="EL647" s="21"/>
      <c r="EM647" s="44">
        <v>14926</v>
      </c>
      <c r="EN647" s="44"/>
      <c r="EO647" s="44">
        <v>3953</v>
      </c>
      <c r="EP647" s="21"/>
      <c r="EQ647" s="21"/>
      <c r="ER647" s="21"/>
      <c r="ES647" s="21"/>
      <c r="ET647" s="44"/>
      <c r="EU647" s="21"/>
      <c r="EV647" s="44"/>
      <c r="EW647" s="21"/>
      <c r="EX647" s="44"/>
      <c r="EY647" s="44"/>
      <c r="EZ647" s="21"/>
      <c r="FA647" s="21"/>
      <c r="FB647" s="44"/>
      <c r="FC647" s="44"/>
      <c r="FD647" s="21"/>
      <c r="FE647" s="112"/>
      <c r="FF647" s="44"/>
      <c r="FG647" s="44">
        <v>2691335</v>
      </c>
      <c r="FH647" s="44">
        <v>658571</v>
      </c>
      <c r="FI647" s="44">
        <v>4866118</v>
      </c>
      <c r="FJ647" s="44">
        <v>116249</v>
      </c>
      <c r="FK647" s="44">
        <v>2805112</v>
      </c>
      <c r="FL647" s="44"/>
      <c r="FM647" s="44"/>
      <c r="FN647" s="44"/>
      <c r="FO647" s="44"/>
      <c r="FP647" s="44"/>
      <c r="FQ647" s="44"/>
      <c r="FR647" s="44"/>
      <c r="FS647" s="44"/>
      <c r="FT647" s="44">
        <v>28470</v>
      </c>
      <c r="FU647" s="44"/>
      <c r="FV647" s="21">
        <v>623543</v>
      </c>
      <c r="FW647" s="44"/>
      <c r="FX647" s="44">
        <v>532145</v>
      </c>
      <c r="FY647" s="44">
        <v>39047</v>
      </c>
      <c r="FZ647" s="44">
        <v>317287</v>
      </c>
      <c r="GA647" s="44">
        <v>32816</v>
      </c>
      <c r="GB647" s="44"/>
      <c r="GC647" s="44">
        <v>52337</v>
      </c>
      <c r="GD647" s="44">
        <v>247056</v>
      </c>
      <c r="GE647" s="44">
        <v>114000</v>
      </c>
      <c r="GF647" s="44">
        <v>16504</v>
      </c>
      <c r="GG647" s="44">
        <v>481652</v>
      </c>
      <c r="GH647" s="44">
        <v>153359</v>
      </c>
      <c r="GI647" s="44">
        <v>85736</v>
      </c>
      <c r="GJ647" s="44"/>
      <c r="GK647" s="44">
        <v>1672775</v>
      </c>
      <c r="GL647" s="44">
        <v>14765</v>
      </c>
      <c r="GM647" s="44">
        <v>717357</v>
      </c>
      <c r="GN647" s="44">
        <v>43707</v>
      </c>
      <c r="GO647" s="44">
        <v>40520</v>
      </c>
      <c r="GP647" s="44"/>
      <c r="GQ647" s="44"/>
      <c r="GR647" s="44">
        <v>197836</v>
      </c>
      <c r="GS647" s="44">
        <v>2237127</v>
      </c>
      <c r="GT647" s="44"/>
      <c r="GU647" s="21">
        <v>166901</v>
      </c>
      <c r="GV647" s="44">
        <v>2441</v>
      </c>
      <c r="GW647" s="44">
        <v>1283805</v>
      </c>
      <c r="GX647" s="44">
        <v>9176333</v>
      </c>
      <c r="GY647" s="44">
        <v>12866607</v>
      </c>
      <c r="GZ647" s="44">
        <v>1044157</v>
      </c>
      <c r="HA647" s="44"/>
      <c r="HB647" s="44">
        <v>10053876</v>
      </c>
      <c r="HC647" s="44">
        <v>1768574</v>
      </c>
      <c r="HD647" s="44">
        <v>12866607</v>
      </c>
      <c r="HE647" s="21"/>
      <c r="HF647" s="21">
        <v>1163805</v>
      </c>
      <c r="HG647" s="21"/>
      <c r="HH647" s="21"/>
      <c r="HI647" s="21">
        <v>0</v>
      </c>
      <c r="HJ647" s="44"/>
      <c r="HK647" s="21">
        <v>135868</v>
      </c>
      <c r="HL647" s="21">
        <v>52044</v>
      </c>
      <c r="HM647" s="21">
        <v>187912</v>
      </c>
      <c r="HN647" s="21">
        <v>-21011</v>
      </c>
      <c r="HO647" s="21"/>
      <c r="HP647" s="44"/>
      <c r="HQ647" s="47"/>
      <c r="HR647" s="47">
        <v>10053876</v>
      </c>
      <c r="HS647" s="47"/>
      <c r="HT647" s="47" t="s">
        <v>1759</v>
      </c>
      <c r="HU647" s="47">
        <v>0</v>
      </c>
      <c r="HV647" s="47">
        <v>1922</v>
      </c>
      <c r="HW647" s="47">
        <v>0</v>
      </c>
      <c r="HX647" s="47">
        <v>4313</v>
      </c>
      <c r="HY647" s="47">
        <v>22168</v>
      </c>
      <c r="HZ647" s="47">
        <v>39884</v>
      </c>
      <c r="IA647" s="47">
        <v>0</v>
      </c>
      <c r="IB647" s="47">
        <v>0</v>
      </c>
      <c r="IC647" s="47">
        <v>0</v>
      </c>
      <c r="ID647"/>
      <c r="IE647" s="47"/>
      <c r="IF647"/>
      <c r="IG647" s="47"/>
      <c r="IH647" s="47">
        <v>1976</v>
      </c>
      <c r="II647">
        <v>1949</v>
      </c>
      <c r="IJ647">
        <v>3169</v>
      </c>
      <c r="IK647"/>
      <c r="IL647">
        <v>8081</v>
      </c>
      <c r="IM647">
        <v>83462</v>
      </c>
      <c r="IN647">
        <v>0</v>
      </c>
      <c r="IO647">
        <v>11</v>
      </c>
      <c r="IP647">
        <v>292</v>
      </c>
      <c r="IQ647">
        <v>456</v>
      </c>
      <c r="IR647">
        <v>0</v>
      </c>
      <c r="IS647">
        <v>0</v>
      </c>
      <c r="IT647">
        <v>759</v>
      </c>
      <c r="IU647">
        <v>143582</v>
      </c>
      <c r="IV647">
        <v>0</v>
      </c>
      <c r="IW647">
        <v>217364</v>
      </c>
      <c r="IX647">
        <v>791429</v>
      </c>
      <c r="IY647">
        <v>941981</v>
      </c>
      <c r="IZ647">
        <v>0</v>
      </c>
      <c r="JA647">
        <v>0</v>
      </c>
      <c r="JB647">
        <v>0</v>
      </c>
      <c r="JC647"/>
      <c r="JD647"/>
      <c r="JE647"/>
      <c r="JF647"/>
      <c r="JG647">
        <v>67193</v>
      </c>
      <c r="JH647">
        <v>57070</v>
      </c>
      <c r="JI647">
        <v>63340</v>
      </c>
      <c r="JJ647"/>
      <c r="JK647">
        <v>409376</v>
      </c>
      <c r="JL647">
        <v>2691335</v>
      </c>
      <c r="JM647">
        <v>0</v>
      </c>
      <c r="JN647">
        <v>581</v>
      </c>
      <c r="JO647">
        <v>13140</v>
      </c>
      <c r="JP647">
        <v>15949</v>
      </c>
      <c r="JQ647">
        <v>0</v>
      </c>
      <c r="JR647">
        <v>0</v>
      </c>
      <c r="JS647">
        <v>29670</v>
      </c>
      <c r="JT647"/>
      <c r="JU647"/>
      <c r="JV647"/>
      <c r="JW647"/>
      <c r="JX647"/>
      <c r="JY647"/>
      <c r="JZ647"/>
      <c r="KA647"/>
      <c r="KB647"/>
      <c r="KC647"/>
      <c r="KD647"/>
      <c r="KE647"/>
      <c r="KF647">
        <v>62</v>
      </c>
      <c r="KG647">
        <v>115</v>
      </c>
      <c r="KH647">
        <v>33</v>
      </c>
      <c r="KI647">
        <v>53</v>
      </c>
      <c r="KJ647">
        <v>104</v>
      </c>
      <c r="KK647">
        <v>27</v>
      </c>
      <c r="KL647">
        <v>27</v>
      </c>
      <c r="KM647">
        <v>54</v>
      </c>
      <c r="KN647">
        <v>16</v>
      </c>
      <c r="KO647">
        <v>1</v>
      </c>
      <c r="KP647">
        <v>0</v>
      </c>
      <c r="KQ647">
        <v>0</v>
      </c>
      <c r="KR647">
        <v>1</v>
      </c>
      <c r="KS647">
        <v>0</v>
      </c>
      <c r="KT647">
        <v>0</v>
      </c>
      <c r="KU647">
        <v>1</v>
      </c>
      <c r="KV647">
        <v>0</v>
      </c>
      <c r="KW647">
        <v>0</v>
      </c>
      <c r="KX647">
        <v>0</v>
      </c>
      <c r="KY647">
        <v>0</v>
      </c>
      <c r="KZ647">
        <v>0</v>
      </c>
      <c r="LA647">
        <v>0</v>
      </c>
      <c r="LB647">
        <v>0</v>
      </c>
      <c r="LC647">
        <v>0</v>
      </c>
      <c r="LD647">
        <v>1</v>
      </c>
      <c r="LE647">
        <v>0</v>
      </c>
      <c r="LF647">
        <v>0</v>
      </c>
      <c r="LG647">
        <v>0</v>
      </c>
      <c r="LH647">
        <v>0</v>
      </c>
    </row>
    <row r="648" spans="1:320" s="34" customFormat="1" ht="15" customHeight="1" x14ac:dyDescent="0.25">
      <c r="A648" s="45">
        <v>206330223</v>
      </c>
      <c r="B648" s="45" t="s">
        <v>5279</v>
      </c>
      <c r="C648" s="46">
        <v>45292</v>
      </c>
      <c r="D648" s="46">
        <v>45657</v>
      </c>
      <c r="E648" s="47">
        <v>366</v>
      </c>
      <c r="F648" s="45" t="s">
        <v>883</v>
      </c>
      <c r="G648" s="45" t="s">
        <v>884</v>
      </c>
      <c r="H648" s="45" t="s">
        <v>1404</v>
      </c>
      <c r="I648" s="45" t="s">
        <v>886</v>
      </c>
      <c r="J648" s="45" t="s">
        <v>887</v>
      </c>
      <c r="K648" s="45" t="s">
        <v>1405</v>
      </c>
      <c r="L648" s="45" t="s">
        <v>5280</v>
      </c>
      <c r="M648" s="45" t="s">
        <v>5281</v>
      </c>
      <c r="N648" s="45" t="s">
        <v>5282</v>
      </c>
      <c r="O648" s="45" t="s">
        <v>5283</v>
      </c>
      <c r="P648" s="45" t="s">
        <v>5284</v>
      </c>
      <c r="Q648" s="45" t="s">
        <v>5285</v>
      </c>
      <c r="R648" t="s">
        <v>5286</v>
      </c>
      <c r="S648" s="45" t="s">
        <v>893</v>
      </c>
      <c r="T648"/>
      <c r="U648" s="47">
        <v>176</v>
      </c>
      <c r="V648" s="47">
        <v>176</v>
      </c>
      <c r="W648" s="47" t="s">
        <v>913</v>
      </c>
      <c r="X648" s="47">
        <v>64416</v>
      </c>
      <c r="Y648" s="47">
        <v>59983</v>
      </c>
      <c r="Z648" s="48">
        <v>219.88</v>
      </c>
      <c r="AA648" s="44">
        <v>687</v>
      </c>
      <c r="AB648" s="44">
        <v>202</v>
      </c>
      <c r="AC648" s="44">
        <v>2726</v>
      </c>
      <c r="AD648" s="44">
        <v>9611</v>
      </c>
      <c r="AE648" s="44">
        <v>6967</v>
      </c>
      <c r="AF648" s="44">
        <v>32840</v>
      </c>
      <c r="AG648" s="44"/>
      <c r="AH648" s="47">
        <v>5145</v>
      </c>
      <c r="AI648" s="47">
        <v>228</v>
      </c>
      <c r="AJ648">
        <v>2466</v>
      </c>
      <c r="AK648" t="s">
        <v>895</v>
      </c>
      <c r="AL648">
        <v>59983</v>
      </c>
      <c r="AM648"/>
      <c r="AN648"/>
      <c r="AO648"/>
      <c r="AP648"/>
      <c r="AQ648"/>
      <c r="AR648" s="44"/>
      <c r="AS648" s="44"/>
      <c r="AT648" s="44"/>
      <c r="AU648" s="44">
        <v>29024907</v>
      </c>
      <c r="AV648" s="44">
        <v>7407510</v>
      </c>
      <c r="AW648" s="44">
        <v>12975805</v>
      </c>
      <c r="AX648" s="44">
        <v>13919</v>
      </c>
      <c r="AY648" s="44">
        <v>23470531</v>
      </c>
      <c r="AZ648" s="21">
        <v>23423648</v>
      </c>
      <c r="BA648" s="21">
        <v>46883</v>
      </c>
      <c r="BB648" s="44">
        <v>-300807</v>
      </c>
      <c r="BC648" s="44"/>
      <c r="BD648" s="44"/>
      <c r="BE648" s="44">
        <v>-253924</v>
      </c>
      <c r="BF648" s="44">
        <v>1308150</v>
      </c>
      <c r="BG648" s="44">
        <v>4506257</v>
      </c>
      <c r="BH648" s="44">
        <v>3368597</v>
      </c>
      <c r="BI648" s="21">
        <v>15890948</v>
      </c>
      <c r="BJ648" s="21"/>
      <c r="BK648" s="21">
        <v>2447925</v>
      </c>
      <c r="BL648" s="21">
        <v>219850</v>
      </c>
      <c r="BM648" s="21">
        <v>1283180</v>
      </c>
      <c r="BN648" s="21">
        <v>29024907</v>
      </c>
      <c r="BO648" s="21"/>
      <c r="BP648" s="21"/>
      <c r="BQ648" s="44"/>
      <c r="BR648" s="21"/>
      <c r="BS648" s="44"/>
      <c r="BT648" s="21"/>
      <c r="BU648" s="44"/>
      <c r="BV648" s="21"/>
      <c r="BW648" s="44">
        <v>1860382</v>
      </c>
      <c r="BX648" s="21"/>
      <c r="BY648" s="21">
        <v>4062816</v>
      </c>
      <c r="BZ648" s="21"/>
      <c r="CA648" s="44"/>
      <c r="CB648" s="44"/>
      <c r="CC648" s="44">
        <v>205353</v>
      </c>
      <c r="CD648" s="44"/>
      <c r="CE648" s="44"/>
      <c r="CF648" s="44"/>
      <c r="CG648" s="44">
        <v>1268468</v>
      </c>
      <c r="CH648" s="44"/>
      <c r="CI648" s="21">
        <v>9441</v>
      </c>
      <c r="CJ648" s="44"/>
      <c r="CK648" s="21">
        <v>1050</v>
      </c>
      <c r="CL648" s="44"/>
      <c r="CM648" s="44">
        <v>864</v>
      </c>
      <c r="CN648" s="44">
        <v>0</v>
      </c>
      <c r="CO648" s="44">
        <v>2985075</v>
      </c>
      <c r="CP648" s="44">
        <v>309708</v>
      </c>
      <c r="CQ648" s="21">
        <v>2972025</v>
      </c>
      <c r="CR648" s="44">
        <v>654564</v>
      </c>
      <c r="CS648" s="44">
        <v>320816</v>
      </c>
      <c r="CT648" s="44">
        <v>54394</v>
      </c>
      <c r="CU648" s="44"/>
      <c r="CV648" s="44">
        <v>110064</v>
      </c>
      <c r="CW648" s="21"/>
      <c r="CX648" s="21"/>
      <c r="CY648" s="21"/>
      <c r="CZ648" s="21"/>
      <c r="DA648" s="21"/>
      <c r="DB648" s="21"/>
      <c r="DC648" s="21"/>
      <c r="DD648" s="21"/>
      <c r="DE648" s="44"/>
      <c r="DF648" s="21"/>
      <c r="DG648" s="44"/>
      <c r="DH648" s="21"/>
      <c r="DI648" s="44"/>
      <c r="DJ648" s="44"/>
      <c r="DK648" s="44"/>
      <c r="DL648" s="44"/>
      <c r="DM648" s="21"/>
      <c r="DN648" s="44"/>
      <c r="DO648" s="44"/>
      <c r="DP648" s="44"/>
      <c r="DQ648" s="44"/>
      <c r="DR648" s="44"/>
      <c r="DS648" s="44"/>
      <c r="DT648" s="44"/>
      <c r="DU648" s="44"/>
      <c r="DV648" s="44"/>
      <c r="DW648" s="44"/>
      <c r="DX648" s="44"/>
      <c r="DY648" s="44"/>
      <c r="DZ648" s="44"/>
      <c r="EA648" s="44"/>
      <c r="EB648" s="21"/>
      <c r="EC648" s="44">
        <v>473046</v>
      </c>
      <c r="ED648" s="44"/>
      <c r="EE648" s="21">
        <v>3592088</v>
      </c>
      <c r="EF648" s="44"/>
      <c r="EG648" s="21">
        <v>1183049</v>
      </c>
      <c r="EH648" s="44"/>
      <c r="EI648" s="21">
        <v>5556257</v>
      </c>
      <c r="EJ648" s="44"/>
      <c r="EK648" s="44"/>
      <c r="EL648" s="21"/>
      <c r="EM648" s="44">
        <v>1721762</v>
      </c>
      <c r="EN648" s="44"/>
      <c r="EO648" s="44">
        <v>449603</v>
      </c>
      <c r="EP648" s="21"/>
      <c r="EQ648" s="21"/>
      <c r="ER648" s="21"/>
      <c r="ES648" s="21"/>
      <c r="ET648" s="44"/>
      <c r="EU648" s="21"/>
      <c r="EV648" s="44"/>
      <c r="EW648" s="21"/>
      <c r="EX648" s="44"/>
      <c r="EY648" s="44"/>
      <c r="EZ648" s="21"/>
      <c r="FA648" s="21"/>
      <c r="FB648" s="44"/>
      <c r="FC648" s="44"/>
      <c r="FD648" s="21"/>
      <c r="FE648" s="112"/>
      <c r="FF648" s="44"/>
      <c r="FG648" s="44">
        <v>11654369</v>
      </c>
      <c r="FH648" s="44">
        <v>2393089</v>
      </c>
      <c r="FI648" s="44">
        <v>9376190</v>
      </c>
      <c r="FJ648" s="44">
        <v>337155</v>
      </c>
      <c r="FK648" s="44">
        <v>9322937</v>
      </c>
      <c r="FL648" s="44"/>
      <c r="FM648" s="44"/>
      <c r="FN648" s="44"/>
      <c r="FO648" s="44"/>
      <c r="FP648" s="44"/>
      <c r="FQ648" s="44"/>
      <c r="FR648" s="44"/>
      <c r="FS648" s="44"/>
      <c r="FT648" s="44">
        <v>23064</v>
      </c>
      <c r="FU648" s="44">
        <v>16302</v>
      </c>
      <c r="FV648" s="21">
        <v>615005</v>
      </c>
      <c r="FW648" s="44"/>
      <c r="FX648" s="44">
        <v>717502</v>
      </c>
      <c r="FY648" s="44">
        <v>180434</v>
      </c>
      <c r="FZ648" s="44">
        <v>287176</v>
      </c>
      <c r="GA648" s="44">
        <v>98782</v>
      </c>
      <c r="GB648" s="44"/>
      <c r="GC648" s="44">
        <v>48809</v>
      </c>
      <c r="GD648" s="44">
        <v>644452</v>
      </c>
      <c r="GE648" s="44">
        <v>589530</v>
      </c>
      <c r="GF648" s="44">
        <v>344075</v>
      </c>
      <c r="GG648" s="44">
        <v>1500365</v>
      </c>
      <c r="GH648" s="44">
        <v>489326</v>
      </c>
      <c r="GI648" s="44">
        <v>286374</v>
      </c>
      <c r="GJ648" s="44">
        <v>95623</v>
      </c>
      <c r="GK648" s="44">
        <v>5268008</v>
      </c>
      <c r="GL648" s="44">
        <v>809474</v>
      </c>
      <c r="GM648" s="44">
        <v>1684693</v>
      </c>
      <c r="GN648" s="44">
        <v>141934</v>
      </c>
      <c r="GO648" s="44">
        <v>25103</v>
      </c>
      <c r="GP648" s="44"/>
      <c r="GQ648" s="44"/>
      <c r="GR648" s="44">
        <v>234680</v>
      </c>
      <c r="GS648" s="44">
        <v>12450894</v>
      </c>
      <c r="GT648" s="44"/>
      <c r="GU648" s="21">
        <v>497780</v>
      </c>
      <c r="GV648" s="44">
        <v>273116</v>
      </c>
      <c r="GW648" s="44">
        <v>1339647</v>
      </c>
      <c r="GX648" s="44">
        <v>89475</v>
      </c>
      <c r="GY648" s="44">
        <v>14650912</v>
      </c>
      <c r="GZ648" s="44">
        <v>19520127</v>
      </c>
      <c r="HA648" s="44"/>
      <c r="HB648" s="44">
        <v>256555</v>
      </c>
      <c r="HC648" s="44">
        <v>-5125770</v>
      </c>
      <c r="HD648" s="44">
        <v>14650912</v>
      </c>
      <c r="HE648" s="21"/>
      <c r="HF648" s="21"/>
      <c r="HG648" s="21"/>
      <c r="HH648" s="21"/>
      <c r="HI648" s="21">
        <v>0</v>
      </c>
      <c r="HJ648" s="44"/>
      <c r="HK648" s="21">
        <v>374560</v>
      </c>
      <c r="HL648" s="21">
        <v>252320</v>
      </c>
      <c r="HM648" s="21">
        <v>626880</v>
      </c>
      <c r="HN648" s="21">
        <v>-129100</v>
      </c>
      <c r="HO648" s="21"/>
      <c r="HP648" s="44"/>
      <c r="HQ648" s="47"/>
      <c r="HR648" s="47">
        <v>256555</v>
      </c>
      <c r="HS648" s="47"/>
      <c r="HT648" s="47" t="s">
        <v>4857</v>
      </c>
      <c r="HU648" s="47">
        <v>-976006.35000000009</v>
      </c>
      <c r="HV648" s="47">
        <v>3935</v>
      </c>
      <c r="HW648" s="47">
        <v>0</v>
      </c>
      <c r="HX648" s="47">
        <v>15601</v>
      </c>
      <c r="HY648" s="47">
        <v>63679</v>
      </c>
      <c r="HZ648" s="47">
        <v>139429</v>
      </c>
      <c r="IA648" s="47">
        <v>2827</v>
      </c>
      <c r="IB648" s="47">
        <v>0</v>
      </c>
      <c r="IC648" s="47">
        <v>8688</v>
      </c>
      <c r="ID648">
        <v>25725</v>
      </c>
      <c r="IE648" s="47">
        <v>5528</v>
      </c>
      <c r="IF648">
        <v>20182</v>
      </c>
      <c r="IG648" s="47">
        <v>13554</v>
      </c>
      <c r="IH648" s="47">
        <v>35050</v>
      </c>
      <c r="II648">
        <v>11599</v>
      </c>
      <c r="IJ648">
        <v>10560</v>
      </c>
      <c r="IK648">
        <v>3285</v>
      </c>
      <c r="IL648">
        <v>25606</v>
      </c>
      <c r="IM648">
        <v>385248</v>
      </c>
      <c r="IN648">
        <v>0</v>
      </c>
      <c r="IO648">
        <v>46</v>
      </c>
      <c r="IP648">
        <v>180</v>
      </c>
      <c r="IQ648">
        <v>1560</v>
      </c>
      <c r="IR648">
        <v>0</v>
      </c>
      <c r="IS648">
        <v>0</v>
      </c>
      <c r="IT648">
        <v>1786</v>
      </c>
      <c r="IU648">
        <v>247812</v>
      </c>
      <c r="IV648">
        <v>0</v>
      </c>
      <c r="IW648">
        <v>766257</v>
      </c>
      <c r="IX648">
        <v>2393726</v>
      </c>
      <c r="IY648">
        <v>3364315</v>
      </c>
      <c r="IZ648">
        <v>90878</v>
      </c>
      <c r="JA648">
        <v>0</v>
      </c>
      <c r="JB648">
        <v>343636</v>
      </c>
      <c r="JC648">
        <v>1253560</v>
      </c>
      <c r="JD648">
        <v>153782</v>
      </c>
      <c r="JE648">
        <v>446485</v>
      </c>
      <c r="JF648">
        <v>252134</v>
      </c>
      <c r="JG648">
        <v>801144</v>
      </c>
      <c r="JH648">
        <v>408128</v>
      </c>
      <c r="JI648">
        <v>222141</v>
      </c>
      <c r="JJ648">
        <v>76980</v>
      </c>
      <c r="JK648">
        <v>833391</v>
      </c>
      <c r="JL648">
        <v>11654369</v>
      </c>
      <c r="JM648">
        <v>0</v>
      </c>
      <c r="JN648">
        <v>3575</v>
      </c>
      <c r="JO648">
        <v>12344</v>
      </c>
      <c r="JP648">
        <v>67762</v>
      </c>
      <c r="JQ648">
        <v>0</v>
      </c>
      <c r="JR648">
        <v>0</v>
      </c>
      <c r="JS648">
        <v>83681</v>
      </c>
      <c r="JT648"/>
      <c r="JU648"/>
      <c r="JV648"/>
      <c r="JW648"/>
      <c r="JX648"/>
      <c r="JY648">
        <v>25725</v>
      </c>
      <c r="JZ648"/>
      <c r="KA648"/>
      <c r="KB648"/>
      <c r="KC648"/>
      <c r="KD648"/>
      <c r="KE648">
        <v>1253560</v>
      </c>
      <c r="KF648">
        <v>283</v>
      </c>
      <c r="KG648">
        <v>439</v>
      </c>
      <c r="KH648">
        <v>200</v>
      </c>
      <c r="KI648">
        <v>193</v>
      </c>
      <c r="KJ648">
        <v>299</v>
      </c>
      <c r="KK648">
        <v>141</v>
      </c>
      <c r="KL648">
        <v>97</v>
      </c>
      <c r="KM648">
        <v>164</v>
      </c>
      <c r="KN648">
        <v>65</v>
      </c>
      <c r="KO648">
        <v>1</v>
      </c>
      <c r="KP648">
        <v>0</v>
      </c>
      <c r="KQ648">
        <v>0</v>
      </c>
      <c r="KR648">
        <v>0</v>
      </c>
      <c r="KS648">
        <v>0</v>
      </c>
      <c r="KT648">
        <v>1</v>
      </c>
      <c r="KU648">
        <v>1</v>
      </c>
      <c r="KV648">
        <v>0</v>
      </c>
      <c r="KW648">
        <v>0</v>
      </c>
      <c r="KX648">
        <v>0</v>
      </c>
      <c r="KY648">
        <v>0</v>
      </c>
      <c r="KZ648">
        <v>0</v>
      </c>
      <c r="LA648">
        <v>0</v>
      </c>
      <c r="LB648">
        <v>0</v>
      </c>
      <c r="LC648">
        <v>0</v>
      </c>
      <c r="LD648">
        <v>1</v>
      </c>
      <c r="LE648">
        <v>0</v>
      </c>
      <c r="LF648">
        <v>0</v>
      </c>
      <c r="LG648">
        <v>0</v>
      </c>
      <c r="LH648">
        <v>0</v>
      </c>
    </row>
    <row r="649" spans="1:320" s="34" customFormat="1" ht="15" customHeight="1" x14ac:dyDescent="0.25">
      <c r="A649" s="45">
        <v>206331091</v>
      </c>
      <c r="B649" s="45" t="s">
        <v>1403</v>
      </c>
      <c r="C649" s="46">
        <v>45078</v>
      </c>
      <c r="D649" s="46">
        <v>45443</v>
      </c>
      <c r="E649" s="47">
        <v>366</v>
      </c>
      <c r="F649" s="45" t="s">
        <v>883</v>
      </c>
      <c r="G649" s="45" t="s">
        <v>884</v>
      </c>
      <c r="H649" s="45" t="s">
        <v>1404</v>
      </c>
      <c r="I649" s="45" t="s">
        <v>886</v>
      </c>
      <c r="J649" s="45" t="s">
        <v>887</v>
      </c>
      <c r="K649" s="45" t="s">
        <v>1405</v>
      </c>
      <c r="L649" s="45" t="s">
        <v>5280</v>
      </c>
      <c r="M649" s="45" t="s">
        <v>1406</v>
      </c>
      <c r="N649" s="45" t="s">
        <v>1407</v>
      </c>
      <c r="O649" s="45" t="s">
        <v>1408</v>
      </c>
      <c r="P649" s="45" t="s">
        <v>5287</v>
      </c>
      <c r="Q649" s="45" t="s">
        <v>5288</v>
      </c>
      <c r="R649" t="s">
        <v>1409</v>
      </c>
      <c r="S649" s="45" t="s">
        <v>893</v>
      </c>
      <c r="T649"/>
      <c r="U649" s="47">
        <v>99</v>
      </c>
      <c r="V649" s="47">
        <v>99</v>
      </c>
      <c r="W649" s="47" t="s">
        <v>894</v>
      </c>
      <c r="X649" s="47">
        <v>36234</v>
      </c>
      <c r="Y649" s="47">
        <v>34689</v>
      </c>
      <c r="Z649" s="48">
        <v>95.74</v>
      </c>
      <c r="AA649" s="44">
        <v>284</v>
      </c>
      <c r="AB649" s="44">
        <v>266</v>
      </c>
      <c r="AC649" s="44">
        <v>3359</v>
      </c>
      <c r="AD649" s="44"/>
      <c r="AE649" s="44">
        <v>3025</v>
      </c>
      <c r="AF649" s="44">
        <v>22744</v>
      </c>
      <c r="AG649" s="44">
        <v>3324</v>
      </c>
      <c r="AH649" s="47">
        <v>9</v>
      </c>
      <c r="AI649" s="47">
        <v>36</v>
      </c>
      <c r="AJ649">
        <v>2192</v>
      </c>
      <c r="AK649" t="s">
        <v>895</v>
      </c>
      <c r="AL649">
        <v>34689</v>
      </c>
      <c r="AM649"/>
      <c r="AN649"/>
      <c r="AO649"/>
      <c r="AP649"/>
      <c r="AQ649"/>
      <c r="AR649" s="44"/>
      <c r="AS649" s="44"/>
      <c r="AT649" s="44"/>
      <c r="AU649" s="44">
        <v>14938200</v>
      </c>
      <c r="AV649" s="44">
        <v>6805835</v>
      </c>
      <c r="AW649" s="44">
        <v>9017185</v>
      </c>
      <c r="AX649" s="44"/>
      <c r="AY649" s="44">
        <v>12726850</v>
      </c>
      <c r="AZ649" s="21">
        <v>18303616</v>
      </c>
      <c r="BA649" s="21">
        <v>-5576766</v>
      </c>
      <c r="BB649" s="44">
        <v>139187</v>
      </c>
      <c r="BC649" s="44">
        <v>12590</v>
      </c>
      <c r="BD649" s="44"/>
      <c r="BE649" s="44">
        <v>-5450169</v>
      </c>
      <c r="BF649" s="44">
        <v>2712200</v>
      </c>
      <c r="BG649" s="44"/>
      <c r="BH649" s="44">
        <v>908500</v>
      </c>
      <c r="BI649" s="21">
        <v>7949700</v>
      </c>
      <c r="BJ649" s="21">
        <v>2678700</v>
      </c>
      <c r="BK649" s="21">
        <v>7200</v>
      </c>
      <c r="BL649" s="21">
        <v>10800</v>
      </c>
      <c r="BM649" s="21">
        <v>671100</v>
      </c>
      <c r="BN649" s="21">
        <v>14938200</v>
      </c>
      <c r="BO649" s="21"/>
      <c r="BP649" s="21"/>
      <c r="BQ649" s="44"/>
      <c r="BR649" s="21"/>
      <c r="BS649" s="44"/>
      <c r="BT649" s="21"/>
      <c r="BU649" s="44"/>
      <c r="BV649" s="21"/>
      <c r="BW649" s="44">
        <v>3592311</v>
      </c>
      <c r="BX649" s="21"/>
      <c r="BY649" s="21"/>
      <c r="BZ649" s="21"/>
      <c r="CA649" s="44">
        <v>170934</v>
      </c>
      <c r="CB649" s="44"/>
      <c r="CC649" s="44">
        <v>942535</v>
      </c>
      <c r="CD649" s="44"/>
      <c r="CE649" s="44">
        <v>2085545</v>
      </c>
      <c r="CF649" s="44"/>
      <c r="CG649" s="44">
        <v>8351</v>
      </c>
      <c r="CH649" s="44"/>
      <c r="CI649" s="21">
        <v>154</v>
      </c>
      <c r="CJ649" s="44"/>
      <c r="CK649" s="21">
        <v>6005</v>
      </c>
      <c r="CL649" s="44"/>
      <c r="CM649" s="44">
        <v>61647</v>
      </c>
      <c r="CN649" s="44">
        <v>39331</v>
      </c>
      <c r="CO649" s="44">
        <v>2354815</v>
      </c>
      <c r="CP649" s="44">
        <v>0</v>
      </c>
      <c r="CQ649" s="21">
        <v>2259327</v>
      </c>
      <c r="CR649" s="44">
        <v>818312</v>
      </c>
      <c r="CS649" s="44">
        <v>950803</v>
      </c>
      <c r="CT649" s="44">
        <v>106331</v>
      </c>
      <c r="CU649" s="44"/>
      <c r="CV649" s="44">
        <v>215269</v>
      </c>
      <c r="CW649" s="21"/>
      <c r="CX649" s="21"/>
      <c r="CY649" s="21"/>
      <c r="CZ649" s="21"/>
      <c r="DA649" s="21"/>
      <c r="DB649" s="21"/>
      <c r="DC649" s="21"/>
      <c r="DD649" s="21"/>
      <c r="DE649" s="44"/>
      <c r="DF649" s="21"/>
      <c r="DG649" s="44"/>
      <c r="DH649" s="21"/>
      <c r="DI649" s="44"/>
      <c r="DJ649" s="44"/>
      <c r="DK649" s="44"/>
      <c r="DL649" s="44"/>
      <c r="DM649" s="21"/>
      <c r="DN649" s="44"/>
      <c r="DO649" s="44"/>
      <c r="DP649" s="44"/>
      <c r="DQ649" s="44"/>
      <c r="DR649" s="44"/>
      <c r="DS649" s="44"/>
      <c r="DT649" s="44"/>
      <c r="DU649" s="44"/>
      <c r="DV649" s="44"/>
      <c r="DW649" s="44"/>
      <c r="DX649" s="44"/>
      <c r="DY649" s="44">
        <v>-9377</v>
      </c>
      <c r="DZ649" s="44"/>
      <c r="EA649" s="44"/>
      <c r="EB649" s="21"/>
      <c r="EC649" s="44">
        <v>2572028</v>
      </c>
      <c r="ED649" s="44"/>
      <c r="EE649" s="21"/>
      <c r="EF649" s="44"/>
      <c r="EG649" s="21">
        <v>160134</v>
      </c>
      <c r="EH649" s="44"/>
      <c r="EI649" s="21">
        <v>3127408</v>
      </c>
      <c r="EJ649" s="44"/>
      <c r="EK649" s="44">
        <v>3044494</v>
      </c>
      <c r="EL649" s="21"/>
      <c r="EM649" s="44">
        <v>11551</v>
      </c>
      <c r="EN649" s="44"/>
      <c r="EO649" s="44">
        <v>110947</v>
      </c>
      <c r="EP649" s="21"/>
      <c r="EQ649" s="21"/>
      <c r="ER649" s="21"/>
      <c r="ES649" s="21"/>
      <c r="ET649" s="44"/>
      <c r="EU649" s="21"/>
      <c r="EV649" s="44"/>
      <c r="EW649" s="21"/>
      <c r="EX649" s="44"/>
      <c r="EY649" s="44"/>
      <c r="EZ649" s="21"/>
      <c r="FA649" s="21"/>
      <c r="FB649" s="44"/>
      <c r="FC649" s="44"/>
      <c r="FD649" s="21"/>
      <c r="FE649" s="112"/>
      <c r="FF649" s="44"/>
      <c r="FG649" s="44">
        <v>7094666</v>
      </c>
      <c r="FH649" s="44">
        <v>1974432</v>
      </c>
      <c r="FI649" s="44">
        <v>9234518</v>
      </c>
      <c r="FJ649" s="44">
        <v>385653</v>
      </c>
      <c r="FK649" s="44">
        <v>6053445</v>
      </c>
      <c r="FL649" s="44"/>
      <c r="FM649" s="44"/>
      <c r="FN649" s="44"/>
      <c r="FO649" s="44"/>
      <c r="FP649" s="44"/>
      <c r="FQ649" s="44"/>
      <c r="FR649" s="44"/>
      <c r="FS649" s="44"/>
      <c r="FT649" s="44"/>
      <c r="FU649" s="44">
        <v>23265</v>
      </c>
      <c r="FV649" s="21">
        <v>341444</v>
      </c>
      <c r="FW649" s="44"/>
      <c r="FX649" s="44">
        <v>364825</v>
      </c>
      <c r="FY649" s="44">
        <v>137619</v>
      </c>
      <c r="FZ649" s="44">
        <v>193090</v>
      </c>
      <c r="GA649" s="44">
        <v>25537</v>
      </c>
      <c r="GB649" s="44"/>
      <c r="GC649" s="44">
        <v>113792</v>
      </c>
      <c r="GD649" s="44">
        <v>584189</v>
      </c>
      <c r="GE649" s="44">
        <v>350740</v>
      </c>
      <c r="GF649" s="44">
        <v>189741</v>
      </c>
      <c r="GG649" s="44">
        <v>844686</v>
      </c>
      <c r="GH649" s="44">
        <v>139103</v>
      </c>
      <c r="GI649" s="44">
        <v>144737</v>
      </c>
      <c r="GJ649" s="44">
        <v>122461</v>
      </c>
      <c r="GK649" s="44">
        <v>6739987</v>
      </c>
      <c r="GL649" s="44">
        <v>43953</v>
      </c>
      <c r="GM649" s="44">
        <v>1592179</v>
      </c>
      <c r="GN649" s="44">
        <v>55855</v>
      </c>
      <c r="GO649" s="44">
        <v>24026</v>
      </c>
      <c r="GP649" s="44"/>
      <c r="GQ649" s="44">
        <v>42736</v>
      </c>
      <c r="GR649" s="44">
        <v>176206</v>
      </c>
      <c r="GS649" s="44">
        <v>2133208</v>
      </c>
      <c r="GT649" s="44"/>
      <c r="GU649" s="21">
        <v>204448</v>
      </c>
      <c r="GV649" s="44">
        <v>300229</v>
      </c>
      <c r="GW649" s="44">
        <v>10199901</v>
      </c>
      <c r="GX649" s="44"/>
      <c r="GY649" s="44">
        <v>12837786</v>
      </c>
      <c r="GZ649" s="44">
        <v>19547718</v>
      </c>
      <c r="HA649" s="44"/>
      <c r="HB649" s="44"/>
      <c r="HC649" s="44">
        <v>-6709932</v>
      </c>
      <c r="HD649" s="44">
        <v>12837786</v>
      </c>
      <c r="HE649" s="21"/>
      <c r="HF649" s="21"/>
      <c r="HG649" s="21">
        <v>4371872</v>
      </c>
      <c r="HH649" s="21"/>
      <c r="HI649" s="21">
        <v>0</v>
      </c>
      <c r="HJ649" s="44"/>
      <c r="HK649" s="21">
        <v>581280</v>
      </c>
      <c r="HL649" s="21">
        <v>576377</v>
      </c>
      <c r="HM649" s="21">
        <v>1157657</v>
      </c>
      <c r="HN649" s="21">
        <v>-953209</v>
      </c>
      <c r="HO649" s="21"/>
      <c r="HP649" s="44"/>
      <c r="HQ649" s="47"/>
      <c r="HR649" s="47"/>
      <c r="HS649" s="47"/>
      <c r="HT649" s="47" t="s">
        <v>1799</v>
      </c>
      <c r="HU649" s="47">
        <v>195477.18</v>
      </c>
      <c r="HV649" s="47">
        <v>1907</v>
      </c>
      <c r="HW649" s="47">
        <v>0</v>
      </c>
      <c r="HX649" s="47">
        <v>8101</v>
      </c>
      <c r="HY649" s="47">
        <v>34262</v>
      </c>
      <c r="HZ649" s="47">
        <v>88106</v>
      </c>
      <c r="IA649" s="47">
        <v>0</v>
      </c>
      <c r="IB649" s="47">
        <v>0</v>
      </c>
      <c r="IC649" s="47">
        <v>8314</v>
      </c>
      <c r="ID649">
        <v>14042</v>
      </c>
      <c r="IE649" s="47">
        <v>2029</v>
      </c>
      <c r="IF649">
        <v>12442</v>
      </c>
      <c r="IG649" s="47">
        <v>5882</v>
      </c>
      <c r="IH649" s="47">
        <v>18128</v>
      </c>
      <c r="II649">
        <v>3840</v>
      </c>
      <c r="IJ649">
        <v>5297</v>
      </c>
      <c r="IK649">
        <v>1953</v>
      </c>
      <c r="IL649">
        <v>20401</v>
      </c>
      <c r="IM649">
        <v>224704</v>
      </c>
      <c r="IN649">
        <v>0</v>
      </c>
      <c r="IO649">
        <v>0</v>
      </c>
      <c r="IP649">
        <v>0</v>
      </c>
      <c r="IQ649">
        <v>0</v>
      </c>
      <c r="IR649">
        <v>0</v>
      </c>
      <c r="IS649">
        <v>0</v>
      </c>
      <c r="IT649">
        <v>0</v>
      </c>
      <c r="IU649">
        <v>157958</v>
      </c>
      <c r="IV649">
        <v>0</v>
      </c>
      <c r="IW649">
        <v>452027</v>
      </c>
      <c r="IX649">
        <v>1354329</v>
      </c>
      <c r="IY649">
        <v>2065223</v>
      </c>
      <c r="IZ649">
        <v>0</v>
      </c>
      <c r="JA649">
        <v>0</v>
      </c>
      <c r="JB649">
        <v>312295</v>
      </c>
      <c r="JC649">
        <v>645952</v>
      </c>
      <c r="JD649">
        <v>76801</v>
      </c>
      <c r="JE649">
        <v>227798</v>
      </c>
      <c r="JF649">
        <v>117926</v>
      </c>
      <c r="JG649">
        <v>407033</v>
      </c>
      <c r="JH649">
        <v>107502</v>
      </c>
      <c r="JI649">
        <v>106887</v>
      </c>
      <c r="JJ649">
        <v>99466</v>
      </c>
      <c r="JK649">
        <v>963469</v>
      </c>
      <c r="JL649">
        <v>7094666</v>
      </c>
      <c r="JM649">
        <v>0</v>
      </c>
      <c r="JN649">
        <v>0</v>
      </c>
      <c r="JO649">
        <v>0</v>
      </c>
      <c r="JP649">
        <v>0</v>
      </c>
      <c r="JQ649">
        <v>0</v>
      </c>
      <c r="JR649">
        <v>0</v>
      </c>
      <c r="JS649">
        <v>0</v>
      </c>
      <c r="JT649"/>
      <c r="JU649"/>
      <c r="JV649"/>
      <c r="JW649"/>
      <c r="JX649"/>
      <c r="JY649">
        <v>14042</v>
      </c>
      <c r="JZ649"/>
      <c r="KA649"/>
      <c r="KB649"/>
      <c r="KC649"/>
      <c r="KD649"/>
      <c r="KE649">
        <v>645952</v>
      </c>
      <c r="KF649">
        <v>165</v>
      </c>
      <c r="KG649">
        <v>209</v>
      </c>
      <c r="KH649">
        <v>133</v>
      </c>
      <c r="KI649">
        <v>101</v>
      </c>
      <c r="KJ649">
        <v>136</v>
      </c>
      <c r="KK649">
        <v>78</v>
      </c>
      <c r="KL649">
        <v>63</v>
      </c>
      <c r="KM649">
        <v>85</v>
      </c>
      <c r="KN649">
        <v>49</v>
      </c>
      <c r="KO649">
        <v>1</v>
      </c>
      <c r="KP649">
        <v>0</v>
      </c>
      <c r="KQ649">
        <v>0</v>
      </c>
      <c r="KR649">
        <v>0</v>
      </c>
      <c r="KS649">
        <v>1</v>
      </c>
      <c r="KT649">
        <v>0</v>
      </c>
      <c r="KU649">
        <v>1</v>
      </c>
      <c r="KV649">
        <v>0</v>
      </c>
      <c r="KW649">
        <v>0</v>
      </c>
      <c r="KX649">
        <v>0</v>
      </c>
      <c r="KY649">
        <v>0</v>
      </c>
      <c r="KZ649">
        <v>0</v>
      </c>
      <c r="LA649">
        <v>0</v>
      </c>
      <c r="LB649">
        <v>0</v>
      </c>
      <c r="LC649">
        <v>0</v>
      </c>
      <c r="LD649">
        <v>1</v>
      </c>
      <c r="LE649">
        <v>0</v>
      </c>
      <c r="LF649">
        <v>0</v>
      </c>
      <c r="LG649">
        <v>0</v>
      </c>
      <c r="LH649">
        <v>0</v>
      </c>
    </row>
    <row r="650" spans="1:320" s="34" customFormat="1" ht="15" customHeight="1" x14ac:dyDescent="0.25">
      <c r="A650" s="45">
        <v>206331111</v>
      </c>
      <c r="B650" s="45" t="s">
        <v>5289</v>
      </c>
      <c r="C650" s="46">
        <v>45292</v>
      </c>
      <c r="D650" s="46">
        <v>45657</v>
      </c>
      <c r="E650" s="47">
        <v>366</v>
      </c>
      <c r="F650" s="45" t="s">
        <v>883</v>
      </c>
      <c r="G650" s="45" t="s">
        <v>884</v>
      </c>
      <c r="H650" s="45" t="s">
        <v>1404</v>
      </c>
      <c r="I650" s="45" t="s">
        <v>886</v>
      </c>
      <c r="J650" s="45" t="s">
        <v>887</v>
      </c>
      <c r="K650" s="45" t="s">
        <v>1405</v>
      </c>
      <c r="L650" s="45" t="s">
        <v>5290</v>
      </c>
      <c r="M650" s="45" t="s">
        <v>5291</v>
      </c>
      <c r="N650" s="45" t="s">
        <v>5292</v>
      </c>
      <c r="O650" s="45" t="s">
        <v>5293</v>
      </c>
      <c r="P650" s="45" t="s">
        <v>5294</v>
      </c>
      <c r="Q650" s="45" t="s">
        <v>5295</v>
      </c>
      <c r="R650" t="s">
        <v>5296</v>
      </c>
      <c r="S650" s="45" t="s">
        <v>893</v>
      </c>
      <c r="T650"/>
      <c r="U650" s="47">
        <v>87</v>
      </c>
      <c r="V650" s="47">
        <v>87</v>
      </c>
      <c r="W650" s="47" t="s">
        <v>894</v>
      </c>
      <c r="X650" s="47">
        <v>31842</v>
      </c>
      <c r="Y650" s="47">
        <v>29854</v>
      </c>
      <c r="Z650" s="48">
        <v>215.82</v>
      </c>
      <c r="AA650" s="44">
        <v>105</v>
      </c>
      <c r="AB650" s="44">
        <v>111</v>
      </c>
      <c r="AC650" s="44">
        <v>2430</v>
      </c>
      <c r="AD650" s="44">
        <v>136</v>
      </c>
      <c r="AE650" s="44">
        <v>4020</v>
      </c>
      <c r="AF650" s="44">
        <v>22209</v>
      </c>
      <c r="AG650" s="44"/>
      <c r="AH650" s="47">
        <v>665</v>
      </c>
      <c r="AI650" s="47">
        <v>5</v>
      </c>
      <c r="AJ650">
        <v>389</v>
      </c>
      <c r="AK650" t="s">
        <v>895</v>
      </c>
      <c r="AL650">
        <v>29854</v>
      </c>
      <c r="AM650"/>
      <c r="AN650"/>
      <c r="AO650"/>
      <c r="AP650"/>
      <c r="AQ650"/>
      <c r="AR650" s="44"/>
      <c r="AS650" s="44"/>
      <c r="AT650" s="44"/>
      <c r="AU650" s="44">
        <v>8359120</v>
      </c>
      <c r="AV650" s="44">
        <v>3967409</v>
      </c>
      <c r="AW650" s="44">
        <v>3573154</v>
      </c>
      <c r="AX650" s="44">
        <v>25399</v>
      </c>
      <c r="AY650" s="44">
        <v>8778774</v>
      </c>
      <c r="AZ650" s="21">
        <v>10762981</v>
      </c>
      <c r="BA650" s="21">
        <v>-1984207</v>
      </c>
      <c r="BB650" s="44">
        <v>5</v>
      </c>
      <c r="BC650" s="44"/>
      <c r="BD650" s="44"/>
      <c r="BE650" s="44">
        <v>-1984202</v>
      </c>
      <c r="BF650" s="44">
        <v>680400</v>
      </c>
      <c r="BG650" s="44">
        <v>38080</v>
      </c>
      <c r="BH650" s="44">
        <v>1125600</v>
      </c>
      <c r="BI650" s="21">
        <v>6218520</v>
      </c>
      <c r="BJ650" s="21"/>
      <c r="BK650" s="21">
        <v>186200</v>
      </c>
      <c r="BL650" s="21">
        <v>1400</v>
      </c>
      <c r="BM650" s="21">
        <v>108920</v>
      </c>
      <c r="BN650" s="21">
        <v>8359120</v>
      </c>
      <c r="BO650" s="21"/>
      <c r="BP650" s="21"/>
      <c r="BQ650" s="44"/>
      <c r="BR650" s="21"/>
      <c r="BS650" s="44"/>
      <c r="BT650" s="21"/>
      <c r="BU650" s="44"/>
      <c r="BV650" s="21"/>
      <c r="BW650" s="44">
        <v>3446409</v>
      </c>
      <c r="BX650" s="21"/>
      <c r="BY650" s="21">
        <v>78285</v>
      </c>
      <c r="BZ650" s="21"/>
      <c r="CA650" s="44">
        <v>52563</v>
      </c>
      <c r="CB650" s="44"/>
      <c r="CC650" s="44"/>
      <c r="CD650" s="44"/>
      <c r="CE650" s="44"/>
      <c r="CF650" s="44"/>
      <c r="CG650" s="44">
        <v>382794</v>
      </c>
      <c r="CH650" s="44"/>
      <c r="CI650" s="21">
        <v>7358</v>
      </c>
      <c r="CJ650" s="44"/>
      <c r="CK650" s="21"/>
      <c r="CL650" s="44"/>
      <c r="CM650" s="44">
        <v>2980</v>
      </c>
      <c r="CN650" s="44">
        <v>0</v>
      </c>
      <c r="CO650" s="44">
        <v>1618927</v>
      </c>
      <c r="CP650" s="44">
        <v>0</v>
      </c>
      <c r="CQ650" s="21">
        <v>1655894</v>
      </c>
      <c r="CR650" s="44">
        <v>88195</v>
      </c>
      <c r="CS650" s="44">
        <v>525281</v>
      </c>
      <c r="CT650" s="44">
        <v>67820</v>
      </c>
      <c r="CU650" s="44"/>
      <c r="CV650" s="44">
        <v>8312</v>
      </c>
      <c r="CW650" s="21"/>
      <c r="CX650" s="21"/>
      <c r="CY650" s="21"/>
      <c r="CZ650" s="21"/>
      <c r="DA650" s="21"/>
      <c r="DB650" s="21"/>
      <c r="DC650" s="21"/>
      <c r="DD650" s="21"/>
      <c r="DE650" s="44"/>
      <c r="DF650" s="21"/>
      <c r="DG650" s="44"/>
      <c r="DH650" s="21"/>
      <c r="DI650" s="44"/>
      <c r="DJ650" s="44"/>
      <c r="DK650" s="44"/>
      <c r="DL650" s="44"/>
      <c r="DM650" s="21"/>
      <c r="DN650" s="44"/>
      <c r="DO650" s="44"/>
      <c r="DP650" s="44"/>
      <c r="DQ650" s="44"/>
      <c r="DR650" s="44"/>
      <c r="DS650" s="44"/>
      <c r="DT650" s="44"/>
      <c r="DU650" s="44"/>
      <c r="DV650" s="44"/>
      <c r="DW650" s="44"/>
      <c r="DX650" s="44"/>
      <c r="DY650" s="44"/>
      <c r="DZ650" s="44"/>
      <c r="EA650" s="44"/>
      <c r="EB650" s="21"/>
      <c r="EC650" s="44">
        <v>1912569</v>
      </c>
      <c r="ED650" s="44"/>
      <c r="EE650" s="21">
        <v>66096</v>
      </c>
      <c r="EF650" s="44"/>
      <c r="EG650" s="21">
        <v>222207</v>
      </c>
      <c r="EH650" s="44"/>
      <c r="EI650" s="21">
        <v>1029271</v>
      </c>
      <c r="EJ650" s="44"/>
      <c r="EK650" s="44"/>
      <c r="EL650" s="21"/>
      <c r="EM650" s="44">
        <v>323191</v>
      </c>
      <c r="EN650" s="44"/>
      <c r="EO650" s="44">
        <v>19820</v>
      </c>
      <c r="EP650" s="21"/>
      <c r="EQ650" s="21"/>
      <c r="ER650" s="21"/>
      <c r="ES650" s="21"/>
      <c r="ET650" s="44"/>
      <c r="EU650" s="21"/>
      <c r="EV650" s="44"/>
      <c r="EW650" s="21"/>
      <c r="EX650" s="44"/>
      <c r="EY650" s="44"/>
      <c r="EZ650" s="21"/>
      <c r="FA650" s="21"/>
      <c r="FB650" s="44"/>
      <c r="FC650" s="44"/>
      <c r="FD650" s="21"/>
      <c r="FE650" s="112"/>
      <c r="FF650" s="44"/>
      <c r="FG650" s="44">
        <v>4706886</v>
      </c>
      <c r="FH650" s="44">
        <v>1153467</v>
      </c>
      <c r="FI650" s="44">
        <v>4902628</v>
      </c>
      <c r="FJ650" s="44">
        <v>252771</v>
      </c>
      <c r="FK650" s="44">
        <v>4340028</v>
      </c>
      <c r="FL650" s="44"/>
      <c r="FM650" s="44"/>
      <c r="FN650" s="44"/>
      <c r="FO650" s="44"/>
      <c r="FP650" s="44"/>
      <c r="FQ650" s="44"/>
      <c r="FR650" s="44"/>
      <c r="FS650" s="44"/>
      <c r="FT650" s="44">
        <v>1701</v>
      </c>
      <c r="FU650" s="44"/>
      <c r="FV650" s="21">
        <v>323156</v>
      </c>
      <c r="FW650" s="44"/>
      <c r="FX650" s="44">
        <v>321325</v>
      </c>
      <c r="FY650" s="44">
        <v>14610</v>
      </c>
      <c r="FZ650" s="44">
        <v>88814</v>
      </c>
      <c r="GA650" s="44">
        <v>17940</v>
      </c>
      <c r="GB650" s="44"/>
      <c r="GC650" s="44">
        <v>12208</v>
      </c>
      <c r="GD650" s="44">
        <v>494852</v>
      </c>
      <c r="GE650" s="44">
        <v>232384</v>
      </c>
      <c r="GF650" s="44">
        <v>141155</v>
      </c>
      <c r="GG650" s="44">
        <v>851256</v>
      </c>
      <c r="GH650" s="44">
        <v>114197</v>
      </c>
      <c r="GI650" s="44">
        <v>232204</v>
      </c>
      <c r="GJ650" s="44">
        <v>60935</v>
      </c>
      <c r="GK650" s="44">
        <v>2577069</v>
      </c>
      <c r="GL650" s="44">
        <v>13757</v>
      </c>
      <c r="GM650" s="44">
        <v>522000</v>
      </c>
      <c r="GN650" s="44">
        <v>42934</v>
      </c>
      <c r="GO650" s="44">
        <v>7656</v>
      </c>
      <c r="GP650" s="44"/>
      <c r="GQ650" s="44"/>
      <c r="GR650" s="44">
        <v>352800</v>
      </c>
      <c r="GS650" s="44">
        <v>2272492</v>
      </c>
      <c r="GT650" s="44"/>
      <c r="GU650" s="21">
        <v>292517</v>
      </c>
      <c r="GV650" s="44">
        <v>336156</v>
      </c>
      <c r="GW650" s="44">
        <v>12218</v>
      </c>
      <c r="GX650" s="44"/>
      <c r="GY650" s="44">
        <v>2913383</v>
      </c>
      <c r="GZ650" s="44">
        <v>1400402</v>
      </c>
      <c r="HA650" s="44"/>
      <c r="HB650" s="44"/>
      <c r="HC650" s="44">
        <v>1512981</v>
      </c>
      <c r="HD650" s="44">
        <v>2913383</v>
      </c>
      <c r="HE650" s="21"/>
      <c r="HF650" s="21">
        <v>12218</v>
      </c>
      <c r="HG650" s="21">
        <v>81818</v>
      </c>
      <c r="HH650" s="21"/>
      <c r="HI650" s="21">
        <v>0</v>
      </c>
      <c r="HJ650" s="44"/>
      <c r="HK650" s="21">
        <v>374149</v>
      </c>
      <c r="HL650" s="21">
        <v>46228</v>
      </c>
      <c r="HM650" s="21">
        <v>420377</v>
      </c>
      <c r="HN650" s="21">
        <v>-127860</v>
      </c>
      <c r="HO650" s="21"/>
      <c r="HP650" s="44"/>
      <c r="HQ650" s="47"/>
      <c r="HR650" s="47"/>
      <c r="HS650" s="47"/>
      <c r="HT650" s="47" t="s">
        <v>2665</v>
      </c>
      <c r="HU650" s="47">
        <v>294084.42</v>
      </c>
      <c r="HV650" s="47">
        <v>1843</v>
      </c>
      <c r="HW650" s="47">
        <v>0</v>
      </c>
      <c r="HX650" s="47">
        <v>7115</v>
      </c>
      <c r="HY650" s="47">
        <v>28870</v>
      </c>
      <c r="HZ650" s="47">
        <v>74795</v>
      </c>
      <c r="IA650" s="47">
        <v>0</v>
      </c>
      <c r="IB650" s="47">
        <v>0</v>
      </c>
      <c r="IC650" s="47">
        <v>6470</v>
      </c>
      <c r="ID650"/>
      <c r="IE650" s="47">
        <v>3963</v>
      </c>
      <c r="IF650"/>
      <c r="IG650" s="47"/>
      <c r="IH650" s="47">
        <v>20060</v>
      </c>
      <c r="II650">
        <v>3302</v>
      </c>
      <c r="IJ650">
        <v>9983</v>
      </c>
      <c r="IK650">
        <v>1247</v>
      </c>
      <c r="IL650">
        <v>10734</v>
      </c>
      <c r="IM650">
        <v>168382</v>
      </c>
      <c r="IN650">
        <v>0</v>
      </c>
      <c r="IO650">
        <v>0</v>
      </c>
      <c r="IP650">
        <v>0</v>
      </c>
      <c r="IQ650">
        <v>0</v>
      </c>
      <c r="IR650">
        <v>0</v>
      </c>
      <c r="IS650">
        <v>0</v>
      </c>
      <c r="IT650">
        <v>0</v>
      </c>
      <c r="IU650">
        <v>140152</v>
      </c>
      <c r="IV650">
        <v>0</v>
      </c>
      <c r="IW650">
        <v>357593</v>
      </c>
      <c r="IX650">
        <v>1011756</v>
      </c>
      <c r="IY650">
        <v>1637131</v>
      </c>
      <c r="IZ650">
        <v>0</v>
      </c>
      <c r="JA650">
        <v>0</v>
      </c>
      <c r="JB650">
        <v>223285</v>
      </c>
      <c r="JC650"/>
      <c r="JD650">
        <v>135921</v>
      </c>
      <c r="JE650"/>
      <c r="JF650"/>
      <c r="JG650">
        <v>387678</v>
      </c>
      <c r="JH650">
        <v>91720</v>
      </c>
      <c r="JI650">
        <v>181639</v>
      </c>
      <c r="JJ650">
        <v>48742</v>
      </c>
      <c r="JK650">
        <v>491269</v>
      </c>
      <c r="JL650">
        <v>4706886</v>
      </c>
      <c r="JM650">
        <v>0</v>
      </c>
      <c r="JN650">
        <v>0</v>
      </c>
      <c r="JO650">
        <v>0</v>
      </c>
      <c r="JP650">
        <v>0</v>
      </c>
      <c r="JQ650">
        <v>0</v>
      </c>
      <c r="JR650">
        <v>0</v>
      </c>
      <c r="JS650">
        <v>0</v>
      </c>
      <c r="JT650"/>
      <c r="JU650"/>
      <c r="JV650"/>
      <c r="JW650"/>
      <c r="JX650"/>
      <c r="JY650"/>
      <c r="JZ650"/>
      <c r="KA650"/>
      <c r="KB650"/>
      <c r="KC650"/>
      <c r="KD650"/>
      <c r="KE650"/>
      <c r="KF650">
        <v>112</v>
      </c>
      <c r="KG650">
        <v>215</v>
      </c>
      <c r="KH650">
        <v>63</v>
      </c>
      <c r="KI650">
        <v>78</v>
      </c>
      <c r="KJ650">
        <v>158</v>
      </c>
      <c r="KK650">
        <v>42</v>
      </c>
      <c r="KL650">
        <v>52</v>
      </c>
      <c r="KM650">
        <v>101</v>
      </c>
      <c r="KN650">
        <v>29</v>
      </c>
      <c r="KO650">
        <v>1</v>
      </c>
      <c r="KP650">
        <v>0</v>
      </c>
      <c r="KQ650">
        <v>0</v>
      </c>
      <c r="KR650">
        <v>0</v>
      </c>
      <c r="KS650">
        <v>1</v>
      </c>
      <c r="KT650">
        <v>0</v>
      </c>
      <c r="KU650">
        <v>1</v>
      </c>
      <c r="KV650">
        <v>0</v>
      </c>
      <c r="KW650">
        <v>0</v>
      </c>
      <c r="KX650">
        <v>0</v>
      </c>
      <c r="KY650">
        <v>0</v>
      </c>
      <c r="KZ650">
        <v>0</v>
      </c>
      <c r="LA650">
        <v>0</v>
      </c>
      <c r="LB650">
        <v>0</v>
      </c>
      <c r="LC650">
        <v>0</v>
      </c>
      <c r="LD650">
        <v>1</v>
      </c>
      <c r="LE650">
        <v>0</v>
      </c>
      <c r="LF650">
        <v>0</v>
      </c>
      <c r="LG650">
        <v>0</v>
      </c>
      <c r="LH650">
        <v>0</v>
      </c>
    </row>
    <row r="651" spans="1:320" s="34" customFormat="1" ht="15" customHeight="1" x14ac:dyDescent="0.25">
      <c r="A651" s="45">
        <v>206331116</v>
      </c>
      <c r="B651" s="45" t="s">
        <v>5297</v>
      </c>
      <c r="C651" s="46">
        <v>45292</v>
      </c>
      <c r="D651" s="46">
        <v>45657</v>
      </c>
      <c r="E651" s="47">
        <v>366</v>
      </c>
      <c r="F651" s="45" t="s">
        <v>883</v>
      </c>
      <c r="G651" s="45" t="s">
        <v>884</v>
      </c>
      <c r="H651" s="45" t="s">
        <v>1404</v>
      </c>
      <c r="I651" s="45" t="s">
        <v>886</v>
      </c>
      <c r="J651" s="45" t="s">
        <v>887</v>
      </c>
      <c r="K651" s="45" t="s">
        <v>1405</v>
      </c>
      <c r="L651" s="45" t="s">
        <v>5280</v>
      </c>
      <c r="M651" s="45" t="s">
        <v>5298</v>
      </c>
      <c r="N651" s="45" t="s">
        <v>5299</v>
      </c>
      <c r="O651" s="45" t="s">
        <v>1408</v>
      </c>
      <c r="P651" s="45" t="s">
        <v>5300</v>
      </c>
      <c r="Q651" s="45" t="s">
        <v>5301</v>
      </c>
      <c r="R651" t="s">
        <v>5302</v>
      </c>
      <c r="S651" s="45" t="s">
        <v>893</v>
      </c>
      <c r="T651"/>
      <c r="U651" s="47">
        <v>51</v>
      </c>
      <c r="V651" s="47">
        <v>51</v>
      </c>
      <c r="W651" s="47" t="s">
        <v>1728</v>
      </c>
      <c r="X651" s="47">
        <v>18666</v>
      </c>
      <c r="Y651" s="47">
        <v>17839</v>
      </c>
      <c r="Z651" s="48">
        <v>219.99</v>
      </c>
      <c r="AA651" s="44">
        <v>45</v>
      </c>
      <c r="AB651" s="44">
        <v>65</v>
      </c>
      <c r="AC651" s="44">
        <v>3728</v>
      </c>
      <c r="AD651" s="44"/>
      <c r="AE651" s="44">
        <v>1270</v>
      </c>
      <c r="AF651" s="44">
        <v>11619</v>
      </c>
      <c r="AG651" s="44"/>
      <c r="AH651" s="47">
        <v>562</v>
      </c>
      <c r="AI651" s="47">
        <v>12</v>
      </c>
      <c r="AJ651">
        <v>648</v>
      </c>
      <c r="AK651" t="s">
        <v>895</v>
      </c>
      <c r="AL651">
        <v>17839</v>
      </c>
      <c r="AM651"/>
      <c r="AN651"/>
      <c r="AO651"/>
      <c r="AP651"/>
      <c r="AQ651"/>
      <c r="AR651" s="44"/>
      <c r="AS651" s="44"/>
      <c r="AT651" s="44"/>
      <c r="AU651" s="44">
        <v>6611442</v>
      </c>
      <c r="AV651" s="44">
        <v>1339781</v>
      </c>
      <c r="AW651" s="44">
        <v>-1263875</v>
      </c>
      <c r="AX651" s="44">
        <v>2921</v>
      </c>
      <c r="AY651" s="44">
        <v>9218019</v>
      </c>
      <c r="AZ651" s="21">
        <v>8600526</v>
      </c>
      <c r="BA651" s="21">
        <v>617493</v>
      </c>
      <c r="BB651" s="44">
        <v>1</v>
      </c>
      <c r="BC651" s="44"/>
      <c r="BD651" s="44"/>
      <c r="BE651" s="44">
        <v>617494</v>
      </c>
      <c r="BF651" s="44">
        <v>2981681</v>
      </c>
      <c r="BG651" s="44"/>
      <c r="BH651" s="44">
        <v>334516</v>
      </c>
      <c r="BI651" s="21">
        <v>2883610</v>
      </c>
      <c r="BJ651" s="21"/>
      <c r="BK651" s="21">
        <v>243157</v>
      </c>
      <c r="BL651" s="21">
        <v>4560</v>
      </c>
      <c r="BM651" s="21">
        <v>163918</v>
      </c>
      <c r="BN651" s="21">
        <v>6611442</v>
      </c>
      <c r="BO651" s="21"/>
      <c r="BP651" s="21"/>
      <c r="BQ651" s="44"/>
      <c r="BR651" s="21"/>
      <c r="BS651" s="44"/>
      <c r="BT651" s="21"/>
      <c r="BU651" s="44"/>
      <c r="BV651" s="21"/>
      <c r="BW651" s="44">
        <v>1247298</v>
      </c>
      <c r="BX651" s="21"/>
      <c r="BY651" s="21"/>
      <c r="BZ651" s="21"/>
      <c r="CA651" s="44">
        <v>913</v>
      </c>
      <c r="CB651" s="44"/>
      <c r="CC651" s="44">
        <v>26875</v>
      </c>
      <c r="CD651" s="44"/>
      <c r="CE651" s="44"/>
      <c r="CF651" s="44"/>
      <c r="CG651" s="44">
        <v>64430</v>
      </c>
      <c r="CH651" s="44"/>
      <c r="CI651" s="21"/>
      <c r="CJ651" s="44"/>
      <c r="CK651" s="21">
        <v>265</v>
      </c>
      <c r="CL651" s="44"/>
      <c r="CM651" s="44">
        <v>0</v>
      </c>
      <c r="CN651" s="44">
        <v>0</v>
      </c>
      <c r="CO651" s="44">
        <v>639479</v>
      </c>
      <c r="CP651" s="44">
        <v>0</v>
      </c>
      <c r="CQ651" s="21">
        <v>614399</v>
      </c>
      <c r="CR651" s="44">
        <v>6609</v>
      </c>
      <c r="CS651" s="44">
        <v>55464</v>
      </c>
      <c r="CT651" s="44">
        <v>17178</v>
      </c>
      <c r="CU651" s="44"/>
      <c r="CV651" s="44">
        <v>6652</v>
      </c>
      <c r="CW651" s="21"/>
      <c r="CX651" s="21"/>
      <c r="CY651" s="21"/>
      <c r="CZ651" s="21"/>
      <c r="DA651" s="21"/>
      <c r="DB651" s="21"/>
      <c r="DC651" s="21"/>
      <c r="DD651" s="21"/>
      <c r="DE651" s="44"/>
      <c r="DF651" s="21"/>
      <c r="DG651" s="44"/>
      <c r="DH651" s="21"/>
      <c r="DI651" s="44"/>
      <c r="DJ651" s="44"/>
      <c r="DK651" s="44"/>
      <c r="DL651" s="44"/>
      <c r="DM651" s="21"/>
      <c r="DN651" s="44"/>
      <c r="DO651" s="44"/>
      <c r="DP651" s="44"/>
      <c r="DQ651" s="44"/>
      <c r="DR651" s="44"/>
      <c r="DS651" s="44"/>
      <c r="DT651" s="44"/>
      <c r="DU651" s="44"/>
      <c r="DV651" s="44"/>
      <c r="DW651" s="44"/>
      <c r="DX651" s="44"/>
      <c r="DY651" s="44"/>
      <c r="DZ651" s="44"/>
      <c r="EA651" s="44"/>
      <c r="EB651" s="21"/>
      <c r="EC651" s="44">
        <v>-1237618</v>
      </c>
      <c r="ED651" s="44"/>
      <c r="EE651" s="21"/>
      <c r="EF651" s="44"/>
      <c r="EG651" s="21">
        <v>16653</v>
      </c>
      <c r="EH651" s="44"/>
      <c r="EI651" s="21">
        <v>-167530</v>
      </c>
      <c r="EJ651" s="44"/>
      <c r="EK651" s="44"/>
      <c r="EL651" s="21"/>
      <c r="EM651" s="44">
        <v>124355</v>
      </c>
      <c r="EN651" s="44"/>
      <c r="EO651" s="44">
        <v>265</v>
      </c>
      <c r="EP651" s="21"/>
      <c r="EQ651" s="21"/>
      <c r="ER651" s="21"/>
      <c r="ES651" s="21"/>
      <c r="ET651" s="44"/>
      <c r="EU651" s="21"/>
      <c r="EV651" s="44"/>
      <c r="EW651" s="21"/>
      <c r="EX651" s="44"/>
      <c r="EY651" s="44"/>
      <c r="EZ651" s="21"/>
      <c r="FA651" s="21"/>
      <c r="FB651" s="44"/>
      <c r="FC651" s="44"/>
      <c r="FD651" s="21"/>
      <c r="FE651" s="112"/>
      <c r="FF651" s="44"/>
      <c r="FG651" s="44">
        <v>3462831</v>
      </c>
      <c r="FH651" s="44">
        <v>761036</v>
      </c>
      <c r="FI651" s="44">
        <v>4376659</v>
      </c>
      <c r="FJ651" s="44">
        <v>179353</v>
      </c>
      <c r="FK651" s="44">
        <v>2698169</v>
      </c>
      <c r="FL651" s="44"/>
      <c r="FM651" s="44"/>
      <c r="FN651" s="44"/>
      <c r="FO651" s="44"/>
      <c r="FP651" s="44"/>
      <c r="FQ651" s="44"/>
      <c r="FR651" s="44"/>
      <c r="FS651" s="44"/>
      <c r="FT651" s="44">
        <v>3329</v>
      </c>
      <c r="FU651" s="44"/>
      <c r="FV651" s="21">
        <v>182940</v>
      </c>
      <c r="FW651" s="44"/>
      <c r="FX651" s="44">
        <v>120042</v>
      </c>
      <c r="FY651" s="44">
        <v>1988</v>
      </c>
      <c r="FZ651" s="44">
        <v>61202</v>
      </c>
      <c r="GA651" s="44">
        <v>14253</v>
      </c>
      <c r="GB651" s="44"/>
      <c r="GC651" s="44">
        <v>7336</v>
      </c>
      <c r="GD651" s="44">
        <v>210537</v>
      </c>
      <c r="GE651" s="44">
        <v>221415</v>
      </c>
      <c r="GF651" s="44">
        <v>84994</v>
      </c>
      <c r="GG651" s="44">
        <v>455692</v>
      </c>
      <c r="GH651" s="44">
        <v>63528</v>
      </c>
      <c r="GI651" s="44">
        <v>102866</v>
      </c>
      <c r="GJ651" s="44"/>
      <c r="GK651" s="44">
        <v>2149554</v>
      </c>
      <c r="GL651" s="44">
        <v>15069</v>
      </c>
      <c r="GM651" s="44">
        <v>1913808</v>
      </c>
      <c r="GN651" s="44">
        <v>13592</v>
      </c>
      <c r="GO651" s="44">
        <v>8112</v>
      </c>
      <c r="GP651" s="44"/>
      <c r="GQ651" s="44"/>
      <c r="GR651" s="44">
        <v>272100</v>
      </c>
      <c r="GS651" s="44">
        <v>2511579</v>
      </c>
      <c r="GT651" s="44"/>
      <c r="GU651" s="21">
        <v>187949</v>
      </c>
      <c r="GV651" s="44">
        <v>2220</v>
      </c>
      <c r="GW651" s="44">
        <v>137392</v>
      </c>
      <c r="GX651" s="44"/>
      <c r="GY651" s="44">
        <v>2839140</v>
      </c>
      <c r="GZ651" s="44">
        <v>2135566</v>
      </c>
      <c r="HA651" s="44"/>
      <c r="HB651" s="44"/>
      <c r="HC651" s="44">
        <v>703574</v>
      </c>
      <c r="HD651" s="44">
        <v>2839140</v>
      </c>
      <c r="HE651" s="21">
        <v>419170</v>
      </c>
      <c r="HF651" s="21"/>
      <c r="HG651" s="21"/>
      <c r="HH651" s="21"/>
      <c r="HI651" s="21">
        <v>0</v>
      </c>
      <c r="HJ651" s="44"/>
      <c r="HK651" s="21">
        <v>188297</v>
      </c>
      <c r="HL651" s="21">
        <v>24906</v>
      </c>
      <c r="HM651" s="21">
        <v>213203</v>
      </c>
      <c r="HN651" s="21">
        <v>-25254</v>
      </c>
      <c r="HO651" s="21"/>
      <c r="HP651" s="44"/>
      <c r="HQ651" s="47"/>
      <c r="HR651" s="47"/>
      <c r="HS651" s="47"/>
      <c r="HT651" s="47" t="s">
        <v>5303</v>
      </c>
      <c r="HU651" s="47">
        <v>939649.04</v>
      </c>
      <c r="HV651" s="47">
        <v>1928</v>
      </c>
      <c r="HW651" s="47">
        <v>0</v>
      </c>
      <c r="HX651" s="47">
        <v>2530</v>
      </c>
      <c r="HY651" s="47">
        <v>19420</v>
      </c>
      <c r="HZ651" s="47">
        <v>42211</v>
      </c>
      <c r="IA651" s="47">
        <v>0</v>
      </c>
      <c r="IB651" s="47">
        <v>0</v>
      </c>
      <c r="IC651" s="47">
        <v>1975</v>
      </c>
      <c r="ID651">
        <v>6250</v>
      </c>
      <c r="IE651" s="47">
        <v>2209</v>
      </c>
      <c r="IF651">
        <v>9007</v>
      </c>
      <c r="IG651" s="47">
        <v>3495</v>
      </c>
      <c r="IH651" s="47">
        <v>12131</v>
      </c>
      <c r="II651">
        <v>1722</v>
      </c>
      <c r="IJ651">
        <v>3763</v>
      </c>
      <c r="IK651"/>
      <c r="IL651">
        <v>11801</v>
      </c>
      <c r="IM651">
        <v>118442</v>
      </c>
      <c r="IN651">
        <v>0</v>
      </c>
      <c r="IO651">
        <v>41</v>
      </c>
      <c r="IP651">
        <v>497</v>
      </c>
      <c r="IQ651">
        <v>1506</v>
      </c>
      <c r="IR651">
        <v>0</v>
      </c>
      <c r="IS651">
        <v>0</v>
      </c>
      <c r="IT651">
        <v>2044</v>
      </c>
      <c r="IU651">
        <v>130312</v>
      </c>
      <c r="IV651">
        <v>0</v>
      </c>
      <c r="IW651">
        <v>228219</v>
      </c>
      <c r="IX651">
        <v>697536</v>
      </c>
      <c r="IY651">
        <v>893965</v>
      </c>
      <c r="IZ651">
        <v>0</v>
      </c>
      <c r="JA651">
        <v>0</v>
      </c>
      <c r="JB651">
        <v>117604</v>
      </c>
      <c r="JC651">
        <v>262274</v>
      </c>
      <c r="JD651">
        <v>67784</v>
      </c>
      <c r="JE651">
        <v>156118</v>
      </c>
      <c r="JF651">
        <v>59114</v>
      </c>
      <c r="JG651">
        <v>247679</v>
      </c>
      <c r="JH651">
        <v>45668</v>
      </c>
      <c r="JI651">
        <v>79573</v>
      </c>
      <c r="JJ651"/>
      <c r="JK651">
        <v>476985</v>
      </c>
      <c r="JL651">
        <v>3462831</v>
      </c>
      <c r="JM651">
        <v>0</v>
      </c>
      <c r="JN651">
        <v>2899</v>
      </c>
      <c r="JO651">
        <v>26182</v>
      </c>
      <c r="JP651">
        <v>57794</v>
      </c>
      <c r="JQ651">
        <v>0</v>
      </c>
      <c r="JR651">
        <v>0</v>
      </c>
      <c r="JS651">
        <v>86875</v>
      </c>
      <c r="JT651"/>
      <c r="JU651"/>
      <c r="JV651"/>
      <c r="JW651"/>
      <c r="JX651"/>
      <c r="JY651">
        <v>6250</v>
      </c>
      <c r="JZ651"/>
      <c r="KA651"/>
      <c r="KB651"/>
      <c r="KC651"/>
      <c r="KD651"/>
      <c r="KE651">
        <v>262274</v>
      </c>
      <c r="KF651">
        <v>80</v>
      </c>
      <c r="KG651">
        <v>157</v>
      </c>
      <c r="KH651">
        <v>50</v>
      </c>
      <c r="KI651">
        <v>47</v>
      </c>
      <c r="KJ651">
        <v>93</v>
      </c>
      <c r="KK651">
        <v>28</v>
      </c>
      <c r="KL651">
        <v>30</v>
      </c>
      <c r="KM651">
        <v>51</v>
      </c>
      <c r="KN651">
        <v>21</v>
      </c>
      <c r="KO651">
        <v>1</v>
      </c>
      <c r="KP651">
        <v>0</v>
      </c>
      <c r="KQ651">
        <v>0</v>
      </c>
      <c r="KR651">
        <v>1</v>
      </c>
      <c r="KS651">
        <v>0</v>
      </c>
      <c r="KT651">
        <v>0</v>
      </c>
      <c r="KU651">
        <v>1</v>
      </c>
      <c r="KV651">
        <v>0</v>
      </c>
      <c r="KW651">
        <v>0</v>
      </c>
      <c r="KX651">
        <v>0</v>
      </c>
      <c r="KY651">
        <v>0</v>
      </c>
      <c r="KZ651">
        <v>0</v>
      </c>
      <c r="LA651">
        <v>0</v>
      </c>
      <c r="LB651">
        <v>0</v>
      </c>
      <c r="LC651">
        <v>0</v>
      </c>
      <c r="LD651">
        <v>1</v>
      </c>
      <c r="LE651">
        <v>0</v>
      </c>
      <c r="LF651">
        <v>0</v>
      </c>
      <c r="LG651">
        <v>0</v>
      </c>
      <c r="LH651">
        <v>0</v>
      </c>
    </row>
    <row r="652" spans="1:320" s="34" customFormat="1" ht="15" customHeight="1" x14ac:dyDescent="0.25">
      <c r="A652" s="45">
        <v>206331117</v>
      </c>
      <c r="B652" s="45" t="s">
        <v>1410</v>
      </c>
      <c r="C652" s="46">
        <v>45292</v>
      </c>
      <c r="D652" s="46">
        <v>45657</v>
      </c>
      <c r="E652" s="47">
        <v>366</v>
      </c>
      <c r="F652" s="45" t="s">
        <v>883</v>
      </c>
      <c r="G652" s="45" t="s">
        <v>884</v>
      </c>
      <c r="H652" s="45" t="s">
        <v>1404</v>
      </c>
      <c r="I652" s="45" t="s">
        <v>886</v>
      </c>
      <c r="J652" s="45" t="s">
        <v>887</v>
      </c>
      <c r="K652" s="45" t="s">
        <v>1405</v>
      </c>
      <c r="L652" s="45" t="s">
        <v>5280</v>
      </c>
      <c r="M652" s="45" t="s">
        <v>1411</v>
      </c>
      <c r="N652" s="45" t="s">
        <v>1412</v>
      </c>
      <c r="O652" s="45" t="s">
        <v>1408</v>
      </c>
      <c r="P652" s="45" t="s">
        <v>1413</v>
      </c>
      <c r="Q652" s="45" t="s">
        <v>1414</v>
      </c>
      <c r="R652" t="s">
        <v>1415</v>
      </c>
      <c r="S652" s="45" t="s">
        <v>893</v>
      </c>
      <c r="T652" t="s">
        <v>1416</v>
      </c>
      <c r="U652" s="47">
        <v>49</v>
      </c>
      <c r="V652" s="47">
        <v>49</v>
      </c>
      <c r="W652" s="47" t="s">
        <v>1728</v>
      </c>
      <c r="X652" s="47">
        <v>17934</v>
      </c>
      <c r="Y652" s="47">
        <v>17883</v>
      </c>
      <c r="Z652" s="48">
        <v>99.72</v>
      </c>
      <c r="AA652" s="44">
        <v>14</v>
      </c>
      <c r="AB652" s="44">
        <v>11</v>
      </c>
      <c r="AC652" s="44"/>
      <c r="AD652" s="44"/>
      <c r="AE652" s="44">
        <v>1280</v>
      </c>
      <c r="AF652" s="44">
        <v>16390</v>
      </c>
      <c r="AG652" s="44"/>
      <c r="AH652" s="47"/>
      <c r="AI652" s="47">
        <v>61</v>
      </c>
      <c r="AJ652">
        <v>152</v>
      </c>
      <c r="AK652" t="s">
        <v>895</v>
      </c>
      <c r="AL652">
        <v>17883</v>
      </c>
      <c r="AM652"/>
      <c r="AN652"/>
      <c r="AO652"/>
      <c r="AP652"/>
      <c r="AQ652"/>
      <c r="AR652" s="44"/>
      <c r="AS652" s="44"/>
      <c r="AT652" s="44"/>
      <c r="AU652" s="44">
        <v>7883648</v>
      </c>
      <c r="AV652" s="44">
        <v>3517</v>
      </c>
      <c r="AW652" s="44">
        <v>229805</v>
      </c>
      <c r="AX652" s="44">
        <v>1796</v>
      </c>
      <c r="AY652" s="44">
        <v>7659156</v>
      </c>
      <c r="AZ652" s="21">
        <v>7584038</v>
      </c>
      <c r="BA652" s="21">
        <v>75118</v>
      </c>
      <c r="BB652" s="44">
        <v>-5845</v>
      </c>
      <c r="BC652" s="44"/>
      <c r="BD652" s="44"/>
      <c r="BE652" s="44">
        <v>69273</v>
      </c>
      <c r="BF652" s="44"/>
      <c r="BG652" s="44"/>
      <c r="BH652" s="44">
        <v>403200</v>
      </c>
      <c r="BI652" s="21">
        <v>7413143</v>
      </c>
      <c r="BJ652" s="21"/>
      <c r="BK652" s="21"/>
      <c r="BL652" s="21">
        <v>19215</v>
      </c>
      <c r="BM652" s="21">
        <v>48090</v>
      </c>
      <c r="BN652" s="21">
        <v>7883648</v>
      </c>
      <c r="BO652" s="21"/>
      <c r="BP652" s="21"/>
      <c r="BQ652" s="44"/>
      <c r="BR652" s="21"/>
      <c r="BS652" s="44"/>
      <c r="BT652" s="21"/>
      <c r="BU652" s="44"/>
      <c r="BV652" s="21"/>
      <c r="BW652" s="44">
        <v>987</v>
      </c>
      <c r="BX652" s="21"/>
      <c r="BY652" s="21"/>
      <c r="BZ652" s="21"/>
      <c r="CA652" s="44">
        <v>1616</v>
      </c>
      <c r="CB652" s="44"/>
      <c r="CC652" s="44">
        <v>914</v>
      </c>
      <c r="CD652" s="44"/>
      <c r="CE652" s="44"/>
      <c r="CF652" s="44"/>
      <c r="CG652" s="44"/>
      <c r="CH652" s="44"/>
      <c r="CI652" s="21"/>
      <c r="CJ652" s="44"/>
      <c r="CK652" s="21"/>
      <c r="CL652" s="44"/>
      <c r="CM652" s="44">
        <v>0</v>
      </c>
      <c r="CN652" s="44">
        <v>0</v>
      </c>
      <c r="CO652" s="44">
        <v>987</v>
      </c>
      <c r="CP652" s="44">
        <v>0</v>
      </c>
      <c r="CQ652" s="21">
        <v>0</v>
      </c>
      <c r="CR652" s="44">
        <v>738</v>
      </c>
      <c r="CS652" s="44">
        <v>1616</v>
      </c>
      <c r="CT652" s="44">
        <v>0</v>
      </c>
      <c r="CU652" s="44"/>
      <c r="CV652" s="44">
        <v>176</v>
      </c>
      <c r="CW652" s="21"/>
      <c r="CX652" s="21"/>
      <c r="CY652" s="21"/>
      <c r="CZ652" s="21"/>
      <c r="DA652" s="21"/>
      <c r="DB652" s="21"/>
      <c r="DC652" s="21"/>
      <c r="DD652" s="21"/>
      <c r="DE652" s="44"/>
      <c r="DF652" s="21"/>
      <c r="DG652" s="44"/>
      <c r="DH652" s="21"/>
      <c r="DI652" s="44"/>
      <c r="DJ652" s="44"/>
      <c r="DK652" s="44"/>
      <c r="DL652" s="44"/>
      <c r="DM652" s="21"/>
      <c r="DN652" s="44"/>
      <c r="DO652" s="44"/>
      <c r="DP652" s="44"/>
      <c r="DQ652" s="44"/>
      <c r="DR652" s="44"/>
      <c r="DS652" s="44"/>
      <c r="DT652" s="44"/>
      <c r="DU652" s="44"/>
      <c r="DV652" s="44"/>
      <c r="DW652" s="44"/>
      <c r="DX652" s="44"/>
      <c r="DY652" s="44"/>
      <c r="DZ652" s="44"/>
      <c r="EA652" s="44"/>
      <c r="EB652" s="21"/>
      <c r="EC652" s="44">
        <v>182</v>
      </c>
      <c r="ED652" s="44"/>
      <c r="EE652" s="21"/>
      <c r="EF652" s="44"/>
      <c r="EG652" s="21">
        <v>42217</v>
      </c>
      <c r="EH652" s="44"/>
      <c r="EI652" s="21">
        <v>180117</v>
      </c>
      <c r="EJ652" s="44"/>
      <c r="EK652" s="44"/>
      <c r="EL652" s="21"/>
      <c r="EM652" s="44"/>
      <c r="EN652" s="44"/>
      <c r="EO652" s="44">
        <v>7289</v>
      </c>
      <c r="EP652" s="21"/>
      <c r="EQ652" s="21"/>
      <c r="ER652" s="21"/>
      <c r="ES652" s="21"/>
      <c r="ET652" s="44"/>
      <c r="EU652" s="21"/>
      <c r="EV652" s="44"/>
      <c r="EW652" s="21"/>
      <c r="EX652" s="44"/>
      <c r="EY652" s="44"/>
      <c r="EZ652" s="21"/>
      <c r="FA652" s="21"/>
      <c r="FB652" s="44"/>
      <c r="FC652" s="44"/>
      <c r="FD652" s="21"/>
      <c r="FE652" s="112"/>
      <c r="FF652" s="44"/>
      <c r="FG652" s="44">
        <v>3179217</v>
      </c>
      <c r="FH652" s="44">
        <v>1002731</v>
      </c>
      <c r="FI652" s="44">
        <v>3402090</v>
      </c>
      <c r="FJ652" s="44">
        <v>105528</v>
      </c>
      <c r="FK652" s="44">
        <v>3363956</v>
      </c>
      <c r="FL652" s="44"/>
      <c r="FM652" s="44"/>
      <c r="FN652" s="44"/>
      <c r="FO652" s="44"/>
      <c r="FP652" s="44"/>
      <c r="FQ652" s="44"/>
      <c r="FR652" s="44"/>
      <c r="FS652" s="44"/>
      <c r="FT652" s="44"/>
      <c r="FU652" s="44"/>
      <c r="FV652" s="21">
        <v>300</v>
      </c>
      <c r="FW652" s="44"/>
      <c r="FX652" s="44">
        <v>225</v>
      </c>
      <c r="FY652" s="44">
        <v>630</v>
      </c>
      <c r="FZ652" s="44">
        <v>2740</v>
      </c>
      <c r="GA652" s="44">
        <v>16036</v>
      </c>
      <c r="GB652" s="44"/>
      <c r="GC652" s="44">
        <v>2802</v>
      </c>
      <c r="GD652" s="44">
        <v>242691</v>
      </c>
      <c r="GE652" s="44">
        <v>177389</v>
      </c>
      <c r="GF652" s="44">
        <v>115580</v>
      </c>
      <c r="GG652" s="44">
        <v>518762</v>
      </c>
      <c r="GH652" s="44">
        <v>66314</v>
      </c>
      <c r="GI652" s="44">
        <v>52031</v>
      </c>
      <c r="GJ652" s="44">
        <v>20657</v>
      </c>
      <c r="GK652" s="44">
        <v>2641108</v>
      </c>
      <c r="GL652" s="44">
        <v>17855</v>
      </c>
      <c r="GM652" s="44">
        <v>241183</v>
      </c>
      <c r="GN652" s="44">
        <v>19612</v>
      </c>
      <c r="GO652" s="44">
        <v>23584</v>
      </c>
      <c r="GP652" s="44"/>
      <c r="GQ652" s="44">
        <v>4745</v>
      </c>
      <c r="GR652" s="44">
        <v>55838</v>
      </c>
      <c r="GS652" s="44">
        <v>1028976</v>
      </c>
      <c r="GT652" s="44"/>
      <c r="GU652" s="21">
        <v>50700</v>
      </c>
      <c r="GV652" s="44"/>
      <c r="GW652" s="44"/>
      <c r="GX652" s="44"/>
      <c r="GY652" s="44">
        <v>1079676</v>
      </c>
      <c r="GZ652" s="44">
        <v>3380673</v>
      </c>
      <c r="HA652" s="44"/>
      <c r="HB652" s="44"/>
      <c r="HC652" s="44">
        <v>-2300997</v>
      </c>
      <c r="HD652" s="44">
        <v>1079676</v>
      </c>
      <c r="HE652" s="21"/>
      <c r="HF652" s="21"/>
      <c r="HG652" s="21">
        <v>2281520</v>
      </c>
      <c r="HH652" s="21"/>
      <c r="HI652" s="21">
        <v>0</v>
      </c>
      <c r="HJ652" s="44"/>
      <c r="HK652" s="21">
        <v>45335</v>
      </c>
      <c r="HL652" s="21">
        <v>188262</v>
      </c>
      <c r="HM652" s="21">
        <v>233597</v>
      </c>
      <c r="HN652" s="21">
        <v>-182897</v>
      </c>
      <c r="HO652" s="21"/>
      <c r="HP652" s="44"/>
      <c r="HQ652" s="47"/>
      <c r="HR652" s="47"/>
      <c r="HS652" s="47"/>
      <c r="HT652" s="47" t="s">
        <v>1759</v>
      </c>
      <c r="HU652" s="47">
        <v>0</v>
      </c>
      <c r="HV652" s="47">
        <v>1825</v>
      </c>
      <c r="HW652" s="47">
        <v>0</v>
      </c>
      <c r="HX652" s="47">
        <v>1430</v>
      </c>
      <c r="HY652" s="47">
        <v>22346</v>
      </c>
      <c r="HZ652" s="47">
        <v>58067</v>
      </c>
      <c r="IA652" s="47">
        <v>0</v>
      </c>
      <c r="IB652" s="47">
        <v>0</v>
      </c>
      <c r="IC652" s="47">
        <v>572</v>
      </c>
      <c r="ID652"/>
      <c r="IE652" s="47">
        <v>2091</v>
      </c>
      <c r="IF652">
        <v>5412</v>
      </c>
      <c r="IG652" s="47">
        <v>3711</v>
      </c>
      <c r="IH652" s="47">
        <v>11672</v>
      </c>
      <c r="II652">
        <v>1845</v>
      </c>
      <c r="IJ652">
        <v>1180</v>
      </c>
      <c r="IK652">
        <v>465</v>
      </c>
      <c r="IL652">
        <v>2319</v>
      </c>
      <c r="IM652">
        <v>112935</v>
      </c>
      <c r="IN652">
        <v>0</v>
      </c>
      <c r="IO652">
        <v>0</v>
      </c>
      <c r="IP652">
        <v>0</v>
      </c>
      <c r="IQ652">
        <v>0</v>
      </c>
      <c r="IR652">
        <v>0</v>
      </c>
      <c r="IS652">
        <v>0</v>
      </c>
      <c r="IT652">
        <v>0</v>
      </c>
      <c r="IU652">
        <v>132283</v>
      </c>
      <c r="IV652">
        <v>0</v>
      </c>
      <c r="IW652">
        <v>68896</v>
      </c>
      <c r="IX652">
        <v>804641</v>
      </c>
      <c r="IY652">
        <v>1421284</v>
      </c>
      <c r="IZ652">
        <v>0</v>
      </c>
      <c r="JA652">
        <v>0</v>
      </c>
      <c r="JB652">
        <v>17867</v>
      </c>
      <c r="JC652"/>
      <c r="JD652">
        <v>60349</v>
      </c>
      <c r="JE652">
        <v>124777</v>
      </c>
      <c r="JF652">
        <v>79829</v>
      </c>
      <c r="JG652">
        <v>250171</v>
      </c>
      <c r="JH652">
        <v>44681</v>
      </c>
      <c r="JI652">
        <v>35667</v>
      </c>
      <c r="JJ652">
        <v>14812</v>
      </c>
      <c r="JK652">
        <v>123960</v>
      </c>
      <c r="JL652">
        <v>3179217</v>
      </c>
      <c r="JM652">
        <v>0</v>
      </c>
      <c r="JN652">
        <v>0</v>
      </c>
      <c r="JO652">
        <v>0</v>
      </c>
      <c r="JP652">
        <v>0</v>
      </c>
      <c r="JQ652">
        <v>0</v>
      </c>
      <c r="JR652">
        <v>0</v>
      </c>
      <c r="JS652">
        <v>0</v>
      </c>
      <c r="JT652"/>
      <c r="JU652"/>
      <c r="JV652"/>
      <c r="JW652"/>
      <c r="JX652"/>
      <c r="JY652"/>
      <c r="JZ652"/>
      <c r="KA652"/>
      <c r="KB652"/>
      <c r="KC652"/>
      <c r="KD652"/>
      <c r="KE652"/>
      <c r="KF652">
        <v>96</v>
      </c>
      <c r="KG652">
        <v>142</v>
      </c>
      <c r="KH652">
        <v>68</v>
      </c>
      <c r="KI652">
        <v>62</v>
      </c>
      <c r="KJ652">
        <v>94</v>
      </c>
      <c r="KK652">
        <v>44</v>
      </c>
      <c r="KL652">
        <v>39</v>
      </c>
      <c r="KM652">
        <v>46</v>
      </c>
      <c r="KN652">
        <v>33</v>
      </c>
      <c r="KO652">
        <v>1</v>
      </c>
      <c r="KP652">
        <v>0</v>
      </c>
      <c r="KQ652">
        <v>0</v>
      </c>
      <c r="KR652">
        <v>1</v>
      </c>
      <c r="KS652">
        <v>0</v>
      </c>
      <c r="KT652">
        <v>0</v>
      </c>
      <c r="KU652">
        <v>1</v>
      </c>
      <c r="KV652">
        <v>0</v>
      </c>
      <c r="KW652">
        <v>0</v>
      </c>
      <c r="KX652">
        <v>0</v>
      </c>
      <c r="KY652">
        <v>0</v>
      </c>
      <c r="KZ652">
        <v>0</v>
      </c>
      <c r="LA652">
        <v>0</v>
      </c>
      <c r="LB652">
        <v>0</v>
      </c>
      <c r="LC652">
        <v>0</v>
      </c>
      <c r="LD652">
        <v>1</v>
      </c>
      <c r="LE652">
        <v>0</v>
      </c>
      <c r="LF652">
        <v>0</v>
      </c>
      <c r="LG652">
        <v>0</v>
      </c>
      <c r="LH652">
        <v>0</v>
      </c>
    </row>
    <row r="653" spans="1:320" s="34" customFormat="1" ht="15" customHeight="1" x14ac:dyDescent="0.25">
      <c r="A653" s="45">
        <v>206331123</v>
      </c>
      <c r="B653" s="45" t="s">
        <v>1417</v>
      </c>
      <c r="C653" s="46">
        <v>45292</v>
      </c>
      <c r="D653" s="46">
        <v>45657</v>
      </c>
      <c r="E653" s="47">
        <v>366</v>
      </c>
      <c r="F653" s="45" t="s">
        <v>883</v>
      </c>
      <c r="G653" s="45" t="s">
        <v>884</v>
      </c>
      <c r="H653" s="45" t="s">
        <v>1404</v>
      </c>
      <c r="I653" s="45" t="s">
        <v>886</v>
      </c>
      <c r="J653" s="45" t="s">
        <v>887</v>
      </c>
      <c r="K653" s="45" t="s">
        <v>1405</v>
      </c>
      <c r="L653" s="45" t="s">
        <v>5280</v>
      </c>
      <c r="M653" s="45" t="s">
        <v>1411</v>
      </c>
      <c r="N653" s="45" t="s">
        <v>1418</v>
      </c>
      <c r="O653" s="45" t="s">
        <v>1419</v>
      </c>
      <c r="P653" s="45" t="s">
        <v>5304</v>
      </c>
      <c r="Q653" s="45" t="s">
        <v>1420</v>
      </c>
      <c r="R653" t="s">
        <v>1421</v>
      </c>
      <c r="S653" s="45" t="s">
        <v>893</v>
      </c>
      <c r="T653" t="s">
        <v>1416</v>
      </c>
      <c r="U653" s="47">
        <v>108</v>
      </c>
      <c r="V653" s="47">
        <v>108</v>
      </c>
      <c r="W653" s="47" t="s">
        <v>913</v>
      </c>
      <c r="X653" s="47">
        <v>39528</v>
      </c>
      <c r="Y653" s="47">
        <v>39515</v>
      </c>
      <c r="Z653" s="48">
        <v>99.97</v>
      </c>
      <c r="AA653" s="44">
        <v>53</v>
      </c>
      <c r="AB653" s="44">
        <v>54</v>
      </c>
      <c r="AC653" s="44"/>
      <c r="AD653" s="44"/>
      <c r="AE653" s="44">
        <v>6485</v>
      </c>
      <c r="AF653" s="44"/>
      <c r="AG653" s="44"/>
      <c r="AH653" s="47"/>
      <c r="AI653" s="47"/>
      <c r="AJ653">
        <v>33030</v>
      </c>
      <c r="AK653" t="s">
        <v>1171</v>
      </c>
      <c r="AL653"/>
      <c r="AM653"/>
      <c r="AN653">
        <v>39515</v>
      </c>
      <c r="AO653"/>
      <c r="AP653"/>
      <c r="AQ653"/>
      <c r="AR653" s="44"/>
      <c r="AS653" s="44"/>
      <c r="AT653" s="44"/>
      <c r="AU653" s="44">
        <v>10077370</v>
      </c>
      <c r="AV653" s="44">
        <v>736352</v>
      </c>
      <c r="AW653" s="44">
        <v>-2533203</v>
      </c>
      <c r="AX653" s="44">
        <v>3702</v>
      </c>
      <c r="AY653" s="44">
        <v>13350627</v>
      </c>
      <c r="AZ653" s="21">
        <v>12871354</v>
      </c>
      <c r="BA653" s="21">
        <v>479273</v>
      </c>
      <c r="BB653" s="44">
        <v>-13372</v>
      </c>
      <c r="BC653" s="44"/>
      <c r="BD653" s="44"/>
      <c r="BE653" s="44">
        <v>465901</v>
      </c>
      <c r="BF653" s="44"/>
      <c r="BG653" s="44"/>
      <c r="BH653" s="44">
        <v>1724490</v>
      </c>
      <c r="BI653" s="21"/>
      <c r="BJ653" s="21"/>
      <c r="BK653" s="21"/>
      <c r="BL653" s="21"/>
      <c r="BM653" s="21">
        <v>8352880</v>
      </c>
      <c r="BN653" s="21"/>
      <c r="BO653" s="21"/>
      <c r="BP653" s="21">
        <v>10077370</v>
      </c>
      <c r="BQ653" s="44"/>
      <c r="BR653" s="21"/>
      <c r="BS653" s="44"/>
      <c r="BT653" s="21"/>
      <c r="BU653" s="44"/>
      <c r="BV653" s="21"/>
      <c r="BW653" s="44"/>
      <c r="BX653" s="21"/>
      <c r="BY653" s="21"/>
      <c r="BZ653" s="21"/>
      <c r="CA653" s="44"/>
      <c r="CB653" s="44"/>
      <c r="CC653" s="44"/>
      <c r="CD653" s="44"/>
      <c r="CE653" s="44"/>
      <c r="CF653" s="44"/>
      <c r="CG653" s="44"/>
      <c r="CH653" s="44"/>
      <c r="CI653" s="21"/>
      <c r="CJ653" s="44"/>
      <c r="CK653" s="21">
        <v>736352</v>
      </c>
      <c r="CL653" s="44"/>
      <c r="CM653" s="44">
        <v>0</v>
      </c>
      <c r="CN653" s="44">
        <v>0</v>
      </c>
      <c r="CO653" s="44">
        <v>0</v>
      </c>
      <c r="CP653" s="44">
        <v>0</v>
      </c>
      <c r="CQ653" s="21">
        <v>0</v>
      </c>
      <c r="CR653" s="44">
        <v>0</v>
      </c>
      <c r="CS653" s="44">
        <v>5511</v>
      </c>
      <c r="CT653" s="44">
        <v>0</v>
      </c>
      <c r="CU653" s="44"/>
      <c r="CV653" s="44">
        <v>730841</v>
      </c>
      <c r="CW653" s="21"/>
      <c r="CX653" s="21"/>
      <c r="CY653" s="21"/>
      <c r="CZ653" s="21"/>
      <c r="DA653" s="21"/>
      <c r="DB653" s="21"/>
      <c r="DC653" s="21"/>
      <c r="DD653" s="21"/>
      <c r="DE653" s="44"/>
      <c r="DF653" s="21"/>
      <c r="DG653" s="44"/>
      <c r="DH653" s="21"/>
      <c r="DI653" s="44"/>
      <c r="DJ653" s="44"/>
      <c r="DK653" s="44"/>
      <c r="DL653" s="44"/>
      <c r="DM653" s="21"/>
      <c r="DN653" s="44"/>
      <c r="DO653" s="44"/>
      <c r="DP653" s="44"/>
      <c r="DQ653" s="44"/>
      <c r="DR653" s="44"/>
      <c r="DS653" s="44"/>
      <c r="DT653" s="44"/>
      <c r="DU653" s="44"/>
      <c r="DV653" s="44"/>
      <c r="DW653" s="44"/>
      <c r="DX653" s="44"/>
      <c r="DY653" s="44"/>
      <c r="DZ653" s="44"/>
      <c r="EA653" s="44"/>
      <c r="EB653" s="21"/>
      <c r="EC653" s="44"/>
      <c r="ED653" s="44"/>
      <c r="EE653" s="21"/>
      <c r="EF653" s="44"/>
      <c r="EG653" s="21">
        <v>326516</v>
      </c>
      <c r="EH653" s="44"/>
      <c r="EI653" s="21"/>
      <c r="EJ653" s="44"/>
      <c r="EK653" s="44"/>
      <c r="EL653" s="21"/>
      <c r="EM653" s="44"/>
      <c r="EN653" s="44"/>
      <c r="EO653" s="44">
        <v>-2859719</v>
      </c>
      <c r="EP653" s="21"/>
      <c r="EQ653" s="21"/>
      <c r="ER653" s="21"/>
      <c r="ES653" s="21"/>
      <c r="ET653" s="44"/>
      <c r="EU653" s="21"/>
      <c r="EV653" s="44"/>
      <c r="EW653" s="21"/>
      <c r="EX653" s="44"/>
      <c r="EY653" s="44"/>
      <c r="EZ653" s="21"/>
      <c r="FA653" s="21"/>
      <c r="FB653" s="44"/>
      <c r="FC653" s="44"/>
      <c r="FD653" s="21"/>
      <c r="FE653" s="112"/>
      <c r="FF653" s="44"/>
      <c r="FG653" s="44">
        <v>5472325</v>
      </c>
      <c r="FH653" s="44">
        <v>1604874</v>
      </c>
      <c r="FI653" s="44">
        <v>5794155</v>
      </c>
      <c r="FJ653" s="44">
        <v>179398</v>
      </c>
      <c r="FK653" s="44"/>
      <c r="FL653" s="44"/>
      <c r="FM653" s="44">
        <v>4494079</v>
      </c>
      <c r="FN653" s="44"/>
      <c r="FO653" s="44"/>
      <c r="FP653" s="44"/>
      <c r="FQ653" s="44"/>
      <c r="FR653" s="44"/>
      <c r="FS653" s="44"/>
      <c r="FT653" s="44"/>
      <c r="FU653" s="44"/>
      <c r="FV653" s="21"/>
      <c r="FW653" s="44"/>
      <c r="FX653" s="44"/>
      <c r="FY653" s="44"/>
      <c r="FZ653" s="44">
        <v>9217</v>
      </c>
      <c r="GA653" s="44">
        <v>23334</v>
      </c>
      <c r="GB653" s="44"/>
      <c r="GC653" s="44">
        <v>6288</v>
      </c>
      <c r="GD653" s="44">
        <v>442741</v>
      </c>
      <c r="GE653" s="44">
        <v>321332</v>
      </c>
      <c r="GF653" s="44">
        <v>119545</v>
      </c>
      <c r="GG653" s="44">
        <v>1126876</v>
      </c>
      <c r="GH653" s="44">
        <v>1088239</v>
      </c>
      <c r="GI653" s="44">
        <v>60850</v>
      </c>
      <c r="GJ653" s="44">
        <v>91911</v>
      </c>
      <c r="GK653" s="44">
        <v>4408781</v>
      </c>
      <c r="GL653" s="44">
        <v>42730</v>
      </c>
      <c r="GM653" s="44">
        <v>516936</v>
      </c>
      <c r="GN653" s="44">
        <v>54920</v>
      </c>
      <c r="GO653" s="44">
        <v>49249</v>
      </c>
      <c r="GP653" s="44"/>
      <c r="GQ653" s="44">
        <v>14326</v>
      </c>
      <c r="GR653" s="44"/>
      <c r="GS653" s="44">
        <v>8877924</v>
      </c>
      <c r="GT653" s="44"/>
      <c r="GU653" s="21">
        <v>108704</v>
      </c>
      <c r="GV653" s="44"/>
      <c r="GW653" s="44"/>
      <c r="GX653" s="44"/>
      <c r="GY653" s="44">
        <v>8986628</v>
      </c>
      <c r="GZ653" s="44">
        <v>1789982</v>
      </c>
      <c r="HA653" s="44"/>
      <c r="HB653" s="44"/>
      <c r="HC653" s="44">
        <v>7196646</v>
      </c>
      <c r="HD653" s="44">
        <v>8986628</v>
      </c>
      <c r="HE653" s="21">
        <v>6401294</v>
      </c>
      <c r="HF653" s="21"/>
      <c r="HG653" s="21"/>
      <c r="HH653" s="21"/>
      <c r="HI653" s="21">
        <v>0</v>
      </c>
      <c r="HJ653" s="44"/>
      <c r="HK653" s="21">
        <v>533887</v>
      </c>
      <c r="HL653" s="21">
        <v>282416</v>
      </c>
      <c r="HM653" s="21">
        <v>816303</v>
      </c>
      <c r="HN653" s="21">
        <v>-707599</v>
      </c>
      <c r="HO653" s="21"/>
      <c r="HP653" s="44"/>
      <c r="HQ653" s="47"/>
      <c r="HR653" s="47"/>
      <c r="HS653" s="47"/>
      <c r="HT653" s="47" t="s">
        <v>1759</v>
      </c>
      <c r="HU653" s="47">
        <v>0</v>
      </c>
      <c r="HV653" s="47">
        <v>2023</v>
      </c>
      <c r="HW653" s="47">
        <v>0</v>
      </c>
      <c r="HX653" s="47">
        <v>6838</v>
      </c>
      <c r="HY653" s="47">
        <v>26133</v>
      </c>
      <c r="HZ653" s="47">
        <v>82201</v>
      </c>
      <c r="IA653" s="47">
        <v>0</v>
      </c>
      <c r="IB653" s="47">
        <v>0</v>
      </c>
      <c r="IC653" s="47">
        <v>1275</v>
      </c>
      <c r="ID653"/>
      <c r="IE653" s="47">
        <v>4508</v>
      </c>
      <c r="IF653">
        <v>10776</v>
      </c>
      <c r="IG653" s="47">
        <v>3701</v>
      </c>
      <c r="IH653" s="47">
        <v>24644</v>
      </c>
      <c r="II653">
        <v>32406</v>
      </c>
      <c r="IJ653">
        <v>1914</v>
      </c>
      <c r="IK653">
        <v>1856</v>
      </c>
      <c r="IL653">
        <v>5748</v>
      </c>
      <c r="IM653">
        <v>204023</v>
      </c>
      <c r="IN653">
        <v>0</v>
      </c>
      <c r="IO653">
        <v>0</v>
      </c>
      <c r="IP653">
        <v>0</v>
      </c>
      <c r="IQ653">
        <v>0</v>
      </c>
      <c r="IR653">
        <v>0</v>
      </c>
      <c r="IS653">
        <v>0</v>
      </c>
      <c r="IT653">
        <v>0</v>
      </c>
      <c r="IU653">
        <v>155095</v>
      </c>
      <c r="IV653">
        <v>0</v>
      </c>
      <c r="IW653">
        <v>331369</v>
      </c>
      <c r="IX653">
        <v>986206</v>
      </c>
      <c r="IY653">
        <v>1827342</v>
      </c>
      <c r="IZ653">
        <v>0</v>
      </c>
      <c r="JA653">
        <v>0</v>
      </c>
      <c r="JB653">
        <v>39662</v>
      </c>
      <c r="JC653"/>
      <c r="JD653">
        <v>127488</v>
      </c>
      <c r="JE653">
        <v>229289</v>
      </c>
      <c r="JF653">
        <v>79829</v>
      </c>
      <c r="JG653">
        <v>536224</v>
      </c>
      <c r="JH653">
        <v>790990</v>
      </c>
      <c r="JI653">
        <v>39045</v>
      </c>
      <c r="JJ653">
        <v>67152</v>
      </c>
      <c r="JK653">
        <v>262634</v>
      </c>
      <c r="JL653">
        <v>5472325</v>
      </c>
      <c r="JM653">
        <v>0</v>
      </c>
      <c r="JN653">
        <v>0</v>
      </c>
      <c r="JO653">
        <v>0</v>
      </c>
      <c r="JP653">
        <v>0</v>
      </c>
      <c r="JQ653">
        <v>0</v>
      </c>
      <c r="JR653">
        <v>0</v>
      </c>
      <c r="JS653">
        <v>0</v>
      </c>
      <c r="JT653"/>
      <c r="JU653"/>
      <c r="JV653"/>
      <c r="JW653"/>
      <c r="JX653"/>
      <c r="JY653"/>
      <c r="JZ653"/>
      <c r="KA653"/>
      <c r="KB653"/>
      <c r="KC653"/>
      <c r="KD653"/>
      <c r="KE653"/>
      <c r="KF653">
        <v>151</v>
      </c>
      <c r="KG653">
        <v>202</v>
      </c>
      <c r="KH653">
        <v>114</v>
      </c>
      <c r="KI653">
        <v>87</v>
      </c>
      <c r="KJ653">
        <v>118</v>
      </c>
      <c r="KK653">
        <v>67</v>
      </c>
      <c r="KL653">
        <v>57</v>
      </c>
      <c r="KM653">
        <v>72</v>
      </c>
      <c r="KN653">
        <v>46</v>
      </c>
      <c r="KO653">
        <v>1</v>
      </c>
      <c r="KP653">
        <v>0</v>
      </c>
      <c r="KQ653">
        <v>0</v>
      </c>
      <c r="KR653">
        <v>0</v>
      </c>
      <c r="KS653">
        <v>0</v>
      </c>
      <c r="KT653">
        <v>1</v>
      </c>
      <c r="KU653">
        <v>0</v>
      </c>
      <c r="KV653">
        <v>0</v>
      </c>
      <c r="KW653">
        <v>1</v>
      </c>
      <c r="KX653">
        <v>0</v>
      </c>
      <c r="KY653">
        <v>0</v>
      </c>
      <c r="KZ653">
        <v>0</v>
      </c>
      <c r="LA653">
        <v>0</v>
      </c>
      <c r="LB653">
        <v>0</v>
      </c>
      <c r="LC653">
        <v>0</v>
      </c>
      <c r="LD653">
        <v>1</v>
      </c>
      <c r="LE653">
        <v>0</v>
      </c>
      <c r="LF653">
        <v>0</v>
      </c>
      <c r="LG653">
        <v>0</v>
      </c>
      <c r="LH653">
        <v>0</v>
      </c>
    </row>
    <row r="654" spans="1:320" s="34" customFormat="1" ht="15" customHeight="1" x14ac:dyDescent="0.25">
      <c r="A654" s="45">
        <v>206331124</v>
      </c>
      <c r="B654" s="45" t="s">
        <v>5305</v>
      </c>
      <c r="C654" s="46">
        <v>45292</v>
      </c>
      <c r="D654" s="46">
        <v>45657</v>
      </c>
      <c r="E654" s="47">
        <v>366</v>
      </c>
      <c r="F654" s="45" t="s">
        <v>883</v>
      </c>
      <c r="G654" s="45" t="s">
        <v>884</v>
      </c>
      <c r="H654" s="45" t="s">
        <v>1404</v>
      </c>
      <c r="I654" s="45" t="s">
        <v>886</v>
      </c>
      <c r="J654" s="45" t="s">
        <v>887</v>
      </c>
      <c r="K654" s="45" t="s">
        <v>1405</v>
      </c>
      <c r="L654" s="45" t="s">
        <v>5280</v>
      </c>
      <c r="M654" s="45" t="s">
        <v>5306</v>
      </c>
      <c r="N654" s="45" t="s">
        <v>5307</v>
      </c>
      <c r="O654" s="45" t="s">
        <v>1408</v>
      </c>
      <c r="P654" s="45" t="s">
        <v>5300</v>
      </c>
      <c r="Q654" s="45" t="s">
        <v>5308</v>
      </c>
      <c r="R654" t="s">
        <v>5309</v>
      </c>
      <c r="S654" s="45" t="s">
        <v>893</v>
      </c>
      <c r="T654"/>
      <c r="U654" s="47">
        <v>120</v>
      </c>
      <c r="V654" s="47">
        <v>120</v>
      </c>
      <c r="W654" s="47" t="s">
        <v>913</v>
      </c>
      <c r="X654" s="47">
        <v>43920</v>
      </c>
      <c r="Y654" s="47">
        <v>42770</v>
      </c>
      <c r="Z654" s="48">
        <v>97.38</v>
      </c>
      <c r="AA654" s="44">
        <v>131</v>
      </c>
      <c r="AB654" s="44">
        <v>129</v>
      </c>
      <c r="AC654" s="44"/>
      <c r="AD654" s="44"/>
      <c r="AE654" s="44"/>
      <c r="AF654" s="44"/>
      <c r="AG654" s="44"/>
      <c r="AH654" s="47">
        <v>469</v>
      </c>
      <c r="AI654" s="47"/>
      <c r="AJ654">
        <v>42301</v>
      </c>
      <c r="AK654" t="s">
        <v>1171</v>
      </c>
      <c r="AL654"/>
      <c r="AM654"/>
      <c r="AN654">
        <v>42770</v>
      </c>
      <c r="AO654"/>
      <c r="AP654"/>
      <c r="AQ654"/>
      <c r="AR654" s="44"/>
      <c r="AS654" s="44"/>
      <c r="AT654" s="44"/>
      <c r="AU654" s="44">
        <v>11988684</v>
      </c>
      <c r="AV654" s="44">
        <v>428640</v>
      </c>
      <c r="AW654" s="44">
        <v>-760412</v>
      </c>
      <c r="AX654" s="44">
        <v>21602</v>
      </c>
      <c r="AY654" s="44">
        <v>13199338</v>
      </c>
      <c r="AZ654" s="21">
        <v>11204159</v>
      </c>
      <c r="BA654" s="21">
        <v>1995179</v>
      </c>
      <c r="BB654" s="44">
        <v>262388</v>
      </c>
      <c r="BC654" s="44">
        <v>12590</v>
      </c>
      <c r="BD654" s="44"/>
      <c r="BE654" s="44">
        <v>2244977</v>
      </c>
      <c r="BF654" s="44"/>
      <c r="BG654" s="44"/>
      <c r="BH654" s="44"/>
      <c r="BI654" s="21"/>
      <c r="BJ654" s="21"/>
      <c r="BK654" s="21">
        <v>131898</v>
      </c>
      <c r="BL654" s="21"/>
      <c r="BM654" s="21">
        <v>11856786</v>
      </c>
      <c r="BN654" s="21"/>
      <c r="BO654" s="21"/>
      <c r="BP654" s="21">
        <v>11988684</v>
      </c>
      <c r="BQ654" s="44"/>
      <c r="BR654" s="21"/>
      <c r="BS654" s="44"/>
      <c r="BT654" s="21"/>
      <c r="BU654" s="44"/>
      <c r="BV654" s="21"/>
      <c r="BW654" s="44"/>
      <c r="BX654" s="21"/>
      <c r="BY654" s="21"/>
      <c r="BZ654" s="21"/>
      <c r="CA654" s="44"/>
      <c r="CB654" s="44"/>
      <c r="CC654" s="44"/>
      <c r="CD654" s="44"/>
      <c r="CE654" s="44"/>
      <c r="CF654" s="44"/>
      <c r="CG654" s="44">
        <v>50665</v>
      </c>
      <c r="CH654" s="44"/>
      <c r="CI654" s="21"/>
      <c r="CJ654" s="44"/>
      <c r="CK654" s="21">
        <v>377975</v>
      </c>
      <c r="CL654" s="44"/>
      <c r="CM654" s="44">
        <v>0</v>
      </c>
      <c r="CN654" s="44">
        <v>460</v>
      </c>
      <c r="CO654" s="44">
        <v>0</v>
      </c>
      <c r="CP654" s="44">
        <v>0</v>
      </c>
      <c r="CQ654" s="21">
        <v>0</v>
      </c>
      <c r="CR654" s="44">
        <v>0</v>
      </c>
      <c r="CS654" s="44">
        <v>409731</v>
      </c>
      <c r="CT654" s="44">
        <v>15250</v>
      </c>
      <c r="CU654" s="44"/>
      <c r="CV654" s="44">
        <v>3199</v>
      </c>
      <c r="CW654" s="21"/>
      <c r="CX654" s="21"/>
      <c r="CY654" s="21"/>
      <c r="CZ654" s="21"/>
      <c r="DA654" s="21"/>
      <c r="DB654" s="21"/>
      <c r="DC654" s="21"/>
      <c r="DD654" s="21"/>
      <c r="DE654" s="44"/>
      <c r="DF654" s="21"/>
      <c r="DG654" s="44"/>
      <c r="DH654" s="21"/>
      <c r="DI654" s="44"/>
      <c r="DJ654" s="44"/>
      <c r="DK654" s="44"/>
      <c r="DL654" s="44"/>
      <c r="DM654" s="21"/>
      <c r="DN654" s="44"/>
      <c r="DO654" s="44"/>
      <c r="DP654" s="44"/>
      <c r="DQ654" s="44"/>
      <c r="DR654" s="44"/>
      <c r="DS654" s="44"/>
      <c r="DT654" s="44"/>
      <c r="DU654" s="44"/>
      <c r="DV654" s="44"/>
      <c r="DW654" s="44"/>
      <c r="DX654" s="44"/>
      <c r="DY654" s="44"/>
      <c r="DZ654" s="44"/>
      <c r="EA654" s="44"/>
      <c r="EB654" s="21"/>
      <c r="EC654" s="44"/>
      <c r="ED654" s="44"/>
      <c r="EE654" s="21"/>
      <c r="EF654" s="44"/>
      <c r="EG654" s="21"/>
      <c r="EH654" s="44"/>
      <c r="EI654" s="21"/>
      <c r="EJ654" s="44"/>
      <c r="EK654" s="44"/>
      <c r="EL654" s="21"/>
      <c r="EM654" s="44">
        <v>-20693</v>
      </c>
      <c r="EN654" s="44"/>
      <c r="EO654" s="44">
        <v>-739719</v>
      </c>
      <c r="EP654" s="21"/>
      <c r="EQ654" s="21"/>
      <c r="ER654" s="21"/>
      <c r="ES654" s="21"/>
      <c r="ET654" s="44"/>
      <c r="EU654" s="21"/>
      <c r="EV654" s="44"/>
      <c r="EW654" s="21"/>
      <c r="EX654" s="44"/>
      <c r="EY654" s="44"/>
      <c r="EZ654" s="21"/>
      <c r="FA654" s="21"/>
      <c r="FB654" s="44"/>
      <c r="FC654" s="44"/>
      <c r="FD654" s="21"/>
      <c r="FE654" s="112"/>
      <c r="FF654" s="44"/>
      <c r="FG654" s="44">
        <v>5319050</v>
      </c>
      <c r="FH654" s="44">
        <v>1357410</v>
      </c>
      <c r="FI654" s="44">
        <v>4527699</v>
      </c>
      <c r="FJ654" s="44">
        <v>96392</v>
      </c>
      <c r="FK654" s="44"/>
      <c r="FL654" s="44"/>
      <c r="FM654" s="44">
        <v>4675105</v>
      </c>
      <c r="FN654" s="44"/>
      <c r="FO654" s="44"/>
      <c r="FP654" s="44"/>
      <c r="FQ654" s="44"/>
      <c r="FR654" s="44"/>
      <c r="FS654" s="44"/>
      <c r="FT654" s="44"/>
      <c r="FU654" s="44"/>
      <c r="FV654" s="21"/>
      <c r="FW654" s="44"/>
      <c r="FX654" s="44"/>
      <c r="FY654" s="44"/>
      <c r="FZ654" s="44">
        <v>237775</v>
      </c>
      <c r="GA654" s="44">
        <v>5112</v>
      </c>
      <c r="GB654" s="44"/>
      <c r="GC654" s="44">
        <v>43393</v>
      </c>
      <c r="GD654" s="44">
        <v>442828</v>
      </c>
      <c r="GE654" s="44">
        <v>313635</v>
      </c>
      <c r="GF654" s="44">
        <v>153898</v>
      </c>
      <c r="GG654" s="44">
        <v>995253</v>
      </c>
      <c r="GH654" s="44">
        <v>74182</v>
      </c>
      <c r="GI654" s="44">
        <v>245934</v>
      </c>
      <c r="GJ654" s="44">
        <v>293134</v>
      </c>
      <c r="GK654" s="44">
        <v>2705773</v>
      </c>
      <c r="GL654" s="44">
        <v>101545</v>
      </c>
      <c r="GM654" s="44">
        <v>784630</v>
      </c>
      <c r="GN654" s="44">
        <v>28695</v>
      </c>
      <c r="GO654" s="44">
        <v>44195</v>
      </c>
      <c r="GP654" s="44"/>
      <c r="GQ654" s="44">
        <v>43227</v>
      </c>
      <c r="GR654" s="44">
        <v>15845</v>
      </c>
      <c r="GS654" s="44">
        <v>11144074</v>
      </c>
      <c r="GT654" s="44"/>
      <c r="GU654" s="21">
        <v>551008</v>
      </c>
      <c r="GV654" s="44">
        <v>1980</v>
      </c>
      <c r="GW654" s="44">
        <v>1022547</v>
      </c>
      <c r="GX654" s="44">
        <v>13565168</v>
      </c>
      <c r="GY654" s="44">
        <v>26284777</v>
      </c>
      <c r="GZ654" s="44">
        <v>1190991</v>
      </c>
      <c r="HA654" s="44">
        <v>14840926</v>
      </c>
      <c r="HB654" s="44"/>
      <c r="HC654" s="44">
        <v>10252860</v>
      </c>
      <c r="HD654" s="44">
        <v>26284777</v>
      </c>
      <c r="HE654" s="21">
        <v>7053539</v>
      </c>
      <c r="HF654" s="21"/>
      <c r="HG654" s="21"/>
      <c r="HH654" s="21"/>
      <c r="HI654" s="21">
        <v>6305</v>
      </c>
      <c r="HJ654" s="44">
        <v>14285</v>
      </c>
      <c r="HK654" s="21">
        <v>1003440</v>
      </c>
      <c r="HL654" s="21">
        <v>591578</v>
      </c>
      <c r="HM654" s="21">
        <v>1615608</v>
      </c>
      <c r="HN654" s="21">
        <v>-1064600</v>
      </c>
      <c r="HO654" s="21"/>
      <c r="HP654" s="44"/>
      <c r="HQ654" s="47"/>
      <c r="HR654" s="47"/>
      <c r="HS654" s="47"/>
      <c r="HT654" s="47" t="s">
        <v>5310</v>
      </c>
      <c r="HU654" s="47">
        <v>1441099.1099999999</v>
      </c>
      <c r="HV654" s="47">
        <v>1920</v>
      </c>
      <c r="HW654" s="47">
        <v>0</v>
      </c>
      <c r="HX654" s="47">
        <v>6863</v>
      </c>
      <c r="HY654" s="47">
        <v>28305</v>
      </c>
      <c r="HZ654" s="47">
        <v>63330</v>
      </c>
      <c r="IA654" s="47">
        <v>31281</v>
      </c>
      <c r="IB654" s="47">
        <v>0</v>
      </c>
      <c r="IC654" s="47">
        <v>3384</v>
      </c>
      <c r="ID654"/>
      <c r="IE654" s="47">
        <v>3437</v>
      </c>
      <c r="IF654"/>
      <c r="IG654" s="47"/>
      <c r="IH654" s="47">
        <v>20634</v>
      </c>
      <c r="II654">
        <v>1966</v>
      </c>
      <c r="IJ654">
        <v>9248</v>
      </c>
      <c r="IK654">
        <v>5821</v>
      </c>
      <c r="IL654">
        <v>15044</v>
      </c>
      <c r="IM654">
        <v>191233</v>
      </c>
      <c r="IN654">
        <v>0</v>
      </c>
      <c r="IO654">
        <v>0</v>
      </c>
      <c r="IP654">
        <v>0</v>
      </c>
      <c r="IQ654">
        <v>0</v>
      </c>
      <c r="IR654">
        <v>0</v>
      </c>
      <c r="IS654">
        <v>0</v>
      </c>
      <c r="IT654">
        <v>0</v>
      </c>
      <c r="IU654">
        <v>218974</v>
      </c>
      <c r="IV654">
        <v>0</v>
      </c>
      <c r="IW654">
        <v>333902</v>
      </c>
      <c r="IX654">
        <v>919561</v>
      </c>
      <c r="IY654">
        <v>1271353</v>
      </c>
      <c r="IZ654">
        <v>675370</v>
      </c>
      <c r="JA654">
        <v>0</v>
      </c>
      <c r="JB654">
        <v>126962</v>
      </c>
      <c r="JC654"/>
      <c r="JD654">
        <v>111206</v>
      </c>
      <c r="JE654"/>
      <c r="JF654"/>
      <c r="JG654">
        <v>424006</v>
      </c>
      <c r="JH654">
        <v>55525</v>
      </c>
      <c r="JI654">
        <v>179591</v>
      </c>
      <c r="JJ654">
        <v>231901</v>
      </c>
      <c r="JK654">
        <v>770699</v>
      </c>
      <c r="JL654">
        <v>5319050</v>
      </c>
      <c r="JM654">
        <v>0</v>
      </c>
      <c r="JN654">
        <v>0</v>
      </c>
      <c r="JO654">
        <v>0</v>
      </c>
      <c r="JP654">
        <v>0</v>
      </c>
      <c r="JQ654">
        <v>0</v>
      </c>
      <c r="JR654">
        <v>0</v>
      </c>
      <c r="JS654">
        <v>0</v>
      </c>
      <c r="JT654"/>
      <c r="JU654"/>
      <c r="JV654"/>
      <c r="JW654"/>
      <c r="JX654"/>
      <c r="JY654"/>
      <c r="JZ654"/>
      <c r="KA654"/>
      <c r="KB654"/>
      <c r="KC654"/>
      <c r="KD654"/>
      <c r="KE654"/>
      <c r="KF654">
        <v>130</v>
      </c>
      <c r="KG654">
        <v>208</v>
      </c>
      <c r="KH654">
        <v>92</v>
      </c>
      <c r="KI654">
        <v>99</v>
      </c>
      <c r="KJ654">
        <v>171</v>
      </c>
      <c r="KK654">
        <v>66</v>
      </c>
      <c r="KL654">
        <v>48</v>
      </c>
      <c r="KM654">
        <v>84</v>
      </c>
      <c r="KN654">
        <v>38</v>
      </c>
      <c r="KO654">
        <v>1</v>
      </c>
      <c r="KP654">
        <v>0</v>
      </c>
      <c r="KQ654">
        <v>0</v>
      </c>
      <c r="KR654">
        <v>0</v>
      </c>
      <c r="KS654">
        <v>0</v>
      </c>
      <c r="KT654">
        <v>1</v>
      </c>
      <c r="KU654">
        <v>0</v>
      </c>
      <c r="KV654">
        <v>0</v>
      </c>
      <c r="KW654">
        <v>1</v>
      </c>
      <c r="KX654">
        <v>0</v>
      </c>
      <c r="KY654">
        <v>0</v>
      </c>
      <c r="KZ654">
        <v>0</v>
      </c>
      <c r="LA654">
        <v>0</v>
      </c>
      <c r="LB654">
        <v>0</v>
      </c>
      <c r="LC654">
        <v>0</v>
      </c>
      <c r="LD654">
        <v>1</v>
      </c>
      <c r="LE654">
        <v>0</v>
      </c>
      <c r="LF654">
        <v>0</v>
      </c>
      <c r="LG654">
        <v>0</v>
      </c>
      <c r="LH654">
        <v>0</v>
      </c>
    </row>
    <row r="655" spans="1:320" s="34" customFormat="1" ht="15" customHeight="1" x14ac:dyDescent="0.25">
      <c r="A655" s="45">
        <v>206331125</v>
      </c>
      <c r="B655" s="45" t="s">
        <v>5311</v>
      </c>
      <c r="C655" s="46">
        <v>45292</v>
      </c>
      <c r="D655" s="46">
        <v>45657</v>
      </c>
      <c r="E655" s="47">
        <v>366</v>
      </c>
      <c r="F655" s="45" t="s">
        <v>883</v>
      </c>
      <c r="G655" s="45" t="s">
        <v>884</v>
      </c>
      <c r="H655" s="45" t="s">
        <v>1404</v>
      </c>
      <c r="I655" s="45" t="s">
        <v>886</v>
      </c>
      <c r="J655" s="45" t="s">
        <v>887</v>
      </c>
      <c r="K655" s="45" t="s">
        <v>1405</v>
      </c>
      <c r="L655" s="45" t="s">
        <v>5312</v>
      </c>
      <c r="M655" s="45" t="s">
        <v>5313</v>
      </c>
      <c r="N655" s="45" t="s">
        <v>5314</v>
      </c>
      <c r="O655" s="45" t="s">
        <v>5315</v>
      </c>
      <c r="P655" s="45" t="s">
        <v>5316</v>
      </c>
      <c r="Q655" s="45" t="s">
        <v>5317</v>
      </c>
      <c r="R655" t="s">
        <v>5318</v>
      </c>
      <c r="S655" s="45" t="s">
        <v>893</v>
      </c>
      <c r="T655"/>
      <c r="U655" s="47">
        <v>48</v>
      </c>
      <c r="V655" s="47">
        <v>48</v>
      </c>
      <c r="W655" s="47" t="s">
        <v>1728</v>
      </c>
      <c r="X655" s="47">
        <v>17568</v>
      </c>
      <c r="Y655" s="47">
        <v>16619</v>
      </c>
      <c r="Z655" s="48">
        <v>220.53</v>
      </c>
      <c r="AA655" s="44">
        <v>139</v>
      </c>
      <c r="AB655" s="44">
        <v>94</v>
      </c>
      <c r="AC655" s="44">
        <v>6023</v>
      </c>
      <c r="AD655" s="44">
        <v>176</v>
      </c>
      <c r="AE655" s="44">
        <v>1270</v>
      </c>
      <c r="AF655" s="44">
        <v>9149</v>
      </c>
      <c r="AG655" s="44"/>
      <c r="AH655" s="47"/>
      <c r="AI655" s="47">
        <v>1</v>
      </c>
      <c r="AJ655"/>
      <c r="AK655" t="s">
        <v>895</v>
      </c>
      <c r="AL655">
        <v>16619</v>
      </c>
      <c r="AM655"/>
      <c r="AN655"/>
      <c r="AO655"/>
      <c r="AP655"/>
      <c r="AQ655"/>
      <c r="AR655" s="44"/>
      <c r="AS655" s="44"/>
      <c r="AT655" s="44"/>
      <c r="AU655" s="44">
        <v>11633300</v>
      </c>
      <c r="AV655" s="44">
        <v>2266579</v>
      </c>
      <c r="AW655" s="44">
        <v>7030460</v>
      </c>
      <c r="AX655" s="44">
        <v>307</v>
      </c>
      <c r="AY655" s="44">
        <v>6869726</v>
      </c>
      <c r="AZ655" s="21">
        <v>6684548</v>
      </c>
      <c r="BA655" s="21">
        <v>185178</v>
      </c>
      <c r="BB655" s="44">
        <v>4872</v>
      </c>
      <c r="BC655" s="44"/>
      <c r="BD655" s="44"/>
      <c r="BE655" s="44">
        <v>190050</v>
      </c>
      <c r="BF655" s="44">
        <v>4216100</v>
      </c>
      <c r="BG655" s="44">
        <v>123200</v>
      </c>
      <c r="BH655" s="44">
        <v>889000</v>
      </c>
      <c r="BI655" s="21">
        <v>6404300</v>
      </c>
      <c r="BJ655" s="21"/>
      <c r="BK655" s="21"/>
      <c r="BL655" s="21">
        <v>700</v>
      </c>
      <c r="BM655" s="21"/>
      <c r="BN655" s="21">
        <v>11633300</v>
      </c>
      <c r="BO655" s="21"/>
      <c r="BP655" s="21"/>
      <c r="BQ655" s="44"/>
      <c r="BR655" s="21"/>
      <c r="BS655" s="44"/>
      <c r="BT655" s="21"/>
      <c r="BU655" s="44"/>
      <c r="BV655" s="21"/>
      <c r="BW655" s="44">
        <v>2175266</v>
      </c>
      <c r="BX655" s="21"/>
      <c r="BY655" s="21">
        <v>78935</v>
      </c>
      <c r="BZ655" s="21"/>
      <c r="CA655" s="44">
        <v>8584</v>
      </c>
      <c r="CB655" s="44"/>
      <c r="CC655" s="44">
        <v>1800</v>
      </c>
      <c r="CD655" s="44"/>
      <c r="CE655" s="44"/>
      <c r="CF655" s="44"/>
      <c r="CG655" s="44"/>
      <c r="CH655" s="44"/>
      <c r="CI655" s="21">
        <v>1994</v>
      </c>
      <c r="CJ655" s="44"/>
      <c r="CK655" s="21"/>
      <c r="CL655" s="44"/>
      <c r="CM655" s="44">
        <v>0</v>
      </c>
      <c r="CN655" s="44">
        <v>0</v>
      </c>
      <c r="CO655" s="44">
        <v>1084550</v>
      </c>
      <c r="CP655" s="44">
        <v>0</v>
      </c>
      <c r="CQ655" s="21">
        <v>1017700</v>
      </c>
      <c r="CR655" s="44">
        <v>250</v>
      </c>
      <c r="CS655" s="44">
        <v>163823</v>
      </c>
      <c r="CT655" s="44">
        <v>256</v>
      </c>
      <c r="CU655" s="44"/>
      <c r="CV655" s="44">
        <v>0</v>
      </c>
      <c r="CW655" s="21"/>
      <c r="CX655" s="21"/>
      <c r="CY655" s="21"/>
      <c r="CZ655" s="21"/>
      <c r="DA655" s="21"/>
      <c r="DB655" s="21"/>
      <c r="DC655" s="21"/>
      <c r="DD655" s="21"/>
      <c r="DE655" s="44"/>
      <c r="DF655" s="21"/>
      <c r="DG655" s="44"/>
      <c r="DH655" s="21"/>
      <c r="DI655" s="44"/>
      <c r="DJ655" s="44"/>
      <c r="DK655" s="44"/>
      <c r="DL655" s="44"/>
      <c r="DM655" s="21"/>
      <c r="DN655" s="44"/>
      <c r="DO655" s="44"/>
      <c r="DP655" s="44"/>
      <c r="DQ655" s="44"/>
      <c r="DR655" s="44"/>
      <c r="DS655" s="44"/>
      <c r="DT655" s="44"/>
      <c r="DU655" s="44"/>
      <c r="DV655" s="44"/>
      <c r="DW655" s="44"/>
      <c r="DX655" s="44"/>
      <c r="DY655" s="44"/>
      <c r="DZ655" s="44"/>
      <c r="EA655" s="44"/>
      <c r="EB655" s="21"/>
      <c r="EC655" s="44">
        <v>2233404</v>
      </c>
      <c r="ED655" s="44"/>
      <c r="EE655" s="21">
        <v>392015</v>
      </c>
      <c r="EF655" s="44"/>
      <c r="EG655" s="21">
        <v>-444557</v>
      </c>
      <c r="EH655" s="44"/>
      <c r="EI655" s="21">
        <v>4849598</v>
      </c>
      <c r="EJ655" s="44"/>
      <c r="EK655" s="44"/>
      <c r="EL655" s="21"/>
      <c r="EM655" s="44"/>
      <c r="EN655" s="44"/>
      <c r="EO655" s="44"/>
      <c r="EP655" s="21"/>
      <c r="EQ655" s="21"/>
      <c r="ER655" s="21"/>
      <c r="ES655" s="21"/>
      <c r="ET655" s="44"/>
      <c r="EU655" s="21"/>
      <c r="EV655" s="44"/>
      <c r="EW655" s="21"/>
      <c r="EX655" s="44"/>
      <c r="EY655" s="44"/>
      <c r="EZ655" s="21"/>
      <c r="FA655" s="21"/>
      <c r="FB655" s="44"/>
      <c r="FC655" s="44"/>
      <c r="FD655" s="21"/>
      <c r="FE655" s="112"/>
      <c r="FF655" s="44"/>
      <c r="FG655" s="44">
        <v>3165735</v>
      </c>
      <c r="FH655" s="44">
        <v>499243</v>
      </c>
      <c r="FI655" s="44">
        <v>3019570</v>
      </c>
      <c r="FJ655" s="44">
        <v>125931</v>
      </c>
      <c r="FK655" s="44">
        <v>2248364</v>
      </c>
      <c r="FL655" s="44"/>
      <c r="FM655" s="44"/>
      <c r="FN655" s="44"/>
      <c r="FO655" s="44"/>
      <c r="FP655" s="44"/>
      <c r="FQ655" s="44"/>
      <c r="FR655" s="44"/>
      <c r="FS655" s="44"/>
      <c r="FT655" s="44">
        <v>6342</v>
      </c>
      <c r="FU655" s="44">
        <v>9099</v>
      </c>
      <c r="FV655" s="21">
        <v>124658</v>
      </c>
      <c r="FW655" s="44"/>
      <c r="FX655" s="44">
        <v>114743</v>
      </c>
      <c r="FY655" s="44">
        <v>28</v>
      </c>
      <c r="FZ655" s="44">
        <v>209978</v>
      </c>
      <c r="GA655" s="44">
        <v>12334</v>
      </c>
      <c r="GB655" s="44"/>
      <c r="GC655" s="44">
        <v>7199</v>
      </c>
      <c r="GD655" s="44">
        <v>329605</v>
      </c>
      <c r="GE655" s="44">
        <v>222327</v>
      </c>
      <c r="GF655" s="44">
        <v>106566</v>
      </c>
      <c r="GG655" s="44">
        <v>602138</v>
      </c>
      <c r="GH655" s="44">
        <v>79975</v>
      </c>
      <c r="GI655" s="44">
        <v>18061</v>
      </c>
      <c r="GJ655" s="44">
        <v>74852</v>
      </c>
      <c r="GK655" s="44">
        <v>1641797</v>
      </c>
      <c r="GL655" s="44">
        <v>12540</v>
      </c>
      <c r="GM655" s="44">
        <v>769227</v>
      </c>
      <c r="GN655" s="44">
        <v>32247</v>
      </c>
      <c r="GO655" s="44">
        <v>12680</v>
      </c>
      <c r="GP655" s="44"/>
      <c r="GQ655" s="44">
        <v>828</v>
      </c>
      <c r="GR655" s="44">
        <v>48960</v>
      </c>
      <c r="GS655" s="44">
        <v>633117</v>
      </c>
      <c r="GT655" s="44"/>
      <c r="GU655" s="21">
        <v>181772</v>
      </c>
      <c r="GV655" s="44"/>
      <c r="GW655" s="44">
        <v>4611571</v>
      </c>
      <c r="GX655" s="44"/>
      <c r="GY655" s="44">
        <v>5426460</v>
      </c>
      <c r="GZ655" s="44">
        <v>2243557</v>
      </c>
      <c r="HA655" s="44"/>
      <c r="HB655" s="44"/>
      <c r="HC655" s="44">
        <v>3182903</v>
      </c>
      <c r="HD655" s="44">
        <v>5426460</v>
      </c>
      <c r="HE655" s="21"/>
      <c r="HF655" s="21">
        <v>1008696</v>
      </c>
      <c r="HG655" s="21">
        <v>210652</v>
      </c>
      <c r="HH655" s="21"/>
      <c r="HI655" s="21">
        <v>0</v>
      </c>
      <c r="HJ655" s="44"/>
      <c r="HK655" s="21"/>
      <c r="HL655" s="21">
        <v>262523</v>
      </c>
      <c r="HM655" s="21">
        <v>262523</v>
      </c>
      <c r="HN655" s="21">
        <v>-80751</v>
      </c>
      <c r="HO655" s="21"/>
      <c r="HP655" s="44"/>
      <c r="HQ655" s="47"/>
      <c r="HR655" s="47"/>
      <c r="HS655" s="47"/>
      <c r="HT655" s="47" t="s">
        <v>1759</v>
      </c>
      <c r="HU655" s="47">
        <v>0</v>
      </c>
      <c r="HV655" s="47">
        <v>2224</v>
      </c>
      <c r="HW655" s="47">
        <v>0</v>
      </c>
      <c r="HX655" s="47">
        <v>3397</v>
      </c>
      <c r="HY655" s="47">
        <v>11885</v>
      </c>
      <c r="HZ655" s="47">
        <v>53472</v>
      </c>
      <c r="IA655" s="47">
        <v>0</v>
      </c>
      <c r="IB655" s="47">
        <v>0</v>
      </c>
      <c r="IC655" s="47">
        <v>0</v>
      </c>
      <c r="ID655">
        <v>3959</v>
      </c>
      <c r="IE655" s="47">
        <v>4140</v>
      </c>
      <c r="IF655">
        <v>10689</v>
      </c>
      <c r="IG655" s="47">
        <v>5336</v>
      </c>
      <c r="IH655" s="47">
        <v>16488</v>
      </c>
      <c r="II655">
        <v>2378</v>
      </c>
      <c r="IJ655">
        <v>863</v>
      </c>
      <c r="IK655">
        <v>2098</v>
      </c>
      <c r="IL655">
        <v>11916</v>
      </c>
      <c r="IM655">
        <v>128845</v>
      </c>
      <c r="IN655">
        <v>0</v>
      </c>
      <c r="IO655">
        <v>0</v>
      </c>
      <c r="IP655">
        <v>0</v>
      </c>
      <c r="IQ655">
        <v>0</v>
      </c>
      <c r="IR655">
        <v>0</v>
      </c>
      <c r="IS655">
        <v>0</v>
      </c>
      <c r="IT655">
        <v>0</v>
      </c>
      <c r="IU655">
        <v>165264</v>
      </c>
      <c r="IV655">
        <v>0</v>
      </c>
      <c r="IW655">
        <v>186970</v>
      </c>
      <c r="IX655">
        <v>372543</v>
      </c>
      <c r="IY655">
        <v>1081040</v>
      </c>
      <c r="IZ655">
        <v>0</v>
      </c>
      <c r="JA655">
        <v>0</v>
      </c>
      <c r="JB655">
        <v>0</v>
      </c>
      <c r="JC655">
        <v>207666</v>
      </c>
      <c r="JD655">
        <v>89912</v>
      </c>
      <c r="JE655">
        <v>183451</v>
      </c>
      <c r="JF655">
        <v>88617</v>
      </c>
      <c r="JG655">
        <v>290634</v>
      </c>
      <c r="JH655">
        <v>69418</v>
      </c>
      <c r="JI655">
        <v>14344</v>
      </c>
      <c r="JJ655">
        <v>62632</v>
      </c>
      <c r="JK655">
        <v>353244</v>
      </c>
      <c r="JL655">
        <v>3165735</v>
      </c>
      <c r="JM655">
        <v>0</v>
      </c>
      <c r="JN655">
        <v>0</v>
      </c>
      <c r="JO655">
        <v>0</v>
      </c>
      <c r="JP655">
        <v>0</v>
      </c>
      <c r="JQ655">
        <v>0</v>
      </c>
      <c r="JR655">
        <v>0</v>
      </c>
      <c r="JS655">
        <v>0</v>
      </c>
      <c r="JT655"/>
      <c r="JU655"/>
      <c r="JV655"/>
      <c r="JW655"/>
      <c r="JX655"/>
      <c r="JY655">
        <v>3959</v>
      </c>
      <c r="JZ655"/>
      <c r="KA655"/>
      <c r="KB655"/>
      <c r="KC655"/>
      <c r="KD655"/>
      <c r="KE655">
        <v>207666</v>
      </c>
      <c r="KF655">
        <v>85</v>
      </c>
      <c r="KG655">
        <v>108</v>
      </c>
      <c r="KH655">
        <v>69</v>
      </c>
      <c r="KI655">
        <v>59</v>
      </c>
      <c r="KJ655">
        <v>73</v>
      </c>
      <c r="KK655">
        <v>46</v>
      </c>
      <c r="KL655">
        <v>47</v>
      </c>
      <c r="KM655">
        <v>59</v>
      </c>
      <c r="KN655">
        <v>36</v>
      </c>
      <c r="KO655">
        <v>1</v>
      </c>
      <c r="KP655">
        <v>0</v>
      </c>
      <c r="KQ655">
        <v>0</v>
      </c>
      <c r="KR655">
        <v>1</v>
      </c>
      <c r="KS655">
        <v>0</v>
      </c>
      <c r="KT655">
        <v>0</v>
      </c>
      <c r="KU655">
        <v>1</v>
      </c>
      <c r="KV655">
        <v>0</v>
      </c>
      <c r="KW655">
        <v>0</v>
      </c>
      <c r="KX655">
        <v>0</v>
      </c>
      <c r="KY655">
        <v>0</v>
      </c>
      <c r="KZ655">
        <v>0</v>
      </c>
      <c r="LA655">
        <v>0</v>
      </c>
      <c r="LB655">
        <v>0</v>
      </c>
      <c r="LC655">
        <v>0</v>
      </c>
      <c r="LD655">
        <v>1</v>
      </c>
      <c r="LE655">
        <v>0</v>
      </c>
      <c r="LF655">
        <v>0</v>
      </c>
      <c r="LG655">
        <v>0</v>
      </c>
      <c r="LH655">
        <v>0</v>
      </c>
    </row>
    <row r="656" spans="1:320" s="34" customFormat="1" ht="15" customHeight="1" x14ac:dyDescent="0.25">
      <c r="A656" s="45">
        <v>206331139</v>
      </c>
      <c r="B656" s="45" t="s">
        <v>5319</v>
      </c>
      <c r="C656" s="46">
        <v>45292</v>
      </c>
      <c r="D656" s="46">
        <v>45657</v>
      </c>
      <c r="E656" s="47">
        <v>366</v>
      </c>
      <c r="F656" s="45" t="s">
        <v>883</v>
      </c>
      <c r="G656" s="45" t="s">
        <v>884</v>
      </c>
      <c r="H656" s="45" t="s">
        <v>1404</v>
      </c>
      <c r="I656" s="45" t="s">
        <v>886</v>
      </c>
      <c r="J656" s="45" t="s">
        <v>887</v>
      </c>
      <c r="K656" s="45" t="s">
        <v>1405</v>
      </c>
      <c r="L656" s="45" t="s">
        <v>5280</v>
      </c>
      <c r="M656" s="45" t="s">
        <v>5320</v>
      </c>
      <c r="N656" s="45" t="s">
        <v>5321</v>
      </c>
      <c r="O656" s="45" t="s">
        <v>1408</v>
      </c>
      <c r="P656" s="45" t="s">
        <v>5322</v>
      </c>
      <c r="Q656" s="45" t="s">
        <v>5323</v>
      </c>
      <c r="R656" t="s">
        <v>5324</v>
      </c>
      <c r="S656" s="45" t="s">
        <v>884</v>
      </c>
      <c r="T656"/>
      <c r="U656" s="47">
        <v>59</v>
      </c>
      <c r="V656" s="47">
        <v>59</v>
      </c>
      <c r="W656" s="47" t="s">
        <v>1728</v>
      </c>
      <c r="X656" s="47">
        <v>21594</v>
      </c>
      <c r="Y656" s="47">
        <v>19343</v>
      </c>
      <c r="Z656" s="48">
        <v>210.16</v>
      </c>
      <c r="AA656" s="44">
        <v>449</v>
      </c>
      <c r="AB656" s="44">
        <v>446</v>
      </c>
      <c r="AC656" s="44">
        <v>6926</v>
      </c>
      <c r="AD656" s="44"/>
      <c r="AE656" s="44">
        <v>626</v>
      </c>
      <c r="AF656" s="44">
        <v>3823</v>
      </c>
      <c r="AG656" s="44">
        <v>7547</v>
      </c>
      <c r="AH656" s="47"/>
      <c r="AI656" s="47">
        <v>307</v>
      </c>
      <c r="AJ656">
        <v>114</v>
      </c>
      <c r="AK656" t="s">
        <v>895</v>
      </c>
      <c r="AL656">
        <v>19343</v>
      </c>
      <c r="AM656"/>
      <c r="AN656"/>
      <c r="AO656"/>
      <c r="AP656"/>
      <c r="AQ656"/>
      <c r="AR656" s="44"/>
      <c r="AS656" s="44"/>
      <c r="AT656" s="44"/>
      <c r="AU656" s="44">
        <v>8353452</v>
      </c>
      <c r="AV656" s="44">
        <v>7557160</v>
      </c>
      <c r="AW656" s="44">
        <v>4289269</v>
      </c>
      <c r="AX656" s="44">
        <v>24818</v>
      </c>
      <c r="AY656" s="44">
        <v>11646161</v>
      </c>
      <c r="AZ656" s="21">
        <v>10913427</v>
      </c>
      <c r="BA656" s="21">
        <v>732734</v>
      </c>
      <c r="BB656" s="44"/>
      <c r="BC656" s="44"/>
      <c r="BD656" s="44"/>
      <c r="BE656" s="44">
        <v>732734</v>
      </c>
      <c r="BF656" s="44">
        <v>3202090</v>
      </c>
      <c r="BG656" s="44"/>
      <c r="BH656" s="44">
        <v>222544</v>
      </c>
      <c r="BI656" s="21">
        <v>1485500</v>
      </c>
      <c r="BJ656" s="21">
        <v>3256066</v>
      </c>
      <c r="BK656" s="21"/>
      <c r="BL656" s="21">
        <v>135620</v>
      </c>
      <c r="BM656" s="21">
        <v>51632</v>
      </c>
      <c r="BN656" s="21">
        <v>8353452</v>
      </c>
      <c r="BO656" s="21"/>
      <c r="BP656" s="21"/>
      <c r="BQ656" s="44"/>
      <c r="BR656" s="21"/>
      <c r="BS656" s="44"/>
      <c r="BT656" s="21"/>
      <c r="BU656" s="44"/>
      <c r="BV656" s="21"/>
      <c r="BW656" s="44">
        <v>3827981</v>
      </c>
      <c r="BX656" s="21"/>
      <c r="BY656" s="21"/>
      <c r="BZ656" s="21"/>
      <c r="CA656" s="44">
        <v>4867</v>
      </c>
      <c r="CB656" s="44"/>
      <c r="CC656" s="44">
        <v>14065</v>
      </c>
      <c r="CD656" s="44"/>
      <c r="CE656" s="44">
        <v>3611790</v>
      </c>
      <c r="CF656" s="44"/>
      <c r="CG656" s="44"/>
      <c r="CH656" s="44"/>
      <c r="CI656" s="21">
        <v>44798</v>
      </c>
      <c r="CJ656" s="44"/>
      <c r="CK656" s="21">
        <v>53659</v>
      </c>
      <c r="CL656" s="44"/>
      <c r="CM656" s="44">
        <v>211337</v>
      </c>
      <c r="CN656" s="44">
        <v>21671</v>
      </c>
      <c r="CO656" s="44">
        <v>3238432</v>
      </c>
      <c r="CP656" s="44">
        <v>13602</v>
      </c>
      <c r="CQ656" s="21">
        <v>2923527</v>
      </c>
      <c r="CR656" s="44">
        <v>197472</v>
      </c>
      <c r="CS656" s="44">
        <v>699022</v>
      </c>
      <c r="CT656" s="44">
        <v>134764</v>
      </c>
      <c r="CU656" s="44"/>
      <c r="CV656" s="44">
        <v>117333</v>
      </c>
      <c r="CW656" s="21"/>
      <c r="CX656" s="21"/>
      <c r="CY656" s="21"/>
      <c r="CZ656" s="21"/>
      <c r="DA656" s="21"/>
      <c r="DB656" s="21"/>
      <c r="DC656" s="21"/>
      <c r="DD656" s="21"/>
      <c r="DE656" s="44"/>
      <c r="DF656" s="21"/>
      <c r="DG656" s="44"/>
      <c r="DH656" s="21"/>
      <c r="DI656" s="44"/>
      <c r="DJ656" s="44"/>
      <c r="DK656" s="44"/>
      <c r="DL656" s="44"/>
      <c r="DM656" s="21"/>
      <c r="DN656" s="44"/>
      <c r="DO656" s="44"/>
      <c r="DP656" s="44"/>
      <c r="DQ656" s="44"/>
      <c r="DR656" s="44"/>
      <c r="DS656" s="44"/>
      <c r="DT656" s="44"/>
      <c r="DU656" s="44"/>
      <c r="DV656" s="44"/>
      <c r="DW656" s="44"/>
      <c r="DX656" s="44"/>
      <c r="DY656" s="44">
        <v>34065</v>
      </c>
      <c r="DZ656" s="44"/>
      <c r="EA656" s="44"/>
      <c r="EB656" s="21"/>
      <c r="EC656" s="44">
        <v>1007773</v>
      </c>
      <c r="ED656" s="44"/>
      <c r="EE656" s="21"/>
      <c r="EF656" s="44"/>
      <c r="EG656" s="21">
        <v>59581</v>
      </c>
      <c r="EH656" s="44"/>
      <c r="EI656" s="21">
        <v>365790</v>
      </c>
      <c r="EJ656" s="44"/>
      <c r="EK656" s="44">
        <v>2779343</v>
      </c>
      <c r="EL656" s="21"/>
      <c r="EM656" s="44"/>
      <c r="EN656" s="44"/>
      <c r="EO656" s="44">
        <v>42717</v>
      </c>
      <c r="EP656" s="21"/>
      <c r="EQ656" s="21"/>
      <c r="ER656" s="21"/>
      <c r="ES656" s="21"/>
      <c r="ET656" s="44"/>
      <c r="EU656" s="21"/>
      <c r="EV656" s="44"/>
      <c r="EW656" s="21"/>
      <c r="EX656" s="44"/>
      <c r="EY656" s="44"/>
      <c r="EZ656" s="21"/>
      <c r="FA656" s="21"/>
      <c r="FB656" s="44"/>
      <c r="FC656" s="44"/>
      <c r="FD656" s="21"/>
      <c r="FE656" s="112"/>
      <c r="FF656" s="44"/>
      <c r="FG656" s="44">
        <v>5117744</v>
      </c>
      <c r="FH656" s="44">
        <v>1371440</v>
      </c>
      <c r="FI656" s="44">
        <v>4424243</v>
      </c>
      <c r="FJ656" s="44">
        <v>109313</v>
      </c>
      <c r="FK656" s="44">
        <v>3777683</v>
      </c>
      <c r="FL656" s="44"/>
      <c r="FM656" s="44"/>
      <c r="FN656" s="44"/>
      <c r="FO656" s="44"/>
      <c r="FP656" s="44"/>
      <c r="FQ656" s="44"/>
      <c r="FR656" s="44"/>
      <c r="FS656" s="44"/>
      <c r="FT656" s="44">
        <v>27482</v>
      </c>
      <c r="FU656" s="44">
        <v>14407</v>
      </c>
      <c r="FV656" s="21">
        <v>531311</v>
      </c>
      <c r="FW656" s="44"/>
      <c r="FX656" s="44">
        <v>407804</v>
      </c>
      <c r="FY656" s="44">
        <v>116304</v>
      </c>
      <c r="FZ656" s="44">
        <v>365501</v>
      </c>
      <c r="GA656" s="44">
        <v>69677</v>
      </c>
      <c r="GB656" s="44"/>
      <c r="GC656" s="44">
        <v>60110</v>
      </c>
      <c r="GD656" s="44">
        <v>436535</v>
      </c>
      <c r="GE656" s="44">
        <v>116664</v>
      </c>
      <c r="GF656" s="44">
        <v>128114</v>
      </c>
      <c r="GG656" s="44">
        <v>655106</v>
      </c>
      <c r="GH656" s="44">
        <v>98049</v>
      </c>
      <c r="GI656" s="44">
        <v>116315</v>
      </c>
      <c r="GJ656" s="44">
        <v>121327</v>
      </c>
      <c r="GK656" s="44">
        <v>2918678</v>
      </c>
      <c r="GL656" s="44">
        <v>81065</v>
      </c>
      <c r="GM656" s="44">
        <v>484284</v>
      </c>
      <c r="GN656" s="44">
        <v>39737</v>
      </c>
      <c r="GO656" s="44">
        <v>9723</v>
      </c>
      <c r="GP656" s="44"/>
      <c r="GQ656" s="44"/>
      <c r="GR656" s="44">
        <v>337551</v>
      </c>
      <c r="GS656" s="44">
        <v>1690077</v>
      </c>
      <c r="GT656" s="44"/>
      <c r="GU656" s="21">
        <v>303964</v>
      </c>
      <c r="GV656" s="44"/>
      <c r="GW656" s="44">
        <v>10119221</v>
      </c>
      <c r="GX656" s="44"/>
      <c r="GY656" s="44">
        <v>12113262</v>
      </c>
      <c r="GZ656" s="44">
        <v>6031821</v>
      </c>
      <c r="HA656" s="44"/>
      <c r="HB656" s="44"/>
      <c r="HC656" s="44">
        <v>6081441</v>
      </c>
      <c r="HD656" s="44">
        <v>12113262</v>
      </c>
      <c r="HE656" s="21"/>
      <c r="HF656" s="21"/>
      <c r="HG656" s="21"/>
      <c r="HH656" s="21"/>
      <c r="HI656" s="21">
        <v>0</v>
      </c>
      <c r="HJ656" s="44"/>
      <c r="HK656" s="21">
        <v>1328946</v>
      </c>
      <c r="HL656" s="21">
        <v>593766</v>
      </c>
      <c r="HM656" s="21">
        <v>1922712</v>
      </c>
      <c r="HN656" s="21">
        <v>-1618748</v>
      </c>
      <c r="HO656" s="21"/>
      <c r="HP656" s="44"/>
      <c r="HQ656" s="47"/>
      <c r="HR656" s="47"/>
      <c r="HS656" s="47"/>
      <c r="HT656" s="47" t="s">
        <v>1759</v>
      </c>
      <c r="HU656" s="47">
        <v>0</v>
      </c>
      <c r="HV656" s="47">
        <v>2820</v>
      </c>
      <c r="HW656" s="47">
        <v>0</v>
      </c>
      <c r="HX656" s="47">
        <v>6889</v>
      </c>
      <c r="HY656" s="47">
        <v>22241</v>
      </c>
      <c r="HZ656" s="47">
        <v>54490</v>
      </c>
      <c r="IA656" s="47">
        <v>0</v>
      </c>
      <c r="IB656" s="47">
        <v>0</v>
      </c>
      <c r="IC656" s="47">
        <v>0</v>
      </c>
      <c r="ID656">
        <v>19600</v>
      </c>
      <c r="IE656" s="47">
        <v>5328</v>
      </c>
      <c r="IF656">
        <v>4378</v>
      </c>
      <c r="IG656" s="47">
        <v>5110</v>
      </c>
      <c r="IH656" s="47">
        <v>14822</v>
      </c>
      <c r="II656">
        <v>2668</v>
      </c>
      <c r="IJ656">
        <v>3691</v>
      </c>
      <c r="IK656">
        <v>2084</v>
      </c>
      <c r="IL656">
        <v>23610</v>
      </c>
      <c r="IM656">
        <v>167731</v>
      </c>
      <c r="IN656">
        <v>0</v>
      </c>
      <c r="IO656">
        <v>0</v>
      </c>
      <c r="IP656">
        <v>0</v>
      </c>
      <c r="IQ656">
        <v>0</v>
      </c>
      <c r="IR656">
        <v>0</v>
      </c>
      <c r="IS656">
        <v>0</v>
      </c>
      <c r="IT656">
        <v>0</v>
      </c>
      <c r="IU656">
        <v>223749</v>
      </c>
      <c r="IV656">
        <v>0</v>
      </c>
      <c r="IW656">
        <v>372271</v>
      </c>
      <c r="IX656">
        <v>777986</v>
      </c>
      <c r="IY656">
        <v>1199320</v>
      </c>
      <c r="IZ656">
        <v>0</v>
      </c>
      <c r="JA656">
        <v>0</v>
      </c>
      <c r="JB656">
        <v>0</v>
      </c>
      <c r="JC656">
        <v>838590</v>
      </c>
      <c r="JD656">
        <v>136191</v>
      </c>
      <c r="JE656">
        <v>73807</v>
      </c>
      <c r="JF656">
        <v>90033</v>
      </c>
      <c r="JG656">
        <v>336606</v>
      </c>
      <c r="JH656">
        <v>76827</v>
      </c>
      <c r="JI656">
        <v>81133</v>
      </c>
      <c r="JJ656">
        <v>97031</v>
      </c>
      <c r="JK656">
        <v>814200</v>
      </c>
      <c r="JL656">
        <v>5117744</v>
      </c>
      <c r="JM656">
        <v>0</v>
      </c>
      <c r="JN656">
        <v>0</v>
      </c>
      <c r="JO656">
        <v>0</v>
      </c>
      <c r="JP656">
        <v>0</v>
      </c>
      <c r="JQ656">
        <v>0</v>
      </c>
      <c r="JR656">
        <v>0</v>
      </c>
      <c r="JS656">
        <v>0</v>
      </c>
      <c r="JT656"/>
      <c r="JU656"/>
      <c r="JV656"/>
      <c r="JW656"/>
      <c r="JX656"/>
      <c r="JY656">
        <v>19600</v>
      </c>
      <c r="JZ656"/>
      <c r="KA656"/>
      <c r="KB656"/>
      <c r="KC656"/>
      <c r="KD656"/>
      <c r="KE656">
        <v>838590</v>
      </c>
      <c r="KF656">
        <v>129</v>
      </c>
      <c r="KG656">
        <v>170</v>
      </c>
      <c r="KH656">
        <v>86</v>
      </c>
      <c r="KI656">
        <v>63</v>
      </c>
      <c r="KJ656">
        <v>87</v>
      </c>
      <c r="KK656">
        <v>40</v>
      </c>
      <c r="KL656">
        <v>40</v>
      </c>
      <c r="KM656">
        <v>56</v>
      </c>
      <c r="KN656">
        <v>23</v>
      </c>
      <c r="KO656">
        <v>1</v>
      </c>
      <c r="KP656">
        <v>0</v>
      </c>
      <c r="KQ656">
        <v>0</v>
      </c>
      <c r="KR656">
        <v>1</v>
      </c>
      <c r="KS656">
        <v>0</v>
      </c>
      <c r="KT656">
        <v>0</v>
      </c>
      <c r="KU656">
        <v>1</v>
      </c>
      <c r="KV656">
        <v>0</v>
      </c>
      <c r="KW656">
        <v>0</v>
      </c>
      <c r="KX656">
        <v>0</v>
      </c>
      <c r="KY656">
        <v>0</v>
      </c>
      <c r="KZ656">
        <v>0</v>
      </c>
      <c r="LA656">
        <v>0</v>
      </c>
      <c r="LB656">
        <v>0</v>
      </c>
      <c r="LC656">
        <v>0</v>
      </c>
      <c r="LD656">
        <v>1</v>
      </c>
      <c r="LE656">
        <v>0</v>
      </c>
      <c r="LF656">
        <v>0</v>
      </c>
      <c r="LG656">
        <v>0</v>
      </c>
      <c r="LH656">
        <v>0</v>
      </c>
    </row>
    <row r="657" spans="1:320" s="34" customFormat="1" ht="15" customHeight="1" x14ac:dyDescent="0.25">
      <c r="A657" s="45">
        <v>206331147</v>
      </c>
      <c r="B657" s="45" t="s">
        <v>5325</v>
      </c>
      <c r="C657" s="46">
        <v>45292</v>
      </c>
      <c r="D657" s="46">
        <v>45657</v>
      </c>
      <c r="E657" s="47">
        <v>366</v>
      </c>
      <c r="F657" s="45" t="s">
        <v>883</v>
      </c>
      <c r="G657" s="45" t="s">
        <v>884</v>
      </c>
      <c r="H657" s="45" t="s">
        <v>1404</v>
      </c>
      <c r="I657" s="45" t="s">
        <v>886</v>
      </c>
      <c r="J657" s="45" t="s">
        <v>887</v>
      </c>
      <c r="K657" s="45" t="s">
        <v>1405</v>
      </c>
      <c r="L657" s="45" t="s">
        <v>5273</v>
      </c>
      <c r="M657" s="45" t="s">
        <v>5326</v>
      </c>
      <c r="N657" s="45" t="s">
        <v>5327</v>
      </c>
      <c r="O657" s="45" t="s">
        <v>5328</v>
      </c>
      <c r="P657" s="45" t="s">
        <v>5329</v>
      </c>
      <c r="Q657" s="45" t="s">
        <v>5330</v>
      </c>
      <c r="R657" t="s">
        <v>5331</v>
      </c>
      <c r="S657" s="45" t="s">
        <v>893</v>
      </c>
      <c r="T657" t="s">
        <v>3079</v>
      </c>
      <c r="U657" s="47">
        <v>99</v>
      </c>
      <c r="V657" s="47">
        <v>99</v>
      </c>
      <c r="W657" s="47" t="s">
        <v>894</v>
      </c>
      <c r="X657" s="47">
        <v>36234</v>
      </c>
      <c r="Y657" s="47">
        <v>33183</v>
      </c>
      <c r="Z657" s="48">
        <v>201.92</v>
      </c>
      <c r="AA657" s="44">
        <v>692</v>
      </c>
      <c r="AB657" s="44">
        <v>679</v>
      </c>
      <c r="AC657" s="44">
        <v>4109</v>
      </c>
      <c r="AD657" s="44">
        <v>8684</v>
      </c>
      <c r="AE657" s="44">
        <v>1263</v>
      </c>
      <c r="AF657" s="44">
        <v>15875</v>
      </c>
      <c r="AG657" s="44"/>
      <c r="AH657" s="47">
        <v>37</v>
      </c>
      <c r="AI657" s="47">
        <v>99</v>
      </c>
      <c r="AJ657">
        <v>3116</v>
      </c>
      <c r="AK657" t="s">
        <v>895</v>
      </c>
      <c r="AL657">
        <v>33183</v>
      </c>
      <c r="AM657"/>
      <c r="AN657"/>
      <c r="AO657"/>
      <c r="AP657"/>
      <c r="AQ657"/>
      <c r="AR657" s="44"/>
      <c r="AS657" s="44"/>
      <c r="AT657" s="44"/>
      <c r="AU657" s="44">
        <v>11278601</v>
      </c>
      <c r="AV657" s="44">
        <v>5267274</v>
      </c>
      <c r="AW657" s="44">
        <v>1599291</v>
      </c>
      <c r="AX657" s="44">
        <v>507</v>
      </c>
      <c r="AY657" s="44">
        <v>14947091</v>
      </c>
      <c r="AZ657" s="21">
        <v>13115946</v>
      </c>
      <c r="BA657" s="21">
        <v>1831145</v>
      </c>
      <c r="BB657" s="44">
        <v>1704</v>
      </c>
      <c r="BC657" s="44">
        <v>384898</v>
      </c>
      <c r="BD657" s="44"/>
      <c r="BE657" s="44">
        <v>1447951</v>
      </c>
      <c r="BF657" s="44">
        <v>1457375</v>
      </c>
      <c r="BG657" s="44">
        <v>3009393</v>
      </c>
      <c r="BH657" s="44">
        <v>366251</v>
      </c>
      <c r="BI657" s="21">
        <v>5301749</v>
      </c>
      <c r="BJ657" s="21"/>
      <c r="BK657" s="21">
        <v>13242</v>
      </c>
      <c r="BL657" s="21">
        <v>34649</v>
      </c>
      <c r="BM657" s="21">
        <v>1095942</v>
      </c>
      <c r="BN657" s="21">
        <v>11278601</v>
      </c>
      <c r="BO657" s="21"/>
      <c r="BP657" s="21"/>
      <c r="BQ657" s="44"/>
      <c r="BR657" s="21"/>
      <c r="BS657" s="44"/>
      <c r="BT657" s="21"/>
      <c r="BU657" s="44"/>
      <c r="BV657" s="21"/>
      <c r="BW657" s="44">
        <v>1536399</v>
      </c>
      <c r="BX657" s="21">
        <v>14985</v>
      </c>
      <c r="BY657" s="21">
        <v>2484173</v>
      </c>
      <c r="BZ657" s="21"/>
      <c r="CA657" s="44">
        <v>9656</v>
      </c>
      <c r="CB657" s="44"/>
      <c r="CC657" s="44">
        <v>1001599</v>
      </c>
      <c r="CD657" s="44"/>
      <c r="CE657" s="44"/>
      <c r="CF657" s="44"/>
      <c r="CG657" s="44">
        <v>14261</v>
      </c>
      <c r="CH657" s="44"/>
      <c r="CI657" s="21">
        <v>7400</v>
      </c>
      <c r="CJ657" s="44"/>
      <c r="CK657" s="21">
        <v>198801</v>
      </c>
      <c r="CL657" s="44"/>
      <c r="CM657" s="44">
        <v>5948</v>
      </c>
      <c r="CN657" s="44">
        <v>0</v>
      </c>
      <c r="CO657" s="44">
        <v>1558836</v>
      </c>
      <c r="CP657" s="44">
        <v>0</v>
      </c>
      <c r="CQ657" s="21">
        <v>1412100</v>
      </c>
      <c r="CR657" s="44">
        <v>301128</v>
      </c>
      <c r="CS657" s="44">
        <v>1736580</v>
      </c>
      <c r="CT657" s="44">
        <v>158000</v>
      </c>
      <c r="CU657" s="44"/>
      <c r="CV657" s="44">
        <v>94682</v>
      </c>
      <c r="CW657" s="21"/>
      <c r="CX657" s="21"/>
      <c r="CY657" s="21"/>
      <c r="CZ657" s="21"/>
      <c r="DA657" s="21"/>
      <c r="DB657" s="21"/>
      <c r="DC657" s="21"/>
      <c r="DD657" s="21"/>
      <c r="DE657" s="44"/>
      <c r="DF657" s="21"/>
      <c r="DG657" s="44"/>
      <c r="DH657" s="21"/>
      <c r="DI657" s="44"/>
      <c r="DJ657" s="44"/>
      <c r="DK657" s="44"/>
      <c r="DL657" s="44"/>
      <c r="DM657" s="21"/>
      <c r="DN657" s="44"/>
      <c r="DO657" s="44">
        <v>-850</v>
      </c>
      <c r="DP657" s="44"/>
      <c r="DQ657" s="44"/>
      <c r="DR657" s="44"/>
      <c r="DS657" s="44"/>
      <c r="DT657" s="44"/>
      <c r="DU657" s="44"/>
      <c r="DV657" s="44"/>
      <c r="DW657" s="44">
        <v>4005</v>
      </c>
      <c r="DX657" s="44"/>
      <c r="DY657" s="44"/>
      <c r="DZ657" s="44"/>
      <c r="EA657" s="44"/>
      <c r="EB657" s="21"/>
      <c r="EC657" s="44">
        <v>-336267</v>
      </c>
      <c r="ED657" s="44">
        <v>8009</v>
      </c>
      <c r="EE657" s="21">
        <v>578331</v>
      </c>
      <c r="EF657" s="44"/>
      <c r="EG657" s="21">
        <v>81255</v>
      </c>
      <c r="EH657" s="44"/>
      <c r="EI657" s="21">
        <v>1249152</v>
      </c>
      <c r="EJ657" s="44"/>
      <c r="EK657" s="44"/>
      <c r="EL657" s="21"/>
      <c r="EM657" s="44">
        <v>9168</v>
      </c>
      <c r="EN657" s="44"/>
      <c r="EO657" s="44">
        <v>6488</v>
      </c>
      <c r="EP657" s="21"/>
      <c r="EQ657" s="21"/>
      <c r="ER657" s="21"/>
      <c r="ES657" s="21"/>
      <c r="ET657" s="44"/>
      <c r="EU657" s="21"/>
      <c r="EV657" s="44"/>
      <c r="EW657" s="21"/>
      <c r="EX657" s="44"/>
      <c r="EY657" s="44"/>
      <c r="EZ657" s="21"/>
      <c r="FA657" s="21"/>
      <c r="FB657" s="44"/>
      <c r="FC657" s="44"/>
      <c r="FD657" s="21"/>
      <c r="FE657" s="112"/>
      <c r="FF657" s="44"/>
      <c r="FG657" s="44">
        <v>6334926</v>
      </c>
      <c r="FH657" s="44">
        <v>1704041</v>
      </c>
      <c r="FI657" s="44">
        <v>5076979</v>
      </c>
      <c r="FJ657" s="44">
        <v>367696</v>
      </c>
      <c r="FK657" s="44">
        <v>5206985</v>
      </c>
      <c r="FL657" s="44"/>
      <c r="FM657" s="44"/>
      <c r="FN657" s="44"/>
      <c r="FO657" s="44"/>
      <c r="FP657" s="44"/>
      <c r="FQ657" s="44"/>
      <c r="FR657" s="44"/>
      <c r="FS657" s="44"/>
      <c r="FT657" s="44">
        <v>52870</v>
      </c>
      <c r="FU657" s="44">
        <v>24997</v>
      </c>
      <c r="FV657" s="21">
        <v>658736</v>
      </c>
      <c r="FW657" s="44"/>
      <c r="FX657" s="44">
        <v>402569</v>
      </c>
      <c r="FY657" s="44">
        <v>102847</v>
      </c>
      <c r="FZ657" s="44">
        <v>199384</v>
      </c>
      <c r="GA657" s="44">
        <v>114521</v>
      </c>
      <c r="GB657" s="44"/>
      <c r="GC657" s="44">
        <v>75335</v>
      </c>
      <c r="GD657" s="44">
        <v>483905</v>
      </c>
      <c r="GE657" s="44">
        <v>347636</v>
      </c>
      <c r="GF657" s="44">
        <v>101087</v>
      </c>
      <c r="GG657" s="44">
        <v>793869</v>
      </c>
      <c r="GH657" s="44">
        <v>572379</v>
      </c>
      <c r="GI657" s="44">
        <v>82205</v>
      </c>
      <c r="GJ657" s="44">
        <v>59247</v>
      </c>
      <c r="GK657" s="44">
        <v>2920592</v>
      </c>
      <c r="GL657" s="44">
        <v>63340</v>
      </c>
      <c r="GM657" s="44">
        <v>653227</v>
      </c>
      <c r="GN657" s="44">
        <v>64895</v>
      </c>
      <c r="GO657" s="44">
        <v>18026</v>
      </c>
      <c r="GP657" s="44"/>
      <c r="GQ657" s="44">
        <v>4</v>
      </c>
      <c r="GR657" s="44">
        <v>117290</v>
      </c>
      <c r="GS657" s="44">
        <v>1465107</v>
      </c>
      <c r="GT657" s="44"/>
      <c r="GU657" s="21">
        <v>299764</v>
      </c>
      <c r="GV657" s="44"/>
      <c r="GW657" s="44">
        <v>14754953</v>
      </c>
      <c r="GX657" s="44"/>
      <c r="GY657" s="44">
        <v>16519824</v>
      </c>
      <c r="GZ657" s="44">
        <v>1036146</v>
      </c>
      <c r="HA657" s="44"/>
      <c r="HB657" s="44"/>
      <c r="HC657" s="44">
        <v>15483678</v>
      </c>
      <c r="HD657" s="44">
        <v>16519824</v>
      </c>
      <c r="HE657" s="21"/>
      <c r="HF657" s="21">
        <v>14754953</v>
      </c>
      <c r="HG657" s="21"/>
      <c r="HH657" s="21"/>
      <c r="HI657" s="21">
        <v>64250</v>
      </c>
      <c r="HJ657" s="44"/>
      <c r="HK657" s="21">
        <v>1129567</v>
      </c>
      <c r="HL657" s="21">
        <v>1333244</v>
      </c>
      <c r="HM657" s="21">
        <v>2527061</v>
      </c>
      <c r="HN657" s="21">
        <v>-2227297</v>
      </c>
      <c r="HO657" s="21"/>
      <c r="HP657" s="44"/>
      <c r="HQ657" s="47"/>
      <c r="HR657" s="47"/>
      <c r="HS657" s="47"/>
      <c r="HT657" s="47" t="s">
        <v>1759</v>
      </c>
      <c r="HU657" s="47">
        <v>0</v>
      </c>
      <c r="HV657" s="47">
        <v>2970</v>
      </c>
      <c r="HW657" s="47">
        <v>0</v>
      </c>
      <c r="HX657" s="47">
        <v>5026</v>
      </c>
      <c r="HY657" s="47">
        <v>36805</v>
      </c>
      <c r="HZ657" s="47">
        <v>73497</v>
      </c>
      <c r="IA657" s="47">
        <v>0</v>
      </c>
      <c r="IB657" s="47">
        <v>0</v>
      </c>
      <c r="IC657" s="47">
        <v>0</v>
      </c>
      <c r="ID657">
        <v>19569</v>
      </c>
      <c r="IE657" s="47">
        <v>3379</v>
      </c>
      <c r="IF657">
        <v>12943</v>
      </c>
      <c r="IG657" s="47">
        <v>3353</v>
      </c>
      <c r="IH657" s="47">
        <v>18650</v>
      </c>
      <c r="II657">
        <v>12877</v>
      </c>
      <c r="IJ657">
        <v>3179</v>
      </c>
      <c r="IK657">
        <v>1448</v>
      </c>
      <c r="IL657">
        <v>12634</v>
      </c>
      <c r="IM657">
        <v>206330</v>
      </c>
      <c r="IN657">
        <v>0</v>
      </c>
      <c r="IO657">
        <v>0</v>
      </c>
      <c r="IP657">
        <v>2084</v>
      </c>
      <c r="IQ657">
        <v>3276</v>
      </c>
      <c r="IR657">
        <v>0</v>
      </c>
      <c r="IS657">
        <v>0</v>
      </c>
      <c r="IT657">
        <v>5360</v>
      </c>
      <c r="IU657">
        <v>208910</v>
      </c>
      <c r="IV657">
        <v>0</v>
      </c>
      <c r="IW657">
        <v>265133</v>
      </c>
      <c r="IX657">
        <v>1372518</v>
      </c>
      <c r="IY657">
        <v>1740277</v>
      </c>
      <c r="IZ657">
        <v>0</v>
      </c>
      <c r="JA657">
        <v>0</v>
      </c>
      <c r="JB657">
        <v>0</v>
      </c>
      <c r="JC657">
        <v>899380</v>
      </c>
      <c r="JD657">
        <v>97496</v>
      </c>
      <c r="JE657">
        <v>229653</v>
      </c>
      <c r="JF657">
        <v>55455</v>
      </c>
      <c r="JG657">
        <v>373957</v>
      </c>
      <c r="JH657">
        <v>335121</v>
      </c>
      <c r="JI657">
        <v>58859</v>
      </c>
      <c r="JJ657">
        <v>48306</v>
      </c>
      <c r="JK657">
        <v>649861</v>
      </c>
      <c r="JL657">
        <v>6334926</v>
      </c>
      <c r="JM657">
        <v>0</v>
      </c>
      <c r="JN657">
        <v>0</v>
      </c>
      <c r="JO657">
        <v>120078</v>
      </c>
      <c r="JP657">
        <v>114939</v>
      </c>
      <c r="JQ657">
        <v>0</v>
      </c>
      <c r="JR657">
        <v>0</v>
      </c>
      <c r="JS657">
        <v>235017</v>
      </c>
      <c r="JT657"/>
      <c r="JU657"/>
      <c r="JV657"/>
      <c r="JW657"/>
      <c r="JX657"/>
      <c r="JY657">
        <v>19569</v>
      </c>
      <c r="JZ657"/>
      <c r="KA657"/>
      <c r="KB657"/>
      <c r="KC657"/>
      <c r="KD657"/>
      <c r="KE657">
        <v>899380</v>
      </c>
      <c r="KF657">
        <v>130</v>
      </c>
      <c r="KG657">
        <v>203</v>
      </c>
      <c r="KH657">
        <v>85</v>
      </c>
      <c r="KI657">
        <v>90</v>
      </c>
      <c r="KJ657">
        <v>146</v>
      </c>
      <c r="KK657">
        <v>59</v>
      </c>
      <c r="KL657">
        <v>48</v>
      </c>
      <c r="KM657">
        <v>79</v>
      </c>
      <c r="KN657">
        <v>36</v>
      </c>
      <c r="KO657">
        <v>1</v>
      </c>
      <c r="KP657">
        <v>0</v>
      </c>
      <c r="KQ657">
        <v>0</v>
      </c>
      <c r="KR657">
        <v>0</v>
      </c>
      <c r="KS657">
        <v>1</v>
      </c>
      <c r="KT657">
        <v>0</v>
      </c>
      <c r="KU657">
        <v>1</v>
      </c>
      <c r="KV657">
        <v>0</v>
      </c>
      <c r="KW657">
        <v>0</v>
      </c>
      <c r="KX657">
        <v>0</v>
      </c>
      <c r="KY657">
        <v>0</v>
      </c>
      <c r="KZ657">
        <v>0</v>
      </c>
      <c r="LA657">
        <v>0</v>
      </c>
      <c r="LB657">
        <v>0</v>
      </c>
      <c r="LC657">
        <v>0</v>
      </c>
      <c r="LD657">
        <v>1</v>
      </c>
      <c r="LE657">
        <v>0</v>
      </c>
      <c r="LF657">
        <v>0</v>
      </c>
      <c r="LG657">
        <v>0</v>
      </c>
      <c r="LH657">
        <v>0</v>
      </c>
    </row>
    <row r="658" spans="1:320" s="34" customFormat="1" ht="15" customHeight="1" x14ac:dyDescent="0.25">
      <c r="A658" s="45">
        <v>206331148</v>
      </c>
      <c r="B658" s="45" t="s">
        <v>5332</v>
      </c>
      <c r="C658" s="46">
        <v>45383</v>
      </c>
      <c r="D658" s="46">
        <v>45657</v>
      </c>
      <c r="E658" s="47">
        <v>275</v>
      </c>
      <c r="F658" s="45" t="s">
        <v>883</v>
      </c>
      <c r="G658" s="45" t="s">
        <v>884</v>
      </c>
      <c r="H658" s="45" t="s">
        <v>1404</v>
      </c>
      <c r="I658" s="45" t="s">
        <v>886</v>
      </c>
      <c r="J658" s="45" t="s">
        <v>887</v>
      </c>
      <c r="K658" s="45" t="s">
        <v>1405</v>
      </c>
      <c r="L658" s="45" t="s">
        <v>5333</v>
      </c>
      <c r="M658" s="45" t="s">
        <v>5334</v>
      </c>
      <c r="N658" s="45" t="s">
        <v>5335</v>
      </c>
      <c r="O658" s="45" t="s">
        <v>5336</v>
      </c>
      <c r="P658" s="45" t="s">
        <v>5337</v>
      </c>
      <c r="Q658" s="45" t="s">
        <v>5338</v>
      </c>
      <c r="R658" t="s">
        <v>5339</v>
      </c>
      <c r="S658" s="45" t="s">
        <v>893</v>
      </c>
      <c r="T658" t="s">
        <v>1970</v>
      </c>
      <c r="U658" s="47">
        <v>44</v>
      </c>
      <c r="V658" s="47">
        <v>44</v>
      </c>
      <c r="W658" s="47" t="s">
        <v>1728</v>
      </c>
      <c r="X658" s="47">
        <v>12100</v>
      </c>
      <c r="Y658" s="47">
        <v>3535</v>
      </c>
      <c r="Z658" s="48">
        <v>51.5</v>
      </c>
      <c r="AA658" s="44">
        <v>27</v>
      </c>
      <c r="AB658" s="44">
        <v>36</v>
      </c>
      <c r="AC658" s="44">
        <v>46</v>
      </c>
      <c r="AD658" s="44">
        <v>47</v>
      </c>
      <c r="AE658" s="44">
        <v>324</v>
      </c>
      <c r="AF658" s="44">
        <v>2590</v>
      </c>
      <c r="AG658" s="44"/>
      <c r="AH658" s="47"/>
      <c r="AI658" s="47"/>
      <c r="AJ658">
        <v>528</v>
      </c>
      <c r="AK658" t="s">
        <v>895</v>
      </c>
      <c r="AL658">
        <v>3535</v>
      </c>
      <c r="AM658"/>
      <c r="AN658"/>
      <c r="AO658"/>
      <c r="AP658"/>
      <c r="AQ658"/>
      <c r="AR658" s="44"/>
      <c r="AS658" s="44"/>
      <c r="AT658" s="44"/>
      <c r="AU658" s="44">
        <v>1237765</v>
      </c>
      <c r="AV658" s="44">
        <v>124539</v>
      </c>
      <c r="AW658" s="44">
        <v>453228</v>
      </c>
      <c r="AX658" s="44">
        <v>341292</v>
      </c>
      <c r="AY658" s="44">
        <v>1250368</v>
      </c>
      <c r="AZ658" s="21">
        <v>3355247</v>
      </c>
      <c r="BA658" s="21">
        <v>-2104879</v>
      </c>
      <c r="BB658" s="44"/>
      <c r="BC658" s="44"/>
      <c r="BD658" s="44"/>
      <c r="BE658" s="44">
        <v>-2104879</v>
      </c>
      <c r="BF658" s="44">
        <v>16100</v>
      </c>
      <c r="BG658" s="44">
        <v>16450</v>
      </c>
      <c r="BH658" s="44">
        <v>113400</v>
      </c>
      <c r="BI658" s="21">
        <v>907015</v>
      </c>
      <c r="BJ658" s="21"/>
      <c r="BK658" s="21"/>
      <c r="BL658" s="21"/>
      <c r="BM658" s="21">
        <v>184800</v>
      </c>
      <c r="BN658" s="21">
        <v>1237765</v>
      </c>
      <c r="BO658" s="21"/>
      <c r="BP658" s="21"/>
      <c r="BQ658" s="44"/>
      <c r="BR658" s="21"/>
      <c r="BS658" s="44"/>
      <c r="BT658" s="21"/>
      <c r="BU658" s="44"/>
      <c r="BV658" s="21"/>
      <c r="BW658" s="44">
        <v>67305</v>
      </c>
      <c r="BX658" s="21"/>
      <c r="BY658" s="21">
        <v>16150</v>
      </c>
      <c r="BZ658" s="21"/>
      <c r="CA658" s="44">
        <v>9711</v>
      </c>
      <c r="CB658" s="44"/>
      <c r="CC658" s="44">
        <v>31373</v>
      </c>
      <c r="CD658" s="44"/>
      <c r="CE658" s="44"/>
      <c r="CF658" s="44"/>
      <c r="CG658" s="44"/>
      <c r="CH658" s="44"/>
      <c r="CI658" s="21"/>
      <c r="CJ658" s="44"/>
      <c r="CK658" s="21"/>
      <c r="CL658" s="44"/>
      <c r="CM658" s="44">
        <v>1036</v>
      </c>
      <c r="CN658" s="44">
        <v>0</v>
      </c>
      <c r="CO658" s="44">
        <v>63650</v>
      </c>
      <c r="CP658" s="44">
        <v>0</v>
      </c>
      <c r="CQ658" s="21">
        <v>40600</v>
      </c>
      <c r="CR658" s="44">
        <v>1440</v>
      </c>
      <c r="CS658" s="44">
        <v>8200</v>
      </c>
      <c r="CT658" s="44">
        <v>8048</v>
      </c>
      <c r="CU658" s="44"/>
      <c r="CV658" s="44">
        <v>1565</v>
      </c>
      <c r="CW658" s="21"/>
      <c r="CX658" s="21"/>
      <c r="CY658" s="21"/>
      <c r="CZ658" s="21"/>
      <c r="DA658" s="21"/>
      <c r="DB658" s="21"/>
      <c r="DC658" s="21"/>
      <c r="DD658" s="21"/>
      <c r="DE658" s="44"/>
      <c r="DF658" s="21"/>
      <c r="DG658" s="44"/>
      <c r="DH658" s="21"/>
      <c r="DI658" s="44"/>
      <c r="DJ658" s="44"/>
      <c r="DK658" s="44"/>
      <c r="DL658" s="44"/>
      <c r="DM658" s="21"/>
      <c r="DN658" s="44"/>
      <c r="DO658" s="44"/>
      <c r="DP658" s="44"/>
      <c r="DQ658" s="44"/>
      <c r="DR658" s="44"/>
      <c r="DS658" s="44"/>
      <c r="DT658" s="44"/>
      <c r="DU658" s="44"/>
      <c r="DV658" s="44"/>
      <c r="DW658" s="44"/>
      <c r="DX658" s="44"/>
      <c r="DY658" s="44"/>
      <c r="DZ658" s="44"/>
      <c r="EA658" s="44"/>
      <c r="EB658" s="21"/>
      <c r="EC658" s="44">
        <v>28476</v>
      </c>
      <c r="ED658" s="44"/>
      <c r="EE658" s="21">
        <v>14293</v>
      </c>
      <c r="EF658" s="44"/>
      <c r="EG658" s="21">
        <v>44596</v>
      </c>
      <c r="EH658" s="44"/>
      <c r="EI658" s="21">
        <v>309372</v>
      </c>
      <c r="EJ658" s="44"/>
      <c r="EK658" s="44"/>
      <c r="EL658" s="21"/>
      <c r="EM658" s="44"/>
      <c r="EN658" s="44"/>
      <c r="EO658" s="44">
        <v>56491</v>
      </c>
      <c r="EP658" s="21"/>
      <c r="EQ658" s="21"/>
      <c r="ER658" s="21"/>
      <c r="ES658" s="21"/>
      <c r="ET658" s="44"/>
      <c r="EU658" s="21"/>
      <c r="EV658" s="44"/>
      <c r="EW658" s="21"/>
      <c r="EX658" s="44"/>
      <c r="EY658" s="44"/>
      <c r="EZ658" s="21"/>
      <c r="FA658" s="21"/>
      <c r="FB658" s="44"/>
      <c r="FC658" s="44"/>
      <c r="FD658" s="21"/>
      <c r="FE658" s="112"/>
      <c r="FF658" s="44"/>
      <c r="FG658" s="44">
        <v>1650115</v>
      </c>
      <c r="FH658" s="44">
        <v>428671</v>
      </c>
      <c r="FI658" s="44">
        <v>1276461</v>
      </c>
      <c r="FJ658" s="44">
        <v>1483</v>
      </c>
      <c r="FK658" s="44">
        <v>1196937</v>
      </c>
      <c r="FL658" s="44"/>
      <c r="FM658" s="44"/>
      <c r="FN658" s="44"/>
      <c r="FO658" s="44"/>
      <c r="FP658" s="44"/>
      <c r="FQ658" s="44"/>
      <c r="FR658" s="44"/>
      <c r="FS658" s="44"/>
      <c r="FT658" s="44">
        <v>5027</v>
      </c>
      <c r="FU658" s="44"/>
      <c r="FV658" s="21">
        <v>20397</v>
      </c>
      <c r="FW658" s="44"/>
      <c r="FX658" s="44">
        <v>6546</v>
      </c>
      <c r="FY658" s="44">
        <v>292</v>
      </c>
      <c r="FZ658" s="44">
        <v>3417</v>
      </c>
      <c r="GA658" s="44">
        <v>6666</v>
      </c>
      <c r="GB658" s="44"/>
      <c r="GC658" s="44">
        <v>1057</v>
      </c>
      <c r="GD658" s="44">
        <v>144538</v>
      </c>
      <c r="GE658" s="44">
        <v>94631</v>
      </c>
      <c r="GF658" s="44">
        <v>81645</v>
      </c>
      <c r="GG658" s="44">
        <v>298511</v>
      </c>
      <c r="GH658" s="44">
        <v>23723</v>
      </c>
      <c r="GI658" s="44">
        <v>62005</v>
      </c>
      <c r="GJ658" s="44">
        <v>73210</v>
      </c>
      <c r="GK658" s="44">
        <v>715597</v>
      </c>
      <c r="GL658" s="44">
        <v>21118</v>
      </c>
      <c r="GM658" s="44">
        <v>512553</v>
      </c>
      <c r="GN658" s="44">
        <v>63157</v>
      </c>
      <c r="GO658" s="44">
        <v>11211</v>
      </c>
      <c r="GP658" s="44"/>
      <c r="GQ658" s="44"/>
      <c r="GR658" s="44">
        <v>13009</v>
      </c>
      <c r="GS658" s="44">
        <v>445899</v>
      </c>
      <c r="GT658" s="44"/>
      <c r="GU658" s="21">
        <v>120906</v>
      </c>
      <c r="GV658" s="44">
        <v>105192</v>
      </c>
      <c r="GW658" s="44">
        <v>26371</v>
      </c>
      <c r="GX658" s="44">
        <v>1392000</v>
      </c>
      <c r="GY658" s="44">
        <v>2090368</v>
      </c>
      <c r="GZ658" s="44">
        <v>3172000</v>
      </c>
      <c r="HA658" s="44">
        <v>2021</v>
      </c>
      <c r="HB658" s="44">
        <v>1021226</v>
      </c>
      <c r="HC658" s="44">
        <v>-2104879</v>
      </c>
      <c r="HD658" s="44">
        <v>2090368</v>
      </c>
      <c r="HE658" s="21"/>
      <c r="HF658" s="21"/>
      <c r="HG658" s="21">
        <v>2826530</v>
      </c>
      <c r="HH658" s="21"/>
      <c r="HI658" s="21">
        <v>0</v>
      </c>
      <c r="HJ658" s="44"/>
      <c r="HK658" s="21"/>
      <c r="HL658" s="21">
        <v>142024</v>
      </c>
      <c r="HM658" s="21">
        <v>142024</v>
      </c>
      <c r="HN658" s="21">
        <v>-21118</v>
      </c>
      <c r="HO658" s="21"/>
      <c r="HP658" s="44"/>
      <c r="HQ658" s="47"/>
      <c r="HR658" s="47">
        <v>1026371</v>
      </c>
      <c r="HS658" s="47">
        <v>-5145</v>
      </c>
      <c r="HT658" s="47" t="s">
        <v>2820</v>
      </c>
      <c r="HU658" s="47">
        <v>-190320</v>
      </c>
      <c r="HV658" s="47">
        <v>2080</v>
      </c>
      <c r="HW658" s="47">
        <v>0</v>
      </c>
      <c r="HX658" s="47">
        <v>2258</v>
      </c>
      <c r="HY658" s="47">
        <v>11113</v>
      </c>
      <c r="HZ658" s="47">
        <v>15366</v>
      </c>
      <c r="IA658" s="47">
        <v>0</v>
      </c>
      <c r="IB658" s="47">
        <v>0</v>
      </c>
      <c r="IC658" s="47">
        <v>894</v>
      </c>
      <c r="ID658"/>
      <c r="IE658" s="47">
        <v>1572</v>
      </c>
      <c r="IF658">
        <v>3880</v>
      </c>
      <c r="IG658" s="47">
        <v>3089</v>
      </c>
      <c r="IH658" s="47">
        <v>8540</v>
      </c>
      <c r="II658">
        <v>507</v>
      </c>
      <c r="IJ658">
        <v>2433</v>
      </c>
      <c r="IK658">
        <v>1794</v>
      </c>
      <c r="IL658">
        <v>6884</v>
      </c>
      <c r="IM658">
        <v>60410</v>
      </c>
      <c r="IN658">
        <v>0</v>
      </c>
      <c r="IO658">
        <v>0</v>
      </c>
      <c r="IP658">
        <v>0</v>
      </c>
      <c r="IQ658">
        <v>737</v>
      </c>
      <c r="IR658">
        <v>0</v>
      </c>
      <c r="IS658">
        <v>0</v>
      </c>
      <c r="IT658">
        <v>737</v>
      </c>
      <c r="IU658">
        <v>149965</v>
      </c>
      <c r="IV658">
        <v>0</v>
      </c>
      <c r="IW658">
        <v>92071</v>
      </c>
      <c r="IX658">
        <v>327756</v>
      </c>
      <c r="IY658">
        <v>313601</v>
      </c>
      <c r="IZ658">
        <v>0</v>
      </c>
      <c r="JA658">
        <v>0</v>
      </c>
      <c r="JB658">
        <v>22157</v>
      </c>
      <c r="JC658"/>
      <c r="JD658">
        <v>37694</v>
      </c>
      <c r="JE658">
        <v>64377</v>
      </c>
      <c r="JF658">
        <v>53213</v>
      </c>
      <c r="JG658">
        <v>170333</v>
      </c>
      <c r="JH658">
        <v>17760</v>
      </c>
      <c r="JI658">
        <v>45818</v>
      </c>
      <c r="JJ658">
        <v>60224</v>
      </c>
      <c r="JK658">
        <v>295146</v>
      </c>
      <c r="JL658">
        <v>1650115</v>
      </c>
      <c r="JM658">
        <v>0</v>
      </c>
      <c r="JN658">
        <v>0</v>
      </c>
      <c r="JO658">
        <v>0</v>
      </c>
      <c r="JP658">
        <v>25343</v>
      </c>
      <c r="JQ658">
        <v>0</v>
      </c>
      <c r="JR658">
        <v>0</v>
      </c>
      <c r="JS658">
        <v>25343</v>
      </c>
      <c r="JT658"/>
      <c r="JU658"/>
      <c r="JV658"/>
      <c r="JW658"/>
      <c r="JX658"/>
      <c r="JY658"/>
      <c r="JZ658"/>
      <c r="KA658"/>
      <c r="KB658"/>
      <c r="KC658"/>
      <c r="KD658"/>
      <c r="KE658"/>
      <c r="KF658">
        <v>45</v>
      </c>
      <c r="KG658">
        <v>90</v>
      </c>
      <c r="KH658">
        <v>35</v>
      </c>
      <c r="KI658">
        <v>25</v>
      </c>
      <c r="KJ658">
        <v>53</v>
      </c>
      <c r="KK658">
        <v>16</v>
      </c>
      <c r="KL658">
        <v>13</v>
      </c>
      <c r="KM658">
        <v>29</v>
      </c>
      <c r="KN658">
        <v>7</v>
      </c>
      <c r="KO658">
        <v>1</v>
      </c>
      <c r="KP658">
        <v>0</v>
      </c>
      <c r="KQ658">
        <v>0</v>
      </c>
      <c r="KR658">
        <v>1</v>
      </c>
      <c r="KS658">
        <v>0</v>
      </c>
      <c r="KT658">
        <v>0</v>
      </c>
      <c r="KU658">
        <v>1</v>
      </c>
      <c r="KV658">
        <v>0</v>
      </c>
      <c r="KW658">
        <v>0</v>
      </c>
      <c r="KX658">
        <v>0</v>
      </c>
      <c r="KY658">
        <v>0</v>
      </c>
      <c r="KZ658">
        <v>0</v>
      </c>
      <c r="LA658">
        <v>0</v>
      </c>
      <c r="LB658">
        <v>0</v>
      </c>
      <c r="LC658">
        <v>0</v>
      </c>
      <c r="LD658">
        <v>1</v>
      </c>
      <c r="LE658">
        <v>0</v>
      </c>
      <c r="LF658">
        <v>0</v>
      </c>
      <c r="LG658">
        <v>0</v>
      </c>
      <c r="LH658">
        <v>0</v>
      </c>
    </row>
    <row r="659" spans="1:320" s="34" customFormat="1" ht="15" customHeight="1" x14ac:dyDescent="0.25">
      <c r="A659" s="45">
        <v>206331151</v>
      </c>
      <c r="B659" s="45" t="s">
        <v>5340</v>
      </c>
      <c r="C659" s="46">
        <v>45292</v>
      </c>
      <c r="D659" s="46">
        <v>45657</v>
      </c>
      <c r="E659" s="47">
        <v>366</v>
      </c>
      <c r="F659" s="45" t="s">
        <v>883</v>
      </c>
      <c r="G659" s="45" t="s">
        <v>884</v>
      </c>
      <c r="H659" s="45" t="s">
        <v>1404</v>
      </c>
      <c r="I659" s="45" t="s">
        <v>886</v>
      </c>
      <c r="J659" s="45" t="s">
        <v>887</v>
      </c>
      <c r="K659" s="45" t="s">
        <v>1405</v>
      </c>
      <c r="L659" s="45" t="s">
        <v>5280</v>
      </c>
      <c r="M659" s="45" t="s">
        <v>5341</v>
      </c>
      <c r="N659" s="45" t="s">
        <v>5342</v>
      </c>
      <c r="O659" s="45" t="s">
        <v>1408</v>
      </c>
      <c r="P659" s="45" t="s">
        <v>5343</v>
      </c>
      <c r="Q659" s="45" t="s">
        <v>5344</v>
      </c>
      <c r="R659" t="s">
        <v>5345</v>
      </c>
      <c r="S659" s="45" t="s">
        <v>893</v>
      </c>
      <c r="T659"/>
      <c r="U659" s="47">
        <v>162</v>
      </c>
      <c r="V659" s="47">
        <v>162</v>
      </c>
      <c r="W659" s="47" t="s">
        <v>913</v>
      </c>
      <c r="X659" s="47">
        <v>59292</v>
      </c>
      <c r="Y659" s="47">
        <v>55611</v>
      </c>
      <c r="Z659" s="48">
        <v>215.9</v>
      </c>
      <c r="AA659" s="44">
        <v>926</v>
      </c>
      <c r="AB659" s="44">
        <v>1010</v>
      </c>
      <c r="AC659" s="44">
        <v>10968</v>
      </c>
      <c r="AD659" s="44">
        <v>7326</v>
      </c>
      <c r="AE659" s="44">
        <v>4191</v>
      </c>
      <c r="AF659" s="44">
        <v>30505</v>
      </c>
      <c r="AG659" s="44"/>
      <c r="AH659" s="47">
        <v>121</v>
      </c>
      <c r="AI659" s="47">
        <v>531</v>
      </c>
      <c r="AJ659">
        <v>1969</v>
      </c>
      <c r="AK659" t="s">
        <v>895</v>
      </c>
      <c r="AL659">
        <v>55611</v>
      </c>
      <c r="AM659"/>
      <c r="AN659"/>
      <c r="AO659"/>
      <c r="AP659"/>
      <c r="AQ659"/>
      <c r="AR659" s="44"/>
      <c r="AS659" s="44"/>
      <c r="AT659" s="44"/>
      <c r="AU659" s="44">
        <v>18844700</v>
      </c>
      <c r="AV659" s="44">
        <v>18309326</v>
      </c>
      <c r="AW659" s="44">
        <v>12058342</v>
      </c>
      <c r="AX659" s="44">
        <v>71962</v>
      </c>
      <c r="AY659" s="44">
        <v>25167646</v>
      </c>
      <c r="AZ659" s="21">
        <v>24791134</v>
      </c>
      <c r="BA659" s="21">
        <v>376512</v>
      </c>
      <c r="BB659" s="44">
        <v>1132145</v>
      </c>
      <c r="BC659" s="44"/>
      <c r="BD659" s="44"/>
      <c r="BE659" s="44">
        <v>1508657</v>
      </c>
      <c r="BF659" s="44">
        <v>3838800</v>
      </c>
      <c r="BG659" s="44">
        <v>2564100</v>
      </c>
      <c r="BH659" s="44">
        <v>1466850</v>
      </c>
      <c r="BI659" s="21">
        <v>10676750</v>
      </c>
      <c r="BJ659" s="21"/>
      <c r="BK659" s="21">
        <v>42350</v>
      </c>
      <c r="BL659" s="21">
        <v>185850</v>
      </c>
      <c r="BM659" s="21">
        <v>70000</v>
      </c>
      <c r="BN659" s="21">
        <v>18844700</v>
      </c>
      <c r="BO659" s="21"/>
      <c r="BP659" s="21"/>
      <c r="BQ659" s="44"/>
      <c r="BR659" s="21"/>
      <c r="BS659" s="44"/>
      <c r="BT659" s="21"/>
      <c r="BU659" s="44"/>
      <c r="BV659" s="21"/>
      <c r="BW659" s="44">
        <v>11044911</v>
      </c>
      <c r="BX659" s="21"/>
      <c r="BY659" s="21">
        <v>6659536</v>
      </c>
      <c r="BZ659" s="21"/>
      <c r="CA659" s="44">
        <v>36800</v>
      </c>
      <c r="CB659" s="44"/>
      <c r="CC659" s="44">
        <v>555223</v>
      </c>
      <c r="CD659" s="44"/>
      <c r="CE659" s="44"/>
      <c r="CF659" s="44"/>
      <c r="CG659" s="44"/>
      <c r="CH659" s="44"/>
      <c r="CI659" s="21">
        <v>2406</v>
      </c>
      <c r="CJ659" s="44"/>
      <c r="CK659" s="21">
        <v>10450</v>
      </c>
      <c r="CL659" s="44"/>
      <c r="CM659" s="44">
        <v>0</v>
      </c>
      <c r="CN659" s="44">
        <v>0</v>
      </c>
      <c r="CO659" s="44">
        <v>8460300</v>
      </c>
      <c r="CP659" s="44">
        <v>0</v>
      </c>
      <c r="CQ659" s="21">
        <v>7714450</v>
      </c>
      <c r="CR659" s="44">
        <v>991150</v>
      </c>
      <c r="CS659" s="44">
        <v>1022286</v>
      </c>
      <c r="CT659" s="44">
        <v>56690</v>
      </c>
      <c r="CU659" s="44"/>
      <c r="CV659" s="44">
        <v>64450</v>
      </c>
      <c r="CW659" s="21"/>
      <c r="CX659" s="21"/>
      <c r="CY659" s="21"/>
      <c r="CZ659" s="21"/>
      <c r="DA659" s="21"/>
      <c r="DB659" s="21"/>
      <c r="DC659" s="21"/>
      <c r="DD659" s="21"/>
      <c r="DE659" s="44"/>
      <c r="DF659" s="21"/>
      <c r="DG659" s="44"/>
      <c r="DH659" s="21"/>
      <c r="DI659" s="44"/>
      <c r="DJ659" s="44"/>
      <c r="DK659" s="44"/>
      <c r="DL659" s="44"/>
      <c r="DM659" s="21"/>
      <c r="DN659" s="44"/>
      <c r="DO659" s="44"/>
      <c r="DP659" s="44"/>
      <c r="DQ659" s="44"/>
      <c r="DR659" s="44"/>
      <c r="DS659" s="44"/>
      <c r="DT659" s="44"/>
      <c r="DU659" s="44"/>
      <c r="DV659" s="44"/>
      <c r="DW659" s="44"/>
      <c r="DX659" s="44"/>
      <c r="DY659" s="44">
        <v>-89032</v>
      </c>
      <c r="DZ659" s="44"/>
      <c r="EA659" s="44"/>
      <c r="EB659" s="21"/>
      <c r="EC659" s="44">
        <v>5249385</v>
      </c>
      <c r="ED659" s="44"/>
      <c r="EE659" s="21">
        <v>5494775</v>
      </c>
      <c r="EF659" s="44"/>
      <c r="EG659" s="21">
        <v>-240189</v>
      </c>
      <c r="EH659" s="44"/>
      <c r="EI659" s="21">
        <v>2170400</v>
      </c>
      <c r="EJ659" s="44"/>
      <c r="EK659" s="44"/>
      <c r="EL659" s="21"/>
      <c r="EM659" s="44"/>
      <c r="EN659" s="44"/>
      <c r="EO659" s="44">
        <v>-526997</v>
      </c>
      <c r="EP659" s="21"/>
      <c r="EQ659" s="21"/>
      <c r="ER659" s="21"/>
      <c r="ES659" s="21"/>
      <c r="ET659" s="44"/>
      <c r="EU659" s="21"/>
      <c r="EV659" s="44"/>
      <c r="EW659" s="21"/>
      <c r="EX659" s="44"/>
      <c r="EY659" s="44"/>
      <c r="EZ659" s="21"/>
      <c r="FA659" s="21"/>
      <c r="FB659" s="44"/>
      <c r="FC659" s="44"/>
      <c r="FD659" s="21"/>
      <c r="FE659" s="112"/>
      <c r="FF659" s="44"/>
      <c r="FG659" s="44">
        <v>10791026</v>
      </c>
      <c r="FH659" s="44">
        <v>2440029</v>
      </c>
      <c r="FI659" s="44">
        <v>11560079</v>
      </c>
      <c r="FJ659" s="44">
        <v>149929</v>
      </c>
      <c r="FK659" s="44">
        <v>8621222</v>
      </c>
      <c r="FL659" s="44"/>
      <c r="FM659" s="44"/>
      <c r="FN659" s="44"/>
      <c r="FO659" s="44"/>
      <c r="FP659" s="44"/>
      <c r="FQ659" s="44"/>
      <c r="FR659" s="44"/>
      <c r="FS659" s="44"/>
      <c r="FT659" s="44">
        <v>26024</v>
      </c>
      <c r="FU659" s="44"/>
      <c r="FV659" s="21">
        <v>599080</v>
      </c>
      <c r="FW659" s="44"/>
      <c r="FX659" s="44">
        <v>485867</v>
      </c>
      <c r="FY659" s="44">
        <v>129390</v>
      </c>
      <c r="FZ659" s="44">
        <v>710177</v>
      </c>
      <c r="GA659" s="44">
        <v>69396</v>
      </c>
      <c r="GB659" s="44"/>
      <c r="GC659" s="44">
        <v>424630</v>
      </c>
      <c r="GD659" s="44">
        <v>706617</v>
      </c>
      <c r="GE659" s="44">
        <v>431140</v>
      </c>
      <c r="GF659" s="44">
        <v>363182</v>
      </c>
      <c r="GG659" s="44">
        <v>1894322</v>
      </c>
      <c r="GH659" s="44">
        <v>233030</v>
      </c>
      <c r="GI659" s="44">
        <v>265388</v>
      </c>
      <c r="GJ659" s="44">
        <v>103028</v>
      </c>
      <c r="GK659" s="44">
        <v>5408956</v>
      </c>
      <c r="GL659" s="44">
        <v>95082</v>
      </c>
      <c r="GM659" s="44">
        <v>1655456</v>
      </c>
      <c r="GN659" s="44">
        <v>188299</v>
      </c>
      <c r="GO659" s="44">
        <v>59382</v>
      </c>
      <c r="GP659" s="44"/>
      <c r="GQ659" s="44">
        <v>1768227</v>
      </c>
      <c r="GR659" s="44">
        <v>553239</v>
      </c>
      <c r="GS659" s="44">
        <v>3129526</v>
      </c>
      <c r="GT659" s="44"/>
      <c r="GU659" s="21">
        <v>399834</v>
      </c>
      <c r="GV659" s="44"/>
      <c r="GW659" s="44">
        <v>11415934</v>
      </c>
      <c r="GX659" s="44"/>
      <c r="GY659" s="44">
        <v>14945294</v>
      </c>
      <c r="GZ659" s="44">
        <v>30422086</v>
      </c>
      <c r="HA659" s="44"/>
      <c r="HB659" s="44"/>
      <c r="HC659" s="44">
        <v>-15476792</v>
      </c>
      <c r="HD659" s="44">
        <v>14945294</v>
      </c>
      <c r="HE659" s="21">
        <v>344306</v>
      </c>
      <c r="HF659" s="21"/>
      <c r="HG659" s="21">
        <v>3737</v>
      </c>
      <c r="HH659" s="21"/>
      <c r="HI659" s="21">
        <v>0</v>
      </c>
      <c r="HJ659" s="44"/>
      <c r="HK659" s="21">
        <v>703172</v>
      </c>
      <c r="HL659" s="21">
        <v>680254</v>
      </c>
      <c r="HM659" s="21">
        <v>1383426</v>
      </c>
      <c r="HN659" s="21">
        <v>-983592</v>
      </c>
      <c r="HO659" s="21"/>
      <c r="HP659" s="44"/>
      <c r="HQ659" s="47"/>
      <c r="HR659" s="47"/>
      <c r="HS659" s="47"/>
      <c r="HT659" s="47" t="s">
        <v>2392</v>
      </c>
      <c r="HU659" s="47">
        <v>-608441.72</v>
      </c>
      <c r="HV659" s="47">
        <v>3686</v>
      </c>
      <c r="HW659" s="47">
        <v>0</v>
      </c>
      <c r="HX659" s="47">
        <v>11065</v>
      </c>
      <c r="HY659" s="47">
        <v>66363</v>
      </c>
      <c r="HZ659" s="47">
        <v>138912</v>
      </c>
      <c r="IA659" s="47">
        <v>0</v>
      </c>
      <c r="IB659" s="47">
        <v>0</v>
      </c>
      <c r="IC659" s="47">
        <v>8544</v>
      </c>
      <c r="ID659">
        <v>21916</v>
      </c>
      <c r="IE659" s="47">
        <v>6610</v>
      </c>
      <c r="IF659">
        <v>18215</v>
      </c>
      <c r="IG659" s="47">
        <v>12758</v>
      </c>
      <c r="IH659" s="47">
        <v>29151</v>
      </c>
      <c r="II659">
        <v>5574</v>
      </c>
      <c r="IJ659">
        <v>10426</v>
      </c>
      <c r="IK659">
        <v>1752</v>
      </c>
      <c r="IL659">
        <v>34233</v>
      </c>
      <c r="IM659">
        <v>369205</v>
      </c>
      <c r="IN659">
        <v>0</v>
      </c>
      <c r="IO659">
        <v>0</v>
      </c>
      <c r="IP659">
        <v>0</v>
      </c>
      <c r="IQ659">
        <v>0</v>
      </c>
      <c r="IR659">
        <v>0</v>
      </c>
      <c r="IS659">
        <v>0</v>
      </c>
      <c r="IT659">
        <v>0</v>
      </c>
      <c r="IU659">
        <v>278941</v>
      </c>
      <c r="IV659">
        <v>0</v>
      </c>
      <c r="IW659">
        <v>570389</v>
      </c>
      <c r="IX659">
        <v>2465075</v>
      </c>
      <c r="IY659">
        <v>3134782</v>
      </c>
      <c r="IZ659">
        <v>0</v>
      </c>
      <c r="JA659">
        <v>0</v>
      </c>
      <c r="JB659">
        <v>347798</v>
      </c>
      <c r="JC659">
        <v>976916</v>
      </c>
      <c r="JD659">
        <v>214797</v>
      </c>
      <c r="JE659">
        <v>278058</v>
      </c>
      <c r="JF659">
        <v>224059</v>
      </c>
      <c r="JG659">
        <v>586544</v>
      </c>
      <c r="JH659">
        <v>187008</v>
      </c>
      <c r="JI659">
        <v>203879</v>
      </c>
      <c r="JJ659">
        <v>84675</v>
      </c>
      <c r="JK659">
        <v>1238105</v>
      </c>
      <c r="JL659">
        <v>10791026</v>
      </c>
      <c r="JM659">
        <v>0</v>
      </c>
      <c r="JN659">
        <v>0</v>
      </c>
      <c r="JO659">
        <v>0</v>
      </c>
      <c r="JP659">
        <v>0</v>
      </c>
      <c r="JQ659">
        <v>0</v>
      </c>
      <c r="JR659">
        <v>0</v>
      </c>
      <c r="JS659">
        <v>0</v>
      </c>
      <c r="JT659"/>
      <c r="JU659"/>
      <c r="JV659"/>
      <c r="JW659"/>
      <c r="JX659"/>
      <c r="JY659">
        <v>21916</v>
      </c>
      <c r="JZ659"/>
      <c r="KA659"/>
      <c r="KB659"/>
      <c r="KC659"/>
      <c r="KD659"/>
      <c r="KE659">
        <v>976916</v>
      </c>
      <c r="KF659">
        <v>259</v>
      </c>
      <c r="KG659">
        <v>425</v>
      </c>
      <c r="KH659">
        <v>167</v>
      </c>
      <c r="KI659">
        <v>186</v>
      </c>
      <c r="KJ659">
        <v>316</v>
      </c>
      <c r="KK659">
        <v>118</v>
      </c>
      <c r="KL659">
        <v>99</v>
      </c>
      <c r="KM659">
        <v>200</v>
      </c>
      <c r="KN659">
        <v>54</v>
      </c>
      <c r="KO659">
        <v>1</v>
      </c>
      <c r="KP659">
        <v>0</v>
      </c>
      <c r="KQ659">
        <v>0</v>
      </c>
      <c r="KR659">
        <v>0</v>
      </c>
      <c r="KS659">
        <v>0</v>
      </c>
      <c r="KT659">
        <v>1</v>
      </c>
      <c r="KU659">
        <v>1</v>
      </c>
      <c r="KV659">
        <v>0</v>
      </c>
      <c r="KW659">
        <v>0</v>
      </c>
      <c r="KX659">
        <v>0</v>
      </c>
      <c r="KY659">
        <v>0</v>
      </c>
      <c r="KZ659">
        <v>0</v>
      </c>
      <c r="LA659">
        <v>0</v>
      </c>
      <c r="LB659">
        <v>0</v>
      </c>
      <c r="LC659">
        <v>0</v>
      </c>
      <c r="LD659">
        <v>1</v>
      </c>
      <c r="LE659">
        <v>0</v>
      </c>
      <c r="LF659">
        <v>0</v>
      </c>
      <c r="LG659">
        <v>0</v>
      </c>
      <c r="LH659">
        <v>0</v>
      </c>
    </row>
    <row r="660" spans="1:320" s="34" customFormat="1" ht="15" customHeight="1" x14ac:dyDescent="0.25">
      <c r="A660" s="45">
        <v>206331154</v>
      </c>
      <c r="B660" s="45" t="s">
        <v>5347</v>
      </c>
      <c r="C660" s="46">
        <v>45292</v>
      </c>
      <c r="D660" s="46">
        <v>45657</v>
      </c>
      <c r="E660" s="47">
        <v>366</v>
      </c>
      <c r="F660" s="45" t="s">
        <v>883</v>
      </c>
      <c r="G660" s="45" t="s">
        <v>884</v>
      </c>
      <c r="H660" s="45" t="s">
        <v>1404</v>
      </c>
      <c r="I660" s="45" t="s">
        <v>886</v>
      </c>
      <c r="J660" s="45" t="s">
        <v>887</v>
      </c>
      <c r="K660" s="45" t="s">
        <v>1405</v>
      </c>
      <c r="L660" s="45" t="s">
        <v>5280</v>
      </c>
      <c r="M660" s="45" t="s">
        <v>5348</v>
      </c>
      <c r="N660" s="45" t="s">
        <v>5349</v>
      </c>
      <c r="O660" s="45" t="s">
        <v>5283</v>
      </c>
      <c r="P660" s="45" t="s">
        <v>5350</v>
      </c>
      <c r="Q660" s="45" t="s">
        <v>5346</v>
      </c>
      <c r="R660" t="s">
        <v>5351</v>
      </c>
      <c r="S660" s="45" t="s">
        <v>884</v>
      </c>
      <c r="T660"/>
      <c r="U660" s="47">
        <v>99</v>
      </c>
      <c r="V660" s="47">
        <v>99</v>
      </c>
      <c r="W660" s="47" t="s">
        <v>894</v>
      </c>
      <c r="X660" s="47">
        <v>36234</v>
      </c>
      <c r="Y660" s="47">
        <v>32767</v>
      </c>
      <c r="Z660" s="48">
        <v>247</v>
      </c>
      <c r="AA660" s="44">
        <v>263</v>
      </c>
      <c r="AB660" s="44">
        <v>254</v>
      </c>
      <c r="AC660" s="44">
        <v>5894</v>
      </c>
      <c r="AD660" s="44"/>
      <c r="AE660" s="44"/>
      <c r="AF660" s="44">
        <v>21409</v>
      </c>
      <c r="AG660" s="44"/>
      <c r="AH660" s="47">
        <v>3281</v>
      </c>
      <c r="AI660" s="47">
        <v>144</v>
      </c>
      <c r="AJ660">
        <v>2039</v>
      </c>
      <c r="AK660" t="s">
        <v>895</v>
      </c>
      <c r="AL660">
        <v>32767</v>
      </c>
      <c r="AM660"/>
      <c r="AN660"/>
      <c r="AO660"/>
      <c r="AP660"/>
      <c r="AQ660"/>
      <c r="AR660" s="44"/>
      <c r="AS660" s="44"/>
      <c r="AT660" s="44"/>
      <c r="AU660" s="44">
        <v>10757750</v>
      </c>
      <c r="AV660" s="44">
        <v>2120745</v>
      </c>
      <c r="AW660" s="44">
        <v>-649663</v>
      </c>
      <c r="AX660" s="44">
        <v>13785</v>
      </c>
      <c r="AY660" s="44">
        <v>13541943</v>
      </c>
      <c r="AZ660" s="21">
        <v>14207005</v>
      </c>
      <c r="BA660" s="21">
        <v>-665062</v>
      </c>
      <c r="BB660" s="44">
        <v>-36952</v>
      </c>
      <c r="BC660" s="44"/>
      <c r="BD660" s="44"/>
      <c r="BE660" s="44">
        <v>-702014</v>
      </c>
      <c r="BF660" s="44">
        <v>2072700</v>
      </c>
      <c r="BG660" s="44"/>
      <c r="BH660" s="44"/>
      <c r="BI660" s="21">
        <v>6959900</v>
      </c>
      <c r="BJ660" s="21"/>
      <c r="BK660" s="21">
        <v>956200</v>
      </c>
      <c r="BL660" s="21">
        <v>55300</v>
      </c>
      <c r="BM660" s="21">
        <v>713650</v>
      </c>
      <c r="BN660" s="21">
        <v>10757750</v>
      </c>
      <c r="BO660" s="21"/>
      <c r="BP660" s="21"/>
      <c r="BQ660" s="44"/>
      <c r="BR660" s="21"/>
      <c r="BS660" s="44"/>
      <c r="BT660" s="21"/>
      <c r="BU660" s="44"/>
      <c r="BV660" s="21"/>
      <c r="BW660" s="44">
        <v>1719718</v>
      </c>
      <c r="BX660" s="21"/>
      <c r="BY660" s="21"/>
      <c r="BZ660" s="21"/>
      <c r="CA660" s="44"/>
      <c r="CB660" s="44"/>
      <c r="CC660" s="44">
        <v>30390</v>
      </c>
      <c r="CD660" s="44"/>
      <c r="CE660" s="44"/>
      <c r="CF660" s="44"/>
      <c r="CG660" s="44">
        <v>370120</v>
      </c>
      <c r="CH660" s="44"/>
      <c r="CI660" s="21">
        <v>300</v>
      </c>
      <c r="CJ660" s="44"/>
      <c r="CK660" s="21">
        <v>217</v>
      </c>
      <c r="CL660" s="44"/>
      <c r="CM660" s="44">
        <v>13215</v>
      </c>
      <c r="CN660" s="44">
        <v>0</v>
      </c>
      <c r="CO660" s="44">
        <v>742590</v>
      </c>
      <c r="CP660" s="44">
        <v>0</v>
      </c>
      <c r="CQ660" s="21">
        <v>737200</v>
      </c>
      <c r="CR660" s="44">
        <v>379210</v>
      </c>
      <c r="CS660" s="44">
        <v>144046</v>
      </c>
      <c r="CT660" s="44">
        <v>23349</v>
      </c>
      <c r="CU660" s="44"/>
      <c r="CV660" s="44">
        <v>81135</v>
      </c>
      <c r="CW660" s="21"/>
      <c r="CX660" s="21"/>
      <c r="CY660" s="21"/>
      <c r="CZ660" s="21"/>
      <c r="DA660" s="21"/>
      <c r="DB660" s="21"/>
      <c r="DC660" s="21"/>
      <c r="DD660" s="21"/>
      <c r="DE660" s="44"/>
      <c r="DF660" s="21"/>
      <c r="DG660" s="44"/>
      <c r="DH660" s="21"/>
      <c r="DI660" s="44"/>
      <c r="DJ660" s="44"/>
      <c r="DK660" s="44"/>
      <c r="DL660" s="44"/>
      <c r="DM660" s="21"/>
      <c r="DN660" s="44"/>
      <c r="DO660" s="44"/>
      <c r="DP660" s="44"/>
      <c r="DQ660" s="44"/>
      <c r="DR660" s="44"/>
      <c r="DS660" s="44"/>
      <c r="DT660" s="44"/>
      <c r="DU660" s="44"/>
      <c r="DV660" s="44"/>
      <c r="DW660" s="44"/>
      <c r="DX660" s="44"/>
      <c r="DY660" s="44">
        <v>-1716</v>
      </c>
      <c r="DZ660" s="44"/>
      <c r="EA660" s="44"/>
      <c r="EB660" s="21"/>
      <c r="EC660" s="44">
        <v>-1381366</v>
      </c>
      <c r="ED660" s="44"/>
      <c r="EE660" s="21"/>
      <c r="EF660" s="44"/>
      <c r="EG660" s="21"/>
      <c r="EH660" s="44"/>
      <c r="EI660" s="21">
        <v>336756</v>
      </c>
      <c r="EJ660" s="44"/>
      <c r="EK660" s="44"/>
      <c r="EL660" s="21"/>
      <c r="EM660" s="44">
        <v>282520</v>
      </c>
      <c r="EN660" s="44"/>
      <c r="EO660" s="44">
        <v>114143</v>
      </c>
      <c r="EP660" s="21"/>
      <c r="EQ660" s="21"/>
      <c r="ER660" s="21"/>
      <c r="ES660" s="21"/>
      <c r="ET660" s="44"/>
      <c r="EU660" s="21"/>
      <c r="EV660" s="44"/>
      <c r="EW660" s="21"/>
      <c r="EX660" s="44"/>
      <c r="EY660" s="44"/>
      <c r="EZ660" s="21"/>
      <c r="FA660" s="21"/>
      <c r="FB660" s="44"/>
      <c r="FC660" s="44"/>
      <c r="FD660" s="21"/>
      <c r="FE660" s="112"/>
      <c r="FF660" s="44"/>
      <c r="FG660" s="44">
        <v>6439080</v>
      </c>
      <c r="FH660" s="44">
        <v>1469733</v>
      </c>
      <c r="FI660" s="44">
        <v>6298192</v>
      </c>
      <c r="FJ660" s="44">
        <v>281388</v>
      </c>
      <c r="FK660" s="44">
        <v>5425263</v>
      </c>
      <c r="FL660" s="44"/>
      <c r="FM660" s="44"/>
      <c r="FN660" s="44"/>
      <c r="FO660" s="44"/>
      <c r="FP660" s="44"/>
      <c r="FQ660" s="44"/>
      <c r="FR660" s="44"/>
      <c r="FS660" s="44"/>
      <c r="FT660" s="44">
        <v>89144</v>
      </c>
      <c r="FU660" s="44"/>
      <c r="FV660" s="21">
        <v>488002</v>
      </c>
      <c r="FW660" s="44"/>
      <c r="FX660" s="44">
        <v>484207</v>
      </c>
      <c r="FY660" s="44">
        <v>99478</v>
      </c>
      <c r="FZ660" s="44">
        <v>201092</v>
      </c>
      <c r="GA660" s="44">
        <v>20390</v>
      </c>
      <c r="GB660" s="44"/>
      <c r="GC660" s="44">
        <v>72288</v>
      </c>
      <c r="GD660" s="44">
        <v>332209</v>
      </c>
      <c r="GE660" s="44">
        <v>534698</v>
      </c>
      <c r="GF660" s="44">
        <v>97242</v>
      </c>
      <c r="GG660" s="44">
        <v>1258637</v>
      </c>
      <c r="GH660" s="44">
        <v>89716</v>
      </c>
      <c r="GI660" s="44">
        <v>264555</v>
      </c>
      <c r="GJ660" s="44">
        <v>93766</v>
      </c>
      <c r="GK660" s="44">
        <v>3094381</v>
      </c>
      <c r="GL660" s="44">
        <v>60699</v>
      </c>
      <c r="GM660" s="44">
        <v>1135965</v>
      </c>
      <c r="GN660" s="44">
        <v>82877</v>
      </c>
      <c r="GO660" s="44">
        <v>46122</v>
      </c>
      <c r="GP660" s="44"/>
      <c r="GQ660" s="44">
        <v>20352</v>
      </c>
      <c r="GR660" s="44">
        <v>215922</v>
      </c>
      <c r="GS660" s="44">
        <v>3848425</v>
      </c>
      <c r="GT660" s="44"/>
      <c r="GU660" s="21">
        <v>465964</v>
      </c>
      <c r="GV660" s="44">
        <v>41880</v>
      </c>
      <c r="GW660" s="44">
        <v>566471</v>
      </c>
      <c r="GX660" s="44">
        <v>2644847</v>
      </c>
      <c r="GY660" s="44">
        <v>7567587</v>
      </c>
      <c r="GZ660" s="44">
        <v>6760275</v>
      </c>
      <c r="HA660" s="44">
        <v>2736525</v>
      </c>
      <c r="HB660" s="44"/>
      <c r="HC660" s="44">
        <v>-1929213</v>
      </c>
      <c r="HD660" s="44">
        <v>7567587</v>
      </c>
      <c r="HE660" s="21"/>
      <c r="HF660" s="21">
        <v>552162</v>
      </c>
      <c r="HG660" s="21">
        <v>4780674</v>
      </c>
      <c r="HH660" s="21"/>
      <c r="HI660" s="21">
        <v>0</v>
      </c>
      <c r="HJ660" s="44"/>
      <c r="HK660" s="21">
        <v>425995</v>
      </c>
      <c r="HL660" s="21">
        <v>419414</v>
      </c>
      <c r="HM660" s="21">
        <v>845409</v>
      </c>
      <c r="HN660" s="21">
        <v>-379445</v>
      </c>
      <c r="HO660" s="21"/>
      <c r="HP660" s="44"/>
      <c r="HQ660" s="47"/>
      <c r="HR660" s="47"/>
      <c r="HS660" s="47"/>
      <c r="HT660" s="47" t="s">
        <v>2436</v>
      </c>
      <c r="HU660" s="47">
        <v>743630.25</v>
      </c>
      <c r="HV660" s="47">
        <v>2147</v>
      </c>
      <c r="HW660" s="47">
        <v>0</v>
      </c>
      <c r="HX660" s="47">
        <v>9695</v>
      </c>
      <c r="HY660" s="47">
        <v>38134</v>
      </c>
      <c r="HZ660" s="47">
        <v>83899</v>
      </c>
      <c r="IA660" s="47">
        <v>0</v>
      </c>
      <c r="IB660" s="47">
        <v>0</v>
      </c>
      <c r="IC660" s="47">
        <v>0</v>
      </c>
      <c r="ID660"/>
      <c r="IE660" s="47">
        <v>1844</v>
      </c>
      <c r="IF660">
        <v>24535</v>
      </c>
      <c r="IG660" s="47">
        <v>580</v>
      </c>
      <c r="IH660" s="47">
        <v>33564</v>
      </c>
      <c r="II660">
        <v>2462</v>
      </c>
      <c r="IJ660">
        <v>10656</v>
      </c>
      <c r="IK660">
        <v>80103</v>
      </c>
      <c r="IL660">
        <v>15435</v>
      </c>
      <c r="IM660">
        <v>303054</v>
      </c>
      <c r="IN660">
        <v>0</v>
      </c>
      <c r="IO660">
        <v>0</v>
      </c>
      <c r="IP660">
        <v>2714</v>
      </c>
      <c r="IQ660">
        <v>1626</v>
      </c>
      <c r="IR660">
        <v>0</v>
      </c>
      <c r="IS660">
        <v>0</v>
      </c>
      <c r="IT660">
        <v>4340</v>
      </c>
      <c r="IU660">
        <v>158710</v>
      </c>
      <c r="IV660">
        <v>0</v>
      </c>
      <c r="IW660">
        <v>436627</v>
      </c>
      <c r="IX660">
        <v>1298132</v>
      </c>
      <c r="IY660">
        <v>2218210</v>
      </c>
      <c r="IZ660">
        <v>0</v>
      </c>
      <c r="JA660">
        <v>0</v>
      </c>
      <c r="JB660">
        <v>0</v>
      </c>
      <c r="JC660"/>
      <c r="JD660">
        <v>67763</v>
      </c>
      <c r="JE660">
        <v>389006</v>
      </c>
      <c r="JF660">
        <v>39495</v>
      </c>
      <c r="JG660">
        <v>637526</v>
      </c>
      <c r="JH660">
        <v>75602</v>
      </c>
      <c r="JI660">
        <v>194239</v>
      </c>
      <c r="JJ660">
        <v>80103</v>
      </c>
      <c r="JK660">
        <v>843667</v>
      </c>
      <c r="JL660">
        <v>6439080</v>
      </c>
      <c r="JM660">
        <v>0</v>
      </c>
      <c r="JN660">
        <v>0</v>
      </c>
      <c r="JO660">
        <v>92381</v>
      </c>
      <c r="JP660">
        <v>43000</v>
      </c>
      <c r="JQ660">
        <v>0</v>
      </c>
      <c r="JR660">
        <v>0</v>
      </c>
      <c r="JS660">
        <v>135381</v>
      </c>
      <c r="JT660"/>
      <c r="JU660"/>
      <c r="JV660"/>
      <c r="JW660"/>
      <c r="JX660"/>
      <c r="JY660"/>
      <c r="JZ660"/>
      <c r="KA660"/>
      <c r="KB660"/>
      <c r="KC660"/>
      <c r="KD660"/>
      <c r="KE660"/>
      <c r="KF660">
        <v>142</v>
      </c>
      <c r="KG660">
        <v>218</v>
      </c>
      <c r="KH660">
        <v>65</v>
      </c>
      <c r="KI660">
        <v>84</v>
      </c>
      <c r="KJ660">
        <v>137</v>
      </c>
      <c r="KK660">
        <v>30</v>
      </c>
      <c r="KL660">
        <v>50</v>
      </c>
      <c r="KM660">
        <v>79</v>
      </c>
      <c r="KN660">
        <v>20</v>
      </c>
      <c r="KO660">
        <v>1</v>
      </c>
      <c r="KP660">
        <v>0</v>
      </c>
      <c r="KQ660">
        <v>0</v>
      </c>
      <c r="KR660">
        <v>0</v>
      </c>
      <c r="KS660">
        <v>1</v>
      </c>
      <c r="KT660">
        <v>0</v>
      </c>
      <c r="KU660">
        <v>1</v>
      </c>
      <c r="KV660">
        <v>0</v>
      </c>
      <c r="KW660">
        <v>0</v>
      </c>
      <c r="KX660">
        <v>0</v>
      </c>
      <c r="KY660">
        <v>0</v>
      </c>
      <c r="KZ660">
        <v>0</v>
      </c>
      <c r="LA660">
        <v>0</v>
      </c>
      <c r="LB660">
        <v>0</v>
      </c>
      <c r="LC660">
        <v>0</v>
      </c>
      <c r="LD660">
        <v>1</v>
      </c>
      <c r="LE660">
        <v>0</v>
      </c>
      <c r="LF660">
        <v>0</v>
      </c>
      <c r="LG660">
        <v>0</v>
      </c>
      <c r="LH660">
        <v>0</v>
      </c>
    </row>
    <row r="661" spans="1:320" s="34" customFormat="1" ht="15" customHeight="1" x14ac:dyDescent="0.25">
      <c r="A661" s="45">
        <v>206331159</v>
      </c>
      <c r="B661" s="45" t="s">
        <v>5352</v>
      </c>
      <c r="C661" s="46">
        <v>45292</v>
      </c>
      <c r="D661" s="46">
        <v>45657</v>
      </c>
      <c r="E661" s="47">
        <v>366</v>
      </c>
      <c r="F661" s="45" t="s">
        <v>883</v>
      </c>
      <c r="G661" s="45" t="s">
        <v>884</v>
      </c>
      <c r="H661" s="45" t="s">
        <v>1404</v>
      </c>
      <c r="I661" s="45" t="s">
        <v>886</v>
      </c>
      <c r="J661" s="45" t="s">
        <v>887</v>
      </c>
      <c r="K661" s="45" t="s">
        <v>1405</v>
      </c>
      <c r="L661" s="45" t="s">
        <v>5280</v>
      </c>
      <c r="M661" s="45" t="s">
        <v>5353</v>
      </c>
      <c r="N661" s="45" t="s">
        <v>5354</v>
      </c>
      <c r="O661" s="45" t="s">
        <v>1408</v>
      </c>
      <c r="P661" s="45" t="s">
        <v>5287</v>
      </c>
      <c r="Q661" s="45" t="s">
        <v>5355</v>
      </c>
      <c r="R661" t="s">
        <v>5356</v>
      </c>
      <c r="S661" s="45" t="s">
        <v>893</v>
      </c>
      <c r="T661" t="s">
        <v>4010</v>
      </c>
      <c r="U661" s="47">
        <v>120</v>
      </c>
      <c r="V661" s="47">
        <v>120</v>
      </c>
      <c r="W661" s="47" t="s">
        <v>913</v>
      </c>
      <c r="X661" s="47">
        <v>43920</v>
      </c>
      <c r="Y661" s="47">
        <v>38128</v>
      </c>
      <c r="Z661" s="48">
        <v>204.99</v>
      </c>
      <c r="AA661" s="44">
        <v>168</v>
      </c>
      <c r="AB661" s="44">
        <v>191</v>
      </c>
      <c r="AC661" s="44">
        <v>3869</v>
      </c>
      <c r="AD661" s="44">
        <v>423</v>
      </c>
      <c r="AE661" s="44">
        <v>2375</v>
      </c>
      <c r="AF661" s="44">
        <v>23140</v>
      </c>
      <c r="AG661" s="44"/>
      <c r="AH661" s="47">
        <v>4071</v>
      </c>
      <c r="AI661" s="47">
        <v>137</v>
      </c>
      <c r="AJ661">
        <v>4113</v>
      </c>
      <c r="AK661" t="s">
        <v>895</v>
      </c>
      <c r="AL661">
        <v>38128</v>
      </c>
      <c r="AM661"/>
      <c r="AN661"/>
      <c r="AO661"/>
      <c r="AP661"/>
      <c r="AQ661"/>
      <c r="AR661" s="44"/>
      <c r="AS661" s="44"/>
      <c r="AT661" s="44"/>
      <c r="AU661" s="44">
        <v>11362144</v>
      </c>
      <c r="AV661" s="44">
        <v>2273208</v>
      </c>
      <c r="AW661" s="44">
        <v>-1513</v>
      </c>
      <c r="AX661" s="44">
        <v>20132</v>
      </c>
      <c r="AY661" s="44">
        <v>13656997</v>
      </c>
      <c r="AZ661" s="21">
        <v>15512894</v>
      </c>
      <c r="BA661" s="21">
        <v>-1855897</v>
      </c>
      <c r="BB661" s="44">
        <v>1856920</v>
      </c>
      <c r="BC661" s="44"/>
      <c r="BD661" s="44"/>
      <c r="BE661" s="44">
        <v>1023</v>
      </c>
      <c r="BF661" s="44">
        <v>1152962</v>
      </c>
      <c r="BG661" s="44">
        <v>126054</v>
      </c>
      <c r="BH661" s="44">
        <v>707750</v>
      </c>
      <c r="BI661" s="21">
        <v>6895720</v>
      </c>
      <c r="BJ661" s="21"/>
      <c r="BK661" s="21">
        <v>1213158</v>
      </c>
      <c r="BL661" s="21">
        <v>40826</v>
      </c>
      <c r="BM661" s="21">
        <v>1225674</v>
      </c>
      <c r="BN661" s="21">
        <v>11362144</v>
      </c>
      <c r="BO661" s="21"/>
      <c r="BP661" s="21"/>
      <c r="BQ661" s="44"/>
      <c r="BR661" s="21"/>
      <c r="BS661" s="44"/>
      <c r="BT661" s="21"/>
      <c r="BU661" s="44"/>
      <c r="BV661" s="21"/>
      <c r="BW661" s="44">
        <v>1246002</v>
      </c>
      <c r="BX661" s="21"/>
      <c r="BY661" s="21"/>
      <c r="BZ661" s="21"/>
      <c r="CA661" s="44">
        <v>10479</v>
      </c>
      <c r="CB661" s="44"/>
      <c r="CC661" s="44">
        <v>47256</v>
      </c>
      <c r="CD661" s="44"/>
      <c r="CE661" s="44"/>
      <c r="CF661" s="44"/>
      <c r="CG661" s="44">
        <v>966135</v>
      </c>
      <c r="CH661" s="44"/>
      <c r="CI661" s="21">
        <v>2498</v>
      </c>
      <c r="CJ661" s="44"/>
      <c r="CK661" s="21">
        <v>838</v>
      </c>
      <c r="CL661" s="44"/>
      <c r="CM661" s="44">
        <v>2615</v>
      </c>
      <c r="CN661" s="44">
        <v>0</v>
      </c>
      <c r="CO661" s="44">
        <v>910260</v>
      </c>
      <c r="CP661" s="44">
        <v>0</v>
      </c>
      <c r="CQ661" s="21">
        <v>763545</v>
      </c>
      <c r="CR661" s="44">
        <v>172510</v>
      </c>
      <c r="CS661" s="44">
        <v>374641</v>
      </c>
      <c r="CT661" s="44">
        <v>18094</v>
      </c>
      <c r="CU661" s="44"/>
      <c r="CV661" s="44">
        <v>31543</v>
      </c>
      <c r="CW661" s="21"/>
      <c r="CX661" s="21"/>
      <c r="CY661" s="21"/>
      <c r="CZ661" s="21"/>
      <c r="DA661" s="21"/>
      <c r="DB661" s="21"/>
      <c r="DC661" s="21"/>
      <c r="DD661" s="21"/>
      <c r="DE661" s="44"/>
      <c r="DF661" s="21"/>
      <c r="DG661" s="44"/>
      <c r="DH661" s="21"/>
      <c r="DI661" s="44"/>
      <c r="DJ661" s="44"/>
      <c r="DK661" s="44"/>
      <c r="DL661" s="44"/>
      <c r="DM661" s="21"/>
      <c r="DN661" s="44"/>
      <c r="DO661" s="44"/>
      <c r="DP661" s="44"/>
      <c r="DQ661" s="44"/>
      <c r="DR661" s="44"/>
      <c r="DS661" s="44"/>
      <c r="DT661" s="44"/>
      <c r="DU661" s="44"/>
      <c r="DV661" s="44"/>
      <c r="DW661" s="44"/>
      <c r="DX661" s="44"/>
      <c r="DY661" s="44">
        <v>20172</v>
      </c>
      <c r="DZ661" s="44"/>
      <c r="EA661" s="44"/>
      <c r="EB661" s="21"/>
      <c r="EC661" s="44">
        <v>-806388</v>
      </c>
      <c r="ED661" s="44"/>
      <c r="EE661" s="21"/>
      <c r="EF661" s="44"/>
      <c r="EG661" s="21">
        <v>-65656</v>
      </c>
      <c r="EH661" s="44"/>
      <c r="EI661" s="21">
        <v>567916</v>
      </c>
      <c r="EJ661" s="44"/>
      <c r="EK661" s="44"/>
      <c r="EL661" s="21"/>
      <c r="EM661" s="44">
        <v>197868</v>
      </c>
      <c r="EN661" s="44"/>
      <c r="EO661" s="44">
        <v>84575</v>
      </c>
      <c r="EP661" s="21"/>
      <c r="EQ661" s="21"/>
      <c r="ER661" s="21"/>
      <c r="ES661" s="21"/>
      <c r="ET661" s="44"/>
      <c r="EU661" s="21"/>
      <c r="EV661" s="44"/>
      <c r="EW661" s="21"/>
      <c r="EX661" s="44"/>
      <c r="EY661" s="44"/>
      <c r="EZ661" s="21"/>
      <c r="FA661" s="21"/>
      <c r="FB661" s="44"/>
      <c r="FC661" s="44"/>
      <c r="FD661" s="21"/>
      <c r="FE661" s="112"/>
      <c r="FF661" s="44"/>
      <c r="FG661" s="44">
        <v>6182904</v>
      </c>
      <c r="FH661" s="44">
        <v>1052791</v>
      </c>
      <c r="FI661" s="44">
        <v>8277199</v>
      </c>
      <c r="FJ661" s="44">
        <v>143765</v>
      </c>
      <c r="FK661" s="44">
        <v>5567604</v>
      </c>
      <c r="FL661" s="44"/>
      <c r="FM661" s="44"/>
      <c r="FN661" s="44"/>
      <c r="FO661" s="44"/>
      <c r="FP661" s="44"/>
      <c r="FQ661" s="44"/>
      <c r="FR661" s="44"/>
      <c r="FS661" s="44"/>
      <c r="FT661" s="44">
        <v>9744</v>
      </c>
      <c r="FU661" s="44"/>
      <c r="FV661" s="21">
        <v>482575</v>
      </c>
      <c r="FW661" s="44"/>
      <c r="FX661" s="44">
        <v>390841</v>
      </c>
      <c r="FY661" s="44">
        <v>85545</v>
      </c>
      <c r="FZ661" s="44">
        <v>407584</v>
      </c>
      <c r="GA661" s="44">
        <v>21345</v>
      </c>
      <c r="GB661" s="44"/>
      <c r="GC661" s="44">
        <v>34220</v>
      </c>
      <c r="GD661" s="44">
        <v>442866</v>
      </c>
      <c r="GE661" s="44">
        <v>279103</v>
      </c>
      <c r="GF661" s="44">
        <v>186967</v>
      </c>
      <c r="GG661" s="44">
        <v>871287</v>
      </c>
      <c r="GH661" s="44">
        <v>155838</v>
      </c>
      <c r="GI661" s="44">
        <v>186499</v>
      </c>
      <c r="GJ661" s="44">
        <v>96969</v>
      </c>
      <c r="GK661" s="44">
        <v>3612493</v>
      </c>
      <c r="GL661" s="44">
        <v>576479</v>
      </c>
      <c r="GM661" s="44">
        <v>1534313</v>
      </c>
      <c r="GN661" s="44">
        <v>64525</v>
      </c>
      <c r="GO661" s="44">
        <v>63582</v>
      </c>
      <c r="GP661" s="44"/>
      <c r="GQ661" s="44">
        <v>166896</v>
      </c>
      <c r="GR661" s="44">
        <v>275619</v>
      </c>
      <c r="GS661" s="44">
        <v>1290979</v>
      </c>
      <c r="GT661" s="44"/>
      <c r="GU661" s="21">
        <v>190190</v>
      </c>
      <c r="GV661" s="44">
        <v>57337</v>
      </c>
      <c r="GW661" s="44">
        <v>86507</v>
      </c>
      <c r="GX661" s="44">
        <v>10406119</v>
      </c>
      <c r="GY661" s="44">
        <v>12031132</v>
      </c>
      <c r="GZ661" s="44">
        <v>4382643</v>
      </c>
      <c r="HA661" s="44"/>
      <c r="HB661" s="44">
        <v>9081957</v>
      </c>
      <c r="HC661" s="44">
        <v>-1433468</v>
      </c>
      <c r="HD661" s="44">
        <v>12031132</v>
      </c>
      <c r="HE661" s="21"/>
      <c r="HF661" s="21">
        <v>69347</v>
      </c>
      <c r="HG661" s="21">
        <v>201631</v>
      </c>
      <c r="HH661" s="21"/>
      <c r="HI661" s="21">
        <v>0</v>
      </c>
      <c r="HJ661" s="44"/>
      <c r="HK661" s="21">
        <v>156465</v>
      </c>
      <c r="HL661" s="21">
        <v>179146</v>
      </c>
      <c r="HM661" s="21">
        <v>335611</v>
      </c>
      <c r="HN661" s="21">
        <v>-145421</v>
      </c>
      <c r="HO661" s="21"/>
      <c r="HP661" s="44">
        <v>6089592</v>
      </c>
      <c r="HQ661" s="47"/>
      <c r="HR661" s="47">
        <v>10054504</v>
      </c>
      <c r="HS661" s="47">
        <v>-972547</v>
      </c>
      <c r="HT661" s="47" t="s">
        <v>1799</v>
      </c>
      <c r="HU661" s="47">
        <v>43826.43</v>
      </c>
      <c r="HV661" s="47">
        <v>1958</v>
      </c>
      <c r="HW661" s="47">
        <v>0</v>
      </c>
      <c r="HX661" s="47">
        <v>9356</v>
      </c>
      <c r="HY661" s="47">
        <v>39707</v>
      </c>
      <c r="HZ661" s="47">
        <v>86466</v>
      </c>
      <c r="IA661" s="47">
        <v>0</v>
      </c>
      <c r="IB661" s="47">
        <v>0</v>
      </c>
      <c r="IC661" s="47">
        <v>7418</v>
      </c>
      <c r="ID661"/>
      <c r="IE661" s="47">
        <v>3175</v>
      </c>
      <c r="IF661"/>
      <c r="IG661" s="47"/>
      <c r="IH661" s="47">
        <v>21420</v>
      </c>
      <c r="II661">
        <v>3812</v>
      </c>
      <c r="IJ661">
        <v>8762</v>
      </c>
      <c r="IK661">
        <v>1912</v>
      </c>
      <c r="IL661">
        <v>20415</v>
      </c>
      <c r="IM661">
        <v>204401</v>
      </c>
      <c r="IN661">
        <v>0</v>
      </c>
      <c r="IO661">
        <v>0</v>
      </c>
      <c r="IP661">
        <v>0</v>
      </c>
      <c r="IQ661">
        <v>0</v>
      </c>
      <c r="IR661">
        <v>0</v>
      </c>
      <c r="IS661">
        <v>0</v>
      </c>
      <c r="IT661">
        <v>0</v>
      </c>
      <c r="IU661">
        <v>195701</v>
      </c>
      <c r="IV661">
        <v>0</v>
      </c>
      <c r="IW661">
        <v>507817</v>
      </c>
      <c r="IX661">
        <v>1511035</v>
      </c>
      <c r="IY661">
        <v>2066364</v>
      </c>
      <c r="IZ661">
        <v>0</v>
      </c>
      <c r="JA661">
        <v>0</v>
      </c>
      <c r="JB661">
        <v>241047</v>
      </c>
      <c r="JC661"/>
      <c r="JD661">
        <v>79057</v>
      </c>
      <c r="JE661"/>
      <c r="JF661"/>
      <c r="JG661">
        <v>494278</v>
      </c>
      <c r="JH661">
        <v>108645</v>
      </c>
      <c r="JI661">
        <v>153172</v>
      </c>
      <c r="JJ661">
        <v>81263</v>
      </c>
      <c r="JK661">
        <v>744525</v>
      </c>
      <c r="JL661">
        <v>6182904</v>
      </c>
      <c r="JM661">
        <v>0</v>
      </c>
      <c r="JN661">
        <v>0</v>
      </c>
      <c r="JO661">
        <v>0</v>
      </c>
      <c r="JP661">
        <v>0</v>
      </c>
      <c r="JQ661">
        <v>0</v>
      </c>
      <c r="JR661">
        <v>0</v>
      </c>
      <c r="JS661">
        <v>0</v>
      </c>
      <c r="JT661"/>
      <c r="JU661"/>
      <c r="JV661"/>
      <c r="JW661"/>
      <c r="JX661"/>
      <c r="JY661"/>
      <c r="JZ661"/>
      <c r="KA661"/>
      <c r="KB661"/>
      <c r="KC661"/>
      <c r="KD661"/>
      <c r="KE661"/>
      <c r="KF661">
        <v>134</v>
      </c>
      <c r="KG661">
        <v>235</v>
      </c>
      <c r="KH661">
        <v>86</v>
      </c>
      <c r="KI661">
        <v>96</v>
      </c>
      <c r="KJ661">
        <v>175</v>
      </c>
      <c r="KK661">
        <v>62</v>
      </c>
      <c r="KL661">
        <v>61</v>
      </c>
      <c r="KM661">
        <v>115</v>
      </c>
      <c r="KN661">
        <v>37</v>
      </c>
      <c r="KO661">
        <v>1</v>
      </c>
      <c r="KP661">
        <v>0</v>
      </c>
      <c r="KQ661">
        <v>0</v>
      </c>
      <c r="KR661">
        <v>0</v>
      </c>
      <c r="KS661">
        <v>0</v>
      </c>
      <c r="KT661">
        <v>1</v>
      </c>
      <c r="KU661">
        <v>1</v>
      </c>
      <c r="KV661">
        <v>0</v>
      </c>
      <c r="KW661">
        <v>0</v>
      </c>
      <c r="KX661">
        <v>0</v>
      </c>
      <c r="KY661">
        <v>0</v>
      </c>
      <c r="KZ661">
        <v>0</v>
      </c>
      <c r="LA661">
        <v>0</v>
      </c>
      <c r="LB661">
        <v>0</v>
      </c>
      <c r="LC661">
        <v>0</v>
      </c>
      <c r="LD661">
        <v>1</v>
      </c>
      <c r="LE661">
        <v>0</v>
      </c>
      <c r="LF661">
        <v>0</v>
      </c>
      <c r="LG661">
        <v>0</v>
      </c>
      <c r="LH661">
        <v>0</v>
      </c>
    </row>
    <row r="662" spans="1:320" s="34" customFormat="1" ht="15" customHeight="1" x14ac:dyDescent="0.25">
      <c r="A662" s="45">
        <v>206331193</v>
      </c>
      <c r="B662" s="45" t="s">
        <v>5357</v>
      </c>
      <c r="C662" s="46">
        <v>45292</v>
      </c>
      <c r="D662" s="46">
        <v>45657</v>
      </c>
      <c r="E662" s="47">
        <v>366</v>
      </c>
      <c r="F662" s="45" t="s">
        <v>883</v>
      </c>
      <c r="G662" s="45" t="s">
        <v>884</v>
      </c>
      <c r="H662" s="45" t="s">
        <v>1404</v>
      </c>
      <c r="I662" s="45" t="s">
        <v>886</v>
      </c>
      <c r="J662" s="45" t="s">
        <v>887</v>
      </c>
      <c r="K662" s="45" t="s">
        <v>1405</v>
      </c>
      <c r="L662" s="45" t="s">
        <v>5333</v>
      </c>
      <c r="M662" s="45" t="s">
        <v>5358</v>
      </c>
      <c r="N662" s="45" t="s">
        <v>5359</v>
      </c>
      <c r="O662" s="45" t="s">
        <v>1422</v>
      </c>
      <c r="P662" s="45" t="s">
        <v>5360</v>
      </c>
      <c r="Q662" s="45" t="s">
        <v>5361</v>
      </c>
      <c r="R662" t="s">
        <v>5362</v>
      </c>
      <c r="S662" s="45" t="s">
        <v>893</v>
      </c>
      <c r="T662" t="s">
        <v>2521</v>
      </c>
      <c r="U662" s="47">
        <v>99</v>
      </c>
      <c r="V662" s="47">
        <v>99</v>
      </c>
      <c r="W662" s="47" t="s">
        <v>894</v>
      </c>
      <c r="X662" s="47">
        <v>36234</v>
      </c>
      <c r="Y662" s="47">
        <v>32128</v>
      </c>
      <c r="Z662" s="48">
        <v>213.5</v>
      </c>
      <c r="AA662" s="44">
        <v>201</v>
      </c>
      <c r="AB662" s="44">
        <v>222</v>
      </c>
      <c r="AC662" s="44">
        <v>3640</v>
      </c>
      <c r="AD662" s="44">
        <v>277</v>
      </c>
      <c r="AE662" s="44">
        <v>3798</v>
      </c>
      <c r="AF662" s="44">
        <v>16073</v>
      </c>
      <c r="AG662" s="44"/>
      <c r="AH662" s="47">
        <v>5193</v>
      </c>
      <c r="AI662" s="47">
        <v>53</v>
      </c>
      <c r="AJ662">
        <v>3094</v>
      </c>
      <c r="AK662" t="s">
        <v>895</v>
      </c>
      <c r="AL662">
        <v>32128</v>
      </c>
      <c r="AM662"/>
      <c r="AN662"/>
      <c r="AO662"/>
      <c r="AP662"/>
      <c r="AQ662"/>
      <c r="AR662" s="44"/>
      <c r="AS662" s="44"/>
      <c r="AT662" s="44"/>
      <c r="AU662" s="44">
        <v>14104192</v>
      </c>
      <c r="AV662" s="44">
        <v>1790718</v>
      </c>
      <c r="AW662" s="44">
        <v>3172550</v>
      </c>
      <c r="AX662" s="44">
        <v>29627</v>
      </c>
      <c r="AY662" s="44">
        <v>12751987</v>
      </c>
      <c r="AZ662" s="21">
        <v>12566751</v>
      </c>
      <c r="BA662" s="21">
        <v>185236</v>
      </c>
      <c r="BB662" s="44">
        <v>669042</v>
      </c>
      <c r="BC662" s="44">
        <v>800</v>
      </c>
      <c r="BD662" s="44"/>
      <c r="BE662" s="44">
        <v>853478</v>
      </c>
      <c r="BF662" s="44">
        <v>1597960</v>
      </c>
      <c r="BG662" s="44">
        <v>121603</v>
      </c>
      <c r="BH662" s="44">
        <v>1667322</v>
      </c>
      <c r="BI662" s="21">
        <v>7056047</v>
      </c>
      <c r="BJ662" s="21"/>
      <c r="BK662" s="21">
        <v>2279727</v>
      </c>
      <c r="BL662" s="21">
        <v>23267</v>
      </c>
      <c r="BM662" s="21">
        <v>1358266</v>
      </c>
      <c r="BN662" s="21">
        <v>14104192</v>
      </c>
      <c r="BO662" s="21"/>
      <c r="BP662" s="21"/>
      <c r="BQ662" s="44"/>
      <c r="BR662" s="21"/>
      <c r="BS662" s="44"/>
      <c r="BT662" s="21"/>
      <c r="BU662" s="44"/>
      <c r="BV662" s="21"/>
      <c r="BW662" s="44">
        <v>730838</v>
      </c>
      <c r="BX662" s="21"/>
      <c r="BY662" s="21"/>
      <c r="BZ662" s="21"/>
      <c r="CA662" s="44">
        <v>12884</v>
      </c>
      <c r="CB662" s="44"/>
      <c r="CC662" s="44">
        <v>59529</v>
      </c>
      <c r="CD662" s="44"/>
      <c r="CE662" s="44"/>
      <c r="CF662" s="44"/>
      <c r="CG662" s="44">
        <v>984798</v>
      </c>
      <c r="CH662" s="44"/>
      <c r="CI662" s="21">
        <v>1320</v>
      </c>
      <c r="CJ662" s="44"/>
      <c r="CK662" s="21">
        <v>1349</v>
      </c>
      <c r="CL662" s="44"/>
      <c r="CM662" s="44">
        <v>105675</v>
      </c>
      <c r="CN662" s="44">
        <v>0</v>
      </c>
      <c r="CO662" s="44">
        <v>597375</v>
      </c>
      <c r="CP662" s="44">
        <v>0</v>
      </c>
      <c r="CQ662" s="21">
        <v>653100</v>
      </c>
      <c r="CR662" s="44">
        <v>88540</v>
      </c>
      <c r="CS662" s="44">
        <v>273599</v>
      </c>
      <c r="CT662" s="44">
        <v>33601</v>
      </c>
      <c r="CU662" s="44"/>
      <c r="CV662" s="44">
        <v>38828</v>
      </c>
      <c r="CW662" s="21"/>
      <c r="CX662" s="21"/>
      <c r="CY662" s="21"/>
      <c r="CZ662" s="21"/>
      <c r="DA662" s="21"/>
      <c r="DB662" s="21"/>
      <c r="DC662" s="21"/>
      <c r="DD662" s="21"/>
      <c r="DE662" s="44"/>
      <c r="DF662" s="21"/>
      <c r="DG662" s="44"/>
      <c r="DH662" s="21"/>
      <c r="DI662" s="44"/>
      <c r="DJ662" s="44"/>
      <c r="DK662" s="44"/>
      <c r="DL662" s="44"/>
      <c r="DM662" s="21"/>
      <c r="DN662" s="44"/>
      <c r="DO662" s="44"/>
      <c r="DP662" s="44"/>
      <c r="DQ662" s="44"/>
      <c r="DR662" s="44"/>
      <c r="DS662" s="44"/>
      <c r="DT662" s="44"/>
      <c r="DU662" s="44"/>
      <c r="DV662" s="44"/>
      <c r="DW662" s="44"/>
      <c r="DX662" s="44"/>
      <c r="DY662" s="44">
        <v>798</v>
      </c>
      <c r="DZ662" s="44"/>
      <c r="EA662" s="44"/>
      <c r="EB662" s="21"/>
      <c r="EC662" s="44">
        <v>-731448</v>
      </c>
      <c r="ED662" s="44"/>
      <c r="EE662" s="21"/>
      <c r="EF662" s="44"/>
      <c r="EG662" s="21">
        <v>531083</v>
      </c>
      <c r="EH662" s="44"/>
      <c r="EI662" s="21">
        <v>2296826</v>
      </c>
      <c r="EJ662" s="44"/>
      <c r="EK662" s="44"/>
      <c r="EL662" s="21"/>
      <c r="EM662" s="44">
        <v>642959</v>
      </c>
      <c r="EN662" s="44"/>
      <c r="EO662" s="44">
        <v>432332</v>
      </c>
      <c r="EP662" s="21"/>
      <c r="EQ662" s="21"/>
      <c r="ER662" s="21"/>
      <c r="ES662" s="21"/>
      <c r="ET662" s="44"/>
      <c r="EU662" s="21"/>
      <c r="EV662" s="44"/>
      <c r="EW662" s="21"/>
      <c r="EX662" s="44"/>
      <c r="EY662" s="44"/>
      <c r="EZ662" s="21"/>
      <c r="FA662" s="21"/>
      <c r="FB662" s="44"/>
      <c r="FC662" s="44"/>
      <c r="FD662" s="21"/>
      <c r="FE662" s="112"/>
      <c r="FF662" s="44"/>
      <c r="FG662" s="44">
        <v>5164784</v>
      </c>
      <c r="FH662" s="44">
        <v>1034874</v>
      </c>
      <c r="FI662" s="44">
        <v>6367093</v>
      </c>
      <c r="FJ662" s="44">
        <v>291841</v>
      </c>
      <c r="FK662" s="44">
        <v>5091660</v>
      </c>
      <c r="FL662" s="44"/>
      <c r="FM662" s="44"/>
      <c r="FN662" s="44"/>
      <c r="FO662" s="44"/>
      <c r="FP662" s="44"/>
      <c r="FQ662" s="44"/>
      <c r="FR662" s="44"/>
      <c r="FS662" s="44"/>
      <c r="FT662" s="44">
        <v>1671</v>
      </c>
      <c r="FU662" s="44">
        <v>56763</v>
      </c>
      <c r="FV662" s="21">
        <v>276448</v>
      </c>
      <c r="FW662" s="44"/>
      <c r="FX662" s="44">
        <v>311035</v>
      </c>
      <c r="FY662" s="44">
        <v>35877</v>
      </c>
      <c r="FZ662" s="44">
        <v>306996</v>
      </c>
      <c r="GA662" s="44">
        <v>29059</v>
      </c>
      <c r="GB662" s="44"/>
      <c r="GC662" s="44">
        <v>35962</v>
      </c>
      <c r="GD662" s="44">
        <v>449955</v>
      </c>
      <c r="GE662" s="44">
        <v>221303</v>
      </c>
      <c r="GF662" s="44">
        <v>183495</v>
      </c>
      <c r="GG662" s="44">
        <v>835140</v>
      </c>
      <c r="GH662" s="44">
        <v>129031</v>
      </c>
      <c r="GI662" s="44">
        <v>136398</v>
      </c>
      <c r="GJ662" s="44">
        <v>74277</v>
      </c>
      <c r="GK662" s="44">
        <v>3197359</v>
      </c>
      <c r="GL662" s="44">
        <v>30885</v>
      </c>
      <c r="GM662" s="44">
        <v>561316</v>
      </c>
      <c r="GN662" s="44">
        <v>73268</v>
      </c>
      <c r="GO662" s="44">
        <v>1690</v>
      </c>
      <c r="GP662" s="44"/>
      <c r="GQ662" s="44">
        <v>15394</v>
      </c>
      <c r="GR662" s="44">
        <v>511769</v>
      </c>
      <c r="GS662" s="44">
        <v>2947886</v>
      </c>
      <c r="GT662" s="44"/>
      <c r="GU662" s="21">
        <v>316118</v>
      </c>
      <c r="GV662" s="44"/>
      <c r="GW662" s="44">
        <v>214740</v>
      </c>
      <c r="GX662" s="44">
        <v>25805</v>
      </c>
      <c r="GY662" s="44">
        <v>3504549</v>
      </c>
      <c r="GZ662" s="44">
        <v>4077442</v>
      </c>
      <c r="HA662" s="44"/>
      <c r="HB662" s="44">
        <v>2286</v>
      </c>
      <c r="HC662" s="44">
        <v>-575179</v>
      </c>
      <c r="HD662" s="44">
        <v>3504549</v>
      </c>
      <c r="HE662" s="21"/>
      <c r="HF662" s="21">
        <v>193275</v>
      </c>
      <c r="HG662" s="21">
        <v>2227947</v>
      </c>
      <c r="HH662" s="21"/>
      <c r="HI662" s="21">
        <v>7812</v>
      </c>
      <c r="HJ662" s="44"/>
      <c r="HK662" s="21">
        <v>219617</v>
      </c>
      <c r="HL662" s="21">
        <v>184327</v>
      </c>
      <c r="HM662" s="21">
        <v>411756</v>
      </c>
      <c r="HN662" s="21">
        <v>-95638</v>
      </c>
      <c r="HO662" s="21"/>
      <c r="HP662" s="44"/>
      <c r="HQ662" s="47"/>
      <c r="HR662" s="47">
        <v>2286</v>
      </c>
      <c r="HS662" s="47"/>
      <c r="HT662" s="47" t="s">
        <v>2392</v>
      </c>
      <c r="HU662" s="47">
        <v>-81548.84</v>
      </c>
      <c r="HV662" s="47">
        <v>1659</v>
      </c>
      <c r="HW662" s="47">
        <v>0</v>
      </c>
      <c r="HX662" s="47">
        <v>9554</v>
      </c>
      <c r="HY662" s="47">
        <v>32287</v>
      </c>
      <c r="HZ662" s="47">
        <v>73317</v>
      </c>
      <c r="IA662" s="47">
        <v>0</v>
      </c>
      <c r="IB662" s="47">
        <v>0</v>
      </c>
      <c r="IC662" s="47">
        <v>5186</v>
      </c>
      <c r="ID662"/>
      <c r="IE662" s="47">
        <v>3904</v>
      </c>
      <c r="IF662"/>
      <c r="IG662" s="47"/>
      <c r="IH662" s="47"/>
      <c r="II662">
        <v>3781</v>
      </c>
      <c r="IJ662">
        <v>5223</v>
      </c>
      <c r="IK662">
        <v>1325</v>
      </c>
      <c r="IL662">
        <v>19400</v>
      </c>
      <c r="IM662">
        <v>155636</v>
      </c>
      <c r="IN662">
        <v>0</v>
      </c>
      <c r="IO662">
        <v>0</v>
      </c>
      <c r="IP662">
        <v>0</v>
      </c>
      <c r="IQ662">
        <v>0</v>
      </c>
      <c r="IR662">
        <v>0</v>
      </c>
      <c r="IS662">
        <v>0</v>
      </c>
      <c r="IT662">
        <v>0</v>
      </c>
      <c r="IU662">
        <v>157414</v>
      </c>
      <c r="IV662">
        <v>0</v>
      </c>
      <c r="IW662">
        <v>599657</v>
      </c>
      <c r="IX662">
        <v>1242795</v>
      </c>
      <c r="IY662">
        <v>1666071</v>
      </c>
      <c r="IZ662">
        <v>0</v>
      </c>
      <c r="JA662">
        <v>0</v>
      </c>
      <c r="JB662">
        <v>194922</v>
      </c>
      <c r="JC662"/>
      <c r="JD662">
        <v>103309</v>
      </c>
      <c r="JE662"/>
      <c r="JF662"/>
      <c r="JG662"/>
      <c r="JH662">
        <v>104799</v>
      </c>
      <c r="JI662">
        <v>109486</v>
      </c>
      <c r="JJ662">
        <v>61634</v>
      </c>
      <c r="JK662">
        <v>924697</v>
      </c>
      <c r="JL662">
        <v>5164784</v>
      </c>
      <c r="JM662">
        <v>0</v>
      </c>
      <c r="JN662">
        <v>0</v>
      </c>
      <c r="JO662">
        <v>0</v>
      </c>
      <c r="JP662">
        <v>0</v>
      </c>
      <c r="JQ662">
        <v>0</v>
      </c>
      <c r="JR662">
        <v>0</v>
      </c>
      <c r="JS662">
        <v>0</v>
      </c>
      <c r="JT662"/>
      <c r="JU662"/>
      <c r="JV662"/>
      <c r="JW662"/>
      <c r="JX662"/>
      <c r="JY662"/>
      <c r="JZ662"/>
      <c r="KA662"/>
      <c r="KB662"/>
      <c r="KC662"/>
      <c r="KD662"/>
      <c r="KE662"/>
      <c r="KF662">
        <v>127</v>
      </c>
      <c r="KG662">
        <v>228</v>
      </c>
      <c r="KH662">
        <v>70</v>
      </c>
      <c r="KI662">
        <v>102</v>
      </c>
      <c r="KJ662">
        <v>188</v>
      </c>
      <c r="KK662">
        <v>54</v>
      </c>
      <c r="KL662">
        <v>62</v>
      </c>
      <c r="KM662">
        <v>118</v>
      </c>
      <c r="KN662">
        <v>35</v>
      </c>
      <c r="KO662">
        <v>1</v>
      </c>
      <c r="KP662">
        <v>0</v>
      </c>
      <c r="KQ662">
        <v>0</v>
      </c>
      <c r="KR662">
        <v>0</v>
      </c>
      <c r="KS662">
        <v>1</v>
      </c>
      <c r="KT662">
        <v>0</v>
      </c>
      <c r="KU662">
        <v>1</v>
      </c>
      <c r="KV662">
        <v>0</v>
      </c>
      <c r="KW662">
        <v>0</v>
      </c>
      <c r="KX662">
        <v>0</v>
      </c>
      <c r="KY662">
        <v>0</v>
      </c>
      <c r="KZ662">
        <v>0</v>
      </c>
      <c r="LA662">
        <v>0</v>
      </c>
      <c r="LB662">
        <v>0</v>
      </c>
      <c r="LC662">
        <v>0</v>
      </c>
      <c r="LD662">
        <v>1</v>
      </c>
      <c r="LE662">
        <v>0</v>
      </c>
      <c r="LF662">
        <v>0</v>
      </c>
      <c r="LG662">
        <v>0</v>
      </c>
      <c r="LH662">
        <v>0</v>
      </c>
    </row>
    <row r="663" spans="1:320" s="34" customFormat="1" ht="15" customHeight="1" x14ac:dyDescent="0.25">
      <c r="A663" s="45">
        <v>206331200</v>
      </c>
      <c r="B663" s="45" t="s">
        <v>5363</v>
      </c>
      <c r="C663" s="46">
        <v>45292</v>
      </c>
      <c r="D663" s="46">
        <v>45657</v>
      </c>
      <c r="E663" s="47">
        <v>366</v>
      </c>
      <c r="F663" s="45" t="s">
        <v>883</v>
      </c>
      <c r="G663" s="45" t="s">
        <v>884</v>
      </c>
      <c r="H663" s="45" t="s">
        <v>1404</v>
      </c>
      <c r="I663" s="45" t="s">
        <v>886</v>
      </c>
      <c r="J663" s="45" t="s">
        <v>887</v>
      </c>
      <c r="K663" s="45" t="s">
        <v>1405</v>
      </c>
      <c r="L663" s="45" t="s">
        <v>5333</v>
      </c>
      <c r="M663" s="45" t="s">
        <v>5364</v>
      </c>
      <c r="N663" s="45" t="s">
        <v>5365</v>
      </c>
      <c r="O663" s="45" t="s">
        <v>1422</v>
      </c>
      <c r="P663" s="45" t="s">
        <v>5366</v>
      </c>
      <c r="Q663" s="45" t="s">
        <v>5367</v>
      </c>
      <c r="R663" t="s">
        <v>5368</v>
      </c>
      <c r="S663" s="45" t="s">
        <v>893</v>
      </c>
      <c r="T663"/>
      <c r="U663" s="47">
        <v>99</v>
      </c>
      <c r="V663" s="47">
        <v>99</v>
      </c>
      <c r="W663" s="47" t="s">
        <v>894</v>
      </c>
      <c r="X663" s="47">
        <v>36234</v>
      </c>
      <c r="Y663" s="47">
        <v>34354</v>
      </c>
      <c r="Z663" s="48">
        <v>222.44</v>
      </c>
      <c r="AA663" s="44">
        <v>559</v>
      </c>
      <c r="AB663" s="44">
        <v>552</v>
      </c>
      <c r="AC663" s="44">
        <v>5649</v>
      </c>
      <c r="AD663" s="44">
        <v>8746</v>
      </c>
      <c r="AE663" s="44">
        <v>1545</v>
      </c>
      <c r="AF663" s="44">
        <v>17366</v>
      </c>
      <c r="AG663" s="44"/>
      <c r="AH663" s="47"/>
      <c r="AI663" s="47">
        <v>48</v>
      </c>
      <c r="AJ663">
        <v>1000</v>
      </c>
      <c r="AK663" t="s">
        <v>895</v>
      </c>
      <c r="AL663">
        <v>34354</v>
      </c>
      <c r="AM663"/>
      <c r="AN663"/>
      <c r="AO663"/>
      <c r="AP663"/>
      <c r="AQ663"/>
      <c r="AR663" s="44"/>
      <c r="AS663" s="44"/>
      <c r="AT663" s="44"/>
      <c r="AU663" s="44">
        <v>22736846</v>
      </c>
      <c r="AV663" s="44">
        <v>3929035</v>
      </c>
      <c r="AW663" s="44">
        <v>10040108</v>
      </c>
      <c r="AX663" s="44">
        <v>11173</v>
      </c>
      <c r="AY663" s="44">
        <v>16636946</v>
      </c>
      <c r="AZ663" s="21">
        <v>14961171</v>
      </c>
      <c r="BA663" s="21">
        <v>1675775</v>
      </c>
      <c r="BB663" s="44">
        <v>-1</v>
      </c>
      <c r="BC663" s="44"/>
      <c r="BD663" s="44"/>
      <c r="BE663" s="44">
        <v>1675774</v>
      </c>
      <c r="BF663" s="44">
        <v>5942640</v>
      </c>
      <c r="BG663" s="44">
        <v>8383397</v>
      </c>
      <c r="BH663" s="44">
        <v>657435</v>
      </c>
      <c r="BI663" s="21">
        <v>7315684</v>
      </c>
      <c r="BJ663" s="21"/>
      <c r="BK663" s="21"/>
      <c r="BL663" s="21">
        <v>19920</v>
      </c>
      <c r="BM663" s="21">
        <v>417770</v>
      </c>
      <c r="BN663" s="21">
        <v>22736846</v>
      </c>
      <c r="BO663" s="21"/>
      <c r="BP663" s="21"/>
      <c r="BQ663" s="44"/>
      <c r="BR663" s="21"/>
      <c r="BS663" s="44"/>
      <c r="BT663" s="21"/>
      <c r="BU663" s="44"/>
      <c r="BV663" s="21"/>
      <c r="BW663" s="44">
        <v>1874027</v>
      </c>
      <c r="BX663" s="21"/>
      <c r="BY663" s="21">
        <v>2019245</v>
      </c>
      <c r="BZ663" s="21"/>
      <c r="CA663" s="44">
        <v>6724</v>
      </c>
      <c r="CB663" s="44"/>
      <c r="CC663" s="44">
        <v>22809</v>
      </c>
      <c r="CD663" s="44"/>
      <c r="CE663" s="44"/>
      <c r="CF663" s="44"/>
      <c r="CG663" s="44"/>
      <c r="CH663" s="44"/>
      <c r="CI663" s="21">
        <v>6230</v>
      </c>
      <c r="CJ663" s="44"/>
      <c r="CK663" s="21"/>
      <c r="CL663" s="44"/>
      <c r="CM663" s="44">
        <v>0</v>
      </c>
      <c r="CN663" s="44">
        <v>0</v>
      </c>
      <c r="CO663" s="44">
        <v>1480785</v>
      </c>
      <c r="CP663" s="44">
        <v>0</v>
      </c>
      <c r="CQ663" s="21">
        <v>1451160</v>
      </c>
      <c r="CR663" s="44">
        <v>194040</v>
      </c>
      <c r="CS663" s="44">
        <v>618044</v>
      </c>
      <c r="CT663" s="44">
        <v>91867</v>
      </c>
      <c r="CU663" s="44"/>
      <c r="CV663" s="44">
        <v>93139</v>
      </c>
      <c r="CW663" s="21"/>
      <c r="CX663" s="21"/>
      <c r="CY663" s="21"/>
      <c r="CZ663" s="21"/>
      <c r="DA663" s="21"/>
      <c r="DB663" s="21"/>
      <c r="DC663" s="21"/>
      <c r="DD663" s="21"/>
      <c r="DE663" s="44"/>
      <c r="DF663" s="21"/>
      <c r="DG663" s="44"/>
      <c r="DH663" s="21"/>
      <c r="DI663" s="44"/>
      <c r="DJ663" s="44"/>
      <c r="DK663" s="44"/>
      <c r="DL663" s="44"/>
      <c r="DM663" s="21"/>
      <c r="DN663" s="44"/>
      <c r="DO663" s="44"/>
      <c r="DP663" s="44"/>
      <c r="DQ663" s="44"/>
      <c r="DR663" s="44"/>
      <c r="DS663" s="44"/>
      <c r="DT663" s="44"/>
      <c r="DU663" s="44"/>
      <c r="DV663" s="44"/>
      <c r="DW663" s="44"/>
      <c r="DX663" s="44"/>
      <c r="DY663" s="44"/>
      <c r="DZ663" s="44"/>
      <c r="EA663" s="44"/>
      <c r="EB663" s="21"/>
      <c r="EC663" s="44">
        <v>2697999</v>
      </c>
      <c r="ED663" s="44"/>
      <c r="EE663" s="21">
        <v>5460128</v>
      </c>
      <c r="EF663" s="44"/>
      <c r="EG663" s="21">
        <v>-268457</v>
      </c>
      <c r="EH663" s="44"/>
      <c r="EI663" s="21">
        <v>2048866</v>
      </c>
      <c r="EJ663" s="44"/>
      <c r="EK663" s="44"/>
      <c r="EL663" s="21"/>
      <c r="EM663" s="44"/>
      <c r="EN663" s="44"/>
      <c r="EO663" s="44">
        <v>101572</v>
      </c>
      <c r="EP663" s="21"/>
      <c r="EQ663" s="21"/>
      <c r="ER663" s="21"/>
      <c r="ES663" s="21"/>
      <c r="ET663" s="44"/>
      <c r="EU663" s="21"/>
      <c r="EV663" s="44"/>
      <c r="EW663" s="21"/>
      <c r="EX663" s="44"/>
      <c r="EY663" s="44"/>
      <c r="EZ663" s="21"/>
      <c r="FA663" s="21"/>
      <c r="FB663" s="44"/>
      <c r="FC663" s="44"/>
      <c r="FD663" s="21"/>
      <c r="FE663" s="112"/>
      <c r="FF663" s="44"/>
      <c r="FG663" s="44">
        <v>7295947</v>
      </c>
      <c r="FH663" s="44">
        <v>1719392</v>
      </c>
      <c r="FI663" s="44">
        <v>5945832</v>
      </c>
      <c r="FJ663" s="44">
        <v>139722</v>
      </c>
      <c r="FK663" s="44">
        <v>5371175</v>
      </c>
      <c r="FL663" s="44"/>
      <c r="FM663" s="44"/>
      <c r="FN663" s="44"/>
      <c r="FO663" s="44"/>
      <c r="FP663" s="44"/>
      <c r="FQ663" s="44"/>
      <c r="FR663" s="44"/>
      <c r="FS663" s="44"/>
      <c r="FT663" s="44">
        <v>4535</v>
      </c>
      <c r="FU663" s="44"/>
      <c r="FV663" s="21">
        <v>555029</v>
      </c>
      <c r="FW663" s="44">
        <v>31756</v>
      </c>
      <c r="FX663" s="44">
        <v>538823</v>
      </c>
      <c r="FY663" s="44">
        <v>63224</v>
      </c>
      <c r="FZ663" s="44">
        <v>232020</v>
      </c>
      <c r="GA663" s="44">
        <v>58315</v>
      </c>
      <c r="GB663" s="44"/>
      <c r="GC663" s="44">
        <v>71567</v>
      </c>
      <c r="GD663" s="44">
        <v>504778</v>
      </c>
      <c r="GE663" s="44">
        <v>183689</v>
      </c>
      <c r="GF663" s="44">
        <v>188363</v>
      </c>
      <c r="GG663" s="44">
        <v>909746</v>
      </c>
      <c r="GH663" s="44">
        <v>204180</v>
      </c>
      <c r="GI663" s="44">
        <v>217324</v>
      </c>
      <c r="GJ663" s="44">
        <v>125680</v>
      </c>
      <c r="GK663" s="44">
        <v>3847700</v>
      </c>
      <c r="GL663" s="44">
        <v>34267</v>
      </c>
      <c r="GM663" s="44">
        <v>982740</v>
      </c>
      <c r="GN663" s="44">
        <v>67240</v>
      </c>
      <c r="GO663" s="44">
        <v>21113</v>
      </c>
      <c r="GP663" s="44"/>
      <c r="GQ663" s="44">
        <v>6747</v>
      </c>
      <c r="GR663" s="44">
        <v>741160</v>
      </c>
      <c r="GS663" s="44">
        <v>3376904</v>
      </c>
      <c r="GT663" s="44"/>
      <c r="GU663" s="21">
        <v>94874</v>
      </c>
      <c r="GV663" s="44"/>
      <c r="GW663" s="44">
        <v>237600</v>
      </c>
      <c r="GX663" s="44"/>
      <c r="GY663" s="44">
        <v>3709378</v>
      </c>
      <c r="GZ663" s="44">
        <v>1260188</v>
      </c>
      <c r="HA663" s="44"/>
      <c r="HB663" s="44"/>
      <c r="HC663" s="44">
        <v>2449190</v>
      </c>
      <c r="HD663" s="44">
        <v>3709378</v>
      </c>
      <c r="HE663" s="21">
        <v>426278</v>
      </c>
      <c r="HF663" s="21"/>
      <c r="HG663" s="21"/>
      <c r="HH663" s="21"/>
      <c r="HI663" s="21">
        <v>0</v>
      </c>
      <c r="HJ663" s="44"/>
      <c r="HK663" s="21">
        <v>23200</v>
      </c>
      <c r="HL663" s="21">
        <v>121548</v>
      </c>
      <c r="HM663" s="21">
        <v>144748</v>
      </c>
      <c r="HN663" s="21">
        <v>-49874</v>
      </c>
      <c r="HO663" s="21"/>
      <c r="HP663" s="44"/>
      <c r="HQ663" s="47"/>
      <c r="HR663" s="47"/>
      <c r="HS663" s="47"/>
      <c r="HT663" s="47" t="s">
        <v>1759</v>
      </c>
      <c r="HU663" s="47">
        <v>0</v>
      </c>
      <c r="HV663" s="47">
        <v>1947</v>
      </c>
      <c r="HW663" s="47">
        <v>0</v>
      </c>
      <c r="HX663" s="47">
        <v>15132</v>
      </c>
      <c r="HY663" s="47">
        <v>29335</v>
      </c>
      <c r="HZ663" s="47">
        <v>85597</v>
      </c>
      <c r="IA663" s="47">
        <v>0</v>
      </c>
      <c r="IB663" s="47">
        <v>0</v>
      </c>
      <c r="IC663" s="47">
        <v>0</v>
      </c>
      <c r="ID663">
        <v>19540</v>
      </c>
      <c r="IE663" s="47">
        <v>6205</v>
      </c>
      <c r="IF663">
        <v>5955</v>
      </c>
      <c r="IG663" s="47">
        <v>6763</v>
      </c>
      <c r="IH663" s="47">
        <v>21614</v>
      </c>
      <c r="II663">
        <v>5150</v>
      </c>
      <c r="IJ663">
        <v>7990</v>
      </c>
      <c r="IK663">
        <v>1378</v>
      </c>
      <c r="IL663">
        <v>16130</v>
      </c>
      <c r="IM663">
        <v>222736</v>
      </c>
      <c r="IN663">
        <v>0</v>
      </c>
      <c r="IO663">
        <v>42</v>
      </c>
      <c r="IP663">
        <v>331</v>
      </c>
      <c r="IQ663">
        <v>0</v>
      </c>
      <c r="IR663">
        <v>0</v>
      </c>
      <c r="IS663">
        <v>373</v>
      </c>
      <c r="IT663">
        <v>746</v>
      </c>
      <c r="IU663">
        <v>161100</v>
      </c>
      <c r="IV663">
        <v>0</v>
      </c>
      <c r="IW663">
        <v>733957</v>
      </c>
      <c r="IX663">
        <v>1050927</v>
      </c>
      <c r="IY663">
        <v>2075772</v>
      </c>
      <c r="IZ663">
        <v>0</v>
      </c>
      <c r="JA663">
        <v>0</v>
      </c>
      <c r="JB663">
        <v>0</v>
      </c>
      <c r="JC663">
        <v>959543</v>
      </c>
      <c r="JD663">
        <v>164908</v>
      </c>
      <c r="JE663">
        <v>108040</v>
      </c>
      <c r="JF663">
        <v>122245</v>
      </c>
      <c r="JG663">
        <v>439628</v>
      </c>
      <c r="JH663">
        <v>155519</v>
      </c>
      <c r="JI663">
        <v>166359</v>
      </c>
      <c r="JJ663">
        <v>83545</v>
      </c>
      <c r="JK663">
        <v>1074404</v>
      </c>
      <c r="JL663">
        <v>7295947</v>
      </c>
      <c r="JM663">
        <v>0</v>
      </c>
      <c r="JN663">
        <v>1967</v>
      </c>
      <c r="JO663">
        <v>11608</v>
      </c>
      <c r="JP663">
        <v>0</v>
      </c>
      <c r="JQ663">
        <v>0</v>
      </c>
      <c r="JR663">
        <v>13575</v>
      </c>
      <c r="JS663">
        <v>27150</v>
      </c>
      <c r="JT663"/>
      <c r="JU663"/>
      <c r="JV663"/>
      <c r="JW663"/>
      <c r="JX663"/>
      <c r="JY663">
        <v>19540</v>
      </c>
      <c r="JZ663"/>
      <c r="KA663"/>
      <c r="KB663"/>
      <c r="KC663"/>
      <c r="KD663"/>
      <c r="KE663">
        <v>959543</v>
      </c>
      <c r="KF663">
        <v>145</v>
      </c>
      <c r="KG663">
        <v>258</v>
      </c>
      <c r="KH663">
        <v>84</v>
      </c>
      <c r="KI663">
        <v>99</v>
      </c>
      <c r="KJ663">
        <v>173</v>
      </c>
      <c r="KK663">
        <v>62</v>
      </c>
      <c r="KL663">
        <v>56</v>
      </c>
      <c r="KM663">
        <v>106</v>
      </c>
      <c r="KN663">
        <v>36</v>
      </c>
      <c r="KO663">
        <v>1</v>
      </c>
      <c r="KP663">
        <v>0</v>
      </c>
      <c r="KQ663">
        <v>0</v>
      </c>
      <c r="KR663">
        <v>0</v>
      </c>
      <c r="KS663">
        <v>1</v>
      </c>
      <c r="KT663">
        <v>0</v>
      </c>
      <c r="KU663">
        <v>1</v>
      </c>
      <c r="KV663">
        <v>0</v>
      </c>
      <c r="KW663">
        <v>0</v>
      </c>
      <c r="KX663">
        <v>0</v>
      </c>
      <c r="KY663">
        <v>0</v>
      </c>
      <c r="KZ663">
        <v>0</v>
      </c>
      <c r="LA663">
        <v>0</v>
      </c>
      <c r="LB663">
        <v>0</v>
      </c>
      <c r="LC663">
        <v>0</v>
      </c>
      <c r="LD663">
        <v>1</v>
      </c>
      <c r="LE663">
        <v>0</v>
      </c>
      <c r="LF663">
        <v>0</v>
      </c>
      <c r="LG663">
        <v>0</v>
      </c>
      <c r="LH663">
        <v>0</v>
      </c>
    </row>
    <row r="664" spans="1:320" s="34" customFormat="1" ht="15" customHeight="1" x14ac:dyDescent="0.25">
      <c r="A664" s="45">
        <v>206331203</v>
      </c>
      <c r="B664" s="45" t="s">
        <v>3072</v>
      </c>
      <c r="C664" s="46">
        <v>45292</v>
      </c>
      <c r="D664" s="46">
        <v>45657</v>
      </c>
      <c r="E664" s="47">
        <v>366</v>
      </c>
      <c r="F664" s="45" t="s">
        <v>883</v>
      </c>
      <c r="G664" s="45" t="s">
        <v>884</v>
      </c>
      <c r="H664" s="45" t="s">
        <v>1404</v>
      </c>
      <c r="I664" s="45" t="s">
        <v>886</v>
      </c>
      <c r="J664" s="45" t="s">
        <v>887</v>
      </c>
      <c r="K664" s="45" t="s">
        <v>1405</v>
      </c>
      <c r="L664" s="45" t="s">
        <v>5280</v>
      </c>
      <c r="M664" s="45" t="s">
        <v>5369</v>
      </c>
      <c r="N664" s="45" t="s">
        <v>5370</v>
      </c>
      <c r="O664" s="45" t="s">
        <v>1408</v>
      </c>
      <c r="P664" s="45" t="s">
        <v>5371</v>
      </c>
      <c r="Q664" s="45" t="s">
        <v>5372</v>
      </c>
      <c r="R664" t="s">
        <v>5373</v>
      </c>
      <c r="S664" s="45" t="s">
        <v>893</v>
      </c>
      <c r="T664"/>
      <c r="U664" s="47">
        <v>40</v>
      </c>
      <c r="V664" s="47">
        <v>40</v>
      </c>
      <c r="W664" s="47" t="s">
        <v>1728</v>
      </c>
      <c r="X664" s="47">
        <v>14640</v>
      </c>
      <c r="Y664" s="47">
        <v>14369</v>
      </c>
      <c r="Z664" s="48">
        <v>228.81</v>
      </c>
      <c r="AA664" s="44">
        <v>110</v>
      </c>
      <c r="AB664" s="44">
        <v>222</v>
      </c>
      <c r="AC664" s="44">
        <v>859</v>
      </c>
      <c r="AD664" s="44">
        <v>1768</v>
      </c>
      <c r="AE664" s="44">
        <v>1173</v>
      </c>
      <c r="AF664" s="44">
        <v>9850</v>
      </c>
      <c r="AG664" s="44"/>
      <c r="AH664" s="47">
        <v>349</v>
      </c>
      <c r="AI664" s="47">
        <v>370</v>
      </c>
      <c r="AJ664"/>
      <c r="AK664" t="s">
        <v>1041</v>
      </c>
      <c r="AL664"/>
      <c r="AM664"/>
      <c r="AN664"/>
      <c r="AO664"/>
      <c r="AP664">
        <v>14369</v>
      </c>
      <c r="AQ664"/>
      <c r="AR664" s="44"/>
      <c r="AS664" s="44"/>
      <c r="AT664" s="44"/>
      <c r="AU664" s="44">
        <v>11207820</v>
      </c>
      <c r="AV664" s="44">
        <v>1040284</v>
      </c>
      <c r="AW664" s="44">
        <v>3018013</v>
      </c>
      <c r="AX664" s="44">
        <v>9928</v>
      </c>
      <c r="AY664" s="44">
        <v>9240019</v>
      </c>
      <c r="AZ664" s="21">
        <v>9419874</v>
      </c>
      <c r="BA664" s="21">
        <v>-179855</v>
      </c>
      <c r="BB664" s="44">
        <v>909251</v>
      </c>
      <c r="BC664" s="44"/>
      <c r="BD664" s="44"/>
      <c r="BE664" s="44">
        <v>729396</v>
      </c>
      <c r="BF664" s="44">
        <v>670020</v>
      </c>
      <c r="BG664" s="44">
        <v>1379040</v>
      </c>
      <c r="BH664" s="44">
        <v>914940</v>
      </c>
      <c r="BI664" s="21">
        <v>7683000</v>
      </c>
      <c r="BJ664" s="21"/>
      <c r="BK664" s="21">
        <v>272220</v>
      </c>
      <c r="BL664" s="21">
        <v>288600</v>
      </c>
      <c r="BM664" s="21"/>
      <c r="BN664" s="21"/>
      <c r="BO664" s="21"/>
      <c r="BP664" s="21"/>
      <c r="BQ664" s="44"/>
      <c r="BR664" s="21">
        <v>11207820</v>
      </c>
      <c r="BS664" s="44"/>
      <c r="BT664" s="21"/>
      <c r="BU664" s="44"/>
      <c r="BV664" s="21"/>
      <c r="BW664" s="44">
        <v>482663</v>
      </c>
      <c r="BX664" s="21"/>
      <c r="BY664" s="21">
        <v>502810</v>
      </c>
      <c r="BZ664" s="21"/>
      <c r="CA664" s="44">
        <v>3300</v>
      </c>
      <c r="CB664" s="44"/>
      <c r="CC664" s="44">
        <v>51511</v>
      </c>
      <c r="CD664" s="44"/>
      <c r="CE664" s="44"/>
      <c r="CF664" s="44"/>
      <c r="CG664" s="44"/>
      <c r="CH664" s="44"/>
      <c r="CI664" s="21"/>
      <c r="CJ664" s="44"/>
      <c r="CK664" s="21"/>
      <c r="CL664" s="44"/>
      <c r="CM664" s="44">
        <v>0</v>
      </c>
      <c r="CN664" s="44">
        <v>0</v>
      </c>
      <c r="CO664" s="44">
        <v>433300</v>
      </c>
      <c r="CP664" s="44">
        <v>0</v>
      </c>
      <c r="CQ664" s="21">
        <v>424300</v>
      </c>
      <c r="CR664" s="44">
        <v>80750</v>
      </c>
      <c r="CS664" s="44">
        <v>86022</v>
      </c>
      <c r="CT664" s="44">
        <v>7916</v>
      </c>
      <c r="CU664" s="44"/>
      <c r="CV664" s="44">
        <v>7996</v>
      </c>
      <c r="CW664" s="21"/>
      <c r="CX664" s="21"/>
      <c r="CY664" s="21"/>
      <c r="CZ664" s="21"/>
      <c r="DA664" s="21"/>
      <c r="DB664" s="21"/>
      <c r="DC664" s="21"/>
      <c r="DD664" s="21"/>
      <c r="DE664" s="44"/>
      <c r="DF664" s="21"/>
      <c r="DG664" s="44"/>
      <c r="DH664" s="21"/>
      <c r="DI664" s="44"/>
      <c r="DJ664" s="44"/>
      <c r="DK664" s="44"/>
      <c r="DL664" s="44"/>
      <c r="DM664" s="21"/>
      <c r="DN664" s="44"/>
      <c r="DO664" s="44"/>
      <c r="DP664" s="44"/>
      <c r="DQ664" s="44"/>
      <c r="DR664" s="44"/>
      <c r="DS664" s="44"/>
      <c r="DT664" s="44"/>
      <c r="DU664" s="44"/>
      <c r="DV664" s="44"/>
      <c r="DW664" s="44"/>
      <c r="DX664" s="44"/>
      <c r="DY664" s="44">
        <v>2351</v>
      </c>
      <c r="DZ664" s="44"/>
      <c r="EA664" s="44"/>
      <c r="EB664" s="21"/>
      <c r="EC664" s="44">
        <v>195024</v>
      </c>
      <c r="ED664" s="44"/>
      <c r="EE664" s="21">
        <v>330117</v>
      </c>
      <c r="EF664" s="44"/>
      <c r="EG664" s="21">
        <v>148230</v>
      </c>
      <c r="EH664" s="44"/>
      <c r="EI664" s="21">
        <v>2342291</v>
      </c>
      <c r="EJ664" s="44"/>
      <c r="EK664" s="44"/>
      <c r="EL664" s="21"/>
      <c r="EM664" s="44"/>
      <c r="EN664" s="44"/>
      <c r="EO664" s="44"/>
      <c r="EP664" s="21"/>
      <c r="EQ664" s="21"/>
      <c r="ER664" s="21"/>
      <c r="ES664" s="21"/>
      <c r="ET664" s="44"/>
      <c r="EU664" s="21"/>
      <c r="EV664" s="44"/>
      <c r="EW664" s="21"/>
      <c r="EX664" s="44"/>
      <c r="EY664" s="44"/>
      <c r="EZ664" s="21"/>
      <c r="FA664" s="21"/>
      <c r="FB664" s="44"/>
      <c r="FC664" s="44"/>
      <c r="FD664" s="21"/>
      <c r="FE664" s="112"/>
      <c r="FF664" s="44"/>
      <c r="FG664" s="44">
        <v>4802190</v>
      </c>
      <c r="FH664" s="44">
        <v>1066000</v>
      </c>
      <c r="FI664" s="44">
        <v>3551684</v>
      </c>
      <c r="FJ664" s="44">
        <v>69386</v>
      </c>
      <c r="FK664" s="44"/>
      <c r="FL664" s="44"/>
      <c r="FM664" s="44"/>
      <c r="FN664" s="44"/>
      <c r="FO664" s="44">
        <v>5373313</v>
      </c>
      <c r="FP664" s="44"/>
      <c r="FQ664" s="44"/>
      <c r="FR664" s="44"/>
      <c r="FS664" s="44"/>
      <c r="FT664" s="44"/>
      <c r="FU664" s="44"/>
      <c r="FV664" s="21">
        <v>13586</v>
      </c>
      <c r="FW664" s="44"/>
      <c r="FX664" s="44">
        <v>20904</v>
      </c>
      <c r="FY664" s="44">
        <v>2532</v>
      </c>
      <c r="FZ664" s="44">
        <v>110565</v>
      </c>
      <c r="GA664" s="44">
        <v>12145</v>
      </c>
      <c r="GB664" s="44"/>
      <c r="GC664" s="44">
        <v>470677</v>
      </c>
      <c r="GD664" s="44">
        <v>264957</v>
      </c>
      <c r="GE664" s="44">
        <v>161050</v>
      </c>
      <c r="GF664" s="44">
        <v>70978</v>
      </c>
      <c r="GG664" s="44">
        <v>535983</v>
      </c>
      <c r="GH664" s="44">
        <v>92746</v>
      </c>
      <c r="GI664" s="44">
        <v>56643</v>
      </c>
      <c r="GJ664" s="44">
        <v>138300</v>
      </c>
      <c r="GK664" s="44">
        <v>1652225</v>
      </c>
      <c r="GL664" s="44">
        <v>74330</v>
      </c>
      <c r="GM664" s="44">
        <v>249172</v>
      </c>
      <c r="GN664" s="44">
        <v>28086</v>
      </c>
      <c r="GO664" s="44">
        <v>23640</v>
      </c>
      <c r="GP664" s="44"/>
      <c r="GQ664" s="44">
        <v>1786</v>
      </c>
      <c r="GR664" s="44">
        <v>66256</v>
      </c>
      <c r="GS664" s="44">
        <v>5327380</v>
      </c>
      <c r="GT664" s="44"/>
      <c r="GU664" s="21">
        <v>844886</v>
      </c>
      <c r="GV664" s="44"/>
      <c r="GW664" s="44">
        <v>1234582</v>
      </c>
      <c r="GX664" s="44"/>
      <c r="GY664" s="44">
        <v>7406848</v>
      </c>
      <c r="GZ664" s="44">
        <v>2824820</v>
      </c>
      <c r="HA664" s="44"/>
      <c r="HB664" s="44"/>
      <c r="HC664" s="44">
        <v>4582028</v>
      </c>
      <c r="HD664" s="44">
        <v>7406848</v>
      </c>
      <c r="HE664" s="21">
        <v>485566</v>
      </c>
      <c r="HF664" s="21"/>
      <c r="HG664" s="21">
        <v>6725</v>
      </c>
      <c r="HH664" s="21"/>
      <c r="HI664" s="21">
        <v>0</v>
      </c>
      <c r="HJ664" s="44"/>
      <c r="HK664" s="21">
        <v>1507571</v>
      </c>
      <c r="HL664" s="21">
        <v>609284</v>
      </c>
      <c r="HM664" s="21">
        <v>2116855</v>
      </c>
      <c r="HN664" s="21">
        <v>-1271969</v>
      </c>
      <c r="HO664" s="21"/>
      <c r="HP664" s="44"/>
      <c r="HQ664" s="47"/>
      <c r="HR664" s="47"/>
      <c r="HS664" s="47"/>
      <c r="HT664" s="47" t="s">
        <v>1736</v>
      </c>
      <c r="HU664" s="47">
        <v>-28248.2</v>
      </c>
      <c r="HV664" s="47">
        <v>1882</v>
      </c>
      <c r="HW664" s="47">
        <v>0</v>
      </c>
      <c r="HX664" s="47">
        <v>18069</v>
      </c>
      <c r="HY664" s="47">
        <v>37705</v>
      </c>
      <c r="HZ664" s="47">
        <v>34218</v>
      </c>
      <c r="IA664" s="47">
        <v>17775</v>
      </c>
      <c r="IB664" s="47">
        <v>0</v>
      </c>
      <c r="IC664" s="47">
        <v>2187</v>
      </c>
      <c r="ID664"/>
      <c r="IE664" s="47">
        <v>1969</v>
      </c>
      <c r="IF664">
        <v>6592</v>
      </c>
      <c r="IG664" s="47">
        <v>1939</v>
      </c>
      <c r="IH664" s="47">
        <v>5100</v>
      </c>
      <c r="II664">
        <v>1904</v>
      </c>
      <c r="IJ664">
        <v>1870</v>
      </c>
      <c r="IK664">
        <v>1912</v>
      </c>
      <c r="IL664">
        <v>5918</v>
      </c>
      <c r="IM664">
        <v>139040</v>
      </c>
      <c r="IN664">
        <v>0</v>
      </c>
      <c r="IO664">
        <v>0</v>
      </c>
      <c r="IP664">
        <v>0</v>
      </c>
      <c r="IQ664">
        <v>0</v>
      </c>
      <c r="IR664">
        <v>0</v>
      </c>
      <c r="IS664">
        <v>0</v>
      </c>
      <c r="IT664">
        <v>0</v>
      </c>
      <c r="IU664">
        <v>174845</v>
      </c>
      <c r="IV664">
        <v>0</v>
      </c>
      <c r="IW664">
        <v>826147</v>
      </c>
      <c r="IX664">
        <v>1317530</v>
      </c>
      <c r="IY664">
        <v>742456</v>
      </c>
      <c r="IZ664">
        <v>634195</v>
      </c>
      <c r="JA664">
        <v>0</v>
      </c>
      <c r="JB664">
        <v>142627</v>
      </c>
      <c r="JC664"/>
      <c r="JD664">
        <v>63135</v>
      </c>
      <c r="JE664">
        <v>114219</v>
      </c>
      <c r="JF664">
        <v>34973</v>
      </c>
      <c r="JG664">
        <v>100167</v>
      </c>
      <c r="JH664">
        <v>61883</v>
      </c>
      <c r="JI664">
        <v>43133</v>
      </c>
      <c r="JJ664">
        <v>102337</v>
      </c>
      <c r="JK664">
        <v>444543</v>
      </c>
      <c r="JL664">
        <v>4802190</v>
      </c>
      <c r="JM664">
        <v>0</v>
      </c>
      <c r="JN664">
        <v>0</v>
      </c>
      <c r="JO664">
        <v>0</v>
      </c>
      <c r="JP664">
        <v>0</v>
      </c>
      <c r="JQ664">
        <v>0</v>
      </c>
      <c r="JR664">
        <v>0</v>
      </c>
      <c r="JS664">
        <v>0</v>
      </c>
      <c r="JT664"/>
      <c r="JU664"/>
      <c r="JV664"/>
      <c r="JW664"/>
      <c r="JX664"/>
      <c r="JY664"/>
      <c r="JZ664"/>
      <c r="KA664"/>
      <c r="KB664"/>
      <c r="KC664"/>
      <c r="KD664"/>
      <c r="KE664"/>
      <c r="KF664">
        <v>101</v>
      </c>
      <c r="KG664">
        <v>129</v>
      </c>
      <c r="KH664">
        <v>80</v>
      </c>
      <c r="KI664">
        <v>78</v>
      </c>
      <c r="KJ664">
        <v>103</v>
      </c>
      <c r="KK664">
        <v>61</v>
      </c>
      <c r="KL664">
        <v>26</v>
      </c>
      <c r="KM664">
        <v>40</v>
      </c>
      <c r="KN664">
        <v>19</v>
      </c>
      <c r="KO664">
        <v>1</v>
      </c>
      <c r="KP664">
        <v>0</v>
      </c>
      <c r="KQ664">
        <v>0</v>
      </c>
      <c r="KR664">
        <v>1</v>
      </c>
      <c r="KS664">
        <v>0</v>
      </c>
      <c r="KT664">
        <v>0</v>
      </c>
      <c r="KU664">
        <v>0</v>
      </c>
      <c r="KV664">
        <v>0</v>
      </c>
      <c r="KW664">
        <v>0</v>
      </c>
      <c r="KX664">
        <v>0</v>
      </c>
      <c r="KY664">
        <v>1</v>
      </c>
      <c r="KZ664">
        <v>0</v>
      </c>
      <c r="LA664">
        <v>0</v>
      </c>
      <c r="LB664">
        <v>0</v>
      </c>
      <c r="LC664">
        <v>0</v>
      </c>
      <c r="LD664">
        <v>1</v>
      </c>
      <c r="LE664">
        <v>0</v>
      </c>
      <c r="LF664">
        <v>0</v>
      </c>
      <c r="LG664">
        <v>0</v>
      </c>
      <c r="LH664">
        <v>0</v>
      </c>
    </row>
    <row r="665" spans="1:320" s="34" customFormat="1" ht="15" customHeight="1" x14ac:dyDescent="0.25">
      <c r="A665" s="45">
        <v>206331213</v>
      </c>
      <c r="B665" s="45" t="s">
        <v>5374</v>
      </c>
      <c r="C665" s="46">
        <v>45292</v>
      </c>
      <c r="D665" s="46">
        <v>45657</v>
      </c>
      <c r="E665" s="47">
        <v>366</v>
      </c>
      <c r="F665" s="45" t="s">
        <v>883</v>
      </c>
      <c r="G665" s="45" t="s">
        <v>884</v>
      </c>
      <c r="H665" s="45" t="s">
        <v>1404</v>
      </c>
      <c r="I665" s="45" t="s">
        <v>886</v>
      </c>
      <c r="J665" s="45" t="s">
        <v>887</v>
      </c>
      <c r="K665" s="45" t="s">
        <v>1405</v>
      </c>
      <c r="L665" s="45" t="s">
        <v>5290</v>
      </c>
      <c r="M665" s="45" t="s">
        <v>5375</v>
      </c>
      <c r="N665" s="45" t="s">
        <v>5376</v>
      </c>
      <c r="O665" s="45" t="s">
        <v>5377</v>
      </c>
      <c r="P665" s="45" t="s">
        <v>5378</v>
      </c>
      <c r="Q665" s="45" t="s">
        <v>5379</v>
      </c>
      <c r="R665" t="s">
        <v>5380</v>
      </c>
      <c r="S665" s="45" t="s">
        <v>893</v>
      </c>
      <c r="T665"/>
      <c r="U665" s="47">
        <v>64</v>
      </c>
      <c r="V665" s="47">
        <v>64</v>
      </c>
      <c r="W665" s="47" t="s">
        <v>894</v>
      </c>
      <c r="X665" s="47">
        <v>23424</v>
      </c>
      <c r="Y665" s="47">
        <v>22724</v>
      </c>
      <c r="Z665" s="48"/>
      <c r="AA665" s="44"/>
      <c r="AB665" s="44"/>
      <c r="AC665" s="44">
        <v>4615</v>
      </c>
      <c r="AD665" s="44">
        <v>2137</v>
      </c>
      <c r="AE665" s="44">
        <v>1753</v>
      </c>
      <c r="AF665" s="44">
        <v>13107</v>
      </c>
      <c r="AG665" s="44"/>
      <c r="AH665" s="47">
        <v>56</v>
      </c>
      <c r="AI665" s="47"/>
      <c r="AJ665">
        <v>1056</v>
      </c>
      <c r="AK665" t="s">
        <v>895</v>
      </c>
      <c r="AL665">
        <v>22724</v>
      </c>
      <c r="AM665"/>
      <c r="AN665"/>
      <c r="AO665"/>
      <c r="AP665"/>
      <c r="AQ665"/>
      <c r="AR665" s="44"/>
      <c r="AS665" s="44"/>
      <c r="AT665" s="44"/>
      <c r="AU665" s="44">
        <v>13355064</v>
      </c>
      <c r="AV665" s="44">
        <v>2543199</v>
      </c>
      <c r="AW665" s="44">
        <v>5337820</v>
      </c>
      <c r="AX665" s="44">
        <v>588</v>
      </c>
      <c r="AY665" s="44">
        <v>10561031</v>
      </c>
      <c r="AZ665" s="21">
        <v>9863149</v>
      </c>
      <c r="BA665" s="21">
        <v>697882</v>
      </c>
      <c r="BB665" s="44">
        <v>-3</v>
      </c>
      <c r="BC665" s="44"/>
      <c r="BD665" s="44"/>
      <c r="BE665" s="44">
        <v>697879</v>
      </c>
      <c r="BF665" s="44">
        <v>5768750</v>
      </c>
      <c r="BG665" s="44">
        <v>1437094</v>
      </c>
      <c r="BH665" s="44">
        <v>674905</v>
      </c>
      <c r="BI665" s="21">
        <v>5046195</v>
      </c>
      <c r="BJ665" s="21"/>
      <c r="BK665" s="21">
        <v>21560</v>
      </c>
      <c r="BL665" s="21"/>
      <c r="BM665" s="21">
        <v>406560</v>
      </c>
      <c r="BN665" s="21">
        <v>13355064</v>
      </c>
      <c r="BO665" s="21"/>
      <c r="BP665" s="21"/>
      <c r="BQ665" s="44"/>
      <c r="BR665" s="21"/>
      <c r="BS665" s="44"/>
      <c r="BT665" s="21"/>
      <c r="BU665" s="44"/>
      <c r="BV665" s="21"/>
      <c r="BW665" s="44">
        <v>2177888</v>
      </c>
      <c r="BX665" s="21"/>
      <c r="BY665" s="21">
        <v>339480</v>
      </c>
      <c r="BZ665" s="21"/>
      <c r="CA665" s="44">
        <v>6590</v>
      </c>
      <c r="CB665" s="44"/>
      <c r="CC665" s="44">
        <v>15504</v>
      </c>
      <c r="CD665" s="44"/>
      <c r="CE665" s="44"/>
      <c r="CF665" s="44"/>
      <c r="CG665" s="44">
        <v>2733</v>
      </c>
      <c r="CH665" s="44"/>
      <c r="CI665" s="21">
        <v>345</v>
      </c>
      <c r="CJ665" s="44"/>
      <c r="CK665" s="21">
        <v>659</v>
      </c>
      <c r="CL665" s="44"/>
      <c r="CM665" s="44">
        <v>0</v>
      </c>
      <c r="CN665" s="44">
        <v>0</v>
      </c>
      <c r="CO665" s="44">
        <v>1078120</v>
      </c>
      <c r="CP665" s="44">
        <v>0</v>
      </c>
      <c r="CQ665" s="21">
        <v>1131195</v>
      </c>
      <c r="CR665" s="44">
        <v>49780</v>
      </c>
      <c r="CS665" s="44">
        <v>215431</v>
      </c>
      <c r="CT665" s="44">
        <v>44082</v>
      </c>
      <c r="CU665" s="44"/>
      <c r="CV665" s="44">
        <v>24591</v>
      </c>
      <c r="CW665" s="21"/>
      <c r="CX665" s="21"/>
      <c r="CY665" s="21"/>
      <c r="CZ665" s="21"/>
      <c r="DA665" s="21"/>
      <c r="DB665" s="21"/>
      <c r="DC665" s="21"/>
      <c r="DD665" s="21"/>
      <c r="DE665" s="44"/>
      <c r="DF665" s="21"/>
      <c r="DG665" s="44"/>
      <c r="DH665" s="21"/>
      <c r="DI665" s="44"/>
      <c r="DJ665" s="44"/>
      <c r="DK665" s="44"/>
      <c r="DL665" s="44"/>
      <c r="DM665" s="21"/>
      <c r="DN665" s="44"/>
      <c r="DO665" s="44"/>
      <c r="DP665" s="44"/>
      <c r="DQ665" s="44"/>
      <c r="DR665" s="44"/>
      <c r="DS665" s="44"/>
      <c r="DT665" s="44"/>
      <c r="DU665" s="44"/>
      <c r="DV665" s="44"/>
      <c r="DW665" s="44"/>
      <c r="DX665" s="44"/>
      <c r="DY665" s="44"/>
      <c r="DZ665" s="44"/>
      <c r="EA665" s="44"/>
      <c r="EB665" s="21"/>
      <c r="EC665" s="44">
        <v>3980033</v>
      </c>
      <c r="ED665" s="44"/>
      <c r="EE665" s="21">
        <v>421910</v>
      </c>
      <c r="EF665" s="44"/>
      <c r="EG665" s="21">
        <v>-150395</v>
      </c>
      <c r="EH665" s="44"/>
      <c r="EI665" s="21">
        <v>1003510</v>
      </c>
      <c r="EJ665" s="44"/>
      <c r="EK665" s="44"/>
      <c r="EL665" s="21"/>
      <c r="EM665" s="44">
        <v>2303</v>
      </c>
      <c r="EN665" s="44"/>
      <c r="EO665" s="44">
        <v>80459</v>
      </c>
      <c r="EP665" s="21"/>
      <c r="EQ665" s="21"/>
      <c r="ER665" s="21"/>
      <c r="ES665" s="21"/>
      <c r="ET665" s="44"/>
      <c r="EU665" s="21"/>
      <c r="EV665" s="44"/>
      <c r="EW665" s="21"/>
      <c r="EX665" s="44"/>
      <c r="EY665" s="44"/>
      <c r="EZ665" s="21"/>
      <c r="FA665" s="21"/>
      <c r="FB665" s="44"/>
      <c r="FC665" s="44"/>
      <c r="FD665" s="21"/>
      <c r="FE665" s="112"/>
      <c r="FF665" s="44"/>
      <c r="FG665" s="44">
        <v>4718136</v>
      </c>
      <c r="FH665" s="44">
        <v>1109629</v>
      </c>
      <c r="FI665" s="44">
        <v>4035384</v>
      </c>
      <c r="FJ665" s="44">
        <v>141123</v>
      </c>
      <c r="FK665" s="44">
        <v>3462097</v>
      </c>
      <c r="FL665" s="44"/>
      <c r="FM665" s="44"/>
      <c r="FN665" s="44"/>
      <c r="FO665" s="44"/>
      <c r="FP665" s="44"/>
      <c r="FQ665" s="44"/>
      <c r="FR665" s="44"/>
      <c r="FS665" s="44"/>
      <c r="FT665" s="44">
        <v>10465</v>
      </c>
      <c r="FU665" s="44"/>
      <c r="FV665" s="21">
        <v>306508</v>
      </c>
      <c r="FW665" s="44">
        <v>12840</v>
      </c>
      <c r="FX665" s="44">
        <v>400452</v>
      </c>
      <c r="FY665" s="44">
        <v>17522</v>
      </c>
      <c r="FZ665" s="44">
        <v>81261</v>
      </c>
      <c r="GA665" s="44">
        <v>26539</v>
      </c>
      <c r="GB665" s="44"/>
      <c r="GC665" s="44">
        <v>40825</v>
      </c>
      <c r="GD665" s="44">
        <v>415820</v>
      </c>
      <c r="GE665" s="44">
        <v>176477</v>
      </c>
      <c r="GF665" s="44">
        <v>144614</v>
      </c>
      <c r="GG665" s="44">
        <v>581108</v>
      </c>
      <c r="GH665" s="44">
        <v>59360</v>
      </c>
      <c r="GI665" s="44">
        <v>155728</v>
      </c>
      <c r="GJ665" s="44">
        <v>124184</v>
      </c>
      <c r="GK665" s="44">
        <v>2446121</v>
      </c>
      <c r="GL665" s="44">
        <v>29135</v>
      </c>
      <c r="GM665" s="44">
        <v>635307</v>
      </c>
      <c r="GN665" s="44">
        <v>33660</v>
      </c>
      <c r="GO665" s="44">
        <v>15104</v>
      </c>
      <c r="GP665" s="44"/>
      <c r="GQ665" s="44">
        <v>4361</v>
      </c>
      <c r="GR665" s="44">
        <v>683661</v>
      </c>
      <c r="GS665" s="44">
        <v>1929523</v>
      </c>
      <c r="GT665" s="44"/>
      <c r="GU665" s="21">
        <v>99739</v>
      </c>
      <c r="GV665" s="44"/>
      <c r="GW665" s="44">
        <v>153600</v>
      </c>
      <c r="GX665" s="44"/>
      <c r="GY665" s="44">
        <v>2182862</v>
      </c>
      <c r="GZ665" s="44">
        <v>1406819</v>
      </c>
      <c r="HA665" s="44"/>
      <c r="HB665" s="44"/>
      <c r="HC665" s="44">
        <v>776043</v>
      </c>
      <c r="HD665" s="44">
        <v>2182862</v>
      </c>
      <c r="HE665" s="21">
        <v>455619</v>
      </c>
      <c r="HF665" s="21"/>
      <c r="HG665" s="21"/>
      <c r="HH665" s="21"/>
      <c r="HI665" s="21">
        <v>0</v>
      </c>
      <c r="HJ665" s="44"/>
      <c r="HK665" s="21">
        <v>35550</v>
      </c>
      <c r="HL665" s="21">
        <v>100402</v>
      </c>
      <c r="HM665" s="21">
        <v>135952</v>
      </c>
      <c r="HN665" s="21">
        <v>-36213</v>
      </c>
      <c r="HO665" s="21"/>
      <c r="HP665" s="44"/>
      <c r="HQ665" s="47"/>
      <c r="HR665" s="47"/>
      <c r="HS665" s="47"/>
      <c r="HT665" s="47" t="s">
        <v>1759</v>
      </c>
      <c r="HU665" s="47">
        <v>0</v>
      </c>
      <c r="HV665" s="47">
        <v>2003</v>
      </c>
      <c r="HW665" s="47">
        <v>0</v>
      </c>
      <c r="HX665" s="47">
        <v>4464</v>
      </c>
      <c r="HY665" s="47">
        <v>25407</v>
      </c>
      <c r="HZ665" s="47">
        <v>60671</v>
      </c>
      <c r="IA665" s="47">
        <v>0</v>
      </c>
      <c r="IB665" s="47">
        <v>0</v>
      </c>
      <c r="IC665" s="47">
        <v>0</v>
      </c>
      <c r="ID665">
        <v>13223</v>
      </c>
      <c r="IE665" s="47">
        <v>8230</v>
      </c>
      <c r="IF665">
        <v>6187</v>
      </c>
      <c r="IG665" s="47">
        <v>5191</v>
      </c>
      <c r="IH665" s="47">
        <v>14892</v>
      </c>
      <c r="II665">
        <v>1922</v>
      </c>
      <c r="IJ665">
        <v>6148</v>
      </c>
      <c r="IK665">
        <v>2095</v>
      </c>
      <c r="IL665">
        <v>11504</v>
      </c>
      <c r="IM665">
        <v>161937</v>
      </c>
      <c r="IN665">
        <v>0</v>
      </c>
      <c r="IO665">
        <v>0</v>
      </c>
      <c r="IP665">
        <v>0</v>
      </c>
      <c r="IQ665">
        <v>0</v>
      </c>
      <c r="IR665">
        <v>0</v>
      </c>
      <c r="IS665">
        <v>0</v>
      </c>
      <c r="IT665">
        <v>0</v>
      </c>
      <c r="IU665">
        <v>130076</v>
      </c>
      <c r="IV665">
        <v>0</v>
      </c>
      <c r="IW665">
        <v>205545</v>
      </c>
      <c r="IX665">
        <v>913827</v>
      </c>
      <c r="IY665">
        <v>1325824</v>
      </c>
      <c r="IZ665">
        <v>0</v>
      </c>
      <c r="JA665">
        <v>0</v>
      </c>
      <c r="JB665">
        <v>0</v>
      </c>
      <c r="JC665">
        <v>605349</v>
      </c>
      <c r="JD665">
        <v>165511</v>
      </c>
      <c r="JE665">
        <v>108538</v>
      </c>
      <c r="JF665">
        <v>85590</v>
      </c>
      <c r="JG665">
        <v>302494</v>
      </c>
      <c r="JH665">
        <v>44515</v>
      </c>
      <c r="JI665">
        <v>118793</v>
      </c>
      <c r="JJ665">
        <v>94220</v>
      </c>
      <c r="JK665">
        <v>617854</v>
      </c>
      <c r="JL665">
        <v>4718136</v>
      </c>
      <c r="JM665">
        <v>0</v>
      </c>
      <c r="JN665">
        <v>0</v>
      </c>
      <c r="JO665">
        <v>0</v>
      </c>
      <c r="JP665">
        <v>0</v>
      </c>
      <c r="JQ665">
        <v>0</v>
      </c>
      <c r="JR665">
        <v>0</v>
      </c>
      <c r="JS665">
        <v>0</v>
      </c>
      <c r="JT665"/>
      <c r="JU665"/>
      <c r="JV665"/>
      <c r="JW665"/>
      <c r="JX665"/>
      <c r="JY665">
        <v>13223</v>
      </c>
      <c r="JZ665"/>
      <c r="KA665"/>
      <c r="KB665"/>
      <c r="KC665"/>
      <c r="KD665"/>
      <c r="KE665">
        <v>605349</v>
      </c>
      <c r="KF665">
        <v>106</v>
      </c>
      <c r="KG665">
        <v>170</v>
      </c>
      <c r="KH665">
        <v>64</v>
      </c>
      <c r="KI665">
        <v>75</v>
      </c>
      <c r="KJ665">
        <v>123</v>
      </c>
      <c r="KK665">
        <v>43</v>
      </c>
      <c r="KL665">
        <v>38</v>
      </c>
      <c r="KM665">
        <v>57</v>
      </c>
      <c r="KN665">
        <v>24</v>
      </c>
      <c r="KO665">
        <v>1</v>
      </c>
      <c r="KP665">
        <v>0</v>
      </c>
      <c r="KQ665">
        <v>0</v>
      </c>
      <c r="KR665">
        <v>0</v>
      </c>
      <c r="KS665">
        <v>1</v>
      </c>
      <c r="KT665">
        <v>0</v>
      </c>
      <c r="KU665">
        <v>1</v>
      </c>
      <c r="KV665">
        <v>0</v>
      </c>
      <c r="KW665">
        <v>0</v>
      </c>
      <c r="KX665">
        <v>0</v>
      </c>
      <c r="KY665">
        <v>0</v>
      </c>
      <c r="KZ665">
        <v>0</v>
      </c>
      <c r="LA665">
        <v>0</v>
      </c>
      <c r="LB665">
        <v>0</v>
      </c>
      <c r="LC665">
        <v>0</v>
      </c>
      <c r="LD665">
        <v>1</v>
      </c>
      <c r="LE665">
        <v>0</v>
      </c>
      <c r="LF665">
        <v>0</v>
      </c>
      <c r="LG665">
        <v>0</v>
      </c>
      <c r="LH665">
        <v>0</v>
      </c>
    </row>
    <row r="666" spans="1:320" s="34" customFormat="1" ht="15" customHeight="1" x14ac:dyDescent="0.25">
      <c r="A666" s="45">
        <v>206331214</v>
      </c>
      <c r="B666" s="45" t="s">
        <v>5381</v>
      </c>
      <c r="C666" s="46">
        <v>45292</v>
      </c>
      <c r="D666" s="46">
        <v>45657</v>
      </c>
      <c r="E666" s="47">
        <v>366</v>
      </c>
      <c r="F666" s="45" t="s">
        <v>883</v>
      </c>
      <c r="G666" s="45" t="s">
        <v>884</v>
      </c>
      <c r="H666" s="45" t="s">
        <v>1404</v>
      </c>
      <c r="I666" s="45" t="s">
        <v>886</v>
      </c>
      <c r="J666" s="45" t="s">
        <v>887</v>
      </c>
      <c r="K666" s="45" t="s">
        <v>1405</v>
      </c>
      <c r="L666" s="45" t="s">
        <v>5290</v>
      </c>
      <c r="M666" s="45" t="s">
        <v>5382</v>
      </c>
      <c r="N666" s="45" t="s">
        <v>5383</v>
      </c>
      <c r="O666" s="45" t="s">
        <v>5293</v>
      </c>
      <c r="P666" s="45" t="s">
        <v>5294</v>
      </c>
      <c r="Q666" s="45" t="s">
        <v>5384</v>
      </c>
      <c r="R666" t="s">
        <v>5385</v>
      </c>
      <c r="S666" s="45" t="s">
        <v>893</v>
      </c>
      <c r="T666"/>
      <c r="U666" s="47">
        <v>57</v>
      </c>
      <c r="V666" s="47">
        <v>57</v>
      </c>
      <c r="W666" s="47" t="s">
        <v>1728</v>
      </c>
      <c r="X666" s="47">
        <v>20862</v>
      </c>
      <c r="Y666" s="47">
        <v>19820</v>
      </c>
      <c r="Z666" s="48">
        <v>220.08</v>
      </c>
      <c r="AA666" s="44">
        <v>167</v>
      </c>
      <c r="AB666" s="44">
        <v>167</v>
      </c>
      <c r="AC666" s="44">
        <v>5745</v>
      </c>
      <c r="AD666" s="44">
        <v>701</v>
      </c>
      <c r="AE666" s="44">
        <v>705</v>
      </c>
      <c r="AF666" s="44">
        <v>5851</v>
      </c>
      <c r="AG666" s="44"/>
      <c r="AH666" s="47"/>
      <c r="AI666" s="47">
        <v>25</v>
      </c>
      <c r="AJ666">
        <v>6793</v>
      </c>
      <c r="AK666" t="s">
        <v>895</v>
      </c>
      <c r="AL666">
        <v>19820</v>
      </c>
      <c r="AM666"/>
      <c r="AN666"/>
      <c r="AO666"/>
      <c r="AP666"/>
      <c r="AQ666"/>
      <c r="AR666" s="44"/>
      <c r="AS666" s="44"/>
      <c r="AT666" s="44"/>
      <c r="AU666" s="44">
        <v>18676208</v>
      </c>
      <c r="AV666" s="44">
        <v>3831662</v>
      </c>
      <c r="AW666" s="44">
        <v>11163708</v>
      </c>
      <c r="AX666" s="44">
        <v>21708</v>
      </c>
      <c r="AY666" s="44">
        <v>11365870</v>
      </c>
      <c r="AZ666" s="21">
        <v>10078477</v>
      </c>
      <c r="BA666" s="21">
        <v>1287393</v>
      </c>
      <c r="BB666" s="44">
        <v>3</v>
      </c>
      <c r="BC666" s="44"/>
      <c r="BD666" s="44"/>
      <c r="BE666" s="44">
        <v>1287396</v>
      </c>
      <c r="BF666" s="44">
        <v>7181250</v>
      </c>
      <c r="BG666" s="44">
        <v>876250</v>
      </c>
      <c r="BH666" s="44">
        <v>255080</v>
      </c>
      <c r="BI666" s="21">
        <v>2086730</v>
      </c>
      <c r="BJ666" s="21"/>
      <c r="BK666" s="21"/>
      <c r="BL666" s="21">
        <v>11625</v>
      </c>
      <c r="BM666" s="21">
        <v>8265273</v>
      </c>
      <c r="BN666" s="21">
        <v>18676208</v>
      </c>
      <c r="BO666" s="21"/>
      <c r="BP666" s="21"/>
      <c r="BQ666" s="44"/>
      <c r="BR666" s="21"/>
      <c r="BS666" s="44"/>
      <c r="BT666" s="21"/>
      <c r="BU666" s="44"/>
      <c r="BV666" s="21"/>
      <c r="BW666" s="44">
        <v>3057647</v>
      </c>
      <c r="BX666" s="21"/>
      <c r="BY666" s="21">
        <v>175315</v>
      </c>
      <c r="BZ666" s="21"/>
      <c r="CA666" s="44">
        <v>177</v>
      </c>
      <c r="CB666" s="44"/>
      <c r="CC666" s="44">
        <v>2263</v>
      </c>
      <c r="CD666" s="44"/>
      <c r="CE666" s="44"/>
      <c r="CF666" s="44"/>
      <c r="CG666" s="44"/>
      <c r="CH666" s="44"/>
      <c r="CI666" s="21">
        <v>425</v>
      </c>
      <c r="CJ666" s="44"/>
      <c r="CK666" s="21">
        <v>595835</v>
      </c>
      <c r="CL666" s="44"/>
      <c r="CM666" s="44">
        <v>0</v>
      </c>
      <c r="CN666" s="44">
        <v>0</v>
      </c>
      <c r="CO666" s="44">
        <v>1356825</v>
      </c>
      <c r="CP666" s="44">
        <v>175412</v>
      </c>
      <c r="CQ666" s="21">
        <v>1488745</v>
      </c>
      <c r="CR666" s="44">
        <v>155760</v>
      </c>
      <c r="CS666" s="44">
        <v>572078</v>
      </c>
      <c r="CT666" s="44">
        <v>43318</v>
      </c>
      <c r="CU666" s="44"/>
      <c r="CV666" s="44">
        <v>39524</v>
      </c>
      <c r="CW666" s="21"/>
      <c r="CX666" s="21"/>
      <c r="CY666" s="21"/>
      <c r="CZ666" s="21"/>
      <c r="DA666" s="21"/>
      <c r="DB666" s="21"/>
      <c r="DC666" s="21"/>
      <c r="DD666" s="21"/>
      <c r="DE666" s="44"/>
      <c r="DF666" s="21"/>
      <c r="DG666" s="44"/>
      <c r="DH666" s="21"/>
      <c r="DI666" s="44"/>
      <c r="DJ666" s="44"/>
      <c r="DK666" s="44"/>
      <c r="DL666" s="44"/>
      <c r="DM666" s="21"/>
      <c r="DN666" s="44"/>
      <c r="DO666" s="44"/>
      <c r="DP666" s="44"/>
      <c r="DQ666" s="44"/>
      <c r="DR666" s="44"/>
      <c r="DS666" s="44"/>
      <c r="DT666" s="44"/>
      <c r="DU666" s="44"/>
      <c r="DV666" s="44"/>
      <c r="DW666" s="44"/>
      <c r="DX666" s="44"/>
      <c r="DY666" s="44"/>
      <c r="DZ666" s="44"/>
      <c r="EA666" s="44"/>
      <c r="EB666" s="21"/>
      <c r="EC666" s="44">
        <v>4907354</v>
      </c>
      <c r="ED666" s="44"/>
      <c r="EE666" s="21">
        <v>554127</v>
      </c>
      <c r="EF666" s="44"/>
      <c r="EG666" s="21">
        <v>-77136</v>
      </c>
      <c r="EH666" s="44"/>
      <c r="EI666" s="21">
        <v>254489</v>
      </c>
      <c r="EJ666" s="44"/>
      <c r="EK666" s="44"/>
      <c r="EL666" s="21"/>
      <c r="EM666" s="44"/>
      <c r="EN666" s="44"/>
      <c r="EO666" s="44">
        <v>5524874</v>
      </c>
      <c r="EP666" s="21"/>
      <c r="EQ666" s="21"/>
      <c r="ER666" s="21"/>
      <c r="ES666" s="21"/>
      <c r="ET666" s="44"/>
      <c r="EU666" s="21"/>
      <c r="EV666" s="44"/>
      <c r="EW666" s="21"/>
      <c r="EX666" s="44"/>
      <c r="EY666" s="44"/>
      <c r="EZ666" s="21"/>
      <c r="FA666" s="21"/>
      <c r="FB666" s="44"/>
      <c r="FC666" s="44"/>
      <c r="FD666" s="21"/>
      <c r="FE666" s="112"/>
      <c r="FF666" s="44"/>
      <c r="FG666" s="44">
        <v>5286183</v>
      </c>
      <c r="FH666" s="44">
        <v>1290366</v>
      </c>
      <c r="FI666" s="44">
        <v>3501928</v>
      </c>
      <c r="FJ666" s="44">
        <v>113942</v>
      </c>
      <c r="FK666" s="44">
        <v>3618833</v>
      </c>
      <c r="FL666" s="44"/>
      <c r="FM666" s="44"/>
      <c r="FN666" s="44"/>
      <c r="FO666" s="44"/>
      <c r="FP666" s="44"/>
      <c r="FQ666" s="44"/>
      <c r="FR666" s="44"/>
      <c r="FS666" s="44"/>
      <c r="FT666" s="44">
        <v>3403</v>
      </c>
      <c r="FU666" s="44"/>
      <c r="FV666" s="21">
        <v>354926</v>
      </c>
      <c r="FW666" s="44">
        <v>29361</v>
      </c>
      <c r="FX666" s="44">
        <v>440517</v>
      </c>
      <c r="FY666" s="44">
        <v>66316</v>
      </c>
      <c r="FZ666" s="44">
        <v>237028</v>
      </c>
      <c r="GA666" s="44">
        <v>24492</v>
      </c>
      <c r="GB666" s="44"/>
      <c r="GC666" s="44">
        <v>48472</v>
      </c>
      <c r="GD666" s="44">
        <v>474885</v>
      </c>
      <c r="GE666" s="44">
        <v>198994</v>
      </c>
      <c r="GF666" s="44">
        <v>136131</v>
      </c>
      <c r="GG666" s="44">
        <v>702724</v>
      </c>
      <c r="GH666" s="44">
        <v>121022</v>
      </c>
      <c r="GI666" s="44">
        <v>289384</v>
      </c>
      <c r="GJ666" s="44">
        <v>95231</v>
      </c>
      <c r="GK666" s="44">
        <v>2518561</v>
      </c>
      <c r="GL666" s="44">
        <v>18530</v>
      </c>
      <c r="GM666" s="44">
        <v>565820</v>
      </c>
      <c r="GN666" s="44">
        <v>22555</v>
      </c>
      <c r="GO666" s="44">
        <v>21012</v>
      </c>
      <c r="GP666" s="44"/>
      <c r="GQ666" s="44">
        <v>3884</v>
      </c>
      <c r="GR666" s="44">
        <v>86396</v>
      </c>
      <c r="GS666" s="44">
        <v>2403766</v>
      </c>
      <c r="GT666" s="44"/>
      <c r="GU666" s="21">
        <v>107390</v>
      </c>
      <c r="GV666" s="44"/>
      <c r="GW666" s="44">
        <v>136800</v>
      </c>
      <c r="GX666" s="44"/>
      <c r="GY666" s="44">
        <v>2647956</v>
      </c>
      <c r="GZ666" s="44">
        <v>925526</v>
      </c>
      <c r="HA666" s="44"/>
      <c r="HB666" s="44"/>
      <c r="HC666" s="44">
        <v>1722430</v>
      </c>
      <c r="HD666" s="44">
        <v>2647956</v>
      </c>
      <c r="HE666" s="21">
        <v>650115</v>
      </c>
      <c r="HF666" s="21"/>
      <c r="HG666" s="21"/>
      <c r="HH666" s="21"/>
      <c r="HI666" s="21">
        <v>0</v>
      </c>
      <c r="HJ666" s="44"/>
      <c r="HK666" s="21">
        <v>8875</v>
      </c>
      <c r="HL666" s="21">
        <v>122804</v>
      </c>
      <c r="HM666" s="21">
        <v>131679</v>
      </c>
      <c r="HN666" s="21">
        <v>-24289</v>
      </c>
      <c r="HO666" s="21"/>
      <c r="HP666" s="44"/>
      <c r="HQ666" s="47"/>
      <c r="HR666" s="47"/>
      <c r="HS666" s="47"/>
      <c r="HT666" s="47" t="s">
        <v>1759</v>
      </c>
      <c r="HU666" s="47">
        <v>0</v>
      </c>
      <c r="HV666" s="47">
        <v>2028</v>
      </c>
      <c r="HW666" s="47">
        <v>0</v>
      </c>
      <c r="HX666" s="47">
        <v>6837</v>
      </c>
      <c r="HY666" s="47">
        <v>24568</v>
      </c>
      <c r="HZ666" s="47">
        <v>53848</v>
      </c>
      <c r="IA666" s="47">
        <v>0</v>
      </c>
      <c r="IB666" s="47">
        <v>0</v>
      </c>
      <c r="IC666" s="47">
        <v>0</v>
      </c>
      <c r="ID666">
        <v>14570</v>
      </c>
      <c r="IE666" s="47">
        <v>6372</v>
      </c>
      <c r="IF666">
        <v>7705</v>
      </c>
      <c r="IG666" s="47">
        <v>5303</v>
      </c>
      <c r="IH666" s="47">
        <v>16411</v>
      </c>
      <c r="II666">
        <v>3319</v>
      </c>
      <c r="IJ666">
        <v>11554</v>
      </c>
      <c r="IK666">
        <v>1315</v>
      </c>
      <c r="IL666">
        <v>10561</v>
      </c>
      <c r="IM666">
        <v>164391</v>
      </c>
      <c r="IN666">
        <v>0</v>
      </c>
      <c r="IO666">
        <v>0</v>
      </c>
      <c r="IP666">
        <v>0</v>
      </c>
      <c r="IQ666">
        <v>0</v>
      </c>
      <c r="IR666">
        <v>0</v>
      </c>
      <c r="IS666">
        <v>0</v>
      </c>
      <c r="IT666">
        <v>0</v>
      </c>
      <c r="IU666">
        <v>142975</v>
      </c>
      <c r="IV666">
        <v>0</v>
      </c>
      <c r="IW666">
        <v>332089</v>
      </c>
      <c r="IX666">
        <v>930442</v>
      </c>
      <c r="IY666">
        <v>1273522</v>
      </c>
      <c r="IZ666">
        <v>0</v>
      </c>
      <c r="JA666">
        <v>0</v>
      </c>
      <c r="JB666">
        <v>0</v>
      </c>
      <c r="JC666">
        <v>753692</v>
      </c>
      <c r="JD666">
        <v>143139</v>
      </c>
      <c r="JE666">
        <v>131271</v>
      </c>
      <c r="JF666">
        <v>94268</v>
      </c>
      <c r="JG666">
        <v>341458</v>
      </c>
      <c r="JH666">
        <v>88989</v>
      </c>
      <c r="JI666">
        <v>215170</v>
      </c>
      <c r="JJ666">
        <v>70771</v>
      </c>
      <c r="JK666">
        <v>768397</v>
      </c>
      <c r="JL666">
        <v>5286183</v>
      </c>
      <c r="JM666">
        <v>0</v>
      </c>
      <c r="JN666">
        <v>0</v>
      </c>
      <c r="JO666">
        <v>0</v>
      </c>
      <c r="JP666">
        <v>0</v>
      </c>
      <c r="JQ666">
        <v>0</v>
      </c>
      <c r="JR666">
        <v>0</v>
      </c>
      <c r="JS666">
        <v>0</v>
      </c>
      <c r="JT666"/>
      <c r="JU666"/>
      <c r="JV666"/>
      <c r="JW666"/>
      <c r="JX666"/>
      <c r="JY666">
        <v>14570</v>
      </c>
      <c r="JZ666"/>
      <c r="KA666"/>
      <c r="KB666"/>
      <c r="KC666"/>
      <c r="KD666"/>
      <c r="KE666">
        <v>753692</v>
      </c>
      <c r="KF666">
        <v>94</v>
      </c>
      <c r="KG666">
        <v>146</v>
      </c>
      <c r="KH666">
        <v>64</v>
      </c>
      <c r="KI666">
        <v>59</v>
      </c>
      <c r="KJ666">
        <v>94</v>
      </c>
      <c r="KK666">
        <v>41</v>
      </c>
      <c r="KL666">
        <v>30</v>
      </c>
      <c r="KM666">
        <v>50</v>
      </c>
      <c r="KN666">
        <v>21</v>
      </c>
      <c r="KO666">
        <v>1</v>
      </c>
      <c r="KP666">
        <v>0</v>
      </c>
      <c r="KQ666">
        <v>0</v>
      </c>
      <c r="KR666">
        <v>1</v>
      </c>
      <c r="KS666">
        <v>0</v>
      </c>
      <c r="KT666">
        <v>0</v>
      </c>
      <c r="KU666">
        <v>1</v>
      </c>
      <c r="KV666">
        <v>0</v>
      </c>
      <c r="KW666">
        <v>0</v>
      </c>
      <c r="KX666">
        <v>0</v>
      </c>
      <c r="KY666">
        <v>0</v>
      </c>
      <c r="KZ666">
        <v>0</v>
      </c>
      <c r="LA666">
        <v>0</v>
      </c>
      <c r="LB666">
        <v>0</v>
      </c>
      <c r="LC666">
        <v>0</v>
      </c>
      <c r="LD666">
        <v>1</v>
      </c>
      <c r="LE666">
        <v>0</v>
      </c>
      <c r="LF666">
        <v>0</v>
      </c>
      <c r="LG666">
        <v>0</v>
      </c>
      <c r="LH666">
        <v>0</v>
      </c>
    </row>
    <row r="667" spans="1:320" s="34" customFormat="1" ht="15" customHeight="1" x14ac:dyDescent="0.25">
      <c r="A667" s="45">
        <v>206331217</v>
      </c>
      <c r="B667" s="45" t="s">
        <v>5386</v>
      </c>
      <c r="C667" s="46">
        <v>45292</v>
      </c>
      <c r="D667" s="46">
        <v>45657</v>
      </c>
      <c r="E667" s="47">
        <v>366</v>
      </c>
      <c r="F667" s="45" t="s">
        <v>883</v>
      </c>
      <c r="G667" s="45" t="s">
        <v>884</v>
      </c>
      <c r="H667" s="45" t="s">
        <v>1404</v>
      </c>
      <c r="I667" s="45" t="s">
        <v>886</v>
      </c>
      <c r="J667" s="45" t="s">
        <v>887</v>
      </c>
      <c r="K667" s="45" t="s">
        <v>1405</v>
      </c>
      <c r="L667" s="45" t="s">
        <v>5387</v>
      </c>
      <c r="M667" s="45" t="s">
        <v>5388</v>
      </c>
      <c r="N667" s="45" t="s">
        <v>5389</v>
      </c>
      <c r="O667" s="45" t="s">
        <v>5390</v>
      </c>
      <c r="P667" s="45" t="s">
        <v>5391</v>
      </c>
      <c r="Q667" s="45" t="s">
        <v>5392</v>
      </c>
      <c r="R667" t="s">
        <v>5393</v>
      </c>
      <c r="S667" s="45" t="s">
        <v>893</v>
      </c>
      <c r="T667"/>
      <c r="U667" s="47">
        <v>68</v>
      </c>
      <c r="V667" s="47">
        <v>68</v>
      </c>
      <c r="W667" s="47" t="s">
        <v>894</v>
      </c>
      <c r="X667" s="47">
        <v>24888</v>
      </c>
      <c r="Y667" s="47">
        <v>23120</v>
      </c>
      <c r="Z667" s="48">
        <v>219.35</v>
      </c>
      <c r="AA667" s="44">
        <v>328</v>
      </c>
      <c r="AB667" s="44">
        <v>280</v>
      </c>
      <c r="AC667" s="44">
        <v>3557</v>
      </c>
      <c r="AD667" s="44"/>
      <c r="AE667" s="44">
        <v>1565</v>
      </c>
      <c r="AF667" s="44">
        <v>12967</v>
      </c>
      <c r="AG667" s="44"/>
      <c r="AH667" s="47">
        <v>4181</v>
      </c>
      <c r="AI667" s="47">
        <v>101</v>
      </c>
      <c r="AJ667">
        <v>749</v>
      </c>
      <c r="AK667" t="s">
        <v>895</v>
      </c>
      <c r="AL667">
        <v>23120</v>
      </c>
      <c r="AM667"/>
      <c r="AN667"/>
      <c r="AO667"/>
      <c r="AP667"/>
      <c r="AQ667"/>
      <c r="AR667" s="44"/>
      <c r="AS667" s="44"/>
      <c r="AT667" s="44"/>
      <c r="AU667" s="44">
        <v>15091000</v>
      </c>
      <c r="AV667" s="44">
        <v>5411480</v>
      </c>
      <c r="AW667" s="44">
        <v>10528255</v>
      </c>
      <c r="AX667" s="44"/>
      <c r="AY667" s="44">
        <v>9974225</v>
      </c>
      <c r="AZ667" s="21">
        <v>9574828</v>
      </c>
      <c r="BA667" s="21">
        <v>399397</v>
      </c>
      <c r="BB667" s="44">
        <v>326955</v>
      </c>
      <c r="BC667" s="44">
        <v>12590</v>
      </c>
      <c r="BD667" s="44"/>
      <c r="BE667" s="44">
        <v>713762</v>
      </c>
      <c r="BF667" s="44">
        <v>2845600</v>
      </c>
      <c r="BG667" s="44"/>
      <c r="BH667" s="44">
        <v>885900</v>
      </c>
      <c r="BI667" s="21">
        <v>7534500</v>
      </c>
      <c r="BJ667" s="21"/>
      <c r="BK667" s="21">
        <v>3343700</v>
      </c>
      <c r="BL667" s="21">
        <v>60200</v>
      </c>
      <c r="BM667" s="21">
        <v>421100</v>
      </c>
      <c r="BN667" s="21">
        <v>15091000</v>
      </c>
      <c r="BO667" s="21"/>
      <c r="BP667" s="21"/>
      <c r="BQ667" s="44"/>
      <c r="BR667" s="21"/>
      <c r="BS667" s="44"/>
      <c r="BT667" s="21"/>
      <c r="BU667" s="44"/>
      <c r="BV667" s="21"/>
      <c r="BW667" s="44">
        <v>2625659</v>
      </c>
      <c r="BX667" s="21"/>
      <c r="BY667" s="21"/>
      <c r="BZ667" s="21"/>
      <c r="CA667" s="44">
        <v>120293</v>
      </c>
      <c r="CB667" s="44"/>
      <c r="CC667" s="44">
        <v>372518</v>
      </c>
      <c r="CD667" s="44"/>
      <c r="CE667" s="44"/>
      <c r="CF667" s="44"/>
      <c r="CG667" s="44">
        <v>2282417</v>
      </c>
      <c r="CH667" s="44"/>
      <c r="CI667" s="21">
        <v>425</v>
      </c>
      <c r="CJ667" s="44"/>
      <c r="CK667" s="21">
        <v>10168</v>
      </c>
      <c r="CL667" s="44"/>
      <c r="CM667" s="44">
        <v>3562</v>
      </c>
      <c r="CN667" s="44">
        <v>10045</v>
      </c>
      <c r="CO667" s="44">
        <v>1686754</v>
      </c>
      <c r="CP667" s="44">
        <v>0</v>
      </c>
      <c r="CQ667" s="21">
        <v>1850930</v>
      </c>
      <c r="CR667" s="44">
        <v>457666</v>
      </c>
      <c r="CS667" s="44">
        <v>881411</v>
      </c>
      <c r="CT667" s="44">
        <v>212844</v>
      </c>
      <c r="CU667" s="44"/>
      <c r="CV667" s="44">
        <v>308268</v>
      </c>
      <c r="CW667" s="21"/>
      <c r="CX667" s="21"/>
      <c r="CY667" s="21"/>
      <c r="CZ667" s="21"/>
      <c r="DA667" s="21"/>
      <c r="DB667" s="21"/>
      <c r="DC667" s="21"/>
      <c r="DD667" s="21"/>
      <c r="DE667" s="44"/>
      <c r="DF667" s="21"/>
      <c r="DG667" s="44"/>
      <c r="DH667" s="21"/>
      <c r="DI667" s="44"/>
      <c r="DJ667" s="44"/>
      <c r="DK667" s="44"/>
      <c r="DL667" s="44"/>
      <c r="DM667" s="21"/>
      <c r="DN667" s="44"/>
      <c r="DO667" s="44"/>
      <c r="DP667" s="44"/>
      <c r="DQ667" s="44"/>
      <c r="DR667" s="44"/>
      <c r="DS667" s="44"/>
      <c r="DT667" s="44"/>
      <c r="DU667" s="44"/>
      <c r="DV667" s="44"/>
      <c r="DW667" s="44"/>
      <c r="DX667" s="44"/>
      <c r="DY667" s="44">
        <v>-26057</v>
      </c>
      <c r="DZ667" s="44"/>
      <c r="EA667" s="44"/>
      <c r="EB667" s="21"/>
      <c r="EC667" s="44">
        <v>2447914</v>
      </c>
      <c r="ED667" s="44"/>
      <c r="EE667" s="21"/>
      <c r="EF667" s="44"/>
      <c r="EG667" s="21">
        <v>490240</v>
      </c>
      <c r="EH667" s="44"/>
      <c r="EI667" s="21">
        <v>4319077</v>
      </c>
      <c r="EJ667" s="44"/>
      <c r="EK667" s="44"/>
      <c r="EL667" s="21"/>
      <c r="EM667" s="44">
        <v>3073047</v>
      </c>
      <c r="EN667" s="44"/>
      <c r="EO667" s="44">
        <v>224034</v>
      </c>
      <c r="EP667" s="21"/>
      <c r="EQ667" s="21"/>
      <c r="ER667" s="21"/>
      <c r="ES667" s="21"/>
      <c r="ET667" s="44"/>
      <c r="EU667" s="21"/>
      <c r="EV667" s="44"/>
      <c r="EW667" s="21"/>
      <c r="EX667" s="44"/>
      <c r="EY667" s="44"/>
      <c r="EZ667" s="21"/>
      <c r="FA667" s="21"/>
      <c r="FB667" s="44"/>
      <c r="FC667" s="44"/>
      <c r="FD667" s="21"/>
      <c r="FE667" s="112"/>
      <c r="FF667" s="44"/>
      <c r="FG667" s="44">
        <v>4404430</v>
      </c>
      <c r="FH667" s="44">
        <v>1084206</v>
      </c>
      <c r="FI667" s="44">
        <v>4086192</v>
      </c>
      <c r="FJ667" s="44">
        <v>219412</v>
      </c>
      <c r="FK667" s="44">
        <v>3571929</v>
      </c>
      <c r="FL667" s="44"/>
      <c r="FM667" s="44"/>
      <c r="FN667" s="44"/>
      <c r="FO667" s="44"/>
      <c r="FP667" s="44"/>
      <c r="FQ667" s="44"/>
      <c r="FR667" s="44"/>
      <c r="FS667" s="44"/>
      <c r="FT667" s="44">
        <v>1846</v>
      </c>
      <c r="FU667" s="44">
        <v>6000</v>
      </c>
      <c r="FV667" s="21">
        <v>350994</v>
      </c>
      <c r="FW667" s="44"/>
      <c r="FX667" s="44">
        <v>366418</v>
      </c>
      <c r="FY667" s="44">
        <v>62132</v>
      </c>
      <c r="FZ667" s="44">
        <v>231481</v>
      </c>
      <c r="GA667" s="44">
        <v>45175</v>
      </c>
      <c r="GB667" s="44"/>
      <c r="GC667" s="44">
        <v>124975</v>
      </c>
      <c r="GD667" s="44">
        <v>438828</v>
      </c>
      <c r="GE667" s="44">
        <v>244227</v>
      </c>
      <c r="GF667" s="44">
        <v>94542</v>
      </c>
      <c r="GG667" s="44">
        <v>566585</v>
      </c>
      <c r="GH667" s="44">
        <v>43340</v>
      </c>
      <c r="GI667" s="44">
        <v>103751</v>
      </c>
      <c r="GJ667" s="44">
        <v>116822</v>
      </c>
      <c r="GK667" s="44">
        <v>2356781</v>
      </c>
      <c r="GL667" s="44">
        <v>62477</v>
      </c>
      <c r="GM667" s="44">
        <v>580133</v>
      </c>
      <c r="GN667" s="44">
        <v>23485</v>
      </c>
      <c r="GO667" s="44">
        <v>11907</v>
      </c>
      <c r="GP667" s="44"/>
      <c r="GQ667" s="44">
        <v>2061</v>
      </c>
      <c r="GR667" s="44">
        <v>168939</v>
      </c>
      <c r="GS667" s="44">
        <v>1285829</v>
      </c>
      <c r="GT667" s="44"/>
      <c r="GU667" s="21">
        <v>204076</v>
      </c>
      <c r="GV667" s="44">
        <v>26050</v>
      </c>
      <c r="GW667" s="44">
        <v>519734</v>
      </c>
      <c r="GX667" s="44"/>
      <c r="GY667" s="44">
        <v>2035689</v>
      </c>
      <c r="GZ667" s="44">
        <v>3458692</v>
      </c>
      <c r="HA667" s="44"/>
      <c r="HB667" s="44"/>
      <c r="HC667" s="44">
        <v>-1423003</v>
      </c>
      <c r="HD667" s="44">
        <v>2035689</v>
      </c>
      <c r="HE667" s="21">
        <v>2032</v>
      </c>
      <c r="HF667" s="21"/>
      <c r="HG667" s="21">
        <v>1654150</v>
      </c>
      <c r="HH667" s="21"/>
      <c r="HI667" s="21">
        <v>0</v>
      </c>
      <c r="HJ667" s="44"/>
      <c r="HK667" s="21">
        <v>520183</v>
      </c>
      <c r="HL667" s="21">
        <v>392547</v>
      </c>
      <c r="HM667" s="21">
        <v>912730</v>
      </c>
      <c r="HN667" s="21">
        <v>-708654</v>
      </c>
      <c r="HO667" s="21"/>
      <c r="HP667" s="44"/>
      <c r="HQ667" s="47"/>
      <c r="HR667" s="47"/>
      <c r="HS667" s="47"/>
      <c r="HT667" s="47" t="s">
        <v>1799</v>
      </c>
      <c r="HU667" s="47">
        <v>34586.92</v>
      </c>
      <c r="HV667" s="47">
        <v>1976</v>
      </c>
      <c r="HW667" s="47">
        <v>0</v>
      </c>
      <c r="HX667" s="47">
        <v>4687</v>
      </c>
      <c r="HY667" s="47">
        <v>21888</v>
      </c>
      <c r="HZ667" s="47">
        <v>55970</v>
      </c>
      <c r="IA667" s="47">
        <v>0</v>
      </c>
      <c r="IB667" s="47">
        <v>0</v>
      </c>
      <c r="IC667" s="47">
        <v>1992</v>
      </c>
      <c r="ID667">
        <v>10795</v>
      </c>
      <c r="IE667" s="47">
        <v>2047</v>
      </c>
      <c r="IF667">
        <v>8763</v>
      </c>
      <c r="IG667" s="47">
        <v>3596</v>
      </c>
      <c r="IH667" s="47">
        <v>13936</v>
      </c>
      <c r="II667">
        <v>1089</v>
      </c>
      <c r="IJ667">
        <v>3778</v>
      </c>
      <c r="IK667">
        <v>1912</v>
      </c>
      <c r="IL667">
        <v>17680</v>
      </c>
      <c r="IM667">
        <v>150109</v>
      </c>
      <c r="IN667">
        <v>0</v>
      </c>
      <c r="IO667">
        <v>0</v>
      </c>
      <c r="IP667">
        <v>605</v>
      </c>
      <c r="IQ667">
        <v>582</v>
      </c>
      <c r="IR667">
        <v>0</v>
      </c>
      <c r="IS667">
        <v>0</v>
      </c>
      <c r="IT667">
        <v>1187</v>
      </c>
      <c r="IU667">
        <v>140060</v>
      </c>
      <c r="IV667">
        <v>0</v>
      </c>
      <c r="IW667">
        <v>251466</v>
      </c>
      <c r="IX667">
        <v>831278</v>
      </c>
      <c r="IY667">
        <v>1196261</v>
      </c>
      <c r="IZ667">
        <v>0</v>
      </c>
      <c r="JA667">
        <v>0</v>
      </c>
      <c r="JB667">
        <v>79683</v>
      </c>
      <c r="JC667">
        <v>486640</v>
      </c>
      <c r="JD667">
        <v>61062</v>
      </c>
      <c r="JE667">
        <v>163568</v>
      </c>
      <c r="JF667">
        <v>59948</v>
      </c>
      <c r="JG667">
        <v>285190</v>
      </c>
      <c r="JH667">
        <v>33750</v>
      </c>
      <c r="JI667">
        <v>87431</v>
      </c>
      <c r="JJ667">
        <v>87918</v>
      </c>
      <c r="JK667">
        <v>640175</v>
      </c>
      <c r="JL667">
        <v>4404430</v>
      </c>
      <c r="JM667">
        <v>0</v>
      </c>
      <c r="JN667">
        <v>0</v>
      </c>
      <c r="JO667">
        <v>29879</v>
      </c>
      <c r="JP667">
        <v>19326</v>
      </c>
      <c r="JQ667">
        <v>0</v>
      </c>
      <c r="JR667">
        <v>0</v>
      </c>
      <c r="JS667">
        <v>49205</v>
      </c>
      <c r="JT667"/>
      <c r="JU667"/>
      <c r="JV667"/>
      <c r="JW667"/>
      <c r="JX667"/>
      <c r="JY667">
        <v>10795</v>
      </c>
      <c r="JZ667"/>
      <c r="KA667"/>
      <c r="KB667"/>
      <c r="KC667"/>
      <c r="KD667"/>
      <c r="KE667">
        <v>486640</v>
      </c>
      <c r="KF667">
        <v>147</v>
      </c>
      <c r="KG667">
        <v>208</v>
      </c>
      <c r="KH667">
        <v>107</v>
      </c>
      <c r="KI667">
        <v>92</v>
      </c>
      <c r="KJ667">
        <v>136</v>
      </c>
      <c r="KK667">
        <v>65</v>
      </c>
      <c r="KL667">
        <v>59</v>
      </c>
      <c r="KM667">
        <v>85</v>
      </c>
      <c r="KN667">
        <v>44</v>
      </c>
      <c r="KO667">
        <v>1</v>
      </c>
      <c r="KP667">
        <v>0</v>
      </c>
      <c r="KQ667">
        <v>0</v>
      </c>
      <c r="KR667">
        <v>0</v>
      </c>
      <c r="KS667">
        <v>1</v>
      </c>
      <c r="KT667">
        <v>0</v>
      </c>
      <c r="KU667">
        <v>1</v>
      </c>
      <c r="KV667">
        <v>0</v>
      </c>
      <c r="KW667">
        <v>0</v>
      </c>
      <c r="KX667">
        <v>0</v>
      </c>
      <c r="KY667">
        <v>0</v>
      </c>
      <c r="KZ667">
        <v>0</v>
      </c>
      <c r="LA667">
        <v>0</v>
      </c>
      <c r="LB667">
        <v>0</v>
      </c>
      <c r="LC667">
        <v>0</v>
      </c>
      <c r="LD667">
        <v>1</v>
      </c>
      <c r="LE667">
        <v>0</v>
      </c>
      <c r="LF667">
        <v>0</v>
      </c>
      <c r="LG667">
        <v>0</v>
      </c>
      <c r="LH667">
        <v>0</v>
      </c>
    </row>
    <row r="668" spans="1:320" s="34" customFormat="1" ht="15" customHeight="1" x14ac:dyDescent="0.25">
      <c r="A668" s="45">
        <v>206331238</v>
      </c>
      <c r="B668" s="45" t="s">
        <v>5394</v>
      </c>
      <c r="C668" s="46">
        <v>45292</v>
      </c>
      <c r="D668" s="46">
        <v>45657</v>
      </c>
      <c r="E668" s="47">
        <v>366</v>
      </c>
      <c r="F668" s="45" t="s">
        <v>883</v>
      </c>
      <c r="G668" s="45" t="s">
        <v>884</v>
      </c>
      <c r="H668" s="45" t="s">
        <v>1404</v>
      </c>
      <c r="I668" s="45" t="s">
        <v>886</v>
      </c>
      <c r="J668" s="45" t="s">
        <v>887</v>
      </c>
      <c r="K668" s="45" t="s">
        <v>1405</v>
      </c>
      <c r="L668" s="45" t="s">
        <v>5280</v>
      </c>
      <c r="M668" s="45" t="s">
        <v>5395</v>
      </c>
      <c r="N668" s="45" t="s">
        <v>5396</v>
      </c>
      <c r="O668" s="45" t="s">
        <v>1408</v>
      </c>
      <c r="P668" s="45" t="s">
        <v>5304</v>
      </c>
      <c r="Q668" s="45" t="s">
        <v>5397</v>
      </c>
      <c r="R668" t="s">
        <v>5398</v>
      </c>
      <c r="S668" s="45" t="s">
        <v>893</v>
      </c>
      <c r="T668" t="s">
        <v>2448</v>
      </c>
      <c r="U668" s="47">
        <v>188</v>
      </c>
      <c r="V668" s="47">
        <v>188</v>
      </c>
      <c r="W668" s="47" t="s">
        <v>913</v>
      </c>
      <c r="X668" s="47">
        <v>68808</v>
      </c>
      <c r="Y668" s="47">
        <v>58618</v>
      </c>
      <c r="Z668" s="48">
        <v>196.1</v>
      </c>
      <c r="AA668" s="44">
        <v>359</v>
      </c>
      <c r="AB668" s="44">
        <v>306</v>
      </c>
      <c r="AC668" s="44">
        <v>3223</v>
      </c>
      <c r="AD668" s="44">
        <v>947</v>
      </c>
      <c r="AE668" s="44">
        <v>6481</v>
      </c>
      <c r="AF668" s="44">
        <v>37284</v>
      </c>
      <c r="AG668" s="44"/>
      <c r="AH668" s="47">
        <v>2829</v>
      </c>
      <c r="AI668" s="47">
        <v>435</v>
      </c>
      <c r="AJ668">
        <v>7419</v>
      </c>
      <c r="AK668" t="s">
        <v>895</v>
      </c>
      <c r="AL668">
        <v>58618</v>
      </c>
      <c r="AM668"/>
      <c r="AN668"/>
      <c r="AO668"/>
      <c r="AP668"/>
      <c r="AQ668"/>
      <c r="AR668" s="44"/>
      <c r="AS668" s="44"/>
      <c r="AT668" s="44"/>
      <c r="AU668" s="44">
        <v>27843550</v>
      </c>
      <c r="AV668" s="44">
        <v>2714929</v>
      </c>
      <c r="AW668" s="44">
        <v>11032723</v>
      </c>
      <c r="AX668" s="44">
        <v>4928</v>
      </c>
      <c r="AY668" s="44">
        <v>19530684</v>
      </c>
      <c r="AZ668" s="21">
        <v>21762029</v>
      </c>
      <c r="BA668" s="21">
        <v>-2231345</v>
      </c>
      <c r="BB668" s="44">
        <v>40534</v>
      </c>
      <c r="BC668" s="44"/>
      <c r="BD668" s="44"/>
      <c r="BE668" s="44">
        <v>-2190811</v>
      </c>
      <c r="BF668" s="44">
        <v>1530925</v>
      </c>
      <c r="BG668" s="44">
        <v>449825</v>
      </c>
      <c r="BH668" s="44">
        <v>3078475</v>
      </c>
      <c r="BI668" s="21">
        <v>17709900</v>
      </c>
      <c r="BJ668" s="21"/>
      <c r="BK668" s="21">
        <v>1343775</v>
      </c>
      <c r="BL668" s="21">
        <v>206625</v>
      </c>
      <c r="BM668" s="21">
        <v>3524025</v>
      </c>
      <c r="BN668" s="21">
        <v>27843550</v>
      </c>
      <c r="BO668" s="21"/>
      <c r="BP668" s="21"/>
      <c r="BQ668" s="44"/>
      <c r="BR668" s="21"/>
      <c r="BS668" s="44"/>
      <c r="BT668" s="21"/>
      <c r="BU668" s="44"/>
      <c r="BV668" s="21"/>
      <c r="BW668" s="44">
        <v>1417433</v>
      </c>
      <c r="BX668" s="21"/>
      <c r="BY668" s="21">
        <v>260149</v>
      </c>
      <c r="BZ668" s="21"/>
      <c r="CA668" s="44"/>
      <c r="CB668" s="44"/>
      <c r="CC668" s="44">
        <v>228181</v>
      </c>
      <c r="CD668" s="44"/>
      <c r="CE668" s="44"/>
      <c r="CF668" s="44"/>
      <c r="CG668" s="44">
        <v>777149</v>
      </c>
      <c r="CH668" s="44"/>
      <c r="CI668" s="21">
        <v>20018</v>
      </c>
      <c r="CJ668" s="44"/>
      <c r="CK668" s="21">
        <v>11999</v>
      </c>
      <c r="CL668" s="44"/>
      <c r="CM668" s="44">
        <v>68766</v>
      </c>
      <c r="CN668" s="44">
        <v>1410</v>
      </c>
      <c r="CO668" s="44">
        <v>1119825</v>
      </c>
      <c r="CP668" s="44">
        <v>0</v>
      </c>
      <c r="CQ668" s="21">
        <v>1041894</v>
      </c>
      <c r="CR668" s="44">
        <v>266405</v>
      </c>
      <c r="CS668" s="44">
        <v>146549</v>
      </c>
      <c r="CT668" s="44">
        <v>30524</v>
      </c>
      <c r="CU668" s="44"/>
      <c r="CV668" s="44">
        <v>39556</v>
      </c>
      <c r="CW668" s="21"/>
      <c r="CX668" s="21"/>
      <c r="CY668" s="21"/>
      <c r="CZ668" s="21"/>
      <c r="DA668" s="21"/>
      <c r="DB668" s="21"/>
      <c r="DC668" s="21"/>
      <c r="DD668" s="21"/>
      <c r="DE668" s="44"/>
      <c r="DF668" s="21"/>
      <c r="DG668" s="44"/>
      <c r="DH668" s="21"/>
      <c r="DI668" s="44"/>
      <c r="DJ668" s="44"/>
      <c r="DK668" s="44"/>
      <c r="DL668" s="44"/>
      <c r="DM668" s="21"/>
      <c r="DN668" s="44"/>
      <c r="DO668" s="44"/>
      <c r="DP668" s="44"/>
      <c r="DQ668" s="44"/>
      <c r="DR668" s="44"/>
      <c r="DS668" s="44"/>
      <c r="DT668" s="44"/>
      <c r="DU668" s="44"/>
      <c r="DV668" s="44"/>
      <c r="DW668" s="44"/>
      <c r="DX668" s="44"/>
      <c r="DY668" s="44"/>
      <c r="DZ668" s="44"/>
      <c r="EA668" s="44"/>
      <c r="EB668" s="21"/>
      <c r="EC668" s="44">
        <v>-66765</v>
      </c>
      <c r="ED668" s="44"/>
      <c r="EE668" s="21">
        <v>194425</v>
      </c>
      <c r="EF668" s="44"/>
      <c r="EG668" s="21">
        <v>990426</v>
      </c>
      <c r="EH668" s="44"/>
      <c r="EI668" s="21">
        <v>7855432</v>
      </c>
      <c r="EJ668" s="44"/>
      <c r="EK668" s="44"/>
      <c r="EL668" s="21"/>
      <c r="EM668" s="44">
        <v>580811</v>
      </c>
      <c r="EN668" s="44"/>
      <c r="EO668" s="44"/>
      <c r="EP668" s="21"/>
      <c r="EQ668" s="21"/>
      <c r="ER668" s="21"/>
      <c r="ES668" s="21"/>
      <c r="ET668" s="44"/>
      <c r="EU668" s="21"/>
      <c r="EV668" s="44"/>
      <c r="EW668" s="21"/>
      <c r="EX668" s="44"/>
      <c r="EY668" s="44"/>
      <c r="EZ668" s="21"/>
      <c r="FA668" s="21"/>
      <c r="FB668" s="44"/>
      <c r="FC668" s="44"/>
      <c r="FD668" s="21"/>
      <c r="FE668" s="112">
        <v>1478394</v>
      </c>
      <c r="FF668" s="44"/>
      <c r="FG668" s="44">
        <v>9261243</v>
      </c>
      <c r="FH668" s="44">
        <v>2123474</v>
      </c>
      <c r="FI668" s="44">
        <v>10377312</v>
      </c>
      <c r="FJ668" s="44">
        <v>871818</v>
      </c>
      <c r="FK668" s="44">
        <v>8949872</v>
      </c>
      <c r="FL668" s="44"/>
      <c r="FM668" s="44"/>
      <c r="FN668" s="44"/>
      <c r="FO668" s="44"/>
      <c r="FP668" s="44"/>
      <c r="FQ668" s="44"/>
      <c r="FR668" s="44"/>
      <c r="FS668" s="44"/>
      <c r="FT668" s="44">
        <v>44703</v>
      </c>
      <c r="FU668" s="44">
        <v>52457</v>
      </c>
      <c r="FV668" s="21">
        <v>373675</v>
      </c>
      <c r="FW668" s="44"/>
      <c r="FX668" s="44">
        <v>322891</v>
      </c>
      <c r="FY668" s="44">
        <v>65582</v>
      </c>
      <c r="FZ668" s="44">
        <v>167159</v>
      </c>
      <c r="GA668" s="44">
        <v>30401</v>
      </c>
      <c r="GB668" s="44"/>
      <c r="GC668" s="44">
        <v>52634</v>
      </c>
      <c r="GD668" s="44">
        <v>530009</v>
      </c>
      <c r="GE668" s="44">
        <v>397890</v>
      </c>
      <c r="GF668" s="44">
        <v>367330</v>
      </c>
      <c r="GG668" s="44">
        <v>1427912</v>
      </c>
      <c r="GH668" s="44">
        <v>137011</v>
      </c>
      <c r="GI668" s="44">
        <v>275097</v>
      </c>
      <c r="GJ668" s="44">
        <v>104332</v>
      </c>
      <c r="GK668" s="44">
        <v>3948571</v>
      </c>
      <c r="GL668" s="44">
        <v>83820</v>
      </c>
      <c r="GM668" s="44">
        <v>1750956</v>
      </c>
      <c r="GN668" s="44">
        <v>143719</v>
      </c>
      <c r="GO668" s="44">
        <v>61206</v>
      </c>
      <c r="GP668" s="44"/>
      <c r="GQ668" s="44"/>
      <c r="GR668" s="44">
        <v>2474802</v>
      </c>
      <c r="GS668" s="44">
        <v>6907187</v>
      </c>
      <c r="GT668" s="44"/>
      <c r="GU668" s="21">
        <v>84216</v>
      </c>
      <c r="GV668" s="44"/>
      <c r="GW668" s="44">
        <v>375338</v>
      </c>
      <c r="GX668" s="44">
        <v>480000</v>
      </c>
      <c r="GY668" s="44">
        <v>7846741</v>
      </c>
      <c r="GZ668" s="44">
        <v>11039164</v>
      </c>
      <c r="HA668" s="44"/>
      <c r="HB668" s="44">
        <v>2015000</v>
      </c>
      <c r="HC668" s="44">
        <v>-5207423</v>
      </c>
      <c r="HD668" s="44">
        <v>7846741</v>
      </c>
      <c r="HE668" s="21"/>
      <c r="HF668" s="21">
        <v>320000</v>
      </c>
      <c r="HG668" s="21">
        <v>1723316</v>
      </c>
      <c r="HH668" s="21">
        <v>2015000</v>
      </c>
      <c r="HI668" s="21">
        <v>0</v>
      </c>
      <c r="HJ668" s="44"/>
      <c r="HK668" s="21">
        <v>105070</v>
      </c>
      <c r="HL668" s="21">
        <v>1265413</v>
      </c>
      <c r="HM668" s="21">
        <v>1370483</v>
      </c>
      <c r="HN668" s="21">
        <v>-1286267</v>
      </c>
      <c r="HO668" s="21"/>
      <c r="HP668" s="44"/>
      <c r="HQ668" s="47"/>
      <c r="HR668" s="47">
        <v>2015000</v>
      </c>
      <c r="HS668" s="47"/>
      <c r="HT668" s="47" t="s">
        <v>1911</v>
      </c>
      <c r="HU668" s="47">
        <v>883133.12</v>
      </c>
      <c r="HV668" s="47">
        <v>2150</v>
      </c>
      <c r="HW668" s="47">
        <v>0</v>
      </c>
      <c r="HX668" s="47">
        <v>13924</v>
      </c>
      <c r="HY668" s="47">
        <v>57846</v>
      </c>
      <c r="HZ668" s="47">
        <v>152919</v>
      </c>
      <c r="IA668" s="47">
        <v>0</v>
      </c>
      <c r="IB668" s="47">
        <v>0</v>
      </c>
      <c r="IC668" s="47">
        <v>7278</v>
      </c>
      <c r="ID668"/>
      <c r="IE668" s="47">
        <v>4212</v>
      </c>
      <c r="IF668">
        <v>16577</v>
      </c>
      <c r="IG668" s="47">
        <v>14258</v>
      </c>
      <c r="IH668" s="47">
        <v>35849</v>
      </c>
      <c r="II668">
        <v>3641</v>
      </c>
      <c r="IJ668">
        <v>12189</v>
      </c>
      <c r="IK668">
        <v>2115</v>
      </c>
      <c r="IL668">
        <v>24807</v>
      </c>
      <c r="IM668">
        <v>347765</v>
      </c>
      <c r="IN668">
        <v>0</v>
      </c>
      <c r="IO668">
        <v>10</v>
      </c>
      <c r="IP668">
        <v>0</v>
      </c>
      <c r="IQ668">
        <v>89</v>
      </c>
      <c r="IR668">
        <v>0</v>
      </c>
      <c r="IS668">
        <v>0</v>
      </c>
      <c r="IT668">
        <v>99</v>
      </c>
      <c r="IU668">
        <v>156706</v>
      </c>
      <c r="IV668">
        <v>0</v>
      </c>
      <c r="IW668">
        <v>781418</v>
      </c>
      <c r="IX668">
        <v>2017844</v>
      </c>
      <c r="IY668">
        <v>3572924</v>
      </c>
      <c r="IZ668">
        <v>0</v>
      </c>
      <c r="JA668">
        <v>0</v>
      </c>
      <c r="JB668">
        <v>302326</v>
      </c>
      <c r="JC668"/>
      <c r="JD668">
        <v>121144</v>
      </c>
      <c r="JE668">
        <v>286818</v>
      </c>
      <c r="JF668">
        <v>235974</v>
      </c>
      <c r="JG668">
        <v>677414</v>
      </c>
      <c r="JH668">
        <v>110468</v>
      </c>
      <c r="JI668">
        <v>219139</v>
      </c>
      <c r="JJ668">
        <v>84580</v>
      </c>
      <c r="JK668">
        <v>694488</v>
      </c>
      <c r="JL668">
        <v>9261243</v>
      </c>
      <c r="JM668">
        <v>0</v>
      </c>
      <c r="JN668">
        <v>777</v>
      </c>
      <c r="JO668">
        <v>0</v>
      </c>
      <c r="JP668">
        <v>3308</v>
      </c>
      <c r="JQ668">
        <v>0</v>
      </c>
      <c r="JR668">
        <v>0</v>
      </c>
      <c r="JS668">
        <v>4085</v>
      </c>
      <c r="JT668"/>
      <c r="JU668"/>
      <c r="JV668"/>
      <c r="JW668"/>
      <c r="JX668"/>
      <c r="JY668"/>
      <c r="JZ668"/>
      <c r="KA668"/>
      <c r="KB668"/>
      <c r="KC668"/>
      <c r="KD668"/>
      <c r="KE668"/>
      <c r="KF668">
        <v>290</v>
      </c>
      <c r="KG668">
        <v>530</v>
      </c>
      <c r="KH668">
        <v>131</v>
      </c>
      <c r="KI668">
        <v>212</v>
      </c>
      <c r="KJ668">
        <v>394</v>
      </c>
      <c r="KK668">
        <v>90</v>
      </c>
      <c r="KL668">
        <v>129</v>
      </c>
      <c r="KM668">
        <v>229</v>
      </c>
      <c r="KN668">
        <v>63</v>
      </c>
      <c r="KO668">
        <v>1</v>
      </c>
      <c r="KP668">
        <v>0</v>
      </c>
      <c r="KQ668">
        <v>0</v>
      </c>
      <c r="KR668">
        <v>0</v>
      </c>
      <c r="KS668">
        <v>0</v>
      </c>
      <c r="KT668">
        <v>1</v>
      </c>
      <c r="KU668">
        <v>1</v>
      </c>
      <c r="KV668">
        <v>0</v>
      </c>
      <c r="KW668">
        <v>0</v>
      </c>
      <c r="KX668">
        <v>0</v>
      </c>
      <c r="KY668">
        <v>0</v>
      </c>
      <c r="KZ668">
        <v>0</v>
      </c>
      <c r="LA668">
        <v>0</v>
      </c>
      <c r="LB668">
        <v>0</v>
      </c>
      <c r="LC668">
        <v>0</v>
      </c>
      <c r="LD668">
        <v>1</v>
      </c>
      <c r="LE668">
        <v>0</v>
      </c>
      <c r="LF668">
        <v>0</v>
      </c>
      <c r="LG668">
        <v>0</v>
      </c>
      <c r="LH668">
        <v>0</v>
      </c>
    </row>
    <row r="669" spans="1:320" s="34" customFormat="1" ht="15" customHeight="1" x14ac:dyDescent="0.25">
      <c r="A669" s="45">
        <v>206331250</v>
      </c>
      <c r="B669" s="45" t="s">
        <v>5399</v>
      </c>
      <c r="C669" s="46">
        <v>45292</v>
      </c>
      <c r="D669" s="46">
        <v>45657</v>
      </c>
      <c r="E669" s="47">
        <v>366</v>
      </c>
      <c r="F669" s="45" t="s">
        <v>883</v>
      </c>
      <c r="G669" s="45" t="s">
        <v>884</v>
      </c>
      <c r="H669" s="45" t="s">
        <v>1404</v>
      </c>
      <c r="I669" s="45" t="s">
        <v>886</v>
      </c>
      <c r="J669" s="45" t="s">
        <v>887</v>
      </c>
      <c r="K669" s="45" t="s">
        <v>1405</v>
      </c>
      <c r="L669" s="45" t="s">
        <v>5280</v>
      </c>
      <c r="M669" s="45" t="s">
        <v>5400</v>
      </c>
      <c r="N669" s="45" t="s">
        <v>5401</v>
      </c>
      <c r="O669" s="45" t="s">
        <v>1408</v>
      </c>
      <c r="P669" s="45" t="s">
        <v>5371</v>
      </c>
      <c r="Q669" s="45" t="s">
        <v>5402</v>
      </c>
      <c r="R669" t="s">
        <v>5403</v>
      </c>
      <c r="S669" s="45" t="s">
        <v>884</v>
      </c>
      <c r="T669"/>
      <c r="U669" s="47">
        <v>120</v>
      </c>
      <c r="V669" s="47">
        <v>120</v>
      </c>
      <c r="W669" s="47" t="s">
        <v>913</v>
      </c>
      <c r="X669" s="47">
        <v>43920</v>
      </c>
      <c r="Y669" s="47">
        <v>36645</v>
      </c>
      <c r="Z669" s="48">
        <v>195.75</v>
      </c>
      <c r="AA669" s="44">
        <v>723</v>
      </c>
      <c r="AB669" s="44">
        <v>679</v>
      </c>
      <c r="AC669" s="44">
        <v>4471</v>
      </c>
      <c r="AD669" s="44"/>
      <c r="AE669" s="44">
        <v>2021</v>
      </c>
      <c r="AF669" s="44">
        <v>15019</v>
      </c>
      <c r="AG669" s="44">
        <v>13588</v>
      </c>
      <c r="AH669" s="47"/>
      <c r="AI669" s="47">
        <v>4</v>
      </c>
      <c r="AJ669">
        <v>1542</v>
      </c>
      <c r="AK669" t="s">
        <v>895</v>
      </c>
      <c r="AL669">
        <v>36645</v>
      </c>
      <c r="AM669"/>
      <c r="AN669"/>
      <c r="AO669"/>
      <c r="AP669"/>
      <c r="AQ669"/>
      <c r="AR669" s="44"/>
      <c r="AS669" s="44"/>
      <c r="AT669" s="44"/>
      <c r="AU669" s="44">
        <v>16334590</v>
      </c>
      <c r="AV669" s="44">
        <v>10644366</v>
      </c>
      <c r="AW669" s="44">
        <v>10503301</v>
      </c>
      <c r="AX669" s="44">
        <v>7420</v>
      </c>
      <c r="AY669" s="44">
        <v>16483075</v>
      </c>
      <c r="AZ669" s="21">
        <v>18494740</v>
      </c>
      <c r="BA669" s="21">
        <v>-2011665</v>
      </c>
      <c r="BB669" s="44">
        <v>2660</v>
      </c>
      <c r="BC669" s="44"/>
      <c r="BD669" s="44"/>
      <c r="BE669" s="44">
        <v>-2009005</v>
      </c>
      <c r="BF669" s="44">
        <v>1191300</v>
      </c>
      <c r="BG669" s="44"/>
      <c r="BH669" s="44">
        <v>1204700</v>
      </c>
      <c r="BI669" s="21">
        <v>6216250</v>
      </c>
      <c r="BJ669" s="21">
        <v>6937070</v>
      </c>
      <c r="BK669" s="21"/>
      <c r="BL669" s="21">
        <v>37435</v>
      </c>
      <c r="BM669" s="21">
        <v>747835</v>
      </c>
      <c r="BN669" s="21">
        <v>15415040</v>
      </c>
      <c r="BO669" s="21"/>
      <c r="BP669" s="21"/>
      <c r="BQ669" s="44"/>
      <c r="BR669" s="21">
        <v>919550</v>
      </c>
      <c r="BS669" s="44"/>
      <c r="BT669" s="21"/>
      <c r="BU669" s="44"/>
      <c r="BV669" s="21"/>
      <c r="BW669" s="44">
        <v>2773011</v>
      </c>
      <c r="BX669" s="21"/>
      <c r="BY669" s="21"/>
      <c r="BZ669" s="21"/>
      <c r="CA669" s="44">
        <v>81594</v>
      </c>
      <c r="CB669" s="44"/>
      <c r="CC669" s="44">
        <v>87638</v>
      </c>
      <c r="CD669" s="44"/>
      <c r="CE669" s="44">
        <v>7678888</v>
      </c>
      <c r="CF669" s="44"/>
      <c r="CG669" s="44"/>
      <c r="CH669" s="44"/>
      <c r="CI669" s="21">
        <v>19045</v>
      </c>
      <c r="CJ669" s="44"/>
      <c r="CK669" s="21">
        <v>4190</v>
      </c>
      <c r="CL669" s="44"/>
      <c r="CM669" s="44">
        <v>241039</v>
      </c>
      <c r="CN669" s="44">
        <v>518024</v>
      </c>
      <c r="CO669" s="44">
        <v>3832164</v>
      </c>
      <c r="CP669" s="44">
        <v>1447520</v>
      </c>
      <c r="CQ669" s="21">
        <v>3654114</v>
      </c>
      <c r="CR669" s="44">
        <v>97227</v>
      </c>
      <c r="CS669" s="44">
        <v>649054</v>
      </c>
      <c r="CT669" s="44">
        <v>85457</v>
      </c>
      <c r="CU669" s="44"/>
      <c r="CV669" s="44">
        <v>119767</v>
      </c>
      <c r="CW669" s="21"/>
      <c r="CX669" s="21"/>
      <c r="CY669" s="21"/>
      <c r="CZ669" s="21"/>
      <c r="DA669" s="21"/>
      <c r="DB669" s="21"/>
      <c r="DC669" s="21"/>
      <c r="DD669" s="21"/>
      <c r="DE669" s="44"/>
      <c r="DF669" s="21"/>
      <c r="DG669" s="44"/>
      <c r="DH669" s="21"/>
      <c r="DI669" s="44"/>
      <c r="DJ669" s="44"/>
      <c r="DK669" s="44"/>
      <c r="DL669" s="44"/>
      <c r="DM669" s="21"/>
      <c r="DN669" s="44"/>
      <c r="DO669" s="44"/>
      <c r="DP669" s="44"/>
      <c r="DQ669" s="44"/>
      <c r="DR669" s="44"/>
      <c r="DS669" s="44"/>
      <c r="DT669" s="44"/>
      <c r="DU669" s="44"/>
      <c r="DV669" s="44"/>
      <c r="DW669" s="44"/>
      <c r="DX669" s="44"/>
      <c r="DY669" s="44">
        <v>-39584</v>
      </c>
      <c r="DZ669" s="44"/>
      <c r="EA669" s="44"/>
      <c r="EB669" s="21"/>
      <c r="EC669" s="44">
        <v>924837</v>
      </c>
      <c r="ED669" s="44"/>
      <c r="EE669" s="21"/>
      <c r="EF669" s="44"/>
      <c r="EG669" s="21">
        <v>412038</v>
      </c>
      <c r="EH669" s="44"/>
      <c r="EI669" s="21">
        <v>2294259</v>
      </c>
      <c r="EJ669" s="44"/>
      <c r="EK669" s="44">
        <v>6659478</v>
      </c>
      <c r="EL669" s="21"/>
      <c r="EM669" s="44"/>
      <c r="EN669" s="44"/>
      <c r="EO669" s="44">
        <v>252273</v>
      </c>
      <c r="EP669" s="21"/>
      <c r="EQ669" s="21"/>
      <c r="ER669" s="21"/>
      <c r="ES669" s="21"/>
      <c r="ET669" s="44"/>
      <c r="EU669" s="21"/>
      <c r="EV669" s="44"/>
      <c r="EW669" s="21"/>
      <c r="EX669" s="44"/>
      <c r="EY669" s="44"/>
      <c r="EZ669" s="21"/>
      <c r="FA669" s="21"/>
      <c r="FB669" s="44"/>
      <c r="FC669" s="44"/>
      <c r="FD669" s="21"/>
      <c r="FE669" s="112"/>
      <c r="FF669" s="44"/>
      <c r="FG669" s="44">
        <v>8619238</v>
      </c>
      <c r="FH669" s="44">
        <v>2267074</v>
      </c>
      <c r="FI669" s="44">
        <v>7608428</v>
      </c>
      <c r="FJ669" s="44">
        <v>267146</v>
      </c>
      <c r="FK669" s="44">
        <v>6957314</v>
      </c>
      <c r="FL669" s="44"/>
      <c r="FM669" s="44"/>
      <c r="FN669" s="44"/>
      <c r="FO669" s="44"/>
      <c r="FP669" s="44"/>
      <c r="FQ669" s="44"/>
      <c r="FR669" s="44"/>
      <c r="FS669" s="44"/>
      <c r="FT669" s="44">
        <v>129040</v>
      </c>
      <c r="FU669" s="44">
        <v>28818</v>
      </c>
      <c r="FV669" s="21">
        <v>697311</v>
      </c>
      <c r="FW669" s="44">
        <v>605969</v>
      </c>
      <c r="FX669" s="44">
        <v>520846</v>
      </c>
      <c r="FY669" s="44">
        <v>141577</v>
      </c>
      <c r="FZ669" s="44">
        <v>347817</v>
      </c>
      <c r="GA669" s="44">
        <v>40480</v>
      </c>
      <c r="GB669" s="44"/>
      <c r="GC669" s="44">
        <v>64831</v>
      </c>
      <c r="GD669" s="44">
        <v>677762</v>
      </c>
      <c r="GE669" s="44">
        <v>398118</v>
      </c>
      <c r="GF669" s="44">
        <v>176289</v>
      </c>
      <c r="GG669" s="44">
        <v>998704</v>
      </c>
      <c r="GH669" s="44">
        <v>140836</v>
      </c>
      <c r="GI669" s="44">
        <v>149591</v>
      </c>
      <c r="GJ669" s="44">
        <v>130810</v>
      </c>
      <c r="GK669" s="44">
        <v>3900515</v>
      </c>
      <c r="GL669" s="44">
        <v>97209</v>
      </c>
      <c r="GM669" s="44">
        <v>899915</v>
      </c>
      <c r="GN669" s="44">
        <v>63417</v>
      </c>
      <c r="GO669" s="44">
        <v>32742</v>
      </c>
      <c r="GP669" s="44"/>
      <c r="GQ669" s="44"/>
      <c r="GR669" s="44">
        <v>1294829</v>
      </c>
      <c r="GS669" s="44">
        <v>2606304</v>
      </c>
      <c r="GT669" s="44"/>
      <c r="GU669" s="21">
        <v>316575</v>
      </c>
      <c r="GV669" s="44">
        <v>143424</v>
      </c>
      <c r="GW669" s="44">
        <v>2950389</v>
      </c>
      <c r="GX669" s="44">
        <v>57820</v>
      </c>
      <c r="GY669" s="44">
        <v>6074512</v>
      </c>
      <c r="GZ669" s="44">
        <v>8149886</v>
      </c>
      <c r="HA669" s="44"/>
      <c r="HB669" s="44"/>
      <c r="HC669" s="44">
        <v>-2075374</v>
      </c>
      <c r="HD669" s="44">
        <v>6074512</v>
      </c>
      <c r="HE669" s="21"/>
      <c r="HF669" s="21"/>
      <c r="HG669" s="21"/>
      <c r="HH669" s="21"/>
      <c r="HI669" s="21">
        <v>0</v>
      </c>
      <c r="HJ669" s="44"/>
      <c r="HK669" s="21">
        <v>219317</v>
      </c>
      <c r="HL669" s="21">
        <v>392867</v>
      </c>
      <c r="HM669" s="21">
        <v>612184</v>
      </c>
      <c r="HN669" s="21">
        <v>-295609</v>
      </c>
      <c r="HO669" s="21"/>
      <c r="HP669" s="44"/>
      <c r="HQ669" s="47"/>
      <c r="HR669" s="47"/>
      <c r="HS669" s="47"/>
      <c r="HT669" s="47" t="s">
        <v>1893</v>
      </c>
      <c r="HU669" s="47">
        <v>162997.72</v>
      </c>
      <c r="HV669" s="47">
        <v>3201</v>
      </c>
      <c r="HW669" s="47">
        <v>0</v>
      </c>
      <c r="HX669" s="47">
        <v>15482</v>
      </c>
      <c r="HY669" s="47">
        <v>59827</v>
      </c>
      <c r="HZ669" s="47">
        <v>115989</v>
      </c>
      <c r="IA669" s="47">
        <v>0</v>
      </c>
      <c r="IB669" s="47">
        <v>0</v>
      </c>
      <c r="IC669" s="47">
        <v>0</v>
      </c>
      <c r="ID669">
        <v>42497</v>
      </c>
      <c r="IE669" s="47">
        <v>8773</v>
      </c>
      <c r="IF669">
        <v>16090</v>
      </c>
      <c r="IG669" s="47">
        <v>5755</v>
      </c>
      <c r="IH669" s="47">
        <v>22508</v>
      </c>
      <c r="II669">
        <v>3802</v>
      </c>
      <c r="IJ669">
        <v>5588</v>
      </c>
      <c r="IK669">
        <v>3088</v>
      </c>
      <c r="IL669">
        <v>24934</v>
      </c>
      <c r="IM669">
        <v>327534</v>
      </c>
      <c r="IN669">
        <v>0</v>
      </c>
      <c r="IO669">
        <v>330</v>
      </c>
      <c r="IP669">
        <v>306</v>
      </c>
      <c r="IQ669">
        <v>447</v>
      </c>
      <c r="IR669">
        <v>0</v>
      </c>
      <c r="IS669">
        <v>0</v>
      </c>
      <c r="IT669">
        <v>1083</v>
      </c>
      <c r="IU669">
        <v>224420</v>
      </c>
      <c r="IV669">
        <v>0</v>
      </c>
      <c r="IW669">
        <v>704914</v>
      </c>
      <c r="IX669">
        <v>1847444</v>
      </c>
      <c r="IY669">
        <v>2220028</v>
      </c>
      <c r="IZ669">
        <v>0</v>
      </c>
      <c r="JA669">
        <v>0</v>
      </c>
      <c r="JB669">
        <v>0</v>
      </c>
      <c r="JC669">
        <v>1567259</v>
      </c>
      <c r="JD669">
        <v>251006</v>
      </c>
      <c r="JE669">
        <v>239257</v>
      </c>
      <c r="JF669">
        <v>89261</v>
      </c>
      <c r="JG669">
        <v>411442</v>
      </c>
      <c r="JH669">
        <v>109230</v>
      </c>
      <c r="JI669">
        <v>110140</v>
      </c>
      <c r="JJ669">
        <v>109849</v>
      </c>
      <c r="JK669">
        <v>734988</v>
      </c>
      <c r="JL669">
        <v>8619238</v>
      </c>
      <c r="JM669">
        <v>0</v>
      </c>
      <c r="JN669">
        <v>7039</v>
      </c>
      <c r="JO669">
        <v>17882</v>
      </c>
      <c r="JP669">
        <v>14644</v>
      </c>
      <c r="JQ669">
        <v>0</v>
      </c>
      <c r="JR669">
        <v>0</v>
      </c>
      <c r="JS669">
        <v>39565</v>
      </c>
      <c r="JT669"/>
      <c r="JU669"/>
      <c r="JV669"/>
      <c r="JW669"/>
      <c r="JX669"/>
      <c r="JY669">
        <v>42497</v>
      </c>
      <c r="JZ669"/>
      <c r="KA669"/>
      <c r="KB669"/>
      <c r="KC669"/>
      <c r="KD669"/>
      <c r="KE669">
        <v>1567259</v>
      </c>
      <c r="KF669">
        <v>230</v>
      </c>
      <c r="KG669">
        <v>393</v>
      </c>
      <c r="KH669">
        <v>101</v>
      </c>
      <c r="KI669">
        <v>139</v>
      </c>
      <c r="KJ669">
        <v>240</v>
      </c>
      <c r="KK669">
        <v>45</v>
      </c>
      <c r="KL669">
        <v>79</v>
      </c>
      <c r="KM669">
        <v>125</v>
      </c>
      <c r="KN669">
        <v>33</v>
      </c>
      <c r="KO669">
        <v>1</v>
      </c>
      <c r="KP669">
        <v>0</v>
      </c>
      <c r="KQ669">
        <v>0</v>
      </c>
      <c r="KR669">
        <v>0</v>
      </c>
      <c r="KS669">
        <v>0</v>
      </c>
      <c r="KT669">
        <v>1</v>
      </c>
      <c r="KU669">
        <v>1</v>
      </c>
      <c r="KV669">
        <v>0</v>
      </c>
      <c r="KW669">
        <v>0</v>
      </c>
      <c r="KX669">
        <v>0</v>
      </c>
      <c r="KY669">
        <v>0</v>
      </c>
      <c r="KZ669">
        <v>0</v>
      </c>
      <c r="LA669">
        <v>0</v>
      </c>
      <c r="LB669">
        <v>0</v>
      </c>
      <c r="LC669">
        <v>0</v>
      </c>
      <c r="LD669">
        <v>1</v>
      </c>
      <c r="LE669">
        <v>0</v>
      </c>
      <c r="LF669">
        <v>0</v>
      </c>
      <c r="LG669">
        <v>0</v>
      </c>
      <c r="LH669">
        <v>0</v>
      </c>
    </row>
    <row r="670" spans="1:320" s="34" customFormat="1" ht="15" customHeight="1" x14ac:dyDescent="0.25">
      <c r="A670" s="45">
        <v>206331251</v>
      </c>
      <c r="B670" s="45" t="s">
        <v>5404</v>
      </c>
      <c r="C670" s="46">
        <v>45292</v>
      </c>
      <c r="D670" s="46">
        <v>45657</v>
      </c>
      <c r="E670" s="47">
        <v>366</v>
      </c>
      <c r="F670" s="45" t="s">
        <v>883</v>
      </c>
      <c r="G670" s="45" t="s">
        <v>884</v>
      </c>
      <c r="H670" s="45" t="s">
        <v>1404</v>
      </c>
      <c r="I670" s="45" t="s">
        <v>886</v>
      </c>
      <c r="J670" s="45" t="s">
        <v>887</v>
      </c>
      <c r="K670" s="45" t="s">
        <v>1405</v>
      </c>
      <c r="L670" s="45" t="s">
        <v>5280</v>
      </c>
      <c r="M670" s="45" t="s">
        <v>5405</v>
      </c>
      <c r="N670" s="45" t="s">
        <v>5406</v>
      </c>
      <c r="O670" s="45" t="s">
        <v>1408</v>
      </c>
      <c r="P670" s="45" t="s">
        <v>5371</v>
      </c>
      <c r="Q670" s="45" t="s">
        <v>5407</v>
      </c>
      <c r="R670" t="s">
        <v>5373</v>
      </c>
      <c r="S670" s="45" t="s">
        <v>893</v>
      </c>
      <c r="T670"/>
      <c r="U670" s="47">
        <v>99</v>
      </c>
      <c r="V670" s="47">
        <v>99</v>
      </c>
      <c r="W670" s="47" t="s">
        <v>894</v>
      </c>
      <c r="X670" s="47">
        <v>36234</v>
      </c>
      <c r="Y670" s="47">
        <v>35403</v>
      </c>
      <c r="Z670" s="48">
        <v>224.91</v>
      </c>
      <c r="AA670" s="44">
        <v>749</v>
      </c>
      <c r="AB670" s="44">
        <v>814</v>
      </c>
      <c r="AC670" s="44">
        <v>11309</v>
      </c>
      <c r="AD670" s="44">
        <v>8546</v>
      </c>
      <c r="AE670" s="44">
        <v>2837</v>
      </c>
      <c r="AF670" s="44">
        <v>10888</v>
      </c>
      <c r="AG670" s="44"/>
      <c r="AH670" s="47">
        <v>921</v>
      </c>
      <c r="AI670" s="47">
        <v>161</v>
      </c>
      <c r="AJ670">
        <v>741</v>
      </c>
      <c r="AK670" t="s">
        <v>895</v>
      </c>
      <c r="AL670">
        <v>35403</v>
      </c>
      <c r="AM670"/>
      <c r="AN670"/>
      <c r="AO670"/>
      <c r="AP670"/>
      <c r="AQ670"/>
      <c r="AR670" s="44"/>
      <c r="AS670" s="44"/>
      <c r="AT670" s="44"/>
      <c r="AU670" s="44">
        <v>14161200</v>
      </c>
      <c r="AV670" s="44">
        <v>17788759</v>
      </c>
      <c r="AW670" s="44">
        <v>11805078</v>
      </c>
      <c r="AX670" s="44">
        <v>73757</v>
      </c>
      <c r="AY670" s="44">
        <v>20218638</v>
      </c>
      <c r="AZ670" s="21">
        <v>17063024</v>
      </c>
      <c r="BA670" s="21">
        <v>3155614</v>
      </c>
      <c r="BB670" s="44">
        <v>643339</v>
      </c>
      <c r="BC670" s="44"/>
      <c r="BD670" s="44"/>
      <c r="BE670" s="44">
        <v>3798953</v>
      </c>
      <c r="BF670" s="44">
        <v>4523600</v>
      </c>
      <c r="BG670" s="44">
        <v>3418400</v>
      </c>
      <c r="BH670" s="44">
        <v>1134800</v>
      </c>
      <c r="BI670" s="21">
        <v>4355200</v>
      </c>
      <c r="BJ670" s="21"/>
      <c r="BK670" s="21">
        <v>368400</v>
      </c>
      <c r="BL670" s="21">
        <v>64400</v>
      </c>
      <c r="BM670" s="21">
        <v>296400</v>
      </c>
      <c r="BN670" s="21">
        <v>14161200</v>
      </c>
      <c r="BO670" s="21"/>
      <c r="BP670" s="21"/>
      <c r="BQ670" s="44"/>
      <c r="BR670" s="21"/>
      <c r="BS670" s="44"/>
      <c r="BT670" s="21"/>
      <c r="BU670" s="44"/>
      <c r="BV670" s="21"/>
      <c r="BW670" s="44">
        <v>10615981</v>
      </c>
      <c r="BX670" s="21"/>
      <c r="BY670" s="21">
        <v>6645040</v>
      </c>
      <c r="BZ670" s="21"/>
      <c r="CA670" s="44">
        <v>22107</v>
      </c>
      <c r="CB670" s="44"/>
      <c r="CC670" s="44">
        <v>494036</v>
      </c>
      <c r="CD670" s="44"/>
      <c r="CE670" s="44"/>
      <c r="CF670" s="44"/>
      <c r="CG670" s="44"/>
      <c r="CH670" s="44"/>
      <c r="CI670" s="21">
        <v>9745</v>
      </c>
      <c r="CJ670" s="44"/>
      <c r="CK670" s="21">
        <v>1850</v>
      </c>
      <c r="CL670" s="44"/>
      <c r="CM670" s="44">
        <v>0</v>
      </c>
      <c r="CN670" s="44">
        <v>0</v>
      </c>
      <c r="CO670" s="44">
        <v>9111300</v>
      </c>
      <c r="CP670" s="44">
        <v>0</v>
      </c>
      <c r="CQ670" s="21">
        <v>7560400</v>
      </c>
      <c r="CR670" s="44">
        <v>603300</v>
      </c>
      <c r="CS670" s="44">
        <v>412509</v>
      </c>
      <c r="CT670" s="44">
        <v>48134</v>
      </c>
      <c r="CU670" s="44"/>
      <c r="CV670" s="44">
        <v>53116</v>
      </c>
      <c r="CW670" s="21"/>
      <c r="CX670" s="21"/>
      <c r="CY670" s="21"/>
      <c r="CZ670" s="21"/>
      <c r="DA670" s="21"/>
      <c r="DB670" s="21"/>
      <c r="DC670" s="21"/>
      <c r="DD670" s="21"/>
      <c r="DE670" s="44"/>
      <c r="DF670" s="21"/>
      <c r="DG670" s="44"/>
      <c r="DH670" s="21"/>
      <c r="DI670" s="44"/>
      <c r="DJ670" s="44"/>
      <c r="DK670" s="44"/>
      <c r="DL670" s="44"/>
      <c r="DM670" s="21"/>
      <c r="DN670" s="44"/>
      <c r="DO670" s="44"/>
      <c r="DP670" s="44"/>
      <c r="DQ670" s="44"/>
      <c r="DR670" s="44"/>
      <c r="DS670" s="44"/>
      <c r="DT670" s="44"/>
      <c r="DU670" s="44"/>
      <c r="DV670" s="44"/>
      <c r="DW670" s="44"/>
      <c r="DX670" s="44"/>
      <c r="DY670" s="44">
        <v>-21108</v>
      </c>
      <c r="DZ670" s="44"/>
      <c r="EA670" s="44"/>
      <c r="EB670" s="21"/>
      <c r="EC670" s="44">
        <v>5876490</v>
      </c>
      <c r="ED670" s="44"/>
      <c r="EE670" s="21">
        <v>4402486</v>
      </c>
      <c r="EF670" s="44"/>
      <c r="EG670" s="21">
        <v>326850</v>
      </c>
      <c r="EH670" s="44"/>
      <c r="EI670" s="21">
        <v>1624335</v>
      </c>
      <c r="EJ670" s="44"/>
      <c r="EK670" s="44"/>
      <c r="EL670" s="21"/>
      <c r="EM670" s="44"/>
      <c r="EN670" s="44"/>
      <c r="EO670" s="44">
        <v>-403975</v>
      </c>
      <c r="EP670" s="21"/>
      <c r="EQ670" s="21"/>
      <c r="ER670" s="21"/>
      <c r="ES670" s="21"/>
      <c r="ET670" s="44"/>
      <c r="EU670" s="21"/>
      <c r="EV670" s="44"/>
      <c r="EW670" s="21"/>
      <c r="EX670" s="44"/>
      <c r="EY670" s="44"/>
      <c r="EZ670" s="21"/>
      <c r="FA670" s="21"/>
      <c r="FB670" s="44"/>
      <c r="FC670" s="44"/>
      <c r="FD670" s="21"/>
      <c r="FE670" s="112"/>
      <c r="FF670" s="44"/>
      <c r="FG670" s="44">
        <v>7787937</v>
      </c>
      <c r="FH670" s="44">
        <v>1956815</v>
      </c>
      <c r="FI670" s="44">
        <v>7318272</v>
      </c>
      <c r="FJ670" s="44">
        <v>96045</v>
      </c>
      <c r="FK670" s="44">
        <v>6208576</v>
      </c>
      <c r="FL670" s="44"/>
      <c r="FM670" s="44"/>
      <c r="FN670" s="44"/>
      <c r="FO670" s="44"/>
      <c r="FP670" s="44"/>
      <c r="FQ670" s="44"/>
      <c r="FR670" s="44"/>
      <c r="FS670" s="44"/>
      <c r="FT670" s="44">
        <v>19033</v>
      </c>
      <c r="FU670" s="44"/>
      <c r="FV670" s="21">
        <v>788304</v>
      </c>
      <c r="FW670" s="44"/>
      <c r="FX670" s="44">
        <v>443765</v>
      </c>
      <c r="FY670" s="44">
        <v>19026</v>
      </c>
      <c r="FZ670" s="44">
        <v>613450</v>
      </c>
      <c r="GA670" s="44">
        <v>56034</v>
      </c>
      <c r="GB670" s="44"/>
      <c r="GC670" s="44">
        <v>155698</v>
      </c>
      <c r="GD670" s="44">
        <v>428418</v>
      </c>
      <c r="GE670" s="44">
        <v>260456</v>
      </c>
      <c r="GF670" s="44">
        <v>184211</v>
      </c>
      <c r="GG670" s="44">
        <v>1155121</v>
      </c>
      <c r="GH670" s="44">
        <v>148823</v>
      </c>
      <c r="GI670" s="44">
        <v>150445</v>
      </c>
      <c r="GJ670" s="44">
        <v>140658</v>
      </c>
      <c r="GK670" s="44">
        <v>3749847</v>
      </c>
      <c r="GL670" s="44">
        <v>100007</v>
      </c>
      <c r="GM670" s="44">
        <v>1087711</v>
      </c>
      <c r="GN670" s="44">
        <v>75005</v>
      </c>
      <c r="GO670" s="44">
        <v>31773</v>
      </c>
      <c r="GP670" s="44"/>
      <c r="GQ670" s="44">
        <v>529971</v>
      </c>
      <c r="GR670" s="44">
        <v>716692</v>
      </c>
      <c r="GS670" s="44">
        <v>3742733</v>
      </c>
      <c r="GT670" s="44"/>
      <c r="GU670" s="21">
        <v>330790</v>
      </c>
      <c r="GV670" s="44">
        <v>362294</v>
      </c>
      <c r="GW670" s="44">
        <v>4798741</v>
      </c>
      <c r="GX670" s="44"/>
      <c r="GY670" s="44">
        <v>9234558</v>
      </c>
      <c r="GZ670" s="44">
        <v>10695046</v>
      </c>
      <c r="HA670" s="44"/>
      <c r="HB670" s="44"/>
      <c r="HC670" s="44">
        <v>-1460488</v>
      </c>
      <c r="HD670" s="44">
        <v>9234558</v>
      </c>
      <c r="HE670" s="21">
        <v>19579</v>
      </c>
      <c r="HF670" s="21"/>
      <c r="HG670" s="21"/>
      <c r="HH670" s="21"/>
      <c r="HI670" s="21">
        <v>0</v>
      </c>
      <c r="HJ670" s="44"/>
      <c r="HK670" s="21">
        <v>1050917</v>
      </c>
      <c r="HL670" s="21">
        <v>659683</v>
      </c>
      <c r="HM670" s="21">
        <v>1710600</v>
      </c>
      <c r="HN670" s="21">
        <v>-1379810</v>
      </c>
      <c r="HO670" s="21"/>
      <c r="HP670" s="44"/>
      <c r="HQ670" s="47"/>
      <c r="HR670" s="47"/>
      <c r="HS670" s="47"/>
      <c r="HT670" s="47" t="s">
        <v>1759</v>
      </c>
      <c r="HU670" s="47">
        <v>0</v>
      </c>
      <c r="HV670" s="47">
        <v>3059</v>
      </c>
      <c r="HW670" s="47">
        <v>0</v>
      </c>
      <c r="HX670" s="47">
        <v>8818</v>
      </c>
      <c r="HY670" s="47">
        <v>43925</v>
      </c>
      <c r="HZ670" s="47">
        <v>94277</v>
      </c>
      <c r="IA670" s="47">
        <v>0</v>
      </c>
      <c r="IB670" s="47">
        <v>0</v>
      </c>
      <c r="IC670" s="47">
        <v>6650</v>
      </c>
      <c r="ID670">
        <v>23791</v>
      </c>
      <c r="IE670" s="47">
        <v>3690</v>
      </c>
      <c r="IF670">
        <v>9142</v>
      </c>
      <c r="IG670" s="47">
        <v>5919</v>
      </c>
      <c r="IH670" s="47">
        <v>19630</v>
      </c>
      <c r="II670">
        <v>4557</v>
      </c>
      <c r="IJ670">
        <v>5854</v>
      </c>
      <c r="IK670">
        <v>1827</v>
      </c>
      <c r="IL670">
        <v>19237</v>
      </c>
      <c r="IM670">
        <v>250376</v>
      </c>
      <c r="IN670">
        <v>0</v>
      </c>
      <c r="IO670">
        <v>0</v>
      </c>
      <c r="IP670">
        <v>0</v>
      </c>
      <c r="IQ670">
        <v>0</v>
      </c>
      <c r="IR670">
        <v>0</v>
      </c>
      <c r="IS670">
        <v>0</v>
      </c>
      <c r="IT670">
        <v>0</v>
      </c>
      <c r="IU670">
        <v>263895</v>
      </c>
      <c r="IV670">
        <v>0</v>
      </c>
      <c r="IW670">
        <v>472791</v>
      </c>
      <c r="IX670">
        <v>1536088</v>
      </c>
      <c r="IY670">
        <v>2121710</v>
      </c>
      <c r="IZ670">
        <v>0</v>
      </c>
      <c r="JA670">
        <v>0</v>
      </c>
      <c r="JB670">
        <v>261908</v>
      </c>
      <c r="JC670">
        <v>982907</v>
      </c>
      <c r="JD670">
        <v>111774</v>
      </c>
      <c r="JE670">
        <v>176122</v>
      </c>
      <c r="JF670">
        <v>105137</v>
      </c>
      <c r="JG670">
        <v>415760</v>
      </c>
      <c r="JH670">
        <v>127280</v>
      </c>
      <c r="JI670">
        <v>116557</v>
      </c>
      <c r="JJ670">
        <v>106618</v>
      </c>
      <c r="JK670">
        <v>989390</v>
      </c>
      <c r="JL670">
        <v>7787937</v>
      </c>
      <c r="JM670">
        <v>0</v>
      </c>
      <c r="JN670">
        <v>0</v>
      </c>
      <c r="JO670">
        <v>0</v>
      </c>
      <c r="JP670">
        <v>0</v>
      </c>
      <c r="JQ670">
        <v>0</v>
      </c>
      <c r="JR670">
        <v>0</v>
      </c>
      <c r="JS670">
        <v>0</v>
      </c>
      <c r="JT670"/>
      <c r="JU670"/>
      <c r="JV670"/>
      <c r="JW670"/>
      <c r="JX670"/>
      <c r="JY670">
        <v>23791</v>
      </c>
      <c r="JZ670"/>
      <c r="KA670"/>
      <c r="KB670"/>
      <c r="KC670"/>
      <c r="KD670"/>
      <c r="KE670">
        <v>982907</v>
      </c>
      <c r="KF670">
        <v>190</v>
      </c>
      <c r="KG670">
        <v>363</v>
      </c>
      <c r="KH670">
        <v>97</v>
      </c>
      <c r="KI670">
        <v>140</v>
      </c>
      <c r="KJ670">
        <v>278</v>
      </c>
      <c r="KK670">
        <v>64</v>
      </c>
      <c r="KL670">
        <v>66</v>
      </c>
      <c r="KM670">
        <v>134</v>
      </c>
      <c r="KN670">
        <v>35</v>
      </c>
      <c r="KO670">
        <v>1</v>
      </c>
      <c r="KP670">
        <v>0</v>
      </c>
      <c r="KQ670">
        <v>0</v>
      </c>
      <c r="KR670">
        <v>0</v>
      </c>
      <c r="KS670">
        <v>1</v>
      </c>
      <c r="KT670">
        <v>0</v>
      </c>
      <c r="KU670">
        <v>1</v>
      </c>
      <c r="KV670">
        <v>0</v>
      </c>
      <c r="KW670">
        <v>0</v>
      </c>
      <c r="KX670">
        <v>0</v>
      </c>
      <c r="KY670">
        <v>0</v>
      </c>
      <c r="KZ670">
        <v>0</v>
      </c>
      <c r="LA670">
        <v>0</v>
      </c>
      <c r="LB670">
        <v>0</v>
      </c>
      <c r="LC670">
        <v>0</v>
      </c>
      <c r="LD670">
        <v>1</v>
      </c>
      <c r="LE670">
        <v>0</v>
      </c>
      <c r="LF670">
        <v>0</v>
      </c>
      <c r="LG670">
        <v>0</v>
      </c>
      <c r="LH670">
        <v>0</v>
      </c>
    </row>
    <row r="671" spans="1:320" s="34" customFormat="1" ht="15" customHeight="1" x14ac:dyDescent="0.25">
      <c r="A671" s="45">
        <v>206331256</v>
      </c>
      <c r="B671" s="45" t="s">
        <v>5408</v>
      </c>
      <c r="C671" s="46">
        <v>45292</v>
      </c>
      <c r="D671" s="46">
        <v>45657</v>
      </c>
      <c r="E671" s="47">
        <v>366</v>
      </c>
      <c r="F671" s="45" t="s">
        <v>883</v>
      </c>
      <c r="G671" s="45" t="s">
        <v>884</v>
      </c>
      <c r="H671" s="45" t="s">
        <v>1404</v>
      </c>
      <c r="I671" s="45" t="s">
        <v>886</v>
      </c>
      <c r="J671" s="45" t="s">
        <v>887</v>
      </c>
      <c r="K671" s="45" t="s">
        <v>1405</v>
      </c>
      <c r="L671" s="45" t="s">
        <v>5333</v>
      </c>
      <c r="M671" s="45" t="s">
        <v>5409</v>
      </c>
      <c r="N671" s="45" t="s">
        <v>5410</v>
      </c>
      <c r="O671" s="45" t="s">
        <v>1422</v>
      </c>
      <c r="P671" s="45" t="s">
        <v>5411</v>
      </c>
      <c r="Q671" s="45" t="s">
        <v>5412</v>
      </c>
      <c r="R671" t="s">
        <v>5413</v>
      </c>
      <c r="S671" s="45" t="s">
        <v>884</v>
      </c>
      <c r="T671"/>
      <c r="U671" s="47">
        <v>64</v>
      </c>
      <c r="V671" s="47">
        <v>64</v>
      </c>
      <c r="W671" s="47" t="s">
        <v>894</v>
      </c>
      <c r="X671" s="47">
        <v>23424</v>
      </c>
      <c r="Y671" s="47">
        <v>18985</v>
      </c>
      <c r="Z671" s="48">
        <v>186.57</v>
      </c>
      <c r="AA671" s="44">
        <v>80</v>
      </c>
      <c r="AB671" s="44">
        <v>75</v>
      </c>
      <c r="AC671" s="44">
        <v>683</v>
      </c>
      <c r="AD671" s="44"/>
      <c r="AE671" s="44">
        <v>2649</v>
      </c>
      <c r="AF671" s="44">
        <v>15635</v>
      </c>
      <c r="AG671" s="44"/>
      <c r="AH671" s="47"/>
      <c r="AI671" s="47">
        <v>18</v>
      </c>
      <c r="AJ671"/>
      <c r="AK671" t="s">
        <v>895</v>
      </c>
      <c r="AL671">
        <v>18985</v>
      </c>
      <c r="AM671"/>
      <c r="AN671"/>
      <c r="AO671"/>
      <c r="AP671"/>
      <c r="AQ671"/>
      <c r="AR671" s="44"/>
      <c r="AS671" s="44"/>
      <c r="AT671" s="44"/>
      <c r="AU671" s="44">
        <v>4906357</v>
      </c>
      <c r="AV671" s="44">
        <v>2561107</v>
      </c>
      <c r="AW671" s="44">
        <v>1931990</v>
      </c>
      <c r="AX671" s="44">
        <v>406782</v>
      </c>
      <c r="AY671" s="44">
        <v>5942256</v>
      </c>
      <c r="AZ671" s="21">
        <v>6633043</v>
      </c>
      <c r="BA671" s="21">
        <v>-690787</v>
      </c>
      <c r="BB671" s="44"/>
      <c r="BC671" s="44"/>
      <c r="BD671" s="44"/>
      <c r="BE671" s="44">
        <v>-690787</v>
      </c>
      <c r="BF671" s="44">
        <v>170680</v>
      </c>
      <c r="BG671" s="44"/>
      <c r="BH671" s="44">
        <v>708510</v>
      </c>
      <c r="BI671" s="21">
        <v>4018527</v>
      </c>
      <c r="BJ671" s="21"/>
      <c r="BK671" s="21"/>
      <c r="BL671" s="21">
        <v>8640</v>
      </c>
      <c r="BM671" s="21"/>
      <c r="BN671" s="21">
        <v>4906357</v>
      </c>
      <c r="BO671" s="21"/>
      <c r="BP671" s="21"/>
      <c r="BQ671" s="44"/>
      <c r="BR671" s="21"/>
      <c r="BS671" s="44"/>
      <c r="BT671" s="21"/>
      <c r="BU671" s="44"/>
      <c r="BV671" s="21"/>
      <c r="BW671" s="44">
        <v>118469</v>
      </c>
      <c r="BX671" s="21"/>
      <c r="BY671" s="21"/>
      <c r="BZ671" s="21"/>
      <c r="CA671" s="44">
        <v>2191831</v>
      </c>
      <c r="CB671" s="44"/>
      <c r="CC671" s="44">
        <v>246782</v>
      </c>
      <c r="CD671" s="44"/>
      <c r="CE671" s="44"/>
      <c r="CF671" s="44"/>
      <c r="CG671" s="44"/>
      <c r="CH671" s="44"/>
      <c r="CI671" s="21">
        <v>4025</v>
      </c>
      <c r="CJ671" s="44"/>
      <c r="CK671" s="21"/>
      <c r="CL671" s="44"/>
      <c r="CM671" s="44">
        <v>2040169</v>
      </c>
      <c r="CN671" s="44">
        <v>0</v>
      </c>
      <c r="CO671" s="44">
        <v>235827</v>
      </c>
      <c r="CP671" s="44">
        <v>0</v>
      </c>
      <c r="CQ671" s="21">
        <v>218853</v>
      </c>
      <c r="CR671" s="44">
        <v>33169</v>
      </c>
      <c r="CS671" s="44">
        <v>30532</v>
      </c>
      <c r="CT671" s="44">
        <v>2557</v>
      </c>
      <c r="CU671" s="44"/>
      <c r="CV671" s="44">
        <v>0</v>
      </c>
      <c r="CW671" s="21"/>
      <c r="CX671" s="21"/>
      <c r="CY671" s="21"/>
      <c r="CZ671" s="21"/>
      <c r="DA671" s="21"/>
      <c r="DB671" s="21"/>
      <c r="DC671" s="21"/>
      <c r="DD671" s="21"/>
      <c r="DE671" s="44"/>
      <c r="DF671" s="21"/>
      <c r="DG671" s="44"/>
      <c r="DH671" s="21"/>
      <c r="DI671" s="44"/>
      <c r="DJ671" s="44"/>
      <c r="DK671" s="44"/>
      <c r="DL671" s="44"/>
      <c r="DM671" s="21"/>
      <c r="DN671" s="44"/>
      <c r="DO671" s="44"/>
      <c r="DP671" s="44"/>
      <c r="DQ671" s="44"/>
      <c r="DR671" s="44"/>
      <c r="DS671" s="44"/>
      <c r="DT671" s="44"/>
      <c r="DU671" s="44"/>
      <c r="DV671" s="44"/>
      <c r="DW671" s="44"/>
      <c r="DX671" s="44"/>
      <c r="DY671" s="44"/>
      <c r="DZ671" s="44"/>
      <c r="EA671" s="44"/>
      <c r="EB671" s="21"/>
      <c r="EC671" s="44">
        <v>-334983</v>
      </c>
      <c r="ED671" s="44"/>
      <c r="EE671" s="21"/>
      <c r="EF671" s="44"/>
      <c r="EG671" s="21">
        <v>1293474</v>
      </c>
      <c r="EH671" s="44"/>
      <c r="EI671" s="21">
        <v>973499</v>
      </c>
      <c r="EJ671" s="44"/>
      <c r="EK671" s="44"/>
      <c r="EL671" s="21"/>
      <c r="EM671" s="44"/>
      <c r="EN671" s="44"/>
      <c r="EO671" s="44"/>
      <c r="EP671" s="21"/>
      <c r="EQ671" s="21"/>
      <c r="ER671" s="21"/>
      <c r="ES671" s="21"/>
      <c r="ET671" s="44"/>
      <c r="EU671" s="21"/>
      <c r="EV671" s="44"/>
      <c r="EW671" s="21"/>
      <c r="EX671" s="44"/>
      <c r="EY671" s="44"/>
      <c r="EZ671" s="21"/>
      <c r="FA671" s="21"/>
      <c r="FB671" s="44"/>
      <c r="FC671" s="44"/>
      <c r="FD671" s="21"/>
      <c r="FE671" s="112"/>
      <c r="FF671" s="44"/>
      <c r="FG671" s="44">
        <v>3033681</v>
      </c>
      <c r="FH671" s="44">
        <v>535830</v>
      </c>
      <c r="FI671" s="44">
        <v>3063532</v>
      </c>
      <c r="FJ671" s="44">
        <v>92419</v>
      </c>
      <c r="FK671" s="44">
        <v>2545478</v>
      </c>
      <c r="FL671" s="44"/>
      <c r="FM671" s="44"/>
      <c r="FN671" s="44"/>
      <c r="FO671" s="44"/>
      <c r="FP671" s="44"/>
      <c r="FQ671" s="44"/>
      <c r="FR671" s="44"/>
      <c r="FS671" s="44"/>
      <c r="FT671" s="44">
        <v>23700</v>
      </c>
      <c r="FU671" s="44"/>
      <c r="FV671" s="21">
        <v>63128</v>
      </c>
      <c r="FW671" s="44"/>
      <c r="FX671" s="44">
        <v>53839</v>
      </c>
      <c r="FY671" s="44">
        <v>11861</v>
      </c>
      <c r="FZ671" s="44">
        <v>22232</v>
      </c>
      <c r="GA671" s="44">
        <v>4366</v>
      </c>
      <c r="GB671" s="44"/>
      <c r="GC671" s="44"/>
      <c r="GD671" s="44">
        <v>749523</v>
      </c>
      <c r="GE671" s="44">
        <v>198976</v>
      </c>
      <c r="GF671" s="44">
        <v>52110</v>
      </c>
      <c r="GG671" s="44">
        <v>503795</v>
      </c>
      <c r="GH671" s="44">
        <v>8591</v>
      </c>
      <c r="GI671" s="44">
        <v>167033</v>
      </c>
      <c r="GJ671" s="44">
        <v>82944</v>
      </c>
      <c r="GK671" s="44">
        <v>1305107</v>
      </c>
      <c r="GL671" s="44">
        <v>6868</v>
      </c>
      <c r="GM671" s="44">
        <v>565718</v>
      </c>
      <c r="GN671" s="44">
        <v>46810</v>
      </c>
      <c r="GO671" s="44">
        <v>33837</v>
      </c>
      <c r="GP671" s="44"/>
      <c r="GQ671" s="44">
        <v>187127</v>
      </c>
      <c r="GR671" s="44"/>
      <c r="GS671" s="44">
        <v>2984162</v>
      </c>
      <c r="GT671" s="44"/>
      <c r="GU671" s="21">
        <v>24840</v>
      </c>
      <c r="GV671" s="44"/>
      <c r="GW671" s="44">
        <v>7100</v>
      </c>
      <c r="GX671" s="44"/>
      <c r="GY671" s="44">
        <v>3016102</v>
      </c>
      <c r="GZ671" s="44">
        <v>4650572</v>
      </c>
      <c r="HA671" s="44"/>
      <c r="HB671" s="44"/>
      <c r="HC671" s="44">
        <v>-1634470</v>
      </c>
      <c r="HD671" s="44">
        <v>3016102</v>
      </c>
      <c r="HE671" s="21"/>
      <c r="HF671" s="21"/>
      <c r="HG671" s="21"/>
      <c r="HH671" s="21"/>
      <c r="HI671" s="21">
        <v>0</v>
      </c>
      <c r="HJ671" s="44"/>
      <c r="HK671" s="21">
        <v>22000</v>
      </c>
      <c r="HL671" s="21">
        <v>24444</v>
      </c>
      <c r="HM671" s="21">
        <v>46444</v>
      </c>
      <c r="HN671" s="21">
        <v>-21604</v>
      </c>
      <c r="HO671" s="21"/>
      <c r="HP671" s="44"/>
      <c r="HQ671" s="47"/>
      <c r="HR671" s="47"/>
      <c r="HS671" s="47"/>
      <c r="HT671" s="47" t="s">
        <v>1799</v>
      </c>
      <c r="HU671" s="47">
        <v>46505.72</v>
      </c>
      <c r="HV671" s="47">
        <v>2001</v>
      </c>
      <c r="HW671" s="47">
        <v>0</v>
      </c>
      <c r="HX671" s="47">
        <v>1378</v>
      </c>
      <c r="HY671" s="47">
        <v>23326</v>
      </c>
      <c r="HZ671" s="47">
        <v>52062</v>
      </c>
      <c r="IA671" s="47">
        <v>0</v>
      </c>
      <c r="IB671" s="47">
        <v>0</v>
      </c>
      <c r="IC671" s="47">
        <v>0</v>
      </c>
      <c r="ID671"/>
      <c r="IE671" s="47">
        <v>2136</v>
      </c>
      <c r="IF671">
        <v>8828</v>
      </c>
      <c r="IG671" s="47">
        <v>1869</v>
      </c>
      <c r="IH671" s="47">
        <v>14321</v>
      </c>
      <c r="II671">
        <v>350</v>
      </c>
      <c r="IJ671">
        <v>7734</v>
      </c>
      <c r="IK671">
        <v>1989</v>
      </c>
      <c r="IL671">
        <v>4967</v>
      </c>
      <c r="IM671">
        <v>120961</v>
      </c>
      <c r="IN671">
        <v>0</v>
      </c>
      <c r="IO671">
        <v>0</v>
      </c>
      <c r="IP671">
        <v>0</v>
      </c>
      <c r="IQ671">
        <v>0</v>
      </c>
      <c r="IR671">
        <v>0</v>
      </c>
      <c r="IS671">
        <v>973</v>
      </c>
      <c r="IT671">
        <v>973</v>
      </c>
      <c r="IU671">
        <v>132359</v>
      </c>
      <c r="IV671">
        <v>0</v>
      </c>
      <c r="IW671">
        <v>71458</v>
      </c>
      <c r="IX671">
        <v>802021</v>
      </c>
      <c r="IY671">
        <v>1093782</v>
      </c>
      <c r="IZ671">
        <v>0</v>
      </c>
      <c r="JA671">
        <v>0</v>
      </c>
      <c r="JB671">
        <v>0</v>
      </c>
      <c r="JC671"/>
      <c r="JD671">
        <v>48755</v>
      </c>
      <c r="JE671">
        <v>150234</v>
      </c>
      <c r="JF671">
        <v>29908</v>
      </c>
      <c r="JG671">
        <v>269568</v>
      </c>
      <c r="JH671">
        <v>7340</v>
      </c>
      <c r="JI671">
        <v>140233</v>
      </c>
      <c r="JJ671">
        <v>75604</v>
      </c>
      <c r="JK671">
        <v>212419</v>
      </c>
      <c r="JL671">
        <v>3033681</v>
      </c>
      <c r="JM671">
        <v>0</v>
      </c>
      <c r="JN671">
        <v>0</v>
      </c>
      <c r="JO671">
        <v>0</v>
      </c>
      <c r="JP671">
        <v>0</v>
      </c>
      <c r="JQ671">
        <v>0</v>
      </c>
      <c r="JR671">
        <v>48657</v>
      </c>
      <c r="JS671">
        <v>48657</v>
      </c>
      <c r="JT671"/>
      <c r="JU671"/>
      <c r="JV671"/>
      <c r="JW671"/>
      <c r="JX671"/>
      <c r="JY671"/>
      <c r="JZ671"/>
      <c r="KA671"/>
      <c r="KB671"/>
      <c r="KC671"/>
      <c r="KD671"/>
      <c r="KE671"/>
      <c r="KF671"/>
      <c r="KG671"/>
      <c r="KH671"/>
      <c r="KI671"/>
      <c r="KJ671"/>
      <c r="KK671"/>
      <c r="KL671"/>
      <c r="KM671"/>
      <c r="KN671"/>
      <c r="KO671">
        <v>1</v>
      </c>
      <c r="KP671">
        <v>0</v>
      </c>
      <c r="KQ671">
        <v>0</v>
      </c>
      <c r="KR671">
        <v>0</v>
      </c>
      <c r="KS671">
        <v>1</v>
      </c>
      <c r="KT671">
        <v>0</v>
      </c>
      <c r="KU671">
        <v>1</v>
      </c>
      <c r="KV671">
        <v>0</v>
      </c>
      <c r="KW671">
        <v>0</v>
      </c>
      <c r="KX671">
        <v>0</v>
      </c>
      <c r="KY671">
        <v>0</v>
      </c>
      <c r="KZ671">
        <v>0</v>
      </c>
      <c r="LA671">
        <v>0</v>
      </c>
      <c r="LB671">
        <v>0</v>
      </c>
      <c r="LC671">
        <v>0</v>
      </c>
      <c r="LD671">
        <v>1</v>
      </c>
      <c r="LE671">
        <v>0</v>
      </c>
      <c r="LF671">
        <v>0</v>
      </c>
      <c r="LG671">
        <v>0</v>
      </c>
      <c r="LH671">
        <v>0</v>
      </c>
    </row>
    <row r="672" spans="1:320" s="34" customFormat="1" ht="15" customHeight="1" x14ac:dyDescent="0.25">
      <c r="A672" s="45">
        <v>206331267</v>
      </c>
      <c r="B672" s="45" t="s">
        <v>5414</v>
      </c>
      <c r="C672" s="46">
        <v>45292</v>
      </c>
      <c r="D672" s="46">
        <v>45657</v>
      </c>
      <c r="E672" s="47">
        <v>366</v>
      </c>
      <c r="F672" s="45" t="s">
        <v>883</v>
      </c>
      <c r="G672" s="45" t="s">
        <v>884</v>
      </c>
      <c r="H672" s="45" t="s">
        <v>1404</v>
      </c>
      <c r="I672" s="45" t="s">
        <v>886</v>
      </c>
      <c r="J672" s="45" t="s">
        <v>887</v>
      </c>
      <c r="K672" s="45" t="s">
        <v>1405</v>
      </c>
      <c r="L672" s="45" t="s">
        <v>5280</v>
      </c>
      <c r="M672" s="45" t="s">
        <v>5415</v>
      </c>
      <c r="N672" s="45" t="s">
        <v>5416</v>
      </c>
      <c r="O672" s="45" t="s">
        <v>1408</v>
      </c>
      <c r="P672" s="45" t="s">
        <v>5417</v>
      </c>
      <c r="Q672" s="45" t="s">
        <v>5418</v>
      </c>
      <c r="R672" t="s">
        <v>3724</v>
      </c>
      <c r="S672" s="45" t="s">
        <v>893</v>
      </c>
      <c r="T672"/>
      <c r="U672" s="47">
        <v>143</v>
      </c>
      <c r="V672" s="47">
        <v>143</v>
      </c>
      <c r="W672" s="47" t="s">
        <v>913</v>
      </c>
      <c r="X672" s="47">
        <v>52338</v>
      </c>
      <c r="Y672" s="47">
        <v>50551</v>
      </c>
      <c r="Z672" s="48">
        <v>223.74</v>
      </c>
      <c r="AA672" s="44">
        <v>526</v>
      </c>
      <c r="AB672" s="44">
        <v>517</v>
      </c>
      <c r="AC672" s="44">
        <v>11172</v>
      </c>
      <c r="AD672" s="44">
        <v>17093</v>
      </c>
      <c r="AE672" s="44">
        <v>2100</v>
      </c>
      <c r="AF672" s="44">
        <v>17842</v>
      </c>
      <c r="AG672" s="44"/>
      <c r="AH672" s="47">
        <v>1052</v>
      </c>
      <c r="AI672" s="47">
        <v>509</v>
      </c>
      <c r="AJ672">
        <v>783</v>
      </c>
      <c r="AK672" t="s">
        <v>895</v>
      </c>
      <c r="AL672">
        <v>50551</v>
      </c>
      <c r="AM672"/>
      <c r="AN672"/>
      <c r="AO672"/>
      <c r="AP672"/>
      <c r="AQ672"/>
      <c r="AR672" s="44"/>
      <c r="AS672" s="44"/>
      <c r="AT672" s="44"/>
      <c r="AU672" s="44">
        <v>44037015</v>
      </c>
      <c r="AV672" s="44">
        <v>9523005</v>
      </c>
      <c r="AW672" s="44">
        <v>29151386</v>
      </c>
      <c r="AX672" s="44">
        <v>1539</v>
      </c>
      <c r="AY672" s="44">
        <v>24410173</v>
      </c>
      <c r="AZ672" s="21">
        <v>21304517</v>
      </c>
      <c r="BA672" s="21">
        <v>3105656</v>
      </c>
      <c r="BB672" s="44">
        <v>1</v>
      </c>
      <c r="BC672" s="44"/>
      <c r="BD672" s="44"/>
      <c r="BE672" s="44">
        <v>3105657</v>
      </c>
      <c r="BF672" s="44">
        <v>13965000</v>
      </c>
      <c r="BG672" s="44">
        <v>21366250</v>
      </c>
      <c r="BH672" s="44">
        <v>735000</v>
      </c>
      <c r="BI672" s="21">
        <v>6248750</v>
      </c>
      <c r="BJ672" s="21"/>
      <c r="BK672" s="21">
        <v>1269815</v>
      </c>
      <c r="BL672" s="21">
        <v>178150</v>
      </c>
      <c r="BM672" s="21">
        <v>274050</v>
      </c>
      <c r="BN672" s="21">
        <v>44037015</v>
      </c>
      <c r="BO672" s="21"/>
      <c r="BP672" s="21"/>
      <c r="BQ672" s="44"/>
      <c r="BR672" s="21"/>
      <c r="BS672" s="44"/>
      <c r="BT672" s="21"/>
      <c r="BU672" s="44"/>
      <c r="BV672" s="21"/>
      <c r="BW672" s="44">
        <v>5912846</v>
      </c>
      <c r="BX672" s="21"/>
      <c r="BY672" s="21">
        <v>3192809</v>
      </c>
      <c r="BZ672" s="21"/>
      <c r="CA672" s="44">
        <v>190237</v>
      </c>
      <c r="CB672" s="44"/>
      <c r="CC672" s="44"/>
      <c r="CD672" s="44"/>
      <c r="CE672" s="44"/>
      <c r="CF672" s="44"/>
      <c r="CG672" s="44">
        <v>227113</v>
      </c>
      <c r="CH672" s="44"/>
      <c r="CI672" s="21"/>
      <c r="CJ672" s="44"/>
      <c r="CK672" s="21"/>
      <c r="CL672" s="44"/>
      <c r="CM672" s="44">
        <v>0</v>
      </c>
      <c r="CN672" s="44">
        <v>0</v>
      </c>
      <c r="CO672" s="44">
        <v>3640025</v>
      </c>
      <c r="CP672" s="44">
        <v>0</v>
      </c>
      <c r="CQ672" s="21">
        <v>4375350</v>
      </c>
      <c r="CR672" s="44">
        <v>532500</v>
      </c>
      <c r="CS672" s="44">
        <v>699640</v>
      </c>
      <c r="CT672" s="44">
        <v>145282</v>
      </c>
      <c r="CU672" s="44"/>
      <c r="CV672" s="44">
        <v>130208</v>
      </c>
      <c r="CW672" s="21"/>
      <c r="CX672" s="21"/>
      <c r="CY672" s="21"/>
      <c r="CZ672" s="21"/>
      <c r="DA672" s="21"/>
      <c r="DB672" s="21"/>
      <c r="DC672" s="21"/>
      <c r="DD672" s="21"/>
      <c r="DE672" s="44"/>
      <c r="DF672" s="21"/>
      <c r="DG672" s="44"/>
      <c r="DH672" s="21"/>
      <c r="DI672" s="44"/>
      <c r="DJ672" s="44"/>
      <c r="DK672" s="44"/>
      <c r="DL672" s="44"/>
      <c r="DM672" s="21"/>
      <c r="DN672" s="44"/>
      <c r="DO672" s="44"/>
      <c r="DP672" s="44"/>
      <c r="DQ672" s="44"/>
      <c r="DR672" s="44"/>
      <c r="DS672" s="44"/>
      <c r="DT672" s="44"/>
      <c r="DU672" s="44"/>
      <c r="DV672" s="44"/>
      <c r="DW672" s="44"/>
      <c r="DX672" s="44"/>
      <c r="DY672" s="44"/>
      <c r="DZ672" s="44"/>
      <c r="EA672" s="44"/>
      <c r="EB672" s="21"/>
      <c r="EC672" s="44">
        <v>9343732</v>
      </c>
      <c r="ED672" s="44"/>
      <c r="EE672" s="21">
        <v>16738179</v>
      </c>
      <c r="EF672" s="44"/>
      <c r="EG672" s="21">
        <v>470470</v>
      </c>
      <c r="EH672" s="44"/>
      <c r="EI672" s="21">
        <v>1526127</v>
      </c>
      <c r="EJ672" s="44"/>
      <c r="EK672" s="44"/>
      <c r="EL672" s="21"/>
      <c r="EM672" s="44">
        <v>1011633</v>
      </c>
      <c r="EN672" s="44"/>
      <c r="EO672" s="44">
        <v>61245</v>
      </c>
      <c r="EP672" s="21"/>
      <c r="EQ672" s="21"/>
      <c r="ER672" s="21"/>
      <c r="ES672" s="21"/>
      <c r="ET672" s="44"/>
      <c r="EU672" s="21"/>
      <c r="EV672" s="44"/>
      <c r="EW672" s="21"/>
      <c r="EX672" s="44"/>
      <c r="EY672" s="44"/>
      <c r="EZ672" s="21"/>
      <c r="FA672" s="21"/>
      <c r="FB672" s="44"/>
      <c r="FC672" s="44"/>
      <c r="FD672" s="21"/>
      <c r="FE672" s="112"/>
      <c r="FF672" s="44"/>
      <c r="FG672" s="44">
        <v>9832776</v>
      </c>
      <c r="FH672" s="44">
        <v>2985285</v>
      </c>
      <c r="FI672" s="44">
        <v>8486456</v>
      </c>
      <c r="FJ672" s="44">
        <v>661051</v>
      </c>
      <c r="FK672" s="44">
        <v>7648211</v>
      </c>
      <c r="FL672" s="44"/>
      <c r="FM672" s="44"/>
      <c r="FN672" s="44"/>
      <c r="FO672" s="44"/>
      <c r="FP672" s="44"/>
      <c r="FQ672" s="44"/>
      <c r="FR672" s="44"/>
      <c r="FS672" s="44"/>
      <c r="FT672" s="44">
        <v>43314</v>
      </c>
      <c r="FU672" s="44"/>
      <c r="FV672" s="21">
        <v>928108</v>
      </c>
      <c r="FW672" s="44">
        <v>45807</v>
      </c>
      <c r="FX672" s="44">
        <v>784792</v>
      </c>
      <c r="FY672" s="44">
        <v>119744</v>
      </c>
      <c r="FZ672" s="44">
        <v>261084</v>
      </c>
      <c r="GA672" s="44">
        <v>70798</v>
      </c>
      <c r="GB672" s="44"/>
      <c r="GC672" s="44">
        <v>144266</v>
      </c>
      <c r="GD672" s="44">
        <v>566026</v>
      </c>
      <c r="GE672" s="44">
        <v>546215</v>
      </c>
      <c r="GF672" s="44">
        <v>157247</v>
      </c>
      <c r="GG672" s="44">
        <v>1194380</v>
      </c>
      <c r="GH672" s="44">
        <v>121544</v>
      </c>
      <c r="GI672" s="44">
        <v>302699</v>
      </c>
      <c r="GJ672" s="44">
        <v>174297</v>
      </c>
      <c r="GK672" s="44">
        <v>6174859</v>
      </c>
      <c r="GL672" s="44">
        <v>24878</v>
      </c>
      <c r="GM672" s="44">
        <v>1458924</v>
      </c>
      <c r="GN672" s="44">
        <v>156860</v>
      </c>
      <c r="GO672" s="44">
        <v>80638</v>
      </c>
      <c r="GP672" s="44"/>
      <c r="GQ672" s="44">
        <v>19490</v>
      </c>
      <c r="GR672" s="44">
        <v>280336</v>
      </c>
      <c r="GS672" s="44">
        <v>25645259</v>
      </c>
      <c r="GT672" s="44"/>
      <c r="GU672" s="21">
        <v>210407</v>
      </c>
      <c r="GV672" s="44">
        <v>129476</v>
      </c>
      <c r="GW672" s="44"/>
      <c r="GX672" s="44"/>
      <c r="GY672" s="44">
        <v>25985142</v>
      </c>
      <c r="GZ672" s="44">
        <v>2029910</v>
      </c>
      <c r="HA672" s="44"/>
      <c r="HB672" s="44"/>
      <c r="HC672" s="44">
        <v>23955232</v>
      </c>
      <c r="HD672" s="44">
        <v>25985142</v>
      </c>
      <c r="HE672" s="21">
        <v>23027788</v>
      </c>
      <c r="HF672" s="21"/>
      <c r="HG672" s="21"/>
      <c r="HH672" s="21"/>
      <c r="HI672" s="21">
        <v>0</v>
      </c>
      <c r="HJ672" s="44"/>
      <c r="HK672" s="21">
        <v>116663</v>
      </c>
      <c r="HL672" s="21">
        <v>219233</v>
      </c>
      <c r="HM672" s="21">
        <v>335896</v>
      </c>
      <c r="HN672" s="21">
        <v>-125489</v>
      </c>
      <c r="HO672" s="21"/>
      <c r="HP672" s="44"/>
      <c r="HQ672" s="47"/>
      <c r="HR672" s="47"/>
      <c r="HS672" s="47"/>
      <c r="HT672" s="47" t="s">
        <v>1799</v>
      </c>
      <c r="HU672" s="47">
        <v>20299.100000000002</v>
      </c>
      <c r="HV672" s="47">
        <v>2039</v>
      </c>
      <c r="HW672" s="47">
        <v>0</v>
      </c>
      <c r="HX672" s="47">
        <v>9088</v>
      </c>
      <c r="HY672" s="47">
        <v>54031</v>
      </c>
      <c r="HZ672" s="47">
        <v>128942</v>
      </c>
      <c r="IA672" s="47">
        <v>0</v>
      </c>
      <c r="IB672" s="47">
        <v>0</v>
      </c>
      <c r="IC672" s="47">
        <v>0</v>
      </c>
      <c r="ID672">
        <v>30042</v>
      </c>
      <c r="IE672" s="47">
        <v>2629</v>
      </c>
      <c r="IF672">
        <v>22083</v>
      </c>
      <c r="IG672" s="47">
        <v>4798</v>
      </c>
      <c r="IH672" s="47">
        <v>23039</v>
      </c>
      <c r="II672">
        <v>2987</v>
      </c>
      <c r="IJ672">
        <v>7913</v>
      </c>
      <c r="IK672">
        <v>2002</v>
      </c>
      <c r="IL672">
        <v>25707</v>
      </c>
      <c r="IM672">
        <v>315300</v>
      </c>
      <c r="IN672">
        <v>0</v>
      </c>
      <c r="IO672">
        <v>0</v>
      </c>
      <c r="IP672">
        <v>0</v>
      </c>
      <c r="IQ672">
        <v>0</v>
      </c>
      <c r="IR672">
        <v>0</v>
      </c>
      <c r="IS672">
        <v>0</v>
      </c>
      <c r="IT672">
        <v>0</v>
      </c>
      <c r="IU672">
        <v>172890</v>
      </c>
      <c r="IV672">
        <v>0</v>
      </c>
      <c r="IW672">
        <v>505236</v>
      </c>
      <c r="IX672">
        <v>1836147</v>
      </c>
      <c r="IY672">
        <v>2743180</v>
      </c>
      <c r="IZ672">
        <v>0</v>
      </c>
      <c r="JA672">
        <v>0</v>
      </c>
      <c r="JB672">
        <v>0</v>
      </c>
      <c r="JC672">
        <v>1335202</v>
      </c>
      <c r="JD672">
        <v>64206</v>
      </c>
      <c r="JE672">
        <v>393763</v>
      </c>
      <c r="JF672">
        <v>85078</v>
      </c>
      <c r="JG672">
        <v>488279</v>
      </c>
      <c r="JH672">
        <v>92765</v>
      </c>
      <c r="JI672">
        <v>179909</v>
      </c>
      <c r="JJ672">
        <v>128095</v>
      </c>
      <c r="JK672">
        <v>1808026</v>
      </c>
      <c r="JL672">
        <v>9832776</v>
      </c>
      <c r="JM672">
        <v>0</v>
      </c>
      <c r="JN672">
        <v>0</v>
      </c>
      <c r="JO672">
        <v>0</v>
      </c>
      <c r="JP672">
        <v>0</v>
      </c>
      <c r="JQ672">
        <v>0</v>
      </c>
      <c r="JR672">
        <v>0</v>
      </c>
      <c r="JS672">
        <v>0</v>
      </c>
      <c r="JT672"/>
      <c r="JU672"/>
      <c r="JV672"/>
      <c r="JW672"/>
      <c r="JX672"/>
      <c r="JY672">
        <v>30042</v>
      </c>
      <c r="JZ672"/>
      <c r="KA672"/>
      <c r="KB672"/>
      <c r="KC672"/>
      <c r="KD672"/>
      <c r="KE672">
        <v>1335202</v>
      </c>
      <c r="KF672">
        <v>199</v>
      </c>
      <c r="KG672">
        <v>306</v>
      </c>
      <c r="KH672">
        <v>134</v>
      </c>
      <c r="KI672">
        <v>148</v>
      </c>
      <c r="KJ672">
        <v>232</v>
      </c>
      <c r="KK672">
        <v>98</v>
      </c>
      <c r="KL672">
        <v>91</v>
      </c>
      <c r="KM672">
        <v>156</v>
      </c>
      <c r="KN672">
        <v>52</v>
      </c>
      <c r="KO672">
        <v>1</v>
      </c>
      <c r="KP672">
        <v>0</v>
      </c>
      <c r="KQ672">
        <v>0</v>
      </c>
      <c r="KR672">
        <v>0</v>
      </c>
      <c r="KS672">
        <v>0</v>
      </c>
      <c r="KT672">
        <v>1</v>
      </c>
      <c r="KU672">
        <v>1</v>
      </c>
      <c r="KV672">
        <v>0</v>
      </c>
      <c r="KW672">
        <v>0</v>
      </c>
      <c r="KX672">
        <v>0</v>
      </c>
      <c r="KY672">
        <v>0</v>
      </c>
      <c r="KZ672">
        <v>0</v>
      </c>
      <c r="LA672">
        <v>0</v>
      </c>
      <c r="LB672">
        <v>0</v>
      </c>
      <c r="LC672">
        <v>0</v>
      </c>
      <c r="LD672">
        <v>1</v>
      </c>
      <c r="LE672">
        <v>0</v>
      </c>
      <c r="LF672">
        <v>0</v>
      </c>
      <c r="LG672">
        <v>0</v>
      </c>
      <c r="LH672">
        <v>0</v>
      </c>
    </row>
    <row r="673" spans="1:320" s="34" customFormat="1" ht="15" customHeight="1" x14ac:dyDescent="0.25">
      <c r="A673" s="45">
        <v>206331284</v>
      </c>
      <c r="B673" s="45" t="s">
        <v>5419</v>
      </c>
      <c r="C673" s="46">
        <v>45292</v>
      </c>
      <c r="D673" s="46">
        <v>45657</v>
      </c>
      <c r="E673" s="47">
        <v>366</v>
      </c>
      <c r="F673" s="45" t="s">
        <v>883</v>
      </c>
      <c r="G673" s="45" t="s">
        <v>884</v>
      </c>
      <c r="H673" s="45" t="s">
        <v>1404</v>
      </c>
      <c r="I673" s="45" t="s">
        <v>886</v>
      </c>
      <c r="J673" s="45" t="s">
        <v>887</v>
      </c>
      <c r="K673" s="45" t="s">
        <v>1405</v>
      </c>
      <c r="L673" s="45" t="s">
        <v>5273</v>
      </c>
      <c r="M673" s="45" t="s">
        <v>5420</v>
      </c>
      <c r="N673" s="45" t="s">
        <v>5421</v>
      </c>
      <c r="O673" s="45" t="s">
        <v>5328</v>
      </c>
      <c r="P673" s="45" t="s">
        <v>5422</v>
      </c>
      <c r="Q673" s="45" t="s">
        <v>5423</v>
      </c>
      <c r="R673" t="s">
        <v>5424</v>
      </c>
      <c r="S673" s="45" t="s">
        <v>893</v>
      </c>
      <c r="T673" t="s">
        <v>1225</v>
      </c>
      <c r="U673" s="47">
        <v>99</v>
      </c>
      <c r="V673" s="47">
        <v>99</v>
      </c>
      <c r="W673" s="47" t="s">
        <v>894</v>
      </c>
      <c r="X673" s="47">
        <v>36234</v>
      </c>
      <c r="Y673" s="47">
        <v>30954</v>
      </c>
      <c r="Z673" s="48">
        <v>144.09</v>
      </c>
      <c r="AA673" s="44">
        <v>400</v>
      </c>
      <c r="AB673" s="44">
        <v>400</v>
      </c>
      <c r="AC673" s="44">
        <v>6031</v>
      </c>
      <c r="AD673" s="44">
        <v>4142</v>
      </c>
      <c r="AE673" s="44">
        <v>1819</v>
      </c>
      <c r="AF673" s="44">
        <v>18319</v>
      </c>
      <c r="AG673" s="44"/>
      <c r="AH673" s="47"/>
      <c r="AI673" s="47">
        <v>69</v>
      </c>
      <c r="AJ673">
        <v>574</v>
      </c>
      <c r="AK673" t="s">
        <v>914</v>
      </c>
      <c r="AL673">
        <v>23133</v>
      </c>
      <c r="AM673"/>
      <c r="AN673"/>
      <c r="AO673"/>
      <c r="AP673">
        <v>7821</v>
      </c>
      <c r="AQ673"/>
      <c r="AR673" s="44"/>
      <c r="AS673" s="44"/>
      <c r="AT673" s="44"/>
      <c r="AU673" s="44">
        <v>19284135</v>
      </c>
      <c r="AV673" s="44">
        <v>5910227</v>
      </c>
      <c r="AW673" s="44">
        <v>10082375</v>
      </c>
      <c r="AX673" s="44">
        <v>38</v>
      </c>
      <c r="AY673" s="44">
        <v>15112025</v>
      </c>
      <c r="AZ673" s="21">
        <v>14746565</v>
      </c>
      <c r="BA673" s="21">
        <v>365460</v>
      </c>
      <c r="BB673" s="44">
        <v>527</v>
      </c>
      <c r="BC673" s="44"/>
      <c r="BD673" s="44"/>
      <c r="BE673" s="44">
        <v>365987</v>
      </c>
      <c r="BF673" s="44">
        <v>3375266</v>
      </c>
      <c r="BG673" s="44">
        <v>2326442</v>
      </c>
      <c r="BH673" s="44">
        <v>1397049</v>
      </c>
      <c r="BI673" s="21">
        <v>11904405</v>
      </c>
      <c r="BJ673" s="21"/>
      <c r="BK673" s="21"/>
      <c r="BL673" s="21">
        <v>30045</v>
      </c>
      <c r="BM673" s="21">
        <v>250928</v>
      </c>
      <c r="BN673" s="21">
        <v>10094083</v>
      </c>
      <c r="BO673" s="21"/>
      <c r="BP673" s="21"/>
      <c r="BQ673" s="44"/>
      <c r="BR673" s="21">
        <v>9190052</v>
      </c>
      <c r="BS673" s="44"/>
      <c r="BT673" s="21"/>
      <c r="BU673" s="44"/>
      <c r="BV673" s="21"/>
      <c r="BW673" s="44">
        <v>3899946</v>
      </c>
      <c r="BX673" s="21"/>
      <c r="BY673" s="21">
        <v>1906535</v>
      </c>
      <c r="BZ673" s="21"/>
      <c r="CA673" s="44">
        <v>53428</v>
      </c>
      <c r="CB673" s="44"/>
      <c r="CC673" s="44">
        <v>49012</v>
      </c>
      <c r="CD673" s="44"/>
      <c r="CE673" s="44"/>
      <c r="CF673" s="44"/>
      <c r="CG673" s="44"/>
      <c r="CH673" s="44"/>
      <c r="CI673" s="21">
        <v>1146</v>
      </c>
      <c r="CJ673" s="44"/>
      <c r="CK673" s="21">
        <v>160</v>
      </c>
      <c r="CL673" s="44"/>
      <c r="CM673" s="44">
        <v>0</v>
      </c>
      <c r="CN673" s="44">
        <v>0</v>
      </c>
      <c r="CO673" s="44">
        <v>2277610</v>
      </c>
      <c r="CP673" s="44">
        <v>0</v>
      </c>
      <c r="CQ673" s="21">
        <v>2216475</v>
      </c>
      <c r="CR673" s="44">
        <v>712820</v>
      </c>
      <c r="CS673" s="44">
        <v>520378</v>
      </c>
      <c r="CT673" s="44">
        <v>157400</v>
      </c>
      <c r="CU673" s="44"/>
      <c r="CV673" s="44">
        <v>25544</v>
      </c>
      <c r="CW673" s="21"/>
      <c r="CX673" s="21"/>
      <c r="CY673" s="21"/>
      <c r="CZ673" s="21"/>
      <c r="DA673" s="21"/>
      <c r="DB673" s="21"/>
      <c r="DC673" s="21"/>
      <c r="DD673" s="21"/>
      <c r="DE673" s="44"/>
      <c r="DF673" s="21"/>
      <c r="DG673" s="44"/>
      <c r="DH673" s="21"/>
      <c r="DI673" s="44"/>
      <c r="DJ673" s="44"/>
      <c r="DK673" s="44"/>
      <c r="DL673" s="44"/>
      <c r="DM673" s="21"/>
      <c r="DN673" s="44"/>
      <c r="DO673" s="44"/>
      <c r="DP673" s="44"/>
      <c r="DQ673" s="44"/>
      <c r="DR673" s="44"/>
      <c r="DS673" s="44"/>
      <c r="DT673" s="44"/>
      <c r="DU673" s="44"/>
      <c r="DV673" s="44"/>
      <c r="DW673" s="44"/>
      <c r="DX673" s="44"/>
      <c r="DY673" s="44"/>
      <c r="DZ673" s="44"/>
      <c r="EA673" s="44"/>
      <c r="EB673" s="21"/>
      <c r="EC673" s="44">
        <v>2168125</v>
      </c>
      <c r="ED673" s="44"/>
      <c r="EE673" s="21">
        <v>2119432</v>
      </c>
      <c r="EF673" s="44"/>
      <c r="EG673" s="21">
        <v>768274</v>
      </c>
      <c r="EH673" s="44"/>
      <c r="EI673" s="21">
        <v>4966716</v>
      </c>
      <c r="EJ673" s="44"/>
      <c r="EK673" s="44"/>
      <c r="EL673" s="21"/>
      <c r="EM673" s="44"/>
      <c r="EN673" s="44"/>
      <c r="EO673" s="44">
        <v>59828</v>
      </c>
      <c r="EP673" s="21"/>
      <c r="EQ673" s="21"/>
      <c r="ER673" s="21"/>
      <c r="ES673" s="21"/>
      <c r="ET673" s="44"/>
      <c r="EU673" s="21"/>
      <c r="EV673" s="44"/>
      <c r="EW673" s="21"/>
      <c r="EX673" s="44"/>
      <c r="EY673" s="44"/>
      <c r="EZ673" s="21"/>
      <c r="FA673" s="21"/>
      <c r="FB673" s="44"/>
      <c r="FC673" s="44"/>
      <c r="FD673" s="21"/>
      <c r="FE673" s="112"/>
      <c r="FF673" s="44"/>
      <c r="FG673" s="44">
        <v>5778129</v>
      </c>
      <c r="FH673" s="44">
        <v>1632579</v>
      </c>
      <c r="FI673" s="44">
        <v>7335857</v>
      </c>
      <c r="FJ673" s="44">
        <v>176799</v>
      </c>
      <c r="FK673" s="44">
        <v>4185619</v>
      </c>
      <c r="FL673" s="44"/>
      <c r="FM673" s="44"/>
      <c r="FN673" s="44"/>
      <c r="FO673" s="44">
        <v>2128760</v>
      </c>
      <c r="FP673" s="44"/>
      <c r="FQ673" s="44"/>
      <c r="FR673" s="44"/>
      <c r="FS673" s="44"/>
      <c r="FT673" s="44">
        <v>178387</v>
      </c>
      <c r="FU673" s="44">
        <v>840</v>
      </c>
      <c r="FV673" s="21">
        <v>462790</v>
      </c>
      <c r="FW673" s="44">
        <v>558984</v>
      </c>
      <c r="FX673" s="44">
        <v>431872</v>
      </c>
      <c r="FY673" s="44">
        <v>85676</v>
      </c>
      <c r="FZ673" s="44">
        <v>200957</v>
      </c>
      <c r="GA673" s="44">
        <v>56226</v>
      </c>
      <c r="GB673" s="44"/>
      <c r="GC673" s="44">
        <v>25038</v>
      </c>
      <c r="GD673" s="44">
        <v>498320</v>
      </c>
      <c r="GE673" s="44">
        <v>444490</v>
      </c>
      <c r="GF673" s="44">
        <v>144326</v>
      </c>
      <c r="GG673" s="44">
        <v>800431</v>
      </c>
      <c r="GH673" s="44">
        <v>147099</v>
      </c>
      <c r="GI673" s="44">
        <v>133391</v>
      </c>
      <c r="GJ673" s="44"/>
      <c r="GK673" s="44">
        <v>3345746</v>
      </c>
      <c r="GL673" s="44">
        <v>232289</v>
      </c>
      <c r="GM673" s="44">
        <v>184228</v>
      </c>
      <c r="GN673" s="44">
        <v>86552</v>
      </c>
      <c r="GO673" s="44">
        <v>88099</v>
      </c>
      <c r="GP673" s="44">
        <v>24194</v>
      </c>
      <c r="GQ673" s="44"/>
      <c r="GR673" s="44">
        <v>302251</v>
      </c>
      <c r="GS673" s="44">
        <v>1952149</v>
      </c>
      <c r="GT673" s="44"/>
      <c r="GU673" s="21">
        <v>1515000</v>
      </c>
      <c r="GV673" s="44">
        <v>23507</v>
      </c>
      <c r="GW673" s="44">
        <v>-5000</v>
      </c>
      <c r="GX673" s="44"/>
      <c r="GY673" s="44">
        <v>3485656</v>
      </c>
      <c r="GZ673" s="44">
        <v>1803143</v>
      </c>
      <c r="HA673" s="44">
        <v>136323</v>
      </c>
      <c r="HB673" s="44"/>
      <c r="HC673" s="44">
        <v>1546190</v>
      </c>
      <c r="HD673" s="44">
        <v>3485656</v>
      </c>
      <c r="HE673" s="21"/>
      <c r="HF673" s="21"/>
      <c r="HG673" s="21">
        <v>-990014</v>
      </c>
      <c r="HH673" s="21"/>
      <c r="HI673" s="21">
        <v>234062</v>
      </c>
      <c r="HJ673" s="44">
        <v>2762862</v>
      </c>
      <c r="HK673" s="21">
        <v>1227516</v>
      </c>
      <c r="HL673" s="21">
        <v>1098216</v>
      </c>
      <c r="HM673" s="21">
        <v>5322656</v>
      </c>
      <c r="HN673" s="21">
        <v>-3807656</v>
      </c>
      <c r="HO673" s="21"/>
      <c r="HP673" s="44"/>
      <c r="HQ673" s="47"/>
      <c r="HR673" s="47"/>
      <c r="HS673" s="47"/>
      <c r="HT673" s="47" t="s">
        <v>1759</v>
      </c>
      <c r="HU673" s="47">
        <v>0</v>
      </c>
      <c r="HV673" s="47">
        <v>4754</v>
      </c>
      <c r="HW673" s="47">
        <v>0</v>
      </c>
      <c r="HX673" s="47">
        <v>13636</v>
      </c>
      <c r="HY673" s="47">
        <v>44558</v>
      </c>
      <c r="HZ673" s="47">
        <v>59561</v>
      </c>
      <c r="IA673" s="47">
        <v>0</v>
      </c>
      <c r="IB673" s="47">
        <v>0</v>
      </c>
      <c r="IC673" s="47">
        <v>3512</v>
      </c>
      <c r="ID673"/>
      <c r="IE673" s="47">
        <v>1779</v>
      </c>
      <c r="IF673">
        <v>16607</v>
      </c>
      <c r="IG673" s="47">
        <v>5710</v>
      </c>
      <c r="IH673" s="47">
        <v>17584</v>
      </c>
      <c r="II673">
        <v>3783</v>
      </c>
      <c r="IJ673">
        <v>4606</v>
      </c>
      <c r="IK673"/>
      <c r="IL673">
        <v>15417</v>
      </c>
      <c r="IM673">
        <v>191507</v>
      </c>
      <c r="IN673">
        <v>0</v>
      </c>
      <c r="IO673">
        <v>984</v>
      </c>
      <c r="IP673">
        <v>4452</v>
      </c>
      <c r="IQ673">
        <v>17111</v>
      </c>
      <c r="IR673">
        <v>0</v>
      </c>
      <c r="IS673">
        <v>8593</v>
      </c>
      <c r="IT673">
        <v>31140</v>
      </c>
      <c r="IU673">
        <v>324313</v>
      </c>
      <c r="IV673">
        <v>0</v>
      </c>
      <c r="IW673">
        <v>813411</v>
      </c>
      <c r="IX673">
        <v>1577581</v>
      </c>
      <c r="IY673">
        <v>1323922</v>
      </c>
      <c r="IZ673">
        <v>0</v>
      </c>
      <c r="JA673">
        <v>0</v>
      </c>
      <c r="JB673">
        <v>117592</v>
      </c>
      <c r="JC673"/>
      <c r="JD673">
        <v>60876</v>
      </c>
      <c r="JE673">
        <v>305331</v>
      </c>
      <c r="JF673">
        <v>99242</v>
      </c>
      <c r="JG673">
        <v>385630</v>
      </c>
      <c r="JH673">
        <v>116307</v>
      </c>
      <c r="JI673">
        <v>99115</v>
      </c>
      <c r="JJ673"/>
      <c r="JK673">
        <v>554809</v>
      </c>
      <c r="JL673">
        <v>5778129</v>
      </c>
      <c r="JM673">
        <v>0</v>
      </c>
      <c r="JN673">
        <v>57440</v>
      </c>
      <c r="JO673">
        <v>187641</v>
      </c>
      <c r="JP673">
        <v>480544</v>
      </c>
      <c r="JQ673">
        <v>0</v>
      </c>
      <c r="JR673">
        <v>405805</v>
      </c>
      <c r="JS673">
        <v>1131430</v>
      </c>
      <c r="JT673"/>
      <c r="JU673"/>
      <c r="JV673"/>
      <c r="JW673"/>
      <c r="JX673"/>
      <c r="JY673"/>
      <c r="JZ673"/>
      <c r="KA673"/>
      <c r="KB673"/>
      <c r="KC673"/>
      <c r="KD673"/>
      <c r="KE673"/>
      <c r="KF673">
        <v>155</v>
      </c>
      <c r="KG673">
        <v>202</v>
      </c>
      <c r="KH673">
        <v>116</v>
      </c>
      <c r="KI673">
        <v>107</v>
      </c>
      <c r="KJ673">
        <v>144</v>
      </c>
      <c r="KK673">
        <v>77</v>
      </c>
      <c r="KL673">
        <v>53</v>
      </c>
      <c r="KM673">
        <v>67</v>
      </c>
      <c r="KN673">
        <v>40</v>
      </c>
      <c r="KO673">
        <v>1</v>
      </c>
      <c r="KP673">
        <v>0</v>
      </c>
      <c r="KQ673">
        <v>0</v>
      </c>
      <c r="KR673">
        <v>0</v>
      </c>
      <c r="KS673">
        <v>1</v>
      </c>
      <c r="KT673">
        <v>0</v>
      </c>
      <c r="KU673">
        <v>1</v>
      </c>
      <c r="KV673">
        <v>0</v>
      </c>
      <c r="KW673">
        <v>0</v>
      </c>
      <c r="KX673">
        <v>0</v>
      </c>
      <c r="KY673">
        <v>1</v>
      </c>
      <c r="KZ673">
        <v>0</v>
      </c>
      <c r="LA673">
        <v>0</v>
      </c>
      <c r="LB673">
        <v>0</v>
      </c>
      <c r="LC673">
        <v>0</v>
      </c>
      <c r="LD673">
        <v>1</v>
      </c>
      <c r="LE673">
        <v>0</v>
      </c>
      <c r="LF673">
        <v>0</v>
      </c>
      <c r="LG673">
        <v>0</v>
      </c>
      <c r="LH673">
        <v>0</v>
      </c>
    </row>
    <row r="674" spans="1:320" s="34" customFormat="1" ht="15" customHeight="1" x14ac:dyDescent="0.25">
      <c r="A674" s="45">
        <v>206331285</v>
      </c>
      <c r="B674" s="45" t="s">
        <v>5425</v>
      </c>
      <c r="C674" s="46">
        <v>45292</v>
      </c>
      <c r="D674" s="46">
        <v>45657</v>
      </c>
      <c r="E674" s="47">
        <v>366</v>
      </c>
      <c r="F674" s="45" t="s">
        <v>883</v>
      </c>
      <c r="G674" s="45" t="s">
        <v>884</v>
      </c>
      <c r="H674" s="45" t="s">
        <v>1404</v>
      </c>
      <c r="I674" s="45" t="s">
        <v>886</v>
      </c>
      <c r="J674" s="45" t="s">
        <v>887</v>
      </c>
      <c r="K674" s="45" t="s">
        <v>1405</v>
      </c>
      <c r="L674" s="45" t="s">
        <v>5280</v>
      </c>
      <c r="M674" s="45" t="s">
        <v>5426</v>
      </c>
      <c r="N674" s="45" t="s">
        <v>5427</v>
      </c>
      <c r="O674" s="45" t="s">
        <v>1408</v>
      </c>
      <c r="P674" s="45" t="s">
        <v>5428</v>
      </c>
      <c r="Q674" s="45" t="s">
        <v>5429</v>
      </c>
      <c r="R674" t="s">
        <v>5430</v>
      </c>
      <c r="S674" s="45" t="s">
        <v>893</v>
      </c>
      <c r="T674" t="s">
        <v>3079</v>
      </c>
      <c r="U674" s="47">
        <v>75</v>
      </c>
      <c r="V674" s="47">
        <v>75</v>
      </c>
      <c r="W674" s="47" t="s">
        <v>894</v>
      </c>
      <c r="X674" s="47">
        <v>27450</v>
      </c>
      <c r="Y674" s="47">
        <v>24742</v>
      </c>
      <c r="Z674" s="48">
        <v>198.73</v>
      </c>
      <c r="AA674" s="44">
        <v>525</v>
      </c>
      <c r="AB674" s="44">
        <v>525</v>
      </c>
      <c r="AC674" s="44">
        <v>12511</v>
      </c>
      <c r="AD674" s="44">
        <v>2795</v>
      </c>
      <c r="AE674" s="44">
        <v>2060</v>
      </c>
      <c r="AF674" s="44">
        <v>5637</v>
      </c>
      <c r="AG674" s="44"/>
      <c r="AH674" s="47"/>
      <c r="AI674" s="47">
        <v>31</v>
      </c>
      <c r="AJ674">
        <v>1708</v>
      </c>
      <c r="AK674" t="s">
        <v>895</v>
      </c>
      <c r="AL674">
        <v>24742</v>
      </c>
      <c r="AM674"/>
      <c r="AN674"/>
      <c r="AO674"/>
      <c r="AP674"/>
      <c r="AQ674"/>
      <c r="AR674" s="44"/>
      <c r="AS674" s="44"/>
      <c r="AT674" s="44"/>
      <c r="AU674" s="44">
        <v>9311637</v>
      </c>
      <c r="AV674" s="44">
        <v>6584444</v>
      </c>
      <c r="AW674" s="44">
        <v>-545738</v>
      </c>
      <c r="AX674" s="44">
        <v>1394</v>
      </c>
      <c r="AY674" s="44">
        <v>16443213</v>
      </c>
      <c r="AZ674" s="21">
        <v>13670407</v>
      </c>
      <c r="BA674" s="21">
        <v>2772806</v>
      </c>
      <c r="BB674" s="44">
        <v>905</v>
      </c>
      <c r="BC674" s="44">
        <v>582480</v>
      </c>
      <c r="BD674" s="44"/>
      <c r="BE674" s="44">
        <v>2191231</v>
      </c>
      <c r="BF674" s="44">
        <v>4831560</v>
      </c>
      <c r="BG674" s="44">
        <v>1050950</v>
      </c>
      <c r="BH674" s="44">
        <v>676955</v>
      </c>
      <c r="BI674" s="21">
        <v>2202315</v>
      </c>
      <c r="BJ674" s="21"/>
      <c r="BK674" s="21"/>
      <c r="BL674" s="21">
        <v>12440</v>
      </c>
      <c r="BM674" s="21">
        <v>537417</v>
      </c>
      <c r="BN674" s="21">
        <v>9311637</v>
      </c>
      <c r="BO674" s="21"/>
      <c r="BP674" s="21"/>
      <c r="BQ674" s="44"/>
      <c r="BR674" s="21"/>
      <c r="BS674" s="44"/>
      <c r="BT674" s="21"/>
      <c r="BU674" s="44"/>
      <c r="BV674" s="21"/>
      <c r="BW674" s="44">
        <v>4575031</v>
      </c>
      <c r="BX674" s="21"/>
      <c r="BY674" s="21">
        <v>708234</v>
      </c>
      <c r="BZ674" s="21"/>
      <c r="CA674" s="44">
        <v>18893</v>
      </c>
      <c r="CB674" s="44"/>
      <c r="CC674" s="44">
        <v>832229</v>
      </c>
      <c r="CD674" s="44"/>
      <c r="CE674" s="44"/>
      <c r="CF674" s="44"/>
      <c r="CG674" s="44"/>
      <c r="CH674" s="44"/>
      <c r="CI674" s="21">
        <v>5715</v>
      </c>
      <c r="CJ674" s="44"/>
      <c r="CK674" s="21">
        <v>444342</v>
      </c>
      <c r="CL674" s="44"/>
      <c r="CM674" s="44">
        <v>0</v>
      </c>
      <c r="CN674" s="44">
        <v>0</v>
      </c>
      <c r="CO674" s="44">
        <v>2257290</v>
      </c>
      <c r="CP674" s="44">
        <v>0</v>
      </c>
      <c r="CQ674" s="21">
        <v>2717460</v>
      </c>
      <c r="CR674" s="44">
        <v>370395</v>
      </c>
      <c r="CS674" s="44">
        <v>1064286</v>
      </c>
      <c r="CT674" s="44">
        <v>23761</v>
      </c>
      <c r="CU674" s="44"/>
      <c r="CV674" s="44">
        <v>151252</v>
      </c>
      <c r="CW674" s="21"/>
      <c r="CX674" s="21"/>
      <c r="CY674" s="21"/>
      <c r="CZ674" s="21"/>
      <c r="DA674" s="21"/>
      <c r="DB674" s="21"/>
      <c r="DC674" s="21"/>
      <c r="DD674" s="21"/>
      <c r="DE674" s="44"/>
      <c r="DF674" s="21"/>
      <c r="DG674" s="44"/>
      <c r="DH674" s="21"/>
      <c r="DI674" s="44"/>
      <c r="DJ674" s="44"/>
      <c r="DK674" s="44"/>
      <c r="DL674" s="44"/>
      <c r="DM674" s="21"/>
      <c r="DN674" s="44"/>
      <c r="DO674" s="44"/>
      <c r="DP674" s="44"/>
      <c r="DQ674" s="44"/>
      <c r="DR674" s="44"/>
      <c r="DS674" s="44"/>
      <c r="DT674" s="44"/>
      <c r="DU674" s="44"/>
      <c r="DV674" s="44"/>
      <c r="DW674" s="44"/>
      <c r="DX674" s="44"/>
      <c r="DY674" s="44">
        <v>350</v>
      </c>
      <c r="DZ674" s="44"/>
      <c r="EA674" s="44"/>
      <c r="EB674" s="21"/>
      <c r="EC674" s="44">
        <v>-1265551</v>
      </c>
      <c r="ED674" s="44"/>
      <c r="EE674" s="21">
        <v>-235870</v>
      </c>
      <c r="EF674" s="44"/>
      <c r="EG674" s="21">
        <v>237601</v>
      </c>
      <c r="EH674" s="44"/>
      <c r="EI674" s="21">
        <v>1035467</v>
      </c>
      <c r="EJ674" s="44"/>
      <c r="EK674" s="44"/>
      <c r="EL674" s="21"/>
      <c r="EM674" s="44"/>
      <c r="EN674" s="44"/>
      <c r="EO674" s="44">
        <v>-317735</v>
      </c>
      <c r="EP674" s="21"/>
      <c r="EQ674" s="21"/>
      <c r="ER674" s="21"/>
      <c r="ES674" s="21"/>
      <c r="ET674" s="44"/>
      <c r="EU674" s="21"/>
      <c r="EV674" s="44"/>
      <c r="EW674" s="21"/>
      <c r="EX674" s="44"/>
      <c r="EY674" s="44"/>
      <c r="EZ674" s="21"/>
      <c r="FA674" s="21"/>
      <c r="FB674" s="44"/>
      <c r="FC674" s="44"/>
      <c r="FD674" s="21"/>
      <c r="FE674" s="112"/>
      <c r="FF674" s="44"/>
      <c r="FG674" s="44">
        <v>6448310</v>
      </c>
      <c r="FH674" s="44">
        <v>1654587</v>
      </c>
      <c r="FI674" s="44">
        <v>5567510</v>
      </c>
      <c r="FJ674" s="44">
        <v>241010</v>
      </c>
      <c r="FK674" s="44">
        <v>4377197</v>
      </c>
      <c r="FL674" s="44"/>
      <c r="FM674" s="44"/>
      <c r="FN674" s="44"/>
      <c r="FO674" s="44"/>
      <c r="FP674" s="44"/>
      <c r="FQ674" s="44"/>
      <c r="FR674" s="44"/>
      <c r="FS674" s="44"/>
      <c r="FT674" s="44">
        <v>38557</v>
      </c>
      <c r="FU674" s="44">
        <v>9683</v>
      </c>
      <c r="FV674" s="21">
        <v>650229</v>
      </c>
      <c r="FW674" s="44"/>
      <c r="FX674" s="44">
        <v>664087</v>
      </c>
      <c r="FY674" s="44">
        <v>88993</v>
      </c>
      <c r="FZ674" s="44">
        <v>422875</v>
      </c>
      <c r="GA674" s="44">
        <v>18500</v>
      </c>
      <c r="GB674" s="44"/>
      <c r="GC674" s="44">
        <v>78143</v>
      </c>
      <c r="GD674" s="44">
        <v>381671</v>
      </c>
      <c r="GE674" s="44">
        <v>278821</v>
      </c>
      <c r="GF674" s="44">
        <v>131168</v>
      </c>
      <c r="GG674" s="44">
        <v>655560</v>
      </c>
      <c r="GH674" s="44">
        <v>702875</v>
      </c>
      <c r="GI674" s="44">
        <v>152513</v>
      </c>
      <c r="GJ674" s="44">
        <v>124543</v>
      </c>
      <c r="GK674" s="44">
        <v>3054901</v>
      </c>
      <c r="GL674" s="44">
        <v>57253</v>
      </c>
      <c r="GM674" s="44">
        <v>1529083</v>
      </c>
      <c r="GN674" s="44">
        <v>105787</v>
      </c>
      <c r="GO674" s="44">
        <v>11527</v>
      </c>
      <c r="GP674" s="44"/>
      <c r="GQ674" s="44"/>
      <c r="GR674" s="44">
        <v>136441</v>
      </c>
      <c r="GS674" s="44">
        <v>1869555</v>
      </c>
      <c r="GT674" s="44"/>
      <c r="GU674" s="21">
        <v>576200</v>
      </c>
      <c r="GV674" s="44"/>
      <c r="GW674" s="44">
        <v>17666280</v>
      </c>
      <c r="GX674" s="44"/>
      <c r="GY674" s="44">
        <v>20112035</v>
      </c>
      <c r="GZ674" s="44">
        <v>1010163</v>
      </c>
      <c r="HA674" s="44">
        <v>15624573</v>
      </c>
      <c r="HB674" s="44"/>
      <c r="HC674" s="44">
        <v>3477299</v>
      </c>
      <c r="HD674" s="44">
        <v>20112035</v>
      </c>
      <c r="HE674" s="21"/>
      <c r="HF674" s="21">
        <v>2028592</v>
      </c>
      <c r="HG674" s="21"/>
      <c r="HH674" s="21"/>
      <c r="HI674" s="21">
        <v>0</v>
      </c>
      <c r="HJ674" s="44"/>
      <c r="HK674" s="21">
        <v>382241</v>
      </c>
      <c r="HL674" s="21">
        <v>305085</v>
      </c>
      <c r="HM674" s="21">
        <v>687326</v>
      </c>
      <c r="HN674" s="21">
        <v>-111126</v>
      </c>
      <c r="HO674" s="21"/>
      <c r="HP674" s="44"/>
      <c r="HQ674" s="47"/>
      <c r="HR674" s="47"/>
      <c r="HS674" s="47"/>
      <c r="HT674" s="47" t="s">
        <v>1759</v>
      </c>
      <c r="HU674" s="47">
        <v>0</v>
      </c>
      <c r="HV674" s="47">
        <v>2080</v>
      </c>
      <c r="HW674" s="47">
        <v>0</v>
      </c>
      <c r="HX674" s="47">
        <v>5344</v>
      </c>
      <c r="HY674" s="47">
        <v>31497</v>
      </c>
      <c r="HZ674" s="47">
        <v>67095</v>
      </c>
      <c r="IA674" s="47">
        <v>0</v>
      </c>
      <c r="IB674" s="47">
        <v>0</v>
      </c>
      <c r="IC674" s="47">
        <v>0</v>
      </c>
      <c r="ID674">
        <v>25980</v>
      </c>
      <c r="IE674" s="47">
        <v>3996</v>
      </c>
      <c r="IF674">
        <v>9708</v>
      </c>
      <c r="IG674" s="47">
        <v>4593</v>
      </c>
      <c r="IH674" s="47">
        <v>14816</v>
      </c>
      <c r="II674">
        <v>7059</v>
      </c>
      <c r="IJ674">
        <v>4832</v>
      </c>
      <c r="IK674">
        <v>2080</v>
      </c>
      <c r="IL674">
        <v>11507</v>
      </c>
      <c r="IM674">
        <v>190587</v>
      </c>
      <c r="IN674">
        <v>0</v>
      </c>
      <c r="IO674">
        <v>0</v>
      </c>
      <c r="IP674">
        <v>0</v>
      </c>
      <c r="IQ674">
        <v>0</v>
      </c>
      <c r="IR674">
        <v>0</v>
      </c>
      <c r="IS674">
        <v>0</v>
      </c>
      <c r="IT674">
        <v>0</v>
      </c>
      <c r="IU674">
        <v>197950</v>
      </c>
      <c r="IV674">
        <v>0</v>
      </c>
      <c r="IW674">
        <v>345298</v>
      </c>
      <c r="IX674">
        <v>1117359</v>
      </c>
      <c r="IY674">
        <v>1453861</v>
      </c>
      <c r="IZ674">
        <v>0</v>
      </c>
      <c r="JA674">
        <v>0</v>
      </c>
      <c r="JB674">
        <v>0</v>
      </c>
      <c r="JC674">
        <v>1033378</v>
      </c>
      <c r="JD674">
        <v>116341</v>
      </c>
      <c r="JE674">
        <v>167572</v>
      </c>
      <c r="JF674">
        <v>77023</v>
      </c>
      <c r="JG674">
        <v>283699</v>
      </c>
      <c r="JH674">
        <v>404059</v>
      </c>
      <c r="JI674">
        <v>96181</v>
      </c>
      <c r="JJ674">
        <v>98660</v>
      </c>
      <c r="JK674">
        <v>1056929</v>
      </c>
      <c r="JL674">
        <v>6448310</v>
      </c>
      <c r="JM674">
        <v>0</v>
      </c>
      <c r="JN674">
        <v>0</v>
      </c>
      <c r="JO674">
        <v>0</v>
      </c>
      <c r="JP674">
        <v>0</v>
      </c>
      <c r="JQ674">
        <v>0</v>
      </c>
      <c r="JR674">
        <v>0</v>
      </c>
      <c r="JS674">
        <v>0</v>
      </c>
      <c r="JT674"/>
      <c r="JU674"/>
      <c r="JV674"/>
      <c r="JW674"/>
      <c r="JX674"/>
      <c r="JY674">
        <v>25980</v>
      </c>
      <c r="JZ674"/>
      <c r="KA674"/>
      <c r="KB674"/>
      <c r="KC674"/>
      <c r="KD674"/>
      <c r="KE674">
        <v>1033378</v>
      </c>
      <c r="KF674">
        <v>106</v>
      </c>
      <c r="KG674">
        <v>163</v>
      </c>
      <c r="KH674">
        <v>79</v>
      </c>
      <c r="KI674">
        <v>75</v>
      </c>
      <c r="KJ674">
        <v>126</v>
      </c>
      <c r="KK674">
        <v>51</v>
      </c>
      <c r="KL674">
        <v>44</v>
      </c>
      <c r="KM674">
        <v>86</v>
      </c>
      <c r="KN674">
        <v>23</v>
      </c>
      <c r="KO674">
        <v>1</v>
      </c>
      <c r="KP674">
        <v>0</v>
      </c>
      <c r="KQ674">
        <v>0</v>
      </c>
      <c r="KR674">
        <v>0</v>
      </c>
      <c r="KS674">
        <v>1</v>
      </c>
      <c r="KT674">
        <v>0</v>
      </c>
      <c r="KU674">
        <v>1</v>
      </c>
      <c r="KV674">
        <v>0</v>
      </c>
      <c r="KW674">
        <v>0</v>
      </c>
      <c r="KX674">
        <v>0</v>
      </c>
      <c r="KY674">
        <v>0</v>
      </c>
      <c r="KZ674">
        <v>0</v>
      </c>
      <c r="LA674">
        <v>0</v>
      </c>
      <c r="LB674">
        <v>0</v>
      </c>
      <c r="LC674">
        <v>0</v>
      </c>
      <c r="LD674">
        <v>1</v>
      </c>
      <c r="LE674">
        <v>0</v>
      </c>
      <c r="LF674">
        <v>0</v>
      </c>
      <c r="LG674">
        <v>0</v>
      </c>
      <c r="LH674">
        <v>0</v>
      </c>
    </row>
    <row r="675" spans="1:320" s="34" customFormat="1" ht="15" customHeight="1" x14ac:dyDescent="0.25">
      <c r="A675" s="45">
        <v>206331300</v>
      </c>
      <c r="B675" s="45" t="s">
        <v>5431</v>
      </c>
      <c r="C675" s="46">
        <v>45292</v>
      </c>
      <c r="D675" s="46">
        <v>45657</v>
      </c>
      <c r="E675" s="47">
        <v>366</v>
      </c>
      <c r="F675" s="45" t="s">
        <v>883</v>
      </c>
      <c r="G675" s="45" t="s">
        <v>884</v>
      </c>
      <c r="H675" s="45" t="s">
        <v>1404</v>
      </c>
      <c r="I675" s="45" t="s">
        <v>886</v>
      </c>
      <c r="J675" s="45" t="s">
        <v>887</v>
      </c>
      <c r="K675" s="45" t="s">
        <v>1405</v>
      </c>
      <c r="L675" s="45" t="s">
        <v>5280</v>
      </c>
      <c r="M675" s="45" t="s">
        <v>5432</v>
      </c>
      <c r="N675" s="45" t="s">
        <v>5433</v>
      </c>
      <c r="O675" s="45" t="s">
        <v>1408</v>
      </c>
      <c r="P675" s="45" t="s">
        <v>5434</v>
      </c>
      <c r="Q675" s="45" t="s">
        <v>5435</v>
      </c>
      <c r="R675" t="s">
        <v>5436</v>
      </c>
      <c r="S675" s="45" t="s">
        <v>893</v>
      </c>
      <c r="T675" t="s">
        <v>3079</v>
      </c>
      <c r="U675" s="47">
        <v>38</v>
      </c>
      <c r="V675" s="47">
        <v>38</v>
      </c>
      <c r="W675" s="47" t="s">
        <v>1728</v>
      </c>
      <c r="X675" s="47">
        <v>13908</v>
      </c>
      <c r="Y675" s="47">
        <v>12981</v>
      </c>
      <c r="Z675" s="48">
        <v>205.79</v>
      </c>
      <c r="AA675" s="44">
        <v>398</v>
      </c>
      <c r="AB675" s="44">
        <v>394</v>
      </c>
      <c r="AC675" s="44">
        <v>2583</v>
      </c>
      <c r="AD675" s="44">
        <v>5864</v>
      </c>
      <c r="AE675" s="44">
        <v>788</v>
      </c>
      <c r="AF675" s="44">
        <v>2471</v>
      </c>
      <c r="AG675" s="44"/>
      <c r="AH675" s="47">
        <v>580</v>
      </c>
      <c r="AI675" s="47">
        <v>42</v>
      </c>
      <c r="AJ675">
        <v>653</v>
      </c>
      <c r="AK675" t="s">
        <v>895</v>
      </c>
      <c r="AL675">
        <v>12981</v>
      </c>
      <c r="AM675"/>
      <c r="AN675"/>
      <c r="AO675"/>
      <c r="AP675"/>
      <c r="AQ675"/>
      <c r="AR675" s="44"/>
      <c r="AS675" s="44"/>
      <c r="AT675" s="44"/>
      <c r="AU675" s="44">
        <v>4534726</v>
      </c>
      <c r="AV675" s="44">
        <v>4641858</v>
      </c>
      <c r="AW675" s="44">
        <v>1085276</v>
      </c>
      <c r="AX675" s="44">
        <v>91</v>
      </c>
      <c r="AY675" s="44">
        <v>8091399</v>
      </c>
      <c r="AZ675" s="21">
        <v>7361265</v>
      </c>
      <c r="BA675" s="21">
        <v>730134</v>
      </c>
      <c r="BB675" s="44">
        <v>961</v>
      </c>
      <c r="BC675" s="44">
        <v>146663</v>
      </c>
      <c r="BD675" s="44"/>
      <c r="BE675" s="44">
        <v>584432</v>
      </c>
      <c r="BF675" s="44">
        <v>908600</v>
      </c>
      <c r="BG675" s="44">
        <v>2050305</v>
      </c>
      <c r="BH675" s="44">
        <v>256478</v>
      </c>
      <c r="BI675" s="21">
        <v>883122</v>
      </c>
      <c r="BJ675" s="21"/>
      <c r="BK675" s="21">
        <v>190271</v>
      </c>
      <c r="BL675" s="21">
        <v>17400</v>
      </c>
      <c r="BM675" s="21">
        <v>228550</v>
      </c>
      <c r="BN675" s="21">
        <v>4534726</v>
      </c>
      <c r="BO675" s="21"/>
      <c r="BP675" s="21"/>
      <c r="BQ675" s="44"/>
      <c r="BR675" s="21"/>
      <c r="BS675" s="44"/>
      <c r="BT675" s="21"/>
      <c r="BU675" s="44"/>
      <c r="BV675" s="21"/>
      <c r="BW675" s="44">
        <v>1019955</v>
      </c>
      <c r="BX675" s="21">
        <v>957735</v>
      </c>
      <c r="BY675" s="21">
        <v>1992429</v>
      </c>
      <c r="BZ675" s="21"/>
      <c r="CA675" s="44">
        <v>18540</v>
      </c>
      <c r="CB675" s="44"/>
      <c r="CC675" s="44">
        <v>408836</v>
      </c>
      <c r="CD675" s="44"/>
      <c r="CE675" s="44"/>
      <c r="CF675" s="44"/>
      <c r="CG675" s="44">
        <v>222639</v>
      </c>
      <c r="CH675" s="44"/>
      <c r="CI675" s="21">
        <v>20700</v>
      </c>
      <c r="CJ675" s="44"/>
      <c r="CK675" s="21">
        <v>1024</v>
      </c>
      <c r="CL675" s="44"/>
      <c r="CM675" s="44">
        <v>0</v>
      </c>
      <c r="CN675" s="44">
        <v>0</v>
      </c>
      <c r="CO675" s="44">
        <v>1425195</v>
      </c>
      <c r="CP675" s="44">
        <v>0</v>
      </c>
      <c r="CQ675" s="21">
        <v>1604520</v>
      </c>
      <c r="CR675" s="44">
        <v>304020</v>
      </c>
      <c r="CS675" s="44">
        <v>1100441</v>
      </c>
      <c r="CT675" s="44">
        <v>177495</v>
      </c>
      <c r="CU675" s="44"/>
      <c r="CV675" s="44">
        <v>30187</v>
      </c>
      <c r="CW675" s="21"/>
      <c r="CX675" s="21"/>
      <c r="CY675" s="21"/>
      <c r="CZ675" s="21"/>
      <c r="DA675" s="21"/>
      <c r="DB675" s="21"/>
      <c r="DC675" s="21"/>
      <c r="DD675" s="21"/>
      <c r="DE675" s="44"/>
      <c r="DF675" s="21"/>
      <c r="DG675" s="44"/>
      <c r="DH675" s="21"/>
      <c r="DI675" s="44"/>
      <c r="DJ675" s="44"/>
      <c r="DK675" s="44"/>
      <c r="DL675" s="44"/>
      <c r="DM675" s="21"/>
      <c r="DN675" s="44"/>
      <c r="DO675" s="44">
        <v>-150</v>
      </c>
      <c r="DP675" s="44"/>
      <c r="DQ675" s="44"/>
      <c r="DR675" s="44"/>
      <c r="DS675" s="44"/>
      <c r="DT675" s="44"/>
      <c r="DU675" s="44"/>
      <c r="DV675" s="44"/>
      <c r="DW675" s="44">
        <v>41</v>
      </c>
      <c r="DX675" s="44"/>
      <c r="DY675" s="44"/>
      <c r="DZ675" s="44"/>
      <c r="EA675" s="44"/>
      <c r="EB675" s="21"/>
      <c r="EC675" s="44">
        <v>-189277</v>
      </c>
      <c r="ED675" s="44">
        <v>547779</v>
      </c>
      <c r="EE675" s="21">
        <v>115865</v>
      </c>
      <c r="EF675" s="44"/>
      <c r="EG675" s="21">
        <v>68732</v>
      </c>
      <c r="EH675" s="44"/>
      <c r="EI675" s="21">
        <v>387366</v>
      </c>
      <c r="EJ675" s="44"/>
      <c r="EK675" s="44"/>
      <c r="EL675" s="21"/>
      <c r="EM675" s="44">
        <v>133344</v>
      </c>
      <c r="EN675" s="44"/>
      <c r="EO675" s="44">
        <v>21576</v>
      </c>
      <c r="EP675" s="21"/>
      <c r="EQ675" s="21"/>
      <c r="ER675" s="21"/>
      <c r="ES675" s="21"/>
      <c r="ET675" s="44"/>
      <c r="EU675" s="21"/>
      <c r="EV675" s="44"/>
      <c r="EW675" s="21"/>
      <c r="EX675" s="44"/>
      <c r="EY675" s="44"/>
      <c r="EZ675" s="21"/>
      <c r="FA675" s="21"/>
      <c r="FB675" s="44"/>
      <c r="FC675" s="44"/>
      <c r="FD675" s="21"/>
      <c r="FE675" s="112"/>
      <c r="FF675" s="44"/>
      <c r="FG675" s="44">
        <v>3643511</v>
      </c>
      <c r="FH675" s="44">
        <v>919880</v>
      </c>
      <c r="FI675" s="44">
        <v>2797874</v>
      </c>
      <c r="FJ675" s="44">
        <v>112257</v>
      </c>
      <c r="FK675" s="44">
        <v>2166086</v>
      </c>
      <c r="FL675" s="44"/>
      <c r="FM675" s="44"/>
      <c r="FN675" s="44"/>
      <c r="FO675" s="44"/>
      <c r="FP675" s="44"/>
      <c r="FQ675" s="44"/>
      <c r="FR675" s="44"/>
      <c r="FS675" s="44"/>
      <c r="FT675" s="44">
        <v>9463</v>
      </c>
      <c r="FU675" s="44">
        <v>2733</v>
      </c>
      <c r="FV675" s="21">
        <v>605618</v>
      </c>
      <c r="FW675" s="44"/>
      <c r="FX675" s="44">
        <v>390667</v>
      </c>
      <c r="FY675" s="44">
        <v>85261</v>
      </c>
      <c r="FZ675" s="44">
        <v>208250</v>
      </c>
      <c r="GA675" s="44">
        <v>95423</v>
      </c>
      <c r="GB675" s="44"/>
      <c r="GC675" s="44">
        <v>35329</v>
      </c>
      <c r="GD675" s="44">
        <v>211533</v>
      </c>
      <c r="GE675" s="44">
        <v>146420</v>
      </c>
      <c r="GF675" s="44">
        <v>15475</v>
      </c>
      <c r="GG675" s="44">
        <v>312851</v>
      </c>
      <c r="GH675" s="44">
        <v>445082</v>
      </c>
      <c r="GI675" s="44">
        <v>103337</v>
      </c>
      <c r="GJ675" s="44">
        <v>18256</v>
      </c>
      <c r="GK675" s="44">
        <v>1561075</v>
      </c>
      <c r="GL675" s="44">
        <v>310583</v>
      </c>
      <c r="GM675" s="44">
        <v>358182</v>
      </c>
      <c r="GN675" s="44">
        <v>6805</v>
      </c>
      <c r="GO675" s="44">
        <v>146</v>
      </c>
      <c r="GP675" s="44"/>
      <c r="GQ675" s="44"/>
      <c r="GR675" s="44">
        <v>272690</v>
      </c>
      <c r="GS675" s="44">
        <v>-925282</v>
      </c>
      <c r="GT675" s="44"/>
      <c r="GU675" s="21">
        <v>943026</v>
      </c>
      <c r="GV675" s="44"/>
      <c r="GW675" s="44">
        <v>5226180</v>
      </c>
      <c r="GX675" s="44"/>
      <c r="GY675" s="44">
        <v>5243924</v>
      </c>
      <c r="GZ675" s="44">
        <v>674219</v>
      </c>
      <c r="HA675" s="44">
        <v>1032548</v>
      </c>
      <c r="HB675" s="44"/>
      <c r="HC675" s="44">
        <v>3537157</v>
      </c>
      <c r="HD675" s="44">
        <v>5243924</v>
      </c>
      <c r="HE675" s="21"/>
      <c r="HF675" s="21">
        <v>4193632</v>
      </c>
      <c r="HG675" s="21"/>
      <c r="HH675" s="21"/>
      <c r="HI675" s="21">
        <v>49853</v>
      </c>
      <c r="HJ675" s="44"/>
      <c r="HK675" s="21">
        <v>1976284</v>
      </c>
      <c r="HL675" s="21">
        <v>1216024</v>
      </c>
      <c r="HM675" s="21">
        <v>3242161</v>
      </c>
      <c r="HN675" s="21">
        <v>-2299135</v>
      </c>
      <c r="HO675" s="21"/>
      <c r="HP675" s="44"/>
      <c r="HQ675" s="47"/>
      <c r="HR675" s="47"/>
      <c r="HS675" s="47"/>
      <c r="HT675" s="47" t="s">
        <v>1759</v>
      </c>
      <c r="HU675" s="47">
        <v>0</v>
      </c>
      <c r="HV675" s="47">
        <v>1702</v>
      </c>
      <c r="HW675" s="47">
        <v>0</v>
      </c>
      <c r="HX675" s="47">
        <v>3580</v>
      </c>
      <c r="HY675" s="47">
        <v>17163</v>
      </c>
      <c r="HZ675" s="47">
        <v>30465</v>
      </c>
      <c r="IA675" s="47">
        <v>0</v>
      </c>
      <c r="IB675" s="47">
        <v>0</v>
      </c>
      <c r="IC675" s="47">
        <v>0</v>
      </c>
      <c r="ID675">
        <v>20185</v>
      </c>
      <c r="IE675" s="47">
        <v>1931</v>
      </c>
      <c r="IF675">
        <v>5613</v>
      </c>
      <c r="IG675" s="47"/>
      <c r="IH675" s="47">
        <v>21616</v>
      </c>
      <c r="II675">
        <v>9930</v>
      </c>
      <c r="IJ675">
        <v>3045</v>
      </c>
      <c r="IK675">
        <v>417</v>
      </c>
      <c r="IL675">
        <v>10692</v>
      </c>
      <c r="IM675">
        <v>126339</v>
      </c>
      <c r="IN675">
        <v>0</v>
      </c>
      <c r="IO675">
        <v>0</v>
      </c>
      <c r="IP675">
        <v>0</v>
      </c>
      <c r="IQ675">
        <v>0</v>
      </c>
      <c r="IR675">
        <v>0</v>
      </c>
      <c r="IS675">
        <v>0</v>
      </c>
      <c r="IT675">
        <v>0</v>
      </c>
      <c r="IU675">
        <v>107407</v>
      </c>
      <c r="IV675">
        <v>0</v>
      </c>
      <c r="IW675">
        <v>191441</v>
      </c>
      <c r="IX675">
        <v>671731</v>
      </c>
      <c r="IY675">
        <v>641365</v>
      </c>
      <c r="IZ675">
        <v>0</v>
      </c>
      <c r="JA675">
        <v>0</v>
      </c>
      <c r="JB675">
        <v>0</v>
      </c>
      <c r="JC675">
        <v>866882</v>
      </c>
      <c r="JD675">
        <v>53517</v>
      </c>
      <c r="JE675">
        <v>104313</v>
      </c>
      <c r="JF675"/>
      <c r="JG675">
        <v>138811</v>
      </c>
      <c r="JH675">
        <v>307270</v>
      </c>
      <c r="JI675">
        <v>75560</v>
      </c>
      <c r="JJ675">
        <v>13810</v>
      </c>
      <c r="JK675">
        <v>471404</v>
      </c>
      <c r="JL675">
        <v>3643511</v>
      </c>
      <c r="JM675">
        <v>0</v>
      </c>
      <c r="JN675">
        <v>0</v>
      </c>
      <c r="JO675">
        <v>0</v>
      </c>
      <c r="JP675">
        <v>0</v>
      </c>
      <c r="JQ675">
        <v>0</v>
      </c>
      <c r="JR675">
        <v>0</v>
      </c>
      <c r="JS675">
        <v>0</v>
      </c>
      <c r="JT675"/>
      <c r="JU675"/>
      <c r="JV675"/>
      <c r="JW675"/>
      <c r="JX675"/>
      <c r="JY675">
        <v>20185</v>
      </c>
      <c r="JZ675"/>
      <c r="KA675"/>
      <c r="KB675"/>
      <c r="KC675"/>
      <c r="KD675"/>
      <c r="KE675">
        <v>866882</v>
      </c>
      <c r="KF675">
        <v>71</v>
      </c>
      <c r="KG675">
        <v>91</v>
      </c>
      <c r="KH675">
        <v>53</v>
      </c>
      <c r="KI675">
        <v>39</v>
      </c>
      <c r="KJ675">
        <v>53</v>
      </c>
      <c r="KK675">
        <v>28</v>
      </c>
      <c r="KL675">
        <v>20</v>
      </c>
      <c r="KM675">
        <v>26</v>
      </c>
      <c r="KN675">
        <v>15</v>
      </c>
      <c r="KO675">
        <v>1</v>
      </c>
      <c r="KP675">
        <v>0</v>
      </c>
      <c r="KQ675">
        <v>0</v>
      </c>
      <c r="KR675">
        <v>1</v>
      </c>
      <c r="KS675">
        <v>0</v>
      </c>
      <c r="KT675">
        <v>0</v>
      </c>
      <c r="KU675">
        <v>1</v>
      </c>
      <c r="KV675">
        <v>0</v>
      </c>
      <c r="KW675">
        <v>0</v>
      </c>
      <c r="KX675">
        <v>0</v>
      </c>
      <c r="KY675">
        <v>0</v>
      </c>
      <c r="KZ675">
        <v>0</v>
      </c>
      <c r="LA675">
        <v>0</v>
      </c>
      <c r="LB675">
        <v>0</v>
      </c>
      <c r="LC675">
        <v>0</v>
      </c>
      <c r="LD675">
        <v>1</v>
      </c>
      <c r="LE675">
        <v>0</v>
      </c>
      <c r="LF675">
        <v>0</v>
      </c>
      <c r="LG675">
        <v>0</v>
      </c>
      <c r="LH675">
        <v>0</v>
      </c>
    </row>
    <row r="676" spans="1:320" s="34" customFormat="1" ht="15" customHeight="1" x14ac:dyDescent="0.25">
      <c r="A676" s="45">
        <v>206331305</v>
      </c>
      <c r="B676" s="45" t="s">
        <v>5437</v>
      </c>
      <c r="C676" s="46">
        <v>45292</v>
      </c>
      <c r="D676" s="46">
        <v>45657</v>
      </c>
      <c r="E676" s="47">
        <v>366</v>
      </c>
      <c r="F676" s="45" t="s">
        <v>883</v>
      </c>
      <c r="G676" s="45" t="s">
        <v>884</v>
      </c>
      <c r="H676" s="45" t="s">
        <v>1404</v>
      </c>
      <c r="I676" s="45" t="s">
        <v>886</v>
      </c>
      <c r="J676" s="45" t="s">
        <v>887</v>
      </c>
      <c r="K676" s="45" t="s">
        <v>1405</v>
      </c>
      <c r="L676" s="45" t="s">
        <v>5333</v>
      </c>
      <c r="M676" s="45" t="s">
        <v>5438</v>
      </c>
      <c r="N676" s="45" t="s">
        <v>5439</v>
      </c>
      <c r="O676" s="45" t="s">
        <v>1422</v>
      </c>
      <c r="P676" s="45" t="s">
        <v>5411</v>
      </c>
      <c r="Q676" s="45" t="s">
        <v>5440</v>
      </c>
      <c r="R676" t="s">
        <v>5441</v>
      </c>
      <c r="S676" s="45" t="s">
        <v>884</v>
      </c>
      <c r="T676"/>
      <c r="U676" s="47">
        <v>104</v>
      </c>
      <c r="V676" s="47">
        <v>104</v>
      </c>
      <c r="W676" s="47" t="s">
        <v>913</v>
      </c>
      <c r="X676" s="47">
        <v>38064</v>
      </c>
      <c r="Y676" s="47">
        <v>34259</v>
      </c>
      <c r="Z676" s="48">
        <v>212.52</v>
      </c>
      <c r="AA676" s="44">
        <v>830</v>
      </c>
      <c r="AB676" s="44">
        <v>824</v>
      </c>
      <c r="AC676" s="44">
        <v>3800</v>
      </c>
      <c r="AD676" s="44">
        <v>14824</v>
      </c>
      <c r="AE676" s="44">
        <v>1244</v>
      </c>
      <c r="AF676" s="44">
        <v>11018</v>
      </c>
      <c r="AG676" s="44"/>
      <c r="AH676" s="47"/>
      <c r="AI676" s="47">
        <v>176</v>
      </c>
      <c r="AJ676">
        <v>3197</v>
      </c>
      <c r="AK676" t="s">
        <v>895</v>
      </c>
      <c r="AL676">
        <v>34259</v>
      </c>
      <c r="AM676"/>
      <c r="AN676"/>
      <c r="AO676"/>
      <c r="AP676"/>
      <c r="AQ676"/>
      <c r="AR676" s="44"/>
      <c r="AS676" s="44"/>
      <c r="AT676" s="44"/>
      <c r="AU676" s="44">
        <v>14624208</v>
      </c>
      <c r="AV676" s="44">
        <v>5808841</v>
      </c>
      <c r="AW676" s="44">
        <v>4533359</v>
      </c>
      <c r="AX676" s="44"/>
      <c r="AY676" s="44">
        <v>15899690</v>
      </c>
      <c r="AZ676" s="21">
        <v>15118737</v>
      </c>
      <c r="BA676" s="21">
        <v>780953</v>
      </c>
      <c r="BB676" s="44">
        <v>8562</v>
      </c>
      <c r="BC676" s="44"/>
      <c r="BD676" s="44"/>
      <c r="BE676" s="44">
        <v>789515</v>
      </c>
      <c r="BF676" s="44">
        <v>1649275</v>
      </c>
      <c r="BG676" s="44">
        <v>6474599</v>
      </c>
      <c r="BH676" s="44">
        <v>517072</v>
      </c>
      <c r="BI676" s="21">
        <v>4599621</v>
      </c>
      <c r="BJ676" s="21"/>
      <c r="BK676" s="21"/>
      <c r="BL676" s="21">
        <v>63682</v>
      </c>
      <c r="BM676" s="21">
        <v>1319959</v>
      </c>
      <c r="BN676" s="21">
        <v>14624208</v>
      </c>
      <c r="BO676" s="21"/>
      <c r="BP676" s="21"/>
      <c r="BQ676" s="44"/>
      <c r="BR676" s="21"/>
      <c r="BS676" s="44"/>
      <c r="BT676" s="21"/>
      <c r="BU676" s="44"/>
      <c r="BV676" s="21"/>
      <c r="BW676" s="44">
        <v>1608787</v>
      </c>
      <c r="BX676" s="21"/>
      <c r="BY676" s="21">
        <v>4098958</v>
      </c>
      <c r="BZ676" s="21"/>
      <c r="CA676" s="44">
        <v>47061</v>
      </c>
      <c r="CB676" s="44"/>
      <c r="CC676" s="44">
        <v>8849</v>
      </c>
      <c r="CD676" s="44"/>
      <c r="CE676" s="44"/>
      <c r="CF676" s="44"/>
      <c r="CG676" s="44"/>
      <c r="CH676" s="44"/>
      <c r="CI676" s="21">
        <v>45186</v>
      </c>
      <c r="CJ676" s="44"/>
      <c r="CK676" s="21"/>
      <c r="CL676" s="44"/>
      <c r="CM676" s="44">
        <v>235837</v>
      </c>
      <c r="CN676" s="44">
        <v>0</v>
      </c>
      <c r="CO676" s="44">
        <v>2043538</v>
      </c>
      <c r="CP676" s="44">
        <v>0</v>
      </c>
      <c r="CQ676" s="21">
        <v>1656720</v>
      </c>
      <c r="CR676" s="44">
        <v>463407</v>
      </c>
      <c r="CS676" s="44">
        <v>949316</v>
      </c>
      <c r="CT676" s="44">
        <v>177415</v>
      </c>
      <c r="CU676" s="44"/>
      <c r="CV676" s="44">
        <v>282608</v>
      </c>
      <c r="CW676" s="21"/>
      <c r="CX676" s="21"/>
      <c r="CY676" s="21"/>
      <c r="CZ676" s="21"/>
      <c r="DA676" s="21"/>
      <c r="DB676" s="21"/>
      <c r="DC676" s="21"/>
      <c r="DD676" s="21"/>
      <c r="DE676" s="44"/>
      <c r="DF676" s="21"/>
      <c r="DG676" s="44"/>
      <c r="DH676" s="21"/>
      <c r="DI676" s="44"/>
      <c r="DJ676" s="44"/>
      <c r="DK676" s="44"/>
      <c r="DL676" s="44"/>
      <c r="DM676" s="21"/>
      <c r="DN676" s="44"/>
      <c r="DO676" s="44"/>
      <c r="DP676" s="44"/>
      <c r="DQ676" s="44"/>
      <c r="DR676" s="44"/>
      <c r="DS676" s="44"/>
      <c r="DT676" s="44"/>
      <c r="DU676" s="44"/>
      <c r="DV676" s="44"/>
      <c r="DW676" s="44"/>
      <c r="DX676" s="44"/>
      <c r="DY676" s="44">
        <v>720</v>
      </c>
      <c r="DZ676" s="44"/>
      <c r="EA676" s="44"/>
      <c r="EB676" s="21"/>
      <c r="EC676" s="44">
        <v>238470</v>
      </c>
      <c r="ED676" s="44"/>
      <c r="EE676" s="21">
        <v>3359231</v>
      </c>
      <c r="EF676" s="44"/>
      <c r="EG676" s="21">
        <v>-168787</v>
      </c>
      <c r="EH676" s="44"/>
      <c r="EI676" s="21">
        <v>866372</v>
      </c>
      <c r="EJ676" s="44"/>
      <c r="EK676" s="44"/>
      <c r="EL676" s="21"/>
      <c r="EM676" s="44"/>
      <c r="EN676" s="44"/>
      <c r="EO676" s="44">
        <v>237353</v>
      </c>
      <c r="EP676" s="21"/>
      <c r="EQ676" s="21"/>
      <c r="ER676" s="21"/>
      <c r="ES676" s="21"/>
      <c r="ET676" s="44"/>
      <c r="EU676" s="21"/>
      <c r="EV676" s="44"/>
      <c r="EW676" s="21"/>
      <c r="EX676" s="44"/>
      <c r="EY676" s="44"/>
      <c r="EZ676" s="21"/>
      <c r="FA676" s="21"/>
      <c r="FB676" s="44"/>
      <c r="FC676" s="44"/>
      <c r="FD676" s="21"/>
      <c r="FE676" s="112"/>
      <c r="FF676" s="44"/>
      <c r="FG676" s="44">
        <v>7183939</v>
      </c>
      <c r="FH676" s="44">
        <v>1623077</v>
      </c>
      <c r="FI676" s="44">
        <v>6311721</v>
      </c>
      <c r="FJ676" s="44">
        <v>236531</v>
      </c>
      <c r="FK676" s="44">
        <v>6144375</v>
      </c>
      <c r="FL676" s="44"/>
      <c r="FM676" s="44"/>
      <c r="FN676" s="44"/>
      <c r="FO676" s="44"/>
      <c r="FP676" s="44"/>
      <c r="FQ676" s="44"/>
      <c r="FR676" s="44"/>
      <c r="FS676" s="44"/>
      <c r="FT676" s="44">
        <v>144486</v>
      </c>
      <c r="FU676" s="44"/>
      <c r="FV676" s="21">
        <v>575890</v>
      </c>
      <c r="FW676" s="44"/>
      <c r="FX676" s="44">
        <v>505072</v>
      </c>
      <c r="FY676" s="44">
        <v>143887</v>
      </c>
      <c r="FZ676" s="44">
        <v>432503</v>
      </c>
      <c r="GA676" s="44">
        <v>80169</v>
      </c>
      <c r="GB676" s="44"/>
      <c r="GC676" s="44">
        <v>128691</v>
      </c>
      <c r="GD676" s="44">
        <v>524689</v>
      </c>
      <c r="GE676" s="44">
        <v>235967</v>
      </c>
      <c r="GF676" s="44">
        <v>155420</v>
      </c>
      <c r="GG676" s="44">
        <v>962998</v>
      </c>
      <c r="GH676" s="44">
        <v>186691</v>
      </c>
      <c r="GI676" s="44">
        <v>153393</v>
      </c>
      <c r="GJ676" s="44">
        <v>110465</v>
      </c>
      <c r="GK676" s="44">
        <v>3088561</v>
      </c>
      <c r="GL676" s="44">
        <v>69955</v>
      </c>
      <c r="GM676" s="44">
        <v>1181033</v>
      </c>
      <c r="GN676" s="44">
        <v>78186</v>
      </c>
      <c r="GO676" s="44">
        <v>181684</v>
      </c>
      <c r="GP676" s="44"/>
      <c r="GQ676" s="44">
        <v>9933</v>
      </c>
      <c r="GR676" s="44">
        <v>24689</v>
      </c>
      <c r="GS676" s="44">
        <v>3083387</v>
      </c>
      <c r="GT676" s="44"/>
      <c r="GU676" s="21">
        <v>470404</v>
      </c>
      <c r="GV676" s="44">
        <v>64065</v>
      </c>
      <c r="GW676" s="44"/>
      <c r="GX676" s="44"/>
      <c r="GY676" s="44">
        <v>3617856</v>
      </c>
      <c r="GZ676" s="44">
        <v>1604257</v>
      </c>
      <c r="HA676" s="44"/>
      <c r="HB676" s="44"/>
      <c r="HC676" s="44">
        <v>2013599</v>
      </c>
      <c r="HD676" s="44">
        <v>3617856</v>
      </c>
      <c r="HE676" s="21"/>
      <c r="HF676" s="21"/>
      <c r="HG676" s="21"/>
      <c r="HH676" s="21"/>
      <c r="HI676" s="21">
        <v>0</v>
      </c>
      <c r="HJ676" s="44"/>
      <c r="HK676" s="21">
        <v>896122</v>
      </c>
      <c r="HL676" s="21">
        <v>1070187</v>
      </c>
      <c r="HM676" s="21">
        <v>1966309</v>
      </c>
      <c r="HN676" s="21">
        <v>-1495905</v>
      </c>
      <c r="HO676" s="21"/>
      <c r="HP676" s="44"/>
      <c r="HQ676" s="47"/>
      <c r="HR676" s="47"/>
      <c r="HS676" s="47"/>
      <c r="HT676" s="47" t="s">
        <v>3071</v>
      </c>
      <c r="HU676" s="47">
        <v>657745.37</v>
      </c>
      <c r="HV676" s="47">
        <v>1733</v>
      </c>
      <c r="HW676" s="47">
        <v>0</v>
      </c>
      <c r="HX676" s="47">
        <v>13101</v>
      </c>
      <c r="HY676" s="47">
        <v>47465</v>
      </c>
      <c r="HZ676" s="47">
        <v>81414</v>
      </c>
      <c r="IA676" s="47">
        <v>642</v>
      </c>
      <c r="IB676" s="47">
        <v>0</v>
      </c>
      <c r="IC676" s="47">
        <v>4407</v>
      </c>
      <c r="ID676">
        <v>20792</v>
      </c>
      <c r="IE676" s="47">
        <v>3614</v>
      </c>
      <c r="IF676">
        <v>9340</v>
      </c>
      <c r="IG676" s="47">
        <v>5440</v>
      </c>
      <c r="IH676" s="47">
        <v>21573</v>
      </c>
      <c r="II676">
        <v>5603</v>
      </c>
      <c r="IJ676">
        <v>5539</v>
      </c>
      <c r="IK676">
        <v>2032</v>
      </c>
      <c r="IL676">
        <v>18984</v>
      </c>
      <c r="IM676">
        <v>241679</v>
      </c>
      <c r="IN676">
        <v>0</v>
      </c>
      <c r="IO676">
        <v>1489</v>
      </c>
      <c r="IP676">
        <v>1613</v>
      </c>
      <c r="IQ676">
        <v>3526</v>
      </c>
      <c r="IR676">
        <v>0</v>
      </c>
      <c r="IS676">
        <v>0</v>
      </c>
      <c r="IT676">
        <v>6628</v>
      </c>
      <c r="IU676">
        <v>138481</v>
      </c>
      <c r="IV676">
        <v>0</v>
      </c>
      <c r="IW676">
        <v>719619</v>
      </c>
      <c r="IX676">
        <v>1627638</v>
      </c>
      <c r="IY676">
        <v>1790457</v>
      </c>
      <c r="IZ676">
        <v>17819</v>
      </c>
      <c r="JA676">
        <v>0</v>
      </c>
      <c r="JB676">
        <v>79006</v>
      </c>
      <c r="JC676">
        <v>947375</v>
      </c>
      <c r="JD676">
        <v>102919</v>
      </c>
      <c r="JE676">
        <v>160052</v>
      </c>
      <c r="JF676">
        <v>106367</v>
      </c>
      <c r="JG676">
        <v>470850</v>
      </c>
      <c r="JH676">
        <v>150148</v>
      </c>
      <c r="JI676">
        <v>113961</v>
      </c>
      <c r="JJ676">
        <v>82263</v>
      </c>
      <c r="JK676">
        <v>676984</v>
      </c>
      <c r="JL676">
        <v>7183939</v>
      </c>
      <c r="JM676">
        <v>0</v>
      </c>
      <c r="JN676">
        <v>128539</v>
      </c>
      <c r="JO676">
        <v>121965</v>
      </c>
      <c r="JP676">
        <v>179498</v>
      </c>
      <c r="JQ676">
        <v>0</v>
      </c>
      <c r="JR676">
        <v>0</v>
      </c>
      <c r="JS676">
        <v>430002</v>
      </c>
      <c r="JT676"/>
      <c r="JU676"/>
      <c r="JV676"/>
      <c r="JW676"/>
      <c r="JX676">
        <v>20792</v>
      </c>
      <c r="JY676"/>
      <c r="JZ676"/>
      <c r="KA676"/>
      <c r="KB676"/>
      <c r="KC676"/>
      <c r="KD676">
        <v>947375</v>
      </c>
      <c r="KE676"/>
      <c r="KF676">
        <v>185</v>
      </c>
      <c r="KG676">
        <v>276</v>
      </c>
      <c r="KH676">
        <v>110</v>
      </c>
      <c r="KI676">
        <v>135</v>
      </c>
      <c r="KJ676">
        <v>215</v>
      </c>
      <c r="KK676">
        <v>60</v>
      </c>
      <c r="KL676">
        <v>64</v>
      </c>
      <c r="KM676">
        <v>104</v>
      </c>
      <c r="KN676">
        <v>34</v>
      </c>
      <c r="KO676">
        <v>1</v>
      </c>
      <c r="KP676">
        <v>0</v>
      </c>
      <c r="KQ676">
        <v>0</v>
      </c>
      <c r="KR676">
        <v>0</v>
      </c>
      <c r="KS676">
        <v>0</v>
      </c>
      <c r="KT676">
        <v>1</v>
      </c>
      <c r="KU676">
        <v>1</v>
      </c>
      <c r="KV676">
        <v>0</v>
      </c>
      <c r="KW676">
        <v>0</v>
      </c>
      <c r="KX676">
        <v>0</v>
      </c>
      <c r="KY676">
        <v>0</v>
      </c>
      <c r="KZ676">
        <v>0</v>
      </c>
      <c r="LA676">
        <v>0</v>
      </c>
      <c r="LB676">
        <v>0</v>
      </c>
      <c r="LC676">
        <v>0</v>
      </c>
      <c r="LD676">
        <v>1</v>
      </c>
      <c r="LE676">
        <v>0</v>
      </c>
      <c r="LF676">
        <v>0</v>
      </c>
      <c r="LG676">
        <v>0</v>
      </c>
      <c r="LH676">
        <v>0</v>
      </c>
    </row>
    <row r="677" spans="1:320" s="34" customFormat="1" ht="15" customHeight="1" x14ac:dyDescent="0.25">
      <c r="A677" s="45">
        <v>206331346</v>
      </c>
      <c r="B677" s="45" t="s">
        <v>5442</v>
      </c>
      <c r="C677" s="46">
        <v>45292</v>
      </c>
      <c r="D677" s="46">
        <v>45657</v>
      </c>
      <c r="E677" s="47">
        <v>366</v>
      </c>
      <c r="F677" s="45" t="s">
        <v>883</v>
      </c>
      <c r="G677" s="45" t="s">
        <v>884</v>
      </c>
      <c r="H677" s="45" t="s">
        <v>1404</v>
      </c>
      <c r="I677" s="45" t="s">
        <v>886</v>
      </c>
      <c r="J677" s="45" t="s">
        <v>887</v>
      </c>
      <c r="K677" s="45" t="s">
        <v>1405</v>
      </c>
      <c r="L677" s="45" t="s">
        <v>5333</v>
      </c>
      <c r="M677" s="45" t="s">
        <v>5443</v>
      </c>
      <c r="N677" s="45" t="s">
        <v>5444</v>
      </c>
      <c r="O677" s="45" t="s">
        <v>5445</v>
      </c>
      <c r="P677" s="45" t="s">
        <v>5446</v>
      </c>
      <c r="Q677" s="45" t="s">
        <v>5447</v>
      </c>
      <c r="R677" t="s">
        <v>5448</v>
      </c>
      <c r="S677" s="45" t="s">
        <v>893</v>
      </c>
      <c r="T677"/>
      <c r="U677" s="47">
        <v>99</v>
      </c>
      <c r="V677" s="47">
        <v>99</v>
      </c>
      <c r="W677" s="47" t="s">
        <v>894</v>
      </c>
      <c r="X677" s="47">
        <v>36234</v>
      </c>
      <c r="Y677" s="47">
        <v>32078</v>
      </c>
      <c r="Z677" s="48">
        <v>201.25</v>
      </c>
      <c r="AA677" s="44">
        <v>775</v>
      </c>
      <c r="AB677" s="44">
        <v>820</v>
      </c>
      <c r="AC677" s="44">
        <v>7574</v>
      </c>
      <c r="AD677" s="44">
        <v>8096</v>
      </c>
      <c r="AE677" s="44">
        <v>2159</v>
      </c>
      <c r="AF677" s="44">
        <v>11047</v>
      </c>
      <c r="AG677" s="44"/>
      <c r="AH677" s="47">
        <v>28</v>
      </c>
      <c r="AI677" s="47">
        <v>172</v>
      </c>
      <c r="AJ677">
        <v>3002</v>
      </c>
      <c r="AK677" t="s">
        <v>895</v>
      </c>
      <c r="AL677">
        <v>32078</v>
      </c>
      <c r="AM677"/>
      <c r="AN677"/>
      <c r="AO677"/>
      <c r="AP677"/>
      <c r="AQ677"/>
      <c r="AR677" s="44"/>
      <c r="AS677" s="44"/>
      <c r="AT677" s="44"/>
      <c r="AU677" s="44">
        <v>14665705</v>
      </c>
      <c r="AV677" s="44">
        <v>13616537</v>
      </c>
      <c r="AW677" s="44">
        <v>12709263</v>
      </c>
      <c r="AX677" s="44">
        <v>37085</v>
      </c>
      <c r="AY677" s="44">
        <v>15610064</v>
      </c>
      <c r="AZ677" s="21">
        <v>14872601</v>
      </c>
      <c r="BA677" s="21">
        <v>737463</v>
      </c>
      <c r="BB677" s="44">
        <v>96258</v>
      </c>
      <c r="BC677" s="44"/>
      <c r="BD677" s="44"/>
      <c r="BE677" s="44">
        <v>833721</v>
      </c>
      <c r="BF677" s="44">
        <v>3531776</v>
      </c>
      <c r="BG677" s="44">
        <v>3712399</v>
      </c>
      <c r="BH677" s="44">
        <v>1057910</v>
      </c>
      <c r="BI677" s="21">
        <v>4890775</v>
      </c>
      <c r="BJ677" s="21"/>
      <c r="BK677" s="21">
        <v>12839</v>
      </c>
      <c r="BL677" s="21">
        <v>78776</v>
      </c>
      <c r="BM677" s="21">
        <v>1381230</v>
      </c>
      <c r="BN677" s="21">
        <v>14665705</v>
      </c>
      <c r="BO677" s="21"/>
      <c r="BP677" s="21"/>
      <c r="BQ677" s="44"/>
      <c r="BR677" s="21"/>
      <c r="BS677" s="44"/>
      <c r="BT677" s="21"/>
      <c r="BU677" s="44"/>
      <c r="BV677" s="21"/>
      <c r="BW677" s="44">
        <v>6358039</v>
      </c>
      <c r="BX677" s="21"/>
      <c r="BY677" s="21">
        <v>7100037</v>
      </c>
      <c r="BZ677" s="21"/>
      <c r="CA677" s="44"/>
      <c r="CB677" s="44"/>
      <c r="CC677" s="44">
        <v>123457</v>
      </c>
      <c r="CD677" s="44"/>
      <c r="CE677" s="44"/>
      <c r="CF677" s="44"/>
      <c r="CG677" s="44">
        <v>24554</v>
      </c>
      <c r="CH677" s="44"/>
      <c r="CI677" s="21">
        <v>2050</v>
      </c>
      <c r="CJ677" s="44"/>
      <c r="CK677" s="21">
        <v>8400</v>
      </c>
      <c r="CL677" s="44"/>
      <c r="CM677" s="44">
        <v>613</v>
      </c>
      <c r="CN677" s="44">
        <v>288</v>
      </c>
      <c r="CO677" s="44">
        <v>6131550</v>
      </c>
      <c r="CP677" s="44">
        <v>0</v>
      </c>
      <c r="CQ677" s="21">
        <v>5877950</v>
      </c>
      <c r="CR677" s="44">
        <v>945900</v>
      </c>
      <c r="CS677" s="44">
        <v>540244</v>
      </c>
      <c r="CT677" s="44">
        <v>60863</v>
      </c>
      <c r="CU677" s="44"/>
      <c r="CV677" s="44">
        <v>59129</v>
      </c>
      <c r="CW677" s="21"/>
      <c r="CX677" s="21"/>
      <c r="CY677" s="21"/>
      <c r="CZ677" s="21"/>
      <c r="DA677" s="21"/>
      <c r="DB677" s="21"/>
      <c r="DC677" s="21"/>
      <c r="DD677" s="21"/>
      <c r="DE677" s="44"/>
      <c r="DF677" s="21"/>
      <c r="DG677" s="44"/>
      <c r="DH677" s="21"/>
      <c r="DI677" s="44"/>
      <c r="DJ677" s="44"/>
      <c r="DK677" s="44"/>
      <c r="DL677" s="44"/>
      <c r="DM677" s="21"/>
      <c r="DN677" s="44"/>
      <c r="DO677" s="44"/>
      <c r="DP677" s="44"/>
      <c r="DQ677" s="44"/>
      <c r="DR677" s="44"/>
      <c r="DS677" s="44"/>
      <c r="DT677" s="44"/>
      <c r="DU677" s="44"/>
      <c r="DV677" s="44"/>
      <c r="DW677" s="44"/>
      <c r="DX677" s="44"/>
      <c r="DY677" s="44"/>
      <c r="DZ677" s="44"/>
      <c r="EA677" s="44"/>
      <c r="EB677" s="21"/>
      <c r="EC677" s="44">
        <v>3802377</v>
      </c>
      <c r="ED677" s="44"/>
      <c r="EE677" s="21">
        <v>6656726</v>
      </c>
      <c r="EF677" s="44"/>
      <c r="EG677" s="21">
        <v>532455</v>
      </c>
      <c r="EH677" s="44"/>
      <c r="EI677" s="21">
        <v>1269331</v>
      </c>
      <c r="EJ677" s="44"/>
      <c r="EK677" s="44"/>
      <c r="EL677" s="21"/>
      <c r="EM677" s="44">
        <v>23022</v>
      </c>
      <c r="EN677" s="44"/>
      <c r="EO677" s="44">
        <v>425352</v>
      </c>
      <c r="EP677" s="21"/>
      <c r="EQ677" s="21"/>
      <c r="ER677" s="21"/>
      <c r="ES677" s="21"/>
      <c r="ET677" s="44"/>
      <c r="EU677" s="21"/>
      <c r="EV677" s="44"/>
      <c r="EW677" s="21"/>
      <c r="EX677" s="44"/>
      <c r="EY677" s="44"/>
      <c r="EZ677" s="21"/>
      <c r="FA677" s="21"/>
      <c r="FB677" s="44"/>
      <c r="FC677" s="44"/>
      <c r="FD677" s="21"/>
      <c r="FE677" s="112"/>
      <c r="FF677" s="44"/>
      <c r="FG677" s="44">
        <v>7365934</v>
      </c>
      <c r="FH677" s="44">
        <v>1230076</v>
      </c>
      <c r="FI677" s="44">
        <v>6276591</v>
      </c>
      <c r="FJ677" s="44">
        <v>54820</v>
      </c>
      <c r="FK677" s="44">
        <v>5375245</v>
      </c>
      <c r="FL677" s="44"/>
      <c r="FM677" s="44"/>
      <c r="FN677" s="44"/>
      <c r="FO677" s="44"/>
      <c r="FP677" s="44"/>
      <c r="FQ677" s="44"/>
      <c r="FR677" s="44"/>
      <c r="FS677" s="44"/>
      <c r="FT677" s="44">
        <v>22515</v>
      </c>
      <c r="FU677" s="44">
        <v>320</v>
      </c>
      <c r="FV677" s="21">
        <v>599196</v>
      </c>
      <c r="FW677" s="44"/>
      <c r="FX677" s="44">
        <v>434834</v>
      </c>
      <c r="FY677" s="44">
        <v>145559</v>
      </c>
      <c r="FZ677" s="44">
        <v>563265</v>
      </c>
      <c r="GA677" s="44">
        <v>65136</v>
      </c>
      <c r="GB677" s="44"/>
      <c r="GC677" s="44">
        <v>132585</v>
      </c>
      <c r="GD677" s="44">
        <v>516728</v>
      </c>
      <c r="GE677" s="44">
        <v>227221</v>
      </c>
      <c r="GF677" s="44">
        <v>142726</v>
      </c>
      <c r="GG677" s="44">
        <v>1108772</v>
      </c>
      <c r="GH677" s="44">
        <v>80618</v>
      </c>
      <c r="GI677" s="44">
        <v>133871</v>
      </c>
      <c r="GJ677" s="44">
        <v>102372</v>
      </c>
      <c r="GK677" s="44">
        <v>3138559</v>
      </c>
      <c r="GL677" s="44"/>
      <c r="GM677" s="44">
        <v>1324049</v>
      </c>
      <c r="GN677" s="44">
        <v>152073</v>
      </c>
      <c r="GO677" s="44"/>
      <c r="GP677" s="44"/>
      <c r="GQ677" s="44">
        <v>32717</v>
      </c>
      <c r="GR677" s="44">
        <v>574240</v>
      </c>
      <c r="GS677" s="44">
        <v>2053020</v>
      </c>
      <c r="GT677" s="44"/>
      <c r="GU677" s="21">
        <v>576791</v>
      </c>
      <c r="GV677" s="44"/>
      <c r="GW677" s="44">
        <v>196434</v>
      </c>
      <c r="GX677" s="44"/>
      <c r="GY677" s="44">
        <v>2826245</v>
      </c>
      <c r="GZ677" s="44">
        <v>1339459</v>
      </c>
      <c r="HA677" s="44"/>
      <c r="HB677" s="44">
        <v>342996</v>
      </c>
      <c r="HC677" s="44">
        <v>1143790</v>
      </c>
      <c r="HD677" s="44">
        <v>2826245</v>
      </c>
      <c r="HE677" s="21"/>
      <c r="HF677" s="21"/>
      <c r="HG677" s="21"/>
      <c r="HH677" s="21"/>
      <c r="HI677" s="21">
        <v>0</v>
      </c>
      <c r="HJ677" s="44"/>
      <c r="HK677" s="21">
        <v>492903</v>
      </c>
      <c r="HL677" s="21">
        <v>87989</v>
      </c>
      <c r="HM677" s="21">
        <v>580892</v>
      </c>
      <c r="HN677" s="21">
        <v>-4101</v>
      </c>
      <c r="HO677" s="21"/>
      <c r="HP677" s="44"/>
      <c r="HQ677" s="47"/>
      <c r="HR677" s="47">
        <v>342996</v>
      </c>
      <c r="HS677" s="47"/>
      <c r="HT677" s="47" t="s">
        <v>1759</v>
      </c>
      <c r="HU677" s="47">
        <v>0</v>
      </c>
      <c r="HV677" s="47">
        <v>4480</v>
      </c>
      <c r="HW677" s="47">
        <v>0</v>
      </c>
      <c r="HX677" s="47">
        <v>10982</v>
      </c>
      <c r="HY677" s="47">
        <v>35456</v>
      </c>
      <c r="HZ677" s="47">
        <v>87731</v>
      </c>
      <c r="IA677" s="47">
        <v>0</v>
      </c>
      <c r="IB677" s="47">
        <v>0</v>
      </c>
      <c r="IC677" s="47">
        <v>6435</v>
      </c>
      <c r="ID677">
        <v>21359</v>
      </c>
      <c r="IE677" s="47">
        <v>4293</v>
      </c>
      <c r="IF677">
        <v>8336</v>
      </c>
      <c r="IG677" s="47">
        <v>5800</v>
      </c>
      <c r="IH677" s="47">
        <v>23551</v>
      </c>
      <c r="II677">
        <v>2529</v>
      </c>
      <c r="IJ677">
        <v>5847</v>
      </c>
      <c r="IK677">
        <v>1952</v>
      </c>
      <c r="IL677">
        <v>20491</v>
      </c>
      <c r="IM677">
        <v>239242</v>
      </c>
      <c r="IN677">
        <v>0</v>
      </c>
      <c r="IO677">
        <v>0</v>
      </c>
      <c r="IP677">
        <v>45</v>
      </c>
      <c r="IQ677">
        <v>0</v>
      </c>
      <c r="IR677">
        <v>0</v>
      </c>
      <c r="IS677">
        <v>0</v>
      </c>
      <c r="IT677">
        <v>45</v>
      </c>
      <c r="IU677">
        <v>249205</v>
      </c>
      <c r="IV677">
        <v>0</v>
      </c>
      <c r="IW677">
        <v>621806</v>
      </c>
      <c r="IX677">
        <v>1323139</v>
      </c>
      <c r="IY677">
        <v>1891569</v>
      </c>
      <c r="IZ677">
        <v>0</v>
      </c>
      <c r="JA677">
        <v>0</v>
      </c>
      <c r="JB677">
        <v>277170</v>
      </c>
      <c r="JC677">
        <v>1012748</v>
      </c>
      <c r="JD677">
        <v>118672</v>
      </c>
      <c r="JE677">
        <v>142524</v>
      </c>
      <c r="JF677">
        <v>99368</v>
      </c>
      <c r="JG677">
        <v>506447</v>
      </c>
      <c r="JH677">
        <v>69813</v>
      </c>
      <c r="JI677">
        <v>102342</v>
      </c>
      <c r="JJ677">
        <v>87738</v>
      </c>
      <c r="JK677">
        <v>863393</v>
      </c>
      <c r="JL677">
        <v>7365934</v>
      </c>
      <c r="JM677">
        <v>0</v>
      </c>
      <c r="JN677">
        <v>0</v>
      </c>
      <c r="JO677">
        <v>2000</v>
      </c>
      <c r="JP677">
        <v>0</v>
      </c>
      <c r="JQ677">
        <v>0</v>
      </c>
      <c r="JR677">
        <v>0</v>
      </c>
      <c r="JS677">
        <v>2000</v>
      </c>
      <c r="JT677"/>
      <c r="JU677"/>
      <c r="JV677"/>
      <c r="JW677"/>
      <c r="JX677"/>
      <c r="JY677">
        <v>21359</v>
      </c>
      <c r="JZ677"/>
      <c r="KA677"/>
      <c r="KB677"/>
      <c r="KC677"/>
      <c r="KD677"/>
      <c r="KE677">
        <v>1012748</v>
      </c>
      <c r="KF677">
        <v>183</v>
      </c>
      <c r="KG677">
        <v>322</v>
      </c>
      <c r="KH677">
        <v>99</v>
      </c>
      <c r="KI677">
        <v>138</v>
      </c>
      <c r="KJ677">
        <v>245</v>
      </c>
      <c r="KK677">
        <v>77</v>
      </c>
      <c r="KL677">
        <v>81</v>
      </c>
      <c r="KM677">
        <v>141</v>
      </c>
      <c r="KN677">
        <v>49</v>
      </c>
      <c r="KO677">
        <v>1</v>
      </c>
      <c r="KP677">
        <v>0</v>
      </c>
      <c r="KQ677">
        <v>0</v>
      </c>
      <c r="KR677">
        <v>0</v>
      </c>
      <c r="KS677">
        <v>1</v>
      </c>
      <c r="KT677">
        <v>0</v>
      </c>
      <c r="KU677">
        <v>1</v>
      </c>
      <c r="KV677">
        <v>0</v>
      </c>
      <c r="KW677">
        <v>0</v>
      </c>
      <c r="KX677">
        <v>0</v>
      </c>
      <c r="KY677">
        <v>0</v>
      </c>
      <c r="KZ677">
        <v>0</v>
      </c>
      <c r="LA677">
        <v>0</v>
      </c>
      <c r="LB677">
        <v>0</v>
      </c>
      <c r="LC677">
        <v>0</v>
      </c>
      <c r="LD677">
        <v>1</v>
      </c>
      <c r="LE677">
        <v>0</v>
      </c>
      <c r="LF677">
        <v>0</v>
      </c>
      <c r="LG677">
        <v>0</v>
      </c>
      <c r="LH677">
        <v>0</v>
      </c>
    </row>
    <row r="678" spans="1:320" s="34" customFormat="1" ht="15" customHeight="1" x14ac:dyDescent="0.25">
      <c r="A678" s="45">
        <v>206331349</v>
      </c>
      <c r="B678" s="45" t="s">
        <v>5449</v>
      </c>
      <c r="C678" s="46">
        <v>45292</v>
      </c>
      <c r="D678" s="46">
        <v>45657</v>
      </c>
      <c r="E678" s="47">
        <v>366</v>
      </c>
      <c r="F678" s="45" t="s">
        <v>883</v>
      </c>
      <c r="G678" s="45" t="s">
        <v>884</v>
      </c>
      <c r="H678" s="45" t="s">
        <v>1404</v>
      </c>
      <c r="I678" s="45" t="s">
        <v>886</v>
      </c>
      <c r="J678" s="45" t="s">
        <v>887</v>
      </c>
      <c r="K678" s="45" t="s">
        <v>1405</v>
      </c>
      <c r="L678" s="45" t="s">
        <v>5290</v>
      </c>
      <c r="M678" s="45" t="s">
        <v>5450</v>
      </c>
      <c r="N678" s="45" t="s">
        <v>5451</v>
      </c>
      <c r="O678" s="45" t="s">
        <v>5452</v>
      </c>
      <c r="P678" s="45" t="s">
        <v>5294</v>
      </c>
      <c r="Q678" s="45" t="s">
        <v>5453</v>
      </c>
      <c r="R678" t="s">
        <v>5454</v>
      </c>
      <c r="S678" s="45" t="s">
        <v>893</v>
      </c>
      <c r="T678"/>
      <c r="U678" s="47">
        <v>59</v>
      </c>
      <c r="V678" s="47">
        <v>59</v>
      </c>
      <c r="W678" s="47" t="s">
        <v>1728</v>
      </c>
      <c r="X678" s="47">
        <v>21594</v>
      </c>
      <c r="Y678" s="47">
        <v>20981</v>
      </c>
      <c r="Z678" s="48">
        <v>225.07</v>
      </c>
      <c r="AA678" s="44">
        <v>204</v>
      </c>
      <c r="AB678" s="44">
        <v>203</v>
      </c>
      <c r="AC678" s="44">
        <v>3653</v>
      </c>
      <c r="AD678" s="44">
        <v>2909</v>
      </c>
      <c r="AE678" s="44">
        <v>1779</v>
      </c>
      <c r="AF678" s="44">
        <v>11718</v>
      </c>
      <c r="AG678" s="44"/>
      <c r="AH678" s="47">
        <v>219</v>
      </c>
      <c r="AI678" s="47">
        <v>40</v>
      </c>
      <c r="AJ678">
        <v>663</v>
      </c>
      <c r="AK678" t="s">
        <v>895</v>
      </c>
      <c r="AL678">
        <v>20981</v>
      </c>
      <c r="AM678"/>
      <c r="AN678"/>
      <c r="AO678"/>
      <c r="AP678"/>
      <c r="AQ678"/>
      <c r="AR678" s="44"/>
      <c r="AS678" s="44"/>
      <c r="AT678" s="44"/>
      <c r="AU678" s="44">
        <v>12968476</v>
      </c>
      <c r="AV678" s="44">
        <v>2930673</v>
      </c>
      <c r="AW678" s="44">
        <v>6131508</v>
      </c>
      <c r="AX678" s="44">
        <v>5471</v>
      </c>
      <c r="AY678" s="44">
        <v>9773112</v>
      </c>
      <c r="AZ678" s="21">
        <v>11091050</v>
      </c>
      <c r="BA678" s="21">
        <v>-1317938</v>
      </c>
      <c r="BB678" s="44">
        <v>-1</v>
      </c>
      <c r="BC678" s="44"/>
      <c r="BD678" s="44"/>
      <c r="BE678" s="44">
        <v>-1317939</v>
      </c>
      <c r="BF678" s="44">
        <v>4527528</v>
      </c>
      <c r="BG678" s="44">
        <v>2748916</v>
      </c>
      <c r="BH678" s="44">
        <v>741326</v>
      </c>
      <c r="BI678" s="21">
        <v>4528049</v>
      </c>
      <c r="BJ678" s="21"/>
      <c r="BK678" s="21">
        <v>150399</v>
      </c>
      <c r="BL678" s="21">
        <v>16005</v>
      </c>
      <c r="BM678" s="21">
        <v>256253</v>
      </c>
      <c r="BN678" s="21">
        <v>12968476</v>
      </c>
      <c r="BO678" s="21"/>
      <c r="BP678" s="21"/>
      <c r="BQ678" s="44"/>
      <c r="BR678" s="21"/>
      <c r="BS678" s="44"/>
      <c r="BT678" s="21"/>
      <c r="BU678" s="44"/>
      <c r="BV678" s="21"/>
      <c r="BW678" s="44">
        <v>2294333</v>
      </c>
      <c r="BX678" s="21"/>
      <c r="BY678" s="21">
        <v>575779</v>
      </c>
      <c r="BZ678" s="21"/>
      <c r="CA678" s="44">
        <v>10632</v>
      </c>
      <c r="CB678" s="44"/>
      <c r="CC678" s="44">
        <v>15478</v>
      </c>
      <c r="CD678" s="44"/>
      <c r="CE678" s="44"/>
      <c r="CF678" s="44"/>
      <c r="CG678" s="44">
        <v>31036</v>
      </c>
      <c r="CH678" s="44"/>
      <c r="CI678" s="21">
        <v>3415</v>
      </c>
      <c r="CJ678" s="44"/>
      <c r="CK678" s="21"/>
      <c r="CL678" s="44"/>
      <c r="CM678" s="44">
        <v>0</v>
      </c>
      <c r="CN678" s="44">
        <v>0</v>
      </c>
      <c r="CO678" s="44">
        <v>1154580</v>
      </c>
      <c r="CP678" s="44">
        <v>0</v>
      </c>
      <c r="CQ678" s="21">
        <v>1332665</v>
      </c>
      <c r="CR678" s="44">
        <v>24180</v>
      </c>
      <c r="CS678" s="44">
        <v>320213</v>
      </c>
      <c r="CT678" s="44">
        <v>57436</v>
      </c>
      <c r="CU678" s="44"/>
      <c r="CV678" s="44">
        <v>41599</v>
      </c>
      <c r="CW678" s="21"/>
      <c r="CX678" s="21"/>
      <c r="CY678" s="21"/>
      <c r="CZ678" s="21"/>
      <c r="DA678" s="21"/>
      <c r="DB678" s="21"/>
      <c r="DC678" s="21"/>
      <c r="DD678" s="21"/>
      <c r="DE678" s="44"/>
      <c r="DF678" s="21"/>
      <c r="DG678" s="44"/>
      <c r="DH678" s="21"/>
      <c r="DI678" s="44"/>
      <c r="DJ678" s="44"/>
      <c r="DK678" s="44"/>
      <c r="DL678" s="44"/>
      <c r="DM678" s="21"/>
      <c r="DN678" s="44"/>
      <c r="DO678" s="44"/>
      <c r="DP678" s="44"/>
      <c r="DQ678" s="44"/>
      <c r="DR678" s="44"/>
      <c r="DS678" s="44"/>
      <c r="DT678" s="44"/>
      <c r="DU678" s="44"/>
      <c r="DV678" s="44"/>
      <c r="DW678" s="44"/>
      <c r="DX678" s="44"/>
      <c r="DY678" s="44"/>
      <c r="DZ678" s="44"/>
      <c r="EA678" s="44"/>
      <c r="EB678" s="21"/>
      <c r="EC678" s="44">
        <v>3021158</v>
      </c>
      <c r="ED678" s="44"/>
      <c r="EE678" s="21">
        <v>2049718</v>
      </c>
      <c r="EF678" s="44"/>
      <c r="EG678" s="21">
        <v>4337</v>
      </c>
      <c r="EH678" s="44"/>
      <c r="EI678" s="21">
        <v>973448</v>
      </c>
      <c r="EJ678" s="44"/>
      <c r="EK678" s="44"/>
      <c r="EL678" s="21"/>
      <c r="EM678" s="44">
        <v>82572</v>
      </c>
      <c r="EN678" s="44"/>
      <c r="EO678" s="44">
        <v>275</v>
      </c>
      <c r="EP678" s="21"/>
      <c r="EQ678" s="21"/>
      <c r="ER678" s="21"/>
      <c r="ES678" s="21"/>
      <c r="ET678" s="44"/>
      <c r="EU678" s="21"/>
      <c r="EV678" s="44"/>
      <c r="EW678" s="21"/>
      <c r="EX678" s="44"/>
      <c r="EY678" s="44"/>
      <c r="EZ678" s="21"/>
      <c r="FA678" s="21"/>
      <c r="FB678" s="44"/>
      <c r="FC678" s="44"/>
      <c r="FD678" s="21"/>
      <c r="FE678" s="112"/>
      <c r="FF678" s="44"/>
      <c r="FG678" s="44">
        <v>5019896</v>
      </c>
      <c r="FH678" s="44">
        <v>1124744</v>
      </c>
      <c r="FI678" s="44">
        <v>4946410</v>
      </c>
      <c r="FJ678" s="44">
        <v>93043</v>
      </c>
      <c r="FK678" s="44">
        <v>3639396</v>
      </c>
      <c r="FL678" s="44"/>
      <c r="FM678" s="44"/>
      <c r="FN678" s="44"/>
      <c r="FO678" s="44"/>
      <c r="FP678" s="44"/>
      <c r="FQ678" s="44"/>
      <c r="FR678" s="44"/>
      <c r="FS678" s="44"/>
      <c r="FT678" s="44">
        <v>5107</v>
      </c>
      <c r="FU678" s="44"/>
      <c r="FV678" s="21">
        <v>312522</v>
      </c>
      <c r="FW678" s="44">
        <v>15008</v>
      </c>
      <c r="FX678" s="44">
        <v>414721</v>
      </c>
      <c r="FY678" s="44">
        <v>14268</v>
      </c>
      <c r="FZ678" s="44">
        <v>121617</v>
      </c>
      <c r="GA678" s="44">
        <v>27257</v>
      </c>
      <c r="GB678" s="44"/>
      <c r="GC678" s="44">
        <v>43313</v>
      </c>
      <c r="GD678" s="44">
        <v>384766</v>
      </c>
      <c r="GE678" s="44">
        <v>234986</v>
      </c>
      <c r="GF678" s="44">
        <v>102165</v>
      </c>
      <c r="GG678" s="44">
        <v>601752</v>
      </c>
      <c r="GH678" s="44">
        <v>92731</v>
      </c>
      <c r="GI678" s="44">
        <v>191370</v>
      </c>
      <c r="GJ678" s="44">
        <v>109709</v>
      </c>
      <c r="GK678" s="44">
        <v>2430483</v>
      </c>
      <c r="GL678" s="44">
        <v>35365</v>
      </c>
      <c r="GM678" s="44">
        <v>585673</v>
      </c>
      <c r="GN678" s="44">
        <v>29432</v>
      </c>
      <c r="GO678" s="44">
        <v>15512</v>
      </c>
      <c r="GP678" s="44"/>
      <c r="GQ678" s="44">
        <v>4021</v>
      </c>
      <c r="GR678" s="44">
        <v>1679876</v>
      </c>
      <c r="GS678" s="44">
        <v>1860674</v>
      </c>
      <c r="GT678" s="44"/>
      <c r="GU678" s="21">
        <v>79666</v>
      </c>
      <c r="GV678" s="44"/>
      <c r="GW678" s="44">
        <v>141600</v>
      </c>
      <c r="GX678" s="44"/>
      <c r="GY678" s="44">
        <v>2081940</v>
      </c>
      <c r="GZ678" s="44">
        <v>3479195</v>
      </c>
      <c r="HA678" s="44"/>
      <c r="HB678" s="44"/>
      <c r="HC678" s="44">
        <v>-1397255</v>
      </c>
      <c r="HD678" s="44">
        <v>2081940</v>
      </c>
      <c r="HE678" s="21"/>
      <c r="HF678" s="21"/>
      <c r="HG678" s="21">
        <v>2613876</v>
      </c>
      <c r="HH678" s="21"/>
      <c r="HI678" s="21">
        <v>0</v>
      </c>
      <c r="HJ678" s="44"/>
      <c r="HK678" s="21">
        <v>6450</v>
      </c>
      <c r="HL678" s="21">
        <v>125965</v>
      </c>
      <c r="HM678" s="21">
        <v>132415</v>
      </c>
      <c r="HN678" s="21">
        <v>-52749</v>
      </c>
      <c r="HO678" s="21"/>
      <c r="HP678" s="44"/>
      <c r="HQ678" s="47"/>
      <c r="HR678" s="47"/>
      <c r="HS678" s="47"/>
      <c r="HT678" s="47" t="s">
        <v>1759</v>
      </c>
      <c r="HU678" s="47">
        <v>0</v>
      </c>
      <c r="HV678" s="47">
        <v>1990</v>
      </c>
      <c r="HW678" s="47">
        <v>0</v>
      </c>
      <c r="HX678" s="47">
        <v>3208</v>
      </c>
      <c r="HY678" s="47">
        <v>29420</v>
      </c>
      <c r="HZ678" s="47">
        <v>53259</v>
      </c>
      <c r="IA678" s="47">
        <v>0</v>
      </c>
      <c r="IB678" s="47">
        <v>0</v>
      </c>
      <c r="IC678" s="47">
        <v>0</v>
      </c>
      <c r="ID678">
        <v>12566</v>
      </c>
      <c r="IE678" s="47">
        <v>5316</v>
      </c>
      <c r="IF678">
        <v>9797</v>
      </c>
      <c r="IG678" s="47">
        <v>3752</v>
      </c>
      <c r="IH678" s="47">
        <v>14302</v>
      </c>
      <c r="II678">
        <v>2013</v>
      </c>
      <c r="IJ678">
        <v>7143</v>
      </c>
      <c r="IK678">
        <v>1957</v>
      </c>
      <c r="IL678">
        <v>14821</v>
      </c>
      <c r="IM678">
        <v>159544</v>
      </c>
      <c r="IN678">
        <v>0</v>
      </c>
      <c r="IO678">
        <v>0</v>
      </c>
      <c r="IP678">
        <v>0</v>
      </c>
      <c r="IQ678">
        <v>0</v>
      </c>
      <c r="IR678">
        <v>0</v>
      </c>
      <c r="IS678">
        <v>0</v>
      </c>
      <c r="IT678">
        <v>0</v>
      </c>
      <c r="IU678">
        <v>145558</v>
      </c>
      <c r="IV678">
        <v>0</v>
      </c>
      <c r="IW678">
        <v>164991</v>
      </c>
      <c r="IX678">
        <v>1111610</v>
      </c>
      <c r="IY678">
        <v>1320486</v>
      </c>
      <c r="IZ678">
        <v>0</v>
      </c>
      <c r="JA678">
        <v>0</v>
      </c>
      <c r="JB678">
        <v>0</v>
      </c>
      <c r="JC678">
        <v>602519</v>
      </c>
      <c r="JD678">
        <v>125578</v>
      </c>
      <c r="JE678">
        <v>169624</v>
      </c>
      <c r="JF678">
        <v>66844</v>
      </c>
      <c r="JG678">
        <v>295545</v>
      </c>
      <c r="JH678">
        <v>63621</v>
      </c>
      <c r="JI678">
        <v>140187</v>
      </c>
      <c r="JJ678">
        <v>88541</v>
      </c>
      <c r="JK678">
        <v>724792</v>
      </c>
      <c r="JL678">
        <v>5019896</v>
      </c>
      <c r="JM678">
        <v>0</v>
      </c>
      <c r="JN678">
        <v>0</v>
      </c>
      <c r="JO678">
        <v>0</v>
      </c>
      <c r="JP678">
        <v>0</v>
      </c>
      <c r="JQ678">
        <v>0</v>
      </c>
      <c r="JR678">
        <v>0</v>
      </c>
      <c r="JS678">
        <v>0</v>
      </c>
      <c r="JT678"/>
      <c r="JU678"/>
      <c r="JV678"/>
      <c r="JW678"/>
      <c r="JX678"/>
      <c r="JY678">
        <v>12566</v>
      </c>
      <c r="JZ678"/>
      <c r="KA678"/>
      <c r="KB678"/>
      <c r="KC678"/>
      <c r="KD678"/>
      <c r="KE678">
        <v>602519</v>
      </c>
      <c r="KF678">
        <v>97</v>
      </c>
      <c r="KG678">
        <v>163</v>
      </c>
      <c r="KH678">
        <v>60</v>
      </c>
      <c r="KI678">
        <v>63</v>
      </c>
      <c r="KJ678">
        <v>109</v>
      </c>
      <c r="KK678">
        <v>39</v>
      </c>
      <c r="KL678">
        <v>32</v>
      </c>
      <c r="KM678">
        <v>52</v>
      </c>
      <c r="KN678">
        <v>20</v>
      </c>
      <c r="KO678">
        <v>1</v>
      </c>
      <c r="KP678">
        <v>0</v>
      </c>
      <c r="KQ678">
        <v>0</v>
      </c>
      <c r="KR678">
        <v>1</v>
      </c>
      <c r="KS678">
        <v>0</v>
      </c>
      <c r="KT678">
        <v>0</v>
      </c>
      <c r="KU678">
        <v>1</v>
      </c>
      <c r="KV678">
        <v>0</v>
      </c>
      <c r="KW678">
        <v>0</v>
      </c>
      <c r="KX678">
        <v>0</v>
      </c>
      <c r="KY678">
        <v>0</v>
      </c>
      <c r="KZ678">
        <v>0</v>
      </c>
      <c r="LA678">
        <v>0</v>
      </c>
      <c r="LB678">
        <v>0</v>
      </c>
      <c r="LC678">
        <v>0</v>
      </c>
      <c r="LD678">
        <v>1</v>
      </c>
      <c r="LE678">
        <v>0</v>
      </c>
      <c r="LF678">
        <v>0</v>
      </c>
      <c r="LG678">
        <v>0</v>
      </c>
      <c r="LH678">
        <v>0</v>
      </c>
    </row>
    <row r="679" spans="1:320" s="34" customFormat="1" ht="15" customHeight="1" x14ac:dyDescent="0.25">
      <c r="A679" s="45">
        <v>206331352</v>
      </c>
      <c r="B679" s="45" t="s">
        <v>5455</v>
      </c>
      <c r="C679" s="46">
        <v>45292</v>
      </c>
      <c r="D679" s="46">
        <v>45657</v>
      </c>
      <c r="E679" s="47">
        <v>366</v>
      </c>
      <c r="F679" s="45" t="s">
        <v>883</v>
      </c>
      <c r="G679" s="45" t="s">
        <v>884</v>
      </c>
      <c r="H679" s="45" t="s">
        <v>1404</v>
      </c>
      <c r="I679" s="45" t="s">
        <v>886</v>
      </c>
      <c r="J679" s="45" t="s">
        <v>887</v>
      </c>
      <c r="K679" s="45" t="s">
        <v>1405</v>
      </c>
      <c r="L679" s="45" t="s">
        <v>5273</v>
      </c>
      <c r="M679" s="45" t="s">
        <v>5456</v>
      </c>
      <c r="N679" s="45" t="s">
        <v>5457</v>
      </c>
      <c r="O679" s="45" t="s">
        <v>5328</v>
      </c>
      <c r="P679" s="45" t="s">
        <v>5422</v>
      </c>
      <c r="Q679" s="45" t="s">
        <v>5458</v>
      </c>
      <c r="R679" t="s">
        <v>5459</v>
      </c>
      <c r="S679" s="45" t="s">
        <v>893</v>
      </c>
      <c r="T679"/>
      <c r="U679" s="47">
        <v>80</v>
      </c>
      <c r="V679" s="47">
        <v>80</v>
      </c>
      <c r="W679" s="47" t="s">
        <v>894</v>
      </c>
      <c r="X679" s="47">
        <v>29280</v>
      </c>
      <c r="Y679" s="47">
        <v>26700</v>
      </c>
      <c r="Z679" s="48">
        <v>215.32</v>
      </c>
      <c r="AA679" s="44">
        <v>409</v>
      </c>
      <c r="AB679" s="44">
        <v>362</v>
      </c>
      <c r="AC679" s="44">
        <v>3786</v>
      </c>
      <c r="AD679" s="44"/>
      <c r="AE679" s="44">
        <v>2488</v>
      </c>
      <c r="AF679" s="44">
        <v>13652</v>
      </c>
      <c r="AG679" s="44"/>
      <c r="AH679" s="47">
        <v>4724</v>
      </c>
      <c r="AI679" s="47">
        <v>13</v>
      </c>
      <c r="AJ679">
        <v>2037</v>
      </c>
      <c r="AK679" t="s">
        <v>895</v>
      </c>
      <c r="AL679">
        <v>26700</v>
      </c>
      <c r="AM679"/>
      <c r="AN679"/>
      <c r="AO679"/>
      <c r="AP679"/>
      <c r="AQ679"/>
      <c r="AR679" s="44"/>
      <c r="AS679" s="44"/>
      <c r="AT679" s="44"/>
      <c r="AU679" s="44">
        <v>13164924</v>
      </c>
      <c r="AV679" s="44">
        <v>4972776</v>
      </c>
      <c r="AW679" s="44">
        <v>6213937</v>
      </c>
      <c r="AX679" s="44"/>
      <c r="AY679" s="44">
        <v>11923763</v>
      </c>
      <c r="AZ679" s="21">
        <v>11902145</v>
      </c>
      <c r="BA679" s="21">
        <v>21618</v>
      </c>
      <c r="BB679" s="44">
        <v>125826</v>
      </c>
      <c r="BC679" s="44">
        <v>12590</v>
      </c>
      <c r="BD679" s="44"/>
      <c r="BE679" s="44">
        <v>134854</v>
      </c>
      <c r="BF679" s="44">
        <v>3028336</v>
      </c>
      <c r="BG679" s="44"/>
      <c r="BH679" s="44">
        <v>839040</v>
      </c>
      <c r="BI679" s="21">
        <v>4837504</v>
      </c>
      <c r="BJ679" s="21"/>
      <c r="BK679" s="21">
        <v>3779200</v>
      </c>
      <c r="BL679" s="21">
        <v>4332</v>
      </c>
      <c r="BM679" s="21">
        <v>676512</v>
      </c>
      <c r="BN679" s="21">
        <v>13164924</v>
      </c>
      <c r="BO679" s="21"/>
      <c r="BP679" s="21"/>
      <c r="BQ679" s="44"/>
      <c r="BR679" s="21"/>
      <c r="BS679" s="44"/>
      <c r="BT679" s="21"/>
      <c r="BU679" s="44"/>
      <c r="BV679" s="21"/>
      <c r="BW679" s="44">
        <v>2241495</v>
      </c>
      <c r="BX679" s="21"/>
      <c r="BY679" s="21"/>
      <c r="BZ679" s="21"/>
      <c r="CA679" s="44">
        <v>82115</v>
      </c>
      <c r="CB679" s="44"/>
      <c r="CC679" s="44">
        <v>354526</v>
      </c>
      <c r="CD679" s="44"/>
      <c r="CE679" s="44"/>
      <c r="CF679" s="44"/>
      <c r="CG679" s="44">
        <v>2287568</v>
      </c>
      <c r="CH679" s="44"/>
      <c r="CI679" s="21">
        <v>97</v>
      </c>
      <c r="CJ679" s="44"/>
      <c r="CK679" s="21">
        <v>6975</v>
      </c>
      <c r="CL679" s="44"/>
      <c r="CM679" s="44">
        <v>0</v>
      </c>
      <c r="CN679" s="44">
        <v>13208</v>
      </c>
      <c r="CO679" s="44">
        <v>1628396</v>
      </c>
      <c r="CP679" s="44">
        <v>0</v>
      </c>
      <c r="CQ679" s="21">
        <v>2129241</v>
      </c>
      <c r="CR679" s="44">
        <v>504889</v>
      </c>
      <c r="CS679" s="44">
        <v>347651</v>
      </c>
      <c r="CT679" s="44">
        <v>70855</v>
      </c>
      <c r="CU679" s="44"/>
      <c r="CV679" s="44">
        <v>278536</v>
      </c>
      <c r="CW679" s="21"/>
      <c r="CX679" s="21"/>
      <c r="CY679" s="21"/>
      <c r="CZ679" s="21"/>
      <c r="DA679" s="21"/>
      <c r="DB679" s="21"/>
      <c r="DC679" s="21"/>
      <c r="DD679" s="21"/>
      <c r="DE679" s="44"/>
      <c r="DF679" s="21"/>
      <c r="DG679" s="44"/>
      <c r="DH679" s="21"/>
      <c r="DI679" s="44"/>
      <c r="DJ679" s="44"/>
      <c r="DK679" s="44"/>
      <c r="DL679" s="44"/>
      <c r="DM679" s="21"/>
      <c r="DN679" s="44"/>
      <c r="DO679" s="44"/>
      <c r="DP679" s="44"/>
      <c r="DQ679" s="44"/>
      <c r="DR679" s="44"/>
      <c r="DS679" s="44"/>
      <c r="DT679" s="44"/>
      <c r="DU679" s="44"/>
      <c r="DV679" s="44"/>
      <c r="DW679" s="44"/>
      <c r="DX679" s="44"/>
      <c r="DY679" s="44">
        <v>-14358</v>
      </c>
      <c r="DZ679" s="44"/>
      <c r="EA679" s="44"/>
      <c r="EB679" s="21"/>
      <c r="EC679" s="44">
        <v>1889792</v>
      </c>
      <c r="ED679" s="44"/>
      <c r="EE679" s="21"/>
      <c r="EF679" s="44"/>
      <c r="EG679" s="21">
        <v>-27535</v>
      </c>
      <c r="EH679" s="44"/>
      <c r="EI679" s="21">
        <v>989451</v>
      </c>
      <c r="EJ679" s="44"/>
      <c r="EK679" s="44"/>
      <c r="EL679" s="21"/>
      <c r="EM679" s="44">
        <v>3320971</v>
      </c>
      <c r="EN679" s="44"/>
      <c r="EO679" s="44">
        <v>55616</v>
      </c>
      <c r="EP679" s="21"/>
      <c r="EQ679" s="21"/>
      <c r="ER679" s="21"/>
      <c r="ES679" s="21"/>
      <c r="ET679" s="44"/>
      <c r="EU679" s="21"/>
      <c r="EV679" s="44"/>
      <c r="EW679" s="21"/>
      <c r="EX679" s="44"/>
      <c r="EY679" s="44"/>
      <c r="EZ679" s="21"/>
      <c r="FA679" s="21"/>
      <c r="FB679" s="44"/>
      <c r="FC679" s="44"/>
      <c r="FD679" s="21"/>
      <c r="FE679" s="112"/>
      <c r="FF679" s="44"/>
      <c r="FG679" s="44">
        <v>5909220</v>
      </c>
      <c r="FH679" s="44">
        <v>1274854</v>
      </c>
      <c r="FI679" s="44">
        <v>4718071</v>
      </c>
      <c r="FJ679" s="44">
        <v>277586</v>
      </c>
      <c r="FK679" s="44">
        <v>4737515</v>
      </c>
      <c r="FL679" s="44"/>
      <c r="FM679" s="44"/>
      <c r="FN679" s="44"/>
      <c r="FO679" s="44"/>
      <c r="FP679" s="44"/>
      <c r="FQ679" s="44"/>
      <c r="FR679" s="44"/>
      <c r="FS679" s="44"/>
      <c r="FT679" s="44"/>
      <c r="FU679" s="44">
        <v>7074</v>
      </c>
      <c r="FV679" s="21">
        <v>321083</v>
      </c>
      <c r="FW679" s="44"/>
      <c r="FX679" s="44">
        <v>314477</v>
      </c>
      <c r="FY679" s="44">
        <v>97159</v>
      </c>
      <c r="FZ679" s="44">
        <v>222310</v>
      </c>
      <c r="GA679" s="44">
        <v>38547</v>
      </c>
      <c r="GB679" s="44"/>
      <c r="GC679" s="44">
        <v>124596</v>
      </c>
      <c r="GD679" s="44">
        <v>694622</v>
      </c>
      <c r="GE679" s="44">
        <v>343866</v>
      </c>
      <c r="GF679" s="44">
        <v>79229</v>
      </c>
      <c r="GG679" s="44">
        <v>679505</v>
      </c>
      <c r="GH679" s="44">
        <v>68232</v>
      </c>
      <c r="GI679" s="44">
        <v>125915</v>
      </c>
      <c r="GJ679" s="44">
        <v>203611</v>
      </c>
      <c r="GK679" s="44">
        <v>2563932</v>
      </c>
      <c r="GL679" s="44">
        <v>76369</v>
      </c>
      <c r="GM679" s="44">
        <v>906041</v>
      </c>
      <c r="GN679" s="44">
        <v>73168</v>
      </c>
      <c r="GO679" s="44">
        <v>17820</v>
      </c>
      <c r="GP679" s="44"/>
      <c r="GQ679" s="44">
        <v>795</v>
      </c>
      <c r="GR679" s="44">
        <v>206279</v>
      </c>
      <c r="GS679" s="44">
        <v>3797489</v>
      </c>
      <c r="GT679" s="44"/>
      <c r="GU679" s="21">
        <v>453299</v>
      </c>
      <c r="GV679" s="44">
        <v>12020</v>
      </c>
      <c r="GW679" s="44">
        <v>890792</v>
      </c>
      <c r="GX679" s="44"/>
      <c r="GY679" s="44">
        <v>5153600</v>
      </c>
      <c r="GZ679" s="44">
        <v>2955985</v>
      </c>
      <c r="HA679" s="44"/>
      <c r="HB679" s="44"/>
      <c r="HC679" s="44">
        <v>2197615</v>
      </c>
      <c r="HD679" s="44">
        <v>5153600</v>
      </c>
      <c r="HE679" s="21">
        <v>875026</v>
      </c>
      <c r="HF679" s="21"/>
      <c r="HG679" s="21">
        <v>821495</v>
      </c>
      <c r="HH679" s="21"/>
      <c r="HI679" s="21">
        <v>0</v>
      </c>
      <c r="HJ679" s="44"/>
      <c r="HK679" s="21">
        <v>1245494</v>
      </c>
      <c r="HL679" s="21">
        <v>667995</v>
      </c>
      <c r="HM679" s="21">
        <v>1913489</v>
      </c>
      <c r="HN679" s="21">
        <v>-1460190</v>
      </c>
      <c r="HO679" s="21"/>
      <c r="HP679" s="44"/>
      <c r="HQ679" s="47"/>
      <c r="HR679" s="47"/>
      <c r="HS679" s="47"/>
      <c r="HT679" s="47" t="s">
        <v>2088</v>
      </c>
      <c r="HU679" s="47">
        <v>177359.1</v>
      </c>
      <c r="HV679" s="47">
        <v>2008</v>
      </c>
      <c r="HW679" s="47">
        <v>0</v>
      </c>
      <c r="HX679" s="47">
        <v>5696</v>
      </c>
      <c r="HY679" s="47">
        <v>32225</v>
      </c>
      <c r="HZ679" s="47">
        <v>64930</v>
      </c>
      <c r="IA679" s="47">
        <v>9</v>
      </c>
      <c r="IB679" s="47">
        <v>0</v>
      </c>
      <c r="IC679" s="47">
        <v>5592</v>
      </c>
      <c r="ID679">
        <v>12050</v>
      </c>
      <c r="IE679" s="47">
        <v>3799</v>
      </c>
      <c r="IF679">
        <v>13599</v>
      </c>
      <c r="IG679" s="47">
        <v>2098</v>
      </c>
      <c r="IH679" s="47">
        <v>17962</v>
      </c>
      <c r="II679">
        <v>2020</v>
      </c>
      <c r="IJ679">
        <v>4808</v>
      </c>
      <c r="IK679">
        <v>2795</v>
      </c>
      <c r="IL679">
        <v>18616</v>
      </c>
      <c r="IM679">
        <v>188207</v>
      </c>
      <c r="IN679">
        <v>0</v>
      </c>
      <c r="IO679">
        <v>0</v>
      </c>
      <c r="IP679">
        <v>0</v>
      </c>
      <c r="IQ679">
        <v>69</v>
      </c>
      <c r="IR679">
        <v>0</v>
      </c>
      <c r="IS679">
        <v>0</v>
      </c>
      <c r="IT679">
        <v>69</v>
      </c>
      <c r="IU679">
        <v>168373</v>
      </c>
      <c r="IV679">
        <v>0</v>
      </c>
      <c r="IW679">
        <v>326432</v>
      </c>
      <c r="IX679">
        <v>1335409</v>
      </c>
      <c r="IY679">
        <v>1464102</v>
      </c>
      <c r="IZ679">
        <v>360</v>
      </c>
      <c r="JA679">
        <v>0</v>
      </c>
      <c r="JB679">
        <v>242398</v>
      </c>
      <c r="JC679">
        <v>597442</v>
      </c>
      <c r="JD679">
        <v>100808</v>
      </c>
      <c r="JE679">
        <v>244639</v>
      </c>
      <c r="JF679">
        <v>39966</v>
      </c>
      <c r="JG679">
        <v>347630</v>
      </c>
      <c r="JH679">
        <v>57029</v>
      </c>
      <c r="JI679">
        <v>98928</v>
      </c>
      <c r="JJ679">
        <v>152323</v>
      </c>
      <c r="JK679">
        <v>733381</v>
      </c>
      <c r="JL679">
        <v>5909220</v>
      </c>
      <c r="JM679">
        <v>0</v>
      </c>
      <c r="JN679">
        <v>0</v>
      </c>
      <c r="JO679">
        <v>0</v>
      </c>
      <c r="JP679">
        <v>2362</v>
      </c>
      <c r="JQ679">
        <v>0</v>
      </c>
      <c r="JR679">
        <v>0</v>
      </c>
      <c r="JS679">
        <v>2362</v>
      </c>
      <c r="JT679"/>
      <c r="JU679"/>
      <c r="JV679"/>
      <c r="JW679"/>
      <c r="JX679"/>
      <c r="JY679">
        <v>12050</v>
      </c>
      <c r="JZ679"/>
      <c r="KA679"/>
      <c r="KB679"/>
      <c r="KC679"/>
      <c r="KD679"/>
      <c r="KE679">
        <v>597442</v>
      </c>
      <c r="KF679">
        <v>273</v>
      </c>
      <c r="KG679">
        <v>341</v>
      </c>
      <c r="KH679">
        <v>230</v>
      </c>
      <c r="KI679">
        <v>185</v>
      </c>
      <c r="KJ679">
        <v>232</v>
      </c>
      <c r="KK679">
        <v>156</v>
      </c>
      <c r="KL679">
        <v>95</v>
      </c>
      <c r="KM679">
        <v>129</v>
      </c>
      <c r="KN679">
        <v>76</v>
      </c>
      <c r="KO679">
        <v>1</v>
      </c>
      <c r="KP679">
        <v>0</v>
      </c>
      <c r="KQ679">
        <v>0</v>
      </c>
      <c r="KR679">
        <v>0</v>
      </c>
      <c r="KS679">
        <v>1</v>
      </c>
      <c r="KT679">
        <v>0</v>
      </c>
      <c r="KU679">
        <v>1</v>
      </c>
      <c r="KV679">
        <v>0</v>
      </c>
      <c r="KW679">
        <v>0</v>
      </c>
      <c r="KX679">
        <v>0</v>
      </c>
      <c r="KY679">
        <v>0</v>
      </c>
      <c r="KZ679">
        <v>0</v>
      </c>
      <c r="LA679">
        <v>0</v>
      </c>
      <c r="LB679">
        <v>0</v>
      </c>
      <c r="LC679">
        <v>0</v>
      </c>
      <c r="LD679">
        <v>1</v>
      </c>
      <c r="LE679">
        <v>0</v>
      </c>
      <c r="LF679">
        <v>0</v>
      </c>
      <c r="LG679">
        <v>0</v>
      </c>
      <c r="LH679">
        <v>0</v>
      </c>
    </row>
    <row r="680" spans="1:320" s="34" customFormat="1" ht="15" customHeight="1" x14ac:dyDescent="0.25">
      <c r="A680" s="45">
        <v>206331361</v>
      </c>
      <c r="B680" s="45" t="s">
        <v>5460</v>
      </c>
      <c r="C680" s="46">
        <v>45292</v>
      </c>
      <c r="D680" s="46">
        <v>45657</v>
      </c>
      <c r="E680" s="47">
        <v>366</v>
      </c>
      <c r="F680" s="45" t="s">
        <v>883</v>
      </c>
      <c r="G680" s="45" t="s">
        <v>884</v>
      </c>
      <c r="H680" s="45" t="s">
        <v>1404</v>
      </c>
      <c r="I680" s="45" t="s">
        <v>886</v>
      </c>
      <c r="J680" s="45" t="s">
        <v>887</v>
      </c>
      <c r="K680" s="45" t="s">
        <v>1405</v>
      </c>
      <c r="L680" s="45" t="s">
        <v>5280</v>
      </c>
      <c r="M680" s="45" t="s">
        <v>5461</v>
      </c>
      <c r="N680" s="45" t="s">
        <v>5462</v>
      </c>
      <c r="O680" s="45" t="s">
        <v>1408</v>
      </c>
      <c r="P680" s="45" t="s">
        <v>5304</v>
      </c>
      <c r="Q680" s="45" t="s">
        <v>5463</v>
      </c>
      <c r="R680" t="s">
        <v>5464</v>
      </c>
      <c r="S680" s="45" t="s">
        <v>893</v>
      </c>
      <c r="T680"/>
      <c r="U680" s="47">
        <v>70</v>
      </c>
      <c r="V680" s="47">
        <v>70</v>
      </c>
      <c r="W680" s="47" t="s">
        <v>894</v>
      </c>
      <c r="X680" s="47">
        <v>25620</v>
      </c>
      <c r="Y680" s="47">
        <v>24769</v>
      </c>
      <c r="Z680" s="48">
        <v>228.29</v>
      </c>
      <c r="AA680" s="44">
        <v>71</v>
      </c>
      <c r="AB680" s="44">
        <v>58</v>
      </c>
      <c r="AC680" s="44">
        <v>1353</v>
      </c>
      <c r="AD680" s="44">
        <v>122</v>
      </c>
      <c r="AE680" s="44">
        <v>1498</v>
      </c>
      <c r="AF680" s="44">
        <v>20853</v>
      </c>
      <c r="AG680" s="44"/>
      <c r="AH680" s="47">
        <v>816</v>
      </c>
      <c r="AI680" s="47">
        <v>47</v>
      </c>
      <c r="AJ680">
        <v>80</v>
      </c>
      <c r="AK680" t="s">
        <v>895</v>
      </c>
      <c r="AL680">
        <v>24769</v>
      </c>
      <c r="AM680"/>
      <c r="AN680"/>
      <c r="AO680"/>
      <c r="AP680"/>
      <c r="AQ680"/>
      <c r="AR680" s="44"/>
      <c r="AS680" s="44"/>
      <c r="AT680" s="44"/>
      <c r="AU680" s="44">
        <v>10625539</v>
      </c>
      <c r="AV680" s="44">
        <v>1137319</v>
      </c>
      <c r="AW680" s="44">
        <v>1975957</v>
      </c>
      <c r="AX680" s="44">
        <v>354611</v>
      </c>
      <c r="AY680" s="44">
        <v>10141512</v>
      </c>
      <c r="AZ680" s="21">
        <v>11433506</v>
      </c>
      <c r="BA680" s="21">
        <v>-1291994</v>
      </c>
      <c r="BB680" s="44"/>
      <c r="BC680" s="44"/>
      <c r="BD680" s="44"/>
      <c r="BE680" s="44">
        <v>-1291994</v>
      </c>
      <c r="BF680" s="44">
        <v>580417</v>
      </c>
      <c r="BG680" s="44">
        <v>52336</v>
      </c>
      <c r="BH680" s="44">
        <v>642620</v>
      </c>
      <c r="BI680" s="21">
        <v>8945633</v>
      </c>
      <c r="BJ680" s="21"/>
      <c r="BK680" s="21">
        <v>350052</v>
      </c>
      <c r="BL680" s="21">
        <v>20162</v>
      </c>
      <c r="BM680" s="21">
        <v>34319</v>
      </c>
      <c r="BN680" s="21">
        <v>10625539</v>
      </c>
      <c r="BO680" s="21"/>
      <c r="BP680" s="21"/>
      <c r="BQ680" s="44"/>
      <c r="BR680" s="21"/>
      <c r="BS680" s="44"/>
      <c r="BT680" s="21"/>
      <c r="BU680" s="44"/>
      <c r="BV680" s="21"/>
      <c r="BW680" s="44">
        <v>830647</v>
      </c>
      <c r="BX680" s="21"/>
      <c r="BY680" s="21">
        <v>99312</v>
      </c>
      <c r="BZ680" s="21"/>
      <c r="CA680" s="44">
        <v>7942</v>
      </c>
      <c r="CB680" s="44"/>
      <c r="CC680" s="44">
        <v>143400</v>
      </c>
      <c r="CD680" s="44"/>
      <c r="CE680" s="44"/>
      <c r="CF680" s="44"/>
      <c r="CG680" s="44">
        <v>50930</v>
      </c>
      <c r="CH680" s="44"/>
      <c r="CI680" s="21">
        <v>5088</v>
      </c>
      <c r="CJ680" s="44"/>
      <c r="CK680" s="21"/>
      <c r="CL680" s="44"/>
      <c r="CM680" s="44">
        <v>1243</v>
      </c>
      <c r="CN680" s="44">
        <v>0</v>
      </c>
      <c r="CO680" s="44">
        <v>454135</v>
      </c>
      <c r="CP680" s="44">
        <v>0</v>
      </c>
      <c r="CQ680" s="21">
        <v>483223</v>
      </c>
      <c r="CR680" s="44">
        <v>34740</v>
      </c>
      <c r="CS680" s="44">
        <v>97715</v>
      </c>
      <c r="CT680" s="44">
        <v>29620</v>
      </c>
      <c r="CU680" s="44"/>
      <c r="CV680" s="44">
        <v>36643</v>
      </c>
      <c r="CW680" s="21"/>
      <c r="CX680" s="21"/>
      <c r="CY680" s="21"/>
      <c r="CZ680" s="21"/>
      <c r="DA680" s="21"/>
      <c r="DB680" s="21"/>
      <c r="DC680" s="21"/>
      <c r="DD680" s="21"/>
      <c r="DE680" s="44"/>
      <c r="DF680" s="21"/>
      <c r="DG680" s="44"/>
      <c r="DH680" s="21"/>
      <c r="DI680" s="44"/>
      <c r="DJ680" s="44"/>
      <c r="DK680" s="44"/>
      <c r="DL680" s="44"/>
      <c r="DM680" s="21"/>
      <c r="DN680" s="44"/>
      <c r="DO680" s="44"/>
      <c r="DP680" s="44"/>
      <c r="DQ680" s="44"/>
      <c r="DR680" s="44"/>
      <c r="DS680" s="44"/>
      <c r="DT680" s="44"/>
      <c r="DU680" s="44"/>
      <c r="DV680" s="44"/>
      <c r="DW680" s="44"/>
      <c r="DX680" s="44"/>
      <c r="DY680" s="44"/>
      <c r="DZ680" s="44"/>
      <c r="EA680" s="44"/>
      <c r="EB680" s="21"/>
      <c r="EC680" s="44">
        <v>-36871</v>
      </c>
      <c r="ED680" s="44"/>
      <c r="EE680" s="21">
        <v>-98938</v>
      </c>
      <c r="EF680" s="44"/>
      <c r="EG680" s="21">
        <v>254811</v>
      </c>
      <c r="EH680" s="44"/>
      <c r="EI680" s="21">
        <v>1806000</v>
      </c>
      <c r="EJ680" s="44"/>
      <c r="EK680" s="44"/>
      <c r="EL680" s="21"/>
      <c r="EM680" s="44">
        <v>50955</v>
      </c>
      <c r="EN680" s="44"/>
      <c r="EO680" s="44"/>
      <c r="EP680" s="21"/>
      <c r="EQ680" s="21"/>
      <c r="ER680" s="21"/>
      <c r="ES680" s="21"/>
      <c r="ET680" s="44"/>
      <c r="EU680" s="21"/>
      <c r="EV680" s="44"/>
      <c r="EW680" s="21"/>
      <c r="EX680" s="44"/>
      <c r="EY680" s="44"/>
      <c r="EZ680" s="21"/>
      <c r="FA680" s="21"/>
      <c r="FB680" s="44"/>
      <c r="FC680" s="44"/>
      <c r="FD680" s="21"/>
      <c r="FE680" s="112"/>
      <c r="FF680" s="44"/>
      <c r="FG680" s="44">
        <v>5138443</v>
      </c>
      <c r="FH680" s="44">
        <v>1256857</v>
      </c>
      <c r="FI680" s="44">
        <v>5038206</v>
      </c>
      <c r="FJ680" s="44"/>
      <c r="FK680" s="44">
        <v>4614430</v>
      </c>
      <c r="FL680" s="44"/>
      <c r="FM680" s="44"/>
      <c r="FN680" s="44"/>
      <c r="FO680" s="44"/>
      <c r="FP680" s="44"/>
      <c r="FQ680" s="44"/>
      <c r="FR680" s="44"/>
      <c r="FS680" s="44"/>
      <c r="FT680" s="44">
        <v>18431</v>
      </c>
      <c r="FU680" s="44"/>
      <c r="FV680" s="21">
        <v>223535</v>
      </c>
      <c r="FW680" s="44"/>
      <c r="FX680" s="44">
        <v>247608</v>
      </c>
      <c r="FY680" s="44">
        <v>14447</v>
      </c>
      <c r="FZ680" s="44">
        <v>65396</v>
      </c>
      <c r="GA680" s="44">
        <v>22703</v>
      </c>
      <c r="GB680" s="44"/>
      <c r="GC680" s="44">
        <v>11841</v>
      </c>
      <c r="GD680" s="44">
        <v>462459</v>
      </c>
      <c r="GE680" s="44">
        <v>356823</v>
      </c>
      <c r="GF680" s="44">
        <v>271238</v>
      </c>
      <c r="GG680" s="44">
        <v>836873</v>
      </c>
      <c r="GH680" s="44">
        <v>107567</v>
      </c>
      <c r="GI680" s="44">
        <v>87923</v>
      </c>
      <c r="GJ680" s="44">
        <v>113502</v>
      </c>
      <c r="GK680" s="44">
        <v>3096176</v>
      </c>
      <c r="GL680" s="44"/>
      <c r="GM680" s="44">
        <v>724355</v>
      </c>
      <c r="GN680" s="44">
        <v>26306</v>
      </c>
      <c r="GO680" s="44">
        <v>67511</v>
      </c>
      <c r="GP680" s="44"/>
      <c r="GQ680" s="44">
        <v>11648</v>
      </c>
      <c r="GR680" s="44">
        <v>52734</v>
      </c>
      <c r="GS680" s="44">
        <v>2683186</v>
      </c>
      <c r="GT680" s="44"/>
      <c r="GU680" s="21">
        <v>77499</v>
      </c>
      <c r="GV680" s="44"/>
      <c r="GW680" s="44"/>
      <c r="GX680" s="44"/>
      <c r="GY680" s="44">
        <v>2760685</v>
      </c>
      <c r="GZ680" s="44">
        <v>2797852</v>
      </c>
      <c r="HA680" s="44"/>
      <c r="HB680" s="44"/>
      <c r="HC680" s="44">
        <v>-37167</v>
      </c>
      <c r="HD680" s="44">
        <v>2760685</v>
      </c>
      <c r="HE680" s="21">
        <v>1418139</v>
      </c>
      <c r="HF680" s="21"/>
      <c r="HG680" s="21"/>
      <c r="HH680" s="21"/>
      <c r="HI680" s="21">
        <v>0</v>
      </c>
      <c r="HJ680" s="44"/>
      <c r="HK680" s="21"/>
      <c r="HL680" s="21">
        <v>77499</v>
      </c>
      <c r="HM680" s="21">
        <v>77499</v>
      </c>
      <c r="HN680" s="21">
        <v>0</v>
      </c>
      <c r="HO680" s="21"/>
      <c r="HP680" s="44"/>
      <c r="HQ680" s="47"/>
      <c r="HR680" s="47"/>
      <c r="HS680" s="47"/>
      <c r="HT680" s="47" t="s">
        <v>2436</v>
      </c>
      <c r="HU680" s="47">
        <v>307763.72000000003</v>
      </c>
      <c r="HV680" s="47">
        <v>2675</v>
      </c>
      <c r="HW680" s="47">
        <v>0</v>
      </c>
      <c r="HX680" s="47">
        <v>10042</v>
      </c>
      <c r="HY680" s="47">
        <v>27161</v>
      </c>
      <c r="HZ680" s="47">
        <v>74246</v>
      </c>
      <c r="IA680" s="47">
        <v>0</v>
      </c>
      <c r="IB680" s="47">
        <v>0</v>
      </c>
      <c r="IC680" s="47">
        <v>13494</v>
      </c>
      <c r="ID680"/>
      <c r="IE680" s="47">
        <v>4355</v>
      </c>
      <c r="IF680">
        <v>10560</v>
      </c>
      <c r="IG680" s="47">
        <v>8529</v>
      </c>
      <c r="IH680" s="47">
        <v>18392</v>
      </c>
      <c r="II680">
        <v>2524</v>
      </c>
      <c r="IJ680">
        <v>2336</v>
      </c>
      <c r="IK680">
        <v>1875</v>
      </c>
      <c r="IL680">
        <v>14822</v>
      </c>
      <c r="IM680">
        <v>191011</v>
      </c>
      <c r="IN680">
        <v>0</v>
      </c>
      <c r="IO680">
        <v>280</v>
      </c>
      <c r="IP680">
        <v>0</v>
      </c>
      <c r="IQ680">
        <v>0</v>
      </c>
      <c r="IR680">
        <v>0</v>
      </c>
      <c r="IS680">
        <v>9712</v>
      </c>
      <c r="IT680">
        <v>9992</v>
      </c>
      <c r="IU680">
        <v>192622</v>
      </c>
      <c r="IV680">
        <v>0</v>
      </c>
      <c r="IW680">
        <v>482366</v>
      </c>
      <c r="IX680">
        <v>883078</v>
      </c>
      <c r="IY680">
        <v>1607755</v>
      </c>
      <c r="IZ680">
        <v>0</v>
      </c>
      <c r="JA680">
        <v>0</v>
      </c>
      <c r="JB680">
        <v>357843</v>
      </c>
      <c r="JC680"/>
      <c r="JD680">
        <v>92355</v>
      </c>
      <c r="JE680">
        <v>244215</v>
      </c>
      <c r="JF680">
        <v>152192</v>
      </c>
      <c r="JG680">
        <v>401493</v>
      </c>
      <c r="JH680">
        <v>87279</v>
      </c>
      <c r="JI680">
        <v>62220</v>
      </c>
      <c r="JJ680">
        <v>91878</v>
      </c>
      <c r="JK680">
        <v>483147</v>
      </c>
      <c r="JL680">
        <v>5138443</v>
      </c>
      <c r="JM680">
        <v>0</v>
      </c>
      <c r="JN680">
        <v>11200</v>
      </c>
      <c r="JO680">
        <v>0</v>
      </c>
      <c r="JP680">
        <v>0</v>
      </c>
      <c r="JQ680">
        <v>0</v>
      </c>
      <c r="JR680">
        <v>485590</v>
      </c>
      <c r="JS680">
        <v>496790</v>
      </c>
      <c r="JT680"/>
      <c r="JU680"/>
      <c r="JV680"/>
      <c r="JW680"/>
      <c r="JX680"/>
      <c r="JY680"/>
      <c r="JZ680"/>
      <c r="KA680"/>
      <c r="KB680"/>
      <c r="KC680"/>
      <c r="KD680"/>
      <c r="KE680"/>
      <c r="KF680">
        <v>93</v>
      </c>
      <c r="KG680">
        <v>132</v>
      </c>
      <c r="KH680">
        <v>67</v>
      </c>
      <c r="KI680">
        <v>61</v>
      </c>
      <c r="KJ680">
        <v>94</v>
      </c>
      <c r="KK680">
        <v>42</v>
      </c>
      <c r="KL680">
        <v>40</v>
      </c>
      <c r="KM680">
        <v>61</v>
      </c>
      <c r="KN680">
        <v>26</v>
      </c>
      <c r="KO680">
        <v>1</v>
      </c>
      <c r="KP680">
        <v>0</v>
      </c>
      <c r="KQ680">
        <v>0</v>
      </c>
      <c r="KR680">
        <v>0</v>
      </c>
      <c r="KS680">
        <v>1</v>
      </c>
      <c r="KT680">
        <v>0</v>
      </c>
      <c r="KU680">
        <v>1</v>
      </c>
      <c r="KV680">
        <v>0</v>
      </c>
      <c r="KW680">
        <v>0</v>
      </c>
      <c r="KX680">
        <v>0</v>
      </c>
      <c r="KY680">
        <v>0</v>
      </c>
      <c r="KZ680">
        <v>0</v>
      </c>
      <c r="LA680">
        <v>0</v>
      </c>
      <c r="LB680">
        <v>0</v>
      </c>
      <c r="LC680">
        <v>0</v>
      </c>
      <c r="LD680">
        <v>1</v>
      </c>
      <c r="LE680">
        <v>0</v>
      </c>
      <c r="LF680">
        <v>0</v>
      </c>
      <c r="LG680">
        <v>0</v>
      </c>
      <c r="LH680">
        <v>0</v>
      </c>
    </row>
    <row r="681" spans="1:320" s="34" customFormat="1" ht="15" customHeight="1" x14ac:dyDescent="0.25">
      <c r="A681" s="45">
        <v>206331364</v>
      </c>
      <c r="B681" s="45" t="s">
        <v>5465</v>
      </c>
      <c r="C681" s="46">
        <v>45292</v>
      </c>
      <c r="D681" s="46">
        <v>45657</v>
      </c>
      <c r="E681" s="47">
        <v>366</v>
      </c>
      <c r="F681" s="45" t="s">
        <v>883</v>
      </c>
      <c r="G681" s="45" t="s">
        <v>884</v>
      </c>
      <c r="H681" s="45" t="s">
        <v>1404</v>
      </c>
      <c r="I681" s="45" t="s">
        <v>886</v>
      </c>
      <c r="J681" s="45" t="s">
        <v>887</v>
      </c>
      <c r="K681" s="45" t="s">
        <v>1405</v>
      </c>
      <c r="L681" s="45" t="s">
        <v>5280</v>
      </c>
      <c r="M681" s="45" t="s">
        <v>5466</v>
      </c>
      <c r="N681" s="45" t="s">
        <v>5467</v>
      </c>
      <c r="O681" s="45" t="s">
        <v>1408</v>
      </c>
      <c r="P681" s="45" t="s">
        <v>5468</v>
      </c>
      <c r="Q681" s="45" t="s">
        <v>5469</v>
      </c>
      <c r="R681" t="s">
        <v>5470</v>
      </c>
      <c r="S681" s="45" t="s">
        <v>893</v>
      </c>
      <c r="T681"/>
      <c r="U681" s="47">
        <v>146</v>
      </c>
      <c r="V681" s="47">
        <v>146</v>
      </c>
      <c r="W681" s="47" t="s">
        <v>913</v>
      </c>
      <c r="X681" s="47">
        <v>53436</v>
      </c>
      <c r="Y681" s="47">
        <v>51247</v>
      </c>
      <c r="Z681" s="48">
        <v>222.16</v>
      </c>
      <c r="AA681" s="44">
        <v>706</v>
      </c>
      <c r="AB681" s="44">
        <v>700</v>
      </c>
      <c r="AC681" s="44">
        <v>11900</v>
      </c>
      <c r="AD681" s="44">
        <v>11410</v>
      </c>
      <c r="AE681" s="44">
        <v>3385</v>
      </c>
      <c r="AF681" s="44">
        <v>22202</v>
      </c>
      <c r="AG681" s="44"/>
      <c r="AH681" s="47">
        <v>858</v>
      </c>
      <c r="AI681" s="47">
        <v>298</v>
      </c>
      <c r="AJ681">
        <v>1194</v>
      </c>
      <c r="AK681" t="s">
        <v>895</v>
      </c>
      <c r="AL681">
        <v>51247</v>
      </c>
      <c r="AM681"/>
      <c r="AN681"/>
      <c r="AO681"/>
      <c r="AP681"/>
      <c r="AQ681"/>
      <c r="AR681" s="44"/>
      <c r="AS681" s="44"/>
      <c r="AT681" s="44"/>
      <c r="AU681" s="44">
        <v>39196420</v>
      </c>
      <c r="AV681" s="44">
        <v>9718913</v>
      </c>
      <c r="AW681" s="44">
        <v>23239394</v>
      </c>
      <c r="AX681" s="44">
        <v>1265</v>
      </c>
      <c r="AY681" s="44">
        <v>25677204</v>
      </c>
      <c r="AZ681" s="21">
        <v>22801130</v>
      </c>
      <c r="BA681" s="21">
        <v>2876074</v>
      </c>
      <c r="BB681" s="44"/>
      <c r="BC681" s="44"/>
      <c r="BD681" s="44"/>
      <c r="BE681" s="44">
        <v>2876074</v>
      </c>
      <c r="BF681" s="44">
        <v>14872050</v>
      </c>
      <c r="BG681" s="44">
        <v>13859567</v>
      </c>
      <c r="BH681" s="44">
        <v>1184750</v>
      </c>
      <c r="BI681" s="21">
        <v>7761603</v>
      </c>
      <c r="BJ681" s="21"/>
      <c r="BK681" s="21">
        <v>996250</v>
      </c>
      <c r="BL681" s="21">
        <v>104300</v>
      </c>
      <c r="BM681" s="21">
        <v>417900</v>
      </c>
      <c r="BN681" s="21">
        <v>39196420</v>
      </c>
      <c r="BO681" s="21"/>
      <c r="BP681" s="21"/>
      <c r="BQ681" s="44"/>
      <c r="BR681" s="21"/>
      <c r="BS681" s="44"/>
      <c r="BT681" s="21"/>
      <c r="BU681" s="44"/>
      <c r="BV681" s="21"/>
      <c r="BW681" s="44">
        <v>5782382</v>
      </c>
      <c r="BX681" s="21"/>
      <c r="BY681" s="21">
        <v>3697652</v>
      </c>
      <c r="BZ681" s="21"/>
      <c r="CA681" s="44">
        <v>22694</v>
      </c>
      <c r="CB681" s="44"/>
      <c r="CC681" s="44">
        <v>648</v>
      </c>
      <c r="CD681" s="44"/>
      <c r="CE681" s="44"/>
      <c r="CF681" s="44"/>
      <c r="CG681" s="44">
        <v>212363</v>
      </c>
      <c r="CH681" s="44"/>
      <c r="CI681" s="21">
        <v>2274</v>
      </c>
      <c r="CJ681" s="44"/>
      <c r="CK681" s="21">
        <v>900</v>
      </c>
      <c r="CL681" s="44"/>
      <c r="CM681" s="44">
        <v>0</v>
      </c>
      <c r="CN681" s="44">
        <v>0</v>
      </c>
      <c r="CO681" s="44">
        <v>4087475</v>
      </c>
      <c r="CP681" s="44">
        <v>850</v>
      </c>
      <c r="CQ681" s="21">
        <v>4018950</v>
      </c>
      <c r="CR681" s="44">
        <v>368250</v>
      </c>
      <c r="CS681" s="44">
        <v>916894</v>
      </c>
      <c r="CT681" s="44">
        <v>139383</v>
      </c>
      <c r="CU681" s="44"/>
      <c r="CV681" s="44">
        <v>187111</v>
      </c>
      <c r="CW681" s="21"/>
      <c r="CX681" s="21"/>
      <c r="CY681" s="21"/>
      <c r="CZ681" s="21"/>
      <c r="DA681" s="21"/>
      <c r="DB681" s="21"/>
      <c r="DC681" s="21"/>
      <c r="DD681" s="21"/>
      <c r="DE681" s="44"/>
      <c r="DF681" s="21"/>
      <c r="DG681" s="44"/>
      <c r="DH681" s="21"/>
      <c r="DI681" s="44"/>
      <c r="DJ681" s="44"/>
      <c r="DK681" s="44"/>
      <c r="DL681" s="44"/>
      <c r="DM681" s="21"/>
      <c r="DN681" s="44"/>
      <c r="DO681" s="44"/>
      <c r="DP681" s="44"/>
      <c r="DQ681" s="44"/>
      <c r="DR681" s="44"/>
      <c r="DS681" s="44"/>
      <c r="DT681" s="44"/>
      <c r="DU681" s="44"/>
      <c r="DV681" s="44"/>
      <c r="DW681" s="44"/>
      <c r="DX681" s="44"/>
      <c r="DY681" s="44"/>
      <c r="DZ681" s="44"/>
      <c r="EA681" s="44"/>
      <c r="EB681" s="21"/>
      <c r="EC681" s="44">
        <v>9570599</v>
      </c>
      <c r="ED681" s="44"/>
      <c r="EE681" s="21">
        <v>11502664</v>
      </c>
      <c r="EF681" s="44"/>
      <c r="EG681" s="21">
        <v>-399002</v>
      </c>
      <c r="EH681" s="44"/>
      <c r="EI681" s="21">
        <v>1645694</v>
      </c>
      <c r="EJ681" s="44"/>
      <c r="EK681" s="44"/>
      <c r="EL681" s="21"/>
      <c r="EM681" s="44">
        <v>846533</v>
      </c>
      <c r="EN681" s="44"/>
      <c r="EO681" s="44">
        <v>72906</v>
      </c>
      <c r="EP681" s="21"/>
      <c r="EQ681" s="21"/>
      <c r="ER681" s="21"/>
      <c r="ES681" s="21"/>
      <c r="ET681" s="44"/>
      <c r="EU681" s="21"/>
      <c r="EV681" s="44"/>
      <c r="EW681" s="21"/>
      <c r="EX681" s="44"/>
      <c r="EY681" s="44"/>
      <c r="EZ681" s="21"/>
      <c r="FA681" s="21"/>
      <c r="FB681" s="44"/>
      <c r="FC681" s="44"/>
      <c r="FD681" s="21"/>
      <c r="FE681" s="112"/>
      <c r="FF681" s="44"/>
      <c r="FG681" s="44">
        <v>10475321</v>
      </c>
      <c r="FH681" s="44">
        <v>2877225</v>
      </c>
      <c r="FI681" s="44">
        <v>9448584</v>
      </c>
      <c r="FJ681" s="44">
        <v>478804</v>
      </c>
      <c r="FK681" s="44">
        <v>8499108</v>
      </c>
      <c r="FL681" s="44"/>
      <c r="FM681" s="44"/>
      <c r="FN681" s="44"/>
      <c r="FO681" s="44"/>
      <c r="FP681" s="44"/>
      <c r="FQ681" s="44"/>
      <c r="FR681" s="44"/>
      <c r="FS681" s="44"/>
      <c r="FT681" s="44"/>
      <c r="FU681" s="44"/>
      <c r="FV681" s="21">
        <v>955608</v>
      </c>
      <c r="FW681" s="44">
        <v>52568</v>
      </c>
      <c r="FX681" s="44">
        <v>763710</v>
      </c>
      <c r="FY681" s="44">
        <v>118541</v>
      </c>
      <c r="FZ681" s="44">
        <v>313360</v>
      </c>
      <c r="GA681" s="44">
        <v>55172</v>
      </c>
      <c r="GB681" s="44"/>
      <c r="GC681" s="44">
        <v>390170</v>
      </c>
      <c r="GD681" s="44">
        <v>489161</v>
      </c>
      <c r="GE681" s="44">
        <v>522505</v>
      </c>
      <c r="GF681" s="44">
        <v>114047</v>
      </c>
      <c r="GG681" s="44">
        <v>1236686</v>
      </c>
      <c r="GH681" s="44">
        <v>259441</v>
      </c>
      <c r="GI681" s="44">
        <v>204167</v>
      </c>
      <c r="GJ681" s="44">
        <v>115864</v>
      </c>
      <c r="GK681" s="44">
        <v>5929068</v>
      </c>
      <c r="GL681" s="44">
        <v>39143</v>
      </c>
      <c r="GM681" s="44">
        <v>1585139</v>
      </c>
      <c r="GN681" s="44">
        <v>56566</v>
      </c>
      <c r="GO681" s="44">
        <v>19627</v>
      </c>
      <c r="GP681" s="44"/>
      <c r="GQ681" s="44">
        <v>19899</v>
      </c>
      <c r="GR681" s="44">
        <v>1061580</v>
      </c>
      <c r="GS681" s="44">
        <v>20331952</v>
      </c>
      <c r="GT681" s="44"/>
      <c r="GU681" s="21">
        <v>252086</v>
      </c>
      <c r="GV681" s="44"/>
      <c r="GW681" s="44">
        <v>172171</v>
      </c>
      <c r="GX681" s="44"/>
      <c r="GY681" s="44">
        <v>20756209</v>
      </c>
      <c r="GZ681" s="44">
        <v>1932865</v>
      </c>
      <c r="HA681" s="44"/>
      <c r="HB681" s="44"/>
      <c r="HC681" s="44">
        <v>18823344</v>
      </c>
      <c r="HD681" s="44">
        <v>20756209</v>
      </c>
      <c r="HE681" s="21">
        <v>16486585</v>
      </c>
      <c r="HF681" s="21"/>
      <c r="HG681" s="21"/>
      <c r="HH681" s="21"/>
      <c r="HI681" s="21">
        <v>0</v>
      </c>
      <c r="HJ681" s="44"/>
      <c r="HK681" s="21">
        <v>201987</v>
      </c>
      <c r="HL681" s="21">
        <v>263573</v>
      </c>
      <c r="HM681" s="21">
        <v>465560</v>
      </c>
      <c r="HN681" s="21">
        <v>-213474</v>
      </c>
      <c r="HO681" s="21"/>
      <c r="HP681" s="44"/>
      <c r="HQ681" s="47"/>
      <c r="HR681" s="47"/>
      <c r="HS681" s="47"/>
      <c r="HT681" s="47" t="s">
        <v>1759</v>
      </c>
      <c r="HU681" s="47">
        <v>0</v>
      </c>
      <c r="HV681" s="47">
        <v>2015</v>
      </c>
      <c r="HW681" s="47">
        <v>0</v>
      </c>
      <c r="HX681" s="47">
        <v>11145</v>
      </c>
      <c r="HY681" s="47">
        <v>62905</v>
      </c>
      <c r="HZ681" s="47">
        <v>133750</v>
      </c>
      <c r="IA681" s="47">
        <v>0</v>
      </c>
      <c r="IB681" s="47">
        <v>0</v>
      </c>
      <c r="IC681" s="47">
        <v>0</v>
      </c>
      <c r="ID681">
        <v>32837</v>
      </c>
      <c r="IE681" s="47">
        <v>4965</v>
      </c>
      <c r="IF681">
        <v>20512</v>
      </c>
      <c r="IG681" s="47">
        <v>2939</v>
      </c>
      <c r="IH681" s="47">
        <v>27935</v>
      </c>
      <c r="II681">
        <v>5580</v>
      </c>
      <c r="IJ681">
        <v>4182</v>
      </c>
      <c r="IK681">
        <v>2007</v>
      </c>
      <c r="IL681">
        <v>23478</v>
      </c>
      <c r="IM681">
        <v>334250</v>
      </c>
      <c r="IN681">
        <v>0</v>
      </c>
      <c r="IO681">
        <v>42</v>
      </c>
      <c r="IP681">
        <v>662</v>
      </c>
      <c r="IQ681">
        <v>76</v>
      </c>
      <c r="IR681">
        <v>0</v>
      </c>
      <c r="IS681">
        <v>0</v>
      </c>
      <c r="IT681">
        <v>780</v>
      </c>
      <c r="IU681">
        <v>176372</v>
      </c>
      <c r="IV681">
        <v>0</v>
      </c>
      <c r="IW681">
        <v>607560</v>
      </c>
      <c r="IX681">
        <v>2228595</v>
      </c>
      <c r="IY681">
        <v>2983374</v>
      </c>
      <c r="IZ681">
        <v>0</v>
      </c>
      <c r="JA681">
        <v>0</v>
      </c>
      <c r="JB681">
        <v>0</v>
      </c>
      <c r="JC681">
        <v>1454053</v>
      </c>
      <c r="JD681">
        <v>120862</v>
      </c>
      <c r="JE681">
        <v>356176</v>
      </c>
      <c r="JF681">
        <v>51140</v>
      </c>
      <c r="JG681">
        <v>548205</v>
      </c>
      <c r="JH681">
        <v>172773</v>
      </c>
      <c r="JI681">
        <v>98392</v>
      </c>
      <c r="JJ681">
        <v>80283</v>
      </c>
      <c r="JK681">
        <v>1597536</v>
      </c>
      <c r="JL681">
        <v>10475321</v>
      </c>
      <c r="JM681">
        <v>0</v>
      </c>
      <c r="JN681">
        <v>2940</v>
      </c>
      <c r="JO681">
        <v>42327</v>
      </c>
      <c r="JP681">
        <v>2812</v>
      </c>
      <c r="JQ681">
        <v>0</v>
      </c>
      <c r="JR681">
        <v>0</v>
      </c>
      <c r="JS681">
        <v>48079</v>
      </c>
      <c r="JT681"/>
      <c r="JU681"/>
      <c r="JV681"/>
      <c r="JW681"/>
      <c r="JX681"/>
      <c r="JY681">
        <v>32837</v>
      </c>
      <c r="JZ681"/>
      <c r="KA681"/>
      <c r="KB681"/>
      <c r="KC681"/>
      <c r="KD681"/>
      <c r="KE681">
        <v>1454053</v>
      </c>
      <c r="KF681">
        <v>213</v>
      </c>
      <c r="KG681">
        <v>346</v>
      </c>
      <c r="KH681">
        <v>144</v>
      </c>
      <c r="KI681">
        <v>161</v>
      </c>
      <c r="KJ681">
        <v>277</v>
      </c>
      <c r="KK681">
        <v>105</v>
      </c>
      <c r="KL681">
        <v>85</v>
      </c>
      <c r="KM681">
        <v>148</v>
      </c>
      <c r="KN681">
        <v>54</v>
      </c>
      <c r="KO681">
        <v>1</v>
      </c>
      <c r="KP681">
        <v>0</v>
      </c>
      <c r="KQ681">
        <v>0</v>
      </c>
      <c r="KR681">
        <v>0</v>
      </c>
      <c r="KS681">
        <v>0</v>
      </c>
      <c r="KT681">
        <v>1</v>
      </c>
      <c r="KU681">
        <v>1</v>
      </c>
      <c r="KV681">
        <v>0</v>
      </c>
      <c r="KW681">
        <v>0</v>
      </c>
      <c r="KX681">
        <v>0</v>
      </c>
      <c r="KY681">
        <v>0</v>
      </c>
      <c r="KZ681">
        <v>0</v>
      </c>
      <c r="LA681">
        <v>0</v>
      </c>
      <c r="LB681">
        <v>0</v>
      </c>
      <c r="LC681">
        <v>0</v>
      </c>
      <c r="LD681">
        <v>1</v>
      </c>
      <c r="LE681">
        <v>0</v>
      </c>
      <c r="LF681">
        <v>0</v>
      </c>
      <c r="LG681">
        <v>0</v>
      </c>
      <c r="LH681">
        <v>0</v>
      </c>
    </row>
    <row r="682" spans="1:320" s="34" customFormat="1" ht="15" customHeight="1" x14ac:dyDescent="0.25">
      <c r="A682" s="45">
        <v>206331371</v>
      </c>
      <c r="B682" s="45" t="s">
        <v>5471</v>
      </c>
      <c r="C682" s="46">
        <v>45292</v>
      </c>
      <c r="D682" s="46">
        <v>45657</v>
      </c>
      <c r="E682" s="47">
        <v>366</v>
      </c>
      <c r="F682" s="45" t="s">
        <v>883</v>
      </c>
      <c r="G682" s="45" t="s">
        <v>884</v>
      </c>
      <c r="H682" s="45" t="s">
        <v>1404</v>
      </c>
      <c r="I682" s="45" t="s">
        <v>886</v>
      </c>
      <c r="J682" s="45" t="s">
        <v>887</v>
      </c>
      <c r="K682" s="45" t="s">
        <v>1405</v>
      </c>
      <c r="L682" s="45" t="s">
        <v>5280</v>
      </c>
      <c r="M682" s="45" t="s">
        <v>5472</v>
      </c>
      <c r="N682" s="45" t="s">
        <v>5473</v>
      </c>
      <c r="O682" s="45" t="s">
        <v>1408</v>
      </c>
      <c r="P682" s="45" t="s">
        <v>5468</v>
      </c>
      <c r="Q682" s="45" t="s">
        <v>5474</v>
      </c>
      <c r="R682" t="s">
        <v>5475</v>
      </c>
      <c r="S682" s="45" t="s">
        <v>884</v>
      </c>
      <c r="T682"/>
      <c r="U682" s="47">
        <v>59</v>
      </c>
      <c r="V682" s="47">
        <v>59</v>
      </c>
      <c r="W682" s="47" t="s">
        <v>1728</v>
      </c>
      <c r="X682" s="47">
        <v>21594</v>
      </c>
      <c r="Y682" s="47">
        <v>18838</v>
      </c>
      <c r="Z682" s="48">
        <v>204.67</v>
      </c>
      <c r="AA682" s="44">
        <v>338</v>
      </c>
      <c r="AB682" s="44">
        <v>332</v>
      </c>
      <c r="AC682" s="44">
        <v>3855</v>
      </c>
      <c r="AD682" s="44"/>
      <c r="AE682" s="44">
        <v>1790</v>
      </c>
      <c r="AF682" s="44">
        <v>6103</v>
      </c>
      <c r="AG682" s="44">
        <v>6033</v>
      </c>
      <c r="AH682" s="47"/>
      <c r="AI682" s="47">
        <v>343</v>
      </c>
      <c r="AJ682">
        <v>714</v>
      </c>
      <c r="AK682" t="s">
        <v>895</v>
      </c>
      <c r="AL682">
        <v>18838</v>
      </c>
      <c r="AM682"/>
      <c r="AN682"/>
      <c r="AO682"/>
      <c r="AP682"/>
      <c r="AQ682"/>
      <c r="AR682" s="44"/>
      <c r="AS682" s="44"/>
      <c r="AT682" s="44"/>
      <c r="AU682" s="44">
        <v>6908350</v>
      </c>
      <c r="AV682" s="44">
        <v>5242309</v>
      </c>
      <c r="AW682" s="44">
        <v>2554273</v>
      </c>
      <c r="AX682" s="44">
        <v>106422</v>
      </c>
      <c r="AY682" s="44">
        <v>9702808</v>
      </c>
      <c r="AZ682" s="21">
        <v>10113967</v>
      </c>
      <c r="BA682" s="21">
        <v>-411159</v>
      </c>
      <c r="BB682" s="44"/>
      <c r="BC682" s="44"/>
      <c r="BD682" s="44"/>
      <c r="BE682" s="44">
        <v>-411159</v>
      </c>
      <c r="BF682" s="44">
        <v>1433000</v>
      </c>
      <c r="BG682" s="44"/>
      <c r="BH682" s="44">
        <v>754439</v>
      </c>
      <c r="BI682" s="21">
        <v>2152900</v>
      </c>
      <c r="BJ682" s="21">
        <v>2186239</v>
      </c>
      <c r="BK682" s="21"/>
      <c r="BL682" s="21">
        <v>120400</v>
      </c>
      <c r="BM682" s="21">
        <v>261372</v>
      </c>
      <c r="BN682" s="21">
        <v>6908350</v>
      </c>
      <c r="BO682" s="21"/>
      <c r="BP682" s="21"/>
      <c r="BQ682" s="44"/>
      <c r="BR682" s="21"/>
      <c r="BS682" s="44"/>
      <c r="BT682" s="21"/>
      <c r="BU682" s="44"/>
      <c r="BV682" s="21"/>
      <c r="BW682" s="44">
        <v>2096896</v>
      </c>
      <c r="BX682" s="21"/>
      <c r="BY682" s="21"/>
      <c r="BZ682" s="21"/>
      <c r="CA682" s="44">
        <v>18175</v>
      </c>
      <c r="CB682" s="44"/>
      <c r="CC682" s="44">
        <v>52871</v>
      </c>
      <c r="CD682" s="44"/>
      <c r="CE682" s="44">
        <v>3069803</v>
      </c>
      <c r="CF682" s="44"/>
      <c r="CG682" s="44"/>
      <c r="CH682" s="44"/>
      <c r="CI682" s="21">
        <v>1365</v>
      </c>
      <c r="CJ682" s="44"/>
      <c r="CK682" s="21">
        <v>3199</v>
      </c>
      <c r="CL682" s="44"/>
      <c r="CM682" s="44">
        <v>68322</v>
      </c>
      <c r="CN682" s="44">
        <v>20258</v>
      </c>
      <c r="CO682" s="44">
        <v>2372701</v>
      </c>
      <c r="CP682" s="44">
        <v>0</v>
      </c>
      <c r="CQ682" s="21">
        <v>2072116</v>
      </c>
      <c r="CR682" s="44">
        <v>65399</v>
      </c>
      <c r="CS682" s="44">
        <v>439680</v>
      </c>
      <c r="CT682" s="44">
        <v>91813</v>
      </c>
      <c r="CU682" s="44"/>
      <c r="CV682" s="44">
        <v>112020</v>
      </c>
      <c r="CW682" s="21"/>
      <c r="CX682" s="21"/>
      <c r="CY682" s="21"/>
      <c r="CZ682" s="21"/>
      <c r="DA682" s="21"/>
      <c r="DB682" s="21"/>
      <c r="DC682" s="21"/>
      <c r="DD682" s="21"/>
      <c r="DE682" s="44"/>
      <c r="DF682" s="21"/>
      <c r="DG682" s="44"/>
      <c r="DH682" s="21"/>
      <c r="DI682" s="44"/>
      <c r="DJ682" s="44"/>
      <c r="DK682" s="44"/>
      <c r="DL682" s="44"/>
      <c r="DM682" s="21"/>
      <c r="DN682" s="44"/>
      <c r="DO682" s="44"/>
      <c r="DP682" s="44"/>
      <c r="DQ682" s="44"/>
      <c r="DR682" s="44"/>
      <c r="DS682" s="44"/>
      <c r="DT682" s="44"/>
      <c r="DU682" s="44"/>
      <c r="DV682" s="44"/>
      <c r="DW682" s="44"/>
      <c r="DX682" s="44"/>
      <c r="DY682" s="44">
        <v>-1080</v>
      </c>
      <c r="DZ682" s="44"/>
      <c r="EA682" s="44"/>
      <c r="EB682" s="21"/>
      <c r="EC682" s="44">
        <v>265225</v>
      </c>
      <c r="ED682" s="44"/>
      <c r="EE682" s="21"/>
      <c r="EF682" s="44"/>
      <c r="EG682" s="21">
        <v>107201</v>
      </c>
      <c r="EH682" s="44"/>
      <c r="EI682" s="21">
        <v>338531</v>
      </c>
      <c r="EJ682" s="44"/>
      <c r="EK682" s="44">
        <v>1815040</v>
      </c>
      <c r="EL682" s="21"/>
      <c r="EM682" s="44"/>
      <c r="EN682" s="44"/>
      <c r="EO682" s="44">
        <v>29356</v>
      </c>
      <c r="EP682" s="21"/>
      <c r="EQ682" s="21"/>
      <c r="ER682" s="21"/>
      <c r="ES682" s="21"/>
      <c r="ET682" s="44"/>
      <c r="EU682" s="21"/>
      <c r="EV682" s="44"/>
      <c r="EW682" s="21"/>
      <c r="EX682" s="44"/>
      <c r="EY682" s="44"/>
      <c r="EZ682" s="21"/>
      <c r="FA682" s="21"/>
      <c r="FB682" s="44"/>
      <c r="FC682" s="44"/>
      <c r="FD682" s="21"/>
      <c r="FE682" s="112"/>
      <c r="FF682" s="44"/>
      <c r="FG682" s="44">
        <v>4947508</v>
      </c>
      <c r="FH682" s="44">
        <v>1360096</v>
      </c>
      <c r="FI682" s="44">
        <v>3806363</v>
      </c>
      <c r="FJ682" s="44">
        <v>160287</v>
      </c>
      <c r="FK682" s="44">
        <v>3426011</v>
      </c>
      <c r="FL682" s="44"/>
      <c r="FM682" s="44"/>
      <c r="FN682" s="44"/>
      <c r="FO682" s="44"/>
      <c r="FP682" s="44"/>
      <c r="FQ682" s="44"/>
      <c r="FR682" s="44"/>
      <c r="FS682" s="44"/>
      <c r="FT682" s="44">
        <v>30339</v>
      </c>
      <c r="FU682" s="44">
        <v>9925</v>
      </c>
      <c r="FV682" s="21">
        <v>479969</v>
      </c>
      <c r="FW682" s="44"/>
      <c r="FX682" s="44">
        <v>304552</v>
      </c>
      <c r="FY682" s="44">
        <v>56097</v>
      </c>
      <c r="FZ682" s="44">
        <v>208094</v>
      </c>
      <c r="GA682" s="44">
        <v>46032</v>
      </c>
      <c r="GB682" s="44"/>
      <c r="GC682" s="44">
        <v>38763</v>
      </c>
      <c r="GD682" s="44">
        <v>367276</v>
      </c>
      <c r="GE682" s="44">
        <v>381175</v>
      </c>
      <c r="GF682" s="44">
        <v>69923</v>
      </c>
      <c r="GG682" s="44">
        <v>681897</v>
      </c>
      <c r="GH682" s="44">
        <v>114455</v>
      </c>
      <c r="GI682" s="44">
        <v>112791</v>
      </c>
      <c r="GJ682" s="44">
        <v>120465</v>
      </c>
      <c r="GK682" s="44">
        <v>2918061</v>
      </c>
      <c r="GL682" s="44">
        <v>31535</v>
      </c>
      <c r="GM682" s="44">
        <v>525672</v>
      </c>
      <c r="GN682" s="44">
        <v>16519</v>
      </c>
      <c r="GO682" s="44">
        <v>16098</v>
      </c>
      <c r="GP682" s="44"/>
      <c r="GQ682" s="44"/>
      <c r="GR682" s="44">
        <v>158318</v>
      </c>
      <c r="GS682" s="44">
        <v>1809960</v>
      </c>
      <c r="GT682" s="44"/>
      <c r="GU682" s="21">
        <v>105420</v>
      </c>
      <c r="GV682" s="44"/>
      <c r="GW682" s="44">
        <v>5913806</v>
      </c>
      <c r="GX682" s="44"/>
      <c r="GY682" s="44">
        <v>7829186</v>
      </c>
      <c r="GZ682" s="44">
        <v>6029879</v>
      </c>
      <c r="HA682" s="44"/>
      <c r="HB682" s="44"/>
      <c r="HC682" s="44">
        <v>1799307</v>
      </c>
      <c r="HD682" s="44">
        <v>7829186</v>
      </c>
      <c r="HE682" s="21"/>
      <c r="HF682" s="21"/>
      <c r="HG682" s="21"/>
      <c r="HH682" s="21"/>
      <c r="HI682" s="21">
        <v>0</v>
      </c>
      <c r="HJ682" s="44"/>
      <c r="HK682" s="21">
        <v>1685860</v>
      </c>
      <c r="HL682" s="21">
        <v>1110388</v>
      </c>
      <c r="HM682" s="21">
        <v>2796248</v>
      </c>
      <c r="HN682" s="21">
        <v>-2690828</v>
      </c>
      <c r="HO682" s="21"/>
      <c r="HP682" s="44"/>
      <c r="HQ682" s="47"/>
      <c r="HR682" s="47"/>
      <c r="HS682" s="47"/>
      <c r="HT682" s="47" t="s">
        <v>1736</v>
      </c>
      <c r="HU682" s="47">
        <v>-60298.79</v>
      </c>
      <c r="HV682" s="47">
        <v>2217</v>
      </c>
      <c r="HW682" s="47">
        <v>0</v>
      </c>
      <c r="HX682" s="47">
        <v>8278</v>
      </c>
      <c r="HY682" s="47">
        <v>29491</v>
      </c>
      <c r="HZ682" s="47">
        <v>64585</v>
      </c>
      <c r="IA682" s="47">
        <v>0</v>
      </c>
      <c r="IB682" s="47">
        <v>0</v>
      </c>
      <c r="IC682" s="47">
        <v>0</v>
      </c>
      <c r="ID682">
        <v>15560</v>
      </c>
      <c r="IE682" s="47">
        <v>4077</v>
      </c>
      <c r="IF682">
        <v>14097</v>
      </c>
      <c r="IG682" s="47"/>
      <c r="IH682" s="47">
        <v>18015</v>
      </c>
      <c r="II682">
        <v>2032</v>
      </c>
      <c r="IJ682">
        <v>4228</v>
      </c>
      <c r="IK682">
        <v>2080</v>
      </c>
      <c r="IL682">
        <v>16287</v>
      </c>
      <c r="IM682">
        <v>180947</v>
      </c>
      <c r="IN682">
        <v>0</v>
      </c>
      <c r="IO682">
        <v>0</v>
      </c>
      <c r="IP682">
        <v>0</v>
      </c>
      <c r="IQ682">
        <v>141</v>
      </c>
      <c r="IR682">
        <v>0</v>
      </c>
      <c r="IS682">
        <v>0</v>
      </c>
      <c r="IT682">
        <v>141</v>
      </c>
      <c r="IU682">
        <v>191894</v>
      </c>
      <c r="IV682">
        <v>0</v>
      </c>
      <c r="IW682">
        <v>337904</v>
      </c>
      <c r="IX682">
        <v>885908</v>
      </c>
      <c r="IY682">
        <v>1217420</v>
      </c>
      <c r="IZ682">
        <v>0</v>
      </c>
      <c r="JA682">
        <v>0</v>
      </c>
      <c r="JB682">
        <v>0</v>
      </c>
      <c r="JC682">
        <v>659164</v>
      </c>
      <c r="JD682">
        <v>129764</v>
      </c>
      <c r="JE682">
        <v>202993</v>
      </c>
      <c r="JF682"/>
      <c r="JG682">
        <v>348946</v>
      </c>
      <c r="JH682">
        <v>81279</v>
      </c>
      <c r="JI682">
        <v>76478</v>
      </c>
      <c r="JJ682">
        <v>101636</v>
      </c>
      <c r="JK682">
        <v>714122</v>
      </c>
      <c r="JL682">
        <v>4947508</v>
      </c>
      <c r="JM682">
        <v>0</v>
      </c>
      <c r="JN682">
        <v>0</v>
      </c>
      <c r="JO682">
        <v>0</v>
      </c>
      <c r="JP682">
        <v>29293</v>
      </c>
      <c r="JQ682">
        <v>0</v>
      </c>
      <c r="JR682">
        <v>0</v>
      </c>
      <c r="JS682">
        <v>29293</v>
      </c>
      <c r="JT682"/>
      <c r="JU682"/>
      <c r="JV682"/>
      <c r="JW682"/>
      <c r="JX682"/>
      <c r="JY682">
        <v>15560</v>
      </c>
      <c r="JZ682"/>
      <c r="KA682"/>
      <c r="KB682"/>
      <c r="KC682"/>
      <c r="KD682"/>
      <c r="KE682">
        <v>659164</v>
      </c>
      <c r="KF682">
        <v>121</v>
      </c>
      <c r="KG682">
        <v>178</v>
      </c>
      <c r="KH682">
        <v>75</v>
      </c>
      <c r="KI682">
        <v>70</v>
      </c>
      <c r="KJ682">
        <v>116</v>
      </c>
      <c r="KK682">
        <v>32</v>
      </c>
      <c r="KL682">
        <v>43</v>
      </c>
      <c r="KM682">
        <v>72</v>
      </c>
      <c r="KN682">
        <v>18</v>
      </c>
      <c r="KO682">
        <v>1</v>
      </c>
      <c r="KP682">
        <v>0</v>
      </c>
      <c r="KQ682">
        <v>0</v>
      </c>
      <c r="KR682">
        <v>1</v>
      </c>
      <c r="KS682">
        <v>0</v>
      </c>
      <c r="KT682">
        <v>0</v>
      </c>
      <c r="KU682">
        <v>1</v>
      </c>
      <c r="KV682">
        <v>0</v>
      </c>
      <c r="KW682">
        <v>0</v>
      </c>
      <c r="KX682">
        <v>0</v>
      </c>
      <c r="KY682">
        <v>0</v>
      </c>
      <c r="KZ682">
        <v>0</v>
      </c>
      <c r="LA682">
        <v>0</v>
      </c>
      <c r="LB682">
        <v>0</v>
      </c>
      <c r="LC682">
        <v>0</v>
      </c>
      <c r="LD682">
        <v>1</v>
      </c>
      <c r="LE682">
        <v>0</v>
      </c>
      <c r="LF682">
        <v>0</v>
      </c>
      <c r="LG682">
        <v>0</v>
      </c>
      <c r="LH682">
        <v>0</v>
      </c>
    </row>
    <row r="683" spans="1:320" s="34" customFormat="1" ht="15" customHeight="1" x14ac:dyDescent="0.25">
      <c r="A683" s="45">
        <v>206331375</v>
      </c>
      <c r="B683" s="45" t="s">
        <v>5476</v>
      </c>
      <c r="C683" s="46">
        <v>45292</v>
      </c>
      <c r="D683" s="46">
        <v>45657</v>
      </c>
      <c r="E683" s="47">
        <v>366</v>
      </c>
      <c r="F683" s="45" t="s">
        <v>883</v>
      </c>
      <c r="G683" s="45" t="s">
        <v>884</v>
      </c>
      <c r="H683" s="45" t="s">
        <v>1404</v>
      </c>
      <c r="I683" s="45" t="s">
        <v>886</v>
      </c>
      <c r="J683" s="45" t="s">
        <v>887</v>
      </c>
      <c r="K683" s="45" t="s">
        <v>1405</v>
      </c>
      <c r="L683" s="45" t="s">
        <v>5333</v>
      </c>
      <c r="M683" s="45" t="s">
        <v>5477</v>
      </c>
      <c r="N683" s="45" t="s">
        <v>5478</v>
      </c>
      <c r="O683" s="45" t="s">
        <v>5479</v>
      </c>
      <c r="P683" s="45" t="s">
        <v>5480</v>
      </c>
      <c r="Q683" s="45" t="s">
        <v>5481</v>
      </c>
      <c r="R683" t="s">
        <v>5482</v>
      </c>
      <c r="S683" s="45" t="s">
        <v>893</v>
      </c>
      <c r="T683"/>
      <c r="U683" s="47">
        <v>109</v>
      </c>
      <c r="V683" s="47">
        <v>109</v>
      </c>
      <c r="W683" s="47" t="s">
        <v>913</v>
      </c>
      <c r="X683" s="47">
        <v>39894</v>
      </c>
      <c r="Y683" s="47">
        <v>38121</v>
      </c>
      <c r="Z683" s="48">
        <v>208.17</v>
      </c>
      <c r="AA683" s="44">
        <v>137</v>
      </c>
      <c r="AB683" s="44">
        <v>131</v>
      </c>
      <c r="AC683" s="44">
        <v>2150</v>
      </c>
      <c r="AD683" s="44"/>
      <c r="AE683" s="44">
        <v>4614</v>
      </c>
      <c r="AF683" s="44">
        <v>30666</v>
      </c>
      <c r="AG683" s="44"/>
      <c r="AH683" s="47">
        <v>204</v>
      </c>
      <c r="AI683" s="47">
        <v>124</v>
      </c>
      <c r="AJ683">
        <v>363</v>
      </c>
      <c r="AK683" t="s">
        <v>895</v>
      </c>
      <c r="AL683">
        <v>38121</v>
      </c>
      <c r="AM683"/>
      <c r="AN683"/>
      <c r="AO683"/>
      <c r="AP683"/>
      <c r="AQ683"/>
      <c r="AR683" s="44"/>
      <c r="AS683" s="44"/>
      <c r="AT683" s="44"/>
      <c r="AU683" s="44">
        <v>10924100</v>
      </c>
      <c r="AV683" s="44">
        <v>591909</v>
      </c>
      <c r="AW683" s="44">
        <v>-771058</v>
      </c>
      <c r="AX683" s="44">
        <v>761414</v>
      </c>
      <c r="AY683" s="44">
        <v>13048481</v>
      </c>
      <c r="AZ683" s="21">
        <v>12539693</v>
      </c>
      <c r="BA683" s="21">
        <v>508788</v>
      </c>
      <c r="BB683" s="44"/>
      <c r="BC683" s="44"/>
      <c r="BD683" s="44"/>
      <c r="BE683" s="44">
        <v>508788</v>
      </c>
      <c r="BF683" s="44">
        <v>624900</v>
      </c>
      <c r="BG683" s="44"/>
      <c r="BH683" s="44">
        <v>1315000</v>
      </c>
      <c r="BI683" s="21">
        <v>8786050</v>
      </c>
      <c r="BJ683" s="21"/>
      <c r="BK683" s="21">
        <v>58025</v>
      </c>
      <c r="BL683" s="21">
        <v>35400</v>
      </c>
      <c r="BM683" s="21">
        <v>104725</v>
      </c>
      <c r="BN683" s="21">
        <v>10924100</v>
      </c>
      <c r="BO683" s="21"/>
      <c r="BP683" s="21"/>
      <c r="BQ683" s="44"/>
      <c r="BR683" s="21"/>
      <c r="BS683" s="44"/>
      <c r="BT683" s="21"/>
      <c r="BU683" s="44"/>
      <c r="BV683" s="21"/>
      <c r="BW683" s="44">
        <v>578042</v>
      </c>
      <c r="BX683" s="21"/>
      <c r="BY683" s="21"/>
      <c r="BZ683" s="21"/>
      <c r="CA683" s="44">
        <v>1855</v>
      </c>
      <c r="CB683" s="44"/>
      <c r="CC683" s="44">
        <v>10943</v>
      </c>
      <c r="CD683" s="44"/>
      <c r="CE683" s="44"/>
      <c r="CF683" s="44"/>
      <c r="CG683" s="44">
        <v>332</v>
      </c>
      <c r="CH683" s="44"/>
      <c r="CI683" s="21">
        <v>300</v>
      </c>
      <c r="CJ683" s="44"/>
      <c r="CK683" s="21">
        <v>437</v>
      </c>
      <c r="CL683" s="44"/>
      <c r="CM683" s="44">
        <v>11860</v>
      </c>
      <c r="CN683" s="44">
        <v>0</v>
      </c>
      <c r="CO683" s="44">
        <v>175203</v>
      </c>
      <c r="CP683" s="44">
        <v>0</v>
      </c>
      <c r="CQ683" s="21">
        <v>171207</v>
      </c>
      <c r="CR683" s="44">
        <v>5865</v>
      </c>
      <c r="CS683" s="44">
        <v>202671</v>
      </c>
      <c r="CT683" s="44">
        <v>18839</v>
      </c>
      <c r="CU683" s="44"/>
      <c r="CV683" s="44">
        <v>6264</v>
      </c>
      <c r="CW683" s="21"/>
      <c r="CX683" s="21"/>
      <c r="CY683" s="21"/>
      <c r="CZ683" s="21"/>
      <c r="DA683" s="21"/>
      <c r="DB683" s="21"/>
      <c r="DC683" s="21"/>
      <c r="DD683" s="21"/>
      <c r="DE683" s="44"/>
      <c r="DF683" s="21"/>
      <c r="DG683" s="44"/>
      <c r="DH683" s="21"/>
      <c r="DI683" s="44"/>
      <c r="DJ683" s="44"/>
      <c r="DK683" s="44"/>
      <c r="DL683" s="44"/>
      <c r="DM683" s="21"/>
      <c r="DN683" s="44"/>
      <c r="DO683" s="44"/>
      <c r="DP683" s="44"/>
      <c r="DQ683" s="44"/>
      <c r="DR683" s="44"/>
      <c r="DS683" s="44"/>
      <c r="DT683" s="44"/>
      <c r="DU683" s="44"/>
      <c r="DV683" s="44"/>
      <c r="DW683" s="44"/>
      <c r="DX683" s="44"/>
      <c r="DY683" s="44"/>
      <c r="DZ683" s="44"/>
      <c r="EA683" s="44"/>
      <c r="EB683" s="21"/>
      <c r="EC683" s="44">
        <v>-605512</v>
      </c>
      <c r="ED683" s="44"/>
      <c r="EE683" s="21"/>
      <c r="EF683" s="44"/>
      <c r="EG683" s="21">
        <v>4727</v>
      </c>
      <c r="EH683" s="44"/>
      <c r="EI683" s="21">
        <v>-170273</v>
      </c>
      <c r="EJ683" s="44"/>
      <c r="EK683" s="44"/>
      <c r="EL683" s="21"/>
      <c r="EM683" s="44"/>
      <c r="EN683" s="44"/>
      <c r="EO683" s="44"/>
      <c r="EP683" s="21"/>
      <c r="EQ683" s="21"/>
      <c r="ER683" s="21"/>
      <c r="ES683" s="21"/>
      <c r="ET683" s="44"/>
      <c r="EU683" s="21"/>
      <c r="EV683" s="44"/>
      <c r="EW683" s="21"/>
      <c r="EX683" s="44"/>
      <c r="EY683" s="44"/>
      <c r="EZ683" s="21"/>
      <c r="FA683" s="21"/>
      <c r="FB683" s="44"/>
      <c r="FC683" s="44"/>
      <c r="FD683" s="21"/>
      <c r="FE683" s="112"/>
      <c r="FF683" s="44"/>
      <c r="FG683" s="44">
        <v>5881579</v>
      </c>
      <c r="FH683" s="44">
        <v>1380263</v>
      </c>
      <c r="FI683" s="44">
        <v>5277851</v>
      </c>
      <c r="FJ683" s="44">
        <v>192670</v>
      </c>
      <c r="FK683" s="44">
        <v>6050532</v>
      </c>
      <c r="FL683" s="44"/>
      <c r="FM683" s="44"/>
      <c r="FN683" s="44"/>
      <c r="FO683" s="44"/>
      <c r="FP683" s="44"/>
      <c r="FQ683" s="44"/>
      <c r="FR683" s="44"/>
      <c r="FS683" s="44"/>
      <c r="FT683" s="44">
        <v>10186</v>
      </c>
      <c r="FU683" s="44"/>
      <c r="FV683" s="21">
        <v>87549</v>
      </c>
      <c r="FW683" s="44"/>
      <c r="FX683" s="44">
        <v>86243</v>
      </c>
      <c r="FY683" s="44">
        <v>5972</v>
      </c>
      <c r="FZ683" s="44">
        <v>19098</v>
      </c>
      <c r="GA683" s="44">
        <v>27149</v>
      </c>
      <c r="GB683" s="44"/>
      <c r="GC683" s="44">
        <v>11049</v>
      </c>
      <c r="GD683" s="44">
        <v>478867</v>
      </c>
      <c r="GE683" s="44">
        <v>396778</v>
      </c>
      <c r="GF683" s="44">
        <v>481099</v>
      </c>
      <c r="GG683" s="44">
        <v>1039808</v>
      </c>
      <c r="GH683" s="44">
        <v>63633</v>
      </c>
      <c r="GI683" s="44">
        <v>134937</v>
      </c>
      <c r="GJ683" s="44">
        <v>104755</v>
      </c>
      <c r="GK683" s="44">
        <v>2651436</v>
      </c>
      <c r="GL683" s="44">
        <v>15865</v>
      </c>
      <c r="GM683" s="44">
        <v>619458</v>
      </c>
      <c r="GN683" s="44">
        <v>132506</v>
      </c>
      <c r="GO683" s="44"/>
      <c r="GP683" s="44"/>
      <c r="GQ683" s="44"/>
      <c r="GR683" s="44">
        <v>122773</v>
      </c>
      <c r="GS683" s="44">
        <v>2595625</v>
      </c>
      <c r="GT683" s="44"/>
      <c r="GU683" s="21">
        <v>58535</v>
      </c>
      <c r="GV683" s="44"/>
      <c r="GW683" s="44">
        <v>3733686</v>
      </c>
      <c r="GX683" s="44">
        <v>981680</v>
      </c>
      <c r="GY683" s="44">
        <v>7369526</v>
      </c>
      <c r="GZ683" s="44">
        <v>7105963</v>
      </c>
      <c r="HA683" s="44"/>
      <c r="HB683" s="44"/>
      <c r="HC683" s="44">
        <v>263563</v>
      </c>
      <c r="HD683" s="44">
        <v>7369526</v>
      </c>
      <c r="HE683" s="21"/>
      <c r="HF683" s="21">
        <v>3733686</v>
      </c>
      <c r="HG683" s="21">
        <v>3877359</v>
      </c>
      <c r="HH683" s="21"/>
      <c r="HI683" s="21">
        <v>0</v>
      </c>
      <c r="HJ683" s="44"/>
      <c r="HK683" s="21">
        <v>83701</v>
      </c>
      <c r="HL683" s="21">
        <v>129257</v>
      </c>
      <c r="HM683" s="21">
        <v>212958</v>
      </c>
      <c r="HN683" s="21">
        <v>-154423</v>
      </c>
      <c r="HO683" s="21"/>
      <c r="HP683" s="44"/>
      <c r="HQ683" s="47"/>
      <c r="HR683" s="47"/>
      <c r="HS683" s="47"/>
      <c r="HT683" s="47" t="s">
        <v>1799</v>
      </c>
      <c r="HU683" s="47">
        <v>71059.63</v>
      </c>
      <c r="HV683" s="47">
        <v>3979</v>
      </c>
      <c r="HW683" s="47">
        <v>0</v>
      </c>
      <c r="HX683" s="47">
        <v>12377</v>
      </c>
      <c r="HY683" s="47">
        <v>29230</v>
      </c>
      <c r="HZ683" s="47">
        <v>113331</v>
      </c>
      <c r="IA683" s="47">
        <v>0</v>
      </c>
      <c r="IB683" s="47">
        <v>0</v>
      </c>
      <c r="IC683" s="47">
        <v>1637</v>
      </c>
      <c r="ID683"/>
      <c r="IE683" s="47">
        <v>4245</v>
      </c>
      <c r="IF683">
        <v>15488</v>
      </c>
      <c r="IG683" s="47">
        <v>5013</v>
      </c>
      <c r="IH683" s="47">
        <v>22253</v>
      </c>
      <c r="II683">
        <v>2025</v>
      </c>
      <c r="IJ683">
        <v>2021</v>
      </c>
      <c r="IK683">
        <v>2097</v>
      </c>
      <c r="IL683">
        <v>5451</v>
      </c>
      <c r="IM683">
        <v>219147</v>
      </c>
      <c r="IN683">
        <v>0</v>
      </c>
      <c r="IO683">
        <v>26</v>
      </c>
      <c r="IP683">
        <v>10</v>
      </c>
      <c r="IQ683">
        <v>21</v>
      </c>
      <c r="IR683">
        <v>0</v>
      </c>
      <c r="IS683">
        <v>0</v>
      </c>
      <c r="IT683">
        <v>57</v>
      </c>
      <c r="IU683">
        <v>264286</v>
      </c>
      <c r="IV683">
        <v>0</v>
      </c>
      <c r="IW683">
        <v>652902</v>
      </c>
      <c r="IX683">
        <v>1036775</v>
      </c>
      <c r="IY683">
        <v>2532941</v>
      </c>
      <c r="IZ683">
        <v>0</v>
      </c>
      <c r="JA683">
        <v>0</v>
      </c>
      <c r="JB683">
        <v>62566</v>
      </c>
      <c r="JC683"/>
      <c r="JD683">
        <v>105188</v>
      </c>
      <c r="JE683">
        <v>278016</v>
      </c>
      <c r="JF683">
        <v>91788</v>
      </c>
      <c r="JG683">
        <v>432605</v>
      </c>
      <c r="JH683">
        <v>48448</v>
      </c>
      <c r="JI683">
        <v>45329</v>
      </c>
      <c r="JJ683">
        <v>82194</v>
      </c>
      <c r="JK683">
        <v>248541</v>
      </c>
      <c r="JL683">
        <v>5881579</v>
      </c>
      <c r="JM683">
        <v>0</v>
      </c>
      <c r="JN683">
        <v>1316</v>
      </c>
      <c r="JO683">
        <v>432</v>
      </c>
      <c r="JP683">
        <v>815</v>
      </c>
      <c r="JQ683">
        <v>0</v>
      </c>
      <c r="JR683">
        <v>0</v>
      </c>
      <c r="JS683">
        <v>2563</v>
      </c>
      <c r="JT683"/>
      <c r="JU683"/>
      <c r="JV683"/>
      <c r="JW683"/>
      <c r="JX683"/>
      <c r="JY683"/>
      <c r="JZ683"/>
      <c r="KA683"/>
      <c r="KB683"/>
      <c r="KC683"/>
      <c r="KD683"/>
      <c r="KE683"/>
      <c r="KF683">
        <v>122</v>
      </c>
      <c r="KG683">
        <v>159</v>
      </c>
      <c r="KH683">
        <v>111</v>
      </c>
      <c r="KI683">
        <v>88</v>
      </c>
      <c r="KJ683">
        <v>111</v>
      </c>
      <c r="KK683">
        <v>82</v>
      </c>
      <c r="KL683">
        <v>60</v>
      </c>
      <c r="KM683">
        <v>74</v>
      </c>
      <c r="KN683">
        <v>56</v>
      </c>
      <c r="KO683">
        <v>1</v>
      </c>
      <c r="KP683">
        <v>0</v>
      </c>
      <c r="KQ683">
        <v>0</v>
      </c>
      <c r="KR683">
        <v>0</v>
      </c>
      <c r="KS683">
        <v>0</v>
      </c>
      <c r="KT683">
        <v>1</v>
      </c>
      <c r="KU683">
        <v>1</v>
      </c>
      <c r="KV683">
        <v>0</v>
      </c>
      <c r="KW683">
        <v>0</v>
      </c>
      <c r="KX683">
        <v>0</v>
      </c>
      <c r="KY683">
        <v>0</v>
      </c>
      <c r="KZ683">
        <v>0</v>
      </c>
      <c r="LA683">
        <v>0</v>
      </c>
      <c r="LB683">
        <v>0</v>
      </c>
      <c r="LC683">
        <v>0</v>
      </c>
      <c r="LD683">
        <v>1</v>
      </c>
      <c r="LE683">
        <v>0</v>
      </c>
      <c r="LF683">
        <v>0</v>
      </c>
      <c r="LG683">
        <v>0</v>
      </c>
      <c r="LH683">
        <v>0</v>
      </c>
    </row>
    <row r="684" spans="1:320" s="34" customFormat="1" ht="15" customHeight="1" x14ac:dyDescent="0.25">
      <c r="A684" s="45">
        <v>206332173</v>
      </c>
      <c r="B684" s="45" t="s">
        <v>5483</v>
      </c>
      <c r="C684" s="46">
        <v>45292</v>
      </c>
      <c r="D684" s="46">
        <v>45657</v>
      </c>
      <c r="E684" s="47">
        <v>366</v>
      </c>
      <c r="F684" s="45" t="s">
        <v>883</v>
      </c>
      <c r="G684" s="45" t="s">
        <v>884</v>
      </c>
      <c r="H684" s="45" t="s">
        <v>1404</v>
      </c>
      <c r="I684" s="45" t="s">
        <v>886</v>
      </c>
      <c r="J684" s="45" t="s">
        <v>887</v>
      </c>
      <c r="K684" s="45" t="s">
        <v>1405</v>
      </c>
      <c r="L684" s="45" t="s">
        <v>5273</v>
      </c>
      <c r="M684" s="45" t="s">
        <v>5484</v>
      </c>
      <c r="N684" s="45" t="s">
        <v>5485</v>
      </c>
      <c r="O684" s="45" t="s">
        <v>5486</v>
      </c>
      <c r="P684" s="45" t="s">
        <v>5487</v>
      </c>
      <c r="Q684" s="45" t="s">
        <v>5488</v>
      </c>
      <c r="R684" t="s">
        <v>5489</v>
      </c>
      <c r="S684" s="45" t="s">
        <v>893</v>
      </c>
      <c r="T684"/>
      <c r="U684" s="47">
        <v>99</v>
      </c>
      <c r="V684" s="47">
        <v>99</v>
      </c>
      <c r="W684" s="47" t="s">
        <v>894</v>
      </c>
      <c r="X684" s="47">
        <v>36234</v>
      </c>
      <c r="Y684" s="47">
        <v>32581</v>
      </c>
      <c r="Z684" s="48">
        <v>205.69</v>
      </c>
      <c r="AA684" s="44">
        <v>716</v>
      </c>
      <c r="AB684" s="44">
        <v>688</v>
      </c>
      <c r="AC684" s="44">
        <v>5314</v>
      </c>
      <c r="AD684" s="44">
        <v>5163</v>
      </c>
      <c r="AE684" s="44">
        <v>1958</v>
      </c>
      <c r="AF684" s="44">
        <v>15253</v>
      </c>
      <c r="AG684" s="44"/>
      <c r="AH684" s="47">
        <v>143</v>
      </c>
      <c r="AI684" s="47">
        <v>1373</v>
      </c>
      <c r="AJ684">
        <v>3377</v>
      </c>
      <c r="AK684" t="s">
        <v>895</v>
      </c>
      <c r="AL684">
        <v>32581</v>
      </c>
      <c r="AM684"/>
      <c r="AN684"/>
      <c r="AO684"/>
      <c r="AP684"/>
      <c r="AQ684"/>
      <c r="AR684" s="44"/>
      <c r="AS684" s="44"/>
      <c r="AT684" s="44"/>
      <c r="AU684" s="44">
        <v>13095743</v>
      </c>
      <c r="AV684" s="44">
        <v>3243504</v>
      </c>
      <c r="AW684" s="44">
        <v>901781</v>
      </c>
      <c r="AX684" s="44">
        <v>41889</v>
      </c>
      <c r="AY684" s="44">
        <v>15479355</v>
      </c>
      <c r="AZ684" s="21">
        <v>14933712</v>
      </c>
      <c r="BA684" s="21">
        <v>545643</v>
      </c>
      <c r="BB684" s="44">
        <v>6519</v>
      </c>
      <c r="BC684" s="44">
        <v>12590</v>
      </c>
      <c r="BD684" s="44"/>
      <c r="BE684" s="44">
        <v>539572</v>
      </c>
      <c r="BF684" s="44">
        <v>2152360</v>
      </c>
      <c r="BG684" s="44">
        <v>1196447</v>
      </c>
      <c r="BH684" s="44">
        <v>770051</v>
      </c>
      <c r="BI684" s="21">
        <v>6066309</v>
      </c>
      <c r="BJ684" s="21"/>
      <c r="BK684" s="21">
        <v>993988</v>
      </c>
      <c r="BL684" s="21">
        <v>576240</v>
      </c>
      <c r="BM684" s="21">
        <v>1340348</v>
      </c>
      <c r="BN684" s="21">
        <v>13095743</v>
      </c>
      <c r="BO684" s="21"/>
      <c r="BP684" s="21"/>
      <c r="BQ684" s="44"/>
      <c r="BR684" s="21"/>
      <c r="BS684" s="44"/>
      <c r="BT684" s="21"/>
      <c r="BU684" s="44"/>
      <c r="BV684" s="21"/>
      <c r="BW684" s="44">
        <v>1651673</v>
      </c>
      <c r="BX684" s="21"/>
      <c r="BY684" s="21">
        <v>835695</v>
      </c>
      <c r="BZ684" s="21"/>
      <c r="CA684" s="44">
        <v>399</v>
      </c>
      <c r="CB684" s="44"/>
      <c r="CC684" s="44">
        <v>24001</v>
      </c>
      <c r="CD684" s="44"/>
      <c r="CE684" s="44"/>
      <c r="CF684" s="44"/>
      <c r="CG684" s="44">
        <v>724906</v>
      </c>
      <c r="CH684" s="44"/>
      <c r="CI684" s="21">
        <v>6555</v>
      </c>
      <c r="CJ684" s="44"/>
      <c r="CK684" s="21">
        <v>275</v>
      </c>
      <c r="CL684" s="44"/>
      <c r="CM684" s="44">
        <v>7222</v>
      </c>
      <c r="CN684" s="44">
        <v>4040</v>
      </c>
      <c r="CO684" s="44">
        <v>1224555</v>
      </c>
      <c r="CP684" s="44">
        <v>0</v>
      </c>
      <c r="CQ684" s="21">
        <v>1100465</v>
      </c>
      <c r="CR684" s="44">
        <v>328625</v>
      </c>
      <c r="CS684" s="44">
        <v>493906</v>
      </c>
      <c r="CT684" s="44">
        <v>45281</v>
      </c>
      <c r="CU684" s="44"/>
      <c r="CV684" s="44">
        <v>39410</v>
      </c>
      <c r="CW684" s="21"/>
      <c r="CX684" s="21"/>
      <c r="CY684" s="21"/>
      <c r="CZ684" s="21"/>
      <c r="DA684" s="21"/>
      <c r="DB684" s="21"/>
      <c r="DC684" s="21"/>
      <c r="DD684" s="21"/>
      <c r="DE684" s="44"/>
      <c r="DF684" s="21"/>
      <c r="DG684" s="44"/>
      <c r="DH684" s="21"/>
      <c r="DI684" s="44"/>
      <c r="DJ684" s="44"/>
      <c r="DK684" s="44"/>
      <c r="DL684" s="44"/>
      <c r="DM684" s="21"/>
      <c r="DN684" s="44"/>
      <c r="DO684" s="44"/>
      <c r="DP684" s="44"/>
      <c r="DQ684" s="44"/>
      <c r="DR684" s="44"/>
      <c r="DS684" s="44"/>
      <c r="DT684" s="44"/>
      <c r="DU684" s="44"/>
      <c r="DV684" s="44"/>
      <c r="DW684" s="44"/>
      <c r="DX684" s="44"/>
      <c r="DY684" s="44">
        <v>-10295</v>
      </c>
      <c r="DZ684" s="44"/>
      <c r="EA684" s="44"/>
      <c r="EB684" s="21"/>
      <c r="EC684" s="44">
        <v>-478104</v>
      </c>
      <c r="ED684" s="44"/>
      <c r="EE684" s="21">
        <v>-52697</v>
      </c>
      <c r="EF684" s="44"/>
      <c r="EG684" s="21">
        <v>-170799</v>
      </c>
      <c r="EH684" s="44"/>
      <c r="EI684" s="21">
        <v>1148375</v>
      </c>
      <c r="EJ684" s="44"/>
      <c r="EK684" s="44"/>
      <c r="EL684" s="21"/>
      <c r="EM684" s="44">
        <v>221080</v>
      </c>
      <c r="EN684" s="44"/>
      <c r="EO684" s="44">
        <v>244221</v>
      </c>
      <c r="EP684" s="21"/>
      <c r="EQ684" s="21"/>
      <c r="ER684" s="21"/>
      <c r="ES684" s="21"/>
      <c r="ET684" s="44"/>
      <c r="EU684" s="21"/>
      <c r="EV684" s="44"/>
      <c r="EW684" s="21"/>
      <c r="EX684" s="44"/>
      <c r="EY684" s="44"/>
      <c r="EZ684" s="21"/>
      <c r="FA684" s="21"/>
      <c r="FB684" s="44"/>
      <c r="FC684" s="44"/>
      <c r="FD684" s="21"/>
      <c r="FE684" s="112"/>
      <c r="FF684" s="44"/>
      <c r="FG684" s="44">
        <v>6647590</v>
      </c>
      <c r="FH684" s="44">
        <v>1566134</v>
      </c>
      <c r="FI684" s="44">
        <v>6719988</v>
      </c>
      <c r="FJ684" s="44">
        <v>330888</v>
      </c>
      <c r="FK684" s="44">
        <v>5834645</v>
      </c>
      <c r="FL684" s="44"/>
      <c r="FM684" s="44"/>
      <c r="FN684" s="44"/>
      <c r="FO684" s="44"/>
      <c r="FP684" s="44"/>
      <c r="FQ684" s="44"/>
      <c r="FR684" s="44"/>
      <c r="FS684" s="44"/>
      <c r="FT684" s="44">
        <v>4889</v>
      </c>
      <c r="FU684" s="44">
        <v>2670</v>
      </c>
      <c r="FV684" s="21">
        <v>450270</v>
      </c>
      <c r="FW684" s="44"/>
      <c r="FX684" s="44">
        <v>377231</v>
      </c>
      <c r="FY684" s="44">
        <v>74434</v>
      </c>
      <c r="FZ684" s="44">
        <v>330862</v>
      </c>
      <c r="GA684" s="44">
        <v>30776</v>
      </c>
      <c r="GB684" s="44"/>
      <c r="GC684" s="44">
        <v>128304</v>
      </c>
      <c r="GD684" s="44">
        <v>740772</v>
      </c>
      <c r="GE684" s="44">
        <v>383583</v>
      </c>
      <c r="GF684" s="44">
        <v>136116</v>
      </c>
      <c r="GG684" s="44">
        <v>965105</v>
      </c>
      <c r="GH684" s="44">
        <v>125786</v>
      </c>
      <c r="GI684" s="44">
        <v>121711</v>
      </c>
      <c r="GJ684" s="44">
        <v>202233</v>
      </c>
      <c r="GK684" s="44">
        <v>3547356</v>
      </c>
      <c r="GL684" s="44">
        <v>222984</v>
      </c>
      <c r="GM684" s="44">
        <v>1065454</v>
      </c>
      <c r="GN684" s="44">
        <v>95603</v>
      </c>
      <c r="GO684" s="44">
        <v>50563</v>
      </c>
      <c r="GP684" s="44"/>
      <c r="GQ684" s="44">
        <v>474</v>
      </c>
      <c r="GR684" s="44">
        <v>41891</v>
      </c>
      <c r="GS684" s="44">
        <v>6479988</v>
      </c>
      <c r="GT684" s="44"/>
      <c r="GU684" s="21">
        <v>1085360</v>
      </c>
      <c r="GV684" s="44">
        <v>794929</v>
      </c>
      <c r="GW684" s="44">
        <v>155975</v>
      </c>
      <c r="GX684" s="44">
        <v>4670576</v>
      </c>
      <c r="GY684" s="44">
        <v>13186828</v>
      </c>
      <c r="GZ684" s="44">
        <v>1248140</v>
      </c>
      <c r="HA684" s="44">
        <v>4816229</v>
      </c>
      <c r="HB684" s="44"/>
      <c r="HC684" s="44">
        <v>7122459</v>
      </c>
      <c r="HD684" s="44">
        <v>13186828</v>
      </c>
      <c r="HE684" s="21">
        <v>4146115</v>
      </c>
      <c r="HF684" s="21"/>
      <c r="HG684" s="21"/>
      <c r="HH684" s="21"/>
      <c r="HI684" s="21">
        <v>70560</v>
      </c>
      <c r="HJ684" s="44"/>
      <c r="HK684" s="21">
        <v>2170615</v>
      </c>
      <c r="HL684" s="21">
        <v>1069273</v>
      </c>
      <c r="HM684" s="21">
        <v>3310448</v>
      </c>
      <c r="HN684" s="21">
        <v>-2225088</v>
      </c>
      <c r="HO684" s="21"/>
      <c r="HP684" s="44"/>
      <c r="HQ684" s="47"/>
      <c r="HR684" s="47"/>
      <c r="HS684" s="47"/>
      <c r="HT684" s="47" t="s">
        <v>2379</v>
      </c>
      <c r="HU684" s="47">
        <v>536700.19999999995</v>
      </c>
      <c r="HV684" s="47">
        <v>3071</v>
      </c>
      <c r="HW684" s="47">
        <v>0</v>
      </c>
      <c r="HX684" s="47">
        <v>8388</v>
      </c>
      <c r="HY684" s="47">
        <v>39656</v>
      </c>
      <c r="HZ684" s="47">
        <v>81092</v>
      </c>
      <c r="IA684" s="47">
        <v>0</v>
      </c>
      <c r="IB684" s="47">
        <v>0</v>
      </c>
      <c r="IC684" s="47">
        <v>5929</v>
      </c>
      <c r="ID684"/>
      <c r="IE684" s="47">
        <v>4282</v>
      </c>
      <c r="IF684">
        <v>12728</v>
      </c>
      <c r="IG684" s="47">
        <v>4300</v>
      </c>
      <c r="IH684" s="47">
        <v>22583</v>
      </c>
      <c r="II684">
        <v>3658</v>
      </c>
      <c r="IJ684">
        <v>4471</v>
      </c>
      <c r="IK684">
        <v>3720</v>
      </c>
      <c r="IL684">
        <v>22090</v>
      </c>
      <c r="IM684">
        <v>215968</v>
      </c>
      <c r="IN684">
        <v>0</v>
      </c>
      <c r="IO684">
        <v>0</v>
      </c>
      <c r="IP684">
        <v>0</v>
      </c>
      <c r="IQ684">
        <v>0</v>
      </c>
      <c r="IR684">
        <v>0</v>
      </c>
      <c r="IS684">
        <v>0</v>
      </c>
      <c r="IT684">
        <v>0</v>
      </c>
      <c r="IU684">
        <v>239427</v>
      </c>
      <c r="IV684">
        <v>0</v>
      </c>
      <c r="IW684">
        <v>467157</v>
      </c>
      <c r="IX684">
        <v>1599830</v>
      </c>
      <c r="IY684">
        <v>1919844</v>
      </c>
      <c r="IZ684">
        <v>0</v>
      </c>
      <c r="JA684">
        <v>0</v>
      </c>
      <c r="JB684">
        <v>243847</v>
      </c>
      <c r="JC684"/>
      <c r="JD684">
        <v>116578</v>
      </c>
      <c r="JE684">
        <v>250971</v>
      </c>
      <c r="JF684">
        <v>74667</v>
      </c>
      <c r="JG684">
        <v>506822</v>
      </c>
      <c r="JH684">
        <v>100084</v>
      </c>
      <c r="JI684">
        <v>85393</v>
      </c>
      <c r="JJ684">
        <v>162280</v>
      </c>
      <c r="JK684">
        <v>880690</v>
      </c>
      <c r="JL684">
        <v>6647590</v>
      </c>
      <c r="JM684">
        <v>0</v>
      </c>
      <c r="JN684">
        <v>0</v>
      </c>
      <c r="JO684">
        <v>0</v>
      </c>
      <c r="JP684">
        <v>0</v>
      </c>
      <c r="JQ684">
        <v>0</v>
      </c>
      <c r="JR684">
        <v>0</v>
      </c>
      <c r="JS684">
        <v>0</v>
      </c>
      <c r="JT684"/>
      <c r="JU684"/>
      <c r="JV684"/>
      <c r="JW684"/>
      <c r="JX684"/>
      <c r="JY684"/>
      <c r="JZ684"/>
      <c r="KA684"/>
      <c r="KB684"/>
      <c r="KC684"/>
      <c r="KD684"/>
      <c r="KE684"/>
      <c r="KF684">
        <v>138</v>
      </c>
      <c r="KG684">
        <v>203</v>
      </c>
      <c r="KH684">
        <v>109</v>
      </c>
      <c r="KI684">
        <v>94</v>
      </c>
      <c r="KJ684">
        <v>143</v>
      </c>
      <c r="KK684">
        <v>71</v>
      </c>
      <c r="KL684">
        <v>56</v>
      </c>
      <c r="KM684">
        <v>87</v>
      </c>
      <c r="KN684">
        <v>41</v>
      </c>
      <c r="KO684">
        <v>1</v>
      </c>
      <c r="KP684">
        <v>0</v>
      </c>
      <c r="KQ684">
        <v>0</v>
      </c>
      <c r="KR684">
        <v>0</v>
      </c>
      <c r="KS684">
        <v>1</v>
      </c>
      <c r="KT684">
        <v>0</v>
      </c>
      <c r="KU684">
        <v>1</v>
      </c>
      <c r="KV684">
        <v>0</v>
      </c>
      <c r="KW684">
        <v>0</v>
      </c>
      <c r="KX684">
        <v>0</v>
      </c>
      <c r="KY684">
        <v>0</v>
      </c>
      <c r="KZ684">
        <v>0</v>
      </c>
      <c r="LA684">
        <v>0</v>
      </c>
      <c r="LB684">
        <v>0</v>
      </c>
      <c r="LC684">
        <v>0</v>
      </c>
      <c r="LD684">
        <v>1</v>
      </c>
      <c r="LE684">
        <v>0</v>
      </c>
      <c r="LF684">
        <v>0</v>
      </c>
      <c r="LG684">
        <v>0</v>
      </c>
      <c r="LH684">
        <v>0</v>
      </c>
    </row>
    <row r="685" spans="1:320" s="34" customFormat="1" ht="15" customHeight="1" x14ac:dyDescent="0.25">
      <c r="A685" s="45">
        <v>206334012</v>
      </c>
      <c r="B685" s="45" t="s">
        <v>5490</v>
      </c>
      <c r="C685" s="46">
        <v>45323</v>
      </c>
      <c r="D685" s="46">
        <v>45657</v>
      </c>
      <c r="E685" s="47">
        <v>335</v>
      </c>
      <c r="F685" s="45" t="s">
        <v>883</v>
      </c>
      <c r="G685" s="45" t="s">
        <v>884</v>
      </c>
      <c r="H685" s="45" t="s">
        <v>1404</v>
      </c>
      <c r="I685" s="45" t="s">
        <v>886</v>
      </c>
      <c r="J685" s="45" t="s">
        <v>887</v>
      </c>
      <c r="K685" s="45" t="s">
        <v>1405</v>
      </c>
      <c r="L685" s="45" t="s">
        <v>5333</v>
      </c>
      <c r="M685" s="45" t="s">
        <v>5491</v>
      </c>
      <c r="N685" s="45" t="s">
        <v>5492</v>
      </c>
      <c r="O685" s="45" t="s">
        <v>1422</v>
      </c>
      <c r="P685" s="45" t="s">
        <v>5493</v>
      </c>
      <c r="Q685" s="45" t="s">
        <v>5494</v>
      </c>
      <c r="R685" t="s">
        <v>5495</v>
      </c>
      <c r="S685" s="45" t="s">
        <v>893</v>
      </c>
      <c r="T685"/>
      <c r="U685" s="47">
        <v>178</v>
      </c>
      <c r="V685" s="47">
        <v>178</v>
      </c>
      <c r="W685" s="47" t="s">
        <v>913</v>
      </c>
      <c r="X685" s="47">
        <v>59630</v>
      </c>
      <c r="Y685" s="47">
        <v>53436</v>
      </c>
      <c r="Z685" s="48">
        <v>192.44</v>
      </c>
      <c r="AA685" s="44">
        <v>927</v>
      </c>
      <c r="AB685" s="44">
        <v>885</v>
      </c>
      <c r="AC685" s="44">
        <v>5115</v>
      </c>
      <c r="AD685" s="44">
        <v>14439</v>
      </c>
      <c r="AE685" s="44">
        <v>6920</v>
      </c>
      <c r="AF685" s="44">
        <v>23977</v>
      </c>
      <c r="AG685" s="44"/>
      <c r="AH685" s="47">
        <v>42</v>
      </c>
      <c r="AI685" s="47">
        <v>218</v>
      </c>
      <c r="AJ685">
        <v>2725</v>
      </c>
      <c r="AK685" t="s">
        <v>895</v>
      </c>
      <c r="AL685">
        <v>53436</v>
      </c>
      <c r="AM685"/>
      <c r="AN685"/>
      <c r="AO685"/>
      <c r="AP685"/>
      <c r="AQ685"/>
      <c r="AR685" s="44"/>
      <c r="AS685" s="44"/>
      <c r="AT685" s="44"/>
      <c r="AU685" s="44">
        <v>43649015</v>
      </c>
      <c r="AV685" s="44">
        <v>9382686</v>
      </c>
      <c r="AW685" s="44">
        <v>29255767</v>
      </c>
      <c r="AX685" s="44">
        <v>3475</v>
      </c>
      <c r="AY685" s="44">
        <v>23779409</v>
      </c>
      <c r="AZ685" s="21">
        <v>22566112</v>
      </c>
      <c r="BA685" s="21">
        <v>1213297</v>
      </c>
      <c r="BB685" s="44">
        <v>-2</v>
      </c>
      <c r="BC685" s="44"/>
      <c r="BD685" s="44"/>
      <c r="BE685" s="44">
        <v>1213295</v>
      </c>
      <c r="BF685" s="44">
        <v>6393750</v>
      </c>
      <c r="BG685" s="44">
        <v>17932420</v>
      </c>
      <c r="BH685" s="44">
        <v>4089750</v>
      </c>
      <c r="BI685" s="21">
        <v>13638300</v>
      </c>
      <c r="BJ685" s="21"/>
      <c r="BK685" s="21">
        <v>51330</v>
      </c>
      <c r="BL685" s="21">
        <v>117250</v>
      </c>
      <c r="BM685" s="21">
        <v>1426215</v>
      </c>
      <c r="BN685" s="21">
        <v>43649015</v>
      </c>
      <c r="BO685" s="21"/>
      <c r="BP685" s="21"/>
      <c r="BQ685" s="44"/>
      <c r="BR685" s="21"/>
      <c r="BS685" s="44"/>
      <c r="BT685" s="21"/>
      <c r="BU685" s="44"/>
      <c r="BV685" s="21"/>
      <c r="BW685" s="44">
        <v>3020578</v>
      </c>
      <c r="BX685" s="21"/>
      <c r="BY685" s="21">
        <v>6309947</v>
      </c>
      <c r="BZ685" s="21"/>
      <c r="CA685" s="44">
        <v>18632</v>
      </c>
      <c r="CB685" s="44"/>
      <c r="CC685" s="44">
        <v>9630</v>
      </c>
      <c r="CD685" s="44"/>
      <c r="CE685" s="44"/>
      <c r="CF685" s="44"/>
      <c r="CG685" s="44">
        <v>19699</v>
      </c>
      <c r="CH685" s="44"/>
      <c r="CI685" s="21">
        <v>4200</v>
      </c>
      <c r="CJ685" s="44"/>
      <c r="CK685" s="21"/>
      <c r="CL685" s="44"/>
      <c r="CM685" s="44">
        <v>0</v>
      </c>
      <c r="CN685" s="44">
        <v>0</v>
      </c>
      <c r="CO685" s="44">
        <v>3609300</v>
      </c>
      <c r="CP685" s="44">
        <v>0</v>
      </c>
      <c r="CQ685" s="21">
        <v>3102550</v>
      </c>
      <c r="CR685" s="44">
        <v>810900</v>
      </c>
      <c r="CS685" s="44">
        <v>1445007</v>
      </c>
      <c r="CT685" s="44">
        <v>206907</v>
      </c>
      <c r="CU685" s="44"/>
      <c r="CV685" s="44">
        <v>208022</v>
      </c>
      <c r="CW685" s="21"/>
      <c r="CX685" s="21"/>
      <c r="CY685" s="21"/>
      <c r="CZ685" s="21"/>
      <c r="DA685" s="21"/>
      <c r="DB685" s="21"/>
      <c r="DC685" s="21"/>
      <c r="DD685" s="21"/>
      <c r="DE685" s="44"/>
      <c r="DF685" s="21"/>
      <c r="DG685" s="44"/>
      <c r="DH685" s="21"/>
      <c r="DI685" s="44"/>
      <c r="DJ685" s="44"/>
      <c r="DK685" s="44"/>
      <c r="DL685" s="44"/>
      <c r="DM685" s="21"/>
      <c r="DN685" s="44"/>
      <c r="DO685" s="44"/>
      <c r="DP685" s="44"/>
      <c r="DQ685" s="44"/>
      <c r="DR685" s="44"/>
      <c r="DS685" s="44"/>
      <c r="DT685" s="44"/>
      <c r="DU685" s="44"/>
      <c r="DV685" s="44"/>
      <c r="DW685" s="44"/>
      <c r="DX685" s="44"/>
      <c r="DY685" s="44"/>
      <c r="DZ685" s="44"/>
      <c r="EA685" s="44"/>
      <c r="EB685" s="21"/>
      <c r="EC685" s="44">
        <v>4671185</v>
      </c>
      <c r="ED685" s="44"/>
      <c r="EE685" s="21">
        <v>16031493</v>
      </c>
      <c r="EF685" s="44"/>
      <c r="EG685" s="21">
        <v>1669125</v>
      </c>
      <c r="EH685" s="44"/>
      <c r="EI685" s="21">
        <v>6281988</v>
      </c>
      <c r="EJ685" s="44"/>
      <c r="EK685" s="44"/>
      <c r="EL685" s="21"/>
      <c r="EM685" s="44">
        <v>51049</v>
      </c>
      <c r="EN685" s="44"/>
      <c r="EO685" s="44">
        <v>550927</v>
      </c>
      <c r="EP685" s="21"/>
      <c r="EQ685" s="21"/>
      <c r="ER685" s="21"/>
      <c r="ES685" s="21"/>
      <c r="ET685" s="44"/>
      <c r="EU685" s="21"/>
      <c r="EV685" s="44"/>
      <c r="EW685" s="21"/>
      <c r="EX685" s="44"/>
      <c r="EY685" s="44"/>
      <c r="EZ685" s="21"/>
      <c r="FA685" s="21"/>
      <c r="FB685" s="44"/>
      <c r="FC685" s="44"/>
      <c r="FD685" s="21"/>
      <c r="FE685" s="112"/>
      <c r="FF685" s="44"/>
      <c r="FG685" s="44">
        <v>10681123</v>
      </c>
      <c r="FH685" s="44">
        <v>2458256</v>
      </c>
      <c r="FI685" s="44">
        <v>9426733</v>
      </c>
      <c r="FJ685" s="44">
        <v>187008</v>
      </c>
      <c r="FK685" s="44">
        <v>8801528</v>
      </c>
      <c r="FL685" s="44"/>
      <c r="FM685" s="44"/>
      <c r="FN685" s="44"/>
      <c r="FO685" s="44"/>
      <c r="FP685" s="44"/>
      <c r="FQ685" s="44"/>
      <c r="FR685" s="44"/>
      <c r="FS685" s="44"/>
      <c r="FT685" s="44">
        <v>370</v>
      </c>
      <c r="FU685" s="44"/>
      <c r="FV685" s="21">
        <v>1054862</v>
      </c>
      <c r="FW685" s="44">
        <v>30963</v>
      </c>
      <c r="FX685" s="44">
        <v>763566</v>
      </c>
      <c r="FY685" s="44">
        <v>224891</v>
      </c>
      <c r="FZ685" s="44">
        <v>581417</v>
      </c>
      <c r="GA685" s="44">
        <v>87992</v>
      </c>
      <c r="GB685" s="44"/>
      <c r="GC685" s="44">
        <v>141665</v>
      </c>
      <c r="GD685" s="44">
        <v>774903</v>
      </c>
      <c r="GE685" s="44">
        <v>458029</v>
      </c>
      <c r="GF685" s="44">
        <v>104131</v>
      </c>
      <c r="GG685" s="44">
        <v>1565205</v>
      </c>
      <c r="GH685" s="44">
        <v>273202</v>
      </c>
      <c r="GI685" s="44">
        <v>195531</v>
      </c>
      <c r="GJ685" s="44">
        <v>170238</v>
      </c>
      <c r="GK685" s="44">
        <v>4758556</v>
      </c>
      <c r="GL685" s="44">
        <v>37224</v>
      </c>
      <c r="GM685" s="44">
        <v>1999771</v>
      </c>
      <c r="GN685" s="44">
        <v>139151</v>
      </c>
      <c r="GO685" s="44">
        <v>24697</v>
      </c>
      <c r="GP685" s="44"/>
      <c r="GQ685" s="44">
        <v>17330</v>
      </c>
      <c r="GR685" s="44">
        <v>360890</v>
      </c>
      <c r="GS685" s="44">
        <v>5377262</v>
      </c>
      <c r="GT685" s="44"/>
      <c r="GU685" s="21">
        <v>212535</v>
      </c>
      <c r="GV685" s="44">
        <v>3893</v>
      </c>
      <c r="GW685" s="44"/>
      <c r="GX685" s="44"/>
      <c r="GY685" s="44">
        <v>5593690</v>
      </c>
      <c r="GZ685" s="44">
        <v>4380395</v>
      </c>
      <c r="HA685" s="44"/>
      <c r="HB685" s="44"/>
      <c r="HC685" s="44">
        <v>1213295</v>
      </c>
      <c r="HD685" s="44">
        <v>5593690</v>
      </c>
      <c r="HE685" s="21"/>
      <c r="HF685" s="21"/>
      <c r="HG685" s="21">
        <v>2450795</v>
      </c>
      <c r="HH685" s="21"/>
      <c r="HI685" s="21">
        <v>21058</v>
      </c>
      <c r="HJ685" s="44"/>
      <c r="HK685" s="21"/>
      <c r="HL685" s="21">
        <v>228701</v>
      </c>
      <c r="HM685" s="21">
        <v>249759</v>
      </c>
      <c r="HN685" s="21">
        <v>-37224</v>
      </c>
      <c r="HO685" s="21"/>
      <c r="HP685" s="44"/>
      <c r="HQ685" s="47"/>
      <c r="HR685" s="47"/>
      <c r="HS685" s="47"/>
      <c r="HT685" s="47" t="s">
        <v>1759</v>
      </c>
      <c r="HU685" s="47">
        <v>0</v>
      </c>
      <c r="HV685" s="47">
        <v>1558</v>
      </c>
      <c r="HW685" s="47">
        <v>0</v>
      </c>
      <c r="HX685" s="47">
        <v>19113</v>
      </c>
      <c r="HY685" s="47">
        <v>56976</v>
      </c>
      <c r="HZ685" s="47">
        <v>139641</v>
      </c>
      <c r="IA685" s="47">
        <v>0</v>
      </c>
      <c r="IB685" s="47">
        <v>0</v>
      </c>
      <c r="IC685" s="47">
        <v>0</v>
      </c>
      <c r="ID685">
        <v>30604</v>
      </c>
      <c r="IE685" s="47">
        <v>6834</v>
      </c>
      <c r="IF685">
        <v>17009</v>
      </c>
      <c r="IG685" s="47">
        <v>3575</v>
      </c>
      <c r="IH685" s="47">
        <v>31820</v>
      </c>
      <c r="II685">
        <v>6169</v>
      </c>
      <c r="IJ685">
        <v>6954</v>
      </c>
      <c r="IK685">
        <v>2565</v>
      </c>
      <c r="IL685">
        <v>20364</v>
      </c>
      <c r="IM685">
        <v>343182</v>
      </c>
      <c r="IN685">
        <v>0</v>
      </c>
      <c r="IO685">
        <v>26</v>
      </c>
      <c r="IP685">
        <v>1565</v>
      </c>
      <c r="IQ685">
        <v>1548</v>
      </c>
      <c r="IR685">
        <v>0</v>
      </c>
      <c r="IS685">
        <v>0</v>
      </c>
      <c r="IT685">
        <v>3139</v>
      </c>
      <c r="IU685">
        <v>145577</v>
      </c>
      <c r="IV685">
        <v>0</v>
      </c>
      <c r="IW685">
        <v>1004474</v>
      </c>
      <c r="IX685">
        <v>2137900</v>
      </c>
      <c r="IY685">
        <v>3190101</v>
      </c>
      <c r="IZ685">
        <v>0</v>
      </c>
      <c r="JA685">
        <v>0</v>
      </c>
      <c r="JB685">
        <v>0</v>
      </c>
      <c r="JC685">
        <v>1610807</v>
      </c>
      <c r="JD685">
        <v>138547</v>
      </c>
      <c r="JE685">
        <v>321735</v>
      </c>
      <c r="JF685">
        <v>69426</v>
      </c>
      <c r="JG685">
        <v>674002</v>
      </c>
      <c r="JH685">
        <v>207541</v>
      </c>
      <c r="JI685">
        <v>138731</v>
      </c>
      <c r="JJ685">
        <v>134434</v>
      </c>
      <c r="JK685">
        <v>907848</v>
      </c>
      <c r="JL685">
        <v>10681123</v>
      </c>
      <c r="JM685">
        <v>0</v>
      </c>
      <c r="JN685">
        <v>1826</v>
      </c>
      <c r="JO685">
        <v>72577</v>
      </c>
      <c r="JP685">
        <v>76274</v>
      </c>
      <c r="JQ685">
        <v>0</v>
      </c>
      <c r="JR685">
        <v>0</v>
      </c>
      <c r="JS685">
        <v>150677</v>
      </c>
      <c r="JT685"/>
      <c r="JU685"/>
      <c r="JV685"/>
      <c r="JW685"/>
      <c r="JX685"/>
      <c r="JY685">
        <v>30604</v>
      </c>
      <c r="JZ685"/>
      <c r="KA685"/>
      <c r="KB685"/>
      <c r="KC685"/>
      <c r="KD685"/>
      <c r="KE685">
        <v>1610807</v>
      </c>
      <c r="KF685">
        <v>225</v>
      </c>
      <c r="KG685">
        <v>436</v>
      </c>
      <c r="KH685">
        <v>133</v>
      </c>
      <c r="KI685">
        <v>173</v>
      </c>
      <c r="KJ685">
        <v>360</v>
      </c>
      <c r="KK685">
        <v>95</v>
      </c>
      <c r="KL685">
        <v>98</v>
      </c>
      <c r="KM685">
        <v>211</v>
      </c>
      <c r="KN685">
        <v>49</v>
      </c>
      <c r="KO685">
        <v>1</v>
      </c>
      <c r="KP685">
        <v>0</v>
      </c>
      <c r="KQ685">
        <v>0</v>
      </c>
      <c r="KR685">
        <v>0</v>
      </c>
      <c r="KS685">
        <v>0</v>
      </c>
      <c r="KT685">
        <v>1</v>
      </c>
      <c r="KU685">
        <v>1</v>
      </c>
      <c r="KV685">
        <v>0</v>
      </c>
      <c r="KW685">
        <v>0</v>
      </c>
      <c r="KX685">
        <v>0</v>
      </c>
      <c r="KY685">
        <v>0</v>
      </c>
      <c r="KZ685">
        <v>0</v>
      </c>
      <c r="LA685">
        <v>0</v>
      </c>
      <c r="LB685">
        <v>0</v>
      </c>
      <c r="LC685">
        <v>0</v>
      </c>
      <c r="LD685">
        <v>1</v>
      </c>
      <c r="LE685">
        <v>0</v>
      </c>
      <c r="LF685">
        <v>0</v>
      </c>
      <c r="LG685">
        <v>0</v>
      </c>
      <c r="LH685">
        <v>0</v>
      </c>
    </row>
    <row r="686" spans="1:320" s="34" customFormat="1" ht="15" customHeight="1" x14ac:dyDescent="0.25">
      <c r="A686" s="45">
        <v>206334014</v>
      </c>
      <c r="B686" s="45" t="s">
        <v>5496</v>
      </c>
      <c r="C686" s="46">
        <v>45292</v>
      </c>
      <c r="D686" s="46">
        <v>45657</v>
      </c>
      <c r="E686" s="47">
        <v>366</v>
      </c>
      <c r="F686" s="45" t="s">
        <v>883</v>
      </c>
      <c r="G686" s="45" t="s">
        <v>884</v>
      </c>
      <c r="H686" s="45" t="s">
        <v>1404</v>
      </c>
      <c r="I686" s="45" t="s">
        <v>886</v>
      </c>
      <c r="J686" s="45" t="s">
        <v>887</v>
      </c>
      <c r="K686" s="45" t="s">
        <v>1405</v>
      </c>
      <c r="L686" s="45" t="s">
        <v>5290</v>
      </c>
      <c r="M686" s="45" t="s">
        <v>5497</v>
      </c>
      <c r="N686" s="45" t="s">
        <v>5498</v>
      </c>
      <c r="O686" s="45" t="s">
        <v>5377</v>
      </c>
      <c r="P686" s="45" t="s">
        <v>5499</v>
      </c>
      <c r="Q686" s="45" t="s">
        <v>5500</v>
      </c>
      <c r="R686" t="s">
        <v>5501</v>
      </c>
      <c r="S686" s="45" t="s">
        <v>893</v>
      </c>
      <c r="T686"/>
      <c r="U686" s="47">
        <v>132</v>
      </c>
      <c r="V686" s="47">
        <v>132</v>
      </c>
      <c r="W686" s="47" t="s">
        <v>913</v>
      </c>
      <c r="X686" s="47">
        <v>48312</v>
      </c>
      <c r="Y686" s="47">
        <v>46922</v>
      </c>
      <c r="Z686" s="48">
        <v>227.87</v>
      </c>
      <c r="AA686" s="44">
        <v>249</v>
      </c>
      <c r="AB686" s="44">
        <v>245</v>
      </c>
      <c r="AC686" s="44">
        <v>7406</v>
      </c>
      <c r="AD686" s="44">
        <v>7655</v>
      </c>
      <c r="AE686" s="44">
        <v>2938</v>
      </c>
      <c r="AF686" s="44">
        <v>24507</v>
      </c>
      <c r="AG686" s="44"/>
      <c r="AH686" s="47">
        <v>74</v>
      </c>
      <c r="AI686" s="47">
        <v>527</v>
      </c>
      <c r="AJ686">
        <v>3815</v>
      </c>
      <c r="AK686" t="s">
        <v>895</v>
      </c>
      <c r="AL686">
        <v>46922</v>
      </c>
      <c r="AM686"/>
      <c r="AN686"/>
      <c r="AO686"/>
      <c r="AP686"/>
      <c r="AQ686"/>
      <c r="AR686" s="44"/>
      <c r="AS686" s="44"/>
      <c r="AT686" s="44"/>
      <c r="AU686" s="44">
        <v>24553774</v>
      </c>
      <c r="AV686" s="44">
        <v>4745162</v>
      </c>
      <c r="AW686" s="44">
        <v>9360077</v>
      </c>
      <c r="AX686" s="44">
        <v>10485</v>
      </c>
      <c r="AY686" s="44">
        <v>19949344</v>
      </c>
      <c r="AZ686" s="21">
        <v>19996334</v>
      </c>
      <c r="BA686" s="21">
        <v>-46990</v>
      </c>
      <c r="BB686" s="44"/>
      <c r="BC686" s="44"/>
      <c r="BD686" s="44"/>
      <c r="BE686" s="44">
        <v>-46990</v>
      </c>
      <c r="BF686" s="44">
        <v>9257500</v>
      </c>
      <c r="BG686" s="44">
        <v>2908900</v>
      </c>
      <c r="BH686" s="44">
        <v>1117780</v>
      </c>
      <c r="BI686" s="21">
        <v>9590484</v>
      </c>
      <c r="BJ686" s="21"/>
      <c r="BK686" s="21">
        <v>28120</v>
      </c>
      <c r="BL686" s="21">
        <v>200260</v>
      </c>
      <c r="BM686" s="21">
        <v>1450730</v>
      </c>
      <c r="BN686" s="21">
        <v>24553774</v>
      </c>
      <c r="BO686" s="21"/>
      <c r="BP686" s="21"/>
      <c r="BQ686" s="44"/>
      <c r="BR686" s="21"/>
      <c r="BS686" s="44"/>
      <c r="BT686" s="21"/>
      <c r="BU686" s="44"/>
      <c r="BV686" s="21"/>
      <c r="BW686" s="44">
        <v>3596865</v>
      </c>
      <c r="BX686" s="21"/>
      <c r="BY686" s="21">
        <v>1063414</v>
      </c>
      <c r="BZ686" s="21"/>
      <c r="CA686" s="44">
        <v>17118</v>
      </c>
      <c r="CB686" s="44"/>
      <c r="CC686" s="44">
        <v>49261</v>
      </c>
      <c r="CD686" s="44"/>
      <c r="CE686" s="44"/>
      <c r="CF686" s="44"/>
      <c r="CG686" s="44">
        <v>13742</v>
      </c>
      <c r="CH686" s="44"/>
      <c r="CI686" s="21">
        <v>2852</v>
      </c>
      <c r="CJ686" s="44"/>
      <c r="CK686" s="21">
        <v>1910</v>
      </c>
      <c r="CL686" s="44"/>
      <c r="CM686" s="44">
        <v>0</v>
      </c>
      <c r="CN686" s="44">
        <v>0</v>
      </c>
      <c r="CO686" s="44">
        <v>1949795</v>
      </c>
      <c r="CP686" s="44">
        <v>0</v>
      </c>
      <c r="CQ686" s="21">
        <v>2115050</v>
      </c>
      <c r="CR686" s="44">
        <v>102680</v>
      </c>
      <c r="CS686" s="44">
        <v>400415</v>
      </c>
      <c r="CT686" s="44">
        <v>98410</v>
      </c>
      <c r="CU686" s="44"/>
      <c r="CV686" s="44">
        <v>78812</v>
      </c>
      <c r="CW686" s="21"/>
      <c r="CX686" s="21"/>
      <c r="CY686" s="21"/>
      <c r="CZ686" s="21"/>
      <c r="DA686" s="21"/>
      <c r="DB686" s="21"/>
      <c r="DC686" s="21"/>
      <c r="DD686" s="21"/>
      <c r="DE686" s="44"/>
      <c r="DF686" s="21"/>
      <c r="DG686" s="44"/>
      <c r="DH686" s="21"/>
      <c r="DI686" s="44"/>
      <c r="DJ686" s="44"/>
      <c r="DK686" s="44"/>
      <c r="DL686" s="44"/>
      <c r="DM686" s="21"/>
      <c r="DN686" s="44"/>
      <c r="DO686" s="44"/>
      <c r="DP686" s="44"/>
      <c r="DQ686" s="44"/>
      <c r="DR686" s="44"/>
      <c r="DS686" s="44"/>
      <c r="DT686" s="44"/>
      <c r="DU686" s="44"/>
      <c r="DV686" s="44"/>
      <c r="DW686" s="44"/>
      <c r="DX686" s="44"/>
      <c r="DY686" s="44"/>
      <c r="DZ686" s="44"/>
      <c r="EA686" s="44"/>
      <c r="EB686" s="21"/>
      <c r="EC686" s="44">
        <v>5737261</v>
      </c>
      <c r="ED686" s="44"/>
      <c r="EE686" s="21">
        <v>1551103</v>
      </c>
      <c r="EF686" s="44"/>
      <c r="EG686" s="21">
        <v>-296127</v>
      </c>
      <c r="EH686" s="44"/>
      <c r="EI686" s="21">
        <v>2050561</v>
      </c>
      <c r="EJ686" s="44"/>
      <c r="EK686" s="44"/>
      <c r="EL686" s="21"/>
      <c r="EM686" s="44">
        <v>9088</v>
      </c>
      <c r="EN686" s="44"/>
      <c r="EO686" s="44">
        <v>308191</v>
      </c>
      <c r="EP686" s="21"/>
      <c r="EQ686" s="21"/>
      <c r="ER686" s="21"/>
      <c r="ES686" s="21"/>
      <c r="ET686" s="44"/>
      <c r="EU686" s="21"/>
      <c r="EV686" s="44"/>
      <c r="EW686" s="21"/>
      <c r="EX686" s="44"/>
      <c r="EY686" s="44"/>
      <c r="EZ686" s="21"/>
      <c r="FA686" s="21"/>
      <c r="FB686" s="44"/>
      <c r="FC686" s="44"/>
      <c r="FD686" s="21"/>
      <c r="FE686" s="112"/>
      <c r="FF686" s="44"/>
      <c r="FG686" s="44">
        <v>9334111</v>
      </c>
      <c r="FH686" s="44">
        <v>2206139</v>
      </c>
      <c r="FI686" s="44">
        <v>8456084</v>
      </c>
      <c r="FJ686" s="44">
        <v>238479</v>
      </c>
      <c r="FK686" s="44">
        <v>7127568</v>
      </c>
      <c r="FL686" s="44"/>
      <c r="FM686" s="44"/>
      <c r="FN686" s="44"/>
      <c r="FO686" s="44"/>
      <c r="FP686" s="44"/>
      <c r="FQ686" s="44"/>
      <c r="FR686" s="44"/>
      <c r="FS686" s="44"/>
      <c r="FT686" s="44">
        <v>475</v>
      </c>
      <c r="FU686" s="44"/>
      <c r="FV686" s="21">
        <v>543144</v>
      </c>
      <c r="FW686" s="44">
        <v>38597</v>
      </c>
      <c r="FX686" s="44">
        <v>640855</v>
      </c>
      <c r="FY686" s="44">
        <v>34302</v>
      </c>
      <c r="FZ686" s="44">
        <v>160755</v>
      </c>
      <c r="GA686" s="44">
        <v>56407</v>
      </c>
      <c r="GB686" s="44"/>
      <c r="GC686" s="44">
        <v>85762</v>
      </c>
      <c r="GD686" s="44">
        <v>776583</v>
      </c>
      <c r="GE686" s="44">
        <v>372326</v>
      </c>
      <c r="GF686" s="44">
        <v>271830</v>
      </c>
      <c r="GG686" s="44">
        <v>1266327</v>
      </c>
      <c r="GH686" s="44">
        <v>199319</v>
      </c>
      <c r="GI686" s="44">
        <v>299964</v>
      </c>
      <c r="GJ686" s="44">
        <v>159069</v>
      </c>
      <c r="GK686" s="44">
        <v>4612649</v>
      </c>
      <c r="GL686" s="44">
        <v>33196</v>
      </c>
      <c r="GM686" s="44">
        <v>1310320</v>
      </c>
      <c r="GN686" s="44">
        <v>113621</v>
      </c>
      <c r="GO686" s="44">
        <v>36737</v>
      </c>
      <c r="GP686" s="44"/>
      <c r="GQ686" s="44">
        <v>8996</v>
      </c>
      <c r="GR686" s="44">
        <v>1847532</v>
      </c>
      <c r="GS686" s="44">
        <v>3377167</v>
      </c>
      <c r="GT686" s="44"/>
      <c r="GU686" s="21">
        <v>140586</v>
      </c>
      <c r="GV686" s="44"/>
      <c r="GW686" s="44">
        <v>316800</v>
      </c>
      <c r="GX686" s="44"/>
      <c r="GY686" s="44">
        <v>3834553</v>
      </c>
      <c r="GZ686" s="44">
        <v>3359708</v>
      </c>
      <c r="HA686" s="44"/>
      <c r="HB686" s="44"/>
      <c r="HC686" s="44">
        <v>474845</v>
      </c>
      <c r="HD686" s="44">
        <v>3834553</v>
      </c>
      <c r="HE686" s="21"/>
      <c r="HF686" s="21"/>
      <c r="HG686" s="21">
        <v>1540560</v>
      </c>
      <c r="HH686" s="21"/>
      <c r="HI686" s="21">
        <v>0</v>
      </c>
      <c r="HJ686" s="44"/>
      <c r="HK686" s="21">
        <v>6892</v>
      </c>
      <c r="HL686" s="21">
        <v>176265</v>
      </c>
      <c r="HM686" s="21">
        <v>183157</v>
      </c>
      <c r="HN686" s="21">
        <v>-42571</v>
      </c>
      <c r="HO686" s="21"/>
      <c r="HP686" s="44"/>
      <c r="HQ686" s="47"/>
      <c r="HR686" s="47"/>
      <c r="HS686" s="47"/>
      <c r="HT686" s="47" t="s">
        <v>1759</v>
      </c>
      <c r="HU686" s="47">
        <v>0</v>
      </c>
      <c r="HV686" s="47">
        <v>2015</v>
      </c>
      <c r="HW686" s="47">
        <v>0</v>
      </c>
      <c r="HX686" s="47">
        <v>15075</v>
      </c>
      <c r="HY686" s="47">
        <v>49405</v>
      </c>
      <c r="HZ686" s="47">
        <v>111969</v>
      </c>
      <c r="IA686" s="47">
        <v>0</v>
      </c>
      <c r="IB686" s="47">
        <v>0</v>
      </c>
      <c r="IC686" s="47">
        <v>0</v>
      </c>
      <c r="ID686">
        <v>21972</v>
      </c>
      <c r="IE686" s="47">
        <v>13622</v>
      </c>
      <c r="IF686">
        <v>13010</v>
      </c>
      <c r="IG686" s="47">
        <v>8886</v>
      </c>
      <c r="IH686" s="47">
        <v>29546</v>
      </c>
      <c r="II686">
        <v>5015</v>
      </c>
      <c r="IJ686">
        <v>10785</v>
      </c>
      <c r="IK686">
        <v>3709</v>
      </c>
      <c r="IL686">
        <v>26127</v>
      </c>
      <c r="IM686">
        <v>311136</v>
      </c>
      <c r="IN686">
        <v>0</v>
      </c>
      <c r="IO686">
        <v>0</v>
      </c>
      <c r="IP686">
        <v>0</v>
      </c>
      <c r="IQ686">
        <v>0</v>
      </c>
      <c r="IR686">
        <v>0</v>
      </c>
      <c r="IS686">
        <v>0</v>
      </c>
      <c r="IT686">
        <v>0</v>
      </c>
      <c r="IU686">
        <v>143598</v>
      </c>
      <c r="IV686">
        <v>0</v>
      </c>
      <c r="IW686">
        <v>802730</v>
      </c>
      <c r="IX686">
        <v>1833453</v>
      </c>
      <c r="IY686">
        <v>2678460</v>
      </c>
      <c r="IZ686">
        <v>0</v>
      </c>
      <c r="JA686">
        <v>0</v>
      </c>
      <c r="JB686">
        <v>0</v>
      </c>
      <c r="JC686">
        <v>1035094</v>
      </c>
      <c r="JD686">
        <v>275621</v>
      </c>
      <c r="JE686">
        <v>250971</v>
      </c>
      <c r="JF686">
        <v>160718</v>
      </c>
      <c r="JG686">
        <v>571636</v>
      </c>
      <c r="JH686">
        <v>155789</v>
      </c>
      <c r="JI686">
        <v>211295</v>
      </c>
      <c r="JJ686">
        <v>118434</v>
      </c>
      <c r="JK686">
        <v>1096312</v>
      </c>
      <c r="JL686">
        <v>9334111</v>
      </c>
      <c r="JM686">
        <v>0</v>
      </c>
      <c r="JN686">
        <v>0</v>
      </c>
      <c r="JO686">
        <v>0</v>
      </c>
      <c r="JP686">
        <v>0</v>
      </c>
      <c r="JQ686">
        <v>0</v>
      </c>
      <c r="JR686">
        <v>0</v>
      </c>
      <c r="JS686">
        <v>0</v>
      </c>
      <c r="JT686"/>
      <c r="JU686"/>
      <c r="JV686"/>
      <c r="JW686"/>
      <c r="JX686"/>
      <c r="JY686">
        <v>21972</v>
      </c>
      <c r="JZ686"/>
      <c r="KA686"/>
      <c r="KB686"/>
      <c r="KC686"/>
      <c r="KD686"/>
      <c r="KE686">
        <v>1035094</v>
      </c>
      <c r="KF686">
        <v>180</v>
      </c>
      <c r="KG686">
        <v>294</v>
      </c>
      <c r="KH686">
        <v>114</v>
      </c>
      <c r="KI686">
        <v>119</v>
      </c>
      <c r="KJ686">
        <v>208</v>
      </c>
      <c r="KK686">
        <v>68</v>
      </c>
      <c r="KL686">
        <v>56</v>
      </c>
      <c r="KM686">
        <v>97</v>
      </c>
      <c r="KN686">
        <v>34</v>
      </c>
      <c r="KO686">
        <v>1</v>
      </c>
      <c r="KP686">
        <v>0</v>
      </c>
      <c r="KQ686">
        <v>0</v>
      </c>
      <c r="KR686">
        <v>0</v>
      </c>
      <c r="KS686">
        <v>0</v>
      </c>
      <c r="KT686">
        <v>1</v>
      </c>
      <c r="KU686">
        <v>1</v>
      </c>
      <c r="KV686">
        <v>0</v>
      </c>
      <c r="KW686">
        <v>0</v>
      </c>
      <c r="KX686">
        <v>0</v>
      </c>
      <c r="KY686">
        <v>0</v>
      </c>
      <c r="KZ686">
        <v>0</v>
      </c>
      <c r="LA686">
        <v>0</v>
      </c>
      <c r="LB686">
        <v>0</v>
      </c>
      <c r="LC686">
        <v>0</v>
      </c>
      <c r="LD686">
        <v>1</v>
      </c>
      <c r="LE686">
        <v>0</v>
      </c>
      <c r="LF686">
        <v>0</v>
      </c>
      <c r="LG686">
        <v>0</v>
      </c>
      <c r="LH686">
        <v>0</v>
      </c>
    </row>
    <row r="687" spans="1:320" s="34" customFormat="1" ht="15" customHeight="1" x14ac:dyDescent="0.25">
      <c r="A687" s="45">
        <v>206334020</v>
      </c>
      <c r="B687" s="45" t="s">
        <v>5502</v>
      </c>
      <c r="C687" s="46">
        <v>45323</v>
      </c>
      <c r="D687" s="46">
        <v>45657</v>
      </c>
      <c r="E687" s="47">
        <v>335</v>
      </c>
      <c r="F687" s="45" t="s">
        <v>883</v>
      </c>
      <c r="G687" s="45" t="s">
        <v>884</v>
      </c>
      <c r="H687" s="45" t="s">
        <v>1404</v>
      </c>
      <c r="I687" s="45" t="s">
        <v>886</v>
      </c>
      <c r="J687" s="45" t="s">
        <v>887</v>
      </c>
      <c r="K687" s="45" t="s">
        <v>1405</v>
      </c>
      <c r="L687" s="45" t="s">
        <v>5273</v>
      </c>
      <c r="M687" s="45" t="s">
        <v>1423</v>
      </c>
      <c r="N687" s="45" t="s">
        <v>5503</v>
      </c>
      <c r="O687" s="45" t="s">
        <v>1424</v>
      </c>
      <c r="P687" s="45" t="s">
        <v>5504</v>
      </c>
      <c r="Q687" s="45" t="s">
        <v>5505</v>
      </c>
      <c r="R687" t="s">
        <v>5506</v>
      </c>
      <c r="S687" s="45" t="s">
        <v>893</v>
      </c>
      <c r="T687"/>
      <c r="U687" s="47">
        <v>178</v>
      </c>
      <c r="V687" s="47">
        <v>178</v>
      </c>
      <c r="W687" s="47" t="s">
        <v>913</v>
      </c>
      <c r="X687" s="47">
        <v>59630</v>
      </c>
      <c r="Y687" s="47">
        <v>51131</v>
      </c>
      <c r="Z687" s="48">
        <v>184.14</v>
      </c>
      <c r="AA687" s="44">
        <v>882</v>
      </c>
      <c r="AB687" s="44">
        <v>808</v>
      </c>
      <c r="AC687" s="44">
        <v>6259</v>
      </c>
      <c r="AD687" s="44">
        <v>10258</v>
      </c>
      <c r="AE687" s="44">
        <v>4743</v>
      </c>
      <c r="AF687" s="44">
        <v>23647</v>
      </c>
      <c r="AG687" s="44"/>
      <c r="AH687" s="47"/>
      <c r="AI687" s="47">
        <v>209</v>
      </c>
      <c r="AJ687">
        <v>6015</v>
      </c>
      <c r="AK687" t="s">
        <v>895</v>
      </c>
      <c r="AL687">
        <v>51131</v>
      </c>
      <c r="AM687"/>
      <c r="AN687"/>
      <c r="AO687"/>
      <c r="AP687"/>
      <c r="AQ687"/>
      <c r="AR687" s="44"/>
      <c r="AS687" s="44"/>
      <c r="AT687" s="44"/>
      <c r="AU687" s="44">
        <v>36950197</v>
      </c>
      <c r="AV687" s="44">
        <v>6553067</v>
      </c>
      <c r="AW687" s="44">
        <v>20145833</v>
      </c>
      <c r="AX687" s="44">
        <v>7889</v>
      </c>
      <c r="AY687" s="44">
        <v>23365320</v>
      </c>
      <c r="AZ687" s="21">
        <v>22667831</v>
      </c>
      <c r="BA687" s="21">
        <v>697489</v>
      </c>
      <c r="BB687" s="44">
        <v>-2</v>
      </c>
      <c r="BC687" s="44"/>
      <c r="BD687" s="44"/>
      <c r="BE687" s="44">
        <v>697487</v>
      </c>
      <c r="BF687" s="44">
        <v>7823750</v>
      </c>
      <c r="BG687" s="44">
        <v>12822500</v>
      </c>
      <c r="BH687" s="44">
        <v>2426500</v>
      </c>
      <c r="BI687" s="21">
        <v>11122197</v>
      </c>
      <c r="BJ687" s="21"/>
      <c r="BK687" s="21"/>
      <c r="BL687" s="21">
        <v>83500</v>
      </c>
      <c r="BM687" s="21">
        <v>2671750</v>
      </c>
      <c r="BN687" s="21">
        <v>36950197</v>
      </c>
      <c r="BO687" s="21"/>
      <c r="BP687" s="21"/>
      <c r="BQ687" s="44"/>
      <c r="BR687" s="21"/>
      <c r="BS687" s="44"/>
      <c r="BT687" s="21"/>
      <c r="BU687" s="44"/>
      <c r="BV687" s="21"/>
      <c r="BW687" s="44">
        <v>2764215</v>
      </c>
      <c r="BX687" s="21"/>
      <c r="BY687" s="21">
        <v>3722486</v>
      </c>
      <c r="BZ687" s="21"/>
      <c r="CA687" s="44">
        <v>12624</v>
      </c>
      <c r="CB687" s="44"/>
      <c r="CC687" s="44">
        <v>42312</v>
      </c>
      <c r="CD687" s="44"/>
      <c r="CE687" s="44"/>
      <c r="CF687" s="44"/>
      <c r="CG687" s="44"/>
      <c r="CH687" s="44"/>
      <c r="CI687" s="21">
        <v>800</v>
      </c>
      <c r="CJ687" s="44"/>
      <c r="CK687" s="21">
        <v>10630</v>
      </c>
      <c r="CL687" s="44"/>
      <c r="CM687" s="44">
        <v>0</v>
      </c>
      <c r="CN687" s="44">
        <v>0</v>
      </c>
      <c r="CO687" s="44">
        <v>2461241</v>
      </c>
      <c r="CP687" s="44">
        <v>0</v>
      </c>
      <c r="CQ687" s="21">
        <v>2503665</v>
      </c>
      <c r="CR687" s="44">
        <v>594000</v>
      </c>
      <c r="CS687" s="44">
        <v>857515</v>
      </c>
      <c r="CT687" s="44">
        <v>97182</v>
      </c>
      <c r="CU687" s="44"/>
      <c r="CV687" s="44">
        <v>39464</v>
      </c>
      <c r="CW687" s="21"/>
      <c r="CX687" s="21"/>
      <c r="CY687" s="21"/>
      <c r="CZ687" s="21"/>
      <c r="DA687" s="21"/>
      <c r="DB687" s="21"/>
      <c r="DC687" s="21"/>
      <c r="DD687" s="21"/>
      <c r="DE687" s="44"/>
      <c r="DF687" s="21"/>
      <c r="DG687" s="44"/>
      <c r="DH687" s="21"/>
      <c r="DI687" s="44"/>
      <c r="DJ687" s="44"/>
      <c r="DK687" s="44"/>
      <c r="DL687" s="44"/>
      <c r="DM687" s="21"/>
      <c r="DN687" s="44"/>
      <c r="DO687" s="44"/>
      <c r="DP687" s="44"/>
      <c r="DQ687" s="44"/>
      <c r="DR687" s="44"/>
      <c r="DS687" s="44"/>
      <c r="DT687" s="44"/>
      <c r="DU687" s="44"/>
      <c r="DV687" s="44"/>
      <c r="DW687" s="44"/>
      <c r="DX687" s="44"/>
      <c r="DY687" s="44"/>
      <c r="DZ687" s="44"/>
      <c r="EA687" s="44"/>
      <c r="EB687" s="21"/>
      <c r="EC687" s="44">
        <v>4688100</v>
      </c>
      <c r="ED687" s="44"/>
      <c r="EE687" s="21">
        <v>10763872</v>
      </c>
      <c r="EF687" s="44"/>
      <c r="EG687" s="21">
        <v>542194</v>
      </c>
      <c r="EH687" s="44"/>
      <c r="EI687" s="21">
        <v>3438050</v>
      </c>
      <c r="EJ687" s="44"/>
      <c r="EK687" s="44"/>
      <c r="EL687" s="21"/>
      <c r="EM687" s="44"/>
      <c r="EN687" s="44"/>
      <c r="EO687" s="44">
        <v>713617</v>
      </c>
      <c r="EP687" s="21"/>
      <c r="EQ687" s="21"/>
      <c r="ER687" s="21"/>
      <c r="ES687" s="21"/>
      <c r="ET687" s="44"/>
      <c r="EU687" s="21"/>
      <c r="EV687" s="44"/>
      <c r="EW687" s="21"/>
      <c r="EX687" s="44"/>
      <c r="EY687" s="44"/>
      <c r="EZ687" s="21"/>
      <c r="FA687" s="21"/>
      <c r="FB687" s="44"/>
      <c r="FC687" s="44"/>
      <c r="FD687" s="21"/>
      <c r="FE687" s="112"/>
      <c r="FF687" s="44"/>
      <c r="FG687" s="44">
        <v>10026932</v>
      </c>
      <c r="FH687" s="44">
        <v>2149269</v>
      </c>
      <c r="FI687" s="44">
        <v>10491630</v>
      </c>
      <c r="FJ687" s="44">
        <v>176094</v>
      </c>
      <c r="FK687" s="44">
        <v>9710953</v>
      </c>
      <c r="FL687" s="44"/>
      <c r="FM687" s="44"/>
      <c r="FN687" s="44"/>
      <c r="FO687" s="44"/>
      <c r="FP687" s="44"/>
      <c r="FQ687" s="44"/>
      <c r="FR687" s="44"/>
      <c r="FS687" s="44"/>
      <c r="FT687" s="44"/>
      <c r="FU687" s="44"/>
      <c r="FV687" s="21">
        <v>637211</v>
      </c>
      <c r="FW687" s="44">
        <v>27639</v>
      </c>
      <c r="FX687" s="44">
        <v>605070</v>
      </c>
      <c r="FY687" s="44">
        <v>237331</v>
      </c>
      <c r="FZ687" s="44">
        <v>327016</v>
      </c>
      <c r="GA687" s="44">
        <v>53341</v>
      </c>
      <c r="GB687" s="44"/>
      <c r="GC687" s="44">
        <v>244374</v>
      </c>
      <c r="GD687" s="44">
        <v>843451</v>
      </c>
      <c r="GE687" s="44">
        <v>593696</v>
      </c>
      <c r="GF687" s="44">
        <v>39269</v>
      </c>
      <c r="GG687" s="44">
        <v>1476696</v>
      </c>
      <c r="GH687" s="44">
        <v>160767</v>
      </c>
      <c r="GI687" s="44">
        <v>164154</v>
      </c>
      <c r="GJ687" s="44">
        <v>146780</v>
      </c>
      <c r="GK687" s="44">
        <v>4785750</v>
      </c>
      <c r="GL687" s="44">
        <v>41689</v>
      </c>
      <c r="GM687" s="44">
        <v>2000040</v>
      </c>
      <c r="GN687" s="44">
        <v>155707</v>
      </c>
      <c r="GO687" s="44">
        <v>34530</v>
      </c>
      <c r="GP687" s="44"/>
      <c r="GQ687" s="44">
        <v>17330</v>
      </c>
      <c r="GR687" s="44">
        <v>365037</v>
      </c>
      <c r="GS687" s="44">
        <v>4692979</v>
      </c>
      <c r="GT687" s="44"/>
      <c r="GU687" s="21">
        <v>274285</v>
      </c>
      <c r="GV687" s="44">
        <v>8100</v>
      </c>
      <c r="GW687" s="44"/>
      <c r="GX687" s="44"/>
      <c r="GY687" s="44">
        <v>4975364</v>
      </c>
      <c r="GZ687" s="44">
        <v>4277877</v>
      </c>
      <c r="HA687" s="44"/>
      <c r="HB687" s="44"/>
      <c r="HC687" s="44">
        <v>697487</v>
      </c>
      <c r="HD687" s="44">
        <v>4975364</v>
      </c>
      <c r="HE687" s="21"/>
      <c r="HF687" s="21"/>
      <c r="HG687" s="21">
        <v>1708510</v>
      </c>
      <c r="HH687" s="21"/>
      <c r="HI687" s="21">
        <v>0</v>
      </c>
      <c r="HJ687" s="44"/>
      <c r="HK687" s="21"/>
      <c r="HL687" s="21">
        <v>315974</v>
      </c>
      <c r="HM687" s="21">
        <v>315974</v>
      </c>
      <c r="HN687" s="21">
        <v>-41689</v>
      </c>
      <c r="HO687" s="21"/>
      <c r="HP687" s="44"/>
      <c r="HQ687" s="47"/>
      <c r="HR687" s="47"/>
      <c r="HS687" s="47"/>
      <c r="HT687" s="47" t="s">
        <v>1759</v>
      </c>
      <c r="HU687" s="47">
        <v>0</v>
      </c>
      <c r="HV687" s="47">
        <v>2266</v>
      </c>
      <c r="HW687" s="47">
        <v>0</v>
      </c>
      <c r="HX687" s="47">
        <v>11696</v>
      </c>
      <c r="HY687" s="47">
        <v>65429</v>
      </c>
      <c r="HZ687" s="47">
        <v>107383</v>
      </c>
      <c r="IA687" s="47">
        <v>0</v>
      </c>
      <c r="IB687" s="47">
        <v>0</v>
      </c>
      <c r="IC687" s="47">
        <v>0</v>
      </c>
      <c r="ID687">
        <v>22566</v>
      </c>
      <c r="IE687" s="47">
        <v>4832</v>
      </c>
      <c r="IF687">
        <v>19349</v>
      </c>
      <c r="IG687" s="47">
        <v>1663</v>
      </c>
      <c r="IH687" s="47">
        <v>27707</v>
      </c>
      <c r="II687">
        <v>4072</v>
      </c>
      <c r="IJ687">
        <v>5526</v>
      </c>
      <c r="IK687">
        <v>2296</v>
      </c>
      <c r="IL687">
        <v>20098</v>
      </c>
      <c r="IM687">
        <v>294883</v>
      </c>
      <c r="IN687">
        <v>0</v>
      </c>
      <c r="IO687">
        <v>860</v>
      </c>
      <c r="IP687">
        <v>6073</v>
      </c>
      <c r="IQ687">
        <v>24735</v>
      </c>
      <c r="IR687">
        <v>0</v>
      </c>
      <c r="IS687">
        <v>0</v>
      </c>
      <c r="IT687">
        <v>31668</v>
      </c>
      <c r="IU687">
        <v>201754</v>
      </c>
      <c r="IV687">
        <v>0</v>
      </c>
      <c r="IW687">
        <v>661265</v>
      </c>
      <c r="IX687">
        <v>2702659</v>
      </c>
      <c r="IY687">
        <v>2813814</v>
      </c>
      <c r="IZ687">
        <v>0</v>
      </c>
      <c r="JA687">
        <v>0</v>
      </c>
      <c r="JB687">
        <v>0</v>
      </c>
      <c r="JC687">
        <v>1213635</v>
      </c>
      <c r="JD687">
        <v>141330</v>
      </c>
      <c r="JE687">
        <v>372963</v>
      </c>
      <c r="JF687">
        <v>29636</v>
      </c>
      <c r="JG687">
        <v>586151</v>
      </c>
      <c r="JH687">
        <v>125247</v>
      </c>
      <c r="JI687">
        <v>108699</v>
      </c>
      <c r="JJ687">
        <v>108937</v>
      </c>
      <c r="JK687">
        <v>960842</v>
      </c>
      <c r="JL687">
        <v>10026932</v>
      </c>
      <c r="JM687">
        <v>0</v>
      </c>
      <c r="JN687">
        <v>80024</v>
      </c>
      <c r="JO687">
        <v>385589</v>
      </c>
      <c r="JP687">
        <v>947355</v>
      </c>
      <c r="JQ687">
        <v>0</v>
      </c>
      <c r="JR687">
        <v>0</v>
      </c>
      <c r="JS687">
        <v>1412968</v>
      </c>
      <c r="JT687"/>
      <c r="JU687"/>
      <c r="JV687"/>
      <c r="JW687"/>
      <c r="JX687"/>
      <c r="JY687">
        <v>22566</v>
      </c>
      <c r="JZ687"/>
      <c r="KA687"/>
      <c r="KB687"/>
      <c r="KC687"/>
      <c r="KD687"/>
      <c r="KE687">
        <v>1213635</v>
      </c>
      <c r="KF687">
        <v>184</v>
      </c>
      <c r="KG687">
        <v>343</v>
      </c>
      <c r="KH687">
        <v>94</v>
      </c>
      <c r="KI687">
        <v>135</v>
      </c>
      <c r="KJ687">
        <v>263</v>
      </c>
      <c r="KK687">
        <v>63</v>
      </c>
      <c r="KL687">
        <v>70</v>
      </c>
      <c r="KM687">
        <v>135</v>
      </c>
      <c r="KN687">
        <v>29</v>
      </c>
      <c r="KO687">
        <v>1</v>
      </c>
      <c r="KP687">
        <v>0</v>
      </c>
      <c r="KQ687">
        <v>0</v>
      </c>
      <c r="KR687">
        <v>0</v>
      </c>
      <c r="KS687">
        <v>0</v>
      </c>
      <c r="KT687">
        <v>1</v>
      </c>
      <c r="KU687">
        <v>1</v>
      </c>
      <c r="KV687">
        <v>0</v>
      </c>
      <c r="KW687">
        <v>0</v>
      </c>
      <c r="KX687">
        <v>0</v>
      </c>
      <c r="KY687">
        <v>0</v>
      </c>
      <c r="KZ687">
        <v>0</v>
      </c>
      <c r="LA687">
        <v>0</v>
      </c>
      <c r="LB687">
        <v>0</v>
      </c>
      <c r="LC687">
        <v>0</v>
      </c>
      <c r="LD687">
        <v>1</v>
      </c>
      <c r="LE687">
        <v>0</v>
      </c>
      <c r="LF687">
        <v>0</v>
      </c>
      <c r="LG687">
        <v>0</v>
      </c>
      <c r="LH687">
        <v>0</v>
      </c>
    </row>
    <row r="688" spans="1:320" s="34" customFormat="1" ht="15" customHeight="1" x14ac:dyDescent="0.25">
      <c r="A688" s="45">
        <v>206334030</v>
      </c>
      <c r="B688" s="45" t="s">
        <v>5507</v>
      </c>
      <c r="C688" s="46">
        <v>45292</v>
      </c>
      <c r="D688" s="46">
        <v>45657</v>
      </c>
      <c r="E688" s="47">
        <v>366</v>
      </c>
      <c r="F688" s="45" t="s">
        <v>883</v>
      </c>
      <c r="G688" s="45" t="s">
        <v>884</v>
      </c>
      <c r="H688" s="45" t="s">
        <v>1404</v>
      </c>
      <c r="I688" s="45" t="s">
        <v>886</v>
      </c>
      <c r="J688" s="45" t="s">
        <v>887</v>
      </c>
      <c r="K688" s="45" t="s">
        <v>1405</v>
      </c>
      <c r="L688" s="45" t="s">
        <v>5273</v>
      </c>
      <c r="M688" s="45" t="s">
        <v>5508</v>
      </c>
      <c r="N688" s="45" t="s">
        <v>5509</v>
      </c>
      <c r="O688" s="45" t="s">
        <v>1424</v>
      </c>
      <c r="P688" s="45" t="s">
        <v>5504</v>
      </c>
      <c r="Q688" s="45" t="s">
        <v>5510</v>
      </c>
      <c r="R688" t="s">
        <v>5511</v>
      </c>
      <c r="S688" s="45" t="s">
        <v>893</v>
      </c>
      <c r="T688" t="s">
        <v>1225</v>
      </c>
      <c r="U688" s="47">
        <v>99</v>
      </c>
      <c r="V688" s="47">
        <v>99</v>
      </c>
      <c r="W688" s="47" t="s">
        <v>894</v>
      </c>
      <c r="X688" s="47">
        <v>36234</v>
      </c>
      <c r="Y688" s="47">
        <v>33047</v>
      </c>
      <c r="Z688" s="48">
        <v>153.83000000000001</v>
      </c>
      <c r="AA688" s="44">
        <v>421</v>
      </c>
      <c r="AB688" s="44">
        <v>419</v>
      </c>
      <c r="AC688" s="44">
        <v>7063</v>
      </c>
      <c r="AD688" s="44">
        <v>4847</v>
      </c>
      <c r="AE688" s="44">
        <v>1946</v>
      </c>
      <c r="AF688" s="44">
        <v>17825</v>
      </c>
      <c r="AG688" s="44"/>
      <c r="AH688" s="47"/>
      <c r="AI688" s="47">
        <v>186</v>
      </c>
      <c r="AJ688">
        <v>1180</v>
      </c>
      <c r="AK688" t="s">
        <v>895</v>
      </c>
      <c r="AL688">
        <v>33047</v>
      </c>
      <c r="AM688"/>
      <c r="AN688"/>
      <c r="AO688"/>
      <c r="AP688"/>
      <c r="AQ688"/>
      <c r="AR688" s="44"/>
      <c r="AS688" s="44"/>
      <c r="AT688" s="44"/>
      <c r="AU688" s="44">
        <v>14499725</v>
      </c>
      <c r="AV688" s="44">
        <v>6181305</v>
      </c>
      <c r="AW688" s="44">
        <v>7664412</v>
      </c>
      <c r="AX688" s="44">
        <v>35</v>
      </c>
      <c r="AY688" s="44">
        <v>13016653</v>
      </c>
      <c r="AZ688" s="21">
        <v>14386709</v>
      </c>
      <c r="BA688" s="21">
        <v>-1370056</v>
      </c>
      <c r="BB688" s="44">
        <v>549</v>
      </c>
      <c r="BC688" s="44"/>
      <c r="BD688" s="44"/>
      <c r="BE688" s="44">
        <v>-1369507</v>
      </c>
      <c r="BF688" s="44">
        <v>3184722</v>
      </c>
      <c r="BG688" s="44">
        <v>2139886</v>
      </c>
      <c r="BH688" s="44">
        <v>872241</v>
      </c>
      <c r="BI688" s="21">
        <v>7724036</v>
      </c>
      <c r="BJ688" s="21"/>
      <c r="BK688" s="21"/>
      <c r="BL688" s="21">
        <v>67378</v>
      </c>
      <c r="BM688" s="21">
        <v>511462</v>
      </c>
      <c r="BN688" s="21">
        <v>14499725</v>
      </c>
      <c r="BO688" s="21"/>
      <c r="BP688" s="21"/>
      <c r="BQ688" s="44"/>
      <c r="BR688" s="21"/>
      <c r="BS688" s="44"/>
      <c r="BT688" s="21"/>
      <c r="BU688" s="44"/>
      <c r="BV688" s="21"/>
      <c r="BW688" s="44">
        <v>4110935</v>
      </c>
      <c r="BX688" s="21"/>
      <c r="BY688" s="21">
        <v>1989457</v>
      </c>
      <c r="BZ688" s="21"/>
      <c r="CA688" s="44">
        <v>13989</v>
      </c>
      <c r="CB688" s="44"/>
      <c r="CC688" s="44">
        <v>58607</v>
      </c>
      <c r="CD688" s="44"/>
      <c r="CE688" s="44"/>
      <c r="CF688" s="44"/>
      <c r="CG688" s="44"/>
      <c r="CH688" s="44"/>
      <c r="CI688" s="21">
        <v>7015</v>
      </c>
      <c r="CJ688" s="44"/>
      <c r="CK688" s="21">
        <v>1302</v>
      </c>
      <c r="CL688" s="44"/>
      <c r="CM688" s="44">
        <v>0</v>
      </c>
      <c r="CN688" s="44">
        <v>0</v>
      </c>
      <c r="CO688" s="44">
        <v>2587950</v>
      </c>
      <c r="CP688" s="44">
        <v>0</v>
      </c>
      <c r="CQ688" s="21">
        <v>2241945</v>
      </c>
      <c r="CR688" s="44">
        <v>490130</v>
      </c>
      <c r="CS688" s="44">
        <v>656567</v>
      </c>
      <c r="CT688" s="44">
        <v>160857</v>
      </c>
      <c r="CU688" s="44"/>
      <c r="CV688" s="44">
        <v>43856</v>
      </c>
      <c r="CW688" s="21"/>
      <c r="CX688" s="21"/>
      <c r="CY688" s="21"/>
      <c r="CZ688" s="21"/>
      <c r="DA688" s="21"/>
      <c r="DB688" s="21"/>
      <c r="DC688" s="21"/>
      <c r="DD688" s="21"/>
      <c r="DE688" s="44"/>
      <c r="DF688" s="21"/>
      <c r="DG688" s="44"/>
      <c r="DH688" s="21"/>
      <c r="DI688" s="44"/>
      <c r="DJ688" s="44"/>
      <c r="DK688" s="44"/>
      <c r="DL688" s="44"/>
      <c r="DM688" s="21"/>
      <c r="DN688" s="44"/>
      <c r="DO688" s="44"/>
      <c r="DP688" s="44"/>
      <c r="DQ688" s="44"/>
      <c r="DR688" s="44"/>
      <c r="DS688" s="44"/>
      <c r="DT688" s="44"/>
      <c r="DU688" s="44"/>
      <c r="DV688" s="44"/>
      <c r="DW688" s="44"/>
      <c r="DX688" s="44"/>
      <c r="DY688" s="44"/>
      <c r="DZ688" s="44"/>
      <c r="EA688" s="44"/>
      <c r="EB688" s="21"/>
      <c r="EC688" s="44">
        <v>2043926</v>
      </c>
      <c r="ED688" s="44"/>
      <c r="EE688" s="21">
        <v>2272472</v>
      </c>
      <c r="EF688" s="44"/>
      <c r="EG688" s="21">
        <v>375753</v>
      </c>
      <c r="EH688" s="44"/>
      <c r="EI688" s="21">
        <v>2810518</v>
      </c>
      <c r="EJ688" s="44"/>
      <c r="EK688" s="44"/>
      <c r="EL688" s="21"/>
      <c r="EM688" s="44"/>
      <c r="EN688" s="44"/>
      <c r="EO688" s="44">
        <v>161743</v>
      </c>
      <c r="EP688" s="21"/>
      <c r="EQ688" s="21"/>
      <c r="ER688" s="21"/>
      <c r="ES688" s="21"/>
      <c r="ET688" s="44"/>
      <c r="EU688" s="21"/>
      <c r="EV688" s="44"/>
      <c r="EW688" s="21"/>
      <c r="EX688" s="44"/>
      <c r="EY688" s="44"/>
      <c r="EZ688" s="21"/>
      <c r="FA688" s="21"/>
      <c r="FB688" s="44"/>
      <c r="FC688" s="44"/>
      <c r="FD688" s="21"/>
      <c r="FE688" s="112"/>
      <c r="FF688" s="44"/>
      <c r="FG688" s="44">
        <v>4897373</v>
      </c>
      <c r="FH688" s="44">
        <v>1452614</v>
      </c>
      <c r="FI688" s="44">
        <v>8036722</v>
      </c>
      <c r="FJ688" s="44">
        <v>157431</v>
      </c>
      <c r="FK688" s="44">
        <v>5757377</v>
      </c>
      <c r="FL688" s="44"/>
      <c r="FM688" s="44"/>
      <c r="FN688" s="44"/>
      <c r="FO688" s="44"/>
      <c r="FP688" s="44"/>
      <c r="FQ688" s="44"/>
      <c r="FR688" s="44"/>
      <c r="FS688" s="44"/>
      <c r="FT688" s="44">
        <v>97717</v>
      </c>
      <c r="FU688" s="44"/>
      <c r="FV688" s="21">
        <v>578324</v>
      </c>
      <c r="FW688" s="44">
        <v>2754</v>
      </c>
      <c r="FX688" s="44">
        <v>481975</v>
      </c>
      <c r="FY688" s="44">
        <v>49873</v>
      </c>
      <c r="FZ688" s="44">
        <v>232300</v>
      </c>
      <c r="GA688" s="44">
        <v>79417</v>
      </c>
      <c r="GB688" s="44"/>
      <c r="GC688" s="44">
        <v>88445</v>
      </c>
      <c r="GD688" s="44">
        <v>534900</v>
      </c>
      <c r="GE688" s="44">
        <v>407733</v>
      </c>
      <c r="GF688" s="44">
        <v>143383</v>
      </c>
      <c r="GG688" s="44">
        <v>843712</v>
      </c>
      <c r="GH688" s="44">
        <v>145868</v>
      </c>
      <c r="GI688" s="44">
        <v>135370</v>
      </c>
      <c r="GJ688" s="44"/>
      <c r="GK688" s="44">
        <v>3102063</v>
      </c>
      <c r="GL688" s="44">
        <v>144670</v>
      </c>
      <c r="GM688" s="44">
        <v>970352</v>
      </c>
      <c r="GN688" s="44">
        <v>118083</v>
      </c>
      <c r="GO688" s="44">
        <v>204308</v>
      </c>
      <c r="GP688" s="44">
        <v>7067</v>
      </c>
      <c r="GQ688" s="44"/>
      <c r="GR688" s="44">
        <v>261018</v>
      </c>
      <c r="GS688" s="44">
        <v>961654</v>
      </c>
      <c r="GT688" s="44"/>
      <c r="GU688" s="21">
        <v>1948316</v>
      </c>
      <c r="GV688" s="44">
        <v>57354</v>
      </c>
      <c r="GW688" s="44"/>
      <c r="GX688" s="44"/>
      <c r="GY688" s="44">
        <v>2967324</v>
      </c>
      <c r="GZ688" s="44">
        <v>1677925</v>
      </c>
      <c r="HA688" s="44">
        <v>27085</v>
      </c>
      <c r="HB688" s="44"/>
      <c r="HC688" s="44">
        <v>1262314</v>
      </c>
      <c r="HD688" s="44">
        <v>2967324</v>
      </c>
      <c r="HE688" s="21"/>
      <c r="HF688" s="21"/>
      <c r="HG688" s="21">
        <v>-573066</v>
      </c>
      <c r="HH688" s="21"/>
      <c r="HI688" s="21">
        <v>5973</v>
      </c>
      <c r="HJ688" s="44">
        <v>3790625</v>
      </c>
      <c r="HK688" s="21">
        <v>1392200</v>
      </c>
      <c r="HL688" s="21">
        <v>1261677</v>
      </c>
      <c r="HM688" s="21">
        <v>6450475</v>
      </c>
      <c r="HN688" s="21">
        <v>-4502159</v>
      </c>
      <c r="HO688" s="21"/>
      <c r="HP688" s="44"/>
      <c r="HQ688" s="47"/>
      <c r="HR688" s="47"/>
      <c r="HS688" s="47"/>
      <c r="HT688" s="47" t="s">
        <v>1759</v>
      </c>
      <c r="HU688" s="47">
        <v>0</v>
      </c>
      <c r="HV688" s="47">
        <v>2158</v>
      </c>
      <c r="HW688" s="47">
        <v>0</v>
      </c>
      <c r="HX688" s="47">
        <v>6284</v>
      </c>
      <c r="HY688" s="47">
        <v>36497</v>
      </c>
      <c r="HZ688" s="47">
        <v>55094</v>
      </c>
      <c r="IA688" s="47">
        <v>0</v>
      </c>
      <c r="IB688" s="47">
        <v>0</v>
      </c>
      <c r="IC688" s="47">
        <v>4778</v>
      </c>
      <c r="ID688"/>
      <c r="IE688" s="47">
        <v>2318</v>
      </c>
      <c r="IF688">
        <v>15465</v>
      </c>
      <c r="IG688" s="47">
        <v>5200</v>
      </c>
      <c r="IH688" s="47">
        <v>19752</v>
      </c>
      <c r="II688">
        <v>3682</v>
      </c>
      <c r="IJ688">
        <v>4835</v>
      </c>
      <c r="IK688"/>
      <c r="IL688">
        <v>16287</v>
      </c>
      <c r="IM688">
        <v>172350</v>
      </c>
      <c r="IN688">
        <v>0</v>
      </c>
      <c r="IO688">
        <v>0</v>
      </c>
      <c r="IP688">
        <v>5134</v>
      </c>
      <c r="IQ688">
        <v>31686</v>
      </c>
      <c r="IR688">
        <v>0</v>
      </c>
      <c r="IS688">
        <v>0</v>
      </c>
      <c r="IT688">
        <v>36820</v>
      </c>
      <c r="IU688">
        <v>171778</v>
      </c>
      <c r="IV688">
        <v>0</v>
      </c>
      <c r="IW688">
        <v>355831</v>
      </c>
      <c r="IX688">
        <v>1295127</v>
      </c>
      <c r="IY688">
        <v>1274521</v>
      </c>
      <c r="IZ688">
        <v>0</v>
      </c>
      <c r="JA688">
        <v>0</v>
      </c>
      <c r="JB688">
        <v>155049</v>
      </c>
      <c r="JC688"/>
      <c r="JD688">
        <v>70487</v>
      </c>
      <c r="JE688">
        <v>283184</v>
      </c>
      <c r="JF688">
        <v>94235</v>
      </c>
      <c r="JG688">
        <v>438162</v>
      </c>
      <c r="JH688">
        <v>110765</v>
      </c>
      <c r="JI688">
        <v>99416</v>
      </c>
      <c r="JJ688"/>
      <c r="JK688">
        <v>548818</v>
      </c>
      <c r="JL688">
        <v>4897373</v>
      </c>
      <c r="JM688">
        <v>0</v>
      </c>
      <c r="JN688">
        <v>0</v>
      </c>
      <c r="JO688">
        <v>280749</v>
      </c>
      <c r="JP688">
        <v>901304</v>
      </c>
      <c r="JQ688">
        <v>0</v>
      </c>
      <c r="JR688">
        <v>0</v>
      </c>
      <c r="JS688">
        <v>1182053</v>
      </c>
      <c r="JT688"/>
      <c r="JU688"/>
      <c r="JV688"/>
      <c r="JW688"/>
      <c r="JX688"/>
      <c r="JY688"/>
      <c r="JZ688"/>
      <c r="KA688"/>
      <c r="KB688"/>
      <c r="KC688"/>
      <c r="KD688"/>
      <c r="KE688"/>
      <c r="KF688">
        <v>169</v>
      </c>
      <c r="KG688">
        <v>219</v>
      </c>
      <c r="KH688">
        <v>139</v>
      </c>
      <c r="KI688">
        <v>108</v>
      </c>
      <c r="KJ688">
        <v>139</v>
      </c>
      <c r="KK688">
        <v>93</v>
      </c>
      <c r="KL688">
        <v>60</v>
      </c>
      <c r="KM688">
        <v>74</v>
      </c>
      <c r="KN688">
        <v>52</v>
      </c>
      <c r="KO688">
        <v>1</v>
      </c>
      <c r="KP688">
        <v>0</v>
      </c>
      <c r="KQ688">
        <v>0</v>
      </c>
      <c r="KR688">
        <v>0</v>
      </c>
      <c r="KS688">
        <v>1</v>
      </c>
      <c r="KT688">
        <v>0</v>
      </c>
      <c r="KU688">
        <v>1</v>
      </c>
      <c r="KV688">
        <v>0</v>
      </c>
      <c r="KW688">
        <v>0</v>
      </c>
      <c r="KX688">
        <v>0</v>
      </c>
      <c r="KY688">
        <v>0</v>
      </c>
      <c r="KZ688">
        <v>0</v>
      </c>
      <c r="LA688">
        <v>0</v>
      </c>
      <c r="LB688">
        <v>0</v>
      </c>
      <c r="LC688">
        <v>0</v>
      </c>
      <c r="LD688">
        <v>1</v>
      </c>
      <c r="LE688">
        <v>0</v>
      </c>
      <c r="LF688">
        <v>0</v>
      </c>
      <c r="LG688">
        <v>0</v>
      </c>
      <c r="LH688">
        <v>0</v>
      </c>
    </row>
    <row r="689" spans="1:320" s="34" customFormat="1" ht="15" customHeight="1" x14ac:dyDescent="0.25">
      <c r="A689" s="45">
        <v>206334031</v>
      </c>
      <c r="B689" s="45" t="s">
        <v>5512</v>
      </c>
      <c r="C689" s="46">
        <v>45292</v>
      </c>
      <c r="D689" s="46">
        <v>45657</v>
      </c>
      <c r="E689" s="47">
        <v>366</v>
      </c>
      <c r="F689" s="45" t="s">
        <v>883</v>
      </c>
      <c r="G689" s="45" t="s">
        <v>884</v>
      </c>
      <c r="H689" s="45" t="s">
        <v>1404</v>
      </c>
      <c r="I689" s="45" t="s">
        <v>886</v>
      </c>
      <c r="J689" s="45" t="s">
        <v>887</v>
      </c>
      <c r="K689" s="45" t="s">
        <v>1405</v>
      </c>
      <c r="L689" s="45" t="s">
        <v>5280</v>
      </c>
      <c r="M689" s="45" t="s">
        <v>5513</v>
      </c>
      <c r="N689" s="45" t="s">
        <v>5514</v>
      </c>
      <c r="O689" s="45" t="s">
        <v>1408</v>
      </c>
      <c r="P689" s="45" t="s">
        <v>5515</v>
      </c>
      <c r="Q689" s="45" t="s">
        <v>5516</v>
      </c>
      <c r="R689" t="s">
        <v>5517</v>
      </c>
      <c r="S689" s="45" t="s">
        <v>893</v>
      </c>
      <c r="T689"/>
      <c r="U689" s="47">
        <v>59</v>
      </c>
      <c r="V689" s="47">
        <v>59</v>
      </c>
      <c r="W689" s="47" t="s">
        <v>1728</v>
      </c>
      <c r="X689" s="47">
        <v>21594</v>
      </c>
      <c r="Y689" s="47">
        <v>20508</v>
      </c>
      <c r="Z689" s="48">
        <v>218.61</v>
      </c>
      <c r="AA689" s="44">
        <v>340</v>
      </c>
      <c r="AB689" s="44">
        <v>353</v>
      </c>
      <c r="AC689" s="44">
        <v>6402</v>
      </c>
      <c r="AD689" s="44">
        <v>32</v>
      </c>
      <c r="AE689" s="44">
        <v>1318</v>
      </c>
      <c r="AF689" s="44">
        <v>7478</v>
      </c>
      <c r="AG689" s="44"/>
      <c r="AH689" s="47">
        <v>4105</v>
      </c>
      <c r="AI689" s="47">
        <v>127</v>
      </c>
      <c r="AJ689">
        <v>1046</v>
      </c>
      <c r="AK689" t="s">
        <v>895</v>
      </c>
      <c r="AL689">
        <v>20508</v>
      </c>
      <c r="AM689"/>
      <c r="AN689"/>
      <c r="AO689"/>
      <c r="AP689"/>
      <c r="AQ689"/>
      <c r="AR689" s="44"/>
      <c r="AS689" s="44"/>
      <c r="AT689" s="44"/>
      <c r="AU689" s="44">
        <v>7810054</v>
      </c>
      <c r="AV689" s="44">
        <v>4543010</v>
      </c>
      <c r="AW689" s="44">
        <v>1595100</v>
      </c>
      <c r="AX689" s="44">
        <v>1142</v>
      </c>
      <c r="AY689" s="44">
        <v>10759106</v>
      </c>
      <c r="AZ689" s="21">
        <v>10696480</v>
      </c>
      <c r="BA689" s="21">
        <v>62626</v>
      </c>
      <c r="BB689" s="44">
        <v>352079</v>
      </c>
      <c r="BC689" s="44"/>
      <c r="BD689" s="44"/>
      <c r="BE689" s="44">
        <v>414705</v>
      </c>
      <c r="BF689" s="44">
        <v>2438071</v>
      </c>
      <c r="BG689" s="44">
        <v>12187</v>
      </c>
      <c r="BH689" s="44">
        <v>501933</v>
      </c>
      <c r="BI689" s="21">
        <v>2847844</v>
      </c>
      <c r="BJ689" s="21"/>
      <c r="BK689" s="21">
        <v>1563306</v>
      </c>
      <c r="BL689" s="21">
        <v>48365</v>
      </c>
      <c r="BM689" s="21">
        <v>398348</v>
      </c>
      <c r="BN689" s="21">
        <v>7810054</v>
      </c>
      <c r="BO689" s="21"/>
      <c r="BP689" s="21"/>
      <c r="BQ689" s="44"/>
      <c r="BR689" s="21"/>
      <c r="BS689" s="44"/>
      <c r="BT689" s="21"/>
      <c r="BU689" s="44"/>
      <c r="BV689" s="21"/>
      <c r="BW689" s="44">
        <v>2794483</v>
      </c>
      <c r="BX689" s="21"/>
      <c r="BY689" s="21">
        <v>13643</v>
      </c>
      <c r="BZ689" s="21"/>
      <c r="CA689" s="44">
        <v>61741</v>
      </c>
      <c r="CB689" s="44"/>
      <c r="CC689" s="44">
        <v>350304</v>
      </c>
      <c r="CD689" s="44"/>
      <c r="CE689" s="44"/>
      <c r="CF689" s="44"/>
      <c r="CG689" s="44">
        <v>1304835</v>
      </c>
      <c r="CH689" s="44"/>
      <c r="CI689" s="21">
        <v>18004</v>
      </c>
      <c r="CJ689" s="44"/>
      <c r="CK689" s="21"/>
      <c r="CL689" s="44"/>
      <c r="CM689" s="44">
        <v>7048</v>
      </c>
      <c r="CN689" s="44">
        <v>0</v>
      </c>
      <c r="CO689" s="44">
        <v>1519155</v>
      </c>
      <c r="CP689" s="44">
        <v>148219</v>
      </c>
      <c r="CQ689" s="21">
        <v>1542585</v>
      </c>
      <c r="CR689" s="44">
        <v>550020</v>
      </c>
      <c r="CS689" s="44">
        <v>577010</v>
      </c>
      <c r="CT689" s="44">
        <v>88044</v>
      </c>
      <c r="CU689" s="44"/>
      <c r="CV689" s="44">
        <v>110929</v>
      </c>
      <c r="CW689" s="21"/>
      <c r="CX689" s="21"/>
      <c r="CY689" s="21"/>
      <c r="CZ689" s="21"/>
      <c r="DA689" s="21"/>
      <c r="DB689" s="21"/>
      <c r="DC689" s="21"/>
      <c r="DD689" s="21"/>
      <c r="DE689" s="44"/>
      <c r="DF689" s="21"/>
      <c r="DG689" s="44"/>
      <c r="DH689" s="21"/>
      <c r="DI689" s="44"/>
      <c r="DJ689" s="44"/>
      <c r="DK689" s="44"/>
      <c r="DL689" s="44"/>
      <c r="DM689" s="21"/>
      <c r="DN689" s="44"/>
      <c r="DO689" s="44"/>
      <c r="DP689" s="44"/>
      <c r="DQ689" s="44"/>
      <c r="DR689" s="44"/>
      <c r="DS689" s="44"/>
      <c r="DT689" s="44"/>
      <c r="DU689" s="44"/>
      <c r="DV689" s="44"/>
      <c r="DW689" s="44"/>
      <c r="DX689" s="44"/>
      <c r="DY689" s="44">
        <v>-6450</v>
      </c>
      <c r="DZ689" s="44"/>
      <c r="EA689" s="44"/>
      <c r="EB689" s="21"/>
      <c r="EC689" s="44">
        <v>343142</v>
      </c>
      <c r="ED689" s="44"/>
      <c r="EE689" s="21">
        <v>-209082</v>
      </c>
      <c r="EF689" s="44"/>
      <c r="EG689" s="21">
        <v>852294</v>
      </c>
      <c r="EH689" s="44"/>
      <c r="EI689" s="21">
        <v>-112433</v>
      </c>
      <c r="EJ689" s="44"/>
      <c r="EK689" s="44"/>
      <c r="EL689" s="21"/>
      <c r="EM689" s="44">
        <v>329281</v>
      </c>
      <c r="EN689" s="44"/>
      <c r="EO689" s="44">
        <v>398348</v>
      </c>
      <c r="EP689" s="21"/>
      <c r="EQ689" s="21"/>
      <c r="ER689" s="21"/>
      <c r="ES689" s="21"/>
      <c r="ET689" s="44"/>
      <c r="EU689" s="21"/>
      <c r="EV689" s="44"/>
      <c r="EW689" s="21"/>
      <c r="EX689" s="44"/>
      <c r="EY689" s="44"/>
      <c r="EZ689" s="21"/>
      <c r="FA689" s="21"/>
      <c r="FB689" s="44"/>
      <c r="FC689" s="44"/>
      <c r="FD689" s="21"/>
      <c r="FE689" s="112"/>
      <c r="FF689" s="44"/>
      <c r="FG689" s="44">
        <v>5094183</v>
      </c>
      <c r="FH689" s="44">
        <v>868991</v>
      </c>
      <c r="FI689" s="44">
        <v>4733306</v>
      </c>
      <c r="FJ689" s="44">
        <v>182326</v>
      </c>
      <c r="FK689" s="44">
        <v>3902200</v>
      </c>
      <c r="FL689" s="44"/>
      <c r="FM689" s="44"/>
      <c r="FN689" s="44"/>
      <c r="FO689" s="44"/>
      <c r="FP689" s="44"/>
      <c r="FQ689" s="44"/>
      <c r="FR689" s="44"/>
      <c r="FS689" s="44"/>
      <c r="FT689" s="44"/>
      <c r="FU689" s="44"/>
      <c r="FV689" s="21">
        <v>443209</v>
      </c>
      <c r="FW689" s="44"/>
      <c r="FX689" s="44">
        <v>377057</v>
      </c>
      <c r="FY689" s="44">
        <v>97563</v>
      </c>
      <c r="FZ689" s="44">
        <v>256616</v>
      </c>
      <c r="GA689" s="44">
        <v>46432</v>
      </c>
      <c r="GB689" s="44"/>
      <c r="GC689" s="44">
        <v>43451</v>
      </c>
      <c r="GD689" s="44">
        <v>335384</v>
      </c>
      <c r="GE689" s="44">
        <v>170977</v>
      </c>
      <c r="GF689" s="44">
        <v>137929</v>
      </c>
      <c r="GG689" s="44">
        <v>715301</v>
      </c>
      <c r="GH689" s="44">
        <v>186530</v>
      </c>
      <c r="GI689" s="44">
        <v>208092</v>
      </c>
      <c r="GJ689" s="44"/>
      <c r="GK689" s="44">
        <v>2385807</v>
      </c>
      <c r="GL689" s="44">
        <v>3990</v>
      </c>
      <c r="GM689" s="44">
        <v>963164</v>
      </c>
      <c r="GN689" s="44">
        <v>104727</v>
      </c>
      <c r="GO689" s="44">
        <v>43140</v>
      </c>
      <c r="GP689" s="44"/>
      <c r="GQ689" s="44"/>
      <c r="GR689" s="44">
        <v>274911</v>
      </c>
      <c r="GS689" s="44">
        <v>5074429</v>
      </c>
      <c r="GT689" s="44"/>
      <c r="GU689" s="21">
        <v>2533</v>
      </c>
      <c r="GV689" s="44"/>
      <c r="GW689" s="44"/>
      <c r="GX689" s="44"/>
      <c r="GY689" s="44">
        <v>5076962</v>
      </c>
      <c r="GZ689" s="44">
        <v>3565274</v>
      </c>
      <c r="HA689" s="44"/>
      <c r="HB689" s="44"/>
      <c r="HC689" s="44">
        <v>1511688</v>
      </c>
      <c r="HD689" s="44">
        <v>5076962</v>
      </c>
      <c r="HE689" s="21">
        <v>2057182</v>
      </c>
      <c r="HF689" s="21"/>
      <c r="HG689" s="21">
        <v>2606316</v>
      </c>
      <c r="HH689" s="21"/>
      <c r="HI689" s="21">
        <v>0</v>
      </c>
      <c r="HJ689" s="44"/>
      <c r="HK689" s="21"/>
      <c r="HL689" s="21">
        <v>26417</v>
      </c>
      <c r="HM689" s="21">
        <v>26417</v>
      </c>
      <c r="HN689" s="21">
        <v>-23884</v>
      </c>
      <c r="HO689" s="21"/>
      <c r="HP689" s="44"/>
      <c r="HQ689" s="47"/>
      <c r="HR689" s="47"/>
      <c r="HS689" s="47"/>
      <c r="HT689" s="47" t="s">
        <v>2040</v>
      </c>
      <c r="HU689" s="47">
        <v>427832.88</v>
      </c>
      <c r="HV689" s="47">
        <v>2204</v>
      </c>
      <c r="HW689" s="47">
        <v>0</v>
      </c>
      <c r="HX689" s="47">
        <v>4653</v>
      </c>
      <c r="HY689" s="47">
        <v>25396</v>
      </c>
      <c r="HZ689" s="47">
        <v>54542</v>
      </c>
      <c r="IA689" s="47">
        <v>0</v>
      </c>
      <c r="IB689" s="47">
        <v>0</v>
      </c>
      <c r="IC689" s="47">
        <v>4375</v>
      </c>
      <c r="ID689">
        <v>10514</v>
      </c>
      <c r="IE689" s="47">
        <v>5138</v>
      </c>
      <c r="IF689">
        <v>7229</v>
      </c>
      <c r="IG689" s="47">
        <v>5395</v>
      </c>
      <c r="IH689" s="47">
        <v>15425</v>
      </c>
      <c r="II689">
        <v>2626</v>
      </c>
      <c r="IJ689">
        <v>5516</v>
      </c>
      <c r="IK689"/>
      <c r="IL689">
        <v>16962</v>
      </c>
      <c r="IM689">
        <v>159975</v>
      </c>
      <c r="IN689">
        <v>0</v>
      </c>
      <c r="IO689">
        <v>0</v>
      </c>
      <c r="IP689">
        <v>0</v>
      </c>
      <c r="IQ689">
        <v>256</v>
      </c>
      <c r="IR689">
        <v>0</v>
      </c>
      <c r="IS689">
        <v>0</v>
      </c>
      <c r="IT689">
        <v>256</v>
      </c>
      <c r="IU689">
        <v>189655</v>
      </c>
      <c r="IV689">
        <v>0</v>
      </c>
      <c r="IW689">
        <v>255217</v>
      </c>
      <c r="IX689">
        <v>957800</v>
      </c>
      <c r="IY689">
        <v>1283924</v>
      </c>
      <c r="IZ689">
        <v>0</v>
      </c>
      <c r="JA689">
        <v>0</v>
      </c>
      <c r="JB689">
        <v>180064</v>
      </c>
      <c r="JC689">
        <v>567589</v>
      </c>
      <c r="JD689">
        <v>119335</v>
      </c>
      <c r="JE689">
        <v>124379</v>
      </c>
      <c r="JF689">
        <v>89138</v>
      </c>
      <c r="JG689">
        <v>380513</v>
      </c>
      <c r="JH689">
        <v>100426</v>
      </c>
      <c r="JI689">
        <v>107273</v>
      </c>
      <c r="JJ689"/>
      <c r="JK689">
        <v>738870</v>
      </c>
      <c r="JL689">
        <v>5094183</v>
      </c>
      <c r="JM689">
        <v>0</v>
      </c>
      <c r="JN689">
        <v>0</v>
      </c>
      <c r="JO689">
        <v>0</v>
      </c>
      <c r="JP689">
        <v>8960</v>
      </c>
      <c r="JQ689">
        <v>0</v>
      </c>
      <c r="JR689">
        <v>0</v>
      </c>
      <c r="JS689">
        <v>8960</v>
      </c>
      <c r="JT689"/>
      <c r="JU689"/>
      <c r="JV689"/>
      <c r="JW689"/>
      <c r="JX689"/>
      <c r="JY689">
        <v>10514</v>
      </c>
      <c r="JZ689"/>
      <c r="KA689"/>
      <c r="KB689"/>
      <c r="KC689"/>
      <c r="KD689"/>
      <c r="KE689">
        <v>567589</v>
      </c>
      <c r="KF689">
        <v>87</v>
      </c>
      <c r="KG689">
        <v>144</v>
      </c>
      <c r="KH689">
        <v>59</v>
      </c>
      <c r="KI689">
        <v>55</v>
      </c>
      <c r="KJ689">
        <v>98</v>
      </c>
      <c r="KK689">
        <v>36</v>
      </c>
      <c r="KL689">
        <v>31</v>
      </c>
      <c r="KM689">
        <v>60</v>
      </c>
      <c r="KN689">
        <v>20</v>
      </c>
      <c r="KO689">
        <v>1</v>
      </c>
      <c r="KP689">
        <v>0</v>
      </c>
      <c r="KQ689">
        <v>0</v>
      </c>
      <c r="KR689">
        <v>1</v>
      </c>
      <c r="KS689">
        <v>0</v>
      </c>
      <c r="KT689">
        <v>0</v>
      </c>
      <c r="KU689">
        <v>1</v>
      </c>
      <c r="KV689">
        <v>0</v>
      </c>
      <c r="KW689">
        <v>0</v>
      </c>
      <c r="KX689">
        <v>0</v>
      </c>
      <c r="KY689">
        <v>0</v>
      </c>
      <c r="KZ689">
        <v>0</v>
      </c>
      <c r="LA689">
        <v>0</v>
      </c>
      <c r="LB689">
        <v>0</v>
      </c>
      <c r="LC689">
        <v>0</v>
      </c>
      <c r="LD689">
        <v>1</v>
      </c>
      <c r="LE689">
        <v>0</v>
      </c>
      <c r="LF689">
        <v>0</v>
      </c>
      <c r="LG689">
        <v>0</v>
      </c>
      <c r="LH689">
        <v>0</v>
      </c>
    </row>
    <row r="690" spans="1:320" s="34" customFormat="1" ht="15" customHeight="1" x14ac:dyDescent="0.25">
      <c r="A690" s="45">
        <v>206334051</v>
      </c>
      <c r="B690" s="45" t="s">
        <v>1425</v>
      </c>
      <c r="C690" s="46">
        <v>45292</v>
      </c>
      <c r="D690" s="46">
        <v>45657</v>
      </c>
      <c r="E690" s="47">
        <v>366</v>
      </c>
      <c r="F690" s="45" t="s">
        <v>883</v>
      </c>
      <c r="G690" s="45" t="s">
        <v>893</v>
      </c>
      <c r="H690" s="45" t="s">
        <v>1404</v>
      </c>
      <c r="I690" s="45" t="s">
        <v>916</v>
      </c>
      <c r="J690" s="45" t="s">
        <v>887</v>
      </c>
      <c r="K690" s="45" t="s">
        <v>1405</v>
      </c>
      <c r="L690" s="45" t="s">
        <v>5333</v>
      </c>
      <c r="M690" s="45" t="s">
        <v>1426</v>
      </c>
      <c r="N690" s="45" t="s">
        <v>1427</v>
      </c>
      <c r="O690" s="45" t="s">
        <v>1422</v>
      </c>
      <c r="P690" s="45" t="s">
        <v>1428</v>
      </c>
      <c r="Q690" s="45" t="s">
        <v>5518</v>
      </c>
      <c r="R690" t="s">
        <v>1429</v>
      </c>
      <c r="S690" s="45" t="s">
        <v>893</v>
      </c>
      <c r="T690"/>
      <c r="U690" s="47">
        <v>54</v>
      </c>
      <c r="V690" s="47">
        <v>54</v>
      </c>
      <c r="W690" s="47" t="s">
        <v>1728</v>
      </c>
      <c r="X690" s="47">
        <v>19764</v>
      </c>
      <c r="Y690" s="47">
        <v>13301</v>
      </c>
      <c r="Z690" s="48">
        <v>67.3</v>
      </c>
      <c r="AA690" s="44">
        <v>365</v>
      </c>
      <c r="AB690" s="44">
        <v>355</v>
      </c>
      <c r="AC690" s="44">
        <v>1412</v>
      </c>
      <c r="AD690" s="44">
        <v>4584</v>
      </c>
      <c r="AE690" s="44">
        <v>889</v>
      </c>
      <c r="AF690" s="44">
        <v>6347</v>
      </c>
      <c r="AG690" s="44"/>
      <c r="AH690" s="47"/>
      <c r="AI690" s="47">
        <v>62</v>
      </c>
      <c r="AJ690">
        <v>7</v>
      </c>
      <c r="AK690" t="s">
        <v>895</v>
      </c>
      <c r="AL690">
        <v>13301</v>
      </c>
      <c r="AM690"/>
      <c r="AN690"/>
      <c r="AO690"/>
      <c r="AP690"/>
      <c r="AQ690"/>
      <c r="AR690" s="44"/>
      <c r="AS690" s="44"/>
      <c r="AT690" s="44"/>
      <c r="AU690" s="44">
        <v>4756482</v>
      </c>
      <c r="AV690" s="44">
        <v>2054966</v>
      </c>
      <c r="AW690" s="44">
        <v>1378123</v>
      </c>
      <c r="AX690" s="44">
        <v>503</v>
      </c>
      <c r="AY690" s="44">
        <v>5433828</v>
      </c>
      <c r="AZ690" s="21">
        <v>6715358</v>
      </c>
      <c r="BA690" s="21">
        <v>-1281530</v>
      </c>
      <c r="BB690" s="44">
        <v>377451</v>
      </c>
      <c r="BC690" s="44"/>
      <c r="BD690" s="44"/>
      <c r="BE690" s="44">
        <v>-904079</v>
      </c>
      <c r="BF690" s="44">
        <v>527435</v>
      </c>
      <c r="BG690" s="44">
        <v>1569690</v>
      </c>
      <c r="BH690" s="44">
        <v>295180</v>
      </c>
      <c r="BI690" s="21">
        <v>2307342</v>
      </c>
      <c r="BJ690" s="21"/>
      <c r="BK690" s="21"/>
      <c r="BL690" s="21">
        <v>54210</v>
      </c>
      <c r="BM690" s="21">
        <v>2625</v>
      </c>
      <c r="BN690" s="21">
        <v>4756482</v>
      </c>
      <c r="BO690" s="21"/>
      <c r="BP690" s="21"/>
      <c r="BQ690" s="44"/>
      <c r="BR690" s="21"/>
      <c r="BS690" s="44"/>
      <c r="BT690" s="21"/>
      <c r="BU690" s="44"/>
      <c r="BV690" s="21"/>
      <c r="BW690" s="44">
        <v>948573</v>
      </c>
      <c r="BX690" s="21"/>
      <c r="BY690" s="21">
        <v>1045697</v>
      </c>
      <c r="BZ690" s="21"/>
      <c r="CA690" s="44">
        <v>2672</v>
      </c>
      <c r="CB690" s="44"/>
      <c r="CC690" s="44">
        <v>18669</v>
      </c>
      <c r="CD690" s="44"/>
      <c r="CE690" s="44"/>
      <c r="CF690" s="44"/>
      <c r="CG690" s="44"/>
      <c r="CH690" s="44"/>
      <c r="CI690" s="21">
        <v>36044</v>
      </c>
      <c r="CJ690" s="44"/>
      <c r="CK690" s="21">
        <v>3311</v>
      </c>
      <c r="CL690" s="44"/>
      <c r="CM690" s="44">
        <v>102575</v>
      </c>
      <c r="CN690" s="44">
        <v>0</v>
      </c>
      <c r="CO690" s="44">
        <v>738330</v>
      </c>
      <c r="CP690" s="44">
        <v>0</v>
      </c>
      <c r="CQ690" s="21">
        <v>737780</v>
      </c>
      <c r="CR690" s="44">
        <v>183225</v>
      </c>
      <c r="CS690" s="44">
        <v>254644</v>
      </c>
      <c r="CT690" s="44">
        <v>4606</v>
      </c>
      <c r="CU690" s="44"/>
      <c r="CV690" s="44">
        <v>33806</v>
      </c>
      <c r="CW690" s="21"/>
      <c r="CX690" s="21"/>
      <c r="CY690" s="21"/>
      <c r="CZ690" s="21"/>
      <c r="DA690" s="21"/>
      <c r="DB690" s="21"/>
      <c r="DC690" s="21"/>
      <c r="DD690" s="21"/>
      <c r="DE690" s="44"/>
      <c r="DF690" s="21"/>
      <c r="DG690" s="44"/>
      <c r="DH690" s="21"/>
      <c r="DI690" s="44"/>
      <c r="DJ690" s="44"/>
      <c r="DK690" s="44"/>
      <c r="DL690" s="44"/>
      <c r="DM690" s="21"/>
      <c r="DN690" s="44"/>
      <c r="DO690" s="44"/>
      <c r="DP690" s="44"/>
      <c r="DQ690" s="44"/>
      <c r="DR690" s="44"/>
      <c r="DS690" s="44"/>
      <c r="DT690" s="44"/>
      <c r="DU690" s="44"/>
      <c r="DV690" s="44"/>
      <c r="DW690" s="44"/>
      <c r="DX690" s="44"/>
      <c r="DY690" s="44"/>
      <c r="DZ690" s="44"/>
      <c r="EA690" s="44"/>
      <c r="EB690" s="21"/>
      <c r="EC690" s="44">
        <v>408886</v>
      </c>
      <c r="ED690" s="44"/>
      <c r="EE690" s="21">
        <v>672907</v>
      </c>
      <c r="EF690" s="44"/>
      <c r="EG690" s="21">
        <v>25410</v>
      </c>
      <c r="EH690" s="44"/>
      <c r="EI690" s="21">
        <v>269882</v>
      </c>
      <c r="EJ690" s="44"/>
      <c r="EK690" s="44"/>
      <c r="EL690" s="21"/>
      <c r="EM690" s="44"/>
      <c r="EN690" s="44"/>
      <c r="EO690" s="44">
        <v>1038</v>
      </c>
      <c r="EP690" s="21"/>
      <c r="EQ690" s="21"/>
      <c r="ER690" s="21"/>
      <c r="ES690" s="21"/>
      <c r="ET690" s="44"/>
      <c r="EU690" s="21"/>
      <c r="EV690" s="44"/>
      <c r="EW690" s="21"/>
      <c r="EX690" s="44"/>
      <c r="EY690" s="44"/>
      <c r="EZ690" s="21"/>
      <c r="FA690" s="21"/>
      <c r="FB690" s="44"/>
      <c r="FC690" s="44"/>
      <c r="FD690" s="21"/>
      <c r="FE690" s="112"/>
      <c r="FF690" s="44"/>
      <c r="FG690" s="44">
        <v>4220750</v>
      </c>
      <c r="FH690" s="44">
        <v>900313</v>
      </c>
      <c r="FI690" s="44">
        <v>3494619</v>
      </c>
      <c r="FJ690" s="44">
        <v>264551</v>
      </c>
      <c r="FK690" s="44">
        <v>2806625</v>
      </c>
      <c r="FL690" s="44"/>
      <c r="FM690" s="44"/>
      <c r="FN690" s="44"/>
      <c r="FO690" s="44"/>
      <c r="FP690" s="44"/>
      <c r="FQ690" s="44"/>
      <c r="FR690" s="44"/>
      <c r="FS690" s="44"/>
      <c r="FT690" s="44">
        <v>173519</v>
      </c>
      <c r="FU690" s="44"/>
      <c r="FV690" s="21">
        <v>199108</v>
      </c>
      <c r="FW690" s="44"/>
      <c r="FX690" s="44">
        <v>206154</v>
      </c>
      <c r="FY690" s="44">
        <v>35646</v>
      </c>
      <c r="FZ690" s="44">
        <v>184100</v>
      </c>
      <c r="GA690" s="44">
        <v>38090</v>
      </c>
      <c r="GB690" s="44"/>
      <c r="GC690" s="44">
        <v>76988</v>
      </c>
      <c r="GD690" s="44">
        <v>157103</v>
      </c>
      <c r="GE690" s="44">
        <v>193998</v>
      </c>
      <c r="GF690" s="44">
        <v>47583</v>
      </c>
      <c r="GG690" s="44">
        <v>634759</v>
      </c>
      <c r="GH690" s="44">
        <v>90151</v>
      </c>
      <c r="GI690" s="44">
        <v>143420</v>
      </c>
      <c r="GJ690" s="44">
        <v>77413</v>
      </c>
      <c r="GK690" s="44">
        <v>1513113</v>
      </c>
      <c r="GL690" s="44">
        <v>64710</v>
      </c>
      <c r="GM690" s="44">
        <v>1094</v>
      </c>
      <c r="GN690" s="44">
        <v>34212</v>
      </c>
      <c r="GO690" s="44">
        <v>37572</v>
      </c>
      <c r="GP690" s="44"/>
      <c r="GQ690" s="44"/>
      <c r="GR690" s="44"/>
      <c r="GS690" s="44">
        <v>5206240</v>
      </c>
      <c r="GT690" s="44"/>
      <c r="GU690" s="21">
        <v>7075983</v>
      </c>
      <c r="GV690" s="44">
        <v>3049795</v>
      </c>
      <c r="GW690" s="44">
        <v>162022</v>
      </c>
      <c r="GX690" s="44"/>
      <c r="GY690" s="44">
        <v>15494040</v>
      </c>
      <c r="GZ690" s="44">
        <v>1580415</v>
      </c>
      <c r="HA690" s="44"/>
      <c r="HB690" s="44">
        <v>11401588</v>
      </c>
      <c r="HC690" s="44">
        <v>2512037</v>
      </c>
      <c r="HD690" s="44">
        <v>15494040</v>
      </c>
      <c r="HE690" s="21"/>
      <c r="HF690" s="21"/>
      <c r="HG690" s="21">
        <v>534252</v>
      </c>
      <c r="HH690" s="21">
        <v>11401588</v>
      </c>
      <c r="HI690" s="21">
        <v>2153427</v>
      </c>
      <c r="HJ690" s="44">
        <v>24265871</v>
      </c>
      <c r="HK690" s="21"/>
      <c r="HL690" s="21">
        <v>14402319</v>
      </c>
      <c r="HM690" s="21">
        <v>40821617</v>
      </c>
      <c r="HN690" s="21">
        <v>-33745634</v>
      </c>
      <c r="HO690" s="21"/>
      <c r="HP690" s="44"/>
      <c r="HQ690" s="47"/>
      <c r="HR690" s="47">
        <v>11401588</v>
      </c>
      <c r="HS690" s="47"/>
      <c r="HT690" s="47" t="s">
        <v>5519</v>
      </c>
      <c r="HU690" s="47">
        <v>4172295.6</v>
      </c>
      <c r="HV690" s="47">
        <v>1884</v>
      </c>
      <c r="HW690" s="47">
        <v>0</v>
      </c>
      <c r="HX690" s="47">
        <v>5373</v>
      </c>
      <c r="HY690" s="47">
        <v>16877</v>
      </c>
      <c r="HZ690" s="47">
        <v>38702</v>
      </c>
      <c r="IA690" s="47">
        <v>0</v>
      </c>
      <c r="IB690" s="47">
        <v>0</v>
      </c>
      <c r="IC690" s="47">
        <v>1921</v>
      </c>
      <c r="ID690"/>
      <c r="IE690" s="47">
        <v>532</v>
      </c>
      <c r="IF690">
        <v>6943</v>
      </c>
      <c r="IG690" s="47">
        <v>2034</v>
      </c>
      <c r="IH690" s="47">
        <v>18819</v>
      </c>
      <c r="II690">
        <v>2613</v>
      </c>
      <c r="IJ690">
        <v>4221</v>
      </c>
      <c r="IK690">
        <v>1451</v>
      </c>
      <c r="IL690">
        <v>17432</v>
      </c>
      <c r="IM690">
        <v>118802</v>
      </c>
      <c r="IN690">
        <v>0</v>
      </c>
      <c r="IO690">
        <v>0</v>
      </c>
      <c r="IP690">
        <v>3155</v>
      </c>
      <c r="IQ690">
        <v>4557</v>
      </c>
      <c r="IR690">
        <v>0</v>
      </c>
      <c r="IS690">
        <v>0</v>
      </c>
      <c r="IT690">
        <v>7712</v>
      </c>
      <c r="IU690">
        <v>127573</v>
      </c>
      <c r="IV690">
        <v>0</v>
      </c>
      <c r="IW690">
        <v>251525</v>
      </c>
      <c r="IX690">
        <v>601467</v>
      </c>
      <c r="IY690">
        <v>830768</v>
      </c>
      <c r="IZ690">
        <v>0</v>
      </c>
      <c r="JA690">
        <v>0</v>
      </c>
      <c r="JB690">
        <v>90438</v>
      </c>
      <c r="JC690"/>
      <c r="JD690">
        <v>13353</v>
      </c>
      <c r="JE690">
        <v>131866</v>
      </c>
      <c r="JF690">
        <v>38826</v>
      </c>
      <c r="JG690">
        <v>382620</v>
      </c>
      <c r="JH690">
        <v>71573</v>
      </c>
      <c r="JI690">
        <v>94620</v>
      </c>
      <c r="JJ690">
        <v>58599</v>
      </c>
      <c r="JK690">
        <v>739692</v>
      </c>
      <c r="JL690">
        <v>3432920</v>
      </c>
      <c r="JM690">
        <v>0</v>
      </c>
      <c r="JN690">
        <v>0</v>
      </c>
      <c r="JO690">
        <v>145800</v>
      </c>
      <c r="JP690">
        <v>139192</v>
      </c>
      <c r="JQ690">
        <v>0</v>
      </c>
      <c r="JR690">
        <v>0</v>
      </c>
      <c r="JS690">
        <v>284992</v>
      </c>
      <c r="JT690"/>
      <c r="JU690"/>
      <c r="JV690"/>
      <c r="JW690"/>
      <c r="JX690"/>
      <c r="JY690"/>
      <c r="JZ690"/>
      <c r="KA690"/>
      <c r="KB690"/>
      <c r="KC690"/>
      <c r="KD690"/>
      <c r="KE690"/>
      <c r="KF690">
        <v>116</v>
      </c>
      <c r="KG690">
        <v>187</v>
      </c>
      <c r="KH690">
        <v>66</v>
      </c>
      <c r="KI690">
        <v>46</v>
      </c>
      <c r="KJ690">
        <v>86</v>
      </c>
      <c r="KK690">
        <v>22</v>
      </c>
      <c r="KL690">
        <v>26</v>
      </c>
      <c r="KM690">
        <v>48</v>
      </c>
      <c r="KN690">
        <v>15</v>
      </c>
      <c r="KO690">
        <v>1</v>
      </c>
      <c r="KP690">
        <v>0</v>
      </c>
      <c r="KQ690">
        <v>0</v>
      </c>
      <c r="KR690">
        <v>1</v>
      </c>
      <c r="KS690">
        <v>0</v>
      </c>
      <c r="KT690">
        <v>0</v>
      </c>
      <c r="KU690">
        <v>1</v>
      </c>
      <c r="KV690">
        <v>0</v>
      </c>
      <c r="KW690">
        <v>0</v>
      </c>
      <c r="KX690">
        <v>0</v>
      </c>
      <c r="KY690">
        <v>0</v>
      </c>
      <c r="KZ690">
        <v>0</v>
      </c>
      <c r="LA690">
        <v>0</v>
      </c>
      <c r="LB690">
        <v>0</v>
      </c>
      <c r="LC690">
        <v>0</v>
      </c>
      <c r="LD690">
        <v>0</v>
      </c>
      <c r="LE690">
        <v>0</v>
      </c>
      <c r="LF690">
        <v>1</v>
      </c>
      <c r="LG690">
        <v>0</v>
      </c>
      <c r="LH690">
        <v>0</v>
      </c>
    </row>
    <row r="691" spans="1:320" s="34" customFormat="1" ht="15" customHeight="1" x14ac:dyDescent="0.25">
      <c r="A691" s="45">
        <v>206334439</v>
      </c>
      <c r="B691" s="45" t="s">
        <v>5520</v>
      </c>
      <c r="C691" s="46">
        <v>45292</v>
      </c>
      <c r="D691" s="46">
        <v>45657</v>
      </c>
      <c r="E691" s="47">
        <v>366</v>
      </c>
      <c r="F691" s="45" t="s">
        <v>883</v>
      </c>
      <c r="G691" s="45" t="s">
        <v>884</v>
      </c>
      <c r="H691" s="45" t="s">
        <v>1404</v>
      </c>
      <c r="I691" s="45" t="s">
        <v>886</v>
      </c>
      <c r="J691" s="45" t="s">
        <v>887</v>
      </c>
      <c r="K691" s="45" t="s">
        <v>1405</v>
      </c>
      <c r="L691" s="45" t="s">
        <v>5387</v>
      </c>
      <c r="M691" s="45" t="s">
        <v>5521</v>
      </c>
      <c r="N691" s="45" t="s">
        <v>5522</v>
      </c>
      <c r="O691" s="45" t="s">
        <v>5390</v>
      </c>
      <c r="P691" s="45" t="s">
        <v>5391</v>
      </c>
      <c r="Q691" s="45" t="s">
        <v>5523</v>
      </c>
      <c r="R691" t="s">
        <v>5524</v>
      </c>
      <c r="S691" s="45" t="s">
        <v>893</v>
      </c>
      <c r="T691" t="s">
        <v>3079</v>
      </c>
      <c r="U691" s="47">
        <v>99</v>
      </c>
      <c r="V691" s="47">
        <v>99</v>
      </c>
      <c r="W691" s="47" t="s">
        <v>894</v>
      </c>
      <c r="X691" s="47">
        <v>36234</v>
      </c>
      <c r="Y691" s="47">
        <v>33006</v>
      </c>
      <c r="Z691" s="48">
        <v>213.71</v>
      </c>
      <c r="AA691" s="44">
        <v>494</v>
      </c>
      <c r="AB691" s="44">
        <v>485</v>
      </c>
      <c r="AC691" s="44">
        <v>3118</v>
      </c>
      <c r="AD691" s="44">
        <v>5995</v>
      </c>
      <c r="AE691" s="44">
        <v>1675</v>
      </c>
      <c r="AF691" s="44">
        <v>21137</v>
      </c>
      <c r="AG691" s="44"/>
      <c r="AH691" s="47">
        <v>405</v>
      </c>
      <c r="AI691" s="47">
        <v>34</v>
      </c>
      <c r="AJ691">
        <v>642</v>
      </c>
      <c r="AK691" t="s">
        <v>914</v>
      </c>
      <c r="AL691">
        <v>19671</v>
      </c>
      <c r="AM691"/>
      <c r="AN691"/>
      <c r="AO691"/>
      <c r="AP691">
        <v>13335</v>
      </c>
      <c r="AQ691"/>
      <c r="AR691" s="44"/>
      <c r="AS691" s="44"/>
      <c r="AT691" s="44"/>
      <c r="AU691" s="44">
        <v>17413424</v>
      </c>
      <c r="AV691" s="44">
        <v>3973749</v>
      </c>
      <c r="AW691" s="44">
        <v>5269017</v>
      </c>
      <c r="AX691" s="44">
        <v>744</v>
      </c>
      <c r="AY691" s="44">
        <v>16118900</v>
      </c>
      <c r="AZ691" s="21">
        <v>15166509</v>
      </c>
      <c r="BA691" s="21">
        <v>952391</v>
      </c>
      <c r="BB691" s="44">
        <v>4818</v>
      </c>
      <c r="BC691" s="44">
        <v>201014</v>
      </c>
      <c r="BD691" s="44"/>
      <c r="BE691" s="44">
        <v>756195</v>
      </c>
      <c r="BF691" s="44">
        <v>1544460</v>
      </c>
      <c r="BG691" s="44">
        <v>3102407</v>
      </c>
      <c r="BH691" s="44">
        <v>936916</v>
      </c>
      <c r="BI691" s="21">
        <v>11350221</v>
      </c>
      <c r="BJ691" s="21"/>
      <c r="BK691" s="21">
        <v>234537</v>
      </c>
      <c r="BL691" s="21">
        <v>15770</v>
      </c>
      <c r="BM691" s="21">
        <v>229113</v>
      </c>
      <c r="BN691" s="21">
        <v>7506884</v>
      </c>
      <c r="BO691" s="21"/>
      <c r="BP691" s="21"/>
      <c r="BQ691" s="44"/>
      <c r="BR691" s="21">
        <v>9906540</v>
      </c>
      <c r="BS691" s="44"/>
      <c r="BT691" s="21"/>
      <c r="BU691" s="44"/>
      <c r="BV691" s="21"/>
      <c r="BW691" s="44">
        <v>1108377</v>
      </c>
      <c r="BX691" s="21"/>
      <c r="BY691" s="21">
        <v>1773964</v>
      </c>
      <c r="BZ691" s="21"/>
      <c r="CA691" s="44">
        <v>8326</v>
      </c>
      <c r="CB691" s="44"/>
      <c r="CC691" s="44">
        <v>904533</v>
      </c>
      <c r="CD691" s="44"/>
      <c r="CE691" s="44"/>
      <c r="CF691" s="44"/>
      <c r="CG691" s="44">
        <v>115561</v>
      </c>
      <c r="CH691" s="44"/>
      <c r="CI691" s="21">
        <v>1640</v>
      </c>
      <c r="CJ691" s="44"/>
      <c r="CK691" s="21">
        <v>61348</v>
      </c>
      <c r="CL691" s="44"/>
      <c r="CM691" s="44">
        <v>87925</v>
      </c>
      <c r="CN691" s="44">
        <v>0</v>
      </c>
      <c r="CO691" s="44">
        <v>1003475</v>
      </c>
      <c r="CP691" s="44">
        <v>20520</v>
      </c>
      <c r="CQ691" s="21">
        <v>1034100</v>
      </c>
      <c r="CR691" s="44">
        <v>271125</v>
      </c>
      <c r="CS691" s="44">
        <v>1320460</v>
      </c>
      <c r="CT691" s="44">
        <v>11424</v>
      </c>
      <c r="CU691" s="44"/>
      <c r="CV691" s="44">
        <v>224720</v>
      </c>
      <c r="CW691" s="21"/>
      <c r="CX691" s="21"/>
      <c r="CY691" s="21"/>
      <c r="CZ691" s="21"/>
      <c r="DA691" s="21"/>
      <c r="DB691" s="21"/>
      <c r="DC691" s="21"/>
      <c r="DD691" s="21"/>
      <c r="DE691" s="44"/>
      <c r="DF691" s="21"/>
      <c r="DG691" s="44"/>
      <c r="DH691" s="21"/>
      <c r="DI691" s="44"/>
      <c r="DJ691" s="44"/>
      <c r="DK691" s="44"/>
      <c r="DL691" s="44"/>
      <c r="DM691" s="21"/>
      <c r="DN691" s="44"/>
      <c r="DO691" s="44">
        <v>482</v>
      </c>
      <c r="DP691" s="44"/>
      <c r="DQ691" s="44"/>
      <c r="DR691" s="44"/>
      <c r="DS691" s="44"/>
      <c r="DT691" s="44"/>
      <c r="DU691" s="44"/>
      <c r="DV691" s="44"/>
      <c r="DW691" s="44">
        <v>-1718</v>
      </c>
      <c r="DX691" s="44"/>
      <c r="DY691" s="44">
        <v>-51450</v>
      </c>
      <c r="DZ691" s="44"/>
      <c r="EA691" s="44"/>
      <c r="EB691" s="21"/>
      <c r="EC691" s="44">
        <v>-274992</v>
      </c>
      <c r="ED691" s="44"/>
      <c r="EE691" s="21">
        <v>1573187</v>
      </c>
      <c r="EF691" s="44"/>
      <c r="EG691" s="21">
        <v>275903</v>
      </c>
      <c r="EH691" s="44"/>
      <c r="EI691" s="21">
        <v>3539782</v>
      </c>
      <c r="EJ691" s="44"/>
      <c r="EK691" s="44"/>
      <c r="EL691" s="21"/>
      <c r="EM691" s="44">
        <v>254432</v>
      </c>
      <c r="EN691" s="44"/>
      <c r="EO691" s="44">
        <v>-15229</v>
      </c>
      <c r="EP691" s="21"/>
      <c r="EQ691" s="21"/>
      <c r="ER691" s="21"/>
      <c r="ES691" s="21"/>
      <c r="ET691" s="44"/>
      <c r="EU691" s="21"/>
      <c r="EV691" s="44"/>
      <c r="EW691" s="21"/>
      <c r="EX691" s="44"/>
      <c r="EY691" s="44"/>
      <c r="EZ691" s="21"/>
      <c r="FA691" s="21"/>
      <c r="FB691" s="44"/>
      <c r="FC691" s="44">
        <v>-31380</v>
      </c>
      <c r="FD691" s="21"/>
      <c r="FE691" s="112"/>
      <c r="FF691" s="44"/>
      <c r="FG691" s="44">
        <v>7931228</v>
      </c>
      <c r="FH691" s="44">
        <v>1897866</v>
      </c>
      <c r="FI691" s="44">
        <v>5337415</v>
      </c>
      <c r="FJ691" s="44">
        <v>386470</v>
      </c>
      <c r="FK691" s="44">
        <v>3647049</v>
      </c>
      <c r="FL691" s="44"/>
      <c r="FM691" s="44"/>
      <c r="FN691" s="44"/>
      <c r="FO691" s="44">
        <v>3225957</v>
      </c>
      <c r="FP691" s="44"/>
      <c r="FQ691" s="44"/>
      <c r="FR691" s="44"/>
      <c r="FS691" s="44"/>
      <c r="FT691" s="44">
        <v>223076</v>
      </c>
      <c r="FU691" s="44">
        <v>12778</v>
      </c>
      <c r="FV691" s="21">
        <v>365904</v>
      </c>
      <c r="FW691" s="44">
        <v>890852</v>
      </c>
      <c r="FX691" s="44">
        <v>481284</v>
      </c>
      <c r="FY691" s="44">
        <v>78310</v>
      </c>
      <c r="FZ691" s="44">
        <v>174788</v>
      </c>
      <c r="GA691" s="44">
        <v>5675</v>
      </c>
      <c r="GB691" s="44"/>
      <c r="GC691" s="44">
        <v>44604</v>
      </c>
      <c r="GD691" s="44">
        <v>495553</v>
      </c>
      <c r="GE691" s="44">
        <v>389845</v>
      </c>
      <c r="GF691" s="44">
        <v>88853</v>
      </c>
      <c r="GG691" s="44">
        <v>650021</v>
      </c>
      <c r="GH691" s="44">
        <v>554026</v>
      </c>
      <c r="GI691" s="44">
        <v>108771</v>
      </c>
      <c r="GJ691" s="44">
        <v>66017</v>
      </c>
      <c r="GK691" s="44">
        <v>2639029</v>
      </c>
      <c r="GL691" s="44">
        <v>124078</v>
      </c>
      <c r="GM691" s="44">
        <v>677498</v>
      </c>
      <c r="GN691" s="44">
        <v>81114</v>
      </c>
      <c r="GO691" s="44">
        <v>17677</v>
      </c>
      <c r="GP691" s="44"/>
      <c r="GQ691" s="44"/>
      <c r="GR691" s="44">
        <v>123750</v>
      </c>
      <c r="GS691" s="44">
        <v>2046256</v>
      </c>
      <c r="GT691" s="44"/>
      <c r="GU691" s="21">
        <v>788930</v>
      </c>
      <c r="GV691" s="44"/>
      <c r="GW691" s="44">
        <v>-4910920</v>
      </c>
      <c r="GX691" s="44">
        <v>8200000</v>
      </c>
      <c r="GY691" s="44">
        <v>6124266</v>
      </c>
      <c r="GZ691" s="44">
        <v>861091</v>
      </c>
      <c r="HA691" s="44">
        <v>2850022</v>
      </c>
      <c r="HB691" s="44"/>
      <c r="HC691" s="44">
        <v>2413153</v>
      </c>
      <c r="HD691" s="44">
        <v>6124266</v>
      </c>
      <c r="HE691" s="21"/>
      <c r="HF691" s="21">
        <v>-7784442</v>
      </c>
      <c r="HG691" s="21"/>
      <c r="HH691" s="21"/>
      <c r="HI691" s="21">
        <v>0</v>
      </c>
      <c r="HJ691" s="44"/>
      <c r="HK691" s="21">
        <v>123825</v>
      </c>
      <c r="HL691" s="21">
        <v>888418</v>
      </c>
      <c r="HM691" s="21">
        <v>1012243</v>
      </c>
      <c r="HN691" s="21">
        <v>-223313</v>
      </c>
      <c r="HO691" s="21"/>
      <c r="HP691" s="44"/>
      <c r="HQ691" s="47"/>
      <c r="HR691" s="47"/>
      <c r="HS691" s="47"/>
      <c r="HT691" s="47" t="s">
        <v>1759</v>
      </c>
      <c r="HU691" s="47">
        <v>0</v>
      </c>
      <c r="HV691" s="47">
        <v>2688</v>
      </c>
      <c r="HW691" s="47">
        <v>0</v>
      </c>
      <c r="HX691" s="47">
        <v>17940</v>
      </c>
      <c r="HY691" s="47">
        <v>56447</v>
      </c>
      <c r="HZ691" s="47">
        <v>59007</v>
      </c>
      <c r="IA691" s="47">
        <v>0</v>
      </c>
      <c r="IB691" s="47">
        <v>0</v>
      </c>
      <c r="IC691" s="47">
        <v>3</v>
      </c>
      <c r="ID691">
        <v>32423</v>
      </c>
      <c r="IE691" s="47">
        <v>4078</v>
      </c>
      <c r="IF691">
        <v>14454</v>
      </c>
      <c r="IG691" s="47">
        <v>3246</v>
      </c>
      <c r="IH691" s="47">
        <v>13629</v>
      </c>
      <c r="II691">
        <v>10592</v>
      </c>
      <c r="IJ691">
        <v>3600</v>
      </c>
      <c r="IK691">
        <v>1374</v>
      </c>
      <c r="IL691">
        <v>10049</v>
      </c>
      <c r="IM691">
        <v>229530</v>
      </c>
      <c r="IN691">
        <v>0</v>
      </c>
      <c r="IO691">
        <v>0</v>
      </c>
      <c r="IP691">
        <v>2282</v>
      </c>
      <c r="IQ691">
        <v>9452</v>
      </c>
      <c r="IR691">
        <v>0</v>
      </c>
      <c r="IS691">
        <v>0</v>
      </c>
      <c r="IT691">
        <v>11734</v>
      </c>
      <c r="IU691">
        <v>140000</v>
      </c>
      <c r="IV691">
        <v>0</v>
      </c>
      <c r="IW691">
        <v>929519</v>
      </c>
      <c r="IX691">
        <v>2178046</v>
      </c>
      <c r="IY691">
        <v>1543526</v>
      </c>
      <c r="IZ691">
        <v>0</v>
      </c>
      <c r="JA691">
        <v>0</v>
      </c>
      <c r="JB691">
        <v>248</v>
      </c>
      <c r="JC691">
        <v>1418199</v>
      </c>
      <c r="JD691">
        <v>124055</v>
      </c>
      <c r="JE691">
        <v>258134</v>
      </c>
      <c r="JF691">
        <v>56150</v>
      </c>
      <c r="JG691">
        <v>286715</v>
      </c>
      <c r="JH691">
        <v>380032</v>
      </c>
      <c r="JI691">
        <v>74461</v>
      </c>
      <c r="JJ691">
        <v>53149</v>
      </c>
      <c r="JK691">
        <v>488994</v>
      </c>
      <c r="JL691">
        <v>7931228</v>
      </c>
      <c r="JM691">
        <v>0</v>
      </c>
      <c r="JN691">
        <v>0</v>
      </c>
      <c r="JO691">
        <v>131455</v>
      </c>
      <c r="JP691">
        <v>331580</v>
      </c>
      <c r="JQ691">
        <v>0</v>
      </c>
      <c r="JR691">
        <v>0</v>
      </c>
      <c r="JS691">
        <v>463035</v>
      </c>
      <c r="JT691"/>
      <c r="JU691"/>
      <c r="JV691"/>
      <c r="JW691"/>
      <c r="JX691"/>
      <c r="JY691">
        <v>32423</v>
      </c>
      <c r="JZ691"/>
      <c r="KA691"/>
      <c r="KB691"/>
      <c r="KC691"/>
      <c r="KD691"/>
      <c r="KE691">
        <v>1418199</v>
      </c>
      <c r="KF691">
        <v>127</v>
      </c>
      <c r="KG691">
        <v>212</v>
      </c>
      <c r="KH691">
        <v>82</v>
      </c>
      <c r="KI691">
        <v>93</v>
      </c>
      <c r="KJ691">
        <v>162</v>
      </c>
      <c r="KK691">
        <v>60</v>
      </c>
      <c r="KL691">
        <v>37</v>
      </c>
      <c r="KM691">
        <v>60</v>
      </c>
      <c r="KN691">
        <v>26</v>
      </c>
      <c r="KO691">
        <v>1</v>
      </c>
      <c r="KP691">
        <v>0</v>
      </c>
      <c r="KQ691">
        <v>0</v>
      </c>
      <c r="KR691">
        <v>0</v>
      </c>
      <c r="KS691">
        <v>1</v>
      </c>
      <c r="KT691">
        <v>0</v>
      </c>
      <c r="KU691">
        <v>1</v>
      </c>
      <c r="KV691">
        <v>0</v>
      </c>
      <c r="KW691">
        <v>0</v>
      </c>
      <c r="KX691">
        <v>0</v>
      </c>
      <c r="KY691">
        <v>1</v>
      </c>
      <c r="KZ691">
        <v>0</v>
      </c>
      <c r="LA691">
        <v>0</v>
      </c>
      <c r="LB691">
        <v>0</v>
      </c>
      <c r="LC691">
        <v>0</v>
      </c>
      <c r="LD691">
        <v>1</v>
      </c>
      <c r="LE691">
        <v>0</v>
      </c>
      <c r="LF691">
        <v>0</v>
      </c>
      <c r="LG691">
        <v>0</v>
      </c>
      <c r="LH691">
        <v>0</v>
      </c>
    </row>
    <row r="692" spans="1:320" s="34" customFormat="1" ht="15" customHeight="1" x14ac:dyDescent="0.25">
      <c r="A692" s="45">
        <v>206334502</v>
      </c>
      <c r="B692" s="45" t="s">
        <v>5525</v>
      </c>
      <c r="C692" s="46">
        <v>45292</v>
      </c>
      <c r="D692" s="46">
        <v>45657</v>
      </c>
      <c r="E692" s="47">
        <v>366</v>
      </c>
      <c r="F692" s="45" t="s">
        <v>883</v>
      </c>
      <c r="G692" s="45" t="s">
        <v>884</v>
      </c>
      <c r="H692" s="45" t="s">
        <v>1404</v>
      </c>
      <c r="I692" s="45" t="s">
        <v>886</v>
      </c>
      <c r="J692" s="45" t="s">
        <v>887</v>
      </c>
      <c r="K692" s="45" t="s">
        <v>1405</v>
      </c>
      <c r="L692" s="45" t="s">
        <v>5280</v>
      </c>
      <c r="M692" s="45" t="s">
        <v>5526</v>
      </c>
      <c r="N692" s="45" t="s">
        <v>5527</v>
      </c>
      <c r="O692" s="45" t="s">
        <v>1433</v>
      </c>
      <c r="P692" s="45" t="s">
        <v>5528</v>
      </c>
      <c r="Q692" s="45" t="s">
        <v>5529</v>
      </c>
      <c r="R692" t="s">
        <v>5530</v>
      </c>
      <c r="S692" s="45" t="s">
        <v>893</v>
      </c>
      <c r="T692"/>
      <c r="U692" s="47">
        <v>145</v>
      </c>
      <c r="V692" s="47">
        <v>145</v>
      </c>
      <c r="W692" s="47" t="s">
        <v>913</v>
      </c>
      <c r="X692" s="47">
        <v>53070</v>
      </c>
      <c r="Y692" s="47">
        <v>48734</v>
      </c>
      <c r="Z692" s="48">
        <v>210.06</v>
      </c>
      <c r="AA692" s="44">
        <v>1041</v>
      </c>
      <c r="AB692" s="44">
        <v>1011</v>
      </c>
      <c r="AC692" s="44">
        <v>3368</v>
      </c>
      <c r="AD692" s="44">
        <v>11132</v>
      </c>
      <c r="AE692" s="44">
        <v>1886</v>
      </c>
      <c r="AF692" s="44">
        <v>28954</v>
      </c>
      <c r="AG692" s="44"/>
      <c r="AH692" s="47">
        <v>527</v>
      </c>
      <c r="AI692" s="47">
        <v>197</v>
      </c>
      <c r="AJ692">
        <v>2670</v>
      </c>
      <c r="AK692" t="s">
        <v>895</v>
      </c>
      <c r="AL692">
        <v>48734</v>
      </c>
      <c r="AM692"/>
      <c r="AN692"/>
      <c r="AO692"/>
      <c r="AP692"/>
      <c r="AQ692"/>
      <c r="AR692" s="44"/>
      <c r="AS692" s="44"/>
      <c r="AT692" s="44"/>
      <c r="AU692" s="44">
        <v>17472790</v>
      </c>
      <c r="AV692" s="44">
        <v>5751141</v>
      </c>
      <c r="AW692" s="44">
        <v>2462675</v>
      </c>
      <c r="AX692" s="44">
        <v>51955</v>
      </c>
      <c r="AY692" s="44">
        <v>20813211</v>
      </c>
      <c r="AZ692" s="21">
        <v>20536468</v>
      </c>
      <c r="BA692" s="21">
        <v>276743</v>
      </c>
      <c r="BB692" s="44">
        <v>8691</v>
      </c>
      <c r="BC692" s="44">
        <v>12590</v>
      </c>
      <c r="BD692" s="44"/>
      <c r="BE692" s="44">
        <v>272844</v>
      </c>
      <c r="BF692" s="44">
        <v>1160127</v>
      </c>
      <c r="BG692" s="44">
        <v>3901110</v>
      </c>
      <c r="BH692" s="44">
        <v>748592</v>
      </c>
      <c r="BI692" s="21">
        <v>10621427</v>
      </c>
      <c r="BJ692" s="21"/>
      <c r="BK692" s="21">
        <v>36850</v>
      </c>
      <c r="BL692" s="21">
        <v>75973</v>
      </c>
      <c r="BM692" s="21">
        <v>928711</v>
      </c>
      <c r="BN692" s="21">
        <v>17472790</v>
      </c>
      <c r="BO692" s="21"/>
      <c r="BP692" s="21"/>
      <c r="BQ692" s="44"/>
      <c r="BR692" s="21"/>
      <c r="BS692" s="44"/>
      <c r="BT692" s="21"/>
      <c r="BU692" s="44"/>
      <c r="BV692" s="21"/>
      <c r="BW692" s="44">
        <v>1578020</v>
      </c>
      <c r="BX692" s="21"/>
      <c r="BY692" s="21">
        <v>2444080</v>
      </c>
      <c r="BZ692" s="21"/>
      <c r="CA692" s="44">
        <v>2548</v>
      </c>
      <c r="CB692" s="44"/>
      <c r="CC692" s="44">
        <v>342129</v>
      </c>
      <c r="CD692" s="44"/>
      <c r="CE692" s="44"/>
      <c r="CF692" s="44"/>
      <c r="CG692" s="44">
        <v>1167440</v>
      </c>
      <c r="CH692" s="44"/>
      <c r="CI692" s="21">
        <v>7056</v>
      </c>
      <c r="CJ692" s="44"/>
      <c r="CK692" s="21">
        <v>209868</v>
      </c>
      <c r="CL692" s="44"/>
      <c r="CM692" s="44">
        <v>4268</v>
      </c>
      <c r="CN692" s="44">
        <v>8802</v>
      </c>
      <c r="CO692" s="44">
        <v>2288869</v>
      </c>
      <c r="CP692" s="44">
        <v>0</v>
      </c>
      <c r="CQ692" s="21">
        <v>2129860</v>
      </c>
      <c r="CR692" s="44">
        <v>199595</v>
      </c>
      <c r="CS692" s="44">
        <v>904695</v>
      </c>
      <c r="CT692" s="44">
        <v>65438</v>
      </c>
      <c r="CU692" s="44"/>
      <c r="CV692" s="44">
        <v>149614</v>
      </c>
      <c r="CW692" s="21"/>
      <c r="CX692" s="21"/>
      <c r="CY692" s="21"/>
      <c r="CZ692" s="21"/>
      <c r="DA692" s="21"/>
      <c r="DB692" s="21"/>
      <c r="DC692" s="21"/>
      <c r="DD692" s="21"/>
      <c r="DE692" s="44"/>
      <c r="DF692" s="21"/>
      <c r="DG692" s="44"/>
      <c r="DH692" s="21"/>
      <c r="DI692" s="44"/>
      <c r="DJ692" s="44"/>
      <c r="DK692" s="44"/>
      <c r="DL692" s="44"/>
      <c r="DM692" s="21"/>
      <c r="DN692" s="44"/>
      <c r="DO692" s="44"/>
      <c r="DP692" s="44"/>
      <c r="DQ692" s="44"/>
      <c r="DR692" s="44"/>
      <c r="DS692" s="44"/>
      <c r="DT692" s="44"/>
      <c r="DU692" s="44"/>
      <c r="DV692" s="44"/>
      <c r="DW692" s="44"/>
      <c r="DX692" s="44"/>
      <c r="DY692" s="44">
        <v>17398</v>
      </c>
      <c r="DZ692" s="44"/>
      <c r="EA692" s="44"/>
      <c r="EB692" s="21"/>
      <c r="EC692" s="44">
        <v>-193350</v>
      </c>
      <c r="ED692" s="44"/>
      <c r="EE692" s="21">
        <v>478353</v>
      </c>
      <c r="EF692" s="44"/>
      <c r="EG692" s="21">
        <v>23961</v>
      </c>
      <c r="EH692" s="44"/>
      <c r="EI692" s="21">
        <v>1892369</v>
      </c>
      <c r="EJ692" s="44"/>
      <c r="EK692" s="44"/>
      <c r="EL692" s="21"/>
      <c r="EM692" s="44">
        <v>191682</v>
      </c>
      <c r="EN692" s="44"/>
      <c r="EO692" s="44">
        <v>52262</v>
      </c>
      <c r="EP692" s="21"/>
      <c r="EQ692" s="21"/>
      <c r="ER692" s="21"/>
      <c r="ES692" s="21"/>
      <c r="ET692" s="44"/>
      <c r="EU692" s="21"/>
      <c r="EV692" s="44"/>
      <c r="EW692" s="21"/>
      <c r="EX692" s="44"/>
      <c r="EY692" s="44"/>
      <c r="EZ692" s="21"/>
      <c r="FA692" s="21"/>
      <c r="FB692" s="44"/>
      <c r="FC692" s="44"/>
      <c r="FD692" s="21"/>
      <c r="FE692" s="112"/>
      <c r="FF692" s="44"/>
      <c r="FG692" s="44">
        <v>8896209</v>
      </c>
      <c r="FH692" s="44">
        <v>2031035</v>
      </c>
      <c r="FI692" s="44">
        <v>9609224</v>
      </c>
      <c r="FJ692" s="44">
        <v>456505</v>
      </c>
      <c r="FK692" s="44">
        <v>8195331</v>
      </c>
      <c r="FL692" s="44"/>
      <c r="FM692" s="44"/>
      <c r="FN692" s="44"/>
      <c r="FO692" s="44"/>
      <c r="FP692" s="44"/>
      <c r="FQ692" s="44"/>
      <c r="FR692" s="44"/>
      <c r="FS692" s="44"/>
      <c r="FT692" s="44">
        <v>2845</v>
      </c>
      <c r="FU692" s="44">
        <v>8201</v>
      </c>
      <c r="FV692" s="21">
        <v>802220</v>
      </c>
      <c r="FW692" s="44"/>
      <c r="FX692" s="44">
        <v>721942</v>
      </c>
      <c r="FY692" s="44">
        <v>55700</v>
      </c>
      <c r="FZ692" s="44">
        <v>586124</v>
      </c>
      <c r="GA692" s="44">
        <v>43779</v>
      </c>
      <c r="GB692" s="44"/>
      <c r="GC692" s="44">
        <v>135561</v>
      </c>
      <c r="GD692" s="44">
        <v>653191</v>
      </c>
      <c r="GE692" s="44">
        <v>507011</v>
      </c>
      <c r="GF692" s="44">
        <v>162131</v>
      </c>
      <c r="GG692" s="44">
        <v>1263566</v>
      </c>
      <c r="GH692" s="44">
        <v>184789</v>
      </c>
      <c r="GI692" s="44">
        <v>146286</v>
      </c>
      <c r="GJ692" s="44">
        <v>178672</v>
      </c>
      <c r="GK692" s="44">
        <v>4983276</v>
      </c>
      <c r="GL692" s="44">
        <v>145723</v>
      </c>
      <c r="GM692" s="44">
        <v>1573204</v>
      </c>
      <c r="GN692" s="44">
        <v>109853</v>
      </c>
      <c r="GO692" s="44">
        <v>86146</v>
      </c>
      <c r="GP692" s="44"/>
      <c r="GQ692" s="44"/>
      <c r="GR692" s="44">
        <v>-9083</v>
      </c>
      <c r="GS692" s="44">
        <v>16022252</v>
      </c>
      <c r="GT692" s="44"/>
      <c r="GU692" s="21">
        <v>601983</v>
      </c>
      <c r="GV692" s="44">
        <v>680968</v>
      </c>
      <c r="GW692" s="44">
        <v>567920</v>
      </c>
      <c r="GX692" s="44">
        <v>5583772</v>
      </c>
      <c r="GY692" s="44">
        <v>23456895</v>
      </c>
      <c r="GZ692" s="44">
        <v>1976479</v>
      </c>
      <c r="HA692" s="44">
        <v>5749066</v>
      </c>
      <c r="HB692" s="44"/>
      <c r="HC692" s="44">
        <v>15731350</v>
      </c>
      <c r="HD692" s="44">
        <v>23456895</v>
      </c>
      <c r="HE692" s="21">
        <v>12268403</v>
      </c>
      <c r="HF692" s="21"/>
      <c r="HG692" s="21"/>
      <c r="HH692" s="21"/>
      <c r="HI692" s="21">
        <v>131895</v>
      </c>
      <c r="HJ692" s="44">
        <v>11229</v>
      </c>
      <c r="HK692" s="21">
        <v>888151</v>
      </c>
      <c r="HL692" s="21">
        <v>743072</v>
      </c>
      <c r="HM692" s="21">
        <v>1774347</v>
      </c>
      <c r="HN692" s="21">
        <v>-1172364</v>
      </c>
      <c r="HO692" s="21"/>
      <c r="HP692" s="44"/>
      <c r="HQ692" s="47"/>
      <c r="HR692" s="47"/>
      <c r="HS692" s="47"/>
      <c r="HT692" s="47" t="s">
        <v>2218</v>
      </c>
      <c r="HU692" s="47">
        <v>553414.12</v>
      </c>
      <c r="HV692" s="47">
        <v>3720</v>
      </c>
      <c r="HW692" s="47">
        <v>0</v>
      </c>
      <c r="HX692" s="47">
        <v>11936</v>
      </c>
      <c r="HY692" s="47">
        <v>57203</v>
      </c>
      <c r="HZ692" s="47">
        <v>121599</v>
      </c>
      <c r="IA692" s="47">
        <v>0</v>
      </c>
      <c r="IB692" s="47">
        <v>0</v>
      </c>
      <c r="IC692" s="47">
        <v>10039</v>
      </c>
      <c r="ID692"/>
      <c r="IE692" s="47">
        <v>3437</v>
      </c>
      <c r="IF692">
        <v>18735</v>
      </c>
      <c r="IG692" s="47">
        <v>5131</v>
      </c>
      <c r="IH692" s="47">
        <v>31450</v>
      </c>
      <c r="II692">
        <v>5612</v>
      </c>
      <c r="IJ692">
        <v>5714</v>
      </c>
      <c r="IK692">
        <v>3392</v>
      </c>
      <c r="IL692">
        <v>26536</v>
      </c>
      <c r="IM692">
        <v>304504</v>
      </c>
      <c r="IN692">
        <v>0</v>
      </c>
      <c r="IO692">
        <v>0</v>
      </c>
      <c r="IP692">
        <v>0</v>
      </c>
      <c r="IQ692">
        <v>0</v>
      </c>
      <c r="IR692">
        <v>0</v>
      </c>
      <c r="IS692">
        <v>0</v>
      </c>
      <c r="IT692">
        <v>0</v>
      </c>
      <c r="IU692">
        <v>268279</v>
      </c>
      <c r="IV692">
        <v>0</v>
      </c>
      <c r="IW692">
        <v>643907</v>
      </c>
      <c r="IX692">
        <v>2152257</v>
      </c>
      <c r="IY692">
        <v>2880997</v>
      </c>
      <c r="IZ692">
        <v>0</v>
      </c>
      <c r="JA692">
        <v>0</v>
      </c>
      <c r="JB692">
        <v>425055</v>
      </c>
      <c r="JC692"/>
      <c r="JD692">
        <v>94229</v>
      </c>
      <c r="JE692">
        <v>337214</v>
      </c>
      <c r="JF692">
        <v>86985</v>
      </c>
      <c r="JG692">
        <v>666484</v>
      </c>
      <c r="JH692">
        <v>146779</v>
      </c>
      <c r="JI692">
        <v>113337</v>
      </c>
      <c r="JJ692">
        <v>142834</v>
      </c>
      <c r="JK692">
        <v>937852</v>
      </c>
      <c r="JL692">
        <v>8896209</v>
      </c>
      <c r="JM692">
        <v>0</v>
      </c>
      <c r="JN692">
        <v>0</v>
      </c>
      <c r="JO692">
        <v>0</v>
      </c>
      <c r="JP692">
        <v>0</v>
      </c>
      <c r="JQ692">
        <v>0</v>
      </c>
      <c r="JR692">
        <v>0</v>
      </c>
      <c r="JS692">
        <v>0</v>
      </c>
      <c r="JT692"/>
      <c r="JU692"/>
      <c r="JV692"/>
      <c r="JW692"/>
      <c r="JX692"/>
      <c r="JY692"/>
      <c r="JZ692"/>
      <c r="KA692"/>
      <c r="KB692"/>
      <c r="KC692"/>
      <c r="KD692"/>
      <c r="KE692"/>
      <c r="KF692">
        <v>199</v>
      </c>
      <c r="KG692">
        <v>330</v>
      </c>
      <c r="KH692">
        <v>125</v>
      </c>
      <c r="KI692">
        <v>138</v>
      </c>
      <c r="KJ692">
        <v>249</v>
      </c>
      <c r="KK692">
        <v>78</v>
      </c>
      <c r="KL692">
        <v>87</v>
      </c>
      <c r="KM692">
        <v>153</v>
      </c>
      <c r="KN692">
        <v>52</v>
      </c>
      <c r="KO692">
        <v>1</v>
      </c>
      <c r="KP692">
        <v>0</v>
      </c>
      <c r="KQ692">
        <v>0</v>
      </c>
      <c r="KR692">
        <v>0</v>
      </c>
      <c r="KS692">
        <v>0</v>
      </c>
      <c r="KT692">
        <v>1</v>
      </c>
      <c r="KU692">
        <v>1</v>
      </c>
      <c r="KV692">
        <v>0</v>
      </c>
      <c r="KW692">
        <v>0</v>
      </c>
      <c r="KX692">
        <v>0</v>
      </c>
      <c r="KY692">
        <v>0</v>
      </c>
      <c r="KZ692">
        <v>0</v>
      </c>
      <c r="LA692">
        <v>0</v>
      </c>
      <c r="LB692">
        <v>0</v>
      </c>
      <c r="LC692">
        <v>0</v>
      </c>
      <c r="LD692">
        <v>1</v>
      </c>
      <c r="LE692">
        <v>0</v>
      </c>
      <c r="LF692">
        <v>0</v>
      </c>
      <c r="LG692">
        <v>0</v>
      </c>
      <c r="LH692">
        <v>0</v>
      </c>
    </row>
    <row r="693" spans="1:320" s="34" customFormat="1" ht="15" customHeight="1" x14ac:dyDescent="0.25">
      <c r="A693" s="45">
        <v>206334506</v>
      </c>
      <c r="B693" s="45" t="s">
        <v>5531</v>
      </c>
      <c r="C693" s="46">
        <v>45292</v>
      </c>
      <c r="D693" s="46">
        <v>45657</v>
      </c>
      <c r="E693" s="47">
        <v>366</v>
      </c>
      <c r="F693" s="45" t="s">
        <v>883</v>
      </c>
      <c r="G693" s="45" t="s">
        <v>884</v>
      </c>
      <c r="H693" s="45" t="s">
        <v>1404</v>
      </c>
      <c r="I693" s="45" t="s">
        <v>886</v>
      </c>
      <c r="J693" s="45" t="s">
        <v>887</v>
      </c>
      <c r="K693" s="45" t="s">
        <v>1405</v>
      </c>
      <c r="L693" s="45" t="s">
        <v>5273</v>
      </c>
      <c r="M693" s="45" t="s">
        <v>5532</v>
      </c>
      <c r="N693" s="45" t="s">
        <v>5533</v>
      </c>
      <c r="O693" s="45" t="s">
        <v>5486</v>
      </c>
      <c r="P693" s="45" t="s">
        <v>5487</v>
      </c>
      <c r="Q693" s="45" t="s">
        <v>5534</v>
      </c>
      <c r="R693" t="s">
        <v>5535</v>
      </c>
      <c r="S693" s="45" t="s">
        <v>893</v>
      </c>
      <c r="T693" t="s">
        <v>2391</v>
      </c>
      <c r="U693" s="47">
        <v>45</v>
      </c>
      <c r="V693" s="47">
        <v>45</v>
      </c>
      <c r="W693" s="47" t="s">
        <v>1728</v>
      </c>
      <c r="X693" s="47">
        <v>16470</v>
      </c>
      <c r="Y693" s="47">
        <v>14777</v>
      </c>
      <c r="Z693" s="48">
        <v>209.16</v>
      </c>
      <c r="AA693" s="44">
        <v>747</v>
      </c>
      <c r="AB693" s="44">
        <v>739</v>
      </c>
      <c r="AC693" s="44">
        <v>8967</v>
      </c>
      <c r="AD693" s="44">
        <v>154</v>
      </c>
      <c r="AE693" s="44"/>
      <c r="AF693" s="44"/>
      <c r="AG693" s="44"/>
      <c r="AH693" s="47">
        <v>5378</v>
      </c>
      <c r="AI693" s="47">
        <v>244</v>
      </c>
      <c r="AJ693">
        <v>34</v>
      </c>
      <c r="AK693" t="s">
        <v>895</v>
      </c>
      <c r="AL693">
        <v>14777</v>
      </c>
      <c r="AM693"/>
      <c r="AN693"/>
      <c r="AO693"/>
      <c r="AP693"/>
      <c r="AQ693"/>
      <c r="AR693" s="44"/>
      <c r="AS693" s="44"/>
      <c r="AT693" s="44"/>
      <c r="AU693" s="44">
        <v>6347413</v>
      </c>
      <c r="AV693" s="44">
        <v>5377304</v>
      </c>
      <c r="AW693" s="44">
        <v>890844</v>
      </c>
      <c r="AX693" s="44">
        <v>1011</v>
      </c>
      <c r="AY693" s="44">
        <v>10834884</v>
      </c>
      <c r="AZ693" s="21">
        <v>9900285</v>
      </c>
      <c r="BA693" s="21">
        <v>934599</v>
      </c>
      <c r="BB693" s="44">
        <v>29310</v>
      </c>
      <c r="BC693" s="44">
        <v>1600</v>
      </c>
      <c r="BD693" s="44"/>
      <c r="BE693" s="44">
        <v>962309</v>
      </c>
      <c r="BF693" s="44">
        <v>3851746</v>
      </c>
      <c r="BG693" s="44">
        <v>66150</v>
      </c>
      <c r="BH693" s="44"/>
      <c r="BI693" s="21"/>
      <c r="BJ693" s="21"/>
      <c r="BK693" s="21">
        <v>2310103</v>
      </c>
      <c r="BL693" s="21">
        <v>104809</v>
      </c>
      <c r="BM693" s="21">
        <v>14605</v>
      </c>
      <c r="BN693" s="21">
        <v>6347413</v>
      </c>
      <c r="BO693" s="21"/>
      <c r="BP693" s="21"/>
      <c r="BQ693" s="44"/>
      <c r="BR693" s="21"/>
      <c r="BS693" s="44"/>
      <c r="BT693" s="21"/>
      <c r="BU693" s="44"/>
      <c r="BV693" s="21"/>
      <c r="BW693" s="44">
        <v>3263065</v>
      </c>
      <c r="BX693" s="21"/>
      <c r="BY693" s="21">
        <v>56040</v>
      </c>
      <c r="BZ693" s="21"/>
      <c r="CA693" s="44"/>
      <c r="CB693" s="44"/>
      <c r="CC693" s="44"/>
      <c r="CD693" s="44"/>
      <c r="CE693" s="44"/>
      <c r="CF693" s="44"/>
      <c r="CG693" s="44">
        <v>1957037</v>
      </c>
      <c r="CH693" s="44"/>
      <c r="CI693" s="21">
        <v>88790</v>
      </c>
      <c r="CJ693" s="44"/>
      <c r="CK693" s="21">
        <v>12372</v>
      </c>
      <c r="CL693" s="44"/>
      <c r="CM693" s="44">
        <v>0</v>
      </c>
      <c r="CN693" s="44">
        <v>0</v>
      </c>
      <c r="CO693" s="44">
        <v>2417480</v>
      </c>
      <c r="CP693" s="44">
        <v>0</v>
      </c>
      <c r="CQ693" s="21">
        <v>2090550</v>
      </c>
      <c r="CR693" s="44">
        <v>310885</v>
      </c>
      <c r="CS693" s="44">
        <v>445752</v>
      </c>
      <c r="CT693" s="44">
        <v>72513</v>
      </c>
      <c r="CU693" s="44"/>
      <c r="CV693" s="44">
        <v>40124</v>
      </c>
      <c r="CW693" s="21"/>
      <c r="CX693" s="21"/>
      <c r="CY693" s="21"/>
      <c r="CZ693" s="21"/>
      <c r="DA693" s="21"/>
      <c r="DB693" s="21"/>
      <c r="DC693" s="21"/>
      <c r="DD693" s="21"/>
      <c r="DE693" s="44"/>
      <c r="DF693" s="21"/>
      <c r="DG693" s="44"/>
      <c r="DH693" s="21"/>
      <c r="DI693" s="44"/>
      <c r="DJ693" s="44"/>
      <c r="DK693" s="44"/>
      <c r="DL693" s="44"/>
      <c r="DM693" s="21"/>
      <c r="DN693" s="44"/>
      <c r="DO693" s="44"/>
      <c r="DP693" s="44"/>
      <c r="DQ693" s="44"/>
      <c r="DR693" s="44"/>
      <c r="DS693" s="44"/>
      <c r="DT693" s="44"/>
      <c r="DU693" s="44"/>
      <c r="DV693" s="44"/>
      <c r="DW693" s="44"/>
      <c r="DX693" s="44"/>
      <c r="DY693" s="44"/>
      <c r="DZ693" s="44"/>
      <c r="EA693" s="44"/>
      <c r="EB693" s="21"/>
      <c r="EC693" s="44">
        <v>-607918</v>
      </c>
      <c r="ED693" s="44"/>
      <c r="EE693" s="21">
        <v>-2795355</v>
      </c>
      <c r="EF693" s="44"/>
      <c r="EG693" s="21"/>
      <c r="EH693" s="44"/>
      <c r="EI693" s="21"/>
      <c r="EJ693" s="44"/>
      <c r="EK693" s="44"/>
      <c r="EL693" s="21"/>
      <c r="EM693" s="44">
        <v>4267140</v>
      </c>
      <c r="EN693" s="44"/>
      <c r="EO693" s="44">
        <v>26977</v>
      </c>
      <c r="EP693" s="21"/>
      <c r="EQ693" s="21"/>
      <c r="ER693" s="21"/>
      <c r="ES693" s="21"/>
      <c r="ET693" s="44"/>
      <c r="EU693" s="21"/>
      <c r="EV693" s="44"/>
      <c r="EW693" s="21"/>
      <c r="EX693" s="44"/>
      <c r="EY693" s="44"/>
      <c r="EZ693" s="21"/>
      <c r="FA693" s="21"/>
      <c r="FB693" s="44"/>
      <c r="FC693" s="44"/>
      <c r="FD693" s="21"/>
      <c r="FE693" s="112"/>
      <c r="FF693" s="44"/>
      <c r="FG693" s="44">
        <v>4442045</v>
      </c>
      <c r="FH693" s="44">
        <v>1060931</v>
      </c>
      <c r="FI693" s="44">
        <v>4397309</v>
      </c>
      <c r="FJ693" s="44">
        <v>102957</v>
      </c>
      <c r="FK693" s="44">
        <v>3259413</v>
      </c>
      <c r="FL693" s="44"/>
      <c r="FM693" s="44"/>
      <c r="FN693" s="44"/>
      <c r="FO693" s="44"/>
      <c r="FP693" s="44"/>
      <c r="FQ693" s="44"/>
      <c r="FR693" s="44"/>
      <c r="FS693" s="44"/>
      <c r="FT693" s="44">
        <v>80853</v>
      </c>
      <c r="FU693" s="44"/>
      <c r="FV693" s="21">
        <v>758802</v>
      </c>
      <c r="FW693" s="44"/>
      <c r="FX693" s="44">
        <v>502613</v>
      </c>
      <c r="FY693" s="44">
        <v>62835</v>
      </c>
      <c r="FZ693" s="44">
        <v>512360</v>
      </c>
      <c r="GA693" s="44">
        <v>90342</v>
      </c>
      <c r="GB693" s="44"/>
      <c r="GC693" s="44">
        <v>46185</v>
      </c>
      <c r="GD693" s="44">
        <v>325350</v>
      </c>
      <c r="GE693" s="44">
        <v>137141</v>
      </c>
      <c r="GF693" s="44">
        <v>15202</v>
      </c>
      <c r="GG693" s="44">
        <v>528889</v>
      </c>
      <c r="GH693" s="44">
        <v>247288</v>
      </c>
      <c r="GI693" s="44">
        <v>82953</v>
      </c>
      <c r="GJ693" s="44"/>
      <c r="GK693" s="44">
        <v>2102657</v>
      </c>
      <c r="GL693" s="44"/>
      <c r="GM693" s="44">
        <v>620969</v>
      </c>
      <c r="GN693" s="44">
        <v>110914</v>
      </c>
      <c r="GO693" s="44">
        <v>10702</v>
      </c>
      <c r="GP693" s="44"/>
      <c r="GQ693" s="44"/>
      <c r="GR693" s="44">
        <v>404817</v>
      </c>
      <c r="GS693" s="44">
        <v>1851591</v>
      </c>
      <c r="GT693" s="44"/>
      <c r="GU693" s="21">
        <v>407129</v>
      </c>
      <c r="GV693" s="44"/>
      <c r="GW693" s="44">
        <v>1635928</v>
      </c>
      <c r="GX693" s="44"/>
      <c r="GY693" s="44">
        <v>3894648</v>
      </c>
      <c r="GZ693" s="44">
        <v>776454</v>
      </c>
      <c r="HA693" s="44"/>
      <c r="HB693" s="44">
        <v>497659</v>
      </c>
      <c r="HC693" s="44">
        <v>2620535</v>
      </c>
      <c r="HD693" s="44">
        <v>3894648</v>
      </c>
      <c r="HE693" s="21"/>
      <c r="HF693" s="21">
        <v>1267370</v>
      </c>
      <c r="HG693" s="21">
        <v>73006</v>
      </c>
      <c r="HH693" s="21"/>
      <c r="HI693" s="21">
        <v>0</v>
      </c>
      <c r="HJ693" s="44"/>
      <c r="HK693" s="21">
        <v>344756</v>
      </c>
      <c r="HL693" s="21">
        <v>125961</v>
      </c>
      <c r="HM693" s="21">
        <v>470717</v>
      </c>
      <c r="HN693" s="21">
        <v>-63588</v>
      </c>
      <c r="HO693" s="21"/>
      <c r="HP693" s="44"/>
      <c r="HQ693" s="47"/>
      <c r="HR693" s="47">
        <v>497659</v>
      </c>
      <c r="HS693" s="47"/>
      <c r="HT693" s="47" t="s">
        <v>2289</v>
      </c>
      <c r="HU693" s="47">
        <v>186348.96</v>
      </c>
      <c r="HV693" s="47">
        <v>1955</v>
      </c>
      <c r="HW693" s="47">
        <v>0</v>
      </c>
      <c r="HX693" s="47">
        <v>4690</v>
      </c>
      <c r="HY693" s="47">
        <v>23377</v>
      </c>
      <c r="HZ693" s="47">
        <v>35529</v>
      </c>
      <c r="IA693" s="47">
        <v>0</v>
      </c>
      <c r="IB693" s="47">
        <v>0</v>
      </c>
      <c r="IC693" s="47">
        <v>3404</v>
      </c>
      <c r="ID693">
        <v>20258</v>
      </c>
      <c r="IE693" s="47">
        <v>2594</v>
      </c>
      <c r="IF693">
        <v>5204</v>
      </c>
      <c r="IG693" s="47">
        <v>674</v>
      </c>
      <c r="IH693" s="47">
        <v>12122</v>
      </c>
      <c r="II693">
        <v>4365</v>
      </c>
      <c r="IJ693">
        <v>2609</v>
      </c>
      <c r="IK693"/>
      <c r="IL693">
        <v>11560</v>
      </c>
      <c r="IM693">
        <v>128341</v>
      </c>
      <c r="IN693">
        <v>0</v>
      </c>
      <c r="IO693">
        <v>0</v>
      </c>
      <c r="IP693">
        <v>0</v>
      </c>
      <c r="IQ693">
        <v>0</v>
      </c>
      <c r="IR693">
        <v>0</v>
      </c>
      <c r="IS693">
        <v>0</v>
      </c>
      <c r="IT693">
        <v>0</v>
      </c>
      <c r="IU693">
        <v>151826</v>
      </c>
      <c r="IV693">
        <v>0</v>
      </c>
      <c r="IW693">
        <v>246987</v>
      </c>
      <c r="IX693">
        <v>924015</v>
      </c>
      <c r="IY693">
        <v>839548</v>
      </c>
      <c r="IZ693">
        <v>0</v>
      </c>
      <c r="JA693">
        <v>0</v>
      </c>
      <c r="JB693">
        <v>155757</v>
      </c>
      <c r="JC693">
        <v>1053668</v>
      </c>
      <c r="JD693">
        <v>54891</v>
      </c>
      <c r="JE693">
        <v>95634</v>
      </c>
      <c r="JF693">
        <v>11524</v>
      </c>
      <c r="JG693">
        <v>268852</v>
      </c>
      <c r="JH693">
        <v>113638</v>
      </c>
      <c r="JI693">
        <v>66960</v>
      </c>
      <c r="JJ693"/>
      <c r="JK693">
        <v>458745</v>
      </c>
      <c r="JL693">
        <v>4442045</v>
      </c>
      <c r="JM693">
        <v>0</v>
      </c>
      <c r="JN693">
        <v>0</v>
      </c>
      <c r="JO693">
        <v>0</v>
      </c>
      <c r="JP693">
        <v>0</v>
      </c>
      <c r="JQ693">
        <v>0</v>
      </c>
      <c r="JR693">
        <v>0</v>
      </c>
      <c r="JS693">
        <v>0</v>
      </c>
      <c r="JT693"/>
      <c r="JU693"/>
      <c r="JV693"/>
      <c r="JW693"/>
      <c r="JX693"/>
      <c r="JY693">
        <v>20258</v>
      </c>
      <c r="JZ693"/>
      <c r="KA693"/>
      <c r="KB693"/>
      <c r="KC693"/>
      <c r="KD693"/>
      <c r="KE693">
        <v>1053668</v>
      </c>
      <c r="KF693">
        <v>93</v>
      </c>
      <c r="KG693">
        <v>139</v>
      </c>
      <c r="KH693">
        <v>65</v>
      </c>
      <c r="KI693">
        <v>60</v>
      </c>
      <c r="KJ693">
        <v>89</v>
      </c>
      <c r="KK693">
        <v>31</v>
      </c>
      <c r="KL693">
        <v>25</v>
      </c>
      <c r="KM693">
        <v>43</v>
      </c>
      <c r="KN693">
        <v>16</v>
      </c>
      <c r="KO693">
        <v>1</v>
      </c>
      <c r="KP693">
        <v>0</v>
      </c>
      <c r="KQ693">
        <v>0</v>
      </c>
      <c r="KR693">
        <v>1</v>
      </c>
      <c r="KS693">
        <v>0</v>
      </c>
      <c r="KT693">
        <v>0</v>
      </c>
      <c r="KU693">
        <v>1</v>
      </c>
      <c r="KV693">
        <v>0</v>
      </c>
      <c r="KW693">
        <v>0</v>
      </c>
      <c r="KX693">
        <v>0</v>
      </c>
      <c r="KY693">
        <v>0</v>
      </c>
      <c r="KZ693">
        <v>0</v>
      </c>
      <c r="LA693">
        <v>0</v>
      </c>
      <c r="LB693">
        <v>0</v>
      </c>
      <c r="LC693">
        <v>0</v>
      </c>
      <c r="LD693">
        <v>1</v>
      </c>
      <c r="LE693">
        <v>0</v>
      </c>
      <c r="LF693">
        <v>0</v>
      </c>
      <c r="LG693">
        <v>0</v>
      </c>
      <c r="LH693">
        <v>0</v>
      </c>
    </row>
    <row r="694" spans="1:320" s="34" customFormat="1" ht="15" customHeight="1" x14ac:dyDescent="0.25">
      <c r="A694" s="45">
        <v>206334559</v>
      </c>
      <c r="B694" s="45" t="s">
        <v>5536</v>
      </c>
      <c r="C694" s="46">
        <v>45292</v>
      </c>
      <c r="D694" s="46">
        <v>45657</v>
      </c>
      <c r="E694" s="47">
        <v>366</v>
      </c>
      <c r="F694" s="45" t="s">
        <v>883</v>
      </c>
      <c r="G694" s="45" t="s">
        <v>884</v>
      </c>
      <c r="H694" s="45" t="s">
        <v>1404</v>
      </c>
      <c r="I694" s="45" t="s">
        <v>886</v>
      </c>
      <c r="J694" s="45" t="s">
        <v>887</v>
      </c>
      <c r="K694" s="45" t="s">
        <v>1405</v>
      </c>
      <c r="L694" s="45" t="s">
        <v>5280</v>
      </c>
      <c r="M694" s="45" t="s">
        <v>5537</v>
      </c>
      <c r="N694" s="45" t="s">
        <v>5538</v>
      </c>
      <c r="O694" s="45" t="s">
        <v>1408</v>
      </c>
      <c r="P694" s="45" t="s">
        <v>5428</v>
      </c>
      <c r="Q694" s="45" t="s">
        <v>5539</v>
      </c>
      <c r="R694" t="s">
        <v>5540</v>
      </c>
      <c r="S694" s="45" t="s">
        <v>893</v>
      </c>
      <c r="T694"/>
      <c r="U694" s="47">
        <v>99</v>
      </c>
      <c r="V694" s="47">
        <v>99</v>
      </c>
      <c r="W694" s="47" t="s">
        <v>894</v>
      </c>
      <c r="X694" s="47">
        <v>36234</v>
      </c>
      <c r="Y694" s="47">
        <v>35238</v>
      </c>
      <c r="Z694" s="48">
        <v>223.86</v>
      </c>
      <c r="AA694" s="44">
        <v>646</v>
      </c>
      <c r="AB694" s="44">
        <v>645</v>
      </c>
      <c r="AC694" s="44">
        <v>17751</v>
      </c>
      <c r="AD694" s="44">
        <v>7552</v>
      </c>
      <c r="AE694" s="44">
        <v>3189</v>
      </c>
      <c r="AF694" s="44">
        <v>5072</v>
      </c>
      <c r="AG694" s="44"/>
      <c r="AH694" s="47">
        <v>1440</v>
      </c>
      <c r="AI694" s="47">
        <v>104</v>
      </c>
      <c r="AJ694">
        <v>130</v>
      </c>
      <c r="AK694" t="s">
        <v>895</v>
      </c>
      <c r="AL694">
        <v>35238</v>
      </c>
      <c r="AM694"/>
      <c r="AN694"/>
      <c r="AO694"/>
      <c r="AP694"/>
      <c r="AQ694"/>
      <c r="AR694" s="44"/>
      <c r="AS694" s="44"/>
      <c r="AT694" s="44"/>
      <c r="AU694" s="44">
        <v>37704046</v>
      </c>
      <c r="AV694" s="44">
        <v>11144698</v>
      </c>
      <c r="AW694" s="44">
        <v>22802242</v>
      </c>
      <c r="AX694" s="44">
        <v>3675</v>
      </c>
      <c r="AY694" s="44">
        <v>26050177</v>
      </c>
      <c r="AZ694" s="21">
        <v>21082089</v>
      </c>
      <c r="BA694" s="21">
        <v>4968088</v>
      </c>
      <c r="BB694" s="44">
        <v>-1</v>
      </c>
      <c r="BC694" s="44"/>
      <c r="BD694" s="44"/>
      <c r="BE694" s="44">
        <v>4968087</v>
      </c>
      <c r="BF694" s="44">
        <v>22188750</v>
      </c>
      <c r="BG694" s="44">
        <v>9440000</v>
      </c>
      <c r="BH694" s="44">
        <v>1594500</v>
      </c>
      <c r="BI694" s="21">
        <v>2561596</v>
      </c>
      <c r="BJ694" s="21"/>
      <c r="BK694" s="21">
        <v>1800000</v>
      </c>
      <c r="BL694" s="21">
        <v>52000</v>
      </c>
      <c r="BM694" s="21">
        <v>67200</v>
      </c>
      <c r="BN694" s="21">
        <v>37704046</v>
      </c>
      <c r="BO694" s="21"/>
      <c r="BP694" s="21"/>
      <c r="BQ694" s="44"/>
      <c r="BR694" s="21"/>
      <c r="BS694" s="44"/>
      <c r="BT694" s="21"/>
      <c r="BU694" s="44"/>
      <c r="BV694" s="21"/>
      <c r="BW694" s="44">
        <v>7551020</v>
      </c>
      <c r="BX694" s="21"/>
      <c r="BY694" s="21">
        <v>3154473</v>
      </c>
      <c r="BZ694" s="21"/>
      <c r="CA694" s="44">
        <v>128053</v>
      </c>
      <c r="CB694" s="44"/>
      <c r="CC694" s="44">
        <v>21696</v>
      </c>
      <c r="CD694" s="44"/>
      <c r="CE694" s="44"/>
      <c r="CF694" s="44"/>
      <c r="CG694" s="44">
        <v>287806</v>
      </c>
      <c r="CH694" s="44"/>
      <c r="CI694" s="21">
        <v>1650</v>
      </c>
      <c r="CJ694" s="44"/>
      <c r="CK694" s="21"/>
      <c r="CL694" s="44"/>
      <c r="CM694" s="44">
        <v>0</v>
      </c>
      <c r="CN694" s="44">
        <v>18914</v>
      </c>
      <c r="CO694" s="44">
        <v>4813025</v>
      </c>
      <c r="CP694" s="44">
        <v>0</v>
      </c>
      <c r="CQ694" s="21">
        <v>4622625</v>
      </c>
      <c r="CR694" s="44">
        <v>643050</v>
      </c>
      <c r="CS694" s="44">
        <v>872068</v>
      </c>
      <c r="CT694" s="44">
        <v>89248</v>
      </c>
      <c r="CU694" s="44"/>
      <c r="CV694" s="44">
        <v>85768</v>
      </c>
      <c r="CW694" s="21"/>
      <c r="CX694" s="21"/>
      <c r="CY694" s="21"/>
      <c r="CZ694" s="21"/>
      <c r="DA694" s="21"/>
      <c r="DB694" s="21"/>
      <c r="DC694" s="21"/>
      <c r="DD694" s="21"/>
      <c r="DE694" s="44"/>
      <c r="DF694" s="21"/>
      <c r="DG694" s="44"/>
      <c r="DH694" s="21"/>
      <c r="DI694" s="44"/>
      <c r="DJ694" s="44"/>
      <c r="DK694" s="44"/>
      <c r="DL694" s="44"/>
      <c r="DM694" s="21"/>
      <c r="DN694" s="44"/>
      <c r="DO694" s="44"/>
      <c r="DP694" s="44"/>
      <c r="DQ694" s="44"/>
      <c r="DR694" s="44"/>
      <c r="DS694" s="44"/>
      <c r="DT694" s="44"/>
      <c r="DU694" s="44"/>
      <c r="DV694" s="44"/>
      <c r="DW694" s="44"/>
      <c r="DX694" s="44"/>
      <c r="DY694" s="44"/>
      <c r="DZ694" s="44"/>
      <c r="EA694" s="44"/>
      <c r="EB694" s="21"/>
      <c r="EC694" s="44">
        <v>13350057</v>
      </c>
      <c r="ED694" s="44"/>
      <c r="EE694" s="21">
        <v>6320326</v>
      </c>
      <c r="EF694" s="44"/>
      <c r="EG694" s="21">
        <v>674808</v>
      </c>
      <c r="EH694" s="44"/>
      <c r="EI694" s="21">
        <v>951454</v>
      </c>
      <c r="EJ694" s="44"/>
      <c r="EK694" s="44"/>
      <c r="EL694" s="21"/>
      <c r="EM694" s="44">
        <v>1477849</v>
      </c>
      <c r="EN694" s="44"/>
      <c r="EO694" s="44">
        <v>27748</v>
      </c>
      <c r="EP694" s="21"/>
      <c r="EQ694" s="21"/>
      <c r="ER694" s="21"/>
      <c r="ES694" s="21"/>
      <c r="ET694" s="44"/>
      <c r="EU694" s="21"/>
      <c r="EV694" s="44"/>
      <c r="EW694" s="21"/>
      <c r="EX694" s="44"/>
      <c r="EY694" s="44"/>
      <c r="EZ694" s="21"/>
      <c r="FA694" s="21"/>
      <c r="FB694" s="44"/>
      <c r="FC694" s="44"/>
      <c r="FD694" s="21"/>
      <c r="FE694" s="112"/>
      <c r="FF694" s="44"/>
      <c r="FG694" s="44">
        <v>9184801</v>
      </c>
      <c r="FH694" s="44">
        <v>2536550</v>
      </c>
      <c r="FI694" s="44">
        <v>9360738</v>
      </c>
      <c r="FJ694" s="44">
        <v>579446</v>
      </c>
      <c r="FK694" s="44">
        <v>6483163</v>
      </c>
      <c r="FL694" s="44"/>
      <c r="FM694" s="44"/>
      <c r="FN694" s="44"/>
      <c r="FO694" s="44"/>
      <c r="FP694" s="44"/>
      <c r="FQ694" s="44"/>
      <c r="FR694" s="44"/>
      <c r="FS694" s="44"/>
      <c r="FT694" s="44">
        <v>26010</v>
      </c>
      <c r="FU694" s="44">
        <v>7566</v>
      </c>
      <c r="FV694" s="21">
        <v>1130761</v>
      </c>
      <c r="FW694" s="44"/>
      <c r="FX694" s="44">
        <v>886609</v>
      </c>
      <c r="FY694" s="44">
        <v>212656</v>
      </c>
      <c r="FZ694" s="44">
        <v>584748</v>
      </c>
      <c r="GA694" s="44">
        <v>92879</v>
      </c>
      <c r="GB694" s="44"/>
      <c r="GC694" s="44">
        <v>439464</v>
      </c>
      <c r="GD694" s="44">
        <v>625447</v>
      </c>
      <c r="GE694" s="44">
        <v>471428</v>
      </c>
      <c r="GF694" s="44">
        <v>206915</v>
      </c>
      <c r="GG694" s="44">
        <v>975805</v>
      </c>
      <c r="GH694" s="44">
        <v>323975</v>
      </c>
      <c r="GI694" s="44">
        <v>182316</v>
      </c>
      <c r="GJ694" s="44">
        <v>120778</v>
      </c>
      <c r="GK694" s="44">
        <v>5832811</v>
      </c>
      <c r="GL694" s="44">
        <v>42063</v>
      </c>
      <c r="GM694" s="44">
        <v>1312339</v>
      </c>
      <c r="GN694" s="44">
        <v>221282</v>
      </c>
      <c r="GO694" s="44">
        <v>156356</v>
      </c>
      <c r="GP694" s="44"/>
      <c r="GQ694" s="44">
        <v>13493</v>
      </c>
      <c r="GR694" s="44">
        <v>733225</v>
      </c>
      <c r="GS694" s="44">
        <v>15392648</v>
      </c>
      <c r="GT694" s="44"/>
      <c r="GU694" s="21">
        <v>145493</v>
      </c>
      <c r="GV694" s="44"/>
      <c r="GW694" s="44"/>
      <c r="GX694" s="44">
        <v>100000</v>
      </c>
      <c r="GY694" s="44">
        <v>15638141</v>
      </c>
      <c r="GZ694" s="44">
        <v>1591159</v>
      </c>
      <c r="HA694" s="44"/>
      <c r="HB694" s="44"/>
      <c r="HC694" s="44">
        <v>14046982</v>
      </c>
      <c r="HD694" s="44">
        <v>15638141</v>
      </c>
      <c r="HE694" s="21">
        <v>11251918</v>
      </c>
      <c r="HF694" s="21"/>
      <c r="HG694" s="21"/>
      <c r="HH694" s="21"/>
      <c r="HI694" s="21">
        <v>0</v>
      </c>
      <c r="HJ694" s="44"/>
      <c r="HK694" s="21"/>
      <c r="HL694" s="21">
        <v>254564</v>
      </c>
      <c r="HM694" s="21">
        <v>254564</v>
      </c>
      <c r="HN694" s="21">
        <v>-109071</v>
      </c>
      <c r="HO694" s="21"/>
      <c r="HP694" s="44"/>
      <c r="HQ694" s="47"/>
      <c r="HR694" s="47"/>
      <c r="HS694" s="47"/>
      <c r="HT694" s="47" t="s">
        <v>1759</v>
      </c>
      <c r="HU694" s="47">
        <v>0</v>
      </c>
      <c r="HV694" s="47">
        <v>2045</v>
      </c>
      <c r="HW694" s="47">
        <v>0</v>
      </c>
      <c r="HX694" s="47">
        <v>9920</v>
      </c>
      <c r="HY694" s="47">
        <v>47085</v>
      </c>
      <c r="HZ694" s="47">
        <v>85548</v>
      </c>
      <c r="IA694" s="47">
        <v>0</v>
      </c>
      <c r="IB694" s="47">
        <v>0</v>
      </c>
      <c r="IC694" s="47">
        <v>0</v>
      </c>
      <c r="ID694">
        <v>36355</v>
      </c>
      <c r="IE694" s="47">
        <v>3033</v>
      </c>
      <c r="IF694">
        <v>18175</v>
      </c>
      <c r="IG694" s="47">
        <v>5811</v>
      </c>
      <c r="IH694" s="47">
        <v>22793</v>
      </c>
      <c r="II694">
        <v>5415</v>
      </c>
      <c r="IJ694">
        <v>5363</v>
      </c>
      <c r="IK694">
        <v>2023</v>
      </c>
      <c r="IL694">
        <v>23141</v>
      </c>
      <c r="IM694">
        <v>266707</v>
      </c>
      <c r="IN694">
        <v>0</v>
      </c>
      <c r="IO694">
        <v>175</v>
      </c>
      <c r="IP694">
        <v>76</v>
      </c>
      <c r="IQ694">
        <v>7124</v>
      </c>
      <c r="IR694">
        <v>0</v>
      </c>
      <c r="IS694">
        <v>0</v>
      </c>
      <c r="IT694">
        <v>7375</v>
      </c>
      <c r="IU694">
        <v>219629</v>
      </c>
      <c r="IV694">
        <v>0</v>
      </c>
      <c r="IW694">
        <v>505106</v>
      </c>
      <c r="IX694">
        <v>1803171</v>
      </c>
      <c r="IY694">
        <v>1765623</v>
      </c>
      <c r="IZ694">
        <v>0</v>
      </c>
      <c r="JA694">
        <v>0</v>
      </c>
      <c r="JB694">
        <v>0</v>
      </c>
      <c r="JC694">
        <v>1686593</v>
      </c>
      <c r="JD694">
        <v>93327</v>
      </c>
      <c r="JE694">
        <v>333449</v>
      </c>
      <c r="JF694">
        <v>109730</v>
      </c>
      <c r="JG694">
        <v>455069</v>
      </c>
      <c r="JH694">
        <v>236113</v>
      </c>
      <c r="JI694">
        <v>114388</v>
      </c>
      <c r="JJ694">
        <v>78042</v>
      </c>
      <c r="JK694">
        <v>1784561</v>
      </c>
      <c r="JL694">
        <v>9184801</v>
      </c>
      <c r="JM694">
        <v>0</v>
      </c>
      <c r="JN694">
        <v>11811</v>
      </c>
      <c r="JO694">
        <v>3354</v>
      </c>
      <c r="JP694">
        <v>167709</v>
      </c>
      <c r="JQ694">
        <v>0</v>
      </c>
      <c r="JR694">
        <v>0</v>
      </c>
      <c r="JS694">
        <v>182874</v>
      </c>
      <c r="JT694"/>
      <c r="JU694"/>
      <c r="JV694"/>
      <c r="JW694"/>
      <c r="JX694"/>
      <c r="JY694">
        <v>36355</v>
      </c>
      <c r="JZ694"/>
      <c r="KA694"/>
      <c r="KB694"/>
      <c r="KC694"/>
      <c r="KD694"/>
      <c r="KE694">
        <v>1686593</v>
      </c>
      <c r="KF694">
        <v>174</v>
      </c>
      <c r="KG694">
        <v>318</v>
      </c>
      <c r="KH694">
        <v>108</v>
      </c>
      <c r="KI694">
        <v>124</v>
      </c>
      <c r="KJ694">
        <v>245</v>
      </c>
      <c r="KK694">
        <v>66</v>
      </c>
      <c r="KL694">
        <v>64</v>
      </c>
      <c r="KM694">
        <v>136</v>
      </c>
      <c r="KN694">
        <v>28</v>
      </c>
      <c r="KO694">
        <v>1</v>
      </c>
      <c r="KP694">
        <v>0</v>
      </c>
      <c r="KQ694">
        <v>0</v>
      </c>
      <c r="KR694">
        <v>0</v>
      </c>
      <c r="KS694">
        <v>1</v>
      </c>
      <c r="KT694">
        <v>0</v>
      </c>
      <c r="KU694">
        <v>1</v>
      </c>
      <c r="KV694">
        <v>0</v>
      </c>
      <c r="KW694">
        <v>0</v>
      </c>
      <c r="KX694">
        <v>0</v>
      </c>
      <c r="KY694">
        <v>0</v>
      </c>
      <c r="KZ694">
        <v>0</v>
      </c>
      <c r="LA694">
        <v>0</v>
      </c>
      <c r="LB694">
        <v>0</v>
      </c>
      <c r="LC694">
        <v>0</v>
      </c>
      <c r="LD694">
        <v>1</v>
      </c>
      <c r="LE694">
        <v>0</v>
      </c>
      <c r="LF694">
        <v>0</v>
      </c>
      <c r="LG694">
        <v>0</v>
      </c>
      <c r="LH694">
        <v>0</v>
      </c>
    </row>
    <row r="695" spans="1:320" s="34" customFormat="1" ht="15" customHeight="1" x14ac:dyDescent="0.25">
      <c r="A695" s="45">
        <v>206334620</v>
      </c>
      <c r="B695" s="45" t="s">
        <v>5541</v>
      </c>
      <c r="C695" s="46">
        <v>45292</v>
      </c>
      <c r="D695" s="46">
        <v>45657</v>
      </c>
      <c r="E695" s="47">
        <v>366</v>
      </c>
      <c r="F695" s="45" t="s">
        <v>883</v>
      </c>
      <c r="G695" s="45" t="s">
        <v>884</v>
      </c>
      <c r="H695" s="45" t="s">
        <v>1404</v>
      </c>
      <c r="I695" s="45" t="s">
        <v>886</v>
      </c>
      <c r="J695" s="45" t="s">
        <v>887</v>
      </c>
      <c r="K695" s="45" t="s">
        <v>1405</v>
      </c>
      <c r="L695" s="45" t="s">
        <v>5333</v>
      </c>
      <c r="M695" s="45" t="s">
        <v>5542</v>
      </c>
      <c r="N695" s="45" t="s">
        <v>5543</v>
      </c>
      <c r="O695" s="45" t="s">
        <v>5544</v>
      </c>
      <c r="P695" s="45" t="s">
        <v>5545</v>
      </c>
      <c r="Q695" s="45" t="s">
        <v>5546</v>
      </c>
      <c r="R695" t="s">
        <v>5540</v>
      </c>
      <c r="S695" s="45" t="s">
        <v>893</v>
      </c>
      <c r="T695"/>
      <c r="U695" s="47">
        <v>99</v>
      </c>
      <c r="V695" s="47">
        <v>99</v>
      </c>
      <c r="W695" s="47" t="s">
        <v>894</v>
      </c>
      <c r="X695" s="47">
        <v>36234</v>
      </c>
      <c r="Y695" s="47">
        <v>35056</v>
      </c>
      <c r="Z695" s="48">
        <v>224.11</v>
      </c>
      <c r="AA695" s="44">
        <v>572</v>
      </c>
      <c r="AB695" s="44">
        <v>561</v>
      </c>
      <c r="AC695" s="44">
        <v>18499</v>
      </c>
      <c r="AD695" s="44">
        <v>8316</v>
      </c>
      <c r="AE695" s="44">
        <v>770</v>
      </c>
      <c r="AF695" s="44">
        <v>6074</v>
      </c>
      <c r="AG695" s="44"/>
      <c r="AH695" s="47">
        <v>797</v>
      </c>
      <c r="AI695" s="47">
        <v>7</v>
      </c>
      <c r="AJ695">
        <v>593</v>
      </c>
      <c r="AK695" t="s">
        <v>895</v>
      </c>
      <c r="AL695">
        <v>35056</v>
      </c>
      <c r="AM695"/>
      <c r="AN695"/>
      <c r="AO695"/>
      <c r="AP695"/>
      <c r="AQ695"/>
      <c r="AR695" s="44"/>
      <c r="AS695" s="44"/>
      <c r="AT695" s="44"/>
      <c r="AU695" s="44">
        <v>39976218</v>
      </c>
      <c r="AV695" s="44">
        <v>10741887</v>
      </c>
      <c r="AW695" s="44">
        <v>27271775</v>
      </c>
      <c r="AX695" s="44">
        <v>9981</v>
      </c>
      <c r="AY695" s="44">
        <v>23456311</v>
      </c>
      <c r="AZ695" s="21">
        <v>20279724</v>
      </c>
      <c r="BA695" s="21">
        <v>3176587</v>
      </c>
      <c r="BB695" s="44">
        <v>203</v>
      </c>
      <c r="BC695" s="44"/>
      <c r="BD695" s="44"/>
      <c r="BE695" s="44">
        <v>3176790</v>
      </c>
      <c r="BF695" s="44">
        <v>23123750</v>
      </c>
      <c r="BG695" s="44">
        <v>10281250</v>
      </c>
      <c r="BH695" s="44">
        <v>577500</v>
      </c>
      <c r="BI695" s="21">
        <v>4547468</v>
      </c>
      <c r="BJ695" s="21"/>
      <c r="BK695" s="21">
        <v>996250</v>
      </c>
      <c r="BL695" s="21">
        <v>5250</v>
      </c>
      <c r="BM695" s="21">
        <v>444750</v>
      </c>
      <c r="BN695" s="21">
        <v>39976218</v>
      </c>
      <c r="BO695" s="21"/>
      <c r="BP695" s="21"/>
      <c r="BQ695" s="44"/>
      <c r="BR695" s="21"/>
      <c r="BS695" s="44"/>
      <c r="BT695" s="21"/>
      <c r="BU695" s="44"/>
      <c r="BV695" s="21"/>
      <c r="BW695" s="44">
        <v>7290854</v>
      </c>
      <c r="BX695" s="21"/>
      <c r="BY695" s="21">
        <v>3120880</v>
      </c>
      <c r="BZ695" s="21"/>
      <c r="CA695" s="44">
        <v>28487</v>
      </c>
      <c r="CB695" s="44"/>
      <c r="CC695" s="44">
        <v>1328</v>
      </c>
      <c r="CD695" s="44"/>
      <c r="CE695" s="44"/>
      <c r="CF695" s="44"/>
      <c r="CG695" s="44">
        <v>295675</v>
      </c>
      <c r="CH695" s="44"/>
      <c r="CI695" s="21">
        <v>3225</v>
      </c>
      <c r="CJ695" s="44"/>
      <c r="CK695" s="21">
        <v>1438</v>
      </c>
      <c r="CL695" s="44"/>
      <c r="CM695" s="44">
        <v>0</v>
      </c>
      <c r="CN695" s="44">
        <v>0</v>
      </c>
      <c r="CO695" s="44">
        <v>4559125</v>
      </c>
      <c r="CP695" s="44">
        <v>0</v>
      </c>
      <c r="CQ695" s="21">
        <v>4477340</v>
      </c>
      <c r="CR695" s="44">
        <v>481950</v>
      </c>
      <c r="CS695" s="44">
        <v>887544</v>
      </c>
      <c r="CT695" s="44">
        <v>280542</v>
      </c>
      <c r="CU695" s="44"/>
      <c r="CV695" s="44">
        <v>55386</v>
      </c>
      <c r="CW695" s="21"/>
      <c r="CX695" s="21"/>
      <c r="CY695" s="21"/>
      <c r="CZ695" s="21"/>
      <c r="DA695" s="21"/>
      <c r="DB695" s="21"/>
      <c r="DC695" s="21"/>
      <c r="DD695" s="21"/>
      <c r="DE695" s="44"/>
      <c r="DF695" s="21"/>
      <c r="DG695" s="44"/>
      <c r="DH695" s="21"/>
      <c r="DI695" s="44"/>
      <c r="DJ695" s="44"/>
      <c r="DK695" s="44"/>
      <c r="DL695" s="44"/>
      <c r="DM695" s="21"/>
      <c r="DN695" s="44"/>
      <c r="DO695" s="44"/>
      <c r="DP695" s="44"/>
      <c r="DQ695" s="44"/>
      <c r="DR695" s="44"/>
      <c r="DS695" s="44"/>
      <c r="DT695" s="44"/>
      <c r="DU695" s="44"/>
      <c r="DV695" s="44"/>
      <c r="DW695" s="44"/>
      <c r="DX695" s="44"/>
      <c r="DY695" s="44"/>
      <c r="DZ695" s="44"/>
      <c r="EA695" s="44"/>
      <c r="EB695" s="21"/>
      <c r="EC695" s="44">
        <v>13671410</v>
      </c>
      <c r="ED695" s="44"/>
      <c r="EE695" s="21">
        <v>9444858</v>
      </c>
      <c r="EF695" s="44"/>
      <c r="EG695" s="21">
        <v>488156</v>
      </c>
      <c r="EH695" s="44"/>
      <c r="EI695" s="21">
        <v>2554808</v>
      </c>
      <c r="EJ695" s="44"/>
      <c r="EK695" s="44"/>
      <c r="EL695" s="21"/>
      <c r="EM695" s="44">
        <v>884836</v>
      </c>
      <c r="EN695" s="44"/>
      <c r="EO695" s="44">
        <v>227707</v>
      </c>
      <c r="EP695" s="21"/>
      <c r="EQ695" s="21"/>
      <c r="ER695" s="21"/>
      <c r="ES695" s="21"/>
      <c r="ET695" s="44"/>
      <c r="EU695" s="21"/>
      <c r="EV695" s="44"/>
      <c r="EW695" s="21"/>
      <c r="EX695" s="44"/>
      <c r="EY695" s="44"/>
      <c r="EZ695" s="21"/>
      <c r="FA695" s="21"/>
      <c r="FB695" s="44"/>
      <c r="FC695" s="44"/>
      <c r="FD695" s="21"/>
      <c r="FE695" s="112"/>
      <c r="FF695" s="44"/>
      <c r="FG695" s="44">
        <v>8730958</v>
      </c>
      <c r="FH695" s="44">
        <v>2147077</v>
      </c>
      <c r="FI695" s="44">
        <v>9401689</v>
      </c>
      <c r="FJ695" s="44">
        <v>264577</v>
      </c>
      <c r="FK695" s="44">
        <v>6474954</v>
      </c>
      <c r="FL695" s="44"/>
      <c r="FM695" s="44"/>
      <c r="FN695" s="44"/>
      <c r="FO695" s="44"/>
      <c r="FP695" s="44"/>
      <c r="FQ695" s="44"/>
      <c r="FR695" s="44"/>
      <c r="FS695" s="44"/>
      <c r="FT695" s="44">
        <v>14953</v>
      </c>
      <c r="FU695" s="44"/>
      <c r="FV695" s="21">
        <v>983253</v>
      </c>
      <c r="FW695" s="44">
        <v>6689</v>
      </c>
      <c r="FX695" s="44">
        <v>847145</v>
      </c>
      <c r="FY695" s="44">
        <v>134801</v>
      </c>
      <c r="FZ695" s="44">
        <v>396038</v>
      </c>
      <c r="GA695" s="44">
        <v>120381</v>
      </c>
      <c r="GB695" s="44"/>
      <c r="GC695" s="44">
        <v>338586</v>
      </c>
      <c r="GD695" s="44">
        <v>635402</v>
      </c>
      <c r="GE695" s="44">
        <v>500357</v>
      </c>
      <c r="GF695" s="44">
        <v>161043</v>
      </c>
      <c r="GG695" s="44">
        <v>978005</v>
      </c>
      <c r="GH695" s="44">
        <v>109285</v>
      </c>
      <c r="GI695" s="44">
        <v>218936</v>
      </c>
      <c r="GJ695" s="44">
        <v>135613</v>
      </c>
      <c r="GK695" s="44">
        <v>5071662</v>
      </c>
      <c r="GL695" s="44">
        <v>68397</v>
      </c>
      <c r="GM695" s="44">
        <v>2629058</v>
      </c>
      <c r="GN695" s="44">
        <v>207007</v>
      </c>
      <c r="GO695" s="44">
        <v>23636</v>
      </c>
      <c r="GP695" s="44"/>
      <c r="GQ695" s="44">
        <v>13493</v>
      </c>
      <c r="GR695" s="44">
        <v>211030</v>
      </c>
      <c r="GS695" s="44">
        <v>14822159</v>
      </c>
      <c r="GT695" s="44"/>
      <c r="GU695" s="21">
        <v>421337</v>
      </c>
      <c r="GV695" s="44">
        <v>52413</v>
      </c>
      <c r="GW695" s="44"/>
      <c r="GX695" s="44"/>
      <c r="GY695" s="44">
        <v>15295909</v>
      </c>
      <c r="GZ695" s="44">
        <v>1536935</v>
      </c>
      <c r="HA695" s="44"/>
      <c r="HB695" s="44"/>
      <c r="HC695" s="44">
        <v>13758974</v>
      </c>
      <c r="HD695" s="44">
        <v>15295909</v>
      </c>
      <c r="HE695" s="21">
        <v>12144198</v>
      </c>
      <c r="HF695" s="21"/>
      <c r="HG695" s="21"/>
      <c r="HH695" s="21"/>
      <c r="HI695" s="21">
        <v>0</v>
      </c>
      <c r="HJ695" s="44"/>
      <c r="HK695" s="21">
        <v>397073</v>
      </c>
      <c r="HL695" s="21">
        <v>396924</v>
      </c>
      <c r="HM695" s="21">
        <v>793997</v>
      </c>
      <c r="HN695" s="21">
        <v>-372660</v>
      </c>
      <c r="HO695" s="21"/>
      <c r="HP695" s="44"/>
      <c r="HQ695" s="47"/>
      <c r="HR695" s="47"/>
      <c r="HS695" s="47"/>
      <c r="HT695" s="47" t="s">
        <v>1759</v>
      </c>
      <c r="HU695" s="47">
        <v>0</v>
      </c>
      <c r="HV695" s="47">
        <v>2008</v>
      </c>
      <c r="HW695" s="47">
        <v>0</v>
      </c>
      <c r="HX695" s="47">
        <v>10703</v>
      </c>
      <c r="HY695" s="47">
        <v>52234</v>
      </c>
      <c r="HZ695" s="47">
        <v>82174</v>
      </c>
      <c r="IA695" s="47">
        <v>0</v>
      </c>
      <c r="IB695" s="47">
        <v>0</v>
      </c>
      <c r="IC695" s="47">
        <v>0</v>
      </c>
      <c r="ID695">
        <v>33166</v>
      </c>
      <c r="IE695" s="47">
        <v>3653</v>
      </c>
      <c r="IF695">
        <v>21202</v>
      </c>
      <c r="IG695" s="47">
        <v>5446</v>
      </c>
      <c r="IH695" s="47">
        <v>20414</v>
      </c>
      <c r="II695">
        <v>1925</v>
      </c>
      <c r="IJ695">
        <v>7939</v>
      </c>
      <c r="IK695">
        <v>1983</v>
      </c>
      <c r="IL695">
        <v>23999</v>
      </c>
      <c r="IM695">
        <v>266846</v>
      </c>
      <c r="IN695">
        <v>0</v>
      </c>
      <c r="IO695">
        <v>6</v>
      </c>
      <c r="IP695">
        <v>197</v>
      </c>
      <c r="IQ695">
        <v>9042</v>
      </c>
      <c r="IR695">
        <v>0</v>
      </c>
      <c r="IS695">
        <v>0</v>
      </c>
      <c r="IT695">
        <v>9245</v>
      </c>
      <c r="IU695">
        <v>181019</v>
      </c>
      <c r="IV695">
        <v>0</v>
      </c>
      <c r="IW695">
        <v>549378</v>
      </c>
      <c r="IX695">
        <v>1985604</v>
      </c>
      <c r="IY695">
        <v>1689931</v>
      </c>
      <c r="IZ695">
        <v>0</v>
      </c>
      <c r="JA695">
        <v>0</v>
      </c>
      <c r="JB695">
        <v>0</v>
      </c>
      <c r="JC695">
        <v>1530649</v>
      </c>
      <c r="JD695">
        <v>103184</v>
      </c>
      <c r="JE695">
        <v>367335</v>
      </c>
      <c r="JF695">
        <v>95126</v>
      </c>
      <c r="JG695">
        <v>466206</v>
      </c>
      <c r="JH695">
        <v>74178</v>
      </c>
      <c r="JI695">
        <v>153987</v>
      </c>
      <c r="JJ695">
        <v>93479</v>
      </c>
      <c r="JK695">
        <v>1440882</v>
      </c>
      <c r="JL695">
        <v>8730958</v>
      </c>
      <c r="JM695">
        <v>0</v>
      </c>
      <c r="JN695">
        <v>599</v>
      </c>
      <c r="JO695">
        <v>9072</v>
      </c>
      <c r="JP695">
        <v>228504</v>
      </c>
      <c r="JQ695">
        <v>0</v>
      </c>
      <c r="JR695">
        <v>0</v>
      </c>
      <c r="JS695">
        <v>238175</v>
      </c>
      <c r="JT695"/>
      <c r="JU695"/>
      <c r="JV695"/>
      <c r="JW695"/>
      <c r="JX695"/>
      <c r="JY695">
        <v>33166</v>
      </c>
      <c r="JZ695"/>
      <c r="KA695"/>
      <c r="KB695"/>
      <c r="KC695"/>
      <c r="KD695"/>
      <c r="KE695">
        <v>1530649</v>
      </c>
      <c r="KF695">
        <v>167</v>
      </c>
      <c r="KG695">
        <v>264</v>
      </c>
      <c r="KH695">
        <v>115</v>
      </c>
      <c r="KI695">
        <v>119</v>
      </c>
      <c r="KJ695">
        <v>210</v>
      </c>
      <c r="KK695">
        <v>73</v>
      </c>
      <c r="KL695">
        <v>63</v>
      </c>
      <c r="KM695">
        <v>113</v>
      </c>
      <c r="KN695">
        <v>33</v>
      </c>
      <c r="KO695">
        <v>1</v>
      </c>
      <c r="KP695">
        <v>0</v>
      </c>
      <c r="KQ695">
        <v>0</v>
      </c>
      <c r="KR695">
        <v>0</v>
      </c>
      <c r="KS695">
        <v>1</v>
      </c>
      <c r="KT695">
        <v>0</v>
      </c>
      <c r="KU695">
        <v>1</v>
      </c>
      <c r="KV695">
        <v>0</v>
      </c>
      <c r="KW695">
        <v>0</v>
      </c>
      <c r="KX695">
        <v>0</v>
      </c>
      <c r="KY695">
        <v>0</v>
      </c>
      <c r="KZ695">
        <v>0</v>
      </c>
      <c r="LA695">
        <v>0</v>
      </c>
      <c r="LB695">
        <v>0</v>
      </c>
      <c r="LC695">
        <v>0</v>
      </c>
      <c r="LD695">
        <v>1</v>
      </c>
      <c r="LE695">
        <v>0</v>
      </c>
      <c r="LF695">
        <v>0</v>
      </c>
      <c r="LG695">
        <v>0</v>
      </c>
      <c r="LH695">
        <v>0</v>
      </c>
    </row>
    <row r="696" spans="1:320" s="34" customFormat="1" ht="15" customHeight="1" x14ac:dyDescent="0.25">
      <c r="A696" s="45">
        <v>206334688</v>
      </c>
      <c r="B696" s="45" t="s">
        <v>1430</v>
      </c>
      <c r="C696" s="46">
        <v>45047</v>
      </c>
      <c r="D696" s="46">
        <v>45412</v>
      </c>
      <c r="E696" s="47">
        <v>366</v>
      </c>
      <c r="F696" s="45" t="s">
        <v>883</v>
      </c>
      <c r="G696" s="45" t="s">
        <v>884</v>
      </c>
      <c r="H696" s="45" t="s">
        <v>1404</v>
      </c>
      <c r="I696" s="45" t="s">
        <v>886</v>
      </c>
      <c r="J696" s="45" t="s">
        <v>887</v>
      </c>
      <c r="K696" s="45" t="s">
        <v>1405</v>
      </c>
      <c r="L696" s="45" t="s">
        <v>5280</v>
      </c>
      <c r="M696" s="45" t="s">
        <v>1431</v>
      </c>
      <c r="N696" s="45" t="s">
        <v>1432</v>
      </c>
      <c r="O696" s="45" t="s">
        <v>1433</v>
      </c>
      <c r="P696" s="45" t="s">
        <v>5547</v>
      </c>
      <c r="Q696" s="45" t="s">
        <v>5548</v>
      </c>
      <c r="R696" t="s">
        <v>1434</v>
      </c>
      <c r="S696" s="45" t="s">
        <v>893</v>
      </c>
      <c r="T696"/>
      <c r="U696" s="47">
        <v>170</v>
      </c>
      <c r="V696" s="47">
        <v>170</v>
      </c>
      <c r="W696" s="47" t="s">
        <v>913</v>
      </c>
      <c r="X696" s="47">
        <v>62220</v>
      </c>
      <c r="Y696" s="47">
        <v>57254</v>
      </c>
      <c r="Z696" s="48">
        <v>92.02</v>
      </c>
      <c r="AA696" s="44">
        <v>1227</v>
      </c>
      <c r="AB696" s="44">
        <v>1220</v>
      </c>
      <c r="AC696" s="44">
        <v>12623</v>
      </c>
      <c r="AD696" s="44"/>
      <c r="AE696" s="44">
        <v>18574</v>
      </c>
      <c r="AF696" s="44">
        <v>8564</v>
      </c>
      <c r="AG696" s="44">
        <v>14364</v>
      </c>
      <c r="AH696" s="47"/>
      <c r="AI696" s="47">
        <v>410</v>
      </c>
      <c r="AJ696">
        <v>2719</v>
      </c>
      <c r="AK696" t="s">
        <v>895</v>
      </c>
      <c r="AL696">
        <v>57254</v>
      </c>
      <c r="AM696"/>
      <c r="AN696"/>
      <c r="AO696"/>
      <c r="AP696"/>
      <c r="AQ696"/>
      <c r="AR696" s="44"/>
      <c r="AS696" s="44"/>
      <c r="AT696" s="44"/>
      <c r="AU696" s="44">
        <v>23853848</v>
      </c>
      <c r="AV696" s="44">
        <v>9529740</v>
      </c>
      <c r="AW696" s="44">
        <v>2873417</v>
      </c>
      <c r="AX696" s="44">
        <v>2931</v>
      </c>
      <c r="AY696" s="44">
        <v>30513102</v>
      </c>
      <c r="AZ696" s="21">
        <v>29409075</v>
      </c>
      <c r="BA696" s="21">
        <v>1104027</v>
      </c>
      <c r="BB696" s="44">
        <v>195059</v>
      </c>
      <c r="BC696" s="44">
        <v>5769</v>
      </c>
      <c r="BD696" s="44"/>
      <c r="BE696" s="44">
        <v>1293317</v>
      </c>
      <c r="BF696" s="44">
        <v>5530050</v>
      </c>
      <c r="BG696" s="44"/>
      <c r="BH696" s="44">
        <v>7498200</v>
      </c>
      <c r="BI696" s="21">
        <v>3508775</v>
      </c>
      <c r="BJ696" s="21">
        <v>6018755</v>
      </c>
      <c r="BK696" s="21"/>
      <c r="BL696" s="21">
        <v>161170</v>
      </c>
      <c r="BM696" s="21">
        <v>1136898</v>
      </c>
      <c r="BN696" s="21">
        <v>23853848</v>
      </c>
      <c r="BO696" s="21"/>
      <c r="BP696" s="21"/>
      <c r="BQ696" s="44"/>
      <c r="BR696" s="21"/>
      <c r="BS696" s="44"/>
      <c r="BT696" s="21"/>
      <c r="BU696" s="44"/>
      <c r="BV696" s="21"/>
      <c r="BW696" s="44">
        <v>4871747</v>
      </c>
      <c r="BX696" s="21"/>
      <c r="BY696" s="21"/>
      <c r="BZ696" s="21"/>
      <c r="CA696" s="44">
        <v>89459</v>
      </c>
      <c r="CB696" s="44"/>
      <c r="CC696" s="44"/>
      <c r="CD696" s="44"/>
      <c r="CE696" s="44">
        <v>4550485</v>
      </c>
      <c r="CF696" s="44"/>
      <c r="CG696" s="44"/>
      <c r="CH696" s="44"/>
      <c r="CI696" s="21">
        <v>16020</v>
      </c>
      <c r="CJ696" s="44"/>
      <c r="CK696" s="21">
        <v>2029</v>
      </c>
      <c r="CL696" s="44"/>
      <c r="CM696" s="44">
        <v>38311</v>
      </c>
      <c r="CN696" s="44">
        <v>169</v>
      </c>
      <c r="CO696" s="44">
        <v>3807875</v>
      </c>
      <c r="CP696" s="44">
        <v>0</v>
      </c>
      <c r="CQ696" s="21">
        <v>3692022</v>
      </c>
      <c r="CR696" s="44">
        <v>494421</v>
      </c>
      <c r="CS696" s="44">
        <v>1115952</v>
      </c>
      <c r="CT696" s="44">
        <v>154136</v>
      </c>
      <c r="CU696" s="44"/>
      <c r="CV696" s="44">
        <v>226854</v>
      </c>
      <c r="CW696" s="21"/>
      <c r="CX696" s="21"/>
      <c r="CY696" s="21"/>
      <c r="CZ696" s="21"/>
      <c r="DA696" s="21"/>
      <c r="DB696" s="21"/>
      <c r="DC696" s="21"/>
      <c r="DD696" s="21"/>
      <c r="DE696" s="44"/>
      <c r="DF696" s="21"/>
      <c r="DG696" s="44"/>
      <c r="DH696" s="21"/>
      <c r="DI696" s="44"/>
      <c r="DJ696" s="44"/>
      <c r="DK696" s="44"/>
      <c r="DL696" s="44"/>
      <c r="DM696" s="21"/>
      <c r="DN696" s="44"/>
      <c r="DO696" s="44"/>
      <c r="DP696" s="44"/>
      <c r="DQ696" s="44"/>
      <c r="DR696" s="44"/>
      <c r="DS696" s="44"/>
      <c r="DT696" s="44"/>
      <c r="DU696" s="44"/>
      <c r="DV696" s="44"/>
      <c r="DW696" s="44"/>
      <c r="DX696" s="44"/>
      <c r="DY696" s="44">
        <v>-10414</v>
      </c>
      <c r="DZ696" s="44"/>
      <c r="EA696" s="44"/>
      <c r="EB696" s="21"/>
      <c r="EC696" s="44">
        <v>597030</v>
      </c>
      <c r="ED696" s="44"/>
      <c r="EE696" s="21"/>
      <c r="EF696" s="44"/>
      <c r="EG696" s="21">
        <v>537352</v>
      </c>
      <c r="EH696" s="44"/>
      <c r="EI696" s="21"/>
      <c r="EJ696" s="44"/>
      <c r="EK696" s="44">
        <v>1696247</v>
      </c>
      <c r="EL696" s="21"/>
      <c r="EM696" s="44"/>
      <c r="EN696" s="44"/>
      <c r="EO696" s="44">
        <v>53202</v>
      </c>
      <c r="EP696" s="21"/>
      <c r="EQ696" s="21"/>
      <c r="ER696" s="21"/>
      <c r="ES696" s="21"/>
      <c r="ET696" s="44"/>
      <c r="EU696" s="21"/>
      <c r="EV696" s="44"/>
      <c r="EW696" s="21"/>
      <c r="EX696" s="44"/>
      <c r="EY696" s="44"/>
      <c r="EZ696" s="21"/>
      <c r="FA696" s="21"/>
      <c r="FB696" s="44"/>
      <c r="FC696" s="44"/>
      <c r="FD696" s="21"/>
      <c r="FE696" s="112"/>
      <c r="FF696" s="44"/>
      <c r="FG696" s="44">
        <v>11936090</v>
      </c>
      <c r="FH696" s="44">
        <v>2630853</v>
      </c>
      <c r="FI696" s="44">
        <v>14842132</v>
      </c>
      <c r="FJ696" s="44">
        <v>436311</v>
      </c>
      <c r="FK696" s="44">
        <v>10538737</v>
      </c>
      <c r="FL696" s="44"/>
      <c r="FM696" s="44"/>
      <c r="FN696" s="44"/>
      <c r="FO696" s="44"/>
      <c r="FP696" s="44"/>
      <c r="FQ696" s="44"/>
      <c r="FR696" s="44"/>
      <c r="FS696" s="44"/>
      <c r="FT696" s="44">
        <v>91478</v>
      </c>
      <c r="FU696" s="44">
        <v>19178</v>
      </c>
      <c r="FV696" s="21">
        <v>1241330</v>
      </c>
      <c r="FW696" s="44"/>
      <c r="FX696" s="44">
        <v>1140969</v>
      </c>
      <c r="FY696" s="44">
        <v>120207</v>
      </c>
      <c r="FZ696" s="44">
        <v>811347</v>
      </c>
      <c r="GA696" s="44">
        <v>129312</v>
      </c>
      <c r="GB696" s="44"/>
      <c r="GC696" s="44">
        <v>241185</v>
      </c>
      <c r="GD696" s="44">
        <v>740413</v>
      </c>
      <c r="GE696" s="44">
        <v>567150</v>
      </c>
      <c r="GF696" s="44">
        <v>148923</v>
      </c>
      <c r="GG696" s="44">
        <v>1557783</v>
      </c>
      <c r="GH696" s="44">
        <v>302965</v>
      </c>
      <c r="GI696" s="44">
        <v>197722</v>
      </c>
      <c r="GJ696" s="44">
        <v>214369</v>
      </c>
      <c r="GK696" s="44">
        <v>5867215</v>
      </c>
      <c r="GL696" s="44">
        <v>11136</v>
      </c>
      <c r="GM696" s="44">
        <v>4131141</v>
      </c>
      <c r="GN696" s="44">
        <v>270296</v>
      </c>
      <c r="GO696" s="44">
        <v>82145</v>
      </c>
      <c r="GP696" s="44"/>
      <c r="GQ696" s="44">
        <v>379296</v>
      </c>
      <c r="GR696" s="44">
        <v>604778</v>
      </c>
      <c r="GS696" s="44">
        <v>5552522</v>
      </c>
      <c r="GT696" s="44"/>
      <c r="GU696" s="21">
        <v>82907</v>
      </c>
      <c r="GV696" s="44"/>
      <c r="GW696" s="44">
        <v>17254176</v>
      </c>
      <c r="GX696" s="44"/>
      <c r="GY696" s="44">
        <v>22889605</v>
      </c>
      <c r="GZ696" s="44">
        <v>27877115</v>
      </c>
      <c r="HA696" s="44"/>
      <c r="HB696" s="44"/>
      <c r="HC696" s="44">
        <v>-4987510</v>
      </c>
      <c r="HD696" s="44">
        <v>22889605</v>
      </c>
      <c r="HE696" s="21"/>
      <c r="HF696" s="21"/>
      <c r="HG696" s="21">
        <v>5633530</v>
      </c>
      <c r="HH696" s="21"/>
      <c r="HI696" s="21">
        <v>0</v>
      </c>
      <c r="HJ696" s="44"/>
      <c r="HK696" s="21">
        <v>82611</v>
      </c>
      <c r="HL696" s="21">
        <v>34164</v>
      </c>
      <c r="HM696" s="21">
        <v>116775</v>
      </c>
      <c r="HN696" s="21">
        <v>-33868</v>
      </c>
      <c r="HO696" s="21"/>
      <c r="HP696" s="44"/>
      <c r="HQ696" s="47"/>
      <c r="HR696" s="47"/>
      <c r="HS696" s="47"/>
      <c r="HT696" s="47" t="s">
        <v>2425</v>
      </c>
      <c r="HU696" s="47">
        <v>1115084.6000000001</v>
      </c>
      <c r="HV696" s="47">
        <v>1747</v>
      </c>
      <c r="HW696" s="47">
        <v>0</v>
      </c>
      <c r="HX696" s="47">
        <v>17724</v>
      </c>
      <c r="HY696" s="47">
        <v>80161</v>
      </c>
      <c r="HZ696" s="47">
        <v>150241</v>
      </c>
      <c r="IA696" s="47">
        <v>0</v>
      </c>
      <c r="IB696" s="47">
        <v>0</v>
      </c>
      <c r="IC696" s="47">
        <v>13757</v>
      </c>
      <c r="ID696"/>
      <c r="IE696" s="47">
        <v>4519</v>
      </c>
      <c r="IF696">
        <v>20953</v>
      </c>
      <c r="IG696" s="47">
        <v>4850</v>
      </c>
      <c r="IH696" s="47">
        <v>32141</v>
      </c>
      <c r="II696">
        <v>6266</v>
      </c>
      <c r="IJ696">
        <v>5988</v>
      </c>
      <c r="IK696">
        <v>3958</v>
      </c>
      <c r="IL696">
        <v>35165</v>
      </c>
      <c r="IM696">
        <v>377470</v>
      </c>
      <c r="IN696">
        <v>0</v>
      </c>
      <c r="IO696">
        <v>0</v>
      </c>
      <c r="IP696">
        <v>0</v>
      </c>
      <c r="IQ696">
        <v>0</v>
      </c>
      <c r="IR696">
        <v>0</v>
      </c>
      <c r="IS696">
        <v>0</v>
      </c>
      <c r="IT696">
        <v>0</v>
      </c>
      <c r="IU696">
        <v>207298</v>
      </c>
      <c r="IV696">
        <v>0</v>
      </c>
      <c r="IW696">
        <v>963381</v>
      </c>
      <c r="IX696">
        <v>2998456</v>
      </c>
      <c r="IY696">
        <v>3631128</v>
      </c>
      <c r="IZ696">
        <v>0</v>
      </c>
      <c r="JA696">
        <v>0</v>
      </c>
      <c r="JB696">
        <v>532990</v>
      </c>
      <c r="JC696"/>
      <c r="JD696">
        <v>161225</v>
      </c>
      <c r="JE696">
        <v>398361</v>
      </c>
      <c r="JF696">
        <v>86916</v>
      </c>
      <c r="JG696">
        <v>810117</v>
      </c>
      <c r="JH696">
        <v>245085</v>
      </c>
      <c r="JI696">
        <v>157621</v>
      </c>
      <c r="JJ696">
        <v>176075</v>
      </c>
      <c r="JK696">
        <v>1567437</v>
      </c>
      <c r="JL696">
        <v>11936090</v>
      </c>
      <c r="JM696">
        <v>0</v>
      </c>
      <c r="JN696">
        <v>0</v>
      </c>
      <c r="JO696">
        <v>0</v>
      </c>
      <c r="JP696">
        <v>0</v>
      </c>
      <c r="JQ696">
        <v>0</v>
      </c>
      <c r="JR696">
        <v>0</v>
      </c>
      <c r="JS696">
        <v>0</v>
      </c>
      <c r="JT696"/>
      <c r="JU696"/>
      <c r="JV696"/>
      <c r="JW696"/>
      <c r="JX696"/>
      <c r="JY696"/>
      <c r="JZ696"/>
      <c r="KA696"/>
      <c r="KB696"/>
      <c r="KC696"/>
      <c r="KD696"/>
      <c r="KE696"/>
      <c r="KF696">
        <v>310</v>
      </c>
      <c r="KG696">
        <v>458</v>
      </c>
      <c r="KH696">
        <v>183</v>
      </c>
      <c r="KI696">
        <v>228</v>
      </c>
      <c r="KJ696">
        <v>355</v>
      </c>
      <c r="KK696">
        <v>120</v>
      </c>
      <c r="KL696">
        <v>135</v>
      </c>
      <c r="KM696">
        <v>223</v>
      </c>
      <c r="KN696">
        <v>62</v>
      </c>
      <c r="KO696">
        <v>1</v>
      </c>
      <c r="KP696">
        <v>0</v>
      </c>
      <c r="KQ696">
        <v>0</v>
      </c>
      <c r="KR696">
        <v>0</v>
      </c>
      <c r="KS696">
        <v>0</v>
      </c>
      <c r="KT696">
        <v>1</v>
      </c>
      <c r="KU696">
        <v>1</v>
      </c>
      <c r="KV696">
        <v>0</v>
      </c>
      <c r="KW696">
        <v>0</v>
      </c>
      <c r="KX696">
        <v>0</v>
      </c>
      <c r="KY696">
        <v>0</v>
      </c>
      <c r="KZ696">
        <v>0</v>
      </c>
      <c r="LA696">
        <v>0</v>
      </c>
      <c r="LB696">
        <v>0</v>
      </c>
      <c r="LC696">
        <v>0</v>
      </c>
      <c r="LD696">
        <v>1</v>
      </c>
      <c r="LE696">
        <v>0</v>
      </c>
      <c r="LF696">
        <v>0</v>
      </c>
      <c r="LG696">
        <v>0</v>
      </c>
      <c r="LH696">
        <v>0</v>
      </c>
    </row>
    <row r="697" spans="1:320" s="34" customFormat="1" ht="15" customHeight="1" x14ac:dyDescent="0.25">
      <c r="A697" s="45">
        <v>206334689</v>
      </c>
      <c r="B697" s="45" t="s">
        <v>5549</v>
      </c>
      <c r="C697" s="46">
        <v>45292</v>
      </c>
      <c r="D697" s="46">
        <v>45657</v>
      </c>
      <c r="E697" s="47">
        <v>366</v>
      </c>
      <c r="F697" s="45" t="s">
        <v>883</v>
      </c>
      <c r="G697" s="45" t="s">
        <v>884</v>
      </c>
      <c r="H697" s="45" t="s">
        <v>1404</v>
      </c>
      <c r="I697" s="45" t="s">
        <v>886</v>
      </c>
      <c r="J697" s="45" t="s">
        <v>887</v>
      </c>
      <c r="K697" s="45" t="s">
        <v>1405</v>
      </c>
      <c r="L697" s="45" t="s">
        <v>5280</v>
      </c>
      <c r="M697" s="45" t="s">
        <v>5550</v>
      </c>
      <c r="N697" s="45" t="s">
        <v>5551</v>
      </c>
      <c r="O697" s="45" t="s">
        <v>5552</v>
      </c>
      <c r="P697" s="45" t="s">
        <v>5553</v>
      </c>
      <c r="Q697" s="45" t="s">
        <v>5554</v>
      </c>
      <c r="R697" t="s">
        <v>5555</v>
      </c>
      <c r="S697" s="45" t="s">
        <v>893</v>
      </c>
      <c r="T697" t="s">
        <v>1970</v>
      </c>
      <c r="U697" s="47">
        <v>116</v>
      </c>
      <c r="V697" s="47">
        <v>116</v>
      </c>
      <c r="W697" s="47" t="s">
        <v>913</v>
      </c>
      <c r="X697" s="47">
        <v>42456</v>
      </c>
      <c r="Y697" s="47">
        <v>40254</v>
      </c>
      <c r="Z697" s="48">
        <v>219.63</v>
      </c>
      <c r="AA697" s="44">
        <v>1044</v>
      </c>
      <c r="AB697" s="44">
        <v>1042</v>
      </c>
      <c r="AC697" s="44">
        <v>17681</v>
      </c>
      <c r="AD697" s="44">
        <v>14512</v>
      </c>
      <c r="AE697" s="44">
        <v>937</v>
      </c>
      <c r="AF697" s="44">
        <v>6254</v>
      </c>
      <c r="AG697" s="44"/>
      <c r="AH697" s="47"/>
      <c r="AI697" s="47">
        <v>866</v>
      </c>
      <c r="AJ697">
        <v>4</v>
      </c>
      <c r="AK697" t="s">
        <v>895</v>
      </c>
      <c r="AL697">
        <v>40254</v>
      </c>
      <c r="AM697"/>
      <c r="AN697"/>
      <c r="AO697"/>
      <c r="AP697"/>
      <c r="AQ697"/>
      <c r="AR697" s="44"/>
      <c r="AS697" s="44"/>
      <c r="AT697" s="44"/>
      <c r="AU697" s="44">
        <v>15670427</v>
      </c>
      <c r="AV697" s="44">
        <v>13565976</v>
      </c>
      <c r="AW697" s="44">
        <v>936455</v>
      </c>
      <c r="AX697" s="44">
        <v>19519</v>
      </c>
      <c r="AY697" s="44">
        <v>28319467</v>
      </c>
      <c r="AZ697" s="21">
        <v>24218905</v>
      </c>
      <c r="BA697" s="21">
        <v>4100562</v>
      </c>
      <c r="BB697" s="44">
        <v>-375398</v>
      </c>
      <c r="BC697" s="44"/>
      <c r="BD697" s="44"/>
      <c r="BE697" s="44">
        <v>3725164</v>
      </c>
      <c r="BF697" s="44">
        <v>7125905</v>
      </c>
      <c r="BG697" s="44">
        <v>5500442</v>
      </c>
      <c r="BH697" s="44">
        <v>354720</v>
      </c>
      <c r="BI697" s="21">
        <v>2363773</v>
      </c>
      <c r="BJ697" s="21"/>
      <c r="BK697" s="21"/>
      <c r="BL697" s="21">
        <v>324087</v>
      </c>
      <c r="BM697" s="21">
        <v>1500</v>
      </c>
      <c r="BN697" s="21">
        <v>15670427</v>
      </c>
      <c r="BO697" s="21"/>
      <c r="BP697" s="21"/>
      <c r="BQ697" s="44"/>
      <c r="BR697" s="21"/>
      <c r="BS697" s="44"/>
      <c r="BT697" s="21"/>
      <c r="BU697" s="44"/>
      <c r="BV697" s="21"/>
      <c r="BW697" s="44">
        <v>7034633</v>
      </c>
      <c r="BX697" s="21"/>
      <c r="BY697" s="21">
        <v>6139466</v>
      </c>
      <c r="BZ697" s="21"/>
      <c r="CA697" s="44">
        <v>7269</v>
      </c>
      <c r="CB697" s="44"/>
      <c r="CC697" s="44">
        <v>188598</v>
      </c>
      <c r="CD697" s="44"/>
      <c r="CE697" s="44"/>
      <c r="CF697" s="44"/>
      <c r="CG697" s="44"/>
      <c r="CH697" s="44"/>
      <c r="CI697" s="21">
        <v>129709</v>
      </c>
      <c r="CJ697" s="44"/>
      <c r="CK697" s="21">
        <v>66301</v>
      </c>
      <c r="CL697" s="44"/>
      <c r="CM697" s="44">
        <v>352199</v>
      </c>
      <c r="CN697" s="44">
        <v>0</v>
      </c>
      <c r="CO697" s="44">
        <v>4358640</v>
      </c>
      <c r="CP697" s="44">
        <v>66120</v>
      </c>
      <c r="CQ697" s="21">
        <v>4029770</v>
      </c>
      <c r="CR697" s="44">
        <v>1095280</v>
      </c>
      <c r="CS697" s="44">
        <v>3070713</v>
      </c>
      <c r="CT697" s="44">
        <v>242605</v>
      </c>
      <c r="CU697" s="44"/>
      <c r="CV697" s="44">
        <v>350649</v>
      </c>
      <c r="CW697" s="21"/>
      <c r="CX697" s="21"/>
      <c r="CY697" s="21"/>
      <c r="CZ697" s="21"/>
      <c r="DA697" s="21"/>
      <c r="DB697" s="21"/>
      <c r="DC697" s="21"/>
      <c r="DD697" s="21"/>
      <c r="DE697" s="44"/>
      <c r="DF697" s="21"/>
      <c r="DG697" s="44"/>
      <c r="DH697" s="21"/>
      <c r="DI697" s="44"/>
      <c r="DJ697" s="44"/>
      <c r="DK697" s="44"/>
      <c r="DL697" s="44"/>
      <c r="DM697" s="21"/>
      <c r="DN697" s="44"/>
      <c r="DO697" s="44"/>
      <c r="DP697" s="44"/>
      <c r="DQ697" s="44"/>
      <c r="DR697" s="44"/>
      <c r="DS697" s="44"/>
      <c r="DT697" s="44"/>
      <c r="DU697" s="44"/>
      <c r="DV697" s="44"/>
      <c r="DW697" s="44"/>
      <c r="DX697" s="44"/>
      <c r="DY697" s="44">
        <v>30</v>
      </c>
      <c r="DZ697" s="44"/>
      <c r="EA697" s="44"/>
      <c r="EB697" s="21"/>
      <c r="EC697" s="44">
        <v>-526646</v>
      </c>
      <c r="ED697" s="44"/>
      <c r="EE697" s="21">
        <v>1908968</v>
      </c>
      <c r="EF697" s="44"/>
      <c r="EG697" s="21">
        <v>-87747</v>
      </c>
      <c r="EH697" s="44"/>
      <c r="EI697" s="21">
        <v>-354206</v>
      </c>
      <c r="EJ697" s="44"/>
      <c r="EK697" s="44"/>
      <c r="EL697" s="21"/>
      <c r="EM697" s="44"/>
      <c r="EN697" s="44"/>
      <c r="EO697" s="44">
        <v>-3944</v>
      </c>
      <c r="EP697" s="21"/>
      <c r="EQ697" s="21"/>
      <c r="ER697" s="21"/>
      <c r="ES697" s="21"/>
      <c r="ET697" s="44"/>
      <c r="EU697" s="21"/>
      <c r="EV697" s="44"/>
      <c r="EW697" s="21"/>
      <c r="EX697" s="44"/>
      <c r="EY697" s="44"/>
      <c r="EZ697" s="21"/>
      <c r="FA697" s="21"/>
      <c r="FB697" s="44"/>
      <c r="FC697" s="44"/>
      <c r="FD697" s="21"/>
      <c r="FE697" s="112"/>
      <c r="FF697" s="44"/>
      <c r="FG697" s="44">
        <v>9283077</v>
      </c>
      <c r="FH697" s="44">
        <v>2467265</v>
      </c>
      <c r="FI697" s="44">
        <v>12468563</v>
      </c>
      <c r="FJ697" s="44">
        <v>18717</v>
      </c>
      <c r="FK697" s="44">
        <v>8808847</v>
      </c>
      <c r="FL697" s="44"/>
      <c r="FM697" s="44"/>
      <c r="FN697" s="44"/>
      <c r="FO697" s="44"/>
      <c r="FP697" s="44"/>
      <c r="FQ697" s="44"/>
      <c r="FR697" s="44"/>
      <c r="FS697" s="44"/>
      <c r="FT697" s="44">
        <v>184788</v>
      </c>
      <c r="FU697" s="44"/>
      <c r="FV697" s="21">
        <v>1463326</v>
      </c>
      <c r="FW697" s="44">
        <v>20273</v>
      </c>
      <c r="FX697" s="44">
        <v>1053585</v>
      </c>
      <c r="FY697" s="44">
        <v>155311</v>
      </c>
      <c r="FZ697" s="44">
        <v>789267</v>
      </c>
      <c r="GA697" s="44">
        <v>136770</v>
      </c>
      <c r="GB697" s="44"/>
      <c r="GC697" s="44">
        <v>173976</v>
      </c>
      <c r="GD697" s="44">
        <v>449483</v>
      </c>
      <c r="GE697" s="44">
        <v>384920</v>
      </c>
      <c r="GF697" s="44">
        <v>169379</v>
      </c>
      <c r="GG697" s="44">
        <v>1179307</v>
      </c>
      <c r="GH697" s="44">
        <v>374882</v>
      </c>
      <c r="GI697" s="44">
        <v>229242</v>
      </c>
      <c r="GJ697" s="44">
        <v>241555</v>
      </c>
      <c r="GK697" s="44">
        <v>5216488</v>
      </c>
      <c r="GL697" s="44">
        <v>276964</v>
      </c>
      <c r="GM697" s="44">
        <v>2263009</v>
      </c>
      <c r="GN697" s="44">
        <v>245537</v>
      </c>
      <c r="GO697" s="44">
        <v>61956</v>
      </c>
      <c r="GP697" s="44"/>
      <c r="GQ697" s="44"/>
      <c r="GR697" s="44">
        <v>340040</v>
      </c>
      <c r="GS697" s="44">
        <v>18356100</v>
      </c>
      <c r="GT697" s="44"/>
      <c r="GU697" s="21">
        <v>356028</v>
      </c>
      <c r="GV697" s="44"/>
      <c r="GW697" s="44">
        <v>17649</v>
      </c>
      <c r="GX697" s="44"/>
      <c r="GY697" s="44">
        <v>18729777</v>
      </c>
      <c r="GZ697" s="44">
        <v>13253646</v>
      </c>
      <c r="HA697" s="44">
        <v>45338</v>
      </c>
      <c r="HB697" s="44">
        <v>8984</v>
      </c>
      <c r="HC697" s="44">
        <v>5421809</v>
      </c>
      <c r="HD697" s="44">
        <v>18729777</v>
      </c>
      <c r="HE697" s="21"/>
      <c r="HF697" s="21"/>
      <c r="HG697" s="21">
        <v>11416168</v>
      </c>
      <c r="HH697" s="21"/>
      <c r="HI697" s="21">
        <v>0</v>
      </c>
      <c r="HJ697" s="44"/>
      <c r="HK697" s="21"/>
      <c r="HL697" s="21">
        <v>1378437</v>
      </c>
      <c r="HM697" s="21">
        <v>1378437</v>
      </c>
      <c r="HN697" s="21">
        <v>-1022409</v>
      </c>
      <c r="HO697" s="21"/>
      <c r="HP697" s="44"/>
      <c r="HQ697" s="47"/>
      <c r="HR697" s="47">
        <v>17649</v>
      </c>
      <c r="HS697" s="47">
        <v>-8665</v>
      </c>
      <c r="HT697" s="47" t="s">
        <v>4093</v>
      </c>
      <c r="HU697" s="47">
        <v>11795744.939999999</v>
      </c>
      <c r="HV697" s="47">
        <v>6907</v>
      </c>
      <c r="HW697" s="47">
        <v>0</v>
      </c>
      <c r="HX697" s="47">
        <v>19296</v>
      </c>
      <c r="HY697" s="47">
        <v>66349</v>
      </c>
      <c r="HZ697" s="47">
        <v>97179</v>
      </c>
      <c r="IA697" s="47">
        <v>0</v>
      </c>
      <c r="IB697" s="47">
        <v>0</v>
      </c>
      <c r="IC697" s="47">
        <v>0</v>
      </c>
      <c r="ID697">
        <v>6111</v>
      </c>
      <c r="IE697" s="47">
        <v>4207</v>
      </c>
      <c r="IF697">
        <v>13053</v>
      </c>
      <c r="IG697" s="47">
        <v>5439</v>
      </c>
      <c r="IH697" s="47">
        <v>21864</v>
      </c>
      <c r="II697">
        <v>3895</v>
      </c>
      <c r="IJ697">
        <v>7075</v>
      </c>
      <c r="IK697">
        <v>5152</v>
      </c>
      <c r="IL697">
        <v>38326</v>
      </c>
      <c r="IM697">
        <v>294853</v>
      </c>
      <c r="IN697">
        <v>0</v>
      </c>
      <c r="IO697">
        <v>0</v>
      </c>
      <c r="IP697">
        <v>0</v>
      </c>
      <c r="IQ697">
        <v>0</v>
      </c>
      <c r="IR697">
        <v>0</v>
      </c>
      <c r="IS697">
        <v>0</v>
      </c>
      <c r="IT697">
        <v>0</v>
      </c>
      <c r="IU697">
        <v>536270</v>
      </c>
      <c r="IV697">
        <v>0</v>
      </c>
      <c r="IW697">
        <v>1081427</v>
      </c>
      <c r="IX697">
        <v>2743383</v>
      </c>
      <c r="IY697">
        <v>2128012</v>
      </c>
      <c r="IZ697">
        <v>0</v>
      </c>
      <c r="JA697">
        <v>0</v>
      </c>
      <c r="JB697">
        <v>0</v>
      </c>
      <c r="JC697">
        <v>137760</v>
      </c>
      <c r="JD697">
        <v>119947</v>
      </c>
      <c r="JE697">
        <v>244298</v>
      </c>
      <c r="JF697">
        <v>99342</v>
      </c>
      <c r="JG697">
        <v>477904</v>
      </c>
      <c r="JH697">
        <v>122665</v>
      </c>
      <c r="JI697">
        <v>172784</v>
      </c>
      <c r="JJ697">
        <v>190575</v>
      </c>
      <c r="JK697">
        <v>1228710</v>
      </c>
      <c r="JL697">
        <v>9283077</v>
      </c>
      <c r="JM697">
        <v>0</v>
      </c>
      <c r="JN697">
        <v>0</v>
      </c>
      <c r="JO697">
        <v>0</v>
      </c>
      <c r="JP697">
        <v>0</v>
      </c>
      <c r="JQ697">
        <v>0</v>
      </c>
      <c r="JR697">
        <v>0</v>
      </c>
      <c r="JS697">
        <v>0</v>
      </c>
      <c r="JT697"/>
      <c r="JU697"/>
      <c r="JV697"/>
      <c r="JW697"/>
      <c r="JX697">
        <v>6111</v>
      </c>
      <c r="JY697"/>
      <c r="JZ697"/>
      <c r="KA697"/>
      <c r="KB697"/>
      <c r="KC697"/>
      <c r="KD697">
        <v>137760</v>
      </c>
      <c r="KE697"/>
      <c r="KF697">
        <v>217</v>
      </c>
      <c r="KG697">
        <v>342</v>
      </c>
      <c r="KH697">
        <v>134</v>
      </c>
      <c r="KI697">
        <v>143</v>
      </c>
      <c r="KJ697">
        <v>239</v>
      </c>
      <c r="KK697">
        <v>87</v>
      </c>
      <c r="KL697">
        <v>68</v>
      </c>
      <c r="KM697">
        <v>119</v>
      </c>
      <c r="KN697">
        <v>40</v>
      </c>
      <c r="KO697">
        <v>1</v>
      </c>
      <c r="KP697">
        <v>0</v>
      </c>
      <c r="KQ697">
        <v>0</v>
      </c>
      <c r="KR697">
        <v>0</v>
      </c>
      <c r="KS697">
        <v>0</v>
      </c>
      <c r="KT697">
        <v>1</v>
      </c>
      <c r="KU697">
        <v>1</v>
      </c>
      <c r="KV697">
        <v>0</v>
      </c>
      <c r="KW697">
        <v>0</v>
      </c>
      <c r="KX697">
        <v>0</v>
      </c>
      <c r="KY697">
        <v>0</v>
      </c>
      <c r="KZ697">
        <v>0</v>
      </c>
      <c r="LA697">
        <v>0</v>
      </c>
      <c r="LB697">
        <v>0</v>
      </c>
      <c r="LC697">
        <v>0</v>
      </c>
      <c r="LD697">
        <v>1</v>
      </c>
      <c r="LE697">
        <v>0</v>
      </c>
      <c r="LF697">
        <v>0</v>
      </c>
      <c r="LG697">
        <v>0</v>
      </c>
      <c r="LH697">
        <v>0</v>
      </c>
    </row>
    <row r="698" spans="1:320" s="34" customFormat="1" ht="15" customHeight="1" x14ac:dyDescent="0.25">
      <c r="A698" s="45">
        <v>206340788</v>
      </c>
      <c r="B698" s="45" t="s">
        <v>5556</v>
      </c>
      <c r="C698" s="46">
        <v>45292</v>
      </c>
      <c r="D698" s="46">
        <v>45657</v>
      </c>
      <c r="E698" s="47">
        <v>366</v>
      </c>
      <c r="F698" s="45" t="s">
        <v>883</v>
      </c>
      <c r="G698" s="45" t="s">
        <v>884</v>
      </c>
      <c r="H698" s="45" t="s">
        <v>1436</v>
      </c>
      <c r="I698" s="45" t="s">
        <v>886</v>
      </c>
      <c r="J698" s="45" t="s">
        <v>887</v>
      </c>
      <c r="K698" s="45" t="s">
        <v>1392</v>
      </c>
      <c r="L698" s="45" t="s">
        <v>5229</v>
      </c>
      <c r="M698" s="45" t="s">
        <v>4552</v>
      </c>
      <c r="N698" s="45" t="s">
        <v>5557</v>
      </c>
      <c r="O698" s="45" t="s">
        <v>5558</v>
      </c>
      <c r="P698" s="45" t="s">
        <v>5559</v>
      </c>
      <c r="Q698" s="45" t="s">
        <v>5560</v>
      </c>
      <c r="R698" t="s">
        <v>5561</v>
      </c>
      <c r="S698" s="45" t="s">
        <v>893</v>
      </c>
      <c r="T698"/>
      <c r="U698" s="47">
        <v>177</v>
      </c>
      <c r="V698" s="47">
        <v>177</v>
      </c>
      <c r="W698" s="47" t="s">
        <v>913</v>
      </c>
      <c r="X698" s="47">
        <v>64782</v>
      </c>
      <c r="Y698" s="47">
        <v>56225</v>
      </c>
      <c r="Z698" s="48">
        <v>202.33</v>
      </c>
      <c r="AA698" s="44">
        <v>362</v>
      </c>
      <c r="AB698" s="44">
        <v>368</v>
      </c>
      <c r="AC698" s="44">
        <v>3510</v>
      </c>
      <c r="AD698" s="44">
        <v>5715</v>
      </c>
      <c r="AE698" s="44">
        <v>2341</v>
      </c>
      <c r="AF698" s="44">
        <v>42616</v>
      </c>
      <c r="AG698" s="44"/>
      <c r="AH698" s="47">
        <v>131</v>
      </c>
      <c r="AI698" s="47">
        <v>33</v>
      </c>
      <c r="AJ698">
        <v>1879</v>
      </c>
      <c r="AK698" t="s">
        <v>895</v>
      </c>
      <c r="AL698">
        <v>56225</v>
      </c>
      <c r="AM698"/>
      <c r="AN698"/>
      <c r="AO698"/>
      <c r="AP698"/>
      <c r="AQ698"/>
      <c r="AR698" s="44"/>
      <c r="AS698" s="44"/>
      <c r="AT698" s="44"/>
      <c r="AU698" s="44">
        <v>32754130</v>
      </c>
      <c r="AV698" s="44">
        <v>4936438</v>
      </c>
      <c r="AW698" s="44">
        <v>14880012</v>
      </c>
      <c r="AX698" s="44">
        <v>88935</v>
      </c>
      <c r="AY698" s="44">
        <v>22899491</v>
      </c>
      <c r="AZ698" s="21">
        <v>22329321</v>
      </c>
      <c r="BA698" s="21">
        <v>570170</v>
      </c>
      <c r="BB698" s="44">
        <v>-2</v>
      </c>
      <c r="BC698" s="44"/>
      <c r="BD698" s="44"/>
      <c r="BE698" s="44">
        <v>570168</v>
      </c>
      <c r="BF698" s="44">
        <v>4379650</v>
      </c>
      <c r="BG698" s="44">
        <v>7109580</v>
      </c>
      <c r="BH698" s="44">
        <v>1115130</v>
      </c>
      <c r="BI698" s="21">
        <v>19125620</v>
      </c>
      <c r="BJ698" s="21"/>
      <c r="BK698" s="21">
        <v>163750</v>
      </c>
      <c r="BL698" s="21">
        <v>14850</v>
      </c>
      <c r="BM698" s="21">
        <v>845550</v>
      </c>
      <c r="BN698" s="21">
        <v>32754130</v>
      </c>
      <c r="BO698" s="21"/>
      <c r="BP698" s="21"/>
      <c r="BQ698" s="44"/>
      <c r="BR698" s="21"/>
      <c r="BS698" s="44"/>
      <c r="BT698" s="21"/>
      <c r="BU698" s="44"/>
      <c r="BV698" s="21"/>
      <c r="BW698" s="44">
        <v>2700489</v>
      </c>
      <c r="BX698" s="21"/>
      <c r="BY698" s="21">
        <v>2126586</v>
      </c>
      <c r="BZ698" s="21"/>
      <c r="CA698" s="44">
        <v>7096</v>
      </c>
      <c r="CB698" s="44"/>
      <c r="CC698" s="44">
        <v>63493</v>
      </c>
      <c r="CD698" s="44"/>
      <c r="CE698" s="44"/>
      <c r="CF698" s="44"/>
      <c r="CG698" s="44">
        <v>37299</v>
      </c>
      <c r="CH698" s="44"/>
      <c r="CI698" s="21">
        <v>1475</v>
      </c>
      <c r="CJ698" s="44"/>
      <c r="CK698" s="21"/>
      <c r="CL698" s="44"/>
      <c r="CM698" s="44">
        <v>0</v>
      </c>
      <c r="CN698" s="44">
        <v>0</v>
      </c>
      <c r="CO698" s="44">
        <v>1704140</v>
      </c>
      <c r="CP698" s="44">
        <v>0</v>
      </c>
      <c r="CQ698" s="21">
        <v>1660445</v>
      </c>
      <c r="CR698" s="44">
        <v>792645</v>
      </c>
      <c r="CS698" s="44">
        <v>639180</v>
      </c>
      <c r="CT698" s="44">
        <v>115476</v>
      </c>
      <c r="CU698" s="44"/>
      <c r="CV698" s="44">
        <v>24552</v>
      </c>
      <c r="CW698" s="21"/>
      <c r="CX698" s="21"/>
      <c r="CY698" s="21"/>
      <c r="CZ698" s="21"/>
      <c r="DA698" s="21"/>
      <c r="DB698" s="21"/>
      <c r="DC698" s="21"/>
      <c r="DD698" s="21"/>
      <c r="DE698" s="44"/>
      <c r="DF698" s="21"/>
      <c r="DG698" s="44"/>
      <c r="DH698" s="21"/>
      <c r="DI698" s="44"/>
      <c r="DJ698" s="44"/>
      <c r="DK698" s="44"/>
      <c r="DL698" s="44"/>
      <c r="DM698" s="21"/>
      <c r="DN698" s="44"/>
      <c r="DO698" s="44"/>
      <c r="DP698" s="44"/>
      <c r="DQ698" s="44"/>
      <c r="DR698" s="44"/>
      <c r="DS698" s="44"/>
      <c r="DT698" s="44"/>
      <c r="DU698" s="44"/>
      <c r="DV698" s="44"/>
      <c r="DW698" s="44"/>
      <c r="DX698" s="44"/>
      <c r="DY698" s="44"/>
      <c r="DZ698" s="44"/>
      <c r="EA698" s="44"/>
      <c r="EB698" s="21"/>
      <c r="EC698" s="44">
        <v>2540613</v>
      </c>
      <c r="ED698" s="44"/>
      <c r="EE698" s="21">
        <v>5614508</v>
      </c>
      <c r="EF698" s="44"/>
      <c r="EG698" s="21">
        <v>-525584</v>
      </c>
      <c r="EH698" s="44"/>
      <c r="EI698" s="21">
        <v>6841813</v>
      </c>
      <c r="EJ698" s="44"/>
      <c r="EK698" s="44"/>
      <c r="EL698" s="21"/>
      <c r="EM698" s="44">
        <v>114749</v>
      </c>
      <c r="EN698" s="44"/>
      <c r="EO698" s="44">
        <v>293913</v>
      </c>
      <c r="EP698" s="21"/>
      <c r="EQ698" s="21"/>
      <c r="ER698" s="21"/>
      <c r="ES698" s="21"/>
      <c r="ET698" s="44"/>
      <c r="EU698" s="21"/>
      <c r="EV698" s="44"/>
      <c r="EW698" s="21"/>
      <c r="EX698" s="44"/>
      <c r="EY698" s="44"/>
      <c r="EZ698" s="21"/>
      <c r="FA698" s="21"/>
      <c r="FB698" s="44"/>
      <c r="FC698" s="44"/>
      <c r="FD698" s="21"/>
      <c r="FE698" s="112"/>
      <c r="FF698" s="44"/>
      <c r="FG698" s="44">
        <v>10647137</v>
      </c>
      <c r="FH698" s="44">
        <v>2645654</v>
      </c>
      <c r="FI698" s="44">
        <v>9036530</v>
      </c>
      <c r="FJ698" s="44">
        <v>309041</v>
      </c>
      <c r="FK698" s="44">
        <v>9550606</v>
      </c>
      <c r="FL698" s="44"/>
      <c r="FM698" s="44"/>
      <c r="FN698" s="44"/>
      <c r="FO698" s="44"/>
      <c r="FP698" s="44"/>
      <c r="FQ698" s="44"/>
      <c r="FR698" s="44"/>
      <c r="FS698" s="44"/>
      <c r="FT698" s="44">
        <v>24</v>
      </c>
      <c r="FU698" s="44"/>
      <c r="FV698" s="21">
        <v>584133</v>
      </c>
      <c r="FW698" s="44">
        <v>69061</v>
      </c>
      <c r="FX698" s="44">
        <v>373733</v>
      </c>
      <c r="FY698" s="44">
        <v>206628</v>
      </c>
      <c r="FZ698" s="44">
        <v>335151</v>
      </c>
      <c r="GA698" s="44">
        <v>71380</v>
      </c>
      <c r="GB698" s="44"/>
      <c r="GC698" s="44">
        <v>57665</v>
      </c>
      <c r="GD698" s="44">
        <v>601422</v>
      </c>
      <c r="GE698" s="44">
        <v>550810</v>
      </c>
      <c r="GF698" s="44">
        <v>223099</v>
      </c>
      <c r="GG698" s="44">
        <v>1436335</v>
      </c>
      <c r="GH698" s="44">
        <v>185298</v>
      </c>
      <c r="GI698" s="44">
        <v>184213</v>
      </c>
      <c r="GJ698" s="44">
        <v>157360</v>
      </c>
      <c r="GK698" s="44">
        <v>5168915</v>
      </c>
      <c r="GL698" s="44">
        <v>48621</v>
      </c>
      <c r="GM698" s="44">
        <v>1860590</v>
      </c>
      <c r="GN698" s="44">
        <v>46057</v>
      </c>
      <c r="GO698" s="44">
        <v>38458</v>
      </c>
      <c r="GP698" s="44"/>
      <c r="GQ698" s="44">
        <v>24124</v>
      </c>
      <c r="GR698" s="44">
        <v>555638</v>
      </c>
      <c r="GS698" s="44">
        <v>4819842</v>
      </c>
      <c r="GT698" s="44"/>
      <c r="GU698" s="21">
        <v>1315852</v>
      </c>
      <c r="GV698" s="44">
        <v>39360</v>
      </c>
      <c r="GW698" s="44"/>
      <c r="GX698" s="44"/>
      <c r="GY698" s="44">
        <v>6175054</v>
      </c>
      <c r="GZ698" s="44">
        <v>7465606</v>
      </c>
      <c r="HA698" s="44"/>
      <c r="HB698" s="44"/>
      <c r="HC698" s="44">
        <v>-1290552</v>
      </c>
      <c r="HD698" s="44">
        <v>6175054</v>
      </c>
      <c r="HE698" s="21"/>
      <c r="HF698" s="21"/>
      <c r="HG698" s="21">
        <v>5432068</v>
      </c>
      <c r="HH698" s="21"/>
      <c r="HI698" s="21">
        <v>38527</v>
      </c>
      <c r="HJ698" s="44"/>
      <c r="HK698" s="21">
        <v>1149391</v>
      </c>
      <c r="HL698" s="21">
        <v>201016</v>
      </c>
      <c r="HM698" s="21">
        <v>1388934</v>
      </c>
      <c r="HN698" s="21">
        <v>-73082</v>
      </c>
      <c r="HO698" s="21"/>
      <c r="HP698" s="44"/>
      <c r="HQ698" s="47"/>
      <c r="HR698" s="47"/>
      <c r="HS698" s="47"/>
      <c r="HT698" s="47" t="s">
        <v>1759</v>
      </c>
      <c r="HU698" s="47">
        <v>0</v>
      </c>
      <c r="HV698" s="47">
        <v>1727</v>
      </c>
      <c r="HW698" s="47">
        <v>0</v>
      </c>
      <c r="HX698" s="47">
        <v>26302</v>
      </c>
      <c r="HY698" s="47">
        <v>53590</v>
      </c>
      <c r="HZ698" s="47">
        <v>123219</v>
      </c>
      <c r="IA698" s="47">
        <v>0</v>
      </c>
      <c r="IB698" s="47">
        <v>0</v>
      </c>
      <c r="IC698" s="47">
        <v>0</v>
      </c>
      <c r="ID698">
        <v>18175</v>
      </c>
      <c r="IE698" s="47">
        <v>3772</v>
      </c>
      <c r="IF698">
        <v>23457</v>
      </c>
      <c r="IG698" s="47">
        <v>8030</v>
      </c>
      <c r="IH698" s="47">
        <v>28766</v>
      </c>
      <c r="II698">
        <v>4015</v>
      </c>
      <c r="IJ698">
        <v>5670</v>
      </c>
      <c r="IK698">
        <v>2045</v>
      </c>
      <c r="IL698">
        <v>20610</v>
      </c>
      <c r="IM698">
        <v>319378</v>
      </c>
      <c r="IN698">
        <v>0</v>
      </c>
      <c r="IO698">
        <v>0</v>
      </c>
      <c r="IP698">
        <v>105</v>
      </c>
      <c r="IQ698">
        <v>107</v>
      </c>
      <c r="IR698">
        <v>0</v>
      </c>
      <c r="IS698">
        <v>0</v>
      </c>
      <c r="IT698">
        <v>212</v>
      </c>
      <c r="IU698">
        <v>129218</v>
      </c>
      <c r="IV698">
        <v>0</v>
      </c>
      <c r="IW698">
        <v>1406358</v>
      </c>
      <c r="IX698">
        <v>2289619</v>
      </c>
      <c r="IY698">
        <v>3191322</v>
      </c>
      <c r="IZ698">
        <v>0</v>
      </c>
      <c r="JA698">
        <v>0</v>
      </c>
      <c r="JB698">
        <v>0</v>
      </c>
      <c r="JC698">
        <v>900708</v>
      </c>
      <c r="JD698">
        <v>117016</v>
      </c>
      <c r="JE698">
        <v>419228</v>
      </c>
      <c r="JF698">
        <v>140317</v>
      </c>
      <c r="JG698">
        <v>702523</v>
      </c>
      <c r="JH698">
        <v>149787</v>
      </c>
      <c r="JI698">
        <v>133587</v>
      </c>
      <c r="JJ698">
        <v>121943</v>
      </c>
      <c r="JK698">
        <v>945511</v>
      </c>
      <c r="JL698">
        <v>10647137</v>
      </c>
      <c r="JM698">
        <v>0</v>
      </c>
      <c r="JN698">
        <v>0</v>
      </c>
      <c r="JO698">
        <v>8813</v>
      </c>
      <c r="JP698">
        <v>5679</v>
      </c>
      <c r="JQ698">
        <v>0</v>
      </c>
      <c r="JR698">
        <v>0</v>
      </c>
      <c r="JS698">
        <v>14492</v>
      </c>
      <c r="JT698"/>
      <c r="JU698"/>
      <c r="JV698"/>
      <c r="JW698"/>
      <c r="JX698"/>
      <c r="JY698">
        <v>18175</v>
      </c>
      <c r="JZ698"/>
      <c r="KA698"/>
      <c r="KB698"/>
      <c r="KC698"/>
      <c r="KD698"/>
      <c r="KE698">
        <v>900708</v>
      </c>
      <c r="KF698">
        <v>187</v>
      </c>
      <c r="KG698">
        <v>354</v>
      </c>
      <c r="KH698">
        <v>100</v>
      </c>
      <c r="KI698">
        <v>136</v>
      </c>
      <c r="KJ698">
        <v>281</v>
      </c>
      <c r="KK698">
        <v>62</v>
      </c>
      <c r="KL698">
        <v>79</v>
      </c>
      <c r="KM698">
        <v>165</v>
      </c>
      <c r="KN698">
        <v>30</v>
      </c>
      <c r="KO698">
        <v>1</v>
      </c>
      <c r="KP698">
        <v>0</v>
      </c>
      <c r="KQ698">
        <v>0</v>
      </c>
      <c r="KR698">
        <v>0</v>
      </c>
      <c r="KS698">
        <v>0</v>
      </c>
      <c r="KT698">
        <v>1</v>
      </c>
      <c r="KU698">
        <v>1</v>
      </c>
      <c r="KV698">
        <v>0</v>
      </c>
      <c r="KW698">
        <v>0</v>
      </c>
      <c r="KX698">
        <v>0</v>
      </c>
      <c r="KY698">
        <v>0</v>
      </c>
      <c r="KZ698">
        <v>0</v>
      </c>
      <c r="LA698">
        <v>0</v>
      </c>
      <c r="LB698">
        <v>0</v>
      </c>
      <c r="LC698">
        <v>0</v>
      </c>
      <c r="LD698">
        <v>1</v>
      </c>
      <c r="LE698">
        <v>0</v>
      </c>
      <c r="LF698">
        <v>0</v>
      </c>
      <c r="LG698">
        <v>0</v>
      </c>
      <c r="LH698">
        <v>0</v>
      </c>
    </row>
    <row r="699" spans="1:320" s="34" customFormat="1" ht="15" customHeight="1" x14ac:dyDescent="0.25">
      <c r="A699" s="45">
        <v>206340789</v>
      </c>
      <c r="B699" s="45" t="s">
        <v>5562</v>
      </c>
      <c r="C699" s="46">
        <v>45292</v>
      </c>
      <c r="D699" s="46">
        <v>45657</v>
      </c>
      <c r="E699" s="47">
        <v>366</v>
      </c>
      <c r="F699" s="45" t="s">
        <v>883</v>
      </c>
      <c r="G699" s="45" t="s">
        <v>884</v>
      </c>
      <c r="H699" s="45" t="s">
        <v>1436</v>
      </c>
      <c r="I699" s="45" t="s">
        <v>886</v>
      </c>
      <c r="J699" s="45" t="s">
        <v>887</v>
      </c>
      <c r="K699" s="45" t="s">
        <v>1392</v>
      </c>
      <c r="L699" s="45" t="s">
        <v>5563</v>
      </c>
      <c r="M699" s="45" t="s">
        <v>5564</v>
      </c>
      <c r="N699" s="45" t="s">
        <v>5565</v>
      </c>
      <c r="O699" s="45" t="s">
        <v>5558</v>
      </c>
      <c r="P699" s="45" t="s">
        <v>5566</v>
      </c>
      <c r="Q699" s="45" t="s">
        <v>5567</v>
      </c>
      <c r="R699" t="s">
        <v>5568</v>
      </c>
      <c r="S699" s="45" t="s">
        <v>893</v>
      </c>
      <c r="T699"/>
      <c r="U699" s="47">
        <v>161</v>
      </c>
      <c r="V699" s="47">
        <v>161</v>
      </c>
      <c r="W699" s="47" t="s">
        <v>913</v>
      </c>
      <c r="X699" s="47">
        <v>58926</v>
      </c>
      <c r="Y699" s="47">
        <v>57168</v>
      </c>
      <c r="Z699" s="48">
        <v>224.73</v>
      </c>
      <c r="AA699" s="44">
        <v>139</v>
      </c>
      <c r="AB699" s="44">
        <v>139</v>
      </c>
      <c r="AC699" s="44">
        <v>5564</v>
      </c>
      <c r="AD699" s="44">
        <v>107</v>
      </c>
      <c r="AE699" s="44">
        <v>4227</v>
      </c>
      <c r="AF699" s="44">
        <v>39394</v>
      </c>
      <c r="AG699" s="44"/>
      <c r="AH699" s="47"/>
      <c r="AI699" s="47">
        <v>466</v>
      </c>
      <c r="AJ699">
        <v>7410</v>
      </c>
      <c r="AK699" t="s">
        <v>895</v>
      </c>
      <c r="AL699">
        <v>57168</v>
      </c>
      <c r="AM699"/>
      <c r="AN699"/>
      <c r="AO699"/>
      <c r="AP699"/>
      <c r="AQ699"/>
      <c r="AR699" s="44"/>
      <c r="AS699" s="44"/>
      <c r="AT699" s="44"/>
      <c r="AU699" s="44">
        <v>27617925</v>
      </c>
      <c r="AV699" s="44">
        <v>5267811</v>
      </c>
      <c r="AW699" s="44">
        <v>9481487</v>
      </c>
      <c r="AX699" s="44">
        <v>33857</v>
      </c>
      <c r="AY699" s="44">
        <v>23438106</v>
      </c>
      <c r="AZ699" s="21">
        <v>23250889</v>
      </c>
      <c r="BA699" s="21">
        <v>187217</v>
      </c>
      <c r="BB699" s="44">
        <v>2</v>
      </c>
      <c r="BC699" s="44"/>
      <c r="BD699" s="44"/>
      <c r="BE699" s="44">
        <v>187219</v>
      </c>
      <c r="BF699" s="44">
        <v>6955000</v>
      </c>
      <c r="BG699" s="44">
        <v>133750</v>
      </c>
      <c r="BH699" s="44">
        <v>1415055</v>
      </c>
      <c r="BI699" s="21">
        <v>12865630</v>
      </c>
      <c r="BJ699" s="21"/>
      <c r="BK699" s="21"/>
      <c r="BL699" s="21">
        <v>151450</v>
      </c>
      <c r="BM699" s="21">
        <v>6097040</v>
      </c>
      <c r="BN699" s="21">
        <v>27617925</v>
      </c>
      <c r="BO699" s="21"/>
      <c r="BP699" s="21"/>
      <c r="BQ699" s="44"/>
      <c r="BR699" s="21"/>
      <c r="BS699" s="44"/>
      <c r="BT699" s="21"/>
      <c r="BU699" s="44"/>
      <c r="BV699" s="21"/>
      <c r="BW699" s="44">
        <v>4328239</v>
      </c>
      <c r="BX699" s="21"/>
      <c r="BY699" s="21">
        <v>336547</v>
      </c>
      <c r="BZ699" s="21"/>
      <c r="CA699" s="44"/>
      <c r="CB699" s="44"/>
      <c r="CC699" s="44">
        <v>4353</v>
      </c>
      <c r="CD699" s="44"/>
      <c r="CE699" s="44"/>
      <c r="CF699" s="44"/>
      <c r="CG699" s="44"/>
      <c r="CH699" s="44"/>
      <c r="CI699" s="21"/>
      <c r="CJ699" s="44"/>
      <c r="CK699" s="21">
        <v>598672</v>
      </c>
      <c r="CL699" s="44"/>
      <c r="CM699" s="44">
        <v>0</v>
      </c>
      <c r="CN699" s="44">
        <v>0</v>
      </c>
      <c r="CO699" s="44">
        <v>1846175</v>
      </c>
      <c r="CP699" s="44">
        <v>0</v>
      </c>
      <c r="CQ699" s="21">
        <v>2283925</v>
      </c>
      <c r="CR699" s="44">
        <v>683550</v>
      </c>
      <c r="CS699" s="44">
        <v>374399</v>
      </c>
      <c r="CT699" s="44">
        <v>63929</v>
      </c>
      <c r="CU699" s="44"/>
      <c r="CV699" s="44">
        <v>15833</v>
      </c>
      <c r="CW699" s="21"/>
      <c r="CX699" s="21"/>
      <c r="CY699" s="21"/>
      <c r="CZ699" s="21"/>
      <c r="DA699" s="21"/>
      <c r="DB699" s="21"/>
      <c r="DC699" s="21"/>
      <c r="DD699" s="21"/>
      <c r="DE699" s="44"/>
      <c r="DF699" s="21"/>
      <c r="DG699" s="44"/>
      <c r="DH699" s="21"/>
      <c r="DI699" s="44"/>
      <c r="DJ699" s="44"/>
      <c r="DK699" s="44"/>
      <c r="DL699" s="44"/>
      <c r="DM699" s="21"/>
      <c r="DN699" s="44"/>
      <c r="DO699" s="44"/>
      <c r="DP699" s="44"/>
      <c r="DQ699" s="44"/>
      <c r="DR699" s="44"/>
      <c r="DS699" s="44"/>
      <c r="DT699" s="44"/>
      <c r="DU699" s="44"/>
      <c r="DV699" s="44"/>
      <c r="DW699" s="44"/>
      <c r="DX699" s="44"/>
      <c r="DY699" s="44"/>
      <c r="DZ699" s="44"/>
      <c r="EA699" s="44"/>
      <c r="EB699" s="21"/>
      <c r="EC699" s="44">
        <v>4283345</v>
      </c>
      <c r="ED699" s="44"/>
      <c r="EE699" s="21">
        <v>250244</v>
      </c>
      <c r="EF699" s="44"/>
      <c r="EG699" s="21">
        <v>115349</v>
      </c>
      <c r="EH699" s="44"/>
      <c r="EI699" s="21">
        <v>2888362</v>
      </c>
      <c r="EJ699" s="44"/>
      <c r="EK699" s="44"/>
      <c r="EL699" s="21"/>
      <c r="EM699" s="44"/>
      <c r="EN699" s="44"/>
      <c r="EO699" s="44">
        <v>1944187</v>
      </c>
      <c r="EP699" s="21"/>
      <c r="EQ699" s="21"/>
      <c r="ER699" s="21"/>
      <c r="ES699" s="21"/>
      <c r="ET699" s="44"/>
      <c r="EU699" s="21"/>
      <c r="EV699" s="44"/>
      <c r="EW699" s="21"/>
      <c r="EX699" s="44"/>
      <c r="EY699" s="44"/>
      <c r="EZ699" s="21"/>
      <c r="FA699" s="21"/>
      <c r="FB699" s="44"/>
      <c r="FC699" s="44"/>
      <c r="FD699" s="21"/>
      <c r="FE699" s="112"/>
      <c r="FF699" s="44"/>
      <c r="FG699" s="44">
        <v>10525751</v>
      </c>
      <c r="FH699" s="44">
        <v>2594697</v>
      </c>
      <c r="FI699" s="44">
        <v>10130441</v>
      </c>
      <c r="FJ699" s="44">
        <v>428304</v>
      </c>
      <c r="FK699" s="44">
        <v>9249142</v>
      </c>
      <c r="FL699" s="44"/>
      <c r="FM699" s="44"/>
      <c r="FN699" s="44"/>
      <c r="FO699" s="44"/>
      <c r="FP699" s="44"/>
      <c r="FQ699" s="44"/>
      <c r="FR699" s="44"/>
      <c r="FS699" s="44"/>
      <c r="FT699" s="44">
        <v>16</v>
      </c>
      <c r="FU699" s="44"/>
      <c r="FV699" s="21">
        <v>565546</v>
      </c>
      <c r="FW699" s="44">
        <v>63402</v>
      </c>
      <c r="FX699" s="44">
        <v>758461</v>
      </c>
      <c r="FY699" s="44">
        <v>219625</v>
      </c>
      <c r="FZ699" s="44">
        <v>181511</v>
      </c>
      <c r="GA699" s="44">
        <v>41415</v>
      </c>
      <c r="GB699" s="44"/>
      <c r="GC699" s="44">
        <v>11903</v>
      </c>
      <c r="GD699" s="44">
        <v>471966</v>
      </c>
      <c r="GE699" s="44">
        <v>392845</v>
      </c>
      <c r="GF699" s="44">
        <v>209397</v>
      </c>
      <c r="GG699" s="44">
        <v>1276574</v>
      </c>
      <c r="GH699" s="44">
        <v>184967</v>
      </c>
      <c r="GI699" s="44">
        <v>231684</v>
      </c>
      <c r="GJ699" s="44">
        <v>120159</v>
      </c>
      <c r="GK699" s="44">
        <v>4977853</v>
      </c>
      <c r="GL699" s="44">
        <v>8594</v>
      </c>
      <c r="GM699" s="44">
        <v>2886000</v>
      </c>
      <c r="GN699" s="44">
        <v>132649</v>
      </c>
      <c r="GO699" s="44">
        <v>28807</v>
      </c>
      <c r="GP699" s="44"/>
      <c r="GQ699" s="44">
        <v>21944</v>
      </c>
      <c r="GR699" s="44">
        <v>1216429</v>
      </c>
      <c r="GS699" s="44">
        <v>5841088</v>
      </c>
      <c r="GT699" s="44"/>
      <c r="GU699" s="21">
        <v>89608</v>
      </c>
      <c r="GV699" s="44"/>
      <c r="GW699" s="44"/>
      <c r="GX699" s="44"/>
      <c r="GY699" s="44">
        <v>5930696</v>
      </c>
      <c r="GZ699" s="44">
        <v>2472302</v>
      </c>
      <c r="HA699" s="44"/>
      <c r="HB699" s="44"/>
      <c r="HC699" s="44">
        <v>3458394</v>
      </c>
      <c r="HD699" s="44">
        <v>5930696</v>
      </c>
      <c r="HE699" s="21">
        <v>2662204</v>
      </c>
      <c r="HF699" s="21"/>
      <c r="HG699" s="21"/>
      <c r="HH699" s="21"/>
      <c r="HI699" s="21">
        <v>0</v>
      </c>
      <c r="HJ699" s="44"/>
      <c r="HK699" s="21"/>
      <c r="HL699" s="21">
        <v>101519</v>
      </c>
      <c r="HM699" s="21">
        <v>101519</v>
      </c>
      <c r="HN699" s="21">
        <v>-11911</v>
      </c>
      <c r="HO699" s="21"/>
      <c r="HP699" s="44"/>
      <c r="HQ699" s="47"/>
      <c r="HR699" s="47"/>
      <c r="HS699" s="47"/>
      <c r="HT699" s="47" t="s">
        <v>1759</v>
      </c>
      <c r="HU699" s="47">
        <v>0</v>
      </c>
      <c r="HV699" s="47">
        <v>2020</v>
      </c>
      <c r="HW699" s="47">
        <v>0</v>
      </c>
      <c r="HX699" s="47">
        <v>27177</v>
      </c>
      <c r="HY699" s="47">
        <v>36835</v>
      </c>
      <c r="HZ699" s="47">
        <v>139296</v>
      </c>
      <c r="IA699" s="47">
        <v>0</v>
      </c>
      <c r="IB699" s="47">
        <v>0</v>
      </c>
      <c r="IC699" s="47">
        <v>0</v>
      </c>
      <c r="ID699">
        <v>21460</v>
      </c>
      <c r="IE699" s="47">
        <v>2781</v>
      </c>
      <c r="IF699">
        <v>16605</v>
      </c>
      <c r="IG699" s="47">
        <v>7037</v>
      </c>
      <c r="IH699" s="47">
        <v>29419</v>
      </c>
      <c r="II699">
        <v>3964</v>
      </c>
      <c r="IJ699">
        <v>8367</v>
      </c>
      <c r="IK699">
        <v>2085</v>
      </c>
      <c r="IL699">
        <v>21022</v>
      </c>
      <c r="IM699">
        <v>318068</v>
      </c>
      <c r="IN699">
        <v>0</v>
      </c>
      <c r="IO699">
        <v>0</v>
      </c>
      <c r="IP699">
        <v>0</v>
      </c>
      <c r="IQ699">
        <v>6170</v>
      </c>
      <c r="IR699">
        <v>0</v>
      </c>
      <c r="IS699">
        <v>0</v>
      </c>
      <c r="IT699">
        <v>6170</v>
      </c>
      <c r="IU699">
        <v>156475</v>
      </c>
      <c r="IV699">
        <v>0</v>
      </c>
      <c r="IW699">
        <v>1548799</v>
      </c>
      <c r="IX699">
        <v>1685694</v>
      </c>
      <c r="IY699">
        <v>3459639</v>
      </c>
      <c r="IZ699">
        <v>0</v>
      </c>
      <c r="JA699">
        <v>0</v>
      </c>
      <c r="JB699">
        <v>0</v>
      </c>
      <c r="JC699">
        <v>1173089</v>
      </c>
      <c r="JD699">
        <v>93110</v>
      </c>
      <c r="JE699">
        <v>287988</v>
      </c>
      <c r="JF699">
        <v>135137</v>
      </c>
      <c r="JG699">
        <v>596664</v>
      </c>
      <c r="JH699">
        <v>150710</v>
      </c>
      <c r="JI699">
        <v>163738</v>
      </c>
      <c r="JJ699">
        <v>92280</v>
      </c>
      <c r="JK699">
        <v>982428</v>
      </c>
      <c r="JL699">
        <v>10525751</v>
      </c>
      <c r="JM699">
        <v>0</v>
      </c>
      <c r="JN699">
        <v>0</v>
      </c>
      <c r="JO699">
        <v>0</v>
      </c>
      <c r="JP699">
        <v>246508</v>
      </c>
      <c r="JQ699">
        <v>0</v>
      </c>
      <c r="JR699">
        <v>0</v>
      </c>
      <c r="JS699">
        <v>246508</v>
      </c>
      <c r="JT699"/>
      <c r="JU699"/>
      <c r="JV699"/>
      <c r="JW699"/>
      <c r="JX699"/>
      <c r="JY699">
        <v>21460</v>
      </c>
      <c r="JZ699"/>
      <c r="KA699"/>
      <c r="KB699"/>
      <c r="KC699"/>
      <c r="KD699"/>
      <c r="KE699">
        <v>1173089</v>
      </c>
      <c r="KF699">
        <v>188</v>
      </c>
      <c r="KG699">
        <v>348</v>
      </c>
      <c r="KH699">
        <v>104</v>
      </c>
      <c r="KI699">
        <v>135</v>
      </c>
      <c r="KJ699">
        <v>267</v>
      </c>
      <c r="KK699">
        <v>70</v>
      </c>
      <c r="KL699">
        <v>81</v>
      </c>
      <c r="KM699">
        <v>165</v>
      </c>
      <c r="KN699">
        <v>42</v>
      </c>
      <c r="KO699">
        <v>1</v>
      </c>
      <c r="KP699">
        <v>0</v>
      </c>
      <c r="KQ699">
        <v>0</v>
      </c>
      <c r="KR699">
        <v>0</v>
      </c>
      <c r="KS699">
        <v>0</v>
      </c>
      <c r="KT699">
        <v>1</v>
      </c>
      <c r="KU699">
        <v>1</v>
      </c>
      <c r="KV699">
        <v>0</v>
      </c>
      <c r="KW699">
        <v>0</v>
      </c>
      <c r="KX699">
        <v>0</v>
      </c>
      <c r="KY699">
        <v>0</v>
      </c>
      <c r="KZ699">
        <v>0</v>
      </c>
      <c r="LA699">
        <v>0</v>
      </c>
      <c r="LB699">
        <v>0</v>
      </c>
      <c r="LC699">
        <v>0</v>
      </c>
      <c r="LD699">
        <v>1</v>
      </c>
      <c r="LE699">
        <v>0</v>
      </c>
      <c r="LF699">
        <v>0</v>
      </c>
      <c r="LG699">
        <v>0</v>
      </c>
      <c r="LH699">
        <v>0</v>
      </c>
    </row>
    <row r="700" spans="1:320" s="34" customFormat="1" ht="15" customHeight="1" x14ac:dyDescent="0.25">
      <c r="A700" s="45">
        <v>206340825</v>
      </c>
      <c r="B700" s="45" t="s">
        <v>5569</v>
      </c>
      <c r="C700" s="46">
        <v>45292</v>
      </c>
      <c r="D700" s="46">
        <v>45657</v>
      </c>
      <c r="E700" s="47">
        <v>366</v>
      </c>
      <c r="F700" s="45" t="s">
        <v>883</v>
      </c>
      <c r="G700" s="45" t="s">
        <v>884</v>
      </c>
      <c r="H700" s="45" t="s">
        <v>1436</v>
      </c>
      <c r="I700" s="45" t="s">
        <v>886</v>
      </c>
      <c r="J700" s="45" t="s">
        <v>887</v>
      </c>
      <c r="K700" s="45" t="s">
        <v>1392</v>
      </c>
      <c r="L700" s="45" t="s">
        <v>5229</v>
      </c>
      <c r="M700" s="45" t="s">
        <v>5570</v>
      </c>
      <c r="N700" s="45" t="s">
        <v>5571</v>
      </c>
      <c r="O700" s="45" t="s">
        <v>5558</v>
      </c>
      <c r="P700" s="45" t="s">
        <v>5559</v>
      </c>
      <c r="Q700" s="45" t="s">
        <v>5572</v>
      </c>
      <c r="R700" t="s">
        <v>5573</v>
      </c>
      <c r="S700" s="45" t="s">
        <v>893</v>
      </c>
      <c r="T700"/>
      <c r="U700" s="47">
        <v>139</v>
      </c>
      <c r="V700" s="47">
        <v>139</v>
      </c>
      <c r="W700" s="47" t="s">
        <v>913</v>
      </c>
      <c r="X700" s="47">
        <v>50874</v>
      </c>
      <c r="Y700" s="47">
        <v>49152</v>
      </c>
      <c r="Z700" s="48">
        <v>216.94</v>
      </c>
      <c r="AA700" s="44">
        <v>710</v>
      </c>
      <c r="AB700" s="44">
        <v>713</v>
      </c>
      <c r="AC700" s="44">
        <v>5564</v>
      </c>
      <c r="AD700" s="44"/>
      <c r="AE700" s="44">
        <v>4509</v>
      </c>
      <c r="AF700" s="44">
        <v>24487</v>
      </c>
      <c r="AG700" s="44">
        <v>2080</v>
      </c>
      <c r="AH700" s="47">
        <v>10350</v>
      </c>
      <c r="AI700" s="47">
        <v>214</v>
      </c>
      <c r="AJ700">
        <v>1948</v>
      </c>
      <c r="AK700" t="s">
        <v>895</v>
      </c>
      <c r="AL700">
        <v>49152</v>
      </c>
      <c r="AM700"/>
      <c r="AN700"/>
      <c r="AO700"/>
      <c r="AP700"/>
      <c r="AQ700"/>
      <c r="AR700" s="44"/>
      <c r="AS700" s="44"/>
      <c r="AT700" s="44"/>
      <c r="AU700" s="44">
        <v>17203200</v>
      </c>
      <c r="AV700" s="44">
        <v>9633835</v>
      </c>
      <c r="AW700" s="44">
        <v>42877</v>
      </c>
      <c r="AX700" s="44">
        <v>9267</v>
      </c>
      <c r="AY700" s="44">
        <v>26803425</v>
      </c>
      <c r="AZ700" s="21">
        <v>23639463</v>
      </c>
      <c r="BA700" s="21">
        <v>3163962</v>
      </c>
      <c r="BB700" s="44">
        <v>13463</v>
      </c>
      <c r="BC700" s="44"/>
      <c r="BD700" s="44"/>
      <c r="BE700" s="44">
        <v>3177425</v>
      </c>
      <c r="BF700" s="44">
        <v>1947400</v>
      </c>
      <c r="BG700" s="44"/>
      <c r="BH700" s="44">
        <v>1578150</v>
      </c>
      <c r="BI700" s="21">
        <v>8570450</v>
      </c>
      <c r="BJ700" s="21">
        <v>728000</v>
      </c>
      <c r="BK700" s="21">
        <v>3622500</v>
      </c>
      <c r="BL700" s="21">
        <v>74900</v>
      </c>
      <c r="BM700" s="21">
        <v>681800</v>
      </c>
      <c r="BN700" s="21">
        <v>17203200</v>
      </c>
      <c r="BO700" s="21"/>
      <c r="BP700" s="21"/>
      <c r="BQ700" s="44"/>
      <c r="BR700" s="21"/>
      <c r="BS700" s="44"/>
      <c r="BT700" s="21"/>
      <c r="BU700" s="44"/>
      <c r="BV700" s="21"/>
      <c r="BW700" s="44">
        <v>3188634</v>
      </c>
      <c r="BX700" s="21"/>
      <c r="BY700" s="21"/>
      <c r="BZ700" s="21"/>
      <c r="CA700" s="44">
        <v>72506</v>
      </c>
      <c r="CB700" s="44"/>
      <c r="CC700" s="44">
        <v>393756</v>
      </c>
      <c r="CD700" s="44"/>
      <c r="CE700" s="44">
        <v>999508</v>
      </c>
      <c r="CF700" s="44"/>
      <c r="CG700" s="44">
        <v>4973515</v>
      </c>
      <c r="CH700" s="44"/>
      <c r="CI700" s="21">
        <v>4280</v>
      </c>
      <c r="CJ700" s="44"/>
      <c r="CK700" s="21">
        <v>1636</v>
      </c>
      <c r="CL700" s="44"/>
      <c r="CM700" s="44">
        <v>8344</v>
      </c>
      <c r="CN700" s="44">
        <v>5251</v>
      </c>
      <c r="CO700" s="44">
        <v>3999450</v>
      </c>
      <c r="CP700" s="44">
        <v>0</v>
      </c>
      <c r="CQ700" s="21">
        <v>3407500</v>
      </c>
      <c r="CR700" s="44">
        <v>476500</v>
      </c>
      <c r="CS700" s="44">
        <v>1408152</v>
      </c>
      <c r="CT700" s="44">
        <v>161272</v>
      </c>
      <c r="CU700" s="44"/>
      <c r="CV700" s="44">
        <v>167366</v>
      </c>
      <c r="CW700" s="21"/>
      <c r="CX700" s="21"/>
      <c r="CY700" s="21"/>
      <c r="CZ700" s="21"/>
      <c r="DA700" s="21"/>
      <c r="DB700" s="21"/>
      <c r="DC700" s="21"/>
      <c r="DD700" s="21"/>
      <c r="DE700" s="44"/>
      <c r="DF700" s="21"/>
      <c r="DG700" s="44"/>
      <c r="DH700" s="21"/>
      <c r="DI700" s="44"/>
      <c r="DJ700" s="44"/>
      <c r="DK700" s="44"/>
      <c r="DL700" s="44"/>
      <c r="DM700" s="21"/>
      <c r="DN700" s="44"/>
      <c r="DO700" s="44"/>
      <c r="DP700" s="44"/>
      <c r="DQ700" s="44"/>
      <c r="DR700" s="44"/>
      <c r="DS700" s="44"/>
      <c r="DT700" s="44"/>
      <c r="DU700" s="44"/>
      <c r="DV700" s="44"/>
      <c r="DW700" s="44"/>
      <c r="DX700" s="44"/>
      <c r="DY700" s="44">
        <v>-33625</v>
      </c>
      <c r="DZ700" s="44"/>
      <c r="EA700" s="44"/>
      <c r="EB700" s="21"/>
      <c r="EC700" s="44">
        <v>-738730</v>
      </c>
      <c r="ED700" s="44"/>
      <c r="EE700" s="21"/>
      <c r="EF700" s="44"/>
      <c r="EG700" s="21">
        <v>281125</v>
      </c>
      <c r="EH700" s="44"/>
      <c r="EI700" s="21">
        <v>398963</v>
      </c>
      <c r="EJ700" s="44"/>
      <c r="EK700" s="44">
        <v>1004467</v>
      </c>
      <c r="EL700" s="21"/>
      <c r="EM700" s="44">
        <v>-895677</v>
      </c>
      <c r="EN700" s="44"/>
      <c r="EO700" s="44">
        <v>26354</v>
      </c>
      <c r="EP700" s="21"/>
      <c r="EQ700" s="21"/>
      <c r="ER700" s="21"/>
      <c r="ES700" s="21"/>
      <c r="ET700" s="44"/>
      <c r="EU700" s="21"/>
      <c r="EV700" s="44"/>
      <c r="EW700" s="21"/>
      <c r="EX700" s="44"/>
      <c r="EY700" s="44"/>
      <c r="EZ700" s="21"/>
      <c r="FA700" s="21"/>
      <c r="FB700" s="44"/>
      <c r="FC700" s="44"/>
      <c r="FD700" s="21"/>
      <c r="FE700" s="112"/>
      <c r="FF700" s="44"/>
      <c r="FG700" s="44">
        <v>11083377</v>
      </c>
      <c r="FH700" s="44">
        <v>2506891</v>
      </c>
      <c r="FI700" s="44">
        <v>10049195</v>
      </c>
      <c r="FJ700" s="44">
        <v>254022</v>
      </c>
      <c r="FK700" s="44">
        <v>9836790</v>
      </c>
      <c r="FL700" s="44"/>
      <c r="FM700" s="44"/>
      <c r="FN700" s="44"/>
      <c r="FO700" s="44"/>
      <c r="FP700" s="44"/>
      <c r="FQ700" s="44"/>
      <c r="FR700" s="44"/>
      <c r="FS700" s="44"/>
      <c r="FT700" s="44">
        <v>104611</v>
      </c>
      <c r="FU700" s="44">
        <v>8704</v>
      </c>
      <c r="FV700" s="21">
        <v>588801</v>
      </c>
      <c r="FW700" s="44"/>
      <c r="FX700" s="44">
        <v>341570</v>
      </c>
      <c r="FY700" s="44">
        <v>136525</v>
      </c>
      <c r="FZ700" s="44">
        <v>702149</v>
      </c>
      <c r="GA700" s="44">
        <v>96041</v>
      </c>
      <c r="GB700" s="44"/>
      <c r="GC700" s="44">
        <v>205404</v>
      </c>
      <c r="GD700" s="44">
        <v>701979</v>
      </c>
      <c r="GE700" s="44">
        <v>380843</v>
      </c>
      <c r="GF700" s="44">
        <v>150973</v>
      </c>
      <c r="GG700" s="44">
        <v>1728610</v>
      </c>
      <c r="GH700" s="44">
        <v>153856</v>
      </c>
      <c r="GI700" s="44">
        <v>214219</v>
      </c>
      <c r="GJ700" s="44">
        <v>112424</v>
      </c>
      <c r="GK700" s="44">
        <v>5954582</v>
      </c>
      <c r="GL700" s="44">
        <v>198933</v>
      </c>
      <c r="GM700" s="44">
        <v>1067712</v>
      </c>
      <c r="GN700" s="44">
        <v>50788</v>
      </c>
      <c r="GO700" s="44">
        <v>16144</v>
      </c>
      <c r="GP700" s="44"/>
      <c r="GQ700" s="44">
        <v>15729</v>
      </c>
      <c r="GR700" s="44">
        <v>872076</v>
      </c>
      <c r="GS700" s="44">
        <v>12359341</v>
      </c>
      <c r="GT700" s="44"/>
      <c r="GU700" s="21">
        <v>1309080</v>
      </c>
      <c r="GV700" s="44">
        <v>235237</v>
      </c>
      <c r="GW700" s="44"/>
      <c r="GX700" s="44"/>
      <c r="GY700" s="44">
        <v>13903658</v>
      </c>
      <c r="GZ700" s="44">
        <v>1644441</v>
      </c>
      <c r="HA700" s="44"/>
      <c r="HB700" s="44"/>
      <c r="HC700" s="44">
        <v>12259217</v>
      </c>
      <c r="HD700" s="44">
        <v>13903658</v>
      </c>
      <c r="HE700" s="21">
        <v>7568203</v>
      </c>
      <c r="HF700" s="21"/>
      <c r="HG700" s="21"/>
      <c r="HH700" s="21"/>
      <c r="HI700" s="21">
        <v>0</v>
      </c>
      <c r="HJ700" s="44">
        <v>1739417</v>
      </c>
      <c r="HK700" s="21"/>
      <c r="HL700" s="21">
        <v>509107</v>
      </c>
      <c r="HM700" s="21">
        <v>2248524</v>
      </c>
      <c r="HN700" s="21">
        <v>-939444</v>
      </c>
      <c r="HO700" s="21"/>
      <c r="HP700" s="44"/>
      <c r="HQ700" s="47"/>
      <c r="HR700" s="47"/>
      <c r="HS700" s="47"/>
      <c r="HT700" s="47" t="s">
        <v>1759</v>
      </c>
      <c r="HU700" s="47">
        <v>0</v>
      </c>
      <c r="HV700" s="47">
        <v>1912</v>
      </c>
      <c r="HW700" s="47">
        <v>0</v>
      </c>
      <c r="HX700" s="47">
        <v>24035</v>
      </c>
      <c r="HY700" s="47">
        <v>43954</v>
      </c>
      <c r="HZ700" s="47">
        <v>123873</v>
      </c>
      <c r="IA700" s="47">
        <v>0</v>
      </c>
      <c r="IB700" s="47">
        <v>0</v>
      </c>
      <c r="IC700" s="47">
        <v>5611</v>
      </c>
      <c r="ID700">
        <v>16720</v>
      </c>
      <c r="IE700" s="47">
        <v>10632</v>
      </c>
      <c r="IF700">
        <v>14902</v>
      </c>
      <c r="IG700" s="47">
        <v>6883</v>
      </c>
      <c r="IH700" s="47">
        <v>32792</v>
      </c>
      <c r="II700">
        <v>3995</v>
      </c>
      <c r="IJ700">
        <v>7357</v>
      </c>
      <c r="IK700">
        <v>1976</v>
      </c>
      <c r="IL700">
        <v>24781</v>
      </c>
      <c r="IM700">
        <v>319423</v>
      </c>
      <c r="IN700">
        <v>0</v>
      </c>
      <c r="IO700">
        <v>36</v>
      </c>
      <c r="IP700">
        <v>3446</v>
      </c>
      <c r="IQ700">
        <v>1473</v>
      </c>
      <c r="IR700">
        <v>0</v>
      </c>
      <c r="IS700">
        <v>0</v>
      </c>
      <c r="IT700">
        <v>4955</v>
      </c>
      <c r="IU700">
        <v>151679</v>
      </c>
      <c r="IV700">
        <v>0</v>
      </c>
      <c r="IW700">
        <v>1412179</v>
      </c>
      <c r="IX700">
        <v>2047671</v>
      </c>
      <c r="IY700">
        <v>3424421</v>
      </c>
      <c r="IZ700">
        <v>0</v>
      </c>
      <c r="JA700">
        <v>0</v>
      </c>
      <c r="JB700">
        <v>251830</v>
      </c>
      <c r="JC700">
        <v>862256</v>
      </c>
      <c r="JD700">
        <v>263538</v>
      </c>
      <c r="JE700">
        <v>260166</v>
      </c>
      <c r="JF700">
        <v>122659</v>
      </c>
      <c r="JG700">
        <v>739082</v>
      </c>
      <c r="JH700">
        <v>117996</v>
      </c>
      <c r="JI700">
        <v>165392</v>
      </c>
      <c r="JJ700">
        <v>91464</v>
      </c>
      <c r="JK700">
        <v>1173044</v>
      </c>
      <c r="JL700">
        <v>11083377</v>
      </c>
      <c r="JM700">
        <v>0</v>
      </c>
      <c r="JN700">
        <v>2353</v>
      </c>
      <c r="JO700">
        <v>172309</v>
      </c>
      <c r="JP700">
        <v>44198</v>
      </c>
      <c r="JQ700">
        <v>0</v>
      </c>
      <c r="JR700">
        <v>0</v>
      </c>
      <c r="JS700">
        <v>218860</v>
      </c>
      <c r="JT700"/>
      <c r="JU700"/>
      <c r="JV700"/>
      <c r="JW700"/>
      <c r="JX700"/>
      <c r="JY700">
        <v>16720</v>
      </c>
      <c r="JZ700"/>
      <c r="KA700"/>
      <c r="KB700"/>
      <c r="KC700"/>
      <c r="KD700"/>
      <c r="KE700">
        <v>862256</v>
      </c>
      <c r="KF700">
        <v>247</v>
      </c>
      <c r="KG700">
        <v>364</v>
      </c>
      <c r="KH700">
        <v>164</v>
      </c>
      <c r="KI700">
        <v>179</v>
      </c>
      <c r="KJ700">
        <v>269</v>
      </c>
      <c r="KK700">
        <v>114</v>
      </c>
      <c r="KL700">
        <v>105</v>
      </c>
      <c r="KM700">
        <v>164</v>
      </c>
      <c r="KN700">
        <v>64</v>
      </c>
      <c r="KO700">
        <v>1</v>
      </c>
      <c r="KP700">
        <v>0</v>
      </c>
      <c r="KQ700">
        <v>0</v>
      </c>
      <c r="KR700">
        <v>0</v>
      </c>
      <c r="KS700">
        <v>0</v>
      </c>
      <c r="KT700">
        <v>1</v>
      </c>
      <c r="KU700">
        <v>1</v>
      </c>
      <c r="KV700">
        <v>0</v>
      </c>
      <c r="KW700">
        <v>0</v>
      </c>
      <c r="KX700">
        <v>0</v>
      </c>
      <c r="KY700">
        <v>0</v>
      </c>
      <c r="KZ700">
        <v>0</v>
      </c>
      <c r="LA700">
        <v>0</v>
      </c>
      <c r="LB700">
        <v>0</v>
      </c>
      <c r="LC700">
        <v>0</v>
      </c>
      <c r="LD700">
        <v>1</v>
      </c>
      <c r="LE700">
        <v>0</v>
      </c>
      <c r="LF700">
        <v>0</v>
      </c>
      <c r="LG700">
        <v>0</v>
      </c>
      <c r="LH700">
        <v>0</v>
      </c>
    </row>
    <row r="701" spans="1:320" s="34" customFormat="1" ht="15" customHeight="1" x14ac:dyDescent="0.25">
      <c r="A701" s="45">
        <v>206340862</v>
      </c>
      <c r="B701" s="45" t="s">
        <v>5574</v>
      </c>
      <c r="C701" s="46">
        <v>45292</v>
      </c>
      <c r="D701" s="46">
        <v>45657</v>
      </c>
      <c r="E701" s="47">
        <v>366</v>
      </c>
      <c r="F701" s="45" t="s">
        <v>883</v>
      </c>
      <c r="G701" s="45" t="s">
        <v>884</v>
      </c>
      <c r="H701" s="45" t="s">
        <v>1436</v>
      </c>
      <c r="I701" s="45" t="s">
        <v>886</v>
      </c>
      <c r="J701" s="45" t="s">
        <v>887</v>
      </c>
      <c r="K701" s="45" t="s">
        <v>1392</v>
      </c>
      <c r="L701" s="45" t="s">
        <v>5229</v>
      </c>
      <c r="M701" s="45" t="s">
        <v>5575</v>
      </c>
      <c r="N701" s="45" t="s">
        <v>5576</v>
      </c>
      <c r="O701" s="45" t="s">
        <v>1439</v>
      </c>
      <c r="P701" s="45" t="s">
        <v>5577</v>
      </c>
      <c r="Q701" s="45" t="s">
        <v>5578</v>
      </c>
      <c r="R701" t="s">
        <v>5579</v>
      </c>
      <c r="S701" s="45" t="s">
        <v>893</v>
      </c>
      <c r="T701" t="s">
        <v>2061</v>
      </c>
      <c r="U701" s="47">
        <v>178</v>
      </c>
      <c r="V701" s="47">
        <v>178</v>
      </c>
      <c r="W701" s="47" t="s">
        <v>913</v>
      </c>
      <c r="X701" s="47">
        <v>65148</v>
      </c>
      <c r="Y701" s="47">
        <v>60866</v>
      </c>
      <c r="Z701" s="48">
        <v>222.04</v>
      </c>
      <c r="AA701" s="44">
        <v>371</v>
      </c>
      <c r="AB701" s="44">
        <v>491</v>
      </c>
      <c r="AC701" s="44">
        <v>1347</v>
      </c>
      <c r="AD701" s="44">
        <v>308</v>
      </c>
      <c r="AE701" s="44">
        <v>4831</v>
      </c>
      <c r="AF701" s="44">
        <v>45035</v>
      </c>
      <c r="AG701" s="44"/>
      <c r="AH701" s="47">
        <v>6576</v>
      </c>
      <c r="AI701" s="47">
        <v>339</v>
      </c>
      <c r="AJ701">
        <v>2430</v>
      </c>
      <c r="AK701" t="s">
        <v>895</v>
      </c>
      <c r="AL701">
        <v>60866</v>
      </c>
      <c r="AM701"/>
      <c r="AN701"/>
      <c r="AO701"/>
      <c r="AP701"/>
      <c r="AQ701"/>
      <c r="AR701" s="44"/>
      <c r="AS701" s="44"/>
      <c r="AT701" s="44"/>
      <c r="AU701" s="44">
        <v>20937904</v>
      </c>
      <c r="AV701" s="44">
        <v>1165117</v>
      </c>
      <c r="AW701" s="44">
        <v>510879</v>
      </c>
      <c r="AX701" s="44">
        <v>39315</v>
      </c>
      <c r="AY701" s="44">
        <v>21631457</v>
      </c>
      <c r="AZ701" s="21">
        <v>20983807</v>
      </c>
      <c r="BA701" s="21">
        <v>647650</v>
      </c>
      <c r="BB701" s="44">
        <v>2581168</v>
      </c>
      <c r="BC701" s="44"/>
      <c r="BD701" s="44"/>
      <c r="BE701" s="44">
        <v>3228818</v>
      </c>
      <c r="BF701" s="44">
        <v>463368</v>
      </c>
      <c r="BG701" s="44">
        <v>105952</v>
      </c>
      <c r="BH701" s="44">
        <v>1661864</v>
      </c>
      <c r="BI701" s="21">
        <v>15492040</v>
      </c>
      <c r="BJ701" s="21"/>
      <c r="BK701" s="21">
        <v>2262144</v>
      </c>
      <c r="BL701" s="21">
        <v>116616</v>
      </c>
      <c r="BM701" s="21">
        <v>835920</v>
      </c>
      <c r="BN701" s="21">
        <v>20937904</v>
      </c>
      <c r="BO701" s="21"/>
      <c r="BP701" s="21"/>
      <c r="BQ701" s="44"/>
      <c r="BR701" s="21"/>
      <c r="BS701" s="44"/>
      <c r="BT701" s="21"/>
      <c r="BU701" s="44"/>
      <c r="BV701" s="21"/>
      <c r="BW701" s="44">
        <v>309581</v>
      </c>
      <c r="BX701" s="21"/>
      <c r="BY701" s="21"/>
      <c r="BZ701" s="21"/>
      <c r="CA701" s="44">
        <v>15311</v>
      </c>
      <c r="CB701" s="44"/>
      <c r="CC701" s="44">
        <v>48182</v>
      </c>
      <c r="CD701" s="44"/>
      <c r="CE701" s="44"/>
      <c r="CF701" s="44"/>
      <c r="CG701" s="44">
        <v>790664</v>
      </c>
      <c r="CH701" s="44"/>
      <c r="CI701" s="21">
        <v>1010</v>
      </c>
      <c r="CJ701" s="44"/>
      <c r="CK701" s="21">
        <v>369</v>
      </c>
      <c r="CL701" s="44"/>
      <c r="CM701" s="44">
        <v>4495</v>
      </c>
      <c r="CN701" s="44">
        <v>18312</v>
      </c>
      <c r="CO701" s="44">
        <v>382365</v>
      </c>
      <c r="CP701" s="44">
        <v>604</v>
      </c>
      <c r="CQ701" s="21">
        <v>530640</v>
      </c>
      <c r="CR701" s="44">
        <v>80300</v>
      </c>
      <c r="CS701" s="44">
        <v>96727</v>
      </c>
      <c r="CT701" s="44">
        <v>22249</v>
      </c>
      <c r="CU701" s="44"/>
      <c r="CV701" s="44">
        <v>29425</v>
      </c>
      <c r="CW701" s="21"/>
      <c r="CX701" s="21"/>
      <c r="CY701" s="21"/>
      <c r="CZ701" s="21"/>
      <c r="DA701" s="21"/>
      <c r="DB701" s="21"/>
      <c r="DC701" s="21"/>
      <c r="DD701" s="21"/>
      <c r="DE701" s="44"/>
      <c r="DF701" s="21"/>
      <c r="DG701" s="44"/>
      <c r="DH701" s="21"/>
      <c r="DI701" s="44"/>
      <c r="DJ701" s="44"/>
      <c r="DK701" s="44"/>
      <c r="DL701" s="44"/>
      <c r="DM701" s="21"/>
      <c r="DN701" s="44"/>
      <c r="DO701" s="44"/>
      <c r="DP701" s="44"/>
      <c r="DQ701" s="44"/>
      <c r="DR701" s="44"/>
      <c r="DS701" s="44"/>
      <c r="DT701" s="44"/>
      <c r="DU701" s="44"/>
      <c r="DV701" s="44"/>
      <c r="DW701" s="44"/>
      <c r="DX701" s="44"/>
      <c r="DY701" s="44">
        <v>12199</v>
      </c>
      <c r="DZ701" s="44"/>
      <c r="EA701" s="44"/>
      <c r="EB701" s="21"/>
      <c r="EC701" s="44">
        <v>-430860</v>
      </c>
      <c r="ED701" s="44"/>
      <c r="EE701" s="21"/>
      <c r="EF701" s="44"/>
      <c r="EG701" s="21">
        <v>-328262</v>
      </c>
      <c r="EH701" s="44"/>
      <c r="EI701" s="21">
        <v>1869131</v>
      </c>
      <c r="EJ701" s="44"/>
      <c r="EK701" s="44"/>
      <c r="EL701" s="21"/>
      <c r="EM701" s="44">
        <v>-709074</v>
      </c>
      <c r="EN701" s="44"/>
      <c r="EO701" s="44">
        <v>97745</v>
      </c>
      <c r="EP701" s="21"/>
      <c r="EQ701" s="21"/>
      <c r="ER701" s="21"/>
      <c r="ES701" s="21"/>
      <c r="ET701" s="44"/>
      <c r="EU701" s="21"/>
      <c r="EV701" s="44"/>
      <c r="EW701" s="21"/>
      <c r="EX701" s="44"/>
      <c r="EY701" s="44"/>
      <c r="EZ701" s="21"/>
      <c r="FA701" s="21"/>
      <c r="FB701" s="44"/>
      <c r="FC701" s="44"/>
      <c r="FD701" s="21"/>
      <c r="FE701" s="112"/>
      <c r="FF701" s="44"/>
      <c r="FG701" s="44">
        <v>9848881</v>
      </c>
      <c r="FH701" s="44">
        <v>1698754</v>
      </c>
      <c r="FI701" s="44">
        <v>9436172</v>
      </c>
      <c r="FJ701" s="44">
        <v>210910</v>
      </c>
      <c r="FK701" s="44">
        <v>9095256</v>
      </c>
      <c r="FL701" s="44"/>
      <c r="FM701" s="44"/>
      <c r="FN701" s="44"/>
      <c r="FO701" s="44"/>
      <c r="FP701" s="44"/>
      <c r="FQ701" s="44"/>
      <c r="FR701" s="44"/>
      <c r="FS701" s="44"/>
      <c r="FT701" s="44">
        <v>6874</v>
      </c>
      <c r="FU701" s="44">
        <v>13572</v>
      </c>
      <c r="FV701" s="21">
        <v>208488</v>
      </c>
      <c r="FW701" s="44"/>
      <c r="FX701" s="44">
        <v>268520</v>
      </c>
      <c r="FY701" s="44">
        <v>52054</v>
      </c>
      <c r="FZ701" s="44">
        <v>93319</v>
      </c>
      <c r="GA701" s="44">
        <v>22419</v>
      </c>
      <c r="GB701" s="44"/>
      <c r="GC701" s="44">
        <v>28987</v>
      </c>
      <c r="GD701" s="44">
        <v>968755</v>
      </c>
      <c r="GE701" s="44">
        <v>505010</v>
      </c>
      <c r="GF701" s="44">
        <v>287994</v>
      </c>
      <c r="GG701" s="44">
        <v>1471009</v>
      </c>
      <c r="GH701" s="44">
        <v>271924</v>
      </c>
      <c r="GI701" s="44">
        <v>186324</v>
      </c>
      <c r="GJ701" s="44">
        <v>133451</v>
      </c>
      <c r="GK701" s="44">
        <v>5193049</v>
      </c>
      <c r="GL701" s="44">
        <v>672798</v>
      </c>
      <c r="GM701" s="44">
        <v>875507</v>
      </c>
      <c r="GN701" s="44">
        <v>38255</v>
      </c>
      <c r="GO701" s="44">
        <v>89594</v>
      </c>
      <c r="GP701" s="44"/>
      <c r="GQ701" s="44">
        <v>221408</v>
      </c>
      <c r="GR701" s="44">
        <v>279240</v>
      </c>
      <c r="GS701" s="44">
        <v>3037506</v>
      </c>
      <c r="GT701" s="44"/>
      <c r="GU701" s="21">
        <v>460897</v>
      </c>
      <c r="GV701" s="44">
        <v>181490</v>
      </c>
      <c r="GW701" s="44">
        <v>1160618</v>
      </c>
      <c r="GX701" s="44">
        <v>9103797</v>
      </c>
      <c r="GY701" s="44">
        <v>13944308</v>
      </c>
      <c r="GZ701" s="44">
        <v>5961485</v>
      </c>
      <c r="HA701" s="44"/>
      <c r="HB701" s="44">
        <v>5180911</v>
      </c>
      <c r="HC701" s="44">
        <v>2801912</v>
      </c>
      <c r="HD701" s="44">
        <v>13944308</v>
      </c>
      <c r="HE701" s="21"/>
      <c r="HF701" s="21">
        <v>1104476</v>
      </c>
      <c r="HG701" s="21"/>
      <c r="HH701" s="21"/>
      <c r="HI701" s="21">
        <v>0</v>
      </c>
      <c r="HJ701" s="44"/>
      <c r="HK701" s="21">
        <v>966039</v>
      </c>
      <c r="HL701" s="21">
        <v>975547</v>
      </c>
      <c r="HM701" s="21">
        <v>1941586</v>
      </c>
      <c r="HN701" s="21">
        <v>-1480689</v>
      </c>
      <c r="HO701" s="21"/>
      <c r="HP701" s="44">
        <v>4329567</v>
      </c>
      <c r="HQ701" s="47"/>
      <c r="HR701" s="47">
        <v>5565429</v>
      </c>
      <c r="HS701" s="47">
        <v>-384518</v>
      </c>
      <c r="HT701" s="47" t="s">
        <v>1744</v>
      </c>
      <c r="HU701" s="47">
        <v>417303.95</v>
      </c>
      <c r="HV701" s="47">
        <v>1800</v>
      </c>
      <c r="HW701" s="47">
        <v>0</v>
      </c>
      <c r="HX701" s="47">
        <v>13304</v>
      </c>
      <c r="HY701" s="47">
        <v>55472</v>
      </c>
      <c r="HZ701" s="47">
        <v>149111</v>
      </c>
      <c r="IA701" s="47">
        <v>0</v>
      </c>
      <c r="IB701" s="47">
        <v>0</v>
      </c>
      <c r="IC701" s="47">
        <v>7979</v>
      </c>
      <c r="ID701"/>
      <c r="IE701" s="47">
        <v>8528</v>
      </c>
      <c r="IF701"/>
      <c r="IG701" s="47"/>
      <c r="IH701" s="47">
        <v>35226</v>
      </c>
      <c r="II701">
        <v>6281</v>
      </c>
      <c r="IJ701">
        <v>6392</v>
      </c>
      <c r="IK701">
        <v>2440</v>
      </c>
      <c r="IL701">
        <v>26895</v>
      </c>
      <c r="IM701">
        <v>313428</v>
      </c>
      <c r="IN701">
        <v>0</v>
      </c>
      <c r="IO701">
        <v>0</v>
      </c>
      <c r="IP701">
        <v>0</v>
      </c>
      <c r="IQ701">
        <v>0</v>
      </c>
      <c r="IR701">
        <v>0</v>
      </c>
      <c r="IS701">
        <v>0</v>
      </c>
      <c r="IT701">
        <v>0</v>
      </c>
      <c r="IU701">
        <v>182870</v>
      </c>
      <c r="IV701">
        <v>0</v>
      </c>
      <c r="IW701">
        <v>766189</v>
      </c>
      <c r="IX701">
        <v>2375211</v>
      </c>
      <c r="IY701">
        <v>3688665</v>
      </c>
      <c r="IZ701">
        <v>0</v>
      </c>
      <c r="JA701">
        <v>0</v>
      </c>
      <c r="JB701">
        <v>374337</v>
      </c>
      <c r="JC701"/>
      <c r="JD701">
        <v>246013</v>
      </c>
      <c r="JE701"/>
      <c r="JF701"/>
      <c r="JG701">
        <v>792155</v>
      </c>
      <c r="JH701">
        <v>210397</v>
      </c>
      <c r="JI701">
        <v>138615</v>
      </c>
      <c r="JJ701">
        <v>113933</v>
      </c>
      <c r="JK701">
        <v>960496</v>
      </c>
      <c r="JL701">
        <v>9848881</v>
      </c>
      <c r="JM701">
        <v>0</v>
      </c>
      <c r="JN701">
        <v>0</v>
      </c>
      <c r="JO701">
        <v>0</v>
      </c>
      <c r="JP701">
        <v>0</v>
      </c>
      <c r="JQ701">
        <v>0</v>
      </c>
      <c r="JR701">
        <v>0</v>
      </c>
      <c r="JS701">
        <v>0</v>
      </c>
      <c r="JT701"/>
      <c r="JU701"/>
      <c r="JV701"/>
      <c r="JW701"/>
      <c r="JX701"/>
      <c r="JY701"/>
      <c r="JZ701"/>
      <c r="KA701"/>
      <c r="KB701"/>
      <c r="KC701"/>
      <c r="KD701"/>
      <c r="KE701"/>
      <c r="KF701">
        <v>202</v>
      </c>
      <c r="KG701">
        <v>378</v>
      </c>
      <c r="KH701">
        <v>106</v>
      </c>
      <c r="KI701">
        <v>155</v>
      </c>
      <c r="KJ701">
        <v>278</v>
      </c>
      <c r="KK701">
        <v>82</v>
      </c>
      <c r="KL701">
        <v>95</v>
      </c>
      <c r="KM701">
        <v>163</v>
      </c>
      <c r="KN701">
        <v>54</v>
      </c>
      <c r="KO701">
        <v>1</v>
      </c>
      <c r="KP701">
        <v>0</v>
      </c>
      <c r="KQ701">
        <v>0</v>
      </c>
      <c r="KR701">
        <v>0</v>
      </c>
      <c r="KS701">
        <v>0</v>
      </c>
      <c r="KT701">
        <v>1</v>
      </c>
      <c r="KU701">
        <v>1</v>
      </c>
      <c r="KV701">
        <v>0</v>
      </c>
      <c r="KW701">
        <v>0</v>
      </c>
      <c r="KX701">
        <v>0</v>
      </c>
      <c r="KY701">
        <v>0</v>
      </c>
      <c r="KZ701">
        <v>0</v>
      </c>
      <c r="LA701">
        <v>0</v>
      </c>
      <c r="LB701">
        <v>0</v>
      </c>
      <c r="LC701">
        <v>0</v>
      </c>
      <c r="LD701">
        <v>1</v>
      </c>
      <c r="LE701">
        <v>0</v>
      </c>
      <c r="LF701">
        <v>0</v>
      </c>
      <c r="LG701">
        <v>0</v>
      </c>
      <c r="LH701">
        <v>0</v>
      </c>
    </row>
    <row r="702" spans="1:320" s="34" customFormat="1" ht="15" customHeight="1" x14ac:dyDescent="0.25">
      <c r="A702" s="45">
        <v>206340864</v>
      </c>
      <c r="B702" s="45" t="s">
        <v>5580</v>
      </c>
      <c r="C702" s="46">
        <v>45292</v>
      </c>
      <c r="D702" s="46">
        <v>45657</v>
      </c>
      <c r="E702" s="47">
        <v>366</v>
      </c>
      <c r="F702" s="45" t="s">
        <v>883</v>
      </c>
      <c r="G702" s="45" t="s">
        <v>884</v>
      </c>
      <c r="H702" s="45" t="s">
        <v>1436</v>
      </c>
      <c r="I702" s="45" t="s">
        <v>886</v>
      </c>
      <c r="J702" s="45" t="s">
        <v>887</v>
      </c>
      <c r="K702" s="45" t="s">
        <v>1392</v>
      </c>
      <c r="L702" s="45" t="s">
        <v>5563</v>
      </c>
      <c r="M702" s="45" t="s">
        <v>5581</v>
      </c>
      <c r="N702" s="45" t="s">
        <v>5582</v>
      </c>
      <c r="O702" s="45" t="s">
        <v>5583</v>
      </c>
      <c r="P702" s="45" t="s">
        <v>5584</v>
      </c>
      <c r="Q702" s="45" t="s">
        <v>5585</v>
      </c>
      <c r="R702" t="s">
        <v>5586</v>
      </c>
      <c r="S702" s="45" t="s">
        <v>893</v>
      </c>
      <c r="T702" t="s">
        <v>2061</v>
      </c>
      <c r="U702" s="47">
        <v>136</v>
      </c>
      <c r="V702" s="47">
        <v>136</v>
      </c>
      <c r="W702" s="47" t="s">
        <v>913</v>
      </c>
      <c r="X702" s="47">
        <v>49776</v>
      </c>
      <c r="Y702" s="47">
        <v>44901</v>
      </c>
      <c r="Z702" s="48">
        <v>214.39</v>
      </c>
      <c r="AA702" s="44">
        <v>668</v>
      </c>
      <c r="AB702" s="44">
        <v>603</v>
      </c>
      <c r="AC702" s="44">
        <v>2229</v>
      </c>
      <c r="AD702" s="44">
        <v>192</v>
      </c>
      <c r="AE702" s="44">
        <v>4370</v>
      </c>
      <c r="AF702" s="44">
        <v>28747</v>
      </c>
      <c r="AG702" s="44"/>
      <c r="AH702" s="47">
        <v>7305</v>
      </c>
      <c r="AI702" s="47">
        <v>619</v>
      </c>
      <c r="AJ702">
        <v>1439</v>
      </c>
      <c r="AK702" t="s">
        <v>895</v>
      </c>
      <c r="AL702">
        <v>44901</v>
      </c>
      <c r="AM702"/>
      <c r="AN702"/>
      <c r="AO702"/>
      <c r="AP702"/>
      <c r="AQ702"/>
      <c r="AR702" s="44"/>
      <c r="AS702" s="44"/>
      <c r="AT702" s="44"/>
      <c r="AU702" s="44">
        <v>18575543</v>
      </c>
      <c r="AV702" s="44">
        <v>2720078</v>
      </c>
      <c r="AW702" s="44">
        <v>1786709</v>
      </c>
      <c r="AX702" s="44">
        <v>25138</v>
      </c>
      <c r="AY702" s="44">
        <v>19534050</v>
      </c>
      <c r="AZ702" s="21">
        <v>19908720</v>
      </c>
      <c r="BA702" s="21">
        <v>-374670</v>
      </c>
      <c r="BB702" s="44">
        <v>3341978</v>
      </c>
      <c r="BC702" s="44"/>
      <c r="BD702" s="44"/>
      <c r="BE702" s="44">
        <v>2967308</v>
      </c>
      <c r="BF702" s="44">
        <v>922137</v>
      </c>
      <c r="BG702" s="44">
        <v>79430</v>
      </c>
      <c r="BH702" s="44">
        <v>1807869</v>
      </c>
      <c r="BI702" s="21">
        <v>11892634</v>
      </c>
      <c r="BJ702" s="21"/>
      <c r="BK702" s="21">
        <v>3022079</v>
      </c>
      <c r="BL702" s="21">
        <v>256080</v>
      </c>
      <c r="BM702" s="21">
        <v>595314</v>
      </c>
      <c r="BN702" s="21">
        <v>18575543</v>
      </c>
      <c r="BO702" s="21"/>
      <c r="BP702" s="21"/>
      <c r="BQ702" s="44"/>
      <c r="BR702" s="21"/>
      <c r="BS702" s="44"/>
      <c r="BT702" s="21"/>
      <c r="BU702" s="44"/>
      <c r="BV702" s="21"/>
      <c r="BW702" s="44">
        <v>569298</v>
      </c>
      <c r="BX702" s="21"/>
      <c r="BY702" s="21"/>
      <c r="BZ702" s="21"/>
      <c r="CA702" s="44">
        <v>15567</v>
      </c>
      <c r="CB702" s="44"/>
      <c r="CC702" s="44">
        <v>43610</v>
      </c>
      <c r="CD702" s="44"/>
      <c r="CE702" s="44"/>
      <c r="CF702" s="44"/>
      <c r="CG702" s="44">
        <v>2079523</v>
      </c>
      <c r="CH702" s="44"/>
      <c r="CI702" s="21">
        <v>8657</v>
      </c>
      <c r="CJ702" s="44"/>
      <c r="CK702" s="21">
        <v>3423</v>
      </c>
      <c r="CL702" s="44"/>
      <c r="CM702" s="44">
        <v>1341</v>
      </c>
      <c r="CN702" s="44">
        <v>7306</v>
      </c>
      <c r="CO702" s="44">
        <v>1049715</v>
      </c>
      <c r="CP702" s="44">
        <v>8607</v>
      </c>
      <c r="CQ702" s="21">
        <v>1003605</v>
      </c>
      <c r="CR702" s="44">
        <v>122190</v>
      </c>
      <c r="CS702" s="44">
        <v>431733</v>
      </c>
      <c r="CT702" s="44">
        <v>47230</v>
      </c>
      <c r="CU702" s="44"/>
      <c r="CV702" s="44">
        <v>48351</v>
      </c>
      <c r="CW702" s="21"/>
      <c r="CX702" s="21"/>
      <c r="CY702" s="21"/>
      <c r="CZ702" s="21"/>
      <c r="DA702" s="21"/>
      <c r="DB702" s="21"/>
      <c r="DC702" s="21"/>
      <c r="DD702" s="21"/>
      <c r="DE702" s="44"/>
      <c r="DF702" s="21"/>
      <c r="DG702" s="44"/>
      <c r="DH702" s="21"/>
      <c r="DI702" s="44"/>
      <c r="DJ702" s="44"/>
      <c r="DK702" s="44"/>
      <c r="DL702" s="44"/>
      <c r="DM702" s="21"/>
      <c r="DN702" s="44"/>
      <c r="DO702" s="44"/>
      <c r="DP702" s="44"/>
      <c r="DQ702" s="44"/>
      <c r="DR702" s="44"/>
      <c r="DS702" s="44"/>
      <c r="DT702" s="44"/>
      <c r="DU702" s="44"/>
      <c r="DV702" s="44"/>
      <c r="DW702" s="44"/>
      <c r="DX702" s="44"/>
      <c r="DY702" s="44">
        <v>-3476</v>
      </c>
      <c r="DZ702" s="44"/>
      <c r="EA702" s="44"/>
      <c r="EB702" s="21"/>
      <c r="EC702" s="44">
        <v>-656442</v>
      </c>
      <c r="ED702" s="44"/>
      <c r="EE702" s="21"/>
      <c r="EF702" s="44"/>
      <c r="EG702" s="21">
        <v>210150</v>
      </c>
      <c r="EH702" s="44"/>
      <c r="EI702" s="21">
        <v>2381477</v>
      </c>
      <c r="EJ702" s="44"/>
      <c r="EK702" s="44"/>
      <c r="EL702" s="21"/>
      <c r="EM702" s="44">
        <v>-265870</v>
      </c>
      <c r="EN702" s="44"/>
      <c r="EO702" s="44">
        <v>120870</v>
      </c>
      <c r="EP702" s="21"/>
      <c r="EQ702" s="21"/>
      <c r="ER702" s="21"/>
      <c r="ES702" s="21"/>
      <c r="ET702" s="44"/>
      <c r="EU702" s="21"/>
      <c r="EV702" s="44"/>
      <c r="EW702" s="21"/>
      <c r="EX702" s="44"/>
      <c r="EY702" s="44"/>
      <c r="EZ702" s="21"/>
      <c r="FA702" s="21"/>
      <c r="FB702" s="44"/>
      <c r="FC702" s="44"/>
      <c r="FD702" s="21"/>
      <c r="FE702" s="112"/>
      <c r="FF702" s="44"/>
      <c r="FG702" s="44">
        <v>8298377</v>
      </c>
      <c r="FH702" s="44">
        <v>1643726</v>
      </c>
      <c r="FI702" s="44">
        <v>9966617</v>
      </c>
      <c r="FJ702" s="44">
        <v>206923</v>
      </c>
      <c r="FK702" s="44">
        <v>8234961</v>
      </c>
      <c r="FL702" s="44"/>
      <c r="FM702" s="44"/>
      <c r="FN702" s="44"/>
      <c r="FO702" s="44"/>
      <c r="FP702" s="44"/>
      <c r="FQ702" s="44"/>
      <c r="FR702" s="44"/>
      <c r="FS702" s="44"/>
      <c r="FT702" s="44">
        <v>2562</v>
      </c>
      <c r="FU702" s="44">
        <v>3330</v>
      </c>
      <c r="FV702" s="21">
        <v>544245</v>
      </c>
      <c r="FW702" s="44"/>
      <c r="FX702" s="44">
        <v>507115</v>
      </c>
      <c r="FY702" s="44">
        <v>37986</v>
      </c>
      <c r="FZ702" s="44">
        <v>436655</v>
      </c>
      <c r="GA702" s="44">
        <v>48083</v>
      </c>
      <c r="GB702" s="44"/>
      <c r="GC702" s="44">
        <v>51821</v>
      </c>
      <c r="GD702" s="44">
        <v>581607</v>
      </c>
      <c r="GE702" s="44">
        <v>390687</v>
      </c>
      <c r="GF702" s="44">
        <v>234212</v>
      </c>
      <c r="GG702" s="44">
        <v>1144508</v>
      </c>
      <c r="GH702" s="44">
        <v>182688</v>
      </c>
      <c r="GI702" s="44">
        <v>138866</v>
      </c>
      <c r="GJ702" s="44">
        <v>127136</v>
      </c>
      <c r="GK702" s="44">
        <v>4433666</v>
      </c>
      <c r="GL702" s="44">
        <v>682062</v>
      </c>
      <c r="GM702" s="44">
        <v>1115354</v>
      </c>
      <c r="GN702" s="44">
        <v>68065</v>
      </c>
      <c r="GO702" s="44">
        <v>61488</v>
      </c>
      <c r="GP702" s="44"/>
      <c r="GQ702" s="44">
        <v>209696</v>
      </c>
      <c r="GR702" s="44">
        <v>671927</v>
      </c>
      <c r="GS702" s="44">
        <v>3548261</v>
      </c>
      <c r="GT702" s="44"/>
      <c r="GU702" s="21">
        <v>391748</v>
      </c>
      <c r="GV702" s="44">
        <v>130937</v>
      </c>
      <c r="GW702" s="44">
        <v>5166293</v>
      </c>
      <c r="GX702" s="44">
        <v>10517562</v>
      </c>
      <c r="GY702" s="44">
        <v>19754801</v>
      </c>
      <c r="GZ702" s="44">
        <v>11557745</v>
      </c>
      <c r="HA702" s="44"/>
      <c r="HB702" s="44">
        <v>5413776</v>
      </c>
      <c r="HC702" s="44">
        <v>2783280</v>
      </c>
      <c r="HD702" s="44">
        <v>19754801</v>
      </c>
      <c r="HE702" s="21"/>
      <c r="HF702" s="21">
        <v>5108542</v>
      </c>
      <c r="HG702" s="21">
        <v>6350481</v>
      </c>
      <c r="HH702" s="21"/>
      <c r="HI702" s="21">
        <v>0</v>
      </c>
      <c r="HJ702" s="44"/>
      <c r="HK702" s="21">
        <v>844656</v>
      </c>
      <c r="HL702" s="21">
        <v>801770</v>
      </c>
      <c r="HM702" s="21">
        <v>1646426</v>
      </c>
      <c r="HN702" s="21">
        <v>-1254678</v>
      </c>
      <c r="HO702" s="21"/>
      <c r="HP702" s="44">
        <v>5696123</v>
      </c>
      <c r="HQ702" s="47"/>
      <c r="HR702" s="47">
        <v>5696123</v>
      </c>
      <c r="HS702" s="47">
        <v>-282347</v>
      </c>
      <c r="HT702" s="47" t="s">
        <v>1893</v>
      </c>
      <c r="HU702" s="47">
        <v>231154.9</v>
      </c>
      <c r="HV702" s="47">
        <v>2018</v>
      </c>
      <c r="HW702" s="47">
        <v>0</v>
      </c>
      <c r="HX702" s="47">
        <v>25058</v>
      </c>
      <c r="HY702" s="47">
        <v>38600</v>
      </c>
      <c r="HZ702" s="47">
        <v>104840</v>
      </c>
      <c r="IA702" s="47">
        <v>0</v>
      </c>
      <c r="IB702" s="47">
        <v>0</v>
      </c>
      <c r="IC702" s="47">
        <v>10490</v>
      </c>
      <c r="ID702"/>
      <c r="IE702" s="47">
        <v>3820</v>
      </c>
      <c r="IF702"/>
      <c r="IG702" s="47"/>
      <c r="IH702" s="47">
        <v>25722</v>
      </c>
      <c r="II702">
        <v>5123</v>
      </c>
      <c r="IJ702">
        <v>5737</v>
      </c>
      <c r="IK702">
        <v>2078</v>
      </c>
      <c r="IL702">
        <v>23347</v>
      </c>
      <c r="IM702">
        <v>246833</v>
      </c>
      <c r="IN702">
        <v>0</v>
      </c>
      <c r="IO702">
        <v>0</v>
      </c>
      <c r="IP702">
        <v>0</v>
      </c>
      <c r="IQ702">
        <v>0</v>
      </c>
      <c r="IR702">
        <v>0</v>
      </c>
      <c r="IS702">
        <v>0</v>
      </c>
      <c r="IT702">
        <v>0</v>
      </c>
      <c r="IU702">
        <v>184339</v>
      </c>
      <c r="IV702">
        <v>0</v>
      </c>
      <c r="IW702">
        <v>1410088</v>
      </c>
      <c r="IX702">
        <v>1596048</v>
      </c>
      <c r="IY702">
        <v>2529926</v>
      </c>
      <c r="IZ702">
        <v>0</v>
      </c>
      <c r="JA702">
        <v>0</v>
      </c>
      <c r="JB702">
        <v>621944</v>
      </c>
      <c r="JC702"/>
      <c r="JD702">
        <v>90081</v>
      </c>
      <c r="JE702"/>
      <c r="JF702"/>
      <c r="JG702">
        <v>653874</v>
      </c>
      <c r="JH702">
        <v>148101</v>
      </c>
      <c r="JI702">
        <v>118834</v>
      </c>
      <c r="JJ702">
        <v>106142</v>
      </c>
      <c r="JK702">
        <v>839000</v>
      </c>
      <c r="JL702">
        <v>8298377</v>
      </c>
      <c r="JM702">
        <v>0</v>
      </c>
      <c r="JN702">
        <v>0</v>
      </c>
      <c r="JO702">
        <v>0</v>
      </c>
      <c r="JP702">
        <v>0</v>
      </c>
      <c r="JQ702">
        <v>0</v>
      </c>
      <c r="JR702">
        <v>0</v>
      </c>
      <c r="JS702">
        <v>0</v>
      </c>
      <c r="JT702"/>
      <c r="JU702"/>
      <c r="JV702"/>
      <c r="JW702"/>
      <c r="JX702"/>
      <c r="JY702"/>
      <c r="JZ702"/>
      <c r="KA702"/>
      <c r="KB702"/>
      <c r="KC702"/>
      <c r="KD702"/>
      <c r="KE702"/>
      <c r="KF702">
        <v>178</v>
      </c>
      <c r="KG702">
        <v>250</v>
      </c>
      <c r="KH702">
        <v>133</v>
      </c>
      <c r="KI702">
        <v>136</v>
      </c>
      <c r="KJ702">
        <v>182</v>
      </c>
      <c r="KK702">
        <v>105</v>
      </c>
      <c r="KL702">
        <v>80</v>
      </c>
      <c r="KM702">
        <v>105</v>
      </c>
      <c r="KN702">
        <v>63</v>
      </c>
      <c r="KO702">
        <v>1</v>
      </c>
      <c r="KP702">
        <v>0</v>
      </c>
      <c r="KQ702">
        <v>0</v>
      </c>
      <c r="KR702">
        <v>0</v>
      </c>
      <c r="KS702">
        <v>0</v>
      </c>
      <c r="KT702">
        <v>1</v>
      </c>
      <c r="KU702">
        <v>1</v>
      </c>
      <c r="KV702">
        <v>0</v>
      </c>
      <c r="KW702">
        <v>0</v>
      </c>
      <c r="KX702">
        <v>0</v>
      </c>
      <c r="KY702">
        <v>0</v>
      </c>
      <c r="KZ702">
        <v>0</v>
      </c>
      <c r="LA702">
        <v>0</v>
      </c>
      <c r="LB702">
        <v>0</v>
      </c>
      <c r="LC702">
        <v>0</v>
      </c>
      <c r="LD702">
        <v>1</v>
      </c>
      <c r="LE702">
        <v>0</v>
      </c>
      <c r="LF702">
        <v>0</v>
      </c>
      <c r="LG702">
        <v>0</v>
      </c>
      <c r="LH702">
        <v>0</v>
      </c>
    </row>
    <row r="703" spans="1:320" s="34" customFormat="1" ht="15" customHeight="1" x14ac:dyDescent="0.25">
      <c r="A703" s="45">
        <v>206340877</v>
      </c>
      <c r="B703" s="45" t="s">
        <v>5587</v>
      </c>
      <c r="C703" s="46">
        <v>45292</v>
      </c>
      <c r="D703" s="46">
        <v>45657</v>
      </c>
      <c r="E703" s="47">
        <v>366</v>
      </c>
      <c r="F703" s="45" t="s">
        <v>883</v>
      </c>
      <c r="G703" s="45" t="s">
        <v>884</v>
      </c>
      <c r="H703" s="45" t="s">
        <v>1436</v>
      </c>
      <c r="I703" s="45" t="s">
        <v>886</v>
      </c>
      <c r="J703" s="45" t="s">
        <v>887</v>
      </c>
      <c r="K703" s="45" t="s">
        <v>1392</v>
      </c>
      <c r="L703" s="45" t="s">
        <v>5229</v>
      </c>
      <c r="M703" s="45" t="s">
        <v>5588</v>
      </c>
      <c r="N703" s="45" t="s">
        <v>5589</v>
      </c>
      <c r="O703" s="45" t="s">
        <v>5590</v>
      </c>
      <c r="P703" s="45" t="s">
        <v>5591</v>
      </c>
      <c r="Q703" s="45" t="s">
        <v>5592</v>
      </c>
      <c r="R703" t="s">
        <v>5593</v>
      </c>
      <c r="S703" s="45" t="s">
        <v>884</v>
      </c>
      <c r="T703"/>
      <c r="U703" s="47">
        <v>99</v>
      </c>
      <c r="V703" s="47">
        <v>99</v>
      </c>
      <c r="W703" s="47" t="s">
        <v>894</v>
      </c>
      <c r="X703" s="47">
        <v>36234</v>
      </c>
      <c r="Y703" s="47">
        <v>27541</v>
      </c>
      <c r="Z703" s="48">
        <v>163.63999999999999</v>
      </c>
      <c r="AA703" s="44">
        <v>329</v>
      </c>
      <c r="AB703" s="44">
        <v>328</v>
      </c>
      <c r="AC703" s="44">
        <v>4405</v>
      </c>
      <c r="AD703" s="44"/>
      <c r="AE703" s="44">
        <v>1443</v>
      </c>
      <c r="AF703" s="44">
        <v>17615</v>
      </c>
      <c r="AG703" s="44"/>
      <c r="AH703" s="47">
        <v>1123</v>
      </c>
      <c r="AI703" s="47">
        <v>988</v>
      </c>
      <c r="AJ703">
        <v>1967</v>
      </c>
      <c r="AK703" t="s">
        <v>895</v>
      </c>
      <c r="AL703">
        <v>27541</v>
      </c>
      <c r="AM703"/>
      <c r="AN703"/>
      <c r="AO703"/>
      <c r="AP703"/>
      <c r="AQ703"/>
      <c r="AR703" s="44"/>
      <c r="AS703" s="44"/>
      <c r="AT703" s="44"/>
      <c r="AU703" s="44">
        <v>9777055</v>
      </c>
      <c r="AV703" s="44">
        <v>2586035</v>
      </c>
      <c r="AW703" s="44">
        <v>-29388</v>
      </c>
      <c r="AX703" s="44">
        <v>5781</v>
      </c>
      <c r="AY703" s="44">
        <v>12398259</v>
      </c>
      <c r="AZ703" s="21">
        <v>11646001</v>
      </c>
      <c r="BA703" s="21">
        <v>752258</v>
      </c>
      <c r="BB703" s="44">
        <v>-117459</v>
      </c>
      <c r="BC703" s="44">
        <v>70568</v>
      </c>
      <c r="BD703" s="44"/>
      <c r="BE703" s="44">
        <v>564231</v>
      </c>
      <c r="BF703" s="44">
        <v>1563775</v>
      </c>
      <c r="BG703" s="44"/>
      <c r="BH703" s="44">
        <v>512265</v>
      </c>
      <c r="BI703" s="21">
        <v>6253325</v>
      </c>
      <c r="BJ703" s="21"/>
      <c r="BK703" s="21">
        <v>398665</v>
      </c>
      <c r="BL703" s="21">
        <v>350740</v>
      </c>
      <c r="BM703" s="21">
        <v>698285</v>
      </c>
      <c r="BN703" s="21">
        <v>9777055</v>
      </c>
      <c r="BO703" s="21"/>
      <c r="BP703" s="21"/>
      <c r="BQ703" s="44"/>
      <c r="BR703" s="21"/>
      <c r="BS703" s="44"/>
      <c r="BT703" s="21"/>
      <c r="BU703" s="44"/>
      <c r="BV703" s="21"/>
      <c r="BW703" s="44">
        <v>1979401</v>
      </c>
      <c r="BX703" s="21"/>
      <c r="BY703" s="21"/>
      <c r="BZ703" s="21"/>
      <c r="CA703" s="44"/>
      <c r="CB703" s="44"/>
      <c r="CC703" s="44">
        <v>28116</v>
      </c>
      <c r="CD703" s="44"/>
      <c r="CE703" s="44"/>
      <c r="CF703" s="44"/>
      <c r="CG703" s="44">
        <v>572124</v>
      </c>
      <c r="CH703" s="44"/>
      <c r="CI703" s="21">
        <v>6394</v>
      </c>
      <c r="CJ703" s="44"/>
      <c r="CK703" s="21"/>
      <c r="CL703" s="44"/>
      <c r="CM703" s="44">
        <v>0</v>
      </c>
      <c r="CN703" s="44">
        <v>0</v>
      </c>
      <c r="CO703" s="44">
        <v>832491</v>
      </c>
      <c r="CP703" s="44">
        <v>0</v>
      </c>
      <c r="CQ703" s="21">
        <v>728034</v>
      </c>
      <c r="CR703" s="44">
        <v>206194</v>
      </c>
      <c r="CS703" s="44">
        <v>736443</v>
      </c>
      <c r="CT703" s="44">
        <v>57506</v>
      </c>
      <c r="CU703" s="44"/>
      <c r="CV703" s="44">
        <v>25367</v>
      </c>
      <c r="CW703" s="21"/>
      <c r="CX703" s="21"/>
      <c r="CY703" s="21"/>
      <c r="CZ703" s="21"/>
      <c r="DA703" s="21"/>
      <c r="DB703" s="21"/>
      <c r="DC703" s="21"/>
      <c r="DD703" s="21"/>
      <c r="DE703" s="44"/>
      <c r="DF703" s="21"/>
      <c r="DG703" s="44"/>
      <c r="DH703" s="21"/>
      <c r="DI703" s="44"/>
      <c r="DJ703" s="44"/>
      <c r="DK703" s="44"/>
      <c r="DL703" s="44"/>
      <c r="DM703" s="21"/>
      <c r="DN703" s="44"/>
      <c r="DO703" s="44"/>
      <c r="DP703" s="44"/>
      <c r="DQ703" s="44"/>
      <c r="DR703" s="44"/>
      <c r="DS703" s="44"/>
      <c r="DT703" s="44"/>
      <c r="DU703" s="44"/>
      <c r="DV703" s="44"/>
      <c r="DW703" s="44"/>
      <c r="DX703" s="44"/>
      <c r="DY703" s="44">
        <v>-22727</v>
      </c>
      <c r="DZ703" s="44"/>
      <c r="EA703" s="44"/>
      <c r="EB703" s="21"/>
      <c r="EC703" s="44">
        <v>-1108737</v>
      </c>
      <c r="ED703" s="44"/>
      <c r="EE703" s="21"/>
      <c r="EF703" s="44"/>
      <c r="EG703" s="21">
        <v>-171914</v>
      </c>
      <c r="EH703" s="44"/>
      <c r="EI703" s="21">
        <v>764066</v>
      </c>
      <c r="EJ703" s="44"/>
      <c r="EK703" s="44"/>
      <c r="EL703" s="21"/>
      <c r="EM703" s="44">
        <v>552387</v>
      </c>
      <c r="EN703" s="44"/>
      <c r="EO703" s="44">
        <v>-42463</v>
      </c>
      <c r="EP703" s="21"/>
      <c r="EQ703" s="21"/>
      <c r="ER703" s="21"/>
      <c r="ES703" s="21"/>
      <c r="ET703" s="44"/>
      <c r="EU703" s="21"/>
      <c r="EV703" s="44"/>
      <c r="EW703" s="21"/>
      <c r="EX703" s="44"/>
      <c r="EY703" s="44"/>
      <c r="EZ703" s="21"/>
      <c r="FA703" s="21"/>
      <c r="FB703" s="44"/>
      <c r="FC703" s="44"/>
      <c r="FD703" s="21"/>
      <c r="FE703" s="112"/>
      <c r="FF703" s="44"/>
      <c r="FG703" s="44">
        <v>6076699</v>
      </c>
      <c r="FH703" s="44">
        <v>1483256</v>
      </c>
      <c r="FI703" s="44">
        <v>4086046</v>
      </c>
      <c r="FJ703" s="44">
        <v>130725</v>
      </c>
      <c r="FK703" s="44">
        <v>5122554</v>
      </c>
      <c r="FL703" s="44"/>
      <c r="FM703" s="44"/>
      <c r="FN703" s="44"/>
      <c r="FO703" s="44"/>
      <c r="FP703" s="44"/>
      <c r="FQ703" s="44"/>
      <c r="FR703" s="44"/>
      <c r="FS703" s="44"/>
      <c r="FT703" s="44">
        <v>6806</v>
      </c>
      <c r="FU703" s="44"/>
      <c r="FV703" s="21">
        <v>282151</v>
      </c>
      <c r="FW703" s="44"/>
      <c r="FX703" s="44">
        <v>253678</v>
      </c>
      <c r="FY703" s="44">
        <v>43752</v>
      </c>
      <c r="FZ703" s="44">
        <v>253668</v>
      </c>
      <c r="GA703" s="44">
        <v>36866</v>
      </c>
      <c r="GB703" s="44"/>
      <c r="GC703" s="44">
        <v>48002</v>
      </c>
      <c r="GD703" s="44">
        <v>492412</v>
      </c>
      <c r="GE703" s="44">
        <v>365376</v>
      </c>
      <c r="GF703" s="44">
        <v>212851</v>
      </c>
      <c r="GG703" s="44">
        <v>1107089</v>
      </c>
      <c r="GH703" s="44">
        <v>55053</v>
      </c>
      <c r="GI703" s="44">
        <v>266568</v>
      </c>
      <c r="GJ703" s="44">
        <v>212198</v>
      </c>
      <c r="GK703" s="44">
        <v>1958989</v>
      </c>
      <c r="GL703" s="44">
        <v>29801</v>
      </c>
      <c r="GM703" s="44">
        <v>634654</v>
      </c>
      <c r="GN703" s="44">
        <v>25383</v>
      </c>
      <c r="GO703" s="44">
        <v>18471</v>
      </c>
      <c r="GP703" s="44"/>
      <c r="GQ703" s="44">
        <v>6044</v>
      </c>
      <c r="GR703" s="44">
        <v>213635</v>
      </c>
      <c r="GS703" s="44">
        <v>4317441</v>
      </c>
      <c r="GT703" s="44"/>
      <c r="GU703" s="21">
        <v>38148</v>
      </c>
      <c r="GV703" s="44"/>
      <c r="GW703" s="44"/>
      <c r="GX703" s="44"/>
      <c r="GY703" s="44">
        <v>4355589</v>
      </c>
      <c r="GZ703" s="44">
        <v>1132704</v>
      </c>
      <c r="HA703" s="44"/>
      <c r="HB703" s="44"/>
      <c r="HC703" s="44">
        <v>3222885</v>
      </c>
      <c r="HD703" s="44">
        <v>4355589</v>
      </c>
      <c r="HE703" s="21"/>
      <c r="HF703" s="21"/>
      <c r="HG703" s="21"/>
      <c r="HH703" s="21"/>
      <c r="HI703" s="21">
        <v>0</v>
      </c>
      <c r="HJ703" s="44"/>
      <c r="HK703" s="21">
        <v>1343684</v>
      </c>
      <c r="HL703" s="21">
        <v>834671</v>
      </c>
      <c r="HM703" s="21">
        <v>2178355</v>
      </c>
      <c r="HN703" s="21">
        <v>-2140207</v>
      </c>
      <c r="HO703" s="21"/>
      <c r="HP703" s="44"/>
      <c r="HQ703" s="47"/>
      <c r="HR703" s="47"/>
      <c r="HS703" s="47"/>
      <c r="HT703" s="47" t="s">
        <v>5594</v>
      </c>
      <c r="HU703" s="47">
        <v>2174791.6799999997</v>
      </c>
      <c r="HV703" s="47">
        <v>1905</v>
      </c>
      <c r="HW703" s="47">
        <v>0</v>
      </c>
      <c r="HX703" s="47">
        <v>15185</v>
      </c>
      <c r="HY703" s="47">
        <v>21033</v>
      </c>
      <c r="HZ703" s="47">
        <v>80239</v>
      </c>
      <c r="IA703" s="47">
        <v>0</v>
      </c>
      <c r="IB703" s="47">
        <v>0</v>
      </c>
      <c r="IC703" s="47">
        <v>4106</v>
      </c>
      <c r="ID703">
        <v>341</v>
      </c>
      <c r="IE703" s="47">
        <v>5255</v>
      </c>
      <c r="IF703">
        <v>11568</v>
      </c>
      <c r="IG703" s="47">
        <v>6084</v>
      </c>
      <c r="IH703" s="47">
        <v>23338</v>
      </c>
      <c r="II703">
        <v>1774</v>
      </c>
      <c r="IJ703">
        <v>9213</v>
      </c>
      <c r="IK703">
        <v>3797</v>
      </c>
      <c r="IL703">
        <v>14414</v>
      </c>
      <c r="IM703">
        <v>198252</v>
      </c>
      <c r="IN703">
        <v>0</v>
      </c>
      <c r="IO703">
        <v>0</v>
      </c>
      <c r="IP703">
        <v>8</v>
      </c>
      <c r="IQ703">
        <v>91</v>
      </c>
      <c r="IR703">
        <v>0</v>
      </c>
      <c r="IS703">
        <v>0</v>
      </c>
      <c r="IT703">
        <v>99</v>
      </c>
      <c r="IU703">
        <v>142445</v>
      </c>
      <c r="IV703">
        <v>0</v>
      </c>
      <c r="IW703">
        <v>749987</v>
      </c>
      <c r="IX703">
        <v>848240</v>
      </c>
      <c r="IY703">
        <v>1915302</v>
      </c>
      <c r="IZ703">
        <v>0</v>
      </c>
      <c r="JA703">
        <v>0</v>
      </c>
      <c r="JB703">
        <v>247993</v>
      </c>
      <c r="JC703">
        <v>7471</v>
      </c>
      <c r="JD703">
        <v>164623</v>
      </c>
      <c r="JE703">
        <v>243771</v>
      </c>
      <c r="JF703">
        <v>140773</v>
      </c>
      <c r="JG703">
        <v>552709</v>
      </c>
      <c r="JH703">
        <v>44084</v>
      </c>
      <c r="JI703">
        <v>209119</v>
      </c>
      <c r="JJ703">
        <v>169874</v>
      </c>
      <c r="JK703">
        <v>640308</v>
      </c>
      <c r="JL703">
        <v>6076699</v>
      </c>
      <c r="JM703">
        <v>0</v>
      </c>
      <c r="JN703">
        <v>0</v>
      </c>
      <c r="JO703">
        <v>308</v>
      </c>
      <c r="JP703">
        <v>1856</v>
      </c>
      <c r="JQ703">
        <v>0</v>
      </c>
      <c r="JR703">
        <v>0</v>
      </c>
      <c r="JS703">
        <v>2164</v>
      </c>
      <c r="JT703"/>
      <c r="JU703"/>
      <c r="JV703"/>
      <c r="JW703"/>
      <c r="JX703"/>
      <c r="JY703">
        <v>341</v>
      </c>
      <c r="JZ703"/>
      <c r="KA703"/>
      <c r="KB703"/>
      <c r="KC703"/>
      <c r="KD703"/>
      <c r="KE703">
        <v>7471</v>
      </c>
      <c r="KF703">
        <v>134</v>
      </c>
      <c r="KG703">
        <v>193</v>
      </c>
      <c r="KH703">
        <v>104</v>
      </c>
      <c r="KI703">
        <v>90</v>
      </c>
      <c r="KJ703">
        <v>146</v>
      </c>
      <c r="KK703">
        <v>61</v>
      </c>
      <c r="KL703">
        <v>58</v>
      </c>
      <c r="KM703">
        <v>101</v>
      </c>
      <c r="KN703">
        <v>36</v>
      </c>
      <c r="KO703">
        <v>1</v>
      </c>
      <c r="KP703">
        <v>0</v>
      </c>
      <c r="KQ703">
        <v>0</v>
      </c>
      <c r="KR703">
        <v>0</v>
      </c>
      <c r="KS703">
        <v>1</v>
      </c>
      <c r="KT703">
        <v>0</v>
      </c>
      <c r="KU703">
        <v>1</v>
      </c>
      <c r="KV703">
        <v>0</v>
      </c>
      <c r="KW703">
        <v>0</v>
      </c>
      <c r="KX703">
        <v>0</v>
      </c>
      <c r="KY703">
        <v>0</v>
      </c>
      <c r="KZ703">
        <v>0</v>
      </c>
      <c r="LA703">
        <v>0</v>
      </c>
      <c r="LB703">
        <v>0</v>
      </c>
      <c r="LC703">
        <v>0</v>
      </c>
      <c r="LD703">
        <v>1</v>
      </c>
      <c r="LE703">
        <v>0</v>
      </c>
      <c r="LF703">
        <v>0</v>
      </c>
      <c r="LG703">
        <v>0</v>
      </c>
      <c r="LH703">
        <v>0</v>
      </c>
    </row>
    <row r="704" spans="1:320" s="34" customFormat="1" ht="15" customHeight="1" x14ac:dyDescent="0.25">
      <c r="A704" s="45">
        <v>206340890</v>
      </c>
      <c r="B704" s="45" t="s">
        <v>5595</v>
      </c>
      <c r="C704" s="46">
        <v>45292</v>
      </c>
      <c r="D704" s="46">
        <v>45657</v>
      </c>
      <c r="E704" s="47">
        <v>366</v>
      </c>
      <c r="F704" s="45" t="s">
        <v>883</v>
      </c>
      <c r="G704" s="45" t="s">
        <v>884</v>
      </c>
      <c r="H704" s="45" t="s">
        <v>1436</v>
      </c>
      <c r="I704" s="45" t="s">
        <v>886</v>
      </c>
      <c r="J704" s="45" t="s">
        <v>887</v>
      </c>
      <c r="K704" s="45" t="s">
        <v>1392</v>
      </c>
      <c r="L704" s="45" t="s">
        <v>5563</v>
      </c>
      <c r="M704" s="45" t="s">
        <v>5596</v>
      </c>
      <c r="N704" s="45" t="s">
        <v>5597</v>
      </c>
      <c r="O704" s="45" t="s">
        <v>5558</v>
      </c>
      <c r="P704" s="45" t="s">
        <v>5598</v>
      </c>
      <c r="Q704" s="45" t="s">
        <v>5599</v>
      </c>
      <c r="R704" t="s">
        <v>5600</v>
      </c>
      <c r="S704" s="45" t="s">
        <v>893</v>
      </c>
      <c r="T704" t="s">
        <v>1825</v>
      </c>
      <c r="U704" s="47">
        <v>128</v>
      </c>
      <c r="V704" s="47">
        <v>128</v>
      </c>
      <c r="W704" s="47" t="s">
        <v>913</v>
      </c>
      <c r="X704" s="47">
        <v>46848</v>
      </c>
      <c r="Y704" s="47">
        <v>44256</v>
      </c>
      <c r="Z704" s="48">
        <v>227.47</v>
      </c>
      <c r="AA704" s="44">
        <v>224</v>
      </c>
      <c r="AB704" s="44">
        <v>206</v>
      </c>
      <c r="AC704" s="44">
        <v>726</v>
      </c>
      <c r="AD704" s="44">
        <v>87</v>
      </c>
      <c r="AE704" s="44">
        <v>6339</v>
      </c>
      <c r="AF704" s="44">
        <v>32500</v>
      </c>
      <c r="AG704" s="44"/>
      <c r="AH704" s="47">
        <v>2199</v>
      </c>
      <c r="AI704" s="47">
        <v>171</v>
      </c>
      <c r="AJ704">
        <v>2234</v>
      </c>
      <c r="AK704" t="s">
        <v>895</v>
      </c>
      <c r="AL704">
        <v>44256</v>
      </c>
      <c r="AM704"/>
      <c r="AN704"/>
      <c r="AO704"/>
      <c r="AP704"/>
      <c r="AQ704"/>
      <c r="AR704" s="44"/>
      <c r="AS704" s="44"/>
      <c r="AT704" s="44"/>
      <c r="AU704" s="44">
        <v>14427456</v>
      </c>
      <c r="AV704" s="44">
        <v>740252</v>
      </c>
      <c r="AW704" s="44">
        <v>376679</v>
      </c>
      <c r="AX704" s="44">
        <v>18940</v>
      </c>
      <c r="AY704" s="44">
        <v>14809969</v>
      </c>
      <c r="AZ704" s="21">
        <v>16998368</v>
      </c>
      <c r="BA704" s="21">
        <v>-2188399</v>
      </c>
      <c r="BB704" s="44">
        <v>1129147</v>
      </c>
      <c r="BC704" s="44"/>
      <c r="BD704" s="44"/>
      <c r="BE704" s="44">
        <v>-1059252</v>
      </c>
      <c r="BF704" s="44">
        <v>236676</v>
      </c>
      <c r="BG704" s="44">
        <v>28362</v>
      </c>
      <c r="BH704" s="44">
        <v>2066514</v>
      </c>
      <c r="BI704" s="21">
        <v>10595000</v>
      </c>
      <c r="BJ704" s="21"/>
      <c r="BK704" s="21">
        <v>716874</v>
      </c>
      <c r="BL704" s="21">
        <v>55746</v>
      </c>
      <c r="BM704" s="21">
        <v>728284</v>
      </c>
      <c r="BN704" s="21">
        <v>14427456</v>
      </c>
      <c r="BO704" s="21"/>
      <c r="BP704" s="21"/>
      <c r="BQ704" s="44"/>
      <c r="BR704" s="21"/>
      <c r="BS704" s="44"/>
      <c r="BT704" s="21"/>
      <c r="BU704" s="44"/>
      <c r="BV704" s="21"/>
      <c r="BW704" s="44">
        <v>185885</v>
      </c>
      <c r="BX704" s="21"/>
      <c r="BY704" s="21"/>
      <c r="BZ704" s="21"/>
      <c r="CA704" s="44">
        <v>5101</v>
      </c>
      <c r="CB704" s="44"/>
      <c r="CC704" s="44">
        <v>37489</v>
      </c>
      <c r="CD704" s="44"/>
      <c r="CE704" s="44"/>
      <c r="CF704" s="44"/>
      <c r="CG704" s="44">
        <v>511096</v>
      </c>
      <c r="CH704" s="44"/>
      <c r="CI704" s="21"/>
      <c r="CJ704" s="44"/>
      <c r="CK704" s="21">
        <v>681</v>
      </c>
      <c r="CL704" s="44"/>
      <c r="CM704" s="44">
        <v>0</v>
      </c>
      <c r="CN704" s="44">
        <v>438</v>
      </c>
      <c r="CO704" s="44">
        <v>266430</v>
      </c>
      <c r="CP704" s="44">
        <v>0</v>
      </c>
      <c r="CQ704" s="21">
        <v>295980</v>
      </c>
      <c r="CR704" s="44">
        <v>57640</v>
      </c>
      <c r="CS704" s="44">
        <v>103757</v>
      </c>
      <c r="CT704" s="44">
        <v>9365</v>
      </c>
      <c r="CU704" s="44"/>
      <c r="CV704" s="44">
        <v>6642</v>
      </c>
      <c r="CW704" s="21"/>
      <c r="CX704" s="21"/>
      <c r="CY704" s="21"/>
      <c r="CZ704" s="21"/>
      <c r="DA704" s="21"/>
      <c r="DB704" s="21"/>
      <c r="DC704" s="21"/>
      <c r="DD704" s="21"/>
      <c r="DE704" s="44"/>
      <c r="DF704" s="21"/>
      <c r="DG704" s="44"/>
      <c r="DH704" s="21"/>
      <c r="DI704" s="44"/>
      <c r="DJ704" s="44"/>
      <c r="DK704" s="44"/>
      <c r="DL704" s="44"/>
      <c r="DM704" s="21"/>
      <c r="DN704" s="44"/>
      <c r="DO704" s="44"/>
      <c r="DP704" s="44"/>
      <c r="DQ704" s="44"/>
      <c r="DR704" s="44"/>
      <c r="DS704" s="44"/>
      <c r="DT704" s="44"/>
      <c r="DU704" s="44"/>
      <c r="DV704" s="44"/>
      <c r="DW704" s="44"/>
      <c r="DX704" s="44"/>
      <c r="DY704" s="44">
        <v>4367</v>
      </c>
      <c r="DZ704" s="44"/>
      <c r="EA704" s="44"/>
      <c r="EB704" s="21"/>
      <c r="EC704" s="44">
        <v>-404052</v>
      </c>
      <c r="ED704" s="44"/>
      <c r="EE704" s="21"/>
      <c r="EF704" s="44"/>
      <c r="EG704" s="21">
        <v>227243</v>
      </c>
      <c r="EH704" s="44"/>
      <c r="EI704" s="21">
        <v>1336616</v>
      </c>
      <c r="EJ704" s="44"/>
      <c r="EK704" s="44"/>
      <c r="EL704" s="21"/>
      <c r="EM704" s="44">
        <v>-893763</v>
      </c>
      <c r="EN704" s="44"/>
      <c r="EO704" s="44">
        <v>106268</v>
      </c>
      <c r="EP704" s="21"/>
      <c r="EQ704" s="21"/>
      <c r="ER704" s="21"/>
      <c r="ES704" s="21"/>
      <c r="ET704" s="44"/>
      <c r="EU704" s="21"/>
      <c r="EV704" s="44"/>
      <c r="EW704" s="21"/>
      <c r="EX704" s="44"/>
      <c r="EY704" s="44"/>
      <c r="EZ704" s="21"/>
      <c r="FA704" s="21"/>
      <c r="FB704" s="44"/>
      <c r="FC704" s="44"/>
      <c r="FD704" s="21"/>
      <c r="FE704" s="112"/>
      <c r="FF704" s="44"/>
      <c r="FG704" s="44">
        <v>6862142</v>
      </c>
      <c r="FH704" s="44">
        <v>1234104</v>
      </c>
      <c r="FI704" s="44">
        <v>8902122</v>
      </c>
      <c r="FJ704" s="44">
        <v>140520</v>
      </c>
      <c r="FK704" s="44">
        <v>6456093</v>
      </c>
      <c r="FL704" s="44"/>
      <c r="FM704" s="44"/>
      <c r="FN704" s="44"/>
      <c r="FO704" s="44"/>
      <c r="FP704" s="44"/>
      <c r="FQ704" s="44"/>
      <c r="FR704" s="44"/>
      <c r="FS704" s="44"/>
      <c r="FT704" s="44">
        <v>108</v>
      </c>
      <c r="FU704" s="44">
        <v>357</v>
      </c>
      <c r="FV704" s="21">
        <v>150063</v>
      </c>
      <c r="FW704" s="44"/>
      <c r="FX704" s="44">
        <v>162028</v>
      </c>
      <c r="FY704" s="44">
        <v>25791</v>
      </c>
      <c r="FZ704" s="44">
        <v>100169</v>
      </c>
      <c r="GA704" s="44">
        <v>8025</v>
      </c>
      <c r="GB704" s="44"/>
      <c r="GC704" s="44">
        <v>5691</v>
      </c>
      <c r="GD704" s="44">
        <v>635561</v>
      </c>
      <c r="GE704" s="44">
        <v>303603</v>
      </c>
      <c r="GF704" s="44">
        <v>175013</v>
      </c>
      <c r="GG704" s="44">
        <v>901434</v>
      </c>
      <c r="GH704" s="44">
        <v>163809</v>
      </c>
      <c r="GI704" s="44">
        <v>201859</v>
      </c>
      <c r="GJ704" s="44">
        <v>97241</v>
      </c>
      <c r="GK704" s="44">
        <v>3634635</v>
      </c>
      <c r="GL704" s="44">
        <v>414865</v>
      </c>
      <c r="GM704" s="44">
        <v>2242668</v>
      </c>
      <c r="GN704" s="44">
        <v>62421</v>
      </c>
      <c r="GO704" s="44">
        <v>66318</v>
      </c>
      <c r="GP704" s="44"/>
      <c r="GQ704" s="44">
        <v>108176</v>
      </c>
      <c r="GR704" s="44">
        <v>1082440</v>
      </c>
      <c r="GS704" s="44">
        <v>3676361</v>
      </c>
      <c r="GT704" s="44"/>
      <c r="GU704" s="21">
        <v>888341</v>
      </c>
      <c r="GV704" s="44">
        <v>101280</v>
      </c>
      <c r="GW704" s="44">
        <v>534332</v>
      </c>
      <c r="GX704" s="44">
        <v>19300298</v>
      </c>
      <c r="GY704" s="44">
        <v>24500612</v>
      </c>
      <c r="GZ704" s="44">
        <v>9191008</v>
      </c>
      <c r="HA704" s="44"/>
      <c r="HB704" s="44">
        <v>17588473</v>
      </c>
      <c r="HC704" s="44">
        <v>-2278869</v>
      </c>
      <c r="HD704" s="44">
        <v>24500612</v>
      </c>
      <c r="HE704" s="21"/>
      <c r="HF704" s="21">
        <v>393532</v>
      </c>
      <c r="HG704" s="21">
        <v>2602260</v>
      </c>
      <c r="HH704" s="21"/>
      <c r="HI704" s="21">
        <v>41536</v>
      </c>
      <c r="HJ704" s="44"/>
      <c r="HK704" s="21">
        <v>1154092</v>
      </c>
      <c r="HL704" s="21">
        <v>437108</v>
      </c>
      <c r="HM704" s="21">
        <v>1632736</v>
      </c>
      <c r="HN704" s="21">
        <v>-744395</v>
      </c>
      <c r="HO704" s="21"/>
      <c r="HP704" s="44">
        <v>17324505</v>
      </c>
      <c r="HQ704" s="47"/>
      <c r="HR704" s="47">
        <v>17588473</v>
      </c>
      <c r="HS704" s="47"/>
      <c r="HT704" s="47" t="s">
        <v>2083</v>
      </c>
      <c r="HU704" s="47">
        <v>1562471.36</v>
      </c>
      <c r="HV704" s="47">
        <v>1944</v>
      </c>
      <c r="HW704" s="47">
        <v>0</v>
      </c>
      <c r="HX704" s="47">
        <v>14606</v>
      </c>
      <c r="HY704" s="47">
        <v>35368</v>
      </c>
      <c r="HZ704" s="47">
        <v>97382</v>
      </c>
      <c r="IA704" s="47">
        <v>0</v>
      </c>
      <c r="IB704" s="47">
        <v>0</v>
      </c>
      <c r="IC704" s="47">
        <v>5777</v>
      </c>
      <c r="ID704"/>
      <c r="IE704" s="47">
        <v>5918</v>
      </c>
      <c r="IF704"/>
      <c r="IG704" s="47"/>
      <c r="IH704" s="47">
        <v>23347</v>
      </c>
      <c r="II704">
        <v>4482</v>
      </c>
      <c r="IJ704">
        <v>7730</v>
      </c>
      <c r="IK704">
        <v>1827</v>
      </c>
      <c r="IL704">
        <v>14137</v>
      </c>
      <c r="IM704">
        <v>212518</v>
      </c>
      <c r="IN704">
        <v>0</v>
      </c>
      <c r="IO704">
        <v>0</v>
      </c>
      <c r="IP704">
        <v>0</v>
      </c>
      <c r="IQ704">
        <v>0</v>
      </c>
      <c r="IR704">
        <v>0</v>
      </c>
      <c r="IS704">
        <v>0</v>
      </c>
      <c r="IT704">
        <v>0</v>
      </c>
      <c r="IU704">
        <v>160847</v>
      </c>
      <c r="IV704">
        <v>0</v>
      </c>
      <c r="IW704">
        <v>790203</v>
      </c>
      <c r="IX704">
        <v>1535934</v>
      </c>
      <c r="IY704">
        <v>2535049</v>
      </c>
      <c r="IZ704">
        <v>0</v>
      </c>
      <c r="JA704">
        <v>0</v>
      </c>
      <c r="JB704">
        <v>225557</v>
      </c>
      <c r="JC704"/>
      <c r="JD704">
        <v>209516</v>
      </c>
      <c r="JE704"/>
      <c r="JF704"/>
      <c r="JG704">
        <v>487275</v>
      </c>
      <c r="JH704">
        <v>124782</v>
      </c>
      <c r="JI704">
        <v>157110</v>
      </c>
      <c r="JJ704">
        <v>82217</v>
      </c>
      <c r="JK704">
        <v>553652</v>
      </c>
      <c r="JL704">
        <v>6862142</v>
      </c>
      <c r="JM704">
        <v>0</v>
      </c>
      <c r="JN704">
        <v>0</v>
      </c>
      <c r="JO704">
        <v>0</v>
      </c>
      <c r="JP704">
        <v>0</v>
      </c>
      <c r="JQ704">
        <v>0</v>
      </c>
      <c r="JR704">
        <v>0</v>
      </c>
      <c r="JS704">
        <v>0</v>
      </c>
      <c r="JT704"/>
      <c r="JU704"/>
      <c r="JV704"/>
      <c r="JW704"/>
      <c r="JX704"/>
      <c r="JY704"/>
      <c r="JZ704"/>
      <c r="KA704"/>
      <c r="KB704"/>
      <c r="KC704"/>
      <c r="KD704"/>
      <c r="KE704"/>
      <c r="KF704">
        <v>130</v>
      </c>
      <c r="KG704">
        <v>201</v>
      </c>
      <c r="KH704">
        <v>87</v>
      </c>
      <c r="KI704">
        <v>90</v>
      </c>
      <c r="KJ704">
        <v>151</v>
      </c>
      <c r="KK704">
        <v>55</v>
      </c>
      <c r="KL704">
        <v>55</v>
      </c>
      <c r="KM704">
        <v>95</v>
      </c>
      <c r="KN704">
        <v>33</v>
      </c>
      <c r="KO704">
        <v>1</v>
      </c>
      <c r="KP704">
        <v>0</v>
      </c>
      <c r="KQ704">
        <v>0</v>
      </c>
      <c r="KR704">
        <v>0</v>
      </c>
      <c r="KS704">
        <v>0</v>
      </c>
      <c r="KT704">
        <v>1</v>
      </c>
      <c r="KU704">
        <v>1</v>
      </c>
      <c r="KV704">
        <v>0</v>
      </c>
      <c r="KW704">
        <v>0</v>
      </c>
      <c r="KX704">
        <v>0</v>
      </c>
      <c r="KY704">
        <v>0</v>
      </c>
      <c r="KZ704">
        <v>0</v>
      </c>
      <c r="LA704">
        <v>0</v>
      </c>
      <c r="LB704">
        <v>0</v>
      </c>
      <c r="LC704">
        <v>0</v>
      </c>
      <c r="LD704">
        <v>1</v>
      </c>
      <c r="LE704">
        <v>0</v>
      </c>
      <c r="LF704">
        <v>0</v>
      </c>
      <c r="LG704">
        <v>0</v>
      </c>
      <c r="LH704">
        <v>0</v>
      </c>
    </row>
    <row r="705" spans="1:320" s="34" customFormat="1" ht="15" customHeight="1" x14ac:dyDescent="0.25">
      <c r="A705" s="45">
        <v>206340903</v>
      </c>
      <c r="B705" s="45" t="s">
        <v>5601</v>
      </c>
      <c r="C705" s="46">
        <v>45292</v>
      </c>
      <c r="D705" s="46">
        <v>45657</v>
      </c>
      <c r="E705" s="47">
        <v>366</v>
      </c>
      <c r="F705" s="45" t="s">
        <v>883</v>
      </c>
      <c r="G705" s="45" t="s">
        <v>884</v>
      </c>
      <c r="H705" s="45" t="s">
        <v>1436</v>
      </c>
      <c r="I705" s="45" t="s">
        <v>886</v>
      </c>
      <c r="J705" s="45" t="s">
        <v>887</v>
      </c>
      <c r="K705" s="45" t="s">
        <v>1392</v>
      </c>
      <c r="L705" s="45" t="s">
        <v>5563</v>
      </c>
      <c r="M705" s="45" t="s">
        <v>5602</v>
      </c>
      <c r="N705" s="45" t="s">
        <v>5603</v>
      </c>
      <c r="O705" s="45" t="s">
        <v>5558</v>
      </c>
      <c r="P705" s="45" t="s">
        <v>5604</v>
      </c>
      <c r="Q705" s="45" t="s">
        <v>5605</v>
      </c>
      <c r="R705" t="s">
        <v>5606</v>
      </c>
      <c r="S705" s="45" t="s">
        <v>893</v>
      </c>
      <c r="T705"/>
      <c r="U705" s="47">
        <v>62</v>
      </c>
      <c r="V705" s="47">
        <v>62</v>
      </c>
      <c r="W705" s="47" t="s">
        <v>894</v>
      </c>
      <c r="X705" s="47">
        <v>22692</v>
      </c>
      <c r="Y705" s="47">
        <v>21040</v>
      </c>
      <c r="Z705" s="48">
        <v>208.19</v>
      </c>
      <c r="AA705" s="44">
        <v>420</v>
      </c>
      <c r="AB705" s="44">
        <v>424</v>
      </c>
      <c r="AC705" s="44">
        <v>4371</v>
      </c>
      <c r="AD705" s="44"/>
      <c r="AE705" s="44">
        <v>758</v>
      </c>
      <c r="AF705" s="44">
        <v>8494</v>
      </c>
      <c r="AG705" s="44">
        <v>1410</v>
      </c>
      <c r="AH705" s="47">
        <v>3855</v>
      </c>
      <c r="AI705" s="47">
        <v>169</v>
      </c>
      <c r="AJ705">
        <v>1983</v>
      </c>
      <c r="AK705" t="s">
        <v>895</v>
      </c>
      <c r="AL705">
        <v>21040</v>
      </c>
      <c r="AM705"/>
      <c r="AN705"/>
      <c r="AO705"/>
      <c r="AP705"/>
      <c r="AQ705"/>
      <c r="AR705" s="44"/>
      <c r="AS705" s="44"/>
      <c r="AT705" s="44"/>
      <c r="AU705" s="44">
        <v>11572000</v>
      </c>
      <c r="AV705" s="44">
        <v>5095072</v>
      </c>
      <c r="AW705" s="44">
        <v>4655623</v>
      </c>
      <c r="AX705" s="44">
        <v>4781</v>
      </c>
      <c r="AY705" s="44">
        <v>12016230</v>
      </c>
      <c r="AZ705" s="21">
        <v>9859399</v>
      </c>
      <c r="BA705" s="21">
        <v>2156831</v>
      </c>
      <c r="BB705" s="44">
        <v>2644</v>
      </c>
      <c r="BC705" s="44"/>
      <c r="BD705" s="44"/>
      <c r="BE705" s="44">
        <v>2159475</v>
      </c>
      <c r="BF705" s="44">
        <v>2404050</v>
      </c>
      <c r="BG705" s="44"/>
      <c r="BH705" s="44">
        <v>416900</v>
      </c>
      <c r="BI705" s="21">
        <v>4671700</v>
      </c>
      <c r="BJ705" s="21">
        <v>775500</v>
      </c>
      <c r="BK705" s="21">
        <v>2120250</v>
      </c>
      <c r="BL705" s="21">
        <v>92950</v>
      </c>
      <c r="BM705" s="21">
        <v>1090650</v>
      </c>
      <c r="BN705" s="21">
        <v>11572000</v>
      </c>
      <c r="BO705" s="21"/>
      <c r="BP705" s="21"/>
      <c r="BQ705" s="44"/>
      <c r="BR705" s="21"/>
      <c r="BS705" s="44"/>
      <c r="BT705" s="21"/>
      <c r="BU705" s="44"/>
      <c r="BV705" s="21"/>
      <c r="BW705" s="44">
        <v>2188309</v>
      </c>
      <c r="BX705" s="21"/>
      <c r="BY705" s="21"/>
      <c r="BZ705" s="21"/>
      <c r="CA705" s="44">
        <v>9461</v>
      </c>
      <c r="CB705" s="44"/>
      <c r="CC705" s="44">
        <v>106019</v>
      </c>
      <c r="CD705" s="44"/>
      <c r="CE705" s="44">
        <v>747037</v>
      </c>
      <c r="CF705" s="44"/>
      <c r="CG705" s="44">
        <v>2042432</v>
      </c>
      <c r="CH705" s="44"/>
      <c r="CI705" s="21">
        <v>1814</v>
      </c>
      <c r="CJ705" s="44"/>
      <c r="CK705" s="21"/>
      <c r="CL705" s="44"/>
      <c r="CM705" s="44">
        <v>0</v>
      </c>
      <c r="CN705" s="44">
        <v>0</v>
      </c>
      <c r="CO705" s="44">
        <v>1990692</v>
      </c>
      <c r="CP705" s="44">
        <v>0</v>
      </c>
      <c r="CQ705" s="21">
        <v>2210600</v>
      </c>
      <c r="CR705" s="44">
        <v>142500</v>
      </c>
      <c r="CS705" s="44">
        <v>620231</v>
      </c>
      <c r="CT705" s="44">
        <v>75713</v>
      </c>
      <c r="CU705" s="44"/>
      <c r="CV705" s="44">
        <v>55336</v>
      </c>
      <c r="CW705" s="21"/>
      <c r="CX705" s="21"/>
      <c r="CY705" s="21"/>
      <c r="CZ705" s="21"/>
      <c r="DA705" s="21"/>
      <c r="DB705" s="21"/>
      <c r="DC705" s="21"/>
      <c r="DD705" s="21"/>
      <c r="DE705" s="44"/>
      <c r="DF705" s="21"/>
      <c r="DG705" s="44"/>
      <c r="DH705" s="21"/>
      <c r="DI705" s="44"/>
      <c r="DJ705" s="44"/>
      <c r="DK705" s="44"/>
      <c r="DL705" s="44"/>
      <c r="DM705" s="21"/>
      <c r="DN705" s="44"/>
      <c r="DO705" s="44"/>
      <c r="DP705" s="44"/>
      <c r="DQ705" s="44"/>
      <c r="DR705" s="44"/>
      <c r="DS705" s="44"/>
      <c r="DT705" s="44"/>
      <c r="DU705" s="44"/>
      <c r="DV705" s="44"/>
      <c r="DW705" s="44"/>
      <c r="DX705" s="44"/>
      <c r="DY705" s="44">
        <v>17450</v>
      </c>
      <c r="DZ705" s="44"/>
      <c r="EA705" s="44"/>
      <c r="EB705" s="21"/>
      <c r="EC705" s="44">
        <v>147486</v>
      </c>
      <c r="ED705" s="44"/>
      <c r="EE705" s="21"/>
      <c r="EF705" s="44"/>
      <c r="EG705" s="21">
        <v>-18672</v>
      </c>
      <c r="EH705" s="44"/>
      <c r="EI705" s="21">
        <v>2114723</v>
      </c>
      <c r="EJ705" s="44"/>
      <c r="EK705" s="44">
        <v>742082</v>
      </c>
      <c r="EL705" s="21"/>
      <c r="EM705" s="44">
        <v>1195016</v>
      </c>
      <c r="EN705" s="44"/>
      <c r="EO705" s="44">
        <v>457538</v>
      </c>
      <c r="EP705" s="21"/>
      <c r="EQ705" s="21"/>
      <c r="ER705" s="21"/>
      <c r="ES705" s="21"/>
      <c r="ET705" s="44"/>
      <c r="EU705" s="21"/>
      <c r="EV705" s="44"/>
      <c r="EW705" s="21"/>
      <c r="EX705" s="44"/>
      <c r="EY705" s="44"/>
      <c r="EZ705" s="21"/>
      <c r="FA705" s="21"/>
      <c r="FB705" s="44"/>
      <c r="FC705" s="44"/>
      <c r="FD705" s="21"/>
      <c r="FE705" s="112"/>
      <c r="FF705" s="44"/>
      <c r="FG705" s="44">
        <v>4800655</v>
      </c>
      <c r="FH705" s="44">
        <v>1153537</v>
      </c>
      <c r="FI705" s="44">
        <v>3905207</v>
      </c>
      <c r="FJ705" s="44">
        <v>93119</v>
      </c>
      <c r="FK705" s="44">
        <v>3638903</v>
      </c>
      <c r="FL705" s="44"/>
      <c r="FM705" s="44"/>
      <c r="FN705" s="44"/>
      <c r="FO705" s="44"/>
      <c r="FP705" s="44"/>
      <c r="FQ705" s="44"/>
      <c r="FR705" s="44"/>
      <c r="FS705" s="44"/>
      <c r="FT705" s="44">
        <v>21846</v>
      </c>
      <c r="FU705" s="44"/>
      <c r="FV705" s="21">
        <v>208313</v>
      </c>
      <c r="FW705" s="44"/>
      <c r="FX705" s="44">
        <v>176175</v>
      </c>
      <c r="FY705" s="44">
        <v>17791</v>
      </c>
      <c r="FZ705" s="44">
        <v>366492</v>
      </c>
      <c r="GA705" s="44">
        <v>45728</v>
      </c>
      <c r="GB705" s="44"/>
      <c r="GC705" s="44">
        <v>65701</v>
      </c>
      <c r="GD705" s="44">
        <v>237693</v>
      </c>
      <c r="GE705" s="44">
        <v>243486</v>
      </c>
      <c r="GF705" s="44">
        <v>87895</v>
      </c>
      <c r="GG705" s="44">
        <v>728923</v>
      </c>
      <c r="GH705" s="44">
        <v>88645</v>
      </c>
      <c r="GI705" s="44">
        <v>70372</v>
      </c>
      <c r="GJ705" s="44">
        <v>138327</v>
      </c>
      <c r="GK705" s="44">
        <v>2861451</v>
      </c>
      <c r="GL705" s="44">
        <v>136574</v>
      </c>
      <c r="GM705" s="44">
        <v>555858</v>
      </c>
      <c r="GN705" s="44">
        <v>23825</v>
      </c>
      <c r="GO705" s="44">
        <v>7649</v>
      </c>
      <c r="GP705" s="44"/>
      <c r="GQ705" s="44">
        <v>7057</v>
      </c>
      <c r="GR705" s="44">
        <v>130695</v>
      </c>
      <c r="GS705" s="44">
        <v>5517750</v>
      </c>
      <c r="GT705" s="44"/>
      <c r="GU705" s="21">
        <v>966839</v>
      </c>
      <c r="GV705" s="44">
        <v>115948</v>
      </c>
      <c r="GW705" s="44"/>
      <c r="GX705" s="44"/>
      <c r="GY705" s="44">
        <v>6600537</v>
      </c>
      <c r="GZ705" s="44">
        <v>818838</v>
      </c>
      <c r="HA705" s="44"/>
      <c r="HB705" s="44"/>
      <c r="HC705" s="44">
        <v>5781699</v>
      </c>
      <c r="HD705" s="44">
        <v>6600537</v>
      </c>
      <c r="HE705" s="21">
        <v>4225074</v>
      </c>
      <c r="HF705" s="21"/>
      <c r="HG705" s="21"/>
      <c r="HH705" s="21"/>
      <c r="HI705" s="21">
        <v>0</v>
      </c>
      <c r="HJ705" s="44">
        <v>1141202</v>
      </c>
      <c r="HK705" s="21"/>
      <c r="HL705" s="21">
        <v>291394</v>
      </c>
      <c r="HM705" s="21">
        <v>1432596</v>
      </c>
      <c r="HN705" s="21">
        <v>-465757</v>
      </c>
      <c r="HO705" s="21"/>
      <c r="HP705" s="44"/>
      <c r="HQ705" s="47"/>
      <c r="HR705" s="47"/>
      <c r="HS705" s="47"/>
      <c r="HT705" s="47" t="s">
        <v>1893</v>
      </c>
      <c r="HU705" s="47">
        <v>16376.76</v>
      </c>
      <c r="HV705" s="47">
        <v>1992</v>
      </c>
      <c r="HW705" s="47">
        <v>0</v>
      </c>
      <c r="HX705" s="47">
        <v>2515</v>
      </c>
      <c r="HY705" s="47">
        <v>19910</v>
      </c>
      <c r="HZ705" s="47">
        <v>55574</v>
      </c>
      <c r="IA705" s="47">
        <v>0</v>
      </c>
      <c r="IB705" s="47">
        <v>0</v>
      </c>
      <c r="IC705" s="47">
        <v>1896</v>
      </c>
      <c r="ID705">
        <v>6498</v>
      </c>
      <c r="IE705" s="47">
        <v>2378</v>
      </c>
      <c r="IF705">
        <v>8636</v>
      </c>
      <c r="IG705" s="47">
        <v>3820</v>
      </c>
      <c r="IH705" s="47">
        <v>15393</v>
      </c>
      <c r="II705">
        <v>1772</v>
      </c>
      <c r="IJ705">
        <v>1947</v>
      </c>
      <c r="IK705">
        <v>2016</v>
      </c>
      <c r="IL705">
        <v>11705</v>
      </c>
      <c r="IM705">
        <v>136052</v>
      </c>
      <c r="IN705">
        <v>0</v>
      </c>
      <c r="IO705">
        <v>0</v>
      </c>
      <c r="IP705">
        <v>436</v>
      </c>
      <c r="IQ705">
        <v>2</v>
      </c>
      <c r="IR705">
        <v>0</v>
      </c>
      <c r="IS705">
        <v>0</v>
      </c>
      <c r="IT705">
        <v>438</v>
      </c>
      <c r="IU705">
        <v>203144</v>
      </c>
      <c r="IV705">
        <v>0</v>
      </c>
      <c r="IW705">
        <v>148055</v>
      </c>
      <c r="IX705">
        <v>960567</v>
      </c>
      <c r="IY705">
        <v>1364126</v>
      </c>
      <c r="IZ705">
        <v>0</v>
      </c>
      <c r="JA705">
        <v>0</v>
      </c>
      <c r="JB705">
        <v>103967</v>
      </c>
      <c r="JC705">
        <v>336396</v>
      </c>
      <c r="JD705">
        <v>72956</v>
      </c>
      <c r="JE705">
        <v>169466</v>
      </c>
      <c r="JF705">
        <v>67915</v>
      </c>
      <c r="JG705">
        <v>350138</v>
      </c>
      <c r="JH705">
        <v>63583</v>
      </c>
      <c r="JI705">
        <v>48544</v>
      </c>
      <c r="JJ705">
        <v>112304</v>
      </c>
      <c r="JK705">
        <v>799494</v>
      </c>
      <c r="JL705">
        <v>4800655</v>
      </c>
      <c r="JM705">
        <v>0</v>
      </c>
      <c r="JN705">
        <v>0</v>
      </c>
      <c r="JO705">
        <v>23998</v>
      </c>
      <c r="JP705">
        <v>66</v>
      </c>
      <c r="JQ705">
        <v>0</v>
      </c>
      <c r="JR705">
        <v>0</v>
      </c>
      <c r="JS705">
        <v>24064</v>
      </c>
      <c r="JT705"/>
      <c r="JU705"/>
      <c r="JV705"/>
      <c r="JW705"/>
      <c r="JX705"/>
      <c r="JY705">
        <v>6498</v>
      </c>
      <c r="JZ705"/>
      <c r="KA705"/>
      <c r="KB705"/>
      <c r="KC705"/>
      <c r="KD705"/>
      <c r="KE705">
        <v>336396</v>
      </c>
      <c r="KF705">
        <v>107</v>
      </c>
      <c r="KG705">
        <v>163</v>
      </c>
      <c r="KH705">
        <v>66</v>
      </c>
      <c r="KI705">
        <v>67</v>
      </c>
      <c r="KJ705">
        <v>108</v>
      </c>
      <c r="KK705">
        <v>37</v>
      </c>
      <c r="KL705">
        <v>48</v>
      </c>
      <c r="KM705">
        <v>77</v>
      </c>
      <c r="KN705">
        <v>23</v>
      </c>
      <c r="KO705">
        <v>1</v>
      </c>
      <c r="KP705">
        <v>0</v>
      </c>
      <c r="KQ705">
        <v>0</v>
      </c>
      <c r="KR705">
        <v>0</v>
      </c>
      <c r="KS705">
        <v>1</v>
      </c>
      <c r="KT705">
        <v>0</v>
      </c>
      <c r="KU705">
        <v>1</v>
      </c>
      <c r="KV705">
        <v>0</v>
      </c>
      <c r="KW705">
        <v>0</v>
      </c>
      <c r="KX705">
        <v>0</v>
      </c>
      <c r="KY705">
        <v>0</v>
      </c>
      <c r="KZ705">
        <v>0</v>
      </c>
      <c r="LA705">
        <v>0</v>
      </c>
      <c r="LB705">
        <v>0</v>
      </c>
      <c r="LC705">
        <v>0</v>
      </c>
      <c r="LD705">
        <v>1</v>
      </c>
      <c r="LE705">
        <v>0</v>
      </c>
      <c r="LF705">
        <v>0</v>
      </c>
      <c r="LG705">
        <v>0</v>
      </c>
      <c r="LH705">
        <v>0</v>
      </c>
    </row>
    <row r="706" spans="1:320" s="34" customFormat="1" ht="15" customHeight="1" x14ac:dyDescent="0.25">
      <c r="A706" s="45">
        <v>206340908</v>
      </c>
      <c r="B706" s="45" t="s">
        <v>5607</v>
      </c>
      <c r="C706" s="46">
        <v>45292</v>
      </c>
      <c r="D706" s="46">
        <v>45657</v>
      </c>
      <c r="E706" s="47">
        <v>366</v>
      </c>
      <c r="F706" s="45" t="s">
        <v>883</v>
      </c>
      <c r="G706" s="45" t="s">
        <v>884</v>
      </c>
      <c r="H706" s="45" t="s">
        <v>1436</v>
      </c>
      <c r="I706" s="45" t="s">
        <v>886</v>
      </c>
      <c r="J706" s="45" t="s">
        <v>887</v>
      </c>
      <c r="K706" s="45" t="s">
        <v>1392</v>
      </c>
      <c r="L706" s="45" t="s">
        <v>5229</v>
      </c>
      <c r="M706" s="45" t="s">
        <v>5608</v>
      </c>
      <c r="N706" s="45" t="s">
        <v>5609</v>
      </c>
      <c r="O706" s="45" t="s">
        <v>5558</v>
      </c>
      <c r="P706" s="45" t="s">
        <v>5610</v>
      </c>
      <c r="Q706" s="45" t="s">
        <v>5611</v>
      </c>
      <c r="R706" t="s">
        <v>5612</v>
      </c>
      <c r="S706" s="45" t="s">
        <v>893</v>
      </c>
      <c r="T706"/>
      <c r="U706" s="47">
        <v>120</v>
      </c>
      <c r="V706" s="47">
        <v>120</v>
      </c>
      <c r="W706" s="47" t="s">
        <v>913</v>
      </c>
      <c r="X706" s="47">
        <v>43920</v>
      </c>
      <c r="Y706" s="47">
        <v>40810</v>
      </c>
      <c r="Z706" s="48">
        <v>208.64</v>
      </c>
      <c r="AA706" s="44">
        <v>632</v>
      </c>
      <c r="AB706" s="44">
        <v>641</v>
      </c>
      <c r="AC706" s="44">
        <v>4916</v>
      </c>
      <c r="AD706" s="44"/>
      <c r="AE706" s="44">
        <v>1629</v>
      </c>
      <c r="AF706" s="44">
        <v>24103</v>
      </c>
      <c r="AG706" s="44">
        <v>661</v>
      </c>
      <c r="AH706" s="47">
        <v>7145</v>
      </c>
      <c r="AI706" s="47">
        <v>146</v>
      </c>
      <c r="AJ706">
        <v>2210</v>
      </c>
      <c r="AK706" t="s">
        <v>895</v>
      </c>
      <c r="AL706">
        <v>40810</v>
      </c>
      <c r="AM706"/>
      <c r="AN706"/>
      <c r="AO706"/>
      <c r="AP706"/>
      <c r="AQ706"/>
      <c r="AR706" s="44"/>
      <c r="AS706" s="44"/>
      <c r="AT706" s="44"/>
      <c r="AU706" s="44">
        <v>20405000</v>
      </c>
      <c r="AV706" s="44">
        <v>9123083</v>
      </c>
      <c r="AW706" s="44">
        <v>9854371</v>
      </c>
      <c r="AX706" s="44">
        <v>8931</v>
      </c>
      <c r="AY706" s="44">
        <v>19682643</v>
      </c>
      <c r="AZ706" s="21">
        <v>17960967</v>
      </c>
      <c r="BA706" s="21">
        <v>1721676</v>
      </c>
      <c r="BB706" s="44">
        <v>36517</v>
      </c>
      <c r="BC706" s="44"/>
      <c r="BD706" s="44"/>
      <c r="BE706" s="44">
        <v>1758193</v>
      </c>
      <c r="BF706" s="44">
        <v>2458000</v>
      </c>
      <c r="BG706" s="44"/>
      <c r="BH706" s="44">
        <v>814500</v>
      </c>
      <c r="BI706" s="21">
        <v>12051500</v>
      </c>
      <c r="BJ706" s="21">
        <v>330500</v>
      </c>
      <c r="BK706" s="21">
        <v>3572500</v>
      </c>
      <c r="BL706" s="21">
        <v>73000</v>
      </c>
      <c r="BM706" s="21">
        <v>1105000</v>
      </c>
      <c r="BN706" s="21">
        <v>20405000</v>
      </c>
      <c r="BO706" s="21"/>
      <c r="BP706" s="21"/>
      <c r="BQ706" s="44"/>
      <c r="BR706" s="21"/>
      <c r="BS706" s="44"/>
      <c r="BT706" s="21"/>
      <c r="BU706" s="44"/>
      <c r="BV706" s="21"/>
      <c r="BW706" s="44">
        <v>3436938</v>
      </c>
      <c r="BX706" s="21"/>
      <c r="BY706" s="21"/>
      <c r="BZ706" s="21"/>
      <c r="CA706" s="44">
        <v>9621</v>
      </c>
      <c r="CB706" s="44"/>
      <c r="CC706" s="44">
        <v>142355</v>
      </c>
      <c r="CD706" s="44"/>
      <c r="CE706" s="44">
        <v>468404</v>
      </c>
      <c r="CF706" s="44"/>
      <c r="CG706" s="44">
        <v>5063157</v>
      </c>
      <c r="CH706" s="44"/>
      <c r="CI706" s="21">
        <v>2281</v>
      </c>
      <c r="CJ706" s="44"/>
      <c r="CK706" s="21">
        <v>327</v>
      </c>
      <c r="CL706" s="44"/>
      <c r="CM706" s="44">
        <v>0</v>
      </c>
      <c r="CN706" s="44">
        <v>0</v>
      </c>
      <c r="CO706" s="44">
        <v>3873409</v>
      </c>
      <c r="CP706" s="44">
        <v>0</v>
      </c>
      <c r="CQ706" s="21">
        <v>3622700</v>
      </c>
      <c r="CR706" s="44">
        <v>402200</v>
      </c>
      <c r="CS706" s="44">
        <v>919301</v>
      </c>
      <c r="CT706" s="44">
        <v>276344</v>
      </c>
      <c r="CU706" s="44"/>
      <c r="CV706" s="44">
        <v>29129</v>
      </c>
      <c r="CW706" s="21"/>
      <c r="CX706" s="21"/>
      <c r="CY706" s="21"/>
      <c r="CZ706" s="21"/>
      <c r="DA706" s="21"/>
      <c r="DB706" s="21"/>
      <c r="DC706" s="21"/>
      <c r="DD706" s="21"/>
      <c r="DE706" s="44"/>
      <c r="DF706" s="21"/>
      <c r="DG706" s="44"/>
      <c r="DH706" s="21"/>
      <c r="DI706" s="44"/>
      <c r="DJ706" s="44"/>
      <c r="DK706" s="44"/>
      <c r="DL706" s="44"/>
      <c r="DM706" s="21"/>
      <c r="DN706" s="44"/>
      <c r="DO706" s="44"/>
      <c r="DP706" s="44"/>
      <c r="DQ706" s="44"/>
      <c r="DR706" s="44"/>
      <c r="DS706" s="44"/>
      <c r="DT706" s="44"/>
      <c r="DU706" s="44"/>
      <c r="DV706" s="44"/>
      <c r="DW706" s="44"/>
      <c r="DX706" s="44"/>
      <c r="DY706" s="44">
        <v>-2000</v>
      </c>
      <c r="DZ706" s="44"/>
      <c r="EA706" s="44"/>
      <c r="EB706" s="21"/>
      <c r="EC706" s="44">
        <v>787731</v>
      </c>
      <c r="ED706" s="44"/>
      <c r="EE706" s="21"/>
      <c r="EF706" s="44"/>
      <c r="EG706" s="21">
        <v>-78618</v>
      </c>
      <c r="EH706" s="44"/>
      <c r="EI706" s="21">
        <v>5006773</v>
      </c>
      <c r="EJ706" s="44"/>
      <c r="EK706" s="44">
        <v>465942</v>
      </c>
      <c r="EL706" s="21"/>
      <c r="EM706" s="44">
        <v>3321413</v>
      </c>
      <c r="EN706" s="44"/>
      <c r="EO706" s="44">
        <v>353130</v>
      </c>
      <c r="EP706" s="21"/>
      <c r="EQ706" s="21"/>
      <c r="ER706" s="21"/>
      <c r="ES706" s="21"/>
      <c r="ET706" s="44"/>
      <c r="EU706" s="21"/>
      <c r="EV706" s="44"/>
      <c r="EW706" s="21"/>
      <c r="EX706" s="44"/>
      <c r="EY706" s="44"/>
      <c r="EZ706" s="21"/>
      <c r="FA706" s="21"/>
      <c r="FB706" s="44"/>
      <c r="FC706" s="44"/>
      <c r="FD706" s="21"/>
      <c r="FE706" s="112"/>
      <c r="FF706" s="44"/>
      <c r="FG706" s="44">
        <v>8946371</v>
      </c>
      <c r="FH706" s="44">
        <v>2056672</v>
      </c>
      <c r="FI706" s="44">
        <v>6957924</v>
      </c>
      <c r="FJ706" s="44">
        <v>183015</v>
      </c>
      <c r="FK706" s="44">
        <v>7686790</v>
      </c>
      <c r="FL706" s="44"/>
      <c r="FM706" s="44"/>
      <c r="FN706" s="44"/>
      <c r="FO706" s="44"/>
      <c r="FP706" s="44"/>
      <c r="FQ706" s="44"/>
      <c r="FR706" s="44"/>
      <c r="FS706" s="44"/>
      <c r="FT706" s="44">
        <v>75665</v>
      </c>
      <c r="FU706" s="44"/>
      <c r="FV706" s="21">
        <v>602446</v>
      </c>
      <c r="FW706" s="44"/>
      <c r="FX706" s="44">
        <v>376669</v>
      </c>
      <c r="FY706" s="44">
        <v>96325</v>
      </c>
      <c r="FZ706" s="44">
        <v>580295</v>
      </c>
      <c r="GA706" s="44">
        <v>149579</v>
      </c>
      <c r="GB706" s="44"/>
      <c r="GC706" s="44">
        <v>25629</v>
      </c>
      <c r="GD706" s="44">
        <v>656274</v>
      </c>
      <c r="GE706" s="44">
        <v>193263</v>
      </c>
      <c r="GF706" s="44">
        <v>127645</v>
      </c>
      <c r="GG706" s="44">
        <v>1283619</v>
      </c>
      <c r="GH706" s="44">
        <v>136964</v>
      </c>
      <c r="GI706" s="44">
        <v>149265</v>
      </c>
      <c r="GJ706" s="44">
        <v>116871</v>
      </c>
      <c r="GK706" s="44">
        <v>4200722</v>
      </c>
      <c r="GL706" s="44">
        <v>159076</v>
      </c>
      <c r="GM706" s="44">
        <v>1153573</v>
      </c>
      <c r="GN706" s="44">
        <v>88353</v>
      </c>
      <c r="GO706" s="44">
        <v>19695</v>
      </c>
      <c r="GP706" s="44"/>
      <c r="GQ706" s="44">
        <v>14843</v>
      </c>
      <c r="GR706" s="44">
        <v>67406</v>
      </c>
      <c r="GS706" s="44">
        <v>6365894</v>
      </c>
      <c r="GT706" s="44"/>
      <c r="GU706" s="21">
        <v>1200564</v>
      </c>
      <c r="GV706" s="44">
        <v>206205</v>
      </c>
      <c r="GW706" s="44"/>
      <c r="GX706" s="44"/>
      <c r="GY706" s="44">
        <v>7772663</v>
      </c>
      <c r="GZ706" s="44">
        <v>1131889</v>
      </c>
      <c r="HA706" s="44"/>
      <c r="HB706" s="44"/>
      <c r="HC706" s="44">
        <v>6640774</v>
      </c>
      <c r="HD706" s="44">
        <v>7772663</v>
      </c>
      <c r="HE706" s="21">
        <v>3115440</v>
      </c>
      <c r="HF706" s="21"/>
      <c r="HG706" s="21"/>
      <c r="HH706" s="21"/>
      <c r="HI706" s="21">
        <v>0</v>
      </c>
      <c r="HJ706" s="44">
        <v>1371950</v>
      </c>
      <c r="HK706" s="21"/>
      <c r="HL706" s="21">
        <v>594832</v>
      </c>
      <c r="HM706" s="21">
        <v>1966782</v>
      </c>
      <c r="HN706" s="21">
        <v>-766218</v>
      </c>
      <c r="HO706" s="21"/>
      <c r="HP706" s="44"/>
      <c r="HQ706" s="47"/>
      <c r="HR706" s="47"/>
      <c r="HS706" s="47"/>
      <c r="HT706" s="47" t="s">
        <v>1759</v>
      </c>
      <c r="HU706" s="47">
        <v>0</v>
      </c>
      <c r="HV706" s="47">
        <v>1664</v>
      </c>
      <c r="HW706" s="47">
        <v>0</v>
      </c>
      <c r="HX706" s="47">
        <v>19605</v>
      </c>
      <c r="HY706" s="47">
        <v>35928</v>
      </c>
      <c r="HZ706" s="47">
        <v>97568</v>
      </c>
      <c r="IA706" s="47">
        <v>0</v>
      </c>
      <c r="IB706" s="47">
        <v>0</v>
      </c>
      <c r="IC706" s="47">
        <v>6469</v>
      </c>
      <c r="ID706">
        <v>16250</v>
      </c>
      <c r="IE706" s="47">
        <v>10108</v>
      </c>
      <c r="IF706">
        <v>7272</v>
      </c>
      <c r="IG706" s="47">
        <v>5825</v>
      </c>
      <c r="IH706" s="47">
        <v>27225</v>
      </c>
      <c r="II706">
        <v>3767</v>
      </c>
      <c r="IJ706">
        <v>5488</v>
      </c>
      <c r="IK706">
        <v>1818</v>
      </c>
      <c r="IL706">
        <v>21823</v>
      </c>
      <c r="IM706">
        <v>260810</v>
      </c>
      <c r="IN706">
        <v>0</v>
      </c>
      <c r="IO706">
        <v>233</v>
      </c>
      <c r="IP706">
        <v>1256</v>
      </c>
      <c r="IQ706">
        <v>6527</v>
      </c>
      <c r="IR706">
        <v>0</v>
      </c>
      <c r="IS706">
        <v>0</v>
      </c>
      <c r="IT706">
        <v>8016</v>
      </c>
      <c r="IU706">
        <v>125401</v>
      </c>
      <c r="IV706">
        <v>0</v>
      </c>
      <c r="IW706">
        <v>1128085</v>
      </c>
      <c r="IX706">
        <v>1516170</v>
      </c>
      <c r="IY706">
        <v>2589663</v>
      </c>
      <c r="IZ706">
        <v>0</v>
      </c>
      <c r="JA706">
        <v>0</v>
      </c>
      <c r="JB706">
        <v>292705</v>
      </c>
      <c r="JC706">
        <v>924770</v>
      </c>
      <c r="JD706">
        <v>241019</v>
      </c>
      <c r="JE706">
        <v>123110</v>
      </c>
      <c r="JF706">
        <v>99465</v>
      </c>
      <c r="JG706">
        <v>585833</v>
      </c>
      <c r="JH706">
        <v>108161</v>
      </c>
      <c r="JI706">
        <v>113268</v>
      </c>
      <c r="JJ706">
        <v>94457</v>
      </c>
      <c r="JK706">
        <v>1004264</v>
      </c>
      <c r="JL706">
        <v>8946371</v>
      </c>
      <c r="JM706">
        <v>0</v>
      </c>
      <c r="JN706">
        <v>17487</v>
      </c>
      <c r="JO706">
        <v>56525</v>
      </c>
      <c r="JP706">
        <v>195803</v>
      </c>
      <c r="JQ706">
        <v>0</v>
      </c>
      <c r="JR706">
        <v>0</v>
      </c>
      <c r="JS706">
        <v>269815</v>
      </c>
      <c r="JT706"/>
      <c r="JU706"/>
      <c r="JV706"/>
      <c r="JW706"/>
      <c r="JX706"/>
      <c r="JY706">
        <v>16250</v>
      </c>
      <c r="JZ706"/>
      <c r="KA706"/>
      <c r="KB706"/>
      <c r="KC706"/>
      <c r="KD706"/>
      <c r="KE706">
        <v>924770</v>
      </c>
      <c r="KF706">
        <v>259</v>
      </c>
      <c r="KG706">
        <v>383</v>
      </c>
      <c r="KH706">
        <v>162</v>
      </c>
      <c r="KI706">
        <v>200</v>
      </c>
      <c r="KJ706">
        <v>295</v>
      </c>
      <c r="KK706">
        <v>127</v>
      </c>
      <c r="KL706">
        <v>125</v>
      </c>
      <c r="KM706">
        <v>189</v>
      </c>
      <c r="KN706">
        <v>76</v>
      </c>
      <c r="KO706">
        <v>1</v>
      </c>
      <c r="KP706">
        <v>0</v>
      </c>
      <c r="KQ706">
        <v>0</v>
      </c>
      <c r="KR706">
        <v>0</v>
      </c>
      <c r="KS706">
        <v>0</v>
      </c>
      <c r="KT706">
        <v>1</v>
      </c>
      <c r="KU706">
        <v>1</v>
      </c>
      <c r="KV706">
        <v>0</v>
      </c>
      <c r="KW706">
        <v>0</v>
      </c>
      <c r="KX706">
        <v>0</v>
      </c>
      <c r="KY706">
        <v>0</v>
      </c>
      <c r="KZ706">
        <v>0</v>
      </c>
      <c r="LA706">
        <v>0</v>
      </c>
      <c r="LB706">
        <v>0</v>
      </c>
      <c r="LC706">
        <v>0</v>
      </c>
      <c r="LD706">
        <v>1</v>
      </c>
      <c r="LE706">
        <v>0</v>
      </c>
      <c r="LF706">
        <v>0</v>
      </c>
      <c r="LG706">
        <v>0</v>
      </c>
      <c r="LH706">
        <v>0</v>
      </c>
    </row>
    <row r="707" spans="1:320" s="34" customFormat="1" ht="15" customHeight="1" x14ac:dyDescent="0.25">
      <c r="A707" s="45">
        <v>206340953</v>
      </c>
      <c r="B707" s="45" t="s">
        <v>5613</v>
      </c>
      <c r="C707" s="46">
        <v>45292</v>
      </c>
      <c r="D707" s="46">
        <v>45657</v>
      </c>
      <c r="E707" s="47">
        <v>366</v>
      </c>
      <c r="F707" s="45" t="s">
        <v>883</v>
      </c>
      <c r="G707" s="45" t="s">
        <v>884</v>
      </c>
      <c r="H707" s="45" t="s">
        <v>1436</v>
      </c>
      <c r="I707" s="45" t="s">
        <v>886</v>
      </c>
      <c r="J707" s="45" t="s">
        <v>887</v>
      </c>
      <c r="K707" s="45" t="s">
        <v>1392</v>
      </c>
      <c r="L707" s="45" t="s">
        <v>5229</v>
      </c>
      <c r="M707" s="45" t="s">
        <v>5614</v>
      </c>
      <c r="N707" s="45" t="s">
        <v>5615</v>
      </c>
      <c r="O707" s="45" t="s">
        <v>1439</v>
      </c>
      <c r="P707" s="45" t="s">
        <v>5577</v>
      </c>
      <c r="Q707" s="45" t="s">
        <v>5616</v>
      </c>
      <c r="R707" t="s">
        <v>5617</v>
      </c>
      <c r="S707" s="45" t="s">
        <v>893</v>
      </c>
      <c r="T707"/>
      <c r="U707" s="47">
        <v>135</v>
      </c>
      <c r="V707" s="47">
        <v>135</v>
      </c>
      <c r="W707" s="47" t="s">
        <v>913</v>
      </c>
      <c r="X707" s="47">
        <v>49410</v>
      </c>
      <c r="Y707" s="47">
        <v>46346</v>
      </c>
      <c r="Z707" s="48">
        <v>213.23</v>
      </c>
      <c r="AA707" s="44">
        <v>551</v>
      </c>
      <c r="AB707" s="44">
        <v>598</v>
      </c>
      <c r="AC707" s="44">
        <v>4607</v>
      </c>
      <c r="AD707" s="44">
        <v>4754</v>
      </c>
      <c r="AE707" s="44">
        <v>2953</v>
      </c>
      <c r="AF707" s="44">
        <v>32400</v>
      </c>
      <c r="AG707" s="44"/>
      <c r="AH707" s="47">
        <v>32</v>
      </c>
      <c r="AI707" s="47">
        <v>73</v>
      </c>
      <c r="AJ707">
        <v>1527</v>
      </c>
      <c r="AK707" t="s">
        <v>895</v>
      </c>
      <c r="AL707">
        <v>46346</v>
      </c>
      <c r="AM707"/>
      <c r="AN707"/>
      <c r="AO707"/>
      <c r="AP707"/>
      <c r="AQ707"/>
      <c r="AR707" s="44"/>
      <c r="AS707" s="44"/>
      <c r="AT707" s="44"/>
      <c r="AU707" s="44">
        <v>19391981</v>
      </c>
      <c r="AV707" s="44">
        <v>6949245</v>
      </c>
      <c r="AW707" s="44">
        <v>7053089</v>
      </c>
      <c r="AX707" s="44">
        <v>45010</v>
      </c>
      <c r="AY707" s="44">
        <v>19333147</v>
      </c>
      <c r="AZ707" s="21">
        <v>19177643</v>
      </c>
      <c r="BA707" s="21">
        <v>155504</v>
      </c>
      <c r="BB707" s="44">
        <v>720272</v>
      </c>
      <c r="BC707" s="44"/>
      <c r="BD707" s="44"/>
      <c r="BE707" s="44">
        <v>875776</v>
      </c>
      <c r="BF707" s="44">
        <v>1939458</v>
      </c>
      <c r="BG707" s="44">
        <v>1971437</v>
      </c>
      <c r="BH707" s="44">
        <v>1311599</v>
      </c>
      <c r="BI707" s="21">
        <v>13484372</v>
      </c>
      <c r="BJ707" s="21"/>
      <c r="BK707" s="21">
        <v>13270</v>
      </c>
      <c r="BL707" s="21">
        <v>30505</v>
      </c>
      <c r="BM707" s="21">
        <v>641340</v>
      </c>
      <c r="BN707" s="21">
        <v>19391981</v>
      </c>
      <c r="BO707" s="21"/>
      <c r="BP707" s="21"/>
      <c r="BQ707" s="44"/>
      <c r="BR707" s="21"/>
      <c r="BS707" s="44"/>
      <c r="BT707" s="21"/>
      <c r="BU707" s="44"/>
      <c r="BV707" s="21"/>
      <c r="BW707" s="44">
        <v>3201100</v>
      </c>
      <c r="BX707" s="21"/>
      <c r="BY707" s="21">
        <v>3263330</v>
      </c>
      <c r="BZ707" s="21"/>
      <c r="CA707" s="44">
        <v>26825</v>
      </c>
      <c r="CB707" s="44"/>
      <c r="CC707" s="44">
        <v>431753</v>
      </c>
      <c r="CD707" s="44"/>
      <c r="CE707" s="44"/>
      <c r="CF707" s="44"/>
      <c r="CG707" s="44">
        <v>21967</v>
      </c>
      <c r="CH707" s="44"/>
      <c r="CI707" s="21">
        <v>1526</v>
      </c>
      <c r="CJ707" s="44"/>
      <c r="CK707" s="21">
        <v>2744</v>
      </c>
      <c r="CL707" s="44"/>
      <c r="CM707" s="44">
        <v>0</v>
      </c>
      <c r="CN707" s="44">
        <v>0</v>
      </c>
      <c r="CO707" s="44">
        <v>3267950</v>
      </c>
      <c r="CP707" s="44">
        <v>0</v>
      </c>
      <c r="CQ707" s="21">
        <v>3187750</v>
      </c>
      <c r="CR707" s="44">
        <v>148700</v>
      </c>
      <c r="CS707" s="44">
        <v>287312</v>
      </c>
      <c r="CT707" s="44">
        <v>25687</v>
      </c>
      <c r="CU707" s="44"/>
      <c r="CV707" s="44">
        <v>31846</v>
      </c>
      <c r="CW707" s="21"/>
      <c r="CX707" s="21"/>
      <c r="CY707" s="21"/>
      <c r="CZ707" s="21"/>
      <c r="DA707" s="21"/>
      <c r="DB707" s="21"/>
      <c r="DC707" s="21"/>
      <c r="DD707" s="21"/>
      <c r="DE707" s="44"/>
      <c r="DF707" s="21"/>
      <c r="DG707" s="44"/>
      <c r="DH707" s="21"/>
      <c r="DI707" s="44"/>
      <c r="DJ707" s="44"/>
      <c r="DK707" s="44"/>
      <c r="DL707" s="44"/>
      <c r="DM707" s="21"/>
      <c r="DN707" s="44"/>
      <c r="DO707" s="44"/>
      <c r="DP707" s="44"/>
      <c r="DQ707" s="44"/>
      <c r="DR707" s="44"/>
      <c r="DS707" s="44"/>
      <c r="DT707" s="44"/>
      <c r="DU707" s="44"/>
      <c r="DV707" s="44"/>
      <c r="DW707" s="44"/>
      <c r="DX707" s="44"/>
      <c r="DY707" s="44"/>
      <c r="DZ707" s="44"/>
      <c r="EA707" s="44"/>
      <c r="EB707" s="21"/>
      <c r="EC707" s="44">
        <v>298826</v>
      </c>
      <c r="ED707" s="44"/>
      <c r="EE707" s="21">
        <v>1286868</v>
      </c>
      <c r="EF707" s="44"/>
      <c r="EG707" s="21">
        <v>323675</v>
      </c>
      <c r="EH707" s="44"/>
      <c r="EI707" s="21">
        <v>4912385</v>
      </c>
      <c r="EJ707" s="44"/>
      <c r="EK707" s="44"/>
      <c r="EL707" s="21"/>
      <c r="EM707" s="44">
        <v>8662</v>
      </c>
      <c r="EN707" s="44"/>
      <c r="EO707" s="44">
        <v>222673</v>
      </c>
      <c r="EP707" s="21"/>
      <c r="EQ707" s="21"/>
      <c r="ER707" s="21"/>
      <c r="ES707" s="21"/>
      <c r="ET707" s="44"/>
      <c r="EU707" s="21"/>
      <c r="EV707" s="44"/>
      <c r="EW707" s="21"/>
      <c r="EX707" s="44"/>
      <c r="EY707" s="44"/>
      <c r="EZ707" s="21"/>
      <c r="FA707" s="21"/>
      <c r="FB707" s="44"/>
      <c r="FC707" s="44"/>
      <c r="FD707" s="21"/>
      <c r="FE707" s="112"/>
      <c r="FF707" s="44"/>
      <c r="FG707" s="44">
        <v>9722978</v>
      </c>
      <c r="FH707" s="44">
        <v>1567441</v>
      </c>
      <c r="FI707" s="44">
        <v>7887224</v>
      </c>
      <c r="FJ707" s="44">
        <v>137308</v>
      </c>
      <c r="FK707" s="44">
        <v>8126705</v>
      </c>
      <c r="FL707" s="44"/>
      <c r="FM707" s="44"/>
      <c r="FN707" s="44"/>
      <c r="FO707" s="44"/>
      <c r="FP707" s="44"/>
      <c r="FQ707" s="44"/>
      <c r="FR707" s="44"/>
      <c r="FS707" s="44"/>
      <c r="FT707" s="44">
        <v>72999</v>
      </c>
      <c r="FU707" s="44">
        <v>5828</v>
      </c>
      <c r="FV707" s="21">
        <v>354356</v>
      </c>
      <c r="FW707" s="44"/>
      <c r="FX707" s="44">
        <v>251375</v>
      </c>
      <c r="FY707" s="44">
        <v>39051</v>
      </c>
      <c r="FZ707" s="44">
        <v>367724</v>
      </c>
      <c r="GA707" s="44">
        <v>39972</v>
      </c>
      <c r="GB707" s="44"/>
      <c r="GC707" s="44">
        <v>58218</v>
      </c>
      <c r="GD707" s="44">
        <v>477365</v>
      </c>
      <c r="GE707" s="44">
        <v>411879</v>
      </c>
      <c r="GF707" s="44">
        <v>154950</v>
      </c>
      <c r="GG707" s="44">
        <v>1311680</v>
      </c>
      <c r="GH707" s="44">
        <v>154117</v>
      </c>
      <c r="GI707" s="44">
        <v>179226</v>
      </c>
      <c r="GJ707" s="44">
        <v>117346</v>
      </c>
      <c r="GK707" s="44">
        <v>3966300</v>
      </c>
      <c r="GL707" s="44">
        <v>12744</v>
      </c>
      <c r="GM707" s="44">
        <v>1660483</v>
      </c>
      <c r="GN707" s="44">
        <v>60051</v>
      </c>
      <c r="GO707" s="44"/>
      <c r="GP707" s="44"/>
      <c r="GQ707" s="44">
        <v>96071</v>
      </c>
      <c r="GR707" s="44">
        <v>1259203</v>
      </c>
      <c r="GS707" s="44">
        <v>2775366</v>
      </c>
      <c r="GT707" s="44"/>
      <c r="GU707" s="21">
        <v>562728</v>
      </c>
      <c r="GV707" s="44"/>
      <c r="GW707" s="44">
        <v>182252</v>
      </c>
      <c r="GX707" s="44"/>
      <c r="GY707" s="44">
        <v>3520346</v>
      </c>
      <c r="GZ707" s="44">
        <v>1749732</v>
      </c>
      <c r="HA707" s="44"/>
      <c r="HB707" s="44">
        <v>3538988</v>
      </c>
      <c r="HC707" s="44">
        <v>-1768374</v>
      </c>
      <c r="HD707" s="44">
        <v>3520346</v>
      </c>
      <c r="HE707" s="21"/>
      <c r="HF707" s="21"/>
      <c r="HG707" s="21"/>
      <c r="HH707" s="21"/>
      <c r="HI707" s="21">
        <v>0</v>
      </c>
      <c r="HJ707" s="44"/>
      <c r="HK707" s="21">
        <v>504201</v>
      </c>
      <c r="HL707" s="21">
        <v>143861</v>
      </c>
      <c r="HM707" s="21">
        <v>648062</v>
      </c>
      <c r="HN707" s="21">
        <v>-85334</v>
      </c>
      <c r="HO707" s="21"/>
      <c r="HP707" s="44"/>
      <c r="HQ707" s="47"/>
      <c r="HR707" s="47">
        <v>3538988</v>
      </c>
      <c r="HS707" s="47"/>
      <c r="HT707" s="47" t="s">
        <v>1759</v>
      </c>
      <c r="HU707" s="47">
        <v>0</v>
      </c>
      <c r="HV707" s="47">
        <v>4222</v>
      </c>
      <c r="HW707" s="47">
        <v>0</v>
      </c>
      <c r="HX707" s="47">
        <v>17643</v>
      </c>
      <c r="HY707" s="47">
        <v>47881</v>
      </c>
      <c r="HZ707" s="47">
        <v>117045</v>
      </c>
      <c r="IA707" s="47">
        <v>0</v>
      </c>
      <c r="IB707" s="47">
        <v>0</v>
      </c>
      <c r="IC707" s="47">
        <v>8633</v>
      </c>
      <c r="ID707">
        <v>10306</v>
      </c>
      <c r="IE707" s="47">
        <v>4243</v>
      </c>
      <c r="IF707">
        <v>15830</v>
      </c>
      <c r="IG707" s="47">
        <v>4840</v>
      </c>
      <c r="IH707" s="47">
        <v>28916</v>
      </c>
      <c r="II707">
        <v>4105</v>
      </c>
      <c r="IJ707">
        <v>6085</v>
      </c>
      <c r="IK707">
        <v>2047</v>
      </c>
      <c r="IL707">
        <v>23097</v>
      </c>
      <c r="IM707">
        <v>294893</v>
      </c>
      <c r="IN707">
        <v>0</v>
      </c>
      <c r="IO707">
        <v>0</v>
      </c>
      <c r="IP707">
        <v>141</v>
      </c>
      <c r="IQ707">
        <v>0</v>
      </c>
      <c r="IR707">
        <v>0</v>
      </c>
      <c r="IS707">
        <v>0</v>
      </c>
      <c r="IT707">
        <v>141</v>
      </c>
      <c r="IU707">
        <v>289855</v>
      </c>
      <c r="IV707">
        <v>0</v>
      </c>
      <c r="IW707">
        <v>949693</v>
      </c>
      <c r="IX707">
        <v>2101057</v>
      </c>
      <c r="IY707">
        <v>2942590</v>
      </c>
      <c r="IZ707">
        <v>0</v>
      </c>
      <c r="JA707">
        <v>0</v>
      </c>
      <c r="JB707">
        <v>368730</v>
      </c>
      <c r="JC707">
        <v>551149</v>
      </c>
      <c r="JD707">
        <v>136967</v>
      </c>
      <c r="JE707">
        <v>311257</v>
      </c>
      <c r="JF707">
        <v>92319</v>
      </c>
      <c r="JG707">
        <v>619682</v>
      </c>
      <c r="JH707">
        <v>132346</v>
      </c>
      <c r="JI707">
        <v>144529</v>
      </c>
      <c r="JJ707">
        <v>100958</v>
      </c>
      <c r="JK707">
        <v>981846</v>
      </c>
      <c r="JL707">
        <v>9722978</v>
      </c>
      <c r="JM707">
        <v>0</v>
      </c>
      <c r="JN707">
        <v>0</v>
      </c>
      <c r="JO707">
        <v>7422</v>
      </c>
      <c r="JP707">
        <v>0</v>
      </c>
      <c r="JQ707">
        <v>0</v>
      </c>
      <c r="JR707">
        <v>0</v>
      </c>
      <c r="JS707">
        <v>7422</v>
      </c>
      <c r="JT707"/>
      <c r="JU707"/>
      <c r="JV707"/>
      <c r="JW707"/>
      <c r="JX707"/>
      <c r="JY707">
        <v>10306</v>
      </c>
      <c r="JZ707"/>
      <c r="KA707"/>
      <c r="KB707"/>
      <c r="KC707"/>
      <c r="KD707"/>
      <c r="KE707">
        <v>551149</v>
      </c>
      <c r="KF707">
        <v>182</v>
      </c>
      <c r="KG707">
        <v>321</v>
      </c>
      <c r="KH707">
        <v>99</v>
      </c>
      <c r="KI707">
        <v>138</v>
      </c>
      <c r="KJ707">
        <v>246</v>
      </c>
      <c r="KK707">
        <v>74</v>
      </c>
      <c r="KL707">
        <v>80</v>
      </c>
      <c r="KM707">
        <v>156</v>
      </c>
      <c r="KN707">
        <v>39</v>
      </c>
      <c r="KO707">
        <v>1</v>
      </c>
      <c r="KP707">
        <v>0</v>
      </c>
      <c r="KQ707">
        <v>0</v>
      </c>
      <c r="KR707">
        <v>0</v>
      </c>
      <c r="KS707">
        <v>0</v>
      </c>
      <c r="KT707">
        <v>1</v>
      </c>
      <c r="KU707">
        <v>1</v>
      </c>
      <c r="KV707">
        <v>0</v>
      </c>
      <c r="KW707">
        <v>0</v>
      </c>
      <c r="KX707">
        <v>0</v>
      </c>
      <c r="KY707">
        <v>0</v>
      </c>
      <c r="KZ707">
        <v>0</v>
      </c>
      <c r="LA707">
        <v>0</v>
      </c>
      <c r="LB707">
        <v>0</v>
      </c>
      <c r="LC707">
        <v>0</v>
      </c>
      <c r="LD707">
        <v>1</v>
      </c>
      <c r="LE707">
        <v>0</v>
      </c>
      <c r="LF707">
        <v>0</v>
      </c>
      <c r="LG707">
        <v>0</v>
      </c>
      <c r="LH707">
        <v>0</v>
      </c>
    </row>
    <row r="708" spans="1:320" s="34" customFormat="1" ht="15" customHeight="1" x14ac:dyDescent="0.25">
      <c r="A708" s="45">
        <v>206340958</v>
      </c>
      <c r="B708" s="45" t="s">
        <v>5618</v>
      </c>
      <c r="C708" s="46">
        <v>45292</v>
      </c>
      <c r="D708" s="46">
        <v>45657</v>
      </c>
      <c r="E708" s="47">
        <v>366</v>
      </c>
      <c r="F708" s="45" t="s">
        <v>883</v>
      </c>
      <c r="G708" s="45" t="s">
        <v>884</v>
      </c>
      <c r="H708" s="45" t="s">
        <v>1436</v>
      </c>
      <c r="I708" s="45" t="s">
        <v>886</v>
      </c>
      <c r="J708" s="45" t="s">
        <v>887</v>
      </c>
      <c r="K708" s="45" t="s">
        <v>1392</v>
      </c>
      <c r="L708" s="45" t="s">
        <v>5229</v>
      </c>
      <c r="M708" s="45" t="s">
        <v>5619</v>
      </c>
      <c r="N708" s="45" t="s">
        <v>5620</v>
      </c>
      <c r="O708" s="45" t="s">
        <v>1439</v>
      </c>
      <c r="P708" s="45" t="s">
        <v>5577</v>
      </c>
      <c r="Q708" s="45" t="s">
        <v>5621</v>
      </c>
      <c r="R708" t="s">
        <v>5622</v>
      </c>
      <c r="S708" s="45" t="s">
        <v>893</v>
      </c>
      <c r="T708"/>
      <c r="U708" s="47">
        <v>112</v>
      </c>
      <c r="V708" s="47">
        <v>112</v>
      </c>
      <c r="W708" s="47" t="s">
        <v>913</v>
      </c>
      <c r="X708" s="47">
        <v>40992</v>
      </c>
      <c r="Y708" s="47">
        <v>38524</v>
      </c>
      <c r="Z708" s="48">
        <v>221.91</v>
      </c>
      <c r="AA708" s="44">
        <v>656</v>
      </c>
      <c r="AB708" s="44">
        <v>642</v>
      </c>
      <c r="AC708" s="44">
        <v>4088</v>
      </c>
      <c r="AD708" s="44">
        <v>1747</v>
      </c>
      <c r="AE708" s="44">
        <v>3036</v>
      </c>
      <c r="AF708" s="44">
        <v>20807</v>
      </c>
      <c r="AG708" s="44"/>
      <c r="AH708" s="47">
        <v>5964</v>
      </c>
      <c r="AI708" s="47">
        <v>96</v>
      </c>
      <c r="AJ708">
        <v>2786</v>
      </c>
      <c r="AK708" t="s">
        <v>895</v>
      </c>
      <c r="AL708">
        <v>38524</v>
      </c>
      <c r="AM708"/>
      <c r="AN708"/>
      <c r="AO708"/>
      <c r="AP708"/>
      <c r="AQ708"/>
      <c r="AR708" s="44"/>
      <c r="AS708" s="44"/>
      <c r="AT708" s="44"/>
      <c r="AU708" s="44">
        <v>14428292</v>
      </c>
      <c r="AV708" s="44">
        <v>5283625</v>
      </c>
      <c r="AW708" s="44">
        <v>-278703</v>
      </c>
      <c r="AX708" s="44">
        <v>34944</v>
      </c>
      <c r="AY708" s="44">
        <v>20025564</v>
      </c>
      <c r="AZ708" s="21">
        <v>18380540</v>
      </c>
      <c r="BA708" s="21">
        <v>1645024</v>
      </c>
      <c r="BB708" s="44">
        <v>-23341</v>
      </c>
      <c r="BC708" s="44">
        <v>13390</v>
      </c>
      <c r="BD708" s="44"/>
      <c r="BE708" s="44">
        <v>1608293</v>
      </c>
      <c r="BF708" s="44">
        <v>1531068</v>
      </c>
      <c r="BG708" s="44">
        <v>654299</v>
      </c>
      <c r="BH708" s="44">
        <v>1137065</v>
      </c>
      <c r="BI708" s="21">
        <v>7792791</v>
      </c>
      <c r="BJ708" s="21"/>
      <c r="BK708" s="21">
        <v>2233681</v>
      </c>
      <c r="BL708" s="21">
        <v>35955</v>
      </c>
      <c r="BM708" s="21">
        <v>1043433</v>
      </c>
      <c r="BN708" s="21">
        <v>14428292</v>
      </c>
      <c r="BO708" s="21"/>
      <c r="BP708" s="21"/>
      <c r="BQ708" s="44"/>
      <c r="BR708" s="21"/>
      <c r="BS708" s="44"/>
      <c r="BT708" s="21"/>
      <c r="BU708" s="44"/>
      <c r="BV708" s="21"/>
      <c r="BW708" s="44">
        <v>560675</v>
      </c>
      <c r="BX708" s="21"/>
      <c r="BY708" s="21">
        <v>239604</v>
      </c>
      <c r="BZ708" s="21"/>
      <c r="CA708" s="44">
        <v>416393</v>
      </c>
      <c r="CB708" s="44"/>
      <c r="CC708" s="44">
        <v>2853710</v>
      </c>
      <c r="CD708" s="44"/>
      <c r="CE708" s="44"/>
      <c r="CF708" s="44"/>
      <c r="CG708" s="44">
        <v>817972</v>
      </c>
      <c r="CH708" s="44"/>
      <c r="CI708" s="21">
        <v>13167</v>
      </c>
      <c r="CJ708" s="44"/>
      <c r="CK708" s="21">
        <v>382104</v>
      </c>
      <c r="CL708" s="44"/>
      <c r="CM708" s="44">
        <v>39632</v>
      </c>
      <c r="CN708" s="44">
        <v>45284</v>
      </c>
      <c r="CO708" s="44">
        <v>1674600</v>
      </c>
      <c r="CP708" s="44">
        <v>721768</v>
      </c>
      <c r="CQ708" s="21">
        <v>1559736</v>
      </c>
      <c r="CR708" s="44">
        <v>267455</v>
      </c>
      <c r="CS708" s="44">
        <v>909053</v>
      </c>
      <c r="CT708" s="44">
        <v>35404</v>
      </c>
      <c r="CU708" s="44"/>
      <c r="CV708" s="44">
        <v>30693</v>
      </c>
      <c r="CW708" s="21"/>
      <c r="CX708" s="21"/>
      <c r="CY708" s="21"/>
      <c r="CZ708" s="21"/>
      <c r="DA708" s="21"/>
      <c r="DB708" s="21"/>
      <c r="DC708" s="21"/>
      <c r="DD708" s="21"/>
      <c r="DE708" s="44"/>
      <c r="DF708" s="21"/>
      <c r="DG708" s="44"/>
      <c r="DH708" s="21"/>
      <c r="DI708" s="44"/>
      <c r="DJ708" s="44"/>
      <c r="DK708" s="44"/>
      <c r="DL708" s="44"/>
      <c r="DM708" s="21"/>
      <c r="DN708" s="44"/>
      <c r="DO708" s="44"/>
      <c r="DP708" s="44"/>
      <c r="DQ708" s="44"/>
      <c r="DR708" s="44"/>
      <c r="DS708" s="44"/>
      <c r="DT708" s="44"/>
      <c r="DU708" s="44"/>
      <c r="DV708" s="44"/>
      <c r="DW708" s="44"/>
      <c r="DX708" s="44"/>
      <c r="DY708" s="44"/>
      <c r="DZ708" s="44"/>
      <c r="EA708" s="44"/>
      <c r="EB708" s="21"/>
      <c r="EC708" s="44">
        <v>-13051213</v>
      </c>
      <c r="ED708" s="44"/>
      <c r="EE708" s="21">
        <v>654299</v>
      </c>
      <c r="EF708" s="44"/>
      <c r="EG708" s="21">
        <v>1048306</v>
      </c>
      <c r="EH708" s="44"/>
      <c r="EI708" s="21">
        <v>7792791</v>
      </c>
      <c r="EJ708" s="44"/>
      <c r="EK708" s="44"/>
      <c r="EL708" s="21"/>
      <c r="EM708" s="44">
        <v>2233681</v>
      </c>
      <c r="EN708" s="44"/>
      <c r="EO708" s="44">
        <v>1043433</v>
      </c>
      <c r="EP708" s="21"/>
      <c r="EQ708" s="21"/>
      <c r="ER708" s="21"/>
      <c r="ES708" s="21"/>
      <c r="ET708" s="44"/>
      <c r="EU708" s="21"/>
      <c r="EV708" s="44"/>
      <c r="EW708" s="21"/>
      <c r="EX708" s="44"/>
      <c r="EY708" s="44"/>
      <c r="EZ708" s="21"/>
      <c r="FA708" s="21"/>
      <c r="FB708" s="44"/>
      <c r="FC708" s="44"/>
      <c r="FD708" s="21"/>
      <c r="FE708" s="112"/>
      <c r="FF708" s="44"/>
      <c r="FG708" s="44">
        <v>8677244</v>
      </c>
      <c r="FH708" s="44">
        <v>2093534</v>
      </c>
      <c r="FI708" s="44">
        <v>7609762</v>
      </c>
      <c r="FJ708" s="44">
        <v>233193</v>
      </c>
      <c r="FK708" s="44">
        <v>7520696</v>
      </c>
      <c r="FL708" s="44"/>
      <c r="FM708" s="44"/>
      <c r="FN708" s="44"/>
      <c r="FO708" s="44"/>
      <c r="FP708" s="44"/>
      <c r="FQ708" s="44"/>
      <c r="FR708" s="44"/>
      <c r="FS708" s="44"/>
      <c r="FT708" s="44">
        <v>17414</v>
      </c>
      <c r="FU708" s="44">
        <v>64181</v>
      </c>
      <c r="FV708" s="21">
        <v>702905</v>
      </c>
      <c r="FW708" s="44">
        <v>692</v>
      </c>
      <c r="FX708" s="44">
        <v>481321</v>
      </c>
      <c r="FY708" s="44">
        <v>95418</v>
      </c>
      <c r="FZ708" s="44">
        <v>445677</v>
      </c>
      <c r="GA708" s="44">
        <v>19609</v>
      </c>
      <c r="GB708" s="44"/>
      <c r="GC708" s="44">
        <v>45236</v>
      </c>
      <c r="GD708" s="44">
        <v>552910</v>
      </c>
      <c r="GE708" s="44">
        <v>270627</v>
      </c>
      <c r="GF708" s="44">
        <v>106869</v>
      </c>
      <c r="GG708" s="44">
        <v>1073142</v>
      </c>
      <c r="GH708" s="44">
        <v>263362</v>
      </c>
      <c r="GI708" s="44">
        <v>159111</v>
      </c>
      <c r="GJ708" s="44">
        <v>295348</v>
      </c>
      <c r="GK708" s="44">
        <v>4277638</v>
      </c>
      <c r="GL708" s="44">
        <v>241488</v>
      </c>
      <c r="GM708" s="44">
        <v>1167732</v>
      </c>
      <c r="GN708" s="44">
        <v>146446</v>
      </c>
      <c r="GO708" s="44">
        <v>49397</v>
      </c>
      <c r="GP708" s="44"/>
      <c r="GQ708" s="44"/>
      <c r="GR708" s="44">
        <v>383321</v>
      </c>
      <c r="GS708" s="44">
        <v>5195361</v>
      </c>
      <c r="GT708" s="44"/>
      <c r="GU708" s="21">
        <v>518003</v>
      </c>
      <c r="GV708" s="44">
        <v>1127587</v>
      </c>
      <c r="GW708" s="44">
        <v>644135</v>
      </c>
      <c r="GX708" s="44"/>
      <c r="GY708" s="44">
        <v>7485086</v>
      </c>
      <c r="GZ708" s="44">
        <v>3684683</v>
      </c>
      <c r="HA708" s="44"/>
      <c r="HB708" s="44"/>
      <c r="HC708" s="44">
        <v>3800403</v>
      </c>
      <c r="HD708" s="44">
        <v>7485086</v>
      </c>
      <c r="HE708" s="21"/>
      <c r="HF708" s="21">
        <v>406271</v>
      </c>
      <c r="HG708" s="21"/>
      <c r="HH708" s="21"/>
      <c r="HI708" s="21">
        <v>0</v>
      </c>
      <c r="HJ708" s="44"/>
      <c r="HK708" s="21">
        <v>592799</v>
      </c>
      <c r="HL708" s="21">
        <v>906714</v>
      </c>
      <c r="HM708" s="21">
        <v>1499513</v>
      </c>
      <c r="HN708" s="21">
        <v>-981510</v>
      </c>
      <c r="HO708" s="21"/>
      <c r="HP708" s="44"/>
      <c r="HQ708" s="47"/>
      <c r="HR708" s="47"/>
      <c r="HS708" s="47"/>
      <c r="HT708" s="47" t="s">
        <v>1911</v>
      </c>
      <c r="HU708" s="47">
        <v>294774.64</v>
      </c>
      <c r="HV708" s="47">
        <v>1558</v>
      </c>
      <c r="HW708" s="47">
        <v>0</v>
      </c>
      <c r="HX708" s="47">
        <v>20697</v>
      </c>
      <c r="HY708" s="47">
        <v>33523</v>
      </c>
      <c r="HZ708" s="47">
        <v>83048</v>
      </c>
      <c r="IA708" s="47">
        <v>0</v>
      </c>
      <c r="IB708" s="47">
        <v>0</v>
      </c>
      <c r="IC708" s="47">
        <v>5337</v>
      </c>
      <c r="ID708">
        <v>15379</v>
      </c>
      <c r="IE708" s="47">
        <v>5654</v>
      </c>
      <c r="IF708">
        <v>9930</v>
      </c>
      <c r="IG708" s="47">
        <v>3909</v>
      </c>
      <c r="IH708" s="47">
        <v>21982</v>
      </c>
      <c r="II708">
        <v>3273</v>
      </c>
      <c r="IJ708">
        <v>4927</v>
      </c>
      <c r="IK708">
        <v>5855</v>
      </c>
      <c r="IL708">
        <v>20670</v>
      </c>
      <c r="IM708">
        <v>235742</v>
      </c>
      <c r="IN708">
        <v>0</v>
      </c>
      <c r="IO708">
        <v>0</v>
      </c>
      <c r="IP708">
        <v>298</v>
      </c>
      <c r="IQ708">
        <v>1051</v>
      </c>
      <c r="IR708">
        <v>0</v>
      </c>
      <c r="IS708">
        <v>0</v>
      </c>
      <c r="IT708">
        <v>1349</v>
      </c>
      <c r="IU708">
        <v>148319</v>
      </c>
      <c r="IV708">
        <v>0</v>
      </c>
      <c r="IW708">
        <v>1280529</v>
      </c>
      <c r="IX708">
        <v>1551008</v>
      </c>
      <c r="IY708">
        <v>2237702</v>
      </c>
      <c r="IZ708">
        <v>0</v>
      </c>
      <c r="JA708">
        <v>0</v>
      </c>
      <c r="JB708">
        <v>229308</v>
      </c>
      <c r="JC708">
        <v>953419</v>
      </c>
      <c r="JD708">
        <v>152588</v>
      </c>
      <c r="JE708">
        <v>189756</v>
      </c>
      <c r="JF708">
        <v>72599</v>
      </c>
      <c r="JG708">
        <v>521267</v>
      </c>
      <c r="JH708">
        <v>114752</v>
      </c>
      <c r="JI708">
        <v>116892</v>
      </c>
      <c r="JJ708">
        <v>225950</v>
      </c>
      <c r="JK708">
        <v>883155</v>
      </c>
      <c r="JL708">
        <v>8677244</v>
      </c>
      <c r="JM708">
        <v>0</v>
      </c>
      <c r="JN708">
        <v>0</v>
      </c>
      <c r="JO708">
        <v>20310</v>
      </c>
      <c r="JP708">
        <v>49104</v>
      </c>
      <c r="JQ708">
        <v>0</v>
      </c>
      <c r="JR708">
        <v>0</v>
      </c>
      <c r="JS708">
        <v>69414</v>
      </c>
      <c r="JT708"/>
      <c r="JU708"/>
      <c r="JV708"/>
      <c r="JW708"/>
      <c r="JX708"/>
      <c r="JY708">
        <v>15379</v>
      </c>
      <c r="JZ708"/>
      <c r="KA708"/>
      <c r="KB708"/>
      <c r="KC708"/>
      <c r="KD708"/>
      <c r="KE708">
        <v>953419</v>
      </c>
      <c r="KF708">
        <v>181</v>
      </c>
      <c r="KG708">
        <v>362</v>
      </c>
      <c r="KH708">
        <v>102</v>
      </c>
      <c r="KI708">
        <v>133</v>
      </c>
      <c r="KJ708">
        <v>278</v>
      </c>
      <c r="KK708">
        <v>71</v>
      </c>
      <c r="KL708">
        <v>67</v>
      </c>
      <c r="KM708">
        <v>155</v>
      </c>
      <c r="KN708">
        <v>31</v>
      </c>
      <c r="KO708">
        <v>1</v>
      </c>
      <c r="KP708">
        <v>0</v>
      </c>
      <c r="KQ708">
        <v>0</v>
      </c>
      <c r="KR708">
        <v>0</v>
      </c>
      <c r="KS708">
        <v>0</v>
      </c>
      <c r="KT708">
        <v>1</v>
      </c>
      <c r="KU708">
        <v>1</v>
      </c>
      <c r="KV708">
        <v>0</v>
      </c>
      <c r="KW708">
        <v>0</v>
      </c>
      <c r="KX708">
        <v>0</v>
      </c>
      <c r="KY708">
        <v>0</v>
      </c>
      <c r="KZ708">
        <v>0</v>
      </c>
      <c r="LA708">
        <v>0</v>
      </c>
      <c r="LB708">
        <v>0</v>
      </c>
      <c r="LC708">
        <v>0</v>
      </c>
      <c r="LD708">
        <v>1</v>
      </c>
      <c r="LE708">
        <v>0</v>
      </c>
      <c r="LF708">
        <v>0</v>
      </c>
      <c r="LG708">
        <v>0</v>
      </c>
      <c r="LH708">
        <v>0</v>
      </c>
    </row>
    <row r="709" spans="1:320" s="34" customFormat="1" ht="15" customHeight="1" x14ac:dyDescent="0.25">
      <c r="A709" s="45">
        <v>206340959</v>
      </c>
      <c r="B709" s="45" t="s">
        <v>1435</v>
      </c>
      <c r="C709" s="46">
        <v>45292</v>
      </c>
      <c r="D709" s="46">
        <v>45657</v>
      </c>
      <c r="E709" s="47">
        <v>366</v>
      </c>
      <c r="F709" s="45" t="s">
        <v>883</v>
      </c>
      <c r="G709" s="45" t="s">
        <v>893</v>
      </c>
      <c r="H709" s="45" t="s">
        <v>1436</v>
      </c>
      <c r="I709" s="45" t="s">
        <v>916</v>
      </c>
      <c r="J709" s="45" t="s">
        <v>887</v>
      </c>
      <c r="K709" s="45" t="s">
        <v>1392</v>
      </c>
      <c r="L709" s="45" t="s">
        <v>5229</v>
      </c>
      <c r="M709" s="45" t="s">
        <v>1437</v>
      </c>
      <c r="N709" s="45" t="s">
        <v>1438</v>
      </c>
      <c r="O709" s="45" t="s">
        <v>1439</v>
      </c>
      <c r="P709" s="45" t="s">
        <v>1440</v>
      </c>
      <c r="Q709" s="45" t="s">
        <v>1441</v>
      </c>
      <c r="R709" t="s">
        <v>1442</v>
      </c>
      <c r="S709" s="45" t="s">
        <v>884</v>
      </c>
      <c r="T709"/>
      <c r="U709" s="47">
        <v>47</v>
      </c>
      <c r="V709" s="47">
        <v>47</v>
      </c>
      <c r="W709" s="47" t="s">
        <v>1728</v>
      </c>
      <c r="X709" s="47">
        <v>17202</v>
      </c>
      <c r="Y709" s="47">
        <v>15521</v>
      </c>
      <c r="Z709" s="48">
        <v>90.23</v>
      </c>
      <c r="AA709" s="44">
        <v>529</v>
      </c>
      <c r="AB709" s="44">
        <v>522</v>
      </c>
      <c r="AC709" s="44">
        <v>5091</v>
      </c>
      <c r="AD709" s="44"/>
      <c r="AE709" s="44">
        <v>2730</v>
      </c>
      <c r="AF709" s="44">
        <v>1128</v>
      </c>
      <c r="AG709" s="44"/>
      <c r="AH709" s="47">
        <v>6376</v>
      </c>
      <c r="AI709" s="47">
        <v>157</v>
      </c>
      <c r="AJ709">
        <v>39</v>
      </c>
      <c r="AK709" t="s">
        <v>895</v>
      </c>
      <c r="AL709">
        <v>15521</v>
      </c>
      <c r="AM709"/>
      <c r="AN709"/>
      <c r="AO709"/>
      <c r="AP709"/>
      <c r="AQ709"/>
      <c r="AR709" s="44"/>
      <c r="AS709" s="44"/>
      <c r="AT709" s="44"/>
      <c r="AU709" s="44">
        <v>9006932</v>
      </c>
      <c r="AV709" s="44">
        <v>4622495</v>
      </c>
      <c r="AW709" s="44">
        <v>2324390</v>
      </c>
      <c r="AX709" s="44">
        <v>135</v>
      </c>
      <c r="AY709" s="44">
        <v>11305172</v>
      </c>
      <c r="AZ709" s="21">
        <v>11141417</v>
      </c>
      <c r="BA709" s="21">
        <v>163755</v>
      </c>
      <c r="BB709" s="44">
        <v>-697813</v>
      </c>
      <c r="BC709" s="44">
        <v>-35155</v>
      </c>
      <c r="BD709" s="44"/>
      <c r="BE709" s="44">
        <v>-498903</v>
      </c>
      <c r="BF709" s="44">
        <v>2927325</v>
      </c>
      <c r="BG709" s="44"/>
      <c r="BH709" s="44">
        <v>1707750</v>
      </c>
      <c r="BI709" s="21">
        <v>648600</v>
      </c>
      <c r="BJ709" s="21"/>
      <c r="BK709" s="21">
        <v>3638304</v>
      </c>
      <c r="BL709" s="21">
        <v>62528</v>
      </c>
      <c r="BM709" s="21">
        <v>22425</v>
      </c>
      <c r="BN709" s="21">
        <v>9006932</v>
      </c>
      <c r="BO709" s="21"/>
      <c r="BP709" s="21"/>
      <c r="BQ709" s="44"/>
      <c r="BR709" s="21"/>
      <c r="BS709" s="44"/>
      <c r="BT709" s="21"/>
      <c r="BU709" s="44"/>
      <c r="BV709" s="21"/>
      <c r="BW709" s="44">
        <v>1920875</v>
      </c>
      <c r="BX709" s="21"/>
      <c r="BY709" s="21"/>
      <c r="BZ709" s="21"/>
      <c r="CA709" s="44">
        <v>80985</v>
      </c>
      <c r="CB709" s="44"/>
      <c r="CC709" s="44">
        <v>30759</v>
      </c>
      <c r="CD709" s="44"/>
      <c r="CE709" s="44"/>
      <c r="CF709" s="44"/>
      <c r="CG709" s="44">
        <v>2569420</v>
      </c>
      <c r="CH709" s="44"/>
      <c r="CI709" s="21">
        <v>20456</v>
      </c>
      <c r="CJ709" s="44"/>
      <c r="CK709" s="21"/>
      <c r="CL709" s="44"/>
      <c r="CM709" s="44">
        <v>0</v>
      </c>
      <c r="CN709" s="44">
        <v>0</v>
      </c>
      <c r="CO709" s="44">
        <v>1175664</v>
      </c>
      <c r="CP709" s="44">
        <v>0</v>
      </c>
      <c r="CQ709" s="21">
        <v>1222924</v>
      </c>
      <c r="CR709" s="44">
        <v>120528</v>
      </c>
      <c r="CS709" s="44">
        <v>1929687</v>
      </c>
      <c r="CT709" s="44">
        <v>136316</v>
      </c>
      <c r="CU709" s="44"/>
      <c r="CV709" s="44">
        <v>37376</v>
      </c>
      <c r="CW709" s="21"/>
      <c r="CX709" s="21"/>
      <c r="CY709" s="21"/>
      <c r="CZ709" s="21"/>
      <c r="DA709" s="21"/>
      <c r="DB709" s="21"/>
      <c r="DC709" s="21"/>
      <c r="DD709" s="21"/>
      <c r="DE709" s="44"/>
      <c r="DF709" s="21"/>
      <c r="DG709" s="44"/>
      <c r="DH709" s="21"/>
      <c r="DI709" s="44"/>
      <c r="DJ709" s="44"/>
      <c r="DK709" s="44"/>
      <c r="DL709" s="44"/>
      <c r="DM709" s="21"/>
      <c r="DN709" s="44"/>
      <c r="DO709" s="44"/>
      <c r="DP709" s="44"/>
      <c r="DQ709" s="44"/>
      <c r="DR709" s="44"/>
      <c r="DS709" s="44"/>
      <c r="DT709" s="44"/>
      <c r="DU709" s="44"/>
      <c r="DV709" s="44"/>
      <c r="DW709" s="44"/>
      <c r="DX709" s="44"/>
      <c r="DY709" s="44"/>
      <c r="DZ709" s="44"/>
      <c r="EA709" s="44"/>
      <c r="EB709" s="21"/>
      <c r="EC709" s="44">
        <v>155235</v>
      </c>
      <c r="ED709" s="44"/>
      <c r="EE709" s="21"/>
      <c r="EF709" s="44"/>
      <c r="EG709" s="21">
        <v>790744</v>
      </c>
      <c r="EH709" s="44"/>
      <c r="EI709" s="21">
        <v>300323</v>
      </c>
      <c r="EJ709" s="44"/>
      <c r="EK709" s="44"/>
      <c r="EL709" s="21"/>
      <c r="EM709" s="44">
        <v>1058598</v>
      </c>
      <c r="EN709" s="44"/>
      <c r="EO709" s="44">
        <v>19490</v>
      </c>
      <c r="EP709" s="21"/>
      <c r="EQ709" s="21"/>
      <c r="ER709" s="21"/>
      <c r="ES709" s="21"/>
      <c r="ET709" s="44"/>
      <c r="EU709" s="21"/>
      <c r="EV709" s="44"/>
      <c r="EW709" s="21"/>
      <c r="EX709" s="44"/>
      <c r="EY709" s="44"/>
      <c r="EZ709" s="21"/>
      <c r="FA709" s="21"/>
      <c r="FB709" s="44"/>
      <c r="FC709" s="44"/>
      <c r="FD709" s="21"/>
      <c r="FE709" s="112"/>
      <c r="FF709" s="44"/>
      <c r="FG709" s="44">
        <v>6995150</v>
      </c>
      <c r="FH709" s="44">
        <v>1611006</v>
      </c>
      <c r="FI709" s="44">
        <v>3651413</v>
      </c>
      <c r="FJ709" s="44">
        <v>258896</v>
      </c>
      <c r="FK709" s="44">
        <v>4534074</v>
      </c>
      <c r="FL709" s="44"/>
      <c r="FM709" s="44"/>
      <c r="FN709" s="44"/>
      <c r="FO709" s="44"/>
      <c r="FP709" s="44"/>
      <c r="FQ709" s="44"/>
      <c r="FR709" s="44"/>
      <c r="FS709" s="44"/>
      <c r="FT709" s="44"/>
      <c r="FU709" s="44"/>
      <c r="FV709" s="21">
        <v>801550</v>
      </c>
      <c r="FW709" s="44"/>
      <c r="FX709" s="44">
        <v>644062</v>
      </c>
      <c r="FY709" s="44">
        <v>28655</v>
      </c>
      <c r="FZ709" s="44">
        <v>233359</v>
      </c>
      <c r="GA709" s="44">
        <v>82026</v>
      </c>
      <c r="GB709" s="44"/>
      <c r="GC709" s="44">
        <v>30877</v>
      </c>
      <c r="GD709" s="44">
        <v>249452</v>
      </c>
      <c r="GE709" s="44">
        <v>221677</v>
      </c>
      <c r="GF709" s="44">
        <v>98883</v>
      </c>
      <c r="GG709" s="44">
        <v>634430</v>
      </c>
      <c r="GH709" s="44">
        <v>203386</v>
      </c>
      <c r="GI709" s="44">
        <v>106226</v>
      </c>
      <c r="GJ709" s="44">
        <v>200747</v>
      </c>
      <c r="GK709" s="44">
        <v>2754198</v>
      </c>
      <c r="GL709" s="44">
        <v>46779</v>
      </c>
      <c r="GM709" s="44">
        <v>197520</v>
      </c>
      <c r="GN709" s="44">
        <v>14482</v>
      </c>
      <c r="GO709" s="44">
        <v>28897</v>
      </c>
      <c r="GP709" s="44"/>
      <c r="GQ709" s="44">
        <v>36926</v>
      </c>
      <c r="GR709" s="44">
        <v>-6789</v>
      </c>
      <c r="GS709" s="44">
        <v>6322072</v>
      </c>
      <c r="GT709" s="44"/>
      <c r="GU709" s="21">
        <v>226332</v>
      </c>
      <c r="GV709" s="44"/>
      <c r="GW709" s="44"/>
      <c r="GX709" s="44">
        <v>42690</v>
      </c>
      <c r="GY709" s="44">
        <v>6591094</v>
      </c>
      <c r="GZ709" s="44">
        <v>1465627</v>
      </c>
      <c r="HA709" s="44"/>
      <c r="HB709" s="44"/>
      <c r="HC709" s="44">
        <v>5125467</v>
      </c>
      <c r="HD709" s="44">
        <v>6591094</v>
      </c>
      <c r="HE709" s="21"/>
      <c r="HF709" s="21"/>
      <c r="HG709" s="21"/>
      <c r="HH709" s="21"/>
      <c r="HI709" s="21">
        <v>0</v>
      </c>
      <c r="HJ709" s="44"/>
      <c r="HK709" s="21">
        <v>454520</v>
      </c>
      <c r="HL709" s="21">
        <v>757515</v>
      </c>
      <c r="HM709" s="21">
        <v>1212035</v>
      </c>
      <c r="HN709" s="21">
        <v>-985703</v>
      </c>
      <c r="HO709" s="21"/>
      <c r="HP709" s="44"/>
      <c r="HQ709" s="47"/>
      <c r="HR709" s="47"/>
      <c r="HS709" s="47"/>
      <c r="HT709" s="47" t="s">
        <v>4147</v>
      </c>
      <c r="HU709" s="47">
        <v>1260439.22</v>
      </c>
      <c r="HV709" s="47">
        <v>1820</v>
      </c>
      <c r="HW709" s="47">
        <v>0</v>
      </c>
      <c r="HX709" s="47">
        <v>12688</v>
      </c>
      <c r="HY709" s="47">
        <v>19644</v>
      </c>
      <c r="HZ709" s="47">
        <v>45378</v>
      </c>
      <c r="IA709" s="47">
        <v>0</v>
      </c>
      <c r="IB709" s="47">
        <v>0</v>
      </c>
      <c r="IC709" s="47">
        <v>0</v>
      </c>
      <c r="ID709">
        <v>21552</v>
      </c>
      <c r="IE709" s="47">
        <v>1567</v>
      </c>
      <c r="IF709">
        <v>6861</v>
      </c>
      <c r="IG709" s="47">
        <v>3255</v>
      </c>
      <c r="IH709" s="47">
        <v>11729</v>
      </c>
      <c r="II709">
        <v>4087</v>
      </c>
      <c r="IJ709">
        <v>3188</v>
      </c>
      <c r="IK709">
        <v>2304</v>
      </c>
      <c r="IL709">
        <v>22142</v>
      </c>
      <c r="IM709">
        <v>156215</v>
      </c>
      <c r="IN709">
        <v>0</v>
      </c>
      <c r="IO709">
        <v>0</v>
      </c>
      <c r="IP709">
        <v>48</v>
      </c>
      <c r="IQ709">
        <v>0</v>
      </c>
      <c r="IR709">
        <v>0</v>
      </c>
      <c r="IS709">
        <v>0</v>
      </c>
      <c r="IT709">
        <v>48</v>
      </c>
      <c r="IU709">
        <v>152500</v>
      </c>
      <c r="IV709">
        <v>0</v>
      </c>
      <c r="IW709">
        <v>766813</v>
      </c>
      <c r="IX709">
        <v>948288</v>
      </c>
      <c r="IY709">
        <v>1201256</v>
      </c>
      <c r="IZ709">
        <v>0</v>
      </c>
      <c r="JA709">
        <v>0</v>
      </c>
      <c r="JB709">
        <v>0</v>
      </c>
      <c r="JC709">
        <v>1114247</v>
      </c>
      <c r="JD709">
        <v>60165</v>
      </c>
      <c r="JE709">
        <v>160696</v>
      </c>
      <c r="JF709">
        <v>74963</v>
      </c>
      <c r="JG709">
        <v>336514</v>
      </c>
      <c r="JH709">
        <v>147026</v>
      </c>
      <c r="JI709">
        <v>77110</v>
      </c>
      <c r="JJ709">
        <v>145963</v>
      </c>
      <c r="JK709">
        <v>1244551</v>
      </c>
      <c r="JL709">
        <v>6430092</v>
      </c>
      <c r="JM709">
        <v>0</v>
      </c>
      <c r="JN709">
        <v>0</v>
      </c>
      <c r="JO709">
        <v>3072</v>
      </c>
      <c r="JP709">
        <v>0</v>
      </c>
      <c r="JQ709">
        <v>0</v>
      </c>
      <c r="JR709">
        <v>0</v>
      </c>
      <c r="JS709">
        <v>3072</v>
      </c>
      <c r="JT709"/>
      <c r="JU709"/>
      <c r="JV709"/>
      <c r="JW709"/>
      <c r="JX709"/>
      <c r="JY709">
        <v>21552</v>
      </c>
      <c r="JZ709"/>
      <c r="KA709"/>
      <c r="KB709"/>
      <c r="KC709"/>
      <c r="KD709"/>
      <c r="KE709">
        <v>1114247</v>
      </c>
      <c r="KF709">
        <v>102</v>
      </c>
      <c r="KG709">
        <v>143</v>
      </c>
      <c r="KH709">
        <v>72</v>
      </c>
      <c r="KI709">
        <v>57</v>
      </c>
      <c r="KJ709">
        <v>89</v>
      </c>
      <c r="KK709">
        <v>34</v>
      </c>
      <c r="KL709">
        <v>29</v>
      </c>
      <c r="KM709">
        <v>44</v>
      </c>
      <c r="KN709">
        <v>21</v>
      </c>
      <c r="KO709">
        <v>1</v>
      </c>
      <c r="KP709">
        <v>0</v>
      </c>
      <c r="KQ709">
        <v>0</v>
      </c>
      <c r="KR709">
        <v>1</v>
      </c>
      <c r="KS709">
        <v>0</v>
      </c>
      <c r="KT709">
        <v>0</v>
      </c>
      <c r="KU709">
        <v>1</v>
      </c>
      <c r="KV709">
        <v>0</v>
      </c>
      <c r="KW709">
        <v>0</v>
      </c>
      <c r="KX709">
        <v>0</v>
      </c>
      <c r="KY709">
        <v>0</v>
      </c>
      <c r="KZ709">
        <v>0</v>
      </c>
      <c r="LA709">
        <v>0</v>
      </c>
      <c r="LB709">
        <v>0</v>
      </c>
      <c r="LC709">
        <v>0</v>
      </c>
      <c r="LD709">
        <v>0</v>
      </c>
      <c r="LE709">
        <v>0</v>
      </c>
      <c r="LF709">
        <v>1</v>
      </c>
      <c r="LG709">
        <v>0</v>
      </c>
      <c r="LH709">
        <v>0</v>
      </c>
    </row>
    <row r="710" spans="1:320" s="34" customFormat="1" ht="15" customHeight="1" x14ac:dyDescent="0.25">
      <c r="A710" s="45">
        <v>206340960</v>
      </c>
      <c r="B710" s="45" t="s">
        <v>5623</v>
      </c>
      <c r="C710" s="46">
        <v>45292</v>
      </c>
      <c r="D710" s="46">
        <v>45657</v>
      </c>
      <c r="E710" s="47">
        <v>366</v>
      </c>
      <c r="F710" s="45" t="s">
        <v>883</v>
      </c>
      <c r="G710" s="45" t="s">
        <v>884</v>
      </c>
      <c r="H710" s="45" t="s">
        <v>1436</v>
      </c>
      <c r="I710" s="45" t="s">
        <v>886</v>
      </c>
      <c r="J710" s="45" t="s">
        <v>887</v>
      </c>
      <c r="K710" s="45" t="s">
        <v>1392</v>
      </c>
      <c r="L710" s="45" t="s">
        <v>5229</v>
      </c>
      <c r="M710" s="45" t="s">
        <v>5624</v>
      </c>
      <c r="N710" s="45" t="s">
        <v>5625</v>
      </c>
      <c r="O710" s="45" t="s">
        <v>5558</v>
      </c>
      <c r="P710" s="45" t="s">
        <v>5559</v>
      </c>
      <c r="Q710" s="45" t="s">
        <v>5626</v>
      </c>
      <c r="R710" t="s">
        <v>5573</v>
      </c>
      <c r="S710" s="45" t="s">
        <v>893</v>
      </c>
      <c r="T710"/>
      <c r="U710" s="47">
        <v>59</v>
      </c>
      <c r="V710" s="47">
        <v>59</v>
      </c>
      <c r="W710" s="47" t="s">
        <v>1728</v>
      </c>
      <c r="X710" s="47">
        <v>21594</v>
      </c>
      <c r="Y710" s="47">
        <v>20478</v>
      </c>
      <c r="Z710" s="48">
        <v>212.94</v>
      </c>
      <c r="AA710" s="44">
        <v>347</v>
      </c>
      <c r="AB710" s="44">
        <v>361</v>
      </c>
      <c r="AC710" s="44">
        <v>4405</v>
      </c>
      <c r="AD710" s="44"/>
      <c r="AE710" s="44">
        <v>1341</v>
      </c>
      <c r="AF710" s="44">
        <v>8326</v>
      </c>
      <c r="AG710" s="44">
        <v>1244</v>
      </c>
      <c r="AH710" s="47">
        <v>4129</v>
      </c>
      <c r="AI710" s="47">
        <v>105</v>
      </c>
      <c r="AJ710">
        <v>928</v>
      </c>
      <c r="AK710" t="s">
        <v>895</v>
      </c>
      <c r="AL710">
        <v>20478</v>
      </c>
      <c r="AM710"/>
      <c r="AN710"/>
      <c r="AO710"/>
      <c r="AP710"/>
      <c r="AQ710"/>
      <c r="AR710" s="44"/>
      <c r="AS710" s="44"/>
      <c r="AT710" s="44"/>
      <c r="AU710" s="44">
        <v>8191200</v>
      </c>
      <c r="AV710" s="44">
        <v>6105959</v>
      </c>
      <c r="AW710" s="44">
        <v>2410516</v>
      </c>
      <c r="AX710" s="44">
        <v>1953</v>
      </c>
      <c r="AY710" s="44">
        <v>11888596</v>
      </c>
      <c r="AZ710" s="21">
        <v>10310938</v>
      </c>
      <c r="BA710" s="21">
        <v>1577658</v>
      </c>
      <c r="BB710" s="44">
        <v>1031</v>
      </c>
      <c r="BC710" s="44"/>
      <c r="BD710" s="44"/>
      <c r="BE710" s="44">
        <v>1578689</v>
      </c>
      <c r="BF710" s="44">
        <v>1762000</v>
      </c>
      <c r="BG710" s="44"/>
      <c r="BH710" s="44">
        <v>536400</v>
      </c>
      <c r="BI710" s="21">
        <v>3330400</v>
      </c>
      <c r="BJ710" s="21">
        <v>497600</v>
      </c>
      <c r="BK710" s="21">
        <v>1651600</v>
      </c>
      <c r="BL710" s="21">
        <v>42000</v>
      </c>
      <c r="BM710" s="21">
        <v>371200</v>
      </c>
      <c r="BN710" s="21">
        <v>8191200</v>
      </c>
      <c r="BO710" s="21"/>
      <c r="BP710" s="21"/>
      <c r="BQ710" s="44"/>
      <c r="BR710" s="21"/>
      <c r="BS710" s="44"/>
      <c r="BT710" s="21"/>
      <c r="BU710" s="44"/>
      <c r="BV710" s="21"/>
      <c r="BW710" s="44">
        <v>2737147</v>
      </c>
      <c r="BX710" s="21"/>
      <c r="BY710" s="21"/>
      <c r="BZ710" s="21"/>
      <c r="CA710" s="44">
        <v>10641</v>
      </c>
      <c r="CB710" s="44"/>
      <c r="CC710" s="44">
        <v>66064</v>
      </c>
      <c r="CD710" s="44"/>
      <c r="CE710" s="44">
        <v>762120</v>
      </c>
      <c r="CF710" s="44"/>
      <c r="CG710" s="44">
        <v>2529577</v>
      </c>
      <c r="CH710" s="44"/>
      <c r="CI710" s="21">
        <v>410</v>
      </c>
      <c r="CJ710" s="44"/>
      <c r="CK710" s="21"/>
      <c r="CL710" s="44"/>
      <c r="CM710" s="44">
        <v>0</v>
      </c>
      <c r="CN710" s="44">
        <v>0</v>
      </c>
      <c r="CO710" s="44">
        <v>2783136</v>
      </c>
      <c r="CP710" s="44">
        <v>0</v>
      </c>
      <c r="CQ710" s="21">
        <v>2521825</v>
      </c>
      <c r="CR710" s="44">
        <v>113300</v>
      </c>
      <c r="CS710" s="44">
        <v>607840</v>
      </c>
      <c r="CT710" s="44">
        <v>67113</v>
      </c>
      <c r="CU710" s="44"/>
      <c r="CV710" s="44">
        <v>12745</v>
      </c>
      <c r="CW710" s="21"/>
      <c r="CX710" s="21"/>
      <c r="CY710" s="21"/>
      <c r="CZ710" s="21"/>
      <c r="DA710" s="21"/>
      <c r="DB710" s="21"/>
      <c r="DC710" s="21"/>
      <c r="DD710" s="21"/>
      <c r="DE710" s="44"/>
      <c r="DF710" s="21"/>
      <c r="DG710" s="44"/>
      <c r="DH710" s="21"/>
      <c r="DI710" s="44"/>
      <c r="DJ710" s="44"/>
      <c r="DK710" s="44"/>
      <c r="DL710" s="44"/>
      <c r="DM710" s="21"/>
      <c r="DN710" s="44"/>
      <c r="DO710" s="44"/>
      <c r="DP710" s="44"/>
      <c r="DQ710" s="44"/>
      <c r="DR710" s="44"/>
      <c r="DS710" s="44"/>
      <c r="DT710" s="44"/>
      <c r="DU710" s="44"/>
      <c r="DV710" s="44"/>
      <c r="DW710" s="44"/>
      <c r="DX710" s="44"/>
      <c r="DY710" s="44">
        <v>400</v>
      </c>
      <c r="DZ710" s="44"/>
      <c r="EA710" s="44"/>
      <c r="EB710" s="21"/>
      <c r="EC710" s="44">
        <v>934</v>
      </c>
      <c r="ED710" s="44"/>
      <c r="EE710" s="21"/>
      <c r="EF710" s="44"/>
      <c r="EG710" s="21">
        <v>-114277</v>
      </c>
      <c r="EH710" s="44"/>
      <c r="EI710" s="21">
        <v>793488</v>
      </c>
      <c r="EJ710" s="44"/>
      <c r="EK710" s="44">
        <v>760913</v>
      </c>
      <c r="EL710" s="21"/>
      <c r="EM710" s="44">
        <v>898434</v>
      </c>
      <c r="EN710" s="44"/>
      <c r="EO710" s="44">
        <v>70624</v>
      </c>
      <c r="EP710" s="21"/>
      <c r="EQ710" s="21"/>
      <c r="ER710" s="21"/>
      <c r="ES710" s="21"/>
      <c r="ET710" s="44"/>
      <c r="EU710" s="21"/>
      <c r="EV710" s="44"/>
      <c r="EW710" s="21"/>
      <c r="EX710" s="44"/>
      <c r="EY710" s="44"/>
      <c r="EZ710" s="21"/>
      <c r="FA710" s="21"/>
      <c r="FB710" s="44"/>
      <c r="FC710" s="44"/>
      <c r="FD710" s="21"/>
      <c r="FE710" s="112"/>
      <c r="FF710" s="44"/>
      <c r="FG710" s="44">
        <v>5118556</v>
      </c>
      <c r="FH710" s="44">
        <v>1267291</v>
      </c>
      <c r="FI710" s="44">
        <v>3925091</v>
      </c>
      <c r="FJ710" s="44">
        <v>85065</v>
      </c>
      <c r="FK710" s="44">
        <v>3947889</v>
      </c>
      <c r="FL710" s="44"/>
      <c r="FM710" s="44"/>
      <c r="FN710" s="44"/>
      <c r="FO710" s="44"/>
      <c r="FP710" s="44"/>
      <c r="FQ710" s="44"/>
      <c r="FR710" s="44"/>
      <c r="FS710" s="44"/>
      <c r="FT710" s="44">
        <v>23265</v>
      </c>
      <c r="FU710" s="44">
        <v>3144</v>
      </c>
      <c r="FV710" s="21">
        <v>420521</v>
      </c>
      <c r="FW710" s="44"/>
      <c r="FX710" s="44">
        <v>229369</v>
      </c>
      <c r="FY710" s="44">
        <v>31256</v>
      </c>
      <c r="FZ710" s="44">
        <v>327165</v>
      </c>
      <c r="GA710" s="44">
        <v>43905</v>
      </c>
      <c r="GB710" s="44"/>
      <c r="GC710" s="44">
        <v>18377</v>
      </c>
      <c r="GD710" s="44">
        <v>370826</v>
      </c>
      <c r="GE710" s="44">
        <v>223805</v>
      </c>
      <c r="GF710" s="44">
        <v>95211</v>
      </c>
      <c r="GG710" s="44">
        <v>720204</v>
      </c>
      <c r="GH710" s="44">
        <v>126071</v>
      </c>
      <c r="GI710" s="44">
        <v>78925</v>
      </c>
      <c r="GJ710" s="44">
        <v>106725</v>
      </c>
      <c r="GK710" s="44">
        <v>2643391</v>
      </c>
      <c r="GL710" s="44">
        <v>85181</v>
      </c>
      <c r="GM710" s="44">
        <v>583311</v>
      </c>
      <c r="GN710" s="44">
        <v>24455</v>
      </c>
      <c r="GO710" s="44">
        <v>65000</v>
      </c>
      <c r="GP710" s="44"/>
      <c r="GQ710" s="44">
        <v>8887</v>
      </c>
      <c r="GR710" s="44">
        <v>134055</v>
      </c>
      <c r="GS710" s="44">
        <v>4460572</v>
      </c>
      <c r="GT710" s="44"/>
      <c r="GU710" s="21">
        <v>674035</v>
      </c>
      <c r="GV710" s="44"/>
      <c r="GW710" s="44"/>
      <c r="GX710" s="44"/>
      <c r="GY710" s="44">
        <v>5134607</v>
      </c>
      <c r="GZ710" s="44">
        <v>707333</v>
      </c>
      <c r="HA710" s="44"/>
      <c r="HB710" s="44"/>
      <c r="HC710" s="44">
        <v>4427274</v>
      </c>
      <c r="HD710" s="44">
        <v>5134607</v>
      </c>
      <c r="HE710" s="21">
        <v>2153032</v>
      </c>
      <c r="HF710" s="21"/>
      <c r="HG710" s="21"/>
      <c r="HH710" s="21"/>
      <c r="HI710" s="21">
        <v>0</v>
      </c>
      <c r="HJ710" s="44">
        <v>846056</v>
      </c>
      <c r="HK710" s="21"/>
      <c r="HL710" s="21">
        <v>193827</v>
      </c>
      <c r="HM710" s="21">
        <v>1039883</v>
      </c>
      <c r="HN710" s="21">
        <v>-365848</v>
      </c>
      <c r="HO710" s="21"/>
      <c r="HP710" s="44"/>
      <c r="HQ710" s="47"/>
      <c r="HR710" s="47"/>
      <c r="HS710" s="47"/>
      <c r="HT710" s="47" t="s">
        <v>1759</v>
      </c>
      <c r="HU710" s="47">
        <v>0</v>
      </c>
      <c r="HV710" s="47">
        <v>1944</v>
      </c>
      <c r="HW710" s="47">
        <v>0</v>
      </c>
      <c r="HX710" s="47">
        <v>8129</v>
      </c>
      <c r="HY710" s="47">
        <v>21873</v>
      </c>
      <c r="HZ710" s="47">
        <v>50652</v>
      </c>
      <c r="IA710" s="47">
        <v>0</v>
      </c>
      <c r="IB710" s="47">
        <v>0</v>
      </c>
      <c r="IC710" s="47">
        <v>1929</v>
      </c>
      <c r="ID710">
        <v>11164</v>
      </c>
      <c r="IE710" s="47">
        <v>3256</v>
      </c>
      <c r="IF710">
        <v>7685</v>
      </c>
      <c r="IG710" s="47">
        <v>4028</v>
      </c>
      <c r="IH710" s="47">
        <v>16143</v>
      </c>
      <c r="II710">
        <v>2612</v>
      </c>
      <c r="IJ710">
        <v>2507</v>
      </c>
      <c r="IK710">
        <v>1864</v>
      </c>
      <c r="IL710">
        <v>13078</v>
      </c>
      <c r="IM710">
        <v>146864</v>
      </c>
      <c r="IN710">
        <v>0</v>
      </c>
      <c r="IO710">
        <v>0</v>
      </c>
      <c r="IP710">
        <v>782</v>
      </c>
      <c r="IQ710">
        <v>2351</v>
      </c>
      <c r="IR710">
        <v>0</v>
      </c>
      <c r="IS710">
        <v>0</v>
      </c>
      <c r="IT710">
        <v>3133</v>
      </c>
      <c r="IU710">
        <v>161948</v>
      </c>
      <c r="IV710">
        <v>0</v>
      </c>
      <c r="IW710">
        <v>431637</v>
      </c>
      <c r="IX710">
        <v>948120</v>
      </c>
      <c r="IY710">
        <v>1204090</v>
      </c>
      <c r="IZ710">
        <v>0</v>
      </c>
      <c r="JA710">
        <v>0</v>
      </c>
      <c r="JB710">
        <v>103285</v>
      </c>
      <c r="JC710">
        <v>581283</v>
      </c>
      <c r="JD710">
        <v>79727</v>
      </c>
      <c r="JE710">
        <v>139935</v>
      </c>
      <c r="JF710">
        <v>70744</v>
      </c>
      <c r="JG710">
        <v>356528</v>
      </c>
      <c r="JH710">
        <v>105299</v>
      </c>
      <c r="JI710">
        <v>54595</v>
      </c>
      <c r="JJ710">
        <v>84384</v>
      </c>
      <c r="JK710">
        <v>796981</v>
      </c>
      <c r="JL710">
        <v>5118556</v>
      </c>
      <c r="JM710">
        <v>0</v>
      </c>
      <c r="JN710">
        <v>0</v>
      </c>
      <c r="JO710">
        <v>39124</v>
      </c>
      <c r="JP710">
        <v>82294</v>
      </c>
      <c r="JQ710">
        <v>0</v>
      </c>
      <c r="JR710">
        <v>0</v>
      </c>
      <c r="JS710">
        <v>121418</v>
      </c>
      <c r="JT710"/>
      <c r="JU710"/>
      <c r="JV710"/>
      <c r="JW710"/>
      <c r="JX710"/>
      <c r="JY710">
        <v>11164</v>
      </c>
      <c r="JZ710"/>
      <c r="KA710"/>
      <c r="KB710"/>
      <c r="KC710"/>
      <c r="KD710"/>
      <c r="KE710">
        <v>581283</v>
      </c>
      <c r="KF710">
        <v>132</v>
      </c>
      <c r="KG710">
        <v>176</v>
      </c>
      <c r="KH710">
        <v>94</v>
      </c>
      <c r="KI710">
        <v>97</v>
      </c>
      <c r="KJ710">
        <v>132</v>
      </c>
      <c r="KK710">
        <v>66</v>
      </c>
      <c r="KL710">
        <v>65</v>
      </c>
      <c r="KM710">
        <v>94</v>
      </c>
      <c r="KN710">
        <v>41</v>
      </c>
      <c r="KO710">
        <v>1</v>
      </c>
      <c r="KP710">
        <v>0</v>
      </c>
      <c r="KQ710">
        <v>0</v>
      </c>
      <c r="KR710">
        <v>1</v>
      </c>
      <c r="KS710">
        <v>0</v>
      </c>
      <c r="KT710">
        <v>0</v>
      </c>
      <c r="KU710">
        <v>1</v>
      </c>
      <c r="KV710">
        <v>0</v>
      </c>
      <c r="KW710">
        <v>0</v>
      </c>
      <c r="KX710">
        <v>0</v>
      </c>
      <c r="KY710">
        <v>0</v>
      </c>
      <c r="KZ710">
        <v>0</v>
      </c>
      <c r="LA710">
        <v>0</v>
      </c>
      <c r="LB710">
        <v>0</v>
      </c>
      <c r="LC710">
        <v>0</v>
      </c>
      <c r="LD710">
        <v>1</v>
      </c>
      <c r="LE710">
        <v>0</v>
      </c>
      <c r="LF710">
        <v>0</v>
      </c>
      <c r="LG710">
        <v>0</v>
      </c>
      <c r="LH710">
        <v>0</v>
      </c>
    </row>
    <row r="711" spans="1:320" s="34" customFormat="1" ht="15" customHeight="1" x14ac:dyDescent="0.25">
      <c r="A711" s="45">
        <v>206340980</v>
      </c>
      <c r="B711" s="45" t="s">
        <v>5627</v>
      </c>
      <c r="C711" s="46">
        <v>45292</v>
      </c>
      <c r="D711" s="46">
        <v>45657</v>
      </c>
      <c r="E711" s="47">
        <v>366</v>
      </c>
      <c r="F711" s="45" t="s">
        <v>883</v>
      </c>
      <c r="G711" s="45" t="s">
        <v>884</v>
      </c>
      <c r="H711" s="45" t="s">
        <v>1436</v>
      </c>
      <c r="I711" s="45" t="s">
        <v>886</v>
      </c>
      <c r="J711" s="45" t="s">
        <v>887</v>
      </c>
      <c r="K711" s="45" t="s">
        <v>1392</v>
      </c>
      <c r="L711" s="45" t="s">
        <v>5563</v>
      </c>
      <c r="M711" s="45" t="s">
        <v>5628</v>
      </c>
      <c r="N711" s="45" t="s">
        <v>5629</v>
      </c>
      <c r="O711" s="45" t="s">
        <v>5558</v>
      </c>
      <c r="P711" s="45" t="s">
        <v>5630</v>
      </c>
      <c r="Q711" s="45" t="s">
        <v>5631</v>
      </c>
      <c r="R711" t="s">
        <v>5632</v>
      </c>
      <c r="S711" s="45" t="s">
        <v>893</v>
      </c>
      <c r="T711"/>
      <c r="U711" s="47">
        <v>49</v>
      </c>
      <c r="V711" s="47">
        <v>49</v>
      </c>
      <c r="W711" s="47" t="s">
        <v>1728</v>
      </c>
      <c r="X711" s="47">
        <v>17934</v>
      </c>
      <c r="Y711" s="47">
        <v>16870</v>
      </c>
      <c r="Z711" s="48">
        <v>211.22</v>
      </c>
      <c r="AA711" s="44">
        <v>165</v>
      </c>
      <c r="AB711" s="44">
        <v>165</v>
      </c>
      <c r="AC711" s="44">
        <v>1239</v>
      </c>
      <c r="AD711" s="44"/>
      <c r="AE711" s="44">
        <v>1451</v>
      </c>
      <c r="AF711" s="44">
        <v>9150</v>
      </c>
      <c r="AG711" s="44">
        <v>278</v>
      </c>
      <c r="AH711" s="47">
        <v>1462</v>
      </c>
      <c r="AI711" s="47">
        <v>257</v>
      </c>
      <c r="AJ711">
        <v>3033</v>
      </c>
      <c r="AK711" t="s">
        <v>895</v>
      </c>
      <c r="AL711">
        <v>16870</v>
      </c>
      <c r="AM711"/>
      <c r="AN711"/>
      <c r="AO711"/>
      <c r="AP711"/>
      <c r="AQ711"/>
      <c r="AR711" s="44"/>
      <c r="AS711" s="44"/>
      <c r="AT711" s="44"/>
      <c r="AU711" s="44">
        <v>5904500</v>
      </c>
      <c r="AV711" s="44">
        <v>2794952</v>
      </c>
      <c r="AW711" s="44">
        <v>700131</v>
      </c>
      <c r="AX711" s="44"/>
      <c r="AY711" s="44">
        <v>7999321</v>
      </c>
      <c r="AZ711" s="21">
        <v>7536554</v>
      </c>
      <c r="BA711" s="21">
        <v>462767</v>
      </c>
      <c r="BB711" s="44">
        <v>1795</v>
      </c>
      <c r="BC711" s="44"/>
      <c r="BD711" s="44"/>
      <c r="BE711" s="44">
        <v>464562</v>
      </c>
      <c r="BF711" s="44">
        <v>433650</v>
      </c>
      <c r="BG711" s="44"/>
      <c r="BH711" s="44">
        <v>507850</v>
      </c>
      <c r="BI711" s="21">
        <v>3202500</v>
      </c>
      <c r="BJ711" s="21">
        <v>97300</v>
      </c>
      <c r="BK711" s="21">
        <v>511700</v>
      </c>
      <c r="BL711" s="21">
        <v>89950</v>
      </c>
      <c r="BM711" s="21">
        <v>1061550</v>
      </c>
      <c r="BN711" s="21">
        <v>5904500</v>
      </c>
      <c r="BO711" s="21"/>
      <c r="BP711" s="21"/>
      <c r="BQ711" s="44"/>
      <c r="BR711" s="21"/>
      <c r="BS711" s="44"/>
      <c r="BT711" s="21"/>
      <c r="BU711" s="44"/>
      <c r="BV711" s="21"/>
      <c r="BW711" s="44">
        <v>1579092</v>
      </c>
      <c r="BX711" s="21"/>
      <c r="BY711" s="21"/>
      <c r="BZ711" s="21"/>
      <c r="CA711" s="44">
        <v>10849</v>
      </c>
      <c r="CB711" s="44"/>
      <c r="CC711" s="44">
        <v>68411</v>
      </c>
      <c r="CD711" s="44"/>
      <c r="CE711" s="44">
        <v>181935</v>
      </c>
      <c r="CF711" s="44"/>
      <c r="CG711" s="44">
        <v>953831</v>
      </c>
      <c r="CH711" s="44"/>
      <c r="CI711" s="21">
        <v>834</v>
      </c>
      <c r="CJ711" s="44"/>
      <c r="CK711" s="21"/>
      <c r="CL711" s="44"/>
      <c r="CM711" s="44">
        <v>1307</v>
      </c>
      <c r="CN711" s="44">
        <v>3898</v>
      </c>
      <c r="CO711" s="44">
        <v>1309412</v>
      </c>
      <c r="CP711" s="44">
        <v>0</v>
      </c>
      <c r="CQ711" s="21">
        <v>1097350</v>
      </c>
      <c r="CR711" s="44">
        <v>115150</v>
      </c>
      <c r="CS711" s="44">
        <v>232166</v>
      </c>
      <c r="CT711" s="44">
        <v>17492</v>
      </c>
      <c r="CU711" s="44"/>
      <c r="CV711" s="44">
        <v>18177</v>
      </c>
      <c r="CW711" s="21"/>
      <c r="CX711" s="21"/>
      <c r="CY711" s="21"/>
      <c r="CZ711" s="21"/>
      <c r="DA711" s="21"/>
      <c r="DB711" s="21"/>
      <c r="DC711" s="21"/>
      <c r="DD711" s="21"/>
      <c r="DE711" s="44"/>
      <c r="DF711" s="21"/>
      <c r="DG711" s="44"/>
      <c r="DH711" s="21"/>
      <c r="DI711" s="44"/>
      <c r="DJ711" s="44"/>
      <c r="DK711" s="44"/>
      <c r="DL711" s="44"/>
      <c r="DM711" s="21"/>
      <c r="DN711" s="44"/>
      <c r="DO711" s="44"/>
      <c r="DP711" s="44"/>
      <c r="DQ711" s="44"/>
      <c r="DR711" s="44"/>
      <c r="DS711" s="44"/>
      <c r="DT711" s="44"/>
      <c r="DU711" s="44"/>
      <c r="DV711" s="44"/>
      <c r="DW711" s="44"/>
      <c r="DX711" s="44"/>
      <c r="DY711" s="44">
        <v>-9706</v>
      </c>
      <c r="DZ711" s="44"/>
      <c r="EA711" s="44"/>
      <c r="EB711" s="21"/>
      <c r="EC711" s="44">
        <v>587273</v>
      </c>
      <c r="ED711" s="44"/>
      <c r="EE711" s="21"/>
      <c r="EF711" s="44"/>
      <c r="EG711" s="21">
        <v>-323443</v>
      </c>
      <c r="EH711" s="44"/>
      <c r="EI711" s="21">
        <v>68282</v>
      </c>
      <c r="EJ711" s="44"/>
      <c r="EK711" s="44">
        <v>177463</v>
      </c>
      <c r="EL711" s="21"/>
      <c r="EM711" s="44">
        <v>307401</v>
      </c>
      <c r="EN711" s="44"/>
      <c r="EO711" s="44">
        <v>-107139</v>
      </c>
      <c r="EP711" s="21"/>
      <c r="EQ711" s="21"/>
      <c r="ER711" s="21"/>
      <c r="ES711" s="21"/>
      <c r="ET711" s="44"/>
      <c r="EU711" s="21"/>
      <c r="EV711" s="44"/>
      <c r="EW711" s="21"/>
      <c r="EX711" s="44"/>
      <c r="EY711" s="44"/>
      <c r="EZ711" s="21"/>
      <c r="FA711" s="21"/>
      <c r="FB711" s="44"/>
      <c r="FC711" s="44"/>
      <c r="FD711" s="21"/>
      <c r="FE711" s="112"/>
      <c r="FF711" s="44"/>
      <c r="FG711" s="44">
        <v>3741029</v>
      </c>
      <c r="FH711" s="44">
        <v>968887</v>
      </c>
      <c r="FI711" s="44">
        <v>2826638</v>
      </c>
      <c r="FJ711" s="44">
        <v>88702</v>
      </c>
      <c r="FK711" s="44">
        <v>3202287</v>
      </c>
      <c r="FL711" s="44"/>
      <c r="FM711" s="44"/>
      <c r="FN711" s="44"/>
      <c r="FO711" s="44"/>
      <c r="FP711" s="44"/>
      <c r="FQ711" s="44"/>
      <c r="FR711" s="44"/>
      <c r="FS711" s="44"/>
      <c r="FT711" s="44">
        <v>7999</v>
      </c>
      <c r="FU711" s="44"/>
      <c r="FV711" s="21">
        <v>239511</v>
      </c>
      <c r="FW711" s="44"/>
      <c r="FX711" s="44">
        <v>122097</v>
      </c>
      <c r="FY711" s="44">
        <v>30379</v>
      </c>
      <c r="FZ711" s="44">
        <v>156655</v>
      </c>
      <c r="GA711" s="44">
        <v>8221</v>
      </c>
      <c r="GB711" s="44"/>
      <c r="GC711" s="44">
        <v>10835</v>
      </c>
      <c r="GD711" s="44">
        <v>152297</v>
      </c>
      <c r="GE711" s="44">
        <v>232476</v>
      </c>
      <c r="GF711" s="44">
        <v>121179</v>
      </c>
      <c r="GG711" s="44">
        <v>695523</v>
      </c>
      <c r="GH711" s="44">
        <v>102125</v>
      </c>
      <c r="GI711" s="44">
        <v>87896</v>
      </c>
      <c r="GJ711" s="44">
        <v>29686</v>
      </c>
      <c r="GK711" s="44">
        <v>1786023</v>
      </c>
      <c r="GL711" s="44">
        <v>10885</v>
      </c>
      <c r="GM711" s="44">
        <v>400794</v>
      </c>
      <c r="GN711" s="44">
        <v>9046</v>
      </c>
      <c r="GO711" s="44">
        <v>19982</v>
      </c>
      <c r="GP711" s="44"/>
      <c r="GQ711" s="44">
        <v>1758</v>
      </c>
      <c r="GR711" s="44">
        <v>108900</v>
      </c>
      <c r="GS711" s="44">
        <v>1596596</v>
      </c>
      <c r="GT711" s="44"/>
      <c r="GU711" s="21">
        <v>76346</v>
      </c>
      <c r="GV711" s="44"/>
      <c r="GW711" s="44"/>
      <c r="GX711" s="44"/>
      <c r="GY711" s="44">
        <v>1672942</v>
      </c>
      <c r="GZ711" s="44">
        <v>1008601</v>
      </c>
      <c r="HA711" s="44"/>
      <c r="HB711" s="44"/>
      <c r="HC711" s="44">
        <v>664341</v>
      </c>
      <c r="HD711" s="44">
        <v>1672942</v>
      </c>
      <c r="HE711" s="21"/>
      <c r="HF711" s="21"/>
      <c r="HG711" s="21">
        <v>427222</v>
      </c>
      <c r="HH711" s="21"/>
      <c r="HI711" s="21">
        <v>0</v>
      </c>
      <c r="HJ711" s="44">
        <v>42551</v>
      </c>
      <c r="HK711" s="21"/>
      <c r="HL711" s="21">
        <v>46293</v>
      </c>
      <c r="HM711" s="21">
        <v>88844</v>
      </c>
      <c r="HN711" s="21">
        <v>-12498</v>
      </c>
      <c r="HO711" s="21"/>
      <c r="HP711" s="44"/>
      <c r="HQ711" s="47"/>
      <c r="HR711" s="47"/>
      <c r="HS711" s="47"/>
      <c r="HT711" s="47" t="s">
        <v>1759</v>
      </c>
      <c r="HU711" s="47">
        <v>0</v>
      </c>
      <c r="HV711" s="47">
        <v>1923</v>
      </c>
      <c r="HW711" s="47">
        <v>0</v>
      </c>
      <c r="HX711" s="47">
        <v>8118</v>
      </c>
      <c r="HY711" s="47">
        <v>15317</v>
      </c>
      <c r="HZ711" s="47">
        <v>38348</v>
      </c>
      <c r="IA711" s="47">
        <v>0</v>
      </c>
      <c r="IB711" s="47">
        <v>0</v>
      </c>
      <c r="IC711" s="47">
        <v>1960</v>
      </c>
      <c r="ID711">
        <v>5888</v>
      </c>
      <c r="IE711" s="47">
        <v>1618</v>
      </c>
      <c r="IF711">
        <v>8149</v>
      </c>
      <c r="IG711" s="47"/>
      <c r="IH711" s="47">
        <v>15787</v>
      </c>
      <c r="II711">
        <v>2115</v>
      </c>
      <c r="IJ711">
        <v>3110</v>
      </c>
      <c r="IK711">
        <v>568</v>
      </c>
      <c r="IL711">
        <v>9984</v>
      </c>
      <c r="IM711">
        <v>112885</v>
      </c>
      <c r="IN711">
        <v>0</v>
      </c>
      <c r="IO711">
        <v>0</v>
      </c>
      <c r="IP711">
        <v>2482</v>
      </c>
      <c r="IQ711">
        <v>3599</v>
      </c>
      <c r="IR711">
        <v>0</v>
      </c>
      <c r="IS711">
        <v>0</v>
      </c>
      <c r="IT711">
        <v>6081</v>
      </c>
      <c r="IU711">
        <v>141825</v>
      </c>
      <c r="IV711">
        <v>0</v>
      </c>
      <c r="IW711">
        <v>422599</v>
      </c>
      <c r="IX711">
        <v>632654</v>
      </c>
      <c r="IY711">
        <v>978905</v>
      </c>
      <c r="IZ711">
        <v>0</v>
      </c>
      <c r="JA711">
        <v>0</v>
      </c>
      <c r="JB711">
        <v>101924</v>
      </c>
      <c r="JC711">
        <v>318488</v>
      </c>
      <c r="JD711">
        <v>52157</v>
      </c>
      <c r="JE711">
        <v>152246</v>
      </c>
      <c r="JF711"/>
      <c r="JG711">
        <v>350303</v>
      </c>
      <c r="JH711">
        <v>71641</v>
      </c>
      <c r="JI711">
        <v>57427</v>
      </c>
      <c r="JJ711">
        <v>23811</v>
      </c>
      <c r="JK711">
        <v>437049</v>
      </c>
      <c r="JL711">
        <v>3741029</v>
      </c>
      <c r="JM711">
        <v>0</v>
      </c>
      <c r="JN711">
        <v>0</v>
      </c>
      <c r="JO711">
        <v>124119</v>
      </c>
      <c r="JP711">
        <v>125959</v>
      </c>
      <c r="JQ711">
        <v>0</v>
      </c>
      <c r="JR711">
        <v>0</v>
      </c>
      <c r="JS711">
        <v>250078</v>
      </c>
      <c r="JT711"/>
      <c r="JU711"/>
      <c r="JV711"/>
      <c r="JW711"/>
      <c r="JX711"/>
      <c r="JY711">
        <v>5888</v>
      </c>
      <c r="JZ711"/>
      <c r="KA711"/>
      <c r="KB711"/>
      <c r="KC711"/>
      <c r="KD711"/>
      <c r="KE711">
        <v>318488</v>
      </c>
      <c r="KF711">
        <v>80</v>
      </c>
      <c r="KG711">
        <v>158</v>
      </c>
      <c r="KH711">
        <v>39</v>
      </c>
      <c r="KI711">
        <v>56</v>
      </c>
      <c r="KJ711">
        <v>112</v>
      </c>
      <c r="KK711">
        <v>26</v>
      </c>
      <c r="KL711">
        <v>33</v>
      </c>
      <c r="KM711">
        <v>66</v>
      </c>
      <c r="KN711">
        <v>15</v>
      </c>
      <c r="KO711">
        <v>1</v>
      </c>
      <c r="KP711">
        <v>0</v>
      </c>
      <c r="KQ711">
        <v>0</v>
      </c>
      <c r="KR711">
        <v>1</v>
      </c>
      <c r="KS711">
        <v>0</v>
      </c>
      <c r="KT711">
        <v>0</v>
      </c>
      <c r="KU711">
        <v>1</v>
      </c>
      <c r="KV711">
        <v>0</v>
      </c>
      <c r="KW711">
        <v>0</v>
      </c>
      <c r="KX711">
        <v>0</v>
      </c>
      <c r="KY711">
        <v>0</v>
      </c>
      <c r="KZ711">
        <v>0</v>
      </c>
      <c r="LA711">
        <v>0</v>
      </c>
      <c r="LB711">
        <v>0</v>
      </c>
      <c r="LC711">
        <v>0</v>
      </c>
      <c r="LD711">
        <v>1</v>
      </c>
      <c r="LE711">
        <v>0</v>
      </c>
      <c r="LF711">
        <v>0</v>
      </c>
      <c r="LG711">
        <v>0</v>
      </c>
      <c r="LH711">
        <v>0</v>
      </c>
    </row>
    <row r="712" spans="1:320" s="34" customFormat="1" ht="15" customHeight="1" x14ac:dyDescent="0.25">
      <c r="A712" s="45">
        <v>206340998</v>
      </c>
      <c r="B712" s="45" t="s">
        <v>5633</v>
      </c>
      <c r="C712" s="46">
        <v>45292</v>
      </c>
      <c r="D712" s="46">
        <v>45657</v>
      </c>
      <c r="E712" s="47">
        <v>366</v>
      </c>
      <c r="F712" s="45" t="s">
        <v>883</v>
      </c>
      <c r="G712" s="45" t="s">
        <v>884</v>
      </c>
      <c r="H712" s="45" t="s">
        <v>1436</v>
      </c>
      <c r="I712" s="45" t="s">
        <v>886</v>
      </c>
      <c r="J712" s="45" t="s">
        <v>887</v>
      </c>
      <c r="K712" s="45" t="s">
        <v>1392</v>
      </c>
      <c r="L712" s="45" t="s">
        <v>5563</v>
      </c>
      <c r="M712" s="45" t="s">
        <v>5634</v>
      </c>
      <c r="N712" s="45" t="s">
        <v>5635</v>
      </c>
      <c r="O712" s="45" t="s">
        <v>5558</v>
      </c>
      <c r="P712" s="45" t="s">
        <v>5636</v>
      </c>
      <c r="Q712" s="45" t="s">
        <v>5637</v>
      </c>
      <c r="R712" t="s">
        <v>5638</v>
      </c>
      <c r="S712" s="45" t="s">
        <v>893</v>
      </c>
      <c r="T712"/>
      <c r="U712" s="47">
        <v>51</v>
      </c>
      <c r="V712" s="47">
        <v>51</v>
      </c>
      <c r="W712" s="47" t="s">
        <v>1728</v>
      </c>
      <c r="X712" s="47">
        <v>18666</v>
      </c>
      <c r="Y712" s="47">
        <v>18071</v>
      </c>
      <c r="Z712" s="48">
        <v>222.85</v>
      </c>
      <c r="AA712" s="44">
        <v>265</v>
      </c>
      <c r="AB712" s="44">
        <v>287</v>
      </c>
      <c r="AC712" s="44">
        <v>2919</v>
      </c>
      <c r="AD712" s="44"/>
      <c r="AE712" s="44">
        <v>1186</v>
      </c>
      <c r="AF712" s="44">
        <v>9603</v>
      </c>
      <c r="AG712" s="44"/>
      <c r="AH712" s="47">
        <v>3653</v>
      </c>
      <c r="AI712" s="47"/>
      <c r="AJ712">
        <v>710</v>
      </c>
      <c r="AK712" t="s">
        <v>895</v>
      </c>
      <c r="AL712">
        <v>18071</v>
      </c>
      <c r="AM712"/>
      <c r="AN712"/>
      <c r="AO712"/>
      <c r="AP712"/>
      <c r="AQ712"/>
      <c r="AR712" s="44"/>
      <c r="AS712" s="44"/>
      <c r="AT712" s="44"/>
      <c r="AU712" s="44">
        <v>10842600</v>
      </c>
      <c r="AV712" s="44">
        <v>2823699</v>
      </c>
      <c r="AW712" s="44">
        <v>3686464</v>
      </c>
      <c r="AX712" s="44">
        <v>19129</v>
      </c>
      <c r="AY712" s="44">
        <v>9998964</v>
      </c>
      <c r="AZ712" s="21">
        <v>9099205</v>
      </c>
      <c r="BA712" s="21">
        <v>899759</v>
      </c>
      <c r="BB712" s="44">
        <v>3</v>
      </c>
      <c r="BC712" s="44"/>
      <c r="BD712" s="44"/>
      <c r="BE712" s="44">
        <v>899762</v>
      </c>
      <c r="BF712" s="44">
        <v>1751400</v>
      </c>
      <c r="BG712" s="44"/>
      <c r="BH712" s="44">
        <v>711600</v>
      </c>
      <c r="BI712" s="21">
        <v>5761800</v>
      </c>
      <c r="BJ712" s="21"/>
      <c r="BK712" s="21">
        <v>2191800</v>
      </c>
      <c r="BL712" s="21"/>
      <c r="BM712" s="21">
        <v>426000</v>
      </c>
      <c r="BN712" s="21">
        <v>10842600</v>
      </c>
      <c r="BO712" s="21"/>
      <c r="BP712" s="21"/>
      <c r="BQ712" s="44"/>
      <c r="BR712" s="21"/>
      <c r="BS712" s="44"/>
      <c r="BT712" s="21"/>
      <c r="BU712" s="44"/>
      <c r="BV712" s="21"/>
      <c r="BW712" s="44">
        <v>1723374</v>
      </c>
      <c r="BX712" s="21"/>
      <c r="BY712" s="21"/>
      <c r="BZ712" s="21"/>
      <c r="CA712" s="44"/>
      <c r="CB712" s="44"/>
      <c r="CC712" s="44">
        <v>91581</v>
      </c>
      <c r="CD712" s="44"/>
      <c r="CE712" s="44"/>
      <c r="CF712" s="44"/>
      <c r="CG712" s="44">
        <v>996490</v>
      </c>
      <c r="CH712" s="44"/>
      <c r="CI712" s="21">
        <v>9164</v>
      </c>
      <c r="CJ712" s="44"/>
      <c r="CK712" s="21">
        <v>3090</v>
      </c>
      <c r="CL712" s="44"/>
      <c r="CM712" s="44">
        <v>0</v>
      </c>
      <c r="CN712" s="44">
        <v>32574</v>
      </c>
      <c r="CO712" s="44">
        <v>974350</v>
      </c>
      <c r="CP712" s="44">
        <v>387436</v>
      </c>
      <c r="CQ712" s="21">
        <v>988600</v>
      </c>
      <c r="CR712" s="44">
        <v>44250</v>
      </c>
      <c r="CS712" s="44">
        <v>353872</v>
      </c>
      <c r="CT712" s="44">
        <v>26807</v>
      </c>
      <c r="CU712" s="44"/>
      <c r="CV712" s="44">
        <v>15810</v>
      </c>
      <c r="CW712" s="21"/>
      <c r="CX712" s="21"/>
      <c r="CY712" s="21"/>
      <c r="CZ712" s="21"/>
      <c r="DA712" s="21"/>
      <c r="DB712" s="21"/>
      <c r="DC712" s="21"/>
      <c r="DD712" s="21"/>
      <c r="DE712" s="44"/>
      <c r="DF712" s="21"/>
      <c r="DG712" s="44"/>
      <c r="DH712" s="21"/>
      <c r="DI712" s="44"/>
      <c r="DJ712" s="44"/>
      <c r="DK712" s="44"/>
      <c r="DL712" s="44"/>
      <c r="DM712" s="21"/>
      <c r="DN712" s="44"/>
      <c r="DO712" s="44"/>
      <c r="DP712" s="44"/>
      <c r="DQ712" s="44"/>
      <c r="DR712" s="44"/>
      <c r="DS712" s="44"/>
      <c r="DT712" s="44"/>
      <c r="DU712" s="44"/>
      <c r="DV712" s="44"/>
      <c r="DW712" s="44"/>
      <c r="DX712" s="44"/>
      <c r="DY712" s="44"/>
      <c r="DZ712" s="44"/>
      <c r="EA712" s="44"/>
      <c r="EB712" s="21"/>
      <c r="EC712" s="44">
        <v>181325</v>
      </c>
      <c r="ED712" s="44"/>
      <c r="EE712" s="21"/>
      <c r="EF712" s="44"/>
      <c r="EG712" s="21">
        <v>285352</v>
      </c>
      <c r="EH712" s="44"/>
      <c r="EI712" s="21">
        <v>2228949</v>
      </c>
      <c r="EJ712" s="44"/>
      <c r="EK712" s="44"/>
      <c r="EL712" s="21"/>
      <c r="EM712" s="44">
        <v>816922</v>
      </c>
      <c r="EN712" s="44"/>
      <c r="EO712" s="44">
        <v>173916</v>
      </c>
      <c r="EP712" s="21"/>
      <c r="EQ712" s="21"/>
      <c r="ER712" s="21"/>
      <c r="ES712" s="21"/>
      <c r="ET712" s="44"/>
      <c r="EU712" s="21"/>
      <c r="EV712" s="44"/>
      <c r="EW712" s="21"/>
      <c r="EX712" s="44"/>
      <c r="EY712" s="44"/>
      <c r="EZ712" s="21"/>
      <c r="FA712" s="21"/>
      <c r="FB712" s="44"/>
      <c r="FC712" s="44"/>
      <c r="FD712" s="21"/>
      <c r="FE712" s="112"/>
      <c r="FF712" s="44"/>
      <c r="FG712" s="44">
        <v>4340320</v>
      </c>
      <c r="FH712" s="44">
        <v>946288</v>
      </c>
      <c r="FI712" s="44">
        <v>3812597</v>
      </c>
      <c r="FJ712" s="44">
        <v>146687</v>
      </c>
      <c r="FK712" s="44">
        <v>3171644</v>
      </c>
      <c r="FL712" s="44"/>
      <c r="FM712" s="44"/>
      <c r="FN712" s="44"/>
      <c r="FO712" s="44"/>
      <c r="FP712" s="44"/>
      <c r="FQ712" s="44"/>
      <c r="FR712" s="44"/>
      <c r="FS712" s="44"/>
      <c r="FT712" s="44">
        <v>26779</v>
      </c>
      <c r="FU712" s="44">
        <v>8032</v>
      </c>
      <c r="FV712" s="21">
        <v>240979</v>
      </c>
      <c r="FW712" s="44">
        <v>14688</v>
      </c>
      <c r="FX712" s="44">
        <v>198549</v>
      </c>
      <c r="FY712" s="44">
        <v>20849</v>
      </c>
      <c r="FZ712" s="44">
        <v>172900</v>
      </c>
      <c r="GA712" s="44">
        <v>19530</v>
      </c>
      <c r="GB712" s="44"/>
      <c r="GC712" s="44">
        <v>17889</v>
      </c>
      <c r="GD712" s="44">
        <v>341087</v>
      </c>
      <c r="GE712" s="44">
        <v>167117</v>
      </c>
      <c r="GF712" s="44">
        <v>117405</v>
      </c>
      <c r="GG712" s="44">
        <v>596181</v>
      </c>
      <c r="GH712" s="44">
        <v>219703</v>
      </c>
      <c r="GI712" s="44">
        <v>79559</v>
      </c>
      <c r="GJ712" s="44">
        <v>103888</v>
      </c>
      <c r="GK712" s="44">
        <v>2643015</v>
      </c>
      <c r="GL712" s="44">
        <v>116662</v>
      </c>
      <c r="GM712" s="44">
        <v>630691</v>
      </c>
      <c r="GN712" s="44">
        <v>26603</v>
      </c>
      <c r="GO712" s="44">
        <v>16816</v>
      </c>
      <c r="GP712" s="44"/>
      <c r="GQ712" s="44"/>
      <c r="GR712" s="44">
        <v>148639</v>
      </c>
      <c r="GS712" s="44">
        <v>2848651</v>
      </c>
      <c r="GT712" s="44"/>
      <c r="GU712" s="21">
        <v>13005</v>
      </c>
      <c r="GV712" s="44"/>
      <c r="GW712" s="44">
        <v>139316</v>
      </c>
      <c r="GX712" s="44">
        <v>123108</v>
      </c>
      <c r="GY712" s="44">
        <v>3124080</v>
      </c>
      <c r="GZ712" s="44">
        <v>2016426</v>
      </c>
      <c r="HA712" s="44"/>
      <c r="HB712" s="44"/>
      <c r="HC712" s="44">
        <v>1107654</v>
      </c>
      <c r="HD712" s="44">
        <v>3124080</v>
      </c>
      <c r="HE712" s="21"/>
      <c r="HF712" s="21"/>
      <c r="HG712" s="21">
        <v>104940</v>
      </c>
      <c r="HH712" s="21"/>
      <c r="HI712" s="21">
        <v>0</v>
      </c>
      <c r="HJ712" s="44"/>
      <c r="HK712" s="21">
        <v>99785</v>
      </c>
      <c r="HL712" s="21">
        <v>16305</v>
      </c>
      <c r="HM712" s="21">
        <v>116090</v>
      </c>
      <c r="HN712" s="21">
        <v>-103085</v>
      </c>
      <c r="HO712" s="21"/>
      <c r="HP712" s="44"/>
      <c r="HQ712" s="47"/>
      <c r="HR712" s="47"/>
      <c r="HS712" s="47"/>
      <c r="HT712" s="47" t="s">
        <v>1841</v>
      </c>
      <c r="HU712" s="47">
        <v>201642.6</v>
      </c>
      <c r="HV712" s="47">
        <v>3002</v>
      </c>
      <c r="HW712" s="47">
        <v>0</v>
      </c>
      <c r="HX712" s="47">
        <v>6097</v>
      </c>
      <c r="HY712" s="47">
        <v>16648</v>
      </c>
      <c r="HZ712" s="47">
        <v>43018</v>
      </c>
      <c r="IA712" s="47">
        <v>269</v>
      </c>
      <c r="IB712" s="47">
        <v>0</v>
      </c>
      <c r="IC712" s="47">
        <v>1461</v>
      </c>
      <c r="ID712">
        <v>7368</v>
      </c>
      <c r="IE712" s="47">
        <v>1057</v>
      </c>
      <c r="IF712">
        <v>6781</v>
      </c>
      <c r="IG712" s="47">
        <v>4632</v>
      </c>
      <c r="IH712" s="47">
        <v>12267</v>
      </c>
      <c r="II712">
        <v>3507</v>
      </c>
      <c r="IJ712">
        <v>2524</v>
      </c>
      <c r="IK712">
        <v>1772</v>
      </c>
      <c r="IL712">
        <v>10832</v>
      </c>
      <c r="IM712">
        <v>121235</v>
      </c>
      <c r="IN712">
        <v>0</v>
      </c>
      <c r="IO712">
        <v>0</v>
      </c>
      <c r="IP712">
        <v>0</v>
      </c>
      <c r="IQ712">
        <v>0</v>
      </c>
      <c r="IR712">
        <v>0</v>
      </c>
      <c r="IS712">
        <v>0</v>
      </c>
      <c r="IT712">
        <v>0</v>
      </c>
      <c r="IU712">
        <v>210706</v>
      </c>
      <c r="IV712">
        <v>0</v>
      </c>
      <c r="IW712">
        <v>331943</v>
      </c>
      <c r="IX712">
        <v>749513</v>
      </c>
      <c r="IY712">
        <v>1067069</v>
      </c>
      <c r="IZ712">
        <v>12516</v>
      </c>
      <c r="JA712">
        <v>0</v>
      </c>
      <c r="JB712">
        <v>99744</v>
      </c>
      <c r="JC712">
        <v>379438</v>
      </c>
      <c r="JD712">
        <v>39080</v>
      </c>
      <c r="JE712">
        <v>116205</v>
      </c>
      <c r="JF712">
        <v>79012</v>
      </c>
      <c r="JG712">
        <v>292672</v>
      </c>
      <c r="JH712">
        <v>162139</v>
      </c>
      <c r="JI712">
        <v>63087</v>
      </c>
      <c r="JJ712">
        <v>83159</v>
      </c>
      <c r="JK712">
        <v>654037</v>
      </c>
      <c r="JL712">
        <v>4340320</v>
      </c>
      <c r="JM712">
        <v>0</v>
      </c>
      <c r="JN712">
        <v>0</v>
      </c>
      <c r="JO712">
        <v>0</v>
      </c>
      <c r="JP712">
        <v>0</v>
      </c>
      <c r="JQ712">
        <v>0</v>
      </c>
      <c r="JR712">
        <v>0</v>
      </c>
      <c r="JS712">
        <v>0</v>
      </c>
      <c r="JT712"/>
      <c r="JU712"/>
      <c r="JV712"/>
      <c r="JW712"/>
      <c r="JX712"/>
      <c r="JY712">
        <v>7368</v>
      </c>
      <c r="JZ712"/>
      <c r="KA712"/>
      <c r="KB712"/>
      <c r="KC712"/>
      <c r="KD712"/>
      <c r="KE712">
        <v>379438</v>
      </c>
      <c r="KF712">
        <v>106</v>
      </c>
      <c r="KG712">
        <v>190</v>
      </c>
      <c r="KH712">
        <v>55</v>
      </c>
      <c r="KI712">
        <v>76</v>
      </c>
      <c r="KJ712">
        <v>141</v>
      </c>
      <c r="KK712">
        <v>40</v>
      </c>
      <c r="KL712">
        <v>39</v>
      </c>
      <c r="KM712">
        <v>80</v>
      </c>
      <c r="KN712">
        <v>17</v>
      </c>
      <c r="KO712">
        <v>1</v>
      </c>
      <c r="KP712">
        <v>0</v>
      </c>
      <c r="KQ712">
        <v>0</v>
      </c>
      <c r="KR712">
        <v>1</v>
      </c>
      <c r="KS712">
        <v>0</v>
      </c>
      <c r="KT712">
        <v>0</v>
      </c>
      <c r="KU712">
        <v>1</v>
      </c>
      <c r="KV712">
        <v>0</v>
      </c>
      <c r="KW712">
        <v>0</v>
      </c>
      <c r="KX712">
        <v>0</v>
      </c>
      <c r="KY712">
        <v>0</v>
      </c>
      <c r="KZ712">
        <v>0</v>
      </c>
      <c r="LA712">
        <v>0</v>
      </c>
      <c r="LB712">
        <v>0</v>
      </c>
      <c r="LC712">
        <v>0</v>
      </c>
      <c r="LD712">
        <v>1</v>
      </c>
      <c r="LE712">
        <v>0</v>
      </c>
      <c r="LF712">
        <v>0</v>
      </c>
      <c r="LG712">
        <v>0</v>
      </c>
      <c r="LH712">
        <v>0</v>
      </c>
    </row>
    <row r="713" spans="1:320" s="34" customFormat="1" ht="15" customHeight="1" x14ac:dyDescent="0.25">
      <c r="A713" s="45">
        <v>206341002</v>
      </c>
      <c r="B713" s="45" t="s">
        <v>5639</v>
      </c>
      <c r="C713" s="46">
        <v>45292</v>
      </c>
      <c r="D713" s="46">
        <v>45657</v>
      </c>
      <c r="E713" s="47">
        <v>366</v>
      </c>
      <c r="F713" s="45" t="s">
        <v>883</v>
      </c>
      <c r="G713" s="45" t="s">
        <v>884</v>
      </c>
      <c r="H713" s="45" t="s">
        <v>1436</v>
      </c>
      <c r="I713" s="45" t="s">
        <v>886</v>
      </c>
      <c r="J713" s="45" t="s">
        <v>887</v>
      </c>
      <c r="K713" s="45" t="s">
        <v>1392</v>
      </c>
      <c r="L713" s="45" t="s">
        <v>5563</v>
      </c>
      <c r="M713" s="45" t="s">
        <v>5640</v>
      </c>
      <c r="N713" s="45" t="s">
        <v>5641</v>
      </c>
      <c r="O713" s="45" t="s">
        <v>5558</v>
      </c>
      <c r="P713" s="45" t="s">
        <v>5642</v>
      </c>
      <c r="Q713" s="45" t="s">
        <v>5643</v>
      </c>
      <c r="R713" t="s">
        <v>5638</v>
      </c>
      <c r="S713" s="45" t="s">
        <v>893</v>
      </c>
      <c r="T713"/>
      <c r="U713" s="47">
        <v>49</v>
      </c>
      <c r="V713" s="47">
        <v>49</v>
      </c>
      <c r="W713" s="47" t="s">
        <v>1728</v>
      </c>
      <c r="X713" s="47">
        <v>17934</v>
      </c>
      <c r="Y713" s="47">
        <v>17315</v>
      </c>
      <c r="Z713" s="48">
        <v>222.24</v>
      </c>
      <c r="AA713" s="44">
        <v>253</v>
      </c>
      <c r="AB713" s="44">
        <v>312</v>
      </c>
      <c r="AC713" s="44">
        <v>3547</v>
      </c>
      <c r="AD713" s="44"/>
      <c r="AE713" s="44">
        <v>991</v>
      </c>
      <c r="AF713" s="44">
        <v>8493</v>
      </c>
      <c r="AG713" s="44"/>
      <c r="AH713" s="47">
        <v>3316</v>
      </c>
      <c r="AI713" s="47">
        <v>25</v>
      </c>
      <c r="AJ713">
        <v>943</v>
      </c>
      <c r="AK713" t="s">
        <v>895</v>
      </c>
      <c r="AL713">
        <v>17315</v>
      </c>
      <c r="AM713"/>
      <c r="AN713"/>
      <c r="AO713"/>
      <c r="AP713"/>
      <c r="AQ713"/>
      <c r="AR713" s="44"/>
      <c r="AS713" s="44"/>
      <c r="AT713" s="44"/>
      <c r="AU713" s="44">
        <v>6926000</v>
      </c>
      <c r="AV713" s="44">
        <v>3290668</v>
      </c>
      <c r="AW713" s="44">
        <v>285910</v>
      </c>
      <c r="AX713" s="44">
        <v>9480</v>
      </c>
      <c r="AY713" s="44">
        <v>9940238</v>
      </c>
      <c r="AZ713" s="21">
        <v>9192154</v>
      </c>
      <c r="BA713" s="21">
        <v>748084</v>
      </c>
      <c r="BB713" s="44">
        <v>4</v>
      </c>
      <c r="BC713" s="44"/>
      <c r="BD713" s="44"/>
      <c r="BE713" s="44">
        <v>748088</v>
      </c>
      <c r="BF713" s="44">
        <v>1418800</v>
      </c>
      <c r="BG713" s="44"/>
      <c r="BH713" s="44">
        <v>396400</v>
      </c>
      <c r="BI713" s="21">
        <v>3397200</v>
      </c>
      <c r="BJ713" s="21"/>
      <c r="BK713" s="21">
        <v>1326400</v>
      </c>
      <c r="BL713" s="21">
        <v>10000</v>
      </c>
      <c r="BM713" s="21">
        <v>377200</v>
      </c>
      <c r="BN713" s="21">
        <v>6926000</v>
      </c>
      <c r="BO713" s="21"/>
      <c r="BP713" s="21"/>
      <c r="BQ713" s="44"/>
      <c r="BR713" s="21"/>
      <c r="BS713" s="44"/>
      <c r="BT713" s="21"/>
      <c r="BU713" s="44"/>
      <c r="BV713" s="21"/>
      <c r="BW713" s="44">
        <v>2154396</v>
      </c>
      <c r="BX713" s="21"/>
      <c r="BY713" s="21"/>
      <c r="BZ713" s="21"/>
      <c r="CA713" s="44"/>
      <c r="CB713" s="44"/>
      <c r="CC713" s="44">
        <v>226557</v>
      </c>
      <c r="CD713" s="44"/>
      <c r="CE713" s="44"/>
      <c r="CF713" s="44"/>
      <c r="CG713" s="44">
        <v>908323</v>
      </c>
      <c r="CH713" s="44"/>
      <c r="CI713" s="21"/>
      <c r="CJ713" s="44"/>
      <c r="CK713" s="21">
        <v>1392</v>
      </c>
      <c r="CL713" s="44"/>
      <c r="CM713" s="44">
        <v>12795</v>
      </c>
      <c r="CN713" s="44">
        <v>5698</v>
      </c>
      <c r="CO713" s="44">
        <v>939666</v>
      </c>
      <c r="CP713" s="44">
        <v>584430</v>
      </c>
      <c r="CQ713" s="21">
        <v>1282900</v>
      </c>
      <c r="CR713" s="44">
        <v>36500</v>
      </c>
      <c r="CS713" s="44">
        <v>393718</v>
      </c>
      <c r="CT713" s="44">
        <v>27438</v>
      </c>
      <c r="CU713" s="44"/>
      <c r="CV713" s="44">
        <v>7523</v>
      </c>
      <c r="CW713" s="21"/>
      <c r="CX713" s="21"/>
      <c r="CY713" s="21"/>
      <c r="CZ713" s="21"/>
      <c r="DA713" s="21"/>
      <c r="DB713" s="21"/>
      <c r="DC713" s="21"/>
      <c r="DD713" s="21"/>
      <c r="DE713" s="44"/>
      <c r="DF713" s="21"/>
      <c r="DG713" s="44"/>
      <c r="DH713" s="21"/>
      <c r="DI713" s="44"/>
      <c r="DJ713" s="44"/>
      <c r="DK713" s="44"/>
      <c r="DL713" s="44"/>
      <c r="DM713" s="21"/>
      <c r="DN713" s="44"/>
      <c r="DO713" s="44"/>
      <c r="DP713" s="44"/>
      <c r="DQ713" s="44"/>
      <c r="DR713" s="44"/>
      <c r="DS713" s="44"/>
      <c r="DT713" s="44"/>
      <c r="DU713" s="44"/>
      <c r="DV713" s="44"/>
      <c r="DW713" s="44"/>
      <c r="DX713" s="44"/>
      <c r="DY713" s="44"/>
      <c r="DZ713" s="44"/>
      <c r="EA713" s="44"/>
      <c r="EB713" s="21"/>
      <c r="EC713" s="44">
        <v>-351854</v>
      </c>
      <c r="ED713" s="44"/>
      <c r="EE713" s="21"/>
      <c r="EF713" s="44"/>
      <c r="EG713" s="21">
        <v>68151</v>
      </c>
      <c r="EH713" s="44"/>
      <c r="EI713" s="21">
        <v>502576</v>
      </c>
      <c r="EJ713" s="44"/>
      <c r="EK713" s="44"/>
      <c r="EL713" s="21"/>
      <c r="EM713" s="44">
        <v>795</v>
      </c>
      <c r="EN713" s="44"/>
      <c r="EO713" s="44">
        <v>66242</v>
      </c>
      <c r="EP713" s="21"/>
      <c r="EQ713" s="21"/>
      <c r="ER713" s="21"/>
      <c r="ES713" s="21"/>
      <c r="ET713" s="44"/>
      <c r="EU713" s="21"/>
      <c r="EV713" s="44"/>
      <c r="EW713" s="21"/>
      <c r="EX713" s="44"/>
      <c r="EY713" s="44"/>
      <c r="EZ713" s="21"/>
      <c r="FA713" s="21"/>
      <c r="FB713" s="44"/>
      <c r="FC713" s="44"/>
      <c r="FD713" s="21"/>
      <c r="FE713" s="112"/>
      <c r="FF713" s="44"/>
      <c r="FG713" s="44">
        <v>4241911</v>
      </c>
      <c r="FH713" s="44">
        <v>986797</v>
      </c>
      <c r="FI713" s="44">
        <v>3963446</v>
      </c>
      <c r="FJ713" s="44">
        <v>144178</v>
      </c>
      <c r="FK713" s="44">
        <v>3128935</v>
      </c>
      <c r="FL713" s="44"/>
      <c r="FM713" s="44"/>
      <c r="FN713" s="44"/>
      <c r="FO713" s="44"/>
      <c r="FP713" s="44"/>
      <c r="FQ713" s="44"/>
      <c r="FR713" s="44"/>
      <c r="FS713" s="44"/>
      <c r="FT713" s="44">
        <v>11109</v>
      </c>
      <c r="FU713" s="44">
        <v>43363</v>
      </c>
      <c r="FV713" s="21">
        <v>225772</v>
      </c>
      <c r="FW713" s="44">
        <v>8844</v>
      </c>
      <c r="FX713" s="44">
        <v>192125</v>
      </c>
      <c r="FY713" s="44">
        <v>17148</v>
      </c>
      <c r="FZ713" s="44">
        <v>190117</v>
      </c>
      <c r="GA713" s="44">
        <v>20053</v>
      </c>
      <c r="GB713" s="44"/>
      <c r="GC713" s="44">
        <v>17244</v>
      </c>
      <c r="GD713" s="44">
        <v>451147</v>
      </c>
      <c r="GE713" s="44">
        <v>207518</v>
      </c>
      <c r="GF713" s="44">
        <v>129102</v>
      </c>
      <c r="GG713" s="44">
        <v>612403</v>
      </c>
      <c r="GH713" s="44">
        <v>110042</v>
      </c>
      <c r="GI713" s="44">
        <v>93979</v>
      </c>
      <c r="GJ713" s="44">
        <v>95051</v>
      </c>
      <c r="GK713" s="44">
        <v>2713149</v>
      </c>
      <c r="GL713" s="44">
        <v>120127</v>
      </c>
      <c r="GM713" s="44">
        <v>616160</v>
      </c>
      <c r="GN713" s="44">
        <v>20650</v>
      </c>
      <c r="GO713" s="44">
        <v>19001</v>
      </c>
      <c r="GP713" s="44"/>
      <c r="GQ713" s="44"/>
      <c r="GR713" s="44">
        <v>149115</v>
      </c>
      <c r="GS713" s="44">
        <v>2468012</v>
      </c>
      <c r="GT713" s="44"/>
      <c r="GU713" s="21">
        <v>51790</v>
      </c>
      <c r="GV713" s="44"/>
      <c r="GW713" s="44">
        <v>132833</v>
      </c>
      <c r="GX713" s="44">
        <v>118281</v>
      </c>
      <c r="GY713" s="44">
        <v>2770916</v>
      </c>
      <c r="GZ713" s="44">
        <v>1199060</v>
      </c>
      <c r="HA713" s="44"/>
      <c r="HB713" s="44"/>
      <c r="HC713" s="44">
        <v>1571856</v>
      </c>
      <c r="HD713" s="44">
        <v>2770916</v>
      </c>
      <c r="HE713" s="21"/>
      <c r="HF713" s="21"/>
      <c r="HG713" s="21">
        <v>210557</v>
      </c>
      <c r="HH713" s="21"/>
      <c r="HI713" s="21">
        <v>0</v>
      </c>
      <c r="HJ713" s="44"/>
      <c r="HK713" s="21">
        <v>151822</v>
      </c>
      <c r="HL713" s="21">
        <v>23813</v>
      </c>
      <c r="HM713" s="21">
        <v>175635</v>
      </c>
      <c r="HN713" s="21">
        <v>-123845</v>
      </c>
      <c r="HO713" s="21"/>
      <c r="HP713" s="44"/>
      <c r="HQ713" s="47"/>
      <c r="HR713" s="47"/>
      <c r="HS713" s="47"/>
      <c r="HT713" s="47" t="s">
        <v>2083</v>
      </c>
      <c r="HU713" s="47">
        <v>203840.2</v>
      </c>
      <c r="HV713" s="47">
        <v>2589</v>
      </c>
      <c r="HW713" s="47">
        <v>0</v>
      </c>
      <c r="HX713" s="47">
        <v>7315</v>
      </c>
      <c r="HY713" s="47">
        <v>14409</v>
      </c>
      <c r="HZ713" s="47">
        <v>45502</v>
      </c>
      <c r="IA713" s="47">
        <v>194</v>
      </c>
      <c r="IB713" s="47">
        <v>0</v>
      </c>
      <c r="IC713" s="47">
        <v>1994</v>
      </c>
      <c r="ID713">
        <v>7182</v>
      </c>
      <c r="IE713" s="47">
        <v>2605</v>
      </c>
      <c r="IF713">
        <v>8252</v>
      </c>
      <c r="IG713" s="47">
        <v>5250</v>
      </c>
      <c r="IH713" s="47">
        <v>14471</v>
      </c>
      <c r="II713">
        <v>2300</v>
      </c>
      <c r="IJ713">
        <v>3547</v>
      </c>
      <c r="IK713">
        <v>1711</v>
      </c>
      <c r="IL713">
        <v>11409</v>
      </c>
      <c r="IM713">
        <v>128730</v>
      </c>
      <c r="IN713">
        <v>0</v>
      </c>
      <c r="IO713">
        <v>0</v>
      </c>
      <c r="IP713">
        <v>0</v>
      </c>
      <c r="IQ713">
        <v>0</v>
      </c>
      <c r="IR713">
        <v>0</v>
      </c>
      <c r="IS713">
        <v>0</v>
      </c>
      <c r="IT713">
        <v>0</v>
      </c>
      <c r="IU713">
        <v>192266</v>
      </c>
      <c r="IV713">
        <v>0</v>
      </c>
      <c r="IW713">
        <v>375032</v>
      </c>
      <c r="IX713">
        <v>635335</v>
      </c>
      <c r="IY713">
        <v>1060049</v>
      </c>
      <c r="IZ713">
        <v>7111</v>
      </c>
      <c r="JA713">
        <v>0</v>
      </c>
      <c r="JB713">
        <v>103434</v>
      </c>
      <c r="JC713">
        <v>369642</v>
      </c>
      <c r="JD713">
        <v>91288</v>
      </c>
      <c r="JE713">
        <v>144420</v>
      </c>
      <c r="JF713">
        <v>85864</v>
      </c>
      <c r="JG713">
        <v>315206</v>
      </c>
      <c r="JH713">
        <v>89790</v>
      </c>
      <c r="JI713">
        <v>73596</v>
      </c>
      <c r="JJ713">
        <v>73887</v>
      </c>
      <c r="JK713">
        <v>624991</v>
      </c>
      <c r="JL713">
        <v>4241911</v>
      </c>
      <c r="JM713">
        <v>0</v>
      </c>
      <c r="JN713">
        <v>0</v>
      </c>
      <c r="JO713">
        <v>0</v>
      </c>
      <c r="JP713">
        <v>0</v>
      </c>
      <c r="JQ713">
        <v>0</v>
      </c>
      <c r="JR713">
        <v>0</v>
      </c>
      <c r="JS713">
        <v>0</v>
      </c>
      <c r="JT713"/>
      <c r="JU713"/>
      <c r="JV713"/>
      <c r="JW713"/>
      <c r="JX713"/>
      <c r="JY713">
        <v>7182</v>
      </c>
      <c r="JZ713"/>
      <c r="KA713"/>
      <c r="KB713"/>
      <c r="KC713"/>
      <c r="KD713"/>
      <c r="KE713">
        <v>369642</v>
      </c>
      <c r="KF713">
        <v>95</v>
      </c>
      <c r="KG713">
        <v>165</v>
      </c>
      <c r="KH713">
        <v>52</v>
      </c>
      <c r="KI713">
        <v>64</v>
      </c>
      <c r="KJ713">
        <v>113</v>
      </c>
      <c r="KK713">
        <v>35</v>
      </c>
      <c r="KL713">
        <v>35</v>
      </c>
      <c r="KM713">
        <v>58</v>
      </c>
      <c r="KN713">
        <v>22</v>
      </c>
      <c r="KO713">
        <v>1</v>
      </c>
      <c r="KP713">
        <v>0</v>
      </c>
      <c r="KQ713">
        <v>0</v>
      </c>
      <c r="KR713">
        <v>1</v>
      </c>
      <c r="KS713">
        <v>0</v>
      </c>
      <c r="KT713">
        <v>0</v>
      </c>
      <c r="KU713">
        <v>1</v>
      </c>
      <c r="KV713">
        <v>0</v>
      </c>
      <c r="KW713">
        <v>0</v>
      </c>
      <c r="KX713">
        <v>0</v>
      </c>
      <c r="KY713">
        <v>0</v>
      </c>
      <c r="KZ713">
        <v>0</v>
      </c>
      <c r="LA713">
        <v>0</v>
      </c>
      <c r="LB713">
        <v>0</v>
      </c>
      <c r="LC713">
        <v>0</v>
      </c>
      <c r="LD713">
        <v>1</v>
      </c>
      <c r="LE713">
        <v>0</v>
      </c>
      <c r="LF713">
        <v>0</v>
      </c>
      <c r="LG713">
        <v>0</v>
      </c>
      <c r="LH713">
        <v>0</v>
      </c>
    </row>
    <row r="714" spans="1:320" s="34" customFormat="1" ht="15" customHeight="1" x14ac:dyDescent="0.25">
      <c r="A714" s="45">
        <v>206341003</v>
      </c>
      <c r="B714" s="45" t="s">
        <v>5644</v>
      </c>
      <c r="C714" s="46">
        <v>45292</v>
      </c>
      <c r="D714" s="46">
        <v>45657</v>
      </c>
      <c r="E714" s="47">
        <v>366</v>
      </c>
      <c r="F714" s="45" t="s">
        <v>883</v>
      </c>
      <c r="G714" s="45" t="s">
        <v>884</v>
      </c>
      <c r="H714" s="45" t="s">
        <v>1436</v>
      </c>
      <c r="I714" s="45" t="s">
        <v>886</v>
      </c>
      <c r="J714" s="45" t="s">
        <v>887</v>
      </c>
      <c r="K714" s="45" t="s">
        <v>1392</v>
      </c>
      <c r="L714" s="45" t="s">
        <v>5563</v>
      </c>
      <c r="M714" s="45" t="s">
        <v>5645</v>
      </c>
      <c r="N714" s="45" t="s">
        <v>5646</v>
      </c>
      <c r="O714" s="45" t="s">
        <v>5647</v>
      </c>
      <c r="P714" s="45" t="s">
        <v>5648</v>
      </c>
      <c r="Q714" s="45" t="s">
        <v>5649</v>
      </c>
      <c r="R714" t="s">
        <v>5650</v>
      </c>
      <c r="S714" s="45" t="s">
        <v>893</v>
      </c>
      <c r="T714"/>
      <c r="U714" s="47">
        <v>99</v>
      </c>
      <c r="V714" s="47">
        <v>99</v>
      </c>
      <c r="W714" s="47" t="s">
        <v>894</v>
      </c>
      <c r="X714" s="47">
        <v>36234</v>
      </c>
      <c r="Y714" s="47">
        <v>34747</v>
      </c>
      <c r="Z714" s="48">
        <v>226.44</v>
      </c>
      <c r="AA714" s="44">
        <v>163</v>
      </c>
      <c r="AB714" s="44">
        <v>157</v>
      </c>
      <c r="AC714" s="44">
        <v>2800</v>
      </c>
      <c r="AD714" s="44">
        <v>211</v>
      </c>
      <c r="AE714" s="44">
        <v>22562</v>
      </c>
      <c r="AF714" s="44">
        <v>4777</v>
      </c>
      <c r="AG714" s="44"/>
      <c r="AH714" s="47">
        <v>1655</v>
      </c>
      <c r="AI714" s="47">
        <v>389</v>
      </c>
      <c r="AJ714">
        <v>2353</v>
      </c>
      <c r="AK714" t="s">
        <v>895</v>
      </c>
      <c r="AL714">
        <v>34747</v>
      </c>
      <c r="AM714"/>
      <c r="AN714"/>
      <c r="AO714"/>
      <c r="AP714"/>
      <c r="AQ714"/>
      <c r="AR714" s="44"/>
      <c r="AS714" s="44"/>
      <c r="AT714" s="44"/>
      <c r="AU714" s="44">
        <v>14677292</v>
      </c>
      <c r="AV714" s="44">
        <v>10635227</v>
      </c>
      <c r="AW714" s="44">
        <v>8599030</v>
      </c>
      <c r="AX714" s="44">
        <v>4713</v>
      </c>
      <c r="AY714" s="44">
        <v>16718202</v>
      </c>
      <c r="AZ714" s="21">
        <v>16497621</v>
      </c>
      <c r="BA714" s="21">
        <v>220581</v>
      </c>
      <c r="BB714" s="44"/>
      <c r="BC714" s="44"/>
      <c r="BD714" s="44"/>
      <c r="BE714" s="44">
        <v>220581</v>
      </c>
      <c r="BF714" s="44">
        <v>1153387</v>
      </c>
      <c r="BG714" s="44"/>
      <c r="BH714" s="44">
        <v>3673809</v>
      </c>
      <c r="BI714" s="21">
        <v>8360155</v>
      </c>
      <c r="BJ714" s="21"/>
      <c r="BK714" s="21">
        <v>1353035</v>
      </c>
      <c r="BL714" s="21">
        <v>74506</v>
      </c>
      <c r="BM714" s="21">
        <v>62400</v>
      </c>
      <c r="BN714" s="21">
        <v>14677292</v>
      </c>
      <c r="BO714" s="21"/>
      <c r="BP714" s="21"/>
      <c r="BQ714" s="44"/>
      <c r="BR714" s="21"/>
      <c r="BS714" s="44"/>
      <c r="BT714" s="21"/>
      <c r="BU714" s="44"/>
      <c r="BV714" s="21"/>
      <c r="BW714" s="44">
        <v>9518952</v>
      </c>
      <c r="BX714" s="21"/>
      <c r="BY714" s="21"/>
      <c r="BZ714" s="21"/>
      <c r="CA714" s="44">
        <v>7064</v>
      </c>
      <c r="CB714" s="44"/>
      <c r="CC714" s="44">
        <v>28329</v>
      </c>
      <c r="CD714" s="44"/>
      <c r="CE714" s="44">
        <v>735</v>
      </c>
      <c r="CF714" s="44"/>
      <c r="CG714" s="44">
        <v>1005596</v>
      </c>
      <c r="CH714" s="44"/>
      <c r="CI714" s="21">
        <v>77</v>
      </c>
      <c r="CJ714" s="44"/>
      <c r="CK714" s="21">
        <v>74474</v>
      </c>
      <c r="CL714" s="44"/>
      <c r="CM714" s="44">
        <v>79496</v>
      </c>
      <c r="CN714" s="44">
        <v>0</v>
      </c>
      <c r="CO714" s="44">
        <v>1198429</v>
      </c>
      <c r="CP714" s="44">
        <v>6083702</v>
      </c>
      <c r="CQ714" s="21">
        <v>1655277</v>
      </c>
      <c r="CR714" s="44">
        <v>254100</v>
      </c>
      <c r="CS714" s="44">
        <v>1253787</v>
      </c>
      <c r="CT714" s="44">
        <v>33463</v>
      </c>
      <c r="CU714" s="44"/>
      <c r="CV714" s="44">
        <v>76973</v>
      </c>
      <c r="CW714" s="21"/>
      <c r="CX714" s="21"/>
      <c r="CY714" s="21"/>
      <c r="CZ714" s="21"/>
      <c r="DA714" s="21"/>
      <c r="DB714" s="21"/>
      <c r="DC714" s="21"/>
      <c r="DD714" s="21"/>
      <c r="DE714" s="44"/>
      <c r="DF714" s="21"/>
      <c r="DG714" s="44"/>
      <c r="DH714" s="21"/>
      <c r="DI714" s="44"/>
      <c r="DJ714" s="44"/>
      <c r="DK714" s="44"/>
      <c r="DL714" s="44"/>
      <c r="DM714" s="21"/>
      <c r="DN714" s="44"/>
      <c r="DO714" s="44"/>
      <c r="DP714" s="44"/>
      <c r="DQ714" s="44"/>
      <c r="DR714" s="44"/>
      <c r="DS714" s="44"/>
      <c r="DT714" s="44"/>
      <c r="DU714" s="44"/>
      <c r="DV714" s="44"/>
      <c r="DW714" s="44"/>
      <c r="DX714" s="44"/>
      <c r="DY714" s="44">
        <v>-9228</v>
      </c>
      <c r="DZ714" s="44"/>
      <c r="EA714" s="44"/>
      <c r="EB714" s="21"/>
      <c r="EC714" s="44">
        <v>4167970</v>
      </c>
      <c r="ED714" s="44"/>
      <c r="EE714" s="21"/>
      <c r="EF714" s="44"/>
      <c r="EG714" s="21">
        <v>197575</v>
      </c>
      <c r="EH714" s="44"/>
      <c r="EI714" s="21">
        <v>3190518</v>
      </c>
      <c r="EJ714" s="44"/>
      <c r="EK714" s="44"/>
      <c r="EL714" s="21"/>
      <c r="EM714" s="44">
        <v>1025744</v>
      </c>
      <c r="EN714" s="44"/>
      <c r="EO714" s="44">
        <v>26451</v>
      </c>
      <c r="EP714" s="21"/>
      <c r="EQ714" s="21"/>
      <c r="ER714" s="21"/>
      <c r="ES714" s="21"/>
      <c r="ET714" s="44"/>
      <c r="EU714" s="21"/>
      <c r="EV714" s="44"/>
      <c r="EW714" s="21"/>
      <c r="EX714" s="44"/>
      <c r="EY714" s="44"/>
      <c r="EZ714" s="21"/>
      <c r="FA714" s="21"/>
      <c r="FB714" s="44"/>
      <c r="FC714" s="44"/>
      <c r="FD714" s="21"/>
      <c r="FE714" s="112"/>
      <c r="FF714" s="44"/>
      <c r="FG714" s="44">
        <v>6699436</v>
      </c>
      <c r="FH714" s="44">
        <v>1568500</v>
      </c>
      <c r="FI714" s="44">
        <v>8229685</v>
      </c>
      <c r="FJ714" s="44">
        <v>234754</v>
      </c>
      <c r="FK714" s="44">
        <v>6037377</v>
      </c>
      <c r="FL714" s="44"/>
      <c r="FM714" s="44"/>
      <c r="FN714" s="44"/>
      <c r="FO714" s="44"/>
      <c r="FP714" s="44"/>
      <c r="FQ714" s="44"/>
      <c r="FR714" s="44"/>
      <c r="FS714" s="44"/>
      <c r="FT714" s="44"/>
      <c r="FU714" s="44"/>
      <c r="FV714" s="21">
        <v>220844</v>
      </c>
      <c r="FW714" s="44">
        <v>54228</v>
      </c>
      <c r="FX714" s="44">
        <v>347614</v>
      </c>
      <c r="FY714" s="44">
        <v>136066</v>
      </c>
      <c r="FZ714" s="44">
        <v>177194</v>
      </c>
      <c r="GA714" s="44">
        <v>33555</v>
      </c>
      <c r="GB714" s="44"/>
      <c r="GC714" s="44">
        <v>2680</v>
      </c>
      <c r="GD714" s="44">
        <v>566643</v>
      </c>
      <c r="GE714" s="44">
        <v>246181</v>
      </c>
      <c r="GF714" s="44">
        <v>73856</v>
      </c>
      <c r="GG714" s="44">
        <v>912412</v>
      </c>
      <c r="GH714" s="44">
        <v>274474</v>
      </c>
      <c r="GI714" s="44">
        <v>62518</v>
      </c>
      <c r="GJ714" s="44">
        <v>116602</v>
      </c>
      <c r="GK714" s="44">
        <v>3058013</v>
      </c>
      <c r="GL714" s="44">
        <v>105645</v>
      </c>
      <c r="GM714" s="44">
        <v>948472</v>
      </c>
      <c r="GN714" s="44">
        <v>20851</v>
      </c>
      <c r="GO714" s="44"/>
      <c r="GP714" s="44">
        <v>48575</v>
      </c>
      <c r="GQ714" s="44"/>
      <c r="GR714" s="44">
        <v>3053821</v>
      </c>
      <c r="GS714" s="44">
        <v>3399215</v>
      </c>
      <c r="GT714" s="44"/>
      <c r="GU714" s="21">
        <v>205650</v>
      </c>
      <c r="GV714" s="44"/>
      <c r="GW714" s="44">
        <v>-165335</v>
      </c>
      <c r="GX714" s="44">
        <v>494759</v>
      </c>
      <c r="GY714" s="44">
        <v>3934289</v>
      </c>
      <c r="GZ714" s="44">
        <v>1599668</v>
      </c>
      <c r="HA714" s="44"/>
      <c r="HB714" s="44">
        <v>-167649</v>
      </c>
      <c r="HC714" s="44">
        <v>2502270</v>
      </c>
      <c r="HD714" s="44">
        <v>3934289</v>
      </c>
      <c r="HE714" s="21"/>
      <c r="HF714" s="21"/>
      <c r="HG714" s="21"/>
      <c r="HH714" s="21"/>
      <c r="HI714" s="21">
        <v>0</v>
      </c>
      <c r="HJ714" s="44"/>
      <c r="HK714" s="21">
        <v>46643</v>
      </c>
      <c r="HL714" s="21">
        <v>189859</v>
      </c>
      <c r="HM714" s="21">
        <v>236502</v>
      </c>
      <c r="HN714" s="21">
        <v>-30852</v>
      </c>
      <c r="HO714" s="21"/>
      <c r="HP714" s="44"/>
      <c r="HQ714" s="47"/>
      <c r="HR714" s="47">
        <v>-167649</v>
      </c>
      <c r="HS714" s="47"/>
      <c r="HT714" s="47" t="s">
        <v>1744</v>
      </c>
      <c r="HU714" s="47">
        <v>111976.76000000001</v>
      </c>
      <c r="HV714" s="47">
        <v>2057</v>
      </c>
      <c r="HW714" s="47">
        <v>0</v>
      </c>
      <c r="HX714" s="47">
        <v>9041</v>
      </c>
      <c r="HY714" s="47">
        <v>38290</v>
      </c>
      <c r="HZ714" s="47">
        <v>86734</v>
      </c>
      <c r="IA714" s="47">
        <v>0</v>
      </c>
      <c r="IB714" s="47">
        <v>0</v>
      </c>
      <c r="IC714" s="47">
        <v>1189</v>
      </c>
      <c r="ID714"/>
      <c r="IE714" s="47">
        <v>1854</v>
      </c>
      <c r="IF714">
        <v>8568</v>
      </c>
      <c r="IG714" s="47">
        <v>3479</v>
      </c>
      <c r="IH714" s="47">
        <v>22479</v>
      </c>
      <c r="II714">
        <v>3786</v>
      </c>
      <c r="IJ714">
        <v>1702</v>
      </c>
      <c r="IK714">
        <v>2155</v>
      </c>
      <c r="IL714">
        <v>10975</v>
      </c>
      <c r="IM714">
        <v>192309</v>
      </c>
      <c r="IN714">
        <v>0</v>
      </c>
      <c r="IO714">
        <v>0</v>
      </c>
      <c r="IP714">
        <v>0</v>
      </c>
      <c r="IQ714">
        <v>2777</v>
      </c>
      <c r="IR714">
        <v>0</v>
      </c>
      <c r="IS714">
        <v>0</v>
      </c>
      <c r="IT714">
        <v>2777</v>
      </c>
      <c r="IU714">
        <v>163713</v>
      </c>
      <c r="IV714">
        <v>0</v>
      </c>
      <c r="IW714">
        <v>505787</v>
      </c>
      <c r="IX714">
        <v>1393784</v>
      </c>
      <c r="IY714">
        <v>2177875</v>
      </c>
      <c r="IZ714">
        <v>0</v>
      </c>
      <c r="JA714">
        <v>0</v>
      </c>
      <c r="JB714">
        <v>76186</v>
      </c>
      <c r="JC714"/>
      <c r="JD714">
        <v>72771</v>
      </c>
      <c r="JE714">
        <v>161174</v>
      </c>
      <c r="JF714">
        <v>43913</v>
      </c>
      <c r="JG714">
        <v>401260</v>
      </c>
      <c r="JH714">
        <v>227559</v>
      </c>
      <c r="JI714">
        <v>40688</v>
      </c>
      <c r="JJ714">
        <v>76220</v>
      </c>
      <c r="JK714">
        <v>573458</v>
      </c>
      <c r="JL714">
        <v>5914388</v>
      </c>
      <c r="JM714">
        <v>0</v>
      </c>
      <c r="JN714">
        <v>0</v>
      </c>
      <c r="JO714">
        <v>0</v>
      </c>
      <c r="JP714">
        <v>175629</v>
      </c>
      <c r="JQ714">
        <v>0</v>
      </c>
      <c r="JR714">
        <v>0</v>
      </c>
      <c r="JS714">
        <v>175629</v>
      </c>
      <c r="JT714"/>
      <c r="JU714"/>
      <c r="JV714"/>
      <c r="JW714"/>
      <c r="JX714"/>
      <c r="JY714"/>
      <c r="JZ714"/>
      <c r="KA714"/>
      <c r="KB714"/>
      <c r="KC714"/>
      <c r="KD714"/>
      <c r="KE714"/>
      <c r="KF714">
        <v>130</v>
      </c>
      <c r="KG714">
        <v>215</v>
      </c>
      <c r="KH714">
        <v>75</v>
      </c>
      <c r="KI714">
        <v>84</v>
      </c>
      <c r="KJ714">
        <v>150</v>
      </c>
      <c r="KK714">
        <v>45</v>
      </c>
      <c r="KL714">
        <v>48</v>
      </c>
      <c r="KM714">
        <v>89</v>
      </c>
      <c r="KN714">
        <v>25</v>
      </c>
      <c r="KO714">
        <v>1</v>
      </c>
      <c r="KP714">
        <v>0</v>
      </c>
      <c r="KQ714">
        <v>0</v>
      </c>
      <c r="KR714">
        <v>0</v>
      </c>
      <c r="KS714">
        <v>1</v>
      </c>
      <c r="KT714">
        <v>0</v>
      </c>
      <c r="KU714">
        <v>1</v>
      </c>
      <c r="KV714">
        <v>0</v>
      </c>
      <c r="KW714">
        <v>0</v>
      </c>
      <c r="KX714">
        <v>0</v>
      </c>
      <c r="KY714">
        <v>0</v>
      </c>
      <c r="KZ714">
        <v>0</v>
      </c>
      <c r="LA714">
        <v>0</v>
      </c>
      <c r="LB714">
        <v>0</v>
      </c>
      <c r="LC714">
        <v>0</v>
      </c>
      <c r="LD714">
        <v>1</v>
      </c>
      <c r="LE714">
        <v>0</v>
      </c>
      <c r="LF714">
        <v>0</v>
      </c>
      <c r="LG714">
        <v>0</v>
      </c>
      <c r="LH714">
        <v>0</v>
      </c>
    </row>
    <row r="715" spans="1:320" s="34" customFormat="1" ht="15" customHeight="1" x14ac:dyDescent="0.25">
      <c r="A715" s="45">
        <v>206341014</v>
      </c>
      <c r="B715" s="45" t="s">
        <v>5651</v>
      </c>
      <c r="C715" s="46">
        <v>45292</v>
      </c>
      <c r="D715" s="46">
        <v>45657</v>
      </c>
      <c r="E715" s="47">
        <v>366</v>
      </c>
      <c r="F715" s="45" t="s">
        <v>883</v>
      </c>
      <c r="G715" s="45" t="s">
        <v>884</v>
      </c>
      <c r="H715" s="45" t="s">
        <v>1436</v>
      </c>
      <c r="I715" s="45" t="s">
        <v>886</v>
      </c>
      <c r="J715" s="45" t="s">
        <v>887</v>
      </c>
      <c r="K715" s="45" t="s">
        <v>1392</v>
      </c>
      <c r="L715" s="45" t="s">
        <v>5563</v>
      </c>
      <c r="M715" s="45" t="s">
        <v>5652</v>
      </c>
      <c r="N715" s="45" t="s">
        <v>5653</v>
      </c>
      <c r="O715" s="45" t="s">
        <v>5558</v>
      </c>
      <c r="P715" s="45" t="s">
        <v>5654</v>
      </c>
      <c r="Q715" s="45" t="s">
        <v>5655</v>
      </c>
      <c r="R715" t="s">
        <v>5606</v>
      </c>
      <c r="S715" s="45" t="s">
        <v>893</v>
      </c>
      <c r="T715"/>
      <c r="U715" s="47">
        <v>42</v>
      </c>
      <c r="V715" s="47">
        <v>42</v>
      </c>
      <c r="W715" s="47" t="s">
        <v>1728</v>
      </c>
      <c r="X715" s="47">
        <v>15372</v>
      </c>
      <c r="Y715" s="47">
        <v>14090</v>
      </c>
      <c r="Z715" s="48">
        <v>205.81</v>
      </c>
      <c r="AA715" s="44">
        <v>333</v>
      </c>
      <c r="AB715" s="44">
        <v>327</v>
      </c>
      <c r="AC715" s="44">
        <v>2448</v>
      </c>
      <c r="AD715" s="44"/>
      <c r="AE715" s="44">
        <v>776</v>
      </c>
      <c r="AF715" s="44">
        <v>5077</v>
      </c>
      <c r="AG715" s="44">
        <v>1870</v>
      </c>
      <c r="AH715" s="47">
        <v>3058</v>
      </c>
      <c r="AI715" s="47">
        <v>20</v>
      </c>
      <c r="AJ715">
        <v>841</v>
      </c>
      <c r="AK715" t="s">
        <v>895</v>
      </c>
      <c r="AL715">
        <v>14090</v>
      </c>
      <c r="AM715"/>
      <c r="AN715"/>
      <c r="AO715"/>
      <c r="AP715"/>
      <c r="AQ715"/>
      <c r="AR715" s="44"/>
      <c r="AS715" s="44"/>
      <c r="AT715" s="44"/>
      <c r="AU715" s="44">
        <v>8454000</v>
      </c>
      <c r="AV715" s="44">
        <v>4208751</v>
      </c>
      <c r="AW715" s="44">
        <v>4300539</v>
      </c>
      <c r="AX715" s="44">
        <v>4693</v>
      </c>
      <c r="AY715" s="44">
        <v>8366905</v>
      </c>
      <c r="AZ715" s="21">
        <v>6909431</v>
      </c>
      <c r="BA715" s="21">
        <v>1457474</v>
      </c>
      <c r="BB715" s="44">
        <v>3482</v>
      </c>
      <c r="BC715" s="44"/>
      <c r="BD715" s="44"/>
      <c r="BE715" s="44">
        <v>1460956</v>
      </c>
      <c r="BF715" s="44">
        <v>1468800</v>
      </c>
      <c r="BG715" s="44"/>
      <c r="BH715" s="44">
        <v>465600</v>
      </c>
      <c r="BI715" s="21">
        <v>3046200</v>
      </c>
      <c r="BJ715" s="21">
        <v>1122000</v>
      </c>
      <c r="BK715" s="21">
        <v>1834800</v>
      </c>
      <c r="BL715" s="21">
        <v>12000</v>
      </c>
      <c r="BM715" s="21">
        <v>504600</v>
      </c>
      <c r="BN715" s="21">
        <v>8454000</v>
      </c>
      <c r="BO715" s="21"/>
      <c r="BP715" s="21"/>
      <c r="BQ715" s="44"/>
      <c r="BR715" s="21"/>
      <c r="BS715" s="44"/>
      <c r="BT715" s="21"/>
      <c r="BU715" s="44"/>
      <c r="BV715" s="21"/>
      <c r="BW715" s="44">
        <v>1462816</v>
      </c>
      <c r="BX715" s="21"/>
      <c r="BY715" s="21"/>
      <c r="BZ715" s="21"/>
      <c r="CA715" s="44">
        <v>10042</v>
      </c>
      <c r="CB715" s="44"/>
      <c r="CC715" s="44">
        <v>65717</v>
      </c>
      <c r="CD715" s="44"/>
      <c r="CE715" s="44">
        <v>1013061</v>
      </c>
      <c r="CF715" s="44"/>
      <c r="CG715" s="44">
        <v>1656652</v>
      </c>
      <c r="CH715" s="44"/>
      <c r="CI715" s="21">
        <v>463</v>
      </c>
      <c r="CJ715" s="44"/>
      <c r="CK715" s="21"/>
      <c r="CL715" s="44"/>
      <c r="CM715" s="44">
        <v>0</v>
      </c>
      <c r="CN715" s="44">
        <v>0</v>
      </c>
      <c r="CO715" s="44">
        <v>1659557</v>
      </c>
      <c r="CP715" s="44">
        <v>0</v>
      </c>
      <c r="CQ715" s="21">
        <v>1808550</v>
      </c>
      <c r="CR715" s="44">
        <v>111100</v>
      </c>
      <c r="CS715" s="44">
        <v>535272</v>
      </c>
      <c r="CT715" s="44">
        <v>55756</v>
      </c>
      <c r="CU715" s="44"/>
      <c r="CV715" s="44">
        <v>38516</v>
      </c>
      <c r="CW715" s="21"/>
      <c r="CX715" s="21"/>
      <c r="CY715" s="21"/>
      <c r="CZ715" s="21"/>
      <c r="DA715" s="21"/>
      <c r="DB715" s="21"/>
      <c r="DC715" s="21"/>
      <c r="DD715" s="21"/>
      <c r="DE715" s="44"/>
      <c r="DF715" s="21"/>
      <c r="DG715" s="44"/>
      <c r="DH715" s="21"/>
      <c r="DI715" s="44"/>
      <c r="DJ715" s="44"/>
      <c r="DK715" s="44"/>
      <c r="DL715" s="44"/>
      <c r="DM715" s="21"/>
      <c r="DN715" s="44"/>
      <c r="DO715" s="44"/>
      <c r="DP715" s="44"/>
      <c r="DQ715" s="44"/>
      <c r="DR715" s="44"/>
      <c r="DS715" s="44"/>
      <c r="DT715" s="44"/>
      <c r="DU715" s="44"/>
      <c r="DV715" s="44"/>
      <c r="DW715" s="44"/>
      <c r="DX715" s="44"/>
      <c r="DY715" s="44">
        <v>2600</v>
      </c>
      <c r="DZ715" s="44"/>
      <c r="EA715" s="44"/>
      <c r="EB715" s="21"/>
      <c r="EC715" s="44">
        <v>479441</v>
      </c>
      <c r="ED715" s="44"/>
      <c r="EE715" s="21"/>
      <c r="EF715" s="44"/>
      <c r="EG715" s="21">
        <v>82731</v>
      </c>
      <c r="EH715" s="44"/>
      <c r="EI715" s="21">
        <v>1529103</v>
      </c>
      <c r="EJ715" s="44"/>
      <c r="EK715" s="44">
        <v>998313</v>
      </c>
      <c r="EL715" s="21"/>
      <c r="EM715" s="44">
        <v>1011529</v>
      </c>
      <c r="EN715" s="44"/>
      <c r="EO715" s="44">
        <v>196822</v>
      </c>
      <c r="EP715" s="21"/>
      <c r="EQ715" s="21"/>
      <c r="ER715" s="21"/>
      <c r="ES715" s="21"/>
      <c r="ET715" s="44"/>
      <c r="EU715" s="21"/>
      <c r="EV715" s="44"/>
      <c r="EW715" s="21"/>
      <c r="EX715" s="44"/>
      <c r="EY715" s="44"/>
      <c r="EZ715" s="21"/>
      <c r="FA715" s="21"/>
      <c r="FB715" s="44"/>
      <c r="FC715" s="44"/>
      <c r="FD715" s="21"/>
      <c r="FE715" s="112"/>
      <c r="FF715" s="44"/>
      <c r="FG715" s="44">
        <v>3322753</v>
      </c>
      <c r="FH715" s="44">
        <v>786803</v>
      </c>
      <c r="FI715" s="44">
        <v>2799875</v>
      </c>
      <c r="FJ715" s="44">
        <v>78833</v>
      </c>
      <c r="FK715" s="44">
        <v>2644052</v>
      </c>
      <c r="FL715" s="44"/>
      <c r="FM715" s="44"/>
      <c r="FN715" s="44"/>
      <c r="FO715" s="44"/>
      <c r="FP715" s="44"/>
      <c r="FQ715" s="44"/>
      <c r="FR715" s="44"/>
      <c r="FS715" s="44"/>
      <c r="FT715" s="44">
        <v>23594</v>
      </c>
      <c r="FU715" s="44"/>
      <c r="FV715" s="21">
        <v>274568</v>
      </c>
      <c r="FW715" s="44"/>
      <c r="FX715" s="44">
        <v>143514</v>
      </c>
      <c r="FY715" s="44">
        <v>13066</v>
      </c>
      <c r="FZ715" s="44">
        <v>280581</v>
      </c>
      <c r="GA715" s="44">
        <v>30864</v>
      </c>
      <c r="GB715" s="44"/>
      <c r="GC715" s="44">
        <v>18272</v>
      </c>
      <c r="GD715" s="44">
        <v>129152</v>
      </c>
      <c r="GE715" s="44">
        <v>175030</v>
      </c>
      <c r="GF715" s="44">
        <v>76647</v>
      </c>
      <c r="GG715" s="44">
        <v>506020</v>
      </c>
      <c r="GH715" s="44">
        <v>83099</v>
      </c>
      <c r="GI715" s="44">
        <v>55849</v>
      </c>
      <c r="GJ715" s="44">
        <v>16025</v>
      </c>
      <c r="GK715" s="44">
        <v>1943676</v>
      </c>
      <c r="GL715" s="44">
        <v>86775</v>
      </c>
      <c r="GM715" s="44">
        <v>221323</v>
      </c>
      <c r="GN715" s="44">
        <v>12272</v>
      </c>
      <c r="GO715" s="44">
        <v>6024</v>
      </c>
      <c r="GP715" s="44"/>
      <c r="GQ715" s="44">
        <v>4826</v>
      </c>
      <c r="GR715" s="44">
        <v>164202</v>
      </c>
      <c r="GS715" s="44">
        <v>4993044</v>
      </c>
      <c r="GT715" s="44"/>
      <c r="GU715" s="21">
        <v>640290</v>
      </c>
      <c r="GV715" s="44">
        <v>63408</v>
      </c>
      <c r="GW715" s="44"/>
      <c r="GX715" s="44"/>
      <c r="GY715" s="44">
        <v>5696742</v>
      </c>
      <c r="GZ715" s="44">
        <v>541104</v>
      </c>
      <c r="HA715" s="44"/>
      <c r="HB715" s="44"/>
      <c r="HC715" s="44">
        <v>5155638</v>
      </c>
      <c r="HD715" s="44">
        <v>5696742</v>
      </c>
      <c r="HE715" s="21">
        <v>3869616</v>
      </c>
      <c r="HF715" s="21"/>
      <c r="HG715" s="21"/>
      <c r="HH715" s="21"/>
      <c r="HI715" s="21">
        <v>0</v>
      </c>
      <c r="HJ715" s="44">
        <v>671986</v>
      </c>
      <c r="HK715" s="21"/>
      <c r="HL715" s="21">
        <v>282497</v>
      </c>
      <c r="HM715" s="21">
        <v>954483</v>
      </c>
      <c r="HN715" s="21">
        <v>-314193</v>
      </c>
      <c r="HO715" s="21"/>
      <c r="HP715" s="44"/>
      <c r="HQ715" s="47"/>
      <c r="HR715" s="47"/>
      <c r="HS715" s="47"/>
      <c r="HT715" s="47" t="s">
        <v>1893</v>
      </c>
      <c r="HU715" s="47">
        <v>10822.08</v>
      </c>
      <c r="HV715" s="47">
        <v>1948</v>
      </c>
      <c r="HW715" s="47">
        <v>0</v>
      </c>
      <c r="HX715" s="47">
        <v>3077</v>
      </c>
      <c r="HY715" s="47">
        <v>13940</v>
      </c>
      <c r="HZ715" s="47">
        <v>36921</v>
      </c>
      <c r="IA715" s="47">
        <v>0</v>
      </c>
      <c r="IB715" s="47">
        <v>0</v>
      </c>
      <c r="IC715" s="47">
        <v>1745</v>
      </c>
      <c r="ID715">
        <v>6414</v>
      </c>
      <c r="IE715" s="47">
        <v>543</v>
      </c>
      <c r="IF715">
        <v>6999</v>
      </c>
      <c r="IG715" s="47">
        <v>3423</v>
      </c>
      <c r="IH715" s="47">
        <v>11517</v>
      </c>
      <c r="II715">
        <v>2000</v>
      </c>
      <c r="IJ715">
        <v>1881</v>
      </c>
      <c r="IK715">
        <v>546</v>
      </c>
      <c r="IL715">
        <v>5415</v>
      </c>
      <c r="IM715">
        <v>96369</v>
      </c>
      <c r="IN715">
        <v>0</v>
      </c>
      <c r="IO715">
        <v>0</v>
      </c>
      <c r="IP715">
        <v>305</v>
      </c>
      <c r="IQ715">
        <v>0</v>
      </c>
      <c r="IR715">
        <v>0</v>
      </c>
      <c r="IS715">
        <v>0</v>
      </c>
      <c r="IT715">
        <v>305</v>
      </c>
      <c r="IU715">
        <v>144937</v>
      </c>
      <c r="IV715">
        <v>0</v>
      </c>
      <c r="IW715">
        <v>177749</v>
      </c>
      <c r="IX715">
        <v>643519</v>
      </c>
      <c r="IY715">
        <v>902817</v>
      </c>
      <c r="IZ715">
        <v>0</v>
      </c>
      <c r="JA715">
        <v>0</v>
      </c>
      <c r="JB715">
        <v>83977</v>
      </c>
      <c r="JC715">
        <v>358195</v>
      </c>
      <c r="JD715">
        <v>16203</v>
      </c>
      <c r="JE715">
        <v>140221</v>
      </c>
      <c r="JF715">
        <v>59191</v>
      </c>
      <c r="JG715">
        <v>237686</v>
      </c>
      <c r="JH715">
        <v>66504</v>
      </c>
      <c r="JI715">
        <v>37964</v>
      </c>
      <c r="JJ715">
        <v>14013</v>
      </c>
      <c r="JK715">
        <v>439777</v>
      </c>
      <c r="JL715">
        <v>3322753</v>
      </c>
      <c r="JM715">
        <v>0</v>
      </c>
      <c r="JN715">
        <v>0</v>
      </c>
      <c r="JO715">
        <v>16786</v>
      </c>
      <c r="JP715">
        <v>0</v>
      </c>
      <c r="JQ715">
        <v>0</v>
      </c>
      <c r="JR715">
        <v>0</v>
      </c>
      <c r="JS715">
        <v>16786</v>
      </c>
      <c r="JT715"/>
      <c r="JU715"/>
      <c r="JV715"/>
      <c r="JW715"/>
      <c r="JX715"/>
      <c r="JY715">
        <v>6414</v>
      </c>
      <c r="JZ715"/>
      <c r="KA715"/>
      <c r="KB715"/>
      <c r="KC715"/>
      <c r="KD715"/>
      <c r="KE715">
        <v>358195</v>
      </c>
      <c r="KF715">
        <v>93</v>
      </c>
      <c r="KG715">
        <v>155</v>
      </c>
      <c r="KH715">
        <v>48</v>
      </c>
      <c r="KI715">
        <v>68</v>
      </c>
      <c r="KJ715">
        <v>119</v>
      </c>
      <c r="KK715">
        <v>30</v>
      </c>
      <c r="KL715">
        <v>39</v>
      </c>
      <c r="KM715">
        <v>65</v>
      </c>
      <c r="KN715">
        <v>17</v>
      </c>
      <c r="KO715">
        <v>1</v>
      </c>
      <c r="KP715">
        <v>0</v>
      </c>
      <c r="KQ715">
        <v>0</v>
      </c>
      <c r="KR715">
        <v>1</v>
      </c>
      <c r="KS715">
        <v>0</v>
      </c>
      <c r="KT715">
        <v>0</v>
      </c>
      <c r="KU715">
        <v>1</v>
      </c>
      <c r="KV715">
        <v>0</v>
      </c>
      <c r="KW715">
        <v>0</v>
      </c>
      <c r="KX715">
        <v>0</v>
      </c>
      <c r="KY715">
        <v>0</v>
      </c>
      <c r="KZ715">
        <v>0</v>
      </c>
      <c r="LA715">
        <v>0</v>
      </c>
      <c r="LB715">
        <v>0</v>
      </c>
      <c r="LC715">
        <v>0</v>
      </c>
      <c r="LD715">
        <v>1</v>
      </c>
      <c r="LE715">
        <v>0</v>
      </c>
      <c r="LF715">
        <v>0</v>
      </c>
      <c r="LG715">
        <v>0</v>
      </c>
      <c r="LH715">
        <v>0</v>
      </c>
    </row>
    <row r="716" spans="1:320" s="34" customFormat="1" ht="15" customHeight="1" x14ac:dyDescent="0.25">
      <c r="A716" s="45">
        <v>206341069</v>
      </c>
      <c r="B716" s="45" t="s">
        <v>5656</v>
      </c>
      <c r="C716" s="46">
        <v>45292</v>
      </c>
      <c r="D716" s="46">
        <v>45657</v>
      </c>
      <c r="E716" s="47">
        <v>366</v>
      </c>
      <c r="F716" s="45" t="s">
        <v>883</v>
      </c>
      <c r="G716" s="45" t="s">
        <v>884</v>
      </c>
      <c r="H716" s="45" t="s">
        <v>1436</v>
      </c>
      <c r="I716" s="45" t="s">
        <v>886</v>
      </c>
      <c r="J716" s="45" t="s">
        <v>887</v>
      </c>
      <c r="K716" s="45" t="s">
        <v>1392</v>
      </c>
      <c r="L716" s="45" t="s">
        <v>5563</v>
      </c>
      <c r="M716" s="45" t="s">
        <v>5657</v>
      </c>
      <c r="N716" s="45" t="s">
        <v>5658</v>
      </c>
      <c r="O716" s="45" t="s">
        <v>5558</v>
      </c>
      <c r="P716" s="45" t="s">
        <v>5659</v>
      </c>
      <c r="Q716" s="45" t="s">
        <v>5660</v>
      </c>
      <c r="R716" t="s">
        <v>5661</v>
      </c>
      <c r="S716" s="45" t="s">
        <v>893</v>
      </c>
      <c r="T716"/>
      <c r="U716" s="47">
        <v>59</v>
      </c>
      <c r="V716" s="47">
        <v>59</v>
      </c>
      <c r="W716" s="47" t="s">
        <v>1728</v>
      </c>
      <c r="X716" s="47">
        <v>21594</v>
      </c>
      <c r="Y716" s="47">
        <v>20002</v>
      </c>
      <c r="Z716" s="48">
        <v>211.89</v>
      </c>
      <c r="AA716" s="44">
        <v>351</v>
      </c>
      <c r="AB716" s="44">
        <v>348</v>
      </c>
      <c r="AC716" s="44">
        <v>8883</v>
      </c>
      <c r="AD716" s="44">
        <v>1989</v>
      </c>
      <c r="AE716" s="44">
        <v>945</v>
      </c>
      <c r="AF716" s="44">
        <v>7563</v>
      </c>
      <c r="AG716" s="44"/>
      <c r="AH716" s="47"/>
      <c r="AI716" s="47">
        <v>63</v>
      </c>
      <c r="AJ716">
        <v>559</v>
      </c>
      <c r="AK716" t="s">
        <v>895</v>
      </c>
      <c r="AL716">
        <v>20002</v>
      </c>
      <c r="AM716"/>
      <c r="AN716"/>
      <c r="AO716"/>
      <c r="AP716"/>
      <c r="AQ716"/>
      <c r="AR716" s="44"/>
      <c r="AS716" s="44"/>
      <c r="AT716" s="44"/>
      <c r="AU716" s="44">
        <v>8936025</v>
      </c>
      <c r="AV716" s="44">
        <v>5579076</v>
      </c>
      <c r="AW716" s="44">
        <v>597397</v>
      </c>
      <c r="AX716" s="44">
        <v>6411</v>
      </c>
      <c r="AY716" s="44">
        <v>13924115</v>
      </c>
      <c r="AZ716" s="21">
        <v>12807001</v>
      </c>
      <c r="BA716" s="21">
        <v>1117114</v>
      </c>
      <c r="BB716" s="44">
        <v>1428</v>
      </c>
      <c r="BC716" s="44"/>
      <c r="BD716" s="44"/>
      <c r="BE716" s="44">
        <v>1118542</v>
      </c>
      <c r="BF716" s="44">
        <v>3997350</v>
      </c>
      <c r="BG716" s="44">
        <v>867550</v>
      </c>
      <c r="BH716" s="44">
        <v>419050</v>
      </c>
      <c r="BI716" s="21">
        <v>3376950</v>
      </c>
      <c r="BJ716" s="21"/>
      <c r="BK716" s="21"/>
      <c r="BL716" s="21">
        <v>29375</v>
      </c>
      <c r="BM716" s="21">
        <v>245750</v>
      </c>
      <c r="BN716" s="21">
        <v>8936025</v>
      </c>
      <c r="BO716" s="21"/>
      <c r="BP716" s="21"/>
      <c r="BQ716" s="44"/>
      <c r="BR716" s="21"/>
      <c r="BS716" s="44"/>
      <c r="BT716" s="21"/>
      <c r="BU716" s="44"/>
      <c r="BV716" s="21"/>
      <c r="BW716" s="44">
        <v>4462656</v>
      </c>
      <c r="BX716" s="21"/>
      <c r="BY716" s="21">
        <v>1066188</v>
      </c>
      <c r="BZ716" s="21"/>
      <c r="CA716" s="44"/>
      <c r="CB716" s="44"/>
      <c r="CC716" s="44">
        <v>49407</v>
      </c>
      <c r="CD716" s="44"/>
      <c r="CE716" s="44"/>
      <c r="CF716" s="44"/>
      <c r="CG716" s="44"/>
      <c r="CH716" s="44"/>
      <c r="CI716" s="21"/>
      <c r="CJ716" s="44"/>
      <c r="CK716" s="21">
        <v>825</v>
      </c>
      <c r="CL716" s="44"/>
      <c r="CM716" s="44">
        <v>0</v>
      </c>
      <c r="CN716" s="44">
        <v>0</v>
      </c>
      <c r="CO716" s="44">
        <v>1550300</v>
      </c>
      <c r="CP716" s="44">
        <v>0</v>
      </c>
      <c r="CQ716" s="21">
        <v>1589325</v>
      </c>
      <c r="CR716" s="44">
        <v>587450</v>
      </c>
      <c r="CS716" s="44">
        <v>1720958</v>
      </c>
      <c r="CT716" s="44">
        <v>71010</v>
      </c>
      <c r="CU716" s="44"/>
      <c r="CV716" s="44">
        <v>60033</v>
      </c>
      <c r="CW716" s="21"/>
      <c r="CX716" s="21"/>
      <c r="CY716" s="21"/>
      <c r="CZ716" s="21"/>
      <c r="DA716" s="21"/>
      <c r="DB716" s="21"/>
      <c r="DC716" s="21"/>
      <c r="DD716" s="21"/>
      <c r="DE716" s="44"/>
      <c r="DF716" s="21"/>
      <c r="DG716" s="44"/>
      <c r="DH716" s="21"/>
      <c r="DI716" s="44"/>
      <c r="DJ716" s="44"/>
      <c r="DK716" s="44"/>
      <c r="DL716" s="44"/>
      <c r="DM716" s="21"/>
      <c r="DN716" s="44"/>
      <c r="DO716" s="44"/>
      <c r="DP716" s="44"/>
      <c r="DQ716" s="44"/>
      <c r="DR716" s="44"/>
      <c r="DS716" s="44"/>
      <c r="DT716" s="44"/>
      <c r="DU716" s="44"/>
      <c r="DV716" s="44"/>
      <c r="DW716" s="44"/>
      <c r="DX716" s="44"/>
      <c r="DY716" s="44"/>
      <c r="DZ716" s="44"/>
      <c r="EA716" s="44"/>
      <c r="EB716" s="21"/>
      <c r="EC716" s="44">
        <v>-690011</v>
      </c>
      <c r="ED716" s="44"/>
      <c r="EE716" s="21">
        <v>638767</v>
      </c>
      <c r="EF716" s="44"/>
      <c r="EG716" s="21">
        <v>3297</v>
      </c>
      <c r="EH716" s="44"/>
      <c r="EI716" s="21">
        <v>605741</v>
      </c>
      <c r="EJ716" s="44"/>
      <c r="EK716" s="44"/>
      <c r="EL716" s="21"/>
      <c r="EM716" s="44"/>
      <c r="EN716" s="44"/>
      <c r="EO716" s="44">
        <v>39603</v>
      </c>
      <c r="EP716" s="21"/>
      <c r="EQ716" s="21"/>
      <c r="ER716" s="21"/>
      <c r="ES716" s="21"/>
      <c r="ET716" s="44"/>
      <c r="EU716" s="21"/>
      <c r="EV716" s="44"/>
      <c r="EW716" s="21"/>
      <c r="EX716" s="44"/>
      <c r="EY716" s="44"/>
      <c r="EZ716" s="21"/>
      <c r="FA716" s="21"/>
      <c r="FB716" s="44"/>
      <c r="FC716" s="44"/>
      <c r="FD716" s="21"/>
      <c r="FE716" s="112"/>
      <c r="FF716" s="44"/>
      <c r="FG716" s="44">
        <v>5553767</v>
      </c>
      <c r="FH716" s="44">
        <v>1326266</v>
      </c>
      <c r="FI716" s="44">
        <v>5926968</v>
      </c>
      <c r="FJ716" s="44">
        <v>182518</v>
      </c>
      <c r="FK716" s="44">
        <v>4184071</v>
      </c>
      <c r="FL716" s="44"/>
      <c r="FM716" s="44"/>
      <c r="FN716" s="44"/>
      <c r="FO716" s="44"/>
      <c r="FP716" s="44"/>
      <c r="FQ716" s="44"/>
      <c r="FR716" s="44"/>
      <c r="FS716" s="44"/>
      <c r="FT716" s="44">
        <v>17598</v>
      </c>
      <c r="FU716" s="44"/>
      <c r="FV716" s="21">
        <v>454966</v>
      </c>
      <c r="FW716" s="44"/>
      <c r="FX716" s="44">
        <v>505328</v>
      </c>
      <c r="FY716" s="44">
        <v>110025</v>
      </c>
      <c r="FZ716" s="44">
        <v>494166</v>
      </c>
      <c r="GA716" s="44">
        <v>50605</v>
      </c>
      <c r="GB716" s="44"/>
      <c r="GC716" s="44">
        <v>35293</v>
      </c>
      <c r="GD716" s="44">
        <v>372063</v>
      </c>
      <c r="GE716" s="44">
        <v>188618</v>
      </c>
      <c r="GF716" s="44">
        <v>168473</v>
      </c>
      <c r="GG716" s="44">
        <v>793296</v>
      </c>
      <c r="GH716" s="44">
        <v>241278</v>
      </c>
      <c r="GI716" s="44">
        <v>108812</v>
      </c>
      <c r="GJ716" s="44">
        <v>118771</v>
      </c>
      <c r="GK716" s="44">
        <v>2706848</v>
      </c>
      <c r="GL716" s="44">
        <v>9923</v>
      </c>
      <c r="GM716" s="44">
        <v>2012508</v>
      </c>
      <c r="GN716" s="44">
        <v>78121</v>
      </c>
      <c r="GO716" s="44">
        <v>8886</v>
      </c>
      <c r="GP716" s="44"/>
      <c r="GQ716" s="44"/>
      <c r="GR716" s="44">
        <v>147352</v>
      </c>
      <c r="GS716" s="44">
        <v>2091960</v>
      </c>
      <c r="GT716" s="44"/>
      <c r="GU716" s="21">
        <v>81064</v>
      </c>
      <c r="GV716" s="44">
        <v>70470</v>
      </c>
      <c r="GW716" s="44">
        <v>1131676</v>
      </c>
      <c r="GX716" s="44">
        <v>31208654</v>
      </c>
      <c r="GY716" s="44">
        <v>34583824</v>
      </c>
      <c r="GZ716" s="44">
        <v>1244885</v>
      </c>
      <c r="HA716" s="44"/>
      <c r="HB716" s="44">
        <v>31990575</v>
      </c>
      <c r="HC716" s="44">
        <v>1348364</v>
      </c>
      <c r="HD716" s="44">
        <v>34583824</v>
      </c>
      <c r="HE716" s="21"/>
      <c r="HF716" s="21">
        <v>1131676</v>
      </c>
      <c r="HG716" s="21"/>
      <c r="HH716" s="21"/>
      <c r="HI716" s="21">
        <v>0</v>
      </c>
      <c r="HJ716" s="44"/>
      <c r="HK716" s="21">
        <v>53388</v>
      </c>
      <c r="HL716" s="21">
        <v>40701</v>
      </c>
      <c r="HM716" s="21">
        <v>94089</v>
      </c>
      <c r="HN716" s="21">
        <v>-13025</v>
      </c>
      <c r="HO716" s="21"/>
      <c r="HP716" s="44"/>
      <c r="HQ716" s="47"/>
      <c r="HR716" s="47">
        <v>31990575</v>
      </c>
      <c r="HS716" s="47"/>
      <c r="HT716" s="47" t="s">
        <v>1759</v>
      </c>
      <c r="HU716" s="47">
        <v>0</v>
      </c>
      <c r="HV716" s="47">
        <v>2060</v>
      </c>
      <c r="HW716" s="47">
        <v>0</v>
      </c>
      <c r="HX716" s="47">
        <v>16089</v>
      </c>
      <c r="HY716" s="47">
        <v>18097</v>
      </c>
      <c r="HZ716" s="47">
        <v>53177</v>
      </c>
      <c r="IA716" s="47">
        <v>0</v>
      </c>
      <c r="IB716" s="47">
        <v>0</v>
      </c>
      <c r="IC716" s="47">
        <v>2249</v>
      </c>
      <c r="ID716">
        <v>13317</v>
      </c>
      <c r="IE716" s="47">
        <v>1912</v>
      </c>
      <c r="IF716">
        <v>5924</v>
      </c>
      <c r="IG716" s="47">
        <v>5132</v>
      </c>
      <c r="IH716" s="47">
        <v>17164</v>
      </c>
      <c r="II716">
        <v>3967</v>
      </c>
      <c r="IJ716">
        <v>3478</v>
      </c>
      <c r="IK716">
        <v>1991</v>
      </c>
      <c r="IL716">
        <v>12553</v>
      </c>
      <c r="IM716">
        <v>157110</v>
      </c>
      <c r="IN716">
        <v>0</v>
      </c>
      <c r="IO716">
        <v>0</v>
      </c>
      <c r="IP716">
        <v>0</v>
      </c>
      <c r="IQ716">
        <v>1385</v>
      </c>
      <c r="IR716">
        <v>0</v>
      </c>
      <c r="IS716">
        <v>0</v>
      </c>
      <c r="IT716">
        <v>1385</v>
      </c>
      <c r="IU716">
        <v>186255</v>
      </c>
      <c r="IV716">
        <v>0</v>
      </c>
      <c r="IW716">
        <v>819877</v>
      </c>
      <c r="IX716">
        <v>758366</v>
      </c>
      <c r="IY716">
        <v>1289892</v>
      </c>
      <c r="IZ716">
        <v>0</v>
      </c>
      <c r="JA716">
        <v>0</v>
      </c>
      <c r="JB716">
        <v>133288</v>
      </c>
      <c r="JC716">
        <v>708716</v>
      </c>
      <c r="JD716">
        <v>109103</v>
      </c>
      <c r="JE716">
        <v>113237</v>
      </c>
      <c r="JF716">
        <v>94284</v>
      </c>
      <c r="JG716">
        <v>376171</v>
      </c>
      <c r="JH716">
        <v>129127</v>
      </c>
      <c r="JI716">
        <v>86013</v>
      </c>
      <c r="JJ716">
        <v>99543</v>
      </c>
      <c r="JK716">
        <v>649895</v>
      </c>
      <c r="JL716">
        <v>5553767</v>
      </c>
      <c r="JM716">
        <v>0</v>
      </c>
      <c r="JN716">
        <v>0</v>
      </c>
      <c r="JO716">
        <v>0</v>
      </c>
      <c r="JP716">
        <v>48471</v>
      </c>
      <c r="JQ716">
        <v>0</v>
      </c>
      <c r="JR716">
        <v>0</v>
      </c>
      <c r="JS716">
        <v>48471</v>
      </c>
      <c r="JT716"/>
      <c r="JU716"/>
      <c r="JV716"/>
      <c r="JW716"/>
      <c r="JX716"/>
      <c r="JY716">
        <v>13317</v>
      </c>
      <c r="JZ716"/>
      <c r="KA716"/>
      <c r="KB716"/>
      <c r="KC716"/>
      <c r="KD716"/>
      <c r="KE716">
        <v>708716</v>
      </c>
      <c r="KF716">
        <v>130</v>
      </c>
      <c r="KG716">
        <v>208</v>
      </c>
      <c r="KH716">
        <v>87</v>
      </c>
      <c r="KI716">
        <v>97</v>
      </c>
      <c r="KJ716">
        <v>164</v>
      </c>
      <c r="KK716">
        <v>62</v>
      </c>
      <c r="KL716">
        <v>42</v>
      </c>
      <c r="KM716">
        <v>82</v>
      </c>
      <c r="KN716">
        <v>26</v>
      </c>
      <c r="KO716">
        <v>1</v>
      </c>
      <c r="KP716">
        <v>0</v>
      </c>
      <c r="KQ716">
        <v>0</v>
      </c>
      <c r="KR716">
        <v>1</v>
      </c>
      <c r="KS716">
        <v>0</v>
      </c>
      <c r="KT716">
        <v>0</v>
      </c>
      <c r="KU716">
        <v>1</v>
      </c>
      <c r="KV716">
        <v>0</v>
      </c>
      <c r="KW716">
        <v>0</v>
      </c>
      <c r="KX716">
        <v>0</v>
      </c>
      <c r="KY716">
        <v>0</v>
      </c>
      <c r="KZ716">
        <v>0</v>
      </c>
      <c r="LA716">
        <v>0</v>
      </c>
      <c r="LB716">
        <v>0</v>
      </c>
      <c r="LC716">
        <v>0</v>
      </c>
      <c r="LD716">
        <v>1</v>
      </c>
      <c r="LE716">
        <v>0</v>
      </c>
      <c r="LF716">
        <v>0</v>
      </c>
      <c r="LG716">
        <v>0</v>
      </c>
      <c r="LH716">
        <v>0</v>
      </c>
    </row>
    <row r="717" spans="1:320" s="34" customFormat="1" ht="15" customHeight="1" x14ac:dyDescent="0.25">
      <c r="A717" s="45">
        <v>206341076</v>
      </c>
      <c r="B717" s="45" t="s">
        <v>5662</v>
      </c>
      <c r="C717" s="46">
        <v>45292</v>
      </c>
      <c r="D717" s="46">
        <v>45657</v>
      </c>
      <c r="E717" s="47">
        <v>366</v>
      </c>
      <c r="F717" s="45" t="s">
        <v>883</v>
      </c>
      <c r="G717" s="45" t="s">
        <v>884</v>
      </c>
      <c r="H717" s="45" t="s">
        <v>1436</v>
      </c>
      <c r="I717" s="45" t="s">
        <v>886</v>
      </c>
      <c r="J717" s="45" t="s">
        <v>887</v>
      </c>
      <c r="K717" s="45" t="s">
        <v>1392</v>
      </c>
      <c r="L717" s="45" t="s">
        <v>5229</v>
      </c>
      <c r="M717" s="45" t="s">
        <v>5663</v>
      </c>
      <c r="N717" s="45" t="s">
        <v>5664</v>
      </c>
      <c r="O717" s="45" t="s">
        <v>1439</v>
      </c>
      <c r="P717" s="45" t="s">
        <v>5665</v>
      </c>
      <c r="Q717" s="45" t="s">
        <v>5666</v>
      </c>
      <c r="R717" t="s">
        <v>5667</v>
      </c>
      <c r="S717" s="45" t="s">
        <v>893</v>
      </c>
      <c r="T717"/>
      <c r="U717" s="47">
        <v>126</v>
      </c>
      <c r="V717" s="47">
        <v>126</v>
      </c>
      <c r="W717" s="47" t="s">
        <v>913</v>
      </c>
      <c r="X717" s="47">
        <v>46116</v>
      </c>
      <c r="Y717" s="47">
        <v>43704</v>
      </c>
      <c r="Z717" s="48">
        <v>222.34</v>
      </c>
      <c r="AA717" s="44">
        <v>675</v>
      </c>
      <c r="AB717" s="44">
        <v>676</v>
      </c>
      <c r="AC717" s="44">
        <v>4685</v>
      </c>
      <c r="AD717" s="44">
        <v>7556</v>
      </c>
      <c r="AE717" s="44">
        <v>4365</v>
      </c>
      <c r="AF717" s="44">
        <v>20140</v>
      </c>
      <c r="AG717" s="44"/>
      <c r="AH717" s="47"/>
      <c r="AI717" s="47">
        <v>534</v>
      </c>
      <c r="AJ717">
        <v>6424</v>
      </c>
      <c r="AK717" t="s">
        <v>895</v>
      </c>
      <c r="AL717">
        <v>43704</v>
      </c>
      <c r="AM717"/>
      <c r="AN717"/>
      <c r="AO717"/>
      <c r="AP717"/>
      <c r="AQ717"/>
      <c r="AR717" s="44"/>
      <c r="AS717" s="44"/>
      <c r="AT717" s="44"/>
      <c r="AU717" s="44">
        <v>30397760</v>
      </c>
      <c r="AV717" s="44">
        <v>4083187</v>
      </c>
      <c r="AW717" s="44">
        <v>10810381</v>
      </c>
      <c r="AX717" s="44">
        <v>12006</v>
      </c>
      <c r="AY717" s="44">
        <v>23682572</v>
      </c>
      <c r="AZ717" s="21">
        <v>21062651</v>
      </c>
      <c r="BA717" s="21">
        <v>2619921</v>
      </c>
      <c r="BB717" s="44">
        <v>-2</v>
      </c>
      <c r="BC717" s="44"/>
      <c r="BD717" s="44"/>
      <c r="BE717" s="44">
        <v>2619919</v>
      </c>
      <c r="BF717" s="44">
        <v>5856250</v>
      </c>
      <c r="BG717" s="44">
        <v>9445000</v>
      </c>
      <c r="BH717" s="44">
        <v>1746000</v>
      </c>
      <c r="BI717" s="21">
        <v>8056000</v>
      </c>
      <c r="BJ717" s="21"/>
      <c r="BK717" s="21"/>
      <c r="BL717" s="21">
        <v>213600</v>
      </c>
      <c r="BM717" s="21">
        <v>5080910</v>
      </c>
      <c r="BN717" s="21">
        <v>30397760</v>
      </c>
      <c r="BO717" s="21"/>
      <c r="BP717" s="21"/>
      <c r="BQ717" s="44"/>
      <c r="BR717" s="21"/>
      <c r="BS717" s="44"/>
      <c r="BT717" s="21"/>
      <c r="BU717" s="44"/>
      <c r="BV717" s="21"/>
      <c r="BW717" s="44">
        <v>1416801</v>
      </c>
      <c r="BX717" s="21"/>
      <c r="BY717" s="21">
        <v>2386180</v>
      </c>
      <c r="BZ717" s="21"/>
      <c r="CA717" s="44">
        <v>6699</v>
      </c>
      <c r="CB717" s="44"/>
      <c r="CC717" s="44">
        <v>6134</v>
      </c>
      <c r="CD717" s="44"/>
      <c r="CE717" s="44"/>
      <c r="CF717" s="44"/>
      <c r="CG717" s="44"/>
      <c r="CH717" s="44"/>
      <c r="CI717" s="21">
        <v>482</v>
      </c>
      <c r="CJ717" s="44"/>
      <c r="CK717" s="21">
        <v>266891</v>
      </c>
      <c r="CL717" s="44"/>
      <c r="CM717" s="44">
        <v>0</v>
      </c>
      <c r="CN717" s="44">
        <v>0</v>
      </c>
      <c r="CO717" s="44">
        <v>1400575</v>
      </c>
      <c r="CP717" s="44">
        <v>0</v>
      </c>
      <c r="CQ717" s="21">
        <v>1334700</v>
      </c>
      <c r="CR717" s="44">
        <v>248250</v>
      </c>
      <c r="CS717" s="44">
        <v>845391</v>
      </c>
      <c r="CT717" s="44">
        <v>226753</v>
      </c>
      <c r="CU717" s="44"/>
      <c r="CV717" s="44">
        <v>27518</v>
      </c>
      <c r="CW717" s="21"/>
      <c r="CX717" s="21"/>
      <c r="CY717" s="21"/>
      <c r="CZ717" s="21"/>
      <c r="DA717" s="21"/>
      <c r="DB717" s="21"/>
      <c r="DC717" s="21"/>
      <c r="DD717" s="21"/>
      <c r="DE717" s="44"/>
      <c r="DF717" s="21"/>
      <c r="DG717" s="44"/>
      <c r="DH717" s="21"/>
      <c r="DI717" s="44"/>
      <c r="DJ717" s="44"/>
      <c r="DK717" s="44"/>
      <c r="DL717" s="44"/>
      <c r="DM717" s="21"/>
      <c r="DN717" s="44"/>
      <c r="DO717" s="44"/>
      <c r="DP717" s="44"/>
      <c r="DQ717" s="44"/>
      <c r="DR717" s="44"/>
      <c r="DS717" s="44"/>
      <c r="DT717" s="44"/>
      <c r="DU717" s="44"/>
      <c r="DV717" s="44"/>
      <c r="DW717" s="44"/>
      <c r="DX717" s="44"/>
      <c r="DY717" s="44"/>
      <c r="DZ717" s="44"/>
      <c r="EA717" s="44"/>
      <c r="EB717" s="21"/>
      <c r="EC717" s="44">
        <v>2095032</v>
      </c>
      <c r="ED717" s="44"/>
      <c r="EE717" s="21">
        <v>6128888</v>
      </c>
      <c r="EF717" s="44"/>
      <c r="EG717" s="21">
        <v>-320202</v>
      </c>
      <c r="EH717" s="44"/>
      <c r="EI717" s="21">
        <v>1435363</v>
      </c>
      <c r="EJ717" s="44"/>
      <c r="EK717" s="44"/>
      <c r="EL717" s="21"/>
      <c r="EM717" s="44"/>
      <c r="EN717" s="44"/>
      <c r="EO717" s="44">
        <v>1471300</v>
      </c>
      <c r="EP717" s="21"/>
      <c r="EQ717" s="21"/>
      <c r="ER717" s="21"/>
      <c r="ES717" s="21"/>
      <c r="ET717" s="44"/>
      <c r="EU717" s="21"/>
      <c r="EV717" s="44"/>
      <c r="EW717" s="21"/>
      <c r="EX717" s="44"/>
      <c r="EY717" s="44"/>
      <c r="EZ717" s="21"/>
      <c r="FA717" s="21"/>
      <c r="FB717" s="44"/>
      <c r="FC717" s="44"/>
      <c r="FD717" s="21"/>
      <c r="FE717" s="112"/>
      <c r="FF717" s="44"/>
      <c r="FG717" s="44">
        <v>10350289</v>
      </c>
      <c r="FH717" s="44">
        <v>2504010</v>
      </c>
      <c r="FI717" s="44">
        <v>8208352</v>
      </c>
      <c r="FJ717" s="44">
        <v>305375</v>
      </c>
      <c r="FK717" s="44">
        <v>9262844</v>
      </c>
      <c r="FL717" s="44"/>
      <c r="FM717" s="44"/>
      <c r="FN717" s="44"/>
      <c r="FO717" s="44"/>
      <c r="FP717" s="44"/>
      <c r="FQ717" s="44"/>
      <c r="FR717" s="44"/>
      <c r="FS717" s="44"/>
      <c r="FT717" s="44">
        <v>124</v>
      </c>
      <c r="FU717" s="44"/>
      <c r="FV717" s="21">
        <v>521545</v>
      </c>
      <c r="FW717" s="44">
        <v>10506</v>
      </c>
      <c r="FX717" s="44">
        <v>452165</v>
      </c>
      <c r="FY717" s="44">
        <v>198793</v>
      </c>
      <c r="FZ717" s="44">
        <v>463794</v>
      </c>
      <c r="GA717" s="44">
        <v>113236</v>
      </c>
      <c r="GB717" s="44"/>
      <c r="GC717" s="44">
        <v>95782</v>
      </c>
      <c r="GD717" s="44">
        <v>545188</v>
      </c>
      <c r="GE717" s="44">
        <v>564784</v>
      </c>
      <c r="GF717" s="44">
        <v>122741</v>
      </c>
      <c r="GG717" s="44">
        <v>1364591</v>
      </c>
      <c r="GH717" s="44">
        <v>163940</v>
      </c>
      <c r="GI717" s="44">
        <v>234811</v>
      </c>
      <c r="GJ717" s="44">
        <v>117863</v>
      </c>
      <c r="GK717" s="44">
        <v>5082582</v>
      </c>
      <c r="GL717" s="44">
        <v>16812</v>
      </c>
      <c r="GM717" s="44">
        <v>714345</v>
      </c>
      <c r="GN717" s="44">
        <v>40341</v>
      </c>
      <c r="GO717" s="44">
        <v>28856</v>
      </c>
      <c r="GP717" s="44"/>
      <c r="GQ717" s="44">
        <v>17173</v>
      </c>
      <c r="GR717" s="44">
        <v>929835</v>
      </c>
      <c r="GS717" s="44">
        <v>4951442</v>
      </c>
      <c r="GT717" s="44"/>
      <c r="GU717" s="21">
        <v>195774</v>
      </c>
      <c r="GV717" s="44"/>
      <c r="GW717" s="44"/>
      <c r="GX717" s="44">
        <v>120000</v>
      </c>
      <c r="GY717" s="44">
        <v>5267216</v>
      </c>
      <c r="GZ717" s="44">
        <v>1676877</v>
      </c>
      <c r="HA717" s="44"/>
      <c r="HB717" s="44"/>
      <c r="HC717" s="44">
        <v>3590339</v>
      </c>
      <c r="HD717" s="44">
        <v>5267216</v>
      </c>
      <c r="HE717" s="21">
        <v>943627</v>
      </c>
      <c r="HF717" s="21"/>
      <c r="HG717" s="21"/>
      <c r="HH717" s="21"/>
      <c r="HI717" s="21">
        <v>0</v>
      </c>
      <c r="HJ717" s="44"/>
      <c r="HK717" s="21">
        <v>135919</v>
      </c>
      <c r="HL717" s="21">
        <v>100604</v>
      </c>
      <c r="HM717" s="21">
        <v>236523</v>
      </c>
      <c r="HN717" s="21">
        <v>-40749</v>
      </c>
      <c r="HO717" s="21"/>
      <c r="HP717" s="44"/>
      <c r="HQ717" s="47"/>
      <c r="HR717" s="47"/>
      <c r="HS717" s="47"/>
      <c r="HT717" s="47" t="s">
        <v>1759</v>
      </c>
      <c r="HU717" s="47">
        <v>0</v>
      </c>
      <c r="HV717" s="47">
        <v>1873</v>
      </c>
      <c r="HW717" s="47">
        <v>0</v>
      </c>
      <c r="HX717" s="47">
        <v>21190</v>
      </c>
      <c r="HY717" s="47">
        <v>48540</v>
      </c>
      <c r="HZ717" s="47">
        <v>111735</v>
      </c>
      <c r="IA717" s="47">
        <v>0</v>
      </c>
      <c r="IB717" s="47">
        <v>0</v>
      </c>
      <c r="IC717" s="47">
        <v>0</v>
      </c>
      <c r="ID717">
        <v>15197</v>
      </c>
      <c r="IE717" s="47">
        <v>4281</v>
      </c>
      <c r="IF717">
        <v>21561</v>
      </c>
      <c r="IG717" s="47">
        <v>3304</v>
      </c>
      <c r="IH717" s="47">
        <v>29522</v>
      </c>
      <c r="II717">
        <v>3814</v>
      </c>
      <c r="IJ717">
        <v>7989</v>
      </c>
      <c r="IK717">
        <v>1783</v>
      </c>
      <c r="IL717">
        <v>20796</v>
      </c>
      <c r="IM717">
        <v>291585</v>
      </c>
      <c r="IN717">
        <v>0</v>
      </c>
      <c r="IO717">
        <v>90</v>
      </c>
      <c r="IP717">
        <v>1049</v>
      </c>
      <c r="IQ717">
        <v>2092</v>
      </c>
      <c r="IR717">
        <v>0</v>
      </c>
      <c r="IS717">
        <v>0</v>
      </c>
      <c r="IT717">
        <v>3231</v>
      </c>
      <c r="IU717">
        <v>175573</v>
      </c>
      <c r="IV717">
        <v>0</v>
      </c>
      <c r="IW717">
        <v>1232427</v>
      </c>
      <c r="IX717">
        <v>2330383</v>
      </c>
      <c r="IY717">
        <v>2961287</v>
      </c>
      <c r="IZ717">
        <v>0</v>
      </c>
      <c r="JA717">
        <v>0</v>
      </c>
      <c r="JB717">
        <v>0</v>
      </c>
      <c r="JC717">
        <v>874856</v>
      </c>
      <c r="JD717">
        <v>113505</v>
      </c>
      <c r="JE717">
        <v>391643</v>
      </c>
      <c r="JF717">
        <v>56991</v>
      </c>
      <c r="JG717">
        <v>642931</v>
      </c>
      <c r="JH717">
        <v>116673</v>
      </c>
      <c r="JI717">
        <v>169861</v>
      </c>
      <c r="JJ717">
        <v>88200</v>
      </c>
      <c r="JK717">
        <v>1195959</v>
      </c>
      <c r="JL717">
        <v>10350289</v>
      </c>
      <c r="JM717">
        <v>0</v>
      </c>
      <c r="JN717">
        <v>6852</v>
      </c>
      <c r="JO717">
        <v>70621</v>
      </c>
      <c r="JP717">
        <v>102145</v>
      </c>
      <c r="JQ717">
        <v>0</v>
      </c>
      <c r="JR717">
        <v>0</v>
      </c>
      <c r="JS717">
        <v>179618</v>
      </c>
      <c r="JT717"/>
      <c r="JU717"/>
      <c r="JV717"/>
      <c r="JW717"/>
      <c r="JX717"/>
      <c r="JY717">
        <v>15197</v>
      </c>
      <c r="JZ717"/>
      <c r="KA717"/>
      <c r="KB717"/>
      <c r="KC717"/>
      <c r="KD717"/>
      <c r="KE717">
        <v>874856</v>
      </c>
      <c r="KF717">
        <v>174</v>
      </c>
      <c r="KG717">
        <v>362</v>
      </c>
      <c r="KH717">
        <v>80</v>
      </c>
      <c r="KI717">
        <v>120</v>
      </c>
      <c r="KJ717">
        <v>286</v>
      </c>
      <c r="KK717">
        <v>43</v>
      </c>
      <c r="KL717">
        <v>66</v>
      </c>
      <c r="KM717">
        <v>145</v>
      </c>
      <c r="KN717">
        <v>28</v>
      </c>
      <c r="KO717">
        <v>1</v>
      </c>
      <c r="KP717">
        <v>0</v>
      </c>
      <c r="KQ717">
        <v>0</v>
      </c>
      <c r="KR717">
        <v>0</v>
      </c>
      <c r="KS717">
        <v>0</v>
      </c>
      <c r="KT717">
        <v>1</v>
      </c>
      <c r="KU717">
        <v>1</v>
      </c>
      <c r="KV717">
        <v>0</v>
      </c>
      <c r="KW717">
        <v>0</v>
      </c>
      <c r="KX717">
        <v>0</v>
      </c>
      <c r="KY717">
        <v>0</v>
      </c>
      <c r="KZ717">
        <v>0</v>
      </c>
      <c r="LA717">
        <v>0</v>
      </c>
      <c r="LB717">
        <v>0</v>
      </c>
      <c r="LC717">
        <v>0</v>
      </c>
      <c r="LD717">
        <v>1</v>
      </c>
      <c r="LE717">
        <v>0</v>
      </c>
      <c r="LF717">
        <v>0</v>
      </c>
      <c r="LG717">
        <v>0</v>
      </c>
      <c r="LH717">
        <v>0</v>
      </c>
    </row>
    <row r="718" spans="1:320" s="34" customFormat="1" ht="15" customHeight="1" x14ac:dyDescent="0.25">
      <c r="A718" s="45">
        <v>206341119</v>
      </c>
      <c r="B718" s="45" t="s">
        <v>5668</v>
      </c>
      <c r="C718" s="46">
        <v>45292</v>
      </c>
      <c r="D718" s="46">
        <v>45657</v>
      </c>
      <c r="E718" s="47">
        <v>366</v>
      </c>
      <c r="F718" s="45" t="s">
        <v>883</v>
      </c>
      <c r="G718" s="45" t="s">
        <v>884</v>
      </c>
      <c r="H718" s="45" t="s">
        <v>1436</v>
      </c>
      <c r="I718" s="45" t="s">
        <v>886</v>
      </c>
      <c r="J718" s="45" t="s">
        <v>887</v>
      </c>
      <c r="K718" s="45" t="s">
        <v>1392</v>
      </c>
      <c r="L718" s="45" t="s">
        <v>5563</v>
      </c>
      <c r="M718" s="45" t="s">
        <v>5669</v>
      </c>
      <c r="N718" s="45" t="s">
        <v>5670</v>
      </c>
      <c r="O718" s="45" t="s">
        <v>5558</v>
      </c>
      <c r="P718" s="45" t="s">
        <v>5671</v>
      </c>
      <c r="Q718" s="45" t="s">
        <v>5672</v>
      </c>
      <c r="R718" t="s">
        <v>5673</v>
      </c>
      <c r="S718" s="45" t="s">
        <v>893</v>
      </c>
      <c r="T718"/>
      <c r="U718" s="47">
        <v>100</v>
      </c>
      <c r="V718" s="47">
        <v>100</v>
      </c>
      <c r="W718" s="47" t="s">
        <v>913</v>
      </c>
      <c r="X718" s="47">
        <v>36600</v>
      </c>
      <c r="Y718" s="47">
        <v>34504</v>
      </c>
      <c r="Z718" s="48">
        <v>217.01</v>
      </c>
      <c r="AA718" s="44">
        <v>428</v>
      </c>
      <c r="AB718" s="44">
        <v>423</v>
      </c>
      <c r="AC718" s="44">
        <v>3728</v>
      </c>
      <c r="AD718" s="44">
        <v>5229</v>
      </c>
      <c r="AE718" s="44">
        <v>1334</v>
      </c>
      <c r="AF718" s="44">
        <v>23137</v>
      </c>
      <c r="AG718" s="44"/>
      <c r="AH718" s="47"/>
      <c r="AI718" s="47"/>
      <c r="AJ718">
        <v>1076</v>
      </c>
      <c r="AK718" t="s">
        <v>895</v>
      </c>
      <c r="AL718">
        <v>34504</v>
      </c>
      <c r="AM718"/>
      <c r="AN718"/>
      <c r="AO718"/>
      <c r="AP718"/>
      <c r="AQ718"/>
      <c r="AR718" s="44"/>
      <c r="AS718" s="44"/>
      <c r="AT718" s="44"/>
      <c r="AU718" s="44">
        <v>21735150</v>
      </c>
      <c r="AV718" s="44">
        <v>3691240</v>
      </c>
      <c r="AW718" s="44">
        <v>9457765</v>
      </c>
      <c r="AX718" s="44">
        <v>5508</v>
      </c>
      <c r="AY718" s="44">
        <v>15974133</v>
      </c>
      <c r="AZ718" s="21">
        <v>16364445</v>
      </c>
      <c r="BA718" s="21">
        <v>-390312</v>
      </c>
      <c r="BB718" s="44">
        <v>-5</v>
      </c>
      <c r="BC718" s="44"/>
      <c r="BD718" s="44"/>
      <c r="BE718" s="44">
        <v>-390317</v>
      </c>
      <c r="BF718" s="44">
        <v>4660000</v>
      </c>
      <c r="BG718" s="44">
        <v>6536250</v>
      </c>
      <c r="BH718" s="44">
        <v>534125</v>
      </c>
      <c r="BI718" s="21">
        <v>9563100</v>
      </c>
      <c r="BJ718" s="21"/>
      <c r="BK718" s="21"/>
      <c r="BL718" s="21"/>
      <c r="BM718" s="21">
        <v>441675</v>
      </c>
      <c r="BN718" s="21">
        <v>21735150</v>
      </c>
      <c r="BO718" s="21"/>
      <c r="BP718" s="21"/>
      <c r="BQ718" s="44"/>
      <c r="BR718" s="21"/>
      <c r="BS718" s="44"/>
      <c r="BT718" s="21"/>
      <c r="BU718" s="44"/>
      <c r="BV718" s="21"/>
      <c r="BW718" s="44">
        <v>1740522</v>
      </c>
      <c r="BX718" s="21"/>
      <c r="BY718" s="21">
        <v>1918178</v>
      </c>
      <c r="BZ718" s="21"/>
      <c r="CA718" s="44">
        <v>5275</v>
      </c>
      <c r="CB718" s="44"/>
      <c r="CC718" s="44">
        <v>27265</v>
      </c>
      <c r="CD718" s="44"/>
      <c r="CE718" s="44"/>
      <c r="CF718" s="44"/>
      <c r="CG718" s="44"/>
      <c r="CH718" s="44"/>
      <c r="CI718" s="21"/>
      <c r="CJ718" s="44"/>
      <c r="CK718" s="21"/>
      <c r="CL718" s="44"/>
      <c r="CM718" s="44">
        <v>0</v>
      </c>
      <c r="CN718" s="44">
        <v>0</v>
      </c>
      <c r="CO718" s="44">
        <v>1235525</v>
      </c>
      <c r="CP718" s="44">
        <v>0</v>
      </c>
      <c r="CQ718" s="21">
        <v>1227050</v>
      </c>
      <c r="CR718" s="44">
        <v>379050</v>
      </c>
      <c r="CS718" s="44">
        <v>699536</v>
      </c>
      <c r="CT718" s="44">
        <v>116458</v>
      </c>
      <c r="CU718" s="44"/>
      <c r="CV718" s="44">
        <v>33621</v>
      </c>
      <c r="CW718" s="21"/>
      <c r="CX718" s="21"/>
      <c r="CY718" s="21"/>
      <c r="CZ718" s="21"/>
      <c r="DA718" s="21"/>
      <c r="DB718" s="21"/>
      <c r="DC718" s="21"/>
      <c r="DD718" s="21"/>
      <c r="DE718" s="44"/>
      <c r="DF718" s="21"/>
      <c r="DG718" s="44"/>
      <c r="DH718" s="21"/>
      <c r="DI718" s="44"/>
      <c r="DJ718" s="44"/>
      <c r="DK718" s="44"/>
      <c r="DL718" s="44"/>
      <c r="DM718" s="21"/>
      <c r="DN718" s="44"/>
      <c r="DO718" s="44"/>
      <c r="DP718" s="44"/>
      <c r="DQ718" s="44"/>
      <c r="DR718" s="44"/>
      <c r="DS718" s="44"/>
      <c r="DT718" s="44"/>
      <c r="DU718" s="44"/>
      <c r="DV718" s="44"/>
      <c r="DW718" s="44"/>
      <c r="DX718" s="44"/>
      <c r="DY718" s="44"/>
      <c r="DZ718" s="44"/>
      <c r="EA718" s="44"/>
      <c r="EB718" s="21"/>
      <c r="EC718" s="44">
        <v>1916496</v>
      </c>
      <c r="ED718" s="44"/>
      <c r="EE718" s="21">
        <v>4735361</v>
      </c>
      <c r="EF718" s="44"/>
      <c r="EG718" s="21">
        <v>442168</v>
      </c>
      <c r="EH718" s="44"/>
      <c r="EI718" s="21">
        <v>2264478</v>
      </c>
      <c r="EJ718" s="44"/>
      <c r="EK718" s="44"/>
      <c r="EL718" s="21"/>
      <c r="EM718" s="44"/>
      <c r="EN718" s="44"/>
      <c r="EO718" s="44">
        <v>99262</v>
      </c>
      <c r="EP718" s="21"/>
      <c r="EQ718" s="21"/>
      <c r="ER718" s="21"/>
      <c r="ES718" s="21"/>
      <c r="ET718" s="44"/>
      <c r="EU718" s="21"/>
      <c r="EV718" s="44"/>
      <c r="EW718" s="21"/>
      <c r="EX718" s="44"/>
      <c r="EY718" s="44"/>
      <c r="EZ718" s="21"/>
      <c r="FA718" s="21"/>
      <c r="FB718" s="44"/>
      <c r="FC718" s="44"/>
      <c r="FD718" s="21"/>
      <c r="FE718" s="112"/>
      <c r="FF718" s="44"/>
      <c r="FG718" s="44">
        <v>7357718</v>
      </c>
      <c r="FH718" s="44">
        <v>1766823</v>
      </c>
      <c r="FI718" s="44">
        <v>7239904</v>
      </c>
      <c r="FJ718" s="44">
        <v>237181</v>
      </c>
      <c r="FK718" s="44">
        <v>6596817</v>
      </c>
      <c r="FL718" s="44"/>
      <c r="FM718" s="44"/>
      <c r="FN718" s="44"/>
      <c r="FO718" s="44"/>
      <c r="FP718" s="44"/>
      <c r="FQ718" s="44"/>
      <c r="FR718" s="44"/>
      <c r="FS718" s="44"/>
      <c r="FT718" s="44">
        <v>11619</v>
      </c>
      <c r="FU718" s="44"/>
      <c r="FV718" s="21">
        <v>461281</v>
      </c>
      <c r="FW718" s="44">
        <v>184</v>
      </c>
      <c r="FX718" s="44">
        <v>270742</v>
      </c>
      <c r="FY718" s="44">
        <v>86081</v>
      </c>
      <c r="FZ718" s="44">
        <v>358162</v>
      </c>
      <c r="GA718" s="44">
        <v>71036</v>
      </c>
      <c r="GB718" s="44"/>
      <c r="GC718" s="44">
        <v>83663</v>
      </c>
      <c r="GD718" s="44">
        <v>632894</v>
      </c>
      <c r="GE718" s="44">
        <v>455135</v>
      </c>
      <c r="GF718" s="44">
        <v>226571</v>
      </c>
      <c r="GG718" s="44">
        <v>1100873</v>
      </c>
      <c r="GH718" s="44">
        <v>124092</v>
      </c>
      <c r="GI718" s="44">
        <v>197951</v>
      </c>
      <c r="GJ718" s="44">
        <v>158308</v>
      </c>
      <c r="GK718" s="44">
        <v>3757696</v>
      </c>
      <c r="GL718" s="44">
        <v>17540</v>
      </c>
      <c r="GM718" s="44">
        <v>1406881</v>
      </c>
      <c r="GN718" s="44">
        <v>67985</v>
      </c>
      <c r="GO718" s="44">
        <v>187026</v>
      </c>
      <c r="GP718" s="44"/>
      <c r="GQ718" s="44">
        <v>13630</v>
      </c>
      <c r="GR718" s="44">
        <v>78278</v>
      </c>
      <c r="GS718" s="44">
        <v>4362465</v>
      </c>
      <c r="GT718" s="44"/>
      <c r="GU718" s="21">
        <v>88140</v>
      </c>
      <c r="GV718" s="44">
        <v>4821</v>
      </c>
      <c r="GW718" s="44"/>
      <c r="GX718" s="44">
        <v>100000</v>
      </c>
      <c r="GY718" s="44">
        <v>4555426</v>
      </c>
      <c r="GZ718" s="44">
        <v>1785828</v>
      </c>
      <c r="HA718" s="44"/>
      <c r="HB718" s="44"/>
      <c r="HC718" s="44">
        <v>2769598</v>
      </c>
      <c r="HD718" s="44">
        <v>4555426</v>
      </c>
      <c r="HE718" s="21">
        <v>2484883</v>
      </c>
      <c r="HF718" s="21"/>
      <c r="HG718" s="21"/>
      <c r="HH718" s="21"/>
      <c r="HI718" s="21">
        <v>0</v>
      </c>
      <c r="HJ718" s="44"/>
      <c r="HK718" s="21">
        <v>31962</v>
      </c>
      <c r="HL718" s="21">
        <v>97220</v>
      </c>
      <c r="HM718" s="21">
        <v>129182</v>
      </c>
      <c r="HN718" s="21">
        <v>-41042</v>
      </c>
      <c r="HO718" s="21"/>
      <c r="HP718" s="44"/>
      <c r="HQ718" s="47"/>
      <c r="HR718" s="47"/>
      <c r="HS718" s="47"/>
      <c r="HT718" s="47" t="s">
        <v>1759</v>
      </c>
      <c r="HU718" s="47">
        <v>0</v>
      </c>
      <c r="HV718" s="47">
        <v>2005</v>
      </c>
      <c r="HW718" s="47">
        <v>0</v>
      </c>
      <c r="HX718" s="47">
        <v>13397</v>
      </c>
      <c r="HY718" s="47">
        <v>45021</v>
      </c>
      <c r="HZ718" s="47">
        <v>73698</v>
      </c>
      <c r="IA718" s="47">
        <v>0</v>
      </c>
      <c r="IB718" s="47">
        <v>0</v>
      </c>
      <c r="IC718" s="47">
        <v>0</v>
      </c>
      <c r="ID718">
        <v>10711</v>
      </c>
      <c r="IE718" s="47">
        <v>5106</v>
      </c>
      <c r="IF718">
        <v>17720</v>
      </c>
      <c r="IG718" s="47">
        <v>1643</v>
      </c>
      <c r="IH718" s="47">
        <v>22547</v>
      </c>
      <c r="II718">
        <v>2585</v>
      </c>
      <c r="IJ718">
        <v>6417</v>
      </c>
      <c r="IK718">
        <v>1982</v>
      </c>
      <c r="IL718">
        <v>16968</v>
      </c>
      <c r="IM718">
        <v>219800</v>
      </c>
      <c r="IN718">
        <v>0</v>
      </c>
      <c r="IO718">
        <v>62</v>
      </c>
      <c r="IP718">
        <v>621</v>
      </c>
      <c r="IQ718">
        <v>3826</v>
      </c>
      <c r="IR718">
        <v>0</v>
      </c>
      <c r="IS718">
        <v>0</v>
      </c>
      <c r="IT718">
        <v>4509</v>
      </c>
      <c r="IU718">
        <v>130394</v>
      </c>
      <c r="IV718">
        <v>0</v>
      </c>
      <c r="IW718">
        <v>770002</v>
      </c>
      <c r="IX718">
        <v>2016123</v>
      </c>
      <c r="IY718">
        <v>1875500</v>
      </c>
      <c r="IZ718">
        <v>0</v>
      </c>
      <c r="JA718">
        <v>0</v>
      </c>
      <c r="JB718">
        <v>0</v>
      </c>
      <c r="JC718">
        <v>521854</v>
      </c>
      <c r="JD718">
        <v>131607</v>
      </c>
      <c r="JE718">
        <v>317200</v>
      </c>
      <c r="JF718">
        <v>28813</v>
      </c>
      <c r="JG718">
        <v>531738</v>
      </c>
      <c r="JH718">
        <v>99152</v>
      </c>
      <c r="JI718">
        <v>140329</v>
      </c>
      <c r="JJ718">
        <v>114752</v>
      </c>
      <c r="JK718">
        <v>680254</v>
      </c>
      <c r="JL718">
        <v>7357718</v>
      </c>
      <c r="JM718">
        <v>0</v>
      </c>
      <c r="JN718">
        <v>4792</v>
      </c>
      <c r="JO718">
        <v>37876</v>
      </c>
      <c r="JP718">
        <v>131536</v>
      </c>
      <c r="JQ718">
        <v>0</v>
      </c>
      <c r="JR718">
        <v>0</v>
      </c>
      <c r="JS718">
        <v>174204</v>
      </c>
      <c r="JT718"/>
      <c r="JU718"/>
      <c r="JV718"/>
      <c r="JW718"/>
      <c r="JX718"/>
      <c r="JY718">
        <v>10711</v>
      </c>
      <c r="JZ718"/>
      <c r="KA718"/>
      <c r="KB718"/>
      <c r="KC718"/>
      <c r="KD718"/>
      <c r="KE718">
        <v>521854</v>
      </c>
      <c r="KF718">
        <v>131</v>
      </c>
      <c r="KG718">
        <v>272</v>
      </c>
      <c r="KH718">
        <v>61</v>
      </c>
      <c r="KI718">
        <v>86</v>
      </c>
      <c r="KJ718">
        <v>203</v>
      </c>
      <c r="KK718">
        <v>34</v>
      </c>
      <c r="KL718">
        <v>41</v>
      </c>
      <c r="KM718">
        <v>102</v>
      </c>
      <c r="KN718">
        <v>15</v>
      </c>
      <c r="KO718">
        <v>1</v>
      </c>
      <c r="KP718">
        <v>0</v>
      </c>
      <c r="KQ718">
        <v>0</v>
      </c>
      <c r="KR718">
        <v>0</v>
      </c>
      <c r="KS718">
        <v>0</v>
      </c>
      <c r="KT718">
        <v>1</v>
      </c>
      <c r="KU718">
        <v>1</v>
      </c>
      <c r="KV718">
        <v>0</v>
      </c>
      <c r="KW718">
        <v>0</v>
      </c>
      <c r="KX718">
        <v>0</v>
      </c>
      <c r="KY718">
        <v>0</v>
      </c>
      <c r="KZ718">
        <v>0</v>
      </c>
      <c r="LA718">
        <v>0</v>
      </c>
      <c r="LB718">
        <v>0</v>
      </c>
      <c r="LC718">
        <v>0</v>
      </c>
      <c r="LD718">
        <v>1</v>
      </c>
      <c r="LE718">
        <v>0</v>
      </c>
      <c r="LF718">
        <v>0</v>
      </c>
      <c r="LG718">
        <v>0</v>
      </c>
      <c r="LH718">
        <v>0</v>
      </c>
    </row>
    <row r="719" spans="1:320" s="34" customFormat="1" ht="15" customHeight="1" x14ac:dyDescent="0.25">
      <c r="A719" s="45">
        <v>206341182</v>
      </c>
      <c r="B719" s="45" t="s">
        <v>5674</v>
      </c>
      <c r="C719" s="46">
        <v>45292</v>
      </c>
      <c r="D719" s="46">
        <v>45657</v>
      </c>
      <c r="E719" s="47">
        <v>366</v>
      </c>
      <c r="F719" s="45" t="s">
        <v>883</v>
      </c>
      <c r="G719" s="45" t="s">
        <v>884</v>
      </c>
      <c r="H719" s="45" t="s">
        <v>1436</v>
      </c>
      <c r="I719" s="45" t="s">
        <v>886</v>
      </c>
      <c r="J719" s="45" t="s">
        <v>887</v>
      </c>
      <c r="K719" s="45" t="s">
        <v>1392</v>
      </c>
      <c r="L719" s="45" t="s">
        <v>5229</v>
      </c>
      <c r="M719" s="45" t="s">
        <v>5675</v>
      </c>
      <c r="N719" s="45" t="s">
        <v>5676</v>
      </c>
      <c r="O719" s="45" t="s">
        <v>5558</v>
      </c>
      <c r="P719" s="45" t="s">
        <v>5677</v>
      </c>
      <c r="Q719" s="45" t="s">
        <v>5678</v>
      </c>
      <c r="R719" t="s">
        <v>5679</v>
      </c>
      <c r="S719" s="45" t="s">
        <v>893</v>
      </c>
      <c r="T719"/>
      <c r="U719" s="47">
        <v>99</v>
      </c>
      <c r="V719" s="47">
        <v>99</v>
      </c>
      <c r="W719" s="47" t="s">
        <v>894</v>
      </c>
      <c r="X719" s="47">
        <v>36234</v>
      </c>
      <c r="Y719" s="47">
        <v>32578</v>
      </c>
      <c r="Z719" s="48">
        <v>205.67</v>
      </c>
      <c r="AA719" s="44">
        <v>586</v>
      </c>
      <c r="AB719" s="44">
        <v>583</v>
      </c>
      <c r="AC719" s="44">
        <v>6847</v>
      </c>
      <c r="AD719" s="44">
        <v>5369</v>
      </c>
      <c r="AE719" s="44">
        <v>2059</v>
      </c>
      <c r="AF719" s="44">
        <v>14018</v>
      </c>
      <c r="AG719" s="44">
        <v>361</v>
      </c>
      <c r="AH719" s="47">
        <v>1232</v>
      </c>
      <c r="AI719" s="47">
        <v>93</v>
      </c>
      <c r="AJ719">
        <v>2599</v>
      </c>
      <c r="AK719" t="s">
        <v>914</v>
      </c>
      <c r="AL719">
        <v>22894</v>
      </c>
      <c r="AM719"/>
      <c r="AN719"/>
      <c r="AO719"/>
      <c r="AP719">
        <v>9684</v>
      </c>
      <c r="AQ719"/>
      <c r="AR719" s="44"/>
      <c r="AS719" s="44"/>
      <c r="AT719" s="44"/>
      <c r="AU719" s="44">
        <v>27938741</v>
      </c>
      <c r="AV719" s="44">
        <v>6695434</v>
      </c>
      <c r="AW719" s="44">
        <v>13108940</v>
      </c>
      <c r="AX719" s="44">
        <v>12109</v>
      </c>
      <c r="AY719" s="44">
        <v>21537344</v>
      </c>
      <c r="AZ719" s="21">
        <v>19468442</v>
      </c>
      <c r="BA719" s="21">
        <v>2068902</v>
      </c>
      <c r="BB719" s="44">
        <v>-4</v>
      </c>
      <c r="BC719" s="44"/>
      <c r="BD719" s="44"/>
      <c r="BE719" s="44">
        <v>2068898</v>
      </c>
      <c r="BF719" s="44">
        <v>8558750</v>
      </c>
      <c r="BG719" s="44">
        <v>6711250</v>
      </c>
      <c r="BH719" s="44">
        <v>1214435</v>
      </c>
      <c r="BI719" s="21">
        <v>7974535</v>
      </c>
      <c r="BJ719" s="21">
        <v>135375</v>
      </c>
      <c r="BK719" s="21">
        <v>1540000</v>
      </c>
      <c r="BL719" s="21">
        <v>42925</v>
      </c>
      <c r="BM719" s="21">
        <v>1761471</v>
      </c>
      <c r="BN719" s="21">
        <v>19301871</v>
      </c>
      <c r="BO719" s="21"/>
      <c r="BP719" s="21"/>
      <c r="BQ719" s="44"/>
      <c r="BR719" s="21">
        <v>8636870</v>
      </c>
      <c r="BS719" s="44"/>
      <c r="BT719" s="21"/>
      <c r="BU719" s="44"/>
      <c r="BV719" s="21"/>
      <c r="BW719" s="44">
        <v>2633605</v>
      </c>
      <c r="BX719" s="21"/>
      <c r="BY719" s="21">
        <v>2066422</v>
      </c>
      <c r="BZ719" s="21"/>
      <c r="CA719" s="44">
        <v>178575</v>
      </c>
      <c r="CB719" s="44"/>
      <c r="CC719" s="44">
        <v>1048191</v>
      </c>
      <c r="CD719" s="44"/>
      <c r="CE719" s="44">
        <v>100712</v>
      </c>
      <c r="CF719" s="44"/>
      <c r="CG719" s="44">
        <v>436100</v>
      </c>
      <c r="CH719" s="44"/>
      <c r="CI719" s="21"/>
      <c r="CJ719" s="44"/>
      <c r="CK719" s="21">
        <v>231829</v>
      </c>
      <c r="CL719" s="44"/>
      <c r="CM719" s="44">
        <v>1472404</v>
      </c>
      <c r="CN719" s="44">
        <v>1898</v>
      </c>
      <c r="CO719" s="44">
        <v>1572600</v>
      </c>
      <c r="CP719" s="44">
        <v>202470</v>
      </c>
      <c r="CQ719" s="21">
        <v>1435050</v>
      </c>
      <c r="CR719" s="44">
        <v>296400</v>
      </c>
      <c r="CS719" s="44">
        <v>1353774</v>
      </c>
      <c r="CT719" s="44">
        <v>232729</v>
      </c>
      <c r="CU719" s="44"/>
      <c r="CV719" s="44">
        <v>128109</v>
      </c>
      <c r="CW719" s="21"/>
      <c r="CX719" s="21"/>
      <c r="CY719" s="21"/>
      <c r="CZ719" s="21"/>
      <c r="DA719" s="21"/>
      <c r="DB719" s="21"/>
      <c r="DC719" s="21"/>
      <c r="DD719" s="21"/>
      <c r="DE719" s="44"/>
      <c r="DF719" s="21"/>
      <c r="DG719" s="44"/>
      <c r="DH719" s="21"/>
      <c r="DI719" s="44"/>
      <c r="DJ719" s="44"/>
      <c r="DK719" s="44"/>
      <c r="DL719" s="44"/>
      <c r="DM719" s="21"/>
      <c r="DN719" s="44"/>
      <c r="DO719" s="44"/>
      <c r="DP719" s="44"/>
      <c r="DQ719" s="44"/>
      <c r="DR719" s="44"/>
      <c r="DS719" s="44"/>
      <c r="DT719" s="44"/>
      <c r="DU719" s="44"/>
      <c r="DV719" s="44"/>
      <c r="DW719" s="44"/>
      <c r="DX719" s="44"/>
      <c r="DY719" s="44"/>
      <c r="DZ719" s="44"/>
      <c r="EA719" s="44"/>
      <c r="EB719" s="21"/>
      <c r="EC719" s="44">
        <v>3223175</v>
      </c>
      <c r="ED719" s="44"/>
      <c r="EE719" s="21">
        <v>4330290</v>
      </c>
      <c r="EF719" s="44"/>
      <c r="EG719" s="21">
        <v>1245894</v>
      </c>
      <c r="EH719" s="44"/>
      <c r="EI719" s="21">
        <v>2555340</v>
      </c>
      <c r="EJ719" s="44"/>
      <c r="EK719" s="44">
        <v>-16288</v>
      </c>
      <c r="EL719" s="21"/>
      <c r="EM719" s="44">
        <v>1278790</v>
      </c>
      <c r="EN719" s="44"/>
      <c r="EO719" s="44">
        <v>491739</v>
      </c>
      <c r="EP719" s="21"/>
      <c r="EQ719" s="21"/>
      <c r="ER719" s="21"/>
      <c r="ES719" s="21"/>
      <c r="ET719" s="44"/>
      <c r="EU719" s="21"/>
      <c r="EV719" s="44"/>
      <c r="EW719" s="21"/>
      <c r="EX719" s="44"/>
      <c r="EY719" s="44"/>
      <c r="EZ719" s="21"/>
      <c r="FA719" s="21"/>
      <c r="FB719" s="44"/>
      <c r="FC719" s="44"/>
      <c r="FD719" s="21"/>
      <c r="FE719" s="112"/>
      <c r="FF719" s="44"/>
      <c r="FG719" s="44">
        <v>8952103</v>
      </c>
      <c r="FH719" s="44">
        <v>2589910</v>
      </c>
      <c r="FI719" s="44">
        <v>7926429</v>
      </c>
      <c r="FJ719" s="44">
        <v>437743</v>
      </c>
      <c r="FK719" s="44">
        <v>5687208</v>
      </c>
      <c r="FL719" s="44"/>
      <c r="FM719" s="44"/>
      <c r="FN719" s="44"/>
      <c r="FO719" s="44">
        <v>2304228</v>
      </c>
      <c r="FP719" s="44"/>
      <c r="FQ719" s="44"/>
      <c r="FR719" s="44"/>
      <c r="FS719" s="44"/>
      <c r="FT719" s="44">
        <v>381083</v>
      </c>
      <c r="FU719" s="44">
        <v>759</v>
      </c>
      <c r="FV719" s="21">
        <v>676993</v>
      </c>
      <c r="FW719" s="44">
        <v>478712</v>
      </c>
      <c r="FX719" s="44">
        <v>349621</v>
      </c>
      <c r="FY719" s="44">
        <v>93437</v>
      </c>
      <c r="FZ719" s="44">
        <v>584997</v>
      </c>
      <c r="GA719" s="44">
        <v>109535</v>
      </c>
      <c r="GB719" s="44"/>
      <c r="GC719" s="44">
        <v>106038</v>
      </c>
      <c r="GD719" s="44">
        <v>459409</v>
      </c>
      <c r="GE719" s="44">
        <v>332959</v>
      </c>
      <c r="GF719" s="44">
        <v>240492</v>
      </c>
      <c r="GG719" s="44">
        <v>939360</v>
      </c>
      <c r="GH719" s="44">
        <v>199846</v>
      </c>
      <c r="GI719" s="44">
        <v>132803</v>
      </c>
      <c r="GJ719" s="44">
        <v>119640</v>
      </c>
      <c r="GK719" s="44">
        <v>4336457</v>
      </c>
      <c r="GL719" s="44">
        <v>8457</v>
      </c>
      <c r="GM719" s="44">
        <v>1225674</v>
      </c>
      <c r="GN719" s="44">
        <v>45627</v>
      </c>
      <c r="GO719" s="44">
        <v>141395</v>
      </c>
      <c r="GP719" s="44"/>
      <c r="GQ719" s="44">
        <v>17310</v>
      </c>
      <c r="GR719" s="44">
        <v>496402</v>
      </c>
      <c r="GS719" s="44">
        <v>10303846</v>
      </c>
      <c r="GT719" s="44"/>
      <c r="GU719" s="21">
        <v>41833</v>
      </c>
      <c r="GV719" s="44">
        <v>157118</v>
      </c>
      <c r="GW719" s="44"/>
      <c r="GX719" s="44">
        <v>100000</v>
      </c>
      <c r="GY719" s="44">
        <v>10602797</v>
      </c>
      <c r="GZ719" s="44">
        <v>1594790</v>
      </c>
      <c r="HA719" s="44"/>
      <c r="HB719" s="44"/>
      <c r="HC719" s="44">
        <v>9008007</v>
      </c>
      <c r="HD719" s="44">
        <v>10602797</v>
      </c>
      <c r="HE719" s="21">
        <v>7078395</v>
      </c>
      <c r="HF719" s="21"/>
      <c r="HG719" s="21"/>
      <c r="HH719" s="21"/>
      <c r="HI719" s="21">
        <v>0</v>
      </c>
      <c r="HJ719" s="44"/>
      <c r="HK719" s="21"/>
      <c r="HL719" s="21">
        <v>63082</v>
      </c>
      <c r="HM719" s="21">
        <v>63082</v>
      </c>
      <c r="HN719" s="21">
        <v>-21249</v>
      </c>
      <c r="HO719" s="21"/>
      <c r="HP719" s="44"/>
      <c r="HQ719" s="47"/>
      <c r="HR719" s="47"/>
      <c r="HS719" s="47"/>
      <c r="HT719" s="47" t="s">
        <v>1759</v>
      </c>
      <c r="HU719" s="47">
        <v>0</v>
      </c>
      <c r="HV719" s="47">
        <v>2031</v>
      </c>
      <c r="HW719" s="47">
        <v>0</v>
      </c>
      <c r="HX719" s="47">
        <v>13889</v>
      </c>
      <c r="HY719" s="47">
        <v>66857</v>
      </c>
      <c r="HZ719" s="47">
        <v>83819</v>
      </c>
      <c r="IA719" s="47">
        <v>0</v>
      </c>
      <c r="IB719" s="47">
        <v>0</v>
      </c>
      <c r="IC719" s="47">
        <v>0</v>
      </c>
      <c r="ID719">
        <v>15867</v>
      </c>
      <c r="IE719" s="47">
        <v>2980</v>
      </c>
      <c r="IF719">
        <v>11065</v>
      </c>
      <c r="IG719" s="47">
        <v>7231</v>
      </c>
      <c r="IH719" s="47">
        <v>19618</v>
      </c>
      <c r="II719">
        <v>5880</v>
      </c>
      <c r="IJ719">
        <v>3877</v>
      </c>
      <c r="IK719">
        <v>2038</v>
      </c>
      <c r="IL719">
        <v>20420</v>
      </c>
      <c r="IM719">
        <v>255572</v>
      </c>
      <c r="IN719">
        <v>0</v>
      </c>
      <c r="IO719">
        <v>0</v>
      </c>
      <c r="IP719">
        <v>0</v>
      </c>
      <c r="IQ719">
        <v>0</v>
      </c>
      <c r="IR719">
        <v>0</v>
      </c>
      <c r="IS719">
        <v>0</v>
      </c>
      <c r="IT719">
        <v>0</v>
      </c>
      <c r="IU719">
        <v>183299</v>
      </c>
      <c r="IV719">
        <v>0</v>
      </c>
      <c r="IW719">
        <v>761503</v>
      </c>
      <c r="IX719">
        <v>2712556</v>
      </c>
      <c r="IY719">
        <v>2000162</v>
      </c>
      <c r="IZ719">
        <v>0</v>
      </c>
      <c r="JA719">
        <v>0</v>
      </c>
      <c r="JB719">
        <v>0</v>
      </c>
      <c r="JC719">
        <v>832427</v>
      </c>
      <c r="JD719">
        <v>103275</v>
      </c>
      <c r="JE719">
        <v>218869</v>
      </c>
      <c r="JF719">
        <v>141552</v>
      </c>
      <c r="JG719">
        <v>465092</v>
      </c>
      <c r="JH719">
        <v>156500</v>
      </c>
      <c r="JI719">
        <v>88072</v>
      </c>
      <c r="JJ719">
        <v>91435</v>
      </c>
      <c r="JK719">
        <v>1197361</v>
      </c>
      <c r="JL719">
        <v>8952103</v>
      </c>
      <c r="JM719">
        <v>0</v>
      </c>
      <c r="JN719">
        <v>0</v>
      </c>
      <c r="JO719">
        <v>0</v>
      </c>
      <c r="JP719">
        <v>0</v>
      </c>
      <c r="JQ719">
        <v>0</v>
      </c>
      <c r="JR719">
        <v>0</v>
      </c>
      <c r="JS719">
        <v>0</v>
      </c>
      <c r="JT719"/>
      <c r="JU719"/>
      <c r="JV719"/>
      <c r="JW719"/>
      <c r="JX719"/>
      <c r="JY719">
        <v>15867</v>
      </c>
      <c r="JZ719"/>
      <c r="KA719"/>
      <c r="KB719"/>
      <c r="KC719"/>
      <c r="KD719"/>
      <c r="KE719">
        <v>832427</v>
      </c>
      <c r="KF719">
        <v>162</v>
      </c>
      <c r="KG719">
        <v>327</v>
      </c>
      <c r="KH719">
        <v>92</v>
      </c>
      <c r="KI719">
        <v>117</v>
      </c>
      <c r="KJ719">
        <v>260</v>
      </c>
      <c r="KK719">
        <v>60</v>
      </c>
      <c r="KL719">
        <v>57</v>
      </c>
      <c r="KM719">
        <v>148</v>
      </c>
      <c r="KN719">
        <v>23</v>
      </c>
      <c r="KO719">
        <v>1</v>
      </c>
      <c r="KP719">
        <v>0</v>
      </c>
      <c r="KQ719">
        <v>0</v>
      </c>
      <c r="KR719">
        <v>0</v>
      </c>
      <c r="KS719">
        <v>1</v>
      </c>
      <c r="KT719">
        <v>0</v>
      </c>
      <c r="KU719">
        <v>1</v>
      </c>
      <c r="KV719">
        <v>0</v>
      </c>
      <c r="KW719">
        <v>0</v>
      </c>
      <c r="KX719">
        <v>0</v>
      </c>
      <c r="KY719">
        <v>1</v>
      </c>
      <c r="KZ719">
        <v>0</v>
      </c>
      <c r="LA719">
        <v>0</v>
      </c>
      <c r="LB719">
        <v>0</v>
      </c>
      <c r="LC719">
        <v>0</v>
      </c>
      <c r="LD719">
        <v>1</v>
      </c>
      <c r="LE719">
        <v>0</v>
      </c>
      <c r="LF719">
        <v>0</v>
      </c>
      <c r="LG719">
        <v>0</v>
      </c>
      <c r="LH719">
        <v>0</v>
      </c>
    </row>
    <row r="720" spans="1:320" s="34" customFormat="1" ht="15" customHeight="1" x14ac:dyDescent="0.25">
      <c r="A720" s="45">
        <v>206341499</v>
      </c>
      <c r="B720" s="45" t="s">
        <v>5680</v>
      </c>
      <c r="C720" s="46">
        <v>45292</v>
      </c>
      <c r="D720" s="46">
        <v>45657</v>
      </c>
      <c r="E720" s="47">
        <v>366</v>
      </c>
      <c r="F720" s="45" t="s">
        <v>883</v>
      </c>
      <c r="G720" s="45" t="s">
        <v>884</v>
      </c>
      <c r="H720" s="45" t="s">
        <v>1436</v>
      </c>
      <c r="I720" s="45" t="s">
        <v>886</v>
      </c>
      <c r="J720" s="45" t="s">
        <v>887</v>
      </c>
      <c r="K720" s="45" t="s">
        <v>1392</v>
      </c>
      <c r="L720" s="45" t="s">
        <v>5563</v>
      </c>
      <c r="M720" s="45" t="s">
        <v>5681</v>
      </c>
      <c r="N720" s="45" t="s">
        <v>5682</v>
      </c>
      <c r="O720" s="45" t="s">
        <v>5683</v>
      </c>
      <c r="P720" s="45" t="s">
        <v>5684</v>
      </c>
      <c r="Q720" s="45" t="s">
        <v>5685</v>
      </c>
      <c r="R720" t="s">
        <v>5686</v>
      </c>
      <c r="S720" s="45" t="s">
        <v>893</v>
      </c>
      <c r="T720"/>
      <c r="U720" s="47">
        <v>138</v>
      </c>
      <c r="V720" s="47">
        <v>138</v>
      </c>
      <c r="W720" s="47" t="s">
        <v>913</v>
      </c>
      <c r="X720" s="47">
        <v>50508</v>
      </c>
      <c r="Y720" s="47">
        <v>45445</v>
      </c>
      <c r="Z720" s="48">
        <v>207.11</v>
      </c>
      <c r="AA720" s="44">
        <v>508</v>
      </c>
      <c r="AB720" s="44">
        <v>519</v>
      </c>
      <c r="AC720" s="44">
        <v>5739</v>
      </c>
      <c r="AD720" s="44">
        <v>5272</v>
      </c>
      <c r="AE720" s="44">
        <v>5935</v>
      </c>
      <c r="AF720" s="44">
        <v>27762</v>
      </c>
      <c r="AG720" s="44"/>
      <c r="AH720" s="47">
        <v>264</v>
      </c>
      <c r="AI720" s="47">
        <v>403</v>
      </c>
      <c r="AJ720">
        <v>70</v>
      </c>
      <c r="AK720" t="s">
        <v>895</v>
      </c>
      <c r="AL720">
        <v>45445</v>
      </c>
      <c r="AM720"/>
      <c r="AN720"/>
      <c r="AO720"/>
      <c r="AP720"/>
      <c r="AQ720"/>
      <c r="AR720" s="44"/>
      <c r="AS720" s="44"/>
      <c r="AT720" s="44"/>
      <c r="AU720" s="44">
        <v>15024145</v>
      </c>
      <c r="AV720" s="44">
        <v>5026372</v>
      </c>
      <c r="AW720" s="44">
        <v>-902562</v>
      </c>
      <c r="AX720" s="44">
        <v>52010</v>
      </c>
      <c r="AY720" s="44">
        <v>21005089</v>
      </c>
      <c r="AZ720" s="21">
        <v>19895259</v>
      </c>
      <c r="BA720" s="21">
        <v>1109830</v>
      </c>
      <c r="BB720" s="44">
        <v>-11838</v>
      </c>
      <c r="BC720" s="44"/>
      <c r="BD720" s="44"/>
      <c r="BE720" s="44">
        <v>1097992</v>
      </c>
      <c r="BF720" s="44">
        <v>1897317</v>
      </c>
      <c r="BG720" s="44">
        <v>1742926</v>
      </c>
      <c r="BH720" s="44">
        <v>1962115</v>
      </c>
      <c r="BI720" s="21">
        <v>9178134</v>
      </c>
      <c r="BJ720" s="21"/>
      <c r="BK720" s="21">
        <v>87279</v>
      </c>
      <c r="BL720" s="21">
        <v>133232</v>
      </c>
      <c r="BM720" s="21">
        <v>23142</v>
      </c>
      <c r="BN720" s="21">
        <v>15024145</v>
      </c>
      <c r="BO720" s="21"/>
      <c r="BP720" s="21"/>
      <c r="BQ720" s="44"/>
      <c r="BR720" s="21"/>
      <c r="BS720" s="44"/>
      <c r="BT720" s="21"/>
      <c r="BU720" s="44"/>
      <c r="BV720" s="21"/>
      <c r="BW720" s="44">
        <v>2686967</v>
      </c>
      <c r="BX720" s="21"/>
      <c r="BY720" s="21">
        <v>2129846</v>
      </c>
      <c r="BZ720" s="21"/>
      <c r="CA720" s="44">
        <v>14428</v>
      </c>
      <c r="CB720" s="44"/>
      <c r="CC720" s="44">
        <v>67498</v>
      </c>
      <c r="CD720" s="44"/>
      <c r="CE720" s="44"/>
      <c r="CF720" s="44"/>
      <c r="CG720" s="44">
        <v>106654</v>
      </c>
      <c r="CH720" s="44"/>
      <c r="CI720" s="21">
        <v>20979</v>
      </c>
      <c r="CJ720" s="44"/>
      <c r="CK720" s="21"/>
      <c r="CL720" s="44"/>
      <c r="CM720" s="44">
        <v>0</v>
      </c>
      <c r="CN720" s="44">
        <v>0</v>
      </c>
      <c r="CO720" s="44">
        <v>1428450</v>
      </c>
      <c r="CP720" s="44">
        <v>1145897</v>
      </c>
      <c r="CQ720" s="21">
        <v>1499220</v>
      </c>
      <c r="CR720" s="44">
        <v>205865</v>
      </c>
      <c r="CS720" s="44">
        <v>549989</v>
      </c>
      <c r="CT720" s="44">
        <v>134218</v>
      </c>
      <c r="CU720" s="44"/>
      <c r="CV720" s="44">
        <v>62733</v>
      </c>
      <c r="CW720" s="21"/>
      <c r="CX720" s="21"/>
      <c r="CY720" s="21"/>
      <c r="CZ720" s="21"/>
      <c r="DA720" s="21"/>
      <c r="DB720" s="21"/>
      <c r="DC720" s="21"/>
      <c r="DD720" s="21"/>
      <c r="DE720" s="44"/>
      <c r="DF720" s="21"/>
      <c r="DG720" s="44"/>
      <c r="DH720" s="21"/>
      <c r="DI720" s="44"/>
      <c r="DJ720" s="44"/>
      <c r="DK720" s="44"/>
      <c r="DL720" s="44"/>
      <c r="DM720" s="21"/>
      <c r="DN720" s="44"/>
      <c r="DO720" s="44"/>
      <c r="DP720" s="44"/>
      <c r="DQ720" s="44"/>
      <c r="DR720" s="44"/>
      <c r="DS720" s="44"/>
      <c r="DT720" s="44"/>
      <c r="DU720" s="44"/>
      <c r="DV720" s="44"/>
      <c r="DW720" s="44"/>
      <c r="DX720" s="44"/>
      <c r="DY720" s="44"/>
      <c r="DZ720" s="44"/>
      <c r="EA720" s="44"/>
      <c r="EB720" s="21"/>
      <c r="EC720" s="44">
        <v>-1414857</v>
      </c>
      <c r="ED720" s="44"/>
      <c r="EE720" s="21">
        <v>-69650</v>
      </c>
      <c r="EF720" s="44"/>
      <c r="EG720" s="21">
        <v>575476</v>
      </c>
      <c r="EH720" s="44"/>
      <c r="EI720" s="21">
        <v>104709</v>
      </c>
      <c r="EJ720" s="44"/>
      <c r="EK720" s="44"/>
      <c r="EL720" s="21"/>
      <c r="EM720" s="44">
        <v>-121382</v>
      </c>
      <c r="EN720" s="44"/>
      <c r="EO720" s="44">
        <v>23142</v>
      </c>
      <c r="EP720" s="21"/>
      <c r="EQ720" s="21"/>
      <c r="ER720" s="21"/>
      <c r="ES720" s="21"/>
      <c r="ET720" s="44"/>
      <c r="EU720" s="21"/>
      <c r="EV720" s="44"/>
      <c r="EW720" s="21"/>
      <c r="EX720" s="44"/>
      <c r="EY720" s="44"/>
      <c r="EZ720" s="21"/>
      <c r="FA720" s="21"/>
      <c r="FB720" s="44"/>
      <c r="FC720" s="44"/>
      <c r="FD720" s="21"/>
      <c r="FE720" s="112"/>
      <c r="FF720" s="44"/>
      <c r="FG720" s="44">
        <v>10344995</v>
      </c>
      <c r="FH720" s="44">
        <v>1678502</v>
      </c>
      <c r="FI720" s="44">
        <v>7871762</v>
      </c>
      <c r="FJ720" s="44">
        <v>335794</v>
      </c>
      <c r="FK720" s="44">
        <v>8958120</v>
      </c>
      <c r="FL720" s="44"/>
      <c r="FM720" s="44"/>
      <c r="FN720" s="44"/>
      <c r="FO720" s="44"/>
      <c r="FP720" s="44"/>
      <c r="FQ720" s="44"/>
      <c r="FR720" s="44"/>
      <c r="FS720" s="44"/>
      <c r="FT720" s="44"/>
      <c r="FU720" s="44"/>
      <c r="FV720" s="21">
        <v>564762</v>
      </c>
      <c r="FW720" s="44"/>
      <c r="FX720" s="44">
        <v>459159</v>
      </c>
      <c r="FY720" s="44">
        <v>100505</v>
      </c>
      <c r="FZ720" s="44">
        <v>412273</v>
      </c>
      <c r="GA720" s="44">
        <v>96228</v>
      </c>
      <c r="GB720" s="44"/>
      <c r="GC720" s="44">
        <v>42819</v>
      </c>
      <c r="GD720" s="44">
        <v>523994</v>
      </c>
      <c r="GE720" s="44">
        <v>410468</v>
      </c>
      <c r="GF720" s="44">
        <v>140052</v>
      </c>
      <c r="GG720" s="44">
        <v>1693195</v>
      </c>
      <c r="GH720" s="44">
        <v>195109</v>
      </c>
      <c r="GI720" s="44">
        <v>202800</v>
      </c>
      <c r="GJ720" s="44"/>
      <c r="GK720" s="44">
        <v>4179297</v>
      </c>
      <c r="GL720" s="44">
        <v>12534</v>
      </c>
      <c r="GM720" s="44">
        <v>1300982</v>
      </c>
      <c r="GN720" s="44">
        <v>183914</v>
      </c>
      <c r="GO720" s="44">
        <v>60565</v>
      </c>
      <c r="GP720" s="44"/>
      <c r="GQ720" s="44"/>
      <c r="GR720" s="44">
        <v>358483</v>
      </c>
      <c r="GS720" s="44">
        <v>9859325</v>
      </c>
      <c r="GT720" s="44"/>
      <c r="GU720" s="21">
        <v>266375</v>
      </c>
      <c r="GV720" s="44"/>
      <c r="GW720" s="44"/>
      <c r="GX720" s="44"/>
      <c r="GY720" s="44">
        <v>10125700</v>
      </c>
      <c r="GZ720" s="44">
        <v>9791461</v>
      </c>
      <c r="HA720" s="44"/>
      <c r="HB720" s="44"/>
      <c r="HC720" s="44">
        <v>334239</v>
      </c>
      <c r="HD720" s="44">
        <v>10125700</v>
      </c>
      <c r="HE720" s="21">
        <v>5278974</v>
      </c>
      <c r="HF720" s="21"/>
      <c r="HG720" s="21">
        <v>6026444</v>
      </c>
      <c r="HH720" s="21"/>
      <c r="HI720" s="21">
        <v>0</v>
      </c>
      <c r="HJ720" s="44"/>
      <c r="HK720" s="21">
        <v>248331</v>
      </c>
      <c r="HL720" s="21">
        <v>37971</v>
      </c>
      <c r="HM720" s="21">
        <v>286302</v>
      </c>
      <c r="HN720" s="21">
        <v>-19927</v>
      </c>
      <c r="HO720" s="21"/>
      <c r="HP720" s="44"/>
      <c r="HQ720" s="47"/>
      <c r="HR720" s="47"/>
      <c r="HS720" s="47"/>
      <c r="HT720" s="47" t="s">
        <v>2436</v>
      </c>
      <c r="HU720" s="47">
        <v>1077060.71</v>
      </c>
      <c r="HV720" s="47">
        <v>4155</v>
      </c>
      <c r="HW720" s="47">
        <v>0</v>
      </c>
      <c r="HX720" s="47">
        <v>17141</v>
      </c>
      <c r="HY720" s="47">
        <v>48223</v>
      </c>
      <c r="HZ720" s="47">
        <v>123321</v>
      </c>
      <c r="IA720" s="47">
        <v>0</v>
      </c>
      <c r="IB720" s="47">
        <v>0</v>
      </c>
      <c r="IC720" s="47">
        <v>7914</v>
      </c>
      <c r="ID720">
        <v>14108</v>
      </c>
      <c r="IE720" s="47">
        <v>5693</v>
      </c>
      <c r="IF720">
        <v>16372</v>
      </c>
      <c r="IG720" s="47">
        <v>5599</v>
      </c>
      <c r="IH720" s="47">
        <v>38384</v>
      </c>
      <c r="II720">
        <v>4033</v>
      </c>
      <c r="IJ720">
        <v>6555</v>
      </c>
      <c r="IK720"/>
      <c r="IL720">
        <v>18088</v>
      </c>
      <c r="IM720">
        <v>309586</v>
      </c>
      <c r="IN720">
        <v>0</v>
      </c>
      <c r="IO720">
        <v>0</v>
      </c>
      <c r="IP720">
        <v>0</v>
      </c>
      <c r="IQ720">
        <v>0</v>
      </c>
      <c r="IR720">
        <v>0</v>
      </c>
      <c r="IS720">
        <v>0</v>
      </c>
      <c r="IT720">
        <v>0</v>
      </c>
      <c r="IU720">
        <v>359738</v>
      </c>
      <c r="IV720">
        <v>0</v>
      </c>
      <c r="IW720">
        <v>915794</v>
      </c>
      <c r="IX720">
        <v>2081726</v>
      </c>
      <c r="IY720">
        <v>3191777</v>
      </c>
      <c r="IZ720">
        <v>0</v>
      </c>
      <c r="JA720">
        <v>0</v>
      </c>
      <c r="JB720">
        <v>403540</v>
      </c>
      <c r="JC720">
        <v>761342</v>
      </c>
      <c r="JD720">
        <v>171321</v>
      </c>
      <c r="JE720">
        <v>349638</v>
      </c>
      <c r="JF720">
        <v>106343</v>
      </c>
      <c r="JG720">
        <v>836811</v>
      </c>
      <c r="JH720">
        <v>149712</v>
      </c>
      <c r="JI720">
        <v>144595</v>
      </c>
      <c r="JJ720"/>
      <c r="JK720">
        <v>872658</v>
      </c>
      <c r="JL720">
        <v>10344995</v>
      </c>
      <c r="JM720">
        <v>0</v>
      </c>
      <c r="JN720">
        <v>0</v>
      </c>
      <c r="JO720">
        <v>0</v>
      </c>
      <c r="JP720">
        <v>0</v>
      </c>
      <c r="JQ720">
        <v>0</v>
      </c>
      <c r="JR720">
        <v>0</v>
      </c>
      <c r="JS720">
        <v>0</v>
      </c>
      <c r="JT720"/>
      <c r="JU720"/>
      <c r="JV720"/>
      <c r="JW720"/>
      <c r="JX720"/>
      <c r="JY720">
        <v>14108</v>
      </c>
      <c r="JZ720"/>
      <c r="KA720"/>
      <c r="KB720"/>
      <c r="KC720"/>
      <c r="KD720"/>
      <c r="KE720">
        <v>761342</v>
      </c>
      <c r="KF720">
        <v>174</v>
      </c>
      <c r="KG720">
        <v>276</v>
      </c>
      <c r="KH720">
        <v>98</v>
      </c>
      <c r="KI720">
        <v>122</v>
      </c>
      <c r="KJ720">
        <v>199</v>
      </c>
      <c r="KK720">
        <v>64</v>
      </c>
      <c r="KL720">
        <v>75</v>
      </c>
      <c r="KM720">
        <v>131</v>
      </c>
      <c r="KN720">
        <v>37</v>
      </c>
      <c r="KO720">
        <v>1</v>
      </c>
      <c r="KP720">
        <v>0</v>
      </c>
      <c r="KQ720">
        <v>0</v>
      </c>
      <c r="KR720">
        <v>0</v>
      </c>
      <c r="KS720">
        <v>0</v>
      </c>
      <c r="KT720">
        <v>1</v>
      </c>
      <c r="KU720">
        <v>1</v>
      </c>
      <c r="KV720">
        <v>0</v>
      </c>
      <c r="KW720">
        <v>0</v>
      </c>
      <c r="KX720">
        <v>0</v>
      </c>
      <c r="KY720">
        <v>0</v>
      </c>
      <c r="KZ720">
        <v>0</v>
      </c>
      <c r="LA720">
        <v>0</v>
      </c>
      <c r="LB720">
        <v>0</v>
      </c>
      <c r="LC720">
        <v>0</v>
      </c>
      <c r="LD720">
        <v>1</v>
      </c>
      <c r="LE720">
        <v>0</v>
      </c>
      <c r="LF720">
        <v>0</v>
      </c>
      <c r="LG720">
        <v>0</v>
      </c>
      <c r="LH720">
        <v>0</v>
      </c>
    </row>
    <row r="721" spans="1:320" s="34" customFormat="1" ht="15" customHeight="1" x14ac:dyDescent="0.25">
      <c r="A721" s="45">
        <v>206342201</v>
      </c>
      <c r="B721" s="45" t="s">
        <v>5687</v>
      </c>
      <c r="C721" s="46">
        <v>45292</v>
      </c>
      <c r="D721" s="46">
        <v>45657</v>
      </c>
      <c r="E721" s="47">
        <v>366</v>
      </c>
      <c r="F721" s="45" t="s">
        <v>883</v>
      </c>
      <c r="G721" s="45" t="s">
        <v>884</v>
      </c>
      <c r="H721" s="45" t="s">
        <v>1436</v>
      </c>
      <c r="I721" s="45" t="s">
        <v>886</v>
      </c>
      <c r="J721" s="45" t="s">
        <v>887</v>
      </c>
      <c r="K721" s="45" t="s">
        <v>1392</v>
      </c>
      <c r="L721" s="45" t="s">
        <v>5563</v>
      </c>
      <c r="M721" s="45" t="s">
        <v>5688</v>
      </c>
      <c r="N721" s="45" t="s">
        <v>5689</v>
      </c>
      <c r="O721" s="45" t="s">
        <v>5558</v>
      </c>
      <c r="P721" s="45" t="s">
        <v>5636</v>
      </c>
      <c r="Q721" s="45" t="s">
        <v>5690</v>
      </c>
      <c r="R721" t="s">
        <v>5691</v>
      </c>
      <c r="S721" s="45" t="s">
        <v>893</v>
      </c>
      <c r="T721"/>
      <c r="U721" s="47">
        <v>122</v>
      </c>
      <c r="V721" s="47">
        <v>122</v>
      </c>
      <c r="W721" s="47" t="s">
        <v>913</v>
      </c>
      <c r="X721" s="47">
        <v>44652</v>
      </c>
      <c r="Y721" s="47">
        <v>40712</v>
      </c>
      <c r="Z721" s="48">
        <v>209.88</v>
      </c>
      <c r="AA721" s="44">
        <v>175</v>
      </c>
      <c r="AB721" s="44">
        <v>183</v>
      </c>
      <c r="AC721" s="44">
        <v>2753</v>
      </c>
      <c r="AD721" s="44"/>
      <c r="AE721" s="44">
        <v>4063</v>
      </c>
      <c r="AF721" s="44">
        <v>27226</v>
      </c>
      <c r="AG721" s="44"/>
      <c r="AH721" s="47">
        <v>718</v>
      </c>
      <c r="AI721" s="47">
        <v>162</v>
      </c>
      <c r="AJ721">
        <v>5790</v>
      </c>
      <c r="AK721" t="s">
        <v>895</v>
      </c>
      <c r="AL721">
        <v>40712</v>
      </c>
      <c r="AM721"/>
      <c r="AN721"/>
      <c r="AO721"/>
      <c r="AP721"/>
      <c r="AQ721"/>
      <c r="AR721" s="44"/>
      <c r="AS721" s="44"/>
      <c r="AT721" s="44"/>
      <c r="AU721" s="44">
        <v>13493199</v>
      </c>
      <c r="AV721" s="44">
        <v>3374246</v>
      </c>
      <c r="AW721" s="44">
        <v>1086512</v>
      </c>
      <c r="AX721" s="44">
        <v>37410</v>
      </c>
      <c r="AY721" s="44">
        <v>15818343</v>
      </c>
      <c r="AZ721" s="21">
        <v>15795739</v>
      </c>
      <c r="BA721" s="21">
        <v>22604</v>
      </c>
      <c r="BB721" s="44">
        <v>345697</v>
      </c>
      <c r="BC721" s="44"/>
      <c r="BD721" s="44"/>
      <c r="BE721" s="44">
        <v>368301</v>
      </c>
      <c r="BF721" s="44">
        <v>903386</v>
      </c>
      <c r="BG721" s="44"/>
      <c r="BH721" s="44">
        <v>1333257</v>
      </c>
      <c r="BI721" s="21">
        <v>9067822</v>
      </c>
      <c r="BJ721" s="21"/>
      <c r="BK721" s="21">
        <v>235609</v>
      </c>
      <c r="BL721" s="21">
        <v>53160</v>
      </c>
      <c r="BM721" s="21">
        <v>1899965</v>
      </c>
      <c r="BN721" s="21">
        <v>13493199</v>
      </c>
      <c r="BO721" s="21"/>
      <c r="BP721" s="21"/>
      <c r="BQ721" s="44"/>
      <c r="BR721" s="21"/>
      <c r="BS721" s="44"/>
      <c r="BT721" s="21"/>
      <c r="BU721" s="44"/>
      <c r="BV721" s="21"/>
      <c r="BW721" s="44">
        <v>2529948</v>
      </c>
      <c r="BX721" s="21"/>
      <c r="BY721" s="21">
        <v>9198</v>
      </c>
      <c r="BZ721" s="21"/>
      <c r="CA721" s="44">
        <v>33340</v>
      </c>
      <c r="CB721" s="44"/>
      <c r="CC721" s="44">
        <v>512793</v>
      </c>
      <c r="CD721" s="44"/>
      <c r="CE721" s="44"/>
      <c r="CF721" s="44"/>
      <c r="CG721" s="44">
        <v>33232</v>
      </c>
      <c r="CH721" s="44"/>
      <c r="CI721" s="21">
        <v>255735</v>
      </c>
      <c r="CJ721" s="44"/>
      <c r="CK721" s="21"/>
      <c r="CL721" s="44"/>
      <c r="CM721" s="44">
        <v>108</v>
      </c>
      <c r="CN721" s="44">
        <v>6207</v>
      </c>
      <c r="CO721" s="44">
        <v>509412</v>
      </c>
      <c r="CP721" s="44">
        <v>1496449</v>
      </c>
      <c r="CQ721" s="21">
        <v>624095</v>
      </c>
      <c r="CR721" s="44">
        <v>190721</v>
      </c>
      <c r="CS721" s="44">
        <v>475961</v>
      </c>
      <c r="CT721" s="44">
        <v>41109</v>
      </c>
      <c r="CU721" s="44"/>
      <c r="CV721" s="44">
        <v>30184</v>
      </c>
      <c r="CW721" s="21"/>
      <c r="CX721" s="21"/>
      <c r="CY721" s="21"/>
      <c r="CZ721" s="21"/>
      <c r="DA721" s="21"/>
      <c r="DB721" s="21"/>
      <c r="DC721" s="21"/>
      <c r="DD721" s="21"/>
      <c r="DE721" s="44"/>
      <c r="DF721" s="21"/>
      <c r="DG721" s="44"/>
      <c r="DH721" s="21"/>
      <c r="DI721" s="44"/>
      <c r="DJ721" s="44"/>
      <c r="DK721" s="44"/>
      <c r="DL721" s="44"/>
      <c r="DM721" s="21"/>
      <c r="DN721" s="44"/>
      <c r="DO721" s="44"/>
      <c r="DP721" s="44"/>
      <c r="DQ721" s="44"/>
      <c r="DR721" s="44"/>
      <c r="DS721" s="44"/>
      <c r="DT721" s="44"/>
      <c r="DU721" s="44"/>
      <c r="DV721" s="44"/>
      <c r="DW721" s="44"/>
      <c r="DX721" s="44"/>
      <c r="DY721" s="44"/>
      <c r="DZ721" s="44"/>
      <c r="EA721" s="44"/>
      <c r="EB721" s="21"/>
      <c r="EC721" s="44">
        <v>-27204</v>
      </c>
      <c r="ED721" s="44"/>
      <c r="EE721" s="21"/>
      <c r="EF721" s="44"/>
      <c r="EG721" s="21">
        <v>1222319</v>
      </c>
      <c r="EH721" s="44"/>
      <c r="EI721" s="21">
        <v>-54823</v>
      </c>
      <c r="EJ721" s="44"/>
      <c r="EK721" s="44"/>
      <c r="EL721" s="21"/>
      <c r="EM721" s="44">
        <v>296</v>
      </c>
      <c r="EN721" s="44"/>
      <c r="EO721" s="44">
        <v>-54076</v>
      </c>
      <c r="EP721" s="21"/>
      <c r="EQ721" s="21"/>
      <c r="ER721" s="21"/>
      <c r="ES721" s="21"/>
      <c r="ET721" s="44"/>
      <c r="EU721" s="21"/>
      <c r="EV721" s="44"/>
      <c r="EW721" s="21"/>
      <c r="EX721" s="44"/>
      <c r="EY721" s="44"/>
      <c r="EZ721" s="21"/>
      <c r="FA721" s="21"/>
      <c r="FB721" s="44"/>
      <c r="FC721" s="44"/>
      <c r="FD721" s="21"/>
      <c r="FE721" s="112"/>
      <c r="FF721" s="44"/>
      <c r="FG721" s="44">
        <v>8080049</v>
      </c>
      <c r="FH721" s="44">
        <v>1561700</v>
      </c>
      <c r="FI721" s="44">
        <v>6153990</v>
      </c>
      <c r="FJ721" s="44">
        <v>343819</v>
      </c>
      <c r="FK721" s="44">
        <v>7522039</v>
      </c>
      <c r="FL721" s="44"/>
      <c r="FM721" s="44"/>
      <c r="FN721" s="44"/>
      <c r="FO721" s="44"/>
      <c r="FP721" s="44"/>
      <c r="FQ721" s="44"/>
      <c r="FR721" s="44"/>
      <c r="FS721" s="44"/>
      <c r="FT721" s="44"/>
      <c r="FU721" s="44"/>
      <c r="FV721" s="21">
        <v>205398</v>
      </c>
      <c r="FW721" s="44"/>
      <c r="FX721" s="44">
        <v>191219</v>
      </c>
      <c r="FY721" s="44">
        <v>48963</v>
      </c>
      <c r="FZ721" s="44">
        <v>287353</v>
      </c>
      <c r="GA721" s="44">
        <v>26959</v>
      </c>
      <c r="GB721" s="44"/>
      <c r="GC721" s="44">
        <v>23731</v>
      </c>
      <c r="GD721" s="44">
        <v>466286</v>
      </c>
      <c r="GE721" s="44">
        <v>341723</v>
      </c>
      <c r="GF721" s="44">
        <v>256393</v>
      </c>
      <c r="GG721" s="44">
        <v>1389335</v>
      </c>
      <c r="GH721" s="44">
        <v>189219</v>
      </c>
      <c r="GI721" s="44">
        <v>174695</v>
      </c>
      <c r="GJ721" s="44"/>
      <c r="GK721" s="44">
        <v>3394816</v>
      </c>
      <c r="GL721" s="44">
        <v>2220</v>
      </c>
      <c r="GM721" s="44">
        <v>901167</v>
      </c>
      <c r="GN721" s="44">
        <v>35337</v>
      </c>
      <c r="GO721" s="44">
        <v>54906</v>
      </c>
      <c r="GP721" s="44"/>
      <c r="GQ721" s="44">
        <v>26080</v>
      </c>
      <c r="GR721" s="44">
        <v>257900</v>
      </c>
      <c r="GS721" s="44">
        <v>11678849</v>
      </c>
      <c r="GT721" s="44"/>
      <c r="GU721" s="21">
        <v>45191</v>
      </c>
      <c r="GV721" s="44"/>
      <c r="GW721" s="44"/>
      <c r="GX721" s="44"/>
      <c r="GY721" s="44">
        <v>11724040</v>
      </c>
      <c r="GZ721" s="44">
        <v>9905149</v>
      </c>
      <c r="HA721" s="44"/>
      <c r="HB721" s="44">
        <v>326000</v>
      </c>
      <c r="HC721" s="44">
        <v>1492891</v>
      </c>
      <c r="HD721" s="44">
        <v>11724040</v>
      </c>
      <c r="HE721" s="21">
        <v>8046672</v>
      </c>
      <c r="HF721" s="21"/>
      <c r="HG721" s="21">
        <v>4146330</v>
      </c>
      <c r="HH721" s="21"/>
      <c r="HI721" s="21">
        <v>0</v>
      </c>
      <c r="HJ721" s="44"/>
      <c r="HK721" s="21"/>
      <c r="HL721" s="21">
        <v>53107</v>
      </c>
      <c r="HM721" s="21">
        <v>53107</v>
      </c>
      <c r="HN721" s="21">
        <v>-7916</v>
      </c>
      <c r="HO721" s="21"/>
      <c r="HP721" s="44"/>
      <c r="HQ721" s="47"/>
      <c r="HR721" s="47">
        <v>326000</v>
      </c>
      <c r="HS721" s="47"/>
      <c r="HT721" s="47" t="s">
        <v>3108</v>
      </c>
      <c r="HU721" s="47">
        <v>891463.40999999992</v>
      </c>
      <c r="HV721" s="47">
        <v>2215</v>
      </c>
      <c r="HW721" s="47">
        <v>0</v>
      </c>
      <c r="HX721" s="47">
        <v>23946</v>
      </c>
      <c r="HY721" s="47">
        <v>27693</v>
      </c>
      <c r="HZ721" s="47">
        <v>120858</v>
      </c>
      <c r="IA721" s="47">
        <v>0</v>
      </c>
      <c r="IB721" s="47">
        <v>0</v>
      </c>
      <c r="IC721" s="47">
        <v>6108</v>
      </c>
      <c r="ID721">
        <v>5588</v>
      </c>
      <c r="IE721" s="47">
        <v>5643</v>
      </c>
      <c r="IF721">
        <v>14416</v>
      </c>
      <c r="IG721" s="47">
        <v>9618</v>
      </c>
      <c r="IH721" s="47">
        <v>28798</v>
      </c>
      <c r="II721">
        <v>4138</v>
      </c>
      <c r="IJ721">
        <v>5053</v>
      </c>
      <c r="IK721"/>
      <c r="IL721">
        <v>14429</v>
      </c>
      <c r="IM721">
        <v>268503</v>
      </c>
      <c r="IN721">
        <v>0</v>
      </c>
      <c r="IO721">
        <v>30</v>
      </c>
      <c r="IP721">
        <v>100</v>
      </c>
      <c r="IQ721">
        <v>0</v>
      </c>
      <c r="IR721">
        <v>0</v>
      </c>
      <c r="IS721">
        <v>0</v>
      </c>
      <c r="IT721">
        <v>130</v>
      </c>
      <c r="IU721">
        <v>165033</v>
      </c>
      <c r="IV721">
        <v>0</v>
      </c>
      <c r="IW721">
        <v>1287902</v>
      </c>
      <c r="IX721">
        <v>1224389</v>
      </c>
      <c r="IY721">
        <v>2748610</v>
      </c>
      <c r="IZ721">
        <v>0</v>
      </c>
      <c r="JA721">
        <v>0</v>
      </c>
      <c r="JB721">
        <v>263820</v>
      </c>
      <c r="JC721">
        <v>301913</v>
      </c>
      <c r="JD721">
        <v>141248</v>
      </c>
      <c r="JE721">
        <v>280711</v>
      </c>
      <c r="JF721">
        <v>189814</v>
      </c>
      <c r="JG721">
        <v>628052</v>
      </c>
      <c r="JH721">
        <v>144014</v>
      </c>
      <c r="JI721">
        <v>117459</v>
      </c>
      <c r="JJ721"/>
      <c r="JK721">
        <v>619249</v>
      </c>
      <c r="JL721">
        <v>8112214</v>
      </c>
      <c r="JM721">
        <v>0</v>
      </c>
      <c r="JN721">
        <v>1920</v>
      </c>
      <c r="JO721">
        <v>5505</v>
      </c>
      <c r="JP721">
        <v>0</v>
      </c>
      <c r="JQ721">
        <v>0</v>
      </c>
      <c r="JR721">
        <v>0</v>
      </c>
      <c r="JS721">
        <v>7425</v>
      </c>
      <c r="JT721"/>
      <c r="JU721"/>
      <c r="JV721"/>
      <c r="JW721"/>
      <c r="JX721"/>
      <c r="JY721">
        <v>5588</v>
      </c>
      <c r="JZ721"/>
      <c r="KA721"/>
      <c r="KB721"/>
      <c r="KC721"/>
      <c r="KD721"/>
      <c r="KE721">
        <v>301913</v>
      </c>
      <c r="KF721">
        <v>181</v>
      </c>
      <c r="KG721">
        <v>293</v>
      </c>
      <c r="KH721">
        <v>94</v>
      </c>
      <c r="KI721">
        <v>127</v>
      </c>
      <c r="KJ721">
        <v>208</v>
      </c>
      <c r="KK721">
        <v>67</v>
      </c>
      <c r="KL721">
        <v>85</v>
      </c>
      <c r="KM721">
        <v>135</v>
      </c>
      <c r="KN721">
        <v>46</v>
      </c>
      <c r="KO721">
        <v>1</v>
      </c>
      <c r="KP721">
        <v>0</v>
      </c>
      <c r="KQ721">
        <v>0</v>
      </c>
      <c r="KR721">
        <v>0</v>
      </c>
      <c r="KS721">
        <v>0</v>
      </c>
      <c r="KT721">
        <v>1</v>
      </c>
      <c r="KU721">
        <v>1</v>
      </c>
      <c r="KV721">
        <v>0</v>
      </c>
      <c r="KW721">
        <v>0</v>
      </c>
      <c r="KX721">
        <v>0</v>
      </c>
      <c r="KY721">
        <v>0</v>
      </c>
      <c r="KZ721">
        <v>0</v>
      </c>
      <c r="LA721">
        <v>0</v>
      </c>
      <c r="LB721">
        <v>0</v>
      </c>
      <c r="LC721">
        <v>0</v>
      </c>
      <c r="LD721">
        <v>1</v>
      </c>
      <c r="LE721">
        <v>0</v>
      </c>
      <c r="LF721">
        <v>0</v>
      </c>
      <c r="LG721">
        <v>0</v>
      </c>
      <c r="LH721">
        <v>0</v>
      </c>
    </row>
    <row r="722" spans="1:320" s="34" customFormat="1" ht="15" customHeight="1" x14ac:dyDescent="0.25">
      <c r="A722" s="45">
        <v>206342204</v>
      </c>
      <c r="B722" s="45" t="s">
        <v>5692</v>
      </c>
      <c r="C722" s="46">
        <v>45292</v>
      </c>
      <c r="D722" s="46">
        <v>45657</v>
      </c>
      <c r="E722" s="47">
        <v>366</v>
      </c>
      <c r="F722" s="45" t="s">
        <v>883</v>
      </c>
      <c r="G722" s="45" t="s">
        <v>884</v>
      </c>
      <c r="H722" s="45" t="s">
        <v>1436</v>
      </c>
      <c r="I722" s="45" t="s">
        <v>886</v>
      </c>
      <c r="J722" s="45" t="s">
        <v>887</v>
      </c>
      <c r="K722" s="45" t="s">
        <v>1392</v>
      </c>
      <c r="L722" s="45" t="s">
        <v>5563</v>
      </c>
      <c r="M722" s="45" t="s">
        <v>5693</v>
      </c>
      <c r="N722" s="45" t="s">
        <v>5694</v>
      </c>
      <c r="O722" s="45" t="s">
        <v>5558</v>
      </c>
      <c r="P722" s="45" t="s">
        <v>5636</v>
      </c>
      <c r="Q722" s="45" t="s">
        <v>5695</v>
      </c>
      <c r="R722" t="s">
        <v>5696</v>
      </c>
      <c r="S722" s="45" t="s">
        <v>893</v>
      </c>
      <c r="T722"/>
      <c r="U722" s="47">
        <v>121</v>
      </c>
      <c r="V722" s="47">
        <v>121</v>
      </c>
      <c r="W722" s="47" t="s">
        <v>913</v>
      </c>
      <c r="X722" s="47">
        <v>44286</v>
      </c>
      <c r="Y722" s="47">
        <v>43386</v>
      </c>
      <c r="Z722" s="48">
        <v>225.51</v>
      </c>
      <c r="AA722" s="44">
        <v>330</v>
      </c>
      <c r="AB722" s="44">
        <v>420</v>
      </c>
      <c r="AC722" s="44">
        <v>3280</v>
      </c>
      <c r="AD722" s="44"/>
      <c r="AE722" s="44">
        <v>3000</v>
      </c>
      <c r="AF722" s="44">
        <v>27275</v>
      </c>
      <c r="AG722" s="44"/>
      <c r="AH722" s="47">
        <v>8684</v>
      </c>
      <c r="AI722" s="47">
        <v>158</v>
      </c>
      <c r="AJ722">
        <v>989</v>
      </c>
      <c r="AK722" t="s">
        <v>914</v>
      </c>
      <c r="AL722">
        <v>38267</v>
      </c>
      <c r="AM722"/>
      <c r="AN722"/>
      <c r="AO722"/>
      <c r="AP722">
        <v>5119</v>
      </c>
      <c r="AQ722"/>
      <c r="AR722" s="44"/>
      <c r="AS722" s="44"/>
      <c r="AT722" s="44"/>
      <c r="AU722" s="44">
        <v>21449600</v>
      </c>
      <c r="AV722" s="44">
        <v>6738680</v>
      </c>
      <c r="AW722" s="44">
        <v>4766867</v>
      </c>
      <c r="AX722" s="44">
        <v>36128</v>
      </c>
      <c r="AY722" s="44">
        <v>23457541</v>
      </c>
      <c r="AZ722" s="21">
        <v>23551176</v>
      </c>
      <c r="BA722" s="21">
        <v>-93635</v>
      </c>
      <c r="BB722" s="44">
        <v>4</v>
      </c>
      <c r="BC722" s="44"/>
      <c r="BD722" s="44"/>
      <c r="BE722" s="44">
        <v>-93631</v>
      </c>
      <c r="BF722" s="44">
        <v>1580000</v>
      </c>
      <c r="BG722" s="44"/>
      <c r="BH722" s="44">
        <v>1758400</v>
      </c>
      <c r="BI722" s="21">
        <v>13998000</v>
      </c>
      <c r="BJ722" s="21"/>
      <c r="BK722" s="21">
        <v>3654400</v>
      </c>
      <c r="BL722" s="21">
        <v>63200</v>
      </c>
      <c r="BM722" s="21">
        <v>395600</v>
      </c>
      <c r="BN722" s="21">
        <v>15306800</v>
      </c>
      <c r="BO722" s="21"/>
      <c r="BP722" s="21"/>
      <c r="BQ722" s="44"/>
      <c r="BR722" s="21">
        <v>6142800</v>
      </c>
      <c r="BS722" s="44"/>
      <c r="BT722" s="21"/>
      <c r="BU722" s="44"/>
      <c r="BV722" s="21"/>
      <c r="BW722" s="44">
        <v>3145062</v>
      </c>
      <c r="BX722" s="21"/>
      <c r="BY722" s="21"/>
      <c r="BZ722" s="21"/>
      <c r="CA722" s="44"/>
      <c r="CB722" s="44"/>
      <c r="CC722" s="44">
        <v>319788</v>
      </c>
      <c r="CD722" s="44"/>
      <c r="CE722" s="44"/>
      <c r="CF722" s="44"/>
      <c r="CG722" s="44">
        <v>3269718</v>
      </c>
      <c r="CH722" s="44"/>
      <c r="CI722" s="21">
        <v>4065</v>
      </c>
      <c r="CJ722" s="44"/>
      <c r="CK722" s="21">
        <v>47</v>
      </c>
      <c r="CL722" s="44"/>
      <c r="CM722" s="44">
        <v>0</v>
      </c>
      <c r="CN722" s="44">
        <v>90562</v>
      </c>
      <c r="CO722" s="44">
        <v>2128763</v>
      </c>
      <c r="CP722" s="44">
        <v>1334483</v>
      </c>
      <c r="CQ722" s="21">
        <v>2124332</v>
      </c>
      <c r="CR722" s="44">
        <v>166200</v>
      </c>
      <c r="CS722" s="44">
        <v>766083</v>
      </c>
      <c r="CT722" s="44">
        <v>112416</v>
      </c>
      <c r="CU722" s="44"/>
      <c r="CV722" s="44">
        <v>15841</v>
      </c>
      <c r="CW722" s="21"/>
      <c r="CX722" s="21"/>
      <c r="CY722" s="21"/>
      <c r="CZ722" s="21"/>
      <c r="DA722" s="21"/>
      <c r="DB722" s="21"/>
      <c r="DC722" s="21"/>
      <c r="DD722" s="21"/>
      <c r="DE722" s="44"/>
      <c r="DF722" s="21"/>
      <c r="DG722" s="44"/>
      <c r="DH722" s="21"/>
      <c r="DI722" s="44"/>
      <c r="DJ722" s="44"/>
      <c r="DK722" s="44"/>
      <c r="DL722" s="44"/>
      <c r="DM722" s="21"/>
      <c r="DN722" s="44"/>
      <c r="DO722" s="44"/>
      <c r="DP722" s="44"/>
      <c r="DQ722" s="44"/>
      <c r="DR722" s="44"/>
      <c r="DS722" s="44"/>
      <c r="DT722" s="44"/>
      <c r="DU722" s="44"/>
      <c r="DV722" s="44"/>
      <c r="DW722" s="44"/>
      <c r="DX722" s="44"/>
      <c r="DY722" s="44"/>
      <c r="DZ722" s="44"/>
      <c r="EA722" s="44"/>
      <c r="EB722" s="21"/>
      <c r="EC722" s="44">
        <v>376025</v>
      </c>
      <c r="ED722" s="44"/>
      <c r="EE722" s="21"/>
      <c r="EF722" s="44"/>
      <c r="EG722" s="21">
        <v>501281</v>
      </c>
      <c r="EH722" s="44"/>
      <c r="EI722" s="21">
        <v>3113070</v>
      </c>
      <c r="EJ722" s="44"/>
      <c r="EK722" s="44"/>
      <c r="EL722" s="21"/>
      <c r="EM722" s="44">
        <v>726537</v>
      </c>
      <c r="EN722" s="44"/>
      <c r="EO722" s="44">
        <v>49954</v>
      </c>
      <c r="EP722" s="21"/>
      <c r="EQ722" s="21"/>
      <c r="ER722" s="21"/>
      <c r="ES722" s="21"/>
      <c r="ET722" s="44"/>
      <c r="EU722" s="21"/>
      <c r="EV722" s="44"/>
      <c r="EW722" s="21"/>
      <c r="EX722" s="44"/>
      <c r="EY722" s="44"/>
      <c r="EZ722" s="21"/>
      <c r="FA722" s="21"/>
      <c r="FB722" s="44"/>
      <c r="FC722" s="44"/>
      <c r="FD722" s="21"/>
      <c r="FE722" s="112"/>
      <c r="FF722" s="44"/>
      <c r="FG722" s="44">
        <v>11177763</v>
      </c>
      <c r="FH722" s="44">
        <v>2832905</v>
      </c>
      <c r="FI722" s="44">
        <v>9540508</v>
      </c>
      <c r="FJ722" s="44">
        <v>393623</v>
      </c>
      <c r="FK722" s="44">
        <v>7104576</v>
      </c>
      <c r="FL722" s="44"/>
      <c r="FM722" s="44"/>
      <c r="FN722" s="44"/>
      <c r="FO722" s="44">
        <v>2892535</v>
      </c>
      <c r="FP722" s="44"/>
      <c r="FQ722" s="44"/>
      <c r="FR722" s="44"/>
      <c r="FS722" s="44"/>
      <c r="FT722" s="44">
        <v>68653</v>
      </c>
      <c r="FU722" s="44">
        <v>344094</v>
      </c>
      <c r="FV722" s="21">
        <v>645384</v>
      </c>
      <c r="FW722" s="44">
        <v>14478</v>
      </c>
      <c r="FX722" s="44">
        <v>367949</v>
      </c>
      <c r="FY722" s="44">
        <v>76551</v>
      </c>
      <c r="FZ722" s="44">
        <v>395864</v>
      </c>
      <c r="GA722" s="44">
        <v>36351</v>
      </c>
      <c r="GB722" s="44"/>
      <c r="GC722" s="44">
        <v>34718</v>
      </c>
      <c r="GD722" s="44">
        <v>712934</v>
      </c>
      <c r="GE722" s="44">
        <v>595580</v>
      </c>
      <c r="GF722" s="44">
        <v>190060</v>
      </c>
      <c r="GG722" s="44">
        <v>1134193</v>
      </c>
      <c r="GH722" s="44">
        <v>435284</v>
      </c>
      <c r="GI722" s="44">
        <v>138272</v>
      </c>
      <c r="GJ722" s="44">
        <v>149038</v>
      </c>
      <c r="GK722" s="44">
        <v>5754007</v>
      </c>
      <c r="GL722" s="44">
        <v>327729</v>
      </c>
      <c r="GM722" s="44">
        <v>1624762</v>
      </c>
      <c r="GN722" s="44">
        <v>133067</v>
      </c>
      <c r="GO722" s="44">
        <v>23382</v>
      </c>
      <c r="GP722" s="44"/>
      <c r="GQ722" s="44"/>
      <c r="GR722" s="44">
        <v>351715</v>
      </c>
      <c r="GS722" s="44">
        <v>6395837</v>
      </c>
      <c r="GT722" s="44"/>
      <c r="GU722" s="21">
        <v>54524</v>
      </c>
      <c r="GV722" s="44"/>
      <c r="GW722" s="44">
        <v>24726</v>
      </c>
      <c r="GX722" s="44"/>
      <c r="GY722" s="44">
        <v>6475087</v>
      </c>
      <c r="GZ722" s="44">
        <v>5637241</v>
      </c>
      <c r="HA722" s="44"/>
      <c r="HB722" s="44"/>
      <c r="HC722" s="44">
        <v>837846</v>
      </c>
      <c r="HD722" s="44">
        <v>6475087</v>
      </c>
      <c r="HE722" s="21"/>
      <c r="HF722" s="21"/>
      <c r="HG722" s="21">
        <v>1374141</v>
      </c>
      <c r="HH722" s="21"/>
      <c r="HI722" s="21">
        <v>0</v>
      </c>
      <c r="HJ722" s="44"/>
      <c r="HK722" s="21">
        <v>307580</v>
      </c>
      <c r="HL722" s="21">
        <v>78636</v>
      </c>
      <c r="HM722" s="21">
        <v>386216</v>
      </c>
      <c r="HN722" s="21">
        <v>-331692</v>
      </c>
      <c r="HO722" s="21"/>
      <c r="HP722" s="44"/>
      <c r="HQ722" s="47"/>
      <c r="HR722" s="47"/>
      <c r="HS722" s="47"/>
      <c r="HT722" s="47" t="s">
        <v>1841</v>
      </c>
      <c r="HU722" s="47">
        <v>563724.1</v>
      </c>
      <c r="HV722" s="47">
        <v>3996</v>
      </c>
      <c r="HW722" s="47">
        <v>0</v>
      </c>
      <c r="HX722" s="47">
        <v>19006</v>
      </c>
      <c r="HY722" s="47">
        <v>50365</v>
      </c>
      <c r="HZ722" s="47">
        <v>111041</v>
      </c>
      <c r="IA722" s="47">
        <v>10320</v>
      </c>
      <c r="IB722" s="47">
        <v>0</v>
      </c>
      <c r="IC722" s="47">
        <v>4518</v>
      </c>
      <c r="ID722">
        <v>16617</v>
      </c>
      <c r="IE722" s="47">
        <v>4324</v>
      </c>
      <c r="IF722">
        <v>19379</v>
      </c>
      <c r="IG722" s="47">
        <v>7054</v>
      </c>
      <c r="IH722" s="47">
        <v>24998</v>
      </c>
      <c r="II722">
        <v>5269</v>
      </c>
      <c r="IJ722">
        <v>4129</v>
      </c>
      <c r="IK722">
        <v>1995</v>
      </c>
      <c r="IL722">
        <v>29127</v>
      </c>
      <c r="IM722">
        <v>312138</v>
      </c>
      <c r="IN722">
        <v>0</v>
      </c>
      <c r="IO722">
        <v>65</v>
      </c>
      <c r="IP722">
        <v>670</v>
      </c>
      <c r="IQ722">
        <v>602</v>
      </c>
      <c r="IR722">
        <v>0</v>
      </c>
      <c r="IS722">
        <v>0</v>
      </c>
      <c r="IT722">
        <v>1337</v>
      </c>
      <c r="IU722">
        <v>362548</v>
      </c>
      <c r="IV722">
        <v>0</v>
      </c>
      <c r="IW722">
        <v>1087626</v>
      </c>
      <c r="IX722">
        <v>2264112</v>
      </c>
      <c r="IY722">
        <v>2921336</v>
      </c>
      <c r="IZ722">
        <v>422951</v>
      </c>
      <c r="JA722">
        <v>0</v>
      </c>
      <c r="JB722">
        <v>235757</v>
      </c>
      <c r="JC722">
        <v>876982</v>
      </c>
      <c r="JD722">
        <v>129498</v>
      </c>
      <c r="JE722">
        <v>399755</v>
      </c>
      <c r="JF722">
        <v>129203</v>
      </c>
      <c r="JG722">
        <v>569162</v>
      </c>
      <c r="JH722">
        <v>243102</v>
      </c>
      <c r="JI722">
        <v>101180</v>
      </c>
      <c r="JJ722">
        <v>120402</v>
      </c>
      <c r="JK722">
        <v>1314149</v>
      </c>
      <c r="JL722">
        <v>11177763</v>
      </c>
      <c r="JM722">
        <v>0</v>
      </c>
      <c r="JN722">
        <v>4905</v>
      </c>
      <c r="JO722">
        <v>43538</v>
      </c>
      <c r="JP722">
        <v>30109</v>
      </c>
      <c r="JQ722">
        <v>0</v>
      </c>
      <c r="JR722">
        <v>0</v>
      </c>
      <c r="JS722">
        <v>78552</v>
      </c>
      <c r="JT722"/>
      <c r="JU722"/>
      <c r="JV722"/>
      <c r="JW722"/>
      <c r="JX722"/>
      <c r="JY722">
        <v>16617</v>
      </c>
      <c r="JZ722"/>
      <c r="KA722"/>
      <c r="KB722"/>
      <c r="KC722"/>
      <c r="KD722"/>
      <c r="KE722">
        <v>876982</v>
      </c>
      <c r="KF722">
        <v>245</v>
      </c>
      <c r="KG722">
        <v>445</v>
      </c>
      <c r="KH722">
        <v>121</v>
      </c>
      <c r="KI722">
        <v>176</v>
      </c>
      <c r="KJ722">
        <v>331</v>
      </c>
      <c r="KK722">
        <v>82</v>
      </c>
      <c r="KL722">
        <v>73</v>
      </c>
      <c r="KM722">
        <v>132</v>
      </c>
      <c r="KN722">
        <v>30</v>
      </c>
      <c r="KO722">
        <v>1</v>
      </c>
      <c r="KP722">
        <v>0</v>
      </c>
      <c r="KQ722">
        <v>0</v>
      </c>
      <c r="KR722">
        <v>0</v>
      </c>
      <c r="KS722">
        <v>0</v>
      </c>
      <c r="KT722">
        <v>1</v>
      </c>
      <c r="KU722">
        <v>1</v>
      </c>
      <c r="KV722">
        <v>0</v>
      </c>
      <c r="KW722">
        <v>0</v>
      </c>
      <c r="KX722">
        <v>0</v>
      </c>
      <c r="KY722">
        <v>1</v>
      </c>
      <c r="KZ722">
        <v>0</v>
      </c>
      <c r="LA722">
        <v>0</v>
      </c>
      <c r="LB722">
        <v>0</v>
      </c>
      <c r="LC722">
        <v>0</v>
      </c>
      <c r="LD722">
        <v>1</v>
      </c>
      <c r="LE722">
        <v>0</v>
      </c>
      <c r="LF722">
        <v>0</v>
      </c>
      <c r="LG722">
        <v>0</v>
      </c>
      <c r="LH722">
        <v>0</v>
      </c>
    </row>
    <row r="723" spans="1:320" s="34" customFormat="1" ht="15" customHeight="1" x14ac:dyDescent="0.25">
      <c r="A723" s="45">
        <v>206342207</v>
      </c>
      <c r="B723" s="45" t="s">
        <v>5697</v>
      </c>
      <c r="C723" s="46">
        <v>45292</v>
      </c>
      <c r="D723" s="46">
        <v>45657</v>
      </c>
      <c r="E723" s="47">
        <v>366</v>
      </c>
      <c r="F723" s="45" t="s">
        <v>883</v>
      </c>
      <c r="G723" s="45" t="s">
        <v>884</v>
      </c>
      <c r="H723" s="45" t="s">
        <v>1436</v>
      </c>
      <c r="I723" s="45" t="s">
        <v>886</v>
      </c>
      <c r="J723" s="45" t="s">
        <v>887</v>
      </c>
      <c r="K723" s="45" t="s">
        <v>1392</v>
      </c>
      <c r="L723" s="45" t="s">
        <v>5229</v>
      </c>
      <c r="M723" s="45" t="s">
        <v>5698</v>
      </c>
      <c r="N723" s="45" t="s">
        <v>5699</v>
      </c>
      <c r="O723" s="45" t="s">
        <v>1439</v>
      </c>
      <c r="P723" s="45" t="s">
        <v>5577</v>
      </c>
      <c r="Q723" s="45" t="s">
        <v>5700</v>
      </c>
      <c r="R723" t="s">
        <v>5701</v>
      </c>
      <c r="S723" s="45" t="s">
        <v>893</v>
      </c>
      <c r="T723"/>
      <c r="U723" s="47">
        <v>99</v>
      </c>
      <c r="V723" s="47">
        <v>99</v>
      </c>
      <c r="W723" s="47" t="s">
        <v>894</v>
      </c>
      <c r="X723" s="47">
        <v>36234</v>
      </c>
      <c r="Y723" s="47">
        <v>33781</v>
      </c>
      <c r="Z723" s="48">
        <v>209.34</v>
      </c>
      <c r="AA723" s="44">
        <v>825</v>
      </c>
      <c r="AB723" s="44">
        <v>827</v>
      </c>
      <c r="AC723" s="44">
        <v>3435</v>
      </c>
      <c r="AD723" s="44"/>
      <c r="AE723" s="44">
        <v>3189</v>
      </c>
      <c r="AF723" s="44">
        <v>13431</v>
      </c>
      <c r="AG723" s="44">
        <v>10699</v>
      </c>
      <c r="AH723" s="47">
        <v>896</v>
      </c>
      <c r="AI723" s="47">
        <v>178</v>
      </c>
      <c r="AJ723">
        <v>1953</v>
      </c>
      <c r="AK723" t="s">
        <v>895</v>
      </c>
      <c r="AL723">
        <v>33781</v>
      </c>
      <c r="AM723"/>
      <c r="AN723"/>
      <c r="AO723"/>
      <c r="AP723"/>
      <c r="AQ723"/>
      <c r="AR723" s="44"/>
      <c r="AS723" s="44"/>
      <c r="AT723" s="44"/>
      <c r="AU723" s="44">
        <v>23646700</v>
      </c>
      <c r="AV723" s="44">
        <v>10332477</v>
      </c>
      <c r="AW723" s="44">
        <v>13133123</v>
      </c>
      <c r="AX723" s="44">
        <v>3959</v>
      </c>
      <c r="AY723" s="44">
        <v>20850013</v>
      </c>
      <c r="AZ723" s="21">
        <v>17730640</v>
      </c>
      <c r="BA723" s="21">
        <v>3119373</v>
      </c>
      <c r="BB723" s="44">
        <v>2849</v>
      </c>
      <c r="BC723" s="44"/>
      <c r="BD723" s="44"/>
      <c r="BE723" s="44">
        <v>3122222</v>
      </c>
      <c r="BF723" s="44">
        <v>2404500</v>
      </c>
      <c r="BG723" s="44"/>
      <c r="BH723" s="44">
        <v>2232300</v>
      </c>
      <c r="BI723" s="21">
        <v>9401700</v>
      </c>
      <c r="BJ723" s="21">
        <v>7489300</v>
      </c>
      <c r="BK723" s="21">
        <v>627200</v>
      </c>
      <c r="BL723" s="21">
        <v>124600</v>
      </c>
      <c r="BM723" s="21">
        <v>1367100</v>
      </c>
      <c r="BN723" s="21">
        <v>23646700</v>
      </c>
      <c r="BO723" s="21"/>
      <c r="BP723" s="21"/>
      <c r="BQ723" s="44"/>
      <c r="BR723" s="21"/>
      <c r="BS723" s="44"/>
      <c r="BT723" s="21"/>
      <c r="BU723" s="44"/>
      <c r="BV723" s="21"/>
      <c r="BW723" s="44">
        <v>2191525</v>
      </c>
      <c r="BX723" s="21"/>
      <c r="BY723" s="21"/>
      <c r="BZ723" s="21"/>
      <c r="CA723" s="44">
        <v>41189</v>
      </c>
      <c r="CB723" s="44"/>
      <c r="CC723" s="44">
        <v>173473</v>
      </c>
      <c r="CD723" s="44"/>
      <c r="CE723" s="44">
        <v>7313900</v>
      </c>
      <c r="CF723" s="44"/>
      <c r="CG723" s="44">
        <v>612511</v>
      </c>
      <c r="CH723" s="44"/>
      <c r="CI723" s="21">
        <v>-121</v>
      </c>
      <c r="CJ723" s="44"/>
      <c r="CK723" s="21"/>
      <c r="CL723" s="44"/>
      <c r="CM723" s="44">
        <v>997</v>
      </c>
      <c r="CN723" s="44">
        <v>3647</v>
      </c>
      <c r="CO723" s="44">
        <v>4065832</v>
      </c>
      <c r="CP723" s="44">
        <v>11175</v>
      </c>
      <c r="CQ723" s="21">
        <v>4626900</v>
      </c>
      <c r="CR723" s="44">
        <v>333800</v>
      </c>
      <c r="CS723" s="44">
        <v>964485</v>
      </c>
      <c r="CT723" s="44">
        <v>284034</v>
      </c>
      <c r="CU723" s="44"/>
      <c r="CV723" s="44">
        <v>41607</v>
      </c>
      <c r="CW723" s="21"/>
      <c r="CX723" s="21"/>
      <c r="CY723" s="21"/>
      <c r="CZ723" s="21"/>
      <c r="DA723" s="21"/>
      <c r="DB723" s="21"/>
      <c r="DC723" s="21"/>
      <c r="DD723" s="21"/>
      <c r="DE723" s="44"/>
      <c r="DF723" s="21"/>
      <c r="DG723" s="44"/>
      <c r="DH723" s="21"/>
      <c r="DI723" s="44"/>
      <c r="DJ723" s="44"/>
      <c r="DK723" s="44"/>
      <c r="DL723" s="44"/>
      <c r="DM723" s="21">
        <v>66238</v>
      </c>
      <c r="DN723" s="44"/>
      <c r="DO723" s="44"/>
      <c r="DP723" s="44"/>
      <c r="DQ723" s="44"/>
      <c r="DR723" s="44"/>
      <c r="DS723" s="44"/>
      <c r="DT723" s="44"/>
      <c r="DU723" s="44"/>
      <c r="DV723" s="44"/>
      <c r="DW723" s="44"/>
      <c r="DX723" s="44"/>
      <c r="DY723" s="44"/>
      <c r="DZ723" s="44"/>
      <c r="EA723" s="44"/>
      <c r="EB723" s="21"/>
      <c r="EC723" s="44">
        <v>1145238</v>
      </c>
      <c r="ED723" s="44"/>
      <c r="EE723" s="21"/>
      <c r="EF723" s="44"/>
      <c r="EG723" s="21">
        <v>-43442</v>
      </c>
      <c r="EH723" s="44"/>
      <c r="EI723" s="21">
        <v>4224841</v>
      </c>
      <c r="EJ723" s="44"/>
      <c r="EK723" s="44">
        <v>7227283</v>
      </c>
      <c r="EL723" s="21"/>
      <c r="EM723" s="44">
        <v>29885</v>
      </c>
      <c r="EN723" s="44"/>
      <c r="EO723" s="44">
        <v>483080</v>
      </c>
      <c r="EP723" s="21"/>
      <c r="EQ723" s="21"/>
      <c r="ER723" s="21"/>
      <c r="ES723" s="21"/>
      <c r="ET723" s="44"/>
      <c r="EU723" s="21"/>
      <c r="EV723" s="44"/>
      <c r="EW723" s="21"/>
      <c r="EX723" s="44"/>
      <c r="EY723" s="44"/>
      <c r="EZ723" s="21"/>
      <c r="FA723" s="21"/>
      <c r="FB723" s="44"/>
      <c r="FC723" s="44"/>
      <c r="FD723" s="21"/>
      <c r="FE723" s="112"/>
      <c r="FF723" s="44"/>
      <c r="FG723" s="44">
        <v>9063431</v>
      </c>
      <c r="FH723" s="44">
        <v>2174946</v>
      </c>
      <c r="FI723" s="44">
        <v>6492263</v>
      </c>
      <c r="FJ723" s="44">
        <v>260854</v>
      </c>
      <c r="FK723" s="44">
        <v>6939413</v>
      </c>
      <c r="FL723" s="44"/>
      <c r="FM723" s="44"/>
      <c r="FN723" s="44"/>
      <c r="FO723" s="44"/>
      <c r="FP723" s="44"/>
      <c r="FQ723" s="44"/>
      <c r="FR723" s="44"/>
      <c r="FS723" s="44"/>
      <c r="FT723" s="44">
        <v>42416</v>
      </c>
      <c r="FU723" s="44">
        <v>4953</v>
      </c>
      <c r="FV723" s="21">
        <v>753294</v>
      </c>
      <c r="FW723" s="44"/>
      <c r="FX723" s="44">
        <v>570622</v>
      </c>
      <c r="FY723" s="44">
        <v>116326</v>
      </c>
      <c r="FZ723" s="44">
        <v>562563</v>
      </c>
      <c r="GA723" s="44">
        <v>160827</v>
      </c>
      <c r="GB723" s="44"/>
      <c r="GC723" s="44">
        <v>35290</v>
      </c>
      <c r="GD723" s="44">
        <v>537483</v>
      </c>
      <c r="GE723" s="44">
        <v>255767</v>
      </c>
      <c r="GF723" s="44">
        <v>240829</v>
      </c>
      <c r="GG723" s="44">
        <v>1090297</v>
      </c>
      <c r="GH723" s="44">
        <v>135349</v>
      </c>
      <c r="GI723" s="44">
        <v>166121</v>
      </c>
      <c r="GJ723" s="44">
        <v>139000</v>
      </c>
      <c r="GK723" s="44">
        <v>4387002</v>
      </c>
      <c r="GL723" s="44">
        <v>22056</v>
      </c>
      <c r="GM723" s="44">
        <v>1143541</v>
      </c>
      <c r="GN723" s="44">
        <v>83965</v>
      </c>
      <c r="GO723" s="44">
        <v>11950</v>
      </c>
      <c r="GP723" s="44"/>
      <c r="GQ723" s="44">
        <v>11432</v>
      </c>
      <c r="GR723" s="44">
        <v>320144</v>
      </c>
      <c r="GS723" s="44">
        <v>4799801</v>
      </c>
      <c r="GT723" s="44"/>
      <c r="GU723" s="21">
        <v>151151</v>
      </c>
      <c r="GV723" s="44"/>
      <c r="GW723" s="44"/>
      <c r="GX723" s="44"/>
      <c r="GY723" s="44">
        <v>4950952</v>
      </c>
      <c r="GZ723" s="44">
        <v>1189248</v>
      </c>
      <c r="HA723" s="44"/>
      <c r="HB723" s="44"/>
      <c r="HC723" s="44">
        <v>3761704</v>
      </c>
      <c r="HD723" s="44">
        <v>4950952</v>
      </c>
      <c r="HE723" s="21">
        <v>166716</v>
      </c>
      <c r="HF723" s="21"/>
      <c r="HG723" s="21"/>
      <c r="HH723" s="21"/>
      <c r="HI723" s="21">
        <v>0</v>
      </c>
      <c r="HJ723" s="44">
        <v>28871</v>
      </c>
      <c r="HK723" s="21"/>
      <c r="HL723" s="21">
        <v>146681</v>
      </c>
      <c r="HM723" s="21">
        <v>175552</v>
      </c>
      <c r="HN723" s="21">
        <v>-24401</v>
      </c>
      <c r="HO723" s="21"/>
      <c r="HP723" s="44"/>
      <c r="HQ723" s="47"/>
      <c r="HR723" s="47"/>
      <c r="HS723" s="47"/>
      <c r="HT723" s="47" t="s">
        <v>1759</v>
      </c>
      <c r="HU723" s="47">
        <v>0</v>
      </c>
      <c r="HV723" s="47">
        <v>2024</v>
      </c>
      <c r="HW723" s="47">
        <v>0</v>
      </c>
      <c r="HX723" s="47">
        <v>10601</v>
      </c>
      <c r="HY723" s="47">
        <v>39719</v>
      </c>
      <c r="HZ723" s="47">
        <v>89287</v>
      </c>
      <c r="IA723" s="47">
        <v>0</v>
      </c>
      <c r="IB723" s="47">
        <v>0</v>
      </c>
      <c r="IC723" s="47">
        <v>7291</v>
      </c>
      <c r="ID723">
        <v>20834</v>
      </c>
      <c r="IE723" s="47">
        <v>4225</v>
      </c>
      <c r="IF723">
        <v>8215</v>
      </c>
      <c r="IG723" s="47">
        <v>8215</v>
      </c>
      <c r="IH723" s="47">
        <v>23155</v>
      </c>
      <c r="II723">
        <v>3068</v>
      </c>
      <c r="IJ723">
        <v>5712</v>
      </c>
      <c r="IK723">
        <v>1952</v>
      </c>
      <c r="IL723">
        <v>18780</v>
      </c>
      <c r="IM723">
        <v>243078</v>
      </c>
      <c r="IN723">
        <v>0</v>
      </c>
      <c r="IO723">
        <v>0</v>
      </c>
      <c r="IP723">
        <v>807</v>
      </c>
      <c r="IQ723">
        <v>165</v>
      </c>
      <c r="IR723">
        <v>0</v>
      </c>
      <c r="IS723">
        <v>0</v>
      </c>
      <c r="IT723">
        <v>972</v>
      </c>
      <c r="IU723">
        <v>175693</v>
      </c>
      <c r="IV723">
        <v>0</v>
      </c>
      <c r="IW723">
        <v>781477</v>
      </c>
      <c r="IX723">
        <v>1856853</v>
      </c>
      <c r="IY723">
        <v>2274259</v>
      </c>
      <c r="IZ723">
        <v>0</v>
      </c>
      <c r="JA723">
        <v>0</v>
      </c>
      <c r="JB723">
        <v>289865</v>
      </c>
      <c r="JC723">
        <v>1145320</v>
      </c>
      <c r="JD723">
        <v>127815</v>
      </c>
      <c r="JE723">
        <v>153278</v>
      </c>
      <c r="JF723">
        <v>153278</v>
      </c>
      <c r="JG723">
        <v>570935</v>
      </c>
      <c r="JH723">
        <v>102509</v>
      </c>
      <c r="JI723">
        <v>119508</v>
      </c>
      <c r="JJ723">
        <v>115037</v>
      </c>
      <c r="JK723">
        <v>1197604</v>
      </c>
      <c r="JL723">
        <v>9063431</v>
      </c>
      <c r="JM723">
        <v>0</v>
      </c>
      <c r="JN723">
        <v>0</v>
      </c>
      <c r="JO723">
        <v>40349</v>
      </c>
      <c r="JP723">
        <v>4943</v>
      </c>
      <c r="JQ723">
        <v>0</v>
      </c>
      <c r="JR723">
        <v>0</v>
      </c>
      <c r="JS723">
        <v>45292</v>
      </c>
      <c r="JT723"/>
      <c r="JU723"/>
      <c r="JV723"/>
      <c r="JW723"/>
      <c r="JX723"/>
      <c r="JY723">
        <v>20834</v>
      </c>
      <c r="JZ723"/>
      <c r="KA723"/>
      <c r="KB723"/>
      <c r="KC723"/>
      <c r="KD723"/>
      <c r="KE723">
        <v>1145320</v>
      </c>
      <c r="KF723">
        <v>171</v>
      </c>
      <c r="KG723">
        <v>272</v>
      </c>
      <c r="KH723">
        <v>112</v>
      </c>
      <c r="KI723">
        <v>129</v>
      </c>
      <c r="KJ723">
        <v>216</v>
      </c>
      <c r="KK723">
        <v>79</v>
      </c>
      <c r="KL723">
        <v>76</v>
      </c>
      <c r="KM723">
        <v>130</v>
      </c>
      <c r="KN723">
        <v>48</v>
      </c>
      <c r="KO723">
        <v>1</v>
      </c>
      <c r="KP723">
        <v>0</v>
      </c>
      <c r="KQ723">
        <v>0</v>
      </c>
      <c r="KR723">
        <v>0</v>
      </c>
      <c r="KS723">
        <v>1</v>
      </c>
      <c r="KT723">
        <v>0</v>
      </c>
      <c r="KU723">
        <v>1</v>
      </c>
      <c r="KV723">
        <v>0</v>
      </c>
      <c r="KW723">
        <v>0</v>
      </c>
      <c r="KX723">
        <v>0</v>
      </c>
      <c r="KY723">
        <v>0</v>
      </c>
      <c r="KZ723">
        <v>0</v>
      </c>
      <c r="LA723">
        <v>0</v>
      </c>
      <c r="LB723">
        <v>0</v>
      </c>
      <c r="LC723">
        <v>0</v>
      </c>
      <c r="LD723">
        <v>1</v>
      </c>
      <c r="LE723">
        <v>0</v>
      </c>
      <c r="LF723">
        <v>0</v>
      </c>
      <c r="LG723">
        <v>0</v>
      </c>
      <c r="LH723">
        <v>0</v>
      </c>
    </row>
    <row r="724" spans="1:320" s="34" customFormat="1" ht="15" customHeight="1" x14ac:dyDescent="0.25">
      <c r="A724" s="45">
        <v>206342212</v>
      </c>
      <c r="B724" s="45" t="s">
        <v>5702</v>
      </c>
      <c r="C724" s="46">
        <v>45292</v>
      </c>
      <c r="D724" s="46">
        <v>45657</v>
      </c>
      <c r="E724" s="47">
        <v>366</v>
      </c>
      <c r="F724" s="45" t="s">
        <v>883</v>
      </c>
      <c r="G724" s="45" t="s">
        <v>884</v>
      </c>
      <c r="H724" s="45" t="s">
        <v>1436</v>
      </c>
      <c r="I724" s="45" t="s">
        <v>886</v>
      </c>
      <c r="J724" s="45" t="s">
        <v>887</v>
      </c>
      <c r="K724" s="45" t="s">
        <v>1392</v>
      </c>
      <c r="L724" s="45" t="s">
        <v>5563</v>
      </c>
      <c r="M724" s="45" t="s">
        <v>5703</v>
      </c>
      <c r="N724" s="45" t="s">
        <v>5704</v>
      </c>
      <c r="O724" s="45" t="s">
        <v>5558</v>
      </c>
      <c r="P724" s="45" t="s">
        <v>5705</v>
      </c>
      <c r="Q724" s="45" t="s">
        <v>5706</v>
      </c>
      <c r="R724" t="s">
        <v>5707</v>
      </c>
      <c r="S724" s="45" t="s">
        <v>893</v>
      </c>
      <c r="T724"/>
      <c r="U724" s="47">
        <v>148</v>
      </c>
      <c r="V724" s="47">
        <v>148</v>
      </c>
      <c r="W724" s="47" t="s">
        <v>913</v>
      </c>
      <c r="X724" s="47">
        <v>54168</v>
      </c>
      <c r="Y724" s="47">
        <v>51834</v>
      </c>
      <c r="Z724" s="48">
        <v>214.86</v>
      </c>
      <c r="AA724" s="44">
        <v>887</v>
      </c>
      <c r="AB724" s="44">
        <v>876</v>
      </c>
      <c r="AC724" s="44">
        <v>3312</v>
      </c>
      <c r="AD724" s="44"/>
      <c r="AE724" s="44">
        <v>2750</v>
      </c>
      <c r="AF724" s="44">
        <v>30629</v>
      </c>
      <c r="AG724" s="44">
        <v>11741</v>
      </c>
      <c r="AH724" s="47">
        <v>934</v>
      </c>
      <c r="AI724" s="47">
        <v>462</v>
      </c>
      <c r="AJ724">
        <v>2006</v>
      </c>
      <c r="AK724" t="s">
        <v>895</v>
      </c>
      <c r="AL724">
        <v>51834</v>
      </c>
      <c r="AM724"/>
      <c r="AN724"/>
      <c r="AO724"/>
      <c r="AP724"/>
      <c r="AQ724"/>
      <c r="AR724" s="44"/>
      <c r="AS724" s="44"/>
      <c r="AT724" s="44"/>
      <c r="AU724" s="44">
        <v>31100400</v>
      </c>
      <c r="AV724" s="44">
        <v>13012695</v>
      </c>
      <c r="AW724" s="44">
        <v>16541075</v>
      </c>
      <c r="AX724" s="44">
        <v>2401</v>
      </c>
      <c r="AY724" s="44">
        <v>27574421</v>
      </c>
      <c r="AZ724" s="21">
        <v>24716127</v>
      </c>
      <c r="BA724" s="21">
        <v>2858294</v>
      </c>
      <c r="BB724" s="44">
        <v>8850</v>
      </c>
      <c r="BC724" s="44"/>
      <c r="BD724" s="44"/>
      <c r="BE724" s="44">
        <v>2867144</v>
      </c>
      <c r="BF724" s="44">
        <v>1987200</v>
      </c>
      <c r="BG724" s="44"/>
      <c r="BH724" s="44">
        <v>1650000</v>
      </c>
      <c r="BI724" s="21">
        <v>18377400</v>
      </c>
      <c r="BJ724" s="21">
        <v>7044600</v>
      </c>
      <c r="BK724" s="21">
        <v>560400</v>
      </c>
      <c r="BL724" s="21">
        <v>277200</v>
      </c>
      <c r="BM724" s="21">
        <v>1203600</v>
      </c>
      <c r="BN724" s="21">
        <v>31100400</v>
      </c>
      <c r="BO724" s="21"/>
      <c r="BP724" s="21"/>
      <c r="BQ724" s="44"/>
      <c r="BR724" s="21"/>
      <c r="BS724" s="44"/>
      <c r="BT724" s="21"/>
      <c r="BU724" s="44"/>
      <c r="BV724" s="21"/>
      <c r="BW724" s="44">
        <v>2359904</v>
      </c>
      <c r="BX724" s="21"/>
      <c r="BY724" s="21"/>
      <c r="BZ724" s="21"/>
      <c r="CA724" s="44">
        <v>16126</v>
      </c>
      <c r="CB724" s="44"/>
      <c r="CC724" s="44">
        <v>179602</v>
      </c>
      <c r="CD724" s="44"/>
      <c r="CE724" s="44">
        <v>467050</v>
      </c>
      <c r="CF724" s="44"/>
      <c r="CG724" s="44">
        <v>9989693</v>
      </c>
      <c r="CH724" s="44"/>
      <c r="CI724" s="21">
        <v>320</v>
      </c>
      <c r="CJ724" s="44"/>
      <c r="CK724" s="21"/>
      <c r="CL724" s="44"/>
      <c r="CM724" s="44">
        <v>21278</v>
      </c>
      <c r="CN724" s="44">
        <v>12886</v>
      </c>
      <c r="CO724" s="44">
        <v>5242529</v>
      </c>
      <c r="CP724" s="44">
        <v>7190</v>
      </c>
      <c r="CQ724" s="21">
        <v>5282350</v>
      </c>
      <c r="CR724" s="44">
        <v>735650</v>
      </c>
      <c r="CS724" s="44">
        <v>1262060</v>
      </c>
      <c r="CT724" s="44">
        <v>389777</v>
      </c>
      <c r="CU724" s="44"/>
      <c r="CV724" s="44">
        <v>58975</v>
      </c>
      <c r="CW724" s="21"/>
      <c r="CX724" s="21"/>
      <c r="CY724" s="21"/>
      <c r="CZ724" s="21"/>
      <c r="DA724" s="21"/>
      <c r="DB724" s="21"/>
      <c r="DC724" s="21"/>
      <c r="DD724" s="21"/>
      <c r="DE724" s="44"/>
      <c r="DF724" s="21"/>
      <c r="DG724" s="44"/>
      <c r="DH724" s="21"/>
      <c r="DI724" s="44"/>
      <c r="DJ724" s="44"/>
      <c r="DK724" s="44"/>
      <c r="DL724" s="44"/>
      <c r="DM724" s="21"/>
      <c r="DN724" s="44"/>
      <c r="DO724" s="44"/>
      <c r="DP724" s="44"/>
      <c r="DQ724" s="44"/>
      <c r="DR724" s="44"/>
      <c r="DS724" s="44"/>
      <c r="DT724" s="44"/>
      <c r="DU724" s="44"/>
      <c r="DV724" s="44"/>
      <c r="DW724" s="44"/>
      <c r="DX724" s="44"/>
      <c r="DY724" s="44">
        <v>408</v>
      </c>
      <c r="DZ724" s="44"/>
      <c r="EA724" s="44"/>
      <c r="EB724" s="21"/>
      <c r="EC724" s="44">
        <v>1074392</v>
      </c>
      <c r="ED724" s="44"/>
      <c r="EE724" s="21"/>
      <c r="EF724" s="44"/>
      <c r="EG724" s="21">
        <v>-238298</v>
      </c>
      <c r="EH724" s="44"/>
      <c r="EI724" s="21">
        <v>6895198</v>
      </c>
      <c r="EJ724" s="44"/>
      <c r="EK724" s="44">
        <v>-1105961</v>
      </c>
      <c r="EL724" s="21"/>
      <c r="EM724" s="44">
        <v>9569221</v>
      </c>
      <c r="EN724" s="44"/>
      <c r="EO724" s="44">
        <v>346115</v>
      </c>
      <c r="EP724" s="21"/>
      <c r="EQ724" s="21"/>
      <c r="ER724" s="21"/>
      <c r="ES724" s="21"/>
      <c r="ET724" s="44"/>
      <c r="EU724" s="21"/>
      <c r="EV724" s="44"/>
      <c r="EW724" s="21"/>
      <c r="EX724" s="44"/>
      <c r="EY724" s="44"/>
      <c r="EZ724" s="21"/>
      <c r="FA724" s="21"/>
      <c r="FB724" s="44"/>
      <c r="FC724" s="44"/>
      <c r="FD724" s="21"/>
      <c r="FE724" s="112"/>
      <c r="FF724" s="44"/>
      <c r="FG724" s="44">
        <v>12265630</v>
      </c>
      <c r="FH724" s="44">
        <v>3029858</v>
      </c>
      <c r="FI724" s="44">
        <v>9420639</v>
      </c>
      <c r="FJ724" s="44">
        <v>392100</v>
      </c>
      <c r="FK724" s="44">
        <v>10895582</v>
      </c>
      <c r="FL724" s="44"/>
      <c r="FM724" s="44"/>
      <c r="FN724" s="44"/>
      <c r="FO724" s="44"/>
      <c r="FP724" s="44"/>
      <c r="FQ724" s="44"/>
      <c r="FR724" s="44"/>
      <c r="FS724" s="44"/>
      <c r="FT724" s="44">
        <v>36633</v>
      </c>
      <c r="FU724" s="44">
        <v>14216</v>
      </c>
      <c r="FV724" s="21">
        <v>958908</v>
      </c>
      <c r="FW724" s="44"/>
      <c r="FX724" s="44">
        <v>739551</v>
      </c>
      <c r="FY724" s="44">
        <v>199692</v>
      </c>
      <c r="FZ724" s="44">
        <v>732634</v>
      </c>
      <c r="GA724" s="44">
        <v>207742</v>
      </c>
      <c r="GB724" s="44"/>
      <c r="GC724" s="44">
        <v>30638</v>
      </c>
      <c r="GD724" s="44">
        <v>697804</v>
      </c>
      <c r="GE724" s="44">
        <v>755801</v>
      </c>
      <c r="GF724" s="44">
        <v>147761</v>
      </c>
      <c r="GG724" s="44">
        <v>1369087</v>
      </c>
      <c r="GH724" s="44">
        <v>137983</v>
      </c>
      <c r="GI724" s="44">
        <v>225004</v>
      </c>
      <c r="GJ724" s="44">
        <v>116099</v>
      </c>
      <c r="GK724" s="44">
        <v>5518672</v>
      </c>
      <c r="GL724" s="44">
        <v>16207</v>
      </c>
      <c r="GM724" s="44">
        <v>1697477</v>
      </c>
      <c r="GN724" s="44">
        <v>108932</v>
      </c>
      <c r="GO724" s="44">
        <v>19375</v>
      </c>
      <c r="GP724" s="44"/>
      <c r="GQ724" s="44">
        <v>18919</v>
      </c>
      <c r="GR724" s="44">
        <v>71410</v>
      </c>
      <c r="GS724" s="44">
        <v>5555523</v>
      </c>
      <c r="GT724" s="44"/>
      <c r="GU724" s="21">
        <v>101189</v>
      </c>
      <c r="GV724" s="44">
        <v>13685</v>
      </c>
      <c r="GW724" s="44"/>
      <c r="GX724" s="44"/>
      <c r="GY724" s="44">
        <v>5670397</v>
      </c>
      <c r="GZ724" s="44">
        <v>3132839</v>
      </c>
      <c r="HA724" s="44"/>
      <c r="HB724" s="44"/>
      <c r="HC724" s="44">
        <v>2537558</v>
      </c>
      <c r="HD724" s="44">
        <v>5670397</v>
      </c>
      <c r="HE724" s="21"/>
      <c r="HF724" s="21"/>
      <c r="HG724" s="21">
        <v>1479345</v>
      </c>
      <c r="HH724" s="21"/>
      <c r="HI724" s="21">
        <v>0</v>
      </c>
      <c r="HJ724" s="44">
        <v>21905</v>
      </c>
      <c r="HK724" s="21"/>
      <c r="HL724" s="21">
        <v>97946</v>
      </c>
      <c r="HM724" s="21">
        <v>119851</v>
      </c>
      <c r="HN724" s="21">
        <v>-18662</v>
      </c>
      <c r="HO724" s="21"/>
      <c r="HP724" s="44"/>
      <c r="HQ724" s="47"/>
      <c r="HR724" s="47"/>
      <c r="HS724" s="47"/>
      <c r="HT724" s="47" t="s">
        <v>1759</v>
      </c>
      <c r="HU724" s="47">
        <v>0</v>
      </c>
      <c r="HV724" s="47">
        <v>1968</v>
      </c>
      <c r="HW724" s="47">
        <v>0</v>
      </c>
      <c r="HX724" s="47">
        <v>17004</v>
      </c>
      <c r="HY724" s="47">
        <v>62065</v>
      </c>
      <c r="HZ724" s="47">
        <v>133057</v>
      </c>
      <c r="IA724" s="47">
        <v>0</v>
      </c>
      <c r="IB724" s="47">
        <v>0</v>
      </c>
      <c r="IC724" s="47">
        <v>13037</v>
      </c>
      <c r="ID724">
        <v>26484</v>
      </c>
      <c r="IE724" s="47">
        <v>5425</v>
      </c>
      <c r="IF724">
        <v>25189</v>
      </c>
      <c r="IG724" s="47">
        <v>4332</v>
      </c>
      <c r="IH724" s="47">
        <v>27602</v>
      </c>
      <c r="II724">
        <v>2024</v>
      </c>
      <c r="IJ724">
        <v>6977</v>
      </c>
      <c r="IK724">
        <v>1976</v>
      </c>
      <c r="IL724">
        <v>19205</v>
      </c>
      <c r="IM724">
        <v>346345</v>
      </c>
      <c r="IN724">
        <v>0</v>
      </c>
      <c r="IO724">
        <v>986</v>
      </c>
      <c r="IP724">
        <v>4286</v>
      </c>
      <c r="IQ724">
        <v>5603</v>
      </c>
      <c r="IR724">
        <v>0</v>
      </c>
      <c r="IS724">
        <v>0</v>
      </c>
      <c r="IT724">
        <v>10875</v>
      </c>
      <c r="IU724">
        <v>152000</v>
      </c>
      <c r="IV724">
        <v>0</v>
      </c>
      <c r="IW724">
        <v>995238</v>
      </c>
      <c r="IX724">
        <v>2782113</v>
      </c>
      <c r="IY724">
        <v>3400878</v>
      </c>
      <c r="IZ724">
        <v>0</v>
      </c>
      <c r="JA724">
        <v>0</v>
      </c>
      <c r="JB724">
        <v>648671</v>
      </c>
      <c r="JC724">
        <v>1508682</v>
      </c>
      <c r="JD724">
        <v>192128</v>
      </c>
      <c r="JE724">
        <v>472043</v>
      </c>
      <c r="JF724">
        <v>77909</v>
      </c>
      <c r="JG724">
        <v>589095</v>
      </c>
      <c r="JH724">
        <v>115348</v>
      </c>
      <c r="JI724">
        <v>164052</v>
      </c>
      <c r="JJ724">
        <v>91900</v>
      </c>
      <c r="JK724">
        <v>1075573</v>
      </c>
      <c r="JL724">
        <v>12265630</v>
      </c>
      <c r="JM724">
        <v>0</v>
      </c>
      <c r="JN724">
        <v>78843</v>
      </c>
      <c r="JO724">
        <v>235732</v>
      </c>
      <c r="JP724">
        <v>196101</v>
      </c>
      <c r="JQ724">
        <v>0</v>
      </c>
      <c r="JR724">
        <v>0</v>
      </c>
      <c r="JS724">
        <v>510676</v>
      </c>
      <c r="JT724"/>
      <c r="JU724"/>
      <c r="JV724"/>
      <c r="JW724"/>
      <c r="JX724"/>
      <c r="JY724">
        <v>26484</v>
      </c>
      <c r="JZ724"/>
      <c r="KA724"/>
      <c r="KB724"/>
      <c r="KC724"/>
      <c r="KD724"/>
      <c r="KE724">
        <v>1508682</v>
      </c>
      <c r="KF724">
        <v>242</v>
      </c>
      <c r="KG724">
        <v>425</v>
      </c>
      <c r="KH724">
        <v>146</v>
      </c>
      <c r="KI724">
        <v>188</v>
      </c>
      <c r="KJ724">
        <v>340</v>
      </c>
      <c r="KK724">
        <v>109</v>
      </c>
      <c r="KL724">
        <v>109</v>
      </c>
      <c r="KM724">
        <v>197</v>
      </c>
      <c r="KN724">
        <v>65</v>
      </c>
      <c r="KO724">
        <v>1</v>
      </c>
      <c r="KP724">
        <v>0</v>
      </c>
      <c r="KQ724">
        <v>0</v>
      </c>
      <c r="KR724">
        <v>0</v>
      </c>
      <c r="KS724">
        <v>0</v>
      </c>
      <c r="KT724">
        <v>1</v>
      </c>
      <c r="KU724">
        <v>1</v>
      </c>
      <c r="KV724">
        <v>0</v>
      </c>
      <c r="KW724">
        <v>0</v>
      </c>
      <c r="KX724">
        <v>0</v>
      </c>
      <c r="KY724">
        <v>0</v>
      </c>
      <c r="KZ724">
        <v>0</v>
      </c>
      <c r="LA724">
        <v>0</v>
      </c>
      <c r="LB724">
        <v>0</v>
      </c>
      <c r="LC724">
        <v>0</v>
      </c>
      <c r="LD724">
        <v>1</v>
      </c>
      <c r="LE724">
        <v>0</v>
      </c>
      <c r="LF724">
        <v>0</v>
      </c>
      <c r="LG724">
        <v>0</v>
      </c>
      <c r="LH724">
        <v>0</v>
      </c>
    </row>
    <row r="725" spans="1:320" s="34" customFormat="1" ht="15" customHeight="1" x14ac:dyDescent="0.25">
      <c r="A725" s="45">
        <v>206342225</v>
      </c>
      <c r="B725" s="45" t="s">
        <v>5708</v>
      </c>
      <c r="C725" s="46">
        <v>45292</v>
      </c>
      <c r="D725" s="46">
        <v>45657</v>
      </c>
      <c r="E725" s="47">
        <v>366</v>
      </c>
      <c r="F725" s="45" t="s">
        <v>883</v>
      </c>
      <c r="G725" s="45" t="s">
        <v>884</v>
      </c>
      <c r="H725" s="45" t="s">
        <v>1436</v>
      </c>
      <c r="I725" s="45" t="s">
        <v>886</v>
      </c>
      <c r="J725" s="45" t="s">
        <v>887</v>
      </c>
      <c r="K725" s="45" t="s">
        <v>1392</v>
      </c>
      <c r="L725" s="45" t="s">
        <v>5563</v>
      </c>
      <c r="M725" s="45" t="s">
        <v>5709</v>
      </c>
      <c r="N725" s="45" t="s">
        <v>5710</v>
      </c>
      <c r="O725" s="45" t="s">
        <v>5558</v>
      </c>
      <c r="P725" s="45" t="s">
        <v>5711</v>
      </c>
      <c r="Q725" s="45" t="s">
        <v>5712</v>
      </c>
      <c r="R725" t="s">
        <v>5713</v>
      </c>
      <c r="S725" s="45" t="s">
        <v>893</v>
      </c>
      <c r="T725"/>
      <c r="U725" s="47">
        <v>99</v>
      </c>
      <c r="V725" s="47">
        <v>99</v>
      </c>
      <c r="W725" s="47" t="s">
        <v>894</v>
      </c>
      <c r="X725" s="47">
        <v>36234</v>
      </c>
      <c r="Y725" s="47">
        <v>31840</v>
      </c>
      <c r="Z725" s="48">
        <v>207.49</v>
      </c>
      <c r="AA725" s="44">
        <v>590</v>
      </c>
      <c r="AB725" s="44">
        <v>588</v>
      </c>
      <c r="AC725" s="44">
        <v>3621</v>
      </c>
      <c r="AD725" s="44"/>
      <c r="AE725" s="44">
        <v>3077</v>
      </c>
      <c r="AF725" s="44">
        <v>16265</v>
      </c>
      <c r="AG725" s="44"/>
      <c r="AH725" s="47">
        <v>7631</v>
      </c>
      <c r="AI725" s="47">
        <v>31</v>
      </c>
      <c r="AJ725">
        <v>1215</v>
      </c>
      <c r="AK725" t="s">
        <v>895</v>
      </c>
      <c r="AL725">
        <v>31840</v>
      </c>
      <c r="AM725"/>
      <c r="AN725"/>
      <c r="AO725"/>
      <c r="AP725"/>
      <c r="AQ725"/>
      <c r="AR725" s="44"/>
      <c r="AS725" s="44"/>
      <c r="AT725" s="44"/>
      <c r="AU725" s="44">
        <v>14038618</v>
      </c>
      <c r="AV725" s="44">
        <v>9257062</v>
      </c>
      <c r="AW725" s="44">
        <v>5428436</v>
      </c>
      <c r="AX725" s="44">
        <v>42418</v>
      </c>
      <c r="AY725" s="44">
        <v>17909662</v>
      </c>
      <c r="AZ725" s="21">
        <v>16849912</v>
      </c>
      <c r="BA725" s="21">
        <v>1059750</v>
      </c>
      <c r="BB725" s="44">
        <v>512</v>
      </c>
      <c r="BC725" s="44"/>
      <c r="BD725" s="44"/>
      <c r="BE725" s="44">
        <v>1060262</v>
      </c>
      <c r="BF725" s="44">
        <v>1596540</v>
      </c>
      <c r="BG725" s="44"/>
      <c r="BH725" s="44">
        <v>1356684</v>
      </c>
      <c r="BI725" s="21">
        <v>7171423</v>
      </c>
      <c r="BJ725" s="21"/>
      <c r="BK725" s="21">
        <v>3364594</v>
      </c>
      <c r="BL725" s="21">
        <v>13669</v>
      </c>
      <c r="BM725" s="21">
        <v>535708</v>
      </c>
      <c r="BN725" s="21">
        <v>14038618</v>
      </c>
      <c r="BO725" s="21"/>
      <c r="BP725" s="21"/>
      <c r="BQ725" s="44"/>
      <c r="BR725" s="21"/>
      <c r="BS725" s="44"/>
      <c r="BT725" s="21"/>
      <c r="BU725" s="44"/>
      <c r="BV725" s="21"/>
      <c r="BW725" s="44">
        <v>5248617</v>
      </c>
      <c r="BX725" s="21"/>
      <c r="BY725" s="21">
        <v>331085</v>
      </c>
      <c r="BZ725" s="21"/>
      <c r="CA725" s="44">
        <v>129532</v>
      </c>
      <c r="CB725" s="44"/>
      <c r="CC725" s="44"/>
      <c r="CD725" s="44"/>
      <c r="CE725" s="44"/>
      <c r="CF725" s="44"/>
      <c r="CG725" s="44">
        <v>3546457</v>
      </c>
      <c r="CH725" s="44"/>
      <c r="CI725" s="21"/>
      <c r="CJ725" s="44"/>
      <c r="CK725" s="21">
        <v>1371</v>
      </c>
      <c r="CL725" s="44"/>
      <c r="CM725" s="44">
        <v>180181</v>
      </c>
      <c r="CN725" s="44">
        <v>0</v>
      </c>
      <c r="CO725" s="44">
        <v>2051250</v>
      </c>
      <c r="CP725" s="44">
        <v>3198761</v>
      </c>
      <c r="CQ725" s="21">
        <v>2268325</v>
      </c>
      <c r="CR725" s="44">
        <v>440631</v>
      </c>
      <c r="CS725" s="44">
        <v>864902</v>
      </c>
      <c r="CT725" s="44">
        <v>175988</v>
      </c>
      <c r="CU725" s="44"/>
      <c r="CV725" s="44">
        <v>77024</v>
      </c>
      <c r="CW725" s="21"/>
      <c r="CX725" s="21"/>
      <c r="CY725" s="21"/>
      <c r="CZ725" s="21"/>
      <c r="DA725" s="21"/>
      <c r="DB725" s="21"/>
      <c r="DC725" s="21"/>
      <c r="DD725" s="21"/>
      <c r="DE725" s="44"/>
      <c r="DF725" s="21"/>
      <c r="DG725" s="44"/>
      <c r="DH725" s="21"/>
      <c r="DI725" s="44"/>
      <c r="DJ725" s="44"/>
      <c r="DK725" s="44"/>
      <c r="DL725" s="44"/>
      <c r="DM725" s="21"/>
      <c r="DN725" s="44"/>
      <c r="DO725" s="44"/>
      <c r="DP725" s="44"/>
      <c r="DQ725" s="44"/>
      <c r="DR725" s="44"/>
      <c r="DS725" s="44"/>
      <c r="DT725" s="44"/>
      <c r="DU725" s="44"/>
      <c r="DV725" s="44"/>
      <c r="DW725" s="44"/>
      <c r="DX725" s="44"/>
      <c r="DY725" s="44"/>
      <c r="DZ725" s="44"/>
      <c r="EA725" s="44"/>
      <c r="EB725" s="21"/>
      <c r="EC725" s="44">
        <v>2237897</v>
      </c>
      <c r="ED725" s="44"/>
      <c r="EE725" s="21">
        <v>232551</v>
      </c>
      <c r="EF725" s="44"/>
      <c r="EG725" s="21">
        <v>284333</v>
      </c>
      <c r="EH725" s="44"/>
      <c r="EI725" s="21">
        <v>2453943</v>
      </c>
      <c r="EJ725" s="44"/>
      <c r="EK725" s="44"/>
      <c r="EL725" s="21"/>
      <c r="EM725" s="44">
        <v>48889</v>
      </c>
      <c r="EN725" s="44"/>
      <c r="EO725" s="44">
        <v>170823</v>
      </c>
      <c r="EP725" s="21"/>
      <c r="EQ725" s="21"/>
      <c r="ER725" s="21"/>
      <c r="ES725" s="21"/>
      <c r="ET725" s="44"/>
      <c r="EU725" s="21"/>
      <c r="EV725" s="44"/>
      <c r="EW725" s="21"/>
      <c r="EX725" s="44"/>
      <c r="EY725" s="44"/>
      <c r="EZ725" s="21"/>
      <c r="FA725" s="21"/>
      <c r="FB725" s="44"/>
      <c r="FC725" s="44"/>
      <c r="FD725" s="21"/>
      <c r="FE725" s="112"/>
      <c r="FF725" s="44"/>
      <c r="FG725" s="44">
        <v>8125405</v>
      </c>
      <c r="FH725" s="44">
        <v>1747874</v>
      </c>
      <c r="FI725" s="44">
        <v>6976633</v>
      </c>
      <c r="FJ725" s="44">
        <v>215582</v>
      </c>
      <c r="FK725" s="44">
        <v>6176268</v>
      </c>
      <c r="FL725" s="44"/>
      <c r="FM725" s="44"/>
      <c r="FN725" s="44"/>
      <c r="FO725" s="44"/>
      <c r="FP725" s="44"/>
      <c r="FQ725" s="44"/>
      <c r="FR725" s="44"/>
      <c r="FS725" s="44"/>
      <c r="FT725" s="44">
        <v>10325</v>
      </c>
      <c r="FU725" s="44">
        <v>25800</v>
      </c>
      <c r="FV725" s="21">
        <v>537387</v>
      </c>
      <c r="FW725" s="44">
        <v>90430</v>
      </c>
      <c r="FX725" s="44">
        <v>671926</v>
      </c>
      <c r="FY725" s="44">
        <v>170980</v>
      </c>
      <c r="FZ725" s="44">
        <v>327277</v>
      </c>
      <c r="GA725" s="44">
        <v>80765</v>
      </c>
      <c r="GB725" s="44"/>
      <c r="GC725" s="44">
        <v>40377</v>
      </c>
      <c r="GD725" s="44">
        <v>424515</v>
      </c>
      <c r="GE725" s="44">
        <v>457510</v>
      </c>
      <c r="GF725" s="44">
        <v>76360</v>
      </c>
      <c r="GG725" s="44">
        <v>1054807</v>
      </c>
      <c r="GH725" s="44">
        <v>154366</v>
      </c>
      <c r="GI725" s="44">
        <v>205133</v>
      </c>
      <c r="GJ725" s="44">
        <v>122836</v>
      </c>
      <c r="GK725" s="44">
        <v>4834467</v>
      </c>
      <c r="GL725" s="44">
        <v>36028</v>
      </c>
      <c r="GM725" s="44">
        <v>744057</v>
      </c>
      <c r="GN725" s="44">
        <v>47983</v>
      </c>
      <c r="GO725" s="44"/>
      <c r="GP725" s="44"/>
      <c r="GQ725" s="44">
        <v>25696</v>
      </c>
      <c r="GR725" s="44">
        <v>534619</v>
      </c>
      <c r="GS725" s="44">
        <v>4297470</v>
      </c>
      <c r="GT725" s="44"/>
      <c r="GU725" s="21">
        <v>281692</v>
      </c>
      <c r="GV725" s="44">
        <v>554222</v>
      </c>
      <c r="GW725" s="44">
        <v>10833517</v>
      </c>
      <c r="GX725" s="44"/>
      <c r="GY725" s="44">
        <v>15966901</v>
      </c>
      <c r="GZ725" s="44">
        <v>2943997</v>
      </c>
      <c r="HA725" s="44"/>
      <c r="HB725" s="44">
        <v>16433975</v>
      </c>
      <c r="HC725" s="44">
        <v>-3411071</v>
      </c>
      <c r="HD725" s="44">
        <v>15966901</v>
      </c>
      <c r="HE725" s="21"/>
      <c r="HF725" s="21">
        <v>10833517</v>
      </c>
      <c r="HG725" s="21"/>
      <c r="HH725" s="21">
        <v>16433975</v>
      </c>
      <c r="HI725" s="21">
        <v>66367</v>
      </c>
      <c r="HJ725" s="44"/>
      <c r="HK725" s="21">
        <v>228347</v>
      </c>
      <c r="HL725" s="21">
        <v>88218</v>
      </c>
      <c r="HM725" s="21">
        <v>382932</v>
      </c>
      <c r="HN725" s="21">
        <v>-101240</v>
      </c>
      <c r="HO725" s="21"/>
      <c r="HP725" s="44"/>
      <c r="HQ725" s="47"/>
      <c r="HR725" s="47">
        <v>16433975</v>
      </c>
      <c r="HS725" s="47"/>
      <c r="HT725" s="47" t="s">
        <v>2544</v>
      </c>
      <c r="HU725" s="47">
        <v>-206079.79</v>
      </c>
      <c r="HV725" s="47">
        <v>1950</v>
      </c>
      <c r="HW725" s="47">
        <v>0</v>
      </c>
      <c r="HX725" s="47">
        <v>16791</v>
      </c>
      <c r="HY725" s="47">
        <v>55300</v>
      </c>
      <c r="HZ725" s="47">
        <v>76366</v>
      </c>
      <c r="IA725" s="47">
        <v>0</v>
      </c>
      <c r="IB725" s="47">
        <v>0</v>
      </c>
      <c r="IC725" s="47">
        <v>4942</v>
      </c>
      <c r="ID725">
        <v>20758</v>
      </c>
      <c r="IE725" s="47">
        <v>2121</v>
      </c>
      <c r="IF725">
        <v>17648</v>
      </c>
      <c r="IG725" s="47">
        <v>1933</v>
      </c>
      <c r="IH725" s="47">
        <v>21083</v>
      </c>
      <c r="II725">
        <v>4266</v>
      </c>
      <c r="IJ725">
        <v>8169</v>
      </c>
      <c r="IK725">
        <v>2293</v>
      </c>
      <c r="IL725">
        <v>19348</v>
      </c>
      <c r="IM725">
        <v>252968</v>
      </c>
      <c r="IN725">
        <v>0</v>
      </c>
      <c r="IO725">
        <v>137</v>
      </c>
      <c r="IP725">
        <v>622</v>
      </c>
      <c r="IQ725">
        <v>0</v>
      </c>
      <c r="IR725">
        <v>0</v>
      </c>
      <c r="IS725">
        <v>0</v>
      </c>
      <c r="IT725">
        <v>759</v>
      </c>
      <c r="IU725">
        <v>187153</v>
      </c>
      <c r="IV725">
        <v>0</v>
      </c>
      <c r="IW725">
        <v>915558</v>
      </c>
      <c r="IX725">
        <v>1627264</v>
      </c>
      <c r="IY725">
        <v>1826915</v>
      </c>
      <c r="IZ725">
        <v>0</v>
      </c>
      <c r="JA725">
        <v>0</v>
      </c>
      <c r="JB725">
        <v>211975</v>
      </c>
      <c r="JC725">
        <v>1181838</v>
      </c>
      <c r="JD725">
        <v>72417</v>
      </c>
      <c r="JE725">
        <v>338311</v>
      </c>
      <c r="JF725">
        <v>32375</v>
      </c>
      <c r="JG725">
        <v>450751</v>
      </c>
      <c r="JH725">
        <v>96022</v>
      </c>
      <c r="JI725">
        <v>154211</v>
      </c>
      <c r="JJ725">
        <v>107773</v>
      </c>
      <c r="JK725">
        <v>922842</v>
      </c>
      <c r="JL725">
        <v>8125405</v>
      </c>
      <c r="JM725">
        <v>0</v>
      </c>
      <c r="JN725">
        <v>13182</v>
      </c>
      <c r="JO725">
        <v>41689</v>
      </c>
      <c r="JP725">
        <v>0</v>
      </c>
      <c r="JQ725">
        <v>0</v>
      </c>
      <c r="JR725">
        <v>0</v>
      </c>
      <c r="JS725">
        <v>54871</v>
      </c>
      <c r="JT725"/>
      <c r="JU725"/>
      <c r="JV725"/>
      <c r="JW725"/>
      <c r="JX725"/>
      <c r="JY725">
        <v>20758</v>
      </c>
      <c r="JZ725"/>
      <c r="KA725"/>
      <c r="KB725"/>
      <c r="KC725"/>
      <c r="KD725"/>
      <c r="KE725">
        <v>1181838</v>
      </c>
      <c r="KF725">
        <v>60</v>
      </c>
      <c r="KG725">
        <v>181</v>
      </c>
      <c r="KH725">
        <v>12</v>
      </c>
      <c r="KI725">
        <v>47</v>
      </c>
      <c r="KJ725">
        <v>132</v>
      </c>
      <c r="KK725">
        <v>9</v>
      </c>
      <c r="KL725">
        <v>20</v>
      </c>
      <c r="KM725">
        <v>64</v>
      </c>
      <c r="KN725">
        <v>3</v>
      </c>
      <c r="KO725">
        <v>1</v>
      </c>
      <c r="KP725">
        <v>0</v>
      </c>
      <c r="KQ725">
        <v>0</v>
      </c>
      <c r="KR725">
        <v>0</v>
      </c>
      <c r="KS725">
        <v>1</v>
      </c>
      <c r="KT725">
        <v>0</v>
      </c>
      <c r="KU725">
        <v>1</v>
      </c>
      <c r="KV725">
        <v>0</v>
      </c>
      <c r="KW725">
        <v>0</v>
      </c>
      <c r="KX725">
        <v>0</v>
      </c>
      <c r="KY725">
        <v>0</v>
      </c>
      <c r="KZ725">
        <v>0</v>
      </c>
      <c r="LA725">
        <v>0</v>
      </c>
      <c r="LB725">
        <v>0</v>
      </c>
      <c r="LC725">
        <v>0</v>
      </c>
      <c r="LD725">
        <v>1</v>
      </c>
      <c r="LE725">
        <v>0</v>
      </c>
      <c r="LF725">
        <v>0</v>
      </c>
      <c r="LG725">
        <v>0</v>
      </c>
      <c r="LH725">
        <v>0</v>
      </c>
    </row>
    <row r="726" spans="1:320" s="34" customFormat="1" ht="15" customHeight="1" x14ac:dyDescent="0.25">
      <c r="A726" s="45">
        <v>206342229</v>
      </c>
      <c r="B726" s="45" t="s">
        <v>5714</v>
      </c>
      <c r="C726" s="46">
        <v>45292</v>
      </c>
      <c r="D726" s="46">
        <v>45657</v>
      </c>
      <c r="E726" s="47">
        <v>366</v>
      </c>
      <c r="F726" s="45" t="s">
        <v>883</v>
      </c>
      <c r="G726" s="45" t="s">
        <v>884</v>
      </c>
      <c r="H726" s="45" t="s">
        <v>1436</v>
      </c>
      <c r="I726" s="45" t="s">
        <v>886</v>
      </c>
      <c r="J726" s="45" t="s">
        <v>887</v>
      </c>
      <c r="K726" s="45" t="s">
        <v>1392</v>
      </c>
      <c r="L726" s="45" t="s">
        <v>5563</v>
      </c>
      <c r="M726" s="45" t="s">
        <v>5715</v>
      </c>
      <c r="N726" s="45" t="s">
        <v>5716</v>
      </c>
      <c r="O726" s="45" t="s">
        <v>5558</v>
      </c>
      <c r="P726" s="45" t="s">
        <v>5654</v>
      </c>
      <c r="Q726" s="45" t="s">
        <v>5717</v>
      </c>
      <c r="R726" t="s">
        <v>5718</v>
      </c>
      <c r="S726" s="45" t="s">
        <v>893</v>
      </c>
      <c r="T726"/>
      <c r="U726" s="47">
        <v>86</v>
      </c>
      <c r="V726" s="47">
        <v>86</v>
      </c>
      <c r="W726" s="47" t="s">
        <v>894</v>
      </c>
      <c r="X726" s="47">
        <v>31476</v>
      </c>
      <c r="Y726" s="47">
        <v>28512</v>
      </c>
      <c r="Z726" s="48">
        <v>212.52</v>
      </c>
      <c r="AA726" s="44">
        <v>310</v>
      </c>
      <c r="AB726" s="44">
        <v>312</v>
      </c>
      <c r="AC726" s="44">
        <v>3078</v>
      </c>
      <c r="AD726" s="44">
        <v>4307</v>
      </c>
      <c r="AE726" s="44">
        <v>1608</v>
      </c>
      <c r="AF726" s="44">
        <v>17470</v>
      </c>
      <c r="AG726" s="44">
        <v>380</v>
      </c>
      <c r="AH726" s="47">
        <v>192</v>
      </c>
      <c r="AI726" s="47">
        <v>65</v>
      </c>
      <c r="AJ726">
        <v>1412</v>
      </c>
      <c r="AK726" t="s">
        <v>895</v>
      </c>
      <c r="AL726">
        <v>28512</v>
      </c>
      <c r="AM726"/>
      <c r="AN726"/>
      <c r="AO726"/>
      <c r="AP726"/>
      <c r="AQ726"/>
      <c r="AR726" s="44"/>
      <c r="AS726" s="44"/>
      <c r="AT726" s="44"/>
      <c r="AU726" s="44">
        <v>17544075</v>
      </c>
      <c r="AV726" s="44">
        <v>3183576</v>
      </c>
      <c r="AW726" s="44">
        <v>6815765</v>
      </c>
      <c r="AX726" s="44">
        <v>15145</v>
      </c>
      <c r="AY726" s="44">
        <v>13927031</v>
      </c>
      <c r="AZ726" s="21">
        <v>14227210</v>
      </c>
      <c r="BA726" s="21">
        <v>-300179</v>
      </c>
      <c r="BB726" s="44">
        <v>-2</v>
      </c>
      <c r="BC726" s="44"/>
      <c r="BD726" s="44"/>
      <c r="BE726" s="44">
        <v>-300181</v>
      </c>
      <c r="BF726" s="44">
        <v>3847500</v>
      </c>
      <c r="BG726" s="44">
        <v>5383750</v>
      </c>
      <c r="BH726" s="44">
        <v>619350</v>
      </c>
      <c r="BI726" s="21">
        <v>6740800</v>
      </c>
      <c r="BJ726" s="21">
        <v>146350</v>
      </c>
      <c r="BK726" s="21">
        <v>240000</v>
      </c>
      <c r="BL726" s="21">
        <v>26000</v>
      </c>
      <c r="BM726" s="21">
        <v>540325</v>
      </c>
      <c r="BN726" s="21">
        <v>17544075</v>
      </c>
      <c r="BO726" s="21"/>
      <c r="BP726" s="21"/>
      <c r="BQ726" s="44"/>
      <c r="BR726" s="21"/>
      <c r="BS726" s="44"/>
      <c r="BT726" s="21"/>
      <c r="BU726" s="44"/>
      <c r="BV726" s="21"/>
      <c r="BW726" s="44">
        <v>1657970</v>
      </c>
      <c r="BX726" s="21"/>
      <c r="BY726" s="21">
        <v>1387425</v>
      </c>
      <c r="BZ726" s="21"/>
      <c r="CA726" s="44">
        <v>6424</v>
      </c>
      <c r="CB726" s="44"/>
      <c r="CC726" s="44">
        <v>68257</v>
      </c>
      <c r="CD726" s="44"/>
      <c r="CE726" s="44">
        <v>3693</v>
      </c>
      <c r="CF726" s="44"/>
      <c r="CG726" s="44">
        <v>59807</v>
      </c>
      <c r="CH726" s="44"/>
      <c r="CI726" s="21"/>
      <c r="CJ726" s="44"/>
      <c r="CK726" s="21"/>
      <c r="CL726" s="44"/>
      <c r="CM726" s="44">
        <v>0</v>
      </c>
      <c r="CN726" s="44">
        <v>0</v>
      </c>
      <c r="CO726" s="44">
        <v>1216875</v>
      </c>
      <c r="CP726" s="44">
        <v>0</v>
      </c>
      <c r="CQ726" s="21">
        <v>1282075</v>
      </c>
      <c r="CR726" s="44">
        <v>128250</v>
      </c>
      <c r="CS726" s="44">
        <v>430912</v>
      </c>
      <c r="CT726" s="44">
        <v>105880</v>
      </c>
      <c r="CU726" s="44"/>
      <c r="CV726" s="44">
        <v>19584</v>
      </c>
      <c r="CW726" s="21"/>
      <c r="CX726" s="21"/>
      <c r="CY726" s="21"/>
      <c r="CZ726" s="21"/>
      <c r="DA726" s="21"/>
      <c r="DB726" s="21"/>
      <c r="DC726" s="21"/>
      <c r="DD726" s="21"/>
      <c r="DE726" s="44"/>
      <c r="DF726" s="21"/>
      <c r="DG726" s="44"/>
      <c r="DH726" s="21"/>
      <c r="DI726" s="44"/>
      <c r="DJ726" s="44"/>
      <c r="DK726" s="44"/>
      <c r="DL726" s="44"/>
      <c r="DM726" s="21"/>
      <c r="DN726" s="44"/>
      <c r="DO726" s="44"/>
      <c r="DP726" s="44"/>
      <c r="DQ726" s="44"/>
      <c r="DR726" s="44"/>
      <c r="DS726" s="44"/>
      <c r="DT726" s="44"/>
      <c r="DU726" s="44"/>
      <c r="DV726" s="44"/>
      <c r="DW726" s="44"/>
      <c r="DX726" s="44"/>
      <c r="DY726" s="44"/>
      <c r="DZ726" s="44"/>
      <c r="EA726" s="44"/>
      <c r="EB726" s="21"/>
      <c r="EC726" s="44">
        <v>1837237</v>
      </c>
      <c r="ED726" s="44"/>
      <c r="EE726" s="21">
        <v>3861156</v>
      </c>
      <c r="EF726" s="44"/>
      <c r="EG726" s="21">
        <v>-168638</v>
      </c>
      <c r="EH726" s="44"/>
      <c r="EI726" s="21">
        <v>1056650</v>
      </c>
      <c r="EJ726" s="44"/>
      <c r="EK726" s="44">
        <v>3693</v>
      </c>
      <c r="EL726" s="21"/>
      <c r="EM726" s="44">
        <v>151947</v>
      </c>
      <c r="EN726" s="44"/>
      <c r="EO726" s="44">
        <v>73720</v>
      </c>
      <c r="EP726" s="21"/>
      <c r="EQ726" s="21"/>
      <c r="ER726" s="21"/>
      <c r="ES726" s="21"/>
      <c r="ET726" s="44"/>
      <c r="EU726" s="21"/>
      <c r="EV726" s="44"/>
      <c r="EW726" s="21"/>
      <c r="EX726" s="44"/>
      <c r="EY726" s="44"/>
      <c r="EZ726" s="21"/>
      <c r="FA726" s="21"/>
      <c r="FB726" s="44"/>
      <c r="FC726" s="44"/>
      <c r="FD726" s="21"/>
      <c r="FE726" s="112"/>
      <c r="FF726" s="44"/>
      <c r="FG726" s="44">
        <v>6101813</v>
      </c>
      <c r="FH726" s="44">
        <v>1748789</v>
      </c>
      <c r="FI726" s="44">
        <v>6376608</v>
      </c>
      <c r="FJ726" s="44">
        <v>182292</v>
      </c>
      <c r="FK726" s="44">
        <v>5079512</v>
      </c>
      <c r="FL726" s="44"/>
      <c r="FM726" s="44"/>
      <c r="FN726" s="44"/>
      <c r="FO726" s="44"/>
      <c r="FP726" s="44"/>
      <c r="FQ726" s="44"/>
      <c r="FR726" s="44"/>
      <c r="FS726" s="44"/>
      <c r="FT726" s="44"/>
      <c r="FU726" s="44"/>
      <c r="FV726" s="21">
        <v>626305</v>
      </c>
      <c r="FW726" s="44">
        <v>797</v>
      </c>
      <c r="FX726" s="44">
        <v>290744</v>
      </c>
      <c r="FY726" s="44">
        <v>29368</v>
      </c>
      <c r="FZ726" s="44">
        <v>244317</v>
      </c>
      <c r="GA726" s="44">
        <v>64954</v>
      </c>
      <c r="GB726" s="44"/>
      <c r="GC726" s="44">
        <v>132341</v>
      </c>
      <c r="GD726" s="44">
        <v>433746</v>
      </c>
      <c r="GE726" s="44">
        <v>313144</v>
      </c>
      <c r="GF726" s="44">
        <v>175751</v>
      </c>
      <c r="GG726" s="44">
        <v>1065087</v>
      </c>
      <c r="GH726" s="44">
        <v>117561</v>
      </c>
      <c r="GI726" s="44">
        <v>169924</v>
      </c>
      <c r="GJ726" s="44">
        <v>134223</v>
      </c>
      <c r="GK726" s="44">
        <v>3154304</v>
      </c>
      <c r="GL726" s="44">
        <v>10790</v>
      </c>
      <c r="GM726" s="44">
        <v>1269069</v>
      </c>
      <c r="GN726" s="44">
        <v>44448</v>
      </c>
      <c r="GO726" s="44">
        <v>146515</v>
      </c>
      <c r="GP726" s="44"/>
      <c r="GQ726" s="44">
        <v>11721</v>
      </c>
      <c r="GR726" s="44">
        <v>712589</v>
      </c>
      <c r="GS726" s="44">
        <v>2495644</v>
      </c>
      <c r="GT726" s="44"/>
      <c r="GU726" s="21">
        <v>70575</v>
      </c>
      <c r="GV726" s="44"/>
      <c r="GW726" s="44"/>
      <c r="GX726" s="44">
        <v>90000</v>
      </c>
      <c r="GY726" s="44">
        <v>2656219</v>
      </c>
      <c r="GZ726" s="44">
        <v>2614461</v>
      </c>
      <c r="HA726" s="44"/>
      <c r="HB726" s="44"/>
      <c r="HC726" s="44">
        <v>41758</v>
      </c>
      <c r="HD726" s="44">
        <v>2656219</v>
      </c>
      <c r="HE726" s="21"/>
      <c r="HF726" s="21"/>
      <c r="HG726" s="21">
        <v>1374073</v>
      </c>
      <c r="HH726" s="21"/>
      <c r="HI726" s="21">
        <v>0</v>
      </c>
      <c r="HJ726" s="44"/>
      <c r="HK726" s="21">
        <v>1100</v>
      </c>
      <c r="HL726" s="21">
        <v>96323</v>
      </c>
      <c r="HM726" s="21">
        <v>97423</v>
      </c>
      <c r="HN726" s="21">
        <v>-26848</v>
      </c>
      <c r="HO726" s="21"/>
      <c r="HP726" s="44"/>
      <c r="HQ726" s="47"/>
      <c r="HR726" s="47"/>
      <c r="HS726" s="47"/>
      <c r="HT726" s="47" t="s">
        <v>1799</v>
      </c>
      <c r="HU726" s="47">
        <v>26144.61</v>
      </c>
      <c r="HV726" s="47">
        <v>2054</v>
      </c>
      <c r="HW726" s="47">
        <v>0</v>
      </c>
      <c r="HX726" s="47">
        <v>5315</v>
      </c>
      <c r="HY726" s="47">
        <v>31310</v>
      </c>
      <c r="HZ726" s="47">
        <v>66509</v>
      </c>
      <c r="IA726" s="47">
        <v>0</v>
      </c>
      <c r="IB726" s="47">
        <v>0</v>
      </c>
      <c r="IC726" s="47">
        <v>0</v>
      </c>
      <c r="ID726">
        <v>11546</v>
      </c>
      <c r="IE726" s="47">
        <v>3666</v>
      </c>
      <c r="IF726">
        <v>10067</v>
      </c>
      <c r="IG726" s="47">
        <v>6201</v>
      </c>
      <c r="IH726" s="47">
        <v>21362</v>
      </c>
      <c r="II726">
        <v>3178</v>
      </c>
      <c r="IJ726">
        <v>4880</v>
      </c>
      <c r="IK726">
        <v>1978</v>
      </c>
      <c r="IL726">
        <v>17589</v>
      </c>
      <c r="IM726">
        <v>185655</v>
      </c>
      <c r="IN726">
        <v>0</v>
      </c>
      <c r="IO726">
        <v>280</v>
      </c>
      <c r="IP726">
        <v>1100</v>
      </c>
      <c r="IQ726">
        <v>1356</v>
      </c>
      <c r="IR726">
        <v>0</v>
      </c>
      <c r="IS726">
        <v>0</v>
      </c>
      <c r="IT726">
        <v>2736</v>
      </c>
      <c r="IU726">
        <v>162287</v>
      </c>
      <c r="IV726">
        <v>0</v>
      </c>
      <c r="IW726">
        <v>291396</v>
      </c>
      <c r="IX726">
        <v>1373077</v>
      </c>
      <c r="IY726">
        <v>1718883</v>
      </c>
      <c r="IZ726">
        <v>0</v>
      </c>
      <c r="JA726">
        <v>0</v>
      </c>
      <c r="JB726">
        <v>0</v>
      </c>
      <c r="JC726">
        <v>636588</v>
      </c>
      <c r="JD726">
        <v>110823</v>
      </c>
      <c r="JE726">
        <v>216573</v>
      </c>
      <c r="JF726">
        <v>125463</v>
      </c>
      <c r="JG726">
        <v>534492</v>
      </c>
      <c r="JH726">
        <v>89396</v>
      </c>
      <c r="JI726">
        <v>112531</v>
      </c>
      <c r="JJ726">
        <v>96467</v>
      </c>
      <c r="JK726">
        <v>633837</v>
      </c>
      <c r="JL726">
        <v>6101813</v>
      </c>
      <c r="JM726">
        <v>0</v>
      </c>
      <c r="JN726">
        <v>4200</v>
      </c>
      <c r="JO726">
        <v>68665</v>
      </c>
      <c r="JP726">
        <v>71856</v>
      </c>
      <c r="JQ726">
        <v>0</v>
      </c>
      <c r="JR726">
        <v>0</v>
      </c>
      <c r="JS726">
        <v>144721</v>
      </c>
      <c r="JT726"/>
      <c r="JU726"/>
      <c r="JV726"/>
      <c r="JW726"/>
      <c r="JX726"/>
      <c r="JY726">
        <v>11546</v>
      </c>
      <c r="JZ726"/>
      <c r="KA726"/>
      <c r="KB726"/>
      <c r="KC726"/>
      <c r="KD726"/>
      <c r="KE726">
        <v>636588</v>
      </c>
      <c r="KF726">
        <v>112</v>
      </c>
      <c r="KG726">
        <v>213</v>
      </c>
      <c r="KH726">
        <v>56</v>
      </c>
      <c r="KI726">
        <v>76</v>
      </c>
      <c r="KJ726">
        <v>151</v>
      </c>
      <c r="KK726">
        <v>37</v>
      </c>
      <c r="KL726">
        <v>42</v>
      </c>
      <c r="KM726">
        <v>73</v>
      </c>
      <c r="KN726">
        <v>22</v>
      </c>
      <c r="KO726">
        <v>1</v>
      </c>
      <c r="KP726">
        <v>0</v>
      </c>
      <c r="KQ726">
        <v>0</v>
      </c>
      <c r="KR726">
        <v>0</v>
      </c>
      <c r="KS726">
        <v>1</v>
      </c>
      <c r="KT726">
        <v>0</v>
      </c>
      <c r="KU726">
        <v>1</v>
      </c>
      <c r="KV726">
        <v>0</v>
      </c>
      <c r="KW726">
        <v>0</v>
      </c>
      <c r="KX726">
        <v>0</v>
      </c>
      <c r="KY726">
        <v>0</v>
      </c>
      <c r="KZ726">
        <v>0</v>
      </c>
      <c r="LA726">
        <v>0</v>
      </c>
      <c r="LB726">
        <v>0</v>
      </c>
      <c r="LC726">
        <v>0</v>
      </c>
      <c r="LD726">
        <v>1</v>
      </c>
      <c r="LE726">
        <v>0</v>
      </c>
      <c r="LF726">
        <v>0</v>
      </c>
      <c r="LG726">
        <v>0</v>
      </c>
      <c r="LH726">
        <v>0</v>
      </c>
    </row>
    <row r="727" spans="1:320" s="34" customFormat="1" ht="15" customHeight="1" x14ac:dyDescent="0.25">
      <c r="A727" s="45">
        <v>206342258</v>
      </c>
      <c r="B727" s="45" t="s">
        <v>5719</v>
      </c>
      <c r="C727" s="46">
        <v>45292</v>
      </c>
      <c r="D727" s="46">
        <v>45657</v>
      </c>
      <c r="E727" s="47">
        <v>366</v>
      </c>
      <c r="F727" s="45" t="s">
        <v>883</v>
      </c>
      <c r="G727" s="45" t="s">
        <v>884</v>
      </c>
      <c r="H727" s="45" t="s">
        <v>1436</v>
      </c>
      <c r="I727" s="45" t="s">
        <v>886</v>
      </c>
      <c r="J727" s="45" t="s">
        <v>887</v>
      </c>
      <c r="K727" s="45" t="s">
        <v>1392</v>
      </c>
      <c r="L727" s="45" t="s">
        <v>5229</v>
      </c>
      <c r="M727" s="45" t="s">
        <v>5720</v>
      </c>
      <c r="N727" s="45" t="s">
        <v>5721</v>
      </c>
      <c r="O727" s="45" t="s">
        <v>5722</v>
      </c>
      <c r="P727" s="45" t="s">
        <v>5723</v>
      </c>
      <c r="Q727" s="45" t="s">
        <v>5724</v>
      </c>
      <c r="R727" t="s">
        <v>5725</v>
      </c>
      <c r="S727" s="45" t="s">
        <v>893</v>
      </c>
      <c r="T727"/>
      <c r="U727" s="47">
        <v>149</v>
      </c>
      <c r="V727" s="47">
        <v>149</v>
      </c>
      <c r="W727" s="47" t="s">
        <v>913</v>
      </c>
      <c r="X727" s="47">
        <v>54534</v>
      </c>
      <c r="Y727" s="47">
        <v>50677</v>
      </c>
      <c r="Z727" s="48">
        <v>208.66</v>
      </c>
      <c r="AA727" s="44">
        <v>587</v>
      </c>
      <c r="AB727" s="44">
        <v>575</v>
      </c>
      <c r="AC727" s="44">
        <v>4460</v>
      </c>
      <c r="AD727" s="44"/>
      <c r="AE727" s="44">
        <v>4700</v>
      </c>
      <c r="AF727" s="44">
        <v>28818</v>
      </c>
      <c r="AG727" s="44">
        <v>736</v>
      </c>
      <c r="AH727" s="47">
        <v>7879</v>
      </c>
      <c r="AI727" s="47">
        <v>1004</v>
      </c>
      <c r="AJ727">
        <v>3080</v>
      </c>
      <c r="AK727" t="s">
        <v>895</v>
      </c>
      <c r="AL727">
        <v>50677</v>
      </c>
      <c r="AM727"/>
      <c r="AN727"/>
      <c r="AO727"/>
      <c r="AP727"/>
      <c r="AQ727"/>
      <c r="AR727" s="44"/>
      <c r="AS727" s="44"/>
      <c r="AT727" s="44"/>
      <c r="AU727" s="44">
        <v>30406200</v>
      </c>
      <c r="AV727" s="44">
        <v>8808924</v>
      </c>
      <c r="AW727" s="44">
        <v>13721434</v>
      </c>
      <c r="AX727" s="44">
        <v>2409</v>
      </c>
      <c r="AY727" s="44">
        <v>25496099</v>
      </c>
      <c r="AZ727" s="21">
        <v>23754230</v>
      </c>
      <c r="BA727" s="21">
        <v>1741869</v>
      </c>
      <c r="BB727" s="44">
        <v>6976</v>
      </c>
      <c r="BC727" s="44"/>
      <c r="BD727" s="44"/>
      <c r="BE727" s="44">
        <v>1748845</v>
      </c>
      <c r="BF727" s="44">
        <v>2676000</v>
      </c>
      <c r="BG727" s="44"/>
      <c r="BH727" s="44">
        <v>2820000</v>
      </c>
      <c r="BI727" s="21">
        <v>17290800</v>
      </c>
      <c r="BJ727" s="21">
        <v>441600</v>
      </c>
      <c r="BK727" s="21">
        <v>4727400</v>
      </c>
      <c r="BL727" s="21">
        <v>602400</v>
      </c>
      <c r="BM727" s="21">
        <v>1848000</v>
      </c>
      <c r="BN727" s="21">
        <v>30406200</v>
      </c>
      <c r="BO727" s="21"/>
      <c r="BP727" s="21"/>
      <c r="BQ727" s="44"/>
      <c r="BR727" s="21"/>
      <c r="BS727" s="44"/>
      <c r="BT727" s="21"/>
      <c r="BU727" s="44"/>
      <c r="BV727" s="21"/>
      <c r="BW727" s="44">
        <v>2820805</v>
      </c>
      <c r="BX727" s="21"/>
      <c r="BY727" s="21"/>
      <c r="BZ727" s="21"/>
      <c r="CA727" s="44">
        <v>32089</v>
      </c>
      <c r="CB727" s="44"/>
      <c r="CC727" s="44">
        <v>196752</v>
      </c>
      <c r="CD727" s="44"/>
      <c r="CE727" s="44">
        <v>490272</v>
      </c>
      <c r="CF727" s="44"/>
      <c r="CG727" s="44">
        <v>5268263</v>
      </c>
      <c r="CH727" s="44"/>
      <c r="CI727" s="21">
        <v>743</v>
      </c>
      <c r="CJ727" s="44"/>
      <c r="CK727" s="21"/>
      <c r="CL727" s="44"/>
      <c r="CM727" s="44">
        <v>23234</v>
      </c>
      <c r="CN727" s="44">
        <v>20171</v>
      </c>
      <c r="CO727" s="44">
        <v>3725928</v>
      </c>
      <c r="CP727" s="44">
        <v>22758</v>
      </c>
      <c r="CQ727" s="21">
        <v>3559700</v>
      </c>
      <c r="CR727" s="44">
        <v>408401</v>
      </c>
      <c r="CS727" s="44">
        <v>737323</v>
      </c>
      <c r="CT727" s="44">
        <v>259045</v>
      </c>
      <c r="CU727" s="44"/>
      <c r="CV727" s="44">
        <v>52364</v>
      </c>
      <c r="CW727" s="21"/>
      <c r="CX727" s="21"/>
      <c r="CY727" s="21"/>
      <c r="CZ727" s="21"/>
      <c r="DA727" s="21"/>
      <c r="DB727" s="21"/>
      <c r="DC727" s="21"/>
      <c r="DD727" s="21"/>
      <c r="DE727" s="44"/>
      <c r="DF727" s="21"/>
      <c r="DG727" s="44"/>
      <c r="DH727" s="21"/>
      <c r="DI727" s="44"/>
      <c r="DJ727" s="44"/>
      <c r="DK727" s="44"/>
      <c r="DL727" s="44"/>
      <c r="DM727" s="21"/>
      <c r="DN727" s="44"/>
      <c r="DO727" s="44"/>
      <c r="DP727" s="44"/>
      <c r="DQ727" s="44"/>
      <c r="DR727" s="44"/>
      <c r="DS727" s="44"/>
      <c r="DT727" s="44"/>
      <c r="DU727" s="44"/>
      <c r="DV727" s="44"/>
      <c r="DW727" s="44"/>
      <c r="DX727" s="44"/>
      <c r="DY727" s="44">
        <v>51806</v>
      </c>
      <c r="DZ727" s="44"/>
      <c r="EA727" s="44"/>
      <c r="EB727" s="21"/>
      <c r="EC727" s="44">
        <v>1011629</v>
      </c>
      <c r="ED727" s="44"/>
      <c r="EE727" s="21"/>
      <c r="EF727" s="44"/>
      <c r="EG727" s="21">
        <v>-179680</v>
      </c>
      <c r="EH727" s="44"/>
      <c r="EI727" s="21">
        <v>7692395</v>
      </c>
      <c r="EJ727" s="44"/>
      <c r="EK727" s="44">
        <v>489170</v>
      </c>
      <c r="EL727" s="21"/>
      <c r="EM727" s="44">
        <v>3962644</v>
      </c>
      <c r="EN727" s="44"/>
      <c r="EO727" s="44">
        <v>693470</v>
      </c>
      <c r="EP727" s="21"/>
      <c r="EQ727" s="21"/>
      <c r="ER727" s="21"/>
      <c r="ES727" s="21"/>
      <c r="ET727" s="44"/>
      <c r="EU727" s="21"/>
      <c r="EV727" s="44"/>
      <c r="EW727" s="21"/>
      <c r="EX727" s="44"/>
      <c r="EY727" s="44"/>
      <c r="EZ727" s="21"/>
      <c r="FA727" s="21"/>
      <c r="FB727" s="44"/>
      <c r="FC727" s="44"/>
      <c r="FD727" s="21"/>
      <c r="FE727" s="112"/>
      <c r="FF727" s="44"/>
      <c r="FG727" s="44">
        <v>12028118</v>
      </c>
      <c r="FH727" s="44">
        <v>3130349</v>
      </c>
      <c r="FI727" s="44">
        <v>8595763</v>
      </c>
      <c r="FJ727" s="44">
        <v>413566</v>
      </c>
      <c r="FK727" s="44">
        <v>10996223</v>
      </c>
      <c r="FL727" s="44"/>
      <c r="FM727" s="44"/>
      <c r="FN727" s="44"/>
      <c r="FO727" s="44"/>
      <c r="FP727" s="44"/>
      <c r="FQ727" s="44"/>
      <c r="FR727" s="44"/>
      <c r="FS727" s="44"/>
      <c r="FT727" s="44">
        <v>25346</v>
      </c>
      <c r="FU727" s="44"/>
      <c r="FV727" s="21">
        <v>717591</v>
      </c>
      <c r="FW727" s="44"/>
      <c r="FX727" s="44">
        <v>581796</v>
      </c>
      <c r="FY727" s="44">
        <v>120228</v>
      </c>
      <c r="FZ727" s="44">
        <v>558823</v>
      </c>
      <c r="GA727" s="44">
        <v>136351</v>
      </c>
      <c r="GB727" s="44"/>
      <c r="GC727" s="44">
        <v>61910</v>
      </c>
      <c r="GD727" s="44">
        <v>702086</v>
      </c>
      <c r="GE727" s="44">
        <v>497486</v>
      </c>
      <c r="GF727" s="44">
        <v>171461</v>
      </c>
      <c r="GG727" s="44">
        <v>1542543</v>
      </c>
      <c r="GH727" s="44">
        <v>182959</v>
      </c>
      <c r="GI727" s="44">
        <v>159132</v>
      </c>
      <c r="GJ727" s="44">
        <v>171528</v>
      </c>
      <c r="GK727" s="44">
        <v>5247961</v>
      </c>
      <c r="GL727" s="44">
        <v>12477</v>
      </c>
      <c r="GM727" s="44">
        <v>1703293</v>
      </c>
      <c r="GN727" s="44">
        <v>132333</v>
      </c>
      <c r="GO727" s="44">
        <v>16391</v>
      </c>
      <c r="GP727" s="44"/>
      <c r="GQ727" s="44">
        <v>17870</v>
      </c>
      <c r="GR727" s="44">
        <v>-1558</v>
      </c>
      <c r="GS727" s="44">
        <v>6136678</v>
      </c>
      <c r="GT727" s="44"/>
      <c r="GU727" s="21">
        <v>68696</v>
      </c>
      <c r="GV727" s="44"/>
      <c r="GW727" s="44"/>
      <c r="GX727" s="44"/>
      <c r="GY727" s="44">
        <v>6205374</v>
      </c>
      <c r="GZ727" s="44">
        <v>4737768</v>
      </c>
      <c r="HA727" s="44"/>
      <c r="HB727" s="44"/>
      <c r="HC727" s="44">
        <v>1467606</v>
      </c>
      <c r="HD727" s="44">
        <v>6205374</v>
      </c>
      <c r="HE727" s="21">
        <v>2624</v>
      </c>
      <c r="HF727" s="21"/>
      <c r="HG727" s="21">
        <v>3254441</v>
      </c>
      <c r="HH727" s="21"/>
      <c r="HI727" s="21">
        <v>0</v>
      </c>
      <c r="HJ727" s="44">
        <v>35489</v>
      </c>
      <c r="HK727" s="21"/>
      <c r="HL727" s="21">
        <v>48023</v>
      </c>
      <c r="HM727" s="21">
        <v>83512</v>
      </c>
      <c r="HN727" s="21">
        <v>-14816</v>
      </c>
      <c r="HO727" s="21"/>
      <c r="HP727" s="44"/>
      <c r="HQ727" s="47"/>
      <c r="HR727" s="47"/>
      <c r="HS727" s="47"/>
      <c r="HT727" s="47" t="s">
        <v>1759</v>
      </c>
      <c r="HU727" s="47">
        <v>0</v>
      </c>
      <c r="HV727" s="47">
        <v>1993</v>
      </c>
      <c r="HW727" s="47">
        <v>0</v>
      </c>
      <c r="HX727" s="47">
        <v>24113</v>
      </c>
      <c r="HY727" s="47">
        <v>48069</v>
      </c>
      <c r="HZ727" s="47">
        <v>131750</v>
      </c>
      <c r="IA727" s="47">
        <v>0</v>
      </c>
      <c r="IB727" s="47">
        <v>0</v>
      </c>
      <c r="IC727" s="47">
        <v>10513</v>
      </c>
      <c r="ID727">
        <v>19636</v>
      </c>
      <c r="IE727" s="47">
        <v>8503</v>
      </c>
      <c r="IF727">
        <v>15258</v>
      </c>
      <c r="IG727" s="47">
        <v>5423</v>
      </c>
      <c r="IH727" s="47">
        <v>27818</v>
      </c>
      <c r="II727">
        <v>3890</v>
      </c>
      <c r="IJ727">
        <v>5429</v>
      </c>
      <c r="IK727">
        <v>1749</v>
      </c>
      <c r="IL727">
        <v>22739</v>
      </c>
      <c r="IM727">
        <v>326883</v>
      </c>
      <c r="IN727">
        <v>0</v>
      </c>
      <c r="IO727">
        <v>1899</v>
      </c>
      <c r="IP727">
        <v>2236</v>
      </c>
      <c r="IQ727">
        <v>1861</v>
      </c>
      <c r="IR727">
        <v>0</v>
      </c>
      <c r="IS727">
        <v>0</v>
      </c>
      <c r="IT727">
        <v>5996</v>
      </c>
      <c r="IU727">
        <v>199796</v>
      </c>
      <c r="IV727">
        <v>0</v>
      </c>
      <c r="IW727">
        <v>1606453</v>
      </c>
      <c r="IX727">
        <v>2311572</v>
      </c>
      <c r="IY727">
        <v>3675372</v>
      </c>
      <c r="IZ727">
        <v>0</v>
      </c>
      <c r="JA727">
        <v>0</v>
      </c>
      <c r="JB727">
        <v>538243</v>
      </c>
      <c r="JC727">
        <v>1035777</v>
      </c>
      <c r="JD727">
        <v>213947</v>
      </c>
      <c r="JE727">
        <v>302337</v>
      </c>
      <c r="JF727">
        <v>100932</v>
      </c>
      <c r="JG727">
        <v>628750</v>
      </c>
      <c r="JH727">
        <v>137563</v>
      </c>
      <c r="JI727">
        <v>108645</v>
      </c>
      <c r="JJ727">
        <v>140549</v>
      </c>
      <c r="JK727">
        <v>1028182</v>
      </c>
      <c r="JL727">
        <v>12028118</v>
      </c>
      <c r="JM727">
        <v>0</v>
      </c>
      <c r="JN727">
        <v>161401</v>
      </c>
      <c r="JO727">
        <v>134174</v>
      </c>
      <c r="JP727">
        <v>65130</v>
      </c>
      <c r="JQ727">
        <v>0</v>
      </c>
      <c r="JR727">
        <v>0</v>
      </c>
      <c r="JS727">
        <v>360705</v>
      </c>
      <c r="JT727"/>
      <c r="JU727"/>
      <c r="JV727"/>
      <c r="JW727"/>
      <c r="JX727"/>
      <c r="JY727">
        <v>19636</v>
      </c>
      <c r="JZ727"/>
      <c r="KA727"/>
      <c r="KB727"/>
      <c r="KC727"/>
      <c r="KD727"/>
      <c r="KE727">
        <v>1035777</v>
      </c>
      <c r="KF727">
        <v>224</v>
      </c>
      <c r="KG727">
        <v>332</v>
      </c>
      <c r="KH727">
        <v>140</v>
      </c>
      <c r="KI727">
        <v>161</v>
      </c>
      <c r="KJ727">
        <v>238</v>
      </c>
      <c r="KK727">
        <v>99</v>
      </c>
      <c r="KL727">
        <v>99</v>
      </c>
      <c r="KM727">
        <v>135</v>
      </c>
      <c r="KN727">
        <v>73</v>
      </c>
      <c r="KO727">
        <v>1</v>
      </c>
      <c r="KP727">
        <v>0</v>
      </c>
      <c r="KQ727">
        <v>0</v>
      </c>
      <c r="KR727">
        <v>0</v>
      </c>
      <c r="KS727">
        <v>0</v>
      </c>
      <c r="KT727">
        <v>1</v>
      </c>
      <c r="KU727">
        <v>1</v>
      </c>
      <c r="KV727">
        <v>0</v>
      </c>
      <c r="KW727">
        <v>0</v>
      </c>
      <c r="KX727">
        <v>0</v>
      </c>
      <c r="KY727">
        <v>0</v>
      </c>
      <c r="KZ727">
        <v>0</v>
      </c>
      <c r="LA727">
        <v>0</v>
      </c>
      <c r="LB727">
        <v>0</v>
      </c>
      <c r="LC727">
        <v>0</v>
      </c>
      <c r="LD727">
        <v>1</v>
      </c>
      <c r="LE727">
        <v>0</v>
      </c>
      <c r="LF727">
        <v>0</v>
      </c>
      <c r="LG727">
        <v>0</v>
      </c>
      <c r="LH727">
        <v>0</v>
      </c>
    </row>
    <row r="728" spans="1:320" s="34" customFormat="1" ht="15" customHeight="1" x14ac:dyDescent="0.25">
      <c r="A728" s="45">
        <v>206344001</v>
      </c>
      <c r="B728" s="45" t="s">
        <v>5726</v>
      </c>
      <c r="C728" s="46">
        <v>45292</v>
      </c>
      <c r="D728" s="46">
        <v>45657</v>
      </c>
      <c r="E728" s="47">
        <v>366</v>
      </c>
      <c r="F728" s="45" t="s">
        <v>883</v>
      </c>
      <c r="G728" s="45" t="s">
        <v>884</v>
      </c>
      <c r="H728" s="45" t="s">
        <v>1436</v>
      </c>
      <c r="I728" s="45" t="s">
        <v>886</v>
      </c>
      <c r="J728" s="45" t="s">
        <v>331</v>
      </c>
      <c r="K728" s="45" t="s">
        <v>1392</v>
      </c>
      <c r="L728" s="115" t="s">
        <v>5563</v>
      </c>
      <c r="M728" s="45" t="s">
        <v>5727</v>
      </c>
      <c r="N728" s="45" t="s">
        <v>5728</v>
      </c>
      <c r="O728" s="45" t="s">
        <v>5558</v>
      </c>
      <c r="P728" s="45" t="s">
        <v>5705</v>
      </c>
      <c r="Q728" s="45" t="s">
        <v>5729</v>
      </c>
      <c r="R728" t="s">
        <v>5730</v>
      </c>
      <c r="S728" s="45" t="s">
        <v>884</v>
      </c>
      <c r="T728"/>
      <c r="U728" s="47">
        <v>99</v>
      </c>
      <c r="V728" s="47">
        <v>99</v>
      </c>
      <c r="W728" s="47" t="s">
        <v>894</v>
      </c>
      <c r="X728" s="47">
        <v>36234</v>
      </c>
      <c r="Y728" s="47">
        <v>31630</v>
      </c>
      <c r="Z728" s="48">
        <v>87.29</v>
      </c>
      <c r="AA728" s="44">
        <v>587</v>
      </c>
      <c r="AB728" s="44">
        <v>575</v>
      </c>
      <c r="AC728" s="44">
        <v>3451</v>
      </c>
      <c r="AD728" s="44"/>
      <c r="AE728" s="44">
        <v>14553</v>
      </c>
      <c r="AF728" s="44"/>
      <c r="AG728" s="44"/>
      <c r="AH728" s="47">
        <v>7860</v>
      </c>
      <c r="AI728" s="47"/>
      <c r="AJ728">
        <v>5766</v>
      </c>
      <c r="AK728" t="s">
        <v>895</v>
      </c>
      <c r="AL728">
        <v>31630</v>
      </c>
      <c r="AM728"/>
      <c r="AN728"/>
      <c r="AO728"/>
      <c r="AP728"/>
      <c r="AQ728"/>
      <c r="AR728" s="44"/>
      <c r="AS728" s="44"/>
      <c r="AT728" s="44"/>
      <c r="AU728" s="44">
        <v>14390205</v>
      </c>
      <c r="AV728" s="44">
        <v>6226490</v>
      </c>
      <c r="AW728" s="44">
        <v>5211481</v>
      </c>
      <c r="AX728" s="44">
        <v>66671</v>
      </c>
      <c r="AY728" s="44">
        <v>15471885</v>
      </c>
      <c r="AZ728" s="21">
        <v>16305594</v>
      </c>
      <c r="BA728" s="21">
        <v>-833709</v>
      </c>
      <c r="BB728" s="44"/>
      <c r="BC728" s="44"/>
      <c r="BD728" s="44"/>
      <c r="BE728" s="44">
        <v>-833709</v>
      </c>
      <c r="BF728" s="44">
        <v>2190934</v>
      </c>
      <c r="BG728" s="44"/>
      <c r="BH728" s="44">
        <v>5475743</v>
      </c>
      <c r="BI728" s="21"/>
      <c r="BJ728" s="21"/>
      <c r="BK728" s="21">
        <v>4402156</v>
      </c>
      <c r="BL728" s="21"/>
      <c r="BM728" s="21">
        <v>2321372</v>
      </c>
      <c r="BN728" s="21">
        <v>14390205</v>
      </c>
      <c r="BO728" s="21"/>
      <c r="BP728" s="21"/>
      <c r="BQ728" s="44"/>
      <c r="BR728" s="21"/>
      <c r="BS728" s="44"/>
      <c r="BT728" s="21"/>
      <c r="BU728" s="44"/>
      <c r="BV728" s="21"/>
      <c r="BW728" s="44">
        <v>2122624</v>
      </c>
      <c r="BX728" s="21"/>
      <c r="BY728" s="21"/>
      <c r="BZ728" s="21"/>
      <c r="CA728" s="44">
        <v>93654</v>
      </c>
      <c r="CB728" s="44"/>
      <c r="CC728" s="44"/>
      <c r="CD728" s="44"/>
      <c r="CE728" s="44"/>
      <c r="CF728" s="44"/>
      <c r="CG728" s="44">
        <v>3709620</v>
      </c>
      <c r="CH728" s="44"/>
      <c r="CI728" s="21"/>
      <c r="CJ728" s="44"/>
      <c r="CK728" s="21">
        <v>300592</v>
      </c>
      <c r="CL728" s="44"/>
      <c r="CM728" s="44">
        <v>175674</v>
      </c>
      <c r="CN728" s="44">
        <v>0</v>
      </c>
      <c r="CO728" s="44">
        <v>1390973</v>
      </c>
      <c r="CP728" s="44">
        <v>9681</v>
      </c>
      <c r="CQ728" s="21">
        <v>1551923</v>
      </c>
      <c r="CR728" s="44">
        <v>330699</v>
      </c>
      <c r="CS728" s="44">
        <v>1745618</v>
      </c>
      <c r="CT728" s="44">
        <v>806105</v>
      </c>
      <c r="CU728" s="44"/>
      <c r="CV728" s="44">
        <v>215817</v>
      </c>
      <c r="CW728" s="21"/>
      <c r="CX728" s="21"/>
      <c r="CY728" s="21"/>
      <c r="CZ728" s="21"/>
      <c r="DA728" s="21"/>
      <c r="DB728" s="21"/>
      <c r="DC728" s="21"/>
      <c r="DD728" s="21"/>
      <c r="DE728" s="44"/>
      <c r="DF728" s="21"/>
      <c r="DG728" s="44"/>
      <c r="DH728" s="21"/>
      <c r="DI728" s="44"/>
      <c r="DJ728" s="44"/>
      <c r="DK728" s="44"/>
      <c r="DL728" s="44"/>
      <c r="DM728" s="21"/>
      <c r="DN728" s="44"/>
      <c r="DO728" s="44"/>
      <c r="DP728" s="44"/>
      <c r="DQ728" s="44"/>
      <c r="DR728" s="44"/>
      <c r="DS728" s="44"/>
      <c r="DT728" s="44"/>
      <c r="DU728" s="44"/>
      <c r="DV728" s="44"/>
      <c r="DW728" s="44"/>
      <c r="DX728" s="44"/>
      <c r="DY728" s="44"/>
      <c r="DZ728" s="44"/>
      <c r="EA728" s="44"/>
      <c r="EB728" s="21"/>
      <c r="EC728" s="44">
        <v>1078631</v>
      </c>
      <c r="ED728" s="44"/>
      <c r="EE728" s="21"/>
      <c r="EF728" s="44"/>
      <c r="EG728" s="21">
        <v>616834</v>
      </c>
      <c r="EH728" s="44"/>
      <c r="EI728" s="21"/>
      <c r="EJ728" s="44"/>
      <c r="EK728" s="44"/>
      <c r="EL728" s="21"/>
      <c r="EM728" s="44">
        <v>3372489</v>
      </c>
      <c r="EN728" s="44"/>
      <c r="EO728" s="44">
        <v>143527</v>
      </c>
      <c r="EP728" s="21"/>
      <c r="EQ728" s="21"/>
      <c r="ER728" s="21"/>
      <c r="ES728" s="21"/>
      <c r="ET728" s="44"/>
      <c r="EU728" s="21"/>
      <c r="EV728" s="44"/>
      <c r="EW728" s="21"/>
      <c r="EX728" s="44"/>
      <c r="EY728" s="44"/>
      <c r="EZ728" s="21"/>
      <c r="FA728" s="21"/>
      <c r="FB728" s="44"/>
      <c r="FC728" s="44"/>
      <c r="FD728" s="21"/>
      <c r="FE728" s="112"/>
      <c r="FF728" s="44"/>
      <c r="FG728" s="44">
        <v>7403418</v>
      </c>
      <c r="FH728" s="44">
        <v>1299014</v>
      </c>
      <c r="FI728" s="44">
        <v>7603162</v>
      </c>
      <c r="FJ728" s="44">
        <v>207306</v>
      </c>
      <c r="FK728" s="44">
        <v>6558603</v>
      </c>
      <c r="FL728" s="44"/>
      <c r="FM728" s="44"/>
      <c r="FN728" s="44"/>
      <c r="FO728" s="44"/>
      <c r="FP728" s="44"/>
      <c r="FQ728" s="44"/>
      <c r="FR728" s="44"/>
      <c r="FS728" s="44"/>
      <c r="FT728" s="44">
        <v>68727</v>
      </c>
      <c r="FU728" s="44"/>
      <c r="FV728" s="21">
        <v>415164</v>
      </c>
      <c r="FW728" s="44">
        <v>84766</v>
      </c>
      <c r="FX728" s="44">
        <v>450408</v>
      </c>
      <c r="FY728" s="44">
        <v>238308</v>
      </c>
      <c r="FZ728" s="44">
        <v>253128</v>
      </c>
      <c r="GA728" s="44">
        <v>125457</v>
      </c>
      <c r="GB728" s="44"/>
      <c r="GC728" s="44">
        <v>198266</v>
      </c>
      <c r="GD728" s="44">
        <v>663010</v>
      </c>
      <c r="GE728" s="44">
        <v>396183</v>
      </c>
      <c r="GF728" s="44">
        <v>145836</v>
      </c>
      <c r="GG728" s="44">
        <v>1165894</v>
      </c>
      <c r="GH728" s="44">
        <v>125795</v>
      </c>
      <c r="GI728" s="44">
        <v>144199</v>
      </c>
      <c r="GJ728" s="44">
        <v>69489</v>
      </c>
      <c r="GK728" s="44">
        <v>4968556</v>
      </c>
      <c r="GL728" s="44">
        <v>225337</v>
      </c>
      <c r="GM728" s="44"/>
      <c r="GN728" s="44">
        <v>8468</v>
      </c>
      <c r="GO728" s="44"/>
      <c r="GP728" s="44"/>
      <c r="GQ728" s="44"/>
      <c r="GR728" s="44"/>
      <c r="GS728" s="44">
        <v>2788356</v>
      </c>
      <c r="GT728" s="44"/>
      <c r="GU728" s="21">
        <v>2388707</v>
      </c>
      <c r="GV728" s="44">
        <v>79715</v>
      </c>
      <c r="GW728" s="44">
        <v>13087766</v>
      </c>
      <c r="GX728" s="44"/>
      <c r="GY728" s="44">
        <v>18344544</v>
      </c>
      <c r="GZ728" s="44">
        <v>3348808</v>
      </c>
      <c r="HA728" s="44"/>
      <c r="HB728" s="44"/>
      <c r="HC728" s="44">
        <v>14995736</v>
      </c>
      <c r="HD728" s="44">
        <v>18344544</v>
      </c>
      <c r="HE728" s="21"/>
      <c r="HF728" s="21">
        <v>13019960</v>
      </c>
      <c r="HG728" s="21"/>
      <c r="HH728" s="21"/>
      <c r="HI728" s="21">
        <v>602817</v>
      </c>
      <c r="HJ728" s="44">
        <v>4068151</v>
      </c>
      <c r="HK728" s="21">
        <v>3432693</v>
      </c>
      <c r="HL728" s="21">
        <v>2022845</v>
      </c>
      <c r="HM728" s="21">
        <v>10126506</v>
      </c>
      <c r="HN728" s="21">
        <v>-7737799</v>
      </c>
      <c r="HO728" s="21"/>
      <c r="HP728" s="44"/>
      <c r="HQ728" s="47"/>
      <c r="HR728" s="47"/>
      <c r="HS728" s="47"/>
      <c r="HT728" s="47" t="s">
        <v>2419</v>
      </c>
      <c r="HU728" s="47">
        <v>535809.28000000003</v>
      </c>
      <c r="HV728" s="47">
        <v>4296</v>
      </c>
      <c r="HW728" s="47">
        <v>0</v>
      </c>
      <c r="HX728" s="47">
        <v>20574</v>
      </c>
      <c r="HY728" s="47">
        <v>24160</v>
      </c>
      <c r="HZ728" s="47">
        <v>69927</v>
      </c>
      <c r="IA728" s="47">
        <v>7511</v>
      </c>
      <c r="IB728" s="47">
        <v>0</v>
      </c>
      <c r="IC728" s="47">
        <v>0</v>
      </c>
      <c r="ID728"/>
      <c r="IE728" s="47">
        <v>5629</v>
      </c>
      <c r="IF728">
        <v>11408</v>
      </c>
      <c r="IG728" s="47">
        <v>5821</v>
      </c>
      <c r="IH728" s="47">
        <v>20342</v>
      </c>
      <c r="II728">
        <v>2889</v>
      </c>
      <c r="IJ728">
        <v>4461</v>
      </c>
      <c r="IK728">
        <v>1840</v>
      </c>
      <c r="IL728">
        <v>14334</v>
      </c>
      <c r="IM728">
        <v>193192</v>
      </c>
      <c r="IN728">
        <v>0</v>
      </c>
      <c r="IO728">
        <v>0</v>
      </c>
      <c r="IP728">
        <v>0</v>
      </c>
      <c r="IQ728">
        <v>0</v>
      </c>
      <c r="IR728">
        <v>0</v>
      </c>
      <c r="IS728">
        <v>0</v>
      </c>
      <c r="IT728">
        <v>0</v>
      </c>
      <c r="IU728">
        <v>296196</v>
      </c>
      <c r="IV728">
        <v>0</v>
      </c>
      <c r="IW728">
        <v>1347736</v>
      </c>
      <c r="IX728">
        <v>1173866</v>
      </c>
      <c r="IY728">
        <v>2138713</v>
      </c>
      <c r="IZ728">
        <v>490307</v>
      </c>
      <c r="JA728">
        <v>0</v>
      </c>
      <c r="JB728">
        <v>0</v>
      </c>
      <c r="JC728"/>
      <c r="JD728">
        <v>147640</v>
      </c>
      <c r="JE728">
        <v>261504</v>
      </c>
      <c r="JF728">
        <v>103889</v>
      </c>
      <c r="JG728">
        <v>518138</v>
      </c>
      <c r="JH728">
        <v>102271</v>
      </c>
      <c r="JI728">
        <v>119613</v>
      </c>
      <c r="JJ728">
        <v>54585</v>
      </c>
      <c r="JK728">
        <v>648960</v>
      </c>
      <c r="JL728">
        <v>7403418</v>
      </c>
      <c r="JM728">
        <v>0</v>
      </c>
      <c r="JN728">
        <v>0</v>
      </c>
      <c r="JO728">
        <v>0</v>
      </c>
      <c r="JP728">
        <v>0</v>
      </c>
      <c r="JQ728">
        <v>0</v>
      </c>
      <c r="JR728">
        <v>0</v>
      </c>
      <c r="JS728">
        <v>0</v>
      </c>
      <c r="JT728"/>
      <c r="JU728"/>
      <c r="JV728"/>
      <c r="JW728"/>
      <c r="JX728"/>
      <c r="JY728"/>
      <c r="JZ728"/>
      <c r="KA728"/>
      <c r="KB728"/>
      <c r="KC728"/>
      <c r="KD728"/>
      <c r="KE728"/>
      <c r="KF728">
        <v>147</v>
      </c>
      <c r="KG728">
        <v>236</v>
      </c>
      <c r="KH728">
        <v>92</v>
      </c>
      <c r="KI728">
        <v>106</v>
      </c>
      <c r="KJ728">
        <v>171</v>
      </c>
      <c r="KK728">
        <v>61</v>
      </c>
      <c r="KL728">
        <v>60</v>
      </c>
      <c r="KM728">
        <v>92</v>
      </c>
      <c r="KN728">
        <v>37</v>
      </c>
      <c r="KO728">
        <v>0</v>
      </c>
      <c r="KP728">
        <v>1</v>
      </c>
      <c r="KQ728">
        <v>0</v>
      </c>
      <c r="KR728">
        <v>0</v>
      </c>
      <c r="KS728">
        <v>1</v>
      </c>
      <c r="KT728">
        <v>0</v>
      </c>
      <c r="KU728">
        <v>1</v>
      </c>
      <c r="KV728">
        <v>0</v>
      </c>
      <c r="KW728">
        <v>0</v>
      </c>
      <c r="KX728">
        <v>0</v>
      </c>
      <c r="KY728">
        <v>0</v>
      </c>
      <c r="KZ728">
        <v>0</v>
      </c>
      <c r="LA728">
        <v>0</v>
      </c>
      <c r="LB728">
        <v>0</v>
      </c>
      <c r="LC728">
        <v>0</v>
      </c>
      <c r="LD728">
        <v>1</v>
      </c>
      <c r="LE728">
        <v>0</v>
      </c>
      <c r="LF728">
        <v>0</v>
      </c>
      <c r="LG728">
        <v>0</v>
      </c>
      <c r="LH728">
        <v>0</v>
      </c>
    </row>
    <row r="729" spans="1:320" s="34" customFormat="1" ht="15" customHeight="1" x14ac:dyDescent="0.25">
      <c r="A729" s="45">
        <v>206344022</v>
      </c>
      <c r="B729" s="45" t="s">
        <v>5731</v>
      </c>
      <c r="C729" s="46">
        <v>45323</v>
      </c>
      <c r="D729" s="46">
        <v>45657</v>
      </c>
      <c r="E729" s="47">
        <v>335</v>
      </c>
      <c r="F729" s="45" t="s">
        <v>883</v>
      </c>
      <c r="G729" s="45" t="s">
        <v>884</v>
      </c>
      <c r="H729" s="45" t="s">
        <v>1436</v>
      </c>
      <c r="I729" s="45" t="s">
        <v>886</v>
      </c>
      <c r="J729" s="45" t="s">
        <v>887</v>
      </c>
      <c r="K729" s="45" t="s">
        <v>1392</v>
      </c>
      <c r="L729" s="45" t="s">
        <v>5229</v>
      </c>
      <c r="M729" s="45" t="s">
        <v>1443</v>
      </c>
      <c r="N729" s="45" t="s">
        <v>1444</v>
      </c>
      <c r="O729" s="45" t="s">
        <v>1445</v>
      </c>
      <c r="P729" s="45" t="s">
        <v>5732</v>
      </c>
      <c r="Q729" s="45" t="s">
        <v>5733</v>
      </c>
      <c r="R729" t="s">
        <v>1446</v>
      </c>
      <c r="S729" s="45" t="s">
        <v>893</v>
      </c>
      <c r="T729"/>
      <c r="U729" s="47">
        <v>162</v>
      </c>
      <c r="V729" s="47">
        <v>162</v>
      </c>
      <c r="W729" s="47" t="s">
        <v>913</v>
      </c>
      <c r="X729" s="47">
        <v>54270</v>
      </c>
      <c r="Y729" s="47">
        <v>51622</v>
      </c>
      <c r="Z729" s="48">
        <v>202.96</v>
      </c>
      <c r="AA729" s="44">
        <v>620</v>
      </c>
      <c r="AB729" s="44">
        <v>601</v>
      </c>
      <c r="AC729" s="44">
        <v>6524</v>
      </c>
      <c r="AD729" s="44">
        <v>6631</v>
      </c>
      <c r="AE729" s="44">
        <v>4573</v>
      </c>
      <c r="AF729" s="44">
        <v>28921</v>
      </c>
      <c r="AG729" s="44"/>
      <c r="AH729" s="47">
        <v>116</v>
      </c>
      <c r="AI729" s="47">
        <v>106</v>
      </c>
      <c r="AJ729">
        <v>4751</v>
      </c>
      <c r="AK729" t="s">
        <v>895</v>
      </c>
      <c r="AL729">
        <v>51622</v>
      </c>
      <c r="AM729"/>
      <c r="AN729"/>
      <c r="AO729"/>
      <c r="AP729"/>
      <c r="AQ729"/>
      <c r="AR729" s="44"/>
      <c r="AS729" s="44"/>
      <c r="AT729" s="44"/>
      <c r="AU729" s="44">
        <v>30936769</v>
      </c>
      <c r="AV729" s="44">
        <v>4919668</v>
      </c>
      <c r="AW729" s="44">
        <v>11227061</v>
      </c>
      <c r="AX729" s="44">
        <v>9954</v>
      </c>
      <c r="AY729" s="44">
        <v>24639330</v>
      </c>
      <c r="AZ729" s="21">
        <v>22371616</v>
      </c>
      <c r="BA729" s="21">
        <v>2267714</v>
      </c>
      <c r="BB729" s="44">
        <v>-1</v>
      </c>
      <c r="BC729" s="44"/>
      <c r="BD729" s="44"/>
      <c r="BE729" s="44">
        <v>2267713</v>
      </c>
      <c r="BF729" s="44">
        <v>8155000</v>
      </c>
      <c r="BG729" s="44">
        <v>4680077</v>
      </c>
      <c r="BH729" s="44">
        <v>2138550</v>
      </c>
      <c r="BI729" s="21">
        <v>13556000</v>
      </c>
      <c r="BJ729" s="21"/>
      <c r="BK729" s="21">
        <v>89100</v>
      </c>
      <c r="BL729" s="21">
        <v>53942</v>
      </c>
      <c r="BM729" s="21">
        <v>2264100</v>
      </c>
      <c r="BN729" s="21">
        <v>30936769</v>
      </c>
      <c r="BO729" s="21"/>
      <c r="BP729" s="21"/>
      <c r="BQ729" s="44"/>
      <c r="BR729" s="21"/>
      <c r="BS729" s="44"/>
      <c r="BT729" s="21"/>
      <c r="BU729" s="44"/>
      <c r="BV729" s="21"/>
      <c r="BW729" s="44">
        <v>2547461</v>
      </c>
      <c r="BX729" s="21"/>
      <c r="BY729" s="21">
        <v>2216602</v>
      </c>
      <c r="BZ729" s="21"/>
      <c r="CA729" s="44">
        <v>5337</v>
      </c>
      <c r="CB729" s="44"/>
      <c r="CC729" s="44">
        <v>89703</v>
      </c>
      <c r="CD729" s="44"/>
      <c r="CE729" s="44"/>
      <c r="CF729" s="44"/>
      <c r="CG729" s="44">
        <v>57376</v>
      </c>
      <c r="CH729" s="44"/>
      <c r="CI729" s="21">
        <v>3189</v>
      </c>
      <c r="CJ729" s="44"/>
      <c r="CK729" s="21"/>
      <c r="CL729" s="44"/>
      <c r="CM729" s="44">
        <v>0</v>
      </c>
      <c r="CN729" s="44">
        <v>0</v>
      </c>
      <c r="CO729" s="44">
        <v>1664675</v>
      </c>
      <c r="CP729" s="44">
        <v>0</v>
      </c>
      <c r="CQ729" s="21">
        <v>1515925</v>
      </c>
      <c r="CR729" s="44">
        <v>394350</v>
      </c>
      <c r="CS729" s="44">
        <v>1048095</v>
      </c>
      <c r="CT729" s="44">
        <v>223448</v>
      </c>
      <c r="CU729" s="44"/>
      <c r="CV729" s="44">
        <v>73175</v>
      </c>
      <c r="CW729" s="21"/>
      <c r="CX729" s="21"/>
      <c r="CY729" s="21"/>
      <c r="CZ729" s="21"/>
      <c r="DA729" s="21"/>
      <c r="DB729" s="21"/>
      <c r="DC729" s="21"/>
      <c r="DD729" s="21"/>
      <c r="DE729" s="44"/>
      <c r="DF729" s="21"/>
      <c r="DG729" s="44"/>
      <c r="DH729" s="21"/>
      <c r="DI729" s="44"/>
      <c r="DJ729" s="44"/>
      <c r="DK729" s="44"/>
      <c r="DL729" s="44"/>
      <c r="DM729" s="21"/>
      <c r="DN729" s="44"/>
      <c r="DO729" s="44"/>
      <c r="DP729" s="44"/>
      <c r="DQ729" s="44"/>
      <c r="DR729" s="44"/>
      <c r="DS729" s="44"/>
      <c r="DT729" s="44"/>
      <c r="DU729" s="44"/>
      <c r="DV729" s="44"/>
      <c r="DW729" s="44"/>
      <c r="DX729" s="44"/>
      <c r="DY729" s="44"/>
      <c r="DZ729" s="44"/>
      <c r="EA729" s="44"/>
      <c r="EB729" s="21"/>
      <c r="EC729" s="44">
        <v>3086747</v>
      </c>
      <c r="ED729" s="44"/>
      <c r="EE729" s="21">
        <v>2710526</v>
      </c>
      <c r="EF729" s="44"/>
      <c r="EG729" s="21">
        <v>555402</v>
      </c>
      <c r="EH729" s="44"/>
      <c r="EI729" s="21">
        <v>4121065</v>
      </c>
      <c r="EJ729" s="44"/>
      <c r="EK729" s="44"/>
      <c r="EL729" s="21"/>
      <c r="EM729" s="44">
        <v>58476</v>
      </c>
      <c r="EN729" s="44"/>
      <c r="EO729" s="44">
        <v>694845</v>
      </c>
      <c r="EP729" s="21"/>
      <c r="EQ729" s="21"/>
      <c r="ER729" s="21"/>
      <c r="ES729" s="21"/>
      <c r="ET729" s="44"/>
      <c r="EU729" s="21"/>
      <c r="EV729" s="44"/>
      <c r="EW729" s="21"/>
      <c r="EX729" s="44"/>
      <c r="EY729" s="44"/>
      <c r="EZ729" s="21"/>
      <c r="FA729" s="21"/>
      <c r="FB729" s="44"/>
      <c r="FC729" s="44"/>
      <c r="FD729" s="21"/>
      <c r="FE729" s="112"/>
      <c r="FF729" s="44"/>
      <c r="FG729" s="44">
        <v>10809803</v>
      </c>
      <c r="FH729" s="44">
        <v>2448558</v>
      </c>
      <c r="FI729" s="44">
        <v>9113255</v>
      </c>
      <c r="FJ729" s="44">
        <v>185840</v>
      </c>
      <c r="FK729" s="44">
        <v>9975330</v>
      </c>
      <c r="FL729" s="44"/>
      <c r="FM729" s="44"/>
      <c r="FN729" s="44"/>
      <c r="FO729" s="44"/>
      <c r="FP729" s="44"/>
      <c r="FQ729" s="44"/>
      <c r="FR729" s="44"/>
      <c r="FS729" s="44"/>
      <c r="FT729" s="44"/>
      <c r="FU729" s="44"/>
      <c r="FV729" s="21">
        <v>737299</v>
      </c>
      <c r="FW729" s="44"/>
      <c r="FX729" s="44">
        <v>452180</v>
      </c>
      <c r="FY729" s="44">
        <v>102870</v>
      </c>
      <c r="FZ729" s="44">
        <v>518364</v>
      </c>
      <c r="GA729" s="44">
        <v>117146</v>
      </c>
      <c r="GB729" s="44"/>
      <c r="GC729" s="44">
        <v>52099</v>
      </c>
      <c r="GD729" s="44">
        <v>484947</v>
      </c>
      <c r="GE729" s="44">
        <v>104305</v>
      </c>
      <c r="GF729" s="44">
        <v>461444</v>
      </c>
      <c r="GG729" s="44">
        <v>1425569</v>
      </c>
      <c r="GH729" s="44">
        <v>256113</v>
      </c>
      <c r="GI729" s="44">
        <v>134638</v>
      </c>
      <c r="GJ729" s="44">
        <v>128043</v>
      </c>
      <c r="GK729" s="44">
        <v>4884403</v>
      </c>
      <c r="GL729" s="44">
        <v>38525</v>
      </c>
      <c r="GM729" s="44">
        <v>1825921</v>
      </c>
      <c r="GN729" s="44">
        <v>148919</v>
      </c>
      <c r="GO729" s="44">
        <v>36895</v>
      </c>
      <c r="GP729" s="44"/>
      <c r="GQ729" s="44">
        <v>15773</v>
      </c>
      <c r="GR729" s="44">
        <v>470833</v>
      </c>
      <c r="GS729" s="44">
        <v>4557321</v>
      </c>
      <c r="GT729" s="44"/>
      <c r="GU729" s="21">
        <v>244317</v>
      </c>
      <c r="GV729" s="44"/>
      <c r="GW729" s="44"/>
      <c r="GX729" s="44"/>
      <c r="GY729" s="44">
        <v>4801638</v>
      </c>
      <c r="GZ729" s="44">
        <v>2533925</v>
      </c>
      <c r="HA729" s="44"/>
      <c r="HB729" s="44"/>
      <c r="HC729" s="44">
        <v>2267713</v>
      </c>
      <c r="HD729" s="44">
        <v>4801638</v>
      </c>
      <c r="HE729" s="21"/>
      <c r="HF729" s="21"/>
      <c r="HG729" s="21"/>
      <c r="HH729" s="21"/>
      <c r="HI729" s="21">
        <v>0</v>
      </c>
      <c r="HJ729" s="44"/>
      <c r="HK729" s="21"/>
      <c r="HL729" s="21">
        <v>282842</v>
      </c>
      <c r="HM729" s="21">
        <v>282842</v>
      </c>
      <c r="HN729" s="21">
        <v>-38525</v>
      </c>
      <c r="HO729" s="21"/>
      <c r="HP729" s="44"/>
      <c r="HQ729" s="47"/>
      <c r="HR729" s="47"/>
      <c r="HS729" s="47"/>
      <c r="HT729" s="47" t="s">
        <v>1759</v>
      </c>
      <c r="HU729" s="47">
        <v>0</v>
      </c>
      <c r="HV729" s="47">
        <v>1853</v>
      </c>
      <c r="HW729" s="47">
        <v>0</v>
      </c>
      <c r="HX729" s="47">
        <v>35312</v>
      </c>
      <c r="HY729" s="47">
        <v>42907</v>
      </c>
      <c r="HZ729" s="47">
        <v>118966</v>
      </c>
      <c r="IA729" s="47">
        <v>0</v>
      </c>
      <c r="IB729" s="47">
        <v>0</v>
      </c>
      <c r="IC729" s="47">
        <v>0</v>
      </c>
      <c r="ID729">
        <v>19084</v>
      </c>
      <c r="IE729" s="47">
        <v>1813</v>
      </c>
      <c r="IF729">
        <v>3618</v>
      </c>
      <c r="IG729" s="47">
        <v>15592</v>
      </c>
      <c r="IH729" s="47">
        <v>26256</v>
      </c>
      <c r="II729">
        <v>4948</v>
      </c>
      <c r="IJ729">
        <v>3692</v>
      </c>
      <c r="IK729">
        <v>1682</v>
      </c>
      <c r="IL729">
        <v>19311</v>
      </c>
      <c r="IM729">
        <v>295034</v>
      </c>
      <c r="IN729">
        <v>0</v>
      </c>
      <c r="IO729">
        <v>575</v>
      </c>
      <c r="IP729">
        <v>5135</v>
      </c>
      <c r="IQ729">
        <v>6</v>
      </c>
      <c r="IR729">
        <v>0</v>
      </c>
      <c r="IS729">
        <v>0</v>
      </c>
      <c r="IT729">
        <v>5716</v>
      </c>
      <c r="IU729">
        <v>140728</v>
      </c>
      <c r="IV729">
        <v>0</v>
      </c>
      <c r="IW729">
        <v>1894207</v>
      </c>
      <c r="IX729">
        <v>1895347</v>
      </c>
      <c r="IY729">
        <v>3191552</v>
      </c>
      <c r="IZ729">
        <v>0</v>
      </c>
      <c r="JA729">
        <v>0</v>
      </c>
      <c r="JB729">
        <v>0</v>
      </c>
      <c r="JC729">
        <v>993093</v>
      </c>
      <c r="JD729">
        <v>65435</v>
      </c>
      <c r="JE729">
        <v>71229</v>
      </c>
      <c r="JF729">
        <v>324751</v>
      </c>
      <c r="JG729">
        <v>647679</v>
      </c>
      <c r="JH729">
        <v>204190</v>
      </c>
      <c r="JI729">
        <v>89589</v>
      </c>
      <c r="JJ729">
        <v>95736</v>
      </c>
      <c r="JK729">
        <v>1196267</v>
      </c>
      <c r="JL729">
        <v>10809803</v>
      </c>
      <c r="JM729">
        <v>0</v>
      </c>
      <c r="JN729">
        <v>52377</v>
      </c>
      <c r="JO729">
        <v>397699</v>
      </c>
      <c r="JP729">
        <v>192</v>
      </c>
      <c r="JQ729">
        <v>0</v>
      </c>
      <c r="JR729">
        <v>0</v>
      </c>
      <c r="JS729">
        <v>450268</v>
      </c>
      <c r="JT729"/>
      <c r="JU729"/>
      <c r="JV729"/>
      <c r="JW729"/>
      <c r="JX729"/>
      <c r="JY729">
        <v>19084</v>
      </c>
      <c r="JZ729"/>
      <c r="KA729"/>
      <c r="KB729"/>
      <c r="KC729"/>
      <c r="KD729"/>
      <c r="KE729">
        <v>993093</v>
      </c>
      <c r="KF729">
        <v>172</v>
      </c>
      <c r="KG729">
        <v>297</v>
      </c>
      <c r="KH729">
        <v>103</v>
      </c>
      <c r="KI729">
        <v>129</v>
      </c>
      <c r="KJ729">
        <v>234</v>
      </c>
      <c r="KK729">
        <v>71</v>
      </c>
      <c r="KL729">
        <v>70</v>
      </c>
      <c r="KM729">
        <v>117</v>
      </c>
      <c r="KN729">
        <v>45</v>
      </c>
      <c r="KO729">
        <v>1</v>
      </c>
      <c r="KP729">
        <v>0</v>
      </c>
      <c r="KQ729">
        <v>0</v>
      </c>
      <c r="KR729">
        <v>0</v>
      </c>
      <c r="KS729">
        <v>0</v>
      </c>
      <c r="KT729">
        <v>1</v>
      </c>
      <c r="KU729">
        <v>1</v>
      </c>
      <c r="KV729">
        <v>0</v>
      </c>
      <c r="KW729">
        <v>0</v>
      </c>
      <c r="KX729">
        <v>0</v>
      </c>
      <c r="KY729">
        <v>0</v>
      </c>
      <c r="KZ729">
        <v>0</v>
      </c>
      <c r="LA729">
        <v>0</v>
      </c>
      <c r="LB729">
        <v>0</v>
      </c>
      <c r="LC729">
        <v>0</v>
      </c>
      <c r="LD729">
        <v>1</v>
      </c>
      <c r="LE729">
        <v>0</v>
      </c>
      <c r="LF729">
        <v>0</v>
      </c>
      <c r="LG729">
        <v>0</v>
      </c>
      <c r="LH729">
        <v>0</v>
      </c>
    </row>
    <row r="730" spans="1:320" s="34" customFormat="1" ht="15" customHeight="1" x14ac:dyDescent="0.25">
      <c r="A730" s="45">
        <v>206344051</v>
      </c>
      <c r="B730" s="45" t="s">
        <v>5734</v>
      </c>
      <c r="C730" s="46">
        <v>45292</v>
      </c>
      <c r="D730" s="46">
        <v>45657</v>
      </c>
      <c r="E730" s="47">
        <v>366</v>
      </c>
      <c r="F730" s="45" t="s">
        <v>883</v>
      </c>
      <c r="G730" s="45" t="s">
        <v>884</v>
      </c>
      <c r="H730" s="45" t="s">
        <v>1436</v>
      </c>
      <c r="I730" s="45" t="s">
        <v>886</v>
      </c>
      <c r="J730" s="45" t="s">
        <v>887</v>
      </c>
      <c r="K730" s="45" t="s">
        <v>1392</v>
      </c>
      <c r="L730" s="45" t="s">
        <v>5563</v>
      </c>
      <c r="M730" s="45" t="s">
        <v>5735</v>
      </c>
      <c r="N730" s="45" t="s">
        <v>5736</v>
      </c>
      <c r="O730" s="45" t="s">
        <v>5558</v>
      </c>
      <c r="P730" s="45" t="s">
        <v>5737</v>
      </c>
      <c r="Q730" s="45" t="s">
        <v>5738</v>
      </c>
      <c r="R730" t="s">
        <v>5739</v>
      </c>
      <c r="S730" s="45" t="s">
        <v>893</v>
      </c>
      <c r="T730" t="s">
        <v>1970</v>
      </c>
      <c r="U730" s="47">
        <v>120</v>
      </c>
      <c r="V730" s="47">
        <v>120</v>
      </c>
      <c r="W730" s="47" t="s">
        <v>913</v>
      </c>
      <c r="X730" s="47">
        <v>43920</v>
      </c>
      <c r="Y730" s="47">
        <v>37485</v>
      </c>
      <c r="Z730" s="48">
        <v>197.71</v>
      </c>
      <c r="AA730" s="44">
        <v>712</v>
      </c>
      <c r="AB730" s="44">
        <v>706</v>
      </c>
      <c r="AC730" s="44">
        <v>2996</v>
      </c>
      <c r="AD730" s="44">
        <v>8808</v>
      </c>
      <c r="AE730" s="44">
        <v>1341</v>
      </c>
      <c r="AF730" s="44">
        <v>12882</v>
      </c>
      <c r="AG730" s="44"/>
      <c r="AH730" s="47"/>
      <c r="AI730" s="47">
        <v>114</v>
      </c>
      <c r="AJ730">
        <v>11344</v>
      </c>
      <c r="AK730" t="s">
        <v>895</v>
      </c>
      <c r="AL730">
        <v>37485</v>
      </c>
      <c r="AM730"/>
      <c r="AN730"/>
      <c r="AO730"/>
      <c r="AP730"/>
      <c r="AQ730"/>
      <c r="AR730" s="44"/>
      <c r="AS730" s="44"/>
      <c r="AT730" s="44"/>
      <c r="AU730" s="44">
        <v>14867630</v>
      </c>
      <c r="AV730" s="44">
        <v>5694129</v>
      </c>
      <c r="AW730" s="44">
        <v>-2698502</v>
      </c>
      <c r="AX730" s="44">
        <v>18762</v>
      </c>
      <c r="AY730" s="44">
        <v>23279023</v>
      </c>
      <c r="AZ730" s="21">
        <v>20786516</v>
      </c>
      <c r="BA730" s="21">
        <v>2492507</v>
      </c>
      <c r="BB730" s="44">
        <v>-75350</v>
      </c>
      <c r="BC730" s="44"/>
      <c r="BD730" s="44"/>
      <c r="BE730" s="44">
        <v>2417157</v>
      </c>
      <c r="BF730" s="44">
        <v>1204145</v>
      </c>
      <c r="BG730" s="44">
        <v>3444890</v>
      </c>
      <c r="BH730" s="44">
        <v>593025</v>
      </c>
      <c r="BI730" s="21">
        <v>5122720</v>
      </c>
      <c r="BJ730" s="21"/>
      <c r="BK730" s="21"/>
      <c r="BL730" s="21">
        <v>44560</v>
      </c>
      <c r="BM730" s="21">
        <v>4458290</v>
      </c>
      <c r="BN730" s="21">
        <v>14867630</v>
      </c>
      <c r="BO730" s="21"/>
      <c r="BP730" s="21"/>
      <c r="BQ730" s="44"/>
      <c r="BR730" s="21"/>
      <c r="BS730" s="44"/>
      <c r="BT730" s="21"/>
      <c r="BU730" s="44"/>
      <c r="BV730" s="21"/>
      <c r="BW730" s="44">
        <v>1327115</v>
      </c>
      <c r="BX730" s="21"/>
      <c r="BY730" s="21">
        <v>3641649</v>
      </c>
      <c r="BZ730" s="21"/>
      <c r="CA730" s="44">
        <v>25404</v>
      </c>
      <c r="CB730" s="44"/>
      <c r="CC730" s="44">
        <v>174248</v>
      </c>
      <c r="CD730" s="44"/>
      <c r="CE730" s="44"/>
      <c r="CF730" s="44"/>
      <c r="CG730" s="44"/>
      <c r="CH730" s="44"/>
      <c r="CI730" s="21">
        <v>5307</v>
      </c>
      <c r="CJ730" s="44"/>
      <c r="CK730" s="21">
        <v>520406</v>
      </c>
      <c r="CL730" s="44"/>
      <c r="CM730" s="44">
        <v>133667</v>
      </c>
      <c r="CN730" s="44">
        <v>0</v>
      </c>
      <c r="CO730" s="44">
        <v>1726650</v>
      </c>
      <c r="CP730" s="44">
        <v>353940</v>
      </c>
      <c r="CQ730" s="21">
        <v>2043460</v>
      </c>
      <c r="CR730" s="44">
        <v>323920</v>
      </c>
      <c r="CS730" s="44">
        <v>831610</v>
      </c>
      <c r="CT730" s="44">
        <v>191649</v>
      </c>
      <c r="CU730" s="44"/>
      <c r="CV730" s="44">
        <v>89233</v>
      </c>
      <c r="CW730" s="21"/>
      <c r="CX730" s="21"/>
      <c r="CY730" s="21"/>
      <c r="CZ730" s="21"/>
      <c r="DA730" s="21"/>
      <c r="DB730" s="21"/>
      <c r="DC730" s="21"/>
      <c r="DD730" s="21"/>
      <c r="DE730" s="44"/>
      <c r="DF730" s="21"/>
      <c r="DG730" s="44"/>
      <c r="DH730" s="21"/>
      <c r="DI730" s="44"/>
      <c r="DJ730" s="44"/>
      <c r="DK730" s="44"/>
      <c r="DL730" s="44"/>
      <c r="DM730" s="21"/>
      <c r="DN730" s="44"/>
      <c r="DO730" s="44"/>
      <c r="DP730" s="44"/>
      <c r="DQ730" s="44"/>
      <c r="DR730" s="44"/>
      <c r="DS730" s="44"/>
      <c r="DT730" s="44"/>
      <c r="DU730" s="44"/>
      <c r="DV730" s="44"/>
      <c r="DW730" s="44"/>
      <c r="DX730" s="44"/>
      <c r="DY730" s="44"/>
      <c r="DZ730" s="44"/>
      <c r="EA730" s="44"/>
      <c r="EB730" s="21"/>
      <c r="EC730" s="44">
        <v>-201599</v>
      </c>
      <c r="ED730" s="44"/>
      <c r="EE730" s="21">
        <v>635079</v>
      </c>
      <c r="EF730" s="44"/>
      <c r="EG730" s="21">
        <v>47705</v>
      </c>
      <c r="EH730" s="44"/>
      <c r="EI730" s="21">
        <v>301197</v>
      </c>
      <c r="EJ730" s="44"/>
      <c r="EK730" s="44"/>
      <c r="EL730" s="21"/>
      <c r="EM730" s="44"/>
      <c r="EN730" s="44"/>
      <c r="EO730" s="44">
        <v>-3480884</v>
      </c>
      <c r="EP730" s="21"/>
      <c r="EQ730" s="21"/>
      <c r="ER730" s="21"/>
      <c r="ES730" s="21"/>
      <c r="ET730" s="44"/>
      <c r="EU730" s="21"/>
      <c r="EV730" s="44"/>
      <c r="EW730" s="21"/>
      <c r="EX730" s="44"/>
      <c r="EY730" s="44"/>
      <c r="EZ730" s="21"/>
      <c r="FA730" s="21"/>
      <c r="FB730" s="44"/>
      <c r="FC730" s="44"/>
      <c r="FD730" s="21"/>
      <c r="FE730" s="112"/>
      <c r="FF730" s="44"/>
      <c r="FG730" s="44">
        <v>8927694</v>
      </c>
      <c r="FH730" s="44">
        <v>2313945</v>
      </c>
      <c r="FI730" s="44">
        <v>9544877</v>
      </c>
      <c r="FJ730" s="44">
        <v>33503</v>
      </c>
      <c r="FK730" s="44">
        <v>7895265</v>
      </c>
      <c r="FL730" s="44"/>
      <c r="FM730" s="44"/>
      <c r="FN730" s="44"/>
      <c r="FO730" s="44"/>
      <c r="FP730" s="44"/>
      <c r="FQ730" s="44"/>
      <c r="FR730" s="44"/>
      <c r="FS730" s="44"/>
      <c r="FT730" s="44">
        <v>158676</v>
      </c>
      <c r="FU730" s="44"/>
      <c r="FV730" s="21">
        <v>627072</v>
      </c>
      <c r="FW730" s="44">
        <v>91469</v>
      </c>
      <c r="FX730" s="44">
        <v>601946</v>
      </c>
      <c r="FY730" s="44">
        <v>65338</v>
      </c>
      <c r="FZ730" s="44">
        <v>340165</v>
      </c>
      <c r="GA730" s="44">
        <v>112987</v>
      </c>
      <c r="GB730" s="44"/>
      <c r="GC730" s="44">
        <v>60626</v>
      </c>
      <c r="GD730" s="44">
        <v>1082121</v>
      </c>
      <c r="GE730" s="44">
        <v>330831</v>
      </c>
      <c r="GF730" s="44">
        <v>262908</v>
      </c>
      <c r="GG730" s="44">
        <v>1292950</v>
      </c>
      <c r="GH730" s="44">
        <v>221875</v>
      </c>
      <c r="GI730" s="44">
        <v>199928</v>
      </c>
      <c r="GJ730" s="44">
        <v>320459</v>
      </c>
      <c r="GK730" s="44">
        <v>3812068</v>
      </c>
      <c r="GL730" s="44">
        <v>696505</v>
      </c>
      <c r="GM730" s="44">
        <v>1590865</v>
      </c>
      <c r="GN730" s="44">
        <v>165295</v>
      </c>
      <c r="GO730" s="44">
        <v>49663</v>
      </c>
      <c r="GP730" s="44"/>
      <c r="GQ730" s="44"/>
      <c r="GR730" s="44">
        <v>807504</v>
      </c>
      <c r="GS730" s="44">
        <v>7097298</v>
      </c>
      <c r="GT730" s="44"/>
      <c r="GU730" s="21">
        <v>1681856</v>
      </c>
      <c r="GV730" s="44">
        <v>556065</v>
      </c>
      <c r="GW730" s="44">
        <v>49556</v>
      </c>
      <c r="GX730" s="44">
        <v>21118</v>
      </c>
      <c r="GY730" s="44">
        <v>9405893</v>
      </c>
      <c r="GZ730" s="44">
        <v>11244892</v>
      </c>
      <c r="HA730" s="44">
        <v>71284</v>
      </c>
      <c r="HB730" s="44">
        <v>231118</v>
      </c>
      <c r="HC730" s="44">
        <v>-2141401</v>
      </c>
      <c r="HD730" s="44">
        <v>9405893</v>
      </c>
      <c r="HE730" s="21"/>
      <c r="HF730" s="21"/>
      <c r="HG730" s="21">
        <v>9847016</v>
      </c>
      <c r="HH730" s="21"/>
      <c r="HI730" s="21">
        <v>169265</v>
      </c>
      <c r="HJ730" s="44"/>
      <c r="HK730" s="21">
        <v>4875139</v>
      </c>
      <c r="HL730" s="21">
        <v>524922</v>
      </c>
      <c r="HM730" s="21">
        <v>5569326</v>
      </c>
      <c r="HN730" s="21">
        <v>-3887470</v>
      </c>
      <c r="HO730" s="21"/>
      <c r="HP730" s="44"/>
      <c r="HQ730" s="47"/>
      <c r="HR730" s="47">
        <v>244794</v>
      </c>
      <c r="HS730" s="47">
        <v>-13676</v>
      </c>
      <c r="HT730" s="47" t="s">
        <v>2436</v>
      </c>
      <c r="HU730" s="47">
        <v>1236938.1200000001</v>
      </c>
      <c r="HV730" s="47">
        <v>4899</v>
      </c>
      <c r="HW730" s="47">
        <v>0</v>
      </c>
      <c r="HX730" s="47">
        <v>22450</v>
      </c>
      <c r="HY730" s="47">
        <v>41592</v>
      </c>
      <c r="HZ730" s="47">
        <v>86497</v>
      </c>
      <c r="IA730" s="47">
        <v>0</v>
      </c>
      <c r="IB730" s="47">
        <v>0</v>
      </c>
      <c r="IC730" s="47">
        <v>7902</v>
      </c>
      <c r="ID730">
        <v>3677</v>
      </c>
      <c r="IE730" s="47">
        <v>11404</v>
      </c>
      <c r="IF730">
        <v>11336</v>
      </c>
      <c r="IG730" s="47">
        <v>9609</v>
      </c>
      <c r="IH730" s="47">
        <v>30611</v>
      </c>
      <c r="II730">
        <v>6401</v>
      </c>
      <c r="IJ730">
        <v>6153</v>
      </c>
      <c r="IK730">
        <v>6604</v>
      </c>
      <c r="IL730">
        <v>24435</v>
      </c>
      <c r="IM730">
        <v>273570</v>
      </c>
      <c r="IN730">
        <v>0</v>
      </c>
      <c r="IO730">
        <v>162</v>
      </c>
      <c r="IP730">
        <v>2296</v>
      </c>
      <c r="IQ730">
        <v>0</v>
      </c>
      <c r="IR730">
        <v>0</v>
      </c>
      <c r="IS730">
        <v>0</v>
      </c>
      <c r="IT730">
        <v>2458</v>
      </c>
      <c r="IU730">
        <v>380751</v>
      </c>
      <c r="IV730">
        <v>0</v>
      </c>
      <c r="IW730">
        <v>1204096</v>
      </c>
      <c r="IX730">
        <v>1846145</v>
      </c>
      <c r="IY730">
        <v>2266500</v>
      </c>
      <c r="IZ730">
        <v>0</v>
      </c>
      <c r="JA730">
        <v>0</v>
      </c>
      <c r="JB730">
        <v>230645</v>
      </c>
      <c r="JC730">
        <v>115018</v>
      </c>
      <c r="JD730">
        <v>295652</v>
      </c>
      <c r="JE730">
        <v>193266</v>
      </c>
      <c r="JF730">
        <v>164946</v>
      </c>
      <c r="JG730">
        <v>648366</v>
      </c>
      <c r="JH730">
        <v>173179</v>
      </c>
      <c r="JI730">
        <v>135950</v>
      </c>
      <c r="JJ730">
        <v>246451</v>
      </c>
      <c r="JK730">
        <v>1026729</v>
      </c>
      <c r="JL730">
        <v>8927694</v>
      </c>
      <c r="JM730">
        <v>0</v>
      </c>
      <c r="JN730">
        <v>12045</v>
      </c>
      <c r="JO730">
        <v>132636</v>
      </c>
      <c r="JP730">
        <v>0</v>
      </c>
      <c r="JQ730">
        <v>0</v>
      </c>
      <c r="JR730">
        <v>0</v>
      </c>
      <c r="JS730">
        <v>144681</v>
      </c>
      <c r="JT730"/>
      <c r="JU730"/>
      <c r="JV730"/>
      <c r="JW730"/>
      <c r="JX730">
        <v>3677</v>
      </c>
      <c r="JY730"/>
      <c r="JZ730"/>
      <c r="KA730"/>
      <c r="KB730"/>
      <c r="KC730"/>
      <c r="KD730">
        <v>115018</v>
      </c>
      <c r="KE730"/>
      <c r="KF730">
        <v>203</v>
      </c>
      <c r="KG730">
        <v>312</v>
      </c>
      <c r="KH730">
        <v>137</v>
      </c>
      <c r="KI730">
        <v>125</v>
      </c>
      <c r="KJ730">
        <v>208</v>
      </c>
      <c r="KK730">
        <v>77</v>
      </c>
      <c r="KL730">
        <v>70</v>
      </c>
      <c r="KM730">
        <v>114</v>
      </c>
      <c r="KN730">
        <v>46</v>
      </c>
      <c r="KO730">
        <v>1</v>
      </c>
      <c r="KP730">
        <v>0</v>
      </c>
      <c r="KQ730">
        <v>0</v>
      </c>
      <c r="KR730">
        <v>0</v>
      </c>
      <c r="KS730">
        <v>0</v>
      </c>
      <c r="KT730">
        <v>1</v>
      </c>
      <c r="KU730">
        <v>1</v>
      </c>
      <c r="KV730">
        <v>0</v>
      </c>
      <c r="KW730">
        <v>0</v>
      </c>
      <c r="KX730">
        <v>0</v>
      </c>
      <c r="KY730">
        <v>0</v>
      </c>
      <c r="KZ730">
        <v>0</v>
      </c>
      <c r="LA730">
        <v>0</v>
      </c>
      <c r="LB730">
        <v>0</v>
      </c>
      <c r="LC730">
        <v>0</v>
      </c>
      <c r="LD730">
        <v>1</v>
      </c>
      <c r="LE730">
        <v>0</v>
      </c>
      <c r="LF730">
        <v>0</v>
      </c>
      <c r="LG730">
        <v>0</v>
      </c>
      <c r="LH730">
        <v>0</v>
      </c>
    </row>
    <row r="731" spans="1:320" s="34" customFormat="1" ht="15" customHeight="1" x14ac:dyDescent="0.25">
      <c r="A731" s="45">
        <v>206344052</v>
      </c>
      <c r="B731" s="45" t="s">
        <v>5740</v>
      </c>
      <c r="C731" s="46">
        <v>45292</v>
      </c>
      <c r="D731" s="46">
        <v>45657</v>
      </c>
      <c r="E731" s="47">
        <v>366</v>
      </c>
      <c r="F731" s="45" t="s">
        <v>883</v>
      </c>
      <c r="G731" s="45" t="s">
        <v>884</v>
      </c>
      <c r="H731" s="45" t="s">
        <v>1436</v>
      </c>
      <c r="I731" s="45" t="s">
        <v>886</v>
      </c>
      <c r="J731" s="45" t="s">
        <v>887</v>
      </c>
      <c r="K731" s="45" t="s">
        <v>1392</v>
      </c>
      <c r="L731" s="45" t="s">
        <v>5229</v>
      </c>
      <c r="M731" s="45" t="s">
        <v>5741</v>
      </c>
      <c r="N731" s="45" t="s">
        <v>5742</v>
      </c>
      <c r="O731" s="45" t="s">
        <v>1439</v>
      </c>
      <c r="P731" s="45" t="s">
        <v>5577</v>
      </c>
      <c r="Q731" s="45" t="s">
        <v>5743</v>
      </c>
      <c r="R731" t="s">
        <v>5744</v>
      </c>
      <c r="S731" s="45" t="s">
        <v>893</v>
      </c>
      <c r="T731" t="s">
        <v>2760</v>
      </c>
      <c r="U731" s="47">
        <v>99</v>
      </c>
      <c r="V731" s="47">
        <v>99</v>
      </c>
      <c r="W731" s="47" t="s">
        <v>894</v>
      </c>
      <c r="X731" s="47">
        <v>36234</v>
      </c>
      <c r="Y731" s="47">
        <v>35829</v>
      </c>
      <c r="Z731" s="48">
        <v>233.49</v>
      </c>
      <c r="AA731" s="44">
        <v>408</v>
      </c>
      <c r="AB731" s="44">
        <v>472</v>
      </c>
      <c r="AC731" s="44">
        <v>6065</v>
      </c>
      <c r="AD731" s="44">
        <v>1173</v>
      </c>
      <c r="AE731" s="44">
        <v>1953</v>
      </c>
      <c r="AF731" s="44">
        <v>19233</v>
      </c>
      <c r="AG731" s="44"/>
      <c r="AH731" s="47">
        <v>5621</v>
      </c>
      <c r="AI731" s="47">
        <v>125</v>
      </c>
      <c r="AJ731">
        <v>1659</v>
      </c>
      <c r="AK731" t="s">
        <v>895</v>
      </c>
      <c r="AL731">
        <v>35829</v>
      </c>
      <c r="AM731"/>
      <c r="AN731"/>
      <c r="AO731"/>
      <c r="AP731"/>
      <c r="AQ731"/>
      <c r="AR731" s="44"/>
      <c r="AS731" s="44"/>
      <c r="AT731" s="44"/>
      <c r="AU731" s="44">
        <v>14331600</v>
      </c>
      <c r="AV731" s="44">
        <v>2171502</v>
      </c>
      <c r="AW731" s="44">
        <v>-1170634</v>
      </c>
      <c r="AX731" s="44">
        <v>47270</v>
      </c>
      <c r="AY731" s="44">
        <v>17721006</v>
      </c>
      <c r="AZ731" s="21">
        <v>16871228</v>
      </c>
      <c r="BA731" s="21">
        <v>849778</v>
      </c>
      <c r="BB731" s="44">
        <v>584918</v>
      </c>
      <c r="BC731" s="44">
        <v>800</v>
      </c>
      <c r="BD731" s="44"/>
      <c r="BE731" s="44">
        <v>1433896</v>
      </c>
      <c r="BF731" s="44">
        <v>2426000</v>
      </c>
      <c r="BG731" s="44">
        <v>469200</v>
      </c>
      <c r="BH731" s="44">
        <v>781200</v>
      </c>
      <c r="BI731" s="21">
        <v>7693200</v>
      </c>
      <c r="BJ731" s="21"/>
      <c r="BK731" s="21">
        <v>2248400</v>
      </c>
      <c r="BL731" s="21">
        <v>50000</v>
      </c>
      <c r="BM731" s="21">
        <v>663600</v>
      </c>
      <c r="BN731" s="21">
        <v>14331600</v>
      </c>
      <c r="BO731" s="21"/>
      <c r="BP731" s="21"/>
      <c r="BQ731" s="44"/>
      <c r="BR731" s="21"/>
      <c r="BS731" s="44"/>
      <c r="BT731" s="21"/>
      <c r="BU731" s="44"/>
      <c r="BV731" s="21"/>
      <c r="BW731" s="44">
        <v>966792</v>
      </c>
      <c r="BX731" s="21"/>
      <c r="BY731" s="21"/>
      <c r="BZ731" s="21"/>
      <c r="CA731" s="44">
        <v>8077</v>
      </c>
      <c r="CB731" s="44"/>
      <c r="CC731" s="44">
        <v>33260</v>
      </c>
      <c r="CD731" s="44"/>
      <c r="CE731" s="44">
        <v>1137373</v>
      </c>
      <c r="CF731" s="44"/>
      <c r="CG731" s="44"/>
      <c r="CH731" s="44"/>
      <c r="CI731" s="21">
        <v>4187</v>
      </c>
      <c r="CJ731" s="44"/>
      <c r="CK731" s="21">
        <v>21813</v>
      </c>
      <c r="CL731" s="44"/>
      <c r="CM731" s="44">
        <v>7287</v>
      </c>
      <c r="CN731" s="44">
        <v>19888</v>
      </c>
      <c r="CO731" s="44">
        <v>834465</v>
      </c>
      <c r="CP731" s="44">
        <v>0</v>
      </c>
      <c r="CQ731" s="21">
        <v>641340</v>
      </c>
      <c r="CR731" s="44">
        <v>123550</v>
      </c>
      <c r="CS731" s="44">
        <v>490041</v>
      </c>
      <c r="CT731" s="44">
        <v>35048</v>
      </c>
      <c r="CU731" s="44"/>
      <c r="CV731" s="44">
        <v>19883</v>
      </c>
      <c r="CW731" s="21"/>
      <c r="CX731" s="21"/>
      <c r="CY731" s="21"/>
      <c r="CZ731" s="21"/>
      <c r="DA731" s="21"/>
      <c r="DB731" s="21"/>
      <c r="DC731" s="21"/>
      <c r="DD731" s="21"/>
      <c r="DE731" s="44"/>
      <c r="DF731" s="21"/>
      <c r="DG731" s="44"/>
      <c r="DH731" s="21"/>
      <c r="DI731" s="44"/>
      <c r="DJ731" s="44"/>
      <c r="DK731" s="44"/>
      <c r="DL731" s="44"/>
      <c r="DM731" s="21"/>
      <c r="DN731" s="44"/>
      <c r="DO731" s="44"/>
      <c r="DP731" s="44"/>
      <c r="DQ731" s="44"/>
      <c r="DR731" s="44"/>
      <c r="DS731" s="44"/>
      <c r="DT731" s="44"/>
      <c r="DU731" s="44"/>
      <c r="DV731" s="44"/>
      <c r="DW731" s="44"/>
      <c r="DX731" s="44"/>
      <c r="DY731" s="44">
        <v>5021</v>
      </c>
      <c r="DZ731" s="44"/>
      <c r="EA731" s="44"/>
      <c r="EB731" s="21"/>
      <c r="EC731" s="44">
        <v>-2777315</v>
      </c>
      <c r="ED731" s="44"/>
      <c r="EE731" s="21"/>
      <c r="EF731" s="44"/>
      <c r="EG731" s="21">
        <v>1412</v>
      </c>
      <c r="EH731" s="44"/>
      <c r="EI731" s="21">
        <v>1833284</v>
      </c>
      <c r="EJ731" s="44"/>
      <c r="EK731" s="44"/>
      <c r="EL731" s="21"/>
      <c r="EM731" s="44">
        <v>-455048</v>
      </c>
      <c r="EN731" s="44"/>
      <c r="EO731" s="44">
        <v>222012</v>
      </c>
      <c r="EP731" s="21"/>
      <c r="EQ731" s="21"/>
      <c r="ER731" s="21"/>
      <c r="ES731" s="21"/>
      <c r="ET731" s="44"/>
      <c r="EU731" s="21"/>
      <c r="EV731" s="44"/>
      <c r="EW731" s="21"/>
      <c r="EX731" s="44"/>
      <c r="EY731" s="44"/>
      <c r="EZ731" s="21"/>
      <c r="FA731" s="21"/>
      <c r="FB731" s="44"/>
      <c r="FC731" s="44"/>
      <c r="FD731" s="21"/>
      <c r="FE731" s="112"/>
      <c r="FF731" s="44"/>
      <c r="FG731" s="44">
        <v>7365216</v>
      </c>
      <c r="FH731" s="44">
        <v>1541581</v>
      </c>
      <c r="FI731" s="44">
        <v>7964431</v>
      </c>
      <c r="FJ731" s="44">
        <v>348555</v>
      </c>
      <c r="FK731" s="44">
        <v>6572796</v>
      </c>
      <c r="FL731" s="44"/>
      <c r="FM731" s="44"/>
      <c r="FN731" s="44"/>
      <c r="FO731" s="44"/>
      <c r="FP731" s="44"/>
      <c r="FQ731" s="44"/>
      <c r="FR731" s="44"/>
      <c r="FS731" s="44"/>
      <c r="FT731" s="44">
        <v>9758</v>
      </c>
      <c r="FU731" s="44">
        <v>21592</v>
      </c>
      <c r="FV731" s="21">
        <v>505904</v>
      </c>
      <c r="FW731" s="44"/>
      <c r="FX731" s="44">
        <v>385606</v>
      </c>
      <c r="FY731" s="44">
        <v>84320</v>
      </c>
      <c r="FZ731" s="44">
        <v>534986</v>
      </c>
      <c r="GA731" s="44">
        <v>35133</v>
      </c>
      <c r="GB731" s="44"/>
      <c r="GC731" s="44">
        <v>32667</v>
      </c>
      <c r="GD731" s="44">
        <v>590015</v>
      </c>
      <c r="GE731" s="44">
        <v>370576</v>
      </c>
      <c r="GF731" s="44">
        <v>207932</v>
      </c>
      <c r="GG731" s="44">
        <v>953103</v>
      </c>
      <c r="GH731" s="44">
        <v>189021</v>
      </c>
      <c r="GI731" s="44">
        <v>137037</v>
      </c>
      <c r="GJ731" s="44">
        <v>101217</v>
      </c>
      <c r="GK731" s="44">
        <v>4741884</v>
      </c>
      <c r="GL731" s="44">
        <v>74388</v>
      </c>
      <c r="GM731" s="44">
        <v>1073582</v>
      </c>
      <c r="GN731" s="44">
        <v>54116</v>
      </c>
      <c r="GO731" s="44">
        <v>1834</v>
      </c>
      <c r="GP731" s="44"/>
      <c r="GQ731" s="44">
        <v>10407</v>
      </c>
      <c r="GR731" s="44">
        <v>183354</v>
      </c>
      <c r="GS731" s="44">
        <v>3086122</v>
      </c>
      <c r="GT731" s="44"/>
      <c r="GU731" s="21">
        <v>460675</v>
      </c>
      <c r="GV731" s="44">
        <v>58084</v>
      </c>
      <c r="GW731" s="44">
        <v>2513569</v>
      </c>
      <c r="GX731" s="44">
        <v>6282687</v>
      </c>
      <c r="GY731" s="44">
        <v>12401137</v>
      </c>
      <c r="GZ731" s="44">
        <v>2709004</v>
      </c>
      <c r="HA731" s="44"/>
      <c r="HB731" s="44">
        <v>5975476</v>
      </c>
      <c r="HC731" s="44">
        <v>3716657</v>
      </c>
      <c r="HD731" s="44">
        <v>12401137</v>
      </c>
      <c r="HE731" s="21"/>
      <c r="HF731" s="21">
        <v>2439527</v>
      </c>
      <c r="HG731" s="21">
        <v>334468</v>
      </c>
      <c r="HH731" s="21"/>
      <c r="HI731" s="21">
        <v>35136</v>
      </c>
      <c r="HJ731" s="44"/>
      <c r="HK731" s="21">
        <v>388639</v>
      </c>
      <c r="HL731" s="21">
        <v>729499</v>
      </c>
      <c r="HM731" s="21">
        <v>1153274</v>
      </c>
      <c r="HN731" s="21">
        <v>-692599</v>
      </c>
      <c r="HO731" s="21"/>
      <c r="HP731" s="44">
        <v>5975476</v>
      </c>
      <c r="HQ731" s="47"/>
      <c r="HR731" s="47">
        <v>5975476</v>
      </c>
      <c r="HS731" s="47"/>
      <c r="HT731" s="47" t="s">
        <v>2836</v>
      </c>
      <c r="HU731" s="47">
        <v>-81270.12</v>
      </c>
      <c r="HV731" s="47">
        <v>2008</v>
      </c>
      <c r="HW731" s="47">
        <v>0</v>
      </c>
      <c r="HX731" s="47">
        <v>11349</v>
      </c>
      <c r="HY731" s="47">
        <v>32866</v>
      </c>
      <c r="HZ731" s="47">
        <v>91639</v>
      </c>
      <c r="IA731" s="47">
        <v>0</v>
      </c>
      <c r="IB731" s="47">
        <v>0</v>
      </c>
      <c r="IC731" s="47">
        <v>11448</v>
      </c>
      <c r="ID731"/>
      <c r="IE731" s="47">
        <v>3623</v>
      </c>
      <c r="IF731"/>
      <c r="IG731" s="47"/>
      <c r="IH731" s="47">
        <v>1463</v>
      </c>
      <c r="II731">
        <v>5042</v>
      </c>
      <c r="IJ731">
        <v>4575</v>
      </c>
      <c r="IK731">
        <v>1932</v>
      </c>
      <c r="IL731">
        <v>27033</v>
      </c>
      <c r="IM731">
        <v>192978</v>
      </c>
      <c r="IN731">
        <v>0</v>
      </c>
      <c r="IO731">
        <v>0</v>
      </c>
      <c r="IP731">
        <v>0</v>
      </c>
      <c r="IQ731">
        <v>0</v>
      </c>
      <c r="IR731">
        <v>0</v>
      </c>
      <c r="IS731">
        <v>0</v>
      </c>
      <c r="IT731">
        <v>0</v>
      </c>
      <c r="IU731">
        <v>198053</v>
      </c>
      <c r="IV731">
        <v>0</v>
      </c>
      <c r="IW731">
        <v>574454</v>
      </c>
      <c r="IX731">
        <v>1318859</v>
      </c>
      <c r="IY731">
        <v>2303919</v>
      </c>
      <c r="IZ731">
        <v>0</v>
      </c>
      <c r="JA731">
        <v>0</v>
      </c>
      <c r="JB731">
        <v>713013</v>
      </c>
      <c r="JC731"/>
      <c r="JD731">
        <v>112935</v>
      </c>
      <c r="JE731"/>
      <c r="JF731"/>
      <c r="JG731">
        <v>79174</v>
      </c>
      <c r="JH731">
        <v>146664</v>
      </c>
      <c r="JI731">
        <v>100217</v>
      </c>
      <c r="JJ731">
        <v>83121</v>
      </c>
      <c r="JK731">
        <v>1734807</v>
      </c>
      <c r="JL731">
        <v>7365216</v>
      </c>
      <c r="JM731">
        <v>0</v>
      </c>
      <c r="JN731">
        <v>0</v>
      </c>
      <c r="JO731">
        <v>0</v>
      </c>
      <c r="JP731">
        <v>0</v>
      </c>
      <c r="JQ731">
        <v>0</v>
      </c>
      <c r="JR731">
        <v>0</v>
      </c>
      <c r="JS731">
        <v>0</v>
      </c>
      <c r="JT731"/>
      <c r="JU731"/>
      <c r="JV731"/>
      <c r="JW731"/>
      <c r="JX731"/>
      <c r="JY731"/>
      <c r="JZ731"/>
      <c r="KA731"/>
      <c r="KB731"/>
      <c r="KC731"/>
      <c r="KD731"/>
      <c r="KE731"/>
      <c r="KF731">
        <v>182</v>
      </c>
      <c r="KG731">
        <v>248</v>
      </c>
      <c r="KH731">
        <v>131</v>
      </c>
      <c r="KI731">
        <v>147</v>
      </c>
      <c r="KJ731">
        <v>202</v>
      </c>
      <c r="KK731">
        <v>104</v>
      </c>
      <c r="KL731">
        <v>89</v>
      </c>
      <c r="KM731">
        <v>121</v>
      </c>
      <c r="KN731">
        <v>62</v>
      </c>
      <c r="KO731">
        <v>1</v>
      </c>
      <c r="KP731">
        <v>0</v>
      </c>
      <c r="KQ731">
        <v>0</v>
      </c>
      <c r="KR731">
        <v>0</v>
      </c>
      <c r="KS731">
        <v>1</v>
      </c>
      <c r="KT731">
        <v>0</v>
      </c>
      <c r="KU731">
        <v>1</v>
      </c>
      <c r="KV731">
        <v>0</v>
      </c>
      <c r="KW731">
        <v>0</v>
      </c>
      <c r="KX731">
        <v>0</v>
      </c>
      <c r="KY731">
        <v>0</v>
      </c>
      <c r="KZ731">
        <v>0</v>
      </c>
      <c r="LA731">
        <v>0</v>
      </c>
      <c r="LB731">
        <v>0</v>
      </c>
      <c r="LC731">
        <v>0</v>
      </c>
      <c r="LD731">
        <v>1</v>
      </c>
      <c r="LE731">
        <v>0</v>
      </c>
      <c r="LF731">
        <v>0</v>
      </c>
      <c r="LG731">
        <v>0</v>
      </c>
      <c r="LH731">
        <v>0</v>
      </c>
    </row>
    <row r="732" spans="1:320" s="34" customFormat="1" ht="15" customHeight="1" x14ac:dyDescent="0.25">
      <c r="A732" s="45">
        <v>206344077</v>
      </c>
      <c r="B732" s="45" t="s">
        <v>5745</v>
      </c>
      <c r="C732" s="46">
        <v>45292</v>
      </c>
      <c r="D732" s="46">
        <v>45657</v>
      </c>
      <c r="E732" s="47">
        <v>366</v>
      </c>
      <c r="F732" s="45" t="s">
        <v>883</v>
      </c>
      <c r="G732" s="45" t="s">
        <v>884</v>
      </c>
      <c r="H732" s="45" t="s">
        <v>1436</v>
      </c>
      <c r="I732" s="45" t="s">
        <v>886</v>
      </c>
      <c r="J732" s="45" t="s">
        <v>331</v>
      </c>
      <c r="K732" s="45" t="s">
        <v>1392</v>
      </c>
      <c r="L732" s="45" t="s">
        <v>5229</v>
      </c>
      <c r="M732" s="45" t="s">
        <v>5746</v>
      </c>
      <c r="N732" s="45" t="s">
        <v>5747</v>
      </c>
      <c r="O732" s="45" t="s">
        <v>1439</v>
      </c>
      <c r="P732" s="45" t="s">
        <v>5577</v>
      </c>
      <c r="Q732" s="45" t="s">
        <v>5748</v>
      </c>
      <c r="R732"/>
      <c r="S732" s="45" t="s">
        <v>893</v>
      </c>
      <c r="T732"/>
      <c r="U732" s="47">
        <v>35</v>
      </c>
      <c r="V732" s="47">
        <v>35</v>
      </c>
      <c r="W732" s="47" t="s">
        <v>1728</v>
      </c>
      <c r="X732" s="47">
        <v>12810</v>
      </c>
      <c r="Y732" s="47">
        <v>11213</v>
      </c>
      <c r="Z732" s="48">
        <v>206.69</v>
      </c>
      <c r="AA732" s="44">
        <v>514</v>
      </c>
      <c r="AB732" s="44">
        <v>512</v>
      </c>
      <c r="AC732" s="44">
        <v>1672</v>
      </c>
      <c r="AD732" s="44"/>
      <c r="AE732" s="44">
        <v>948</v>
      </c>
      <c r="AF732" s="44"/>
      <c r="AG732" s="44">
        <v>6853</v>
      </c>
      <c r="AH732" s="47"/>
      <c r="AI732" s="47">
        <v>1740</v>
      </c>
      <c r="AJ732"/>
      <c r="AK732" t="s">
        <v>895</v>
      </c>
      <c r="AL732">
        <v>11213</v>
      </c>
      <c r="AM732"/>
      <c r="AN732"/>
      <c r="AO732"/>
      <c r="AP732"/>
      <c r="AQ732"/>
      <c r="AR732" s="44"/>
      <c r="AS732" s="44"/>
      <c r="AT732" s="44"/>
      <c r="AU732" s="44">
        <v>5715028</v>
      </c>
      <c r="AV732" s="44">
        <v>2780602</v>
      </c>
      <c r="AW732" s="44">
        <v>684603</v>
      </c>
      <c r="AX732" s="44">
        <v>5996</v>
      </c>
      <c r="AY732" s="44">
        <v>7817023</v>
      </c>
      <c r="AZ732" s="21">
        <v>8682740</v>
      </c>
      <c r="BA732" s="21">
        <v>-865717</v>
      </c>
      <c r="BB732" s="44">
        <v>7795086</v>
      </c>
      <c r="BC732" s="44"/>
      <c r="BD732" s="44"/>
      <c r="BE732" s="44">
        <v>6929369</v>
      </c>
      <c r="BF732" s="44">
        <v>867763</v>
      </c>
      <c r="BG732" s="44"/>
      <c r="BH732" s="44">
        <v>470974</v>
      </c>
      <c r="BI732" s="21"/>
      <c r="BJ732" s="21"/>
      <c r="BK732" s="21">
        <v>3452329</v>
      </c>
      <c r="BL732" s="21">
        <v>907200</v>
      </c>
      <c r="BM732" s="21">
        <v>16762</v>
      </c>
      <c r="BN732" s="21">
        <v>5715028</v>
      </c>
      <c r="BO732" s="21"/>
      <c r="BP732" s="21"/>
      <c r="BQ732" s="44"/>
      <c r="BR732" s="21"/>
      <c r="BS732" s="44"/>
      <c r="BT732" s="21"/>
      <c r="BU732" s="44"/>
      <c r="BV732" s="21"/>
      <c r="BW732" s="44">
        <v>554089</v>
      </c>
      <c r="BX732" s="21"/>
      <c r="BY732" s="21"/>
      <c r="BZ732" s="21"/>
      <c r="CA732" s="44">
        <v>1289</v>
      </c>
      <c r="CB732" s="44"/>
      <c r="CC732" s="44"/>
      <c r="CD732" s="44"/>
      <c r="CE732" s="44"/>
      <c r="CF732" s="44"/>
      <c r="CG732" s="44">
        <v>2213771</v>
      </c>
      <c r="CH732" s="44"/>
      <c r="CI732" s="21">
        <v>7590</v>
      </c>
      <c r="CJ732" s="44"/>
      <c r="CK732" s="21">
        <v>3863</v>
      </c>
      <c r="CL732" s="44"/>
      <c r="CM732" s="44">
        <v>32942</v>
      </c>
      <c r="CN732" s="44">
        <v>0</v>
      </c>
      <c r="CO732" s="44">
        <v>770171</v>
      </c>
      <c r="CP732" s="44">
        <v>0</v>
      </c>
      <c r="CQ732" s="21">
        <v>788137</v>
      </c>
      <c r="CR732" s="44">
        <v>135566</v>
      </c>
      <c r="CS732" s="44">
        <v>690092</v>
      </c>
      <c r="CT732" s="44">
        <v>299789</v>
      </c>
      <c r="CU732" s="44"/>
      <c r="CV732" s="44">
        <v>63905</v>
      </c>
      <c r="CW732" s="21"/>
      <c r="CX732" s="21"/>
      <c r="CY732" s="21"/>
      <c r="CZ732" s="21"/>
      <c r="DA732" s="21"/>
      <c r="DB732" s="21"/>
      <c r="DC732" s="21"/>
      <c r="DD732" s="21"/>
      <c r="DE732" s="44"/>
      <c r="DF732" s="21"/>
      <c r="DG732" s="44"/>
      <c r="DH732" s="21"/>
      <c r="DI732" s="44"/>
      <c r="DJ732" s="44"/>
      <c r="DK732" s="44"/>
      <c r="DL732" s="44"/>
      <c r="DM732" s="21">
        <v>21748</v>
      </c>
      <c r="DN732" s="44"/>
      <c r="DO732" s="44"/>
      <c r="DP732" s="44"/>
      <c r="DQ732" s="44"/>
      <c r="DR732" s="44"/>
      <c r="DS732" s="44"/>
      <c r="DT732" s="44"/>
      <c r="DU732" s="44"/>
      <c r="DV732" s="44"/>
      <c r="DW732" s="44"/>
      <c r="DX732" s="44"/>
      <c r="DY732" s="44"/>
      <c r="DZ732" s="44"/>
      <c r="EA732" s="44"/>
      <c r="EB732" s="21"/>
      <c r="EC732" s="44">
        <v>-92779</v>
      </c>
      <c r="ED732" s="44"/>
      <c r="EE732" s="21"/>
      <c r="EF732" s="44"/>
      <c r="EG732" s="21">
        <v>106936</v>
      </c>
      <c r="EH732" s="44"/>
      <c r="EI732" s="21"/>
      <c r="EJ732" s="44"/>
      <c r="EK732" s="44"/>
      <c r="EL732" s="21"/>
      <c r="EM732" s="44">
        <v>648698</v>
      </c>
      <c r="EN732" s="44"/>
      <c r="EO732" s="44"/>
      <c r="EP732" s="21"/>
      <c r="EQ732" s="21"/>
      <c r="ER732" s="21"/>
      <c r="ES732" s="21"/>
      <c r="ET732" s="44"/>
      <c r="EU732" s="21"/>
      <c r="EV732" s="44"/>
      <c r="EW732" s="21"/>
      <c r="EX732" s="44"/>
      <c r="EY732" s="44"/>
      <c r="EZ732" s="21"/>
      <c r="FA732" s="21"/>
      <c r="FB732" s="44"/>
      <c r="FC732" s="44"/>
      <c r="FD732" s="21"/>
      <c r="FE732" s="112"/>
      <c r="FF732" s="44"/>
      <c r="FG732" s="44">
        <v>4712388</v>
      </c>
      <c r="FH732" s="44">
        <v>1745129</v>
      </c>
      <c r="FI732" s="44">
        <v>2225223</v>
      </c>
      <c r="FJ732" s="44"/>
      <c r="FK732" s="44">
        <v>4066475</v>
      </c>
      <c r="FL732" s="44"/>
      <c r="FM732" s="44"/>
      <c r="FN732" s="44"/>
      <c r="FO732" s="44"/>
      <c r="FP732" s="44"/>
      <c r="FQ732" s="44"/>
      <c r="FR732" s="44"/>
      <c r="FS732" s="44"/>
      <c r="FT732" s="44">
        <v>35446</v>
      </c>
      <c r="FU732" s="44"/>
      <c r="FV732" s="21">
        <v>848622</v>
      </c>
      <c r="FW732" s="44"/>
      <c r="FX732" s="44">
        <v>550077</v>
      </c>
      <c r="FY732" s="44">
        <v>79784</v>
      </c>
      <c r="FZ732" s="44">
        <v>379353</v>
      </c>
      <c r="GA732" s="44">
        <v>160874</v>
      </c>
      <c r="GB732" s="44"/>
      <c r="GC732" s="44">
        <v>40547</v>
      </c>
      <c r="GD732" s="44">
        <v>192359</v>
      </c>
      <c r="GE732" s="44">
        <v>139490</v>
      </c>
      <c r="GF732" s="44">
        <v>39095</v>
      </c>
      <c r="GG732" s="44">
        <v>463340</v>
      </c>
      <c r="GH732" s="44">
        <v>60117</v>
      </c>
      <c r="GI732" s="44">
        <v>78359</v>
      </c>
      <c r="GJ732" s="44">
        <v>125561</v>
      </c>
      <c r="GK732" s="44">
        <v>1195053</v>
      </c>
      <c r="GL732" s="44">
        <v>102985</v>
      </c>
      <c r="GM732" s="44">
        <v>761</v>
      </c>
      <c r="GN732" s="44">
        <v>704</v>
      </c>
      <c r="GO732" s="44">
        <v>14035</v>
      </c>
      <c r="GP732" s="44"/>
      <c r="GQ732" s="44">
        <v>65426</v>
      </c>
      <c r="GR732" s="44">
        <v>44277</v>
      </c>
      <c r="GS732" s="44">
        <v>7185820</v>
      </c>
      <c r="GT732" s="44">
        <v>77541</v>
      </c>
      <c r="GU732" s="21">
        <v>20219005</v>
      </c>
      <c r="GV732" s="44">
        <v>5371788</v>
      </c>
      <c r="GW732" s="44">
        <v>2392014</v>
      </c>
      <c r="GX732" s="44"/>
      <c r="GY732" s="44">
        <v>35246168</v>
      </c>
      <c r="GZ732" s="44">
        <v>7343661</v>
      </c>
      <c r="HA732" s="44">
        <v>5127216</v>
      </c>
      <c r="HB732" s="44">
        <v>32176653</v>
      </c>
      <c r="HC732" s="44">
        <v>-9401362</v>
      </c>
      <c r="HD732" s="44">
        <v>35246168</v>
      </c>
      <c r="HE732" s="21"/>
      <c r="HF732" s="21"/>
      <c r="HG732" s="21"/>
      <c r="HH732" s="21">
        <v>143678</v>
      </c>
      <c r="HI732" s="21">
        <v>17416504</v>
      </c>
      <c r="HJ732" s="44">
        <v>54914391</v>
      </c>
      <c r="HK732" s="21">
        <v>34963805</v>
      </c>
      <c r="HL732" s="21">
        <v>10112348</v>
      </c>
      <c r="HM732" s="21">
        <v>117407048</v>
      </c>
      <c r="HN732" s="21">
        <v>-97188043</v>
      </c>
      <c r="HO732" s="21"/>
      <c r="HP732" s="44"/>
      <c r="HQ732" s="47">
        <v>32032975</v>
      </c>
      <c r="HR732" s="47">
        <v>32176653</v>
      </c>
      <c r="HS732" s="47"/>
      <c r="HT732" s="47" t="s">
        <v>1759</v>
      </c>
      <c r="HU732" s="47">
        <v>0</v>
      </c>
      <c r="HV732" s="47">
        <v>1348</v>
      </c>
      <c r="HW732" s="47">
        <v>0</v>
      </c>
      <c r="HX732" s="47">
        <v>14187</v>
      </c>
      <c r="HY732" s="47">
        <v>30642</v>
      </c>
      <c r="HZ732" s="47">
        <v>31674</v>
      </c>
      <c r="IA732" s="47">
        <v>0</v>
      </c>
      <c r="IB732" s="47">
        <v>0</v>
      </c>
      <c r="IC732" s="47">
        <v>1761</v>
      </c>
      <c r="ID732">
        <v>18685</v>
      </c>
      <c r="IE732" s="47"/>
      <c r="IF732">
        <v>4815</v>
      </c>
      <c r="IG732" s="47">
        <v>1256</v>
      </c>
      <c r="IH732" s="47">
        <v>13427</v>
      </c>
      <c r="II732">
        <v>1311</v>
      </c>
      <c r="IJ732">
        <v>1882</v>
      </c>
      <c r="IK732">
        <v>1963</v>
      </c>
      <c r="IL732">
        <v>6680</v>
      </c>
      <c r="IM732">
        <v>129631</v>
      </c>
      <c r="IN732">
        <v>0</v>
      </c>
      <c r="IO732">
        <v>44</v>
      </c>
      <c r="IP732">
        <v>45</v>
      </c>
      <c r="IQ732">
        <v>80</v>
      </c>
      <c r="IR732">
        <v>0</v>
      </c>
      <c r="IS732">
        <v>0</v>
      </c>
      <c r="IT732">
        <v>169</v>
      </c>
      <c r="IU732">
        <v>179984</v>
      </c>
      <c r="IV732">
        <v>0</v>
      </c>
      <c r="IW732">
        <v>798829</v>
      </c>
      <c r="IX732">
        <v>957433</v>
      </c>
      <c r="IY732">
        <v>800232</v>
      </c>
      <c r="IZ732">
        <v>0</v>
      </c>
      <c r="JA732">
        <v>0</v>
      </c>
      <c r="JB732">
        <v>94955</v>
      </c>
      <c r="JC732">
        <v>1078732</v>
      </c>
      <c r="JD732"/>
      <c r="JE732">
        <v>94613</v>
      </c>
      <c r="JF732">
        <v>24398</v>
      </c>
      <c r="JG732">
        <v>286686</v>
      </c>
      <c r="JH732">
        <v>43669</v>
      </c>
      <c r="JI732">
        <v>47248</v>
      </c>
      <c r="JJ732">
        <v>91504</v>
      </c>
      <c r="JK732">
        <v>214105</v>
      </c>
      <c r="JL732">
        <v>4712388</v>
      </c>
      <c r="JM732">
        <v>0</v>
      </c>
      <c r="JN732">
        <v>1774</v>
      </c>
      <c r="JO732">
        <v>1349</v>
      </c>
      <c r="JP732">
        <v>1595</v>
      </c>
      <c r="JQ732">
        <v>0</v>
      </c>
      <c r="JR732">
        <v>0</v>
      </c>
      <c r="JS732">
        <v>4718</v>
      </c>
      <c r="JT732"/>
      <c r="JU732"/>
      <c r="JV732"/>
      <c r="JW732"/>
      <c r="JX732"/>
      <c r="JY732">
        <v>18685</v>
      </c>
      <c r="JZ732"/>
      <c r="KA732"/>
      <c r="KB732"/>
      <c r="KC732"/>
      <c r="KD732"/>
      <c r="KE732">
        <v>1078732</v>
      </c>
      <c r="KF732"/>
      <c r="KG732"/>
      <c r="KH732"/>
      <c r="KI732"/>
      <c r="KJ732"/>
      <c r="KK732"/>
      <c r="KL732"/>
      <c r="KM732"/>
      <c r="KN732"/>
      <c r="KO732">
        <v>0</v>
      </c>
      <c r="KP732">
        <v>1</v>
      </c>
      <c r="KQ732">
        <v>0</v>
      </c>
      <c r="KR732">
        <v>1</v>
      </c>
      <c r="KS732">
        <v>0</v>
      </c>
      <c r="KT732">
        <v>0</v>
      </c>
      <c r="KU732">
        <v>1</v>
      </c>
      <c r="KV732">
        <v>0</v>
      </c>
      <c r="KW732">
        <v>0</v>
      </c>
      <c r="KX732">
        <v>0</v>
      </c>
      <c r="KY732">
        <v>0</v>
      </c>
      <c r="KZ732">
        <v>0</v>
      </c>
      <c r="LA732">
        <v>0</v>
      </c>
      <c r="LB732">
        <v>0</v>
      </c>
      <c r="LC732">
        <v>0</v>
      </c>
      <c r="LD732">
        <v>1</v>
      </c>
      <c r="LE732">
        <v>0</v>
      </c>
      <c r="LF732">
        <v>0</v>
      </c>
      <c r="LG732">
        <v>0</v>
      </c>
      <c r="LH732">
        <v>0</v>
      </c>
    </row>
    <row r="733" spans="1:320" s="34" customFormat="1" ht="15" customHeight="1" x14ac:dyDescent="0.25">
      <c r="A733" s="45">
        <v>206344211</v>
      </c>
      <c r="B733" s="45" t="s">
        <v>5749</v>
      </c>
      <c r="C733" s="46">
        <v>45292</v>
      </c>
      <c r="D733" s="46">
        <v>45657</v>
      </c>
      <c r="E733" s="47">
        <v>366</v>
      </c>
      <c r="F733" s="45" t="s">
        <v>883</v>
      </c>
      <c r="G733" s="45" t="s">
        <v>884</v>
      </c>
      <c r="H733" s="45" t="s">
        <v>1436</v>
      </c>
      <c r="I733" s="45" t="s">
        <v>886</v>
      </c>
      <c r="J733" s="45" t="s">
        <v>887</v>
      </c>
      <c r="K733" s="45" t="s">
        <v>1392</v>
      </c>
      <c r="L733" s="115" t="s">
        <v>5229</v>
      </c>
      <c r="M733" s="45" t="s">
        <v>5750</v>
      </c>
      <c r="N733" s="45" t="s">
        <v>5751</v>
      </c>
      <c r="O733" s="45" t="s">
        <v>5558</v>
      </c>
      <c r="P733" s="45" t="s">
        <v>5752</v>
      </c>
      <c r="Q733" s="45"/>
      <c r="R733" t="s">
        <v>5753</v>
      </c>
      <c r="S733" s="45" t="s">
        <v>893</v>
      </c>
      <c r="T733" t="s">
        <v>5754</v>
      </c>
      <c r="U733" s="47">
        <v>40</v>
      </c>
      <c r="V733" s="47">
        <v>40</v>
      </c>
      <c r="W733" s="47" t="s">
        <v>1728</v>
      </c>
      <c r="X733" s="47">
        <v>14640</v>
      </c>
      <c r="Y733" s="47">
        <v>14276</v>
      </c>
      <c r="Z733" s="48">
        <v>97.51</v>
      </c>
      <c r="AA733" s="44">
        <v>574</v>
      </c>
      <c r="AB733" s="44">
        <v>573</v>
      </c>
      <c r="AC733" s="44">
        <v>13297</v>
      </c>
      <c r="AD733" s="44"/>
      <c r="AE733" s="44"/>
      <c r="AF733" s="44"/>
      <c r="AG733" s="44"/>
      <c r="AH733" s="47">
        <v>805</v>
      </c>
      <c r="AI733" s="47">
        <v>174</v>
      </c>
      <c r="AJ733"/>
      <c r="AK733" t="s">
        <v>895</v>
      </c>
      <c r="AL733">
        <v>14276</v>
      </c>
      <c r="AM733"/>
      <c r="AN733"/>
      <c r="AO733"/>
      <c r="AP733"/>
      <c r="AQ733"/>
      <c r="AR733" s="44"/>
      <c r="AS733" s="44"/>
      <c r="AT733" s="44"/>
      <c r="AU733" s="44">
        <v>12134600</v>
      </c>
      <c r="AV733" s="44">
        <v>4396373</v>
      </c>
      <c r="AW733" s="44">
        <v>1911811</v>
      </c>
      <c r="AX733" s="44">
        <v>2400</v>
      </c>
      <c r="AY733" s="44">
        <v>14621562</v>
      </c>
      <c r="AZ733" s="21">
        <v>12056231</v>
      </c>
      <c r="BA733" s="21">
        <v>2565331</v>
      </c>
      <c r="BB733" s="44"/>
      <c r="BC733" s="44"/>
      <c r="BD733" s="44"/>
      <c r="BE733" s="44">
        <v>2565331</v>
      </c>
      <c r="BF733" s="44">
        <v>11302450</v>
      </c>
      <c r="BG733" s="44"/>
      <c r="BH733" s="44"/>
      <c r="BI733" s="21"/>
      <c r="BJ733" s="21">
        <v>684250</v>
      </c>
      <c r="BK733" s="21"/>
      <c r="BL733" s="21">
        <v>147900</v>
      </c>
      <c r="BM733" s="21"/>
      <c r="BN733" s="21">
        <v>12134600</v>
      </c>
      <c r="BO733" s="21"/>
      <c r="BP733" s="21"/>
      <c r="BQ733" s="44"/>
      <c r="BR733" s="21"/>
      <c r="BS733" s="44"/>
      <c r="BT733" s="21"/>
      <c r="BU733" s="44"/>
      <c r="BV733" s="21"/>
      <c r="BW733" s="44">
        <v>4101990</v>
      </c>
      <c r="BX733" s="21"/>
      <c r="BY733" s="21"/>
      <c r="BZ733" s="21"/>
      <c r="CA733" s="44"/>
      <c r="CB733" s="44"/>
      <c r="CC733" s="44"/>
      <c r="CD733" s="44"/>
      <c r="CE733" s="44">
        <v>269737</v>
      </c>
      <c r="CF733" s="44"/>
      <c r="CG733" s="44"/>
      <c r="CH733" s="44"/>
      <c r="CI733" s="21">
        <v>24646</v>
      </c>
      <c r="CJ733" s="44"/>
      <c r="CK733" s="21"/>
      <c r="CL733" s="44"/>
      <c r="CM733" s="44">
        <v>3612</v>
      </c>
      <c r="CN733" s="44">
        <v>0</v>
      </c>
      <c r="CO733" s="44">
        <v>2008175</v>
      </c>
      <c r="CP733" s="44">
        <v>0</v>
      </c>
      <c r="CQ733" s="21">
        <v>1638000</v>
      </c>
      <c r="CR733" s="44">
        <v>125645</v>
      </c>
      <c r="CS733" s="44">
        <v>430611</v>
      </c>
      <c r="CT733" s="44">
        <v>81944</v>
      </c>
      <c r="CU733" s="44"/>
      <c r="CV733" s="44">
        <v>108386</v>
      </c>
      <c r="CW733" s="21"/>
      <c r="CX733" s="21"/>
      <c r="CY733" s="21"/>
      <c r="CZ733" s="21"/>
      <c r="DA733" s="21"/>
      <c r="DB733" s="21"/>
      <c r="DC733" s="21"/>
      <c r="DD733" s="21"/>
      <c r="DE733" s="44"/>
      <c r="DF733" s="21"/>
      <c r="DG733" s="44"/>
      <c r="DH733" s="21"/>
      <c r="DI733" s="44"/>
      <c r="DJ733" s="44"/>
      <c r="DK733" s="44"/>
      <c r="DL733" s="44"/>
      <c r="DM733" s="21"/>
      <c r="DN733" s="44"/>
      <c r="DO733" s="44"/>
      <c r="DP733" s="44"/>
      <c r="DQ733" s="44"/>
      <c r="DR733" s="44"/>
      <c r="DS733" s="44"/>
      <c r="DT733" s="44"/>
      <c r="DU733" s="44"/>
      <c r="DV733" s="44"/>
      <c r="DW733" s="44"/>
      <c r="DX733" s="44"/>
      <c r="DY733" s="44"/>
      <c r="DZ733" s="44"/>
      <c r="EA733" s="44"/>
      <c r="EB733" s="21"/>
      <c r="EC733" s="44">
        <v>1727657</v>
      </c>
      <c r="ED733" s="44"/>
      <c r="EE733" s="21"/>
      <c r="EF733" s="44"/>
      <c r="EG733" s="21"/>
      <c r="EH733" s="44"/>
      <c r="EI733" s="21"/>
      <c r="EJ733" s="44"/>
      <c r="EK733" s="44">
        <v>177707</v>
      </c>
      <c r="EL733" s="21"/>
      <c r="EM733" s="44"/>
      <c r="EN733" s="44"/>
      <c r="EO733" s="44"/>
      <c r="EP733" s="21"/>
      <c r="EQ733" s="21"/>
      <c r="ER733" s="21"/>
      <c r="ES733" s="21"/>
      <c r="ET733" s="44"/>
      <c r="EU733" s="21"/>
      <c r="EV733" s="44"/>
      <c r="EW733" s="21"/>
      <c r="EX733" s="44"/>
      <c r="EY733" s="44"/>
      <c r="EZ733" s="21"/>
      <c r="FA733" s="21"/>
      <c r="FB733" s="44"/>
      <c r="FC733" s="44">
        <v>6447</v>
      </c>
      <c r="FD733" s="21"/>
      <c r="FE733" s="112"/>
      <c r="FF733" s="44"/>
      <c r="FG733" s="44">
        <v>5523555</v>
      </c>
      <c r="FH733" s="44">
        <v>971575</v>
      </c>
      <c r="FI733" s="44">
        <v>5561101</v>
      </c>
      <c r="FJ733" s="44">
        <v>68262</v>
      </c>
      <c r="FK733" s="44">
        <v>3986170</v>
      </c>
      <c r="FL733" s="44"/>
      <c r="FM733" s="44"/>
      <c r="FN733" s="44"/>
      <c r="FO733" s="44"/>
      <c r="FP733" s="44"/>
      <c r="FQ733" s="44"/>
      <c r="FR733" s="44"/>
      <c r="FS733" s="44"/>
      <c r="FT733" s="44">
        <v>191513</v>
      </c>
      <c r="FU733" s="44"/>
      <c r="FV733" s="21">
        <v>547514</v>
      </c>
      <c r="FW733" s="44"/>
      <c r="FX733" s="44">
        <v>421477</v>
      </c>
      <c r="FY733" s="44">
        <v>193764</v>
      </c>
      <c r="FZ733" s="44">
        <v>499746</v>
      </c>
      <c r="GA733" s="44">
        <v>156321</v>
      </c>
      <c r="GB733" s="44"/>
      <c r="GC733" s="44">
        <v>93797</v>
      </c>
      <c r="GD733" s="44">
        <v>351330</v>
      </c>
      <c r="GE733" s="44">
        <v>192146</v>
      </c>
      <c r="GF733" s="44">
        <v>95806</v>
      </c>
      <c r="GG733" s="44">
        <v>697630</v>
      </c>
      <c r="GH733" s="44">
        <v>1514</v>
      </c>
      <c r="GI733" s="44">
        <v>66740</v>
      </c>
      <c r="GJ733" s="44"/>
      <c r="GK733" s="44">
        <v>2708991</v>
      </c>
      <c r="GL733" s="44">
        <v>9399</v>
      </c>
      <c r="GM733" s="44">
        <v>1754739</v>
      </c>
      <c r="GN733" s="44">
        <v>8441</v>
      </c>
      <c r="GO733" s="44"/>
      <c r="GP733" s="44"/>
      <c r="GQ733" s="44"/>
      <c r="GR733" s="44">
        <v>79193</v>
      </c>
      <c r="GS733" s="44">
        <v>7384654</v>
      </c>
      <c r="GT733" s="44"/>
      <c r="GU733" s="21">
        <v>40656</v>
      </c>
      <c r="GV733" s="44"/>
      <c r="GW733" s="44">
        <v>118176</v>
      </c>
      <c r="GX733" s="44"/>
      <c r="GY733" s="44">
        <v>7543486</v>
      </c>
      <c r="GZ733" s="44">
        <v>926143</v>
      </c>
      <c r="HA733" s="44"/>
      <c r="HB733" s="44">
        <v>162092</v>
      </c>
      <c r="HC733" s="44">
        <v>6455251</v>
      </c>
      <c r="HD733" s="44">
        <v>7543486</v>
      </c>
      <c r="HE733" s="21"/>
      <c r="HF733" s="21"/>
      <c r="HG733" s="21"/>
      <c r="HH733" s="21">
        <v>162092</v>
      </c>
      <c r="HI733" s="21">
        <v>0</v>
      </c>
      <c r="HJ733" s="44"/>
      <c r="HK733" s="21">
        <v>17145</v>
      </c>
      <c r="HL733" s="21">
        <v>153505</v>
      </c>
      <c r="HM733" s="21">
        <v>170650</v>
      </c>
      <c r="HN733" s="21">
        <v>-129994</v>
      </c>
      <c r="HO733" s="21"/>
      <c r="HP733" s="44"/>
      <c r="HQ733" s="47"/>
      <c r="HR733" s="47">
        <v>162092</v>
      </c>
      <c r="HS733" s="47"/>
      <c r="HT733" s="47" t="s">
        <v>5755</v>
      </c>
      <c r="HU733" s="47">
        <v>5667995.1600000001</v>
      </c>
      <c r="HV733" s="47">
        <v>10111</v>
      </c>
      <c r="HW733" s="47">
        <v>0</v>
      </c>
      <c r="HX733" s="47">
        <v>20502</v>
      </c>
      <c r="HY733" s="47">
        <v>16118</v>
      </c>
      <c r="HZ733" s="47">
        <v>44260</v>
      </c>
      <c r="IA733" s="47">
        <v>0</v>
      </c>
      <c r="IB733" s="47">
        <v>0</v>
      </c>
      <c r="IC733" s="47">
        <v>685</v>
      </c>
      <c r="ID733">
        <v>18295</v>
      </c>
      <c r="IE733" s="47">
        <v>999</v>
      </c>
      <c r="IF733">
        <v>10612</v>
      </c>
      <c r="IG733" s="47">
        <v>4648</v>
      </c>
      <c r="IH733" s="47">
        <v>16251</v>
      </c>
      <c r="II733"/>
      <c r="IJ733">
        <v>2146</v>
      </c>
      <c r="IK733"/>
      <c r="IL733">
        <v>10111</v>
      </c>
      <c r="IM733">
        <v>154738</v>
      </c>
      <c r="IN733">
        <v>0</v>
      </c>
      <c r="IO733">
        <v>462</v>
      </c>
      <c r="IP733">
        <v>584</v>
      </c>
      <c r="IQ733">
        <v>33</v>
      </c>
      <c r="IR733">
        <v>0</v>
      </c>
      <c r="IS733">
        <v>457</v>
      </c>
      <c r="IT733">
        <v>1536</v>
      </c>
      <c r="IU733">
        <v>757660</v>
      </c>
      <c r="IV733">
        <v>0</v>
      </c>
      <c r="IW733">
        <v>896519</v>
      </c>
      <c r="IX733">
        <v>543049</v>
      </c>
      <c r="IY733">
        <v>1109129</v>
      </c>
      <c r="IZ733">
        <v>0</v>
      </c>
      <c r="JA733">
        <v>0</v>
      </c>
      <c r="JB733">
        <v>46244</v>
      </c>
      <c r="JC733">
        <v>990528</v>
      </c>
      <c r="JD733">
        <v>10229</v>
      </c>
      <c r="JE733">
        <v>127514</v>
      </c>
      <c r="JF733">
        <v>68519</v>
      </c>
      <c r="JG733">
        <v>366308</v>
      </c>
      <c r="JH733"/>
      <c r="JI733">
        <v>56572</v>
      </c>
      <c r="JJ733"/>
      <c r="JK733">
        <v>551285</v>
      </c>
      <c r="JL733">
        <v>5523556</v>
      </c>
      <c r="JM733">
        <v>0</v>
      </c>
      <c r="JN733">
        <v>23569</v>
      </c>
      <c r="JO733">
        <v>21913</v>
      </c>
      <c r="JP733">
        <v>760</v>
      </c>
      <c r="JQ733">
        <v>0</v>
      </c>
      <c r="JR733">
        <v>23944</v>
      </c>
      <c r="JS733">
        <v>70186</v>
      </c>
      <c r="JT733"/>
      <c r="JU733"/>
      <c r="JV733"/>
      <c r="JW733"/>
      <c r="JX733"/>
      <c r="JY733">
        <v>18295</v>
      </c>
      <c r="JZ733"/>
      <c r="KA733"/>
      <c r="KB733"/>
      <c r="KC733"/>
      <c r="KD733"/>
      <c r="KE733">
        <v>990528</v>
      </c>
      <c r="KF733">
        <v>121</v>
      </c>
      <c r="KG733">
        <v>198</v>
      </c>
      <c r="KH733">
        <v>79</v>
      </c>
      <c r="KI733">
        <v>88</v>
      </c>
      <c r="KJ733">
        <v>150</v>
      </c>
      <c r="KK733">
        <v>65</v>
      </c>
      <c r="KL733">
        <v>40</v>
      </c>
      <c r="KM733">
        <v>56</v>
      </c>
      <c r="KN733">
        <v>27</v>
      </c>
      <c r="KO733">
        <v>1</v>
      </c>
      <c r="KP733">
        <v>0</v>
      </c>
      <c r="KQ733">
        <v>0</v>
      </c>
      <c r="KR733">
        <v>1</v>
      </c>
      <c r="KS733">
        <v>0</v>
      </c>
      <c r="KT733">
        <v>0</v>
      </c>
      <c r="KU733">
        <v>1</v>
      </c>
      <c r="KV733">
        <v>0</v>
      </c>
      <c r="KW733">
        <v>0</v>
      </c>
      <c r="KX733">
        <v>0</v>
      </c>
      <c r="KY733">
        <v>0</v>
      </c>
      <c r="KZ733">
        <v>0</v>
      </c>
      <c r="LA733">
        <v>0</v>
      </c>
      <c r="LB733">
        <v>0</v>
      </c>
      <c r="LC733">
        <v>0</v>
      </c>
      <c r="LD733">
        <v>1</v>
      </c>
      <c r="LE733">
        <v>0</v>
      </c>
      <c r="LF733">
        <v>0</v>
      </c>
      <c r="LG733">
        <v>0</v>
      </c>
      <c r="LH733">
        <v>0</v>
      </c>
    </row>
    <row r="734" spans="1:320" s="34" customFormat="1" ht="15" customHeight="1" x14ac:dyDescent="0.25">
      <c r="A734" s="45">
        <v>206360042</v>
      </c>
      <c r="B734" s="45" t="s">
        <v>5756</v>
      </c>
      <c r="C734" s="46">
        <v>45292</v>
      </c>
      <c r="D734" s="46">
        <v>45657</v>
      </c>
      <c r="E734" s="47">
        <v>366</v>
      </c>
      <c r="F734" s="45" t="s">
        <v>883</v>
      </c>
      <c r="G734" s="45" t="s">
        <v>893</v>
      </c>
      <c r="H734" s="45" t="s">
        <v>1448</v>
      </c>
      <c r="I734" s="45" t="s">
        <v>916</v>
      </c>
      <c r="J734" s="45" t="s">
        <v>331</v>
      </c>
      <c r="K734" s="45" t="s">
        <v>1405</v>
      </c>
      <c r="L734" s="45" t="s">
        <v>5757</v>
      </c>
      <c r="M734" s="45" t="s">
        <v>5758</v>
      </c>
      <c r="N734" s="45" t="s">
        <v>5759</v>
      </c>
      <c r="O734" s="45" t="s">
        <v>1451</v>
      </c>
      <c r="P734" s="45" t="s">
        <v>5760</v>
      </c>
      <c r="Q734" s="45" t="s">
        <v>5761</v>
      </c>
      <c r="R734" t="s">
        <v>5762</v>
      </c>
      <c r="S734" s="45" t="s">
        <v>884</v>
      </c>
      <c r="T734"/>
      <c r="U734" s="47">
        <v>59</v>
      </c>
      <c r="V734" s="47">
        <v>59</v>
      </c>
      <c r="W734" s="47" t="s">
        <v>1728</v>
      </c>
      <c r="X734" s="47">
        <v>21594</v>
      </c>
      <c r="Y734" s="47">
        <v>19873</v>
      </c>
      <c r="Z734" s="48">
        <v>180.12</v>
      </c>
      <c r="AA734" s="44">
        <v>193</v>
      </c>
      <c r="AB734" s="44">
        <v>188</v>
      </c>
      <c r="AC734" s="44">
        <v>2009</v>
      </c>
      <c r="AD734" s="44"/>
      <c r="AE734" s="44">
        <v>12656</v>
      </c>
      <c r="AF734" s="44"/>
      <c r="AG734" s="44">
        <v>3012</v>
      </c>
      <c r="AH734" s="47"/>
      <c r="AI734" s="47">
        <v>2196</v>
      </c>
      <c r="AJ734"/>
      <c r="AK734" t="s">
        <v>895</v>
      </c>
      <c r="AL734">
        <v>19873</v>
      </c>
      <c r="AM734"/>
      <c r="AN734"/>
      <c r="AO734"/>
      <c r="AP734"/>
      <c r="AQ734"/>
      <c r="AR734" s="44"/>
      <c r="AS734" s="44"/>
      <c r="AT734" s="44"/>
      <c r="AU734" s="44">
        <v>7512367</v>
      </c>
      <c r="AV734" s="44">
        <v>2140145</v>
      </c>
      <c r="AW734" s="44">
        <v>1848382</v>
      </c>
      <c r="AX734" s="44">
        <v>32588</v>
      </c>
      <c r="AY734" s="44">
        <v>7836718</v>
      </c>
      <c r="AZ734" s="21">
        <v>8367277</v>
      </c>
      <c r="BA734" s="21">
        <v>-530559</v>
      </c>
      <c r="BB734" s="44">
        <v>1470721</v>
      </c>
      <c r="BC734" s="44"/>
      <c r="BD734" s="44"/>
      <c r="BE734" s="44">
        <v>940162</v>
      </c>
      <c r="BF734" s="44">
        <v>767120</v>
      </c>
      <c r="BG734" s="44"/>
      <c r="BH734" s="44">
        <v>5042883</v>
      </c>
      <c r="BI734" s="21"/>
      <c r="BJ734" s="21">
        <v>1126524</v>
      </c>
      <c r="BK734" s="21"/>
      <c r="BL734" s="21">
        <v>575840</v>
      </c>
      <c r="BM734" s="21"/>
      <c r="BN734" s="21">
        <v>7512367</v>
      </c>
      <c r="BO734" s="21"/>
      <c r="BP734" s="21"/>
      <c r="BQ734" s="44"/>
      <c r="BR734" s="21"/>
      <c r="BS734" s="44"/>
      <c r="BT734" s="21"/>
      <c r="BU734" s="44"/>
      <c r="BV734" s="21"/>
      <c r="BW734" s="44">
        <v>1019416</v>
      </c>
      <c r="BX734" s="21"/>
      <c r="BY734" s="21"/>
      <c r="BZ734" s="21"/>
      <c r="CA734" s="44">
        <v>53164</v>
      </c>
      <c r="CB734" s="44"/>
      <c r="CC734" s="44"/>
      <c r="CD734" s="44"/>
      <c r="CE734" s="44">
        <v>1035673</v>
      </c>
      <c r="CF734" s="44"/>
      <c r="CG734" s="44"/>
      <c r="CH734" s="44"/>
      <c r="CI734" s="21">
        <v>31892</v>
      </c>
      <c r="CJ734" s="44"/>
      <c r="CK734" s="21"/>
      <c r="CL734" s="44"/>
      <c r="CM734" s="44">
        <v>0</v>
      </c>
      <c r="CN734" s="44">
        <v>0</v>
      </c>
      <c r="CO734" s="44">
        <v>701766</v>
      </c>
      <c r="CP734" s="44">
        <v>0</v>
      </c>
      <c r="CQ734" s="21">
        <v>602797</v>
      </c>
      <c r="CR734" s="44">
        <v>388896</v>
      </c>
      <c r="CS734" s="44">
        <v>344072</v>
      </c>
      <c r="CT734" s="44">
        <v>83935</v>
      </c>
      <c r="CU734" s="44"/>
      <c r="CV734" s="44">
        <v>18679</v>
      </c>
      <c r="CW734" s="21"/>
      <c r="CX734" s="21"/>
      <c r="CY734" s="21"/>
      <c r="CZ734" s="21"/>
      <c r="DA734" s="21"/>
      <c r="DB734" s="21"/>
      <c r="DC734" s="21"/>
      <c r="DD734" s="21"/>
      <c r="DE734" s="44"/>
      <c r="DF734" s="21"/>
      <c r="DG734" s="44"/>
      <c r="DH734" s="21"/>
      <c r="DI734" s="44"/>
      <c r="DJ734" s="44"/>
      <c r="DK734" s="44"/>
      <c r="DL734" s="44"/>
      <c r="DM734" s="21">
        <v>3348</v>
      </c>
      <c r="DN734" s="44"/>
      <c r="DO734" s="44"/>
      <c r="DP734" s="44"/>
      <c r="DQ734" s="44"/>
      <c r="DR734" s="44"/>
      <c r="DS734" s="44"/>
      <c r="DT734" s="44"/>
      <c r="DU734" s="44"/>
      <c r="DV734" s="44"/>
      <c r="DW734" s="44"/>
      <c r="DX734" s="44"/>
      <c r="DY734" s="44"/>
      <c r="DZ734" s="44"/>
      <c r="EA734" s="44"/>
      <c r="EB734" s="21"/>
      <c r="EC734" s="44">
        <v>117646</v>
      </c>
      <c r="ED734" s="44"/>
      <c r="EE734" s="21"/>
      <c r="EF734" s="44"/>
      <c r="EG734" s="21">
        <v>980990</v>
      </c>
      <c r="EH734" s="44"/>
      <c r="EI734" s="21"/>
      <c r="EJ734" s="44"/>
      <c r="EK734" s="44">
        <v>746398</v>
      </c>
      <c r="EL734" s="21"/>
      <c r="EM734" s="44"/>
      <c r="EN734" s="44"/>
      <c r="EO734" s="44"/>
      <c r="EP734" s="21"/>
      <c r="EQ734" s="21"/>
      <c r="ER734" s="21"/>
      <c r="ES734" s="21"/>
      <c r="ET734" s="44"/>
      <c r="EU734" s="21"/>
      <c r="EV734" s="44"/>
      <c r="EW734" s="21"/>
      <c r="EX734" s="44"/>
      <c r="EY734" s="44"/>
      <c r="EZ734" s="21"/>
      <c r="FA734" s="21"/>
      <c r="FB734" s="44"/>
      <c r="FC734" s="44"/>
      <c r="FD734" s="21"/>
      <c r="FE734" s="112"/>
      <c r="FF734" s="44"/>
      <c r="FG734" s="44">
        <v>3495903</v>
      </c>
      <c r="FH734" s="44">
        <v>1108517</v>
      </c>
      <c r="FI734" s="44">
        <v>3762857</v>
      </c>
      <c r="FJ734" s="44">
        <v>173878</v>
      </c>
      <c r="FK734" s="44">
        <v>3562997</v>
      </c>
      <c r="FL734" s="44"/>
      <c r="FM734" s="44"/>
      <c r="FN734" s="44"/>
      <c r="FO734" s="44"/>
      <c r="FP734" s="44"/>
      <c r="FQ734" s="44"/>
      <c r="FR734" s="44"/>
      <c r="FS734" s="44"/>
      <c r="FT734" s="44"/>
      <c r="FU734" s="44"/>
      <c r="FV734" s="21">
        <v>245023</v>
      </c>
      <c r="FW734" s="44"/>
      <c r="FX734" s="44">
        <v>205078</v>
      </c>
      <c r="FY734" s="44">
        <v>89135</v>
      </c>
      <c r="FZ734" s="44">
        <v>133451</v>
      </c>
      <c r="GA734" s="44">
        <v>47445</v>
      </c>
      <c r="GB734" s="44"/>
      <c r="GC734" s="44">
        <v>53904</v>
      </c>
      <c r="GD734" s="44">
        <v>401474</v>
      </c>
      <c r="GE734" s="44">
        <v>204166</v>
      </c>
      <c r="GF734" s="44">
        <v>114646</v>
      </c>
      <c r="GG734" s="44">
        <v>836386</v>
      </c>
      <c r="GH734" s="44">
        <v>89783</v>
      </c>
      <c r="GI734" s="44">
        <v>189697</v>
      </c>
      <c r="GJ734" s="44">
        <v>116090</v>
      </c>
      <c r="GK734" s="44">
        <v>1606861</v>
      </c>
      <c r="GL734" s="44">
        <v>247911</v>
      </c>
      <c r="GM734" s="44">
        <v>777</v>
      </c>
      <c r="GN734" s="44">
        <v>150</v>
      </c>
      <c r="GO734" s="44">
        <v>11493</v>
      </c>
      <c r="GP734" s="44">
        <v>67339</v>
      </c>
      <c r="GQ734" s="44"/>
      <c r="GR734" s="44">
        <v>143471</v>
      </c>
      <c r="GS734" s="44">
        <v>9483834</v>
      </c>
      <c r="GT734" s="44"/>
      <c r="GU734" s="21">
        <v>19814232</v>
      </c>
      <c r="GV734" s="44">
        <v>859695</v>
      </c>
      <c r="GW734" s="44">
        <v>156037</v>
      </c>
      <c r="GX734" s="44"/>
      <c r="GY734" s="44">
        <v>30313798</v>
      </c>
      <c r="GZ734" s="44">
        <v>1280916</v>
      </c>
      <c r="HA734" s="44">
        <v>100793</v>
      </c>
      <c r="HB734" s="44">
        <v>17436299</v>
      </c>
      <c r="HC734" s="44">
        <v>11495790</v>
      </c>
      <c r="HD734" s="44">
        <v>30313798</v>
      </c>
      <c r="HE734" s="21"/>
      <c r="HF734" s="21"/>
      <c r="HG734" s="21"/>
      <c r="HH734" s="21"/>
      <c r="HI734" s="21">
        <v>3239595</v>
      </c>
      <c r="HJ734" s="44">
        <v>26591874</v>
      </c>
      <c r="HK734" s="21"/>
      <c r="HL734" s="21">
        <v>11828875</v>
      </c>
      <c r="HM734" s="21">
        <v>41660344</v>
      </c>
      <c r="HN734" s="21">
        <v>-21846112</v>
      </c>
      <c r="HO734" s="21"/>
      <c r="HP734" s="44"/>
      <c r="HQ734" s="47">
        <v>17379899</v>
      </c>
      <c r="HR734" s="47">
        <v>17436299</v>
      </c>
      <c r="HS734" s="47"/>
      <c r="HT734" s="47" t="s">
        <v>5763</v>
      </c>
      <c r="HU734" s="47">
        <v>6699190.6800000006</v>
      </c>
      <c r="HV734" s="47">
        <v>0</v>
      </c>
      <c r="HW734" s="47">
        <v>0</v>
      </c>
      <c r="HX734" s="47">
        <v>6730</v>
      </c>
      <c r="HY734" s="47">
        <v>20881</v>
      </c>
      <c r="HZ734" s="47">
        <v>54014</v>
      </c>
      <c r="IA734" s="47">
        <v>0</v>
      </c>
      <c r="IB734" s="47">
        <v>0</v>
      </c>
      <c r="IC734" s="47">
        <v>0</v>
      </c>
      <c r="ID734"/>
      <c r="IE734" s="47">
        <v>4275</v>
      </c>
      <c r="IF734">
        <v>6821</v>
      </c>
      <c r="IG734" s="47">
        <v>3411</v>
      </c>
      <c r="IH734" s="47"/>
      <c r="II734">
        <v>2011</v>
      </c>
      <c r="IJ734">
        <v>5851</v>
      </c>
      <c r="IK734">
        <v>2010</v>
      </c>
      <c r="IL734">
        <v>10111</v>
      </c>
      <c r="IM734">
        <v>116115</v>
      </c>
      <c r="IN734">
        <v>0</v>
      </c>
      <c r="IO734">
        <v>23</v>
      </c>
      <c r="IP734">
        <v>1510</v>
      </c>
      <c r="IQ734">
        <v>3807</v>
      </c>
      <c r="IR734">
        <v>0</v>
      </c>
      <c r="IS734">
        <v>0</v>
      </c>
      <c r="IT734">
        <v>5340</v>
      </c>
      <c r="IU734">
        <v>0</v>
      </c>
      <c r="IV734">
        <v>0</v>
      </c>
      <c r="IW734">
        <v>409741</v>
      </c>
      <c r="IX734">
        <v>744092</v>
      </c>
      <c r="IY734">
        <v>1291004</v>
      </c>
      <c r="IZ734">
        <v>0</v>
      </c>
      <c r="JA734">
        <v>0</v>
      </c>
      <c r="JB734">
        <v>0</v>
      </c>
      <c r="JC734"/>
      <c r="JD734">
        <v>127730</v>
      </c>
      <c r="JE734">
        <v>134592</v>
      </c>
      <c r="JF734">
        <v>63943</v>
      </c>
      <c r="JG734"/>
      <c r="JH734">
        <v>66980</v>
      </c>
      <c r="JI734">
        <v>134943</v>
      </c>
      <c r="JJ734">
        <v>93215</v>
      </c>
      <c r="JK734">
        <v>429663</v>
      </c>
      <c r="JL734">
        <v>3495903</v>
      </c>
      <c r="JM734">
        <v>0</v>
      </c>
      <c r="JN734">
        <v>1516</v>
      </c>
      <c r="JO734">
        <v>57864</v>
      </c>
      <c r="JP734">
        <v>101379</v>
      </c>
      <c r="JQ734">
        <v>0</v>
      </c>
      <c r="JR734">
        <v>0</v>
      </c>
      <c r="JS734">
        <v>160759</v>
      </c>
      <c r="JT734"/>
      <c r="JU734"/>
      <c r="JV734"/>
      <c r="JW734"/>
      <c r="JX734"/>
      <c r="JY734"/>
      <c r="JZ734"/>
      <c r="KA734"/>
      <c r="KB734"/>
      <c r="KC734"/>
      <c r="KD734"/>
      <c r="KE734"/>
      <c r="KF734">
        <v>91</v>
      </c>
      <c r="KG734">
        <v>125</v>
      </c>
      <c r="KH734">
        <v>68</v>
      </c>
      <c r="KI734">
        <v>55</v>
      </c>
      <c r="KJ734">
        <v>86</v>
      </c>
      <c r="KK734">
        <v>36</v>
      </c>
      <c r="KL734">
        <v>33</v>
      </c>
      <c r="KM734">
        <v>56</v>
      </c>
      <c r="KN734">
        <v>21</v>
      </c>
      <c r="KO734">
        <v>0</v>
      </c>
      <c r="KP734">
        <v>1</v>
      </c>
      <c r="KQ734">
        <v>0</v>
      </c>
      <c r="KR734">
        <v>1</v>
      </c>
      <c r="KS734">
        <v>0</v>
      </c>
      <c r="KT734">
        <v>0</v>
      </c>
      <c r="KU734">
        <v>1</v>
      </c>
      <c r="KV734">
        <v>0</v>
      </c>
      <c r="KW734">
        <v>0</v>
      </c>
      <c r="KX734">
        <v>0</v>
      </c>
      <c r="KY734">
        <v>0</v>
      </c>
      <c r="KZ734">
        <v>0</v>
      </c>
      <c r="LA734">
        <v>0</v>
      </c>
      <c r="LB734">
        <v>0</v>
      </c>
      <c r="LC734">
        <v>0</v>
      </c>
      <c r="LD734">
        <v>0</v>
      </c>
      <c r="LE734">
        <v>0</v>
      </c>
      <c r="LF734">
        <v>1</v>
      </c>
      <c r="LG734">
        <v>0</v>
      </c>
      <c r="LH734">
        <v>0</v>
      </c>
    </row>
    <row r="735" spans="1:320" s="34" customFormat="1" ht="15" customHeight="1" x14ac:dyDescent="0.25">
      <c r="A735" s="45">
        <v>206360077</v>
      </c>
      <c r="B735" s="45" t="s">
        <v>5764</v>
      </c>
      <c r="C735" s="46">
        <v>45292</v>
      </c>
      <c r="D735" s="46">
        <v>45657</v>
      </c>
      <c r="E735" s="47">
        <v>366</v>
      </c>
      <c r="F735" s="45" t="s">
        <v>883</v>
      </c>
      <c r="G735" s="45" t="s">
        <v>884</v>
      </c>
      <c r="H735" s="45" t="s">
        <v>1448</v>
      </c>
      <c r="I735" s="45" t="s">
        <v>886</v>
      </c>
      <c r="J735" s="45" t="s">
        <v>887</v>
      </c>
      <c r="K735" s="45" t="s">
        <v>1405</v>
      </c>
      <c r="L735" s="45" t="s">
        <v>5765</v>
      </c>
      <c r="M735" s="45" t="s">
        <v>5766</v>
      </c>
      <c r="N735" s="45" t="s">
        <v>5767</v>
      </c>
      <c r="O735" s="45" t="s">
        <v>5768</v>
      </c>
      <c r="P735" s="45" t="s">
        <v>5769</v>
      </c>
      <c r="Q735" s="45" t="s">
        <v>5770</v>
      </c>
      <c r="R735" t="s">
        <v>5771</v>
      </c>
      <c r="S735" s="45" t="s">
        <v>893</v>
      </c>
      <c r="T735"/>
      <c r="U735" s="47">
        <v>104</v>
      </c>
      <c r="V735" s="47">
        <v>104</v>
      </c>
      <c r="W735" s="47" t="s">
        <v>913</v>
      </c>
      <c r="X735" s="47">
        <v>38064</v>
      </c>
      <c r="Y735" s="47">
        <v>35249</v>
      </c>
      <c r="Z735" s="48">
        <v>215.88</v>
      </c>
      <c r="AA735" s="44">
        <v>406</v>
      </c>
      <c r="AB735" s="44">
        <v>404</v>
      </c>
      <c r="AC735" s="44">
        <v>10481</v>
      </c>
      <c r="AD735" s="44">
        <v>12164</v>
      </c>
      <c r="AE735" s="44">
        <v>2333</v>
      </c>
      <c r="AF735" s="44">
        <v>9440</v>
      </c>
      <c r="AG735" s="44"/>
      <c r="AH735" s="47">
        <v>762</v>
      </c>
      <c r="AI735" s="47">
        <v>14</v>
      </c>
      <c r="AJ735">
        <v>55</v>
      </c>
      <c r="AK735" t="s">
        <v>895</v>
      </c>
      <c r="AL735">
        <v>35249</v>
      </c>
      <c r="AM735"/>
      <c r="AN735"/>
      <c r="AO735"/>
      <c r="AP735"/>
      <c r="AQ735"/>
      <c r="AR735" s="44"/>
      <c r="AS735" s="44"/>
      <c r="AT735" s="44"/>
      <c r="AU735" s="44">
        <v>33770534</v>
      </c>
      <c r="AV735" s="44">
        <v>6539480</v>
      </c>
      <c r="AW735" s="44">
        <v>21636895</v>
      </c>
      <c r="AX735" s="44">
        <v>1125</v>
      </c>
      <c r="AY735" s="44">
        <v>18674244</v>
      </c>
      <c r="AZ735" s="21">
        <v>14817621</v>
      </c>
      <c r="BA735" s="21">
        <v>3856623</v>
      </c>
      <c r="BB735" s="44">
        <v>1</v>
      </c>
      <c r="BC735" s="44"/>
      <c r="BD735" s="44"/>
      <c r="BE735" s="44">
        <v>3856624</v>
      </c>
      <c r="BF735" s="44">
        <v>13101250</v>
      </c>
      <c r="BG735" s="44">
        <v>15205000</v>
      </c>
      <c r="BH735" s="44">
        <v>902700</v>
      </c>
      <c r="BI735" s="21">
        <v>3583734</v>
      </c>
      <c r="BJ735" s="21"/>
      <c r="BK735" s="21">
        <v>952500</v>
      </c>
      <c r="BL735" s="21">
        <v>5600</v>
      </c>
      <c r="BM735" s="21">
        <v>19750</v>
      </c>
      <c r="BN735" s="21">
        <v>33770534</v>
      </c>
      <c r="BO735" s="21"/>
      <c r="BP735" s="21"/>
      <c r="BQ735" s="44"/>
      <c r="BR735" s="21"/>
      <c r="BS735" s="44"/>
      <c r="BT735" s="21"/>
      <c r="BU735" s="44"/>
      <c r="BV735" s="21"/>
      <c r="BW735" s="44">
        <v>3733173</v>
      </c>
      <c r="BX735" s="21"/>
      <c r="BY735" s="21">
        <v>2666398</v>
      </c>
      <c r="BZ735" s="21"/>
      <c r="CA735" s="44">
        <v>16257</v>
      </c>
      <c r="CB735" s="44"/>
      <c r="CC735" s="44">
        <v>86</v>
      </c>
      <c r="CD735" s="44"/>
      <c r="CE735" s="44"/>
      <c r="CF735" s="44"/>
      <c r="CG735" s="44">
        <v>123566</v>
      </c>
      <c r="CH735" s="44"/>
      <c r="CI735" s="21"/>
      <c r="CJ735" s="44"/>
      <c r="CK735" s="21"/>
      <c r="CL735" s="44"/>
      <c r="CM735" s="44">
        <v>0</v>
      </c>
      <c r="CN735" s="44">
        <v>0</v>
      </c>
      <c r="CO735" s="44">
        <v>2606875</v>
      </c>
      <c r="CP735" s="44">
        <v>0</v>
      </c>
      <c r="CQ735" s="21">
        <v>2611800</v>
      </c>
      <c r="CR735" s="44">
        <v>300450</v>
      </c>
      <c r="CS735" s="44">
        <v>623207</v>
      </c>
      <c r="CT735" s="44">
        <v>221032</v>
      </c>
      <c r="CU735" s="44"/>
      <c r="CV735" s="44">
        <v>176116</v>
      </c>
      <c r="CW735" s="21"/>
      <c r="CX735" s="21"/>
      <c r="CY735" s="21"/>
      <c r="CZ735" s="21"/>
      <c r="DA735" s="21"/>
      <c r="DB735" s="21"/>
      <c r="DC735" s="21"/>
      <c r="DD735" s="21"/>
      <c r="DE735" s="44"/>
      <c r="DF735" s="21"/>
      <c r="DG735" s="44"/>
      <c r="DH735" s="21"/>
      <c r="DI735" s="44"/>
      <c r="DJ735" s="44"/>
      <c r="DK735" s="44"/>
      <c r="DL735" s="44"/>
      <c r="DM735" s="21"/>
      <c r="DN735" s="44"/>
      <c r="DO735" s="44"/>
      <c r="DP735" s="44"/>
      <c r="DQ735" s="44"/>
      <c r="DR735" s="44"/>
      <c r="DS735" s="44"/>
      <c r="DT735" s="44"/>
      <c r="DU735" s="44"/>
      <c r="DV735" s="44"/>
      <c r="DW735" s="44"/>
      <c r="DX735" s="44"/>
      <c r="DY735" s="44"/>
      <c r="DZ735" s="44"/>
      <c r="EA735" s="44"/>
      <c r="EB735" s="21"/>
      <c r="EC735" s="44">
        <v>7553634</v>
      </c>
      <c r="ED735" s="44"/>
      <c r="EE735" s="21">
        <v>12363624</v>
      </c>
      <c r="EF735" s="44"/>
      <c r="EG735" s="21">
        <v>100852</v>
      </c>
      <c r="EH735" s="44"/>
      <c r="EI735" s="21">
        <v>942726</v>
      </c>
      <c r="EJ735" s="44"/>
      <c r="EK735" s="44"/>
      <c r="EL735" s="21"/>
      <c r="EM735" s="44">
        <v>673436</v>
      </c>
      <c r="EN735" s="44"/>
      <c r="EO735" s="44">
        <v>2623</v>
      </c>
      <c r="EP735" s="21"/>
      <c r="EQ735" s="21"/>
      <c r="ER735" s="21"/>
      <c r="ES735" s="21"/>
      <c r="ET735" s="44"/>
      <c r="EU735" s="21"/>
      <c r="EV735" s="44"/>
      <c r="EW735" s="21"/>
      <c r="EX735" s="44"/>
      <c r="EY735" s="44"/>
      <c r="EZ735" s="21"/>
      <c r="FA735" s="21"/>
      <c r="FB735" s="44"/>
      <c r="FC735" s="44"/>
      <c r="FD735" s="21"/>
      <c r="FE735" s="112"/>
      <c r="FF735" s="44"/>
      <c r="FG735" s="44">
        <v>6909390</v>
      </c>
      <c r="FH735" s="44">
        <v>1691849</v>
      </c>
      <c r="FI735" s="44">
        <v>6216382</v>
      </c>
      <c r="FJ735" s="44">
        <v>175037</v>
      </c>
      <c r="FK735" s="44">
        <v>4856100</v>
      </c>
      <c r="FL735" s="44"/>
      <c r="FM735" s="44"/>
      <c r="FN735" s="44"/>
      <c r="FO735" s="44"/>
      <c r="FP735" s="44"/>
      <c r="FQ735" s="44"/>
      <c r="FR735" s="44"/>
      <c r="FS735" s="44"/>
      <c r="FT735" s="44">
        <v>3715</v>
      </c>
      <c r="FU735" s="44"/>
      <c r="FV735" s="21">
        <v>562158</v>
      </c>
      <c r="FW735" s="44">
        <v>2301</v>
      </c>
      <c r="FX735" s="44">
        <v>517093</v>
      </c>
      <c r="FY735" s="44">
        <v>59490</v>
      </c>
      <c r="FZ735" s="44">
        <v>292305</v>
      </c>
      <c r="GA735" s="44">
        <v>122385</v>
      </c>
      <c r="GB735" s="44"/>
      <c r="GC735" s="44">
        <v>191415</v>
      </c>
      <c r="GD735" s="44">
        <v>377455</v>
      </c>
      <c r="GE735" s="44">
        <v>413603</v>
      </c>
      <c r="GF735" s="44">
        <v>138426</v>
      </c>
      <c r="GG735" s="44">
        <v>921765</v>
      </c>
      <c r="GH735" s="44">
        <v>124016</v>
      </c>
      <c r="GI735" s="44">
        <v>145949</v>
      </c>
      <c r="GJ735" s="44">
        <v>70991</v>
      </c>
      <c r="GK735" s="44">
        <v>4645481</v>
      </c>
      <c r="GL735" s="44">
        <v>51318</v>
      </c>
      <c r="GM735" s="44">
        <v>984195</v>
      </c>
      <c r="GN735" s="44">
        <v>84047</v>
      </c>
      <c r="GO735" s="44">
        <v>21432</v>
      </c>
      <c r="GP735" s="44"/>
      <c r="GQ735" s="44">
        <v>19763</v>
      </c>
      <c r="GR735" s="44">
        <v>212218</v>
      </c>
      <c r="GS735" s="44">
        <v>21192069</v>
      </c>
      <c r="GT735" s="44"/>
      <c r="GU735" s="21">
        <v>345074</v>
      </c>
      <c r="GV735" s="44">
        <v>32784</v>
      </c>
      <c r="GW735" s="44"/>
      <c r="GX735" s="44"/>
      <c r="GY735" s="44">
        <v>21569927</v>
      </c>
      <c r="GZ735" s="44">
        <v>1602763</v>
      </c>
      <c r="HA735" s="44"/>
      <c r="HB735" s="44"/>
      <c r="HC735" s="44">
        <v>19967164</v>
      </c>
      <c r="HD735" s="44">
        <v>21569927</v>
      </c>
      <c r="HE735" s="21">
        <v>18952509</v>
      </c>
      <c r="HF735" s="21"/>
      <c r="HG735" s="21"/>
      <c r="HH735" s="21"/>
      <c r="HI735" s="21">
        <v>0</v>
      </c>
      <c r="HJ735" s="44"/>
      <c r="HK735" s="21">
        <v>473906</v>
      </c>
      <c r="HL735" s="21">
        <v>128290</v>
      </c>
      <c r="HM735" s="21">
        <v>602196</v>
      </c>
      <c r="HN735" s="21">
        <v>-257122</v>
      </c>
      <c r="HO735" s="21"/>
      <c r="HP735" s="44"/>
      <c r="HQ735" s="47"/>
      <c r="HR735" s="47"/>
      <c r="HS735" s="47"/>
      <c r="HT735" s="47" t="s">
        <v>1759</v>
      </c>
      <c r="HU735" s="47">
        <v>0</v>
      </c>
      <c r="HV735" s="47">
        <v>1726</v>
      </c>
      <c r="HW735" s="47">
        <v>0</v>
      </c>
      <c r="HX735" s="47">
        <v>4386</v>
      </c>
      <c r="HY735" s="47">
        <v>38556</v>
      </c>
      <c r="HZ735" s="47">
        <v>80891</v>
      </c>
      <c r="IA735" s="47">
        <v>0</v>
      </c>
      <c r="IB735" s="47">
        <v>0</v>
      </c>
      <c r="IC735" s="47">
        <v>0</v>
      </c>
      <c r="ID735">
        <v>20032</v>
      </c>
      <c r="IE735" s="47">
        <v>3649</v>
      </c>
      <c r="IF735">
        <v>15579</v>
      </c>
      <c r="IG735" s="47">
        <v>4848</v>
      </c>
      <c r="IH735" s="47">
        <v>19032</v>
      </c>
      <c r="II735">
        <v>3675</v>
      </c>
      <c r="IJ735">
        <v>3718</v>
      </c>
      <c r="IK735">
        <v>1503</v>
      </c>
      <c r="IL735">
        <v>19867</v>
      </c>
      <c r="IM735">
        <v>217462</v>
      </c>
      <c r="IN735">
        <v>0</v>
      </c>
      <c r="IO735">
        <v>0</v>
      </c>
      <c r="IP735">
        <v>0</v>
      </c>
      <c r="IQ735">
        <v>0</v>
      </c>
      <c r="IR735">
        <v>0</v>
      </c>
      <c r="IS735">
        <v>0</v>
      </c>
      <c r="IT735">
        <v>0</v>
      </c>
      <c r="IU735">
        <v>150981</v>
      </c>
      <c r="IV735">
        <v>0</v>
      </c>
      <c r="IW735">
        <v>229545</v>
      </c>
      <c r="IX735">
        <v>1364755</v>
      </c>
      <c r="IY735">
        <v>1738171</v>
      </c>
      <c r="IZ735">
        <v>0</v>
      </c>
      <c r="JA735">
        <v>0</v>
      </c>
      <c r="JB735">
        <v>0</v>
      </c>
      <c r="JC735">
        <v>932253</v>
      </c>
      <c r="JD735">
        <v>93779</v>
      </c>
      <c r="JE735">
        <v>291375</v>
      </c>
      <c r="JF735">
        <v>86635</v>
      </c>
      <c r="JG735">
        <v>418050</v>
      </c>
      <c r="JH735">
        <v>94544</v>
      </c>
      <c r="JI735">
        <v>82838</v>
      </c>
      <c r="JJ735">
        <v>50625</v>
      </c>
      <c r="JK735">
        <v>1375839</v>
      </c>
      <c r="JL735">
        <v>6909390</v>
      </c>
      <c r="JM735">
        <v>0</v>
      </c>
      <c r="JN735">
        <v>0</v>
      </c>
      <c r="JO735">
        <v>0</v>
      </c>
      <c r="JP735">
        <v>0</v>
      </c>
      <c r="JQ735">
        <v>0</v>
      </c>
      <c r="JR735">
        <v>0</v>
      </c>
      <c r="JS735">
        <v>0</v>
      </c>
      <c r="JT735"/>
      <c r="JU735"/>
      <c r="JV735"/>
      <c r="JW735"/>
      <c r="JX735"/>
      <c r="JY735">
        <v>20032</v>
      </c>
      <c r="JZ735"/>
      <c r="KA735"/>
      <c r="KB735"/>
      <c r="KC735"/>
      <c r="KD735"/>
      <c r="KE735">
        <v>932253</v>
      </c>
      <c r="KF735">
        <v>142</v>
      </c>
      <c r="KG735">
        <v>272</v>
      </c>
      <c r="KH735">
        <v>79</v>
      </c>
      <c r="KI735">
        <v>101</v>
      </c>
      <c r="KJ735">
        <v>208</v>
      </c>
      <c r="KK735">
        <v>52</v>
      </c>
      <c r="KL735">
        <v>55</v>
      </c>
      <c r="KM735">
        <v>131</v>
      </c>
      <c r="KN735">
        <v>22</v>
      </c>
      <c r="KO735">
        <v>1</v>
      </c>
      <c r="KP735">
        <v>0</v>
      </c>
      <c r="KQ735">
        <v>0</v>
      </c>
      <c r="KR735">
        <v>0</v>
      </c>
      <c r="KS735">
        <v>0</v>
      </c>
      <c r="KT735">
        <v>1</v>
      </c>
      <c r="KU735">
        <v>1</v>
      </c>
      <c r="KV735">
        <v>0</v>
      </c>
      <c r="KW735">
        <v>0</v>
      </c>
      <c r="KX735">
        <v>0</v>
      </c>
      <c r="KY735">
        <v>0</v>
      </c>
      <c r="KZ735">
        <v>0</v>
      </c>
      <c r="LA735">
        <v>0</v>
      </c>
      <c r="LB735">
        <v>0</v>
      </c>
      <c r="LC735">
        <v>0</v>
      </c>
      <c r="LD735">
        <v>1</v>
      </c>
      <c r="LE735">
        <v>0</v>
      </c>
      <c r="LF735">
        <v>0</v>
      </c>
      <c r="LG735">
        <v>0</v>
      </c>
      <c r="LH735">
        <v>0</v>
      </c>
    </row>
    <row r="736" spans="1:320" s="34" customFormat="1" ht="15" customHeight="1" x14ac:dyDescent="0.25">
      <c r="A736" s="45">
        <v>206360188</v>
      </c>
      <c r="B736" s="45" t="s">
        <v>5772</v>
      </c>
      <c r="C736" s="46">
        <v>45292</v>
      </c>
      <c r="D736" s="46">
        <v>45657</v>
      </c>
      <c r="E736" s="47">
        <v>366</v>
      </c>
      <c r="F736" s="45" t="s">
        <v>883</v>
      </c>
      <c r="G736" s="45" t="s">
        <v>884</v>
      </c>
      <c r="H736" s="45" t="s">
        <v>1448</v>
      </c>
      <c r="I736" s="45" t="s">
        <v>886</v>
      </c>
      <c r="J736" s="45" t="s">
        <v>887</v>
      </c>
      <c r="K736" s="45" t="s">
        <v>1405</v>
      </c>
      <c r="L736" s="45" t="s">
        <v>5773</v>
      </c>
      <c r="M736" s="45" t="s">
        <v>5774</v>
      </c>
      <c r="N736" s="45" t="s">
        <v>5775</v>
      </c>
      <c r="O736" s="45" t="s">
        <v>5776</v>
      </c>
      <c r="P736" s="45" t="s">
        <v>5777</v>
      </c>
      <c r="Q736" s="45" t="s">
        <v>5778</v>
      </c>
      <c r="R736" t="s">
        <v>5779</v>
      </c>
      <c r="S736" s="45" t="s">
        <v>893</v>
      </c>
      <c r="T736" t="s">
        <v>5780</v>
      </c>
      <c r="U736" s="47">
        <v>58</v>
      </c>
      <c r="V736" s="47">
        <v>58</v>
      </c>
      <c r="W736" s="47" t="s">
        <v>1728</v>
      </c>
      <c r="X736" s="47">
        <v>21228</v>
      </c>
      <c r="Y736" s="47">
        <v>18626</v>
      </c>
      <c r="Z736" s="48">
        <v>207.19</v>
      </c>
      <c r="AA736" s="44">
        <v>50</v>
      </c>
      <c r="AB736" s="44">
        <v>26</v>
      </c>
      <c r="AC736" s="44">
        <v>1280</v>
      </c>
      <c r="AD736" s="44"/>
      <c r="AE736" s="44">
        <v>1257</v>
      </c>
      <c r="AF736" s="44">
        <v>15772</v>
      </c>
      <c r="AG736" s="44">
        <v>314</v>
      </c>
      <c r="AH736" s="47"/>
      <c r="AI736" s="47">
        <v>3</v>
      </c>
      <c r="AJ736"/>
      <c r="AK736" t="s">
        <v>895</v>
      </c>
      <c r="AL736">
        <v>18626</v>
      </c>
      <c r="AM736"/>
      <c r="AN736"/>
      <c r="AO736"/>
      <c r="AP736"/>
      <c r="AQ736"/>
      <c r="AR736" s="44"/>
      <c r="AS736" s="44"/>
      <c r="AT736" s="44"/>
      <c r="AU736" s="44">
        <v>5214897</v>
      </c>
      <c r="AV736" s="44">
        <v>1372739</v>
      </c>
      <c r="AW736" s="44">
        <v>400892</v>
      </c>
      <c r="AX736" s="44"/>
      <c r="AY736" s="44">
        <v>6186744</v>
      </c>
      <c r="AZ736" s="21">
        <v>7023607</v>
      </c>
      <c r="BA736" s="21">
        <v>-836863</v>
      </c>
      <c r="BB736" s="44"/>
      <c r="BC736" s="44"/>
      <c r="BD736" s="44"/>
      <c r="BE736" s="44">
        <v>-836863</v>
      </c>
      <c r="BF736" s="44">
        <v>285677</v>
      </c>
      <c r="BG736" s="44"/>
      <c r="BH736" s="44">
        <v>698980</v>
      </c>
      <c r="BI736" s="21">
        <v>4154640</v>
      </c>
      <c r="BJ736" s="21">
        <v>91560</v>
      </c>
      <c r="BK736" s="21"/>
      <c r="BL736" s="21">
        <v>-15680</v>
      </c>
      <c r="BM736" s="21">
        <v>-280</v>
      </c>
      <c r="BN736" s="21">
        <v>5214897</v>
      </c>
      <c r="BO736" s="21"/>
      <c r="BP736" s="21"/>
      <c r="BQ736" s="44"/>
      <c r="BR736" s="21"/>
      <c r="BS736" s="44"/>
      <c r="BT736" s="21"/>
      <c r="BU736" s="44"/>
      <c r="BV736" s="21"/>
      <c r="BW736" s="44">
        <v>1319204</v>
      </c>
      <c r="BX736" s="21"/>
      <c r="BY736" s="21"/>
      <c r="BZ736" s="21"/>
      <c r="CA736" s="44"/>
      <c r="CB736" s="44"/>
      <c r="CC736" s="44"/>
      <c r="CD736" s="44"/>
      <c r="CE736" s="44"/>
      <c r="CF736" s="44"/>
      <c r="CG736" s="44"/>
      <c r="CH736" s="44"/>
      <c r="CI736" s="21">
        <v>53535</v>
      </c>
      <c r="CJ736" s="44"/>
      <c r="CK736" s="21"/>
      <c r="CL736" s="44"/>
      <c r="CM736" s="44">
        <v>255603</v>
      </c>
      <c r="CN736" s="44">
        <v>0</v>
      </c>
      <c r="CO736" s="44">
        <v>947819</v>
      </c>
      <c r="CP736" s="44">
        <v>0</v>
      </c>
      <c r="CQ736" s="21">
        <v>155047</v>
      </c>
      <c r="CR736" s="44">
        <v>14270</v>
      </c>
      <c r="CS736" s="44">
        <v>0</v>
      </c>
      <c r="CT736" s="44">
        <v>0</v>
      </c>
      <c r="CU736" s="44"/>
      <c r="CV736" s="44">
        <v>0</v>
      </c>
      <c r="CW736" s="21"/>
      <c r="CX736" s="21"/>
      <c r="CY736" s="21"/>
      <c r="CZ736" s="21"/>
      <c r="DA736" s="21"/>
      <c r="DB736" s="21"/>
      <c r="DC736" s="21"/>
      <c r="DD736" s="21"/>
      <c r="DE736" s="44"/>
      <c r="DF736" s="21"/>
      <c r="DG736" s="44"/>
      <c r="DH736" s="21"/>
      <c r="DI736" s="44"/>
      <c r="DJ736" s="44"/>
      <c r="DK736" s="44"/>
      <c r="DL736" s="44"/>
      <c r="DM736" s="21"/>
      <c r="DN736" s="44"/>
      <c r="DO736" s="44"/>
      <c r="DP736" s="44"/>
      <c r="DQ736" s="44"/>
      <c r="DR736" s="44"/>
      <c r="DS736" s="44"/>
      <c r="DT736" s="44"/>
      <c r="DU736" s="44"/>
      <c r="DV736" s="44"/>
      <c r="DW736" s="44"/>
      <c r="DX736" s="44"/>
      <c r="DY736" s="44"/>
      <c r="DZ736" s="44"/>
      <c r="EA736" s="44"/>
      <c r="EB736" s="21"/>
      <c r="EC736" s="44">
        <v>-207701</v>
      </c>
      <c r="ED736" s="44"/>
      <c r="EE736" s="21"/>
      <c r="EF736" s="44"/>
      <c r="EG736" s="21">
        <v>108041</v>
      </c>
      <c r="EH736" s="44"/>
      <c r="EI736" s="21">
        <v>479940</v>
      </c>
      <c r="EJ736" s="44"/>
      <c r="EK736" s="44">
        <v>22037</v>
      </c>
      <c r="EL736" s="21"/>
      <c r="EM736" s="44"/>
      <c r="EN736" s="44"/>
      <c r="EO736" s="44">
        <v>-1425</v>
      </c>
      <c r="EP736" s="21"/>
      <c r="EQ736" s="21"/>
      <c r="ER736" s="21"/>
      <c r="ES736" s="21"/>
      <c r="ET736" s="44"/>
      <c r="EU736" s="21"/>
      <c r="EV736" s="44"/>
      <c r="EW736" s="21"/>
      <c r="EX736" s="44"/>
      <c r="EY736" s="44"/>
      <c r="EZ736" s="21"/>
      <c r="FA736" s="21"/>
      <c r="FB736" s="44"/>
      <c r="FC736" s="44"/>
      <c r="FD736" s="21"/>
      <c r="FE736" s="112"/>
      <c r="FF736" s="44"/>
      <c r="FG736" s="44">
        <v>3008441</v>
      </c>
      <c r="FH736" s="44">
        <v>492168</v>
      </c>
      <c r="FI736" s="44">
        <v>3522998</v>
      </c>
      <c r="FJ736" s="44">
        <v>69855</v>
      </c>
      <c r="FK736" s="44">
        <v>2784470</v>
      </c>
      <c r="FL736" s="44"/>
      <c r="FM736" s="44"/>
      <c r="FN736" s="44"/>
      <c r="FO736" s="44"/>
      <c r="FP736" s="44"/>
      <c r="FQ736" s="44"/>
      <c r="FR736" s="44"/>
      <c r="FS736" s="44"/>
      <c r="FT736" s="44">
        <v>13401</v>
      </c>
      <c r="FU736" s="44"/>
      <c r="FV736" s="21">
        <v>41052</v>
      </c>
      <c r="FW736" s="44">
        <v>67441</v>
      </c>
      <c r="FX736" s="44">
        <v>55287</v>
      </c>
      <c r="FY736" s="44">
        <v>1032</v>
      </c>
      <c r="FZ736" s="44">
        <v>45030</v>
      </c>
      <c r="GA736" s="44"/>
      <c r="GB736" s="44"/>
      <c r="GC736" s="44">
        <v>37330</v>
      </c>
      <c r="GD736" s="44">
        <v>192188</v>
      </c>
      <c r="GE736" s="44">
        <v>245027</v>
      </c>
      <c r="GF736" s="44">
        <v>71872</v>
      </c>
      <c r="GG736" s="44">
        <v>584177</v>
      </c>
      <c r="GH736" s="44">
        <v>74680</v>
      </c>
      <c r="GI736" s="44">
        <v>44754</v>
      </c>
      <c r="GJ736" s="44">
        <v>182115</v>
      </c>
      <c r="GK736" s="44">
        <v>1848153</v>
      </c>
      <c r="GL736" s="44">
        <v>83028</v>
      </c>
      <c r="GM736" s="44">
        <v>398162</v>
      </c>
      <c r="GN736" s="44">
        <v>38691</v>
      </c>
      <c r="GO736" s="44">
        <v>9314</v>
      </c>
      <c r="GP736" s="44"/>
      <c r="GQ736" s="44">
        <v>43711</v>
      </c>
      <c r="GR736" s="44">
        <v>162692</v>
      </c>
      <c r="GS736" s="44">
        <v>618423</v>
      </c>
      <c r="GT736" s="44"/>
      <c r="GU736" s="21">
        <v>249018</v>
      </c>
      <c r="GV736" s="44">
        <v>31942</v>
      </c>
      <c r="GW736" s="44">
        <v>8335</v>
      </c>
      <c r="GX736" s="44">
        <v>523368</v>
      </c>
      <c r="GY736" s="44">
        <v>1431086</v>
      </c>
      <c r="GZ736" s="44">
        <v>1658199</v>
      </c>
      <c r="HA736" s="44"/>
      <c r="HB736" s="44"/>
      <c r="HC736" s="44">
        <v>-227113</v>
      </c>
      <c r="HD736" s="44">
        <v>1431086</v>
      </c>
      <c r="HE736" s="21">
        <v>-1735258</v>
      </c>
      <c r="HF736" s="21"/>
      <c r="HG736" s="21">
        <v>356740</v>
      </c>
      <c r="HH736" s="21"/>
      <c r="HI736" s="21">
        <v>0</v>
      </c>
      <c r="HJ736" s="44">
        <v>1794</v>
      </c>
      <c r="HK736" s="21">
        <v>211041</v>
      </c>
      <c r="HL736" s="21">
        <v>118463</v>
      </c>
      <c r="HM736" s="21">
        <v>331298</v>
      </c>
      <c r="HN736" s="21">
        <v>-82280</v>
      </c>
      <c r="HO736" s="21"/>
      <c r="HP736" s="44"/>
      <c r="HQ736" s="47"/>
      <c r="HR736" s="47"/>
      <c r="HS736" s="47"/>
      <c r="HT736" s="47" t="s">
        <v>5781</v>
      </c>
      <c r="HU736" s="47">
        <v>779353.52999999991</v>
      </c>
      <c r="HV736" s="47">
        <v>2012</v>
      </c>
      <c r="HW736" s="47">
        <v>0</v>
      </c>
      <c r="HX736" s="47">
        <v>802</v>
      </c>
      <c r="HY736" s="47">
        <v>16299</v>
      </c>
      <c r="HZ736" s="47">
        <v>42461</v>
      </c>
      <c r="IA736" s="47">
        <v>0</v>
      </c>
      <c r="IB736" s="47">
        <v>0</v>
      </c>
      <c r="IC736" s="47">
        <v>1716</v>
      </c>
      <c r="ID736">
        <v>3946</v>
      </c>
      <c r="IE736" s="47">
        <v>2113</v>
      </c>
      <c r="IF736">
        <v>12094</v>
      </c>
      <c r="IG736" s="47">
        <v>3107</v>
      </c>
      <c r="IH736" s="47">
        <v>13729</v>
      </c>
      <c r="II736">
        <v>1966</v>
      </c>
      <c r="IJ736">
        <v>1999</v>
      </c>
      <c r="IK736">
        <v>2080</v>
      </c>
      <c r="IL736">
        <v>6351</v>
      </c>
      <c r="IM736">
        <v>110675</v>
      </c>
      <c r="IN736">
        <v>0</v>
      </c>
      <c r="IO736">
        <v>28</v>
      </c>
      <c r="IP736">
        <v>3379</v>
      </c>
      <c r="IQ736">
        <v>4276</v>
      </c>
      <c r="IR736">
        <v>0</v>
      </c>
      <c r="IS736">
        <v>0</v>
      </c>
      <c r="IT736">
        <v>7683</v>
      </c>
      <c r="IU736">
        <v>134058</v>
      </c>
      <c r="IV736">
        <v>0</v>
      </c>
      <c r="IW736">
        <v>46861</v>
      </c>
      <c r="IX736">
        <v>599322</v>
      </c>
      <c r="IY736">
        <v>1013433</v>
      </c>
      <c r="IZ736">
        <v>0</v>
      </c>
      <c r="JA736">
        <v>0</v>
      </c>
      <c r="JB736">
        <v>76607</v>
      </c>
      <c r="JC736">
        <v>145915</v>
      </c>
      <c r="JD736">
        <v>49132</v>
      </c>
      <c r="JE736">
        <v>202504</v>
      </c>
      <c r="JF736">
        <v>51857</v>
      </c>
      <c r="JG736">
        <v>293891</v>
      </c>
      <c r="JH736">
        <v>60529</v>
      </c>
      <c r="JI736">
        <v>37026</v>
      </c>
      <c r="JJ736">
        <v>150261</v>
      </c>
      <c r="JK736">
        <v>147045</v>
      </c>
      <c r="JL736">
        <v>3008441</v>
      </c>
      <c r="JM736">
        <v>0</v>
      </c>
      <c r="JN736">
        <v>1678</v>
      </c>
      <c r="JO736">
        <v>206148</v>
      </c>
      <c r="JP736">
        <v>173016</v>
      </c>
      <c r="JQ736">
        <v>0</v>
      </c>
      <c r="JR736">
        <v>0</v>
      </c>
      <c r="JS736">
        <v>380842</v>
      </c>
      <c r="JT736"/>
      <c r="JU736"/>
      <c r="JV736"/>
      <c r="JW736"/>
      <c r="JX736"/>
      <c r="JY736">
        <v>3946</v>
      </c>
      <c r="JZ736"/>
      <c r="KA736"/>
      <c r="KB736"/>
      <c r="KC736"/>
      <c r="KD736"/>
      <c r="KE736">
        <v>145915</v>
      </c>
      <c r="KF736">
        <v>45</v>
      </c>
      <c r="KG736">
        <v>540</v>
      </c>
      <c r="KH736">
        <v>37</v>
      </c>
      <c r="KI736">
        <v>31</v>
      </c>
      <c r="KJ736">
        <v>373</v>
      </c>
      <c r="KK736">
        <v>26</v>
      </c>
      <c r="KL736">
        <v>22</v>
      </c>
      <c r="KM736">
        <v>265</v>
      </c>
      <c r="KN736">
        <v>22</v>
      </c>
      <c r="KO736">
        <v>1</v>
      </c>
      <c r="KP736">
        <v>0</v>
      </c>
      <c r="KQ736">
        <v>0</v>
      </c>
      <c r="KR736">
        <v>1</v>
      </c>
      <c r="KS736">
        <v>0</v>
      </c>
      <c r="KT736">
        <v>0</v>
      </c>
      <c r="KU736">
        <v>1</v>
      </c>
      <c r="KV736">
        <v>0</v>
      </c>
      <c r="KW736">
        <v>0</v>
      </c>
      <c r="KX736">
        <v>0</v>
      </c>
      <c r="KY736">
        <v>0</v>
      </c>
      <c r="KZ736">
        <v>0</v>
      </c>
      <c r="LA736">
        <v>0</v>
      </c>
      <c r="LB736">
        <v>0</v>
      </c>
      <c r="LC736">
        <v>0</v>
      </c>
      <c r="LD736">
        <v>1</v>
      </c>
      <c r="LE736">
        <v>0</v>
      </c>
      <c r="LF736">
        <v>0</v>
      </c>
      <c r="LG736">
        <v>0</v>
      </c>
      <c r="LH736">
        <v>0</v>
      </c>
    </row>
    <row r="737" spans="1:320" s="34" customFormat="1" ht="15" customHeight="1" x14ac:dyDescent="0.25">
      <c r="A737" s="45">
        <v>206361090</v>
      </c>
      <c r="B737" s="45" t="s">
        <v>5782</v>
      </c>
      <c r="C737" s="46">
        <v>45292</v>
      </c>
      <c r="D737" s="46">
        <v>45657</v>
      </c>
      <c r="E737" s="47">
        <v>366</v>
      </c>
      <c r="F737" s="45" t="s">
        <v>883</v>
      </c>
      <c r="G737" s="45" t="s">
        <v>884</v>
      </c>
      <c r="H737" s="45" t="s">
        <v>1448</v>
      </c>
      <c r="I737" s="45" t="s">
        <v>886</v>
      </c>
      <c r="J737" s="45" t="s">
        <v>887</v>
      </c>
      <c r="K737" s="45" t="s">
        <v>1405</v>
      </c>
      <c r="L737" s="45" t="s">
        <v>5757</v>
      </c>
      <c r="M737" s="45" t="s">
        <v>5783</v>
      </c>
      <c r="N737" s="45" t="s">
        <v>5784</v>
      </c>
      <c r="O737" s="45" t="s">
        <v>5785</v>
      </c>
      <c r="P737" s="45" t="s">
        <v>5786</v>
      </c>
      <c r="Q737" s="45" t="s">
        <v>5787</v>
      </c>
      <c r="R737" t="s">
        <v>5788</v>
      </c>
      <c r="S737" s="45" t="s">
        <v>893</v>
      </c>
      <c r="T737"/>
      <c r="U737" s="47">
        <v>59</v>
      </c>
      <c r="V737" s="47">
        <v>59</v>
      </c>
      <c r="W737" s="47" t="s">
        <v>1728</v>
      </c>
      <c r="X737" s="47">
        <v>21594</v>
      </c>
      <c r="Y737" s="47">
        <v>20715</v>
      </c>
      <c r="Z737" s="48">
        <v>225.07</v>
      </c>
      <c r="AA737" s="44">
        <v>142</v>
      </c>
      <c r="AB737" s="44">
        <v>143</v>
      </c>
      <c r="AC737" s="44">
        <v>3645</v>
      </c>
      <c r="AD737" s="44">
        <v>659</v>
      </c>
      <c r="AE737" s="44">
        <v>2333</v>
      </c>
      <c r="AF737" s="44">
        <v>12455</v>
      </c>
      <c r="AG737" s="44"/>
      <c r="AH737" s="47">
        <v>859</v>
      </c>
      <c r="AI737" s="47">
        <v>7</v>
      </c>
      <c r="AJ737">
        <v>757</v>
      </c>
      <c r="AK737" t="s">
        <v>895</v>
      </c>
      <c r="AL737">
        <v>20715</v>
      </c>
      <c r="AM737"/>
      <c r="AN737"/>
      <c r="AO737"/>
      <c r="AP737"/>
      <c r="AQ737"/>
      <c r="AR737" s="44"/>
      <c r="AS737" s="44"/>
      <c r="AT737" s="44"/>
      <c r="AU737" s="44">
        <v>8209943</v>
      </c>
      <c r="AV737" s="44">
        <v>996778</v>
      </c>
      <c r="AW737" s="44">
        <v>387768</v>
      </c>
      <c r="AX737" s="44">
        <v>7625</v>
      </c>
      <c r="AY737" s="44">
        <v>8826578</v>
      </c>
      <c r="AZ737" s="21">
        <v>8296734</v>
      </c>
      <c r="BA737" s="21">
        <v>529844</v>
      </c>
      <c r="BB737" s="44">
        <v>-3303</v>
      </c>
      <c r="BC737" s="44">
        <v>12590</v>
      </c>
      <c r="BD737" s="44"/>
      <c r="BE737" s="44">
        <v>513951</v>
      </c>
      <c r="BF737" s="44">
        <v>1442837</v>
      </c>
      <c r="BG737" s="44">
        <v>234801</v>
      </c>
      <c r="BH737" s="44">
        <v>795361</v>
      </c>
      <c r="BI737" s="21">
        <v>5079370</v>
      </c>
      <c r="BJ737" s="21"/>
      <c r="BK737" s="21">
        <v>347110</v>
      </c>
      <c r="BL737" s="21">
        <v>2772</v>
      </c>
      <c r="BM737" s="21">
        <v>307692</v>
      </c>
      <c r="BN737" s="21">
        <v>8209943</v>
      </c>
      <c r="BO737" s="21"/>
      <c r="BP737" s="21"/>
      <c r="BQ737" s="44"/>
      <c r="BR737" s="21"/>
      <c r="BS737" s="44"/>
      <c r="BT737" s="21"/>
      <c r="BU737" s="44"/>
      <c r="BV737" s="21"/>
      <c r="BW737" s="44">
        <v>695310</v>
      </c>
      <c r="BX737" s="21"/>
      <c r="BY737" s="21">
        <v>108047</v>
      </c>
      <c r="BZ737" s="21"/>
      <c r="CA737" s="44">
        <v>5352</v>
      </c>
      <c r="CB737" s="44"/>
      <c r="CC737" s="44">
        <v>32578</v>
      </c>
      <c r="CD737" s="44"/>
      <c r="CE737" s="44"/>
      <c r="CF737" s="44"/>
      <c r="CG737" s="44">
        <v>155491</v>
      </c>
      <c r="CH737" s="44"/>
      <c r="CI737" s="21"/>
      <c r="CJ737" s="44"/>
      <c r="CK737" s="21"/>
      <c r="CL737" s="44"/>
      <c r="CM737" s="44">
        <v>5409</v>
      </c>
      <c r="CN737" s="44">
        <v>0</v>
      </c>
      <c r="CO737" s="44">
        <v>348796</v>
      </c>
      <c r="CP737" s="44">
        <v>0</v>
      </c>
      <c r="CQ737" s="21">
        <v>352212</v>
      </c>
      <c r="CR737" s="44">
        <v>17940</v>
      </c>
      <c r="CS737" s="44">
        <v>247915</v>
      </c>
      <c r="CT737" s="44">
        <v>7222</v>
      </c>
      <c r="CU737" s="44"/>
      <c r="CV737" s="44">
        <v>17284</v>
      </c>
      <c r="CW737" s="21"/>
      <c r="CX737" s="21"/>
      <c r="CY737" s="21"/>
      <c r="CZ737" s="21"/>
      <c r="DA737" s="21"/>
      <c r="DB737" s="21"/>
      <c r="DC737" s="21"/>
      <c r="DD737" s="21"/>
      <c r="DE737" s="44"/>
      <c r="DF737" s="21"/>
      <c r="DG737" s="44"/>
      <c r="DH737" s="21"/>
      <c r="DI737" s="44"/>
      <c r="DJ737" s="44"/>
      <c r="DK737" s="44"/>
      <c r="DL737" s="44"/>
      <c r="DM737" s="21"/>
      <c r="DN737" s="44"/>
      <c r="DO737" s="44"/>
      <c r="DP737" s="44"/>
      <c r="DQ737" s="44"/>
      <c r="DR737" s="44"/>
      <c r="DS737" s="44"/>
      <c r="DT737" s="44"/>
      <c r="DU737" s="44"/>
      <c r="DV737" s="44"/>
      <c r="DW737" s="44"/>
      <c r="DX737" s="44"/>
      <c r="DY737" s="44"/>
      <c r="DZ737" s="44"/>
      <c r="EA737" s="44"/>
      <c r="EB737" s="21"/>
      <c r="EC737" s="44">
        <v>-1138193</v>
      </c>
      <c r="ED737" s="44"/>
      <c r="EE737" s="21">
        <v>27113</v>
      </c>
      <c r="EF737" s="44"/>
      <c r="EG737" s="21">
        <v>187940</v>
      </c>
      <c r="EH737" s="44"/>
      <c r="EI737" s="21">
        <v>1193345</v>
      </c>
      <c r="EJ737" s="44"/>
      <c r="EK737" s="44"/>
      <c r="EL737" s="21"/>
      <c r="EM737" s="44">
        <v>45895</v>
      </c>
      <c r="EN737" s="44"/>
      <c r="EO737" s="44">
        <v>71668</v>
      </c>
      <c r="EP737" s="21"/>
      <c r="EQ737" s="21"/>
      <c r="ER737" s="21"/>
      <c r="ES737" s="21"/>
      <c r="ET737" s="44"/>
      <c r="EU737" s="21"/>
      <c r="EV737" s="44"/>
      <c r="EW737" s="21"/>
      <c r="EX737" s="44"/>
      <c r="EY737" s="44"/>
      <c r="EZ737" s="21"/>
      <c r="FA737" s="21"/>
      <c r="FB737" s="44"/>
      <c r="FC737" s="44"/>
      <c r="FD737" s="21"/>
      <c r="FE737" s="112"/>
      <c r="FF737" s="44"/>
      <c r="FG737" s="44">
        <v>3848560</v>
      </c>
      <c r="FH737" s="44">
        <v>907057</v>
      </c>
      <c r="FI737" s="44">
        <v>3541117</v>
      </c>
      <c r="FJ737" s="44">
        <v>175797</v>
      </c>
      <c r="FK737" s="44">
        <v>3236007</v>
      </c>
      <c r="FL737" s="44"/>
      <c r="FM737" s="44"/>
      <c r="FN737" s="44"/>
      <c r="FO737" s="44"/>
      <c r="FP737" s="44"/>
      <c r="FQ737" s="44"/>
      <c r="FR737" s="44"/>
      <c r="FS737" s="44"/>
      <c r="FT737" s="44">
        <v>7954</v>
      </c>
      <c r="FU737" s="44">
        <v>6837</v>
      </c>
      <c r="FV737" s="21">
        <v>155155</v>
      </c>
      <c r="FW737" s="44"/>
      <c r="FX737" s="44">
        <v>159112</v>
      </c>
      <c r="FY737" s="44">
        <v>8386</v>
      </c>
      <c r="FZ737" s="44">
        <v>144801</v>
      </c>
      <c r="GA737" s="44">
        <v>8058</v>
      </c>
      <c r="GB737" s="44"/>
      <c r="GC737" s="44">
        <v>17335</v>
      </c>
      <c r="GD737" s="44">
        <v>237657</v>
      </c>
      <c r="GE737" s="44">
        <v>240124</v>
      </c>
      <c r="GF737" s="44">
        <v>70660</v>
      </c>
      <c r="GG737" s="44">
        <v>672570</v>
      </c>
      <c r="GH737" s="44">
        <v>152457</v>
      </c>
      <c r="GI737" s="44">
        <v>39669</v>
      </c>
      <c r="GJ737" s="44">
        <v>75702</v>
      </c>
      <c r="GK737" s="44">
        <v>2393211</v>
      </c>
      <c r="GL737" s="44">
        <v>8711</v>
      </c>
      <c r="GM737" s="44">
        <v>463085</v>
      </c>
      <c r="GN737" s="44">
        <v>46549</v>
      </c>
      <c r="GO737" s="44">
        <v>17764</v>
      </c>
      <c r="GP737" s="44"/>
      <c r="GQ737" s="44">
        <v>2707</v>
      </c>
      <c r="GR737" s="44">
        <v>132223</v>
      </c>
      <c r="GS737" s="44">
        <v>4553419</v>
      </c>
      <c r="GT737" s="44"/>
      <c r="GU737" s="21">
        <v>53724</v>
      </c>
      <c r="GV737" s="44">
        <v>8250</v>
      </c>
      <c r="GW737" s="44">
        <v>49994</v>
      </c>
      <c r="GX737" s="44">
        <v>1155761</v>
      </c>
      <c r="GY737" s="44">
        <v>5821148</v>
      </c>
      <c r="GZ737" s="44">
        <v>5054700</v>
      </c>
      <c r="HA737" s="44"/>
      <c r="HB737" s="44">
        <v>1306547</v>
      </c>
      <c r="HC737" s="44">
        <v>-540099</v>
      </c>
      <c r="HD737" s="44">
        <v>5821148</v>
      </c>
      <c r="HE737" s="21"/>
      <c r="HF737" s="21"/>
      <c r="HG737" s="21"/>
      <c r="HH737" s="21">
        <v>1306547</v>
      </c>
      <c r="HI737" s="21">
        <v>0</v>
      </c>
      <c r="HJ737" s="44"/>
      <c r="HK737" s="21">
        <v>11892</v>
      </c>
      <c r="HL737" s="21">
        <v>72082</v>
      </c>
      <c r="HM737" s="21">
        <v>83974</v>
      </c>
      <c r="HN737" s="21">
        <v>-30250</v>
      </c>
      <c r="HO737" s="21"/>
      <c r="HP737" s="44"/>
      <c r="HQ737" s="47"/>
      <c r="HR737" s="47">
        <v>1306547</v>
      </c>
      <c r="HS737" s="47"/>
      <c r="HT737" s="47" t="s">
        <v>1759</v>
      </c>
      <c r="HU737" s="47">
        <v>0</v>
      </c>
      <c r="HV737" s="47">
        <v>2366</v>
      </c>
      <c r="HW737" s="47">
        <v>0</v>
      </c>
      <c r="HX737" s="47">
        <v>1379</v>
      </c>
      <c r="HY737" s="47">
        <v>24189</v>
      </c>
      <c r="HZ737" s="47">
        <v>54773</v>
      </c>
      <c r="IA737" s="47">
        <v>0</v>
      </c>
      <c r="IB737" s="47">
        <v>0</v>
      </c>
      <c r="IC737" s="47">
        <v>3536</v>
      </c>
      <c r="ID737"/>
      <c r="IE737" s="47">
        <v>1999</v>
      </c>
      <c r="IF737">
        <v>10616</v>
      </c>
      <c r="IG737" s="47">
        <v>3192</v>
      </c>
      <c r="IH737" s="47">
        <v>16256</v>
      </c>
      <c r="II737">
        <v>3355</v>
      </c>
      <c r="IJ737">
        <v>1341</v>
      </c>
      <c r="IK737">
        <v>1642</v>
      </c>
      <c r="IL737">
        <v>12477</v>
      </c>
      <c r="IM737">
        <v>137121</v>
      </c>
      <c r="IN737">
        <v>0</v>
      </c>
      <c r="IO737">
        <v>0</v>
      </c>
      <c r="IP737">
        <v>181</v>
      </c>
      <c r="IQ737">
        <v>29</v>
      </c>
      <c r="IR737">
        <v>0</v>
      </c>
      <c r="IS737">
        <v>0</v>
      </c>
      <c r="IT737">
        <v>210</v>
      </c>
      <c r="IU737">
        <v>175689</v>
      </c>
      <c r="IV737">
        <v>0</v>
      </c>
      <c r="IW737">
        <v>64458</v>
      </c>
      <c r="IX737">
        <v>875124</v>
      </c>
      <c r="IY737">
        <v>1283419</v>
      </c>
      <c r="IZ737">
        <v>0</v>
      </c>
      <c r="JA737">
        <v>0</v>
      </c>
      <c r="JB737">
        <v>120893</v>
      </c>
      <c r="JC737"/>
      <c r="JD737">
        <v>47865</v>
      </c>
      <c r="JE737">
        <v>184580</v>
      </c>
      <c r="JF737">
        <v>53095</v>
      </c>
      <c r="JG737">
        <v>363383</v>
      </c>
      <c r="JH737">
        <v>112342</v>
      </c>
      <c r="JI737">
        <v>31069</v>
      </c>
      <c r="JJ737">
        <v>62640</v>
      </c>
      <c r="JK737">
        <v>474003</v>
      </c>
      <c r="JL737">
        <v>3848560</v>
      </c>
      <c r="JM737">
        <v>0</v>
      </c>
      <c r="JN737">
        <v>0</v>
      </c>
      <c r="JO737">
        <v>8169</v>
      </c>
      <c r="JP737">
        <v>855</v>
      </c>
      <c r="JQ737">
        <v>0</v>
      </c>
      <c r="JR737">
        <v>0</v>
      </c>
      <c r="JS737">
        <v>9024</v>
      </c>
      <c r="JT737"/>
      <c r="JU737"/>
      <c r="JV737"/>
      <c r="JW737"/>
      <c r="JX737"/>
      <c r="JY737"/>
      <c r="JZ737"/>
      <c r="KA737"/>
      <c r="KB737"/>
      <c r="KC737"/>
      <c r="KD737"/>
      <c r="KE737"/>
      <c r="KF737">
        <v>126</v>
      </c>
      <c r="KG737">
        <v>169</v>
      </c>
      <c r="KH737">
        <v>58</v>
      </c>
      <c r="KI737">
        <v>88</v>
      </c>
      <c r="KJ737">
        <v>118</v>
      </c>
      <c r="KK737">
        <v>39</v>
      </c>
      <c r="KL737">
        <v>55</v>
      </c>
      <c r="KM737">
        <v>75</v>
      </c>
      <c r="KN737">
        <v>29</v>
      </c>
      <c r="KO737">
        <v>1</v>
      </c>
      <c r="KP737">
        <v>0</v>
      </c>
      <c r="KQ737">
        <v>0</v>
      </c>
      <c r="KR737">
        <v>1</v>
      </c>
      <c r="KS737">
        <v>0</v>
      </c>
      <c r="KT737">
        <v>0</v>
      </c>
      <c r="KU737">
        <v>1</v>
      </c>
      <c r="KV737">
        <v>0</v>
      </c>
      <c r="KW737">
        <v>0</v>
      </c>
      <c r="KX737">
        <v>0</v>
      </c>
      <c r="KY737">
        <v>0</v>
      </c>
      <c r="KZ737">
        <v>0</v>
      </c>
      <c r="LA737">
        <v>0</v>
      </c>
      <c r="LB737">
        <v>0</v>
      </c>
      <c r="LC737">
        <v>0</v>
      </c>
      <c r="LD737">
        <v>1</v>
      </c>
      <c r="LE737">
        <v>0</v>
      </c>
      <c r="LF737">
        <v>0</v>
      </c>
      <c r="LG737">
        <v>0</v>
      </c>
      <c r="LH737">
        <v>0</v>
      </c>
    </row>
    <row r="738" spans="1:320" s="34" customFormat="1" ht="15" customHeight="1" x14ac:dyDescent="0.25">
      <c r="A738" s="45">
        <v>206361102</v>
      </c>
      <c r="B738" s="45" t="s">
        <v>5789</v>
      </c>
      <c r="C738" s="46">
        <v>45292</v>
      </c>
      <c r="D738" s="46">
        <v>45657</v>
      </c>
      <c r="E738" s="47">
        <v>366</v>
      </c>
      <c r="F738" s="45" t="s">
        <v>883</v>
      </c>
      <c r="G738" s="45" t="s">
        <v>884</v>
      </c>
      <c r="H738" s="45" t="s">
        <v>1448</v>
      </c>
      <c r="I738" s="45" t="s">
        <v>886</v>
      </c>
      <c r="J738" s="45" t="s">
        <v>887</v>
      </c>
      <c r="K738" s="45" t="s">
        <v>1405</v>
      </c>
      <c r="L738" s="45" t="s">
        <v>5765</v>
      </c>
      <c r="M738" s="45" t="s">
        <v>5790</v>
      </c>
      <c r="N738" s="45" t="s">
        <v>5791</v>
      </c>
      <c r="O738" s="45" t="s">
        <v>5768</v>
      </c>
      <c r="P738" s="45" t="s">
        <v>5792</v>
      </c>
      <c r="Q738" s="45" t="s">
        <v>5793</v>
      </c>
      <c r="R738" t="s">
        <v>5794</v>
      </c>
      <c r="S738" s="45" t="s">
        <v>893</v>
      </c>
      <c r="T738"/>
      <c r="U738" s="47">
        <v>58</v>
      </c>
      <c r="V738" s="47">
        <v>58</v>
      </c>
      <c r="W738" s="47" t="s">
        <v>1728</v>
      </c>
      <c r="X738" s="47">
        <v>21228</v>
      </c>
      <c r="Y738" s="47">
        <v>20415</v>
      </c>
      <c r="Z738" s="48">
        <v>227.09</v>
      </c>
      <c r="AA738" s="44">
        <v>71</v>
      </c>
      <c r="AB738" s="44">
        <v>80</v>
      </c>
      <c r="AC738" s="44">
        <v>1128</v>
      </c>
      <c r="AD738" s="44"/>
      <c r="AE738" s="44">
        <v>427</v>
      </c>
      <c r="AF738" s="44">
        <v>17641</v>
      </c>
      <c r="AG738" s="44"/>
      <c r="AH738" s="47">
        <v>209</v>
      </c>
      <c r="AI738" s="47"/>
      <c r="AJ738">
        <v>1010</v>
      </c>
      <c r="AK738" t="s">
        <v>895</v>
      </c>
      <c r="AL738">
        <v>20415</v>
      </c>
      <c r="AM738"/>
      <c r="AN738"/>
      <c r="AO738"/>
      <c r="AP738"/>
      <c r="AQ738"/>
      <c r="AR738" s="44"/>
      <c r="AS738" s="44"/>
      <c r="AT738" s="44"/>
      <c r="AU738" s="44">
        <v>8292550</v>
      </c>
      <c r="AV738" s="44">
        <v>505292</v>
      </c>
      <c r="AW738" s="44">
        <v>1088588</v>
      </c>
      <c r="AX738" s="44">
        <v>53163</v>
      </c>
      <c r="AY738" s="44">
        <v>7762417</v>
      </c>
      <c r="AZ738" s="21">
        <v>8780953</v>
      </c>
      <c r="BA738" s="21">
        <v>-1018536</v>
      </c>
      <c r="BB738" s="44"/>
      <c r="BC738" s="44"/>
      <c r="BD738" s="44"/>
      <c r="BE738" s="44">
        <v>-1018536</v>
      </c>
      <c r="BF738" s="44">
        <v>458192</v>
      </c>
      <c r="BG738" s="44"/>
      <c r="BH738" s="44">
        <v>173447</v>
      </c>
      <c r="BI738" s="21">
        <v>7165754</v>
      </c>
      <c r="BJ738" s="21"/>
      <c r="BK738" s="21">
        <v>84896</v>
      </c>
      <c r="BL738" s="21"/>
      <c r="BM738" s="21">
        <v>410261</v>
      </c>
      <c r="BN738" s="21">
        <v>8292550</v>
      </c>
      <c r="BO738" s="21"/>
      <c r="BP738" s="21"/>
      <c r="BQ738" s="44"/>
      <c r="BR738" s="21"/>
      <c r="BS738" s="44"/>
      <c r="BT738" s="21"/>
      <c r="BU738" s="44"/>
      <c r="BV738" s="21"/>
      <c r="BW738" s="44">
        <v>328372</v>
      </c>
      <c r="BX738" s="21"/>
      <c r="BY738" s="21">
        <v>21840</v>
      </c>
      <c r="BZ738" s="21"/>
      <c r="CA738" s="44">
        <v>4707</v>
      </c>
      <c r="CB738" s="44"/>
      <c r="CC738" s="44">
        <v>150368</v>
      </c>
      <c r="CD738" s="44"/>
      <c r="CE738" s="44"/>
      <c r="CF738" s="44"/>
      <c r="CG738" s="44"/>
      <c r="CH738" s="44"/>
      <c r="CI738" s="21">
        <v>5</v>
      </c>
      <c r="CJ738" s="44"/>
      <c r="CK738" s="21"/>
      <c r="CL738" s="44"/>
      <c r="CM738" s="44">
        <v>1432</v>
      </c>
      <c r="CN738" s="44">
        <v>0</v>
      </c>
      <c r="CO738" s="44">
        <v>205020</v>
      </c>
      <c r="CP738" s="44">
        <v>0</v>
      </c>
      <c r="CQ738" s="21">
        <v>215112</v>
      </c>
      <c r="CR738" s="44">
        <v>25920</v>
      </c>
      <c r="CS738" s="44">
        <v>18004</v>
      </c>
      <c r="CT738" s="44">
        <v>11482</v>
      </c>
      <c r="CU738" s="44"/>
      <c r="CV738" s="44">
        <v>28322</v>
      </c>
      <c r="CW738" s="21"/>
      <c r="CX738" s="21"/>
      <c r="CY738" s="21"/>
      <c r="CZ738" s="21"/>
      <c r="DA738" s="21"/>
      <c r="DB738" s="21"/>
      <c r="DC738" s="21"/>
      <c r="DD738" s="21"/>
      <c r="DE738" s="44"/>
      <c r="DF738" s="21"/>
      <c r="DG738" s="44"/>
      <c r="DH738" s="21"/>
      <c r="DI738" s="44"/>
      <c r="DJ738" s="44"/>
      <c r="DK738" s="44"/>
      <c r="DL738" s="44"/>
      <c r="DM738" s="21"/>
      <c r="DN738" s="44"/>
      <c r="DO738" s="44"/>
      <c r="DP738" s="44"/>
      <c r="DQ738" s="44"/>
      <c r="DR738" s="44"/>
      <c r="DS738" s="44"/>
      <c r="DT738" s="44"/>
      <c r="DU738" s="44"/>
      <c r="DV738" s="44"/>
      <c r="DW738" s="44"/>
      <c r="DX738" s="44"/>
      <c r="DY738" s="44"/>
      <c r="DZ738" s="44"/>
      <c r="EA738" s="44"/>
      <c r="EB738" s="21"/>
      <c r="EC738" s="44">
        <v>-35576</v>
      </c>
      <c r="ED738" s="44"/>
      <c r="EE738" s="21">
        <v>-4583</v>
      </c>
      <c r="EF738" s="44"/>
      <c r="EG738" s="21">
        <v>59604</v>
      </c>
      <c r="EH738" s="44"/>
      <c r="EI738" s="21">
        <v>1058243</v>
      </c>
      <c r="EJ738" s="44"/>
      <c r="EK738" s="44"/>
      <c r="EL738" s="21"/>
      <c r="EM738" s="44"/>
      <c r="EN738" s="44"/>
      <c r="EO738" s="44">
        <v>10900</v>
      </c>
      <c r="EP738" s="21"/>
      <c r="EQ738" s="21"/>
      <c r="ER738" s="21"/>
      <c r="ES738" s="21"/>
      <c r="ET738" s="44"/>
      <c r="EU738" s="21"/>
      <c r="EV738" s="44"/>
      <c r="EW738" s="21"/>
      <c r="EX738" s="44"/>
      <c r="EY738" s="44"/>
      <c r="EZ738" s="21"/>
      <c r="FA738" s="21"/>
      <c r="FB738" s="44"/>
      <c r="FC738" s="44"/>
      <c r="FD738" s="21"/>
      <c r="FE738" s="112"/>
      <c r="FF738" s="44"/>
      <c r="FG738" s="44">
        <v>4256123</v>
      </c>
      <c r="FH738" s="44">
        <v>1012392</v>
      </c>
      <c r="FI738" s="44">
        <v>3512438</v>
      </c>
      <c r="FJ738" s="44"/>
      <c r="FK738" s="44">
        <v>3882747</v>
      </c>
      <c r="FL738" s="44"/>
      <c r="FM738" s="44"/>
      <c r="FN738" s="44"/>
      <c r="FO738" s="44"/>
      <c r="FP738" s="44"/>
      <c r="FQ738" s="44"/>
      <c r="FR738" s="44"/>
      <c r="FS738" s="44"/>
      <c r="FT738" s="44"/>
      <c r="FU738" s="44"/>
      <c r="FV738" s="21">
        <v>95596</v>
      </c>
      <c r="FW738" s="44"/>
      <c r="FX738" s="44">
        <v>104558</v>
      </c>
      <c r="FY738" s="44">
        <v>8114</v>
      </c>
      <c r="FZ738" s="44">
        <v>26985</v>
      </c>
      <c r="GA738" s="44">
        <v>9254</v>
      </c>
      <c r="GB738" s="44"/>
      <c r="GC738" s="44">
        <v>17882</v>
      </c>
      <c r="GD738" s="44">
        <v>382084</v>
      </c>
      <c r="GE738" s="44">
        <v>295112</v>
      </c>
      <c r="GF738" s="44">
        <v>172863</v>
      </c>
      <c r="GG738" s="44">
        <v>759799</v>
      </c>
      <c r="GH738" s="44">
        <v>18398</v>
      </c>
      <c r="GI738" s="44">
        <v>152131</v>
      </c>
      <c r="GJ738" s="44">
        <v>62686</v>
      </c>
      <c r="GK738" s="44">
        <v>2098581</v>
      </c>
      <c r="GL738" s="44"/>
      <c r="GM738" s="44">
        <v>531864</v>
      </c>
      <c r="GN738" s="44">
        <v>32831</v>
      </c>
      <c r="GO738" s="44">
        <v>55939</v>
      </c>
      <c r="GP738" s="44"/>
      <c r="GQ738" s="44">
        <v>10123</v>
      </c>
      <c r="GR738" s="44">
        <v>63406</v>
      </c>
      <c r="GS738" s="44">
        <v>720655</v>
      </c>
      <c r="GT738" s="44"/>
      <c r="GU738" s="21">
        <v>56994</v>
      </c>
      <c r="GV738" s="44"/>
      <c r="GW738" s="44">
        <v>508446</v>
      </c>
      <c r="GX738" s="44"/>
      <c r="GY738" s="44">
        <v>1286095</v>
      </c>
      <c r="GZ738" s="44">
        <v>4070432</v>
      </c>
      <c r="HA738" s="44"/>
      <c r="HB738" s="44"/>
      <c r="HC738" s="44">
        <v>-2784337</v>
      </c>
      <c r="HD738" s="44">
        <v>1286095</v>
      </c>
      <c r="HE738" s="21"/>
      <c r="HF738" s="21">
        <v>508446</v>
      </c>
      <c r="HG738" s="21"/>
      <c r="HH738" s="21"/>
      <c r="HI738" s="21">
        <v>0</v>
      </c>
      <c r="HJ738" s="44"/>
      <c r="HK738" s="21"/>
      <c r="HL738" s="21">
        <v>56994</v>
      </c>
      <c r="HM738" s="21">
        <v>56994</v>
      </c>
      <c r="HN738" s="21">
        <v>0</v>
      </c>
      <c r="HO738" s="21"/>
      <c r="HP738" s="44"/>
      <c r="HQ738" s="47"/>
      <c r="HR738" s="47"/>
      <c r="HS738" s="47"/>
      <c r="HT738" s="47" t="s">
        <v>1855</v>
      </c>
      <c r="HU738" s="47">
        <v>122112.95999999999</v>
      </c>
      <c r="HV738" s="47">
        <v>2507</v>
      </c>
      <c r="HW738" s="47">
        <v>0</v>
      </c>
      <c r="HX738" s="47">
        <v>5782</v>
      </c>
      <c r="HY738" s="47">
        <v>23136</v>
      </c>
      <c r="HZ738" s="47">
        <v>70515</v>
      </c>
      <c r="IA738" s="47">
        <v>0</v>
      </c>
      <c r="IB738" s="47">
        <v>0</v>
      </c>
      <c r="IC738" s="47">
        <v>8692</v>
      </c>
      <c r="ID738"/>
      <c r="IE738" s="47">
        <v>3423</v>
      </c>
      <c r="IF738">
        <v>10708</v>
      </c>
      <c r="IG738" s="47">
        <v>4990</v>
      </c>
      <c r="IH738" s="47">
        <v>16938</v>
      </c>
      <c r="II738">
        <v>534</v>
      </c>
      <c r="IJ738">
        <v>4958</v>
      </c>
      <c r="IK738">
        <v>1384</v>
      </c>
      <c r="IL738">
        <v>7499</v>
      </c>
      <c r="IM738">
        <v>161066</v>
      </c>
      <c r="IN738">
        <v>0</v>
      </c>
      <c r="IO738">
        <v>232</v>
      </c>
      <c r="IP738">
        <v>0</v>
      </c>
      <c r="IQ738">
        <v>0</v>
      </c>
      <c r="IR738">
        <v>0</v>
      </c>
      <c r="IS738">
        <v>4165</v>
      </c>
      <c r="IT738">
        <v>4397</v>
      </c>
      <c r="IU738">
        <v>166164</v>
      </c>
      <c r="IV738">
        <v>0</v>
      </c>
      <c r="IW738">
        <v>342478</v>
      </c>
      <c r="IX738">
        <v>826562</v>
      </c>
      <c r="IY738">
        <v>1463885</v>
      </c>
      <c r="IZ738">
        <v>0</v>
      </c>
      <c r="JA738">
        <v>0</v>
      </c>
      <c r="JB738">
        <v>260137</v>
      </c>
      <c r="JC738"/>
      <c r="JD738">
        <v>86898</v>
      </c>
      <c r="JE738">
        <v>199935</v>
      </c>
      <c r="JF738">
        <v>91139</v>
      </c>
      <c r="JG738">
        <v>351585</v>
      </c>
      <c r="JH738">
        <v>15013</v>
      </c>
      <c r="JI738">
        <v>103734</v>
      </c>
      <c r="JJ738">
        <v>47630</v>
      </c>
      <c r="JK738">
        <v>300963</v>
      </c>
      <c r="JL738">
        <v>4256123</v>
      </c>
      <c r="JM738">
        <v>0</v>
      </c>
      <c r="JN738">
        <v>9280</v>
      </c>
      <c r="JO738">
        <v>0</v>
      </c>
      <c r="JP738">
        <v>0</v>
      </c>
      <c r="JQ738">
        <v>0</v>
      </c>
      <c r="JR738">
        <v>208269</v>
      </c>
      <c r="JS738">
        <v>217549</v>
      </c>
      <c r="JT738"/>
      <c r="JU738"/>
      <c r="JV738"/>
      <c r="JW738"/>
      <c r="JX738"/>
      <c r="JY738"/>
      <c r="JZ738"/>
      <c r="KA738"/>
      <c r="KB738"/>
      <c r="KC738"/>
      <c r="KD738"/>
      <c r="KE738"/>
      <c r="KF738">
        <v>95</v>
      </c>
      <c r="KG738">
        <v>126</v>
      </c>
      <c r="KH738">
        <v>64</v>
      </c>
      <c r="KI738">
        <v>65</v>
      </c>
      <c r="KJ738">
        <v>92</v>
      </c>
      <c r="KK738">
        <v>45</v>
      </c>
      <c r="KL738">
        <v>45</v>
      </c>
      <c r="KM738">
        <v>59</v>
      </c>
      <c r="KN738">
        <v>32</v>
      </c>
      <c r="KO738">
        <v>1</v>
      </c>
      <c r="KP738">
        <v>0</v>
      </c>
      <c r="KQ738">
        <v>0</v>
      </c>
      <c r="KR738">
        <v>1</v>
      </c>
      <c r="KS738">
        <v>0</v>
      </c>
      <c r="KT738">
        <v>0</v>
      </c>
      <c r="KU738">
        <v>1</v>
      </c>
      <c r="KV738">
        <v>0</v>
      </c>
      <c r="KW738">
        <v>0</v>
      </c>
      <c r="KX738">
        <v>0</v>
      </c>
      <c r="KY738">
        <v>0</v>
      </c>
      <c r="KZ738">
        <v>0</v>
      </c>
      <c r="LA738">
        <v>0</v>
      </c>
      <c r="LB738">
        <v>0</v>
      </c>
      <c r="LC738">
        <v>0</v>
      </c>
      <c r="LD738">
        <v>1</v>
      </c>
      <c r="LE738">
        <v>0</v>
      </c>
      <c r="LF738">
        <v>0</v>
      </c>
      <c r="LG738">
        <v>0</v>
      </c>
      <c r="LH738">
        <v>0</v>
      </c>
    </row>
    <row r="739" spans="1:320" s="34" customFormat="1" ht="15" customHeight="1" x14ac:dyDescent="0.25">
      <c r="A739" s="45">
        <v>206361112</v>
      </c>
      <c r="B739" s="45" t="s">
        <v>1447</v>
      </c>
      <c r="C739" s="46">
        <v>45210</v>
      </c>
      <c r="D739" s="46">
        <v>45412</v>
      </c>
      <c r="E739" s="47">
        <v>203</v>
      </c>
      <c r="F739" s="45" t="s">
        <v>883</v>
      </c>
      <c r="G739" s="45" t="s">
        <v>884</v>
      </c>
      <c r="H739" s="45" t="s">
        <v>1448</v>
      </c>
      <c r="I739" s="45" t="s">
        <v>886</v>
      </c>
      <c r="J739" s="45" t="s">
        <v>887</v>
      </c>
      <c r="K739" s="45" t="s">
        <v>1405</v>
      </c>
      <c r="L739" s="45" t="s">
        <v>5757</v>
      </c>
      <c r="M739" s="45" t="s">
        <v>1449</v>
      </c>
      <c r="N739" s="45" t="s">
        <v>1450</v>
      </c>
      <c r="O739" s="45" t="s">
        <v>1451</v>
      </c>
      <c r="P739" s="45" t="s">
        <v>5795</v>
      </c>
      <c r="Q739" s="45" t="s">
        <v>5796</v>
      </c>
      <c r="R739" t="s">
        <v>1452</v>
      </c>
      <c r="S739" s="45" t="s">
        <v>893</v>
      </c>
      <c r="T739"/>
      <c r="U739" s="47">
        <v>59</v>
      </c>
      <c r="V739" s="47">
        <v>59</v>
      </c>
      <c r="W739" s="47" t="s">
        <v>1728</v>
      </c>
      <c r="X739" s="47">
        <v>11977</v>
      </c>
      <c r="Y739" s="47">
        <v>11254</v>
      </c>
      <c r="Z739" s="48">
        <v>93.96</v>
      </c>
      <c r="AA739" s="44">
        <v>90</v>
      </c>
      <c r="AB739" s="44">
        <v>84</v>
      </c>
      <c r="AC739" s="44">
        <v>1989</v>
      </c>
      <c r="AD739" s="44"/>
      <c r="AE739" s="44">
        <v>959</v>
      </c>
      <c r="AF739" s="44">
        <v>7475</v>
      </c>
      <c r="AG739" s="44">
        <v>691</v>
      </c>
      <c r="AH739" s="47">
        <v>14</v>
      </c>
      <c r="AI739" s="47">
        <v>98</v>
      </c>
      <c r="AJ739">
        <v>28</v>
      </c>
      <c r="AK739" t="s">
        <v>895</v>
      </c>
      <c r="AL739">
        <v>11254</v>
      </c>
      <c r="AM739"/>
      <c r="AN739"/>
      <c r="AO739"/>
      <c r="AP739"/>
      <c r="AQ739"/>
      <c r="AR739" s="44"/>
      <c r="AS739" s="44"/>
      <c r="AT739" s="44"/>
      <c r="AU739" s="44">
        <v>4873594</v>
      </c>
      <c r="AV739" s="44">
        <v>2535716</v>
      </c>
      <c r="AW739" s="44">
        <v>2797779</v>
      </c>
      <c r="AX739" s="44">
        <v>90</v>
      </c>
      <c r="AY739" s="44">
        <v>4611621</v>
      </c>
      <c r="AZ739" s="21">
        <v>4700059</v>
      </c>
      <c r="BA739" s="21">
        <v>-88438</v>
      </c>
      <c r="BB739" s="44">
        <v>162016</v>
      </c>
      <c r="BC739" s="44">
        <v>800</v>
      </c>
      <c r="BD739" s="44"/>
      <c r="BE739" s="44">
        <v>72778</v>
      </c>
      <c r="BF739" s="44">
        <v>1557184</v>
      </c>
      <c r="BG739" s="44"/>
      <c r="BH739" s="44">
        <v>281299</v>
      </c>
      <c r="BI739" s="21">
        <v>2433097</v>
      </c>
      <c r="BJ739" s="21">
        <v>556452</v>
      </c>
      <c r="BK739" s="21">
        <v>11019</v>
      </c>
      <c r="BL739" s="21">
        <v>26226</v>
      </c>
      <c r="BM739" s="21">
        <v>8317</v>
      </c>
      <c r="BN739" s="21">
        <v>4873594</v>
      </c>
      <c r="BO739" s="21"/>
      <c r="BP739" s="21"/>
      <c r="BQ739" s="44"/>
      <c r="BR739" s="21"/>
      <c r="BS739" s="44"/>
      <c r="BT739" s="21"/>
      <c r="BU739" s="44"/>
      <c r="BV739" s="21"/>
      <c r="BW739" s="44">
        <v>1855731</v>
      </c>
      <c r="BX739" s="21"/>
      <c r="BY739" s="21"/>
      <c r="BZ739" s="21"/>
      <c r="CA739" s="44">
        <v>13837</v>
      </c>
      <c r="CB739" s="44"/>
      <c r="CC739" s="44">
        <v>138332</v>
      </c>
      <c r="CD739" s="44"/>
      <c r="CE739" s="44">
        <v>517869</v>
      </c>
      <c r="CF739" s="44"/>
      <c r="CG739" s="44">
        <v>8508</v>
      </c>
      <c r="CH739" s="44"/>
      <c r="CI739" s="21"/>
      <c r="CJ739" s="44"/>
      <c r="CK739" s="21">
        <v>1439</v>
      </c>
      <c r="CL739" s="44"/>
      <c r="CM739" s="44">
        <v>0</v>
      </c>
      <c r="CN739" s="44">
        <v>4540</v>
      </c>
      <c r="CO739" s="44">
        <v>951412</v>
      </c>
      <c r="CP739" s="44">
        <v>0</v>
      </c>
      <c r="CQ739" s="21">
        <v>961303</v>
      </c>
      <c r="CR739" s="44">
        <v>303669</v>
      </c>
      <c r="CS739" s="44">
        <v>204388</v>
      </c>
      <c r="CT739" s="44">
        <v>59857</v>
      </c>
      <c r="CU739" s="44"/>
      <c r="CV739" s="44">
        <v>50547</v>
      </c>
      <c r="CW739" s="21"/>
      <c r="CX739" s="21"/>
      <c r="CY739" s="21"/>
      <c r="CZ739" s="21"/>
      <c r="DA739" s="21"/>
      <c r="DB739" s="21"/>
      <c r="DC739" s="21"/>
      <c r="DD739" s="21"/>
      <c r="DE739" s="44"/>
      <c r="DF739" s="21"/>
      <c r="DG739" s="44"/>
      <c r="DH739" s="21"/>
      <c r="DI739" s="44"/>
      <c r="DJ739" s="44"/>
      <c r="DK739" s="44"/>
      <c r="DL739" s="44"/>
      <c r="DM739" s="21"/>
      <c r="DN739" s="44"/>
      <c r="DO739" s="44"/>
      <c r="DP739" s="44"/>
      <c r="DQ739" s="44"/>
      <c r="DR739" s="44"/>
      <c r="DS739" s="44"/>
      <c r="DT739" s="44"/>
      <c r="DU739" s="44"/>
      <c r="DV739" s="44"/>
      <c r="DW739" s="44"/>
      <c r="DX739" s="44"/>
      <c r="DY739" s="44">
        <v>-7827</v>
      </c>
      <c r="DZ739" s="44"/>
      <c r="EA739" s="44"/>
      <c r="EB739" s="21"/>
      <c r="EC739" s="44">
        <v>1500213</v>
      </c>
      <c r="ED739" s="44"/>
      <c r="EE739" s="21"/>
      <c r="EF739" s="44"/>
      <c r="EG739" s="21">
        <v>-80127</v>
      </c>
      <c r="EH739" s="44"/>
      <c r="EI739" s="21">
        <v>725746</v>
      </c>
      <c r="EJ739" s="44"/>
      <c r="EK739" s="44">
        <v>658335</v>
      </c>
      <c r="EL739" s="21"/>
      <c r="EM739" s="44">
        <v>12819</v>
      </c>
      <c r="EN739" s="44"/>
      <c r="EO739" s="44">
        <v>-11380</v>
      </c>
      <c r="EP739" s="21"/>
      <c r="EQ739" s="21"/>
      <c r="ER739" s="21"/>
      <c r="ES739" s="21"/>
      <c r="ET739" s="44"/>
      <c r="EU739" s="21"/>
      <c r="EV739" s="44"/>
      <c r="EW739" s="21"/>
      <c r="EX739" s="44"/>
      <c r="EY739" s="44"/>
      <c r="EZ739" s="21"/>
      <c r="FA739" s="21"/>
      <c r="FB739" s="44"/>
      <c r="FC739" s="44"/>
      <c r="FD739" s="21"/>
      <c r="FE739" s="112"/>
      <c r="FF739" s="44"/>
      <c r="FG739" s="44">
        <v>2408449</v>
      </c>
      <c r="FH739" s="44">
        <v>547413</v>
      </c>
      <c r="FI739" s="44">
        <v>1744197</v>
      </c>
      <c r="FJ739" s="44">
        <v>124493</v>
      </c>
      <c r="FK739" s="44">
        <v>1846157</v>
      </c>
      <c r="FL739" s="44"/>
      <c r="FM739" s="44"/>
      <c r="FN739" s="44"/>
      <c r="FO739" s="44"/>
      <c r="FP739" s="44"/>
      <c r="FQ739" s="44"/>
      <c r="FR739" s="44"/>
      <c r="FS739" s="44"/>
      <c r="FT739" s="44"/>
      <c r="FU739" s="44">
        <v>2270</v>
      </c>
      <c r="FV739" s="21">
        <v>147505</v>
      </c>
      <c r="FW739" s="44"/>
      <c r="FX739" s="44">
        <v>160097</v>
      </c>
      <c r="FY739" s="44">
        <v>41575</v>
      </c>
      <c r="FZ739" s="44">
        <v>64086</v>
      </c>
      <c r="GA739" s="44">
        <v>10146</v>
      </c>
      <c r="GB739" s="44"/>
      <c r="GC739" s="44">
        <v>27933</v>
      </c>
      <c r="GD739" s="44">
        <v>198659</v>
      </c>
      <c r="GE739" s="44">
        <v>122628</v>
      </c>
      <c r="GF739" s="44">
        <v>32166</v>
      </c>
      <c r="GG739" s="44">
        <v>300463</v>
      </c>
      <c r="GH739" s="44">
        <v>34503</v>
      </c>
      <c r="GI739" s="44">
        <v>84300</v>
      </c>
      <c r="GJ739" s="44">
        <v>59051</v>
      </c>
      <c r="GK739" s="44">
        <v>1219303</v>
      </c>
      <c r="GL739" s="44">
        <v>14073</v>
      </c>
      <c r="GM739" s="44">
        <v>205798</v>
      </c>
      <c r="GN739" s="44">
        <v>22970</v>
      </c>
      <c r="GO739" s="44">
        <v>5434</v>
      </c>
      <c r="GP739" s="44"/>
      <c r="GQ739" s="44">
        <v>40621</v>
      </c>
      <c r="GR739" s="44">
        <v>60321</v>
      </c>
      <c r="GS739" s="44">
        <v>2704425</v>
      </c>
      <c r="GT739" s="44"/>
      <c r="GU739" s="21">
        <v>122998</v>
      </c>
      <c r="GV739" s="44"/>
      <c r="GW739" s="44">
        <v>774676</v>
      </c>
      <c r="GX739" s="44">
        <v>1184495</v>
      </c>
      <c r="GY739" s="44">
        <v>4786594</v>
      </c>
      <c r="GZ739" s="44">
        <v>7518884</v>
      </c>
      <c r="HA739" s="44"/>
      <c r="HB739" s="44"/>
      <c r="HC739" s="44">
        <v>-2732290</v>
      </c>
      <c r="HD739" s="44">
        <v>4786594</v>
      </c>
      <c r="HE739" s="21">
        <v>32153</v>
      </c>
      <c r="HF739" s="21"/>
      <c r="HG739" s="21">
        <v>4726474</v>
      </c>
      <c r="HH739" s="21"/>
      <c r="HI739" s="21">
        <v>0</v>
      </c>
      <c r="HJ739" s="44"/>
      <c r="HK739" s="21">
        <v>106589</v>
      </c>
      <c r="HL739" s="21">
        <v>187547</v>
      </c>
      <c r="HM739" s="21">
        <v>294136</v>
      </c>
      <c r="HN739" s="21">
        <v>-171138</v>
      </c>
      <c r="HO739" s="21"/>
      <c r="HP739" s="44"/>
      <c r="HQ739" s="47"/>
      <c r="HR739" s="47"/>
      <c r="HS739" s="47"/>
      <c r="HT739" s="47" t="s">
        <v>2425</v>
      </c>
      <c r="HU739" s="47">
        <v>300755.36</v>
      </c>
      <c r="HV739" s="47">
        <v>915</v>
      </c>
      <c r="HW739" s="47">
        <v>0</v>
      </c>
      <c r="HX739" s="47">
        <v>2266</v>
      </c>
      <c r="HY739" s="47">
        <v>13191</v>
      </c>
      <c r="HZ739" s="47">
        <v>26010</v>
      </c>
      <c r="IA739" s="47">
        <v>0</v>
      </c>
      <c r="IB739" s="47">
        <v>0</v>
      </c>
      <c r="IC739" s="47">
        <v>1448</v>
      </c>
      <c r="ID739">
        <v>7019</v>
      </c>
      <c r="IE739" s="47">
        <v>1080</v>
      </c>
      <c r="IF739">
        <v>4655</v>
      </c>
      <c r="IG739" s="47">
        <v>881</v>
      </c>
      <c r="IH739" s="47">
        <v>7616</v>
      </c>
      <c r="II739">
        <v>1065</v>
      </c>
      <c r="IJ739">
        <v>3260</v>
      </c>
      <c r="IK739">
        <v>914</v>
      </c>
      <c r="IL739">
        <v>7618</v>
      </c>
      <c r="IM739">
        <v>77938</v>
      </c>
      <c r="IN739">
        <v>0</v>
      </c>
      <c r="IO739">
        <v>0</v>
      </c>
      <c r="IP739">
        <v>0</v>
      </c>
      <c r="IQ739">
        <v>0</v>
      </c>
      <c r="IR739">
        <v>0</v>
      </c>
      <c r="IS739">
        <v>0</v>
      </c>
      <c r="IT739">
        <v>0</v>
      </c>
      <c r="IU739">
        <v>70853</v>
      </c>
      <c r="IV739">
        <v>0</v>
      </c>
      <c r="IW739">
        <v>127864</v>
      </c>
      <c r="IX739">
        <v>476318</v>
      </c>
      <c r="IY739">
        <v>618287</v>
      </c>
      <c r="IZ739">
        <v>0</v>
      </c>
      <c r="JA739">
        <v>0</v>
      </c>
      <c r="JB739">
        <v>70036</v>
      </c>
      <c r="JC739">
        <v>291858</v>
      </c>
      <c r="JD739">
        <v>33542</v>
      </c>
      <c r="JE739">
        <v>85269</v>
      </c>
      <c r="JF739">
        <v>15436</v>
      </c>
      <c r="JG739">
        <v>157142</v>
      </c>
      <c r="JH739">
        <v>29209</v>
      </c>
      <c r="JI739">
        <v>67084</v>
      </c>
      <c r="JJ739">
        <v>36941</v>
      </c>
      <c r="JK739">
        <v>328610</v>
      </c>
      <c r="JL739">
        <v>2408449</v>
      </c>
      <c r="JM739">
        <v>0</v>
      </c>
      <c r="JN739">
        <v>0</v>
      </c>
      <c r="JO739">
        <v>0</v>
      </c>
      <c r="JP739">
        <v>0</v>
      </c>
      <c r="JQ739">
        <v>0</v>
      </c>
      <c r="JR739">
        <v>0</v>
      </c>
      <c r="JS739">
        <v>0</v>
      </c>
      <c r="JT739"/>
      <c r="JU739"/>
      <c r="JV739"/>
      <c r="JW739"/>
      <c r="JX739"/>
      <c r="JY739">
        <v>7019</v>
      </c>
      <c r="JZ739"/>
      <c r="KA739"/>
      <c r="KB739"/>
      <c r="KC739"/>
      <c r="KD739"/>
      <c r="KE739">
        <v>291858</v>
      </c>
      <c r="KF739">
        <v>128</v>
      </c>
      <c r="KG739">
        <v>182</v>
      </c>
      <c r="KH739">
        <v>88</v>
      </c>
      <c r="KI739">
        <v>69</v>
      </c>
      <c r="KJ739">
        <v>101</v>
      </c>
      <c r="KK739">
        <v>48</v>
      </c>
      <c r="KL739">
        <v>37</v>
      </c>
      <c r="KM739">
        <v>46</v>
      </c>
      <c r="KN739">
        <v>30</v>
      </c>
      <c r="KO739">
        <v>1</v>
      </c>
      <c r="KP739">
        <v>0</v>
      </c>
      <c r="KQ739">
        <v>0</v>
      </c>
      <c r="KR739">
        <v>1</v>
      </c>
      <c r="KS739">
        <v>0</v>
      </c>
      <c r="KT739">
        <v>0</v>
      </c>
      <c r="KU739">
        <v>1</v>
      </c>
      <c r="KV739">
        <v>0</v>
      </c>
      <c r="KW739">
        <v>0</v>
      </c>
      <c r="KX739">
        <v>0</v>
      </c>
      <c r="KY739">
        <v>0</v>
      </c>
      <c r="KZ739">
        <v>0</v>
      </c>
      <c r="LA739">
        <v>0</v>
      </c>
      <c r="LB739">
        <v>0</v>
      </c>
      <c r="LC739">
        <v>0</v>
      </c>
      <c r="LD739">
        <v>1</v>
      </c>
      <c r="LE739">
        <v>0</v>
      </c>
      <c r="LF739">
        <v>0</v>
      </c>
      <c r="LG739">
        <v>0</v>
      </c>
      <c r="LH739">
        <v>0</v>
      </c>
    </row>
    <row r="740" spans="1:320" s="34" customFormat="1" ht="15" customHeight="1" x14ac:dyDescent="0.25">
      <c r="A740" s="45">
        <v>206361114</v>
      </c>
      <c r="B740" s="45" t="s">
        <v>5797</v>
      </c>
      <c r="C740" s="46">
        <v>45292</v>
      </c>
      <c r="D740" s="46">
        <v>45657</v>
      </c>
      <c r="E740" s="47">
        <v>366</v>
      </c>
      <c r="F740" s="45" t="s">
        <v>883</v>
      </c>
      <c r="G740" s="45" t="s">
        <v>884</v>
      </c>
      <c r="H740" s="45" t="s">
        <v>1448</v>
      </c>
      <c r="I740" s="45" t="s">
        <v>886</v>
      </c>
      <c r="J740" s="45" t="s">
        <v>887</v>
      </c>
      <c r="K740" s="45" t="s">
        <v>1405</v>
      </c>
      <c r="L740" s="45" t="s">
        <v>5765</v>
      </c>
      <c r="M740" s="45" t="s">
        <v>5798</v>
      </c>
      <c r="N740" s="45" t="s">
        <v>5799</v>
      </c>
      <c r="O740" s="45" t="s">
        <v>5800</v>
      </c>
      <c r="P740" s="45" t="s">
        <v>5801</v>
      </c>
      <c r="Q740" s="45" t="s">
        <v>5802</v>
      </c>
      <c r="R740" t="s">
        <v>5803</v>
      </c>
      <c r="S740" s="45" t="s">
        <v>893</v>
      </c>
      <c r="T740"/>
      <c r="U740" s="47">
        <v>80</v>
      </c>
      <c r="V740" s="47">
        <v>80</v>
      </c>
      <c r="W740" s="47" t="s">
        <v>894</v>
      </c>
      <c r="X740" s="47">
        <v>29280</v>
      </c>
      <c r="Y740" s="47">
        <v>26412</v>
      </c>
      <c r="Z740" s="48">
        <v>206.34</v>
      </c>
      <c r="AA740" s="44">
        <v>350</v>
      </c>
      <c r="AB740" s="44">
        <v>339</v>
      </c>
      <c r="AC740" s="44">
        <v>3170</v>
      </c>
      <c r="AD740" s="44">
        <v>1809</v>
      </c>
      <c r="AE740" s="44">
        <v>1498</v>
      </c>
      <c r="AF740" s="44">
        <v>17341</v>
      </c>
      <c r="AG740" s="44"/>
      <c r="AH740" s="47">
        <v>2162</v>
      </c>
      <c r="AI740" s="47">
        <v>171</v>
      </c>
      <c r="AJ740">
        <v>261</v>
      </c>
      <c r="AK740" t="s">
        <v>895</v>
      </c>
      <c r="AL740">
        <v>26412</v>
      </c>
      <c r="AM740"/>
      <c r="AN740"/>
      <c r="AO740"/>
      <c r="AP740"/>
      <c r="AQ740"/>
      <c r="AR740" s="44"/>
      <c r="AS740" s="44"/>
      <c r="AT740" s="44"/>
      <c r="AU740" s="44">
        <v>11145427</v>
      </c>
      <c r="AV740" s="44">
        <v>2817979</v>
      </c>
      <c r="AW740" s="44">
        <v>3712602</v>
      </c>
      <c r="AX740" s="44">
        <v>19016</v>
      </c>
      <c r="AY740" s="44">
        <v>10269820</v>
      </c>
      <c r="AZ740" s="21">
        <v>10614537</v>
      </c>
      <c r="BA740" s="21">
        <v>-344717</v>
      </c>
      <c r="BB740" s="44">
        <v>2472</v>
      </c>
      <c r="BC740" s="44">
        <v>12590</v>
      </c>
      <c r="BD740" s="44"/>
      <c r="BE740" s="44">
        <v>-354835</v>
      </c>
      <c r="BF740" s="44">
        <v>1410706</v>
      </c>
      <c r="BG740" s="44">
        <v>1661240</v>
      </c>
      <c r="BH740" s="44">
        <v>614825</v>
      </c>
      <c r="BI740" s="21">
        <v>7223063</v>
      </c>
      <c r="BJ740" s="21"/>
      <c r="BK740" s="21">
        <v>52336</v>
      </c>
      <c r="BL740" s="21">
        <v>74253</v>
      </c>
      <c r="BM740" s="21">
        <v>109004</v>
      </c>
      <c r="BN740" s="21">
        <v>11145427</v>
      </c>
      <c r="BO740" s="21"/>
      <c r="BP740" s="21"/>
      <c r="BQ740" s="44"/>
      <c r="BR740" s="21"/>
      <c r="BS740" s="44"/>
      <c r="BT740" s="21"/>
      <c r="BU740" s="44"/>
      <c r="BV740" s="21"/>
      <c r="BW740" s="44">
        <v>1244964</v>
      </c>
      <c r="BX740" s="21"/>
      <c r="BY740" s="21">
        <v>1212000</v>
      </c>
      <c r="BZ740" s="21"/>
      <c r="CA740" s="44">
        <v>1875</v>
      </c>
      <c r="CB740" s="44"/>
      <c r="CC740" s="44">
        <v>286486</v>
      </c>
      <c r="CD740" s="44"/>
      <c r="CE740" s="44"/>
      <c r="CF740" s="44"/>
      <c r="CG740" s="44">
        <v>68379</v>
      </c>
      <c r="CH740" s="44"/>
      <c r="CI740" s="21">
        <v>2568</v>
      </c>
      <c r="CJ740" s="44"/>
      <c r="CK740" s="21">
        <v>1707</v>
      </c>
      <c r="CL740" s="44"/>
      <c r="CM740" s="44">
        <v>21649</v>
      </c>
      <c r="CN740" s="44">
        <v>38614</v>
      </c>
      <c r="CO740" s="44">
        <v>1202530</v>
      </c>
      <c r="CP740" s="44">
        <v>0</v>
      </c>
      <c r="CQ740" s="21">
        <v>1183995</v>
      </c>
      <c r="CR740" s="44">
        <v>58250</v>
      </c>
      <c r="CS740" s="44">
        <v>248577</v>
      </c>
      <c r="CT740" s="44">
        <v>27985</v>
      </c>
      <c r="CU740" s="44"/>
      <c r="CV740" s="44">
        <v>36379</v>
      </c>
      <c r="CW740" s="21"/>
      <c r="CX740" s="21"/>
      <c r="CY740" s="21"/>
      <c r="CZ740" s="21"/>
      <c r="DA740" s="21"/>
      <c r="DB740" s="21"/>
      <c r="DC740" s="21"/>
      <c r="DD740" s="21"/>
      <c r="DE740" s="44"/>
      <c r="DF740" s="21"/>
      <c r="DG740" s="44"/>
      <c r="DH740" s="21"/>
      <c r="DI740" s="44"/>
      <c r="DJ740" s="44"/>
      <c r="DK740" s="44"/>
      <c r="DL740" s="44"/>
      <c r="DM740" s="21"/>
      <c r="DN740" s="44"/>
      <c r="DO740" s="44"/>
      <c r="DP740" s="44"/>
      <c r="DQ740" s="44"/>
      <c r="DR740" s="44"/>
      <c r="DS740" s="44"/>
      <c r="DT740" s="44"/>
      <c r="DU740" s="44"/>
      <c r="DV740" s="44"/>
      <c r="DW740" s="44"/>
      <c r="DX740" s="44"/>
      <c r="DY740" s="44">
        <v>450</v>
      </c>
      <c r="DZ740" s="44"/>
      <c r="EA740" s="44"/>
      <c r="EB740" s="21"/>
      <c r="EC740" s="44">
        <v>-140683</v>
      </c>
      <c r="ED740" s="44"/>
      <c r="EE740" s="21">
        <v>985660</v>
      </c>
      <c r="EF740" s="44"/>
      <c r="EG740" s="21">
        <v>130659</v>
      </c>
      <c r="EH740" s="44"/>
      <c r="EI740" s="21">
        <v>2650824</v>
      </c>
      <c r="EJ740" s="44"/>
      <c r="EK740" s="44"/>
      <c r="EL740" s="21"/>
      <c r="EM740" s="44">
        <v>48486</v>
      </c>
      <c r="EN740" s="44"/>
      <c r="EO740" s="44">
        <v>37206</v>
      </c>
      <c r="EP740" s="21"/>
      <c r="EQ740" s="21"/>
      <c r="ER740" s="21"/>
      <c r="ES740" s="21"/>
      <c r="ET740" s="44"/>
      <c r="EU740" s="21"/>
      <c r="EV740" s="44"/>
      <c r="EW740" s="21"/>
      <c r="EX740" s="44"/>
      <c r="EY740" s="44"/>
      <c r="EZ740" s="21"/>
      <c r="FA740" s="21"/>
      <c r="FB740" s="44"/>
      <c r="FC740" s="44"/>
      <c r="FD740" s="21"/>
      <c r="FE740" s="112"/>
      <c r="FF740" s="44"/>
      <c r="FG740" s="44">
        <v>4771103</v>
      </c>
      <c r="FH740" s="44">
        <v>1085375</v>
      </c>
      <c r="FI740" s="44">
        <v>4758059</v>
      </c>
      <c r="FJ740" s="44">
        <v>236105</v>
      </c>
      <c r="FK740" s="44">
        <v>4048081</v>
      </c>
      <c r="FL740" s="44"/>
      <c r="FM740" s="44"/>
      <c r="FN740" s="44"/>
      <c r="FO740" s="44"/>
      <c r="FP740" s="44"/>
      <c r="FQ740" s="44"/>
      <c r="FR740" s="44"/>
      <c r="FS740" s="44"/>
      <c r="FT740" s="44">
        <v>14535</v>
      </c>
      <c r="FU740" s="44">
        <v>26741</v>
      </c>
      <c r="FV740" s="21">
        <v>442131</v>
      </c>
      <c r="FW740" s="44"/>
      <c r="FX740" s="44">
        <v>419337</v>
      </c>
      <c r="FY740" s="44">
        <v>16684</v>
      </c>
      <c r="FZ740" s="44">
        <v>181424</v>
      </c>
      <c r="GA740" s="44">
        <v>20223</v>
      </c>
      <c r="GB740" s="44"/>
      <c r="GC740" s="44">
        <v>79947</v>
      </c>
      <c r="GD740" s="44">
        <v>426037</v>
      </c>
      <c r="GE740" s="44">
        <v>201678</v>
      </c>
      <c r="GF740" s="44">
        <v>147498</v>
      </c>
      <c r="GG740" s="44">
        <v>769604</v>
      </c>
      <c r="GH740" s="44">
        <v>61181</v>
      </c>
      <c r="GI740" s="44">
        <v>155189</v>
      </c>
      <c r="GJ740" s="44">
        <v>181083</v>
      </c>
      <c r="GK740" s="44">
        <v>2553935</v>
      </c>
      <c r="GL740" s="44">
        <v>101839</v>
      </c>
      <c r="GM740" s="44">
        <v>593796</v>
      </c>
      <c r="GN740" s="44">
        <v>23200</v>
      </c>
      <c r="GO740" s="44">
        <v>22768</v>
      </c>
      <c r="GP740" s="44"/>
      <c r="GQ740" s="44">
        <v>28879</v>
      </c>
      <c r="GR740" s="44">
        <v>98747</v>
      </c>
      <c r="GS740" s="44">
        <v>5017432</v>
      </c>
      <c r="GT740" s="44"/>
      <c r="GU740" s="21">
        <v>529368</v>
      </c>
      <c r="GV740" s="44">
        <v>688353</v>
      </c>
      <c r="GW740" s="44">
        <v>117804</v>
      </c>
      <c r="GX740" s="44">
        <v>8180067</v>
      </c>
      <c r="GY740" s="44">
        <v>14533024</v>
      </c>
      <c r="GZ740" s="44">
        <v>1200026</v>
      </c>
      <c r="HA740" s="44">
        <v>9216048</v>
      </c>
      <c r="HB740" s="44"/>
      <c r="HC740" s="44">
        <v>4116950</v>
      </c>
      <c r="HD740" s="44">
        <v>14533024</v>
      </c>
      <c r="HE740" s="21">
        <v>3518435</v>
      </c>
      <c r="HF740" s="21"/>
      <c r="HG740" s="21"/>
      <c r="HH740" s="21"/>
      <c r="HI740" s="21">
        <v>26000</v>
      </c>
      <c r="HJ740" s="44">
        <v>14285</v>
      </c>
      <c r="HK740" s="21">
        <v>684318</v>
      </c>
      <c r="HL740" s="21">
        <v>488664</v>
      </c>
      <c r="HM740" s="21">
        <v>1213267</v>
      </c>
      <c r="HN740" s="21">
        <v>-683899</v>
      </c>
      <c r="HO740" s="21"/>
      <c r="HP740" s="44"/>
      <c r="HQ740" s="47"/>
      <c r="HR740" s="47"/>
      <c r="HS740" s="47"/>
      <c r="HT740" s="47" t="s">
        <v>5804</v>
      </c>
      <c r="HU740" s="47">
        <v>600013</v>
      </c>
      <c r="HV740" s="47">
        <v>1827</v>
      </c>
      <c r="HW740" s="47">
        <v>0</v>
      </c>
      <c r="HX740" s="47">
        <v>6793</v>
      </c>
      <c r="HY740" s="47">
        <v>26790</v>
      </c>
      <c r="HZ740" s="47">
        <v>61427</v>
      </c>
      <c r="IA740" s="47">
        <v>0</v>
      </c>
      <c r="IB740" s="47">
        <v>0</v>
      </c>
      <c r="IC740" s="47">
        <v>5361</v>
      </c>
      <c r="ID740"/>
      <c r="IE740" s="47">
        <v>3791</v>
      </c>
      <c r="IF740">
        <v>8054</v>
      </c>
      <c r="IG740" s="47">
        <v>5857</v>
      </c>
      <c r="IH740" s="47">
        <v>17514</v>
      </c>
      <c r="II740">
        <v>1411</v>
      </c>
      <c r="IJ740">
        <v>5496</v>
      </c>
      <c r="IK740">
        <v>3411</v>
      </c>
      <c r="IL740">
        <v>12843</v>
      </c>
      <c r="IM740">
        <v>160575</v>
      </c>
      <c r="IN740">
        <v>0</v>
      </c>
      <c r="IO740">
        <v>0</v>
      </c>
      <c r="IP740">
        <v>0</v>
      </c>
      <c r="IQ740">
        <v>0</v>
      </c>
      <c r="IR740">
        <v>0</v>
      </c>
      <c r="IS740">
        <v>0</v>
      </c>
      <c r="IT740">
        <v>0</v>
      </c>
      <c r="IU740">
        <v>142410</v>
      </c>
      <c r="IV740">
        <v>0</v>
      </c>
      <c r="IW740">
        <v>340767</v>
      </c>
      <c r="IX740">
        <v>943484</v>
      </c>
      <c r="IY740">
        <v>1450202</v>
      </c>
      <c r="IZ740">
        <v>0</v>
      </c>
      <c r="JA740">
        <v>0</v>
      </c>
      <c r="JB740">
        <v>233904</v>
      </c>
      <c r="JC740"/>
      <c r="JD740">
        <v>111749</v>
      </c>
      <c r="JE740">
        <v>145406</v>
      </c>
      <c r="JF740">
        <v>101668</v>
      </c>
      <c r="JG740">
        <v>397509</v>
      </c>
      <c r="JH740">
        <v>50270</v>
      </c>
      <c r="JI740">
        <v>120758</v>
      </c>
      <c r="JJ740">
        <v>147884</v>
      </c>
      <c r="JK740">
        <v>585092</v>
      </c>
      <c r="JL740">
        <v>4771103</v>
      </c>
      <c r="JM740">
        <v>0</v>
      </c>
      <c r="JN740">
        <v>0</v>
      </c>
      <c r="JO740">
        <v>0</v>
      </c>
      <c r="JP740">
        <v>0</v>
      </c>
      <c r="JQ740">
        <v>0</v>
      </c>
      <c r="JR740">
        <v>0</v>
      </c>
      <c r="JS740">
        <v>0</v>
      </c>
      <c r="JT740"/>
      <c r="JU740"/>
      <c r="JV740"/>
      <c r="JW740"/>
      <c r="JX740"/>
      <c r="JY740"/>
      <c r="JZ740"/>
      <c r="KA740"/>
      <c r="KB740"/>
      <c r="KC740"/>
      <c r="KD740"/>
      <c r="KE740"/>
      <c r="KF740">
        <v>102</v>
      </c>
      <c r="KG740">
        <v>193</v>
      </c>
      <c r="KH740">
        <v>54</v>
      </c>
      <c r="KI740">
        <v>66</v>
      </c>
      <c r="KJ740">
        <v>113</v>
      </c>
      <c r="KK740">
        <v>41</v>
      </c>
      <c r="KL740">
        <v>40</v>
      </c>
      <c r="KM740">
        <v>74</v>
      </c>
      <c r="KN740">
        <v>21</v>
      </c>
      <c r="KO740">
        <v>1</v>
      </c>
      <c r="KP740">
        <v>0</v>
      </c>
      <c r="KQ740">
        <v>0</v>
      </c>
      <c r="KR740">
        <v>0</v>
      </c>
      <c r="KS740">
        <v>1</v>
      </c>
      <c r="KT740">
        <v>0</v>
      </c>
      <c r="KU740">
        <v>1</v>
      </c>
      <c r="KV740">
        <v>0</v>
      </c>
      <c r="KW740">
        <v>0</v>
      </c>
      <c r="KX740">
        <v>0</v>
      </c>
      <c r="KY740">
        <v>0</v>
      </c>
      <c r="KZ740">
        <v>0</v>
      </c>
      <c r="LA740">
        <v>0</v>
      </c>
      <c r="LB740">
        <v>0</v>
      </c>
      <c r="LC740">
        <v>0</v>
      </c>
      <c r="LD740">
        <v>1</v>
      </c>
      <c r="LE740">
        <v>0</v>
      </c>
      <c r="LF740">
        <v>0</v>
      </c>
      <c r="LG740">
        <v>0</v>
      </c>
      <c r="LH740">
        <v>0</v>
      </c>
    </row>
    <row r="741" spans="1:320" s="34" customFormat="1" ht="15" customHeight="1" x14ac:dyDescent="0.25">
      <c r="A741" s="45">
        <v>206361122</v>
      </c>
      <c r="B741" s="45" t="s">
        <v>5805</v>
      </c>
      <c r="C741" s="46">
        <v>45292</v>
      </c>
      <c r="D741" s="46">
        <v>45657</v>
      </c>
      <c r="E741" s="47">
        <v>366</v>
      </c>
      <c r="F741" s="45" t="s">
        <v>883</v>
      </c>
      <c r="G741" s="45" t="s">
        <v>884</v>
      </c>
      <c r="H741" s="45" t="s">
        <v>1448</v>
      </c>
      <c r="I741" s="45" t="s">
        <v>886</v>
      </c>
      <c r="J741" s="45" t="s">
        <v>887</v>
      </c>
      <c r="K741" s="45" t="s">
        <v>1405</v>
      </c>
      <c r="L741" s="45" t="s">
        <v>5765</v>
      </c>
      <c r="M741" s="45" t="s">
        <v>5806</v>
      </c>
      <c r="N741" s="45" t="s">
        <v>5807</v>
      </c>
      <c r="O741" s="45" t="s">
        <v>5808</v>
      </c>
      <c r="P741" s="45" t="s">
        <v>5809</v>
      </c>
      <c r="Q741" s="45" t="s">
        <v>5810</v>
      </c>
      <c r="R741" t="s">
        <v>5811</v>
      </c>
      <c r="S741" s="45" t="s">
        <v>893</v>
      </c>
      <c r="T741" t="s">
        <v>3758</v>
      </c>
      <c r="U741" s="47">
        <v>116</v>
      </c>
      <c r="V741" s="47">
        <v>116</v>
      </c>
      <c r="W741" s="47" t="s">
        <v>913</v>
      </c>
      <c r="X741" s="47">
        <v>42456</v>
      </c>
      <c r="Y741" s="47">
        <v>42168</v>
      </c>
      <c r="Z741" s="48">
        <v>99.32</v>
      </c>
      <c r="AA741" s="44">
        <v>52</v>
      </c>
      <c r="AB741" s="44">
        <v>45</v>
      </c>
      <c r="AC741" s="44"/>
      <c r="AD741" s="44"/>
      <c r="AE741" s="44">
        <v>42168</v>
      </c>
      <c r="AF741" s="44"/>
      <c r="AG741" s="44"/>
      <c r="AH741" s="47"/>
      <c r="AI741" s="47"/>
      <c r="AJ741"/>
      <c r="AK741" t="s">
        <v>1171</v>
      </c>
      <c r="AL741"/>
      <c r="AM741"/>
      <c r="AN741">
        <v>42168</v>
      </c>
      <c r="AO741"/>
      <c r="AP741"/>
      <c r="AQ741"/>
      <c r="AR741" s="44"/>
      <c r="AS741" s="44"/>
      <c r="AT741" s="44"/>
      <c r="AU741" s="44">
        <v>14331116</v>
      </c>
      <c r="AV741" s="44">
        <v>1481425</v>
      </c>
      <c r="AW741" s="44">
        <v>738289</v>
      </c>
      <c r="AX741" s="44">
        <v>4424</v>
      </c>
      <c r="AY741" s="44">
        <v>15078676</v>
      </c>
      <c r="AZ741" s="21">
        <v>12135841</v>
      </c>
      <c r="BA741" s="21">
        <v>2942835</v>
      </c>
      <c r="BB741" s="44">
        <v>319435</v>
      </c>
      <c r="BC741" s="44">
        <v>800</v>
      </c>
      <c r="BD741" s="44"/>
      <c r="BE741" s="44">
        <v>3261470</v>
      </c>
      <c r="BF741" s="44"/>
      <c r="BG741" s="44"/>
      <c r="BH741" s="44">
        <v>14331116</v>
      </c>
      <c r="BI741" s="21"/>
      <c r="BJ741" s="21"/>
      <c r="BK741" s="21"/>
      <c r="BL741" s="21"/>
      <c r="BM741" s="21"/>
      <c r="BN741" s="21"/>
      <c r="BO741" s="21"/>
      <c r="BP741" s="21">
        <v>14331116</v>
      </c>
      <c r="BQ741" s="44"/>
      <c r="BR741" s="21"/>
      <c r="BS741" s="44"/>
      <c r="BT741" s="21"/>
      <c r="BU741" s="44"/>
      <c r="BV741" s="21"/>
      <c r="BW741" s="44"/>
      <c r="BX741" s="21"/>
      <c r="BY741" s="21"/>
      <c r="BZ741" s="21"/>
      <c r="CA741" s="44">
        <v>1481425</v>
      </c>
      <c r="CB741" s="44"/>
      <c r="CC741" s="44"/>
      <c r="CD741" s="44"/>
      <c r="CE741" s="44"/>
      <c r="CF741" s="44"/>
      <c r="CG741" s="44"/>
      <c r="CH741" s="44"/>
      <c r="CI741" s="21"/>
      <c r="CJ741" s="44"/>
      <c r="CK741" s="21"/>
      <c r="CL741" s="44"/>
      <c r="CM741" s="44">
        <v>1481425</v>
      </c>
      <c r="CN741" s="44">
        <v>0</v>
      </c>
      <c r="CO741" s="44">
        <v>0</v>
      </c>
      <c r="CP741" s="44">
        <v>0</v>
      </c>
      <c r="CQ741" s="21">
        <v>0</v>
      </c>
      <c r="CR741" s="44">
        <v>0</v>
      </c>
      <c r="CS741" s="44">
        <v>0</v>
      </c>
      <c r="CT741" s="44">
        <v>0</v>
      </c>
      <c r="CU741" s="44"/>
      <c r="CV741" s="44">
        <v>0</v>
      </c>
      <c r="CW741" s="21"/>
      <c r="CX741" s="21"/>
      <c r="CY741" s="21"/>
      <c r="CZ741" s="21"/>
      <c r="DA741" s="21"/>
      <c r="DB741" s="21"/>
      <c r="DC741" s="21"/>
      <c r="DD741" s="21"/>
      <c r="DE741" s="44"/>
      <c r="DF741" s="21"/>
      <c r="DG741" s="44"/>
      <c r="DH741" s="21"/>
      <c r="DI741" s="44"/>
      <c r="DJ741" s="44"/>
      <c r="DK741" s="44"/>
      <c r="DL741" s="44"/>
      <c r="DM741" s="21"/>
      <c r="DN741" s="44"/>
      <c r="DO741" s="44"/>
      <c r="DP741" s="44"/>
      <c r="DQ741" s="44"/>
      <c r="DR741" s="44"/>
      <c r="DS741" s="44"/>
      <c r="DT741" s="44"/>
      <c r="DU741" s="44"/>
      <c r="DV741" s="44"/>
      <c r="DW741" s="44"/>
      <c r="DX741" s="44"/>
      <c r="DY741" s="44"/>
      <c r="DZ741" s="44"/>
      <c r="EA741" s="44"/>
      <c r="EB741" s="21"/>
      <c r="EC741" s="44"/>
      <c r="ED741" s="44"/>
      <c r="EE741" s="21"/>
      <c r="EF741" s="44"/>
      <c r="EG741" s="21">
        <v>738289</v>
      </c>
      <c r="EH741" s="44"/>
      <c r="EI741" s="21"/>
      <c r="EJ741" s="44"/>
      <c r="EK741" s="44"/>
      <c r="EL741" s="21"/>
      <c r="EM741" s="44"/>
      <c r="EN741" s="44"/>
      <c r="EO741" s="44"/>
      <c r="EP741" s="21"/>
      <c r="EQ741" s="21"/>
      <c r="ER741" s="21"/>
      <c r="ES741" s="21"/>
      <c r="ET741" s="44"/>
      <c r="EU741" s="21"/>
      <c r="EV741" s="44"/>
      <c r="EW741" s="21"/>
      <c r="EX741" s="44"/>
      <c r="EY741" s="44"/>
      <c r="EZ741" s="21"/>
      <c r="FA741" s="21"/>
      <c r="FB741" s="44"/>
      <c r="FC741" s="44"/>
      <c r="FD741" s="21"/>
      <c r="FE741" s="112"/>
      <c r="FF741" s="44"/>
      <c r="FG741" s="44">
        <v>5201076</v>
      </c>
      <c r="FH741" s="44">
        <v>1216286</v>
      </c>
      <c r="FI741" s="44">
        <v>5718479</v>
      </c>
      <c r="FJ741" s="44">
        <v>309893</v>
      </c>
      <c r="FK741" s="44"/>
      <c r="FL741" s="44"/>
      <c r="FM741" s="44">
        <v>5459689</v>
      </c>
      <c r="FN741" s="44"/>
      <c r="FO741" s="44"/>
      <c r="FP741" s="44"/>
      <c r="FQ741" s="44"/>
      <c r="FR741" s="44"/>
      <c r="FS741" s="44"/>
      <c r="FT741" s="44"/>
      <c r="FU741" s="44"/>
      <c r="FV741" s="21"/>
      <c r="FW741" s="44"/>
      <c r="FX741" s="44"/>
      <c r="FY741" s="44">
        <v>619</v>
      </c>
      <c r="FZ741" s="44">
        <v>30636</v>
      </c>
      <c r="GA741" s="44"/>
      <c r="GB741" s="44"/>
      <c r="GC741" s="44">
        <v>9758</v>
      </c>
      <c r="GD741" s="44">
        <v>512389</v>
      </c>
      <c r="GE741" s="44">
        <v>293151</v>
      </c>
      <c r="GF741" s="44">
        <v>129755</v>
      </c>
      <c r="GG741" s="44">
        <v>901636</v>
      </c>
      <c r="GH741" s="44">
        <v>65490</v>
      </c>
      <c r="GI741" s="44">
        <v>78064</v>
      </c>
      <c r="GJ741" s="44">
        <v>91192</v>
      </c>
      <c r="GK741" s="44">
        <v>2215030</v>
      </c>
      <c r="GL741" s="44">
        <v>32005</v>
      </c>
      <c r="GM741" s="44">
        <v>2189707</v>
      </c>
      <c r="GN741" s="44">
        <v>88441</v>
      </c>
      <c r="GO741" s="44">
        <v>48094</v>
      </c>
      <c r="GP741" s="44"/>
      <c r="GQ741" s="44">
        <v>13329</v>
      </c>
      <c r="GR741" s="44">
        <v>-23144</v>
      </c>
      <c r="GS741" s="44">
        <v>2664343</v>
      </c>
      <c r="GT741" s="44"/>
      <c r="GU741" s="21">
        <v>180074</v>
      </c>
      <c r="GV741" s="44"/>
      <c r="GW741" s="44">
        <v>10148322</v>
      </c>
      <c r="GX741" s="44">
        <v>3750</v>
      </c>
      <c r="GY741" s="44">
        <v>12996489</v>
      </c>
      <c r="GZ741" s="44">
        <v>1001013</v>
      </c>
      <c r="HA741" s="44"/>
      <c r="HB741" s="44"/>
      <c r="HC741" s="44">
        <v>11995476</v>
      </c>
      <c r="HD741" s="44">
        <v>12996489</v>
      </c>
      <c r="HE741" s="21"/>
      <c r="HF741" s="21">
        <v>10115974</v>
      </c>
      <c r="HG741" s="21">
        <v>6326</v>
      </c>
      <c r="HH741" s="21"/>
      <c r="HI741" s="21">
        <v>117813</v>
      </c>
      <c r="HJ741" s="44"/>
      <c r="HK741" s="21"/>
      <c r="HL741" s="21">
        <v>133685</v>
      </c>
      <c r="HM741" s="21">
        <v>251498</v>
      </c>
      <c r="HN741" s="21">
        <v>-71424</v>
      </c>
      <c r="HO741" s="21"/>
      <c r="HP741" s="44"/>
      <c r="HQ741" s="47"/>
      <c r="HR741" s="47"/>
      <c r="HS741" s="47"/>
      <c r="HT741" s="47" t="s">
        <v>1736</v>
      </c>
      <c r="HU741" s="47">
        <v>-10010.130000000001</v>
      </c>
      <c r="HV741" s="47">
        <v>1856</v>
      </c>
      <c r="HW741" s="47">
        <v>0</v>
      </c>
      <c r="HX741" s="47">
        <v>14261</v>
      </c>
      <c r="HY741" s="47">
        <v>19218</v>
      </c>
      <c r="HZ741" s="47">
        <v>71533</v>
      </c>
      <c r="IA741" s="47">
        <v>0</v>
      </c>
      <c r="IB741" s="47">
        <v>47165</v>
      </c>
      <c r="IC741" s="47">
        <v>1082</v>
      </c>
      <c r="ID741"/>
      <c r="IE741" s="47">
        <v>3602</v>
      </c>
      <c r="IF741"/>
      <c r="IG741" s="47"/>
      <c r="IH741" s="47"/>
      <c r="II741">
        <v>2103</v>
      </c>
      <c r="IJ741">
        <v>1551</v>
      </c>
      <c r="IK741">
        <v>1792</v>
      </c>
      <c r="IL741">
        <v>15838</v>
      </c>
      <c r="IM741">
        <v>180001</v>
      </c>
      <c r="IN741">
        <v>0</v>
      </c>
      <c r="IO741">
        <v>0</v>
      </c>
      <c r="IP741">
        <v>0</v>
      </c>
      <c r="IQ741">
        <v>0</v>
      </c>
      <c r="IR741">
        <v>0</v>
      </c>
      <c r="IS741">
        <v>0</v>
      </c>
      <c r="IT741">
        <v>0</v>
      </c>
      <c r="IU741">
        <v>143500</v>
      </c>
      <c r="IV741">
        <v>0</v>
      </c>
      <c r="IW741">
        <v>727651</v>
      </c>
      <c r="IX741">
        <v>703733</v>
      </c>
      <c r="IY741">
        <v>1631342</v>
      </c>
      <c r="IZ741">
        <v>0</v>
      </c>
      <c r="JA741">
        <v>1098156</v>
      </c>
      <c r="JB741">
        <v>27199</v>
      </c>
      <c r="JC741"/>
      <c r="JD741">
        <v>95304</v>
      </c>
      <c r="JE741"/>
      <c r="JF741"/>
      <c r="JG741"/>
      <c r="JH741">
        <v>57778</v>
      </c>
      <c r="JI741">
        <v>36419</v>
      </c>
      <c r="JJ741">
        <v>72645</v>
      </c>
      <c r="JK741">
        <v>607349</v>
      </c>
      <c r="JL741">
        <v>5201076</v>
      </c>
      <c r="JM741">
        <v>0</v>
      </c>
      <c r="JN741">
        <v>0</v>
      </c>
      <c r="JO741">
        <v>0</v>
      </c>
      <c r="JP741">
        <v>0</v>
      </c>
      <c r="JQ741">
        <v>0</v>
      </c>
      <c r="JR741">
        <v>0</v>
      </c>
      <c r="JS741">
        <v>0</v>
      </c>
      <c r="JT741"/>
      <c r="JU741"/>
      <c r="JV741"/>
      <c r="JW741"/>
      <c r="JX741"/>
      <c r="JY741"/>
      <c r="JZ741"/>
      <c r="KA741"/>
      <c r="KB741"/>
      <c r="KC741"/>
      <c r="KD741"/>
      <c r="KE741"/>
      <c r="KF741">
        <v>139</v>
      </c>
      <c r="KG741">
        <v>192</v>
      </c>
      <c r="KH741">
        <v>99</v>
      </c>
      <c r="KI741">
        <v>123</v>
      </c>
      <c r="KJ741">
        <v>174</v>
      </c>
      <c r="KK741">
        <v>86</v>
      </c>
      <c r="KL741">
        <v>52</v>
      </c>
      <c r="KM741">
        <v>77</v>
      </c>
      <c r="KN741">
        <v>34</v>
      </c>
      <c r="KO741">
        <v>1</v>
      </c>
      <c r="KP741">
        <v>0</v>
      </c>
      <c r="KQ741">
        <v>0</v>
      </c>
      <c r="KR741">
        <v>0</v>
      </c>
      <c r="KS741">
        <v>0</v>
      </c>
      <c r="KT741">
        <v>1</v>
      </c>
      <c r="KU741">
        <v>0</v>
      </c>
      <c r="KV741">
        <v>0</v>
      </c>
      <c r="KW741">
        <v>1</v>
      </c>
      <c r="KX741">
        <v>0</v>
      </c>
      <c r="KY741">
        <v>0</v>
      </c>
      <c r="KZ741">
        <v>0</v>
      </c>
      <c r="LA741">
        <v>0</v>
      </c>
      <c r="LB741">
        <v>0</v>
      </c>
      <c r="LC741">
        <v>0</v>
      </c>
      <c r="LD741">
        <v>1</v>
      </c>
      <c r="LE741">
        <v>0</v>
      </c>
      <c r="LF741">
        <v>0</v>
      </c>
      <c r="LG741">
        <v>0</v>
      </c>
      <c r="LH741">
        <v>0</v>
      </c>
    </row>
    <row r="742" spans="1:320" s="34" customFormat="1" ht="15" customHeight="1" x14ac:dyDescent="0.25">
      <c r="A742" s="45">
        <v>206361129</v>
      </c>
      <c r="B742" s="45" t="s">
        <v>5812</v>
      </c>
      <c r="C742" s="46">
        <v>45292</v>
      </c>
      <c r="D742" s="46">
        <v>45657</v>
      </c>
      <c r="E742" s="47">
        <v>366</v>
      </c>
      <c r="F742" s="45" t="s">
        <v>883</v>
      </c>
      <c r="G742" s="45" t="s">
        <v>884</v>
      </c>
      <c r="H742" s="45" t="s">
        <v>1448</v>
      </c>
      <c r="I742" s="45" t="s">
        <v>886</v>
      </c>
      <c r="J742" s="45" t="s">
        <v>887</v>
      </c>
      <c r="K742" s="45" t="s">
        <v>1405</v>
      </c>
      <c r="L742" s="45" t="s">
        <v>5765</v>
      </c>
      <c r="M742" s="45" t="s">
        <v>5813</v>
      </c>
      <c r="N742" s="45" t="s">
        <v>5814</v>
      </c>
      <c r="O742" s="45" t="s">
        <v>5800</v>
      </c>
      <c r="P742" s="45" t="s">
        <v>5815</v>
      </c>
      <c r="Q742" s="45" t="s">
        <v>5816</v>
      </c>
      <c r="R742" t="s">
        <v>5817</v>
      </c>
      <c r="S742" s="45" t="s">
        <v>893</v>
      </c>
      <c r="T742" t="s">
        <v>3079</v>
      </c>
      <c r="U742" s="47">
        <v>97</v>
      </c>
      <c r="V742" s="47">
        <v>97</v>
      </c>
      <c r="W742" s="47" t="s">
        <v>894</v>
      </c>
      <c r="X742" s="47">
        <v>35502</v>
      </c>
      <c r="Y742" s="47">
        <v>31119</v>
      </c>
      <c r="Z742" s="48">
        <v>201.77</v>
      </c>
      <c r="AA742" s="44">
        <v>708</v>
      </c>
      <c r="AB742" s="44">
        <v>695</v>
      </c>
      <c r="AC742" s="44">
        <v>7633</v>
      </c>
      <c r="AD742" s="44">
        <v>6260</v>
      </c>
      <c r="AE742" s="44">
        <v>1928</v>
      </c>
      <c r="AF742" s="44">
        <v>12509</v>
      </c>
      <c r="AG742" s="44"/>
      <c r="AH742" s="47">
        <v>332</v>
      </c>
      <c r="AI742" s="47">
        <v>109</v>
      </c>
      <c r="AJ742">
        <v>2348</v>
      </c>
      <c r="AK742" t="s">
        <v>895</v>
      </c>
      <c r="AL742">
        <v>31119</v>
      </c>
      <c r="AM742"/>
      <c r="AN742"/>
      <c r="AO742"/>
      <c r="AP742"/>
      <c r="AQ742"/>
      <c r="AR742" s="44"/>
      <c r="AS742" s="44"/>
      <c r="AT742" s="44"/>
      <c r="AU742" s="44">
        <v>10144740</v>
      </c>
      <c r="AV742" s="44">
        <v>5266031</v>
      </c>
      <c r="AW742" s="44">
        <v>220222</v>
      </c>
      <c r="AX742" s="44">
        <v>2684</v>
      </c>
      <c r="AY742" s="44">
        <v>15193233</v>
      </c>
      <c r="AZ742" s="21">
        <v>13628205</v>
      </c>
      <c r="BA742" s="21">
        <v>1565028</v>
      </c>
      <c r="BB742" s="44">
        <v>2298</v>
      </c>
      <c r="BC742" s="44">
        <v>329138</v>
      </c>
      <c r="BD742" s="44"/>
      <c r="BE742" s="44">
        <v>1238188</v>
      </c>
      <c r="BF742" s="44">
        <v>2681785</v>
      </c>
      <c r="BG742" s="44">
        <v>2068173</v>
      </c>
      <c r="BH742" s="44">
        <v>592288</v>
      </c>
      <c r="BI742" s="21">
        <v>4084887</v>
      </c>
      <c r="BJ742" s="21"/>
      <c r="BK742" s="21">
        <v>93887</v>
      </c>
      <c r="BL742" s="21">
        <v>34705</v>
      </c>
      <c r="BM742" s="21">
        <v>589015</v>
      </c>
      <c r="BN742" s="21">
        <v>10144740</v>
      </c>
      <c r="BO742" s="21"/>
      <c r="BP742" s="21"/>
      <c r="BQ742" s="44"/>
      <c r="BR742" s="21"/>
      <c r="BS742" s="44"/>
      <c r="BT742" s="21"/>
      <c r="BU742" s="44"/>
      <c r="BV742" s="21"/>
      <c r="BW742" s="44">
        <v>2634127</v>
      </c>
      <c r="BX742" s="21"/>
      <c r="BY742" s="21">
        <v>1350898</v>
      </c>
      <c r="BZ742" s="21"/>
      <c r="CA742" s="44">
        <v>1375</v>
      </c>
      <c r="CB742" s="44"/>
      <c r="CC742" s="44">
        <v>848412</v>
      </c>
      <c r="CD742" s="44"/>
      <c r="CE742" s="44"/>
      <c r="CF742" s="44"/>
      <c r="CG742" s="44">
        <v>68190</v>
      </c>
      <c r="CH742" s="44"/>
      <c r="CI742" s="21">
        <v>31</v>
      </c>
      <c r="CJ742" s="44"/>
      <c r="CK742" s="21">
        <v>362998</v>
      </c>
      <c r="CL742" s="44"/>
      <c r="CM742" s="44">
        <v>5857</v>
      </c>
      <c r="CN742" s="44">
        <v>24</v>
      </c>
      <c r="CO742" s="44">
        <v>1813059</v>
      </c>
      <c r="CP742" s="44">
        <v>0</v>
      </c>
      <c r="CQ742" s="21">
        <v>2145015</v>
      </c>
      <c r="CR742" s="44">
        <v>228240</v>
      </c>
      <c r="CS742" s="44">
        <v>901352</v>
      </c>
      <c r="CT742" s="44">
        <v>60349</v>
      </c>
      <c r="CU742" s="44"/>
      <c r="CV742" s="44">
        <v>112135</v>
      </c>
      <c r="CW742" s="21"/>
      <c r="CX742" s="21"/>
      <c r="CY742" s="21"/>
      <c r="CZ742" s="21"/>
      <c r="DA742" s="21"/>
      <c r="DB742" s="21"/>
      <c r="DC742" s="21"/>
      <c r="DD742" s="21"/>
      <c r="DE742" s="44"/>
      <c r="DF742" s="21"/>
      <c r="DG742" s="44"/>
      <c r="DH742" s="21"/>
      <c r="DI742" s="44"/>
      <c r="DJ742" s="44"/>
      <c r="DK742" s="44"/>
      <c r="DL742" s="44"/>
      <c r="DM742" s="21"/>
      <c r="DN742" s="44"/>
      <c r="DO742" s="44">
        <v>-16272</v>
      </c>
      <c r="DP742" s="44"/>
      <c r="DQ742" s="44"/>
      <c r="DR742" s="44"/>
      <c r="DS742" s="44"/>
      <c r="DT742" s="44"/>
      <c r="DU742" s="44"/>
      <c r="DV742" s="44"/>
      <c r="DW742" s="44">
        <v>-643</v>
      </c>
      <c r="DX742" s="44"/>
      <c r="DY742" s="44"/>
      <c r="DZ742" s="44"/>
      <c r="EA742" s="44"/>
      <c r="EB742" s="21"/>
      <c r="EC742" s="44">
        <v>-668203</v>
      </c>
      <c r="ED742" s="44"/>
      <c r="EE742" s="21">
        <v>330452</v>
      </c>
      <c r="EF742" s="44"/>
      <c r="EG742" s="21">
        <v>64361</v>
      </c>
      <c r="EH742" s="44"/>
      <c r="EI742" s="21">
        <v>845448</v>
      </c>
      <c r="EJ742" s="44"/>
      <c r="EK742" s="44"/>
      <c r="EL742" s="21"/>
      <c r="EM742" s="44">
        <v>11734</v>
      </c>
      <c r="EN742" s="44"/>
      <c r="EO742" s="44">
        <v>-346655</v>
      </c>
      <c r="EP742" s="21"/>
      <c r="EQ742" s="21"/>
      <c r="ER742" s="21"/>
      <c r="ES742" s="21"/>
      <c r="ET742" s="44"/>
      <c r="EU742" s="21"/>
      <c r="EV742" s="44"/>
      <c r="EW742" s="21"/>
      <c r="EX742" s="44"/>
      <c r="EY742" s="44"/>
      <c r="EZ742" s="21"/>
      <c r="FA742" s="21"/>
      <c r="FB742" s="44"/>
      <c r="FC742" s="44"/>
      <c r="FD742" s="21"/>
      <c r="FE742" s="112"/>
      <c r="FF742" s="44"/>
      <c r="FG742" s="44">
        <v>6904202</v>
      </c>
      <c r="FH742" s="44">
        <v>1710490</v>
      </c>
      <c r="FI742" s="44">
        <v>5013513</v>
      </c>
      <c r="FJ742" s="44">
        <v>420956</v>
      </c>
      <c r="FK742" s="44">
        <v>4869209</v>
      </c>
      <c r="FL742" s="44"/>
      <c r="FM742" s="44"/>
      <c r="FN742" s="44"/>
      <c r="FO742" s="44"/>
      <c r="FP742" s="44"/>
      <c r="FQ742" s="44"/>
      <c r="FR742" s="44"/>
      <c r="FS742" s="44"/>
      <c r="FT742" s="44">
        <v>17655</v>
      </c>
      <c r="FU742" s="44">
        <v>10506</v>
      </c>
      <c r="FV742" s="21">
        <v>785029</v>
      </c>
      <c r="FW742" s="44"/>
      <c r="FX742" s="44">
        <v>571842</v>
      </c>
      <c r="FY742" s="44">
        <v>56874</v>
      </c>
      <c r="FZ742" s="44">
        <v>379842</v>
      </c>
      <c r="GA742" s="44">
        <v>31231</v>
      </c>
      <c r="GB742" s="44"/>
      <c r="GC742" s="44">
        <v>95405</v>
      </c>
      <c r="GD742" s="44">
        <v>439861</v>
      </c>
      <c r="GE742" s="44">
        <v>291132</v>
      </c>
      <c r="GF742" s="44">
        <v>243513</v>
      </c>
      <c r="GG742" s="44">
        <v>893270</v>
      </c>
      <c r="GH742" s="44">
        <v>553548</v>
      </c>
      <c r="GI742" s="44">
        <v>122911</v>
      </c>
      <c r="GJ742" s="44">
        <v>89740</v>
      </c>
      <c r="GK742" s="44">
        <v>2843636</v>
      </c>
      <c r="GL742" s="44">
        <v>86922</v>
      </c>
      <c r="GM742" s="44">
        <v>554153</v>
      </c>
      <c r="GN742" s="44">
        <v>44944</v>
      </c>
      <c r="GO742" s="44">
        <v>14997</v>
      </c>
      <c r="GP742" s="44"/>
      <c r="GQ742" s="44">
        <v>8</v>
      </c>
      <c r="GR742" s="44">
        <v>631977</v>
      </c>
      <c r="GS742" s="44">
        <v>2859939</v>
      </c>
      <c r="GT742" s="44"/>
      <c r="GU742" s="21">
        <v>356714</v>
      </c>
      <c r="GV742" s="44"/>
      <c r="GW742" s="44">
        <v>11513294</v>
      </c>
      <c r="GX742" s="44"/>
      <c r="GY742" s="44">
        <v>14729947</v>
      </c>
      <c r="GZ742" s="44">
        <v>1221760</v>
      </c>
      <c r="HA742" s="44"/>
      <c r="HB742" s="44"/>
      <c r="HC742" s="44">
        <v>13508187</v>
      </c>
      <c r="HD742" s="44">
        <v>14729947</v>
      </c>
      <c r="HE742" s="21"/>
      <c r="HF742" s="21">
        <v>11513294</v>
      </c>
      <c r="HG742" s="21"/>
      <c r="HH742" s="21"/>
      <c r="HI742" s="21">
        <v>104776</v>
      </c>
      <c r="HJ742" s="44">
        <v>12000</v>
      </c>
      <c r="HK742" s="21">
        <v>1293166</v>
      </c>
      <c r="HL742" s="21">
        <v>939363</v>
      </c>
      <c r="HM742" s="21">
        <v>2349305</v>
      </c>
      <c r="HN742" s="21">
        <v>-1992591</v>
      </c>
      <c r="HO742" s="21"/>
      <c r="HP742" s="44"/>
      <c r="HQ742" s="47"/>
      <c r="HR742" s="47"/>
      <c r="HS742" s="47"/>
      <c r="HT742" s="47" t="s">
        <v>1759</v>
      </c>
      <c r="HU742" s="47">
        <v>0</v>
      </c>
      <c r="HV742" s="47">
        <v>3907</v>
      </c>
      <c r="HW742" s="47">
        <v>0</v>
      </c>
      <c r="HX742" s="47">
        <v>5973</v>
      </c>
      <c r="HY742" s="47">
        <v>39749</v>
      </c>
      <c r="HZ742" s="47">
        <v>73357</v>
      </c>
      <c r="IA742" s="47">
        <v>0</v>
      </c>
      <c r="IB742" s="47">
        <v>0</v>
      </c>
      <c r="IC742" s="47">
        <v>0</v>
      </c>
      <c r="ID742">
        <v>25551</v>
      </c>
      <c r="IE742" s="47">
        <v>4292</v>
      </c>
      <c r="IF742">
        <v>10221</v>
      </c>
      <c r="IG742" s="47">
        <v>7605</v>
      </c>
      <c r="IH742" s="47">
        <v>21014</v>
      </c>
      <c r="II742">
        <v>8529</v>
      </c>
      <c r="IJ742">
        <v>4494</v>
      </c>
      <c r="IK742">
        <v>1823</v>
      </c>
      <c r="IL742">
        <v>16834</v>
      </c>
      <c r="IM742">
        <v>223349</v>
      </c>
      <c r="IN742">
        <v>0</v>
      </c>
      <c r="IO742">
        <v>0</v>
      </c>
      <c r="IP742">
        <v>0</v>
      </c>
      <c r="IQ742">
        <v>0</v>
      </c>
      <c r="IR742">
        <v>0</v>
      </c>
      <c r="IS742">
        <v>0</v>
      </c>
      <c r="IT742">
        <v>0</v>
      </c>
      <c r="IU742">
        <v>250168</v>
      </c>
      <c r="IV742">
        <v>0</v>
      </c>
      <c r="IW742">
        <v>290394</v>
      </c>
      <c r="IX742">
        <v>1439138</v>
      </c>
      <c r="IY742">
        <v>1641014</v>
      </c>
      <c r="IZ742">
        <v>0</v>
      </c>
      <c r="JA742">
        <v>0</v>
      </c>
      <c r="JB742">
        <v>0</v>
      </c>
      <c r="JC742">
        <v>1097795</v>
      </c>
      <c r="JD742">
        <v>121500</v>
      </c>
      <c r="JE742">
        <v>210888</v>
      </c>
      <c r="JF742">
        <v>144152</v>
      </c>
      <c r="JG742">
        <v>451816</v>
      </c>
      <c r="JH742">
        <v>311086</v>
      </c>
      <c r="JI742">
        <v>92268</v>
      </c>
      <c r="JJ742">
        <v>74540</v>
      </c>
      <c r="JK742">
        <v>779443</v>
      </c>
      <c r="JL742">
        <v>6904202</v>
      </c>
      <c r="JM742">
        <v>0</v>
      </c>
      <c r="JN742">
        <v>0</v>
      </c>
      <c r="JO742">
        <v>0</v>
      </c>
      <c r="JP742">
        <v>0</v>
      </c>
      <c r="JQ742">
        <v>0</v>
      </c>
      <c r="JR742">
        <v>0</v>
      </c>
      <c r="JS742">
        <v>0</v>
      </c>
      <c r="JT742"/>
      <c r="JU742"/>
      <c r="JV742"/>
      <c r="JW742"/>
      <c r="JX742"/>
      <c r="JY742">
        <v>25551</v>
      </c>
      <c r="JZ742"/>
      <c r="KA742"/>
      <c r="KB742"/>
      <c r="KC742"/>
      <c r="KD742"/>
      <c r="KE742">
        <v>1097795</v>
      </c>
      <c r="KF742">
        <v>137</v>
      </c>
      <c r="KG742">
        <v>216</v>
      </c>
      <c r="KH742">
        <v>84</v>
      </c>
      <c r="KI742">
        <v>95</v>
      </c>
      <c r="KJ742">
        <v>160</v>
      </c>
      <c r="KK742">
        <v>54</v>
      </c>
      <c r="KL742">
        <v>48</v>
      </c>
      <c r="KM742">
        <v>93</v>
      </c>
      <c r="KN742">
        <v>21</v>
      </c>
      <c r="KO742">
        <v>1</v>
      </c>
      <c r="KP742">
        <v>0</v>
      </c>
      <c r="KQ742">
        <v>0</v>
      </c>
      <c r="KR742">
        <v>0</v>
      </c>
      <c r="KS742">
        <v>1</v>
      </c>
      <c r="KT742">
        <v>0</v>
      </c>
      <c r="KU742">
        <v>1</v>
      </c>
      <c r="KV742">
        <v>0</v>
      </c>
      <c r="KW742">
        <v>0</v>
      </c>
      <c r="KX742">
        <v>0</v>
      </c>
      <c r="KY742">
        <v>0</v>
      </c>
      <c r="KZ742">
        <v>0</v>
      </c>
      <c r="LA742">
        <v>0</v>
      </c>
      <c r="LB742">
        <v>0</v>
      </c>
      <c r="LC742">
        <v>0</v>
      </c>
      <c r="LD742">
        <v>1</v>
      </c>
      <c r="LE742">
        <v>0</v>
      </c>
      <c r="LF742">
        <v>0</v>
      </c>
      <c r="LG742">
        <v>0</v>
      </c>
      <c r="LH742">
        <v>0</v>
      </c>
    </row>
    <row r="743" spans="1:320" s="34" customFormat="1" ht="15" customHeight="1" x14ac:dyDescent="0.25">
      <c r="A743" s="45">
        <v>206361131</v>
      </c>
      <c r="B743" s="45" t="s">
        <v>5818</v>
      </c>
      <c r="C743" s="46">
        <v>45292</v>
      </c>
      <c r="D743" s="46">
        <v>45657</v>
      </c>
      <c r="E743" s="47">
        <v>366</v>
      </c>
      <c r="F743" s="45" t="s">
        <v>883</v>
      </c>
      <c r="G743" s="45" t="s">
        <v>884</v>
      </c>
      <c r="H743" s="45" t="s">
        <v>1448</v>
      </c>
      <c r="I743" s="45" t="s">
        <v>886</v>
      </c>
      <c r="J743" s="45" t="s">
        <v>887</v>
      </c>
      <c r="K743" s="45" t="s">
        <v>1405</v>
      </c>
      <c r="L743" s="45" t="s">
        <v>5765</v>
      </c>
      <c r="M743" s="45" t="s">
        <v>5819</v>
      </c>
      <c r="N743" s="45" t="s">
        <v>5820</v>
      </c>
      <c r="O743" s="45" t="s">
        <v>5821</v>
      </c>
      <c r="P743" s="45" t="s">
        <v>5822</v>
      </c>
      <c r="Q743" s="45" t="s">
        <v>5823</v>
      </c>
      <c r="R743" t="s">
        <v>5824</v>
      </c>
      <c r="S743" s="45" t="s">
        <v>893</v>
      </c>
      <c r="T743"/>
      <c r="U743" s="47">
        <v>99</v>
      </c>
      <c r="V743" s="47">
        <v>99</v>
      </c>
      <c r="W743" s="47" t="s">
        <v>894</v>
      </c>
      <c r="X743" s="47">
        <v>36234</v>
      </c>
      <c r="Y743" s="47">
        <v>33307</v>
      </c>
      <c r="Z743" s="48">
        <v>211.59</v>
      </c>
      <c r="AA743" s="44">
        <v>139</v>
      </c>
      <c r="AB743" s="44">
        <v>139</v>
      </c>
      <c r="AC743" s="44">
        <v>1640</v>
      </c>
      <c r="AD743" s="44">
        <v>3</v>
      </c>
      <c r="AE743" s="44">
        <v>1572</v>
      </c>
      <c r="AF743" s="44">
        <v>25419</v>
      </c>
      <c r="AG743" s="44"/>
      <c r="AH743" s="47">
        <v>2918</v>
      </c>
      <c r="AI743" s="47">
        <v>34</v>
      </c>
      <c r="AJ743">
        <v>1721</v>
      </c>
      <c r="AK743" t="s">
        <v>895</v>
      </c>
      <c r="AL743">
        <v>33307</v>
      </c>
      <c r="AM743"/>
      <c r="AN743"/>
      <c r="AO743"/>
      <c r="AP743"/>
      <c r="AQ743"/>
      <c r="AR743" s="44"/>
      <c r="AS743" s="44"/>
      <c r="AT743" s="44"/>
      <c r="AU743" s="44">
        <v>9825565</v>
      </c>
      <c r="AV743" s="44">
        <v>2592577</v>
      </c>
      <c r="AW743" s="44">
        <v>2832069</v>
      </c>
      <c r="AX743" s="44">
        <v>33164</v>
      </c>
      <c r="AY743" s="44">
        <v>9619237</v>
      </c>
      <c r="AZ743" s="21">
        <v>11806020</v>
      </c>
      <c r="BA743" s="21">
        <v>-2186783</v>
      </c>
      <c r="BB743" s="44">
        <v>-1</v>
      </c>
      <c r="BC743" s="44"/>
      <c r="BD743" s="44"/>
      <c r="BE743" s="44">
        <v>-2186784</v>
      </c>
      <c r="BF743" s="44">
        <v>483800</v>
      </c>
      <c r="BG743" s="44">
        <v>885</v>
      </c>
      <c r="BH743" s="44">
        <v>463740</v>
      </c>
      <c r="BI743" s="21">
        <v>7498605</v>
      </c>
      <c r="BJ743" s="21"/>
      <c r="BK743" s="21">
        <v>860810</v>
      </c>
      <c r="BL743" s="21">
        <v>10030</v>
      </c>
      <c r="BM743" s="21">
        <v>507695</v>
      </c>
      <c r="BN743" s="21">
        <v>9825565</v>
      </c>
      <c r="BO743" s="21"/>
      <c r="BP743" s="21"/>
      <c r="BQ743" s="44"/>
      <c r="BR743" s="21"/>
      <c r="BS743" s="44"/>
      <c r="BT743" s="21"/>
      <c r="BU743" s="44"/>
      <c r="BV743" s="21"/>
      <c r="BW743" s="44">
        <v>1523134</v>
      </c>
      <c r="BX743" s="21"/>
      <c r="BY743" s="21">
        <v>1064</v>
      </c>
      <c r="BZ743" s="21"/>
      <c r="CA743" s="44">
        <v>32687</v>
      </c>
      <c r="CB743" s="44"/>
      <c r="CC743" s="44"/>
      <c r="CD743" s="44"/>
      <c r="CE743" s="44"/>
      <c r="CF743" s="44"/>
      <c r="CG743" s="44">
        <v>1034829</v>
      </c>
      <c r="CH743" s="44"/>
      <c r="CI743" s="21">
        <v>863</v>
      </c>
      <c r="CJ743" s="44"/>
      <c r="CK743" s="21"/>
      <c r="CL743" s="44"/>
      <c r="CM743" s="44">
        <v>4698</v>
      </c>
      <c r="CN743" s="44">
        <v>0</v>
      </c>
      <c r="CO743" s="44">
        <v>934502</v>
      </c>
      <c r="CP743" s="44">
        <v>0</v>
      </c>
      <c r="CQ743" s="21">
        <v>946826</v>
      </c>
      <c r="CR743" s="44">
        <v>76887</v>
      </c>
      <c r="CS743" s="44">
        <v>496340</v>
      </c>
      <c r="CT743" s="44">
        <v>116470</v>
      </c>
      <c r="CU743" s="44"/>
      <c r="CV743" s="44">
        <v>16854</v>
      </c>
      <c r="CW743" s="21"/>
      <c r="CX743" s="21"/>
      <c r="CY743" s="21"/>
      <c r="CZ743" s="21"/>
      <c r="DA743" s="21"/>
      <c r="DB743" s="21"/>
      <c r="DC743" s="21"/>
      <c r="DD743" s="21"/>
      <c r="DE743" s="44"/>
      <c r="DF743" s="21"/>
      <c r="DG743" s="44"/>
      <c r="DH743" s="21"/>
      <c r="DI743" s="44"/>
      <c r="DJ743" s="44"/>
      <c r="DK743" s="44"/>
      <c r="DL743" s="44"/>
      <c r="DM743" s="21"/>
      <c r="DN743" s="44"/>
      <c r="DO743" s="44"/>
      <c r="DP743" s="44"/>
      <c r="DQ743" s="44"/>
      <c r="DR743" s="44"/>
      <c r="DS743" s="44"/>
      <c r="DT743" s="44"/>
      <c r="DU743" s="44"/>
      <c r="DV743" s="44"/>
      <c r="DW743" s="44"/>
      <c r="DX743" s="44"/>
      <c r="DY743" s="44"/>
      <c r="DZ743" s="44"/>
      <c r="EA743" s="44"/>
      <c r="EB743" s="21"/>
      <c r="EC743" s="44">
        <v>629517</v>
      </c>
      <c r="ED743" s="44"/>
      <c r="EE743" s="21">
        <v>739</v>
      </c>
      <c r="EF743" s="44"/>
      <c r="EG743" s="21">
        <v>51614</v>
      </c>
      <c r="EH743" s="44"/>
      <c r="EI743" s="21">
        <v>1342818</v>
      </c>
      <c r="EJ743" s="44"/>
      <c r="EK743" s="44"/>
      <c r="EL743" s="21"/>
      <c r="EM743" s="44">
        <v>718818</v>
      </c>
      <c r="EN743" s="44"/>
      <c r="EO743" s="44">
        <v>88563</v>
      </c>
      <c r="EP743" s="21"/>
      <c r="EQ743" s="21"/>
      <c r="ER743" s="21"/>
      <c r="ES743" s="21"/>
      <c r="ET743" s="44"/>
      <c r="EU743" s="21"/>
      <c r="EV743" s="44"/>
      <c r="EW743" s="21"/>
      <c r="EX743" s="44"/>
      <c r="EY743" s="44"/>
      <c r="EZ743" s="21"/>
      <c r="FA743" s="21"/>
      <c r="FB743" s="44"/>
      <c r="FC743" s="44"/>
      <c r="FD743" s="21"/>
      <c r="FE743" s="112"/>
      <c r="FF743" s="44"/>
      <c r="FG743" s="44">
        <v>5647886</v>
      </c>
      <c r="FH743" s="44">
        <v>1309572</v>
      </c>
      <c r="FI743" s="44">
        <v>4848562</v>
      </c>
      <c r="FJ743" s="44">
        <v>300228</v>
      </c>
      <c r="FK743" s="44">
        <v>4808632</v>
      </c>
      <c r="FL743" s="44"/>
      <c r="FM743" s="44"/>
      <c r="FN743" s="44"/>
      <c r="FO743" s="44"/>
      <c r="FP743" s="44"/>
      <c r="FQ743" s="44"/>
      <c r="FR743" s="44"/>
      <c r="FS743" s="44"/>
      <c r="FT743" s="44">
        <v>6627</v>
      </c>
      <c r="FU743" s="44"/>
      <c r="FV743" s="21">
        <v>171999</v>
      </c>
      <c r="FW743" s="44"/>
      <c r="FX743" s="44">
        <v>173763</v>
      </c>
      <c r="FY743" s="44">
        <v>17943</v>
      </c>
      <c r="FZ743" s="44">
        <v>66956</v>
      </c>
      <c r="GA743" s="44">
        <v>22785</v>
      </c>
      <c r="GB743" s="44"/>
      <c r="GC743" s="44">
        <v>21366</v>
      </c>
      <c r="GD743" s="44">
        <v>489496</v>
      </c>
      <c r="GE743" s="44">
        <v>410289</v>
      </c>
      <c r="GF743" s="44">
        <v>133667</v>
      </c>
      <c r="GG743" s="44">
        <v>931741</v>
      </c>
      <c r="GH743" s="44">
        <v>102724</v>
      </c>
      <c r="GI743" s="44">
        <v>152349</v>
      </c>
      <c r="GJ743" s="44">
        <v>88546</v>
      </c>
      <c r="GK743" s="44">
        <v>2827638</v>
      </c>
      <c r="GL743" s="44">
        <v>36535</v>
      </c>
      <c r="GM743" s="44">
        <v>712800</v>
      </c>
      <c r="GN743" s="44">
        <v>102974</v>
      </c>
      <c r="GO743" s="44">
        <v>9990</v>
      </c>
      <c r="GP743" s="44"/>
      <c r="GQ743" s="44"/>
      <c r="GR743" s="44">
        <v>517200</v>
      </c>
      <c r="GS743" s="44">
        <v>1863530</v>
      </c>
      <c r="GT743" s="44"/>
      <c r="GU743" s="21">
        <v>124932</v>
      </c>
      <c r="GV743" s="44">
        <v>1260191</v>
      </c>
      <c r="GW743" s="44"/>
      <c r="GX743" s="44"/>
      <c r="GY743" s="44">
        <v>3248653</v>
      </c>
      <c r="GZ743" s="44">
        <v>2254494</v>
      </c>
      <c r="HA743" s="44"/>
      <c r="HB743" s="44"/>
      <c r="HC743" s="44">
        <v>994159</v>
      </c>
      <c r="HD743" s="44">
        <v>3248653</v>
      </c>
      <c r="HE743" s="21"/>
      <c r="HF743" s="21"/>
      <c r="HG743" s="21">
        <v>970534</v>
      </c>
      <c r="HH743" s="21"/>
      <c r="HI743" s="21">
        <v>0</v>
      </c>
      <c r="HJ743" s="44"/>
      <c r="HK743" s="21">
        <v>429099</v>
      </c>
      <c r="HL743" s="21">
        <v>346500</v>
      </c>
      <c r="HM743" s="21">
        <v>775599</v>
      </c>
      <c r="HN743" s="21">
        <v>-650667</v>
      </c>
      <c r="HO743" s="21"/>
      <c r="HP743" s="44"/>
      <c r="HQ743" s="47"/>
      <c r="HR743" s="47"/>
      <c r="HS743" s="47"/>
      <c r="HT743" s="47" t="s">
        <v>2062</v>
      </c>
      <c r="HU743" s="47">
        <v>653803.26</v>
      </c>
      <c r="HV743" s="47">
        <v>2057</v>
      </c>
      <c r="HW743" s="47">
        <v>0</v>
      </c>
      <c r="HX743" s="47">
        <v>6625</v>
      </c>
      <c r="HY743" s="47">
        <v>32271</v>
      </c>
      <c r="HZ743" s="47">
        <v>84440</v>
      </c>
      <c r="IA743" s="47">
        <v>0</v>
      </c>
      <c r="IB743" s="47">
        <v>0</v>
      </c>
      <c r="IC743" s="47">
        <v>5687</v>
      </c>
      <c r="ID743"/>
      <c r="IE743" s="47">
        <v>4047</v>
      </c>
      <c r="IF743">
        <v>15552</v>
      </c>
      <c r="IG743" s="47">
        <v>3758</v>
      </c>
      <c r="IH743" s="47">
        <v>19889</v>
      </c>
      <c r="II743">
        <v>3051</v>
      </c>
      <c r="IJ743">
        <v>5493</v>
      </c>
      <c r="IK743">
        <v>1784</v>
      </c>
      <c r="IL743">
        <v>20449</v>
      </c>
      <c r="IM743">
        <v>205103</v>
      </c>
      <c r="IN743">
        <v>0</v>
      </c>
      <c r="IO743">
        <v>0</v>
      </c>
      <c r="IP743">
        <v>0</v>
      </c>
      <c r="IQ743">
        <v>0</v>
      </c>
      <c r="IR743">
        <v>0</v>
      </c>
      <c r="IS743">
        <v>0</v>
      </c>
      <c r="IT743">
        <v>0</v>
      </c>
      <c r="IU743">
        <v>152613</v>
      </c>
      <c r="IV743">
        <v>0</v>
      </c>
      <c r="IW743">
        <v>333359</v>
      </c>
      <c r="IX743">
        <v>1144633</v>
      </c>
      <c r="IY743">
        <v>1915193</v>
      </c>
      <c r="IZ743">
        <v>0</v>
      </c>
      <c r="JA743">
        <v>0</v>
      </c>
      <c r="JB743">
        <v>232843</v>
      </c>
      <c r="JC743"/>
      <c r="JD743">
        <v>116514</v>
      </c>
      <c r="JE743">
        <v>300435</v>
      </c>
      <c r="JF743">
        <v>67163</v>
      </c>
      <c r="JG743">
        <v>423316</v>
      </c>
      <c r="JH743">
        <v>83389</v>
      </c>
      <c r="JI743">
        <v>121029</v>
      </c>
      <c r="JJ743">
        <v>70739</v>
      </c>
      <c r="JK743">
        <v>686660</v>
      </c>
      <c r="JL743">
        <v>5647886</v>
      </c>
      <c r="JM743">
        <v>0</v>
      </c>
      <c r="JN743">
        <v>0</v>
      </c>
      <c r="JO743">
        <v>0</v>
      </c>
      <c r="JP743">
        <v>0</v>
      </c>
      <c r="JQ743">
        <v>0</v>
      </c>
      <c r="JR743">
        <v>0</v>
      </c>
      <c r="JS743">
        <v>0</v>
      </c>
      <c r="JT743"/>
      <c r="JU743"/>
      <c r="JV743"/>
      <c r="JW743"/>
      <c r="JX743"/>
      <c r="JY743"/>
      <c r="JZ743"/>
      <c r="KA743"/>
      <c r="KB743"/>
      <c r="KC743"/>
      <c r="KD743"/>
      <c r="KE743"/>
      <c r="KF743">
        <v>128</v>
      </c>
      <c r="KG743">
        <v>296</v>
      </c>
      <c r="KH743">
        <v>59</v>
      </c>
      <c r="KI743">
        <v>82</v>
      </c>
      <c r="KJ743">
        <v>195</v>
      </c>
      <c r="KK743">
        <v>38</v>
      </c>
      <c r="KL743">
        <v>55</v>
      </c>
      <c r="KM743">
        <v>123</v>
      </c>
      <c r="KN743">
        <v>29</v>
      </c>
      <c r="KO743">
        <v>1</v>
      </c>
      <c r="KP743">
        <v>0</v>
      </c>
      <c r="KQ743">
        <v>0</v>
      </c>
      <c r="KR743">
        <v>0</v>
      </c>
      <c r="KS743">
        <v>1</v>
      </c>
      <c r="KT743">
        <v>0</v>
      </c>
      <c r="KU743">
        <v>1</v>
      </c>
      <c r="KV743">
        <v>0</v>
      </c>
      <c r="KW743">
        <v>0</v>
      </c>
      <c r="KX743">
        <v>0</v>
      </c>
      <c r="KY743">
        <v>0</v>
      </c>
      <c r="KZ743">
        <v>0</v>
      </c>
      <c r="LA743">
        <v>0</v>
      </c>
      <c r="LB743">
        <v>0</v>
      </c>
      <c r="LC743">
        <v>0</v>
      </c>
      <c r="LD743">
        <v>1</v>
      </c>
      <c r="LE743">
        <v>0</v>
      </c>
      <c r="LF743">
        <v>0</v>
      </c>
      <c r="LG743">
        <v>0</v>
      </c>
      <c r="LH743">
        <v>0</v>
      </c>
    </row>
    <row r="744" spans="1:320" s="34" customFormat="1" ht="15" customHeight="1" x14ac:dyDescent="0.25">
      <c r="A744" s="45">
        <v>206361146</v>
      </c>
      <c r="B744" s="45" t="s">
        <v>5825</v>
      </c>
      <c r="C744" s="46">
        <v>45292</v>
      </c>
      <c r="D744" s="46">
        <v>45657</v>
      </c>
      <c r="E744" s="47">
        <v>366</v>
      </c>
      <c r="F744" s="45" t="s">
        <v>883</v>
      </c>
      <c r="G744" s="45" t="s">
        <v>884</v>
      </c>
      <c r="H744" s="45" t="s">
        <v>1448</v>
      </c>
      <c r="I744" s="45" t="s">
        <v>886</v>
      </c>
      <c r="J744" s="45" t="s">
        <v>887</v>
      </c>
      <c r="K744" s="45" t="s">
        <v>1405</v>
      </c>
      <c r="L744" s="45" t="s">
        <v>5765</v>
      </c>
      <c r="M744" s="45" t="s">
        <v>5826</v>
      </c>
      <c r="N744" s="45" t="s">
        <v>5827</v>
      </c>
      <c r="O744" s="45" t="s">
        <v>5828</v>
      </c>
      <c r="P744" s="45" t="s">
        <v>5829</v>
      </c>
      <c r="Q744" s="45" t="s">
        <v>5830</v>
      </c>
      <c r="R744" t="s">
        <v>5831</v>
      </c>
      <c r="S744" s="45" t="s">
        <v>893</v>
      </c>
      <c r="T744"/>
      <c r="U744" s="47">
        <v>99</v>
      </c>
      <c r="V744" s="47">
        <v>99</v>
      </c>
      <c r="W744" s="47" t="s">
        <v>894</v>
      </c>
      <c r="X744" s="47">
        <v>36234</v>
      </c>
      <c r="Y744" s="47">
        <v>33897</v>
      </c>
      <c r="Z744" s="48">
        <v>215.34</v>
      </c>
      <c r="AA744" s="44">
        <v>495</v>
      </c>
      <c r="AB744" s="44">
        <v>552</v>
      </c>
      <c r="AC744" s="44">
        <v>8454</v>
      </c>
      <c r="AD744" s="44">
        <v>2516</v>
      </c>
      <c r="AE744" s="44">
        <v>1715</v>
      </c>
      <c r="AF744" s="44">
        <v>18970</v>
      </c>
      <c r="AG744" s="44"/>
      <c r="AH744" s="47">
        <v>133</v>
      </c>
      <c r="AI744" s="47">
        <v>188</v>
      </c>
      <c r="AJ744">
        <v>1921</v>
      </c>
      <c r="AK744" t="s">
        <v>895</v>
      </c>
      <c r="AL744">
        <v>33897</v>
      </c>
      <c r="AM744"/>
      <c r="AN744"/>
      <c r="AO744"/>
      <c r="AP744"/>
      <c r="AQ744"/>
      <c r="AR744" s="44"/>
      <c r="AS744" s="44"/>
      <c r="AT744" s="44"/>
      <c r="AU744" s="44">
        <v>11863950</v>
      </c>
      <c r="AV744" s="44">
        <v>10588086</v>
      </c>
      <c r="AW744" s="44">
        <v>6704751</v>
      </c>
      <c r="AX744" s="44">
        <v>455441</v>
      </c>
      <c r="AY744" s="44">
        <v>16202726</v>
      </c>
      <c r="AZ744" s="21">
        <v>15457198</v>
      </c>
      <c r="BA744" s="21">
        <v>745528</v>
      </c>
      <c r="BB744" s="44">
        <v>942650</v>
      </c>
      <c r="BC744" s="44"/>
      <c r="BD744" s="44"/>
      <c r="BE744" s="44">
        <v>1688178</v>
      </c>
      <c r="BF744" s="44">
        <v>2958900</v>
      </c>
      <c r="BG744" s="44">
        <v>880600</v>
      </c>
      <c r="BH744" s="44">
        <v>600250</v>
      </c>
      <c r="BI744" s="21">
        <v>6639500</v>
      </c>
      <c r="BJ744" s="21"/>
      <c r="BK744" s="21">
        <v>46550</v>
      </c>
      <c r="BL744" s="21">
        <v>65800</v>
      </c>
      <c r="BM744" s="21">
        <v>672350</v>
      </c>
      <c r="BN744" s="21">
        <v>11863950</v>
      </c>
      <c r="BO744" s="21"/>
      <c r="BP744" s="21"/>
      <c r="BQ744" s="44"/>
      <c r="BR744" s="21"/>
      <c r="BS744" s="44"/>
      <c r="BT744" s="21"/>
      <c r="BU744" s="44"/>
      <c r="BV744" s="21"/>
      <c r="BW744" s="44">
        <v>7351777</v>
      </c>
      <c r="BX744" s="21"/>
      <c r="BY744" s="21">
        <v>1924929</v>
      </c>
      <c r="BZ744" s="21"/>
      <c r="CA744" s="44">
        <v>238</v>
      </c>
      <c r="CB744" s="44"/>
      <c r="CC744" s="44">
        <v>670739</v>
      </c>
      <c r="CD744" s="44"/>
      <c r="CE744" s="44"/>
      <c r="CF744" s="44"/>
      <c r="CG744" s="44"/>
      <c r="CH744" s="44"/>
      <c r="CI744" s="21">
        <v>33</v>
      </c>
      <c r="CJ744" s="44"/>
      <c r="CK744" s="21">
        <v>640370</v>
      </c>
      <c r="CL744" s="44"/>
      <c r="CM744" s="44">
        <v>0</v>
      </c>
      <c r="CN744" s="44">
        <v>0</v>
      </c>
      <c r="CO744" s="44">
        <v>4931950</v>
      </c>
      <c r="CP744" s="44">
        <v>0</v>
      </c>
      <c r="CQ744" s="21">
        <v>4717800</v>
      </c>
      <c r="CR744" s="44">
        <v>420200</v>
      </c>
      <c r="CS744" s="44">
        <v>396476</v>
      </c>
      <c r="CT744" s="44">
        <v>79758</v>
      </c>
      <c r="CU744" s="44"/>
      <c r="CV744" s="44">
        <v>41902</v>
      </c>
      <c r="CW744" s="21"/>
      <c r="CX744" s="21"/>
      <c r="CY744" s="21"/>
      <c r="CZ744" s="21"/>
      <c r="DA744" s="21"/>
      <c r="DB744" s="21"/>
      <c r="DC744" s="21"/>
      <c r="DD744" s="21"/>
      <c r="DE744" s="44"/>
      <c r="DF744" s="21"/>
      <c r="DG744" s="44"/>
      <c r="DH744" s="21"/>
      <c r="DI744" s="44"/>
      <c r="DJ744" s="44"/>
      <c r="DK744" s="44"/>
      <c r="DL744" s="44"/>
      <c r="DM744" s="21"/>
      <c r="DN744" s="44"/>
      <c r="DO744" s="44"/>
      <c r="DP744" s="44"/>
      <c r="DQ744" s="44"/>
      <c r="DR744" s="44"/>
      <c r="DS744" s="44"/>
      <c r="DT744" s="44"/>
      <c r="DU744" s="44"/>
      <c r="DV744" s="44"/>
      <c r="DW744" s="44"/>
      <c r="DX744" s="44"/>
      <c r="DY744" s="44">
        <v>107431</v>
      </c>
      <c r="DZ744" s="44"/>
      <c r="EA744" s="44"/>
      <c r="EB744" s="21"/>
      <c r="EC744" s="44">
        <v>2954845</v>
      </c>
      <c r="ED744" s="44"/>
      <c r="EE744" s="21">
        <v>1632672</v>
      </c>
      <c r="EF744" s="44"/>
      <c r="EG744" s="21">
        <v>-127648</v>
      </c>
      <c r="EH744" s="44"/>
      <c r="EI744" s="21">
        <v>1552174</v>
      </c>
      <c r="EJ744" s="44"/>
      <c r="EK744" s="44"/>
      <c r="EL744" s="21"/>
      <c r="EM744" s="44"/>
      <c r="EN744" s="44"/>
      <c r="EO744" s="44">
        <v>585277</v>
      </c>
      <c r="EP744" s="21"/>
      <c r="EQ744" s="21"/>
      <c r="ER744" s="21"/>
      <c r="ES744" s="21"/>
      <c r="ET744" s="44"/>
      <c r="EU744" s="21"/>
      <c r="EV744" s="44"/>
      <c r="EW744" s="21"/>
      <c r="EX744" s="44"/>
      <c r="EY744" s="44"/>
      <c r="EZ744" s="21"/>
      <c r="FA744" s="21"/>
      <c r="FB744" s="44"/>
      <c r="FC744" s="44"/>
      <c r="FD744" s="21"/>
      <c r="FE744" s="112"/>
      <c r="FF744" s="44"/>
      <c r="FG744" s="44">
        <v>7121044</v>
      </c>
      <c r="FH744" s="44">
        <v>1694097</v>
      </c>
      <c r="FI744" s="44">
        <v>6642057</v>
      </c>
      <c r="FJ744" s="44">
        <v>89032</v>
      </c>
      <c r="FK744" s="44">
        <v>5345461</v>
      </c>
      <c r="FL744" s="44"/>
      <c r="FM744" s="44"/>
      <c r="FN744" s="44"/>
      <c r="FO744" s="44"/>
      <c r="FP744" s="44"/>
      <c r="FQ744" s="44"/>
      <c r="FR744" s="44"/>
      <c r="FS744" s="44"/>
      <c r="FT744" s="44">
        <v>10336</v>
      </c>
      <c r="FU744" s="44"/>
      <c r="FV744" s="21">
        <v>342817</v>
      </c>
      <c r="FW744" s="44"/>
      <c r="FX744" s="44">
        <v>352058</v>
      </c>
      <c r="FY744" s="44">
        <v>47692</v>
      </c>
      <c r="FZ744" s="44">
        <v>449091</v>
      </c>
      <c r="GA744" s="44">
        <v>87148</v>
      </c>
      <c r="GB744" s="44"/>
      <c r="GC744" s="44">
        <v>149302</v>
      </c>
      <c r="GD744" s="44">
        <v>520234</v>
      </c>
      <c r="GE744" s="44">
        <v>225070</v>
      </c>
      <c r="GF744" s="44">
        <v>200734</v>
      </c>
      <c r="GG744" s="44">
        <v>1619666</v>
      </c>
      <c r="GH744" s="44">
        <v>139706</v>
      </c>
      <c r="GI744" s="44">
        <v>248783</v>
      </c>
      <c r="GJ744" s="44">
        <v>111973</v>
      </c>
      <c r="GK744" s="44">
        <v>3964888</v>
      </c>
      <c r="GL744" s="44">
        <v>75670</v>
      </c>
      <c r="GM744" s="44">
        <v>752921</v>
      </c>
      <c r="GN744" s="44">
        <v>26926</v>
      </c>
      <c r="GO744" s="44">
        <v>31086</v>
      </c>
      <c r="GP744" s="44"/>
      <c r="GQ744" s="44">
        <v>649525</v>
      </c>
      <c r="GR744" s="44">
        <v>106111</v>
      </c>
      <c r="GS744" s="44">
        <v>1225243</v>
      </c>
      <c r="GT744" s="44"/>
      <c r="GU744" s="21">
        <v>199221</v>
      </c>
      <c r="GV744" s="44"/>
      <c r="GW744" s="44">
        <v>6403726</v>
      </c>
      <c r="GX744" s="44"/>
      <c r="GY744" s="44">
        <v>7828190</v>
      </c>
      <c r="GZ744" s="44">
        <v>14144698</v>
      </c>
      <c r="HA744" s="44"/>
      <c r="HB744" s="44"/>
      <c r="HC744" s="44">
        <v>-6316508</v>
      </c>
      <c r="HD744" s="44">
        <v>7828190</v>
      </c>
      <c r="HE744" s="21"/>
      <c r="HF744" s="21"/>
      <c r="HG744" s="21">
        <v>14074</v>
      </c>
      <c r="HH744" s="21"/>
      <c r="HI744" s="21">
        <v>0</v>
      </c>
      <c r="HJ744" s="44"/>
      <c r="HK744" s="21">
        <v>1000167</v>
      </c>
      <c r="HL744" s="21">
        <v>595127</v>
      </c>
      <c r="HM744" s="21">
        <v>1595294</v>
      </c>
      <c r="HN744" s="21">
        <v>-1396073</v>
      </c>
      <c r="HO744" s="21"/>
      <c r="HP744" s="44"/>
      <c r="HQ744" s="47"/>
      <c r="HR744" s="47"/>
      <c r="HS744" s="47"/>
      <c r="HT744" s="47" t="s">
        <v>2820</v>
      </c>
      <c r="HU744" s="47">
        <v>-848681.88</v>
      </c>
      <c r="HV744" s="47">
        <v>2054</v>
      </c>
      <c r="HW744" s="47">
        <v>0</v>
      </c>
      <c r="HX744" s="47">
        <v>11377</v>
      </c>
      <c r="HY744" s="47">
        <v>35755</v>
      </c>
      <c r="HZ744" s="47">
        <v>84105</v>
      </c>
      <c r="IA744" s="47">
        <v>0</v>
      </c>
      <c r="IB744" s="47">
        <v>0</v>
      </c>
      <c r="IC744" s="47">
        <v>6008</v>
      </c>
      <c r="ID744">
        <v>13811</v>
      </c>
      <c r="IE744" s="47">
        <v>5851</v>
      </c>
      <c r="IF744">
        <v>9271</v>
      </c>
      <c r="IG744" s="47">
        <v>6634</v>
      </c>
      <c r="IH744" s="47">
        <v>25857</v>
      </c>
      <c r="II744">
        <v>4234</v>
      </c>
      <c r="IJ744">
        <v>7887</v>
      </c>
      <c r="IK744">
        <v>1966</v>
      </c>
      <c r="IL744">
        <v>25571</v>
      </c>
      <c r="IM744">
        <v>240381</v>
      </c>
      <c r="IN744">
        <v>0</v>
      </c>
      <c r="IO744">
        <v>0</v>
      </c>
      <c r="IP744">
        <v>0</v>
      </c>
      <c r="IQ744">
        <v>0</v>
      </c>
      <c r="IR744">
        <v>0</v>
      </c>
      <c r="IS744">
        <v>0</v>
      </c>
      <c r="IT744">
        <v>0</v>
      </c>
      <c r="IU744">
        <v>176851</v>
      </c>
      <c r="IV744">
        <v>0</v>
      </c>
      <c r="IW744">
        <v>539727</v>
      </c>
      <c r="IX744">
        <v>1340753</v>
      </c>
      <c r="IY744">
        <v>1928962</v>
      </c>
      <c r="IZ744">
        <v>0</v>
      </c>
      <c r="JA744">
        <v>0</v>
      </c>
      <c r="JB744">
        <v>221990</v>
      </c>
      <c r="JC744">
        <v>596502</v>
      </c>
      <c r="JD744">
        <v>160214</v>
      </c>
      <c r="JE744">
        <v>146588</v>
      </c>
      <c r="JF744">
        <v>127620</v>
      </c>
      <c r="JG744">
        <v>512085</v>
      </c>
      <c r="JH744">
        <v>119014</v>
      </c>
      <c r="JI744">
        <v>184036</v>
      </c>
      <c r="JJ744">
        <v>87013</v>
      </c>
      <c r="JK744">
        <v>979689</v>
      </c>
      <c r="JL744">
        <v>7121044</v>
      </c>
      <c r="JM744">
        <v>0</v>
      </c>
      <c r="JN744">
        <v>0</v>
      </c>
      <c r="JO744">
        <v>0</v>
      </c>
      <c r="JP744">
        <v>0</v>
      </c>
      <c r="JQ744">
        <v>0</v>
      </c>
      <c r="JR744">
        <v>0</v>
      </c>
      <c r="JS744">
        <v>0</v>
      </c>
      <c r="JT744"/>
      <c r="JU744"/>
      <c r="JV744"/>
      <c r="JW744"/>
      <c r="JX744"/>
      <c r="JY744">
        <v>13811</v>
      </c>
      <c r="JZ744"/>
      <c r="KA744"/>
      <c r="KB744"/>
      <c r="KC744"/>
      <c r="KD744"/>
      <c r="KE744">
        <v>596502</v>
      </c>
      <c r="KF744">
        <v>195</v>
      </c>
      <c r="KG744">
        <v>273</v>
      </c>
      <c r="KH744">
        <v>133</v>
      </c>
      <c r="KI744">
        <v>133</v>
      </c>
      <c r="KJ744">
        <v>192</v>
      </c>
      <c r="KK744">
        <v>86</v>
      </c>
      <c r="KL744">
        <v>69</v>
      </c>
      <c r="KM744">
        <v>97</v>
      </c>
      <c r="KN744">
        <v>47</v>
      </c>
      <c r="KO744">
        <v>1</v>
      </c>
      <c r="KP744">
        <v>0</v>
      </c>
      <c r="KQ744">
        <v>0</v>
      </c>
      <c r="KR744">
        <v>0</v>
      </c>
      <c r="KS744">
        <v>1</v>
      </c>
      <c r="KT744">
        <v>0</v>
      </c>
      <c r="KU744">
        <v>1</v>
      </c>
      <c r="KV744">
        <v>0</v>
      </c>
      <c r="KW744">
        <v>0</v>
      </c>
      <c r="KX744">
        <v>0</v>
      </c>
      <c r="KY744">
        <v>0</v>
      </c>
      <c r="KZ744">
        <v>0</v>
      </c>
      <c r="LA744">
        <v>0</v>
      </c>
      <c r="LB744">
        <v>0</v>
      </c>
      <c r="LC744">
        <v>0</v>
      </c>
      <c r="LD744">
        <v>1</v>
      </c>
      <c r="LE744">
        <v>0</v>
      </c>
      <c r="LF744">
        <v>0</v>
      </c>
      <c r="LG744">
        <v>0</v>
      </c>
      <c r="LH744">
        <v>0</v>
      </c>
    </row>
    <row r="745" spans="1:320" s="34" customFormat="1" ht="15" customHeight="1" x14ac:dyDescent="0.25">
      <c r="A745" s="45">
        <v>206361150</v>
      </c>
      <c r="B745" s="45" t="s">
        <v>5832</v>
      </c>
      <c r="C745" s="46">
        <v>45292</v>
      </c>
      <c r="D745" s="46">
        <v>45657</v>
      </c>
      <c r="E745" s="47">
        <v>366</v>
      </c>
      <c r="F745" s="45" t="s">
        <v>883</v>
      </c>
      <c r="G745" s="45" t="s">
        <v>884</v>
      </c>
      <c r="H745" s="45" t="s">
        <v>1448</v>
      </c>
      <c r="I745" s="45" t="s">
        <v>886</v>
      </c>
      <c r="J745" s="45" t="s">
        <v>887</v>
      </c>
      <c r="K745" s="45" t="s">
        <v>1405</v>
      </c>
      <c r="L745" s="45" t="s">
        <v>5765</v>
      </c>
      <c r="M745" s="45" t="s">
        <v>5833</v>
      </c>
      <c r="N745" s="45" t="s">
        <v>5834</v>
      </c>
      <c r="O745" s="45" t="s">
        <v>5835</v>
      </c>
      <c r="P745" s="45" t="s">
        <v>5836</v>
      </c>
      <c r="Q745" s="45" t="s">
        <v>5837</v>
      </c>
      <c r="R745" t="s">
        <v>5838</v>
      </c>
      <c r="S745" s="45" t="s">
        <v>893</v>
      </c>
      <c r="T745" t="s">
        <v>5780</v>
      </c>
      <c r="U745" s="47">
        <v>82</v>
      </c>
      <c r="V745" s="47">
        <v>82</v>
      </c>
      <c r="W745" s="47" t="s">
        <v>894</v>
      </c>
      <c r="X745" s="47">
        <v>30012</v>
      </c>
      <c r="Y745" s="47">
        <v>28650</v>
      </c>
      <c r="Z745" s="48">
        <v>225.41</v>
      </c>
      <c r="AA745" s="44">
        <v>87</v>
      </c>
      <c r="AB745" s="44">
        <v>58</v>
      </c>
      <c r="AC745" s="44">
        <v>4136</v>
      </c>
      <c r="AD745" s="44">
        <v>570</v>
      </c>
      <c r="AE745" s="44">
        <v>3280</v>
      </c>
      <c r="AF745" s="44">
        <v>19604</v>
      </c>
      <c r="AG745" s="44">
        <v>1000</v>
      </c>
      <c r="AH745" s="47"/>
      <c r="AI745" s="47">
        <v>60</v>
      </c>
      <c r="AJ745"/>
      <c r="AK745" t="s">
        <v>895</v>
      </c>
      <c r="AL745">
        <v>28650</v>
      </c>
      <c r="AM745"/>
      <c r="AN745"/>
      <c r="AO745"/>
      <c r="AP745"/>
      <c r="AQ745"/>
      <c r="AR745" s="44"/>
      <c r="AS745" s="44"/>
      <c r="AT745" s="44"/>
      <c r="AU745" s="44">
        <v>10089676</v>
      </c>
      <c r="AV745" s="44">
        <v>4838811</v>
      </c>
      <c r="AW745" s="44">
        <v>2377542</v>
      </c>
      <c r="AX745" s="44">
        <v>79900</v>
      </c>
      <c r="AY745" s="44">
        <v>12630845</v>
      </c>
      <c r="AZ745" s="21">
        <v>11971461</v>
      </c>
      <c r="BA745" s="21">
        <v>659384</v>
      </c>
      <c r="BB745" s="44">
        <v>-7646</v>
      </c>
      <c r="BC745" s="44"/>
      <c r="BD745" s="44"/>
      <c r="BE745" s="44">
        <v>651738</v>
      </c>
      <c r="BF745" s="44">
        <v>1403121</v>
      </c>
      <c r="BG745" s="44"/>
      <c r="BH745" s="44">
        <v>1488550</v>
      </c>
      <c r="BI745" s="21">
        <v>6580317</v>
      </c>
      <c r="BJ745" s="21">
        <v>574988</v>
      </c>
      <c r="BK745" s="21"/>
      <c r="BL745" s="21">
        <v>16800</v>
      </c>
      <c r="BM745" s="21">
        <v>25900</v>
      </c>
      <c r="BN745" s="21">
        <v>10089676</v>
      </c>
      <c r="BO745" s="21"/>
      <c r="BP745" s="21"/>
      <c r="BQ745" s="44"/>
      <c r="BR745" s="21"/>
      <c r="BS745" s="44"/>
      <c r="BT745" s="21"/>
      <c r="BU745" s="44"/>
      <c r="BV745" s="21"/>
      <c r="BW745" s="44">
        <v>4126274</v>
      </c>
      <c r="BX745" s="21"/>
      <c r="BY745" s="21">
        <v>15020</v>
      </c>
      <c r="BZ745" s="21"/>
      <c r="CA745" s="44">
        <v>27989</v>
      </c>
      <c r="CB745" s="44"/>
      <c r="CC745" s="44">
        <v>147722</v>
      </c>
      <c r="CD745" s="44"/>
      <c r="CE745" s="44">
        <v>420146</v>
      </c>
      <c r="CF745" s="44"/>
      <c r="CG745" s="44"/>
      <c r="CH745" s="44"/>
      <c r="CI745" s="21">
        <v>101660</v>
      </c>
      <c r="CJ745" s="44"/>
      <c r="CK745" s="21"/>
      <c r="CL745" s="44"/>
      <c r="CM745" s="44">
        <v>1487898</v>
      </c>
      <c r="CN745" s="44">
        <v>0</v>
      </c>
      <c r="CO745" s="44">
        <v>2783447</v>
      </c>
      <c r="CP745" s="44">
        <v>0</v>
      </c>
      <c r="CQ745" s="21">
        <v>420635</v>
      </c>
      <c r="CR745" s="44">
        <v>68725</v>
      </c>
      <c r="CS745" s="44">
        <v>68906</v>
      </c>
      <c r="CT745" s="44">
        <v>5545</v>
      </c>
      <c r="CU745" s="44"/>
      <c r="CV745" s="44">
        <v>3655</v>
      </c>
      <c r="CW745" s="21"/>
      <c r="CX745" s="21"/>
      <c r="CY745" s="21"/>
      <c r="CZ745" s="21"/>
      <c r="DA745" s="21"/>
      <c r="DB745" s="21"/>
      <c r="DC745" s="21"/>
      <c r="DD745" s="21"/>
      <c r="DE745" s="44"/>
      <c r="DF745" s="21"/>
      <c r="DG745" s="44"/>
      <c r="DH745" s="21"/>
      <c r="DI745" s="44"/>
      <c r="DJ745" s="44"/>
      <c r="DK745" s="44"/>
      <c r="DL745" s="44"/>
      <c r="DM745" s="21"/>
      <c r="DN745" s="44"/>
      <c r="DO745" s="44"/>
      <c r="DP745" s="44"/>
      <c r="DQ745" s="44"/>
      <c r="DR745" s="44"/>
      <c r="DS745" s="44"/>
      <c r="DT745" s="44"/>
      <c r="DU745" s="44"/>
      <c r="DV745" s="44"/>
      <c r="DW745" s="44"/>
      <c r="DX745" s="44"/>
      <c r="DY745" s="44"/>
      <c r="DZ745" s="44"/>
      <c r="EA745" s="44"/>
      <c r="EB745" s="21"/>
      <c r="EC745" s="44">
        <v>-107925</v>
      </c>
      <c r="ED745" s="44"/>
      <c r="EE745" s="21"/>
      <c r="EF745" s="44"/>
      <c r="EG745" s="21">
        <v>404459</v>
      </c>
      <c r="EH745" s="44"/>
      <c r="EI745" s="21">
        <v>1890500</v>
      </c>
      <c r="EJ745" s="44"/>
      <c r="EK745" s="44">
        <v>189242</v>
      </c>
      <c r="EL745" s="21"/>
      <c r="EM745" s="44"/>
      <c r="EN745" s="44"/>
      <c r="EO745" s="44">
        <v>1266</v>
      </c>
      <c r="EP745" s="21"/>
      <c r="EQ745" s="21"/>
      <c r="ER745" s="21"/>
      <c r="ES745" s="21"/>
      <c r="ET745" s="44"/>
      <c r="EU745" s="21"/>
      <c r="EV745" s="44"/>
      <c r="EW745" s="21"/>
      <c r="EX745" s="44"/>
      <c r="EY745" s="44"/>
      <c r="EZ745" s="21"/>
      <c r="FA745" s="21"/>
      <c r="FB745" s="44"/>
      <c r="FC745" s="44"/>
      <c r="FD745" s="21"/>
      <c r="FE745" s="112"/>
      <c r="FF745" s="44"/>
      <c r="FG745" s="44">
        <v>5111051</v>
      </c>
      <c r="FH745" s="44">
        <v>1281958</v>
      </c>
      <c r="FI745" s="44">
        <v>5578452</v>
      </c>
      <c r="FJ745" s="44">
        <v>190096</v>
      </c>
      <c r="FK745" s="44">
        <v>4418664</v>
      </c>
      <c r="FL745" s="44"/>
      <c r="FM745" s="44"/>
      <c r="FN745" s="44"/>
      <c r="FO745" s="44"/>
      <c r="FP745" s="44"/>
      <c r="FQ745" s="44"/>
      <c r="FR745" s="44"/>
      <c r="FS745" s="44"/>
      <c r="FT745" s="44">
        <v>13603</v>
      </c>
      <c r="FU745" s="44"/>
      <c r="FV745" s="21">
        <v>306099</v>
      </c>
      <c r="FW745" s="44"/>
      <c r="FX745" s="44">
        <v>194647</v>
      </c>
      <c r="FY745" s="44">
        <v>36896</v>
      </c>
      <c r="FZ745" s="44">
        <v>49242</v>
      </c>
      <c r="GA745" s="44">
        <v>3961</v>
      </c>
      <c r="GB745" s="44"/>
      <c r="GC745" s="44">
        <v>5695</v>
      </c>
      <c r="GD745" s="44">
        <v>325121</v>
      </c>
      <c r="GE745" s="44">
        <v>225678</v>
      </c>
      <c r="GF745" s="44">
        <v>74356</v>
      </c>
      <c r="GG745" s="44">
        <v>707008</v>
      </c>
      <c r="GH745" s="44">
        <v>320254</v>
      </c>
      <c r="GI745" s="44">
        <v>128733</v>
      </c>
      <c r="GJ745" s="44">
        <v>378</v>
      </c>
      <c r="GK745" s="44">
        <v>3519188</v>
      </c>
      <c r="GL745" s="44">
        <v>42967</v>
      </c>
      <c r="GM745" s="44">
        <v>1000877</v>
      </c>
      <c r="GN745" s="44">
        <v>76937</v>
      </c>
      <c r="GO745" s="44">
        <v>21976</v>
      </c>
      <c r="GP745" s="44"/>
      <c r="GQ745" s="44">
        <v>64339</v>
      </c>
      <c r="GR745" s="44">
        <v>434842</v>
      </c>
      <c r="GS745" s="44">
        <v>7637352</v>
      </c>
      <c r="GT745" s="44"/>
      <c r="GU745" s="21">
        <v>198096</v>
      </c>
      <c r="GV745" s="44">
        <v>12240</v>
      </c>
      <c r="GW745" s="44">
        <v>256928</v>
      </c>
      <c r="GX745" s="44"/>
      <c r="GY745" s="44">
        <v>8104616</v>
      </c>
      <c r="GZ745" s="44">
        <v>1643177</v>
      </c>
      <c r="HA745" s="44"/>
      <c r="HB745" s="44"/>
      <c r="HC745" s="44">
        <v>6461439</v>
      </c>
      <c r="HD745" s="44">
        <v>8104616</v>
      </c>
      <c r="HE745" s="21">
        <v>659258</v>
      </c>
      <c r="HF745" s="21"/>
      <c r="HG745" s="21"/>
      <c r="HH745" s="21"/>
      <c r="HI745" s="21">
        <v>0</v>
      </c>
      <c r="HJ745" s="44">
        <v>45087</v>
      </c>
      <c r="HK745" s="21">
        <v>175268</v>
      </c>
      <c r="HL745" s="21">
        <v>84325</v>
      </c>
      <c r="HM745" s="21">
        <v>304680</v>
      </c>
      <c r="HN745" s="21">
        <v>-106584</v>
      </c>
      <c r="HO745" s="21"/>
      <c r="HP745" s="44"/>
      <c r="HQ745" s="47"/>
      <c r="HR745" s="47"/>
      <c r="HS745" s="47"/>
      <c r="HT745" s="47" t="s">
        <v>5839</v>
      </c>
      <c r="HU745" s="47">
        <v>5028121.62</v>
      </c>
      <c r="HV745" s="47">
        <v>1817</v>
      </c>
      <c r="HW745" s="47">
        <v>0</v>
      </c>
      <c r="HX745" s="47">
        <v>4220</v>
      </c>
      <c r="HY745" s="47">
        <v>23780</v>
      </c>
      <c r="HZ745" s="47">
        <v>66595</v>
      </c>
      <c r="IA745" s="47">
        <v>0</v>
      </c>
      <c r="IB745" s="47">
        <v>0</v>
      </c>
      <c r="IC745" s="47">
        <v>1883</v>
      </c>
      <c r="ID745">
        <v>9110</v>
      </c>
      <c r="IE745" s="47">
        <v>4846</v>
      </c>
      <c r="IF745">
        <v>9790</v>
      </c>
      <c r="IG745" s="47">
        <v>3007</v>
      </c>
      <c r="IH745" s="47">
        <v>18150</v>
      </c>
      <c r="II745">
        <v>3958</v>
      </c>
      <c r="IJ745">
        <v>4844</v>
      </c>
      <c r="IK745">
        <v>5</v>
      </c>
      <c r="IL745">
        <v>12285</v>
      </c>
      <c r="IM745">
        <v>164290</v>
      </c>
      <c r="IN745">
        <v>0</v>
      </c>
      <c r="IO745">
        <v>8</v>
      </c>
      <c r="IP745">
        <v>2189</v>
      </c>
      <c r="IQ745">
        <v>3260</v>
      </c>
      <c r="IR745">
        <v>0</v>
      </c>
      <c r="IS745">
        <v>0</v>
      </c>
      <c r="IT745">
        <v>5457</v>
      </c>
      <c r="IU745">
        <v>183754</v>
      </c>
      <c r="IV745">
        <v>0</v>
      </c>
      <c r="IW745">
        <v>204082</v>
      </c>
      <c r="IX745">
        <v>836219</v>
      </c>
      <c r="IY745">
        <v>1613780</v>
      </c>
      <c r="IZ745">
        <v>0</v>
      </c>
      <c r="JA745">
        <v>0</v>
      </c>
      <c r="JB745">
        <v>115469</v>
      </c>
      <c r="JC745">
        <v>378416</v>
      </c>
      <c r="JD745">
        <v>118215</v>
      </c>
      <c r="JE745">
        <v>174429</v>
      </c>
      <c r="JF745">
        <v>50324</v>
      </c>
      <c r="JG745">
        <v>366652</v>
      </c>
      <c r="JH745">
        <v>250080</v>
      </c>
      <c r="JI745">
        <v>100525</v>
      </c>
      <c r="JJ745">
        <v>295</v>
      </c>
      <c r="JK745">
        <v>718811</v>
      </c>
      <c r="JL745">
        <v>5111051</v>
      </c>
      <c r="JM745">
        <v>0</v>
      </c>
      <c r="JN745">
        <v>551</v>
      </c>
      <c r="JO745">
        <v>120560</v>
      </c>
      <c r="JP745">
        <v>110917</v>
      </c>
      <c r="JQ745">
        <v>0</v>
      </c>
      <c r="JR745">
        <v>0</v>
      </c>
      <c r="JS745">
        <v>232028</v>
      </c>
      <c r="JT745"/>
      <c r="JU745"/>
      <c r="JV745"/>
      <c r="JW745"/>
      <c r="JX745"/>
      <c r="JY745">
        <v>9110</v>
      </c>
      <c r="JZ745"/>
      <c r="KA745"/>
      <c r="KB745"/>
      <c r="KC745"/>
      <c r="KD745"/>
      <c r="KE745">
        <v>378416</v>
      </c>
      <c r="KF745">
        <v>95</v>
      </c>
      <c r="KG745">
        <v>1142</v>
      </c>
      <c r="KH745">
        <v>53</v>
      </c>
      <c r="KI745">
        <v>61</v>
      </c>
      <c r="KJ745">
        <v>732</v>
      </c>
      <c r="KK745">
        <v>32</v>
      </c>
      <c r="KL745">
        <v>39</v>
      </c>
      <c r="KM745">
        <v>469</v>
      </c>
      <c r="KN745">
        <v>21</v>
      </c>
      <c r="KO745">
        <v>1</v>
      </c>
      <c r="KP745">
        <v>0</v>
      </c>
      <c r="KQ745">
        <v>0</v>
      </c>
      <c r="KR745">
        <v>0</v>
      </c>
      <c r="KS745">
        <v>1</v>
      </c>
      <c r="KT745">
        <v>0</v>
      </c>
      <c r="KU745">
        <v>1</v>
      </c>
      <c r="KV745">
        <v>0</v>
      </c>
      <c r="KW745">
        <v>0</v>
      </c>
      <c r="KX745">
        <v>0</v>
      </c>
      <c r="KY745">
        <v>0</v>
      </c>
      <c r="KZ745">
        <v>0</v>
      </c>
      <c r="LA745">
        <v>0</v>
      </c>
      <c r="LB745">
        <v>0</v>
      </c>
      <c r="LC745">
        <v>0</v>
      </c>
      <c r="LD745">
        <v>1</v>
      </c>
      <c r="LE745">
        <v>0</v>
      </c>
      <c r="LF745">
        <v>0</v>
      </c>
      <c r="LG745">
        <v>0</v>
      </c>
      <c r="LH745">
        <v>0</v>
      </c>
    </row>
    <row r="746" spans="1:320" s="34" customFormat="1" ht="15" customHeight="1" x14ac:dyDescent="0.25">
      <c r="A746" s="45">
        <v>206361158</v>
      </c>
      <c r="B746" s="45" t="s">
        <v>5840</v>
      </c>
      <c r="C746" s="46">
        <v>45292</v>
      </c>
      <c r="D746" s="46">
        <v>45657</v>
      </c>
      <c r="E746" s="47">
        <v>366</v>
      </c>
      <c r="F746" s="45" t="s">
        <v>883</v>
      </c>
      <c r="G746" s="45" t="s">
        <v>884</v>
      </c>
      <c r="H746" s="45" t="s">
        <v>1448</v>
      </c>
      <c r="I746" s="45" t="s">
        <v>886</v>
      </c>
      <c r="J746" s="45" t="s">
        <v>887</v>
      </c>
      <c r="K746" s="45" t="s">
        <v>1405</v>
      </c>
      <c r="L746" s="45" t="s">
        <v>5765</v>
      </c>
      <c r="M746" s="45" t="s">
        <v>5841</v>
      </c>
      <c r="N746" s="45" t="s">
        <v>5842</v>
      </c>
      <c r="O746" s="45" t="s">
        <v>5843</v>
      </c>
      <c r="P746" s="45" t="s">
        <v>5844</v>
      </c>
      <c r="Q746" s="45" t="s">
        <v>5845</v>
      </c>
      <c r="R746" t="s">
        <v>5846</v>
      </c>
      <c r="S746" s="45" t="s">
        <v>893</v>
      </c>
      <c r="T746"/>
      <c r="U746" s="47">
        <v>177</v>
      </c>
      <c r="V746" s="47">
        <v>177</v>
      </c>
      <c r="W746" s="47" t="s">
        <v>913</v>
      </c>
      <c r="X746" s="47">
        <v>64782</v>
      </c>
      <c r="Y746" s="47">
        <v>62006</v>
      </c>
      <c r="Z746" s="48">
        <v>226.01</v>
      </c>
      <c r="AA746" s="44">
        <v>321</v>
      </c>
      <c r="AB746" s="44">
        <v>98</v>
      </c>
      <c r="AC746" s="44">
        <v>1454</v>
      </c>
      <c r="AD746" s="44">
        <v>4236</v>
      </c>
      <c r="AE746" s="44">
        <v>4018</v>
      </c>
      <c r="AF746" s="44">
        <v>46764</v>
      </c>
      <c r="AG746" s="44"/>
      <c r="AH746" s="47">
        <v>4021</v>
      </c>
      <c r="AI746" s="47">
        <v>107</v>
      </c>
      <c r="AJ746">
        <v>1406</v>
      </c>
      <c r="AK746" t="s">
        <v>895</v>
      </c>
      <c r="AL746">
        <v>62006</v>
      </c>
      <c r="AM746"/>
      <c r="AN746"/>
      <c r="AO746"/>
      <c r="AP746"/>
      <c r="AQ746"/>
      <c r="AR746" s="44"/>
      <c r="AS746" s="44"/>
      <c r="AT746" s="44"/>
      <c r="AU746" s="44">
        <v>19730091</v>
      </c>
      <c r="AV746" s="44">
        <v>4596274</v>
      </c>
      <c r="AW746" s="44">
        <v>2937246</v>
      </c>
      <c r="AX746" s="44">
        <v>9882</v>
      </c>
      <c r="AY746" s="44">
        <v>21399001</v>
      </c>
      <c r="AZ746" s="21">
        <v>21061327</v>
      </c>
      <c r="BA746" s="21">
        <v>337674</v>
      </c>
      <c r="BB746" s="44">
        <v>447504</v>
      </c>
      <c r="BC746" s="44"/>
      <c r="BD746" s="44"/>
      <c r="BE746" s="44">
        <v>785178</v>
      </c>
      <c r="BF746" s="44">
        <v>456995</v>
      </c>
      <c r="BG746" s="44">
        <v>1304964</v>
      </c>
      <c r="BH746" s="44">
        <v>1330852</v>
      </c>
      <c r="BI746" s="21">
        <v>14880305</v>
      </c>
      <c r="BJ746" s="21"/>
      <c r="BK746" s="21">
        <v>1251030</v>
      </c>
      <c r="BL746" s="21">
        <v>46448</v>
      </c>
      <c r="BM746" s="21">
        <v>459497</v>
      </c>
      <c r="BN746" s="21">
        <v>19730091</v>
      </c>
      <c r="BO746" s="21"/>
      <c r="BP746" s="21"/>
      <c r="BQ746" s="44"/>
      <c r="BR746" s="21"/>
      <c r="BS746" s="44"/>
      <c r="BT746" s="21"/>
      <c r="BU746" s="44"/>
      <c r="BV746" s="21"/>
      <c r="BW746" s="44">
        <v>1681772</v>
      </c>
      <c r="BX746" s="21"/>
      <c r="BY746" s="21">
        <v>1791755</v>
      </c>
      <c r="BZ746" s="21"/>
      <c r="CA746" s="44"/>
      <c r="CB746" s="44"/>
      <c r="CC746" s="44">
        <v>48598</v>
      </c>
      <c r="CD746" s="44"/>
      <c r="CE746" s="44"/>
      <c r="CF746" s="44"/>
      <c r="CG746" s="44">
        <v>1064401</v>
      </c>
      <c r="CH746" s="44"/>
      <c r="CI746" s="21">
        <v>9748</v>
      </c>
      <c r="CJ746" s="44"/>
      <c r="CK746" s="21"/>
      <c r="CL746" s="44"/>
      <c r="CM746" s="44">
        <v>577</v>
      </c>
      <c r="CN746" s="44">
        <v>20772</v>
      </c>
      <c r="CO746" s="44">
        <v>1912115</v>
      </c>
      <c r="CP746" s="44">
        <v>123692</v>
      </c>
      <c r="CQ746" s="21">
        <v>1891875</v>
      </c>
      <c r="CR746" s="44">
        <v>269757</v>
      </c>
      <c r="CS746" s="44">
        <v>257487</v>
      </c>
      <c r="CT746" s="44">
        <v>64064</v>
      </c>
      <c r="CU746" s="44"/>
      <c r="CV746" s="44">
        <v>55935</v>
      </c>
      <c r="CW746" s="21"/>
      <c r="CX746" s="21"/>
      <c r="CY746" s="21"/>
      <c r="CZ746" s="21"/>
      <c r="DA746" s="21"/>
      <c r="DB746" s="21"/>
      <c r="DC746" s="21"/>
      <c r="DD746" s="21"/>
      <c r="DE746" s="44"/>
      <c r="DF746" s="21"/>
      <c r="DG746" s="44"/>
      <c r="DH746" s="21"/>
      <c r="DI746" s="44"/>
      <c r="DJ746" s="44"/>
      <c r="DK746" s="44"/>
      <c r="DL746" s="44"/>
      <c r="DM746" s="21"/>
      <c r="DN746" s="44"/>
      <c r="DO746" s="44"/>
      <c r="DP746" s="44"/>
      <c r="DQ746" s="44"/>
      <c r="DR746" s="44"/>
      <c r="DS746" s="44"/>
      <c r="DT746" s="44"/>
      <c r="DU746" s="44"/>
      <c r="DV746" s="44"/>
      <c r="DW746" s="44"/>
      <c r="DX746" s="44"/>
      <c r="DY746" s="44"/>
      <c r="DZ746" s="44"/>
      <c r="EA746" s="44"/>
      <c r="EB746" s="21"/>
      <c r="EC746" s="44">
        <v>426409</v>
      </c>
      <c r="ED746" s="44"/>
      <c r="EE746" s="21">
        <v>1021148</v>
      </c>
      <c r="EF746" s="44"/>
      <c r="EG746" s="21">
        <v>159042</v>
      </c>
      <c r="EH746" s="44"/>
      <c r="EI746" s="21">
        <v>549356</v>
      </c>
      <c r="EJ746" s="44"/>
      <c r="EK746" s="44"/>
      <c r="EL746" s="21"/>
      <c r="EM746" s="44">
        <v>737688</v>
      </c>
      <c r="EN746" s="44"/>
      <c r="EO746" s="44">
        <v>43603</v>
      </c>
      <c r="EP746" s="21"/>
      <c r="EQ746" s="21"/>
      <c r="ER746" s="21"/>
      <c r="ES746" s="21"/>
      <c r="ET746" s="44"/>
      <c r="EU746" s="21"/>
      <c r="EV746" s="44"/>
      <c r="EW746" s="21"/>
      <c r="EX746" s="44"/>
      <c r="EY746" s="44"/>
      <c r="EZ746" s="21"/>
      <c r="FA746" s="21"/>
      <c r="FB746" s="44"/>
      <c r="FC746" s="44"/>
      <c r="FD746" s="21"/>
      <c r="FE746" s="112"/>
      <c r="FF746" s="44"/>
      <c r="FG746" s="44">
        <v>10740764</v>
      </c>
      <c r="FH746" s="44">
        <v>2190098</v>
      </c>
      <c r="FI746" s="44">
        <v>8130465</v>
      </c>
      <c r="FJ746" s="44">
        <v>276925</v>
      </c>
      <c r="FK746" s="44">
        <v>9283898</v>
      </c>
      <c r="FL746" s="44"/>
      <c r="FM746" s="44"/>
      <c r="FN746" s="44"/>
      <c r="FO746" s="44"/>
      <c r="FP746" s="44"/>
      <c r="FQ746" s="44"/>
      <c r="FR746" s="44"/>
      <c r="FS746" s="44"/>
      <c r="FT746" s="44">
        <v>34028</v>
      </c>
      <c r="FU746" s="44">
        <v>25845</v>
      </c>
      <c r="FV746" s="21">
        <v>389007</v>
      </c>
      <c r="FW746" s="44"/>
      <c r="FX746" s="44">
        <v>428591</v>
      </c>
      <c r="FY746" s="44">
        <v>79091</v>
      </c>
      <c r="FZ746" s="44">
        <v>222943</v>
      </c>
      <c r="GA746" s="44">
        <v>55382</v>
      </c>
      <c r="GB746" s="44"/>
      <c r="GC746" s="44">
        <v>129853</v>
      </c>
      <c r="GD746" s="44">
        <v>651774</v>
      </c>
      <c r="GE746" s="44">
        <v>659241</v>
      </c>
      <c r="GF746" s="44">
        <v>278934</v>
      </c>
      <c r="GG746" s="44">
        <v>1458438</v>
      </c>
      <c r="GH746" s="44">
        <v>405348</v>
      </c>
      <c r="GI746" s="44">
        <v>177645</v>
      </c>
      <c r="GJ746" s="44">
        <v>115815</v>
      </c>
      <c r="GK746" s="44">
        <v>4630282</v>
      </c>
      <c r="GL746" s="44">
        <v>15193</v>
      </c>
      <c r="GM746" s="44">
        <v>1573243</v>
      </c>
      <c r="GN746" s="44">
        <v>186921</v>
      </c>
      <c r="GO746" s="44">
        <v>48554</v>
      </c>
      <c r="GP746" s="44"/>
      <c r="GQ746" s="44"/>
      <c r="GR746" s="44">
        <v>211301</v>
      </c>
      <c r="GS746" s="44">
        <v>9090168</v>
      </c>
      <c r="GT746" s="44"/>
      <c r="GU746" s="21">
        <v>137050</v>
      </c>
      <c r="GV746" s="44">
        <v>35389</v>
      </c>
      <c r="GW746" s="44">
        <v>16046650</v>
      </c>
      <c r="GX746" s="44"/>
      <c r="GY746" s="44">
        <v>25309257</v>
      </c>
      <c r="GZ746" s="44">
        <v>16572861</v>
      </c>
      <c r="HA746" s="44"/>
      <c r="HB746" s="44"/>
      <c r="HC746" s="44">
        <v>8736396</v>
      </c>
      <c r="HD746" s="44">
        <v>25309257</v>
      </c>
      <c r="HE746" s="21"/>
      <c r="HF746" s="21"/>
      <c r="HG746" s="21"/>
      <c r="HH746" s="21"/>
      <c r="HI746" s="21">
        <v>0</v>
      </c>
      <c r="HJ746" s="44"/>
      <c r="HK746" s="21">
        <v>99526</v>
      </c>
      <c r="HL746" s="21">
        <v>69255</v>
      </c>
      <c r="HM746" s="21">
        <v>168781</v>
      </c>
      <c r="HN746" s="21">
        <v>-31731</v>
      </c>
      <c r="HO746" s="21"/>
      <c r="HP746" s="44"/>
      <c r="HQ746" s="47"/>
      <c r="HR746" s="47"/>
      <c r="HS746" s="47"/>
      <c r="HT746" s="47" t="s">
        <v>2399</v>
      </c>
      <c r="HU746" s="47">
        <v>-662914.44000000006</v>
      </c>
      <c r="HV746" s="47">
        <v>1976</v>
      </c>
      <c r="HW746" s="47">
        <v>0</v>
      </c>
      <c r="HX746" s="47">
        <v>13980</v>
      </c>
      <c r="HY746" s="47">
        <v>66635</v>
      </c>
      <c r="HZ746" s="47">
        <v>158383</v>
      </c>
      <c r="IA746" s="47">
        <v>574</v>
      </c>
      <c r="IB746" s="47">
        <v>0</v>
      </c>
      <c r="IC746" s="47">
        <v>6067</v>
      </c>
      <c r="ID746">
        <v>15389</v>
      </c>
      <c r="IE746" s="47">
        <v>6131</v>
      </c>
      <c r="IF746">
        <v>22667</v>
      </c>
      <c r="IG746" s="47">
        <v>12027</v>
      </c>
      <c r="IH746" s="47">
        <v>29346</v>
      </c>
      <c r="II746">
        <v>10177</v>
      </c>
      <c r="IJ746">
        <v>6715</v>
      </c>
      <c r="IK746">
        <v>4537</v>
      </c>
      <c r="IL746">
        <v>20254</v>
      </c>
      <c r="IM746">
        <v>374858</v>
      </c>
      <c r="IN746">
        <v>0</v>
      </c>
      <c r="IO746">
        <v>0</v>
      </c>
      <c r="IP746">
        <v>0</v>
      </c>
      <c r="IQ746">
        <v>0</v>
      </c>
      <c r="IR746">
        <v>0</v>
      </c>
      <c r="IS746">
        <v>0</v>
      </c>
      <c r="IT746">
        <v>0</v>
      </c>
      <c r="IU746">
        <v>175260</v>
      </c>
      <c r="IV746">
        <v>0</v>
      </c>
      <c r="IW746">
        <v>663929</v>
      </c>
      <c r="IX746">
        <v>2289901</v>
      </c>
      <c r="IY746">
        <v>3793758</v>
      </c>
      <c r="IZ746">
        <v>24362</v>
      </c>
      <c r="JA746">
        <v>0</v>
      </c>
      <c r="JB746">
        <v>337714</v>
      </c>
      <c r="JC746">
        <v>677983</v>
      </c>
      <c r="JD746">
        <v>159801</v>
      </c>
      <c r="JE746">
        <v>495454</v>
      </c>
      <c r="JF746">
        <v>202132</v>
      </c>
      <c r="JG746">
        <v>663730</v>
      </c>
      <c r="JH746">
        <v>336856</v>
      </c>
      <c r="JI746">
        <v>146107</v>
      </c>
      <c r="JJ746">
        <v>93731</v>
      </c>
      <c r="JK746">
        <v>680046</v>
      </c>
      <c r="JL746">
        <v>10740764</v>
      </c>
      <c r="JM746">
        <v>0</v>
      </c>
      <c r="JN746">
        <v>0</v>
      </c>
      <c r="JO746">
        <v>0</v>
      </c>
      <c r="JP746">
        <v>0</v>
      </c>
      <c r="JQ746">
        <v>0</v>
      </c>
      <c r="JR746">
        <v>0</v>
      </c>
      <c r="JS746">
        <v>0</v>
      </c>
      <c r="JT746"/>
      <c r="JU746"/>
      <c r="JV746"/>
      <c r="JW746"/>
      <c r="JX746"/>
      <c r="JY746">
        <v>15389</v>
      </c>
      <c r="JZ746"/>
      <c r="KA746"/>
      <c r="KB746"/>
      <c r="KC746"/>
      <c r="KD746"/>
      <c r="KE746">
        <v>677983</v>
      </c>
      <c r="KF746">
        <v>234</v>
      </c>
      <c r="KG746">
        <v>346</v>
      </c>
      <c r="KH746">
        <v>171</v>
      </c>
      <c r="KI746">
        <v>163</v>
      </c>
      <c r="KJ746">
        <v>251</v>
      </c>
      <c r="KK746">
        <v>113</v>
      </c>
      <c r="KL746">
        <v>94</v>
      </c>
      <c r="KM746">
        <v>148</v>
      </c>
      <c r="KN746">
        <v>60</v>
      </c>
      <c r="KO746">
        <v>1</v>
      </c>
      <c r="KP746">
        <v>0</v>
      </c>
      <c r="KQ746">
        <v>0</v>
      </c>
      <c r="KR746">
        <v>0</v>
      </c>
      <c r="KS746">
        <v>0</v>
      </c>
      <c r="KT746">
        <v>1</v>
      </c>
      <c r="KU746">
        <v>1</v>
      </c>
      <c r="KV746">
        <v>0</v>
      </c>
      <c r="KW746">
        <v>0</v>
      </c>
      <c r="KX746">
        <v>0</v>
      </c>
      <c r="KY746">
        <v>0</v>
      </c>
      <c r="KZ746">
        <v>0</v>
      </c>
      <c r="LA746">
        <v>0</v>
      </c>
      <c r="LB746">
        <v>0</v>
      </c>
      <c r="LC746">
        <v>0</v>
      </c>
      <c r="LD746">
        <v>1</v>
      </c>
      <c r="LE746">
        <v>0</v>
      </c>
      <c r="LF746">
        <v>0</v>
      </c>
      <c r="LG746">
        <v>0</v>
      </c>
      <c r="LH746">
        <v>0</v>
      </c>
    </row>
    <row r="747" spans="1:320" s="34" customFormat="1" ht="15" customHeight="1" x14ac:dyDescent="0.25">
      <c r="A747" s="45">
        <v>206361161</v>
      </c>
      <c r="B747" s="45" t="s">
        <v>5847</v>
      </c>
      <c r="C747" s="46">
        <v>45292</v>
      </c>
      <c r="D747" s="46">
        <v>45657</v>
      </c>
      <c r="E747" s="47">
        <v>366</v>
      </c>
      <c r="F747" s="45" t="s">
        <v>883</v>
      </c>
      <c r="G747" s="45" t="s">
        <v>884</v>
      </c>
      <c r="H747" s="45" t="s">
        <v>1448</v>
      </c>
      <c r="I747" s="45" t="s">
        <v>886</v>
      </c>
      <c r="J747" s="45" t="s">
        <v>887</v>
      </c>
      <c r="K747" s="45" t="s">
        <v>1405</v>
      </c>
      <c r="L747" s="45" t="s">
        <v>5765</v>
      </c>
      <c r="M747" s="45" t="s">
        <v>5848</v>
      </c>
      <c r="N747" s="45" t="s">
        <v>5849</v>
      </c>
      <c r="O747" s="45" t="s">
        <v>5768</v>
      </c>
      <c r="P747" s="45" t="s">
        <v>5850</v>
      </c>
      <c r="Q747" s="45" t="s">
        <v>5851</v>
      </c>
      <c r="R747" t="s">
        <v>5852</v>
      </c>
      <c r="S747" s="45" t="s">
        <v>893</v>
      </c>
      <c r="T747"/>
      <c r="U747" s="47">
        <v>99</v>
      </c>
      <c r="V747" s="47">
        <v>99</v>
      </c>
      <c r="W747" s="47" t="s">
        <v>894</v>
      </c>
      <c r="X747" s="47">
        <v>36234</v>
      </c>
      <c r="Y747" s="47">
        <v>34642</v>
      </c>
      <c r="Z747" s="48">
        <v>220.07</v>
      </c>
      <c r="AA747" s="44">
        <v>346</v>
      </c>
      <c r="AB747" s="44">
        <v>360</v>
      </c>
      <c r="AC747" s="44">
        <v>2796</v>
      </c>
      <c r="AD747" s="44"/>
      <c r="AE747" s="44">
        <v>3993</v>
      </c>
      <c r="AF747" s="44">
        <v>21522</v>
      </c>
      <c r="AG747" s="44"/>
      <c r="AH747" s="47">
        <v>4021</v>
      </c>
      <c r="AI747" s="47">
        <v>349</v>
      </c>
      <c r="AJ747">
        <v>1961</v>
      </c>
      <c r="AK747" t="s">
        <v>895</v>
      </c>
      <c r="AL747">
        <v>34642</v>
      </c>
      <c r="AM747"/>
      <c r="AN747"/>
      <c r="AO747"/>
      <c r="AP747"/>
      <c r="AQ747"/>
      <c r="AR747" s="44"/>
      <c r="AS747" s="44"/>
      <c r="AT747" s="44"/>
      <c r="AU747" s="44">
        <v>10243267</v>
      </c>
      <c r="AV747" s="44">
        <v>3846282</v>
      </c>
      <c r="AW747" s="44">
        <v>1882387</v>
      </c>
      <c r="AX747" s="44">
        <v>8894</v>
      </c>
      <c r="AY747" s="44">
        <v>12216056</v>
      </c>
      <c r="AZ747" s="21">
        <v>13823178</v>
      </c>
      <c r="BA747" s="21">
        <v>-1607122</v>
      </c>
      <c r="BB747" s="44">
        <v>550650</v>
      </c>
      <c r="BC747" s="44"/>
      <c r="BD747" s="44"/>
      <c r="BE747" s="44">
        <v>-1056472</v>
      </c>
      <c r="BF747" s="44">
        <v>826747</v>
      </c>
      <c r="BG747" s="44"/>
      <c r="BH747" s="44">
        <v>1180687</v>
      </c>
      <c r="BI747" s="21">
        <v>6363823</v>
      </c>
      <c r="BJ747" s="21"/>
      <c r="BK747" s="21">
        <v>1188967</v>
      </c>
      <c r="BL747" s="21">
        <v>103196</v>
      </c>
      <c r="BM747" s="21">
        <v>579847</v>
      </c>
      <c r="BN747" s="21">
        <v>10243267</v>
      </c>
      <c r="BO747" s="21"/>
      <c r="BP747" s="21"/>
      <c r="BQ747" s="44"/>
      <c r="BR747" s="21"/>
      <c r="BS747" s="44"/>
      <c r="BT747" s="21"/>
      <c r="BU747" s="44"/>
      <c r="BV747" s="21"/>
      <c r="BW747" s="44">
        <v>1372490</v>
      </c>
      <c r="BX747" s="21"/>
      <c r="BY747" s="21"/>
      <c r="BZ747" s="21"/>
      <c r="CA747" s="44">
        <v>165987</v>
      </c>
      <c r="CB747" s="44"/>
      <c r="CC747" s="44">
        <v>894656</v>
      </c>
      <c r="CD747" s="44"/>
      <c r="CE747" s="44"/>
      <c r="CF747" s="44"/>
      <c r="CG747" s="44">
        <v>1401533</v>
      </c>
      <c r="CH747" s="44"/>
      <c r="CI747" s="21">
        <v>11616</v>
      </c>
      <c r="CJ747" s="44"/>
      <c r="CK747" s="21"/>
      <c r="CL747" s="44"/>
      <c r="CM747" s="44">
        <v>5063</v>
      </c>
      <c r="CN747" s="44">
        <v>0</v>
      </c>
      <c r="CO747" s="44">
        <v>1297630</v>
      </c>
      <c r="CP747" s="44">
        <v>373108</v>
      </c>
      <c r="CQ747" s="21">
        <v>1199590</v>
      </c>
      <c r="CR747" s="44">
        <v>321620</v>
      </c>
      <c r="CS747" s="44">
        <v>438225</v>
      </c>
      <c r="CT747" s="44">
        <v>44003</v>
      </c>
      <c r="CU747" s="44"/>
      <c r="CV747" s="44">
        <v>167043</v>
      </c>
      <c r="CW747" s="21"/>
      <c r="CX747" s="21"/>
      <c r="CY747" s="21"/>
      <c r="CZ747" s="21"/>
      <c r="DA747" s="21"/>
      <c r="DB747" s="21"/>
      <c r="DC747" s="21"/>
      <c r="DD747" s="21"/>
      <c r="DE747" s="44"/>
      <c r="DF747" s="21"/>
      <c r="DG747" s="44"/>
      <c r="DH747" s="21"/>
      <c r="DI747" s="44"/>
      <c r="DJ747" s="44"/>
      <c r="DK747" s="44"/>
      <c r="DL747" s="44"/>
      <c r="DM747" s="21"/>
      <c r="DN747" s="44"/>
      <c r="DO747" s="44"/>
      <c r="DP747" s="44"/>
      <c r="DQ747" s="44"/>
      <c r="DR747" s="44"/>
      <c r="DS747" s="44"/>
      <c r="DT747" s="44"/>
      <c r="DU747" s="44"/>
      <c r="DV747" s="44"/>
      <c r="DW747" s="44"/>
      <c r="DX747" s="44"/>
      <c r="DY747" s="44"/>
      <c r="DZ747" s="44"/>
      <c r="EA747" s="44"/>
      <c r="EB747" s="21"/>
      <c r="EC747" s="44">
        <v>277198</v>
      </c>
      <c r="ED747" s="44"/>
      <c r="EE747" s="21"/>
      <c r="EF747" s="44"/>
      <c r="EG747" s="21">
        <v>1568544</v>
      </c>
      <c r="EH747" s="44"/>
      <c r="EI747" s="21">
        <v>-484977</v>
      </c>
      <c r="EJ747" s="44"/>
      <c r="EK747" s="44"/>
      <c r="EL747" s="21"/>
      <c r="EM747" s="44">
        <v>-58225</v>
      </c>
      <c r="EN747" s="44"/>
      <c r="EO747" s="44">
        <v>579847</v>
      </c>
      <c r="EP747" s="21"/>
      <c r="EQ747" s="21"/>
      <c r="ER747" s="21"/>
      <c r="ES747" s="21"/>
      <c r="ET747" s="44"/>
      <c r="EU747" s="21"/>
      <c r="EV747" s="44"/>
      <c r="EW747" s="21"/>
      <c r="EX747" s="44"/>
      <c r="EY747" s="44"/>
      <c r="EZ747" s="21"/>
      <c r="FA747" s="21"/>
      <c r="FB747" s="44"/>
      <c r="FC747" s="44"/>
      <c r="FD747" s="21"/>
      <c r="FE747" s="112"/>
      <c r="FF747" s="44"/>
      <c r="FG747" s="44">
        <v>6932825</v>
      </c>
      <c r="FH747" s="44">
        <v>1084822</v>
      </c>
      <c r="FI747" s="44">
        <v>5805531</v>
      </c>
      <c r="FJ747" s="44">
        <v>253186</v>
      </c>
      <c r="FK747" s="44">
        <v>5738576</v>
      </c>
      <c r="FL747" s="44"/>
      <c r="FM747" s="44"/>
      <c r="FN747" s="44"/>
      <c r="FO747" s="44"/>
      <c r="FP747" s="44"/>
      <c r="FQ747" s="44"/>
      <c r="FR747" s="44"/>
      <c r="FS747" s="44"/>
      <c r="FT747" s="44"/>
      <c r="FU747" s="44"/>
      <c r="FV747" s="21">
        <v>371522</v>
      </c>
      <c r="FW747" s="44"/>
      <c r="FX747" s="44">
        <v>310004</v>
      </c>
      <c r="FY747" s="44">
        <v>82142</v>
      </c>
      <c r="FZ747" s="44">
        <v>217427</v>
      </c>
      <c r="GA747" s="44">
        <v>38285</v>
      </c>
      <c r="GB747" s="44"/>
      <c r="GC747" s="44">
        <v>23629</v>
      </c>
      <c r="GD747" s="44">
        <v>478418</v>
      </c>
      <c r="GE747" s="44">
        <v>320254</v>
      </c>
      <c r="GF747" s="44">
        <v>157647</v>
      </c>
      <c r="GG747" s="44">
        <v>1023120</v>
      </c>
      <c r="GH747" s="44">
        <v>163360</v>
      </c>
      <c r="GI747" s="44">
        <v>133594</v>
      </c>
      <c r="GJ747" s="44"/>
      <c r="GK747" s="44">
        <v>3314640</v>
      </c>
      <c r="GL747" s="44">
        <v>19144</v>
      </c>
      <c r="GM747" s="44">
        <v>942661</v>
      </c>
      <c r="GN747" s="44">
        <v>17784</v>
      </c>
      <c r="GO747" s="44">
        <v>104817</v>
      </c>
      <c r="GP747" s="44"/>
      <c r="GQ747" s="44"/>
      <c r="GR747" s="44">
        <v>366154</v>
      </c>
      <c r="GS747" s="44">
        <v>4809351</v>
      </c>
      <c r="GT747" s="44"/>
      <c r="GU747" s="21">
        <v>239680</v>
      </c>
      <c r="GV747" s="44"/>
      <c r="GW747" s="44">
        <v>4316</v>
      </c>
      <c r="GX747" s="44"/>
      <c r="GY747" s="44">
        <v>5053347</v>
      </c>
      <c r="GZ747" s="44">
        <v>8711874</v>
      </c>
      <c r="HA747" s="44"/>
      <c r="HB747" s="44"/>
      <c r="HC747" s="44">
        <v>-3658527</v>
      </c>
      <c r="HD747" s="44">
        <v>5053347</v>
      </c>
      <c r="HE747" s="21">
        <v>846389</v>
      </c>
      <c r="HF747" s="21"/>
      <c r="HG747" s="21">
        <v>6524850</v>
      </c>
      <c r="HH747" s="21"/>
      <c r="HI747" s="21">
        <v>0</v>
      </c>
      <c r="HJ747" s="44"/>
      <c r="HK747" s="21">
        <v>231594</v>
      </c>
      <c r="HL747" s="21">
        <v>47819</v>
      </c>
      <c r="HM747" s="21">
        <v>279413</v>
      </c>
      <c r="HN747" s="21">
        <v>-39733</v>
      </c>
      <c r="HO747" s="21"/>
      <c r="HP747" s="44"/>
      <c r="HQ747" s="47"/>
      <c r="HR747" s="47"/>
      <c r="HS747" s="47"/>
      <c r="HT747" s="47" t="s">
        <v>2474</v>
      </c>
      <c r="HU747" s="47">
        <v>435593.7</v>
      </c>
      <c r="HV747" s="47">
        <v>2130</v>
      </c>
      <c r="HW747" s="47">
        <v>0</v>
      </c>
      <c r="HX747" s="47">
        <v>6301</v>
      </c>
      <c r="HY747" s="47">
        <v>35782</v>
      </c>
      <c r="HZ747" s="47">
        <v>95878</v>
      </c>
      <c r="IA747" s="47">
        <v>0</v>
      </c>
      <c r="IB747" s="47">
        <v>0</v>
      </c>
      <c r="IC747" s="47">
        <v>7011</v>
      </c>
      <c r="ID747">
        <v>9663</v>
      </c>
      <c r="IE747" s="47">
        <v>6362</v>
      </c>
      <c r="IF747">
        <v>11964</v>
      </c>
      <c r="IG747" s="47">
        <v>5361</v>
      </c>
      <c r="IH747" s="47">
        <v>23737</v>
      </c>
      <c r="II747">
        <v>4002</v>
      </c>
      <c r="IJ747">
        <v>3363</v>
      </c>
      <c r="IK747"/>
      <c r="IL747">
        <v>18251</v>
      </c>
      <c r="IM747">
        <v>229805</v>
      </c>
      <c r="IN747">
        <v>0</v>
      </c>
      <c r="IO747">
        <v>340</v>
      </c>
      <c r="IP747">
        <v>1852</v>
      </c>
      <c r="IQ747">
        <v>705</v>
      </c>
      <c r="IR747">
        <v>0</v>
      </c>
      <c r="IS747">
        <v>0</v>
      </c>
      <c r="IT747">
        <v>2897</v>
      </c>
      <c r="IU747">
        <v>179185</v>
      </c>
      <c r="IV747">
        <v>0</v>
      </c>
      <c r="IW747">
        <v>336953</v>
      </c>
      <c r="IX747">
        <v>1318290</v>
      </c>
      <c r="IY747">
        <v>2261285</v>
      </c>
      <c r="IZ747">
        <v>0</v>
      </c>
      <c r="JA747">
        <v>0</v>
      </c>
      <c r="JB747">
        <v>313155</v>
      </c>
      <c r="JC747">
        <v>521640</v>
      </c>
      <c r="JD747">
        <v>149455</v>
      </c>
      <c r="JE747">
        <v>224985</v>
      </c>
      <c r="JF747">
        <v>102646</v>
      </c>
      <c r="JG747">
        <v>510734</v>
      </c>
      <c r="JH747">
        <v>108109</v>
      </c>
      <c r="JI747">
        <v>71934</v>
      </c>
      <c r="JJ747"/>
      <c r="JK747">
        <v>834454</v>
      </c>
      <c r="JL747">
        <v>6932825</v>
      </c>
      <c r="JM747">
        <v>0</v>
      </c>
      <c r="JN747">
        <v>13600</v>
      </c>
      <c r="JO747">
        <v>55572</v>
      </c>
      <c r="JP747">
        <v>14100</v>
      </c>
      <c r="JQ747">
        <v>0</v>
      </c>
      <c r="JR747">
        <v>0</v>
      </c>
      <c r="JS747">
        <v>83272</v>
      </c>
      <c r="JT747"/>
      <c r="JU747"/>
      <c r="JV747"/>
      <c r="JW747"/>
      <c r="JX747"/>
      <c r="JY747">
        <v>9663</v>
      </c>
      <c r="JZ747"/>
      <c r="KA747"/>
      <c r="KB747"/>
      <c r="KC747"/>
      <c r="KD747"/>
      <c r="KE747">
        <v>521640</v>
      </c>
      <c r="KF747">
        <v>137</v>
      </c>
      <c r="KG747">
        <v>239</v>
      </c>
      <c r="KH747">
        <v>61</v>
      </c>
      <c r="KI747">
        <v>93</v>
      </c>
      <c r="KJ747">
        <v>167</v>
      </c>
      <c r="KK747">
        <v>36</v>
      </c>
      <c r="KL747">
        <v>63</v>
      </c>
      <c r="KM747">
        <v>111</v>
      </c>
      <c r="KN747">
        <v>24</v>
      </c>
      <c r="KO747">
        <v>1</v>
      </c>
      <c r="KP747">
        <v>0</v>
      </c>
      <c r="KQ747">
        <v>0</v>
      </c>
      <c r="KR747">
        <v>0</v>
      </c>
      <c r="KS747">
        <v>1</v>
      </c>
      <c r="KT747">
        <v>0</v>
      </c>
      <c r="KU747">
        <v>1</v>
      </c>
      <c r="KV747">
        <v>0</v>
      </c>
      <c r="KW747">
        <v>0</v>
      </c>
      <c r="KX747">
        <v>0</v>
      </c>
      <c r="KY747">
        <v>0</v>
      </c>
      <c r="KZ747">
        <v>0</v>
      </c>
      <c r="LA747">
        <v>0</v>
      </c>
      <c r="LB747">
        <v>0</v>
      </c>
      <c r="LC747">
        <v>0</v>
      </c>
      <c r="LD747">
        <v>1</v>
      </c>
      <c r="LE747">
        <v>0</v>
      </c>
      <c r="LF747">
        <v>0</v>
      </c>
      <c r="LG747">
        <v>0</v>
      </c>
      <c r="LH747">
        <v>0</v>
      </c>
    </row>
    <row r="748" spans="1:320" s="34" customFormat="1" ht="15" customHeight="1" x14ac:dyDescent="0.25">
      <c r="A748" s="45">
        <v>206361165</v>
      </c>
      <c r="B748" s="45" t="s">
        <v>5853</v>
      </c>
      <c r="C748" s="46">
        <v>45292</v>
      </c>
      <c r="D748" s="46">
        <v>45657</v>
      </c>
      <c r="E748" s="47">
        <v>366</v>
      </c>
      <c r="F748" s="45" t="s">
        <v>883</v>
      </c>
      <c r="G748" s="45" t="s">
        <v>884</v>
      </c>
      <c r="H748" s="45" t="s">
        <v>1448</v>
      </c>
      <c r="I748" s="45" t="s">
        <v>886</v>
      </c>
      <c r="J748" s="45" t="s">
        <v>887</v>
      </c>
      <c r="K748" s="45" t="s">
        <v>1405</v>
      </c>
      <c r="L748" s="45" t="s">
        <v>5854</v>
      </c>
      <c r="M748" s="45" t="s">
        <v>5855</v>
      </c>
      <c r="N748" s="45" t="s">
        <v>5856</v>
      </c>
      <c r="O748" s="45" t="s">
        <v>5857</v>
      </c>
      <c r="P748" s="45" t="s">
        <v>5858</v>
      </c>
      <c r="Q748" s="45" t="s">
        <v>5859</v>
      </c>
      <c r="R748" t="s">
        <v>5860</v>
      </c>
      <c r="S748" s="45" t="s">
        <v>893</v>
      </c>
      <c r="T748"/>
      <c r="U748" s="47">
        <v>126</v>
      </c>
      <c r="V748" s="47">
        <v>126</v>
      </c>
      <c r="W748" s="47" t="s">
        <v>913</v>
      </c>
      <c r="X748" s="47">
        <v>46116</v>
      </c>
      <c r="Y748" s="47">
        <v>40970</v>
      </c>
      <c r="Z748" s="48">
        <v>207.11</v>
      </c>
      <c r="AA748" s="44">
        <v>696</v>
      </c>
      <c r="AB748" s="44">
        <v>256</v>
      </c>
      <c r="AC748" s="44">
        <v>12465</v>
      </c>
      <c r="AD748" s="44">
        <v>6391</v>
      </c>
      <c r="AE748" s="44">
        <v>1645</v>
      </c>
      <c r="AF748" s="44">
        <v>19189</v>
      </c>
      <c r="AG748" s="44"/>
      <c r="AH748" s="47"/>
      <c r="AI748" s="47">
        <v>38</v>
      </c>
      <c r="AJ748">
        <v>1242</v>
      </c>
      <c r="AK748" t="s">
        <v>895</v>
      </c>
      <c r="AL748">
        <v>40970</v>
      </c>
      <c r="AM748"/>
      <c r="AN748"/>
      <c r="AO748"/>
      <c r="AP748"/>
      <c r="AQ748"/>
      <c r="AR748" s="44"/>
      <c r="AS748" s="44"/>
      <c r="AT748" s="44"/>
      <c r="AU748" s="44">
        <v>28679000</v>
      </c>
      <c r="AV748" s="44">
        <v>10703300</v>
      </c>
      <c r="AW748" s="44">
        <v>18659938</v>
      </c>
      <c r="AX748" s="44">
        <v>5437</v>
      </c>
      <c r="AY748" s="44">
        <v>20727799</v>
      </c>
      <c r="AZ748" s="21">
        <v>21498340</v>
      </c>
      <c r="BA748" s="21">
        <v>-770541</v>
      </c>
      <c r="BB748" s="44">
        <v>-13849</v>
      </c>
      <c r="BC748" s="44"/>
      <c r="BD748" s="44"/>
      <c r="BE748" s="44">
        <v>-784390</v>
      </c>
      <c r="BF748" s="44">
        <v>8725500</v>
      </c>
      <c r="BG748" s="44">
        <v>4473700</v>
      </c>
      <c r="BH748" s="44">
        <v>1151500</v>
      </c>
      <c r="BI748" s="21">
        <v>13432300</v>
      </c>
      <c r="BJ748" s="21"/>
      <c r="BK748" s="21"/>
      <c r="BL748" s="21">
        <v>26600</v>
      </c>
      <c r="BM748" s="21">
        <v>869400</v>
      </c>
      <c r="BN748" s="21">
        <v>28679000</v>
      </c>
      <c r="BO748" s="21"/>
      <c r="BP748" s="21"/>
      <c r="BQ748" s="44"/>
      <c r="BR748" s="21"/>
      <c r="BS748" s="44"/>
      <c r="BT748" s="21"/>
      <c r="BU748" s="44"/>
      <c r="BV748" s="21"/>
      <c r="BW748" s="44">
        <v>6623038</v>
      </c>
      <c r="BX748" s="21"/>
      <c r="BY748" s="21">
        <v>3136315</v>
      </c>
      <c r="BZ748" s="21"/>
      <c r="CA748" s="44">
        <v>562823</v>
      </c>
      <c r="CB748" s="44"/>
      <c r="CC748" s="44">
        <v>377224</v>
      </c>
      <c r="CD748" s="44"/>
      <c r="CE748" s="44"/>
      <c r="CF748" s="44"/>
      <c r="CG748" s="44"/>
      <c r="CH748" s="44"/>
      <c r="CI748" s="21">
        <v>450</v>
      </c>
      <c r="CJ748" s="44"/>
      <c r="CK748" s="21">
        <v>3450</v>
      </c>
      <c r="CL748" s="44"/>
      <c r="CM748" s="44">
        <v>22580</v>
      </c>
      <c r="CN748" s="44">
        <v>0</v>
      </c>
      <c r="CO748" s="44">
        <v>5025588</v>
      </c>
      <c r="CP748" s="44">
        <v>0</v>
      </c>
      <c r="CQ748" s="21">
        <v>4101500</v>
      </c>
      <c r="CR748" s="44">
        <v>575250</v>
      </c>
      <c r="CS748" s="44">
        <v>863033</v>
      </c>
      <c r="CT748" s="44">
        <v>79290</v>
      </c>
      <c r="CU748" s="44"/>
      <c r="CV748" s="44">
        <v>36059</v>
      </c>
      <c r="CW748" s="21"/>
      <c r="CX748" s="21"/>
      <c r="CY748" s="21"/>
      <c r="CZ748" s="21"/>
      <c r="DA748" s="21"/>
      <c r="DB748" s="21"/>
      <c r="DC748" s="21"/>
      <c r="DD748" s="21"/>
      <c r="DE748" s="44"/>
      <c r="DF748" s="21"/>
      <c r="DG748" s="44"/>
      <c r="DH748" s="21"/>
      <c r="DI748" s="44"/>
      <c r="DJ748" s="44"/>
      <c r="DK748" s="44"/>
      <c r="DL748" s="44"/>
      <c r="DM748" s="21"/>
      <c r="DN748" s="44"/>
      <c r="DO748" s="44"/>
      <c r="DP748" s="44"/>
      <c r="DQ748" s="44"/>
      <c r="DR748" s="44"/>
      <c r="DS748" s="44"/>
      <c r="DT748" s="44"/>
      <c r="DU748" s="44"/>
      <c r="DV748" s="44"/>
      <c r="DW748" s="44"/>
      <c r="DX748" s="44"/>
      <c r="DY748" s="44"/>
      <c r="DZ748" s="44"/>
      <c r="EA748" s="44"/>
      <c r="EB748" s="21"/>
      <c r="EC748" s="44">
        <v>6045086</v>
      </c>
      <c r="ED748" s="44"/>
      <c r="EE748" s="21">
        <v>2642164</v>
      </c>
      <c r="EF748" s="44"/>
      <c r="EG748" s="21">
        <v>-368079</v>
      </c>
      <c r="EH748" s="44"/>
      <c r="EI748" s="21">
        <v>9854106</v>
      </c>
      <c r="EJ748" s="44"/>
      <c r="EK748" s="44"/>
      <c r="EL748" s="21"/>
      <c r="EM748" s="44"/>
      <c r="EN748" s="44"/>
      <c r="EO748" s="44">
        <v>486661</v>
      </c>
      <c r="EP748" s="21"/>
      <c r="EQ748" s="21"/>
      <c r="ER748" s="21"/>
      <c r="ES748" s="21"/>
      <c r="ET748" s="44"/>
      <c r="EU748" s="21"/>
      <c r="EV748" s="44"/>
      <c r="EW748" s="21"/>
      <c r="EX748" s="44"/>
      <c r="EY748" s="44"/>
      <c r="EZ748" s="21"/>
      <c r="FA748" s="21"/>
      <c r="FB748" s="44"/>
      <c r="FC748" s="44"/>
      <c r="FD748" s="21"/>
      <c r="FE748" s="112"/>
      <c r="FF748" s="44"/>
      <c r="FG748" s="44">
        <v>9566048</v>
      </c>
      <c r="FH748" s="44">
        <v>1542458</v>
      </c>
      <c r="FI748" s="44">
        <v>10389834</v>
      </c>
      <c r="FJ748" s="44">
        <v>409356</v>
      </c>
      <c r="FK748" s="44">
        <v>6011087</v>
      </c>
      <c r="FL748" s="44"/>
      <c r="FM748" s="44"/>
      <c r="FN748" s="44"/>
      <c r="FO748" s="44"/>
      <c r="FP748" s="44"/>
      <c r="FQ748" s="44"/>
      <c r="FR748" s="44"/>
      <c r="FS748" s="44"/>
      <c r="FT748" s="44">
        <v>115288</v>
      </c>
      <c r="FU748" s="44"/>
      <c r="FV748" s="21">
        <v>654677</v>
      </c>
      <c r="FW748" s="44"/>
      <c r="FX748" s="44">
        <v>536119</v>
      </c>
      <c r="FY748" s="44">
        <v>75193</v>
      </c>
      <c r="FZ748" s="44">
        <v>883548</v>
      </c>
      <c r="GA748" s="44">
        <v>114867</v>
      </c>
      <c r="GB748" s="44"/>
      <c r="GC748" s="44">
        <v>87707</v>
      </c>
      <c r="GD748" s="44">
        <v>562190</v>
      </c>
      <c r="GE748" s="44">
        <v>858246</v>
      </c>
      <c r="GF748" s="44">
        <v>198132</v>
      </c>
      <c r="GG748" s="44">
        <v>1714014</v>
      </c>
      <c r="GH748" s="44">
        <v>161245</v>
      </c>
      <c r="GI748" s="44">
        <v>273453</v>
      </c>
      <c r="GJ748" s="44">
        <v>223573</v>
      </c>
      <c r="GK748" s="44">
        <v>4462026</v>
      </c>
      <c r="GL748" s="44">
        <v>82476</v>
      </c>
      <c r="GM748" s="44">
        <v>4236066</v>
      </c>
      <c r="GN748" s="44"/>
      <c r="GO748" s="44">
        <v>66900</v>
      </c>
      <c r="GP748" s="44"/>
      <c r="GQ748" s="44">
        <v>9936</v>
      </c>
      <c r="GR748" s="44">
        <v>171597</v>
      </c>
      <c r="GS748" s="44">
        <v>1426565</v>
      </c>
      <c r="GT748" s="44"/>
      <c r="GU748" s="21">
        <v>254687</v>
      </c>
      <c r="GV748" s="44"/>
      <c r="GW748" s="44">
        <v>13455250</v>
      </c>
      <c r="GX748" s="44">
        <v>1880000</v>
      </c>
      <c r="GY748" s="44">
        <v>17016502</v>
      </c>
      <c r="GZ748" s="44">
        <v>7634847</v>
      </c>
      <c r="HA748" s="44"/>
      <c r="HB748" s="44">
        <v>8371927</v>
      </c>
      <c r="HC748" s="44">
        <v>1009728</v>
      </c>
      <c r="HD748" s="44">
        <v>17016502</v>
      </c>
      <c r="HE748" s="21"/>
      <c r="HF748" s="21"/>
      <c r="HG748" s="21"/>
      <c r="HH748" s="21">
        <v>8371927</v>
      </c>
      <c r="HI748" s="21">
        <v>0</v>
      </c>
      <c r="HJ748" s="44"/>
      <c r="HK748" s="21"/>
      <c r="HL748" s="21">
        <v>805620</v>
      </c>
      <c r="HM748" s="21">
        <v>805620</v>
      </c>
      <c r="HN748" s="21">
        <v>-550933</v>
      </c>
      <c r="HO748" s="21"/>
      <c r="HP748" s="44"/>
      <c r="HQ748" s="47"/>
      <c r="HR748" s="47">
        <v>8371927</v>
      </c>
      <c r="HS748" s="47"/>
      <c r="HT748" s="47" t="s">
        <v>1759</v>
      </c>
      <c r="HU748" s="47">
        <v>0</v>
      </c>
      <c r="HV748" s="47">
        <v>2269</v>
      </c>
      <c r="HW748" s="47">
        <v>0</v>
      </c>
      <c r="HX748" s="47">
        <v>10921</v>
      </c>
      <c r="HY748" s="47">
        <v>55197</v>
      </c>
      <c r="HZ748" s="47">
        <v>127202</v>
      </c>
      <c r="IA748" s="47">
        <v>0</v>
      </c>
      <c r="IB748" s="47">
        <v>0</v>
      </c>
      <c r="IC748" s="47">
        <v>2680</v>
      </c>
      <c r="ID748">
        <v>24024</v>
      </c>
      <c r="IE748" s="47">
        <v>8061</v>
      </c>
      <c r="IF748">
        <v>38044</v>
      </c>
      <c r="IG748" s="47">
        <v>5973</v>
      </c>
      <c r="IH748" s="47">
        <v>42936</v>
      </c>
      <c r="II748">
        <v>4163</v>
      </c>
      <c r="IJ748">
        <v>13529</v>
      </c>
      <c r="IK748">
        <v>4941</v>
      </c>
      <c r="IL748">
        <v>47045</v>
      </c>
      <c r="IM748">
        <v>386985</v>
      </c>
      <c r="IN748">
        <v>0</v>
      </c>
      <c r="IO748">
        <v>0</v>
      </c>
      <c r="IP748">
        <v>0</v>
      </c>
      <c r="IQ748">
        <v>0</v>
      </c>
      <c r="IR748">
        <v>0</v>
      </c>
      <c r="IS748">
        <v>0</v>
      </c>
      <c r="IT748">
        <v>0</v>
      </c>
      <c r="IU748">
        <v>185163</v>
      </c>
      <c r="IV748">
        <v>0</v>
      </c>
      <c r="IW748">
        <v>593326</v>
      </c>
      <c r="IX748">
        <v>1692237</v>
      </c>
      <c r="IY748">
        <v>2363930</v>
      </c>
      <c r="IZ748">
        <v>0</v>
      </c>
      <c r="JA748">
        <v>0</v>
      </c>
      <c r="JB748">
        <v>81004</v>
      </c>
      <c r="JC748">
        <v>1092152</v>
      </c>
      <c r="JD748">
        <v>158059</v>
      </c>
      <c r="JE748">
        <v>678690</v>
      </c>
      <c r="JF748">
        <v>97673</v>
      </c>
      <c r="JG748">
        <v>826573</v>
      </c>
      <c r="JH748">
        <v>139226</v>
      </c>
      <c r="JI748">
        <v>234570</v>
      </c>
      <c r="JJ748">
        <v>188016</v>
      </c>
      <c r="JK748">
        <v>1235429</v>
      </c>
      <c r="JL748">
        <v>9566048</v>
      </c>
      <c r="JM748">
        <v>0</v>
      </c>
      <c r="JN748">
        <v>0</v>
      </c>
      <c r="JO748">
        <v>0</v>
      </c>
      <c r="JP748">
        <v>0</v>
      </c>
      <c r="JQ748">
        <v>0</v>
      </c>
      <c r="JR748">
        <v>0</v>
      </c>
      <c r="JS748">
        <v>0</v>
      </c>
      <c r="JT748"/>
      <c r="JU748"/>
      <c r="JV748"/>
      <c r="JW748"/>
      <c r="JX748"/>
      <c r="JY748">
        <v>24024</v>
      </c>
      <c r="JZ748"/>
      <c r="KA748"/>
      <c r="KB748"/>
      <c r="KC748"/>
      <c r="KD748"/>
      <c r="KE748">
        <v>1092152</v>
      </c>
      <c r="KF748">
        <v>247</v>
      </c>
      <c r="KG748">
        <v>339</v>
      </c>
      <c r="KH748">
        <v>186</v>
      </c>
      <c r="KI748">
        <v>152</v>
      </c>
      <c r="KJ748">
        <v>226</v>
      </c>
      <c r="KK748">
        <v>105</v>
      </c>
      <c r="KL748">
        <v>85</v>
      </c>
      <c r="KM748">
        <v>137</v>
      </c>
      <c r="KN748">
        <v>55</v>
      </c>
      <c r="KO748">
        <v>1</v>
      </c>
      <c r="KP748">
        <v>0</v>
      </c>
      <c r="KQ748">
        <v>0</v>
      </c>
      <c r="KR748">
        <v>0</v>
      </c>
      <c r="KS748">
        <v>0</v>
      </c>
      <c r="KT748">
        <v>1</v>
      </c>
      <c r="KU748">
        <v>1</v>
      </c>
      <c r="KV748">
        <v>0</v>
      </c>
      <c r="KW748">
        <v>0</v>
      </c>
      <c r="KX748">
        <v>0</v>
      </c>
      <c r="KY748">
        <v>0</v>
      </c>
      <c r="KZ748">
        <v>0</v>
      </c>
      <c r="LA748">
        <v>0</v>
      </c>
      <c r="LB748">
        <v>0</v>
      </c>
      <c r="LC748">
        <v>0</v>
      </c>
      <c r="LD748">
        <v>1</v>
      </c>
      <c r="LE748">
        <v>0</v>
      </c>
      <c r="LF748">
        <v>0</v>
      </c>
      <c r="LG748">
        <v>0</v>
      </c>
      <c r="LH748">
        <v>0</v>
      </c>
    </row>
    <row r="749" spans="1:320" s="34" customFormat="1" ht="15" customHeight="1" x14ac:dyDescent="0.25">
      <c r="A749" s="45">
        <v>206361191</v>
      </c>
      <c r="B749" s="45" t="s">
        <v>5861</v>
      </c>
      <c r="C749" s="46">
        <v>45292</v>
      </c>
      <c r="D749" s="46">
        <v>45657</v>
      </c>
      <c r="E749" s="47">
        <v>366</v>
      </c>
      <c r="F749" s="45" t="s">
        <v>883</v>
      </c>
      <c r="G749" s="45" t="s">
        <v>884</v>
      </c>
      <c r="H749" s="45" t="s">
        <v>1448</v>
      </c>
      <c r="I749" s="45" t="s">
        <v>886</v>
      </c>
      <c r="J749" s="45" t="s">
        <v>887</v>
      </c>
      <c r="K749" s="45" t="s">
        <v>1405</v>
      </c>
      <c r="L749" s="45" t="s">
        <v>5765</v>
      </c>
      <c r="M749" s="45" t="s">
        <v>5862</v>
      </c>
      <c r="N749" s="45" t="s">
        <v>5863</v>
      </c>
      <c r="O749" s="45" t="s">
        <v>5864</v>
      </c>
      <c r="P749" s="45" t="s">
        <v>5865</v>
      </c>
      <c r="Q749" s="45" t="s">
        <v>5866</v>
      </c>
      <c r="R749" t="s">
        <v>5817</v>
      </c>
      <c r="S749" s="45" t="s">
        <v>893</v>
      </c>
      <c r="T749" t="s">
        <v>3079</v>
      </c>
      <c r="U749" s="47">
        <v>59</v>
      </c>
      <c r="V749" s="47">
        <v>59</v>
      </c>
      <c r="W749" s="47" t="s">
        <v>1728</v>
      </c>
      <c r="X749" s="47">
        <v>21594</v>
      </c>
      <c r="Y749" s="47">
        <v>20095</v>
      </c>
      <c r="Z749" s="48">
        <v>205.18</v>
      </c>
      <c r="AA749" s="44">
        <v>410</v>
      </c>
      <c r="AB749" s="44">
        <v>405</v>
      </c>
      <c r="AC749" s="44">
        <v>5537</v>
      </c>
      <c r="AD749" s="44">
        <v>4283</v>
      </c>
      <c r="AE749" s="44">
        <v>1034</v>
      </c>
      <c r="AF749" s="44">
        <v>8638</v>
      </c>
      <c r="AG749" s="44"/>
      <c r="AH749" s="47">
        <v>323</v>
      </c>
      <c r="AI749" s="47">
        <v>114</v>
      </c>
      <c r="AJ749">
        <v>166</v>
      </c>
      <c r="AK749" t="s">
        <v>895</v>
      </c>
      <c r="AL749">
        <v>20095</v>
      </c>
      <c r="AM749"/>
      <c r="AN749"/>
      <c r="AO749"/>
      <c r="AP749"/>
      <c r="AQ749"/>
      <c r="AR749" s="44"/>
      <c r="AS749" s="44"/>
      <c r="AT749" s="44"/>
      <c r="AU749" s="44">
        <v>7623075</v>
      </c>
      <c r="AV749" s="44">
        <v>3863640</v>
      </c>
      <c r="AW749" s="44">
        <v>856993</v>
      </c>
      <c r="AX749" s="44">
        <v>210</v>
      </c>
      <c r="AY749" s="44">
        <v>10629932</v>
      </c>
      <c r="AZ749" s="21">
        <v>9804139</v>
      </c>
      <c r="BA749" s="21">
        <v>825793</v>
      </c>
      <c r="BB749" s="44">
        <v>2585</v>
      </c>
      <c r="BC749" s="44">
        <v>173959</v>
      </c>
      <c r="BD749" s="44"/>
      <c r="BE749" s="44">
        <v>654419</v>
      </c>
      <c r="BF749" s="44">
        <v>2316425</v>
      </c>
      <c r="BG749" s="44">
        <v>1624982</v>
      </c>
      <c r="BH749" s="44">
        <v>314627</v>
      </c>
      <c r="BI749" s="21">
        <v>3103633</v>
      </c>
      <c r="BJ749" s="21"/>
      <c r="BK749" s="21">
        <v>120873</v>
      </c>
      <c r="BL749" s="21">
        <v>83460</v>
      </c>
      <c r="BM749" s="21">
        <v>59075</v>
      </c>
      <c r="BN749" s="21">
        <v>7623075</v>
      </c>
      <c r="BO749" s="21"/>
      <c r="BP749" s="21"/>
      <c r="BQ749" s="44"/>
      <c r="BR749" s="21"/>
      <c r="BS749" s="44"/>
      <c r="BT749" s="21"/>
      <c r="BU749" s="44"/>
      <c r="BV749" s="21"/>
      <c r="BW749" s="44">
        <v>1888690</v>
      </c>
      <c r="BX749" s="21"/>
      <c r="BY749" s="21">
        <v>975007</v>
      </c>
      <c r="BZ749" s="21"/>
      <c r="CA749" s="44">
        <v>27390</v>
      </c>
      <c r="CB749" s="44"/>
      <c r="CC749" s="44">
        <v>878128</v>
      </c>
      <c r="CD749" s="44"/>
      <c r="CE749" s="44"/>
      <c r="CF749" s="44"/>
      <c r="CG749" s="44">
        <v>81718</v>
      </c>
      <c r="CH749" s="44"/>
      <c r="CI749" s="21">
        <v>12707</v>
      </c>
      <c r="CJ749" s="44"/>
      <c r="CK749" s="21"/>
      <c r="CL749" s="44"/>
      <c r="CM749" s="44">
        <v>30543</v>
      </c>
      <c r="CN749" s="44">
        <v>13758</v>
      </c>
      <c r="CO749" s="44">
        <v>1368720</v>
      </c>
      <c r="CP749" s="44">
        <v>0</v>
      </c>
      <c r="CQ749" s="21">
        <v>1319625</v>
      </c>
      <c r="CR749" s="44">
        <v>341865</v>
      </c>
      <c r="CS749" s="44">
        <v>684379</v>
      </c>
      <c r="CT749" s="44">
        <v>40224</v>
      </c>
      <c r="CU749" s="44"/>
      <c r="CV749" s="44">
        <v>64526</v>
      </c>
      <c r="CW749" s="21"/>
      <c r="CX749" s="21"/>
      <c r="CY749" s="21"/>
      <c r="CZ749" s="21"/>
      <c r="DA749" s="21"/>
      <c r="DB749" s="21"/>
      <c r="DC749" s="21"/>
      <c r="DD749" s="21"/>
      <c r="DE749" s="44"/>
      <c r="DF749" s="21"/>
      <c r="DG749" s="44"/>
      <c r="DH749" s="21"/>
      <c r="DI749" s="44"/>
      <c r="DJ749" s="44"/>
      <c r="DK749" s="44"/>
      <c r="DL749" s="44"/>
      <c r="DM749" s="21"/>
      <c r="DN749" s="44"/>
      <c r="DO749" s="44">
        <v>3080</v>
      </c>
      <c r="DP749" s="44"/>
      <c r="DQ749" s="44"/>
      <c r="DR749" s="44"/>
      <c r="DS749" s="44"/>
      <c r="DT749" s="44"/>
      <c r="DU749" s="44"/>
      <c r="DV749" s="44"/>
      <c r="DW749" s="44"/>
      <c r="DX749" s="44"/>
      <c r="DY749" s="44">
        <v>-675</v>
      </c>
      <c r="DZ749" s="44"/>
      <c r="EA749" s="44"/>
      <c r="EB749" s="21"/>
      <c r="EC749" s="44">
        <v>-577979</v>
      </c>
      <c r="ED749" s="44"/>
      <c r="EE749" s="21">
        <v>246526</v>
      </c>
      <c r="EF749" s="44"/>
      <c r="EG749" s="21">
        <v>91363</v>
      </c>
      <c r="EH749" s="44"/>
      <c r="EI749" s="21">
        <v>1067529</v>
      </c>
      <c r="EJ749" s="44"/>
      <c r="EK749" s="44"/>
      <c r="EL749" s="21"/>
      <c r="EM749" s="44">
        <v>19411</v>
      </c>
      <c r="EN749" s="44"/>
      <c r="EO749" s="44">
        <v>9055</v>
      </c>
      <c r="EP749" s="21"/>
      <c r="EQ749" s="21"/>
      <c r="ER749" s="21"/>
      <c r="ES749" s="21"/>
      <c r="ET749" s="44"/>
      <c r="EU749" s="21"/>
      <c r="EV749" s="44"/>
      <c r="EW749" s="21"/>
      <c r="EX749" s="44"/>
      <c r="EY749" s="44"/>
      <c r="EZ749" s="21"/>
      <c r="FA749" s="21"/>
      <c r="FB749" s="44"/>
      <c r="FC749" s="44">
        <v>-1317</v>
      </c>
      <c r="FD749" s="21"/>
      <c r="FE749" s="112"/>
      <c r="FF749" s="44"/>
      <c r="FG749" s="44">
        <v>4922974</v>
      </c>
      <c r="FH749" s="44">
        <v>1279262</v>
      </c>
      <c r="FI749" s="44">
        <v>3601903</v>
      </c>
      <c r="FJ749" s="44">
        <v>212833</v>
      </c>
      <c r="FK749" s="44">
        <v>3477915</v>
      </c>
      <c r="FL749" s="44"/>
      <c r="FM749" s="44"/>
      <c r="FN749" s="44"/>
      <c r="FO749" s="44"/>
      <c r="FP749" s="44"/>
      <c r="FQ749" s="44"/>
      <c r="FR749" s="44"/>
      <c r="FS749" s="44"/>
      <c r="FT749" s="44">
        <v>12933</v>
      </c>
      <c r="FU749" s="44">
        <v>2051</v>
      </c>
      <c r="FV749" s="21">
        <v>432572</v>
      </c>
      <c r="FW749" s="44"/>
      <c r="FX749" s="44">
        <v>436054</v>
      </c>
      <c r="FY749" s="44">
        <v>79075</v>
      </c>
      <c r="FZ749" s="44">
        <v>257724</v>
      </c>
      <c r="GA749" s="44">
        <v>5370</v>
      </c>
      <c r="GB749" s="44"/>
      <c r="GC749" s="44">
        <v>21117</v>
      </c>
      <c r="GD749" s="44">
        <v>234973</v>
      </c>
      <c r="GE749" s="44">
        <v>236118</v>
      </c>
      <c r="GF749" s="44">
        <v>113457</v>
      </c>
      <c r="GG749" s="44">
        <v>630742</v>
      </c>
      <c r="GH749" s="44">
        <v>416543</v>
      </c>
      <c r="GI749" s="44">
        <v>94150</v>
      </c>
      <c r="GJ749" s="44">
        <v>94</v>
      </c>
      <c r="GK749" s="44">
        <v>1994394</v>
      </c>
      <c r="GL749" s="44">
        <v>83934</v>
      </c>
      <c r="GM749" s="44">
        <v>933030</v>
      </c>
      <c r="GN749" s="44">
        <v>38338</v>
      </c>
      <c r="GO749" s="44">
        <v>10241</v>
      </c>
      <c r="GP749" s="44"/>
      <c r="GQ749" s="44"/>
      <c r="GR749" s="44">
        <v>293314</v>
      </c>
      <c r="GS749" s="44">
        <v>1754274</v>
      </c>
      <c r="GT749" s="44"/>
      <c r="GU749" s="21">
        <v>387967</v>
      </c>
      <c r="GV749" s="44">
        <v>2725</v>
      </c>
      <c r="GW749" s="44">
        <v>9275219</v>
      </c>
      <c r="GX749" s="44"/>
      <c r="GY749" s="44">
        <v>11420185</v>
      </c>
      <c r="GZ749" s="44">
        <v>556321</v>
      </c>
      <c r="HA749" s="44">
        <v>9664247</v>
      </c>
      <c r="HB749" s="44"/>
      <c r="HC749" s="44">
        <v>1199617</v>
      </c>
      <c r="HD749" s="44">
        <v>11420185</v>
      </c>
      <c r="HE749" s="21"/>
      <c r="HF749" s="21">
        <v>-414821</v>
      </c>
      <c r="HG749" s="21"/>
      <c r="HH749" s="21"/>
      <c r="HI749" s="21">
        <v>0</v>
      </c>
      <c r="HJ749" s="44"/>
      <c r="HK749" s="21">
        <v>46396</v>
      </c>
      <c r="HL749" s="21">
        <v>489533</v>
      </c>
      <c r="HM749" s="21">
        <v>535929</v>
      </c>
      <c r="HN749" s="21">
        <v>-147962</v>
      </c>
      <c r="HO749" s="21"/>
      <c r="HP749" s="44"/>
      <c r="HQ749" s="47"/>
      <c r="HR749" s="47"/>
      <c r="HS749" s="47"/>
      <c r="HT749" s="47" t="s">
        <v>1759</v>
      </c>
      <c r="HU749" s="47">
        <v>0</v>
      </c>
      <c r="HV749" s="47">
        <v>2021</v>
      </c>
      <c r="HW749" s="47">
        <v>0</v>
      </c>
      <c r="HX749" s="47">
        <v>5975</v>
      </c>
      <c r="HY749" s="47">
        <v>26388</v>
      </c>
      <c r="HZ749" s="47">
        <v>52405</v>
      </c>
      <c r="IA749" s="47">
        <v>0</v>
      </c>
      <c r="IB749" s="47">
        <v>0</v>
      </c>
      <c r="IC749" s="47">
        <v>0</v>
      </c>
      <c r="ID749">
        <v>18079</v>
      </c>
      <c r="IE749" s="47">
        <v>3471</v>
      </c>
      <c r="IF749">
        <v>8330</v>
      </c>
      <c r="IG749" s="47">
        <v>3308</v>
      </c>
      <c r="IH749" s="47">
        <v>15288</v>
      </c>
      <c r="II749">
        <v>7251</v>
      </c>
      <c r="IJ749">
        <v>3651</v>
      </c>
      <c r="IK749"/>
      <c r="IL749">
        <v>14416</v>
      </c>
      <c r="IM749">
        <v>160583</v>
      </c>
      <c r="IN749">
        <v>0</v>
      </c>
      <c r="IO749">
        <v>0</v>
      </c>
      <c r="IP749">
        <v>0</v>
      </c>
      <c r="IQ749">
        <v>0</v>
      </c>
      <c r="IR749">
        <v>0</v>
      </c>
      <c r="IS749">
        <v>0</v>
      </c>
      <c r="IT749">
        <v>0</v>
      </c>
      <c r="IU749">
        <v>149445</v>
      </c>
      <c r="IV749">
        <v>0</v>
      </c>
      <c r="IW749">
        <v>299719</v>
      </c>
      <c r="IX749">
        <v>969324</v>
      </c>
      <c r="IY749">
        <v>1140862</v>
      </c>
      <c r="IZ749">
        <v>0</v>
      </c>
      <c r="JA749">
        <v>0</v>
      </c>
      <c r="JB749">
        <v>0</v>
      </c>
      <c r="JC749">
        <v>758553</v>
      </c>
      <c r="JD749">
        <v>93108</v>
      </c>
      <c r="JE749">
        <v>158601</v>
      </c>
      <c r="JF749">
        <v>67613</v>
      </c>
      <c r="JG749">
        <v>337792</v>
      </c>
      <c r="JH749">
        <v>259136</v>
      </c>
      <c r="JI749">
        <v>74719</v>
      </c>
      <c r="JJ749"/>
      <c r="JK749">
        <v>614102</v>
      </c>
      <c r="JL749">
        <v>4922974</v>
      </c>
      <c r="JM749">
        <v>0</v>
      </c>
      <c r="JN749">
        <v>0</v>
      </c>
      <c r="JO749">
        <v>0</v>
      </c>
      <c r="JP749">
        <v>0</v>
      </c>
      <c r="JQ749">
        <v>0</v>
      </c>
      <c r="JR749">
        <v>0</v>
      </c>
      <c r="JS749">
        <v>0</v>
      </c>
      <c r="JT749"/>
      <c r="JU749"/>
      <c r="JV749"/>
      <c r="JW749"/>
      <c r="JX749"/>
      <c r="JY749">
        <v>18079</v>
      </c>
      <c r="JZ749"/>
      <c r="KA749"/>
      <c r="KB749"/>
      <c r="KC749"/>
      <c r="KD749"/>
      <c r="KE749">
        <v>758553</v>
      </c>
      <c r="KF749">
        <v>102</v>
      </c>
      <c r="KG749">
        <v>139</v>
      </c>
      <c r="KH749">
        <v>77</v>
      </c>
      <c r="KI749">
        <v>65</v>
      </c>
      <c r="KJ749">
        <v>92</v>
      </c>
      <c r="KK749">
        <v>50</v>
      </c>
      <c r="KL749">
        <v>36</v>
      </c>
      <c r="KM749">
        <v>51</v>
      </c>
      <c r="KN749">
        <v>26</v>
      </c>
      <c r="KO749">
        <v>1</v>
      </c>
      <c r="KP749">
        <v>0</v>
      </c>
      <c r="KQ749">
        <v>0</v>
      </c>
      <c r="KR749">
        <v>1</v>
      </c>
      <c r="KS749">
        <v>0</v>
      </c>
      <c r="KT749">
        <v>0</v>
      </c>
      <c r="KU749">
        <v>1</v>
      </c>
      <c r="KV749">
        <v>0</v>
      </c>
      <c r="KW749">
        <v>0</v>
      </c>
      <c r="KX749">
        <v>0</v>
      </c>
      <c r="KY749">
        <v>0</v>
      </c>
      <c r="KZ749">
        <v>0</v>
      </c>
      <c r="LA749">
        <v>0</v>
      </c>
      <c r="LB749">
        <v>0</v>
      </c>
      <c r="LC749">
        <v>0</v>
      </c>
      <c r="LD749">
        <v>1</v>
      </c>
      <c r="LE749">
        <v>0</v>
      </c>
      <c r="LF749">
        <v>0</v>
      </c>
      <c r="LG749">
        <v>0</v>
      </c>
      <c r="LH749">
        <v>0</v>
      </c>
    </row>
    <row r="750" spans="1:320" s="34" customFormat="1" ht="15" customHeight="1" x14ac:dyDescent="0.25">
      <c r="A750" s="45">
        <v>206361195</v>
      </c>
      <c r="B750" s="45" t="s">
        <v>5867</v>
      </c>
      <c r="C750" s="46">
        <v>45292</v>
      </c>
      <c r="D750" s="46">
        <v>45657</v>
      </c>
      <c r="E750" s="47">
        <v>366</v>
      </c>
      <c r="F750" s="45" t="s">
        <v>883</v>
      </c>
      <c r="G750" s="45" t="s">
        <v>893</v>
      </c>
      <c r="H750" s="45" t="s">
        <v>1448</v>
      </c>
      <c r="I750" s="45" t="s">
        <v>916</v>
      </c>
      <c r="J750" s="45" t="s">
        <v>887</v>
      </c>
      <c r="K750" s="45" t="s">
        <v>1405</v>
      </c>
      <c r="L750" s="45" t="s">
        <v>5765</v>
      </c>
      <c r="M750" s="45" t="s">
        <v>5868</v>
      </c>
      <c r="N750" s="45" t="s">
        <v>5869</v>
      </c>
      <c r="O750" s="45" t="s">
        <v>5870</v>
      </c>
      <c r="P750" s="45" t="s">
        <v>5871</v>
      </c>
      <c r="Q750" s="45" t="s">
        <v>5872</v>
      </c>
      <c r="R750" t="s">
        <v>5873</v>
      </c>
      <c r="S750" s="45" t="s">
        <v>893</v>
      </c>
      <c r="T750"/>
      <c r="U750" s="47">
        <v>110</v>
      </c>
      <c r="V750" s="47">
        <v>110</v>
      </c>
      <c r="W750" s="47" t="s">
        <v>913</v>
      </c>
      <c r="X750" s="47">
        <v>40260</v>
      </c>
      <c r="Y750" s="47">
        <v>36124</v>
      </c>
      <c r="Z750" s="48">
        <v>214.64</v>
      </c>
      <c r="AA750" s="44">
        <v>584</v>
      </c>
      <c r="AB750" s="44">
        <v>583</v>
      </c>
      <c r="AC750" s="44">
        <v>881</v>
      </c>
      <c r="AD750" s="44">
        <v>5324</v>
      </c>
      <c r="AE750" s="44">
        <v>3086</v>
      </c>
      <c r="AF750" s="44">
        <v>16956</v>
      </c>
      <c r="AG750" s="44"/>
      <c r="AH750" s="47"/>
      <c r="AI750" s="47">
        <v>422</v>
      </c>
      <c r="AJ750">
        <v>9455</v>
      </c>
      <c r="AK750" t="s">
        <v>895</v>
      </c>
      <c r="AL750">
        <v>36124</v>
      </c>
      <c r="AM750"/>
      <c r="AN750"/>
      <c r="AO750"/>
      <c r="AP750"/>
      <c r="AQ750"/>
      <c r="AR750" s="44"/>
      <c r="AS750" s="44"/>
      <c r="AT750" s="44"/>
      <c r="AU750" s="44">
        <v>11458120</v>
      </c>
      <c r="AV750" s="44">
        <v>2911948</v>
      </c>
      <c r="AW750" s="44">
        <v>129056</v>
      </c>
      <c r="AX750" s="44">
        <v>99</v>
      </c>
      <c r="AY750" s="44">
        <v>14241111</v>
      </c>
      <c r="AZ750" s="21">
        <v>13687468</v>
      </c>
      <c r="BA750" s="21">
        <v>553643</v>
      </c>
      <c r="BB750" s="44">
        <v>292263</v>
      </c>
      <c r="BC750" s="44">
        <v>468871</v>
      </c>
      <c r="BD750" s="44"/>
      <c r="BE750" s="44">
        <v>377035</v>
      </c>
      <c r="BF750" s="44">
        <v>281880</v>
      </c>
      <c r="BG750" s="44">
        <v>1704020</v>
      </c>
      <c r="BH750" s="44">
        <v>980260</v>
      </c>
      <c r="BI750" s="21">
        <v>5377135</v>
      </c>
      <c r="BJ750" s="21"/>
      <c r="BK750" s="21"/>
      <c r="BL750" s="21">
        <v>133260</v>
      </c>
      <c r="BM750" s="21">
        <v>2981565</v>
      </c>
      <c r="BN750" s="21">
        <v>11458120</v>
      </c>
      <c r="BO750" s="21"/>
      <c r="BP750" s="21"/>
      <c r="BQ750" s="44"/>
      <c r="BR750" s="21"/>
      <c r="BS750" s="44"/>
      <c r="BT750" s="21"/>
      <c r="BU750" s="44"/>
      <c r="BV750" s="21"/>
      <c r="BW750" s="44">
        <v>485312</v>
      </c>
      <c r="BX750" s="21"/>
      <c r="BY750" s="21">
        <v>1634794</v>
      </c>
      <c r="BZ750" s="21"/>
      <c r="CA750" s="44">
        <v>24546</v>
      </c>
      <c r="CB750" s="44"/>
      <c r="CC750" s="44">
        <v>186666</v>
      </c>
      <c r="CD750" s="44"/>
      <c r="CE750" s="44"/>
      <c r="CF750" s="44"/>
      <c r="CG750" s="44"/>
      <c r="CH750" s="44"/>
      <c r="CI750" s="21">
        <v>1324</v>
      </c>
      <c r="CJ750" s="44"/>
      <c r="CK750" s="21">
        <v>579306</v>
      </c>
      <c r="CL750" s="44"/>
      <c r="CM750" s="44">
        <v>27054</v>
      </c>
      <c r="CN750" s="44">
        <v>5230</v>
      </c>
      <c r="CO750" s="44">
        <v>896597</v>
      </c>
      <c r="CP750" s="44">
        <v>0</v>
      </c>
      <c r="CQ750" s="21">
        <v>905382</v>
      </c>
      <c r="CR750" s="44">
        <v>9541</v>
      </c>
      <c r="CS750" s="44">
        <v>828257</v>
      </c>
      <c r="CT750" s="44">
        <v>132325</v>
      </c>
      <c r="CU750" s="44"/>
      <c r="CV750" s="44">
        <v>107562</v>
      </c>
      <c r="CW750" s="21"/>
      <c r="CX750" s="21"/>
      <c r="CY750" s="21"/>
      <c r="CZ750" s="21"/>
      <c r="DA750" s="21"/>
      <c r="DB750" s="21"/>
      <c r="DC750" s="21"/>
      <c r="DD750" s="21"/>
      <c r="DE750" s="44"/>
      <c r="DF750" s="21"/>
      <c r="DG750" s="44"/>
      <c r="DH750" s="21"/>
      <c r="DI750" s="44"/>
      <c r="DJ750" s="44"/>
      <c r="DK750" s="44"/>
      <c r="DL750" s="44"/>
      <c r="DM750" s="21"/>
      <c r="DN750" s="44"/>
      <c r="DO750" s="44"/>
      <c r="DP750" s="44"/>
      <c r="DQ750" s="44"/>
      <c r="DR750" s="44"/>
      <c r="DS750" s="44"/>
      <c r="DT750" s="44"/>
      <c r="DU750" s="44"/>
      <c r="DV750" s="44"/>
      <c r="DW750" s="44"/>
      <c r="DX750" s="44"/>
      <c r="DY750" s="44"/>
      <c r="DZ750" s="44"/>
      <c r="EA750" s="44"/>
      <c r="EB750" s="21"/>
      <c r="EC750" s="44">
        <v>87808</v>
      </c>
      <c r="ED750" s="44"/>
      <c r="EE750" s="21">
        <v>614783</v>
      </c>
      <c r="EF750" s="44"/>
      <c r="EG750" s="21">
        <v>78280</v>
      </c>
      <c r="EH750" s="44"/>
      <c r="EI750" s="21">
        <v>430103</v>
      </c>
      <c r="EJ750" s="44"/>
      <c r="EK750" s="44"/>
      <c r="EL750" s="21"/>
      <c r="EM750" s="44"/>
      <c r="EN750" s="44"/>
      <c r="EO750" s="44">
        <v>-1034701</v>
      </c>
      <c r="EP750" s="21"/>
      <c r="EQ750" s="21"/>
      <c r="ER750" s="21"/>
      <c r="ES750" s="21"/>
      <c r="ET750" s="44"/>
      <c r="EU750" s="21"/>
      <c r="EV750" s="44"/>
      <c r="EW750" s="21">
        <v>-47217</v>
      </c>
      <c r="EX750" s="44"/>
      <c r="EY750" s="44"/>
      <c r="EZ750" s="21"/>
      <c r="FA750" s="21"/>
      <c r="FB750" s="44"/>
      <c r="FC750" s="44"/>
      <c r="FD750" s="21"/>
      <c r="FE750" s="112"/>
      <c r="FF750" s="44"/>
      <c r="FG750" s="44">
        <v>5521298</v>
      </c>
      <c r="FH750" s="44">
        <v>1406538</v>
      </c>
      <c r="FI750" s="44">
        <v>6759632</v>
      </c>
      <c r="FJ750" s="44">
        <v>259251</v>
      </c>
      <c r="FK750" s="44">
        <v>5644140</v>
      </c>
      <c r="FL750" s="44"/>
      <c r="FM750" s="44"/>
      <c r="FN750" s="44"/>
      <c r="FO750" s="44"/>
      <c r="FP750" s="44"/>
      <c r="FQ750" s="44"/>
      <c r="FR750" s="44"/>
      <c r="FS750" s="44"/>
      <c r="FT750" s="44">
        <v>4043</v>
      </c>
      <c r="FU750" s="44">
        <v>2955</v>
      </c>
      <c r="FV750" s="21">
        <v>318237</v>
      </c>
      <c r="FW750" s="44"/>
      <c r="FX750" s="44">
        <v>303655</v>
      </c>
      <c r="FY750" s="44">
        <v>2870</v>
      </c>
      <c r="FZ750" s="44">
        <v>263277</v>
      </c>
      <c r="GA750" s="44">
        <v>57762</v>
      </c>
      <c r="GB750" s="44"/>
      <c r="GC750" s="44">
        <v>53458</v>
      </c>
      <c r="GD750" s="44">
        <v>611792</v>
      </c>
      <c r="GE750" s="44">
        <v>338843</v>
      </c>
      <c r="GF750" s="44">
        <v>302252</v>
      </c>
      <c r="GG750" s="44">
        <v>974977</v>
      </c>
      <c r="GH750" s="44">
        <v>93686</v>
      </c>
      <c r="GI750" s="44">
        <v>201497</v>
      </c>
      <c r="GJ750" s="44">
        <v>138685</v>
      </c>
      <c r="GK750" s="44">
        <v>3250635</v>
      </c>
      <c r="GL750" s="44">
        <v>96192</v>
      </c>
      <c r="GM750" s="44">
        <v>714000</v>
      </c>
      <c r="GN750" s="44">
        <v>61613</v>
      </c>
      <c r="GO750" s="44">
        <v>29213</v>
      </c>
      <c r="GP750" s="44"/>
      <c r="GQ750" s="44"/>
      <c r="GR750" s="44">
        <v>223686</v>
      </c>
      <c r="GS750" s="44">
        <v>7181498</v>
      </c>
      <c r="GT750" s="44"/>
      <c r="GU750" s="21">
        <v>578812</v>
      </c>
      <c r="GV750" s="44"/>
      <c r="GW750" s="44">
        <v>3217979</v>
      </c>
      <c r="GX750" s="44">
        <v>1653</v>
      </c>
      <c r="GY750" s="44">
        <v>10979942</v>
      </c>
      <c r="GZ750" s="44">
        <v>2818687</v>
      </c>
      <c r="HA750" s="44"/>
      <c r="HB750" s="44">
        <v>3070073</v>
      </c>
      <c r="HC750" s="44">
        <v>5091182</v>
      </c>
      <c r="HD750" s="44">
        <v>10979942</v>
      </c>
      <c r="HE750" s="21">
        <v>6223</v>
      </c>
      <c r="HF750" s="21">
        <v>132000</v>
      </c>
      <c r="HG750" s="21">
        <v>517510</v>
      </c>
      <c r="HH750" s="21"/>
      <c r="HI750" s="21">
        <v>43145</v>
      </c>
      <c r="HJ750" s="44"/>
      <c r="HK750" s="21">
        <v>1566689</v>
      </c>
      <c r="HL750" s="21">
        <v>981182</v>
      </c>
      <c r="HM750" s="21">
        <v>2591016</v>
      </c>
      <c r="HN750" s="21">
        <v>-2012204</v>
      </c>
      <c r="HO750" s="21"/>
      <c r="HP750" s="44">
        <v>3070073</v>
      </c>
      <c r="HQ750" s="47"/>
      <c r="HR750" s="47">
        <v>3070073</v>
      </c>
      <c r="HS750" s="47"/>
      <c r="HT750" s="47" t="s">
        <v>2283</v>
      </c>
      <c r="HU750" s="47">
        <v>563737.4</v>
      </c>
      <c r="HV750" s="47">
        <v>6448</v>
      </c>
      <c r="HW750" s="47">
        <v>0</v>
      </c>
      <c r="HX750" s="47">
        <v>7287</v>
      </c>
      <c r="HY750" s="47">
        <v>29578</v>
      </c>
      <c r="HZ750" s="47">
        <v>86151</v>
      </c>
      <c r="IA750" s="47">
        <v>3641</v>
      </c>
      <c r="IB750" s="47">
        <v>0</v>
      </c>
      <c r="IC750" s="47">
        <v>0</v>
      </c>
      <c r="ID750"/>
      <c r="IE750" s="47">
        <v>5867</v>
      </c>
      <c r="IF750">
        <v>11228</v>
      </c>
      <c r="IG750" s="47">
        <v>9153</v>
      </c>
      <c r="IH750" s="47">
        <v>16236</v>
      </c>
      <c r="II750">
        <v>3208</v>
      </c>
      <c r="IJ750">
        <v>7823</v>
      </c>
      <c r="IK750">
        <v>3318</v>
      </c>
      <c r="IL750">
        <v>8089</v>
      </c>
      <c r="IM750">
        <v>198027</v>
      </c>
      <c r="IN750">
        <v>0</v>
      </c>
      <c r="IO750">
        <v>2236</v>
      </c>
      <c r="IP750">
        <v>813</v>
      </c>
      <c r="IQ750">
        <v>5820</v>
      </c>
      <c r="IR750">
        <v>0</v>
      </c>
      <c r="IS750">
        <v>0</v>
      </c>
      <c r="IT750">
        <v>8869</v>
      </c>
      <c r="IU750">
        <v>311078</v>
      </c>
      <c r="IV750">
        <v>0</v>
      </c>
      <c r="IW750">
        <v>347582</v>
      </c>
      <c r="IX750">
        <v>1049191</v>
      </c>
      <c r="IY750">
        <v>2041555</v>
      </c>
      <c r="IZ750">
        <v>132097</v>
      </c>
      <c r="JA750">
        <v>0</v>
      </c>
      <c r="JB750">
        <v>0</v>
      </c>
      <c r="JC750"/>
      <c r="JD750">
        <v>136178</v>
      </c>
      <c r="JE750">
        <v>221054</v>
      </c>
      <c r="JF750">
        <v>172150</v>
      </c>
      <c r="JG750">
        <v>423589</v>
      </c>
      <c r="JH750">
        <v>71645</v>
      </c>
      <c r="JI750">
        <v>158035</v>
      </c>
      <c r="JJ750">
        <v>105349</v>
      </c>
      <c r="JK750">
        <v>351795</v>
      </c>
      <c r="JL750">
        <v>5521298</v>
      </c>
      <c r="JM750">
        <v>0</v>
      </c>
      <c r="JN750">
        <v>159060</v>
      </c>
      <c r="JO750">
        <v>42328</v>
      </c>
      <c r="JP750">
        <v>198800</v>
      </c>
      <c r="JQ750">
        <v>0</v>
      </c>
      <c r="JR750">
        <v>0</v>
      </c>
      <c r="JS750">
        <v>400188</v>
      </c>
      <c r="JT750"/>
      <c r="JU750"/>
      <c r="JV750"/>
      <c r="JW750"/>
      <c r="JX750"/>
      <c r="JY750"/>
      <c r="JZ750"/>
      <c r="KA750"/>
      <c r="KB750"/>
      <c r="KC750"/>
      <c r="KD750"/>
      <c r="KE750"/>
      <c r="KF750">
        <v>148</v>
      </c>
      <c r="KG750">
        <v>261</v>
      </c>
      <c r="KH750">
        <v>103</v>
      </c>
      <c r="KI750">
        <v>100</v>
      </c>
      <c r="KJ750">
        <v>190</v>
      </c>
      <c r="KK750">
        <v>66</v>
      </c>
      <c r="KL750">
        <v>65</v>
      </c>
      <c r="KM750">
        <v>135</v>
      </c>
      <c r="KN750">
        <v>50</v>
      </c>
      <c r="KO750">
        <v>1</v>
      </c>
      <c r="KP750">
        <v>0</v>
      </c>
      <c r="KQ750">
        <v>0</v>
      </c>
      <c r="KR750">
        <v>0</v>
      </c>
      <c r="KS750">
        <v>0</v>
      </c>
      <c r="KT750">
        <v>1</v>
      </c>
      <c r="KU750">
        <v>1</v>
      </c>
      <c r="KV750">
        <v>0</v>
      </c>
      <c r="KW750">
        <v>0</v>
      </c>
      <c r="KX750">
        <v>0</v>
      </c>
      <c r="KY750">
        <v>0</v>
      </c>
      <c r="KZ750">
        <v>0</v>
      </c>
      <c r="LA750">
        <v>0</v>
      </c>
      <c r="LB750">
        <v>0</v>
      </c>
      <c r="LC750">
        <v>0</v>
      </c>
      <c r="LD750">
        <v>0</v>
      </c>
      <c r="LE750">
        <v>0</v>
      </c>
      <c r="LF750">
        <v>1</v>
      </c>
      <c r="LG750">
        <v>0</v>
      </c>
      <c r="LH750">
        <v>0</v>
      </c>
    </row>
    <row r="751" spans="1:320" s="34" customFormat="1" ht="15" customHeight="1" x14ac:dyDescent="0.25">
      <c r="A751" s="45">
        <v>206361198</v>
      </c>
      <c r="B751" s="45" t="s">
        <v>5874</v>
      </c>
      <c r="C751" s="46">
        <v>45292</v>
      </c>
      <c r="D751" s="46">
        <v>45657</v>
      </c>
      <c r="E751" s="47">
        <v>366</v>
      </c>
      <c r="F751" s="45" t="s">
        <v>883</v>
      </c>
      <c r="G751" s="45" t="s">
        <v>884</v>
      </c>
      <c r="H751" s="45" t="s">
        <v>1448</v>
      </c>
      <c r="I751" s="45" t="s">
        <v>886</v>
      </c>
      <c r="J751" s="45" t="s">
        <v>887</v>
      </c>
      <c r="K751" s="45" t="s">
        <v>1405</v>
      </c>
      <c r="L751" s="45" t="s">
        <v>5765</v>
      </c>
      <c r="M751" s="45" t="s">
        <v>5875</v>
      </c>
      <c r="N751" s="45" t="s">
        <v>5876</v>
      </c>
      <c r="O751" s="45" t="s">
        <v>5808</v>
      </c>
      <c r="P751" s="45" t="s">
        <v>5877</v>
      </c>
      <c r="Q751" s="45" t="s">
        <v>5878</v>
      </c>
      <c r="R751" t="s">
        <v>5879</v>
      </c>
      <c r="S751" s="45" t="s">
        <v>893</v>
      </c>
      <c r="T751"/>
      <c r="U751" s="47">
        <v>99</v>
      </c>
      <c r="V751" s="47">
        <v>99</v>
      </c>
      <c r="W751" s="47" t="s">
        <v>894</v>
      </c>
      <c r="X751" s="47">
        <v>36234</v>
      </c>
      <c r="Y751" s="47">
        <v>33576</v>
      </c>
      <c r="Z751" s="48">
        <v>217.4</v>
      </c>
      <c r="AA751" s="44">
        <v>435</v>
      </c>
      <c r="AB751" s="44">
        <v>434</v>
      </c>
      <c r="AC751" s="44">
        <v>9600</v>
      </c>
      <c r="AD751" s="44">
        <v>11189</v>
      </c>
      <c r="AE751" s="44">
        <v>1089</v>
      </c>
      <c r="AF751" s="44">
        <v>5695</v>
      </c>
      <c r="AG751" s="44"/>
      <c r="AH751" s="47">
        <v>779</v>
      </c>
      <c r="AI751" s="47">
        <v>219</v>
      </c>
      <c r="AJ751">
        <v>5005</v>
      </c>
      <c r="AK751" t="s">
        <v>895</v>
      </c>
      <c r="AL751">
        <v>33576</v>
      </c>
      <c r="AM751"/>
      <c r="AN751"/>
      <c r="AO751"/>
      <c r="AP751"/>
      <c r="AQ751"/>
      <c r="AR751" s="44"/>
      <c r="AS751" s="44"/>
      <c r="AT751" s="44"/>
      <c r="AU751" s="44">
        <v>35110123</v>
      </c>
      <c r="AV751" s="44">
        <v>4809371</v>
      </c>
      <c r="AW751" s="44">
        <v>19966608</v>
      </c>
      <c r="AX751" s="44">
        <v>6228</v>
      </c>
      <c r="AY751" s="44">
        <v>19959114</v>
      </c>
      <c r="AZ751" s="21">
        <v>15559455</v>
      </c>
      <c r="BA751" s="21">
        <v>4399659</v>
      </c>
      <c r="BB751" s="44">
        <v>1</v>
      </c>
      <c r="BC751" s="44"/>
      <c r="BD751" s="44"/>
      <c r="BE751" s="44">
        <v>4399660</v>
      </c>
      <c r="BF751" s="44">
        <v>12000000</v>
      </c>
      <c r="BG751" s="44">
        <v>13940808</v>
      </c>
      <c r="BH751" s="44">
        <v>548100</v>
      </c>
      <c r="BI751" s="21">
        <v>2847500</v>
      </c>
      <c r="BJ751" s="21"/>
      <c r="BK751" s="21">
        <v>973750</v>
      </c>
      <c r="BL751" s="21">
        <v>108450</v>
      </c>
      <c r="BM751" s="21">
        <v>4691515</v>
      </c>
      <c r="BN751" s="21">
        <v>35110123</v>
      </c>
      <c r="BO751" s="21"/>
      <c r="BP751" s="21"/>
      <c r="BQ751" s="44"/>
      <c r="BR751" s="21"/>
      <c r="BS751" s="44"/>
      <c r="BT751" s="21"/>
      <c r="BU751" s="44"/>
      <c r="BV751" s="21"/>
      <c r="BW751" s="44">
        <v>2399893</v>
      </c>
      <c r="BX751" s="21"/>
      <c r="BY751" s="21">
        <v>994748</v>
      </c>
      <c r="BZ751" s="21"/>
      <c r="CA751" s="44">
        <v>9861</v>
      </c>
      <c r="CB751" s="44"/>
      <c r="CC751" s="44">
        <v>61097</v>
      </c>
      <c r="CD751" s="44"/>
      <c r="CE751" s="44"/>
      <c r="CF751" s="44"/>
      <c r="CG751" s="44">
        <v>145851</v>
      </c>
      <c r="CH751" s="44"/>
      <c r="CI751" s="21"/>
      <c r="CJ751" s="44"/>
      <c r="CK751" s="21">
        <v>1197921</v>
      </c>
      <c r="CL751" s="44"/>
      <c r="CM751" s="44">
        <v>85845</v>
      </c>
      <c r="CN751" s="44">
        <v>0</v>
      </c>
      <c r="CO751" s="44">
        <v>2294500</v>
      </c>
      <c r="CP751" s="44">
        <v>0</v>
      </c>
      <c r="CQ751" s="21">
        <v>1516800</v>
      </c>
      <c r="CR751" s="44">
        <v>17550</v>
      </c>
      <c r="CS751" s="44">
        <v>829963</v>
      </c>
      <c r="CT751" s="44">
        <v>26072</v>
      </c>
      <c r="CU751" s="44"/>
      <c r="CV751" s="44">
        <v>38641</v>
      </c>
      <c r="CW751" s="21"/>
      <c r="CX751" s="21"/>
      <c r="CY751" s="21"/>
      <c r="CZ751" s="21"/>
      <c r="DA751" s="21"/>
      <c r="DB751" s="21"/>
      <c r="DC751" s="21"/>
      <c r="DD751" s="21"/>
      <c r="DE751" s="44"/>
      <c r="DF751" s="21"/>
      <c r="DG751" s="44"/>
      <c r="DH751" s="21"/>
      <c r="DI751" s="44"/>
      <c r="DJ751" s="44"/>
      <c r="DK751" s="44"/>
      <c r="DL751" s="44"/>
      <c r="DM751" s="21"/>
      <c r="DN751" s="44"/>
      <c r="DO751" s="44"/>
      <c r="DP751" s="44"/>
      <c r="DQ751" s="44"/>
      <c r="DR751" s="44"/>
      <c r="DS751" s="44"/>
      <c r="DT751" s="44"/>
      <c r="DU751" s="44"/>
      <c r="DV751" s="44"/>
      <c r="DW751" s="44"/>
      <c r="DX751" s="44"/>
      <c r="DY751" s="44"/>
      <c r="DZ751" s="44"/>
      <c r="EA751" s="44"/>
      <c r="EB751" s="21"/>
      <c r="EC751" s="44">
        <v>5439160</v>
      </c>
      <c r="ED751" s="44"/>
      <c r="EE751" s="21">
        <v>9853810</v>
      </c>
      <c r="EF751" s="44"/>
      <c r="EG751" s="21">
        <v>348209</v>
      </c>
      <c r="EH751" s="44"/>
      <c r="EI751" s="21">
        <v>1161641</v>
      </c>
      <c r="EJ751" s="44"/>
      <c r="EK751" s="44"/>
      <c r="EL751" s="21"/>
      <c r="EM751" s="44">
        <v>736390</v>
      </c>
      <c r="EN751" s="44"/>
      <c r="EO751" s="44">
        <v>2427398</v>
      </c>
      <c r="EP751" s="21"/>
      <c r="EQ751" s="21"/>
      <c r="ER751" s="21"/>
      <c r="ES751" s="21"/>
      <c r="ET751" s="44"/>
      <c r="EU751" s="21"/>
      <c r="EV751" s="44"/>
      <c r="EW751" s="21"/>
      <c r="EX751" s="44"/>
      <c r="EY751" s="44"/>
      <c r="EZ751" s="21"/>
      <c r="FA751" s="21"/>
      <c r="FB751" s="44"/>
      <c r="FC751" s="44"/>
      <c r="FD751" s="21"/>
      <c r="FE751" s="112"/>
      <c r="FF751" s="44"/>
      <c r="FG751" s="44">
        <v>7012609</v>
      </c>
      <c r="FH751" s="44">
        <v>1573965</v>
      </c>
      <c r="FI751" s="44">
        <v>6972881</v>
      </c>
      <c r="FJ751" s="44">
        <v>172460</v>
      </c>
      <c r="FK751" s="44">
        <v>5171191</v>
      </c>
      <c r="FL751" s="44"/>
      <c r="FM751" s="44"/>
      <c r="FN751" s="44"/>
      <c r="FO751" s="44"/>
      <c r="FP751" s="44"/>
      <c r="FQ751" s="44"/>
      <c r="FR751" s="44"/>
      <c r="FS751" s="44"/>
      <c r="FT751" s="44">
        <v>9948</v>
      </c>
      <c r="FU751" s="44"/>
      <c r="FV751" s="21">
        <v>488485</v>
      </c>
      <c r="FW751" s="44">
        <v>5038</v>
      </c>
      <c r="FX751" s="44">
        <v>243733</v>
      </c>
      <c r="FY751" s="44">
        <v>8224</v>
      </c>
      <c r="FZ751" s="44">
        <v>222507</v>
      </c>
      <c r="GA751" s="44">
        <v>26496</v>
      </c>
      <c r="GB751" s="44"/>
      <c r="GC751" s="44">
        <v>182748</v>
      </c>
      <c r="GD751" s="44">
        <v>517480</v>
      </c>
      <c r="GE751" s="44">
        <v>310627</v>
      </c>
      <c r="GF751" s="44">
        <v>172870</v>
      </c>
      <c r="GG751" s="44">
        <v>1174493</v>
      </c>
      <c r="GH751" s="44">
        <v>120273</v>
      </c>
      <c r="GI751" s="44">
        <v>97555</v>
      </c>
      <c r="GJ751" s="44">
        <v>105795</v>
      </c>
      <c r="GK751" s="44">
        <v>4985464</v>
      </c>
      <c r="GL751" s="44">
        <v>108594</v>
      </c>
      <c r="GM751" s="44">
        <v>1130668</v>
      </c>
      <c r="GN751" s="44">
        <v>102450</v>
      </c>
      <c r="GO751" s="44">
        <v>20565</v>
      </c>
      <c r="GP751" s="44"/>
      <c r="GQ751" s="44">
        <v>13493</v>
      </c>
      <c r="GR751" s="44">
        <v>340758</v>
      </c>
      <c r="GS751" s="44">
        <v>16028451</v>
      </c>
      <c r="GT751" s="44"/>
      <c r="GU751" s="21">
        <v>538322</v>
      </c>
      <c r="GV751" s="44"/>
      <c r="GW751" s="44"/>
      <c r="GX751" s="44">
        <v>100000</v>
      </c>
      <c r="GY751" s="44">
        <v>16666773</v>
      </c>
      <c r="GZ751" s="44">
        <v>953355</v>
      </c>
      <c r="HA751" s="44"/>
      <c r="HB751" s="44"/>
      <c r="HC751" s="44">
        <v>15713418</v>
      </c>
      <c r="HD751" s="44">
        <v>16666773</v>
      </c>
      <c r="HE751" s="21">
        <v>13502783</v>
      </c>
      <c r="HF751" s="21"/>
      <c r="HG751" s="21"/>
      <c r="HH751" s="21"/>
      <c r="HI751" s="21">
        <v>0</v>
      </c>
      <c r="HJ751" s="44"/>
      <c r="HK751" s="21">
        <v>469988</v>
      </c>
      <c r="HL751" s="21">
        <v>512767</v>
      </c>
      <c r="HM751" s="21">
        <v>982755</v>
      </c>
      <c r="HN751" s="21">
        <v>-444433</v>
      </c>
      <c r="HO751" s="21"/>
      <c r="HP751" s="44"/>
      <c r="HQ751" s="47"/>
      <c r="HR751" s="47"/>
      <c r="HS751" s="47"/>
      <c r="HT751" s="47" t="s">
        <v>1759</v>
      </c>
      <c r="HU751" s="47">
        <v>0</v>
      </c>
      <c r="HV751" s="47">
        <v>2000</v>
      </c>
      <c r="HW751" s="47">
        <v>0</v>
      </c>
      <c r="HX751" s="47">
        <v>6426</v>
      </c>
      <c r="HY751" s="47">
        <v>39286</v>
      </c>
      <c r="HZ751" s="47">
        <v>83877</v>
      </c>
      <c r="IA751" s="47">
        <v>0</v>
      </c>
      <c r="IB751" s="47">
        <v>0</v>
      </c>
      <c r="IC751" s="47">
        <v>0</v>
      </c>
      <c r="ID751">
        <v>13128</v>
      </c>
      <c r="IE751" s="47">
        <v>5414</v>
      </c>
      <c r="IF751">
        <v>12806</v>
      </c>
      <c r="IG751" s="47">
        <v>5924</v>
      </c>
      <c r="IH751" s="47">
        <v>25781</v>
      </c>
      <c r="II751">
        <v>3732</v>
      </c>
      <c r="IJ751">
        <v>2527</v>
      </c>
      <c r="IK751">
        <v>1981</v>
      </c>
      <c r="IL751">
        <v>18528</v>
      </c>
      <c r="IM751">
        <v>221410</v>
      </c>
      <c r="IN751">
        <v>0</v>
      </c>
      <c r="IO751">
        <v>0</v>
      </c>
      <c r="IP751">
        <v>0</v>
      </c>
      <c r="IQ751">
        <v>0</v>
      </c>
      <c r="IR751">
        <v>0</v>
      </c>
      <c r="IS751">
        <v>0</v>
      </c>
      <c r="IT751">
        <v>0</v>
      </c>
      <c r="IU751">
        <v>228348</v>
      </c>
      <c r="IV751">
        <v>0</v>
      </c>
      <c r="IW751">
        <v>378075</v>
      </c>
      <c r="IX751">
        <v>1381147</v>
      </c>
      <c r="IY751">
        <v>1826689</v>
      </c>
      <c r="IZ751">
        <v>0</v>
      </c>
      <c r="JA751">
        <v>0</v>
      </c>
      <c r="JB751">
        <v>0</v>
      </c>
      <c r="JC751">
        <v>598737</v>
      </c>
      <c r="JD751">
        <v>166039</v>
      </c>
      <c r="JE751">
        <v>217645</v>
      </c>
      <c r="JF751">
        <v>103639</v>
      </c>
      <c r="JG751">
        <v>517297</v>
      </c>
      <c r="JH751">
        <v>83753</v>
      </c>
      <c r="JI751">
        <v>45699</v>
      </c>
      <c r="JJ751">
        <v>71221</v>
      </c>
      <c r="JK751">
        <v>1394320</v>
      </c>
      <c r="JL751">
        <v>7012609</v>
      </c>
      <c r="JM751">
        <v>0</v>
      </c>
      <c r="JN751">
        <v>0</v>
      </c>
      <c r="JO751">
        <v>0</v>
      </c>
      <c r="JP751">
        <v>0</v>
      </c>
      <c r="JQ751">
        <v>0</v>
      </c>
      <c r="JR751">
        <v>0</v>
      </c>
      <c r="JS751">
        <v>0</v>
      </c>
      <c r="JT751"/>
      <c r="JU751"/>
      <c r="JV751"/>
      <c r="JW751"/>
      <c r="JX751"/>
      <c r="JY751">
        <v>13128</v>
      </c>
      <c r="JZ751"/>
      <c r="KA751"/>
      <c r="KB751"/>
      <c r="KC751"/>
      <c r="KD751"/>
      <c r="KE751">
        <v>598737</v>
      </c>
      <c r="KF751">
        <v>152</v>
      </c>
      <c r="KG751">
        <v>297</v>
      </c>
      <c r="KH751">
        <v>91</v>
      </c>
      <c r="KI751">
        <v>107</v>
      </c>
      <c r="KJ751">
        <v>224</v>
      </c>
      <c r="KK751">
        <v>60</v>
      </c>
      <c r="KL751">
        <v>63</v>
      </c>
      <c r="KM751">
        <v>132</v>
      </c>
      <c r="KN751">
        <v>35</v>
      </c>
      <c r="KO751">
        <v>1</v>
      </c>
      <c r="KP751">
        <v>0</v>
      </c>
      <c r="KQ751">
        <v>0</v>
      </c>
      <c r="KR751">
        <v>0</v>
      </c>
      <c r="KS751">
        <v>1</v>
      </c>
      <c r="KT751">
        <v>0</v>
      </c>
      <c r="KU751">
        <v>1</v>
      </c>
      <c r="KV751">
        <v>0</v>
      </c>
      <c r="KW751">
        <v>0</v>
      </c>
      <c r="KX751">
        <v>0</v>
      </c>
      <c r="KY751">
        <v>0</v>
      </c>
      <c r="KZ751">
        <v>0</v>
      </c>
      <c r="LA751">
        <v>0</v>
      </c>
      <c r="LB751">
        <v>0</v>
      </c>
      <c r="LC751">
        <v>0</v>
      </c>
      <c r="LD751">
        <v>1</v>
      </c>
      <c r="LE751">
        <v>0</v>
      </c>
      <c r="LF751">
        <v>0</v>
      </c>
      <c r="LG751">
        <v>0</v>
      </c>
      <c r="LH751">
        <v>0</v>
      </c>
    </row>
    <row r="752" spans="1:320" s="34" customFormat="1" ht="15" customHeight="1" x14ac:dyDescent="0.25">
      <c r="A752" s="45">
        <v>206361199</v>
      </c>
      <c r="B752" s="45" t="s">
        <v>5880</v>
      </c>
      <c r="C752" s="46">
        <v>45292</v>
      </c>
      <c r="D752" s="46">
        <v>45657</v>
      </c>
      <c r="E752" s="47">
        <v>366</v>
      </c>
      <c r="F752" s="45" t="s">
        <v>883</v>
      </c>
      <c r="G752" s="45" t="s">
        <v>884</v>
      </c>
      <c r="H752" s="45" t="s">
        <v>1448</v>
      </c>
      <c r="I752" s="45" t="s">
        <v>886</v>
      </c>
      <c r="J752" s="45" t="s">
        <v>887</v>
      </c>
      <c r="K752" s="45" t="s">
        <v>1405</v>
      </c>
      <c r="L752" s="45" t="s">
        <v>5765</v>
      </c>
      <c r="M752" s="45" t="s">
        <v>5881</v>
      </c>
      <c r="N752" s="45" t="s">
        <v>5882</v>
      </c>
      <c r="O752" s="45" t="s">
        <v>5768</v>
      </c>
      <c r="P752" s="45" t="s">
        <v>5792</v>
      </c>
      <c r="Q752" s="45" t="s">
        <v>5883</v>
      </c>
      <c r="R752" t="s">
        <v>5884</v>
      </c>
      <c r="S752" s="45" t="s">
        <v>884</v>
      </c>
      <c r="T752"/>
      <c r="U752" s="47">
        <v>59</v>
      </c>
      <c r="V752" s="47">
        <v>59</v>
      </c>
      <c r="W752" s="47" t="s">
        <v>1728</v>
      </c>
      <c r="X752" s="47">
        <v>21594</v>
      </c>
      <c r="Y752" s="47">
        <v>19025</v>
      </c>
      <c r="Z752" s="48">
        <v>208.04</v>
      </c>
      <c r="AA752" s="44">
        <v>27</v>
      </c>
      <c r="AB752" s="44">
        <v>28</v>
      </c>
      <c r="AC752" s="44">
        <v>6631</v>
      </c>
      <c r="AD752" s="44"/>
      <c r="AE752" s="44">
        <v>1307</v>
      </c>
      <c r="AF752" s="44">
        <v>10130</v>
      </c>
      <c r="AG752" s="44"/>
      <c r="AH752" s="47">
        <v>927</v>
      </c>
      <c r="AI752" s="47">
        <v>30</v>
      </c>
      <c r="AJ752"/>
      <c r="AK752" t="s">
        <v>895</v>
      </c>
      <c r="AL752">
        <v>19025</v>
      </c>
      <c r="AM752"/>
      <c r="AN752"/>
      <c r="AO752"/>
      <c r="AP752"/>
      <c r="AQ752"/>
      <c r="AR752" s="44"/>
      <c r="AS752" s="44"/>
      <c r="AT752" s="44"/>
      <c r="AU752" s="44">
        <v>4772256</v>
      </c>
      <c r="AV752" s="44">
        <v>2927631</v>
      </c>
      <c r="AW752" s="44">
        <v>242276</v>
      </c>
      <c r="AX752" s="44"/>
      <c r="AY752" s="44">
        <v>7457611</v>
      </c>
      <c r="AZ752" s="21">
        <v>7168679</v>
      </c>
      <c r="BA752" s="21">
        <v>288932</v>
      </c>
      <c r="BB752" s="44"/>
      <c r="BC752" s="44"/>
      <c r="BD752" s="44"/>
      <c r="BE752" s="44">
        <v>288932</v>
      </c>
      <c r="BF752" s="44">
        <v>1853850</v>
      </c>
      <c r="BG752" s="44"/>
      <c r="BH752" s="44">
        <v>307401</v>
      </c>
      <c r="BI752" s="21">
        <v>2387036</v>
      </c>
      <c r="BJ752" s="21"/>
      <c r="BK752" s="21">
        <v>214969</v>
      </c>
      <c r="BL752" s="21">
        <v>9000</v>
      </c>
      <c r="BM752" s="21"/>
      <c r="BN752" s="21">
        <v>4772256</v>
      </c>
      <c r="BO752" s="21"/>
      <c r="BP752" s="21"/>
      <c r="BQ752" s="44"/>
      <c r="BR752" s="21"/>
      <c r="BS752" s="44"/>
      <c r="BT752" s="21"/>
      <c r="BU752" s="44"/>
      <c r="BV752" s="21"/>
      <c r="BW752" s="44">
        <v>1445277</v>
      </c>
      <c r="BX752" s="21"/>
      <c r="BY752" s="21"/>
      <c r="BZ752" s="21"/>
      <c r="CA752" s="44">
        <v>1482354</v>
      </c>
      <c r="CB752" s="44"/>
      <c r="CC752" s="44"/>
      <c r="CD752" s="44"/>
      <c r="CE752" s="44"/>
      <c r="CF752" s="44"/>
      <c r="CG752" s="44"/>
      <c r="CH752" s="44"/>
      <c r="CI752" s="21"/>
      <c r="CJ752" s="44"/>
      <c r="CK752" s="21"/>
      <c r="CL752" s="44"/>
      <c r="CM752" s="44">
        <v>0</v>
      </c>
      <c r="CN752" s="44">
        <v>0</v>
      </c>
      <c r="CO752" s="44">
        <v>862917</v>
      </c>
      <c r="CP752" s="44">
        <v>0</v>
      </c>
      <c r="CQ752" s="21">
        <v>877522</v>
      </c>
      <c r="CR752" s="44">
        <v>1130</v>
      </c>
      <c r="CS752" s="44">
        <v>1142800</v>
      </c>
      <c r="CT752" s="44">
        <v>43262</v>
      </c>
      <c r="CU752" s="44"/>
      <c r="CV752" s="44">
        <v>0</v>
      </c>
      <c r="CW752" s="21"/>
      <c r="CX752" s="21"/>
      <c r="CY752" s="21"/>
      <c r="CZ752" s="21"/>
      <c r="DA752" s="21"/>
      <c r="DB752" s="21"/>
      <c r="DC752" s="21"/>
      <c r="DD752" s="21"/>
      <c r="DE752" s="44"/>
      <c r="DF752" s="21"/>
      <c r="DG752" s="44"/>
      <c r="DH752" s="21"/>
      <c r="DI752" s="44"/>
      <c r="DJ752" s="44"/>
      <c r="DK752" s="44"/>
      <c r="DL752" s="44"/>
      <c r="DM752" s="21"/>
      <c r="DN752" s="44"/>
      <c r="DO752" s="44"/>
      <c r="DP752" s="44"/>
      <c r="DQ752" s="44"/>
      <c r="DR752" s="44"/>
      <c r="DS752" s="44"/>
      <c r="DT752" s="44"/>
      <c r="DU752" s="44"/>
      <c r="DV752" s="44"/>
      <c r="DW752" s="44"/>
      <c r="DX752" s="44"/>
      <c r="DY752" s="44"/>
      <c r="DZ752" s="44"/>
      <c r="EA752" s="44"/>
      <c r="EB752" s="21"/>
      <c r="EC752" s="44">
        <v>2673491</v>
      </c>
      <c r="ED752" s="44"/>
      <c r="EE752" s="21"/>
      <c r="EF752" s="44"/>
      <c r="EG752" s="21">
        <v>-2430945</v>
      </c>
      <c r="EH752" s="44"/>
      <c r="EI752" s="21"/>
      <c r="EJ752" s="44"/>
      <c r="EK752" s="44"/>
      <c r="EL752" s="21"/>
      <c r="EM752" s="44">
        <v>-270</v>
      </c>
      <c r="EN752" s="44"/>
      <c r="EO752" s="44"/>
      <c r="EP752" s="21"/>
      <c r="EQ752" s="21"/>
      <c r="ER752" s="21"/>
      <c r="ES752" s="21"/>
      <c r="ET752" s="44"/>
      <c r="EU752" s="21"/>
      <c r="EV752" s="44"/>
      <c r="EW752" s="21"/>
      <c r="EX752" s="44"/>
      <c r="EY752" s="44"/>
      <c r="EZ752" s="21"/>
      <c r="FA752" s="21"/>
      <c r="FB752" s="44"/>
      <c r="FC752" s="44"/>
      <c r="FD752" s="21"/>
      <c r="FE752" s="112"/>
      <c r="FF752" s="44"/>
      <c r="FG752" s="44">
        <v>3833978</v>
      </c>
      <c r="FH752" s="44">
        <v>696060</v>
      </c>
      <c r="FI752" s="44">
        <v>2638641</v>
      </c>
      <c r="FJ752" s="44">
        <v>133023</v>
      </c>
      <c r="FK752" s="44">
        <v>2757104</v>
      </c>
      <c r="FL752" s="44"/>
      <c r="FM752" s="44"/>
      <c r="FN752" s="44"/>
      <c r="FO752" s="44"/>
      <c r="FP752" s="44"/>
      <c r="FQ752" s="44"/>
      <c r="FR752" s="44"/>
      <c r="FS752" s="44"/>
      <c r="FT752" s="44"/>
      <c r="FU752" s="44"/>
      <c r="FV752" s="21">
        <v>230828</v>
      </c>
      <c r="FW752" s="44"/>
      <c r="FX752" s="44">
        <v>244966</v>
      </c>
      <c r="FY752" s="44">
        <v>228</v>
      </c>
      <c r="FZ752" s="44">
        <v>258467</v>
      </c>
      <c r="GA752" s="44">
        <v>27748</v>
      </c>
      <c r="GB752" s="44"/>
      <c r="GC752" s="44">
        <v>14283</v>
      </c>
      <c r="GD752" s="44">
        <v>168674</v>
      </c>
      <c r="GE752" s="44">
        <v>386511</v>
      </c>
      <c r="GF752" s="44">
        <v>75124</v>
      </c>
      <c r="GG752" s="44">
        <v>512885</v>
      </c>
      <c r="GH752" s="44">
        <v>70301</v>
      </c>
      <c r="GI752" s="44">
        <v>17833</v>
      </c>
      <c r="GJ752" s="44"/>
      <c r="GK752" s="44">
        <v>1822197</v>
      </c>
      <c r="GL752" s="44"/>
      <c r="GM752" s="44">
        <v>581530</v>
      </c>
      <c r="GN752" s="44"/>
      <c r="GO752" s="44"/>
      <c r="GP752" s="44"/>
      <c r="GQ752" s="44"/>
      <c r="GR752" s="44"/>
      <c r="GS752" s="44">
        <v>2832943</v>
      </c>
      <c r="GT752" s="44"/>
      <c r="GU752" s="21">
        <v>610480</v>
      </c>
      <c r="GV752" s="44"/>
      <c r="GW752" s="44"/>
      <c r="GX752" s="44">
        <v>294435</v>
      </c>
      <c r="GY752" s="44">
        <v>3737858</v>
      </c>
      <c r="GZ752" s="44">
        <v>2023381</v>
      </c>
      <c r="HA752" s="44"/>
      <c r="HB752" s="44"/>
      <c r="HC752" s="44">
        <v>1714477</v>
      </c>
      <c r="HD752" s="44">
        <v>3737858</v>
      </c>
      <c r="HE752" s="21">
        <v>952087</v>
      </c>
      <c r="HF752" s="21"/>
      <c r="HG752" s="21"/>
      <c r="HH752" s="21"/>
      <c r="HI752" s="21">
        <v>0</v>
      </c>
      <c r="HJ752" s="44">
        <v>39895</v>
      </c>
      <c r="HK752" s="21">
        <v>882014</v>
      </c>
      <c r="HL752" s="21">
        <v>456088</v>
      </c>
      <c r="HM752" s="21">
        <v>1377997</v>
      </c>
      <c r="HN752" s="21">
        <v>-767517</v>
      </c>
      <c r="HO752" s="21"/>
      <c r="HP752" s="44"/>
      <c r="HQ752" s="47"/>
      <c r="HR752" s="47"/>
      <c r="HS752" s="47"/>
      <c r="HT752" s="47" t="s">
        <v>2062</v>
      </c>
      <c r="HU752" s="47">
        <v>586780.49</v>
      </c>
      <c r="HV752" s="47">
        <v>0</v>
      </c>
      <c r="HW752" s="47">
        <v>0</v>
      </c>
      <c r="HX752" s="47">
        <v>5528</v>
      </c>
      <c r="HY752" s="47">
        <v>14945</v>
      </c>
      <c r="HZ752" s="47">
        <v>48217</v>
      </c>
      <c r="IA752" s="47">
        <v>0</v>
      </c>
      <c r="IB752" s="47">
        <v>0</v>
      </c>
      <c r="IC752" s="47">
        <v>1876</v>
      </c>
      <c r="ID752"/>
      <c r="IE752" s="47"/>
      <c r="IF752">
        <v>13000</v>
      </c>
      <c r="IG752" s="47">
        <v>2643</v>
      </c>
      <c r="IH752" s="47">
        <v>12751</v>
      </c>
      <c r="II752">
        <v>1765</v>
      </c>
      <c r="IJ752">
        <v>672</v>
      </c>
      <c r="IK752"/>
      <c r="IL752">
        <v>8386</v>
      </c>
      <c r="IM752">
        <v>109783</v>
      </c>
      <c r="IN752">
        <v>0</v>
      </c>
      <c r="IO752">
        <v>0</v>
      </c>
      <c r="IP752">
        <v>0</v>
      </c>
      <c r="IQ752">
        <v>0</v>
      </c>
      <c r="IR752">
        <v>0</v>
      </c>
      <c r="IS752">
        <v>9520</v>
      </c>
      <c r="IT752">
        <v>9520</v>
      </c>
      <c r="IU752">
        <v>0</v>
      </c>
      <c r="IV752">
        <v>0</v>
      </c>
      <c r="IW752">
        <v>555655</v>
      </c>
      <c r="IX752">
        <v>519966</v>
      </c>
      <c r="IY752">
        <v>1067205</v>
      </c>
      <c r="IZ752">
        <v>0</v>
      </c>
      <c r="JA752">
        <v>0</v>
      </c>
      <c r="JB752">
        <v>65178</v>
      </c>
      <c r="JC752"/>
      <c r="JD752"/>
      <c r="JE752">
        <v>275620</v>
      </c>
      <c r="JF752">
        <v>51854</v>
      </c>
      <c r="JG752">
        <v>276328</v>
      </c>
      <c r="JH752">
        <v>49046</v>
      </c>
      <c r="JI752">
        <v>13157</v>
      </c>
      <c r="JJ752"/>
      <c r="JK752">
        <v>959969</v>
      </c>
      <c r="JL752">
        <v>3833978</v>
      </c>
      <c r="JM752">
        <v>0</v>
      </c>
      <c r="JN752">
        <v>0</v>
      </c>
      <c r="JO752">
        <v>0</v>
      </c>
      <c r="JP752">
        <v>0</v>
      </c>
      <c r="JQ752">
        <v>0</v>
      </c>
      <c r="JR752">
        <v>476022</v>
      </c>
      <c r="JS752">
        <v>476022</v>
      </c>
      <c r="JT752"/>
      <c r="JU752"/>
      <c r="JV752"/>
      <c r="JW752"/>
      <c r="JX752"/>
      <c r="JY752"/>
      <c r="JZ752"/>
      <c r="KA752"/>
      <c r="KB752"/>
      <c r="KC752"/>
      <c r="KD752"/>
      <c r="KE752"/>
      <c r="KF752">
        <v>76</v>
      </c>
      <c r="KG752">
        <v>175</v>
      </c>
      <c r="KH752">
        <v>36</v>
      </c>
      <c r="KI752">
        <v>49</v>
      </c>
      <c r="KJ752">
        <v>143</v>
      </c>
      <c r="KK752">
        <v>17</v>
      </c>
      <c r="KL752">
        <v>36</v>
      </c>
      <c r="KM752">
        <v>112</v>
      </c>
      <c r="KN752">
        <v>10</v>
      </c>
      <c r="KO752">
        <v>1</v>
      </c>
      <c r="KP752">
        <v>0</v>
      </c>
      <c r="KQ752">
        <v>0</v>
      </c>
      <c r="KR752">
        <v>1</v>
      </c>
      <c r="KS752">
        <v>0</v>
      </c>
      <c r="KT752">
        <v>0</v>
      </c>
      <c r="KU752">
        <v>1</v>
      </c>
      <c r="KV752">
        <v>0</v>
      </c>
      <c r="KW752">
        <v>0</v>
      </c>
      <c r="KX752">
        <v>0</v>
      </c>
      <c r="KY752">
        <v>0</v>
      </c>
      <c r="KZ752">
        <v>0</v>
      </c>
      <c r="LA752">
        <v>0</v>
      </c>
      <c r="LB752">
        <v>0</v>
      </c>
      <c r="LC752">
        <v>0</v>
      </c>
      <c r="LD752">
        <v>1</v>
      </c>
      <c r="LE752">
        <v>0</v>
      </c>
      <c r="LF752">
        <v>0</v>
      </c>
      <c r="LG752">
        <v>0</v>
      </c>
      <c r="LH752">
        <v>0</v>
      </c>
    </row>
    <row r="753" spans="1:320" s="34" customFormat="1" ht="15" customHeight="1" x14ac:dyDescent="0.25">
      <c r="A753" s="45">
        <v>206361221</v>
      </c>
      <c r="B753" s="45" t="s">
        <v>5885</v>
      </c>
      <c r="C753" s="46">
        <v>45292</v>
      </c>
      <c r="D753" s="46">
        <v>45657</v>
      </c>
      <c r="E753" s="47">
        <v>366</v>
      </c>
      <c r="F753" s="45" t="s">
        <v>883</v>
      </c>
      <c r="G753" s="45" t="s">
        <v>884</v>
      </c>
      <c r="H753" s="45" t="s">
        <v>1448</v>
      </c>
      <c r="I753" s="45" t="s">
        <v>886</v>
      </c>
      <c r="J753" s="45" t="s">
        <v>555</v>
      </c>
      <c r="K753" s="45" t="s">
        <v>1405</v>
      </c>
      <c r="L753" s="45" t="s">
        <v>5765</v>
      </c>
      <c r="M753" s="45" t="s">
        <v>5886</v>
      </c>
      <c r="N753" s="45" t="s">
        <v>5887</v>
      </c>
      <c r="O753" s="45" t="s">
        <v>5888</v>
      </c>
      <c r="P753" s="45" t="s">
        <v>5889</v>
      </c>
      <c r="Q753" s="45" t="s">
        <v>5890</v>
      </c>
      <c r="R753" t="s">
        <v>5891</v>
      </c>
      <c r="S753" s="45" t="s">
        <v>893</v>
      </c>
      <c r="T753" t="s">
        <v>5780</v>
      </c>
      <c r="U753" s="47">
        <v>50</v>
      </c>
      <c r="V753" s="47">
        <v>50</v>
      </c>
      <c r="W753" s="47" t="s">
        <v>1728</v>
      </c>
      <c r="X753" s="47">
        <v>18300</v>
      </c>
      <c r="Y753" s="47">
        <v>17484</v>
      </c>
      <c r="Z753" s="48">
        <v>225.6</v>
      </c>
      <c r="AA753" s="44">
        <v>17</v>
      </c>
      <c r="AB753" s="44">
        <v>4</v>
      </c>
      <c r="AC753" s="44">
        <v>1183</v>
      </c>
      <c r="AD753" s="44">
        <v>29</v>
      </c>
      <c r="AE753" s="44">
        <v>1016</v>
      </c>
      <c r="AF753" s="44">
        <v>14354</v>
      </c>
      <c r="AG753" s="44">
        <v>232</v>
      </c>
      <c r="AH753" s="47"/>
      <c r="AI753" s="47">
        <v>670</v>
      </c>
      <c r="AJ753"/>
      <c r="AK753" t="s">
        <v>895</v>
      </c>
      <c r="AL753">
        <v>17484</v>
      </c>
      <c r="AM753"/>
      <c r="AN753"/>
      <c r="AO753"/>
      <c r="AP753"/>
      <c r="AQ753"/>
      <c r="AR753" s="44"/>
      <c r="AS753" s="44"/>
      <c r="AT753" s="44"/>
      <c r="AU753" s="44">
        <v>3364740</v>
      </c>
      <c r="AV753" s="44">
        <v>2338147</v>
      </c>
      <c r="AW753" s="44">
        <v>-1002787</v>
      </c>
      <c r="AX753" s="44">
        <v>160312</v>
      </c>
      <c r="AY753" s="44">
        <v>6865986</v>
      </c>
      <c r="AZ753" s="21">
        <v>6163634</v>
      </c>
      <c r="BA753" s="21">
        <v>702352</v>
      </c>
      <c r="BB753" s="44"/>
      <c r="BC753" s="44"/>
      <c r="BD753" s="44"/>
      <c r="BE753" s="44">
        <v>702352</v>
      </c>
      <c r="BF753" s="44">
        <v>199640</v>
      </c>
      <c r="BG753" s="44"/>
      <c r="BH753" s="44">
        <v>327370</v>
      </c>
      <c r="BI753" s="21">
        <v>2490520</v>
      </c>
      <c r="BJ753" s="21">
        <v>47880</v>
      </c>
      <c r="BK753" s="21"/>
      <c r="BL753" s="21">
        <v>228460</v>
      </c>
      <c r="BM753" s="21">
        <v>70870</v>
      </c>
      <c r="BN753" s="21">
        <v>3364740</v>
      </c>
      <c r="BO753" s="21"/>
      <c r="BP753" s="21"/>
      <c r="BQ753" s="44"/>
      <c r="BR753" s="21"/>
      <c r="BS753" s="44"/>
      <c r="BT753" s="21"/>
      <c r="BU753" s="44"/>
      <c r="BV753" s="21"/>
      <c r="BW753" s="44">
        <v>2281624</v>
      </c>
      <c r="BX753" s="21"/>
      <c r="BY753" s="21"/>
      <c r="BZ753" s="21"/>
      <c r="CA753" s="44">
        <v>-520</v>
      </c>
      <c r="CB753" s="44"/>
      <c r="CC753" s="44">
        <v>5239</v>
      </c>
      <c r="CD753" s="44"/>
      <c r="CE753" s="44">
        <v>51804</v>
      </c>
      <c r="CF753" s="44"/>
      <c r="CG753" s="44"/>
      <c r="CH753" s="44"/>
      <c r="CI753" s="21"/>
      <c r="CJ753" s="44"/>
      <c r="CK753" s="21"/>
      <c r="CL753" s="44"/>
      <c r="CM753" s="44">
        <v>1904887</v>
      </c>
      <c r="CN753" s="44">
        <v>0</v>
      </c>
      <c r="CO753" s="44">
        <v>221006</v>
      </c>
      <c r="CP753" s="44">
        <v>0</v>
      </c>
      <c r="CQ753" s="21">
        <v>178900</v>
      </c>
      <c r="CR753" s="44">
        <v>2170</v>
      </c>
      <c r="CS753" s="44">
        <v>23911</v>
      </c>
      <c r="CT753" s="44">
        <v>6473</v>
      </c>
      <c r="CU753" s="44"/>
      <c r="CV753" s="44">
        <v>800</v>
      </c>
      <c r="CW753" s="21"/>
      <c r="CX753" s="21"/>
      <c r="CY753" s="21"/>
      <c r="CZ753" s="21"/>
      <c r="DA753" s="21"/>
      <c r="DB753" s="21"/>
      <c r="DC753" s="21"/>
      <c r="DD753" s="21"/>
      <c r="DE753" s="44"/>
      <c r="DF753" s="21"/>
      <c r="DG753" s="44"/>
      <c r="DH753" s="21"/>
      <c r="DI753" s="44"/>
      <c r="DJ753" s="44"/>
      <c r="DK753" s="44"/>
      <c r="DL753" s="44"/>
      <c r="DM753" s="21"/>
      <c r="DN753" s="44"/>
      <c r="DO753" s="44"/>
      <c r="DP753" s="44"/>
      <c r="DQ753" s="44"/>
      <c r="DR753" s="44"/>
      <c r="DS753" s="44"/>
      <c r="DT753" s="44"/>
      <c r="DU753" s="44"/>
      <c r="DV753" s="44"/>
      <c r="DW753" s="44"/>
      <c r="DX753" s="44"/>
      <c r="DY753" s="44"/>
      <c r="DZ753" s="44"/>
      <c r="EA753" s="44"/>
      <c r="EB753" s="21"/>
      <c r="EC753" s="44">
        <v>-97776</v>
      </c>
      <c r="ED753" s="44"/>
      <c r="EE753" s="21"/>
      <c r="EF753" s="44"/>
      <c r="EG753" s="21">
        <v>-101519</v>
      </c>
      <c r="EH753" s="44"/>
      <c r="EI753" s="21">
        <v>-762346</v>
      </c>
      <c r="EJ753" s="44"/>
      <c r="EK753" s="44">
        <v>28141</v>
      </c>
      <c r="EL753" s="21"/>
      <c r="EM753" s="44"/>
      <c r="EN753" s="44"/>
      <c r="EO753" s="44">
        <v>-69287</v>
      </c>
      <c r="EP753" s="21"/>
      <c r="EQ753" s="21"/>
      <c r="ER753" s="21"/>
      <c r="ES753" s="21"/>
      <c r="ET753" s="44"/>
      <c r="EU753" s="21"/>
      <c r="EV753" s="44"/>
      <c r="EW753" s="21"/>
      <c r="EX753" s="44"/>
      <c r="EY753" s="44"/>
      <c r="EZ753" s="21"/>
      <c r="FA753" s="21"/>
      <c r="FB753" s="44"/>
      <c r="FC753" s="44"/>
      <c r="FD753" s="21"/>
      <c r="FE753" s="112"/>
      <c r="FF753" s="44"/>
      <c r="FG753" s="44">
        <v>2473099</v>
      </c>
      <c r="FH753" s="44">
        <v>696432</v>
      </c>
      <c r="FI753" s="44">
        <v>2994103</v>
      </c>
      <c r="FJ753" s="44">
        <v>110993</v>
      </c>
      <c r="FK753" s="44">
        <v>2424644</v>
      </c>
      <c r="FL753" s="44"/>
      <c r="FM753" s="44"/>
      <c r="FN753" s="44"/>
      <c r="FO753" s="44"/>
      <c r="FP753" s="44"/>
      <c r="FQ753" s="44"/>
      <c r="FR753" s="44"/>
      <c r="FS753" s="44"/>
      <c r="FT753" s="44">
        <v>6022</v>
      </c>
      <c r="FU753" s="44"/>
      <c r="FV753" s="21">
        <v>50264</v>
      </c>
      <c r="FW753" s="44"/>
      <c r="FX753" s="44">
        <v>35950</v>
      </c>
      <c r="FY753" s="44">
        <v>1650</v>
      </c>
      <c r="FZ753" s="44">
        <v>17079</v>
      </c>
      <c r="GA753" s="44">
        <v>3721</v>
      </c>
      <c r="GB753" s="44"/>
      <c r="GC753" s="44">
        <v>5176</v>
      </c>
      <c r="GD753" s="44">
        <v>168290</v>
      </c>
      <c r="GE753" s="44">
        <v>139666</v>
      </c>
      <c r="GF753" s="44">
        <v>42748</v>
      </c>
      <c r="GG753" s="44">
        <v>423927</v>
      </c>
      <c r="GH753" s="44"/>
      <c r="GI753" s="44"/>
      <c r="GJ753" s="44">
        <v>110029</v>
      </c>
      <c r="GK753" s="44">
        <v>1984572</v>
      </c>
      <c r="GL753" s="44">
        <v>20328</v>
      </c>
      <c r="GM753" s="44">
        <v>473688</v>
      </c>
      <c r="GN753" s="44">
        <v>54015</v>
      </c>
      <c r="GO753" s="44">
        <v>11510</v>
      </c>
      <c r="GP753" s="44"/>
      <c r="GQ753" s="44">
        <v>45253</v>
      </c>
      <c r="GR753" s="44">
        <v>145102</v>
      </c>
      <c r="GS753" s="44">
        <v>3787767</v>
      </c>
      <c r="GT753" s="44"/>
      <c r="GU753" s="21">
        <v>192727</v>
      </c>
      <c r="GV753" s="44"/>
      <c r="GW753" s="44">
        <v>110300</v>
      </c>
      <c r="GX753" s="44"/>
      <c r="GY753" s="44">
        <v>4090794</v>
      </c>
      <c r="GZ753" s="44">
        <v>1606576</v>
      </c>
      <c r="HA753" s="44"/>
      <c r="HB753" s="44"/>
      <c r="HC753" s="44">
        <v>2484218</v>
      </c>
      <c r="HD753" s="44">
        <v>4090794</v>
      </c>
      <c r="HE753" s="21">
        <v>-339550</v>
      </c>
      <c r="HF753" s="21"/>
      <c r="HG753" s="21">
        <v>479303</v>
      </c>
      <c r="HH753" s="21"/>
      <c r="HI753" s="21">
        <v>0</v>
      </c>
      <c r="HJ753" s="44">
        <v>79600</v>
      </c>
      <c r="HK753" s="21">
        <v>117482</v>
      </c>
      <c r="HL753" s="21">
        <v>46489</v>
      </c>
      <c r="HM753" s="21">
        <v>243571</v>
      </c>
      <c r="HN753" s="21">
        <v>-50844</v>
      </c>
      <c r="HO753" s="21"/>
      <c r="HP753" s="44"/>
      <c r="HQ753" s="47"/>
      <c r="HR753" s="47"/>
      <c r="HS753" s="47"/>
      <c r="HT753" s="47" t="s">
        <v>4395</v>
      </c>
      <c r="HU753" s="47">
        <v>2827573.7600000002</v>
      </c>
      <c r="HV753" s="47">
        <v>1826</v>
      </c>
      <c r="HW753" s="47">
        <v>0</v>
      </c>
      <c r="HX753" s="47">
        <v>3598</v>
      </c>
      <c r="HY753" s="47">
        <v>15822</v>
      </c>
      <c r="HZ753" s="47">
        <v>40894</v>
      </c>
      <c r="IA753" s="47">
        <v>0</v>
      </c>
      <c r="IB753" s="47">
        <v>0</v>
      </c>
      <c r="IC753" s="47">
        <v>0</v>
      </c>
      <c r="ID753">
        <v>1362</v>
      </c>
      <c r="IE753" s="47">
        <v>1711</v>
      </c>
      <c r="IF753">
        <v>6277</v>
      </c>
      <c r="IG753" s="47">
        <v>1965</v>
      </c>
      <c r="IH753" s="47">
        <v>11858</v>
      </c>
      <c r="II753"/>
      <c r="IJ753"/>
      <c r="IK753">
        <v>1791</v>
      </c>
      <c r="IL753">
        <v>3263</v>
      </c>
      <c r="IM753">
        <v>90367</v>
      </c>
      <c r="IN753">
        <v>0</v>
      </c>
      <c r="IO753">
        <v>0</v>
      </c>
      <c r="IP753">
        <v>0</v>
      </c>
      <c r="IQ753">
        <v>1932</v>
      </c>
      <c r="IR753">
        <v>0</v>
      </c>
      <c r="IS753">
        <v>0</v>
      </c>
      <c r="IT753">
        <v>1932</v>
      </c>
      <c r="IU753">
        <v>119360</v>
      </c>
      <c r="IV753">
        <v>0</v>
      </c>
      <c r="IW753">
        <v>156336</v>
      </c>
      <c r="IX753">
        <v>507187</v>
      </c>
      <c r="IY753">
        <v>901014</v>
      </c>
      <c r="IZ753">
        <v>0</v>
      </c>
      <c r="JA753">
        <v>0</v>
      </c>
      <c r="JB753">
        <v>0</v>
      </c>
      <c r="JC753">
        <v>56035</v>
      </c>
      <c r="JD753">
        <v>56430</v>
      </c>
      <c r="JE753">
        <v>104121</v>
      </c>
      <c r="JF753">
        <v>33416</v>
      </c>
      <c r="JG753">
        <v>226962</v>
      </c>
      <c r="JH753"/>
      <c r="JI753"/>
      <c r="JJ753">
        <v>82027</v>
      </c>
      <c r="JK753">
        <v>230211</v>
      </c>
      <c r="JL753">
        <v>2473099</v>
      </c>
      <c r="JM753">
        <v>0</v>
      </c>
      <c r="JN753">
        <v>0</v>
      </c>
      <c r="JO753">
        <v>0</v>
      </c>
      <c r="JP753">
        <v>67966</v>
      </c>
      <c r="JQ753">
        <v>0</v>
      </c>
      <c r="JR753">
        <v>0</v>
      </c>
      <c r="JS753">
        <v>67966</v>
      </c>
      <c r="JT753"/>
      <c r="JU753"/>
      <c r="JV753"/>
      <c r="JW753"/>
      <c r="JX753"/>
      <c r="JY753">
        <v>1362</v>
      </c>
      <c r="JZ753"/>
      <c r="KA753"/>
      <c r="KB753"/>
      <c r="KC753"/>
      <c r="KD753"/>
      <c r="KE753">
        <v>56035</v>
      </c>
      <c r="KF753">
        <v>36</v>
      </c>
      <c r="KG753">
        <v>431</v>
      </c>
      <c r="KH753">
        <v>28</v>
      </c>
      <c r="KI753">
        <v>25</v>
      </c>
      <c r="KJ753">
        <v>295</v>
      </c>
      <c r="KK753">
        <v>19</v>
      </c>
      <c r="KL753">
        <v>16</v>
      </c>
      <c r="KM753">
        <v>197</v>
      </c>
      <c r="KN753">
        <v>12</v>
      </c>
      <c r="KO753">
        <v>0</v>
      </c>
      <c r="KP753">
        <v>0</v>
      </c>
      <c r="KQ753">
        <v>1</v>
      </c>
      <c r="KR753">
        <v>1</v>
      </c>
      <c r="KS753">
        <v>0</v>
      </c>
      <c r="KT753">
        <v>0</v>
      </c>
      <c r="KU753">
        <v>1</v>
      </c>
      <c r="KV753">
        <v>0</v>
      </c>
      <c r="KW753">
        <v>0</v>
      </c>
      <c r="KX753">
        <v>0</v>
      </c>
      <c r="KY753">
        <v>0</v>
      </c>
      <c r="KZ753">
        <v>0</v>
      </c>
      <c r="LA753">
        <v>0</v>
      </c>
      <c r="LB753">
        <v>0</v>
      </c>
      <c r="LC753">
        <v>0</v>
      </c>
      <c r="LD753">
        <v>1</v>
      </c>
      <c r="LE753">
        <v>0</v>
      </c>
      <c r="LF753">
        <v>0</v>
      </c>
      <c r="LG753">
        <v>0</v>
      </c>
      <c r="LH753">
        <v>0</v>
      </c>
    </row>
    <row r="754" spans="1:320" s="34" customFormat="1" ht="15" customHeight="1" x14ac:dyDescent="0.25">
      <c r="A754" s="45">
        <v>206361241</v>
      </c>
      <c r="B754" s="45" t="s">
        <v>5892</v>
      </c>
      <c r="C754" s="46">
        <v>45292</v>
      </c>
      <c r="D754" s="46">
        <v>45657</v>
      </c>
      <c r="E754" s="47">
        <v>366</v>
      </c>
      <c r="F754" s="45" t="s">
        <v>883</v>
      </c>
      <c r="G754" s="45" t="s">
        <v>884</v>
      </c>
      <c r="H754" s="45" t="s">
        <v>1448</v>
      </c>
      <c r="I754" s="45" t="s">
        <v>886</v>
      </c>
      <c r="J754" s="45" t="s">
        <v>887</v>
      </c>
      <c r="K754" s="45" t="s">
        <v>1405</v>
      </c>
      <c r="L754" s="45" t="s">
        <v>5765</v>
      </c>
      <c r="M754" s="45" t="s">
        <v>5893</v>
      </c>
      <c r="N754" s="45" t="s">
        <v>5894</v>
      </c>
      <c r="O754" s="45" t="s">
        <v>5828</v>
      </c>
      <c r="P754" s="45" t="s">
        <v>5895</v>
      </c>
      <c r="Q754" s="45" t="s">
        <v>5896</v>
      </c>
      <c r="R754" t="s">
        <v>5897</v>
      </c>
      <c r="S754" s="45" t="s">
        <v>893</v>
      </c>
      <c r="T754"/>
      <c r="U754" s="47">
        <v>99</v>
      </c>
      <c r="V754" s="47">
        <v>99</v>
      </c>
      <c r="W754" s="47" t="s">
        <v>894</v>
      </c>
      <c r="X754" s="47">
        <v>36234</v>
      </c>
      <c r="Y754" s="47">
        <v>33462</v>
      </c>
      <c r="Z754" s="48">
        <v>212.58</v>
      </c>
      <c r="AA754" s="44">
        <v>250</v>
      </c>
      <c r="AB754" s="44">
        <v>252</v>
      </c>
      <c r="AC754" s="44">
        <v>4278</v>
      </c>
      <c r="AD754" s="44">
        <v>325</v>
      </c>
      <c r="AE754" s="44">
        <v>1962</v>
      </c>
      <c r="AF754" s="44">
        <v>22387</v>
      </c>
      <c r="AG754" s="44"/>
      <c r="AH754" s="47">
        <v>3921</v>
      </c>
      <c r="AI754" s="47">
        <v>61</v>
      </c>
      <c r="AJ754">
        <v>528</v>
      </c>
      <c r="AK754" t="s">
        <v>895</v>
      </c>
      <c r="AL754">
        <v>33462</v>
      </c>
      <c r="AM754"/>
      <c r="AN754"/>
      <c r="AO754"/>
      <c r="AP754"/>
      <c r="AQ754"/>
      <c r="AR754" s="44"/>
      <c r="AS754" s="44"/>
      <c r="AT754" s="44"/>
      <c r="AU754" s="44">
        <v>11209770</v>
      </c>
      <c r="AV754" s="44">
        <v>5781004</v>
      </c>
      <c r="AW754" s="44">
        <v>5544629</v>
      </c>
      <c r="AX754" s="44">
        <v>35652</v>
      </c>
      <c r="AY754" s="44">
        <v>11481797</v>
      </c>
      <c r="AZ754" s="21">
        <v>12133231</v>
      </c>
      <c r="BA754" s="21">
        <v>-651434</v>
      </c>
      <c r="BB754" s="44"/>
      <c r="BC754" s="44"/>
      <c r="BD754" s="44"/>
      <c r="BE754" s="44">
        <v>-651434</v>
      </c>
      <c r="BF754" s="44">
        <v>1433130</v>
      </c>
      <c r="BG754" s="44">
        <v>108875</v>
      </c>
      <c r="BH754" s="44">
        <v>657270</v>
      </c>
      <c r="BI754" s="21">
        <v>7499645</v>
      </c>
      <c r="BJ754" s="21"/>
      <c r="BK754" s="21">
        <v>1313535</v>
      </c>
      <c r="BL754" s="21">
        <v>20435</v>
      </c>
      <c r="BM754" s="21">
        <v>176880</v>
      </c>
      <c r="BN754" s="21">
        <v>11209770</v>
      </c>
      <c r="BO754" s="21"/>
      <c r="BP754" s="21"/>
      <c r="BQ754" s="44"/>
      <c r="BR754" s="21"/>
      <c r="BS754" s="44"/>
      <c r="BT754" s="21"/>
      <c r="BU754" s="44"/>
      <c r="BV754" s="21"/>
      <c r="BW754" s="44">
        <v>3048527</v>
      </c>
      <c r="BX754" s="21"/>
      <c r="BY754" s="21">
        <v>206102</v>
      </c>
      <c r="BZ754" s="21"/>
      <c r="CA754" s="44">
        <v>38868</v>
      </c>
      <c r="CB754" s="44"/>
      <c r="CC754" s="44"/>
      <c r="CD754" s="44"/>
      <c r="CE754" s="44"/>
      <c r="CF754" s="44"/>
      <c r="CG754" s="44">
        <v>2486530</v>
      </c>
      <c r="CH754" s="44"/>
      <c r="CI754" s="21">
        <v>977</v>
      </c>
      <c r="CJ754" s="44"/>
      <c r="CK754" s="21"/>
      <c r="CL754" s="44"/>
      <c r="CM754" s="44">
        <v>7222</v>
      </c>
      <c r="CN754" s="44">
        <v>0</v>
      </c>
      <c r="CO754" s="44">
        <v>1726404</v>
      </c>
      <c r="CP754" s="44">
        <v>0</v>
      </c>
      <c r="CQ754" s="21">
        <v>1691140</v>
      </c>
      <c r="CR754" s="44">
        <v>280661</v>
      </c>
      <c r="CS754" s="44">
        <v>1913350</v>
      </c>
      <c r="CT754" s="44">
        <v>132628</v>
      </c>
      <c r="CU754" s="44"/>
      <c r="CV754" s="44">
        <v>29599</v>
      </c>
      <c r="CW754" s="21"/>
      <c r="CX754" s="21"/>
      <c r="CY754" s="21"/>
      <c r="CZ754" s="21"/>
      <c r="DA754" s="21"/>
      <c r="DB754" s="21"/>
      <c r="DC754" s="21"/>
      <c r="DD754" s="21"/>
      <c r="DE754" s="44"/>
      <c r="DF754" s="21"/>
      <c r="DG754" s="44"/>
      <c r="DH754" s="21"/>
      <c r="DI754" s="44"/>
      <c r="DJ754" s="44"/>
      <c r="DK754" s="44"/>
      <c r="DL754" s="44"/>
      <c r="DM754" s="21"/>
      <c r="DN754" s="44"/>
      <c r="DO754" s="44"/>
      <c r="DP754" s="44"/>
      <c r="DQ754" s="44"/>
      <c r="DR754" s="44"/>
      <c r="DS754" s="44"/>
      <c r="DT754" s="44"/>
      <c r="DU754" s="44"/>
      <c r="DV754" s="44"/>
      <c r="DW754" s="44"/>
      <c r="DX754" s="44"/>
      <c r="DY754" s="44"/>
      <c r="DZ754" s="44"/>
      <c r="EA754" s="44"/>
      <c r="EB754" s="21"/>
      <c r="EC754" s="44">
        <v>1030238</v>
      </c>
      <c r="ED754" s="44"/>
      <c r="EE754" s="21">
        <v>181826</v>
      </c>
      <c r="EF754" s="44"/>
      <c r="EG754" s="21">
        <v>188372</v>
      </c>
      <c r="EH754" s="44"/>
      <c r="EI754" s="21">
        <v>1901489</v>
      </c>
      <c r="EJ754" s="44"/>
      <c r="EK754" s="44"/>
      <c r="EL754" s="21"/>
      <c r="EM754" s="44">
        <v>2193660</v>
      </c>
      <c r="EN754" s="44"/>
      <c r="EO754" s="44">
        <v>49044</v>
      </c>
      <c r="EP754" s="21"/>
      <c r="EQ754" s="21"/>
      <c r="ER754" s="21"/>
      <c r="ES754" s="21"/>
      <c r="ET754" s="44"/>
      <c r="EU754" s="21"/>
      <c r="EV754" s="44"/>
      <c r="EW754" s="21"/>
      <c r="EX754" s="44"/>
      <c r="EY754" s="44"/>
      <c r="EZ754" s="21"/>
      <c r="FA754" s="21"/>
      <c r="FB754" s="44"/>
      <c r="FC754" s="44"/>
      <c r="FD754" s="21"/>
      <c r="FE754" s="112"/>
      <c r="FF754" s="44"/>
      <c r="FG754" s="44">
        <v>5599364</v>
      </c>
      <c r="FH754" s="44">
        <v>1313711</v>
      </c>
      <c r="FI754" s="44">
        <v>5220156</v>
      </c>
      <c r="FJ754" s="44">
        <v>299121</v>
      </c>
      <c r="FK754" s="44">
        <v>5127855</v>
      </c>
      <c r="FL754" s="44"/>
      <c r="FM754" s="44"/>
      <c r="FN754" s="44"/>
      <c r="FO754" s="44"/>
      <c r="FP754" s="44"/>
      <c r="FQ754" s="44"/>
      <c r="FR754" s="44"/>
      <c r="FS754" s="44"/>
      <c r="FT754" s="44">
        <v>74</v>
      </c>
      <c r="FU754" s="44"/>
      <c r="FV754" s="21">
        <v>354381</v>
      </c>
      <c r="FW754" s="44"/>
      <c r="FX754" s="44">
        <v>318521</v>
      </c>
      <c r="FY754" s="44">
        <v>43339</v>
      </c>
      <c r="FZ754" s="44">
        <v>263149</v>
      </c>
      <c r="GA754" s="44">
        <v>44658</v>
      </c>
      <c r="GB754" s="44"/>
      <c r="GC754" s="44">
        <v>28749</v>
      </c>
      <c r="GD754" s="44">
        <v>526287</v>
      </c>
      <c r="GE754" s="44">
        <v>252387</v>
      </c>
      <c r="GF754" s="44">
        <v>174490</v>
      </c>
      <c r="GG754" s="44">
        <v>970363</v>
      </c>
      <c r="GH754" s="44">
        <v>149904</v>
      </c>
      <c r="GI754" s="44">
        <v>197368</v>
      </c>
      <c r="GJ754" s="44">
        <v>119721</v>
      </c>
      <c r="GK754" s="44">
        <v>2901975</v>
      </c>
      <c r="GL754" s="44">
        <v>5362</v>
      </c>
      <c r="GM754" s="44">
        <v>594000</v>
      </c>
      <c r="GN754" s="44">
        <v>40223</v>
      </c>
      <c r="GO754" s="44">
        <v>12025</v>
      </c>
      <c r="GP754" s="44"/>
      <c r="GQ754" s="44"/>
      <c r="GR754" s="44">
        <v>8400</v>
      </c>
      <c r="GS754" s="44">
        <v>2664983</v>
      </c>
      <c r="GT754" s="44"/>
      <c r="GU754" s="21">
        <v>133361</v>
      </c>
      <c r="GV754" s="44"/>
      <c r="GW754" s="44"/>
      <c r="GX754" s="44"/>
      <c r="GY754" s="44">
        <v>2798344</v>
      </c>
      <c r="GZ754" s="44">
        <v>1378481</v>
      </c>
      <c r="HA754" s="44"/>
      <c r="HB754" s="44"/>
      <c r="HC754" s="44">
        <v>1419863</v>
      </c>
      <c r="HD754" s="44">
        <v>2798344</v>
      </c>
      <c r="HE754" s="21"/>
      <c r="HF754" s="21"/>
      <c r="HG754" s="21">
        <v>6963</v>
      </c>
      <c r="HH754" s="21"/>
      <c r="HI754" s="21">
        <v>0</v>
      </c>
      <c r="HJ754" s="44"/>
      <c r="HK754" s="21">
        <v>220154</v>
      </c>
      <c r="HL754" s="21">
        <v>130875</v>
      </c>
      <c r="HM754" s="21">
        <v>351029</v>
      </c>
      <c r="HN754" s="21">
        <v>-217668</v>
      </c>
      <c r="HO754" s="21"/>
      <c r="HP754" s="44"/>
      <c r="HQ754" s="47"/>
      <c r="HR754" s="47"/>
      <c r="HS754" s="47"/>
      <c r="HT754" s="47" t="s">
        <v>3902</v>
      </c>
      <c r="HU754" s="47">
        <v>730594.93</v>
      </c>
      <c r="HV754" s="47">
        <v>2913</v>
      </c>
      <c r="HW754" s="47">
        <v>0</v>
      </c>
      <c r="HX754" s="47">
        <v>7673</v>
      </c>
      <c r="HY754" s="47">
        <v>37497</v>
      </c>
      <c r="HZ754" s="47">
        <v>84821</v>
      </c>
      <c r="IA754" s="47">
        <v>0</v>
      </c>
      <c r="IB754" s="47">
        <v>0</v>
      </c>
      <c r="IC754" s="47">
        <v>5032</v>
      </c>
      <c r="ID754"/>
      <c r="IE754" s="47">
        <v>4008</v>
      </c>
      <c r="IF754"/>
      <c r="IG754" s="47"/>
      <c r="IH754" s="47">
        <v>22107</v>
      </c>
      <c r="II754">
        <v>3679</v>
      </c>
      <c r="IJ754">
        <v>6266</v>
      </c>
      <c r="IK754">
        <v>2791</v>
      </c>
      <c r="IL754">
        <v>18504</v>
      </c>
      <c r="IM754">
        <v>195291</v>
      </c>
      <c r="IN754">
        <v>0</v>
      </c>
      <c r="IO754">
        <v>0</v>
      </c>
      <c r="IP754">
        <v>77</v>
      </c>
      <c r="IQ754">
        <v>0</v>
      </c>
      <c r="IR754">
        <v>0</v>
      </c>
      <c r="IS754">
        <v>0</v>
      </c>
      <c r="IT754">
        <v>77</v>
      </c>
      <c r="IU754">
        <v>188748</v>
      </c>
      <c r="IV754">
        <v>0</v>
      </c>
      <c r="IW754">
        <v>432658</v>
      </c>
      <c r="IX754">
        <v>1371118</v>
      </c>
      <c r="IY754">
        <v>1848262</v>
      </c>
      <c r="IZ754">
        <v>0</v>
      </c>
      <c r="JA754">
        <v>0</v>
      </c>
      <c r="JB754">
        <v>179034</v>
      </c>
      <c r="JC754"/>
      <c r="JD754">
        <v>110242</v>
      </c>
      <c r="JE754"/>
      <c r="JF754"/>
      <c r="JG754">
        <v>462626</v>
      </c>
      <c r="JH754">
        <v>121417</v>
      </c>
      <c r="JI754">
        <v>153877</v>
      </c>
      <c r="JJ754">
        <v>96970</v>
      </c>
      <c r="JK754">
        <v>634412</v>
      </c>
      <c r="JL754">
        <v>5599364</v>
      </c>
      <c r="JM754">
        <v>0</v>
      </c>
      <c r="JN754">
        <v>0</v>
      </c>
      <c r="JO754">
        <v>5421</v>
      </c>
      <c r="JP754">
        <v>0</v>
      </c>
      <c r="JQ754">
        <v>0</v>
      </c>
      <c r="JR754">
        <v>0</v>
      </c>
      <c r="JS754">
        <v>5421</v>
      </c>
      <c r="JT754"/>
      <c r="JU754"/>
      <c r="JV754"/>
      <c r="JW754"/>
      <c r="JX754"/>
      <c r="JY754"/>
      <c r="JZ754"/>
      <c r="KA754"/>
      <c r="KB754"/>
      <c r="KC754"/>
      <c r="KD754"/>
      <c r="KE754"/>
      <c r="KF754">
        <v>139</v>
      </c>
      <c r="KG754">
        <v>336</v>
      </c>
      <c r="KH754">
        <v>56</v>
      </c>
      <c r="KI754">
        <v>105</v>
      </c>
      <c r="KJ754">
        <v>275</v>
      </c>
      <c r="KK754">
        <v>42</v>
      </c>
      <c r="KL754">
        <v>69</v>
      </c>
      <c r="KM754">
        <v>169</v>
      </c>
      <c r="KN754">
        <v>29</v>
      </c>
      <c r="KO754">
        <v>1</v>
      </c>
      <c r="KP754">
        <v>0</v>
      </c>
      <c r="KQ754">
        <v>0</v>
      </c>
      <c r="KR754">
        <v>0</v>
      </c>
      <c r="KS754">
        <v>1</v>
      </c>
      <c r="KT754">
        <v>0</v>
      </c>
      <c r="KU754">
        <v>1</v>
      </c>
      <c r="KV754">
        <v>0</v>
      </c>
      <c r="KW754">
        <v>0</v>
      </c>
      <c r="KX754">
        <v>0</v>
      </c>
      <c r="KY754">
        <v>0</v>
      </c>
      <c r="KZ754">
        <v>0</v>
      </c>
      <c r="LA754">
        <v>0</v>
      </c>
      <c r="LB754">
        <v>0</v>
      </c>
      <c r="LC754">
        <v>0</v>
      </c>
      <c r="LD754">
        <v>1</v>
      </c>
      <c r="LE754">
        <v>0</v>
      </c>
      <c r="LF754">
        <v>0</v>
      </c>
      <c r="LG754">
        <v>0</v>
      </c>
      <c r="LH754">
        <v>0</v>
      </c>
    </row>
    <row r="755" spans="1:320" s="34" customFormat="1" ht="15" customHeight="1" x14ac:dyDescent="0.25">
      <c r="A755" s="45">
        <v>206361244</v>
      </c>
      <c r="B755" s="45" t="s">
        <v>5898</v>
      </c>
      <c r="C755" s="46">
        <v>45292</v>
      </c>
      <c r="D755" s="46">
        <v>45657</v>
      </c>
      <c r="E755" s="47">
        <v>366</v>
      </c>
      <c r="F755" s="45" t="s">
        <v>883</v>
      </c>
      <c r="G755" s="45" t="s">
        <v>884</v>
      </c>
      <c r="H755" s="45" t="s">
        <v>1448</v>
      </c>
      <c r="I755" s="45" t="s">
        <v>886</v>
      </c>
      <c r="J755" s="45" t="s">
        <v>887</v>
      </c>
      <c r="K755" s="45" t="s">
        <v>1405</v>
      </c>
      <c r="L755" s="45" t="s">
        <v>5765</v>
      </c>
      <c r="M755" s="45" t="s">
        <v>5899</v>
      </c>
      <c r="N755" s="45" t="s">
        <v>5900</v>
      </c>
      <c r="O755" s="45" t="s">
        <v>5870</v>
      </c>
      <c r="P755" s="45" t="s">
        <v>5871</v>
      </c>
      <c r="Q755" s="45" t="s">
        <v>5901</v>
      </c>
      <c r="R755" t="s">
        <v>5902</v>
      </c>
      <c r="S755" s="45" t="s">
        <v>893</v>
      </c>
      <c r="T755"/>
      <c r="U755" s="47">
        <v>83</v>
      </c>
      <c r="V755" s="47">
        <v>83</v>
      </c>
      <c r="W755" s="47" t="s">
        <v>894</v>
      </c>
      <c r="X755" s="47">
        <v>30378</v>
      </c>
      <c r="Y755" s="47">
        <v>29196</v>
      </c>
      <c r="Z755" s="48">
        <v>222.63</v>
      </c>
      <c r="AA755" s="44">
        <v>255</v>
      </c>
      <c r="AB755" s="44">
        <v>252</v>
      </c>
      <c r="AC755" s="44">
        <v>9484</v>
      </c>
      <c r="AD755" s="44">
        <v>2747</v>
      </c>
      <c r="AE755" s="44">
        <v>2437</v>
      </c>
      <c r="AF755" s="44">
        <v>10476</v>
      </c>
      <c r="AG755" s="44"/>
      <c r="AH755" s="47">
        <v>43</v>
      </c>
      <c r="AI755" s="47">
        <v>133</v>
      </c>
      <c r="AJ755">
        <v>3876</v>
      </c>
      <c r="AK755" t="s">
        <v>895</v>
      </c>
      <c r="AL755">
        <v>29196</v>
      </c>
      <c r="AM755"/>
      <c r="AN755"/>
      <c r="AO755"/>
      <c r="AP755"/>
      <c r="AQ755"/>
      <c r="AR755" s="44"/>
      <c r="AS755" s="44"/>
      <c r="AT755" s="44"/>
      <c r="AU755" s="44">
        <v>24753195</v>
      </c>
      <c r="AV755" s="44">
        <v>3659112</v>
      </c>
      <c r="AW755" s="44">
        <v>12283378</v>
      </c>
      <c r="AX755" s="44">
        <v>5853</v>
      </c>
      <c r="AY755" s="44">
        <v>16134782</v>
      </c>
      <c r="AZ755" s="21">
        <v>14564171</v>
      </c>
      <c r="BA755" s="21">
        <v>1570611</v>
      </c>
      <c r="BB755" s="44"/>
      <c r="BC755" s="44"/>
      <c r="BD755" s="44"/>
      <c r="BE755" s="44">
        <v>1570611</v>
      </c>
      <c r="BF755" s="44">
        <v>11855000</v>
      </c>
      <c r="BG755" s="44">
        <v>3433750</v>
      </c>
      <c r="BH755" s="44">
        <v>852950</v>
      </c>
      <c r="BI755" s="21">
        <v>3666600</v>
      </c>
      <c r="BJ755" s="21"/>
      <c r="BK755" s="21">
        <v>53750</v>
      </c>
      <c r="BL755" s="21">
        <v>46550</v>
      </c>
      <c r="BM755" s="21">
        <v>4844595</v>
      </c>
      <c r="BN755" s="21">
        <v>24753195</v>
      </c>
      <c r="BO755" s="21"/>
      <c r="BP755" s="21"/>
      <c r="BQ755" s="44"/>
      <c r="BR755" s="21"/>
      <c r="BS755" s="44"/>
      <c r="BT755" s="21"/>
      <c r="BU755" s="44"/>
      <c r="BV755" s="21"/>
      <c r="BW755" s="44">
        <v>2656467</v>
      </c>
      <c r="BX755" s="21"/>
      <c r="BY755" s="21">
        <v>808278</v>
      </c>
      <c r="BZ755" s="21"/>
      <c r="CA755" s="44">
        <v>44879</v>
      </c>
      <c r="CB755" s="44"/>
      <c r="CC755" s="44">
        <v>33108</v>
      </c>
      <c r="CD755" s="44"/>
      <c r="CE755" s="44"/>
      <c r="CF755" s="44"/>
      <c r="CG755" s="44">
        <v>14082</v>
      </c>
      <c r="CH755" s="44"/>
      <c r="CI755" s="21">
        <v>104</v>
      </c>
      <c r="CJ755" s="44"/>
      <c r="CK755" s="21">
        <v>102194</v>
      </c>
      <c r="CL755" s="44"/>
      <c r="CM755" s="44">
        <v>0</v>
      </c>
      <c r="CN755" s="44">
        <v>0</v>
      </c>
      <c r="CO755" s="44">
        <v>1440118</v>
      </c>
      <c r="CP755" s="44">
        <v>0</v>
      </c>
      <c r="CQ755" s="21">
        <v>834080</v>
      </c>
      <c r="CR755" s="44">
        <v>27570</v>
      </c>
      <c r="CS755" s="44">
        <v>895718</v>
      </c>
      <c r="CT755" s="44">
        <v>317428</v>
      </c>
      <c r="CU755" s="44"/>
      <c r="CV755" s="44">
        <v>144198</v>
      </c>
      <c r="CW755" s="21"/>
      <c r="CX755" s="21"/>
      <c r="CY755" s="21"/>
      <c r="CZ755" s="21"/>
      <c r="DA755" s="21"/>
      <c r="DB755" s="21"/>
      <c r="DC755" s="21"/>
      <c r="DD755" s="21"/>
      <c r="DE755" s="44"/>
      <c r="DF755" s="21"/>
      <c r="DG755" s="44"/>
      <c r="DH755" s="21"/>
      <c r="DI755" s="44"/>
      <c r="DJ755" s="44"/>
      <c r="DK755" s="44"/>
      <c r="DL755" s="44"/>
      <c r="DM755" s="21"/>
      <c r="DN755" s="44"/>
      <c r="DO755" s="44"/>
      <c r="DP755" s="44"/>
      <c r="DQ755" s="44"/>
      <c r="DR755" s="44"/>
      <c r="DS755" s="44"/>
      <c r="DT755" s="44"/>
      <c r="DU755" s="44"/>
      <c r="DV755" s="44"/>
      <c r="DW755" s="44"/>
      <c r="DX755" s="44"/>
      <c r="DY755" s="44"/>
      <c r="DZ755" s="44"/>
      <c r="EA755" s="44"/>
      <c r="EB755" s="21"/>
      <c r="EC755" s="44">
        <v>6621005</v>
      </c>
      <c r="ED755" s="44"/>
      <c r="EE755" s="21">
        <v>2752900</v>
      </c>
      <c r="EF755" s="44"/>
      <c r="EG755" s="21">
        <v>45325</v>
      </c>
      <c r="EH755" s="44"/>
      <c r="EI755" s="21">
        <v>357798</v>
      </c>
      <c r="EJ755" s="44"/>
      <c r="EK755" s="44"/>
      <c r="EL755" s="21"/>
      <c r="EM755" s="44">
        <v>45693</v>
      </c>
      <c r="EN755" s="44"/>
      <c r="EO755" s="44">
        <v>2460657</v>
      </c>
      <c r="EP755" s="21"/>
      <c r="EQ755" s="21"/>
      <c r="ER755" s="21"/>
      <c r="ES755" s="21"/>
      <c r="ET755" s="44"/>
      <c r="EU755" s="21"/>
      <c r="EV755" s="44"/>
      <c r="EW755" s="21"/>
      <c r="EX755" s="44"/>
      <c r="EY755" s="44"/>
      <c r="EZ755" s="21"/>
      <c r="FA755" s="21"/>
      <c r="FB755" s="44"/>
      <c r="FC755" s="44"/>
      <c r="FD755" s="21"/>
      <c r="FE755" s="112"/>
      <c r="FF755" s="44"/>
      <c r="FG755" s="44">
        <v>6740546</v>
      </c>
      <c r="FH755" s="44">
        <v>1540005</v>
      </c>
      <c r="FI755" s="44">
        <v>6283620</v>
      </c>
      <c r="FJ755" s="44">
        <v>199763</v>
      </c>
      <c r="FK755" s="44">
        <v>5182261</v>
      </c>
      <c r="FL755" s="44"/>
      <c r="FM755" s="44"/>
      <c r="FN755" s="44"/>
      <c r="FO755" s="44"/>
      <c r="FP755" s="44"/>
      <c r="FQ755" s="44"/>
      <c r="FR755" s="44"/>
      <c r="FS755" s="44"/>
      <c r="FT755" s="44">
        <v>22635</v>
      </c>
      <c r="FU755" s="44"/>
      <c r="FV755" s="21">
        <v>522750</v>
      </c>
      <c r="FW755" s="44">
        <v>315</v>
      </c>
      <c r="FX755" s="44">
        <v>247248</v>
      </c>
      <c r="FY755" s="44">
        <v>16790</v>
      </c>
      <c r="FZ755" s="44">
        <v>326126</v>
      </c>
      <c r="GA755" s="44">
        <v>134089</v>
      </c>
      <c r="GB755" s="44"/>
      <c r="GC755" s="44">
        <v>156250</v>
      </c>
      <c r="GD755" s="44">
        <v>502297</v>
      </c>
      <c r="GE755" s="44">
        <v>428306</v>
      </c>
      <c r="GF755" s="44">
        <v>158593</v>
      </c>
      <c r="GG755" s="44">
        <v>897287</v>
      </c>
      <c r="GH755" s="44">
        <v>4603</v>
      </c>
      <c r="GI755" s="44">
        <v>143373</v>
      </c>
      <c r="GJ755" s="44">
        <v>188838</v>
      </c>
      <c r="GK755" s="44">
        <v>3582650</v>
      </c>
      <c r="GL755" s="44">
        <v>35826</v>
      </c>
      <c r="GM755" s="44">
        <v>1044899</v>
      </c>
      <c r="GN755" s="44">
        <v>153837</v>
      </c>
      <c r="GO755" s="44">
        <v>15269</v>
      </c>
      <c r="GP755" s="44"/>
      <c r="GQ755" s="44">
        <v>17582</v>
      </c>
      <c r="GR755" s="44">
        <v>782347</v>
      </c>
      <c r="GS755" s="44">
        <v>4424045</v>
      </c>
      <c r="GT755" s="44"/>
      <c r="GU755" s="21">
        <v>67181</v>
      </c>
      <c r="GV755" s="44"/>
      <c r="GW755" s="44"/>
      <c r="GX755" s="44"/>
      <c r="GY755" s="44">
        <v>4491226</v>
      </c>
      <c r="GZ755" s="44">
        <v>2278984</v>
      </c>
      <c r="HA755" s="44"/>
      <c r="HB755" s="44"/>
      <c r="HC755" s="44">
        <v>2212242</v>
      </c>
      <c r="HD755" s="44">
        <v>4491226</v>
      </c>
      <c r="HE755" s="21"/>
      <c r="HF755" s="21"/>
      <c r="HG755" s="21">
        <v>1244873</v>
      </c>
      <c r="HH755" s="21"/>
      <c r="HI755" s="21">
        <v>0</v>
      </c>
      <c r="HJ755" s="44"/>
      <c r="HK755" s="21">
        <v>10000</v>
      </c>
      <c r="HL755" s="21">
        <v>108502</v>
      </c>
      <c r="HM755" s="21">
        <v>118502</v>
      </c>
      <c r="HN755" s="21">
        <v>-51321</v>
      </c>
      <c r="HO755" s="21"/>
      <c r="HP755" s="44"/>
      <c r="HQ755" s="47"/>
      <c r="HR755" s="47"/>
      <c r="HS755" s="47"/>
      <c r="HT755" s="47" t="s">
        <v>1759</v>
      </c>
      <c r="HU755" s="47">
        <v>0</v>
      </c>
      <c r="HV755" s="47">
        <v>2055</v>
      </c>
      <c r="HW755" s="47">
        <v>0</v>
      </c>
      <c r="HX755" s="47">
        <v>7694</v>
      </c>
      <c r="HY755" s="47">
        <v>35682</v>
      </c>
      <c r="HZ755" s="47">
        <v>81783</v>
      </c>
      <c r="IA755" s="47">
        <v>0</v>
      </c>
      <c r="IB755" s="47">
        <v>0</v>
      </c>
      <c r="IC755" s="47">
        <v>0</v>
      </c>
      <c r="ID755">
        <v>13804</v>
      </c>
      <c r="IE755" s="47">
        <v>2591</v>
      </c>
      <c r="IF755">
        <v>16581</v>
      </c>
      <c r="IG755" s="47">
        <v>4625</v>
      </c>
      <c r="IH755" s="47">
        <v>20200</v>
      </c>
      <c r="II755"/>
      <c r="IJ755">
        <v>5468</v>
      </c>
      <c r="IK755">
        <v>2736</v>
      </c>
      <c r="IL755">
        <v>16713</v>
      </c>
      <c r="IM755">
        <v>209932</v>
      </c>
      <c r="IN755">
        <v>0</v>
      </c>
      <c r="IO755">
        <v>0</v>
      </c>
      <c r="IP755">
        <v>0</v>
      </c>
      <c r="IQ755">
        <v>0</v>
      </c>
      <c r="IR755">
        <v>0</v>
      </c>
      <c r="IS755">
        <v>0</v>
      </c>
      <c r="IT755">
        <v>0</v>
      </c>
      <c r="IU755">
        <v>211696</v>
      </c>
      <c r="IV755">
        <v>0</v>
      </c>
      <c r="IW755">
        <v>421264</v>
      </c>
      <c r="IX755">
        <v>1386724</v>
      </c>
      <c r="IY755">
        <v>1879865</v>
      </c>
      <c r="IZ755">
        <v>0</v>
      </c>
      <c r="JA755">
        <v>0</v>
      </c>
      <c r="JB755">
        <v>0</v>
      </c>
      <c r="JC755">
        <v>652659</v>
      </c>
      <c r="JD755">
        <v>81357</v>
      </c>
      <c r="JE755">
        <v>297691</v>
      </c>
      <c r="JF755">
        <v>80423</v>
      </c>
      <c r="JG755">
        <v>408839</v>
      </c>
      <c r="JH755"/>
      <c r="JI755">
        <v>105791</v>
      </c>
      <c r="JJ755">
        <v>141672</v>
      </c>
      <c r="JK755">
        <v>1072565</v>
      </c>
      <c r="JL755">
        <v>6740546</v>
      </c>
      <c r="JM755">
        <v>0</v>
      </c>
      <c r="JN755">
        <v>0</v>
      </c>
      <c r="JO755">
        <v>0</v>
      </c>
      <c r="JP755">
        <v>0</v>
      </c>
      <c r="JQ755">
        <v>0</v>
      </c>
      <c r="JR755">
        <v>0</v>
      </c>
      <c r="JS755">
        <v>0</v>
      </c>
      <c r="JT755"/>
      <c r="JU755"/>
      <c r="JV755"/>
      <c r="JW755"/>
      <c r="JX755"/>
      <c r="JY755">
        <v>13804</v>
      </c>
      <c r="JZ755"/>
      <c r="KA755"/>
      <c r="KB755"/>
      <c r="KC755"/>
      <c r="KD755"/>
      <c r="KE755">
        <v>652659</v>
      </c>
      <c r="KF755">
        <v>136</v>
      </c>
      <c r="KG755">
        <v>266</v>
      </c>
      <c r="KH755">
        <v>62</v>
      </c>
      <c r="KI755">
        <v>98</v>
      </c>
      <c r="KJ755">
        <v>193</v>
      </c>
      <c r="KK755">
        <v>48</v>
      </c>
      <c r="KL755">
        <v>57</v>
      </c>
      <c r="KM755">
        <v>97</v>
      </c>
      <c r="KN755">
        <v>31</v>
      </c>
      <c r="KO755">
        <v>1</v>
      </c>
      <c r="KP755">
        <v>0</v>
      </c>
      <c r="KQ755">
        <v>0</v>
      </c>
      <c r="KR755">
        <v>0</v>
      </c>
      <c r="KS755">
        <v>1</v>
      </c>
      <c r="KT755">
        <v>0</v>
      </c>
      <c r="KU755">
        <v>1</v>
      </c>
      <c r="KV755">
        <v>0</v>
      </c>
      <c r="KW755">
        <v>0</v>
      </c>
      <c r="KX755">
        <v>0</v>
      </c>
      <c r="KY755">
        <v>0</v>
      </c>
      <c r="KZ755">
        <v>0</v>
      </c>
      <c r="LA755">
        <v>0</v>
      </c>
      <c r="LB755">
        <v>0</v>
      </c>
      <c r="LC755">
        <v>0</v>
      </c>
      <c r="LD755">
        <v>1</v>
      </c>
      <c r="LE755">
        <v>0</v>
      </c>
      <c r="LF755">
        <v>0</v>
      </c>
      <c r="LG755">
        <v>0</v>
      </c>
      <c r="LH755">
        <v>0</v>
      </c>
    </row>
    <row r="756" spans="1:320" s="34" customFormat="1" ht="15" customHeight="1" x14ac:dyDescent="0.25">
      <c r="A756" s="45">
        <v>206361257</v>
      </c>
      <c r="B756" s="45" t="s">
        <v>5903</v>
      </c>
      <c r="C756" s="46">
        <v>45292</v>
      </c>
      <c r="D756" s="46">
        <v>45657</v>
      </c>
      <c r="E756" s="47">
        <v>366</v>
      </c>
      <c r="F756" s="45" t="s">
        <v>883</v>
      </c>
      <c r="G756" s="45" t="s">
        <v>884</v>
      </c>
      <c r="H756" s="45" t="s">
        <v>1448</v>
      </c>
      <c r="I756" s="45" t="s">
        <v>886</v>
      </c>
      <c r="J756" s="45" t="s">
        <v>887</v>
      </c>
      <c r="K756" s="45" t="s">
        <v>1405</v>
      </c>
      <c r="L756" s="45" t="s">
        <v>5765</v>
      </c>
      <c r="M756" s="45" t="s">
        <v>5904</v>
      </c>
      <c r="N756" s="45" t="s">
        <v>5905</v>
      </c>
      <c r="O756" s="45" t="s">
        <v>5768</v>
      </c>
      <c r="P756" s="45" t="s">
        <v>5769</v>
      </c>
      <c r="Q756" s="45" t="s">
        <v>5906</v>
      </c>
      <c r="R756" t="s">
        <v>5907</v>
      </c>
      <c r="S756" s="45" t="s">
        <v>893</v>
      </c>
      <c r="T756"/>
      <c r="U756" s="47">
        <v>99</v>
      </c>
      <c r="V756" s="47">
        <v>99</v>
      </c>
      <c r="W756" s="47" t="s">
        <v>894</v>
      </c>
      <c r="X756" s="47">
        <v>36234</v>
      </c>
      <c r="Y756" s="47">
        <v>30152</v>
      </c>
      <c r="Z756" s="48">
        <v>195.23</v>
      </c>
      <c r="AA756" s="44">
        <v>213</v>
      </c>
      <c r="AB756" s="44">
        <v>227</v>
      </c>
      <c r="AC756" s="44">
        <v>1075</v>
      </c>
      <c r="AD756" s="44">
        <v>1374</v>
      </c>
      <c r="AE756" s="44">
        <v>1798</v>
      </c>
      <c r="AF756" s="44">
        <v>25343</v>
      </c>
      <c r="AG756" s="44"/>
      <c r="AH756" s="47">
        <v>46</v>
      </c>
      <c r="AI756" s="47"/>
      <c r="AJ756">
        <v>516</v>
      </c>
      <c r="AK756" t="s">
        <v>895</v>
      </c>
      <c r="AL756">
        <v>30152</v>
      </c>
      <c r="AM756"/>
      <c r="AN756"/>
      <c r="AO756"/>
      <c r="AP756"/>
      <c r="AQ756"/>
      <c r="AR756" s="44"/>
      <c r="AS756" s="44"/>
      <c r="AT756" s="44"/>
      <c r="AU756" s="44">
        <v>10330962</v>
      </c>
      <c r="AV756" s="44">
        <v>2216061</v>
      </c>
      <c r="AW756" s="44">
        <v>2352474</v>
      </c>
      <c r="AX756" s="44"/>
      <c r="AY756" s="44">
        <v>10194549</v>
      </c>
      <c r="AZ756" s="21">
        <v>11371857</v>
      </c>
      <c r="BA756" s="21">
        <v>-1177308</v>
      </c>
      <c r="BB756" s="44">
        <v>21591</v>
      </c>
      <c r="BC756" s="44"/>
      <c r="BD756" s="44"/>
      <c r="BE756" s="44">
        <v>-1155717</v>
      </c>
      <c r="BF756" s="44">
        <v>371533</v>
      </c>
      <c r="BG756" s="44">
        <v>484808</v>
      </c>
      <c r="BH756" s="44">
        <v>548802</v>
      </c>
      <c r="BI756" s="21">
        <v>8636341</v>
      </c>
      <c r="BJ756" s="21"/>
      <c r="BK756" s="21">
        <v>16606</v>
      </c>
      <c r="BL756" s="21">
        <v>87580</v>
      </c>
      <c r="BM756" s="21">
        <v>185292</v>
      </c>
      <c r="BN756" s="21">
        <v>10330962</v>
      </c>
      <c r="BO756" s="21"/>
      <c r="BP756" s="21"/>
      <c r="BQ756" s="44"/>
      <c r="BR756" s="21"/>
      <c r="BS756" s="44"/>
      <c r="BT756" s="21"/>
      <c r="BU756" s="44"/>
      <c r="BV756" s="21"/>
      <c r="BW756" s="44">
        <v>505627</v>
      </c>
      <c r="BX756" s="21"/>
      <c r="BY756" s="21">
        <v>678035</v>
      </c>
      <c r="BZ756" s="21"/>
      <c r="CA756" s="44">
        <v>2749</v>
      </c>
      <c r="CB756" s="44"/>
      <c r="CC756" s="44">
        <v>976571</v>
      </c>
      <c r="CD756" s="44"/>
      <c r="CE756" s="44"/>
      <c r="CF756" s="44"/>
      <c r="CG756" s="44">
        <v>53079</v>
      </c>
      <c r="CH756" s="44"/>
      <c r="CI756" s="21"/>
      <c r="CJ756" s="44"/>
      <c r="CK756" s="21"/>
      <c r="CL756" s="44"/>
      <c r="CM756" s="44">
        <v>600598</v>
      </c>
      <c r="CN756" s="44">
        <v>0</v>
      </c>
      <c r="CO756" s="44">
        <v>603840</v>
      </c>
      <c r="CP756" s="44">
        <v>0</v>
      </c>
      <c r="CQ756" s="21">
        <v>505060</v>
      </c>
      <c r="CR756" s="44">
        <v>2050</v>
      </c>
      <c r="CS756" s="44">
        <v>436300</v>
      </c>
      <c r="CT756" s="44">
        <v>57158</v>
      </c>
      <c r="CU756" s="44"/>
      <c r="CV756" s="44">
        <v>11055</v>
      </c>
      <c r="CW756" s="21"/>
      <c r="CX756" s="21"/>
      <c r="CY756" s="21"/>
      <c r="CZ756" s="21"/>
      <c r="DA756" s="21"/>
      <c r="DB756" s="21"/>
      <c r="DC756" s="21"/>
      <c r="DD756" s="21"/>
      <c r="DE756" s="44"/>
      <c r="DF756" s="21"/>
      <c r="DG756" s="44"/>
      <c r="DH756" s="21"/>
      <c r="DI756" s="44"/>
      <c r="DJ756" s="44"/>
      <c r="DK756" s="44"/>
      <c r="DL756" s="44"/>
      <c r="DM756" s="21"/>
      <c r="DN756" s="44"/>
      <c r="DO756" s="44"/>
      <c r="DP756" s="44"/>
      <c r="DQ756" s="44"/>
      <c r="DR756" s="44"/>
      <c r="DS756" s="44"/>
      <c r="DT756" s="44"/>
      <c r="DU756" s="44"/>
      <c r="DV756" s="44"/>
      <c r="DW756" s="44"/>
      <c r="DX756" s="44"/>
      <c r="DY756" s="44">
        <v>126200</v>
      </c>
      <c r="DZ756" s="44"/>
      <c r="EA756" s="44"/>
      <c r="EB756" s="21"/>
      <c r="EC756" s="44">
        <v>107963</v>
      </c>
      <c r="ED756" s="44"/>
      <c r="EE756" s="21">
        <v>351292</v>
      </c>
      <c r="EF756" s="44"/>
      <c r="EG756" s="21">
        <v>-334919</v>
      </c>
      <c r="EH756" s="44"/>
      <c r="EI756" s="21">
        <v>2036707</v>
      </c>
      <c r="EJ756" s="44"/>
      <c r="EK756" s="44"/>
      <c r="EL756" s="21"/>
      <c r="EM756" s="44">
        <v>24224</v>
      </c>
      <c r="EN756" s="44"/>
      <c r="EO756" s="44">
        <v>41007</v>
      </c>
      <c r="EP756" s="21"/>
      <c r="EQ756" s="21"/>
      <c r="ER756" s="21"/>
      <c r="ES756" s="21"/>
      <c r="ET756" s="44"/>
      <c r="EU756" s="21"/>
      <c r="EV756" s="44"/>
      <c r="EW756" s="21"/>
      <c r="EX756" s="44"/>
      <c r="EY756" s="44"/>
      <c r="EZ756" s="21"/>
      <c r="FA756" s="21"/>
      <c r="FB756" s="44"/>
      <c r="FC756" s="44"/>
      <c r="FD756" s="21"/>
      <c r="FE756" s="112"/>
      <c r="FF756" s="44"/>
      <c r="FG756" s="44">
        <v>5152809</v>
      </c>
      <c r="FH756" s="44">
        <v>1144423</v>
      </c>
      <c r="FI756" s="44">
        <v>5074625</v>
      </c>
      <c r="FJ756" s="44">
        <v>207365</v>
      </c>
      <c r="FK756" s="44">
        <v>4754965</v>
      </c>
      <c r="FL756" s="44"/>
      <c r="FM756" s="44"/>
      <c r="FN756" s="44"/>
      <c r="FO756" s="44"/>
      <c r="FP756" s="44"/>
      <c r="FQ756" s="44"/>
      <c r="FR756" s="44"/>
      <c r="FS756" s="44"/>
      <c r="FT756" s="44">
        <v>82388</v>
      </c>
      <c r="FU756" s="44"/>
      <c r="FV756" s="21">
        <v>299247</v>
      </c>
      <c r="FW756" s="44"/>
      <c r="FX756" s="44">
        <v>249186</v>
      </c>
      <c r="FY756" s="44">
        <v>2655</v>
      </c>
      <c r="FZ756" s="44">
        <v>182280</v>
      </c>
      <c r="GA756" s="44">
        <v>57986</v>
      </c>
      <c r="GB756" s="44"/>
      <c r="GC756" s="44">
        <v>21087</v>
      </c>
      <c r="GD756" s="44">
        <v>387065</v>
      </c>
      <c r="GE756" s="44">
        <v>339833</v>
      </c>
      <c r="GF756" s="44">
        <v>190547</v>
      </c>
      <c r="GG756" s="44">
        <v>805571</v>
      </c>
      <c r="GH756" s="44">
        <v>102629</v>
      </c>
      <c r="GI756" s="44">
        <v>147541</v>
      </c>
      <c r="GJ756" s="44">
        <v>50551</v>
      </c>
      <c r="GK756" s="44">
        <v>2771698</v>
      </c>
      <c r="GL756" s="44">
        <v>75002</v>
      </c>
      <c r="GM756" s="44">
        <v>535454</v>
      </c>
      <c r="GN756" s="44">
        <v>84251</v>
      </c>
      <c r="GO756" s="44">
        <v>13777</v>
      </c>
      <c r="GP756" s="44"/>
      <c r="GQ756" s="44">
        <v>135563</v>
      </c>
      <c r="GR756" s="44">
        <v>82581</v>
      </c>
      <c r="GS756" s="44">
        <v>8025183</v>
      </c>
      <c r="GT756" s="44"/>
      <c r="GU756" s="21">
        <v>544372</v>
      </c>
      <c r="GV756" s="44">
        <v>3250</v>
      </c>
      <c r="GW756" s="44"/>
      <c r="GX756" s="44"/>
      <c r="GY756" s="44">
        <v>8572805</v>
      </c>
      <c r="GZ756" s="44">
        <v>6444014</v>
      </c>
      <c r="HA756" s="44"/>
      <c r="HB756" s="44">
        <v>2000000</v>
      </c>
      <c r="HC756" s="44">
        <v>128791</v>
      </c>
      <c r="HD756" s="44">
        <v>8572805</v>
      </c>
      <c r="HE756" s="21">
        <v>6966670</v>
      </c>
      <c r="HF756" s="21"/>
      <c r="HG756" s="21"/>
      <c r="HH756" s="21"/>
      <c r="HI756" s="21">
        <v>0</v>
      </c>
      <c r="HJ756" s="44"/>
      <c r="HK756" s="21">
        <v>1578169</v>
      </c>
      <c r="HL756" s="21">
        <v>615231</v>
      </c>
      <c r="HM756" s="21">
        <v>2193400</v>
      </c>
      <c r="HN756" s="21">
        <v>-1649028</v>
      </c>
      <c r="HO756" s="21"/>
      <c r="HP756" s="44"/>
      <c r="HQ756" s="47"/>
      <c r="HR756" s="47">
        <v>2000000</v>
      </c>
      <c r="HS756" s="47"/>
      <c r="HT756" s="47" t="s">
        <v>1759</v>
      </c>
      <c r="HU756" s="47">
        <v>0</v>
      </c>
      <c r="HV756" s="47">
        <v>2323</v>
      </c>
      <c r="HW756" s="47">
        <v>0</v>
      </c>
      <c r="HX756" s="47">
        <v>12502</v>
      </c>
      <c r="HY756" s="47">
        <v>24998</v>
      </c>
      <c r="HZ756" s="47">
        <v>80460</v>
      </c>
      <c r="IA756" s="47">
        <v>0</v>
      </c>
      <c r="IB756" s="47">
        <v>0</v>
      </c>
      <c r="IC756" s="47">
        <v>2096</v>
      </c>
      <c r="ID756"/>
      <c r="IE756" s="47">
        <v>3872</v>
      </c>
      <c r="IF756">
        <v>13249</v>
      </c>
      <c r="IG756" s="47">
        <v>7180</v>
      </c>
      <c r="IH756" s="47">
        <v>18459</v>
      </c>
      <c r="II756">
        <v>2896</v>
      </c>
      <c r="IJ756">
        <v>4978</v>
      </c>
      <c r="IK756">
        <v>782</v>
      </c>
      <c r="IL756">
        <v>13216</v>
      </c>
      <c r="IM756">
        <v>187011</v>
      </c>
      <c r="IN756">
        <v>0</v>
      </c>
      <c r="IO756">
        <v>1844</v>
      </c>
      <c r="IP756">
        <v>51</v>
      </c>
      <c r="IQ756">
        <v>16</v>
      </c>
      <c r="IR756">
        <v>0</v>
      </c>
      <c r="IS756">
        <v>0</v>
      </c>
      <c r="IT756">
        <v>1911</v>
      </c>
      <c r="IU756">
        <v>163272</v>
      </c>
      <c r="IV756">
        <v>0</v>
      </c>
      <c r="IW756">
        <v>672459</v>
      </c>
      <c r="IX756">
        <v>918170</v>
      </c>
      <c r="IY756">
        <v>1765658</v>
      </c>
      <c r="IZ756">
        <v>0</v>
      </c>
      <c r="JA756">
        <v>0</v>
      </c>
      <c r="JB756">
        <v>97146</v>
      </c>
      <c r="JC756"/>
      <c r="JD756">
        <v>102245</v>
      </c>
      <c r="JE756">
        <v>246212</v>
      </c>
      <c r="JF756">
        <v>131573</v>
      </c>
      <c r="JG756">
        <v>387886</v>
      </c>
      <c r="JH756">
        <v>83055</v>
      </c>
      <c r="JI756">
        <v>116738</v>
      </c>
      <c r="JJ756">
        <v>34508</v>
      </c>
      <c r="JK756">
        <v>433887</v>
      </c>
      <c r="JL756">
        <v>5152809</v>
      </c>
      <c r="JM756">
        <v>0</v>
      </c>
      <c r="JN756">
        <v>142332</v>
      </c>
      <c r="JO756">
        <v>2880</v>
      </c>
      <c r="JP756">
        <v>356</v>
      </c>
      <c r="JQ756">
        <v>0</v>
      </c>
      <c r="JR756">
        <v>0</v>
      </c>
      <c r="JS756">
        <v>145568</v>
      </c>
      <c r="JT756"/>
      <c r="JU756"/>
      <c r="JV756"/>
      <c r="JW756"/>
      <c r="JX756"/>
      <c r="JY756"/>
      <c r="JZ756"/>
      <c r="KA756"/>
      <c r="KB756"/>
      <c r="KC756"/>
      <c r="KD756"/>
      <c r="KE756"/>
      <c r="KF756">
        <v>112</v>
      </c>
      <c r="KG756">
        <v>163</v>
      </c>
      <c r="KH756">
        <v>107</v>
      </c>
      <c r="KI756">
        <v>75</v>
      </c>
      <c r="KJ756">
        <v>79</v>
      </c>
      <c r="KK756">
        <v>70</v>
      </c>
      <c r="KL756">
        <v>49</v>
      </c>
      <c r="KM756">
        <v>53</v>
      </c>
      <c r="KN756">
        <v>46</v>
      </c>
      <c r="KO756">
        <v>1</v>
      </c>
      <c r="KP756">
        <v>0</v>
      </c>
      <c r="KQ756">
        <v>0</v>
      </c>
      <c r="KR756">
        <v>0</v>
      </c>
      <c r="KS756">
        <v>1</v>
      </c>
      <c r="KT756">
        <v>0</v>
      </c>
      <c r="KU756">
        <v>1</v>
      </c>
      <c r="KV756">
        <v>0</v>
      </c>
      <c r="KW756">
        <v>0</v>
      </c>
      <c r="KX756">
        <v>0</v>
      </c>
      <c r="KY756">
        <v>0</v>
      </c>
      <c r="KZ756">
        <v>0</v>
      </c>
      <c r="LA756">
        <v>0</v>
      </c>
      <c r="LB756">
        <v>0</v>
      </c>
      <c r="LC756">
        <v>0</v>
      </c>
      <c r="LD756">
        <v>1</v>
      </c>
      <c r="LE756">
        <v>0</v>
      </c>
      <c r="LF756">
        <v>0</v>
      </c>
      <c r="LG756">
        <v>0</v>
      </c>
      <c r="LH756">
        <v>0</v>
      </c>
    </row>
    <row r="757" spans="1:320" s="34" customFormat="1" ht="15" customHeight="1" x14ac:dyDescent="0.25">
      <c r="A757" s="45">
        <v>206361265</v>
      </c>
      <c r="B757" s="45" t="s">
        <v>5908</v>
      </c>
      <c r="C757" s="46">
        <v>45292</v>
      </c>
      <c r="D757" s="46">
        <v>45657</v>
      </c>
      <c r="E757" s="47">
        <v>366</v>
      </c>
      <c r="F757" s="45" t="s">
        <v>883</v>
      </c>
      <c r="G757" s="45" t="s">
        <v>884</v>
      </c>
      <c r="H757" s="45" t="s">
        <v>1448</v>
      </c>
      <c r="I757" s="45" t="s">
        <v>886</v>
      </c>
      <c r="J757" s="45" t="s">
        <v>887</v>
      </c>
      <c r="K757" s="45" t="s">
        <v>1405</v>
      </c>
      <c r="L757" s="45" t="s">
        <v>5757</v>
      </c>
      <c r="M757" s="45" t="s">
        <v>5909</v>
      </c>
      <c r="N757" s="45" t="s">
        <v>5910</v>
      </c>
      <c r="O757" s="45" t="s">
        <v>5911</v>
      </c>
      <c r="P757" s="45" t="s">
        <v>5912</v>
      </c>
      <c r="Q757" s="45" t="s">
        <v>5913</v>
      </c>
      <c r="R757" t="s">
        <v>5907</v>
      </c>
      <c r="S757" s="45" t="s">
        <v>893</v>
      </c>
      <c r="T757"/>
      <c r="U757" s="47">
        <v>59</v>
      </c>
      <c r="V757" s="47">
        <v>59</v>
      </c>
      <c r="W757" s="47" t="s">
        <v>1728</v>
      </c>
      <c r="X757" s="47">
        <v>21594</v>
      </c>
      <c r="Y757" s="47">
        <v>18568</v>
      </c>
      <c r="Z757" s="48">
        <v>186.22</v>
      </c>
      <c r="AA757" s="44">
        <v>78</v>
      </c>
      <c r="AB757" s="44">
        <v>76</v>
      </c>
      <c r="AC757" s="44">
        <v>1894</v>
      </c>
      <c r="AD757" s="44">
        <v>785</v>
      </c>
      <c r="AE757" s="44">
        <v>511</v>
      </c>
      <c r="AF757" s="44">
        <v>14341</v>
      </c>
      <c r="AG757" s="44"/>
      <c r="AH757" s="47">
        <v>79</v>
      </c>
      <c r="AI757" s="47"/>
      <c r="AJ757">
        <v>958</v>
      </c>
      <c r="AK757" t="s">
        <v>895</v>
      </c>
      <c r="AL757">
        <v>18568</v>
      </c>
      <c r="AM757"/>
      <c r="AN757"/>
      <c r="AO757"/>
      <c r="AP757"/>
      <c r="AQ757"/>
      <c r="AR757" s="44"/>
      <c r="AS757" s="44"/>
      <c r="AT757" s="44"/>
      <c r="AU757" s="44">
        <v>6397314</v>
      </c>
      <c r="AV757" s="44">
        <v>2429530</v>
      </c>
      <c r="AW757" s="44">
        <v>1575505</v>
      </c>
      <c r="AX757" s="44"/>
      <c r="AY757" s="44">
        <v>7251339</v>
      </c>
      <c r="AZ757" s="21">
        <v>7155088</v>
      </c>
      <c r="BA757" s="21">
        <v>96251</v>
      </c>
      <c r="BB757" s="44">
        <v>11593</v>
      </c>
      <c r="BC757" s="44">
        <v>67290</v>
      </c>
      <c r="BD757" s="44"/>
      <c r="BE757" s="44">
        <v>40554</v>
      </c>
      <c r="BF757" s="44">
        <v>650612</v>
      </c>
      <c r="BG757" s="44">
        <v>270902</v>
      </c>
      <c r="BH757" s="44">
        <v>153621</v>
      </c>
      <c r="BI757" s="21">
        <v>4952540</v>
      </c>
      <c r="BJ757" s="21"/>
      <c r="BK757" s="21">
        <v>41653</v>
      </c>
      <c r="BL757" s="21"/>
      <c r="BM757" s="21">
        <v>327986</v>
      </c>
      <c r="BN757" s="21">
        <v>6397314</v>
      </c>
      <c r="BO757" s="21"/>
      <c r="BP757" s="21"/>
      <c r="BQ757" s="44"/>
      <c r="BR757" s="21"/>
      <c r="BS757" s="44"/>
      <c r="BT757" s="21"/>
      <c r="BU757" s="44"/>
      <c r="BV757" s="21"/>
      <c r="BW757" s="44">
        <v>1225802</v>
      </c>
      <c r="BX757" s="21"/>
      <c r="BY757" s="21">
        <v>474895</v>
      </c>
      <c r="BZ757" s="21"/>
      <c r="CA757" s="44">
        <v>1113</v>
      </c>
      <c r="CB757" s="44"/>
      <c r="CC757" s="44">
        <v>638068</v>
      </c>
      <c r="CD757" s="44"/>
      <c r="CE757" s="44"/>
      <c r="CF757" s="44"/>
      <c r="CG757" s="44">
        <v>88982</v>
      </c>
      <c r="CH757" s="44"/>
      <c r="CI757" s="21"/>
      <c r="CJ757" s="44"/>
      <c r="CK757" s="21">
        <v>670</v>
      </c>
      <c r="CL757" s="44"/>
      <c r="CM757" s="44">
        <v>961878</v>
      </c>
      <c r="CN757" s="44">
        <v>0</v>
      </c>
      <c r="CO757" s="44">
        <v>376670</v>
      </c>
      <c r="CP757" s="44">
        <v>0</v>
      </c>
      <c r="CQ757" s="21">
        <v>370130</v>
      </c>
      <c r="CR757" s="44">
        <v>3280</v>
      </c>
      <c r="CS757" s="44">
        <v>700303</v>
      </c>
      <c r="CT757" s="44">
        <v>9983</v>
      </c>
      <c r="CU757" s="44"/>
      <c r="CV757" s="44">
        <v>7286</v>
      </c>
      <c r="CW757" s="21"/>
      <c r="CX757" s="21"/>
      <c r="CY757" s="21"/>
      <c r="CZ757" s="21"/>
      <c r="DA757" s="21"/>
      <c r="DB757" s="21"/>
      <c r="DC757" s="21"/>
      <c r="DD757" s="21"/>
      <c r="DE757" s="44"/>
      <c r="DF757" s="21"/>
      <c r="DG757" s="44"/>
      <c r="DH757" s="21"/>
      <c r="DI757" s="44"/>
      <c r="DJ757" s="44"/>
      <c r="DK757" s="44"/>
      <c r="DL757" s="44"/>
      <c r="DM757" s="21"/>
      <c r="DN757" s="44"/>
      <c r="DO757" s="44"/>
      <c r="DP757" s="44"/>
      <c r="DQ757" s="44"/>
      <c r="DR757" s="44"/>
      <c r="DS757" s="44"/>
      <c r="DT757" s="44"/>
      <c r="DU757" s="44"/>
      <c r="DV757" s="44"/>
      <c r="DW757" s="44"/>
      <c r="DX757" s="44"/>
      <c r="DY757" s="44"/>
      <c r="DZ757" s="44"/>
      <c r="EA757" s="44"/>
      <c r="EB757" s="21"/>
      <c r="EC757" s="44">
        <v>347069</v>
      </c>
      <c r="ED757" s="44"/>
      <c r="EE757" s="21">
        <v>326272</v>
      </c>
      <c r="EF757" s="44"/>
      <c r="EG757" s="21">
        <v>-217846</v>
      </c>
      <c r="EH757" s="44"/>
      <c r="EI757" s="21">
        <v>1055451</v>
      </c>
      <c r="EJ757" s="44"/>
      <c r="EK757" s="44"/>
      <c r="EL757" s="21"/>
      <c r="EM757" s="44">
        <v>48951</v>
      </c>
      <c r="EN757" s="44"/>
      <c r="EO757" s="44">
        <v>15608</v>
      </c>
      <c r="EP757" s="21"/>
      <c r="EQ757" s="21"/>
      <c r="ER757" s="21"/>
      <c r="ES757" s="21"/>
      <c r="ET757" s="44"/>
      <c r="EU757" s="21"/>
      <c r="EV757" s="44"/>
      <c r="EW757" s="21"/>
      <c r="EX757" s="44"/>
      <c r="EY757" s="44"/>
      <c r="EZ757" s="21"/>
      <c r="FA757" s="21"/>
      <c r="FB757" s="44"/>
      <c r="FC757" s="44"/>
      <c r="FD757" s="21"/>
      <c r="FE757" s="112"/>
      <c r="FF757" s="44"/>
      <c r="FG757" s="44">
        <v>3364191</v>
      </c>
      <c r="FH757" s="44">
        <v>763009</v>
      </c>
      <c r="FI757" s="44">
        <v>3027888</v>
      </c>
      <c r="FJ757" s="44">
        <v>133394</v>
      </c>
      <c r="FK757" s="44">
        <v>2810193</v>
      </c>
      <c r="FL757" s="44"/>
      <c r="FM757" s="44"/>
      <c r="FN757" s="44"/>
      <c r="FO757" s="44"/>
      <c r="FP757" s="44"/>
      <c r="FQ757" s="44"/>
      <c r="FR757" s="44"/>
      <c r="FS757" s="44"/>
      <c r="FT757" s="44">
        <v>59223</v>
      </c>
      <c r="FU757" s="44"/>
      <c r="FV757" s="21">
        <v>190683</v>
      </c>
      <c r="FW757" s="44"/>
      <c r="FX757" s="44">
        <v>185819</v>
      </c>
      <c r="FY757" s="44">
        <v>3883</v>
      </c>
      <c r="FZ757" s="44">
        <v>141574</v>
      </c>
      <c r="GA757" s="44">
        <v>15745</v>
      </c>
      <c r="GB757" s="44"/>
      <c r="GC757" s="44">
        <v>9938</v>
      </c>
      <c r="GD757" s="44">
        <v>319060</v>
      </c>
      <c r="GE757" s="44">
        <v>169450</v>
      </c>
      <c r="GF757" s="44">
        <v>151660</v>
      </c>
      <c r="GG757" s="44">
        <v>599874</v>
      </c>
      <c r="GH757" s="44">
        <v>54797</v>
      </c>
      <c r="GI757" s="44">
        <v>127829</v>
      </c>
      <c r="GJ757" s="44">
        <v>47839</v>
      </c>
      <c r="GK757" s="44">
        <v>1710803</v>
      </c>
      <c r="GL757" s="44">
        <v>31509</v>
      </c>
      <c r="GM757" s="44">
        <v>422761</v>
      </c>
      <c r="GN757" s="44">
        <v>18455</v>
      </c>
      <c r="GO757" s="44">
        <v>27975</v>
      </c>
      <c r="GP757" s="44"/>
      <c r="GQ757" s="44">
        <v>10372</v>
      </c>
      <c r="GR757" s="44">
        <v>45646</v>
      </c>
      <c r="GS757" s="44">
        <v>3711653</v>
      </c>
      <c r="GT757" s="44"/>
      <c r="GU757" s="21">
        <v>147990</v>
      </c>
      <c r="GV757" s="44"/>
      <c r="GW757" s="44"/>
      <c r="GX757" s="44"/>
      <c r="GY757" s="44">
        <v>3859643</v>
      </c>
      <c r="GZ757" s="44">
        <v>3153106</v>
      </c>
      <c r="HA757" s="44"/>
      <c r="HB757" s="44">
        <v>500000</v>
      </c>
      <c r="HC757" s="44">
        <v>206537</v>
      </c>
      <c r="HD757" s="44">
        <v>3859643</v>
      </c>
      <c r="HE757" s="21">
        <v>2644480</v>
      </c>
      <c r="HF757" s="21"/>
      <c r="HG757" s="21"/>
      <c r="HH757" s="21"/>
      <c r="HI757" s="21">
        <v>0</v>
      </c>
      <c r="HJ757" s="44"/>
      <c r="HK757" s="21">
        <v>473653</v>
      </c>
      <c r="HL757" s="21">
        <v>236492</v>
      </c>
      <c r="HM757" s="21">
        <v>710145</v>
      </c>
      <c r="HN757" s="21">
        <v>-562155</v>
      </c>
      <c r="HO757" s="21"/>
      <c r="HP757" s="44"/>
      <c r="HQ757" s="47"/>
      <c r="HR757" s="47">
        <v>500000</v>
      </c>
      <c r="HS757" s="47"/>
      <c r="HT757" s="47" t="s">
        <v>1759</v>
      </c>
      <c r="HU757" s="47">
        <v>0</v>
      </c>
      <c r="HV757" s="47">
        <v>2389</v>
      </c>
      <c r="HW757" s="47">
        <v>0</v>
      </c>
      <c r="HX757" s="47">
        <v>4176</v>
      </c>
      <c r="HY757" s="47">
        <v>15273</v>
      </c>
      <c r="HZ757" s="47">
        <v>48159</v>
      </c>
      <c r="IA757" s="47">
        <v>0</v>
      </c>
      <c r="IB757" s="47">
        <v>0</v>
      </c>
      <c r="IC757" s="47">
        <v>3976</v>
      </c>
      <c r="ID757"/>
      <c r="IE757" s="47">
        <v>3937</v>
      </c>
      <c r="IF757">
        <v>6585</v>
      </c>
      <c r="IG757" s="47">
        <v>5722</v>
      </c>
      <c r="IH757" s="47">
        <v>14999</v>
      </c>
      <c r="II757">
        <v>1208</v>
      </c>
      <c r="IJ757">
        <v>5049</v>
      </c>
      <c r="IK757">
        <v>1048</v>
      </c>
      <c r="IL757">
        <v>8032</v>
      </c>
      <c r="IM757">
        <v>120553</v>
      </c>
      <c r="IN757">
        <v>0</v>
      </c>
      <c r="IO757">
        <v>128</v>
      </c>
      <c r="IP757">
        <v>0</v>
      </c>
      <c r="IQ757">
        <v>23</v>
      </c>
      <c r="IR757">
        <v>0</v>
      </c>
      <c r="IS757">
        <v>0</v>
      </c>
      <c r="IT757">
        <v>151</v>
      </c>
      <c r="IU757">
        <v>155271</v>
      </c>
      <c r="IV757">
        <v>0</v>
      </c>
      <c r="IW757">
        <v>225878</v>
      </c>
      <c r="IX757">
        <v>555377</v>
      </c>
      <c r="IY757">
        <v>1080008</v>
      </c>
      <c r="IZ757">
        <v>0</v>
      </c>
      <c r="JA757">
        <v>0</v>
      </c>
      <c r="JB757">
        <v>184817</v>
      </c>
      <c r="JC757"/>
      <c r="JD757">
        <v>101656</v>
      </c>
      <c r="JE757">
        <v>117334</v>
      </c>
      <c r="JF757">
        <v>104008</v>
      </c>
      <c r="JG757">
        <v>323891</v>
      </c>
      <c r="JH757">
        <v>38842</v>
      </c>
      <c r="JI757">
        <v>104840</v>
      </c>
      <c r="JJ757">
        <v>38495</v>
      </c>
      <c r="JK757">
        <v>333774</v>
      </c>
      <c r="JL757">
        <v>3364191</v>
      </c>
      <c r="JM757">
        <v>0</v>
      </c>
      <c r="JN757">
        <v>9773</v>
      </c>
      <c r="JO757">
        <v>0</v>
      </c>
      <c r="JP757">
        <v>743</v>
      </c>
      <c r="JQ757">
        <v>0</v>
      </c>
      <c r="JR757">
        <v>0</v>
      </c>
      <c r="JS757">
        <v>10516</v>
      </c>
      <c r="JT757"/>
      <c r="JU757"/>
      <c r="JV757"/>
      <c r="JW757"/>
      <c r="JX757"/>
      <c r="JY757"/>
      <c r="JZ757"/>
      <c r="KA757"/>
      <c r="KB757"/>
      <c r="KC757"/>
      <c r="KD757"/>
      <c r="KE757"/>
      <c r="KF757">
        <v>76</v>
      </c>
      <c r="KG757">
        <v>111</v>
      </c>
      <c r="KH757">
        <v>62</v>
      </c>
      <c r="KI757">
        <v>53</v>
      </c>
      <c r="KJ757">
        <v>62</v>
      </c>
      <c r="KK757">
        <v>47</v>
      </c>
      <c r="KL757">
        <v>31</v>
      </c>
      <c r="KM757">
        <v>37</v>
      </c>
      <c r="KN757">
        <v>27</v>
      </c>
      <c r="KO757">
        <v>1</v>
      </c>
      <c r="KP757">
        <v>0</v>
      </c>
      <c r="KQ757">
        <v>0</v>
      </c>
      <c r="KR757">
        <v>1</v>
      </c>
      <c r="KS757">
        <v>0</v>
      </c>
      <c r="KT757">
        <v>0</v>
      </c>
      <c r="KU757">
        <v>1</v>
      </c>
      <c r="KV757">
        <v>0</v>
      </c>
      <c r="KW757">
        <v>0</v>
      </c>
      <c r="KX757">
        <v>0</v>
      </c>
      <c r="KY757">
        <v>0</v>
      </c>
      <c r="KZ757">
        <v>0</v>
      </c>
      <c r="LA757">
        <v>0</v>
      </c>
      <c r="LB757">
        <v>0</v>
      </c>
      <c r="LC757">
        <v>0</v>
      </c>
      <c r="LD757">
        <v>1</v>
      </c>
      <c r="LE757">
        <v>0</v>
      </c>
      <c r="LF757">
        <v>0</v>
      </c>
      <c r="LG757">
        <v>0</v>
      </c>
      <c r="LH757">
        <v>0</v>
      </c>
    </row>
    <row r="758" spans="1:320" s="34" customFormat="1" ht="15" customHeight="1" x14ac:dyDescent="0.25">
      <c r="A758" s="45">
        <v>206361276</v>
      </c>
      <c r="B758" s="45" t="s">
        <v>5914</v>
      </c>
      <c r="C758" s="46">
        <v>45292</v>
      </c>
      <c r="D758" s="46">
        <v>45657</v>
      </c>
      <c r="E758" s="47">
        <v>366</v>
      </c>
      <c r="F758" s="45" t="s">
        <v>883</v>
      </c>
      <c r="G758" s="45" t="s">
        <v>884</v>
      </c>
      <c r="H758" s="45" t="s">
        <v>1448</v>
      </c>
      <c r="I758" s="45" t="s">
        <v>886</v>
      </c>
      <c r="J758" s="45" t="s">
        <v>887</v>
      </c>
      <c r="K758" s="45" t="s">
        <v>1405</v>
      </c>
      <c r="L758" s="45" t="s">
        <v>5757</v>
      </c>
      <c r="M758" s="45" t="s">
        <v>5915</v>
      </c>
      <c r="N758" s="45" t="s">
        <v>5916</v>
      </c>
      <c r="O758" s="45" t="s">
        <v>1451</v>
      </c>
      <c r="P758" s="45" t="s">
        <v>5917</v>
      </c>
      <c r="Q758" s="45" t="s">
        <v>5918</v>
      </c>
      <c r="R758" t="s">
        <v>5919</v>
      </c>
      <c r="S758" s="45" t="s">
        <v>893</v>
      </c>
      <c r="T758"/>
      <c r="U758" s="47">
        <v>59</v>
      </c>
      <c r="V758" s="47">
        <v>59</v>
      </c>
      <c r="W758" s="47" t="s">
        <v>1728</v>
      </c>
      <c r="X758" s="47">
        <v>21594</v>
      </c>
      <c r="Y758" s="47">
        <v>18405</v>
      </c>
      <c r="Z758" s="48">
        <v>194.97</v>
      </c>
      <c r="AA758" s="44">
        <v>205</v>
      </c>
      <c r="AB758" s="44">
        <v>203</v>
      </c>
      <c r="AC758" s="44">
        <v>389</v>
      </c>
      <c r="AD758" s="44">
        <v>1871</v>
      </c>
      <c r="AE758" s="44">
        <v>1419</v>
      </c>
      <c r="AF758" s="44">
        <v>12314</v>
      </c>
      <c r="AG758" s="44"/>
      <c r="AH758" s="47">
        <v>939</v>
      </c>
      <c r="AI758" s="47">
        <v>1</v>
      </c>
      <c r="AJ758">
        <v>1472</v>
      </c>
      <c r="AK758" t="s">
        <v>895</v>
      </c>
      <c r="AL758">
        <v>18405</v>
      </c>
      <c r="AM758"/>
      <c r="AN758"/>
      <c r="AO758"/>
      <c r="AP758"/>
      <c r="AQ758"/>
      <c r="AR758" s="44"/>
      <c r="AS758" s="44"/>
      <c r="AT758" s="44"/>
      <c r="AU758" s="44">
        <v>5832841</v>
      </c>
      <c r="AV758" s="44">
        <v>1341249</v>
      </c>
      <c r="AW758" s="44">
        <v>803429</v>
      </c>
      <c r="AX758" s="44">
        <v>14893</v>
      </c>
      <c r="AY758" s="44">
        <v>6385554</v>
      </c>
      <c r="AZ758" s="21">
        <v>7698643</v>
      </c>
      <c r="BA758" s="21">
        <v>-1313089</v>
      </c>
      <c r="BB758" s="44">
        <v>1865</v>
      </c>
      <c r="BC758" s="44">
        <v>12590</v>
      </c>
      <c r="BD758" s="44"/>
      <c r="BE758" s="44">
        <v>-1323814</v>
      </c>
      <c r="BF758" s="44">
        <v>113701</v>
      </c>
      <c r="BG758" s="44">
        <v>616956</v>
      </c>
      <c r="BH758" s="44">
        <v>431421</v>
      </c>
      <c r="BI758" s="21">
        <v>3955676</v>
      </c>
      <c r="BJ758" s="21"/>
      <c r="BK758" s="21">
        <v>241210</v>
      </c>
      <c r="BL758" s="21">
        <v>321</v>
      </c>
      <c r="BM758" s="21">
        <v>473556</v>
      </c>
      <c r="BN758" s="21">
        <v>5832841</v>
      </c>
      <c r="BO758" s="21"/>
      <c r="BP758" s="21"/>
      <c r="BQ758" s="44"/>
      <c r="BR758" s="21"/>
      <c r="BS758" s="44"/>
      <c r="BT758" s="21"/>
      <c r="BU758" s="44"/>
      <c r="BV758" s="21"/>
      <c r="BW758" s="44">
        <v>337266</v>
      </c>
      <c r="BX758" s="21"/>
      <c r="BY758" s="21">
        <v>573658</v>
      </c>
      <c r="BZ758" s="21"/>
      <c r="CA758" s="44">
        <v>7422</v>
      </c>
      <c r="CB758" s="44"/>
      <c r="CC758" s="44">
        <v>157291</v>
      </c>
      <c r="CD758" s="44"/>
      <c r="CE758" s="44"/>
      <c r="CF758" s="44"/>
      <c r="CG758" s="44">
        <v>263465</v>
      </c>
      <c r="CH758" s="44"/>
      <c r="CI758" s="21">
        <v>1080</v>
      </c>
      <c r="CJ758" s="44"/>
      <c r="CK758" s="21">
        <v>1067</v>
      </c>
      <c r="CL758" s="44"/>
      <c r="CM758" s="44">
        <v>4866</v>
      </c>
      <c r="CN758" s="44">
        <v>8977</v>
      </c>
      <c r="CO758" s="44">
        <v>573595</v>
      </c>
      <c r="CP758" s="44">
        <v>0</v>
      </c>
      <c r="CQ758" s="21">
        <v>465870</v>
      </c>
      <c r="CR758" s="44">
        <v>68375</v>
      </c>
      <c r="CS758" s="44">
        <v>166993</v>
      </c>
      <c r="CT758" s="44">
        <v>17603</v>
      </c>
      <c r="CU758" s="44"/>
      <c r="CV758" s="44">
        <v>34970</v>
      </c>
      <c r="CW758" s="21"/>
      <c r="CX758" s="21"/>
      <c r="CY758" s="21"/>
      <c r="CZ758" s="21"/>
      <c r="DA758" s="21"/>
      <c r="DB758" s="21"/>
      <c r="DC758" s="21"/>
      <c r="DD758" s="21"/>
      <c r="DE758" s="44"/>
      <c r="DF758" s="21"/>
      <c r="DG758" s="44"/>
      <c r="DH758" s="21"/>
      <c r="DI758" s="44"/>
      <c r="DJ758" s="44"/>
      <c r="DK758" s="44"/>
      <c r="DL758" s="44"/>
      <c r="DM758" s="21"/>
      <c r="DN758" s="44"/>
      <c r="DO758" s="44"/>
      <c r="DP758" s="44"/>
      <c r="DQ758" s="44"/>
      <c r="DR758" s="44"/>
      <c r="DS758" s="44"/>
      <c r="DT758" s="44"/>
      <c r="DU758" s="44"/>
      <c r="DV758" s="44"/>
      <c r="DW758" s="44"/>
      <c r="DX758" s="44"/>
      <c r="DY758" s="44">
        <v>-122</v>
      </c>
      <c r="DZ758" s="44"/>
      <c r="EA758" s="44"/>
      <c r="EB758" s="21"/>
      <c r="EC758" s="44">
        <v>44562</v>
      </c>
      <c r="ED758" s="44"/>
      <c r="EE758" s="21">
        <v>151668</v>
      </c>
      <c r="EF758" s="44"/>
      <c r="EG758" s="21">
        <v>-61604</v>
      </c>
      <c r="EH758" s="44"/>
      <c r="EI758" s="21">
        <v>551246</v>
      </c>
      <c r="EJ758" s="44"/>
      <c r="EK758" s="44"/>
      <c r="EL758" s="21"/>
      <c r="EM758" s="44">
        <v>61483</v>
      </c>
      <c r="EN758" s="44"/>
      <c r="EO758" s="44">
        <v>56196</v>
      </c>
      <c r="EP758" s="21"/>
      <c r="EQ758" s="21"/>
      <c r="ER758" s="21"/>
      <c r="ES758" s="21"/>
      <c r="ET758" s="44"/>
      <c r="EU758" s="21"/>
      <c r="EV758" s="44"/>
      <c r="EW758" s="21"/>
      <c r="EX758" s="44"/>
      <c r="EY758" s="44"/>
      <c r="EZ758" s="21"/>
      <c r="FA758" s="21"/>
      <c r="FB758" s="44"/>
      <c r="FC758" s="44"/>
      <c r="FD758" s="21"/>
      <c r="FE758" s="112"/>
      <c r="FF758" s="44"/>
      <c r="FG758" s="44">
        <v>3448886</v>
      </c>
      <c r="FH758" s="44">
        <v>807618</v>
      </c>
      <c r="FI758" s="44">
        <v>3442139</v>
      </c>
      <c r="FJ758" s="44">
        <v>176527</v>
      </c>
      <c r="FK758" s="44">
        <v>2822512</v>
      </c>
      <c r="FL758" s="44"/>
      <c r="FM758" s="44"/>
      <c r="FN758" s="44"/>
      <c r="FO758" s="44"/>
      <c r="FP758" s="44"/>
      <c r="FQ758" s="44"/>
      <c r="FR758" s="44"/>
      <c r="FS758" s="44"/>
      <c r="FT758" s="44">
        <v>3263</v>
      </c>
      <c r="FU758" s="44">
        <v>7265</v>
      </c>
      <c r="FV758" s="21">
        <v>202638</v>
      </c>
      <c r="FW758" s="44"/>
      <c r="FX758" s="44">
        <v>151624</v>
      </c>
      <c r="FY758" s="44">
        <v>25540</v>
      </c>
      <c r="FZ758" s="44">
        <v>107100</v>
      </c>
      <c r="GA758" s="44">
        <v>13161</v>
      </c>
      <c r="GB758" s="44"/>
      <c r="GC758" s="44">
        <v>30974</v>
      </c>
      <c r="GD758" s="44">
        <v>267222</v>
      </c>
      <c r="GE758" s="44">
        <v>135325</v>
      </c>
      <c r="GF758" s="44">
        <v>128175</v>
      </c>
      <c r="GG758" s="44">
        <v>501269</v>
      </c>
      <c r="GH758" s="44">
        <v>77807</v>
      </c>
      <c r="GI758" s="44">
        <v>109920</v>
      </c>
      <c r="GJ758" s="44">
        <v>211949</v>
      </c>
      <c r="GK758" s="44">
        <v>1881282</v>
      </c>
      <c r="GL758" s="44">
        <v>107941</v>
      </c>
      <c r="GM758" s="44">
        <v>679375</v>
      </c>
      <c r="GN758" s="44">
        <v>26991</v>
      </c>
      <c r="GO758" s="44">
        <v>14323</v>
      </c>
      <c r="GP758" s="44"/>
      <c r="GQ758" s="44">
        <v>1450</v>
      </c>
      <c r="GR758" s="44">
        <v>191537</v>
      </c>
      <c r="GS758" s="44">
        <v>764604</v>
      </c>
      <c r="GT758" s="44"/>
      <c r="GU758" s="21">
        <v>326448</v>
      </c>
      <c r="GV758" s="44">
        <v>695857</v>
      </c>
      <c r="GW758" s="44">
        <v>17700</v>
      </c>
      <c r="GX758" s="44">
        <v>10915667</v>
      </c>
      <c r="GY758" s="44">
        <v>12720276</v>
      </c>
      <c r="GZ758" s="44">
        <v>5557865</v>
      </c>
      <c r="HA758" s="44">
        <v>11389752</v>
      </c>
      <c r="HB758" s="44"/>
      <c r="HC758" s="44">
        <v>-4227341</v>
      </c>
      <c r="HD758" s="44">
        <v>12720276</v>
      </c>
      <c r="HE758" s="21"/>
      <c r="HF758" s="21"/>
      <c r="HG758" s="21">
        <v>4949225</v>
      </c>
      <c r="HH758" s="21"/>
      <c r="HI758" s="21">
        <v>0</v>
      </c>
      <c r="HJ758" s="44"/>
      <c r="HK758" s="21">
        <v>336136</v>
      </c>
      <c r="HL758" s="21">
        <v>246465</v>
      </c>
      <c r="HM758" s="21">
        <v>582601</v>
      </c>
      <c r="HN758" s="21">
        <v>-256153</v>
      </c>
      <c r="HO758" s="21"/>
      <c r="HP758" s="44"/>
      <c r="HQ758" s="47"/>
      <c r="HR758" s="47"/>
      <c r="HS758" s="47"/>
      <c r="HT758" s="47" t="s">
        <v>1759</v>
      </c>
      <c r="HU758" s="47">
        <v>0</v>
      </c>
      <c r="HV758" s="47">
        <v>1952</v>
      </c>
      <c r="HW758" s="47">
        <v>0</v>
      </c>
      <c r="HX758" s="47">
        <v>4998</v>
      </c>
      <c r="HY758" s="47">
        <v>17083</v>
      </c>
      <c r="HZ758" s="47">
        <v>42375</v>
      </c>
      <c r="IA758" s="47">
        <v>0</v>
      </c>
      <c r="IB758" s="47">
        <v>0</v>
      </c>
      <c r="IC758" s="47">
        <v>2665</v>
      </c>
      <c r="ID758"/>
      <c r="IE758" s="47">
        <v>2000</v>
      </c>
      <c r="IF758">
        <v>5604</v>
      </c>
      <c r="IG758" s="47">
        <v>5612</v>
      </c>
      <c r="IH758" s="47">
        <v>12249</v>
      </c>
      <c r="II758">
        <v>1984</v>
      </c>
      <c r="IJ758">
        <v>4258</v>
      </c>
      <c r="IK758">
        <v>3944</v>
      </c>
      <c r="IL758">
        <v>10822</v>
      </c>
      <c r="IM758">
        <v>115546</v>
      </c>
      <c r="IN758">
        <v>0</v>
      </c>
      <c r="IO758">
        <v>0</v>
      </c>
      <c r="IP758">
        <v>0</v>
      </c>
      <c r="IQ758">
        <v>0</v>
      </c>
      <c r="IR758">
        <v>0</v>
      </c>
      <c r="IS758">
        <v>0</v>
      </c>
      <c r="IT758">
        <v>0</v>
      </c>
      <c r="IU758">
        <v>135680</v>
      </c>
      <c r="IV758">
        <v>0</v>
      </c>
      <c r="IW758">
        <v>266965</v>
      </c>
      <c r="IX758">
        <v>623099</v>
      </c>
      <c r="IY758">
        <v>953470</v>
      </c>
      <c r="IZ758">
        <v>0</v>
      </c>
      <c r="JA758">
        <v>0</v>
      </c>
      <c r="JB758">
        <v>127712</v>
      </c>
      <c r="JC758"/>
      <c r="JD758">
        <v>67346</v>
      </c>
      <c r="JE758">
        <v>95965</v>
      </c>
      <c r="JF758">
        <v>95377</v>
      </c>
      <c r="JG758">
        <v>263922</v>
      </c>
      <c r="JH758">
        <v>63940</v>
      </c>
      <c r="JI758">
        <v>86539</v>
      </c>
      <c r="JJ758">
        <v>171617</v>
      </c>
      <c r="JK758">
        <v>497254</v>
      </c>
      <c r="JL758">
        <v>3448886</v>
      </c>
      <c r="JM758">
        <v>0</v>
      </c>
      <c r="JN758">
        <v>0</v>
      </c>
      <c r="JO758">
        <v>0</v>
      </c>
      <c r="JP758">
        <v>0</v>
      </c>
      <c r="JQ758">
        <v>0</v>
      </c>
      <c r="JR758">
        <v>0</v>
      </c>
      <c r="JS758">
        <v>0</v>
      </c>
      <c r="JT758"/>
      <c r="JU758"/>
      <c r="JV758"/>
      <c r="JW758"/>
      <c r="JX758"/>
      <c r="JY758"/>
      <c r="JZ758"/>
      <c r="KA758"/>
      <c r="KB758"/>
      <c r="KC758"/>
      <c r="KD758"/>
      <c r="KE758"/>
      <c r="KF758">
        <v>81</v>
      </c>
      <c r="KG758">
        <v>144</v>
      </c>
      <c r="KH758">
        <v>48</v>
      </c>
      <c r="KI758">
        <v>54</v>
      </c>
      <c r="KJ758">
        <v>104</v>
      </c>
      <c r="KK758">
        <v>28</v>
      </c>
      <c r="KL758">
        <v>34</v>
      </c>
      <c r="KM758">
        <v>65</v>
      </c>
      <c r="KN758">
        <v>19</v>
      </c>
      <c r="KO758">
        <v>1</v>
      </c>
      <c r="KP758">
        <v>0</v>
      </c>
      <c r="KQ758">
        <v>0</v>
      </c>
      <c r="KR758">
        <v>1</v>
      </c>
      <c r="KS758">
        <v>0</v>
      </c>
      <c r="KT758">
        <v>0</v>
      </c>
      <c r="KU758">
        <v>1</v>
      </c>
      <c r="KV758">
        <v>0</v>
      </c>
      <c r="KW758">
        <v>0</v>
      </c>
      <c r="KX758">
        <v>0</v>
      </c>
      <c r="KY758">
        <v>0</v>
      </c>
      <c r="KZ758">
        <v>0</v>
      </c>
      <c r="LA758">
        <v>0</v>
      </c>
      <c r="LB758">
        <v>0</v>
      </c>
      <c r="LC758">
        <v>0</v>
      </c>
      <c r="LD758">
        <v>1</v>
      </c>
      <c r="LE758">
        <v>0</v>
      </c>
      <c r="LF758">
        <v>0</v>
      </c>
      <c r="LG758">
        <v>0</v>
      </c>
      <c r="LH758">
        <v>0</v>
      </c>
    </row>
    <row r="759" spans="1:320" s="34" customFormat="1" ht="15" customHeight="1" x14ac:dyDescent="0.25">
      <c r="A759" s="45">
        <v>206361292</v>
      </c>
      <c r="B759" s="45" t="s">
        <v>5920</v>
      </c>
      <c r="C759" s="46">
        <v>45292</v>
      </c>
      <c r="D759" s="46">
        <v>45657</v>
      </c>
      <c r="E759" s="47">
        <v>366</v>
      </c>
      <c r="F759" s="45" t="s">
        <v>883</v>
      </c>
      <c r="G759" s="45" t="s">
        <v>884</v>
      </c>
      <c r="H759" s="45" t="s">
        <v>1448</v>
      </c>
      <c r="I759" s="45" t="s">
        <v>886</v>
      </c>
      <c r="J759" s="45" t="s">
        <v>331</v>
      </c>
      <c r="K759" s="45" t="s">
        <v>1405</v>
      </c>
      <c r="L759" s="45" t="s">
        <v>5765</v>
      </c>
      <c r="M759" s="45" t="s">
        <v>5921</v>
      </c>
      <c r="N759" s="45" t="s">
        <v>5922</v>
      </c>
      <c r="O759" s="45" t="s">
        <v>5768</v>
      </c>
      <c r="P759" s="45" t="s">
        <v>5923</v>
      </c>
      <c r="Q759" s="45" t="s">
        <v>5924</v>
      </c>
      <c r="R759" t="s">
        <v>5925</v>
      </c>
      <c r="S759" s="45" t="s">
        <v>893</v>
      </c>
      <c r="T759" t="s">
        <v>5926</v>
      </c>
      <c r="U759" s="47">
        <v>84</v>
      </c>
      <c r="V759" s="47">
        <v>84</v>
      </c>
      <c r="W759" s="47" t="s">
        <v>894</v>
      </c>
      <c r="X759" s="47">
        <v>30744</v>
      </c>
      <c r="Y759" s="47">
        <v>6410</v>
      </c>
      <c r="Z759" s="48">
        <v>20.85</v>
      </c>
      <c r="AA759" s="44">
        <v>19</v>
      </c>
      <c r="AB759" s="44">
        <v>27</v>
      </c>
      <c r="AC759" s="44"/>
      <c r="AD759" s="44"/>
      <c r="AE759" s="44">
        <v>1764</v>
      </c>
      <c r="AF759" s="44">
        <v>4595</v>
      </c>
      <c r="AG759" s="44"/>
      <c r="AH759" s="47"/>
      <c r="AI759" s="47">
        <v>51</v>
      </c>
      <c r="AJ759"/>
      <c r="AK759" t="s">
        <v>4558</v>
      </c>
      <c r="AL759"/>
      <c r="AM759"/>
      <c r="AN759"/>
      <c r="AO759"/>
      <c r="AP759"/>
      <c r="AQ759">
        <v>6410</v>
      </c>
      <c r="AR759" s="44"/>
      <c r="AS759" s="44"/>
      <c r="AT759" s="44"/>
      <c r="AU759" s="44">
        <v>13241933</v>
      </c>
      <c r="AV759" s="44">
        <v>62779358</v>
      </c>
      <c r="AW759" s="44">
        <v>68438235</v>
      </c>
      <c r="AX759" s="44"/>
      <c r="AY759" s="44">
        <v>7583056</v>
      </c>
      <c r="AZ759" s="21">
        <v>9357036</v>
      </c>
      <c r="BA759" s="21">
        <v>-1773980</v>
      </c>
      <c r="BB759" s="44"/>
      <c r="BC759" s="44"/>
      <c r="BD759" s="44"/>
      <c r="BE759" s="44">
        <v>-1773980</v>
      </c>
      <c r="BF759" s="44"/>
      <c r="BG759" s="44"/>
      <c r="BH759" s="44">
        <v>3523848</v>
      </c>
      <c r="BI759" s="21">
        <v>9610032</v>
      </c>
      <c r="BJ759" s="21"/>
      <c r="BK759" s="21"/>
      <c r="BL759" s="21">
        <v>108053</v>
      </c>
      <c r="BM759" s="21"/>
      <c r="BN759" s="21"/>
      <c r="BO759" s="21"/>
      <c r="BP759" s="21"/>
      <c r="BQ759" s="44"/>
      <c r="BR759" s="21"/>
      <c r="BS759" s="44">
        <v>13241933</v>
      </c>
      <c r="BT759" s="21"/>
      <c r="BU759" s="44"/>
      <c r="BV759" s="21"/>
      <c r="BW759" s="44"/>
      <c r="BX759" s="21"/>
      <c r="BY759" s="21"/>
      <c r="BZ759" s="21"/>
      <c r="CA759" s="44">
        <v>17660817</v>
      </c>
      <c r="CB759" s="44"/>
      <c r="CC759" s="44">
        <v>44413893</v>
      </c>
      <c r="CD759" s="44"/>
      <c r="CE759" s="44"/>
      <c r="CF759" s="44"/>
      <c r="CG759" s="44"/>
      <c r="CH759" s="44"/>
      <c r="CI759" s="21">
        <v>704648</v>
      </c>
      <c r="CJ759" s="44"/>
      <c r="CK759" s="21"/>
      <c r="CL759" s="44"/>
      <c r="CM759" s="44">
        <v>0</v>
      </c>
      <c r="CN759" s="44">
        <v>0</v>
      </c>
      <c r="CO759" s="44">
        <v>1351166</v>
      </c>
      <c r="CP759" s="44">
        <v>50329296</v>
      </c>
      <c r="CQ759" s="21">
        <v>1351744</v>
      </c>
      <c r="CR759" s="44">
        <v>256961</v>
      </c>
      <c r="CS759" s="44">
        <v>9184907</v>
      </c>
      <c r="CT759" s="44">
        <v>287460</v>
      </c>
      <c r="CU759" s="44"/>
      <c r="CV759" s="44">
        <v>17824</v>
      </c>
      <c r="CW759" s="21"/>
      <c r="CX759" s="21"/>
      <c r="CY759" s="21"/>
      <c r="CZ759" s="21"/>
      <c r="DA759" s="21"/>
      <c r="DB759" s="21"/>
      <c r="DC759" s="21"/>
      <c r="DD759" s="21"/>
      <c r="DE759" s="44"/>
      <c r="DF759" s="21"/>
      <c r="DG759" s="44"/>
      <c r="DH759" s="21"/>
      <c r="DI759" s="44"/>
      <c r="DJ759" s="44"/>
      <c r="DK759" s="44"/>
      <c r="DL759" s="44"/>
      <c r="DM759" s="21"/>
      <c r="DN759" s="44"/>
      <c r="DO759" s="44"/>
      <c r="DP759" s="44"/>
      <c r="DQ759" s="44"/>
      <c r="DR759" s="44"/>
      <c r="DS759" s="44">
        <v>11627</v>
      </c>
      <c r="DT759" s="44"/>
      <c r="DU759" s="44"/>
      <c r="DV759" s="44"/>
      <c r="DW759" s="44"/>
      <c r="DX759" s="44"/>
      <c r="DY759" s="44"/>
      <c r="DZ759" s="44"/>
      <c r="EA759" s="44"/>
      <c r="EB759" s="21"/>
      <c r="EC759" s="44"/>
      <c r="ED759" s="44"/>
      <c r="EE759" s="21"/>
      <c r="EF759" s="44"/>
      <c r="EG759" s="21">
        <v>18899139</v>
      </c>
      <c r="EH759" s="44"/>
      <c r="EI759" s="21">
        <v>49207829</v>
      </c>
      <c r="EJ759" s="44"/>
      <c r="EK759" s="44"/>
      <c r="EL759" s="21"/>
      <c r="EM759" s="44">
        <v>-30828</v>
      </c>
      <c r="EN759" s="44"/>
      <c r="EO759" s="44"/>
      <c r="EP759" s="21"/>
      <c r="EQ759" s="21"/>
      <c r="ER759" s="21"/>
      <c r="ES759" s="21"/>
      <c r="ET759" s="44"/>
      <c r="EU759" s="21"/>
      <c r="EV759" s="44"/>
      <c r="EW759" s="21"/>
      <c r="EX759" s="44"/>
      <c r="EY759" s="44"/>
      <c r="EZ759" s="21"/>
      <c r="FA759" s="21"/>
      <c r="FB759" s="44"/>
      <c r="FC759" s="44">
        <v>350468</v>
      </c>
      <c r="FD759" s="21"/>
      <c r="FE759" s="112"/>
      <c r="FF759" s="44"/>
      <c r="FG759" s="44">
        <v>4598298</v>
      </c>
      <c r="FH759" s="44">
        <v>3135361</v>
      </c>
      <c r="FI759" s="44">
        <v>1623377</v>
      </c>
      <c r="FJ759" s="44"/>
      <c r="FK759" s="44"/>
      <c r="FL759" s="44"/>
      <c r="FM759" s="44"/>
      <c r="FN759" s="44"/>
      <c r="FO759" s="44"/>
      <c r="FP759" s="44">
        <v>5523690</v>
      </c>
      <c r="FQ759" s="44"/>
      <c r="FR759" s="44"/>
      <c r="FS759" s="44"/>
      <c r="FT759" s="44"/>
      <c r="FU759" s="44"/>
      <c r="FV759" s="21">
        <v>107893</v>
      </c>
      <c r="FW759" s="44">
        <v>2286849</v>
      </c>
      <c r="FX759" s="44">
        <v>102536</v>
      </c>
      <c r="FY759" s="44">
        <v>40755</v>
      </c>
      <c r="FZ759" s="44">
        <v>382092</v>
      </c>
      <c r="GA759" s="44">
        <v>13252</v>
      </c>
      <c r="GB759" s="44"/>
      <c r="GC759" s="44">
        <v>4492</v>
      </c>
      <c r="GD759" s="44">
        <v>33802</v>
      </c>
      <c r="GE759" s="44">
        <v>34134</v>
      </c>
      <c r="GF759" s="44">
        <v>25198</v>
      </c>
      <c r="GG759" s="44">
        <v>144414</v>
      </c>
      <c r="GH759" s="44">
        <v>122703</v>
      </c>
      <c r="GI759" s="44">
        <v>49109</v>
      </c>
      <c r="GJ759" s="44">
        <v>42372</v>
      </c>
      <c r="GK759" s="44">
        <v>443745</v>
      </c>
      <c r="GL759" s="44"/>
      <c r="GM759" s="44"/>
      <c r="GN759" s="44"/>
      <c r="GO759" s="44"/>
      <c r="GP759" s="44"/>
      <c r="GQ759" s="44"/>
      <c r="GR759" s="44"/>
      <c r="GS759" s="44"/>
      <c r="GT759" s="44"/>
      <c r="GU759" s="21"/>
      <c r="GV759" s="44"/>
      <c r="GW759" s="44"/>
      <c r="GX759" s="44"/>
      <c r="GY759" s="44"/>
      <c r="GZ759" s="44"/>
      <c r="HA759" s="44"/>
      <c r="HB759" s="44"/>
      <c r="HC759" s="44"/>
      <c r="HD759" s="44"/>
      <c r="HE759" s="21"/>
      <c r="HF759" s="21"/>
      <c r="HG759" s="21"/>
      <c r="HH759" s="21"/>
      <c r="HI759" s="21">
        <v>0</v>
      </c>
      <c r="HJ759" s="44"/>
      <c r="HK759" s="21"/>
      <c r="HL759" s="21"/>
      <c r="HM759" s="21">
        <v>0</v>
      </c>
      <c r="HN759" s="21">
        <v>0</v>
      </c>
      <c r="HO759" s="21"/>
      <c r="HP759" s="44"/>
      <c r="HQ759" s="47"/>
      <c r="HR759" s="47"/>
      <c r="HS759" s="47"/>
      <c r="HT759" s="47">
        <v>0</v>
      </c>
      <c r="HU759" s="47">
        <v>0</v>
      </c>
      <c r="HV759" s="47">
        <v>2797</v>
      </c>
      <c r="HW759" s="47">
        <v>0</v>
      </c>
      <c r="HX759" s="47">
        <v>9191</v>
      </c>
      <c r="HY759" s="47">
        <v>25281</v>
      </c>
      <c r="HZ759" s="47">
        <v>25859</v>
      </c>
      <c r="IA759" s="47">
        <v>0</v>
      </c>
      <c r="IB759" s="47">
        <v>0</v>
      </c>
      <c r="IC759" s="47">
        <v>0</v>
      </c>
      <c r="ID759">
        <v>26660</v>
      </c>
      <c r="IE759" s="47">
        <v>489</v>
      </c>
      <c r="IF759">
        <v>1010</v>
      </c>
      <c r="IG759" s="47">
        <v>811</v>
      </c>
      <c r="IH759" s="47">
        <v>3082</v>
      </c>
      <c r="II759">
        <v>1708</v>
      </c>
      <c r="IJ759">
        <v>506</v>
      </c>
      <c r="IK759">
        <v>353</v>
      </c>
      <c r="IL759">
        <v>4830</v>
      </c>
      <c r="IM759">
        <v>102577</v>
      </c>
      <c r="IN759">
        <v>0</v>
      </c>
      <c r="IO759">
        <v>0</v>
      </c>
      <c r="IP759">
        <v>0</v>
      </c>
      <c r="IQ759">
        <v>0</v>
      </c>
      <c r="IR759">
        <v>0</v>
      </c>
      <c r="IS759">
        <v>0</v>
      </c>
      <c r="IT759">
        <v>0</v>
      </c>
      <c r="IU759">
        <v>159392</v>
      </c>
      <c r="IV759">
        <v>0</v>
      </c>
      <c r="IW759">
        <v>752034</v>
      </c>
      <c r="IX759">
        <v>1017824</v>
      </c>
      <c r="IY759">
        <v>729352</v>
      </c>
      <c r="IZ759">
        <v>0</v>
      </c>
      <c r="JA759">
        <v>0</v>
      </c>
      <c r="JB759">
        <v>0</v>
      </c>
      <c r="JC759">
        <v>1473741</v>
      </c>
      <c r="JD759">
        <v>20735</v>
      </c>
      <c r="JE759">
        <v>22409</v>
      </c>
      <c r="JF759">
        <v>17374</v>
      </c>
      <c r="JG759">
        <v>63249</v>
      </c>
      <c r="JH759">
        <v>75368</v>
      </c>
      <c r="JI759">
        <v>13901</v>
      </c>
      <c r="JJ759">
        <v>26100</v>
      </c>
      <c r="JK759">
        <v>226819</v>
      </c>
      <c r="JL759">
        <v>4598298</v>
      </c>
      <c r="JM759">
        <v>0</v>
      </c>
      <c r="JN759">
        <v>0</v>
      </c>
      <c r="JO759">
        <v>0</v>
      </c>
      <c r="JP759">
        <v>0</v>
      </c>
      <c r="JQ759">
        <v>0</v>
      </c>
      <c r="JR759">
        <v>0</v>
      </c>
      <c r="JS759">
        <v>0</v>
      </c>
      <c r="JT759"/>
      <c r="JU759"/>
      <c r="JV759"/>
      <c r="JW759"/>
      <c r="JX759">
        <v>26660</v>
      </c>
      <c r="JY759"/>
      <c r="JZ759"/>
      <c r="KA759"/>
      <c r="KB759"/>
      <c r="KC759"/>
      <c r="KD759">
        <v>1473741</v>
      </c>
      <c r="KE759"/>
      <c r="KF759">
        <v>88</v>
      </c>
      <c r="KG759">
        <v>106</v>
      </c>
      <c r="KH759">
        <v>70</v>
      </c>
      <c r="KI759">
        <v>81</v>
      </c>
      <c r="KJ759">
        <v>95</v>
      </c>
      <c r="KK759">
        <v>67</v>
      </c>
      <c r="KL759">
        <v>29</v>
      </c>
      <c r="KM759">
        <v>44</v>
      </c>
      <c r="KN759">
        <v>21</v>
      </c>
      <c r="KO759">
        <v>0</v>
      </c>
      <c r="KP759">
        <v>1</v>
      </c>
      <c r="KQ759">
        <v>0</v>
      </c>
      <c r="KR759">
        <v>0</v>
      </c>
      <c r="KS759">
        <v>1</v>
      </c>
      <c r="KT759">
        <v>0</v>
      </c>
      <c r="KU759">
        <v>0</v>
      </c>
      <c r="KV759">
        <v>0</v>
      </c>
      <c r="KW759">
        <v>0</v>
      </c>
      <c r="KX759">
        <v>0</v>
      </c>
      <c r="KY759">
        <v>0</v>
      </c>
      <c r="KZ759">
        <v>1</v>
      </c>
      <c r="LA759">
        <v>0</v>
      </c>
      <c r="LB759">
        <v>0</v>
      </c>
      <c r="LC759">
        <v>0</v>
      </c>
      <c r="LD759">
        <v>1</v>
      </c>
      <c r="LE759">
        <v>0</v>
      </c>
      <c r="LF759">
        <v>0</v>
      </c>
      <c r="LG759">
        <v>0</v>
      </c>
      <c r="LH759">
        <v>0</v>
      </c>
    </row>
    <row r="760" spans="1:320" s="34" customFormat="1" ht="15" customHeight="1" x14ac:dyDescent="0.25">
      <c r="A760" s="45">
        <v>206361299</v>
      </c>
      <c r="B760" s="45" t="s">
        <v>5927</v>
      </c>
      <c r="C760" s="46">
        <v>45292</v>
      </c>
      <c r="D760" s="46">
        <v>45657</v>
      </c>
      <c r="E760" s="47">
        <v>366</v>
      </c>
      <c r="F760" s="45" t="s">
        <v>883</v>
      </c>
      <c r="G760" s="45" t="s">
        <v>884</v>
      </c>
      <c r="H760" s="45" t="s">
        <v>1448</v>
      </c>
      <c r="I760" s="45" t="s">
        <v>886</v>
      </c>
      <c r="J760" s="45" t="s">
        <v>887</v>
      </c>
      <c r="K760" s="45" t="s">
        <v>1405</v>
      </c>
      <c r="L760" s="45" t="s">
        <v>5757</v>
      </c>
      <c r="M760" s="45" t="s">
        <v>5928</v>
      </c>
      <c r="N760" s="45" t="s">
        <v>5929</v>
      </c>
      <c r="O760" s="45" t="s">
        <v>1451</v>
      </c>
      <c r="P760" s="45" t="s">
        <v>5930</v>
      </c>
      <c r="Q760" s="45" t="s">
        <v>5931</v>
      </c>
      <c r="R760" t="s">
        <v>5932</v>
      </c>
      <c r="S760" s="45" t="s">
        <v>893</v>
      </c>
      <c r="T760"/>
      <c r="U760" s="47">
        <v>216</v>
      </c>
      <c r="V760" s="47">
        <v>216</v>
      </c>
      <c r="W760" s="47" t="s">
        <v>913</v>
      </c>
      <c r="X760" s="47">
        <v>79056</v>
      </c>
      <c r="Y760" s="47">
        <v>75705</v>
      </c>
      <c r="Z760" s="48">
        <v>224.67</v>
      </c>
      <c r="AA760" s="44">
        <v>548</v>
      </c>
      <c r="AB760" s="44">
        <v>536</v>
      </c>
      <c r="AC760" s="44">
        <v>13693</v>
      </c>
      <c r="AD760" s="44">
        <v>17351</v>
      </c>
      <c r="AE760" s="44">
        <v>5769</v>
      </c>
      <c r="AF760" s="44">
        <v>34035</v>
      </c>
      <c r="AG760" s="44"/>
      <c r="AH760" s="47">
        <v>559</v>
      </c>
      <c r="AI760" s="47">
        <v>15</v>
      </c>
      <c r="AJ760">
        <v>4283</v>
      </c>
      <c r="AK760" t="s">
        <v>895</v>
      </c>
      <c r="AL760">
        <v>75705</v>
      </c>
      <c r="AM760"/>
      <c r="AN760"/>
      <c r="AO760"/>
      <c r="AP760"/>
      <c r="AQ760"/>
      <c r="AR760" s="44"/>
      <c r="AS760" s="44"/>
      <c r="AT760" s="44"/>
      <c r="AU760" s="44">
        <v>59232700</v>
      </c>
      <c r="AV760" s="44">
        <v>10922672</v>
      </c>
      <c r="AW760" s="44">
        <v>35528881</v>
      </c>
      <c r="AX760" s="44">
        <v>29210</v>
      </c>
      <c r="AY760" s="44">
        <v>34655701</v>
      </c>
      <c r="AZ760" s="21">
        <v>32191131</v>
      </c>
      <c r="BA760" s="21">
        <v>2464570</v>
      </c>
      <c r="BB760" s="44">
        <v>-5</v>
      </c>
      <c r="BC760" s="44"/>
      <c r="BD760" s="44"/>
      <c r="BE760" s="44">
        <v>2464565</v>
      </c>
      <c r="BF760" s="44">
        <v>17116250</v>
      </c>
      <c r="BG760" s="44">
        <v>21640850</v>
      </c>
      <c r="BH760" s="44">
        <v>2596050</v>
      </c>
      <c r="BI760" s="21">
        <v>15315750</v>
      </c>
      <c r="BJ760" s="21"/>
      <c r="BK760" s="21">
        <v>629700</v>
      </c>
      <c r="BL760" s="21">
        <v>6750</v>
      </c>
      <c r="BM760" s="21">
        <v>1927350</v>
      </c>
      <c r="BN760" s="21">
        <v>59232700</v>
      </c>
      <c r="BO760" s="21"/>
      <c r="BP760" s="21"/>
      <c r="BQ760" s="44"/>
      <c r="BR760" s="21"/>
      <c r="BS760" s="44"/>
      <c r="BT760" s="21"/>
      <c r="BU760" s="44"/>
      <c r="BV760" s="21"/>
      <c r="BW760" s="44">
        <v>6831797</v>
      </c>
      <c r="BX760" s="21"/>
      <c r="BY760" s="21">
        <v>3815196</v>
      </c>
      <c r="BZ760" s="21"/>
      <c r="CA760" s="44">
        <v>90238</v>
      </c>
      <c r="CB760" s="44"/>
      <c r="CC760" s="44">
        <v>407</v>
      </c>
      <c r="CD760" s="44"/>
      <c r="CE760" s="44"/>
      <c r="CF760" s="44"/>
      <c r="CG760" s="44">
        <v>184235</v>
      </c>
      <c r="CH760" s="44"/>
      <c r="CI760" s="21">
        <v>799</v>
      </c>
      <c r="CJ760" s="44"/>
      <c r="CK760" s="21"/>
      <c r="CL760" s="44"/>
      <c r="CM760" s="44">
        <v>0</v>
      </c>
      <c r="CN760" s="44">
        <v>0</v>
      </c>
      <c r="CO760" s="44">
        <v>4961150</v>
      </c>
      <c r="CP760" s="44">
        <v>0</v>
      </c>
      <c r="CQ760" s="21">
        <v>4458375</v>
      </c>
      <c r="CR760" s="44">
        <v>234600</v>
      </c>
      <c r="CS760" s="44">
        <v>916142</v>
      </c>
      <c r="CT760" s="44">
        <v>150752</v>
      </c>
      <c r="CU760" s="44"/>
      <c r="CV760" s="44">
        <v>201653</v>
      </c>
      <c r="CW760" s="21"/>
      <c r="CX760" s="21"/>
      <c r="CY760" s="21"/>
      <c r="CZ760" s="21"/>
      <c r="DA760" s="21"/>
      <c r="DB760" s="21"/>
      <c r="DC760" s="21"/>
      <c r="DD760" s="21"/>
      <c r="DE760" s="44"/>
      <c r="DF760" s="21"/>
      <c r="DG760" s="44"/>
      <c r="DH760" s="21"/>
      <c r="DI760" s="44"/>
      <c r="DJ760" s="44"/>
      <c r="DK760" s="44"/>
      <c r="DL760" s="44"/>
      <c r="DM760" s="21"/>
      <c r="DN760" s="44"/>
      <c r="DO760" s="44"/>
      <c r="DP760" s="44"/>
      <c r="DQ760" s="44"/>
      <c r="DR760" s="44"/>
      <c r="DS760" s="44"/>
      <c r="DT760" s="44"/>
      <c r="DU760" s="44"/>
      <c r="DV760" s="44"/>
      <c r="DW760" s="44"/>
      <c r="DX760" s="44"/>
      <c r="DY760" s="44">
        <v>2566</v>
      </c>
      <c r="DZ760" s="44"/>
      <c r="EA760" s="44"/>
      <c r="EB760" s="21"/>
      <c r="EC760" s="44">
        <v>10563686</v>
      </c>
      <c r="ED760" s="44"/>
      <c r="EE760" s="21">
        <v>16209723</v>
      </c>
      <c r="EF760" s="44"/>
      <c r="EG760" s="21">
        <v>761169</v>
      </c>
      <c r="EH760" s="44"/>
      <c r="EI760" s="21">
        <v>6540267</v>
      </c>
      <c r="EJ760" s="44"/>
      <c r="EK760" s="44"/>
      <c r="EL760" s="21"/>
      <c r="EM760" s="44">
        <v>647455</v>
      </c>
      <c r="EN760" s="44"/>
      <c r="EO760" s="44">
        <v>804015</v>
      </c>
      <c r="EP760" s="21"/>
      <c r="EQ760" s="21"/>
      <c r="ER760" s="21"/>
      <c r="ES760" s="21"/>
      <c r="ET760" s="44"/>
      <c r="EU760" s="21"/>
      <c r="EV760" s="44"/>
      <c r="EW760" s="21"/>
      <c r="EX760" s="44"/>
      <c r="EY760" s="44"/>
      <c r="EZ760" s="21"/>
      <c r="FA760" s="21"/>
      <c r="FB760" s="44"/>
      <c r="FC760" s="44"/>
      <c r="FD760" s="21"/>
      <c r="FE760" s="112"/>
      <c r="FF760" s="44"/>
      <c r="FG760" s="44">
        <v>14612003</v>
      </c>
      <c r="FH760" s="44">
        <v>4131188</v>
      </c>
      <c r="FI760" s="44">
        <v>13447940</v>
      </c>
      <c r="FJ760" s="44">
        <v>660379</v>
      </c>
      <c r="FK760" s="44">
        <v>12442381</v>
      </c>
      <c r="FL760" s="44"/>
      <c r="FM760" s="44"/>
      <c r="FN760" s="44"/>
      <c r="FO760" s="44"/>
      <c r="FP760" s="44"/>
      <c r="FQ760" s="44"/>
      <c r="FR760" s="44"/>
      <c r="FS760" s="44"/>
      <c r="FT760" s="44">
        <v>40126</v>
      </c>
      <c r="FU760" s="44"/>
      <c r="FV760" s="21">
        <v>1198115</v>
      </c>
      <c r="FW760" s="44">
        <v>48703</v>
      </c>
      <c r="FX760" s="44">
        <v>794358</v>
      </c>
      <c r="FY760" s="44">
        <v>77653</v>
      </c>
      <c r="FZ760" s="44">
        <v>408021</v>
      </c>
      <c r="GA760" s="44">
        <v>72798</v>
      </c>
      <c r="GB760" s="44"/>
      <c r="GC760" s="44">
        <v>234273</v>
      </c>
      <c r="GD760" s="44">
        <v>742072</v>
      </c>
      <c r="GE760" s="44">
        <v>866966</v>
      </c>
      <c r="GF760" s="44">
        <v>376506</v>
      </c>
      <c r="GG760" s="44">
        <v>2229334</v>
      </c>
      <c r="GH760" s="44">
        <v>163796</v>
      </c>
      <c r="GI760" s="44">
        <v>266173</v>
      </c>
      <c r="GJ760" s="44">
        <v>162918</v>
      </c>
      <c r="GK760" s="44">
        <v>7855254</v>
      </c>
      <c r="GL760" s="44">
        <v>52711</v>
      </c>
      <c r="GM760" s="44">
        <v>2488874</v>
      </c>
      <c r="GN760" s="44">
        <v>118803</v>
      </c>
      <c r="GO760" s="44">
        <v>44498</v>
      </c>
      <c r="GP760" s="44"/>
      <c r="GQ760" s="44">
        <v>29440</v>
      </c>
      <c r="GR760" s="44">
        <v>1477358</v>
      </c>
      <c r="GS760" s="44">
        <v>34042710</v>
      </c>
      <c r="GT760" s="44"/>
      <c r="GU760" s="21">
        <v>355393</v>
      </c>
      <c r="GV760" s="44"/>
      <c r="GW760" s="44">
        <v>256161</v>
      </c>
      <c r="GX760" s="44"/>
      <c r="GY760" s="44">
        <v>34654264</v>
      </c>
      <c r="GZ760" s="44">
        <v>4920363</v>
      </c>
      <c r="HA760" s="44"/>
      <c r="HB760" s="44"/>
      <c r="HC760" s="44">
        <v>29733901</v>
      </c>
      <c r="HD760" s="44">
        <v>34654264</v>
      </c>
      <c r="HE760" s="21">
        <v>28797978</v>
      </c>
      <c r="HF760" s="21"/>
      <c r="HG760" s="21"/>
      <c r="HH760" s="21"/>
      <c r="HI760" s="21">
        <v>0</v>
      </c>
      <c r="HJ760" s="44"/>
      <c r="HK760" s="21">
        <v>124086</v>
      </c>
      <c r="HL760" s="21">
        <v>531329</v>
      </c>
      <c r="HM760" s="21">
        <v>655415</v>
      </c>
      <c r="HN760" s="21">
        <v>-300022</v>
      </c>
      <c r="HO760" s="21"/>
      <c r="HP760" s="44"/>
      <c r="HQ760" s="47"/>
      <c r="HR760" s="47"/>
      <c r="HS760" s="47"/>
      <c r="HT760" s="47" t="s">
        <v>1759</v>
      </c>
      <c r="HU760" s="47">
        <v>0</v>
      </c>
      <c r="HV760" s="47">
        <v>2043</v>
      </c>
      <c r="HW760" s="47">
        <v>0</v>
      </c>
      <c r="HX760" s="47">
        <v>13105</v>
      </c>
      <c r="HY760" s="47">
        <v>100336</v>
      </c>
      <c r="HZ760" s="47">
        <v>178873</v>
      </c>
      <c r="IA760" s="47">
        <v>0</v>
      </c>
      <c r="IB760" s="47">
        <v>0</v>
      </c>
      <c r="IC760" s="47">
        <v>0</v>
      </c>
      <c r="ID760">
        <v>36460</v>
      </c>
      <c r="IE760" s="47">
        <v>7079</v>
      </c>
      <c r="IF760">
        <v>30010</v>
      </c>
      <c r="IG760" s="47">
        <v>11602</v>
      </c>
      <c r="IH760" s="47">
        <v>46377</v>
      </c>
      <c r="II760">
        <v>3748</v>
      </c>
      <c r="IJ760">
        <v>9926</v>
      </c>
      <c r="IK760">
        <v>2331</v>
      </c>
      <c r="IL760">
        <v>27222</v>
      </c>
      <c r="IM760">
        <v>469112</v>
      </c>
      <c r="IN760">
        <v>0</v>
      </c>
      <c r="IO760">
        <v>0</v>
      </c>
      <c r="IP760">
        <v>0</v>
      </c>
      <c r="IQ760">
        <v>0</v>
      </c>
      <c r="IR760">
        <v>0</v>
      </c>
      <c r="IS760">
        <v>0</v>
      </c>
      <c r="IT760">
        <v>0</v>
      </c>
      <c r="IU760">
        <v>220501</v>
      </c>
      <c r="IV760">
        <v>0</v>
      </c>
      <c r="IW760">
        <v>762807</v>
      </c>
      <c r="IX760">
        <v>3587547</v>
      </c>
      <c r="IY760">
        <v>4184266</v>
      </c>
      <c r="IZ760">
        <v>0</v>
      </c>
      <c r="JA760">
        <v>0</v>
      </c>
      <c r="JB760">
        <v>0</v>
      </c>
      <c r="JC760">
        <v>1610347</v>
      </c>
      <c r="JD760">
        <v>173006</v>
      </c>
      <c r="JE760">
        <v>571007</v>
      </c>
      <c r="JF760">
        <v>202243</v>
      </c>
      <c r="JG760">
        <v>1033584</v>
      </c>
      <c r="JH760">
        <v>112251</v>
      </c>
      <c r="JI760">
        <v>185028</v>
      </c>
      <c r="JJ760">
        <v>116326</v>
      </c>
      <c r="JK760">
        <v>1853090</v>
      </c>
      <c r="JL760">
        <v>14612003</v>
      </c>
      <c r="JM760">
        <v>0</v>
      </c>
      <c r="JN760">
        <v>0</v>
      </c>
      <c r="JO760">
        <v>0</v>
      </c>
      <c r="JP760">
        <v>0</v>
      </c>
      <c r="JQ760">
        <v>0</v>
      </c>
      <c r="JR760">
        <v>0</v>
      </c>
      <c r="JS760">
        <v>0</v>
      </c>
      <c r="JT760"/>
      <c r="JU760"/>
      <c r="JV760"/>
      <c r="JW760"/>
      <c r="JX760"/>
      <c r="JY760">
        <v>36460</v>
      </c>
      <c r="JZ760"/>
      <c r="KA760"/>
      <c r="KB760"/>
      <c r="KC760"/>
      <c r="KD760"/>
      <c r="KE760">
        <v>1610347</v>
      </c>
      <c r="KF760">
        <v>289</v>
      </c>
      <c r="KG760">
        <v>466</v>
      </c>
      <c r="KH760">
        <v>195</v>
      </c>
      <c r="KI760">
        <v>213</v>
      </c>
      <c r="KJ760">
        <v>339</v>
      </c>
      <c r="KK760">
        <v>143</v>
      </c>
      <c r="KL760">
        <v>112</v>
      </c>
      <c r="KM760">
        <v>181</v>
      </c>
      <c r="KN760">
        <v>77</v>
      </c>
      <c r="KO760">
        <v>1</v>
      </c>
      <c r="KP760">
        <v>0</v>
      </c>
      <c r="KQ760">
        <v>0</v>
      </c>
      <c r="KR760">
        <v>0</v>
      </c>
      <c r="KS760">
        <v>0</v>
      </c>
      <c r="KT760">
        <v>1</v>
      </c>
      <c r="KU760">
        <v>1</v>
      </c>
      <c r="KV760">
        <v>0</v>
      </c>
      <c r="KW760">
        <v>0</v>
      </c>
      <c r="KX760">
        <v>0</v>
      </c>
      <c r="KY760">
        <v>0</v>
      </c>
      <c r="KZ760">
        <v>0</v>
      </c>
      <c r="LA760">
        <v>0</v>
      </c>
      <c r="LB760">
        <v>0</v>
      </c>
      <c r="LC760">
        <v>0</v>
      </c>
      <c r="LD760">
        <v>1</v>
      </c>
      <c r="LE760">
        <v>0</v>
      </c>
      <c r="LF760">
        <v>0</v>
      </c>
      <c r="LG760">
        <v>0</v>
      </c>
      <c r="LH760">
        <v>0</v>
      </c>
    </row>
    <row r="761" spans="1:320" s="34" customFormat="1" ht="15" customHeight="1" x14ac:dyDescent="0.25">
      <c r="A761" s="45">
        <v>206361301</v>
      </c>
      <c r="B761" s="45" t="s">
        <v>5933</v>
      </c>
      <c r="C761" s="46">
        <v>45292</v>
      </c>
      <c r="D761" s="46">
        <v>45657</v>
      </c>
      <c r="E761" s="47">
        <v>366</v>
      </c>
      <c r="F761" s="45" t="s">
        <v>883</v>
      </c>
      <c r="G761" s="45" t="s">
        <v>893</v>
      </c>
      <c r="H761" s="45" t="s">
        <v>1448</v>
      </c>
      <c r="I761" s="45" t="s">
        <v>916</v>
      </c>
      <c r="J761" s="45" t="s">
        <v>331</v>
      </c>
      <c r="K761" s="45" t="s">
        <v>1405</v>
      </c>
      <c r="L761" s="45" t="s">
        <v>5765</v>
      </c>
      <c r="M761" s="45" t="s">
        <v>5934</v>
      </c>
      <c r="N761" s="45" t="s">
        <v>5935</v>
      </c>
      <c r="O761" s="45" t="s">
        <v>5800</v>
      </c>
      <c r="P761" s="45" t="s">
        <v>5815</v>
      </c>
      <c r="Q761" s="45" t="s">
        <v>5936</v>
      </c>
      <c r="R761" t="s">
        <v>5937</v>
      </c>
      <c r="S761" s="45" t="s">
        <v>893</v>
      </c>
      <c r="T761" t="s">
        <v>1963</v>
      </c>
      <c r="U761" s="47">
        <v>48</v>
      </c>
      <c r="V761" s="47">
        <v>48</v>
      </c>
      <c r="W761" s="47" t="s">
        <v>1728</v>
      </c>
      <c r="X761" s="47">
        <v>17568</v>
      </c>
      <c r="Y761" s="47">
        <v>15824</v>
      </c>
      <c r="Z761" s="48">
        <v>207.34</v>
      </c>
      <c r="AA761" s="44">
        <v>108</v>
      </c>
      <c r="AB761" s="44">
        <v>104</v>
      </c>
      <c r="AC761" s="44">
        <v>1399</v>
      </c>
      <c r="AD761" s="44">
        <v>786</v>
      </c>
      <c r="AE761" s="44">
        <v>6111</v>
      </c>
      <c r="AF761" s="44">
        <v>3348</v>
      </c>
      <c r="AG761" s="44">
        <v>10</v>
      </c>
      <c r="AH761" s="47"/>
      <c r="AI761" s="47">
        <v>4170</v>
      </c>
      <c r="AJ761"/>
      <c r="AK761" t="s">
        <v>895</v>
      </c>
      <c r="AL761">
        <v>15824</v>
      </c>
      <c r="AM761"/>
      <c r="AN761"/>
      <c r="AO761"/>
      <c r="AP761"/>
      <c r="AQ761"/>
      <c r="AR761" s="44"/>
      <c r="AS761" s="44"/>
      <c r="AT761" s="44"/>
      <c r="AU761" s="44">
        <v>6267184</v>
      </c>
      <c r="AV761" s="44">
        <v>1120491</v>
      </c>
      <c r="AW761" s="44">
        <v>1135199</v>
      </c>
      <c r="AX761" s="44">
        <v>54219</v>
      </c>
      <c r="AY761" s="44">
        <v>6306695</v>
      </c>
      <c r="AZ761" s="21">
        <v>7626319</v>
      </c>
      <c r="BA761" s="21">
        <v>-1319624</v>
      </c>
      <c r="BB761" s="44">
        <v>1926572</v>
      </c>
      <c r="BC761" s="44"/>
      <c r="BD761" s="44"/>
      <c r="BE761" s="44">
        <v>606948</v>
      </c>
      <c r="BF761" s="44">
        <v>554082</v>
      </c>
      <c r="BG761" s="44">
        <v>311300</v>
      </c>
      <c r="BH761" s="44">
        <v>2420296</v>
      </c>
      <c r="BI761" s="21">
        <v>1325994</v>
      </c>
      <c r="BJ761" s="21">
        <v>3961</v>
      </c>
      <c r="BK761" s="21"/>
      <c r="BL761" s="21">
        <v>1651551</v>
      </c>
      <c r="BM761" s="21"/>
      <c r="BN761" s="21">
        <v>6267184</v>
      </c>
      <c r="BO761" s="21"/>
      <c r="BP761" s="21"/>
      <c r="BQ761" s="44"/>
      <c r="BR761" s="21"/>
      <c r="BS761" s="44"/>
      <c r="BT761" s="21"/>
      <c r="BU761" s="44"/>
      <c r="BV761" s="21"/>
      <c r="BW761" s="44">
        <v>415664</v>
      </c>
      <c r="BX761" s="21">
        <v>253588</v>
      </c>
      <c r="BY761" s="21">
        <v>324625</v>
      </c>
      <c r="BZ761" s="21">
        <v>30416</v>
      </c>
      <c r="CA761" s="44">
        <v>487</v>
      </c>
      <c r="CB761" s="44"/>
      <c r="CC761" s="44">
        <v>20</v>
      </c>
      <c r="CD761" s="44"/>
      <c r="CE761" s="44"/>
      <c r="CF761" s="44"/>
      <c r="CG761" s="44"/>
      <c r="CH761" s="44"/>
      <c r="CI761" s="21">
        <v>95691</v>
      </c>
      <c r="CJ761" s="44"/>
      <c r="CK761" s="21"/>
      <c r="CL761" s="44"/>
      <c r="CM761" s="44">
        <v>0</v>
      </c>
      <c r="CN761" s="44">
        <v>0</v>
      </c>
      <c r="CO761" s="44">
        <v>552834</v>
      </c>
      <c r="CP761" s="44">
        <v>0</v>
      </c>
      <c r="CQ761" s="21">
        <v>342801</v>
      </c>
      <c r="CR761" s="44">
        <v>24180</v>
      </c>
      <c r="CS761" s="44">
        <v>101094</v>
      </c>
      <c r="CT761" s="44">
        <v>9453</v>
      </c>
      <c r="CU761" s="44"/>
      <c r="CV761" s="44">
        <v>90129</v>
      </c>
      <c r="CW761" s="21"/>
      <c r="CX761" s="21"/>
      <c r="CY761" s="21"/>
      <c r="CZ761" s="21"/>
      <c r="DA761" s="21"/>
      <c r="DB761" s="21"/>
      <c r="DC761" s="21"/>
      <c r="DD761" s="21"/>
      <c r="DE761" s="44"/>
      <c r="DF761" s="21"/>
      <c r="DG761" s="44"/>
      <c r="DH761" s="21"/>
      <c r="DI761" s="44"/>
      <c r="DJ761" s="44"/>
      <c r="DK761" s="44"/>
      <c r="DL761" s="44"/>
      <c r="DM761" s="21"/>
      <c r="DN761" s="44"/>
      <c r="DO761" s="44"/>
      <c r="DP761" s="44"/>
      <c r="DQ761" s="44"/>
      <c r="DR761" s="44"/>
      <c r="DS761" s="44"/>
      <c r="DT761" s="44"/>
      <c r="DU761" s="44"/>
      <c r="DV761" s="44"/>
      <c r="DW761" s="44"/>
      <c r="DX761" s="44"/>
      <c r="DY761" s="44">
        <v>87899</v>
      </c>
      <c r="DZ761" s="44"/>
      <c r="EA761" s="44"/>
      <c r="EB761" s="21"/>
      <c r="EC761" s="44">
        <v>-128469</v>
      </c>
      <c r="ED761" s="44">
        <v>164258</v>
      </c>
      <c r="EE761" s="21">
        <v>347576</v>
      </c>
      <c r="EF761" s="44">
        <v>17798</v>
      </c>
      <c r="EG761" s="21">
        <v>411793</v>
      </c>
      <c r="EH761" s="44"/>
      <c r="EI761" s="21">
        <v>237144</v>
      </c>
      <c r="EJ761" s="44"/>
      <c r="EK761" s="44">
        <v>-2800</v>
      </c>
      <c r="EL761" s="21"/>
      <c r="EM761" s="44"/>
      <c r="EN761" s="44"/>
      <c r="EO761" s="44"/>
      <c r="EP761" s="21"/>
      <c r="EQ761" s="21"/>
      <c r="ER761" s="21"/>
      <c r="ES761" s="21"/>
      <c r="ET761" s="44"/>
      <c r="EU761" s="21"/>
      <c r="EV761" s="44"/>
      <c r="EW761" s="21"/>
      <c r="EX761" s="44"/>
      <c r="EY761" s="44"/>
      <c r="EZ761" s="21"/>
      <c r="FA761" s="21"/>
      <c r="FB761" s="44"/>
      <c r="FC761" s="44"/>
      <c r="FD761" s="21"/>
      <c r="FE761" s="112"/>
      <c r="FF761" s="44"/>
      <c r="FG761" s="44">
        <v>7234226</v>
      </c>
      <c r="FH761" s="44">
        <v>2976064</v>
      </c>
      <c r="FI761" s="44">
        <v>12589795</v>
      </c>
      <c r="FJ761" s="44">
        <v>257902</v>
      </c>
      <c r="FK761" s="44">
        <v>3483585</v>
      </c>
      <c r="FL761" s="44"/>
      <c r="FM761" s="44"/>
      <c r="FN761" s="44"/>
      <c r="FO761" s="44"/>
      <c r="FP761" s="44"/>
      <c r="FQ761" s="44"/>
      <c r="FR761" s="44"/>
      <c r="FS761" s="44"/>
      <c r="FT761" s="44">
        <v>88786</v>
      </c>
      <c r="FU761" s="44"/>
      <c r="FV761" s="21">
        <v>171969</v>
      </c>
      <c r="FW761" s="44">
        <v>1740</v>
      </c>
      <c r="FX761" s="44">
        <v>91719</v>
      </c>
      <c r="FY761" s="44">
        <v>6261</v>
      </c>
      <c r="FZ761" s="44">
        <v>57794</v>
      </c>
      <c r="GA761" s="44">
        <v>13732</v>
      </c>
      <c r="GB761" s="44"/>
      <c r="GC761" s="44">
        <v>108280</v>
      </c>
      <c r="GD761" s="44">
        <v>125986</v>
      </c>
      <c r="GE761" s="44">
        <v>32237</v>
      </c>
      <c r="GF761" s="44">
        <v>57475</v>
      </c>
      <c r="GG761" s="44">
        <v>497105</v>
      </c>
      <c r="GH761" s="44">
        <v>105947</v>
      </c>
      <c r="GI761" s="44">
        <v>184163</v>
      </c>
      <c r="GJ761" s="44">
        <v>185205</v>
      </c>
      <c r="GK761" s="44">
        <v>1379467</v>
      </c>
      <c r="GL761" s="44">
        <v>127958</v>
      </c>
      <c r="GM761" s="44">
        <v>4109</v>
      </c>
      <c r="GN761" s="44">
        <v>6079</v>
      </c>
      <c r="GO761" s="44">
        <v>10027</v>
      </c>
      <c r="GP761" s="44">
        <v>15982</v>
      </c>
      <c r="GQ761" s="44"/>
      <c r="GR761" s="44">
        <v>870713</v>
      </c>
      <c r="GS761" s="44">
        <v>1687159</v>
      </c>
      <c r="GT761" s="44"/>
      <c r="GU761" s="21">
        <v>16149887</v>
      </c>
      <c r="GV761" s="44">
        <v>2082890</v>
      </c>
      <c r="GW761" s="44">
        <v>16936645</v>
      </c>
      <c r="GX761" s="44">
        <v>164758</v>
      </c>
      <c r="GY761" s="44">
        <v>37021339</v>
      </c>
      <c r="GZ761" s="44">
        <v>1450829</v>
      </c>
      <c r="HA761" s="44">
        <v>21186048</v>
      </c>
      <c r="HB761" s="44">
        <v>12074597</v>
      </c>
      <c r="HC761" s="44">
        <v>2309865</v>
      </c>
      <c r="HD761" s="44">
        <v>37021339</v>
      </c>
      <c r="HE761" s="21"/>
      <c r="HF761" s="21">
        <v>16936645</v>
      </c>
      <c r="HG761" s="21"/>
      <c r="HH761" s="21"/>
      <c r="HI761" s="21">
        <v>2560512</v>
      </c>
      <c r="HJ761" s="44">
        <v>21193236</v>
      </c>
      <c r="HK761" s="21"/>
      <c r="HL761" s="21">
        <v>26869206</v>
      </c>
      <c r="HM761" s="21">
        <v>50622954</v>
      </c>
      <c r="HN761" s="21">
        <v>-34473067</v>
      </c>
      <c r="HO761" s="21"/>
      <c r="HP761" s="44"/>
      <c r="HQ761" s="47">
        <v>12281611</v>
      </c>
      <c r="HR761" s="47">
        <v>12281611</v>
      </c>
      <c r="HS761" s="47">
        <v>-207014</v>
      </c>
      <c r="HT761" s="47" t="s">
        <v>1759</v>
      </c>
      <c r="HU761" s="47">
        <v>0</v>
      </c>
      <c r="HV761" s="47">
        <v>1916</v>
      </c>
      <c r="HW761" s="47">
        <v>0</v>
      </c>
      <c r="HX761" s="47">
        <v>2543</v>
      </c>
      <c r="HY761" s="47">
        <v>19485</v>
      </c>
      <c r="HZ761" s="47">
        <v>41915</v>
      </c>
      <c r="IA761" s="47">
        <v>0</v>
      </c>
      <c r="IB761" s="47">
        <v>0</v>
      </c>
      <c r="IC761" s="47">
        <v>1314</v>
      </c>
      <c r="ID761">
        <v>2306</v>
      </c>
      <c r="IE761" s="47">
        <v>1110</v>
      </c>
      <c r="IF761">
        <v>1063</v>
      </c>
      <c r="IG761" s="47">
        <v>1863</v>
      </c>
      <c r="IH761" s="47">
        <v>8833</v>
      </c>
      <c r="II761">
        <v>2214</v>
      </c>
      <c r="IJ761">
        <v>4982</v>
      </c>
      <c r="IK761">
        <v>3551</v>
      </c>
      <c r="IL761">
        <v>6200</v>
      </c>
      <c r="IM761">
        <v>99295</v>
      </c>
      <c r="IN761">
        <v>0</v>
      </c>
      <c r="IO761">
        <v>102</v>
      </c>
      <c r="IP761">
        <v>795</v>
      </c>
      <c r="IQ761">
        <v>1830</v>
      </c>
      <c r="IR761">
        <v>0</v>
      </c>
      <c r="IS761">
        <v>250</v>
      </c>
      <c r="IT761">
        <v>2977</v>
      </c>
      <c r="IU761">
        <v>158146</v>
      </c>
      <c r="IV761">
        <v>0</v>
      </c>
      <c r="IW761">
        <v>126135</v>
      </c>
      <c r="IX761">
        <v>715016</v>
      </c>
      <c r="IY761">
        <v>1023439</v>
      </c>
      <c r="IZ761">
        <v>0</v>
      </c>
      <c r="JA761">
        <v>0</v>
      </c>
      <c r="JB761">
        <v>43252</v>
      </c>
      <c r="JC761">
        <v>59677</v>
      </c>
      <c r="JD761">
        <v>26716</v>
      </c>
      <c r="JE761">
        <v>19278</v>
      </c>
      <c r="JF761">
        <v>35357</v>
      </c>
      <c r="JG761">
        <v>165213</v>
      </c>
      <c r="JH761">
        <v>75713</v>
      </c>
      <c r="JI761">
        <v>105830</v>
      </c>
      <c r="JJ761">
        <v>136156</v>
      </c>
      <c r="JK761">
        <v>268928</v>
      </c>
      <c r="JL761">
        <v>2958856</v>
      </c>
      <c r="JM761">
        <v>0</v>
      </c>
      <c r="JN761">
        <v>7864</v>
      </c>
      <c r="JO761">
        <v>43018</v>
      </c>
      <c r="JP761">
        <v>67705</v>
      </c>
      <c r="JQ761">
        <v>0</v>
      </c>
      <c r="JR761">
        <v>36502</v>
      </c>
      <c r="JS761">
        <v>155089</v>
      </c>
      <c r="JT761"/>
      <c r="JU761"/>
      <c r="JV761"/>
      <c r="JW761"/>
      <c r="JX761"/>
      <c r="JY761">
        <v>2306</v>
      </c>
      <c r="JZ761"/>
      <c r="KA761"/>
      <c r="KB761"/>
      <c r="KC761"/>
      <c r="KD761"/>
      <c r="KE761">
        <v>59677</v>
      </c>
      <c r="KF761">
        <v>70</v>
      </c>
      <c r="KG761">
        <v>119</v>
      </c>
      <c r="KH761">
        <v>45</v>
      </c>
      <c r="KI761">
        <v>57</v>
      </c>
      <c r="KJ761">
        <v>105</v>
      </c>
      <c r="KK761">
        <v>33</v>
      </c>
      <c r="KL761">
        <v>31</v>
      </c>
      <c r="KM761">
        <v>59</v>
      </c>
      <c r="KN761">
        <v>18</v>
      </c>
      <c r="KO761">
        <v>0</v>
      </c>
      <c r="KP761">
        <v>1</v>
      </c>
      <c r="KQ761">
        <v>0</v>
      </c>
      <c r="KR761">
        <v>1</v>
      </c>
      <c r="KS761">
        <v>0</v>
      </c>
      <c r="KT761">
        <v>0</v>
      </c>
      <c r="KU761">
        <v>1</v>
      </c>
      <c r="KV761">
        <v>0</v>
      </c>
      <c r="KW761">
        <v>0</v>
      </c>
      <c r="KX761">
        <v>0</v>
      </c>
      <c r="KY761">
        <v>0</v>
      </c>
      <c r="KZ761">
        <v>0</v>
      </c>
      <c r="LA761">
        <v>0</v>
      </c>
      <c r="LB761">
        <v>0</v>
      </c>
      <c r="LC761">
        <v>0</v>
      </c>
      <c r="LD761">
        <v>0</v>
      </c>
      <c r="LE761">
        <v>0</v>
      </c>
      <c r="LF761">
        <v>1</v>
      </c>
      <c r="LG761">
        <v>0</v>
      </c>
      <c r="LH761">
        <v>0</v>
      </c>
    </row>
    <row r="762" spans="1:320" s="34" customFormat="1" ht="15" customHeight="1" x14ac:dyDescent="0.25">
      <c r="A762" s="45">
        <v>206361311</v>
      </c>
      <c r="B762" s="45" t="s">
        <v>5938</v>
      </c>
      <c r="C762" s="46">
        <v>45292</v>
      </c>
      <c r="D762" s="46">
        <v>45657</v>
      </c>
      <c r="E762" s="47">
        <v>366</v>
      </c>
      <c r="F762" s="45" t="s">
        <v>883</v>
      </c>
      <c r="G762" s="45" t="s">
        <v>884</v>
      </c>
      <c r="H762" s="45" t="s">
        <v>1448</v>
      </c>
      <c r="I762" s="45" t="s">
        <v>886</v>
      </c>
      <c r="J762" s="45" t="s">
        <v>887</v>
      </c>
      <c r="K762" s="45" t="s">
        <v>1405</v>
      </c>
      <c r="L762" s="45" t="s">
        <v>5939</v>
      </c>
      <c r="M762" s="45" t="s">
        <v>5940</v>
      </c>
      <c r="N762" s="45" t="s">
        <v>5941</v>
      </c>
      <c r="O762" s="45" t="s">
        <v>5942</v>
      </c>
      <c r="P762" s="45" t="s">
        <v>5943</v>
      </c>
      <c r="Q762" s="45" t="s">
        <v>5944</v>
      </c>
      <c r="R762" t="s">
        <v>5945</v>
      </c>
      <c r="S762" s="45" t="s">
        <v>893</v>
      </c>
      <c r="T762"/>
      <c r="U762" s="47">
        <v>59</v>
      </c>
      <c r="V762" s="47">
        <v>59</v>
      </c>
      <c r="W762" s="47" t="s">
        <v>1728</v>
      </c>
      <c r="X762" s="47">
        <v>21594</v>
      </c>
      <c r="Y762" s="47">
        <v>19182</v>
      </c>
      <c r="Z762" s="48">
        <v>201.94</v>
      </c>
      <c r="AA762" s="44">
        <v>325</v>
      </c>
      <c r="AB762" s="44">
        <v>346</v>
      </c>
      <c r="AC762" s="44">
        <v>7280</v>
      </c>
      <c r="AD762" s="44">
        <v>1842</v>
      </c>
      <c r="AE762" s="44">
        <v>1169</v>
      </c>
      <c r="AF762" s="44">
        <v>7668</v>
      </c>
      <c r="AG762" s="44"/>
      <c r="AH762" s="47"/>
      <c r="AI762" s="47">
        <v>176</v>
      </c>
      <c r="AJ762">
        <v>1047</v>
      </c>
      <c r="AK762" t="s">
        <v>895</v>
      </c>
      <c r="AL762">
        <v>19182</v>
      </c>
      <c r="AM762"/>
      <c r="AN762"/>
      <c r="AO762"/>
      <c r="AP762"/>
      <c r="AQ762"/>
      <c r="AR762" s="44"/>
      <c r="AS762" s="44"/>
      <c r="AT762" s="44"/>
      <c r="AU762" s="44">
        <v>7672800</v>
      </c>
      <c r="AV762" s="44">
        <v>7435090</v>
      </c>
      <c r="AW762" s="44">
        <v>4794926</v>
      </c>
      <c r="AX762" s="44">
        <v>34788</v>
      </c>
      <c r="AY762" s="44">
        <v>10347752</v>
      </c>
      <c r="AZ762" s="21">
        <v>9680652</v>
      </c>
      <c r="BA762" s="21">
        <v>667100</v>
      </c>
      <c r="BB762" s="44">
        <v>59880</v>
      </c>
      <c r="BC762" s="44"/>
      <c r="BD762" s="44"/>
      <c r="BE762" s="44">
        <v>726980</v>
      </c>
      <c r="BF762" s="44">
        <v>2912000</v>
      </c>
      <c r="BG762" s="44">
        <v>736800</v>
      </c>
      <c r="BH762" s="44">
        <v>467600</v>
      </c>
      <c r="BI762" s="21">
        <v>3067200</v>
      </c>
      <c r="BJ762" s="21"/>
      <c r="BK762" s="21"/>
      <c r="BL762" s="21">
        <v>70400</v>
      </c>
      <c r="BM762" s="21">
        <v>418800</v>
      </c>
      <c r="BN762" s="21">
        <v>7672800</v>
      </c>
      <c r="BO762" s="21"/>
      <c r="BP762" s="21"/>
      <c r="BQ762" s="44"/>
      <c r="BR762" s="21"/>
      <c r="BS762" s="44"/>
      <c r="BT762" s="21"/>
      <c r="BU762" s="44"/>
      <c r="BV762" s="21"/>
      <c r="BW762" s="44">
        <v>5693583</v>
      </c>
      <c r="BX762" s="21"/>
      <c r="BY762" s="21">
        <v>1363585</v>
      </c>
      <c r="BZ762" s="21"/>
      <c r="CA762" s="44">
        <v>19763</v>
      </c>
      <c r="CB762" s="44"/>
      <c r="CC762" s="44">
        <v>350511</v>
      </c>
      <c r="CD762" s="44"/>
      <c r="CE762" s="44"/>
      <c r="CF762" s="44"/>
      <c r="CG762" s="44"/>
      <c r="CH762" s="44"/>
      <c r="CI762" s="21"/>
      <c r="CJ762" s="44"/>
      <c r="CK762" s="21">
        <v>7648</v>
      </c>
      <c r="CL762" s="44"/>
      <c r="CM762" s="44">
        <v>0</v>
      </c>
      <c r="CN762" s="44">
        <v>0</v>
      </c>
      <c r="CO762" s="44">
        <v>3635550</v>
      </c>
      <c r="CP762" s="44">
        <v>0</v>
      </c>
      <c r="CQ762" s="21">
        <v>2632250</v>
      </c>
      <c r="CR762" s="44">
        <v>494600</v>
      </c>
      <c r="CS762" s="44">
        <v>637958</v>
      </c>
      <c r="CT762" s="44">
        <v>25928</v>
      </c>
      <c r="CU762" s="44"/>
      <c r="CV762" s="44">
        <v>8804</v>
      </c>
      <c r="CW762" s="21"/>
      <c r="CX762" s="21"/>
      <c r="CY762" s="21"/>
      <c r="CZ762" s="21"/>
      <c r="DA762" s="21"/>
      <c r="DB762" s="21"/>
      <c r="DC762" s="21"/>
      <c r="DD762" s="21"/>
      <c r="DE762" s="44"/>
      <c r="DF762" s="21"/>
      <c r="DG762" s="44"/>
      <c r="DH762" s="21"/>
      <c r="DI762" s="44"/>
      <c r="DJ762" s="44"/>
      <c r="DK762" s="44"/>
      <c r="DL762" s="44"/>
      <c r="DM762" s="21"/>
      <c r="DN762" s="44"/>
      <c r="DO762" s="44"/>
      <c r="DP762" s="44"/>
      <c r="DQ762" s="44"/>
      <c r="DR762" s="44"/>
      <c r="DS762" s="44"/>
      <c r="DT762" s="44"/>
      <c r="DU762" s="44"/>
      <c r="DV762" s="44"/>
      <c r="DW762" s="44"/>
      <c r="DX762" s="44"/>
      <c r="DY762" s="44"/>
      <c r="DZ762" s="44"/>
      <c r="EA762" s="44"/>
      <c r="EB762" s="21"/>
      <c r="EC762" s="44">
        <v>2364040</v>
      </c>
      <c r="ED762" s="44"/>
      <c r="EE762" s="21">
        <v>946472</v>
      </c>
      <c r="EF762" s="44"/>
      <c r="EG762" s="21">
        <v>-110306</v>
      </c>
      <c r="EH762" s="44"/>
      <c r="EI762" s="21">
        <v>1501216</v>
      </c>
      <c r="EJ762" s="44"/>
      <c r="EK762" s="44"/>
      <c r="EL762" s="21"/>
      <c r="EM762" s="44"/>
      <c r="EN762" s="44"/>
      <c r="EO762" s="44">
        <v>93504</v>
      </c>
      <c r="EP762" s="21"/>
      <c r="EQ762" s="21"/>
      <c r="ER762" s="21"/>
      <c r="ES762" s="21"/>
      <c r="ET762" s="44"/>
      <c r="EU762" s="21"/>
      <c r="EV762" s="44"/>
      <c r="EW762" s="21"/>
      <c r="EX762" s="44"/>
      <c r="EY762" s="44"/>
      <c r="EZ762" s="21"/>
      <c r="FA762" s="21"/>
      <c r="FB762" s="44"/>
      <c r="FC762" s="44"/>
      <c r="FD762" s="21"/>
      <c r="FE762" s="112"/>
      <c r="FF762" s="44"/>
      <c r="FG762" s="44">
        <v>4452911</v>
      </c>
      <c r="FH762" s="44">
        <v>652061</v>
      </c>
      <c r="FI762" s="44">
        <v>4575680</v>
      </c>
      <c r="FJ762" s="44">
        <v>48790</v>
      </c>
      <c r="FK762" s="44">
        <v>2972587</v>
      </c>
      <c r="FL762" s="44"/>
      <c r="FM762" s="44"/>
      <c r="FN762" s="44"/>
      <c r="FO762" s="44"/>
      <c r="FP762" s="44"/>
      <c r="FQ762" s="44"/>
      <c r="FR762" s="44"/>
      <c r="FS762" s="44"/>
      <c r="FT762" s="44">
        <v>9730</v>
      </c>
      <c r="FU762" s="44"/>
      <c r="FV762" s="21">
        <v>329404</v>
      </c>
      <c r="FW762" s="44"/>
      <c r="FX762" s="44">
        <v>224525</v>
      </c>
      <c r="FY762" s="44">
        <v>85056</v>
      </c>
      <c r="FZ762" s="44">
        <v>316147</v>
      </c>
      <c r="GA762" s="44">
        <v>72564</v>
      </c>
      <c r="GB762" s="44"/>
      <c r="GC762" s="44">
        <v>98916</v>
      </c>
      <c r="GD762" s="44">
        <v>267545</v>
      </c>
      <c r="GE762" s="44">
        <v>106528</v>
      </c>
      <c r="GF762" s="44">
        <v>193565</v>
      </c>
      <c r="GG762" s="44">
        <v>754485</v>
      </c>
      <c r="GH762" s="44">
        <v>61787</v>
      </c>
      <c r="GI762" s="44">
        <v>92794</v>
      </c>
      <c r="GJ762" s="44">
        <v>90383</v>
      </c>
      <c r="GK762" s="44">
        <v>2193788</v>
      </c>
      <c r="GL762" s="44"/>
      <c r="GM762" s="44">
        <v>882879</v>
      </c>
      <c r="GN762" s="44">
        <v>39378</v>
      </c>
      <c r="GO762" s="44"/>
      <c r="GP762" s="44"/>
      <c r="GQ762" s="44">
        <v>397514</v>
      </c>
      <c r="GR762" s="44">
        <v>491077</v>
      </c>
      <c r="GS762" s="44">
        <v>1553885</v>
      </c>
      <c r="GT762" s="44"/>
      <c r="GU762" s="21">
        <v>278291</v>
      </c>
      <c r="GV762" s="44"/>
      <c r="GW762" s="44">
        <v>155872</v>
      </c>
      <c r="GX762" s="44"/>
      <c r="GY762" s="44">
        <v>1988048</v>
      </c>
      <c r="GZ762" s="44">
        <v>943674</v>
      </c>
      <c r="HA762" s="44"/>
      <c r="HB762" s="44">
        <v>2838116</v>
      </c>
      <c r="HC762" s="44">
        <v>-1793742</v>
      </c>
      <c r="HD762" s="44">
        <v>1988048</v>
      </c>
      <c r="HE762" s="21"/>
      <c r="HF762" s="21"/>
      <c r="HG762" s="21"/>
      <c r="HH762" s="21"/>
      <c r="HI762" s="21">
        <v>0</v>
      </c>
      <c r="HJ762" s="44"/>
      <c r="HK762" s="21">
        <v>217025</v>
      </c>
      <c r="HL762" s="21">
        <v>64170</v>
      </c>
      <c r="HM762" s="21">
        <v>281195</v>
      </c>
      <c r="HN762" s="21">
        <v>-2904</v>
      </c>
      <c r="HO762" s="21"/>
      <c r="HP762" s="44"/>
      <c r="HQ762" s="47"/>
      <c r="HR762" s="47">
        <v>2838116</v>
      </c>
      <c r="HS762" s="47"/>
      <c r="HT762" s="47" t="s">
        <v>1759</v>
      </c>
      <c r="HU762" s="47">
        <v>0</v>
      </c>
      <c r="HV762" s="47">
        <v>2133</v>
      </c>
      <c r="HW762" s="47">
        <v>0</v>
      </c>
      <c r="HX762" s="47">
        <v>6142</v>
      </c>
      <c r="HY762" s="47">
        <v>25004</v>
      </c>
      <c r="HZ762" s="47">
        <v>53071</v>
      </c>
      <c r="IA762" s="47">
        <v>0</v>
      </c>
      <c r="IB762" s="47">
        <v>0</v>
      </c>
      <c r="IC762" s="47">
        <v>2521</v>
      </c>
      <c r="ID762">
        <v>10703</v>
      </c>
      <c r="IE762" s="47">
        <v>3955</v>
      </c>
      <c r="IF762">
        <v>4897</v>
      </c>
      <c r="IG762" s="47"/>
      <c r="IH762" s="47">
        <v>20625</v>
      </c>
      <c r="II762">
        <v>2104</v>
      </c>
      <c r="IJ762">
        <v>4215</v>
      </c>
      <c r="IK762">
        <v>2106</v>
      </c>
      <c r="IL762">
        <v>18902</v>
      </c>
      <c r="IM762">
        <v>156378</v>
      </c>
      <c r="IN762">
        <v>0</v>
      </c>
      <c r="IO762">
        <v>0</v>
      </c>
      <c r="IP762">
        <v>61</v>
      </c>
      <c r="IQ762">
        <v>0</v>
      </c>
      <c r="IR762">
        <v>0</v>
      </c>
      <c r="IS762">
        <v>0</v>
      </c>
      <c r="IT762">
        <v>61</v>
      </c>
      <c r="IU762">
        <v>172610</v>
      </c>
      <c r="IV762">
        <v>0</v>
      </c>
      <c r="IW762">
        <v>295692</v>
      </c>
      <c r="IX762">
        <v>827672</v>
      </c>
      <c r="IY762">
        <v>1075958</v>
      </c>
      <c r="IZ762">
        <v>0</v>
      </c>
      <c r="JA762">
        <v>0</v>
      </c>
      <c r="JB762">
        <v>59327</v>
      </c>
      <c r="JC762">
        <v>558679</v>
      </c>
      <c r="JD762">
        <v>93240</v>
      </c>
      <c r="JE762">
        <v>82260</v>
      </c>
      <c r="JF762"/>
      <c r="JG762">
        <v>394114</v>
      </c>
      <c r="JH762">
        <v>55138</v>
      </c>
      <c r="JI762">
        <v>77452</v>
      </c>
      <c r="JJ762">
        <v>78729</v>
      </c>
      <c r="JK762">
        <v>682040</v>
      </c>
      <c r="JL762">
        <v>4452911</v>
      </c>
      <c r="JM762">
        <v>0</v>
      </c>
      <c r="JN762">
        <v>0</v>
      </c>
      <c r="JO762">
        <v>2400</v>
      </c>
      <c r="JP762">
        <v>0</v>
      </c>
      <c r="JQ762">
        <v>0</v>
      </c>
      <c r="JR762">
        <v>0</v>
      </c>
      <c r="JS762">
        <v>2400</v>
      </c>
      <c r="JT762"/>
      <c r="JU762"/>
      <c r="JV762"/>
      <c r="JW762"/>
      <c r="JX762"/>
      <c r="JY762">
        <v>10703</v>
      </c>
      <c r="JZ762"/>
      <c r="KA762"/>
      <c r="KB762"/>
      <c r="KC762"/>
      <c r="KD762"/>
      <c r="KE762">
        <v>558679</v>
      </c>
      <c r="KF762">
        <v>121</v>
      </c>
      <c r="KG762">
        <v>209</v>
      </c>
      <c r="KH762">
        <v>59</v>
      </c>
      <c r="KI762">
        <v>91</v>
      </c>
      <c r="KJ762">
        <v>156</v>
      </c>
      <c r="KK762">
        <v>44</v>
      </c>
      <c r="KL762">
        <v>57</v>
      </c>
      <c r="KM762">
        <v>104</v>
      </c>
      <c r="KN762">
        <v>23</v>
      </c>
      <c r="KO762">
        <v>1</v>
      </c>
      <c r="KP762">
        <v>0</v>
      </c>
      <c r="KQ762">
        <v>0</v>
      </c>
      <c r="KR762">
        <v>1</v>
      </c>
      <c r="KS762">
        <v>0</v>
      </c>
      <c r="KT762">
        <v>0</v>
      </c>
      <c r="KU762">
        <v>1</v>
      </c>
      <c r="KV762">
        <v>0</v>
      </c>
      <c r="KW762">
        <v>0</v>
      </c>
      <c r="KX762">
        <v>0</v>
      </c>
      <c r="KY762">
        <v>0</v>
      </c>
      <c r="KZ762">
        <v>0</v>
      </c>
      <c r="LA762">
        <v>0</v>
      </c>
      <c r="LB762">
        <v>0</v>
      </c>
      <c r="LC762">
        <v>0</v>
      </c>
      <c r="LD762">
        <v>1</v>
      </c>
      <c r="LE762">
        <v>0</v>
      </c>
      <c r="LF762">
        <v>0</v>
      </c>
      <c r="LG762">
        <v>0</v>
      </c>
      <c r="LH762">
        <v>0</v>
      </c>
    </row>
    <row r="763" spans="1:320" s="34" customFormat="1" ht="15" customHeight="1" x14ac:dyDescent="0.25">
      <c r="A763" s="45">
        <v>206361331</v>
      </c>
      <c r="B763" s="45" t="s">
        <v>5946</v>
      </c>
      <c r="C763" s="46">
        <v>45292</v>
      </c>
      <c r="D763" s="46">
        <v>45657</v>
      </c>
      <c r="E763" s="47">
        <v>366</v>
      </c>
      <c r="F763" s="45" t="s">
        <v>883</v>
      </c>
      <c r="G763" s="45" t="s">
        <v>884</v>
      </c>
      <c r="H763" s="45" t="s">
        <v>1448</v>
      </c>
      <c r="I763" s="45" t="s">
        <v>886</v>
      </c>
      <c r="J763" s="45" t="s">
        <v>887</v>
      </c>
      <c r="K763" s="45" t="s">
        <v>1405</v>
      </c>
      <c r="L763" s="45" t="s">
        <v>5765</v>
      </c>
      <c r="M763" s="45" t="s">
        <v>5947</v>
      </c>
      <c r="N763" s="45" t="s">
        <v>5948</v>
      </c>
      <c r="O763" s="45" t="s">
        <v>5949</v>
      </c>
      <c r="P763" s="45" t="s">
        <v>5792</v>
      </c>
      <c r="Q763" s="45" t="s">
        <v>5950</v>
      </c>
      <c r="R763" t="s">
        <v>5951</v>
      </c>
      <c r="S763" s="45" t="s">
        <v>893</v>
      </c>
      <c r="T763" t="s">
        <v>3758</v>
      </c>
      <c r="U763" s="47">
        <v>78</v>
      </c>
      <c r="V763" s="47">
        <v>78</v>
      </c>
      <c r="W763" s="47" t="s">
        <v>894</v>
      </c>
      <c r="X763" s="47">
        <v>28548</v>
      </c>
      <c r="Y763" s="47">
        <v>28532</v>
      </c>
      <c r="Z763" s="48">
        <v>99.94</v>
      </c>
      <c r="AA763" s="44">
        <v>38</v>
      </c>
      <c r="AB763" s="44">
        <v>40</v>
      </c>
      <c r="AC763" s="44"/>
      <c r="AD763" s="44"/>
      <c r="AE763" s="44">
        <v>28532</v>
      </c>
      <c r="AF763" s="44"/>
      <c r="AG763" s="44"/>
      <c r="AH763" s="47"/>
      <c r="AI763" s="47"/>
      <c r="AJ763"/>
      <c r="AK763" t="s">
        <v>1171</v>
      </c>
      <c r="AL763"/>
      <c r="AM763"/>
      <c r="AN763">
        <v>28532</v>
      </c>
      <c r="AO763"/>
      <c r="AP763"/>
      <c r="AQ763"/>
      <c r="AR763" s="44"/>
      <c r="AS763" s="44"/>
      <c r="AT763" s="44"/>
      <c r="AU763" s="44">
        <v>9615284</v>
      </c>
      <c r="AV763" s="44">
        <v>826150</v>
      </c>
      <c r="AW763" s="44">
        <v>631287</v>
      </c>
      <c r="AX763" s="44">
        <v>3159</v>
      </c>
      <c r="AY763" s="44">
        <v>9813306</v>
      </c>
      <c r="AZ763" s="21">
        <v>8757699</v>
      </c>
      <c r="BA763" s="21">
        <v>1055607</v>
      </c>
      <c r="BB763" s="44">
        <v>234533</v>
      </c>
      <c r="BC763" s="44">
        <v>800</v>
      </c>
      <c r="BD763" s="44"/>
      <c r="BE763" s="44">
        <v>1289340</v>
      </c>
      <c r="BF763" s="44"/>
      <c r="BG763" s="44"/>
      <c r="BH763" s="44">
        <v>9615284</v>
      </c>
      <c r="BI763" s="21"/>
      <c r="BJ763" s="21"/>
      <c r="BK763" s="21"/>
      <c r="BL763" s="21"/>
      <c r="BM763" s="21"/>
      <c r="BN763" s="21"/>
      <c r="BO763" s="21"/>
      <c r="BP763" s="21">
        <v>9615284</v>
      </c>
      <c r="BQ763" s="44"/>
      <c r="BR763" s="21"/>
      <c r="BS763" s="44"/>
      <c r="BT763" s="21"/>
      <c r="BU763" s="44"/>
      <c r="BV763" s="21"/>
      <c r="BW763" s="44"/>
      <c r="BX763" s="21"/>
      <c r="BY763" s="21"/>
      <c r="BZ763" s="21"/>
      <c r="CA763" s="44">
        <v>826150</v>
      </c>
      <c r="CB763" s="44"/>
      <c r="CC763" s="44"/>
      <c r="CD763" s="44"/>
      <c r="CE763" s="44"/>
      <c r="CF763" s="44"/>
      <c r="CG763" s="44"/>
      <c r="CH763" s="44"/>
      <c r="CI763" s="21"/>
      <c r="CJ763" s="44"/>
      <c r="CK763" s="21"/>
      <c r="CL763" s="44"/>
      <c r="CM763" s="44">
        <v>826150</v>
      </c>
      <c r="CN763" s="44">
        <v>0</v>
      </c>
      <c r="CO763" s="44">
        <v>0</v>
      </c>
      <c r="CP763" s="44">
        <v>0</v>
      </c>
      <c r="CQ763" s="21">
        <v>0</v>
      </c>
      <c r="CR763" s="44">
        <v>0</v>
      </c>
      <c r="CS763" s="44">
        <v>0</v>
      </c>
      <c r="CT763" s="44">
        <v>0</v>
      </c>
      <c r="CU763" s="44"/>
      <c r="CV763" s="44">
        <v>0</v>
      </c>
      <c r="CW763" s="21"/>
      <c r="CX763" s="21"/>
      <c r="CY763" s="21"/>
      <c r="CZ763" s="21"/>
      <c r="DA763" s="21"/>
      <c r="DB763" s="21"/>
      <c r="DC763" s="21"/>
      <c r="DD763" s="21"/>
      <c r="DE763" s="44"/>
      <c r="DF763" s="21"/>
      <c r="DG763" s="44"/>
      <c r="DH763" s="21"/>
      <c r="DI763" s="44"/>
      <c r="DJ763" s="44"/>
      <c r="DK763" s="44"/>
      <c r="DL763" s="44"/>
      <c r="DM763" s="21"/>
      <c r="DN763" s="44"/>
      <c r="DO763" s="44"/>
      <c r="DP763" s="44"/>
      <c r="DQ763" s="44"/>
      <c r="DR763" s="44"/>
      <c r="DS763" s="44"/>
      <c r="DT763" s="44"/>
      <c r="DU763" s="44"/>
      <c r="DV763" s="44"/>
      <c r="DW763" s="44"/>
      <c r="DX763" s="44"/>
      <c r="DY763" s="44"/>
      <c r="DZ763" s="44"/>
      <c r="EA763" s="44"/>
      <c r="EB763" s="21"/>
      <c r="EC763" s="44"/>
      <c r="ED763" s="44"/>
      <c r="EE763" s="21"/>
      <c r="EF763" s="44"/>
      <c r="EG763" s="21">
        <v>631287</v>
      </c>
      <c r="EH763" s="44"/>
      <c r="EI763" s="21"/>
      <c r="EJ763" s="44"/>
      <c r="EK763" s="44"/>
      <c r="EL763" s="21"/>
      <c r="EM763" s="44"/>
      <c r="EN763" s="44"/>
      <c r="EO763" s="44"/>
      <c r="EP763" s="21"/>
      <c r="EQ763" s="21"/>
      <c r="ER763" s="21"/>
      <c r="ES763" s="21"/>
      <c r="ET763" s="44"/>
      <c r="EU763" s="21"/>
      <c r="EV763" s="44"/>
      <c r="EW763" s="21"/>
      <c r="EX763" s="44"/>
      <c r="EY763" s="44"/>
      <c r="EZ763" s="21"/>
      <c r="FA763" s="21"/>
      <c r="FB763" s="44"/>
      <c r="FC763" s="44"/>
      <c r="FD763" s="21"/>
      <c r="FE763" s="112"/>
      <c r="FF763" s="44"/>
      <c r="FG763" s="44">
        <v>3390004</v>
      </c>
      <c r="FH763" s="44">
        <v>806645</v>
      </c>
      <c r="FI763" s="44">
        <v>4561050</v>
      </c>
      <c r="FJ763" s="44">
        <v>213135</v>
      </c>
      <c r="FK763" s="44"/>
      <c r="FL763" s="44"/>
      <c r="FM763" s="44">
        <v>3503656</v>
      </c>
      <c r="FN763" s="44"/>
      <c r="FO763" s="44"/>
      <c r="FP763" s="44"/>
      <c r="FQ763" s="44"/>
      <c r="FR763" s="44"/>
      <c r="FS763" s="44"/>
      <c r="FT763" s="44"/>
      <c r="FU763" s="44"/>
      <c r="FV763" s="21">
        <v>50</v>
      </c>
      <c r="FW763" s="44"/>
      <c r="FX763" s="44"/>
      <c r="FY763" s="44"/>
      <c r="FZ763" s="44">
        <v>27338</v>
      </c>
      <c r="GA763" s="44"/>
      <c r="GB763" s="44"/>
      <c r="GC763" s="44">
        <v>5258</v>
      </c>
      <c r="GD763" s="44">
        <v>524050</v>
      </c>
      <c r="GE763" s="44">
        <v>288117</v>
      </c>
      <c r="GF763" s="44">
        <v>86854</v>
      </c>
      <c r="GG763" s="44">
        <v>660208</v>
      </c>
      <c r="GH763" s="44">
        <v>76386</v>
      </c>
      <c r="GI763" s="44">
        <v>76607</v>
      </c>
      <c r="GJ763" s="44">
        <v>87247</v>
      </c>
      <c r="GK763" s="44">
        <v>1806577</v>
      </c>
      <c r="GL763" s="44">
        <v>48208</v>
      </c>
      <c r="GM763" s="44">
        <v>1468372</v>
      </c>
      <c r="GN763" s="44">
        <v>74969</v>
      </c>
      <c r="GO763" s="44"/>
      <c r="GP763" s="44"/>
      <c r="GQ763" s="44">
        <v>14522</v>
      </c>
      <c r="GR763" s="44">
        <v>9280</v>
      </c>
      <c r="GS763" s="44">
        <v>1775957</v>
      </c>
      <c r="GT763" s="44"/>
      <c r="GU763" s="21">
        <v>288976</v>
      </c>
      <c r="GV763" s="44">
        <v>2118241</v>
      </c>
      <c r="GW763" s="44">
        <v>1718690</v>
      </c>
      <c r="GX763" s="44">
        <v>3750</v>
      </c>
      <c r="GY763" s="44">
        <v>5905614</v>
      </c>
      <c r="GZ763" s="44">
        <v>1309900</v>
      </c>
      <c r="HA763" s="44"/>
      <c r="HB763" s="44"/>
      <c r="HC763" s="44">
        <v>4595714</v>
      </c>
      <c r="HD763" s="44">
        <v>5905614</v>
      </c>
      <c r="HE763" s="21"/>
      <c r="HF763" s="21">
        <v>1679984</v>
      </c>
      <c r="HG763" s="21">
        <v>-1</v>
      </c>
      <c r="HH763" s="21"/>
      <c r="HI763" s="21">
        <v>18590</v>
      </c>
      <c r="HJ763" s="44">
        <v>187480</v>
      </c>
      <c r="HK763" s="21"/>
      <c r="HL763" s="21">
        <v>189916</v>
      </c>
      <c r="HM763" s="21">
        <v>395986</v>
      </c>
      <c r="HN763" s="21">
        <v>-107010</v>
      </c>
      <c r="HO763" s="21"/>
      <c r="HP763" s="44"/>
      <c r="HQ763" s="47"/>
      <c r="HR763" s="47"/>
      <c r="HS763" s="47"/>
      <c r="HT763" s="47" t="s">
        <v>2836</v>
      </c>
      <c r="HU763" s="47">
        <v>-39297</v>
      </c>
      <c r="HV763" s="47">
        <v>1952</v>
      </c>
      <c r="HW763" s="47">
        <v>0</v>
      </c>
      <c r="HX763" s="47">
        <v>5934</v>
      </c>
      <c r="HY763" s="47">
        <v>20924</v>
      </c>
      <c r="HZ763" s="47">
        <v>45772</v>
      </c>
      <c r="IA763" s="47">
        <v>0</v>
      </c>
      <c r="IB763" s="47">
        <v>30638</v>
      </c>
      <c r="IC763" s="47">
        <v>0</v>
      </c>
      <c r="ID763"/>
      <c r="IE763" s="47">
        <v>2856</v>
      </c>
      <c r="IF763"/>
      <c r="IG763" s="47"/>
      <c r="IH763" s="47"/>
      <c r="II763">
        <v>1359</v>
      </c>
      <c r="IJ763">
        <v>2241</v>
      </c>
      <c r="IK763">
        <v>1853</v>
      </c>
      <c r="IL763">
        <v>10245</v>
      </c>
      <c r="IM763">
        <v>123774</v>
      </c>
      <c r="IN763">
        <v>0</v>
      </c>
      <c r="IO763">
        <v>0</v>
      </c>
      <c r="IP763">
        <v>0</v>
      </c>
      <c r="IQ763">
        <v>0</v>
      </c>
      <c r="IR763">
        <v>0</v>
      </c>
      <c r="IS763">
        <v>0</v>
      </c>
      <c r="IT763">
        <v>0</v>
      </c>
      <c r="IU763">
        <v>146733</v>
      </c>
      <c r="IV763">
        <v>0</v>
      </c>
      <c r="IW763">
        <v>268902</v>
      </c>
      <c r="IX763">
        <v>740940</v>
      </c>
      <c r="IY763">
        <v>956227</v>
      </c>
      <c r="IZ763">
        <v>0</v>
      </c>
      <c r="JA763">
        <v>656428</v>
      </c>
      <c r="JB763">
        <v>0</v>
      </c>
      <c r="JC763"/>
      <c r="JD763">
        <v>86958</v>
      </c>
      <c r="JE763"/>
      <c r="JF763"/>
      <c r="JG763"/>
      <c r="JH763">
        <v>31493</v>
      </c>
      <c r="JI763">
        <v>49004</v>
      </c>
      <c r="JJ763">
        <v>71156</v>
      </c>
      <c r="JK763">
        <v>382163</v>
      </c>
      <c r="JL763">
        <v>3390004</v>
      </c>
      <c r="JM763">
        <v>0</v>
      </c>
      <c r="JN763">
        <v>0</v>
      </c>
      <c r="JO763">
        <v>0</v>
      </c>
      <c r="JP763">
        <v>0</v>
      </c>
      <c r="JQ763">
        <v>0</v>
      </c>
      <c r="JR763">
        <v>0</v>
      </c>
      <c r="JS763">
        <v>0</v>
      </c>
      <c r="JT763"/>
      <c r="JU763"/>
      <c r="JV763"/>
      <c r="JW763"/>
      <c r="JX763"/>
      <c r="JY763"/>
      <c r="JZ763"/>
      <c r="KA763"/>
      <c r="KB763"/>
      <c r="KC763"/>
      <c r="KD763"/>
      <c r="KE763"/>
      <c r="KF763">
        <v>95</v>
      </c>
      <c r="KG763">
        <v>130</v>
      </c>
      <c r="KH763">
        <v>70</v>
      </c>
      <c r="KI763">
        <v>77</v>
      </c>
      <c r="KJ763">
        <v>105</v>
      </c>
      <c r="KK763">
        <v>58</v>
      </c>
      <c r="KL763">
        <v>41</v>
      </c>
      <c r="KM763">
        <v>56</v>
      </c>
      <c r="KN763">
        <v>32</v>
      </c>
      <c r="KO763">
        <v>1</v>
      </c>
      <c r="KP763">
        <v>0</v>
      </c>
      <c r="KQ763">
        <v>0</v>
      </c>
      <c r="KR763">
        <v>0</v>
      </c>
      <c r="KS763">
        <v>1</v>
      </c>
      <c r="KT763">
        <v>0</v>
      </c>
      <c r="KU763">
        <v>0</v>
      </c>
      <c r="KV763">
        <v>0</v>
      </c>
      <c r="KW763">
        <v>1</v>
      </c>
      <c r="KX763">
        <v>0</v>
      </c>
      <c r="KY763">
        <v>0</v>
      </c>
      <c r="KZ763">
        <v>0</v>
      </c>
      <c r="LA763">
        <v>0</v>
      </c>
      <c r="LB763">
        <v>0</v>
      </c>
      <c r="LC763">
        <v>0</v>
      </c>
      <c r="LD763">
        <v>1</v>
      </c>
      <c r="LE763">
        <v>0</v>
      </c>
      <c r="LF763">
        <v>0</v>
      </c>
      <c r="LG763">
        <v>0</v>
      </c>
      <c r="LH763">
        <v>0</v>
      </c>
    </row>
    <row r="764" spans="1:320" s="34" customFormat="1" ht="15" customHeight="1" x14ac:dyDescent="0.25">
      <c r="A764" s="45">
        <v>206361332</v>
      </c>
      <c r="B764" s="45" t="s">
        <v>5952</v>
      </c>
      <c r="C764" s="46">
        <v>45292</v>
      </c>
      <c r="D764" s="46">
        <v>45657</v>
      </c>
      <c r="E764" s="47">
        <v>366</v>
      </c>
      <c r="F764" s="45" t="s">
        <v>883</v>
      </c>
      <c r="G764" s="45" t="s">
        <v>884</v>
      </c>
      <c r="H764" s="45" t="s">
        <v>1448</v>
      </c>
      <c r="I764" s="45" t="s">
        <v>886</v>
      </c>
      <c r="J764" s="45" t="s">
        <v>887</v>
      </c>
      <c r="K764" s="45" t="s">
        <v>1405</v>
      </c>
      <c r="L764" s="45" t="s">
        <v>5765</v>
      </c>
      <c r="M764" s="45" t="s">
        <v>5953</v>
      </c>
      <c r="N764" s="45" t="s">
        <v>5954</v>
      </c>
      <c r="O764" s="45" t="s">
        <v>5768</v>
      </c>
      <c r="P764" s="45" t="s">
        <v>5955</v>
      </c>
      <c r="Q764" s="45" t="s">
        <v>5956</v>
      </c>
      <c r="R764" t="s">
        <v>5957</v>
      </c>
      <c r="S764" s="45" t="s">
        <v>893</v>
      </c>
      <c r="T764" t="s">
        <v>3079</v>
      </c>
      <c r="U764" s="47">
        <v>119</v>
      </c>
      <c r="V764" s="47">
        <v>119</v>
      </c>
      <c r="W764" s="47" t="s">
        <v>913</v>
      </c>
      <c r="X764" s="47">
        <v>43554</v>
      </c>
      <c r="Y764" s="47">
        <v>41168</v>
      </c>
      <c r="Z764" s="48">
        <v>221.76</v>
      </c>
      <c r="AA764" s="44">
        <v>620</v>
      </c>
      <c r="AB764" s="44">
        <v>604</v>
      </c>
      <c r="AC764" s="44">
        <v>3875</v>
      </c>
      <c r="AD764" s="44">
        <v>8638</v>
      </c>
      <c r="AE764" s="44">
        <v>3112</v>
      </c>
      <c r="AF764" s="44">
        <v>22493</v>
      </c>
      <c r="AG764" s="44"/>
      <c r="AH764" s="47">
        <v>816</v>
      </c>
      <c r="AI764" s="47">
        <v>288</v>
      </c>
      <c r="AJ764">
        <v>1946</v>
      </c>
      <c r="AK764" t="s">
        <v>895</v>
      </c>
      <c r="AL764">
        <v>41168</v>
      </c>
      <c r="AM764"/>
      <c r="AN764"/>
      <c r="AO764"/>
      <c r="AP764"/>
      <c r="AQ764"/>
      <c r="AR764" s="44"/>
      <c r="AS764" s="44"/>
      <c r="AT764" s="44"/>
      <c r="AU764" s="44">
        <v>15569542</v>
      </c>
      <c r="AV764" s="44">
        <v>6853998</v>
      </c>
      <c r="AW764" s="44">
        <v>4906745</v>
      </c>
      <c r="AX764" s="44">
        <v>761</v>
      </c>
      <c r="AY764" s="44">
        <v>17517556</v>
      </c>
      <c r="AZ764" s="21">
        <v>16391891</v>
      </c>
      <c r="BA764" s="21">
        <v>1125665</v>
      </c>
      <c r="BB764" s="44">
        <v>5973</v>
      </c>
      <c r="BC764" s="44">
        <v>237644</v>
      </c>
      <c r="BD764" s="44"/>
      <c r="BE764" s="44">
        <v>893994</v>
      </c>
      <c r="BF764" s="44">
        <v>1492380</v>
      </c>
      <c r="BG764" s="44">
        <v>3393420</v>
      </c>
      <c r="BH764" s="44">
        <v>1195431</v>
      </c>
      <c r="BI764" s="21">
        <v>8359689</v>
      </c>
      <c r="BJ764" s="21"/>
      <c r="BK764" s="21">
        <v>310010</v>
      </c>
      <c r="BL764" s="21">
        <v>83340</v>
      </c>
      <c r="BM764" s="21">
        <v>735272</v>
      </c>
      <c r="BN764" s="21">
        <v>15569542</v>
      </c>
      <c r="BO764" s="21"/>
      <c r="BP764" s="21"/>
      <c r="BQ764" s="44"/>
      <c r="BR764" s="21"/>
      <c r="BS764" s="44"/>
      <c r="BT764" s="21"/>
      <c r="BU764" s="44"/>
      <c r="BV764" s="21"/>
      <c r="BW764" s="44">
        <v>2099742</v>
      </c>
      <c r="BX764" s="21"/>
      <c r="BY764" s="21">
        <v>2976911</v>
      </c>
      <c r="BZ764" s="21"/>
      <c r="CA764" s="44">
        <v>11973</v>
      </c>
      <c r="CB764" s="44"/>
      <c r="CC764" s="44">
        <v>1369510</v>
      </c>
      <c r="CD764" s="44"/>
      <c r="CE764" s="44"/>
      <c r="CF764" s="44"/>
      <c r="CG764" s="44">
        <v>290105</v>
      </c>
      <c r="CH764" s="44"/>
      <c r="CI764" s="21">
        <v>6591</v>
      </c>
      <c r="CJ764" s="44"/>
      <c r="CK764" s="21">
        <v>99166</v>
      </c>
      <c r="CL764" s="44"/>
      <c r="CM764" s="44">
        <v>47740</v>
      </c>
      <c r="CN764" s="44">
        <v>21870</v>
      </c>
      <c r="CO764" s="44">
        <v>1826825</v>
      </c>
      <c r="CP764" s="44">
        <v>0</v>
      </c>
      <c r="CQ764" s="21">
        <v>1827810</v>
      </c>
      <c r="CR764" s="44">
        <v>781875</v>
      </c>
      <c r="CS764" s="44">
        <v>2066183</v>
      </c>
      <c r="CT764" s="44">
        <v>57359</v>
      </c>
      <c r="CU764" s="44"/>
      <c r="CV764" s="44">
        <v>224336</v>
      </c>
      <c r="CW764" s="21"/>
      <c r="CX764" s="21"/>
      <c r="CY764" s="21"/>
      <c r="CZ764" s="21"/>
      <c r="DA764" s="21"/>
      <c r="DB764" s="21"/>
      <c r="DC764" s="21"/>
      <c r="DD764" s="21"/>
      <c r="DE764" s="44"/>
      <c r="DF764" s="21"/>
      <c r="DG764" s="44"/>
      <c r="DH764" s="21"/>
      <c r="DI764" s="44"/>
      <c r="DJ764" s="44"/>
      <c r="DK764" s="44"/>
      <c r="DL764" s="44"/>
      <c r="DM764" s="21"/>
      <c r="DN764" s="44"/>
      <c r="DO764" s="44">
        <v>-3432</v>
      </c>
      <c r="DP764" s="44"/>
      <c r="DQ764" s="44"/>
      <c r="DR764" s="44"/>
      <c r="DS764" s="44"/>
      <c r="DT764" s="44"/>
      <c r="DU764" s="44"/>
      <c r="DV764" s="44"/>
      <c r="DW764" s="44">
        <v>-324</v>
      </c>
      <c r="DX764" s="44"/>
      <c r="DY764" s="44">
        <v>-7</v>
      </c>
      <c r="DZ764" s="44"/>
      <c r="EA764" s="44"/>
      <c r="EB764" s="21"/>
      <c r="EC764" s="44">
        <v>499508</v>
      </c>
      <c r="ED764" s="44"/>
      <c r="EE764" s="21">
        <v>1070749</v>
      </c>
      <c r="EF764" s="44"/>
      <c r="EG764" s="21">
        <v>435283</v>
      </c>
      <c r="EH764" s="44"/>
      <c r="EI764" s="21">
        <v>2560527</v>
      </c>
      <c r="EJ764" s="44"/>
      <c r="EK764" s="44"/>
      <c r="EL764" s="21"/>
      <c r="EM764" s="44">
        <v>134130</v>
      </c>
      <c r="EN764" s="44"/>
      <c r="EO764" s="44">
        <v>210268</v>
      </c>
      <c r="EP764" s="21"/>
      <c r="EQ764" s="21"/>
      <c r="ER764" s="21"/>
      <c r="ES764" s="21"/>
      <c r="ET764" s="44"/>
      <c r="EU764" s="21"/>
      <c r="EV764" s="44"/>
      <c r="EW764" s="21"/>
      <c r="EX764" s="44"/>
      <c r="EY764" s="44"/>
      <c r="EZ764" s="21"/>
      <c r="FA764" s="21"/>
      <c r="FB764" s="44"/>
      <c r="FC764" s="44">
        <v>43</v>
      </c>
      <c r="FD764" s="21"/>
      <c r="FE764" s="112"/>
      <c r="FF764" s="44"/>
      <c r="FG764" s="44">
        <v>8285152</v>
      </c>
      <c r="FH764" s="44">
        <v>1979511</v>
      </c>
      <c r="FI764" s="44">
        <v>6127228</v>
      </c>
      <c r="FJ764" s="44">
        <v>364798</v>
      </c>
      <c r="FK764" s="44">
        <v>6694230</v>
      </c>
      <c r="FL764" s="44"/>
      <c r="FM764" s="44"/>
      <c r="FN764" s="44"/>
      <c r="FO764" s="44"/>
      <c r="FP764" s="44"/>
      <c r="FQ764" s="44"/>
      <c r="FR764" s="44"/>
      <c r="FS764" s="44"/>
      <c r="FT764" s="44">
        <v>85093</v>
      </c>
      <c r="FU764" s="44"/>
      <c r="FV764" s="21">
        <v>553898</v>
      </c>
      <c r="FW764" s="44">
        <v>24</v>
      </c>
      <c r="FX764" s="44">
        <v>637808</v>
      </c>
      <c r="FY764" s="44">
        <v>186885</v>
      </c>
      <c r="FZ764" s="44">
        <v>308044</v>
      </c>
      <c r="GA764" s="44">
        <v>38814</v>
      </c>
      <c r="GB764" s="44"/>
      <c r="GC764" s="44">
        <v>52147</v>
      </c>
      <c r="GD764" s="44">
        <v>494525</v>
      </c>
      <c r="GE764" s="44">
        <v>336272</v>
      </c>
      <c r="GF764" s="44">
        <v>208819</v>
      </c>
      <c r="GG764" s="44">
        <v>924110</v>
      </c>
      <c r="GH764" s="44">
        <v>606290</v>
      </c>
      <c r="GI764" s="44">
        <v>150207</v>
      </c>
      <c r="GJ764" s="44">
        <v>93188</v>
      </c>
      <c r="GK764" s="44">
        <v>3045354</v>
      </c>
      <c r="GL764" s="44">
        <v>53561</v>
      </c>
      <c r="GM764" s="44">
        <v>1571559</v>
      </c>
      <c r="GN764" s="44">
        <v>146589</v>
      </c>
      <c r="GO764" s="44">
        <v>19753</v>
      </c>
      <c r="GP764" s="44"/>
      <c r="GQ764" s="44"/>
      <c r="GR764" s="44">
        <v>184721</v>
      </c>
      <c r="GS764" s="44">
        <v>2931044</v>
      </c>
      <c r="GT764" s="44"/>
      <c r="GU764" s="21">
        <v>152959</v>
      </c>
      <c r="GV764" s="44"/>
      <c r="GW764" s="44">
        <v>-10078545</v>
      </c>
      <c r="GX764" s="44">
        <v>8200000</v>
      </c>
      <c r="GY764" s="44">
        <v>1205458</v>
      </c>
      <c r="GZ764" s="44">
        <v>1233197</v>
      </c>
      <c r="HA764" s="44"/>
      <c r="HB764" s="44"/>
      <c r="HC764" s="44">
        <v>-27739</v>
      </c>
      <c r="HD764" s="44">
        <v>1205458</v>
      </c>
      <c r="HE764" s="21"/>
      <c r="HF764" s="21">
        <v>-10079953</v>
      </c>
      <c r="HG764" s="21"/>
      <c r="HH764" s="21"/>
      <c r="HI764" s="21">
        <v>0</v>
      </c>
      <c r="HJ764" s="44"/>
      <c r="HK764" s="21"/>
      <c r="HL764" s="21">
        <v>292543</v>
      </c>
      <c r="HM764" s="21">
        <v>292543</v>
      </c>
      <c r="HN764" s="21">
        <v>-139584</v>
      </c>
      <c r="HO764" s="21"/>
      <c r="HP764" s="44"/>
      <c r="HQ764" s="47"/>
      <c r="HR764" s="47"/>
      <c r="HS764" s="47"/>
      <c r="HT764" s="47" t="s">
        <v>1759</v>
      </c>
      <c r="HU764" s="47">
        <v>0</v>
      </c>
      <c r="HV764" s="47">
        <v>1913</v>
      </c>
      <c r="HW764" s="47">
        <v>0</v>
      </c>
      <c r="HX764" s="47">
        <v>9571</v>
      </c>
      <c r="HY764" s="47">
        <v>54978</v>
      </c>
      <c r="HZ764" s="47">
        <v>91518</v>
      </c>
      <c r="IA764" s="47">
        <v>0</v>
      </c>
      <c r="IB764" s="47">
        <v>0</v>
      </c>
      <c r="IC764" s="47">
        <v>0</v>
      </c>
      <c r="ID764">
        <v>23145</v>
      </c>
      <c r="IE764" s="47">
        <v>5220</v>
      </c>
      <c r="IF764">
        <v>11713</v>
      </c>
      <c r="IG764" s="47">
        <v>6700</v>
      </c>
      <c r="IH764" s="47">
        <v>20954</v>
      </c>
      <c r="II764">
        <v>12610</v>
      </c>
      <c r="IJ764">
        <v>4927</v>
      </c>
      <c r="IK764">
        <v>2032</v>
      </c>
      <c r="IL764">
        <v>8978</v>
      </c>
      <c r="IM764">
        <v>254259</v>
      </c>
      <c r="IN764">
        <v>0</v>
      </c>
      <c r="IO764">
        <v>0</v>
      </c>
      <c r="IP764">
        <v>0</v>
      </c>
      <c r="IQ764">
        <v>726</v>
      </c>
      <c r="IR764">
        <v>0</v>
      </c>
      <c r="IS764">
        <v>0</v>
      </c>
      <c r="IT764">
        <v>726</v>
      </c>
      <c r="IU764">
        <v>207953</v>
      </c>
      <c r="IV764">
        <v>0</v>
      </c>
      <c r="IW764">
        <v>499382</v>
      </c>
      <c r="IX764">
        <v>2107927</v>
      </c>
      <c r="IY764">
        <v>2247010</v>
      </c>
      <c r="IZ764">
        <v>0</v>
      </c>
      <c r="JA764">
        <v>0</v>
      </c>
      <c r="JB764">
        <v>0</v>
      </c>
      <c r="JC764">
        <v>1119646</v>
      </c>
      <c r="JD764">
        <v>113597</v>
      </c>
      <c r="JE764">
        <v>232330</v>
      </c>
      <c r="JF764">
        <v>127763</v>
      </c>
      <c r="JG764">
        <v>415227</v>
      </c>
      <c r="JH764">
        <v>461213</v>
      </c>
      <c r="JI764">
        <v>112497</v>
      </c>
      <c r="JJ764">
        <v>78770</v>
      </c>
      <c r="JK764">
        <v>561837</v>
      </c>
      <c r="JL764">
        <v>8285152</v>
      </c>
      <c r="JM764">
        <v>0</v>
      </c>
      <c r="JN764">
        <v>0</v>
      </c>
      <c r="JO764">
        <v>0</v>
      </c>
      <c r="JP764">
        <v>25474</v>
      </c>
      <c r="JQ764">
        <v>0</v>
      </c>
      <c r="JR764">
        <v>0</v>
      </c>
      <c r="JS764">
        <v>25474</v>
      </c>
      <c r="JT764"/>
      <c r="JU764"/>
      <c r="JV764"/>
      <c r="JW764"/>
      <c r="JX764"/>
      <c r="JY764">
        <v>23145</v>
      </c>
      <c r="JZ764"/>
      <c r="KA764"/>
      <c r="KB764"/>
      <c r="KC764"/>
      <c r="KD764"/>
      <c r="KE764">
        <v>1119646</v>
      </c>
      <c r="KF764">
        <v>155</v>
      </c>
      <c r="KG764">
        <v>235</v>
      </c>
      <c r="KH764">
        <v>107</v>
      </c>
      <c r="KI764">
        <v>113</v>
      </c>
      <c r="KJ764">
        <v>173</v>
      </c>
      <c r="KK764">
        <v>79</v>
      </c>
      <c r="KL764">
        <v>61</v>
      </c>
      <c r="KM764">
        <v>100</v>
      </c>
      <c r="KN764">
        <v>34</v>
      </c>
      <c r="KO764">
        <v>1</v>
      </c>
      <c r="KP764">
        <v>0</v>
      </c>
      <c r="KQ764">
        <v>0</v>
      </c>
      <c r="KR764">
        <v>0</v>
      </c>
      <c r="KS764">
        <v>0</v>
      </c>
      <c r="KT764">
        <v>1</v>
      </c>
      <c r="KU764">
        <v>1</v>
      </c>
      <c r="KV764">
        <v>0</v>
      </c>
      <c r="KW764">
        <v>0</v>
      </c>
      <c r="KX764">
        <v>0</v>
      </c>
      <c r="KY764">
        <v>0</v>
      </c>
      <c r="KZ764">
        <v>0</v>
      </c>
      <c r="LA764">
        <v>0</v>
      </c>
      <c r="LB764">
        <v>0</v>
      </c>
      <c r="LC764">
        <v>0</v>
      </c>
      <c r="LD764">
        <v>1</v>
      </c>
      <c r="LE764">
        <v>0</v>
      </c>
      <c r="LF764">
        <v>0</v>
      </c>
      <c r="LG764">
        <v>0</v>
      </c>
      <c r="LH764">
        <v>0</v>
      </c>
    </row>
    <row r="765" spans="1:320" s="34" customFormat="1" ht="15" customHeight="1" x14ac:dyDescent="0.25">
      <c r="A765" s="45">
        <v>206361333</v>
      </c>
      <c r="B765" s="45" t="s">
        <v>5958</v>
      </c>
      <c r="C765" s="46">
        <v>45292</v>
      </c>
      <c r="D765" s="46">
        <v>45657</v>
      </c>
      <c r="E765" s="47">
        <v>366</v>
      </c>
      <c r="F765" s="45" t="s">
        <v>883</v>
      </c>
      <c r="G765" s="45" t="s">
        <v>884</v>
      </c>
      <c r="H765" s="45" t="s">
        <v>1448</v>
      </c>
      <c r="I765" s="45" t="s">
        <v>886</v>
      </c>
      <c r="J765" s="45" t="s">
        <v>887</v>
      </c>
      <c r="K765" s="45" t="s">
        <v>1405</v>
      </c>
      <c r="L765" s="45" t="s">
        <v>5757</v>
      </c>
      <c r="M765" s="45" t="s">
        <v>5959</v>
      </c>
      <c r="N765" s="45" t="s">
        <v>5960</v>
      </c>
      <c r="O765" s="45" t="s">
        <v>5961</v>
      </c>
      <c r="P765" s="45" t="s">
        <v>5962</v>
      </c>
      <c r="Q765" s="45" t="s">
        <v>5963</v>
      </c>
      <c r="R765" t="s">
        <v>5964</v>
      </c>
      <c r="S765" s="45" t="s">
        <v>893</v>
      </c>
      <c r="T765"/>
      <c r="U765" s="47">
        <v>99</v>
      </c>
      <c r="V765" s="47">
        <v>99</v>
      </c>
      <c r="W765" s="47" t="s">
        <v>894</v>
      </c>
      <c r="X765" s="47">
        <v>36234</v>
      </c>
      <c r="Y765" s="47">
        <v>34825</v>
      </c>
      <c r="Z765" s="48">
        <v>225.49</v>
      </c>
      <c r="AA765" s="44">
        <v>361</v>
      </c>
      <c r="AB765" s="44">
        <v>360</v>
      </c>
      <c r="AC765" s="44">
        <v>10007</v>
      </c>
      <c r="AD765" s="44">
        <v>350</v>
      </c>
      <c r="AE765" s="44">
        <v>3180</v>
      </c>
      <c r="AF765" s="44">
        <v>18331</v>
      </c>
      <c r="AG765" s="44"/>
      <c r="AH765" s="47">
        <v>1822</v>
      </c>
      <c r="AI765" s="47">
        <v>53</v>
      </c>
      <c r="AJ765">
        <v>1082</v>
      </c>
      <c r="AK765" t="s">
        <v>895</v>
      </c>
      <c r="AL765">
        <v>34825</v>
      </c>
      <c r="AM765"/>
      <c r="AN765"/>
      <c r="AO765"/>
      <c r="AP765"/>
      <c r="AQ765"/>
      <c r="AR765" s="44"/>
      <c r="AS765" s="44"/>
      <c r="AT765" s="44"/>
      <c r="AU765" s="44">
        <v>12505947</v>
      </c>
      <c r="AV765" s="44">
        <v>2425317</v>
      </c>
      <c r="AW765" s="44">
        <v>-1539519</v>
      </c>
      <c r="AX765" s="44">
        <v>649</v>
      </c>
      <c r="AY765" s="44">
        <v>16471432</v>
      </c>
      <c r="AZ765" s="21">
        <v>13849246</v>
      </c>
      <c r="BA765" s="21">
        <v>2622186</v>
      </c>
      <c r="BB765" s="44">
        <v>-45603</v>
      </c>
      <c r="BC765" s="44">
        <v>12590</v>
      </c>
      <c r="BD765" s="44"/>
      <c r="BE765" s="44">
        <v>2563993</v>
      </c>
      <c r="BF765" s="44">
        <v>3606616</v>
      </c>
      <c r="BG765" s="44">
        <v>116695</v>
      </c>
      <c r="BH765" s="44">
        <v>1038132</v>
      </c>
      <c r="BI765" s="21">
        <v>6651651</v>
      </c>
      <c r="BJ765" s="21"/>
      <c r="BK765" s="21">
        <v>685547</v>
      </c>
      <c r="BL765" s="21">
        <v>20616</v>
      </c>
      <c r="BM765" s="21">
        <v>386690</v>
      </c>
      <c r="BN765" s="21">
        <v>12505947</v>
      </c>
      <c r="BO765" s="21"/>
      <c r="BP765" s="21"/>
      <c r="BQ765" s="44"/>
      <c r="BR765" s="21"/>
      <c r="BS765" s="44"/>
      <c r="BT765" s="21"/>
      <c r="BU765" s="44"/>
      <c r="BV765" s="21"/>
      <c r="BW765" s="44">
        <v>1887538</v>
      </c>
      <c r="BX765" s="21"/>
      <c r="BY765" s="21">
        <v>60504</v>
      </c>
      <c r="BZ765" s="21"/>
      <c r="CA765" s="44">
        <v>9382</v>
      </c>
      <c r="CB765" s="44"/>
      <c r="CC765" s="44">
        <v>104199</v>
      </c>
      <c r="CD765" s="44"/>
      <c r="CE765" s="44"/>
      <c r="CF765" s="44"/>
      <c r="CG765" s="44">
        <v>361376</v>
      </c>
      <c r="CH765" s="44"/>
      <c r="CI765" s="21">
        <v>1588</v>
      </c>
      <c r="CJ765" s="44"/>
      <c r="CK765" s="21">
        <v>730</v>
      </c>
      <c r="CL765" s="44"/>
      <c r="CM765" s="44">
        <v>1408</v>
      </c>
      <c r="CN765" s="44">
        <v>1256</v>
      </c>
      <c r="CO765" s="44">
        <v>755627</v>
      </c>
      <c r="CP765" s="44">
        <v>0</v>
      </c>
      <c r="CQ765" s="21">
        <v>815029</v>
      </c>
      <c r="CR765" s="44">
        <v>112700</v>
      </c>
      <c r="CS765" s="44">
        <v>684456</v>
      </c>
      <c r="CT765" s="44">
        <v>17021</v>
      </c>
      <c r="CU765" s="44"/>
      <c r="CV765" s="44">
        <v>37820</v>
      </c>
      <c r="CW765" s="21"/>
      <c r="CX765" s="21"/>
      <c r="CY765" s="21"/>
      <c r="CZ765" s="21"/>
      <c r="DA765" s="21"/>
      <c r="DB765" s="21"/>
      <c r="DC765" s="21"/>
      <c r="DD765" s="21"/>
      <c r="DE765" s="44"/>
      <c r="DF765" s="21"/>
      <c r="DG765" s="44"/>
      <c r="DH765" s="21"/>
      <c r="DI765" s="44"/>
      <c r="DJ765" s="44"/>
      <c r="DK765" s="44"/>
      <c r="DL765" s="44"/>
      <c r="DM765" s="21"/>
      <c r="DN765" s="44"/>
      <c r="DO765" s="44"/>
      <c r="DP765" s="44"/>
      <c r="DQ765" s="44"/>
      <c r="DR765" s="44"/>
      <c r="DS765" s="44"/>
      <c r="DT765" s="44"/>
      <c r="DU765" s="44"/>
      <c r="DV765" s="44"/>
      <c r="DW765" s="44"/>
      <c r="DX765" s="44"/>
      <c r="DY765" s="44"/>
      <c r="DZ765" s="44"/>
      <c r="EA765" s="44"/>
      <c r="EB765" s="21"/>
      <c r="EC765" s="44">
        <v>-2480514</v>
      </c>
      <c r="ED765" s="44"/>
      <c r="EE765" s="21">
        <v>13117</v>
      </c>
      <c r="EF765" s="44"/>
      <c r="EG765" s="21">
        <v>79892</v>
      </c>
      <c r="EH765" s="44"/>
      <c r="EI765" s="21">
        <v>567668</v>
      </c>
      <c r="EJ765" s="44"/>
      <c r="EK765" s="44"/>
      <c r="EL765" s="21"/>
      <c r="EM765" s="44">
        <v>254738</v>
      </c>
      <c r="EN765" s="44"/>
      <c r="EO765" s="44">
        <v>25580</v>
      </c>
      <c r="EP765" s="21"/>
      <c r="EQ765" s="21"/>
      <c r="ER765" s="21"/>
      <c r="ES765" s="21"/>
      <c r="ET765" s="44"/>
      <c r="EU765" s="21"/>
      <c r="EV765" s="44"/>
      <c r="EW765" s="21"/>
      <c r="EX765" s="44"/>
      <c r="EY765" s="44"/>
      <c r="EZ765" s="21"/>
      <c r="FA765" s="21"/>
      <c r="FB765" s="44"/>
      <c r="FC765" s="44"/>
      <c r="FD765" s="21"/>
      <c r="FE765" s="112"/>
      <c r="FF765" s="44"/>
      <c r="FG765" s="44">
        <v>5782832</v>
      </c>
      <c r="FH765" s="44">
        <v>1411882</v>
      </c>
      <c r="FI765" s="44">
        <v>6654532</v>
      </c>
      <c r="FJ765" s="44">
        <v>284542</v>
      </c>
      <c r="FK765" s="44">
        <v>5448967</v>
      </c>
      <c r="FL765" s="44"/>
      <c r="FM765" s="44"/>
      <c r="FN765" s="44"/>
      <c r="FO765" s="44"/>
      <c r="FP765" s="44"/>
      <c r="FQ765" s="44"/>
      <c r="FR765" s="44"/>
      <c r="FS765" s="44"/>
      <c r="FT765" s="44">
        <v>21314</v>
      </c>
      <c r="FU765" s="44">
        <v>9879</v>
      </c>
      <c r="FV765" s="21">
        <v>424488</v>
      </c>
      <c r="FW765" s="44"/>
      <c r="FX765" s="44">
        <v>418934</v>
      </c>
      <c r="FY765" s="44">
        <v>50262</v>
      </c>
      <c r="FZ765" s="44">
        <v>309200</v>
      </c>
      <c r="GA765" s="44">
        <v>18530</v>
      </c>
      <c r="GB765" s="44"/>
      <c r="GC765" s="44">
        <v>39653</v>
      </c>
      <c r="GD765" s="44">
        <v>463438</v>
      </c>
      <c r="GE765" s="44">
        <v>222289</v>
      </c>
      <c r="GF765" s="44">
        <v>105823</v>
      </c>
      <c r="GG765" s="44">
        <v>831387</v>
      </c>
      <c r="GH765" s="44">
        <v>251215</v>
      </c>
      <c r="GI765" s="44">
        <v>120069</v>
      </c>
      <c r="GJ765" s="44">
        <v>107356</v>
      </c>
      <c r="GK765" s="44">
        <v>3507014</v>
      </c>
      <c r="GL765" s="44">
        <v>38585</v>
      </c>
      <c r="GM765" s="44">
        <v>1151000</v>
      </c>
      <c r="GN765" s="44">
        <v>43210</v>
      </c>
      <c r="GO765" s="44">
        <v>18862</v>
      </c>
      <c r="GP765" s="44"/>
      <c r="GQ765" s="44"/>
      <c r="GR765" s="44">
        <v>247771</v>
      </c>
      <c r="GS765" s="44">
        <v>8388772</v>
      </c>
      <c r="GT765" s="44"/>
      <c r="GU765" s="21">
        <v>277031</v>
      </c>
      <c r="GV765" s="44">
        <v>25792</v>
      </c>
      <c r="GW765" s="44">
        <v>118118</v>
      </c>
      <c r="GX765" s="44">
        <v>1553604</v>
      </c>
      <c r="GY765" s="44">
        <v>10363317</v>
      </c>
      <c r="GZ765" s="44">
        <v>9767194</v>
      </c>
      <c r="HA765" s="44"/>
      <c r="HB765" s="44">
        <v>720329</v>
      </c>
      <c r="HC765" s="44">
        <v>-124206</v>
      </c>
      <c r="HD765" s="44">
        <v>10363317</v>
      </c>
      <c r="HE765" s="21"/>
      <c r="HF765" s="21"/>
      <c r="HG765" s="21"/>
      <c r="HH765" s="21">
        <v>720329</v>
      </c>
      <c r="HI765" s="21">
        <v>0</v>
      </c>
      <c r="HJ765" s="44"/>
      <c r="HK765" s="21">
        <v>254905</v>
      </c>
      <c r="HL765" s="21">
        <v>137963</v>
      </c>
      <c r="HM765" s="21">
        <v>392868</v>
      </c>
      <c r="HN765" s="21">
        <v>-115837</v>
      </c>
      <c r="HO765" s="21"/>
      <c r="HP765" s="44"/>
      <c r="HQ765" s="47"/>
      <c r="HR765" s="47">
        <v>720329</v>
      </c>
      <c r="HS765" s="47"/>
      <c r="HT765" s="47" t="s">
        <v>1759</v>
      </c>
      <c r="HU765" s="47">
        <v>0</v>
      </c>
      <c r="HV765" s="47">
        <v>1618</v>
      </c>
      <c r="HW765" s="47">
        <v>0</v>
      </c>
      <c r="HX765" s="47">
        <v>4938</v>
      </c>
      <c r="HY765" s="47">
        <v>42037</v>
      </c>
      <c r="HZ765" s="47">
        <v>90409</v>
      </c>
      <c r="IA765" s="47">
        <v>0</v>
      </c>
      <c r="IB765" s="47">
        <v>0</v>
      </c>
      <c r="IC765" s="47">
        <v>6797</v>
      </c>
      <c r="ID765"/>
      <c r="IE765" s="47">
        <v>3204</v>
      </c>
      <c r="IF765">
        <v>9602</v>
      </c>
      <c r="IG765" s="47">
        <v>3831</v>
      </c>
      <c r="IH765" s="47">
        <v>18258</v>
      </c>
      <c r="II765">
        <v>9364</v>
      </c>
      <c r="IJ765">
        <v>3809</v>
      </c>
      <c r="IK765">
        <v>2143</v>
      </c>
      <c r="IL765">
        <v>9970</v>
      </c>
      <c r="IM765">
        <v>205980</v>
      </c>
      <c r="IN765">
        <v>0</v>
      </c>
      <c r="IO765">
        <v>0</v>
      </c>
      <c r="IP765">
        <v>0</v>
      </c>
      <c r="IQ765">
        <v>0</v>
      </c>
      <c r="IR765">
        <v>0</v>
      </c>
      <c r="IS765">
        <v>0</v>
      </c>
      <c r="IT765">
        <v>0</v>
      </c>
      <c r="IU765">
        <v>136091</v>
      </c>
      <c r="IV765">
        <v>0</v>
      </c>
      <c r="IW765">
        <v>248357</v>
      </c>
      <c r="IX765">
        <v>1538273</v>
      </c>
      <c r="IY765">
        <v>2094111</v>
      </c>
      <c r="IZ765">
        <v>0</v>
      </c>
      <c r="JA765">
        <v>0</v>
      </c>
      <c r="JB765">
        <v>265232</v>
      </c>
      <c r="JC765"/>
      <c r="JD765">
        <v>91279</v>
      </c>
      <c r="JE765">
        <v>162533</v>
      </c>
      <c r="JF765">
        <v>64661</v>
      </c>
      <c r="JG765">
        <v>384283</v>
      </c>
      <c r="JH765">
        <v>209259</v>
      </c>
      <c r="JI765">
        <v>82544</v>
      </c>
      <c r="JJ765">
        <v>85727</v>
      </c>
      <c r="JK765">
        <v>420482</v>
      </c>
      <c r="JL765">
        <v>5782832</v>
      </c>
      <c r="JM765">
        <v>0</v>
      </c>
      <c r="JN765">
        <v>0</v>
      </c>
      <c r="JO765">
        <v>0</v>
      </c>
      <c r="JP765">
        <v>0</v>
      </c>
      <c r="JQ765">
        <v>0</v>
      </c>
      <c r="JR765">
        <v>0</v>
      </c>
      <c r="JS765">
        <v>0</v>
      </c>
      <c r="JT765"/>
      <c r="JU765"/>
      <c r="JV765"/>
      <c r="JW765"/>
      <c r="JX765"/>
      <c r="JY765"/>
      <c r="JZ765"/>
      <c r="KA765"/>
      <c r="KB765"/>
      <c r="KC765"/>
      <c r="KD765"/>
      <c r="KE765"/>
      <c r="KF765">
        <v>151</v>
      </c>
      <c r="KG765">
        <v>205</v>
      </c>
      <c r="KH765">
        <v>78</v>
      </c>
      <c r="KI765">
        <v>110</v>
      </c>
      <c r="KJ765">
        <v>156</v>
      </c>
      <c r="KK765">
        <v>49</v>
      </c>
      <c r="KL765">
        <v>70</v>
      </c>
      <c r="KM765">
        <v>95</v>
      </c>
      <c r="KN765">
        <v>37</v>
      </c>
      <c r="KO765">
        <v>1</v>
      </c>
      <c r="KP765">
        <v>0</v>
      </c>
      <c r="KQ765">
        <v>0</v>
      </c>
      <c r="KR765">
        <v>0</v>
      </c>
      <c r="KS765">
        <v>1</v>
      </c>
      <c r="KT765">
        <v>0</v>
      </c>
      <c r="KU765">
        <v>1</v>
      </c>
      <c r="KV765">
        <v>0</v>
      </c>
      <c r="KW765">
        <v>0</v>
      </c>
      <c r="KX765">
        <v>0</v>
      </c>
      <c r="KY765">
        <v>0</v>
      </c>
      <c r="KZ765">
        <v>0</v>
      </c>
      <c r="LA765">
        <v>0</v>
      </c>
      <c r="LB765">
        <v>0</v>
      </c>
      <c r="LC765">
        <v>0</v>
      </c>
      <c r="LD765">
        <v>1</v>
      </c>
      <c r="LE765">
        <v>0</v>
      </c>
      <c r="LF765">
        <v>0</v>
      </c>
      <c r="LG765">
        <v>0</v>
      </c>
      <c r="LH765">
        <v>0</v>
      </c>
    </row>
    <row r="766" spans="1:320" s="34" customFormat="1" ht="15" customHeight="1" x14ac:dyDescent="0.25">
      <c r="A766" s="45">
        <v>206361350</v>
      </c>
      <c r="B766" s="45" t="s">
        <v>5965</v>
      </c>
      <c r="C766" s="46">
        <v>45292</v>
      </c>
      <c r="D766" s="46">
        <v>45657</v>
      </c>
      <c r="E766" s="47">
        <v>366</v>
      </c>
      <c r="F766" s="45" t="s">
        <v>883</v>
      </c>
      <c r="G766" s="45" t="s">
        <v>884</v>
      </c>
      <c r="H766" s="45" t="s">
        <v>1448</v>
      </c>
      <c r="I766" s="45" t="s">
        <v>886</v>
      </c>
      <c r="J766" s="45" t="s">
        <v>887</v>
      </c>
      <c r="K766" s="45" t="s">
        <v>1405</v>
      </c>
      <c r="L766" s="45" t="s">
        <v>5757</v>
      </c>
      <c r="M766" s="45" t="s">
        <v>5966</v>
      </c>
      <c r="N766" s="45" t="s">
        <v>5967</v>
      </c>
      <c r="O766" s="45" t="s">
        <v>5911</v>
      </c>
      <c r="P766" s="45" t="s">
        <v>5968</v>
      </c>
      <c r="Q766" s="45" t="s">
        <v>5969</v>
      </c>
      <c r="R766" t="s">
        <v>5970</v>
      </c>
      <c r="S766" s="45" t="s">
        <v>893</v>
      </c>
      <c r="T766"/>
      <c r="U766" s="47">
        <v>140</v>
      </c>
      <c r="V766" s="47">
        <v>140</v>
      </c>
      <c r="W766" s="47" t="s">
        <v>913</v>
      </c>
      <c r="X766" s="47">
        <v>51240</v>
      </c>
      <c r="Y766" s="47">
        <v>47375</v>
      </c>
      <c r="Z766" s="48">
        <v>218.32</v>
      </c>
      <c r="AA766" s="44">
        <v>392</v>
      </c>
      <c r="AB766" s="44">
        <v>387</v>
      </c>
      <c r="AC766" s="44">
        <v>6110</v>
      </c>
      <c r="AD766" s="44">
        <v>3983</v>
      </c>
      <c r="AE766" s="44">
        <v>3770</v>
      </c>
      <c r="AF766" s="44">
        <v>33102</v>
      </c>
      <c r="AG766" s="44"/>
      <c r="AH766" s="47"/>
      <c r="AI766" s="47">
        <v>51</v>
      </c>
      <c r="AJ766">
        <v>359</v>
      </c>
      <c r="AK766" t="s">
        <v>914</v>
      </c>
      <c r="AL766">
        <v>32099</v>
      </c>
      <c r="AM766"/>
      <c r="AN766"/>
      <c r="AO766"/>
      <c r="AP766">
        <v>15276</v>
      </c>
      <c r="AQ766"/>
      <c r="AR766" s="44"/>
      <c r="AS766" s="44"/>
      <c r="AT766" s="44"/>
      <c r="AU766" s="44">
        <v>20112528</v>
      </c>
      <c r="AV766" s="44">
        <v>4737592</v>
      </c>
      <c r="AW766" s="44">
        <v>127274</v>
      </c>
      <c r="AX766" s="44">
        <v>64909</v>
      </c>
      <c r="AY766" s="44">
        <v>24787755</v>
      </c>
      <c r="AZ766" s="21">
        <v>23791740</v>
      </c>
      <c r="BA766" s="21">
        <v>996015</v>
      </c>
      <c r="BB766" s="44">
        <v>2484</v>
      </c>
      <c r="BC766" s="44">
        <v>80000</v>
      </c>
      <c r="BD766" s="44"/>
      <c r="BE766" s="44">
        <v>918499</v>
      </c>
      <c r="BF766" s="44">
        <v>1958927</v>
      </c>
      <c r="BG766" s="44">
        <v>1518221</v>
      </c>
      <c r="BH766" s="44">
        <v>1504297</v>
      </c>
      <c r="BI766" s="21">
        <v>15000033</v>
      </c>
      <c r="BJ766" s="21"/>
      <c r="BK766" s="21"/>
      <c r="BL766" s="21">
        <v>16575</v>
      </c>
      <c r="BM766" s="21">
        <v>114475</v>
      </c>
      <c r="BN766" s="21">
        <v>10530105</v>
      </c>
      <c r="BO766" s="21"/>
      <c r="BP766" s="21"/>
      <c r="BQ766" s="44"/>
      <c r="BR766" s="21">
        <v>9582423</v>
      </c>
      <c r="BS766" s="44"/>
      <c r="BT766" s="21"/>
      <c r="BU766" s="44"/>
      <c r="BV766" s="21"/>
      <c r="BW766" s="44">
        <v>2413250</v>
      </c>
      <c r="BX766" s="21"/>
      <c r="BY766" s="21">
        <v>1821428</v>
      </c>
      <c r="BZ766" s="21"/>
      <c r="CA766" s="44">
        <v>30639</v>
      </c>
      <c r="CB766" s="44"/>
      <c r="CC766" s="44">
        <v>441061</v>
      </c>
      <c r="CD766" s="44"/>
      <c r="CE766" s="44"/>
      <c r="CF766" s="44"/>
      <c r="CG766" s="44"/>
      <c r="CH766" s="44"/>
      <c r="CI766" s="21">
        <v>30820</v>
      </c>
      <c r="CJ766" s="44"/>
      <c r="CK766" s="21">
        <v>394</v>
      </c>
      <c r="CL766" s="44"/>
      <c r="CM766" s="44">
        <v>316640</v>
      </c>
      <c r="CN766" s="44">
        <v>136482</v>
      </c>
      <c r="CO766" s="44">
        <v>1732768</v>
      </c>
      <c r="CP766" s="44">
        <v>0</v>
      </c>
      <c r="CQ766" s="21">
        <v>1399871</v>
      </c>
      <c r="CR766" s="44">
        <v>258514</v>
      </c>
      <c r="CS766" s="44">
        <v>478136</v>
      </c>
      <c r="CT766" s="44">
        <v>35902</v>
      </c>
      <c r="CU766" s="44"/>
      <c r="CV766" s="44">
        <v>379279</v>
      </c>
      <c r="CW766" s="21"/>
      <c r="CX766" s="21"/>
      <c r="CY766" s="21"/>
      <c r="CZ766" s="21"/>
      <c r="DA766" s="21"/>
      <c r="DB766" s="21"/>
      <c r="DC766" s="21"/>
      <c r="DD766" s="21"/>
      <c r="DE766" s="44"/>
      <c r="DF766" s="21"/>
      <c r="DG766" s="44"/>
      <c r="DH766" s="21"/>
      <c r="DI766" s="44"/>
      <c r="DJ766" s="44"/>
      <c r="DK766" s="44"/>
      <c r="DL766" s="44"/>
      <c r="DM766" s="21"/>
      <c r="DN766" s="44"/>
      <c r="DO766" s="44"/>
      <c r="DP766" s="44"/>
      <c r="DQ766" s="44"/>
      <c r="DR766" s="44"/>
      <c r="DS766" s="44"/>
      <c r="DT766" s="44"/>
      <c r="DU766" s="44"/>
      <c r="DV766" s="44"/>
      <c r="DW766" s="44"/>
      <c r="DX766" s="44"/>
      <c r="DY766" s="44"/>
      <c r="DZ766" s="44"/>
      <c r="EA766" s="44"/>
      <c r="EB766" s="21"/>
      <c r="EC766" s="44">
        <v>-1349799</v>
      </c>
      <c r="ED766" s="44"/>
      <c r="EE766" s="21">
        <v>850039</v>
      </c>
      <c r="EF766" s="44"/>
      <c r="EG766" s="21">
        <v>-379000</v>
      </c>
      <c r="EH766" s="44"/>
      <c r="EI766" s="21">
        <v>1002824</v>
      </c>
      <c r="EJ766" s="44"/>
      <c r="EK766" s="44"/>
      <c r="EL766" s="21"/>
      <c r="EM766" s="44"/>
      <c r="EN766" s="44"/>
      <c r="EO766" s="44">
        <v>3210</v>
      </c>
      <c r="EP766" s="21"/>
      <c r="EQ766" s="21"/>
      <c r="ER766" s="21"/>
      <c r="ES766" s="21"/>
      <c r="ET766" s="44"/>
      <c r="EU766" s="21"/>
      <c r="EV766" s="44"/>
      <c r="EW766" s="21"/>
      <c r="EX766" s="44"/>
      <c r="EY766" s="44"/>
      <c r="EZ766" s="21"/>
      <c r="FA766" s="21"/>
      <c r="FB766" s="44"/>
      <c r="FC766" s="44"/>
      <c r="FD766" s="21"/>
      <c r="FE766" s="112"/>
      <c r="FF766" s="44"/>
      <c r="FG766" s="44">
        <v>12813792</v>
      </c>
      <c r="FH766" s="44">
        <v>2926713</v>
      </c>
      <c r="FI766" s="44">
        <v>8051235</v>
      </c>
      <c r="FJ766" s="44">
        <v>537517</v>
      </c>
      <c r="FK766" s="44">
        <v>6771053</v>
      </c>
      <c r="FL766" s="44"/>
      <c r="FM766" s="44"/>
      <c r="FN766" s="44"/>
      <c r="FO766" s="44">
        <v>6171408</v>
      </c>
      <c r="FP766" s="44"/>
      <c r="FQ766" s="44"/>
      <c r="FR766" s="44"/>
      <c r="FS766" s="44"/>
      <c r="FT766" s="44">
        <v>229477</v>
      </c>
      <c r="FU766" s="44"/>
      <c r="FV766" s="21">
        <v>367369</v>
      </c>
      <c r="FW766" s="44"/>
      <c r="FX766" s="44">
        <v>382354</v>
      </c>
      <c r="FY766" s="44">
        <v>108063</v>
      </c>
      <c r="FZ766" s="44">
        <v>334698</v>
      </c>
      <c r="GA766" s="44">
        <v>55883</v>
      </c>
      <c r="GB766" s="44"/>
      <c r="GC766" s="44">
        <v>57855</v>
      </c>
      <c r="GD766" s="44">
        <v>689717</v>
      </c>
      <c r="GE766" s="44">
        <v>712354</v>
      </c>
      <c r="GF766" s="44">
        <v>250159</v>
      </c>
      <c r="GG766" s="44">
        <v>1178529</v>
      </c>
      <c r="GH766" s="44">
        <v>223393</v>
      </c>
      <c r="GI766" s="44">
        <v>388172</v>
      </c>
      <c r="GJ766" s="44">
        <v>177252</v>
      </c>
      <c r="GK766" s="44">
        <v>4344109</v>
      </c>
      <c r="GL766" s="44"/>
      <c r="GM766" s="44">
        <v>1213173</v>
      </c>
      <c r="GN766" s="44">
        <v>49260</v>
      </c>
      <c r="GO766" s="44">
        <v>41095</v>
      </c>
      <c r="GP766" s="44"/>
      <c r="GQ766" s="44">
        <v>46367</v>
      </c>
      <c r="GR766" s="44"/>
      <c r="GS766" s="44">
        <v>5421945</v>
      </c>
      <c r="GT766" s="44"/>
      <c r="GU766" s="21">
        <v>76186</v>
      </c>
      <c r="GV766" s="44"/>
      <c r="GW766" s="44">
        <v>100342</v>
      </c>
      <c r="GX766" s="44">
        <v>20682</v>
      </c>
      <c r="GY766" s="44">
        <v>5619155</v>
      </c>
      <c r="GZ766" s="44">
        <v>2070173</v>
      </c>
      <c r="HA766" s="44"/>
      <c r="HB766" s="44"/>
      <c r="HC766" s="44">
        <v>3548982</v>
      </c>
      <c r="HD766" s="44">
        <v>5619155</v>
      </c>
      <c r="HE766" s="21"/>
      <c r="HF766" s="21"/>
      <c r="HG766" s="21">
        <v>470786</v>
      </c>
      <c r="HH766" s="21"/>
      <c r="HI766" s="21">
        <v>0</v>
      </c>
      <c r="HJ766" s="44"/>
      <c r="HK766" s="21">
        <v>138542</v>
      </c>
      <c r="HL766" s="21">
        <v>41917</v>
      </c>
      <c r="HM766" s="21">
        <v>180459</v>
      </c>
      <c r="HN766" s="21">
        <v>-104273</v>
      </c>
      <c r="HO766" s="21"/>
      <c r="HP766" s="44"/>
      <c r="HQ766" s="47"/>
      <c r="HR766" s="47"/>
      <c r="HS766" s="47"/>
      <c r="HT766" s="47" t="s">
        <v>2500</v>
      </c>
      <c r="HU766" s="47">
        <v>538244.98</v>
      </c>
      <c r="HV766" s="47">
        <v>1833</v>
      </c>
      <c r="HW766" s="47">
        <v>0</v>
      </c>
      <c r="HX766" s="47">
        <v>28820</v>
      </c>
      <c r="HY766" s="47">
        <v>100723</v>
      </c>
      <c r="HZ766" s="47">
        <v>136530</v>
      </c>
      <c r="IA766" s="47">
        <v>29310</v>
      </c>
      <c r="IB766" s="47">
        <v>0</v>
      </c>
      <c r="IC766" s="47">
        <v>8550</v>
      </c>
      <c r="ID766"/>
      <c r="IE766" s="47">
        <v>6152</v>
      </c>
      <c r="IF766">
        <v>28295</v>
      </c>
      <c r="IG766" s="47">
        <v>9815</v>
      </c>
      <c r="IH766" s="47">
        <v>29118</v>
      </c>
      <c r="II766">
        <v>5693</v>
      </c>
      <c r="IJ766">
        <v>14027</v>
      </c>
      <c r="IK766">
        <v>3055</v>
      </c>
      <c r="IL766">
        <v>27497</v>
      </c>
      <c r="IM766">
        <v>429418</v>
      </c>
      <c r="IN766">
        <v>0</v>
      </c>
      <c r="IO766">
        <v>449</v>
      </c>
      <c r="IP766">
        <v>236</v>
      </c>
      <c r="IQ766">
        <v>808</v>
      </c>
      <c r="IR766">
        <v>0</v>
      </c>
      <c r="IS766">
        <v>0</v>
      </c>
      <c r="IT766">
        <v>1493</v>
      </c>
      <c r="IU766">
        <v>213544</v>
      </c>
      <c r="IV766">
        <v>0</v>
      </c>
      <c r="IW766">
        <v>1405162</v>
      </c>
      <c r="IX766">
        <v>3733354</v>
      </c>
      <c r="IY766">
        <v>3203086</v>
      </c>
      <c r="IZ766">
        <v>1033428</v>
      </c>
      <c r="JA766">
        <v>0</v>
      </c>
      <c r="JB766">
        <v>259773</v>
      </c>
      <c r="JC766"/>
      <c r="JD766">
        <v>155165</v>
      </c>
      <c r="JE766">
        <v>508645</v>
      </c>
      <c r="JF766">
        <v>175504</v>
      </c>
      <c r="JG766">
        <v>572201</v>
      </c>
      <c r="JH766">
        <v>170256</v>
      </c>
      <c r="JI766">
        <v>302511</v>
      </c>
      <c r="JJ766">
        <v>148582</v>
      </c>
      <c r="JK766">
        <v>932581</v>
      </c>
      <c r="JL766">
        <v>12813792</v>
      </c>
      <c r="JM766">
        <v>0</v>
      </c>
      <c r="JN766">
        <v>32343</v>
      </c>
      <c r="JO766">
        <v>11975</v>
      </c>
      <c r="JP766">
        <v>28306</v>
      </c>
      <c r="JQ766">
        <v>0</v>
      </c>
      <c r="JR766">
        <v>0</v>
      </c>
      <c r="JS766">
        <v>72624</v>
      </c>
      <c r="JT766"/>
      <c r="JU766"/>
      <c r="JV766"/>
      <c r="JW766"/>
      <c r="JX766"/>
      <c r="JY766"/>
      <c r="JZ766"/>
      <c r="KA766"/>
      <c r="KB766"/>
      <c r="KC766"/>
      <c r="KD766"/>
      <c r="KE766"/>
      <c r="KF766">
        <v>293</v>
      </c>
      <c r="KG766">
        <v>392</v>
      </c>
      <c r="KH766">
        <v>191</v>
      </c>
      <c r="KI766">
        <v>225</v>
      </c>
      <c r="KJ766">
        <v>298</v>
      </c>
      <c r="KK766">
        <v>148</v>
      </c>
      <c r="KL766">
        <v>92</v>
      </c>
      <c r="KM766">
        <v>120</v>
      </c>
      <c r="KN766">
        <v>67</v>
      </c>
      <c r="KO766">
        <v>1</v>
      </c>
      <c r="KP766">
        <v>0</v>
      </c>
      <c r="KQ766">
        <v>0</v>
      </c>
      <c r="KR766">
        <v>0</v>
      </c>
      <c r="KS766">
        <v>0</v>
      </c>
      <c r="KT766">
        <v>1</v>
      </c>
      <c r="KU766">
        <v>1</v>
      </c>
      <c r="KV766">
        <v>0</v>
      </c>
      <c r="KW766">
        <v>0</v>
      </c>
      <c r="KX766">
        <v>0</v>
      </c>
      <c r="KY766">
        <v>1</v>
      </c>
      <c r="KZ766">
        <v>0</v>
      </c>
      <c r="LA766">
        <v>0</v>
      </c>
      <c r="LB766">
        <v>0</v>
      </c>
      <c r="LC766">
        <v>0</v>
      </c>
      <c r="LD766">
        <v>1</v>
      </c>
      <c r="LE766">
        <v>0</v>
      </c>
      <c r="LF766">
        <v>0</v>
      </c>
      <c r="LG766">
        <v>0</v>
      </c>
      <c r="LH766">
        <v>0</v>
      </c>
    </row>
    <row r="767" spans="1:320" s="34" customFormat="1" ht="15" customHeight="1" x14ac:dyDescent="0.25">
      <c r="A767" s="45">
        <v>206361351</v>
      </c>
      <c r="B767" s="45" t="s">
        <v>5971</v>
      </c>
      <c r="C767" s="46">
        <v>45299</v>
      </c>
      <c r="D767" s="46">
        <v>45657</v>
      </c>
      <c r="E767" s="47">
        <v>359</v>
      </c>
      <c r="F767" s="45" t="s">
        <v>883</v>
      </c>
      <c r="G767" s="45" t="s">
        <v>884</v>
      </c>
      <c r="H767" s="45" t="s">
        <v>1448</v>
      </c>
      <c r="I767" s="45" t="s">
        <v>886</v>
      </c>
      <c r="J767" s="45" t="s">
        <v>887</v>
      </c>
      <c r="K767" s="45" t="s">
        <v>1405</v>
      </c>
      <c r="L767" s="45" t="s">
        <v>5765</v>
      </c>
      <c r="M767" s="45" t="s">
        <v>5972</v>
      </c>
      <c r="N767" s="45" t="s">
        <v>5973</v>
      </c>
      <c r="O767" s="45" t="s">
        <v>5800</v>
      </c>
      <c r="P767" s="45" t="s">
        <v>5815</v>
      </c>
      <c r="Q767" s="45" t="s">
        <v>5974</v>
      </c>
      <c r="R767" t="s">
        <v>5879</v>
      </c>
      <c r="S767" s="45" t="s">
        <v>893</v>
      </c>
      <c r="T767"/>
      <c r="U767" s="47">
        <v>78</v>
      </c>
      <c r="V767" s="47">
        <v>78</v>
      </c>
      <c r="W767" s="47" t="s">
        <v>894</v>
      </c>
      <c r="X767" s="47">
        <v>28002</v>
      </c>
      <c r="Y767" s="47">
        <v>27482</v>
      </c>
      <c r="Z767" s="48">
        <v>220.21</v>
      </c>
      <c r="AA767" s="44">
        <v>404</v>
      </c>
      <c r="AB767" s="44">
        <v>395</v>
      </c>
      <c r="AC767" s="44">
        <v>9478</v>
      </c>
      <c r="AD767" s="44">
        <v>1146</v>
      </c>
      <c r="AE767" s="44">
        <v>871</v>
      </c>
      <c r="AF767" s="44">
        <v>8957</v>
      </c>
      <c r="AG767" s="44"/>
      <c r="AH767" s="47">
        <v>23</v>
      </c>
      <c r="AI767" s="47">
        <v>126</v>
      </c>
      <c r="AJ767">
        <v>6881</v>
      </c>
      <c r="AK767" t="s">
        <v>895</v>
      </c>
      <c r="AL767">
        <v>27482</v>
      </c>
      <c r="AM767"/>
      <c r="AN767"/>
      <c r="AO767"/>
      <c r="AP767"/>
      <c r="AQ767"/>
      <c r="AR767" s="44"/>
      <c r="AS767" s="44"/>
      <c r="AT767" s="44"/>
      <c r="AU767" s="44">
        <v>24440393</v>
      </c>
      <c r="AV767" s="44">
        <v>4434942</v>
      </c>
      <c r="AW767" s="44">
        <v>11851650</v>
      </c>
      <c r="AX767" s="44">
        <v>6471</v>
      </c>
      <c r="AY767" s="44">
        <v>17030156</v>
      </c>
      <c r="AZ767" s="21">
        <v>12802099</v>
      </c>
      <c r="BA767" s="21">
        <v>4228057</v>
      </c>
      <c r="BB767" s="44"/>
      <c r="BC767" s="44"/>
      <c r="BD767" s="44"/>
      <c r="BE767" s="44">
        <v>4228057</v>
      </c>
      <c r="BF767" s="44">
        <v>11847500</v>
      </c>
      <c r="BG767" s="44">
        <v>1369150</v>
      </c>
      <c r="BH767" s="44">
        <v>367104</v>
      </c>
      <c r="BI767" s="21">
        <v>3940620</v>
      </c>
      <c r="BJ767" s="21"/>
      <c r="BK767" s="21">
        <v>28750</v>
      </c>
      <c r="BL767" s="21">
        <v>50440</v>
      </c>
      <c r="BM767" s="21">
        <v>6836829</v>
      </c>
      <c r="BN767" s="21">
        <v>24440393</v>
      </c>
      <c r="BO767" s="21"/>
      <c r="BP767" s="21"/>
      <c r="BQ767" s="44"/>
      <c r="BR767" s="21"/>
      <c r="BS767" s="44"/>
      <c r="BT767" s="21"/>
      <c r="BU767" s="44"/>
      <c r="BV767" s="21"/>
      <c r="BW767" s="44">
        <v>2931168</v>
      </c>
      <c r="BX767" s="21"/>
      <c r="BY767" s="21">
        <v>272428</v>
      </c>
      <c r="BZ767" s="21"/>
      <c r="CA767" s="44">
        <v>23160</v>
      </c>
      <c r="CB767" s="44"/>
      <c r="CC767" s="44">
        <v>5495</v>
      </c>
      <c r="CD767" s="44"/>
      <c r="CE767" s="44"/>
      <c r="CF767" s="44"/>
      <c r="CG767" s="44">
        <v>4618</v>
      </c>
      <c r="CH767" s="44"/>
      <c r="CI767" s="21"/>
      <c r="CJ767" s="44"/>
      <c r="CK767" s="21">
        <v>1198073</v>
      </c>
      <c r="CL767" s="44"/>
      <c r="CM767" s="44">
        <v>0</v>
      </c>
      <c r="CN767" s="44">
        <v>0</v>
      </c>
      <c r="CO767" s="44">
        <v>2110321</v>
      </c>
      <c r="CP767" s="44">
        <v>0</v>
      </c>
      <c r="CQ767" s="21">
        <v>1379025</v>
      </c>
      <c r="CR767" s="44">
        <v>29100</v>
      </c>
      <c r="CS767" s="44">
        <v>765719</v>
      </c>
      <c r="CT767" s="44">
        <v>106793</v>
      </c>
      <c r="CU767" s="44"/>
      <c r="CV767" s="44">
        <v>43984</v>
      </c>
      <c r="CW767" s="21"/>
      <c r="CX767" s="21"/>
      <c r="CY767" s="21"/>
      <c r="CZ767" s="21"/>
      <c r="DA767" s="21"/>
      <c r="DB767" s="21"/>
      <c r="DC767" s="21"/>
      <c r="DD767" s="21"/>
      <c r="DE767" s="44"/>
      <c r="DF767" s="21"/>
      <c r="DG767" s="44"/>
      <c r="DH767" s="21"/>
      <c r="DI767" s="44"/>
      <c r="DJ767" s="44"/>
      <c r="DK767" s="44"/>
      <c r="DL767" s="44"/>
      <c r="DM767" s="21"/>
      <c r="DN767" s="44"/>
      <c r="DO767" s="44"/>
      <c r="DP767" s="44"/>
      <c r="DQ767" s="44"/>
      <c r="DR767" s="44"/>
      <c r="DS767" s="44"/>
      <c r="DT767" s="44"/>
      <c r="DU767" s="44"/>
      <c r="DV767" s="44"/>
      <c r="DW767" s="44"/>
      <c r="DX767" s="44"/>
      <c r="DY767" s="44"/>
      <c r="DZ767" s="44"/>
      <c r="EA767" s="44"/>
      <c r="EB767" s="21"/>
      <c r="EC767" s="44">
        <v>5997209</v>
      </c>
      <c r="ED767" s="44"/>
      <c r="EE767" s="21">
        <v>1036064</v>
      </c>
      <c r="EF767" s="44"/>
      <c r="EG767" s="21">
        <v>6301</v>
      </c>
      <c r="EH767" s="44"/>
      <c r="EI767" s="21">
        <v>1498988</v>
      </c>
      <c r="EJ767" s="44"/>
      <c r="EK767" s="44"/>
      <c r="EL767" s="21"/>
      <c r="EM767" s="44">
        <v>7088</v>
      </c>
      <c r="EN767" s="44"/>
      <c r="EO767" s="44">
        <v>3306000</v>
      </c>
      <c r="EP767" s="21"/>
      <c r="EQ767" s="21"/>
      <c r="ER767" s="21"/>
      <c r="ES767" s="21"/>
      <c r="ET767" s="44"/>
      <c r="EU767" s="21"/>
      <c r="EV767" s="44"/>
      <c r="EW767" s="21"/>
      <c r="EX767" s="44"/>
      <c r="EY767" s="44"/>
      <c r="EZ767" s="21"/>
      <c r="FA767" s="21"/>
      <c r="FB767" s="44"/>
      <c r="FC767" s="44"/>
      <c r="FD767" s="21"/>
      <c r="FE767" s="112"/>
      <c r="FF767" s="44"/>
      <c r="FG767" s="44">
        <v>6084178</v>
      </c>
      <c r="FH767" s="44">
        <v>1383578</v>
      </c>
      <c r="FI767" s="44">
        <v>5334343</v>
      </c>
      <c r="FJ767" s="44">
        <v>138120</v>
      </c>
      <c r="FK767" s="44">
        <v>4359385</v>
      </c>
      <c r="FL767" s="44"/>
      <c r="FM767" s="44"/>
      <c r="FN767" s="44"/>
      <c r="FO767" s="44"/>
      <c r="FP767" s="44"/>
      <c r="FQ767" s="44"/>
      <c r="FR767" s="44"/>
      <c r="FS767" s="44"/>
      <c r="FT767" s="44">
        <v>9272</v>
      </c>
      <c r="FU767" s="44"/>
      <c r="FV767" s="21">
        <v>521807</v>
      </c>
      <c r="FW767" s="44">
        <v>30287</v>
      </c>
      <c r="FX767" s="44">
        <v>182526</v>
      </c>
      <c r="FY767" s="44">
        <v>16384</v>
      </c>
      <c r="FZ767" s="44">
        <v>316165</v>
      </c>
      <c r="GA767" s="44">
        <v>76922</v>
      </c>
      <c r="GB767" s="44"/>
      <c r="GC767" s="44">
        <v>188059</v>
      </c>
      <c r="GD767" s="44">
        <v>420540</v>
      </c>
      <c r="GE767" s="44">
        <v>224993</v>
      </c>
      <c r="GF767" s="44">
        <v>236578</v>
      </c>
      <c r="GG767" s="44">
        <v>888842</v>
      </c>
      <c r="GH767" s="44">
        <v>118893</v>
      </c>
      <c r="GI767" s="44">
        <v>125632</v>
      </c>
      <c r="GJ767" s="44">
        <v>97615</v>
      </c>
      <c r="GK767" s="44">
        <v>3928841</v>
      </c>
      <c r="GL767" s="44">
        <v>86294</v>
      </c>
      <c r="GM767" s="44">
        <v>769776</v>
      </c>
      <c r="GN767" s="44">
        <v>19104</v>
      </c>
      <c r="GO767" s="44">
        <v>14546</v>
      </c>
      <c r="GP767" s="44"/>
      <c r="GQ767" s="44">
        <v>10631</v>
      </c>
      <c r="GR767" s="44">
        <v>159007</v>
      </c>
      <c r="GS767" s="44">
        <v>14266083</v>
      </c>
      <c r="GT767" s="44"/>
      <c r="GU767" s="21">
        <v>298614</v>
      </c>
      <c r="GV767" s="44"/>
      <c r="GW767" s="44"/>
      <c r="GX767" s="44">
        <v>80000</v>
      </c>
      <c r="GY767" s="44">
        <v>14644697</v>
      </c>
      <c r="GZ767" s="44">
        <v>1294733</v>
      </c>
      <c r="HA767" s="44"/>
      <c r="HB767" s="44"/>
      <c r="HC767" s="44">
        <v>13349964</v>
      </c>
      <c r="HD767" s="44">
        <v>14644697</v>
      </c>
      <c r="HE767" s="21">
        <v>11658640</v>
      </c>
      <c r="HF767" s="21"/>
      <c r="HG767" s="21"/>
      <c r="HH767" s="21"/>
      <c r="HI767" s="21">
        <v>18999</v>
      </c>
      <c r="HJ767" s="44"/>
      <c r="HK767" s="21">
        <v>249240</v>
      </c>
      <c r="HL767" s="21">
        <v>395801</v>
      </c>
      <c r="HM767" s="21">
        <v>664040</v>
      </c>
      <c r="HN767" s="21">
        <v>-365426</v>
      </c>
      <c r="HO767" s="21"/>
      <c r="HP767" s="44"/>
      <c r="HQ767" s="47"/>
      <c r="HR767" s="47"/>
      <c r="HS767" s="47"/>
      <c r="HT767" s="47" t="s">
        <v>1759</v>
      </c>
      <c r="HU767" s="47">
        <v>0</v>
      </c>
      <c r="HV767" s="47">
        <v>2035</v>
      </c>
      <c r="HW767" s="47">
        <v>0</v>
      </c>
      <c r="HX767" s="47">
        <v>8552</v>
      </c>
      <c r="HY767" s="47">
        <v>31499</v>
      </c>
      <c r="HZ767" s="47">
        <v>69932</v>
      </c>
      <c r="IA767" s="47">
        <v>0</v>
      </c>
      <c r="IB767" s="47">
        <v>0</v>
      </c>
      <c r="IC767" s="47">
        <v>0</v>
      </c>
      <c r="ID767">
        <v>12210</v>
      </c>
      <c r="IE767" s="47">
        <v>3795</v>
      </c>
      <c r="IF767">
        <v>7835</v>
      </c>
      <c r="IG767" s="47">
        <v>8962</v>
      </c>
      <c r="IH767" s="47">
        <v>18913</v>
      </c>
      <c r="II767">
        <v>3854</v>
      </c>
      <c r="IJ767">
        <v>3585</v>
      </c>
      <c r="IK767">
        <v>1982</v>
      </c>
      <c r="IL767">
        <v>15838</v>
      </c>
      <c r="IM767">
        <v>188992</v>
      </c>
      <c r="IN767">
        <v>0</v>
      </c>
      <c r="IO767">
        <v>0</v>
      </c>
      <c r="IP767">
        <v>0</v>
      </c>
      <c r="IQ767">
        <v>0</v>
      </c>
      <c r="IR767">
        <v>0</v>
      </c>
      <c r="IS767">
        <v>0</v>
      </c>
      <c r="IT767">
        <v>0</v>
      </c>
      <c r="IU767">
        <v>180768</v>
      </c>
      <c r="IV767">
        <v>0</v>
      </c>
      <c r="IW767">
        <v>443934</v>
      </c>
      <c r="IX767">
        <v>1041841</v>
      </c>
      <c r="IY767">
        <v>1536486</v>
      </c>
      <c r="IZ767">
        <v>0</v>
      </c>
      <c r="JA767">
        <v>0</v>
      </c>
      <c r="JB767">
        <v>0</v>
      </c>
      <c r="JC767">
        <v>596858</v>
      </c>
      <c r="JD767">
        <v>94637</v>
      </c>
      <c r="JE767">
        <v>136795</v>
      </c>
      <c r="JF767">
        <v>154283</v>
      </c>
      <c r="JG767">
        <v>400185</v>
      </c>
      <c r="JH767">
        <v>92232</v>
      </c>
      <c r="JI767">
        <v>72915</v>
      </c>
      <c r="JJ767">
        <v>73768</v>
      </c>
      <c r="JK767">
        <v>1259476</v>
      </c>
      <c r="JL767">
        <v>6084178</v>
      </c>
      <c r="JM767">
        <v>0</v>
      </c>
      <c r="JN767">
        <v>0</v>
      </c>
      <c r="JO767">
        <v>0</v>
      </c>
      <c r="JP767">
        <v>0</v>
      </c>
      <c r="JQ767">
        <v>0</v>
      </c>
      <c r="JR767">
        <v>0</v>
      </c>
      <c r="JS767">
        <v>0</v>
      </c>
      <c r="JT767"/>
      <c r="JU767"/>
      <c r="JV767"/>
      <c r="JW767"/>
      <c r="JX767"/>
      <c r="JY767">
        <v>12210</v>
      </c>
      <c r="JZ767"/>
      <c r="KA767"/>
      <c r="KB767"/>
      <c r="KC767"/>
      <c r="KD767"/>
      <c r="KE767">
        <v>596858</v>
      </c>
      <c r="KF767">
        <v>123</v>
      </c>
      <c r="KG767">
        <v>265</v>
      </c>
      <c r="KH767">
        <v>59</v>
      </c>
      <c r="KI767">
        <v>84</v>
      </c>
      <c r="KJ767">
        <v>209</v>
      </c>
      <c r="KK767">
        <v>31</v>
      </c>
      <c r="KL767">
        <v>46</v>
      </c>
      <c r="KM767">
        <v>121</v>
      </c>
      <c r="KN767">
        <v>18</v>
      </c>
      <c r="KO767">
        <v>1</v>
      </c>
      <c r="KP767">
        <v>0</v>
      </c>
      <c r="KQ767">
        <v>0</v>
      </c>
      <c r="KR767">
        <v>0</v>
      </c>
      <c r="KS767">
        <v>1</v>
      </c>
      <c r="KT767">
        <v>0</v>
      </c>
      <c r="KU767">
        <v>1</v>
      </c>
      <c r="KV767">
        <v>0</v>
      </c>
      <c r="KW767">
        <v>0</v>
      </c>
      <c r="KX767">
        <v>0</v>
      </c>
      <c r="KY767">
        <v>0</v>
      </c>
      <c r="KZ767">
        <v>0</v>
      </c>
      <c r="LA767">
        <v>0</v>
      </c>
      <c r="LB767">
        <v>0</v>
      </c>
      <c r="LC767">
        <v>0</v>
      </c>
      <c r="LD767">
        <v>1</v>
      </c>
      <c r="LE767">
        <v>0</v>
      </c>
      <c r="LF767">
        <v>0</v>
      </c>
      <c r="LG767">
        <v>0</v>
      </c>
      <c r="LH767">
        <v>0</v>
      </c>
    </row>
    <row r="768" spans="1:320" s="34" customFormat="1" ht="15" customHeight="1" x14ac:dyDescent="0.25">
      <c r="A768" s="45">
        <v>206361365</v>
      </c>
      <c r="B768" s="45" t="s">
        <v>5975</v>
      </c>
      <c r="C768" s="46">
        <v>45292</v>
      </c>
      <c r="D768" s="46">
        <v>45657</v>
      </c>
      <c r="E768" s="47">
        <v>366</v>
      </c>
      <c r="F768" s="45" t="s">
        <v>883</v>
      </c>
      <c r="G768" s="45" t="s">
        <v>884</v>
      </c>
      <c r="H768" s="45" t="s">
        <v>1448</v>
      </c>
      <c r="I768" s="45" t="s">
        <v>886</v>
      </c>
      <c r="J768" s="45" t="s">
        <v>887</v>
      </c>
      <c r="K768" s="45" t="s">
        <v>1405</v>
      </c>
      <c r="L768" s="45" t="s">
        <v>5757</v>
      </c>
      <c r="M768" s="45" t="s">
        <v>5976</v>
      </c>
      <c r="N768" s="45" t="s">
        <v>5977</v>
      </c>
      <c r="O768" s="45" t="s">
        <v>5961</v>
      </c>
      <c r="P768" s="45" t="s">
        <v>3103</v>
      </c>
      <c r="Q768" s="45" t="s">
        <v>5978</v>
      </c>
      <c r="R768" t="s">
        <v>5979</v>
      </c>
      <c r="S768" s="45" t="s">
        <v>893</v>
      </c>
      <c r="T768" t="s">
        <v>3079</v>
      </c>
      <c r="U768" s="47">
        <v>206</v>
      </c>
      <c r="V768" s="47">
        <v>206</v>
      </c>
      <c r="W768" s="47" t="s">
        <v>913</v>
      </c>
      <c r="X768" s="47">
        <v>75396</v>
      </c>
      <c r="Y768" s="47">
        <v>69561</v>
      </c>
      <c r="Z768" s="48">
        <v>216.46</v>
      </c>
      <c r="AA768" s="44">
        <v>938</v>
      </c>
      <c r="AB768" s="44">
        <v>925</v>
      </c>
      <c r="AC768" s="44">
        <v>6927</v>
      </c>
      <c r="AD768" s="44">
        <v>13481</v>
      </c>
      <c r="AE768" s="44">
        <v>3611</v>
      </c>
      <c r="AF768" s="44">
        <v>41126</v>
      </c>
      <c r="AG768" s="44"/>
      <c r="AH768" s="47">
        <v>1972</v>
      </c>
      <c r="AI768" s="47">
        <v>778</v>
      </c>
      <c r="AJ768">
        <v>1666</v>
      </c>
      <c r="AK768" t="s">
        <v>914</v>
      </c>
      <c r="AL768">
        <v>57784</v>
      </c>
      <c r="AM768"/>
      <c r="AN768"/>
      <c r="AO768"/>
      <c r="AP768">
        <v>11777</v>
      </c>
      <c r="AQ768"/>
      <c r="AR768" s="44"/>
      <c r="AS768" s="44"/>
      <c r="AT768" s="44"/>
      <c r="AU768" s="44">
        <v>24072757</v>
      </c>
      <c r="AV768" s="44">
        <v>9847684</v>
      </c>
      <c r="AW768" s="44">
        <v>-836511</v>
      </c>
      <c r="AX768" s="44">
        <v>1444</v>
      </c>
      <c r="AY768" s="44">
        <v>34758396</v>
      </c>
      <c r="AZ768" s="21">
        <v>31956082</v>
      </c>
      <c r="BA768" s="21">
        <v>2802314</v>
      </c>
      <c r="BB768" s="44">
        <v>22671</v>
      </c>
      <c r="BC768" s="44">
        <v>623803</v>
      </c>
      <c r="BD768" s="44"/>
      <c r="BE768" s="44">
        <v>2201182</v>
      </c>
      <c r="BF768" s="44">
        <v>2385250</v>
      </c>
      <c r="BG768" s="44">
        <v>4478596</v>
      </c>
      <c r="BH768" s="44">
        <v>1113285</v>
      </c>
      <c r="BI768" s="21">
        <v>13975732</v>
      </c>
      <c r="BJ768" s="21"/>
      <c r="BK768" s="21">
        <v>660454</v>
      </c>
      <c r="BL768" s="21">
        <v>279983</v>
      </c>
      <c r="BM768" s="21">
        <v>1179457</v>
      </c>
      <c r="BN768" s="21">
        <v>17911057</v>
      </c>
      <c r="BO768" s="21"/>
      <c r="BP768" s="21"/>
      <c r="BQ768" s="44"/>
      <c r="BR768" s="21">
        <v>6161700</v>
      </c>
      <c r="BS768" s="44"/>
      <c r="BT768" s="21"/>
      <c r="BU768" s="44"/>
      <c r="BV768" s="21"/>
      <c r="BW768" s="44">
        <v>2285320</v>
      </c>
      <c r="BX768" s="21"/>
      <c r="BY768" s="21">
        <v>4084125</v>
      </c>
      <c r="BZ768" s="21"/>
      <c r="CA768" s="44">
        <v>168933</v>
      </c>
      <c r="CB768" s="44"/>
      <c r="CC768" s="44">
        <v>2327333</v>
      </c>
      <c r="CD768" s="44"/>
      <c r="CE768" s="44"/>
      <c r="CF768" s="44"/>
      <c r="CG768" s="44">
        <v>605822</v>
      </c>
      <c r="CH768" s="44"/>
      <c r="CI768" s="21">
        <v>9797</v>
      </c>
      <c r="CJ768" s="44"/>
      <c r="CK768" s="21">
        <v>366354</v>
      </c>
      <c r="CL768" s="44"/>
      <c r="CM768" s="44">
        <v>338570</v>
      </c>
      <c r="CN768" s="44">
        <v>5044</v>
      </c>
      <c r="CO768" s="44">
        <v>2640375</v>
      </c>
      <c r="CP768" s="44">
        <v>1594080</v>
      </c>
      <c r="CQ768" s="21">
        <v>2671065</v>
      </c>
      <c r="CR768" s="44">
        <v>579870</v>
      </c>
      <c r="CS768" s="44">
        <v>1457523</v>
      </c>
      <c r="CT768" s="44">
        <v>157561</v>
      </c>
      <c r="CU768" s="44"/>
      <c r="CV768" s="44">
        <v>403596</v>
      </c>
      <c r="CW768" s="21"/>
      <c r="CX768" s="21"/>
      <c r="CY768" s="21"/>
      <c r="CZ768" s="21"/>
      <c r="DA768" s="21"/>
      <c r="DB768" s="21"/>
      <c r="DC768" s="21"/>
      <c r="DD768" s="21"/>
      <c r="DE768" s="44"/>
      <c r="DF768" s="21"/>
      <c r="DG768" s="44"/>
      <c r="DH768" s="21"/>
      <c r="DI768" s="44"/>
      <c r="DJ768" s="44"/>
      <c r="DK768" s="44"/>
      <c r="DL768" s="44"/>
      <c r="DM768" s="21"/>
      <c r="DN768" s="44"/>
      <c r="DO768" s="44">
        <v>1460</v>
      </c>
      <c r="DP768" s="44"/>
      <c r="DQ768" s="44"/>
      <c r="DR768" s="44"/>
      <c r="DS768" s="44"/>
      <c r="DT768" s="44"/>
      <c r="DU768" s="44"/>
      <c r="DV768" s="44"/>
      <c r="DW768" s="44">
        <v>-43134</v>
      </c>
      <c r="DX768" s="44"/>
      <c r="DY768" s="44">
        <v>-2100</v>
      </c>
      <c r="DZ768" s="44"/>
      <c r="EA768" s="44"/>
      <c r="EB768" s="21"/>
      <c r="EC768" s="44">
        <v>-1629534</v>
      </c>
      <c r="ED768" s="44"/>
      <c r="EE768" s="21">
        <v>-651202</v>
      </c>
      <c r="EF768" s="44"/>
      <c r="EG768" s="21">
        <v>151860</v>
      </c>
      <c r="EH768" s="44"/>
      <c r="EI768" s="21">
        <v>1191548</v>
      </c>
      <c r="EJ768" s="44"/>
      <c r="EK768" s="44"/>
      <c r="EL768" s="21"/>
      <c r="EM768" s="44">
        <v>-58333</v>
      </c>
      <c r="EN768" s="44"/>
      <c r="EO768" s="44">
        <v>201617</v>
      </c>
      <c r="EP768" s="21"/>
      <c r="EQ768" s="21"/>
      <c r="ER768" s="21"/>
      <c r="ES768" s="21"/>
      <c r="ET768" s="44"/>
      <c r="EU768" s="21">
        <v>1307</v>
      </c>
      <c r="EV768" s="44"/>
      <c r="EW768" s="21"/>
      <c r="EX768" s="44"/>
      <c r="EY768" s="44"/>
      <c r="EZ768" s="21"/>
      <c r="FA768" s="21"/>
      <c r="FB768" s="44"/>
      <c r="FC768" s="44"/>
      <c r="FD768" s="21"/>
      <c r="FE768" s="112"/>
      <c r="FF768" s="44"/>
      <c r="FG768" s="44">
        <v>16053807</v>
      </c>
      <c r="FH768" s="44">
        <v>4473162</v>
      </c>
      <c r="FI768" s="44">
        <v>11429113</v>
      </c>
      <c r="FJ768" s="44">
        <v>872501</v>
      </c>
      <c r="FK768" s="44">
        <v>10375900</v>
      </c>
      <c r="FL768" s="44"/>
      <c r="FM768" s="44"/>
      <c r="FN768" s="44"/>
      <c r="FO768" s="44">
        <v>3864419</v>
      </c>
      <c r="FP768" s="44"/>
      <c r="FQ768" s="44"/>
      <c r="FR768" s="44"/>
      <c r="FS768" s="44"/>
      <c r="FT768" s="44">
        <v>207877</v>
      </c>
      <c r="FU768" s="44">
        <v>33344</v>
      </c>
      <c r="FV768" s="21">
        <v>1013516</v>
      </c>
      <c r="FW768" s="44">
        <v>922830</v>
      </c>
      <c r="FX768" s="44">
        <v>898405</v>
      </c>
      <c r="FY768" s="44">
        <v>223811</v>
      </c>
      <c r="FZ768" s="44">
        <v>678989</v>
      </c>
      <c r="GA768" s="44">
        <v>77702</v>
      </c>
      <c r="GB768" s="44"/>
      <c r="GC768" s="44">
        <v>117966</v>
      </c>
      <c r="GD768" s="44">
        <v>738099</v>
      </c>
      <c r="GE768" s="44">
        <v>824443</v>
      </c>
      <c r="GF768" s="44">
        <v>327779</v>
      </c>
      <c r="GG768" s="44">
        <v>1638533</v>
      </c>
      <c r="GH768" s="44">
        <v>863078</v>
      </c>
      <c r="GI768" s="44">
        <v>357030</v>
      </c>
      <c r="GJ768" s="44">
        <v>137185</v>
      </c>
      <c r="GK768" s="44">
        <v>5864841</v>
      </c>
      <c r="GL768" s="44">
        <v>350162</v>
      </c>
      <c r="GM768" s="44">
        <v>2019921</v>
      </c>
      <c r="GN768" s="44">
        <v>97931</v>
      </c>
      <c r="GO768" s="44">
        <v>32022</v>
      </c>
      <c r="GP768" s="44"/>
      <c r="GQ768" s="44"/>
      <c r="GR768" s="44">
        <v>290299</v>
      </c>
      <c r="GS768" s="44">
        <v>3121677</v>
      </c>
      <c r="GT768" s="44"/>
      <c r="GU768" s="21">
        <v>1635826</v>
      </c>
      <c r="GV768" s="44"/>
      <c r="GW768" s="44">
        <v>40975538</v>
      </c>
      <c r="GX768" s="44"/>
      <c r="GY768" s="44">
        <v>45733041</v>
      </c>
      <c r="GZ768" s="44">
        <v>3151239</v>
      </c>
      <c r="HA768" s="44">
        <v>15354611</v>
      </c>
      <c r="HB768" s="44"/>
      <c r="HC768" s="44">
        <v>27227191</v>
      </c>
      <c r="HD768" s="44">
        <v>45733041</v>
      </c>
      <c r="HE768" s="21"/>
      <c r="HF768" s="21">
        <v>25349835</v>
      </c>
      <c r="HG768" s="21"/>
      <c r="HH768" s="21"/>
      <c r="HI768" s="21">
        <v>0</v>
      </c>
      <c r="HJ768" s="44"/>
      <c r="HK768" s="21">
        <v>1451699</v>
      </c>
      <c r="HL768" s="21">
        <v>1999855</v>
      </c>
      <c r="HM768" s="21">
        <v>3451554</v>
      </c>
      <c r="HN768" s="21">
        <v>-1815728</v>
      </c>
      <c r="HO768" s="21"/>
      <c r="HP768" s="44"/>
      <c r="HQ768" s="47"/>
      <c r="HR768" s="47"/>
      <c r="HS768" s="47"/>
      <c r="HT768" s="47">
        <v>0</v>
      </c>
      <c r="HU768" s="47">
        <v>0</v>
      </c>
      <c r="HV768" s="47">
        <v>2167</v>
      </c>
      <c r="HW768" s="47">
        <v>0</v>
      </c>
      <c r="HX768" s="47">
        <v>24459</v>
      </c>
      <c r="HY768" s="47">
        <v>107855</v>
      </c>
      <c r="HZ768" s="47">
        <v>167287</v>
      </c>
      <c r="IA768" s="47">
        <v>0</v>
      </c>
      <c r="IB768" s="47">
        <v>0</v>
      </c>
      <c r="IC768" s="47">
        <v>559</v>
      </c>
      <c r="ID768">
        <v>56999</v>
      </c>
      <c r="IE768" s="47">
        <v>6731</v>
      </c>
      <c r="IF768">
        <v>26084</v>
      </c>
      <c r="IG768" s="47">
        <v>11295</v>
      </c>
      <c r="IH768" s="47">
        <v>36395</v>
      </c>
      <c r="II768">
        <v>15000</v>
      </c>
      <c r="IJ768">
        <v>12277</v>
      </c>
      <c r="IK768">
        <v>1889</v>
      </c>
      <c r="IL768">
        <v>19972</v>
      </c>
      <c r="IM768">
        <v>488969</v>
      </c>
      <c r="IN768">
        <v>0</v>
      </c>
      <c r="IO768">
        <v>0</v>
      </c>
      <c r="IP768">
        <v>0</v>
      </c>
      <c r="IQ768">
        <v>13005</v>
      </c>
      <c r="IR768">
        <v>0</v>
      </c>
      <c r="IS768">
        <v>0</v>
      </c>
      <c r="IT768">
        <v>13005</v>
      </c>
      <c r="IU768">
        <v>231377</v>
      </c>
      <c r="IV768">
        <v>0</v>
      </c>
      <c r="IW768">
        <v>1299388</v>
      </c>
      <c r="IX768">
        <v>4340756</v>
      </c>
      <c r="IY768">
        <v>4037853</v>
      </c>
      <c r="IZ768">
        <v>0</v>
      </c>
      <c r="JA768">
        <v>0</v>
      </c>
      <c r="JB768">
        <v>9928</v>
      </c>
      <c r="JC768">
        <v>2269136</v>
      </c>
      <c r="JD768">
        <v>169252</v>
      </c>
      <c r="JE768">
        <v>533666</v>
      </c>
      <c r="JF768">
        <v>203266</v>
      </c>
      <c r="JG768">
        <v>770595</v>
      </c>
      <c r="JH768">
        <v>570359</v>
      </c>
      <c r="JI768">
        <v>256845</v>
      </c>
      <c r="JJ768">
        <v>105388</v>
      </c>
      <c r="JK768">
        <v>1255998</v>
      </c>
      <c r="JL768">
        <v>16053807</v>
      </c>
      <c r="JM768">
        <v>0</v>
      </c>
      <c r="JN768">
        <v>0</v>
      </c>
      <c r="JO768">
        <v>0</v>
      </c>
      <c r="JP768">
        <v>456208</v>
      </c>
      <c r="JQ768">
        <v>0</v>
      </c>
      <c r="JR768">
        <v>0</v>
      </c>
      <c r="JS768">
        <v>456208</v>
      </c>
      <c r="JT768"/>
      <c r="JU768"/>
      <c r="JV768"/>
      <c r="JW768"/>
      <c r="JX768"/>
      <c r="JY768">
        <v>56999</v>
      </c>
      <c r="JZ768"/>
      <c r="KA768"/>
      <c r="KB768"/>
      <c r="KC768"/>
      <c r="KD768"/>
      <c r="KE768">
        <v>2269136</v>
      </c>
      <c r="KF768">
        <v>310</v>
      </c>
      <c r="KG768">
        <v>440</v>
      </c>
      <c r="KH768">
        <v>230</v>
      </c>
      <c r="KI768">
        <v>234</v>
      </c>
      <c r="KJ768">
        <v>343</v>
      </c>
      <c r="KK768">
        <v>178</v>
      </c>
      <c r="KL768">
        <v>111</v>
      </c>
      <c r="KM768">
        <v>174</v>
      </c>
      <c r="KN768">
        <v>74</v>
      </c>
      <c r="KO768">
        <v>1</v>
      </c>
      <c r="KP768">
        <v>0</v>
      </c>
      <c r="KQ768">
        <v>0</v>
      </c>
      <c r="KR768">
        <v>0</v>
      </c>
      <c r="KS768">
        <v>0</v>
      </c>
      <c r="KT768">
        <v>1</v>
      </c>
      <c r="KU768">
        <v>1</v>
      </c>
      <c r="KV768">
        <v>0</v>
      </c>
      <c r="KW768">
        <v>0</v>
      </c>
      <c r="KX768">
        <v>0</v>
      </c>
      <c r="KY768">
        <v>1</v>
      </c>
      <c r="KZ768">
        <v>0</v>
      </c>
      <c r="LA768">
        <v>0</v>
      </c>
      <c r="LB768">
        <v>0</v>
      </c>
      <c r="LC768">
        <v>0</v>
      </c>
      <c r="LD768">
        <v>1</v>
      </c>
      <c r="LE768">
        <v>0</v>
      </c>
      <c r="LF768">
        <v>0</v>
      </c>
      <c r="LG768">
        <v>0</v>
      </c>
      <c r="LH768">
        <v>0</v>
      </c>
    </row>
    <row r="769" spans="1:320" s="34" customFormat="1" ht="15" customHeight="1" x14ac:dyDescent="0.25">
      <c r="A769" s="45">
        <v>206361366</v>
      </c>
      <c r="B769" s="45" t="s">
        <v>2579</v>
      </c>
      <c r="C769" s="46">
        <v>45292</v>
      </c>
      <c r="D769" s="46">
        <v>45657</v>
      </c>
      <c r="E769" s="47">
        <v>366</v>
      </c>
      <c r="F769" s="45" t="s">
        <v>883</v>
      </c>
      <c r="G769" s="45" t="s">
        <v>884</v>
      </c>
      <c r="H769" s="45" t="s">
        <v>1448</v>
      </c>
      <c r="I769" s="45" t="s">
        <v>886</v>
      </c>
      <c r="J769" s="45" t="s">
        <v>887</v>
      </c>
      <c r="K769" s="45" t="s">
        <v>1405</v>
      </c>
      <c r="L769" s="45" t="s">
        <v>5765</v>
      </c>
      <c r="M769" s="45" t="s">
        <v>5980</v>
      </c>
      <c r="N769" s="45" t="s">
        <v>5981</v>
      </c>
      <c r="O769" s="45" t="s">
        <v>5768</v>
      </c>
      <c r="P769" s="45" t="s">
        <v>5982</v>
      </c>
      <c r="Q769" s="45" t="s">
        <v>5983</v>
      </c>
      <c r="R769" t="s">
        <v>5984</v>
      </c>
      <c r="S769" s="45" t="s">
        <v>893</v>
      </c>
      <c r="T769"/>
      <c r="U769" s="47">
        <v>109</v>
      </c>
      <c r="V769" s="47">
        <v>109</v>
      </c>
      <c r="W769" s="47" t="s">
        <v>913</v>
      </c>
      <c r="X769" s="47">
        <v>39894</v>
      </c>
      <c r="Y769" s="47">
        <v>37361</v>
      </c>
      <c r="Z769" s="48">
        <v>224.03</v>
      </c>
      <c r="AA769" s="44">
        <v>358</v>
      </c>
      <c r="AB769" s="44">
        <v>350</v>
      </c>
      <c r="AC769" s="44">
        <v>1451</v>
      </c>
      <c r="AD769" s="44">
        <v>2956</v>
      </c>
      <c r="AE769" s="44">
        <v>2461</v>
      </c>
      <c r="AF769" s="44">
        <v>23434</v>
      </c>
      <c r="AG769" s="44"/>
      <c r="AH769" s="47"/>
      <c r="AI769" s="47">
        <v>67</v>
      </c>
      <c r="AJ769">
        <v>6992</v>
      </c>
      <c r="AK769" t="s">
        <v>895</v>
      </c>
      <c r="AL769">
        <v>37361</v>
      </c>
      <c r="AM769"/>
      <c r="AN769"/>
      <c r="AO769"/>
      <c r="AP769"/>
      <c r="AQ769"/>
      <c r="AR769" s="44"/>
      <c r="AS769" s="44"/>
      <c r="AT769" s="44"/>
      <c r="AU769" s="44">
        <v>11865185</v>
      </c>
      <c r="AV769" s="44">
        <v>2795312</v>
      </c>
      <c r="AW769" s="44">
        <v>174113</v>
      </c>
      <c r="AX769" s="44">
        <v>88</v>
      </c>
      <c r="AY769" s="44">
        <v>14486472</v>
      </c>
      <c r="AZ769" s="21">
        <v>13261164</v>
      </c>
      <c r="BA769" s="21">
        <v>1225308</v>
      </c>
      <c r="BB769" s="44">
        <v>118997</v>
      </c>
      <c r="BC769" s="44">
        <v>591718</v>
      </c>
      <c r="BD769" s="44"/>
      <c r="BE769" s="44">
        <v>752587</v>
      </c>
      <c r="BF769" s="44">
        <v>453410</v>
      </c>
      <c r="BG769" s="44">
        <v>954925</v>
      </c>
      <c r="BH769" s="44">
        <v>694440</v>
      </c>
      <c r="BI769" s="21">
        <v>7503045</v>
      </c>
      <c r="BJ769" s="21"/>
      <c r="BK769" s="21"/>
      <c r="BL769" s="21">
        <v>24865</v>
      </c>
      <c r="BM769" s="21">
        <v>2234500</v>
      </c>
      <c r="BN769" s="21">
        <v>11865185</v>
      </c>
      <c r="BO769" s="21"/>
      <c r="BP769" s="21"/>
      <c r="BQ769" s="44"/>
      <c r="BR769" s="21"/>
      <c r="BS769" s="44"/>
      <c r="BT769" s="21"/>
      <c r="BU769" s="44"/>
      <c r="BV769" s="21"/>
      <c r="BW769" s="44">
        <v>775440</v>
      </c>
      <c r="BX769" s="21"/>
      <c r="BY769" s="21">
        <v>1137645</v>
      </c>
      <c r="BZ769" s="21"/>
      <c r="CA769" s="44">
        <v>21078</v>
      </c>
      <c r="CB769" s="44"/>
      <c r="CC769" s="44">
        <v>125725</v>
      </c>
      <c r="CD769" s="44"/>
      <c r="CE769" s="44"/>
      <c r="CF769" s="44"/>
      <c r="CG769" s="44"/>
      <c r="CH769" s="44"/>
      <c r="CI769" s="21">
        <v>2170</v>
      </c>
      <c r="CJ769" s="44"/>
      <c r="CK769" s="21">
        <v>733254</v>
      </c>
      <c r="CL769" s="44"/>
      <c r="CM769" s="44">
        <v>40480</v>
      </c>
      <c r="CN769" s="44">
        <v>0</v>
      </c>
      <c r="CO769" s="44">
        <v>1001429</v>
      </c>
      <c r="CP769" s="44">
        <v>0</v>
      </c>
      <c r="CQ769" s="21">
        <v>944965</v>
      </c>
      <c r="CR769" s="44">
        <v>28644</v>
      </c>
      <c r="CS769" s="44">
        <v>685546</v>
      </c>
      <c r="CT769" s="44">
        <v>41748</v>
      </c>
      <c r="CU769" s="44"/>
      <c r="CV769" s="44">
        <v>52500</v>
      </c>
      <c r="CW769" s="21"/>
      <c r="CX769" s="21"/>
      <c r="CY769" s="21"/>
      <c r="CZ769" s="21"/>
      <c r="DA769" s="21"/>
      <c r="DB769" s="21"/>
      <c r="DC769" s="21"/>
      <c r="DD769" s="21"/>
      <c r="DE769" s="44"/>
      <c r="DF769" s="21"/>
      <c r="DG769" s="44"/>
      <c r="DH769" s="21"/>
      <c r="DI769" s="44"/>
      <c r="DJ769" s="44"/>
      <c r="DK769" s="44"/>
      <c r="DL769" s="44"/>
      <c r="DM769" s="21"/>
      <c r="DN769" s="44"/>
      <c r="DO769" s="44"/>
      <c r="DP769" s="44"/>
      <c r="DQ769" s="44"/>
      <c r="DR769" s="44"/>
      <c r="DS769" s="44"/>
      <c r="DT769" s="44"/>
      <c r="DU769" s="44"/>
      <c r="DV769" s="44"/>
      <c r="DW769" s="44"/>
      <c r="DX769" s="44"/>
      <c r="DY769" s="44">
        <v>1</v>
      </c>
      <c r="DZ769" s="44"/>
      <c r="EA769" s="44"/>
      <c r="EB769" s="21"/>
      <c r="EC769" s="44">
        <v>-77215</v>
      </c>
      <c r="ED769" s="44"/>
      <c r="EE769" s="21">
        <v>178138</v>
      </c>
      <c r="EF769" s="44"/>
      <c r="EG769" s="21">
        <v>120894</v>
      </c>
      <c r="EH769" s="44"/>
      <c r="EI769" s="21">
        <v>1140809</v>
      </c>
      <c r="EJ769" s="44"/>
      <c r="EK769" s="44"/>
      <c r="EL769" s="21"/>
      <c r="EM769" s="44"/>
      <c r="EN769" s="44"/>
      <c r="EO769" s="44">
        <v>-975397</v>
      </c>
      <c r="EP769" s="21"/>
      <c r="EQ769" s="21"/>
      <c r="ER769" s="21"/>
      <c r="ES769" s="21"/>
      <c r="ET769" s="44"/>
      <c r="EU769" s="21"/>
      <c r="EV769" s="44"/>
      <c r="EW769" s="21">
        <v>-213117</v>
      </c>
      <c r="EX769" s="44"/>
      <c r="EY769" s="44"/>
      <c r="EZ769" s="21"/>
      <c r="FA769" s="21"/>
      <c r="FB769" s="44"/>
      <c r="FC769" s="44"/>
      <c r="FD769" s="21"/>
      <c r="FE769" s="112"/>
      <c r="FF769" s="44"/>
      <c r="FG769" s="44">
        <v>5860812</v>
      </c>
      <c r="FH769" s="44">
        <v>1468783</v>
      </c>
      <c r="FI769" s="44">
        <v>5931569</v>
      </c>
      <c r="FJ769" s="44">
        <v>232000</v>
      </c>
      <c r="FK769" s="44">
        <v>5516236</v>
      </c>
      <c r="FL769" s="44"/>
      <c r="FM769" s="44"/>
      <c r="FN769" s="44"/>
      <c r="FO769" s="44"/>
      <c r="FP769" s="44"/>
      <c r="FQ769" s="44"/>
      <c r="FR769" s="44"/>
      <c r="FS769" s="44"/>
      <c r="FT769" s="44">
        <v>4168</v>
      </c>
      <c r="FU769" s="44"/>
      <c r="FV769" s="21">
        <v>325135</v>
      </c>
      <c r="FW769" s="44"/>
      <c r="FX769" s="44">
        <v>309292</v>
      </c>
      <c r="FY769" s="44">
        <v>6587</v>
      </c>
      <c r="FZ769" s="44">
        <v>252401</v>
      </c>
      <c r="GA769" s="44">
        <v>21476</v>
      </c>
      <c r="GB769" s="44"/>
      <c r="GC769" s="44">
        <v>28358</v>
      </c>
      <c r="GD769" s="44">
        <v>515121</v>
      </c>
      <c r="GE769" s="44">
        <v>401886</v>
      </c>
      <c r="GF769" s="44">
        <v>158672</v>
      </c>
      <c r="GG769" s="44">
        <v>988988</v>
      </c>
      <c r="GH769" s="44">
        <v>119365</v>
      </c>
      <c r="GI769" s="44">
        <v>138740</v>
      </c>
      <c r="GJ769" s="44">
        <v>195550</v>
      </c>
      <c r="GK769" s="44">
        <v>3222794</v>
      </c>
      <c r="GL769" s="44">
        <v>84453</v>
      </c>
      <c r="GM769" s="44">
        <v>770400</v>
      </c>
      <c r="GN769" s="44">
        <v>58279</v>
      </c>
      <c r="GO769" s="44">
        <v>23597</v>
      </c>
      <c r="GP769" s="44"/>
      <c r="GQ769" s="44"/>
      <c r="GR769" s="44">
        <v>119666</v>
      </c>
      <c r="GS769" s="44">
        <v>8916075</v>
      </c>
      <c r="GT769" s="44"/>
      <c r="GU769" s="21">
        <v>519657</v>
      </c>
      <c r="GV769" s="44">
        <v>12700</v>
      </c>
      <c r="GW769" s="44">
        <v>3345933</v>
      </c>
      <c r="GX769" s="44"/>
      <c r="GY769" s="44">
        <v>12794365</v>
      </c>
      <c r="GZ769" s="44">
        <v>1468676</v>
      </c>
      <c r="HA769" s="44">
        <v>64262</v>
      </c>
      <c r="HB769" s="44">
        <v>3172267</v>
      </c>
      <c r="HC769" s="44">
        <v>8089160</v>
      </c>
      <c r="HD769" s="44">
        <v>12794365</v>
      </c>
      <c r="HE769" s="21">
        <v>243679</v>
      </c>
      <c r="HF769" s="21">
        <v>90144</v>
      </c>
      <c r="HG769" s="21"/>
      <c r="HH769" s="21"/>
      <c r="HI769" s="21">
        <v>39097</v>
      </c>
      <c r="HJ769" s="44"/>
      <c r="HK769" s="21">
        <v>704521</v>
      </c>
      <c r="HL769" s="21">
        <v>921327</v>
      </c>
      <c r="HM769" s="21">
        <v>1664945</v>
      </c>
      <c r="HN769" s="21">
        <v>-1145288</v>
      </c>
      <c r="HO769" s="21"/>
      <c r="HP769" s="44">
        <v>3172268</v>
      </c>
      <c r="HQ769" s="47"/>
      <c r="HR769" s="47">
        <v>3172268</v>
      </c>
      <c r="HS769" s="47">
        <v>-1</v>
      </c>
      <c r="HT769" s="47" t="s">
        <v>5985</v>
      </c>
      <c r="HU769" s="47">
        <v>3495448.88</v>
      </c>
      <c r="HV769" s="47">
        <v>2080</v>
      </c>
      <c r="HW769" s="47">
        <v>0</v>
      </c>
      <c r="HX769" s="47">
        <v>8377</v>
      </c>
      <c r="HY769" s="47">
        <v>32080</v>
      </c>
      <c r="HZ769" s="47">
        <v>88878</v>
      </c>
      <c r="IA769" s="47">
        <v>3618</v>
      </c>
      <c r="IB769" s="47">
        <v>0</v>
      </c>
      <c r="IC769" s="47">
        <v>3551</v>
      </c>
      <c r="ID769"/>
      <c r="IE769" s="47">
        <v>4599</v>
      </c>
      <c r="IF769">
        <v>15165</v>
      </c>
      <c r="IG769" s="47">
        <v>3722</v>
      </c>
      <c r="IH769" s="47">
        <v>21488</v>
      </c>
      <c r="II769">
        <v>3428</v>
      </c>
      <c r="IJ769">
        <v>4800</v>
      </c>
      <c r="IK769">
        <v>4025</v>
      </c>
      <c r="IL769">
        <v>12420</v>
      </c>
      <c r="IM769">
        <v>208231</v>
      </c>
      <c r="IN769">
        <v>0</v>
      </c>
      <c r="IO769">
        <v>0</v>
      </c>
      <c r="IP769">
        <v>0</v>
      </c>
      <c r="IQ769">
        <v>0</v>
      </c>
      <c r="IR769">
        <v>0</v>
      </c>
      <c r="IS769">
        <v>0</v>
      </c>
      <c r="IT769">
        <v>0</v>
      </c>
      <c r="IU769">
        <v>138610</v>
      </c>
      <c r="IV769">
        <v>0</v>
      </c>
      <c r="IW769">
        <v>418707</v>
      </c>
      <c r="IX769">
        <v>1169678</v>
      </c>
      <c r="IY769">
        <v>2109023</v>
      </c>
      <c r="IZ769">
        <v>144477</v>
      </c>
      <c r="JA769">
        <v>0</v>
      </c>
      <c r="JB769">
        <v>146483</v>
      </c>
      <c r="JC769"/>
      <c r="JD769">
        <v>103539</v>
      </c>
      <c r="JE769">
        <v>293479</v>
      </c>
      <c r="JF769">
        <v>70594</v>
      </c>
      <c r="JG769">
        <v>468099</v>
      </c>
      <c r="JH769">
        <v>89592</v>
      </c>
      <c r="JI769">
        <v>102132</v>
      </c>
      <c r="JJ769">
        <v>162341</v>
      </c>
      <c r="JK769">
        <v>444058</v>
      </c>
      <c r="JL769">
        <v>5860812</v>
      </c>
      <c r="JM769">
        <v>0</v>
      </c>
      <c r="JN769">
        <v>0</v>
      </c>
      <c r="JO769">
        <v>0</v>
      </c>
      <c r="JP769">
        <v>0</v>
      </c>
      <c r="JQ769">
        <v>0</v>
      </c>
      <c r="JR769">
        <v>0</v>
      </c>
      <c r="JS769">
        <v>0</v>
      </c>
      <c r="JT769"/>
      <c r="JU769"/>
      <c r="JV769"/>
      <c r="JW769"/>
      <c r="JX769"/>
      <c r="JY769"/>
      <c r="JZ769"/>
      <c r="KA769"/>
      <c r="KB769"/>
      <c r="KC769"/>
      <c r="KD769"/>
      <c r="KE769"/>
      <c r="KF769">
        <v>140</v>
      </c>
      <c r="KG769">
        <v>182</v>
      </c>
      <c r="KH769">
        <v>100</v>
      </c>
      <c r="KI769">
        <v>100</v>
      </c>
      <c r="KJ769">
        <v>129</v>
      </c>
      <c r="KK769">
        <v>70</v>
      </c>
      <c r="KL769">
        <v>69</v>
      </c>
      <c r="KM769">
        <v>92</v>
      </c>
      <c r="KN769">
        <v>43</v>
      </c>
      <c r="KO769">
        <v>1</v>
      </c>
      <c r="KP769">
        <v>0</v>
      </c>
      <c r="KQ769">
        <v>0</v>
      </c>
      <c r="KR769">
        <v>0</v>
      </c>
      <c r="KS769">
        <v>0</v>
      </c>
      <c r="KT769">
        <v>1</v>
      </c>
      <c r="KU769">
        <v>1</v>
      </c>
      <c r="KV769">
        <v>0</v>
      </c>
      <c r="KW769">
        <v>0</v>
      </c>
      <c r="KX769">
        <v>0</v>
      </c>
      <c r="KY769">
        <v>0</v>
      </c>
      <c r="KZ769">
        <v>0</v>
      </c>
      <c r="LA769">
        <v>0</v>
      </c>
      <c r="LB769">
        <v>0</v>
      </c>
      <c r="LC769">
        <v>0</v>
      </c>
      <c r="LD769">
        <v>1</v>
      </c>
      <c r="LE769">
        <v>0</v>
      </c>
      <c r="LF769">
        <v>0</v>
      </c>
      <c r="LG769">
        <v>0</v>
      </c>
      <c r="LH769">
        <v>0</v>
      </c>
    </row>
    <row r="770" spans="1:320" s="34" customFormat="1" ht="15" customHeight="1" x14ac:dyDescent="0.25">
      <c r="A770" s="45">
        <v>206361378</v>
      </c>
      <c r="B770" s="45" t="s">
        <v>5986</v>
      </c>
      <c r="C770" s="46">
        <v>45292</v>
      </c>
      <c r="D770" s="46">
        <v>45657</v>
      </c>
      <c r="E770" s="47">
        <v>366</v>
      </c>
      <c r="F770" s="45" t="s">
        <v>883</v>
      </c>
      <c r="G770" s="45" t="s">
        <v>884</v>
      </c>
      <c r="H770" s="45" t="s">
        <v>1448</v>
      </c>
      <c r="I770" s="45" t="s">
        <v>886</v>
      </c>
      <c r="J770" s="45" t="s">
        <v>887</v>
      </c>
      <c r="K770" s="45" t="s">
        <v>1405</v>
      </c>
      <c r="L770" s="45" t="s">
        <v>5765</v>
      </c>
      <c r="M770" s="45" t="s">
        <v>5987</v>
      </c>
      <c r="N770" s="45" t="s">
        <v>5988</v>
      </c>
      <c r="O770" s="45" t="s">
        <v>5949</v>
      </c>
      <c r="P770" s="45" t="s">
        <v>5769</v>
      </c>
      <c r="Q770" s="45" t="s">
        <v>5989</v>
      </c>
      <c r="R770" t="s">
        <v>5771</v>
      </c>
      <c r="S770" s="45" t="s">
        <v>893</v>
      </c>
      <c r="T770"/>
      <c r="U770" s="47">
        <v>166</v>
      </c>
      <c r="V770" s="47">
        <v>166</v>
      </c>
      <c r="W770" s="47" t="s">
        <v>913</v>
      </c>
      <c r="X770" s="47">
        <v>60756</v>
      </c>
      <c r="Y770" s="47">
        <v>59086</v>
      </c>
      <c r="Z770" s="48">
        <v>229.64</v>
      </c>
      <c r="AA770" s="44">
        <v>440</v>
      </c>
      <c r="AB770" s="44">
        <v>432</v>
      </c>
      <c r="AC770" s="44">
        <v>15859</v>
      </c>
      <c r="AD770" s="44">
        <v>20949</v>
      </c>
      <c r="AE770" s="44">
        <v>3472</v>
      </c>
      <c r="AF770" s="44">
        <v>16687</v>
      </c>
      <c r="AG770" s="44"/>
      <c r="AH770" s="47">
        <v>1392</v>
      </c>
      <c r="AI770" s="47">
        <v>29</v>
      </c>
      <c r="AJ770">
        <v>698</v>
      </c>
      <c r="AK770" t="s">
        <v>895</v>
      </c>
      <c r="AL770">
        <v>59086</v>
      </c>
      <c r="AM770"/>
      <c r="AN770"/>
      <c r="AO770"/>
      <c r="AP770"/>
      <c r="AQ770"/>
      <c r="AR770" s="44"/>
      <c r="AS770" s="44"/>
      <c r="AT770" s="44"/>
      <c r="AU770" s="44">
        <v>53795800</v>
      </c>
      <c r="AV770" s="44">
        <v>8773057</v>
      </c>
      <c r="AW770" s="44">
        <v>32544111</v>
      </c>
      <c r="AX770" s="44">
        <v>8386</v>
      </c>
      <c r="AY770" s="44">
        <v>30033132</v>
      </c>
      <c r="AZ770" s="21">
        <v>24595969</v>
      </c>
      <c r="BA770" s="21">
        <v>5437163</v>
      </c>
      <c r="BB770" s="44">
        <v>-1</v>
      </c>
      <c r="BC770" s="44"/>
      <c r="BD770" s="44"/>
      <c r="BE770" s="44">
        <v>5437162</v>
      </c>
      <c r="BF770" s="44">
        <v>19823750</v>
      </c>
      <c r="BG770" s="44">
        <v>26186250</v>
      </c>
      <c r="BH770" s="44">
        <v>898500</v>
      </c>
      <c r="BI770" s="21">
        <v>4960485</v>
      </c>
      <c r="BJ770" s="21"/>
      <c r="BK770" s="21">
        <v>1740000</v>
      </c>
      <c r="BL770" s="21">
        <v>8825</v>
      </c>
      <c r="BM770" s="21">
        <v>177990</v>
      </c>
      <c r="BN770" s="21">
        <v>53795800</v>
      </c>
      <c r="BO770" s="21"/>
      <c r="BP770" s="21"/>
      <c r="BQ770" s="44"/>
      <c r="BR770" s="21"/>
      <c r="BS770" s="44"/>
      <c r="BT770" s="21"/>
      <c r="BU770" s="44"/>
      <c r="BV770" s="21"/>
      <c r="BW770" s="44">
        <v>5726013</v>
      </c>
      <c r="BX770" s="21"/>
      <c r="BY770" s="21">
        <v>2797649</v>
      </c>
      <c r="BZ770" s="21"/>
      <c r="CA770" s="44">
        <v>83284</v>
      </c>
      <c r="CB770" s="44"/>
      <c r="CC770" s="44"/>
      <c r="CD770" s="44"/>
      <c r="CE770" s="44"/>
      <c r="CF770" s="44"/>
      <c r="CG770" s="44">
        <v>166036</v>
      </c>
      <c r="CH770" s="44"/>
      <c r="CI770" s="21">
        <v>75</v>
      </c>
      <c r="CJ770" s="44"/>
      <c r="CK770" s="21"/>
      <c r="CL770" s="44"/>
      <c r="CM770" s="44">
        <v>0</v>
      </c>
      <c r="CN770" s="44">
        <v>0</v>
      </c>
      <c r="CO770" s="44">
        <v>3259500</v>
      </c>
      <c r="CP770" s="44">
        <v>75</v>
      </c>
      <c r="CQ770" s="21">
        <v>3413375</v>
      </c>
      <c r="CR770" s="44">
        <v>705000</v>
      </c>
      <c r="CS770" s="44">
        <v>907736</v>
      </c>
      <c r="CT770" s="44">
        <v>201122</v>
      </c>
      <c r="CU770" s="44"/>
      <c r="CV770" s="44">
        <v>286249</v>
      </c>
      <c r="CW770" s="21"/>
      <c r="CX770" s="21"/>
      <c r="CY770" s="21"/>
      <c r="CZ770" s="21"/>
      <c r="DA770" s="21"/>
      <c r="DB770" s="21"/>
      <c r="DC770" s="21"/>
      <c r="DD770" s="21"/>
      <c r="DE770" s="44"/>
      <c r="DF770" s="21"/>
      <c r="DG770" s="44"/>
      <c r="DH770" s="21"/>
      <c r="DI770" s="44"/>
      <c r="DJ770" s="44"/>
      <c r="DK770" s="44"/>
      <c r="DL770" s="44"/>
      <c r="DM770" s="21"/>
      <c r="DN770" s="44"/>
      <c r="DO770" s="44"/>
      <c r="DP770" s="44"/>
      <c r="DQ770" s="44"/>
      <c r="DR770" s="44"/>
      <c r="DS770" s="44"/>
      <c r="DT770" s="44"/>
      <c r="DU770" s="44"/>
      <c r="DV770" s="44"/>
      <c r="DW770" s="44"/>
      <c r="DX770" s="44"/>
      <c r="DY770" s="44"/>
      <c r="DZ770" s="44"/>
      <c r="EA770" s="44"/>
      <c r="EB770" s="21"/>
      <c r="EC770" s="44">
        <v>11560554</v>
      </c>
      <c r="ED770" s="44"/>
      <c r="EE770" s="21">
        <v>19519246</v>
      </c>
      <c r="EF770" s="44"/>
      <c r="EG770" s="21">
        <v>-303375</v>
      </c>
      <c r="EH770" s="44"/>
      <c r="EI770" s="21">
        <v>557618</v>
      </c>
      <c r="EJ770" s="44"/>
      <c r="EK770" s="44"/>
      <c r="EL770" s="21"/>
      <c r="EM770" s="44">
        <v>1212588</v>
      </c>
      <c r="EN770" s="44"/>
      <c r="EO770" s="44">
        <v>-2520</v>
      </c>
      <c r="EP770" s="21"/>
      <c r="EQ770" s="21"/>
      <c r="ER770" s="21"/>
      <c r="ES770" s="21"/>
      <c r="ET770" s="44"/>
      <c r="EU770" s="21"/>
      <c r="EV770" s="44"/>
      <c r="EW770" s="21"/>
      <c r="EX770" s="44"/>
      <c r="EY770" s="44"/>
      <c r="EZ770" s="21"/>
      <c r="FA770" s="21"/>
      <c r="FB770" s="44"/>
      <c r="FC770" s="44"/>
      <c r="FD770" s="21"/>
      <c r="FE770" s="112"/>
      <c r="FF770" s="44"/>
      <c r="FG770" s="44">
        <v>11495434</v>
      </c>
      <c r="FH770" s="44">
        <v>2784587</v>
      </c>
      <c r="FI770" s="44">
        <v>10315948</v>
      </c>
      <c r="FJ770" s="44">
        <v>326505</v>
      </c>
      <c r="FK770" s="44">
        <v>8988973</v>
      </c>
      <c r="FL770" s="44"/>
      <c r="FM770" s="44"/>
      <c r="FN770" s="44"/>
      <c r="FO770" s="44"/>
      <c r="FP770" s="44"/>
      <c r="FQ770" s="44"/>
      <c r="FR770" s="44"/>
      <c r="FS770" s="44"/>
      <c r="FT770" s="44">
        <v>9985</v>
      </c>
      <c r="FU770" s="44"/>
      <c r="FV770" s="21">
        <v>578376</v>
      </c>
      <c r="FW770" s="44">
        <v>2733</v>
      </c>
      <c r="FX770" s="44">
        <v>760347</v>
      </c>
      <c r="FY770" s="44">
        <v>206725</v>
      </c>
      <c r="FZ770" s="44">
        <v>309382</v>
      </c>
      <c r="GA770" s="44">
        <v>87177</v>
      </c>
      <c r="GB770" s="44"/>
      <c r="GC770" s="44">
        <v>268395</v>
      </c>
      <c r="GD770" s="44">
        <v>500228</v>
      </c>
      <c r="GE770" s="44">
        <v>560220</v>
      </c>
      <c r="GF770" s="44">
        <v>63154</v>
      </c>
      <c r="GG770" s="44">
        <v>1337935</v>
      </c>
      <c r="GH770" s="44">
        <v>159576</v>
      </c>
      <c r="GI770" s="44">
        <v>272725</v>
      </c>
      <c r="GJ770" s="44">
        <v>345522</v>
      </c>
      <c r="GK770" s="44">
        <v>7229749</v>
      </c>
      <c r="GL770" s="44">
        <v>122199</v>
      </c>
      <c r="GM770" s="44">
        <v>1775272</v>
      </c>
      <c r="GN770" s="44">
        <v>-72496</v>
      </c>
      <c r="GO770" s="44">
        <v>44166</v>
      </c>
      <c r="GP770" s="44"/>
      <c r="GQ770" s="44">
        <v>22625</v>
      </c>
      <c r="GR770" s="44">
        <v>1023001</v>
      </c>
      <c r="GS770" s="44">
        <v>27452694</v>
      </c>
      <c r="GT770" s="44"/>
      <c r="GU770" s="21">
        <v>702802</v>
      </c>
      <c r="GV770" s="44"/>
      <c r="GW770" s="44">
        <v>195485</v>
      </c>
      <c r="GX770" s="44"/>
      <c r="GY770" s="44">
        <v>28350981</v>
      </c>
      <c r="GZ770" s="44">
        <v>2520771</v>
      </c>
      <c r="HA770" s="44"/>
      <c r="HB770" s="44"/>
      <c r="HC770" s="44">
        <v>25830210</v>
      </c>
      <c r="HD770" s="44">
        <v>28350981</v>
      </c>
      <c r="HE770" s="21">
        <v>24155430</v>
      </c>
      <c r="HF770" s="21"/>
      <c r="HG770" s="21"/>
      <c r="HH770" s="21"/>
      <c r="HI770" s="21">
        <v>0</v>
      </c>
      <c r="HJ770" s="44"/>
      <c r="HK770" s="21">
        <v>367133</v>
      </c>
      <c r="HL770" s="21">
        <v>721091</v>
      </c>
      <c r="HM770" s="21">
        <v>1088224</v>
      </c>
      <c r="HN770" s="21">
        <v>-385422</v>
      </c>
      <c r="HO770" s="21"/>
      <c r="HP770" s="44"/>
      <c r="HQ770" s="47"/>
      <c r="HR770" s="47"/>
      <c r="HS770" s="47"/>
      <c r="HT770" s="47" t="s">
        <v>1759</v>
      </c>
      <c r="HU770" s="47">
        <v>0</v>
      </c>
      <c r="HV770" s="47">
        <v>2112</v>
      </c>
      <c r="HW770" s="47">
        <v>0</v>
      </c>
      <c r="HX770" s="47">
        <v>11049</v>
      </c>
      <c r="HY770" s="47">
        <v>64811</v>
      </c>
      <c r="HZ770" s="47">
        <v>149594</v>
      </c>
      <c r="IA770" s="47">
        <v>0</v>
      </c>
      <c r="IB770" s="47">
        <v>0</v>
      </c>
      <c r="IC770" s="47">
        <v>0</v>
      </c>
      <c r="ID770">
        <v>28282</v>
      </c>
      <c r="IE770" s="47">
        <v>2417</v>
      </c>
      <c r="IF770">
        <v>23575</v>
      </c>
      <c r="IG770" s="47">
        <v>2295</v>
      </c>
      <c r="IH770" s="47">
        <v>29833</v>
      </c>
      <c r="II770">
        <v>4022</v>
      </c>
      <c r="IJ770">
        <v>8964</v>
      </c>
      <c r="IK770">
        <v>4223</v>
      </c>
      <c r="IL770">
        <v>29780</v>
      </c>
      <c r="IM770">
        <v>360957</v>
      </c>
      <c r="IN770">
        <v>0</v>
      </c>
      <c r="IO770">
        <v>13</v>
      </c>
      <c r="IP770">
        <v>484</v>
      </c>
      <c r="IQ770">
        <v>0</v>
      </c>
      <c r="IR770">
        <v>0</v>
      </c>
      <c r="IS770">
        <v>0</v>
      </c>
      <c r="IT770">
        <v>497</v>
      </c>
      <c r="IU770">
        <v>246096</v>
      </c>
      <c r="IV770">
        <v>0</v>
      </c>
      <c r="IW770">
        <v>689929</v>
      </c>
      <c r="IX770">
        <v>2481814</v>
      </c>
      <c r="IY770">
        <v>3163789</v>
      </c>
      <c r="IZ770">
        <v>0</v>
      </c>
      <c r="JA770">
        <v>0</v>
      </c>
      <c r="JB770">
        <v>0</v>
      </c>
      <c r="JC770">
        <v>1219151</v>
      </c>
      <c r="JD770">
        <v>72222</v>
      </c>
      <c r="JE770">
        <v>415578</v>
      </c>
      <c r="JF770">
        <v>43290</v>
      </c>
      <c r="JG770">
        <v>623074</v>
      </c>
      <c r="JH770">
        <v>117184</v>
      </c>
      <c r="JI770">
        <v>185207</v>
      </c>
      <c r="JJ770">
        <v>267283</v>
      </c>
      <c r="JK770">
        <v>1970817</v>
      </c>
      <c r="JL770">
        <v>11495434</v>
      </c>
      <c r="JM770">
        <v>0</v>
      </c>
      <c r="JN770">
        <v>780</v>
      </c>
      <c r="JO770">
        <v>23916</v>
      </c>
      <c r="JP770">
        <v>0</v>
      </c>
      <c r="JQ770">
        <v>0</v>
      </c>
      <c r="JR770">
        <v>0</v>
      </c>
      <c r="JS770">
        <v>24696</v>
      </c>
      <c r="JT770"/>
      <c r="JU770"/>
      <c r="JV770"/>
      <c r="JW770"/>
      <c r="JX770"/>
      <c r="JY770">
        <v>28282</v>
      </c>
      <c r="JZ770"/>
      <c r="KA770"/>
      <c r="KB770"/>
      <c r="KC770"/>
      <c r="KD770"/>
      <c r="KE770">
        <v>1219151</v>
      </c>
      <c r="KF770">
        <v>218</v>
      </c>
      <c r="KG770">
        <v>403</v>
      </c>
      <c r="KH770">
        <v>121</v>
      </c>
      <c r="KI770">
        <v>158</v>
      </c>
      <c r="KJ770">
        <v>292</v>
      </c>
      <c r="KK770">
        <v>88</v>
      </c>
      <c r="KL770">
        <v>95</v>
      </c>
      <c r="KM770">
        <v>197</v>
      </c>
      <c r="KN770">
        <v>47</v>
      </c>
      <c r="KO770">
        <v>1</v>
      </c>
      <c r="KP770">
        <v>0</v>
      </c>
      <c r="KQ770">
        <v>0</v>
      </c>
      <c r="KR770">
        <v>0</v>
      </c>
      <c r="KS770">
        <v>0</v>
      </c>
      <c r="KT770">
        <v>1</v>
      </c>
      <c r="KU770">
        <v>1</v>
      </c>
      <c r="KV770">
        <v>0</v>
      </c>
      <c r="KW770">
        <v>0</v>
      </c>
      <c r="KX770">
        <v>0</v>
      </c>
      <c r="KY770">
        <v>0</v>
      </c>
      <c r="KZ770">
        <v>0</v>
      </c>
      <c r="LA770">
        <v>0</v>
      </c>
      <c r="LB770">
        <v>0</v>
      </c>
      <c r="LC770">
        <v>0</v>
      </c>
      <c r="LD770">
        <v>1</v>
      </c>
      <c r="LE770">
        <v>0</v>
      </c>
      <c r="LF770">
        <v>0</v>
      </c>
      <c r="LG770">
        <v>0</v>
      </c>
      <c r="LH770">
        <v>0</v>
      </c>
    </row>
    <row r="771" spans="1:320" s="34" customFormat="1" ht="15" customHeight="1" x14ac:dyDescent="0.25">
      <c r="A771" s="45">
        <v>206361383</v>
      </c>
      <c r="B771" s="45" t="s">
        <v>5990</v>
      </c>
      <c r="C771" s="46">
        <v>45292</v>
      </c>
      <c r="D771" s="46">
        <v>45657</v>
      </c>
      <c r="E771" s="47">
        <v>366</v>
      </c>
      <c r="F771" s="45" t="s">
        <v>883</v>
      </c>
      <c r="G771" s="45" t="s">
        <v>884</v>
      </c>
      <c r="H771" s="45" t="s">
        <v>1448</v>
      </c>
      <c r="I771" s="45" t="s">
        <v>886</v>
      </c>
      <c r="J771" s="45" t="s">
        <v>887</v>
      </c>
      <c r="K771" s="45" t="s">
        <v>1405</v>
      </c>
      <c r="L771" s="45" t="s">
        <v>5765</v>
      </c>
      <c r="M771" s="45" t="s">
        <v>5991</v>
      </c>
      <c r="N771" s="45" t="s">
        <v>5992</v>
      </c>
      <c r="O771" s="45" t="s">
        <v>5993</v>
      </c>
      <c r="P771" s="45" t="s">
        <v>5994</v>
      </c>
      <c r="Q771" s="45" t="s">
        <v>5995</v>
      </c>
      <c r="R771" t="s">
        <v>5996</v>
      </c>
      <c r="S771" s="45" t="s">
        <v>893</v>
      </c>
      <c r="T771" t="s">
        <v>5780</v>
      </c>
      <c r="U771" s="47">
        <v>59</v>
      </c>
      <c r="V771" s="47">
        <v>59</v>
      </c>
      <c r="W771" s="47" t="s">
        <v>1728</v>
      </c>
      <c r="X771" s="47">
        <v>21594</v>
      </c>
      <c r="Y771" s="47">
        <v>19530</v>
      </c>
      <c r="Z771" s="48">
        <v>213.56</v>
      </c>
      <c r="AA771" s="44">
        <v>136</v>
      </c>
      <c r="AB771" s="44">
        <v>135</v>
      </c>
      <c r="AC771" s="44">
        <v>601</v>
      </c>
      <c r="AD771" s="44"/>
      <c r="AE771" s="44">
        <v>1506</v>
      </c>
      <c r="AF771" s="44">
        <v>5987</v>
      </c>
      <c r="AG771" s="44">
        <v>11383</v>
      </c>
      <c r="AH771" s="47"/>
      <c r="AI771" s="47"/>
      <c r="AJ771">
        <v>53</v>
      </c>
      <c r="AK771" t="s">
        <v>895</v>
      </c>
      <c r="AL771">
        <v>19530</v>
      </c>
      <c r="AM771"/>
      <c r="AN771"/>
      <c r="AO771"/>
      <c r="AP771"/>
      <c r="AQ771"/>
      <c r="AR771" s="44"/>
      <c r="AS771" s="44"/>
      <c r="AT771" s="44"/>
      <c r="AU771" s="44">
        <v>6288646</v>
      </c>
      <c r="AV771" s="44">
        <v>6548020</v>
      </c>
      <c r="AW771" s="44">
        <v>-1017712</v>
      </c>
      <c r="AX771" s="44">
        <v>68009</v>
      </c>
      <c r="AY771" s="44">
        <v>13922387</v>
      </c>
      <c r="AZ771" s="21">
        <v>11476229</v>
      </c>
      <c r="BA771" s="21">
        <v>2446158</v>
      </c>
      <c r="BB771" s="44">
        <v>-152494</v>
      </c>
      <c r="BC771" s="44"/>
      <c r="BD771" s="44"/>
      <c r="BE771" s="44">
        <v>2293664</v>
      </c>
      <c r="BF771" s="44">
        <v>103994</v>
      </c>
      <c r="BG771" s="44"/>
      <c r="BH771" s="44">
        <v>540475</v>
      </c>
      <c r="BI771" s="21">
        <v>1962025</v>
      </c>
      <c r="BJ771" s="21">
        <v>3674677</v>
      </c>
      <c r="BK771" s="21"/>
      <c r="BL771" s="21"/>
      <c r="BM771" s="21">
        <v>7475</v>
      </c>
      <c r="BN771" s="21">
        <v>6288646</v>
      </c>
      <c r="BO771" s="21"/>
      <c r="BP771" s="21"/>
      <c r="BQ771" s="44"/>
      <c r="BR771" s="21"/>
      <c r="BS771" s="44"/>
      <c r="BT771" s="21"/>
      <c r="BU771" s="44"/>
      <c r="BV771" s="21"/>
      <c r="BW771" s="44">
        <v>5528402</v>
      </c>
      <c r="BX771" s="21"/>
      <c r="BY771" s="21"/>
      <c r="BZ771" s="21"/>
      <c r="CA771" s="44"/>
      <c r="CB771" s="44"/>
      <c r="CC771" s="44">
        <v>32899</v>
      </c>
      <c r="CD771" s="44"/>
      <c r="CE771" s="44">
        <v>986719</v>
      </c>
      <c r="CF771" s="44"/>
      <c r="CG771" s="44"/>
      <c r="CH771" s="44"/>
      <c r="CI771" s="21"/>
      <c r="CJ771" s="44"/>
      <c r="CK771" s="21"/>
      <c r="CL771" s="44"/>
      <c r="CM771" s="44">
        <v>4758621</v>
      </c>
      <c r="CN771" s="44">
        <v>0</v>
      </c>
      <c r="CO771" s="44">
        <v>986396</v>
      </c>
      <c r="CP771" s="44">
        <v>0</v>
      </c>
      <c r="CQ771" s="21">
        <v>644899</v>
      </c>
      <c r="CR771" s="44">
        <v>118084</v>
      </c>
      <c r="CS771" s="44">
        <v>27599</v>
      </c>
      <c r="CT771" s="44">
        <v>2637</v>
      </c>
      <c r="CU771" s="44"/>
      <c r="CV771" s="44">
        <v>9784</v>
      </c>
      <c r="CW771" s="21"/>
      <c r="CX771" s="21"/>
      <c r="CY771" s="21"/>
      <c r="CZ771" s="21"/>
      <c r="DA771" s="21"/>
      <c r="DB771" s="21"/>
      <c r="DC771" s="21"/>
      <c r="DD771" s="21"/>
      <c r="DE771" s="44"/>
      <c r="DF771" s="21"/>
      <c r="DG771" s="44"/>
      <c r="DH771" s="21"/>
      <c r="DI771" s="44"/>
      <c r="DJ771" s="44"/>
      <c r="DK771" s="44"/>
      <c r="DL771" s="44"/>
      <c r="DM771" s="21"/>
      <c r="DN771" s="44"/>
      <c r="DO771" s="44"/>
      <c r="DP771" s="44"/>
      <c r="DQ771" s="44"/>
      <c r="DR771" s="44"/>
      <c r="DS771" s="44"/>
      <c r="DT771" s="44"/>
      <c r="DU771" s="44"/>
      <c r="DV771" s="44"/>
      <c r="DW771" s="44"/>
      <c r="DX771" s="44"/>
      <c r="DY771" s="44"/>
      <c r="DZ771" s="44"/>
      <c r="EA771" s="44"/>
      <c r="EB771" s="21"/>
      <c r="EC771" s="44">
        <v>358594</v>
      </c>
      <c r="ED771" s="44"/>
      <c r="EE771" s="21"/>
      <c r="EF771" s="44"/>
      <c r="EG771" s="21">
        <v>168260</v>
      </c>
      <c r="EH771" s="44"/>
      <c r="EI771" s="21">
        <v>484304</v>
      </c>
      <c r="EJ771" s="44"/>
      <c r="EK771" s="44">
        <v>-2041016</v>
      </c>
      <c r="EL771" s="21"/>
      <c r="EM771" s="44"/>
      <c r="EN771" s="44"/>
      <c r="EO771" s="44">
        <v>12146</v>
      </c>
      <c r="EP771" s="21"/>
      <c r="EQ771" s="21"/>
      <c r="ER771" s="21"/>
      <c r="ES771" s="21"/>
      <c r="ET771" s="44"/>
      <c r="EU771" s="21"/>
      <c r="EV771" s="44"/>
      <c r="EW771" s="21"/>
      <c r="EX771" s="44"/>
      <c r="EY771" s="44"/>
      <c r="EZ771" s="21"/>
      <c r="FA771" s="21"/>
      <c r="FB771" s="44"/>
      <c r="FC771" s="44"/>
      <c r="FD771" s="21"/>
      <c r="FE771" s="112"/>
      <c r="FF771" s="44"/>
      <c r="FG771" s="44">
        <v>5519556</v>
      </c>
      <c r="FH771" s="44">
        <v>1218228</v>
      </c>
      <c r="FI771" s="44">
        <v>4738445</v>
      </c>
      <c r="FJ771" s="44">
        <v>153160</v>
      </c>
      <c r="FK771" s="44">
        <v>4431159</v>
      </c>
      <c r="FL771" s="44"/>
      <c r="FM771" s="44"/>
      <c r="FN771" s="44"/>
      <c r="FO771" s="44"/>
      <c r="FP771" s="44"/>
      <c r="FQ771" s="44"/>
      <c r="FR771" s="44"/>
      <c r="FS771" s="44"/>
      <c r="FT771" s="44">
        <v>35002</v>
      </c>
      <c r="FU771" s="44"/>
      <c r="FV771" s="21">
        <v>253151</v>
      </c>
      <c r="FW771" s="44">
        <v>844798</v>
      </c>
      <c r="FX771" s="44">
        <v>215379</v>
      </c>
      <c r="FY771" s="44">
        <v>60948</v>
      </c>
      <c r="FZ771" s="44">
        <v>22582</v>
      </c>
      <c r="GA771" s="44">
        <v>1884</v>
      </c>
      <c r="GB771" s="44"/>
      <c r="GC771" s="44">
        <v>6502</v>
      </c>
      <c r="GD771" s="44">
        <v>359354</v>
      </c>
      <c r="GE771" s="44">
        <v>198172</v>
      </c>
      <c r="GF771" s="44">
        <v>72471</v>
      </c>
      <c r="GG771" s="44">
        <v>463946</v>
      </c>
      <c r="GH771" s="44">
        <v>92137</v>
      </c>
      <c r="GI771" s="44">
        <v>76744</v>
      </c>
      <c r="GJ771" s="44">
        <v>234355</v>
      </c>
      <c r="GK771" s="44">
        <v>3141782</v>
      </c>
      <c r="GL771" s="44">
        <v>23237</v>
      </c>
      <c r="GM771" s="44">
        <v>465562</v>
      </c>
      <c r="GN771" s="44">
        <v>63722</v>
      </c>
      <c r="GO771" s="44">
        <v>15159</v>
      </c>
      <c r="GP771" s="44"/>
      <c r="GQ771" s="44">
        <v>53399</v>
      </c>
      <c r="GR771" s="44">
        <v>344784</v>
      </c>
      <c r="GS771" s="44">
        <v>8096537</v>
      </c>
      <c r="GT771" s="44"/>
      <c r="GU771" s="21">
        <v>122623</v>
      </c>
      <c r="GV771" s="44">
        <v>534613</v>
      </c>
      <c r="GW771" s="44">
        <v>116550</v>
      </c>
      <c r="GX771" s="44"/>
      <c r="GY771" s="44">
        <v>8870323</v>
      </c>
      <c r="GZ771" s="44">
        <v>4073527</v>
      </c>
      <c r="HA771" s="44"/>
      <c r="HB771" s="44"/>
      <c r="HC771" s="44">
        <v>4796796</v>
      </c>
      <c r="HD771" s="44">
        <v>8870323</v>
      </c>
      <c r="HE771" s="21"/>
      <c r="HF771" s="21"/>
      <c r="HG771" s="21">
        <v>2606704</v>
      </c>
      <c r="HH771" s="21"/>
      <c r="HI771" s="21">
        <v>0</v>
      </c>
      <c r="HJ771" s="44">
        <v>44350</v>
      </c>
      <c r="HK771" s="21">
        <v>65641</v>
      </c>
      <c r="HL771" s="21">
        <v>56686</v>
      </c>
      <c r="HM771" s="21">
        <v>166677</v>
      </c>
      <c r="HN771" s="21">
        <v>-44054</v>
      </c>
      <c r="HO771" s="21"/>
      <c r="HP771" s="44"/>
      <c r="HQ771" s="47"/>
      <c r="HR771" s="47"/>
      <c r="HS771" s="47"/>
      <c r="HT771" s="47" t="s">
        <v>4055</v>
      </c>
      <c r="HU771" s="47">
        <v>6395437.3900000006</v>
      </c>
      <c r="HV771" s="47">
        <v>1824</v>
      </c>
      <c r="HW771" s="47">
        <v>0</v>
      </c>
      <c r="HX771" s="47">
        <v>10076</v>
      </c>
      <c r="HY771" s="47">
        <v>22206</v>
      </c>
      <c r="HZ771" s="47">
        <v>49859</v>
      </c>
      <c r="IA771" s="47">
        <v>0</v>
      </c>
      <c r="IB771" s="47">
        <v>0</v>
      </c>
      <c r="IC771" s="47">
        <v>2859</v>
      </c>
      <c r="ID771">
        <v>27640</v>
      </c>
      <c r="IE771" s="47">
        <v>4148</v>
      </c>
      <c r="IF771">
        <v>9764</v>
      </c>
      <c r="IG771" s="47">
        <v>3263</v>
      </c>
      <c r="IH771" s="47">
        <v>14881</v>
      </c>
      <c r="II771">
        <v>2182</v>
      </c>
      <c r="IJ771">
        <v>3338</v>
      </c>
      <c r="IK771">
        <v>3251</v>
      </c>
      <c r="IL771">
        <v>13221</v>
      </c>
      <c r="IM771">
        <v>168512</v>
      </c>
      <c r="IN771">
        <v>0</v>
      </c>
      <c r="IO771">
        <v>187</v>
      </c>
      <c r="IP771">
        <v>1931</v>
      </c>
      <c r="IQ771">
        <v>350</v>
      </c>
      <c r="IR771">
        <v>0</v>
      </c>
      <c r="IS771">
        <v>0</v>
      </c>
      <c r="IT771">
        <v>2468</v>
      </c>
      <c r="IU771">
        <v>169957</v>
      </c>
      <c r="IV771">
        <v>0</v>
      </c>
      <c r="IW771">
        <v>565330</v>
      </c>
      <c r="IX771">
        <v>805562</v>
      </c>
      <c r="IY771">
        <v>1145392</v>
      </c>
      <c r="IZ771">
        <v>0</v>
      </c>
      <c r="JA771">
        <v>0</v>
      </c>
      <c r="JB771">
        <v>101708</v>
      </c>
      <c r="JC771">
        <v>960809</v>
      </c>
      <c r="JD771">
        <v>120672</v>
      </c>
      <c r="JE771">
        <v>160838</v>
      </c>
      <c r="JF771">
        <v>52790</v>
      </c>
      <c r="JG771">
        <v>307857</v>
      </c>
      <c r="JH771">
        <v>72993</v>
      </c>
      <c r="JI771">
        <v>63022</v>
      </c>
      <c r="JJ771">
        <v>195415</v>
      </c>
      <c r="JK771">
        <v>797211</v>
      </c>
      <c r="JL771">
        <v>5519556</v>
      </c>
      <c r="JM771">
        <v>0</v>
      </c>
      <c r="JN771">
        <v>12965</v>
      </c>
      <c r="JO771">
        <v>115033</v>
      </c>
      <c r="JP771">
        <v>12551</v>
      </c>
      <c r="JQ771">
        <v>0</v>
      </c>
      <c r="JR771">
        <v>0</v>
      </c>
      <c r="JS771">
        <v>140549</v>
      </c>
      <c r="JT771"/>
      <c r="JU771"/>
      <c r="JV771"/>
      <c r="JW771"/>
      <c r="JX771"/>
      <c r="JY771">
        <v>27640</v>
      </c>
      <c r="JZ771"/>
      <c r="KA771"/>
      <c r="KB771"/>
      <c r="KC771"/>
      <c r="KD771"/>
      <c r="KE771">
        <v>960809</v>
      </c>
      <c r="KF771">
        <v>103</v>
      </c>
      <c r="KG771">
        <v>1236</v>
      </c>
      <c r="KH771">
        <v>80</v>
      </c>
      <c r="KI771">
        <v>57</v>
      </c>
      <c r="KJ771">
        <v>682</v>
      </c>
      <c r="KK771">
        <v>36</v>
      </c>
      <c r="KL771">
        <v>33</v>
      </c>
      <c r="KM771">
        <v>398</v>
      </c>
      <c r="KN771">
        <v>17</v>
      </c>
      <c r="KO771">
        <v>1</v>
      </c>
      <c r="KP771">
        <v>0</v>
      </c>
      <c r="KQ771">
        <v>0</v>
      </c>
      <c r="KR771">
        <v>1</v>
      </c>
      <c r="KS771">
        <v>0</v>
      </c>
      <c r="KT771">
        <v>0</v>
      </c>
      <c r="KU771">
        <v>1</v>
      </c>
      <c r="KV771">
        <v>0</v>
      </c>
      <c r="KW771">
        <v>0</v>
      </c>
      <c r="KX771">
        <v>0</v>
      </c>
      <c r="KY771">
        <v>0</v>
      </c>
      <c r="KZ771">
        <v>0</v>
      </c>
      <c r="LA771">
        <v>0</v>
      </c>
      <c r="LB771">
        <v>0</v>
      </c>
      <c r="LC771">
        <v>0</v>
      </c>
      <c r="LD771">
        <v>1</v>
      </c>
      <c r="LE771">
        <v>0</v>
      </c>
      <c r="LF771">
        <v>0</v>
      </c>
      <c r="LG771">
        <v>0</v>
      </c>
      <c r="LH771">
        <v>0</v>
      </c>
    </row>
    <row r="772" spans="1:320" s="34" customFormat="1" ht="15" customHeight="1" x14ac:dyDescent="0.25">
      <c r="A772" s="45">
        <v>206364001</v>
      </c>
      <c r="B772" s="45" t="s">
        <v>5997</v>
      </c>
      <c r="C772" s="46">
        <v>45292</v>
      </c>
      <c r="D772" s="46">
        <v>45657</v>
      </c>
      <c r="E772" s="47">
        <v>366</v>
      </c>
      <c r="F772" s="45" t="s">
        <v>883</v>
      </c>
      <c r="G772" s="45" t="s">
        <v>884</v>
      </c>
      <c r="H772" s="45" t="s">
        <v>1448</v>
      </c>
      <c r="I772" s="45" t="s">
        <v>886</v>
      </c>
      <c r="J772" s="45" t="s">
        <v>887</v>
      </c>
      <c r="K772" s="45" t="s">
        <v>1405</v>
      </c>
      <c r="L772" s="45" t="s">
        <v>5854</v>
      </c>
      <c r="M772" s="45" t="s">
        <v>5998</v>
      </c>
      <c r="N772" s="45" t="s">
        <v>5999</v>
      </c>
      <c r="O772" s="45" t="s">
        <v>5857</v>
      </c>
      <c r="P772" s="45" t="s">
        <v>5858</v>
      </c>
      <c r="Q772" s="45" t="s">
        <v>6000</v>
      </c>
      <c r="R772" t="s">
        <v>6001</v>
      </c>
      <c r="S772" s="45" t="s">
        <v>893</v>
      </c>
      <c r="T772"/>
      <c r="U772" s="47">
        <v>118</v>
      </c>
      <c r="V772" s="47">
        <v>118</v>
      </c>
      <c r="W772" s="47" t="s">
        <v>913</v>
      </c>
      <c r="X772" s="47">
        <v>43188</v>
      </c>
      <c r="Y772" s="47">
        <v>40029</v>
      </c>
      <c r="Z772" s="48">
        <v>216.07</v>
      </c>
      <c r="AA772" s="44">
        <v>604</v>
      </c>
      <c r="AB772" s="44">
        <v>193</v>
      </c>
      <c r="AC772" s="44">
        <v>19516</v>
      </c>
      <c r="AD772" s="44">
        <v>2538</v>
      </c>
      <c r="AE772" s="44">
        <v>2474</v>
      </c>
      <c r="AF772" s="44">
        <v>14820</v>
      </c>
      <c r="AG772" s="44"/>
      <c r="AH772" s="47"/>
      <c r="AI772" s="47">
        <v>25</v>
      </c>
      <c r="AJ772">
        <v>656</v>
      </c>
      <c r="AK772" t="s">
        <v>895</v>
      </c>
      <c r="AL772">
        <v>40029</v>
      </c>
      <c r="AM772"/>
      <c r="AN772"/>
      <c r="AO772"/>
      <c r="AP772"/>
      <c r="AQ772"/>
      <c r="AR772" s="44"/>
      <c r="AS772" s="44"/>
      <c r="AT772" s="44"/>
      <c r="AU772" s="44">
        <v>28020300</v>
      </c>
      <c r="AV772" s="44">
        <v>14596526</v>
      </c>
      <c r="AW772" s="44">
        <v>18872570</v>
      </c>
      <c r="AX772" s="44">
        <v>3574</v>
      </c>
      <c r="AY772" s="44">
        <v>23747830</v>
      </c>
      <c r="AZ772" s="21">
        <v>22674675</v>
      </c>
      <c r="BA772" s="21">
        <v>1073155</v>
      </c>
      <c r="BB772" s="44">
        <v>167073</v>
      </c>
      <c r="BC772" s="44"/>
      <c r="BD772" s="44"/>
      <c r="BE772" s="44">
        <v>1240228</v>
      </c>
      <c r="BF772" s="44">
        <v>13661200</v>
      </c>
      <c r="BG772" s="44">
        <v>1776600</v>
      </c>
      <c r="BH772" s="44">
        <v>1731800</v>
      </c>
      <c r="BI772" s="21">
        <v>10374000</v>
      </c>
      <c r="BJ772" s="21"/>
      <c r="BK772" s="21"/>
      <c r="BL772" s="21">
        <v>17500</v>
      </c>
      <c r="BM772" s="21">
        <v>459200</v>
      </c>
      <c r="BN772" s="21">
        <v>28020300</v>
      </c>
      <c r="BO772" s="21"/>
      <c r="BP772" s="21"/>
      <c r="BQ772" s="44"/>
      <c r="BR772" s="21"/>
      <c r="BS772" s="44"/>
      <c r="BT772" s="21"/>
      <c r="BU772" s="44"/>
      <c r="BV772" s="21"/>
      <c r="BW772" s="44">
        <v>12053181</v>
      </c>
      <c r="BX772" s="21"/>
      <c r="BY772" s="21">
        <v>1877712</v>
      </c>
      <c r="BZ772" s="21"/>
      <c r="CA772" s="44">
        <v>380215</v>
      </c>
      <c r="CB772" s="44"/>
      <c r="CC772" s="44">
        <v>281202</v>
      </c>
      <c r="CD772" s="44"/>
      <c r="CE772" s="44"/>
      <c r="CF772" s="44"/>
      <c r="CG772" s="44"/>
      <c r="CH772" s="44"/>
      <c r="CI772" s="21">
        <v>3966</v>
      </c>
      <c r="CJ772" s="44"/>
      <c r="CK772" s="21">
        <v>250</v>
      </c>
      <c r="CL772" s="44"/>
      <c r="CM772" s="44">
        <v>21169</v>
      </c>
      <c r="CN772" s="44">
        <v>0</v>
      </c>
      <c r="CO772" s="44">
        <v>7626792</v>
      </c>
      <c r="CP772" s="44">
        <v>0</v>
      </c>
      <c r="CQ772" s="21">
        <v>5036550</v>
      </c>
      <c r="CR772" s="44">
        <v>342550</v>
      </c>
      <c r="CS772" s="44">
        <v>1321365</v>
      </c>
      <c r="CT772" s="44">
        <v>79930</v>
      </c>
      <c r="CU772" s="44"/>
      <c r="CV772" s="44">
        <v>168170</v>
      </c>
      <c r="CW772" s="21"/>
      <c r="CX772" s="21"/>
      <c r="CY772" s="21"/>
      <c r="CZ772" s="21"/>
      <c r="DA772" s="21"/>
      <c r="DB772" s="21"/>
      <c r="DC772" s="21"/>
      <c r="DD772" s="21"/>
      <c r="DE772" s="44"/>
      <c r="DF772" s="21"/>
      <c r="DG772" s="44"/>
      <c r="DH772" s="21"/>
      <c r="DI772" s="44"/>
      <c r="DJ772" s="44"/>
      <c r="DK772" s="44"/>
      <c r="DL772" s="44"/>
      <c r="DM772" s="21"/>
      <c r="DN772" s="44"/>
      <c r="DO772" s="44"/>
      <c r="DP772" s="44"/>
      <c r="DQ772" s="44"/>
      <c r="DR772" s="44"/>
      <c r="DS772" s="44"/>
      <c r="DT772" s="44"/>
      <c r="DU772" s="44"/>
      <c r="DV772" s="44"/>
      <c r="DW772" s="44"/>
      <c r="DX772" s="44"/>
      <c r="DY772" s="44"/>
      <c r="DZ772" s="44"/>
      <c r="EA772" s="44"/>
      <c r="EB772" s="21"/>
      <c r="EC772" s="44">
        <v>8871526</v>
      </c>
      <c r="ED772" s="44"/>
      <c r="EE772" s="21">
        <v>1205726</v>
      </c>
      <c r="EF772" s="44"/>
      <c r="EG772" s="21">
        <v>1005115</v>
      </c>
      <c r="EH772" s="44"/>
      <c r="EI772" s="21">
        <v>7518906</v>
      </c>
      <c r="EJ772" s="44"/>
      <c r="EK772" s="44"/>
      <c r="EL772" s="21"/>
      <c r="EM772" s="44"/>
      <c r="EN772" s="44"/>
      <c r="EO772" s="44">
        <v>271297</v>
      </c>
      <c r="EP772" s="21"/>
      <c r="EQ772" s="21"/>
      <c r="ER772" s="21"/>
      <c r="ES772" s="21"/>
      <c r="ET772" s="44"/>
      <c r="EU772" s="21"/>
      <c r="EV772" s="44"/>
      <c r="EW772" s="21"/>
      <c r="EX772" s="44"/>
      <c r="EY772" s="44"/>
      <c r="EZ772" s="21"/>
      <c r="FA772" s="21"/>
      <c r="FB772" s="44"/>
      <c r="FC772" s="44"/>
      <c r="FD772" s="21"/>
      <c r="FE772" s="112"/>
      <c r="FF772" s="44"/>
      <c r="FG772" s="44">
        <v>9917193</v>
      </c>
      <c r="FH772" s="44">
        <v>1543376</v>
      </c>
      <c r="FI772" s="44">
        <v>11214106</v>
      </c>
      <c r="FJ772" s="44">
        <v>413772</v>
      </c>
      <c r="FK772" s="44">
        <v>6041178</v>
      </c>
      <c r="FL772" s="44"/>
      <c r="FM772" s="44"/>
      <c r="FN772" s="44"/>
      <c r="FO772" s="44"/>
      <c r="FP772" s="44"/>
      <c r="FQ772" s="44"/>
      <c r="FR772" s="44"/>
      <c r="FS772" s="44"/>
      <c r="FT772" s="44">
        <v>106542</v>
      </c>
      <c r="FU772" s="44">
        <v>356</v>
      </c>
      <c r="FV772" s="21">
        <v>884903</v>
      </c>
      <c r="FW772" s="44"/>
      <c r="FX772" s="44">
        <v>593666</v>
      </c>
      <c r="FY772" s="44">
        <v>40376</v>
      </c>
      <c r="FZ772" s="44">
        <v>805132</v>
      </c>
      <c r="GA772" s="44">
        <v>86711</v>
      </c>
      <c r="GB772" s="44"/>
      <c r="GC772" s="44">
        <v>176567</v>
      </c>
      <c r="GD772" s="44">
        <v>732346</v>
      </c>
      <c r="GE772" s="44">
        <v>608025</v>
      </c>
      <c r="GF772" s="44">
        <v>285344</v>
      </c>
      <c r="GG772" s="44">
        <v>1626292</v>
      </c>
      <c r="GH772" s="44">
        <v>102104</v>
      </c>
      <c r="GI772" s="44">
        <v>209646</v>
      </c>
      <c r="GJ772" s="44">
        <v>201217</v>
      </c>
      <c r="GK772" s="44">
        <v>5573560</v>
      </c>
      <c r="GL772" s="44">
        <v>93660</v>
      </c>
      <c r="GM772" s="44">
        <v>4165379</v>
      </c>
      <c r="GN772" s="44">
        <v>7677</v>
      </c>
      <c r="GO772" s="44">
        <v>78518</v>
      </c>
      <c r="GP772" s="44"/>
      <c r="GQ772" s="44">
        <v>6930</v>
      </c>
      <c r="GR772" s="44">
        <v>248546</v>
      </c>
      <c r="GS772" s="44">
        <v>2208472</v>
      </c>
      <c r="GT772" s="44"/>
      <c r="GU772" s="21">
        <v>215904</v>
      </c>
      <c r="GV772" s="44"/>
      <c r="GW772" s="44">
        <v>53189156</v>
      </c>
      <c r="GX772" s="44">
        <v>1</v>
      </c>
      <c r="GY772" s="44">
        <v>55613533</v>
      </c>
      <c r="GZ772" s="44">
        <v>7592971</v>
      </c>
      <c r="HA772" s="44"/>
      <c r="HB772" s="44">
        <v>14731363</v>
      </c>
      <c r="HC772" s="44">
        <v>33289199</v>
      </c>
      <c r="HD772" s="44">
        <v>55613533</v>
      </c>
      <c r="HE772" s="21"/>
      <c r="HF772" s="21">
        <v>2317876</v>
      </c>
      <c r="HG772" s="21"/>
      <c r="HH772" s="21">
        <v>14731363</v>
      </c>
      <c r="HI772" s="21">
        <v>0</v>
      </c>
      <c r="HJ772" s="44"/>
      <c r="HK772" s="21"/>
      <c r="HL772" s="21">
        <v>738849</v>
      </c>
      <c r="HM772" s="21">
        <v>738849</v>
      </c>
      <c r="HN772" s="21">
        <v>-522945</v>
      </c>
      <c r="HO772" s="21"/>
      <c r="HP772" s="44"/>
      <c r="HQ772" s="47"/>
      <c r="HR772" s="47">
        <v>14731363</v>
      </c>
      <c r="HS772" s="47"/>
      <c r="HT772" s="47" t="s">
        <v>1759</v>
      </c>
      <c r="HU772" s="47">
        <v>0</v>
      </c>
      <c r="HV772" s="47">
        <v>4102</v>
      </c>
      <c r="HW772" s="47">
        <v>0</v>
      </c>
      <c r="HX772" s="47">
        <v>15955</v>
      </c>
      <c r="HY772" s="47">
        <v>46642</v>
      </c>
      <c r="HZ772" s="47">
        <v>115405</v>
      </c>
      <c r="IA772" s="47">
        <v>0</v>
      </c>
      <c r="IB772" s="47">
        <v>0</v>
      </c>
      <c r="IC772" s="47">
        <v>3933</v>
      </c>
      <c r="ID772">
        <v>28094</v>
      </c>
      <c r="IE772" s="47">
        <v>8894</v>
      </c>
      <c r="IF772">
        <v>29065</v>
      </c>
      <c r="IG772" s="47">
        <v>8170</v>
      </c>
      <c r="IH772" s="47">
        <v>44449</v>
      </c>
      <c r="II772">
        <v>4371</v>
      </c>
      <c r="IJ772">
        <v>9995</v>
      </c>
      <c r="IK772">
        <v>4338</v>
      </c>
      <c r="IL772">
        <v>51403</v>
      </c>
      <c r="IM772">
        <v>374816</v>
      </c>
      <c r="IN772">
        <v>0</v>
      </c>
      <c r="IO772">
        <v>0</v>
      </c>
      <c r="IP772">
        <v>0</v>
      </c>
      <c r="IQ772">
        <v>0</v>
      </c>
      <c r="IR772">
        <v>0</v>
      </c>
      <c r="IS772">
        <v>0</v>
      </c>
      <c r="IT772">
        <v>0</v>
      </c>
      <c r="IU772">
        <v>452558</v>
      </c>
      <c r="IV772">
        <v>0</v>
      </c>
      <c r="IW772">
        <v>850651</v>
      </c>
      <c r="IX772">
        <v>1488800</v>
      </c>
      <c r="IY772">
        <v>1975009</v>
      </c>
      <c r="IZ772">
        <v>0</v>
      </c>
      <c r="JA772">
        <v>0</v>
      </c>
      <c r="JB772">
        <v>131443</v>
      </c>
      <c r="JC772">
        <v>1315366</v>
      </c>
      <c r="JD772">
        <v>207125</v>
      </c>
      <c r="JE772">
        <v>486850</v>
      </c>
      <c r="JF772">
        <v>132930</v>
      </c>
      <c r="JG772">
        <v>785124</v>
      </c>
      <c r="JH772">
        <v>88251</v>
      </c>
      <c r="JI772">
        <v>179268</v>
      </c>
      <c r="JJ772">
        <v>169153</v>
      </c>
      <c r="JK772">
        <v>1654665</v>
      </c>
      <c r="JL772">
        <v>9917193</v>
      </c>
      <c r="JM772">
        <v>0</v>
      </c>
      <c r="JN772">
        <v>0</v>
      </c>
      <c r="JO772">
        <v>0</v>
      </c>
      <c r="JP772">
        <v>0</v>
      </c>
      <c r="JQ772">
        <v>0</v>
      </c>
      <c r="JR772">
        <v>0</v>
      </c>
      <c r="JS772">
        <v>0</v>
      </c>
      <c r="JT772"/>
      <c r="JU772"/>
      <c r="JV772"/>
      <c r="JW772"/>
      <c r="JX772"/>
      <c r="JY772">
        <v>28094</v>
      </c>
      <c r="JZ772"/>
      <c r="KA772"/>
      <c r="KB772"/>
      <c r="KC772"/>
      <c r="KD772"/>
      <c r="KE772">
        <v>1315366</v>
      </c>
      <c r="KF772">
        <v>273</v>
      </c>
      <c r="KG772">
        <v>402</v>
      </c>
      <c r="KH772">
        <v>195</v>
      </c>
      <c r="KI772">
        <v>186</v>
      </c>
      <c r="KJ772">
        <v>292</v>
      </c>
      <c r="KK772">
        <v>127</v>
      </c>
      <c r="KL772">
        <v>90</v>
      </c>
      <c r="KM772">
        <v>163</v>
      </c>
      <c r="KN772">
        <v>56</v>
      </c>
      <c r="KO772">
        <v>1</v>
      </c>
      <c r="KP772">
        <v>0</v>
      </c>
      <c r="KQ772">
        <v>0</v>
      </c>
      <c r="KR772">
        <v>0</v>
      </c>
      <c r="KS772">
        <v>0</v>
      </c>
      <c r="KT772">
        <v>1</v>
      </c>
      <c r="KU772">
        <v>1</v>
      </c>
      <c r="KV772">
        <v>0</v>
      </c>
      <c r="KW772">
        <v>0</v>
      </c>
      <c r="KX772">
        <v>0</v>
      </c>
      <c r="KY772">
        <v>0</v>
      </c>
      <c r="KZ772">
        <v>0</v>
      </c>
      <c r="LA772">
        <v>0</v>
      </c>
      <c r="LB772">
        <v>0</v>
      </c>
      <c r="LC772">
        <v>0</v>
      </c>
      <c r="LD772">
        <v>1</v>
      </c>
      <c r="LE772">
        <v>0</v>
      </c>
      <c r="LF772">
        <v>0</v>
      </c>
      <c r="LG772">
        <v>0</v>
      </c>
      <c r="LH772">
        <v>0</v>
      </c>
    </row>
    <row r="773" spans="1:320" s="34" customFormat="1" ht="15" customHeight="1" x14ac:dyDescent="0.25">
      <c r="A773" s="45">
        <v>206364035</v>
      </c>
      <c r="B773" s="45" t="s">
        <v>6002</v>
      </c>
      <c r="C773" s="46">
        <v>45292</v>
      </c>
      <c r="D773" s="46">
        <v>45657</v>
      </c>
      <c r="E773" s="47">
        <v>366</v>
      </c>
      <c r="F773" s="45" t="s">
        <v>883</v>
      </c>
      <c r="G773" s="45" t="s">
        <v>884</v>
      </c>
      <c r="H773" s="45" t="s">
        <v>1448</v>
      </c>
      <c r="I773" s="45" t="s">
        <v>886</v>
      </c>
      <c r="J773" s="45" t="s">
        <v>887</v>
      </c>
      <c r="K773" s="45" t="s">
        <v>1405</v>
      </c>
      <c r="L773" s="45" t="s">
        <v>5773</v>
      </c>
      <c r="M773" s="45" t="s">
        <v>6003</v>
      </c>
      <c r="N773" s="45" t="s">
        <v>6004</v>
      </c>
      <c r="O773" s="45" t="s">
        <v>5776</v>
      </c>
      <c r="P773" s="45" t="s">
        <v>5777</v>
      </c>
      <c r="Q773" s="45" t="s">
        <v>6005</v>
      </c>
      <c r="R773" t="s">
        <v>5838</v>
      </c>
      <c r="S773" s="45" t="s">
        <v>893</v>
      </c>
      <c r="T773" t="s">
        <v>6006</v>
      </c>
      <c r="U773" s="47">
        <v>99</v>
      </c>
      <c r="V773" s="47">
        <v>99</v>
      </c>
      <c r="W773" s="47" t="s">
        <v>894</v>
      </c>
      <c r="X773" s="47">
        <v>36234</v>
      </c>
      <c r="Y773" s="47">
        <v>33168</v>
      </c>
      <c r="Z773" s="48">
        <v>216.15</v>
      </c>
      <c r="AA773" s="44">
        <v>164</v>
      </c>
      <c r="AB773" s="44">
        <v>130</v>
      </c>
      <c r="AC773" s="44">
        <v>2743</v>
      </c>
      <c r="AD773" s="44">
        <v>80</v>
      </c>
      <c r="AE773" s="44">
        <v>2038</v>
      </c>
      <c r="AF773" s="44">
        <v>25072</v>
      </c>
      <c r="AG773" s="44">
        <v>3138</v>
      </c>
      <c r="AH773" s="47"/>
      <c r="AI773" s="47">
        <v>97</v>
      </c>
      <c r="AJ773"/>
      <c r="AK773" t="s">
        <v>895</v>
      </c>
      <c r="AL773">
        <v>33168</v>
      </c>
      <c r="AM773"/>
      <c r="AN773"/>
      <c r="AO773"/>
      <c r="AP773"/>
      <c r="AQ773"/>
      <c r="AR773" s="44"/>
      <c r="AS773" s="44"/>
      <c r="AT773" s="44"/>
      <c r="AU773" s="44">
        <v>9286150</v>
      </c>
      <c r="AV773" s="44">
        <v>3195115</v>
      </c>
      <c r="AW773" s="44">
        <v>254998</v>
      </c>
      <c r="AX773" s="44">
        <v>3535</v>
      </c>
      <c r="AY773" s="44">
        <v>12229802</v>
      </c>
      <c r="AZ773" s="21">
        <v>11999531</v>
      </c>
      <c r="BA773" s="21">
        <v>230271</v>
      </c>
      <c r="BB773" s="44">
        <v>-8362</v>
      </c>
      <c r="BC773" s="44"/>
      <c r="BD773" s="44"/>
      <c r="BE773" s="44">
        <v>221909</v>
      </c>
      <c r="BF773" s="44">
        <v>773857</v>
      </c>
      <c r="BG773" s="44"/>
      <c r="BH773" s="44">
        <v>618780</v>
      </c>
      <c r="BI773" s="21">
        <v>6825960</v>
      </c>
      <c r="BJ773" s="21">
        <v>868733</v>
      </c>
      <c r="BK773" s="21"/>
      <c r="BL773" s="21">
        <v>27160</v>
      </c>
      <c r="BM773" s="21">
        <v>171660</v>
      </c>
      <c r="BN773" s="21">
        <v>9286150</v>
      </c>
      <c r="BO773" s="21"/>
      <c r="BP773" s="21"/>
      <c r="BQ773" s="44"/>
      <c r="BR773" s="21"/>
      <c r="BS773" s="44"/>
      <c r="BT773" s="21"/>
      <c r="BU773" s="44"/>
      <c r="BV773" s="21"/>
      <c r="BW773" s="44">
        <v>2757403</v>
      </c>
      <c r="BX773" s="21"/>
      <c r="BY773" s="21"/>
      <c r="BZ773" s="21"/>
      <c r="CA773" s="44"/>
      <c r="CB773" s="44"/>
      <c r="CC773" s="44"/>
      <c r="CD773" s="44"/>
      <c r="CE773" s="44"/>
      <c r="CF773" s="44"/>
      <c r="CG773" s="44"/>
      <c r="CH773" s="44"/>
      <c r="CI773" s="21"/>
      <c r="CJ773" s="44"/>
      <c r="CK773" s="21">
        <v>437712</v>
      </c>
      <c r="CL773" s="44"/>
      <c r="CM773" s="44">
        <v>227871</v>
      </c>
      <c r="CN773" s="44">
        <v>0</v>
      </c>
      <c r="CO773" s="44">
        <v>2678577</v>
      </c>
      <c r="CP773" s="44">
        <v>0</v>
      </c>
      <c r="CQ773" s="21">
        <v>206807</v>
      </c>
      <c r="CR773" s="44">
        <v>39922</v>
      </c>
      <c r="CS773" s="44">
        <v>40199</v>
      </c>
      <c r="CT773" s="44">
        <v>1490</v>
      </c>
      <c r="CU773" s="44"/>
      <c r="CV773" s="44">
        <v>249</v>
      </c>
      <c r="CW773" s="21"/>
      <c r="CX773" s="21"/>
      <c r="CY773" s="21"/>
      <c r="CZ773" s="21"/>
      <c r="DA773" s="21"/>
      <c r="DB773" s="21"/>
      <c r="DC773" s="21"/>
      <c r="DD773" s="21"/>
      <c r="DE773" s="44"/>
      <c r="DF773" s="21"/>
      <c r="DG773" s="44"/>
      <c r="DH773" s="21"/>
      <c r="DI773" s="44"/>
      <c r="DJ773" s="44"/>
      <c r="DK773" s="44"/>
      <c r="DL773" s="44"/>
      <c r="DM773" s="21"/>
      <c r="DN773" s="44"/>
      <c r="DO773" s="44"/>
      <c r="DP773" s="44"/>
      <c r="DQ773" s="44"/>
      <c r="DR773" s="44"/>
      <c r="DS773" s="44"/>
      <c r="DT773" s="44"/>
      <c r="DU773" s="44"/>
      <c r="DV773" s="44"/>
      <c r="DW773" s="44"/>
      <c r="DX773" s="44"/>
      <c r="DY773" s="44"/>
      <c r="DZ773" s="44"/>
      <c r="EA773" s="44"/>
      <c r="EB773" s="21"/>
      <c r="EC773" s="44">
        <v>-471820</v>
      </c>
      <c r="ED773" s="44"/>
      <c r="EE773" s="21"/>
      <c r="EF773" s="44"/>
      <c r="EG773" s="21">
        <v>59132</v>
      </c>
      <c r="EH773" s="44"/>
      <c r="EI773" s="21">
        <v>520090</v>
      </c>
      <c r="EJ773" s="44"/>
      <c r="EK773" s="44">
        <v>83451</v>
      </c>
      <c r="EL773" s="21"/>
      <c r="EM773" s="44"/>
      <c r="EN773" s="44"/>
      <c r="EO773" s="44">
        <v>64145</v>
      </c>
      <c r="EP773" s="21"/>
      <c r="EQ773" s="21"/>
      <c r="ER773" s="21"/>
      <c r="ES773" s="21"/>
      <c r="ET773" s="44"/>
      <c r="EU773" s="21"/>
      <c r="EV773" s="44"/>
      <c r="EW773" s="21"/>
      <c r="EX773" s="44"/>
      <c r="EY773" s="44"/>
      <c r="EZ773" s="21"/>
      <c r="FA773" s="21"/>
      <c r="FB773" s="44"/>
      <c r="FC773" s="44"/>
      <c r="FD773" s="21"/>
      <c r="FE773" s="112"/>
      <c r="FF773" s="44"/>
      <c r="FG773" s="44">
        <v>4965979</v>
      </c>
      <c r="FH773" s="44">
        <v>1143931</v>
      </c>
      <c r="FI773" s="44">
        <v>5889621</v>
      </c>
      <c r="FJ773" s="44">
        <v>117005</v>
      </c>
      <c r="FK773" s="44">
        <v>4529810</v>
      </c>
      <c r="FL773" s="44"/>
      <c r="FM773" s="44"/>
      <c r="FN773" s="44"/>
      <c r="FO773" s="44"/>
      <c r="FP773" s="44"/>
      <c r="FQ773" s="44"/>
      <c r="FR773" s="44"/>
      <c r="FS773" s="44"/>
      <c r="FT773" s="44">
        <v>27634</v>
      </c>
      <c r="FU773" s="44"/>
      <c r="FV773" s="21">
        <v>245613</v>
      </c>
      <c r="FW773" s="44">
        <v>339274</v>
      </c>
      <c r="FX773" s="44">
        <v>144665</v>
      </c>
      <c r="FY773" s="44">
        <v>2986</v>
      </c>
      <c r="FZ773" s="44">
        <v>194255</v>
      </c>
      <c r="GA773" s="44"/>
      <c r="GB773" s="44"/>
      <c r="GC773" s="44">
        <v>42683</v>
      </c>
      <c r="GD773" s="44">
        <v>401609</v>
      </c>
      <c r="GE773" s="44">
        <v>247144</v>
      </c>
      <c r="GF773" s="44">
        <v>84646</v>
      </c>
      <c r="GG773" s="44">
        <v>893288</v>
      </c>
      <c r="GH773" s="44">
        <v>201395</v>
      </c>
      <c r="GI773" s="44">
        <v>75320</v>
      </c>
      <c r="GJ773" s="44">
        <v>189066</v>
      </c>
      <c r="GK773" s="44">
        <v>3152525</v>
      </c>
      <c r="GL773" s="44">
        <v>91047</v>
      </c>
      <c r="GM773" s="44">
        <v>679610</v>
      </c>
      <c r="GN773" s="44">
        <v>73210</v>
      </c>
      <c r="GO773" s="44">
        <v>22358</v>
      </c>
      <c r="GP773" s="44"/>
      <c r="GQ773" s="44">
        <v>74723</v>
      </c>
      <c r="GR773" s="44">
        <v>286670</v>
      </c>
      <c r="GS773" s="44">
        <v>5614220</v>
      </c>
      <c r="GT773" s="44"/>
      <c r="GU773" s="21">
        <v>432450</v>
      </c>
      <c r="GV773" s="44">
        <v>28027</v>
      </c>
      <c r="GW773" s="44">
        <v>8821</v>
      </c>
      <c r="GX773" s="44">
        <v>893336</v>
      </c>
      <c r="GY773" s="44">
        <v>6976854</v>
      </c>
      <c r="GZ773" s="44">
        <v>3939740</v>
      </c>
      <c r="HA773" s="44"/>
      <c r="HB773" s="44"/>
      <c r="HC773" s="44">
        <v>3037114</v>
      </c>
      <c r="HD773" s="44">
        <v>6976854</v>
      </c>
      <c r="HE773" s="21"/>
      <c r="HF773" s="21"/>
      <c r="HG773" s="21">
        <v>1641505</v>
      </c>
      <c r="HH773" s="21"/>
      <c r="HI773" s="21">
        <v>0</v>
      </c>
      <c r="HJ773" s="44">
        <v>274460</v>
      </c>
      <c r="HK773" s="21">
        <v>80251</v>
      </c>
      <c r="HL773" s="21">
        <v>148597</v>
      </c>
      <c r="HM773" s="21">
        <v>503308</v>
      </c>
      <c r="HN773" s="21">
        <v>-70858</v>
      </c>
      <c r="HO773" s="21"/>
      <c r="HP773" s="44"/>
      <c r="HQ773" s="47"/>
      <c r="HR773" s="47"/>
      <c r="HS773" s="47"/>
      <c r="HT773" s="47" t="s">
        <v>2995</v>
      </c>
      <c r="HU773" s="47">
        <v>3269984.1999999997</v>
      </c>
      <c r="HV773" s="47">
        <v>1742</v>
      </c>
      <c r="HW773" s="47">
        <v>0</v>
      </c>
      <c r="HX773" s="47">
        <v>5406</v>
      </c>
      <c r="HY773" s="47">
        <v>23359</v>
      </c>
      <c r="HZ773" s="47">
        <v>60123</v>
      </c>
      <c r="IA773" s="47">
        <v>0</v>
      </c>
      <c r="IB773" s="47">
        <v>0</v>
      </c>
      <c r="IC773" s="47">
        <v>4088</v>
      </c>
      <c r="ID773">
        <v>13594</v>
      </c>
      <c r="IE773" s="47">
        <v>6828</v>
      </c>
      <c r="IF773">
        <v>12377</v>
      </c>
      <c r="IG773" s="47">
        <v>3522</v>
      </c>
      <c r="IH773" s="47">
        <v>20128</v>
      </c>
      <c r="II773">
        <v>4947</v>
      </c>
      <c r="IJ773">
        <v>2910</v>
      </c>
      <c r="IK773">
        <v>5470</v>
      </c>
      <c r="IL773">
        <v>12924</v>
      </c>
      <c r="IM773">
        <v>177418</v>
      </c>
      <c r="IN773">
        <v>0</v>
      </c>
      <c r="IO773">
        <v>0</v>
      </c>
      <c r="IP773">
        <v>5292</v>
      </c>
      <c r="IQ773">
        <v>5696</v>
      </c>
      <c r="IR773">
        <v>0</v>
      </c>
      <c r="IS773">
        <v>0</v>
      </c>
      <c r="IT773">
        <v>10988</v>
      </c>
      <c r="IU773">
        <v>127884</v>
      </c>
      <c r="IV773">
        <v>0</v>
      </c>
      <c r="IW773">
        <v>248337</v>
      </c>
      <c r="IX773">
        <v>821098</v>
      </c>
      <c r="IY773">
        <v>1421117</v>
      </c>
      <c r="IZ773">
        <v>0</v>
      </c>
      <c r="JA773">
        <v>0</v>
      </c>
      <c r="JB773">
        <v>154501</v>
      </c>
      <c r="JC773">
        <v>569221</v>
      </c>
      <c r="JD773">
        <v>165396</v>
      </c>
      <c r="JE773">
        <v>205966</v>
      </c>
      <c r="JF773">
        <v>56957</v>
      </c>
      <c r="JG773">
        <v>399099</v>
      </c>
      <c r="JH773">
        <v>165512</v>
      </c>
      <c r="JI773">
        <v>61321</v>
      </c>
      <c r="JJ773">
        <v>159786</v>
      </c>
      <c r="JK773">
        <v>409784</v>
      </c>
      <c r="JL773">
        <v>4965979</v>
      </c>
      <c r="JM773">
        <v>0</v>
      </c>
      <c r="JN773">
        <v>0</v>
      </c>
      <c r="JO773">
        <v>362845</v>
      </c>
      <c r="JP773">
        <v>274774</v>
      </c>
      <c r="JQ773">
        <v>0</v>
      </c>
      <c r="JR773">
        <v>0</v>
      </c>
      <c r="JS773">
        <v>637619</v>
      </c>
      <c r="JT773"/>
      <c r="JU773"/>
      <c r="JV773"/>
      <c r="JW773"/>
      <c r="JX773"/>
      <c r="JY773">
        <v>13594</v>
      </c>
      <c r="JZ773"/>
      <c r="KA773"/>
      <c r="KB773"/>
      <c r="KC773"/>
      <c r="KD773"/>
      <c r="KE773">
        <v>569221</v>
      </c>
      <c r="KF773">
        <v>89</v>
      </c>
      <c r="KG773">
        <v>1072</v>
      </c>
      <c r="KH773">
        <v>73</v>
      </c>
      <c r="KI773">
        <v>49</v>
      </c>
      <c r="KJ773">
        <v>592</v>
      </c>
      <c r="KK773">
        <v>43</v>
      </c>
      <c r="KL773">
        <v>34</v>
      </c>
      <c r="KM773">
        <v>407</v>
      </c>
      <c r="KN773">
        <v>30</v>
      </c>
      <c r="KO773">
        <v>1</v>
      </c>
      <c r="KP773">
        <v>0</v>
      </c>
      <c r="KQ773">
        <v>0</v>
      </c>
      <c r="KR773">
        <v>0</v>
      </c>
      <c r="KS773">
        <v>1</v>
      </c>
      <c r="KT773">
        <v>0</v>
      </c>
      <c r="KU773">
        <v>1</v>
      </c>
      <c r="KV773">
        <v>0</v>
      </c>
      <c r="KW773">
        <v>0</v>
      </c>
      <c r="KX773">
        <v>0</v>
      </c>
      <c r="KY773">
        <v>0</v>
      </c>
      <c r="KZ773">
        <v>0</v>
      </c>
      <c r="LA773">
        <v>0</v>
      </c>
      <c r="LB773">
        <v>0</v>
      </c>
      <c r="LC773">
        <v>0</v>
      </c>
      <c r="LD773">
        <v>1</v>
      </c>
      <c r="LE773">
        <v>0</v>
      </c>
      <c r="LF773">
        <v>0</v>
      </c>
      <c r="LG773">
        <v>0</v>
      </c>
      <c r="LH773">
        <v>0</v>
      </c>
    </row>
    <row r="774" spans="1:320" s="34" customFormat="1" ht="15" customHeight="1" x14ac:dyDescent="0.25">
      <c r="A774" s="45">
        <v>206364036</v>
      </c>
      <c r="B774" s="45" t="s">
        <v>6007</v>
      </c>
      <c r="C774" s="46">
        <v>45292</v>
      </c>
      <c r="D774" s="46">
        <v>45657</v>
      </c>
      <c r="E774" s="47">
        <v>366</v>
      </c>
      <c r="F774" s="45" t="s">
        <v>883</v>
      </c>
      <c r="G774" s="45" t="s">
        <v>884</v>
      </c>
      <c r="H774" s="45" t="s">
        <v>1448</v>
      </c>
      <c r="I774" s="45" t="s">
        <v>886</v>
      </c>
      <c r="J774" s="45" t="s">
        <v>887</v>
      </c>
      <c r="K774" s="45" t="s">
        <v>1405</v>
      </c>
      <c r="L774" s="45" t="s">
        <v>5765</v>
      </c>
      <c r="M774" s="45" t="s">
        <v>6008</v>
      </c>
      <c r="N774" s="45" t="s">
        <v>6009</v>
      </c>
      <c r="O774" s="45" t="s">
        <v>5800</v>
      </c>
      <c r="P774" s="45" t="s">
        <v>6010</v>
      </c>
      <c r="Q774" s="45" t="s">
        <v>6011</v>
      </c>
      <c r="R774" t="s">
        <v>6012</v>
      </c>
      <c r="S774" s="45" t="s">
        <v>893</v>
      </c>
      <c r="T774" t="s">
        <v>6013</v>
      </c>
      <c r="U774" s="47">
        <v>243</v>
      </c>
      <c r="V774" s="47">
        <v>243</v>
      </c>
      <c r="W774" s="47" t="s">
        <v>913</v>
      </c>
      <c r="X774" s="47">
        <v>88938</v>
      </c>
      <c r="Y774" s="47">
        <v>86004</v>
      </c>
      <c r="Z774" s="48">
        <v>217.13</v>
      </c>
      <c r="AA774" s="44">
        <v>285</v>
      </c>
      <c r="AB774" s="44">
        <v>273</v>
      </c>
      <c r="AC774" s="44">
        <v>4271</v>
      </c>
      <c r="AD774" s="44">
        <v>362</v>
      </c>
      <c r="AE774" s="44">
        <v>3489</v>
      </c>
      <c r="AF774" s="44">
        <v>75929</v>
      </c>
      <c r="AG774" s="44"/>
      <c r="AH774" s="47"/>
      <c r="AI774" s="47">
        <v>118</v>
      </c>
      <c r="AJ774">
        <v>1835</v>
      </c>
      <c r="AK774" t="s">
        <v>895</v>
      </c>
      <c r="AL774">
        <v>86004</v>
      </c>
      <c r="AM774"/>
      <c r="AN774"/>
      <c r="AO774"/>
      <c r="AP774"/>
      <c r="AQ774"/>
      <c r="AR774" s="44"/>
      <c r="AS774" s="44"/>
      <c r="AT774" s="44"/>
      <c r="AU774" s="44">
        <v>42984782</v>
      </c>
      <c r="AV774" s="44">
        <v>24682233</v>
      </c>
      <c r="AW774" s="44">
        <v>19076451</v>
      </c>
      <c r="AX774" s="44">
        <v>452794</v>
      </c>
      <c r="AY774" s="44">
        <v>49043358</v>
      </c>
      <c r="AZ774" s="21">
        <v>40099546</v>
      </c>
      <c r="BA774" s="21">
        <v>8943812</v>
      </c>
      <c r="BB774" s="44">
        <v>-1585</v>
      </c>
      <c r="BC774" s="44"/>
      <c r="BD774" s="44"/>
      <c r="BE774" s="44">
        <v>8942227</v>
      </c>
      <c r="BF774" s="44">
        <v>2109583</v>
      </c>
      <c r="BG774" s="44">
        <v>160580</v>
      </c>
      <c r="BH774" s="44">
        <v>1757100</v>
      </c>
      <c r="BI774" s="21">
        <v>37974795</v>
      </c>
      <c r="BJ774" s="21"/>
      <c r="BK774" s="21"/>
      <c r="BL774" s="21">
        <v>53100</v>
      </c>
      <c r="BM774" s="21">
        <v>929624</v>
      </c>
      <c r="BN774" s="21">
        <v>42984782</v>
      </c>
      <c r="BO774" s="21"/>
      <c r="BP774" s="21"/>
      <c r="BQ774" s="44"/>
      <c r="BR774" s="21"/>
      <c r="BS774" s="44"/>
      <c r="BT774" s="21"/>
      <c r="BU774" s="44"/>
      <c r="BV774" s="21"/>
      <c r="BW774" s="44">
        <v>19018849</v>
      </c>
      <c r="BX774" s="21"/>
      <c r="BY774" s="21">
        <v>78239</v>
      </c>
      <c r="BZ774" s="21"/>
      <c r="CA774" s="44">
        <v>93168</v>
      </c>
      <c r="CB774" s="44"/>
      <c r="CC774" s="44">
        <v>5480834</v>
      </c>
      <c r="CD774" s="44"/>
      <c r="CE774" s="44"/>
      <c r="CF774" s="44"/>
      <c r="CG774" s="44"/>
      <c r="CH774" s="44"/>
      <c r="CI774" s="21">
        <v>1622</v>
      </c>
      <c r="CJ774" s="44"/>
      <c r="CK774" s="21">
        <v>9521</v>
      </c>
      <c r="CL774" s="44"/>
      <c r="CM774" s="44">
        <v>2073364</v>
      </c>
      <c r="CN774" s="44">
        <v>722664</v>
      </c>
      <c r="CO774" s="44">
        <v>3220120</v>
      </c>
      <c r="CP774" s="44">
        <v>14497676</v>
      </c>
      <c r="CQ774" s="21">
        <v>3115660</v>
      </c>
      <c r="CR774" s="44">
        <v>240520</v>
      </c>
      <c r="CS774" s="44">
        <v>645474</v>
      </c>
      <c r="CT774" s="44">
        <v>40615</v>
      </c>
      <c r="CU774" s="44"/>
      <c r="CV774" s="44">
        <v>126140</v>
      </c>
      <c r="CW774" s="21"/>
      <c r="CX774" s="21"/>
      <c r="CY774" s="21"/>
      <c r="CZ774" s="21"/>
      <c r="DA774" s="21"/>
      <c r="DB774" s="21"/>
      <c r="DC774" s="21"/>
      <c r="DD774" s="21"/>
      <c r="DE774" s="44"/>
      <c r="DF774" s="21"/>
      <c r="DG774" s="44"/>
      <c r="DH774" s="21"/>
      <c r="DI774" s="44"/>
      <c r="DJ774" s="44"/>
      <c r="DK774" s="44"/>
      <c r="DL774" s="44"/>
      <c r="DM774" s="21"/>
      <c r="DN774" s="44"/>
      <c r="DO774" s="44"/>
      <c r="DP774" s="44"/>
      <c r="DQ774" s="44"/>
      <c r="DR774" s="44"/>
      <c r="DS774" s="44"/>
      <c r="DT774" s="44"/>
      <c r="DU774" s="44"/>
      <c r="DV774" s="44"/>
      <c r="DW774" s="44"/>
      <c r="DX774" s="44"/>
      <c r="DY774" s="44"/>
      <c r="DZ774" s="44"/>
      <c r="EA774" s="44"/>
      <c r="EB774" s="21"/>
      <c r="EC774" s="44">
        <v>4610607</v>
      </c>
      <c r="ED774" s="44"/>
      <c r="EE774" s="21">
        <v>36432</v>
      </c>
      <c r="EF774" s="44"/>
      <c r="EG774" s="21">
        <v>1162623</v>
      </c>
      <c r="EH774" s="44"/>
      <c r="EI774" s="21">
        <v>12844881</v>
      </c>
      <c r="EJ774" s="44"/>
      <c r="EK774" s="44"/>
      <c r="EL774" s="21"/>
      <c r="EM774" s="44"/>
      <c r="EN774" s="44"/>
      <c r="EO774" s="44">
        <v>421908</v>
      </c>
      <c r="EP774" s="21"/>
      <c r="EQ774" s="21"/>
      <c r="ER774" s="21"/>
      <c r="ES774" s="21"/>
      <c r="ET774" s="44"/>
      <c r="EU774" s="21"/>
      <c r="EV774" s="44"/>
      <c r="EW774" s="21"/>
      <c r="EX774" s="44"/>
      <c r="EY774" s="44"/>
      <c r="EZ774" s="21"/>
      <c r="FA774" s="21"/>
      <c r="FB774" s="44"/>
      <c r="FC774" s="44"/>
      <c r="FD774" s="21"/>
      <c r="FE774" s="112"/>
      <c r="FF774" s="44"/>
      <c r="FG774" s="44">
        <v>17621538</v>
      </c>
      <c r="FH774" s="44">
        <v>4183945</v>
      </c>
      <c r="FI774" s="44">
        <v>18294063</v>
      </c>
      <c r="FJ774" s="44">
        <v>467415</v>
      </c>
      <c r="FK774" s="44">
        <v>16363081</v>
      </c>
      <c r="FL774" s="44"/>
      <c r="FM774" s="44"/>
      <c r="FN774" s="44"/>
      <c r="FO774" s="44"/>
      <c r="FP774" s="44"/>
      <c r="FQ774" s="44"/>
      <c r="FR774" s="44"/>
      <c r="FS774" s="44"/>
      <c r="FT774" s="44">
        <v>945814</v>
      </c>
      <c r="FU774" s="44">
        <v>3161</v>
      </c>
      <c r="FV774" s="21">
        <v>842089</v>
      </c>
      <c r="FW774" s="44">
        <v>1588285</v>
      </c>
      <c r="FX774" s="44">
        <v>807490</v>
      </c>
      <c r="FY774" s="44">
        <v>91738</v>
      </c>
      <c r="FZ774" s="44">
        <v>417878</v>
      </c>
      <c r="GA774" s="44">
        <v>93048</v>
      </c>
      <c r="GB774" s="44"/>
      <c r="GC774" s="44">
        <v>72957</v>
      </c>
      <c r="GD774" s="44">
        <v>1150150</v>
      </c>
      <c r="GE774" s="44">
        <v>1005807</v>
      </c>
      <c r="GF774" s="44">
        <v>247961</v>
      </c>
      <c r="GG774" s="44">
        <v>1921367</v>
      </c>
      <c r="GH774" s="44">
        <v>330837</v>
      </c>
      <c r="GI774" s="44">
        <v>340763</v>
      </c>
      <c r="GJ774" s="44">
        <v>220327</v>
      </c>
      <c r="GK774" s="44">
        <v>10804699</v>
      </c>
      <c r="GL774" s="44">
        <v>300392</v>
      </c>
      <c r="GM774" s="44">
        <v>2030206</v>
      </c>
      <c r="GN774" s="44">
        <v>244478</v>
      </c>
      <c r="GO774" s="44">
        <v>115301</v>
      </c>
      <c r="GP774" s="44"/>
      <c r="GQ774" s="44">
        <v>24</v>
      </c>
      <c r="GR774" s="44">
        <v>161693</v>
      </c>
      <c r="GS774" s="44">
        <v>8705008</v>
      </c>
      <c r="GT774" s="44"/>
      <c r="GU774" s="21">
        <v>2007614</v>
      </c>
      <c r="GV774" s="44">
        <v>10986</v>
      </c>
      <c r="GW774" s="44">
        <v>21579563</v>
      </c>
      <c r="GX774" s="44">
        <v>20144991</v>
      </c>
      <c r="GY774" s="44">
        <v>52448162</v>
      </c>
      <c r="GZ774" s="44">
        <v>5831698</v>
      </c>
      <c r="HA774" s="44">
        <v>1194100</v>
      </c>
      <c r="HB774" s="44">
        <v>21208049</v>
      </c>
      <c r="HC774" s="44">
        <v>24214315</v>
      </c>
      <c r="HD774" s="44">
        <v>52448162</v>
      </c>
      <c r="HE774" s="21"/>
      <c r="HF774" s="21">
        <v>21579563</v>
      </c>
      <c r="HG774" s="21"/>
      <c r="HH774" s="21"/>
      <c r="HI774" s="21">
        <v>0</v>
      </c>
      <c r="HJ774" s="44">
        <v>1681449</v>
      </c>
      <c r="HK774" s="21">
        <v>702346</v>
      </c>
      <c r="HL774" s="21">
        <v>733777</v>
      </c>
      <c r="HM774" s="21">
        <v>3117572</v>
      </c>
      <c r="HN774" s="21">
        <v>-1109958</v>
      </c>
      <c r="HO774" s="21"/>
      <c r="HP774" s="44">
        <v>21208049</v>
      </c>
      <c r="HQ774" s="47"/>
      <c r="HR774" s="47">
        <v>21208049</v>
      </c>
      <c r="HS774" s="47"/>
      <c r="HT774" s="47" t="s">
        <v>1759</v>
      </c>
      <c r="HU774" s="47">
        <v>0</v>
      </c>
      <c r="HV774" s="47">
        <v>1466</v>
      </c>
      <c r="HW774" s="47">
        <v>0</v>
      </c>
      <c r="HX774" s="47">
        <v>15676</v>
      </c>
      <c r="HY774" s="47">
        <v>108805</v>
      </c>
      <c r="HZ774" s="47">
        <v>200066</v>
      </c>
      <c r="IA774" s="47">
        <v>0</v>
      </c>
      <c r="IB774" s="47">
        <v>0</v>
      </c>
      <c r="IC774" s="47">
        <v>9236</v>
      </c>
      <c r="ID774">
        <v>63716</v>
      </c>
      <c r="IE774" s="47">
        <v>12600</v>
      </c>
      <c r="IF774">
        <v>37823</v>
      </c>
      <c r="IG774" s="47">
        <v>4753</v>
      </c>
      <c r="IH774" s="47">
        <v>44712</v>
      </c>
      <c r="II774">
        <v>7331</v>
      </c>
      <c r="IJ774">
        <v>13631</v>
      </c>
      <c r="IK774">
        <v>3862</v>
      </c>
      <c r="IL774">
        <v>23518</v>
      </c>
      <c r="IM774">
        <v>547195</v>
      </c>
      <c r="IN774">
        <v>0</v>
      </c>
      <c r="IO774">
        <v>3737</v>
      </c>
      <c r="IP774">
        <v>5364</v>
      </c>
      <c r="IQ774">
        <v>18464</v>
      </c>
      <c r="IR774">
        <v>0</v>
      </c>
      <c r="IS774">
        <v>0</v>
      </c>
      <c r="IT774">
        <v>27565</v>
      </c>
      <c r="IU774">
        <v>128428</v>
      </c>
      <c r="IV774">
        <v>0</v>
      </c>
      <c r="IW774">
        <v>947150</v>
      </c>
      <c r="IX774">
        <v>4421705</v>
      </c>
      <c r="IY774">
        <v>4975450</v>
      </c>
      <c r="IZ774">
        <v>0</v>
      </c>
      <c r="JA774">
        <v>0</v>
      </c>
      <c r="JB774">
        <v>370416</v>
      </c>
      <c r="JC774">
        <v>2579306</v>
      </c>
      <c r="JD774">
        <v>290058</v>
      </c>
      <c r="JE774">
        <v>700989</v>
      </c>
      <c r="JF774">
        <v>83746</v>
      </c>
      <c r="JG774">
        <v>879951</v>
      </c>
      <c r="JH774">
        <v>244655</v>
      </c>
      <c r="JI774">
        <v>277163</v>
      </c>
      <c r="JJ774">
        <v>189021</v>
      </c>
      <c r="JK774">
        <v>1533500</v>
      </c>
      <c r="JL774">
        <v>17621538</v>
      </c>
      <c r="JM774">
        <v>0</v>
      </c>
      <c r="JN774">
        <v>270970</v>
      </c>
      <c r="JO774">
        <v>261586</v>
      </c>
      <c r="JP774">
        <v>551017</v>
      </c>
      <c r="JQ774">
        <v>0</v>
      </c>
      <c r="JR774">
        <v>0</v>
      </c>
      <c r="JS774">
        <v>1083573</v>
      </c>
      <c r="JT774"/>
      <c r="JU774"/>
      <c r="JV774"/>
      <c r="JW774"/>
      <c r="JX774"/>
      <c r="JY774">
        <v>63716</v>
      </c>
      <c r="JZ774"/>
      <c r="KA774"/>
      <c r="KB774"/>
      <c r="KC774"/>
      <c r="KD774"/>
      <c r="KE774">
        <v>2579306</v>
      </c>
      <c r="KF774">
        <v>384</v>
      </c>
      <c r="KG774">
        <v>552</v>
      </c>
      <c r="KH774">
        <v>276</v>
      </c>
      <c r="KI774">
        <v>263</v>
      </c>
      <c r="KJ774">
        <v>384</v>
      </c>
      <c r="KK774">
        <v>184</v>
      </c>
      <c r="KL774">
        <v>145</v>
      </c>
      <c r="KM774">
        <v>207</v>
      </c>
      <c r="KN774">
        <v>111</v>
      </c>
      <c r="KO774">
        <v>1</v>
      </c>
      <c r="KP774">
        <v>0</v>
      </c>
      <c r="KQ774">
        <v>0</v>
      </c>
      <c r="KR774">
        <v>0</v>
      </c>
      <c r="KS774">
        <v>0</v>
      </c>
      <c r="KT774">
        <v>1</v>
      </c>
      <c r="KU774">
        <v>1</v>
      </c>
      <c r="KV774">
        <v>0</v>
      </c>
      <c r="KW774">
        <v>0</v>
      </c>
      <c r="KX774">
        <v>0</v>
      </c>
      <c r="KY774">
        <v>0</v>
      </c>
      <c r="KZ774">
        <v>0</v>
      </c>
      <c r="LA774">
        <v>0</v>
      </c>
      <c r="LB774">
        <v>0</v>
      </c>
      <c r="LC774">
        <v>0</v>
      </c>
      <c r="LD774">
        <v>1</v>
      </c>
      <c r="LE774">
        <v>0</v>
      </c>
      <c r="LF774">
        <v>0</v>
      </c>
      <c r="LG774">
        <v>0</v>
      </c>
      <c r="LH774">
        <v>0</v>
      </c>
    </row>
    <row r="775" spans="1:320" s="34" customFormat="1" ht="15" customHeight="1" x14ac:dyDescent="0.25">
      <c r="A775" s="45">
        <v>206364042</v>
      </c>
      <c r="B775" s="45" t="s">
        <v>6014</v>
      </c>
      <c r="C775" s="46">
        <v>45292</v>
      </c>
      <c r="D775" s="46">
        <v>45657</v>
      </c>
      <c r="E775" s="47">
        <v>366</v>
      </c>
      <c r="F775" s="45" t="s">
        <v>883</v>
      </c>
      <c r="G775" s="45" t="s">
        <v>884</v>
      </c>
      <c r="H775" s="45" t="s">
        <v>1448</v>
      </c>
      <c r="I775" s="45" t="s">
        <v>886</v>
      </c>
      <c r="J775" s="45" t="s">
        <v>887</v>
      </c>
      <c r="K775" s="45" t="s">
        <v>1405</v>
      </c>
      <c r="L775" s="45" t="s">
        <v>5765</v>
      </c>
      <c r="M775" s="45" t="s">
        <v>6015</v>
      </c>
      <c r="N775" s="45" t="s">
        <v>6016</v>
      </c>
      <c r="O775" s="45" t="s">
        <v>5800</v>
      </c>
      <c r="P775" s="45" t="s">
        <v>6017</v>
      </c>
      <c r="Q775" s="45" t="s">
        <v>6018</v>
      </c>
      <c r="R775" t="s">
        <v>5846</v>
      </c>
      <c r="S775" s="45" t="s">
        <v>893</v>
      </c>
      <c r="T775"/>
      <c r="U775" s="47">
        <v>99</v>
      </c>
      <c r="V775" s="47">
        <v>99</v>
      </c>
      <c r="W775" s="47" t="s">
        <v>894</v>
      </c>
      <c r="X775" s="47">
        <v>36234</v>
      </c>
      <c r="Y775" s="47">
        <v>34478</v>
      </c>
      <c r="Z775" s="48">
        <v>223.25</v>
      </c>
      <c r="AA775" s="44">
        <v>577</v>
      </c>
      <c r="AB775" s="44">
        <v>586</v>
      </c>
      <c r="AC775" s="44">
        <v>3811</v>
      </c>
      <c r="AD775" s="44">
        <v>5198</v>
      </c>
      <c r="AE775" s="44">
        <v>2413</v>
      </c>
      <c r="AF775" s="44">
        <v>18472</v>
      </c>
      <c r="AG775" s="44"/>
      <c r="AH775" s="47">
        <v>3816</v>
      </c>
      <c r="AI775" s="47">
        <v>227</v>
      </c>
      <c r="AJ775">
        <v>541</v>
      </c>
      <c r="AK775" t="s">
        <v>914</v>
      </c>
      <c r="AL775">
        <v>22899</v>
      </c>
      <c r="AM775"/>
      <c r="AN775"/>
      <c r="AO775"/>
      <c r="AP775">
        <v>11579</v>
      </c>
      <c r="AQ775"/>
      <c r="AR775" s="44"/>
      <c r="AS775" s="44"/>
      <c r="AT775" s="44"/>
      <c r="AU775" s="44">
        <v>18680484</v>
      </c>
      <c r="AV775" s="44">
        <v>2810133</v>
      </c>
      <c r="AW775" s="44">
        <v>2938262</v>
      </c>
      <c r="AX775" s="44">
        <v>784</v>
      </c>
      <c r="AY775" s="44">
        <v>18553139</v>
      </c>
      <c r="AZ775" s="21">
        <v>19499138</v>
      </c>
      <c r="BA775" s="21">
        <v>-945999</v>
      </c>
      <c r="BB775" s="44">
        <v>-7527</v>
      </c>
      <c r="BC775" s="44">
        <v>12590</v>
      </c>
      <c r="BD775" s="44"/>
      <c r="BE775" s="44">
        <v>-966116</v>
      </c>
      <c r="BF775" s="44">
        <v>1708029</v>
      </c>
      <c r="BG775" s="44">
        <v>1943941</v>
      </c>
      <c r="BH775" s="44">
        <v>1494129</v>
      </c>
      <c r="BI775" s="21">
        <v>11606273</v>
      </c>
      <c r="BJ775" s="21"/>
      <c r="BK775" s="21">
        <v>1582462</v>
      </c>
      <c r="BL775" s="21">
        <v>165733</v>
      </c>
      <c r="BM775" s="21">
        <v>179917</v>
      </c>
      <c r="BN775" s="21">
        <v>7471096</v>
      </c>
      <c r="BO775" s="21"/>
      <c r="BP775" s="21"/>
      <c r="BQ775" s="44"/>
      <c r="BR775" s="21">
        <v>11209388</v>
      </c>
      <c r="BS775" s="44"/>
      <c r="BT775" s="21"/>
      <c r="BU775" s="44"/>
      <c r="BV775" s="21"/>
      <c r="BW775" s="44">
        <v>593424</v>
      </c>
      <c r="BX775" s="21"/>
      <c r="BY775" s="21">
        <v>1090856</v>
      </c>
      <c r="BZ775" s="21"/>
      <c r="CA775" s="44">
        <v>11553</v>
      </c>
      <c r="CB775" s="44"/>
      <c r="CC775" s="44">
        <v>155903</v>
      </c>
      <c r="CD775" s="44"/>
      <c r="CE775" s="44"/>
      <c r="CF775" s="44"/>
      <c r="CG775" s="44">
        <v>953942</v>
      </c>
      <c r="CH775" s="44"/>
      <c r="CI775" s="21">
        <v>4327</v>
      </c>
      <c r="CJ775" s="44"/>
      <c r="CK775" s="21">
        <v>128</v>
      </c>
      <c r="CL775" s="44"/>
      <c r="CM775" s="44">
        <v>104270</v>
      </c>
      <c r="CN775" s="44">
        <v>0</v>
      </c>
      <c r="CO775" s="44">
        <v>1088419</v>
      </c>
      <c r="CP775" s="44">
        <v>0</v>
      </c>
      <c r="CQ775" s="21">
        <v>1066321</v>
      </c>
      <c r="CR775" s="44">
        <v>119222</v>
      </c>
      <c r="CS775" s="44">
        <v>361050</v>
      </c>
      <c r="CT775" s="44">
        <v>21576</v>
      </c>
      <c r="CU775" s="44"/>
      <c r="CV775" s="44">
        <v>49275</v>
      </c>
      <c r="CW775" s="21"/>
      <c r="CX775" s="21"/>
      <c r="CY775" s="21"/>
      <c r="CZ775" s="21"/>
      <c r="DA775" s="21"/>
      <c r="DB775" s="21"/>
      <c r="DC775" s="21"/>
      <c r="DD775" s="21"/>
      <c r="DE775" s="44"/>
      <c r="DF775" s="21"/>
      <c r="DG775" s="44"/>
      <c r="DH775" s="21"/>
      <c r="DI775" s="44"/>
      <c r="DJ775" s="44"/>
      <c r="DK775" s="44"/>
      <c r="DL775" s="44"/>
      <c r="DM775" s="21"/>
      <c r="DN775" s="44"/>
      <c r="DO775" s="44"/>
      <c r="DP775" s="44"/>
      <c r="DQ775" s="44"/>
      <c r="DR775" s="44"/>
      <c r="DS775" s="44"/>
      <c r="DT775" s="44"/>
      <c r="DU775" s="44"/>
      <c r="DV775" s="44"/>
      <c r="DW775" s="44"/>
      <c r="DX775" s="44"/>
      <c r="DY775" s="44"/>
      <c r="DZ775" s="44"/>
      <c r="EA775" s="44"/>
      <c r="EB775" s="21"/>
      <c r="EC775" s="44">
        <v>-1113904</v>
      </c>
      <c r="ED775" s="44"/>
      <c r="EE775" s="21">
        <v>73437</v>
      </c>
      <c r="EF775" s="44"/>
      <c r="EG775" s="21">
        <v>469660</v>
      </c>
      <c r="EH775" s="44"/>
      <c r="EI775" s="21">
        <v>3689651</v>
      </c>
      <c r="EJ775" s="44"/>
      <c r="EK775" s="44"/>
      <c r="EL775" s="21"/>
      <c r="EM775" s="44">
        <v>-159711</v>
      </c>
      <c r="EN775" s="44"/>
      <c r="EO775" s="44">
        <v>-20871</v>
      </c>
      <c r="EP775" s="21"/>
      <c r="EQ775" s="21"/>
      <c r="ER775" s="21"/>
      <c r="ES775" s="21"/>
      <c r="ET775" s="44"/>
      <c r="EU775" s="21"/>
      <c r="EV775" s="44"/>
      <c r="EW775" s="21"/>
      <c r="EX775" s="44"/>
      <c r="EY775" s="44"/>
      <c r="EZ775" s="21"/>
      <c r="FA775" s="21"/>
      <c r="FB775" s="44"/>
      <c r="FC775" s="44"/>
      <c r="FD775" s="21"/>
      <c r="FE775" s="112"/>
      <c r="FF775" s="44"/>
      <c r="FG775" s="44">
        <v>8080563</v>
      </c>
      <c r="FH775" s="44">
        <v>1968348</v>
      </c>
      <c r="FI775" s="44">
        <v>9450227</v>
      </c>
      <c r="FJ775" s="44">
        <v>368283</v>
      </c>
      <c r="FK775" s="44">
        <v>4097417</v>
      </c>
      <c r="FL775" s="44"/>
      <c r="FM775" s="44"/>
      <c r="FN775" s="44"/>
      <c r="FO775" s="44">
        <v>3964802</v>
      </c>
      <c r="FP775" s="44"/>
      <c r="FQ775" s="44"/>
      <c r="FR775" s="44"/>
      <c r="FS775" s="44"/>
      <c r="FT775" s="44">
        <v>104651</v>
      </c>
      <c r="FU775" s="44"/>
      <c r="FV775" s="21">
        <v>514148</v>
      </c>
      <c r="FW775" s="44"/>
      <c r="FX775" s="44">
        <v>492808</v>
      </c>
      <c r="FY775" s="44">
        <v>47276</v>
      </c>
      <c r="FZ775" s="44">
        <v>374578</v>
      </c>
      <c r="GA775" s="44">
        <v>21462</v>
      </c>
      <c r="GB775" s="44"/>
      <c r="GC775" s="44">
        <v>51950</v>
      </c>
      <c r="GD775" s="44">
        <v>561440</v>
      </c>
      <c r="GE775" s="44">
        <v>271156</v>
      </c>
      <c r="GF775" s="44">
        <v>145604</v>
      </c>
      <c r="GG775" s="44">
        <v>812822</v>
      </c>
      <c r="GH775" s="44">
        <v>223974</v>
      </c>
      <c r="GI775" s="44">
        <v>139654</v>
      </c>
      <c r="GJ775" s="44">
        <v>110767</v>
      </c>
      <c r="GK775" s="44">
        <v>5724242</v>
      </c>
      <c r="GL775" s="44">
        <v>52388</v>
      </c>
      <c r="GM775" s="44">
        <v>1079521</v>
      </c>
      <c r="GN775" s="44">
        <v>86353</v>
      </c>
      <c r="GO775" s="44">
        <v>26543</v>
      </c>
      <c r="GP775" s="44"/>
      <c r="GQ775" s="44">
        <v>318833</v>
      </c>
      <c r="GR775" s="44">
        <v>276749</v>
      </c>
      <c r="GS775" s="44">
        <v>8674792</v>
      </c>
      <c r="GT775" s="44"/>
      <c r="GU775" s="21">
        <v>251011</v>
      </c>
      <c r="GV775" s="44">
        <v>8250</v>
      </c>
      <c r="GW775" s="44">
        <v>68715</v>
      </c>
      <c r="GX775" s="44">
        <v>1022053</v>
      </c>
      <c r="GY775" s="44">
        <v>10024821</v>
      </c>
      <c r="GZ775" s="44">
        <v>7063245</v>
      </c>
      <c r="HA775" s="44"/>
      <c r="HB775" s="44">
        <v>2640346</v>
      </c>
      <c r="HC775" s="44">
        <v>321230</v>
      </c>
      <c r="HD775" s="44">
        <v>10024821</v>
      </c>
      <c r="HE775" s="21"/>
      <c r="HF775" s="21"/>
      <c r="HG775" s="21"/>
      <c r="HH775" s="21">
        <v>2640346</v>
      </c>
      <c r="HI775" s="21">
        <v>0</v>
      </c>
      <c r="HJ775" s="44"/>
      <c r="HK775" s="21">
        <v>77790</v>
      </c>
      <c r="HL775" s="21">
        <v>309162</v>
      </c>
      <c r="HM775" s="21">
        <v>386952</v>
      </c>
      <c r="HN775" s="21">
        <v>-135941</v>
      </c>
      <c r="HO775" s="21"/>
      <c r="HP775" s="44"/>
      <c r="HQ775" s="47"/>
      <c r="HR775" s="47">
        <v>2640346</v>
      </c>
      <c r="HS775" s="47"/>
      <c r="HT775" s="47" t="s">
        <v>1911</v>
      </c>
      <c r="HU775" s="47">
        <v>565059.6</v>
      </c>
      <c r="HV775" s="47">
        <v>1752</v>
      </c>
      <c r="HW775" s="47">
        <v>0</v>
      </c>
      <c r="HX775" s="47">
        <v>17109</v>
      </c>
      <c r="HY775" s="47">
        <v>61098</v>
      </c>
      <c r="HZ775" s="47">
        <v>82373</v>
      </c>
      <c r="IA775" s="47">
        <v>15885</v>
      </c>
      <c r="IB775" s="47">
        <v>0</v>
      </c>
      <c r="IC775" s="47">
        <v>6967</v>
      </c>
      <c r="ID775"/>
      <c r="IE775" s="47">
        <v>4182</v>
      </c>
      <c r="IF775">
        <v>10244</v>
      </c>
      <c r="IG775" s="47">
        <v>5329</v>
      </c>
      <c r="IH775" s="47">
        <v>18890</v>
      </c>
      <c r="II775">
        <v>7610</v>
      </c>
      <c r="IJ775">
        <v>4950</v>
      </c>
      <c r="IK775">
        <v>2081</v>
      </c>
      <c r="IL775">
        <v>19475</v>
      </c>
      <c r="IM775">
        <v>257945</v>
      </c>
      <c r="IN775">
        <v>0</v>
      </c>
      <c r="IO775">
        <v>13</v>
      </c>
      <c r="IP775">
        <v>0</v>
      </c>
      <c r="IQ775">
        <v>-8</v>
      </c>
      <c r="IR775">
        <v>0</v>
      </c>
      <c r="IS775">
        <v>0</v>
      </c>
      <c r="IT775">
        <v>5</v>
      </c>
      <c r="IU775">
        <v>127629</v>
      </c>
      <c r="IV775">
        <v>0</v>
      </c>
      <c r="IW775">
        <v>1086670</v>
      </c>
      <c r="IX775">
        <v>2243969</v>
      </c>
      <c r="IY775">
        <v>1858049</v>
      </c>
      <c r="IZ775">
        <v>547928</v>
      </c>
      <c r="JA775">
        <v>0</v>
      </c>
      <c r="JB775">
        <v>267497</v>
      </c>
      <c r="JC775"/>
      <c r="JD775">
        <v>118184</v>
      </c>
      <c r="JE775">
        <v>192060</v>
      </c>
      <c r="JF775">
        <v>88973</v>
      </c>
      <c r="JG775">
        <v>386813</v>
      </c>
      <c r="JH775">
        <v>175289</v>
      </c>
      <c r="JI775">
        <v>105675</v>
      </c>
      <c r="JJ775">
        <v>87391</v>
      </c>
      <c r="JK775">
        <v>794436</v>
      </c>
      <c r="JL775">
        <v>8080563</v>
      </c>
      <c r="JM775">
        <v>0</v>
      </c>
      <c r="JN775">
        <v>1178</v>
      </c>
      <c r="JO775">
        <v>0</v>
      </c>
      <c r="JP775">
        <v>-216</v>
      </c>
      <c r="JQ775">
        <v>0</v>
      </c>
      <c r="JR775">
        <v>0</v>
      </c>
      <c r="JS775">
        <v>962</v>
      </c>
      <c r="JT775"/>
      <c r="JU775"/>
      <c r="JV775"/>
      <c r="JW775"/>
      <c r="JX775"/>
      <c r="JY775"/>
      <c r="JZ775"/>
      <c r="KA775"/>
      <c r="KB775"/>
      <c r="KC775"/>
      <c r="KD775"/>
      <c r="KE775"/>
      <c r="KF775">
        <v>205</v>
      </c>
      <c r="KG775">
        <v>291</v>
      </c>
      <c r="KH775">
        <v>111</v>
      </c>
      <c r="KI775">
        <v>136</v>
      </c>
      <c r="KJ775">
        <v>196</v>
      </c>
      <c r="KK775">
        <v>65</v>
      </c>
      <c r="KL775">
        <v>73</v>
      </c>
      <c r="KM775">
        <v>116</v>
      </c>
      <c r="KN775">
        <v>28</v>
      </c>
      <c r="KO775">
        <v>1</v>
      </c>
      <c r="KP775">
        <v>0</v>
      </c>
      <c r="KQ775">
        <v>0</v>
      </c>
      <c r="KR775">
        <v>0</v>
      </c>
      <c r="KS775">
        <v>1</v>
      </c>
      <c r="KT775">
        <v>0</v>
      </c>
      <c r="KU775">
        <v>1</v>
      </c>
      <c r="KV775">
        <v>0</v>
      </c>
      <c r="KW775">
        <v>0</v>
      </c>
      <c r="KX775">
        <v>0</v>
      </c>
      <c r="KY775">
        <v>1</v>
      </c>
      <c r="KZ775">
        <v>0</v>
      </c>
      <c r="LA775">
        <v>0</v>
      </c>
      <c r="LB775">
        <v>0</v>
      </c>
      <c r="LC775">
        <v>0</v>
      </c>
      <c r="LD775">
        <v>1</v>
      </c>
      <c r="LE775">
        <v>0</v>
      </c>
      <c r="LF775">
        <v>0</v>
      </c>
      <c r="LG775">
        <v>0</v>
      </c>
      <c r="LH775">
        <v>0</v>
      </c>
    </row>
    <row r="776" spans="1:320" s="34" customFormat="1" ht="15" customHeight="1" x14ac:dyDescent="0.25">
      <c r="A776" s="45">
        <v>206364064</v>
      </c>
      <c r="B776" s="45" t="s">
        <v>6019</v>
      </c>
      <c r="C776" s="46">
        <v>45292</v>
      </c>
      <c r="D776" s="46">
        <v>45657</v>
      </c>
      <c r="E776" s="47">
        <v>366</v>
      </c>
      <c r="F776" s="45" t="s">
        <v>883</v>
      </c>
      <c r="G776" s="45" t="s">
        <v>884</v>
      </c>
      <c r="H776" s="45" t="s">
        <v>1448</v>
      </c>
      <c r="I776" s="45" t="s">
        <v>886</v>
      </c>
      <c r="J776" s="45" t="s">
        <v>887</v>
      </c>
      <c r="K776" s="45" t="s">
        <v>1405</v>
      </c>
      <c r="L776" s="45" t="s">
        <v>5765</v>
      </c>
      <c r="M776" s="45" t="s">
        <v>6020</v>
      </c>
      <c r="N776" s="45" t="s">
        <v>6021</v>
      </c>
      <c r="O776" s="45" t="s">
        <v>5821</v>
      </c>
      <c r="P776" s="45" t="s">
        <v>5822</v>
      </c>
      <c r="Q776" s="45" t="s">
        <v>6022</v>
      </c>
      <c r="R776"/>
      <c r="S776" s="45" t="s">
        <v>893</v>
      </c>
      <c r="T776"/>
      <c r="U776" s="47">
        <v>156</v>
      </c>
      <c r="V776" s="47">
        <v>156</v>
      </c>
      <c r="W776" s="47" t="s">
        <v>913</v>
      </c>
      <c r="X776" s="47">
        <v>57096</v>
      </c>
      <c r="Y776" s="47">
        <v>50620</v>
      </c>
      <c r="Z776" s="48">
        <v>208</v>
      </c>
      <c r="AA776" s="44">
        <v>833</v>
      </c>
      <c r="AB776" s="44">
        <v>907</v>
      </c>
      <c r="AC776" s="44">
        <v>853</v>
      </c>
      <c r="AD776" s="44"/>
      <c r="AE776" s="44">
        <v>10369</v>
      </c>
      <c r="AF776" s="44">
        <v>22359</v>
      </c>
      <c r="AG776" s="44"/>
      <c r="AH776" s="47">
        <v>15407</v>
      </c>
      <c r="AI776" s="47">
        <v>93</v>
      </c>
      <c r="AJ776">
        <v>1539</v>
      </c>
      <c r="AK776" t="s">
        <v>914</v>
      </c>
      <c r="AL776">
        <v>37356</v>
      </c>
      <c r="AM776"/>
      <c r="AN776"/>
      <c r="AO776"/>
      <c r="AP776">
        <v>13264</v>
      </c>
      <c r="AQ776"/>
      <c r="AR776" s="44"/>
      <c r="AS776" s="44"/>
      <c r="AT776" s="44"/>
      <c r="AU776" s="44">
        <v>24145934</v>
      </c>
      <c r="AV776" s="44">
        <v>13449725</v>
      </c>
      <c r="AW776" s="44">
        <v>11719695</v>
      </c>
      <c r="AX776" s="44">
        <v>11660</v>
      </c>
      <c r="AY776" s="44">
        <v>25887624</v>
      </c>
      <c r="AZ776" s="21">
        <v>27120740</v>
      </c>
      <c r="BA776" s="21">
        <v>-1233116</v>
      </c>
      <c r="BB776" s="44">
        <v>236680</v>
      </c>
      <c r="BC776" s="44"/>
      <c r="BD776" s="44"/>
      <c r="BE776" s="44">
        <v>-996436</v>
      </c>
      <c r="BF776" s="44">
        <v>431365</v>
      </c>
      <c r="BG776" s="44"/>
      <c r="BH776" s="44">
        <v>4464691</v>
      </c>
      <c r="BI776" s="21">
        <v>10929589</v>
      </c>
      <c r="BJ776" s="21"/>
      <c r="BK776" s="21">
        <v>7676625</v>
      </c>
      <c r="BL776" s="21">
        <v>39599</v>
      </c>
      <c r="BM776" s="21">
        <v>604065</v>
      </c>
      <c r="BN776" s="21">
        <v>15830760</v>
      </c>
      <c r="BO776" s="21"/>
      <c r="BP776" s="21"/>
      <c r="BQ776" s="44"/>
      <c r="BR776" s="21">
        <v>8315174</v>
      </c>
      <c r="BS776" s="44"/>
      <c r="BT776" s="21"/>
      <c r="BU776" s="44"/>
      <c r="BV776" s="21"/>
      <c r="BW776" s="44">
        <v>444567</v>
      </c>
      <c r="BX776" s="21"/>
      <c r="BY776" s="21">
        <v>542</v>
      </c>
      <c r="BZ776" s="21"/>
      <c r="CA776" s="44">
        <v>1925871</v>
      </c>
      <c r="CB776" s="44"/>
      <c r="CC776" s="44">
        <v>4152811</v>
      </c>
      <c r="CD776" s="44"/>
      <c r="CE776" s="44"/>
      <c r="CF776" s="44"/>
      <c r="CG776" s="44">
        <v>6879309</v>
      </c>
      <c r="CH776" s="44"/>
      <c r="CI776" s="21">
        <v>19470</v>
      </c>
      <c r="CJ776" s="44"/>
      <c r="CK776" s="21">
        <v>27155</v>
      </c>
      <c r="CL776" s="44"/>
      <c r="CM776" s="44">
        <v>3971621</v>
      </c>
      <c r="CN776" s="44">
        <v>91742</v>
      </c>
      <c r="CO776" s="44">
        <v>1895040</v>
      </c>
      <c r="CP776" s="44">
        <v>1878750</v>
      </c>
      <c r="CQ776" s="21">
        <v>2262050</v>
      </c>
      <c r="CR776" s="44">
        <v>347450</v>
      </c>
      <c r="CS776" s="44">
        <v>1566795</v>
      </c>
      <c r="CT776" s="44">
        <v>73299</v>
      </c>
      <c r="CU776" s="44"/>
      <c r="CV776" s="44">
        <v>1362978</v>
      </c>
      <c r="CW776" s="21"/>
      <c r="CX776" s="21"/>
      <c r="CY776" s="21"/>
      <c r="CZ776" s="21"/>
      <c r="DA776" s="21"/>
      <c r="DB776" s="21"/>
      <c r="DC776" s="21"/>
      <c r="DD776" s="21"/>
      <c r="DE776" s="44"/>
      <c r="DF776" s="21"/>
      <c r="DG776" s="44"/>
      <c r="DH776" s="21"/>
      <c r="DI776" s="44"/>
      <c r="DJ776" s="44"/>
      <c r="DK776" s="44"/>
      <c r="DL776" s="44"/>
      <c r="DM776" s="21"/>
      <c r="DN776" s="44"/>
      <c r="DO776" s="44"/>
      <c r="DP776" s="44"/>
      <c r="DQ776" s="44"/>
      <c r="DR776" s="44"/>
      <c r="DS776" s="44"/>
      <c r="DT776" s="44"/>
      <c r="DU776" s="44"/>
      <c r="DV776" s="44"/>
      <c r="DW776" s="44"/>
      <c r="DX776" s="44"/>
      <c r="DY776" s="44"/>
      <c r="DZ776" s="44"/>
      <c r="EA776" s="44"/>
      <c r="EB776" s="21"/>
      <c r="EC776" s="44">
        <v>69672</v>
      </c>
      <c r="ED776" s="44"/>
      <c r="EE776" s="21"/>
      <c r="EF776" s="44"/>
      <c r="EG776" s="21">
        <v>2267807</v>
      </c>
      <c r="EH776" s="44"/>
      <c r="EI776" s="21">
        <v>4890143</v>
      </c>
      <c r="EJ776" s="44"/>
      <c r="EK776" s="44"/>
      <c r="EL776" s="21"/>
      <c r="EM776" s="44">
        <v>4364223</v>
      </c>
      <c r="EN776" s="44"/>
      <c r="EO776" s="44">
        <v>127850</v>
      </c>
      <c r="EP776" s="21"/>
      <c r="EQ776" s="21"/>
      <c r="ER776" s="21"/>
      <c r="ES776" s="21"/>
      <c r="ET776" s="44"/>
      <c r="EU776" s="21"/>
      <c r="EV776" s="44"/>
      <c r="EW776" s="21"/>
      <c r="EX776" s="44"/>
      <c r="EY776" s="44"/>
      <c r="EZ776" s="21"/>
      <c r="FA776" s="21"/>
      <c r="FB776" s="44"/>
      <c r="FC776" s="44"/>
      <c r="FD776" s="21"/>
      <c r="FE776" s="112"/>
      <c r="FF776" s="44"/>
      <c r="FG776" s="44">
        <v>11504940</v>
      </c>
      <c r="FH776" s="44">
        <v>2251554</v>
      </c>
      <c r="FI776" s="44">
        <v>13364246</v>
      </c>
      <c r="FJ776" s="44">
        <v>385831</v>
      </c>
      <c r="FK776" s="44">
        <v>6248618</v>
      </c>
      <c r="FL776" s="44"/>
      <c r="FM776" s="44"/>
      <c r="FN776" s="44"/>
      <c r="FO776" s="44">
        <v>4038335</v>
      </c>
      <c r="FP776" s="44"/>
      <c r="FQ776" s="44"/>
      <c r="FR776" s="44"/>
      <c r="FS776" s="44"/>
      <c r="FT776" s="44">
        <v>414423</v>
      </c>
      <c r="FU776" s="44">
        <v>44391</v>
      </c>
      <c r="FV776" s="21">
        <v>758979</v>
      </c>
      <c r="FW776" s="44">
        <v>1015704</v>
      </c>
      <c r="FX776" s="44">
        <v>659745</v>
      </c>
      <c r="FY776" s="44">
        <v>127653</v>
      </c>
      <c r="FZ776" s="44">
        <v>684469</v>
      </c>
      <c r="GA776" s="44">
        <v>128995</v>
      </c>
      <c r="GB776" s="44"/>
      <c r="GC776" s="44">
        <v>372384</v>
      </c>
      <c r="GD776" s="44">
        <v>655908</v>
      </c>
      <c r="GE776" s="44">
        <v>808398</v>
      </c>
      <c r="GF776" s="44">
        <v>198832</v>
      </c>
      <c r="GG776" s="44">
        <v>968937</v>
      </c>
      <c r="GH776" s="44">
        <v>254862</v>
      </c>
      <c r="GI776" s="44">
        <v>190294</v>
      </c>
      <c r="GJ776" s="44">
        <v>83624</v>
      </c>
      <c r="GK776" s="44">
        <v>5413631</v>
      </c>
      <c r="GL776" s="44">
        <v>148946</v>
      </c>
      <c r="GM776" s="44">
        <v>2201088</v>
      </c>
      <c r="GN776" s="44">
        <v>271386</v>
      </c>
      <c r="GO776" s="44">
        <v>545808</v>
      </c>
      <c r="GP776" s="44"/>
      <c r="GQ776" s="44">
        <v>124133</v>
      </c>
      <c r="GR776" s="44">
        <v>761197</v>
      </c>
      <c r="GS776" s="44">
        <v>7700499</v>
      </c>
      <c r="GT776" s="44">
        <v>8955</v>
      </c>
      <c r="GU776" s="21">
        <v>611381</v>
      </c>
      <c r="GV776" s="44"/>
      <c r="GW776" s="44">
        <v>18353862</v>
      </c>
      <c r="GX776" s="44">
        <v>5280</v>
      </c>
      <c r="GY776" s="44">
        <v>26679977</v>
      </c>
      <c r="GZ776" s="44">
        <v>11878583</v>
      </c>
      <c r="HA776" s="44"/>
      <c r="HB776" s="44">
        <v>17158045</v>
      </c>
      <c r="HC776" s="44">
        <v>-2356651</v>
      </c>
      <c r="HD776" s="44">
        <v>26679977</v>
      </c>
      <c r="HE776" s="21"/>
      <c r="HF776" s="21">
        <v>1050653</v>
      </c>
      <c r="HG776" s="21">
        <v>1870746</v>
      </c>
      <c r="HH776" s="21"/>
      <c r="HI776" s="21">
        <v>0</v>
      </c>
      <c r="HJ776" s="44">
        <v>895063</v>
      </c>
      <c r="HK776" s="21"/>
      <c r="HL776" s="21">
        <v>638624</v>
      </c>
      <c r="HM776" s="21">
        <v>1533687</v>
      </c>
      <c r="HN776" s="21">
        <v>-922306</v>
      </c>
      <c r="HO776" s="21"/>
      <c r="HP776" s="44"/>
      <c r="HQ776" s="47"/>
      <c r="HR776" s="47">
        <v>17158045</v>
      </c>
      <c r="HS776" s="47"/>
      <c r="HT776" s="47" t="s">
        <v>1759</v>
      </c>
      <c r="HU776" s="47">
        <v>0</v>
      </c>
      <c r="HV776" s="47">
        <v>2025</v>
      </c>
      <c r="HW776" s="47">
        <v>0</v>
      </c>
      <c r="HX776" s="47">
        <v>18546</v>
      </c>
      <c r="HY776" s="47">
        <v>119043</v>
      </c>
      <c r="HZ776" s="47">
        <v>125763</v>
      </c>
      <c r="IA776" s="47">
        <v>0</v>
      </c>
      <c r="IB776" s="47">
        <v>0</v>
      </c>
      <c r="IC776" s="47">
        <v>12680</v>
      </c>
      <c r="ID776">
        <v>43820</v>
      </c>
      <c r="IE776" s="47">
        <v>3753</v>
      </c>
      <c r="IF776"/>
      <c r="IG776" s="47"/>
      <c r="IH776" s="47">
        <v>20872</v>
      </c>
      <c r="II776">
        <v>6082</v>
      </c>
      <c r="IJ776">
        <v>8285</v>
      </c>
      <c r="IK776">
        <v>4364</v>
      </c>
      <c r="IL776">
        <v>19714</v>
      </c>
      <c r="IM776">
        <v>384947</v>
      </c>
      <c r="IN776">
        <v>0</v>
      </c>
      <c r="IO776">
        <v>0</v>
      </c>
      <c r="IP776">
        <v>0</v>
      </c>
      <c r="IQ776">
        <v>962</v>
      </c>
      <c r="IR776">
        <v>0</v>
      </c>
      <c r="IS776">
        <v>0</v>
      </c>
      <c r="IT776">
        <v>962</v>
      </c>
      <c r="IU776">
        <v>166871</v>
      </c>
      <c r="IV776">
        <v>0</v>
      </c>
      <c r="IW776">
        <v>942300</v>
      </c>
      <c r="IX776">
        <v>3478365</v>
      </c>
      <c r="IY776">
        <v>3021370</v>
      </c>
      <c r="IZ776">
        <v>0</v>
      </c>
      <c r="JA776">
        <v>0</v>
      </c>
      <c r="JB776">
        <v>490297</v>
      </c>
      <c r="JC776">
        <v>1789729</v>
      </c>
      <c r="JD776">
        <v>118472</v>
      </c>
      <c r="JE776"/>
      <c r="JF776"/>
      <c r="JG776">
        <v>406475</v>
      </c>
      <c r="JH776">
        <v>212405</v>
      </c>
      <c r="JI776">
        <v>150012</v>
      </c>
      <c r="JJ776">
        <v>72676</v>
      </c>
      <c r="JK776">
        <v>655968</v>
      </c>
      <c r="JL776">
        <v>11504940</v>
      </c>
      <c r="JM776">
        <v>0</v>
      </c>
      <c r="JN776">
        <v>0</v>
      </c>
      <c r="JO776">
        <v>0</v>
      </c>
      <c r="JP776">
        <v>19231</v>
      </c>
      <c r="JQ776">
        <v>0</v>
      </c>
      <c r="JR776">
        <v>0</v>
      </c>
      <c r="JS776">
        <v>19231</v>
      </c>
      <c r="JT776"/>
      <c r="JU776"/>
      <c r="JV776"/>
      <c r="JW776"/>
      <c r="JX776"/>
      <c r="JY776">
        <v>43820</v>
      </c>
      <c r="JZ776"/>
      <c r="KA776"/>
      <c r="KB776"/>
      <c r="KC776"/>
      <c r="KD776"/>
      <c r="KE776">
        <v>1789729</v>
      </c>
      <c r="KF776">
        <v>287</v>
      </c>
      <c r="KG776">
        <v>485</v>
      </c>
      <c r="KH776">
        <v>173</v>
      </c>
      <c r="KI776">
        <v>237</v>
      </c>
      <c r="KJ776">
        <v>412</v>
      </c>
      <c r="KK776">
        <v>139</v>
      </c>
      <c r="KL776">
        <v>117</v>
      </c>
      <c r="KM776">
        <v>220</v>
      </c>
      <c r="KN776">
        <v>57</v>
      </c>
      <c r="KO776">
        <v>1</v>
      </c>
      <c r="KP776">
        <v>0</v>
      </c>
      <c r="KQ776">
        <v>0</v>
      </c>
      <c r="KR776">
        <v>0</v>
      </c>
      <c r="KS776">
        <v>0</v>
      </c>
      <c r="KT776">
        <v>1</v>
      </c>
      <c r="KU776">
        <v>1</v>
      </c>
      <c r="KV776">
        <v>0</v>
      </c>
      <c r="KW776">
        <v>0</v>
      </c>
      <c r="KX776">
        <v>0</v>
      </c>
      <c r="KY776">
        <v>1</v>
      </c>
      <c r="KZ776">
        <v>0</v>
      </c>
      <c r="LA776">
        <v>0</v>
      </c>
      <c r="LB776">
        <v>0</v>
      </c>
      <c r="LC776">
        <v>0</v>
      </c>
      <c r="LD776">
        <v>1</v>
      </c>
      <c r="LE776">
        <v>0</v>
      </c>
      <c r="LF776">
        <v>0</v>
      </c>
      <c r="LG776">
        <v>0</v>
      </c>
      <c r="LH776">
        <v>0</v>
      </c>
    </row>
    <row r="777" spans="1:320" s="34" customFormat="1" ht="15" customHeight="1" x14ac:dyDescent="0.25">
      <c r="A777" s="45">
        <v>206364080</v>
      </c>
      <c r="B777" s="45" t="s">
        <v>6023</v>
      </c>
      <c r="C777" s="46">
        <v>45292</v>
      </c>
      <c r="D777" s="46">
        <v>45657</v>
      </c>
      <c r="E777" s="47">
        <v>366</v>
      </c>
      <c r="F777" s="45" t="s">
        <v>883</v>
      </c>
      <c r="G777" s="45" t="s">
        <v>884</v>
      </c>
      <c r="H777" s="45" t="s">
        <v>1448</v>
      </c>
      <c r="I777" s="45" t="s">
        <v>886</v>
      </c>
      <c r="J777" s="45" t="s">
        <v>887</v>
      </c>
      <c r="K777" s="45" t="s">
        <v>1405</v>
      </c>
      <c r="L777" s="45" t="s">
        <v>5854</v>
      </c>
      <c r="M777" s="45" t="s">
        <v>6024</v>
      </c>
      <c r="N777" s="45" t="s">
        <v>6025</v>
      </c>
      <c r="O777" s="45" t="s">
        <v>6026</v>
      </c>
      <c r="P777" s="45" t="s">
        <v>6027</v>
      </c>
      <c r="Q777" s="45" t="s">
        <v>6028</v>
      </c>
      <c r="R777" t="s">
        <v>6029</v>
      </c>
      <c r="S777" s="45" t="s">
        <v>884</v>
      </c>
      <c r="T777"/>
      <c r="U777" s="47">
        <v>99</v>
      </c>
      <c r="V777" s="47">
        <v>99</v>
      </c>
      <c r="W777" s="47" t="s">
        <v>894</v>
      </c>
      <c r="X777" s="47">
        <v>36234</v>
      </c>
      <c r="Y777" s="47">
        <v>33594</v>
      </c>
      <c r="Z777" s="48">
        <v>210.77</v>
      </c>
      <c r="AA777" s="44">
        <v>696</v>
      </c>
      <c r="AB777" s="44">
        <v>693</v>
      </c>
      <c r="AC777" s="44">
        <v>10800</v>
      </c>
      <c r="AD777" s="44">
        <v>6008</v>
      </c>
      <c r="AE777" s="44">
        <v>276</v>
      </c>
      <c r="AF777" s="44">
        <v>15651</v>
      </c>
      <c r="AG777" s="44"/>
      <c r="AH777" s="47"/>
      <c r="AI777" s="47">
        <v>42</v>
      </c>
      <c r="AJ777">
        <v>817</v>
      </c>
      <c r="AK777" t="s">
        <v>895</v>
      </c>
      <c r="AL777">
        <v>33594</v>
      </c>
      <c r="AM777"/>
      <c r="AN777"/>
      <c r="AO777"/>
      <c r="AP777"/>
      <c r="AQ777"/>
      <c r="AR777" s="44"/>
      <c r="AS777" s="44"/>
      <c r="AT777" s="44"/>
      <c r="AU777" s="44">
        <v>16797000</v>
      </c>
      <c r="AV777" s="44">
        <v>5374390</v>
      </c>
      <c r="AW777" s="44">
        <v>4040870</v>
      </c>
      <c r="AX777" s="44">
        <v>3830</v>
      </c>
      <c r="AY777" s="44">
        <v>18134350</v>
      </c>
      <c r="AZ777" s="21">
        <v>15347147</v>
      </c>
      <c r="BA777" s="21">
        <v>2787203</v>
      </c>
      <c r="BB777" s="44">
        <v>-1184642</v>
      </c>
      <c r="BC777" s="44"/>
      <c r="BD777" s="44"/>
      <c r="BE777" s="44">
        <v>1602561</v>
      </c>
      <c r="BF777" s="44">
        <v>5400000</v>
      </c>
      <c r="BG777" s="44">
        <v>3004000</v>
      </c>
      <c r="BH777" s="44">
        <v>138000</v>
      </c>
      <c r="BI777" s="21">
        <v>7825500</v>
      </c>
      <c r="BJ777" s="21"/>
      <c r="BK777" s="21"/>
      <c r="BL777" s="21">
        <v>21000</v>
      </c>
      <c r="BM777" s="21">
        <v>408500</v>
      </c>
      <c r="BN777" s="21">
        <v>16797000</v>
      </c>
      <c r="BO777" s="21"/>
      <c r="BP777" s="21"/>
      <c r="BQ777" s="44"/>
      <c r="BR777" s="21"/>
      <c r="BS777" s="44"/>
      <c r="BT777" s="21"/>
      <c r="BU777" s="44"/>
      <c r="BV777" s="21"/>
      <c r="BW777" s="44">
        <v>3601077</v>
      </c>
      <c r="BX777" s="21"/>
      <c r="BY777" s="21">
        <v>1554095</v>
      </c>
      <c r="BZ777" s="21"/>
      <c r="CA777" s="44"/>
      <c r="CB777" s="44"/>
      <c r="CC777" s="44">
        <v>215226</v>
      </c>
      <c r="CD777" s="44"/>
      <c r="CE777" s="44"/>
      <c r="CF777" s="44"/>
      <c r="CG777" s="44"/>
      <c r="CH777" s="44"/>
      <c r="CI777" s="21">
        <v>3220</v>
      </c>
      <c r="CJ777" s="44"/>
      <c r="CK777" s="21">
        <v>772</v>
      </c>
      <c r="CL777" s="44"/>
      <c r="CM777" s="44">
        <v>3637</v>
      </c>
      <c r="CN777" s="44">
        <v>0</v>
      </c>
      <c r="CO777" s="44">
        <v>1901920</v>
      </c>
      <c r="CP777" s="44">
        <v>0</v>
      </c>
      <c r="CQ777" s="21">
        <v>1640027</v>
      </c>
      <c r="CR777" s="44">
        <v>38036</v>
      </c>
      <c r="CS777" s="44">
        <v>1309375</v>
      </c>
      <c r="CT777" s="44">
        <v>424874</v>
      </c>
      <c r="CU777" s="44"/>
      <c r="CV777" s="44">
        <v>56521</v>
      </c>
      <c r="CW777" s="21"/>
      <c r="CX777" s="21"/>
      <c r="CY777" s="21"/>
      <c r="CZ777" s="21"/>
      <c r="DA777" s="21"/>
      <c r="DB777" s="21"/>
      <c r="DC777" s="21"/>
      <c r="DD777" s="21"/>
      <c r="DE777" s="44"/>
      <c r="DF777" s="21"/>
      <c r="DG777" s="44"/>
      <c r="DH777" s="21"/>
      <c r="DI777" s="44"/>
      <c r="DJ777" s="44"/>
      <c r="DK777" s="44"/>
      <c r="DL777" s="44"/>
      <c r="DM777" s="21"/>
      <c r="DN777" s="44"/>
      <c r="DO777" s="44"/>
      <c r="DP777" s="44"/>
      <c r="DQ777" s="44"/>
      <c r="DR777" s="44"/>
      <c r="DS777" s="44"/>
      <c r="DT777" s="44"/>
      <c r="DU777" s="44"/>
      <c r="DV777" s="44"/>
      <c r="DW777" s="44"/>
      <c r="DX777" s="44"/>
      <c r="DY777" s="44">
        <v>14588</v>
      </c>
      <c r="DZ777" s="44"/>
      <c r="EA777" s="44"/>
      <c r="EB777" s="21"/>
      <c r="EC777" s="44">
        <v>-598463</v>
      </c>
      <c r="ED777" s="44"/>
      <c r="EE777" s="21">
        <v>1303297</v>
      </c>
      <c r="EF777" s="44"/>
      <c r="EG777" s="21">
        <v>-2061</v>
      </c>
      <c r="EH777" s="44"/>
      <c r="EI777" s="21">
        <v>3322737</v>
      </c>
      <c r="EJ777" s="44"/>
      <c r="EK777" s="44"/>
      <c r="EL777" s="21"/>
      <c r="EM777" s="44"/>
      <c r="EN777" s="44"/>
      <c r="EO777" s="44">
        <v>772</v>
      </c>
      <c r="EP777" s="21"/>
      <c r="EQ777" s="21"/>
      <c r="ER777" s="21"/>
      <c r="ES777" s="21"/>
      <c r="ET777" s="44"/>
      <c r="EU777" s="21"/>
      <c r="EV777" s="44"/>
      <c r="EW777" s="21"/>
      <c r="EX777" s="44"/>
      <c r="EY777" s="44"/>
      <c r="EZ777" s="21"/>
      <c r="FA777" s="21"/>
      <c r="FB777" s="44"/>
      <c r="FC777" s="44"/>
      <c r="FD777" s="21"/>
      <c r="FE777" s="112"/>
      <c r="FF777" s="44"/>
      <c r="FG777" s="44">
        <v>7271529</v>
      </c>
      <c r="FH777" s="44">
        <v>1713151</v>
      </c>
      <c r="FI777" s="44">
        <v>6362467</v>
      </c>
      <c r="FJ777" s="44">
        <v>338493</v>
      </c>
      <c r="FK777" s="44">
        <v>5869408</v>
      </c>
      <c r="FL777" s="44"/>
      <c r="FM777" s="44"/>
      <c r="FN777" s="44"/>
      <c r="FO777" s="44"/>
      <c r="FP777" s="44"/>
      <c r="FQ777" s="44"/>
      <c r="FR777" s="44"/>
      <c r="FS777" s="44"/>
      <c r="FT777" s="44">
        <v>12776</v>
      </c>
      <c r="FU777" s="44"/>
      <c r="FV777" s="21">
        <v>537069</v>
      </c>
      <c r="FW777" s="44"/>
      <c r="FX777" s="44">
        <v>463114</v>
      </c>
      <c r="FY777" s="44">
        <v>10741</v>
      </c>
      <c r="FZ777" s="44">
        <v>879715</v>
      </c>
      <c r="GA777" s="44">
        <v>80602</v>
      </c>
      <c r="GB777" s="44"/>
      <c r="GC777" s="44">
        <v>42799</v>
      </c>
      <c r="GD777" s="44">
        <v>761745</v>
      </c>
      <c r="GE777" s="44">
        <v>349206</v>
      </c>
      <c r="GF777" s="44">
        <v>246649</v>
      </c>
      <c r="GG777" s="44">
        <v>837701</v>
      </c>
      <c r="GH777" s="44">
        <v>113066</v>
      </c>
      <c r="GI777" s="44">
        <v>204654</v>
      </c>
      <c r="GJ777" s="44">
        <v>36271</v>
      </c>
      <c r="GK777" s="44">
        <v>3238851</v>
      </c>
      <c r="GL777" s="44">
        <v>14634</v>
      </c>
      <c r="GM777" s="44">
        <v>1178039</v>
      </c>
      <c r="GN777" s="44">
        <v>115926</v>
      </c>
      <c r="GO777" s="44">
        <v>53157</v>
      </c>
      <c r="GP777" s="44"/>
      <c r="GQ777" s="44">
        <v>29036</v>
      </c>
      <c r="GR777" s="44">
        <v>271988</v>
      </c>
      <c r="GS777" s="44">
        <v>2579930</v>
      </c>
      <c r="GT777" s="44"/>
      <c r="GU777" s="21">
        <v>118919</v>
      </c>
      <c r="GV777" s="44"/>
      <c r="GW777" s="44">
        <v>16358</v>
      </c>
      <c r="GX777" s="44">
        <v>2438496</v>
      </c>
      <c r="GY777" s="44">
        <v>5153703</v>
      </c>
      <c r="GZ777" s="44">
        <v>1684024</v>
      </c>
      <c r="HA777" s="44"/>
      <c r="HB777" s="44"/>
      <c r="HC777" s="44">
        <v>3469679</v>
      </c>
      <c r="HD777" s="44">
        <v>5153703</v>
      </c>
      <c r="HE777" s="21"/>
      <c r="HF777" s="21"/>
      <c r="HG777" s="21"/>
      <c r="HH777" s="21"/>
      <c r="HI777" s="21">
        <v>0</v>
      </c>
      <c r="HJ777" s="44"/>
      <c r="HK777" s="21">
        <v>128870</v>
      </c>
      <c r="HL777" s="21">
        <v>283351</v>
      </c>
      <c r="HM777" s="21">
        <v>412221</v>
      </c>
      <c r="HN777" s="21">
        <v>-293302</v>
      </c>
      <c r="HO777" s="21"/>
      <c r="HP777" s="44"/>
      <c r="HQ777" s="47"/>
      <c r="HR777" s="47"/>
      <c r="HS777" s="47"/>
      <c r="HT777" s="47" t="s">
        <v>6030</v>
      </c>
      <c r="HU777" s="47">
        <v>-404165.76</v>
      </c>
      <c r="HV777" s="47">
        <v>1912</v>
      </c>
      <c r="HW777" s="47">
        <v>0</v>
      </c>
      <c r="HX777" s="47">
        <v>10501</v>
      </c>
      <c r="HY777" s="47">
        <v>46956</v>
      </c>
      <c r="HZ777" s="47">
        <v>88324</v>
      </c>
      <c r="IA777" s="47">
        <v>0</v>
      </c>
      <c r="IB777" s="47">
        <v>0</v>
      </c>
      <c r="IC777" s="47">
        <v>6619</v>
      </c>
      <c r="ID777">
        <v>17728</v>
      </c>
      <c r="IE777" s="47">
        <v>4448</v>
      </c>
      <c r="IF777">
        <v>15693</v>
      </c>
      <c r="IG777" s="47">
        <v>1858</v>
      </c>
      <c r="IH777" s="47">
        <v>19881</v>
      </c>
      <c r="II777">
        <v>4337</v>
      </c>
      <c r="IJ777">
        <v>8990</v>
      </c>
      <c r="IK777">
        <v>699</v>
      </c>
      <c r="IL777">
        <v>32048</v>
      </c>
      <c r="IM777">
        <v>259994</v>
      </c>
      <c r="IN777">
        <v>0</v>
      </c>
      <c r="IO777">
        <v>0</v>
      </c>
      <c r="IP777">
        <v>0</v>
      </c>
      <c r="IQ777">
        <v>0</v>
      </c>
      <c r="IR777">
        <v>0</v>
      </c>
      <c r="IS777">
        <v>0</v>
      </c>
      <c r="IT777">
        <v>0</v>
      </c>
      <c r="IU777">
        <v>123926</v>
      </c>
      <c r="IV777">
        <v>0</v>
      </c>
      <c r="IW777">
        <v>565275</v>
      </c>
      <c r="IX777">
        <v>1801711</v>
      </c>
      <c r="IY777">
        <v>1690969</v>
      </c>
      <c r="IZ777">
        <v>0</v>
      </c>
      <c r="JA777">
        <v>0</v>
      </c>
      <c r="JB777">
        <v>392655</v>
      </c>
      <c r="JC777">
        <v>803102</v>
      </c>
      <c r="JD777">
        <v>92263</v>
      </c>
      <c r="JE777">
        <v>269404</v>
      </c>
      <c r="JF777">
        <v>31458</v>
      </c>
      <c r="JG777">
        <v>371990</v>
      </c>
      <c r="JH777">
        <v>89853</v>
      </c>
      <c r="JI777">
        <v>159327</v>
      </c>
      <c r="JJ777">
        <v>29338</v>
      </c>
      <c r="JK777">
        <v>850258</v>
      </c>
      <c r="JL777">
        <v>7271529</v>
      </c>
      <c r="JM777">
        <v>0</v>
      </c>
      <c r="JN777">
        <v>0</v>
      </c>
      <c r="JO777">
        <v>0</v>
      </c>
      <c r="JP777">
        <v>0</v>
      </c>
      <c r="JQ777">
        <v>0</v>
      </c>
      <c r="JR777">
        <v>0</v>
      </c>
      <c r="JS777">
        <v>0</v>
      </c>
      <c r="JT777"/>
      <c r="JU777"/>
      <c r="JV777"/>
      <c r="JW777"/>
      <c r="JX777"/>
      <c r="JY777">
        <v>17728</v>
      </c>
      <c r="JZ777"/>
      <c r="KA777"/>
      <c r="KB777"/>
      <c r="KC777"/>
      <c r="KD777"/>
      <c r="KE777">
        <v>803102</v>
      </c>
      <c r="KF777">
        <v>186</v>
      </c>
      <c r="KG777">
        <v>258</v>
      </c>
      <c r="KH777">
        <v>145</v>
      </c>
      <c r="KI777">
        <v>126</v>
      </c>
      <c r="KJ777">
        <v>184</v>
      </c>
      <c r="KK777">
        <v>95</v>
      </c>
      <c r="KL777">
        <v>69</v>
      </c>
      <c r="KM777">
        <v>104</v>
      </c>
      <c r="KN777">
        <v>51</v>
      </c>
      <c r="KO777">
        <v>1</v>
      </c>
      <c r="KP777">
        <v>0</v>
      </c>
      <c r="KQ777">
        <v>0</v>
      </c>
      <c r="KR777">
        <v>0</v>
      </c>
      <c r="KS777">
        <v>1</v>
      </c>
      <c r="KT777">
        <v>0</v>
      </c>
      <c r="KU777">
        <v>1</v>
      </c>
      <c r="KV777">
        <v>0</v>
      </c>
      <c r="KW777">
        <v>0</v>
      </c>
      <c r="KX777">
        <v>0</v>
      </c>
      <c r="KY777">
        <v>0</v>
      </c>
      <c r="KZ777">
        <v>0</v>
      </c>
      <c r="LA777">
        <v>0</v>
      </c>
      <c r="LB777">
        <v>0</v>
      </c>
      <c r="LC777">
        <v>0</v>
      </c>
      <c r="LD777">
        <v>1</v>
      </c>
      <c r="LE777">
        <v>0</v>
      </c>
      <c r="LF777">
        <v>0</v>
      </c>
      <c r="LG777">
        <v>0</v>
      </c>
      <c r="LH777">
        <v>0</v>
      </c>
    </row>
    <row r="778" spans="1:320" s="34" customFormat="1" ht="15" customHeight="1" x14ac:dyDescent="0.25">
      <c r="A778" s="45">
        <v>206364083</v>
      </c>
      <c r="B778" s="45" t="s">
        <v>6031</v>
      </c>
      <c r="C778" s="46">
        <v>45292</v>
      </c>
      <c r="D778" s="46">
        <v>45657</v>
      </c>
      <c r="E778" s="47">
        <v>366</v>
      </c>
      <c r="F778" s="45" t="s">
        <v>883</v>
      </c>
      <c r="G778" s="45" t="s">
        <v>884</v>
      </c>
      <c r="H778" s="45" t="s">
        <v>1448</v>
      </c>
      <c r="I778" s="45" t="s">
        <v>886</v>
      </c>
      <c r="J778" s="45" t="s">
        <v>887</v>
      </c>
      <c r="K778" s="45" t="s">
        <v>1405</v>
      </c>
      <c r="L778" s="45" t="s">
        <v>5765</v>
      </c>
      <c r="M778" s="45" t="s">
        <v>6032</v>
      </c>
      <c r="N778" s="45" t="s">
        <v>6033</v>
      </c>
      <c r="O778" s="45" t="s">
        <v>6034</v>
      </c>
      <c r="P778" s="45" t="s">
        <v>6035</v>
      </c>
      <c r="Q778" s="45" t="s">
        <v>6036</v>
      </c>
      <c r="R778" t="s">
        <v>6037</v>
      </c>
      <c r="S778" s="45" t="s">
        <v>893</v>
      </c>
      <c r="T778" t="s">
        <v>6013</v>
      </c>
      <c r="U778" s="47">
        <v>99</v>
      </c>
      <c r="V778" s="47">
        <v>99</v>
      </c>
      <c r="W778" s="47" t="s">
        <v>894</v>
      </c>
      <c r="X778" s="47">
        <v>36234</v>
      </c>
      <c r="Y778" s="47">
        <v>34786</v>
      </c>
      <c r="Z778" s="48">
        <v>215.57</v>
      </c>
      <c r="AA778" s="44">
        <v>255</v>
      </c>
      <c r="AB778" s="44">
        <v>247</v>
      </c>
      <c r="AC778" s="44">
        <v>2908</v>
      </c>
      <c r="AD778" s="44">
        <v>1371</v>
      </c>
      <c r="AE778" s="44">
        <v>1262</v>
      </c>
      <c r="AF778" s="44">
        <v>28292</v>
      </c>
      <c r="AG778" s="44"/>
      <c r="AH778" s="47">
        <v>575</v>
      </c>
      <c r="AI778" s="47"/>
      <c r="AJ778">
        <v>378</v>
      </c>
      <c r="AK778" t="s">
        <v>895</v>
      </c>
      <c r="AL778">
        <v>34786</v>
      </c>
      <c r="AM778"/>
      <c r="AN778"/>
      <c r="AO778"/>
      <c r="AP778"/>
      <c r="AQ778"/>
      <c r="AR778" s="44"/>
      <c r="AS778" s="44"/>
      <c r="AT778" s="44"/>
      <c r="AU778" s="44">
        <v>27541810</v>
      </c>
      <c r="AV778" s="44">
        <v>12767423</v>
      </c>
      <c r="AW778" s="44">
        <v>17274192</v>
      </c>
      <c r="AX778" s="44">
        <v>82491</v>
      </c>
      <c r="AY778" s="44">
        <v>23117532</v>
      </c>
      <c r="AZ778" s="21">
        <v>18766850</v>
      </c>
      <c r="BA778" s="21">
        <v>4350682</v>
      </c>
      <c r="BB778" s="44">
        <v>-82088</v>
      </c>
      <c r="BC778" s="44"/>
      <c r="BD778" s="44"/>
      <c r="BE778" s="44">
        <v>4268594</v>
      </c>
      <c r="BF778" s="44">
        <v>2276276</v>
      </c>
      <c r="BG778" s="44">
        <v>1049703</v>
      </c>
      <c r="BH778" s="44">
        <v>956881</v>
      </c>
      <c r="BI778" s="21">
        <v>22527643</v>
      </c>
      <c r="BJ778" s="21"/>
      <c r="BK778" s="21">
        <v>440247</v>
      </c>
      <c r="BL778" s="21"/>
      <c r="BM778" s="21">
        <v>291060</v>
      </c>
      <c r="BN778" s="21">
        <v>27541810</v>
      </c>
      <c r="BO778" s="21"/>
      <c r="BP778" s="21"/>
      <c r="BQ778" s="44"/>
      <c r="BR778" s="21"/>
      <c r="BS778" s="44"/>
      <c r="BT778" s="21"/>
      <c r="BU778" s="44"/>
      <c r="BV778" s="21"/>
      <c r="BW778" s="44">
        <v>9535907</v>
      </c>
      <c r="BX778" s="21"/>
      <c r="BY778" s="21">
        <v>319982</v>
      </c>
      <c r="BZ778" s="21"/>
      <c r="CA778" s="44">
        <v>17704</v>
      </c>
      <c r="CB778" s="44"/>
      <c r="CC778" s="44">
        <v>2759630</v>
      </c>
      <c r="CD778" s="44"/>
      <c r="CE778" s="44"/>
      <c r="CF778" s="44"/>
      <c r="CG778" s="44">
        <v>134200</v>
      </c>
      <c r="CH778" s="44"/>
      <c r="CI778" s="21"/>
      <c r="CJ778" s="44"/>
      <c r="CK778" s="21"/>
      <c r="CL778" s="44"/>
      <c r="CM778" s="44">
        <v>884369</v>
      </c>
      <c r="CN778" s="44">
        <v>1964</v>
      </c>
      <c r="CO778" s="44">
        <v>2199450</v>
      </c>
      <c r="CP778" s="44">
        <v>7097960</v>
      </c>
      <c r="CQ778" s="21">
        <v>2100319</v>
      </c>
      <c r="CR778" s="44">
        <v>139229</v>
      </c>
      <c r="CS778" s="44">
        <v>312356</v>
      </c>
      <c r="CT778" s="44">
        <v>9382</v>
      </c>
      <c r="CU778" s="44"/>
      <c r="CV778" s="44">
        <v>22394</v>
      </c>
      <c r="CW778" s="21"/>
      <c r="CX778" s="21"/>
      <c r="CY778" s="21"/>
      <c r="CZ778" s="21"/>
      <c r="DA778" s="21"/>
      <c r="DB778" s="21"/>
      <c r="DC778" s="21"/>
      <c r="DD778" s="21"/>
      <c r="DE778" s="44"/>
      <c r="DF778" s="21"/>
      <c r="DG778" s="44"/>
      <c r="DH778" s="21"/>
      <c r="DI778" s="44"/>
      <c r="DJ778" s="44"/>
      <c r="DK778" s="44"/>
      <c r="DL778" s="44"/>
      <c r="DM778" s="21"/>
      <c r="DN778" s="44"/>
      <c r="DO778" s="44"/>
      <c r="DP778" s="44"/>
      <c r="DQ778" s="44"/>
      <c r="DR778" s="44"/>
      <c r="DS778" s="44"/>
      <c r="DT778" s="44"/>
      <c r="DU778" s="44"/>
      <c r="DV778" s="44"/>
      <c r="DW778" s="44"/>
      <c r="DX778" s="44"/>
      <c r="DY778" s="44"/>
      <c r="DZ778" s="44"/>
      <c r="EA778" s="44"/>
      <c r="EB778" s="21"/>
      <c r="EC778" s="44">
        <v>2708203</v>
      </c>
      <c r="ED778" s="44"/>
      <c r="EE778" s="21">
        <v>559374</v>
      </c>
      <c r="EF778" s="44"/>
      <c r="EG778" s="21">
        <v>752518</v>
      </c>
      <c r="EH778" s="44"/>
      <c r="EI778" s="21">
        <v>12839087</v>
      </c>
      <c r="EJ778" s="44"/>
      <c r="EK778" s="44"/>
      <c r="EL778" s="21"/>
      <c r="EM778" s="44">
        <v>233862</v>
      </c>
      <c r="EN778" s="44"/>
      <c r="EO778" s="44">
        <v>181148</v>
      </c>
      <c r="EP778" s="21"/>
      <c r="EQ778" s="21"/>
      <c r="ER778" s="21"/>
      <c r="ES778" s="21"/>
      <c r="ET778" s="44"/>
      <c r="EU778" s="21"/>
      <c r="EV778" s="44"/>
      <c r="EW778" s="21"/>
      <c r="EX778" s="44"/>
      <c r="EY778" s="44"/>
      <c r="EZ778" s="21"/>
      <c r="FA778" s="21"/>
      <c r="FB778" s="44"/>
      <c r="FC778" s="44"/>
      <c r="FD778" s="21"/>
      <c r="FE778" s="112"/>
      <c r="FF778" s="44"/>
      <c r="FG778" s="44">
        <v>8195028</v>
      </c>
      <c r="FH778" s="44">
        <v>1882069</v>
      </c>
      <c r="FI778" s="44">
        <v>8689753</v>
      </c>
      <c r="FJ778" s="44">
        <v>208320</v>
      </c>
      <c r="FK778" s="44">
        <v>6784984</v>
      </c>
      <c r="FL778" s="44"/>
      <c r="FM778" s="44"/>
      <c r="FN778" s="44"/>
      <c r="FO778" s="44"/>
      <c r="FP778" s="44"/>
      <c r="FQ778" s="44"/>
      <c r="FR778" s="44"/>
      <c r="FS778" s="44"/>
      <c r="FT778" s="44">
        <v>116063</v>
      </c>
      <c r="FU778" s="44">
        <v>235584</v>
      </c>
      <c r="FV778" s="21">
        <v>571109</v>
      </c>
      <c r="FW778" s="44">
        <v>959613</v>
      </c>
      <c r="FX778" s="44">
        <v>570223</v>
      </c>
      <c r="FY778" s="44">
        <v>59832</v>
      </c>
      <c r="FZ778" s="44">
        <v>219192</v>
      </c>
      <c r="GA778" s="44">
        <v>27469</v>
      </c>
      <c r="GB778" s="44"/>
      <c r="GC778" s="44">
        <v>52324</v>
      </c>
      <c r="GD778" s="44">
        <v>464611</v>
      </c>
      <c r="GE778" s="44">
        <v>393218</v>
      </c>
      <c r="GF778" s="44">
        <v>121790</v>
      </c>
      <c r="GG778" s="44">
        <v>809682</v>
      </c>
      <c r="GH778" s="44">
        <v>134442</v>
      </c>
      <c r="GI778" s="44">
        <v>182262</v>
      </c>
      <c r="GJ778" s="44">
        <v>208908</v>
      </c>
      <c r="GK778" s="44">
        <v>5594578</v>
      </c>
      <c r="GL778" s="44">
        <v>18880</v>
      </c>
      <c r="GM778" s="44">
        <v>775701</v>
      </c>
      <c r="GN778" s="44">
        <v>97182</v>
      </c>
      <c r="GO778" s="44">
        <v>85142</v>
      </c>
      <c r="GP778" s="44"/>
      <c r="GQ778" s="44">
        <v>224</v>
      </c>
      <c r="GR778" s="44">
        <v>283837</v>
      </c>
      <c r="GS778" s="44">
        <v>3609415</v>
      </c>
      <c r="GT778" s="44"/>
      <c r="GU778" s="21">
        <v>204578</v>
      </c>
      <c r="GV778" s="44">
        <v>288303</v>
      </c>
      <c r="GW778" s="44">
        <v>14192701</v>
      </c>
      <c r="GX778" s="44"/>
      <c r="GY778" s="44">
        <v>18294997</v>
      </c>
      <c r="GZ778" s="44">
        <v>3288294</v>
      </c>
      <c r="HA778" s="44">
        <v>620079</v>
      </c>
      <c r="HB778" s="44"/>
      <c r="HC778" s="44">
        <v>14386624</v>
      </c>
      <c r="HD778" s="44">
        <v>18294997</v>
      </c>
      <c r="HE778" s="21"/>
      <c r="HF778" s="21">
        <v>14192701</v>
      </c>
      <c r="HG778" s="21"/>
      <c r="HH778" s="21"/>
      <c r="HI778" s="21">
        <v>0</v>
      </c>
      <c r="HJ778" s="44">
        <v>163572</v>
      </c>
      <c r="HK778" s="21">
        <v>908</v>
      </c>
      <c r="HL778" s="21">
        <v>206191</v>
      </c>
      <c r="HM778" s="21">
        <v>370671</v>
      </c>
      <c r="HN778" s="21">
        <v>-166093</v>
      </c>
      <c r="HO778" s="21"/>
      <c r="HP778" s="44"/>
      <c r="HQ778" s="47"/>
      <c r="HR778" s="47"/>
      <c r="HS778" s="47"/>
      <c r="HT778" s="47" t="s">
        <v>1759</v>
      </c>
      <c r="HU778" s="47">
        <v>0</v>
      </c>
      <c r="HV778" s="47">
        <v>2310</v>
      </c>
      <c r="HW778" s="47">
        <v>0</v>
      </c>
      <c r="HX778" s="47">
        <v>9394</v>
      </c>
      <c r="HY778" s="47">
        <v>46082</v>
      </c>
      <c r="HZ778" s="47">
        <v>81451</v>
      </c>
      <c r="IA778" s="47">
        <v>0</v>
      </c>
      <c r="IB778" s="47">
        <v>0</v>
      </c>
      <c r="IC778" s="47">
        <v>1969</v>
      </c>
      <c r="ID778">
        <v>43819</v>
      </c>
      <c r="IE778" s="47">
        <v>3918</v>
      </c>
      <c r="IF778">
        <v>15119</v>
      </c>
      <c r="IG778" s="47">
        <v>4210</v>
      </c>
      <c r="IH778" s="47">
        <v>20459</v>
      </c>
      <c r="II778">
        <v>2241</v>
      </c>
      <c r="IJ778">
        <v>6621</v>
      </c>
      <c r="IK778">
        <v>3879</v>
      </c>
      <c r="IL778">
        <v>12601</v>
      </c>
      <c r="IM778">
        <v>254073</v>
      </c>
      <c r="IN778">
        <v>0</v>
      </c>
      <c r="IO778">
        <v>264</v>
      </c>
      <c r="IP778">
        <v>5195</v>
      </c>
      <c r="IQ778">
        <v>11368</v>
      </c>
      <c r="IR778">
        <v>0</v>
      </c>
      <c r="IS778">
        <v>0</v>
      </c>
      <c r="IT778">
        <v>16827</v>
      </c>
      <c r="IU778">
        <v>248082</v>
      </c>
      <c r="IV778">
        <v>0</v>
      </c>
      <c r="IW778">
        <v>527920</v>
      </c>
      <c r="IX778">
        <v>1755440</v>
      </c>
      <c r="IY778">
        <v>1933055</v>
      </c>
      <c r="IZ778">
        <v>0</v>
      </c>
      <c r="JA778">
        <v>0</v>
      </c>
      <c r="JB778">
        <v>90887</v>
      </c>
      <c r="JC778">
        <v>1741572</v>
      </c>
      <c r="JD778">
        <v>98938</v>
      </c>
      <c r="JE778">
        <v>257161</v>
      </c>
      <c r="JF778">
        <v>72369</v>
      </c>
      <c r="JG778">
        <v>397268</v>
      </c>
      <c r="JH778">
        <v>102227</v>
      </c>
      <c r="JI778">
        <v>139698</v>
      </c>
      <c r="JJ778">
        <v>181744</v>
      </c>
      <c r="JK778">
        <v>648667</v>
      </c>
      <c r="JL778">
        <v>8195028</v>
      </c>
      <c r="JM778">
        <v>0</v>
      </c>
      <c r="JN778">
        <v>17796</v>
      </c>
      <c r="JO778">
        <v>237495</v>
      </c>
      <c r="JP778">
        <v>323744</v>
      </c>
      <c r="JQ778">
        <v>0</v>
      </c>
      <c r="JR778">
        <v>0</v>
      </c>
      <c r="JS778">
        <v>579035</v>
      </c>
      <c r="JT778"/>
      <c r="JU778"/>
      <c r="JV778"/>
      <c r="JW778"/>
      <c r="JX778"/>
      <c r="JY778">
        <v>43819</v>
      </c>
      <c r="JZ778"/>
      <c r="KA778"/>
      <c r="KB778"/>
      <c r="KC778"/>
      <c r="KD778"/>
      <c r="KE778">
        <v>1741572</v>
      </c>
      <c r="KF778">
        <v>233</v>
      </c>
      <c r="KG778">
        <v>403</v>
      </c>
      <c r="KH778">
        <v>139</v>
      </c>
      <c r="KI778">
        <v>190</v>
      </c>
      <c r="KJ778">
        <v>335</v>
      </c>
      <c r="KK778">
        <v>108</v>
      </c>
      <c r="KL778">
        <v>99</v>
      </c>
      <c r="KM778">
        <v>200</v>
      </c>
      <c r="KN778">
        <v>43</v>
      </c>
      <c r="KO778">
        <v>1</v>
      </c>
      <c r="KP778">
        <v>0</v>
      </c>
      <c r="KQ778">
        <v>0</v>
      </c>
      <c r="KR778">
        <v>0</v>
      </c>
      <c r="KS778">
        <v>1</v>
      </c>
      <c r="KT778">
        <v>0</v>
      </c>
      <c r="KU778">
        <v>1</v>
      </c>
      <c r="KV778">
        <v>0</v>
      </c>
      <c r="KW778">
        <v>0</v>
      </c>
      <c r="KX778">
        <v>0</v>
      </c>
      <c r="KY778">
        <v>0</v>
      </c>
      <c r="KZ778">
        <v>0</v>
      </c>
      <c r="LA778">
        <v>0</v>
      </c>
      <c r="LB778">
        <v>0</v>
      </c>
      <c r="LC778">
        <v>0</v>
      </c>
      <c r="LD778">
        <v>1</v>
      </c>
      <c r="LE778">
        <v>0</v>
      </c>
      <c r="LF778">
        <v>0</v>
      </c>
      <c r="LG778">
        <v>0</v>
      </c>
      <c r="LH778">
        <v>0</v>
      </c>
    </row>
    <row r="779" spans="1:320" s="34" customFormat="1" ht="15" customHeight="1" x14ac:dyDescent="0.25">
      <c r="A779" s="45">
        <v>206364097</v>
      </c>
      <c r="B779" s="45" t="s">
        <v>6038</v>
      </c>
      <c r="C779" s="46">
        <v>45292</v>
      </c>
      <c r="D779" s="46">
        <v>45657</v>
      </c>
      <c r="E779" s="47">
        <v>366</v>
      </c>
      <c r="F779" s="45" t="s">
        <v>883</v>
      </c>
      <c r="G779" s="45" t="s">
        <v>884</v>
      </c>
      <c r="H779" s="45" t="s">
        <v>1448</v>
      </c>
      <c r="I779" s="45" t="s">
        <v>886</v>
      </c>
      <c r="J779" s="45" t="s">
        <v>887</v>
      </c>
      <c r="K779" s="45" t="s">
        <v>1405</v>
      </c>
      <c r="L779" s="45" t="s">
        <v>5757</v>
      </c>
      <c r="M779" s="45" t="s">
        <v>6039</v>
      </c>
      <c r="N779" s="45" t="s">
        <v>6040</v>
      </c>
      <c r="O779" s="45" t="s">
        <v>5961</v>
      </c>
      <c r="P779" s="45" t="s">
        <v>6041</v>
      </c>
      <c r="Q779" s="45" t="s">
        <v>6042</v>
      </c>
      <c r="R779" t="s">
        <v>6043</v>
      </c>
      <c r="S779" s="45" t="s">
        <v>893</v>
      </c>
      <c r="T779" t="s">
        <v>1970</v>
      </c>
      <c r="U779" s="47">
        <v>70</v>
      </c>
      <c r="V779" s="47">
        <v>70</v>
      </c>
      <c r="W779" s="47" t="s">
        <v>894</v>
      </c>
      <c r="X779" s="47">
        <v>25620</v>
      </c>
      <c r="Y779" s="47">
        <v>24667</v>
      </c>
      <c r="Z779" s="48">
        <v>223.03</v>
      </c>
      <c r="AA779" s="44">
        <v>177</v>
      </c>
      <c r="AB779" s="44">
        <v>172</v>
      </c>
      <c r="AC779" s="44">
        <v>4375</v>
      </c>
      <c r="AD779" s="44">
        <v>801</v>
      </c>
      <c r="AE779" s="44">
        <v>1204</v>
      </c>
      <c r="AF779" s="44">
        <v>6624</v>
      </c>
      <c r="AG779" s="44"/>
      <c r="AH779" s="47"/>
      <c r="AI779" s="47"/>
      <c r="AJ779">
        <v>11663</v>
      </c>
      <c r="AK779" t="s">
        <v>895</v>
      </c>
      <c r="AL779">
        <v>24667</v>
      </c>
      <c r="AM779"/>
      <c r="AN779"/>
      <c r="AO779"/>
      <c r="AP779"/>
      <c r="AQ779"/>
      <c r="AR779" s="44"/>
      <c r="AS779" s="44"/>
      <c r="AT779" s="44"/>
      <c r="AU779" s="44">
        <v>11005436</v>
      </c>
      <c r="AV779" s="44">
        <v>4465481</v>
      </c>
      <c r="AW779" s="44">
        <v>-291303</v>
      </c>
      <c r="AX779" s="44">
        <v>6098</v>
      </c>
      <c r="AY779" s="44">
        <v>15768318</v>
      </c>
      <c r="AZ779" s="21">
        <v>14494811</v>
      </c>
      <c r="BA779" s="21">
        <v>1273507</v>
      </c>
      <c r="BB779" s="44">
        <v>-19976</v>
      </c>
      <c r="BC779" s="44"/>
      <c r="BD779" s="44"/>
      <c r="BE779" s="44">
        <v>1253531</v>
      </c>
      <c r="BF779" s="44">
        <v>1933128</v>
      </c>
      <c r="BG779" s="44">
        <v>348756</v>
      </c>
      <c r="BH779" s="44">
        <v>671515</v>
      </c>
      <c r="BI779" s="21">
        <v>2839987</v>
      </c>
      <c r="BJ779" s="21"/>
      <c r="BK779" s="21"/>
      <c r="BL779" s="21"/>
      <c r="BM779" s="21">
        <v>5212050</v>
      </c>
      <c r="BN779" s="21">
        <v>11005436</v>
      </c>
      <c r="BO779" s="21"/>
      <c r="BP779" s="21"/>
      <c r="BQ779" s="44"/>
      <c r="BR779" s="21"/>
      <c r="BS779" s="44"/>
      <c r="BT779" s="21"/>
      <c r="BU779" s="44"/>
      <c r="BV779" s="21"/>
      <c r="BW779" s="44">
        <v>3448415</v>
      </c>
      <c r="BX779" s="21"/>
      <c r="BY779" s="21">
        <v>391580</v>
      </c>
      <c r="BZ779" s="21"/>
      <c r="CA779" s="44">
        <v>87817</v>
      </c>
      <c r="CB779" s="44"/>
      <c r="CC779" s="44">
        <v>196991</v>
      </c>
      <c r="CD779" s="44"/>
      <c r="CE779" s="44"/>
      <c r="CF779" s="44"/>
      <c r="CG779" s="44"/>
      <c r="CH779" s="44"/>
      <c r="CI779" s="21"/>
      <c r="CJ779" s="44"/>
      <c r="CK779" s="21">
        <v>340678</v>
      </c>
      <c r="CL779" s="44"/>
      <c r="CM779" s="44">
        <v>29459</v>
      </c>
      <c r="CN779" s="44">
        <v>0</v>
      </c>
      <c r="CO779" s="44">
        <v>1621410</v>
      </c>
      <c r="CP779" s="44">
        <v>262150</v>
      </c>
      <c r="CQ779" s="21">
        <v>1460650</v>
      </c>
      <c r="CR779" s="44">
        <v>364320</v>
      </c>
      <c r="CS779" s="44">
        <v>603137</v>
      </c>
      <c r="CT779" s="44">
        <v>76601</v>
      </c>
      <c r="CU779" s="44"/>
      <c r="CV779" s="44">
        <v>47754</v>
      </c>
      <c r="CW779" s="21"/>
      <c r="CX779" s="21"/>
      <c r="CY779" s="21"/>
      <c r="CZ779" s="21"/>
      <c r="DA779" s="21"/>
      <c r="DB779" s="21"/>
      <c r="DC779" s="21"/>
      <c r="DD779" s="21"/>
      <c r="DE779" s="44"/>
      <c r="DF779" s="21"/>
      <c r="DG779" s="44"/>
      <c r="DH779" s="21"/>
      <c r="DI779" s="44"/>
      <c r="DJ779" s="44"/>
      <c r="DK779" s="44"/>
      <c r="DL779" s="44"/>
      <c r="DM779" s="21"/>
      <c r="DN779" s="44"/>
      <c r="DO779" s="44"/>
      <c r="DP779" s="44"/>
      <c r="DQ779" s="44"/>
      <c r="DR779" s="44"/>
      <c r="DS779" s="44"/>
      <c r="DT779" s="44"/>
      <c r="DU779" s="44"/>
      <c r="DV779" s="44"/>
      <c r="DW779" s="44"/>
      <c r="DX779" s="44"/>
      <c r="DY779" s="44"/>
      <c r="DZ779" s="44"/>
      <c r="EA779" s="44"/>
      <c r="EB779" s="21"/>
      <c r="EC779" s="44">
        <v>1577255</v>
      </c>
      <c r="ED779" s="44"/>
      <c r="EE779" s="21">
        <v>219323</v>
      </c>
      <c r="EF779" s="44"/>
      <c r="EG779" s="21">
        <v>161045</v>
      </c>
      <c r="EH779" s="44"/>
      <c r="EI779" s="21">
        <v>607677</v>
      </c>
      <c r="EJ779" s="44"/>
      <c r="EK779" s="44"/>
      <c r="EL779" s="21"/>
      <c r="EM779" s="44"/>
      <c r="EN779" s="44"/>
      <c r="EO779" s="44">
        <v>-2856603</v>
      </c>
      <c r="EP779" s="21"/>
      <c r="EQ779" s="21"/>
      <c r="ER779" s="21"/>
      <c r="ES779" s="21"/>
      <c r="ET779" s="44"/>
      <c r="EU779" s="21"/>
      <c r="EV779" s="44"/>
      <c r="EW779" s="21"/>
      <c r="EX779" s="44"/>
      <c r="EY779" s="44"/>
      <c r="EZ779" s="21"/>
      <c r="FA779" s="21"/>
      <c r="FB779" s="44"/>
      <c r="FC779" s="44"/>
      <c r="FD779" s="21"/>
      <c r="FE779" s="112"/>
      <c r="FF779" s="44"/>
      <c r="FG779" s="44">
        <v>5797679</v>
      </c>
      <c r="FH779" s="44">
        <v>1796309</v>
      </c>
      <c r="FI779" s="44">
        <v>6900823</v>
      </c>
      <c r="FJ779" s="44">
        <v>22326</v>
      </c>
      <c r="FK779" s="44">
        <v>4721885</v>
      </c>
      <c r="FL779" s="44"/>
      <c r="FM779" s="44"/>
      <c r="FN779" s="44"/>
      <c r="FO779" s="44"/>
      <c r="FP779" s="44"/>
      <c r="FQ779" s="44"/>
      <c r="FR779" s="44"/>
      <c r="FS779" s="44"/>
      <c r="FT779" s="44">
        <v>32413</v>
      </c>
      <c r="FU779" s="44"/>
      <c r="FV779" s="21">
        <v>558784</v>
      </c>
      <c r="FW779" s="44">
        <v>54526</v>
      </c>
      <c r="FX779" s="44">
        <v>275539</v>
      </c>
      <c r="FY779" s="44">
        <v>49044</v>
      </c>
      <c r="FZ779" s="44">
        <v>132943</v>
      </c>
      <c r="GA779" s="44">
        <v>41192</v>
      </c>
      <c r="GB779" s="44"/>
      <c r="GC779" s="44">
        <v>146315</v>
      </c>
      <c r="GD779" s="44">
        <v>681207</v>
      </c>
      <c r="GE779" s="44">
        <v>236695</v>
      </c>
      <c r="GF779" s="44">
        <v>158097</v>
      </c>
      <c r="GG779" s="44">
        <v>785883</v>
      </c>
      <c r="GH779" s="44">
        <v>115147</v>
      </c>
      <c r="GI779" s="44">
        <v>217104</v>
      </c>
      <c r="GJ779" s="44">
        <v>345456</v>
      </c>
      <c r="GK779" s="44">
        <v>3114670</v>
      </c>
      <c r="GL779" s="44">
        <v>153144</v>
      </c>
      <c r="GM779" s="44">
        <v>2155402</v>
      </c>
      <c r="GN779" s="44">
        <v>153430</v>
      </c>
      <c r="GO779" s="44">
        <v>32091</v>
      </c>
      <c r="GP779" s="44"/>
      <c r="GQ779" s="44"/>
      <c r="GR779" s="44">
        <v>333844</v>
      </c>
      <c r="GS779" s="44">
        <v>6281243</v>
      </c>
      <c r="GT779" s="44"/>
      <c r="GU779" s="21">
        <v>882201</v>
      </c>
      <c r="GV779" s="44">
        <v>244909</v>
      </c>
      <c r="GW779" s="44">
        <v>30048039</v>
      </c>
      <c r="GX779" s="44"/>
      <c r="GY779" s="44">
        <v>37456392</v>
      </c>
      <c r="GZ779" s="44">
        <v>10711222</v>
      </c>
      <c r="HA779" s="44">
        <v>19878</v>
      </c>
      <c r="HB779" s="44">
        <v>32316779</v>
      </c>
      <c r="HC779" s="44">
        <v>-5591487</v>
      </c>
      <c r="HD779" s="44">
        <v>37456392</v>
      </c>
      <c r="HE779" s="21"/>
      <c r="HF779" s="21"/>
      <c r="HG779" s="21">
        <v>9512695</v>
      </c>
      <c r="HH779" s="21"/>
      <c r="HI779" s="21">
        <v>23632</v>
      </c>
      <c r="HJ779" s="44"/>
      <c r="HK779" s="21">
        <v>952692</v>
      </c>
      <c r="HL779" s="21">
        <v>337581</v>
      </c>
      <c r="HM779" s="21">
        <v>1313905</v>
      </c>
      <c r="HN779" s="21">
        <v>-431704</v>
      </c>
      <c r="HO779" s="21"/>
      <c r="HP779" s="44"/>
      <c r="HQ779" s="47"/>
      <c r="HR779" s="47">
        <v>32156900</v>
      </c>
      <c r="HS779" s="47">
        <v>159879</v>
      </c>
      <c r="HT779" s="47" t="s">
        <v>2289</v>
      </c>
      <c r="HU779" s="47">
        <v>2570693.2799999998</v>
      </c>
      <c r="HV779" s="47">
        <v>4137</v>
      </c>
      <c r="HW779" s="47">
        <v>0</v>
      </c>
      <c r="HX779" s="47">
        <v>9223</v>
      </c>
      <c r="HY779" s="47">
        <v>30157</v>
      </c>
      <c r="HZ779" s="47">
        <v>60697</v>
      </c>
      <c r="IA779" s="47">
        <v>0</v>
      </c>
      <c r="IB779" s="47">
        <v>0</v>
      </c>
      <c r="IC779" s="47">
        <v>0</v>
      </c>
      <c r="ID779">
        <v>3026</v>
      </c>
      <c r="IE779" s="47">
        <v>7769</v>
      </c>
      <c r="IF779">
        <v>7741</v>
      </c>
      <c r="IG779" s="47">
        <v>5453</v>
      </c>
      <c r="IH779" s="47">
        <v>16591</v>
      </c>
      <c r="II779">
        <v>1774</v>
      </c>
      <c r="IJ779">
        <v>7091</v>
      </c>
      <c r="IK779">
        <v>7430</v>
      </c>
      <c r="IL779">
        <v>24503</v>
      </c>
      <c r="IM779">
        <v>185592</v>
      </c>
      <c r="IN779">
        <v>0</v>
      </c>
      <c r="IO779">
        <v>0</v>
      </c>
      <c r="IP779">
        <v>0</v>
      </c>
      <c r="IQ779">
        <v>0</v>
      </c>
      <c r="IR779">
        <v>0</v>
      </c>
      <c r="IS779">
        <v>0</v>
      </c>
      <c r="IT779">
        <v>0</v>
      </c>
      <c r="IU779">
        <v>349790</v>
      </c>
      <c r="IV779">
        <v>0</v>
      </c>
      <c r="IW779">
        <v>489021</v>
      </c>
      <c r="IX779">
        <v>1193202</v>
      </c>
      <c r="IY779">
        <v>1399606</v>
      </c>
      <c r="IZ779">
        <v>0</v>
      </c>
      <c r="JA779">
        <v>0</v>
      </c>
      <c r="JB779">
        <v>0</v>
      </c>
      <c r="JC779">
        <v>95486</v>
      </c>
      <c r="JD779">
        <v>191718</v>
      </c>
      <c r="JE779">
        <v>150546</v>
      </c>
      <c r="JF779">
        <v>101109</v>
      </c>
      <c r="JG779">
        <v>372848</v>
      </c>
      <c r="JH779">
        <v>58835</v>
      </c>
      <c r="JI779">
        <v>160400</v>
      </c>
      <c r="JJ779">
        <v>273143</v>
      </c>
      <c r="JK779">
        <v>961975</v>
      </c>
      <c r="JL779">
        <v>5797679</v>
      </c>
      <c r="JM779">
        <v>0</v>
      </c>
      <c r="JN779">
        <v>0</v>
      </c>
      <c r="JO779">
        <v>0</v>
      </c>
      <c r="JP779">
        <v>0</v>
      </c>
      <c r="JQ779">
        <v>0</v>
      </c>
      <c r="JR779">
        <v>0</v>
      </c>
      <c r="JS779">
        <v>0</v>
      </c>
      <c r="JT779"/>
      <c r="JU779"/>
      <c r="JV779"/>
      <c r="JW779"/>
      <c r="JX779">
        <v>3026</v>
      </c>
      <c r="JY779"/>
      <c r="JZ779"/>
      <c r="KA779"/>
      <c r="KB779"/>
      <c r="KC779"/>
      <c r="KD779">
        <v>95486</v>
      </c>
      <c r="KE779"/>
      <c r="KF779">
        <v>142</v>
      </c>
      <c r="KG779">
        <v>215</v>
      </c>
      <c r="KH779">
        <v>104</v>
      </c>
      <c r="KI779">
        <v>87</v>
      </c>
      <c r="KJ779">
        <v>144</v>
      </c>
      <c r="KK779">
        <v>56</v>
      </c>
      <c r="KL779">
        <v>47</v>
      </c>
      <c r="KM779">
        <v>69</v>
      </c>
      <c r="KN779">
        <v>35</v>
      </c>
      <c r="KO779">
        <v>1</v>
      </c>
      <c r="KP779">
        <v>0</v>
      </c>
      <c r="KQ779">
        <v>0</v>
      </c>
      <c r="KR779">
        <v>0</v>
      </c>
      <c r="KS779">
        <v>1</v>
      </c>
      <c r="KT779">
        <v>0</v>
      </c>
      <c r="KU779">
        <v>1</v>
      </c>
      <c r="KV779">
        <v>0</v>
      </c>
      <c r="KW779">
        <v>0</v>
      </c>
      <c r="KX779">
        <v>0</v>
      </c>
      <c r="KY779">
        <v>0</v>
      </c>
      <c r="KZ779">
        <v>0</v>
      </c>
      <c r="LA779">
        <v>0</v>
      </c>
      <c r="LB779">
        <v>0</v>
      </c>
      <c r="LC779">
        <v>0</v>
      </c>
      <c r="LD779">
        <v>1</v>
      </c>
      <c r="LE779">
        <v>0</v>
      </c>
      <c r="LF779">
        <v>0</v>
      </c>
      <c r="LG779">
        <v>0</v>
      </c>
      <c r="LH779">
        <v>0</v>
      </c>
    </row>
    <row r="780" spans="1:320" s="34" customFormat="1" ht="15" customHeight="1" x14ac:dyDescent="0.25">
      <c r="A780" s="45">
        <v>206364539</v>
      </c>
      <c r="B780" s="45" t="s">
        <v>6044</v>
      </c>
      <c r="C780" s="46">
        <v>45292</v>
      </c>
      <c r="D780" s="46">
        <v>45657</v>
      </c>
      <c r="E780" s="47">
        <v>366</v>
      </c>
      <c r="F780" s="45" t="s">
        <v>883</v>
      </c>
      <c r="G780" s="45" t="s">
        <v>884</v>
      </c>
      <c r="H780" s="45" t="s">
        <v>1448</v>
      </c>
      <c r="I780" s="45" t="s">
        <v>886</v>
      </c>
      <c r="J780" s="45" t="s">
        <v>887</v>
      </c>
      <c r="K780" s="45" t="s">
        <v>1405</v>
      </c>
      <c r="L780" s="45" t="s">
        <v>5757</v>
      </c>
      <c r="M780" s="45" t="s">
        <v>6045</v>
      </c>
      <c r="N780" s="45" t="s">
        <v>6046</v>
      </c>
      <c r="O780" s="45" t="s">
        <v>6047</v>
      </c>
      <c r="P780" s="45" t="s">
        <v>6048</v>
      </c>
      <c r="Q780" s="45" t="s">
        <v>6049</v>
      </c>
      <c r="R780" t="s">
        <v>6050</v>
      </c>
      <c r="S780" s="45" t="s">
        <v>893</v>
      </c>
      <c r="T780"/>
      <c r="U780" s="47">
        <v>59</v>
      </c>
      <c r="V780" s="47">
        <v>59</v>
      </c>
      <c r="W780" s="47" t="s">
        <v>1728</v>
      </c>
      <c r="X780" s="47">
        <v>21594</v>
      </c>
      <c r="Y780" s="47">
        <v>20401</v>
      </c>
      <c r="Z780" s="48">
        <v>221.65</v>
      </c>
      <c r="AA780" s="44">
        <v>469</v>
      </c>
      <c r="AB780" s="44">
        <v>463</v>
      </c>
      <c r="AC780" s="44">
        <v>19113</v>
      </c>
      <c r="AD780" s="44">
        <v>975</v>
      </c>
      <c r="AE780" s="44"/>
      <c r="AF780" s="44"/>
      <c r="AG780" s="44"/>
      <c r="AH780" s="47">
        <v>75</v>
      </c>
      <c r="AI780" s="47">
        <v>238</v>
      </c>
      <c r="AJ780"/>
      <c r="AK780" t="s">
        <v>895</v>
      </c>
      <c r="AL780">
        <v>20401</v>
      </c>
      <c r="AM780"/>
      <c r="AN780"/>
      <c r="AO780"/>
      <c r="AP780"/>
      <c r="AQ780"/>
      <c r="AR780" s="44"/>
      <c r="AS780" s="44"/>
      <c r="AT780" s="44"/>
      <c r="AU780" s="44">
        <v>25334050</v>
      </c>
      <c r="AV780" s="44">
        <v>7282562</v>
      </c>
      <c r="AW780" s="44">
        <v>14380916</v>
      </c>
      <c r="AX780" s="44">
        <v>6403</v>
      </c>
      <c r="AY780" s="44">
        <v>18242099</v>
      </c>
      <c r="AZ780" s="21">
        <v>14214880</v>
      </c>
      <c r="BA780" s="21">
        <v>4027219</v>
      </c>
      <c r="BB780" s="44">
        <v>2</v>
      </c>
      <c r="BC780" s="44"/>
      <c r="BD780" s="44"/>
      <c r="BE780" s="44">
        <v>4027221</v>
      </c>
      <c r="BF780" s="44">
        <v>23860450</v>
      </c>
      <c r="BG780" s="44">
        <v>1218750</v>
      </c>
      <c r="BH780" s="44"/>
      <c r="BI780" s="21"/>
      <c r="BJ780" s="21"/>
      <c r="BK780" s="21">
        <v>93750</v>
      </c>
      <c r="BL780" s="21">
        <v>161100</v>
      </c>
      <c r="BM780" s="21"/>
      <c r="BN780" s="21">
        <v>25334050</v>
      </c>
      <c r="BO780" s="21"/>
      <c r="BP780" s="21"/>
      <c r="BQ780" s="44"/>
      <c r="BR780" s="21"/>
      <c r="BS780" s="44"/>
      <c r="BT780" s="21"/>
      <c r="BU780" s="44"/>
      <c r="BV780" s="21"/>
      <c r="BW780" s="44">
        <v>6923753</v>
      </c>
      <c r="BX780" s="21"/>
      <c r="BY780" s="21">
        <v>305435</v>
      </c>
      <c r="BZ780" s="21"/>
      <c r="CA780" s="44"/>
      <c r="CB780" s="44"/>
      <c r="CC780" s="44"/>
      <c r="CD780" s="44"/>
      <c r="CE780" s="44"/>
      <c r="CF780" s="44"/>
      <c r="CG780" s="44">
        <v>53374</v>
      </c>
      <c r="CH780" s="44"/>
      <c r="CI780" s="21"/>
      <c r="CJ780" s="44"/>
      <c r="CK780" s="21"/>
      <c r="CL780" s="44"/>
      <c r="CM780" s="44">
        <v>0</v>
      </c>
      <c r="CN780" s="44">
        <v>0</v>
      </c>
      <c r="CO780" s="44">
        <v>3135325</v>
      </c>
      <c r="CP780" s="44">
        <v>0</v>
      </c>
      <c r="CQ780" s="21">
        <v>3085890</v>
      </c>
      <c r="CR780" s="44">
        <v>357300</v>
      </c>
      <c r="CS780" s="44">
        <v>589141</v>
      </c>
      <c r="CT780" s="44">
        <v>46652</v>
      </c>
      <c r="CU780" s="44"/>
      <c r="CV780" s="44">
        <v>68254</v>
      </c>
      <c r="CW780" s="21"/>
      <c r="CX780" s="21"/>
      <c r="CY780" s="21"/>
      <c r="CZ780" s="21"/>
      <c r="DA780" s="21"/>
      <c r="DB780" s="21"/>
      <c r="DC780" s="21"/>
      <c r="DD780" s="21"/>
      <c r="DE780" s="44"/>
      <c r="DF780" s="21"/>
      <c r="DG780" s="44"/>
      <c r="DH780" s="21"/>
      <c r="DI780" s="44"/>
      <c r="DJ780" s="44"/>
      <c r="DK780" s="44"/>
      <c r="DL780" s="44"/>
      <c r="DM780" s="21"/>
      <c r="DN780" s="44"/>
      <c r="DO780" s="44"/>
      <c r="DP780" s="44"/>
      <c r="DQ780" s="44"/>
      <c r="DR780" s="44"/>
      <c r="DS780" s="44"/>
      <c r="DT780" s="44"/>
      <c r="DU780" s="44"/>
      <c r="DV780" s="44"/>
      <c r="DW780" s="44"/>
      <c r="DX780" s="44"/>
      <c r="DY780" s="44"/>
      <c r="DZ780" s="44"/>
      <c r="EA780" s="44"/>
      <c r="EB780" s="21"/>
      <c r="EC780" s="44">
        <v>13538172</v>
      </c>
      <c r="ED780" s="44"/>
      <c r="EE780" s="21">
        <v>665498</v>
      </c>
      <c r="EF780" s="44"/>
      <c r="EG780" s="21"/>
      <c r="EH780" s="44"/>
      <c r="EI780" s="21">
        <v>-1078</v>
      </c>
      <c r="EJ780" s="44"/>
      <c r="EK780" s="44"/>
      <c r="EL780" s="21"/>
      <c r="EM780" s="44">
        <v>178324</v>
      </c>
      <c r="EN780" s="44"/>
      <c r="EO780" s="44"/>
      <c r="EP780" s="21"/>
      <c r="EQ780" s="21"/>
      <c r="ER780" s="21"/>
      <c r="ES780" s="21"/>
      <c r="ET780" s="44"/>
      <c r="EU780" s="21"/>
      <c r="EV780" s="44"/>
      <c r="EW780" s="21"/>
      <c r="EX780" s="44"/>
      <c r="EY780" s="44"/>
      <c r="EZ780" s="21"/>
      <c r="FA780" s="21"/>
      <c r="FB780" s="44"/>
      <c r="FC780" s="44"/>
      <c r="FD780" s="21"/>
      <c r="FE780" s="112"/>
      <c r="FF780" s="44"/>
      <c r="FG780" s="44">
        <v>6288782</v>
      </c>
      <c r="FH780" s="44">
        <v>1688361</v>
      </c>
      <c r="FI780" s="44">
        <v>6237737</v>
      </c>
      <c r="FJ780" s="44">
        <v>243304</v>
      </c>
      <c r="FK780" s="44">
        <v>4299450</v>
      </c>
      <c r="FL780" s="44"/>
      <c r="FM780" s="44"/>
      <c r="FN780" s="44"/>
      <c r="FO780" s="44"/>
      <c r="FP780" s="44"/>
      <c r="FQ780" s="44"/>
      <c r="FR780" s="44"/>
      <c r="FS780" s="44"/>
      <c r="FT780" s="44">
        <v>50</v>
      </c>
      <c r="FU780" s="44"/>
      <c r="FV780" s="21">
        <v>718543</v>
      </c>
      <c r="FW780" s="44"/>
      <c r="FX780" s="44">
        <v>616830</v>
      </c>
      <c r="FY780" s="44">
        <v>95474</v>
      </c>
      <c r="FZ780" s="44">
        <v>551447</v>
      </c>
      <c r="GA780" s="44">
        <v>40767</v>
      </c>
      <c r="GB780" s="44"/>
      <c r="GC780" s="44">
        <v>253520</v>
      </c>
      <c r="GD780" s="44">
        <v>502531</v>
      </c>
      <c r="GE780" s="44">
        <v>401153</v>
      </c>
      <c r="GF780" s="44">
        <v>48808</v>
      </c>
      <c r="GG780" s="44">
        <v>809780</v>
      </c>
      <c r="GH780" s="44">
        <v>87881</v>
      </c>
      <c r="GI780" s="44">
        <v>87710</v>
      </c>
      <c r="GJ780" s="44">
        <v>228934</v>
      </c>
      <c r="GK780" s="44">
        <v>3835381</v>
      </c>
      <c r="GL780" s="44">
        <v>42447</v>
      </c>
      <c r="GM780" s="44">
        <v>1106009</v>
      </c>
      <c r="GN780" s="44">
        <v>132088</v>
      </c>
      <c r="GO780" s="44">
        <v>17433</v>
      </c>
      <c r="GP780" s="44">
        <v>5214</v>
      </c>
      <c r="GQ780" s="44">
        <v>8041</v>
      </c>
      <c r="GR780" s="44">
        <v>325389</v>
      </c>
      <c r="GS780" s="44">
        <v>11572015</v>
      </c>
      <c r="GT780" s="44"/>
      <c r="GU780" s="21">
        <v>153448</v>
      </c>
      <c r="GV780" s="44"/>
      <c r="GW780" s="44"/>
      <c r="GX780" s="44">
        <v>60000</v>
      </c>
      <c r="GY780" s="44">
        <v>11785463</v>
      </c>
      <c r="GZ780" s="44">
        <v>920941</v>
      </c>
      <c r="HA780" s="44"/>
      <c r="HB780" s="44"/>
      <c r="HC780" s="44">
        <v>10864522</v>
      </c>
      <c r="HD780" s="44">
        <v>11785463</v>
      </c>
      <c r="HE780" s="21">
        <v>9209219</v>
      </c>
      <c r="HF780" s="21"/>
      <c r="HG780" s="21"/>
      <c r="HH780" s="21"/>
      <c r="HI780" s="21">
        <v>0</v>
      </c>
      <c r="HJ780" s="44"/>
      <c r="HK780" s="21">
        <v>16433</v>
      </c>
      <c r="HL780" s="21">
        <v>241043</v>
      </c>
      <c r="HM780" s="21">
        <v>257476</v>
      </c>
      <c r="HN780" s="21">
        <v>-104028</v>
      </c>
      <c r="HO780" s="21"/>
      <c r="HP780" s="44"/>
      <c r="HQ780" s="47"/>
      <c r="HR780" s="47"/>
      <c r="HS780" s="47"/>
      <c r="HT780" s="47" t="s">
        <v>1759</v>
      </c>
      <c r="HU780" s="47">
        <v>0</v>
      </c>
      <c r="HV780" s="47">
        <v>2019</v>
      </c>
      <c r="HW780" s="47">
        <v>0</v>
      </c>
      <c r="HX780" s="47">
        <v>8606</v>
      </c>
      <c r="HY780" s="47">
        <v>26601</v>
      </c>
      <c r="HZ780" s="47">
        <v>50431</v>
      </c>
      <c r="IA780" s="47">
        <v>0</v>
      </c>
      <c r="IB780" s="47">
        <v>0</v>
      </c>
      <c r="IC780" s="47">
        <v>0</v>
      </c>
      <c r="ID780">
        <v>25090</v>
      </c>
      <c r="IE780" s="47">
        <v>2000</v>
      </c>
      <c r="IF780">
        <v>14688</v>
      </c>
      <c r="IG780" s="47">
        <v>1417</v>
      </c>
      <c r="IH780" s="47">
        <v>17374</v>
      </c>
      <c r="II780">
        <v>1714</v>
      </c>
      <c r="IJ780">
        <v>2660</v>
      </c>
      <c r="IK780">
        <v>3009</v>
      </c>
      <c r="IL780">
        <v>15007</v>
      </c>
      <c r="IM780">
        <v>170616</v>
      </c>
      <c r="IN780">
        <v>0</v>
      </c>
      <c r="IO780">
        <v>0</v>
      </c>
      <c r="IP780">
        <v>0</v>
      </c>
      <c r="IQ780">
        <v>245</v>
      </c>
      <c r="IR780">
        <v>0</v>
      </c>
      <c r="IS780">
        <v>0</v>
      </c>
      <c r="IT780">
        <v>245</v>
      </c>
      <c r="IU780">
        <v>214618</v>
      </c>
      <c r="IV780">
        <v>0</v>
      </c>
      <c r="IW780">
        <v>506176</v>
      </c>
      <c r="IX780">
        <v>1017402</v>
      </c>
      <c r="IY780">
        <v>1146917</v>
      </c>
      <c r="IZ780">
        <v>0</v>
      </c>
      <c r="JA780">
        <v>0</v>
      </c>
      <c r="JB780">
        <v>0</v>
      </c>
      <c r="JC780">
        <v>1112082</v>
      </c>
      <c r="JD780">
        <v>75225</v>
      </c>
      <c r="JE780">
        <v>273908</v>
      </c>
      <c r="JF780">
        <v>24716</v>
      </c>
      <c r="JG780">
        <v>388119</v>
      </c>
      <c r="JH780">
        <v>64901</v>
      </c>
      <c r="JI780">
        <v>53435</v>
      </c>
      <c r="JJ780">
        <v>165354</v>
      </c>
      <c r="JK780">
        <v>1245929</v>
      </c>
      <c r="JL780">
        <v>6288782</v>
      </c>
      <c r="JM780">
        <v>0</v>
      </c>
      <c r="JN780">
        <v>0</v>
      </c>
      <c r="JO780">
        <v>0</v>
      </c>
      <c r="JP780">
        <v>5526</v>
      </c>
      <c r="JQ780">
        <v>0</v>
      </c>
      <c r="JR780">
        <v>0</v>
      </c>
      <c r="JS780">
        <v>5526</v>
      </c>
      <c r="JT780"/>
      <c r="JU780"/>
      <c r="JV780"/>
      <c r="JW780"/>
      <c r="JX780"/>
      <c r="JY780">
        <v>25090</v>
      </c>
      <c r="JZ780"/>
      <c r="KA780"/>
      <c r="KB780"/>
      <c r="KC780"/>
      <c r="KD780"/>
      <c r="KE780">
        <v>1112082</v>
      </c>
      <c r="KF780">
        <v>111</v>
      </c>
      <c r="KG780">
        <v>190</v>
      </c>
      <c r="KH780">
        <v>71</v>
      </c>
      <c r="KI780">
        <v>77</v>
      </c>
      <c r="KJ780">
        <v>139</v>
      </c>
      <c r="KK780">
        <v>47</v>
      </c>
      <c r="KL780">
        <v>35</v>
      </c>
      <c r="KM780">
        <v>56</v>
      </c>
      <c r="KN780">
        <v>23</v>
      </c>
      <c r="KO780">
        <v>1</v>
      </c>
      <c r="KP780">
        <v>0</v>
      </c>
      <c r="KQ780">
        <v>0</v>
      </c>
      <c r="KR780">
        <v>1</v>
      </c>
      <c r="KS780">
        <v>0</v>
      </c>
      <c r="KT780">
        <v>0</v>
      </c>
      <c r="KU780">
        <v>1</v>
      </c>
      <c r="KV780">
        <v>0</v>
      </c>
      <c r="KW780">
        <v>0</v>
      </c>
      <c r="KX780">
        <v>0</v>
      </c>
      <c r="KY780">
        <v>0</v>
      </c>
      <c r="KZ780">
        <v>0</v>
      </c>
      <c r="LA780">
        <v>0</v>
      </c>
      <c r="LB780">
        <v>0</v>
      </c>
      <c r="LC780">
        <v>0</v>
      </c>
      <c r="LD780">
        <v>1</v>
      </c>
      <c r="LE780">
        <v>0</v>
      </c>
      <c r="LF780">
        <v>0</v>
      </c>
      <c r="LG780">
        <v>0</v>
      </c>
      <c r="LH780">
        <v>0</v>
      </c>
    </row>
    <row r="781" spans="1:320" s="34" customFormat="1" ht="15" customHeight="1" x14ac:dyDescent="0.25">
      <c r="A781" s="45">
        <v>206370655</v>
      </c>
      <c r="B781" s="45" t="s">
        <v>6051</v>
      </c>
      <c r="C781" s="46">
        <v>45292</v>
      </c>
      <c r="D781" s="46">
        <v>45657</v>
      </c>
      <c r="E781" s="47">
        <v>366</v>
      </c>
      <c r="F781" s="45" t="s">
        <v>883</v>
      </c>
      <c r="G781" s="45" t="s">
        <v>884</v>
      </c>
      <c r="H781" s="45" t="s">
        <v>1454</v>
      </c>
      <c r="I781" s="45" t="s">
        <v>886</v>
      </c>
      <c r="J781" s="45" t="s">
        <v>887</v>
      </c>
      <c r="K781" s="45" t="s">
        <v>1455</v>
      </c>
      <c r="L781" s="45" t="s">
        <v>6052</v>
      </c>
      <c r="M781" s="45" t="s">
        <v>6053</v>
      </c>
      <c r="N781" s="45" t="s">
        <v>6054</v>
      </c>
      <c r="O781" s="45" t="s">
        <v>1479</v>
      </c>
      <c r="P781" s="45" t="s">
        <v>6055</v>
      </c>
      <c r="Q781" s="45" t="s">
        <v>6056</v>
      </c>
      <c r="R781" t="s">
        <v>6057</v>
      </c>
      <c r="S781" s="45" t="s">
        <v>893</v>
      </c>
      <c r="T781" t="s">
        <v>2730</v>
      </c>
      <c r="U781" s="47">
        <v>53</v>
      </c>
      <c r="V781" s="47">
        <v>53</v>
      </c>
      <c r="W781" s="47" t="s">
        <v>1728</v>
      </c>
      <c r="X781" s="47">
        <v>19398</v>
      </c>
      <c r="Y781" s="47">
        <v>17444</v>
      </c>
      <c r="Z781" s="48">
        <v>198.27</v>
      </c>
      <c r="AA781" s="44">
        <v>379</v>
      </c>
      <c r="AB781" s="44">
        <v>376</v>
      </c>
      <c r="AC781" s="44">
        <v>3268</v>
      </c>
      <c r="AD781" s="44">
        <v>4542</v>
      </c>
      <c r="AE781" s="44">
        <v>294</v>
      </c>
      <c r="AF781" s="44">
        <v>7249</v>
      </c>
      <c r="AG781" s="44"/>
      <c r="AH781" s="47">
        <v>102</v>
      </c>
      <c r="AI781" s="47">
        <v>44</v>
      </c>
      <c r="AJ781">
        <v>1945</v>
      </c>
      <c r="AK781" t="s">
        <v>895</v>
      </c>
      <c r="AL781">
        <v>17444</v>
      </c>
      <c r="AM781"/>
      <c r="AN781"/>
      <c r="AO781"/>
      <c r="AP781"/>
      <c r="AQ781"/>
      <c r="AR781" s="44"/>
      <c r="AS781" s="44"/>
      <c r="AT781" s="44"/>
      <c r="AU781" s="44">
        <v>6256825</v>
      </c>
      <c r="AV781" s="44">
        <v>3735731</v>
      </c>
      <c r="AW781" s="44">
        <v>-1068757</v>
      </c>
      <c r="AX781" s="44">
        <v>202</v>
      </c>
      <c r="AY781" s="44">
        <v>11061515</v>
      </c>
      <c r="AZ781" s="21">
        <v>8663337</v>
      </c>
      <c r="BA781" s="21">
        <v>2398178</v>
      </c>
      <c r="BB781" s="44">
        <v>1974</v>
      </c>
      <c r="BC781" s="44">
        <v>504032</v>
      </c>
      <c r="BD781" s="44"/>
      <c r="BE781" s="44">
        <v>1896120</v>
      </c>
      <c r="BF781" s="44">
        <v>1216500</v>
      </c>
      <c r="BG781" s="44">
        <v>1610750</v>
      </c>
      <c r="BH781" s="44">
        <v>101219</v>
      </c>
      <c r="BI781" s="21">
        <v>2546101</v>
      </c>
      <c r="BJ781" s="21"/>
      <c r="BK781" s="21">
        <v>33300</v>
      </c>
      <c r="BL781" s="21">
        <v>12018</v>
      </c>
      <c r="BM781" s="21">
        <v>736937</v>
      </c>
      <c r="BN781" s="21">
        <v>6256825</v>
      </c>
      <c r="BO781" s="21"/>
      <c r="BP781" s="21"/>
      <c r="BQ781" s="44"/>
      <c r="BR781" s="21"/>
      <c r="BS781" s="44"/>
      <c r="BT781" s="21"/>
      <c r="BU781" s="44"/>
      <c r="BV781" s="21"/>
      <c r="BW781" s="44">
        <v>1113607</v>
      </c>
      <c r="BX781" s="21"/>
      <c r="BY781" s="21">
        <v>1333656</v>
      </c>
      <c r="BZ781" s="21"/>
      <c r="CA781" s="44">
        <v>3816</v>
      </c>
      <c r="CB781" s="44"/>
      <c r="CC781" s="44">
        <v>983220</v>
      </c>
      <c r="CD781" s="44"/>
      <c r="CE781" s="44"/>
      <c r="CF781" s="44"/>
      <c r="CG781" s="44">
        <v>27574</v>
      </c>
      <c r="CH781" s="44"/>
      <c r="CI781" s="21"/>
      <c r="CJ781" s="44"/>
      <c r="CK781" s="21">
        <v>273858</v>
      </c>
      <c r="CL781" s="44"/>
      <c r="CM781" s="44">
        <v>84178</v>
      </c>
      <c r="CN781" s="44">
        <v>10721</v>
      </c>
      <c r="CO781" s="44">
        <v>1194390</v>
      </c>
      <c r="CP781" s="44">
        <v>0</v>
      </c>
      <c r="CQ781" s="21">
        <v>1177605</v>
      </c>
      <c r="CR781" s="44">
        <v>376065</v>
      </c>
      <c r="CS781" s="44">
        <v>784094</v>
      </c>
      <c r="CT781" s="44">
        <v>59622</v>
      </c>
      <c r="CU781" s="44"/>
      <c r="CV781" s="44">
        <v>49056</v>
      </c>
      <c r="CW781" s="21"/>
      <c r="CX781" s="21"/>
      <c r="CY781" s="21"/>
      <c r="CZ781" s="21"/>
      <c r="DA781" s="21"/>
      <c r="DB781" s="21"/>
      <c r="DC781" s="21"/>
      <c r="DD781" s="21"/>
      <c r="DE781" s="44"/>
      <c r="DF781" s="21"/>
      <c r="DG781" s="44"/>
      <c r="DH781" s="21"/>
      <c r="DI781" s="44"/>
      <c r="DJ781" s="44"/>
      <c r="DK781" s="44"/>
      <c r="DL781" s="44"/>
      <c r="DM781" s="21"/>
      <c r="DN781" s="44"/>
      <c r="DO781" s="44"/>
      <c r="DP781" s="44"/>
      <c r="DQ781" s="44"/>
      <c r="DR781" s="44"/>
      <c r="DS781" s="44"/>
      <c r="DT781" s="44"/>
      <c r="DU781" s="44"/>
      <c r="DV781" s="44"/>
      <c r="DW781" s="44">
        <v>-4025</v>
      </c>
      <c r="DX781" s="44"/>
      <c r="DY781" s="44">
        <v>4025</v>
      </c>
      <c r="DZ781" s="44"/>
      <c r="EA781" s="44"/>
      <c r="EB781" s="21"/>
      <c r="EC781" s="44">
        <v>-443369</v>
      </c>
      <c r="ED781" s="44"/>
      <c r="EE781" s="21">
        <v>-317106</v>
      </c>
      <c r="EF781" s="44"/>
      <c r="EG781" s="21">
        <v>15253</v>
      </c>
      <c r="EH781" s="44"/>
      <c r="EI781" s="21">
        <v>-42542</v>
      </c>
      <c r="EJ781" s="44"/>
      <c r="EK781" s="44"/>
      <c r="EL781" s="21"/>
      <c r="EM781" s="44">
        <v>-2786</v>
      </c>
      <c r="EN781" s="44"/>
      <c r="EO781" s="44">
        <v>-278031</v>
      </c>
      <c r="EP781" s="21"/>
      <c r="EQ781" s="21"/>
      <c r="ER781" s="21"/>
      <c r="ES781" s="21"/>
      <c r="ET781" s="44"/>
      <c r="EU781" s="21"/>
      <c r="EV781" s="44"/>
      <c r="EW781" s="21"/>
      <c r="EX781" s="44"/>
      <c r="EY781" s="44"/>
      <c r="EZ781" s="21"/>
      <c r="FA781" s="21"/>
      <c r="FB781" s="44"/>
      <c r="FC781" s="44">
        <v>-176</v>
      </c>
      <c r="FD781" s="21"/>
      <c r="FE781" s="112"/>
      <c r="FF781" s="44"/>
      <c r="FG781" s="44">
        <v>4608697</v>
      </c>
      <c r="FH781" s="44">
        <v>1177962</v>
      </c>
      <c r="FI781" s="44">
        <v>2876678</v>
      </c>
      <c r="FJ781" s="44">
        <v>233752</v>
      </c>
      <c r="FK781" s="44">
        <v>2831657</v>
      </c>
      <c r="FL781" s="44"/>
      <c r="FM781" s="44"/>
      <c r="FN781" s="44"/>
      <c r="FO781" s="44"/>
      <c r="FP781" s="44"/>
      <c r="FQ781" s="44"/>
      <c r="FR781" s="44"/>
      <c r="FS781" s="44"/>
      <c r="FT781" s="44">
        <v>31435</v>
      </c>
      <c r="FU781" s="44">
        <v>1042</v>
      </c>
      <c r="FV781" s="21">
        <v>547056</v>
      </c>
      <c r="FW781" s="44">
        <v>468</v>
      </c>
      <c r="FX781" s="44">
        <v>392166</v>
      </c>
      <c r="FY781" s="44">
        <v>103646</v>
      </c>
      <c r="FZ781" s="44">
        <v>245981</v>
      </c>
      <c r="GA781" s="44">
        <v>41344</v>
      </c>
      <c r="GB781" s="44"/>
      <c r="GC781" s="44">
        <v>26373</v>
      </c>
      <c r="GD781" s="44">
        <v>249567</v>
      </c>
      <c r="GE781" s="44">
        <v>186536</v>
      </c>
      <c r="GF781" s="44">
        <v>77463</v>
      </c>
      <c r="GG781" s="44">
        <v>536053</v>
      </c>
      <c r="GH781" s="44">
        <v>456190</v>
      </c>
      <c r="GI781" s="44">
        <v>76010</v>
      </c>
      <c r="GJ781" s="44">
        <v>103478</v>
      </c>
      <c r="GK781" s="44">
        <v>2056894</v>
      </c>
      <c r="GL781" s="44">
        <v>124849</v>
      </c>
      <c r="GM781" s="44">
        <v>250199</v>
      </c>
      <c r="GN781" s="44">
        <v>23932</v>
      </c>
      <c r="GO781" s="44">
        <v>8444</v>
      </c>
      <c r="GP781" s="44"/>
      <c r="GQ781" s="44">
        <v>174</v>
      </c>
      <c r="GR781" s="44">
        <v>292380</v>
      </c>
      <c r="GS781" s="44">
        <v>1406929</v>
      </c>
      <c r="GT781" s="44"/>
      <c r="GU781" s="21">
        <v>424368</v>
      </c>
      <c r="GV781" s="44"/>
      <c r="GW781" s="44">
        <v>17345472</v>
      </c>
      <c r="GX781" s="44"/>
      <c r="GY781" s="44">
        <v>19176769</v>
      </c>
      <c r="GZ781" s="44">
        <v>958516</v>
      </c>
      <c r="HA781" s="44">
        <v>1611749</v>
      </c>
      <c r="HB781" s="44"/>
      <c r="HC781" s="44">
        <v>16606504</v>
      </c>
      <c r="HD781" s="44">
        <v>19176769</v>
      </c>
      <c r="HE781" s="21"/>
      <c r="HF781" s="21">
        <v>15732294</v>
      </c>
      <c r="HG781" s="21"/>
      <c r="HH781" s="21"/>
      <c r="HI781" s="21">
        <v>192984</v>
      </c>
      <c r="HJ781" s="44"/>
      <c r="HK781" s="21">
        <v>381696</v>
      </c>
      <c r="HL781" s="21">
        <v>821269</v>
      </c>
      <c r="HM781" s="21">
        <v>1395949</v>
      </c>
      <c r="HN781" s="21">
        <v>-971581</v>
      </c>
      <c r="HO781" s="21"/>
      <c r="HP781" s="44"/>
      <c r="HQ781" s="47"/>
      <c r="HR781" s="47"/>
      <c r="HS781" s="47"/>
      <c r="HT781" s="47" t="s">
        <v>1759</v>
      </c>
      <c r="HU781" s="47">
        <v>0</v>
      </c>
      <c r="HV781" s="47">
        <v>2151</v>
      </c>
      <c r="HW781" s="47">
        <v>0</v>
      </c>
      <c r="HX781" s="47">
        <v>3360</v>
      </c>
      <c r="HY781" s="47">
        <v>16862</v>
      </c>
      <c r="HZ781" s="47">
        <v>40428</v>
      </c>
      <c r="IA781" s="47">
        <v>0</v>
      </c>
      <c r="IB781" s="47">
        <v>0</v>
      </c>
      <c r="IC781" s="47">
        <v>0</v>
      </c>
      <c r="ID781">
        <v>18413</v>
      </c>
      <c r="IE781" s="47">
        <v>1795</v>
      </c>
      <c r="IF781">
        <v>6399</v>
      </c>
      <c r="IG781" s="47">
        <v>2333</v>
      </c>
      <c r="IH781" s="47">
        <v>13129</v>
      </c>
      <c r="II781">
        <v>9042</v>
      </c>
      <c r="IJ781">
        <v>2310</v>
      </c>
      <c r="IK781">
        <v>1433</v>
      </c>
      <c r="IL781">
        <v>7604</v>
      </c>
      <c r="IM781">
        <v>125259</v>
      </c>
      <c r="IN781">
        <v>0</v>
      </c>
      <c r="IO781">
        <v>0</v>
      </c>
      <c r="IP781">
        <v>27</v>
      </c>
      <c r="IQ781">
        <v>299</v>
      </c>
      <c r="IR781">
        <v>0</v>
      </c>
      <c r="IS781">
        <v>0</v>
      </c>
      <c r="IT781">
        <v>326</v>
      </c>
      <c r="IU781">
        <v>148315</v>
      </c>
      <c r="IV781">
        <v>0</v>
      </c>
      <c r="IW781">
        <v>192323</v>
      </c>
      <c r="IX781">
        <v>839264</v>
      </c>
      <c r="IY781">
        <v>934702</v>
      </c>
      <c r="IZ781">
        <v>0</v>
      </c>
      <c r="JA781">
        <v>0</v>
      </c>
      <c r="JB781">
        <v>0</v>
      </c>
      <c r="JC781">
        <v>804242</v>
      </c>
      <c r="JD781">
        <v>54418</v>
      </c>
      <c r="JE781">
        <v>122879</v>
      </c>
      <c r="JF781">
        <v>42261</v>
      </c>
      <c r="JG781">
        <v>286562</v>
      </c>
      <c r="JH781">
        <v>339651</v>
      </c>
      <c r="JI781">
        <v>55462</v>
      </c>
      <c r="JJ781">
        <v>83379</v>
      </c>
      <c r="JK781">
        <v>705239</v>
      </c>
      <c r="JL781">
        <v>4608697</v>
      </c>
      <c r="JM781">
        <v>0</v>
      </c>
      <c r="JN781">
        <v>0</v>
      </c>
      <c r="JO781">
        <v>1560</v>
      </c>
      <c r="JP781">
        <v>10488</v>
      </c>
      <c r="JQ781">
        <v>0</v>
      </c>
      <c r="JR781">
        <v>0</v>
      </c>
      <c r="JS781">
        <v>12048</v>
      </c>
      <c r="JT781"/>
      <c r="JU781"/>
      <c r="JV781"/>
      <c r="JW781"/>
      <c r="JX781"/>
      <c r="JY781">
        <v>18413</v>
      </c>
      <c r="JZ781"/>
      <c r="KA781"/>
      <c r="KB781"/>
      <c r="KC781"/>
      <c r="KD781"/>
      <c r="KE781">
        <v>804242</v>
      </c>
      <c r="KF781">
        <v>77</v>
      </c>
      <c r="KG781">
        <v>107</v>
      </c>
      <c r="KH781">
        <v>50</v>
      </c>
      <c r="KI781">
        <v>52</v>
      </c>
      <c r="KJ781">
        <v>75</v>
      </c>
      <c r="KK781">
        <v>31</v>
      </c>
      <c r="KL781">
        <v>25</v>
      </c>
      <c r="KM781">
        <v>35</v>
      </c>
      <c r="KN781">
        <v>16</v>
      </c>
      <c r="KO781">
        <v>1</v>
      </c>
      <c r="KP781">
        <v>0</v>
      </c>
      <c r="KQ781">
        <v>0</v>
      </c>
      <c r="KR781">
        <v>1</v>
      </c>
      <c r="KS781">
        <v>0</v>
      </c>
      <c r="KT781">
        <v>0</v>
      </c>
      <c r="KU781">
        <v>1</v>
      </c>
      <c r="KV781">
        <v>0</v>
      </c>
      <c r="KW781">
        <v>0</v>
      </c>
      <c r="KX781">
        <v>0</v>
      </c>
      <c r="KY781">
        <v>0</v>
      </c>
      <c r="KZ781">
        <v>0</v>
      </c>
      <c r="LA781">
        <v>0</v>
      </c>
      <c r="LB781">
        <v>0</v>
      </c>
      <c r="LC781">
        <v>0</v>
      </c>
      <c r="LD781">
        <v>1</v>
      </c>
      <c r="LE781">
        <v>0</v>
      </c>
      <c r="LF781">
        <v>0</v>
      </c>
      <c r="LG781">
        <v>0</v>
      </c>
      <c r="LH781">
        <v>0</v>
      </c>
    </row>
    <row r="782" spans="1:320" s="34" customFormat="1" ht="15" customHeight="1" x14ac:dyDescent="0.25">
      <c r="A782" s="45">
        <v>206370659</v>
      </c>
      <c r="B782" s="45" t="s">
        <v>6058</v>
      </c>
      <c r="C782" s="46">
        <v>45292</v>
      </c>
      <c r="D782" s="46">
        <v>45657</v>
      </c>
      <c r="E782" s="47">
        <v>366</v>
      </c>
      <c r="F782" s="45" t="s">
        <v>883</v>
      </c>
      <c r="G782" s="45" t="s">
        <v>884</v>
      </c>
      <c r="H782" s="45" t="s">
        <v>1454</v>
      </c>
      <c r="I782" s="45" t="s">
        <v>886</v>
      </c>
      <c r="J782" s="45" t="s">
        <v>887</v>
      </c>
      <c r="K782" s="45" t="s">
        <v>1455</v>
      </c>
      <c r="L782" s="45" t="s">
        <v>6059</v>
      </c>
      <c r="M782" s="45" t="s">
        <v>6060</v>
      </c>
      <c r="N782" s="45" t="s">
        <v>6061</v>
      </c>
      <c r="O782" s="45" t="s">
        <v>6062</v>
      </c>
      <c r="P782" s="45" t="s">
        <v>6063</v>
      </c>
      <c r="Q782" s="45" t="s">
        <v>6064</v>
      </c>
      <c r="R782" t="s">
        <v>6065</v>
      </c>
      <c r="S782" s="45" t="s">
        <v>893</v>
      </c>
      <c r="T782"/>
      <c r="U782" s="47">
        <v>180</v>
      </c>
      <c r="V782" s="47">
        <v>180</v>
      </c>
      <c r="W782" s="47" t="s">
        <v>913</v>
      </c>
      <c r="X782" s="47">
        <v>65880</v>
      </c>
      <c r="Y782" s="47">
        <v>63508</v>
      </c>
      <c r="Z782" s="48">
        <v>220.51</v>
      </c>
      <c r="AA782" s="44">
        <v>663</v>
      </c>
      <c r="AB782" s="44">
        <v>660</v>
      </c>
      <c r="AC782" s="44">
        <v>5129</v>
      </c>
      <c r="AD782" s="44">
        <v>9255</v>
      </c>
      <c r="AE782" s="44">
        <v>3981</v>
      </c>
      <c r="AF782" s="44">
        <v>38349</v>
      </c>
      <c r="AG782" s="44"/>
      <c r="AH782" s="47"/>
      <c r="AI782" s="47">
        <v>154</v>
      </c>
      <c r="AJ782">
        <v>6640</v>
      </c>
      <c r="AK782" t="s">
        <v>895</v>
      </c>
      <c r="AL782">
        <v>63508</v>
      </c>
      <c r="AM782"/>
      <c r="AN782"/>
      <c r="AO782"/>
      <c r="AP782"/>
      <c r="AQ782"/>
      <c r="AR782" s="44"/>
      <c r="AS782" s="44"/>
      <c r="AT782" s="44"/>
      <c r="AU782" s="44">
        <v>35363810</v>
      </c>
      <c r="AV782" s="44">
        <v>6294660</v>
      </c>
      <c r="AW782" s="44">
        <v>15882969</v>
      </c>
      <c r="AX782" s="44">
        <v>23069</v>
      </c>
      <c r="AY782" s="44">
        <v>25798570</v>
      </c>
      <c r="AZ782" s="21">
        <v>24587489</v>
      </c>
      <c r="BA782" s="21">
        <v>1211081</v>
      </c>
      <c r="BB782" s="44">
        <v>-2</v>
      </c>
      <c r="BC782" s="44"/>
      <c r="BD782" s="44"/>
      <c r="BE782" s="44">
        <v>1211079</v>
      </c>
      <c r="BF782" s="44">
        <v>6411250</v>
      </c>
      <c r="BG782" s="44">
        <v>11568750</v>
      </c>
      <c r="BH782" s="44">
        <v>1313730</v>
      </c>
      <c r="BI782" s="21">
        <v>12655170</v>
      </c>
      <c r="BJ782" s="21"/>
      <c r="BK782" s="21"/>
      <c r="BL782" s="21">
        <v>50820</v>
      </c>
      <c r="BM782" s="21">
        <v>3364090</v>
      </c>
      <c r="BN782" s="21">
        <v>35363810</v>
      </c>
      <c r="BO782" s="21"/>
      <c r="BP782" s="21"/>
      <c r="BQ782" s="44"/>
      <c r="BR782" s="21"/>
      <c r="BS782" s="44"/>
      <c r="BT782" s="21"/>
      <c r="BU782" s="44"/>
      <c r="BV782" s="21"/>
      <c r="BW782" s="44">
        <v>2374575</v>
      </c>
      <c r="BX782" s="21"/>
      <c r="BY782" s="21">
        <v>3565978</v>
      </c>
      <c r="BZ782" s="21"/>
      <c r="CA782" s="44">
        <v>45695</v>
      </c>
      <c r="CB782" s="44"/>
      <c r="CC782" s="44">
        <v>36911</v>
      </c>
      <c r="CD782" s="44"/>
      <c r="CE782" s="44"/>
      <c r="CF782" s="44"/>
      <c r="CG782" s="44"/>
      <c r="CH782" s="44"/>
      <c r="CI782" s="21">
        <v>8274</v>
      </c>
      <c r="CJ782" s="44"/>
      <c r="CK782" s="21">
        <v>263227</v>
      </c>
      <c r="CL782" s="44"/>
      <c r="CM782" s="44">
        <v>0</v>
      </c>
      <c r="CN782" s="44">
        <v>0</v>
      </c>
      <c r="CO782" s="44">
        <v>2376700</v>
      </c>
      <c r="CP782" s="44">
        <v>0</v>
      </c>
      <c r="CQ782" s="21">
        <v>1735100</v>
      </c>
      <c r="CR782" s="44">
        <v>428950</v>
      </c>
      <c r="CS782" s="44">
        <v>1563978</v>
      </c>
      <c r="CT782" s="44">
        <v>117538</v>
      </c>
      <c r="CU782" s="44"/>
      <c r="CV782" s="44">
        <v>72394</v>
      </c>
      <c r="CW782" s="21"/>
      <c r="CX782" s="21"/>
      <c r="CY782" s="21"/>
      <c r="CZ782" s="21"/>
      <c r="DA782" s="21"/>
      <c r="DB782" s="21"/>
      <c r="DC782" s="21"/>
      <c r="DD782" s="21"/>
      <c r="DE782" s="44"/>
      <c r="DF782" s="21"/>
      <c r="DG782" s="44"/>
      <c r="DH782" s="21"/>
      <c r="DI782" s="44"/>
      <c r="DJ782" s="44"/>
      <c r="DK782" s="44"/>
      <c r="DL782" s="44"/>
      <c r="DM782" s="21"/>
      <c r="DN782" s="44"/>
      <c r="DO782" s="44"/>
      <c r="DP782" s="44"/>
      <c r="DQ782" s="44"/>
      <c r="DR782" s="44"/>
      <c r="DS782" s="44"/>
      <c r="DT782" s="44"/>
      <c r="DU782" s="44"/>
      <c r="DV782" s="44"/>
      <c r="DW782" s="44"/>
      <c r="DX782" s="44"/>
      <c r="DY782" s="44"/>
      <c r="DZ782" s="44"/>
      <c r="EA782" s="44"/>
      <c r="EB782" s="21"/>
      <c r="EC782" s="44">
        <v>4038214</v>
      </c>
      <c r="ED782" s="44"/>
      <c r="EE782" s="21">
        <v>7542536</v>
      </c>
      <c r="EF782" s="44"/>
      <c r="EG782" s="21">
        <v>-494709</v>
      </c>
      <c r="EH782" s="44"/>
      <c r="EI782" s="21">
        <v>2393167</v>
      </c>
      <c r="EJ782" s="44"/>
      <c r="EK782" s="44"/>
      <c r="EL782" s="21"/>
      <c r="EM782" s="44"/>
      <c r="EN782" s="44"/>
      <c r="EO782" s="44">
        <v>2403761</v>
      </c>
      <c r="EP782" s="21"/>
      <c r="EQ782" s="21"/>
      <c r="ER782" s="21"/>
      <c r="ES782" s="21"/>
      <c r="ET782" s="44"/>
      <c r="EU782" s="21"/>
      <c r="EV782" s="44"/>
      <c r="EW782" s="21"/>
      <c r="EX782" s="44"/>
      <c r="EY782" s="44"/>
      <c r="EZ782" s="21"/>
      <c r="FA782" s="21"/>
      <c r="FB782" s="44"/>
      <c r="FC782" s="44"/>
      <c r="FD782" s="21"/>
      <c r="FE782" s="112"/>
      <c r="FF782" s="44"/>
      <c r="FG782" s="44">
        <v>11255625</v>
      </c>
      <c r="FH782" s="44">
        <v>3131728</v>
      </c>
      <c r="FI782" s="44">
        <v>10200136</v>
      </c>
      <c r="FJ782" s="44">
        <v>656841</v>
      </c>
      <c r="FK782" s="44">
        <v>10809008</v>
      </c>
      <c r="FL782" s="44"/>
      <c r="FM782" s="44"/>
      <c r="FN782" s="44"/>
      <c r="FO782" s="44"/>
      <c r="FP782" s="44"/>
      <c r="FQ782" s="44"/>
      <c r="FR782" s="44"/>
      <c r="FS782" s="44"/>
      <c r="FT782" s="44"/>
      <c r="FU782" s="44"/>
      <c r="FV782" s="21">
        <v>598189</v>
      </c>
      <c r="FW782" s="44">
        <v>97612</v>
      </c>
      <c r="FX782" s="44">
        <v>512826</v>
      </c>
      <c r="FY782" s="44">
        <v>89608</v>
      </c>
      <c r="FZ782" s="44">
        <v>542720</v>
      </c>
      <c r="GA782" s="44">
        <v>50127</v>
      </c>
      <c r="GB782" s="44"/>
      <c r="GC782" s="44">
        <v>107384</v>
      </c>
      <c r="GD782" s="44">
        <v>657519</v>
      </c>
      <c r="GE782" s="44">
        <v>620669</v>
      </c>
      <c r="GF782" s="44">
        <v>153016</v>
      </c>
      <c r="GG782" s="44">
        <v>1575508</v>
      </c>
      <c r="GH782" s="44">
        <v>123191</v>
      </c>
      <c r="GI782" s="44">
        <v>162576</v>
      </c>
      <c r="GJ782" s="44">
        <v>166341</v>
      </c>
      <c r="GK782" s="44">
        <v>5663746</v>
      </c>
      <c r="GL782" s="44">
        <v>7639</v>
      </c>
      <c r="GM782" s="44">
        <v>1793340</v>
      </c>
      <c r="GN782" s="44">
        <v>32944</v>
      </c>
      <c r="GO782" s="44">
        <v>49713</v>
      </c>
      <c r="GP782" s="44"/>
      <c r="GQ782" s="44">
        <v>24533</v>
      </c>
      <c r="GR782" s="44">
        <v>749280</v>
      </c>
      <c r="GS782" s="44">
        <v>4551876</v>
      </c>
      <c r="GT782" s="44"/>
      <c r="GU782" s="21">
        <v>73660</v>
      </c>
      <c r="GV782" s="44">
        <v>680469</v>
      </c>
      <c r="GW782" s="44"/>
      <c r="GX782" s="44"/>
      <c r="GY782" s="44">
        <v>5306005</v>
      </c>
      <c r="GZ782" s="44">
        <v>1815096</v>
      </c>
      <c r="HA782" s="44"/>
      <c r="HB782" s="44"/>
      <c r="HC782" s="44">
        <v>3490909</v>
      </c>
      <c r="HD782" s="44">
        <v>5306005</v>
      </c>
      <c r="HE782" s="21">
        <v>305812</v>
      </c>
      <c r="HF782" s="21"/>
      <c r="HG782" s="21"/>
      <c r="HH782" s="21"/>
      <c r="HI782" s="21">
        <v>0</v>
      </c>
      <c r="HJ782" s="44"/>
      <c r="HK782" s="21">
        <v>7285</v>
      </c>
      <c r="HL782" s="21">
        <v>78518</v>
      </c>
      <c r="HM782" s="21">
        <v>85803</v>
      </c>
      <c r="HN782" s="21">
        <v>-12143</v>
      </c>
      <c r="HO782" s="21"/>
      <c r="HP782" s="44"/>
      <c r="HQ782" s="47"/>
      <c r="HR782" s="47"/>
      <c r="HS782" s="47"/>
      <c r="HT782" s="47" t="s">
        <v>1759</v>
      </c>
      <c r="HU782" s="47">
        <v>0</v>
      </c>
      <c r="HV782" s="47">
        <v>2035</v>
      </c>
      <c r="HW782" s="47">
        <v>0</v>
      </c>
      <c r="HX782" s="47">
        <v>12098</v>
      </c>
      <c r="HY782" s="47">
        <v>66081</v>
      </c>
      <c r="HZ782" s="47">
        <v>139866</v>
      </c>
      <c r="IA782" s="47">
        <v>0</v>
      </c>
      <c r="IB782" s="47">
        <v>0</v>
      </c>
      <c r="IC782" s="47">
        <v>0</v>
      </c>
      <c r="ID782">
        <v>19861</v>
      </c>
      <c r="IE782" s="47">
        <v>2741</v>
      </c>
      <c r="IF782">
        <v>21679</v>
      </c>
      <c r="IG782" s="47">
        <v>5407</v>
      </c>
      <c r="IH782" s="47">
        <v>32800</v>
      </c>
      <c r="II782">
        <v>1999</v>
      </c>
      <c r="IJ782">
        <v>4862</v>
      </c>
      <c r="IK782">
        <v>2162</v>
      </c>
      <c r="IL782">
        <v>25207</v>
      </c>
      <c r="IM782">
        <v>336798</v>
      </c>
      <c r="IN782">
        <v>0</v>
      </c>
      <c r="IO782">
        <v>283</v>
      </c>
      <c r="IP782">
        <v>2451</v>
      </c>
      <c r="IQ782">
        <v>15952</v>
      </c>
      <c r="IR782">
        <v>0</v>
      </c>
      <c r="IS782">
        <v>0</v>
      </c>
      <c r="IT782">
        <v>18686</v>
      </c>
      <c r="IU782">
        <v>197910</v>
      </c>
      <c r="IV782">
        <v>0</v>
      </c>
      <c r="IW782">
        <v>699179</v>
      </c>
      <c r="IX782">
        <v>2937888</v>
      </c>
      <c r="IY782">
        <v>3621832</v>
      </c>
      <c r="IZ782">
        <v>0</v>
      </c>
      <c r="JA782">
        <v>0</v>
      </c>
      <c r="JB782">
        <v>0</v>
      </c>
      <c r="JC782">
        <v>965768</v>
      </c>
      <c r="JD782">
        <v>82562</v>
      </c>
      <c r="JE782">
        <v>427225</v>
      </c>
      <c r="JF782">
        <v>100035</v>
      </c>
      <c r="JG782">
        <v>730108</v>
      </c>
      <c r="JH782">
        <v>85850</v>
      </c>
      <c r="JI782">
        <v>113615</v>
      </c>
      <c r="JJ782">
        <v>116014</v>
      </c>
      <c r="JK782">
        <v>1177639</v>
      </c>
      <c r="JL782">
        <v>11255625</v>
      </c>
      <c r="JM782">
        <v>0</v>
      </c>
      <c r="JN782">
        <v>19850</v>
      </c>
      <c r="JO782">
        <v>115135</v>
      </c>
      <c r="JP782">
        <v>463784</v>
      </c>
      <c r="JQ782">
        <v>0</v>
      </c>
      <c r="JR782">
        <v>0</v>
      </c>
      <c r="JS782">
        <v>598769</v>
      </c>
      <c r="JT782"/>
      <c r="JU782"/>
      <c r="JV782"/>
      <c r="JW782"/>
      <c r="JX782"/>
      <c r="JY782">
        <v>19861</v>
      </c>
      <c r="JZ782"/>
      <c r="KA782"/>
      <c r="KB782"/>
      <c r="KC782"/>
      <c r="KD782"/>
      <c r="KE782">
        <v>965768</v>
      </c>
      <c r="KF782">
        <v>205</v>
      </c>
      <c r="KG782">
        <v>357</v>
      </c>
      <c r="KH782">
        <v>127</v>
      </c>
      <c r="KI782">
        <v>150</v>
      </c>
      <c r="KJ782">
        <v>270</v>
      </c>
      <c r="KK782">
        <v>87</v>
      </c>
      <c r="KL782">
        <v>87</v>
      </c>
      <c r="KM782">
        <v>161</v>
      </c>
      <c r="KN782">
        <v>54</v>
      </c>
      <c r="KO782">
        <v>1</v>
      </c>
      <c r="KP782">
        <v>0</v>
      </c>
      <c r="KQ782">
        <v>0</v>
      </c>
      <c r="KR782">
        <v>0</v>
      </c>
      <c r="KS782">
        <v>0</v>
      </c>
      <c r="KT782">
        <v>1</v>
      </c>
      <c r="KU782">
        <v>1</v>
      </c>
      <c r="KV782">
        <v>0</v>
      </c>
      <c r="KW782">
        <v>0</v>
      </c>
      <c r="KX782">
        <v>0</v>
      </c>
      <c r="KY782">
        <v>0</v>
      </c>
      <c r="KZ782">
        <v>0</v>
      </c>
      <c r="LA782">
        <v>0</v>
      </c>
      <c r="LB782">
        <v>0</v>
      </c>
      <c r="LC782">
        <v>0</v>
      </c>
      <c r="LD782">
        <v>1</v>
      </c>
      <c r="LE782">
        <v>0</v>
      </c>
      <c r="LF782">
        <v>0</v>
      </c>
      <c r="LG782">
        <v>0</v>
      </c>
      <c r="LH782">
        <v>0</v>
      </c>
    </row>
    <row r="783" spans="1:320" s="34" customFormat="1" ht="15" customHeight="1" x14ac:dyDescent="0.25">
      <c r="A783" s="45">
        <v>206370660</v>
      </c>
      <c r="B783" s="45" t="s">
        <v>6066</v>
      </c>
      <c r="C783" s="46">
        <v>45292</v>
      </c>
      <c r="D783" s="46">
        <v>45657</v>
      </c>
      <c r="E783" s="47">
        <v>366</v>
      </c>
      <c r="F783" s="45" t="s">
        <v>883</v>
      </c>
      <c r="G783" s="45" t="s">
        <v>884</v>
      </c>
      <c r="H783" s="45" t="s">
        <v>1454</v>
      </c>
      <c r="I783" s="45" t="s">
        <v>886</v>
      </c>
      <c r="J783" s="45" t="s">
        <v>887</v>
      </c>
      <c r="K783" s="45" t="s">
        <v>1455</v>
      </c>
      <c r="L783" s="45" t="s">
        <v>6067</v>
      </c>
      <c r="M783" s="45" t="s">
        <v>6068</v>
      </c>
      <c r="N783" s="45" t="s">
        <v>6069</v>
      </c>
      <c r="O783" s="45" t="s">
        <v>6070</v>
      </c>
      <c r="P783" s="45" t="s">
        <v>6071</v>
      </c>
      <c r="Q783" s="45" t="s">
        <v>6072</v>
      </c>
      <c r="R783" t="s">
        <v>6073</v>
      </c>
      <c r="S783" s="45" t="s">
        <v>893</v>
      </c>
      <c r="T783"/>
      <c r="U783" s="47">
        <v>99</v>
      </c>
      <c r="V783" s="47">
        <v>99</v>
      </c>
      <c r="W783" s="47" t="s">
        <v>894</v>
      </c>
      <c r="X783" s="47">
        <v>36234</v>
      </c>
      <c r="Y783" s="47">
        <v>33181</v>
      </c>
      <c r="Z783" s="48">
        <v>206.89</v>
      </c>
      <c r="AA783" s="44">
        <v>292</v>
      </c>
      <c r="AB783" s="44">
        <v>287</v>
      </c>
      <c r="AC783" s="44">
        <v>6246</v>
      </c>
      <c r="AD783" s="44">
        <v>980</v>
      </c>
      <c r="AE783" s="44">
        <v>2260</v>
      </c>
      <c r="AF783" s="44">
        <v>12859</v>
      </c>
      <c r="AG783" s="44"/>
      <c r="AH783" s="47">
        <v>294</v>
      </c>
      <c r="AI783" s="47">
        <v>1769</v>
      </c>
      <c r="AJ783">
        <v>8773</v>
      </c>
      <c r="AK783" t="s">
        <v>895</v>
      </c>
      <c r="AL783">
        <v>33181</v>
      </c>
      <c r="AM783"/>
      <c r="AN783"/>
      <c r="AO783"/>
      <c r="AP783"/>
      <c r="AQ783"/>
      <c r="AR783" s="44"/>
      <c r="AS783" s="44"/>
      <c r="AT783" s="44"/>
      <c r="AU783" s="44">
        <v>12043658</v>
      </c>
      <c r="AV783" s="44">
        <v>3113371</v>
      </c>
      <c r="AW783" s="44">
        <v>-599648</v>
      </c>
      <c r="AX783" s="44">
        <v>43854</v>
      </c>
      <c r="AY783" s="44">
        <v>15800531</v>
      </c>
      <c r="AZ783" s="21">
        <v>14107993</v>
      </c>
      <c r="BA783" s="21">
        <v>1692538</v>
      </c>
      <c r="BB783" s="44">
        <v>4833</v>
      </c>
      <c r="BC783" s="44">
        <v>12590</v>
      </c>
      <c r="BD783" s="44"/>
      <c r="BE783" s="44">
        <v>1684781</v>
      </c>
      <c r="BF783" s="44">
        <v>2195781</v>
      </c>
      <c r="BG783" s="44">
        <v>437988</v>
      </c>
      <c r="BH783" s="44">
        <v>827591</v>
      </c>
      <c r="BI783" s="21">
        <v>4716619</v>
      </c>
      <c r="BJ783" s="21"/>
      <c r="BK783" s="21">
        <v>15750</v>
      </c>
      <c r="BL783" s="21">
        <v>652868</v>
      </c>
      <c r="BM783" s="21">
        <v>3197061</v>
      </c>
      <c r="BN783" s="21">
        <v>12043658</v>
      </c>
      <c r="BO783" s="21"/>
      <c r="BP783" s="21"/>
      <c r="BQ783" s="44"/>
      <c r="BR783" s="21"/>
      <c r="BS783" s="44"/>
      <c r="BT783" s="21"/>
      <c r="BU783" s="44"/>
      <c r="BV783" s="21"/>
      <c r="BW783" s="44">
        <v>2351348</v>
      </c>
      <c r="BX783" s="21"/>
      <c r="BY783" s="21">
        <v>220558</v>
      </c>
      <c r="BZ783" s="21"/>
      <c r="CA783" s="44">
        <v>5382</v>
      </c>
      <c r="CB783" s="44"/>
      <c r="CC783" s="44">
        <v>20244</v>
      </c>
      <c r="CD783" s="44"/>
      <c r="CE783" s="44"/>
      <c r="CF783" s="44"/>
      <c r="CG783" s="44">
        <v>80679</v>
      </c>
      <c r="CH783" s="44"/>
      <c r="CI783" s="21">
        <v>14483</v>
      </c>
      <c r="CJ783" s="44"/>
      <c r="CK783" s="21">
        <v>420677</v>
      </c>
      <c r="CL783" s="44"/>
      <c r="CM783" s="44">
        <v>15567</v>
      </c>
      <c r="CN783" s="44">
        <v>7650</v>
      </c>
      <c r="CO783" s="44">
        <v>1048585</v>
      </c>
      <c r="CP783" s="44">
        <v>0</v>
      </c>
      <c r="CQ783" s="21">
        <v>1155575</v>
      </c>
      <c r="CR783" s="44">
        <v>222875</v>
      </c>
      <c r="CS783" s="44">
        <v>575537</v>
      </c>
      <c r="CT783" s="44">
        <v>38654</v>
      </c>
      <c r="CU783" s="44"/>
      <c r="CV783" s="44">
        <v>48928</v>
      </c>
      <c r="CW783" s="21"/>
      <c r="CX783" s="21"/>
      <c r="CY783" s="21"/>
      <c r="CZ783" s="21"/>
      <c r="DA783" s="21"/>
      <c r="DB783" s="21"/>
      <c r="DC783" s="21"/>
      <c r="DD783" s="21"/>
      <c r="DE783" s="44"/>
      <c r="DF783" s="21"/>
      <c r="DG783" s="44"/>
      <c r="DH783" s="21"/>
      <c r="DI783" s="44"/>
      <c r="DJ783" s="44"/>
      <c r="DK783" s="44"/>
      <c r="DL783" s="44"/>
      <c r="DM783" s="21"/>
      <c r="DN783" s="44"/>
      <c r="DO783" s="44"/>
      <c r="DP783" s="44"/>
      <c r="DQ783" s="44"/>
      <c r="DR783" s="44"/>
      <c r="DS783" s="44"/>
      <c r="DT783" s="44"/>
      <c r="DU783" s="44"/>
      <c r="DV783" s="44"/>
      <c r="DW783" s="44"/>
      <c r="DX783" s="44"/>
      <c r="DY783" s="44">
        <v>-49769</v>
      </c>
      <c r="DZ783" s="44"/>
      <c r="EA783" s="44"/>
      <c r="EB783" s="21"/>
      <c r="EC783" s="44">
        <v>-766236</v>
      </c>
      <c r="ED783" s="44"/>
      <c r="EE783" s="21">
        <v>-124209</v>
      </c>
      <c r="EF783" s="44"/>
      <c r="EG783" s="21">
        <v>40301</v>
      </c>
      <c r="EH783" s="44"/>
      <c r="EI783" s="21">
        <v>1040241</v>
      </c>
      <c r="EJ783" s="44"/>
      <c r="EK783" s="44"/>
      <c r="EL783" s="21"/>
      <c r="EM783" s="44">
        <v>72353</v>
      </c>
      <c r="EN783" s="44"/>
      <c r="EO783" s="44">
        <v>-812329</v>
      </c>
      <c r="EP783" s="21"/>
      <c r="EQ783" s="21"/>
      <c r="ER783" s="21"/>
      <c r="ES783" s="21"/>
      <c r="ET783" s="44"/>
      <c r="EU783" s="21"/>
      <c r="EV783" s="44"/>
      <c r="EW783" s="21"/>
      <c r="EX783" s="44"/>
      <c r="EY783" s="44"/>
      <c r="EZ783" s="21"/>
      <c r="FA783" s="21"/>
      <c r="FB783" s="44"/>
      <c r="FC783" s="44"/>
      <c r="FD783" s="21"/>
      <c r="FE783" s="112"/>
      <c r="FF783" s="44"/>
      <c r="FG783" s="44">
        <v>6351118</v>
      </c>
      <c r="FH783" s="44">
        <v>1511831</v>
      </c>
      <c r="FI783" s="44">
        <v>6245044</v>
      </c>
      <c r="FJ783" s="44">
        <v>305230</v>
      </c>
      <c r="FK783" s="44">
        <v>5601344</v>
      </c>
      <c r="FL783" s="44"/>
      <c r="FM783" s="44"/>
      <c r="FN783" s="44"/>
      <c r="FO783" s="44"/>
      <c r="FP783" s="44"/>
      <c r="FQ783" s="44"/>
      <c r="FR783" s="44"/>
      <c r="FS783" s="44"/>
      <c r="FT783" s="44">
        <v>10327</v>
      </c>
      <c r="FU783" s="44">
        <v>8348</v>
      </c>
      <c r="FV783" s="21">
        <v>399201</v>
      </c>
      <c r="FW783" s="44"/>
      <c r="FX783" s="44">
        <v>398695</v>
      </c>
      <c r="FY783" s="44">
        <v>77105</v>
      </c>
      <c r="FZ783" s="44">
        <v>377644</v>
      </c>
      <c r="GA783" s="44">
        <v>27103</v>
      </c>
      <c r="GB783" s="44"/>
      <c r="GC783" s="44">
        <v>58017</v>
      </c>
      <c r="GD783" s="44">
        <v>523557</v>
      </c>
      <c r="GE783" s="44">
        <v>312465</v>
      </c>
      <c r="GF783" s="44">
        <v>139142</v>
      </c>
      <c r="GG783" s="44">
        <v>922935</v>
      </c>
      <c r="GH783" s="44">
        <v>106045</v>
      </c>
      <c r="GI783" s="44">
        <v>133524</v>
      </c>
      <c r="GJ783" s="44">
        <v>239230</v>
      </c>
      <c r="GK783" s="44">
        <v>3392068</v>
      </c>
      <c r="GL783" s="44">
        <v>108550</v>
      </c>
      <c r="GM783" s="44">
        <v>853003</v>
      </c>
      <c r="GN783" s="44">
        <v>48716</v>
      </c>
      <c r="GO783" s="44">
        <v>31013</v>
      </c>
      <c r="GP783" s="44"/>
      <c r="GQ783" s="44">
        <v>35345</v>
      </c>
      <c r="GR783" s="44">
        <v>304616</v>
      </c>
      <c r="GS783" s="44">
        <v>7816412</v>
      </c>
      <c r="GT783" s="44"/>
      <c r="GU783" s="21">
        <v>641797</v>
      </c>
      <c r="GV783" s="44">
        <v>688648</v>
      </c>
      <c r="GW783" s="44">
        <v>1387275</v>
      </c>
      <c r="GX783" s="44">
        <v>8842717</v>
      </c>
      <c r="GY783" s="44">
        <v>19376849</v>
      </c>
      <c r="GZ783" s="44">
        <v>1601743</v>
      </c>
      <c r="HA783" s="44">
        <v>9200091</v>
      </c>
      <c r="HB783" s="44"/>
      <c r="HC783" s="44">
        <v>8575015</v>
      </c>
      <c r="HD783" s="44">
        <v>19376849</v>
      </c>
      <c r="HE783" s="21">
        <v>5477240</v>
      </c>
      <c r="HF783" s="21"/>
      <c r="HG783" s="21"/>
      <c r="HH783" s="21"/>
      <c r="HI783" s="21">
        <v>45317</v>
      </c>
      <c r="HJ783" s="44">
        <v>14285</v>
      </c>
      <c r="HK783" s="21">
        <v>829806</v>
      </c>
      <c r="HL783" s="21">
        <v>690468</v>
      </c>
      <c r="HM783" s="21">
        <v>1579876</v>
      </c>
      <c r="HN783" s="21">
        <v>-938079</v>
      </c>
      <c r="HO783" s="21"/>
      <c r="HP783" s="44"/>
      <c r="HQ783" s="47"/>
      <c r="HR783" s="47"/>
      <c r="HS783" s="47"/>
      <c r="HT783" s="47" t="s">
        <v>4147</v>
      </c>
      <c r="HU783" s="47">
        <v>1377498.98</v>
      </c>
      <c r="HV783" s="47">
        <v>3965</v>
      </c>
      <c r="HW783" s="47">
        <v>0</v>
      </c>
      <c r="HX783" s="47">
        <v>12847</v>
      </c>
      <c r="HY783" s="47">
        <v>29430</v>
      </c>
      <c r="HZ783" s="47">
        <v>76485</v>
      </c>
      <c r="IA783" s="47">
        <v>0</v>
      </c>
      <c r="IB783" s="47">
        <v>0</v>
      </c>
      <c r="IC783" s="47">
        <v>5729</v>
      </c>
      <c r="ID783"/>
      <c r="IE783" s="47">
        <v>3525</v>
      </c>
      <c r="IF783">
        <v>11443</v>
      </c>
      <c r="IG783" s="47">
        <v>4450</v>
      </c>
      <c r="IH783" s="47">
        <v>22671</v>
      </c>
      <c r="II783">
        <v>3129</v>
      </c>
      <c r="IJ783">
        <v>4391</v>
      </c>
      <c r="IK783">
        <v>3946</v>
      </c>
      <c r="IL783">
        <v>15276</v>
      </c>
      <c r="IM783">
        <v>197287</v>
      </c>
      <c r="IN783">
        <v>0</v>
      </c>
      <c r="IO783">
        <v>0</v>
      </c>
      <c r="IP783">
        <v>0</v>
      </c>
      <c r="IQ783">
        <v>0</v>
      </c>
      <c r="IR783">
        <v>0</v>
      </c>
      <c r="IS783">
        <v>0</v>
      </c>
      <c r="IT783">
        <v>0</v>
      </c>
      <c r="IU783">
        <v>304163</v>
      </c>
      <c r="IV783">
        <v>0</v>
      </c>
      <c r="IW783">
        <v>703480</v>
      </c>
      <c r="IX783">
        <v>1217710</v>
      </c>
      <c r="IY783">
        <v>1876205</v>
      </c>
      <c r="IZ783">
        <v>0</v>
      </c>
      <c r="JA783">
        <v>0</v>
      </c>
      <c r="JB783">
        <v>282030</v>
      </c>
      <c r="JC783"/>
      <c r="JD783">
        <v>95313</v>
      </c>
      <c r="JE783">
        <v>202168</v>
      </c>
      <c r="JF783">
        <v>81369</v>
      </c>
      <c r="JG783">
        <v>470708</v>
      </c>
      <c r="JH783">
        <v>85542</v>
      </c>
      <c r="JI783">
        <v>96166</v>
      </c>
      <c r="JJ783">
        <v>193180</v>
      </c>
      <c r="JK783">
        <v>743084</v>
      </c>
      <c r="JL783">
        <v>6351118</v>
      </c>
      <c r="JM783">
        <v>0</v>
      </c>
      <c r="JN783">
        <v>0</v>
      </c>
      <c r="JO783">
        <v>0</v>
      </c>
      <c r="JP783">
        <v>0</v>
      </c>
      <c r="JQ783">
        <v>0</v>
      </c>
      <c r="JR783">
        <v>0</v>
      </c>
      <c r="JS783">
        <v>0</v>
      </c>
      <c r="JT783"/>
      <c r="JU783"/>
      <c r="JV783"/>
      <c r="JW783"/>
      <c r="JX783"/>
      <c r="JY783"/>
      <c r="JZ783"/>
      <c r="KA783"/>
      <c r="KB783"/>
      <c r="KC783"/>
      <c r="KD783"/>
      <c r="KE783"/>
      <c r="KF783">
        <v>132</v>
      </c>
      <c r="KG783">
        <v>192</v>
      </c>
      <c r="KH783">
        <v>108</v>
      </c>
      <c r="KI783">
        <v>88</v>
      </c>
      <c r="KJ783">
        <v>140</v>
      </c>
      <c r="KK783">
        <v>68</v>
      </c>
      <c r="KL783">
        <v>54</v>
      </c>
      <c r="KM783">
        <v>90</v>
      </c>
      <c r="KN783">
        <v>39</v>
      </c>
      <c r="KO783">
        <v>1</v>
      </c>
      <c r="KP783">
        <v>0</v>
      </c>
      <c r="KQ783">
        <v>0</v>
      </c>
      <c r="KR783">
        <v>0</v>
      </c>
      <c r="KS783">
        <v>1</v>
      </c>
      <c r="KT783">
        <v>0</v>
      </c>
      <c r="KU783">
        <v>1</v>
      </c>
      <c r="KV783">
        <v>0</v>
      </c>
      <c r="KW783">
        <v>0</v>
      </c>
      <c r="KX783">
        <v>0</v>
      </c>
      <c r="KY783">
        <v>0</v>
      </c>
      <c r="KZ783">
        <v>0</v>
      </c>
      <c r="LA783">
        <v>0</v>
      </c>
      <c r="LB783">
        <v>0</v>
      </c>
      <c r="LC783">
        <v>0</v>
      </c>
      <c r="LD783">
        <v>1</v>
      </c>
      <c r="LE783">
        <v>0</v>
      </c>
      <c r="LF783">
        <v>0</v>
      </c>
      <c r="LG783">
        <v>0</v>
      </c>
      <c r="LH783">
        <v>0</v>
      </c>
    </row>
    <row r="784" spans="1:320" s="34" customFormat="1" ht="15" customHeight="1" x14ac:dyDescent="0.25">
      <c r="A784" s="45">
        <v>206370667</v>
      </c>
      <c r="B784" s="45" t="s">
        <v>6074</v>
      </c>
      <c r="C784" s="46">
        <v>45292</v>
      </c>
      <c r="D784" s="46">
        <v>45657</v>
      </c>
      <c r="E784" s="47">
        <v>366</v>
      </c>
      <c r="F784" s="45" t="s">
        <v>883</v>
      </c>
      <c r="G784" s="45" t="s">
        <v>884</v>
      </c>
      <c r="H784" s="45" t="s">
        <v>1454</v>
      </c>
      <c r="I784" s="45" t="s">
        <v>886</v>
      </c>
      <c r="J784" s="45" t="s">
        <v>887</v>
      </c>
      <c r="K784" s="45" t="s">
        <v>1455</v>
      </c>
      <c r="L784" s="45" t="s">
        <v>6067</v>
      </c>
      <c r="M784" s="45" t="s">
        <v>6075</v>
      </c>
      <c r="N784" s="45" t="s">
        <v>6076</v>
      </c>
      <c r="O784" s="45" t="s">
        <v>6070</v>
      </c>
      <c r="P784" s="45" t="s">
        <v>6077</v>
      </c>
      <c r="Q784" s="45" t="s">
        <v>6078</v>
      </c>
      <c r="R784" t="s">
        <v>6079</v>
      </c>
      <c r="S784" s="45" t="s">
        <v>893</v>
      </c>
      <c r="T784" t="s">
        <v>2730</v>
      </c>
      <c r="U784" s="47">
        <v>90</v>
      </c>
      <c r="V784" s="47">
        <v>90</v>
      </c>
      <c r="W784" s="47" t="s">
        <v>894</v>
      </c>
      <c r="X784" s="47">
        <v>32940</v>
      </c>
      <c r="Y784" s="47">
        <v>29083</v>
      </c>
      <c r="Z784" s="48">
        <v>194.67</v>
      </c>
      <c r="AA784" s="44">
        <v>1487</v>
      </c>
      <c r="AB784" s="44">
        <v>1479</v>
      </c>
      <c r="AC784" s="44">
        <v>7866</v>
      </c>
      <c r="AD784" s="44">
        <v>14851</v>
      </c>
      <c r="AE784" s="44">
        <v>1071</v>
      </c>
      <c r="AF784" s="44">
        <v>3700</v>
      </c>
      <c r="AG784" s="44"/>
      <c r="AH784" s="47">
        <v>1171</v>
      </c>
      <c r="AI784" s="47">
        <v>213</v>
      </c>
      <c r="AJ784">
        <v>211</v>
      </c>
      <c r="AK784" t="s">
        <v>895</v>
      </c>
      <c r="AL784">
        <v>29083</v>
      </c>
      <c r="AM784"/>
      <c r="AN784"/>
      <c r="AO784"/>
      <c r="AP784"/>
      <c r="AQ784"/>
      <c r="AR784" s="44"/>
      <c r="AS784" s="44"/>
      <c r="AT784" s="44"/>
      <c r="AU784" s="44">
        <v>13091670</v>
      </c>
      <c r="AV784" s="44">
        <v>9311924</v>
      </c>
      <c r="AW784" s="44">
        <v>2427009</v>
      </c>
      <c r="AX784" s="44">
        <v>1139</v>
      </c>
      <c r="AY784" s="44">
        <v>19977724</v>
      </c>
      <c r="AZ784" s="21">
        <v>16647453</v>
      </c>
      <c r="BA784" s="21">
        <v>3330271</v>
      </c>
      <c r="BB784" s="44">
        <v>8149</v>
      </c>
      <c r="BC784" s="44">
        <v>662318</v>
      </c>
      <c r="BD784" s="44"/>
      <c r="BE784" s="44">
        <v>2676102</v>
      </c>
      <c r="BF784" s="44">
        <v>3521700</v>
      </c>
      <c r="BG784" s="44">
        <v>6712359</v>
      </c>
      <c r="BH784" s="44">
        <v>453190</v>
      </c>
      <c r="BI784" s="21">
        <v>1687106</v>
      </c>
      <c r="BJ784" s="21"/>
      <c r="BK784" s="21">
        <v>514641</v>
      </c>
      <c r="BL784" s="21">
        <v>102774</v>
      </c>
      <c r="BM784" s="21">
        <v>99900</v>
      </c>
      <c r="BN784" s="21">
        <v>13091670</v>
      </c>
      <c r="BO784" s="21"/>
      <c r="BP784" s="21"/>
      <c r="BQ784" s="44"/>
      <c r="BR784" s="21"/>
      <c r="BS784" s="44"/>
      <c r="BT784" s="21"/>
      <c r="BU784" s="44"/>
      <c r="BV784" s="21"/>
      <c r="BW784" s="44">
        <v>3461084</v>
      </c>
      <c r="BX784" s="21">
        <v>102735</v>
      </c>
      <c r="BY784" s="21">
        <v>5278942</v>
      </c>
      <c r="BZ784" s="21"/>
      <c r="CA784" s="44">
        <v>6563</v>
      </c>
      <c r="CB784" s="44"/>
      <c r="CC784" s="44">
        <v>53060</v>
      </c>
      <c r="CD784" s="44"/>
      <c r="CE784" s="44"/>
      <c r="CF784" s="44"/>
      <c r="CG784" s="44">
        <v>404861</v>
      </c>
      <c r="CH784" s="44"/>
      <c r="CI784" s="21">
        <v>644</v>
      </c>
      <c r="CJ784" s="44">
        <v>2565</v>
      </c>
      <c r="CK784" s="21">
        <v>1470</v>
      </c>
      <c r="CL784" s="44"/>
      <c r="CM784" s="44">
        <v>172645</v>
      </c>
      <c r="CN784" s="44">
        <v>0</v>
      </c>
      <c r="CO784" s="44">
        <v>2776275</v>
      </c>
      <c r="CP784" s="44">
        <v>0</v>
      </c>
      <c r="CQ784" s="21">
        <v>2952045</v>
      </c>
      <c r="CR784" s="44">
        <v>1282680</v>
      </c>
      <c r="CS784" s="44">
        <v>1913571</v>
      </c>
      <c r="CT784" s="44">
        <v>0</v>
      </c>
      <c r="CU784" s="44"/>
      <c r="CV784" s="44">
        <v>214708</v>
      </c>
      <c r="CW784" s="21"/>
      <c r="CX784" s="21"/>
      <c r="CY784" s="21"/>
      <c r="CZ784" s="21"/>
      <c r="DA784" s="21"/>
      <c r="DB784" s="21"/>
      <c r="DC784" s="21"/>
      <c r="DD784" s="21"/>
      <c r="DE784" s="44"/>
      <c r="DF784" s="21"/>
      <c r="DG784" s="44"/>
      <c r="DH784" s="21"/>
      <c r="DI784" s="44"/>
      <c r="DJ784" s="44"/>
      <c r="DK784" s="44"/>
      <c r="DL784" s="44"/>
      <c r="DM784" s="21"/>
      <c r="DN784" s="44"/>
      <c r="DO784" s="44">
        <v>-7776</v>
      </c>
      <c r="DP784" s="44"/>
      <c r="DQ784" s="44"/>
      <c r="DR784" s="44"/>
      <c r="DS784" s="44"/>
      <c r="DT784" s="44"/>
      <c r="DU784" s="44"/>
      <c r="DV784" s="44"/>
      <c r="DW784" s="44">
        <v>-654</v>
      </c>
      <c r="DX784" s="44"/>
      <c r="DY784" s="44">
        <v>-11266</v>
      </c>
      <c r="DZ784" s="44"/>
      <c r="EA784" s="44"/>
      <c r="EB784" s="21"/>
      <c r="EC784" s="44">
        <v>344882</v>
      </c>
      <c r="ED784" s="44">
        <v>49452</v>
      </c>
      <c r="EE784" s="21">
        <v>1399169</v>
      </c>
      <c r="EF784" s="44"/>
      <c r="EG784" s="21">
        <v>139516</v>
      </c>
      <c r="EH784" s="44"/>
      <c r="EI784" s="21">
        <v>394082</v>
      </c>
      <c r="EJ784" s="44"/>
      <c r="EK784" s="44"/>
      <c r="EL784" s="21"/>
      <c r="EM784" s="44">
        <v>94100</v>
      </c>
      <c r="EN784" s="44"/>
      <c r="EO784" s="44">
        <v>22328</v>
      </c>
      <c r="EP784" s="21"/>
      <c r="EQ784" s="21"/>
      <c r="ER784" s="21">
        <v>3176</v>
      </c>
      <c r="ES784" s="21"/>
      <c r="ET784" s="44"/>
      <c r="EU784" s="21"/>
      <c r="EV784" s="44"/>
      <c r="EW784" s="21"/>
      <c r="EX784" s="44"/>
      <c r="EY784" s="44"/>
      <c r="EZ784" s="21"/>
      <c r="FA784" s="21"/>
      <c r="FB784" s="44"/>
      <c r="FC784" s="44"/>
      <c r="FD784" s="21"/>
      <c r="FE784" s="112"/>
      <c r="FF784" s="44"/>
      <c r="FG784" s="44">
        <v>8988069</v>
      </c>
      <c r="FH784" s="44">
        <v>2067474</v>
      </c>
      <c r="FI784" s="44">
        <v>5591910</v>
      </c>
      <c r="FJ784" s="44">
        <v>349345</v>
      </c>
      <c r="FK784" s="44">
        <v>6154481</v>
      </c>
      <c r="FL784" s="44"/>
      <c r="FM784" s="44"/>
      <c r="FN784" s="44"/>
      <c r="FO784" s="44"/>
      <c r="FP784" s="44"/>
      <c r="FQ784" s="44"/>
      <c r="FR784" s="44"/>
      <c r="FS784" s="44"/>
      <c r="FT784" s="44">
        <v>28394</v>
      </c>
      <c r="FU784" s="44">
        <v>9573</v>
      </c>
      <c r="FV784" s="21">
        <v>1021546</v>
      </c>
      <c r="FW784" s="44">
        <v>225</v>
      </c>
      <c r="FX784" s="44">
        <v>968346</v>
      </c>
      <c r="FY784" s="44">
        <v>270347</v>
      </c>
      <c r="FZ784" s="44">
        <v>650696</v>
      </c>
      <c r="GA784" s="44">
        <v>107270</v>
      </c>
      <c r="GB784" s="44"/>
      <c r="GC784" s="44">
        <v>100312</v>
      </c>
      <c r="GD784" s="44">
        <v>781848</v>
      </c>
      <c r="GE784" s="44">
        <v>418824</v>
      </c>
      <c r="GF784" s="44">
        <v>68848</v>
      </c>
      <c r="GG784" s="44">
        <v>808522</v>
      </c>
      <c r="GH784" s="44">
        <v>544214</v>
      </c>
      <c r="GI784" s="44">
        <v>160427</v>
      </c>
      <c r="GJ784" s="44">
        <v>132069</v>
      </c>
      <c r="GK784" s="44">
        <v>3274528</v>
      </c>
      <c r="GL784" s="44">
        <v>19794</v>
      </c>
      <c r="GM784" s="44">
        <v>768456</v>
      </c>
      <c r="GN784" s="44">
        <v>146528</v>
      </c>
      <c r="GO784" s="44">
        <v>13930</v>
      </c>
      <c r="GP784" s="44"/>
      <c r="GQ784" s="44">
        <v>46</v>
      </c>
      <c r="GR784" s="44">
        <v>198229</v>
      </c>
      <c r="GS784" s="44">
        <v>2609642</v>
      </c>
      <c r="GT784" s="44"/>
      <c r="GU784" s="21">
        <v>92423</v>
      </c>
      <c r="GV784" s="44"/>
      <c r="GW784" s="44">
        <v>18682744</v>
      </c>
      <c r="GX784" s="44"/>
      <c r="GY784" s="44">
        <v>21384809</v>
      </c>
      <c r="GZ784" s="44">
        <v>1937894</v>
      </c>
      <c r="HA784" s="44">
        <v>-11673</v>
      </c>
      <c r="HB784" s="44"/>
      <c r="HC784" s="44">
        <v>19458588</v>
      </c>
      <c r="HD784" s="44">
        <v>21384809</v>
      </c>
      <c r="HE784" s="21"/>
      <c r="HF784" s="21">
        <v>18682744</v>
      </c>
      <c r="HG784" s="21"/>
      <c r="HH784" s="21"/>
      <c r="HI784" s="21">
        <v>0</v>
      </c>
      <c r="HJ784" s="44"/>
      <c r="HK784" s="21">
        <v>458795</v>
      </c>
      <c r="HL784" s="21">
        <v>818405</v>
      </c>
      <c r="HM784" s="21">
        <v>1277200</v>
      </c>
      <c r="HN784" s="21">
        <v>-1184777</v>
      </c>
      <c r="HO784" s="21"/>
      <c r="HP784" s="44"/>
      <c r="HQ784" s="47"/>
      <c r="HR784" s="47"/>
      <c r="HS784" s="47"/>
      <c r="HT784" s="47" t="s">
        <v>1759</v>
      </c>
      <c r="HU784" s="47">
        <v>0</v>
      </c>
      <c r="HV784" s="47">
        <v>1952</v>
      </c>
      <c r="HW784" s="47">
        <v>0</v>
      </c>
      <c r="HX784" s="47">
        <v>21028</v>
      </c>
      <c r="HY784" s="47">
        <v>28761</v>
      </c>
      <c r="HZ784" s="47">
        <v>82446</v>
      </c>
      <c r="IA784" s="47">
        <v>0</v>
      </c>
      <c r="IB784" s="47">
        <v>0</v>
      </c>
      <c r="IC784" s="47">
        <v>6</v>
      </c>
      <c r="ID784">
        <v>41250</v>
      </c>
      <c r="IE784" s="47">
        <v>3115</v>
      </c>
      <c r="IF784">
        <v>14854</v>
      </c>
      <c r="IG784" s="47">
        <v>1233</v>
      </c>
      <c r="IH784" s="47">
        <v>18195</v>
      </c>
      <c r="II784">
        <v>12544</v>
      </c>
      <c r="IJ784">
        <v>5065</v>
      </c>
      <c r="IK784">
        <v>2036</v>
      </c>
      <c r="IL784">
        <v>101840</v>
      </c>
      <c r="IM784">
        <v>334325</v>
      </c>
      <c r="IN784">
        <v>0</v>
      </c>
      <c r="IO784">
        <v>0</v>
      </c>
      <c r="IP784">
        <v>0</v>
      </c>
      <c r="IQ784">
        <v>0</v>
      </c>
      <c r="IR784">
        <v>0</v>
      </c>
      <c r="IS784">
        <v>0</v>
      </c>
      <c r="IT784">
        <v>0</v>
      </c>
      <c r="IU784">
        <v>156537</v>
      </c>
      <c r="IV784">
        <v>0</v>
      </c>
      <c r="IW784">
        <v>1188599</v>
      </c>
      <c r="IX784">
        <v>1394614</v>
      </c>
      <c r="IY784">
        <v>1997189</v>
      </c>
      <c r="IZ784">
        <v>0</v>
      </c>
      <c r="JA784">
        <v>0</v>
      </c>
      <c r="JB784">
        <v>272</v>
      </c>
      <c r="JC784">
        <v>1793250</v>
      </c>
      <c r="JD784">
        <v>92618</v>
      </c>
      <c r="JE784">
        <v>270201</v>
      </c>
      <c r="JF784">
        <v>23483</v>
      </c>
      <c r="JG784">
        <v>411511</v>
      </c>
      <c r="JH784">
        <v>415861</v>
      </c>
      <c r="JI784">
        <v>117911</v>
      </c>
      <c r="JJ784">
        <v>107883</v>
      </c>
      <c r="JK784">
        <v>1018140</v>
      </c>
      <c r="JL784">
        <v>8988069</v>
      </c>
      <c r="JM784">
        <v>0</v>
      </c>
      <c r="JN784">
        <v>0</v>
      </c>
      <c r="JO784">
        <v>0</v>
      </c>
      <c r="JP784">
        <v>0</v>
      </c>
      <c r="JQ784">
        <v>0</v>
      </c>
      <c r="JR784">
        <v>0</v>
      </c>
      <c r="JS784">
        <v>0</v>
      </c>
      <c r="JT784"/>
      <c r="JU784"/>
      <c r="JV784"/>
      <c r="JW784"/>
      <c r="JX784"/>
      <c r="JY784">
        <v>41250</v>
      </c>
      <c r="JZ784"/>
      <c r="KA784"/>
      <c r="KB784"/>
      <c r="KC784"/>
      <c r="KD784"/>
      <c r="KE784">
        <v>1793250</v>
      </c>
      <c r="KF784">
        <v>152</v>
      </c>
      <c r="KG784">
        <v>246</v>
      </c>
      <c r="KH784">
        <v>98</v>
      </c>
      <c r="KI784">
        <v>111</v>
      </c>
      <c r="KJ784">
        <v>195</v>
      </c>
      <c r="KK784">
        <v>66</v>
      </c>
      <c r="KL784">
        <v>55</v>
      </c>
      <c r="KM784">
        <v>111</v>
      </c>
      <c r="KN784">
        <v>27</v>
      </c>
      <c r="KO784">
        <v>1</v>
      </c>
      <c r="KP784">
        <v>0</v>
      </c>
      <c r="KQ784">
        <v>0</v>
      </c>
      <c r="KR784">
        <v>0</v>
      </c>
      <c r="KS784">
        <v>1</v>
      </c>
      <c r="KT784">
        <v>0</v>
      </c>
      <c r="KU784">
        <v>1</v>
      </c>
      <c r="KV784">
        <v>0</v>
      </c>
      <c r="KW784">
        <v>0</v>
      </c>
      <c r="KX784">
        <v>0</v>
      </c>
      <c r="KY784">
        <v>0</v>
      </c>
      <c r="KZ784">
        <v>0</v>
      </c>
      <c r="LA784">
        <v>0</v>
      </c>
      <c r="LB784">
        <v>0</v>
      </c>
      <c r="LC784">
        <v>0</v>
      </c>
      <c r="LD784">
        <v>1</v>
      </c>
      <c r="LE784">
        <v>0</v>
      </c>
      <c r="LF784">
        <v>0</v>
      </c>
      <c r="LG784">
        <v>0</v>
      </c>
      <c r="LH784">
        <v>0</v>
      </c>
    </row>
    <row r="785" spans="1:320" s="34" customFormat="1" ht="15" customHeight="1" x14ac:dyDescent="0.25">
      <c r="A785" s="45">
        <v>206370669</v>
      </c>
      <c r="B785" s="45" t="s">
        <v>6080</v>
      </c>
      <c r="C785" s="46">
        <v>45292</v>
      </c>
      <c r="D785" s="46">
        <v>45657</v>
      </c>
      <c r="E785" s="47">
        <v>366</v>
      </c>
      <c r="F785" s="45" t="s">
        <v>883</v>
      </c>
      <c r="G785" s="45" t="s">
        <v>884</v>
      </c>
      <c r="H785" s="45" t="s">
        <v>1454</v>
      </c>
      <c r="I785" s="45" t="s">
        <v>886</v>
      </c>
      <c r="J785" s="45" t="s">
        <v>887</v>
      </c>
      <c r="K785" s="45" t="s">
        <v>1455</v>
      </c>
      <c r="L785" s="45" t="s">
        <v>6067</v>
      </c>
      <c r="M785" s="45" t="s">
        <v>6081</v>
      </c>
      <c r="N785" s="45" t="s">
        <v>6082</v>
      </c>
      <c r="O785" s="45" t="s">
        <v>1472</v>
      </c>
      <c r="P785" s="45" t="s">
        <v>6083</v>
      </c>
      <c r="Q785" s="45" t="s">
        <v>6084</v>
      </c>
      <c r="R785" t="s">
        <v>6085</v>
      </c>
      <c r="S785" s="45" t="s">
        <v>893</v>
      </c>
      <c r="T785" t="s">
        <v>2730</v>
      </c>
      <c r="U785" s="47">
        <v>120</v>
      </c>
      <c r="V785" s="47">
        <v>120</v>
      </c>
      <c r="W785" s="47" t="s">
        <v>913</v>
      </c>
      <c r="X785" s="47">
        <v>43920</v>
      </c>
      <c r="Y785" s="47">
        <v>40884</v>
      </c>
      <c r="Z785" s="48">
        <v>205.24</v>
      </c>
      <c r="AA785" s="44">
        <v>796</v>
      </c>
      <c r="AB785" s="44">
        <v>780</v>
      </c>
      <c r="AC785" s="44">
        <v>2688</v>
      </c>
      <c r="AD785" s="44">
        <v>8033</v>
      </c>
      <c r="AE785" s="44">
        <v>2449</v>
      </c>
      <c r="AF785" s="44">
        <v>22654</v>
      </c>
      <c r="AG785" s="44"/>
      <c r="AH785" s="47">
        <v>1140</v>
      </c>
      <c r="AI785" s="47">
        <v>286</v>
      </c>
      <c r="AJ785">
        <v>3634</v>
      </c>
      <c r="AK785" t="s">
        <v>895</v>
      </c>
      <c r="AL785">
        <v>40884</v>
      </c>
      <c r="AM785"/>
      <c r="AN785"/>
      <c r="AO785"/>
      <c r="AP785"/>
      <c r="AQ785"/>
      <c r="AR785" s="44"/>
      <c r="AS785" s="44"/>
      <c r="AT785" s="44"/>
      <c r="AU785" s="44">
        <v>14309400</v>
      </c>
      <c r="AV785" s="44">
        <v>5426460</v>
      </c>
      <c r="AW785" s="44">
        <v>208687</v>
      </c>
      <c r="AX785" s="44">
        <v>5638</v>
      </c>
      <c r="AY785" s="44">
        <v>19532811</v>
      </c>
      <c r="AZ785" s="21">
        <v>17646955</v>
      </c>
      <c r="BA785" s="21">
        <v>1885856</v>
      </c>
      <c r="BB785" s="44">
        <v>22230</v>
      </c>
      <c r="BC785" s="44">
        <v>358537</v>
      </c>
      <c r="BD785" s="44"/>
      <c r="BE785" s="44">
        <v>1549549</v>
      </c>
      <c r="BF785" s="44">
        <v>950250</v>
      </c>
      <c r="BG785" s="44">
        <v>2819891</v>
      </c>
      <c r="BH785" s="44">
        <v>787803</v>
      </c>
      <c r="BI785" s="21">
        <v>7992297</v>
      </c>
      <c r="BJ785" s="21"/>
      <c r="BK785" s="21">
        <v>387159</v>
      </c>
      <c r="BL785" s="21">
        <v>100100</v>
      </c>
      <c r="BM785" s="21">
        <v>1271900</v>
      </c>
      <c r="BN785" s="21">
        <v>14309400</v>
      </c>
      <c r="BO785" s="21"/>
      <c r="BP785" s="21"/>
      <c r="BQ785" s="44"/>
      <c r="BR785" s="21"/>
      <c r="BS785" s="44"/>
      <c r="BT785" s="21"/>
      <c r="BU785" s="44"/>
      <c r="BV785" s="21"/>
      <c r="BW785" s="44">
        <v>1031071</v>
      </c>
      <c r="BX785" s="21"/>
      <c r="BY785" s="21">
        <v>2533505</v>
      </c>
      <c r="BZ785" s="21"/>
      <c r="CA785" s="44">
        <v>16283</v>
      </c>
      <c r="CB785" s="44"/>
      <c r="CC785" s="44">
        <v>1519136</v>
      </c>
      <c r="CD785" s="44"/>
      <c r="CE785" s="44"/>
      <c r="CF785" s="44"/>
      <c r="CG785" s="44">
        <v>307725</v>
      </c>
      <c r="CH785" s="44"/>
      <c r="CI785" s="21">
        <v>2568</v>
      </c>
      <c r="CJ785" s="44"/>
      <c r="CK785" s="21">
        <v>16172</v>
      </c>
      <c r="CL785" s="44"/>
      <c r="CM785" s="44">
        <v>150871</v>
      </c>
      <c r="CN785" s="44">
        <v>0</v>
      </c>
      <c r="CO785" s="44">
        <v>1650060</v>
      </c>
      <c r="CP785" s="44">
        <v>0</v>
      </c>
      <c r="CQ785" s="21">
        <v>1468890</v>
      </c>
      <c r="CR785" s="44">
        <v>867780</v>
      </c>
      <c r="CS785" s="44">
        <v>1108918</v>
      </c>
      <c r="CT785" s="44">
        <v>29250</v>
      </c>
      <c r="CU785" s="44"/>
      <c r="CV785" s="44">
        <v>150691</v>
      </c>
      <c r="CW785" s="21"/>
      <c r="CX785" s="21"/>
      <c r="CY785" s="21"/>
      <c r="CZ785" s="21"/>
      <c r="DA785" s="21"/>
      <c r="DB785" s="21"/>
      <c r="DC785" s="21"/>
      <c r="DD785" s="21"/>
      <c r="DE785" s="44"/>
      <c r="DF785" s="21"/>
      <c r="DG785" s="44"/>
      <c r="DH785" s="21"/>
      <c r="DI785" s="44"/>
      <c r="DJ785" s="44"/>
      <c r="DK785" s="44"/>
      <c r="DL785" s="44"/>
      <c r="DM785" s="21"/>
      <c r="DN785" s="44"/>
      <c r="DO785" s="44">
        <v>6923</v>
      </c>
      <c r="DP785" s="44"/>
      <c r="DQ785" s="44"/>
      <c r="DR785" s="44"/>
      <c r="DS785" s="44"/>
      <c r="DT785" s="44"/>
      <c r="DU785" s="44"/>
      <c r="DV785" s="44"/>
      <c r="DW785" s="44">
        <v>-198</v>
      </c>
      <c r="DX785" s="44"/>
      <c r="DY785" s="44">
        <v>-10850</v>
      </c>
      <c r="DZ785" s="44"/>
      <c r="EA785" s="44"/>
      <c r="EB785" s="21"/>
      <c r="EC785" s="44">
        <v>-309505</v>
      </c>
      <c r="ED785" s="44"/>
      <c r="EE785" s="21">
        <v>-516049</v>
      </c>
      <c r="EF785" s="44"/>
      <c r="EG785" s="21">
        <v>115720</v>
      </c>
      <c r="EH785" s="44"/>
      <c r="EI785" s="21">
        <v>877026</v>
      </c>
      <c r="EJ785" s="44"/>
      <c r="EK785" s="44"/>
      <c r="EL785" s="21"/>
      <c r="EM785" s="44">
        <v>-103917</v>
      </c>
      <c r="EN785" s="44"/>
      <c r="EO785" s="44">
        <v>149537</v>
      </c>
      <c r="EP785" s="21"/>
      <c r="EQ785" s="21"/>
      <c r="ER785" s="21"/>
      <c r="ES785" s="21"/>
      <c r="ET785" s="44"/>
      <c r="EU785" s="21"/>
      <c r="EV785" s="44"/>
      <c r="EW785" s="21"/>
      <c r="EX785" s="44"/>
      <c r="EY785" s="44"/>
      <c r="EZ785" s="21"/>
      <c r="FA785" s="21"/>
      <c r="FB785" s="44"/>
      <c r="FC785" s="44"/>
      <c r="FD785" s="21"/>
      <c r="FE785" s="112"/>
      <c r="FF785" s="44"/>
      <c r="FG785" s="44">
        <v>9434819</v>
      </c>
      <c r="FH785" s="44">
        <v>2315463</v>
      </c>
      <c r="FI785" s="44">
        <v>5896673</v>
      </c>
      <c r="FJ785" s="44">
        <v>405502</v>
      </c>
      <c r="FK785" s="44">
        <v>7493597</v>
      </c>
      <c r="FL785" s="44"/>
      <c r="FM785" s="44"/>
      <c r="FN785" s="44"/>
      <c r="FO785" s="44"/>
      <c r="FP785" s="44"/>
      <c r="FQ785" s="44"/>
      <c r="FR785" s="44"/>
      <c r="FS785" s="44"/>
      <c r="FT785" s="44">
        <v>29056</v>
      </c>
      <c r="FU785" s="44">
        <v>6913</v>
      </c>
      <c r="FV785" s="21">
        <v>643864</v>
      </c>
      <c r="FW785" s="44">
        <v>3443</v>
      </c>
      <c r="FX785" s="44">
        <v>623594</v>
      </c>
      <c r="FY785" s="44">
        <v>232220</v>
      </c>
      <c r="FZ785" s="44">
        <v>447024</v>
      </c>
      <c r="GA785" s="44">
        <v>69234</v>
      </c>
      <c r="GB785" s="44"/>
      <c r="GC785" s="44">
        <v>60036</v>
      </c>
      <c r="GD785" s="44">
        <v>541133</v>
      </c>
      <c r="GE785" s="44">
        <v>365007</v>
      </c>
      <c r="GF785" s="44">
        <v>141757</v>
      </c>
      <c r="GG785" s="44">
        <v>1107291</v>
      </c>
      <c r="GH785" s="44">
        <v>577475</v>
      </c>
      <c r="GI785" s="44">
        <v>235102</v>
      </c>
      <c r="GJ785" s="44">
        <v>127261</v>
      </c>
      <c r="GK785" s="44">
        <v>3506879</v>
      </c>
      <c r="GL785" s="44">
        <v>874361</v>
      </c>
      <c r="GM785" s="44">
        <v>303087</v>
      </c>
      <c r="GN785" s="44">
        <v>73662</v>
      </c>
      <c r="GO785" s="44">
        <v>19004</v>
      </c>
      <c r="GP785" s="44"/>
      <c r="GQ785" s="44">
        <v>20</v>
      </c>
      <c r="GR785" s="44">
        <v>165935</v>
      </c>
      <c r="GS785" s="44">
        <v>2220010</v>
      </c>
      <c r="GT785" s="44"/>
      <c r="GU785" s="21">
        <v>722171</v>
      </c>
      <c r="GV785" s="44"/>
      <c r="GW785" s="44">
        <v>12611083</v>
      </c>
      <c r="GX785" s="44"/>
      <c r="GY785" s="44">
        <v>15553264</v>
      </c>
      <c r="GZ785" s="44">
        <v>1588009</v>
      </c>
      <c r="HA785" s="44">
        <v>377358</v>
      </c>
      <c r="HB785" s="44"/>
      <c r="HC785" s="44">
        <v>13587897</v>
      </c>
      <c r="HD785" s="44">
        <v>15553264</v>
      </c>
      <c r="HE785" s="21"/>
      <c r="HF785" s="21">
        <v>7389951</v>
      </c>
      <c r="HG785" s="21"/>
      <c r="HH785" s="21"/>
      <c r="HI785" s="21">
        <v>47852</v>
      </c>
      <c r="HJ785" s="44"/>
      <c r="HK785" s="21">
        <v>783848</v>
      </c>
      <c r="HL785" s="21">
        <v>1592401</v>
      </c>
      <c r="HM785" s="21">
        <v>2424101</v>
      </c>
      <c r="HN785" s="21">
        <v>-1701930</v>
      </c>
      <c r="HO785" s="21"/>
      <c r="HP785" s="44"/>
      <c r="HQ785" s="47"/>
      <c r="HR785" s="47"/>
      <c r="HS785" s="47"/>
      <c r="HT785" s="47" t="s">
        <v>1759</v>
      </c>
      <c r="HU785" s="47">
        <v>0</v>
      </c>
      <c r="HV785" s="47">
        <v>1865</v>
      </c>
      <c r="HW785" s="47">
        <v>0</v>
      </c>
      <c r="HX785" s="47">
        <v>16759</v>
      </c>
      <c r="HY785" s="47">
        <v>37834</v>
      </c>
      <c r="HZ785" s="47">
        <v>87568</v>
      </c>
      <c r="IA785" s="47">
        <v>0</v>
      </c>
      <c r="IB785" s="47">
        <v>0</v>
      </c>
      <c r="IC785" s="47">
        <v>483</v>
      </c>
      <c r="ID785">
        <v>25636</v>
      </c>
      <c r="IE785" s="47">
        <v>7827</v>
      </c>
      <c r="IF785">
        <v>13553</v>
      </c>
      <c r="IG785" s="47">
        <v>4105</v>
      </c>
      <c r="IH785" s="47">
        <v>26255</v>
      </c>
      <c r="II785">
        <v>11619</v>
      </c>
      <c r="IJ785">
        <v>8873</v>
      </c>
      <c r="IK785">
        <v>1976</v>
      </c>
      <c r="IL785">
        <v>18530</v>
      </c>
      <c r="IM785">
        <v>262883</v>
      </c>
      <c r="IN785">
        <v>0</v>
      </c>
      <c r="IO785">
        <v>107</v>
      </c>
      <c r="IP785">
        <v>482</v>
      </c>
      <c r="IQ785">
        <v>160</v>
      </c>
      <c r="IR785">
        <v>0</v>
      </c>
      <c r="IS785">
        <v>0</v>
      </c>
      <c r="IT785">
        <v>749</v>
      </c>
      <c r="IU785">
        <v>156782</v>
      </c>
      <c r="IV785">
        <v>0</v>
      </c>
      <c r="IW785">
        <v>997188</v>
      </c>
      <c r="IX785">
        <v>2014852</v>
      </c>
      <c r="IY785">
        <v>2455981</v>
      </c>
      <c r="IZ785">
        <v>0</v>
      </c>
      <c r="JA785">
        <v>0</v>
      </c>
      <c r="JB785">
        <v>19150</v>
      </c>
      <c r="JC785">
        <v>1175244</v>
      </c>
      <c r="JD785">
        <v>182115</v>
      </c>
      <c r="JE785">
        <v>241121</v>
      </c>
      <c r="JF785">
        <v>80566</v>
      </c>
      <c r="JG785">
        <v>565004</v>
      </c>
      <c r="JH785">
        <v>448543</v>
      </c>
      <c r="JI785">
        <v>180994</v>
      </c>
      <c r="JJ785">
        <v>103103</v>
      </c>
      <c r="JK785">
        <v>814176</v>
      </c>
      <c r="JL785">
        <v>9434819</v>
      </c>
      <c r="JM785">
        <v>0</v>
      </c>
      <c r="JN785">
        <v>6275</v>
      </c>
      <c r="JO785">
        <v>27761</v>
      </c>
      <c r="JP785">
        <v>5616</v>
      </c>
      <c r="JQ785">
        <v>0</v>
      </c>
      <c r="JR785">
        <v>0</v>
      </c>
      <c r="JS785">
        <v>39652</v>
      </c>
      <c r="JT785"/>
      <c r="JU785"/>
      <c r="JV785"/>
      <c r="JW785"/>
      <c r="JX785"/>
      <c r="JY785">
        <v>25636</v>
      </c>
      <c r="JZ785"/>
      <c r="KA785"/>
      <c r="KB785"/>
      <c r="KC785"/>
      <c r="KD785"/>
      <c r="KE785">
        <v>1175244</v>
      </c>
      <c r="KF785">
        <v>160</v>
      </c>
      <c r="KG785">
        <v>242</v>
      </c>
      <c r="KH785">
        <v>95</v>
      </c>
      <c r="KI785">
        <v>105</v>
      </c>
      <c r="KJ785">
        <v>170</v>
      </c>
      <c r="KK785">
        <v>56</v>
      </c>
      <c r="KL785">
        <v>53</v>
      </c>
      <c r="KM785">
        <v>97</v>
      </c>
      <c r="KN785">
        <v>22</v>
      </c>
      <c r="KO785">
        <v>1</v>
      </c>
      <c r="KP785">
        <v>0</v>
      </c>
      <c r="KQ785">
        <v>0</v>
      </c>
      <c r="KR785">
        <v>0</v>
      </c>
      <c r="KS785">
        <v>0</v>
      </c>
      <c r="KT785">
        <v>1</v>
      </c>
      <c r="KU785">
        <v>1</v>
      </c>
      <c r="KV785">
        <v>0</v>
      </c>
      <c r="KW785">
        <v>0</v>
      </c>
      <c r="KX785">
        <v>0</v>
      </c>
      <c r="KY785">
        <v>0</v>
      </c>
      <c r="KZ785">
        <v>0</v>
      </c>
      <c r="LA785">
        <v>0</v>
      </c>
      <c r="LB785">
        <v>0</v>
      </c>
      <c r="LC785">
        <v>0</v>
      </c>
      <c r="LD785">
        <v>1</v>
      </c>
      <c r="LE785">
        <v>0</v>
      </c>
      <c r="LF785">
        <v>0</v>
      </c>
      <c r="LG785">
        <v>0</v>
      </c>
      <c r="LH785">
        <v>0</v>
      </c>
    </row>
    <row r="786" spans="1:320" s="34" customFormat="1" ht="15" customHeight="1" x14ac:dyDescent="0.25">
      <c r="A786" s="45">
        <v>206370670</v>
      </c>
      <c r="B786" s="45" t="s">
        <v>6086</v>
      </c>
      <c r="C786" s="46">
        <v>45292</v>
      </c>
      <c r="D786" s="46">
        <v>45657</v>
      </c>
      <c r="E786" s="47">
        <v>366</v>
      </c>
      <c r="F786" s="45" t="s">
        <v>883</v>
      </c>
      <c r="G786" s="45" t="s">
        <v>884</v>
      </c>
      <c r="H786" s="45" t="s">
        <v>1454</v>
      </c>
      <c r="I786" s="45" t="s">
        <v>886</v>
      </c>
      <c r="J786" s="45" t="s">
        <v>887</v>
      </c>
      <c r="K786" s="45" t="s">
        <v>1455</v>
      </c>
      <c r="L786" s="45" t="s">
        <v>6067</v>
      </c>
      <c r="M786" s="45" t="s">
        <v>6087</v>
      </c>
      <c r="N786" s="45" t="s">
        <v>6088</v>
      </c>
      <c r="O786" s="45" t="s">
        <v>1472</v>
      </c>
      <c r="P786" s="45" t="s">
        <v>1475</v>
      </c>
      <c r="Q786" s="45" t="s">
        <v>6089</v>
      </c>
      <c r="R786" t="s">
        <v>6090</v>
      </c>
      <c r="S786" s="45" t="s">
        <v>893</v>
      </c>
      <c r="T786"/>
      <c r="U786" s="47">
        <v>151</v>
      </c>
      <c r="V786" s="47">
        <v>151</v>
      </c>
      <c r="W786" s="47" t="s">
        <v>913</v>
      </c>
      <c r="X786" s="47">
        <v>55266</v>
      </c>
      <c r="Y786" s="47">
        <v>53334</v>
      </c>
      <c r="Z786" s="48">
        <v>227.87</v>
      </c>
      <c r="AA786" s="44">
        <v>423</v>
      </c>
      <c r="AB786" s="44">
        <v>418</v>
      </c>
      <c r="AC786" s="44">
        <v>10804</v>
      </c>
      <c r="AD786" s="44">
        <v>4951</v>
      </c>
      <c r="AE786" s="44">
        <v>4320</v>
      </c>
      <c r="AF786" s="44">
        <v>29812</v>
      </c>
      <c r="AG786" s="44"/>
      <c r="AH786" s="47"/>
      <c r="AI786" s="47">
        <v>55</v>
      </c>
      <c r="AJ786">
        <v>3392</v>
      </c>
      <c r="AK786" t="s">
        <v>895</v>
      </c>
      <c r="AL786">
        <v>53334</v>
      </c>
      <c r="AM786"/>
      <c r="AN786"/>
      <c r="AO786"/>
      <c r="AP786"/>
      <c r="AQ786"/>
      <c r="AR786" s="44"/>
      <c r="AS786" s="44"/>
      <c r="AT786" s="44"/>
      <c r="AU786" s="44">
        <v>40447125</v>
      </c>
      <c r="AV786" s="44">
        <v>9055118</v>
      </c>
      <c r="AW786" s="44">
        <v>24251652</v>
      </c>
      <c r="AX786" s="44">
        <v>12579</v>
      </c>
      <c r="AY786" s="44">
        <v>25263170</v>
      </c>
      <c r="AZ786" s="21">
        <v>25220326</v>
      </c>
      <c r="BA786" s="21">
        <v>42844</v>
      </c>
      <c r="BB786" s="44"/>
      <c r="BC786" s="44"/>
      <c r="BD786" s="44"/>
      <c r="BE786" s="44">
        <v>42844</v>
      </c>
      <c r="BF786" s="44">
        <v>13505000</v>
      </c>
      <c r="BG786" s="44">
        <v>6188750</v>
      </c>
      <c r="BH786" s="44">
        <v>2160000</v>
      </c>
      <c r="BI786" s="21">
        <v>14906000</v>
      </c>
      <c r="BJ786" s="21"/>
      <c r="BK786" s="21"/>
      <c r="BL786" s="21">
        <v>27500</v>
      </c>
      <c r="BM786" s="21">
        <v>3659875</v>
      </c>
      <c r="BN786" s="21">
        <v>40447125</v>
      </c>
      <c r="BO786" s="21"/>
      <c r="BP786" s="21"/>
      <c r="BQ786" s="44"/>
      <c r="BR786" s="21"/>
      <c r="BS786" s="44"/>
      <c r="BT786" s="21"/>
      <c r="BU786" s="44"/>
      <c r="BV786" s="21"/>
      <c r="BW786" s="44">
        <v>6302267</v>
      </c>
      <c r="BX786" s="21"/>
      <c r="BY786" s="21">
        <v>2250649</v>
      </c>
      <c r="BZ786" s="21"/>
      <c r="CA786" s="44">
        <v>30305</v>
      </c>
      <c r="CB786" s="44"/>
      <c r="CC786" s="44">
        <v>98066</v>
      </c>
      <c r="CD786" s="44"/>
      <c r="CE786" s="44"/>
      <c r="CF786" s="44"/>
      <c r="CG786" s="44"/>
      <c r="CH786" s="44"/>
      <c r="CI786" s="21">
        <v>2946</v>
      </c>
      <c r="CJ786" s="44"/>
      <c r="CK786" s="21">
        <v>370885</v>
      </c>
      <c r="CL786" s="44"/>
      <c r="CM786" s="44">
        <v>16059</v>
      </c>
      <c r="CN786" s="44">
        <v>0</v>
      </c>
      <c r="CO786" s="44">
        <v>3595925</v>
      </c>
      <c r="CP786" s="44">
        <v>0</v>
      </c>
      <c r="CQ786" s="21">
        <v>2969475</v>
      </c>
      <c r="CR786" s="44">
        <v>669000</v>
      </c>
      <c r="CS786" s="44">
        <v>1569757</v>
      </c>
      <c r="CT786" s="44">
        <v>135496</v>
      </c>
      <c r="CU786" s="44"/>
      <c r="CV786" s="44">
        <v>99406</v>
      </c>
      <c r="CW786" s="21"/>
      <c r="CX786" s="21"/>
      <c r="CY786" s="21"/>
      <c r="CZ786" s="21"/>
      <c r="DA786" s="21"/>
      <c r="DB786" s="21"/>
      <c r="DC786" s="21"/>
      <c r="DD786" s="21"/>
      <c r="DE786" s="44"/>
      <c r="DF786" s="21"/>
      <c r="DG786" s="44"/>
      <c r="DH786" s="21"/>
      <c r="DI786" s="44"/>
      <c r="DJ786" s="44"/>
      <c r="DK786" s="44"/>
      <c r="DL786" s="44"/>
      <c r="DM786" s="21"/>
      <c r="DN786" s="44"/>
      <c r="DO786" s="44"/>
      <c r="DP786" s="44"/>
      <c r="DQ786" s="44"/>
      <c r="DR786" s="44"/>
      <c r="DS786" s="44"/>
      <c r="DT786" s="44"/>
      <c r="DU786" s="44"/>
      <c r="DV786" s="44"/>
      <c r="DW786" s="44"/>
      <c r="DX786" s="44"/>
      <c r="DY786" s="44"/>
      <c r="DZ786" s="44"/>
      <c r="EA786" s="44"/>
      <c r="EB786" s="21"/>
      <c r="EC786" s="44">
        <v>9655355</v>
      </c>
      <c r="ED786" s="44"/>
      <c r="EE786" s="21">
        <v>4941524</v>
      </c>
      <c r="EF786" s="44"/>
      <c r="EG786" s="21">
        <v>1120513</v>
      </c>
      <c r="EH786" s="44"/>
      <c r="EI786" s="21">
        <v>6851664</v>
      </c>
      <c r="EJ786" s="44"/>
      <c r="EK786" s="44"/>
      <c r="EL786" s="21"/>
      <c r="EM786" s="44"/>
      <c r="EN786" s="44"/>
      <c r="EO786" s="44">
        <v>1682596</v>
      </c>
      <c r="EP786" s="21"/>
      <c r="EQ786" s="21"/>
      <c r="ER786" s="21"/>
      <c r="ES786" s="21"/>
      <c r="ET786" s="44"/>
      <c r="EU786" s="21"/>
      <c r="EV786" s="44"/>
      <c r="EW786" s="21"/>
      <c r="EX786" s="44"/>
      <c r="EY786" s="44"/>
      <c r="EZ786" s="21"/>
      <c r="FA786" s="21"/>
      <c r="FB786" s="44"/>
      <c r="FC786" s="44"/>
      <c r="FD786" s="21"/>
      <c r="FE786" s="112"/>
      <c r="FF786" s="44"/>
      <c r="FG786" s="44">
        <v>12479370</v>
      </c>
      <c r="FH786" s="44">
        <v>3144995</v>
      </c>
      <c r="FI786" s="44">
        <v>9595961</v>
      </c>
      <c r="FJ786" s="44">
        <v>338412</v>
      </c>
      <c r="FK786" s="44">
        <v>10301705</v>
      </c>
      <c r="FL786" s="44"/>
      <c r="FM786" s="44"/>
      <c r="FN786" s="44"/>
      <c r="FO786" s="44"/>
      <c r="FP786" s="44"/>
      <c r="FQ786" s="44"/>
      <c r="FR786" s="44"/>
      <c r="FS786" s="44"/>
      <c r="FT786" s="44">
        <v>26765</v>
      </c>
      <c r="FU786" s="44"/>
      <c r="FV786" s="21">
        <v>951467</v>
      </c>
      <c r="FW786" s="44">
        <v>420477</v>
      </c>
      <c r="FX786" s="44">
        <v>663723</v>
      </c>
      <c r="FY786" s="44">
        <v>126556</v>
      </c>
      <c r="FZ786" s="44">
        <v>492806</v>
      </c>
      <c r="GA786" s="44">
        <v>76528</v>
      </c>
      <c r="GB786" s="44"/>
      <c r="GC786" s="44">
        <v>233467</v>
      </c>
      <c r="GD786" s="44">
        <v>827247</v>
      </c>
      <c r="GE786" s="44">
        <v>599473</v>
      </c>
      <c r="GF786" s="44">
        <v>255002</v>
      </c>
      <c r="GG786" s="44">
        <v>1243277</v>
      </c>
      <c r="GH786" s="44">
        <v>263053</v>
      </c>
      <c r="GI786" s="44">
        <v>258177</v>
      </c>
      <c r="GJ786" s="44">
        <v>191317</v>
      </c>
      <c r="GK786" s="44">
        <v>6317106</v>
      </c>
      <c r="GL786" s="44">
        <v>161763</v>
      </c>
      <c r="GM786" s="44">
        <v>1265115</v>
      </c>
      <c r="GN786" s="44">
        <v>55397</v>
      </c>
      <c r="GO786" s="44">
        <v>22832</v>
      </c>
      <c r="GP786" s="44"/>
      <c r="GQ786" s="44">
        <v>22625</v>
      </c>
      <c r="GR786" s="44">
        <v>444448</v>
      </c>
      <c r="GS786" s="44">
        <v>6016189</v>
      </c>
      <c r="GT786" s="44"/>
      <c r="GU786" s="21">
        <v>783305</v>
      </c>
      <c r="GV786" s="44">
        <v>232084</v>
      </c>
      <c r="GW786" s="44"/>
      <c r="GX786" s="44">
        <v>150000</v>
      </c>
      <c r="GY786" s="44">
        <v>7181578</v>
      </c>
      <c r="GZ786" s="44">
        <v>4332143</v>
      </c>
      <c r="HA786" s="44"/>
      <c r="HB786" s="44"/>
      <c r="HC786" s="44">
        <v>2849435</v>
      </c>
      <c r="HD786" s="44">
        <v>7181578</v>
      </c>
      <c r="HE786" s="21">
        <v>2962274</v>
      </c>
      <c r="HF786" s="21"/>
      <c r="HG786" s="21"/>
      <c r="HH786" s="21"/>
      <c r="HI786" s="21">
        <v>0</v>
      </c>
      <c r="HJ786" s="44"/>
      <c r="HK786" s="21">
        <v>1265302</v>
      </c>
      <c r="HL786" s="21">
        <v>211865</v>
      </c>
      <c r="HM786" s="21">
        <v>1477167</v>
      </c>
      <c r="HN786" s="21">
        <v>-693862</v>
      </c>
      <c r="HO786" s="21"/>
      <c r="HP786" s="44"/>
      <c r="HQ786" s="47"/>
      <c r="HR786" s="47"/>
      <c r="HS786" s="47"/>
      <c r="HT786" s="47" t="s">
        <v>1759</v>
      </c>
      <c r="HU786" s="47">
        <v>0</v>
      </c>
      <c r="HV786" s="47">
        <v>1973</v>
      </c>
      <c r="HW786" s="47">
        <v>0</v>
      </c>
      <c r="HX786" s="47">
        <v>25162</v>
      </c>
      <c r="HY786" s="47">
        <v>50203</v>
      </c>
      <c r="HZ786" s="47">
        <v>147502</v>
      </c>
      <c r="IA786" s="47">
        <v>0</v>
      </c>
      <c r="IB786" s="47">
        <v>0</v>
      </c>
      <c r="IC786" s="47">
        <v>0</v>
      </c>
      <c r="ID786">
        <v>35817</v>
      </c>
      <c r="IE786" s="47">
        <v>9626</v>
      </c>
      <c r="IF786">
        <v>19421</v>
      </c>
      <c r="IG786" s="47">
        <v>8275</v>
      </c>
      <c r="IH786" s="47">
        <v>27187</v>
      </c>
      <c r="II786">
        <v>6568</v>
      </c>
      <c r="IJ786">
        <v>8789</v>
      </c>
      <c r="IK786">
        <v>2005</v>
      </c>
      <c r="IL786">
        <v>25365</v>
      </c>
      <c r="IM786">
        <v>367893</v>
      </c>
      <c r="IN786">
        <v>0</v>
      </c>
      <c r="IO786">
        <v>0</v>
      </c>
      <c r="IP786">
        <v>37</v>
      </c>
      <c r="IQ786">
        <v>0</v>
      </c>
      <c r="IR786">
        <v>0</v>
      </c>
      <c r="IS786">
        <v>0</v>
      </c>
      <c r="IT786">
        <v>37</v>
      </c>
      <c r="IU786">
        <v>175880</v>
      </c>
      <c r="IV786">
        <v>0</v>
      </c>
      <c r="IW786">
        <v>1438966</v>
      </c>
      <c r="IX786">
        <v>2355513</v>
      </c>
      <c r="IY786">
        <v>3729193</v>
      </c>
      <c r="IZ786">
        <v>0</v>
      </c>
      <c r="JA786">
        <v>0</v>
      </c>
      <c r="JB786">
        <v>0</v>
      </c>
      <c r="JC786">
        <v>1699695</v>
      </c>
      <c r="JD786">
        <v>230294</v>
      </c>
      <c r="JE786">
        <v>385933</v>
      </c>
      <c r="JF786">
        <v>150910</v>
      </c>
      <c r="JG786">
        <v>577488</v>
      </c>
      <c r="JH786">
        <v>194427</v>
      </c>
      <c r="JI786">
        <v>182223</v>
      </c>
      <c r="JJ786">
        <v>145692</v>
      </c>
      <c r="JK786">
        <v>1213156</v>
      </c>
      <c r="JL786">
        <v>12479370</v>
      </c>
      <c r="JM786">
        <v>0</v>
      </c>
      <c r="JN786">
        <v>0</v>
      </c>
      <c r="JO786">
        <v>2127</v>
      </c>
      <c r="JP786">
        <v>0</v>
      </c>
      <c r="JQ786">
        <v>0</v>
      </c>
      <c r="JR786">
        <v>0</v>
      </c>
      <c r="JS786">
        <v>2127</v>
      </c>
      <c r="JT786"/>
      <c r="JU786"/>
      <c r="JV786"/>
      <c r="JW786"/>
      <c r="JX786"/>
      <c r="JY786">
        <v>35817</v>
      </c>
      <c r="JZ786"/>
      <c r="KA786"/>
      <c r="KB786"/>
      <c r="KC786"/>
      <c r="KD786"/>
      <c r="KE786">
        <v>1699695</v>
      </c>
      <c r="KF786">
        <v>228</v>
      </c>
      <c r="KG786">
        <v>410</v>
      </c>
      <c r="KH786">
        <v>134</v>
      </c>
      <c r="KI786">
        <v>168</v>
      </c>
      <c r="KJ786">
        <v>301</v>
      </c>
      <c r="KK786">
        <v>104</v>
      </c>
      <c r="KL786">
        <v>93</v>
      </c>
      <c r="KM786">
        <v>159</v>
      </c>
      <c r="KN786">
        <v>61</v>
      </c>
      <c r="KO786">
        <v>1</v>
      </c>
      <c r="KP786">
        <v>0</v>
      </c>
      <c r="KQ786">
        <v>0</v>
      </c>
      <c r="KR786">
        <v>0</v>
      </c>
      <c r="KS786">
        <v>0</v>
      </c>
      <c r="KT786">
        <v>1</v>
      </c>
      <c r="KU786">
        <v>1</v>
      </c>
      <c r="KV786">
        <v>0</v>
      </c>
      <c r="KW786">
        <v>0</v>
      </c>
      <c r="KX786">
        <v>0</v>
      </c>
      <c r="KY786">
        <v>0</v>
      </c>
      <c r="KZ786">
        <v>0</v>
      </c>
      <c r="LA786">
        <v>0</v>
      </c>
      <c r="LB786">
        <v>0</v>
      </c>
      <c r="LC786">
        <v>0</v>
      </c>
      <c r="LD786">
        <v>1</v>
      </c>
      <c r="LE786">
        <v>0</v>
      </c>
      <c r="LF786">
        <v>0</v>
      </c>
      <c r="LG786">
        <v>0</v>
      </c>
      <c r="LH786">
        <v>0</v>
      </c>
    </row>
    <row r="787" spans="1:320" s="34" customFormat="1" ht="15" customHeight="1" x14ac:dyDescent="0.25">
      <c r="A787" s="45">
        <v>206370671</v>
      </c>
      <c r="B787" s="45" t="s">
        <v>6091</v>
      </c>
      <c r="C787" s="46">
        <v>45292</v>
      </c>
      <c r="D787" s="46">
        <v>45657</v>
      </c>
      <c r="E787" s="47">
        <v>366</v>
      </c>
      <c r="F787" s="45" t="s">
        <v>883</v>
      </c>
      <c r="G787" s="45" t="s">
        <v>884</v>
      </c>
      <c r="H787" s="45" t="s">
        <v>1454</v>
      </c>
      <c r="I787" s="45" t="s">
        <v>886</v>
      </c>
      <c r="J787" s="45" t="s">
        <v>887</v>
      </c>
      <c r="K787" s="45" t="s">
        <v>1455</v>
      </c>
      <c r="L787" s="45" t="s">
        <v>6067</v>
      </c>
      <c r="M787" s="45" t="s">
        <v>6092</v>
      </c>
      <c r="N787" s="45" t="s">
        <v>6093</v>
      </c>
      <c r="O787" s="45" t="s">
        <v>1472</v>
      </c>
      <c r="P787" s="45" t="s">
        <v>1475</v>
      </c>
      <c r="Q787" s="45" t="s">
        <v>6094</v>
      </c>
      <c r="R787" t="s">
        <v>6095</v>
      </c>
      <c r="S787" s="45" t="s">
        <v>893</v>
      </c>
      <c r="T787" t="s">
        <v>2730</v>
      </c>
      <c r="U787" s="47">
        <v>65</v>
      </c>
      <c r="V787" s="47">
        <v>65</v>
      </c>
      <c r="W787" s="47" t="s">
        <v>894</v>
      </c>
      <c r="X787" s="47">
        <v>23790</v>
      </c>
      <c r="Y787" s="47">
        <v>13931</v>
      </c>
      <c r="Z787" s="48">
        <v>138.27000000000001</v>
      </c>
      <c r="AA787" s="44">
        <v>72</v>
      </c>
      <c r="AB787" s="44">
        <v>72</v>
      </c>
      <c r="AC787" s="44">
        <v>683</v>
      </c>
      <c r="AD787" s="44">
        <v>592</v>
      </c>
      <c r="AE787" s="44">
        <v>742</v>
      </c>
      <c r="AF787" s="44">
        <v>11378</v>
      </c>
      <c r="AG787" s="44"/>
      <c r="AH787" s="47">
        <v>536</v>
      </c>
      <c r="AI787" s="47"/>
      <c r="AJ787"/>
      <c r="AK787" t="s">
        <v>914</v>
      </c>
      <c r="AL787">
        <v>3506</v>
      </c>
      <c r="AM787"/>
      <c r="AN787"/>
      <c r="AO787"/>
      <c r="AP787">
        <v>10425</v>
      </c>
      <c r="AQ787"/>
      <c r="AR787" s="44"/>
      <c r="AS787" s="44"/>
      <c r="AT787" s="44"/>
      <c r="AU787" s="44">
        <v>9349990</v>
      </c>
      <c r="AV787" s="44">
        <v>4817500</v>
      </c>
      <c r="AW787" s="44">
        <v>4635747</v>
      </c>
      <c r="AX787" s="44">
        <v>383</v>
      </c>
      <c r="AY787" s="44">
        <v>9532126</v>
      </c>
      <c r="AZ787" s="21">
        <v>11078968</v>
      </c>
      <c r="BA787" s="21">
        <v>-1546842</v>
      </c>
      <c r="BB787" s="44">
        <v>2073</v>
      </c>
      <c r="BC787" s="44">
        <v>-324401</v>
      </c>
      <c r="BD787" s="44"/>
      <c r="BE787" s="44">
        <v>-1220368</v>
      </c>
      <c r="BF787" s="44">
        <v>384590</v>
      </c>
      <c r="BG787" s="44">
        <v>456258</v>
      </c>
      <c r="BH787" s="44">
        <v>288325</v>
      </c>
      <c r="BI787" s="21">
        <v>7886822</v>
      </c>
      <c r="BJ787" s="21"/>
      <c r="BK787" s="21">
        <v>333995</v>
      </c>
      <c r="BL787" s="21"/>
      <c r="BM787" s="21"/>
      <c r="BN787" s="21">
        <v>4074645</v>
      </c>
      <c r="BO787" s="21"/>
      <c r="BP787" s="21"/>
      <c r="BQ787" s="44"/>
      <c r="BR787" s="21">
        <v>5275345</v>
      </c>
      <c r="BS787" s="44"/>
      <c r="BT787" s="21"/>
      <c r="BU787" s="44"/>
      <c r="BV787" s="21"/>
      <c r="BW787" s="44">
        <v>555625</v>
      </c>
      <c r="BX787" s="21"/>
      <c r="BY787" s="21">
        <v>423260</v>
      </c>
      <c r="BZ787" s="21"/>
      <c r="CA787" s="44">
        <v>267691</v>
      </c>
      <c r="CB787" s="44"/>
      <c r="CC787" s="44">
        <v>3309650</v>
      </c>
      <c r="CD787" s="44"/>
      <c r="CE787" s="44"/>
      <c r="CF787" s="44"/>
      <c r="CG787" s="44">
        <v>257408</v>
      </c>
      <c r="CH787" s="44"/>
      <c r="CI787" s="21">
        <v>3866</v>
      </c>
      <c r="CJ787" s="44"/>
      <c r="CK787" s="21"/>
      <c r="CL787" s="44"/>
      <c r="CM787" s="44">
        <v>278554</v>
      </c>
      <c r="CN787" s="44">
        <v>0</v>
      </c>
      <c r="CO787" s="44">
        <v>204165</v>
      </c>
      <c r="CP787" s="44">
        <v>3616020</v>
      </c>
      <c r="CQ787" s="21">
        <v>201150</v>
      </c>
      <c r="CR787" s="44">
        <v>275355</v>
      </c>
      <c r="CS787" s="44">
        <v>71484</v>
      </c>
      <c r="CT787" s="44">
        <v>24975</v>
      </c>
      <c r="CU787" s="44"/>
      <c r="CV787" s="44">
        <v>145797</v>
      </c>
      <c r="CW787" s="21"/>
      <c r="CX787" s="21"/>
      <c r="CY787" s="21"/>
      <c r="CZ787" s="21"/>
      <c r="DA787" s="21"/>
      <c r="DB787" s="21"/>
      <c r="DC787" s="21"/>
      <c r="DD787" s="21"/>
      <c r="DE787" s="44"/>
      <c r="DF787" s="21"/>
      <c r="DG787" s="44"/>
      <c r="DH787" s="21"/>
      <c r="DI787" s="44"/>
      <c r="DJ787" s="44"/>
      <c r="DK787" s="44"/>
      <c r="DL787" s="44"/>
      <c r="DM787" s="21"/>
      <c r="DN787" s="44"/>
      <c r="DO787" s="44"/>
      <c r="DP787" s="44"/>
      <c r="DQ787" s="44"/>
      <c r="DR787" s="44"/>
      <c r="DS787" s="44"/>
      <c r="DT787" s="44"/>
      <c r="DU787" s="44"/>
      <c r="DV787" s="44"/>
      <c r="DW787" s="44"/>
      <c r="DX787" s="44"/>
      <c r="DY787" s="44">
        <v>3866</v>
      </c>
      <c r="DZ787" s="44"/>
      <c r="EA787" s="44"/>
      <c r="EB787" s="21"/>
      <c r="EC787" s="44">
        <v>153318</v>
      </c>
      <c r="ED787" s="44"/>
      <c r="EE787" s="21">
        <v>72552</v>
      </c>
      <c r="EF787" s="44"/>
      <c r="EG787" s="21">
        <v>574081</v>
      </c>
      <c r="EH787" s="44"/>
      <c r="EI787" s="21">
        <v>3854222</v>
      </c>
      <c r="EJ787" s="44"/>
      <c r="EK787" s="44"/>
      <c r="EL787" s="21"/>
      <c r="EM787" s="44">
        <v>-22292</v>
      </c>
      <c r="EN787" s="44"/>
      <c r="EO787" s="44"/>
      <c r="EP787" s="21"/>
      <c r="EQ787" s="21"/>
      <c r="ER787" s="21"/>
      <c r="ES787" s="21"/>
      <c r="ET787" s="44"/>
      <c r="EU787" s="21"/>
      <c r="EV787" s="44"/>
      <c r="EW787" s="21"/>
      <c r="EX787" s="44"/>
      <c r="EY787" s="44"/>
      <c r="EZ787" s="21"/>
      <c r="FA787" s="21"/>
      <c r="FB787" s="44"/>
      <c r="FC787" s="44"/>
      <c r="FD787" s="21"/>
      <c r="FE787" s="112"/>
      <c r="FF787" s="44"/>
      <c r="FG787" s="44">
        <v>6097306</v>
      </c>
      <c r="FH787" s="44">
        <v>1527197</v>
      </c>
      <c r="FI787" s="44">
        <v>3454465</v>
      </c>
      <c r="FJ787" s="44">
        <v>260392</v>
      </c>
      <c r="FK787" s="44">
        <v>1323460</v>
      </c>
      <c r="FL787" s="44"/>
      <c r="FM787" s="44"/>
      <c r="FN787" s="44"/>
      <c r="FO787" s="44">
        <v>4193670</v>
      </c>
      <c r="FP787" s="44"/>
      <c r="FQ787" s="44"/>
      <c r="FR787" s="44"/>
      <c r="FS787" s="44"/>
      <c r="FT787" s="44">
        <v>135138</v>
      </c>
      <c r="FU787" s="44">
        <v>6416</v>
      </c>
      <c r="FV787" s="21">
        <v>130223</v>
      </c>
      <c r="FW787" s="44">
        <v>878799</v>
      </c>
      <c r="FX787" s="44">
        <v>101224</v>
      </c>
      <c r="FY787" s="44">
        <v>90845</v>
      </c>
      <c r="FZ787" s="44">
        <v>132922</v>
      </c>
      <c r="GA787" s="44">
        <v>40344</v>
      </c>
      <c r="GB787" s="44"/>
      <c r="GC787" s="44">
        <v>24782</v>
      </c>
      <c r="GD787" s="44">
        <v>332473</v>
      </c>
      <c r="GE787" s="44">
        <v>177595</v>
      </c>
      <c r="GF787" s="44">
        <v>281559</v>
      </c>
      <c r="GG787" s="44">
        <v>353832</v>
      </c>
      <c r="GH787" s="44">
        <v>300580</v>
      </c>
      <c r="GI787" s="44">
        <v>115918</v>
      </c>
      <c r="GJ787" s="44">
        <v>105103</v>
      </c>
      <c r="GK787" s="44">
        <v>1704856</v>
      </c>
      <c r="GL787" s="44">
        <v>56961</v>
      </c>
      <c r="GM787" s="44">
        <v>509479</v>
      </c>
      <c r="GN787" s="44">
        <v>44870</v>
      </c>
      <c r="GO787" s="44">
        <v>8862</v>
      </c>
      <c r="GP787" s="44"/>
      <c r="GQ787" s="44">
        <v>54</v>
      </c>
      <c r="GR787" s="44">
        <v>29003</v>
      </c>
      <c r="GS787" s="44">
        <v>1776291</v>
      </c>
      <c r="GT787" s="44"/>
      <c r="GU787" s="21">
        <v>161967</v>
      </c>
      <c r="GV787" s="44"/>
      <c r="GW787" s="44">
        <v>6361664</v>
      </c>
      <c r="GX787" s="44"/>
      <c r="GY787" s="44">
        <v>8299922</v>
      </c>
      <c r="GZ787" s="44">
        <v>1995440</v>
      </c>
      <c r="HA787" s="44"/>
      <c r="HB787" s="44"/>
      <c r="HC787" s="44">
        <v>6304482</v>
      </c>
      <c r="HD787" s="44">
        <v>8299922</v>
      </c>
      <c r="HE787" s="21"/>
      <c r="HF787" s="21">
        <v>6361664</v>
      </c>
      <c r="HG787" s="21"/>
      <c r="HH787" s="21"/>
      <c r="HI787" s="21">
        <v>0</v>
      </c>
      <c r="HJ787" s="44"/>
      <c r="HK787" s="21"/>
      <c r="HL787" s="21">
        <v>674810</v>
      </c>
      <c r="HM787" s="21">
        <v>674810</v>
      </c>
      <c r="HN787" s="21">
        <v>-512843</v>
      </c>
      <c r="HO787" s="21"/>
      <c r="HP787" s="44"/>
      <c r="HQ787" s="47"/>
      <c r="HR787" s="47"/>
      <c r="HS787" s="47"/>
      <c r="HT787" s="47" t="s">
        <v>1759</v>
      </c>
      <c r="HU787" s="47">
        <v>0</v>
      </c>
      <c r="HV787" s="47">
        <v>2689</v>
      </c>
      <c r="HW787" s="47">
        <v>0</v>
      </c>
      <c r="HX787" s="47">
        <v>19337</v>
      </c>
      <c r="HY787" s="47">
        <v>34559</v>
      </c>
      <c r="HZ787" s="47">
        <v>35892</v>
      </c>
      <c r="IA787" s="47">
        <v>0</v>
      </c>
      <c r="IB787" s="47">
        <v>0</v>
      </c>
      <c r="IC787" s="47">
        <v>700</v>
      </c>
      <c r="ID787">
        <v>21398</v>
      </c>
      <c r="IE787" s="47">
        <v>3502</v>
      </c>
      <c r="IF787">
        <v>4793</v>
      </c>
      <c r="IG787" s="47">
        <v>2121</v>
      </c>
      <c r="IH787" s="47">
        <v>8941</v>
      </c>
      <c r="II787">
        <v>3998</v>
      </c>
      <c r="IJ787">
        <v>4254</v>
      </c>
      <c r="IK787">
        <v>1702</v>
      </c>
      <c r="IL787">
        <v>9981</v>
      </c>
      <c r="IM787">
        <v>153867</v>
      </c>
      <c r="IN787">
        <v>0</v>
      </c>
      <c r="IO787">
        <v>1904</v>
      </c>
      <c r="IP787">
        <v>184</v>
      </c>
      <c r="IQ787">
        <v>890</v>
      </c>
      <c r="IR787">
        <v>0</v>
      </c>
      <c r="IS787">
        <v>0</v>
      </c>
      <c r="IT787">
        <v>2978</v>
      </c>
      <c r="IU787">
        <v>150263</v>
      </c>
      <c r="IV787">
        <v>0</v>
      </c>
      <c r="IW787">
        <v>1148130</v>
      </c>
      <c r="IX787">
        <v>1648163</v>
      </c>
      <c r="IY787">
        <v>967199</v>
      </c>
      <c r="IZ787">
        <v>0</v>
      </c>
      <c r="JA787">
        <v>0</v>
      </c>
      <c r="JB787">
        <v>13659</v>
      </c>
      <c r="JC787">
        <v>926766</v>
      </c>
      <c r="JD787">
        <v>97197</v>
      </c>
      <c r="JE787">
        <v>95933</v>
      </c>
      <c r="JF787">
        <v>42821</v>
      </c>
      <c r="JG787">
        <v>200979</v>
      </c>
      <c r="JH787">
        <v>233625</v>
      </c>
      <c r="JI787">
        <v>88789</v>
      </c>
      <c r="JJ787">
        <v>87700</v>
      </c>
      <c r="JK787">
        <v>396082</v>
      </c>
      <c r="JL787">
        <v>6097306</v>
      </c>
      <c r="JM787">
        <v>0</v>
      </c>
      <c r="JN787">
        <v>111511</v>
      </c>
      <c r="JO787">
        <v>10605</v>
      </c>
      <c r="JP787">
        <v>31211</v>
      </c>
      <c r="JQ787">
        <v>0</v>
      </c>
      <c r="JR787">
        <v>0</v>
      </c>
      <c r="JS787">
        <v>153327</v>
      </c>
      <c r="JT787"/>
      <c r="JU787"/>
      <c r="JV787"/>
      <c r="JW787"/>
      <c r="JX787"/>
      <c r="JY787">
        <v>21398</v>
      </c>
      <c r="JZ787"/>
      <c r="KA787"/>
      <c r="KB787"/>
      <c r="KC787"/>
      <c r="KD787"/>
      <c r="KE787">
        <v>926766</v>
      </c>
      <c r="KF787">
        <v>114</v>
      </c>
      <c r="KG787">
        <v>184</v>
      </c>
      <c r="KH787">
        <v>50</v>
      </c>
      <c r="KI787">
        <v>91</v>
      </c>
      <c r="KJ787">
        <v>156</v>
      </c>
      <c r="KK787">
        <v>33</v>
      </c>
      <c r="KL787">
        <v>28</v>
      </c>
      <c r="KM787">
        <v>57</v>
      </c>
      <c r="KN787">
        <v>9</v>
      </c>
      <c r="KO787">
        <v>1</v>
      </c>
      <c r="KP787">
        <v>0</v>
      </c>
      <c r="KQ787">
        <v>0</v>
      </c>
      <c r="KR787">
        <v>0</v>
      </c>
      <c r="KS787">
        <v>1</v>
      </c>
      <c r="KT787">
        <v>0</v>
      </c>
      <c r="KU787">
        <v>1</v>
      </c>
      <c r="KV787">
        <v>0</v>
      </c>
      <c r="KW787">
        <v>0</v>
      </c>
      <c r="KX787">
        <v>0</v>
      </c>
      <c r="KY787">
        <v>1</v>
      </c>
      <c r="KZ787">
        <v>0</v>
      </c>
      <c r="LA787">
        <v>0</v>
      </c>
      <c r="LB787">
        <v>0</v>
      </c>
      <c r="LC787">
        <v>0</v>
      </c>
      <c r="LD787">
        <v>1</v>
      </c>
      <c r="LE787">
        <v>0</v>
      </c>
      <c r="LF787">
        <v>0</v>
      </c>
      <c r="LG787">
        <v>0</v>
      </c>
      <c r="LH787">
        <v>0</v>
      </c>
    </row>
    <row r="788" spans="1:320" s="34" customFormat="1" ht="15" customHeight="1" x14ac:dyDescent="0.25">
      <c r="A788" s="45">
        <v>206370677</v>
      </c>
      <c r="B788" s="45" t="s">
        <v>6096</v>
      </c>
      <c r="C788" s="46">
        <v>45292</v>
      </c>
      <c r="D788" s="46">
        <v>45657</v>
      </c>
      <c r="E788" s="47">
        <v>366</v>
      </c>
      <c r="F788" s="45" t="s">
        <v>883</v>
      </c>
      <c r="G788" s="45" t="s">
        <v>884</v>
      </c>
      <c r="H788" s="45" t="s">
        <v>1454</v>
      </c>
      <c r="I788" s="45" t="s">
        <v>886</v>
      </c>
      <c r="J788" s="45" t="s">
        <v>887</v>
      </c>
      <c r="K788" s="45" t="s">
        <v>1455</v>
      </c>
      <c r="L788" s="45" t="s">
        <v>6097</v>
      </c>
      <c r="M788" s="45" t="s">
        <v>6098</v>
      </c>
      <c r="N788" s="45" t="s">
        <v>6099</v>
      </c>
      <c r="O788" s="45" t="s">
        <v>6100</v>
      </c>
      <c r="P788" s="45" t="s">
        <v>6101</v>
      </c>
      <c r="Q788" s="45" t="s">
        <v>6102</v>
      </c>
      <c r="R788" t="s">
        <v>6103</v>
      </c>
      <c r="S788" s="45" t="s">
        <v>893</v>
      </c>
      <c r="T788" t="s">
        <v>2730</v>
      </c>
      <c r="U788" s="47">
        <v>59</v>
      </c>
      <c r="V788" s="47">
        <v>59</v>
      </c>
      <c r="W788" s="47" t="s">
        <v>1728</v>
      </c>
      <c r="X788" s="47">
        <v>21594</v>
      </c>
      <c r="Y788" s="47">
        <v>19331</v>
      </c>
      <c r="Z788" s="48">
        <v>196.19</v>
      </c>
      <c r="AA788" s="44">
        <v>572</v>
      </c>
      <c r="AB788" s="44">
        <v>564</v>
      </c>
      <c r="AC788" s="44">
        <v>7663</v>
      </c>
      <c r="AD788" s="44">
        <v>4511</v>
      </c>
      <c r="AE788" s="44">
        <v>804</v>
      </c>
      <c r="AF788" s="44">
        <v>4777</v>
      </c>
      <c r="AG788" s="44"/>
      <c r="AH788" s="47">
        <v>607</v>
      </c>
      <c r="AI788" s="47">
        <v>939</v>
      </c>
      <c r="AJ788">
        <v>30</v>
      </c>
      <c r="AK788" t="s">
        <v>895</v>
      </c>
      <c r="AL788">
        <v>19331</v>
      </c>
      <c r="AM788"/>
      <c r="AN788"/>
      <c r="AO788"/>
      <c r="AP788"/>
      <c r="AQ788"/>
      <c r="AR788" s="44"/>
      <c r="AS788" s="44"/>
      <c r="AT788" s="44"/>
      <c r="AU788" s="44">
        <v>8283825</v>
      </c>
      <c r="AV788" s="44">
        <v>4834182</v>
      </c>
      <c r="AW788" s="44">
        <v>575689</v>
      </c>
      <c r="AX788" s="44">
        <v>263</v>
      </c>
      <c r="AY788" s="44">
        <v>12542581</v>
      </c>
      <c r="AZ788" s="21">
        <v>11031457</v>
      </c>
      <c r="BA788" s="21">
        <v>1511124</v>
      </c>
      <c r="BB788" s="44">
        <v>1716</v>
      </c>
      <c r="BC788" s="44">
        <v>290425</v>
      </c>
      <c r="BD788" s="44"/>
      <c r="BE788" s="44">
        <v>1222415</v>
      </c>
      <c r="BF788" s="44">
        <v>3268450</v>
      </c>
      <c r="BG788" s="44">
        <v>1946043</v>
      </c>
      <c r="BH788" s="44">
        <v>344803</v>
      </c>
      <c r="BI788" s="21">
        <v>2028947</v>
      </c>
      <c r="BJ788" s="21"/>
      <c r="BK788" s="21">
        <v>266362</v>
      </c>
      <c r="BL788" s="21">
        <v>416470</v>
      </c>
      <c r="BM788" s="21">
        <v>12750</v>
      </c>
      <c r="BN788" s="21">
        <v>8283825</v>
      </c>
      <c r="BO788" s="21"/>
      <c r="BP788" s="21"/>
      <c r="BQ788" s="44"/>
      <c r="BR788" s="21"/>
      <c r="BS788" s="44"/>
      <c r="BT788" s="21"/>
      <c r="BU788" s="44"/>
      <c r="BV788" s="21"/>
      <c r="BW788" s="44">
        <v>2691230</v>
      </c>
      <c r="BX788" s="21"/>
      <c r="BY788" s="21">
        <v>1181038</v>
      </c>
      <c r="BZ788" s="21"/>
      <c r="CA788" s="44">
        <v>9860</v>
      </c>
      <c r="CB788" s="44"/>
      <c r="CC788" s="44">
        <v>759768</v>
      </c>
      <c r="CD788" s="44"/>
      <c r="CE788" s="44"/>
      <c r="CF788" s="44"/>
      <c r="CG788" s="44">
        <v>171883</v>
      </c>
      <c r="CH788" s="44"/>
      <c r="CI788" s="21">
        <v>20403</v>
      </c>
      <c r="CJ788" s="44"/>
      <c r="CK788" s="21"/>
      <c r="CL788" s="44"/>
      <c r="CM788" s="44">
        <v>110548</v>
      </c>
      <c r="CN788" s="44">
        <v>1757</v>
      </c>
      <c r="CO788" s="44">
        <v>1518173</v>
      </c>
      <c r="CP788" s="44">
        <v>0</v>
      </c>
      <c r="CQ788" s="21">
        <v>1624185</v>
      </c>
      <c r="CR788" s="44">
        <v>582615</v>
      </c>
      <c r="CS788" s="44">
        <v>827590</v>
      </c>
      <c r="CT788" s="44">
        <v>50218</v>
      </c>
      <c r="CU788" s="44"/>
      <c r="CV788" s="44">
        <v>119096</v>
      </c>
      <c r="CW788" s="21"/>
      <c r="CX788" s="21"/>
      <c r="CY788" s="21"/>
      <c r="CZ788" s="21"/>
      <c r="DA788" s="21"/>
      <c r="DB788" s="21"/>
      <c r="DC788" s="21"/>
      <c r="DD788" s="21"/>
      <c r="DE788" s="44"/>
      <c r="DF788" s="21"/>
      <c r="DG788" s="44"/>
      <c r="DH788" s="21"/>
      <c r="DI788" s="44"/>
      <c r="DJ788" s="44"/>
      <c r="DK788" s="44"/>
      <c r="DL788" s="44"/>
      <c r="DM788" s="21"/>
      <c r="DN788" s="44"/>
      <c r="DO788" s="44"/>
      <c r="DP788" s="44"/>
      <c r="DQ788" s="44"/>
      <c r="DR788" s="44"/>
      <c r="DS788" s="44"/>
      <c r="DT788" s="44"/>
      <c r="DU788" s="44"/>
      <c r="DV788" s="44"/>
      <c r="DW788" s="44">
        <v>-15114</v>
      </c>
      <c r="DX788" s="44"/>
      <c r="DY788" s="44">
        <v>-27970</v>
      </c>
      <c r="DZ788" s="44"/>
      <c r="EA788" s="44"/>
      <c r="EB788" s="21"/>
      <c r="EC788" s="44">
        <v>-722527</v>
      </c>
      <c r="ED788" s="44"/>
      <c r="EE788" s="21">
        <v>501349</v>
      </c>
      <c r="EF788" s="44"/>
      <c r="EG788" s="21">
        <v>63568</v>
      </c>
      <c r="EH788" s="44"/>
      <c r="EI788" s="21">
        <v>726913</v>
      </c>
      <c r="EJ788" s="44"/>
      <c r="EK788" s="44"/>
      <c r="EL788" s="21"/>
      <c r="EM788" s="44">
        <v>47605</v>
      </c>
      <c r="EN788" s="44"/>
      <c r="EO788" s="44">
        <v>1865</v>
      </c>
      <c r="EP788" s="21"/>
      <c r="EQ788" s="21"/>
      <c r="ER788" s="21"/>
      <c r="ES788" s="21"/>
      <c r="ET788" s="44"/>
      <c r="EU788" s="21"/>
      <c r="EV788" s="44"/>
      <c r="EW788" s="21"/>
      <c r="EX788" s="44"/>
      <c r="EY788" s="44"/>
      <c r="EZ788" s="21"/>
      <c r="FA788" s="21"/>
      <c r="FB788" s="44"/>
      <c r="FC788" s="44"/>
      <c r="FD788" s="21"/>
      <c r="FE788" s="112"/>
      <c r="FF788" s="44"/>
      <c r="FG788" s="44">
        <v>5858526</v>
      </c>
      <c r="FH788" s="44">
        <v>1362915</v>
      </c>
      <c r="FI788" s="44">
        <v>3810016</v>
      </c>
      <c r="FJ788" s="44">
        <v>174578</v>
      </c>
      <c r="FK788" s="44">
        <v>4131070</v>
      </c>
      <c r="FL788" s="44"/>
      <c r="FM788" s="44"/>
      <c r="FN788" s="44"/>
      <c r="FO788" s="44"/>
      <c r="FP788" s="44"/>
      <c r="FQ788" s="44"/>
      <c r="FR788" s="44"/>
      <c r="FS788" s="44"/>
      <c r="FT788" s="44">
        <v>21856</v>
      </c>
      <c r="FU788" s="44">
        <v>5429</v>
      </c>
      <c r="FV788" s="21">
        <v>615116</v>
      </c>
      <c r="FW788" s="44"/>
      <c r="FX788" s="44">
        <v>461667</v>
      </c>
      <c r="FY788" s="44">
        <v>126597</v>
      </c>
      <c r="FZ788" s="44">
        <v>439833</v>
      </c>
      <c r="GA788" s="44">
        <v>59294</v>
      </c>
      <c r="GB788" s="44"/>
      <c r="GC788" s="44">
        <v>59470</v>
      </c>
      <c r="GD788" s="44">
        <v>291110</v>
      </c>
      <c r="GE788" s="44">
        <v>133797</v>
      </c>
      <c r="GF788" s="44">
        <v>143578</v>
      </c>
      <c r="GG788" s="44">
        <v>663658</v>
      </c>
      <c r="GH788" s="44">
        <v>411830</v>
      </c>
      <c r="GI788" s="44">
        <v>128042</v>
      </c>
      <c r="GJ788" s="44">
        <v>126564</v>
      </c>
      <c r="GK788" s="44">
        <v>2204255</v>
      </c>
      <c r="GL788" s="44">
        <v>282107</v>
      </c>
      <c r="GM788" s="44">
        <v>535652</v>
      </c>
      <c r="GN788" s="44">
        <v>47526</v>
      </c>
      <c r="GO788" s="44">
        <v>9491</v>
      </c>
      <c r="GP788" s="44"/>
      <c r="GQ788" s="44"/>
      <c r="GR788" s="44">
        <v>133515</v>
      </c>
      <c r="GS788" s="44">
        <v>1535390</v>
      </c>
      <c r="GT788" s="44"/>
      <c r="GU788" s="21">
        <v>371749</v>
      </c>
      <c r="GV788" s="44"/>
      <c r="GW788" s="44">
        <v>10218625</v>
      </c>
      <c r="GX788" s="44"/>
      <c r="GY788" s="44">
        <v>12125764</v>
      </c>
      <c r="GZ788" s="44">
        <v>671363</v>
      </c>
      <c r="HA788" s="44">
        <v>2643968</v>
      </c>
      <c r="HB788" s="44"/>
      <c r="HC788" s="44">
        <v>8810433</v>
      </c>
      <c r="HD788" s="44">
        <v>12125764</v>
      </c>
      <c r="HE788" s="21"/>
      <c r="HF788" s="21">
        <v>2334658</v>
      </c>
      <c r="HG788" s="21"/>
      <c r="HH788" s="21"/>
      <c r="HI788" s="21">
        <v>42948</v>
      </c>
      <c r="HJ788" s="44"/>
      <c r="HK788" s="21">
        <v>442762</v>
      </c>
      <c r="HL788" s="21">
        <v>1428817</v>
      </c>
      <c r="HM788" s="21">
        <v>1914527</v>
      </c>
      <c r="HN788" s="21">
        <v>-1542778</v>
      </c>
      <c r="HO788" s="21"/>
      <c r="HP788" s="44"/>
      <c r="HQ788" s="47"/>
      <c r="HR788" s="47"/>
      <c r="HS788" s="47"/>
      <c r="HT788" s="47" t="s">
        <v>1759</v>
      </c>
      <c r="HU788" s="47">
        <v>0</v>
      </c>
      <c r="HV788" s="47">
        <v>2008</v>
      </c>
      <c r="HW788" s="47">
        <v>0</v>
      </c>
      <c r="HX788" s="47">
        <v>12752</v>
      </c>
      <c r="HY788" s="47">
        <v>21413</v>
      </c>
      <c r="HZ788" s="47">
        <v>42867</v>
      </c>
      <c r="IA788" s="47">
        <v>0</v>
      </c>
      <c r="IB788" s="47">
        <v>0</v>
      </c>
      <c r="IC788" s="47">
        <v>432</v>
      </c>
      <c r="ID788">
        <v>19762</v>
      </c>
      <c r="IE788" s="47">
        <v>2308</v>
      </c>
      <c r="IF788">
        <v>4314</v>
      </c>
      <c r="IG788" s="47">
        <v>5683</v>
      </c>
      <c r="IH788" s="47">
        <v>15053</v>
      </c>
      <c r="II788">
        <v>7392</v>
      </c>
      <c r="IJ788">
        <v>3928</v>
      </c>
      <c r="IK788">
        <v>1871</v>
      </c>
      <c r="IL788">
        <v>12143</v>
      </c>
      <c r="IM788">
        <v>151926</v>
      </c>
      <c r="IN788">
        <v>0</v>
      </c>
      <c r="IO788">
        <v>32</v>
      </c>
      <c r="IP788">
        <v>23</v>
      </c>
      <c r="IQ788">
        <v>942</v>
      </c>
      <c r="IR788">
        <v>0</v>
      </c>
      <c r="IS788">
        <v>0</v>
      </c>
      <c r="IT788">
        <v>997</v>
      </c>
      <c r="IU788">
        <v>170222</v>
      </c>
      <c r="IV788">
        <v>0</v>
      </c>
      <c r="IW788">
        <v>748701</v>
      </c>
      <c r="IX788">
        <v>1039418</v>
      </c>
      <c r="IY788">
        <v>1136280</v>
      </c>
      <c r="IZ788">
        <v>0</v>
      </c>
      <c r="JA788">
        <v>0</v>
      </c>
      <c r="JB788">
        <v>10588</v>
      </c>
      <c r="JC788">
        <v>975380</v>
      </c>
      <c r="JD788">
        <v>76938</v>
      </c>
      <c r="JE788">
        <v>81384</v>
      </c>
      <c r="JF788">
        <v>102003</v>
      </c>
      <c r="JG788">
        <v>367284</v>
      </c>
      <c r="JH788">
        <v>327855</v>
      </c>
      <c r="JI788">
        <v>89785</v>
      </c>
      <c r="JJ788">
        <v>98747</v>
      </c>
      <c r="JK788">
        <v>633941</v>
      </c>
      <c r="JL788">
        <v>5858526</v>
      </c>
      <c r="JM788">
        <v>0</v>
      </c>
      <c r="JN788">
        <v>1895</v>
      </c>
      <c r="JO788">
        <v>1340</v>
      </c>
      <c r="JP788">
        <v>33063</v>
      </c>
      <c r="JQ788">
        <v>0</v>
      </c>
      <c r="JR788">
        <v>0</v>
      </c>
      <c r="JS788">
        <v>36298</v>
      </c>
      <c r="JT788"/>
      <c r="JU788"/>
      <c r="JV788"/>
      <c r="JW788"/>
      <c r="JX788"/>
      <c r="JY788">
        <v>19762</v>
      </c>
      <c r="JZ788"/>
      <c r="KA788"/>
      <c r="KB788"/>
      <c r="KC788"/>
      <c r="KD788"/>
      <c r="KE788">
        <v>975380</v>
      </c>
      <c r="KF788">
        <v>88</v>
      </c>
      <c r="KG788">
        <v>146</v>
      </c>
      <c r="KH788">
        <v>44</v>
      </c>
      <c r="KI788">
        <v>60</v>
      </c>
      <c r="KJ788">
        <v>109</v>
      </c>
      <c r="KK788">
        <v>26</v>
      </c>
      <c r="KL788">
        <v>24</v>
      </c>
      <c r="KM788">
        <v>47</v>
      </c>
      <c r="KN788">
        <v>6</v>
      </c>
      <c r="KO788">
        <v>1</v>
      </c>
      <c r="KP788">
        <v>0</v>
      </c>
      <c r="KQ788">
        <v>0</v>
      </c>
      <c r="KR788">
        <v>1</v>
      </c>
      <c r="KS788">
        <v>0</v>
      </c>
      <c r="KT788">
        <v>0</v>
      </c>
      <c r="KU788">
        <v>1</v>
      </c>
      <c r="KV788">
        <v>0</v>
      </c>
      <c r="KW788">
        <v>0</v>
      </c>
      <c r="KX788">
        <v>0</v>
      </c>
      <c r="KY788">
        <v>0</v>
      </c>
      <c r="KZ788">
        <v>0</v>
      </c>
      <c r="LA788">
        <v>0</v>
      </c>
      <c r="LB788">
        <v>0</v>
      </c>
      <c r="LC788">
        <v>0</v>
      </c>
      <c r="LD788">
        <v>1</v>
      </c>
      <c r="LE788">
        <v>0</v>
      </c>
      <c r="LF788">
        <v>0</v>
      </c>
      <c r="LG788">
        <v>0</v>
      </c>
      <c r="LH788">
        <v>0</v>
      </c>
    </row>
    <row r="789" spans="1:320" s="34" customFormat="1" ht="15" customHeight="1" x14ac:dyDescent="0.25">
      <c r="A789" s="45">
        <v>206370678</v>
      </c>
      <c r="B789" s="45" t="s">
        <v>6104</v>
      </c>
      <c r="C789" s="46">
        <v>45292</v>
      </c>
      <c r="D789" s="46">
        <v>45657</v>
      </c>
      <c r="E789" s="47">
        <v>366</v>
      </c>
      <c r="F789" s="45" t="s">
        <v>883</v>
      </c>
      <c r="G789" s="45" t="s">
        <v>884</v>
      </c>
      <c r="H789" s="45" t="s">
        <v>1454</v>
      </c>
      <c r="I789" s="45" t="s">
        <v>886</v>
      </c>
      <c r="J789" s="45" t="s">
        <v>887</v>
      </c>
      <c r="K789" s="45" t="s">
        <v>1455</v>
      </c>
      <c r="L789" s="45" t="s">
        <v>6052</v>
      </c>
      <c r="M789" s="45" t="s">
        <v>6105</v>
      </c>
      <c r="N789" s="45" t="s">
        <v>6106</v>
      </c>
      <c r="O789" s="45" t="s">
        <v>1479</v>
      </c>
      <c r="P789" s="45" t="s">
        <v>6107</v>
      </c>
      <c r="Q789" s="45" t="s">
        <v>6108</v>
      </c>
      <c r="R789" t="s">
        <v>6109</v>
      </c>
      <c r="S789" s="45" t="s">
        <v>893</v>
      </c>
      <c r="T789" t="s">
        <v>2730</v>
      </c>
      <c r="U789" s="47">
        <v>75</v>
      </c>
      <c r="V789" s="47">
        <v>75</v>
      </c>
      <c r="W789" s="47" t="s">
        <v>894</v>
      </c>
      <c r="X789" s="47">
        <v>27450</v>
      </c>
      <c r="Y789" s="47">
        <v>26193</v>
      </c>
      <c r="Z789" s="48">
        <v>209.13</v>
      </c>
      <c r="AA789" s="44">
        <v>622</v>
      </c>
      <c r="AB789" s="44">
        <v>615</v>
      </c>
      <c r="AC789" s="44">
        <v>3674</v>
      </c>
      <c r="AD789" s="44">
        <v>6258</v>
      </c>
      <c r="AE789" s="44">
        <v>583</v>
      </c>
      <c r="AF789" s="44">
        <v>12450</v>
      </c>
      <c r="AG789" s="44"/>
      <c r="AH789" s="47">
        <v>2057</v>
      </c>
      <c r="AI789" s="47">
        <v>176</v>
      </c>
      <c r="AJ789">
        <v>995</v>
      </c>
      <c r="AK789" t="s">
        <v>895</v>
      </c>
      <c r="AL789">
        <v>26193</v>
      </c>
      <c r="AM789"/>
      <c r="AN789"/>
      <c r="AO789"/>
      <c r="AP789"/>
      <c r="AQ789"/>
      <c r="AR789" s="44"/>
      <c r="AS789" s="44"/>
      <c r="AT789" s="44"/>
      <c r="AU789" s="44">
        <v>10269280</v>
      </c>
      <c r="AV789" s="44">
        <v>5018095</v>
      </c>
      <c r="AW789" s="44">
        <v>2168550</v>
      </c>
      <c r="AX789" s="44">
        <v>2025</v>
      </c>
      <c r="AY789" s="44">
        <v>13120850</v>
      </c>
      <c r="AZ789" s="21">
        <v>12556586</v>
      </c>
      <c r="BA789" s="21">
        <v>564264</v>
      </c>
      <c r="BB789" s="44">
        <v>6503</v>
      </c>
      <c r="BC789" s="44">
        <v>105203</v>
      </c>
      <c r="BD789" s="44"/>
      <c r="BE789" s="44">
        <v>465564</v>
      </c>
      <c r="BF789" s="44">
        <v>1387620</v>
      </c>
      <c r="BG789" s="44">
        <v>2464565</v>
      </c>
      <c r="BH789" s="44">
        <v>154484</v>
      </c>
      <c r="BI789" s="21">
        <v>3299016</v>
      </c>
      <c r="BJ789" s="21"/>
      <c r="BK789" s="21">
        <v>2566795</v>
      </c>
      <c r="BL789" s="21">
        <v>78940</v>
      </c>
      <c r="BM789" s="21">
        <v>317860</v>
      </c>
      <c r="BN789" s="21">
        <v>10269280</v>
      </c>
      <c r="BO789" s="21"/>
      <c r="BP789" s="21"/>
      <c r="BQ789" s="44"/>
      <c r="BR789" s="21"/>
      <c r="BS789" s="44"/>
      <c r="BT789" s="21"/>
      <c r="BU789" s="44"/>
      <c r="BV789" s="21"/>
      <c r="BW789" s="44">
        <v>1140328</v>
      </c>
      <c r="BX789" s="21"/>
      <c r="BY789" s="21">
        <v>1468103</v>
      </c>
      <c r="BZ789" s="21"/>
      <c r="CA789" s="44">
        <v>58595</v>
      </c>
      <c r="CB789" s="44"/>
      <c r="CC789" s="44">
        <v>1251285</v>
      </c>
      <c r="CD789" s="44"/>
      <c r="CE789" s="44"/>
      <c r="CF789" s="44"/>
      <c r="CG789" s="44">
        <v>1094989</v>
      </c>
      <c r="CH789" s="44"/>
      <c r="CI789" s="21">
        <v>4275</v>
      </c>
      <c r="CJ789" s="44"/>
      <c r="CK789" s="21">
        <v>520</v>
      </c>
      <c r="CL789" s="44"/>
      <c r="CM789" s="44">
        <v>56645</v>
      </c>
      <c r="CN789" s="44">
        <v>0</v>
      </c>
      <c r="CO789" s="44">
        <v>1953765</v>
      </c>
      <c r="CP789" s="44">
        <v>0</v>
      </c>
      <c r="CQ789" s="21">
        <v>1806030</v>
      </c>
      <c r="CR789" s="44">
        <v>780435</v>
      </c>
      <c r="CS789" s="44">
        <v>268932</v>
      </c>
      <c r="CT789" s="44">
        <v>61129</v>
      </c>
      <c r="CU789" s="44"/>
      <c r="CV789" s="44">
        <v>91159</v>
      </c>
      <c r="CW789" s="21"/>
      <c r="CX789" s="21"/>
      <c r="CY789" s="21"/>
      <c r="CZ789" s="21"/>
      <c r="DA789" s="21"/>
      <c r="DB789" s="21"/>
      <c r="DC789" s="21"/>
      <c r="DD789" s="21"/>
      <c r="DE789" s="44"/>
      <c r="DF789" s="21"/>
      <c r="DG789" s="44"/>
      <c r="DH789" s="21"/>
      <c r="DI789" s="44"/>
      <c r="DJ789" s="44"/>
      <c r="DK789" s="44"/>
      <c r="DL789" s="44"/>
      <c r="DM789" s="21"/>
      <c r="DN789" s="44"/>
      <c r="DO789" s="44"/>
      <c r="DP789" s="44"/>
      <c r="DQ789" s="44"/>
      <c r="DR789" s="44"/>
      <c r="DS789" s="44"/>
      <c r="DT789" s="44"/>
      <c r="DU789" s="44"/>
      <c r="DV789" s="44"/>
      <c r="DW789" s="44"/>
      <c r="DX789" s="44"/>
      <c r="DY789" s="44">
        <v>46670</v>
      </c>
      <c r="DZ789" s="44"/>
      <c r="EA789" s="44"/>
      <c r="EB789" s="21"/>
      <c r="EC789" s="44">
        <v>-363138</v>
      </c>
      <c r="ED789" s="44"/>
      <c r="EE789" s="21">
        <v>2909880</v>
      </c>
      <c r="EF789" s="44"/>
      <c r="EG789" s="21">
        <v>34311</v>
      </c>
      <c r="EH789" s="44"/>
      <c r="EI789" s="21">
        <v>732710</v>
      </c>
      <c r="EJ789" s="44"/>
      <c r="EK789" s="44"/>
      <c r="EL789" s="21"/>
      <c r="EM789" s="44">
        <v>-1249599</v>
      </c>
      <c r="EN789" s="44"/>
      <c r="EO789" s="44">
        <v>57716</v>
      </c>
      <c r="EP789" s="21"/>
      <c r="EQ789" s="21"/>
      <c r="ER789" s="21"/>
      <c r="ES789" s="21"/>
      <c r="ET789" s="44"/>
      <c r="EU789" s="21"/>
      <c r="EV789" s="44"/>
      <c r="EW789" s="21"/>
      <c r="EX789" s="44"/>
      <c r="EY789" s="44"/>
      <c r="EZ789" s="21"/>
      <c r="FA789" s="21"/>
      <c r="FB789" s="44"/>
      <c r="FC789" s="44"/>
      <c r="FD789" s="21"/>
      <c r="FE789" s="112"/>
      <c r="FF789" s="44"/>
      <c r="FG789" s="44">
        <v>6843374</v>
      </c>
      <c r="FH789" s="44">
        <v>1683688</v>
      </c>
      <c r="FI789" s="44">
        <v>4029524</v>
      </c>
      <c r="FJ789" s="44">
        <v>262587</v>
      </c>
      <c r="FK789" s="44">
        <v>4613290</v>
      </c>
      <c r="FL789" s="44"/>
      <c r="FM789" s="44"/>
      <c r="FN789" s="44"/>
      <c r="FO789" s="44"/>
      <c r="FP789" s="44"/>
      <c r="FQ789" s="44"/>
      <c r="FR789" s="44"/>
      <c r="FS789" s="44"/>
      <c r="FT789" s="44">
        <v>40912</v>
      </c>
      <c r="FU789" s="44">
        <v>7775</v>
      </c>
      <c r="FV789" s="21">
        <v>676198</v>
      </c>
      <c r="FW789" s="44">
        <v>613</v>
      </c>
      <c r="FX789" s="44">
        <v>717184</v>
      </c>
      <c r="FY789" s="44">
        <v>216629</v>
      </c>
      <c r="FZ789" s="44">
        <v>274845</v>
      </c>
      <c r="GA789" s="44">
        <v>50907</v>
      </c>
      <c r="GB789" s="44"/>
      <c r="GC789" s="44">
        <v>32977</v>
      </c>
      <c r="GD789" s="44">
        <v>366605</v>
      </c>
      <c r="GE789" s="44">
        <v>223476</v>
      </c>
      <c r="GF789" s="44">
        <v>138671</v>
      </c>
      <c r="GG789" s="44">
        <v>833142</v>
      </c>
      <c r="GH789" s="44">
        <v>436384</v>
      </c>
      <c r="GI789" s="44">
        <v>182941</v>
      </c>
      <c r="GJ789" s="44">
        <v>107777</v>
      </c>
      <c r="GK789" s="44">
        <v>2688361</v>
      </c>
      <c r="GL789" s="44">
        <v>304703</v>
      </c>
      <c r="GM789" s="44">
        <v>490182</v>
      </c>
      <c r="GN789" s="44">
        <v>32901</v>
      </c>
      <c r="GO789" s="44">
        <v>10097</v>
      </c>
      <c r="GP789" s="44"/>
      <c r="GQ789" s="44">
        <v>38</v>
      </c>
      <c r="GR789" s="44">
        <v>109978</v>
      </c>
      <c r="GS789" s="44">
        <v>1690776</v>
      </c>
      <c r="GT789" s="44"/>
      <c r="GU789" s="21">
        <v>823286</v>
      </c>
      <c r="GV789" s="44"/>
      <c r="GW789" s="44">
        <v>15438556</v>
      </c>
      <c r="GX789" s="44"/>
      <c r="GY789" s="44">
        <v>17952618</v>
      </c>
      <c r="GZ789" s="44">
        <v>1545239</v>
      </c>
      <c r="HA789" s="44">
        <v>2917448</v>
      </c>
      <c r="HB789" s="44"/>
      <c r="HC789" s="44">
        <v>13489931</v>
      </c>
      <c r="HD789" s="44">
        <v>17952618</v>
      </c>
      <c r="HE789" s="21"/>
      <c r="HF789" s="21">
        <v>7656204</v>
      </c>
      <c r="HG789" s="21"/>
      <c r="HH789" s="21"/>
      <c r="HI789" s="21">
        <v>82297</v>
      </c>
      <c r="HJ789" s="44"/>
      <c r="HK789" s="21">
        <v>283280</v>
      </c>
      <c r="HL789" s="21">
        <v>1252650</v>
      </c>
      <c r="HM789" s="21">
        <v>1618227</v>
      </c>
      <c r="HN789" s="21">
        <v>-794941</v>
      </c>
      <c r="HO789" s="21"/>
      <c r="HP789" s="44"/>
      <c r="HQ789" s="47"/>
      <c r="HR789" s="47"/>
      <c r="HS789" s="47"/>
      <c r="HT789" s="47" t="s">
        <v>1759</v>
      </c>
      <c r="HU789" s="47">
        <v>0</v>
      </c>
      <c r="HV789" s="47">
        <v>1631</v>
      </c>
      <c r="HW789" s="47">
        <v>0</v>
      </c>
      <c r="HX789" s="47">
        <v>8695</v>
      </c>
      <c r="HY789" s="47">
        <v>27367</v>
      </c>
      <c r="HZ789" s="47">
        <v>59166</v>
      </c>
      <c r="IA789" s="47">
        <v>0</v>
      </c>
      <c r="IB789" s="47">
        <v>0</v>
      </c>
      <c r="IC789" s="47">
        <v>0</v>
      </c>
      <c r="ID789">
        <v>29069</v>
      </c>
      <c r="IE789" s="47">
        <v>3910</v>
      </c>
      <c r="IF789">
        <v>7400</v>
      </c>
      <c r="IG789" s="47">
        <v>4339</v>
      </c>
      <c r="IH789" s="47">
        <v>17760</v>
      </c>
      <c r="II789">
        <v>9901</v>
      </c>
      <c r="IJ789">
        <v>6064</v>
      </c>
      <c r="IK789">
        <v>2000</v>
      </c>
      <c r="IL789">
        <v>15537</v>
      </c>
      <c r="IM789">
        <v>192839</v>
      </c>
      <c r="IN789">
        <v>0</v>
      </c>
      <c r="IO789">
        <v>199</v>
      </c>
      <c r="IP789">
        <v>440</v>
      </c>
      <c r="IQ789">
        <v>1763</v>
      </c>
      <c r="IR789">
        <v>0</v>
      </c>
      <c r="IS789">
        <v>0</v>
      </c>
      <c r="IT789">
        <v>2402</v>
      </c>
      <c r="IU789">
        <v>116348</v>
      </c>
      <c r="IV789">
        <v>0</v>
      </c>
      <c r="IW789">
        <v>509707</v>
      </c>
      <c r="IX789">
        <v>1232589</v>
      </c>
      <c r="IY789">
        <v>1528564</v>
      </c>
      <c r="IZ789">
        <v>0</v>
      </c>
      <c r="JA789">
        <v>0</v>
      </c>
      <c r="JB789">
        <v>0</v>
      </c>
      <c r="JC789">
        <v>1261240</v>
      </c>
      <c r="JD789">
        <v>115565</v>
      </c>
      <c r="JE789">
        <v>137868</v>
      </c>
      <c r="JF789">
        <v>80317</v>
      </c>
      <c r="JG789">
        <v>427909</v>
      </c>
      <c r="JH789">
        <v>339887</v>
      </c>
      <c r="JI789">
        <v>142202</v>
      </c>
      <c r="JJ789">
        <v>84624</v>
      </c>
      <c r="JK789">
        <v>866554</v>
      </c>
      <c r="JL789">
        <v>6843374</v>
      </c>
      <c r="JM789">
        <v>0</v>
      </c>
      <c r="JN789">
        <v>11644</v>
      </c>
      <c r="JO789">
        <v>25325</v>
      </c>
      <c r="JP789">
        <v>61863</v>
      </c>
      <c r="JQ789">
        <v>0</v>
      </c>
      <c r="JR789">
        <v>0</v>
      </c>
      <c r="JS789">
        <v>98832</v>
      </c>
      <c r="JT789"/>
      <c r="JU789"/>
      <c r="JV789"/>
      <c r="JW789"/>
      <c r="JX789"/>
      <c r="JY789">
        <v>29069</v>
      </c>
      <c r="JZ789"/>
      <c r="KA789"/>
      <c r="KB789"/>
      <c r="KC789"/>
      <c r="KD789"/>
      <c r="KE789">
        <v>1261240</v>
      </c>
      <c r="KF789">
        <v>111</v>
      </c>
      <c r="KG789">
        <v>160</v>
      </c>
      <c r="KH789">
        <v>77</v>
      </c>
      <c r="KI789">
        <v>75</v>
      </c>
      <c r="KJ789">
        <v>116</v>
      </c>
      <c r="KK789">
        <v>46</v>
      </c>
      <c r="KL789">
        <v>29</v>
      </c>
      <c r="KM789">
        <v>55</v>
      </c>
      <c r="KN789">
        <v>12</v>
      </c>
      <c r="KO789">
        <v>1</v>
      </c>
      <c r="KP789">
        <v>0</v>
      </c>
      <c r="KQ789">
        <v>0</v>
      </c>
      <c r="KR789">
        <v>0</v>
      </c>
      <c r="KS789">
        <v>1</v>
      </c>
      <c r="KT789">
        <v>0</v>
      </c>
      <c r="KU789">
        <v>1</v>
      </c>
      <c r="KV789">
        <v>0</v>
      </c>
      <c r="KW789">
        <v>0</v>
      </c>
      <c r="KX789">
        <v>0</v>
      </c>
      <c r="KY789">
        <v>0</v>
      </c>
      <c r="KZ789">
        <v>0</v>
      </c>
      <c r="LA789">
        <v>0</v>
      </c>
      <c r="LB789">
        <v>0</v>
      </c>
      <c r="LC789">
        <v>0</v>
      </c>
      <c r="LD789">
        <v>1</v>
      </c>
      <c r="LE789">
        <v>0</v>
      </c>
      <c r="LF789">
        <v>0</v>
      </c>
      <c r="LG789">
        <v>0</v>
      </c>
      <c r="LH789">
        <v>0</v>
      </c>
    </row>
    <row r="790" spans="1:320" s="34" customFormat="1" ht="15" customHeight="1" x14ac:dyDescent="0.25">
      <c r="A790" s="45">
        <v>206370684</v>
      </c>
      <c r="B790" s="45" t="s">
        <v>6110</v>
      </c>
      <c r="C790" s="46">
        <v>45292</v>
      </c>
      <c r="D790" s="46">
        <v>45657</v>
      </c>
      <c r="E790" s="47">
        <v>366</v>
      </c>
      <c r="F790" s="45" t="s">
        <v>883</v>
      </c>
      <c r="G790" s="45" t="s">
        <v>884</v>
      </c>
      <c r="H790" s="45" t="s">
        <v>1454</v>
      </c>
      <c r="I790" s="45" t="s">
        <v>886</v>
      </c>
      <c r="J790" s="45" t="s">
        <v>887</v>
      </c>
      <c r="K790" s="45" t="s">
        <v>1455</v>
      </c>
      <c r="L790" s="45" t="s">
        <v>6067</v>
      </c>
      <c r="M790" s="45" t="s">
        <v>6111</v>
      </c>
      <c r="N790" s="45" t="s">
        <v>6112</v>
      </c>
      <c r="O790" s="45" t="s">
        <v>6070</v>
      </c>
      <c r="P790" s="45" t="s">
        <v>6113</v>
      </c>
      <c r="Q790" s="45" t="s">
        <v>6114</v>
      </c>
      <c r="R790" t="s">
        <v>6115</v>
      </c>
      <c r="S790" s="45" t="s">
        <v>893</v>
      </c>
      <c r="T790"/>
      <c r="U790" s="47">
        <v>119</v>
      </c>
      <c r="V790" s="47">
        <v>119</v>
      </c>
      <c r="W790" s="47" t="s">
        <v>913</v>
      </c>
      <c r="X790" s="47">
        <v>43554</v>
      </c>
      <c r="Y790" s="47">
        <v>37719</v>
      </c>
      <c r="Z790" s="48">
        <v>204.49</v>
      </c>
      <c r="AA790" s="44">
        <v>331</v>
      </c>
      <c r="AB790" s="44">
        <v>360</v>
      </c>
      <c r="AC790" s="44">
        <v>6830</v>
      </c>
      <c r="AD790" s="44">
        <v>2539</v>
      </c>
      <c r="AE790" s="44">
        <v>2544</v>
      </c>
      <c r="AF790" s="44">
        <v>22905</v>
      </c>
      <c r="AG790" s="44"/>
      <c r="AH790" s="47">
        <v>1722</v>
      </c>
      <c r="AI790" s="47">
        <v>413</v>
      </c>
      <c r="AJ790">
        <v>766</v>
      </c>
      <c r="AK790" t="s">
        <v>914</v>
      </c>
      <c r="AL790">
        <v>28340</v>
      </c>
      <c r="AM790"/>
      <c r="AN790"/>
      <c r="AO790"/>
      <c r="AP790">
        <v>9379</v>
      </c>
      <c r="AQ790"/>
      <c r="AR790" s="44"/>
      <c r="AS790" s="44"/>
      <c r="AT790" s="44"/>
      <c r="AU790" s="44">
        <v>15762168</v>
      </c>
      <c r="AV790" s="44">
        <v>3282801</v>
      </c>
      <c r="AW790" s="44">
        <v>-2791177</v>
      </c>
      <c r="AX790" s="44">
        <v>22764</v>
      </c>
      <c r="AY790" s="44">
        <v>21858910</v>
      </c>
      <c r="AZ790" s="21">
        <v>21356650</v>
      </c>
      <c r="BA790" s="21">
        <v>502260</v>
      </c>
      <c r="BB790" s="44">
        <v>4</v>
      </c>
      <c r="BC790" s="44">
        <v>24380</v>
      </c>
      <c r="BD790" s="44"/>
      <c r="BE790" s="44">
        <v>477884</v>
      </c>
      <c r="BF790" s="44">
        <v>2552614</v>
      </c>
      <c r="BG790" s="44">
        <v>961179</v>
      </c>
      <c r="BH790" s="44">
        <v>1081425</v>
      </c>
      <c r="BI790" s="21">
        <v>9945801</v>
      </c>
      <c r="BJ790" s="21"/>
      <c r="BK790" s="21">
        <v>760167</v>
      </c>
      <c r="BL790" s="21">
        <v>194244</v>
      </c>
      <c r="BM790" s="21">
        <v>266738</v>
      </c>
      <c r="BN790" s="21">
        <v>9868616</v>
      </c>
      <c r="BO790" s="21"/>
      <c r="BP790" s="21"/>
      <c r="BQ790" s="44"/>
      <c r="BR790" s="21">
        <v>5893552</v>
      </c>
      <c r="BS790" s="44"/>
      <c r="BT790" s="21"/>
      <c r="BU790" s="44"/>
      <c r="BV790" s="21"/>
      <c r="BW790" s="44">
        <v>490877</v>
      </c>
      <c r="BX790" s="21"/>
      <c r="BY790" s="21">
        <v>198491</v>
      </c>
      <c r="BZ790" s="21"/>
      <c r="CA790" s="44">
        <v>223038</v>
      </c>
      <c r="CB790" s="44"/>
      <c r="CC790" s="44">
        <v>2008133</v>
      </c>
      <c r="CD790" s="44"/>
      <c r="CE790" s="44"/>
      <c r="CF790" s="44"/>
      <c r="CG790" s="44">
        <v>150972</v>
      </c>
      <c r="CH790" s="44"/>
      <c r="CI790" s="21">
        <v>144133</v>
      </c>
      <c r="CJ790" s="44"/>
      <c r="CK790" s="21">
        <v>67157</v>
      </c>
      <c r="CL790" s="44"/>
      <c r="CM790" s="44">
        <v>251380</v>
      </c>
      <c r="CN790" s="44">
        <v>36978</v>
      </c>
      <c r="CO790" s="44">
        <v>953172</v>
      </c>
      <c r="CP790" s="44">
        <v>0</v>
      </c>
      <c r="CQ790" s="21">
        <v>1017623</v>
      </c>
      <c r="CR790" s="44">
        <v>202165</v>
      </c>
      <c r="CS790" s="44">
        <v>680487</v>
      </c>
      <c r="CT790" s="44">
        <v>77371</v>
      </c>
      <c r="CU790" s="44"/>
      <c r="CV790" s="44">
        <v>63625</v>
      </c>
      <c r="CW790" s="21"/>
      <c r="CX790" s="21"/>
      <c r="CY790" s="21"/>
      <c r="CZ790" s="21"/>
      <c r="DA790" s="21"/>
      <c r="DB790" s="21"/>
      <c r="DC790" s="21"/>
      <c r="DD790" s="21"/>
      <c r="DE790" s="44"/>
      <c r="DF790" s="21"/>
      <c r="DG790" s="44"/>
      <c r="DH790" s="21"/>
      <c r="DI790" s="44"/>
      <c r="DJ790" s="44"/>
      <c r="DK790" s="44"/>
      <c r="DL790" s="44"/>
      <c r="DM790" s="21"/>
      <c r="DN790" s="44"/>
      <c r="DO790" s="44"/>
      <c r="DP790" s="44"/>
      <c r="DQ790" s="44"/>
      <c r="DR790" s="44"/>
      <c r="DS790" s="44"/>
      <c r="DT790" s="44"/>
      <c r="DU790" s="44"/>
      <c r="DV790" s="44"/>
      <c r="DW790" s="44"/>
      <c r="DX790" s="44"/>
      <c r="DY790" s="44"/>
      <c r="DZ790" s="44"/>
      <c r="EA790" s="44"/>
      <c r="EB790" s="21"/>
      <c r="EC790" s="44">
        <v>-14858794</v>
      </c>
      <c r="ED790" s="44"/>
      <c r="EE790" s="21">
        <v>890136</v>
      </c>
      <c r="EF790" s="44"/>
      <c r="EG790" s="21">
        <v>1001596</v>
      </c>
      <c r="EH790" s="44"/>
      <c r="EI790" s="21">
        <v>9227052</v>
      </c>
      <c r="EJ790" s="44"/>
      <c r="EK790" s="44"/>
      <c r="EL790" s="21"/>
      <c r="EM790" s="44">
        <v>706132</v>
      </c>
      <c r="EN790" s="44"/>
      <c r="EO790" s="44">
        <v>242701</v>
      </c>
      <c r="EP790" s="21"/>
      <c r="EQ790" s="21"/>
      <c r="ER790" s="21"/>
      <c r="ES790" s="21"/>
      <c r="ET790" s="44"/>
      <c r="EU790" s="21"/>
      <c r="EV790" s="44"/>
      <c r="EW790" s="21"/>
      <c r="EX790" s="44"/>
      <c r="EY790" s="44"/>
      <c r="EZ790" s="21"/>
      <c r="FA790" s="21"/>
      <c r="FB790" s="44"/>
      <c r="FC790" s="44"/>
      <c r="FD790" s="21"/>
      <c r="FE790" s="112"/>
      <c r="FF790" s="44"/>
      <c r="FG790" s="44">
        <v>10246036</v>
      </c>
      <c r="FH790" s="44">
        <v>2179623</v>
      </c>
      <c r="FI790" s="44">
        <v>8930991</v>
      </c>
      <c r="FJ790" s="44">
        <v>195213</v>
      </c>
      <c r="FK790" s="44">
        <v>5505425</v>
      </c>
      <c r="FL790" s="44"/>
      <c r="FM790" s="44"/>
      <c r="FN790" s="44"/>
      <c r="FO790" s="44">
        <v>3747732</v>
      </c>
      <c r="FP790" s="44"/>
      <c r="FQ790" s="44"/>
      <c r="FR790" s="44"/>
      <c r="FS790" s="44"/>
      <c r="FT790" s="44">
        <v>157920</v>
      </c>
      <c r="FU790" s="44">
        <v>49637</v>
      </c>
      <c r="FV790" s="21">
        <v>447590</v>
      </c>
      <c r="FW790" s="44"/>
      <c r="FX790" s="44">
        <v>325410</v>
      </c>
      <c r="FY790" s="44">
        <v>96018</v>
      </c>
      <c r="FZ790" s="44">
        <v>361118</v>
      </c>
      <c r="GA790" s="44">
        <v>41713</v>
      </c>
      <c r="GB790" s="44"/>
      <c r="GC790" s="44">
        <v>40889</v>
      </c>
      <c r="GD790" s="44">
        <v>668752</v>
      </c>
      <c r="GE790" s="44">
        <v>376357</v>
      </c>
      <c r="GF790" s="44">
        <v>135007</v>
      </c>
      <c r="GG790" s="44">
        <v>1010728</v>
      </c>
      <c r="GH790" s="44">
        <v>232228</v>
      </c>
      <c r="GI790" s="44">
        <v>314679</v>
      </c>
      <c r="GJ790" s="44">
        <v>269587</v>
      </c>
      <c r="GK790" s="44">
        <v>4242209</v>
      </c>
      <c r="GL790" s="44">
        <v>308833</v>
      </c>
      <c r="GM790" s="44">
        <v>2447070</v>
      </c>
      <c r="GN790" s="44">
        <v>321931</v>
      </c>
      <c r="GO790" s="44">
        <v>36299</v>
      </c>
      <c r="GP790" s="44"/>
      <c r="GQ790" s="44"/>
      <c r="GR790" s="44">
        <v>219518</v>
      </c>
      <c r="GS790" s="44">
        <v>6900706</v>
      </c>
      <c r="GT790" s="44"/>
      <c r="GU790" s="21">
        <v>221282</v>
      </c>
      <c r="GV790" s="44"/>
      <c r="GW790" s="44">
        <v>16997107</v>
      </c>
      <c r="GX790" s="44"/>
      <c r="GY790" s="44">
        <v>24119095</v>
      </c>
      <c r="GZ790" s="44">
        <v>1526399</v>
      </c>
      <c r="HA790" s="44"/>
      <c r="HB790" s="44">
        <v>22883103</v>
      </c>
      <c r="HC790" s="44">
        <v>-290407</v>
      </c>
      <c r="HD790" s="44">
        <v>24119095</v>
      </c>
      <c r="HE790" s="21"/>
      <c r="HF790" s="21"/>
      <c r="HG790" s="21"/>
      <c r="HH790" s="21">
        <v>1738133</v>
      </c>
      <c r="HI790" s="21">
        <v>0</v>
      </c>
      <c r="HJ790" s="44"/>
      <c r="HK790" s="21">
        <v>101454</v>
      </c>
      <c r="HL790" s="21">
        <v>131070</v>
      </c>
      <c r="HM790" s="21">
        <v>232524</v>
      </c>
      <c r="HN790" s="21">
        <v>-11242</v>
      </c>
      <c r="HO790" s="21">
        <v>18144970</v>
      </c>
      <c r="HP790" s="44"/>
      <c r="HQ790" s="47"/>
      <c r="HR790" s="47">
        <v>22883103</v>
      </c>
      <c r="HS790" s="47"/>
      <c r="HT790" s="47" t="s">
        <v>3166</v>
      </c>
      <c r="HU790" s="47">
        <v>1327967.1299999999</v>
      </c>
      <c r="HV790" s="47">
        <v>1901</v>
      </c>
      <c r="HW790" s="47">
        <v>0</v>
      </c>
      <c r="HX790" s="47">
        <v>22098</v>
      </c>
      <c r="HY790" s="47">
        <v>62131</v>
      </c>
      <c r="HZ790" s="47">
        <v>79446</v>
      </c>
      <c r="IA790" s="47">
        <v>0</v>
      </c>
      <c r="IB790" s="47">
        <v>0</v>
      </c>
      <c r="IC790" s="47">
        <v>4688</v>
      </c>
      <c r="ID790">
        <v>13853</v>
      </c>
      <c r="IE790" s="47">
        <v>5963</v>
      </c>
      <c r="IF790">
        <v>13029</v>
      </c>
      <c r="IG790" s="47">
        <v>3986</v>
      </c>
      <c r="IH790" s="47">
        <v>21811</v>
      </c>
      <c r="II790">
        <v>3481</v>
      </c>
      <c r="IJ790">
        <v>11147</v>
      </c>
      <c r="IK790">
        <v>5933</v>
      </c>
      <c r="IL790">
        <v>21589</v>
      </c>
      <c r="IM790">
        <v>271056</v>
      </c>
      <c r="IN790">
        <v>0</v>
      </c>
      <c r="IO790">
        <v>0</v>
      </c>
      <c r="IP790">
        <v>0</v>
      </c>
      <c r="IQ790">
        <v>0</v>
      </c>
      <c r="IR790">
        <v>0</v>
      </c>
      <c r="IS790">
        <v>0</v>
      </c>
      <c r="IT790">
        <v>0</v>
      </c>
      <c r="IU790">
        <v>164906</v>
      </c>
      <c r="IV790">
        <v>0</v>
      </c>
      <c r="IW790">
        <v>1308607</v>
      </c>
      <c r="IX790">
        <v>3219718</v>
      </c>
      <c r="IY790">
        <v>2106737</v>
      </c>
      <c r="IZ790">
        <v>0</v>
      </c>
      <c r="JA790">
        <v>0</v>
      </c>
      <c r="JB790">
        <v>165783</v>
      </c>
      <c r="JC790">
        <v>707868</v>
      </c>
      <c r="JD790">
        <v>157656</v>
      </c>
      <c r="JE790">
        <v>258062</v>
      </c>
      <c r="JF790">
        <v>68236</v>
      </c>
      <c r="JG790">
        <v>541909</v>
      </c>
      <c r="JH790">
        <v>133190</v>
      </c>
      <c r="JI790">
        <v>244308</v>
      </c>
      <c r="JJ790">
        <v>224285</v>
      </c>
      <c r="JK790">
        <v>944771</v>
      </c>
      <c r="JL790">
        <v>10246036</v>
      </c>
      <c r="JM790">
        <v>0</v>
      </c>
      <c r="JN790">
        <v>0</v>
      </c>
      <c r="JO790">
        <v>0</v>
      </c>
      <c r="JP790">
        <v>0</v>
      </c>
      <c r="JQ790">
        <v>0</v>
      </c>
      <c r="JR790">
        <v>0</v>
      </c>
      <c r="JS790">
        <v>0</v>
      </c>
      <c r="JT790"/>
      <c r="JU790"/>
      <c r="JV790"/>
      <c r="JW790"/>
      <c r="JX790"/>
      <c r="JY790">
        <v>13853</v>
      </c>
      <c r="JZ790"/>
      <c r="KA790"/>
      <c r="KB790"/>
      <c r="KC790"/>
      <c r="KD790"/>
      <c r="KE790">
        <v>707868</v>
      </c>
      <c r="KF790">
        <v>216</v>
      </c>
      <c r="KG790">
        <v>330</v>
      </c>
      <c r="KH790">
        <v>144</v>
      </c>
      <c r="KI790">
        <v>160</v>
      </c>
      <c r="KJ790">
        <v>255</v>
      </c>
      <c r="KK790">
        <v>102</v>
      </c>
      <c r="KL790">
        <v>72</v>
      </c>
      <c r="KM790">
        <v>128</v>
      </c>
      <c r="KN790">
        <v>35</v>
      </c>
      <c r="KO790">
        <v>1</v>
      </c>
      <c r="KP790">
        <v>0</v>
      </c>
      <c r="KQ790">
        <v>0</v>
      </c>
      <c r="KR790">
        <v>0</v>
      </c>
      <c r="KS790">
        <v>0</v>
      </c>
      <c r="KT790">
        <v>1</v>
      </c>
      <c r="KU790">
        <v>1</v>
      </c>
      <c r="KV790">
        <v>0</v>
      </c>
      <c r="KW790">
        <v>0</v>
      </c>
      <c r="KX790">
        <v>0</v>
      </c>
      <c r="KY790">
        <v>1</v>
      </c>
      <c r="KZ790">
        <v>0</v>
      </c>
      <c r="LA790">
        <v>0</v>
      </c>
      <c r="LB790">
        <v>0</v>
      </c>
      <c r="LC790">
        <v>0</v>
      </c>
      <c r="LD790">
        <v>1</v>
      </c>
      <c r="LE790">
        <v>0</v>
      </c>
      <c r="LF790">
        <v>0</v>
      </c>
      <c r="LG790">
        <v>0</v>
      </c>
      <c r="LH790">
        <v>0</v>
      </c>
    </row>
    <row r="791" spans="1:320" s="34" customFormat="1" ht="15" customHeight="1" x14ac:dyDescent="0.25">
      <c r="A791" s="45">
        <v>206370687</v>
      </c>
      <c r="B791" s="45" t="s">
        <v>6116</v>
      </c>
      <c r="C791" s="46">
        <v>45292</v>
      </c>
      <c r="D791" s="46">
        <v>45657</v>
      </c>
      <c r="E791" s="47">
        <v>366</v>
      </c>
      <c r="F791" s="45" t="s">
        <v>883</v>
      </c>
      <c r="G791" s="45" t="s">
        <v>884</v>
      </c>
      <c r="H791" s="45" t="s">
        <v>1454</v>
      </c>
      <c r="I791" s="45" t="s">
        <v>886</v>
      </c>
      <c r="J791" s="45" t="s">
        <v>887</v>
      </c>
      <c r="K791" s="45" t="s">
        <v>1455</v>
      </c>
      <c r="L791" s="45" t="s">
        <v>6117</v>
      </c>
      <c r="M791" s="45" t="s">
        <v>6118</v>
      </c>
      <c r="N791" s="45" t="s">
        <v>6119</v>
      </c>
      <c r="O791" s="45" t="s">
        <v>1458</v>
      </c>
      <c r="P791" s="45" t="s">
        <v>6120</v>
      </c>
      <c r="Q791" s="45" t="s">
        <v>6121</v>
      </c>
      <c r="R791" t="s">
        <v>6122</v>
      </c>
      <c r="S791" s="45" t="s">
        <v>893</v>
      </c>
      <c r="T791" t="s">
        <v>6123</v>
      </c>
      <c r="U791" s="47">
        <v>98</v>
      </c>
      <c r="V791" s="47">
        <v>98</v>
      </c>
      <c r="W791" s="47" t="s">
        <v>894</v>
      </c>
      <c r="X791" s="47">
        <v>35868</v>
      </c>
      <c r="Y791" s="47">
        <v>32841</v>
      </c>
      <c r="Z791" s="48">
        <v>220.47</v>
      </c>
      <c r="AA791" s="44">
        <v>203</v>
      </c>
      <c r="AB791" s="44">
        <v>215</v>
      </c>
      <c r="AC791" s="44">
        <v>3859</v>
      </c>
      <c r="AD791" s="44">
        <v>4348</v>
      </c>
      <c r="AE791" s="44">
        <v>1179</v>
      </c>
      <c r="AF791" s="44">
        <v>19936</v>
      </c>
      <c r="AG791" s="44"/>
      <c r="AH791" s="47">
        <v>1678</v>
      </c>
      <c r="AI791" s="47">
        <v>459</v>
      </c>
      <c r="AJ791">
        <v>1382</v>
      </c>
      <c r="AK791" t="s">
        <v>895</v>
      </c>
      <c r="AL791">
        <v>32841</v>
      </c>
      <c r="AM791"/>
      <c r="AN791"/>
      <c r="AO791"/>
      <c r="AP791"/>
      <c r="AQ791"/>
      <c r="AR791" s="44"/>
      <c r="AS791" s="44"/>
      <c r="AT791" s="44"/>
      <c r="AU791" s="44">
        <v>10344915</v>
      </c>
      <c r="AV791" s="44">
        <v>2369556</v>
      </c>
      <c r="AW791" s="44">
        <v>-1469790</v>
      </c>
      <c r="AX791" s="44">
        <v>15536</v>
      </c>
      <c r="AY791" s="44">
        <v>14199797</v>
      </c>
      <c r="AZ791" s="21">
        <v>15482657</v>
      </c>
      <c r="BA791" s="21">
        <v>-1282860</v>
      </c>
      <c r="BB791" s="44">
        <v>2385912</v>
      </c>
      <c r="BC791" s="44"/>
      <c r="BD791" s="44"/>
      <c r="BE791" s="44">
        <v>1103052</v>
      </c>
      <c r="BF791" s="44">
        <v>1215585</v>
      </c>
      <c r="BG791" s="44">
        <v>1369620</v>
      </c>
      <c r="BH791" s="44">
        <v>371385</v>
      </c>
      <c r="BI791" s="21">
        <v>6279840</v>
      </c>
      <c r="BJ791" s="21"/>
      <c r="BK791" s="21">
        <v>528570</v>
      </c>
      <c r="BL791" s="21">
        <v>144585</v>
      </c>
      <c r="BM791" s="21">
        <v>435330</v>
      </c>
      <c r="BN791" s="21">
        <v>10344915</v>
      </c>
      <c r="BO791" s="21"/>
      <c r="BP791" s="21"/>
      <c r="BQ791" s="44"/>
      <c r="BR791" s="21"/>
      <c r="BS791" s="44"/>
      <c r="BT791" s="21"/>
      <c r="BU791" s="44"/>
      <c r="BV791" s="21"/>
      <c r="BW791" s="44">
        <v>1094761</v>
      </c>
      <c r="BX791" s="21"/>
      <c r="BY791" s="21"/>
      <c r="BZ791" s="21"/>
      <c r="CA791" s="44">
        <v>4065</v>
      </c>
      <c r="CB791" s="44"/>
      <c r="CC791" s="44">
        <v>47379</v>
      </c>
      <c r="CD791" s="44"/>
      <c r="CE791" s="44"/>
      <c r="CF791" s="44"/>
      <c r="CG791" s="44">
        <v>1220674</v>
      </c>
      <c r="CH791" s="44"/>
      <c r="CI791" s="21">
        <v>2665</v>
      </c>
      <c r="CJ791" s="44"/>
      <c r="CK791" s="21">
        <v>12</v>
      </c>
      <c r="CL791" s="44"/>
      <c r="CM791" s="44">
        <v>19942</v>
      </c>
      <c r="CN791" s="44">
        <v>0</v>
      </c>
      <c r="CO791" s="44">
        <v>1017825</v>
      </c>
      <c r="CP791" s="44">
        <v>0</v>
      </c>
      <c r="CQ791" s="21">
        <v>848985</v>
      </c>
      <c r="CR791" s="44">
        <v>86815</v>
      </c>
      <c r="CS791" s="44">
        <v>337080</v>
      </c>
      <c r="CT791" s="44">
        <v>32294</v>
      </c>
      <c r="CU791" s="44"/>
      <c r="CV791" s="44">
        <v>26615</v>
      </c>
      <c r="CW791" s="21"/>
      <c r="CX791" s="21"/>
      <c r="CY791" s="21"/>
      <c r="CZ791" s="21"/>
      <c r="DA791" s="21"/>
      <c r="DB791" s="21"/>
      <c r="DC791" s="21"/>
      <c r="DD791" s="21"/>
      <c r="DE791" s="44"/>
      <c r="DF791" s="21"/>
      <c r="DG791" s="44"/>
      <c r="DH791" s="21"/>
      <c r="DI791" s="44"/>
      <c r="DJ791" s="44"/>
      <c r="DK791" s="44"/>
      <c r="DL791" s="44"/>
      <c r="DM791" s="21"/>
      <c r="DN791" s="44"/>
      <c r="DO791" s="44"/>
      <c r="DP791" s="44"/>
      <c r="DQ791" s="44"/>
      <c r="DR791" s="44"/>
      <c r="DS791" s="44"/>
      <c r="DT791" s="44"/>
      <c r="DU791" s="44"/>
      <c r="DV791" s="44"/>
      <c r="DW791" s="44"/>
      <c r="DX791" s="44"/>
      <c r="DY791" s="44">
        <v>-22486</v>
      </c>
      <c r="DZ791" s="44"/>
      <c r="EA791" s="44"/>
      <c r="EB791" s="21"/>
      <c r="EC791" s="44">
        <v>-1234971</v>
      </c>
      <c r="ED791" s="44"/>
      <c r="EE791" s="21"/>
      <c r="EF791" s="44"/>
      <c r="EG791" s="21">
        <v>-186120</v>
      </c>
      <c r="EH791" s="44"/>
      <c r="EI791" s="21">
        <v>814489</v>
      </c>
      <c r="EJ791" s="44"/>
      <c r="EK791" s="44"/>
      <c r="EL791" s="21"/>
      <c r="EM791" s="44">
        <v>-927371</v>
      </c>
      <c r="EN791" s="44"/>
      <c r="EO791" s="44">
        <v>86669</v>
      </c>
      <c r="EP791" s="21"/>
      <c r="EQ791" s="21"/>
      <c r="ER791" s="21"/>
      <c r="ES791" s="21"/>
      <c r="ET791" s="44"/>
      <c r="EU791" s="21"/>
      <c r="EV791" s="44"/>
      <c r="EW791" s="21"/>
      <c r="EX791" s="44"/>
      <c r="EY791" s="44"/>
      <c r="EZ791" s="21"/>
      <c r="FA791" s="21"/>
      <c r="FB791" s="44"/>
      <c r="FC791" s="44"/>
      <c r="FD791" s="21"/>
      <c r="FE791" s="112"/>
      <c r="FF791" s="44"/>
      <c r="FG791" s="44">
        <v>6010119</v>
      </c>
      <c r="FH791" s="44">
        <v>1067875</v>
      </c>
      <c r="FI791" s="44">
        <v>8404663</v>
      </c>
      <c r="FJ791" s="44">
        <v>158524</v>
      </c>
      <c r="FK791" s="44">
        <v>5585629</v>
      </c>
      <c r="FL791" s="44"/>
      <c r="FM791" s="44"/>
      <c r="FN791" s="44"/>
      <c r="FO791" s="44"/>
      <c r="FP791" s="44"/>
      <c r="FQ791" s="44"/>
      <c r="FR791" s="44"/>
      <c r="FS791" s="44"/>
      <c r="FT791" s="44">
        <v>11902</v>
      </c>
      <c r="FU791" s="44"/>
      <c r="FV791" s="21">
        <v>511945</v>
      </c>
      <c r="FW791" s="44"/>
      <c r="FX791" s="44">
        <v>449177</v>
      </c>
      <c r="FY791" s="44">
        <v>47911</v>
      </c>
      <c r="FZ791" s="44">
        <v>349436</v>
      </c>
      <c r="GA791" s="44">
        <v>35287</v>
      </c>
      <c r="GB791" s="44"/>
      <c r="GC791" s="44">
        <v>29835</v>
      </c>
      <c r="GD791" s="44">
        <v>441507</v>
      </c>
      <c r="GE791" s="44">
        <v>240314</v>
      </c>
      <c r="GF791" s="44">
        <v>145928</v>
      </c>
      <c r="GG791" s="44">
        <v>755492</v>
      </c>
      <c r="GH791" s="44">
        <v>199963</v>
      </c>
      <c r="GI791" s="44">
        <v>119842</v>
      </c>
      <c r="GJ791" s="44">
        <v>42943</v>
      </c>
      <c r="GK791" s="44">
        <v>3475396</v>
      </c>
      <c r="GL791" s="44">
        <v>454183</v>
      </c>
      <c r="GM791" s="44">
        <v>1199775</v>
      </c>
      <c r="GN791" s="44">
        <v>118496</v>
      </c>
      <c r="GO791" s="44">
        <v>46378</v>
      </c>
      <c r="GP791" s="44"/>
      <c r="GQ791" s="44">
        <v>156398</v>
      </c>
      <c r="GR791" s="44">
        <v>1064920</v>
      </c>
      <c r="GS791" s="44">
        <v>2114632</v>
      </c>
      <c r="GT791" s="44"/>
      <c r="GU791" s="21">
        <v>513159</v>
      </c>
      <c r="GV791" s="44">
        <v>426367</v>
      </c>
      <c r="GW791" s="44">
        <v>3129264</v>
      </c>
      <c r="GX791" s="44">
        <v>3301406</v>
      </c>
      <c r="GY791" s="44">
        <v>9484828</v>
      </c>
      <c r="GZ791" s="44">
        <v>7884940</v>
      </c>
      <c r="HA791" s="44"/>
      <c r="HB791" s="44">
        <v>810995</v>
      </c>
      <c r="HC791" s="44">
        <v>788893</v>
      </c>
      <c r="HD791" s="44">
        <v>9484828</v>
      </c>
      <c r="HE791" s="21"/>
      <c r="HF791" s="21">
        <v>3128364</v>
      </c>
      <c r="HG791" s="21">
        <v>4888350</v>
      </c>
      <c r="HH791" s="21"/>
      <c r="HI791" s="21">
        <v>15300</v>
      </c>
      <c r="HJ791" s="44"/>
      <c r="HK791" s="21">
        <v>1222788</v>
      </c>
      <c r="HL791" s="21">
        <v>798761</v>
      </c>
      <c r="HM791" s="21">
        <v>2036849</v>
      </c>
      <c r="HN791" s="21">
        <v>-1523690</v>
      </c>
      <c r="HO791" s="21"/>
      <c r="HP791" s="44"/>
      <c r="HQ791" s="47"/>
      <c r="HR791" s="47">
        <v>810995</v>
      </c>
      <c r="HS791" s="47"/>
      <c r="HT791" s="47" t="s">
        <v>2474</v>
      </c>
      <c r="HU791" s="47">
        <v>394247</v>
      </c>
      <c r="HV791" s="47">
        <v>2016</v>
      </c>
      <c r="HW791" s="47">
        <v>0</v>
      </c>
      <c r="HX791" s="47">
        <v>18197</v>
      </c>
      <c r="HY791" s="47">
        <v>17999</v>
      </c>
      <c r="HZ791" s="47">
        <v>79818</v>
      </c>
      <c r="IA791" s="47">
        <v>0</v>
      </c>
      <c r="IB791" s="47">
        <v>0</v>
      </c>
      <c r="IC791" s="47">
        <v>8260</v>
      </c>
      <c r="ID791"/>
      <c r="IE791" s="47">
        <v>4020</v>
      </c>
      <c r="IF791"/>
      <c r="IG791" s="47"/>
      <c r="IH791" s="47">
        <v>18706</v>
      </c>
      <c r="II791">
        <v>5584</v>
      </c>
      <c r="IJ791">
        <v>4333</v>
      </c>
      <c r="IK791">
        <v>694</v>
      </c>
      <c r="IL791">
        <v>21190</v>
      </c>
      <c r="IM791">
        <v>180817</v>
      </c>
      <c r="IN791">
        <v>0</v>
      </c>
      <c r="IO791">
        <v>0</v>
      </c>
      <c r="IP791">
        <v>0</v>
      </c>
      <c r="IQ791">
        <v>0</v>
      </c>
      <c r="IR791">
        <v>0</v>
      </c>
      <c r="IS791">
        <v>0</v>
      </c>
      <c r="IT791">
        <v>0</v>
      </c>
      <c r="IU791">
        <v>172234</v>
      </c>
      <c r="IV791">
        <v>0</v>
      </c>
      <c r="IW791">
        <v>1045966</v>
      </c>
      <c r="IX791">
        <v>862675</v>
      </c>
      <c r="IY791">
        <v>2043929</v>
      </c>
      <c r="IZ791">
        <v>0</v>
      </c>
      <c r="JA791">
        <v>0</v>
      </c>
      <c r="JB791">
        <v>370440</v>
      </c>
      <c r="JC791"/>
      <c r="JD791">
        <v>107519</v>
      </c>
      <c r="JE791"/>
      <c r="JF791"/>
      <c r="JG791">
        <v>349365</v>
      </c>
      <c r="JH791">
        <v>163528</v>
      </c>
      <c r="JI791">
        <v>93029</v>
      </c>
      <c r="JJ791">
        <v>36031</v>
      </c>
      <c r="JK791">
        <v>765403</v>
      </c>
      <c r="JL791">
        <v>6010119</v>
      </c>
      <c r="JM791">
        <v>0</v>
      </c>
      <c r="JN791">
        <v>0</v>
      </c>
      <c r="JO791">
        <v>0</v>
      </c>
      <c r="JP791">
        <v>0</v>
      </c>
      <c r="JQ791">
        <v>0</v>
      </c>
      <c r="JR791">
        <v>0</v>
      </c>
      <c r="JS791">
        <v>0</v>
      </c>
      <c r="JT791"/>
      <c r="JU791"/>
      <c r="JV791"/>
      <c r="JW791"/>
      <c r="JX791"/>
      <c r="JY791"/>
      <c r="JZ791"/>
      <c r="KA791"/>
      <c r="KB791"/>
      <c r="KC791"/>
      <c r="KD791"/>
      <c r="KE791"/>
      <c r="KF791">
        <v>114</v>
      </c>
      <c r="KG791">
        <v>176</v>
      </c>
      <c r="KH791">
        <v>77</v>
      </c>
      <c r="KI791">
        <v>78</v>
      </c>
      <c r="KJ791">
        <v>125</v>
      </c>
      <c r="KK791">
        <v>53</v>
      </c>
      <c r="KL791">
        <v>51</v>
      </c>
      <c r="KM791">
        <v>80</v>
      </c>
      <c r="KN791">
        <v>36</v>
      </c>
      <c r="KO791">
        <v>1</v>
      </c>
      <c r="KP791">
        <v>0</v>
      </c>
      <c r="KQ791">
        <v>0</v>
      </c>
      <c r="KR791">
        <v>0</v>
      </c>
      <c r="KS791">
        <v>1</v>
      </c>
      <c r="KT791">
        <v>0</v>
      </c>
      <c r="KU791">
        <v>1</v>
      </c>
      <c r="KV791">
        <v>0</v>
      </c>
      <c r="KW791">
        <v>0</v>
      </c>
      <c r="KX791">
        <v>0</v>
      </c>
      <c r="KY791">
        <v>0</v>
      </c>
      <c r="KZ791">
        <v>0</v>
      </c>
      <c r="LA791">
        <v>0</v>
      </c>
      <c r="LB791">
        <v>0</v>
      </c>
      <c r="LC791">
        <v>0</v>
      </c>
      <c r="LD791">
        <v>1</v>
      </c>
      <c r="LE791">
        <v>0</v>
      </c>
      <c r="LF791">
        <v>0</v>
      </c>
      <c r="LG791">
        <v>0</v>
      </c>
      <c r="LH791">
        <v>0</v>
      </c>
    </row>
    <row r="792" spans="1:320" s="34" customFormat="1" ht="15" customHeight="1" x14ac:dyDescent="0.25">
      <c r="A792" s="45">
        <v>206370692</v>
      </c>
      <c r="B792" s="45" t="s">
        <v>6124</v>
      </c>
      <c r="C792" s="46">
        <v>45292</v>
      </c>
      <c r="D792" s="46">
        <v>45657</v>
      </c>
      <c r="E792" s="47">
        <v>366</v>
      </c>
      <c r="F792" s="45" t="s">
        <v>883</v>
      </c>
      <c r="G792" s="45" t="s">
        <v>884</v>
      </c>
      <c r="H792" s="45" t="s">
        <v>1454</v>
      </c>
      <c r="I792" s="45" t="s">
        <v>886</v>
      </c>
      <c r="J792" s="45" t="s">
        <v>887</v>
      </c>
      <c r="K792" s="45" t="s">
        <v>1455</v>
      </c>
      <c r="L792" s="45" t="s">
        <v>6052</v>
      </c>
      <c r="M792" s="45" t="s">
        <v>6125</v>
      </c>
      <c r="N792" s="45" t="s">
        <v>6126</v>
      </c>
      <c r="O792" s="45" t="s">
        <v>1479</v>
      </c>
      <c r="P792" s="45" t="s">
        <v>6055</v>
      </c>
      <c r="Q792" s="45" t="s">
        <v>6127</v>
      </c>
      <c r="R792" t="s">
        <v>6128</v>
      </c>
      <c r="S792" s="45" t="s">
        <v>893</v>
      </c>
      <c r="T792"/>
      <c r="U792" s="47">
        <v>87</v>
      </c>
      <c r="V792" s="47">
        <v>87</v>
      </c>
      <c r="W792" s="47" t="s">
        <v>894</v>
      </c>
      <c r="X792" s="47">
        <v>31842</v>
      </c>
      <c r="Y792" s="47">
        <v>30026</v>
      </c>
      <c r="Z792" s="48">
        <v>221.23</v>
      </c>
      <c r="AA792" s="44">
        <v>498</v>
      </c>
      <c r="AB792" s="44">
        <v>497</v>
      </c>
      <c r="AC792" s="44">
        <v>7961</v>
      </c>
      <c r="AD792" s="44">
        <v>7697</v>
      </c>
      <c r="AE792" s="44">
        <v>1276</v>
      </c>
      <c r="AF792" s="44">
        <v>12439</v>
      </c>
      <c r="AG792" s="44"/>
      <c r="AH792" s="47"/>
      <c r="AI792" s="47">
        <v>107</v>
      </c>
      <c r="AJ792">
        <v>546</v>
      </c>
      <c r="AK792" t="s">
        <v>895</v>
      </c>
      <c r="AL792">
        <v>30026</v>
      </c>
      <c r="AM792"/>
      <c r="AN792"/>
      <c r="AO792"/>
      <c r="AP792"/>
      <c r="AQ792"/>
      <c r="AR792" s="44"/>
      <c r="AS792" s="44"/>
      <c r="AT792" s="44"/>
      <c r="AU792" s="44">
        <v>24532159</v>
      </c>
      <c r="AV792" s="44">
        <v>8121515</v>
      </c>
      <c r="AW792" s="44">
        <v>15824940</v>
      </c>
      <c r="AX792" s="44">
        <v>7796</v>
      </c>
      <c r="AY792" s="44">
        <v>16836530</v>
      </c>
      <c r="AZ792" s="21">
        <v>15546274</v>
      </c>
      <c r="BA792" s="21">
        <v>1290256</v>
      </c>
      <c r="BB792" s="44">
        <v>1</v>
      </c>
      <c r="BC792" s="44"/>
      <c r="BD792" s="44"/>
      <c r="BE792" s="44">
        <v>1290257</v>
      </c>
      <c r="BF792" s="44">
        <v>9951250</v>
      </c>
      <c r="BG792" s="44">
        <v>9552246</v>
      </c>
      <c r="BH792" s="44">
        <v>446463</v>
      </c>
      <c r="BI792" s="21">
        <v>4353650</v>
      </c>
      <c r="BJ792" s="21"/>
      <c r="BK792" s="21"/>
      <c r="BL792" s="21">
        <v>37450</v>
      </c>
      <c r="BM792" s="21">
        <v>191100</v>
      </c>
      <c r="BN792" s="21">
        <v>24532159</v>
      </c>
      <c r="BO792" s="21"/>
      <c r="BP792" s="21"/>
      <c r="BQ792" s="44"/>
      <c r="BR792" s="21"/>
      <c r="BS792" s="44"/>
      <c r="BT792" s="21"/>
      <c r="BU792" s="44"/>
      <c r="BV792" s="21"/>
      <c r="BW792" s="44">
        <v>4521094</v>
      </c>
      <c r="BX792" s="21"/>
      <c r="BY792" s="21">
        <v>3575948</v>
      </c>
      <c r="BZ792" s="21"/>
      <c r="CA792" s="44">
        <v>1342</v>
      </c>
      <c r="CB792" s="44"/>
      <c r="CC792" s="44">
        <v>18916</v>
      </c>
      <c r="CD792" s="44"/>
      <c r="CE792" s="44"/>
      <c r="CF792" s="44"/>
      <c r="CG792" s="44"/>
      <c r="CH792" s="44"/>
      <c r="CI792" s="21">
        <v>4215</v>
      </c>
      <c r="CJ792" s="44"/>
      <c r="CK792" s="21"/>
      <c r="CL792" s="44"/>
      <c r="CM792" s="44">
        <v>0</v>
      </c>
      <c r="CN792" s="44">
        <v>0</v>
      </c>
      <c r="CO792" s="44">
        <v>3121125</v>
      </c>
      <c r="CP792" s="44">
        <v>0</v>
      </c>
      <c r="CQ792" s="21">
        <v>3054425</v>
      </c>
      <c r="CR792" s="44">
        <v>350400</v>
      </c>
      <c r="CS792" s="44">
        <v>1378928</v>
      </c>
      <c r="CT792" s="44">
        <v>84368</v>
      </c>
      <c r="CU792" s="44"/>
      <c r="CV792" s="44">
        <v>132269</v>
      </c>
      <c r="CW792" s="21"/>
      <c r="CX792" s="21"/>
      <c r="CY792" s="21"/>
      <c r="CZ792" s="21"/>
      <c r="DA792" s="21"/>
      <c r="DB792" s="21"/>
      <c r="DC792" s="21"/>
      <c r="DD792" s="21"/>
      <c r="DE792" s="44"/>
      <c r="DF792" s="21"/>
      <c r="DG792" s="44"/>
      <c r="DH792" s="21"/>
      <c r="DI792" s="44"/>
      <c r="DJ792" s="44"/>
      <c r="DK792" s="44"/>
      <c r="DL792" s="44"/>
      <c r="DM792" s="21"/>
      <c r="DN792" s="44"/>
      <c r="DO792" s="44"/>
      <c r="DP792" s="44"/>
      <c r="DQ792" s="44"/>
      <c r="DR792" s="44"/>
      <c r="DS792" s="44"/>
      <c r="DT792" s="44"/>
      <c r="DU792" s="44"/>
      <c r="DV792" s="44"/>
      <c r="DW792" s="44"/>
      <c r="DX792" s="44"/>
      <c r="DY792" s="44"/>
      <c r="DZ792" s="44"/>
      <c r="EA792" s="44"/>
      <c r="EB792" s="21"/>
      <c r="EC792" s="44">
        <v>6928342</v>
      </c>
      <c r="ED792" s="44"/>
      <c r="EE792" s="21">
        <v>8296413</v>
      </c>
      <c r="EF792" s="44"/>
      <c r="EG792" s="21">
        <v>-88285</v>
      </c>
      <c r="EH792" s="44"/>
      <c r="EI792" s="21">
        <v>661183</v>
      </c>
      <c r="EJ792" s="44"/>
      <c r="EK792" s="44"/>
      <c r="EL792" s="21"/>
      <c r="EM792" s="44"/>
      <c r="EN792" s="44"/>
      <c r="EO792" s="44">
        <v>27287</v>
      </c>
      <c r="EP792" s="21"/>
      <c r="EQ792" s="21"/>
      <c r="ER792" s="21"/>
      <c r="ES792" s="21"/>
      <c r="ET792" s="44"/>
      <c r="EU792" s="21"/>
      <c r="EV792" s="44"/>
      <c r="EW792" s="21"/>
      <c r="EX792" s="44"/>
      <c r="EY792" s="44"/>
      <c r="EZ792" s="21"/>
      <c r="FA792" s="21"/>
      <c r="FB792" s="44"/>
      <c r="FC792" s="44"/>
      <c r="FD792" s="21"/>
      <c r="FE792" s="112"/>
      <c r="FF792" s="44"/>
      <c r="FG792" s="44">
        <v>7103821</v>
      </c>
      <c r="FH792" s="44">
        <v>1841827</v>
      </c>
      <c r="FI792" s="44">
        <v>6600626</v>
      </c>
      <c r="FJ792" s="44">
        <v>190867</v>
      </c>
      <c r="FK792" s="44">
        <v>5278646</v>
      </c>
      <c r="FL792" s="44"/>
      <c r="FM792" s="44"/>
      <c r="FN792" s="44"/>
      <c r="FO792" s="44"/>
      <c r="FP792" s="44"/>
      <c r="FQ792" s="44"/>
      <c r="FR792" s="44"/>
      <c r="FS792" s="44"/>
      <c r="FT792" s="44">
        <v>117234</v>
      </c>
      <c r="FU792" s="44"/>
      <c r="FV792" s="21">
        <v>760796</v>
      </c>
      <c r="FW792" s="44">
        <v>123744</v>
      </c>
      <c r="FX792" s="44">
        <v>572842</v>
      </c>
      <c r="FY792" s="44">
        <v>95135</v>
      </c>
      <c r="FZ792" s="44">
        <v>412672</v>
      </c>
      <c r="GA792" s="44">
        <v>41599</v>
      </c>
      <c r="GB792" s="44"/>
      <c r="GC792" s="44">
        <v>152876</v>
      </c>
      <c r="GD792" s="44">
        <v>503199</v>
      </c>
      <c r="GE792" s="44">
        <v>269618</v>
      </c>
      <c r="GF792" s="44">
        <v>281685</v>
      </c>
      <c r="GG792" s="44">
        <v>944175</v>
      </c>
      <c r="GH792" s="44">
        <v>215778</v>
      </c>
      <c r="GI792" s="44">
        <v>164458</v>
      </c>
      <c r="GJ792" s="44">
        <v>114577</v>
      </c>
      <c r="GK792" s="44">
        <v>4226279</v>
      </c>
      <c r="GL792" s="44">
        <v>162066</v>
      </c>
      <c r="GM792" s="44">
        <v>689272</v>
      </c>
      <c r="GN792" s="44">
        <v>107117</v>
      </c>
      <c r="GO792" s="44">
        <v>19076</v>
      </c>
      <c r="GP792" s="44"/>
      <c r="GQ792" s="44">
        <v>11858</v>
      </c>
      <c r="GR792" s="44">
        <v>281572</v>
      </c>
      <c r="GS792" s="44">
        <v>5986512</v>
      </c>
      <c r="GT792" s="44"/>
      <c r="GU792" s="21">
        <v>978739</v>
      </c>
      <c r="GV792" s="44">
        <v>73507</v>
      </c>
      <c r="GW792" s="44"/>
      <c r="GX792" s="44">
        <v>90000</v>
      </c>
      <c r="GY792" s="44">
        <v>7128758</v>
      </c>
      <c r="GZ792" s="44">
        <v>1729226</v>
      </c>
      <c r="HA792" s="44"/>
      <c r="HB792" s="44"/>
      <c r="HC792" s="44">
        <v>5399532</v>
      </c>
      <c r="HD792" s="44">
        <v>7128758</v>
      </c>
      <c r="HE792" s="21">
        <v>3295793</v>
      </c>
      <c r="HF792" s="21"/>
      <c r="HG792" s="21"/>
      <c r="HH792" s="21"/>
      <c r="HI792" s="21">
        <v>0</v>
      </c>
      <c r="HJ792" s="44"/>
      <c r="HK792" s="21">
        <v>1024331</v>
      </c>
      <c r="HL792" s="21">
        <v>467225</v>
      </c>
      <c r="HM792" s="21">
        <v>1491556</v>
      </c>
      <c r="HN792" s="21">
        <v>-512817</v>
      </c>
      <c r="HO792" s="21"/>
      <c r="HP792" s="44"/>
      <c r="HQ792" s="47"/>
      <c r="HR792" s="47"/>
      <c r="HS792" s="47"/>
      <c r="HT792" s="47" t="s">
        <v>1759</v>
      </c>
      <c r="HU792" s="47">
        <v>0</v>
      </c>
      <c r="HV792" s="47">
        <v>2134</v>
      </c>
      <c r="HW792" s="47">
        <v>0</v>
      </c>
      <c r="HX792" s="47">
        <v>12591</v>
      </c>
      <c r="HY792" s="47">
        <v>24780</v>
      </c>
      <c r="HZ792" s="47">
        <v>75378</v>
      </c>
      <c r="IA792" s="47">
        <v>0</v>
      </c>
      <c r="IB792" s="47">
        <v>0</v>
      </c>
      <c r="IC792" s="47">
        <v>0</v>
      </c>
      <c r="ID792">
        <v>27928</v>
      </c>
      <c r="IE792" s="47">
        <v>5350</v>
      </c>
      <c r="IF792">
        <v>8941</v>
      </c>
      <c r="IG792" s="47">
        <v>1862</v>
      </c>
      <c r="IH792" s="47">
        <v>20962</v>
      </c>
      <c r="II792">
        <v>5156</v>
      </c>
      <c r="IJ792">
        <v>4622</v>
      </c>
      <c r="IK792">
        <v>1975</v>
      </c>
      <c r="IL792">
        <v>23110</v>
      </c>
      <c r="IM792">
        <v>214789</v>
      </c>
      <c r="IN792">
        <v>0</v>
      </c>
      <c r="IO792">
        <v>695</v>
      </c>
      <c r="IP792">
        <v>2222</v>
      </c>
      <c r="IQ792">
        <v>1814</v>
      </c>
      <c r="IR792">
        <v>0</v>
      </c>
      <c r="IS792">
        <v>0</v>
      </c>
      <c r="IT792">
        <v>4731</v>
      </c>
      <c r="IU792">
        <v>189646</v>
      </c>
      <c r="IV792">
        <v>0</v>
      </c>
      <c r="IW792">
        <v>747166</v>
      </c>
      <c r="IX792">
        <v>1059857</v>
      </c>
      <c r="IY792">
        <v>1755412</v>
      </c>
      <c r="IZ792">
        <v>0</v>
      </c>
      <c r="JA792">
        <v>0</v>
      </c>
      <c r="JB792">
        <v>0</v>
      </c>
      <c r="JC792">
        <v>1215342</v>
      </c>
      <c r="JD792">
        <v>135081</v>
      </c>
      <c r="JE792">
        <v>161133</v>
      </c>
      <c r="JF792">
        <v>51079</v>
      </c>
      <c r="JG792">
        <v>390467</v>
      </c>
      <c r="JH792">
        <v>173863</v>
      </c>
      <c r="JI792">
        <v>100133</v>
      </c>
      <c r="JJ792">
        <v>87725</v>
      </c>
      <c r="JK792">
        <v>1036917</v>
      </c>
      <c r="JL792">
        <v>7103821</v>
      </c>
      <c r="JM792">
        <v>0</v>
      </c>
      <c r="JN792">
        <v>40366</v>
      </c>
      <c r="JO792">
        <v>102429</v>
      </c>
      <c r="JP792">
        <v>46150</v>
      </c>
      <c r="JQ792">
        <v>0</v>
      </c>
      <c r="JR792">
        <v>0</v>
      </c>
      <c r="JS792">
        <v>188945</v>
      </c>
      <c r="JT792"/>
      <c r="JU792"/>
      <c r="JV792"/>
      <c r="JW792"/>
      <c r="JX792"/>
      <c r="JY792">
        <v>27928</v>
      </c>
      <c r="JZ792"/>
      <c r="KA792"/>
      <c r="KB792"/>
      <c r="KC792"/>
      <c r="KD792"/>
      <c r="KE792">
        <v>1215342</v>
      </c>
      <c r="KF792">
        <v>149</v>
      </c>
      <c r="KG792">
        <v>273</v>
      </c>
      <c r="KH792">
        <v>73</v>
      </c>
      <c r="KI792">
        <v>107</v>
      </c>
      <c r="KJ792">
        <v>203</v>
      </c>
      <c r="KK792">
        <v>49</v>
      </c>
      <c r="KL792">
        <v>58</v>
      </c>
      <c r="KM792">
        <v>114</v>
      </c>
      <c r="KN792">
        <v>22</v>
      </c>
      <c r="KO792">
        <v>1</v>
      </c>
      <c r="KP792">
        <v>0</v>
      </c>
      <c r="KQ792">
        <v>0</v>
      </c>
      <c r="KR792">
        <v>0</v>
      </c>
      <c r="KS792">
        <v>1</v>
      </c>
      <c r="KT792">
        <v>0</v>
      </c>
      <c r="KU792">
        <v>1</v>
      </c>
      <c r="KV792">
        <v>0</v>
      </c>
      <c r="KW792">
        <v>0</v>
      </c>
      <c r="KX792">
        <v>0</v>
      </c>
      <c r="KY792">
        <v>0</v>
      </c>
      <c r="KZ792">
        <v>0</v>
      </c>
      <c r="LA792">
        <v>0</v>
      </c>
      <c r="LB792">
        <v>0</v>
      </c>
      <c r="LC792">
        <v>0</v>
      </c>
      <c r="LD792">
        <v>1</v>
      </c>
      <c r="LE792">
        <v>0</v>
      </c>
      <c r="LF792">
        <v>0</v>
      </c>
      <c r="LG792">
        <v>0</v>
      </c>
      <c r="LH792">
        <v>0</v>
      </c>
    </row>
    <row r="793" spans="1:320" s="34" customFormat="1" ht="15" customHeight="1" x14ac:dyDescent="0.25">
      <c r="A793" s="45">
        <v>206370702</v>
      </c>
      <c r="B793" s="45" t="s">
        <v>6129</v>
      </c>
      <c r="C793" s="46">
        <v>45292</v>
      </c>
      <c r="D793" s="46">
        <v>45657</v>
      </c>
      <c r="E793" s="47">
        <v>366</v>
      </c>
      <c r="F793" s="45" t="s">
        <v>883</v>
      </c>
      <c r="G793" s="45" t="s">
        <v>884</v>
      </c>
      <c r="H793" s="45" t="s">
        <v>1454</v>
      </c>
      <c r="I793" s="45" t="s">
        <v>886</v>
      </c>
      <c r="J793" s="45" t="s">
        <v>887</v>
      </c>
      <c r="K793" s="45" t="s">
        <v>1455</v>
      </c>
      <c r="L793" s="45" t="s">
        <v>6059</v>
      </c>
      <c r="M793" s="45" t="s">
        <v>6130</v>
      </c>
      <c r="N793" s="45" t="s">
        <v>6131</v>
      </c>
      <c r="O793" s="45" t="s">
        <v>6062</v>
      </c>
      <c r="P793" s="45" t="s">
        <v>6132</v>
      </c>
      <c r="Q793" s="45" t="s">
        <v>6133</v>
      </c>
      <c r="R793" t="s">
        <v>4331</v>
      </c>
      <c r="S793" s="45" t="s">
        <v>893</v>
      </c>
      <c r="T793" t="s">
        <v>2730</v>
      </c>
      <c r="U793" s="47">
        <v>74</v>
      </c>
      <c r="V793" s="47">
        <v>74</v>
      </c>
      <c r="W793" s="47" t="s">
        <v>894</v>
      </c>
      <c r="X793" s="47">
        <v>27084</v>
      </c>
      <c r="Y793" s="47">
        <v>25735</v>
      </c>
      <c r="Z793" s="48">
        <v>209.5</v>
      </c>
      <c r="AA793" s="44">
        <v>411</v>
      </c>
      <c r="AB793" s="44">
        <v>407</v>
      </c>
      <c r="AC793" s="44">
        <v>2184</v>
      </c>
      <c r="AD793" s="44">
        <v>4721</v>
      </c>
      <c r="AE793" s="44">
        <v>599</v>
      </c>
      <c r="AF793" s="44">
        <v>15804</v>
      </c>
      <c r="AG793" s="44"/>
      <c r="AH793" s="47">
        <v>145</v>
      </c>
      <c r="AI793" s="47">
        <v>346</v>
      </c>
      <c r="AJ793">
        <v>1936</v>
      </c>
      <c r="AK793" t="s">
        <v>895</v>
      </c>
      <c r="AL793">
        <v>25735</v>
      </c>
      <c r="AM793"/>
      <c r="AN793"/>
      <c r="AO793"/>
      <c r="AP793"/>
      <c r="AQ793"/>
      <c r="AR793" s="44"/>
      <c r="AS793" s="44"/>
      <c r="AT793" s="44"/>
      <c r="AU793" s="44">
        <v>8212257</v>
      </c>
      <c r="AV793" s="44">
        <v>3859784</v>
      </c>
      <c r="AW793" s="44">
        <v>-234545</v>
      </c>
      <c r="AX793" s="44">
        <v>1085</v>
      </c>
      <c r="AY793" s="44">
        <v>12307671</v>
      </c>
      <c r="AZ793" s="21">
        <v>11208266</v>
      </c>
      <c r="BA793" s="21">
        <v>1099405</v>
      </c>
      <c r="BB793" s="44">
        <v>4687</v>
      </c>
      <c r="BC793" s="44">
        <v>208003</v>
      </c>
      <c r="BD793" s="44"/>
      <c r="BE793" s="44">
        <v>896089</v>
      </c>
      <c r="BF793" s="44">
        <v>690400</v>
      </c>
      <c r="BG793" s="44">
        <v>1491127</v>
      </c>
      <c r="BH793" s="44">
        <v>173574</v>
      </c>
      <c r="BI793" s="21">
        <v>4930426</v>
      </c>
      <c r="BJ793" s="21"/>
      <c r="BK793" s="21">
        <v>43248</v>
      </c>
      <c r="BL793" s="21">
        <v>109475</v>
      </c>
      <c r="BM793" s="21">
        <v>774007</v>
      </c>
      <c r="BN793" s="21">
        <v>8212257</v>
      </c>
      <c r="BO793" s="21"/>
      <c r="BP793" s="21"/>
      <c r="BQ793" s="44"/>
      <c r="BR793" s="21"/>
      <c r="BS793" s="44"/>
      <c r="BT793" s="21"/>
      <c r="BU793" s="44"/>
      <c r="BV793" s="21"/>
      <c r="BW793" s="44">
        <v>749837</v>
      </c>
      <c r="BX793" s="21"/>
      <c r="BY793" s="21">
        <v>1124598</v>
      </c>
      <c r="BZ793" s="21"/>
      <c r="CA793" s="44">
        <v>2612</v>
      </c>
      <c r="CB793" s="44"/>
      <c r="CC793" s="44">
        <v>1759750</v>
      </c>
      <c r="CD793" s="44"/>
      <c r="CE793" s="44"/>
      <c r="CF793" s="44"/>
      <c r="CG793" s="44">
        <v>64791</v>
      </c>
      <c r="CH793" s="44"/>
      <c r="CI793" s="21">
        <v>16871</v>
      </c>
      <c r="CJ793" s="44"/>
      <c r="CK793" s="21">
        <v>141325</v>
      </c>
      <c r="CL793" s="44"/>
      <c r="CM793" s="44">
        <v>37270</v>
      </c>
      <c r="CN793" s="44">
        <v>0</v>
      </c>
      <c r="CO793" s="44">
        <v>1436490</v>
      </c>
      <c r="CP793" s="44">
        <v>0</v>
      </c>
      <c r="CQ793" s="21">
        <v>1463895</v>
      </c>
      <c r="CR793" s="44">
        <v>376155</v>
      </c>
      <c r="CS793" s="44">
        <v>483962</v>
      </c>
      <c r="CT793" s="44">
        <v>9191</v>
      </c>
      <c r="CU793" s="44"/>
      <c r="CV793" s="44">
        <v>52821</v>
      </c>
      <c r="CW793" s="21"/>
      <c r="CX793" s="21"/>
      <c r="CY793" s="21"/>
      <c r="CZ793" s="21"/>
      <c r="DA793" s="21"/>
      <c r="DB793" s="21"/>
      <c r="DC793" s="21"/>
      <c r="DD793" s="21"/>
      <c r="DE793" s="44"/>
      <c r="DF793" s="21"/>
      <c r="DG793" s="44"/>
      <c r="DH793" s="21"/>
      <c r="DI793" s="44"/>
      <c r="DJ793" s="44"/>
      <c r="DK793" s="44"/>
      <c r="DL793" s="44"/>
      <c r="DM793" s="21"/>
      <c r="DN793" s="44"/>
      <c r="DO793" s="44"/>
      <c r="DP793" s="44"/>
      <c r="DQ793" s="44"/>
      <c r="DR793" s="44"/>
      <c r="DS793" s="44"/>
      <c r="DT793" s="44"/>
      <c r="DU793" s="44"/>
      <c r="DV793" s="44"/>
      <c r="DW793" s="44"/>
      <c r="DX793" s="44"/>
      <c r="DY793" s="44"/>
      <c r="DZ793" s="44"/>
      <c r="EA793" s="44"/>
      <c r="EB793" s="21"/>
      <c r="EC793" s="44">
        <v>-333645</v>
      </c>
      <c r="ED793" s="44"/>
      <c r="EE793" s="21">
        <v>-283637</v>
      </c>
      <c r="EF793" s="44"/>
      <c r="EG793" s="21">
        <v>2465</v>
      </c>
      <c r="EH793" s="44"/>
      <c r="EI793" s="21">
        <v>465942</v>
      </c>
      <c r="EJ793" s="44"/>
      <c r="EK793" s="44"/>
      <c r="EL793" s="21"/>
      <c r="EM793" s="44">
        <v>-12791</v>
      </c>
      <c r="EN793" s="44"/>
      <c r="EO793" s="44">
        <v>-72879</v>
      </c>
      <c r="EP793" s="21"/>
      <c r="EQ793" s="21"/>
      <c r="ER793" s="21"/>
      <c r="ES793" s="21"/>
      <c r="ET793" s="44"/>
      <c r="EU793" s="21"/>
      <c r="EV793" s="44"/>
      <c r="EW793" s="21"/>
      <c r="EX793" s="44"/>
      <c r="EY793" s="44"/>
      <c r="EZ793" s="21"/>
      <c r="FA793" s="21"/>
      <c r="FB793" s="44"/>
      <c r="FC793" s="44"/>
      <c r="FD793" s="21"/>
      <c r="FE793" s="112"/>
      <c r="FF793" s="44"/>
      <c r="FG793" s="44">
        <v>5759792</v>
      </c>
      <c r="FH793" s="44">
        <v>1521406</v>
      </c>
      <c r="FI793" s="44">
        <v>3927068</v>
      </c>
      <c r="FJ793" s="44">
        <v>264904</v>
      </c>
      <c r="FK793" s="44">
        <v>4524023</v>
      </c>
      <c r="FL793" s="44"/>
      <c r="FM793" s="44"/>
      <c r="FN793" s="44"/>
      <c r="FO793" s="44"/>
      <c r="FP793" s="44"/>
      <c r="FQ793" s="44"/>
      <c r="FR793" s="44"/>
      <c r="FS793" s="44"/>
      <c r="FT793" s="44">
        <v>33178</v>
      </c>
      <c r="FU793" s="44">
        <v>3154</v>
      </c>
      <c r="FV793" s="21">
        <v>596883</v>
      </c>
      <c r="FW793" s="44">
        <v>156</v>
      </c>
      <c r="FX793" s="44">
        <v>491065</v>
      </c>
      <c r="FY793" s="44">
        <v>135010</v>
      </c>
      <c r="FZ793" s="44">
        <v>200804</v>
      </c>
      <c r="GA793" s="44">
        <v>32696</v>
      </c>
      <c r="GB793" s="44"/>
      <c r="GC793" s="44">
        <v>30709</v>
      </c>
      <c r="GD793" s="44">
        <v>314254</v>
      </c>
      <c r="GE793" s="44">
        <v>197508</v>
      </c>
      <c r="GF793" s="44">
        <v>127692</v>
      </c>
      <c r="GG793" s="44">
        <v>814625</v>
      </c>
      <c r="GH793" s="44">
        <v>486453</v>
      </c>
      <c r="GI793" s="44">
        <v>143983</v>
      </c>
      <c r="GJ793" s="44">
        <v>82778</v>
      </c>
      <c r="GK793" s="44">
        <v>2245794</v>
      </c>
      <c r="GL793" s="44">
        <v>167536</v>
      </c>
      <c r="GM793" s="44">
        <v>340715</v>
      </c>
      <c r="GN793" s="44">
        <v>48434</v>
      </c>
      <c r="GO793" s="44">
        <v>12942</v>
      </c>
      <c r="GP793" s="44"/>
      <c r="GQ793" s="44"/>
      <c r="GR793" s="44">
        <v>177874</v>
      </c>
      <c r="GS793" s="44">
        <v>2018553</v>
      </c>
      <c r="GT793" s="44"/>
      <c r="GU793" s="21">
        <v>939825</v>
      </c>
      <c r="GV793" s="44">
        <v>50000</v>
      </c>
      <c r="GW793" s="44">
        <v>7033125</v>
      </c>
      <c r="GX793" s="44"/>
      <c r="GY793" s="44">
        <v>10041503</v>
      </c>
      <c r="GZ793" s="44">
        <v>1107923</v>
      </c>
      <c r="HA793" s="44">
        <v>3175976</v>
      </c>
      <c r="HB793" s="44"/>
      <c r="HC793" s="44">
        <v>5757604</v>
      </c>
      <c r="HD793" s="44">
        <v>10041503</v>
      </c>
      <c r="HE793" s="21"/>
      <c r="HF793" s="21">
        <v>3857149</v>
      </c>
      <c r="HG793" s="21"/>
      <c r="HH793" s="21"/>
      <c r="HI793" s="21">
        <v>201990</v>
      </c>
      <c r="HJ793" s="44"/>
      <c r="HK793" s="21">
        <v>715399</v>
      </c>
      <c r="HL793" s="21">
        <v>1031427</v>
      </c>
      <c r="HM793" s="21">
        <v>1948816</v>
      </c>
      <c r="HN793" s="21">
        <v>-1008991</v>
      </c>
      <c r="HO793" s="21"/>
      <c r="HP793" s="44"/>
      <c r="HQ793" s="47"/>
      <c r="HR793" s="47"/>
      <c r="HS793" s="47"/>
      <c r="HT793" s="47" t="s">
        <v>1759</v>
      </c>
      <c r="HU793" s="47">
        <v>0</v>
      </c>
      <c r="HV793" s="47">
        <v>2167</v>
      </c>
      <c r="HW793" s="47">
        <v>0</v>
      </c>
      <c r="HX793" s="47">
        <v>5537</v>
      </c>
      <c r="HY793" s="47">
        <v>25609</v>
      </c>
      <c r="HZ793" s="47">
        <v>50875</v>
      </c>
      <c r="IA793" s="47">
        <v>0</v>
      </c>
      <c r="IB793" s="47">
        <v>0</v>
      </c>
      <c r="IC793" s="47">
        <v>178</v>
      </c>
      <c r="ID793">
        <v>19716</v>
      </c>
      <c r="IE793" s="47">
        <v>1970</v>
      </c>
      <c r="IF793"/>
      <c r="IG793" s="47"/>
      <c r="IH793" s="47">
        <v>16643</v>
      </c>
      <c r="II793">
        <v>8861</v>
      </c>
      <c r="IJ793">
        <v>4751</v>
      </c>
      <c r="IK793">
        <v>1653</v>
      </c>
      <c r="IL793">
        <v>12902</v>
      </c>
      <c r="IM793">
        <v>150862</v>
      </c>
      <c r="IN793">
        <v>0</v>
      </c>
      <c r="IO793">
        <v>37</v>
      </c>
      <c r="IP793">
        <v>2316</v>
      </c>
      <c r="IQ793">
        <v>4022</v>
      </c>
      <c r="IR793">
        <v>0</v>
      </c>
      <c r="IS793">
        <v>0</v>
      </c>
      <c r="IT793">
        <v>6375</v>
      </c>
      <c r="IU793">
        <v>142732</v>
      </c>
      <c r="IV793">
        <v>0</v>
      </c>
      <c r="IW793">
        <v>325028</v>
      </c>
      <c r="IX793">
        <v>1253583</v>
      </c>
      <c r="IY793">
        <v>1464357</v>
      </c>
      <c r="IZ793">
        <v>0</v>
      </c>
      <c r="JA793">
        <v>0</v>
      </c>
      <c r="JB793">
        <v>8606</v>
      </c>
      <c r="JC793">
        <v>930010</v>
      </c>
      <c r="JD793">
        <v>79104</v>
      </c>
      <c r="JE793"/>
      <c r="JF793"/>
      <c r="JG793">
        <v>453616</v>
      </c>
      <c r="JH793">
        <v>386674</v>
      </c>
      <c r="JI793">
        <v>103420</v>
      </c>
      <c r="JJ793">
        <v>69799</v>
      </c>
      <c r="JK793">
        <v>542863</v>
      </c>
      <c r="JL793">
        <v>5759792</v>
      </c>
      <c r="JM793">
        <v>0</v>
      </c>
      <c r="JN793">
        <v>2154</v>
      </c>
      <c r="JO793">
        <v>133422</v>
      </c>
      <c r="JP793">
        <v>141082</v>
      </c>
      <c r="JQ793">
        <v>0</v>
      </c>
      <c r="JR793">
        <v>0</v>
      </c>
      <c r="JS793">
        <v>276658</v>
      </c>
      <c r="JT793"/>
      <c r="JU793"/>
      <c r="JV793"/>
      <c r="JW793"/>
      <c r="JX793"/>
      <c r="JY793">
        <v>19716</v>
      </c>
      <c r="JZ793"/>
      <c r="KA793"/>
      <c r="KB793"/>
      <c r="KC793"/>
      <c r="KD793"/>
      <c r="KE793">
        <v>930010</v>
      </c>
      <c r="KF793">
        <v>92</v>
      </c>
      <c r="KG793">
        <v>131</v>
      </c>
      <c r="KH793">
        <v>63</v>
      </c>
      <c r="KI793">
        <v>65</v>
      </c>
      <c r="KJ793">
        <v>95</v>
      </c>
      <c r="KK793">
        <v>44</v>
      </c>
      <c r="KL793">
        <v>35</v>
      </c>
      <c r="KM793">
        <v>48</v>
      </c>
      <c r="KN793">
        <v>25</v>
      </c>
      <c r="KO793">
        <v>1</v>
      </c>
      <c r="KP793">
        <v>0</v>
      </c>
      <c r="KQ793">
        <v>0</v>
      </c>
      <c r="KR793">
        <v>0</v>
      </c>
      <c r="KS793">
        <v>1</v>
      </c>
      <c r="KT793">
        <v>0</v>
      </c>
      <c r="KU793">
        <v>1</v>
      </c>
      <c r="KV793">
        <v>0</v>
      </c>
      <c r="KW793">
        <v>0</v>
      </c>
      <c r="KX793">
        <v>0</v>
      </c>
      <c r="KY793">
        <v>0</v>
      </c>
      <c r="KZ793">
        <v>0</v>
      </c>
      <c r="LA793">
        <v>0</v>
      </c>
      <c r="LB793">
        <v>0</v>
      </c>
      <c r="LC793">
        <v>0</v>
      </c>
      <c r="LD793">
        <v>1</v>
      </c>
      <c r="LE793">
        <v>0</v>
      </c>
      <c r="LF793">
        <v>0</v>
      </c>
      <c r="LG793">
        <v>0</v>
      </c>
      <c r="LH793">
        <v>0</v>
      </c>
    </row>
    <row r="794" spans="1:320" s="34" customFormat="1" ht="15" customHeight="1" x14ac:dyDescent="0.25">
      <c r="A794" s="45">
        <v>206370703</v>
      </c>
      <c r="B794" s="45" t="s">
        <v>6134</v>
      </c>
      <c r="C794" s="46">
        <v>45292</v>
      </c>
      <c r="D794" s="46">
        <v>45657</v>
      </c>
      <c r="E794" s="47">
        <v>366</v>
      </c>
      <c r="F794" s="45" t="s">
        <v>883</v>
      </c>
      <c r="G794" s="45" t="s">
        <v>884</v>
      </c>
      <c r="H794" s="45" t="s">
        <v>1454</v>
      </c>
      <c r="I794" s="45" t="s">
        <v>886</v>
      </c>
      <c r="J794" s="45" t="s">
        <v>887</v>
      </c>
      <c r="K794" s="45" t="s">
        <v>1455</v>
      </c>
      <c r="L794" s="45" t="s">
        <v>6052</v>
      </c>
      <c r="M794" s="45" t="s">
        <v>6135</v>
      </c>
      <c r="N794" s="45" t="s">
        <v>6136</v>
      </c>
      <c r="O794" s="45" t="s">
        <v>1479</v>
      </c>
      <c r="P794" s="45" t="s">
        <v>6137</v>
      </c>
      <c r="Q794" s="45" t="s">
        <v>6138</v>
      </c>
      <c r="R794" t="s">
        <v>6139</v>
      </c>
      <c r="S794" s="45" t="s">
        <v>893</v>
      </c>
      <c r="T794"/>
      <c r="U794" s="47">
        <v>99</v>
      </c>
      <c r="V794" s="47">
        <v>99</v>
      </c>
      <c r="W794" s="47" t="s">
        <v>894</v>
      </c>
      <c r="X794" s="47">
        <v>36234</v>
      </c>
      <c r="Y794" s="47">
        <v>35093</v>
      </c>
      <c r="Z794" s="48">
        <v>227.23</v>
      </c>
      <c r="AA794" s="44">
        <v>315</v>
      </c>
      <c r="AB794" s="44">
        <v>274</v>
      </c>
      <c r="AC794" s="44">
        <v>5253</v>
      </c>
      <c r="AD794" s="44"/>
      <c r="AE794" s="44">
        <v>1630</v>
      </c>
      <c r="AF794" s="44">
        <v>25105</v>
      </c>
      <c r="AG794" s="44"/>
      <c r="AH794" s="47">
        <v>2497</v>
      </c>
      <c r="AI794" s="47">
        <v>5</v>
      </c>
      <c r="AJ794">
        <v>603</v>
      </c>
      <c r="AK794" t="s">
        <v>895</v>
      </c>
      <c r="AL794">
        <v>35093</v>
      </c>
      <c r="AM794"/>
      <c r="AN794"/>
      <c r="AO794"/>
      <c r="AP794"/>
      <c r="AQ794"/>
      <c r="AR794" s="44"/>
      <c r="AS794" s="44"/>
      <c r="AT794" s="44"/>
      <c r="AU794" s="44">
        <v>15674143</v>
      </c>
      <c r="AV794" s="44">
        <v>5533129</v>
      </c>
      <c r="AW794" s="44">
        <v>5901761</v>
      </c>
      <c r="AX794" s="44">
        <v>1207</v>
      </c>
      <c r="AY794" s="44">
        <v>15306718</v>
      </c>
      <c r="AZ794" s="21">
        <v>14079186</v>
      </c>
      <c r="BA794" s="21">
        <v>1227532</v>
      </c>
      <c r="BB794" s="44">
        <v>-191219</v>
      </c>
      <c r="BC794" s="44">
        <v>12590</v>
      </c>
      <c r="BD794" s="44"/>
      <c r="BE794" s="44">
        <v>1023723</v>
      </c>
      <c r="BF794" s="44">
        <v>4202400</v>
      </c>
      <c r="BG794" s="44"/>
      <c r="BH794" s="44">
        <v>499437</v>
      </c>
      <c r="BI794" s="21">
        <v>8791084</v>
      </c>
      <c r="BJ794" s="21"/>
      <c r="BK794" s="21">
        <v>1997600</v>
      </c>
      <c r="BL794" s="21">
        <v>1545</v>
      </c>
      <c r="BM794" s="21">
        <v>182077</v>
      </c>
      <c r="BN794" s="21">
        <v>15674143</v>
      </c>
      <c r="BO794" s="21"/>
      <c r="BP794" s="21"/>
      <c r="BQ794" s="44"/>
      <c r="BR794" s="21"/>
      <c r="BS794" s="44"/>
      <c r="BT794" s="21"/>
      <c r="BU794" s="44"/>
      <c r="BV794" s="21"/>
      <c r="BW794" s="44">
        <v>3065676</v>
      </c>
      <c r="BX794" s="21"/>
      <c r="BY794" s="21"/>
      <c r="BZ794" s="21"/>
      <c r="CA794" s="44">
        <v>45116</v>
      </c>
      <c r="CB794" s="44"/>
      <c r="CC794" s="44">
        <v>1081866</v>
      </c>
      <c r="CD794" s="44"/>
      <c r="CE794" s="44"/>
      <c r="CF794" s="44"/>
      <c r="CG794" s="44">
        <v>1338971</v>
      </c>
      <c r="CH794" s="44"/>
      <c r="CI794" s="21">
        <v>800</v>
      </c>
      <c r="CJ794" s="44"/>
      <c r="CK794" s="21">
        <v>700</v>
      </c>
      <c r="CL794" s="44"/>
      <c r="CM794" s="44">
        <v>7572</v>
      </c>
      <c r="CN794" s="44">
        <v>28035</v>
      </c>
      <c r="CO794" s="44">
        <v>2124843</v>
      </c>
      <c r="CP794" s="44">
        <v>0</v>
      </c>
      <c r="CQ794" s="21">
        <v>1957396</v>
      </c>
      <c r="CR794" s="44">
        <v>405163</v>
      </c>
      <c r="CS794" s="44">
        <v>871489</v>
      </c>
      <c r="CT794" s="44">
        <v>94011</v>
      </c>
      <c r="CU794" s="44"/>
      <c r="CV794" s="44">
        <v>44620</v>
      </c>
      <c r="CW794" s="21"/>
      <c r="CX794" s="21"/>
      <c r="CY794" s="21"/>
      <c r="CZ794" s="21"/>
      <c r="DA794" s="21"/>
      <c r="DB794" s="21"/>
      <c r="DC794" s="21"/>
      <c r="DD794" s="21"/>
      <c r="DE794" s="44"/>
      <c r="DF794" s="21"/>
      <c r="DG794" s="44"/>
      <c r="DH794" s="21"/>
      <c r="DI794" s="44"/>
      <c r="DJ794" s="44"/>
      <c r="DK794" s="44"/>
      <c r="DL794" s="44"/>
      <c r="DM794" s="21"/>
      <c r="DN794" s="44"/>
      <c r="DO794" s="44"/>
      <c r="DP794" s="44"/>
      <c r="DQ794" s="44"/>
      <c r="DR794" s="44"/>
      <c r="DS794" s="44"/>
      <c r="DT794" s="44"/>
      <c r="DU794" s="44"/>
      <c r="DV794" s="44"/>
      <c r="DW794" s="44"/>
      <c r="DX794" s="44"/>
      <c r="DY794" s="44"/>
      <c r="DZ794" s="44"/>
      <c r="EA794" s="44"/>
      <c r="EB794" s="21"/>
      <c r="EC794" s="44">
        <v>2246050</v>
      </c>
      <c r="ED794" s="44"/>
      <c r="EE794" s="21"/>
      <c r="EF794" s="44"/>
      <c r="EG794" s="21">
        <v>-33682</v>
      </c>
      <c r="EH794" s="44"/>
      <c r="EI794" s="21">
        <v>2222605</v>
      </c>
      <c r="EJ794" s="44"/>
      <c r="EK794" s="44"/>
      <c r="EL794" s="21"/>
      <c r="EM794" s="44">
        <v>1453570</v>
      </c>
      <c r="EN794" s="44"/>
      <c r="EO794" s="44">
        <v>13218</v>
      </c>
      <c r="EP794" s="21"/>
      <c r="EQ794" s="21"/>
      <c r="ER794" s="21"/>
      <c r="ES794" s="21"/>
      <c r="ET794" s="44"/>
      <c r="EU794" s="21"/>
      <c r="EV794" s="44"/>
      <c r="EW794" s="21"/>
      <c r="EX794" s="44"/>
      <c r="EY794" s="44"/>
      <c r="EZ794" s="21"/>
      <c r="FA794" s="21"/>
      <c r="FB794" s="44"/>
      <c r="FC794" s="44"/>
      <c r="FD794" s="21"/>
      <c r="FE794" s="112"/>
      <c r="FF794" s="44"/>
      <c r="FG794" s="44">
        <v>6883338</v>
      </c>
      <c r="FH794" s="44">
        <v>1507944</v>
      </c>
      <c r="FI794" s="44">
        <v>5687904</v>
      </c>
      <c r="FJ794" s="44">
        <v>60188</v>
      </c>
      <c r="FK794" s="44">
        <v>6018937</v>
      </c>
      <c r="FL794" s="44"/>
      <c r="FM794" s="44"/>
      <c r="FN794" s="44"/>
      <c r="FO794" s="44"/>
      <c r="FP794" s="44"/>
      <c r="FQ794" s="44"/>
      <c r="FR794" s="44"/>
      <c r="FS794" s="44"/>
      <c r="FT794" s="44">
        <v>4408</v>
      </c>
      <c r="FU794" s="44">
        <v>12716</v>
      </c>
      <c r="FV794" s="21">
        <v>388415</v>
      </c>
      <c r="FW794" s="44"/>
      <c r="FX794" s="44">
        <v>280181</v>
      </c>
      <c r="FY794" s="44">
        <v>90051</v>
      </c>
      <c r="FZ794" s="44">
        <v>329535</v>
      </c>
      <c r="GA794" s="44">
        <v>51229</v>
      </c>
      <c r="GB794" s="44"/>
      <c r="GC794" s="44">
        <v>31356</v>
      </c>
      <c r="GD794" s="44">
        <v>612020</v>
      </c>
      <c r="GE794" s="44">
        <v>321190</v>
      </c>
      <c r="GF794" s="44">
        <v>140152</v>
      </c>
      <c r="GG794" s="44">
        <v>883035</v>
      </c>
      <c r="GH794" s="44">
        <v>155605</v>
      </c>
      <c r="GI794" s="44">
        <v>105927</v>
      </c>
      <c r="GJ794" s="44">
        <v>144353</v>
      </c>
      <c r="GK794" s="44">
        <v>2854664</v>
      </c>
      <c r="GL794" s="44">
        <v>55220</v>
      </c>
      <c r="GM794" s="44">
        <v>1302617</v>
      </c>
      <c r="GN794" s="44">
        <v>55172</v>
      </c>
      <c r="GO794" s="44">
        <v>24662</v>
      </c>
      <c r="GP794" s="44"/>
      <c r="GQ794" s="44">
        <v>5160</v>
      </c>
      <c r="GR794" s="44">
        <v>212581</v>
      </c>
      <c r="GS794" s="44">
        <v>6059456</v>
      </c>
      <c r="GT794" s="44"/>
      <c r="GU794" s="21">
        <v>202852</v>
      </c>
      <c r="GV794" s="44"/>
      <c r="GW794" s="44">
        <v>3667389</v>
      </c>
      <c r="GX794" s="44"/>
      <c r="GY794" s="44">
        <v>9929697</v>
      </c>
      <c r="GZ794" s="44">
        <v>7750015</v>
      </c>
      <c r="HA794" s="44"/>
      <c r="HB794" s="44"/>
      <c r="HC794" s="44">
        <v>2179682</v>
      </c>
      <c r="HD794" s="44">
        <v>9929697</v>
      </c>
      <c r="HE794" s="21">
        <v>2510783</v>
      </c>
      <c r="HF794" s="21"/>
      <c r="HG794" s="21">
        <v>169185</v>
      </c>
      <c r="HH794" s="21"/>
      <c r="HI794" s="21">
        <v>0</v>
      </c>
      <c r="HJ794" s="44"/>
      <c r="HK794" s="21">
        <v>667520</v>
      </c>
      <c r="HL794" s="21">
        <v>1053616</v>
      </c>
      <c r="HM794" s="21">
        <v>1721136</v>
      </c>
      <c r="HN794" s="21">
        <v>-1518284</v>
      </c>
      <c r="HO794" s="21"/>
      <c r="HP794" s="44"/>
      <c r="HQ794" s="47"/>
      <c r="HR794" s="47"/>
      <c r="HS794" s="47"/>
      <c r="HT794" s="47" t="s">
        <v>2088</v>
      </c>
      <c r="HU794" s="47">
        <v>465000.89999999997</v>
      </c>
      <c r="HV794" s="47">
        <v>1985</v>
      </c>
      <c r="HW794" s="47">
        <v>0</v>
      </c>
      <c r="HX794" s="47">
        <v>10093</v>
      </c>
      <c r="HY794" s="47">
        <v>32297</v>
      </c>
      <c r="HZ794" s="47">
        <v>78860</v>
      </c>
      <c r="IA794" s="47">
        <v>0</v>
      </c>
      <c r="IB794" s="47">
        <v>0</v>
      </c>
      <c r="IC794" s="47">
        <v>4041</v>
      </c>
      <c r="ID794">
        <v>13088</v>
      </c>
      <c r="IE794" s="47">
        <v>3631</v>
      </c>
      <c r="IF794">
        <v>10750</v>
      </c>
      <c r="IG794" s="47">
        <v>5329</v>
      </c>
      <c r="IH794" s="47">
        <v>20646</v>
      </c>
      <c r="II794">
        <v>4577</v>
      </c>
      <c r="IJ794">
        <v>3731</v>
      </c>
      <c r="IK794">
        <v>2256</v>
      </c>
      <c r="IL794">
        <v>17895</v>
      </c>
      <c r="IM794">
        <v>209179</v>
      </c>
      <c r="IN794">
        <v>0</v>
      </c>
      <c r="IO794">
        <v>8</v>
      </c>
      <c r="IP794">
        <v>2780</v>
      </c>
      <c r="IQ794">
        <v>7175</v>
      </c>
      <c r="IR794">
        <v>0</v>
      </c>
      <c r="IS794">
        <v>0</v>
      </c>
      <c r="IT794">
        <v>9963</v>
      </c>
      <c r="IU794">
        <v>197972</v>
      </c>
      <c r="IV794">
        <v>0</v>
      </c>
      <c r="IW794">
        <v>577832</v>
      </c>
      <c r="IX794">
        <v>1473730</v>
      </c>
      <c r="IY794">
        <v>1855333</v>
      </c>
      <c r="IZ794">
        <v>0</v>
      </c>
      <c r="JA794">
        <v>0</v>
      </c>
      <c r="JB794">
        <v>163708</v>
      </c>
      <c r="JC794">
        <v>622264</v>
      </c>
      <c r="JD794">
        <v>106546</v>
      </c>
      <c r="JE794">
        <v>218106</v>
      </c>
      <c r="JF794">
        <v>91939</v>
      </c>
      <c r="JG794">
        <v>478190</v>
      </c>
      <c r="JH794">
        <v>124910</v>
      </c>
      <c r="JI794">
        <v>83217</v>
      </c>
      <c r="JJ794">
        <v>112660</v>
      </c>
      <c r="JK794">
        <v>776931</v>
      </c>
      <c r="JL794">
        <v>6883338</v>
      </c>
      <c r="JM794">
        <v>0</v>
      </c>
      <c r="JN794">
        <v>456</v>
      </c>
      <c r="JO794">
        <v>126861</v>
      </c>
      <c r="JP794">
        <v>169477</v>
      </c>
      <c r="JQ794">
        <v>0</v>
      </c>
      <c r="JR794">
        <v>0</v>
      </c>
      <c r="JS794">
        <v>296794</v>
      </c>
      <c r="JT794"/>
      <c r="JU794"/>
      <c r="JV794"/>
      <c r="JW794"/>
      <c r="JX794"/>
      <c r="JY794">
        <v>13088</v>
      </c>
      <c r="JZ794"/>
      <c r="KA794"/>
      <c r="KB794"/>
      <c r="KC794"/>
      <c r="KD794"/>
      <c r="KE794">
        <v>622264</v>
      </c>
      <c r="KF794">
        <v>269</v>
      </c>
      <c r="KG794">
        <v>451</v>
      </c>
      <c r="KH794">
        <v>126</v>
      </c>
      <c r="KI794">
        <v>172</v>
      </c>
      <c r="KJ794">
        <v>293</v>
      </c>
      <c r="KK794">
        <v>71</v>
      </c>
      <c r="KL794">
        <v>112</v>
      </c>
      <c r="KM794">
        <v>189</v>
      </c>
      <c r="KN794">
        <v>51</v>
      </c>
      <c r="KO794">
        <v>1</v>
      </c>
      <c r="KP794">
        <v>0</v>
      </c>
      <c r="KQ794">
        <v>0</v>
      </c>
      <c r="KR794">
        <v>0</v>
      </c>
      <c r="KS794">
        <v>1</v>
      </c>
      <c r="KT794">
        <v>0</v>
      </c>
      <c r="KU794">
        <v>1</v>
      </c>
      <c r="KV794">
        <v>0</v>
      </c>
      <c r="KW794">
        <v>0</v>
      </c>
      <c r="KX794">
        <v>0</v>
      </c>
      <c r="KY794">
        <v>0</v>
      </c>
      <c r="KZ794">
        <v>0</v>
      </c>
      <c r="LA794">
        <v>0</v>
      </c>
      <c r="LB794">
        <v>0</v>
      </c>
      <c r="LC794">
        <v>0</v>
      </c>
      <c r="LD794">
        <v>1</v>
      </c>
      <c r="LE794">
        <v>0</v>
      </c>
      <c r="LF794">
        <v>0</v>
      </c>
      <c r="LG794">
        <v>0</v>
      </c>
      <c r="LH794">
        <v>0</v>
      </c>
    </row>
    <row r="795" spans="1:320" s="34" customFormat="1" ht="15" customHeight="1" x14ac:dyDescent="0.25">
      <c r="A795" s="45">
        <v>206370704</v>
      </c>
      <c r="B795" s="45" t="s">
        <v>6140</v>
      </c>
      <c r="C795" s="46">
        <v>45292</v>
      </c>
      <c r="D795" s="46">
        <v>45657</v>
      </c>
      <c r="E795" s="47">
        <v>366</v>
      </c>
      <c r="F795" s="45" t="s">
        <v>883</v>
      </c>
      <c r="G795" s="45" t="s">
        <v>884</v>
      </c>
      <c r="H795" s="45" t="s">
        <v>1454</v>
      </c>
      <c r="I795" s="45" t="s">
        <v>886</v>
      </c>
      <c r="J795" s="45" t="s">
        <v>887</v>
      </c>
      <c r="K795" s="45" t="s">
        <v>1455</v>
      </c>
      <c r="L795" s="45" t="s">
        <v>6141</v>
      </c>
      <c r="M795" s="45" t="s">
        <v>6142</v>
      </c>
      <c r="N795" s="45" t="s">
        <v>6143</v>
      </c>
      <c r="O795" s="45" t="s">
        <v>6144</v>
      </c>
      <c r="P795" s="45" t="s">
        <v>6145</v>
      </c>
      <c r="Q795" s="45" t="s">
        <v>6146</v>
      </c>
      <c r="R795" t="s">
        <v>6147</v>
      </c>
      <c r="S795" s="45" t="s">
        <v>893</v>
      </c>
      <c r="T795"/>
      <c r="U795" s="47">
        <v>93</v>
      </c>
      <c r="V795" s="47">
        <v>93</v>
      </c>
      <c r="W795" s="47" t="s">
        <v>894</v>
      </c>
      <c r="X795" s="47">
        <v>34038</v>
      </c>
      <c r="Y795" s="47">
        <v>26902</v>
      </c>
      <c r="Z795" s="48">
        <v>189.06</v>
      </c>
      <c r="AA795" s="44">
        <v>279</v>
      </c>
      <c r="AB795" s="44">
        <v>269</v>
      </c>
      <c r="AC795" s="44">
        <v>1767</v>
      </c>
      <c r="AD795" s="44">
        <v>2609</v>
      </c>
      <c r="AE795" s="44">
        <v>2777</v>
      </c>
      <c r="AF795" s="44">
        <v>17674</v>
      </c>
      <c r="AG795" s="44"/>
      <c r="AH795" s="47"/>
      <c r="AI795" s="47">
        <v>6</v>
      </c>
      <c r="AJ795">
        <v>2069</v>
      </c>
      <c r="AK795" t="s">
        <v>895</v>
      </c>
      <c r="AL795">
        <v>26902</v>
      </c>
      <c r="AM795"/>
      <c r="AN795"/>
      <c r="AO795"/>
      <c r="AP795"/>
      <c r="AQ795"/>
      <c r="AR795" s="44"/>
      <c r="AS795" s="44"/>
      <c r="AT795" s="44"/>
      <c r="AU795" s="44">
        <v>8517735</v>
      </c>
      <c r="AV795" s="44">
        <v>2920811</v>
      </c>
      <c r="AW795" s="44">
        <v>1395695</v>
      </c>
      <c r="AX795" s="44"/>
      <c r="AY795" s="44">
        <v>10042851</v>
      </c>
      <c r="AZ795" s="21">
        <v>10192251</v>
      </c>
      <c r="BA795" s="21">
        <v>-149400</v>
      </c>
      <c r="BB795" s="44">
        <v>56650</v>
      </c>
      <c r="BC795" s="44">
        <v>12590</v>
      </c>
      <c r="BD795" s="44">
        <v>-36135</v>
      </c>
      <c r="BE795" s="44">
        <v>-69205</v>
      </c>
      <c r="BF795" s="44">
        <v>565430</v>
      </c>
      <c r="BG795" s="44">
        <v>836400</v>
      </c>
      <c r="BH795" s="44">
        <v>878910</v>
      </c>
      <c r="BI795" s="21">
        <v>5578490</v>
      </c>
      <c r="BJ795" s="21"/>
      <c r="BK795" s="21"/>
      <c r="BL795" s="21">
        <v>1890</v>
      </c>
      <c r="BM795" s="21">
        <v>656615</v>
      </c>
      <c r="BN795" s="21">
        <v>8517735</v>
      </c>
      <c r="BO795" s="21"/>
      <c r="BP795" s="21"/>
      <c r="BQ795" s="44"/>
      <c r="BR795" s="21"/>
      <c r="BS795" s="44"/>
      <c r="BT795" s="21"/>
      <c r="BU795" s="44"/>
      <c r="BV795" s="21"/>
      <c r="BW795" s="44">
        <v>1439970</v>
      </c>
      <c r="BX795" s="21"/>
      <c r="BY795" s="21">
        <v>1413101</v>
      </c>
      <c r="BZ795" s="21"/>
      <c r="CA795" s="44">
        <v>17773</v>
      </c>
      <c r="CB795" s="44"/>
      <c r="CC795" s="44">
        <v>40809</v>
      </c>
      <c r="CD795" s="44"/>
      <c r="CE795" s="44"/>
      <c r="CF795" s="44"/>
      <c r="CG795" s="44"/>
      <c r="CH795" s="44"/>
      <c r="CI795" s="21">
        <v>70</v>
      </c>
      <c r="CJ795" s="44"/>
      <c r="CK795" s="21">
        <v>9088</v>
      </c>
      <c r="CL795" s="44"/>
      <c r="CM795" s="44">
        <v>5321</v>
      </c>
      <c r="CN795" s="44">
        <v>655</v>
      </c>
      <c r="CO795" s="44">
        <v>1119002</v>
      </c>
      <c r="CP795" s="44">
        <v>0</v>
      </c>
      <c r="CQ795" s="21">
        <v>1086948</v>
      </c>
      <c r="CR795" s="44">
        <v>147008</v>
      </c>
      <c r="CS795" s="44">
        <v>470957</v>
      </c>
      <c r="CT795" s="44">
        <v>38845</v>
      </c>
      <c r="CU795" s="44"/>
      <c r="CV795" s="44">
        <v>52075</v>
      </c>
      <c r="CW795" s="21"/>
      <c r="CX795" s="21"/>
      <c r="CY795" s="21"/>
      <c r="CZ795" s="21"/>
      <c r="DA795" s="21"/>
      <c r="DB795" s="21"/>
      <c r="DC795" s="21"/>
      <c r="DD795" s="21"/>
      <c r="DE795" s="44"/>
      <c r="DF795" s="21"/>
      <c r="DG795" s="44"/>
      <c r="DH795" s="21"/>
      <c r="DI795" s="44"/>
      <c r="DJ795" s="44"/>
      <c r="DK795" s="44"/>
      <c r="DL795" s="44"/>
      <c r="DM795" s="21"/>
      <c r="DN795" s="44"/>
      <c r="DO795" s="44"/>
      <c r="DP795" s="44"/>
      <c r="DQ795" s="44"/>
      <c r="DR795" s="44"/>
      <c r="DS795" s="44"/>
      <c r="DT795" s="44"/>
      <c r="DU795" s="44"/>
      <c r="DV795" s="44"/>
      <c r="DW795" s="44"/>
      <c r="DX795" s="44"/>
      <c r="DY795" s="44"/>
      <c r="DZ795" s="44"/>
      <c r="EA795" s="44"/>
      <c r="EB795" s="21"/>
      <c r="EC795" s="44">
        <v>415984</v>
      </c>
      <c r="ED795" s="44">
        <v>952880</v>
      </c>
      <c r="EE795" s="21"/>
      <c r="EF795" s="44"/>
      <c r="EG795" s="21">
        <v>33784</v>
      </c>
      <c r="EH795" s="44"/>
      <c r="EI795" s="21">
        <v>132194</v>
      </c>
      <c r="EJ795" s="44"/>
      <c r="EK795" s="44"/>
      <c r="EL795" s="21"/>
      <c r="EM795" s="44"/>
      <c r="EN795" s="44"/>
      <c r="EO795" s="44">
        <v>-6365</v>
      </c>
      <c r="EP795" s="21"/>
      <c r="EQ795" s="21"/>
      <c r="ER795" s="21"/>
      <c r="ES795" s="21"/>
      <c r="ET795" s="44"/>
      <c r="EU795" s="21"/>
      <c r="EV795" s="44"/>
      <c r="EW795" s="21">
        <v>-132782</v>
      </c>
      <c r="EX795" s="44"/>
      <c r="EY795" s="44"/>
      <c r="EZ795" s="21"/>
      <c r="FA795" s="21"/>
      <c r="FB795" s="44"/>
      <c r="FC795" s="44"/>
      <c r="FD795" s="21"/>
      <c r="FE795" s="112"/>
      <c r="FF795" s="44"/>
      <c r="FG795" s="44">
        <v>4342834</v>
      </c>
      <c r="FH795" s="44">
        <v>1011254</v>
      </c>
      <c r="FI795" s="44">
        <v>4838163</v>
      </c>
      <c r="FJ795" s="44">
        <v>96917</v>
      </c>
      <c r="FK795" s="44">
        <v>4107070</v>
      </c>
      <c r="FL795" s="44"/>
      <c r="FM795" s="44"/>
      <c r="FN795" s="44"/>
      <c r="FO795" s="44"/>
      <c r="FP795" s="44"/>
      <c r="FQ795" s="44"/>
      <c r="FR795" s="44"/>
      <c r="FS795" s="44"/>
      <c r="FT795" s="44">
        <v>1982</v>
      </c>
      <c r="FU795" s="44">
        <v>546</v>
      </c>
      <c r="FV795" s="21">
        <v>321387</v>
      </c>
      <c r="FW795" s="44"/>
      <c r="FX795" s="44">
        <v>298810</v>
      </c>
      <c r="FY795" s="44">
        <v>38834</v>
      </c>
      <c r="FZ795" s="44">
        <v>156361</v>
      </c>
      <c r="GA795" s="44">
        <v>35835</v>
      </c>
      <c r="GB795" s="44"/>
      <c r="GC795" s="44">
        <v>25726</v>
      </c>
      <c r="GD795" s="44">
        <v>448281</v>
      </c>
      <c r="GE795" s="44">
        <v>182799</v>
      </c>
      <c r="GF795" s="44">
        <v>196722</v>
      </c>
      <c r="GG795" s="44">
        <v>832842</v>
      </c>
      <c r="GH795" s="44">
        <v>82863</v>
      </c>
      <c r="GI795" s="44">
        <v>110937</v>
      </c>
      <c r="GJ795" s="44">
        <v>83624</v>
      </c>
      <c r="GK795" s="44">
        <v>2697243</v>
      </c>
      <c r="GL795" s="44">
        <v>36664</v>
      </c>
      <c r="GM795" s="44">
        <v>420000</v>
      </c>
      <c r="GN795" s="44">
        <v>18541</v>
      </c>
      <c r="GO795" s="44">
        <v>16723</v>
      </c>
      <c r="GP795" s="44"/>
      <c r="GQ795" s="44"/>
      <c r="GR795" s="44">
        <v>78461</v>
      </c>
      <c r="GS795" s="44">
        <v>3405644</v>
      </c>
      <c r="GT795" s="44"/>
      <c r="GU795" s="21">
        <v>196715</v>
      </c>
      <c r="GV795" s="44"/>
      <c r="GW795" s="44">
        <v>2554280</v>
      </c>
      <c r="GX795" s="44"/>
      <c r="GY795" s="44">
        <v>6156639</v>
      </c>
      <c r="GZ795" s="44">
        <v>1960627</v>
      </c>
      <c r="HA795" s="44"/>
      <c r="HB795" s="44">
        <v>2719340</v>
      </c>
      <c r="HC795" s="44">
        <v>1476672</v>
      </c>
      <c r="HD795" s="44">
        <v>6156639</v>
      </c>
      <c r="HE795" s="21"/>
      <c r="HF795" s="21"/>
      <c r="HG795" s="21">
        <v>352000</v>
      </c>
      <c r="HH795" s="21">
        <v>218622</v>
      </c>
      <c r="HI795" s="21">
        <v>0</v>
      </c>
      <c r="HJ795" s="44"/>
      <c r="HK795" s="21">
        <v>81551</v>
      </c>
      <c r="HL795" s="21">
        <v>341748</v>
      </c>
      <c r="HM795" s="21">
        <v>423299</v>
      </c>
      <c r="HN795" s="21">
        <v>-226584</v>
      </c>
      <c r="HO795" s="21"/>
      <c r="HP795" s="44">
        <v>2554280</v>
      </c>
      <c r="HQ795" s="47"/>
      <c r="HR795" s="47">
        <v>2772902</v>
      </c>
      <c r="HS795" s="47">
        <v>-53562</v>
      </c>
      <c r="HT795" s="47" t="s">
        <v>2187</v>
      </c>
      <c r="HU795" s="47">
        <v>705825.72</v>
      </c>
      <c r="HV795" s="47">
        <v>2080</v>
      </c>
      <c r="HW795" s="47">
        <v>0</v>
      </c>
      <c r="HX795" s="47">
        <v>3529</v>
      </c>
      <c r="HY795" s="47">
        <v>26517</v>
      </c>
      <c r="HZ795" s="47">
        <v>62093</v>
      </c>
      <c r="IA795" s="47">
        <v>2187</v>
      </c>
      <c r="IB795" s="47">
        <v>0</v>
      </c>
      <c r="IC795" s="47">
        <v>2222</v>
      </c>
      <c r="ID795"/>
      <c r="IE795" s="47">
        <v>4751</v>
      </c>
      <c r="IF795">
        <v>5624</v>
      </c>
      <c r="IG795" s="47">
        <v>5207</v>
      </c>
      <c r="IH795" s="47">
        <v>18915</v>
      </c>
      <c r="II795">
        <v>2234</v>
      </c>
      <c r="IJ795">
        <v>4201</v>
      </c>
      <c r="IK795">
        <v>1574</v>
      </c>
      <c r="IL795">
        <v>14251</v>
      </c>
      <c r="IM795">
        <v>155385</v>
      </c>
      <c r="IN795">
        <v>0</v>
      </c>
      <c r="IO795">
        <v>57</v>
      </c>
      <c r="IP795">
        <v>1330</v>
      </c>
      <c r="IQ795">
        <v>1154</v>
      </c>
      <c r="IR795">
        <v>0</v>
      </c>
      <c r="IS795">
        <v>0</v>
      </c>
      <c r="IT795">
        <v>2541</v>
      </c>
      <c r="IU795">
        <v>119167</v>
      </c>
      <c r="IV795">
        <v>0</v>
      </c>
      <c r="IW795">
        <v>154917</v>
      </c>
      <c r="IX795">
        <v>1020254</v>
      </c>
      <c r="IY795">
        <v>1497964</v>
      </c>
      <c r="IZ795">
        <v>92645</v>
      </c>
      <c r="JA795">
        <v>0</v>
      </c>
      <c r="JB795">
        <v>100927</v>
      </c>
      <c r="JC795"/>
      <c r="JD795">
        <v>110737</v>
      </c>
      <c r="JE795">
        <v>107219</v>
      </c>
      <c r="JF795">
        <v>95743</v>
      </c>
      <c r="JG795">
        <v>425778</v>
      </c>
      <c r="JH795">
        <v>59966</v>
      </c>
      <c r="JI795">
        <v>86158</v>
      </c>
      <c r="JJ795">
        <v>65052</v>
      </c>
      <c r="JK795">
        <v>406307</v>
      </c>
      <c r="JL795">
        <v>4342834</v>
      </c>
      <c r="JM795">
        <v>0</v>
      </c>
      <c r="JN795">
        <v>6245</v>
      </c>
      <c r="JO795">
        <v>98615</v>
      </c>
      <c r="JP795">
        <v>44898</v>
      </c>
      <c r="JQ795">
        <v>0</v>
      </c>
      <c r="JR795">
        <v>0</v>
      </c>
      <c r="JS795">
        <v>149758</v>
      </c>
      <c r="JT795"/>
      <c r="JU795"/>
      <c r="JV795"/>
      <c r="JW795"/>
      <c r="JX795"/>
      <c r="JY795"/>
      <c r="JZ795"/>
      <c r="KA795"/>
      <c r="KB795"/>
      <c r="KC795"/>
      <c r="KD795"/>
      <c r="KE795"/>
      <c r="KF795">
        <v>98</v>
      </c>
      <c r="KG795">
        <v>144</v>
      </c>
      <c r="KH795">
        <v>68</v>
      </c>
      <c r="KI795">
        <v>66</v>
      </c>
      <c r="KJ795">
        <v>98</v>
      </c>
      <c r="KK795">
        <v>46</v>
      </c>
      <c r="KL795">
        <v>45</v>
      </c>
      <c r="KM795">
        <v>60</v>
      </c>
      <c r="KN795">
        <v>31</v>
      </c>
      <c r="KO795">
        <v>1</v>
      </c>
      <c r="KP795">
        <v>0</v>
      </c>
      <c r="KQ795">
        <v>0</v>
      </c>
      <c r="KR795">
        <v>0</v>
      </c>
      <c r="KS795">
        <v>1</v>
      </c>
      <c r="KT795">
        <v>0</v>
      </c>
      <c r="KU795">
        <v>1</v>
      </c>
      <c r="KV795">
        <v>0</v>
      </c>
      <c r="KW795">
        <v>0</v>
      </c>
      <c r="KX795">
        <v>0</v>
      </c>
      <c r="KY795">
        <v>0</v>
      </c>
      <c r="KZ795">
        <v>0</v>
      </c>
      <c r="LA795">
        <v>0</v>
      </c>
      <c r="LB795">
        <v>0</v>
      </c>
      <c r="LC795">
        <v>0</v>
      </c>
      <c r="LD795">
        <v>1</v>
      </c>
      <c r="LE795">
        <v>0</v>
      </c>
      <c r="LF795">
        <v>0</v>
      </c>
      <c r="LG795">
        <v>0</v>
      </c>
      <c r="LH795">
        <v>0</v>
      </c>
    </row>
    <row r="796" spans="1:320" s="34" customFormat="1" ht="15" customHeight="1" x14ac:dyDescent="0.25">
      <c r="A796" s="45">
        <v>206370710</v>
      </c>
      <c r="B796" s="45" t="s">
        <v>6148</v>
      </c>
      <c r="C796" s="46">
        <v>45292</v>
      </c>
      <c r="D796" s="46">
        <v>45657</v>
      </c>
      <c r="E796" s="47">
        <v>366</v>
      </c>
      <c r="F796" s="45" t="s">
        <v>883</v>
      </c>
      <c r="G796" s="45" t="s">
        <v>884</v>
      </c>
      <c r="H796" s="45" t="s">
        <v>1454</v>
      </c>
      <c r="I796" s="45" t="s">
        <v>886</v>
      </c>
      <c r="J796" s="45" t="s">
        <v>887</v>
      </c>
      <c r="K796" s="45" t="s">
        <v>1455</v>
      </c>
      <c r="L796" s="45" t="s">
        <v>6117</v>
      </c>
      <c r="M796" s="45" t="s">
        <v>6149</v>
      </c>
      <c r="N796" s="45" t="s">
        <v>6150</v>
      </c>
      <c r="O796" s="45" t="s">
        <v>1458</v>
      </c>
      <c r="P796" s="45" t="s">
        <v>6151</v>
      </c>
      <c r="Q796" s="45" t="s">
        <v>6152</v>
      </c>
      <c r="R796" t="s">
        <v>6153</v>
      </c>
      <c r="S796" s="45" t="s">
        <v>893</v>
      </c>
      <c r="T796" t="s">
        <v>1970</v>
      </c>
      <c r="U796" s="47">
        <v>104</v>
      </c>
      <c r="V796" s="47">
        <v>104</v>
      </c>
      <c r="W796" s="47" t="s">
        <v>913</v>
      </c>
      <c r="X796" s="47">
        <v>38064</v>
      </c>
      <c r="Y796" s="47">
        <v>32909</v>
      </c>
      <c r="Z796" s="48">
        <v>200.27</v>
      </c>
      <c r="AA796" s="44">
        <v>859</v>
      </c>
      <c r="AB796" s="44">
        <v>890</v>
      </c>
      <c r="AC796" s="44">
        <v>4241</v>
      </c>
      <c r="AD796" s="44">
        <v>11612</v>
      </c>
      <c r="AE796" s="44">
        <v>1234</v>
      </c>
      <c r="AF796" s="44">
        <v>13992</v>
      </c>
      <c r="AG796" s="44"/>
      <c r="AH796" s="47"/>
      <c r="AI796" s="47">
        <v>326</v>
      </c>
      <c r="AJ796">
        <v>1504</v>
      </c>
      <c r="AK796" t="s">
        <v>895</v>
      </c>
      <c r="AL796">
        <v>32909</v>
      </c>
      <c r="AM796"/>
      <c r="AN796"/>
      <c r="AO796"/>
      <c r="AP796"/>
      <c r="AQ796"/>
      <c r="AR796" s="44"/>
      <c r="AS796" s="44"/>
      <c r="AT796" s="44"/>
      <c r="AU796" s="44">
        <v>12698421</v>
      </c>
      <c r="AV796" s="44">
        <v>8706016</v>
      </c>
      <c r="AW796" s="44">
        <v>3540003</v>
      </c>
      <c r="AX796" s="44">
        <v>19077</v>
      </c>
      <c r="AY796" s="44">
        <v>17883511</v>
      </c>
      <c r="AZ796" s="21">
        <v>18549900</v>
      </c>
      <c r="BA796" s="21">
        <v>-666389</v>
      </c>
      <c r="BB796" s="44">
        <v>-40621</v>
      </c>
      <c r="BC796" s="44"/>
      <c r="BD796" s="44"/>
      <c r="BE796" s="44">
        <v>-707010</v>
      </c>
      <c r="BF796" s="44">
        <v>1669273</v>
      </c>
      <c r="BG796" s="44">
        <v>4525493</v>
      </c>
      <c r="BH796" s="44">
        <v>635942</v>
      </c>
      <c r="BI796" s="21">
        <v>5203229</v>
      </c>
      <c r="BJ796" s="21"/>
      <c r="BK796" s="21"/>
      <c r="BL796" s="21">
        <v>128100</v>
      </c>
      <c r="BM796" s="21">
        <v>536384</v>
      </c>
      <c r="BN796" s="21">
        <v>12698421</v>
      </c>
      <c r="BO796" s="21"/>
      <c r="BP796" s="21"/>
      <c r="BQ796" s="44"/>
      <c r="BR796" s="21"/>
      <c r="BS796" s="44"/>
      <c r="BT796" s="21"/>
      <c r="BU796" s="44"/>
      <c r="BV796" s="21"/>
      <c r="BW796" s="44">
        <v>2207207</v>
      </c>
      <c r="BX796" s="21"/>
      <c r="BY796" s="21">
        <v>5124980</v>
      </c>
      <c r="BZ796" s="21"/>
      <c r="CA796" s="44">
        <v>12303</v>
      </c>
      <c r="CB796" s="44"/>
      <c r="CC796" s="44">
        <v>755907</v>
      </c>
      <c r="CD796" s="44"/>
      <c r="CE796" s="44"/>
      <c r="CF796" s="44"/>
      <c r="CG796" s="44"/>
      <c r="CH796" s="44"/>
      <c r="CI796" s="21">
        <v>3650</v>
      </c>
      <c r="CJ796" s="44"/>
      <c r="CK796" s="21">
        <v>601969</v>
      </c>
      <c r="CL796" s="44"/>
      <c r="CM796" s="44">
        <v>200575</v>
      </c>
      <c r="CN796" s="44">
        <v>0</v>
      </c>
      <c r="CO796" s="44">
        <v>2773948</v>
      </c>
      <c r="CP796" s="44">
        <v>599440</v>
      </c>
      <c r="CQ796" s="21">
        <v>2477350</v>
      </c>
      <c r="CR796" s="44">
        <v>1002560</v>
      </c>
      <c r="CS796" s="44">
        <v>1442550</v>
      </c>
      <c r="CT796" s="44">
        <v>52501</v>
      </c>
      <c r="CU796" s="44"/>
      <c r="CV796" s="44">
        <v>157092</v>
      </c>
      <c r="CW796" s="21"/>
      <c r="CX796" s="21"/>
      <c r="CY796" s="21"/>
      <c r="CZ796" s="21"/>
      <c r="DA796" s="21"/>
      <c r="DB796" s="21"/>
      <c r="DC796" s="21"/>
      <c r="DD796" s="21"/>
      <c r="DE796" s="44"/>
      <c r="DF796" s="21"/>
      <c r="DG796" s="44"/>
      <c r="DH796" s="21"/>
      <c r="DI796" s="44"/>
      <c r="DJ796" s="44"/>
      <c r="DK796" s="44"/>
      <c r="DL796" s="44"/>
      <c r="DM796" s="21"/>
      <c r="DN796" s="44"/>
      <c r="DO796" s="44"/>
      <c r="DP796" s="44"/>
      <c r="DQ796" s="44"/>
      <c r="DR796" s="44"/>
      <c r="DS796" s="44"/>
      <c r="DT796" s="44"/>
      <c r="DU796" s="44"/>
      <c r="DV796" s="44"/>
      <c r="DW796" s="44"/>
      <c r="DX796" s="44"/>
      <c r="DY796" s="44"/>
      <c r="DZ796" s="44"/>
      <c r="EA796" s="44"/>
      <c r="EB796" s="21"/>
      <c r="EC796" s="44">
        <v>925030</v>
      </c>
      <c r="ED796" s="44"/>
      <c r="EE796" s="21">
        <v>1578921</v>
      </c>
      <c r="EF796" s="44"/>
      <c r="EG796" s="21">
        <v>59890</v>
      </c>
      <c r="EH796" s="44"/>
      <c r="EI796" s="21">
        <v>920667</v>
      </c>
      <c r="EJ796" s="44"/>
      <c r="EK796" s="44"/>
      <c r="EL796" s="21"/>
      <c r="EM796" s="44"/>
      <c r="EN796" s="44"/>
      <c r="EO796" s="44">
        <v>55495</v>
      </c>
      <c r="EP796" s="21"/>
      <c r="EQ796" s="21"/>
      <c r="ER796" s="21"/>
      <c r="ES796" s="21"/>
      <c r="ET796" s="44"/>
      <c r="EU796" s="21"/>
      <c r="EV796" s="44"/>
      <c r="EW796" s="21"/>
      <c r="EX796" s="44"/>
      <c r="EY796" s="44"/>
      <c r="EZ796" s="21"/>
      <c r="FA796" s="21"/>
      <c r="FB796" s="44"/>
      <c r="FC796" s="44"/>
      <c r="FD796" s="21"/>
      <c r="FE796" s="112"/>
      <c r="FF796" s="44"/>
      <c r="FG796" s="44">
        <v>7659285</v>
      </c>
      <c r="FH796" s="44">
        <v>1483857</v>
      </c>
      <c r="FI796" s="44">
        <v>9406758</v>
      </c>
      <c r="FJ796" s="44">
        <v>27137</v>
      </c>
      <c r="FK796" s="44">
        <v>6704102</v>
      </c>
      <c r="FL796" s="44"/>
      <c r="FM796" s="44"/>
      <c r="FN796" s="44"/>
      <c r="FO796" s="44"/>
      <c r="FP796" s="44"/>
      <c r="FQ796" s="44"/>
      <c r="FR796" s="44"/>
      <c r="FS796" s="44"/>
      <c r="FT796" s="44">
        <v>238681</v>
      </c>
      <c r="FU796" s="44"/>
      <c r="FV796" s="21">
        <v>808044</v>
      </c>
      <c r="FW796" s="44">
        <v>174486</v>
      </c>
      <c r="FX796" s="44">
        <v>609225</v>
      </c>
      <c r="FY796" s="44">
        <v>175776</v>
      </c>
      <c r="FZ796" s="44">
        <v>606473</v>
      </c>
      <c r="GA796" s="44">
        <v>59582</v>
      </c>
      <c r="GB796" s="44"/>
      <c r="GC796" s="44">
        <v>96049</v>
      </c>
      <c r="GD796" s="44">
        <v>624643</v>
      </c>
      <c r="GE796" s="44">
        <v>249497</v>
      </c>
      <c r="GF796" s="44">
        <v>165079</v>
      </c>
      <c r="GG796" s="44">
        <v>978056</v>
      </c>
      <c r="GH796" s="44">
        <v>169395</v>
      </c>
      <c r="GI796" s="44">
        <v>173297</v>
      </c>
      <c r="GJ796" s="44">
        <v>210753</v>
      </c>
      <c r="GK796" s="44">
        <v>3193164</v>
      </c>
      <c r="GL796" s="44">
        <v>112213</v>
      </c>
      <c r="GM796" s="44">
        <v>2878031</v>
      </c>
      <c r="GN796" s="44">
        <v>103043</v>
      </c>
      <c r="GO796" s="44">
        <v>34514</v>
      </c>
      <c r="GP796" s="44"/>
      <c r="GQ796" s="44"/>
      <c r="GR796" s="44">
        <v>185797</v>
      </c>
      <c r="GS796" s="44">
        <v>12466971</v>
      </c>
      <c r="GT796" s="44"/>
      <c r="GU796" s="21">
        <v>746800</v>
      </c>
      <c r="GV796" s="44">
        <v>1087357</v>
      </c>
      <c r="GW796" s="44">
        <v>31953276</v>
      </c>
      <c r="GX796" s="44"/>
      <c r="GY796" s="44">
        <v>46254404</v>
      </c>
      <c r="GZ796" s="44">
        <v>-10692527</v>
      </c>
      <c r="HA796" s="44">
        <v>12131</v>
      </c>
      <c r="HB796" s="44">
        <v>34684622</v>
      </c>
      <c r="HC796" s="44">
        <v>22250178</v>
      </c>
      <c r="HD796" s="44">
        <v>46254404</v>
      </c>
      <c r="HE796" s="21"/>
      <c r="HF796" s="21"/>
      <c r="HG796" s="21">
        <v>-11495317</v>
      </c>
      <c r="HH796" s="21"/>
      <c r="HI796" s="21">
        <v>0</v>
      </c>
      <c r="HJ796" s="44"/>
      <c r="HK796" s="21">
        <v>896170</v>
      </c>
      <c r="HL796" s="21">
        <v>311560</v>
      </c>
      <c r="HM796" s="21">
        <v>1207730</v>
      </c>
      <c r="HN796" s="21">
        <v>-460930</v>
      </c>
      <c r="HO796" s="21"/>
      <c r="HP796" s="44"/>
      <c r="HQ796" s="47"/>
      <c r="HR796" s="47">
        <v>34420781</v>
      </c>
      <c r="HS796" s="47">
        <v>263841</v>
      </c>
      <c r="HT796" s="47" t="s">
        <v>6154</v>
      </c>
      <c r="HU796" s="47">
        <v>10157900.65</v>
      </c>
      <c r="HV796" s="47">
        <v>4793</v>
      </c>
      <c r="HW796" s="47">
        <v>0</v>
      </c>
      <c r="HX796" s="47">
        <v>23484</v>
      </c>
      <c r="HY796" s="47">
        <v>40949</v>
      </c>
      <c r="HZ796" s="47">
        <v>84470</v>
      </c>
      <c r="IA796" s="47">
        <v>0</v>
      </c>
      <c r="IB796" s="47">
        <v>0</v>
      </c>
      <c r="IC796" s="47">
        <v>1281</v>
      </c>
      <c r="ID796">
        <v>4452</v>
      </c>
      <c r="IE796" s="47">
        <v>9991</v>
      </c>
      <c r="IF796">
        <v>8865</v>
      </c>
      <c r="IG796" s="47">
        <v>5644</v>
      </c>
      <c r="IH796" s="47">
        <v>13712</v>
      </c>
      <c r="II796">
        <v>5105</v>
      </c>
      <c r="IJ796">
        <v>7306</v>
      </c>
      <c r="IK796">
        <v>4391</v>
      </c>
      <c r="IL796">
        <v>24988</v>
      </c>
      <c r="IM796">
        <v>239431</v>
      </c>
      <c r="IN796">
        <v>0</v>
      </c>
      <c r="IO796">
        <v>0</v>
      </c>
      <c r="IP796">
        <v>0</v>
      </c>
      <c r="IQ796">
        <v>0</v>
      </c>
      <c r="IR796">
        <v>0</v>
      </c>
      <c r="IS796">
        <v>0</v>
      </c>
      <c r="IT796">
        <v>0</v>
      </c>
      <c r="IU796">
        <v>409406</v>
      </c>
      <c r="IV796">
        <v>0</v>
      </c>
      <c r="IW796">
        <v>1280622</v>
      </c>
      <c r="IX796">
        <v>1768847</v>
      </c>
      <c r="IY796">
        <v>1877991</v>
      </c>
      <c r="IZ796">
        <v>0</v>
      </c>
      <c r="JA796">
        <v>0</v>
      </c>
      <c r="JB796">
        <v>24247</v>
      </c>
      <c r="JC796">
        <v>172738</v>
      </c>
      <c r="JD796">
        <v>213206</v>
      </c>
      <c r="JE796">
        <v>151213</v>
      </c>
      <c r="JF796">
        <v>97529</v>
      </c>
      <c r="JG796">
        <v>453758</v>
      </c>
      <c r="JH796">
        <v>131546</v>
      </c>
      <c r="JI796">
        <v>134341</v>
      </c>
      <c r="JJ796">
        <v>168747</v>
      </c>
      <c r="JK796">
        <v>775094</v>
      </c>
      <c r="JL796">
        <v>7659285</v>
      </c>
      <c r="JM796">
        <v>0</v>
      </c>
      <c r="JN796">
        <v>0</v>
      </c>
      <c r="JO796">
        <v>0</v>
      </c>
      <c r="JP796">
        <v>0</v>
      </c>
      <c r="JQ796">
        <v>0</v>
      </c>
      <c r="JR796">
        <v>0</v>
      </c>
      <c r="JS796">
        <v>0</v>
      </c>
      <c r="JT796"/>
      <c r="JU796"/>
      <c r="JV796"/>
      <c r="JW796"/>
      <c r="JX796">
        <v>4452</v>
      </c>
      <c r="JY796"/>
      <c r="JZ796"/>
      <c r="KA796"/>
      <c r="KB796"/>
      <c r="KC796"/>
      <c r="KD796">
        <v>172738</v>
      </c>
      <c r="KE796"/>
      <c r="KF796">
        <v>169</v>
      </c>
      <c r="KG796">
        <v>233</v>
      </c>
      <c r="KH796">
        <v>125</v>
      </c>
      <c r="KI796">
        <v>128</v>
      </c>
      <c r="KJ796">
        <v>184</v>
      </c>
      <c r="KK796">
        <v>91</v>
      </c>
      <c r="KL796">
        <v>68</v>
      </c>
      <c r="KM796">
        <v>98</v>
      </c>
      <c r="KN796">
        <v>54</v>
      </c>
      <c r="KO796">
        <v>1</v>
      </c>
      <c r="KP796">
        <v>0</v>
      </c>
      <c r="KQ796">
        <v>0</v>
      </c>
      <c r="KR796">
        <v>0</v>
      </c>
      <c r="KS796">
        <v>0</v>
      </c>
      <c r="KT796">
        <v>1</v>
      </c>
      <c r="KU796">
        <v>1</v>
      </c>
      <c r="KV796">
        <v>0</v>
      </c>
      <c r="KW796">
        <v>0</v>
      </c>
      <c r="KX796">
        <v>0</v>
      </c>
      <c r="KY796">
        <v>0</v>
      </c>
      <c r="KZ796">
        <v>0</v>
      </c>
      <c r="LA796">
        <v>0</v>
      </c>
      <c r="LB796">
        <v>0</v>
      </c>
      <c r="LC796">
        <v>0</v>
      </c>
      <c r="LD796">
        <v>1</v>
      </c>
      <c r="LE796">
        <v>0</v>
      </c>
      <c r="LF796">
        <v>0</v>
      </c>
      <c r="LG796">
        <v>0</v>
      </c>
      <c r="LH796">
        <v>0</v>
      </c>
    </row>
    <row r="797" spans="1:320" s="34" customFormat="1" ht="15" customHeight="1" x14ac:dyDescent="0.25">
      <c r="A797" s="45">
        <v>206370712</v>
      </c>
      <c r="B797" s="45" t="s">
        <v>6155</v>
      </c>
      <c r="C797" s="46">
        <v>45292</v>
      </c>
      <c r="D797" s="46">
        <v>45657</v>
      </c>
      <c r="E797" s="47">
        <v>366</v>
      </c>
      <c r="F797" s="45" t="s">
        <v>883</v>
      </c>
      <c r="G797" s="45" t="s">
        <v>884</v>
      </c>
      <c r="H797" s="45" t="s">
        <v>1454</v>
      </c>
      <c r="I797" s="45" t="s">
        <v>886</v>
      </c>
      <c r="J797" s="45" t="s">
        <v>887</v>
      </c>
      <c r="K797" s="45" t="s">
        <v>1455</v>
      </c>
      <c r="L797" s="45" t="s">
        <v>6097</v>
      </c>
      <c r="M797" s="45" t="s">
        <v>6156</v>
      </c>
      <c r="N797" s="45" t="s">
        <v>6157</v>
      </c>
      <c r="O797" s="45" t="s">
        <v>1479</v>
      </c>
      <c r="P797" s="45" t="s">
        <v>6158</v>
      </c>
      <c r="Q797" s="45" t="s">
        <v>6159</v>
      </c>
      <c r="R797" t="s">
        <v>6160</v>
      </c>
      <c r="S797" s="45" t="s">
        <v>893</v>
      </c>
      <c r="T797"/>
      <c r="U797" s="47">
        <v>305</v>
      </c>
      <c r="V797" s="47">
        <v>305</v>
      </c>
      <c r="W797" s="47" t="s">
        <v>913</v>
      </c>
      <c r="X797" s="47">
        <v>111630</v>
      </c>
      <c r="Y797" s="47">
        <v>109667</v>
      </c>
      <c r="Z797" s="48">
        <v>231.98</v>
      </c>
      <c r="AA797" s="44">
        <v>317</v>
      </c>
      <c r="AB797" s="44">
        <v>288</v>
      </c>
      <c r="AC797" s="44">
        <v>8050</v>
      </c>
      <c r="AD797" s="44">
        <v>15471</v>
      </c>
      <c r="AE797" s="44">
        <v>6434</v>
      </c>
      <c r="AF797" s="44">
        <v>75914</v>
      </c>
      <c r="AG797" s="44"/>
      <c r="AH797" s="47"/>
      <c r="AI797" s="47">
        <v>288</v>
      </c>
      <c r="AJ797">
        <v>3510</v>
      </c>
      <c r="AK797" t="s">
        <v>895</v>
      </c>
      <c r="AL797">
        <v>109667</v>
      </c>
      <c r="AM797"/>
      <c r="AN797"/>
      <c r="AO797"/>
      <c r="AP797"/>
      <c r="AQ797"/>
      <c r="AR797" s="44"/>
      <c r="AS797" s="44"/>
      <c r="AT797" s="44"/>
      <c r="AU797" s="44">
        <v>47678149</v>
      </c>
      <c r="AV797" s="44">
        <v>6740130</v>
      </c>
      <c r="AW797" s="44">
        <v>15884265</v>
      </c>
      <c r="AX797" s="44">
        <v>98473</v>
      </c>
      <c r="AY797" s="44">
        <v>38632487</v>
      </c>
      <c r="AZ797" s="21">
        <v>36097273</v>
      </c>
      <c r="BA797" s="21">
        <v>2535214</v>
      </c>
      <c r="BB797" s="44">
        <v>-8227</v>
      </c>
      <c r="BC797" s="44">
        <v>24764</v>
      </c>
      <c r="BD797" s="44"/>
      <c r="BE797" s="44">
        <v>2502223</v>
      </c>
      <c r="BF797" s="44">
        <v>3499768</v>
      </c>
      <c r="BG797" s="44">
        <v>6726077</v>
      </c>
      <c r="BH797" s="44">
        <v>2797206</v>
      </c>
      <c r="BI797" s="21">
        <v>33003903</v>
      </c>
      <c r="BJ797" s="21"/>
      <c r="BK797" s="21"/>
      <c r="BL797" s="21">
        <v>125209</v>
      </c>
      <c r="BM797" s="21">
        <v>1525986</v>
      </c>
      <c r="BN797" s="21">
        <v>47678149</v>
      </c>
      <c r="BO797" s="21"/>
      <c r="BP797" s="21"/>
      <c r="BQ797" s="44"/>
      <c r="BR797" s="21"/>
      <c r="BS797" s="44"/>
      <c r="BT797" s="21"/>
      <c r="BU797" s="44"/>
      <c r="BV797" s="21"/>
      <c r="BW797" s="44">
        <v>494752</v>
      </c>
      <c r="BX797" s="21"/>
      <c r="BY797" s="21">
        <v>950848</v>
      </c>
      <c r="BZ797" s="21"/>
      <c r="CA797" s="44">
        <v>395434</v>
      </c>
      <c r="CB797" s="44"/>
      <c r="CC797" s="44">
        <v>4665671</v>
      </c>
      <c r="CD797" s="44"/>
      <c r="CE797" s="44"/>
      <c r="CF797" s="44"/>
      <c r="CG797" s="44"/>
      <c r="CH797" s="44"/>
      <c r="CI797" s="21">
        <v>17700</v>
      </c>
      <c r="CJ797" s="44"/>
      <c r="CK797" s="21">
        <v>215725</v>
      </c>
      <c r="CL797" s="44"/>
      <c r="CM797" s="44">
        <v>81539</v>
      </c>
      <c r="CN797" s="44">
        <v>15271</v>
      </c>
      <c r="CO797" s="44">
        <v>1533198</v>
      </c>
      <c r="CP797" s="44">
        <v>2826710</v>
      </c>
      <c r="CQ797" s="21">
        <v>1224311</v>
      </c>
      <c r="CR797" s="44">
        <v>253462</v>
      </c>
      <c r="CS797" s="44">
        <v>707108</v>
      </c>
      <c r="CT797" s="44">
        <v>28817</v>
      </c>
      <c r="CU797" s="44"/>
      <c r="CV797" s="44">
        <v>69714</v>
      </c>
      <c r="CW797" s="21"/>
      <c r="CX797" s="21"/>
      <c r="CY797" s="21"/>
      <c r="CZ797" s="21"/>
      <c r="DA797" s="21"/>
      <c r="DB797" s="21"/>
      <c r="DC797" s="21"/>
      <c r="DD797" s="21"/>
      <c r="DE797" s="44"/>
      <c r="DF797" s="21"/>
      <c r="DG797" s="44"/>
      <c r="DH797" s="21"/>
      <c r="DI797" s="44"/>
      <c r="DJ797" s="44"/>
      <c r="DK797" s="44"/>
      <c r="DL797" s="44"/>
      <c r="DM797" s="21"/>
      <c r="DN797" s="44"/>
      <c r="DO797" s="44"/>
      <c r="DP797" s="44"/>
      <c r="DQ797" s="44"/>
      <c r="DR797" s="44"/>
      <c r="DS797" s="44"/>
      <c r="DT797" s="44"/>
      <c r="DU797" s="44"/>
      <c r="DV797" s="44"/>
      <c r="DW797" s="44"/>
      <c r="DX797" s="44"/>
      <c r="DY797" s="44">
        <v>-1</v>
      </c>
      <c r="DZ797" s="44"/>
      <c r="EA797" s="44"/>
      <c r="EB797" s="21"/>
      <c r="EC797" s="44">
        <v>-27824085</v>
      </c>
      <c r="ED797" s="44"/>
      <c r="EE797" s="21">
        <v>6726077</v>
      </c>
      <c r="EF797" s="44"/>
      <c r="EG797" s="21">
        <v>2452385</v>
      </c>
      <c r="EH797" s="44"/>
      <c r="EI797" s="21">
        <v>33003903</v>
      </c>
      <c r="EJ797" s="44"/>
      <c r="EK797" s="44"/>
      <c r="EL797" s="21"/>
      <c r="EM797" s="44"/>
      <c r="EN797" s="44"/>
      <c r="EO797" s="44">
        <v>1525986</v>
      </c>
      <c r="EP797" s="21"/>
      <c r="EQ797" s="21"/>
      <c r="ER797" s="21"/>
      <c r="ES797" s="21"/>
      <c r="ET797" s="44"/>
      <c r="EU797" s="21"/>
      <c r="EV797" s="44"/>
      <c r="EW797" s="21"/>
      <c r="EX797" s="44"/>
      <c r="EY797" s="44"/>
      <c r="EZ797" s="21"/>
      <c r="FA797" s="21"/>
      <c r="FB797" s="44"/>
      <c r="FC797" s="44"/>
      <c r="FD797" s="21"/>
      <c r="FE797" s="112"/>
      <c r="FF797" s="44"/>
      <c r="FG797" s="44">
        <v>18108239</v>
      </c>
      <c r="FH797" s="44">
        <v>3775606</v>
      </c>
      <c r="FI797" s="44">
        <v>14213428</v>
      </c>
      <c r="FJ797" s="44">
        <v>459404</v>
      </c>
      <c r="FK797" s="44">
        <v>15910110</v>
      </c>
      <c r="FL797" s="44"/>
      <c r="FM797" s="44"/>
      <c r="FN797" s="44"/>
      <c r="FO797" s="44"/>
      <c r="FP797" s="44"/>
      <c r="FQ797" s="44"/>
      <c r="FR797" s="44"/>
      <c r="FS797" s="44"/>
      <c r="FT797" s="44">
        <v>33247</v>
      </c>
      <c r="FU797" s="44">
        <v>14552</v>
      </c>
      <c r="FV797" s="21">
        <v>557754</v>
      </c>
      <c r="FW797" s="44">
        <v>280259</v>
      </c>
      <c r="FX797" s="44">
        <v>335120</v>
      </c>
      <c r="FY797" s="44">
        <v>108316</v>
      </c>
      <c r="FZ797" s="44">
        <v>372911</v>
      </c>
      <c r="GA797" s="44">
        <v>60916</v>
      </c>
      <c r="GB797" s="44"/>
      <c r="GC797" s="44">
        <v>55580</v>
      </c>
      <c r="GD797" s="44">
        <v>1285922</v>
      </c>
      <c r="GE797" s="44">
        <v>772460</v>
      </c>
      <c r="GF797" s="44">
        <v>204502</v>
      </c>
      <c r="GG797" s="44">
        <v>2666751</v>
      </c>
      <c r="GH797" s="44">
        <v>300058</v>
      </c>
      <c r="GI797" s="44">
        <v>436596</v>
      </c>
      <c r="GJ797" s="44">
        <v>239210</v>
      </c>
      <c r="GK797" s="44">
        <v>7797398</v>
      </c>
      <c r="GL797" s="44">
        <v>1003098</v>
      </c>
      <c r="GM797" s="44">
        <v>2566614</v>
      </c>
      <c r="GN797" s="44">
        <v>115891</v>
      </c>
      <c r="GO797" s="44">
        <v>58091</v>
      </c>
      <c r="GP797" s="44"/>
      <c r="GQ797" s="44"/>
      <c r="GR797" s="44">
        <v>921917</v>
      </c>
      <c r="GS797" s="44">
        <v>5960422</v>
      </c>
      <c r="GT797" s="44"/>
      <c r="GU797" s="21">
        <v>969016</v>
      </c>
      <c r="GV797" s="44">
        <v>2350</v>
      </c>
      <c r="GW797" s="44">
        <v>20420275</v>
      </c>
      <c r="GX797" s="44"/>
      <c r="GY797" s="44">
        <v>27352063</v>
      </c>
      <c r="GZ797" s="44">
        <v>6162764</v>
      </c>
      <c r="HA797" s="44"/>
      <c r="HB797" s="44">
        <v>13908063</v>
      </c>
      <c r="HC797" s="44">
        <v>7281236</v>
      </c>
      <c r="HD797" s="44">
        <v>27352063</v>
      </c>
      <c r="HE797" s="21"/>
      <c r="HF797" s="21">
        <v>1393154</v>
      </c>
      <c r="HG797" s="21"/>
      <c r="HH797" s="21"/>
      <c r="HI797" s="21">
        <v>0</v>
      </c>
      <c r="HJ797" s="44"/>
      <c r="HK797" s="21">
        <v>919749</v>
      </c>
      <c r="HL797" s="21">
        <v>196841</v>
      </c>
      <c r="HM797" s="21">
        <v>1116590</v>
      </c>
      <c r="HN797" s="21">
        <v>-147574</v>
      </c>
      <c r="HO797" s="21"/>
      <c r="HP797" s="44">
        <v>13769646</v>
      </c>
      <c r="HQ797" s="47"/>
      <c r="HR797" s="47">
        <v>13908063</v>
      </c>
      <c r="HS797" s="47"/>
      <c r="HT797" s="47" t="s">
        <v>2474</v>
      </c>
      <c r="HU797" s="47">
        <v>308138.2</v>
      </c>
      <c r="HV797" s="47">
        <v>2712</v>
      </c>
      <c r="HW797" s="47">
        <v>0</v>
      </c>
      <c r="HX797" s="47">
        <v>23937</v>
      </c>
      <c r="HY797" s="47">
        <v>50714</v>
      </c>
      <c r="HZ797" s="47">
        <v>275626</v>
      </c>
      <c r="IA797" s="47">
        <v>0</v>
      </c>
      <c r="IB797" s="47">
        <v>0</v>
      </c>
      <c r="IC797" s="47">
        <v>20387</v>
      </c>
      <c r="ID797">
        <v>21863</v>
      </c>
      <c r="IE797" s="47">
        <v>13651</v>
      </c>
      <c r="IF797">
        <v>26606</v>
      </c>
      <c r="IG797" s="47">
        <v>5402</v>
      </c>
      <c r="IH797" s="47">
        <v>54493</v>
      </c>
      <c r="II797">
        <v>8159</v>
      </c>
      <c r="IJ797">
        <v>16526</v>
      </c>
      <c r="IK797">
        <v>4550</v>
      </c>
      <c r="IL797">
        <v>29178</v>
      </c>
      <c r="IM797">
        <v>553804</v>
      </c>
      <c r="IN797">
        <v>0</v>
      </c>
      <c r="IO797">
        <v>0</v>
      </c>
      <c r="IP797">
        <v>0</v>
      </c>
      <c r="IQ797">
        <v>0</v>
      </c>
      <c r="IR797">
        <v>0</v>
      </c>
      <c r="IS797">
        <v>0</v>
      </c>
      <c r="IT797">
        <v>0</v>
      </c>
      <c r="IU797">
        <v>241451</v>
      </c>
      <c r="IV797">
        <v>0</v>
      </c>
      <c r="IW797">
        <v>1622770</v>
      </c>
      <c r="IX797">
        <v>2614708</v>
      </c>
      <c r="IY797">
        <v>7190332</v>
      </c>
      <c r="IZ797">
        <v>0</v>
      </c>
      <c r="JA797">
        <v>0</v>
      </c>
      <c r="JB797">
        <v>1087713</v>
      </c>
      <c r="JC797">
        <v>1053003</v>
      </c>
      <c r="JD797">
        <v>328679</v>
      </c>
      <c r="JE797">
        <v>561318</v>
      </c>
      <c r="JF797">
        <v>106014</v>
      </c>
      <c r="JG797">
        <v>1244545</v>
      </c>
      <c r="JH797">
        <v>196056</v>
      </c>
      <c r="JI797">
        <v>341233</v>
      </c>
      <c r="JJ797">
        <v>201486</v>
      </c>
      <c r="JK797">
        <v>1318930</v>
      </c>
      <c r="JL797">
        <v>18108238</v>
      </c>
      <c r="JM797">
        <v>0</v>
      </c>
      <c r="JN797">
        <v>0</v>
      </c>
      <c r="JO797">
        <v>0</v>
      </c>
      <c r="JP797">
        <v>0</v>
      </c>
      <c r="JQ797">
        <v>0</v>
      </c>
      <c r="JR797">
        <v>0</v>
      </c>
      <c r="JS797">
        <v>0</v>
      </c>
      <c r="JT797"/>
      <c r="JU797"/>
      <c r="JV797"/>
      <c r="JW797"/>
      <c r="JX797"/>
      <c r="JY797">
        <v>21863</v>
      </c>
      <c r="JZ797"/>
      <c r="KA797"/>
      <c r="KB797"/>
      <c r="KC797"/>
      <c r="KD797"/>
      <c r="KE797">
        <v>1053003</v>
      </c>
      <c r="KF797">
        <v>379</v>
      </c>
      <c r="KG797">
        <v>491</v>
      </c>
      <c r="KH797">
        <v>305</v>
      </c>
      <c r="KI797">
        <v>267</v>
      </c>
      <c r="KJ797">
        <v>349</v>
      </c>
      <c r="KK797">
        <v>211</v>
      </c>
      <c r="KL797">
        <v>181</v>
      </c>
      <c r="KM797">
        <v>233</v>
      </c>
      <c r="KN797">
        <v>146</v>
      </c>
      <c r="KO797">
        <v>1</v>
      </c>
      <c r="KP797">
        <v>0</v>
      </c>
      <c r="KQ797">
        <v>0</v>
      </c>
      <c r="KR797">
        <v>0</v>
      </c>
      <c r="KS797">
        <v>0</v>
      </c>
      <c r="KT797">
        <v>1</v>
      </c>
      <c r="KU797">
        <v>1</v>
      </c>
      <c r="KV797">
        <v>0</v>
      </c>
      <c r="KW797">
        <v>0</v>
      </c>
      <c r="KX797">
        <v>0</v>
      </c>
      <c r="KY797">
        <v>0</v>
      </c>
      <c r="KZ797">
        <v>0</v>
      </c>
      <c r="LA797">
        <v>0</v>
      </c>
      <c r="LB797">
        <v>0</v>
      </c>
      <c r="LC797">
        <v>0</v>
      </c>
      <c r="LD797">
        <v>1</v>
      </c>
      <c r="LE797">
        <v>0</v>
      </c>
      <c r="LF797">
        <v>0</v>
      </c>
      <c r="LG797">
        <v>0</v>
      </c>
      <c r="LH797">
        <v>0</v>
      </c>
    </row>
    <row r="798" spans="1:320" s="34" customFormat="1" ht="15" customHeight="1" x14ac:dyDescent="0.25">
      <c r="A798" s="45">
        <v>206370713</v>
      </c>
      <c r="B798" s="45" t="s">
        <v>6161</v>
      </c>
      <c r="C798" s="46">
        <v>45292</v>
      </c>
      <c r="D798" s="46">
        <v>45657</v>
      </c>
      <c r="E798" s="47">
        <v>366</v>
      </c>
      <c r="F798" s="45" t="s">
        <v>883</v>
      </c>
      <c r="G798" s="45" t="s">
        <v>884</v>
      </c>
      <c r="H798" s="45" t="s">
        <v>1454</v>
      </c>
      <c r="I798" s="45" t="s">
        <v>886</v>
      </c>
      <c r="J798" s="45" t="s">
        <v>887</v>
      </c>
      <c r="K798" s="45" t="s">
        <v>1455</v>
      </c>
      <c r="L798" s="45" t="s">
        <v>6052</v>
      </c>
      <c r="M798" s="45" t="s">
        <v>6162</v>
      </c>
      <c r="N798" s="45" t="s">
        <v>6163</v>
      </c>
      <c r="O798" s="45" t="s">
        <v>1479</v>
      </c>
      <c r="P798" s="45" t="s">
        <v>6164</v>
      </c>
      <c r="Q798" s="45" t="s">
        <v>6165</v>
      </c>
      <c r="R798" t="s">
        <v>6166</v>
      </c>
      <c r="S798" s="45" t="s">
        <v>893</v>
      </c>
      <c r="T798" t="s">
        <v>2730</v>
      </c>
      <c r="U798" s="47">
        <v>99</v>
      </c>
      <c r="V798" s="47">
        <v>99</v>
      </c>
      <c r="W798" s="47" t="s">
        <v>894</v>
      </c>
      <c r="X798" s="47">
        <v>36234</v>
      </c>
      <c r="Y798" s="47">
        <v>2057</v>
      </c>
      <c r="Z798" s="48">
        <v>13.32</v>
      </c>
      <c r="AA798" s="44">
        <v>25</v>
      </c>
      <c r="AB798" s="44">
        <v>96</v>
      </c>
      <c r="AC798" s="44">
        <v>56</v>
      </c>
      <c r="AD798" s="44">
        <v>172</v>
      </c>
      <c r="AE798" s="44">
        <v>304</v>
      </c>
      <c r="AF798" s="44">
        <v>1405</v>
      </c>
      <c r="AG798" s="44"/>
      <c r="AH798" s="47">
        <v>50</v>
      </c>
      <c r="AI798" s="47"/>
      <c r="AJ798">
        <v>70</v>
      </c>
      <c r="AK798" t="s">
        <v>914</v>
      </c>
      <c r="AL798">
        <v>1359</v>
      </c>
      <c r="AM798"/>
      <c r="AN798"/>
      <c r="AO798"/>
      <c r="AP798">
        <v>698</v>
      </c>
      <c r="AQ798"/>
      <c r="AR798" s="44"/>
      <c r="AS798" s="44"/>
      <c r="AT798" s="44"/>
      <c r="AU798" s="44">
        <v>1018694</v>
      </c>
      <c r="AV798" s="44">
        <v>322981</v>
      </c>
      <c r="AW798" s="44">
        <v>-101721</v>
      </c>
      <c r="AX798" s="44">
        <v>29</v>
      </c>
      <c r="AY798" s="44">
        <v>1443425</v>
      </c>
      <c r="AZ798" s="21">
        <v>4643076</v>
      </c>
      <c r="BA798" s="21">
        <v>-3199651</v>
      </c>
      <c r="BB798" s="44">
        <v>25451</v>
      </c>
      <c r="BC798" s="44">
        <v>-666710</v>
      </c>
      <c r="BD798" s="44"/>
      <c r="BE798" s="44">
        <v>-2507490</v>
      </c>
      <c r="BF798" s="44">
        <v>20884</v>
      </c>
      <c r="BG798" s="44">
        <v>92489</v>
      </c>
      <c r="BH798" s="44">
        <v>188119</v>
      </c>
      <c r="BI798" s="21">
        <v>663495</v>
      </c>
      <c r="BJ798" s="21"/>
      <c r="BK798" s="21">
        <v>29207</v>
      </c>
      <c r="BL798" s="21"/>
      <c r="BM798" s="21">
        <v>24500</v>
      </c>
      <c r="BN798" s="21">
        <v>474872</v>
      </c>
      <c r="BO798" s="21"/>
      <c r="BP798" s="21"/>
      <c r="BQ798" s="44"/>
      <c r="BR798" s="21">
        <v>543822</v>
      </c>
      <c r="BS798" s="44"/>
      <c r="BT798" s="21"/>
      <c r="BU798" s="44"/>
      <c r="BV798" s="21"/>
      <c r="BW798" s="44">
        <v>14296</v>
      </c>
      <c r="BX798" s="21"/>
      <c r="BY798" s="21">
        <v>77524</v>
      </c>
      <c r="BZ798" s="21"/>
      <c r="CA798" s="44">
        <v>6523</v>
      </c>
      <c r="CB798" s="44"/>
      <c r="CC798" s="44">
        <v>215418</v>
      </c>
      <c r="CD798" s="44"/>
      <c r="CE798" s="44"/>
      <c r="CF798" s="44"/>
      <c r="CG798" s="44">
        <v>9211</v>
      </c>
      <c r="CH798" s="44"/>
      <c r="CI798" s="21"/>
      <c r="CJ798" s="44"/>
      <c r="CK798" s="21">
        <v>9</v>
      </c>
      <c r="CL798" s="44"/>
      <c r="CM798" s="44">
        <v>26972</v>
      </c>
      <c r="CN798" s="44">
        <v>4277</v>
      </c>
      <c r="CO798" s="44">
        <v>89505</v>
      </c>
      <c r="CP798" s="44">
        <v>4455</v>
      </c>
      <c r="CQ798" s="21">
        <v>80820</v>
      </c>
      <c r="CR798" s="44">
        <v>30195</v>
      </c>
      <c r="CS798" s="44">
        <v>34367</v>
      </c>
      <c r="CT798" s="44">
        <v>5921</v>
      </c>
      <c r="CU798" s="44"/>
      <c r="CV798" s="44">
        <v>46469</v>
      </c>
      <c r="CW798" s="21"/>
      <c r="CX798" s="21"/>
      <c r="CY798" s="21"/>
      <c r="CZ798" s="21"/>
      <c r="DA798" s="21"/>
      <c r="DB798" s="21"/>
      <c r="DC798" s="21"/>
      <c r="DD798" s="21"/>
      <c r="DE798" s="44"/>
      <c r="DF798" s="21"/>
      <c r="DG798" s="44"/>
      <c r="DH798" s="21"/>
      <c r="DI798" s="44"/>
      <c r="DJ798" s="44"/>
      <c r="DK798" s="44"/>
      <c r="DL798" s="44"/>
      <c r="DM798" s="21"/>
      <c r="DN798" s="44"/>
      <c r="DO798" s="44">
        <v>-1337</v>
      </c>
      <c r="DP798" s="44"/>
      <c r="DQ798" s="44"/>
      <c r="DR798" s="44"/>
      <c r="DS798" s="44">
        <v>-301</v>
      </c>
      <c r="DT798" s="44"/>
      <c r="DU798" s="44"/>
      <c r="DV798" s="44"/>
      <c r="DW798" s="44">
        <v>-645</v>
      </c>
      <c r="DX798" s="44"/>
      <c r="DY798" s="44">
        <v>-826</v>
      </c>
      <c r="DZ798" s="44"/>
      <c r="EA798" s="44"/>
      <c r="EB798" s="21"/>
      <c r="EC798" s="44">
        <v>2524</v>
      </c>
      <c r="ED798" s="44"/>
      <c r="EE798" s="21">
        <v>-46790</v>
      </c>
      <c r="EF798" s="44"/>
      <c r="EG798" s="21">
        <v>-8619</v>
      </c>
      <c r="EH798" s="44"/>
      <c r="EI798" s="21">
        <v>-108566</v>
      </c>
      <c r="EJ798" s="44"/>
      <c r="EK798" s="44"/>
      <c r="EL798" s="21"/>
      <c r="EM798" s="44">
        <v>52831</v>
      </c>
      <c r="EN798" s="44"/>
      <c r="EO798" s="44">
        <v>4033</v>
      </c>
      <c r="EP798" s="21"/>
      <c r="EQ798" s="21"/>
      <c r="ER798" s="21"/>
      <c r="ES798" s="21"/>
      <c r="ET798" s="44"/>
      <c r="EU798" s="21"/>
      <c r="EV798" s="44"/>
      <c r="EW798" s="21"/>
      <c r="EX798" s="44"/>
      <c r="EY798" s="44"/>
      <c r="EZ798" s="21"/>
      <c r="FA798" s="21"/>
      <c r="FB798" s="44"/>
      <c r="FC798" s="44">
        <v>5975</v>
      </c>
      <c r="FD798" s="21"/>
      <c r="FE798" s="112"/>
      <c r="FF798" s="44"/>
      <c r="FG798" s="44">
        <v>1986256</v>
      </c>
      <c r="FH798" s="44">
        <v>659593</v>
      </c>
      <c r="FI798" s="44">
        <v>1997227</v>
      </c>
      <c r="FJ798" s="44">
        <v>146056</v>
      </c>
      <c r="FK798" s="44">
        <v>747120</v>
      </c>
      <c r="FL798" s="44"/>
      <c r="FM798" s="44"/>
      <c r="FN798" s="44"/>
      <c r="FO798" s="44">
        <v>264999</v>
      </c>
      <c r="FP798" s="44"/>
      <c r="FQ798" s="44"/>
      <c r="FR798" s="44"/>
      <c r="FS798" s="44"/>
      <c r="FT798" s="44">
        <v>16191</v>
      </c>
      <c r="FU798" s="44">
        <v>5398</v>
      </c>
      <c r="FV798" s="21">
        <v>39536</v>
      </c>
      <c r="FW798" s="44">
        <v>69252</v>
      </c>
      <c r="FX798" s="44">
        <v>174259</v>
      </c>
      <c r="FY798" s="44">
        <v>12012</v>
      </c>
      <c r="FZ798" s="44">
        <v>16950</v>
      </c>
      <c r="GA798" s="44">
        <v>10151</v>
      </c>
      <c r="GB798" s="44"/>
      <c r="GC798" s="44">
        <v>2587</v>
      </c>
      <c r="GD798" s="44">
        <v>217784</v>
      </c>
      <c r="GE798" s="44">
        <v>129741</v>
      </c>
      <c r="GF798" s="44">
        <v>51399</v>
      </c>
      <c r="GG798" s="44">
        <v>100936</v>
      </c>
      <c r="GH798" s="44">
        <v>477223</v>
      </c>
      <c r="GI798" s="44">
        <v>5650</v>
      </c>
      <c r="GJ798" s="44">
        <v>14515</v>
      </c>
      <c r="GK798" s="44">
        <v>1118051</v>
      </c>
      <c r="GL798" s="44">
        <v>178331</v>
      </c>
      <c r="GM798" s="44">
        <v>1066864</v>
      </c>
      <c r="GN798" s="44">
        <v>84608</v>
      </c>
      <c r="GO798" s="44">
        <v>14345</v>
      </c>
      <c r="GP798" s="44"/>
      <c r="GQ798" s="44">
        <v>3</v>
      </c>
      <c r="GR798" s="44">
        <v>-174829</v>
      </c>
      <c r="GS798" s="44">
        <v>2226636</v>
      </c>
      <c r="GT798" s="44"/>
      <c r="GU798" s="21">
        <v>1216105</v>
      </c>
      <c r="GV798" s="44">
        <v>463376</v>
      </c>
      <c r="GW798" s="44">
        <v>1827687</v>
      </c>
      <c r="GX798" s="44"/>
      <c r="GY798" s="44">
        <v>5733804</v>
      </c>
      <c r="GZ798" s="44">
        <v>-147031</v>
      </c>
      <c r="HA798" s="44">
        <v>7738715</v>
      </c>
      <c r="HB798" s="44"/>
      <c r="HC798" s="44">
        <v>-1857880</v>
      </c>
      <c r="HD798" s="44">
        <v>5733804</v>
      </c>
      <c r="HE798" s="21"/>
      <c r="HF798" s="21">
        <v>-5918199</v>
      </c>
      <c r="HG798" s="21"/>
      <c r="HH798" s="21"/>
      <c r="HI798" s="21">
        <v>0</v>
      </c>
      <c r="HJ798" s="44"/>
      <c r="HK798" s="21">
        <v>942181</v>
      </c>
      <c r="HL798" s="21">
        <v>886454</v>
      </c>
      <c r="HM798" s="21">
        <v>1828635</v>
      </c>
      <c r="HN798" s="21">
        <v>-612530</v>
      </c>
      <c r="HO798" s="21"/>
      <c r="HP798" s="44"/>
      <c r="HQ798" s="47"/>
      <c r="HR798" s="47"/>
      <c r="HS798" s="47"/>
      <c r="HT798" s="47" t="s">
        <v>1736</v>
      </c>
      <c r="HU798" s="47">
        <v>1470.31</v>
      </c>
      <c r="HV798" s="47">
        <v>1968</v>
      </c>
      <c r="HW798" s="47">
        <v>0</v>
      </c>
      <c r="HX798" s="47">
        <v>1415</v>
      </c>
      <c r="HY798" s="47">
        <v>6043</v>
      </c>
      <c r="HZ798" s="47">
        <v>6179</v>
      </c>
      <c r="IA798" s="47">
        <v>0</v>
      </c>
      <c r="IB798" s="47">
        <v>0</v>
      </c>
      <c r="IC798" s="47">
        <v>0</v>
      </c>
      <c r="ID798">
        <v>4337</v>
      </c>
      <c r="IE798" s="47">
        <v>2313</v>
      </c>
      <c r="IF798">
        <v>5153</v>
      </c>
      <c r="IG798" s="47">
        <v>2262</v>
      </c>
      <c r="IH798" s="47">
        <v>2038</v>
      </c>
      <c r="II798">
        <v>7238</v>
      </c>
      <c r="IJ798">
        <v>153</v>
      </c>
      <c r="IK798">
        <v>221</v>
      </c>
      <c r="IL798">
        <v>8333</v>
      </c>
      <c r="IM798">
        <v>47653</v>
      </c>
      <c r="IN798">
        <v>0</v>
      </c>
      <c r="IO798">
        <v>20</v>
      </c>
      <c r="IP798">
        <v>72</v>
      </c>
      <c r="IQ798">
        <v>126</v>
      </c>
      <c r="IR798">
        <v>0</v>
      </c>
      <c r="IS798">
        <v>0</v>
      </c>
      <c r="IT798">
        <v>218</v>
      </c>
      <c r="IU798">
        <v>157066</v>
      </c>
      <c r="IV798">
        <v>0</v>
      </c>
      <c r="IW798">
        <v>68726</v>
      </c>
      <c r="IX798">
        <v>290269</v>
      </c>
      <c r="IY798">
        <v>156348</v>
      </c>
      <c r="IZ798">
        <v>0</v>
      </c>
      <c r="JA798">
        <v>0</v>
      </c>
      <c r="JB798">
        <v>0</v>
      </c>
      <c r="JC798">
        <v>218469</v>
      </c>
      <c r="JD798">
        <v>75027</v>
      </c>
      <c r="JE798">
        <v>92830</v>
      </c>
      <c r="JF798">
        <v>35223</v>
      </c>
      <c r="JG798">
        <v>47480</v>
      </c>
      <c r="JH798">
        <v>340429</v>
      </c>
      <c r="JI798">
        <v>2661</v>
      </c>
      <c r="JJ798">
        <v>11078</v>
      </c>
      <c r="JK798">
        <v>490650</v>
      </c>
      <c r="JL798">
        <v>1986256</v>
      </c>
      <c r="JM798">
        <v>0</v>
      </c>
      <c r="JN798">
        <v>1190</v>
      </c>
      <c r="JO798">
        <v>4140</v>
      </c>
      <c r="JP798">
        <v>4419</v>
      </c>
      <c r="JQ798">
        <v>0</v>
      </c>
      <c r="JR798">
        <v>0</v>
      </c>
      <c r="JS798">
        <v>9749</v>
      </c>
      <c r="JT798"/>
      <c r="JU798"/>
      <c r="JV798"/>
      <c r="JW798"/>
      <c r="JX798"/>
      <c r="JY798">
        <v>4337</v>
      </c>
      <c r="JZ798"/>
      <c r="KA798"/>
      <c r="KB798"/>
      <c r="KC798"/>
      <c r="KD798"/>
      <c r="KE798">
        <v>218469</v>
      </c>
      <c r="KF798">
        <v>90</v>
      </c>
      <c r="KG798">
        <v>158</v>
      </c>
      <c r="KH798">
        <v>16</v>
      </c>
      <c r="KI798">
        <v>61</v>
      </c>
      <c r="KJ798">
        <v>113</v>
      </c>
      <c r="KK798">
        <v>4</v>
      </c>
      <c r="KL798">
        <v>28</v>
      </c>
      <c r="KM798">
        <v>50</v>
      </c>
      <c r="KN798"/>
      <c r="KO798">
        <v>1</v>
      </c>
      <c r="KP798">
        <v>0</v>
      </c>
      <c r="KQ798">
        <v>0</v>
      </c>
      <c r="KR798">
        <v>0</v>
      </c>
      <c r="KS798">
        <v>1</v>
      </c>
      <c r="KT798">
        <v>0</v>
      </c>
      <c r="KU798">
        <v>1</v>
      </c>
      <c r="KV798">
        <v>0</v>
      </c>
      <c r="KW798">
        <v>0</v>
      </c>
      <c r="KX798">
        <v>0</v>
      </c>
      <c r="KY798">
        <v>1</v>
      </c>
      <c r="KZ798">
        <v>0</v>
      </c>
      <c r="LA798">
        <v>0</v>
      </c>
      <c r="LB798">
        <v>0</v>
      </c>
      <c r="LC798">
        <v>0</v>
      </c>
      <c r="LD798">
        <v>1</v>
      </c>
      <c r="LE798">
        <v>0</v>
      </c>
      <c r="LF798">
        <v>0</v>
      </c>
      <c r="LG798">
        <v>0</v>
      </c>
      <c r="LH798">
        <v>0</v>
      </c>
    </row>
    <row r="799" spans="1:320" s="34" customFormat="1" ht="15" customHeight="1" x14ac:dyDescent="0.25">
      <c r="A799" s="45">
        <v>206370715</v>
      </c>
      <c r="B799" s="45" t="s">
        <v>6167</v>
      </c>
      <c r="C799" s="46">
        <v>45292</v>
      </c>
      <c r="D799" s="46">
        <v>45657</v>
      </c>
      <c r="E799" s="47">
        <v>366</v>
      </c>
      <c r="F799" s="45" t="s">
        <v>883</v>
      </c>
      <c r="G799" s="45" t="s">
        <v>884</v>
      </c>
      <c r="H799" s="45" t="s">
        <v>1454</v>
      </c>
      <c r="I799" s="45" t="s">
        <v>886</v>
      </c>
      <c r="J799" s="45" t="s">
        <v>887</v>
      </c>
      <c r="K799" s="45" t="s">
        <v>1455</v>
      </c>
      <c r="L799" s="45" t="s">
        <v>6067</v>
      </c>
      <c r="M799" s="45" t="s">
        <v>6168</v>
      </c>
      <c r="N799" s="45" t="s">
        <v>6169</v>
      </c>
      <c r="O799" s="45" t="s">
        <v>6070</v>
      </c>
      <c r="P799" s="45" t="s">
        <v>6170</v>
      </c>
      <c r="Q799" s="45" t="s">
        <v>6171</v>
      </c>
      <c r="R799" t="s">
        <v>6172</v>
      </c>
      <c r="S799" s="45" t="s">
        <v>893</v>
      </c>
      <c r="T799" t="s">
        <v>6013</v>
      </c>
      <c r="U799" s="47">
        <v>60</v>
      </c>
      <c r="V799" s="47">
        <v>60</v>
      </c>
      <c r="W799" s="47" t="s">
        <v>894</v>
      </c>
      <c r="X799" s="47">
        <v>21960</v>
      </c>
      <c r="Y799" s="47">
        <v>20121</v>
      </c>
      <c r="Z799" s="48">
        <v>205.74</v>
      </c>
      <c r="AA799" s="44">
        <v>103</v>
      </c>
      <c r="AB799" s="44">
        <v>103</v>
      </c>
      <c r="AC799" s="44">
        <v>2117</v>
      </c>
      <c r="AD799" s="44">
        <v>560</v>
      </c>
      <c r="AE799" s="44">
        <v>1018</v>
      </c>
      <c r="AF799" s="44">
        <v>16158</v>
      </c>
      <c r="AG799" s="44"/>
      <c r="AH799" s="47">
        <v>17</v>
      </c>
      <c r="AI799" s="47">
        <v>65</v>
      </c>
      <c r="AJ799">
        <v>186</v>
      </c>
      <c r="AK799" t="s">
        <v>895</v>
      </c>
      <c r="AL799">
        <v>20121</v>
      </c>
      <c r="AM799"/>
      <c r="AN799"/>
      <c r="AO799"/>
      <c r="AP799"/>
      <c r="AQ799"/>
      <c r="AR799" s="44"/>
      <c r="AS799" s="44"/>
      <c r="AT799" s="44"/>
      <c r="AU799" s="44">
        <v>7857680</v>
      </c>
      <c r="AV799" s="44">
        <v>5658229</v>
      </c>
      <c r="AW799" s="44">
        <v>2162090</v>
      </c>
      <c r="AX799" s="44">
        <v>1278</v>
      </c>
      <c r="AY799" s="44">
        <v>11355097</v>
      </c>
      <c r="AZ799" s="21">
        <v>8743528</v>
      </c>
      <c r="BA799" s="21">
        <v>2611569</v>
      </c>
      <c r="BB799" s="44">
        <v>-2</v>
      </c>
      <c r="BC799" s="44"/>
      <c r="BD799" s="44"/>
      <c r="BE799" s="44">
        <v>2611567</v>
      </c>
      <c r="BF799" s="44">
        <v>835226</v>
      </c>
      <c r="BG799" s="44">
        <v>211095</v>
      </c>
      <c r="BH799" s="44">
        <v>378500</v>
      </c>
      <c r="BI799" s="21">
        <v>6333768</v>
      </c>
      <c r="BJ799" s="21"/>
      <c r="BK799" s="21">
        <v>6408</v>
      </c>
      <c r="BL799" s="21">
        <v>22308</v>
      </c>
      <c r="BM799" s="21">
        <v>70375</v>
      </c>
      <c r="BN799" s="21">
        <v>7857680</v>
      </c>
      <c r="BO799" s="21"/>
      <c r="BP799" s="21"/>
      <c r="BQ799" s="44"/>
      <c r="BR799" s="21"/>
      <c r="BS799" s="44"/>
      <c r="BT799" s="21"/>
      <c r="BU799" s="44"/>
      <c r="BV799" s="21"/>
      <c r="BW799" s="44">
        <v>5287092</v>
      </c>
      <c r="BX799" s="21"/>
      <c r="BY799" s="21">
        <v>192644</v>
      </c>
      <c r="BZ799" s="21"/>
      <c r="CA799" s="44">
        <v>3453</v>
      </c>
      <c r="CB799" s="44"/>
      <c r="CC799" s="44">
        <v>168216</v>
      </c>
      <c r="CD799" s="44"/>
      <c r="CE799" s="44"/>
      <c r="CF799" s="44"/>
      <c r="CG799" s="44">
        <v>5848</v>
      </c>
      <c r="CH799" s="44"/>
      <c r="CI799" s="21">
        <v>104</v>
      </c>
      <c r="CJ799" s="44"/>
      <c r="CK799" s="21">
        <v>872</v>
      </c>
      <c r="CL799" s="44"/>
      <c r="CM799" s="44">
        <v>345309</v>
      </c>
      <c r="CN799" s="44">
        <v>10129</v>
      </c>
      <c r="CO799" s="44">
        <v>806000</v>
      </c>
      <c r="CP799" s="44">
        <v>2971797</v>
      </c>
      <c r="CQ799" s="21">
        <v>1114405</v>
      </c>
      <c r="CR799" s="44">
        <v>119880</v>
      </c>
      <c r="CS799" s="44">
        <v>243120</v>
      </c>
      <c r="CT799" s="44">
        <v>32372</v>
      </c>
      <c r="CU799" s="44"/>
      <c r="CV799" s="44">
        <v>15217</v>
      </c>
      <c r="CW799" s="21"/>
      <c r="CX799" s="21"/>
      <c r="CY799" s="21"/>
      <c r="CZ799" s="21"/>
      <c r="DA799" s="21"/>
      <c r="DB799" s="21"/>
      <c r="DC799" s="21"/>
      <c r="DD799" s="21"/>
      <c r="DE799" s="44"/>
      <c r="DF799" s="21"/>
      <c r="DG799" s="44"/>
      <c r="DH799" s="21"/>
      <c r="DI799" s="44"/>
      <c r="DJ799" s="44"/>
      <c r="DK799" s="44"/>
      <c r="DL799" s="44"/>
      <c r="DM799" s="21"/>
      <c r="DN799" s="44"/>
      <c r="DO799" s="44"/>
      <c r="DP799" s="44"/>
      <c r="DQ799" s="44"/>
      <c r="DR799" s="44"/>
      <c r="DS799" s="44"/>
      <c r="DT799" s="44"/>
      <c r="DU799" s="44"/>
      <c r="DV799" s="44"/>
      <c r="DW799" s="44"/>
      <c r="DX799" s="44"/>
      <c r="DY799" s="44"/>
      <c r="DZ799" s="44"/>
      <c r="EA799" s="44"/>
      <c r="EB799" s="21"/>
      <c r="EC799" s="44">
        <v>493961</v>
      </c>
      <c r="ED799" s="44"/>
      <c r="EE799" s="21">
        <v>13041</v>
      </c>
      <c r="EF799" s="44"/>
      <c r="EG799" s="21">
        <v>151636</v>
      </c>
      <c r="EH799" s="44"/>
      <c r="EI799" s="21">
        <v>1483130</v>
      </c>
      <c r="EJ799" s="44"/>
      <c r="EK799" s="44"/>
      <c r="EL799" s="21"/>
      <c r="EM799" s="44">
        <v>396</v>
      </c>
      <c r="EN799" s="44"/>
      <c r="EO799" s="44">
        <v>19926</v>
      </c>
      <c r="EP799" s="21"/>
      <c r="EQ799" s="21"/>
      <c r="ER799" s="21"/>
      <c r="ES799" s="21"/>
      <c r="ET799" s="44"/>
      <c r="EU799" s="21"/>
      <c r="EV799" s="44"/>
      <c r="EW799" s="21"/>
      <c r="EX799" s="44"/>
      <c r="EY799" s="44"/>
      <c r="EZ799" s="21"/>
      <c r="FA799" s="21"/>
      <c r="FB799" s="44"/>
      <c r="FC799" s="44"/>
      <c r="FD799" s="21"/>
      <c r="FE799" s="112"/>
      <c r="FF799" s="44"/>
      <c r="FG799" s="44">
        <v>4261981</v>
      </c>
      <c r="FH799" s="44">
        <v>917990</v>
      </c>
      <c r="FI799" s="44">
        <v>3563557</v>
      </c>
      <c r="FJ799" s="44">
        <v>110420</v>
      </c>
      <c r="FK799" s="44">
        <v>3244004</v>
      </c>
      <c r="FL799" s="44"/>
      <c r="FM799" s="44"/>
      <c r="FN799" s="44"/>
      <c r="FO799" s="44"/>
      <c r="FP799" s="44"/>
      <c r="FQ799" s="44"/>
      <c r="FR799" s="44"/>
      <c r="FS799" s="44"/>
      <c r="FT799" s="44">
        <v>6092</v>
      </c>
      <c r="FU799" s="44">
        <v>4832</v>
      </c>
      <c r="FV799" s="21">
        <v>255427</v>
      </c>
      <c r="FW799" s="44">
        <v>112895</v>
      </c>
      <c r="FX799" s="44">
        <v>263775</v>
      </c>
      <c r="FY799" s="44">
        <v>38640</v>
      </c>
      <c r="FZ799" s="44">
        <v>126846</v>
      </c>
      <c r="GA799" s="44">
        <v>22726</v>
      </c>
      <c r="GB799" s="44"/>
      <c r="GC799" s="44">
        <v>11807</v>
      </c>
      <c r="GD799" s="44">
        <v>312075</v>
      </c>
      <c r="GE799" s="44">
        <v>208435</v>
      </c>
      <c r="GF799" s="44">
        <v>63141</v>
      </c>
      <c r="GG799" s="44">
        <v>556615</v>
      </c>
      <c r="GH799" s="44">
        <v>111852</v>
      </c>
      <c r="GI799" s="44">
        <v>104368</v>
      </c>
      <c r="GJ799" s="44">
        <v>115119</v>
      </c>
      <c r="GK799" s="44">
        <v>2546621</v>
      </c>
      <c r="GL799" s="44">
        <v>43423</v>
      </c>
      <c r="GM799" s="44">
        <v>448800</v>
      </c>
      <c r="GN799" s="44">
        <v>103054</v>
      </c>
      <c r="GO799" s="44">
        <v>49928</v>
      </c>
      <c r="GP799" s="44"/>
      <c r="GQ799" s="44"/>
      <c r="GR799" s="44">
        <v>-6947</v>
      </c>
      <c r="GS799" s="44">
        <v>1317668</v>
      </c>
      <c r="GT799" s="44"/>
      <c r="GU799" s="21">
        <v>370058</v>
      </c>
      <c r="GV799" s="44">
        <v>19163</v>
      </c>
      <c r="GW799" s="44">
        <v>3999453</v>
      </c>
      <c r="GX799" s="44"/>
      <c r="GY799" s="44">
        <v>5706342</v>
      </c>
      <c r="GZ799" s="44">
        <v>1540926</v>
      </c>
      <c r="HA799" s="44">
        <v>377420</v>
      </c>
      <c r="HB799" s="44"/>
      <c r="HC799" s="44">
        <v>3787996</v>
      </c>
      <c r="HD799" s="44">
        <v>5706342</v>
      </c>
      <c r="HE799" s="21"/>
      <c r="HF799" s="21">
        <v>3999453</v>
      </c>
      <c r="HG799" s="21"/>
      <c r="HH799" s="21"/>
      <c r="HI799" s="21">
        <v>0</v>
      </c>
      <c r="HJ799" s="44">
        <v>393834</v>
      </c>
      <c r="HK799" s="21">
        <v>37151</v>
      </c>
      <c r="HL799" s="21">
        <v>124893</v>
      </c>
      <c r="HM799" s="21">
        <v>555878</v>
      </c>
      <c r="HN799" s="21">
        <v>-185820</v>
      </c>
      <c r="HO799" s="21"/>
      <c r="HP799" s="44"/>
      <c r="HQ799" s="47"/>
      <c r="HR799" s="47"/>
      <c r="HS799" s="47"/>
      <c r="HT799" s="47" t="s">
        <v>1759</v>
      </c>
      <c r="HU799" s="47">
        <v>0</v>
      </c>
      <c r="HV799" s="47">
        <v>1913</v>
      </c>
      <c r="HW799" s="47">
        <v>0</v>
      </c>
      <c r="HX799" s="47">
        <v>2331</v>
      </c>
      <c r="HY799" s="47">
        <v>18542</v>
      </c>
      <c r="HZ799" s="47">
        <v>48584</v>
      </c>
      <c r="IA799" s="47">
        <v>0</v>
      </c>
      <c r="IB799" s="47">
        <v>0</v>
      </c>
      <c r="IC799" s="47">
        <v>2050</v>
      </c>
      <c r="ID799">
        <v>12262</v>
      </c>
      <c r="IE799" s="47">
        <v>2506</v>
      </c>
      <c r="IF799">
        <v>7942</v>
      </c>
      <c r="IG799" s="47">
        <v>1559</v>
      </c>
      <c r="IH799" s="47">
        <v>13542</v>
      </c>
      <c r="II799">
        <v>2200</v>
      </c>
      <c r="IJ799">
        <v>4022</v>
      </c>
      <c r="IK799">
        <v>1929</v>
      </c>
      <c r="IL799">
        <v>8705</v>
      </c>
      <c r="IM799">
        <v>128087</v>
      </c>
      <c r="IN799">
        <v>0</v>
      </c>
      <c r="IO799">
        <v>125</v>
      </c>
      <c r="IP799">
        <v>2065</v>
      </c>
      <c r="IQ799">
        <v>1900</v>
      </c>
      <c r="IR799">
        <v>0</v>
      </c>
      <c r="IS799">
        <v>0</v>
      </c>
      <c r="IT799">
        <v>4090</v>
      </c>
      <c r="IU799">
        <v>216196</v>
      </c>
      <c r="IV799">
        <v>0</v>
      </c>
      <c r="IW799">
        <v>122867</v>
      </c>
      <c r="IX799">
        <v>821517</v>
      </c>
      <c r="IY799">
        <v>1147857</v>
      </c>
      <c r="IZ799">
        <v>0</v>
      </c>
      <c r="JA799">
        <v>0</v>
      </c>
      <c r="JB799">
        <v>95752</v>
      </c>
      <c r="JC799">
        <v>548520</v>
      </c>
      <c r="JD799">
        <v>79272</v>
      </c>
      <c r="JE799">
        <v>148042</v>
      </c>
      <c r="JF799">
        <v>25852</v>
      </c>
      <c r="JG799">
        <v>287092</v>
      </c>
      <c r="JH799">
        <v>69811</v>
      </c>
      <c r="JI799">
        <v>80981</v>
      </c>
      <c r="JJ799">
        <v>91207</v>
      </c>
      <c r="JK799">
        <v>527015</v>
      </c>
      <c r="JL799">
        <v>4261981</v>
      </c>
      <c r="JM799">
        <v>0</v>
      </c>
      <c r="JN799">
        <v>7937</v>
      </c>
      <c r="JO799">
        <v>109792</v>
      </c>
      <c r="JP799">
        <v>53880</v>
      </c>
      <c r="JQ799">
        <v>0</v>
      </c>
      <c r="JR799">
        <v>0</v>
      </c>
      <c r="JS799">
        <v>171609</v>
      </c>
      <c r="JT799"/>
      <c r="JU799"/>
      <c r="JV799"/>
      <c r="JW799"/>
      <c r="JX799"/>
      <c r="JY799">
        <v>12262</v>
      </c>
      <c r="JZ799"/>
      <c r="KA799"/>
      <c r="KB799"/>
      <c r="KC799"/>
      <c r="KD799"/>
      <c r="KE799">
        <v>548520</v>
      </c>
      <c r="KF799">
        <v>110</v>
      </c>
      <c r="KG799">
        <v>183</v>
      </c>
      <c r="KH799">
        <v>70</v>
      </c>
      <c r="KI799">
        <v>81</v>
      </c>
      <c r="KJ799">
        <v>131</v>
      </c>
      <c r="KK799">
        <v>51</v>
      </c>
      <c r="KL799">
        <v>48</v>
      </c>
      <c r="KM799">
        <v>72</v>
      </c>
      <c r="KN799">
        <v>33</v>
      </c>
      <c r="KO799">
        <v>1</v>
      </c>
      <c r="KP799">
        <v>0</v>
      </c>
      <c r="KQ799">
        <v>0</v>
      </c>
      <c r="KR799">
        <v>0</v>
      </c>
      <c r="KS799">
        <v>1</v>
      </c>
      <c r="KT799">
        <v>0</v>
      </c>
      <c r="KU799">
        <v>1</v>
      </c>
      <c r="KV799">
        <v>0</v>
      </c>
      <c r="KW799">
        <v>0</v>
      </c>
      <c r="KX799">
        <v>0</v>
      </c>
      <c r="KY799">
        <v>0</v>
      </c>
      <c r="KZ799">
        <v>0</v>
      </c>
      <c r="LA799">
        <v>0</v>
      </c>
      <c r="LB799">
        <v>0</v>
      </c>
      <c r="LC799">
        <v>0</v>
      </c>
      <c r="LD799">
        <v>1</v>
      </c>
      <c r="LE799">
        <v>0</v>
      </c>
      <c r="LF799">
        <v>0</v>
      </c>
      <c r="LG799">
        <v>0</v>
      </c>
      <c r="LH799">
        <v>0</v>
      </c>
    </row>
    <row r="800" spans="1:320" s="34" customFormat="1" ht="15" customHeight="1" x14ac:dyDescent="0.25">
      <c r="A800" s="45">
        <v>206370717</v>
      </c>
      <c r="B800" s="45" t="s">
        <v>6173</v>
      </c>
      <c r="C800" s="46">
        <v>45292</v>
      </c>
      <c r="D800" s="46">
        <v>45657</v>
      </c>
      <c r="E800" s="47">
        <v>366</v>
      </c>
      <c r="F800" s="45" t="s">
        <v>883</v>
      </c>
      <c r="G800" s="45" t="s">
        <v>884</v>
      </c>
      <c r="H800" s="45" t="s">
        <v>1454</v>
      </c>
      <c r="I800" s="45" t="s">
        <v>886</v>
      </c>
      <c r="J800" s="45" t="s">
        <v>887</v>
      </c>
      <c r="K800" s="45" t="s">
        <v>1455</v>
      </c>
      <c r="L800" s="45" t="s">
        <v>6067</v>
      </c>
      <c r="M800" s="45" t="s">
        <v>6174</v>
      </c>
      <c r="N800" s="45" t="s">
        <v>6175</v>
      </c>
      <c r="O800" s="45" t="s">
        <v>1472</v>
      </c>
      <c r="P800" s="45" t="s">
        <v>6176</v>
      </c>
      <c r="Q800" s="45" t="s">
        <v>6177</v>
      </c>
      <c r="R800" t="s">
        <v>6178</v>
      </c>
      <c r="S800" s="45" t="s">
        <v>893</v>
      </c>
      <c r="T800"/>
      <c r="U800" s="47">
        <v>240</v>
      </c>
      <c r="V800" s="47">
        <v>240</v>
      </c>
      <c r="W800" s="47" t="s">
        <v>913</v>
      </c>
      <c r="X800" s="47">
        <v>87840</v>
      </c>
      <c r="Y800" s="47">
        <v>87152</v>
      </c>
      <c r="Z800" s="48">
        <v>226.96</v>
      </c>
      <c r="AA800" s="44">
        <v>512</v>
      </c>
      <c r="AB800" s="44">
        <v>508</v>
      </c>
      <c r="AC800" s="44">
        <v>25408</v>
      </c>
      <c r="AD800" s="44">
        <v>764</v>
      </c>
      <c r="AE800" s="44">
        <v>6794</v>
      </c>
      <c r="AF800" s="44">
        <v>51203</v>
      </c>
      <c r="AG800" s="44"/>
      <c r="AH800" s="47"/>
      <c r="AI800" s="47">
        <v>69</v>
      </c>
      <c r="AJ800">
        <v>2914</v>
      </c>
      <c r="AK800" t="s">
        <v>914</v>
      </c>
      <c r="AL800">
        <v>78477</v>
      </c>
      <c r="AM800"/>
      <c r="AN800"/>
      <c r="AO800"/>
      <c r="AP800">
        <v>8675</v>
      </c>
      <c r="AQ800"/>
      <c r="AR800" s="44"/>
      <c r="AS800" s="44"/>
      <c r="AT800" s="44"/>
      <c r="AU800" s="44">
        <v>55820950</v>
      </c>
      <c r="AV800" s="44">
        <v>10415001</v>
      </c>
      <c r="AW800" s="44">
        <v>23876956</v>
      </c>
      <c r="AX800" s="44">
        <v>40934</v>
      </c>
      <c r="AY800" s="44">
        <v>42399929</v>
      </c>
      <c r="AZ800" s="21">
        <v>41138120</v>
      </c>
      <c r="BA800" s="21">
        <v>1261809</v>
      </c>
      <c r="BB800" s="44">
        <v>2</v>
      </c>
      <c r="BC800" s="44"/>
      <c r="BD800" s="44"/>
      <c r="BE800" s="44">
        <v>1261811</v>
      </c>
      <c r="BF800" s="44">
        <v>31508800</v>
      </c>
      <c r="BG800" s="44">
        <v>955000</v>
      </c>
      <c r="BH800" s="44">
        <v>2599800</v>
      </c>
      <c r="BI800" s="21">
        <v>19612000</v>
      </c>
      <c r="BJ800" s="21"/>
      <c r="BK800" s="21"/>
      <c r="BL800" s="21">
        <v>27600</v>
      </c>
      <c r="BM800" s="21">
        <v>1117750</v>
      </c>
      <c r="BN800" s="21">
        <v>51556200</v>
      </c>
      <c r="BO800" s="21"/>
      <c r="BP800" s="21"/>
      <c r="BQ800" s="44"/>
      <c r="BR800" s="21">
        <v>4264750</v>
      </c>
      <c r="BS800" s="44"/>
      <c r="BT800" s="21"/>
      <c r="BU800" s="44"/>
      <c r="BV800" s="21"/>
      <c r="BW800" s="44">
        <v>9900539</v>
      </c>
      <c r="BX800" s="21"/>
      <c r="BY800" s="21">
        <v>325132</v>
      </c>
      <c r="BZ800" s="21"/>
      <c r="CA800" s="44">
        <v>25924</v>
      </c>
      <c r="CB800" s="44"/>
      <c r="CC800" s="44">
        <v>156845</v>
      </c>
      <c r="CD800" s="44"/>
      <c r="CE800" s="44"/>
      <c r="CF800" s="44"/>
      <c r="CG800" s="44"/>
      <c r="CH800" s="44"/>
      <c r="CI800" s="21"/>
      <c r="CJ800" s="44"/>
      <c r="CK800" s="21">
        <v>6561</v>
      </c>
      <c r="CL800" s="44"/>
      <c r="CM800" s="44">
        <v>361352</v>
      </c>
      <c r="CN800" s="44">
        <v>3139</v>
      </c>
      <c r="CO800" s="44">
        <v>3687450</v>
      </c>
      <c r="CP800" s="44">
        <v>53321</v>
      </c>
      <c r="CQ800" s="21">
        <v>3510950</v>
      </c>
      <c r="CR800" s="44">
        <v>321900</v>
      </c>
      <c r="CS800" s="44">
        <v>2191602</v>
      </c>
      <c r="CT800" s="44">
        <v>138979</v>
      </c>
      <c r="CU800" s="44"/>
      <c r="CV800" s="44">
        <v>146308</v>
      </c>
      <c r="CW800" s="21"/>
      <c r="CX800" s="21"/>
      <c r="CY800" s="21"/>
      <c r="CZ800" s="21"/>
      <c r="DA800" s="21"/>
      <c r="DB800" s="21"/>
      <c r="DC800" s="21"/>
      <c r="DD800" s="21"/>
      <c r="DE800" s="44"/>
      <c r="DF800" s="21"/>
      <c r="DG800" s="44"/>
      <c r="DH800" s="21"/>
      <c r="DI800" s="44"/>
      <c r="DJ800" s="44"/>
      <c r="DK800" s="44"/>
      <c r="DL800" s="44"/>
      <c r="DM800" s="21"/>
      <c r="DN800" s="44"/>
      <c r="DO800" s="44"/>
      <c r="DP800" s="44"/>
      <c r="DQ800" s="44"/>
      <c r="DR800" s="44"/>
      <c r="DS800" s="44"/>
      <c r="DT800" s="44"/>
      <c r="DU800" s="44"/>
      <c r="DV800" s="44"/>
      <c r="DW800" s="44"/>
      <c r="DX800" s="44"/>
      <c r="DY800" s="44"/>
      <c r="DZ800" s="44"/>
      <c r="EA800" s="44"/>
      <c r="EB800" s="21"/>
      <c r="EC800" s="44">
        <v>17876650</v>
      </c>
      <c r="ED800" s="44"/>
      <c r="EE800" s="21">
        <v>713712</v>
      </c>
      <c r="EF800" s="44"/>
      <c r="EG800" s="21">
        <v>427216</v>
      </c>
      <c r="EH800" s="44"/>
      <c r="EI800" s="21">
        <v>4534398</v>
      </c>
      <c r="EJ800" s="44"/>
      <c r="EK800" s="44"/>
      <c r="EL800" s="21"/>
      <c r="EM800" s="44"/>
      <c r="EN800" s="44"/>
      <c r="EO800" s="44">
        <v>324980</v>
      </c>
      <c r="EP800" s="21"/>
      <c r="EQ800" s="21"/>
      <c r="ER800" s="21"/>
      <c r="ES800" s="21"/>
      <c r="ET800" s="44"/>
      <c r="EU800" s="21"/>
      <c r="EV800" s="44"/>
      <c r="EW800" s="21"/>
      <c r="EX800" s="44"/>
      <c r="EY800" s="44"/>
      <c r="EZ800" s="21"/>
      <c r="FA800" s="21"/>
      <c r="FB800" s="44"/>
      <c r="FC800" s="44"/>
      <c r="FD800" s="21"/>
      <c r="FE800" s="112"/>
      <c r="FF800" s="44"/>
      <c r="FG800" s="44">
        <v>20326259</v>
      </c>
      <c r="FH800" s="44">
        <v>5021453</v>
      </c>
      <c r="FI800" s="44">
        <v>15790408</v>
      </c>
      <c r="FJ800" s="44">
        <v>849408</v>
      </c>
      <c r="FK800" s="44">
        <v>15342035</v>
      </c>
      <c r="FL800" s="44"/>
      <c r="FM800" s="44"/>
      <c r="FN800" s="44"/>
      <c r="FO800" s="44">
        <v>1667007</v>
      </c>
      <c r="FP800" s="44"/>
      <c r="FQ800" s="44"/>
      <c r="FR800" s="44"/>
      <c r="FS800" s="44"/>
      <c r="FT800" s="44">
        <v>146057</v>
      </c>
      <c r="FU800" s="44">
        <v>1255</v>
      </c>
      <c r="FV800" s="21">
        <v>1023865</v>
      </c>
      <c r="FW800" s="44">
        <v>1031163</v>
      </c>
      <c r="FX800" s="44">
        <v>755521</v>
      </c>
      <c r="FY800" s="44">
        <v>180615</v>
      </c>
      <c r="FZ800" s="44">
        <v>635700</v>
      </c>
      <c r="GA800" s="44">
        <v>73199</v>
      </c>
      <c r="GB800" s="44"/>
      <c r="GC800" s="44">
        <v>165740</v>
      </c>
      <c r="GD800" s="44">
        <v>1526519</v>
      </c>
      <c r="GE800" s="44">
        <v>763187</v>
      </c>
      <c r="GF800" s="44">
        <v>366882</v>
      </c>
      <c r="GG800" s="44">
        <v>1970282</v>
      </c>
      <c r="GH800" s="44">
        <v>283484</v>
      </c>
      <c r="GI800" s="44">
        <v>452586</v>
      </c>
      <c r="GJ800" s="44">
        <v>269276</v>
      </c>
      <c r="GK800" s="44">
        <v>12040500</v>
      </c>
      <c r="GL800" s="44">
        <v>417569</v>
      </c>
      <c r="GM800" s="44">
        <v>1295433</v>
      </c>
      <c r="GN800" s="44">
        <v>247913</v>
      </c>
      <c r="GO800" s="44">
        <v>42978</v>
      </c>
      <c r="GP800" s="44"/>
      <c r="GQ800" s="44">
        <v>40753</v>
      </c>
      <c r="GR800" s="44">
        <v>398601</v>
      </c>
      <c r="GS800" s="44">
        <v>11672892</v>
      </c>
      <c r="GT800" s="44"/>
      <c r="GU800" s="21">
        <v>828237</v>
      </c>
      <c r="GV800" s="44">
        <v>1881229</v>
      </c>
      <c r="GW800" s="44">
        <v>200000</v>
      </c>
      <c r="GX800" s="44">
        <v>230000</v>
      </c>
      <c r="GY800" s="44">
        <v>14812358</v>
      </c>
      <c r="GZ800" s="44">
        <v>9812128</v>
      </c>
      <c r="HA800" s="44"/>
      <c r="HB800" s="44"/>
      <c r="HC800" s="44">
        <v>5000230</v>
      </c>
      <c r="HD800" s="44">
        <v>14812358</v>
      </c>
      <c r="HE800" s="21">
        <v>5020659</v>
      </c>
      <c r="HF800" s="21"/>
      <c r="HG800" s="21"/>
      <c r="HH800" s="21"/>
      <c r="HI800" s="21">
        <v>0</v>
      </c>
      <c r="HJ800" s="44"/>
      <c r="HK800" s="21">
        <v>1386316</v>
      </c>
      <c r="HL800" s="21">
        <v>813492</v>
      </c>
      <c r="HM800" s="21">
        <v>2199808</v>
      </c>
      <c r="HN800" s="21">
        <v>-1371571</v>
      </c>
      <c r="HO800" s="21"/>
      <c r="HP800" s="44"/>
      <c r="HQ800" s="47"/>
      <c r="HR800" s="47"/>
      <c r="HS800" s="47"/>
      <c r="HT800" s="47" t="s">
        <v>1759</v>
      </c>
      <c r="HU800" s="47">
        <v>0</v>
      </c>
      <c r="HV800" s="47">
        <v>1335</v>
      </c>
      <c r="HW800" s="47">
        <v>0</v>
      </c>
      <c r="HX800" s="47">
        <v>33584</v>
      </c>
      <c r="HY800" s="47">
        <v>108758</v>
      </c>
      <c r="HZ800" s="47">
        <v>207597</v>
      </c>
      <c r="IA800" s="47">
        <v>0</v>
      </c>
      <c r="IB800" s="47">
        <v>0</v>
      </c>
      <c r="IC800" s="47">
        <v>0</v>
      </c>
      <c r="ID800">
        <v>53708</v>
      </c>
      <c r="IE800" s="47">
        <v>14779</v>
      </c>
      <c r="IF800">
        <v>30679</v>
      </c>
      <c r="IG800" s="47">
        <v>12087</v>
      </c>
      <c r="IH800" s="47">
        <v>39821</v>
      </c>
      <c r="II800">
        <v>6880</v>
      </c>
      <c r="IJ800">
        <v>13737</v>
      </c>
      <c r="IK800">
        <v>3591</v>
      </c>
      <c r="IL800">
        <v>31308</v>
      </c>
      <c r="IM800">
        <v>557864</v>
      </c>
      <c r="IN800">
        <v>0</v>
      </c>
      <c r="IO800">
        <v>0</v>
      </c>
      <c r="IP800">
        <v>0</v>
      </c>
      <c r="IQ800">
        <v>0</v>
      </c>
      <c r="IR800">
        <v>0</v>
      </c>
      <c r="IS800">
        <v>0</v>
      </c>
      <c r="IT800">
        <v>0</v>
      </c>
      <c r="IU800">
        <v>176621</v>
      </c>
      <c r="IV800">
        <v>0</v>
      </c>
      <c r="IW800">
        <v>1768697</v>
      </c>
      <c r="IX800">
        <v>5314074</v>
      </c>
      <c r="IY800">
        <v>5368042</v>
      </c>
      <c r="IZ800">
        <v>0</v>
      </c>
      <c r="JA800">
        <v>0</v>
      </c>
      <c r="JB800">
        <v>0</v>
      </c>
      <c r="JC800">
        <v>2352361</v>
      </c>
      <c r="JD800">
        <v>364726</v>
      </c>
      <c r="JE800">
        <v>544989</v>
      </c>
      <c r="JF800">
        <v>219200</v>
      </c>
      <c r="JG800">
        <v>816659</v>
      </c>
      <c r="JH800">
        <v>202510</v>
      </c>
      <c r="JI800">
        <v>280982</v>
      </c>
      <c r="JJ800">
        <v>204104</v>
      </c>
      <c r="JK800">
        <v>2713294</v>
      </c>
      <c r="JL800">
        <v>20326259</v>
      </c>
      <c r="JM800">
        <v>0</v>
      </c>
      <c r="JN800">
        <v>0</v>
      </c>
      <c r="JO800">
        <v>0</v>
      </c>
      <c r="JP800">
        <v>0</v>
      </c>
      <c r="JQ800">
        <v>0</v>
      </c>
      <c r="JR800">
        <v>0</v>
      </c>
      <c r="JS800">
        <v>0</v>
      </c>
      <c r="JT800"/>
      <c r="JU800"/>
      <c r="JV800"/>
      <c r="JW800"/>
      <c r="JX800"/>
      <c r="JY800">
        <v>53708</v>
      </c>
      <c r="JZ800"/>
      <c r="KA800"/>
      <c r="KB800"/>
      <c r="KC800"/>
      <c r="KD800"/>
      <c r="KE800">
        <v>2352361</v>
      </c>
      <c r="KF800">
        <v>328</v>
      </c>
      <c r="KG800">
        <v>583</v>
      </c>
      <c r="KH800">
        <v>175</v>
      </c>
      <c r="KI800">
        <v>238</v>
      </c>
      <c r="KJ800">
        <v>439</v>
      </c>
      <c r="KK800">
        <v>123</v>
      </c>
      <c r="KL800">
        <v>121</v>
      </c>
      <c r="KM800">
        <v>214</v>
      </c>
      <c r="KN800">
        <v>70</v>
      </c>
      <c r="KO800">
        <v>1</v>
      </c>
      <c r="KP800">
        <v>0</v>
      </c>
      <c r="KQ800">
        <v>0</v>
      </c>
      <c r="KR800">
        <v>0</v>
      </c>
      <c r="KS800">
        <v>0</v>
      </c>
      <c r="KT800">
        <v>1</v>
      </c>
      <c r="KU800">
        <v>1</v>
      </c>
      <c r="KV800">
        <v>0</v>
      </c>
      <c r="KW800">
        <v>0</v>
      </c>
      <c r="KX800">
        <v>0</v>
      </c>
      <c r="KY800">
        <v>1</v>
      </c>
      <c r="KZ800">
        <v>0</v>
      </c>
      <c r="LA800">
        <v>0</v>
      </c>
      <c r="LB800">
        <v>0</v>
      </c>
      <c r="LC800">
        <v>0</v>
      </c>
      <c r="LD800">
        <v>1</v>
      </c>
      <c r="LE800">
        <v>0</v>
      </c>
      <c r="LF800">
        <v>0</v>
      </c>
      <c r="LG800">
        <v>0</v>
      </c>
      <c r="LH800">
        <v>0</v>
      </c>
    </row>
    <row r="801" spans="1:320" s="34" customFormat="1" ht="15" customHeight="1" x14ac:dyDescent="0.25">
      <c r="A801" s="45">
        <v>206370718</v>
      </c>
      <c r="B801" s="45" t="s">
        <v>1453</v>
      </c>
      <c r="C801" s="46">
        <v>45200</v>
      </c>
      <c r="D801" s="46">
        <v>45565</v>
      </c>
      <c r="E801" s="47">
        <v>366</v>
      </c>
      <c r="F801" s="45" t="s">
        <v>883</v>
      </c>
      <c r="G801" s="45" t="s">
        <v>884</v>
      </c>
      <c r="H801" s="45" t="s">
        <v>1454</v>
      </c>
      <c r="I801" s="45" t="s">
        <v>886</v>
      </c>
      <c r="J801" s="45" t="s">
        <v>887</v>
      </c>
      <c r="K801" s="45" t="s">
        <v>1455</v>
      </c>
      <c r="L801" s="45" t="s">
        <v>6117</v>
      </c>
      <c r="M801" s="45" t="s">
        <v>1456</v>
      </c>
      <c r="N801" s="45" t="s">
        <v>1457</v>
      </c>
      <c r="O801" s="45" t="s">
        <v>1458</v>
      </c>
      <c r="P801" s="45" t="s">
        <v>6120</v>
      </c>
      <c r="Q801" s="45" t="s">
        <v>1459</v>
      </c>
      <c r="R801" t="s">
        <v>1460</v>
      </c>
      <c r="S801" s="45" t="s">
        <v>884</v>
      </c>
      <c r="T801"/>
      <c r="U801" s="47">
        <v>60</v>
      </c>
      <c r="V801" s="47">
        <v>60</v>
      </c>
      <c r="W801" s="47" t="s">
        <v>894</v>
      </c>
      <c r="X801" s="47">
        <v>21960</v>
      </c>
      <c r="Y801" s="47">
        <v>20478</v>
      </c>
      <c r="Z801" s="48">
        <v>93.25</v>
      </c>
      <c r="AA801" s="44">
        <v>11</v>
      </c>
      <c r="AB801" s="44">
        <v>13</v>
      </c>
      <c r="AC801" s="44"/>
      <c r="AD801" s="44"/>
      <c r="AE801" s="44">
        <v>1629</v>
      </c>
      <c r="AF801" s="44">
        <v>18649</v>
      </c>
      <c r="AG801" s="44"/>
      <c r="AH801" s="47"/>
      <c r="AI801" s="47"/>
      <c r="AJ801">
        <v>200</v>
      </c>
      <c r="AK801" t="s">
        <v>895</v>
      </c>
      <c r="AL801">
        <v>20478</v>
      </c>
      <c r="AM801"/>
      <c r="AN801"/>
      <c r="AO801"/>
      <c r="AP801"/>
      <c r="AQ801"/>
      <c r="AR801" s="44"/>
      <c r="AS801" s="44"/>
      <c r="AT801" s="44"/>
      <c r="AU801" s="44">
        <v>8191200</v>
      </c>
      <c r="AV801" s="44"/>
      <c r="AW801" s="44">
        <v>1925293</v>
      </c>
      <c r="AX801" s="44"/>
      <c r="AY801" s="44">
        <v>6265907</v>
      </c>
      <c r="AZ801" s="21">
        <v>5867551</v>
      </c>
      <c r="BA801" s="21">
        <v>398356</v>
      </c>
      <c r="BB801" s="44">
        <v>-50985</v>
      </c>
      <c r="BC801" s="44"/>
      <c r="BD801" s="44"/>
      <c r="BE801" s="44">
        <v>347371</v>
      </c>
      <c r="BF801" s="44"/>
      <c r="BG801" s="44"/>
      <c r="BH801" s="44">
        <v>651600</v>
      </c>
      <c r="BI801" s="21">
        <v>7459600</v>
      </c>
      <c r="BJ801" s="21"/>
      <c r="BK801" s="21"/>
      <c r="BL801" s="21"/>
      <c r="BM801" s="21">
        <v>80000</v>
      </c>
      <c r="BN801" s="21">
        <v>8191200</v>
      </c>
      <c r="BO801" s="21"/>
      <c r="BP801" s="21"/>
      <c r="BQ801" s="44"/>
      <c r="BR801" s="21"/>
      <c r="BS801" s="44"/>
      <c r="BT801" s="21"/>
      <c r="BU801" s="44"/>
      <c r="BV801" s="21"/>
      <c r="BW801" s="44"/>
      <c r="BX801" s="21"/>
      <c r="BY801" s="21"/>
      <c r="BZ801" s="21"/>
      <c r="CA801" s="44"/>
      <c r="CB801" s="44"/>
      <c r="CC801" s="44"/>
      <c r="CD801" s="44"/>
      <c r="CE801" s="44"/>
      <c r="CF801" s="44"/>
      <c r="CG801" s="44"/>
      <c r="CH801" s="44"/>
      <c r="CI801" s="21"/>
      <c r="CJ801" s="44"/>
      <c r="CK801" s="21"/>
      <c r="CL801" s="44"/>
      <c r="CM801" s="44">
        <v>0</v>
      </c>
      <c r="CN801" s="44">
        <v>0</v>
      </c>
      <c r="CO801" s="44">
        <v>0</v>
      </c>
      <c r="CP801" s="44">
        <v>0</v>
      </c>
      <c r="CQ801" s="21">
        <v>0</v>
      </c>
      <c r="CR801" s="44">
        <v>0</v>
      </c>
      <c r="CS801" s="44">
        <v>0</v>
      </c>
      <c r="CT801" s="44">
        <v>0</v>
      </c>
      <c r="CU801" s="44"/>
      <c r="CV801" s="44">
        <v>0</v>
      </c>
      <c r="CW801" s="21"/>
      <c r="CX801" s="21"/>
      <c r="CY801" s="21"/>
      <c r="CZ801" s="21"/>
      <c r="DA801" s="21"/>
      <c r="DB801" s="21"/>
      <c r="DC801" s="21"/>
      <c r="DD801" s="21"/>
      <c r="DE801" s="44"/>
      <c r="DF801" s="21"/>
      <c r="DG801" s="44"/>
      <c r="DH801" s="21"/>
      <c r="DI801" s="44"/>
      <c r="DJ801" s="44"/>
      <c r="DK801" s="44"/>
      <c r="DL801" s="44"/>
      <c r="DM801" s="21">
        <v>-168</v>
      </c>
      <c r="DN801" s="44"/>
      <c r="DO801" s="44"/>
      <c r="DP801" s="44"/>
      <c r="DQ801" s="44"/>
      <c r="DR801" s="44"/>
      <c r="DS801" s="44"/>
      <c r="DT801" s="44"/>
      <c r="DU801" s="44"/>
      <c r="DV801" s="44"/>
      <c r="DW801" s="44"/>
      <c r="DX801" s="44"/>
      <c r="DY801" s="44"/>
      <c r="DZ801" s="44"/>
      <c r="EA801" s="44"/>
      <c r="EB801" s="21"/>
      <c r="EC801" s="44"/>
      <c r="ED801" s="44"/>
      <c r="EE801" s="21"/>
      <c r="EF801" s="44"/>
      <c r="EG801" s="21">
        <v>1896608</v>
      </c>
      <c r="EH801" s="44"/>
      <c r="EI801" s="21"/>
      <c r="EJ801" s="44"/>
      <c r="EK801" s="44"/>
      <c r="EL801" s="21"/>
      <c r="EM801" s="44"/>
      <c r="EN801" s="44"/>
      <c r="EO801" s="44">
        <v>28853</v>
      </c>
      <c r="EP801" s="21"/>
      <c r="EQ801" s="21"/>
      <c r="ER801" s="21"/>
      <c r="ES801" s="21"/>
      <c r="ET801" s="44"/>
      <c r="EU801" s="21"/>
      <c r="EV801" s="44"/>
      <c r="EW801" s="21"/>
      <c r="EX801" s="44"/>
      <c r="EY801" s="44"/>
      <c r="EZ801" s="21"/>
      <c r="FA801" s="21"/>
      <c r="FB801" s="44"/>
      <c r="FC801" s="44"/>
      <c r="FD801" s="21"/>
      <c r="FE801" s="112"/>
      <c r="FF801" s="44"/>
      <c r="FG801" s="44">
        <v>3479206</v>
      </c>
      <c r="FH801" s="44">
        <v>793432</v>
      </c>
      <c r="FI801" s="44">
        <v>1594913</v>
      </c>
      <c r="FJ801" s="44">
        <v>105190</v>
      </c>
      <c r="FK801" s="44">
        <v>2835034</v>
      </c>
      <c r="FL801" s="44"/>
      <c r="FM801" s="44"/>
      <c r="FN801" s="44"/>
      <c r="FO801" s="44"/>
      <c r="FP801" s="44"/>
      <c r="FQ801" s="44"/>
      <c r="FR801" s="44"/>
      <c r="FS801" s="44"/>
      <c r="FT801" s="44"/>
      <c r="FU801" s="44"/>
      <c r="FV801" s="21">
        <v>128</v>
      </c>
      <c r="FW801" s="44"/>
      <c r="FX801" s="44"/>
      <c r="FY801" s="44"/>
      <c r="FZ801" s="44">
        <v>7765</v>
      </c>
      <c r="GA801" s="44"/>
      <c r="GB801" s="44"/>
      <c r="GC801" s="44">
        <v>8089</v>
      </c>
      <c r="GD801" s="44">
        <v>471794</v>
      </c>
      <c r="GE801" s="44">
        <v>139274</v>
      </c>
      <c r="GF801" s="44">
        <v>55440</v>
      </c>
      <c r="GG801" s="44">
        <v>617244</v>
      </c>
      <c r="GH801" s="44">
        <v>92528</v>
      </c>
      <c r="GI801" s="44">
        <v>168439</v>
      </c>
      <c r="GJ801" s="44">
        <v>91653</v>
      </c>
      <c r="GK801" s="44">
        <v>1200228</v>
      </c>
      <c r="GL801" s="44"/>
      <c r="GM801" s="44">
        <v>600</v>
      </c>
      <c r="GN801" s="44">
        <v>47326</v>
      </c>
      <c r="GO801" s="44">
        <v>31427</v>
      </c>
      <c r="GP801" s="44"/>
      <c r="GQ801" s="44">
        <v>100582</v>
      </c>
      <c r="GR801" s="44"/>
      <c r="GS801" s="44">
        <v>1595291</v>
      </c>
      <c r="GT801" s="44"/>
      <c r="GU801" s="21">
        <v>24713</v>
      </c>
      <c r="GV801" s="44"/>
      <c r="GW801" s="44"/>
      <c r="GX801" s="44"/>
      <c r="GY801" s="44">
        <v>1620004</v>
      </c>
      <c r="GZ801" s="44">
        <v>1176919</v>
      </c>
      <c r="HA801" s="44"/>
      <c r="HB801" s="44"/>
      <c r="HC801" s="44">
        <v>443085</v>
      </c>
      <c r="HD801" s="44">
        <v>1620004</v>
      </c>
      <c r="HE801" s="21">
        <v>6473</v>
      </c>
      <c r="HF801" s="21"/>
      <c r="HG801" s="21"/>
      <c r="HH801" s="21"/>
      <c r="HI801" s="21">
        <v>0</v>
      </c>
      <c r="HJ801" s="44"/>
      <c r="HK801" s="21">
        <v>39088</v>
      </c>
      <c r="HL801" s="21">
        <v>413269</v>
      </c>
      <c r="HM801" s="21">
        <v>452357</v>
      </c>
      <c r="HN801" s="21">
        <v>-427644</v>
      </c>
      <c r="HO801" s="21"/>
      <c r="HP801" s="44"/>
      <c r="HQ801" s="47"/>
      <c r="HR801" s="47"/>
      <c r="HS801" s="47"/>
      <c r="HT801" s="47" t="s">
        <v>2836</v>
      </c>
      <c r="HU801" s="47">
        <v>-35307.57</v>
      </c>
      <c r="HV801" s="47">
        <v>1867</v>
      </c>
      <c r="HW801" s="47">
        <v>0</v>
      </c>
      <c r="HX801" s="47">
        <v>2850</v>
      </c>
      <c r="HY801" s="47">
        <v>15331</v>
      </c>
      <c r="HZ801" s="47">
        <v>61317</v>
      </c>
      <c r="IA801" s="47">
        <v>0</v>
      </c>
      <c r="IB801" s="47">
        <v>0</v>
      </c>
      <c r="IC801" s="47">
        <v>1984</v>
      </c>
      <c r="ID801">
        <v>2</v>
      </c>
      <c r="IE801" s="47">
        <v>8719</v>
      </c>
      <c r="IF801">
        <v>6973</v>
      </c>
      <c r="IG801" s="47">
        <v>1923</v>
      </c>
      <c r="IH801" s="47">
        <v>16880</v>
      </c>
      <c r="II801">
        <v>3452</v>
      </c>
      <c r="IJ801">
        <v>7733</v>
      </c>
      <c r="IK801">
        <v>1723</v>
      </c>
      <c r="IL801">
        <v>8282</v>
      </c>
      <c r="IM801">
        <v>139036</v>
      </c>
      <c r="IN801">
        <v>0</v>
      </c>
      <c r="IO801">
        <v>0</v>
      </c>
      <c r="IP801">
        <v>119</v>
      </c>
      <c r="IQ801">
        <v>29</v>
      </c>
      <c r="IR801">
        <v>0</v>
      </c>
      <c r="IS801">
        <v>0</v>
      </c>
      <c r="IT801">
        <v>148</v>
      </c>
      <c r="IU801">
        <v>112223</v>
      </c>
      <c r="IV801">
        <v>0</v>
      </c>
      <c r="IW801">
        <v>157432</v>
      </c>
      <c r="IX801">
        <v>637376</v>
      </c>
      <c r="IY801">
        <v>1296457</v>
      </c>
      <c r="IZ801">
        <v>0</v>
      </c>
      <c r="JA801">
        <v>0</v>
      </c>
      <c r="JB801">
        <v>39958</v>
      </c>
      <c r="JC801">
        <v>110</v>
      </c>
      <c r="JD801">
        <v>169607</v>
      </c>
      <c r="JE801">
        <v>114289</v>
      </c>
      <c r="JF801">
        <v>37384</v>
      </c>
      <c r="JG801">
        <v>320399</v>
      </c>
      <c r="JH801">
        <v>74922</v>
      </c>
      <c r="JI801">
        <v>132911</v>
      </c>
      <c r="JJ801">
        <v>74358</v>
      </c>
      <c r="JK801">
        <v>311780</v>
      </c>
      <c r="JL801">
        <v>3479206</v>
      </c>
      <c r="JM801">
        <v>0</v>
      </c>
      <c r="JN801">
        <v>0</v>
      </c>
      <c r="JO801">
        <v>5341</v>
      </c>
      <c r="JP801">
        <v>725</v>
      </c>
      <c r="JQ801">
        <v>0</v>
      </c>
      <c r="JR801">
        <v>0</v>
      </c>
      <c r="JS801">
        <v>6066</v>
      </c>
      <c r="JT801"/>
      <c r="JU801"/>
      <c r="JV801"/>
      <c r="JW801"/>
      <c r="JX801"/>
      <c r="JY801">
        <v>2</v>
      </c>
      <c r="JZ801"/>
      <c r="KA801"/>
      <c r="KB801"/>
      <c r="KC801"/>
      <c r="KD801"/>
      <c r="KE801">
        <v>110</v>
      </c>
      <c r="KF801">
        <v>76</v>
      </c>
      <c r="KG801">
        <v>111</v>
      </c>
      <c r="KH801">
        <v>55</v>
      </c>
      <c r="KI801">
        <v>45</v>
      </c>
      <c r="KJ801">
        <v>70</v>
      </c>
      <c r="KK801">
        <v>32</v>
      </c>
      <c r="KL801">
        <v>33</v>
      </c>
      <c r="KM801">
        <v>46</v>
      </c>
      <c r="KN801">
        <v>23</v>
      </c>
      <c r="KO801">
        <v>1</v>
      </c>
      <c r="KP801">
        <v>0</v>
      </c>
      <c r="KQ801">
        <v>0</v>
      </c>
      <c r="KR801">
        <v>0</v>
      </c>
      <c r="KS801">
        <v>1</v>
      </c>
      <c r="KT801">
        <v>0</v>
      </c>
      <c r="KU801">
        <v>1</v>
      </c>
      <c r="KV801">
        <v>0</v>
      </c>
      <c r="KW801">
        <v>0</v>
      </c>
      <c r="KX801">
        <v>0</v>
      </c>
      <c r="KY801">
        <v>0</v>
      </c>
      <c r="KZ801">
        <v>0</v>
      </c>
      <c r="LA801">
        <v>0</v>
      </c>
      <c r="LB801">
        <v>0</v>
      </c>
      <c r="LC801">
        <v>0</v>
      </c>
      <c r="LD801">
        <v>1</v>
      </c>
      <c r="LE801">
        <v>0</v>
      </c>
      <c r="LF801">
        <v>0</v>
      </c>
      <c r="LG801">
        <v>0</v>
      </c>
      <c r="LH801">
        <v>0</v>
      </c>
    </row>
    <row r="802" spans="1:320" s="34" customFormat="1" ht="15" customHeight="1" x14ac:dyDescent="0.25">
      <c r="A802" s="45">
        <v>206370719</v>
      </c>
      <c r="B802" s="45" t="s">
        <v>6179</v>
      </c>
      <c r="C802" s="46">
        <v>45292</v>
      </c>
      <c r="D802" s="46">
        <v>45657</v>
      </c>
      <c r="E802" s="47">
        <v>366</v>
      </c>
      <c r="F802" s="45" t="s">
        <v>883</v>
      </c>
      <c r="G802" s="45" t="s">
        <v>884</v>
      </c>
      <c r="H802" s="45" t="s">
        <v>1454</v>
      </c>
      <c r="I802" s="45" t="s">
        <v>886</v>
      </c>
      <c r="J802" s="45" t="s">
        <v>887</v>
      </c>
      <c r="K802" s="45" t="s">
        <v>1455</v>
      </c>
      <c r="L802" s="45" t="s">
        <v>6052</v>
      </c>
      <c r="M802" s="45" t="s">
        <v>6180</v>
      </c>
      <c r="N802" s="45" t="s">
        <v>6181</v>
      </c>
      <c r="O802" s="45" t="s">
        <v>1479</v>
      </c>
      <c r="P802" s="45" t="s">
        <v>6107</v>
      </c>
      <c r="Q802" s="45" t="s">
        <v>6182</v>
      </c>
      <c r="R802" t="s">
        <v>6183</v>
      </c>
      <c r="S802" s="45" t="s">
        <v>893</v>
      </c>
      <c r="T802"/>
      <c r="U802" s="47">
        <v>194</v>
      </c>
      <c r="V802" s="47">
        <v>194</v>
      </c>
      <c r="W802" s="47" t="s">
        <v>913</v>
      </c>
      <c r="X802" s="47">
        <v>71004</v>
      </c>
      <c r="Y802" s="47">
        <v>65694</v>
      </c>
      <c r="Z802" s="48">
        <v>214.32</v>
      </c>
      <c r="AA802" s="44">
        <v>667</v>
      </c>
      <c r="AB802" s="44">
        <v>644</v>
      </c>
      <c r="AC802" s="44">
        <v>12520</v>
      </c>
      <c r="AD802" s="44">
        <v>7153</v>
      </c>
      <c r="AE802" s="44">
        <v>3433</v>
      </c>
      <c r="AF802" s="44">
        <v>40491</v>
      </c>
      <c r="AG802" s="44">
        <v>117</v>
      </c>
      <c r="AH802" s="47"/>
      <c r="AI802" s="47">
        <v>258</v>
      </c>
      <c r="AJ802">
        <v>1722</v>
      </c>
      <c r="AK802" t="s">
        <v>895</v>
      </c>
      <c r="AL802">
        <v>65694</v>
      </c>
      <c r="AM802"/>
      <c r="AN802"/>
      <c r="AO802"/>
      <c r="AP802"/>
      <c r="AQ802"/>
      <c r="AR802" s="44"/>
      <c r="AS802" s="44"/>
      <c r="AT802" s="44"/>
      <c r="AU802" s="44">
        <v>36337388</v>
      </c>
      <c r="AV802" s="44">
        <v>11659713</v>
      </c>
      <c r="AW802" s="44">
        <v>16634993</v>
      </c>
      <c r="AX802" s="44">
        <v>2994</v>
      </c>
      <c r="AY802" s="44">
        <v>31365102</v>
      </c>
      <c r="AZ802" s="21">
        <v>29974394</v>
      </c>
      <c r="BA802" s="21">
        <v>1390708</v>
      </c>
      <c r="BB802" s="44"/>
      <c r="BC802" s="44"/>
      <c r="BD802" s="44"/>
      <c r="BE802" s="44">
        <v>1390708</v>
      </c>
      <c r="BF802" s="44">
        <v>15650000</v>
      </c>
      <c r="BG802" s="44">
        <v>8941250</v>
      </c>
      <c r="BH802" s="44">
        <v>882350</v>
      </c>
      <c r="BI802" s="21">
        <v>10291273</v>
      </c>
      <c r="BJ802" s="21">
        <v>82250</v>
      </c>
      <c r="BK802" s="21"/>
      <c r="BL802" s="21">
        <v>69615</v>
      </c>
      <c r="BM802" s="21">
        <v>420650</v>
      </c>
      <c r="BN802" s="21">
        <v>36337388</v>
      </c>
      <c r="BO802" s="21"/>
      <c r="BP802" s="21"/>
      <c r="BQ802" s="44"/>
      <c r="BR802" s="21"/>
      <c r="BS802" s="44"/>
      <c r="BT802" s="21"/>
      <c r="BU802" s="44"/>
      <c r="BV802" s="21"/>
      <c r="BW802" s="44">
        <v>8373238</v>
      </c>
      <c r="BX802" s="21"/>
      <c r="BY802" s="21">
        <v>3202337</v>
      </c>
      <c r="BZ802" s="21"/>
      <c r="CA802" s="44">
        <v>2050</v>
      </c>
      <c r="CB802" s="44"/>
      <c r="CC802" s="44">
        <v>30633</v>
      </c>
      <c r="CD802" s="44"/>
      <c r="CE802" s="44">
        <v>48880</v>
      </c>
      <c r="CF802" s="44"/>
      <c r="CG802" s="44"/>
      <c r="CH802" s="44"/>
      <c r="CI802" s="21">
        <v>2575</v>
      </c>
      <c r="CJ802" s="44"/>
      <c r="CK802" s="21"/>
      <c r="CL802" s="44"/>
      <c r="CM802" s="44">
        <v>1152750</v>
      </c>
      <c r="CN802" s="44">
        <v>0</v>
      </c>
      <c r="CO802" s="44">
        <v>5233800</v>
      </c>
      <c r="CP802" s="44">
        <v>0</v>
      </c>
      <c r="CQ802" s="21">
        <v>3488600</v>
      </c>
      <c r="CR802" s="44">
        <v>500463</v>
      </c>
      <c r="CS802" s="44">
        <v>887456</v>
      </c>
      <c r="CT802" s="44">
        <v>218468</v>
      </c>
      <c r="CU802" s="44"/>
      <c r="CV802" s="44">
        <v>178176</v>
      </c>
      <c r="CW802" s="21"/>
      <c r="CX802" s="21"/>
      <c r="CY802" s="21"/>
      <c r="CZ802" s="21"/>
      <c r="DA802" s="21"/>
      <c r="DB802" s="21"/>
      <c r="DC802" s="21"/>
      <c r="DD802" s="21"/>
      <c r="DE802" s="44"/>
      <c r="DF802" s="21"/>
      <c r="DG802" s="44"/>
      <c r="DH802" s="21"/>
      <c r="DI802" s="44"/>
      <c r="DJ802" s="44"/>
      <c r="DK802" s="44"/>
      <c r="DL802" s="44"/>
      <c r="DM802" s="21"/>
      <c r="DN802" s="44"/>
      <c r="DO802" s="44"/>
      <c r="DP802" s="44"/>
      <c r="DQ802" s="44"/>
      <c r="DR802" s="44"/>
      <c r="DS802" s="44"/>
      <c r="DT802" s="44"/>
      <c r="DU802" s="44"/>
      <c r="DV802" s="44"/>
      <c r="DW802" s="44"/>
      <c r="DX802" s="44"/>
      <c r="DY802" s="44"/>
      <c r="DZ802" s="44"/>
      <c r="EA802" s="44"/>
      <c r="EB802" s="21"/>
      <c r="EC802" s="44">
        <v>10741034</v>
      </c>
      <c r="ED802" s="44"/>
      <c r="EE802" s="21">
        <v>7821773</v>
      </c>
      <c r="EF802" s="44"/>
      <c r="EG802" s="21">
        <v>-961775</v>
      </c>
      <c r="EH802" s="44"/>
      <c r="EI802" s="21">
        <v>-952484</v>
      </c>
      <c r="EJ802" s="44"/>
      <c r="EK802" s="44">
        <v>30083</v>
      </c>
      <c r="EL802" s="21"/>
      <c r="EM802" s="44"/>
      <c r="EN802" s="44"/>
      <c r="EO802" s="44">
        <v>-43638</v>
      </c>
      <c r="EP802" s="21"/>
      <c r="EQ802" s="21"/>
      <c r="ER802" s="21"/>
      <c r="ES802" s="21"/>
      <c r="ET802" s="44"/>
      <c r="EU802" s="21"/>
      <c r="EV802" s="44"/>
      <c r="EW802" s="21"/>
      <c r="EX802" s="44"/>
      <c r="EY802" s="44"/>
      <c r="EZ802" s="21"/>
      <c r="FA802" s="21"/>
      <c r="FB802" s="44"/>
      <c r="FC802" s="44"/>
      <c r="FD802" s="21"/>
      <c r="FE802" s="112"/>
      <c r="FF802" s="44"/>
      <c r="FG802" s="44">
        <v>15245653</v>
      </c>
      <c r="FH802" s="44">
        <v>3509937</v>
      </c>
      <c r="FI802" s="44">
        <v>11218804</v>
      </c>
      <c r="FJ802" s="44">
        <v>339110</v>
      </c>
      <c r="FK802" s="44">
        <v>11802277</v>
      </c>
      <c r="FL802" s="44"/>
      <c r="FM802" s="44"/>
      <c r="FN802" s="44"/>
      <c r="FO802" s="44"/>
      <c r="FP802" s="44"/>
      <c r="FQ802" s="44"/>
      <c r="FR802" s="44"/>
      <c r="FS802" s="44"/>
      <c r="FT802" s="44">
        <v>111861</v>
      </c>
      <c r="FU802" s="44"/>
      <c r="FV802" s="21">
        <v>1502511</v>
      </c>
      <c r="FW802" s="44">
        <v>239558</v>
      </c>
      <c r="FX802" s="44">
        <v>842170</v>
      </c>
      <c r="FY802" s="44">
        <v>209576</v>
      </c>
      <c r="FZ802" s="44">
        <v>498191</v>
      </c>
      <c r="GA802" s="44">
        <v>107260</v>
      </c>
      <c r="GB802" s="44"/>
      <c r="GC802" s="44">
        <v>410757</v>
      </c>
      <c r="GD802" s="44">
        <v>1116502</v>
      </c>
      <c r="GE802" s="44">
        <v>1097286</v>
      </c>
      <c r="GF802" s="44">
        <v>263374</v>
      </c>
      <c r="GG802" s="44">
        <v>1811159</v>
      </c>
      <c r="GH802" s="44">
        <v>204493</v>
      </c>
      <c r="GI802" s="44">
        <v>343885</v>
      </c>
      <c r="GJ802" s="44">
        <v>126652</v>
      </c>
      <c r="GK802" s="44">
        <v>7137302</v>
      </c>
      <c r="GL802" s="44">
        <v>79952</v>
      </c>
      <c r="GM802" s="44">
        <v>1444891</v>
      </c>
      <c r="GN802" s="44">
        <v>45580</v>
      </c>
      <c r="GO802" s="44">
        <v>33217</v>
      </c>
      <c r="GP802" s="44"/>
      <c r="GQ802" s="44">
        <v>26441</v>
      </c>
      <c r="GR802" s="44">
        <v>519499</v>
      </c>
      <c r="GS802" s="44">
        <v>33019819</v>
      </c>
      <c r="GT802" s="44"/>
      <c r="GU802" s="21">
        <v>346340</v>
      </c>
      <c r="GV802" s="44">
        <v>901351</v>
      </c>
      <c r="GW802" s="44">
        <v>1466956</v>
      </c>
      <c r="GX802" s="44"/>
      <c r="GY802" s="44">
        <v>35734466</v>
      </c>
      <c r="GZ802" s="44">
        <v>6458861</v>
      </c>
      <c r="HA802" s="44"/>
      <c r="HB802" s="44"/>
      <c r="HC802" s="44">
        <v>29275605</v>
      </c>
      <c r="HD802" s="44">
        <v>35734466</v>
      </c>
      <c r="HE802" s="21">
        <v>28849823</v>
      </c>
      <c r="HF802" s="21"/>
      <c r="HG802" s="21"/>
      <c r="HH802" s="21"/>
      <c r="HI802" s="21">
        <v>0</v>
      </c>
      <c r="HJ802" s="44"/>
      <c r="HK802" s="21">
        <v>1333013</v>
      </c>
      <c r="HL802" s="21">
        <v>1756043</v>
      </c>
      <c r="HM802" s="21">
        <v>3089056</v>
      </c>
      <c r="HN802" s="21">
        <v>-2742716</v>
      </c>
      <c r="HO802" s="21"/>
      <c r="HP802" s="44"/>
      <c r="HQ802" s="47"/>
      <c r="HR802" s="47"/>
      <c r="HS802" s="47"/>
      <c r="HT802" s="47" t="s">
        <v>1759</v>
      </c>
      <c r="HU802" s="47">
        <v>0</v>
      </c>
      <c r="HV802" s="47">
        <v>2000</v>
      </c>
      <c r="HW802" s="47">
        <v>0</v>
      </c>
      <c r="HX802" s="47">
        <v>27846</v>
      </c>
      <c r="HY802" s="47">
        <v>60145</v>
      </c>
      <c r="HZ802" s="47">
        <v>166193</v>
      </c>
      <c r="IA802" s="47">
        <v>0</v>
      </c>
      <c r="IB802" s="47">
        <v>0</v>
      </c>
      <c r="IC802" s="47">
        <v>0</v>
      </c>
      <c r="ID802">
        <v>42015</v>
      </c>
      <c r="IE802" s="47">
        <v>15221</v>
      </c>
      <c r="IF802">
        <v>33923</v>
      </c>
      <c r="IG802" s="47">
        <v>7411</v>
      </c>
      <c r="IH802" s="47">
        <v>33613</v>
      </c>
      <c r="II802">
        <v>5885</v>
      </c>
      <c r="IJ802">
        <v>10913</v>
      </c>
      <c r="IK802">
        <v>2027</v>
      </c>
      <c r="IL802">
        <v>29071</v>
      </c>
      <c r="IM802">
        <v>436263</v>
      </c>
      <c r="IN802">
        <v>0</v>
      </c>
      <c r="IO802">
        <v>0</v>
      </c>
      <c r="IP802">
        <v>478</v>
      </c>
      <c r="IQ802">
        <v>0</v>
      </c>
      <c r="IR802">
        <v>0</v>
      </c>
      <c r="IS802">
        <v>0</v>
      </c>
      <c r="IT802">
        <v>478</v>
      </c>
      <c r="IU802">
        <v>205754</v>
      </c>
      <c r="IV802">
        <v>0</v>
      </c>
      <c r="IW802">
        <v>1548105</v>
      </c>
      <c r="IX802">
        <v>2994426</v>
      </c>
      <c r="IY802">
        <v>4321296</v>
      </c>
      <c r="IZ802">
        <v>0</v>
      </c>
      <c r="JA802">
        <v>0</v>
      </c>
      <c r="JB802">
        <v>0</v>
      </c>
      <c r="JC802">
        <v>2065743</v>
      </c>
      <c r="JD802">
        <v>348500</v>
      </c>
      <c r="JE802">
        <v>636998</v>
      </c>
      <c r="JF802">
        <v>137402</v>
      </c>
      <c r="JG802">
        <v>729631</v>
      </c>
      <c r="JH802">
        <v>159484</v>
      </c>
      <c r="JI802">
        <v>204262</v>
      </c>
      <c r="JJ802">
        <v>100054</v>
      </c>
      <c r="JK802">
        <v>1793998</v>
      </c>
      <c r="JL802">
        <v>15245653</v>
      </c>
      <c r="JM802">
        <v>0</v>
      </c>
      <c r="JN802">
        <v>0</v>
      </c>
      <c r="JO802">
        <v>21291</v>
      </c>
      <c r="JP802">
        <v>0</v>
      </c>
      <c r="JQ802">
        <v>0</v>
      </c>
      <c r="JR802">
        <v>0</v>
      </c>
      <c r="JS802">
        <v>21291</v>
      </c>
      <c r="JT802"/>
      <c r="JU802"/>
      <c r="JV802"/>
      <c r="JW802"/>
      <c r="JX802"/>
      <c r="JY802">
        <v>42015</v>
      </c>
      <c r="JZ802"/>
      <c r="KA802"/>
      <c r="KB802"/>
      <c r="KC802"/>
      <c r="KD802"/>
      <c r="KE802">
        <v>2065743</v>
      </c>
      <c r="KF802">
        <v>241</v>
      </c>
      <c r="KG802">
        <v>372</v>
      </c>
      <c r="KH802">
        <v>167</v>
      </c>
      <c r="KI802">
        <v>166</v>
      </c>
      <c r="KJ802">
        <v>257</v>
      </c>
      <c r="KK802">
        <v>112</v>
      </c>
      <c r="KL802">
        <v>87</v>
      </c>
      <c r="KM802">
        <v>129</v>
      </c>
      <c r="KN802">
        <v>60</v>
      </c>
      <c r="KO802">
        <v>1</v>
      </c>
      <c r="KP802">
        <v>0</v>
      </c>
      <c r="KQ802">
        <v>0</v>
      </c>
      <c r="KR802">
        <v>0</v>
      </c>
      <c r="KS802">
        <v>0</v>
      </c>
      <c r="KT802">
        <v>1</v>
      </c>
      <c r="KU802">
        <v>1</v>
      </c>
      <c r="KV802">
        <v>0</v>
      </c>
      <c r="KW802">
        <v>0</v>
      </c>
      <c r="KX802">
        <v>0</v>
      </c>
      <c r="KY802">
        <v>0</v>
      </c>
      <c r="KZ802">
        <v>0</v>
      </c>
      <c r="LA802">
        <v>0</v>
      </c>
      <c r="LB802">
        <v>0</v>
      </c>
      <c r="LC802">
        <v>0</v>
      </c>
      <c r="LD802">
        <v>1</v>
      </c>
      <c r="LE802">
        <v>0</v>
      </c>
      <c r="LF802">
        <v>0</v>
      </c>
      <c r="LG802">
        <v>0</v>
      </c>
      <c r="LH802">
        <v>0</v>
      </c>
    </row>
    <row r="803" spans="1:320" s="34" customFormat="1" ht="15" customHeight="1" x14ac:dyDescent="0.25">
      <c r="A803" s="45">
        <v>206370720</v>
      </c>
      <c r="B803" s="45" t="s">
        <v>6184</v>
      </c>
      <c r="C803" s="46">
        <v>45292</v>
      </c>
      <c r="D803" s="46">
        <v>45657</v>
      </c>
      <c r="E803" s="47">
        <v>366</v>
      </c>
      <c r="F803" s="45" t="s">
        <v>883</v>
      </c>
      <c r="G803" s="45" t="s">
        <v>884</v>
      </c>
      <c r="H803" s="45" t="s">
        <v>1454</v>
      </c>
      <c r="I803" s="45" t="s">
        <v>3433</v>
      </c>
      <c r="J803" s="45" t="s">
        <v>887</v>
      </c>
      <c r="K803" s="45" t="s">
        <v>1455</v>
      </c>
      <c r="L803" s="45" t="s">
        <v>6067</v>
      </c>
      <c r="M803" s="45" t="s">
        <v>6185</v>
      </c>
      <c r="N803" s="45" t="s">
        <v>6186</v>
      </c>
      <c r="O803" s="45" t="s">
        <v>6070</v>
      </c>
      <c r="P803" s="45" t="s">
        <v>6071</v>
      </c>
      <c r="Q803" s="45" t="s">
        <v>6187</v>
      </c>
      <c r="R803" t="s">
        <v>6188</v>
      </c>
      <c r="S803" s="45" t="s">
        <v>893</v>
      </c>
      <c r="T803"/>
      <c r="U803" s="47">
        <v>57</v>
      </c>
      <c r="V803" s="47">
        <v>57</v>
      </c>
      <c r="W803" s="47" t="s">
        <v>1728</v>
      </c>
      <c r="X803" s="47">
        <v>20862</v>
      </c>
      <c r="Y803" s="47">
        <v>18261</v>
      </c>
      <c r="Z803" s="48">
        <v>87.53</v>
      </c>
      <c r="AA803" s="44">
        <v>5</v>
      </c>
      <c r="AB803" s="44">
        <v>5</v>
      </c>
      <c r="AC803" s="44"/>
      <c r="AD803" s="44"/>
      <c r="AE803" s="44">
        <v>18261</v>
      </c>
      <c r="AF803" s="44"/>
      <c r="AG803" s="44"/>
      <c r="AH803" s="47"/>
      <c r="AI803" s="47"/>
      <c r="AJ803"/>
      <c r="AK803" t="s">
        <v>3557</v>
      </c>
      <c r="AL803"/>
      <c r="AM803"/>
      <c r="AN803"/>
      <c r="AO803">
        <v>18261</v>
      </c>
      <c r="AP803"/>
      <c r="AQ803"/>
      <c r="AR803" s="44"/>
      <c r="AS803" s="44"/>
      <c r="AT803" s="44"/>
      <c r="AU803" s="44">
        <v>6620123</v>
      </c>
      <c r="AV803" s="44">
        <v>59990</v>
      </c>
      <c r="AW803" s="44"/>
      <c r="AX803" s="44">
        <v>25000</v>
      </c>
      <c r="AY803" s="44">
        <v>6705113</v>
      </c>
      <c r="AZ803" s="21">
        <v>4857682</v>
      </c>
      <c r="BA803" s="21">
        <v>1847431</v>
      </c>
      <c r="BB803" s="44">
        <v>360439</v>
      </c>
      <c r="BC803" s="44"/>
      <c r="BD803" s="44"/>
      <c r="BE803" s="44">
        <v>2207870</v>
      </c>
      <c r="BF803" s="44"/>
      <c r="BG803" s="44"/>
      <c r="BH803" s="44">
        <v>6620123</v>
      </c>
      <c r="BI803" s="21"/>
      <c r="BJ803" s="21"/>
      <c r="BK803" s="21"/>
      <c r="BL803" s="21"/>
      <c r="BM803" s="21"/>
      <c r="BN803" s="21"/>
      <c r="BO803" s="21"/>
      <c r="BP803" s="21"/>
      <c r="BQ803" s="44">
        <v>6620123</v>
      </c>
      <c r="BR803" s="21"/>
      <c r="BS803" s="44"/>
      <c r="BT803" s="21"/>
      <c r="BU803" s="44"/>
      <c r="BV803" s="21"/>
      <c r="BW803" s="44"/>
      <c r="BX803" s="21"/>
      <c r="BY803" s="21"/>
      <c r="BZ803" s="21"/>
      <c r="CA803" s="44">
        <v>59990</v>
      </c>
      <c r="CB803" s="44"/>
      <c r="CC803" s="44"/>
      <c r="CD803" s="44"/>
      <c r="CE803" s="44"/>
      <c r="CF803" s="44"/>
      <c r="CG803" s="44"/>
      <c r="CH803" s="44"/>
      <c r="CI803" s="21"/>
      <c r="CJ803" s="44"/>
      <c r="CK803" s="21"/>
      <c r="CL803" s="44"/>
      <c r="CM803" s="44">
        <v>0</v>
      </c>
      <c r="CN803" s="44">
        <v>0</v>
      </c>
      <c r="CO803" s="44">
        <v>15600</v>
      </c>
      <c r="CP803" s="44">
        <v>0</v>
      </c>
      <c r="CQ803" s="21">
        <v>31200</v>
      </c>
      <c r="CR803" s="44">
        <v>9000</v>
      </c>
      <c r="CS803" s="44">
        <v>2750</v>
      </c>
      <c r="CT803" s="44">
        <v>0</v>
      </c>
      <c r="CU803" s="44"/>
      <c r="CV803" s="44">
        <v>1440</v>
      </c>
      <c r="CW803" s="21"/>
      <c r="CX803" s="21"/>
      <c r="CY803" s="21"/>
      <c r="CZ803" s="21"/>
      <c r="DA803" s="21"/>
      <c r="DB803" s="21"/>
      <c r="DC803" s="21"/>
      <c r="DD803" s="21"/>
      <c r="DE803" s="44"/>
      <c r="DF803" s="21"/>
      <c r="DG803" s="44"/>
      <c r="DH803" s="21"/>
      <c r="DI803" s="44"/>
      <c r="DJ803" s="44"/>
      <c r="DK803" s="44"/>
      <c r="DL803" s="44"/>
      <c r="DM803" s="21"/>
      <c r="DN803" s="44"/>
      <c r="DO803" s="44"/>
      <c r="DP803" s="44"/>
      <c r="DQ803" s="44"/>
      <c r="DR803" s="44"/>
      <c r="DS803" s="44"/>
      <c r="DT803" s="44"/>
      <c r="DU803" s="44"/>
      <c r="DV803" s="44"/>
      <c r="DW803" s="44"/>
      <c r="DX803" s="44"/>
      <c r="DY803" s="44"/>
      <c r="DZ803" s="44"/>
      <c r="EA803" s="44"/>
      <c r="EB803" s="21"/>
      <c r="EC803" s="44"/>
      <c r="ED803" s="44"/>
      <c r="EE803" s="21"/>
      <c r="EF803" s="44"/>
      <c r="EG803" s="21"/>
      <c r="EH803" s="44"/>
      <c r="EI803" s="21"/>
      <c r="EJ803" s="44"/>
      <c r="EK803" s="44"/>
      <c r="EL803" s="21"/>
      <c r="EM803" s="44"/>
      <c r="EN803" s="44"/>
      <c r="EO803" s="44"/>
      <c r="EP803" s="21"/>
      <c r="EQ803" s="21"/>
      <c r="ER803" s="21"/>
      <c r="ES803" s="21"/>
      <c r="ET803" s="44"/>
      <c r="EU803" s="21"/>
      <c r="EV803" s="44"/>
      <c r="EW803" s="21"/>
      <c r="EX803" s="44"/>
      <c r="EY803" s="44"/>
      <c r="EZ803" s="21"/>
      <c r="FA803" s="21"/>
      <c r="FB803" s="44"/>
      <c r="FC803" s="44"/>
      <c r="FD803" s="21"/>
      <c r="FE803" s="112"/>
      <c r="FF803" s="44"/>
      <c r="FG803" s="44">
        <v>2531943</v>
      </c>
      <c r="FH803" s="44">
        <v>547416</v>
      </c>
      <c r="FI803" s="44">
        <v>1778323</v>
      </c>
      <c r="FJ803" s="44">
        <v>62787</v>
      </c>
      <c r="FK803" s="44"/>
      <c r="FL803" s="44"/>
      <c r="FM803" s="44"/>
      <c r="FN803" s="44">
        <v>2441365</v>
      </c>
      <c r="FO803" s="44"/>
      <c r="FP803" s="44"/>
      <c r="FQ803" s="44"/>
      <c r="FR803" s="44"/>
      <c r="FS803" s="44"/>
      <c r="FT803" s="44"/>
      <c r="FU803" s="44"/>
      <c r="FV803" s="21">
        <v>15600</v>
      </c>
      <c r="FW803" s="44"/>
      <c r="FX803" s="44">
        <v>31200</v>
      </c>
      <c r="FY803" s="44">
        <v>9000</v>
      </c>
      <c r="FZ803" s="44">
        <v>2750</v>
      </c>
      <c r="GA803" s="44"/>
      <c r="GB803" s="44"/>
      <c r="GC803" s="44">
        <v>1440</v>
      </c>
      <c r="GD803" s="44">
        <v>242811</v>
      </c>
      <c r="GE803" s="44">
        <v>174054</v>
      </c>
      <c r="GF803" s="44">
        <v>60773</v>
      </c>
      <c r="GG803" s="44">
        <v>369306</v>
      </c>
      <c r="GH803" s="44">
        <v>20149</v>
      </c>
      <c r="GI803" s="44">
        <v>72147</v>
      </c>
      <c r="GJ803" s="44">
        <v>33487</v>
      </c>
      <c r="GK803" s="44">
        <v>918718</v>
      </c>
      <c r="GL803" s="44">
        <v>168808</v>
      </c>
      <c r="GM803" s="44">
        <v>252000</v>
      </c>
      <c r="GN803" s="44">
        <v>44074</v>
      </c>
      <c r="GO803" s="44"/>
      <c r="GP803" s="44"/>
      <c r="GQ803" s="44"/>
      <c r="GR803" s="44"/>
      <c r="GS803" s="44">
        <v>773158</v>
      </c>
      <c r="GT803" s="44"/>
      <c r="GU803" s="21">
        <v>83038</v>
      </c>
      <c r="GV803" s="44"/>
      <c r="GW803" s="44">
        <v>846</v>
      </c>
      <c r="GX803" s="44"/>
      <c r="GY803" s="44">
        <v>857042</v>
      </c>
      <c r="GZ803" s="44">
        <v>375457</v>
      </c>
      <c r="HA803" s="44"/>
      <c r="HB803" s="44"/>
      <c r="HC803" s="44">
        <v>481585</v>
      </c>
      <c r="HD803" s="44">
        <v>857042</v>
      </c>
      <c r="HE803" s="21"/>
      <c r="HF803" s="21">
        <v>846</v>
      </c>
      <c r="HG803" s="21"/>
      <c r="HH803" s="21"/>
      <c r="HI803" s="21">
        <v>0</v>
      </c>
      <c r="HJ803" s="44"/>
      <c r="HK803" s="21">
        <v>405805</v>
      </c>
      <c r="HL803" s="21">
        <v>359023</v>
      </c>
      <c r="HM803" s="21">
        <v>764828</v>
      </c>
      <c r="HN803" s="21">
        <v>-681790</v>
      </c>
      <c r="HO803" s="21"/>
      <c r="HP803" s="44"/>
      <c r="HQ803" s="47"/>
      <c r="HR803" s="47"/>
      <c r="HS803" s="47"/>
      <c r="HT803" s="47" t="s">
        <v>6189</v>
      </c>
      <c r="HU803" s="47">
        <v>769686.85</v>
      </c>
      <c r="HV803" s="47">
        <v>2000</v>
      </c>
      <c r="HW803" s="47">
        <v>0</v>
      </c>
      <c r="HX803" s="47">
        <v>0</v>
      </c>
      <c r="HY803" s="47">
        <v>13641</v>
      </c>
      <c r="HZ803" s="47">
        <v>45094</v>
      </c>
      <c r="IA803" s="47">
        <v>0</v>
      </c>
      <c r="IB803" s="47">
        <v>0</v>
      </c>
      <c r="IC803" s="47">
        <v>3479</v>
      </c>
      <c r="ID803"/>
      <c r="IE803" s="47">
        <v>4132</v>
      </c>
      <c r="IF803">
        <v>5261</v>
      </c>
      <c r="IG803" s="47">
        <v>2521</v>
      </c>
      <c r="IH803" s="47">
        <v>6974</v>
      </c>
      <c r="II803">
        <v>688</v>
      </c>
      <c r="IJ803">
        <v>853</v>
      </c>
      <c r="IK803">
        <v>1154</v>
      </c>
      <c r="IL803">
        <v>9237</v>
      </c>
      <c r="IM803">
        <v>95034</v>
      </c>
      <c r="IN803">
        <v>0</v>
      </c>
      <c r="IO803">
        <v>0</v>
      </c>
      <c r="IP803">
        <v>0</v>
      </c>
      <c r="IQ803">
        <v>0</v>
      </c>
      <c r="IR803">
        <v>0</v>
      </c>
      <c r="IS803">
        <v>0</v>
      </c>
      <c r="IT803">
        <v>0</v>
      </c>
      <c r="IU803">
        <v>128960</v>
      </c>
      <c r="IV803">
        <v>0</v>
      </c>
      <c r="IW803">
        <v>0</v>
      </c>
      <c r="IX803">
        <v>634936</v>
      </c>
      <c r="IY803">
        <v>980068</v>
      </c>
      <c r="IZ803">
        <v>0</v>
      </c>
      <c r="JA803">
        <v>0</v>
      </c>
      <c r="JB803">
        <v>104071</v>
      </c>
      <c r="JC803"/>
      <c r="JD803">
        <v>89433</v>
      </c>
      <c r="JE803">
        <v>95787</v>
      </c>
      <c r="JF803">
        <v>49618</v>
      </c>
      <c r="JG803">
        <v>167164</v>
      </c>
      <c r="JH803">
        <v>16501</v>
      </c>
      <c r="JI803">
        <v>16332</v>
      </c>
      <c r="JJ803">
        <v>27656</v>
      </c>
      <c r="JK803">
        <v>221417</v>
      </c>
      <c r="JL803">
        <v>2531943</v>
      </c>
      <c r="JM803">
        <v>0</v>
      </c>
      <c r="JN803">
        <v>0</v>
      </c>
      <c r="JO803">
        <v>0</v>
      </c>
      <c r="JP803">
        <v>0</v>
      </c>
      <c r="JQ803">
        <v>0</v>
      </c>
      <c r="JR803">
        <v>0</v>
      </c>
      <c r="JS803">
        <v>0</v>
      </c>
      <c r="JT803"/>
      <c r="JU803"/>
      <c r="JV803"/>
      <c r="JW803"/>
      <c r="JX803"/>
      <c r="JY803"/>
      <c r="JZ803"/>
      <c r="KA803"/>
      <c r="KB803"/>
      <c r="KC803"/>
      <c r="KD803"/>
      <c r="KE803"/>
      <c r="KF803">
        <v>68</v>
      </c>
      <c r="KG803">
        <v>95</v>
      </c>
      <c r="KH803">
        <v>55</v>
      </c>
      <c r="KI803">
        <v>43</v>
      </c>
      <c r="KJ803">
        <v>59</v>
      </c>
      <c r="KK803">
        <v>36</v>
      </c>
      <c r="KL803">
        <v>32</v>
      </c>
      <c r="KM803">
        <v>45</v>
      </c>
      <c r="KN803">
        <v>27</v>
      </c>
      <c r="KO803">
        <v>1</v>
      </c>
      <c r="KP803">
        <v>0</v>
      </c>
      <c r="KQ803">
        <v>0</v>
      </c>
      <c r="KR803">
        <v>1</v>
      </c>
      <c r="KS803">
        <v>0</v>
      </c>
      <c r="KT803">
        <v>0</v>
      </c>
      <c r="KU803">
        <v>0</v>
      </c>
      <c r="KV803">
        <v>0</v>
      </c>
      <c r="KW803">
        <v>0</v>
      </c>
      <c r="KX803">
        <v>1</v>
      </c>
      <c r="KY803">
        <v>0</v>
      </c>
      <c r="KZ803">
        <v>0</v>
      </c>
      <c r="LA803">
        <v>0</v>
      </c>
      <c r="LB803">
        <v>0</v>
      </c>
      <c r="LC803">
        <v>0</v>
      </c>
      <c r="LD803">
        <v>0</v>
      </c>
      <c r="LE803">
        <v>1</v>
      </c>
      <c r="LF803">
        <v>0</v>
      </c>
      <c r="LG803">
        <v>0</v>
      </c>
      <c r="LH803">
        <v>0</v>
      </c>
    </row>
    <row r="804" spans="1:320" s="34" customFormat="1" ht="15" customHeight="1" x14ac:dyDescent="0.25">
      <c r="A804" s="45">
        <v>206370723</v>
      </c>
      <c r="B804" s="45" t="s">
        <v>6190</v>
      </c>
      <c r="C804" s="46">
        <v>45292</v>
      </c>
      <c r="D804" s="46">
        <v>45657</v>
      </c>
      <c r="E804" s="47">
        <v>366</v>
      </c>
      <c r="F804" s="45" t="s">
        <v>883</v>
      </c>
      <c r="G804" s="45" t="s">
        <v>884</v>
      </c>
      <c r="H804" s="45" t="s">
        <v>1454</v>
      </c>
      <c r="I804" s="45" t="s">
        <v>886</v>
      </c>
      <c r="J804" s="45" t="s">
        <v>887</v>
      </c>
      <c r="K804" s="45" t="s">
        <v>1455</v>
      </c>
      <c r="L804" s="45" t="s">
        <v>6059</v>
      </c>
      <c r="M804" s="45" t="s">
        <v>6191</v>
      </c>
      <c r="N804" s="45" t="s">
        <v>6192</v>
      </c>
      <c r="O804" s="45" t="s">
        <v>6062</v>
      </c>
      <c r="P804" s="45" t="s">
        <v>6193</v>
      </c>
      <c r="Q804" s="45" t="s">
        <v>6194</v>
      </c>
      <c r="R804" t="s">
        <v>6195</v>
      </c>
      <c r="S804" s="45" t="s">
        <v>893</v>
      </c>
      <c r="T804"/>
      <c r="U804" s="47">
        <v>98</v>
      </c>
      <c r="V804" s="47">
        <v>98</v>
      </c>
      <c r="W804" s="47" t="s">
        <v>894</v>
      </c>
      <c r="X804" s="47">
        <v>35868</v>
      </c>
      <c r="Y804" s="47">
        <v>33906</v>
      </c>
      <c r="Z804" s="48">
        <v>217.6</v>
      </c>
      <c r="AA804" s="44">
        <v>354</v>
      </c>
      <c r="AB804" s="44">
        <v>348</v>
      </c>
      <c r="AC804" s="44">
        <v>3295</v>
      </c>
      <c r="AD804" s="44">
        <v>4392</v>
      </c>
      <c r="AE804" s="44">
        <v>2745</v>
      </c>
      <c r="AF804" s="44">
        <v>19131</v>
      </c>
      <c r="AG804" s="44"/>
      <c r="AH804" s="47"/>
      <c r="AI804" s="47">
        <v>229</v>
      </c>
      <c r="AJ804">
        <v>4114</v>
      </c>
      <c r="AK804" t="s">
        <v>895</v>
      </c>
      <c r="AL804">
        <v>33906</v>
      </c>
      <c r="AM804"/>
      <c r="AN804"/>
      <c r="AO804"/>
      <c r="AP804"/>
      <c r="AQ804"/>
      <c r="AR804" s="44"/>
      <c r="AS804" s="44"/>
      <c r="AT804" s="44"/>
      <c r="AU804" s="44">
        <v>19974432</v>
      </c>
      <c r="AV804" s="44">
        <v>2938406</v>
      </c>
      <c r="AW804" s="44">
        <v>8101052</v>
      </c>
      <c r="AX804" s="44">
        <v>9177</v>
      </c>
      <c r="AY804" s="44">
        <v>14820963</v>
      </c>
      <c r="AZ804" s="21">
        <v>15514670</v>
      </c>
      <c r="BA804" s="21">
        <v>-693707</v>
      </c>
      <c r="BB804" s="44">
        <v>-5</v>
      </c>
      <c r="BC804" s="44"/>
      <c r="BD804" s="44"/>
      <c r="BE804" s="44">
        <v>-693712</v>
      </c>
      <c r="BF804" s="44">
        <v>4118750</v>
      </c>
      <c r="BG804" s="44">
        <v>4850215</v>
      </c>
      <c r="BH804" s="44">
        <v>960750</v>
      </c>
      <c r="BI804" s="21">
        <v>6695850</v>
      </c>
      <c r="BJ804" s="21"/>
      <c r="BK804" s="21"/>
      <c r="BL804" s="21">
        <v>80150</v>
      </c>
      <c r="BM804" s="21">
        <v>3268717</v>
      </c>
      <c r="BN804" s="21">
        <v>19974432</v>
      </c>
      <c r="BO804" s="21"/>
      <c r="BP804" s="21"/>
      <c r="BQ804" s="44"/>
      <c r="BR804" s="21"/>
      <c r="BS804" s="44"/>
      <c r="BT804" s="21"/>
      <c r="BU804" s="44"/>
      <c r="BV804" s="21"/>
      <c r="BW804" s="44">
        <v>1389665</v>
      </c>
      <c r="BX804" s="21"/>
      <c r="BY804" s="21">
        <v>1380176</v>
      </c>
      <c r="BZ804" s="21"/>
      <c r="CA804" s="44">
        <v>10167</v>
      </c>
      <c r="CB804" s="44"/>
      <c r="CC804" s="44">
        <v>40870</v>
      </c>
      <c r="CD804" s="44"/>
      <c r="CE804" s="44"/>
      <c r="CF804" s="44"/>
      <c r="CG804" s="44"/>
      <c r="CH804" s="44"/>
      <c r="CI804" s="21">
        <v>3811</v>
      </c>
      <c r="CJ804" s="44"/>
      <c r="CK804" s="21">
        <v>113717</v>
      </c>
      <c r="CL804" s="44"/>
      <c r="CM804" s="44">
        <v>0</v>
      </c>
      <c r="CN804" s="44">
        <v>0</v>
      </c>
      <c r="CO804" s="44">
        <v>1548681</v>
      </c>
      <c r="CP804" s="44">
        <v>0</v>
      </c>
      <c r="CQ804" s="21">
        <v>733477</v>
      </c>
      <c r="CR804" s="44">
        <v>352350</v>
      </c>
      <c r="CS804" s="44">
        <v>264275</v>
      </c>
      <c r="CT804" s="44">
        <v>16099</v>
      </c>
      <c r="CU804" s="44"/>
      <c r="CV804" s="44">
        <v>23524</v>
      </c>
      <c r="CW804" s="21"/>
      <c r="CX804" s="21"/>
      <c r="CY804" s="21"/>
      <c r="CZ804" s="21"/>
      <c r="DA804" s="21"/>
      <c r="DB804" s="21"/>
      <c r="DC804" s="21"/>
      <c r="DD804" s="21"/>
      <c r="DE804" s="44"/>
      <c r="DF804" s="21"/>
      <c r="DG804" s="44"/>
      <c r="DH804" s="21"/>
      <c r="DI804" s="44"/>
      <c r="DJ804" s="44"/>
      <c r="DK804" s="44"/>
      <c r="DL804" s="44"/>
      <c r="DM804" s="21"/>
      <c r="DN804" s="44"/>
      <c r="DO804" s="44"/>
      <c r="DP804" s="44"/>
      <c r="DQ804" s="44"/>
      <c r="DR804" s="44"/>
      <c r="DS804" s="44"/>
      <c r="DT804" s="44"/>
      <c r="DU804" s="44"/>
      <c r="DV804" s="44"/>
      <c r="DW804" s="44"/>
      <c r="DX804" s="44"/>
      <c r="DY804" s="44"/>
      <c r="DZ804" s="44"/>
      <c r="EA804" s="44"/>
      <c r="EB804" s="21"/>
      <c r="EC804" s="44">
        <v>2305233</v>
      </c>
      <c r="ED804" s="44"/>
      <c r="EE804" s="21">
        <v>2997223</v>
      </c>
      <c r="EF804" s="44"/>
      <c r="EG804" s="21">
        <v>-149323</v>
      </c>
      <c r="EH804" s="44"/>
      <c r="EI804" s="21">
        <v>1559076</v>
      </c>
      <c r="EJ804" s="44"/>
      <c r="EK804" s="44"/>
      <c r="EL804" s="21"/>
      <c r="EM804" s="44"/>
      <c r="EN804" s="44"/>
      <c r="EO804" s="44">
        <v>1388843</v>
      </c>
      <c r="EP804" s="21"/>
      <c r="EQ804" s="21"/>
      <c r="ER804" s="21"/>
      <c r="ES804" s="21"/>
      <c r="ET804" s="44"/>
      <c r="EU804" s="21"/>
      <c r="EV804" s="44"/>
      <c r="EW804" s="21"/>
      <c r="EX804" s="44"/>
      <c r="EY804" s="44"/>
      <c r="EZ804" s="21"/>
      <c r="FA804" s="21"/>
      <c r="FB804" s="44"/>
      <c r="FC804" s="44"/>
      <c r="FD804" s="21"/>
      <c r="FE804" s="112"/>
      <c r="FF804" s="44"/>
      <c r="FG804" s="44">
        <v>6733145</v>
      </c>
      <c r="FH804" s="44">
        <v>1906171</v>
      </c>
      <c r="FI804" s="44">
        <v>6875354</v>
      </c>
      <c r="FJ804" s="44">
        <v>436221</v>
      </c>
      <c r="FK804" s="44">
        <v>6418353</v>
      </c>
      <c r="FL804" s="44"/>
      <c r="FM804" s="44"/>
      <c r="FN804" s="44"/>
      <c r="FO804" s="44"/>
      <c r="FP804" s="44"/>
      <c r="FQ804" s="44"/>
      <c r="FR804" s="44"/>
      <c r="FS804" s="44"/>
      <c r="FT804" s="44">
        <v>1452</v>
      </c>
      <c r="FU804" s="44"/>
      <c r="FV804" s="21">
        <v>436434</v>
      </c>
      <c r="FW804" s="44">
        <v>108456</v>
      </c>
      <c r="FX804" s="44">
        <v>255798</v>
      </c>
      <c r="FY804" s="44">
        <v>89546</v>
      </c>
      <c r="FZ804" s="44">
        <v>231899</v>
      </c>
      <c r="GA804" s="44">
        <v>33653</v>
      </c>
      <c r="GB804" s="44"/>
      <c r="GC804" s="44">
        <v>80844</v>
      </c>
      <c r="GD804" s="44">
        <v>479705</v>
      </c>
      <c r="GE804" s="44">
        <v>263004</v>
      </c>
      <c r="GF804" s="44">
        <v>167441</v>
      </c>
      <c r="GG804" s="44">
        <v>1188483</v>
      </c>
      <c r="GH804" s="44">
        <v>98319</v>
      </c>
      <c r="GI804" s="44">
        <v>129461</v>
      </c>
      <c r="GJ804" s="44">
        <v>124198</v>
      </c>
      <c r="GK804" s="44">
        <v>3686652</v>
      </c>
      <c r="GL804" s="44">
        <v>5606</v>
      </c>
      <c r="GM804" s="44">
        <v>1282546</v>
      </c>
      <c r="GN804" s="44">
        <v>143627</v>
      </c>
      <c r="GO804" s="44">
        <v>21138</v>
      </c>
      <c r="GP804" s="44"/>
      <c r="GQ804" s="44">
        <v>13357</v>
      </c>
      <c r="GR804" s="44">
        <v>254698</v>
      </c>
      <c r="GS804" s="44">
        <v>2364477</v>
      </c>
      <c r="GT804" s="44"/>
      <c r="GU804" s="21">
        <v>44376</v>
      </c>
      <c r="GV804" s="44">
        <v>122009</v>
      </c>
      <c r="GW804" s="44"/>
      <c r="GX804" s="44"/>
      <c r="GY804" s="44">
        <v>2530862</v>
      </c>
      <c r="GZ804" s="44">
        <v>4435160</v>
      </c>
      <c r="HA804" s="44"/>
      <c r="HB804" s="44"/>
      <c r="HC804" s="44">
        <v>-1904298</v>
      </c>
      <c r="HD804" s="44">
        <v>2530862</v>
      </c>
      <c r="HE804" s="21"/>
      <c r="HF804" s="21"/>
      <c r="HG804" s="21">
        <v>2913980</v>
      </c>
      <c r="HH804" s="21"/>
      <c r="HI804" s="21">
        <v>0</v>
      </c>
      <c r="HJ804" s="44"/>
      <c r="HK804" s="21">
        <v>11000</v>
      </c>
      <c r="HL804" s="21">
        <v>43692</v>
      </c>
      <c r="HM804" s="21">
        <v>54692</v>
      </c>
      <c r="HN804" s="21">
        <v>-10316</v>
      </c>
      <c r="HO804" s="21"/>
      <c r="HP804" s="44"/>
      <c r="HQ804" s="47"/>
      <c r="HR804" s="47"/>
      <c r="HS804" s="47"/>
      <c r="HT804" s="47" t="s">
        <v>1759</v>
      </c>
      <c r="HU804" s="47">
        <v>0</v>
      </c>
      <c r="HV804" s="47">
        <v>2004</v>
      </c>
      <c r="HW804" s="47">
        <v>0</v>
      </c>
      <c r="HX804" s="47">
        <v>8660</v>
      </c>
      <c r="HY804" s="47">
        <v>36822</v>
      </c>
      <c r="HZ804" s="47">
        <v>63031</v>
      </c>
      <c r="IA804" s="47">
        <v>0</v>
      </c>
      <c r="IB804" s="47">
        <v>0</v>
      </c>
      <c r="IC804" s="47">
        <v>0</v>
      </c>
      <c r="ID804">
        <v>14459</v>
      </c>
      <c r="IE804" s="47">
        <v>3539</v>
      </c>
      <c r="IF804">
        <v>8629</v>
      </c>
      <c r="IG804" s="47">
        <v>4313</v>
      </c>
      <c r="IH804" s="47">
        <v>26054</v>
      </c>
      <c r="II804">
        <v>2020</v>
      </c>
      <c r="IJ804">
        <v>3028</v>
      </c>
      <c r="IK804">
        <v>1969</v>
      </c>
      <c r="IL804">
        <v>18191</v>
      </c>
      <c r="IM804">
        <v>192719</v>
      </c>
      <c r="IN804">
        <v>0</v>
      </c>
      <c r="IO804">
        <v>0</v>
      </c>
      <c r="IP804">
        <v>8</v>
      </c>
      <c r="IQ804">
        <v>23352</v>
      </c>
      <c r="IR804">
        <v>0</v>
      </c>
      <c r="IS804">
        <v>0</v>
      </c>
      <c r="IT804">
        <v>23360</v>
      </c>
      <c r="IU804">
        <v>192526</v>
      </c>
      <c r="IV804">
        <v>0</v>
      </c>
      <c r="IW804">
        <v>529422</v>
      </c>
      <c r="IX804">
        <v>1759718</v>
      </c>
      <c r="IY804">
        <v>1697481</v>
      </c>
      <c r="IZ804">
        <v>0</v>
      </c>
      <c r="JA804">
        <v>0</v>
      </c>
      <c r="JB804">
        <v>0</v>
      </c>
      <c r="JC804">
        <v>662074</v>
      </c>
      <c r="JD804">
        <v>104309</v>
      </c>
      <c r="JE804">
        <v>163077</v>
      </c>
      <c r="JF804">
        <v>83073</v>
      </c>
      <c r="JG804">
        <v>566666</v>
      </c>
      <c r="JH804">
        <v>68311</v>
      </c>
      <c r="JI804">
        <v>73891</v>
      </c>
      <c r="JJ804">
        <v>89821</v>
      </c>
      <c r="JK804">
        <v>742776</v>
      </c>
      <c r="JL804">
        <v>6733145</v>
      </c>
      <c r="JM804">
        <v>0</v>
      </c>
      <c r="JN804">
        <v>0</v>
      </c>
      <c r="JO804">
        <v>352</v>
      </c>
      <c r="JP804">
        <v>736351</v>
      </c>
      <c r="JQ804">
        <v>0</v>
      </c>
      <c r="JR804">
        <v>0</v>
      </c>
      <c r="JS804">
        <v>736703</v>
      </c>
      <c r="JT804"/>
      <c r="JU804"/>
      <c r="JV804"/>
      <c r="JW804"/>
      <c r="JX804"/>
      <c r="JY804">
        <v>14459</v>
      </c>
      <c r="JZ804"/>
      <c r="KA804"/>
      <c r="KB804"/>
      <c r="KC804"/>
      <c r="KD804"/>
      <c r="KE804">
        <v>662074</v>
      </c>
      <c r="KF804">
        <v>109</v>
      </c>
      <c r="KG804">
        <v>190</v>
      </c>
      <c r="KH804">
        <v>67</v>
      </c>
      <c r="KI804">
        <v>72</v>
      </c>
      <c r="KJ804">
        <v>127</v>
      </c>
      <c r="KK804">
        <v>46</v>
      </c>
      <c r="KL804">
        <v>38</v>
      </c>
      <c r="KM804">
        <v>73</v>
      </c>
      <c r="KN804">
        <v>25</v>
      </c>
      <c r="KO804">
        <v>1</v>
      </c>
      <c r="KP804">
        <v>0</v>
      </c>
      <c r="KQ804">
        <v>0</v>
      </c>
      <c r="KR804">
        <v>0</v>
      </c>
      <c r="KS804">
        <v>1</v>
      </c>
      <c r="KT804">
        <v>0</v>
      </c>
      <c r="KU804">
        <v>1</v>
      </c>
      <c r="KV804">
        <v>0</v>
      </c>
      <c r="KW804">
        <v>0</v>
      </c>
      <c r="KX804">
        <v>0</v>
      </c>
      <c r="KY804">
        <v>0</v>
      </c>
      <c r="KZ804">
        <v>0</v>
      </c>
      <c r="LA804">
        <v>0</v>
      </c>
      <c r="LB804">
        <v>0</v>
      </c>
      <c r="LC804">
        <v>0</v>
      </c>
      <c r="LD804">
        <v>1</v>
      </c>
      <c r="LE804">
        <v>0</v>
      </c>
      <c r="LF804">
        <v>0</v>
      </c>
      <c r="LG804">
        <v>0</v>
      </c>
      <c r="LH804">
        <v>0</v>
      </c>
    </row>
    <row r="805" spans="1:320" s="34" customFormat="1" ht="15" customHeight="1" x14ac:dyDescent="0.25">
      <c r="A805" s="45">
        <v>206370732</v>
      </c>
      <c r="B805" s="45" t="s">
        <v>6196</v>
      </c>
      <c r="C805" s="46">
        <v>45292</v>
      </c>
      <c r="D805" s="46">
        <v>45657</v>
      </c>
      <c r="E805" s="47">
        <v>366</v>
      </c>
      <c r="F805" s="45" t="s">
        <v>883</v>
      </c>
      <c r="G805" s="45" t="s">
        <v>884</v>
      </c>
      <c r="H805" s="45" t="s">
        <v>1454</v>
      </c>
      <c r="I805" s="45" t="s">
        <v>886</v>
      </c>
      <c r="J805" s="45" t="s">
        <v>887</v>
      </c>
      <c r="K805" s="45" t="s">
        <v>1455</v>
      </c>
      <c r="L805" s="45" t="s">
        <v>6097</v>
      </c>
      <c r="M805" s="45" t="s">
        <v>6197</v>
      </c>
      <c r="N805" s="45" t="s">
        <v>6198</v>
      </c>
      <c r="O805" s="45" t="s">
        <v>1479</v>
      </c>
      <c r="P805" s="45" t="s">
        <v>6199</v>
      </c>
      <c r="Q805" s="45" t="s">
        <v>6200</v>
      </c>
      <c r="R805" t="s">
        <v>6201</v>
      </c>
      <c r="S805" s="45" t="s">
        <v>893</v>
      </c>
      <c r="T805" t="s">
        <v>1970</v>
      </c>
      <c r="U805" s="47">
        <v>98</v>
      </c>
      <c r="V805" s="47">
        <v>98</v>
      </c>
      <c r="W805" s="47" t="s">
        <v>894</v>
      </c>
      <c r="X805" s="47">
        <v>35868</v>
      </c>
      <c r="Y805" s="47">
        <v>29068</v>
      </c>
      <c r="Z805" s="48">
        <v>187.73</v>
      </c>
      <c r="AA805" s="44">
        <v>1058</v>
      </c>
      <c r="AB805" s="44">
        <v>1063</v>
      </c>
      <c r="AC805" s="44">
        <v>10327</v>
      </c>
      <c r="AD805" s="44">
        <v>11665</v>
      </c>
      <c r="AE805" s="44">
        <v>1110</v>
      </c>
      <c r="AF805" s="44">
        <v>5511</v>
      </c>
      <c r="AG805" s="44"/>
      <c r="AH805" s="47"/>
      <c r="AI805" s="47">
        <v>113</v>
      </c>
      <c r="AJ805">
        <v>342</v>
      </c>
      <c r="AK805" t="s">
        <v>895</v>
      </c>
      <c r="AL805">
        <v>29068</v>
      </c>
      <c r="AM805"/>
      <c r="AN805"/>
      <c r="AO805"/>
      <c r="AP805"/>
      <c r="AQ805"/>
      <c r="AR805" s="44"/>
      <c r="AS805" s="44"/>
      <c r="AT805" s="44"/>
      <c r="AU805" s="44">
        <v>10558554</v>
      </c>
      <c r="AV805" s="44">
        <v>7865809</v>
      </c>
      <c r="AW805" s="44">
        <v>-495035</v>
      </c>
      <c r="AX805" s="44">
        <v>34690</v>
      </c>
      <c r="AY805" s="44">
        <v>18954088</v>
      </c>
      <c r="AZ805" s="21">
        <v>18615474</v>
      </c>
      <c r="BA805" s="21">
        <v>338614</v>
      </c>
      <c r="BB805" s="44">
        <v>-13861</v>
      </c>
      <c r="BC805" s="44"/>
      <c r="BD805" s="44"/>
      <c r="BE805" s="44">
        <v>324753</v>
      </c>
      <c r="BF805" s="44">
        <v>3834306</v>
      </c>
      <c r="BG805" s="44">
        <v>4236062</v>
      </c>
      <c r="BH805" s="44">
        <v>383492</v>
      </c>
      <c r="BI805" s="21">
        <v>1913844</v>
      </c>
      <c r="BJ805" s="21"/>
      <c r="BK805" s="21"/>
      <c r="BL805" s="21">
        <v>74490</v>
      </c>
      <c r="BM805" s="21">
        <v>116360</v>
      </c>
      <c r="BN805" s="21">
        <v>10558554</v>
      </c>
      <c r="BO805" s="21"/>
      <c r="BP805" s="21"/>
      <c r="BQ805" s="44"/>
      <c r="BR805" s="21"/>
      <c r="BS805" s="44"/>
      <c r="BT805" s="21"/>
      <c r="BU805" s="44"/>
      <c r="BV805" s="21"/>
      <c r="BW805" s="44">
        <v>3647557</v>
      </c>
      <c r="BX805" s="21"/>
      <c r="BY805" s="21">
        <v>3926733</v>
      </c>
      <c r="BZ805" s="21"/>
      <c r="CA805" s="44">
        <v>17609</v>
      </c>
      <c r="CB805" s="44"/>
      <c r="CC805" s="44">
        <v>197399</v>
      </c>
      <c r="CD805" s="44"/>
      <c r="CE805" s="44"/>
      <c r="CF805" s="44"/>
      <c r="CG805" s="44"/>
      <c r="CH805" s="44"/>
      <c r="CI805" s="21">
        <v>9219</v>
      </c>
      <c r="CJ805" s="44"/>
      <c r="CK805" s="21">
        <v>67292</v>
      </c>
      <c r="CL805" s="44"/>
      <c r="CM805" s="44">
        <v>112366</v>
      </c>
      <c r="CN805" s="44">
        <v>0</v>
      </c>
      <c r="CO805" s="44">
        <v>2536612</v>
      </c>
      <c r="CP805" s="44">
        <v>63330</v>
      </c>
      <c r="CQ805" s="21">
        <v>2395724</v>
      </c>
      <c r="CR805" s="44">
        <v>704000</v>
      </c>
      <c r="CS805" s="44">
        <v>1643362</v>
      </c>
      <c r="CT805" s="44">
        <v>94722</v>
      </c>
      <c r="CU805" s="44"/>
      <c r="CV805" s="44">
        <v>315693</v>
      </c>
      <c r="CW805" s="21"/>
      <c r="CX805" s="21"/>
      <c r="CY805" s="21"/>
      <c r="CZ805" s="21"/>
      <c r="DA805" s="21"/>
      <c r="DB805" s="21"/>
      <c r="DC805" s="21"/>
      <c r="DD805" s="21"/>
      <c r="DE805" s="44"/>
      <c r="DF805" s="21"/>
      <c r="DG805" s="44"/>
      <c r="DH805" s="21"/>
      <c r="DI805" s="44"/>
      <c r="DJ805" s="44"/>
      <c r="DK805" s="44"/>
      <c r="DL805" s="44"/>
      <c r="DM805" s="21"/>
      <c r="DN805" s="44"/>
      <c r="DO805" s="44"/>
      <c r="DP805" s="44"/>
      <c r="DQ805" s="44"/>
      <c r="DR805" s="44"/>
      <c r="DS805" s="44"/>
      <c r="DT805" s="44"/>
      <c r="DU805" s="44"/>
      <c r="DV805" s="44"/>
      <c r="DW805" s="44"/>
      <c r="DX805" s="44"/>
      <c r="DY805" s="44"/>
      <c r="DZ805" s="44"/>
      <c r="EA805" s="44"/>
      <c r="EB805" s="21"/>
      <c r="EC805" s="44">
        <v>-769956</v>
      </c>
      <c r="ED805" s="44"/>
      <c r="EE805" s="21">
        <v>337041</v>
      </c>
      <c r="EF805" s="44"/>
      <c r="EG805" s="21">
        <v>-2688</v>
      </c>
      <c r="EH805" s="44"/>
      <c r="EI805" s="21">
        <v>-50623</v>
      </c>
      <c r="EJ805" s="44"/>
      <c r="EK805" s="44"/>
      <c r="EL805" s="21"/>
      <c r="EM805" s="44"/>
      <c r="EN805" s="44"/>
      <c r="EO805" s="44">
        <v>-8809</v>
      </c>
      <c r="EP805" s="21"/>
      <c r="EQ805" s="21"/>
      <c r="ER805" s="21"/>
      <c r="ES805" s="21"/>
      <c r="ET805" s="44"/>
      <c r="EU805" s="21"/>
      <c r="EV805" s="44"/>
      <c r="EW805" s="21"/>
      <c r="EX805" s="44"/>
      <c r="EY805" s="44"/>
      <c r="EZ805" s="21"/>
      <c r="FA805" s="21"/>
      <c r="FB805" s="44"/>
      <c r="FC805" s="44"/>
      <c r="FD805" s="21"/>
      <c r="FE805" s="112"/>
      <c r="FF805" s="44"/>
      <c r="FG805" s="44">
        <v>6733136</v>
      </c>
      <c r="FH805" s="44">
        <v>1969319</v>
      </c>
      <c r="FI805" s="44">
        <v>9913019</v>
      </c>
      <c r="FJ805" s="44">
        <v>26302</v>
      </c>
      <c r="FK805" s="44">
        <v>6197565</v>
      </c>
      <c r="FL805" s="44"/>
      <c r="FM805" s="44"/>
      <c r="FN805" s="44"/>
      <c r="FO805" s="44"/>
      <c r="FP805" s="44"/>
      <c r="FQ805" s="44"/>
      <c r="FR805" s="44"/>
      <c r="FS805" s="44"/>
      <c r="FT805" s="44">
        <v>110075</v>
      </c>
      <c r="FU805" s="44"/>
      <c r="FV805" s="21">
        <v>755189</v>
      </c>
      <c r="FW805" s="44">
        <v>20540</v>
      </c>
      <c r="FX805" s="44">
        <v>602411</v>
      </c>
      <c r="FY805" s="44">
        <v>117487</v>
      </c>
      <c r="FZ805" s="44">
        <v>673721</v>
      </c>
      <c r="GA805" s="44">
        <v>87910</v>
      </c>
      <c r="GB805" s="44"/>
      <c r="GC805" s="44">
        <v>73275</v>
      </c>
      <c r="GD805" s="44">
        <v>681215</v>
      </c>
      <c r="GE805" s="44">
        <v>313390</v>
      </c>
      <c r="GF805" s="44">
        <v>562099</v>
      </c>
      <c r="GG805" s="44">
        <v>921773</v>
      </c>
      <c r="GH805" s="44">
        <v>248779</v>
      </c>
      <c r="GI805" s="44">
        <v>147884</v>
      </c>
      <c r="GJ805" s="44">
        <v>238685</v>
      </c>
      <c r="GK805" s="44">
        <v>3494581</v>
      </c>
      <c r="GL805" s="44">
        <v>114895</v>
      </c>
      <c r="GM805" s="44">
        <v>2680878</v>
      </c>
      <c r="GN805" s="44">
        <v>210814</v>
      </c>
      <c r="GO805" s="44">
        <v>31647</v>
      </c>
      <c r="GP805" s="44"/>
      <c r="GQ805" s="44"/>
      <c r="GR805" s="44">
        <v>330661</v>
      </c>
      <c r="GS805" s="44">
        <v>12626286</v>
      </c>
      <c r="GT805" s="44"/>
      <c r="GU805" s="21">
        <v>516110</v>
      </c>
      <c r="GV805" s="44">
        <v>1628022</v>
      </c>
      <c r="GW805" s="44">
        <v>28865330</v>
      </c>
      <c r="GX805" s="44">
        <v>3489000</v>
      </c>
      <c r="GY805" s="44">
        <v>47124748</v>
      </c>
      <c r="GZ805" s="44">
        <v>15966152</v>
      </c>
      <c r="HA805" s="44">
        <v>15021</v>
      </c>
      <c r="HB805" s="44">
        <v>31015613</v>
      </c>
      <c r="HC805" s="44">
        <v>127962</v>
      </c>
      <c r="HD805" s="44">
        <v>47124748</v>
      </c>
      <c r="HE805" s="21"/>
      <c r="HF805" s="21"/>
      <c r="HG805" s="21">
        <v>15151110</v>
      </c>
      <c r="HH805" s="21"/>
      <c r="HI805" s="21">
        <v>164634</v>
      </c>
      <c r="HJ805" s="44"/>
      <c r="HK805" s="21">
        <v>1716008</v>
      </c>
      <c r="HL805" s="21">
        <v>327599</v>
      </c>
      <c r="HM805" s="21">
        <v>2208241</v>
      </c>
      <c r="HN805" s="21">
        <v>-1692131</v>
      </c>
      <c r="HO805" s="21"/>
      <c r="HP805" s="44"/>
      <c r="HQ805" s="47"/>
      <c r="HR805" s="47">
        <v>30768688</v>
      </c>
      <c r="HS805" s="47">
        <v>246925</v>
      </c>
      <c r="HT805" s="47" t="s">
        <v>3217</v>
      </c>
      <c r="HU805" s="47">
        <v>8621722.0800000001</v>
      </c>
      <c r="HV805" s="47">
        <v>3294</v>
      </c>
      <c r="HW805" s="47">
        <v>0</v>
      </c>
      <c r="HX805" s="47">
        <v>15556</v>
      </c>
      <c r="HY805" s="47">
        <v>40679</v>
      </c>
      <c r="HZ805" s="47">
        <v>66068</v>
      </c>
      <c r="IA805" s="47">
        <v>0</v>
      </c>
      <c r="IB805" s="47">
        <v>0</v>
      </c>
      <c r="IC805" s="47">
        <v>22</v>
      </c>
      <c r="ID805">
        <v>770</v>
      </c>
      <c r="IE805" s="47">
        <v>9123</v>
      </c>
      <c r="IF805">
        <v>11232</v>
      </c>
      <c r="IG805" s="47">
        <v>1522</v>
      </c>
      <c r="IH805" s="47">
        <v>20759</v>
      </c>
      <c r="II805">
        <v>8319</v>
      </c>
      <c r="IJ805">
        <v>5144</v>
      </c>
      <c r="IK805">
        <v>4226</v>
      </c>
      <c r="IL805">
        <v>25290</v>
      </c>
      <c r="IM805">
        <v>212004</v>
      </c>
      <c r="IN805">
        <v>0</v>
      </c>
      <c r="IO805">
        <v>8</v>
      </c>
      <c r="IP805">
        <v>3419</v>
      </c>
      <c r="IQ805">
        <v>3898</v>
      </c>
      <c r="IR805">
        <v>0</v>
      </c>
      <c r="IS805">
        <v>0</v>
      </c>
      <c r="IT805">
        <v>7325</v>
      </c>
      <c r="IU805">
        <v>288502</v>
      </c>
      <c r="IV805">
        <v>0</v>
      </c>
      <c r="IW805">
        <v>862619</v>
      </c>
      <c r="IX805">
        <v>1807651</v>
      </c>
      <c r="IY805">
        <v>1516040</v>
      </c>
      <c r="IZ805">
        <v>0</v>
      </c>
      <c r="JA805">
        <v>0</v>
      </c>
      <c r="JB805">
        <v>446</v>
      </c>
      <c r="JC805">
        <v>26430</v>
      </c>
      <c r="JD805">
        <v>205033</v>
      </c>
      <c r="JE805">
        <v>194520</v>
      </c>
      <c r="JF805">
        <v>26743</v>
      </c>
      <c r="JG805">
        <v>413367</v>
      </c>
      <c r="JH805">
        <v>185769</v>
      </c>
      <c r="JI805">
        <v>107132</v>
      </c>
      <c r="JJ805">
        <v>184652</v>
      </c>
      <c r="JK805">
        <v>914232</v>
      </c>
      <c r="JL805">
        <v>6733136</v>
      </c>
      <c r="JM805">
        <v>0</v>
      </c>
      <c r="JN805">
        <v>600</v>
      </c>
      <c r="JO805">
        <v>83029</v>
      </c>
      <c r="JP805">
        <v>63911</v>
      </c>
      <c r="JQ805">
        <v>0</v>
      </c>
      <c r="JR805">
        <v>0</v>
      </c>
      <c r="JS805">
        <v>147540</v>
      </c>
      <c r="JT805"/>
      <c r="JU805"/>
      <c r="JV805"/>
      <c r="JW805"/>
      <c r="JX805">
        <v>770</v>
      </c>
      <c r="JY805"/>
      <c r="JZ805"/>
      <c r="KA805"/>
      <c r="KB805"/>
      <c r="KC805"/>
      <c r="KD805">
        <v>26430</v>
      </c>
      <c r="KE805"/>
      <c r="KF805">
        <v>170</v>
      </c>
      <c r="KG805">
        <v>281</v>
      </c>
      <c r="KH805">
        <v>100</v>
      </c>
      <c r="KI805">
        <v>102</v>
      </c>
      <c r="KJ805">
        <v>190</v>
      </c>
      <c r="KK805">
        <v>52</v>
      </c>
      <c r="KL805">
        <v>49</v>
      </c>
      <c r="KM805">
        <v>97</v>
      </c>
      <c r="KN805">
        <v>21</v>
      </c>
      <c r="KO805">
        <v>1</v>
      </c>
      <c r="KP805">
        <v>0</v>
      </c>
      <c r="KQ805">
        <v>0</v>
      </c>
      <c r="KR805">
        <v>0</v>
      </c>
      <c r="KS805">
        <v>1</v>
      </c>
      <c r="KT805">
        <v>0</v>
      </c>
      <c r="KU805">
        <v>1</v>
      </c>
      <c r="KV805">
        <v>0</v>
      </c>
      <c r="KW805">
        <v>0</v>
      </c>
      <c r="KX805">
        <v>0</v>
      </c>
      <c r="KY805">
        <v>0</v>
      </c>
      <c r="KZ805">
        <v>0</v>
      </c>
      <c r="LA805">
        <v>0</v>
      </c>
      <c r="LB805">
        <v>0</v>
      </c>
      <c r="LC805">
        <v>0</v>
      </c>
      <c r="LD805">
        <v>1</v>
      </c>
      <c r="LE805">
        <v>0</v>
      </c>
      <c r="LF805">
        <v>0</v>
      </c>
      <c r="LG805">
        <v>0</v>
      </c>
      <c r="LH805">
        <v>0</v>
      </c>
    </row>
    <row r="806" spans="1:320" s="34" customFormat="1" ht="15" customHeight="1" x14ac:dyDescent="0.25">
      <c r="A806" s="45">
        <v>206370735</v>
      </c>
      <c r="B806" s="45" t="s">
        <v>6202</v>
      </c>
      <c r="C806" s="46">
        <v>45292</v>
      </c>
      <c r="D806" s="46">
        <v>45657</v>
      </c>
      <c r="E806" s="47">
        <v>366</v>
      </c>
      <c r="F806" s="45" t="s">
        <v>883</v>
      </c>
      <c r="G806" s="45" t="s">
        <v>884</v>
      </c>
      <c r="H806" s="45" t="s">
        <v>1454</v>
      </c>
      <c r="I806" s="45" t="s">
        <v>886</v>
      </c>
      <c r="J806" s="45" t="s">
        <v>887</v>
      </c>
      <c r="K806" s="45" t="s">
        <v>1455</v>
      </c>
      <c r="L806" s="45" t="s">
        <v>6067</v>
      </c>
      <c r="M806" s="45" t="s">
        <v>6203</v>
      </c>
      <c r="N806" s="45" t="s">
        <v>6204</v>
      </c>
      <c r="O806" s="45" t="s">
        <v>6070</v>
      </c>
      <c r="P806" s="45" t="s">
        <v>6077</v>
      </c>
      <c r="Q806" s="45" t="s">
        <v>6205</v>
      </c>
      <c r="R806" t="s">
        <v>6206</v>
      </c>
      <c r="S806" s="45" t="s">
        <v>893</v>
      </c>
      <c r="T806" t="s">
        <v>1970</v>
      </c>
      <c r="U806" s="47">
        <v>100</v>
      </c>
      <c r="V806" s="47">
        <v>100</v>
      </c>
      <c r="W806" s="47" t="s">
        <v>913</v>
      </c>
      <c r="X806" s="47">
        <v>36600</v>
      </c>
      <c r="Y806" s="47">
        <v>33538</v>
      </c>
      <c r="Z806" s="48">
        <v>212.27</v>
      </c>
      <c r="AA806" s="44">
        <v>721</v>
      </c>
      <c r="AB806" s="44">
        <v>717</v>
      </c>
      <c r="AC806" s="44">
        <v>8138</v>
      </c>
      <c r="AD806" s="44">
        <v>7354</v>
      </c>
      <c r="AE806" s="44">
        <v>2860</v>
      </c>
      <c r="AF806" s="44">
        <v>12855</v>
      </c>
      <c r="AG806" s="44"/>
      <c r="AH806" s="47"/>
      <c r="AI806" s="47">
        <v>472</v>
      </c>
      <c r="AJ806">
        <v>1859</v>
      </c>
      <c r="AK806" t="s">
        <v>895</v>
      </c>
      <c r="AL806">
        <v>33538</v>
      </c>
      <c r="AM806"/>
      <c r="AN806"/>
      <c r="AO806"/>
      <c r="AP806"/>
      <c r="AQ806"/>
      <c r="AR806" s="44"/>
      <c r="AS806" s="44"/>
      <c r="AT806" s="44"/>
      <c r="AU806" s="44">
        <v>12652587</v>
      </c>
      <c r="AV806" s="44">
        <v>5686641</v>
      </c>
      <c r="AW806" s="44">
        <v>1019482</v>
      </c>
      <c r="AX806" s="44">
        <v>6678</v>
      </c>
      <c r="AY806" s="44">
        <v>17326424</v>
      </c>
      <c r="AZ806" s="21">
        <v>18355487</v>
      </c>
      <c r="BA806" s="21">
        <v>-1029063</v>
      </c>
      <c r="BB806" s="44">
        <v>55272</v>
      </c>
      <c r="BC806" s="44"/>
      <c r="BD806" s="44"/>
      <c r="BE806" s="44">
        <v>-973791</v>
      </c>
      <c r="BF806" s="44">
        <v>3055473</v>
      </c>
      <c r="BG806" s="44">
        <v>2760636</v>
      </c>
      <c r="BH806" s="44">
        <v>1084351</v>
      </c>
      <c r="BI806" s="21">
        <v>4863715</v>
      </c>
      <c r="BJ806" s="21"/>
      <c r="BK806" s="21"/>
      <c r="BL806" s="21">
        <v>191317</v>
      </c>
      <c r="BM806" s="21">
        <v>697095</v>
      </c>
      <c r="BN806" s="21">
        <v>12652587</v>
      </c>
      <c r="BO806" s="21"/>
      <c r="BP806" s="21"/>
      <c r="BQ806" s="44"/>
      <c r="BR806" s="21"/>
      <c r="BS806" s="44"/>
      <c r="BT806" s="21"/>
      <c r="BU806" s="44"/>
      <c r="BV806" s="21"/>
      <c r="BW806" s="44">
        <v>2818132</v>
      </c>
      <c r="BX806" s="21"/>
      <c r="BY806" s="21">
        <v>2361651</v>
      </c>
      <c r="BZ806" s="21"/>
      <c r="CA806" s="44">
        <v>22092</v>
      </c>
      <c r="CB806" s="44"/>
      <c r="CC806" s="44">
        <v>155927</v>
      </c>
      <c r="CD806" s="44"/>
      <c r="CE806" s="44"/>
      <c r="CF806" s="44"/>
      <c r="CG806" s="44"/>
      <c r="CH806" s="44"/>
      <c r="CI806" s="21">
        <v>28463</v>
      </c>
      <c r="CJ806" s="44"/>
      <c r="CK806" s="21">
        <v>300376</v>
      </c>
      <c r="CL806" s="44"/>
      <c r="CM806" s="44">
        <v>159954</v>
      </c>
      <c r="CN806" s="44">
        <v>0</v>
      </c>
      <c r="CO806" s="44">
        <v>1844240</v>
      </c>
      <c r="CP806" s="44">
        <v>293160</v>
      </c>
      <c r="CQ806" s="21">
        <v>1809620</v>
      </c>
      <c r="CR806" s="44">
        <v>338640</v>
      </c>
      <c r="CS806" s="44">
        <v>926713</v>
      </c>
      <c r="CT806" s="44">
        <v>105483</v>
      </c>
      <c r="CU806" s="44"/>
      <c r="CV806" s="44">
        <v>208831</v>
      </c>
      <c r="CW806" s="21"/>
      <c r="CX806" s="21"/>
      <c r="CY806" s="21"/>
      <c r="CZ806" s="21"/>
      <c r="DA806" s="21"/>
      <c r="DB806" s="21"/>
      <c r="DC806" s="21"/>
      <c r="DD806" s="21"/>
      <c r="DE806" s="44"/>
      <c r="DF806" s="21"/>
      <c r="DG806" s="44"/>
      <c r="DH806" s="21"/>
      <c r="DI806" s="44"/>
      <c r="DJ806" s="44"/>
      <c r="DK806" s="44"/>
      <c r="DL806" s="44"/>
      <c r="DM806" s="21"/>
      <c r="DN806" s="44"/>
      <c r="DO806" s="44"/>
      <c r="DP806" s="44"/>
      <c r="DQ806" s="44"/>
      <c r="DR806" s="44"/>
      <c r="DS806" s="44"/>
      <c r="DT806" s="44"/>
      <c r="DU806" s="44"/>
      <c r="DV806" s="44"/>
      <c r="DW806" s="44"/>
      <c r="DX806" s="44"/>
      <c r="DY806" s="44"/>
      <c r="DZ806" s="44"/>
      <c r="EA806" s="44"/>
      <c r="EB806" s="21"/>
      <c r="EC806" s="44">
        <v>-322548</v>
      </c>
      <c r="ED806" s="44"/>
      <c r="EE806" s="21">
        <v>126597</v>
      </c>
      <c r="EF806" s="44"/>
      <c r="EG806" s="21">
        <v>200978</v>
      </c>
      <c r="EH806" s="44"/>
      <c r="EI806" s="21">
        <v>894358</v>
      </c>
      <c r="EJ806" s="44"/>
      <c r="EK806" s="44"/>
      <c r="EL806" s="21"/>
      <c r="EM806" s="44"/>
      <c r="EN806" s="44"/>
      <c r="EO806" s="44">
        <v>120097</v>
      </c>
      <c r="EP806" s="21"/>
      <c r="EQ806" s="21"/>
      <c r="ER806" s="21"/>
      <c r="ES806" s="21"/>
      <c r="ET806" s="44"/>
      <c r="EU806" s="21"/>
      <c r="EV806" s="44"/>
      <c r="EW806" s="21"/>
      <c r="EX806" s="44"/>
      <c r="EY806" s="44"/>
      <c r="EZ806" s="21"/>
      <c r="FA806" s="21"/>
      <c r="FB806" s="44"/>
      <c r="FC806" s="44"/>
      <c r="FD806" s="21"/>
      <c r="FE806" s="112"/>
      <c r="FF806" s="44"/>
      <c r="FG806" s="44">
        <v>7153184</v>
      </c>
      <c r="FH806" s="44">
        <v>1909202</v>
      </c>
      <c r="FI806" s="44">
        <v>9293101</v>
      </c>
      <c r="FJ806" s="44">
        <v>26773</v>
      </c>
      <c r="FK806" s="44">
        <v>6396178</v>
      </c>
      <c r="FL806" s="44"/>
      <c r="FM806" s="44"/>
      <c r="FN806" s="44"/>
      <c r="FO806" s="44"/>
      <c r="FP806" s="44"/>
      <c r="FQ806" s="44"/>
      <c r="FR806" s="44"/>
      <c r="FS806" s="44"/>
      <c r="FT806" s="44">
        <v>76098</v>
      </c>
      <c r="FU806" s="44"/>
      <c r="FV806" s="21">
        <v>590094</v>
      </c>
      <c r="FW806" s="44">
        <v>72924</v>
      </c>
      <c r="FX806" s="44">
        <v>461806</v>
      </c>
      <c r="FY806" s="44">
        <v>48406</v>
      </c>
      <c r="FZ806" s="44">
        <v>402607</v>
      </c>
      <c r="GA806" s="44">
        <v>174598</v>
      </c>
      <c r="GB806" s="44"/>
      <c r="GC806" s="44">
        <v>95181</v>
      </c>
      <c r="GD806" s="44">
        <v>600298</v>
      </c>
      <c r="GE806" s="44">
        <v>223332</v>
      </c>
      <c r="GF806" s="44">
        <v>193218</v>
      </c>
      <c r="GG806" s="44">
        <v>1097859</v>
      </c>
      <c r="GH806" s="44">
        <v>225099</v>
      </c>
      <c r="GI806" s="44">
        <v>190854</v>
      </c>
      <c r="GJ806" s="44">
        <v>263319</v>
      </c>
      <c r="GK806" s="44">
        <v>3274119</v>
      </c>
      <c r="GL806" s="44">
        <v>71570</v>
      </c>
      <c r="GM806" s="44">
        <v>3355834</v>
      </c>
      <c r="GN806" s="44">
        <v>-27618</v>
      </c>
      <c r="GO806" s="44">
        <v>31101</v>
      </c>
      <c r="GP806" s="44"/>
      <c r="GQ806" s="44"/>
      <c r="GR806" s="44">
        <v>538610</v>
      </c>
      <c r="GS806" s="44">
        <v>15982436</v>
      </c>
      <c r="GT806" s="44"/>
      <c r="GU806" s="21">
        <v>298124</v>
      </c>
      <c r="GV806" s="44"/>
      <c r="GW806" s="44">
        <v>53657073</v>
      </c>
      <c r="GX806" s="44">
        <v>816531</v>
      </c>
      <c r="GY806" s="44">
        <v>70754164</v>
      </c>
      <c r="GZ806" s="44">
        <v>736705</v>
      </c>
      <c r="HA806" s="44">
        <v>52943</v>
      </c>
      <c r="HB806" s="44">
        <v>57488618</v>
      </c>
      <c r="HC806" s="44">
        <v>12475898</v>
      </c>
      <c r="HD806" s="44">
        <v>70754164</v>
      </c>
      <c r="HE806" s="21"/>
      <c r="HF806" s="21"/>
      <c r="HG806" s="21">
        <v>-154998</v>
      </c>
      <c r="HH806" s="21"/>
      <c r="HI806" s="21">
        <v>0</v>
      </c>
      <c r="HJ806" s="44"/>
      <c r="HK806" s="21">
        <v>382657</v>
      </c>
      <c r="HL806" s="21">
        <v>226069</v>
      </c>
      <c r="HM806" s="21">
        <v>608726</v>
      </c>
      <c r="HN806" s="21">
        <v>-310602</v>
      </c>
      <c r="HO806" s="21"/>
      <c r="HP806" s="44"/>
      <c r="HQ806" s="47"/>
      <c r="HR806" s="47">
        <v>57237701</v>
      </c>
      <c r="HS806" s="47">
        <v>250917</v>
      </c>
      <c r="HT806" s="47" t="s">
        <v>6207</v>
      </c>
      <c r="HU806" s="47">
        <v>13238588.85</v>
      </c>
      <c r="HV806" s="47">
        <v>3488</v>
      </c>
      <c r="HW806" s="47">
        <v>0</v>
      </c>
      <c r="HX806" s="47">
        <v>13321</v>
      </c>
      <c r="HY806" s="47">
        <v>35645</v>
      </c>
      <c r="HZ806" s="47">
        <v>84409</v>
      </c>
      <c r="IA806" s="47">
        <v>0</v>
      </c>
      <c r="IB806" s="47">
        <v>0</v>
      </c>
      <c r="IC806" s="47">
        <v>60</v>
      </c>
      <c r="ID806">
        <v>1401</v>
      </c>
      <c r="IE806" s="47">
        <v>6554</v>
      </c>
      <c r="IF806">
        <v>7592</v>
      </c>
      <c r="IG806" s="47">
        <v>5741</v>
      </c>
      <c r="IH806" s="47">
        <v>25021</v>
      </c>
      <c r="II806">
        <v>5296</v>
      </c>
      <c r="IJ806">
        <v>6951</v>
      </c>
      <c r="IK806">
        <v>4374</v>
      </c>
      <c r="IL806">
        <v>24878</v>
      </c>
      <c r="IM806">
        <v>224731</v>
      </c>
      <c r="IN806">
        <v>0</v>
      </c>
      <c r="IO806">
        <v>0</v>
      </c>
      <c r="IP806">
        <v>0</v>
      </c>
      <c r="IQ806">
        <v>0</v>
      </c>
      <c r="IR806">
        <v>0</v>
      </c>
      <c r="IS806">
        <v>0</v>
      </c>
      <c r="IT806">
        <v>0</v>
      </c>
      <c r="IU806">
        <v>305126</v>
      </c>
      <c r="IV806">
        <v>0</v>
      </c>
      <c r="IW806">
        <v>788168</v>
      </c>
      <c r="IX806">
        <v>1698597</v>
      </c>
      <c r="IY806">
        <v>2036865</v>
      </c>
      <c r="IZ806">
        <v>0</v>
      </c>
      <c r="JA806">
        <v>0</v>
      </c>
      <c r="JB806">
        <v>2683</v>
      </c>
      <c r="JC806">
        <v>63077</v>
      </c>
      <c r="JD806">
        <v>166686</v>
      </c>
      <c r="JE806">
        <v>137490</v>
      </c>
      <c r="JF806">
        <v>102803</v>
      </c>
      <c r="JG806">
        <v>499004</v>
      </c>
      <c r="JH806">
        <v>141360</v>
      </c>
      <c r="JI806">
        <v>141855</v>
      </c>
      <c r="JJ806">
        <v>204354</v>
      </c>
      <c r="JK806">
        <v>865116</v>
      </c>
      <c r="JL806">
        <v>7153184</v>
      </c>
      <c r="JM806">
        <v>0</v>
      </c>
      <c r="JN806">
        <v>0</v>
      </c>
      <c r="JO806">
        <v>0</v>
      </c>
      <c r="JP806">
        <v>0</v>
      </c>
      <c r="JQ806">
        <v>0</v>
      </c>
      <c r="JR806">
        <v>0</v>
      </c>
      <c r="JS806">
        <v>0</v>
      </c>
      <c r="JT806"/>
      <c r="JU806"/>
      <c r="JV806"/>
      <c r="JW806"/>
      <c r="JX806">
        <v>1401</v>
      </c>
      <c r="JY806"/>
      <c r="JZ806"/>
      <c r="KA806"/>
      <c r="KB806"/>
      <c r="KC806"/>
      <c r="KD806">
        <v>63077</v>
      </c>
      <c r="KE806"/>
      <c r="KF806">
        <v>162</v>
      </c>
      <c r="KG806">
        <v>249</v>
      </c>
      <c r="KH806">
        <v>106</v>
      </c>
      <c r="KI806">
        <v>99</v>
      </c>
      <c r="KJ806">
        <v>152</v>
      </c>
      <c r="KK806">
        <v>65</v>
      </c>
      <c r="KL806">
        <v>65</v>
      </c>
      <c r="KM806">
        <v>99</v>
      </c>
      <c r="KN806">
        <v>43</v>
      </c>
      <c r="KO806">
        <v>1</v>
      </c>
      <c r="KP806">
        <v>0</v>
      </c>
      <c r="KQ806">
        <v>0</v>
      </c>
      <c r="KR806">
        <v>0</v>
      </c>
      <c r="KS806">
        <v>0</v>
      </c>
      <c r="KT806">
        <v>1</v>
      </c>
      <c r="KU806">
        <v>1</v>
      </c>
      <c r="KV806">
        <v>0</v>
      </c>
      <c r="KW806">
        <v>0</v>
      </c>
      <c r="KX806">
        <v>0</v>
      </c>
      <c r="KY806">
        <v>0</v>
      </c>
      <c r="KZ806">
        <v>0</v>
      </c>
      <c r="LA806">
        <v>0</v>
      </c>
      <c r="LB806">
        <v>0</v>
      </c>
      <c r="LC806">
        <v>0</v>
      </c>
      <c r="LD806">
        <v>1</v>
      </c>
      <c r="LE806">
        <v>0</v>
      </c>
      <c r="LF806">
        <v>0</v>
      </c>
      <c r="LG806">
        <v>0</v>
      </c>
      <c r="LH806">
        <v>0</v>
      </c>
    </row>
    <row r="807" spans="1:320" s="34" customFormat="1" ht="15" customHeight="1" x14ac:dyDescent="0.25">
      <c r="A807" s="45">
        <v>206370736</v>
      </c>
      <c r="B807" s="45" t="s">
        <v>6208</v>
      </c>
      <c r="C807" s="46">
        <v>45292</v>
      </c>
      <c r="D807" s="46">
        <v>45657</v>
      </c>
      <c r="E807" s="47">
        <v>366</v>
      </c>
      <c r="F807" s="45" t="s">
        <v>883</v>
      </c>
      <c r="G807" s="45" t="s">
        <v>884</v>
      </c>
      <c r="H807" s="45" t="s">
        <v>1454</v>
      </c>
      <c r="I807" s="45" t="s">
        <v>886</v>
      </c>
      <c r="J807" s="45" t="s">
        <v>887</v>
      </c>
      <c r="K807" s="45" t="s">
        <v>1455</v>
      </c>
      <c r="L807" s="45" t="s">
        <v>6067</v>
      </c>
      <c r="M807" s="45" t="s">
        <v>6209</v>
      </c>
      <c r="N807" s="45" t="s">
        <v>6210</v>
      </c>
      <c r="O807" s="45" t="s">
        <v>6211</v>
      </c>
      <c r="P807" s="45" t="s">
        <v>6212</v>
      </c>
      <c r="Q807" s="45" t="s">
        <v>6213</v>
      </c>
      <c r="R807" t="s">
        <v>6214</v>
      </c>
      <c r="S807" s="45" t="s">
        <v>893</v>
      </c>
      <c r="T807" t="s">
        <v>2730</v>
      </c>
      <c r="U807" s="47">
        <v>158</v>
      </c>
      <c r="V807" s="47">
        <v>158</v>
      </c>
      <c r="W807" s="47" t="s">
        <v>913</v>
      </c>
      <c r="X807" s="47">
        <v>57828</v>
      </c>
      <c r="Y807" s="47">
        <v>54896</v>
      </c>
      <c r="Z807" s="48">
        <v>218.52</v>
      </c>
      <c r="AA807" s="44">
        <v>393</v>
      </c>
      <c r="AB807" s="44">
        <v>400</v>
      </c>
      <c r="AC807" s="44">
        <v>5847</v>
      </c>
      <c r="AD807" s="44">
        <v>2596</v>
      </c>
      <c r="AE807" s="44">
        <v>3305</v>
      </c>
      <c r="AF807" s="44">
        <v>37713</v>
      </c>
      <c r="AG807" s="44"/>
      <c r="AH807" s="47">
        <v>3097</v>
      </c>
      <c r="AI807" s="47">
        <v>17</v>
      </c>
      <c r="AJ807">
        <v>2321</v>
      </c>
      <c r="AK807" t="s">
        <v>895</v>
      </c>
      <c r="AL807">
        <v>54896</v>
      </c>
      <c r="AM807"/>
      <c r="AN807"/>
      <c r="AO807"/>
      <c r="AP807"/>
      <c r="AQ807"/>
      <c r="AR807" s="44"/>
      <c r="AS807" s="44"/>
      <c r="AT807" s="44"/>
      <c r="AU807" s="44">
        <v>17638147</v>
      </c>
      <c r="AV807" s="44">
        <v>6363131</v>
      </c>
      <c r="AW807" s="44">
        <v>-456150</v>
      </c>
      <c r="AX807" s="44">
        <v>1642</v>
      </c>
      <c r="AY807" s="44">
        <v>24459070</v>
      </c>
      <c r="AZ807" s="21">
        <v>20499137</v>
      </c>
      <c r="BA807" s="21">
        <v>3959933</v>
      </c>
      <c r="BB807" s="44">
        <v>13511</v>
      </c>
      <c r="BC807" s="44">
        <v>834423</v>
      </c>
      <c r="BD807" s="44"/>
      <c r="BE807" s="44">
        <v>3139021</v>
      </c>
      <c r="BF807" s="44">
        <v>1877100</v>
      </c>
      <c r="BG807" s="44">
        <v>2361041</v>
      </c>
      <c r="BH807" s="44">
        <v>849947</v>
      </c>
      <c r="BI807" s="21">
        <v>10936578</v>
      </c>
      <c r="BJ807" s="21"/>
      <c r="BK807" s="21">
        <v>931625</v>
      </c>
      <c r="BL807" s="21">
        <v>5900</v>
      </c>
      <c r="BM807" s="21">
        <v>675956</v>
      </c>
      <c r="BN807" s="21">
        <v>17638147</v>
      </c>
      <c r="BO807" s="21"/>
      <c r="BP807" s="21"/>
      <c r="BQ807" s="44"/>
      <c r="BR807" s="21"/>
      <c r="BS807" s="44"/>
      <c r="BT807" s="21"/>
      <c r="BU807" s="44"/>
      <c r="BV807" s="21"/>
      <c r="BW807" s="44">
        <v>1877575</v>
      </c>
      <c r="BX807" s="21">
        <v>18540</v>
      </c>
      <c r="BY807" s="21">
        <v>747295</v>
      </c>
      <c r="BZ807" s="21"/>
      <c r="CA807" s="44">
        <v>21098</v>
      </c>
      <c r="CB807" s="44"/>
      <c r="CC807" s="44">
        <v>3453295</v>
      </c>
      <c r="CD807" s="44"/>
      <c r="CE807" s="44"/>
      <c r="CF807" s="44"/>
      <c r="CG807" s="44">
        <v>242731</v>
      </c>
      <c r="CH807" s="44"/>
      <c r="CI807" s="21">
        <v>90</v>
      </c>
      <c r="CJ807" s="44"/>
      <c r="CK807" s="21">
        <v>2507</v>
      </c>
      <c r="CL807" s="44"/>
      <c r="CM807" s="44">
        <v>96226</v>
      </c>
      <c r="CN807" s="44">
        <v>0</v>
      </c>
      <c r="CO807" s="44">
        <v>2040705</v>
      </c>
      <c r="CP807" s="44">
        <v>0</v>
      </c>
      <c r="CQ807" s="21">
        <v>2333565</v>
      </c>
      <c r="CR807" s="44">
        <v>1068030</v>
      </c>
      <c r="CS807" s="44">
        <v>662348</v>
      </c>
      <c r="CT807" s="44">
        <v>64116</v>
      </c>
      <c r="CU807" s="44"/>
      <c r="CV807" s="44">
        <v>98141</v>
      </c>
      <c r="CW807" s="21"/>
      <c r="CX807" s="21"/>
      <c r="CY807" s="21"/>
      <c r="CZ807" s="21"/>
      <c r="DA807" s="21"/>
      <c r="DB807" s="21"/>
      <c r="DC807" s="21"/>
      <c r="DD807" s="21"/>
      <c r="DE807" s="44"/>
      <c r="DF807" s="21"/>
      <c r="DG807" s="44"/>
      <c r="DH807" s="21"/>
      <c r="DI807" s="44"/>
      <c r="DJ807" s="44"/>
      <c r="DK807" s="44"/>
      <c r="DL807" s="44"/>
      <c r="DM807" s="21"/>
      <c r="DN807" s="44"/>
      <c r="DO807" s="44">
        <v>2181556</v>
      </c>
      <c r="DP807" s="44"/>
      <c r="DQ807" s="44"/>
      <c r="DR807" s="44"/>
      <c r="DS807" s="44"/>
      <c r="DT807" s="44"/>
      <c r="DU807" s="44"/>
      <c r="DV807" s="44"/>
      <c r="DW807" s="44">
        <v>-2250594</v>
      </c>
      <c r="DX807" s="44"/>
      <c r="DY807" s="44">
        <v>15295</v>
      </c>
      <c r="DZ807" s="44"/>
      <c r="EA807" s="44"/>
      <c r="EB807" s="21"/>
      <c r="EC807" s="44">
        <v>-851325</v>
      </c>
      <c r="ED807" s="44">
        <v>9615</v>
      </c>
      <c r="EE807" s="21">
        <v>-68478</v>
      </c>
      <c r="EF807" s="44"/>
      <c r="EG807" s="21">
        <v>213574</v>
      </c>
      <c r="EH807" s="44"/>
      <c r="EI807" s="21">
        <v>674589</v>
      </c>
      <c r="EJ807" s="44"/>
      <c r="EK807" s="44"/>
      <c r="EL807" s="21"/>
      <c r="EM807" s="44">
        <v>-555313</v>
      </c>
      <c r="EN807" s="44"/>
      <c r="EO807" s="44">
        <v>174931</v>
      </c>
      <c r="EP807" s="21"/>
      <c r="EQ807" s="21"/>
      <c r="ER807" s="21"/>
      <c r="ES807" s="21"/>
      <c r="ET807" s="44"/>
      <c r="EU807" s="21"/>
      <c r="EV807" s="44"/>
      <c r="EW807" s="21"/>
      <c r="EX807" s="44"/>
      <c r="EY807" s="44"/>
      <c r="EZ807" s="21"/>
      <c r="FA807" s="21"/>
      <c r="FB807" s="44"/>
      <c r="FC807" s="44"/>
      <c r="FD807" s="21"/>
      <c r="FE807" s="112"/>
      <c r="FF807" s="44"/>
      <c r="FG807" s="44">
        <v>11196168</v>
      </c>
      <c r="FH807" s="44">
        <v>2809452</v>
      </c>
      <c r="FI807" s="44">
        <v>6493517</v>
      </c>
      <c r="FJ807" s="44">
        <v>639304</v>
      </c>
      <c r="FK807" s="44">
        <v>9014113</v>
      </c>
      <c r="FL807" s="44"/>
      <c r="FM807" s="44"/>
      <c r="FN807" s="44"/>
      <c r="FO807" s="44"/>
      <c r="FP807" s="44"/>
      <c r="FQ807" s="44"/>
      <c r="FR807" s="44"/>
      <c r="FS807" s="44"/>
      <c r="FT807" s="44">
        <v>41597</v>
      </c>
      <c r="FU807" s="44">
        <v>6077</v>
      </c>
      <c r="FV807" s="21">
        <v>740076</v>
      </c>
      <c r="FW807" s="44">
        <v>34314</v>
      </c>
      <c r="FX807" s="44">
        <v>552635</v>
      </c>
      <c r="FY807" s="44">
        <v>250221</v>
      </c>
      <c r="FZ807" s="44">
        <v>233068</v>
      </c>
      <c r="GA807" s="44">
        <v>37846</v>
      </c>
      <c r="GB807" s="44"/>
      <c r="GC807" s="44">
        <v>30500</v>
      </c>
      <c r="GD807" s="44">
        <v>443787</v>
      </c>
      <c r="GE807" s="44">
        <v>417503</v>
      </c>
      <c r="GF807" s="44">
        <v>316368</v>
      </c>
      <c r="GG807" s="44">
        <v>1338016</v>
      </c>
      <c r="GH807" s="44">
        <v>492663</v>
      </c>
      <c r="GI807" s="44">
        <v>164847</v>
      </c>
      <c r="GJ807" s="44">
        <v>113178</v>
      </c>
      <c r="GK807" s="44">
        <v>4669069</v>
      </c>
      <c r="GL807" s="44">
        <v>94712</v>
      </c>
      <c r="GM807" s="44">
        <v>1117284</v>
      </c>
      <c r="GN807" s="44">
        <v>107345</v>
      </c>
      <c r="GO807" s="44">
        <v>27207</v>
      </c>
      <c r="GP807" s="44"/>
      <c r="GQ807" s="44">
        <v>10</v>
      </c>
      <c r="GR807" s="44">
        <v>256701</v>
      </c>
      <c r="GS807" s="44">
        <v>4237720</v>
      </c>
      <c r="GT807" s="44"/>
      <c r="GU807" s="21">
        <v>387855</v>
      </c>
      <c r="GV807" s="44"/>
      <c r="GW807" s="44">
        <v>20690116</v>
      </c>
      <c r="GX807" s="44"/>
      <c r="GY807" s="44">
        <v>25315691</v>
      </c>
      <c r="GZ807" s="44">
        <v>2945527</v>
      </c>
      <c r="HA807" s="44">
        <v>2936121</v>
      </c>
      <c r="HB807" s="44"/>
      <c r="HC807" s="44">
        <v>19434043</v>
      </c>
      <c r="HD807" s="44">
        <v>25315691</v>
      </c>
      <c r="HE807" s="21"/>
      <c r="HF807" s="21">
        <v>17693995</v>
      </c>
      <c r="HG807" s="21"/>
      <c r="HH807" s="21"/>
      <c r="HI807" s="21">
        <v>247350</v>
      </c>
      <c r="HJ807" s="44"/>
      <c r="HK807" s="21">
        <v>2072307</v>
      </c>
      <c r="HL807" s="21">
        <v>1934654</v>
      </c>
      <c r="HM807" s="21">
        <v>4254311</v>
      </c>
      <c r="HN807" s="21">
        <v>-3866456</v>
      </c>
      <c r="HO807" s="21"/>
      <c r="HP807" s="44"/>
      <c r="HQ807" s="47"/>
      <c r="HR807" s="47"/>
      <c r="HS807" s="47"/>
      <c r="HT807" s="47" t="s">
        <v>1759</v>
      </c>
      <c r="HU807" s="47">
        <v>0</v>
      </c>
      <c r="HV807" s="47">
        <v>2080</v>
      </c>
      <c r="HW807" s="47">
        <v>0</v>
      </c>
      <c r="HX807" s="47">
        <v>13733</v>
      </c>
      <c r="HY807" s="47">
        <v>62243</v>
      </c>
      <c r="HZ807" s="47">
        <v>125125</v>
      </c>
      <c r="IA807" s="47">
        <v>0</v>
      </c>
      <c r="IB807" s="47">
        <v>0</v>
      </c>
      <c r="IC807" s="47">
        <v>47</v>
      </c>
      <c r="ID807">
        <v>28879</v>
      </c>
      <c r="IE807" s="47">
        <v>1832</v>
      </c>
      <c r="IF807">
        <v>13743</v>
      </c>
      <c r="IG807" s="47">
        <v>11258</v>
      </c>
      <c r="IH807" s="47">
        <v>28932</v>
      </c>
      <c r="II807">
        <v>8796</v>
      </c>
      <c r="IJ807">
        <v>6273</v>
      </c>
      <c r="IK807">
        <v>1795</v>
      </c>
      <c r="IL807">
        <v>14587</v>
      </c>
      <c r="IM807">
        <v>319323</v>
      </c>
      <c r="IN807">
        <v>0</v>
      </c>
      <c r="IO807">
        <v>0</v>
      </c>
      <c r="IP807">
        <v>0</v>
      </c>
      <c r="IQ807">
        <v>0</v>
      </c>
      <c r="IR807">
        <v>0</v>
      </c>
      <c r="IS807">
        <v>0</v>
      </c>
      <c r="IT807">
        <v>0</v>
      </c>
      <c r="IU807">
        <v>214442</v>
      </c>
      <c r="IV807">
        <v>0</v>
      </c>
      <c r="IW807">
        <v>751420</v>
      </c>
      <c r="IX807">
        <v>2756965</v>
      </c>
      <c r="IY807">
        <v>3104116</v>
      </c>
      <c r="IZ807">
        <v>0</v>
      </c>
      <c r="JA807">
        <v>0</v>
      </c>
      <c r="JB807">
        <v>4749</v>
      </c>
      <c r="JC807">
        <v>1224866</v>
      </c>
      <c r="JD807">
        <v>65269</v>
      </c>
      <c r="JE807">
        <v>253896</v>
      </c>
      <c r="JF807">
        <v>211543</v>
      </c>
      <c r="JG807">
        <v>646218</v>
      </c>
      <c r="JH807">
        <v>384781</v>
      </c>
      <c r="JI807">
        <v>126187</v>
      </c>
      <c r="JJ807">
        <v>86570</v>
      </c>
      <c r="JK807">
        <v>1365146</v>
      </c>
      <c r="JL807">
        <v>11196168</v>
      </c>
      <c r="JM807">
        <v>0</v>
      </c>
      <c r="JN807">
        <v>0</v>
      </c>
      <c r="JO807">
        <v>0</v>
      </c>
      <c r="JP807">
        <v>0</v>
      </c>
      <c r="JQ807">
        <v>0</v>
      </c>
      <c r="JR807">
        <v>0</v>
      </c>
      <c r="JS807">
        <v>0</v>
      </c>
      <c r="JT807"/>
      <c r="JU807"/>
      <c r="JV807"/>
      <c r="JW807"/>
      <c r="JX807"/>
      <c r="JY807">
        <v>28879</v>
      </c>
      <c r="JZ807"/>
      <c r="KA807"/>
      <c r="KB807"/>
      <c r="KC807"/>
      <c r="KD807"/>
      <c r="KE807">
        <v>1224866</v>
      </c>
      <c r="KF807">
        <v>207</v>
      </c>
      <c r="KG807">
        <v>304</v>
      </c>
      <c r="KH807">
        <v>117</v>
      </c>
      <c r="KI807">
        <v>157</v>
      </c>
      <c r="KJ807">
        <v>232</v>
      </c>
      <c r="KK807">
        <v>87</v>
      </c>
      <c r="KL807">
        <v>83</v>
      </c>
      <c r="KM807">
        <v>125</v>
      </c>
      <c r="KN807">
        <v>46</v>
      </c>
      <c r="KO807">
        <v>1</v>
      </c>
      <c r="KP807">
        <v>0</v>
      </c>
      <c r="KQ807">
        <v>0</v>
      </c>
      <c r="KR807">
        <v>0</v>
      </c>
      <c r="KS807">
        <v>0</v>
      </c>
      <c r="KT807">
        <v>1</v>
      </c>
      <c r="KU807">
        <v>1</v>
      </c>
      <c r="KV807">
        <v>0</v>
      </c>
      <c r="KW807">
        <v>0</v>
      </c>
      <c r="KX807">
        <v>0</v>
      </c>
      <c r="KY807">
        <v>0</v>
      </c>
      <c r="KZ807">
        <v>0</v>
      </c>
      <c r="LA807">
        <v>0</v>
      </c>
      <c r="LB807">
        <v>0</v>
      </c>
      <c r="LC807">
        <v>0</v>
      </c>
      <c r="LD807">
        <v>1</v>
      </c>
      <c r="LE807">
        <v>0</v>
      </c>
      <c r="LF807">
        <v>0</v>
      </c>
      <c r="LG807">
        <v>0</v>
      </c>
      <c r="LH807">
        <v>0</v>
      </c>
    </row>
    <row r="808" spans="1:320" s="34" customFormat="1" ht="15" customHeight="1" x14ac:dyDescent="0.25">
      <c r="A808" s="45">
        <v>206370737</v>
      </c>
      <c r="B808" s="45" t="s">
        <v>6215</v>
      </c>
      <c r="C808" s="46">
        <v>45292</v>
      </c>
      <c r="D808" s="46">
        <v>45657</v>
      </c>
      <c r="E808" s="47">
        <v>366</v>
      </c>
      <c r="F808" s="45" t="s">
        <v>883</v>
      </c>
      <c r="G808" s="45" t="s">
        <v>884</v>
      </c>
      <c r="H808" s="45" t="s">
        <v>1454</v>
      </c>
      <c r="I808" s="45" t="s">
        <v>886</v>
      </c>
      <c r="J808" s="45" t="s">
        <v>887</v>
      </c>
      <c r="K808" s="45" t="s">
        <v>1455</v>
      </c>
      <c r="L808" s="45" t="s">
        <v>6067</v>
      </c>
      <c r="M808" s="45" t="s">
        <v>6216</v>
      </c>
      <c r="N808" s="45" t="s">
        <v>6217</v>
      </c>
      <c r="O808" s="45" t="s">
        <v>1472</v>
      </c>
      <c r="P808" s="45" t="s">
        <v>1475</v>
      </c>
      <c r="Q808" s="45" t="s">
        <v>6218</v>
      </c>
      <c r="R808" t="s">
        <v>6219</v>
      </c>
      <c r="S808" s="45" t="s">
        <v>893</v>
      </c>
      <c r="T808" t="s">
        <v>2730</v>
      </c>
      <c r="U808" s="47">
        <v>52</v>
      </c>
      <c r="V808" s="47">
        <v>52</v>
      </c>
      <c r="W808" s="47" t="s">
        <v>1728</v>
      </c>
      <c r="X808" s="47">
        <v>19032</v>
      </c>
      <c r="Y808" s="47">
        <v>18910</v>
      </c>
      <c r="Z808" s="48">
        <v>219.07</v>
      </c>
      <c r="AA808" s="44">
        <v>20</v>
      </c>
      <c r="AB808" s="44">
        <v>20</v>
      </c>
      <c r="AC808" s="44">
        <v>274</v>
      </c>
      <c r="AD808" s="44"/>
      <c r="AE808" s="44">
        <v>4636</v>
      </c>
      <c r="AF808" s="44">
        <v>14000</v>
      </c>
      <c r="AG808" s="44"/>
      <c r="AH808" s="47"/>
      <c r="AI808" s="47"/>
      <c r="AJ808"/>
      <c r="AK808" t="s">
        <v>895</v>
      </c>
      <c r="AL808">
        <v>18910</v>
      </c>
      <c r="AM808"/>
      <c r="AN808"/>
      <c r="AO808"/>
      <c r="AP808"/>
      <c r="AQ808"/>
      <c r="AR808" s="44"/>
      <c r="AS808" s="44"/>
      <c r="AT808" s="44"/>
      <c r="AU808" s="44">
        <v>9552363</v>
      </c>
      <c r="AV808" s="44">
        <v>1406025</v>
      </c>
      <c r="AW808" s="44">
        <v>958200</v>
      </c>
      <c r="AX808" s="44"/>
      <c r="AY808" s="44">
        <v>10000188</v>
      </c>
      <c r="AZ808" s="21">
        <v>7984773</v>
      </c>
      <c r="BA808" s="21">
        <v>2015415</v>
      </c>
      <c r="BB808" s="44">
        <v>3488</v>
      </c>
      <c r="BC808" s="44">
        <v>410278</v>
      </c>
      <c r="BD808" s="44"/>
      <c r="BE808" s="44">
        <v>1608625</v>
      </c>
      <c r="BF808" s="44">
        <v>91790</v>
      </c>
      <c r="BG808" s="44">
        <v>3212488</v>
      </c>
      <c r="BH808" s="44">
        <v>1548896</v>
      </c>
      <c r="BI808" s="21">
        <v>4699189</v>
      </c>
      <c r="BJ808" s="21"/>
      <c r="BK808" s="21"/>
      <c r="BL808" s="21"/>
      <c r="BM808" s="21"/>
      <c r="BN808" s="21">
        <v>9552363</v>
      </c>
      <c r="BO808" s="21"/>
      <c r="BP808" s="21"/>
      <c r="BQ808" s="44"/>
      <c r="BR808" s="21"/>
      <c r="BS808" s="44"/>
      <c r="BT808" s="21"/>
      <c r="BU808" s="44"/>
      <c r="BV808" s="21"/>
      <c r="BW808" s="44">
        <v>69040</v>
      </c>
      <c r="BX808" s="21"/>
      <c r="BY808" s="21">
        <v>2364</v>
      </c>
      <c r="BZ808" s="21"/>
      <c r="CA808" s="44">
        <v>1039</v>
      </c>
      <c r="CB808" s="44"/>
      <c r="CC808" s="44">
        <v>1333582</v>
      </c>
      <c r="CD808" s="44"/>
      <c r="CE808" s="44"/>
      <c r="CF808" s="44"/>
      <c r="CG808" s="44"/>
      <c r="CH808" s="44"/>
      <c r="CI808" s="21"/>
      <c r="CJ808" s="44"/>
      <c r="CK808" s="21"/>
      <c r="CL808" s="44"/>
      <c r="CM808" s="44">
        <v>71508</v>
      </c>
      <c r="CN808" s="44">
        <v>0</v>
      </c>
      <c r="CO808" s="44">
        <v>566190</v>
      </c>
      <c r="CP808" s="44">
        <v>0</v>
      </c>
      <c r="CQ808" s="21">
        <v>624285</v>
      </c>
      <c r="CR808" s="44">
        <v>137700</v>
      </c>
      <c r="CS808" s="44">
        <v>5591</v>
      </c>
      <c r="CT808" s="44">
        <v>269</v>
      </c>
      <c r="CU808" s="44"/>
      <c r="CV808" s="44">
        <v>482</v>
      </c>
      <c r="CW808" s="21"/>
      <c r="CX808" s="21"/>
      <c r="CY808" s="21"/>
      <c r="CZ808" s="21"/>
      <c r="DA808" s="21"/>
      <c r="DB808" s="21"/>
      <c r="DC808" s="21"/>
      <c r="DD808" s="21"/>
      <c r="DE808" s="44"/>
      <c r="DF808" s="21"/>
      <c r="DG808" s="44"/>
      <c r="DH808" s="21"/>
      <c r="DI808" s="44"/>
      <c r="DJ808" s="44"/>
      <c r="DK808" s="44"/>
      <c r="DL808" s="44"/>
      <c r="DM808" s="21"/>
      <c r="DN808" s="44"/>
      <c r="DO808" s="44"/>
      <c r="DP808" s="44"/>
      <c r="DQ808" s="44"/>
      <c r="DR808" s="44"/>
      <c r="DS808" s="44"/>
      <c r="DT808" s="44"/>
      <c r="DU808" s="44"/>
      <c r="DV808" s="44"/>
      <c r="DW808" s="44"/>
      <c r="DX808" s="44"/>
      <c r="DY808" s="44"/>
      <c r="DZ808" s="44"/>
      <c r="EA808" s="44"/>
      <c r="EB808" s="21"/>
      <c r="EC808" s="44">
        <v>-95119</v>
      </c>
      <c r="ED808" s="44"/>
      <c r="EE808" s="21">
        <v>-1</v>
      </c>
      <c r="EF808" s="44"/>
      <c r="EG808" s="21">
        <v>125975</v>
      </c>
      <c r="EH808" s="44"/>
      <c r="EI808" s="21">
        <v>927345</v>
      </c>
      <c r="EJ808" s="44"/>
      <c r="EK808" s="44"/>
      <c r="EL808" s="21"/>
      <c r="EM808" s="44"/>
      <c r="EN808" s="44"/>
      <c r="EO808" s="44"/>
      <c r="EP808" s="21"/>
      <c r="EQ808" s="21"/>
      <c r="ER808" s="21"/>
      <c r="ES808" s="21"/>
      <c r="ET808" s="44"/>
      <c r="EU808" s="21"/>
      <c r="EV808" s="44"/>
      <c r="EW808" s="21"/>
      <c r="EX808" s="44"/>
      <c r="EY808" s="44"/>
      <c r="EZ808" s="21"/>
      <c r="FA808" s="21"/>
      <c r="FB808" s="44"/>
      <c r="FC808" s="44"/>
      <c r="FD808" s="21"/>
      <c r="FE808" s="112"/>
      <c r="FF808" s="44"/>
      <c r="FG808" s="44">
        <v>4501252</v>
      </c>
      <c r="FH808" s="44">
        <v>1102304</v>
      </c>
      <c r="FI808" s="44">
        <v>2381217</v>
      </c>
      <c r="FJ808" s="44">
        <v>205636</v>
      </c>
      <c r="FK808" s="44">
        <v>3307870</v>
      </c>
      <c r="FL808" s="44"/>
      <c r="FM808" s="44"/>
      <c r="FN808" s="44"/>
      <c r="FO808" s="44"/>
      <c r="FP808" s="44"/>
      <c r="FQ808" s="44"/>
      <c r="FR808" s="44"/>
      <c r="FS808" s="44"/>
      <c r="FT808" s="44">
        <v>3777</v>
      </c>
      <c r="FU808" s="44">
        <v>409</v>
      </c>
      <c r="FV808" s="21">
        <v>171943</v>
      </c>
      <c r="FW808" s="44"/>
      <c r="FX808" s="44">
        <v>147896</v>
      </c>
      <c r="FY808" s="44">
        <v>45826</v>
      </c>
      <c r="FZ808" s="44">
        <v>14981</v>
      </c>
      <c r="GA808" s="44">
        <v>12700</v>
      </c>
      <c r="GB808" s="44"/>
      <c r="GC808" s="44">
        <v>7707</v>
      </c>
      <c r="GD808" s="44">
        <v>370538</v>
      </c>
      <c r="GE808" s="44">
        <v>122051</v>
      </c>
      <c r="GF808" s="44">
        <v>92366</v>
      </c>
      <c r="GG808" s="44">
        <v>607513</v>
      </c>
      <c r="GH808" s="44">
        <v>124222</v>
      </c>
      <c r="GI808" s="44">
        <v>236867</v>
      </c>
      <c r="GJ808" s="44">
        <v>66397</v>
      </c>
      <c r="GK808" s="44">
        <v>2179243</v>
      </c>
      <c r="GL808" s="44">
        <v>202488</v>
      </c>
      <c r="GM808" s="44">
        <v>129878</v>
      </c>
      <c r="GN808" s="44">
        <v>28413</v>
      </c>
      <c r="GO808" s="44">
        <v>10063</v>
      </c>
      <c r="GP808" s="44"/>
      <c r="GQ808" s="44">
        <v>13</v>
      </c>
      <c r="GR808" s="44">
        <v>101612</v>
      </c>
      <c r="GS808" s="44">
        <v>1560718</v>
      </c>
      <c r="GT808" s="44"/>
      <c r="GU808" s="21">
        <v>234138</v>
      </c>
      <c r="GV808" s="44"/>
      <c r="GW808" s="44">
        <v>8668159</v>
      </c>
      <c r="GX808" s="44"/>
      <c r="GY808" s="44">
        <v>10463015</v>
      </c>
      <c r="GZ808" s="44">
        <v>817147</v>
      </c>
      <c r="HA808" s="44">
        <v>175185</v>
      </c>
      <c r="HB808" s="44"/>
      <c r="HC808" s="44">
        <v>9470683</v>
      </c>
      <c r="HD808" s="44">
        <v>10463015</v>
      </c>
      <c r="HE808" s="21"/>
      <c r="HF808" s="21">
        <v>8313860</v>
      </c>
      <c r="HG808" s="21"/>
      <c r="HH808" s="21"/>
      <c r="HI808" s="21">
        <v>47276</v>
      </c>
      <c r="HJ808" s="44">
        <v>325</v>
      </c>
      <c r="HK808" s="21">
        <v>274263</v>
      </c>
      <c r="HL808" s="21">
        <v>625822</v>
      </c>
      <c r="HM808" s="21">
        <v>947686</v>
      </c>
      <c r="HN808" s="21">
        <v>-713548</v>
      </c>
      <c r="HO808" s="21"/>
      <c r="HP808" s="44"/>
      <c r="HQ808" s="47"/>
      <c r="HR808" s="47"/>
      <c r="HS808" s="47"/>
      <c r="HT808" s="47" t="s">
        <v>1759</v>
      </c>
      <c r="HU808" s="47">
        <v>0</v>
      </c>
      <c r="HV808" s="47">
        <v>1801</v>
      </c>
      <c r="HW808" s="47">
        <v>0</v>
      </c>
      <c r="HX808" s="47">
        <v>7594</v>
      </c>
      <c r="HY808" s="47">
        <v>15911</v>
      </c>
      <c r="HZ808" s="47">
        <v>47930</v>
      </c>
      <c r="IA808" s="47">
        <v>0</v>
      </c>
      <c r="IB808" s="47">
        <v>0</v>
      </c>
      <c r="IC808" s="47">
        <v>41</v>
      </c>
      <c r="ID808">
        <v>5234</v>
      </c>
      <c r="IE808" s="47">
        <v>4143</v>
      </c>
      <c r="IF808">
        <v>3764</v>
      </c>
      <c r="IG808" s="47">
        <v>3289</v>
      </c>
      <c r="IH808" s="47">
        <v>11870</v>
      </c>
      <c r="II808">
        <v>1912</v>
      </c>
      <c r="IJ808">
        <v>8209</v>
      </c>
      <c r="IK808">
        <v>1143</v>
      </c>
      <c r="IL808">
        <v>15832</v>
      </c>
      <c r="IM808">
        <v>128673</v>
      </c>
      <c r="IN808">
        <v>0</v>
      </c>
      <c r="IO808">
        <v>0</v>
      </c>
      <c r="IP808">
        <v>0</v>
      </c>
      <c r="IQ808">
        <v>0</v>
      </c>
      <c r="IR808">
        <v>0</v>
      </c>
      <c r="IS808">
        <v>0</v>
      </c>
      <c r="IT808">
        <v>0</v>
      </c>
      <c r="IU808">
        <v>206455</v>
      </c>
      <c r="IV808">
        <v>0</v>
      </c>
      <c r="IW808">
        <v>378008</v>
      </c>
      <c r="IX808">
        <v>715642</v>
      </c>
      <c r="IY808">
        <v>1173854</v>
      </c>
      <c r="IZ808">
        <v>0</v>
      </c>
      <c r="JA808">
        <v>0</v>
      </c>
      <c r="JB808">
        <v>3362</v>
      </c>
      <c r="JC808">
        <v>299746</v>
      </c>
      <c r="JD808">
        <v>122620</v>
      </c>
      <c r="JE808">
        <v>71446</v>
      </c>
      <c r="JF808">
        <v>64701</v>
      </c>
      <c r="JG808">
        <v>286205</v>
      </c>
      <c r="JH808">
        <v>95214</v>
      </c>
      <c r="JI808">
        <v>176081</v>
      </c>
      <c r="JJ808">
        <v>54514</v>
      </c>
      <c r="JK808">
        <v>853404</v>
      </c>
      <c r="JL808">
        <v>4501252</v>
      </c>
      <c r="JM808">
        <v>0</v>
      </c>
      <c r="JN808">
        <v>0</v>
      </c>
      <c r="JO808">
        <v>0</v>
      </c>
      <c r="JP808">
        <v>0</v>
      </c>
      <c r="JQ808">
        <v>0</v>
      </c>
      <c r="JR808">
        <v>0</v>
      </c>
      <c r="JS808">
        <v>0</v>
      </c>
      <c r="JT808"/>
      <c r="JU808"/>
      <c r="JV808"/>
      <c r="JW808"/>
      <c r="JX808"/>
      <c r="JY808">
        <v>5234</v>
      </c>
      <c r="JZ808"/>
      <c r="KA808"/>
      <c r="KB808"/>
      <c r="KC808"/>
      <c r="KD808"/>
      <c r="KE808">
        <v>299746</v>
      </c>
      <c r="KF808">
        <v>72</v>
      </c>
      <c r="KG808">
        <v>89</v>
      </c>
      <c r="KH808">
        <v>60</v>
      </c>
      <c r="KI808">
        <v>45</v>
      </c>
      <c r="KJ808">
        <v>54</v>
      </c>
      <c r="KK808">
        <v>40</v>
      </c>
      <c r="KL808">
        <v>29</v>
      </c>
      <c r="KM808">
        <v>34</v>
      </c>
      <c r="KN808">
        <v>24</v>
      </c>
      <c r="KO808">
        <v>1</v>
      </c>
      <c r="KP808">
        <v>0</v>
      </c>
      <c r="KQ808">
        <v>0</v>
      </c>
      <c r="KR808">
        <v>1</v>
      </c>
      <c r="KS808">
        <v>0</v>
      </c>
      <c r="KT808">
        <v>0</v>
      </c>
      <c r="KU808">
        <v>1</v>
      </c>
      <c r="KV808">
        <v>0</v>
      </c>
      <c r="KW808">
        <v>0</v>
      </c>
      <c r="KX808">
        <v>0</v>
      </c>
      <c r="KY808">
        <v>0</v>
      </c>
      <c r="KZ808">
        <v>0</v>
      </c>
      <c r="LA808">
        <v>0</v>
      </c>
      <c r="LB808">
        <v>0</v>
      </c>
      <c r="LC808">
        <v>0</v>
      </c>
      <c r="LD808">
        <v>1</v>
      </c>
      <c r="LE808">
        <v>0</v>
      </c>
      <c r="LF808">
        <v>0</v>
      </c>
      <c r="LG808">
        <v>0</v>
      </c>
      <c r="LH808">
        <v>0</v>
      </c>
    </row>
    <row r="809" spans="1:320" s="34" customFormat="1" ht="15" customHeight="1" x14ac:dyDescent="0.25">
      <c r="A809" s="45">
        <v>206370740</v>
      </c>
      <c r="B809" s="45" t="s">
        <v>6220</v>
      </c>
      <c r="C809" s="46">
        <v>45292</v>
      </c>
      <c r="D809" s="46">
        <v>45657</v>
      </c>
      <c r="E809" s="47">
        <v>366</v>
      </c>
      <c r="F809" s="45" t="s">
        <v>883</v>
      </c>
      <c r="G809" s="45" t="s">
        <v>884</v>
      </c>
      <c r="H809" s="45" t="s">
        <v>1454</v>
      </c>
      <c r="I809" s="45" t="s">
        <v>886</v>
      </c>
      <c r="J809" s="45" t="s">
        <v>887</v>
      </c>
      <c r="K809" s="45" t="s">
        <v>1455</v>
      </c>
      <c r="L809" s="45" t="s">
        <v>6067</v>
      </c>
      <c r="M809" s="45" t="s">
        <v>6221</v>
      </c>
      <c r="N809" s="45" t="s">
        <v>6222</v>
      </c>
      <c r="O809" s="45" t="s">
        <v>1472</v>
      </c>
      <c r="P809" s="45" t="s">
        <v>6223</v>
      </c>
      <c r="Q809" s="45" t="s">
        <v>6224</v>
      </c>
      <c r="R809" t="s">
        <v>6225</v>
      </c>
      <c r="S809" s="45" t="s">
        <v>893</v>
      </c>
      <c r="T809"/>
      <c r="U809" s="47">
        <v>96</v>
      </c>
      <c r="V809" s="47">
        <v>96</v>
      </c>
      <c r="W809" s="47" t="s">
        <v>894</v>
      </c>
      <c r="X809" s="47">
        <v>35136</v>
      </c>
      <c r="Y809" s="47">
        <v>33398</v>
      </c>
      <c r="Z809" s="48">
        <v>221.59</v>
      </c>
      <c r="AA809" s="44">
        <v>311</v>
      </c>
      <c r="AB809" s="44">
        <v>309</v>
      </c>
      <c r="AC809" s="44">
        <v>4499</v>
      </c>
      <c r="AD809" s="44">
        <v>6196</v>
      </c>
      <c r="AE809" s="44">
        <v>1135</v>
      </c>
      <c r="AF809" s="44">
        <v>20643</v>
      </c>
      <c r="AG809" s="44"/>
      <c r="AH809" s="47"/>
      <c r="AI809" s="47">
        <v>25</v>
      </c>
      <c r="AJ809">
        <v>900</v>
      </c>
      <c r="AK809" t="s">
        <v>895</v>
      </c>
      <c r="AL809">
        <v>33398</v>
      </c>
      <c r="AM809"/>
      <c r="AN809"/>
      <c r="AO809"/>
      <c r="AP809"/>
      <c r="AQ809"/>
      <c r="AR809" s="44"/>
      <c r="AS809" s="44"/>
      <c r="AT809" s="44"/>
      <c r="AU809" s="44">
        <v>21551100</v>
      </c>
      <c r="AV809" s="44">
        <v>4906806</v>
      </c>
      <c r="AW809" s="44">
        <v>10265416</v>
      </c>
      <c r="AX809" s="44">
        <v>7573</v>
      </c>
      <c r="AY809" s="44">
        <v>16200063</v>
      </c>
      <c r="AZ809" s="21">
        <v>14860557</v>
      </c>
      <c r="BA809" s="21">
        <v>1339506</v>
      </c>
      <c r="BB809" s="44">
        <v>-4</v>
      </c>
      <c r="BC809" s="44"/>
      <c r="BD809" s="44"/>
      <c r="BE809" s="44">
        <v>1339502</v>
      </c>
      <c r="BF809" s="44">
        <v>5623750</v>
      </c>
      <c r="BG809" s="44">
        <v>7745000</v>
      </c>
      <c r="BH809" s="44">
        <v>472600</v>
      </c>
      <c r="BI809" s="21">
        <v>7385800</v>
      </c>
      <c r="BJ809" s="21"/>
      <c r="BK809" s="21"/>
      <c r="BL809" s="21">
        <v>8750</v>
      </c>
      <c r="BM809" s="21">
        <v>315200</v>
      </c>
      <c r="BN809" s="21">
        <v>21551100</v>
      </c>
      <c r="BO809" s="21"/>
      <c r="BP809" s="21"/>
      <c r="BQ809" s="44"/>
      <c r="BR809" s="21"/>
      <c r="BS809" s="44"/>
      <c r="BT809" s="21"/>
      <c r="BU809" s="44"/>
      <c r="BV809" s="21"/>
      <c r="BW809" s="44">
        <v>2538889</v>
      </c>
      <c r="BX809" s="21"/>
      <c r="BY809" s="21">
        <v>2337754</v>
      </c>
      <c r="BZ809" s="21"/>
      <c r="CA809" s="44">
        <v>568</v>
      </c>
      <c r="CB809" s="44"/>
      <c r="CC809" s="44">
        <v>29132</v>
      </c>
      <c r="CD809" s="44"/>
      <c r="CE809" s="44"/>
      <c r="CF809" s="44"/>
      <c r="CG809" s="44"/>
      <c r="CH809" s="44"/>
      <c r="CI809" s="21">
        <v>163</v>
      </c>
      <c r="CJ809" s="44"/>
      <c r="CK809" s="21">
        <v>300</v>
      </c>
      <c r="CL809" s="44"/>
      <c r="CM809" s="44">
        <v>0</v>
      </c>
      <c r="CN809" s="44">
        <v>0</v>
      </c>
      <c r="CO809" s="44">
        <v>1921075</v>
      </c>
      <c r="CP809" s="44">
        <v>0</v>
      </c>
      <c r="CQ809" s="21">
        <v>2104150</v>
      </c>
      <c r="CR809" s="44">
        <v>279600</v>
      </c>
      <c r="CS809" s="44">
        <v>485380</v>
      </c>
      <c r="CT809" s="44">
        <v>63788</v>
      </c>
      <c r="CU809" s="44"/>
      <c r="CV809" s="44">
        <v>52813</v>
      </c>
      <c r="CW809" s="21"/>
      <c r="CX809" s="21"/>
      <c r="CY809" s="21"/>
      <c r="CZ809" s="21"/>
      <c r="DA809" s="21"/>
      <c r="DB809" s="21"/>
      <c r="DC809" s="21"/>
      <c r="DD809" s="21"/>
      <c r="DE809" s="44"/>
      <c r="DF809" s="21"/>
      <c r="DG809" s="44"/>
      <c r="DH809" s="21"/>
      <c r="DI809" s="44"/>
      <c r="DJ809" s="44"/>
      <c r="DK809" s="44"/>
      <c r="DL809" s="44"/>
      <c r="DM809" s="21"/>
      <c r="DN809" s="44"/>
      <c r="DO809" s="44"/>
      <c r="DP809" s="44"/>
      <c r="DQ809" s="44"/>
      <c r="DR809" s="44"/>
      <c r="DS809" s="44"/>
      <c r="DT809" s="44"/>
      <c r="DU809" s="44"/>
      <c r="DV809" s="44"/>
      <c r="DW809" s="44"/>
      <c r="DX809" s="44"/>
      <c r="DY809" s="44"/>
      <c r="DZ809" s="44"/>
      <c r="EA809" s="44"/>
      <c r="EB809" s="21"/>
      <c r="EC809" s="44">
        <v>3790478</v>
      </c>
      <c r="ED809" s="44"/>
      <c r="EE809" s="21">
        <v>5355469</v>
      </c>
      <c r="EF809" s="44"/>
      <c r="EG809" s="21">
        <v>-249003</v>
      </c>
      <c r="EH809" s="44"/>
      <c r="EI809" s="21">
        <v>1322526</v>
      </c>
      <c r="EJ809" s="44"/>
      <c r="EK809" s="44"/>
      <c r="EL809" s="21"/>
      <c r="EM809" s="44"/>
      <c r="EN809" s="44"/>
      <c r="EO809" s="44">
        <v>45946</v>
      </c>
      <c r="EP809" s="21"/>
      <c r="EQ809" s="21"/>
      <c r="ER809" s="21"/>
      <c r="ES809" s="21"/>
      <c r="ET809" s="44"/>
      <c r="EU809" s="21"/>
      <c r="EV809" s="44"/>
      <c r="EW809" s="21"/>
      <c r="EX809" s="44"/>
      <c r="EY809" s="44"/>
      <c r="EZ809" s="21"/>
      <c r="FA809" s="21"/>
      <c r="FB809" s="44"/>
      <c r="FC809" s="44"/>
      <c r="FD809" s="21"/>
      <c r="FE809" s="112"/>
      <c r="FF809" s="44"/>
      <c r="FG809" s="44">
        <v>7153218</v>
      </c>
      <c r="FH809" s="44">
        <v>1939050</v>
      </c>
      <c r="FI809" s="44">
        <v>5768289</v>
      </c>
      <c r="FJ809" s="44">
        <v>281422</v>
      </c>
      <c r="FK809" s="44">
        <v>5928306</v>
      </c>
      <c r="FL809" s="44"/>
      <c r="FM809" s="44"/>
      <c r="FN809" s="44"/>
      <c r="FO809" s="44"/>
      <c r="FP809" s="44"/>
      <c r="FQ809" s="44"/>
      <c r="FR809" s="44"/>
      <c r="FS809" s="44"/>
      <c r="FT809" s="44">
        <v>15570</v>
      </c>
      <c r="FU809" s="44"/>
      <c r="FV809" s="21">
        <v>519087</v>
      </c>
      <c r="FW809" s="44">
        <v>116668</v>
      </c>
      <c r="FX809" s="44">
        <v>446686</v>
      </c>
      <c r="FY809" s="44">
        <v>55666</v>
      </c>
      <c r="FZ809" s="44">
        <v>255326</v>
      </c>
      <c r="GA809" s="44">
        <v>47212</v>
      </c>
      <c r="GB809" s="44"/>
      <c r="GC809" s="44">
        <v>56763</v>
      </c>
      <c r="GD809" s="44">
        <v>496776</v>
      </c>
      <c r="GE809" s="44">
        <v>306009</v>
      </c>
      <c r="GF809" s="44">
        <v>132917</v>
      </c>
      <c r="GG809" s="44">
        <v>1029159</v>
      </c>
      <c r="GH809" s="44">
        <v>151234</v>
      </c>
      <c r="GI809" s="44">
        <v>186974</v>
      </c>
      <c r="GJ809" s="44">
        <v>141819</v>
      </c>
      <c r="GK809" s="44">
        <v>4043788</v>
      </c>
      <c r="GL809" s="44">
        <v>96753</v>
      </c>
      <c r="GM809" s="44">
        <v>607682</v>
      </c>
      <c r="GN809" s="44">
        <v>61563</v>
      </c>
      <c r="GO809" s="44">
        <v>18025</v>
      </c>
      <c r="GP809" s="44"/>
      <c r="GQ809" s="44">
        <v>13084</v>
      </c>
      <c r="GR809" s="44">
        <v>133490</v>
      </c>
      <c r="GS809" s="44">
        <v>3319180</v>
      </c>
      <c r="GT809" s="44"/>
      <c r="GU809" s="21">
        <v>341274</v>
      </c>
      <c r="GV809" s="44"/>
      <c r="GW809" s="44"/>
      <c r="GX809" s="44">
        <v>100000</v>
      </c>
      <c r="GY809" s="44">
        <v>3760454</v>
      </c>
      <c r="GZ809" s="44">
        <v>1610686</v>
      </c>
      <c r="HA809" s="44"/>
      <c r="HB809" s="44"/>
      <c r="HC809" s="44">
        <v>2149768</v>
      </c>
      <c r="HD809" s="44">
        <v>3760454</v>
      </c>
      <c r="HE809" s="21">
        <v>835331</v>
      </c>
      <c r="HF809" s="21"/>
      <c r="HG809" s="21"/>
      <c r="HH809" s="21"/>
      <c r="HI809" s="21">
        <v>0</v>
      </c>
      <c r="HJ809" s="44"/>
      <c r="HK809" s="21">
        <v>239145</v>
      </c>
      <c r="HL809" s="21">
        <v>448546</v>
      </c>
      <c r="HM809" s="21">
        <v>687691</v>
      </c>
      <c r="HN809" s="21">
        <v>-346417</v>
      </c>
      <c r="HO809" s="21"/>
      <c r="HP809" s="44"/>
      <c r="HQ809" s="47"/>
      <c r="HR809" s="47"/>
      <c r="HS809" s="47"/>
      <c r="HT809" s="47" t="s">
        <v>1759</v>
      </c>
      <c r="HU809" s="47">
        <v>0</v>
      </c>
      <c r="HV809" s="47">
        <v>1946</v>
      </c>
      <c r="HW809" s="47">
        <v>0</v>
      </c>
      <c r="HX809" s="47">
        <v>8787</v>
      </c>
      <c r="HY809" s="47">
        <v>27514</v>
      </c>
      <c r="HZ809" s="47">
        <v>78007</v>
      </c>
      <c r="IA809" s="47">
        <v>0</v>
      </c>
      <c r="IB809" s="47">
        <v>0</v>
      </c>
      <c r="IC809" s="47">
        <v>0</v>
      </c>
      <c r="ID809">
        <v>19490</v>
      </c>
      <c r="IE809" s="47">
        <v>4004</v>
      </c>
      <c r="IF809">
        <v>12886</v>
      </c>
      <c r="IG809" s="47">
        <v>3593</v>
      </c>
      <c r="IH809" s="47">
        <v>23493</v>
      </c>
      <c r="II809">
        <v>3854</v>
      </c>
      <c r="IJ809">
        <v>5510</v>
      </c>
      <c r="IK809">
        <v>2011</v>
      </c>
      <c r="IL809">
        <v>21480</v>
      </c>
      <c r="IM809">
        <v>212575</v>
      </c>
      <c r="IN809">
        <v>0</v>
      </c>
      <c r="IO809">
        <v>350</v>
      </c>
      <c r="IP809">
        <v>5372</v>
      </c>
      <c r="IQ809">
        <v>10685</v>
      </c>
      <c r="IR809">
        <v>0</v>
      </c>
      <c r="IS809">
        <v>0</v>
      </c>
      <c r="IT809">
        <v>16407</v>
      </c>
      <c r="IU809">
        <v>137439</v>
      </c>
      <c r="IV809">
        <v>0</v>
      </c>
      <c r="IW809">
        <v>513473</v>
      </c>
      <c r="IX809">
        <v>1370294</v>
      </c>
      <c r="IY809">
        <v>1922136</v>
      </c>
      <c r="IZ809">
        <v>0</v>
      </c>
      <c r="JA809">
        <v>0</v>
      </c>
      <c r="JB809">
        <v>0</v>
      </c>
      <c r="JC809">
        <v>883105</v>
      </c>
      <c r="JD809">
        <v>117097</v>
      </c>
      <c r="JE809">
        <v>223474</v>
      </c>
      <c r="JF809">
        <v>62794</v>
      </c>
      <c r="JG809">
        <v>502042</v>
      </c>
      <c r="JH809">
        <v>124979</v>
      </c>
      <c r="JI809">
        <v>123012</v>
      </c>
      <c r="JJ809">
        <v>104443</v>
      </c>
      <c r="JK809">
        <v>1068930</v>
      </c>
      <c r="JL809">
        <v>7153218</v>
      </c>
      <c r="JM809">
        <v>0</v>
      </c>
      <c r="JN809">
        <v>22822</v>
      </c>
      <c r="JO809">
        <v>270605</v>
      </c>
      <c r="JP809">
        <v>326818</v>
      </c>
      <c r="JQ809">
        <v>0</v>
      </c>
      <c r="JR809">
        <v>0</v>
      </c>
      <c r="JS809">
        <v>620245</v>
      </c>
      <c r="JT809"/>
      <c r="JU809"/>
      <c r="JV809"/>
      <c r="JW809"/>
      <c r="JX809"/>
      <c r="JY809">
        <v>19490</v>
      </c>
      <c r="JZ809"/>
      <c r="KA809"/>
      <c r="KB809"/>
      <c r="KC809"/>
      <c r="KD809"/>
      <c r="KE809">
        <v>883105</v>
      </c>
      <c r="KF809">
        <v>140</v>
      </c>
      <c r="KG809">
        <v>260</v>
      </c>
      <c r="KH809">
        <v>84</v>
      </c>
      <c r="KI809">
        <v>96</v>
      </c>
      <c r="KJ809">
        <v>198</v>
      </c>
      <c r="KK809">
        <v>54</v>
      </c>
      <c r="KL809">
        <v>49</v>
      </c>
      <c r="KM809">
        <v>105</v>
      </c>
      <c r="KN809">
        <v>31</v>
      </c>
      <c r="KO809">
        <v>1</v>
      </c>
      <c r="KP809">
        <v>0</v>
      </c>
      <c r="KQ809">
        <v>0</v>
      </c>
      <c r="KR809">
        <v>0</v>
      </c>
      <c r="KS809">
        <v>1</v>
      </c>
      <c r="KT809">
        <v>0</v>
      </c>
      <c r="KU809">
        <v>1</v>
      </c>
      <c r="KV809">
        <v>0</v>
      </c>
      <c r="KW809">
        <v>0</v>
      </c>
      <c r="KX809">
        <v>0</v>
      </c>
      <c r="KY809">
        <v>0</v>
      </c>
      <c r="KZ809">
        <v>0</v>
      </c>
      <c r="LA809">
        <v>0</v>
      </c>
      <c r="LB809">
        <v>0</v>
      </c>
      <c r="LC809">
        <v>0</v>
      </c>
      <c r="LD809">
        <v>1</v>
      </c>
      <c r="LE809">
        <v>0</v>
      </c>
      <c r="LF809">
        <v>0</v>
      </c>
      <c r="LG809">
        <v>0</v>
      </c>
      <c r="LH809">
        <v>0</v>
      </c>
    </row>
    <row r="810" spans="1:320" s="34" customFormat="1" ht="15" customHeight="1" x14ac:dyDescent="0.25">
      <c r="A810" s="45">
        <v>206370741</v>
      </c>
      <c r="B810" s="45" t="s">
        <v>6226</v>
      </c>
      <c r="C810" s="46">
        <v>45292</v>
      </c>
      <c r="D810" s="46">
        <v>45657</v>
      </c>
      <c r="E810" s="47">
        <v>366</v>
      </c>
      <c r="F810" s="45" t="s">
        <v>883</v>
      </c>
      <c r="G810" s="45" t="s">
        <v>884</v>
      </c>
      <c r="H810" s="45" t="s">
        <v>1454</v>
      </c>
      <c r="I810" s="45" t="s">
        <v>886</v>
      </c>
      <c r="J810" s="45" t="s">
        <v>887</v>
      </c>
      <c r="K810" s="45" t="s">
        <v>1455</v>
      </c>
      <c r="L810" s="45" t="s">
        <v>6067</v>
      </c>
      <c r="M810" s="45" t="s">
        <v>6227</v>
      </c>
      <c r="N810" s="45" t="s">
        <v>6228</v>
      </c>
      <c r="O810" s="45" t="s">
        <v>1472</v>
      </c>
      <c r="P810" s="45" t="s">
        <v>1475</v>
      </c>
      <c r="Q810" s="45" t="s">
        <v>6229</v>
      </c>
      <c r="R810" t="s">
        <v>6230</v>
      </c>
      <c r="S810" s="45" t="s">
        <v>893</v>
      </c>
      <c r="T810" t="s">
        <v>2730</v>
      </c>
      <c r="U810" s="47">
        <v>99</v>
      </c>
      <c r="V810" s="47">
        <v>99</v>
      </c>
      <c r="W810" s="47" t="s">
        <v>894</v>
      </c>
      <c r="X810" s="47">
        <v>36234</v>
      </c>
      <c r="Y810" s="47">
        <v>33994</v>
      </c>
      <c r="Z810" s="48">
        <v>206.85</v>
      </c>
      <c r="AA810" s="44">
        <v>523</v>
      </c>
      <c r="AB810" s="44">
        <v>526</v>
      </c>
      <c r="AC810" s="44">
        <v>4045</v>
      </c>
      <c r="AD810" s="44">
        <v>3166</v>
      </c>
      <c r="AE810" s="44">
        <v>711</v>
      </c>
      <c r="AF810" s="44">
        <v>22514</v>
      </c>
      <c r="AG810" s="44"/>
      <c r="AH810" s="47">
        <v>376</v>
      </c>
      <c r="AI810" s="47">
        <v>49</v>
      </c>
      <c r="AJ810">
        <v>3133</v>
      </c>
      <c r="AK810" t="s">
        <v>895</v>
      </c>
      <c r="AL810">
        <v>33994</v>
      </c>
      <c r="AM810"/>
      <c r="AN810"/>
      <c r="AO810"/>
      <c r="AP810"/>
      <c r="AQ810"/>
      <c r="AR810" s="44"/>
      <c r="AS810" s="44"/>
      <c r="AT810" s="44"/>
      <c r="AU810" s="44">
        <v>13242769</v>
      </c>
      <c r="AV810" s="44">
        <v>4292610</v>
      </c>
      <c r="AW810" s="44">
        <v>1801124</v>
      </c>
      <c r="AX810" s="44">
        <v>609</v>
      </c>
      <c r="AY810" s="44">
        <v>15734864</v>
      </c>
      <c r="AZ810" s="21">
        <v>14732037</v>
      </c>
      <c r="BA810" s="21">
        <v>1002827</v>
      </c>
      <c r="BB810" s="44">
        <v>5393</v>
      </c>
      <c r="BC810" s="44">
        <v>211726</v>
      </c>
      <c r="BD810" s="44"/>
      <c r="BE810" s="44">
        <v>796494</v>
      </c>
      <c r="BF810" s="44">
        <v>1656500</v>
      </c>
      <c r="BG810" s="44">
        <v>1280069</v>
      </c>
      <c r="BH810" s="44">
        <v>271553</v>
      </c>
      <c r="BI810" s="21">
        <v>8598466</v>
      </c>
      <c r="BJ810" s="21"/>
      <c r="BK810" s="21">
        <v>153331</v>
      </c>
      <c r="BL810" s="21">
        <v>16750</v>
      </c>
      <c r="BM810" s="21">
        <v>1266100</v>
      </c>
      <c r="BN810" s="21">
        <v>13242769</v>
      </c>
      <c r="BO810" s="21"/>
      <c r="BP810" s="21"/>
      <c r="BQ810" s="44"/>
      <c r="BR810" s="21"/>
      <c r="BS810" s="44"/>
      <c r="BT810" s="21"/>
      <c r="BU810" s="44"/>
      <c r="BV810" s="21"/>
      <c r="BW810" s="44">
        <v>1499088</v>
      </c>
      <c r="BX810" s="21">
        <v>5130</v>
      </c>
      <c r="BY810" s="21">
        <v>815001</v>
      </c>
      <c r="BZ810" s="21"/>
      <c r="CA810" s="44">
        <v>1347</v>
      </c>
      <c r="CB810" s="44"/>
      <c r="CC810" s="44">
        <v>1884207</v>
      </c>
      <c r="CD810" s="44"/>
      <c r="CE810" s="44"/>
      <c r="CF810" s="44"/>
      <c r="CG810" s="44">
        <v>83068</v>
      </c>
      <c r="CH810" s="44"/>
      <c r="CI810" s="21"/>
      <c r="CJ810" s="44"/>
      <c r="CK810" s="21">
        <v>4769</v>
      </c>
      <c r="CL810" s="44"/>
      <c r="CM810" s="44">
        <v>12903</v>
      </c>
      <c r="CN810" s="44">
        <v>0</v>
      </c>
      <c r="CO810" s="44">
        <v>1473092</v>
      </c>
      <c r="CP810" s="44">
        <v>0</v>
      </c>
      <c r="CQ810" s="21">
        <v>1539990</v>
      </c>
      <c r="CR810" s="44">
        <v>903890</v>
      </c>
      <c r="CS810" s="44">
        <v>261936</v>
      </c>
      <c r="CT810" s="44">
        <v>43845</v>
      </c>
      <c r="CU810" s="44"/>
      <c r="CV810" s="44">
        <v>56954</v>
      </c>
      <c r="CW810" s="21"/>
      <c r="CX810" s="21"/>
      <c r="CY810" s="21"/>
      <c r="CZ810" s="21"/>
      <c r="DA810" s="21"/>
      <c r="DB810" s="21"/>
      <c r="DC810" s="21"/>
      <c r="DD810" s="21"/>
      <c r="DE810" s="44"/>
      <c r="DF810" s="21"/>
      <c r="DG810" s="44"/>
      <c r="DH810" s="21"/>
      <c r="DI810" s="44"/>
      <c r="DJ810" s="44"/>
      <c r="DK810" s="44"/>
      <c r="DL810" s="44"/>
      <c r="DM810" s="21"/>
      <c r="DN810" s="44"/>
      <c r="DO810" s="44">
        <v>-1275</v>
      </c>
      <c r="DP810" s="44"/>
      <c r="DQ810" s="44"/>
      <c r="DR810" s="44"/>
      <c r="DS810" s="44"/>
      <c r="DT810" s="44"/>
      <c r="DU810" s="44"/>
      <c r="DV810" s="44"/>
      <c r="DW810" s="44">
        <v>-767</v>
      </c>
      <c r="DX810" s="44"/>
      <c r="DY810" s="44">
        <v>645</v>
      </c>
      <c r="DZ810" s="44"/>
      <c r="EA810" s="44"/>
      <c r="EB810" s="21"/>
      <c r="EC810" s="44">
        <v>-556348</v>
      </c>
      <c r="ED810" s="44">
        <v>2277</v>
      </c>
      <c r="EE810" s="21">
        <v>-212088</v>
      </c>
      <c r="EF810" s="44"/>
      <c r="EG810" s="21">
        <v>94173</v>
      </c>
      <c r="EH810" s="44"/>
      <c r="EI810" s="21">
        <v>2184611</v>
      </c>
      <c r="EJ810" s="44"/>
      <c r="EK810" s="44"/>
      <c r="EL810" s="21"/>
      <c r="EM810" s="44">
        <v>-28789</v>
      </c>
      <c r="EN810" s="44"/>
      <c r="EO810" s="44">
        <v>317811</v>
      </c>
      <c r="EP810" s="21"/>
      <c r="EQ810" s="21"/>
      <c r="ER810" s="21"/>
      <c r="ES810" s="21"/>
      <c r="ET810" s="44"/>
      <c r="EU810" s="21"/>
      <c r="EV810" s="44"/>
      <c r="EW810" s="21"/>
      <c r="EX810" s="44"/>
      <c r="EY810" s="44"/>
      <c r="EZ810" s="21"/>
      <c r="FA810" s="21"/>
      <c r="FB810" s="44"/>
      <c r="FC810" s="44">
        <v>874</v>
      </c>
      <c r="FD810" s="21"/>
      <c r="FE810" s="112"/>
      <c r="FF810" s="44"/>
      <c r="FG810" s="44">
        <v>7730248</v>
      </c>
      <c r="FH810" s="44">
        <v>1972799</v>
      </c>
      <c r="FI810" s="44">
        <v>5028990</v>
      </c>
      <c r="FJ810" s="44">
        <v>304661</v>
      </c>
      <c r="FK810" s="44">
        <v>6055277</v>
      </c>
      <c r="FL810" s="44"/>
      <c r="FM810" s="44"/>
      <c r="FN810" s="44"/>
      <c r="FO810" s="44"/>
      <c r="FP810" s="44"/>
      <c r="FQ810" s="44"/>
      <c r="FR810" s="44"/>
      <c r="FS810" s="44"/>
      <c r="FT810" s="44">
        <v>48627</v>
      </c>
      <c r="FU810" s="44">
        <v>4515</v>
      </c>
      <c r="FV810" s="21">
        <v>612933</v>
      </c>
      <c r="FW810" s="44">
        <v>4039</v>
      </c>
      <c r="FX810" s="44">
        <v>445694</v>
      </c>
      <c r="FY810" s="44">
        <v>270563</v>
      </c>
      <c r="FZ810" s="44">
        <v>253082</v>
      </c>
      <c r="GA810" s="44">
        <v>55459</v>
      </c>
      <c r="GB810" s="44"/>
      <c r="GC810" s="44">
        <v>30089</v>
      </c>
      <c r="GD810" s="44">
        <v>493857</v>
      </c>
      <c r="GE810" s="44">
        <v>269452</v>
      </c>
      <c r="GF810" s="44">
        <v>144552</v>
      </c>
      <c r="GG810" s="44">
        <v>926398</v>
      </c>
      <c r="GH810" s="44">
        <v>536167</v>
      </c>
      <c r="GI810" s="44">
        <v>252040</v>
      </c>
      <c r="GJ810" s="44">
        <v>119870</v>
      </c>
      <c r="GK810" s="44">
        <v>2809366</v>
      </c>
      <c r="GL810" s="44">
        <v>38926</v>
      </c>
      <c r="GM810" s="44">
        <v>1076171</v>
      </c>
      <c r="GN810" s="44">
        <v>113067</v>
      </c>
      <c r="GO810" s="44">
        <v>15012</v>
      </c>
      <c r="GP810" s="44"/>
      <c r="GQ810" s="44">
        <v>36</v>
      </c>
      <c r="GR810" s="44">
        <v>156845</v>
      </c>
      <c r="GS810" s="44">
        <v>1973641</v>
      </c>
      <c r="GT810" s="44"/>
      <c r="GU810" s="21">
        <v>108226</v>
      </c>
      <c r="GV810" s="44"/>
      <c r="GW810" s="44">
        <v>1519181</v>
      </c>
      <c r="GX810" s="44">
        <v>882746</v>
      </c>
      <c r="GY810" s="44">
        <v>4483794</v>
      </c>
      <c r="GZ810" s="44">
        <v>1294756</v>
      </c>
      <c r="HA810" s="44"/>
      <c r="HB810" s="44"/>
      <c r="HC810" s="44">
        <v>3189038</v>
      </c>
      <c r="HD810" s="44">
        <v>4483794</v>
      </c>
      <c r="HE810" s="21"/>
      <c r="HF810" s="21">
        <v>1519181</v>
      </c>
      <c r="HG810" s="21"/>
      <c r="HH810" s="21"/>
      <c r="HI810" s="21">
        <v>0</v>
      </c>
      <c r="HJ810" s="44"/>
      <c r="HK810" s="21"/>
      <c r="HL810" s="21">
        <v>228179</v>
      </c>
      <c r="HM810" s="21">
        <v>228179</v>
      </c>
      <c r="HN810" s="21">
        <v>-119953</v>
      </c>
      <c r="HO810" s="21"/>
      <c r="HP810" s="44"/>
      <c r="HQ810" s="47"/>
      <c r="HR810" s="47"/>
      <c r="HS810" s="47"/>
      <c r="HT810" s="47" t="s">
        <v>1759</v>
      </c>
      <c r="HU810" s="47">
        <v>0</v>
      </c>
      <c r="HV810" s="47">
        <v>1952</v>
      </c>
      <c r="HW810" s="47">
        <v>0</v>
      </c>
      <c r="HX810" s="47">
        <v>4087</v>
      </c>
      <c r="HY810" s="47">
        <v>42954</v>
      </c>
      <c r="HZ810" s="47">
        <v>72496</v>
      </c>
      <c r="IA810" s="47">
        <v>0</v>
      </c>
      <c r="IB810" s="47">
        <v>0</v>
      </c>
      <c r="IC810" s="47">
        <v>473</v>
      </c>
      <c r="ID810">
        <v>21949</v>
      </c>
      <c r="IE810" s="47">
        <v>5352</v>
      </c>
      <c r="IF810">
        <v>9806</v>
      </c>
      <c r="IG810" s="47">
        <v>4938</v>
      </c>
      <c r="IH810" s="47">
        <v>20140</v>
      </c>
      <c r="II810">
        <v>9435</v>
      </c>
      <c r="IJ810">
        <v>9290</v>
      </c>
      <c r="IK810">
        <v>2032</v>
      </c>
      <c r="IL810">
        <v>18268</v>
      </c>
      <c r="IM810">
        <v>223172</v>
      </c>
      <c r="IN810">
        <v>0</v>
      </c>
      <c r="IO810">
        <v>0</v>
      </c>
      <c r="IP810">
        <v>79</v>
      </c>
      <c r="IQ810">
        <v>626</v>
      </c>
      <c r="IR810">
        <v>0</v>
      </c>
      <c r="IS810">
        <v>0</v>
      </c>
      <c r="IT810">
        <v>705</v>
      </c>
      <c r="IU810">
        <v>148891</v>
      </c>
      <c r="IV810">
        <v>0</v>
      </c>
      <c r="IW810">
        <v>379123</v>
      </c>
      <c r="IX810">
        <v>2127101</v>
      </c>
      <c r="IY810">
        <v>1918290</v>
      </c>
      <c r="IZ810">
        <v>0</v>
      </c>
      <c r="JA810">
        <v>0</v>
      </c>
      <c r="JB810">
        <v>13111</v>
      </c>
      <c r="JC810">
        <v>1031983</v>
      </c>
      <c r="JD810">
        <v>129849</v>
      </c>
      <c r="JE810">
        <v>180093</v>
      </c>
      <c r="JF810">
        <v>85659</v>
      </c>
      <c r="JG810">
        <v>458234</v>
      </c>
      <c r="JH810">
        <v>399582</v>
      </c>
      <c r="JI810">
        <v>199828</v>
      </c>
      <c r="JJ810">
        <v>95846</v>
      </c>
      <c r="JK810">
        <v>562658</v>
      </c>
      <c r="JL810">
        <v>7730248</v>
      </c>
      <c r="JM810">
        <v>0</v>
      </c>
      <c r="JN810">
        <v>0</v>
      </c>
      <c r="JO810">
        <v>4543</v>
      </c>
      <c r="JP810">
        <v>21957</v>
      </c>
      <c r="JQ810">
        <v>0</v>
      </c>
      <c r="JR810">
        <v>0</v>
      </c>
      <c r="JS810">
        <v>26500</v>
      </c>
      <c r="JT810"/>
      <c r="JU810"/>
      <c r="JV810"/>
      <c r="JW810"/>
      <c r="JX810"/>
      <c r="JY810">
        <v>21949</v>
      </c>
      <c r="JZ810"/>
      <c r="KA810"/>
      <c r="KB810"/>
      <c r="KC810"/>
      <c r="KD810"/>
      <c r="KE810">
        <v>1031983</v>
      </c>
      <c r="KF810">
        <v>134</v>
      </c>
      <c r="KG810">
        <v>182</v>
      </c>
      <c r="KH810">
        <v>106</v>
      </c>
      <c r="KI810">
        <v>91</v>
      </c>
      <c r="KJ810">
        <v>132</v>
      </c>
      <c r="KK810">
        <v>68</v>
      </c>
      <c r="KL810">
        <v>45</v>
      </c>
      <c r="KM810">
        <v>73</v>
      </c>
      <c r="KN810">
        <v>32</v>
      </c>
      <c r="KO810">
        <v>1</v>
      </c>
      <c r="KP810">
        <v>0</v>
      </c>
      <c r="KQ810">
        <v>0</v>
      </c>
      <c r="KR810">
        <v>0</v>
      </c>
      <c r="KS810">
        <v>1</v>
      </c>
      <c r="KT810">
        <v>0</v>
      </c>
      <c r="KU810">
        <v>1</v>
      </c>
      <c r="KV810">
        <v>0</v>
      </c>
      <c r="KW810">
        <v>0</v>
      </c>
      <c r="KX810">
        <v>0</v>
      </c>
      <c r="KY810">
        <v>0</v>
      </c>
      <c r="KZ810">
        <v>0</v>
      </c>
      <c r="LA810">
        <v>0</v>
      </c>
      <c r="LB810">
        <v>0</v>
      </c>
      <c r="LC810">
        <v>0</v>
      </c>
      <c r="LD810">
        <v>1</v>
      </c>
      <c r="LE810">
        <v>0</v>
      </c>
      <c r="LF810">
        <v>0</v>
      </c>
      <c r="LG810">
        <v>0</v>
      </c>
      <c r="LH810">
        <v>0</v>
      </c>
    </row>
    <row r="811" spans="1:320" s="34" customFormat="1" ht="15" customHeight="1" x14ac:dyDescent="0.25">
      <c r="A811" s="45">
        <v>206370747</v>
      </c>
      <c r="B811" s="45" t="s">
        <v>6231</v>
      </c>
      <c r="C811" s="46">
        <v>45292</v>
      </c>
      <c r="D811" s="46">
        <v>45657</v>
      </c>
      <c r="E811" s="47">
        <v>366</v>
      </c>
      <c r="F811" s="45" t="s">
        <v>883</v>
      </c>
      <c r="G811" s="45" t="s">
        <v>884</v>
      </c>
      <c r="H811" s="45" t="s">
        <v>1454</v>
      </c>
      <c r="I811" s="45" t="s">
        <v>886</v>
      </c>
      <c r="J811" s="45" t="s">
        <v>887</v>
      </c>
      <c r="K811" s="45" t="s">
        <v>1455</v>
      </c>
      <c r="L811" s="45" t="s">
        <v>6052</v>
      </c>
      <c r="M811" s="45" t="s">
        <v>6232</v>
      </c>
      <c r="N811" s="45" t="s">
        <v>6233</v>
      </c>
      <c r="O811" s="45" t="s">
        <v>1479</v>
      </c>
      <c r="P811" s="45" t="s">
        <v>6234</v>
      </c>
      <c r="Q811" s="45" t="s">
        <v>6235</v>
      </c>
      <c r="R811" t="s">
        <v>6236</v>
      </c>
      <c r="S811" s="45" t="s">
        <v>893</v>
      </c>
      <c r="T811"/>
      <c r="U811" s="47">
        <v>96</v>
      </c>
      <c r="V811" s="47">
        <v>96</v>
      </c>
      <c r="W811" s="47" t="s">
        <v>894</v>
      </c>
      <c r="X811" s="47">
        <v>35136</v>
      </c>
      <c r="Y811" s="47">
        <v>33642</v>
      </c>
      <c r="Z811" s="48">
        <v>219.02</v>
      </c>
      <c r="AA811" s="44">
        <v>329</v>
      </c>
      <c r="AB811" s="44">
        <v>327</v>
      </c>
      <c r="AC811" s="44">
        <v>4766</v>
      </c>
      <c r="AD811" s="44">
        <v>4424</v>
      </c>
      <c r="AE811" s="44">
        <v>1027</v>
      </c>
      <c r="AF811" s="44">
        <v>22806</v>
      </c>
      <c r="AG811" s="44"/>
      <c r="AH811" s="47"/>
      <c r="AI811" s="47">
        <v>63</v>
      </c>
      <c r="AJ811">
        <v>556</v>
      </c>
      <c r="AK811" t="s">
        <v>895</v>
      </c>
      <c r="AL811">
        <v>33642</v>
      </c>
      <c r="AM811"/>
      <c r="AN811"/>
      <c r="AO811"/>
      <c r="AP811"/>
      <c r="AQ811"/>
      <c r="AR811" s="44"/>
      <c r="AS811" s="44"/>
      <c r="AT811" s="44"/>
      <c r="AU811" s="44">
        <v>13472025</v>
      </c>
      <c r="AV811" s="44">
        <v>6868248</v>
      </c>
      <c r="AW811" s="44">
        <v>5445156</v>
      </c>
      <c r="AX811" s="44">
        <v>31204</v>
      </c>
      <c r="AY811" s="44">
        <v>14926321</v>
      </c>
      <c r="AZ811" s="21">
        <v>14991746</v>
      </c>
      <c r="BA811" s="21">
        <v>-65425</v>
      </c>
      <c r="BB811" s="44">
        <v>1</v>
      </c>
      <c r="BC811" s="44"/>
      <c r="BD811" s="44"/>
      <c r="BE811" s="44">
        <v>-65424</v>
      </c>
      <c r="BF811" s="44">
        <v>2086850</v>
      </c>
      <c r="BG811" s="44">
        <v>2003125</v>
      </c>
      <c r="BH811" s="44">
        <v>392150</v>
      </c>
      <c r="BI811" s="21">
        <v>8729550</v>
      </c>
      <c r="BJ811" s="21"/>
      <c r="BK811" s="21"/>
      <c r="BL811" s="21">
        <v>32375</v>
      </c>
      <c r="BM811" s="21">
        <v>227975</v>
      </c>
      <c r="BN811" s="21">
        <v>13472025</v>
      </c>
      <c r="BO811" s="21"/>
      <c r="BP811" s="21"/>
      <c r="BQ811" s="44"/>
      <c r="BR811" s="21"/>
      <c r="BS811" s="44"/>
      <c r="BT811" s="21"/>
      <c r="BU811" s="44"/>
      <c r="BV811" s="21"/>
      <c r="BW811" s="44">
        <v>4347149</v>
      </c>
      <c r="BX811" s="21"/>
      <c r="BY811" s="21">
        <v>2298686</v>
      </c>
      <c r="BZ811" s="21"/>
      <c r="CA811" s="44">
        <v>7103</v>
      </c>
      <c r="CB811" s="44"/>
      <c r="CC811" s="44">
        <v>208336</v>
      </c>
      <c r="CD811" s="44"/>
      <c r="CE811" s="44"/>
      <c r="CF811" s="44"/>
      <c r="CG811" s="44">
        <v>3403</v>
      </c>
      <c r="CH811" s="44"/>
      <c r="CI811" s="21"/>
      <c r="CJ811" s="44"/>
      <c r="CK811" s="21">
        <v>3571</v>
      </c>
      <c r="CL811" s="44"/>
      <c r="CM811" s="44">
        <v>44157</v>
      </c>
      <c r="CN811" s="44">
        <v>18778</v>
      </c>
      <c r="CO811" s="44">
        <v>2456975</v>
      </c>
      <c r="CP811" s="44">
        <v>0</v>
      </c>
      <c r="CQ811" s="21">
        <v>2464250</v>
      </c>
      <c r="CR811" s="44">
        <v>647450</v>
      </c>
      <c r="CS811" s="44">
        <v>1125628</v>
      </c>
      <c r="CT811" s="44">
        <v>66357</v>
      </c>
      <c r="CU811" s="44"/>
      <c r="CV811" s="44">
        <v>44653</v>
      </c>
      <c r="CW811" s="21"/>
      <c r="CX811" s="21"/>
      <c r="CY811" s="21"/>
      <c r="CZ811" s="21"/>
      <c r="DA811" s="21"/>
      <c r="DB811" s="21"/>
      <c r="DC811" s="21"/>
      <c r="DD811" s="21"/>
      <c r="DE811" s="44"/>
      <c r="DF811" s="21"/>
      <c r="DG811" s="44"/>
      <c r="DH811" s="21"/>
      <c r="DI811" s="44"/>
      <c r="DJ811" s="44"/>
      <c r="DK811" s="44"/>
      <c r="DL811" s="44"/>
      <c r="DM811" s="21"/>
      <c r="DN811" s="44"/>
      <c r="DO811" s="44"/>
      <c r="DP811" s="44"/>
      <c r="DQ811" s="44"/>
      <c r="DR811" s="44"/>
      <c r="DS811" s="44"/>
      <c r="DT811" s="44"/>
      <c r="DU811" s="44"/>
      <c r="DV811" s="44"/>
      <c r="DW811" s="44"/>
      <c r="DX811" s="44"/>
      <c r="DY811" s="44"/>
      <c r="DZ811" s="44"/>
      <c r="EA811" s="44"/>
      <c r="EB811" s="21"/>
      <c r="EC811" s="44">
        <v>1551379</v>
      </c>
      <c r="ED811" s="44"/>
      <c r="EE811" s="21">
        <v>1399402</v>
      </c>
      <c r="EF811" s="44"/>
      <c r="EG811" s="21">
        <v>-47306</v>
      </c>
      <c r="EH811" s="44"/>
      <c r="EI811" s="21">
        <v>2464515</v>
      </c>
      <c r="EJ811" s="44"/>
      <c r="EK811" s="44"/>
      <c r="EL811" s="21"/>
      <c r="EM811" s="44"/>
      <c r="EN811" s="44"/>
      <c r="EO811" s="44">
        <v>77166</v>
      </c>
      <c r="EP811" s="21"/>
      <c r="EQ811" s="21"/>
      <c r="ER811" s="21"/>
      <c r="ES811" s="21"/>
      <c r="ET811" s="44"/>
      <c r="EU811" s="21"/>
      <c r="EV811" s="44"/>
      <c r="EW811" s="21"/>
      <c r="EX811" s="44"/>
      <c r="EY811" s="44"/>
      <c r="EZ811" s="21"/>
      <c r="FA811" s="21"/>
      <c r="FB811" s="44"/>
      <c r="FC811" s="44"/>
      <c r="FD811" s="21"/>
      <c r="FE811" s="112"/>
      <c r="FF811" s="44"/>
      <c r="FG811" s="44">
        <v>7524300</v>
      </c>
      <c r="FH811" s="44">
        <v>1625299</v>
      </c>
      <c r="FI811" s="44">
        <v>5842147</v>
      </c>
      <c r="FJ811" s="44">
        <v>227757</v>
      </c>
      <c r="FK811" s="44">
        <v>5864844</v>
      </c>
      <c r="FL811" s="44"/>
      <c r="FM811" s="44"/>
      <c r="FN811" s="44"/>
      <c r="FO811" s="44"/>
      <c r="FP811" s="44"/>
      <c r="FQ811" s="44"/>
      <c r="FR811" s="44"/>
      <c r="FS811" s="44"/>
      <c r="FT811" s="44">
        <v>47746</v>
      </c>
      <c r="FU811" s="44"/>
      <c r="FV811" s="21">
        <v>577256</v>
      </c>
      <c r="FW811" s="44"/>
      <c r="FX811" s="44">
        <v>367626</v>
      </c>
      <c r="FY811" s="44">
        <v>193616</v>
      </c>
      <c r="FZ811" s="44">
        <v>348701</v>
      </c>
      <c r="GA811" s="44">
        <v>38683</v>
      </c>
      <c r="GB811" s="44"/>
      <c r="GC811" s="44">
        <v>66474</v>
      </c>
      <c r="GD811" s="44">
        <v>512251</v>
      </c>
      <c r="GE811" s="44">
        <v>177385</v>
      </c>
      <c r="GF811" s="44">
        <v>223964</v>
      </c>
      <c r="GG811" s="44">
        <v>1028500</v>
      </c>
      <c r="GH811" s="44">
        <v>181436</v>
      </c>
      <c r="GI811" s="44">
        <v>176783</v>
      </c>
      <c r="GJ811" s="44">
        <v>118508</v>
      </c>
      <c r="GK811" s="44">
        <v>3047994</v>
      </c>
      <c r="GL811" s="44">
        <v>223288</v>
      </c>
      <c r="GM811" s="44">
        <v>1429837</v>
      </c>
      <c r="GN811" s="44">
        <v>98360</v>
      </c>
      <c r="GO811" s="44">
        <v>59136</v>
      </c>
      <c r="GP811" s="44"/>
      <c r="GQ811" s="44">
        <v>2</v>
      </c>
      <c r="GR811" s="44">
        <v>209356</v>
      </c>
      <c r="GS811" s="44">
        <v>2197347</v>
      </c>
      <c r="GT811" s="44"/>
      <c r="GU811" s="21">
        <v>1292100</v>
      </c>
      <c r="GV811" s="44">
        <v>1604</v>
      </c>
      <c r="GW811" s="44"/>
      <c r="GX811" s="44">
        <v>26722743</v>
      </c>
      <c r="GY811" s="44">
        <v>30213794</v>
      </c>
      <c r="GZ811" s="44">
        <v>1952760</v>
      </c>
      <c r="HA811" s="44">
        <v>27455758</v>
      </c>
      <c r="HB811" s="44">
        <v>6099989</v>
      </c>
      <c r="HC811" s="44">
        <v>-5294713</v>
      </c>
      <c r="HD811" s="44">
        <v>30213794</v>
      </c>
      <c r="HE811" s="21"/>
      <c r="HF811" s="21"/>
      <c r="HG811" s="21"/>
      <c r="HH811" s="21">
        <v>6099989</v>
      </c>
      <c r="HI811" s="21">
        <v>0</v>
      </c>
      <c r="HJ811" s="44"/>
      <c r="HK811" s="21">
        <v>792380</v>
      </c>
      <c r="HL811" s="21">
        <v>1113895</v>
      </c>
      <c r="HM811" s="21">
        <v>1906275</v>
      </c>
      <c r="HN811" s="21">
        <v>-614175</v>
      </c>
      <c r="HO811" s="21"/>
      <c r="HP811" s="44"/>
      <c r="HQ811" s="47"/>
      <c r="HR811" s="47">
        <v>6099989</v>
      </c>
      <c r="HS811" s="47"/>
      <c r="HT811" s="47" t="s">
        <v>1799</v>
      </c>
      <c r="HU811" s="47">
        <v>19527.600000000002</v>
      </c>
      <c r="HV811" s="47">
        <v>4008</v>
      </c>
      <c r="HW811" s="47">
        <v>0</v>
      </c>
      <c r="HX811" s="47">
        <v>10598</v>
      </c>
      <c r="HY811" s="47">
        <v>31764</v>
      </c>
      <c r="HZ811" s="47">
        <v>85581</v>
      </c>
      <c r="IA811" s="47">
        <v>0</v>
      </c>
      <c r="IB811" s="47">
        <v>0</v>
      </c>
      <c r="IC811" s="47">
        <v>3358</v>
      </c>
      <c r="ID811">
        <v>18608</v>
      </c>
      <c r="IE811" s="47">
        <v>4244</v>
      </c>
      <c r="IF811">
        <v>6917</v>
      </c>
      <c r="IG811" s="47">
        <v>7836</v>
      </c>
      <c r="IH811" s="47">
        <v>21863</v>
      </c>
      <c r="II811">
        <v>3472</v>
      </c>
      <c r="IJ811">
        <v>6403</v>
      </c>
      <c r="IK811">
        <v>1829</v>
      </c>
      <c r="IL811">
        <v>19229</v>
      </c>
      <c r="IM811">
        <v>225710</v>
      </c>
      <c r="IN811">
        <v>0</v>
      </c>
      <c r="IO811">
        <v>0</v>
      </c>
      <c r="IP811">
        <v>77</v>
      </c>
      <c r="IQ811">
        <v>291</v>
      </c>
      <c r="IR811">
        <v>0</v>
      </c>
      <c r="IS811">
        <v>0</v>
      </c>
      <c r="IT811">
        <v>368</v>
      </c>
      <c r="IU811">
        <v>304795</v>
      </c>
      <c r="IV811">
        <v>0</v>
      </c>
      <c r="IW811">
        <v>532407</v>
      </c>
      <c r="IX811">
        <v>1480122</v>
      </c>
      <c r="IY811">
        <v>2105882</v>
      </c>
      <c r="IZ811">
        <v>0</v>
      </c>
      <c r="JA811">
        <v>0</v>
      </c>
      <c r="JB811">
        <v>170594</v>
      </c>
      <c r="JC811">
        <v>912906</v>
      </c>
      <c r="JD811">
        <v>130207</v>
      </c>
      <c r="JE811">
        <v>125926</v>
      </c>
      <c r="JF811">
        <v>147103</v>
      </c>
      <c r="JG811">
        <v>519617</v>
      </c>
      <c r="JH811">
        <v>112562</v>
      </c>
      <c r="JI811">
        <v>132410</v>
      </c>
      <c r="JJ811">
        <v>97978</v>
      </c>
      <c r="JK811">
        <v>751791</v>
      </c>
      <c r="JL811">
        <v>7524300</v>
      </c>
      <c r="JM811">
        <v>0</v>
      </c>
      <c r="JN811">
        <v>0</v>
      </c>
      <c r="JO811">
        <v>3463</v>
      </c>
      <c r="JP811">
        <v>10172</v>
      </c>
      <c r="JQ811">
        <v>0</v>
      </c>
      <c r="JR811">
        <v>0</v>
      </c>
      <c r="JS811">
        <v>13635</v>
      </c>
      <c r="JT811"/>
      <c r="JU811"/>
      <c r="JV811"/>
      <c r="JW811"/>
      <c r="JX811"/>
      <c r="JY811">
        <v>18608</v>
      </c>
      <c r="JZ811"/>
      <c r="KA811"/>
      <c r="KB811"/>
      <c r="KC811"/>
      <c r="KD811"/>
      <c r="KE811">
        <v>912906</v>
      </c>
      <c r="KF811">
        <v>202</v>
      </c>
      <c r="KG811">
        <v>274</v>
      </c>
      <c r="KH811">
        <v>142</v>
      </c>
      <c r="KI811">
        <v>156</v>
      </c>
      <c r="KJ811">
        <v>210</v>
      </c>
      <c r="KK811">
        <v>110</v>
      </c>
      <c r="KL811">
        <v>76</v>
      </c>
      <c r="KM811">
        <v>108</v>
      </c>
      <c r="KN811">
        <v>52</v>
      </c>
      <c r="KO811">
        <v>1</v>
      </c>
      <c r="KP811">
        <v>0</v>
      </c>
      <c r="KQ811">
        <v>0</v>
      </c>
      <c r="KR811">
        <v>0</v>
      </c>
      <c r="KS811">
        <v>1</v>
      </c>
      <c r="KT811">
        <v>0</v>
      </c>
      <c r="KU811">
        <v>1</v>
      </c>
      <c r="KV811">
        <v>0</v>
      </c>
      <c r="KW811">
        <v>0</v>
      </c>
      <c r="KX811">
        <v>0</v>
      </c>
      <c r="KY811">
        <v>0</v>
      </c>
      <c r="KZ811">
        <v>0</v>
      </c>
      <c r="LA811">
        <v>0</v>
      </c>
      <c r="LB811">
        <v>0</v>
      </c>
      <c r="LC811">
        <v>0</v>
      </c>
      <c r="LD811">
        <v>1</v>
      </c>
      <c r="LE811">
        <v>0</v>
      </c>
      <c r="LF811">
        <v>0</v>
      </c>
      <c r="LG811">
        <v>0</v>
      </c>
      <c r="LH811">
        <v>0</v>
      </c>
    </row>
    <row r="812" spans="1:320" s="34" customFormat="1" ht="15" customHeight="1" x14ac:dyDescent="0.25">
      <c r="A812" s="45">
        <v>206370750</v>
      </c>
      <c r="B812" s="45" t="s">
        <v>1461</v>
      </c>
      <c r="C812" s="46">
        <v>45200</v>
      </c>
      <c r="D812" s="46">
        <v>45565</v>
      </c>
      <c r="E812" s="47">
        <v>366</v>
      </c>
      <c r="F812" s="45" t="s">
        <v>883</v>
      </c>
      <c r="G812" s="45" t="s">
        <v>884</v>
      </c>
      <c r="H812" s="45" t="s">
        <v>1454</v>
      </c>
      <c r="I812" s="45" t="s">
        <v>886</v>
      </c>
      <c r="J812" s="45" t="s">
        <v>331</v>
      </c>
      <c r="K812" s="45" t="s">
        <v>1455</v>
      </c>
      <c r="L812" s="45" t="s">
        <v>6067</v>
      </c>
      <c r="M812" s="45" t="s">
        <v>1462</v>
      </c>
      <c r="N812" s="45" t="s">
        <v>1463</v>
      </c>
      <c r="O812" s="45" t="s">
        <v>1464</v>
      </c>
      <c r="P812" s="45" t="s">
        <v>1465</v>
      </c>
      <c r="Q812" s="45" t="s">
        <v>1466</v>
      </c>
      <c r="R812" t="s">
        <v>1467</v>
      </c>
      <c r="S812" s="45" t="s">
        <v>893</v>
      </c>
      <c r="T812" t="s">
        <v>1468</v>
      </c>
      <c r="U812" s="47">
        <v>88</v>
      </c>
      <c r="V812" s="47">
        <v>88</v>
      </c>
      <c r="W812" s="47" t="s">
        <v>894</v>
      </c>
      <c r="X812" s="47">
        <v>32208</v>
      </c>
      <c r="Y812" s="47">
        <v>27043</v>
      </c>
      <c r="Z812" s="48">
        <v>83.96</v>
      </c>
      <c r="AA812" s="44">
        <v>249</v>
      </c>
      <c r="AB812" s="44">
        <v>273</v>
      </c>
      <c r="AC812" s="44">
        <v>2851</v>
      </c>
      <c r="AD812" s="44">
        <v>3267</v>
      </c>
      <c r="AE812" s="44">
        <v>2368</v>
      </c>
      <c r="AF812" s="44">
        <v>16502</v>
      </c>
      <c r="AG812" s="44"/>
      <c r="AH812" s="47"/>
      <c r="AI812" s="47">
        <v>1369</v>
      </c>
      <c r="AJ812">
        <v>686</v>
      </c>
      <c r="AK812" t="s">
        <v>895</v>
      </c>
      <c r="AL812">
        <v>27043</v>
      </c>
      <c r="AM812"/>
      <c r="AN812"/>
      <c r="AO812"/>
      <c r="AP812"/>
      <c r="AQ812"/>
      <c r="AR812" s="44"/>
      <c r="AS812" s="44"/>
      <c r="AT812" s="44"/>
      <c r="AU812" s="44">
        <v>14759938</v>
      </c>
      <c r="AV812" s="44">
        <v>2157305</v>
      </c>
      <c r="AW812" s="44">
        <v>5945308</v>
      </c>
      <c r="AX812" s="44">
        <v>155866</v>
      </c>
      <c r="AY812" s="44">
        <v>11127801</v>
      </c>
      <c r="AZ812" s="21">
        <v>12612670</v>
      </c>
      <c r="BA812" s="21">
        <v>-1484869</v>
      </c>
      <c r="BB812" s="44">
        <v>19155</v>
      </c>
      <c r="BC812" s="44"/>
      <c r="BD812" s="44"/>
      <c r="BE812" s="44">
        <v>-1465714</v>
      </c>
      <c r="BF812" s="44">
        <v>2072107</v>
      </c>
      <c r="BG812" s="44">
        <v>2339232</v>
      </c>
      <c r="BH812" s="44">
        <v>1170758</v>
      </c>
      <c r="BI812" s="21">
        <v>8156266</v>
      </c>
      <c r="BJ812" s="21"/>
      <c r="BK812" s="21"/>
      <c r="BL812" s="21">
        <v>679673</v>
      </c>
      <c r="BM812" s="21">
        <v>341902</v>
      </c>
      <c r="BN812" s="21">
        <v>14759938</v>
      </c>
      <c r="BO812" s="21"/>
      <c r="BP812" s="21"/>
      <c r="BQ812" s="44"/>
      <c r="BR812" s="21"/>
      <c r="BS812" s="44"/>
      <c r="BT812" s="21"/>
      <c r="BU812" s="44"/>
      <c r="BV812" s="21"/>
      <c r="BW812" s="44">
        <v>648933</v>
      </c>
      <c r="BX812" s="21">
        <v>106107</v>
      </c>
      <c r="BY812" s="21">
        <v>746914</v>
      </c>
      <c r="BZ812" s="21">
        <v>5582</v>
      </c>
      <c r="CA812" s="44">
        <v>66659</v>
      </c>
      <c r="CB812" s="44"/>
      <c r="CC812" s="44">
        <v>511373</v>
      </c>
      <c r="CD812" s="44"/>
      <c r="CE812" s="44"/>
      <c r="CF812" s="44"/>
      <c r="CG812" s="44"/>
      <c r="CH812" s="44"/>
      <c r="CI812" s="21">
        <v>60078</v>
      </c>
      <c r="CJ812" s="44"/>
      <c r="CK812" s="21">
        <v>11659</v>
      </c>
      <c r="CL812" s="44"/>
      <c r="CM812" s="44">
        <v>550610</v>
      </c>
      <c r="CN812" s="44">
        <v>0</v>
      </c>
      <c r="CO812" s="44">
        <v>518841</v>
      </c>
      <c r="CP812" s="44">
        <v>0</v>
      </c>
      <c r="CQ812" s="21">
        <v>479500</v>
      </c>
      <c r="CR812" s="44">
        <v>282519</v>
      </c>
      <c r="CS812" s="44">
        <v>214229</v>
      </c>
      <c r="CT812" s="44">
        <v>111606</v>
      </c>
      <c r="CU812" s="44"/>
      <c r="CV812" s="44">
        <v>0</v>
      </c>
      <c r="CW812" s="21"/>
      <c r="CX812" s="21"/>
      <c r="CY812" s="21"/>
      <c r="CZ812" s="21"/>
      <c r="DA812" s="21"/>
      <c r="DB812" s="21"/>
      <c r="DC812" s="21"/>
      <c r="DD812" s="21"/>
      <c r="DE812" s="44"/>
      <c r="DF812" s="21"/>
      <c r="DG812" s="44"/>
      <c r="DH812" s="21"/>
      <c r="DI812" s="44"/>
      <c r="DJ812" s="44"/>
      <c r="DK812" s="44"/>
      <c r="DL812" s="44"/>
      <c r="DM812" s="21"/>
      <c r="DN812" s="44"/>
      <c r="DO812" s="44"/>
      <c r="DP812" s="44"/>
      <c r="DQ812" s="44"/>
      <c r="DR812" s="44"/>
      <c r="DS812" s="44"/>
      <c r="DT812" s="44"/>
      <c r="DU812" s="44"/>
      <c r="DV812" s="44"/>
      <c r="DW812" s="44"/>
      <c r="DX812" s="44"/>
      <c r="DY812" s="44">
        <v>18892</v>
      </c>
      <c r="DZ812" s="44"/>
      <c r="EA812" s="44"/>
      <c r="EB812" s="21"/>
      <c r="EC812" s="44">
        <v>423481</v>
      </c>
      <c r="ED812" s="44">
        <v>31024</v>
      </c>
      <c r="EE812" s="21">
        <v>1288862</v>
      </c>
      <c r="EF812" s="44">
        <v>1632</v>
      </c>
      <c r="EG812" s="21">
        <v>474525</v>
      </c>
      <c r="EH812" s="44"/>
      <c r="EI812" s="21">
        <v>3390907</v>
      </c>
      <c r="EJ812" s="44"/>
      <c r="EK812" s="44"/>
      <c r="EL812" s="21"/>
      <c r="EM812" s="44"/>
      <c r="EN812" s="44"/>
      <c r="EO812" s="44">
        <v>135452</v>
      </c>
      <c r="EP812" s="21"/>
      <c r="EQ812" s="21"/>
      <c r="ER812" s="21"/>
      <c r="ES812" s="21"/>
      <c r="ET812" s="44"/>
      <c r="EU812" s="21"/>
      <c r="EV812" s="44"/>
      <c r="EW812" s="21"/>
      <c r="EX812" s="44"/>
      <c r="EY812" s="44"/>
      <c r="EZ812" s="21"/>
      <c r="FA812" s="21"/>
      <c r="FB812" s="44"/>
      <c r="FC812" s="44">
        <v>180533</v>
      </c>
      <c r="FD812" s="21"/>
      <c r="FE812" s="112"/>
      <c r="FF812" s="44"/>
      <c r="FG812" s="44">
        <v>5388010</v>
      </c>
      <c r="FH812" s="44">
        <v>1717875</v>
      </c>
      <c r="FI812" s="44">
        <v>5506785</v>
      </c>
      <c r="FJ812" s="44"/>
      <c r="FK812" s="44">
        <v>5563963</v>
      </c>
      <c r="FL812" s="44"/>
      <c r="FM812" s="44"/>
      <c r="FN812" s="44"/>
      <c r="FO812" s="44"/>
      <c r="FP812" s="44"/>
      <c r="FQ812" s="44"/>
      <c r="FR812" s="44"/>
      <c r="FS812" s="44"/>
      <c r="FT812" s="44">
        <v>239875</v>
      </c>
      <c r="FU812" s="44"/>
      <c r="FV812" s="21">
        <v>369207</v>
      </c>
      <c r="FW812" s="44"/>
      <c r="FX812" s="44">
        <v>335955</v>
      </c>
      <c r="FY812" s="44">
        <v>128250</v>
      </c>
      <c r="FZ812" s="44">
        <v>224471</v>
      </c>
      <c r="GA812" s="44">
        <v>122791</v>
      </c>
      <c r="GB812" s="44"/>
      <c r="GC812" s="44">
        <v>3848</v>
      </c>
      <c r="GD812" s="44">
        <v>421144</v>
      </c>
      <c r="GE812" s="44">
        <v>366453</v>
      </c>
      <c r="GF812" s="44">
        <v>50431</v>
      </c>
      <c r="GG812" s="44">
        <v>1156129</v>
      </c>
      <c r="GH812" s="44">
        <v>152476</v>
      </c>
      <c r="GI812" s="44">
        <v>206307</v>
      </c>
      <c r="GJ812" s="44">
        <v>143890</v>
      </c>
      <c r="GK812" s="44">
        <v>2198158</v>
      </c>
      <c r="GL812" s="44">
        <v>365575</v>
      </c>
      <c r="GM812" s="44">
        <v>54451</v>
      </c>
      <c r="GN812" s="44"/>
      <c r="GO812" s="44">
        <v>20057</v>
      </c>
      <c r="GP812" s="44">
        <v>104579</v>
      </c>
      <c r="GQ812" s="44"/>
      <c r="GR812" s="44">
        <v>384660</v>
      </c>
      <c r="GS812" s="44">
        <v>1287600</v>
      </c>
      <c r="GT812" s="44">
        <v>284146</v>
      </c>
      <c r="GU812" s="21">
        <v>3715823</v>
      </c>
      <c r="GV812" s="44">
        <v>80524</v>
      </c>
      <c r="GW812" s="44">
        <v>8153020</v>
      </c>
      <c r="GX812" s="44">
        <v>43659</v>
      </c>
      <c r="GY812" s="44">
        <v>13564772</v>
      </c>
      <c r="GZ812" s="44">
        <v>324875</v>
      </c>
      <c r="HA812" s="44">
        <v>106897</v>
      </c>
      <c r="HB812" s="44">
        <v>2006965</v>
      </c>
      <c r="HC812" s="44">
        <v>11126035</v>
      </c>
      <c r="HD812" s="44">
        <v>13564772</v>
      </c>
      <c r="HE812" s="21"/>
      <c r="HF812" s="21">
        <v>8153020</v>
      </c>
      <c r="HG812" s="21"/>
      <c r="HH812" s="21"/>
      <c r="HI812" s="21">
        <v>26557</v>
      </c>
      <c r="HJ812" s="44">
        <v>8595325</v>
      </c>
      <c r="HK812" s="21"/>
      <c r="HL812" s="21">
        <v>2070153</v>
      </c>
      <c r="HM812" s="21">
        <v>10692035</v>
      </c>
      <c r="HN812" s="21">
        <v>-6976212</v>
      </c>
      <c r="HO812" s="21"/>
      <c r="HP812" s="44"/>
      <c r="HQ812" s="47">
        <v>2006965</v>
      </c>
      <c r="HR812" s="47">
        <v>2006965</v>
      </c>
      <c r="HS812" s="47"/>
      <c r="HT812" s="47" t="s">
        <v>1759</v>
      </c>
      <c r="HU812" s="47">
        <v>0</v>
      </c>
      <c r="HV812" s="47">
        <v>3904</v>
      </c>
      <c r="HW812" s="47">
        <v>0</v>
      </c>
      <c r="HX812" s="47">
        <v>9556</v>
      </c>
      <c r="HY812" s="47">
        <v>23444</v>
      </c>
      <c r="HZ812" s="47">
        <v>65811</v>
      </c>
      <c r="IA812" s="47">
        <v>0</v>
      </c>
      <c r="IB812" s="47">
        <v>0</v>
      </c>
      <c r="IC812" s="47">
        <v>3561</v>
      </c>
      <c r="ID812"/>
      <c r="IE812" s="47">
        <v>4185</v>
      </c>
      <c r="IF812">
        <v>12925</v>
      </c>
      <c r="IG812" s="47">
        <v>1338</v>
      </c>
      <c r="IH812" s="47">
        <v>19899</v>
      </c>
      <c r="II812">
        <v>2129</v>
      </c>
      <c r="IJ812">
        <v>6803</v>
      </c>
      <c r="IK812">
        <v>1864</v>
      </c>
      <c r="IL812">
        <v>11061</v>
      </c>
      <c r="IM812">
        <v>166480</v>
      </c>
      <c r="IN812">
        <v>0</v>
      </c>
      <c r="IO812">
        <v>0</v>
      </c>
      <c r="IP812">
        <v>4428</v>
      </c>
      <c r="IQ812">
        <v>7405</v>
      </c>
      <c r="IR812">
        <v>0</v>
      </c>
      <c r="IS812">
        <v>0</v>
      </c>
      <c r="IT812">
        <v>11833</v>
      </c>
      <c r="IU812">
        <v>271697</v>
      </c>
      <c r="IV812">
        <v>0</v>
      </c>
      <c r="IW812">
        <v>501875</v>
      </c>
      <c r="IX812">
        <v>1050165</v>
      </c>
      <c r="IY812">
        <v>1617692</v>
      </c>
      <c r="IZ812">
        <v>0</v>
      </c>
      <c r="JA812">
        <v>0</v>
      </c>
      <c r="JB812">
        <v>200908</v>
      </c>
      <c r="JC812"/>
      <c r="JD812">
        <v>110061</v>
      </c>
      <c r="JE812">
        <v>245073</v>
      </c>
      <c r="JF812">
        <v>22572</v>
      </c>
      <c r="JG812">
        <v>422981</v>
      </c>
      <c r="JH812">
        <v>82540</v>
      </c>
      <c r="JI812">
        <v>139303</v>
      </c>
      <c r="JJ812">
        <v>107414</v>
      </c>
      <c r="JK812">
        <v>615729</v>
      </c>
      <c r="JL812">
        <v>5388010</v>
      </c>
      <c r="JM812">
        <v>0</v>
      </c>
      <c r="JN812">
        <v>0</v>
      </c>
      <c r="JO812">
        <v>294973</v>
      </c>
      <c r="JP812">
        <v>312564</v>
      </c>
      <c r="JQ812">
        <v>0</v>
      </c>
      <c r="JR812">
        <v>0</v>
      </c>
      <c r="JS812">
        <v>607537</v>
      </c>
      <c r="JT812"/>
      <c r="JU812"/>
      <c r="JV812"/>
      <c r="JW812"/>
      <c r="JX812"/>
      <c r="JY812"/>
      <c r="JZ812"/>
      <c r="KA812"/>
      <c r="KB812"/>
      <c r="KC812"/>
      <c r="KD812"/>
      <c r="KE812"/>
      <c r="KF812">
        <v>148</v>
      </c>
      <c r="KG812">
        <v>204</v>
      </c>
      <c r="KH812">
        <v>94</v>
      </c>
      <c r="KI812">
        <v>62</v>
      </c>
      <c r="KJ812">
        <v>99</v>
      </c>
      <c r="KK812">
        <v>34</v>
      </c>
      <c r="KL812">
        <v>41</v>
      </c>
      <c r="KM812">
        <v>65</v>
      </c>
      <c r="KN812">
        <v>24</v>
      </c>
      <c r="KO812">
        <v>0</v>
      </c>
      <c r="KP812">
        <v>1</v>
      </c>
      <c r="KQ812">
        <v>0</v>
      </c>
      <c r="KR812">
        <v>0</v>
      </c>
      <c r="KS812">
        <v>1</v>
      </c>
      <c r="KT812">
        <v>0</v>
      </c>
      <c r="KU812">
        <v>1</v>
      </c>
      <c r="KV812">
        <v>0</v>
      </c>
      <c r="KW812">
        <v>0</v>
      </c>
      <c r="KX812">
        <v>0</v>
      </c>
      <c r="KY812">
        <v>0</v>
      </c>
      <c r="KZ812">
        <v>0</v>
      </c>
      <c r="LA812">
        <v>0</v>
      </c>
      <c r="LB812">
        <v>0</v>
      </c>
      <c r="LC812">
        <v>0</v>
      </c>
      <c r="LD812">
        <v>1</v>
      </c>
      <c r="LE812">
        <v>0</v>
      </c>
      <c r="LF812">
        <v>0</v>
      </c>
      <c r="LG812">
        <v>0</v>
      </c>
      <c r="LH812">
        <v>0</v>
      </c>
    </row>
    <row r="813" spans="1:320" s="34" customFormat="1" ht="15" customHeight="1" x14ac:dyDescent="0.25">
      <c r="A813" s="45">
        <v>206370752</v>
      </c>
      <c r="B813" s="45" t="s">
        <v>6237</v>
      </c>
      <c r="C813" s="46">
        <v>45292</v>
      </c>
      <c r="D813" s="46">
        <v>45657</v>
      </c>
      <c r="E813" s="47">
        <v>366</v>
      </c>
      <c r="F813" s="45" t="s">
        <v>883</v>
      </c>
      <c r="G813" s="45" t="s">
        <v>884</v>
      </c>
      <c r="H813" s="45" t="s">
        <v>1454</v>
      </c>
      <c r="I813" s="45" t="s">
        <v>886</v>
      </c>
      <c r="J813" s="45" t="s">
        <v>887</v>
      </c>
      <c r="K813" s="45" t="s">
        <v>1455</v>
      </c>
      <c r="L813" s="45" t="s">
        <v>6097</v>
      </c>
      <c r="M813" s="45" t="s">
        <v>6238</v>
      </c>
      <c r="N813" s="45" t="s">
        <v>6239</v>
      </c>
      <c r="O813" s="45" t="s">
        <v>1485</v>
      </c>
      <c r="P813" s="45" t="s">
        <v>1486</v>
      </c>
      <c r="Q813" s="45" t="s">
        <v>6240</v>
      </c>
      <c r="R813" t="s">
        <v>6241</v>
      </c>
      <c r="S813" s="45" t="s">
        <v>893</v>
      </c>
      <c r="T813" t="s">
        <v>2456</v>
      </c>
      <c r="U813" s="47">
        <v>99</v>
      </c>
      <c r="V813" s="47">
        <v>99</v>
      </c>
      <c r="W813" s="47" t="s">
        <v>894</v>
      </c>
      <c r="X813" s="47">
        <v>36234</v>
      </c>
      <c r="Y813" s="47">
        <v>34857</v>
      </c>
      <c r="Z813" s="48">
        <v>227.16</v>
      </c>
      <c r="AA813" s="44">
        <v>677</v>
      </c>
      <c r="AB813" s="44">
        <v>710</v>
      </c>
      <c r="AC813" s="44">
        <v>6257</v>
      </c>
      <c r="AD813" s="44">
        <v>8106</v>
      </c>
      <c r="AE813" s="44">
        <v>1963</v>
      </c>
      <c r="AF813" s="44">
        <v>13941</v>
      </c>
      <c r="AG813" s="44">
        <v>147</v>
      </c>
      <c r="AH813" s="47"/>
      <c r="AI813" s="47">
        <v>379</v>
      </c>
      <c r="AJ813">
        <v>4064</v>
      </c>
      <c r="AK813" t="s">
        <v>895</v>
      </c>
      <c r="AL813">
        <v>34857</v>
      </c>
      <c r="AM813"/>
      <c r="AN813"/>
      <c r="AO813"/>
      <c r="AP813"/>
      <c r="AQ813"/>
      <c r="AR813" s="44"/>
      <c r="AS813" s="44"/>
      <c r="AT813" s="44"/>
      <c r="AU813" s="44">
        <v>11256659</v>
      </c>
      <c r="AV813" s="44">
        <v>4016041</v>
      </c>
      <c r="AW813" s="44">
        <v>-1938036</v>
      </c>
      <c r="AX813" s="44"/>
      <c r="AY813" s="44">
        <v>17210736</v>
      </c>
      <c r="AZ813" s="21">
        <v>16335196</v>
      </c>
      <c r="BA813" s="21">
        <v>875540</v>
      </c>
      <c r="BB813" s="44">
        <v>2502</v>
      </c>
      <c r="BC813" s="44"/>
      <c r="BD813" s="44"/>
      <c r="BE813" s="44">
        <v>878042</v>
      </c>
      <c r="BF813" s="44">
        <v>2161277</v>
      </c>
      <c r="BG813" s="44">
        <v>2682046</v>
      </c>
      <c r="BH813" s="44">
        <v>616592</v>
      </c>
      <c r="BI813" s="21">
        <v>4374767</v>
      </c>
      <c r="BJ813" s="21">
        <v>49014</v>
      </c>
      <c r="BK813" s="21"/>
      <c r="BL813" s="21">
        <v>118763</v>
      </c>
      <c r="BM813" s="21">
        <v>1254200</v>
      </c>
      <c r="BN813" s="21">
        <v>11256659</v>
      </c>
      <c r="BO813" s="21"/>
      <c r="BP813" s="21"/>
      <c r="BQ813" s="44"/>
      <c r="BR813" s="21"/>
      <c r="BS813" s="44"/>
      <c r="BT813" s="21"/>
      <c r="BU813" s="44"/>
      <c r="BV813" s="21"/>
      <c r="BW813" s="44">
        <v>1799262</v>
      </c>
      <c r="BX813" s="21"/>
      <c r="BY813" s="21">
        <v>2148332</v>
      </c>
      <c r="BZ813" s="21"/>
      <c r="CA813" s="44">
        <v>1388</v>
      </c>
      <c r="CB813" s="44"/>
      <c r="CC813" s="44">
        <v>9242</v>
      </c>
      <c r="CD813" s="44"/>
      <c r="CE813" s="44">
        <v>10049</v>
      </c>
      <c r="CF813" s="44"/>
      <c r="CG813" s="44"/>
      <c r="CH813" s="44"/>
      <c r="CI813" s="21">
        <v>37183</v>
      </c>
      <c r="CJ813" s="44"/>
      <c r="CK813" s="21">
        <v>10585</v>
      </c>
      <c r="CL813" s="44"/>
      <c r="CM813" s="44">
        <v>1302</v>
      </c>
      <c r="CN813" s="44">
        <v>0</v>
      </c>
      <c r="CO813" s="44">
        <v>1339818</v>
      </c>
      <c r="CP813" s="44">
        <v>0</v>
      </c>
      <c r="CQ813" s="21">
        <v>1447881</v>
      </c>
      <c r="CR813" s="44">
        <v>635068</v>
      </c>
      <c r="CS813" s="44">
        <v>499463</v>
      </c>
      <c r="CT813" s="44">
        <v>30777</v>
      </c>
      <c r="CU813" s="44"/>
      <c r="CV813" s="44">
        <v>61732</v>
      </c>
      <c r="CW813" s="21"/>
      <c r="CX813" s="21"/>
      <c r="CY813" s="21"/>
      <c r="CZ813" s="21"/>
      <c r="DA813" s="21"/>
      <c r="DB813" s="21"/>
      <c r="DC813" s="21"/>
      <c r="DD813" s="21"/>
      <c r="DE813" s="44"/>
      <c r="DF813" s="21"/>
      <c r="DG813" s="44"/>
      <c r="DH813" s="21"/>
      <c r="DI813" s="44"/>
      <c r="DJ813" s="44"/>
      <c r="DK813" s="44"/>
      <c r="DL813" s="44"/>
      <c r="DM813" s="21"/>
      <c r="DN813" s="44"/>
      <c r="DO813" s="44"/>
      <c r="DP813" s="44"/>
      <c r="DQ813" s="44"/>
      <c r="DR813" s="44"/>
      <c r="DS813" s="44"/>
      <c r="DT813" s="44"/>
      <c r="DU813" s="44"/>
      <c r="DV813" s="44"/>
      <c r="DW813" s="44"/>
      <c r="DX813" s="44"/>
      <c r="DY813" s="44"/>
      <c r="DZ813" s="44"/>
      <c r="EA813" s="44"/>
      <c r="EB813" s="21"/>
      <c r="EC813" s="44">
        <v>-1179258</v>
      </c>
      <c r="ED813" s="44"/>
      <c r="EE813" s="21">
        <v>-161175</v>
      </c>
      <c r="EF813" s="44"/>
      <c r="EG813" s="21">
        <v>-67431</v>
      </c>
      <c r="EH813" s="44"/>
      <c r="EI813" s="21">
        <v>-479769</v>
      </c>
      <c r="EJ813" s="44"/>
      <c r="EK813" s="44">
        <v>13027</v>
      </c>
      <c r="EL813" s="21"/>
      <c r="EM813" s="44"/>
      <c r="EN813" s="44"/>
      <c r="EO813" s="44">
        <v>-63430</v>
      </c>
      <c r="EP813" s="21"/>
      <c r="EQ813" s="21"/>
      <c r="ER813" s="21"/>
      <c r="ES813" s="21"/>
      <c r="ET813" s="44"/>
      <c r="EU813" s="21"/>
      <c r="EV813" s="44"/>
      <c r="EW813" s="21"/>
      <c r="EX813" s="44"/>
      <c r="EY813" s="44"/>
      <c r="EZ813" s="21"/>
      <c r="FA813" s="21"/>
      <c r="FB813" s="44"/>
      <c r="FC813" s="44"/>
      <c r="FD813" s="21"/>
      <c r="FE813" s="112"/>
      <c r="FF813" s="44"/>
      <c r="FG813" s="44">
        <v>7038893</v>
      </c>
      <c r="FH813" s="44">
        <v>1513491</v>
      </c>
      <c r="FI813" s="44">
        <v>7782812</v>
      </c>
      <c r="FJ813" s="44">
        <v>281256</v>
      </c>
      <c r="FK813" s="44">
        <v>7034313</v>
      </c>
      <c r="FL813" s="44"/>
      <c r="FM813" s="44"/>
      <c r="FN813" s="44"/>
      <c r="FO813" s="44"/>
      <c r="FP813" s="44"/>
      <c r="FQ813" s="44"/>
      <c r="FR813" s="44"/>
      <c r="FS813" s="44"/>
      <c r="FT813" s="44">
        <v>83822</v>
      </c>
      <c r="FU813" s="44"/>
      <c r="FV813" s="21">
        <v>475073</v>
      </c>
      <c r="FW813" s="44"/>
      <c r="FX813" s="44">
        <v>458137</v>
      </c>
      <c r="FY813" s="44">
        <v>181072</v>
      </c>
      <c r="FZ813" s="44">
        <v>516875</v>
      </c>
      <c r="GA813" s="44">
        <v>39256</v>
      </c>
      <c r="GB813" s="44"/>
      <c r="GC813" s="44">
        <v>62549</v>
      </c>
      <c r="GD813" s="44">
        <v>387820</v>
      </c>
      <c r="GE813" s="44">
        <v>374588</v>
      </c>
      <c r="GF813" s="44">
        <v>211281</v>
      </c>
      <c r="GG813" s="44">
        <v>948694</v>
      </c>
      <c r="GH813" s="44">
        <v>314670</v>
      </c>
      <c r="GI813" s="44">
        <v>165582</v>
      </c>
      <c r="GJ813" s="44">
        <v>97913</v>
      </c>
      <c r="GK813" s="44">
        <v>3419346</v>
      </c>
      <c r="GL813" s="44">
        <v>32508</v>
      </c>
      <c r="GM813" s="44">
        <v>846074</v>
      </c>
      <c r="GN813" s="44">
        <v>100329</v>
      </c>
      <c r="GO813" s="44">
        <v>51185</v>
      </c>
      <c r="GP813" s="44"/>
      <c r="GQ813" s="44"/>
      <c r="GR813" s="44">
        <v>534109</v>
      </c>
      <c r="GS813" s="44">
        <v>3399305</v>
      </c>
      <c r="GT813" s="44"/>
      <c r="GU813" s="21">
        <v>215125</v>
      </c>
      <c r="GV813" s="44"/>
      <c r="GW813" s="44">
        <v>16389474</v>
      </c>
      <c r="GX813" s="44"/>
      <c r="GY813" s="44">
        <v>20003904</v>
      </c>
      <c r="GZ813" s="44">
        <v>876945</v>
      </c>
      <c r="HA813" s="44">
        <v>8962310</v>
      </c>
      <c r="HB813" s="44"/>
      <c r="HC813" s="44">
        <v>10164649</v>
      </c>
      <c r="HD813" s="44">
        <v>20003904</v>
      </c>
      <c r="HE813" s="21"/>
      <c r="HF813" s="21">
        <v>7969056</v>
      </c>
      <c r="HG813" s="21"/>
      <c r="HH813" s="21"/>
      <c r="HI813" s="21">
        <v>0</v>
      </c>
      <c r="HJ813" s="44"/>
      <c r="HK813" s="21">
        <v>1551661</v>
      </c>
      <c r="HL813" s="21">
        <v>589614</v>
      </c>
      <c r="HM813" s="21">
        <v>2141275</v>
      </c>
      <c r="HN813" s="21">
        <v>-1926150</v>
      </c>
      <c r="HO813" s="21"/>
      <c r="HP813" s="44"/>
      <c r="HQ813" s="47"/>
      <c r="HR813" s="47"/>
      <c r="HS813" s="47"/>
      <c r="HT813" s="47" t="s">
        <v>1759</v>
      </c>
      <c r="HU813" s="47">
        <v>0</v>
      </c>
      <c r="HV813" s="47">
        <v>5575</v>
      </c>
      <c r="HW813" s="47">
        <v>0</v>
      </c>
      <c r="HX813" s="47">
        <v>19189</v>
      </c>
      <c r="HY813" s="47">
        <v>31075</v>
      </c>
      <c r="HZ813" s="47">
        <v>68631</v>
      </c>
      <c r="IA813" s="47">
        <v>0</v>
      </c>
      <c r="IB813" s="47">
        <v>0</v>
      </c>
      <c r="IC813" s="47">
        <v>0</v>
      </c>
      <c r="ID813"/>
      <c r="IE813" s="47">
        <v>4008</v>
      </c>
      <c r="IF813">
        <v>12211</v>
      </c>
      <c r="IG813" s="47">
        <v>6466</v>
      </c>
      <c r="IH813" s="47">
        <v>20370</v>
      </c>
      <c r="II813">
        <v>6912</v>
      </c>
      <c r="IJ813">
        <v>5299</v>
      </c>
      <c r="IK813">
        <v>280</v>
      </c>
      <c r="IL813">
        <v>18865</v>
      </c>
      <c r="IM813">
        <v>198881</v>
      </c>
      <c r="IN813">
        <v>0</v>
      </c>
      <c r="IO813">
        <v>934</v>
      </c>
      <c r="IP813">
        <v>1695</v>
      </c>
      <c r="IQ813">
        <v>15641</v>
      </c>
      <c r="IR813">
        <v>0</v>
      </c>
      <c r="IS813">
        <v>0</v>
      </c>
      <c r="IT813">
        <v>18270</v>
      </c>
      <c r="IU813">
        <v>370768</v>
      </c>
      <c r="IV813">
        <v>0</v>
      </c>
      <c r="IW813">
        <v>1046949</v>
      </c>
      <c r="IX813">
        <v>1580767</v>
      </c>
      <c r="IY813">
        <v>1816055</v>
      </c>
      <c r="IZ813">
        <v>0</v>
      </c>
      <c r="JA813">
        <v>0</v>
      </c>
      <c r="JB813">
        <v>0</v>
      </c>
      <c r="JC813"/>
      <c r="JD813">
        <v>108546</v>
      </c>
      <c r="JE813">
        <v>252081</v>
      </c>
      <c r="JF813">
        <v>132250</v>
      </c>
      <c r="JG813">
        <v>487161</v>
      </c>
      <c r="JH813">
        <v>236565</v>
      </c>
      <c r="JI813">
        <v>129008</v>
      </c>
      <c r="JJ813">
        <v>80715</v>
      </c>
      <c r="JK813">
        <v>798028</v>
      </c>
      <c r="JL813">
        <v>7038893</v>
      </c>
      <c r="JM813">
        <v>0</v>
      </c>
      <c r="JN813">
        <v>92069</v>
      </c>
      <c r="JO813">
        <v>112129</v>
      </c>
      <c r="JP813">
        <v>807119</v>
      </c>
      <c r="JQ813">
        <v>0</v>
      </c>
      <c r="JR813">
        <v>0</v>
      </c>
      <c r="JS813">
        <v>1011317</v>
      </c>
      <c r="JT813"/>
      <c r="JU813"/>
      <c r="JV813"/>
      <c r="JW813"/>
      <c r="JX813"/>
      <c r="JY813"/>
      <c r="JZ813"/>
      <c r="KA813"/>
      <c r="KB813"/>
      <c r="KC813"/>
      <c r="KD813"/>
      <c r="KE813"/>
      <c r="KF813">
        <v>136</v>
      </c>
      <c r="KG813">
        <v>205</v>
      </c>
      <c r="KH813">
        <v>85</v>
      </c>
      <c r="KI813">
        <v>88</v>
      </c>
      <c r="KJ813">
        <v>143</v>
      </c>
      <c r="KK813">
        <v>51</v>
      </c>
      <c r="KL813">
        <v>43</v>
      </c>
      <c r="KM813">
        <v>77</v>
      </c>
      <c r="KN813">
        <v>26</v>
      </c>
      <c r="KO813">
        <v>1</v>
      </c>
      <c r="KP813">
        <v>0</v>
      </c>
      <c r="KQ813">
        <v>0</v>
      </c>
      <c r="KR813">
        <v>0</v>
      </c>
      <c r="KS813">
        <v>1</v>
      </c>
      <c r="KT813">
        <v>0</v>
      </c>
      <c r="KU813">
        <v>1</v>
      </c>
      <c r="KV813">
        <v>0</v>
      </c>
      <c r="KW813">
        <v>0</v>
      </c>
      <c r="KX813">
        <v>0</v>
      </c>
      <c r="KY813">
        <v>0</v>
      </c>
      <c r="KZ813">
        <v>0</v>
      </c>
      <c r="LA813">
        <v>0</v>
      </c>
      <c r="LB813">
        <v>0</v>
      </c>
      <c r="LC813">
        <v>0</v>
      </c>
      <c r="LD813">
        <v>1</v>
      </c>
      <c r="LE813">
        <v>0</v>
      </c>
      <c r="LF813">
        <v>0</v>
      </c>
      <c r="LG813">
        <v>0</v>
      </c>
      <c r="LH813">
        <v>0</v>
      </c>
    </row>
    <row r="814" spans="1:320" s="34" customFormat="1" ht="15" customHeight="1" x14ac:dyDescent="0.25">
      <c r="A814" s="45">
        <v>206370756</v>
      </c>
      <c r="B814" s="45" t="s">
        <v>6242</v>
      </c>
      <c r="C814" s="46">
        <v>45292</v>
      </c>
      <c r="D814" s="46">
        <v>45657</v>
      </c>
      <c r="E814" s="47">
        <v>366</v>
      </c>
      <c r="F814" s="45" t="s">
        <v>883</v>
      </c>
      <c r="G814" s="45" t="s">
        <v>884</v>
      </c>
      <c r="H814" s="45" t="s">
        <v>1454</v>
      </c>
      <c r="I814" s="45" t="s">
        <v>886</v>
      </c>
      <c r="J814" s="45" t="s">
        <v>887</v>
      </c>
      <c r="K814" s="45" t="s">
        <v>1455</v>
      </c>
      <c r="L814" s="45" t="s">
        <v>6052</v>
      </c>
      <c r="M814" s="45" t="s">
        <v>6243</v>
      </c>
      <c r="N814" s="45" t="s">
        <v>6244</v>
      </c>
      <c r="O814" s="45" t="s">
        <v>1479</v>
      </c>
      <c r="P814" s="45" t="s">
        <v>6245</v>
      </c>
      <c r="Q814" s="45" t="s">
        <v>6246</v>
      </c>
      <c r="R814" t="s">
        <v>6247</v>
      </c>
      <c r="S814" s="45" t="s">
        <v>893</v>
      </c>
      <c r="T814"/>
      <c r="U814" s="47">
        <v>162</v>
      </c>
      <c r="V814" s="47">
        <v>162</v>
      </c>
      <c r="W814" s="47" t="s">
        <v>913</v>
      </c>
      <c r="X814" s="47">
        <v>59292</v>
      </c>
      <c r="Y814" s="47">
        <v>54859</v>
      </c>
      <c r="Z814" s="48">
        <v>214.33</v>
      </c>
      <c r="AA814" s="44">
        <v>694</v>
      </c>
      <c r="AB814" s="44">
        <v>689</v>
      </c>
      <c r="AC814" s="44">
        <v>13742</v>
      </c>
      <c r="AD814" s="44">
        <v>12464</v>
      </c>
      <c r="AE814" s="44">
        <v>2285</v>
      </c>
      <c r="AF814" s="44">
        <v>25879</v>
      </c>
      <c r="AG814" s="44"/>
      <c r="AH814" s="47">
        <v>3</v>
      </c>
      <c r="AI814" s="47">
        <v>4</v>
      </c>
      <c r="AJ814">
        <v>482</v>
      </c>
      <c r="AK814" t="s">
        <v>895</v>
      </c>
      <c r="AL814">
        <v>54859</v>
      </c>
      <c r="AM814"/>
      <c r="AN814"/>
      <c r="AO814"/>
      <c r="AP814"/>
      <c r="AQ814"/>
      <c r="AR814" s="44"/>
      <c r="AS814" s="44"/>
      <c r="AT814" s="44"/>
      <c r="AU814" s="44">
        <v>44809491</v>
      </c>
      <c r="AV814" s="44">
        <v>11880568</v>
      </c>
      <c r="AW814" s="44">
        <v>25732137</v>
      </c>
      <c r="AX814" s="44">
        <v>7283</v>
      </c>
      <c r="AY814" s="44">
        <v>30965205</v>
      </c>
      <c r="AZ814" s="21">
        <v>28228043</v>
      </c>
      <c r="BA814" s="21">
        <v>2737162</v>
      </c>
      <c r="BB814" s="44">
        <v>1</v>
      </c>
      <c r="BC814" s="44"/>
      <c r="BD814" s="44"/>
      <c r="BE814" s="44">
        <v>2737163</v>
      </c>
      <c r="BF814" s="44">
        <v>17136625</v>
      </c>
      <c r="BG814" s="44">
        <v>15484966</v>
      </c>
      <c r="BH814" s="44">
        <v>971300</v>
      </c>
      <c r="BI814" s="21">
        <v>11006150</v>
      </c>
      <c r="BJ814" s="21"/>
      <c r="BK814" s="21">
        <v>3750</v>
      </c>
      <c r="BL814" s="21">
        <v>1700</v>
      </c>
      <c r="BM814" s="21">
        <v>205000</v>
      </c>
      <c r="BN814" s="21">
        <v>44809491</v>
      </c>
      <c r="BO814" s="21"/>
      <c r="BP814" s="21"/>
      <c r="BQ814" s="44"/>
      <c r="BR814" s="21"/>
      <c r="BS814" s="44"/>
      <c r="BT814" s="21"/>
      <c r="BU814" s="44"/>
      <c r="BV814" s="21"/>
      <c r="BW814" s="44">
        <v>6491244</v>
      </c>
      <c r="BX814" s="21"/>
      <c r="BY814" s="21">
        <v>5275211</v>
      </c>
      <c r="BZ814" s="21"/>
      <c r="CA814" s="44">
        <v>14156</v>
      </c>
      <c r="CB814" s="44"/>
      <c r="CC814" s="44">
        <v>96764</v>
      </c>
      <c r="CD814" s="44"/>
      <c r="CE814" s="44"/>
      <c r="CF814" s="44"/>
      <c r="CG814" s="44">
        <v>1917</v>
      </c>
      <c r="CH814" s="44"/>
      <c r="CI814" s="21">
        <v>1276</v>
      </c>
      <c r="CJ814" s="44"/>
      <c r="CK814" s="21"/>
      <c r="CL814" s="44"/>
      <c r="CM814" s="44">
        <v>0</v>
      </c>
      <c r="CN814" s="44">
        <v>0</v>
      </c>
      <c r="CO814" s="44">
        <v>4991278</v>
      </c>
      <c r="CP814" s="44">
        <v>10203</v>
      </c>
      <c r="CQ814" s="21">
        <v>4486550</v>
      </c>
      <c r="CR814" s="44">
        <v>647725</v>
      </c>
      <c r="CS814" s="44">
        <v>1419776</v>
      </c>
      <c r="CT814" s="44">
        <v>184055</v>
      </c>
      <c r="CU814" s="44"/>
      <c r="CV814" s="44">
        <v>140981</v>
      </c>
      <c r="CW814" s="21"/>
      <c r="CX814" s="21"/>
      <c r="CY814" s="21"/>
      <c r="CZ814" s="21"/>
      <c r="DA814" s="21"/>
      <c r="DB814" s="21"/>
      <c r="DC814" s="21"/>
      <c r="DD814" s="21"/>
      <c r="DE814" s="44"/>
      <c r="DF814" s="21"/>
      <c r="DG814" s="44"/>
      <c r="DH814" s="21"/>
      <c r="DI814" s="44"/>
      <c r="DJ814" s="44"/>
      <c r="DK814" s="44"/>
      <c r="DL814" s="44"/>
      <c r="DM814" s="21"/>
      <c r="DN814" s="44"/>
      <c r="DO814" s="44"/>
      <c r="DP814" s="44"/>
      <c r="DQ814" s="44"/>
      <c r="DR814" s="44"/>
      <c r="DS814" s="44"/>
      <c r="DT814" s="44"/>
      <c r="DU814" s="44"/>
      <c r="DV814" s="44"/>
      <c r="DW814" s="44"/>
      <c r="DX814" s="44"/>
      <c r="DY814" s="44"/>
      <c r="DZ814" s="44"/>
      <c r="EA814" s="44"/>
      <c r="EB814" s="21"/>
      <c r="EC814" s="44">
        <v>10113661</v>
      </c>
      <c r="ED814" s="44"/>
      <c r="EE814" s="21">
        <v>11805629</v>
      </c>
      <c r="EF814" s="44"/>
      <c r="EG814" s="21">
        <v>96301</v>
      </c>
      <c r="EH814" s="44"/>
      <c r="EI814" s="21">
        <v>3647000</v>
      </c>
      <c r="EJ814" s="44"/>
      <c r="EK814" s="44"/>
      <c r="EL814" s="21"/>
      <c r="EM814" s="44">
        <v>3507</v>
      </c>
      <c r="EN814" s="44"/>
      <c r="EO814" s="44">
        <v>66039</v>
      </c>
      <c r="EP814" s="21"/>
      <c r="EQ814" s="21"/>
      <c r="ER814" s="21"/>
      <c r="ES814" s="21"/>
      <c r="ET814" s="44"/>
      <c r="EU814" s="21"/>
      <c r="EV814" s="44"/>
      <c r="EW814" s="21"/>
      <c r="EX814" s="44"/>
      <c r="EY814" s="44"/>
      <c r="EZ814" s="21"/>
      <c r="FA814" s="21"/>
      <c r="FB814" s="44"/>
      <c r="FC814" s="44"/>
      <c r="FD814" s="21"/>
      <c r="FE814" s="112"/>
      <c r="FF814" s="44"/>
      <c r="FG814" s="44">
        <v>13993949</v>
      </c>
      <c r="FH814" s="44">
        <v>3364623</v>
      </c>
      <c r="FI814" s="44">
        <v>10869471</v>
      </c>
      <c r="FJ814" s="44">
        <v>355411</v>
      </c>
      <c r="FK814" s="44">
        <v>11105322</v>
      </c>
      <c r="FL814" s="44"/>
      <c r="FM814" s="44"/>
      <c r="FN814" s="44"/>
      <c r="FO814" s="44"/>
      <c r="FP814" s="44"/>
      <c r="FQ814" s="44"/>
      <c r="FR814" s="44"/>
      <c r="FS814" s="44"/>
      <c r="FT814" s="44"/>
      <c r="FU814" s="44"/>
      <c r="FV814" s="21">
        <v>1419174</v>
      </c>
      <c r="FW814" s="44">
        <v>339565</v>
      </c>
      <c r="FX814" s="44">
        <v>1020280</v>
      </c>
      <c r="FY814" s="44">
        <v>263103</v>
      </c>
      <c r="FZ814" s="44">
        <v>675537</v>
      </c>
      <c r="GA814" s="44">
        <v>103433</v>
      </c>
      <c r="GB814" s="44"/>
      <c r="GC814" s="44">
        <v>201318</v>
      </c>
      <c r="GD814" s="44">
        <v>1191079</v>
      </c>
      <c r="GE814" s="44">
        <v>528220</v>
      </c>
      <c r="GF814" s="44">
        <v>250951</v>
      </c>
      <c r="GG814" s="44">
        <v>1869586</v>
      </c>
      <c r="GH814" s="44">
        <v>167729</v>
      </c>
      <c r="GI814" s="44">
        <v>306836</v>
      </c>
      <c r="GJ814" s="44">
        <v>123551</v>
      </c>
      <c r="GK814" s="44">
        <v>6750531</v>
      </c>
      <c r="GL814" s="44">
        <v>52703</v>
      </c>
      <c r="GM814" s="44">
        <v>1215545</v>
      </c>
      <c r="GN814" s="44">
        <v>133750</v>
      </c>
      <c r="GO814" s="44">
        <v>144405</v>
      </c>
      <c r="GP814" s="44"/>
      <c r="GQ814" s="44">
        <v>22080</v>
      </c>
      <c r="GR814" s="44">
        <v>343345</v>
      </c>
      <c r="GS814" s="44">
        <v>4692491</v>
      </c>
      <c r="GT814" s="44"/>
      <c r="GU814" s="21">
        <v>363081</v>
      </c>
      <c r="GV814" s="44">
        <v>914384</v>
      </c>
      <c r="GW814" s="44"/>
      <c r="GX814" s="44">
        <v>160000</v>
      </c>
      <c r="GY814" s="44">
        <v>6129956</v>
      </c>
      <c r="GZ814" s="44">
        <v>2756557</v>
      </c>
      <c r="HA814" s="44"/>
      <c r="HB814" s="44"/>
      <c r="HC814" s="44">
        <v>3373399</v>
      </c>
      <c r="HD814" s="44">
        <v>6129956</v>
      </c>
      <c r="HE814" s="21"/>
      <c r="HF814" s="21"/>
      <c r="HG814" s="21"/>
      <c r="HH814" s="21"/>
      <c r="HI814" s="21">
        <v>8000</v>
      </c>
      <c r="HJ814" s="44"/>
      <c r="HK814" s="21">
        <v>312019</v>
      </c>
      <c r="HL814" s="21">
        <v>170792</v>
      </c>
      <c r="HM814" s="21">
        <v>490811</v>
      </c>
      <c r="HN814" s="21">
        <v>-127730</v>
      </c>
      <c r="HO814" s="21"/>
      <c r="HP814" s="44"/>
      <c r="HQ814" s="47"/>
      <c r="HR814" s="47"/>
      <c r="HS814" s="47"/>
      <c r="HT814" s="47" t="s">
        <v>1799</v>
      </c>
      <c r="HU814" s="47">
        <v>27565.57</v>
      </c>
      <c r="HV814" s="47">
        <v>2048</v>
      </c>
      <c r="HW814" s="47">
        <v>0</v>
      </c>
      <c r="HX814" s="47">
        <v>24392</v>
      </c>
      <c r="HY814" s="47">
        <v>65586</v>
      </c>
      <c r="HZ814" s="47">
        <v>130545</v>
      </c>
      <c r="IA814" s="47">
        <v>0</v>
      </c>
      <c r="IB814" s="47">
        <v>0</v>
      </c>
      <c r="IC814" s="47">
        <v>0</v>
      </c>
      <c r="ID814">
        <v>52686</v>
      </c>
      <c r="IE814" s="47">
        <v>12679</v>
      </c>
      <c r="IF814">
        <v>18965</v>
      </c>
      <c r="IG814" s="47">
        <v>8231</v>
      </c>
      <c r="IH814" s="47">
        <v>45680</v>
      </c>
      <c r="II814">
        <v>4912</v>
      </c>
      <c r="IJ814">
        <v>10457</v>
      </c>
      <c r="IK814">
        <v>1847</v>
      </c>
      <c r="IL814">
        <v>27120</v>
      </c>
      <c r="IM814">
        <v>405148</v>
      </c>
      <c r="IN814">
        <v>0</v>
      </c>
      <c r="IO814">
        <v>26</v>
      </c>
      <c r="IP814">
        <v>2537</v>
      </c>
      <c r="IQ814">
        <v>10899</v>
      </c>
      <c r="IR814">
        <v>0</v>
      </c>
      <c r="IS814">
        <v>0</v>
      </c>
      <c r="IT814">
        <v>13462</v>
      </c>
      <c r="IU814">
        <v>292657</v>
      </c>
      <c r="IV814">
        <v>0</v>
      </c>
      <c r="IW814">
        <v>1322520</v>
      </c>
      <c r="IX814">
        <v>3197969</v>
      </c>
      <c r="IY814">
        <v>3102899</v>
      </c>
      <c r="IZ814">
        <v>0</v>
      </c>
      <c r="JA814">
        <v>0</v>
      </c>
      <c r="JB814">
        <v>0</v>
      </c>
      <c r="JC814">
        <v>2365737</v>
      </c>
      <c r="JD814">
        <v>363921</v>
      </c>
      <c r="JE814">
        <v>338903</v>
      </c>
      <c r="JF814">
        <v>145113</v>
      </c>
      <c r="JG814">
        <v>984211</v>
      </c>
      <c r="JH814">
        <v>131151</v>
      </c>
      <c r="JI814">
        <v>206281</v>
      </c>
      <c r="JJ814">
        <v>94163</v>
      </c>
      <c r="JK814">
        <v>1448424</v>
      </c>
      <c r="JL814">
        <v>13993949</v>
      </c>
      <c r="JM814">
        <v>0</v>
      </c>
      <c r="JN814">
        <v>2033</v>
      </c>
      <c r="JO814">
        <v>161274</v>
      </c>
      <c r="JP814">
        <v>381502</v>
      </c>
      <c r="JQ814">
        <v>0</v>
      </c>
      <c r="JR814">
        <v>0</v>
      </c>
      <c r="JS814">
        <v>544809</v>
      </c>
      <c r="JT814"/>
      <c r="JU814"/>
      <c r="JV814"/>
      <c r="JW814"/>
      <c r="JX814"/>
      <c r="JY814">
        <v>52686</v>
      </c>
      <c r="JZ814"/>
      <c r="KA814"/>
      <c r="KB814"/>
      <c r="KC814"/>
      <c r="KD814"/>
      <c r="KE814">
        <v>2365737</v>
      </c>
      <c r="KF814">
        <v>243</v>
      </c>
      <c r="KG814">
        <v>408</v>
      </c>
      <c r="KH814">
        <v>155</v>
      </c>
      <c r="KI814">
        <v>164</v>
      </c>
      <c r="KJ814">
        <v>298</v>
      </c>
      <c r="KK814">
        <v>91</v>
      </c>
      <c r="KL814">
        <v>81</v>
      </c>
      <c r="KM814">
        <v>160</v>
      </c>
      <c r="KN814">
        <v>40</v>
      </c>
      <c r="KO814">
        <v>1</v>
      </c>
      <c r="KP814">
        <v>0</v>
      </c>
      <c r="KQ814">
        <v>0</v>
      </c>
      <c r="KR814">
        <v>0</v>
      </c>
      <c r="KS814">
        <v>0</v>
      </c>
      <c r="KT814">
        <v>1</v>
      </c>
      <c r="KU814">
        <v>1</v>
      </c>
      <c r="KV814">
        <v>0</v>
      </c>
      <c r="KW814">
        <v>0</v>
      </c>
      <c r="KX814">
        <v>0</v>
      </c>
      <c r="KY814">
        <v>0</v>
      </c>
      <c r="KZ814">
        <v>0</v>
      </c>
      <c r="LA814">
        <v>0</v>
      </c>
      <c r="LB814">
        <v>0</v>
      </c>
      <c r="LC814">
        <v>0</v>
      </c>
      <c r="LD814">
        <v>1</v>
      </c>
      <c r="LE814">
        <v>0</v>
      </c>
      <c r="LF814">
        <v>0</v>
      </c>
      <c r="LG814">
        <v>0</v>
      </c>
      <c r="LH814">
        <v>0</v>
      </c>
    </row>
    <row r="815" spans="1:320" s="34" customFormat="1" ht="15" customHeight="1" x14ac:dyDescent="0.25">
      <c r="A815" s="45">
        <v>206370763</v>
      </c>
      <c r="B815" s="45" t="s">
        <v>6248</v>
      </c>
      <c r="C815" s="46">
        <v>45292</v>
      </c>
      <c r="D815" s="46">
        <v>45657</v>
      </c>
      <c r="E815" s="47">
        <v>366</v>
      </c>
      <c r="F815" s="45" t="s">
        <v>883</v>
      </c>
      <c r="G815" s="45" t="s">
        <v>884</v>
      </c>
      <c r="H815" s="45" t="s">
        <v>1454</v>
      </c>
      <c r="I815" s="45" t="s">
        <v>886</v>
      </c>
      <c r="J815" s="45" t="s">
        <v>887</v>
      </c>
      <c r="K815" s="45" t="s">
        <v>1455</v>
      </c>
      <c r="L815" s="45" t="s">
        <v>6052</v>
      </c>
      <c r="M815" s="45" t="s">
        <v>6249</v>
      </c>
      <c r="N815" s="45" t="s">
        <v>6250</v>
      </c>
      <c r="O815" s="45" t="s">
        <v>1479</v>
      </c>
      <c r="P815" s="45" t="s">
        <v>6251</v>
      </c>
      <c r="Q815" s="45" t="s">
        <v>6252</v>
      </c>
      <c r="R815" t="s">
        <v>6253</v>
      </c>
      <c r="S815" s="45" t="s">
        <v>893</v>
      </c>
      <c r="T815"/>
      <c r="U815" s="47">
        <v>133</v>
      </c>
      <c r="V815" s="47">
        <v>133</v>
      </c>
      <c r="W815" s="47" t="s">
        <v>913</v>
      </c>
      <c r="X815" s="47">
        <v>48678</v>
      </c>
      <c r="Y815" s="47">
        <v>46862</v>
      </c>
      <c r="Z815" s="48">
        <v>227.32</v>
      </c>
      <c r="AA815" s="44">
        <v>335</v>
      </c>
      <c r="AB815" s="44">
        <v>292</v>
      </c>
      <c r="AC815" s="44">
        <v>4784</v>
      </c>
      <c r="AD815" s="44"/>
      <c r="AE815" s="44">
        <v>4959</v>
      </c>
      <c r="AF815" s="44">
        <v>31690</v>
      </c>
      <c r="AG815" s="44"/>
      <c r="AH815" s="47">
        <v>2481</v>
      </c>
      <c r="AI815" s="47">
        <v>65</v>
      </c>
      <c r="AJ815">
        <v>2883</v>
      </c>
      <c r="AK815" t="s">
        <v>895</v>
      </c>
      <c r="AL815">
        <v>46862</v>
      </c>
      <c r="AM815"/>
      <c r="AN815"/>
      <c r="AO815"/>
      <c r="AP815"/>
      <c r="AQ815"/>
      <c r="AR815" s="44"/>
      <c r="AS815" s="44"/>
      <c r="AT815" s="44"/>
      <c r="AU815" s="44">
        <v>19394961</v>
      </c>
      <c r="AV815" s="44">
        <v>9093118</v>
      </c>
      <c r="AW815" s="44">
        <v>7659908</v>
      </c>
      <c r="AX815" s="44"/>
      <c r="AY815" s="44">
        <v>20828171</v>
      </c>
      <c r="AZ815" s="21">
        <v>19929892</v>
      </c>
      <c r="BA815" s="21">
        <v>898279</v>
      </c>
      <c r="BB815" s="44">
        <v>7915</v>
      </c>
      <c r="BC815" s="44">
        <v>11590</v>
      </c>
      <c r="BD815" s="44"/>
      <c r="BE815" s="44">
        <v>894604</v>
      </c>
      <c r="BF815" s="44">
        <v>3802185</v>
      </c>
      <c r="BG815" s="44"/>
      <c r="BH815" s="44">
        <v>1559149</v>
      </c>
      <c r="BI815" s="21">
        <v>11046125</v>
      </c>
      <c r="BJ815" s="21"/>
      <c r="BK815" s="21">
        <v>1981830</v>
      </c>
      <c r="BL815" s="21">
        <v>20956</v>
      </c>
      <c r="BM815" s="21">
        <v>984716</v>
      </c>
      <c r="BN815" s="21">
        <v>19394961</v>
      </c>
      <c r="BO815" s="21"/>
      <c r="BP815" s="21"/>
      <c r="BQ815" s="44"/>
      <c r="BR815" s="21"/>
      <c r="BS815" s="44"/>
      <c r="BT815" s="21"/>
      <c r="BU815" s="44"/>
      <c r="BV815" s="21"/>
      <c r="BW815" s="44">
        <v>5913532</v>
      </c>
      <c r="BX815" s="21"/>
      <c r="BY815" s="21"/>
      <c r="BZ815" s="21"/>
      <c r="CA815" s="44">
        <v>213648</v>
      </c>
      <c r="CB815" s="44"/>
      <c r="CC815" s="44">
        <v>1232052</v>
      </c>
      <c r="CD815" s="44"/>
      <c r="CE815" s="44"/>
      <c r="CF815" s="44"/>
      <c r="CG815" s="44">
        <v>1620599</v>
      </c>
      <c r="CH815" s="44"/>
      <c r="CI815" s="21">
        <v>2585</v>
      </c>
      <c r="CJ815" s="44"/>
      <c r="CK815" s="21">
        <v>110702</v>
      </c>
      <c r="CL815" s="44"/>
      <c r="CM815" s="44">
        <v>7424</v>
      </c>
      <c r="CN815" s="44">
        <v>80401</v>
      </c>
      <c r="CO815" s="44">
        <v>3627509</v>
      </c>
      <c r="CP815" s="44">
        <v>0</v>
      </c>
      <c r="CQ815" s="21">
        <v>3314821</v>
      </c>
      <c r="CR815" s="44">
        <v>818059</v>
      </c>
      <c r="CS815" s="44">
        <v>1004293</v>
      </c>
      <c r="CT815" s="44">
        <v>160199</v>
      </c>
      <c r="CU815" s="44"/>
      <c r="CV815" s="44">
        <v>80412</v>
      </c>
      <c r="CW815" s="21"/>
      <c r="CX815" s="21"/>
      <c r="CY815" s="21"/>
      <c r="CZ815" s="21"/>
      <c r="DA815" s="21"/>
      <c r="DB815" s="21"/>
      <c r="DC815" s="21"/>
      <c r="DD815" s="21"/>
      <c r="DE815" s="44"/>
      <c r="DF815" s="21"/>
      <c r="DG815" s="44"/>
      <c r="DH815" s="21"/>
      <c r="DI815" s="44"/>
      <c r="DJ815" s="44"/>
      <c r="DK815" s="44"/>
      <c r="DL815" s="44"/>
      <c r="DM815" s="21"/>
      <c r="DN815" s="44"/>
      <c r="DO815" s="44"/>
      <c r="DP815" s="44"/>
      <c r="DQ815" s="44"/>
      <c r="DR815" s="44"/>
      <c r="DS815" s="44"/>
      <c r="DT815" s="44"/>
      <c r="DU815" s="44"/>
      <c r="DV815" s="44"/>
      <c r="DW815" s="44"/>
      <c r="DX815" s="44"/>
      <c r="DY815" s="44"/>
      <c r="DZ815" s="44"/>
      <c r="EA815" s="44"/>
      <c r="EB815" s="21"/>
      <c r="EC815" s="44">
        <v>4233843</v>
      </c>
      <c r="ED815" s="44"/>
      <c r="EE815" s="21"/>
      <c r="EF815" s="44"/>
      <c r="EG815" s="21">
        <v>39318</v>
      </c>
      <c r="EH815" s="44"/>
      <c r="EI815" s="21">
        <v>1801924</v>
      </c>
      <c r="EJ815" s="44"/>
      <c r="EK815" s="44"/>
      <c r="EL815" s="21"/>
      <c r="EM815" s="44">
        <v>1557696</v>
      </c>
      <c r="EN815" s="44"/>
      <c r="EO815" s="44">
        <v>27127</v>
      </c>
      <c r="EP815" s="21"/>
      <c r="EQ815" s="21"/>
      <c r="ER815" s="21"/>
      <c r="ES815" s="21"/>
      <c r="ET815" s="44"/>
      <c r="EU815" s="21"/>
      <c r="EV815" s="44"/>
      <c r="EW815" s="21"/>
      <c r="EX815" s="44"/>
      <c r="EY815" s="44"/>
      <c r="EZ815" s="21"/>
      <c r="FA815" s="21"/>
      <c r="FB815" s="44"/>
      <c r="FC815" s="44"/>
      <c r="FD815" s="21"/>
      <c r="FE815" s="112"/>
      <c r="FF815" s="44"/>
      <c r="FG815" s="44">
        <v>8409288</v>
      </c>
      <c r="FH815" s="44">
        <v>1769292</v>
      </c>
      <c r="FI815" s="44">
        <v>9751312</v>
      </c>
      <c r="FJ815" s="44">
        <v>355953</v>
      </c>
      <c r="FK815" s="44">
        <v>8404394</v>
      </c>
      <c r="FL815" s="44"/>
      <c r="FM815" s="44"/>
      <c r="FN815" s="44"/>
      <c r="FO815" s="44"/>
      <c r="FP815" s="44"/>
      <c r="FQ815" s="44"/>
      <c r="FR815" s="44"/>
      <c r="FS815" s="44"/>
      <c r="FT815" s="44">
        <v>3711</v>
      </c>
      <c r="FU815" s="44">
        <v>53138</v>
      </c>
      <c r="FV815" s="21">
        <v>601876</v>
      </c>
      <c r="FW815" s="44"/>
      <c r="FX815" s="44">
        <v>514622</v>
      </c>
      <c r="FY815" s="44">
        <v>129004</v>
      </c>
      <c r="FZ815" s="44">
        <v>403091</v>
      </c>
      <c r="GA815" s="44">
        <v>46681</v>
      </c>
      <c r="GB815" s="44"/>
      <c r="GC815" s="44">
        <v>57516</v>
      </c>
      <c r="GD815" s="44">
        <v>948712</v>
      </c>
      <c r="GE815" s="44">
        <v>446172</v>
      </c>
      <c r="GF815" s="44">
        <v>142956</v>
      </c>
      <c r="GG815" s="44">
        <v>1167448</v>
      </c>
      <c r="GH815" s="44">
        <v>140831</v>
      </c>
      <c r="GI815" s="44">
        <v>184991</v>
      </c>
      <c r="GJ815" s="44">
        <v>129295</v>
      </c>
      <c r="GK815" s="44">
        <v>3924488</v>
      </c>
      <c r="GL815" s="44">
        <v>97876</v>
      </c>
      <c r="GM815" s="44">
        <v>2023897</v>
      </c>
      <c r="GN815" s="44">
        <v>176508</v>
      </c>
      <c r="GO815" s="44">
        <v>35028</v>
      </c>
      <c r="GP815" s="44"/>
      <c r="GQ815" s="44">
        <v>4054</v>
      </c>
      <c r="GR815" s="44">
        <v>293603</v>
      </c>
      <c r="GS815" s="44">
        <v>4055853</v>
      </c>
      <c r="GT815" s="44"/>
      <c r="GU815" s="21">
        <v>359234</v>
      </c>
      <c r="GV815" s="44">
        <v>33449</v>
      </c>
      <c r="GW815" s="44">
        <v>13082296</v>
      </c>
      <c r="GX815" s="44"/>
      <c r="GY815" s="44">
        <v>17530832</v>
      </c>
      <c r="GZ815" s="44">
        <v>16989902</v>
      </c>
      <c r="HA815" s="44"/>
      <c r="HB815" s="44"/>
      <c r="HC815" s="44">
        <v>540930</v>
      </c>
      <c r="HD815" s="44">
        <v>17530832</v>
      </c>
      <c r="HE815" s="21">
        <v>1055731</v>
      </c>
      <c r="HF815" s="21"/>
      <c r="HG815" s="21">
        <v>709924</v>
      </c>
      <c r="HH815" s="21"/>
      <c r="HI815" s="21">
        <v>0</v>
      </c>
      <c r="HJ815" s="44"/>
      <c r="HK815" s="21">
        <v>1821020</v>
      </c>
      <c r="HL815" s="21">
        <v>965466</v>
      </c>
      <c r="HM815" s="21">
        <v>2786486</v>
      </c>
      <c r="HN815" s="21">
        <v>-2427252</v>
      </c>
      <c r="HO815" s="21"/>
      <c r="HP815" s="44"/>
      <c r="HQ815" s="47"/>
      <c r="HR815" s="47"/>
      <c r="HS815" s="47"/>
      <c r="HT815" s="47" t="s">
        <v>1799</v>
      </c>
      <c r="HU815" s="47">
        <v>169899.02</v>
      </c>
      <c r="HV815" s="47">
        <v>3128</v>
      </c>
      <c r="HW815" s="47">
        <v>0</v>
      </c>
      <c r="HX815" s="47">
        <v>12239</v>
      </c>
      <c r="HY815" s="47">
        <v>36372</v>
      </c>
      <c r="HZ815" s="47">
        <v>86351</v>
      </c>
      <c r="IA815" s="47">
        <v>0</v>
      </c>
      <c r="IB815" s="47">
        <v>0</v>
      </c>
      <c r="IC815" s="47">
        <v>6282</v>
      </c>
      <c r="ID815">
        <v>21469</v>
      </c>
      <c r="IE815" s="47">
        <v>4750</v>
      </c>
      <c r="IF815">
        <v>16322</v>
      </c>
      <c r="IG815" s="47">
        <v>4530</v>
      </c>
      <c r="IH815" s="47">
        <v>22747</v>
      </c>
      <c r="II815">
        <v>3177</v>
      </c>
      <c r="IJ815">
        <v>6712</v>
      </c>
      <c r="IK815">
        <v>1961</v>
      </c>
      <c r="IL815">
        <v>22007</v>
      </c>
      <c r="IM815">
        <v>248047</v>
      </c>
      <c r="IN815">
        <v>0</v>
      </c>
      <c r="IO815">
        <v>2277</v>
      </c>
      <c r="IP815">
        <v>9915</v>
      </c>
      <c r="IQ815">
        <v>30241</v>
      </c>
      <c r="IR815">
        <v>0</v>
      </c>
      <c r="IS815">
        <v>0</v>
      </c>
      <c r="IT815">
        <v>42433</v>
      </c>
      <c r="IU815">
        <v>228538</v>
      </c>
      <c r="IV815">
        <v>0</v>
      </c>
      <c r="IW815">
        <v>721691</v>
      </c>
      <c r="IX815">
        <v>1757043</v>
      </c>
      <c r="IY815">
        <v>2184153</v>
      </c>
      <c r="IZ815">
        <v>0</v>
      </c>
      <c r="JA815">
        <v>0</v>
      </c>
      <c r="JB815">
        <v>227028</v>
      </c>
      <c r="JC815">
        <v>1024741</v>
      </c>
      <c r="JD815">
        <v>125249</v>
      </c>
      <c r="JE815">
        <v>304298</v>
      </c>
      <c r="JF815">
        <v>85934</v>
      </c>
      <c r="JG815">
        <v>494752</v>
      </c>
      <c r="JH815">
        <v>117167</v>
      </c>
      <c r="JI815">
        <v>149063</v>
      </c>
      <c r="JJ815">
        <v>99359</v>
      </c>
      <c r="JK815">
        <v>890272</v>
      </c>
      <c r="JL815">
        <v>8409288</v>
      </c>
      <c r="JM815">
        <v>0</v>
      </c>
      <c r="JN815">
        <v>134262</v>
      </c>
      <c r="JO815">
        <v>478968</v>
      </c>
      <c r="JP815">
        <v>764917</v>
      </c>
      <c r="JQ815">
        <v>0</v>
      </c>
      <c r="JR815">
        <v>0</v>
      </c>
      <c r="JS815">
        <v>1378147</v>
      </c>
      <c r="JT815"/>
      <c r="JU815"/>
      <c r="JV815"/>
      <c r="JW815"/>
      <c r="JX815"/>
      <c r="JY815">
        <v>21469</v>
      </c>
      <c r="JZ815"/>
      <c r="KA815"/>
      <c r="KB815"/>
      <c r="KC815"/>
      <c r="KD815"/>
      <c r="KE815">
        <v>1024741</v>
      </c>
      <c r="KF815">
        <v>276</v>
      </c>
      <c r="KG815">
        <v>427</v>
      </c>
      <c r="KH815">
        <v>176</v>
      </c>
      <c r="KI815">
        <v>187</v>
      </c>
      <c r="KJ815">
        <v>299</v>
      </c>
      <c r="KK815">
        <v>114</v>
      </c>
      <c r="KL815">
        <v>119</v>
      </c>
      <c r="KM815">
        <v>193</v>
      </c>
      <c r="KN815">
        <v>73</v>
      </c>
      <c r="KO815">
        <v>1</v>
      </c>
      <c r="KP815">
        <v>0</v>
      </c>
      <c r="KQ815">
        <v>0</v>
      </c>
      <c r="KR815">
        <v>0</v>
      </c>
      <c r="KS815">
        <v>0</v>
      </c>
      <c r="KT815">
        <v>1</v>
      </c>
      <c r="KU815">
        <v>1</v>
      </c>
      <c r="KV815">
        <v>0</v>
      </c>
      <c r="KW815">
        <v>0</v>
      </c>
      <c r="KX815">
        <v>0</v>
      </c>
      <c r="KY815">
        <v>0</v>
      </c>
      <c r="KZ815">
        <v>0</v>
      </c>
      <c r="LA815">
        <v>0</v>
      </c>
      <c r="LB815">
        <v>0</v>
      </c>
      <c r="LC815">
        <v>0</v>
      </c>
      <c r="LD815">
        <v>1</v>
      </c>
      <c r="LE815">
        <v>0</v>
      </c>
      <c r="LF815">
        <v>0</v>
      </c>
      <c r="LG815">
        <v>0</v>
      </c>
      <c r="LH815">
        <v>0</v>
      </c>
    </row>
    <row r="816" spans="1:320" s="34" customFormat="1" ht="15" customHeight="1" x14ac:dyDescent="0.25">
      <c r="A816" s="45">
        <v>206370765</v>
      </c>
      <c r="B816" s="45" t="s">
        <v>6254</v>
      </c>
      <c r="C816" s="46">
        <v>45292</v>
      </c>
      <c r="D816" s="46">
        <v>45657</v>
      </c>
      <c r="E816" s="47">
        <v>366</v>
      </c>
      <c r="F816" s="45" t="s">
        <v>883</v>
      </c>
      <c r="G816" s="45" t="s">
        <v>884</v>
      </c>
      <c r="H816" s="45" t="s">
        <v>1454</v>
      </c>
      <c r="I816" s="45" t="s">
        <v>886</v>
      </c>
      <c r="J816" s="45" t="s">
        <v>887</v>
      </c>
      <c r="K816" s="45" t="s">
        <v>1455</v>
      </c>
      <c r="L816" s="45" t="s">
        <v>6067</v>
      </c>
      <c r="M816" s="45" t="s">
        <v>6255</v>
      </c>
      <c r="N816" s="45" t="s">
        <v>6256</v>
      </c>
      <c r="O816" s="45" t="s">
        <v>1472</v>
      </c>
      <c r="P816" s="45" t="s">
        <v>6257</v>
      </c>
      <c r="Q816" s="45" t="s">
        <v>6258</v>
      </c>
      <c r="R816" t="s">
        <v>6259</v>
      </c>
      <c r="S816" s="45" t="s">
        <v>884</v>
      </c>
      <c r="T816"/>
      <c r="U816" s="47">
        <v>19</v>
      </c>
      <c r="V816" s="47">
        <v>19</v>
      </c>
      <c r="W816" s="47" t="s">
        <v>1728</v>
      </c>
      <c r="X816" s="47">
        <v>6954</v>
      </c>
      <c r="Y816" s="47">
        <v>6950</v>
      </c>
      <c r="Z816" s="48">
        <v>99.94</v>
      </c>
      <c r="AA816" s="44">
        <v>1</v>
      </c>
      <c r="AB816" s="44">
        <v>1</v>
      </c>
      <c r="AC816" s="44"/>
      <c r="AD816" s="44"/>
      <c r="AE816" s="44"/>
      <c r="AF816" s="44">
        <v>6950</v>
      </c>
      <c r="AG816" s="44"/>
      <c r="AH816" s="47"/>
      <c r="AI816" s="47"/>
      <c r="AJ816"/>
      <c r="AK816" t="s">
        <v>895</v>
      </c>
      <c r="AL816">
        <v>6950</v>
      </c>
      <c r="AM816"/>
      <c r="AN816"/>
      <c r="AO816"/>
      <c r="AP816"/>
      <c r="AQ816"/>
      <c r="AR816" s="44"/>
      <c r="AS816" s="44"/>
      <c r="AT816" s="44"/>
      <c r="AU816" s="44">
        <v>2622098</v>
      </c>
      <c r="AV816" s="44"/>
      <c r="AW816" s="44"/>
      <c r="AX816" s="44"/>
      <c r="AY816" s="44">
        <v>2622098</v>
      </c>
      <c r="AZ816" s="21">
        <v>1922464</v>
      </c>
      <c r="BA816" s="21">
        <v>699634</v>
      </c>
      <c r="BB816" s="44">
        <v>14</v>
      </c>
      <c r="BC816" s="44"/>
      <c r="BD816" s="44"/>
      <c r="BE816" s="44">
        <v>699648</v>
      </c>
      <c r="BF816" s="44"/>
      <c r="BG816" s="44"/>
      <c r="BH816" s="44"/>
      <c r="BI816" s="21">
        <v>2622098</v>
      </c>
      <c r="BJ816" s="21"/>
      <c r="BK816" s="21"/>
      <c r="BL816" s="21"/>
      <c r="BM816" s="21"/>
      <c r="BN816" s="21">
        <v>2622098</v>
      </c>
      <c r="BO816" s="21"/>
      <c r="BP816" s="21"/>
      <c r="BQ816" s="44"/>
      <c r="BR816" s="21"/>
      <c r="BS816" s="44"/>
      <c r="BT816" s="21"/>
      <c r="BU816" s="44"/>
      <c r="BV816" s="21"/>
      <c r="BW816" s="44"/>
      <c r="BX816" s="21"/>
      <c r="BY816" s="21"/>
      <c r="BZ816" s="21"/>
      <c r="CA816" s="44"/>
      <c r="CB816" s="44"/>
      <c r="CC816" s="44"/>
      <c r="CD816" s="44"/>
      <c r="CE816" s="44"/>
      <c r="CF816" s="44"/>
      <c r="CG816" s="44"/>
      <c r="CH816" s="44"/>
      <c r="CI816" s="21"/>
      <c r="CJ816" s="44"/>
      <c r="CK816" s="21"/>
      <c r="CL816" s="44"/>
      <c r="CM816" s="44">
        <v>0</v>
      </c>
      <c r="CN816" s="44">
        <v>0</v>
      </c>
      <c r="CO816" s="44">
        <v>0</v>
      </c>
      <c r="CP816" s="44">
        <v>0</v>
      </c>
      <c r="CQ816" s="21">
        <v>0</v>
      </c>
      <c r="CR816" s="44">
        <v>0</v>
      </c>
      <c r="CS816" s="44">
        <v>0</v>
      </c>
      <c r="CT816" s="44">
        <v>0</v>
      </c>
      <c r="CU816" s="44"/>
      <c r="CV816" s="44">
        <v>0</v>
      </c>
      <c r="CW816" s="21"/>
      <c r="CX816" s="21"/>
      <c r="CY816" s="21"/>
      <c r="CZ816" s="21"/>
      <c r="DA816" s="21"/>
      <c r="DB816" s="21"/>
      <c r="DC816" s="21"/>
      <c r="DD816" s="21"/>
      <c r="DE816" s="44"/>
      <c r="DF816" s="21"/>
      <c r="DG816" s="44"/>
      <c r="DH816" s="21"/>
      <c r="DI816" s="44"/>
      <c r="DJ816" s="44"/>
      <c r="DK816" s="44"/>
      <c r="DL816" s="44"/>
      <c r="DM816" s="21"/>
      <c r="DN816" s="44"/>
      <c r="DO816" s="44"/>
      <c r="DP816" s="44"/>
      <c r="DQ816" s="44"/>
      <c r="DR816" s="44"/>
      <c r="DS816" s="44"/>
      <c r="DT816" s="44"/>
      <c r="DU816" s="44"/>
      <c r="DV816" s="44"/>
      <c r="DW816" s="44"/>
      <c r="DX816" s="44"/>
      <c r="DY816" s="44"/>
      <c r="DZ816" s="44"/>
      <c r="EA816" s="44"/>
      <c r="EB816" s="21"/>
      <c r="EC816" s="44"/>
      <c r="ED816" s="44"/>
      <c r="EE816" s="21"/>
      <c r="EF816" s="44"/>
      <c r="EG816" s="21"/>
      <c r="EH816" s="44"/>
      <c r="EI816" s="21"/>
      <c r="EJ816" s="44"/>
      <c r="EK816" s="44"/>
      <c r="EL816" s="21"/>
      <c r="EM816" s="44"/>
      <c r="EN816" s="44"/>
      <c r="EO816" s="44"/>
      <c r="EP816" s="21"/>
      <c r="EQ816" s="21"/>
      <c r="ER816" s="21"/>
      <c r="ES816" s="21"/>
      <c r="ET816" s="44"/>
      <c r="EU816" s="21"/>
      <c r="EV816" s="44"/>
      <c r="EW816" s="21"/>
      <c r="EX816" s="44"/>
      <c r="EY816" s="44"/>
      <c r="EZ816" s="21"/>
      <c r="FA816" s="21"/>
      <c r="FB816" s="44"/>
      <c r="FC816" s="44"/>
      <c r="FD816" s="21"/>
      <c r="FE816" s="112"/>
      <c r="FF816" s="44"/>
      <c r="FG816" s="44">
        <v>1182156</v>
      </c>
      <c r="FH816" s="44">
        <v>177252</v>
      </c>
      <c r="FI816" s="44">
        <v>563056</v>
      </c>
      <c r="FJ816" s="44">
        <v>32794</v>
      </c>
      <c r="FK816" s="44">
        <v>847959</v>
      </c>
      <c r="FL816" s="44"/>
      <c r="FM816" s="44"/>
      <c r="FN816" s="44"/>
      <c r="FO816" s="44"/>
      <c r="FP816" s="44"/>
      <c r="FQ816" s="44"/>
      <c r="FR816" s="44"/>
      <c r="FS816" s="44"/>
      <c r="FT816" s="44"/>
      <c r="FU816" s="44"/>
      <c r="FV816" s="21"/>
      <c r="FW816" s="44"/>
      <c r="FX816" s="44"/>
      <c r="FY816" s="44"/>
      <c r="FZ816" s="44"/>
      <c r="GA816" s="44"/>
      <c r="GB816" s="44"/>
      <c r="GC816" s="44"/>
      <c r="GD816" s="44">
        <v>68769</v>
      </c>
      <c r="GE816" s="44">
        <v>26263</v>
      </c>
      <c r="GF816" s="44">
        <v>4771</v>
      </c>
      <c r="GG816" s="44">
        <v>200078</v>
      </c>
      <c r="GH816" s="44">
        <v>107744</v>
      </c>
      <c r="GI816" s="44">
        <v>14046</v>
      </c>
      <c r="GJ816" s="44">
        <v>62833</v>
      </c>
      <c r="GK816" s="44">
        <v>562253</v>
      </c>
      <c r="GL816" s="44">
        <v>12835</v>
      </c>
      <c r="GM816" s="44"/>
      <c r="GN816" s="44">
        <v>10007</v>
      </c>
      <c r="GO816" s="44">
        <v>4906</v>
      </c>
      <c r="GP816" s="44"/>
      <c r="GQ816" s="44"/>
      <c r="GR816" s="44"/>
      <c r="GS816" s="44">
        <v>756401</v>
      </c>
      <c r="GT816" s="44"/>
      <c r="GU816" s="21">
        <v>1369681</v>
      </c>
      <c r="GV816" s="44"/>
      <c r="GW816" s="44"/>
      <c r="GX816" s="44"/>
      <c r="GY816" s="44">
        <v>2126082</v>
      </c>
      <c r="GZ816" s="44">
        <v>67483</v>
      </c>
      <c r="HA816" s="44"/>
      <c r="HB816" s="44"/>
      <c r="HC816" s="44">
        <v>2058599</v>
      </c>
      <c r="HD816" s="44">
        <v>2126082</v>
      </c>
      <c r="HE816" s="21"/>
      <c r="HF816" s="21"/>
      <c r="HG816" s="21">
        <v>60000</v>
      </c>
      <c r="HH816" s="21"/>
      <c r="HI816" s="21">
        <v>452612</v>
      </c>
      <c r="HJ816" s="44">
        <v>1070250</v>
      </c>
      <c r="HK816" s="21"/>
      <c r="HL816" s="21">
        <v>209173</v>
      </c>
      <c r="HM816" s="21">
        <v>1732035</v>
      </c>
      <c r="HN816" s="21">
        <v>-362354</v>
      </c>
      <c r="HO816" s="21"/>
      <c r="HP816" s="44"/>
      <c r="HQ816" s="47"/>
      <c r="HR816" s="47"/>
      <c r="HS816" s="47"/>
      <c r="HT816" s="47" t="s">
        <v>6260</v>
      </c>
      <c r="HU816" s="47">
        <v>630291.22</v>
      </c>
      <c r="HV816" s="47">
        <v>1914</v>
      </c>
      <c r="HW816" s="47">
        <v>0</v>
      </c>
      <c r="HX816" s="47">
        <v>678</v>
      </c>
      <c r="HY816" s="47">
        <v>6463</v>
      </c>
      <c r="HZ816" s="47">
        <v>14783</v>
      </c>
      <c r="IA816" s="47">
        <v>0</v>
      </c>
      <c r="IB816" s="47">
        <v>0</v>
      </c>
      <c r="IC816" s="47">
        <v>0</v>
      </c>
      <c r="ID816"/>
      <c r="IE816" s="47">
        <v>97</v>
      </c>
      <c r="IF816">
        <v>975</v>
      </c>
      <c r="IG816" s="47"/>
      <c r="IH816" s="47">
        <v>5828</v>
      </c>
      <c r="II816">
        <v>2726</v>
      </c>
      <c r="IJ816">
        <v>62</v>
      </c>
      <c r="IK816">
        <v>1456</v>
      </c>
      <c r="IL816">
        <v>4478</v>
      </c>
      <c r="IM816">
        <v>39460</v>
      </c>
      <c r="IN816">
        <v>0</v>
      </c>
      <c r="IO816">
        <v>31</v>
      </c>
      <c r="IP816">
        <v>0</v>
      </c>
      <c r="IQ816">
        <v>34</v>
      </c>
      <c r="IR816">
        <v>0</v>
      </c>
      <c r="IS816">
        <v>0</v>
      </c>
      <c r="IT816">
        <v>65</v>
      </c>
      <c r="IU816">
        <v>100701</v>
      </c>
      <c r="IV816">
        <v>0</v>
      </c>
      <c r="IW816">
        <v>26667</v>
      </c>
      <c r="IX816">
        <v>244262</v>
      </c>
      <c r="IY816">
        <v>324971</v>
      </c>
      <c r="IZ816">
        <v>0</v>
      </c>
      <c r="JA816">
        <v>0</v>
      </c>
      <c r="JB816">
        <v>0</v>
      </c>
      <c r="JC816"/>
      <c r="JD816">
        <v>6045</v>
      </c>
      <c r="JE816">
        <v>20041</v>
      </c>
      <c r="JF816"/>
      <c r="JG816">
        <v>111711</v>
      </c>
      <c r="JH816">
        <v>93695</v>
      </c>
      <c r="JI816">
        <v>3864</v>
      </c>
      <c r="JJ816">
        <v>54640</v>
      </c>
      <c r="JK816">
        <v>195559</v>
      </c>
      <c r="JL816">
        <v>1182156</v>
      </c>
      <c r="JM816">
        <v>0</v>
      </c>
      <c r="JN816">
        <v>1235</v>
      </c>
      <c r="JO816">
        <v>0</v>
      </c>
      <c r="JP816">
        <v>741</v>
      </c>
      <c r="JQ816">
        <v>0</v>
      </c>
      <c r="JR816">
        <v>0</v>
      </c>
      <c r="JS816">
        <v>1976</v>
      </c>
      <c r="JT816"/>
      <c r="JU816"/>
      <c r="JV816"/>
      <c r="JW816"/>
      <c r="JX816"/>
      <c r="JY816"/>
      <c r="JZ816"/>
      <c r="KA816"/>
      <c r="KB816"/>
      <c r="KC816"/>
      <c r="KD816"/>
      <c r="KE816"/>
      <c r="KF816">
        <v>47</v>
      </c>
      <c r="KG816">
        <v>69</v>
      </c>
      <c r="KH816">
        <v>24</v>
      </c>
      <c r="KI816">
        <v>37</v>
      </c>
      <c r="KJ816">
        <v>56</v>
      </c>
      <c r="KK816">
        <v>17</v>
      </c>
      <c r="KL816">
        <v>21</v>
      </c>
      <c r="KM816">
        <v>30</v>
      </c>
      <c r="KN816">
        <v>11</v>
      </c>
      <c r="KO816">
        <v>1</v>
      </c>
      <c r="KP816">
        <v>0</v>
      </c>
      <c r="KQ816">
        <v>0</v>
      </c>
      <c r="KR816">
        <v>1</v>
      </c>
      <c r="KS816">
        <v>0</v>
      </c>
      <c r="KT816">
        <v>0</v>
      </c>
      <c r="KU816">
        <v>1</v>
      </c>
      <c r="KV816">
        <v>0</v>
      </c>
      <c r="KW816">
        <v>0</v>
      </c>
      <c r="KX816">
        <v>0</v>
      </c>
      <c r="KY816">
        <v>0</v>
      </c>
      <c r="KZ816">
        <v>0</v>
      </c>
      <c r="LA816">
        <v>0</v>
      </c>
      <c r="LB816">
        <v>0</v>
      </c>
      <c r="LC816">
        <v>0</v>
      </c>
      <c r="LD816">
        <v>1</v>
      </c>
      <c r="LE816">
        <v>0</v>
      </c>
      <c r="LF816">
        <v>0</v>
      </c>
      <c r="LG816">
        <v>0</v>
      </c>
      <c r="LH816">
        <v>0</v>
      </c>
    </row>
    <row r="817" spans="1:320" s="34" customFormat="1" ht="15" customHeight="1" x14ac:dyDescent="0.25">
      <c r="A817" s="45">
        <v>206370769</v>
      </c>
      <c r="B817" s="45" t="s">
        <v>6261</v>
      </c>
      <c r="C817" s="46">
        <v>45292</v>
      </c>
      <c r="D817" s="46">
        <v>45657</v>
      </c>
      <c r="E817" s="47">
        <v>366</v>
      </c>
      <c r="F817" s="45" t="s">
        <v>883</v>
      </c>
      <c r="G817" s="45" t="s">
        <v>884</v>
      </c>
      <c r="H817" s="45" t="s">
        <v>1454</v>
      </c>
      <c r="I817" s="45" t="s">
        <v>886</v>
      </c>
      <c r="J817" s="45" t="s">
        <v>887</v>
      </c>
      <c r="K817" s="45" t="s">
        <v>1455</v>
      </c>
      <c r="L817" s="45" t="s">
        <v>6067</v>
      </c>
      <c r="M817" s="45" t="s">
        <v>6262</v>
      </c>
      <c r="N817" s="45" t="s">
        <v>6263</v>
      </c>
      <c r="O817" s="45" t="s">
        <v>6070</v>
      </c>
      <c r="P817" s="45" t="s">
        <v>6264</v>
      </c>
      <c r="Q817" s="45" t="s">
        <v>6265</v>
      </c>
      <c r="R817" t="s">
        <v>6266</v>
      </c>
      <c r="S817" s="45" t="s">
        <v>893</v>
      </c>
      <c r="T817"/>
      <c r="U817" s="47">
        <v>94</v>
      </c>
      <c r="V817" s="47">
        <v>94</v>
      </c>
      <c r="W817" s="47" t="s">
        <v>894</v>
      </c>
      <c r="X817" s="47">
        <v>34404</v>
      </c>
      <c r="Y817" s="47">
        <v>32839</v>
      </c>
      <c r="Z817" s="48">
        <v>221.11</v>
      </c>
      <c r="AA817" s="44">
        <v>427</v>
      </c>
      <c r="AB817" s="44">
        <v>406</v>
      </c>
      <c r="AC817" s="44">
        <v>7326</v>
      </c>
      <c r="AD817" s="44">
        <v>5968</v>
      </c>
      <c r="AE817" s="44">
        <v>1432</v>
      </c>
      <c r="AF817" s="44">
        <v>16017</v>
      </c>
      <c r="AG817" s="44"/>
      <c r="AH817" s="47"/>
      <c r="AI817" s="47">
        <v>399</v>
      </c>
      <c r="AJ817">
        <v>1697</v>
      </c>
      <c r="AK817" t="s">
        <v>895</v>
      </c>
      <c r="AL817">
        <v>32839</v>
      </c>
      <c r="AM817"/>
      <c r="AN817"/>
      <c r="AO817"/>
      <c r="AP817"/>
      <c r="AQ817"/>
      <c r="AR817" s="44"/>
      <c r="AS817" s="44"/>
      <c r="AT817" s="44"/>
      <c r="AU817" s="44">
        <v>24911550</v>
      </c>
      <c r="AV817" s="44">
        <v>7809194</v>
      </c>
      <c r="AW817" s="44">
        <v>16325829</v>
      </c>
      <c r="AX817" s="44">
        <v>4216</v>
      </c>
      <c r="AY817" s="44">
        <v>16399131</v>
      </c>
      <c r="AZ817" s="21">
        <v>16724007</v>
      </c>
      <c r="BA817" s="21">
        <v>-324876</v>
      </c>
      <c r="BB817" s="44">
        <v>1</v>
      </c>
      <c r="BC817" s="44"/>
      <c r="BD817" s="44"/>
      <c r="BE817" s="44">
        <v>-324875</v>
      </c>
      <c r="BF817" s="44">
        <v>9157500</v>
      </c>
      <c r="BG817" s="44">
        <v>7460000</v>
      </c>
      <c r="BH817" s="44">
        <v>588450</v>
      </c>
      <c r="BI817" s="21">
        <v>6820000</v>
      </c>
      <c r="BJ817" s="21"/>
      <c r="BK817" s="21"/>
      <c r="BL817" s="21">
        <v>175550</v>
      </c>
      <c r="BM817" s="21">
        <v>710050</v>
      </c>
      <c r="BN817" s="21">
        <v>24911550</v>
      </c>
      <c r="BO817" s="21"/>
      <c r="BP817" s="21"/>
      <c r="BQ817" s="44"/>
      <c r="BR817" s="21"/>
      <c r="BS817" s="44"/>
      <c r="BT817" s="21"/>
      <c r="BU817" s="44"/>
      <c r="BV817" s="21"/>
      <c r="BW817" s="44">
        <v>4878558</v>
      </c>
      <c r="BX817" s="21"/>
      <c r="BY817" s="21">
        <v>2899376</v>
      </c>
      <c r="BZ817" s="21"/>
      <c r="CA817" s="44">
        <v>1690</v>
      </c>
      <c r="CB817" s="44"/>
      <c r="CC817" s="44">
        <v>27539</v>
      </c>
      <c r="CD817" s="44"/>
      <c r="CE817" s="44"/>
      <c r="CF817" s="44"/>
      <c r="CG817" s="44"/>
      <c r="CH817" s="44"/>
      <c r="CI817" s="21">
        <v>2031</v>
      </c>
      <c r="CJ817" s="44"/>
      <c r="CK817" s="21"/>
      <c r="CL817" s="44"/>
      <c r="CM817" s="44">
        <v>0</v>
      </c>
      <c r="CN817" s="44">
        <v>0</v>
      </c>
      <c r="CO817" s="44">
        <v>2783450</v>
      </c>
      <c r="CP817" s="44">
        <v>0</v>
      </c>
      <c r="CQ817" s="21">
        <v>2928800</v>
      </c>
      <c r="CR817" s="44">
        <v>547350</v>
      </c>
      <c r="CS817" s="44">
        <v>1326034</v>
      </c>
      <c r="CT817" s="44">
        <v>94949</v>
      </c>
      <c r="CU817" s="44"/>
      <c r="CV817" s="44">
        <v>128611</v>
      </c>
      <c r="CW817" s="21"/>
      <c r="CX817" s="21"/>
      <c r="CY817" s="21"/>
      <c r="CZ817" s="21"/>
      <c r="DA817" s="21"/>
      <c r="DB817" s="21"/>
      <c r="DC817" s="21"/>
      <c r="DD817" s="21"/>
      <c r="DE817" s="44"/>
      <c r="DF817" s="21"/>
      <c r="DG817" s="44"/>
      <c r="DH817" s="21"/>
      <c r="DI817" s="44"/>
      <c r="DJ817" s="44"/>
      <c r="DK817" s="44"/>
      <c r="DL817" s="44"/>
      <c r="DM817" s="21"/>
      <c r="DN817" s="44"/>
      <c r="DO817" s="44"/>
      <c r="DP817" s="44"/>
      <c r="DQ817" s="44"/>
      <c r="DR817" s="44"/>
      <c r="DS817" s="44"/>
      <c r="DT817" s="44"/>
      <c r="DU817" s="44"/>
      <c r="DV817" s="44"/>
      <c r="DW817" s="44"/>
      <c r="DX817" s="44"/>
      <c r="DY817" s="44"/>
      <c r="DZ817" s="44"/>
      <c r="EA817" s="44"/>
      <c r="EB817" s="21"/>
      <c r="EC817" s="44">
        <v>7065924</v>
      </c>
      <c r="ED817" s="44"/>
      <c r="EE817" s="21">
        <v>6775386</v>
      </c>
      <c r="EF817" s="44"/>
      <c r="EG817" s="21">
        <v>138374</v>
      </c>
      <c r="EH817" s="44"/>
      <c r="EI817" s="21">
        <v>2109627</v>
      </c>
      <c r="EJ817" s="44"/>
      <c r="EK817" s="44"/>
      <c r="EL817" s="21"/>
      <c r="EM817" s="44"/>
      <c r="EN817" s="44"/>
      <c r="EO817" s="44">
        <v>236518</v>
      </c>
      <c r="EP817" s="21"/>
      <c r="EQ817" s="21"/>
      <c r="ER817" s="21"/>
      <c r="ES817" s="21"/>
      <c r="ET817" s="44"/>
      <c r="EU817" s="21"/>
      <c r="EV817" s="44"/>
      <c r="EW817" s="21"/>
      <c r="EX817" s="44"/>
      <c r="EY817" s="44"/>
      <c r="EZ817" s="21"/>
      <c r="FA817" s="21"/>
      <c r="FB817" s="44"/>
      <c r="FC817" s="44"/>
      <c r="FD817" s="21"/>
      <c r="FE817" s="112"/>
      <c r="FF817" s="44"/>
      <c r="FG817" s="44">
        <v>8098410</v>
      </c>
      <c r="FH817" s="44">
        <v>2392687</v>
      </c>
      <c r="FI817" s="44">
        <v>6232910</v>
      </c>
      <c r="FJ817" s="44">
        <v>498697</v>
      </c>
      <c r="FK817" s="44">
        <v>6576752</v>
      </c>
      <c r="FL817" s="44"/>
      <c r="FM817" s="44"/>
      <c r="FN817" s="44"/>
      <c r="FO817" s="44"/>
      <c r="FP817" s="44"/>
      <c r="FQ817" s="44"/>
      <c r="FR817" s="44"/>
      <c r="FS817" s="44"/>
      <c r="FT817" s="44">
        <v>27173</v>
      </c>
      <c r="FU817" s="44"/>
      <c r="FV817" s="21">
        <v>732173</v>
      </c>
      <c r="FW817" s="44">
        <v>208475</v>
      </c>
      <c r="FX817" s="44">
        <v>605751</v>
      </c>
      <c r="FY817" s="44">
        <v>189568</v>
      </c>
      <c r="FZ817" s="44">
        <v>362129</v>
      </c>
      <c r="GA817" s="44">
        <v>39371</v>
      </c>
      <c r="GB817" s="44"/>
      <c r="GC817" s="44">
        <v>133332</v>
      </c>
      <c r="GD817" s="44">
        <v>451612</v>
      </c>
      <c r="GE817" s="44">
        <v>320433</v>
      </c>
      <c r="GF817" s="44">
        <v>203872</v>
      </c>
      <c r="GG817" s="44">
        <v>1142856</v>
      </c>
      <c r="GH817" s="44">
        <v>256485</v>
      </c>
      <c r="GI817" s="44">
        <v>118651</v>
      </c>
      <c r="GJ817" s="44">
        <v>146029</v>
      </c>
      <c r="GK817" s="44">
        <v>4243321</v>
      </c>
      <c r="GL817" s="44">
        <v>113681</v>
      </c>
      <c r="GM817" s="44">
        <v>642882</v>
      </c>
      <c r="GN817" s="44">
        <v>60908</v>
      </c>
      <c r="GO817" s="44">
        <v>14407</v>
      </c>
      <c r="GP817" s="44"/>
      <c r="GQ817" s="44">
        <v>12676</v>
      </c>
      <c r="GR817" s="44">
        <v>121470</v>
      </c>
      <c r="GS817" s="44">
        <v>4236551</v>
      </c>
      <c r="GT817" s="44"/>
      <c r="GU817" s="21">
        <v>727771</v>
      </c>
      <c r="GV817" s="44"/>
      <c r="GW817" s="44"/>
      <c r="GX817" s="44">
        <v>90000</v>
      </c>
      <c r="GY817" s="44">
        <v>5054322</v>
      </c>
      <c r="GZ817" s="44">
        <v>2371768</v>
      </c>
      <c r="HA817" s="44"/>
      <c r="HB817" s="44"/>
      <c r="HC817" s="44">
        <v>2682554</v>
      </c>
      <c r="HD817" s="44">
        <v>5054322</v>
      </c>
      <c r="HE817" s="21">
        <v>2151918</v>
      </c>
      <c r="HF817" s="21"/>
      <c r="HG817" s="21"/>
      <c r="HH817" s="21"/>
      <c r="HI817" s="21">
        <v>0</v>
      </c>
      <c r="HJ817" s="44"/>
      <c r="HK817" s="21">
        <v>464992</v>
      </c>
      <c r="HL817" s="21">
        <v>688510</v>
      </c>
      <c r="HM817" s="21">
        <v>1153502</v>
      </c>
      <c r="HN817" s="21">
        <v>-425731</v>
      </c>
      <c r="HO817" s="21"/>
      <c r="HP817" s="44"/>
      <c r="HQ817" s="47"/>
      <c r="HR817" s="47"/>
      <c r="HS817" s="47"/>
      <c r="HT817" s="47" t="s">
        <v>1759</v>
      </c>
      <c r="HU817" s="47">
        <v>0</v>
      </c>
      <c r="HV817" s="47">
        <v>2408</v>
      </c>
      <c r="HW817" s="47">
        <v>0</v>
      </c>
      <c r="HX817" s="47">
        <v>10983</v>
      </c>
      <c r="HY817" s="47">
        <v>34771</v>
      </c>
      <c r="HZ817" s="47">
        <v>84496</v>
      </c>
      <c r="IA817" s="47">
        <v>0</v>
      </c>
      <c r="IB817" s="47">
        <v>0</v>
      </c>
      <c r="IC817" s="47">
        <v>0</v>
      </c>
      <c r="ID817">
        <v>29329</v>
      </c>
      <c r="IE817" s="47">
        <v>5564</v>
      </c>
      <c r="IF817">
        <v>10364</v>
      </c>
      <c r="IG817" s="47">
        <v>2232</v>
      </c>
      <c r="IH817" s="47">
        <v>23783</v>
      </c>
      <c r="II817">
        <v>5469</v>
      </c>
      <c r="IJ817">
        <v>3752</v>
      </c>
      <c r="IK817">
        <v>2483</v>
      </c>
      <c r="IL817">
        <v>26899</v>
      </c>
      <c r="IM817">
        <v>242533</v>
      </c>
      <c r="IN817">
        <v>0</v>
      </c>
      <c r="IO817">
        <v>41</v>
      </c>
      <c r="IP817">
        <v>2055</v>
      </c>
      <c r="IQ817">
        <v>2380</v>
      </c>
      <c r="IR817">
        <v>0</v>
      </c>
      <c r="IS817">
        <v>0</v>
      </c>
      <c r="IT817">
        <v>4476</v>
      </c>
      <c r="IU817">
        <v>190512</v>
      </c>
      <c r="IV817">
        <v>0</v>
      </c>
      <c r="IW817">
        <v>614026</v>
      </c>
      <c r="IX817">
        <v>1606845</v>
      </c>
      <c r="IY817">
        <v>2064298</v>
      </c>
      <c r="IZ817">
        <v>0</v>
      </c>
      <c r="JA817">
        <v>0</v>
      </c>
      <c r="JB817">
        <v>0</v>
      </c>
      <c r="JC817">
        <v>1318476</v>
      </c>
      <c r="JD817">
        <v>116690</v>
      </c>
      <c r="JE817">
        <v>195085</v>
      </c>
      <c r="JF817">
        <v>38762</v>
      </c>
      <c r="JG817">
        <v>561197</v>
      </c>
      <c r="JH817">
        <v>164952</v>
      </c>
      <c r="JI817">
        <v>64562</v>
      </c>
      <c r="JJ817">
        <v>108126</v>
      </c>
      <c r="JK817">
        <v>1054879</v>
      </c>
      <c r="JL817">
        <v>8098410</v>
      </c>
      <c r="JM817">
        <v>0</v>
      </c>
      <c r="JN817">
        <v>3960</v>
      </c>
      <c r="JO817">
        <v>121037</v>
      </c>
      <c r="JP817">
        <v>93521</v>
      </c>
      <c r="JQ817">
        <v>0</v>
      </c>
      <c r="JR817">
        <v>0</v>
      </c>
      <c r="JS817">
        <v>218518</v>
      </c>
      <c r="JT817"/>
      <c r="JU817"/>
      <c r="JV817"/>
      <c r="JW817"/>
      <c r="JX817"/>
      <c r="JY817">
        <v>29329</v>
      </c>
      <c r="JZ817"/>
      <c r="KA817"/>
      <c r="KB817"/>
      <c r="KC817"/>
      <c r="KD817"/>
      <c r="KE817">
        <v>1318476</v>
      </c>
      <c r="KF817">
        <v>152</v>
      </c>
      <c r="KG817">
        <v>253</v>
      </c>
      <c r="KH817">
        <v>99</v>
      </c>
      <c r="KI817">
        <v>106</v>
      </c>
      <c r="KJ817">
        <v>183</v>
      </c>
      <c r="KK817">
        <v>67</v>
      </c>
      <c r="KL817">
        <v>55</v>
      </c>
      <c r="KM817">
        <v>87</v>
      </c>
      <c r="KN817">
        <v>36</v>
      </c>
      <c r="KO817">
        <v>1</v>
      </c>
      <c r="KP817">
        <v>0</v>
      </c>
      <c r="KQ817">
        <v>0</v>
      </c>
      <c r="KR817">
        <v>0</v>
      </c>
      <c r="KS817">
        <v>1</v>
      </c>
      <c r="KT817">
        <v>0</v>
      </c>
      <c r="KU817">
        <v>1</v>
      </c>
      <c r="KV817">
        <v>0</v>
      </c>
      <c r="KW817">
        <v>0</v>
      </c>
      <c r="KX817">
        <v>0</v>
      </c>
      <c r="KY817">
        <v>0</v>
      </c>
      <c r="KZ817">
        <v>0</v>
      </c>
      <c r="LA817">
        <v>0</v>
      </c>
      <c r="LB817">
        <v>0</v>
      </c>
      <c r="LC817">
        <v>0</v>
      </c>
      <c r="LD817">
        <v>1</v>
      </c>
      <c r="LE817">
        <v>0</v>
      </c>
      <c r="LF817">
        <v>0</v>
      </c>
      <c r="LG817">
        <v>0</v>
      </c>
      <c r="LH817">
        <v>0</v>
      </c>
    </row>
    <row r="818" spans="1:320" s="34" customFormat="1" ht="15" customHeight="1" x14ac:dyDescent="0.25">
      <c r="A818" s="45">
        <v>206370770</v>
      </c>
      <c r="B818" s="45" t="s">
        <v>6267</v>
      </c>
      <c r="C818" s="46">
        <v>45292</v>
      </c>
      <c r="D818" s="46">
        <v>45657</v>
      </c>
      <c r="E818" s="47">
        <v>366</v>
      </c>
      <c r="F818" s="45" t="s">
        <v>883</v>
      </c>
      <c r="G818" s="45" t="s">
        <v>893</v>
      </c>
      <c r="H818" s="45" t="s">
        <v>1454</v>
      </c>
      <c r="I818" s="45" t="s">
        <v>916</v>
      </c>
      <c r="J818" s="45" t="s">
        <v>887</v>
      </c>
      <c r="K818" s="45" t="s">
        <v>1455</v>
      </c>
      <c r="L818" s="45" t="s">
        <v>6052</v>
      </c>
      <c r="M818" s="45" t="s">
        <v>1973</v>
      </c>
      <c r="N818" s="45" t="s">
        <v>6268</v>
      </c>
      <c r="O818" s="45" t="s">
        <v>1479</v>
      </c>
      <c r="P818" s="45" t="s">
        <v>6137</v>
      </c>
      <c r="Q818" s="45" t="s">
        <v>6269</v>
      </c>
      <c r="R818" t="s">
        <v>6270</v>
      </c>
      <c r="S818" s="45" t="s">
        <v>893</v>
      </c>
      <c r="T818"/>
      <c r="U818" s="47">
        <v>128</v>
      </c>
      <c r="V818" s="47">
        <v>128</v>
      </c>
      <c r="W818" s="47" t="s">
        <v>913</v>
      </c>
      <c r="X818" s="47">
        <v>46848</v>
      </c>
      <c r="Y818" s="47">
        <v>44292</v>
      </c>
      <c r="Z818" s="48">
        <v>223.25</v>
      </c>
      <c r="AA818" s="44">
        <v>377</v>
      </c>
      <c r="AB818" s="44">
        <v>366</v>
      </c>
      <c r="AC818" s="44">
        <v>6385</v>
      </c>
      <c r="AD818" s="44">
        <v>4897</v>
      </c>
      <c r="AE818" s="44">
        <v>3957</v>
      </c>
      <c r="AF818" s="44">
        <v>27152</v>
      </c>
      <c r="AG818" s="44"/>
      <c r="AH818" s="47">
        <v>742</v>
      </c>
      <c r="AI818" s="47">
        <v>142</v>
      </c>
      <c r="AJ818">
        <v>1017</v>
      </c>
      <c r="AK818" t="s">
        <v>914</v>
      </c>
      <c r="AL818">
        <v>32718</v>
      </c>
      <c r="AM818"/>
      <c r="AN818"/>
      <c r="AO818"/>
      <c r="AP818">
        <v>11574</v>
      </c>
      <c r="AQ818"/>
      <c r="AR818" s="44"/>
      <c r="AS818" s="44"/>
      <c r="AT818" s="44"/>
      <c r="AU818" s="44">
        <v>22955307</v>
      </c>
      <c r="AV818" s="44">
        <v>3571956</v>
      </c>
      <c r="AW818" s="44">
        <v>187764</v>
      </c>
      <c r="AX818" s="44">
        <v>110516</v>
      </c>
      <c r="AY818" s="44">
        <v>26450015</v>
      </c>
      <c r="AZ818" s="21">
        <v>24931827</v>
      </c>
      <c r="BA818" s="21">
        <v>1518188</v>
      </c>
      <c r="BB818" s="44">
        <v>-1866471</v>
      </c>
      <c r="BC818" s="44">
        <v>24380</v>
      </c>
      <c r="BD818" s="44"/>
      <c r="BE818" s="44">
        <v>-372663</v>
      </c>
      <c r="BF818" s="44">
        <v>3134647</v>
      </c>
      <c r="BG818" s="44">
        <v>2389621</v>
      </c>
      <c r="BH818" s="44">
        <v>1992922</v>
      </c>
      <c r="BI818" s="21">
        <v>14517996</v>
      </c>
      <c r="BJ818" s="21"/>
      <c r="BK818" s="21">
        <v>356767</v>
      </c>
      <c r="BL818" s="21">
        <v>79236</v>
      </c>
      <c r="BM818" s="21">
        <v>484118</v>
      </c>
      <c r="BN818" s="21">
        <v>15574598</v>
      </c>
      <c r="BO818" s="21"/>
      <c r="BP818" s="21"/>
      <c r="BQ818" s="44"/>
      <c r="BR818" s="21">
        <v>7380709</v>
      </c>
      <c r="BS818" s="44"/>
      <c r="BT818" s="21"/>
      <c r="BU818" s="44"/>
      <c r="BV818" s="21"/>
      <c r="BW818" s="44">
        <v>514922</v>
      </c>
      <c r="BX818" s="21"/>
      <c r="BY818" s="21">
        <v>394922</v>
      </c>
      <c r="BZ818" s="21"/>
      <c r="CA818" s="44">
        <v>319115</v>
      </c>
      <c r="CB818" s="44"/>
      <c r="CC818" s="44">
        <v>2189689</v>
      </c>
      <c r="CD818" s="44"/>
      <c r="CE818" s="44"/>
      <c r="CF818" s="44"/>
      <c r="CG818" s="44">
        <v>59839</v>
      </c>
      <c r="CH818" s="44"/>
      <c r="CI818" s="21">
        <v>11451</v>
      </c>
      <c r="CJ818" s="44"/>
      <c r="CK818" s="21">
        <v>82018</v>
      </c>
      <c r="CL818" s="44"/>
      <c r="CM818" s="44">
        <v>379754</v>
      </c>
      <c r="CN818" s="44">
        <v>73934</v>
      </c>
      <c r="CO818" s="44">
        <v>1002255</v>
      </c>
      <c r="CP818" s="44">
        <v>0</v>
      </c>
      <c r="CQ818" s="21">
        <v>860958</v>
      </c>
      <c r="CR818" s="44">
        <v>117022</v>
      </c>
      <c r="CS818" s="44">
        <v>935953</v>
      </c>
      <c r="CT818" s="44">
        <v>88770</v>
      </c>
      <c r="CU818" s="44"/>
      <c r="CV818" s="44">
        <v>113310</v>
      </c>
      <c r="CW818" s="21"/>
      <c r="CX818" s="21"/>
      <c r="CY818" s="21"/>
      <c r="CZ818" s="21"/>
      <c r="DA818" s="21"/>
      <c r="DB818" s="21"/>
      <c r="DC818" s="21"/>
      <c r="DD818" s="21"/>
      <c r="DE818" s="44"/>
      <c r="DF818" s="21"/>
      <c r="DG818" s="44"/>
      <c r="DH818" s="21"/>
      <c r="DI818" s="44"/>
      <c r="DJ818" s="44"/>
      <c r="DK818" s="44"/>
      <c r="DL818" s="44"/>
      <c r="DM818" s="21"/>
      <c r="DN818" s="44"/>
      <c r="DO818" s="44"/>
      <c r="DP818" s="44"/>
      <c r="DQ818" s="44"/>
      <c r="DR818" s="44"/>
      <c r="DS818" s="44"/>
      <c r="DT818" s="44"/>
      <c r="DU818" s="44"/>
      <c r="DV818" s="44"/>
      <c r="DW818" s="44"/>
      <c r="DX818" s="44"/>
      <c r="DY818" s="44"/>
      <c r="DZ818" s="44"/>
      <c r="EA818" s="44"/>
      <c r="EB818" s="21"/>
      <c r="EC818" s="44">
        <v>-18810549</v>
      </c>
      <c r="ED818" s="44"/>
      <c r="EE818" s="21">
        <v>2293262</v>
      </c>
      <c r="EF818" s="44"/>
      <c r="EG818" s="21">
        <v>1915060</v>
      </c>
      <c r="EH818" s="44"/>
      <c r="EI818" s="21">
        <v>13983718</v>
      </c>
      <c r="EJ818" s="44"/>
      <c r="EK818" s="44"/>
      <c r="EL818" s="21"/>
      <c r="EM818" s="44">
        <v>342167</v>
      </c>
      <c r="EN818" s="44"/>
      <c r="EO818" s="44">
        <v>464106</v>
      </c>
      <c r="EP818" s="21"/>
      <c r="EQ818" s="21"/>
      <c r="ER818" s="21"/>
      <c r="ES818" s="21"/>
      <c r="ET818" s="44"/>
      <c r="EU818" s="21"/>
      <c r="EV818" s="44"/>
      <c r="EW818" s="21"/>
      <c r="EX818" s="44"/>
      <c r="EY818" s="44"/>
      <c r="EZ818" s="21"/>
      <c r="FA818" s="21"/>
      <c r="FB818" s="44"/>
      <c r="FC818" s="44"/>
      <c r="FD818" s="21"/>
      <c r="FE818" s="112"/>
      <c r="FF818" s="44"/>
      <c r="FG818" s="44">
        <v>13043713</v>
      </c>
      <c r="FH818" s="44">
        <v>3029760</v>
      </c>
      <c r="FI818" s="44">
        <v>11265922</v>
      </c>
      <c r="FJ818" s="44">
        <v>285920</v>
      </c>
      <c r="FK818" s="44">
        <v>7067935</v>
      </c>
      <c r="FL818" s="44"/>
      <c r="FM818" s="44"/>
      <c r="FN818" s="44"/>
      <c r="FO818" s="44">
        <v>4918478</v>
      </c>
      <c r="FP818" s="44"/>
      <c r="FQ818" s="44"/>
      <c r="FR818" s="44"/>
      <c r="FS818" s="44"/>
      <c r="FT818" s="44">
        <v>174737</v>
      </c>
      <c r="FU818" s="44">
        <v>47398</v>
      </c>
      <c r="FV818" s="21">
        <v>543170</v>
      </c>
      <c r="FW818" s="44"/>
      <c r="FX818" s="44">
        <v>314862</v>
      </c>
      <c r="FY818" s="44">
        <v>102491</v>
      </c>
      <c r="FZ818" s="44">
        <v>489273</v>
      </c>
      <c r="GA818" s="44">
        <v>45496</v>
      </c>
      <c r="GB818" s="44"/>
      <c r="GC818" s="44">
        <v>58978</v>
      </c>
      <c r="GD818" s="44">
        <v>745706</v>
      </c>
      <c r="GE818" s="44">
        <v>437983</v>
      </c>
      <c r="GF818" s="44">
        <v>144838</v>
      </c>
      <c r="GG818" s="44">
        <v>978818</v>
      </c>
      <c r="GH818" s="44">
        <v>217006</v>
      </c>
      <c r="GI818" s="44">
        <v>259959</v>
      </c>
      <c r="GJ818" s="44">
        <v>362129</v>
      </c>
      <c r="GK818" s="44">
        <v>4534090</v>
      </c>
      <c r="GL818" s="44">
        <v>276314</v>
      </c>
      <c r="GM818" s="44">
        <v>2569512</v>
      </c>
      <c r="GN818" s="44">
        <v>335421</v>
      </c>
      <c r="GO818" s="44">
        <v>36235</v>
      </c>
      <c r="GP818" s="44"/>
      <c r="GQ818" s="44"/>
      <c r="GR818" s="44">
        <v>270998</v>
      </c>
      <c r="GS818" s="44">
        <v>5566161</v>
      </c>
      <c r="GT818" s="44"/>
      <c r="GU818" s="21">
        <v>286697</v>
      </c>
      <c r="GV818" s="44"/>
      <c r="GW818" s="44">
        <v>23980943</v>
      </c>
      <c r="GX818" s="44"/>
      <c r="GY818" s="44">
        <v>29833801</v>
      </c>
      <c r="GZ818" s="44">
        <v>2179753</v>
      </c>
      <c r="HA818" s="44"/>
      <c r="HB818" s="44">
        <v>29976892</v>
      </c>
      <c r="HC818" s="44">
        <v>-2322844</v>
      </c>
      <c r="HD818" s="44">
        <v>29833801</v>
      </c>
      <c r="HE818" s="21"/>
      <c r="HF818" s="21"/>
      <c r="HG818" s="21"/>
      <c r="HH818" s="21">
        <v>4360452</v>
      </c>
      <c r="HI818" s="21">
        <v>0</v>
      </c>
      <c r="HJ818" s="44"/>
      <c r="HK818" s="21">
        <v>40566</v>
      </c>
      <c r="HL818" s="21">
        <v>299411</v>
      </c>
      <c r="HM818" s="21">
        <v>339977</v>
      </c>
      <c r="HN818" s="21">
        <v>-53280</v>
      </c>
      <c r="HO818" s="21"/>
      <c r="HP818" s="44">
        <v>24664724</v>
      </c>
      <c r="HQ818" s="47"/>
      <c r="HR818" s="47">
        <v>29976892</v>
      </c>
      <c r="HS818" s="47"/>
      <c r="HT818" s="47" t="s">
        <v>1799</v>
      </c>
      <c r="HU818" s="47">
        <v>21797.53</v>
      </c>
      <c r="HV818" s="47">
        <v>1819</v>
      </c>
      <c r="HW818" s="47">
        <v>0</v>
      </c>
      <c r="HX818" s="47">
        <v>31337</v>
      </c>
      <c r="HY818" s="47">
        <v>53009</v>
      </c>
      <c r="HZ818" s="47">
        <v>116697</v>
      </c>
      <c r="IA818" s="47">
        <v>13806</v>
      </c>
      <c r="IB818" s="47">
        <v>0</v>
      </c>
      <c r="IC818" s="47">
        <v>12730</v>
      </c>
      <c r="ID818">
        <v>15394</v>
      </c>
      <c r="IE818" s="47">
        <v>7587</v>
      </c>
      <c r="IF818">
        <v>14561</v>
      </c>
      <c r="IG818" s="47">
        <v>4153</v>
      </c>
      <c r="IH818" s="47">
        <v>20804</v>
      </c>
      <c r="II818">
        <v>5111</v>
      </c>
      <c r="IJ818">
        <v>8604</v>
      </c>
      <c r="IK818">
        <v>6326</v>
      </c>
      <c r="IL818">
        <v>24905</v>
      </c>
      <c r="IM818">
        <v>336843</v>
      </c>
      <c r="IN818">
        <v>0</v>
      </c>
      <c r="IO818">
        <v>0</v>
      </c>
      <c r="IP818">
        <v>0</v>
      </c>
      <c r="IQ818">
        <v>907</v>
      </c>
      <c r="IR818">
        <v>0</v>
      </c>
      <c r="IS818">
        <v>0</v>
      </c>
      <c r="IT818">
        <v>907</v>
      </c>
      <c r="IU818">
        <v>199676</v>
      </c>
      <c r="IV818">
        <v>0</v>
      </c>
      <c r="IW818">
        <v>1893355</v>
      </c>
      <c r="IX818">
        <v>2665672</v>
      </c>
      <c r="IY818">
        <v>2591081</v>
      </c>
      <c r="IZ818">
        <v>658844</v>
      </c>
      <c r="JA818">
        <v>0</v>
      </c>
      <c r="JB818">
        <v>926356</v>
      </c>
      <c r="JC818">
        <v>758643</v>
      </c>
      <c r="JD818">
        <v>218058</v>
      </c>
      <c r="JE818">
        <v>295396</v>
      </c>
      <c r="JF818">
        <v>79872</v>
      </c>
      <c r="JG818">
        <v>517073</v>
      </c>
      <c r="JH818">
        <v>129580</v>
      </c>
      <c r="JI818">
        <v>205367</v>
      </c>
      <c r="JJ818">
        <v>296169</v>
      </c>
      <c r="JK818">
        <v>1062761</v>
      </c>
      <c r="JL818">
        <v>12497903</v>
      </c>
      <c r="JM818">
        <v>0</v>
      </c>
      <c r="JN818">
        <v>0</v>
      </c>
      <c r="JO818">
        <v>0</v>
      </c>
      <c r="JP818">
        <v>37893</v>
      </c>
      <c r="JQ818">
        <v>0</v>
      </c>
      <c r="JR818">
        <v>0</v>
      </c>
      <c r="JS818">
        <v>37893</v>
      </c>
      <c r="JT818"/>
      <c r="JU818"/>
      <c r="JV818"/>
      <c r="JW818"/>
      <c r="JX818"/>
      <c r="JY818">
        <v>15394</v>
      </c>
      <c r="JZ818"/>
      <c r="KA818"/>
      <c r="KB818"/>
      <c r="KC818"/>
      <c r="KD818"/>
      <c r="KE818">
        <v>758643</v>
      </c>
      <c r="KF818">
        <v>293</v>
      </c>
      <c r="KG818">
        <v>418</v>
      </c>
      <c r="KH818">
        <v>202</v>
      </c>
      <c r="KI818">
        <v>202</v>
      </c>
      <c r="KJ818">
        <v>300</v>
      </c>
      <c r="KK818">
        <v>130</v>
      </c>
      <c r="KL818">
        <v>84</v>
      </c>
      <c r="KM818">
        <v>134</v>
      </c>
      <c r="KN818">
        <v>52</v>
      </c>
      <c r="KO818">
        <v>1</v>
      </c>
      <c r="KP818">
        <v>0</v>
      </c>
      <c r="KQ818">
        <v>0</v>
      </c>
      <c r="KR818">
        <v>0</v>
      </c>
      <c r="KS818">
        <v>0</v>
      </c>
      <c r="KT818">
        <v>1</v>
      </c>
      <c r="KU818">
        <v>1</v>
      </c>
      <c r="KV818">
        <v>0</v>
      </c>
      <c r="KW818">
        <v>0</v>
      </c>
      <c r="KX818">
        <v>0</v>
      </c>
      <c r="KY818">
        <v>1</v>
      </c>
      <c r="KZ818">
        <v>0</v>
      </c>
      <c r="LA818">
        <v>0</v>
      </c>
      <c r="LB818">
        <v>0</v>
      </c>
      <c r="LC818">
        <v>0</v>
      </c>
      <c r="LD818">
        <v>0</v>
      </c>
      <c r="LE818">
        <v>0</v>
      </c>
      <c r="LF818">
        <v>1</v>
      </c>
      <c r="LG818">
        <v>0</v>
      </c>
      <c r="LH818">
        <v>0</v>
      </c>
    </row>
    <row r="819" spans="1:320" s="34" customFormat="1" ht="15" customHeight="1" x14ac:dyDescent="0.25">
      <c r="A819" s="45">
        <v>206370776</v>
      </c>
      <c r="B819" s="45" t="s">
        <v>6271</v>
      </c>
      <c r="C819" s="46">
        <v>45292</v>
      </c>
      <c r="D819" s="46">
        <v>45657</v>
      </c>
      <c r="E819" s="47">
        <v>366</v>
      </c>
      <c r="F819" s="45" t="s">
        <v>883</v>
      </c>
      <c r="G819" s="45" t="s">
        <v>884</v>
      </c>
      <c r="H819" s="45" t="s">
        <v>1454</v>
      </c>
      <c r="I819" s="45" t="s">
        <v>886</v>
      </c>
      <c r="J819" s="45" t="s">
        <v>887</v>
      </c>
      <c r="K819" s="45" t="s">
        <v>1455</v>
      </c>
      <c r="L819" s="45" t="s">
        <v>6067</v>
      </c>
      <c r="M819" s="45" t="s">
        <v>6272</v>
      </c>
      <c r="N819" s="45" t="s">
        <v>6273</v>
      </c>
      <c r="O819" s="45" t="s">
        <v>1464</v>
      </c>
      <c r="P819" s="45" t="s">
        <v>6274</v>
      </c>
      <c r="Q819" s="45" t="s">
        <v>6275</v>
      </c>
      <c r="R819" t="s">
        <v>6276</v>
      </c>
      <c r="S819" s="45" t="s">
        <v>893</v>
      </c>
      <c r="T819"/>
      <c r="U819" s="47">
        <v>75</v>
      </c>
      <c r="V819" s="47">
        <v>75</v>
      </c>
      <c r="W819" s="47" t="s">
        <v>894</v>
      </c>
      <c r="X819" s="47">
        <v>27450</v>
      </c>
      <c r="Y819" s="47">
        <v>24992</v>
      </c>
      <c r="Z819" s="48">
        <v>213.61</v>
      </c>
      <c r="AA819" s="44">
        <v>313</v>
      </c>
      <c r="AB819" s="44">
        <v>273</v>
      </c>
      <c r="AC819" s="44">
        <v>7096</v>
      </c>
      <c r="AD819" s="44"/>
      <c r="AE819" s="44">
        <v>2503</v>
      </c>
      <c r="AF819" s="44">
        <v>11635</v>
      </c>
      <c r="AG819" s="44"/>
      <c r="AH819" s="47">
        <v>2013</v>
      </c>
      <c r="AI819" s="47">
        <v>16</v>
      </c>
      <c r="AJ819">
        <v>1729</v>
      </c>
      <c r="AK819" t="s">
        <v>895</v>
      </c>
      <c r="AL819">
        <v>24992</v>
      </c>
      <c r="AM819"/>
      <c r="AN819"/>
      <c r="AO819"/>
      <c r="AP819"/>
      <c r="AQ819"/>
      <c r="AR819" s="44"/>
      <c r="AS819" s="44"/>
      <c r="AT819" s="44"/>
      <c r="AU819" s="44">
        <v>12532384</v>
      </c>
      <c r="AV819" s="44">
        <v>4972945</v>
      </c>
      <c r="AW819" s="44">
        <v>4290293</v>
      </c>
      <c r="AX819" s="44"/>
      <c r="AY819" s="44">
        <v>13215036</v>
      </c>
      <c r="AZ819" s="21">
        <v>11817673</v>
      </c>
      <c r="BA819" s="21">
        <v>1397363</v>
      </c>
      <c r="BB819" s="44">
        <v>544200</v>
      </c>
      <c r="BC819" s="44">
        <v>12590</v>
      </c>
      <c r="BD819" s="44"/>
      <c r="BE819" s="44">
        <v>1928973</v>
      </c>
      <c r="BF819" s="44">
        <v>5652002</v>
      </c>
      <c r="BG819" s="44"/>
      <c r="BH819" s="44">
        <v>768036</v>
      </c>
      <c r="BI819" s="21">
        <v>3922580</v>
      </c>
      <c r="BJ819" s="21"/>
      <c r="BK819" s="21">
        <v>1607400</v>
      </c>
      <c r="BL819" s="21">
        <v>5241</v>
      </c>
      <c r="BM819" s="21">
        <v>577125</v>
      </c>
      <c r="BN819" s="21">
        <v>12532384</v>
      </c>
      <c r="BO819" s="21"/>
      <c r="BP819" s="21"/>
      <c r="BQ819" s="44"/>
      <c r="BR819" s="21"/>
      <c r="BS819" s="44"/>
      <c r="BT819" s="21"/>
      <c r="BU819" s="44"/>
      <c r="BV819" s="21"/>
      <c r="BW819" s="44">
        <v>3297945</v>
      </c>
      <c r="BX819" s="21"/>
      <c r="BY819" s="21"/>
      <c r="BZ819" s="21"/>
      <c r="CA819" s="44">
        <v>80568</v>
      </c>
      <c r="CB819" s="44"/>
      <c r="CC819" s="44">
        <v>404113</v>
      </c>
      <c r="CD819" s="44"/>
      <c r="CE819" s="44"/>
      <c r="CF819" s="44"/>
      <c r="CG819" s="44">
        <v>1089933</v>
      </c>
      <c r="CH819" s="44"/>
      <c r="CI819" s="21">
        <v>907</v>
      </c>
      <c r="CJ819" s="44"/>
      <c r="CK819" s="21">
        <v>99479</v>
      </c>
      <c r="CL819" s="44"/>
      <c r="CM819" s="44">
        <v>1637</v>
      </c>
      <c r="CN819" s="44">
        <v>31822</v>
      </c>
      <c r="CO819" s="44">
        <v>1973374</v>
      </c>
      <c r="CP819" s="44">
        <v>0</v>
      </c>
      <c r="CQ819" s="21">
        <v>1535612</v>
      </c>
      <c r="CR819" s="44">
        <v>282007</v>
      </c>
      <c r="CS819" s="44">
        <v>818657</v>
      </c>
      <c r="CT819" s="44">
        <v>169509</v>
      </c>
      <c r="CU819" s="44"/>
      <c r="CV819" s="44">
        <v>160327</v>
      </c>
      <c r="CW819" s="21"/>
      <c r="CX819" s="21"/>
      <c r="CY819" s="21"/>
      <c r="CZ819" s="21"/>
      <c r="DA819" s="21"/>
      <c r="DB819" s="21"/>
      <c r="DC819" s="21"/>
      <c r="DD819" s="21"/>
      <c r="DE819" s="44"/>
      <c r="DF819" s="21"/>
      <c r="DG819" s="44"/>
      <c r="DH819" s="21"/>
      <c r="DI819" s="44"/>
      <c r="DJ819" s="44"/>
      <c r="DK819" s="44"/>
      <c r="DL819" s="44"/>
      <c r="DM819" s="21"/>
      <c r="DN819" s="44"/>
      <c r="DO819" s="44"/>
      <c r="DP819" s="44"/>
      <c r="DQ819" s="44"/>
      <c r="DR819" s="44"/>
      <c r="DS819" s="44"/>
      <c r="DT819" s="44"/>
      <c r="DU819" s="44"/>
      <c r="DV819" s="44"/>
      <c r="DW819" s="44"/>
      <c r="DX819" s="44"/>
      <c r="DY819" s="44">
        <v>-3542</v>
      </c>
      <c r="DZ819" s="44"/>
      <c r="EA819" s="44"/>
      <c r="EB819" s="21"/>
      <c r="EC819" s="44">
        <v>2537234</v>
      </c>
      <c r="ED819" s="44"/>
      <c r="EE819" s="21"/>
      <c r="EF819" s="44"/>
      <c r="EG819" s="21">
        <v>-33943</v>
      </c>
      <c r="EH819" s="44"/>
      <c r="EI819" s="21">
        <v>525996</v>
      </c>
      <c r="EJ819" s="44"/>
      <c r="EK819" s="44"/>
      <c r="EL819" s="21"/>
      <c r="EM819" s="44">
        <v>1207852</v>
      </c>
      <c r="EN819" s="44"/>
      <c r="EO819" s="44">
        <v>56696</v>
      </c>
      <c r="EP819" s="21"/>
      <c r="EQ819" s="21"/>
      <c r="ER819" s="21"/>
      <c r="ES819" s="21"/>
      <c r="ET819" s="44"/>
      <c r="EU819" s="21"/>
      <c r="EV819" s="44"/>
      <c r="EW819" s="21"/>
      <c r="EX819" s="44"/>
      <c r="EY819" s="44"/>
      <c r="EZ819" s="21"/>
      <c r="FA819" s="21"/>
      <c r="FB819" s="44"/>
      <c r="FC819" s="44"/>
      <c r="FD819" s="21"/>
      <c r="FE819" s="112"/>
      <c r="FF819" s="44"/>
      <c r="FG819" s="44">
        <v>5808176</v>
      </c>
      <c r="FH819" s="44">
        <v>1311525</v>
      </c>
      <c r="FI819" s="44">
        <v>4697972</v>
      </c>
      <c r="FJ819" s="44">
        <v>271977</v>
      </c>
      <c r="FK819" s="44">
        <v>4803752</v>
      </c>
      <c r="FL819" s="44"/>
      <c r="FM819" s="44"/>
      <c r="FN819" s="44"/>
      <c r="FO819" s="44"/>
      <c r="FP819" s="44"/>
      <c r="FQ819" s="44"/>
      <c r="FR819" s="44"/>
      <c r="FS819" s="44"/>
      <c r="FT819" s="44">
        <v>1151</v>
      </c>
      <c r="FU819" s="44">
        <v>15801</v>
      </c>
      <c r="FV819" s="21">
        <v>356540</v>
      </c>
      <c r="FW819" s="44"/>
      <c r="FX819" s="44">
        <v>239080</v>
      </c>
      <c r="FY819" s="44">
        <v>69758</v>
      </c>
      <c r="FZ819" s="44">
        <v>343570</v>
      </c>
      <c r="GA819" s="44">
        <v>35842</v>
      </c>
      <c r="GB819" s="44"/>
      <c r="GC819" s="44">
        <v>86189</v>
      </c>
      <c r="GD819" s="44">
        <v>647387</v>
      </c>
      <c r="GE819" s="44">
        <v>191803</v>
      </c>
      <c r="GF819" s="44">
        <v>123605</v>
      </c>
      <c r="GG819" s="44">
        <v>722275</v>
      </c>
      <c r="GH819" s="44">
        <v>83609</v>
      </c>
      <c r="GI819" s="44">
        <v>111322</v>
      </c>
      <c r="GJ819" s="44">
        <v>150518</v>
      </c>
      <c r="GK819" s="44">
        <v>2542937</v>
      </c>
      <c r="GL819" s="44">
        <v>99768</v>
      </c>
      <c r="GM819" s="44">
        <v>914425</v>
      </c>
      <c r="GN819" s="44">
        <v>56048</v>
      </c>
      <c r="GO819" s="44">
        <v>19075</v>
      </c>
      <c r="GP819" s="44"/>
      <c r="GQ819" s="44">
        <v>14965</v>
      </c>
      <c r="GR819" s="44">
        <v>188253</v>
      </c>
      <c r="GS819" s="44">
        <v>2541791</v>
      </c>
      <c r="GT819" s="44"/>
      <c r="GU819" s="21">
        <v>678208</v>
      </c>
      <c r="GV819" s="44">
        <v>49657</v>
      </c>
      <c r="GW819" s="44">
        <v>2592704</v>
      </c>
      <c r="GX819" s="44"/>
      <c r="GY819" s="44">
        <v>5862360</v>
      </c>
      <c r="GZ819" s="44">
        <v>6262625</v>
      </c>
      <c r="HA819" s="44"/>
      <c r="HB819" s="44"/>
      <c r="HC819" s="44">
        <v>-400265</v>
      </c>
      <c r="HD819" s="44">
        <v>5862360</v>
      </c>
      <c r="HE819" s="21">
        <v>247453</v>
      </c>
      <c r="HF819" s="21"/>
      <c r="HG819" s="21">
        <v>1621280</v>
      </c>
      <c r="HH819" s="21"/>
      <c r="HI819" s="21">
        <v>0</v>
      </c>
      <c r="HJ819" s="44"/>
      <c r="HK819" s="21">
        <v>1067980</v>
      </c>
      <c r="HL819" s="21">
        <v>1112535</v>
      </c>
      <c r="HM819" s="21">
        <v>2180515</v>
      </c>
      <c r="HN819" s="21">
        <v>-1502307</v>
      </c>
      <c r="HO819" s="21"/>
      <c r="HP819" s="44"/>
      <c r="HQ819" s="47"/>
      <c r="HR819" s="47"/>
      <c r="HS819" s="47"/>
      <c r="HT819" s="47" t="s">
        <v>2474</v>
      </c>
      <c r="HU819" s="47">
        <v>313131.25</v>
      </c>
      <c r="HV819" s="47">
        <v>1701</v>
      </c>
      <c r="HW819" s="47">
        <v>0</v>
      </c>
      <c r="HX819" s="47">
        <v>8667</v>
      </c>
      <c r="HY819" s="47">
        <v>25775</v>
      </c>
      <c r="HZ819" s="47">
        <v>58634</v>
      </c>
      <c r="IA819" s="47">
        <v>0</v>
      </c>
      <c r="IB819" s="47">
        <v>0</v>
      </c>
      <c r="IC819" s="47">
        <v>4298</v>
      </c>
      <c r="ID819">
        <v>11048</v>
      </c>
      <c r="IE819" s="47">
        <v>3421</v>
      </c>
      <c r="IF819">
        <v>7634</v>
      </c>
      <c r="IG819" s="47">
        <v>4755</v>
      </c>
      <c r="IH819" s="47">
        <v>16682</v>
      </c>
      <c r="II819">
        <v>1981</v>
      </c>
      <c r="IJ819">
        <v>4380</v>
      </c>
      <c r="IK819">
        <v>1888</v>
      </c>
      <c r="IL819">
        <v>13348</v>
      </c>
      <c r="IM819">
        <v>164212</v>
      </c>
      <c r="IN819">
        <v>0</v>
      </c>
      <c r="IO819">
        <v>0</v>
      </c>
      <c r="IP819">
        <v>1008</v>
      </c>
      <c r="IQ819">
        <v>480</v>
      </c>
      <c r="IR819">
        <v>0</v>
      </c>
      <c r="IS819">
        <v>0</v>
      </c>
      <c r="IT819">
        <v>1488</v>
      </c>
      <c r="IU819">
        <v>194712</v>
      </c>
      <c r="IV819">
        <v>0</v>
      </c>
      <c r="IW819">
        <v>463622</v>
      </c>
      <c r="IX819">
        <v>1226941</v>
      </c>
      <c r="IY819">
        <v>1418433</v>
      </c>
      <c r="IZ819">
        <v>0</v>
      </c>
      <c r="JA819">
        <v>0</v>
      </c>
      <c r="JB819">
        <v>206273</v>
      </c>
      <c r="JC819">
        <v>544255</v>
      </c>
      <c r="JD819">
        <v>89471</v>
      </c>
      <c r="JE819">
        <v>138894</v>
      </c>
      <c r="JF819">
        <v>81454</v>
      </c>
      <c r="JG819">
        <v>362170</v>
      </c>
      <c r="JH819">
        <v>67314</v>
      </c>
      <c r="JI819">
        <v>85681</v>
      </c>
      <c r="JJ819">
        <v>116898</v>
      </c>
      <c r="JK819">
        <v>812058</v>
      </c>
      <c r="JL819">
        <v>5808176</v>
      </c>
      <c r="JM819">
        <v>0</v>
      </c>
      <c r="JN819">
        <v>0</v>
      </c>
      <c r="JO819">
        <v>47989</v>
      </c>
      <c r="JP819">
        <v>11623</v>
      </c>
      <c r="JQ819">
        <v>0</v>
      </c>
      <c r="JR819">
        <v>0</v>
      </c>
      <c r="JS819">
        <v>59612</v>
      </c>
      <c r="JT819"/>
      <c r="JU819"/>
      <c r="JV819"/>
      <c r="JW819"/>
      <c r="JX819"/>
      <c r="JY819">
        <v>11048</v>
      </c>
      <c r="JZ819"/>
      <c r="KA819"/>
      <c r="KB819"/>
      <c r="KC819"/>
      <c r="KD819"/>
      <c r="KE819">
        <v>544255</v>
      </c>
      <c r="KF819">
        <v>130</v>
      </c>
      <c r="KG819">
        <v>237</v>
      </c>
      <c r="KH819">
        <v>87</v>
      </c>
      <c r="KI819">
        <v>78</v>
      </c>
      <c r="KJ819">
        <v>141</v>
      </c>
      <c r="KK819">
        <v>54</v>
      </c>
      <c r="KL819">
        <v>45</v>
      </c>
      <c r="KM819">
        <v>76</v>
      </c>
      <c r="KN819">
        <v>31</v>
      </c>
      <c r="KO819">
        <v>1</v>
      </c>
      <c r="KP819">
        <v>0</v>
      </c>
      <c r="KQ819">
        <v>0</v>
      </c>
      <c r="KR819">
        <v>0</v>
      </c>
      <c r="KS819">
        <v>1</v>
      </c>
      <c r="KT819">
        <v>0</v>
      </c>
      <c r="KU819">
        <v>1</v>
      </c>
      <c r="KV819">
        <v>0</v>
      </c>
      <c r="KW819">
        <v>0</v>
      </c>
      <c r="KX819">
        <v>0</v>
      </c>
      <c r="KY819">
        <v>0</v>
      </c>
      <c r="KZ819">
        <v>0</v>
      </c>
      <c r="LA819">
        <v>0</v>
      </c>
      <c r="LB819">
        <v>0</v>
      </c>
      <c r="LC819">
        <v>0</v>
      </c>
      <c r="LD819">
        <v>1</v>
      </c>
      <c r="LE819">
        <v>0</v>
      </c>
      <c r="LF819">
        <v>0</v>
      </c>
      <c r="LG819">
        <v>0</v>
      </c>
      <c r="LH819">
        <v>0</v>
      </c>
    </row>
    <row r="820" spans="1:320" s="34" customFormat="1" ht="15" customHeight="1" x14ac:dyDescent="0.25">
      <c r="A820" s="45">
        <v>206370778</v>
      </c>
      <c r="B820" s="45" t="s">
        <v>1469</v>
      </c>
      <c r="C820" s="46">
        <v>45200</v>
      </c>
      <c r="D820" s="46">
        <v>45565</v>
      </c>
      <c r="E820" s="47">
        <v>366</v>
      </c>
      <c r="F820" s="45" t="s">
        <v>883</v>
      </c>
      <c r="G820" s="45" t="s">
        <v>884</v>
      </c>
      <c r="H820" s="45" t="s">
        <v>1454</v>
      </c>
      <c r="I820" s="45" t="s">
        <v>886</v>
      </c>
      <c r="J820" s="45" t="s">
        <v>887</v>
      </c>
      <c r="K820" s="45" t="s">
        <v>1455</v>
      </c>
      <c r="L820" s="45" t="s">
        <v>6067</v>
      </c>
      <c r="M820" s="45" t="s">
        <v>1470</v>
      </c>
      <c r="N820" s="45" t="s">
        <v>1471</v>
      </c>
      <c r="O820" s="45" t="s">
        <v>1472</v>
      </c>
      <c r="P820" s="45" t="s">
        <v>6277</v>
      </c>
      <c r="Q820" s="45" t="s">
        <v>6278</v>
      </c>
      <c r="R820" t="s">
        <v>1473</v>
      </c>
      <c r="S820" s="45" t="s">
        <v>893</v>
      </c>
      <c r="T820"/>
      <c r="U820" s="47">
        <v>99</v>
      </c>
      <c r="V820" s="47">
        <v>99</v>
      </c>
      <c r="W820" s="47" t="s">
        <v>894</v>
      </c>
      <c r="X820" s="47">
        <v>36234</v>
      </c>
      <c r="Y820" s="47">
        <v>34492</v>
      </c>
      <c r="Z820" s="48">
        <v>95.19</v>
      </c>
      <c r="AA820" s="44">
        <v>282</v>
      </c>
      <c r="AB820" s="44">
        <v>253</v>
      </c>
      <c r="AC820" s="44">
        <v>3974</v>
      </c>
      <c r="AD820" s="44"/>
      <c r="AE820" s="44">
        <v>3957</v>
      </c>
      <c r="AF820" s="44">
        <v>22053</v>
      </c>
      <c r="AG820" s="44">
        <v>2611</v>
      </c>
      <c r="AH820" s="47"/>
      <c r="AI820" s="47">
        <v>217</v>
      </c>
      <c r="AJ820">
        <v>1680</v>
      </c>
      <c r="AK820" t="s">
        <v>895</v>
      </c>
      <c r="AL820">
        <v>34492</v>
      </c>
      <c r="AM820"/>
      <c r="AN820"/>
      <c r="AO820"/>
      <c r="AP820"/>
      <c r="AQ820"/>
      <c r="AR820" s="44"/>
      <c r="AS820" s="44"/>
      <c r="AT820" s="44"/>
      <c r="AU820" s="44">
        <v>14259275</v>
      </c>
      <c r="AV820" s="44">
        <v>5535187</v>
      </c>
      <c r="AW820" s="44">
        <v>6763187</v>
      </c>
      <c r="AX820" s="44">
        <v>800</v>
      </c>
      <c r="AY820" s="44">
        <v>13032075</v>
      </c>
      <c r="AZ820" s="21">
        <v>14118972</v>
      </c>
      <c r="BA820" s="21">
        <v>-1086897</v>
      </c>
      <c r="BB820" s="44">
        <v>193385</v>
      </c>
      <c r="BC820" s="44">
        <v>12590</v>
      </c>
      <c r="BD820" s="44"/>
      <c r="BE820" s="44">
        <v>-906102</v>
      </c>
      <c r="BF820" s="44">
        <v>3154505</v>
      </c>
      <c r="BG820" s="44"/>
      <c r="BH820" s="44">
        <v>1181125</v>
      </c>
      <c r="BI820" s="21">
        <v>7283720</v>
      </c>
      <c r="BJ820" s="21">
        <v>2079300</v>
      </c>
      <c r="BK820" s="21"/>
      <c r="BL820" s="21">
        <v>64110</v>
      </c>
      <c r="BM820" s="21">
        <v>496515</v>
      </c>
      <c r="BN820" s="21">
        <v>14259275</v>
      </c>
      <c r="BO820" s="21"/>
      <c r="BP820" s="21"/>
      <c r="BQ820" s="44"/>
      <c r="BR820" s="21"/>
      <c r="BS820" s="44"/>
      <c r="BT820" s="21"/>
      <c r="BU820" s="44"/>
      <c r="BV820" s="21"/>
      <c r="BW820" s="44">
        <v>3487243</v>
      </c>
      <c r="BX820" s="21"/>
      <c r="BY820" s="21"/>
      <c r="BZ820" s="21"/>
      <c r="CA820" s="44">
        <v>98286</v>
      </c>
      <c r="CB820" s="44"/>
      <c r="CC820" s="44">
        <v>630260</v>
      </c>
      <c r="CD820" s="44"/>
      <c r="CE820" s="44">
        <v>1308264</v>
      </c>
      <c r="CF820" s="44"/>
      <c r="CG820" s="44"/>
      <c r="CH820" s="44"/>
      <c r="CI820" s="21">
        <v>3277</v>
      </c>
      <c r="CJ820" s="44"/>
      <c r="CK820" s="21">
        <v>7857</v>
      </c>
      <c r="CL820" s="44"/>
      <c r="CM820" s="44">
        <v>1208</v>
      </c>
      <c r="CN820" s="44">
        <v>100891</v>
      </c>
      <c r="CO820" s="44">
        <v>2456174</v>
      </c>
      <c r="CP820" s="44">
        <v>0</v>
      </c>
      <c r="CQ820" s="21">
        <v>1516335</v>
      </c>
      <c r="CR820" s="44">
        <v>556996</v>
      </c>
      <c r="CS820" s="44">
        <v>781193</v>
      </c>
      <c r="CT820" s="44">
        <v>65607</v>
      </c>
      <c r="CU820" s="44"/>
      <c r="CV820" s="44">
        <v>56783</v>
      </c>
      <c r="CW820" s="21"/>
      <c r="CX820" s="21"/>
      <c r="CY820" s="21"/>
      <c r="CZ820" s="21"/>
      <c r="DA820" s="21"/>
      <c r="DB820" s="21"/>
      <c r="DC820" s="21"/>
      <c r="DD820" s="21"/>
      <c r="DE820" s="44"/>
      <c r="DF820" s="21"/>
      <c r="DG820" s="44"/>
      <c r="DH820" s="21"/>
      <c r="DI820" s="44"/>
      <c r="DJ820" s="44"/>
      <c r="DK820" s="44"/>
      <c r="DL820" s="44"/>
      <c r="DM820" s="21"/>
      <c r="DN820" s="44"/>
      <c r="DO820" s="44"/>
      <c r="DP820" s="44"/>
      <c r="DQ820" s="44"/>
      <c r="DR820" s="44"/>
      <c r="DS820" s="44"/>
      <c r="DT820" s="44"/>
      <c r="DU820" s="44"/>
      <c r="DV820" s="44"/>
      <c r="DW820" s="44"/>
      <c r="DX820" s="44"/>
      <c r="DY820" s="44">
        <v>-62480</v>
      </c>
      <c r="DZ820" s="44"/>
      <c r="EA820" s="44"/>
      <c r="EB820" s="21"/>
      <c r="EC820" s="44">
        <v>2187546</v>
      </c>
      <c r="ED820" s="44"/>
      <c r="EE820" s="21"/>
      <c r="EF820" s="44"/>
      <c r="EG820" s="21">
        <v>448479</v>
      </c>
      <c r="EH820" s="44"/>
      <c r="EI820" s="21">
        <v>2276514</v>
      </c>
      <c r="EJ820" s="44"/>
      <c r="EK820" s="44">
        <v>1805657</v>
      </c>
      <c r="EL820" s="21"/>
      <c r="EM820" s="44"/>
      <c r="EN820" s="44"/>
      <c r="EO820" s="44">
        <v>107471</v>
      </c>
      <c r="EP820" s="21"/>
      <c r="EQ820" s="21"/>
      <c r="ER820" s="21"/>
      <c r="ES820" s="21"/>
      <c r="ET820" s="44"/>
      <c r="EU820" s="21"/>
      <c r="EV820" s="44"/>
      <c r="EW820" s="21"/>
      <c r="EX820" s="44"/>
      <c r="EY820" s="44"/>
      <c r="EZ820" s="21"/>
      <c r="FA820" s="21"/>
      <c r="FB820" s="44"/>
      <c r="FC820" s="44"/>
      <c r="FD820" s="21"/>
      <c r="FE820" s="112"/>
      <c r="FF820" s="44"/>
      <c r="FG820" s="44">
        <v>6714671</v>
      </c>
      <c r="FH820" s="44">
        <v>1365769</v>
      </c>
      <c r="FI820" s="44">
        <v>6038532</v>
      </c>
      <c r="FJ820" s="44">
        <v>316125</v>
      </c>
      <c r="FK820" s="44">
        <v>6370919</v>
      </c>
      <c r="FL820" s="44"/>
      <c r="FM820" s="44"/>
      <c r="FN820" s="44"/>
      <c r="FO820" s="44"/>
      <c r="FP820" s="44"/>
      <c r="FQ820" s="44"/>
      <c r="FR820" s="44"/>
      <c r="FS820" s="44"/>
      <c r="FT820" s="44">
        <v>580</v>
      </c>
      <c r="FU820" s="44">
        <v>36808</v>
      </c>
      <c r="FV820" s="21">
        <v>345012</v>
      </c>
      <c r="FW820" s="44"/>
      <c r="FX820" s="44">
        <v>257045</v>
      </c>
      <c r="FY820" s="44">
        <v>128328</v>
      </c>
      <c r="FZ820" s="44">
        <v>300108</v>
      </c>
      <c r="GA820" s="44">
        <v>56543</v>
      </c>
      <c r="GB820" s="44"/>
      <c r="GC820" s="44">
        <v>36748</v>
      </c>
      <c r="GD820" s="44">
        <v>670914</v>
      </c>
      <c r="GE820" s="44">
        <v>240151</v>
      </c>
      <c r="GF820" s="44">
        <v>121492</v>
      </c>
      <c r="GG820" s="44">
        <v>979397</v>
      </c>
      <c r="GH820" s="44">
        <v>76888</v>
      </c>
      <c r="GI820" s="44">
        <v>127591</v>
      </c>
      <c r="GJ820" s="44">
        <v>122108</v>
      </c>
      <c r="GK820" s="44">
        <v>2867658</v>
      </c>
      <c r="GL820" s="44">
        <v>101504</v>
      </c>
      <c r="GM820" s="44">
        <v>927725</v>
      </c>
      <c r="GN820" s="44">
        <v>106260</v>
      </c>
      <c r="GO820" s="44">
        <v>29999</v>
      </c>
      <c r="GP820" s="44"/>
      <c r="GQ820" s="44">
        <v>1511</v>
      </c>
      <c r="GR820" s="44">
        <v>213683</v>
      </c>
      <c r="GS820" s="44">
        <v>5719686</v>
      </c>
      <c r="GT820" s="44"/>
      <c r="GU820" s="21">
        <v>493623</v>
      </c>
      <c r="GV820" s="44">
        <v>57490</v>
      </c>
      <c r="GW820" s="44">
        <v>7074657</v>
      </c>
      <c r="GX820" s="44"/>
      <c r="GY820" s="44">
        <v>13345456</v>
      </c>
      <c r="GZ820" s="44">
        <v>12138684</v>
      </c>
      <c r="HA820" s="44"/>
      <c r="HB820" s="44"/>
      <c r="HC820" s="44">
        <v>1206772</v>
      </c>
      <c r="HD820" s="44">
        <v>13345456</v>
      </c>
      <c r="HE820" s="21">
        <v>4124642</v>
      </c>
      <c r="HF820" s="21"/>
      <c r="HG820" s="21">
        <v>2141080</v>
      </c>
      <c r="HH820" s="21"/>
      <c r="HI820" s="21">
        <v>0</v>
      </c>
      <c r="HJ820" s="44"/>
      <c r="HK820" s="21">
        <v>841449</v>
      </c>
      <c r="HL820" s="21">
        <v>521013</v>
      </c>
      <c r="HM820" s="21">
        <v>1362462</v>
      </c>
      <c r="HN820" s="21">
        <v>-868839</v>
      </c>
      <c r="HO820" s="21"/>
      <c r="HP820" s="44"/>
      <c r="HQ820" s="47"/>
      <c r="HR820" s="47"/>
      <c r="HS820" s="47"/>
      <c r="HT820" s="47" t="s">
        <v>1799</v>
      </c>
      <c r="HU820" s="47">
        <v>121386.84</v>
      </c>
      <c r="HV820" s="47">
        <v>1991</v>
      </c>
      <c r="HW820" s="47">
        <v>0</v>
      </c>
      <c r="HX820" s="47">
        <v>9138</v>
      </c>
      <c r="HY820" s="47">
        <v>27668</v>
      </c>
      <c r="HZ820" s="47">
        <v>81404</v>
      </c>
      <c r="IA820" s="47">
        <v>0</v>
      </c>
      <c r="IB820" s="47">
        <v>0</v>
      </c>
      <c r="IC820" s="47">
        <v>7818</v>
      </c>
      <c r="ID820">
        <v>14697</v>
      </c>
      <c r="IE820" s="47">
        <v>3522</v>
      </c>
      <c r="IF820">
        <v>8842</v>
      </c>
      <c r="IG820" s="47">
        <v>3908</v>
      </c>
      <c r="IH820" s="47">
        <v>23812</v>
      </c>
      <c r="II820">
        <v>1915</v>
      </c>
      <c r="IJ820">
        <v>4597</v>
      </c>
      <c r="IK820">
        <v>1928</v>
      </c>
      <c r="IL820">
        <v>18998</v>
      </c>
      <c r="IM820">
        <v>210238</v>
      </c>
      <c r="IN820">
        <v>0</v>
      </c>
      <c r="IO820">
        <v>507</v>
      </c>
      <c r="IP820">
        <v>4946</v>
      </c>
      <c r="IQ820">
        <v>12635</v>
      </c>
      <c r="IR820">
        <v>0</v>
      </c>
      <c r="IS820">
        <v>0</v>
      </c>
      <c r="IT820">
        <v>18088</v>
      </c>
      <c r="IU820">
        <v>210045</v>
      </c>
      <c r="IV820">
        <v>0</v>
      </c>
      <c r="IW820">
        <v>535283</v>
      </c>
      <c r="IX820">
        <v>1358633</v>
      </c>
      <c r="IY820">
        <v>1907785</v>
      </c>
      <c r="IZ820">
        <v>0</v>
      </c>
      <c r="JA820">
        <v>0</v>
      </c>
      <c r="JB820">
        <v>274066</v>
      </c>
      <c r="JC820">
        <v>607247</v>
      </c>
      <c r="JD820">
        <v>78910</v>
      </c>
      <c r="JE820">
        <v>149427</v>
      </c>
      <c r="JF820">
        <v>76465</v>
      </c>
      <c r="JG820">
        <v>486926</v>
      </c>
      <c r="JH820">
        <v>61046</v>
      </c>
      <c r="JI820">
        <v>97032</v>
      </c>
      <c r="JJ820">
        <v>91990</v>
      </c>
      <c r="JK820">
        <v>779816</v>
      </c>
      <c r="JL820">
        <v>6714671</v>
      </c>
      <c r="JM820">
        <v>0</v>
      </c>
      <c r="JN820">
        <v>34864</v>
      </c>
      <c r="JO820">
        <v>266329</v>
      </c>
      <c r="JP820">
        <v>420036</v>
      </c>
      <c r="JQ820">
        <v>0</v>
      </c>
      <c r="JR820">
        <v>0</v>
      </c>
      <c r="JS820">
        <v>721229</v>
      </c>
      <c r="JT820"/>
      <c r="JU820"/>
      <c r="JV820"/>
      <c r="JW820"/>
      <c r="JX820"/>
      <c r="JY820">
        <v>14697</v>
      </c>
      <c r="JZ820"/>
      <c r="KA820"/>
      <c r="KB820"/>
      <c r="KC820"/>
      <c r="KD820"/>
      <c r="KE820">
        <v>607247</v>
      </c>
      <c r="KF820">
        <v>210</v>
      </c>
      <c r="KG820">
        <v>330</v>
      </c>
      <c r="KH820">
        <v>121</v>
      </c>
      <c r="KI820">
        <v>135</v>
      </c>
      <c r="KJ820">
        <v>217</v>
      </c>
      <c r="KK820">
        <v>74</v>
      </c>
      <c r="KL820">
        <v>83</v>
      </c>
      <c r="KM820">
        <v>132</v>
      </c>
      <c r="KN820">
        <v>51</v>
      </c>
      <c r="KO820">
        <v>1</v>
      </c>
      <c r="KP820">
        <v>0</v>
      </c>
      <c r="KQ820">
        <v>0</v>
      </c>
      <c r="KR820">
        <v>0</v>
      </c>
      <c r="KS820">
        <v>1</v>
      </c>
      <c r="KT820">
        <v>0</v>
      </c>
      <c r="KU820">
        <v>1</v>
      </c>
      <c r="KV820">
        <v>0</v>
      </c>
      <c r="KW820">
        <v>0</v>
      </c>
      <c r="KX820">
        <v>0</v>
      </c>
      <c r="KY820">
        <v>0</v>
      </c>
      <c r="KZ820">
        <v>0</v>
      </c>
      <c r="LA820">
        <v>0</v>
      </c>
      <c r="LB820">
        <v>0</v>
      </c>
      <c r="LC820">
        <v>0</v>
      </c>
      <c r="LD820">
        <v>1</v>
      </c>
      <c r="LE820">
        <v>0</v>
      </c>
      <c r="LF820">
        <v>0</v>
      </c>
      <c r="LG820">
        <v>0</v>
      </c>
      <c r="LH820">
        <v>0</v>
      </c>
    </row>
    <row r="821" spans="1:320" s="34" customFormat="1" ht="15" customHeight="1" x14ac:dyDescent="0.25">
      <c r="A821" s="45">
        <v>206370779</v>
      </c>
      <c r="B821" s="45" t="s">
        <v>6279</v>
      </c>
      <c r="C821" s="46">
        <v>45292</v>
      </c>
      <c r="D821" s="46">
        <v>45657</v>
      </c>
      <c r="E821" s="47">
        <v>366</v>
      </c>
      <c r="F821" s="45" t="s">
        <v>883</v>
      </c>
      <c r="G821" s="45" t="s">
        <v>884</v>
      </c>
      <c r="H821" s="45" t="s">
        <v>1454</v>
      </c>
      <c r="I821" s="45" t="s">
        <v>886</v>
      </c>
      <c r="J821" s="45" t="s">
        <v>887</v>
      </c>
      <c r="K821" s="45" t="s">
        <v>1455</v>
      </c>
      <c r="L821" s="45" t="s">
        <v>6097</v>
      </c>
      <c r="M821" s="45" t="s">
        <v>6280</v>
      </c>
      <c r="N821" s="45" t="s">
        <v>6281</v>
      </c>
      <c r="O821" s="45" t="s">
        <v>6100</v>
      </c>
      <c r="P821" s="45" t="s">
        <v>6101</v>
      </c>
      <c r="Q821" s="45" t="s">
        <v>6282</v>
      </c>
      <c r="R821" t="s">
        <v>6283</v>
      </c>
      <c r="S821" s="45" t="s">
        <v>893</v>
      </c>
      <c r="T821" t="s">
        <v>2456</v>
      </c>
      <c r="U821" s="47">
        <v>161</v>
      </c>
      <c r="V821" s="47">
        <v>161</v>
      </c>
      <c r="W821" s="47" t="s">
        <v>913</v>
      </c>
      <c r="X821" s="47">
        <v>58926</v>
      </c>
      <c r="Y821" s="47">
        <v>52430</v>
      </c>
      <c r="Z821" s="48">
        <v>210.1</v>
      </c>
      <c r="AA821" s="44">
        <v>590</v>
      </c>
      <c r="AB821" s="44">
        <v>580</v>
      </c>
      <c r="AC821" s="44">
        <v>5732</v>
      </c>
      <c r="AD821" s="44">
        <v>7601</v>
      </c>
      <c r="AE821" s="44">
        <v>2507</v>
      </c>
      <c r="AF821" s="44">
        <v>31485</v>
      </c>
      <c r="AG821" s="44">
        <v>1643</v>
      </c>
      <c r="AH821" s="47"/>
      <c r="AI821" s="47">
        <v>376</v>
      </c>
      <c r="AJ821">
        <v>3086</v>
      </c>
      <c r="AK821" t="s">
        <v>895</v>
      </c>
      <c r="AL821">
        <v>52430</v>
      </c>
      <c r="AM821"/>
      <c r="AN821"/>
      <c r="AO821"/>
      <c r="AP821"/>
      <c r="AQ821"/>
      <c r="AR821" s="44"/>
      <c r="AS821" s="44"/>
      <c r="AT821" s="44"/>
      <c r="AU821" s="44">
        <v>20342408</v>
      </c>
      <c r="AV821" s="44">
        <v>4396355</v>
      </c>
      <c r="AW821" s="44">
        <v>633257</v>
      </c>
      <c r="AX821" s="44">
        <v>4017</v>
      </c>
      <c r="AY821" s="44">
        <v>24109523</v>
      </c>
      <c r="AZ821" s="21">
        <v>22242602</v>
      </c>
      <c r="BA821" s="21">
        <v>1866921</v>
      </c>
      <c r="BB821" s="44">
        <v>24110</v>
      </c>
      <c r="BC821" s="44"/>
      <c r="BD821" s="44"/>
      <c r="BE821" s="44">
        <v>1891031</v>
      </c>
      <c r="BF821" s="44">
        <v>2317626</v>
      </c>
      <c r="BG821" s="44">
        <v>2928008</v>
      </c>
      <c r="BH821" s="44">
        <v>969477</v>
      </c>
      <c r="BI821" s="21">
        <v>12174643</v>
      </c>
      <c r="BJ821" s="21">
        <v>621492</v>
      </c>
      <c r="BK821" s="21"/>
      <c r="BL821" s="21">
        <v>144218</v>
      </c>
      <c r="BM821" s="21">
        <v>1186944</v>
      </c>
      <c r="BN821" s="21">
        <v>20342408</v>
      </c>
      <c r="BO821" s="21"/>
      <c r="BP821" s="21"/>
      <c r="BQ821" s="44"/>
      <c r="BR821" s="21"/>
      <c r="BS821" s="44"/>
      <c r="BT821" s="21"/>
      <c r="BU821" s="44"/>
      <c r="BV821" s="21"/>
      <c r="BW821" s="44">
        <v>2112875</v>
      </c>
      <c r="BX821" s="21"/>
      <c r="BY821" s="21">
        <v>2089147</v>
      </c>
      <c r="BZ821" s="21"/>
      <c r="CA821" s="44">
        <v>9345</v>
      </c>
      <c r="CB821" s="44"/>
      <c r="CC821" s="44">
        <v>77506</v>
      </c>
      <c r="CD821" s="44"/>
      <c r="CE821" s="44">
        <v>96045</v>
      </c>
      <c r="CF821" s="44"/>
      <c r="CG821" s="44"/>
      <c r="CH821" s="44"/>
      <c r="CI821" s="21">
        <v>7595</v>
      </c>
      <c r="CJ821" s="44"/>
      <c r="CK821" s="21">
        <v>3842</v>
      </c>
      <c r="CL821" s="44"/>
      <c r="CM821" s="44">
        <v>426907</v>
      </c>
      <c r="CN821" s="44">
        <v>0</v>
      </c>
      <c r="CO821" s="44">
        <v>1428428</v>
      </c>
      <c r="CP821" s="44">
        <v>0</v>
      </c>
      <c r="CQ821" s="21">
        <v>1451530</v>
      </c>
      <c r="CR821" s="44">
        <v>378805</v>
      </c>
      <c r="CS821" s="44">
        <v>605538</v>
      </c>
      <c r="CT821" s="44">
        <v>60136</v>
      </c>
      <c r="CU821" s="44"/>
      <c r="CV821" s="44">
        <v>45011</v>
      </c>
      <c r="CW821" s="21"/>
      <c r="CX821" s="21"/>
      <c r="CY821" s="21"/>
      <c r="CZ821" s="21"/>
      <c r="DA821" s="21"/>
      <c r="DB821" s="21"/>
      <c r="DC821" s="21"/>
      <c r="DD821" s="21"/>
      <c r="DE821" s="44"/>
      <c r="DF821" s="21"/>
      <c r="DG821" s="44"/>
      <c r="DH821" s="21"/>
      <c r="DI821" s="44"/>
      <c r="DJ821" s="44"/>
      <c r="DK821" s="44"/>
      <c r="DL821" s="44"/>
      <c r="DM821" s="21"/>
      <c r="DN821" s="44"/>
      <c r="DO821" s="44"/>
      <c r="DP821" s="44"/>
      <c r="DQ821" s="44"/>
      <c r="DR821" s="44"/>
      <c r="DS821" s="44"/>
      <c r="DT821" s="44"/>
      <c r="DU821" s="44"/>
      <c r="DV821" s="44"/>
      <c r="DW821" s="44"/>
      <c r="DX821" s="44"/>
      <c r="DY821" s="44"/>
      <c r="DZ821" s="44"/>
      <c r="EA821" s="44"/>
      <c r="EB821" s="21"/>
      <c r="EC821" s="44">
        <v>-1240976</v>
      </c>
      <c r="ED821" s="44"/>
      <c r="EE821" s="21">
        <v>292759</v>
      </c>
      <c r="EF821" s="44"/>
      <c r="EG821" s="21">
        <v>116343</v>
      </c>
      <c r="EH821" s="44"/>
      <c r="EI821" s="21">
        <v>1466812</v>
      </c>
      <c r="EJ821" s="44"/>
      <c r="EK821" s="44">
        <v>-185655</v>
      </c>
      <c r="EL821" s="21"/>
      <c r="EM821" s="44"/>
      <c r="EN821" s="44"/>
      <c r="EO821" s="44">
        <v>183974</v>
      </c>
      <c r="EP821" s="21"/>
      <c r="EQ821" s="21"/>
      <c r="ER821" s="21"/>
      <c r="ES821" s="21"/>
      <c r="ET821" s="44"/>
      <c r="EU821" s="21"/>
      <c r="EV821" s="44"/>
      <c r="EW821" s="21"/>
      <c r="EX821" s="44"/>
      <c r="EY821" s="44"/>
      <c r="EZ821" s="21"/>
      <c r="FA821" s="21"/>
      <c r="FB821" s="44"/>
      <c r="FC821" s="44"/>
      <c r="FD821" s="21"/>
      <c r="FE821" s="112"/>
      <c r="FF821" s="44"/>
      <c r="FG821" s="44">
        <v>9925367</v>
      </c>
      <c r="FH821" s="44">
        <v>2159770</v>
      </c>
      <c r="FI821" s="44">
        <v>10157465</v>
      </c>
      <c r="FJ821" s="44">
        <v>402645</v>
      </c>
      <c r="FK821" s="44">
        <v>9236681</v>
      </c>
      <c r="FL821" s="44"/>
      <c r="FM821" s="44"/>
      <c r="FN821" s="44"/>
      <c r="FO821" s="44"/>
      <c r="FP821" s="44"/>
      <c r="FQ821" s="44"/>
      <c r="FR821" s="44"/>
      <c r="FS821" s="44"/>
      <c r="FT821" s="44">
        <v>105562</v>
      </c>
      <c r="FU821" s="44"/>
      <c r="FV821" s="21">
        <v>488928</v>
      </c>
      <c r="FW821" s="44">
        <v>237556</v>
      </c>
      <c r="FX821" s="44">
        <v>451950</v>
      </c>
      <c r="FY821" s="44">
        <v>159100</v>
      </c>
      <c r="FZ821" s="44">
        <v>573786</v>
      </c>
      <c r="GA821" s="44">
        <v>68263</v>
      </c>
      <c r="GB821" s="44"/>
      <c r="GC821" s="44">
        <v>57052</v>
      </c>
      <c r="GD821" s="44">
        <v>408021</v>
      </c>
      <c r="GE821" s="44">
        <v>475378</v>
      </c>
      <c r="GF821" s="44">
        <v>161566</v>
      </c>
      <c r="GG821" s="44">
        <v>1381732</v>
      </c>
      <c r="GH821" s="44">
        <v>468691</v>
      </c>
      <c r="GI821" s="44">
        <v>213485</v>
      </c>
      <c r="GJ821" s="44">
        <v>165703</v>
      </c>
      <c r="GK821" s="44">
        <v>5219394</v>
      </c>
      <c r="GL821" s="44">
        <v>35004</v>
      </c>
      <c r="GM821" s="44">
        <v>1369714</v>
      </c>
      <c r="GN821" s="44">
        <v>138774</v>
      </c>
      <c r="GO821" s="44">
        <v>83242</v>
      </c>
      <c r="GP821" s="44"/>
      <c r="GQ821" s="44"/>
      <c r="GR821" s="44">
        <v>743020</v>
      </c>
      <c r="GS821" s="44">
        <v>4755748</v>
      </c>
      <c r="GT821" s="44"/>
      <c r="GU821" s="21">
        <v>110971</v>
      </c>
      <c r="GV821" s="44"/>
      <c r="GW821" s="44">
        <v>13681210</v>
      </c>
      <c r="GX821" s="44"/>
      <c r="GY821" s="44">
        <v>18547929</v>
      </c>
      <c r="GZ821" s="44">
        <v>9414291</v>
      </c>
      <c r="HA821" s="44">
        <v>14575539</v>
      </c>
      <c r="HB821" s="44"/>
      <c r="HC821" s="44">
        <v>-5441901</v>
      </c>
      <c r="HD821" s="44">
        <v>18547929</v>
      </c>
      <c r="HE821" s="21"/>
      <c r="HF821" s="21"/>
      <c r="HG821" s="21">
        <v>8484130</v>
      </c>
      <c r="HH821" s="21"/>
      <c r="HI821" s="21">
        <v>0</v>
      </c>
      <c r="HJ821" s="44"/>
      <c r="HK821" s="21">
        <v>2122931</v>
      </c>
      <c r="HL821" s="21">
        <v>726201</v>
      </c>
      <c r="HM821" s="21">
        <v>2849132</v>
      </c>
      <c r="HN821" s="21">
        <v>-2738161</v>
      </c>
      <c r="HO821" s="21"/>
      <c r="HP821" s="44"/>
      <c r="HQ821" s="47"/>
      <c r="HR821" s="47"/>
      <c r="HS821" s="47"/>
      <c r="HT821" s="47" t="s">
        <v>1759</v>
      </c>
      <c r="HU821" s="47">
        <v>0</v>
      </c>
      <c r="HV821" s="47">
        <v>3508</v>
      </c>
      <c r="HW821" s="47">
        <v>0</v>
      </c>
      <c r="HX821" s="47">
        <v>32760</v>
      </c>
      <c r="HY821" s="47">
        <v>35469</v>
      </c>
      <c r="HZ821" s="47">
        <v>113402</v>
      </c>
      <c r="IA821" s="47">
        <v>0</v>
      </c>
      <c r="IB821" s="47">
        <v>0</v>
      </c>
      <c r="IC821" s="47">
        <v>0</v>
      </c>
      <c r="ID821"/>
      <c r="IE821" s="47">
        <v>3577</v>
      </c>
      <c r="IF821">
        <v>15413</v>
      </c>
      <c r="IG821" s="47">
        <v>5648</v>
      </c>
      <c r="IH821" s="47">
        <v>28760</v>
      </c>
      <c r="II821">
        <v>11106</v>
      </c>
      <c r="IJ821">
        <v>6377</v>
      </c>
      <c r="IK821">
        <v>1887</v>
      </c>
      <c r="IL821">
        <v>22347</v>
      </c>
      <c r="IM821">
        <v>280254</v>
      </c>
      <c r="IN821">
        <v>0</v>
      </c>
      <c r="IO821">
        <v>0</v>
      </c>
      <c r="IP821">
        <v>2319</v>
      </c>
      <c r="IQ821">
        <v>7514</v>
      </c>
      <c r="IR821">
        <v>0</v>
      </c>
      <c r="IS821">
        <v>0</v>
      </c>
      <c r="IT821">
        <v>9833</v>
      </c>
      <c r="IU821">
        <v>300932</v>
      </c>
      <c r="IV821">
        <v>0</v>
      </c>
      <c r="IW821">
        <v>1897314</v>
      </c>
      <c r="IX821">
        <v>1811227</v>
      </c>
      <c r="IY821">
        <v>2953475</v>
      </c>
      <c r="IZ821">
        <v>0</v>
      </c>
      <c r="JA821">
        <v>0</v>
      </c>
      <c r="JB821">
        <v>0</v>
      </c>
      <c r="JC821"/>
      <c r="JD821">
        <v>72567</v>
      </c>
      <c r="JE821">
        <v>319381</v>
      </c>
      <c r="JF821">
        <v>103230</v>
      </c>
      <c r="JG821">
        <v>602884</v>
      </c>
      <c r="JH821">
        <v>380699</v>
      </c>
      <c r="JI821">
        <v>158140</v>
      </c>
      <c r="JJ821">
        <v>135968</v>
      </c>
      <c r="JK821">
        <v>1189550</v>
      </c>
      <c r="JL821">
        <v>9925367</v>
      </c>
      <c r="JM821">
        <v>0</v>
      </c>
      <c r="JN821">
        <v>0</v>
      </c>
      <c r="JO821">
        <v>113633</v>
      </c>
      <c r="JP821">
        <v>259814</v>
      </c>
      <c r="JQ821">
        <v>0</v>
      </c>
      <c r="JR821">
        <v>0</v>
      </c>
      <c r="JS821">
        <v>373447</v>
      </c>
      <c r="JT821"/>
      <c r="JU821"/>
      <c r="JV821"/>
      <c r="JW821"/>
      <c r="JX821"/>
      <c r="JY821"/>
      <c r="JZ821"/>
      <c r="KA821"/>
      <c r="KB821"/>
      <c r="KC821"/>
      <c r="KD821"/>
      <c r="KE821"/>
      <c r="KF821">
        <v>191</v>
      </c>
      <c r="KG821">
        <v>331</v>
      </c>
      <c r="KH821">
        <v>101</v>
      </c>
      <c r="KI821">
        <v>130</v>
      </c>
      <c r="KJ821">
        <v>236</v>
      </c>
      <c r="KK821">
        <v>66</v>
      </c>
      <c r="KL821">
        <v>89</v>
      </c>
      <c r="KM821">
        <v>157</v>
      </c>
      <c r="KN821">
        <v>43</v>
      </c>
      <c r="KO821">
        <v>1</v>
      </c>
      <c r="KP821">
        <v>0</v>
      </c>
      <c r="KQ821">
        <v>0</v>
      </c>
      <c r="KR821">
        <v>0</v>
      </c>
      <c r="KS821">
        <v>0</v>
      </c>
      <c r="KT821">
        <v>1</v>
      </c>
      <c r="KU821">
        <v>1</v>
      </c>
      <c r="KV821">
        <v>0</v>
      </c>
      <c r="KW821">
        <v>0</v>
      </c>
      <c r="KX821">
        <v>0</v>
      </c>
      <c r="KY821">
        <v>0</v>
      </c>
      <c r="KZ821">
        <v>0</v>
      </c>
      <c r="LA821">
        <v>0</v>
      </c>
      <c r="LB821">
        <v>0</v>
      </c>
      <c r="LC821">
        <v>0</v>
      </c>
      <c r="LD821">
        <v>1</v>
      </c>
      <c r="LE821">
        <v>0</v>
      </c>
      <c r="LF821">
        <v>0</v>
      </c>
      <c r="LG821">
        <v>0</v>
      </c>
      <c r="LH821">
        <v>0</v>
      </c>
    </row>
    <row r="822" spans="1:320" s="34" customFormat="1" ht="15" customHeight="1" x14ac:dyDescent="0.25">
      <c r="A822" s="45">
        <v>206370781</v>
      </c>
      <c r="B822" s="45" t="s">
        <v>6284</v>
      </c>
      <c r="C822" s="46">
        <v>45292</v>
      </c>
      <c r="D822" s="46">
        <v>45657</v>
      </c>
      <c r="E822" s="47">
        <v>366</v>
      </c>
      <c r="F822" s="45" t="s">
        <v>883</v>
      </c>
      <c r="G822" s="45" t="s">
        <v>884</v>
      </c>
      <c r="H822" s="45" t="s">
        <v>1454</v>
      </c>
      <c r="I822" s="45" t="s">
        <v>886</v>
      </c>
      <c r="J822" s="45" t="s">
        <v>887</v>
      </c>
      <c r="K822" s="45" t="s">
        <v>1455</v>
      </c>
      <c r="L822" s="45" t="s">
        <v>6141</v>
      </c>
      <c r="M822" s="45" t="s">
        <v>6285</v>
      </c>
      <c r="N822" s="45" t="s">
        <v>6286</v>
      </c>
      <c r="O822" s="45" t="s">
        <v>6287</v>
      </c>
      <c r="P822" s="45" t="s">
        <v>6288</v>
      </c>
      <c r="Q822" s="45" t="s">
        <v>6289</v>
      </c>
      <c r="R822" t="s">
        <v>6290</v>
      </c>
      <c r="S822" s="45" t="s">
        <v>893</v>
      </c>
      <c r="T822"/>
      <c r="U822" s="47">
        <v>93</v>
      </c>
      <c r="V822" s="47">
        <v>93</v>
      </c>
      <c r="W822" s="47" t="s">
        <v>894</v>
      </c>
      <c r="X822" s="47">
        <v>34038</v>
      </c>
      <c r="Y822" s="47">
        <v>32506</v>
      </c>
      <c r="Z822" s="48">
        <v>219.83</v>
      </c>
      <c r="AA822" s="44">
        <v>550</v>
      </c>
      <c r="AB822" s="44">
        <v>527</v>
      </c>
      <c r="AC822" s="44">
        <v>5766</v>
      </c>
      <c r="AD822" s="44">
        <v>8689</v>
      </c>
      <c r="AE822" s="44">
        <v>2330</v>
      </c>
      <c r="AF822" s="44">
        <v>14634</v>
      </c>
      <c r="AG822" s="44"/>
      <c r="AH822" s="47"/>
      <c r="AI822" s="47">
        <v>646</v>
      </c>
      <c r="AJ822">
        <v>441</v>
      </c>
      <c r="AK822" t="s">
        <v>895</v>
      </c>
      <c r="AL822">
        <v>32506</v>
      </c>
      <c r="AM822"/>
      <c r="AN822"/>
      <c r="AO822"/>
      <c r="AP822"/>
      <c r="AQ822"/>
      <c r="AR822" s="44"/>
      <c r="AS822" s="44"/>
      <c r="AT822" s="44"/>
      <c r="AU822" s="44">
        <v>23733000</v>
      </c>
      <c r="AV822" s="44">
        <v>5555788</v>
      </c>
      <c r="AW822" s="44">
        <v>11734743</v>
      </c>
      <c r="AX822" s="44">
        <v>10157</v>
      </c>
      <c r="AY822" s="44">
        <v>17564202</v>
      </c>
      <c r="AZ822" s="21">
        <v>16186473</v>
      </c>
      <c r="BA822" s="21">
        <v>1377729</v>
      </c>
      <c r="BB822" s="44">
        <v>2</v>
      </c>
      <c r="BC822" s="44"/>
      <c r="BD822" s="44"/>
      <c r="BE822" s="44">
        <v>1377731</v>
      </c>
      <c r="BF822" s="44">
        <v>7207500</v>
      </c>
      <c r="BG822" s="44">
        <v>10694100</v>
      </c>
      <c r="BH822" s="44">
        <v>757250</v>
      </c>
      <c r="BI822" s="21">
        <v>4713150</v>
      </c>
      <c r="BJ822" s="21"/>
      <c r="BK822" s="21"/>
      <c r="BL822" s="21">
        <v>219075</v>
      </c>
      <c r="BM822" s="21">
        <v>141925</v>
      </c>
      <c r="BN822" s="21">
        <v>23733000</v>
      </c>
      <c r="BO822" s="21"/>
      <c r="BP822" s="21"/>
      <c r="BQ822" s="44"/>
      <c r="BR822" s="21"/>
      <c r="BS822" s="44"/>
      <c r="BT822" s="21"/>
      <c r="BU822" s="44"/>
      <c r="BV822" s="21"/>
      <c r="BW822" s="44">
        <v>2160204</v>
      </c>
      <c r="BX822" s="21"/>
      <c r="BY822" s="21">
        <v>3275571</v>
      </c>
      <c r="BZ822" s="21"/>
      <c r="CA822" s="44">
        <v>37555</v>
      </c>
      <c r="CB822" s="44"/>
      <c r="CC822" s="44">
        <v>54197</v>
      </c>
      <c r="CD822" s="44"/>
      <c r="CE822" s="44"/>
      <c r="CF822" s="44"/>
      <c r="CG822" s="44"/>
      <c r="CH822" s="44"/>
      <c r="CI822" s="21">
        <v>28261</v>
      </c>
      <c r="CJ822" s="44"/>
      <c r="CK822" s="21"/>
      <c r="CL822" s="44"/>
      <c r="CM822" s="44">
        <v>0</v>
      </c>
      <c r="CN822" s="44">
        <v>0</v>
      </c>
      <c r="CO822" s="44">
        <v>2533450</v>
      </c>
      <c r="CP822" s="44">
        <v>0</v>
      </c>
      <c r="CQ822" s="21">
        <v>2056250</v>
      </c>
      <c r="CR822" s="44">
        <v>150750</v>
      </c>
      <c r="CS822" s="44">
        <v>688054</v>
      </c>
      <c r="CT822" s="44">
        <v>47450</v>
      </c>
      <c r="CU822" s="44"/>
      <c r="CV822" s="44">
        <v>79834</v>
      </c>
      <c r="CW822" s="21"/>
      <c r="CX822" s="21"/>
      <c r="CY822" s="21"/>
      <c r="CZ822" s="21"/>
      <c r="DA822" s="21"/>
      <c r="DB822" s="21"/>
      <c r="DC822" s="21"/>
      <c r="DD822" s="21"/>
      <c r="DE822" s="44"/>
      <c r="DF822" s="21"/>
      <c r="DG822" s="44"/>
      <c r="DH822" s="21"/>
      <c r="DI822" s="44"/>
      <c r="DJ822" s="44"/>
      <c r="DK822" s="44"/>
      <c r="DL822" s="44"/>
      <c r="DM822" s="21"/>
      <c r="DN822" s="44"/>
      <c r="DO822" s="44"/>
      <c r="DP822" s="44"/>
      <c r="DQ822" s="44"/>
      <c r="DR822" s="44"/>
      <c r="DS822" s="44"/>
      <c r="DT822" s="44"/>
      <c r="DU822" s="44"/>
      <c r="DV822" s="44"/>
      <c r="DW822" s="44"/>
      <c r="DX822" s="44"/>
      <c r="DY822" s="44"/>
      <c r="DZ822" s="44"/>
      <c r="EA822" s="44"/>
      <c r="EB822" s="21"/>
      <c r="EC822" s="44">
        <v>3778604</v>
      </c>
      <c r="ED822" s="44"/>
      <c r="EE822" s="21">
        <v>8004196</v>
      </c>
      <c r="EF822" s="44"/>
      <c r="EG822" s="21">
        <v>-138700</v>
      </c>
      <c r="EH822" s="44"/>
      <c r="EI822" s="21">
        <v>86623</v>
      </c>
      <c r="EJ822" s="44"/>
      <c r="EK822" s="44"/>
      <c r="EL822" s="21"/>
      <c r="EM822" s="44"/>
      <c r="EN822" s="44"/>
      <c r="EO822" s="44">
        <v>4020</v>
      </c>
      <c r="EP822" s="21"/>
      <c r="EQ822" s="21"/>
      <c r="ER822" s="21"/>
      <c r="ES822" s="21"/>
      <c r="ET822" s="44"/>
      <c r="EU822" s="21"/>
      <c r="EV822" s="44"/>
      <c r="EW822" s="21"/>
      <c r="EX822" s="44"/>
      <c r="EY822" s="44"/>
      <c r="EZ822" s="21"/>
      <c r="FA822" s="21"/>
      <c r="FB822" s="44"/>
      <c r="FC822" s="44"/>
      <c r="FD822" s="21"/>
      <c r="FE822" s="112"/>
      <c r="FF822" s="44"/>
      <c r="FG822" s="44">
        <v>7168200</v>
      </c>
      <c r="FH822" s="44">
        <v>2104564</v>
      </c>
      <c r="FI822" s="44">
        <v>6913709</v>
      </c>
      <c r="FJ822" s="44">
        <v>425553</v>
      </c>
      <c r="FK822" s="44">
        <v>6088440</v>
      </c>
      <c r="FL822" s="44"/>
      <c r="FM822" s="44"/>
      <c r="FN822" s="44"/>
      <c r="FO822" s="44"/>
      <c r="FP822" s="44"/>
      <c r="FQ822" s="44"/>
      <c r="FR822" s="44"/>
      <c r="FS822" s="44"/>
      <c r="FT822" s="44">
        <v>6287</v>
      </c>
      <c r="FU822" s="44"/>
      <c r="FV822" s="21">
        <v>731113</v>
      </c>
      <c r="FW822" s="44">
        <v>79131</v>
      </c>
      <c r="FX822" s="44">
        <v>513809</v>
      </c>
      <c r="FY822" s="44">
        <v>51039</v>
      </c>
      <c r="FZ822" s="44">
        <v>336394</v>
      </c>
      <c r="GA822" s="44">
        <v>47040</v>
      </c>
      <c r="GB822" s="44"/>
      <c r="GC822" s="44">
        <v>100575</v>
      </c>
      <c r="GD822" s="44">
        <v>394867</v>
      </c>
      <c r="GE822" s="44">
        <v>341590</v>
      </c>
      <c r="GF822" s="44">
        <v>151449</v>
      </c>
      <c r="GG822" s="44">
        <v>988193</v>
      </c>
      <c r="GH822" s="44">
        <v>105912</v>
      </c>
      <c r="GI822" s="44">
        <v>205691</v>
      </c>
      <c r="GJ822" s="44">
        <v>121773</v>
      </c>
      <c r="GK822" s="44">
        <v>3996101</v>
      </c>
      <c r="GL822" s="44">
        <v>445462</v>
      </c>
      <c r="GM822" s="44">
        <v>552508</v>
      </c>
      <c r="GN822" s="44">
        <v>47792</v>
      </c>
      <c r="GO822" s="44">
        <v>13744</v>
      </c>
      <c r="GP822" s="44"/>
      <c r="GQ822" s="44">
        <v>13493</v>
      </c>
      <c r="GR822" s="44">
        <v>854070</v>
      </c>
      <c r="GS822" s="44">
        <v>6231784</v>
      </c>
      <c r="GT822" s="44"/>
      <c r="GU822" s="21">
        <v>1129764</v>
      </c>
      <c r="GV822" s="44"/>
      <c r="GW822" s="44"/>
      <c r="GX822" s="44">
        <v>90000</v>
      </c>
      <c r="GY822" s="44">
        <v>7451548</v>
      </c>
      <c r="GZ822" s="44">
        <v>1243124</v>
      </c>
      <c r="HA822" s="44"/>
      <c r="HB822" s="44"/>
      <c r="HC822" s="44">
        <v>6208424</v>
      </c>
      <c r="HD822" s="44">
        <v>7451548</v>
      </c>
      <c r="HE822" s="21">
        <v>3459678</v>
      </c>
      <c r="HF822" s="21"/>
      <c r="HG822" s="21"/>
      <c r="HH822" s="21"/>
      <c r="HI822" s="21">
        <v>0</v>
      </c>
      <c r="HJ822" s="44"/>
      <c r="HK822" s="21">
        <v>812568</v>
      </c>
      <c r="HL822" s="21">
        <v>1911519</v>
      </c>
      <c r="HM822" s="21">
        <v>2724087</v>
      </c>
      <c r="HN822" s="21">
        <v>-1594323</v>
      </c>
      <c r="HO822" s="21"/>
      <c r="HP822" s="44"/>
      <c r="HQ822" s="47"/>
      <c r="HR822" s="47"/>
      <c r="HS822" s="47"/>
      <c r="HT822" s="47" t="s">
        <v>1759</v>
      </c>
      <c r="HU822" s="47">
        <v>0</v>
      </c>
      <c r="HV822" s="47">
        <v>2358</v>
      </c>
      <c r="HW822" s="47">
        <v>0</v>
      </c>
      <c r="HX822" s="47">
        <v>9330</v>
      </c>
      <c r="HY822" s="47">
        <v>32491</v>
      </c>
      <c r="HZ822" s="47">
        <v>70509</v>
      </c>
      <c r="IA822" s="47">
        <v>0</v>
      </c>
      <c r="IB822" s="47">
        <v>0</v>
      </c>
      <c r="IC822" s="47">
        <v>0</v>
      </c>
      <c r="ID822">
        <v>21871</v>
      </c>
      <c r="IE822" s="47">
        <v>909</v>
      </c>
      <c r="IF822">
        <v>11207</v>
      </c>
      <c r="IG822" s="47">
        <v>4135</v>
      </c>
      <c r="IH822" s="47">
        <v>21351</v>
      </c>
      <c r="II822">
        <v>1984</v>
      </c>
      <c r="IJ822">
        <v>6101</v>
      </c>
      <c r="IK822">
        <v>1879</v>
      </c>
      <c r="IL822">
        <v>14308</v>
      </c>
      <c r="IM822">
        <v>198433</v>
      </c>
      <c r="IN822">
        <v>0</v>
      </c>
      <c r="IO822">
        <v>0</v>
      </c>
      <c r="IP822">
        <v>2776</v>
      </c>
      <c r="IQ822">
        <v>9188</v>
      </c>
      <c r="IR822">
        <v>0</v>
      </c>
      <c r="IS822">
        <v>0</v>
      </c>
      <c r="IT822">
        <v>11964</v>
      </c>
      <c r="IU822">
        <v>200380</v>
      </c>
      <c r="IV822">
        <v>0</v>
      </c>
      <c r="IW822">
        <v>529020</v>
      </c>
      <c r="IX822">
        <v>1445775</v>
      </c>
      <c r="IY822">
        <v>1932787</v>
      </c>
      <c r="IZ822">
        <v>0</v>
      </c>
      <c r="JA822">
        <v>0</v>
      </c>
      <c r="JB822">
        <v>0</v>
      </c>
      <c r="JC822">
        <v>1021814</v>
      </c>
      <c r="JD822">
        <v>39530</v>
      </c>
      <c r="JE822">
        <v>214788</v>
      </c>
      <c r="JF822">
        <v>79367</v>
      </c>
      <c r="JG822">
        <v>480236</v>
      </c>
      <c r="JH822">
        <v>74345</v>
      </c>
      <c r="JI822">
        <v>130227</v>
      </c>
      <c r="JJ822">
        <v>89208</v>
      </c>
      <c r="JK822">
        <v>930723</v>
      </c>
      <c r="JL822">
        <v>7168200</v>
      </c>
      <c r="JM822">
        <v>0</v>
      </c>
      <c r="JN822">
        <v>0</v>
      </c>
      <c r="JO822">
        <v>126088</v>
      </c>
      <c r="JP822">
        <v>268709</v>
      </c>
      <c r="JQ822">
        <v>0</v>
      </c>
      <c r="JR822">
        <v>0</v>
      </c>
      <c r="JS822">
        <v>394797</v>
      </c>
      <c r="JT822"/>
      <c r="JU822"/>
      <c r="JV822"/>
      <c r="JW822"/>
      <c r="JX822"/>
      <c r="JY822">
        <v>21871</v>
      </c>
      <c r="JZ822"/>
      <c r="KA822"/>
      <c r="KB822"/>
      <c r="KC822"/>
      <c r="KD822"/>
      <c r="KE822">
        <v>1021814</v>
      </c>
      <c r="KF822">
        <v>121</v>
      </c>
      <c r="KG822">
        <v>228</v>
      </c>
      <c r="KH822">
        <v>70</v>
      </c>
      <c r="KI822">
        <v>81</v>
      </c>
      <c r="KJ822">
        <v>164</v>
      </c>
      <c r="KK822">
        <v>46</v>
      </c>
      <c r="KL822">
        <v>41</v>
      </c>
      <c r="KM822">
        <v>79</v>
      </c>
      <c r="KN822">
        <v>23</v>
      </c>
      <c r="KO822">
        <v>1</v>
      </c>
      <c r="KP822">
        <v>0</v>
      </c>
      <c r="KQ822">
        <v>0</v>
      </c>
      <c r="KR822">
        <v>0</v>
      </c>
      <c r="KS822">
        <v>1</v>
      </c>
      <c r="KT822">
        <v>0</v>
      </c>
      <c r="KU822">
        <v>1</v>
      </c>
      <c r="KV822">
        <v>0</v>
      </c>
      <c r="KW822">
        <v>0</v>
      </c>
      <c r="KX822">
        <v>0</v>
      </c>
      <c r="KY822">
        <v>0</v>
      </c>
      <c r="KZ822">
        <v>0</v>
      </c>
      <c r="LA822">
        <v>0</v>
      </c>
      <c r="LB822">
        <v>0</v>
      </c>
      <c r="LC822">
        <v>0</v>
      </c>
      <c r="LD822">
        <v>1</v>
      </c>
      <c r="LE822">
        <v>0</v>
      </c>
      <c r="LF822">
        <v>0</v>
      </c>
      <c r="LG822">
        <v>0</v>
      </c>
      <c r="LH822">
        <v>0</v>
      </c>
    </row>
    <row r="823" spans="1:320" s="34" customFormat="1" ht="15" customHeight="1" x14ac:dyDescent="0.25">
      <c r="A823" s="45">
        <v>206370784</v>
      </c>
      <c r="B823" s="45" t="s">
        <v>6291</v>
      </c>
      <c r="C823" s="46">
        <v>45292</v>
      </c>
      <c r="D823" s="46">
        <v>45657</v>
      </c>
      <c r="E823" s="47">
        <v>366</v>
      </c>
      <c r="F823" s="45" t="s">
        <v>883</v>
      </c>
      <c r="G823" s="45" t="s">
        <v>884</v>
      </c>
      <c r="H823" s="45" t="s">
        <v>1454</v>
      </c>
      <c r="I823" s="45" t="s">
        <v>886</v>
      </c>
      <c r="J823" s="45" t="s">
        <v>887</v>
      </c>
      <c r="K823" s="45" t="s">
        <v>1455</v>
      </c>
      <c r="L823" s="45" t="s">
        <v>6059</v>
      </c>
      <c r="M823" s="45" t="s">
        <v>6292</v>
      </c>
      <c r="N823" s="45" t="s">
        <v>6293</v>
      </c>
      <c r="O823" s="45" t="s">
        <v>6062</v>
      </c>
      <c r="P823" s="45" t="s">
        <v>6132</v>
      </c>
      <c r="Q823" s="45" t="s">
        <v>6294</v>
      </c>
      <c r="R823" t="s">
        <v>6295</v>
      </c>
      <c r="S823" s="45" t="s">
        <v>893</v>
      </c>
      <c r="T823" t="s">
        <v>2456</v>
      </c>
      <c r="U823" s="47">
        <v>59</v>
      </c>
      <c r="V823" s="47">
        <v>59</v>
      </c>
      <c r="W823" s="47" t="s">
        <v>1728</v>
      </c>
      <c r="X823" s="47">
        <v>21594</v>
      </c>
      <c r="Y823" s="47">
        <v>20346</v>
      </c>
      <c r="Z823" s="48">
        <v>222.48</v>
      </c>
      <c r="AA823" s="44">
        <v>359</v>
      </c>
      <c r="AB823" s="44">
        <v>357</v>
      </c>
      <c r="AC823" s="44">
        <v>2680</v>
      </c>
      <c r="AD823" s="44">
        <v>5980</v>
      </c>
      <c r="AE823" s="44">
        <v>2611</v>
      </c>
      <c r="AF823" s="44">
        <v>8215</v>
      </c>
      <c r="AG823" s="44">
        <v>90</v>
      </c>
      <c r="AH823" s="47"/>
      <c r="AI823" s="47">
        <v>78</v>
      </c>
      <c r="AJ823">
        <v>692</v>
      </c>
      <c r="AK823" t="s">
        <v>895</v>
      </c>
      <c r="AL823">
        <v>20346</v>
      </c>
      <c r="AM823"/>
      <c r="AN823"/>
      <c r="AO823"/>
      <c r="AP823"/>
      <c r="AQ823"/>
      <c r="AR823" s="44"/>
      <c r="AS823" s="44"/>
      <c r="AT823" s="44"/>
      <c r="AU823" s="44">
        <v>6587070</v>
      </c>
      <c r="AV823" s="44">
        <v>2302231</v>
      </c>
      <c r="AW823" s="44">
        <v>-936563</v>
      </c>
      <c r="AX823" s="44">
        <v>150</v>
      </c>
      <c r="AY823" s="44">
        <v>9826014</v>
      </c>
      <c r="AZ823" s="21">
        <v>9264759</v>
      </c>
      <c r="BA823" s="21">
        <v>561255</v>
      </c>
      <c r="BB823" s="44">
        <v>2238</v>
      </c>
      <c r="BC823" s="44"/>
      <c r="BD823" s="44"/>
      <c r="BE823" s="44">
        <v>563493</v>
      </c>
      <c r="BF823" s="44">
        <v>874900</v>
      </c>
      <c r="BG823" s="44">
        <v>1960016</v>
      </c>
      <c r="BH823" s="44">
        <v>836473</v>
      </c>
      <c r="BI823" s="21">
        <v>2632537</v>
      </c>
      <c r="BJ823" s="21">
        <v>35873</v>
      </c>
      <c r="BK823" s="21"/>
      <c r="BL823" s="21">
        <v>27583</v>
      </c>
      <c r="BM823" s="21">
        <v>219688</v>
      </c>
      <c r="BN823" s="21">
        <v>6587070</v>
      </c>
      <c r="BO823" s="21"/>
      <c r="BP823" s="21"/>
      <c r="BQ823" s="44"/>
      <c r="BR823" s="21"/>
      <c r="BS823" s="44"/>
      <c r="BT823" s="21"/>
      <c r="BU823" s="44"/>
      <c r="BV823" s="21"/>
      <c r="BW823" s="44">
        <v>720322</v>
      </c>
      <c r="BX823" s="21"/>
      <c r="BY823" s="21">
        <v>1503301</v>
      </c>
      <c r="BZ823" s="21"/>
      <c r="CA823" s="44">
        <v>8598</v>
      </c>
      <c r="CB823" s="44"/>
      <c r="CC823" s="44">
        <v>41129</v>
      </c>
      <c r="CD823" s="44"/>
      <c r="CE823" s="44">
        <v>19420</v>
      </c>
      <c r="CF823" s="44"/>
      <c r="CG823" s="44"/>
      <c r="CH823" s="44"/>
      <c r="CI823" s="21">
        <v>7261</v>
      </c>
      <c r="CJ823" s="44"/>
      <c r="CK823" s="21">
        <v>2200</v>
      </c>
      <c r="CL823" s="44"/>
      <c r="CM823" s="44">
        <v>2839</v>
      </c>
      <c r="CN823" s="44">
        <v>0</v>
      </c>
      <c r="CO823" s="44">
        <v>866690</v>
      </c>
      <c r="CP823" s="44">
        <v>0</v>
      </c>
      <c r="CQ823" s="21">
        <v>684459</v>
      </c>
      <c r="CR823" s="44">
        <v>354689</v>
      </c>
      <c r="CS823" s="44">
        <v>322442</v>
      </c>
      <c r="CT823" s="44">
        <v>31712</v>
      </c>
      <c r="CU823" s="44"/>
      <c r="CV823" s="44">
        <v>39400</v>
      </c>
      <c r="CW823" s="21"/>
      <c r="CX823" s="21"/>
      <c r="CY823" s="21"/>
      <c r="CZ823" s="21"/>
      <c r="DA823" s="21"/>
      <c r="DB823" s="21"/>
      <c r="DC823" s="21"/>
      <c r="DD823" s="21"/>
      <c r="DE823" s="44"/>
      <c r="DF823" s="21"/>
      <c r="DG823" s="44"/>
      <c r="DH823" s="21"/>
      <c r="DI823" s="44"/>
      <c r="DJ823" s="44"/>
      <c r="DK823" s="44"/>
      <c r="DL823" s="44"/>
      <c r="DM823" s="21"/>
      <c r="DN823" s="44"/>
      <c r="DO823" s="44"/>
      <c r="DP823" s="44"/>
      <c r="DQ823" s="44"/>
      <c r="DR823" s="44"/>
      <c r="DS823" s="44"/>
      <c r="DT823" s="44"/>
      <c r="DU823" s="44"/>
      <c r="DV823" s="44"/>
      <c r="DW823" s="44"/>
      <c r="DX823" s="44"/>
      <c r="DY823" s="44"/>
      <c r="DZ823" s="44"/>
      <c r="EA823" s="44"/>
      <c r="EB823" s="21"/>
      <c r="EC823" s="44">
        <v>-597569</v>
      </c>
      <c r="ED823" s="44"/>
      <c r="EE823" s="21">
        <v>-215857</v>
      </c>
      <c r="EF823" s="44"/>
      <c r="EG823" s="21">
        <v>-31391</v>
      </c>
      <c r="EH823" s="44"/>
      <c r="EI823" s="21">
        <v>-89076</v>
      </c>
      <c r="EJ823" s="44"/>
      <c r="EK823" s="44">
        <v>10309</v>
      </c>
      <c r="EL823" s="21"/>
      <c r="EM823" s="44"/>
      <c r="EN823" s="44"/>
      <c r="EO823" s="44">
        <v>-12979</v>
      </c>
      <c r="EP823" s="21"/>
      <c r="EQ823" s="21"/>
      <c r="ER823" s="21"/>
      <c r="ES823" s="21"/>
      <c r="ET823" s="44"/>
      <c r="EU823" s="21"/>
      <c r="EV823" s="44"/>
      <c r="EW823" s="21"/>
      <c r="EX823" s="44"/>
      <c r="EY823" s="44"/>
      <c r="EZ823" s="21"/>
      <c r="FA823" s="21"/>
      <c r="FB823" s="44"/>
      <c r="FC823" s="44"/>
      <c r="FD823" s="21"/>
      <c r="FE823" s="112"/>
      <c r="FF823" s="44"/>
      <c r="FG823" s="44">
        <v>4140750</v>
      </c>
      <c r="FH823" s="44">
        <v>961001</v>
      </c>
      <c r="FI823" s="44">
        <v>4163008</v>
      </c>
      <c r="FJ823" s="44">
        <v>174672</v>
      </c>
      <c r="FK823" s="44">
        <v>3652517</v>
      </c>
      <c r="FL823" s="44"/>
      <c r="FM823" s="44"/>
      <c r="FN823" s="44"/>
      <c r="FO823" s="44"/>
      <c r="FP823" s="44"/>
      <c r="FQ823" s="44"/>
      <c r="FR823" s="44"/>
      <c r="FS823" s="44"/>
      <c r="FT823" s="44">
        <v>13850</v>
      </c>
      <c r="FU823" s="44"/>
      <c r="FV823" s="21">
        <v>280998</v>
      </c>
      <c r="FW823" s="44"/>
      <c r="FX823" s="44">
        <v>225127</v>
      </c>
      <c r="FY823" s="44">
        <v>105897</v>
      </c>
      <c r="FZ823" s="44">
        <v>310364</v>
      </c>
      <c r="GA823" s="44">
        <v>34280</v>
      </c>
      <c r="GB823" s="44"/>
      <c r="GC823" s="44">
        <v>43598</v>
      </c>
      <c r="GD823" s="44">
        <v>249829</v>
      </c>
      <c r="GE823" s="44">
        <v>238277</v>
      </c>
      <c r="GF823" s="44">
        <v>116250</v>
      </c>
      <c r="GG823" s="44">
        <v>633485</v>
      </c>
      <c r="GH823" s="44">
        <v>121654</v>
      </c>
      <c r="GI823" s="44">
        <v>94713</v>
      </c>
      <c r="GJ823" s="44">
        <v>80769</v>
      </c>
      <c r="GK823" s="44">
        <v>2101529</v>
      </c>
      <c r="GL823" s="44">
        <v>21372</v>
      </c>
      <c r="GM823" s="44">
        <v>537414</v>
      </c>
      <c r="GN823" s="44">
        <v>88875</v>
      </c>
      <c r="GO823" s="44">
        <v>30505</v>
      </c>
      <c r="GP823" s="44"/>
      <c r="GQ823" s="44"/>
      <c r="GR823" s="44">
        <v>283456</v>
      </c>
      <c r="GS823" s="44">
        <v>2097498</v>
      </c>
      <c r="GT823" s="44"/>
      <c r="GU823" s="21">
        <v>263387</v>
      </c>
      <c r="GV823" s="44"/>
      <c r="GW823" s="44">
        <v>4885269</v>
      </c>
      <c r="GX823" s="44"/>
      <c r="GY823" s="44">
        <v>7246154</v>
      </c>
      <c r="GZ823" s="44">
        <v>3274401</v>
      </c>
      <c r="HA823" s="44">
        <v>4855752</v>
      </c>
      <c r="HB823" s="44"/>
      <c r="HC823" s="44">
        <v>-883999</v>
      </c>
      <c r="HD823" s="44">
        <v>7246154</v>
      </c>
      <c r="HE823" s="21"/>
      <c r="HF823" s="21"/>
      <c r="HG823" s="21">
        <v>2628920</v>
      </c>
      <c r="HH823" s="21"/>
      <c r="HI823" s="21">
        <v>0</v>
      </c>
      <c r="HJ823" s="44"/>
      <c r="HK823" s="21">
        <v>910596</v>
      </c>
      <c r="HL823" s="21">
        <v>583051</v>
      </c>
      <c r="HM823" s="21">
        <v>1493647</v>
      </c>
      <c r="HN823" s="21">
        <v>-1230260</v>
      </c>
      <c r="HO823" s="21"/>
      <c r="HP823" s="44"/>
      <c r="HQ823" s="47"/>
      <c r="HR823" s="47"/>
      <c r="HS823" s="47"/>
      <c r="HT823" s="47" t="s">
        <v>1759</v>
      </c>
      <c r="HU823" s="47">
        <v>0</v>
      </c>
      <c r="HV823" s="47">
        <v>3765</v>
      </c>
      <c r="HW823" s="47">
        <v>0</v>
      </c>
      <c r="HX823" s="47">
        <v>12097</v>
      </c>
      <c r="HY823" s="47">
        <v>14361</v>
      </c>
      <c r="HZ823" s="47">
        <v>46302</v>
      </c>
      <c r="IA823" s="47">
        <v>0</v>
      </c>
      <c r="IB823" s="47">
        <v>0</v>
      </c>
      <c r="IC823" s="47">
        <v>0</v>
      </c>
      <c r="ID823"/>
      <c r="IE823" s="47"/>
      <c r="IF823">
        <v>7291</v>
      </c>
      <c r="IG823" s="47">
        <v>5120</v>
      </c>
      <c r="IH823" s="47">
        <v>14086</v>
      </c>
      <c r="II823">
        <v>3702</v>
      </c>
      <c r="IJ823">
        <v>2849</v>
      </c>
      <c r="IK823">
        <v>1214</v>
      </c>
      <c r="IL823">
        <v>10485</v>
      </c>
      <c r="IM823">
        <v>121272</v>
      </c>
      <c r="IN823">
        <v>0</v>
      </c>
      <c r="IO823">
        <v>0</v>
      </c>
      <c r="IP823">
        <v>0</v>
      </c>
      <c r="IQ823">
        <v>0</v>
      </c>
      <c r="IR823">
        <v>0</v>
      </c>
      <c r="IS823">
        <v>0</v>
      </c>
      <c r="IT823">
        <v>0</v>
      </c>
      <c r="IU823">
        <v>282605</v>
      </c>
      <c r="IV823">
        <v>0</v>
      </c>
      <c r="IW823">
        <v>693371</v>
      </c>
      <c r="IX823">
        <v>702703</v>
      </c>
      <c r="IY823">
        <v>1160753</v>
      </c>
      <c r="IZ823">
        <v>0</v>
      </c>
      <c r="JA823">
        <v>0</v>
      </c>
      <c r="JB823">
        <v>0</v>
      </c>
      <c r="JC823"/>
      <c r="JD823"/>
      <c r="JE823">
        <v>159807</v>
      </c>
      <c r="JF823">
        <v>85222</v>
      </c>
      <c r="JG823">
        <v>311727</v>
      </c>
      <c r="JH823">
        <v>97013</v>
      </c>
      <c r="JI823">
        <v>70370</v>
      </c>
      <c r="JJ823">
        <v>65653</v>
      </c>
      <c r="JK823">
        <v>511526</v>
      </c>
      <c r="JL823">
        <v>4140750</v>
      </c>
      <c r="JM823">
        <v>0</v>
      </c>
      <c r="JN823">
        <v>0</v>
      </c>
      <c r="JO823">
        <v>0</v>
      </c>
      <c r="JP823">
        <v>0</v>
      </c>
      <c r="JQ823">
        <v>0</v>
      </c>
      <c r="JR823">
        <v>0</v>
      </c>
      <c r="JS823">
        <v>0</v>
      </c>
      <c r="JT823"/>
      <c r="JU823"/>
      <c r="JV823"/>
      <c r="JW823"/>
      <c r="JX823"/>
      <c r="JY823"/>
      <c r="JZ823"/>
      <c r="KA823"/>
      <c r="KB823"/>
      <c r="KC823"/>
      <c r="KD823"/>
      <c r="KE823"/>
      <c r="KF823">
        <v>88</v>
      </c>
      <c r="KG823">
        <v>145</v>
      </c>
      <c r="KH823">
        <v>50</v>
      </c>
      <c r="KI823">
        <v>61</v>
      </c>
      <c r="KJ823">
        <v>104</v>
      </c>
      <c r="KK823">
        <v>32</v>
      </c>
      <c r="KL823">
        <v>40</v>
      </c>
      <c r="KM823">
        <v>69</v>
      </c>
      <c r="KN823">
        <v>18</v>
      </c>
      <c r="KO823">
        <v>1</v>
      </c>
      <c r="KP823">
        <v>0</v>
      </c>
      <c r="KQ823">
        <v>0</v>
      </c>
      <c r="KR823">
        <v>1</v>
      </c>
      <c r="KS823">
        <v>0</v>
      </c>
      <c r="KT823">
        <v>0</v>
      </c>
      <c r="KU823">
        <v>1</v>
      </c>
      <c r="KV823">
        <v>0</v>
      </c>
      <c r="KW823">
        <v>0</v>
      </c>
      <c r="KX823">
        <v>0</v>
      </c>
      <c r="KY823">
        <v>0</v>
      </c>
      <c r="KZ823">
        <v>0</v>
      </c>
      <c r="LA823">
        <v>0</v>
      </c>
      <c r="LB823">
        <v>0</v>
      </c>
      <c r="LC823">
        <v>0</v>
      </c>
      <c r="LD823">
        <v>1</v>
      </c>
      <c r="LE823">
        <v>0</v>
      </c>
      <c r="LF823">
        <v>0</v>
      </c>
      <c r="LG823">
        <v>0</v>
      </c>
      <c r="LH823">
        <v>0</v>
      </c>
    </row>
    <row r="824" spans="1:320" s="34" customFormat="1" ht="15" customHeight="1" x14ac:dyDescent="0.25">
      <c r="A824" s="45">
        <v>206370790</v>
      </c>
      <c r="B824" s="45" t="s">
        <v>6296</v>
      </c>
      <c r="C824" s="46">
        <v>45292</v>
      </c>
      <c r="D824" s="46">
        <v>45657</v>
      </c>
      <c r="E824" s="47">
        <v>366</v>
      </c>
      <c r="F824" s="45" t="s">
        <v>883</v>
      </c>
      <c r="G824" s="45" t="s">
        <v>884</v>
      </c>
      <c r="H824" s="45" t="s">
        <v>1454</v>
      </c>
      <c r="I824" s="45" t="s">
        <v>886</v>
      </c>
      <c r="J824" s="45" t="s">
        <v>887</v>
      </c>
      <c r="K824" s="45" t="s">
        <v>1455</v>
      </c>
      <c r="L824" s="45" t="s">
        <v>6141</v>
      </c>
      <c r="M824" s="45" t="s">
        <v>6297</v>
      </c>
      <c r="N824" s="45" t="s">
        <v>6298</v>
      </c>
      <c r="O824" s="45" t="s">
        <v>6299</v>
      </c>
      <c r="P824" s="45" t="s">
        <v>6300</v>
      </c>
      <c r="Q824" s="45" t="s">
        <v>6301</v>
      </c>
      <c r="R824" t="s">
        <v>6302</v>
      </c>
      <c r="S824" s="45" t="s">
        <v>893</v>
      </c>
      <c r="T824"/>
      <c r="U824" s="47">
        <v>176</v>
      </c>
      <c r="V824" s="47">
        <v>176</v>
      </c>
      <c r="W824" s="47" t="s">
        <v>913</v>
      </c>
      <c r="X824" s="47">
        <v>64416</v>
      </c>
      <c r="Y824" s="47">
        <v>46032</v>
      </c>
      <c r="Z824" s="48">
        <v>162.44999999999999</v>
      </c>
      <c r="AA824" s="44">
        <v>607</v>
      </c>
      <c r="AB824" s="44">
        <v>631</v>
      </c>
      <c r="AC824" s="44">
        <v>6939</v>
      </c>
      <c r="AD824" s="44">
        <v>5010</v>
      </c>
      <c r="AE824" s="44">
        <v>2112</v>
      </c>
      <c r="AF824" s="44">
        <v>29042</v>
      </c>
      <c r="AG824" s="44"/>
      <c r="AH824" s="47">
        <v>263</v>
      </c>
      <c r="AI824" s="47">
        <v>514</v>
      </c>
      <c r="AJ824">
        <v>2152</v>
      </c>
      <c r="AK824" t="s">
        <v>895</v>
      </c>
      <c r="AL824">
        <v>46032</v>
      </c>
      <c r="AM824"/>
      <c r="AN824"/>
      <c r="AO824"/>
      <c r="AP824"/>
      <c r="AQ824"/>
      <c r="AR824" s="44"/>
      <c r="AS824" s="44"/>
      <c r="AT824" s="44"/>
      <c r="AU824" s="44">
        <v>16183798</v>
      </c>
      <c r="AV824" s="44">
        <v>11200224</v>
      </c>
      <c r="AW824" s="44">
        <v>5594550</v>
      </c>
      <c r="AX824" s="44">
        <v>98803</v>
      </c>
      <c r="AY824" s="44">
        <v>21888275</v>
      </c>
      <c r="AZ824" s="21">
        <v>21046479</v>
      </c>
      <c r="BA824" s="21">
        <v>841796</v>
      </c>
      <c r="BB824" s="44">
        <v>149821</v>
      </c>
      <c r="BC824" s="44"/>
      <c r="BD824" s="44"/>
      <c r="BE824" s="44">
        <v>991617</v>
      </c>
      <c r="BF824" s="44">
        <v>2875900</v>
      </c>
      <c r="BG824" s="44">
        <v>1840840</v>
      </c>
      <c r="BH824" s="44">
        <v>1090492</v>
      </c>
      <c r="BI824" s="21">
        <v>9334764</v>
      </c>
      <c r="BJ824" s="21"/>
      <c r="BK824" s="21">
        <v>96635</v>
      </c>
      <c r="BL824" s="21">
        <v>157642</v>
      </c>
      <c r="BM824" s="21">
        <v>787525</v>
      </c>
      <c r="BN824" s="21">
        <v>16183798</v>
      </c>
      <c r="BO824" s="21"/>
      <c r="BP824" s="21"/>
      <c r="BQ824" s="44"/>
      <c r="BR824" s="21"/>
      <c r="BS824" s="44"/>
      <c r="BT824" s="21"/>
      <c r="BU824" s="44"/>
      <c r="BV824" s="21"/>
      <c r="BW824" s="44">
        <v>6271371</v>
      </c>
      <c r="BX824" s="21"/>
      <c r="BY824" s="21">
        <v>4402784</v>
      </c>
      <c r="BZ824" s="21"/>
      <c r="CA824" s="44">
        <v>37766</v>
      </c>
      <c r="CB824" s="44"/>
      <c r="CC824" s="44">
        <v>246477</v>
      </c>
      <c r="CD824" s="44"/>
      <c r="CE824" s="44"/>
      <c r="CF824" s="44"/>
      <c r="CG824" s="44">
        <v>231124</v>
      </c>
      <c r="CH824" s="44"/>
      <c r="CI824" s="21">
        <v>8609</v>
      </c>
      <c r="CJ824" s="44"/>
      <c r="CK824" s="21">
        <v>2093</v>
      </c>
      <c r="CL824" s="44"/>
      <c r="CM824" s="44">
        <v>141</v>
      </c>
      <c r="CN824" s="44">
        <v>3204</v>
      </c>
      <c r="CO824" s="44">
        <v>5304850</v>
      </c>
      <c r="CP824" s="44">
        <v>0</v>
      </c>
      <c r="CQ824" s="21">
        <v>4841500</v>
      </c>
      <c r="CR824" s="44">
        <v>498700</v>
      </c>
      <c r="CS824" s="44">
        <v>482112</v>
      </c>
      <c r="CT824" s="44">
        <v>25119</v>
      </c>
      <c r="CU824" s="44"/>
      <c r="CV824" s="44">
        <v>44598</v>
      </c>
      <c r="CW824" s="21"/>
      <c r="CX824" s="21"/>
      <c r="CY824" s="21"/>
      <c r="CZ824" s="21"/>
      <c r="DA824" s="21"/>
      <c r="DB824" s="21"/>
      <c r="DC824" s="21"/>
      <c r="DD824" s="21"/>
      <c r="DE824" s="44"/>
      <c r="DF824" s="21"/>
      <c r="DG824" s="44"/>
      <c r="DH824" s="21"/>
      <c r="DI824" s="44"/>
      <c r="DJ824" s="44"/>
      <c r="DK824" s="44"/>
      <c r="DL824" s="44"/>
      <c r="DM824" s="21"/>
      <c r="DN824" s="44"/>
      <c r="DO824" s="44"/>
      <c r="DP824" s="44"/>
      <c r="DQ824" s="44"/>
      <c r="DR824" s="44"/>
      <c r="DS824" s="44"/>
      <c r="DT824" s="44"/>
      <c r="DU824" s="44"/>
      <c r="DV824" s="44"/>
      <c r="DW824" s="44"/>
      <c r="DX824" s="44"/>
      <c r="DY824" s="44"/>
      <c r="DZ824" s="44"/>
      <c r="EA824" s="44"/>
      <c r="EB824" s="21"/>
      <c r="EC824" s="44">
        <v>3231609</v>
      </c>
      <c r="ED824" s="44"/>
      <c r="EE824" s="21">
        <v>2684892</v>
      </c>
      <c r="EF824" s="44"/>
      <c r="EG824" s="21">
        <v>-115341</v>
      </c>
      <c r="EH824" s="44"/>
      <c r="EI824" s="21">
        <v>-290112</v>
      </c>
      <c r="EJ824" s="44"/>
      <c r="EK824" s="44"/>
      <c r="EL824" s="21"/>
      <c r="EM824" s="44">
        <v>140943</v>
      </c>
      <c r="EN824" s="44"/>
      <c r="EO824" s="44">
        <v>-57441</v>
      </c>
      <c r="EP824" s="21"/>
      <c r="EQ824" s="21"/>
      <c r="ER824" s="21"/>
      <c r="ES824" s="21"/>
      <c r="ET824" s="44"/>
      <c r="EU824" s="21"/>
      <c r="EV824" s="44"/>
      <c r="EW824" s="21"/>
      <c r="EX824" s="44"/>
      <c r="EY824" s="44"/>
      <c r="EZ824" s="21"/>
      <c r="FA824" s="21"/>
      <c r="FB824" s="44"/>
      <c r="FC824" s="44"/>
      <c r="FD824" s="21"/>
      <c r="FE824" s="112"/>
      <c r="FF824" s="44"/>
      <c r="FG824" s="44">
        <v>10707609</v>
      </c>
      <c r="FH824" s="44">
        <v>1774248</v>
      </c>
      <c r="FI824" s="44">
        <v>8564622</v>
      </c>
      <c r="FJ824" s="44">
        <v>81082</v>
      </c>
      <c r="FK824" s="44">
        <v>8724415</v>
      </c>
      <c r="FL824" s="44"/>
      <c r="FM824" s="44"/>
      <c r="FN824" s="44"/>
      <c r="FO824" s="44"/>
      <c r="FP824" s="44"/>
      <c r="FQ824" s="44"/>
      <c r="FR824" s="44"/>
      <c r="FS824" s="44"/>
      <c r="FT824" s="44">
        <v>19461</v>
      </c>
      <c r="FU824" s="44">
        <v>527</v>
      </c>
      <c r="FV824" s="21">
        <v>447534</v>
      </c>
      <c r="FW824" s="44"/>
      <c r="FX824" s="44">
        <v>502228</v>
      </c>
      <c r="FY824" s="44">
        <v>129239</v>
      </c>
      <c r="FZ824" s="44">
        <v>355023</v>
      </c>
      <c r="GA824" s="44">
        <v>32841</v>
      </c>
      <c r="GB824" s="44"/>
      <c r="GC824" s="44">
        <v>72574</v>
      </c>
      <c r="GD824" s="44">
        <v>644253</v>
      </c>
      <c r="GE824" s="44">
        <v>546171</v>
      </c>
      <c r="GF824" s="44">
        <v>138009</v>
      </c>
      <c r="GG824" s="44">
        <v>1173265</v>
      </c>
      <c r="GH824" s="44">
        <v>132483</v>
      </c>
      <c r="GI824" s="44">
        <v>191483</v>
      </c>
      <c r="GJ824" s="44">
        <v>135117</v>
      </c>
      <c r="GK824" s="44">
        <v>4358452</v>
      </c>
      <c r="GL824" s="44"/>
      <c r="GM824" s="44">
        <v>1880181</v>
      </c>
      <c r="GN824" s="44">
        <v>201984</v>
      </c>
      <c r="GO824" s="44"/>
      <c r="GP824" s="44"/>
      <c r="GQ824" s="44">
        <v>345995</v>
      </c>
      <c r="GR824" s="44">
        <v>1015244</v>
      </c>
      <c r="GS824" s="44">
        <v>3640359</v>
      </c>
      <c r="GT824" s="44"/>
      <c r="GU824" s="21">
        <v>718096</v>
      </c>
      <c r="GV824" s="44"/>
      <c r="GW824" s="44">
        <v>366227</v>
      </c>
      <c r="GX824" s="44"/>
      <c r="GY824" s="44">
        <v>4724682</v>
      </c>
      <c r="GZ824" s="44">
        <v>2116701</v>
      </c>
      <c r="HA824" s="44"/>
      <c r="HB824" s="44">
        <v>4519418</v>
      </c>
      <c r="HC824" s="44">
        <v>-1911437</v>
      </c>
      <c r="HD824" s="44">
        <v>4724682</v>
      </c>
      <c r="HE824" s="21"/>
      <c r="HF824" s="21"/>
      <c r="HG824" s="21"/>
      <c r="HH824" s="21"/>
      <c r="HI824" s="21">
        <v>0</v>
      </c>
      <c r="HJ824" s="44"/>
      <c r="HK824" s="21">
        <v>580877</v>
      </c>
      <c r="HL824" s="21">
        <v>142793</v>
      </c>
      <c r="HM824" s="21">
        <v>723670</v>
      </c>
      <c r="HN824" s="21">
        <v>-5574</v>
      </c>
      <c r="HO824" s="21"/>
      <c r="HP824" s="44"/>
      <c r="HQ824" s="47"/>
      <c r="HR824" s="47">
        <v>4519418</v>
      </c>
      <c r="HS824" s="47"/>
      <c r="HT824" s="47" t="s">
        <v>1759</v>
      </c>
      <c r="HU824" s="47">
        <v>0</v>
      </c>
      <c r="HV824" s="47">
        <v>4093</v>
      </c>
      <c r="HW824" s="47">
        <v>0</v>
      </c>
      <c r="HX824" s="47">
        <v>23270</v>
      </c>
      <c r="HY824" s="47">
        <v>51828</v>
      </c>
      <c r="HZ824" s="47">
        <v>114816</v>
      </c>
      <c r="IA824" s="47">
        <v>0</v>
      </c>
      <c r="IB824" s="47">
        <v>0</v>
      </c>
      <c r="IC824" s="47">
        <v>6836</v>
      </c>
      <c r="ID824">
        <v>18485</v>
      </c>
      <c r="IE824" s="47">
        <v>4030</v>
      </c>
      <c r="IF824">
        <v>22419</v>
      </c>
      <c r="IG824" s="47">
        <v>4879</v>
      </c>
      <c r="IH824" s="47">
        <v>27246</v>
      </c>
      <c r="II824">
        <v>4439</v>
      </c>
      <c r="IJ824">
        <v>6558</v>
      </c>
      <c r="IK824">
        <v>2231</v>
      </c>
      <c r="IL824">
        <v>27201</v>
      </c>
      <c r="IM824">
        <v>318331</v>
      </c>
      <c r="IN824">
        <v>0</v>
      </c>
      <c r="IO824">
        <v>0</v>
      </c>
      <c r="IP824">
        <v>38</v>
      </c>
      <c r="IQ824">
        <v>0</v>
      </c>
      <c r="IR824">
        <v>0</v>
      </c>
      <c r="IS824">
        <v>0</v>
      </c>
      <c r="IT824">
        <v>38</v>
      </c>
      <c r="IU824">
        <v>299918</v>
      </c>
      <c r="IV824">
        <v>0</v>
      </c>
      <c r="IW824">
        <v>1264749</v>
      </c>
      <c r="IX824">
        <v>2311843</v>
      </c>
      <c r="IY824">
        <v>3020351</v>
      </c>
      <c r="IZ824">
        <v>0</v>
      </c>
      <c r="JA824">
        <v>0</v>
      </c>
      <c r="JB824">
        <v>291177</v>
      </c>
      <c r="JC824">
        <v>895964</v>
      </c>
      <c r="JD824">
        <v>115875</v>
      </c>
      <c r="JE824">
        <v>423401</v>
      </c>
      <c r="JF824">
        <v>84319</v>
      </c>
      <c r="JG824">
        <v>589897</v>
      </c>
      <c r="JH824">
        <v>116701</v>
      </c>
      <c r="JI824">
        <v>143911</v>
      </c>
      <c r="JJ824">
        <v>114460</v>
      </c>
      <c r="JK824">
        <v>1035043</v>
      </c>
      <c r="JL824">
        <v>10707609</v>
      </c>
      <c r="JM824">
        <v>0</v>
      </c>
      <c r="JN824">
        <v>0</v>
      </c>
      <c r="JO824">
        <v>2000</v>
      </c>
      <c r="JP824">
        <v>0</v>
      </c>
      <c r="JQ824">
        <v>0</v>
      </c>
      <c r="JR824">
        <v>0</v>
      </c>
      <c r="JS824">
        <v>2000</v>
      </c>
      <c r="JT824"/>
      <c r="JU824"/>
      <c r="JV824"/>
      <c r="JW824"/>
      <c r="JX824"/>
      <c r="JY824">
        <v>18485</v>
      </c>
      <c r="JZ824"/>
      <c r="KA824"/>
      <c r="KB824"/>
      <c r="KC824"/>
      <c r="KD824"/>
      <c r="KE824">
        <v>895964</v>
      </c>
      <c r="KF824">
        <v>194</v>
      </c>
      <c r="KG824">
        <v>295</v>
      </c>
      <c r="KH824">
        <v>132</v>
      </c>
      <c r="KI824">
        <v>137</v>
      </c>
      <c r="KJ824">
        <v>207</v>
      </c>
      <c r="KK824">
        <v>93</v>
      </c>
      <c r="KL824">
        <v>80</v>
      </c>
      <c r="KM824">
        <v>128</v>
      </c>
      <c r="KN824">
        <v>51</v>
      </c>
      <c r="KO824">
        <v>1</v>
      </c>
      <c r="KP824">
        <v>0</v>
      </c>
      <c r="KQ824">
        <v>0</v>
      </c>
      <c r="KR824">
        <v>0</v>
      </c>
      <c r="KS824">
        <v>0</v>
      </c>
      <c r="KT824">
        <v>1</v>
      </c>
      <c r="KU824">
        <v>1</v>
      </c>
      <c r="KV824">
        <v>0</v>
      </c>
      <c r="KW824">
        <v>0</v>
      </c>
      <c r="KX824">
        <v>0</v>
      </c>
      <c r="KY824">
        <v>0</v>
      </c>
      <c r="KZ824">
        <v>0</v>
      </c>
      <c r="LA824">
        <v>0</v>
      </c>
      <c r="LB824">
        <v>0</v>
      </c>
      <c r="LC824">
        <v>0</v>
      </c>
      <c r="LD824">
        <v>1</v>
      </c>
      <c r="LE824">
        <v>0</v>
      </c>
      <c r="LF824">
        <v>0</v>
      </c>
      <c r="LG824">
        <v>0</v>
      </c>
      <c r="LH824">
        <v>0</v>
      </c>
    </row>
    <row r="825" spans="1:320" s="34" customFormat="1" ht="15" customHeight="1" x14ac:dyDescent="0.25">
      <c r="A825" s="45">
        <v>206370792</v>
      </c>
      <c r="B825" s="45" t="s">
        <v>6303</v>
      </c>
      <c r="C825" s="46">
        <v>45292</v>
      </c>
      <c r="D825" s="46">
        <v>45657</v>
      </c>
      <c r="E825" s="47">
        <v>366</v>
      </c>
      <c r="F825" s="45" t="s">
        <v>883</v>
      </c>
      <c r="G825" s="45" t="s">
        <v>893</v>
      </c>
      <c r="H825" s="45" t="s">
        <v>1454</v>
      </c>
      <c r="I825" s="45" t="s">
        <v>916</v>
      </c>
      <c r="J825" s="45" t="s">
        <v>331</v>
      </c>
      <c r="K825" s="45" t="s">
        <v>1455</v>
      </c>
      <c r="L825" s="45" t="s">
        <v>6097</v>
      </c>
      <c r="M825" s="45" t="s">
        <v>6304</v>
      </c>
      <c r="N825" s="45" t="s">
        <v>6305</v>
      </c>
      <c r="O825" s="45" t="s">
        <v>6100</v>
      </c>
      <c r="P825" s="45" t="s">
        <v>6101</v>
      </c>
      <c r="Q825" s="45" t="s">
        <v>6306</v>
      </c>
      <c r="R825" t="s">
        <v>6307</v>
      </c>
      <c r="S825" s="45" t="s">
        <v>893</v>
      </c>
      <c r="T825" t="s">
        <v>1963</v>
      </c>
      <c r="U825" s="47">
        <v>38</v>
      </c>
      <c r="V825" s="47">
        <v>38</v>
      </c>
      <c r="W825" s="47" t="s">
        <v>1728</v>
      </c>
      <c r="X825" s="47">
        <v>13908</v>
      </c>
      <c r="Y825" s="47">
        <v>8398</v>
      </c>
      <c r="Z825" s="48">
        <v>60.38</v>
      </c>
      <c r="AA825" s="44">
        <v>34</v>
      </c>
      <c r="AB825" s="44">
        <v>39</v>
      </c>
      <c r="AC825" s="44"/>
      <c r="AD825" s="44"/>
      <c r="AE825" s="44"/>
      <c r="AF825" s="44"/>
      <c r="AG825" s="44"/>
      <c r="AH825" s="47"/>
      <c r="AI825" s="47">
        <v>8398</v>
      </c>
      <c r="AJ825"/>
      <c r="AK825" t="s">
        <v>895</v>
      </c>
      <c r="AL825">
        <v>8398</v>
      </c>
      <c r="AM825"/>
      <c r="AN825"/>
      <c r="AO825"/>
      <c r="AP825"/>
      <c r="AQ825"/>
      <c r="AR825" s="44"/>
      <c r="AS825" s="44"/>
      <c r="AT825" s="44"/>
      <c r="AU825" s="44">
        <v>4280822</v>
      </c>
      <c r="AV825" s="44">
        <v>31498</v>
      </c>
      <c r="AW825" s="44">
        <v>-293612</v>
      </c>
      <c r="AX825" s="44"/>
      <c r="AY825" s="44">
        <v>4605932</v>
      </c>
      <c r="AZ825" s="21">
        <v>4953505</v>
      </c>
      <c r="BA825" s="21">
        <v>-347573</v>
      </c>
      <c r="BB825" s="44">
        <v>98692</v>
      </c>
      <c r="BC825" s="44"/>
      <c r="BD825" s="44"/>
      <c r="BE825" s="44">
        <v>-248881</v>
      </c>
      <c r="BF825" s="44"/>
      <c r="BG825" s="44"/>
      <c r="BH825" s="44"/>
      <c r="BI825" s="21"/>
      <c r="BJ825" s="21"/>
      <c r="BK825" s="21"/>
      <c r="BL825" s="21">
        <v>4280822</v>
      </c>
      <c r="BM825" s="21"/>
      <c r="BN825" s="21">
        <v>4280822</v>
      </c>
      <c r="BO825" s="21"/>
      <c r="BP825" s="21"/>
      <c r="BQ825" s="44"/>
      <c r="BR825" s="21"/>
      <c r="BS825" s="44"/>
      <c r="BT825" s="21"/>
      <c r="BU825" s="44"/>
      <c r="BV825" s="21"/>
      <c r="BW825" s="44"/>
      <c r="BX825" s="21"/>
      <c r="BY825" s="21"/>
      <c r="BZ825" s="21"/>
      <c r="CA825" s="44"/>
      <c r="CB825" s="44"/>
      <c r="CC825" s="44"/>
      <c r="CD825" s="44"/>
      <c r="CE825" s="44"/>
      <c r="CF825" s="44"/>
      <c r="CG825" s="44"/>
      <c r="CH825" s="44"/>
      <c r="CI825" s="21">
        <v>31498</v>
      </c>
      <c r="CJ825" s="44"/>
      <c r="CK825" s="21"/>
      <c r="CL825" s="44"/>
      <c r="CM825" s="44">
        <v>31498</v>
      </c>
      <c r="CN825" s="44">
        <v>0</v>
      </c>
      <c r="CO825" s="44">
        <v>0</v>
      </c>
      <c r="CP825" s="44">
        <v>0</v>
      </c>
      <c r="CQ825" s="21">
        <v>0</v>
      </c>
      <c r="CR825" s="44">
        <v>0</v>
      </c>
      <c r="CS825" s="44">
        <v>0</v>
      </c>
      <c r="CT825" s="44">
        <v>0</v>
      </c>
      <c r="CU825" s="44"/>
      <c r="CV825" s="44">
        <v>0</v>
      </c>
      <c r="CW825" s="21"/>
      <c r="CX825" s="21"/>
      <c r="CY825" s="21"/>
      <c r="CZ825" s="21"/>
      <c r="DA825" s="21"/>
      <c r="DB825" s="21"/>
      <c r="DC825" s="21"/>
      <c r="DD825" s="21"/>
      <c r="DE825" s="44"/>
      <c r="DF825" s="21"/>
      <c r="DG825" s="44"/>
      <c r="DH825" s="21"/>
      <c r="DI825" s="44"/>
      <c r="DJ825" s="44"/>
      <c r="DK825" s="44"/>
      <c r="DL825" s="44"/>
      <c r="DM825" s="21"/>
      <c r="DN825" s="44"/>
      <c r="DO825" s="44"/>
      <c r="DP825" s="44"/>
      <c r="DQ825" s="44"/>
      <c r="DR825" s="44"/>
      <c r="DS825" s="44"/>
      <c r="DT825" s="44"/>
      <c r="DU825" s="44"/>
      <c r="DV825" s="44"/>
      <c r="DW825" s="44"/>
      <c r="DX825" s="44"/>
      <c r="DY825" s="44">
        <v>-293612</v>
      </c>
      <c r="DZ825" s="44"/>
      <c r="EA825" s="44"/>
      <c r="EB825" s="21"/>
      <c r="EC825" s="44"/>
      <c r="ED825" s="44"/>
      <c r="EE825" s="21"/>
      <c r="EF825" s="44"/>
      <c r="EG825" s="21"/>
      <c r="EH825" s="44"/>
      <c r="EI825" s="21"/>
      <c r="EJ825" s="44"/>
      <c r="EK825" s="44"/>
      <c r="EL825" s="21"/>
      <c r="EM825" s="44"/>
      <c r="EN825" s="44"/>
      <c r="EO825" s="44"/>
      <c r="EP825" s="21"/>
      <c r="EQ825" s="21"/>
      <c r="ER825" s="21"/>
      <c r="ES825" s="21"/>
      <c r="ET825" s="44"/>
      <c r="EU825" s="21"/>
      <c r="EV825" s="44"/>
      <c r="EW825" s="21"/>
      <c r="EX825" s="44"/>
      <c r="EY825" s="44"/>
      <c r="EZ825" s="21"/>
      <c r="FA825" s="21"/>
      <c r="FB825" s="44"/>
      <c r="FC825" s="44"/>
      <c r="FD825" s="21"/>
      <c r="FE825" s="112"/>
      <c r="FF825" s="44"/>
      <c r="FG825" s="44">
        <v>9546209</v>
      </c>
      <c r="FH825" s="44">
        <v>4324736</v>
      </c>
      <c r="FI825" s="44">
        <v>20170098</v>
      </c>
      <c r="FJ825" s="44">
        <v>591206</v>
      </c>
      <c r="FK825" s="44">
        <v>2295582</v>
      </c>
      <c r="FL825" s="44"/>
      <c r="FM825" s="44"/>
      <c r="FN825" s="44"/>
      <c r="FO825" s="44"/>
      <c r="FP825" s="44"/>
      <c r="FQ825" s="44"/>
      <c r="FR825" s="44"/>
      <c r="FS825" s="44"/>
      <c r="FT825" s="44">
        <v>32936</v>
      </c>
      <c r="FU825" s="44"/>
      <c r="FV825" s="21"/>
      <c r="FW825" s="44">
        <v>1509</v>
      </c>
      <c r="FX825" s="44"/>
      <c r="FY825" s="44"/>
      <c r="FZ825" s="44"/>
      <c r="GA825" s="44"/>
      <c r="GB825" s="44"/>
      <c r="GC825" s="44"/>
      <c r="GD825" s="44">
        <v>206730</v>
      </c>
      <c r="GE825" s="44">
        <v>55310</v>
      </c>
      <c r="GF825" s="44">
        <v>11424</v>
      </c>
      <c r="GG825" s="44">
        <v>492547</v>
      </c>
      <c r="GH825" s="44">
        <v>20278</v>
      </c>
      <c r="GI825" s="44">
        <v>355093</v>
      </c>
      <c r="GJ825" s="44">
        <v>158876</v>
      </c>
      <c r="GK825" s="44">
        <v>733251</v>
      </c>
      <c r="GL825" s="44">
        <v>286347</v>
      </c>
      <c r="GM825" s="44">
        <v>5395</v>
      </c>
      <c r="GN825" s="44">
        <v>28</v>
      </c>
      <c r="GO825" s="44">
        <v>31494</v>
      </c>
      <c r="GP825" s="44">
        <v>138514</v>
      </c>
      <c r="GQ825" s="44"/>
      <c r="GR825" s="44">
        <v>128191</v>
      </c>
      <c r="GS825" s="44">
        <v>37464625</v>
      </c>
      <c r="GT825" s="44">
        <v>4995896</v>
      </c>
      <c r="GU825" s="21">
        <v>67326189</v>
      </c>
      <c r="GV825" s="44">
        <v>2017275</v>
      </c>
      <c r="GW825" s="44"/>
      <c r="GX825" s="44">
        <v>603799</v>
      </c>
      <c r="GY825" s="44">
        <v>112407784</v>
      </c>
      <c r="GZ825" s="44">
        <v>2745603</v>
      </c>
      <c r="HA825" s="44">
        <v>65009725</v>
      </c>
      <c r="HB825" s="44">
        <v>68230923</v>
      </c>
      <c r="HC825" s="44">
        <v>-23578467</v>
      </c>
      <c r="HD825" s="44">
        <v>112407784</v>
      </c>
      <c r="HE825" s="21">
        <v>35228028</v>
      </c>
      <c r="HF825" s="21"/>
      <c r="HG825" s="21"/>
      <c r="HH825" s="21"/>
      <c r="HI825" s="21">
        <v>4474412</v>
      </c>
      <c r="HJ825" s="44">
        <v>111961207</v>
      </c>
      <c r="HK825" s="21"/>
      <c r="HL825" s="21">
        <v>25190471</v>
      </c>
      <c r="HM825" s="21">
        <v>141626090</v>
      </c>
      <c r="HN825" s="21">
        <v>-74299901</v>
      </c>
      <c r="HO825" s="21"/>
      <c r="HP825" s="44"/>
      <c r="HQ825" s="47">
        <v>34081147</v>
      </c>
      <c r="HR825" s="47">
        <v>69324587</v>
      </c>
      <c r="HS825" s="47">
        <v>-1093664</v>
      </c>
      <c r="HT825" s="47" t="s">
        <v>1759</v>
      </c>
      <c r="HU825" s="47">
        <v>0</v>
      </c>
      <c r="HV825" s="47">
        <v>2051</v>
      </c>
      <c r="HW825" s="47">
        <v>0</v>
      </c>
      <c r="HX825" s="47">
        <v>3508</v>
      </c>
      <c r="HY825" s="47">
        <v>11634</v>
      </c>
      <c r="HZ825" s="47">
        <v>26629</v>
      </c>
      <c r="IA825" s="47">
        <v>0</v>
      </c>
      <c r="IB825" s="47">
        <v>0</v>
      </c>
      <c r="IC825" s="47">
        <v>111</v>
      </c>
      <c r="ID825"/>
      <c r="IE825" s="47">
        <v>1269</v>
      </c>
      <c r="IF825">
        <v>1549</v>
      </c>
      <c r="IG825" s="47"/>
      <c r="IH825" s="47">
        <v>9117</v>
      </c>
      <c r="II825">
        <v>384</v>
      </c>
      <c r="IJ825">
        <v>7948</v>
      </c>
      <c r="IK825">
        <v>2024</v>
      </c>
      <c r="IL825">
        <v>4570</v>
      </c>
      <c r="IM825">
        <v>70794</v>
      </c>
      <c r="IN825">
        <v>0</v>
      </c>
      <c r="IO825">
        <v>0</v>
      </c>
      <c r="IP825">
        <v>0</v>
      </c>
      <c r="IQ825">
        <v>0</v>
      </c>
      <c r="IR825">
        <v>0</v>
      </c>
      <c r="IS825">
        <v>0</v>
      </c>
      <c r="IT825">
        <v>0</v>
      </c>
      <c r="IU825">
        <v>146775</v>
      </c>
      <c r="IV825">
        <v>0</v>
      </c>
      <c r="IW825">
        <v>163780</v>
      </c>
      <c r="IX825">
        <v>481692</v>
      </c>
      <c r="IY825">
        <v>676591</v>
      </c>
      <c r="IZ825">
        <v>0</v>
      </c>
      <c r="JA825">
        <v>0</v>
      </c>
      <c r="JB825">
        <v>4709</v>
      </c>
      <c r="JC825"/>
      <c r="JD825">
        <v>37233</v>
      </c>
      <c r="JE825">
        <v>31230</v>
      </c>
      <c r="JF825"/>
      <c r="JG825">
        <v>196657</v>
      </c>
      <c r="JH825">
        <v>15359</v>
      </c>
      <c r="JI825">
        <v>214603</v>
      </c>
      <c r="JJ825">
        <v>108618</v>
      </c>
      <c r="JK825">
        <v>186333</v>
      </c>
      <c r="JL825">
        <v>2263580</v>
      </c>
      <c r="JM825">
        <v>0</v>
      </c>
      <c r="JN825">
        <v>0</v>
      </c>
      <c r="JO825">
        <v>0</v>
      </c>
      <c r="JP825">
        <v>0</v>
      </c>
      <c r="JQ825">
        <v>0</v>
      </c>
      <c r="JR825">
        <v>0</v>
      </c>
      <c r="JS825">
        <v>0</v>
      </c>
      <c r="JT825"/>
      <c r="JU825"/>
      <c r="JV825"/>
      <c r="JW825"/>
      <c r="JX825"/>
      <c r="JY825"/>
      <c r="JZ825"/>
      <c r="KA825"/>
      <c r="KB825"/>
      <c r="KC825"/>
      <c r="KD825"/>
      <c r="KE825"/>
      <c r="KF825">
        <v>47</v>
      </c>
      <c r="KG825">
        <v>65</v>
      </c>
      <c r="KH825">
        <v>33</v>
      </c>
      <c r="KI825">
        <v>30</v>
      </c>
      <c r="KJ825">
        <v>41</v>
      </c>
      <c r="KK825">
        <v>25</v>
      </c>
      <c r="KL825">
        <v>17</v>
      </c>
      <c r="KM825">
        <v>23</v>
      </c>
      <c r="KN825">
        <v>12</v>
      </c>
      <c r="KO825">
        <v>0</v>
      </c>
      <c r="KP825">
        <v>1</v>
      </c>
      <c r="KQ825">
        <v>0</v>
      </c>
      <c r="KR825">
        <v>1</v>
      </c>
      <c r="KS825">
        <v>0</v>
      </c>
      <c r="KT825">
        <v>0</v>
      </c>
      <c r="KU825">
        <v>1</v>
      </c>
      <c r="KV825">
        <v>0</v>
      </c>
      <c r="KW825">
        <v>0</v>
      </c>
      <c r="KX825">
        <v>0</v>
      </c>
      <c r="KY825">
        <v>0</v>
      </c>
      <c r="KZ825">
        <v>0</v>
      </c>
      <c r="LA825">
        <v>0</v>
      </c>
      <c r="LB825">
        <v>0</v>
      </c>
      <c r="LC825">
        <v>0</v>
      </c>
      <c r="LD825">
        <v>0</v>
      </c>
      <c r="LE825">
        <v>0</v>
      </c>
      <c r="LF825">
        <v>1</v>
      </c>
      <c r="LG825">
        <v>0</v>
      </c>
      <c r="LH825">
        <v>0</v>
      </c>
    </row>
    <row r="826" spans="1:320" s="34" customFormat="1" ht="15" customHeight="1" x14ac:dyDescent="0.25">
      <c r="A826" s="45">
        <v>206370793</v>
      </c>
      <c r="B826" s="45" t="s">
        <v>6308</v>
      </c>
      <c r="C826" s="46">
        <v>45292</v>
      </c>
      <c r="D826" s="46">
        <v>45657</v>
      </c>
      <c r="E826" s="47">
        <v>366</v>
      </c>
      <c r="F826" s="45" t="s">
        <v>883</v>
      </c>
      <c r="G826" s="45" t="s">
        <v>884</v>
      </c>
      <c r="H826" s="45" t="s">
        <v>1454</v>
      </c>
      <c r="I826" s="45" t="s">
        <v>886</v>
      </c>
      <c r="J826" s="45" t="s">
        <v>887</v>
      </c>
      <c r="K826" s="45" t="s">
        <v>1455</v>
      </c>
      <c r="L826" s="45" t="s">
        <v>6067</v>
      </c>
      <c r="M826" s="45" t="s">
        <v>6309</v>
      </c>
      <c r="N826" s="45" t="s">
        <v>6310</v>
      </c>
      <c r="O826" s="45" t="s">
        <v>1464</v>
      </c>
      <c r="P826" s="45" t="s">
        <v>6274</v>
      </c>
      <c r="Q826" s="45" t="s">
        <v>6311</v>
      </c>
      <c r="R826" t="s">
        <v>6276</v>
      </c>
      <c r="S826" s="45" t="s">
        <v>893</v>
      </c>
      <c r="T826"/>
      <c r="U826" s="47">
        <v>50</v>
      </c>
      <c r="V826" s="47">
        <v>50</v>
      </c>
      <c r="W826" s="47" t="s">
        <v>1728</v>
      </c>
      <c r="X826" s="47">
        <v>18300</v>
      </c>
      <c r="Y826" s="47">
        <v>17144</v>
      </c>
      <c r="Z826" s="48">
        <v>219.79</v>
      </c>
      <c r="AA826" s="44">
        <v>245</v>
      </c>
      <c r="AB826" s="44">
        <v>209</v>
      </c>
      <c r="AC826" s="44">
        <v>2471</v>
      </c>
      <c r="AD826" s="44"/>
      <c r="AE826" s="44">
        <v>1626</v>
      </c>
      <c r="AF826" s="44">
        <v>9501</v>
      </c>
      <c r="AG826" s="44"/>
      <c r="AH826" s="47">
        <v>2518</v>
      </c>
      <c r="AI826" s="47"/>
      <c r="AJ826">
        <v>1028</v>
      </c>
      <c r="AK826" t="s">
        <v>895</v>
      </c>
      <c r="AL826">
        <v>17144</v>
      </c>
      <c r="AM826"/>
      <c r="AN826"/>
      <c r="AO826"/>
      <c r="AP826"/>
      <c r="AQ826"/>
      <c r="AR826" s="44"/>
      <c r="AS826" s="44"/>
      <c r="AT826" s="44"/>
      <c r="AU826" s="44">
        <v>9181631</v>
      </c>
      <c r="AV826" s="44">
        <v>3585022</v>
      </c>
      <c r="AW826" s="44">
        <v>4817930</v>
      </c>
      <c r="AX826" s="44"/>
      <c r="AY826" s="44">
        <v>7948723</v>
      </c>
      <c r="AZ826" s="21">
        <v>8660970</v>
      </c>
      <c r="BA826" s="21">
        <v>-712247</v>
      </c>
      <c r="BB826" s="44">
        <v>306040</v>
      </c>
      <c r="BC826" s="44">
        <v>12590</v>
      </c>
      <c r="BD826" s="44"/>
      <c r="BE826" s="44">
        <v>-418797</v>
      </c>
      <c r="BF826" s="44">
        <v>1976800</v>
      </c>
      <c r="BG826" s="44"/>
      <c r="BH826" s="44">
        <v>564381</v>
      </c>
      <c r="BI826" s="21">
        <v>4239282</v>
      </c>
      <c r="BJ826" s="21"/>
      <c r="BK826" s="21">
        <v>2014400</v>
      </c>
      <c r="BL826" s="21"/>
      <c r="BM826" s="21">
        <v>386768</v>
      </c>
      <c r="BN826" s="21">
        <v>9181631</v>
      </c>
      <c r="BO826" s="21"/>
      <c r="BP826" s="21"/>
      <c r="BQ826" s="44"/>
      <c r="BR826" s="21"/>
      <c r="BS826" s="44"/>
      <c r="BT826" s="21"/>
      <c r="BU826" s="44"/>
      <c r="BV826" s="21"/>
      <c r="BW826" s="44">
        <v>1522324</v>
      </c>
      <c r="BX826" s="21"/>
      <c r="BY826" s="21"/>
      <c r="BZ826" s="21"/>
      <c r="CA826" s="44">
        <v>43123</v>
      </c>
      <c r="CB826" s="44"/>
      <c r="CC826" s="44">
        <v>849375</v>
      </c>
      <c r="CD826" s="44"/>
      <c r="CE826" s="44"/>
      <c r="CF826" s="44"/>
      <c r="CG826" s="44">
        <v>1166286</v>
      </c>
      <c r="CH826" s="44"/>
      <c r="CI826" s="21"/>
      <c r="CJ826" s="44"/>
      <c r="CK826" s="21">
        <v>3914</v>
      </c>
      <c r="CL826" s="44"/>
      <c r="CM826" s="44">
        <v>12569</v>
      </c>
      <c r="CN826" s="44">
        <v>31074</v>
      </c>
      <c r="CO826" s="44">
        <v>1348300</v>
      </c>
      <c r="CP826" s="44">
        <v>0</v>
      </c>
      <c r="CQ826" s="21">
        <v>1183808</v>
      </c>
      <c r="CR826" s="44">
        <v>271524</v>
      </c>
      <c r="CS826" s="44">
        <v>590015</v>
      </c>
      <c r="CT826" s="44">
        <v>70213</v>
      </c>
      <c r="CU826" s="44"/>
      <c r="CV826" s="44">
        <v>77519</v>
      </c>
      <c r="CW826" s="21"/>
      <c r="CX826" s="21"/>
      <c r="CY826" s="21"/>
      <c r="CZ826" s="21"/>
      <c r="DA826" s="21"/>
      <c r="DB826" s="21"/>
      <c r="DC826" s="21"/>
      <c r="DD826" s="21"/>
      <c r="DE826" s="44"/>
      <c r="DF826" s="21"/>
      <c r="DG826" s="44"/>
      <c r="DH826" s="21"/>
      <c r="DI826" s="44"/>
      <c r="DJ826" s="44"/>
      <c r="DK826" s="44"/>
      <c r="DL826" s="44"/>
      <c r="DM826" s="21"/>
      <c r="DN826" s="44"/>
      <c r="DO826" s="44"/>
      <c r="DP826" s="44"/>
      <c r="DQ826" s="44"/>
      <c r="DR826" s="44"/>
      <c r="DS826" s="44"/>
      <c r="DT826" s="44"/>
      <c r="DU826" s="44"/>
      <c r="DV826" s="44"/>
      <c r="DW826" s="44"/>
      <c r="DX826" s="44"/>
      <c r="DY826" s="44">
        <v>-3740</v>
      </c>
      <c r="DZ826" s="44"/>
      <c r="EA826" s="44"/>
      <c r="EB826" s="21"/>
      <c r="EC826" s="44">
        <v>1306143</v>
      </c>
      <c r="ED826" s="44"/>
      <c r="EE826" s="21"/>
      <c r="EF826" s="44"/>
      <c r="EG826" s="21">
        <v>105294</v>
      </c>
      <c r="EH826" s="44"/>
      <c r="EI826" s="21">
        <v>1753590</v>
      </c>
      <c r="EJ826" s="44"/>
      <c r="EK826" s="44"/>
      <c r="EL826" s="21"/>
      <c r="EM826" s="44">
        <v>1563065</v>
      </c>
      <c r="EN826" s="44"/>
      <c r="EO826" s="44">
        <v>93578</v>
      </c>
      <c r="EP826" s="21"/>
      <c r="EQ826" s="21"/>
      <c r="ER826" s="21"/>
      <c r="ES826" s="21"/>
      <c r="ET826" s="44"/>
      <c r="EU826" s="21"/>
      <c r="EV826" s="44"/>
      <c r="EW826" s="21"/>
      <c r="EX826" s="44"/>
      <c r="EY826" s="44"/>
      <c r="EZ826" s="21"/>
      <c r="FA826" s="21"/>
      <c r="FB826" s="44"/>
      <c r="FC826" s="44"/>
      <c r="FD826" s="21"/>
      <c r="FE826" s="112"/>
      <c r="FF826" s="44"/>
      <c r="FG826" s="44">
        <v>4126634</v>
      </c>
      <c r="FH826" s="44">
        <v>892248</v>
      </c>
      <c r="FI826" s="44">
        <v>3642088</v>
      </c>
      <c r="FJ826" s="44">
        <v>184745</v>
      </c>
      <c r="FK826" s="44">
        <v>3268198</v>
      </c>
      <c r="FL826" s="44"/>
      <c r="FM826" s="44"/>
      <c r="FN826" s="44"/>
      <c r="FO826" s="44"/>
      <c r="FP826" s="44"/>
      <c r="FQ826" s="44"/>
      <c r="FR826" s="44"/>
      <c r="FS826" s="44"/>
      <c r="FT826" s="44">
        <v>7832</v>
      </c>
      <c r="FU826" s="44">
        <v>15295</v>
      </c>
      <c r="FV826" s="21">
        <v>195910</v>
      </c>
      <c r="FW826" s="44"/>
      <c r="FX826" s="44">
        <v>235348</v>
      </c>
      <c r="FY826" s="44">
        <v>36121</v>
      </c>
      <c r="FZ826" s="44">
        <v>226439</v>
      </c>
      <c r="GA826" s="44">
        <v>33234</v>
      </c>
      <c r="GB826" s="44"/>
      <c r="GC826" s="44">
        <v>40451</v>
      </c>
      <c r="GD826" s="44">
        <v>444468</v>
      </c>
      <c r="GE826" s="44">
        <v>184076</v>
      </c>
      <c r="GF826" s="44">
        <v>66575</v>
      </c>
      <c r="GG826" s="44">
        <v>524197</v>
      </c>
      <c r="GH826" s="44">
        <v>86190</v>
      </c>
      <c r="GI826" s="44">
        <v>138305</v>
      </c>
      <c r="GJ826" s="44">
        <v>93360</v>
      </c>
      <c r="GK826" s="44">
        <v>1859117</v>
      </c>
      <c r="GL826" s="44">
        <v>99499</v>
      </c>
      <c r="GM826" s="44">
        <v>880807</v>
      </c>
      <c r="GN826" s="44">
        <v>44643</v>
      </c>
      <c r="GO826" s="44">
        <v>13008</v>
      </c>
      <c r="GP826" s="44"/>
      <c r="GQ826" s="44">
        <v>37930</v>
      </c>
      <c r="GR826" s="44">
        <v>129967</v>
      </c>
      <c r="GS826" s="44">
        <v>2429439</v>
      </c>
      <c r="GT826" s="44"/>
      <c r="GU826" s="21">
        <v>516220</v>
      </c>
      <c r="GV826" s="44">
        <v>11639</v>
      </c>
      <c r="GW826" s="44">
        <v>2600528</v>
      </c>
      <c r="GX826" s="44"/>
      <c r="GY826" s="44">
        <v>5557826</v>
      </c>
      <c r="GZ826" s="44">
        <v>7691525</v>
      </c>
      <c r="HA826" s="44"/>
      <c r="HB826" s="44"/>
      <c r="HC826" s="44">
        <v>-2133699</v>
      </c>
      <c r="HD826" s="44">
        <v>5557826</v>
      </c>
      <c r="HE826" s="21">
        <v>177555</v>
      </c>
      <c r="HF826" s="21"/>
      <c r="HG826" s="21">
        <v>3484449</v>
      </c>
      <c r="HH826" s="21"/>
      <c r="HI826" s="21">
        <v>0</v>
      </c>
      <c r="HJ826" s="44"/>
      <c r="HK826" s="21">
        <v>1365622</v>
      </c>
      <c r="HL826" s="21">
        <v>636271</v>
      </c>
      <c r="HM826" s="21">
        <v>2001893</v>
      </c>
      <c r="HN826" s="21">
        <v>-1485673</v>
      </c>
      <c r="HO826" s="21"/>
      <c r="HP826" s="44"/>
      <c r="HQ826" s="47"/>
      <c r="HR826" s="47"/>
      <c r="HS826" s="47"/>
      <c r="HT826" s="47" t="s">
        <v>1893</v>
      </c>
      <c r="HU826" s="47">
        <v>153830.5</v>
      </c>
      <c r="HV826" s="47">
        <v>1512</v>
      </c>
      <c r="HW826" s="47">
        <v>0</v>
      </c>
      <c r="HX826" s="47">
        <v>3926</v>
      </c>
      <c r="HY826" s="47">
        <v>17506</v>
      </c>
      <c r="HZ826" s="47">
        <v>38942</v>
      </c>
      <c r="IA826" s="47">
        <v>0</v>
      </c>
      <c r="IB826" s="47">
        <v>0</v>
      </c>
      <c r="IC826" s="47">
        <v>3167</v>
      </c>
      <c r="ID826">
        <v>7615</v>
      </c>
      <c r="IE826" s="47">
        <v>2127</v>
      </c>
      <c r="IF826">
        <v>6968</v>
      </c>
      <c r="IG826" s="47">
        <v>2008</v>
      </c>
      <c r="IH826" s="47">
        <v>12384</v>
      </c>
      <c r="II826">
        <v>1997</v>
      </c>
      <c r="IJ826">
        <v>4212</v>
      </c>
      <c r="IK826">
        <v>1136</v>
      </c>
      <c r="IL826">
        <v>12222</v>
      </c>
      <c r="IM826">
        <v>115722</v>
      </c>
      <c r="IN826">
        <v>0</v>
      </c>
      <c r="IO826">
        <v>37</v>
      </c>
      <c r="IP826">
        <v>1513</v>
      </c>
      <c r="IQ826">
        <v>2585</v>
      </c>
      <c r="IR826">
        <v>0</v>
      </c>
      <c r="IS826">
        <v>0</v>
      </c>
      <c r="IT826">
        <v>4135</v>
      </c>
      <c r="IU826">
        <v>120284</v>
      </c>
      <c r="IV826">
        <v>0</v>
      </c>
      <c r="IW826">
        <v>229536</v>
      </c>
      <c r="IX826">
        <v>866156</v>
      </c>
      <c r="IY826">
        <v>947159</v>
      </c>
      <c r="IZ826">
        <v>0</v>
      </c>
      <c r="JA826">
        <v>0</v>
      </c>
      <c r="JB826">
        <v>134338</v>
      </c>
      <c r="JC826">
        <v>374719</v>
      </c>
      <c r="JD826">
        <v>91316</v>
      </c>
      <c r="JE826">
        <v>126880</v>
      </c>
      <c r="JF826">
        <v>36353</v>
      </c>
      <c r="JG826">
        <v>282873</v>
      </c>
      <c r="JH826">
        <v>68983</v>
      </c>
      <c r="JI826">
        <v>113729</v>
      </c>
      <c r="JJ826">
        <v>79945</v>
      </c>
      <c r="JK826">
        <v>654363</v>
      </c>
      <c r="JL826">
        <v>4126634</v>
      </c>
      <c r="JM826">
        <v>0</v>
      </c>
      <c r="JN826">
        <v>6522</v>
      </c>
      <c r="JO826">
        <v>74336</v>
      </c>
      <c r="JP826">
        <v>89425</v>
      </c>
      <c r="JQ826">
        <v>0</v>
      </c>
      <c r="JR826">
        <v>0</v>
      </c>
      <c r="JS826">
        <v>170283</v>
      </c>
      <c r="JT826"/>
      <c r="JU826"/>
      <c r="JV826"/>
      <c r="JW826"/>
      <c r="JX826"/>
      <c r="JY826">
        <v>7615</v>
      </c>
      <c r="JZ826"/>
      <c r="KA826"/>
      <c r="KB826"/>
      <c r="KC826"/>
      <c r="KD826"/>
      <c r="KE826">
        <v>374719</v>
      </c>
      <c r="KF826">
        <v>108</v>
      </c>
      <c r="KG826">
        <v>171</v>
      </c>
      <c r="KH826">
        <v>64</v>
      </c>
      <c r="KI826">
        <v>62</v>
      </c>
      <c r="KJ826">
        <v>103</v>
      </c>
      <c r="KK826">
        <v>33</v>
      </c>
      <c r="KL826">
        <v>35</v>
      </c>
      <c r="KM826">
        <v>57</v>
      </c>
      <c r="KN826">
        <v>20</v>
      </c>
      <c r="KO826">
        <v>1</v>
      </c>
      <c r="KP826">
        <v>0</v>
      </c>
      <c r="KQ826">
        <v>0</v>
      </c>
      <c r="KR826">
        <v>1</v>
      </c>
      <c r="KS826">
        <v>0</v>
      </c>
      <c r="KT826">
        <v>0</v>
      </c>
      <c r="KU826">
        <v>1</v>
      </c>
      <c r="KV826">
        <v>0</v>
      </c>
      <c r="KW826">
        <v>0</v>
      </c>
      <c r="KX826">
        <v>0</v>
      </c>
      <c r="KY826">
        <v>0</v>
      </c>
      <c r="KZ826">
        <v>0</v>
      </c>
      <c r="LA826">
        <v>0</v>
      </c>
      <c r="LB826">
        <v>0</v>
      </c>
      <c r="LC826">
        <v>0</v>
      </c>
      <c r="LD826">
        <v>1</v>
      </c>
      <c r="LE826">
        <v>0</v>
      </c>
      <c r="LF826">
        <v>0</v>
      </c>
      <c r="LG826">
        <v>0</v>
      </c>
      <c r="LH826">
        <v>0</v>
      </c>
    </row>
    <row r="827" spans="1:320" s="34" customFormat="1" ht="15" customHeight="1" x14ac:dyDescent="0.25">
      <c r="A827" s="45">
        <v>206370794</v>
      </c>
      <c r="B827" s="45" t="s">
        <v>6312</v>
      </c>
      <c r="C827" s="46">
        <v>45292</v>
      </c>
      <c r="D827" s="46">
        <v>45657</v>
      </c>
      <c r="E827" s="47">
        <v>366</v>
      </c>
      <c r="F827" s="45" t="s">
        <v>883</v>
      </c>
      <c r="G827" s="45" t="s">
        <v>884</v>
      </c>
      <c r="H827" s="45" t="s">
        <v>1454</v>
      </c>
      <c r="I827" s="45" t="s">
        <v>886</v>
      </c>
      <c r="J827" s="45" t="s">
        <v>887</v>
      </c>
      <c r="K827" s="45" t="s">
        <v>1455</v>
      </c>
      <c r="L827" s="45" t="s">
        <v>6067</v>
      </c>
      <c r="M827" s="45" t="s">
        <v>6313</v>
      </c>
      <c r="N827" s="45" t="s">
        <v>6314</v>
      </c>
      <c r="O827" s="45" t="s">
        <v>6315</v>
      </c>
      <c r="P827" s="45" t="s">
        <v>6316</v>
      </c>
      <c r="Q827" s="45" t="s">
        <v>6317</v>
      </c>
      <c r="R827" t="s">
        <v>6318</v>
      </c>
      <c r="S827" s="45" t="s">
        <v>893</v>
      </c>
      <c r="T827" t="s">
        <v>1970</v>
      </c>
      <c r="U827" s="47">
        <v>94</v>
      </c>
      <c r="V827" s="47">
        <v>94</v>
      </c>
      <c r="W827" s="47" t="s">
        <v>894</v>
      </c>
      <c r="X827" s="47">
        <v>34404</v>
      </c>
      <c r="Y827" s="47">
        <v>34321</v>
      </c>
      <c r="Z827" s="48">
        <v>231.09</v>
      </c>
      <c r="AA827" s="44">
        <v>64</v>
      </c>
      <c r="AB827" s="44">
        <v>64</v>
      </c>
      <c r="AC827" s="44">
        <v>86</v>
      </c>
      <c r="AD827" s="44">
        <v>15</v>
      </c>
      <c r="AE827" s="44">
        <v>346</v>
      </c>
      <c r="AF827" s="44">
        <v>6554</v>
      </c>
      <c r="AG827" s="44"/>
      <c r="AH827" s="47"/>
      <c r="AI827" s="47">
        <v>2</v>
      </c>
      <c r="AJ827">
        <v>27318</v>
      </c>
      <c r="AK827" t="s">
        <v>895</v>
      </c>
      <c r="AL827">
        <v>34321</v>
      </c>
      <c r="AM827"/>
      <c r="AN827"/>
      <c r="AO827"/>
      <c r="AP827"/>
      <c r="AQ827"/>
      <c r="AR827" s="44"/>
      <c r="AS827" s="44"/>
      <c r="AT827" s="44"/>
      <c r="AU827" s="44">
        <v>11306852</v>
      </c>
      <c r="AV827" s="44">
        <v>2578149</v>
      </c>
      <c r="AW827" s="44">
        <v>-3265945</v>
      </c>
      <c r="AX827" s="44">
        <v>11938</v>
      </c>
      <c r="AY827" s="44">
        <v>17162884</v>
      </c>
      <c r="AZ827" s="21">
        <v>12628330</v>
      </c>
      <c r="BA827" s="21">
        <v>4534554</v>
      </c>
      <c r="BB827" s="44">
        <v>-75921</v>
      </c>
      <c r="BC827" s="44"/>
      <c r="BD827" s="44"/>
      <c r="BE827" s="44">
        <v>4458633</v>
      </c>
      <c r="BF827" s="44">
        <v>26660</v>
      </c>
      <c r="BG827" s="44">
        <v>4650</v>
      </c>
      <c r="BH827" s="44">
        <v>163587</v>
      </c>
      <c r="BI827" s="21">
        <v>2031740</v>
      </c>
      <c r="BJ827" s="21"/>
      <c r="BK827" s="21"/>
      <c r="BL827" s="21">
        <v>620</v>
      </c>
      <c r="BM827" s="21">
        <v>9079595</v>
      </c>
      <c r="BN827" s="21">
        <v>11306852</v>
      </c>
      <c r="BO827" s="21"/>
      <c r="BP827" s="21"/>
      <c r="BQ827" s="44"/>
      <c r="BR827" s="21"/>
      <c r="BS827" s="44"/>
      <c r="BT827" s="21"/>
      <c r="BU827" s="44"/>
      <c r="BV827" s="21"/>
      <c r="BW827" s="44">
        <v>1591756</v>
      </c>
      <c r="BX827" s="21"/>
      <c r="BY827" s="21">
        <v>81040</v>
      </c>
      <c r="BZ827" s="21"/>
      <c r="CA827" s="44">
        <v>145441</v>
      </c>
      <c r="CB827" s="44"/>
      <c r="CC827" s="44">
        <v>47857</v>
      </c>
      <c r="CD827" s="44"/>
      <c r="CE827" s="44"/>
      <c r="CF827" s="44"/>
      <c r="CG827" s="44"/>
      <c r="CH827" s="44"/>
      <c r="CI827" s="21"/>
      <c r="CJ827" s="44"/>
      <c r="CK827" s="21">
        <v>712055</v>
      </c>
      <c r="CL827" s="44"/>
      <c r="CM827" s="44">
        <v>1897</v>
      </c>
      <c r="CN827" s="44">
        <v>0</v>
      </c>
      <c r="CO827" s="44">
        <v>867360</v>
      </c>
      <c r="CP827" s="44">
        <v>423420</v>
      </c>
      <c r="CQ827" s="21">
        <v>1024630</v>
      </c>
      <c r="CR827" s="44">
        <v>4560</v>
      </c>
      <c r="CS827" s="44">
        <v>144033</v>
      </c>
      <c r="CT827" s="44">
        <v>17001</v>
      </c>
      <c r="CU827" s="44"/>
      <c r="CV827" s="44">
        <v>95248</v>
      </c>
      <c r="CW827" s="21"/>
      <c r="CX827" s="21"/>
      <c r="CY827" s="21"/>
      <c r="CZ827" s="21"/>
      <c r="DA827" s="21"/>
      <c r="DB827" s="21"/>
      <c r="DC827" s="21"/>
      <c r="DD827" s="21"/>
      <c r="DE827" s="44"/>
      <c r="DF827" s="21"/>
      <c r="DG827" s="44"/>
      <c r="DH827" s="21"/>
      <c r="DI827" s="44"/>
      <c r="DJ827" s="44"/>
      <c r="DK827" s="44"/>
      <c r="DL827" s="44"/>
      <c r="DM827" s="21"/>
      <c r="DN827" s="44"/>
      <c r="DO827" s="44"/>
      <c r="DP827" s="44"/>
      <c r="DQ827" s="44"/>
      <c r="DR827" s="44"/>
      <c r="DS827" s="44"/>
      <c r="DT827" s="44"/>
      <c r="DU827" s="44"/>
      <c r="DV827" s="44"/>
      <c r="DW827" s="44"/>
      <c r="DX827" s="44"/>
      <c r="DY827" s="44">
        <v>-1920</v>
      </c>
      <c r="DZ827" s="44"/>
      <c r="EA827" s="44"/>
      <c r="EB827" s="21"/>
      <c r="EC827" s="44">
        <v>1211687</v>
      </c>
      <c r="ED827" s="44"/>
      <c r="EE827" s="21">
        <v>43488</v>
      </c>
      <c r="EF827" s="44"/>
      <c r="EG827" s="21">
        <v>68982</v>
      </c>
      <c r="EH827" s="44"/>
      <c r="EI827" s="21">
        <v>130107</v>
      </c>
      <c r="EJ827" s="44"/>
      <c r="EK827" s="44"/>
      <c r="EL827" s="21"/>
      <c r="EM827" s="44"/>
      <c r="EN827" s="44"/>
      <c r="EO827" s="44">
        <v>-4718289</v>
      </c>
      <c r="EP827" s="21"/>
      <c r="EQ827" s="21"/>
      <c r="ER827" s="21"/>
      <c r="ES827" s="21"/>
      <c r="ET827" s="44"/>
      <c r="EU827" s="21"/>
      <c r="EV827" s="44"/>
      <c r="EW827" s="21"/>
      <c r="EX827" s="44"/>
      <c r="EY827" s="44"/>
      <c r="EZ827" s="21"/>
      <c r="FA827" s="21"/>
      <c r="FB827" s="44"/>
      <c r="FC827" s="44"/>
      <c r="FD827" s="21"/>
      <c r="FE827" s="112"/>
      <c r="FF827" s="44"/>
      <c r="FG827" s="44">
        <v>7577810</v>
      </c>
      <c r="FH827" s="44">
        <v>2114816</v>
      </c>
      <c r="FI827" s="44">
        <v>2935704</v>
      </c>
      <c r="FJ827" s="44">
        <v>25987</v>
      </c>
      <c r="FK827" s="44">
        <v>6696317</v>
      </c>
      <c r="FL827" s="44"/>
      <c r="FM827" s="44"/>
      <c r="FN827" s="44"/>
      <c r="FO827" s="44"/>
      <c r="FP827" s="44"/>
      <c r="FQ827" s="44"/>
      <c r="FR827" s="44"/>
      <c r="FS827" s="44"/>
      <c r="FT827" s="44">
        <v>8424</v>
      </c>
      <c r="FU827" s="44"/>
      <c r="FV827" s="21">
        <v>319390</v>
      </c>
      <c r="FW827" s="44">
        <v>107250</v>
      </c>
      <c r="FX827" s="44">
        <v>138850</v>
      </c>
      <c r="FY827" s="44">
        <v>824</v>
      </c>
      <c r="FZ827" s="44">
        <v>51676</v>
      </c>
      <c r="GA827" s="44">
        <v>13720</v>
      </c>
      <c r="GB827" s="44"/>
      <c r="GC827" s="44">
        <v>90911</v>
      </c>
      <c r="GD827" s="44">
        <v>758018</v>
      </c>
      <c r="GE827" s="44">
        <v>322906</v>
      </c>
      <c r="GF827" s="44">
        <v>96438</v>
      </c>
      <c r="GG827" s="44">
        <v>1115984</v>
      </c>
      <c r="GH827" s="44">
        <v>159618</v>
      </c>
      <c r="GI827" s="44">
        <v>250045</v>
      </c>
      <c r="GJ827" s="44">
        <v>282745</v>
      </c>
      <c r="GK827" s="44">
        <v>2591095</v>
      </c>
      <c r="GL827" s="44">
        <v>101919</v>
      </c>
      <c r="GM827" s="44">
        <v>-690918</v>
      </c>
      <c r="GN827" s="44">
        <v>69052</v>
      </c>
      <c r="GO827" s="44">
        <v>50243</v>
      </c>
      <c r="GP827" s="44"/>
      <c r="GQ827" s="44"/>
      <c r="GR827" s="44">
        <v>93823</v>
      </c>
      <c r="GS827" s="44">
        <v>3970359</v>
      </c>
      <c r="GT827" s="44"/>
      <c r="GU827" s="21">
        <v>247540</v>
      </c>
      <c r="GV827" s="44">
        <v>106827</v>
      </c>
      <c r="GW827" s="44">
        <v>418104</v>
      </c>
      <c r="GX827" s="44"/>
      <c r="GY827" s="44">
        <v>4742830</v>
      </c>
      <c r="GZ827" s="44">
        <v>-23741504</v>
      </c>
      <c r="HA827" s="44">
        <v>37276</v>
      </c>
      <c r="HB827" s="44">
        <v>362665</v>
      </c>
      <c r="HC827" s="44">
        <v>28084393</v>
      </c>
      <c r="HD827" s="44">
        <v>4742830</v>
      </c>
      <c r="HE827" s="21"/>
      <c r="HF827" s="21"/>
      <c r="HG827" s="21">
        <v>-24826411</v>
      </c>
      <c r="HH827" s="21"/>
      <c r="HI827" s="21">
        <v>79821</v>
      </c>
      <c r="HJ827" s="44">
        <v>32762</v>
      </c>
      <c r="HK827" s="21">
        <v>620784</v>
      </c>
      <c r="HL827" s="21">
        <v>317837</v>
      </c>
      <c r="HM827" s="21">
        <v>1051204</v>
      </c>
      <c r="HN827" s="21">
        <v>-803664</v>
      </c>
      <c r="HO827" s="21"/>
      <c r="HP827" s="44"/>
      <c r="HQ827" s="47"/>
      <c r="HR827" s="47">
        <v>412174</v>
      </c>
      <c r="HS827" s="47">
        <v>-49509</v>
      </c>
      <c r="HT827" s="47" t="s">
        <v>2836</v>
      </c>
      <c r="HU827" s="47">
        <v>712245.12</v>
      </c>
      <c r="HV827" s="47">
        <v>5591</v>
      </c>
      <c r="HW827" s="47">
        <v>0</v>
      </c>
      <c r="HX827" s="47">
        <v>12901</v>
      </c>
      <c r="HY827" s="47">
        <v>32870</v>
      </c>
      <c r="HZ827" s="47">
        <v>98756</v>
      </c>
      <c r="IA827" s="47">
        <v>0</v>
      </c>
      <c r="IB827" s="47">
        <v>0</v>
      </c>
      <c r="IC827" s="47">
        <v>15715</v>
      </c>
      <c r="ID827">
        <v>2242</v>
      </c>
      <c r="IE827" s="47">
        <v>10064</v>
      </c>
      <c r="IF827">
        <v>10833</v>
      </c>
      <c r="IG827" s="47">
        <v>1570</v>
      </c>
      <c r="IH827" s="47">
        <v>23255</v>
      </c>
      <c r="II827">
        <v>4160</v>
      </c>
      <c r="IJ827">
        <v>9028</v>
      </c>
      <c r="IK827">
        <v>4611</v>
      </c>
      <c r="IL827">
        <v>16599</v>
      </c>
      <c r="IM827">
        <v>248195</v>
      </c>
      <c r="IN827">
        <v>0</v>
      </c>
      <c r="IO827">
        <v>0</v>
      </c>
      <c r="IP827">
        <v>0</v>
      </c>
      <c r="IQ827">
        <v>0</v>
      </c>
      <c r="IR827">
        <v>0</v>
      </c>
      <c r="IS827">
        <v>0</v>
      </c>
      <c r="IT827">
        <v>0</v>
      </c>
      <c r="IU827">
        <v>483871</v>
      </c>
      <c r="IV827">
        <v>0</v>
      </c>
      <c r="IW827">
        <v>659941</v>
      </c>
      <c r="IX827">
        <v>1456783</v>
      </c>
      <c r="IY827">
        <v>2186201</v>
      </c>
      <c r="IZ827">
        <v>0</v>
      </c>
      <c r="JA827">
        <v>0</v>
      </c>
      <c r="JB827">
        <v>377240</v>
      </c>
      <c r="JC827">
        <v>93186</v>
      </c>
      <c r="JD827">
        <v>248191</v>
      </c>
      <c r="JE827">
        <v>199477</v>
      </c>
      <c r="JF827">
        <v>28254</v>
      </c>
      <c r="JG827">
        <v>543631</v>
      </c>
      <c r="JH827">
        <v>120395</v>
      </c>
      <c r="JI827">
        <v>188584</v>
      </c>
      <c r="JJ827">
        <v>212574</v>
      </c>
      <c r="JK827">
        <v>779482</v>
      </c>
      <c r="JL827">
        <v>7577810</v>
      </c>
      <c r="JM827">
        <v>0</v>
      </c>
      <c r="JN827">
        <v>0</v>
      </c>
      <c r="JO827">
        <v>0</v>
      </c>
      <c r="JP827">
        <v>0</v>
      </c>
      <c r="JQ827">
        <v>0</v>
      </c>
      <c r="JR827">
        <v>0</v>
      </c>
      <c r="JS827">
        <v>0</v>
      </c>
      <c r="JT827"/>
      <c r="JU827"/>
      <c r="JV827"/>
      <c r="JW827"/>
      <c r="JX827">
        <v>2242</v>
      </c>
      <c r="JY827"/>
      <c r="JZ827"/>
      <c r="KA827"/>
      <c r="KB827"/>
      <c r="KC827"/>
      <c r="KD827">
        <v>93186</v>
      </c>
      <c r="KE827"/>
      <c r="KF827">
        <v>171</v>
      </c>
      <c r="KG827">
        <v>243</v>
      </c>
      <c r="KH827">
        <v>114</v>
      </c>
      <c r="KI827">
        <v>120</v>
      </c>
      <c r="KJ827">
        <v>176</v>
      </c>
      <c r="KK827">
        <v>72</v>
      </c>
      <c r="KL827">
        <v>71</v>
      </c>
      <c r="KM827">
        <v>98</v>
      </c>
      <c r="KN827">
        <v>38</v>
      </c>
      <c r="KO827">
        <v>1</v>
      </c>
      <c r="KP827">
        <v>0</v>
      </c>
      <c r="KQ827">
        <v>0</v>
      </c>
      <c r="KR827">
        <v>0</v>
      </c>
      <c r="KS827">
        <v>1</v>
      </c>
      <c r="KT827">
        <v>0</v>
      </c>
      <c r="KU827">
        <v>1</v>
      </c>
      <c r="KV827">
        <v>0</v>
      </c>
      <c r="KW827">
        <v>0</v>
      </c>
      <c r="KX827">
        <v>0</v>
      </c>
      <c r="KY827">
        <v>0</v>
      </c>
      <c r="KZ827">
        <v>0</v>
      </c>
      <c r="LA827">
        <v>0</v>
      </c>
      <c r="LB827">
        <v>0</v>
      </c>
      <c r="LC827">
        <v>0</v>
      </c>
      <c r="LD827">
        <v>1</v>
      </c>
      <c r="LE827">
        <v>0</v>
      </c>
      <c r="LF827">
        <v>0</v>
      </c>
      <c r="LG827">
        <v>0</v>
      </c>
      <c r="LH827">
        <v>0</v>
      </c>
    </row>
    <row r="828" spans="1:320" s="34" customFormat="1" ht="15" customHeight="1" x14ac:dyDescent="0.25">
      <c r="A828" s="45">
        <v>206370853</v>
      </c>
      <c r="B828" s="45" t="s">
        <v>6319</v>
      </c>
      <c r="C828" s="46">
        <v>45323</v>
      </c>
      <c r="D828" s="46">
        <v>45657</v>
      </c>
      <c r="E828" s="47">
        <v>335</v>
      </c>
      <c r="F828" s="45" t="s">
        <v>883</v>
      </c>
      <c r="G828" s="45" t="s">
        <v>884</v>
      </c>
      <c r="H828" s="45" t="s">
        <v>1454</v>
      </c>
      <c r="I828" s="45" t="s">
        <v>886</v>
      </c>
      <c r="J828" s="45" t="s">
        <v>887</v>
      </c>
      <c r="K828" s="45" t="s">
        <v>1455</v>
      </c>
      <c r="L828" s="45" t="s">
        <v>6067</v>
      </c>
      <c r="M828" s="45" t="s">
        <v>1474</v>
      </c>
      <c r="N828" s="45" t="s">
        <v>6320</v>
      </c>
      <c r="O828" s="45" t="s">
        <v>1472</v>
      </c>
      <c r="P828" s="45" t="s">
        <v>6321</v>
      </c>
      <c r="Q828" s="45" t="s">
        <v>6322</v>
      </c>
      <c r="R828" t="s">
        <v>6323</v>
      </c>
      <c r="S828" s="45" t="s">
        <v>893</v>
      </c>
      <c r="T828"/>
      <c r="U828" s="47">
        <v>256</v>
      </c>
      <c r="V828" s="47">
        <v>256</v>
      </c>
      <c r="W828" s="47" t="s">
        <v>913</v>
      </c>
      <c r="X828" s="47">
        <v>85760</v>
      </c>
      <c r="Y828" s="47">
        <v>80934</v>
      </c>
      <c r="Z828" s="48">
        <v>203.97</v>
      </c>
      <c r="AA828" s="44">
        <v>432</v>
      </c>
      <c r="AB828" s="44">
        <v>377</v>
      </c>
      <c r="AC828" s="44">
        <v>7339</v>
      </c>
      <c r="AD828" s="44">
        <v>5107</v>
      </c>
      <c r="AE828" s="44">
        <v>9482</v>
      </c>
      <c r="AF828" s="44">
        <v>55100</v>
      </c>
      <c r="AG828" s="44"/>
      <c r="AH828" s="47"/>
      <c r="AI828" s="47">
        <v>114</v>
      </c>
      <c r="AJ828">
        <v>3792</v>
      </c>
      <c r="AK828" t="s">
        <v>914</v>
      </c>
      <c r="AL828">
        <v>67776</v>
      </c>
      <c r="AM828"/>
      <c r="AN828"/>
      <c r="AO828"/>
      <c r="AP828">
        <v>13158</v>
      </c>
      <c r="AQ828"/>
      <c r="AR828" s="44"/>
      <c r="AS828" s="44"/>
      <c r="AT828" s="44"/>
      <c r="AU828" s="44">
        <v>32654015</v>
      </c>
      <c r="AV828" s="44">
        <v>3994841</v>
      </c>
      <c r="AW828" s="44">
        <v>-2028183</v>
      </c>
      <c r="AX828" s="44">
        <v>26314</v>
      </c>
      <c r="AY828" s="44">
        <v>38703353</v>
      </c>
      <c r="AZ828" s="21">
        <v>35408859</v>
      </c>
      <c r="BA828" s="21">
        <v>3294494</v>
      </c>
      <c r="BB828" s="44">
        <v>-5</v>
      </c>
      <c r="BC828" s="44">
        <v>12590</v>
      </c>
      <c r="BD828" s="44"/>
      <c r="BE828" s="44">
        <v>3281899</v>
      </c>
      <c r="BF828" s="44">
        <v>2833328</v>
      </c>
      <c r="BG828" s="44">
        <v>1802965</v>
      </c>
      <c r="BH828" s="44">
        <v>4262243</v>
      </c>
      <c r="BI828" s="21">
        <v>22293116</v>
      </c>
      <c r="BJ828" s="21"/>
      <c r="BK828" s="21"/>
      <c r="BL828" s="21">
        <v>42557</v>
      </c>
      <c r="BM828" s="21">
        <v>1419806</v>
      </c>
      <c r="BN828" s="21">
        <v>25301422</v>
      </c>
      <c r="BO828" s="21"/>
      <c r="BP828" s="21"/>
      <c r="BQ828" s="44"/>
      <c r="BR828" s="21">
        <v>7352593</v>
      </c>
      <c r="BS828" s="44"/>
      <c r="BT828" s="21"/>
      <c r="BU828" s="44"/>
      <c r="BV828" s="21"/>
      <c r="BW828" s="44">
        <v>315287</v>
      </c>
      <c r="BX828" s="21"/>
      <c r="BY828" s="21">
        <v>194869</v>
      </c>
      <c r="BZ828" s="21"/>
      <c r="CA828" s="44">
        <v>407349</v>
      </c>
      <c r="CB828" s="44"/>
      <c r="CC828" s="44">
        <v>2367109</v>
      </c>
      <c r="CD828" s="44"/>
      <c r="CE828" s="44"/>
      <c r="CF828" s="44"/>
      <c r="CG828" s="44"/>
      <c r="CH828" s="44"/>
      <c r="CI828" s="21">
        <v>547322</v>
      </c>
      <c r="CJ828" s="44"/>
      <c r="CK828" s="21">
        <v>162905</v>
      </c>
      <c r="CL828" s="44"/>
      <c r="CM828" s="44">
        <v>216661</v>
      </c>
      <c r="CN828" s="44">
        <v>24157</v>
      </c>
      <c r="CO828" s="44">
        <v>1072847</v>
      </c>
      <c r="CP828" s="44">
        <v>0</v>
      </c>
      <c r="CQ828" s="21">
        <v>1068523</v>
      </c>
      <c r="CR828" s="44">
        <v>231689</v>
      </c>
      <c r="CS828" s="44">
        <v>681170</v>
      </c>
      <c r="CT828" s="44">
        <v>89568</v>
      </c>
      <c r="CU828" s="44"/>
      <c r="CV828" s="44">
        <v>610226</v>
      </c>
      <c r="CW828" s="21"/>
      <c r="CX828" s="21"/>
      <c r="CY828" s="21"/>
      <c r="CZ828" s="21"/>
      <c r="DA828" s="21"/>
      <c r="DB828" s="21"/>
      <c r="DC828" s="21"/>
      <c r="DD828" s="21"/>
      <c r="DE828" s="44"/>
      <c r="DF828" s="21"/>
      <c r="DG828" s="44"/>
      <c r="DH828" s="21"/>
      <c r="DI828" s="44"/>
      <c r="DJ828" s="44"/>
      <c r="DK828" s="44"/>
      <c r="DL828" s="44"/>
      <c r="DM828" s="21"/>
      <c r="DN828" s="44"/>
      <c r="DO828" s="44"/>
      <c r="DP828" s="44"/>
      <c r="DQ828" s="44"/>
      <c r="DR828" s="44"/>
      <c r="DS828" s="44"/>
      <c r="DT828" s="44"/>
      <c r="DU828" s="44"/>
      <c r="DV828" s="44"/>
      <c r="DW828" s="44"/>
      <c r="DX828" s="44"/>
      <c r="DY828" s="44"/>
      <c r="DZ828" s="44"/>
      <c r="EA828" s="44"/>
      <c r="EB828" s="21"/>
      <c r="EC828" s="44">
        <v>-30885595</v>
      </c>
      <c r="ED828" s="44"/>
      <c r="EE828" s="21">
        <v>1745683</v>
      </c>
      <c r="EF828" s="44"/>
      <c r="EG828" s="21">
        <v>4142503</v>
      </c>
      <c r="EH828" s="44"/>
      <c r="EI828" s="21">
        <v>21597306</v>
      </c>
      <c r="EJ828" s="44"/>
      <c r="EK828" s="44"/>
      <c r="EL828" s="21"/>
      <c r="EM828" s="44"/>
      <c r="EN828" s="44"/>
      <c r="EO828" s="44">
        <v>1371920</v>
      </c>
      <c r="EP828" s="21"/>
      <c r="EQ828" s="21"/>
      <c r="ER828" s="21"/>
      <c r="ES828" s="21"/>
      <c r="ET828" s="44"/>
      <c r="EU828" s="21"/>
      <c r="EV828" s="44"/>
      <c r="EW828" s="21"/>
      <c r="EX828" s="44"/>
      <c r="EY828" s="44"/>
      <c r="EZ828" s="21"/>
      <c r="FA828" s="21"/>
      <c r="FB828" s="44"/>
      <c r="FC828" s="44"/>
      <c r="FD828" s="21"/>
      <c r="FE828" s="112"/>
      <c r="FF828" s="44"/>
      <c r="FG828" s="44">
        <v>17274683</v>
      </c>
      <c r="FH828" s="44">
        <v>3704383</v>
      </c>
      <c r="FI828" s="44">
        <v>14429793</v>
      </c>
      <c r="FJ828" s="44">
        <v>465499</v>
      </c>
      <c r="FK828" s="44">
        <v>12872052</v>
      </c>
      <c r="FL828" s="44"/>
      <c r="FM828" s="44"/>
      <c r="FN828" s="44"/>
      <c r="FO828" s="44">
        <v>3364093</v>
      </c>
      <c r="FP828" s="44"/>
      <c r="FQ828" s="44"/>
      <c r="FR828" s="44"/>
      <c r="FS828" s="44"/>
      <c r="FT828" s="44">
        <v>403378</v>
      </c>
      <c r="FU828" s="44">
        <v>48313</v>
      </c>
      <c r="FV828" s="21">
        <v>598549</v>
      </c>
      <c r="FW828" s="44"/>
      <c r="FX828" s="44">
        <v>382293</v>
      </c>
      <c r="FY828" s="44">
        <v>132796</v>
      </c>
      <c r="FZ828" s="44">
        <v>327714</v>
      </c>
      <c r="GA828" s="44">
        <v>50420</v>
      </c>
      <c r="GB828" s="44"/>
      <c r="GC828" s="44">
        <v>160517</v>
      </c>
      <c r="GD828" s="44">
        <v>1007646</v>
      </c>
      <c r="GE828" s="44">
        <v>521172</v>
      </c>
      <c r="GF828" s="44">
        <v>390145</v>
      </c>
      <c r="GG828" s="44">
        <v>1988704</v>
      </c>
      <c r="GH828" s="44">
        <v>307682</v>
      </c>
      <c r="GI828" s="44">
        <v>364516</v>
      </c>
      <c r="GJ828" s="44">
        <v>426058</v>
      </c>
      <c r="GK828" s="44">
        <v>6877606</v>
      </c>
      <c r="GL828" s="44">
        <v>663764</v>
      </c>
      <c r="GM828" s="44">
        <v>3801600</v>
      </c>
      <c r="GN828" s="44">
        <v>255598</v>
      </c>
      <c r="GO828" s="44">
        <v>76013</v>
      </c>
      <c r="GP828" s="44"/>
      <c r="GQ828" s="44"/>
      <c r="GR828" s="44">
        <v>388230</v>
      </c>
      <c r="GS828" s="44">
        <v>13418489</v>
      </c>
      <c r="GT828" s="44"/>
      <c r="GU828" s="21">
        <v>242043</v>
      </c>
      <c r="GV828" s="44"/>
      <c r="GW828" s="44">
        <v>1707133</v>
      </c>
      <c r="GX828" s="44"/>
      <c r="GY828" s="44">
        <v>15367665</v>
      </c>
      <c r="GZ828" s="44">
        <v>9400147</v>
      </c>
      <c r="HA828" s="44"/>
      <c r="HB828" s="44">
        <v>2685620</v>
      </c>
      <c r="HC828" s="44">
        <v>3281898</v>
      </c>
      <c r="HD828" s="44">
        <v>15367665</v>
      </c>
      <c r="HE828" s="21"/>
      <c r="HF828" s="21"/>
      <c r="HG828" s="21"/>
      <c r="HH828" s="21">
        <v>1405880</v>
      </c>
      <c r="HI828" s="21">
        <v>0</v>
      </c>
      <c r="HJ828" s="44"/>
      <c r="HK828" s="21">
        <v>165265</v>
      </c>
      <c r="HL828" s="21">
        <v>84431</v>
      </c>
      <c r="HM828" s="21">
        <v>249696</v>
      </c>
      <c r="HN828" s="21">
        <v>-7653</v>
      </c>
      <c r="HO828" s="21"/>
      <c r="HP828" s="44"/>
      <c r="HQ828" s="47"/>
      <c r="HR828" s="47">
        <v>2685620</v>
      </c>
      <c r="HS828" s="47"/>
      <c r="HT828" s="47" t="s">
        <v>6324</v>
      </c>
      <c r="HU828" s="47">
        <v>3196049.9800000004</v>
      </c>
      <c r="HV828" s="47">
        <v>1723</v>
      </c>
      <c r="HW828" s="47">
        <v>0</v>
      </c>
      <c r="HX828" s="47">
        <v>35696</v>
      </c>
      <c r="HY828" s="47">
        <v>77577</v>
      </c>
      <c r="HZ828" s="47">
        <v>162844</v>
      </c>
      <c r="IA828" s="47">
        <v>15150</v>
      </c>
      <c r="IB828" s="47">
        <v>0</v>
      </c>
      <c r="IC828" s="47">
        <v>10332</v>
      </c>
      <c r="ID828">
        <v>17002</v>
      </c>
      <c r="IE828" s="47">
        <v>7731</v>
      </c>
      <c r="IF828">
        <v>19392</v>
      </c>
      <c r="IG828" s="47">
        <v>14172</v>
      </c>
      <c r="IH828" s="47">
        <v>39880</v>
      </c>
      <c r="II828">
        <v>7744</v>
      </c>
      <c r="IJ828">
        <v>14510</v>
      </c>
      <c r="IK828">
        <v>7326</v>
      </c>
      <c r="IL828">
        <v>35676</v>
      </c>
      <c r="IM828">
        <v>466755</v>
      </c>
      <c r="IN828">
        <v>0</v>
      </c>
      <c r="IO828">
        <v>167</v>
      </c>
      <c r="IP828">
        <v>1358</v>
      </c>
      <c r="IQ828">
        <v>7631</v>
      </c>
      <c r="IR828">
        <v>0</v>
      </c>
      <c r="IS828">
        <v>0</v>
      </c>
      <c r="IT828">
        <v>9156</v>
      </c>
      <c r="IU828">
        <v>274729</v>
      </c>
      <c r="IV828">
        <v>0</v>
      </c>
      <c r="IW828">
        <v>2133377</v>
      </c>
      <c r="IX828">
        <v>4075588</v>
      </c>
      <c r="IY828">
        <v>4511237</v>
      </c>
      <c r="IZ828">
        <v>733890</v>
      </c>
      <c r="JA828">
        <v>0</v>
      </c>
      <c r="JB828">
        <v>639407</v>
      </c>
      <c r="JC828">
        <v>921758</v>
      </c>
      <c r="JD828">
        <v>200502</v>
      </c>
      <c r="JE828">
        <v>344052</v>
      </c>
      <c r="JF828">
        <v>250174</v>
      </c>
      <c r="JG828">
        <v>916761</v>
      </c>
      <c r="JH828">
        <v>222437</v>
      </c>
      <c r="JI828">
        <v>285606</v>
      </c>
      <c r="JJ828">
        <v>352634</v>
      </c>
      <c r="JK828">
        <v>1412531</v>
      </c>
      <c r="JL828">
        <v>17274683</v>
      </c>
      <c r="JM828">
        <v>0</v>
      </c>
      <c r="JN828">
        <v>14620</v>
      </c>
      <c r="JO828">
        <v>89745</v>
      </c>
      <c r="JP828">
        <v>296156</v>
      </c>
      <c r="JQ828">
        <v>0</v>
      </c>
      <c r="JR828">
        <v>0</v>
      </c>
      <c r="JS828">
        <v>400521</v>
      </c>
      <c r="JT828"/>
      <c r="JU828"/>
      <c r="JV828"/>
      <c r="JW828"/>
      <c r="JX828"/>
      <c r="JY828">
        <v>17002</v>
      </c>
      <c r="JZ828"/>
      <c r="KA828"/>
      <c r="KB828"/>
      <c r="KC828"/>
      <c r="KD828"/>
      <c r="KE828">
        <v>921758</v>
      </c>
      <c r="KF828">
        <v>396</v>
      </c>
      <c r="KG828">
        <v>565</v>
      </c>
      <c r="KH828">
        <v>298</v>
      </c>
      <c r="KI828">
        <v>289</v>
      </c>
      <c r="KJ828">
        <v>410</v>
      </c>
      <c r="KK828">
        <v>225</v>
      </c>
      <c r="KL828">
        <v>140</v>
      </c>
      <c r="KM828">
        <v>209</v>
      </c>
      <c r="KN828">
        <v>106</v>
      </c>
      <c r="KO828">
        <v>1</v>
      </c>
      <c r="KP828">
        <v>0</v>
      </c>
      <c r="KQ828">
        <v>0</v>
      </c>
      <c r="KR828">
        <v>0</v>
      </c>
      <c r="KS828">
        <v>0</v>
      </c>
      <c r="KT828">
        <v>1</v>
      </c>
      <c r="KU828">
        <v>1</v>
      </c>
      <c r="KV828">
        <v>0</v>
      </c>
      <c r="KW828">
        <v>0</v>
      </c>
      <c r="KX828">
        <v>0</v>
      </c>
      <c r="KY828">
        <v>1</v>
      </c>
      <c r="KZ828">
        <v>0</v>
      </c>
      <c r="LA828">
        <v>0</v>
      </c>
      <c r="LB828">
        <v>0</v>
      </c>
      <c r="LC828">
        <v>0</v>
      </c>
      <c r="LD828">
        <v>1</v>
      </c>
      <c r="LE828">
        <v>0</v>
      </c>
      <c r="LF828">
        <v>0</v>
      </c>
      <c r="LG828">
        <v>0</v>
      </c>
      <c r="LH828">
        <v>0</v>
      </c>
    </row>
    <row r="829" spans="1:320" s="34" customFormat="1" ht="15" customHeight="1" x14ac:dyDescent="0.25">
      <c r="A829" s="45">
        <v>206370904</v>
      </c>
      <c r="B829" s="45" t="s">
        <v>6325</v>
      </c>
      <c r="C829" s="46">
        <v>45292</v>
      </c>
      <c r="D829" s="46">
        <v>45657</v>
      </c>
      <c r="E829" s="47">
        <v>366</v>
      </c>
      <c r="F829" s="45" t="s">
        <v>883</v>
      </c>
      <c r="G829" s="45" t="s">
        <v>884</v>
      </c>
      <c r="H829" s="45" t="s">
        <v>1454</v>
      </c>
      <c r="I829" s="45" t="s">
        <v>886</v>
      </c>
      <c r="J829" s="45" t="s">
        <v>887</v>
      </c>
      <c r="K829" s="45" t="s">
        <v>1455</v>
      </c>
      <c r="L829" s="45" t="s">
        <v>6117</v>
      </c>
      <c r="M829" s="45" t="s">
        <v>6326</v>
      </c>
      <c r="N829" s="45" t="s">
        <v>6327</v>
      </c>
      <c r="O829" s="45" t="s">
        <v>6328</v>
      </c>
      <c r="P829" s="45" t="s">
        <v>6329</v>
      </c>
      <c r="Q829" s="45" t="s">
        <v>6330</v>
      </c>
      <c r="R829" t="s">
        <v>6331</v>
      </c>
      <c r="S829" s="45" t="s">
        <v>893</v>
      </c>
      <c r="T829" t="s">
        <v>2730</v>
      </c>
      <c r="U829" s="47">
        <v>99</v>
      </c>
      <c r="V829" s="47">
        <v>99</v>
      </c>
      <c r="W829" s="47" t="s">
        <v>894</v>
      </c>
      <c r="X829" s="47">
        <v>36234</v>
      </c>
      <c r="Y829" s="47">
        <v>34224</v>
      </c>
      <c r="Z829" s="48">
        <v>207</v>
      </c>
      <c r="AA829" s="44">
        <v>750</v>
      </c>
      <c r="AB829" s="44">
        <v>736</v>
      </c>
      <c r="AC829" s="44">
        <v>3576</v>
      </c>
      <c r="AD829" s="44">
        <v>4446</v>
      </c>
      <c r="AE829" s="44">
        <v>1705</v>
      </c>
      <c r="AF829" s="44">
        <v>21074</v>
      </c>
      <c r="AG829" s="44"/>
      <c r="AH829" s="47">
        <v>953</v>
      </c>
      <c r="AI829" s="47">
        <v>318</v>
      </c>
      <c r="AJ829">
        <v>2152</v>
      </c>
      <c r="AK829" t="s">
        <v>895</v>
      </c>
      <c r="AL829">
        <v>34224</v>
      </c>
      <c r="AM829"/>
      <c r="AN829"/>
      <c r="AO829"/>
      <c r="AP829"/>
      <c r="AQ829"/>
      <c r="AR829" s="44"/>
      <c r="AS829" s="44"/>
      <c r="AT829" s="44"/>
      <c r="AU829" s="44">
        <v>15851552</v>
      </c>
      <c r="AV829" s="44">
        <v>4568822</v>
      </c>
      <c r="AW829" s="44">
        <v>5148709</v>
      </c>
      <c r="AX829" s="44">
        <v>3293</v>
      </c>
      <c r="AY829" s="44">
        <v>15274958</v>
      </c>
      <c r="AZ829" s="21">
        <v>14846840</v>
      </c>
      <c r="BA829" s="21">
        <v>428118</v>
      </c>
      <c r="BB829" s="44">
        <v>4262</v>
      </c>
      <c r="BC829" s="44">
        <v>74473</v>
      </c>
      <c r="BD829" s="44"/>
      <c r="BE829" s="44">
        <v>357907</v>
      </c>
      <c r="BF829" s="44">
        <v>1918100</v>
      </c>
      <c r="BG829" s="44">
        <v>2103221</v>
      </c>
      <c r="BH829" s="44">
        <v>352709</v>
      </c>
      <c r="BI829" s="21">
        <v>8835784</v>
      </c>
      <c r="BJ829" s="21"/>
      <c r="BK829" s="21">
        <v>1592583</v>
      </c>
      <c r="BL829" s="21">
        <v>200821</v>
      </c>
      <c r="BM829" s="21">
        <v>848334</v>
      </c>
      <c r="BN829" s="21">
        <v>15851552</v>
      </c>
      <c r="BO829" s="21"/>
      <c r="BP829" s="21"/>
      <c r="BQ829" s="44"/>
      <c r="BR829" s="21"/>
      <c r="BS829" s="44"/>
      <c r="BT829" s="21"/>
      <c r="BU829" s="44"/>
      <c r="BV829" s="21"/>
      <c r="BW829" s="44">
        <v>1202673</v>
      </c>
      <c r="BX829" s="21"/>
      <c r="BY829" s="21">
        <v>1164396</v>
      </c>
      <c r="BZ829" s="21"/>
      <c r="CA829" s="44">
        <v>1860</v>
      </c>
      <c r="CB829" s="44"/>
      <c r="CC829" s="44">
        <v>1989791</v>
      </c>
      <c r="CD829" s="44"/>
      <c r="CE829" s="44"/>
      <c r="CF829" s="44"/>
      <c r="CG829" s="44">
        <v>204867</v>
      </c>
      <c r="CH829" s="44"/>
      <c r="CI829" s="21">
        <v>2295</v>
      </c>
      <c r="CJ829" s="44"/>
      <c r="CK829" s="21">
        <v>2940</v>
      </c>
      <c r="CL829" s="44"/>
      <c r="CM829" s="44">
        <v>63009</v>
      </c>
      <c r="CN829" s="44">
        <v>0</v>
      </c>
      <c r="CO829" s="44">
        <v>1719736</v>
      </c>
      <c r="CP829" s="44">
        <v>0</v>
      </c>
      <c r="CQ829" s="21">
        <v>1413630</v>
      </c>
      <c r="CR829" s="44">
        <v>480105</v>
      </c>
      <c r="CS829" s="44">
        <v>826150</v>
      </c>
      <c r="CT829" s="44">
        <v>3842</v>
      </c>
      <c r="CU829" s="44"/>
      <c r="CV829" s="44">
        <v>62350</v>
      </c>
      <c r="CW829" s="21"/>
      <c r="CX829" s="21"/>
      <c r="CY829" s="21"/>
      <c r="CZ829" s="21"/>
      <c r="DA829" s="21"/>
      <c r="DB829" s="21"/>
      <c r="DC829" s="21"/>
      <c r="DD829" s="21"/>
      <c r="DE829" s="44"/>
      <c r="DF829" s="21"/>
      <c r="DG829" s="44"/>
      <c r="DH829" s="21"/>
      <c r="DI829" s="44"/>
      <c r="DJ829" s="44"/>
      <c r="DK829" s="44"/>
      <c r="DL829" s="44"/>
      <c r="DM829" s="21"/>
      <c r="DN829" s="44"/>
      <c r="DO829" s="44">
        <v>2400</v>
      </c>
      <c r="DP829" s="44"/>
      <c r="DQ829" s="44"/>
      <c r="DR829" s="44"/>
      <c r="DS829" s="44"/>
      <c r="DT829" s="44"/>
      <c r="DU829" s="44"/>
      <c r="DV829" s="44"/>
      <c r="DW829" s="44">
        <v>1500</v>
      </c>
      <c r="DX829" s="44"/>
      <c r="DY829" s="44">
        <v>18256</v>
      </c>
      <c r="DZ829" s="44"/>
      <c r="EA829" s="44"/>
      <c r="EB829" s="21"/>
      <c r="EC829" s="44">
        <v>105837</v>
      </c>
      <c r="ED829" s="44"/>
      <c r="EE829" s="21">
        <v>1646779</v>
      </c>
      <c r="EF829" s="44"/>
      <c r="EG829" s="21">
        <v>138997</v>
      </c>
      <c r="EH829" s="44"/>
      <c r="EI829" s="21">
        <v>3299603</v>
      </c>
      <c r="EJ829" s="44"/>
      <c r="EK829" s="44"/>
      <c r="EL829" s="21"/>
      <c r="EM829" s="44">
        <v>-345862</v>
      </c>
      <c r="EN829" s="44"/>
      <c r="EO829" s="44">
        <v>281199</v>
      </c>
      <c r="EP829" s="21"/>
      <c r="EQ829" s="21"/>
      <c r="ER829" s="21"/>
      <c r="ES829" s="21"/>
      <c r="ET829" s="44"/>
      <c r="EU829" s="21"/>
      <c r="EV829" s="44"/>
      <c r="EW829" s="21"/>
      <c r="EX829" s="44"/>
      <c r="EY829" s="44"/>
      <c r="EZ829" s="21"/>
      <c r="FA829" s="21"/>
      <c r="FB829" s="44"/>
      <c r="FC829" s="44"/>
      <c r="FD829" s="21"/>
      <c r="FE829" s="112"/>
      <c r="FF829" s="44"/>
      <c r="FG829" s="44">
        <v>7830370</v>
      </c>
      <c r="FH829" s="44">
        <v>1938521</v>
      </c>
      <c r="FI829" s="44">
        <v>5077949</v>
      </c>
      <c r="FJ829" s="44">
        <v>388727</v>
      </c>
      <c r="FK829" s="44">
        <v>6076091</v>
      </c>
      <c r="FL829" s="44"/>
      <c r="FM829" s="44"/>
      <c r="FN829" s="44"/>
      <c r="FO829" s="44"/>
      <c r="FP829" s="44"/>
      <c r="FQ829" s="44"/>
      <c r="FR829" s="44"/>
      <c r="FS829" s="44"/>
      <c r="FT829" s="44">
        <v>35403</v>
      </c>
      <c r="FU829" s="44">
        <v>6388</v>
      </c>
      <c r="FV829" s="21">
        <v>636867</v>
      </c>
      <c r="FW829" s="44"/>
      <c r="FX829" s="44">
        <v>552035</v>
      </c>
      <c r="FY829" s="44">
        <v>159114</v>
      </c>
      <c r="FZ829" s="44">
        <v>319130</v>
      </c>
      <c r="GA829" s="44">
        <v>41182</v>
      </c>
      <c r="GB829" s="44"/>
      <c r="GC829" s="44">
        <v>28857</v>
      </c>
      <c r="GD829" s="44">
        <v>405353</v>
      </c>
      <c r="GE829" s="44">
        <v>371208</v>
      </c>
      <c r="GF829" s="44">
        <v>72077</v>
      </c>
      <c r="GG829" s="44">
        <v>955396</v>
      </c>
      <c r="GH829" s="44">
        <v>491978</v>
      </c>
      <c r="GI829" s="44">
        <v>176354</v>
      </c>
      <c r="GJ829" s="44">
        <v>105772</v>
      </c>
      <c r="GK829" s="44">
        <v>2739924</v>
      </c>
      <c r="GL829" s="44">
        <v>226963</v>
      </c>
      <c r="GM829" s="44">
        <v>1272789</v>
      </c>
      <c r="GN829" s="44">
        <v>38600</v>
      </c>
      <c r="GO829" s="44">
        <v>15065</v>
      </c>
      <c r="GP829" s="44"/>
      <c r="GQ829" s="44">
        <v>36</v>
      </c>
      <c r="GR829" s="44">
        <v>120258</v>
      </c>
      <c r="GS829" s="44">
        <v>2152457</v>
      </c>
      <c r="GT829" s="44"/>
      <c r="GU829" s="21">
        <v>919108</v>
      </c>
      <c r="GV829" s="44"/>
      <c r="GW829" s="44">
        <v>13559951</v>
      </c>
      <c r="GX829" s="44"/>
      <c r="GY829" s="44">
        <v>16631516</v>
      </c>
      <c r="GZ829" s="44">
        <v>1428081</v>
      </c>
      <c r="HA829" s="44">
        <v>8380995</v>
      </c>
      <c r="HB829" s="44"/>
      <c r="HC829" s="44">
        <v>6822440</v>
      </c>
      <c r="HD829" s="44">
        <v>16631516</v>
      </c>
      <c r="HE829" s="21"/>
      <c r="HF829" s="21">
        <v>5467753</v>
      </c>
      <c r="HG829" s="21"/>
      <c r="HH829" s="21"/>
      <c r="HI829" s="21">
        <v>71635</v>
      </c>
      <c r="HJ829" s="44"/>
      <c r="HK829" s="21">
        <v>1066227</v>
      </c>
      <c r="HL829" s="21">
        <v>1544930</v>
      </c>
      <c r="HM829" s="21">
        <v>2682792</v>
      </c>
      <c r="HN829" s="21">
        <v>-1763684</v>
      </c>
      <c r="HO829" s="21"/>
      <c r="HP829" s="44"/>
      <c r="HQ829" s="47"/>
      <c r="HR829" s="47"/>
      <c r="HS829" s="47"/>
      <c r="HT829" s="47" t="s">
        <v>1759</v>
      </c>
      <c r="HU829" s="47">
        <v>0</v>
      </c>
      <c r="HV829" s="47">
        <v>4040</v>
      </c>
      <c r="HW829" s="47">
        <v>0</v>
      </c>
      <c r="HX829" s="47">
        <v>17691</v>
      </c>
      <c r="HY829" s="47">
        <v>28708</v>
      </c>
      <c r="HZ829" s="47">
        <v>76647</v>
      </c>
      <c r="IA829" s="47">
        <v>0</v>
      </c>
      <c r="IB829" s="47">
        <v>0</v>
      </c>
      <c r="IC829" s="47">
        <v>0</v>
      </c>
      <c r="ID829">
        <v>20242</v>
      </c>
      <c r="IE829" s="47">
        <v>4140</v>
      </c>
      <c r="IF829">
        <v>13780</v>
      </c>
      <c r="IG829" s="47">
        <v>918</v>
      </c>
      <c r="IH829" s="47">
        <v>23141</v>
      </c>
      <c r="II829">
        <v>12821</v>
      </c>
      <c r="IJ829">
        <v>6506</v>
      </c>
      <c r="IK829">
        <v>1960</v>
      </c>
      <c r="IL829">
        <v>11361</v>
      </c>
      <c r="IM829">
        <v>221955</v>
      </c>
      <c r="IN829">
        <v>0</v>
      </c>
      <c r="IO829">
        <v>0</v>
      </c>
      <c r="IP829">
        <v>31</v>
      </c>
      <c r="IQ829">
        <v>14</v>
      </c>
      <c r="IR829">
        <v>0</v>
      </c>
      <c r="IS829">
        <v>0</v>
      </c>
      <c r="IT829">
        <v>45</v>
      </c>
      <c r="IU829">
        <v>274279</v>
      </c>
      <c r="IV829">
        <v>0</v>
      </c>
      <c r="IW829">
        <v>1055317</v>
      </c>
      <c r="IX829">
        <v>1348882</v>
      </c>
      <c r="IY829">
        <v>1985037</v>
      </c>
      <c r="IZ829">
        <v>0</v>
      </c>
      <c r="JA829">
        <v>0</v>
      </c>
      <c r="JB829">
        <v>0</v>
      </c>
      <c r="JC829">
        <v>1049367</v>
      </c>
      <c r="JD829">
        <v>114083</v>
      </c>
      <c r="JE829">
        <v>250365</v>
      </c>
      <c r="JF829">
        <v>17085</v>
      </c>
      <c r="JG829">
        <v>501390</v>
      </c>
      <c r="JH829">
        <v>382044</v>
      </c>
      <c r="JI829">
        <v>130718</v>
      </c>
      <c r="JJ829">
        <v>82821</v>
      </c>
      <c r="JK829">
        <v>638982</v>
      </c>
      <c r="JL829">
        <v>7830370</v>
      </c>
      <c r="JM829">
        <v>0</v>
      </c>
      <c r="JN829">
        <v>0</v>
      </c>
      <c r="JO829">
        <v>1770</v>
      </c>
      <c r="JP829">
        <v>486</v>
      </c>
      <c r="JQ829">
        <v>0</v>
      </c>
      <c r="JR829">
        <v>0</v>
      </c>
      <c r="JS829">
        <v>2256</v>
      </c>
      <c r="JT829"/>
      <c r="JU829"/>
      <c r="JV829"/>
      <c r="JW829"/>
      <c r="JX829"/>
      <c r="JY829">
        <v>20242</v>
      </c>
      <c r="JZ829"/>
      <c r="KA829"/>
      <c r="KB829"/>
      <c r="KC829"/>
      <c r="KD829"/>
      <c r="KE829">
        <v>1049367</v>
      </c>
      <c r="KF829">
        <v>122</v>
      </c>
      <c r="KG829">
        <v>182</v>
      </c>
      <c r="KH829">
        <v>86</v>
      </c>
      <c r="KI829">
        <v>85</v>
      </c>
      <c r="KJ829">
        <v>131</v>
      </c>
      <c r="KK829">
        <v>59</v>
      </c>
      <c r="KL829">
        <v>44</v>
      </c>
      <c r="KM829">
        <v>71</v>
      </c>
      <c r="KN829">
        <v>27</v>
      </c>
      <c r="KO829">
        <v>1</v>
      </c>
      <c r="KP829">
        <v>0</v>
      </c>
      <c r="KQ829">
        <v>0</v>
      </c>
      <c r="KR829">
        <v>0</v>
      </c>
      <c r="KS829">
        <v>1</v>
      </c>
      <c r="KT829">
        <v>0</v>
      </c>
      <c r="KU829">
        <v>1</v>
      </c>
      <c r="KV829">
        <v>0</v>
      </c>
      <c r="KW829">
        <v>0</v>
      </c>
      <c r="KX829">
        <v>0</v>
      </c>
      <c r="KY829">
        <v>0</v>
      </c>
      <c r="KZ829">
        <v>0</v>
      </c>
      <c r="LA829">
        <v>0</v>
      </c>
      <c r="LB829">
        <v>0</v>
      </c>
      <c r="LC829">
        <v>0</v>
      </c>
      <c r="LD829">
        <v>1</v>
      </c>
      <c r="LE829">
        <v>0</v>
      </c>
      <c r="LF829">
        <v>0</v>
      </c>
      <c r="LG829">
        <v>0</v>
      </c>
      <c r="LH829">
        <v>0</v>
      </c>
    </row>
    <row r="830" spans="1:320" s="34" customFormat="1" ht="15" customHeight="1" x14ac:dyDescent="0.25">
      <c r="A830" s="45">
        <v>206371261</v>
      </c>
      <c r="B830" s="45" t="s">
        <v>6332</v>
      </c>
      <c r="C830" s="46">
        <v>45292</v>
      </c>
      <c r="D830" s="46">
        <v>45657</v>
      </c>
      <c r="E830" s="47">
        <v>366</v>
      </c>
      <c r="F830" s="45" t="s">
        <v>883</v>
      </c>
      <c r="G830" s="45" t="s">
        <v>884</v>
      </c>
      <c r="H830" s="45" t="s">
        <v>1454</v>
      </c>
      <c r="I830" s="45" t="s">
        <v>886</v>
      </c>
      <c r="J830" s="45" t="s">
        <v>887</v>
      </c>
      <c r="K830" s="45" t="s">
        <v>1455</v>
      </c>
      <c r="L830" s="45" t="s">
        <v>6117</v>
      </c>
      <c r="M830" s="45" t="s">
        <v>6333</v>
      </c>
      <c r="N830" s="45" t="s">
        <v>6334</v>
      </c>
      <c r="O830" s="45" t="s">
        <v>1458</v>
      </c>
      <c r="P830" s="45" t="s">
        <v>6151</v>
      </c>
      <c r="Q830" s="45" t="s">
        <v>6335</v>
      </c>
      <c r="R830" t="s">
        <v>6247</v>
      </c>
      <c r="S830" s="45" t="s">
        <v>893</v>
      </c>
      <c r="T830"/>
      <c r="U830" s="47">
        <v>86</v>
      </c>
      <c r="V830" s="47">
        <v>86</v>
      </c>
      <c r="W830" s="47" t="s">
        <v>894</v>
      </c>
      <c r="X830" s="47">
        <v>31476</v>
      </c>
      <c r="Y830" s="47">
        <v>30427</v>
      </c>
      <c r="Z830" s="48">
        <v>226.8</v>
      </c>
      <c r="AA830" s="44">
        <v>790</v>
      </c>
      <c r="AB830" s="44">
        <v>789</v>
      </c>
      <c r="AC830" s="44">
        <v>25601</v>
      </c>
      <c r="AD830" s="44">
        <v>2184</v>
      </c>
      <c r="AE830" s="44">
        <v>377</v>
      </c>
      <c r="AF830" s="44">
        <v>2182</v>
      </c>
      <c r="AG830" s="44">
        <v>8</v>
      </c>
      <c r="AH830" s="47"/>
      <c r="AI830" s="47">
        <v>30</v>
      </c>
      <c r="AJ830">
        <v>45</v>
      </c>
      <c r="AK830" t="s">
        <v>895</v>
      </c>
      <c r="AL830">
        <v>30427</v>
      </c>
      <c r="AM830"/>
      <c r="AN830"/>
      <c r="AO830"/>
      <c r="AP830"/>
      <c r="AQ830"/>
      <c r="AR830" s="44"/>
      <c r="AS830" s="44"/>
      <c r="AT830" s="44"/>
      <c r="AU830" s="44">
        <v>36133313</v>
      </c>
      <c r="AV830" s="44">
        <v>11013387</v>
      </c>
      <c r="AW830" s="44">
        <v>20730588</v>
      </c>
      <c r="AX830" s="44">
        <v>21159</v>
      </c>
      <c r="AY830" s="44">
        <v>26437271</v>
      </c>
      <c r="AZ830" s="21">
        <v>23312280</v>
      </c>
      <c r="BA830" s="21">
        <v>3124991</v>
      </c>
      <c r="BB830" s="44">
        <v>1382059</v>
      </c>
      <c r="BC830" s="44"/>
      <c r="BD830" s="44"/>
      <c r="BE830" s="44">
        <v>4507050</v>
      </c>
      <c r="BF830" s="44">
        <v>31929513</v>
      </c>
      <c r="BG830" s="44">
        <v>2730000</v>
      </c>
      <c r="BH830" s="44">
        <v>210850</v>
      </c>
      <c r="BI830" s="21">
        <v>1156600</v>
      </c>
      <c r="BJ830" s="21">
        <v>10000</v>
      </c>
      <c r="BK830" s="21"/>
      <c r="BL830" s="21">
        <v>72725</v>
      </c>
      <c r="BM830" s="21">
        <v>23625</v>
      </c>
      <c r="BN830" s="21">
        <v>36133313</v>
      </c>
      <c r="BO830" s="21"/>
      <c r="BP830" s="21"/>
      <c r="BQ830" s="44"/>
      <c r="BR830" s="21"/>
      <c r="BS830" s="44"/>
      <c r="BT830" s="21"/>
      <c r="BU830" s="44"/>
      <c r="BV830" s="21"/>
      <c r="BW830" s="44">
        <v>10068402</v>
      </c>
      <c r="BX830" s="21"/>
      <c r="BY830" s="21">
        <v>908249</v>
      </c>
      <c r="BZ830" s="21"/>
      <c r="CA830" s="44">
        <v>130</v>
      </c>
      <c r="CB830" s="44"/>
      <c r="CC830" s="44">
        <v>30447</v>
      </c>
      <c r="CD830" s="44"/>
      <c r="CE830" s="44">
        <v>3500</v>
      </c>
      <c r="CF830" s="44"/>
      <c r="CG830" s="44"/>
      <c r="CH830" s="44"/>
      <c r="CI830" s="21">
        <v>2659</v>
      </c>
      <c r="CJ830" s="44"/>
      <c r="CK830" s="21"/>
      <c r="CL830" s="44"/>
      <c r="CM830" s="44">
        <v>0</v>
      </c>
      <c r="CN830" s="44">
        <v>0</v>
      </c>
      <c r="CO830" s="44">
        <v>4469225</v>
      </c>
      <c r="CP830" s="44">
        <v>0</v>
      </c>
      <c r="CQ830" s="21">
        <v>4363725</v>
      </c>
      <c r="CR830" s="44">
        <v>751650</v>
      </c>
      <c r="CS830" s="44">
        <v>905909</v>
      </c>
      <c r="CT830" s="44">
        <v>300225</v>
      </c>
      <c r="CU830" s="44"/>
      <c r="CV830" s="44">
        <v>222653</v>
      </c>
      <c r="CW830" s="21"/>
      <c r="CX830" s="21"/>
      <c r="CY830" s="21"/>
      <c r="CZ830" s="21"/>
      <c r="DA830" s="21"/>
      <c r="DB830" s="21"/>
      <c r="DC830" s="21"/>
      <c r="DD830" s="21"/>
      <c r="DE830" s="44"/>
      <c r="DF830" s="21"/>
      <c r="DG830" s="44"/>
      <c r="DH830" s="21"/>
      <c r="DI830" s="44"/>
      <c r="DJ830" s="44"/>
      <c r="DK830" s="44"/>
      <c r="DL830" s="44"/>
      <c r="DM830" s="21"/>
      <c r="DN830" s="44"/>
      <c r="DO830" s="44"/>
      <c r="DP830" s="44"/>
      <c r="DQ830" s="44"/>
      <c r="DR830" s="44"/>
      <c r="DS830" s="44"/>
      <c r="DT830" s="44"/>
      <c r="DU830" s="44"/>
      <c r="DV830" s="44"/>
      <c r="DW830" s="44"/>
      <c r="DX830" s="44"/>
      <c r="DY830" s="44"/>
      <c r="DZ830" s="44"/>
      <c r="EA830" s="44"/>
      <c r="EB830" s="21"/>
      <c r="EC830" s="44">
        <v>18444106</v>
      </c>
      <c r="ED830" s="44"/>
      <c r="EE830" s="21">
        <v>1831907</v>
      </c>
      <c r="EF830" s="44"/>
      <c r="EG830" s="21">
        <v>-25110</v>
      </c>
      <c r="EH830" s="44"/>
      <c r="EI830" s="21">
        <v>462453</v>
      </c>
      <c r="EJ830" s="44"/>
      <c r="EK830" s="44">
        <v>8556</v>
      </c>
      <c r="EL830" s="21"/>
      <c r="EM830" s="44"/>
      <c r="EN830" s="44"/>
      <c r="EO830" s="44">
        <v>8676</v>
      </c>
      <c r="EP830" s="21"/>
      <c r="EQ830" s="21"/>
      <c r="ER830" s="21"/>
      <c r="ES830" s="21"/>
      <c r="ET830" s="44"/>
      <c r="EU830" s="21"/>
      <c r="EV830" s="44"/>
      <c r="EW830" s="21"/>
      <c r="EX830" s="44"/>
      <c r="EY830" s="44"/>
      <c r="EZ830" s="21"/>
      <c r="FA830" s="21"/>
      <c r="FB830" s="44"/>
      <c r="FC830" s="44"/>
      <c r="FD830" s="21"/>
      <c r="FE830" s="112"/>
      <c r="FF830" s="44"/>
      <c r="FG830" s="44">
        <v>11997327</v>
      </c>
      <c r="FH830" s="44">
        <v>3421641</v>
      </c>
      <c r="FI830" s="44">
        <v>7893312</v>
      </c>
      <c r="FJ830" s="44">
        <v>628182</v>
      </c>
      <c r="FK830" s="44">
        <v>7924083</v>
      </c>
      <c r="FL830" s="44"/>
      <c r="FM830" s="44"/>
      <c r="FN830" s="44"/>
      <c r="FO830" s="44"/>
      <c r="FP830" s="44"/>
      <c r="FQ830" s="44"/>
      <c r="FR830" s="44"/>
      <c r="FS830" s="44"/>
      <c r="FT830" s="44">
        <v>257</v>
      </c>
      <c r="FU830" s="44"/>
      <c r="FV830" s="21">
        <v>1336622</v>
      </c>
      <c r="FW830" s="44">
        <v>5310</v>
      </c>
      <c r="FX830" s="44">
        <v>966664</v>
      </c>
      <c r="FY830" s="44">
        <v>329187</v>
      </c>
      <c r="FZ830" s="44">
        <v>702131</v>
      </c>
      <c r="GA830" s="44">
        <v>142581</v>
      </c>
      <c r="GB830" s="44"/>
      <c r="GC830" s="44">
        <v>411904</v>
      </c>
      <c r="GD830" s="44">
        <v>735133</v>
      </c>
      <c r="GE830" s="44">
        <v>628150</v>
      </c>
      <c r="GF830" s="44">
        <v>219030</v>
      </c>
      <c r="GG830" s="44">
        <v>1689724</v>
      </c>
      <c r="GH830" s="44">
        <v>438301</v>
      </c>
      <c r="GI830" s="44">
        <v>301995</v>
      </c>
      <c r="GJ830" s="44">
        <v>156632</v>
      </c>
      <c r="GK830" s="44">
        <v>6059940</v>
      </c>
      <c r="GL830" s="44">
        <v>164466</v>
      </c>
      <c r="GM830" s="44">
        <v>566740</v>
      </c>
      <c r="GN830" s="44">
        <v>142171</v>
      </c>
      <c r="GO830" s="44">
        <v>91312</v>
      </c>
      <c r="GP830" s="44"/>
      <c r="GQ830" s="44">
        <v>11721</v>
      </c>
      <c r="GR830" s="44">
        <v>288226</v>
      </c>
      <c r="GS830" s="44">
        <v>35936806</v>
      </c>
      <c r="GT830" s="44"/>
      <c r="GU830" s="21">
        <v>1068175</v>
      </c>
      <c r="GV830" s="44">
        <v>56021</v>
      </c>
      <c r="GW830" s="44">
        <v>1452170</v>
      </c>
      <c r="GX830" s="44"/>
      <c r="GY830" s="44">
        <v>38513172</v>
      </c>
      <c r="GZ830" s="44">
        <v>3510291</v>
      </c>
      <c r="HA830" s="44"/>
      <c r="HB830" s="44"/>
      <c r="HC830" s="44">
        <v>35002881</v>
      </c>
      <c r="HD830" s="44">
        <v>38513172</v>
      </c>
      <c r="HE830" s="21">
        <v>32785729</v>
      </c>
      <c r="HF830" s="21"/>
      <c r="HG830" s="21"/>
      <c r="HH830" s="21"/>
      <c r="HI830" s="21">
        <v>46725</v>
      </c>
      <c r="HJ830" s="44"/>
      <c r="HK830" s="21">
        <v>2715490</v>
      </c>
      <c r="HL830" s="21">
        <v>1108860</v>
      </c>
      <c r="HM830" s="21">
        <v>3871075</v>
      </c>
      <c r="HN830" s="21">
        <v>-2802900</v>
      </c>
      <c r="HO830" s="21"/>
      <c r="HP830" s="44"/>
      <c r="HQ830" s="47"/>
      <c r="HR830" s="47"/>
      <c r="HS830" s="47"/>
      <c r="HT830" s="47" t="s">
        <v>2088</v>
      </c>
      <c r="HU830" s="47">
        <v>210617.46</v>
      </c>
      <c r="HV830" s="47">
        <v>2169</v>
      </c>
      <c r="HW830" s="47">
        <v>0</v>
      </c>
      <c r="HX830" s="47">
        <v>22086</v>
      </c>
      <c r="HY830" s="47">
        <v>44567</v>
      </c>
      <c r="HZ830" s="47">
        <v>109649</v>
      </c>
      <c r="IA830" s="47">
        <v>0</v>
      </c>
      <c r="IB830" s="47">
        <v>0</v>
      </c>
      <c r="IC830" s="47">
        <v>25191</v>
      </c>
      <c r="ID830">
        <v>41896</v>
      </c>
      <c r="IE830" s="47">
        <v>10772</v>
      </c>
      <c r="IF830">
        <v>20111</v>
      </c>
      <c r="IG830" s="47">
        <v>8983</v>
      </c>
      <c r="IH830" s="47">
        <v>38976</v>
      </c>
      <c r="II830">
        <v>5883</v>
      </c>
      <c r="IJ830">
        <v>8536</v>
      </c>
      <c r="IK830">
        <v>1984</v>
      </c>
      <c r="IL830">
        <v>29182</v>
      </c>
      <c r="IM830">
        <v>369985</v>
      </c>
      <c r="IN830">
        <v>0</v>
      </c>
      <c r="IO830">
        <v>0</v>
      </c>
      <c r="IP830">
        <v>0</v>
      </c>
      <c r="IQ830">
        <v>0</v>
      </c>
      <c r="IR830">
        <v>0</v>
      </c>
      <c r="IS830">
        <v>0</v>
      </c>
      <c r="IT830">
        <v>0</v>
      </c>
      <c r="IU830">
        <v>213121</v>
      </c>
      <c r="IV830">
        <v>0</v>
      </c>
      <c r="IW830">
        <v>1210328</v>
      </c>
      <c r="IX830">
        <v>1928133</v>
      </c>
      <c r="IY830">
        <v>1904693</v>
      </c>
      <c r="IZ830">
        <v>0</v>
      </c>
      <c r="JA830">
        <v>0</v>
      </c>
      <c r="JB830">
        <v>456874</v>
      </c>
      <c r="JC830">
        <v>2031465</v>
      </c>
      <c r="JD830">
        <v>238365</v>
      </c>
      <c r="JE830">
        <v>410992</v>
      </c>
      <c r="JF830">
        <v>147369</v>
      </c>
      <c r="JG830">
        <v>847528</v>
      </c>
      <c r="JH830">
        <v>324764</v>
      </c>
      <c r="JI830">
        <v>182380</v>
      </c>
      <c r="JJ830">
        <v>114395</v>
      </c>
      <c r="JK830">
        <v>1986920</v>
      </c>
      <c r="JL830">
        <v>11997327</v>
      </c>
      <c r="JM830">
        <v>0</v>
      </c>
      <c r="JN830">
        <v>0</v>
      </c>
      <c r="JO830">
        <v>0</v>
      </c>
      <c r="JP830">
        <v>0</v>
      </c>
      <c r="JQ830">
        <v>0</v>
      </c>
      <c r="JR830">
        <v>0</v>
      </c>
      <c r="JS830">
        <v>0</v>
      </c>
      <c r="JT830"/>
      <c r="JU830"/>
      <c r="JV830"/>
      <c r="JW830"/>
      <c r="JX830"/>
      <c r="JY830">
        <v>41896</v>
      </c>
      <c r="JZ830"/>
      <c r="KA830"/>
      <c r="KB830"/>
      <c r="KC830"/>
      <c r="KD830"/>
      <c r="KE830">
        <v>2031465</v>
      </c>
      <c r="KF830">
        <v>193</v>
      </c>
      <c r="KG830">
        <v>250</v>
      </c>
      <c r="KH830">
        <v>161</v>
      </c>
      <c r="KI830">
        <v>118</v>
      </c>
      <c r="KJ830">
        <v>154</v>
      </c>
      <c r="KK830">
        <v>100</v>
      </c>
      <c r="KL830">
        <v>56</v>
      </c>
      <c r="KM830">
        <v>72</v>
      </c>
      <c r="KN830">
        <v>49</v>
      </c>
      <c r="KO830">
        <v>1</v>
      </c>
      <c r="KP830">
        <v>0</v>
      </c>
      <c r="KQ830">
        <v>0</v>
      </c>
      <c r="KR830">
        <v>0</v>
      </c>
      <c r="KS830">
        <v>1</v>
      </c>
      <c r="KT830">
        <v>0</v>
      </c>
      <c r="KU830">
        <v>1</v>
      </c>
      <c r="KV830">
        <v>0</v>
      </c>
      <c r="KW830">
        <v>0</v>
      </c>
      <c r="KX830">
        <v>0</v>
      </c>
      <c r="KY830">
        <v>0</v>
      </c>
      <c r="KZ830">
        <v>0</v>
      </c>
      <c r="LA830">
        <v>0</v>
      </c>
      <c r="LB830">
        <v>0</v>
      </c>
      <c r="LC830">
        <v>0</v>
      </c>
      <c r="LD830">
        <v>1</v>
      </c>
      <c r="LE830">
        <v>0</v>
      </c>
      <c r="LF830">
        <v>0</v>
      </c>
      <c r="LG830">
        <v>0</v>
      </c>
      <c r="LH830">
        <v>0</v>
      </c>
    </row>
    <row r="831" spans="1:320" s="34" customFormat="1" ht="15" customHeight="1" x14ac:dyDescent="0.25">
      <c r="A831" s="45">
        <v>206371270</v>
      </c>
      <c r="B831" s="45" t="s">
        <v>6336</v>
      </c>
      <c r="C831" s="46">
        <v>45292</v>
      </c>
      <c r="D831" s="46">
        <v>45657</v>
      </c>
      <c r="E831" s="47">
        <v>366</v>
      </c>
      <c r="F831" s="45" t="s">
        <v>883</v>
      </c>
      <c r="G831" s="45" t="s">
        <v>884</v>
      </c>
      <c r="H831" s="45" t="s">
        <v>1454</v>
      </c>
      <c r="I831" s="45" t="s">
        <v>886</v>
      </c>
      <c r="J831" s="45" t="s">
        <v>887</v>
      </c>
      <c r="K831" s="45" t="s">
        <v>1455</v>
      </c>
      <c r="L831" s="45" t="s">
        <v>6067</v>
      </c>
      <c r="M831" s="45" t="s">
        <v>6337</v>
      </c>
      <c r="N831" s="45" t="s">
        <v>6338</v>
      </c>
      <c r="O831" s="45" t="s">
        <v>6211</v>
      </c>
      <c r="P831" s="45" t="s">
        <v>6339</v>
      </c>
      <c r="Q831" s="45" t="s">
        <v>6340</v>
      </c>
      <c r="R831" t="s">
        <v>6341</v>
      </c>
      <c r="S831" s="45" t="s">
        <v>884</v>
      </c>
      <c r="T831"/>
      <c r="U831" s="47">
        <v>99</v>
      </c>
      <c r="V831" s="47">
        <v>99</v>
      </c>
      <c r="W831" s="47" t="s">
        <v>894</v>
      </c>
      <c r="X831" s="47">
        <v>36234</v>
      </c>
      <c r="Y831" s="47">
        <v>32358</v>
      </c>
      <c r="Z831" s="48">
        <v>209.52</v>
      </c>
      <c r="AA831" s="44">
        <v>519</v>
      </c>
      <c r="AB831" s="44">
        <v>522</v>
      </c>
      <c r="AC831" s="44">
        <v>13235</v>
      </c>
      <c r="AD831" s="44">
        <v>6602</v>
      </c>
      <c r="AE831" s="44">
        <v>694</v>
      </c>
      <c r="AF831" s="44">
        <v>11409</v>
      </c>
      <c r="AG831" s="44"/>
      <c r="AH831" s="47"/>
      <c r="AI831" s="47">
        <v>283</v>
      </c>
      <c r="AJ831">
        <v>135</v>
      </c>
      <c r="AK831" t="s">
        <v>895</v>
      </c>
      <c r="AL831">
        <v>32358</v>
      </c>
      <c r="AM831"/>
      <c r="AN831"/>
      <c r="AO831"/>
      <c r="AP831"/>
      <c r="AQ831"/>
      <c r="AR831" s="44"/>
      <c r="AS831" s="44"/>
      <c r="AT831" s="44"/>
      <c r="AU831" s="44">
        <v>12323553</v>
      </c>
      <c r="AV831" s="44">
        <v>8763900</v>
      </c>
      <c r="AW831" s="44">
        <v>-5167790</v>
      </c>
      <c r="AX831" s="44">
        <v>20499</v>
      </c>
      <c r="AY831" s="44">
        <v>26275742</v>
      </c>
      <c r="AZ831" s="21">
        <v>21198193</v>
      </c>
      <c r="BA831" s="21">
        <v>5077549</v>
      </c>
      <c r="BB831" s="44">
        <v>-37186</v>
      </c>
      <c r="BC831" s="44"/>
      <c r="BD831" s="44"/>
      <c r="BE831" s="44">
        <v>5040363</v>
      </c>
      <c r="BF831" s="44">
        <v>5293234</v>
      </c>
      <c r="BG831" s="44">
        <v>2580229</v>
      </c>
      <c r="BH831" s="44">
        <v>198510</v>
      </c>
      <c r="BI831" s="21">
        <v>4019320</v>
      </c>
      <c r="BJ831" s="21"/>
      <c r="BK831" s="21"/>
      <c r="BL831" s="21">
        <v>180302</v>
      </c>
      <c r="BM831" s="21">
        <v>51958</v>
      </c>
      <c r="BN831" s="21">
        <v>12323553</v>
      </c>
      <c r="BO831" s="21"/>
      <c r="BP831" s="21"/>
      <c r="BQ831" s="44"/>
      <c r="BR831" s="21"/>
      <c r="BS831" s="44"/>
      <c r="BT831" s="21"/>
      <c r="BU831" s="44"/>
      <c r="BV831" s="21"/>
      <c r="BW831" s="44">
        <v>6881277</v>
      </c>
      <c r="BX831" s="21"/>
      <c r="BY831" s="21">
        <v>1807073</v>
      </c>
      <c r="BZ831" s="21"/>
      <c r="CA831" s="44">
        <v>13479</v>
      </c>
      <c r="CB831" s="44"/>
      <c r="CC831" s="44">
        <v>22534</v>
      </c>
      <c r="CD831" s="44"/>
      <c r="CE831" s="44"/>
      <c r="CF831" s="44"/>
      <c r="CG831" s="44"/>
      <c r="CH831" s="44"/>
      <c r="CI831" s="21">
        <v>38982</v>
      </c>
      <c r="CJ831" s="44"/>
      <c r="CK831" s="21">
        <v>555</v>
      </c>
      <c r="CL831" s="44"/>
      <c r="CM831" s="44">
        <v>109449</v>
      </c>
      <c r="CN831" s="44">
        <v>46429</v>
      </c>
      <c r="CO831" s="44">
        <v>2883657</v>
      </c>
      <c r="CP831" s="44">
        <v>0</v>
      </c>
      <c r="CQ831" s="21">
        <v>2758276</v>
      </c>
      <c r="CR831" s="44">
        <v>566757</v>
      </c>
      <c r="CS831" s="44">
        <v>712282</v>
      </c>
      <c r="CT831" s="44">
        <v>156674</v>
      </c>
      <c r="CU831" s="44"/>
      <c r="CV831" s="44">
        <v>1530376</v>
      </c>
      <c r="CW831" s="21"/>
      <c r="CX831" s="21"/>
      <c r="CY831" s="21"/>
      <c r="CZ831" s="21"/>
      <c r="DA831" s="21"/>
      <c r="DB831" s="21"/>
      <c r="DC831" s="21"/>
      <c r="DD831" s="21"/>
      <c r="DE831" s="44"/>
      <c r="DF831" s="21"/>
      <c r="DG831" s="44"/>
      <c r="DH831" s="21"/>
      <c r="DI831" s="44"/>
      <c r="DJ831" s="44"/>
      <c r="DK831" s="44"/>
      <c r="DL831" s="44"/>
      <c r="DM831" s="21"/>
      <c r="DN831" s="44"/>
      <c r="DO831" s="44"/>
      <c r="DP831" s="44"/>
      <c r="DQ831" s="44"/>
      <c r="DR831" s="44"/>
      <c r="DS831" s="44"/>
      <c r="DT831" s="44"/>
      <c r="DU831" s="44"/>
      <c r="DV831" s="44"/>
      <c r="DW831" s="44"/>
      <c r="DX831" s="44"/>
      <c r="DY831" s="44"/>
      <c r="DZ831" s="44"/>
      <c r="EA831" s="44"/>
      <c r="EB831" s="21"/>
      <c r="EC831" s="44">
        <v>-3224861</v>
      </c>
      <c r="ED831" s="44"/>
      <c r="EE831" s="21">
        <v>-2340811</v>
      </c>
      <c r="EF831" s="44"/>
      <c r="EG831" s="21">
        <v>59116</v>
      </c>
      <c r="EH831" s="44"/>
      <c r="EI831" s="21">
        <v>331158</v>
      </c>
      <c r="EJ831" s="44"/>
      <c r="EK831" s="44"/>
      <c r="EL831" s="21"/>
      <c r="EM831" s="44"/>
      <c r="EN831" s="44"/>
      <c r="EO831" s="44">
        <v>7608</v>
      </c>
      <c r="EP831" s="21"/>
      <c r="EQ831" s="21"/>
      <c r="ER831" s="21"/>
      <c r="ES831" s="21"/>
      <c r="ET831" s="44"/>
      <c r="EU831" s="21"/>
      <c r="EV831" s="44"/>
      <c r="EW831" s="21"/>
      <c r="EX831" s="44"/>
      <c r="EY831" s="44"/>
      <c r="EZ831" s="21"/>
      <c r="FA831" s="21"/>
      <c r="FB831" s="44"/>
      <c r="FC831" s="44"/>
      <c r="FD831" s="21"/>
      <c r="FE831" s="112"/>
      <c r="FF831" s="44"/>
      <c r="FG831" s="44">
        <v>9320901</v>
      </c>
      <c r="FH831" s="44">
        <v>1755440</v>
      </c>
      <c r="FI831" s="44">
        <v>10121852</v>
      </c>
      <c r="FJ831" s="44">
        <v>205772</v>
      </c>
      <c r="FK831" s="44">
        <v>7382314</v>
      </c>
      <c r="FL831" s="44"/>
      <c r="FM831" s="44"/>
      <c r="FN831" s="44"/>
      <c r="FO831" s="44"/>
      <c r="FP831" s="44"/>
      <c r="FQ831" s="44"/>
      <c r="FR831" s="44"/>
      <c r="FS831" s="44"/>
      <c r="FT831" s="44">
        <v>6934</v>
      </c>
      <c r="FU831" s="44"/>
      <c r="FV831" s="21">
        <v>962411</v>
      </c>
      <c r="FW831" s="44">
        <v>52878</v>
      </c>
      <c r="FX831" s="44">
        <v>645546</v>
      </c>
      <c r="FY831" s="44">
        <v>129251</v>
      </c>
      <c r="FZ831" s="44">
        <v>666358</v>
      </c>
      <c r="GA831" s="44">
        <v>202996</v>
      </c>
      <c r="GB831" s="44"/>
      <c r="GC831" s="44">
        <v>92274</v>
      </c>
      <c r="GD831" s="44">
        <v>770429</v>
      </c>
      <c r="GE831" s="44">
        <v>289219</v>
      </c>
      <c r="GF831" s="44">
        <v>18440</v>
      </c>
      <c r="GG831" s="44">
        <v>1340409</v>
      </c>
      <c r="GH831" s="44">
        <v>410245</v>
      </c>
      <c r="GI831" s="44">
        <v>179761</v>
      </c>
      <c r="GJ831" s="44">
        <v>176435</v>
      </c>
      <c r="GK831" s="44">
        <v>5865249</v>
      </c>
      <c r="GL831" s="44">
        <v>22402</v>
      </c>
      <c r="GM831" s="44">
        <v>1543348</v>
      </c>
      <c r="GN831" s="44">
        <v>168990</v>
      </c>
      <c r="GO831" s="44">
        <v>24150</v>
      </c>
      <c r="GP831" s="44"/>
      <c r="GQ831" s="44"/>
      <c r="GR831" s="44">
        <v>248154</v>
      </c>
      <c r="GS831" s="44">
        <v>2916040</v>
      </c>
      <c r="GT831" s="44"/>
      <c r="GU831" s="21">
        <v>347478</v>
      </c>
      <c r="GV831" s="44"/>
      <c r="GW831" s="44">
        <v>840848</v>
      </c>
      <c r="GX831" s="44">
        <v>237612</v>
      </c>
      <c r="GY831" s="44">
        <v>4341978</v>
      </c>
      <c r="GZ831" s="44">
        <v>1462623</v>
      </c>
      <c r="HA831" s="44"/>
      <c r="HB831" s="44"/>
      <c r="HC831" s="44">
        <v>2879355</v>
      </c>
      <c r="HD831" s="44">
        <v>4341978</v>
      </c>
      <c r="HE831" s="21"/>
      <c r="HF831" s="21"/>
      <c r="HG831" s="21"/>
      <c r="HH831" s="21"/>
      <c r="HI831" s="21">
        <v>0</v>
      </c>
      <c r="HJ831" s="44"/>
      <c r="HK831" s="21">
        <v>492064</v>
      </c>
      <c r="HL831" s="21"/>
      <c r="HM831" s="21">
        <v>492064</v>
      </c>
      <c r="HN831" s="21">
        <v>-144586</v>
      </c>
      <c r="HO831" s="21"/>
      <c r="HP831" s="44"/>
      <c r="HQ831" s="47"/>
      <c r="HR831" s="47"/>
      <c r="HS831" s="47"/>
      <c r="HT831" s="47" t="s">
        <v>6342</v>
      </c>
      <c r="HU831" s="47">
        <v>-248645.91</v>
      </c>
      <c r="HV831" s="47">
        <v>1977</v>
      </c>
      <c r="HW831" s="47">
        <v>0</v>
      </c>
      <c r="HX831" s="47">
        <v>19189</v>
      </c>
      <c r="HY831" s="47">
        <v>39669</v>
      </c>
      <c r="HZ831" s="47">
        <v>86409</v>
      </c>
      <c r="IA831" s="47">
        <v>0</v>
      </c>
      <c r="IB831" s="47">
        <v>0</v>
      </c>
      <c r="IC831" s="47">
        <v>1391</v>
      </c>
      <c r="ID831">
        <v>33561</v>
      </c>
      <c r="IE831" s="47">
        <v>8043</v>
      </c>
      <c r="IF831">
        <v>13376</v>
      </c>
      <c r="IG831" s="47">
        <v>88</v>
      </c>
      <c r="IH831" s="47">
        <v>31207</v>
      </c>
      <c r="II831">
        <v>3789</v>
      </c>
      <c r="IJ831">
        <v>5555</v>
      </c>
      <c r="IK831">
        <v>2080</v>
      </c>
      <c r="IL831">
        <v>30177</v>
      </c>
      <c r="IM831">
        <v>276511</v>
      </c>
      <c r="IN831">
        <v>0</v>
      </c>
      <c r="IO831">
        <v>0</v>
      </c>
      <c r="IP831">
        <v>0</v>
      </c>
      <c r="IQ831">
        <v>6623</v>
      </c>
      <c r="IR831">
        <v>0</v>
      </c>
      <c r="IS831">
        <v>0</v>
      </c>
      <c r="IT831">
        <v>6623</v>
      </c>
      <c r="IU831">
        <v>176852</v>
      </c>
      <c r="IV831">
        <v>0</v>
      </c>
      <c r="IW831">
        <v>1063062</v>
      </c>
      <c r="IX831">
        <v>1661696</v>
      </c>
      <c r="IY831">
        <v>2018056</v>
      </c>
      <c r="IZ831">
        <v>0</v>
      </c>
      <c r="JA831">
        <v>0</v>
      </c>
      <c r="JB831">
        <v>63245</v>
      </c>
      <c r="JC831">
        <v>1525294</v>
      </c>
      <c r="JD831">
        <v>214450</v>
      </c>
      <c r="JE831">
        <v>235436</v>
      </c>
      <c r="JF831">
        <v>1489</v>
      </c>
      <c r="JG831">
        <v>717909</v>
      </c>
      <c r="JH831">
        <v>153028</v>
      </c>
      <c r="JI831">
        <v>142670</v>
      </c>
      <c r="JJ831">
        <v>151806</v>
      </c>
      <c r="JK831">
        <v>1195908</v>
      </c>
      <c r="JL831">
        <v>9320901</v>
      </c>
      <c r="JM831">
        <v>0</v>
      </c>
      <c r="JN831">
        <v>0</v>
      </c>
      <c r="JO831">
        <v>0</v>
      </c>
      <c r="JP831">
        <v>132455</v>
      </c>
      <c r="JQ831">
        <v>0</v>
      </c>
      <c r="JR831">
        <v>0</v>
      </c>
      <c r="JS831">
        <v>132455</v>
      </c>
      <c r="JT831"/>
      <c r="JU831"/>
      <c r="JV831"/>
      <c r="JW831"/>
      <c r="JX831"/>
      <c r="JY831">
        <v>33561</v>
      </c>
      <c r="JZ831"/>
      <c r="KA831"/>
      <c r="KB831"/>
      <c r="KC831"/>
      <c r="KD831"/>
      <c r="KE831">
        <v>1525294</v>
      </c>
      <c r="KF831">
        <v>149</v>
      </c>
      <c r="KG831">
        <v>249</v>
      </c>
      <c r="KH831">
        <v>86</v>
      </c>
      <c r="KI831">
        <v>77</v>
      </c>
      <c r="KJ831">
        <v>140</v>
      </c>
      <c r="KK831">
        <v>40</v>
      </c>
      <c r="KL831">
        <v>38</v>
      </c>
      <c r="KM831">
        <v>80</v>
      </c>
      <c r="KN831">
        <v>16</v>
      </c>
      <c r="KO831">
        <v>1</v>
      </c>
      <c r="KP831">
        <v>0</v>
      </c>
      <c r="KQ831">
        <v>0</v>
      </c>
      <c r="KR831">
        <v>0</v>
      </c>
      <c r="KS831">
        <v>1</v>
      </c>
      <c r="KT831">
        <v>0</v>
      </c>
      <c r="KU831">
        <v>1</v>
      </c>
      <c r="KV831">
        <v>0</v>
      </c>
      <c r="KW831">
        <v>0</v>
      </c>
      <c r="KX831">
        <v>0</v>
      </c>
      <c r="KY831">
        <v>0</v>
      </c>
      <c r="KZ831">
        <v>0</v>
      </c>
      <c r="LA831">
        <v>0</v>
      </c>
      <c r="LB831">
        <v>0</v>
      </c>
      <c r="LC831">
        <v>0</v>
      </c>
      <c r="LD831">
        <v>1</v>
      </c>
      <c r="LE831">
        <v>0</v>
      </c>
      <c r="LF831">
        <v>0</v>
      </c>
      <c r="LG831">
        <v>0</v>
      </c>
      <c r="LH831">
        <v>0</v>
      </c>
    </row>
    <row r="832" spans="1:320" s="34" customFormat="1" ht="15" customHeight="1" x14ac:dyDescent="0.25">
      <c r="A832" s="45">
        <v>206371321</v>
      </c>
      <c r="B832" s="45" t="s">
        <v>6343</v>
      </c>
      <c r="C832" s="46">
        <v>45292</v>
      </c>
      <c r="D832" s="46">
        <v>45657</v>
      </c>
      <c r="E832" s="47">
        <v>366</v>
      </c>
      <c r="F832" s="45" t="s">
        <v>883</v>
      </c>
      <c r="G832" s="45" t="s">
        <v>893</v>
      </c>
      <c r="H832" s="45" t="s">
        <v>1454</v>
      </c>
      <c r="I832" s="45" t="s">
        <v>916</v>
      </c>
      <c r="J832" s="45" t="s">
        <v>331</v>
      </c>
      <c r="K832" s="45" t="s">
        <v>1455</v>
      </c>
      <c r="L832" s="45" t="s">
        <v>6059</v>
      </c>
      <c r="M832" s="45" t="s">
        <v>6344</v>
      </c>
      <c r="N832" s="45" t="s">
        <v>6345</v>
      </c>
      <c r="O832" s="45" t="s">
        <v>6062</v>
      </c>
      <c r="P832" s="45" t="s">
        <v>6132</v>
      </c>
      <c r="Q832" s="45" t="s">
        <v>6346</v>
      </c>
      <c r="R832" t="s">
        <v>6347</v>
      </c>
      <c r="S832" s="45" t="s">
        <v>893</v>
      </c>
      <c r="T832" t="s">
        <v>1963</v>
      </c>
      <c r="U832" s="47">
        <v>59</v>
      </c>
      <c r="V832" s="47">
        <v>59</v>
      </c>
      <c r="W832" s="47" t="s">
        <v>1728</v>
      </c>
      <c r="X832" s="47">
        <v>21594</v>
      </c>
      <c r="Y832" s="47">
        <v>17949</v>
      </c>
      <c r="Z832" s="48">
        <v>191.33</v>
      </c>
      <c r="AA832" s="44">
        <v>376</v>
      </c>
      <c r="AB832" s="44">
        <v>380</v>
      </c>
      <c r="AC832" s="44">
        <v>6011</v>
      </c>
      <c r="AD832" s="44">
        <v>828</v>
      </c>
      <c r="AE832" s="44">
        <v>2812</v>
      </c>
      <c r="AF832" s="44">
        <v>4670</v>
      </c>
      <c r="AG832" s="44">
        <v>1281</v>
      </c>
      <c r="AH832" s="47"/>
      <c r="AI832" s="47">
        <v>2347</v>
      </c>
      <c r="AJ832"/>
      <c r="AK832" t="s">
        <v>895</v>
      </c>
      <c r="AL832">
        <v>17949</v>
      </c>
      <c r="AM832"/>
      <c r="AN832"/>
      <c r="AO832"/>
      <c r="AP832"/>
      <c r="AQ832"/>
      <c r="AR832" s="44"/>
      <c r="AS832" s="44"/>
      <c r="AT832" s="44"/>
      <c r="AU832" s="44">
        <v>8455761</v>
      </c>
      <c r="AV832" s="44">
        <v>2683615</v>
      </c>
      <c r="AW832" s="44">
        <v>1454662</v>
      </c>
      <c r="AX832" s="44">
        <v>5629</v>
      </c>
      <c r="AY832" s="44">
        <v>9690343</v>
      </c>
      <c r="AZ832" s="21">
        <v>10622762</v>
      </c>
      <c r="BA832" s="21">
        <v>-932419</v>
      </c>
      <c r="BB832" s="44">
        <v>-93173</v>
      </c>
      <c r="BC832" s="44"/>
      <c r="BD832" s="44"/>
      <c r="BE832" s="44">
        <v>-1025592</v>
      </c>
      <c r="BF832" s="44">
        <v>2831778</v>
      </c>
      <c r="BG832" s="44">
        <v>390070</v>
      </c>
      <c r="BH832" s="44">
        <v>1324731</v>
      </c>
      <c r="BI832" s="21">
        <v>2200034</v>
      </c>
      <c r="BJ832" s="21">
        <v>603478</v>
      </c>
      <c r="BK832" s="21"/>
      <c r="BL832" s="21">
        <v>1105670</v>
      </c>
      <c r="BM832" s="21"/>
      <c r="BN832" s="21">
        <v>8455761</v>
      </c>
      <c r="BO832" s="21"/>
      <c r="BP832" s="21"/>
      <c r="BQ832" s="44"/>
      <c r="BR832" s="21"/>
      <c r="BS832" s="44"/>
      <c r="BT832" s="21"/>
      <c r="BU832" s="44"/>
      <c r="BV832" s="21"/>
      <c r="BW832" s="44">
        <v>1636476</v>
      </c>
      <c r="BX832" s="21">
        <v>463781</v>
      </c>
      <c r="BY832" s="21">
        <v>511809</v>
      </c>
      <c r="BZ832" s="21">
        <v>17578</v>
      </c>
      <c r="CA832" s="44"/>
      <c r="CB832" s="44"/>
      <c r="CC832" s="44">
        <v>968</v>
      </c>
      <c r="CD832" s="44"/>
      <c r="CE832" s="44">
        <v>14459</v>
      </c>
      <c r="CF832" s="44"/>
      <c r="CG832" s="44"/>
      <c r="CH832" s="44"/>
      <c r="CI832" s="21">
        <v>38544</v>
      </c>
      <c r="CJ832" s="44"/>
      <c r="CK832" s="21"/>
      <c r="CL832" s="44"/>
      <c r="CM832" s="44">
        <v>0</v>
      </c>
      <c r="CN832" s="44">
        <v>0</v>
      </c>
      <c r="CO832" s="44">
        <v>1308282</v>
      </c>
      <c r="CP832" s="44">
        <v>0</v>
      </c>
      <c r="CQ832" s="21">
        <v>623996</v>
      </c>
      <c r="CR832" s="44">
        <v>297222</v>
      </c>
      <c r="CS832" s="44">
        <v>289860</v>
      </c>
      <c r="CT832" s="44">
        <v>90451</v>
      </c>
      <c r="CU832" s="44"/>
      <c r="CV832" s="44">
        <v>73804</v>
      </c>
      <c r="CW832" s="21"/>
      <c r="CX832" s="21"/>
      <c r="CY832" s="21"/>
      <c r="CZ832" s="21"/>
      <c r="DA832" s="21"/>
      <c r="DB832" s="21"/>
      <c r="DC832" s="21"/>
      <c r="DD832" s="21"/>
      <c r="DE832" s="44"/>
      <c r="DF832" s="21"/>
      <c r="DG832" s="44"/>
      <c r="DH832" s="21"/>
      <c r="DI832" s="44"/>
      <c r="DJ832" s="44"/>
      <c r="DK832" s="44"/>
      <c r="DL832" s="44"/>
      <c r="DM832" s="21"/>
      <c r="DN832" s="44"/>
      <c r="DO832" s="44"/>
      <c r="DP832" s="44"/>
      <c r="DQ832" s="44"/>
      <c r="DR832" s="44"/>
      <c r="DS832" s="44"/>
      <c r="DT832" s="44"/>
      <c r="DU832" s="44"/>
      <c r="DV832" s="44"/>
      <c r="DW832" s="44"/>
      <c r="DX832" s="44"/>
      <c r="DY832" s="44">
        <v>65</v>
      </c>
      <c r="DZ832" s="44"/>
      <c r="EA832" s="44"/>
      <c r="EB832" s="21"/>
      <c r="EC832" s="44">
        <v>-404801</v>
      </c>
      <c r="ED832" s="44">
        <v>233026</v>
      </c>
      <c r="EE832" s="21">
        <v>589678</v>
      </c>
      <c r="EF832" s="44">
        <v>14726</v>
      </c>
      <c r="EG832" s="21">
        <v>409335</v>
      </c>
      <c r="EH832" s="44"/>
      <c r="EI832" s="21">
        <v>611528</v>
      </c>
      <c r="EJ832" s="44"/>
      <c r="EK832" s="44">
        <v>1105</v>
      </c>
      <c r="EL832" s="21"/>
      <c r="EM832" s="44"/>
      <c r="EN832" s="44"/>
      <c r="EO832" s="44"/>
      <c r="EP832" s="21"/>
      <c r="EQ832" s="21"/>
      <c r="ER832" s="21"/>
      <c r="ES832" s="21"/>
      <c r="ET832" s="44"/>
      <c r="EU832" s="21"/>
      <c r="EV832" s="44"/>
      <c r="EW832" s="21"/>
      <c r="EX832" s="44"/>
      <c r="EY832" s="44"/>
      <c r="EZ832" s="21"/>
      <c r="FA832" s="21"/>
      <c r="FB832" s="44"/>
      <c r="FC832" s="44"/>
      <c r="FD832" s="21"/>
      <c r="FE832" s="112"/>
      <c r="FF832" s="44"/>
      <c r="FG832" s="44">
        <v>8950785</v>
      </c>
      <c r="FH832" s="44">
        <v>3818866</v>
      </c>
      <c r="FI832" s="44">
        <v>11440929</v>
      </c>
      <c r="FJ832" s="44">
        <v>547538</v>
      </c>
      <c r="FK832" s="44">
        <v>5219668</v>
      </c>
      <c r="FL832" s="44"/>
      <c r="FM832" s="44"/>
      <c r="FN832" s="44"/>
      <c r="FO832" s="44"/>
      <c r="FP832" s="44"/>
      <c r="FQ832" s="44"/>
      <c r="FR832" s="44"/>
      <c r="FS832" s="44"/>
      <c r="FT832" s="44">
        <v>30697</v>
      </c>
      <c r="FU832" s="44"/>
      <c r="FV832" s="21">
        <v>401180</v>
      </c>
      <c r="FW832" s="44">
        <v>9672</v>
      </c>
      <c r="FX832" s="44">
        <v>306105</v>
      </c>
      <c r="FY832" s="44">
        <v>85367</v>
      </c>
      <c r="FZ832" s="44">
        <v>228113</v>
      </c>
      <c r="GA832" s="44">
        <v>78569</v>
      </c>
      <c r="GB832" s="44"/>
      <c r="GC832" s="44">
        <v>63103</v>
      </c>
      <c r="GD832" s="44">
        <v>263550</v>
      </c>
      <c r="GE832" s="44">
        <v>111285</v>
      </c>
      <c r="GF832" s="44">
        <v>56238</v>
      </c>
      <c r="GG832" s="44">
        <v>937650</v>
      </c>
      <c r="GH832" s="44">
        <v>33722</v>
      </c>
      <c r="GI832" s="44">
        <v>305087</v>
      </c>
      <c r="GJ832" s="44">
        <v>110521</v>
      </c>
      <c r="GK832" s="44">
        <v>1901391</v>
      </c>
      <c r="GL832" s="44">
        <v>285139</v>
      </c>
      <c r="GM832" s="44">
        <v>16012</v>
      </c>
      <c r="GN832" s="44">
        <v>995</v>
      </c>
      <c r="GO832" s="44">
        <v>14428</v>
      </c>
      <c r="GP832" s="44">
        <v>20110</v>
      </c>
      <c r="GQ832" s="44"/>
      <c r="GR832" s="44">
        <v>144160</v>
      </c>
      <c r="GS832" s="44">
        <v>1727249</v>
      </c>
      <c r="GT832" s="44"/>
      <c r="GU832" s="21">
        <v>17986955</v>
      </c>
      <c r="GV832" s="44">
        <v>2011113</v>
      </c>
      <c r="GW832" s="44"/>
      <c r="GX832" s="44">
        <v>319789</v>
      </c>
      <c r="GY832" s="44">
        <v>22045106</v>
      </c>
      <c r="GZ832" s="44">
        <v>24225535</v>
      </c>
      <c r="HA832" s="44">
        <v>12686713</v>
      </c>
      <c r="HB832" s="44">
        <v>7900280</v>
      </c>
      <c r="HC832" s="44">
        <v>-22767422</v>
      </c>
      <c r="HD832" s="44">
        <v>22045106</v>
      </c>
      <c r="HE832" s="21"/>
      <c r="HF832" s="21"/>
      <c r="HG832" s="21">
        <v>23221623</v>
      </c>
      <c r="HH832" s="21"/>
      <c r="HI832" s="21">
        <v>1845057</v>
      </c>
      <c r="HJ832" s="44">
        <v>27932623</v>
      </c>
      <c r="HK832" s="21"/>
      <c r="HL832" s="21">
        <v>13998690</v>
      </c>
      <c r="HM832" s="21">
        <v>43776370</v>
      </c>
      <c r="HN832" s="21">
        <v>-25789415</v>
      </c>
      <c r="HO832" s="21"/>
      <c r="HP832" s="44"/>
      <c r="HQ832" s="47">
        <v>7900280</v>
      </c>
      <c r="HR832" s="47">
        <v>7900280</v>
      </c>
      <c r="HS832" s="47"/>
      <c r="HT832" s="47" t="s">
        <v>1759</v>
      </c>
      <c r="HU832" s="47">
        <v>0</v>
      </c>
      <c r="HV832" s="47">
        <v>3454</v>
      </c>
      <c r="HW832" s="47">
        <v>0</v>
      </c>
      <c r="HX832" s="47">
        <v>15236</v>
      </c>
      <c r="HY832" s="47">
        <v>18997</v>
      </c>
      <c r="HZ832" s="47">
        <v>42860</v>
      </c>
      <c r="IA832" s="47">
        <v>0</v>
      </c>
      <c r="IB832" s="47">
        <v>0</v>
      </c>
      <c r="IC832" s="47">
        <v>6351</v>
      </c>
      <c r="ID832"/>
      <c r="IE832" s="47">
        <v>1344</v>
      </c>
      <c r="IF832">
        <v>3648</v>
      </c>
      <c r="IG832" s="47"/>
      <c r="IH832" s="47">
        <v>16858</v>
      </c>
      <c r="II832">
        <v>683</v>
      </c>
      <c r="IJ832">
        <v>7926</v>
      </c>
      <c r="IK832">
        <v>1760</v>
      </c>
      <c r="IL832">
        <v>9105</v>
      </c>
      <c r="IM832">
        <v>128222</v>
      </c>
      <c r="IN832">
        <v>0</v>
      </c>
      <c r="IO832">
        <v>0</v>
      </c>
      <c r="IP832">
        <v>0</v>
      </c>
      <c r="IQ832">
        <v>2160</v>
      </c>
      <c r="IR832">
        <v>0</v>
      </c>
      <c r="IS832">
        <v>0</v>
      </c>
      <c r="IT832">
        <v>2160</v>
      </c>
      <c r="IU832">
        <v>234405</v>
      </c>
      <c r="IV832">
        <v>0</v>
      </c>
      <c r="IW832">
        <v>877689</v>
      </c>
      <c r="IX832">
        <v>863759</v>
      </c>
      <c r="IY832">
        <v>1208218</v>
      </c>
      <c r="IZ832">
        <v>0</v>
      </c>
      <c r="JA832">
        <v>0</v>
      </c>
      <c r="JB832">
        <v>178457</v>
      </c>
      <c r="JC832"/>
      <c r="JD832">
        <v>42280</v>
      </c>
      <c r="JE832">
        <v>68531</v>
      </c>
      <c r="JF832"/>
      <c r="JG832">
        <v>324665</v>
      </c>
      <c r="JH832">
        <v>25079</v>
      </c>
      <c r="JI832">
        <v>198913</v>
      </c>
      <c r="JJ832">
        <v>74046</v>
      </c>
      <c r="JK832">
        <v>414143</v>
      </c>
      <c r="JL832">
        <v>4510185</v>
      </c>
      <c r="JM832">
        <v>0</v>
      </c>
      <c r="JN832">
        <v>0</v>
      </c>
      <c r="JO832">
        <v>0</v>
      </c>
      <c r="JP832">
        <v>71964</v>
      </c>
      <c r="JQ832">
        <v>0</v>
      </c>
      <c r="JR832">
        <v>0</v>
      </c>
      <c r="JS832">
        <v>71964</v>
      </c>
      <c r="JT832"/>
      <c r="JU832"/>
      <c r="JV832"/>
      <c r="JW832"/>
      <c r="JX832"/>
      <c r="JY832"/>
      <c r="JZ832"/>
      <c r="KA832"/>
      <c r="KB832"/>
      <c r="KC832"/>
      <c r="KD832"/>
      <c r="KE832"/>
      <c r="KF832">
        <v>76</v>
      </c>
      <c r="KG832">
        <v>101</v>
      </c>
      <c r="KH832">
        <v>57</v>
      </c>
      <c r="KI832">
        <v>52</v>
      </c>
      <c r="KJ832">
        <v>72</v>
      </c>
      <c r="KK832">
        <v>40</v>
      </c>
      <c r="KL832">
        <v>25</v>
      </c>
      <c r="KM832">
        <v>37</v>
      </c>
      <c r="KN832">
        <v>18</v>
      </c>
      <c r="KO832">
        <v>0</v>
      </c>
      <c r="KP832">
        <v>1</v>
      </c>
      <c r="KQ832">
        <v>0</v>
      </c>
      <c r="KR832">
        <v>1</v>
      </c>
      <c r="KS832">
        <v>0</v>
      </c>
      <c r="KT832">
        <v>0</v>
      </c>
      <c r="KU832">
        <v>1</v>
      </c>
      <c r="KV832">
        <v>0</v>
      </c>
      <c r="KW832">
        <v>0</v>
      </c>
      <c r="KX832">
        <v>0</v>
      </c>
      <c r="KY832">
        <v>0</v>
      </c>
      <c r="KZ832">
        <v>0</v>
      </c>
      <c r="LA832">
        <v>0</v>
      </c>
      <c r="LB832">
        <v>0</v>
      </c>
      <c r="LC832">
        <v>0</v>
      </c>
      <c r="LD832">
        <v>0</v>
      </c>
      <c r="LE832">
        <v>0</v>
      </c>
      <c r="LF832">
        <v>1</v>
      </c>
      <c r="LG832">
        <v>0</v>
      </c>
      <c r="LH832">
        <v>0</v>
      </c>
    </row>
    <row r="833" spans="1:320" s="34" customFormat="1" ht="15" customHeight="1" x14ac:dyDescent="0.25">
      <c r="A833" s="45">
        <v>206371458</v>
      </c>
      <c r="B833" s="45" t="s">
        <v>6348</v>
      </c>
      <c r="C833" s="46">
        <v>45292</v>
      </c>
      <c r="D833" s="46">
        <v>45657</v>
      </c>
      <c r="E833" s="47">
        <v>366</v>
      </c>
      <c r="F833" s="45" t="s">
        <v>883</v>
      </c>
      <c r="G833" s="45" t="s">
        <v>884</v>
      </c>
      <c r="H833" s="45" t="s">
        <v>1454</v>
      </c>
      <c r="I833" s="45" t="s">
        <v>886</v>
      </c>
      <c r="J833" s="45" t="s">
        <v>887</v>
      </c>
      <c r="K833" s="45" t="s">
        <v>1455</v>
      </c>
      <c r="L833" s="45" t="s">
        <v>6067</v>
      </c>
      <c r="M833" s="45" t="s">
        <v>6349</v>
      </c>
      <c r="N833" s="45" t="s">
        <v>6350</v>
      </c>
      <c r="O833" s="45" t="s">
        <v>1472</v>
      </c>
      <c r="P833" s="45" t="s">
        <v>6277</v>
      </c>
      <c r="Q833" s="45" t="s">
        <v>6351</v>
      </c>
      <c r="R833" t="s">
        <v>6352</v>
      </c>
      <c r="S833" s="45" t="s">
        <v>893</v>
      </c>
      <c r="T833" t="s">
        <v>1970</v>
      </c>
      <c r="U833" s="47">
        <v>56</v>
      </c>
      <c r="V833" s="47">
        <v>56</v>
      </c>
      <c r="W833" s="47" t="s">
        <v>1728</v>
      </c>
      <c r="X833" s="47">
        <v>20496</v>
      </c>
      <c r="Y833" s="47">
        <v>20425</v>
      </c>
      <c r="Z833" s="48">
        <v>230.84</v>
      </c>
      <c r="AA833" s="44">
        <v>52</v>
      </c>
      <c r="AB833" s="44">
        <v>56</v>
      </c>
      <c r="AC833" s="44"/>
      <c r="AD833" s="44"/>
      <c r="AE833" s="44"/>
      <c r="AF833" s="44"/>
      <c r="AG833" s="44"/>
      <c r="AH833" s="47"/>
      <c r="AI833" s="47"/>
      <c r="AJ833">
        <v>20425</v>
      </c>
      <c r="AK833" t="s">
        <v>895</v>
      </c>
      <c r="AL833">
        <v>20425</v>
      </c>
      <c r="AM833"/>
      <c r="AN833"/>
      <c r="AO833"/>
      <c r="AP833"/>
      <c r="AQ833"/>
      <c r="AR833" s="44"/>
      <c r="AS833" s="44"/>
      <c r="AT833" s="44"/>
      <c r="AU833" s="44">
        <v>7688325</v>
      </c>
      <c r="AV833" s="44">
        <v>1592682</v>
      </c>
      <c r="AW833" s="44">
        <v>-1211847</v>
      </c>
      <c r="AX833" s="44">
        <v>7255</v>
      </c>
      <c r="AY833" s="44">
        <v>10500109</v>
      </c>
      <c r="AZ833" s="21">
        <v>8320442</v>
      </c>
      <c r="BA833" s="21">
        <v>2179667</v>
      </c>
      <c r="BB833" s="44">
        <v>-21020</v>
      </c>
      <c r="BC833" s="44"/>
      <c r="BD833" s="44"/>
      <c r="BE833" s="44">
        <v>2158647</v>
      </c>
      <c r="BF833" s="44"/>
      <c r="BG833" s="44"/>
      <c r="BH833" s="44"/>
      <c r="BI833" s="21"/>
      <c r="BJ833" s="21"/>
      <c r="BK833" s="21"/>
      <c r="BL833" s="21"/>
      <c r="BM833" s="21">
        <v>7688325</v>
      </c>
      <c r="BN833" s="21">
        <v>7688325</v>
      </c>
      <c r="BO833" s="21"/>
      <c r="BP833" s="21"/>
      <c r="BQ833" s="44"/>
      <c r="BR833" s="21"/>
      <c r="BS833" s="44"/>
      <c r="BT833" s="21"/>
      <c r="BU833" s="44"/>
      <c r="BV833" s="21"/>
      <c r="BW833" s="44"/>
      <c r="BX833" s="21"/>
      <c r="BY833" s="21"/>
      <c r="BZ833" s="21"/>
      <c r="CA833" s="44"/>
      <c r="CB833" s="44"/>
      <c r="CC833" s="44"/>
      <c r="CD833" s="44"/>
      <c r="CE833" s="44"/>
      <c r="CF833" s="44"/>
      <c r="CG833" s="44"/>
      <c r="CH833" s="44"/>
      <c r="CI833" s="21"/>
      <c r="CJ833" s="44"/>
      <c r="CK833" s="21">
        <v>1592682</v>
      </c>
      <c r="CL833" s="44"/>
      <c r="CM833" s="44">
        <v>0</v>
      </c>
      <c r="CN833" s="44">
        <v>0</v>
      </c>
      <c r="CO833" s="44">
        <v>618560</v>
      </c>
      <c r="CP833" s="44">
        <v>343320</v>
      </c>
      <c r="CQ833" s="21">
        <v>627260</v>
      </c>
      <c r="CR833" s="44">
        <v>1040</v>
      </c>
      <c r="CS833" s="44">
        <v>0</v>
      </c>
      <c r="CT833" s="44">
        <v>630</v>
      </c>
      <c r="CU833" s="44"/>
      <c r="CV833" s="44">
        <v>1872</v>
      </c>
      <c r="CW833" s="21"/>
      <c r="CX833" s="21"/>
      <c r="CY833" s="21"/>
      <c r="CZ833" s="21"/>
      <c r="DA833" s="21"/>
      <c r="DB833" s="21"/>
      <c r="DC833" s="21"/>
      <c r="DD833" s="21"/>
      <c r="DE833" s="44"/>
      <c r="DF833" s="21"/>
      <c r="DG833" s="44"/>
      <c r="DH833" s="21"/>
      <c r="DI833" s="44"/>
      <c r="DJ833" s="44"/>
      <c r="DK833" s="44"/>
      <c r="DL833" s="44"/>
      <c r="DM833" s="21"/>
      <c r="DN833" s="44"/>
      <c r="DO833" s="44"/>
      <c r="DP833" s="44"/>
      <c r="DQ833" s="44"/>
      <c r="DR833" s="44"/>
      <c r="DS833" s="44"/>
      <c r="DT833" s="44"/>
      <c r="DU833" s="44"/>
      <c r="DV833" s="44"/>
      <c r="DW833" s="44"/>
      <c r="DX833" s="44"/>
      <c r="DY833" s="44"/>
      <c r="DZ833" s="44"/>
      <c r="EA833" s="44"/>
      <c r="EB833" s="21"/>
      <c r="EC833" s="44"/>
      <c r="ED833" s="44"/>
      <c r="EE833" s="21"/>
      <c r="EF833" s="44"/>
      <c r="EG833" s="21"/>
      <c r="EH833" s="44"/>
      <c r="EI833" s="21"/>
      <c r="EJ833" s="44"/>
      <c r="EK833" s="44"/>
      <c r="EL833" s="21"/>
      <c r="EM833" s="44"/>
      <c r="EN833" s="44"/>
      <c r="EO833" s="44">
        <v>-1211847</v>
      </c>
      <c r="EP833" s="21"/>
      <c r="EQ833" s="21"/>
      <c r="ER833" s="21"/>
      <c r="ES833" s="21"/>
      <c r="ET833" s="44"/>
      <c r="EU833" s="21"/>
      <c r="EV833" s="44"/>
      <c r="EW833" s="21"/>
      <c r="EX833" s="44"/>
      <c r="EY833" s="44"/>
      <c r="EZ833" s="21"/>
      <c r="FA833" s="21"/>
      <c r="FB833" s="44"/>
      <c r="FC833" s="44"/>
      <c r="FD833" s="21"/>
      <c r="FE833" s="112"/>
      <c r="FF833" s="44"/>
      <c r="FG833" s="44">
        <v>4260739</v>
      </c>
      <c r="FH833" s="44">
        <v>1173096</v>
      </c>
      <c r="FI833" s="44">
        <v>2886607</v>
      </c>
      <c r="FJ833" s="44">
        <v>17862</v>
      </c>
      <c r="FK833" s="44">
        <v>3574137</v>
      </c>
      <c r="FL833" s="44"/>
      <c r="FM833" s="44"/>
      <c r="FN833" s="44"/>
      <c r="FO833" s="44"/>
      <c r="FP833" s="44"/>
      <c r="FQ833" s="44"/>
      <c r="FR833" s="44"/>
      <c r="FS833" s="44"/>
      <c r="FT833" s="44"/>
      <c r="FU833" s="44"/>
      <c r="FV833" s="21">
        <v>181397</v>
      </c>
      <c r="FW833" s="44">
        <v>72063</v>
      </c>
      <c r="FX833" s="44">
        <v>151694</v>
      </c>
      <c r="FY833" s="44">
        <v>94</v>
      </c>
      <c r="FZ833" s="44"/>
      <c r="GA833" s="44">
        <v>2364</v>
      </c>
      <c r="GB833" s="44"/>
      <c r="GC833" s="44">
        <v>63913</v>
      </c>
      <c r="GD833" s="44">
        <v>422994</v>
      </c>
      <c r="GE833" s="44">
        <v>164215</v>
      </c>
      <c r="GF833" s="44">
        <v>150658</v>
      </c>
      <c r="GG833" s="44">
        <v>749471</v>
      </c>
      <c r="GH833" s="44">
        <v>99206</v>
      </c>
      <c r="GI833" s="44">
        <v>95483</v>
      </c>
      <c r="GJ833" s="44">
        <v>131484</v>
      </c>
      <c r="GK833" s="44">
        <v>1487324</v>
      </c>
      <c r="GL833" s="44">
        <v>74335</v>
      </c>
      <c r="GM833" s="44">
        <v>689338</v>
      </c>
      <c r="GN833" s="44">
        <v>93111</v>
      </c>
      <c r="GO833" s="44">
        <v>22621</v>
      </c>
      <c r="GP833" s="44"/>
      <c r="GQ833" s="44"/>
      <c r="GR833" s="44">
        <v>94540</v>
      </c>
      <c r="GS833" s="44">
        <v>4936212</v>
      </c>
      <c r="GT833" s="44"/>
      <c r="GU833" s="21">
        <v>108349</v>
      </c>
      <c r="GV833" s="44"/>
      <c r="GW833" s="44">
        <v>67430</v>
      </c>
      <c r="GX833" s="44">
        <v>1350000</v>
      </c>
      <c r="GY833" s="44">
        <v>6461991</v>
      </c>
      <c r="GZ833" s="44">
        <v>4491271</v>
      </c>
      <c r="HA833" s="44">
        <v>24262</v>
      </c>
      <c r="HB833" s="44">
        <v>35017</v>
      </c>
      <c r="HC833" s="44">
        <v>1911441</v>
      </c>
      <c r="HD833" s="44">
        <v>6461991</v>
      </c>
      <c r="HE833" s="21"/>
      <c r="HF833" s="21"/>
      <c r="HG833" s="21">
        <v>4021845</v>
      </c>
      <c r="HH833" s="21"/>
      <c r="HI833" s="21">
        <v>0</v>
      </c>
      <c r="HJ833" s="44"/>
      <c r="HK833" s="21"/>
      <c r="HL833" s="21">
        <v>345760</v>
      </c>
      <c r="HM833" s="21">
        <v>345760</v>
      </c>
      <c r="HN833" s="21">
        <v>-237411</v>
      </c>
      <c r="HO833" s="21"/>
      <c r="HP833" s="44"/>
      <c r="HQ833" s="47"/>
      <c r="HR833" s="47">
        <v>49097</v>
      </c>
      <c r="HS833" s="47">
        <v>-14080</v>
      </c>
      <c r="HT833" s="47" t="s">
        <v>2336</v>
      </c>
      <c r="HU833" s="47">
        <v>2560024.4699999997</v>
      </c>
      <c r="HV833" s="47">
        <v>4503</v>
      </c>
      <c r="HW833" s="47">
        <v>0</v>
      </c>
      <c r="HX833" s="47">
        <v>10618</v>
      </c>
      <c r="HY833" s="47">
        <v>14047</v>
      </c>
      <c r="HZ833" s="47">
        <v>41399</v>
      </c>
      <c r="IA833" s="47">
        <v>0</v>
      </c>
      <c r="IB833" s="47">
        <v>0</v>
      </c>
      <c r="IC833" s="47">
        <v>9790</v>
      </c>
      <c r="ID833">
        <v>1286</v>
      </c>
      <c r="IE833" s="47">
        <v>4216</v>
      </c>
      <c r="IF833">
        <v>6594</v>
      </c>
      <c r="IG833" s="47">
        <v>5930</v>
      </c>
      <c r="IH833" s="47">
        <v>19026</v>
      </c>
      <c r="II833">
        <v>1928</v>
      </c>
      <c r="IJ833">
        <v>2419</v>
      </c>
      <c r="IK833">
        <v>2173</v>
      </c>
      <c r="IL833">
        <v>8128</v>
      </c>
      <c r="IM833">
        <v>132057</v>
      </c>
      <c r="IN833">
        <v>0</v>
      </c>
      <c r="IO833">
        <v>0</v>
      </c>
      <c r="IP833">
        <v>0</v>
      </c>
      <c r="IQ833">
        <v>0</v>
      </c>
      <c r="IR833">
        <v>0</v>
      </c>
      <c r="IS833">
        <v>0</v>
      </c>
      <c r="IT833">
        <v>0</v>
      </c>
      <c r="IU833">
        <v>394948</v>
      </c>
      <c r="IV833">
        <v>0</v>
      </c>
      <c r="IW833">
        <v>607277</v>
      </c>
      <c r="IX833">
        <v>668844</v>
      </c>
      <c r="IY833">
        <v>835857</v>
      </c>
      <c r="IZ833">
        <v>0</v>
      </c>
      <c r="JA833">
        <v>0</v>
      </c>
      <c r="JB833">
        <v>261640</v>
      </c>
      <c r="JC833">
        <v>61476</v>
      </c>
      <c r="JD833">
        <v>112197</v>
      </c>
      <c r="JE833">
        <v>115922</v>
      </c>
      <c r="JF833">
        <v>101417</v>
      </c>
      <c r="JG833">
        <v>374129</v>
      </c>
      <c r="JH833">
        <v>74154</v>
      </c>
      <c r="JI833">
        <v>65253</v>
      </c>
      <c r="JJ833">
        <v>100153</v>
      </c>
      <c r="JK833">
        <v>487472</v>
      </c>
      <c r="JL833">
        <v>4260739</v>
      </c>
      <c r="JM833">
        <v>0</v>
      </c>
      <c r="JN833">
        <v>0</v>
      </c>
      <c r="JO833">
        <v>0</v>
      </c>
      <c r="JP833">
        <v>0</v>
      </c>
      <c r="JQ833">
        <v>0</v>
      </c>
      <c r="JR833">
        <v>0</v>
      </c>
      <c r="JS833">
        <v>0</v>
      </c>
      <c r="JT833"/>
      <c r="JU833"/>
      <c r="JV833"/>
      <c r="JW833"/>
      <c r="JX833">
        <v>1286</v>
      </c>
      <c r="JY833"/>
      <c r="JZ833"/>
      <c r="KA833"/>
      <c r="KB833"/>
      <c r="KC833"/>
      <c r="KD833">
        <v>61476</v>
      </c>
      <c r="KE833"/>
      <c r="KF833">
        <v>77</v>
      </c>
      <c r="KG833">
        <v>93</v>
      </c>
      <c r="KH833">
        <v>63</v>
      </c>
      <c r="KI833">
        <v>46</v>
      </c>
      <c r="KJ833">
        <v>58</v>
      </c>
      <c r="KK833">
        <v>29</v>
      </c>
      <c r="KL833">
        <v>21</v>
      </c>
      <c r="KM833">
        <v>25</v>
      </c>
      <c r="KN833">
        <v>19</v>
      </c>
      <c r="KO833">
        <v>1</v>
      </c>
      <c r="KP833">
        <v>0</v>
      </c>
      <c r="KQ833">
        <v>0</v>
      </c>
      <c r="KR833">
        <v>1</v>
      </c>
      <c r="KS833">
        <v>0</v>
      </c>
      <c r="KT833">
        <v>0</v>
      </c>
      <c r="KU833">
        <v>1</v>
      </c>
      <c r="KV833">
        <v>0</v>
      </c>
      <c r="KW833">
        <v>0</v>
      </c>
      <c r="KX833">
        <v>0</v>
      </c>
      <c r="KY833">
        <v>0</v>
      </c>
      <c r="KZ833">
        <v>0</v>
      </c>
      <c r="LA833">
        <v>0</v>
      </c>
      <c r="LB833">
        <v>0</v>
      </c>
      <c r="LC833">
        <v>0</v>
      </c>
      <c r="LD833">
        <v>1</v>
      </c>
      <c r="LE833">
        <v>0</v>
      </c>
      <c r="LF833">
        <v>0</v>
      </c>
      <c r="LG833">
        <v>0</v>
      </c>
      <c r="LH833">
        <v>0</v>
      </c>
    </row>
    <row r="834" spans="1:320" s="34" customFormat="1" ht="15" customHeight="1" x14ac:dyDescent="0.25">
      <c r="A834" s="45">
        <v>206371593</v>
      </c>
      <c r="B834" s="45" t="s">
        <v>6353</v>
      </c>
      <c r="C834" s="46">
        <v>45292</v>
      </c>
      <c r="D834" s="46">
        <v>45657</v>
      </c>
      <c r="E834" s="47">
        <v>366</v>
      </c>
      <c r="F834" s="45" t="s">
        <v>883</v>
      </c>
      <c r="G834" s="45" t="s">
        <v>884</v>
      </c>
      <c r="H834" s="45" t="s">
        <v>1454</v>
      </c>
      <c r="I834" s="45" t="s">
        <v>886</v>
      </c>
      <c r="J834" s="45" t="s">
        <v>887</v>
      </c>
      <c r="K834" s="45" t="s">
        <v>1455</v>
      </c>
      <c r="L834" s="45" t="s">
        <v>6059</v>
      </c>
      <c r="M834" s="45" t="s">
        <v>6354</v>
      </c>
      <c r="N834" s="45" t="s">
        <v>6355</v>
      </c>
      <c r="O834" s="45" t="s">
        <v>6356</v>
      </c>
      <c r="P834" s="45" t="s">
        <v>6357</v>
      </c>
      <c r="Q834" s="45" t="s">
        <v>6358</v>
      </c>
      <c r="R834" t="s">
        <v>6359</v>
      </c>
      <c r="S834" s="45" t="s">
        <v>893</v>
      </c>
      <c r="T834"/>
      <c r="U834" s="47">
        <v>99</v>
      </c>
      <c r="V834" s="47">
        <v>99</v>
      </c>
      <c r="W834" s="47" t="s">
        <v>894</v>
      </c>
      <c r="X834" s="47">
        <v>36234</v>
      </c>
      <c r="Y834" s="47">
        <v>34671</v>
      </c>
      <c r="Z834" s="48">
        <v>221.65</v>
      </c>
      <c r="AA834" s="44">
        <v>511</v>
      </c>
      <c r="AB834" s="44">
        <v>509</v>
      </c>
      <c r="AC834" s="44">
        <v>5813</v>
      </c>
      <c r="AD834" s="44">
        <v>7973</v>
      </c>
      <c r="AE834" s="44">
        <v>3498</v>
      </c>
      <c r="AF834" s="44">
        <v>15573</v>
      </c>
      <c r="AG834" s="44"/>
      <c r="AH834" s="47"/>
      <c r="AI834" s="47">
        <v>555</v>
      </c>
      <c r="AJ834">
        <v>1259</v>
      </c>
      <c r="AK834" t="s">
        <v>895</v>
      </c>
      <c r="AL834">
        <v>34671</v>
      </c>
      <c r="AM834"/>
      <c r="AN834"/>
      <c r="AO834"/>
      <c r="AP834"/>
      <c r="AQ834"/>
      <c r="AR834" s="44"/>
      <c r="AS834" s="44"/>
      <c r="AT834" s="44"/>
      <c r="AU834" s="44">
        <v>24573280</v>
      </c>
      <c r="AV834" s="44">
        <v>5723532</v>
      </c>
      <c r="AW834" s="44">
        <v>13467631</v>
      </c>
      <c r="AX834" s="44">
        <v>36583</v>
      </c>
      <c r="AY834" s="44">
        <v>16865764</v>
      </c>
      <c r="AZ834" s="21">
        <v>16340379</v>
      </c>
      <c r="BA834" s="21">
        <v>525385</v>
      </c>
      <c r="BB834" s="44">
        <v>-4</v>
      </c>
      <c r="BC834" s="44"/>
      <c r="BD834" s="44"/>
      <c r="BE834" s="44">
        <v>525381</v>
      </c>
      <c r="BF834" s="44">
        <v>7266250</v>
      </c>
      <c r="BG834" s="44">
        <v>8950540</v>
      </c>
      <c r="BH834" s="44">
        <v>1399200</v>
      </c>
      <c r="BI834" s="21">
        <v>6231450</v>
      </c>
      <c r="BJ834" s="21"/>
      <c r="BK834" s="21"/>
      <c r="BL834" s="21">
        <v>222240</v>
      </c>
      <c r="BM834" s="21">
        <v>503600</v>
      </c>
      <c r="BN834" s="21">
        <v>24573280</v>
      </c>
      <c r="BO834" s="21"/>
      <c r="BP834" s="21"/>
      <c r="BQ834" s="44"/>
      <c r="BR834" s="21"/>
      <c r="BS834" s="44"/>
      <c r="BT834" s="21"/>
      <c r="BU834" s="44"/>
      <c r="BV834" s="21"/>
      <c r="BW834" s="44">
        <v>2579318</v>
      </c>
      <c r="BX834" s="21"/>
      <c r="BY834" s="21">
        <v>3110653</v>
      </c>
      <c r="BZ834" s="21"/>
      <c r="CA834" s="44">
        <v>10003</v>
      </c>
      <c r="CB834" s="44"/>
      <c r="CC834" s="44">
        <v>5519</v>
      </c>
      <c r="CD834" s="44"/>
      <c r="CE834" s="44"/>
      <c r="CF834" s="44"/>
      <c r="CG834" s="44">
        <v>2414</v>
      </c>
      <c r="CH834" s="44"/>
      <c r="CI834" s="21">
        <v>15355</v>
      </c>
      <c r="CJ834" s="44"/>
      <c r="CK834" s="21">
        <v>270</v>
      </c>
      <c r="CL834" s="44"/>
      <c r="CM834" s="44">
        <v>0</v>
      </c>
      <c r="CN834" s="44">
        <v>11939</v>
      </c>
      <c r="CO834" s="44">
        <v>1454910</v>
      </c>
      <c r="CP834" s="44">
        <v>0</v>
      </c>
      <c r="CQ834" s="21">
        <v>2183075</v>
      </c>
      <c r="CR834" s="44">
        <v>390750</v>
      </c>
      <c r="CS834" s="44">
        <v>1481509</v>
      </c>
      <c r="CT834" s="44">
        <v>64735</v>
      </c>
      <c r="CU834" s="44"/>
      <c r="CV834" s="44">
        <v>136614</v>
      </c>
      <c r="CW834" s="21"/>
      <c r="CX834" s="21"/>
      <c r="CY834" s="21"/>
      <c r="CZ834" s="21"/>
      <c r="DA834" s="21"/>
      <c r="DB834" s="21"/>
      <c r="DC834" s="21"/>
      <c r="DD834" s="21"/>
      <c r="DE834" s="44"/>
      <c r="DF834" s="21"/>
      <c r="DG834" s="44"/>
      <c r="DH834" s="21"/>
      <c r="DI834" s="44"/>
      <c r="DJ834" s="44"/>
      <c r="DK834" s="44"/>
      <c r="DL834" s="44"/>
      <c r="DM834" s="21"/>
      <c r="DN834" s="44"/>
      <c r="DO834" s="44"/>
      <c r="DP834" s="44"/>
      <c r="DQ834" s="44"/>
      <c r="DR834" s="44"/>
      <c r="DS834" s="44"/>
      <c r="DT834" s="44"/>
      <c r="DU834" s="44"/>
      <c r="DV834" s="44"/>
      <c r="DW834" s="44"/>
      <c r="DX834" s="44"/>
      <c r="DY834" s="44"/>
      <c r="DZ834" s="44"/>
      <c r="EA834" s="44"/>
      <c r="EB834" s="21"/>
      <c r="EC834" s="44">
        <v>4309921</v>
      </c>
      <c r="ED834" s="44"/>
      <c r="EE834" s="21">
        <v>7105431</v>
      </c>
      <c r="EF834" s="44"/>
      <c r="EG834" s="21">
        <v>416380</v>
      </c>
      <c r="EH834" s="44"/>
      <c r="EI834" s="21">
        <v>1516547</v>
      </c>
      <c r="EJ834" s="44"/>
      <c r="EK834" s="44"/>
      <c r="EL834" s="21"/>
      <c r="EM834" s="44"/>
      <c r="EN834" s="44"/>
      <c r="EO834" s="44">
        <v>119352</v>
      </c>
      <c r="EP834" s="21"/>
      <c r="EQ834" s="21"/>
      <c r="ER834" s="21"/>
      <c r="ES834" s="21"/>
      <c r="ET834" s="44"/>
      <c r="EU834" s="21"/>
      <c r="EV834" s="44"/>
      <c r="EW834" s="21"/>
      <c r="EX834" s="44"/>
      <c r="EY834" s="44"/>
      <c r="EZ834" s="21"/>
      <c r="FA834" s="21"/>
      <c r="FB834" s="44"/>
      <c r="FC834" s="44"/>
      <c r="FD834" s="21"/>
      <c r="FE834" s="112"/>
      <c r="FF834" s="44"/>
      <c r="FG834" s="44">
        <v>7160948</v>
      </c>
      <c r="FH834" s="44">
        <v>1882946</v>
      </c>
      <c r="FI834" s="44">
        <v>7296485</v>
      </c>
      <c r="FJ834" s="44">
        <v>294611</v>
      </c>
      <c r="FK834" s="44">
        <v>6307342</v>
      </c>
      <c r="FL834" s="44"/>
      <c r="FM834" s="44"/>
      <c r="FN834" s="44"/>
      <c r="FO834" s="44"/>
      <c r="FP834" s="44"/>
      <c r="FQ834" s="44"/>
      <c r="FR834" s="44"/>
      <c r="FS834" s="44"/>
      <c r="FT834" s="44">
        <v>28164</v>
      </c>
      <c r="FU834" s="44">
        <v>4775</v>
      </c>
      <c r="FV834" s="21">
        <v>577564</v>
      </c>
      <c r="FW834" s="44">
        <v>49283</v>
      </c>
      <c r="FX834" s="44">
        <v>430710</v>
      </c>
      <c r="FY834" s="44">
        <v>122229</v>
      </c>
      <c r="FZ834" s="44">
        <v>366148</v>
      </c>
      <c r="GA834" s="44">
        <v>71553</v>
      </c>
      <c r="GB834" s="44"/>
      <c r="GC834" s="44">
        <v>170189</v>
      </c>
      <c r="GD834" s="44">
        <v>560879</v>
      </c>
      <c r="GE834" s="44">
        <v>400475</v>
      </c>
      <c r="GF834" s="44">
        <v>98596</v>
      </c>
      <c r="GG834" s="44">
        <v>1067675</v>
      </c>
      <c r="GH834" s="44">
        <v>122937</v>
      </c>
      <c r="GI834" s="44">
        <v>141383</v>
      </c>
      <c r="GJ834" s="44">
        <v>141272</v>
      </c>
      <c r="GK834" s="44">
        <v>4032546</v>
      </c>
      <c r="GL834" s="44">
        <v>26603</v>
      </c>
      <c r="GM834" s="44">
        <v>990444</v>
      </c>
      <c r="GN834" s="44">
        <v>80682</v>
      </c>
      <c r="GO834" s="44">
        <v>101443</v>
      </c>
      <c r="GP834" s="44"/>
      <c r="GQ834" s="44">
        <v>13493</v>
      </c>
      <c r="GR834" s="44">
        <v>433994</v>
      </c>
      <c r="GS834" s="44">
        <v>4104904</v>
      </c>
      <c r="GT834" s="44"/>
      <c r="GU834" s="21">
        <v>195631</v>
      </c>
      <c r="GV834" s="44"/>
      <c r="GW834" s="44"/>
      <c r="GX834" s="44">
        <v>100000</v>
      </c>
      <c r="GY834" s="44">
        <v>4400535</v>
      </c>
      <c r="GZ834" s="44">
        <v>1620632</v>
      </c>
      <c r="HA834" s="44"/>
      <c r="HB834" s="44"/>
      <c r="HC834" s="44">
        <v>2779903</v>
      </c>
      <c r="HD834" s="44">
        <v>4400535</v>
      </c>
      <c r="HE834" s="21">
        <v>1243198</v>
      </c>
      <c r="HF834" s="21"/>
      <c r="HG834" s="21"/>
      <c r="HH834" s="21"/>
      <c r="HI834" s="21">
        <v>0</v>
      </c>
      <c r="HJ834" s="44"/>
      <c r="HK834" s="21">
        <v>127416</v>
      </c>
      <c r="HL834" s="21">
        <v>130847</v>
      </c>
      <c r="HM834" s="21">
        <v>258263</v>
      </c>
      <c r="HN834" s="21">
        <v>-62632</v>
      </c>
      <c r="HO834" s="21"/>
      <c r="HP834" s="44"/>
      <c r="HQ834" s="47"/>
      <c r="HR834" s="47"/>
      <c r="HS834" s="47"/>
      <c r="HT834" s="47" t="s">
        <v>1759</v>
      </c>
      <c r="HU834" s="47">
        <v>0</v>
      </c>
      <c r="HV834" s="47">
        <v>2022</v>
      </c>
      <c r="HW834" s="47">
        <v>0</v>
      </c>
      <c r="HX834" s="47">
        <v>12852</v>
      </c>
      <c r="HY834" s="47">
        <v>32400</v>
      </c>
      <c r="HZ834" s="47">
        <v>68029</v>
      </c>
      <c r="IA834" s="47">
        <v>0</v>
      </c>
      <c r="IB834" s="47">
        <v>0</v>
      </c>
      <c r="IC834" s="47">
        <v>0</v>
      </c>
      <c r="ID834">
        <v>20323</v>
      </c>
      <c r="IE834" s="47">
        <v>4032</v>
      </c>
      <c r="IF834">
        <v>15199</v>
      </c>
      <c r="IG834" s="47">
        <v>3573</v>
      </c>
      <c r="IH834" s="47">
        <v>23282</v>
      </c>
      <c r="II834">
        <v>3081</v>
      </c>
      <c r="IJ834">
        <v>3454</v>
      </c>
      <c r="IK834">
        <v>1916</v>
      </c>
      <c r="IL834">
        <v>19527</v>
      </c>
      <c r="IM834">
        <v>209690</v>
      </c>
      <c r="IN834">
        <v>0</v>
      </c>
      <c r="IO834">
        <v>73</v>
      </c>
      <c r="IP834">
        <v>3314</v>
      </c>
      <c r="IQ834">
        <v>12875</v>
      </c>
      <c r="IR834">
        <v>0</v>
      </c>
      <c r="IS834">
        <v>0</v>
      </c>
      <c r="IT834">
        <v>16262</v>
      </c>
      <c r="IU834">
        <v>213598</v>
      </c>
      <c r="IV834">
        <v>0</v>
      </c>
      <c r="IW834">
        <v>748846</v>
      </c>
      <c r="IX834">
        <v>1459174</v>
      </c>
      <c r="IY834">
        <v>1715986</v>
      </c>
      <c r="IZ834">
        <v>0</v>
      </c>
      <c r="JA834">
        <v>0</v>
      </c>
      <c r="JB834">
        <v>0</v>
      </c>
      <c r="JC834">
        <v>944422</v>
      </c>
      <c r="JD834">
        <v>96538</v>
      </c>
      <c r="JE834">
        <v>267288</v>
      </c>
      <c r="JF834">
        <v>61436</v>
      </c>
      <c r="JG834">
        <v>535941</v>
      </c>
      <c r="JH834">
        <v>94266</v>
      </c>
      <c r="JI834">
        <v>85456</v>
      </c>
      <c r="JJ834">
        <v>106161</v>
      </c>
      <c r="JK834">
        <v>831836</v>
      </c>
      <c r="JL834">
        <v>7160948</v>
      </c>
      <c r="JM834">
        <v>0</v>
      </c>
      <c r="JN834">
        <v>5112</v>
      </c>
      <c r="JO834">
        <v>152661</v>
      </c>
      <c r="JP834">
        <v>369441</v>
      </c>
      <c r="JQ834">
        <v>0</v>
      </c>
      <c r="JR834">
        <v>0</v>
      </c>
      <c r="JS834">
        <v>527214</v>
      </c>
      <c r="JT834"/>
      <c r="JU834"/>
      <c r="JV834"/>
      <c r="JW834"/>
      <c r="JX834"/>
      <c r="JY834">
        <v>20323</v>
      </c>
      <c r="JZ834"/>
      <c r="KA834"/>
      <c r="KB834"/>
      <c r="KC834"/>
      <c r="KD834"/>
      <c r="KE834">
        <v>944422</v>
      </c>
      <c r="KF834">
        <v>135</v>
      </c>
      <c r="KG834">
        <v>250</v>
      </c>
      <c r="KH834">
        <v>73</v>
      </c>
      <c r="KI834">
        <v>91</v>
      </c>
      <c r="KJ834">
        <v>178</v>
      </c>
      <c r="KK834">
        <v>48</v>
      </c>
      <c r="KL834">
        <v>45</v>
      </c>
      <c r="KM834">
        <v>86</v>
      </c>
      <c r="KN834">
        <v>27</v>
      </c>
      <c r="KO834">
        <v>1</v>
      </c>
      <c r="KP834">
        <v>0</v>
      </c>
      <c r="KQ834">
        <v>0</v>
      </c>
      <c r="KR834">
        <v>0</v>
      </c>
      <c r="KS834">
        <v>1</v>
      </c>
      <c r="KT834">
        <v>0</v>
      </c>
      <c r="KU834">
        <v>1</v>
      </c>
      <c r="KV834">
        <v>0</v>
      </c>
      <c r="KW834">
        <v>0</v>
      </c>
      <c r="KX834">
        <v>0</v>
      </c>
      <c r="KY834">
        <v>0</v>
      </c>
      <c r="KZ834">
        <v>0</v>
      </c>
      <c r="LA834">
        <v>0</v>
      </c>
      <c r="LB834">
        <v>0</v>
      </c>
      <c r="LC834">
        <v>0</v>
      </c>
      <c r="LD834">
        <v>1</v>
      </c>
      <c r="LE834">
        <v>0</v>
      </c>
      <c r="LF834">
        <v>0</v>
      </c>
      <c r="LG834">
        <v>0</v>
      </c>
      <c r="LH834">
        <v>0</v>
      </c>
    </row>
    <row r="835" spans="1:320" s="34" customFormat="1" ht="15" customHeight="1" x14ac:dyDescent="0.25">
      <c r="A835" s="45">
        <v>206371598</v>
      </c>
      <c r="B835" s="45" t="s">
        <v>6360</v>
      </c>
      <c r="C835" s="46">
        <v>45292</v>
      </c>
      <c r="D835" s="46">
        <v>45657</v>
      </c>
      <c r="E835" s="47">
        <v>366</v>
      </c>
      <c r="F835" s="45" t="s">
        <v>883</v>
      </c>
      <c r="G835" s="45" t="s">
        <v>884</v>
      </c>
      <c r="H835" s="45" t="s">
        <v>1454</v>
      </c>
      <c r="I835" s="45" t="s">
        <v>886</v>
      </c>
      <c r="J835" s="45" t="s">
        <v>331</v>
      </c>
      <c r="K835" s="45" t="s">
        <v>1455</v>
      </c>
      <c r="L835" s="45" t="s">
        <v>6052</v>
      </c>
      <c r="M835" s="45" t="s">
        <v>6361</v>
      </c>
      <c r="N835" s="45" t="s">
        <v>6362</v>
      </c>
      <c r="O835" s="45" t="s">
        <v>1479</v>
      </c>
      <c r="P835" s="45" t="s">
        <v>6234</v>
      </c>
      <c r="Q835" s="45" t="s">
        <v>6363</v>
      </c>
      <c r="R835" t="s">
        <v>6364</v>
      </c>
      <c r="S835" s="45" t="s">
        <v>884</v>
      </c>
      <c r="T835"/>
      <c r="U835" s="47">
        <v>59</v>
      </c>
      <c r="V835" s="47">
        <v>59</v>
      </c>
      <c r="W835" s="47" t="s">
        <v>1728</v>
      </c>
      <c r="X835" s="47">
        <v>21594</v>
      </c>
      <c r="Y835" s="47">
        <v>18564</v>
      </c>
      <c r="Z835" s="48">
        <v>200.41</v>
      </c>
      <c r="AA835" s="44">
        <v>175</v>
      </c>
      <c r="AB835" s="44">
        <v>181</v>
      </c>
      <c r="AC835" s="44">
        <v>1091</v>
      </c>
      <c r="AD835" s="44">
        <v>2777</v>
      </c>
      <c r="AE835" s="44">
        <v>1237</v>
      </c>
      <c r="AF835" s="44">
        <v>10134</v>
      </c>
      <c r="AG835" s="44"/>
      <c r="AH835" s="47"/>
      <c r="AI835" s="47">
        <v>873</v>
      </c>
      <c r="AJ835">
        <v>2452</v>
      </c>
      <c r="AK835" t="s">
        <v>895</v>
      </c>
      <c r="AL835">
        <v>18564</v>
      </c>
      <c r="AM835"/>
      <c r="AN835"/>
      <c r="AO835"/>
      <c r="AP835"/>
      <c r="AQ835"/>
      <c r="AR835" s="44"/>
      <c r="AS835" s="44"/>
      <c r="AT835" s="44"/>
      <c r="AU835" s="44">
        <v>7258524</v>
      </c>
      <c r="AV835" s="44">
        <v>2981784</v>
      </c>
      <c r="AW835" s="44">
        <v>1174941</v>
      </c>
      <c r="AX835" s="44">
        <v>66603</v>
      </c>
      <c r="AY835" s="44">
        <v>9131970</v>
      </c>
      <c r="AZ835" s="21">
        <v>9118313</v>
      </c>
      <c r="BA835" s="21">
        <v>13657</v>
      </c>
      <c r="BB835" s="44">
        <v>1342</v>
      </c>
      <c r="BC835" s="44"/>
      <c r="BD835" s="44"/>
      <c r="BE835" s="44">
        <v>14999</v>
      </c>
      <c r="BF835" s="44">
        <v>426581</v>
      </c>
      <c r="BG835" s="44">
        <v>1085807</v>
      </c>
      <c r="BH835" s="44">
        <v>483667</v>
      </c>
      <c r="BI835" s="21">
        <v>3962394</v>
      </c>
      <c r="BJ835" s="21"/>
      <c r="BK835" s="21"/>
      <c r="BL835" s="21">
        <v>341343</v>
      </c>
      <c r="BM835" s="21">
        <v>958732</v>
      </c>
      <c r="BN835" s="21">
        <v>7258524</v>
      </c>
      <c r="BO835" s="21"/>
      <c r="BP835" s="21"/>
      <c r="BQ835" s="44"/>
      <c r="BR835" s="21"/>
      <c r="BS835" s="44"/>
      <c r="BT835" s="21"/>
      <c r="BU835" s="44"/>
      <c r="BV835" s="21"/>
      <c r="BW835" s="44">
        <v>2476055</v>
      </c>
      <c r="BX835" s="21"/>
      <c r="BY835" s="21">
        <v>399347</v>
      </c>
      <c r="BZ835" s="21"/>
      <c r="CA835" s="44">
        <v>164</v>
      </c>
      <c r="CB835" s="44"/>
      <c r="CC835" s="44">
        <v>96844</v>
      </c>
      <c r="CD835" s="44"/>
      <c r="CE835" s="44"/>
      <c r="CF835" s="44"/>
      <c r="CG835" s="44"/>
      <c r="CH835" s="44"/>
      <c r="CI835" s="21">
        <v>9049</v>
      </c>
      <c r="CJ835" s="44"/>
      <c r="CK835" s="21">
        <v>325</v>
      </c>
      <c r="CL835" s="44"/>
      <c r="CM835" s="44">
        <v>0</v>
      </c>
      <c r="CN835" s="44">
        <v>0</v>
      </c>
      <c r="CO835" s="44">
        <v>1110637</v>
      </c>
      <c r="CP835" s="44">
        <v>0</v>
      </c>
      <c r="CQ835" s="21">
        <v>1026400</v>
      </c>
      <c r="CR835" s="44">
        <v>655442</v>
      </c>
      <c r="CS835" s="44">
        <v>166598</v>
      </c>
      <c r="CT835" s="44">
        <v>9597</v>
      </c>
      <c r="CU835" s="44"/>
      <c r="CV835" s="44">
        <v>13110</v>
      </c>
      <c r="CW835" s="21"/>
      <c r="CX835" s="21"/>
      <c r="CY835" s="21"/>
      <c r="CZ835" s="21"/>
      <c r="DA835" s="21"/>
      <c r="DB835" s="21"/>
      <c r="DC835" s="21"/>
      <c r="DD835" s="21"/>
      <c r="DE835" s="44"/>
      <c r="DF835" s="21"/>
      <c r="DG835" s="44"/>
      <c r="DH835" s="21"/>
      <c r="DI835" s="44"/>
      <c r="DJ835" s="44"/>
      <c r="DK835" s="44"/>
      <c r="DL835" s="44"/>
      <c r="DM835" s="21"/>
      <c r="DN835" s="44"/>
      <c r="DO835" s="44"/>
      <c r="DP835" s="44"/>
      <c r="DQ835" s="44"/>
      <c r="DR835" s="44"/>
      <c r="DS835" s="44"/>
      <c r="DT835" s="44"/>
      <c r="DU835" s="44"/>
      <c r="DV835" s="44"/>
      <c r="DW835" s="44"/>
      <c r="DX835" s="44"/>
      <c r="DY835" s="44">
        <v>-37093</v>
      </c>
      <c r="DZ835" s="44"/>
      <c r="EA835" s="44"/>
      <c r="EB835" s="21"/>
      <c r="EC835" s="44">
        <v>1192730</v>
      </c>
      <c r="ED835" s="44"/>
      <c r="EE835" s="21">
        <v>212653</v>
      </c>
      <c r="EF835" s="44"/>
      <c r="EG835" s="21">
        <v>136840</v>
      </c>
      <c r="EH835" s="44"/>
      <c r="EI835" s="21">
        <v>-281540</v>
      </c>
      <c r="EJ835" s="44"/>
      <c r="EK835" s="44"/>
      <c r="EL835" s="21"/>
      <c r="EM835" s="44"/>
      <c r="EN835" s="44"/>
      <c r="EO835" s="44">
        <v>-48649</v>
      </c>
      <c r="EP835" s="21"/>
      <c r="EQ835" s="21"/>
      <c r="ER835" s="21"/>
      <c r="ES835" s="21"/>
      <c r="ET835" s="44"/>
      <c r="EU835" s="21"/>
      <c r="EV835" s="44"/>
      <c r="EW835" s="21"/>
      <c r="EX835" s="44"/>
      <c r="EY835" s="44"/>
      <c r="EZ835" s="21"/>
      <c r="FA835" s="21"/>
      <c r="FB835" s="44"/>
      <c r="FC835" s="44"/>
      <c r="FD835" s="21"/>
      <c r="FE835" s="112"/>
      <c r="FF835" s="44"/>
      <c r="FG835" s="44">
        <v>3175628</v>
      </c>
      <c r="FH835" s="44">
        <v>1287010</v>
      </c>
      <c r="FI835" s="44">
        <v>4655675</v>
      </c>
      <c r="FJ835" s="44">
        <v>149285</v>
      </c>
      <c r="FK835" s="44">
        <v>4471428</v>
      </c>
      <c r="FL835" s="44"/>
      <c r="FM835" s="44"/>
      <c r="FN835" s="44"/>
      <c r="FO835" s="44"/>
      <c r="FP835" s="44"/>
      <c r="FQ835" s="44"/>
      <c r="FR835" s="44"/>
      <c r="FS835" s="44"/>
      <c r="FT835" s="44"/>
      <c r="FU835" s="44"/>
      <c r="FV835" s="21">
        <v>295511</v>
      </c>
      <c r="FW835" s="44"/>
      <c r="FX835" s="44">
        <v>269768</v>
      </c>
      <c r="FY835" s="44">
        <v>120381</v>
      </c>
      <c r="FZ835" s="44">
        <v>149753</v>
      </c>
      <c r="GA835" s="44">
        <v>10173</v>
      </c>
      <c r="GB835" s="44"/>
      <c r="GC835" s="44">
        <v>55606</v>
      </c>
      <c r="GD835" s="44">
        <v>389002</v>
      </c>
      <c r="GE835" s="44">
        <v>241389</v>
      </c>
      <c r="GF835" s="44">
        <v>106231</v>
      </c>
      <c r="GG835" s="44">
        <v>712628</v>
      </c>
      <c r="GH835" s="44">
        <v>88772</v>
      </c>
      <c r="GI835" s="44">
        <v>148376</v>
      </c>
      <c r="GJ835" s="44">
        <v>110208</v>
      </c>
      <c r="GK835" s="44">
        <v>1331081</v>
      </c>
      <c r="GL835" s="44">
        <v>176643</v>
      </c>
      <c r="GM835" s="44">
        <v>2105</v>
      </c>
      <c r="GN835" s="44"/>
      <c r="GO835" s="44">
        <v>12353</v>
      </c>
      <c r="GP835" s="44"/>
      <c r="GQ835" s="44"/>
      <c r="GR835" s="44">
        <v>426905</v>
      </c>
      <c r="GS835" s="44">
        <v>3089411</v>
      </c>
      <c r="GT835" s="44"/>
      <c r="GU835" s="21">
        <v>1853967</v>
      </c>
      <c r="GV835" s="44"/>
      <c r="GW835" s="44"/>
      <c r="GX835" s="44"/>
      <c r="GY835" s="44">
        <v>4943378</v>
      </c>
      <c r="GZ835" s="44">
        <v>598823</v>
      </c>
      <c r="HA835" s="44">
        <v>60344</v>
      </c>
      <c r="HB835" s="44"/>
      <c r="HC835" s="44">
        <v>4284211</v>
      </c>
      <c r="HD835" s="44">
        <v>4943378</v>
      </c>
      <c r="HE835" s="21">
        <v>1023900</v>
      </c>
      <c r="HF835" s="21"/>
      <c r="HG835" s="21"/>
      <c r="HH835" s="21"/>
      <c r="HI835" s="21">
        <v>157279</v>
      </c>
      <c r="HJ835" s="44">
        <v>5595718</v>
      </c>
      <c r="HK835" s="21"/>
      <c r="HL835" s="21">
        <v>1010221</v>
      </c>
      <c r="HM835" s="21">
        <v>6763218</v>
      </c>
      <c r="HN835" s="21">
        <v>-4909251</v>
      </c>
      <c r="HO835" s="21"/>
      <c r="HP835" s="44"/>
      <c r="HQ835" s="47"/>
      <c r="HR835" s="47"/>
      <c r="HS835" s="47"/>
      <c r="HT835" s="47" t="s">
        <v>2836</v>
      </c>
      <c r="HU835" s="47">
        <v>-17964.689999999999</v>
      </c>
      <c r="HV835" s="47">
        <v>1589</v>
      </c>
      <c r="HW835" s="47">
        <v>0</v>
      </c>
      <c r="HX835" s="47">
        <v>8967</v>
      </c>
      <c r="HY835" s="47">
        <v>10268</v>
      </c>
      <c r="HZ835" s="47">
        <v>40685</v>
      </c>
      <c r="IA835" s="47">
        <v>0</v>
      </c>
      <c r="IB835" s="47">
        <v>0</v>
      </c>
      <c r="IC835" s="47">
        <v>4132</v>
      </c>
      <c r="ID835">
        <v>309</v>
      </c>
      <c r="IE835" s="47">
        <v>2770</v>
      </c>
      <c r="IF835">
        <v>6887</v>
      </c>
      <c r="IG835" s="47">
        <v>3540</v>
      </c>
      <c r="IH835" s="47"/>
      <c r="II835">
        <v>1851</v>
      </c>
      <c r="IJ835">
        <v>2735</v>
      </c>
      <c r="IK835">
        <v>1747</v>
      </c>
      <c r="IL835">
        <v>7318</v>
      </c>
      <c r="IM835">
        <v>92798</v>
      </c>
      <c r="IN835">
        <v>0</v>
      </c>
      <c r="IO835">
        <v>2349</v>
      </c>
      <c r="IP835">
        <v>3897</v>
      </c>
      <c r="IQ835">
        <v>12515</v>
      </c>
      <c r="IR835">
        <v>0</v>
      </c>
      <c r="IS835">
        <v>0</v>
      </c>
      <c r="IT835">
        <v>18761</v>
      </c>
      <c r="IU835">
        <v>122880</v>
      </c>
      <c r="IV835">
        <v>0</v>
      </c>
      <c r="IW835">
        <v>530223</v>
      </c>
      <c r="IX835">
        <v>458733</v>
      </c>
      <c r="IY835">
        <v>1087917</v>
      </c>
      <c r="IZ835">
        <v>0</v>
      </c>
      <c r="JA835">
        <v>0</v>
      </c>
      <c r="JB835">
        <v>166050</v>
      </c>
      <c r="JC835">
        <v>6696</v>
      </c>
      <c r="JD835">
        <v>68615</v>
      </c>
      <c r="JE835">
        <v>139978</v>
      </c>
      <c r="JF835">
        <v>71225</v>
      </c>
      <c r="JG835"/>
      <c r="JH835">
        <v>61262</v>
      </c>
      <c r="JI835">
        <v>76411</v>
      </c>
      <c r="JJ835">
        <v>84011</v>
      </c>
      <c r="JK835">
        <v>301627</v>
      </c>
      <c r="JL835">
        <v>3175628</v>
      </c>
      <c r="JM835">
        <v>0</v>
      </c>
      <c r="JN835">
        <v>149882</v>
      </c>
      <c r="JO835">
        <v>204600</v>
      </c>
      <c r="JP835">
        <v>487957</v>
      </c>
      <c r="JQ835">
        <v>0</v>
      </c>
      <c r="JR835">
        <v>0</v>
      </c>
      <c r="JS835">
        <v>842439</v>
      </c>
      <c r="JT835"/>
      <c r="JU835"/>
      <c r="JV835"/>
      <c r="JW835"/>
      <c r="JX835"/>
      <c r="JY835">
        <v>309</v>
      </c>
      <c r="JZ835"/>
      <c r="KA835"/>
      <c r="KB835"/>
      <c r="KC835"/>
      <c r="KD835"/>
      <c r="KE835">
        <v>6696</v>
      </c>
      <c r="KF835">
        <v>79</v>
      </c>
      <c r="KG835">
        <v>119</v>
      </c>
      <c r="KH835">
        <v>53</v>
      </c>
      <c r="KI835">
        <v>53</v>
      </c>
      <c r="KJ835">
        <v>87</v>
      </c>
      <c r="KK835">
        <v>33</v>
      </c>
      <c r="KL835">
        <v>34</v>
      </c>
      <c r="KM835">
        <v>55</v>
      </c>
      <c r="KN835">
        <v>20</v>
      </c>
      <c r="KO835">
        <v>0</v>
      </c>
      <c r="KP835">
        <v>1</v>
      </c>
      <c r="KQ835">
        <v>0</v>
      </c>
      <c r="KR835">
        <v>1</v>
      </c>
      <c r="KS835">
        <v>0</v>
      </c>
      <c r="KT835">
        <v>0</v>
      </c>
      <c r="KU835">
        <v>1</v>
      </c>
      <c r="KV835">
        <v>0</v>
      </c>
      <c r="KW835">
        <v>0</v>
      </c>
      <c r="KX835">
        <v>0</v>
      </c>
      <c r="KY835">
        <v>0</v>
      </c>
      <c r="KZ835">
        <v>0</v>
      </c>
      <c r="LA835">
        <v>0</v>
      </c>
      <c r="LB835">
        <v>0</v>
      </c>
      <c r="LC835">
        <v>0</v>
      </c>
      <c r="LD835">
        <v>1</v>
      </c>
      <c r="LE835">
        <v>0</v>
      </c>
      <c r="LF835">
        <v>0</v>
      </c>
      <c r="LG835">
        <v>0</v>
      </c>
      <c r="LH835">
        <v>0</v>
      </c>
    </row>
    <row r="836" spans="1:320" s="34" customFormat="1" ht="15" customHeight="1" x14ac:dyDescent="0.25">
      <c r="A836" s="45">
        <v>206371658</v>
      </c>
      <c r="B836" s="45" t="s">
        <v>6365</v>
      </c>
      <c r="C836" s="46">
        <v>45292</v>
      </c>
      <c r="D836" s="46">
        <v>45657</v>
      </c>
      <c r="E836" s="47">
        <v>366</v>
      </c>
      <c r="F836" s="45" t="s">
        <v>883</v>
      </c>
      <c r="G836" s="45" t="s">
        <v>884</v>
      </c>
      <c r="H836" s="45" t="s">
        <v>1454</v>
      </c>
      <c r="I836" s="45" t="s">
        <v>886</v>
      </c>
      <c r="J836" s="45" t="s">
        <v>887</v>
      </c>
      <c r="K836" s="45" t="s">
        <v>1455</v>
      </c>
      <c r="L836" s="45" t="s">
        <v>6097</v>
      </c>
      <c r="M836" s="45" t="s">
        <v>6366</v>
      </c>
      <c r="N836" s="45" t="s">
        <v>6367</v>
      </c>
      <c r="O836" s="45" t="s">
        <v>1485</v>
      </c>
      <c r="P836" s="45" t="s">
        <v>6368</v>
      </c>
      <c r="Q836" s="45" t="s">
        <v>6369</v>
      </c>
      <c r="R836" t="s">
        <v>6359</v>
      </c>
      <c r="S836" s="45" t="s">
        <v>893</v>
      </c>
      <c r="T836"/>
      <c r="U836" s="47">
        <v>120</v>
      </c>
      <c r="V836" s="47">
        <v>120</v>
      </c>
      <c r="W836" s="47" t="s">
        <v>913</v>
      </c>
      <c r="X836" s="47">
        <v>43920</v>
      </c>
      <c r="Y836" s="47">
        <v>42431</v>
      </c>
      <c r="Z836" s="48">
        <v>220.99</v>
      </c>
      <c r="AA836" s="44">
        <v>752</v>
      </c>
      <c r="AB836" s="44">
        <v>750</v>
      </c>
      <c r="AC836" s="44">
        <v>6792</v>
      </c>
      <c r="AD836" s="44">
        <v>11367</v>
      </c>
      <c r="AE836" s="44">
        <v>2038</v>
      </c>
      <c r="AF836" s="44">
        <v>19373</v>
      </c>
      <c r="AG836" s="44">
        <v>14</v>
      </c>
      <c r="AH836" s="47">
        <v>273</v>
      </c>
      <c r="AI836" s="47">
        <v>246</v>
      </c>
      <c r="AJ836">
        <v>2328</v>
      </c>
      <c r="AK836" t="s">
        <v>895</v>
      </c>
      <c r="AL836">
        <v>42431</v>
      </c>
      <c r="AM836"/>
      <c r="AN836"/>
      <c r="AO836"/>
      <c r="AP836"/>
      <c r="AQ836"/>
      <c r="AR836" s="44"/>
      <c r="AS836" s="44"/>
      <c r="AT836" s="44"/>
      <c r="AU836" s="44">
        <v>32485190</v>
      </c>
      <c r="AV836" s="44">
        <v>8675514</v>
      </c>
      <c r="AW836" s="44">
        <v>19918920</v>
      </c>
      <c r="AX836" s="44">
        <v>5916</v>
      </c>
      <c r="AY836" s="44">
        <v>21247700</v>
      </c>
      <c r="AZ836" s="21">
        <v>20522000</v>
      </c>
      <c r="BA836" s="21">
        <v>725700</v>
      </c>
      <c r="BB836" s="44">
        <v>-1</v>
      </c>
      <c r="BC836" s="44"/>
      <c r="BD836" s="44"/>
      <c r="BE836" s="44">
        <v>725699</v>
      </c>
      <c r="BF836" s="44">
        <v>8490000</v>
      </c>
      <c r="BG836" s="44">
        <v>14164990</v>
      </c>
      <c r="BH836" s="44">
        <v>874740</v>
      </c>
      <c r="BI836" s="21">
        <v>7578000</v>
      </c>
      <c r="BJ836" s="21">
        <v>17500</v>
      </c>
      <c r="BK836" s="21">
        <v>341250</v>
      </c>
      <c r="BL836" s="21">
        <v>110700</v>
      </c>
      <c r="BM836" s="21">
        <v>908010</v>
      </c>
      <c r="BN836" s="21">
        <v>32485190</v>
      </c>
      <c r="BO836" s="21"/>
      <c r="BP836" s="21"/>
      <c r="BQ836" s="44"/>
      <c r="BR836" s="21"/>
      <c r="BS836" s="44"/>
      <c r="BT836" s="21"/>
      <c r="BU836" s="44"/>
      <c r="BV836" s="21"/>
      <c r="BW836" s="44">
        <v>3740380</v>
      </c>
      <c r="BX836" s="21"/>
      <c r="BY836" s="21">
        <v>4769731</v>
      </c>
      <c r="BZ836" s="21"/>
      <c r="CA836" s="44">
        <v>20976</v>
      </c>
      <c r="CB836" s="44"/>
      <c r="CC836" s="44">
        <v>613</v>
      </c>
      <c r="CD836" s="44"/>
      <c r="CE836" s="44">
        <v>5708</v>
      </c>
      <c r="CF836" s="44"/>
      <c r="CG836" s="44">
        <v>122541</v>
      </c>
      <c r="CH836" s="44"/>
      <c r="CI836" s="21">
        <v>15565</v>
      </c>
      <c r="CJ836" s="44"/>
      <c r="CK836" s="21"/>
      <c r="CL836" s="44"/>
      <c r="CM836" s="44">
        <v>0</v>
      </c>
      <c r="CN836" s="44">
        <v>0</v>
      </c>
      <c r="CO836" s="44">
        <v>3532750</v>
      </c>
      <c r="CP836" s="44">
        <v>0</v>
      </c>
      <c r="CQ836" s="21">
        <v>3357725</v>
      </c>
      <c r="CR836" s="44">
        <v>722550</v>
      </c>
      <c r="CS836" s="44">
        <v>923835</v>
      </c>
      <c r="CT836" s="44">
        <v>45073</v>
      </c>
      <c r="CU836" s="44"/>
      <c r="CV836" s="44">
        <v>93581</v>
      </c>
      <c r="CW836" s="21"/>
      <c r="CX836" s="21"/>
      <c r="CY836" s="21"/>
      <c r="CZ836" s="21"/>
      <c r="DA836" s="21"/>
      <c r="DB836" s="21"/>
      <c r="DC836" s="21"/>
      <c r="DD836" s="21"/>
      <c r="DE836" s="44"/>
      <c r="DF836" s="21"/>
      <c r="DG836" s="44"/>
      <c r="DH836" s="21"/>
      <c r="DI836" s="44"/>
      <c r="DJ836" s="44"/>
      <c r="DK836" s="44"/>
      <c r="DL836" s="44"/>
      <c r="DM836" s="21"/>
      <c r="DN836" s="44"/>
      <c r="DO836" s="44"/>
      <c r="DP836" s="44"/>
      <c r="DQ836" s="44"/>
      <c r="DR836" s="44"/>
      <c r="DS836" s="44"/>
      <c r="DT836" s="44"/>
      <c r="DU836" s="44"/>
      <c r="DV836" s="44"/>
      <c r="DW836" s="44"/>
      <c r="DX836" s="44"/>
      <c r="DY836" s="44"/>
      <c r="DZ836" s="44"/>
      <c r="EA836" s="44"/>
      <c r="EB836" s="21"/>
      <c r="EC836" s="44">
        <v>5754703</v>
      </c>
      <c r="ED836" s="44"/>
      <c r="EE836" s="21">
        <v>11652623</v>
      </c>
      <c r="EF836" s="44"/>
      <c r="EG836" s="21">
        <v>58518</v>
      </c>
      <c r="EH836" s="44"/>
      <c r="EI836" s="21">
        <v>1947792</v>
      </c>
      <c r="EJ836" s="44"/>
      <c r="EK836" s="44">
        <v>5708</v>
      </c>
      <c r="EL836" s="21"/>
      <c r="EM836" s="44">
        <v>268566</v>
      </c>
      <c r="EN836" s="44"/>
      <c r="EO836" s="44">
        <v>231010</v>
      </c>
      <c r="EP836" s="21"/>
      <c r="EQ836" s="21"/>
      <c r="ER836" s="21"/>
      <c r="ES836" s="21"/>
      <c r="ET836" s="44"/>
      <c r="EU836" s="21"/>
      <c r="EV836" s="44"/>
      <c r="EW836" s="21"/>
      <c r="EX836" s="44"/>
      <c r="EY836" s="44"/>
      <c r="EZ836" s="21"/>
      <c r="FA836" s="21"/>
      <c r="FB836" s="44"/>
      <c r="FC836" s="44"/>
      <c r="FD836" s="21"/>
      <c r="FE836" s="112"/>
      <c r="FF836" s="44"/>
      <c r="FG836" s="44">
        <v>8854212</v>
      </c>
      <c r="FH836" s="44">
        <v>2332473</v>
      </c>
      <c r="FI836" s="44">
        <v>9335315</v>
      </c>
      <c r="FJ836" s="44">
        <v>315239</v>
      </c>
      <c r="FK836" s="44">
        <v>8220081</v>
      </c>
      <c r="FL836" s="44"/>
      <c r="FM836" s="44"/>
      <c r="FN836" s="44"/>
      <c r="FO836" s="44"/>
      <c r="FP836" s="44"/>
      <c r="FQ836" s="44"/>
      <c r="FR836" s="44"/>
      <c r="FS836" s="44"/>
      <c r="FT836" s="44"/>
      <c r="FU836" s="44"/>
      <c r="FV836" s="21">
        <v>725644</v>
      </c>
      <c r="FW836" s="44">
        <v>124191</v>
      </c>
      <c r="FX836" s="44">
        <v>973351</v>
      </c>
      <c r="FY836" s="44">
        <v>159046</v>
      </c>
      <c r="FZ836" s="44">
        <v>413595</v>
      </c>
      <c r="GA836" s="44">
        <v>55683</v>
      </c>
      <c r="GB836" s="44"/>
      <c r="GC836" s="44">
        <v>212304</v>
      </c>
      <c r="GD836" s="44">
        <v>733138</v>
      </c>
      <c r="GE836" s="44">
        <v>336392</v>
      </c>
      <c r="GF836" s="44">
        <v>125239</v>
      </c>
      <c r="GG836" s="44">
        <v>1191504</v>
      </c>
      <c r="GH836" s="44">
        <v>134302</v>
      </c>
      <c r="GI836" s="44">
        <v>166021</v>
      </c>
      <c r="GJ836" s="44">
        <v>146862</v>
      </c>
      <c r="GK836" s="44">
        <v>5247795</v>
      </c>
      <c r="GL836" s="44">
        <v>71379</v>
      </c>
      <c r="GM836" s="44">
        <v>1050471</v>
      </c>
      <c r="GN836" s="44">
        <v>115758</v>
      </c>
      <c r="GO836" s="44">
        <v>126313</v>
      </c>
      <c r="GP836" s="44"/>
      <c r="GQ836" s="44">
        <v>16356</v>
      </c>
      <c r="GR836" s="44">
        <v>176575</v>
      </c>
      <c r="GS836" s="44">
        <v>3253517</v>
      </c>
      <c r="GT836" s="44"/>
      <c r="GU836" s="21">
        <v>622058</v>
      </c>
      <c r="GV836" s="44"/>
      <c r="GW836" s="44"/>
      <c r="GX836" s="44">
        <v>120000</v>
      </c>
      <c r="GY836" s="44">
        <v>3995575</v>
      </c>
      <c r="GZ836" s="44">
        <v>5804135</v>
      </c>
      <c r="HA836" s="44"/>
      <c r="HB836" s="44"/>
      <c r="HC836" s="44">
        <v>-1808560</v>
      </c>
      <c r="HD836" s="44">
        <v>3995575</v>
      </c>
      <c r="HE836" s="21"/>
      <c r="HF836" s="21"/>
      <c r="HG836" s="21">
        <v>4192550</v>
      </c>
      <c r="HH836" s="21"/>
      <c r="HI836" s="21">
        <v>0</v>
      </c>
      <c r="HJ836" s="44"/>
      <c r="HK836" s="21">
        <v>544602</v>
      </c>
      <c r="HL836" s="21">
        <v>221209</v>
      </c>
      <c r="HM836" s="21">
        <v>765811</v>
      </c>
      <c r="HN836" s="21">
        <v>-143753</v>
      </c>
      <c r="HO836" s="21"/>
      <c r="HP836" s="44"/>
      <c r="HQ836" s="47"/>
      <c r="HR836" s="47"/>
      <c r="HS836" s="47"/>
      <c r="HT836" s="47" t="s">
        <v>1759</v>
      </c>
      <c r="HU836" s="47">
        <v>0</v>
      </c>
      <c r="HV836" s="47">
        <v>2042</v>
      </c>
      <c r="HW836" s="47">
        <v>0</v>
      </c>
      <c r="HX836" s="47">
        <v>10181</v>
      </c>
      <c r="HY836" s="47">
        <v>44964</v>
      </c>
      <c r="HZ836" s="47">
        <v>72606</v>
      </c>
      <c r="IA836" s="47">
        <v>0</v>
      </c>
      <c r="IB836" s="47">
        <v>0</v>
      </c>
      <c r="IC836" s="47">
        <v>0</v>
      </c>
      <c r="ID836">
        <v>31530</v>
      </c>
      <c r="IE836" s="47">
        <v>7600</v>
      </c>
      <c r="IF836">
        <v>9213</v>
      </c>
      <c r="IG836" s="47">
        <v>4438</v>
      </c>
      <c r="IH836" s="47">
        <v>22200</v>
      </c>
      <c r="II836">
        <v>3003</v>
      </c>
      <c r="IJ836">
        <v>4268</v>
      </c>
      <c r="IK836">
        <v>1705</v>
      </c>
      <c r="IL836">
        <v>24387</v>
      </c>
      <c r="IM836">
        <v>238137</v>
      </c>
      <c r="IN836">
        <v>0</v>
      </c>
      <c r="IO836">
        <v>4860</v>
      </c>
      <c r="IP836">
        <v>5821</v>
      </c>
      <c r="IQ836">
        <v>38594</v>
      </c>
      <c r="IR836">
        <v>0</v>
      </c>
      <c r="IS836">
        <v>0</v>
      </c>
      <c r="IT836">
        <v>49275</v>
      </c>
      <c r="IU836">
        <v>186802</v>
      </c>
      <c r="IV836">
        <v>0</v>
      </c>
      <c r="IW836">
        <v>533781</v>
      </c>
      <c r="IX836">
        <v>2157159</v>
      </c>
      <c r="IY836">
        <v>1859286</v>
      </c>
      <c r="IZ836">
        <v>0</v>
      </c>
      <c r="JA836">
        <v>0</v>
      </c>
      <c r="JB836">
        <v>0</v>
      </c>
      <c r="JC836">
        <v>1506905</v>
      </c>
      <c r="JD836">
        <v>207430</v>
      </c>
      <c r="JE836">
        <v>210256</v>
      </c>
      <c r="JF836">
        <v>90095</v>
      </c>
      <c r="JG836">
        <v>576522</v>
      </c>
      <c r="JH836">
        <v>103335</v>
      </c>
      <c r="JI836">
        <v>95610</v>
      </c>
      <c r="JJ836">
        <v>105546</v>
      </c>
      <c r="JK836">
        <v>1221485</v>
      </c>
      <c r="JL836">
        <v>8854212</v>
      </c>
      <c r="JM836">
        <v>0</v>
      </c>
      <c r="JN836">
        <v>306690</v>
      </c>
      <c r="JO836">
        <v>271199</v>
      </c>
      <c r="JP836">
        <v>1163950</v>
      </c>
      <c r="JQ836">
        <v>0</v>
      </c>
      <c r="JR836">
        <v>0</v>
      </c>
      <c r="JS836">
        <v>1741839</v>
      </c>
      <c r="JT836"/>
      <c r="JU836"/>
      <c r="JV836"/>
      <c r="JW836"/>
      <c r="JX836"/>
      <c r="JY836">
        <v>31530</v>
      </c>
      <c r="JZ836"/>
      <c r="KA836"/>
      <c r="KB836"/>
      <c r="KC836"/>
      <c r="KD836"/>
      <c r="KE836">
        <v>1506905</v>
      </c>
      <c r="KF836">
        <v>159</v>
      </c>
      <c r="KG836">
        <v>330</v>
      </c>
      <c r="KH836">
        <v>69</v>
      </c>
      <c r="KI836">
        <v>117</v>
      </c>
      <c r="KJ836">
        <v>252</v>
      </c>
      <c r="KK836">
        <v>48</v>
      </c>
      <c r="KL836">
        <v>52</v>
      </c>
      <c r="KM836">
        <v>124</v>
      </c>
      <c r="KN836">
        <v>19</v>
      </c>
      <c r="KO836">
        <v>1</v>
      </c>
      <c r="KP836">
        <v>0</v>
      </c>
      <c r="KQ836">
        <v>0</v>
      </c>
      <c r="KR836">
        <v>0</v>
      </c>
      <c r="KS836">
        <v>0</v>
      </c>
      <c r="KT836">
        <v>1</v>
      </c>
      <c r="KU836">
        <v>1</v>
      </c>
      <c r="KV836">
        <v>0</v>
      </c>
      <c r="KW836">
        <v>0</v>
      </c>
      <c r="KX836">
        <v>0</v>
      </c>
      <c r="KY836">
        <v>0</v>
      </c>
      <c r="KZ836">
        <v>0</v>
      </c>
      <c r="LA836">
        <v>0</v>
      </c>
      <c r="LB836">
        <v>0</v>
      </c>
      <c r="LC836">
        <v>0</v>
      </c>
      <c r="LD836">
        <v>1</v>
      </c>
      <c r="LE836">
        <v>0</v>
      </c>
      <c r="LF836">
        <v>0</v>
      </c>
      <c r="LG836">
        <v>0</v>
      </c>
      <c r="LH836">
        <v>0</v>
      </c>
    </row>
    <row r="837" spans="1:320" s="34" customFormat="1" ht="15" customHeight="1" x14ac:dyDescent="0.25">
      <c r="A837" s="45">
        <v>206371703</v>
      </c>
      <c r="B837" s="45" t="s">
        <v>6370</v>
      </c>
      <c r="C837" s="46">
        <v>45292</v>
      </c>
      <c r="D837" s="46">
        <v>45657</v>
      </c>
      <c r="E837" s="47">
        <v>366</v>
      </c>
      <c r="F837" s="45" t="s">
        <v>883</v>
      </c>
      <c r="G837" s="45" t="s">
        <v>884</v>
      </c>
      <c r="H837" s="45" t="s">
        <v>1454</v>
      </c>
      <c r="I837" s="45" t="s">
        <v>886</v>
      </c>
      <c r="J837" s="45" t="s">
        <v>887</v>
      </c>
      <c r="K837" s="45" t="s">
        <v>1455</v>
      </c>
      <c r="L837" s="45" t="s">
        <v>6059</v>
      </c>
      <c r="M837" s="45" t="s">
        <v>6371</v>
      </c>
      <c r="N837" s="45" t="s">
        <v>6372</v>
      </c>
      <c r="O837" s="45" t="s">
        <v>6356</v>
      </c>
      <c r="P837" s="45" t="s">
        <v>6373</v>
      </c>
      <c r="Q837" s="45" t="s">
        <v>6374</v>
      </c>
      <c r="R837" t="s">
        <v>6375</v>
      </c>
      <c r="S837" s="45" t="s">
        <v>893</v>
      </c>
      <c r="T837" t="s">
        <v>6013</v>
      </c>
      <c r="U837" s="47">
        <v>149</v>
      </c>
      <c r="V837" s="47">
        <v>149</v>
      </c>
      <c r="W837" s="47" t="s">
        <v>913</v>
      </c>
      <c r="X837" s="47">
        <v>54534</v>
      </c>
      <c r="Y837" s="47">
        <v>51729</v>
      </c>
      <c r="Z837" s="48">
        <v>212.99</v>
      </c>
      <c r="AA837" s="44">
        <v>276</v>
      </c>
      <c r="AB837" s="44">
        <v>268</v>
      </c>
      <c r="AC837" s="44">
        <v>2411</v>
      </c>
      <c r="AD837" s="44">
        <v>1080</v>
      </c>
      <c r="AE837" s="44">
        <v>3062</v>
      </c>
      <c r="AF837" s="44">
        <v>40513</v>
      </c>
      <c r="AG837" s="44"/>
      <c r="AH837" s="47">
        <v>512</v>
      </c>
      <c r="AI837" s="47">
        <v>190</v>
      </c>
      <c r="AJ837">
        <v>3961</v>
      </c>
      <c r="AK837" t="s">
        <v>895</v>
      </c>
      <c r="AL837">
        <v>51729</v>
      </c>
      <c r="AM837"/>
      <c r="AN837"/>
      <c r="AO837"/>
      <c r="AP837"/>
      <c r="AQ837"/>
      <c r="AR837" s="44"/>
      <c r="AS837" s="44"/>
      <c r="AT837" s="44"/>
      <c r="AU837" s="44">
        <v>20055269</v>
      </c>
      <c r="AV837" s="44">
        <v>13507257</v>
      </c>
      <c r="AW837" s="44">
        <v>7905546</v>
      </c>
      <c r="AX837" s="44">
        <v>14393</v>
      </c>
      <c r="AY837" s="44">
        <v>25671373</v>
      </c>
      <c r="AZ837" s="21">
        <v>21754575</v>
      </c>
      <c r="BA837" s="21">
        <v>3916798</v>
      </c>
      <c r="BB837" s="44">
        <v>1</v>
      </c>
      <c r="BC837" s="44"/>
      <c r="BD837" s="44"/>
      <c r="BE837" s="44">
        <v>3916799</v>
      </c>
      <c r="BF837" s="44">
        <v>884452</v>
      </c>
      <c r="BG837" s="44">
        <v>396637</v>
      </c>
      <c r="BH837" s="44">
        <v>1134109</v>
      </c>
      <c r="BI837" s="21">
        <v>15914581</v>
      </c>
      <c r="BJ837" s="21"/>
      <c r="BK837" s="21">
        <v>188035</v>
      </c>
      <c r="BL837" s="21">
        <v>70373</v>
      </c>
      <c r="BM837" s="21">
        <v>1467082</v>
      </c>
      <c r="BN837" s="21">
        <v>20055269</v>
      </c>
      <c r="BO837" s="21"/>
      <c r="BP837" s="21"/>
      <c r="BQ837" s="44"/>
      <c r="BR837" s="21"/>
      <c r="BS837" s="44"/>
      <c r="BT837" s="21"/>
      <c r="BU837" s="44"/>
      <c r="BV837" s="21"/>
      <c r="BW837" s="44">
        <v>11800657</v>
      </c>
      <c r="BX837" s="21"/>
      <c r="BY837" s="21">
        <v>425717</v>
      </c>
      <c r="BZ837" s="21"/>
      <c r="CA837" s="44">
        <v>1230</v>
      </c>
      <c r="CB837" s="44"/>
      <c r="CC837" s="44">
        <v>1076859</v>
      </c>
      <c r="CD837" s="44"/>
      <c r="CE837" s="44"/>
      <c r="CF837" s="44"/>
      <c r="CG837" s="44">
        <v>201822</v>
      </c>
      <c r="CH837" s="44"/>
      <c r="CI837" s="21"/>
      <c r="CJ837" s="44"/>
      <c r="CK837" s="21">
        <v>972</v>
      </c>
      <c r="CL837" s="44"/>
      <c r="CM837" s="44">
        <v>735340</v>
      </c>
      <c r="CN837" s="44">
        <v>0</v>
      </c>
      <c r="CO837" s="44">
        <v>2407891</v>
      </c>
      <c r="CP837" s="44">
        <v>7122185</v>
      </c>
      <c r="CQ837" s="21">
        <v>2392855</v>
      </c>
      <c r="CR837" s="44">
        <v>589401</v>
      </c>
      <c r="CS837" s="44">
        <v>210529</v>
      </c>
      <c r="CT837" s="44">
        <v>15055</v>
      </c>
      <c r="CU837" s="44"/>
      <c r="CV837" s="44">
        <v>34001</v>
      </c>
      <c r="CW837" s="21"/>
      <c r="CX837" s="21"/>
      <c r="CY837" s="21"/>
      <c r="CZ837" s="21"/>
      <c r="DA837" s="21"/>
      <c r="DB837" s="21"/>
      <c r="DC837" s="21"/>
      <c r="DD837" s="21"/>
      <c r="DE837" s="44"/>
      <c r="DF837" s="21"/>
      <c r="DG837" s="44"/>
      <c r="DH837" s="21"/>
      <c r="DI837" s="44"/>
      <c r="DJ837" s="44"/>
      <c r="DK837" s="44"/>
      <c r="DL837" s="44"/>
      <c r="DM837" s="21"/>
      <c r="DN837" s="44"/>
      <c r="DO837" s="44"/>
      <c r="DP837" s="44"/>
      <c r="DQ837" s="44"/>
      <c r="DR837" s="44"/>
      <c r="DS837" s="44"/>
      <c r="DT837" s="44"/>
      <c r="DU837" s="44"/>
      <c r="DV837" s="44"/>
      <c r="DW837" s="44"/>
      <c r="DX837" s="44"/>
      <c r="DY837" s="44"/>
      <c r="DZ837" s="44"/>
      <c r="EA837" s="44"/>
      <c r="EB837" s="21"/>
      <c r="EC837" s="44">
        <v>2090183</v>
      </c>
      <c r="ED837" s="44"/>
      <c r="EE837" s="21">
        <v>236390</v>
      </c>
      <c r="EF837" s="44"/>
      <c r="EG837" s="21">
        <v>364972</v>
      </c>
      <c r="EH837" s="44"/>
      <c r="EI837" s="21">
        <v>4683745</v>
      </c>
      <c r="EJ837" s="44"/>
      <c r="EK837" s="44"/>
      <c r="EL837" s="21"/>
      <c r="EM837" s="44">
        <v>112067</v>
      </c>
      <c r="EN837" s="44"/>
      <c r="EO837" s="44">
        <v>418189</v>
      </c>
      <c r="EP837" s="21"/>
      <c r="EQ837" s="21"/>
      <c r="ER837" s="21"/>
      <c r="ES837" s="21"/>
      <c r="ET837" s="44"/>
      <c r="EU837" s="21"/>
      <c r="EV837" s="44"/>
      <c r="EW837" s="21"/>
      <c r="EX837" s="44"/>
      <c r="EY837" s="44"/>
      <c r="EZ837" s="21"/>
      <c r="FA837" s="21"/>
      <c r="FB837" s="44"/>
      <c r="FC837" s="44"/>
      <c r="FD837" s="21"/>
      <c r="FE837" s="112"/>
      <c r="FF837" s="44"/>
      <c r="FG837" s="44">
        <v>10255544</v>
      </c>
      <c r="FH837" s="44">
        <v>2418519</v>
      </c>
      <c r="FI837" s="44">
        <v>9080512</v>
      </c>
      <c r="FJ837" s="44">
        <v>267377</v>
      </c>
      <c r="FK837" s="44">
        <v>8876298</v>
      </c>
      <c r="FL837" s="44"/>
      <c r="FM837" s="44"/>
      <c r="FN837" s="44"/>
      <c r="FO837" s="44"/>
      <c r="FP837" s="44"/>
      <c r="FQ837" s="44"/>
      <c r="FR837" s="44"/>
      <c r="FS837" s="44"/>
      <c r="FT837" s="44">
        <v>22730</v>
      </c>
      <c r="FU837" s="44">
        <v>48027</v>
      </c>
      <c r="FV837" s="21">
        <v>492714</v>
      </c>
      <c r="FW837" s="44">
        <v>345240</v>
      </c>
      <c r="FX837" s="44">
        <v>537309</v>
      </c>
      <c r="FY837" s="44">
        <v>188911</v>
      </c>
      <c r="FZ837" s="44">
        <v>280347</v>
      </c>
      <c r="GA837" s="44">
        <v>24337</v>
      </c>
      <c r="GB837" s="44"/>
      <c r="GC837" s="44">
        <v>26147</v>
      </c>
      <c r="GD837" s="44">
        <v>741419</v>
      </c>
      <c r="GE837" s="44">
        <v>446626</v>
      </c>
      <c r="GF837" s="44">
        <v>235738</v>
      </c>
      <c r="GG837" s="44">
        <v>1357394</v>
      </c>
      <c r="GH837" s="44">
        <v>202458</v>
      </c>
      <c r="GI837" s="44">
        <v>233787</v>
      </c>
      <c r="GJ837" s="44">
        <v>151003</v>
      </c>
      <c r="GK837" s="44">
        <v>5571850</v>
      </c>
      <c r="GL837" s="44">
        <v>214679</v>
      </c>
      <c r="GM837" s="44">
        <v>1298214</v>
      </c>
      <c r="GN837" s="44">
        <v>198367</v>
      </c>
      <c r="GO837" s="44">
        <v>67167</v>
      </c>
      <c r="GP837" s="44"/>
      <c r="GQ837" s="44">
        <v>8</v>
      </c>
      <c r="GR837" s="44">
        <v>193805</v>
      </c>
      <c r="GS837" s="44">
        <v>3597629</v>
      </c>
      <c r="GT837" s="44"/>
      <c r="GU837" s="21">
        <v>1043675</v>
      </c>
      <c r="GV837" s="44">
        <v>431725</v>
      </c>
      <c r="GW837" s="44">
        <v>8234554</v>
      </c>
      <c r="GX837" s="44">
        <v>12627019</v>
      </c>
      <c r="GY837" s="44">
        <v>25934602</v>
      </c>
      <c r="GZ837" s="44">
        <v>3510747</v>
      </c>
      <c r="HA837" s="44">
        <v>749030</v>
      </c>
      <c r="HB837" s="44">
        <v>12831311</v>
      </c>
      <c r="HC837" s="44">
        <v>8843514</v>
      </c>
      <c r="HD837" s="44">
        <v>25934602</v>
      </c>
      <c r="HE837" s="21"/>
      <c r="HF837" s="21">
        <v>8234554</v>
      </c>
      <c r="HG837" s="21"/>
      <c r="HH837" s="21"/>
      <c r="HI837" s="21">
        <v>0</v>
      </c>
      <c r="HJ837" s="44">
        <v>989979</v>
      </c>
      <c r="HK837" s="21">
        <v>410853</v>
      </c>
      <c r="HL837" s="21">
        <v>151715</v>
      </c>
      <c r="HM837" s="21">
        <v>1552547</v>
      </c>
      <c r="HN837" s="21">
        <v>-508872</v>
      </c>
      <c r="HO837" s="21"/>
      <c r="HP837" s="44">
        <v>12831311</v>
      </c>
      <c r="HQ837" s="47"/>
      <c r="HR837" s="47">
        <v>12831311</v>
      </c>
      <c r="HS837" s="47"/>
      <c r="HT837" s="47" t="s">
        <v>1759</v>
      </c>
      <c r="HU837" s="47">
        <v>0</v>
      </c>
      <c r="HV837" s="47">
        <v>4188</v>
      </c>
      <c r="HW837" s="47">
        <v>0</v>
      </c>
      <c r="HX837" s="47">
        <v>18428</v>
      </c>
      <c r="HY837" s="47">
        <v>34000</v>
      </c>
      <c r="HZ837" s="47">
        <v>134115</v>
      </c>
      <c r="IA837" s="47">
        <v>0</v>
      </c>
      <c r="IB837" s="47">
        <v>0</v>
      </c>
      <c r="IC837" s="47">
        <v>2910</v>
      </c>
      <c r="ID837">
        <v>26400</v>
      </c>
      <c r="IE837" s="47">
        <v>6169</v>
      </c>
      <c r="IF837">
        <v>15443</v>
      </c>
      <c r="IG837" s="47">
        <v>6701</v>
      </c>
      <c r="IH837" s="47">
        <v>27921</v>
      </c>
      <c r="II837">
        <v>2223</v>
      </c>
      <c r="IJ837">
        <v>8140</v>
      </c>
      <c r="IK837">
        <v>2043</v>
      </c>
      <c r="IL837">
        <v>17194</v>
      </c>
      <c r="IM837">
        <v>305875</v>
      </c>
      <c r="IN837">
        <v>0</v>
      </c>
      <c r="IO837">
        <v>649</v>
      </c>
      <c r="IP837">
        <v>3122</v>
      </c>
      <c r="IQ837">
        <v>3268</v>
      </c>
      <c r="IR837">
        <v>0</v>
      </c>
      <c r="IS837">
        <v>0</v>
      </c>
      <c r="IT837">
        <v>7039</v>
      </c>
      <c r="IU837">
        <v>471117</v>
      </c>
      <c r="IV837">
        <v>0</v>
      </c>
      <c r="IW837">
        <v>1007546</v>
      </c>
      <c r="IX837">
        <v>1445199</v>
      </c>
      <c r="IY837">
        <v>3424504</v>
      </c>
      <c r="IZ837">
        <v>0</v>
      </c>
      <c r="JA837">
        <v>0</v>
      </c>
      <c r="JB837">
        <v>177147</v>
      </c>
      <c r="JC837">
        <v>1227160</v>
      </c>
      <c r="JD837">
        <v>164680</v>
      </c>
      <c r="JE837">
        <v>300399</v>
      </c>
      <c r="JF837">
        <v>151137</v>
      </c>
      <c r="JG837">
        <v>605265</v>
      </c>
      <c r="JH837">
        <v>104555</v>
      </c>
      <c r="JI837">
        <v>182971</v>
      </c>
      <c r="JJ837">
        <v>124544</v>
      </c>
      <c r="JK837">
        <v>869320</v>
      </c>
      <c r="JL837">
        <v>10255544</v>
      </c>
      <c r="JM837">
        <v>0</v>
      </c>
      <c r="JN837">
        <v>42570</v>
      </c>
      <c r="JO837">
        <v>159239</v>
      </c>
      <c r="JP837">
        <v>100122</v>
      </c>
      <c r="JQ837">
        <v>0</v>
      </c>
      <c r="JR837">
        <v>0</v>
      </c>
      <c r="JS837">
        <v>301931</v>
      </c>
      <c r="JT837"/>
      <c r="JU837"/>
      <c r="JV837"/>
      <c r="JW837"/>
      <c r="JX837"/>
      <c r="JY837">
        <v>26400</v>
      </c>
      <c r="JZ837"/>
      <c r="KA837"/>
      <c r="KB837"/>
      <c r="KC837"/>
      <c r="KD837"/>
      <c r="KE837">
        <v>1227160</v>
      </c>
      <c r="KF837">
        <v>214</v>
      </c>
      <c r="KG837">
        <v>314</v>
      </c>
      <c r="KH837">
        <v>155</v>
      </c>
      <c r="KI837">
        <v>156</v>
      </c>
      <c r="KJ837">
        <v>234</v>
      </c>
      <c r="KK837">
        <v>112</v>
      </c>
      <c r="KL837">
        <v>101</v>
      </c>
      <c r="KM837">
        <v>151</v>
      </c>
      <c r="KN837">
        <v>74</v>
      </c>
      <c r="KO837">
        <v>1</v>
      </c>
      <c r="KP837">
        <v>0</v>
      </c>
      <c r="KQ837">
        <v>0</v>
      </c>
      <c r="KR837">
        <v>0</v>
      </c>
      <c r="KS837">
        <v>0</v>
      </c>
      <c r="KT837">
        <v>1</v>
      </c>
      <c r="KU837">
        <v>1</v>
      </c>
      <c r="KV837">
        <v>0</v>
      </c>
      <c r="KW837">
        <v>0</v>
      </c>
      <c r="KX837">
        <v>0</v>
      </c>
      <c r="KY837">
        <v>0</v>
      </c>
      <c r="KZ837">
        <v>0</v>
      </c>
      <c r="LA837">
        <v>0</v>
      </c>
      <c r="LB837">
        <v>0</v>
      </c>
      <c r="LC837">
        <v>0</v>
      </c>
      <c r="LD837">
        <v>1</v>
      </c>
      <c r="LE837">
        <v>0</v>
      </c>
      <c r="LF837">
        <v>0</v>
      </c>
      <c r="LG837">
        <v>0</v>
      </c>
      <c r="LH837">
        <v>0</v>
      </c>
    </row>
    <row r="838" spans="1:320" s="34" customFormat="1" ht="15" customHeight="1" x14ac:dyDescent="0.25">
      <c r="A838" s="45">
        <v>206371716</v>
      </c>
      <c r="B838" s="45" t="s">
        <v>6376</v>
      </c>
      <c r="C838" s="46">
        <v>45292</v>
      </c>
      <c r="D838" s="46">
        <v>45657</v>
      </c>
      <c r="E838" s="47">
        <v>366</v>
      </c>
      <c r="F838" s="45" t="s">
        <v>883</v>
      </c>
      <c r="G838" s="45" t="s">
        <v>884</v>
      </c>
      <c r="H838" s="45" t="s">
        <v>1454</v>
      </c>
      <c r="I838" s="45" t="s">
        <v>886</v>
      </c>
      <c r="J838" s="45" t="s">
        <v>887</v>
      </c>
      <c r="K838" s="45" t="s">
        <v>1455</v>
      </c>
      <c r="L838" s="45" t="s">
        <v>6059</v>
      </c>
      <c r="M838" s="45" t="s">
        <v>6377</v>
      </c>
      <c r="N838" s="45" t="s">
        <v>6378</v>
      </c>
      <c r="O838" s="45" t="s">
        <v>6062</v>
      </c>
      <c r="P838" s="45" t="s">
        <v>6063</v>
      </c>
      <c r="Q838" s="45" t="s">
        <v>6379</v>
      </c>
      <c r="R838" t="s">
        <v>6380</v>
      </c>
      <c r="S838" s="45" t="s">
        <v>893</v>
      </c>
      <c r="T838"/>
      <c r="U838" s="47">
        <v>120</v>
      </c>
      <c r="V838" s="47">
        <v>120</v>
      </c>
      <c r="W838" s="47" t="s">
        <v>913</v>
      </c>
      <c r="X838" s="47">
        <v>43920</v>
      </c>
      <c r="Y838" s="47">
        <v>41184</v>
      </c>
      <c r="Z838" s="48">
        <v>213.17</v>
      </c>
      <c r="AA838" s="44">
        <v>570</v>
      </c>
      <c r="AB838" s="44">
        <v>601</v>
      </c>
      <c r="AC838" s="44">
        <v>12899</v>
      </c>
      <c r="AD838" s="44">
        <v>3207</v>
      </c>
      <c r="AE838" s="44">
        <v>2315</v>
      </c>
      <c r="AF838" s="44">
        <v>19615</v>
      </c>
      <c r="AG838" s="44"/>
      <c r="AH838" s="47">
        <v>47</v>
      </c>
      <c r="AI838" s="47">
        <v>295</v>
      </c>
      <c r="AJ838">
        <v>2806</v>
      </c>
      <c r="AK838" t="s">
        <v>895</v>
      </c>
      <c r="AL838">
        <v>41184</v>
      </c>
      <c r="AM838"/>
      <c r="AN838"/>
      <c r="AO838"/>
      <c r="AP838"/>
      <c r="AQ838"/>
      <c r="AR838" s="44"/>
      <c r="AS838" s="44"/>
      <c r="AT838" s="44"/>
      <c r="AU838" s="44">
        <v>12843475</v>
      </c>
      <c r="AV838" s="44">
        <v>12993471</v>
      </c>
      <c r="AW838" s="44">
        <v>4408789</v>
      </c>
      <c r="AX838" s="44">
        <v>103159</v>
      </c>
      <c r="AY838" s="44">
        <v>21531316</v>
      </c>
      <c r="AZ838" s="21">
        <v>18949727</v>
      </c>
      <c r="BA838" s="21">
        <v>2581589</v>
      </c>
      <c r="BB838" s="44">
        <v>141194</v>
      </c>
      <c r="BC838" s="44"/>
      <c r="BD838" s="44"/>
      <c r="BE838" s="44">
        <v>2722783</v>
      </c>
      <c r="BF838" s="44">
        <v>4381896</v>
      </c>
      <c r="BG838" s="44">
        <v>1017437</v>
      </c>
      <c r="BH838" s="44">
        <v>719941</v>
      </c>
      <c r="BI838" s="21">
        <v>5769976</v>
      </c>
      <c r="BJ838" s="21"/>
      <c r="BK838" s="21">
        <v>14911</v>
      </c>
      <c r="BL838" s="21">
        <v>91742</v>
      </c>
      <c r="BM838" s="21">
        <v>847572</v>
      </c>
      <c r="BN838" s="21">
        <v>12843475</v>
      </c>
      <c r="BO838" s="21"/>
      <c r="BP838" s="21"/>
      <c r="BQ838" s="44"/>
      <c r="BR838" s="21"/>
      <c r="BS838" s="44"/>
      <c r="BT838" s="21"/>
      <c r="BU838" s="44"/>
      <c r="BV838" s="21"/>
      <c r="BW838" s="44">
        <v>10116414</v>
      </c>
      <c r="BX838" s="21"/>
      <c r="BY838" s="21">
        <v>2652050</v>
      </c>
      <c r="BZ838" s="21"/>
      <c r="CA838" s="44">
        <v>15090</v>
      </c>
      <c r="CB838" s="44"/>
      <c r="CC838" s="44">
        <v>165312</v>
      </c>
      <c r="CD838" s="44"/>
      <c r="CE838" s="44"/>
      <c r="CF838" s="44"/>
      <c r="CG838" s="44">
        <v>38867</v>
      </c>
      <c r="CH838" s="44"/>
      <c r="CI838" s="21">
        <v>1789</v>
      </c>
      <c r="CJ838" s="44"/>
      <c r="CK838" s="21">
        <v>3949</v>
      </c>
      <c r="CL838" s="44"/>
      <c r="CM838" s="44">
        <v>0</v>
      </c>
      <c r="CN838" s="44">
        <v>0</v>
      </c>
      <c r="CO838" s="44">
        <v>5239950</v>
      </c>
      <c r="CP838" s="44">
        <v>0</v>
      </c>
      <c r="CQ838" s="21">
        <v>6041550</v>
      </c>
      <c r="CR838" s="44">
        <v>961350</v>
      </c>
      <c r="CS838" s="44">
        <v>676412</v>
      </c>
      <c r="CT838" s="44">
        <v>34737</v>
      </c>
      <c r="CU838" s="44"/>
      <c r="CV838" s="44">
        <v>39472</v>
      </c>
      <c r="CW838" s="21"/>
      <c r="CX838" s="21"/>
      <c r="CY838" s="21"/>
      <c r="CZ838" s="21"/>
      <c r="DA838" s="21"/>
      <c r="DB838" s="21"/>
      <c r="DC838" s="21"/>
      <c r="DD838" s="21"/>
      <c r="DE838" s="44"/>
      <c r="DF838" s="21"/>
      <c r="DG838" s="44"/>
      <c r="DH838" s="21"/>
      <c r="DI838" s="44"/>
      <c r="DJ838" s="44"/>
      <c r="DK838" s="44"/>
      <c r="DL838" s="44"/>
      <c r="DM838" s="21"/>
      <c r="DN838" s="44"/>
      <c r="DO838" s="44"/>
      <c r="DP838" s="44"/>
      <c r="DQ838" s="44"/>
      <c r="DR838" s="44"/>
      <c r="DS838" s="44"/>
      <c r="DT838" s="44"/>
      <c r="DU838" s="44"/>
      <c r="DV838" s="44"/>
      <c r="DW838" s="44"/>
      <c r="DX838" s="44"/>
      <c r="DY838" s="44"/>
      <c r="DZ838" s="44"/>
      <c r="EA838" s="44"/>
      <c r="EB838" s="21"/>
      <c r="EC838" s="44">
        <v>3572413</v>
      </c>
      <c r="ED838" s="44"/>
      <c r="EE838" s="21">
        <v>1366971</v>
      </c>
      <c r="EF838" s="44"/>
      <c r="EG838" s="21">
        <v>-152742</v>
      </c>
      <c r="EH838" s="44"/>
      <c r="EI838" s="21">
        <v>-337904</v>
      </c>
      <c r="EJ838" s="44"/>
      <c r="EK838" s="44"/>
      <c r="EL838" s="21"/>
      <c r="EM838" s="44">
        <v>20034</v>
      </c>
      <c r="EN838" s="44"/>
      <c r="EO838" s="44">
        <v>-59983</v>
      </c>
      <c r="EP838" s="21"/>
      <c r="EQ838" s="21"/>
      <c r="ER838" s="21"/>
      <c r="ES838" s="21"/>
      <c r="ET838" s="44"/>
      <c r="EU838" s="21"/>
      <c r="EV838" s="44"/>
      <c r="EW838" s="21"/>
      <c r="EX838" s="44"/>
      <c r="EY838" s="44"/>
      <c r="EZ838" s="21"/>
      <c r="FA838" s="21"/>
      <c r="FB838" s="44"/>
      <c r="FC838" s="44"/>
      <c r="FD838" s="21"/>
      <c r="FE838" s="112"/>
      <c r="FF838" s="44"/>
      <c r="FG838" s="44">
        <v>10253330</v>
      </c>
      <c r="FH838" s="44">
        <v>1510203</v>
      </c>
      <c r="FI838" s="44">
        <v>7186194</v>
      </c>
      <c r="FJ838" s="44">
        <v>94277</v>
      </c>
      <c r="FK838" s="44">
        <v>8225927</v>
      </c>
      <c r="FL838" s="44"/>
      <c r="FM838" s="44"/>
      <c r="FN838" s="44"/>
      <c r="FO838" s="44"/>
      <c r="FP838" s="44"/>
      <c r="FQ838" s="44"/>
      <c r="FR838" s="44"/>
      <c r="FS838" s="44"/>
      <c r="FT838" s="44">
        <v>21296</v>
      </c>
      <c r="FU838" s="44"/>
      <c r="FV838" s="21">
        <v>505680</v>
      </c>
      <c r="FW838" s="44"/>
      <c r="FX838" s="44">
        <v>508387</v>
      </c>
      <c r="FY838" s="44">
        <v>108536</v>
      </c>
      <c r="FZ838" s="44">
        <v>422904</v>
      </c>
      <c r="GA838" s="44">
        <v>51727</v>
      </c>
      <c r="GB838" s="44"/>
      <c r="GC838" s="44">
        <v>127696</v>
      </c>
      <c r="GD838" s="44">
        <v>619596</v>
      </c>
      <c r="GE838" s="44">
        <v>282343</v>
      </c>
      <c r="GF838" s="44">
        <v>139913</v>
      </c>
      <c r="GG838" s="44">
        <v>1046680</v>
      </c>
      <c r="GH838" s="44">
        <v>148409</v>
      </c>
      <c r="GI838" s="44">
        <v>164499</v>
      </c>
      <c r="GJ838" s="44">
        <v>86387</v>
      </c>
      <c r="GK838" s="44">
        <v>4230780</v>
      </c>
      <c r="GL838" s="44"/>
      <c r="GM838" s="44">
        <v>1248663</v>
      </c>
      <c r="GN838" s="44">
        <v>140359</v>
      </c>
      <c r="GO838" s="44"/>
      <c r="GP838" s="44"/>
      <c r="GQ838" s="44">
        <v>120960</v>
      </c>
      <c r="GR838" s="44">
        <v>748985</v>
      </c>
      <c r="GS838" s="44">
        <v>2629100</v>
      </c>
      <c r="GT838" s="44"/>
      <c r="GU838" s="21">
        <v>721956</v>
      </c>
      <c r="GV838" s="44"/>
      <c r="GW838" s="44">
        <v>185822</v>
      </c>
      <c r="GX838" s="44"/>
      <c r="GY838" s="44">
        <v>3536878</v>
      </c>
      <c r="GZ838" s="44">
        <v>1812568</v>
      </c>
      <c r="HA838" s="44"/>
      <c r="HB838" s="44">
        <v>1157512</v>
      </c>
      <c r="HC838" s="44">
        <v>566798</v>
      </c>
      <c r="HD838" s="44">
        <v>3536878</v>
      </c>
      <c r="HE838" s="21"/>
      <c r="HF838" s="21"/>
      <c r="HG838" s="21"/>
      <c r="HH838" s="21"/>
      <c r="HI838" s="21">
        <v>0</v>
      </c>
      <c r="HJ838" s="44"/>
      <c r="HK838" s="21">
        <v>621366</v>
      </c>
      <c r="HL838" s="21">
        <v>105305</v>
      </c>
      <c r="HM838" s="21">
        <v>726671</v>
      </c>
      <c r="HN838" s="21">
        <v>-4715</v>
      </c>
      <c r="HO838" s="21"/>
      <c r="HP838" s="44"/>
      <c r="HQ838" s="47"/>
      <c r="HR838" s="47">
        <v>1157512</v>
      </c>
      <c r="HS838" s="47"/>
      <c r="HT838" s="47" t="s">
        <v>1759</v>
      </c>
      <c r="HU838" s="47">
        <v>0</v>
      </c>
      <c r="HV838" s="47">
        <v>4295</v>
      </c>
      <c r="HW838" s="47">
        <v>0</v>
      </c>
      <c r="HX838" s="47">
        <v>17324</v>
      </c>
      <c r="HY838" s="47">
        <v>44645</v>
      </c>
      <c r="HZ838" s="47">
        <v>110025</v>
      </c>
      <c r="IA838" s="47">
        <v>0</v>
      </c>
      <c r="IB838" s="47">
        <v>0</v>
      </c>
      <c r="IC838" s="47">
        <v>6911</v>
      </c>
      <c r="ID838">
        <v>20780</v>
      </c>
      <c r="IE838" s="47">
        <v>4287</v>
      </c>
      <c r="IF838">
        <v>12628</v>
      </c>
      <c r="IG838" s="47">
        <v>5645</v>
      </c>
      <c r="IH838" s="47">
        <v>25064</v>
      </c>
      <c r="II838">
        <v>4666</v>
      </c>
      <c r="IJ838">
        <v>5570</v>
      </c>
      <c r="IK838">
        <v>1612</v>
      </c>
      <c r="IL838">
        <v>25801</v>
      </c>
      <c r="IM838">
        <v>289253</v>
      </c>
      <c r="IN838">
        <v>0</v>
      </c>
      <c r="IO838">
        <v>0</v>
      </c>
      <c r="IP838">
        <v>450</v>
      </c>
      <c r="IQ838">
        <v>0</v>
      </c>
      <c r="IR838">
        <v>0</v>
      </c>
      <c r="IS838">
        <v>0</v>
      </c>
      <c r="IT838">
        <v>450</v>
      </c>
      <c r="IU838">
        <v>344257</v>
      </c>
      <c r="IV838">
        <v>0</v>
      </c>
      <c r="IW838">
        <v>960675</v>
      </c>
      <c r="IX838">
        <v>2147547</v>
      </c>
      <c r="IY838">
        <v>3008883</v>
      </c>
      <c r="IZ838">
        <v>0</v>
      </c>
      <c r="JA838">
        <v>0</v>
      </c>
      <c r="JB838">
        <v>313946</v>
      </c>
      <c r="JC838">
        <v>950884</v>
      </c>
      <c r="JD838">
        <v>121931</v>
      </c>
      <c r="JE838">
        <v>215438</v>
      </c>
      <c r="JF838">
        <v>96530</v>
      </c>
      <c r="JG838">
        <v>508671</v>
      </c>
      <c r="JH838">
        <v>130050</v>
      </c>
      <c r="JI838">
        <v>122668</v>
      </c>
      <c r="JJ838">
        <v>75005</v>
      </c>
      <c r="JK838">
        <v>1256845</v>
      </c>
      <c r="JL838">
        <v>10253330</v>
      </c>
      <c r="JM838">
        <v>0</v>
      </c>
      <c r="JN838">
        <v>0</v>
      </c>
      <c r="JO838">
        <v>25820</v>
      </c>
      <c r="JP838">
        <v>0</v>
      </c>
      <c r="JQ838">
        <v>0</v>
      </c>
      <c r="JR838">
        <v>0</v>
      </c>
      <c r="JS838">
        <v>25820</v>
      </c>
      <c r="JT838"/>
      <c r="JU838"/>
      <c r="JV838"/>
      <c r="JW838"/>
      <c r="JX838"/>
      <c r="JY838">
        <v>20780</v>
      </c>
      <c r="JZ838"/>
      <c r="KA838"/>
      <c r="KB838"/>
      <c r="KC838"/>
      <c r="KD838"/>
      <c r="KE838">
        <v>950884</v>
      </c>
      <c r="KF838">
        <v>185</v>
      </c>
      <c r="KG838">
        <v>308</v>
      </c>
      <c r="KH838">
        <v>113</v>
      </c>
      <c r="KI838">
        <v>143</v>
      </c>
      <c r="KJ838">
        <v>236</v>
      </c>
      <c r="KK838">
        <v>84</v>
      </c>
      <c r="KL838">
        <v>82</v>
      </c>
      <c r="KM838">
        <v>135</v>
      </c>
      <c r="KN838">
        <v>50</v>
      </c>
      <c r="KO838">
        <v>1</v>
      </c>
      <c r="KP838">
        <v>0</v>
      </c>
      <c r="KQ838">
        <v>0</v>
      </c>
      <c r="KR838">
        <v>0</v>
      </c>
      <c r="KS838">
        <v>0</v>
      </c>
      <c r="KT838">
        <v>1</v>
      </c>
      <c r="KU838">
        <v>1</v>
      </c>
      <c r="KV838">
        <v>0</v>
      </c>
      <c r="KW838">
        <v>0</v>
      </c>
      <c r="KX838">
        <v>0</v>
      </c>
      <c r="KY838">
        <v>0</v>
      </c>
      <c r="KZ838">
        <v>0</v>
      </c>
      <c r="LA838">
        <v>0</v>
      </c>
      <c r="LB838">
        <v>0</v>
      </c>
      <c r="LC838">
        <v>0</v>
      </c>
      <c r="LD838">
        <v>1</v>
      </c>
      <c r="LE838">
        <v>0</v>
      </c>
      <c r="LF838">
        <v>0</v>
      </c>
      <c r="LG838">
        <v>0</v>
      </c>
      <c r="LH838">
        <v>0</v>
      </c>
    </row>
    <row r="839" spans="1:320" s="34" customFormat="1" ht="15" customHeight="1" x14ac:dyDescent="0.25">
      <c r="A839" s="45">
        <v>206374014</v>
      </c>
      <c r="B839" s="45" t="s">
        <v>6381</v>
      </c>
      <c r="C839" s="46">
        <v>45292</v>
      </c>
      <c r="D839" s="46">
        <v>45657</v>
      </c>
      <c r="E839" s="47">
        <v>366</v>
      </c>
      <c r="F839" s="45" t="s">
        <v>883</v>
      </c>
      <c r="G839" s="45" t="s">
        <v>884</v>
      </c>
      <c r="H839" s="45" t="s">
        <v>1454</v>
      </c>
      <c r="I839" s="45" t="s">
        <v>886</v>
      </c>
      <c r="J839" s="45" t="s">
        <v>887</v>
      </c>
      <c r="K839" s="45" t="s">
        <v>1455</v>
      </c>
      <c r="L839" s="45" t="s">
        <v>6117</v>
      </c>
      <c r="M839" s="45" t="s">
        <v>6382</v>
      </c>
      <c r="N839" s="45" t="s">
        <v>6383</v>
      </c>
      <c r="O839" s="45" t="s">
        <v>1458</v>
      </c>
      <c r="P839" s="45" t="s">
        <v>6151</v>
      </c>
      <c r="Q839" s="45" t="s">
        <v>6384</v>
      </c>
      <c r="R839" t="s">
        <v>6385</v>
      </c>
      <c r="S839" s="45" t="s">
        <v>893</v>
      </c>
      <c r="T839" t="s">
        <v>1970</v>
      </c>
      <c r="U839" s="47">
        <v>99</v>
      </c>
      <c r="V839" s="47">
        <v>99</v>
      </c>
      <c r="W839" s="47" t="s">
        <v>894</v>
      </c>
      <c r="X839" s="47">
        <v>36234</v>
      </c>
      <c r="Y839" s="47">
        <v>33628</v>
      </c>
      <c r="Z839" s="48">
        <v>214.99</v>
      </c>
      <c r="AA839" s="44">
        <v>784</v>
      </c>
      <c r="AB839" s="44">
        <v>784</v>
      </c>
      <c r="AC839" s="44">
        <v>5152</v>
      </c>
      <c r="AD839" s="44">
        <v>8752</v>
      </c>
      <c r="AE839" s="44">
        <v>2227</v>
      </c>
      <c r="AF839" s="44">
        <v>15529</v>
      </c>
      <c r="AG839" s="44"/>
      <c r="AH839" s="47"/>
      <c r="AI839" s="47"/>
      <c r="AJ839">
        <v>1968</v>
      </c>
      <c r="AK839" t="s">
        <v>895</v>
      </c>
      <c r="AL839">
        <v>33628</v>
      </c>
      <c r="AM839"/>
      <c r="AN839"/>
      <c r="AO839"/>
      <c r="AP839"/>
      <c r="AQ839"/>
      <c r="AR839" s="44"/>
      <c r="AS839" s="44"/>
      <c r="AT839" s="44"/>
      <c r="AU839" s="44">
        <v>13806960</v>
      </c>
      <c r="AV839" s="44">
        <v>5958046</v>
      </c>
      <c r="AW839" s="44">
        <v>1847072</v>
      </c>
      <c r="AX839" s="44">
        <v>19108</v>
      </c>
      <c r="AY839" s="44">
        <v>17937042</v>
      </c>
      <c r="AZ839" s="21">
        <v>18878707</v>
      </c>
      <c r="BA839" s="21">
        <v>-941665</v>
      </c>
      <c r="BB839" s="44">
        <v>-54665</v>
      </c>
      <c r="BC839" s="44"/>
      <c r="BD839" s="44"/>
      <c r="BE839" s="44">
        <v>-996330</v>
      </c>
      <c r="BF839" s="44">
        <v>2090022</v>
      </c>
      <c r="BG839" s="44">
        <v>3526822</v>
      </c>
      <c r="BH839" s="44">
        <v>1166335</v>
      </c>
      <c r="BI839" s="21">
        <v>6233801</v>
      </c>
      <c r="BJ839" s="21"/>
      <c r="BK839" s="21"/>
      <c r="BL839" s="21"/>
      <c r="BM839" s="21">
        <v>789980</v>
      </c>
      <c r="BN839" s="21">
        <v>13806960</v>
      </c>
      <c r="BO839" s="21"/>
      <c r="BP839" s="21"/>
      <c r="BQ839" s="44"/>
      <c r="BR839" s="21"/>
      <c r="BS839" s="44"/>
      <c r="BT839" s="21"/>
      <c r="BU839" s="44"/>
      <c r="BV839" s="21"/>
      <c r="BW839" s="44">
        <v>2008454</v>
      </c>
      <c r="BX839" s="21"/>
      <c r="BY839" s="21">
        <v>3211801</v>
      </c>
      <c r="BZ839" s="21"/>
      <c r="CA839" s="44">
        <v>27406</v>
      </c>
      <c r="CB839" s="44"/>
      <c r="CC839" s="44">
        <v>435449</v>
      </c>
      <c r="CD839" s="44"/>
      <c r="CE839" s="44"/>
      <c r="CF839" s="44"/>
      <c r="CG839" s="44"/>
      <c r="CH839" s="44"/>
      <c r="CI839" s="21"/>
      <c r="CJ839" s="44"/>
      <c r="CK839" s="21">
        <v>274936</v>
      </c>
      <c r="CL839" s="44"/>
      <c r="CM839" s="44">
        <v>175137</v>
      </c>
      <c r="CN839" s="44">
        <v>0</v>
      </c>
      <c r="CO839" s="44">
        <v>1921240</v>
      </c>
      <c r="CP839" s="44">
        <v>259620</v>
      </c>
      <c r="CQ839" s="21">
        <v>1804560</v>
      </c>
      <c r="CR839" s="44">
        <v>463280</v>
      </c>
      <c r="CS839" s="44">
        <v>1080102</v>
      </c>
      <c r="CT839" s="44">
        <v>132925</v>
      </c>
      <c r="CU839" s="44"/>
      <c r="CV839" s="44">
        <v>121182</v>
      </c>
      <c r="CW839" s="21"/>
      <c r="CX839" s="21"/>
      <c r="CY839" s="21"/>
      <c r="CZ839" s="21"/>
      <c r="DA839" s="21"/>
      <c r="DB839" s="21"/>
      <c r="DC839" s="21"/>
      <c r="DD839" s="21"/>
      <c r="DE839" s="44"/>
      <c r="DF839" s="21"/>
      <c r="DG839" s="44"/>
      <c r="DH839" s="21"/>
      <c r="DI839" s="44"/>
      <c r="DJ839" s="44"/>
      <c r="DK839" s="44"/>
      <c r="DL839" s="44"/>
      <c r="DM839" s="21"/>
      <c r="DN839" s="44"/>
      <c r="DO839" s="44"/>
      <c r="DP839" s="44"/>
      <c r="DQ839" s="44"/>
      <c r="DR839" s="44"/>
      <c r="DS839" s="44"/>
      <c r="DT839" s="44"/>
      <c r="DU839" s="44"/>
      <c r="DV839" s="44"/>
      <c r="DW839" s="44"/>
      <c r="DX839" s="44"/>
      <c r="DY839" s="44"/>
      <c r="DZ839" s="44"/>
      <c r="EA839" s="44"/>
      <c r="EB839" s="21"/>
      <c r="EC839" s="44">
        <v>47054</v>
      </c>
      <c r="ED839" s="44"/>
      <c r="EE839" s="21">
        <v>557989</v>
      </c>
      <c r="EF839" s="44"/>
      <c r="EG839" s="21">
        <v>153104</v>
      </c>
      <c r="EH839" s="44"/>
      <c r="EI839" s="21">
        <v>973218</v>
      </c>
      <c r="EJ839" s="44"/>
      <c r="EK839" s="44"/>
      <c r="EL839" s="21"/>
      <c r="EM839" s="44"/>
      <c r="EN839" s="44"/>
      <c r="EO839" s="44">
        <v>115707</v>
      </c>
      <c r="EP839" s="21"/>
      <c r="EQ839" s="21"/>
      <c r="ER839" s="21"/>
      <c r="ES839" s="21"/>
      <c r="ET839" s="44"/>
      <c r="EU839" s="21"/>
      <c r="EV839" s="44"/>
      <c r="EW839" s="21"/>
      <c r="EX839" s="44"/>
      <c r="EY839" s="44"/>
      <c r="EZ839" s="21"/>
      <c r="FA839" s="21"/>
      <c r="FB839" s="44"/>
      <c r="FC839" s="44"/>
      <c r="FD839" s="21"/>
      <c r="FE839" s="112"/>
      <c r="FF839" s="44"/>
      <c r="FG839" s="44">
        <v>7596931</v>
      </c>
      <c r="FH839" s="44">
        <v>1908811</v>
      </c>
      <c r="FI839" s="44">
        <v>9372965</v>
      </c>
      <c r="FJ839" s="44">
        <v>29560</v>
      </c>
      <c r="FK839" s="44">
        <v>6812110</v>
      </c>
      <c r="FL839" s="44"/>
      <c r="FM839" s="44"/>
      <c r="FN839" s="44"/>
      <c r="FO839" s="44"/>
      <c r="FP839" s="44"/>
      <c r="FQ839" s="44"/>
      <c r="FR839" s="44"/>
      <c r="FS839" s="44"/>
      <c r="FT839" s="44">
        <v>148022</v>
      </c>
      <c r="FU839" s="44"/>
      <c r="FV839" s="21">
        <v>640242</v>
      </c>
      <c r="FW839" s="44">
        <v>63384</v>
      </c>
      <c r="FX839" s="44">
        <v>437172</v>
      </c>
      <c r="FY839" s="44">
        <v>76278</v>
      </c>
      <c r="FZ839" s="44">
        <v>493921</v>
      </c>
      <c r="GA839" s="44">
        <v>78110</v>
      </c>
      <c r="GB839" s="44"/>
      <c r="GC839" s="44">
        <v>69253</v>
      </c>
      <c r="GD839" s="44">
        <v>654989</v>
      </c>
      <c r="GE839" s="44">
        <v>317100</v>
      </c>
      <c r="GF839" s="44">
        <v>186981</v>
      </c>
      <c r="GG839" s="44">
        <v>1055657</v>
      </c>
      <c r="GH839" s="44">
        <v>283000</v>
      </c>
      <c r="GI839" s="44">
        <v>216470</v>
      </c>
      <c r="GJ839" s="44">
        <v>319332</v>
      </c>
      <c r="GK839" s="44">
        <v>3680971</v>
      </c>
      <c r="GL839" s="44">
        <v>93692</v>
      </c>
      <c r="GM839" s="44">
        <v>2781256</v>
      </c>
      <c r="GN839" s="44">
        <v>83852</v>
      </c>
      <c r="GO839" s="44">
        <v>33672</v>
      </c>
      <c r="GP839" s="44"/>
      <c r="GQ839" s="44"/>
      <c r="GR839" s="44">
        <v>353243</v>
      </c>
      <c r="GS839" s="44">
        <v>7790005</v>
      </c>
      <c r="GT839" s="44"/>
      <c r="GU839" s="21">
        <v>625803</v>
      </c>
      <c r="GV839" s="44">
        <v>69800</v>
      </c>
      <c r="GW839" s="44">
        <v>32099585</v>
      </c>
      <c r="GX839" s="44"/>
      <c r="GY839" s="44">
        <v>40585193</v>
      </c>
      <c r="GZ839" s="44">
        <v>-9189584</v>
      </c>
      <c r="HA839" s="44">
        <v>15484</v>
      </c>
      <c r="HB839" s="44">
        <v>34768071</v>
      </c>
      <c r="HC839" s="44">
        <v>14991222</v>
      </c>
      <c r="HD839" s="44">
        <v>40585193</v>
      </c>
      <c r="HE839" s="21"/>
      <c r="HF839" s="21"/>
      <c r="HG839" s="21">
        <v>-10249851</v>
      </c>
      <c r="HH839" s="21"/>
      <c r="HI839" s="21">
        <v>0</v>
      </c>
      <c r="HJ839" s="44"/>
      <c r="HK839" s="21">
        <v>1029393</v>
      </c>
      <c r="HL839" s="21">
        <v>309541</v>
      </c>
      <c r="HM839" s="21">
        <v>1338934</v>
      </c>
      <c r="HN839" s="21">
        <v>-713131</v>
      </c>
      <c r="HO839" s="21"/>
      <c r="HP839" s="44"/>
      <c r="HQ839" s="47"/>
      <c r="HR839" s="47">
        <v>34533833</v>
      </c>
      <c r="HS839" s="47">
        <v>234238</v>
      </c>
      <c r="HT839" s="47" t="s">
        <v>3092</v>
      </c>
      <c r="HU839" s="47">
        <v>4411000.32</v>
      </c>
      <c r="HV839" s="47">
        <v>4824</v>
      </c>
      <c r="HW839" s="47">
        <v>0</v>
      </c>
      <c r="HX839" s="47">
        <v>20362</v>
      </c>
      <c r="HY839" s="47">
        <v>36460</v>
      </c>
      <c r="HZ839" s="47">
        <v>86845</v>
      </c>
      <c r="IA839" s="47">
        <v>0</v>
      </c>
      <c r="IB839" s="47">
        <v>0</v>
      </c>
      <c r="IC839" s="47">
        <v>0</v>
      </c>
      <c r="ID839">
        <v>2857</v>
      </c>
      <c r="IE839" s="47">
        <v>9374</v>
      </c>
      <c r="IF839">
        <v>9137</v>
      </c>
      <c r="IG839" s="47">
        <v>6140</v>
      </c>
      <c r="IH839" s="47">
        <v>25206</v>
      </c>
      <c r="II839">
        <v>5624</v>
      </c>
      <c r="IJ839">
        <v>7637</v>
      </c>
      <c r="IK839">
        <v>4949</v>
      </c>
      <c r="IL839">
        <v>24145</v>
      </c>
      <c r="IM839">
        <v>243560</v>
      </c>
      <c r="IN839">
        <v>0</v>
      </c>
      <c r="IO839">
        <v>0</v>
      </c>
      <c r="IP839">
        <v>2479</v>
      </c>
      <c r="IQ839">
        <v>0</v>
      </c>
      <c r="IR839">
        <v>0</v>
      </c>
      <c r="IS839">
        <v>0</v>
      </c>
      <c r="IT839">
        <v>2479</v>
      </c>
      <c r="IU839">
        <v>377900</v>
      </c>
      <c r="IV839">
        <v>0</v>
      </c>
      <c r="IW839">
        <v>1100656</v>
      </c>
      <c r="IX839">
        <v>1607391</v>
      </c>
      <c r="IY839">
        <v>1993838</v>
      </c>
      <c r="IZ839">
        <v>0</v>
      </c>
      <c r="JA839">
        <v>0</v>
      </c>
      <c r="JB839">
        <v>0</v>
      </c>
      <c r="JC839">
        <v>84986</v>
      </c>
      <c r="JD839">
        <v>201312</v>
      </c>
      <c r="JE839">
        <v>186355</v>
      </c>
      <c r="JF839">
        <v>103829</v>
      </c>
      <c r="JG839">
        <v>485933</v>
      </c>
      <c r="JH839">
        <v>172960</v>
      </c>
      <c r="JI839">
        <v>155268</v>
      </c>
      <c r="JJ839">
        <v>265580</v>
      </c>
      <c r="JK839">
        <v>860923</v>
      </c>
      <c r="JL839">
        <v>7596931</v>
      </c>
      <c r="JM839">
        <v>0</v>
      </c>
      <c r="JN839">
        <v>0</v>
      </c>
      <c r="JO839">
        <v>137957</v>
      </c>
      <c r="JP839">
        <v>0</v>
      </c>
      <c r="JQ839">
        <v>0</v>
      </c>
      <c r="JR839">
        <v>0</v>
      </c>
      <c r="JS839">
        <v>137957</v>
      </c>
      <c r="JT839"/>
      <c r="JU839"/>
      <c r="JV839"/>
      <c r="JW839"/>
      <c r="JX839">
        <v>2857</v>
      </c>
      <c r="JY839"/>
      <c r="JZ839"/>
      <c r="KA839"/>
      <c r="KB839"/>
      <c r="KC839"/>
      <c r="KD839">
        <v>84986</v>
      </c>
      <c r="KE839"/>
      <c r="KF839">
        <v>185</v>
      </c>
      <c r="KG839">
        <v>248</v>
      </c>
      <c r="KH839">
        <v>142</v>
      </c>
      <c r="KI839">
        <v>112</v>
      </c>
      <c r="KJ839">
        <v>155</v>
      </c>
      <c r="KK839">
        <v>86</v>
      </c>
      <c r="KL839">
        <v>74</v>
      </c>
      <c r="KM839">
        <v>95</v>
      </c>
      <c r="KN839">
        <v>61</v>
      </c>
      <c r="KO839">
        <v>1</v>
      </c>
      <c r="KP839">
        <v>0</v>
      </c>
      <c r="KQ839">
        <v>0</v>
      </c>
      <c r="KR839">
        <v>0</v>
      </c>
      <c r="KS839">
        <v>1</v>
      </c>
      <c r="KT839">
        <v>0</v>
      </c>
      <c r="KU839">
        <v>1</v>
      </c>
      <c r="KV839">
        <v>0</v>
      </c>
      <c r="KW839">
        <v>0</v>
      </c>
      <c r="KX839">
        <v>0</v>
      </c>
      <c r="KY839">
        <v>0</v>
      </c>
      <c r="KZ839">
        <v>0</v>
      </c>
      <c r="LA839">
        <v>0</v>
      </c>
      <c r="LB839">
        <v>0</v>
      </c>
      <c r="LC839">
        <v>0</v>
      </c>
      <c r="LD839">
        <v>1</v>
      </c>
      <c r="LE839">
        <v>0</v>
      </c>
      <c r="LF839">
        <v>0</v>
      </c>
      <c r="LG839">
        <v>0</v>
      </c>
      <c r="LH839">
        <v>0</v>
      </c>
    </row>
    <row r="840" spans="1:320" s="34" customFormat="1" ht="15" customHeight="1" x14ac:dyDescent="0.25">
      <c r="A840" s="45">
        <v>206374019</v>
      </c>
      <c r="B840" s="45" t="s">
        <v>6386</v>
      </c>
      <c r="C840" s="46">
        <v>45292</v>
      </c>
      <c r="D840" s="46">
        <v>45657</v>
      </c>
      <c r="E840" s="47">
        <v>366</v>
      </c>
      <c r="F840" s="45" t="s">
        <v>883</v>
      </c>
      <c r="G840" s="45" t="s">
        <v>884</v>
      </c>
      <c r="H840" s="45" t="s">
        <v>1454</v>
      </c>
      <c r="I840" s="45" t="s">
        <v>886</v>
      </c>
      <c r="J840" s="45" t="s">
        <v>887</v>
      </c>
      <c r="K840" s="45" t="s">
        <v>1455</v>
      </c>
      <c r="L840" s="45" t="s">
        <v>6067</v>
      </c>
      <c r="M840" s="45" t="s">
        <v>6387</v>
      </c>
      <c r="N840" s="45" t="s">
        <v>6388</v>
      </c>
      <c r="O840" s="45" t="s">
        <v>6389</v>
      </c>
      <c r="P840" s="45" t="s">
        <v>6390</v>
      </c>
      <c r="Q840" s="45" t="s">
        <v>6391</v>
      </c>
      <c r="R840" t="s">
        <v>6392</v>
      </c>
      <c r="S840" s="45" t="s">
        <v>893</v>
      </c>
      <c r="T840" t="s">
        <v>1970</v>
      </c>
      <c r="U840" s="47">
        <v>105</v>
      </c>
      <c r="V840" s="47">
        <v>105</v>
      </c>
      <c r="W840" s="47" t="s">
        <v>913</v>
      </c>
      <c r="X840" s="47">
        <v>38430</v>
      </c>
      <c r="Y840" s="47">
        <v>34734</v>
      </c>
      <c r="Z840" s="48">
        <v>209.37</v>
      </c>
      <c r="AA840" s="44">
        <v>780</v>
      </c>
      <c r="AB840" s="44">
        <v>785</v>
      </c>
      <c r="AC840" s="44">
        <v>5645</v>
      </c>
      <c r="AD840" s="44">
        <v>11219</v>
      </c>
      <c r="AE840" s="44">
        <v>3157</v>
      </c>
      <c r="AF840" s="44">
        <v>13168</v>
      </c>
      <c r="AG840" s="44"/>
      <c r="AH840" s="47"/>
      <c r="AI840" s="47">
        <v>551</v>
      </c>
      <c r="AJ840">
        <v>994</v>
      </c>
      <c r="AK840" t="s">
        <v>895</v>
      </c>
      <c r="AL840">
        <v>34734</v>
      </c>
      <c r="AM840"/>
      <c r="AN840"/>
      <c r="AO840"/>
      <c r="AP840"/>
      <c r="AQ840"/>
      <c r="AR840" s="44"/>
      <c r="AS840" s="44"/>
      <c r="AT840" s="44"/>
      <c r="AU840" s="44">
        <v>12554259</v>
      </c>
      <c r="AV840" s="44">
        <v>7488165</v>
      </c>
      <c r="AW840" s="44">
        <v>1560957</v>
      </c>
      <c r="AX840" s="44">
        <v>26812</v>
      </c>
      <c r="AY840" s="44">
        <v>18508279</v>
      </c>
      <c r="AZ840" s="21">
        <v>17686780</v>
      </c>
      <c r="BA840" s="21">
        <v>821499</v>
      </c>
      <c r="BB840" s="44">
        <v>-53867</v>
      </c>
      <c r="BC840" s="44"/>
      <c r="BD840" s="44"/>
      <c r="BE840" s="44">
        <v>767632</v>
      </c>
      <c r="BF840" s="44">
        <v>2040157</v>
      </c>
      <c r="BG840" s="44">
        <v>4051673</v>
      </c>
      <c r="BH840" s="44">
        <v>1156879</v>
      </c>
      <c r="BI840" s="21">
        <v>4749440</v>
      </c>
      <c r="BJ840" s="21"/>
      <c r="BK840" s="21"/>
      <c r="BL840" s="21">
        <v>199610</v>
      </c>
      <c r="BM840" s="21">
        <v>356500</v>
      </c>
      <c r="BN840" s="21">
        <v>12554259</v>
      </c>
      <c r="BO840" s="21"/>
      <c r="BP840" s="21"/>
      <c r="BQ840" s="44"/>
      <c r="BR840" s="21"/>
      <c r="BS840" s="44"/>
      <c r="BT840" s="21"/>
      <c r="BU840" s="44"/>
      <c r="BV840" s="21"/>
      <c r="BW840" s="44">
        <v>2112921</v>
      </c>
      <c r="BX840" s="21"/>
      <c r="BY840" s="21">
        <v>4854857</v>
      </c>
      <c r="BZ840" s="21"/>
      <c r="CA840" s="44">
        <v>70331</v>
      </c>
      <c r="CB840" s="44"/>
      <c r="CC840" s="44">
        <v>210110</v>
      </c>
      <c r="CD840" s="44"/>
      <c r="CE840" s="44"/>
      <c r="CF840" s="44"/>
      <c r="CG840" s="44"/>
      <c r="CH840" s="44"/>
      <c r="CI840" s="21">
        <v>1920</v>
      </c>
      <c r="CJ840" s="44"/>
      <c r="CK840" s="21">
        <v>238026</v>
      </c>
      <c r="CL840" s="44"/>
      <c r="CM840" s="44">
        <v>435615</v>
      </c>
      <c r="CN840" s="44">
        <v>0</v>
      </c>
      <c r="CO840" s="44">
        <v>2380720</v>
      </c>
      <c r="CP840" s="44">
        <v>231030</v>
      </c>
      <c r="CQ840" s="21">
        <v>2293350</v>
      </c>
      <c r="CR840" s="44">
        <v>519200</v>
      </c>
      <c r="CS840" s="44">
        <v>1446055</v>
      </c>
      <c r="CT840" s="44">
        <v>90090</v>
      </c>
      <c r="CU840" s="44"/>
      <c r="CV840" s="44">
        <v>92105</v>
      </c>
      <c r="CW840" s="21"/>
      <c r="CX840" s="21"/>
      <c r="CY840" s="21"/>
      <c r="CZ840" s="21"/>
      <c r="DA840" s="21"/>
      <c r="DB840" s="21"/>
      <c r="DC840" s="21"/>
      <c r="DD840" s="21"/>
      <c r="DE840" s="44"/>
      <c r="DF840" s="21"/>
      <c r="DG840" s="44"/>
      <c r="DH840" s="21"/>
      <c r="DI840" s="44"/>
      <c r="DJ840" s="44"/>
      <c r="DK840" s="44"/>
      <c r="DL840" s="44"/>
      <c r="DM840" s="21"/>
      <c r="DN840" s="44"/>
      <c r="DO840" s="44"/>
      <c r="DP840" s="44"/>
      <c r="DQ840" s="44"/>
      <c r="DR840" s="44"/>
      <c r="DS840" s="44"/>
      <c r="DT840" s="44"/>
      <c r="DU840" s="44"/>
      <c r="DV840" s="44"/>
      <c r="DW840" s="44"/>
      <c r="DX840" s="44"/>
      <c r="DY840" s="44"/>
      <c r="DZ840" s="44"/>
      <c r="EA840" s="44"/>
      <c r="EB840" s="21"/>
      <c r="EC840" s="44">
        <v>34371</v>
      </c>
      <c r="ED840" s="44"/>
      <c r="EE840" s="21">
        <v>1008753</v>
      </c>
      <c r="EF840" s="44"/>
      <c r="EG840" s="21">
        <v>131734</v>
      </c>
      <c r="EH840" s="44"/>
      <c r="EI840" s="21">
        <v>361449</v>
      </c>
      <c r="EJ840" s="44"/>
      <c r="EK840" s="44"/>
      <c r="EL840" s="21"/>
      <c r="EM840" s="44"/>
      <c r="EN840" s="44"/>
      <c r="EO840" s="44">
        <v>24650</v>
      </c>
      <c r="EP840" s="21"/>
      <c r="EQ840" s="21"/>
      <c r="ER840" s="21"/>
      <c r="ES840" s="21"/>
      <c r="ET840" s="44"/>
      <c r="EU840" s="21"/>
      <c r="EV840" s="44"/>
      <c r="EW840" s="21"/>
      <c r="EX840" s="44"/>
      <c r="EY840" s="44"/>
      <c r="EZ840" s="21"/>
      <c r="FA840" s="21"/>
      <c r="FB840" s="44"/>
      <c r="FC840" s="44"/>
      <c r="FD840" s="21"/>
      <c r="FE840" s="112"/>
      <c r="FF840" s="44"/>
      <c r="FG840" s="44">
        <v>8494322</v>
      </c>
      <c r="FH840" s="44">
        <v>2074940</v>
      </c>
      <c r="FI840" s="44">
        <v>7117518</v>
      </c>
      <c r="FJ840" s="44">
        <v>29178</v>
      </c>
      <c r="FK840" s="44">
        <v>7722338</v>
      </c>
      <c r="FL840" s="44"/>
      <c r="FM840" s="44"/>
      <c r="FN840" s="44"/>
      <c r="FO840" s="44"/>
      <c r="FP840" s="44"/>
      <c r="FQ840" s="44"/>
      <c r="FR840" s="44"/>
      <c r="FS840" s="44"/>
      <c r="FT840" s="44">
        <v>136005</v>
      </c>
      <c r="FU840" s="44"/>
      <c r="FV840" s="21">
        <v>915850</v>
      </c>
      <c r="FW840" s="44">
        <v>80885</v>
      </c>
      <c r="FX840" s="44">
        <v>524754</v>
      </c>
      <c r="FY840" s="44">
        <v>89704</v>
      </c>
      <c r="FZ840" s="44">
        <v>620518</v>
      </c>
      <c r="GA840" s="44">
        <v>62381</v>
      </c>
      <c r="GB840" s="44"/>
      <c r="GC840" s="44">
        <v>79939</v>
      </c>
      <c r="GD840" s="44">
        <v>805517</v>
      </c>
      <c r="GE840" s="44">
        <v>243824</v>
      </c>
      <c r="GF840" s="44">
        <v>148593</v>
      </c>
      <c r="GG840" s="44">
        <v>949499</v>
      </c>
      <c r="GH840" s="44">
        <v>183440</v>
      </c>
      <c r="GI840" s="44">
        <v>169877</v>
      </c>
      <c r="GJ840" s="44">
        <v>249080</v>
      </c>
      <c r="GK840" s="44">
        <v>3439445</v>
      </c>
      <c r="GL840" s="44">
        <v>85186</v>
      </c>
      <c r="GM840" s="44">
        <v>776333</v>
      </c>
      <c r="GN840" s="44">
        <v>88154</v>
      </c>
      <c r="GO840" s="44">
        <v>34001</v>
      </c>
      <c r="GP840" s="44"/>
      <c r="GQ840" s="44"/>
      <c r="GR840" s="44">
        <v>281457</v>
      </c>
      <c r="GS840" s="44">
        <v>31267286</v>
      </c>
      <c r="GT840" s="44"/>
      <c r="GU840" s="21">
        <v>559853</v>
      </c>
      <c r="GV840" s="44">
        <v>28868</v>
      </c>
      <c r="GW840" s="44">
        <v>2048435</v>
      </c>
      <c r="GX840" s="44">
        <v>815665</v>
      </c>
      <c r="GY840" s="44">
        <v>34720107</v>
      </c>
      <c r="GZ840" s="44">
        <v>12274355</v>
      </c>
      <c r="HA840" s="44">
        <v>62640</v>
      </c>
      <c r="HB840" s="44">
        <v>1435720</v>
      </c>
      <c r="HC840" s="44">
        <v>20947392</v>
      </c>
      <c r="HD840" s="44">
        <v>34720107</v>
      </c>
      <c r="HE840" s="21"/>
      <c r="HF840" s="21"/>
      <c r="HG840" s="21">
        <v>10121098</v>
      </c>
      <c r="HH840" s="21"/>
      <c r="HI840" s="21">
        <v>18680</v>
      </c>
      <c r="HJ840" s="44"/>
      <c r="HK840" s="21">
        <v>1500616</v>
      </c>
      <c r="HL840" s="21">
        <v>619566</v>
      </c>
      <c r="HM840" s="21">
        <v>2138862</v>
      </c>
      <c r="HN840" s="21">
        <v>-1579009</v>
      </c>
      <c r="HO840" s="21"/>
      <c r="HP840" s="44"/>
      <c r="HQ840" s="47"/>
      <c r="HR840" s="47">
        <v>2085236</v>
      </c>
      <c r="HS840" s="47">
        <v>-649516</v>
      </c>
      <c r="HT840" s="47" t="s">
        <v>6393</v>
      </c>
      <c r="HU840" s="47">
        <v>27249068.100000001</v>
      </c>
      <c r="HV840" s="47">
        <v>2815</v>
      </c>
      <c r="HW840" s="47">
        <v>0</v>
      </c>
      <c r="HX840" s="47">
        <v>24564</v>
      </c>
      <c r="HY840" s="47">
        <v>41184</v>
      </c>
      <c r="HZ840" s="47">
        <v>86461</v>
      </c>
      <c r="IA840" s="47">
        <v>0</v>
      </c>
      <c r="IB840" s="47">
        <v>0</v>
      </c>
      <c r="IC840" s="47">
        <v>0</v>
      </c>
      <c r="ID840">
        <v>3119</v>
      </c>
      <c r="IE840" s="47">
        <v>13003</v>
      </c>
      <c r="IF840">
        <v>7907</v>
      </c>
      <c r="IG840" s="47">
        <v>4982</v>
      </c>
      <c r="IH840" s="47">
        <v>21457</v>
      </c>
      <c r="II840">
        <v>4501</v>
      </c>
      <c r="IJ840">
        <v>5655</v>
      </c>
      <c r="IK840">
        <v>3853</v>
      </c>
      <c r="IL840">
        <v>25093</v>
      </c>
      <c r="IM840">
        <v>244594</v>
      </c>
      <c r="IN840">
        <v>0</v>
      </c>
      <c r="IO840">
        <v>0</v>
      </c>
      <c r="IP840">
        <v>0</v>
      </c>
      <c r="IQ840">
        <v>0</v>
      </c>
      <c r="IR840">
        <v>0</v>
      </c>
      <c r="IS840">
        <v>0</v>
      </c>
      <c r="IT840">
        <v>0</v>
      </c>
      <c r="IU840">
        <v>279399</v>
      </c>
      <c r="IV840">
        <v>0</v>
      </c>
      <c r="IW840">
        <v>1449234</v>
      </c>
      <c r="IX840">
        <v>2105760</v>
      </c>
      <c r="IY840">
        <v>2232189</v>
      </c>
      <c r="IZ840">
        <v>0</v>
      </c>
      <c r="JA840">
        <v>0</v>
      </c>
      <c r="JB840">
        <v>0</v>
      </c>
      <c r="JC840">
        <v>142041</v>
      </c>
      <c r="JD840">
        <v>277037</v>
      </c>
      <c r="JE840">
        <v>138386</v>
      </c>
      <c r="JF840">
        <v>85365</v>
      </c>
      <c r="JG840">
        <v>432716</v>
      </c>
      <c r="JH840">
        <v>124369</v>
      </c>
      <c r="JI840">
        <v>119076</v>
      </c>
      <c r="JJ840">
        <v>199673</v>
      </c>
      <c r="JK840">
        <v>909077</v>
      </c>
      <c r="JL840">
        <v>8494322</v>
      </c>
      <c r="JM840">
        <v>0</v>
      </c>
      <c r="JN840">
        <v>0</v>
      </c>
      <c r="JO840">
        <v>0</v>
      </c>
      <c r="JP840">
        <v>0</v>
      </c>
      <c r="JQ840">
        <v>0</v>
      </c>
      <c r="JR840">
        <v>0</v>
      </c>
      <c r="JS840">
        <v>0</v>
      </c>
      <c r="JT840"/>
      <c r="JU840"/>
      <c r="JV840"/>
      <c r="JW840"/>
      <c r="JX840">
        <v>3119</v>
      </c>
      <c r="JY840"/>
      <c r="JZ840"/>
      <c r="KA840"/>
      <c r="KB840"/>
      <c r="KC840"/>
      <c r="KD840">
        <v>142041</v>
      </c>
      <c r="KE840"/>
      <c r="KF840">
        <v>154</v>
      </c>
      <c r="KG840">
        <v>216</v>
      </c>
      <c r="KH840">
        <v>121</v>
      </c>
      <c r="KI840">
        <v>106</v>
      </c>
      <c r="KJ840">
        <v>157</v>
      </c>
      <c r="KK840">
        <v>85</v>
      </c>
      <c r="KL840">
        <v>61</v>
      </c>
      <c r="KM840">
        <v>92</v>
      </c>
      <c r="KN840">
        <v>47</v>
      </c>
      <c r="KO840">
        <v>1</v>
      </c>
      <c r="KP840">
        <v>0</v>
      </c>
      <c r="KQ840">
        <v>0</v>
      </c>
      <c r="KR840">
        <v>0</v>
      </c>
      <c r="KS840">
        <v>0</v>
      </c>
      <c r="KT840">
        <v>1</v>
      </c>
      <c r="KU840">
        <v>1</v>
      </c>
      <c r="KV840">
        <v>0</v>
      </c>
      <c r="KW840">
        <v>0</v>
      </c>
      <c r="KX840">
        <v>0</v>
      </c>
      <c r="KY840">
        <v>0</v>
      </c>
      <c r="KZ840">
        <v>0</v>
      </c>
      <c r="LA840">
        <v>0</v>
      </c>
      <c r="LB840">
        <v>0</v>
      </c>
      <c r="LC840">
        <v>0</v>
      </c>
      <c r="LD840">
        <v>1</v>
      </c>
      <c r="LE840">
        <v>0</v>
      </c>
      <c r="LF840">
        <v>0</v>
      </c>
      <c r="LG840">
        <v>0</v>
      </c>
      <c r="LH840">
        <v>0</v>
      </c>
    </row>
    <row r="841" spans="1:320" s="34" customFormat="1" ht="15" customHeight="1" x14ac:dyDescent="0.25">
      <c r="A841" s="45">
        <v>206374028</v>
      </c>
      <c r="B841" s="45" t="s">
        <v>6394</v>
      </c>
      <c r="C841" s="46">
        <v>45292</v>
      </c>
      <c r="D841" s="46">
        <v>45657</v>
      </c>
      <c r="E841" s="47">
        <v>366</v>
      </c>
      <c r="F841" s="45" t="s">
        <v>883</v>
      </c>
      <c r="G841" s="45" t="s">
        <v>884</v>
      </c>
      <c r="H841" s="45" t="s">
        <v>1454</v>
      </c>
      <c r="I841" s="45" t="s">
        <v>886</v>
      </c>
      <c r="J841" s="45" t="s">
        <v>887</v>
      </c>
      <c r="K841" s="45" t="s">
        <v>1455</v>
      </c>
      <c r="L841" s="45" t="s">
        <v>6059</v>
      </c>
      <c r="M841" s="45" t="s">
        <v>6395</v>
      </c>
      <c r="N841" s="45" t="s">
        <v>6396</v>
      </c>
      <c r="O841" s="45" t="s">
        <v>1479</v>
      </c>
      <c r="P841" s="45" t="s">
        <v>6397</v>
      </c>
      <c r="Q841" s="45" t="s">
        <v>6398</v>
      </c>
      <c r="R841" t="s">
        <v>6399</v>
      </c>
      <c r="S841" s="45" t="s">
        <v>893</v>
      </c>
      <c r="T841" t="s">
        <v>2730</v>
      </c>
      <c r="U841" s="47">
        <v>120</v>
      </c>
      <c r="V841" s="47">
        <v>120</v>
      </c>
      <c r="W841" s="47" t="s">
        <v>913</v>
      </c>
      <c r="X841" s="47">
        <v>43920</v>
      </c>
      <c r="Y841" s="47">
        <v>41943</v>
      </c>
      <c r="Z841" s="48">
        <v>224.05</v>
      </c>
      <c r="AA841" s="44">
        <v>1017</v>
      </c>
      <c r="AB841" s="44">
        <v>1009</v>
      </c>
      <c r="AC841" s="44">
        <v>5479</v>
      </c>
      <c r="AD841" s="44">
        <v>11078</v>
      </c>
      <c r="AE841" s="44">
        <v>1701</v>
      </c>
      <c r="AF841" s="44">
        <v>20719</v>
      </c>
      <c r="AG841" s="44"/>
      <c r="AH841" s="47">
        <v>1265</v>
      </c>
      <c r="AI841" s="47">
        <v>267</v>
      </c>
      <c r="AJ841">
        <v>1434</v>
      </c>
      <c r="AK841" t="s">
        <v>914</v>
      </c>
      <c r="AL841">
        <v>32323</v>
      </c>
      <c r="AM841"/>
      <c r="AN841"/>
      <c r="AO841"/>
      <c r="AP841">
        <v>9620</v>
      </c>
      <c r="AQ841"/>
      <c r="AR841" s="44"/>
      <c r="AS841" s="44"/>
      <c r="AT841" s="44"/>
      <c r="AU841" s="44">
        <v>20574730</v>
      </c>
      <c r="AV841" s="44">
        <v>7003683</v>
      </c>
      <c r="AW841" s="44">
        <v>2424778</v>
      </c>
      <c r="AX841" s="44">
        <v>585</v>
      </c>
      <c r="AY841" s="44">
        <v>25154220</v>
      </c>
      <c r="AZ841" s="21">
        <v>22721581</v>
      </c>
      <c r="BA841" s="21">
        <v>2432639</v>
      </c>
      <c r="BB841" s="44">
        <v>10694</v>
      </c>
      <c r="BC841" s="44">
        <v>612438</v>
      </c>
      <c r="BD841" s="44"/>
      <c r="BE841" s="44">
        <v>1830895</v>
      </c>
      <c r="BF841" s="44">
        <v>2529525</v>
      </c>
      <c r="BG841" s="44">
        <v>5029390</v>
      </c>
      <c r="BH841" s="44">
        <v>759092</v>
      </c>
      <c r="BI841" s="21">
        <v>10838704</v>
      </c>
      <c r="BJ841" s="21"/>
      <c r="BK841" s="21">
        <v>656964</v>
      </c>
      <c r="BL841" s="21">
        <v>120575</v>
      </c>
      <c r="BM841" s="21">
        <v>640480</v>
      </c>
      <c r="BN841" s="21">
        <v>13864155</v>
      </c>
      <c r="BO841" s="21"/>
      <c r="BP841" s="21"/>
      <c r="BQ841" s="44"/>
      <c r="BR841" s="21">
        <v>6710575</v>
      </c>
      <c r="BS841" s="44"/>
      <c r="BT841" s="21"/>
      <c r="BU841" s="44"/>
      <c r="BV841" s="21"/>
      <c r="BW841" s="44">
        <v>1576096</v>
      </c>
      <c r="BX841" s="21">
        <v>288735</v>
      </c>
      <c r="BY841" s="21">
        <v>3017514</v>
      </c>
      <c r="BZ841" s="21"/>
      <c r="CA841" s="44">
        <v>40786</v>
      </c>
      <c r="CB841" s="44"/>
      <c r="CC841" s="44">
        <v>1717726</v>
      </c>
      <c r="CD841" s="44"/>
      <c r="CE841" s="44"/>
      <c r="CF841" s="44"/>
      <c r="CG841" s="44">
        <v>282975</v>
      </c>
      <c r="CH841" s="44"/>
      <c r="CI841" s="21">
        <v>5973</v>
      </c>
      <c r="CJ841" s="44">
        <v>4790</v>
      </c>
      <c r="CK841" s="21">
        <v>69088</v>
      </c>
      <c r="CL841" s="44"/>
      <c r="CM841" s="44">
        <v>665267</v>
      </c>
      <c r="CN841" s="44">
        <v>199260</v>
      </c>
      <c r="CO841" s="44">
        <v>1934264</v>
      </c>
      <c r="CP841" s="44">
        <v>705690</v>
      </c>
      <c r="CQ841" s="21">
        <v>1891395</v>
      </c>
      <c r="CR841" s="44">
        <v>866180</v>
      </c>
      <c r="CS841" s="44">
        <v>497117</v>
      </c>
      <c r="CT841" s="44">
        <v>5898</v>
      </c>
      <c r="CU841" s="44"/>
      <c r="CV841" s="44">
        <v>238612</v>
      </c>
      <c r="CW841" s="21"/>
      <c r="CX841" s="21"/>
      <c r="CY841" s="21"/>
      <c r="CZ841" s="21"/>
      <c r="DA841" s="21"/>
      <c r="DB841" s="21"/>
      <c r="DC841" s="21"/>
      <c r="DD841" s="21"/>
      <c r="DE841" s="44"/>
      <c r="DF841" s="21"/>
      <c r="DG841" s="44"/>
      <c r="DH841" s="21"/>
      <c r="DI841" s="44"/>
      <c r="DJ841" s="44"/>
      <c r="DK841" s="44"/>
      <c r="DL841" s="44"/>
      <c r="DM841" s="21"/>
      <c r="DN841" s="44"/>
      <c r="DO841" s="44">
        <v>-6938</v>
      </c>
      <c r="DP841" s="44"/>
      <c r="DQ841" s="44"/>
      <c r="DR841" s="44"/>
      <c r="DS841" s="44"/>
      <c r="DT841" s="44"/>
      <c r="DU841" s="44"/>
      <c r="DV841" s="44"/>
      <c r="DW841" s="44">
        <v>-4557</v>
      </c>
      <c r="DX841" s="44"/>
      <c r="DY841" s="44">
        <v>-8690</v>
      </c>
      <c r="DZ841" s="44"/>
      <c r="EA841" s="44"/>
      <c r="EB841" s="21"/>
      <c r="EC841" s="44">
        <v>-595698</v>
      </c>
      <c r="ED841" s="44">
        <v>137971</v>
      </c>
      <c r="EE841" s="21">
        <v>209525</v>
      </c>
      <c r="EF841" s="44"/>
      <c r="EG841" s="21">
        <v>194328</v>
      </c>
      <c r="EH841" s="44"/>
      <c r="EI841" s="21">
        <v>2488807</v>
      </c>
      <c r="EJ841" s="44"/>
      <c r="EK841" s="44"/>
      <c r="EL841" s="21"/>
      <c r="EM841" s="44">
        <v>-90374</v>
      </c>
      <c r="EN841" s="44"/>
      <c r="EO841" s="44">
        <v>99970</v>
      </c>
      <c r="EP841" s="21"/>
      <c r="EQ841" s="21"/>
      <c r="ER841" s="21">
        <v>434</v>
      </c>
      <c r="ES841" s="21"/>
      <c r="ET841" s="44"/>
      <c r="EU841" s="21"/>
      <c r="EV841" s="44"/>
      <c r="EW841" s="21"/>
      <c r="EX841" s="44"/>
      <c r="EY841" s="44"/>
      <c r="EZ841" s="21"/>
      <c r="FA841" s="21"/>
      <c r="FB841" s="44"/>
      <c r="FC841" s="44"/>
      <c r="FD841" s="21"/>
      <c r="FE841" s="112"/>
      <c r="FF841" s="44"/>
      <c r="FG841" s="44">
        <v>12246453</v>
      </c>
      <c r="FH841" s="44">
        <v>2956784</v>
      </c>
      <c r="FI841" s="44">
        <v>7518344</v>
      </c>
      <c r="FJ841" s="44">
        <v>377623</v>
      </c>
      <c r="FK841" s="44">
        <v>6563589</v>
      </c>
      <c r="FL841" s="44"/>
      <c r="FM841" s="44"/>
      <c r="FN841" s="44"/>
      <c r="FO841" s="44">
        <v>3393043</v>
      </c>
      <c r="FP841" s="44"/>
      <c r="FQ841" s="44"/>
      <c r="FR841" s="44"/>
      <c r="FS841" s="44"/>
      <c r="FT841" s="44">
        <v>158616</v>
      </c>
      <c r="FU841" s="44">
        <v>8177</v>
      </c>
      <c r="FV841" s="21">
        <v>952202</v>
      </c>
      <c r="FW841" s="44">
        <v>933131</v>
      </c>
      <c r="FX841" s="44">
        <v>628108</v>
      </c>
      <c r="FY841" s="44">
        <v>271587</v>
      </c>
      <c r="FZ841" s="44">
        <v>501104</v>
      </c>
      <c r="GA841" s="44">
        <v>26258</v>
      </c>
      <c r="GB841" s="44"/>
      <c r="GC841" s="44">
        <v>61560</v>
      </c>
      <c r="GD841" s="44">
        <v>581164</v>
      </c>
      <c r="GE841" s="44">
        <v>209826</v>
      </c>
      <c r="GF841" s="44">
        <v>285476</v>
      </c>
      <c r="GG841" s="44">
        <v>912467</v>
      </c>
      <c r="GH841" s="44">
        <v>602442</v>
      </c>
      <c r="GI841" s="44">
        <v>191703</v>
      </c>
      <c r="GJ841" s="44">
        <v>107209</v>
      </c>
      <c r="GK841" s="44">
        <v>4232816</v>
      </c>
      <c r="GL841" s="44">
        <v>255574</v>
      </c>
      <c r="GM841" s="44">
        <v>1516889</v>
      </c>
      <c r="GN841" s="44">
        <v>109384</v>
      </c>
      <c r="GO841" s="44">
        <v>23673</v>
      </c>
      <c r="GP841" s="44"/>
      <c r="GQ841" s="44">
        <v>3</v>
      </c>
      <c r="GR841" s="44">
        <v>195580</v>
      </c>
      <c r="GS841" s="44">
        <v>2310844</v>
      </c>
      <c r="GT841" s="44"/>
      <c r="GU841" s="21">
        <v>1058233</v>
      </c>
      <c r="GV841" s="44"/>
      <c r="GW841" s="44">
        <v>32880396</v>
      </c>
      <c r="GX841" s="44"/>
      <c r="GY841" s="44">
        <v>36249473</v>
      </c>
      <c r="GZ841" s="44">
        <v>1879581</v>
      </c>
      <c r="HA841" s="44">
        <v>15454448</v>
      </c>
      <c r="HB841" s="44"/>
      <c r="HC841" s="44">
        <v>18915444</v>
      </c>
      <c r="HD841" s="44">
        <v>36249473</v>
      </c>
      <c r="HE841" s="21"/>
      <c r="HF841" s="21">
        <v>17425948</v>
      </c>
      <c r="HG841" s="21"/>
      <c r="HH841" s="21"/>
      <c r="HI841" s="21">
        <v>249519</v>
      </c>
      <c r="HJ841" s="44"/>
      <c r="HK841" s="21">
        <v>645834</v>
      </c>
      <c r="HL841" s="21">
        <v>2347610</v>
      </c>
      <c r="HM841" s="21">
        <v>3242963</v>
      </c>
      <c r="HN841" s="21">
        <v>-2184730</v>
      </c>
      <c r="HO841" s="21"/>
      <c r="HP841" s="44"/>
      <c r="HQ841" s="47"/>
      <c r="HR841" s="47"/>
      <c r="HS841" s="47"/>
      <c r="HT841" s="47" t="s">
        <v>1759</v>
      </c>
      <c r="HU841" s="47">
        <v>0</v>
      </c>
      <c r="HV841" s="47">
        <v>3295</v>
      </c>
      <c r="HW841" s="47">
        <v>0</v>
      </c>
      <c r="HX841" s="47">
        <v>29258</v>
      </c>
      <c r="HY841" s="47">
        <v>57986</v>
      </c>
      <c r="HZ841" s="47">
        <v>90782</v>
      </c>
      <c r="IA841" s="47">
        <v>0</v>
      </c>
      <c r="IB841" s="47">
        <v>0</v>
      </c>
      <c r="IC841" s="47">
        <v>2037</v>
      </c>
      <c r="ID841">
        <v>49114</v>
      </c>
      <c r="IE841" s="47">
        <v>3655</v>
      </c>
      <c r="IF841">
        <v>5747</v>
      </c>
      <c r="IG841" s="47">
        <v>10831</v>
      </c>
      <c r="IH841" s="47">
        <v>21211</v>
      </c>
      <c r="II841">
        <v>11217</v>
      </c>
      <c r="IJ841">
        <v>7242</v>
      </c>
      <c r="IK841">
        <v>1871</v>
      </c>
      <c r="IL841">
        <v>18491</v>
      </c>
      <c r="IM841">
        <v>312737</v>
      </c>
      <c r="IN841">
        <v>0</v>
      </c>
      <c r="IO841">
        <v>0</v>
      </c>
      <c r="IP841">
        <v>1699</v>
      </c>
      <c r="IQ841">
        <v>2874</v>
      </c>
      <c r="IR841">
        <v>0</v>
      </c>
      <c r="IS841">
        <v>0</v>
      </c>
      <c r="IT841">
        <v>4573</v>
      </c>
      <c r="IU841">
        <v>403887</v>
      </c>
      <c r="IV841">
        <v>0</v>
      </c>
      <c r="IW841">
        <v>1705553</v>
      </c>
      <c r="IX841">
        <v>2790464</v>
      </c>
      <c r="IY841">
        <v>2467979</v>
      </c>
      <c r="IZ841">
        <v>0</v>
      </c>
      <c r="JA841">
        <v>0</v>
      </c>
      <c r="JB841">
        <v>74522</v>
      </c>
      <c r="JC841">
        <v>2137611</v>
      </c>
      <c r="JD841">
        <v>97473</v>
      </c>
      <c r="JE841">
        <v>108999</v>
      </c>
      <c r="JF841">
        <v>197365</v>
      </c>
      <c r="JG841">
        <v>457702</v>
      </c>
      <c r="JH841">
        <v>474311</v>
      </c>
      <c r="JI841">
        <v>152409</v>
      </c>
      <c r="JJ841">
        <v>84330</v>
      </c>
      <c r="JK841">
        <v>1093848</v>
      </c>
      <c r="JL841">
        <v>12246453</v>
      </c>
      <c r="JM841">
        <v>0</v>
      </c>
      <c r="JN841">
        <v>0</v>
      </c>
      <c r="JO841">
        <v>97859</v>
      </c>
      <c r="JP841">
        <v>100823</v>
      </c>
      <c r="JQ841">
        <v>0</v>
      </c>
      <c r="JR841">
        <v>0</v>
      </c>
      <c r="JS841">
        <v>198682</v>
      </c>
      <c r="JT841"/>
      <c r="JU841"/>
      <c r="JV841"/>
      <c r="JW841"/>
      <c r="JX841"/>
      <c r="JY841">
        <v>49114</v>
      </c>
      <c r="JZ841"/>
      <c r="KA841"/>
      <c r="KB841"/>
      <c r="KC841"/>
      <c r="KD841"/>
      <c r="KE841">
        <v>2137611</v>
      </c>
      <c r="KF841">
        <v>181</v>
      </c>
      <c r="KG841">
        <v>291</v>
      </c>
      <c r="KH841">
        <v>143</v>
      </c>
      <c r="KI841">
        <v>141</v>
      </c>
      <c r="KJ841">
        <v>228</v>
      </c>
      <c r="KK841">
        <v>107</v>
      </c>
      <c r="KL841">
        <v>60</v>
      </c>
      <c r="KM841">
        <v>114</v>
      </c>
      <c r="KN841">
        <v>39</v>
      </c>
      <c r="KO841">
        <v>1</v>
      </c>
      <c r="KP841">
        <v>0</v>
      </c>
      <c r="KQ841">
        <v>0</v>
      </c>
      <c r="KR841">
        <v>0</v>
      </c>
      <c r="KS841">
        <v>0</v>
      </c>
      <c r="KT841">
        <v>1</v>
      </c>
      <c r="KU841">
        <v>1</v>
      </c>
      <c r="KV841">
        <v>0</v>
      </c>
      <c r="KW841">
        <v>0</v>
      </c>
      <c r="KX841">
        <v>0</v>
      </c>
      <c r="KY841">
        <v>1</v>
      </c>
      <c r="KZ841">
        <v>0</v>
      </c>
      <c r="LA841">
        <v>0</v>
      </c>
      <c r="LB841">
        <v>0</v>
      </c>
      <c r="LC841">
        <v>0</v>
      </c>
      <c r="LD841">
        <v>1</v>
      </c>
      <c r="LE841">
        <v>0</v>
      </c>
      <c r="LF841">
        <v>0</v>
      </c>
      <c r="LG841">
        <v>0</v>
      </c>
      <c r="LH841">
        <v>0</v>
      </c>
    </row>
    <row r="842" spans="1:320" s="34" customFormat="1" ht="15" customHeight="1" x14ac:dyDescent="0.25">
      <c r="A842" s="45">
        <v>206374029</v>
      </c>
      <c r="B842" s="45" t="s">
        <v>6400</v>
      </c>
      <c r="C842" s="46">
        <v>45292</v>
      </c>
      <c r="D842" s="46">
        <v>45657</v>
      </c>
      <c r="E842" s="47">
        <v>366</v>
      </c>
      <c r="F842" s="45" t="s">
        <v>883</v>
      </c>
      <c r="G842" s="45" t="s">
        <v>884</v>
      </c>
      <c r="H842" s="45" t="s">
        <v>1454</v>
      </c>
      <c r="I842" s="45" t="s">
        <v>886</v>
      </c>
      <c r="J842" s="45" t="s">
        <v>887</v>
      </c>
      <c r="K842" s="45" t="s">
        <v>1455</v>
      </c>
      <c r="L842" s="45" t="s">
        <v>6059</v>
      </c>
      <c r="M842" s="45" t="s">
        <v>6401</v>
      </c>
      <c r="N842" s="45" t="s">
        <v>6402</v>
      </c>
      <c r="O842" s="45" t="s">
        <v>1479</v>
      </c>
      <c r="P842" s="45" t="s">
        <v>6403</v>
      </c>
      <c r="Q842" s="45" t="s">
        <v>6404</v>
      </c>
      <c r="R842" t="s">
        <v>6405</v>
      </c>
      <c r="S842" s="45" t="s">
        <v>893</v>
      </c>
      <c r="T842"/>
      <c r="U842" s="47">
        <v>299</v>
      </c>
      <c r="V842" s="47">
        <v>299</v>
      </c>
      <c r="W842" s="47" t="s">
        <v>913</v>
      </c>
      <c r="X842" s="47">
        <v>109434</v>
      </c>
      <c r="Y842" s="47">
        <v>106312</v>
      </c>
      <c r="Z842" s="48">
        <v>226.47</v>
      </c>
      <c r="AA842" s="44">
        <v>806</v>
      </c>
      <c r="AB842" s="44">
        <v>879</v>
      </c>
      <c r="AC842" s="44">
        <v>19788</v>
      </c>
      <c r="AD842" s="44">
        <v>4140</v>
      </c>
      <c r="AE842" s="44">
        <v>8345</v>
      </c>
      <c r="AF842" s="44">
        <v>62411</v>
      </c>
      <c r="AG842" s="44"/>
      <c r="AH842" s="47">
        <v>422</v>
      </c>
      <c r="AI842" s="47">
        <v>487</v>
      </c>
      <c r="AJ842">
        <v>10719</v>
      </c>
      <c r="AK842" t="s">
        <v>895</v>
      </c>
      <c r="AL842">
        <v>106312</v>
      </c>
      <c r="AM842"/>
      <c r="AN842"/>
      <c r="AO842"/>
      <c r="AP842"/>
      <c r="AQ842"/>
      <c r="AR842" s="44"/>
      <c r="AS842" s="44"/>
      <c r="AT842" s="44"/>
      <c r="AU842" s="44">
        <v>35295584</v>
      </c>
      <c r="AV842" s="44">
        <v>25648515</v>
      </c>
      <c r="AW842" s="44">
        <v>15060253</v>
      </c>
      <c r="AX842" s="44">
        <v>695850</v>
      </c>
      <c r="AY842" s="44">
        <v>46579696</v>
      </c>
      <c r="AZ842" s="21">
        <v>45428985</v>
      </c>
      <c r="BA842" s="21">
        <v>1150711</v>
      </c>
      <c r="BB842" s="44">
        <v>2482404</v>
      </c>
      <c r="BC842" s="44"/>
      <c r="BD842" s="44"/>
      <c r="BE842" s="44">
        <v>3633115</v>
      </c>
      <c r="BF842" s="44">
        <v>6569616</v>
      </c>
      <c r="BG842" s="44">
        <v>1374480</v>
      </c>
      <c r="BH842" s="44">
        <v>2770540</v>
      </c>
      <c r="BI842" s="21">
        <v>20720452</v>
      </c>
      <c r="BJ842" s="21"/>
      <c r="BK842" s="21">
        <v>140104</v>
      </c>
      <c r="BL842" s="21">
        <v>161684</v>
      </c>
      <c r="BM842" s="21">
        <v>3558708</v>
      </c>
      <c r="BN842" s="21">
        <v>35295584</v>
      </c>
      <c r="BO842" s="21"/>
      <c r="BP842" s="21"/>
      <c r="BQ842" s="44"/>
      <c r="BR842" s="21"/>
      <c r="BS842" s="44"/>
      <c r="BT842" s="21"/>
      <c r="BU842" s="44"/>
      <c r="BV842" s="21"/>
      <c r="BW842" s="44">
        <v>21264891</v>
      </c>
      <c r="BX842" s="21"/>
      <c r="BY842" s="21">
        <v>3790259</v>
      </c>
      <c r="BZ842" s="21"/>
      <c r="CA842" s="44">
        <v>21411</v>
      </c>
      <c r="CB842" s="44"/>
      <c r="CC842" s="44">
        <v>113858</v>
      </c>
      <c r="CD842" s="44"/>
      <c r="CE842" s="44"/>
      <c r="CF842" s="44"/>
      <c r="CG842" s="44"/>
      <c r="CH842" s="44"/>
      <c r="CI842" s="21"/>
      <c r="CJ842" s="44"/>
      <c r="CK842" s="21">
        <v>458096</v>
      </c>
      <c r="CL842" s="44"/>
      <c r="CM842" s="44">
        <v>0</v>
      </c>
      <c r="CN842" s="44">
        <v>0</v>
      </c>
      <c r="CO842" s="44">
        <v>11994550</v>
      </c>
      <c r="CP842" s="44">
        <v>0</v>
      </c>
      <c r="CQ842" s="21">
        <v>11137800</v>
      </c>
      <c r="CR842" s="44">
        <v>844450</v>
      </c>
      <c r="CS842" s="44">
        <v>1539370</v>
      </c>
      <c r="CT842" s="44">
        <v>65175</v>
      </c>
      <c r="CU842" s="44"/>
      <c r="CV842" s="44">
        <v>67170</v>
      </c>
      <c r="CW842" s="21"/>
      <c r="CX842" s="21"/>
      <c r="CY842" s="21"/>
      <c r="CZ842" s="21"/>
      <c r="DA842" s="21"/>
      <c r="DB842" s="21"/>
      <c r="DC842" s="21"/>
      <c r="DD842" s="21"/>
      <c r="DE842" s="44"/>
      <c r="DF842" s="21"/>
      <c r="DG842" s="44"/>
      <c r="DH842" s="21"/>
      <c r="DI842" s="44"/>
      <c r="DJ842" s="44"/>
      <c r="DK842" s="44"/>
      <c r="DL842" s="44"/>
      <c r="DM842" s="21"/>
      <c r="DN842" s="44"/>
      <c r="DO842" s="44"/>
      <c r="DP842" s="44"/>
      <c r="DQ842" s="44"/>
      <c r="DR842" s="44"/>
      <c r="DS842" s="44"/>
      <c r="DT842" s="44"/>
      <c r="DU842" s="44"/>
      <c r="DV842" s="44"/>
      <c r="DW842" s="44"/>
      <c r="DX842" s="44"/>
      <c r="DY842" s="44">
        <v>-112797</v>
      </c>
      <c r="DZ842" s="44"/>
      <c r="EA842" s="44"/>
      <c r="EB842" s="21"/>
      <c r="EC842" s="44">
        <v>10566833</v>
      </c>
      <c r="ED842" s="44"/>
      <c r="EE842" s="21">
        <v>2598438</v>
      </c>
      <c r="EF842" s="44"/>
      <c r="EG842" s="21">
        <v>-2140854</v>
      </c>
      <c r="EH842" s="44"/>
      <c r="EI842" s="21">
        <v>3900824</v>
      </c>
      <c r="EJ842" s="44"/>
      <c r="EK842" s="44"/>
      <c r="EL842" s="21"/>
      <c r="EM842" s="44"/>
      <c r="EN842" s="44"/>
      <c r="EO842" s="44">
        <v>247809</v>
      </c>
      <c r="EP842" s="21"/>
      <c r="EQ842" s="21"/>
      <c r="ER842" s="21"/>
      <c r="ES842" s="21"/>
      <c r="ET842" s="44"/>
      <c r="EU842" s="21"/>
      <c r="EV842" s="44"/>
      <c r="EW842" s="21"/>
      <c r="EX842" s="44"/>
      <c r="EY842" s="44"/>
      <c r="EZ842" s="21"/>
      <c r="FA842" s="21"/>
      <c r="FB842" s="44"/>
      <c r="FC842" s="44"/>
      <c r="FD842" s="21"/>
      <c r="FE842" s="112"/>
      <c r="FF842" s="44"/>
      <c r="FG842" s="44">
        <v>21435215</v>
      </c>
      <c r="FH842" s="44">
        <v>5047879</v>
      </c>
      <c r="FI842" s="44">
        <v>18945891</v>
      </c>
      <c r="FJ842" s="44">
        <v>502518</v>
      </c>
      <c r="FK842" s="44">
        <v>18769657</v>
      </c>
      <c r="FL842" s="44"/>
      <c r="FM842" s="44"/>
      <c r="FN842" s="44"/>
      <c r="FO842" s="44"/>
      <c r="FP842" s="44"/>
      <c r="FQ842" s="44"/>
      <c r="FR842" s="44"/>
      <c r="FS842" s="44"/>
      <c r="FT842" s="44">
        <v>21518</v>
      </c>
      <c r="FU842" s="44"/>
      <c r="FV842" s="21">
        <v>1092357</v>
      </c>
      <c r="FW842" s="44"/>
      <c r="FX842" s="44">
        <v>758336</v>
      </c>
      <c r="FY842" s="44">
        <v>144740</v>
      </c>
      <c r="FZ842" s="44">
        <v>1178325</v>
      </c>
      <c r="GA842" s="44">
        <v>99937</v>
      </c>
      <c r="GB842" s="44"/>
      <c r="GC842" s="44">
        <v>909887</v>
      </c>
      <c r="GD842" s="44">
        <v>1628261</v>
      </c>
      <c r="GE842" s="44">
        <v>830816</v>
      </c>
      <c r="GF842" s="44">
        <v>323090</v>
      </c>
      <c r="GG842" s="44">
        <v>3329062</v>
      </c>
      <c r="GH842" s="44">
        <v>334835</v>
      </c>
      <c r="GI842" s="44">
        <v>359605</v>
      </c>
      <c r="GJ842" s="44">
        <v>232556</v>
      </c>
      <c r="GK842" s="44">
        <v>10766612</v>
      </c>
      <c r="GL842" s="44">
        <v>238667</v>
      </c>
      <c r="GM842" s="44">
        <v>2314280</v>
      </c>
      <c r="GN842" s="44">
        <v>411156</v>
      </c>
      <c r="GO842" s="44">
        <v>138458</v>
      </c>
      <c r="GP842" s="44"/>
      <c r="GQ842" s="44">
        <v>414035</v>
      </c>
      <c r="GR842" s="44">
        <v>1132795</v>
      </c>
      <c r="GS842" s="44">
        <v>6623950</v>
      </c>
      <c r="GT842" s="44"/>
      <c r="GU842" s="21">
        <v>866869</v>
      </c>
      <c r="GV842" s="44"/>
      <c r="GW842" s="44">
        <v>7054832</v>
      </c>
      <c r="GX842" s="44"/>
      <c r="GY842" s="44">
        <v>14545651</v>
      </c>
      <c r="GZ842" s="44">
        <v>17366625</v>
      </c>
      <c r="HA842" s="44"/>
      <c r="HB842" s="44"/>
      <c r="HC842" s="44">
        <v>-2820974</v>
      </c>
      <c r="HD842" s="44">
        <v>14545651</v>
      </c>
      <c r="HE842" s="21">
        <v>1351560</v>
      </c>
      <c r="HF842" s="21"/>
      <c r="HG842" s="21">
        <v>57299</v>
      </c>
      <c r="HH842" s="21"/>
      <c r="HI842" s="21">
        <v>0</v>
      </c>
      <c r="HJ842" s="44"/>
      <c r="HK842" s="21">
        <v>3075632</v>
      </c>
      <c r="HL842" s="21">
        <v>1422711</v>
      </c>
      <c r="HM842" s="21">
        <v>4498343</v>
      </c>
      <c r="HN842" s="21">
        <v>-3631474</v>
      </c>
      <c r="HO842" s="21"/>
      <c r="HP842" s="44"/>
      <c r="HQ842" s="47"/>
      <c r="HR842" s="47"/>
      <c r="HS842" s="47"/>
      <c r="HT842" s="47" t="s">
        <v>1736</v>
      </c>
      <c r="HU842" s="47">
        <v>-173666.25</v>
      </c>
      <c r="HV842" s="47">
        <v>3776</v>
      </c>
      <c r="HW842" s="47">
        <v>0</v>
      </c>
      <c r="HX842" s="47">
        <v>65531</v>
      </c>
      <c r="HY842" s="47">
        <v>68286</v>
      </c>
      <c r="HZ842" s="47">
        <v>272767</v>
      </c>
      <c r="IA842" s="47">
        <v>0</v>
      </c>
      <c r="IB842" s="47">
        <v>0</v>
      </c>
      <c r="IC842" s="47">
        <v>8651</v>
      </c>
      <c r="ID842">
        <v>35017</v>
      </c>
      <c r="IE842" s="47">
        <v>13407</v>
      </c>
      <c r="IF842">
        <v>34031</v>
      </c>
      <c r="IG842" s="47">
        <v>10981</v>
      </c>
      <c r="IH842" s="47">
        <v>53837</v>
      </c>
      <c r="II842">
        <v>6478</v>
      </c>
      <c r="IJ842">
        <v>10904</v>
      </c>
      <c r="IK842">
        <v>3744</v>
      </c>
      <c r="IL842">
        <v>45942</v>
      </c>
      <c r="IM842">
        <v>633352</v>
      </c>
      <c r="IN842">
        <v>0</v>
      </c>
      <c r="IO842">
        <v>0</v>
      </c>
      <c r="IP842">
        <v>0</v>
      </c>
      <c r="IQ842">
        <v>0</v>
      </c>
      <c r="IR842">
        <v>0</v>
      </c>
      <c r="IS842">
        <v>0</v>
      </c>
      <c r="IT842">
        <v>0</v>
      </c>
      <c r="IU842">
        <v>338427</v>
      </c>
      <c r="IV842">
        <v>0</v>
      </c>
      <c r="IW842">
        <v>3814449</v>
      </c>
      <c r="IX842">
        <v>3198863</v>
      </c>
      <c r="IY842">
        <v>7062028</v>
      </c>
      <c r="IZ842">
        <v>0</v>
      </c>
      <c r="JA842">
        <v>0</v>
      </c>
      <c r="JB842">
        <v>318112</v>
      </c>
      <c r="JC842">
        <v>1604164</v>
      </c>
      <c r="JD842">
        <v>382408</v>
      </c>
      <c r="JE842">
        <v>598030</v>
      </c>
      <c r="JF842">
        <v>188211</v>
      </c>
      <c r="JG842">
        <v>1169033</v>
      </c>
      <c r="JH842">
        <v>269627</v>
      </c>
      <c r="JI842">
        <v>269556</v>
      </c>
      <c r="JJ842">
        <v>184849</v>
      </c>
      <c r="JK842">
        <v>2037458</v>
      </c>
      <c r="JL842">
        <v>21435215</v>
      </c>
      <c r="JM842">
        <v>0</v>
      </c>
      <c r="JN842">
        <v>0</v>
      </c>
      <c r="JO842">
        <v>0</v>
      </c>
      <c r="JP842">
        <v>0</v>
      </c>
      <c r="JQ842">
        <v>0</v>
      </c>
      <c r="JR842">
        <v>0</v>
      </c>
      <c r="JS842">
        <v>0</v>
      </c>
      <c r="JT842"/>
      <c r="JU842"/>
      <c r="JV842"/>
      <c r="JW842"/>
      <c r="JX842"/>
      <c r="JY842">
        <v>35017</v>
      </c>
      <c r="JZ842"/>
      <c r="KA842"/>
      <c r="KB842"/>
      <c r="KC842"/>
      <c r="KD842"/>
      <c r="KE842">
        <v>1604164</v>
      </c>
      <c r="KF842">
        <v>456</v>
      </c>
      <c r="KG842">
        <v>607</v>
      </c>
      <c r="KH842">
        <v>357</v>
      </c>
      <c r="KI842">
        <v>348</v>
      </c>
      <c r="KJ842">
        <v>479</v>
      </c>
      <c r="KK842">
        <v>264</v>
      </c>
      <c r="KL842">
        <v>198</v>
      </c>
      <c r="KM842">
        <v>287</v>
      </c>
      <c r="KN842">
        <v>144</v>
      </c>
      <c r="KO842">
        <v>1</v>
      </c>
      <c r="KP842">
        <v>0</v>
      </c>
      <c r="KQ842">
        <v>0</v>
      </c>
      <c r="KR842">
        <v>0</v>
      </c>
      <c r="KS842">
        <v>0</v>
      </c>
      <c r="KT842">
        <v>1</v>
      </c>
      <c r="KU842">
        <v>1</v>
      </c>
      <c r="KV842">
        <v>0</v>
      </c>
      <c r="KW842">
        <v>0</v>
      </c>
      <c r="KX842">
        <v>0</v>
      </c>
      <c r="KY842">
        <v>0</v>
      </c>
      <c r="KZ842">
        <v>0</v>
      </c>
      <c r="LA842">
        <v>0</v>
      </c>
      <c r="LB842">
        <v>0</v>
      </c>
      <c r="LC842">
        <v>0</v>
      </c>
      <c r="LD842">
        <v>1</v>
      </c>
      <c r="LE842">
        <v>0</v>
      </c>
      <c r="LF842">
        <v>0</v>
      </c>
      <c r="LG842">
        <v>0</v>
      </c>
      <c r="LH842">
        <v>0</v>
      </c>
    </row>
    <row r="843" spans="1:320" s="34" customFormat="1" ht="15" customHeight="1" x14ac:dyDescent="0.25">
      <c r="A843" s="45">
        <v>206374038</v>
      </c>
      <c r="B843" s="45" t="s">
        <v>1476</v>
      </c>
      <c r="C843" s="46">
        <v>45139</v>
      </c>
      <c r="D843" s="46">
        <v>45504</v>
      </c>
      <c r="E843" s="47">
        <v>366</v>
      </c>
      <c r="F843" s="45" t="s">
        <v>883</v>
      </c>
      <c r="G843" s="45" t="s">
        <v>893</v>
      </c>
      <c r="H843" s="45" t="s">
        <v>1454</v>
      </c>
      <c r="I843" s="45" t="s">
        <v>916</v>
      </c>
      <c r="J843" s="45" t="s">
        <v>331</v>
      </c>
      <c r="K843" s="45" t="s">
        <v>1455</v>
      </c>
      <c r="L843" s="45" t="s">
        <v>6059</v>
      </c>
      <c r="M843" s="45" t="s">
        <v>1477</v>
      </c>
      <c r="N843" s="45" t="s">
        <v>1478</v>
      </c>
      <c r="O843" s="45" t="s">
        <v>1479</v>
      </c>
      <c r="P843" s="45" t="s">
        <v>6403</v>
      </c>
      <c r="Q843" s="45" t="s">
        <v>1480</v>
      </c>
      <c r="R843" t="s">
        <v>1481</v>
      </c>
      <c r="S843" s="45" t="s">
        <v>884</v>
      </c>
      <c r="T843"/>
      <c r="U843" s="47">
        <v>99</v>
      </c>
      <c r="V843" s="47">
        <v>99</v>
      </c>
      <c r="W843" s="47" t="s">
        <v>894</v>
      </c>
      <c r="X843" s="47">
        <v>36234</v>
      </c>
      <c r="Y843" s="47">
        <v>19094</v>
      </c>
      <c r="Z843" s="48">
        <v>52.7</v>
      </c>
      <c r="AA843" s="44">
        <v>395</v>
      </c>
      <c r="AB843" s="44">
        <v>396</v>
      </c>
      <c r="AC843" s="44">
        <v>4295</v>
      </c>
      <c r="AD843" s="44">
        <v>1216</v>
      </c>
      <c r="AE843" s="44"/>
      <c r="AF843" s="44"/>
      <c r="AG843" s="44"/>
      <c r="AH843" s="47">
        <v>1927</v>
      </c>
      <c r="AI843" s="47">
        <v>1544</v>
      </c>
      <c r="AJ843">
        <v>10112</v>
      </c>
      <c r="AK843" t="s">
        <v>895</v>
      </c>
      <c r="AL843">
        <v>19094</v>
      </c>
      <c r="AM843"/>
      <c r="AN843"/>
      <c r="AO843"/>
      <c r="AP843"/>
      <c r="AQ843"/>
      <c r="AR843" s="44"/>
      <c r="AS843" s="44"/>
      <c r="AT843" s="44"/>
      <c r="AU843" s="44">
        <v>6745772</v>
      </c>
      <c r="AV843" s="44">
        <v>1873122</v>
      </c>
      <c r="AW843" s="44">
        <v>1557817</v>
      </c>
      <c r="AX843" s="44">
        <v>318230</v>
      </c>
      <c r="AY843" s="44">
        <v>7379307</v>
      </c>
      <c r="AZ843" s="21">
        <v>11318358</v>
      </c>
      <c r="BA843" s="21">
        <v>-3939051</v>
      </c>
      <c r="BB843" s="44">
        <v>9280479</v>
      </c>
      <c r="BC843" s="44"/>
      <c r="BD843" s="44"/>
      <c r="BE843" s="44">
        <v>5341428</v>
      </c>
      <c r="BF843" s="44">
        <v>1540830</v>
      </c>
      <c r="BG843" s="44">
        <v>411341</v>
      </c>
      <c r="BH843" s="44"/>
      <c r="BI843" s="21"/>
      <c r="BJ843" s="21"/>
      <c r="BK843" s="21">
        <v>651854</v>
      </c>
      <c r="BL843" s="21">
        <v>635707</v>
      </c>
      <c r="BM843" s="21">
        <v>3506040</v>
      </c>
      <c r="BN843" s="21">
        <v>6745772</v>
      </c>
      <c r="BO843" s="21"/>
      <c r="BP843" s="21"/>
      <c r="BQ843" s="44"/>
      <c r="BR843" s="21"/>
      <c r="BS843" s="44"/>
      <c r="BT843" s="21"/>
      <c r="BU843" s="44"/>
      <c r="BV843" s="21"/>
      <c r="BW843" s="44">
        <v>1082361</v>
      </c>
      <c r="BX843" s="21"/>
      <c r="BY843" s="21">
        <v>278194</v>
      </c>
      <c r="BZ843" s="21"/>
      <c r="CA843" s="44"/>
      <c r="CB843" s="44"/>
      <c r="CC843" s="44"/>
      <c r="CD843" s="44"/>
      <c r="CE843" s="44"/>
      <c r="CF843" s="44"/>
      <c r="CG843" s="44">
        <v>440852</v>
      </c>
      <c r="CH843" s="44"/>
      <c r="CI843" s="21">
        <v>62612</v>
      </c>
      <c r="CJ843" s="44"/>
      <c r="CK843" s="21">
        <v>9103</v>
      </c>
      <c r="CL843" s="44"/>
      <c r="CM843" s="44">
        <v>14837</v>
      </c>
      <c r="CN843" s="44">
        <v>7002</v>
      </c>
      <c r="CO843" s="44">
        <v>695710</v>
      </c>
      <c r="CP843" s="44">
        <v>0</v>
      </c>
      <c r="CQ843" s="21">
        <v>565360</v>
      </c>
      <c r="CR843" s="44">
        <v>194230</v>
      </c>
      <c r="CS843" s="44">
        <v>304767</v>
      </c>
      <c r="CT843" s="44">
        <v>46360</v>
      </c>
      <c r="CU843" s="44"/>
      <c r="CV843" s="44">
        <v>44856</v>
      </c>
      <c r="CW843" s="21"/>
      <c r="CX843" s="21"/>
      <c r="CY843" s="21"/>
      <c r="CZ843" s="21"/>
      <c r="DA843" s="21"/>
      <c r="DB843" s="21"/>
      <c r="DC843" s="21"/>
      <c r="DD843" s="21"/>
      <c r="DE843" s="44"/>
      <c r="DF843" s="21"/>
      <c r="DG843" s="44"/>
      <c r="DH843" s="21"/>
      <c r="DI843" s="44"/>
      <c r="DJ843" s="44"/>
      <c r="DK843" s="44"/>
      <c r="DL843" s="44"/>
      <c r="DM843" s="21"/>
      <c r="DN843" s="44"/>
      <c r="DO843" s="44"/>
      <c r="DP843" s="44"/>
      <c r="DQ843" s="44"/>
      <c r="DR843" s="44"/>
      <c r="DS843" s="44"/>
      <c r="DT843" s="44"/>
      <c r="DU843" s="44"/>
      <c r="DV843" s="44"/>
      <c r="DW843" s="44"/>
      <c r="DX843" s="44"/>
      <c r="DY843" s="44"/>
      <c r="DZ843" s="44"/>
      <c r="EA843" s="44"/>
      <c r="EB843" s="21"/>
      <c r="EC843" s="44">
        <v>-691824</v>
      </c>
      <c r="ED843" s="44"/>
      <c r="EE843" s="21">
        <v>83596</v>
      </c>
      <c r="EF843" s="44"/>
      <c r="EG843" s="21"/>
      <c r="EH843" s="44"/>
      <c r="EI843" s="21"/>
      <c r="EJ843" s="44"/>
      <c r="EK843" s="44"/>
      <c r="EL843" s="21"/>
      <c r="EM843" s="44">
        <v>132475</v>
      </c>
      <c r="EN843" s="44"/>
      <c r="EO843" s="44">
        <v>2033570</v>
      </c>
      <c r="EP843" s="21"/>
      <c r="EQ843" s="21"/>
      <c r="ER843" s="21"/>
      <c r="ES843" s="21"/>
      <c r="ET843" s="44"/>
      <c r="EU843" s="21"/>
      <c r="EV843" s="44"/>
      <c r="EW843" s="21"/>
      <c r="EX843" s="44"/>
      <c r="EY843" s="44"/>
      <c r="EZ843" s="21"/>
      <c r="FA843" s="21"/>
      <c r="FB843" s="44"/>
      <c r="FC843" s="44"/>
      <c r="FD843" s="21"/>
      <c r="FE843" s="112"/>
      <c r="FF843" s="44"/>
      <c r="FG843" s="44">
        <v>10924007</v>
      </c>
      <c r="FH843" s="44">
        <v>2623543</v>
      </c>
      <c r="FI843" s="44">
        <v>26532444</v>
      </c>
      <c r="FJ843" s="44">
        <v>356760</v>
      </c>
      <c r="FK843" s="44">
        <v>5242467</v>
      </c>
      <c r="FL843" s="44"/>
      <c r="FM843" s="44"/>
      <c r="FN843" s="44"/>
      <c r="FO843" s="44"/>
      <c r="FP843" s="44"/>
      <c r="FQ843" s="44"/>
      <c r="FR843" s="44"/>
      <c r="FS843" s="44"/>
      <c r="FT843" s="44">
        <v>62383</v>
      </c>
      <c r="FU843" s="44"/>
      <c r="FV843" s="21">
        <v>348707</v>
      </c>
      <c r="FW843" s="44"/>
      <c r="FX843" s="44">
        <v>288314</v>
      </c>
      <c r="FY843" s="44">
        <v>109020</v>
      </c>
      <c r="FZ843" s="44">
        <v>229522</v>
      </c>
      <c r="GA843" s="44">
        <v>61752</v>
      </c>
      <c r="GB843" s="44"/>
      <c r="GC843" s="44">
        <v>131183</v>
      </c>
      <c r="GD843" s="44">
        <v>389268</v>
      </c>
      <c r="GE843" s="44">
        <v>109462</v>
      </c>
      <c r="GF843" s="44">
        <v>140061</v>
      </c>
      <c r="GG843" s="44">
        <v>1186771</v>
      </c>
      <c r="GH843" s="44">
        <v>87624</v>
      </c>
      <c r="GI843" s="44">
        <v>239143</v>
      </c>
      <c r="GJ843" s="44">
        <v>109008</v>
      </c>
      <c r="GK843" s="44">
        <v>1612578</v>
      </c>
      <c r="GL843" s="44">
        <v>564172</v>
      </c>
      <c r="GM843" s="44">
        <v>12730</v>
      </c>
      <c r="GN843" s="44">
        <v>1291</v>
      </c>
      <c r="GO843" s="44">
        <v>142600</v>
      </c>
      <c r="GP843" s="44"/>
      <c r="GQ843" s="44">
        <v>83069</v>
      </c>
      <c r="GR843" s="44">
        <v>167233</v>
      </c>
      <c r="GS843" s="44">
        <v>9248891</v>
      </c>
      <c r="GT843" s="44">
        <v>29598765</v>
      </c>
      <c r="GU843" s="21">
        <v>107653181</v>
      </c>
      <c r="GV843" s="44">
        <v>2418743</v>
      </c>
      <c r="GW843" s="44">
        <v>110098606</v>
      </c>
      <c r="GX843" s="44"/>
      <c r="GY843" s="44">
        <v>259018186</v>
      </c>
      <c r="GZ843" s="44">
        <v>9527047</v>
      </c>
      <c r="HA843" s="44">
        <v>98260225</v>
      </c>
      <c r="HB843" s="44">
        <v>67428224</v>
      </c>
      <c r="HC843" s="44">
        <v>83802690</v>
      </c>
      <c r="HD843" s="44">
        <v>259018186</v>
      </c>
      <c r="HE843" s="21"/>
      <c r="HF843" s="21">
        <v>13844526</v>
      </c>
      <c r="HG843" s="21"/>
      <c r="HH843" s="21"/>
      <c r="HI843" s="21">
        <v>18788181</v>
      </c>
      <c r="HJ843" s="44">
        <v>163635085</v>
      </c>
      <c r="HK843" s="21">
        <v>3266</v>
      </c>
      <c r="HL843" s="21">
        <v>17627864</v>
      </c>
      <c r="HM843" s="21">
        <v>200054396</v>
      </c>
      <c r="HN843" s="21">
        <v>-92401215</v>
      </c>
      <c r="HO843" s="21"/>
      <c r="HP843" s="44">
        <v>35586</v>
      </c>
      <c r="HQ843" s="47"/>
      <c r="HR843" s="47">
        <v>69363810</v>
      </c>
      <c r="HS843" s="47">
        <v>-1935586</v>
      </c>
      <c r="HT843" s="47" t="s">
        <v>3641</v>
      </c>
      <c r="HU843" s="47">
        <v>6192580.5499999998</v>
      </c>
      <c r="HV843" s="47">
        <v>1728</v>
      </c>
      <c r="HW843" s="47">
        <v>0</v>
      </c>
      <c r="HX843" s="47">
        <v>19877</v>
      </c>
      <c r="HY843" s="47">
        <v>29544</v>
      </c>
      <c r="HZ843" s="47">
        <v>81847</v>
      </c>
      <c r="IA843" s="47">
        <v>0</v>
      </c>
      <c r="IB843" s="47">
        <v>0</v>
      </c>
      <c r="IC843" s="47">
        <v>4846</v>
      </c>
      <c r="ID843"/>
      <c r="IE843" s="47">
        <v>4119</v>
      </c>
      <c r="IF843">
        <v>3873</v>
      </c>
      <c r="IG843" s="47">
        <v>6235</v>
      </c>
      <c r="IH843" s="47">
        <v>23293</v>
      </c>
      <c r="II843">
        <v>2138</v>
      </c>
      <c r="IJ843">
        <v>6847</v>
      </c>
      <c r="IK843">
        <v>1816</v>
      </c>
      <c r="IL843">
        <v>12982</v>
      </c>
      <c r="IM843">
        <v>199145</v>
      </c>
      <c r="IN843">
        <v>0</v>
      </c>
      <c r="IO843">
        <v>0</v>
      </c>
      <c r="IP843">
        <v>0</v>
      </c>
      <c r="IQ843">
        <v>28746</v>
      </c>
      <c r="IR843">
        <v>0</v>
      </c>
      <c r="IS843">
        <v>0</v>
      </c>
      <c r="IT843">
        <v>28746</v>
      </c>
      <c r="IU843">
        <v>144601</v>
      </c>
      <c r="IV843">
        <v>0</v>
      </c>
      <c r="IW843">
        <v>712983</v>
      </c>
      <c r="IX843">
        <v>866157</v>
      </c>
      <c r="IY843">
        <v>1411433</v>
      </c>
      <c r="IZ843">
        <v>0</v>
      </c>
      <c r="JA843">
        <v>0</v>
      </c>
      <c r="JB843">
        <v>241169</v>
      </c>
      <c r="JC843"/>
      <c r="JD843">
        <v>84973</v>
      </c>
      <c r="JE843">
        <v>75441</v>
      </c>
      <c r="JF843">
        <v>110501</v>
      </c>
      <c r="JG843">
        <v>513526</v>
      </c>
      <c r="JH843">
        <v>72592</v>
      </c>
      <c r="JI843">
        <v>157714</v>
      </c>
      <c r="JJ843">
        <v>83007</v>
      </c>
      <c r="JK843">
        <v>397616</v>
      </c>
      <c r="JL843">
        <v>4871713</v>
      </c>
      <c r="JM843">
        <v>0</v>
      </c>
      <c r="JN843">
        <v>0</v>
      </c>
      <c r="JO843">
        <v>0</v>
      </c>
      <c r="JP843">
        <v>594862</v>
      </c>
      <c r="JQ843">
        <v>0</v>
      </c>
      <c r="JR843">
        <v>0</v>
      </c>
      <c r="JS843">
        <v>594862</v>
      </c>
      <c r="JT843"/>
      <c r="JU843"/>
      <c r="JV843"/>
      <c r="JW843"/>
      <c r="JX843"/>
      <c r="JY843"/>
      <c r="JZ843"/>
      <c r="KA843"/>
      <c r="KB843"/>
      <c r="KC843"/>
      <c r="KD843"/>
      <c r="KE843"/>
      <c r="KF843">
        <v>344</v>
      </c>
      <c r="KG843">
        <v>494</v>
      </c>
      <c r="KH843">
        <v>227</v>
      </c>
      <c r="KI843">
        <v>63</v>
      </c>
      <c r="KJ843">
        <v>98</v>
      </c>
      <c r="KK843">
        <v>38</v>
      </c>
      <c r="KL843">
        <v>34</v>
      </c>
      <c r="KM843">
        <v>50</v>
      </c>
      <c r="KN843">
        <v>24</v>
      </c>
      <c r="KO843">
        <v>0</v>
      </c>
      <c r="KP843">
        <v>1</v>
      </c>
      <c r="KQ843">
        <v>0</v>
      </c>
      <c r="KR843">
        <v>0</v>
      </c>
      <c r="KS843">
        <v>1</v>
      </c>
      <c r="KT843">
        <v>0</v>
      </c>
      <c r="KU843">
        <v>1</v>
      </c>
      <c r="KV843">
        <v>0</v>
      </c>
      <c r="KW843">
        <v>0</v>
      </c>
      <c r="KX843">
        <v>0</v>
      </c>
      <c r="KY843">
        <v>0</v>
      </c>
      <c r="KZ843">
        <v>0</v>
      </c>
      <c r="LA843">
        <v>0</v>
      </c>
      <c r="LB843">
        <v>0</v>
      </c>
      <c r="LC843">
        <v>0</v>
      </c>
      <c r="LD843">
        <v>0</v>
      </c>
      <c r="LE843">
        <v>0</v>
      </c>
      <c r="LF843">
        <v>1</v>
      </c>
      <c r="LG843">
        <v>0</v>
      </c>
      <c r="LH843">
        <v>0</v>
      </c>
    </row>
    <row r="844" spans="1:320" s="34" customFormat="1" ht="15" customHeight="1" x14ac:dyDescent="0.25">
      <c r="A844" s="45">
        <v>206374041</v>
      </c>
      <c r="B844" s="45" t="s">
        <v>6406</v>
      </c>
      <c r="C844" s="46">
        <v>45292</v>
      </c>
      <c r="D844" s="46">
        <v>45657</v>
      </c>
      <c r="E844" s="47">
        <v>366</v>
      </c>
      <c r="F844" s="45" t="s">
        <v>883</v>
      </c>
      <c r="G844" s="45" t="s">
        <v>884</v>
      </c>
      <c r="H844" s="45" t="s">
        <v>1454</v>
      </c>
      <c r="I844" s="45" t="s">
        <v>886</v>
      </c>
      <c r="J844" s="45" t="s">
        <v>887</v>
      </c>
      <c r="K844" s="45" t="s">
        <v>1455</v>
      </c>
      <c r="L844" s="45" t="s">
        <v>6067</v>
      </c>
      <c r="M844" s="45" t="s">
        <v>6407</v>
      </c>
      <c r="N844" s="45" t="s">
        <v>6408</v>
      </c>
      <c r="O844" s="45" t="s">
        <v>6070</v>
      </c>
      <c r="P844" s="45" t="s">
        <v>6071</v>
      </c>
      <c r="Q844" s="45" t="s">
        <v>2486</v>
      </c>
      <c r="R844" t="s">
        <v>6409</v>
      </c>
      <c r="S844" s="45" t="s">
        <v>884</v>
      </c>
      <c r="T844"/>
      <c r="U844" s="47">
        <v>39</v>
      </c>
      <c r="V844" s="47">
        <v>39</v>
      </c>
      <c r="W844" s="47" t="s">
        <v>1728</v>
      </c>
      <c r="X844" s="47">
        <v>14274</v>
      </c>
      <c r="Y844" s="47">
        <v>8205</v>
      </c>
      <c r="Z844" s="48">
        <v>57.48</v>
      </c>
      <c r="AA844" s="44">
        <v>43</v>
      </c>
      <c r="AB844" s="44">
        <v>43</v>
      </c>
      <c r="AC844" s="44"/>
      <c r="AD844" s="44"/>
      <c r="AE844" s="44"/>
      <c r="AF844" s="44"/>
      <c r="AG844" s="44"/>
      <c r="AH844" s="47"/>
      <c r="AI844" s="47">
        <v>8205</v>
      </c>
      <c r="AJ844"/>
      <c r="AK844" t="s">
        <v>895</v>
      </c>
      <c r="AL844">
        <v>8205</v>
      </c>
      <c r="AM844"/>
      <c r="AN844"/>
      <c r="AO844"/>
      <c r="AP844"/>
      <c r="AQ844"/>
      <c r="AR844" s="44"/>
      <c r="AS844" s="44"/>
      <c r="AT844" s="44"/>
      <c r="AU844" s="44">
        <v>2656347</v>
      </c>
      <c r="AV844" s="44"/>
      <c r="AW844" s="44"/>
      <c r="AX844" s="44">
        <v>901</v>
      </c>
      <c r="AY844" s="44">
        <v>2657248</v>
      </c>
      <c r="AZ844" s="21">
        <v>2761559</v>
      </c>
      <c r="BA844" s="21">
        <v>-104311</v>
      </c>
      <c r="BB844" s="44">
        <v>-1</v>
      </c>
      <c r="BC844" s="44">
        <v>800</v>
      </c>
      <c r="BD844" s="44"/>
      <c r="BE844" s="44">
        <v>-105112</v>
      </c>
      <c r="BF844" s="44"/>
      <c r="BG844" s="44"/>
      <c r="BH844" s="44"/>
      <c r="BI844" s="21"/>
      <c r="BJ844" s="21"/>
      <c r="BK844" s="21"/>
      <c r="BL844" s="21">
        <v>2656347</v>
      </c>
      <c r="BM844" s="21"/>
      <c r="BN844" s="21">
        <v>2656347</v>
      </c>
      <c r="BO844" s="21"/>
      <c r="BP844" s="21"/>
      <c r="BQ844" s="44"/>
      <c r="BR844" s="21"/>
      <c r="BS844" s="44"/>
      <c r="BT844" s="21"/>
      <c r="BU844" s="44"/>
      <c r="BV844" s="21"/>
      <c r="BW844" s="44"/>
      <c r="BX844" s="21"/>
      <c r="BY844" s="21"/>
      <c r="BZ844" s="21"/>
      <c r="CA844" s="44"/>
      <c r="CB844" s="44"/>
      <c r="CC844" s="44"/>
      <c r="CD844" s="44"/>
      <c r="CE844" s="44"/>
      <c r="CF844" s="44"/>
      <c r="CG844" s="44"/>
      <c r="CH844" s="44"/>
      <c r="CI844" s="21"/>
      <c r="CJ844" s="44"/>
      <c r="CK844" s="21"/>
      <c r="CL844" s="44"/>
      <c r="CM844" s="44">
        <v>0</v>
      </c>
      <c r="CN844" s="44">
        <v>0</v>
      </c>
      <c r="CO844" s="44">
        <v>0</v>
      </c>
      <c r="CP844" s="44">
        <v>0</v>
      </c>
      <c r="CQ844" s="21">
        <v>0</v>
      </c>
      <c r="CR844" s="44">
        <v>0</v>
      </c>
      <c r="CS844" s="44">
        <v>0</v>
      </c>
      <c r="CT844" s="44">
        <v>0</v>
      </c>
      <c r="CU844" s="44"/>
      <c r="CV844" s="44">
        <v>0</v>
      </c>
      <c r="CW844" s="21"/>
      <c r="CX844" s="21"/>
      <c r="CY844" s="21"/>
      <c r="CZ844" s="21"/>
      <c r="DA844" s="21"/>
      <c r="DB844" s="21"/>
      <c r="DC844" s="21"/>
      <c r="DD844" s="21"/>
      <c r="DE844" s="44"/>
      <c r="DF844" s="21"/>
      <c r="DG844" s="44"/>
      <c r="DH844" s="21"/>
      <c r="DI844" s="44"/>
      <c r="DJ844" s="44"/>
      <c r="DK844" s="44"/>
      <c r="DL844" s="44"/>
      <c r="DM844" s="21"/>
      <c r="DN844" s="44"/>
      <c r="DO844" s="44"/>
      <c r="DP844" s="44"/>
      <c r="DQ844" s="44"/>
      <c r="DR844" s="44"/>
      <c r="DS844" s="44"/>
      <c r="DT844" s="44"/>
      <c r="DU844" s="44"/>
      <c r="DV844" s="44"/>
      <c r="DW844" s="44"/>
      <c r="DX844" s="44"/>
      <c r="DY844" s="44"/>
      <c r="DZ844" s="44"/>
      <c r="EA844" s="44"/>
      <c r="EB844" s="21"/>
      <c r="EC844" s="44"/>
      <c r="ED844" s="44"/>
      <c r="EE844" s="21"/>
      <c r="EF844" s="44"/>
      <c r="EG844" s="21"/>
      <c r="EH844" s="44"/>
      <c r="EI844" s="21"/>
      <c r="EJ844" s="44"/>
      <c r="EK844" s="44"/>
      <c r="EL844" s="21"/>
      <c r="EM844" s="44"/>
      <c r="EN844" s="44"/>
      <c r="EO844" s="44"/>
      <c r="EP844" s="21"/>
      <c r="EQ844" s="21"/>
      <c r="ER844" s="21"/>
      <c r="ES844" s="21"/>
      <c r="ET844" s="44"/>
      <c r="EU844" s="21"/>
      <c r="EV844" s="44"/>
      <c r="EW844" s="21"/>
      <c r="EX844" s="44"/>
      <c r="EY844" s="44"/>
      <c r="EZ844" s="21"/>
      <c r="FA844" s="21"/>
      <c r="FB844" s="44"/>
      <c r="FC844" s="44"/>
      <c r="FD844" s="21"/>
      <c r="FE844" s="112"/>
      <c r="FF844" s="44"/>
      <c r="FG844" s="44">
        <v>1701625</v>
      </c>
      <c r="FH844" s="44">
        <v>316976</v>
      </c>
      <c r="FI844" s="44">
        <v>742958</v>
      </c>
      <c r="FJ844" s="44">
        <v>32424</v>
      </c>
      <c r="FK844" s="44">
        <v>1643163</v>
      </c>
      <c r="FL844" s="44"/>
      <c r="FM844" s="44"/>
      <c r="FN844" s="44"/>
      <c r="FO844" s="44"/>
      <c r="FP844" s="44"/>
      <c r="FQ844" s="44"/>
      <c r="FR844" s="44"/>
      <c r="FS844" s="44"/>
      <c r="FT844" s="44"/>
      <c r="FU844" s="44"/>
      <c r="FV844" s="21"/>
      <c r="FW844" s="44"/>
      <c r="FX844" s="44"/>
      <c r="FY844" s="44"/>
      <c r="FZ844" s="44"/>
      <c r="GA844" s="44"/>
      <c r="GB844" s="44"/>
      <c r="GC844" s="44"/>
      <c r="GD844" s="44">
        <v>81644</v>
      </c>
      <c r="GE844" s="44">
        <v>77915</v>
      </c>
      <c r="GF844" s="44"/>
      <c r="GG844" s="44">
        <v>138337</v>
      </c>
      <c r="GH844" s="44"/>
      <c r="GI844" s="44">
        <v>53722</v>
      </c>
      <c r="GJ844" s="44">
        <v>128852</v>
      </c>
      <c r="GK844" s="44">
        <v>637926</v>
      </c>
      <c r="GL844" s="44"/>
      <c r="GM844" s="44"/>
      <c r="GN844" s="44"/>
      <c r="GO844" s="44"/>
      <c r="GP844" s="44"/>
      <c r="GQ844" s="44"/>
      <c r="GR844" s="44"/>
      <c r="GS844" s="44">
        <v>103890</v>
      </c>
      <c r="GT844" s="44"/>
      <c r="GU844" s="21"/>
      <c r="GV844" s="44"/>
      <c r="GW844" s="44"/>
      <c r="GX844" s="44"/>
      <c r="GY844" s="44">
        <v>103890</v>
      </c>
      <c r="GZ844" s="44">
        <v>375944</v>
      </c>
      <c r="HA844" s="44"/>
      <c r="HB844" s="44"/>
      <c r="HC844" s="44">
        <v>-272054</v>
      </c>
      <c r="HD844" s="44">
        <v>103890</v>
      </c>
      <c r="HE844" s="21"/>
      <c r="HF844" s="21"/>
      <c r="HG844" s="21">
        <v>350000</v>
      </c>
      <c r="HH844" s="21"/>
      <c r="HI844" s="21">
        <v>0</v>
      </c>
      <c r="HJ844" s="44"/>
      <c r="HK844" s="21"/>
      <c r="HL844" s="21"/>
      <c r="HM844" s="21">
        <v>0</v>
      </c>
      <c r="HN844" s="21">
        <v>0</v>
      </c>
      <c r="HO844" s="21"/>
      <c r="HP844" s="44"/>
      <c r="HQ844" s="47"/>
      <c r="HR844" s="47"/>
      <c r="HS844" s="47"/>
      <c r="HT844" s="47" t="s">
        <v>2500</v>
      </c>
      <c r="HU844" s="47">
        <v>97745.44</v>
      </c>
      <c r="HV844" s="47">
        <v>1887</v>
      </c>
      <c r="HW844" s="47">
        <v>0</v>
      </c>
      <c r="HX844" s="47">
        <v>1942</v>
      </c>
      <c r="HY844" s="47">
        <v>8083</v>
      </c>
      <c r="HZ844" s="47">
        <v>26691</v>
      </c>
      <c r="IA844" s="47">
        <v>0</v>
      </c>
      <c r="IB844" s="47">
        <v>0</v>
      </c>
      <c r="IC844" s="47">
        <v>0</v>
      </c>
      <c r="ID844"/>
      <c r="IE844" s="47"/>
      <c r="IF844">
        <v>3906</v>
      </c>
      <c r="IG844" s="47"/>
      <c r="IH844" s="47">
        <v>2114</v>
      </c>
      <c r="II844"/>
      <c r="IJ844">
        <v>1761</v>
      </c>
      <c r="IK844">
        <v>2196</v>
      </c>
      <c r="IL844">
        <v>3188</v>
      </c>
      <c r="IM844">
        <v>51768</v>
      </c>
      <c r="IN844">
        <v>0</v>
      </c>
      <c r="IO844">
        <v>0</v>
      </c>
      <c r="IP844">
        <v>0</v>
      </c>
      <c r="IQ844">
        <v>0</v>
      </c>
      <c r="IR844">
        <v>0</v>
      </c>
      <c r="IS844">
        <v>0</v>
      </c>
      <c r="IT844">
        <v>0</v>
      </c>
      <c r="IU844">
        <v>124105</v>
      </c>
      <c r="IV844">
        <v>0</v>
      </c>
      <c r="IW844">
        <v>94062</v>
      </c>
      <c r="IX844">
        <v>347390</v>
      </c>
      <c r="IY844">
        <v>662198</v>
      </c>
      <c r="IZ844">
        <v>0</v>
      </c>
      <c r="JA844">
        <v>0</v>
      </c>
      <c r="JB844">
        <v>0</v>
      </c>
      <c r="JC844"/>
      <c r="JD844"/>
      <c r="JE844">
        <v>65342</v>
      </c>
      <c r="JF844"/>
      <c r="JG844">
        <v>36012</v>
      </c>
      <c r="JH844"/>
      <c r="JI844">
        <v>44094</v>
      </c>
      <c r="JJ844">
        <v>108619</v>
      </c>
      <c r="JK844">
        <v>219803</v>
      </c>
      <c r="JL844">
        <v>1701625</v>
      </c>
      <c r="JM844">
        <v>0</v>
      </c>
      <c r="JN844">
        <v>0</v>
      </c>
      <c r="JO844">
        <v>0</v>
      </c>
      <c r="JP844">
        <v>0</v>
      </c>
      <c r="JQ844">
        <v>0</v>
      </c>
      <c r="JR844">
        <v>0</v>
      </c>
      <c r="JS844">
        <v>0</v>
      </c>
      <c r="JT844"/>
      <c r="JU844"/>
      <c r="JV844"/>
      <c r="JW844"/>
      <c r="JX844"/>
      <c r="JY844"/>
      <c r="JZ844"/>
      <c r="KA844"/>
      <c r="KB844"/>
      <c r="KC844"/>
      <c r="KD844"/>
      <c r="KE844"/>
      <c r="KF844">
        <v>30</v>
      </c>
      <c r="KG844">
        <v>65</v>
      </c>
      <c r="KH844">
        <v>20</v>
      </c>
      <c r="KI844">
        <v>25</v>
      </c>
      <c r="KJ844">
        <v>56</v>
      </c>
      <c r="KK844">
        <v>16</v>
      </c>
      <c r="KL844">
        <v>19</v>
      </c>
      <c r="KM844">
        <v>32</v>
      </c>
      <c r="KN844">
        <v>13</v>
      </c>
      <c r="KO844">
        <v>1</v>
      </c>
      <c r="KP844">
        <v>0</v>
      </c>
      <c r="KQ844">
        <v>0</v>
      </c>
      <c r="KR844">
        <v>1</v>
      </c>
      <c r="KS844">
        <v>0</v>
      </c>
      <c r="KT844">
        <v>0</v>
      </c>
      <c r="KU844">
        <v>1</v>
      </c>
      <c r="KV844">
        <v>0</v>
      </c>
      <c r="KW844">
        <v>0</v>
      </c>
      <c r="KX844">
        <v>0</v>
      </c>
      <c r="KY844">
        <v>0</v>
      </c>
      <c r="KZ844">
        <v>0</v>
      </c>
      <c r="LA844">
        <v>0</v>
      </c>
      <c r="LB844">
        <v>0</v>
      </c>
      <c r="LC844">
        <v>0</v>
      </c>
      <c r="LD844">
        <v>1</v>
      </c>
      <c r="LE844">
        <v>0</v>
      </c>
      <c r="LF844">
        <v>0</v>
      </c>
      <c r="LG844">
        <v>0</v>
      </c>
      <c r="LH844">
        <v>0</v>
      </c>
    </row>
    <row r="845" spans="1:320" s="34" customFormat="1" ht="15" customHeight="1" x14ac:dyDescent="0.25">
      <c r="A845" s="45">
        <v>206374043</v>
      </c>
      <c r="B845" s="45" t="s">
        <v>6410</v>
      </c>
      <c r="C845" s="46">
        <v>45383</v>
      </c>
      <c r="D845" s="46">
        <v>45657</v>
      </c>
      <c r="E845" s="47">
        <v>275</v>
      </c>
      <c r="F845" s="45" t="s">
        <v>883</v>
      </c>
      <c r="G845" s="45" t="s">
        <v>884</v>
      </c>
      <c r="H845" s="45" t="s">
        <v>1454</v>
      </c>
      <c r="I845" s="45" t="s">
        <v>886</v>
      </c>
      <c r="J845" s="45" t="s">
        <v>887</v>
      </c>
      <c r="K845" s="45" t="s">
        <v>1455</v>
      </c>
      <c r="L845" s="45" t="s">
        <v>6141</v>
      </c>
      <c r="M845" s="45" t="s">
        <v>2564</v>
      </c>
      <c r="N845" s="45" t="s">
        <v>6411</v>
      </c>
      <c r="O845" s="45" t="s">
        <v>6299</v>
      </c>
      <c r="P845" s="45" t="s">
        <v>6412</v>
      </c>
      <c r="Q845" s="45" t="s">
        <v>6413</v>
      </c>
      <c r="R845" t="s">
        <v>2418</v>
      </c>
      <c r="S845" s="45" t="s">
        <v>893</v>
      </c>
      <c r="T845" t="s">
        <v>2391</v>
      </c>
      <c r="U845" s="47">
        <v>187</v>
      </c>
      <c r="V845" s="47">
        <v>187</v>
      </c>
      <c r="W845" s="47" t="s">
        <v>913</v>
      </c>
      <c r="X845" s="47">
        <v>51425</v>
      </c>
      <c r="Y845" s="47">
        <v>49817</v>
      </c>
      <c r="Z845" s="48">
        <v>169.68</v>
      </c>
      <c r="AA845" s="44">
        <v>226</v>
      </c>
      <c r="AB845" s="44">
        <v>200</v>
      </c>
      <c r="AC845" s="44">
        <v>2256</v>
      </c>
      <c r="AD845" s="44">
        <v>1027</v>
      </c>
      <c r="AE845" s="44">
        <v>2335</v>
      </c>
      <c r="AF845" s="44">
        <v>38127</v>
      </c>
      <c r="AG845" s="44">
        <v>2168</v>
      </c>
      <c r="AH845" s="47">
        <v>1685</v>
      </c>
      <c r="AI845" s="47">
        <v>31</v>
      </c>
      <c r="AJ845">
        <v>2188</v>
      </c>
      <c r="AK845" t="s">
        <v>895</v>
      </c>
      <c r="AL845">
        <v>49817</v>
      </c>
      <c r="AM845"/>
      <c r="AN845"/>
      <c r="AO845"/>
      <c r="AP845"/>
      <c r="AQ845"/>
      <c r="AR845" s="44"/>
      <c r="AS845" s="44"/>
      <c r="AT845" s="44"/>
      <c r="AU845" s="44">
        <v>18226202</v>
      </c>
      <c r="AV845" s="44">
        <v>3460004</v>
      </c>
      <c r="AW845" s="44">
        <v>3056901</v>
      </c>
      <c r="AX845" s="44">
        <v>19800</v>
      </c>
      <c r="AY845" s="44">
        <v>18649105</v>
      </c>
      <c r="AZ845" s="21">
        <v>19489590</v>
      </c>
      <c r="BA845" s="21">
        <v>-840485</v>
      </c>
      <c r="BB845" s="44">
        <v>974799</v>
      </c>
      <c r="BC845" s="44">
        <v>1715</v>
      </c>
      <c r="BD845" s="44"/>
      <c r="BE845" s="44">
        <v>132599</v>
      </c>
      <c r="BF845" s="44">
        <v>1625896</v>
      </c>
      <c r="BG845" s="44">
        <v>1785412</v>
      </c>
      <c r="BH845" s="44"/>
      <c r="BI845" s="21">
        <v>14803552</v>
      </c>
      <c r="BJ845" s="21"/>
      <c r="BK845" s="21"/>
      <c r="BL845" s="21">
        <v>11342</v>
      </c>
      <c r="BM845" s="21"/>
      <c r="BN845" s="21">
        <v>18226202</v>
      </c>
      <c r="BO845" s="21"/>
      <c r="BP845" s="21"/>
      <c r="BQ845" s="44"/>
      <c r="BR845" s="21"/>
      <c r="BS845" s="44"/>
      <c r="BT845" s="21"/>
      <c r="BU845" s="44"/>
      <c r="BV845" s="21"/>
      <c r="BW845" s="44">
        <v>308655</v>
      </c>
      <c r="BX845" s="21"/>
      <c r="BY845" s="21">
        <v>338936</v>
      </c>
      <c r="BZ845" s="21"/>
      <c r="CA845" s="44"/>
      <c r="CB845" s="44"/>
      <c r="CC845" s="44">
        <v>2810260</v>
      </c>
      <c r="CD845" s="44"/>
      <c r="CE845" s="44"/>
      <c r="CF845" s="44"/>
      <c r="CG845" s="44"/>
      <c r="CH845" s="44"/>
      <c r="CI845" s="21">
        <v>2153</v>
      </c>
      <c r="CJ845" s="44"/>
      <c r="CK845" s="21"/>
      <c r="CL845" s="44"/>
      <c r="CM845" s="44">
        <v>602759</v>
      </c>
      <c r="CN845" s="44">
        <v>0</v>
      </c>
      <c r="CO845" s="44">
        <v>780590</v>
      </c>
      <c r="CP845" s="44">
        <v>0</v>
      </c>
      <c r="CQ845" s="21">
        <v>745816</v>
      </c>
      <c r="CR845" s="44">
        <v>150681</v>
      </c>
      <c r="CS845" s="44">
        <v>173472</v>
      </c>
      <c r="CT845" s="44">
        <v>27376</v>
      </c>
      <c r="CU845" s="44"/>
      <c r="CV845" s="44">
        <v>979310</v>
      </c>
      <c r="CW845" s="21"/>
      <c r="CX845" s="21"/>
      <c r="CY845" s="21"/>
      <c r="CZ845" s="21"/>
      <c r="DA845" s="21"/>
      <c r="DB845" s="21"/>
      <c r="DC845" s="21"/>
      <c r="DD845" s="21"/>
      <c r="DE845" s="44"/>
      <c r="DF845" s="21"/>
      <c r="DG845" s="44"/>
      <c r="DH845" s="21"/>
      <c r="DI845" s="44"/>
      <c r="DJ845" s="44"/>
      <c r="DK845" s="44"/>
      <c r="DL845" s="44"/>
      <c r="DM845" s="21"/>
      <c r="DN845" s="44"/>
      <c r="DO845" s="44"/>
      <c r="DP845" s="44"/>
      <c r="DQ845" s="44"/>
      <c r="DR845" s="44"/>
      <c r="DS845" s="44"/>
      <c r="DT845" s="44"/>
      <c r="DU845" s="44"/>
      <c r="DV845" s="44"/>
      <c r="DW845" s="44"/>
      <c r="DX845" s="44"/>
      <c r="DY845" s="44">
        <v>292</v>
      </c>
      <c r="DZ845" s="44"/>
      <c r="EA845" s="44"/>
      <c r="EB845" s="21"/>
      <c r="EC845" s="44">
        <v>-778788</v>
      </c>
      <c r="ED845" s="44"/>
      <c r="EE845" s="21">
        <v>66783</v>
      </c>
      <c r="EF845" s="44"/>
      <c r="EG845" s="21"/>
      <c r="EH845" s="44"/>
      <c r="EI845" s="21">
        <v>3768614</v>
      </c>
      <c r="EJ845" s="44"/>
      <c r="EK845" s="44"/>
      <c r="EL845" s="21"/>
      <c r="EM845" s="44"/>
      <c r="EN845" s="44"/>
      <c r="EO845" s="44"/>
      <c r="EP845" s="21"/>
      <c r="EQ845" s="21"/>
      <c r="ER845" s="21"/>
      <c r="ES845" s="21"/>
      <c r="ET845" s="44"/>
      <c r="EU845" s="21"/>
      <c r="EV845" s="44"/>
      <c r="EW845" s="21"/>
      <c r="EX845" s="44"/>
      <c r="EY845" s="44"/>
      <c r="EZ845" s="21"/>
      <c r="FA845" s="21"/>
      <c r="FB845" s="44"/>
      <c r="FC845" s="44"/>
      <c r="FD845" s="21"/>
      <c r="FE845" s="112"/>
      <c r="FF845" s="44"/>
      <c r="FG845" s="44">
        <v>9471132</v>
      </c>
      <c r="FH845" s="44">
        <v>1668025</v>
      </c>
      <c r="FI845" s="44">
        <v>8350433</v>
      </c>
      <c r="FJ845" s="44">
        <v>180343</v>
      </c>
      <c r="FK845" s="44">
        <v>8757614</v>
      </c>
      <c r="FL845" s="44"/>
      <c r="FM845" s="44"/>
      <c r="FN845" s="44"/>
      <c r="FO845" s="44"/>
      <c r="FP845" s="44"/>
      <c r="FQ845" s="44"/>
      <c r="FR845" s="44"/>
      <c r="FS845" s="44"/>
      <c r="FT845" s="44">
        <v>62256</v>
      </c>
      <c r="FU845" s="44"/>
      <c r="FV845" s="21">
        <v>317145</v>
      </c>
      <c r="FW845" s="44"/>
      <c r="FX845" s="44">
        <v>219060</v>
      </c>
      <c r="FY845" s="44">
        <v>40961</v>
      </c>
      <c r="FZ845" s="44">
        <v>147731</v>
      </c>
      <c r="GA845" s="44">
        <v>66256</v>
      </c>
      <c r="GB845" s="44"/>
      <c r="GC845" s="44">
        <v>314082</v>
      </c>
      <c r="GD845" s="44">
        <v>459447</v>
      </c>
      <c r="GE845" s="44">
        <v>491261</v>
      </c>
      <c r="GF845" s="44">
        <v>121502</v>
      </c>
      <c r="GG845" s="44">
        <v>1206190</v>
      </c>
      <c r="GH845" s="44">
        <v>515053</v>
      </c>
      <c r="GI845" s="44">
        <v>158568</v>
      </c>
      <c r="GJ845" s="44"/>
      <c r="GK845" s="44">
        <v>3753231</v>
      </c>
      <c r="GL845" s="44">
        <v>3798</v>
      </c>
      <c r="GM845" s="44">
        <v>1977525</v>
      </c>
      <c r="GN845" s="44">
        <v>289722</v>
      </c>
      <c r="GO845" s="44">
        <v>32068</v>
      </c>
      <c r="GP845" s="44"/>
      <c r="GQ845" s="44"/>
      <c r="GR845" s="44">
        <v>556120</v>
      </c>
      <c r="GS845" s="44">
        <v>6052399</v>
      </c>
      <c r="GT845" s="44"/>
      <c r="GU845" s="21">
        <v>68191</v>
      </c>
      <c r="GV845" s="44"/>
      <c r="GW845" s="44"/>
      <c r="GX845" s="44"/>
      <c r="GY845" s="44">
        <v>6120590</v>
      </c>
      <c r="GZ845" s="44">
        <v>5987878</v>
      </c>
      <c r="HA845" s="44"/>
      <c r="HB845" s="44">
        <v>113</v>
      </c>
      <c r="HC845" s="44">
        <v>132599</v>
      </c>
      <c r="HD845" s="44">
        <v>6120590</v>
      </c>
      <c r="HE845" s="21"/>
      <c r="HF845" s="21"/>
      <c r="HG845" s="21">
        <v>3502328</v>
      </c>
      <c r="HH845" s="21"/>
      <c r="HI845" s="21">
        <v>0</v>
      </c>
      <c r="HJ845" s="44"/>
      <c r="HK845" s="21">
        <v>28000</v>
      </c>
      <c r="HL845" s="21">
        <v>43988</v>
      </c>
      <c r="HM845" s="21">
        <v>71988</v>
      </c>
      <c r="HN845" s="21">
        <v>-3797</v>
      </c>
      <c r="HO845" s="21"/>
      <c r="HP845" s="44"/>
      <c r="HQ845" s="47"/>
      <c r="HR845" s="47">
        <v>113</v>
      </c>
      <c r="HS845" s="47"/>
      <c r="HT845" s="47" t="s">
        <v>1759</v>
      </c>
      <c r="HU845" s="47">
        <v>0</v>
      </c>
      <c r="HV845" s="47">
        <v>1553</v>
      </c>
      <c r="HW845" s="47">
        <v>0</v>
      </c>
      <c r="HX845" s="47">
        <v>15114</v>
      </c>
      <c r="HY845" s="47">
        <v>48076</v>
      </c>
      <c r="HZ845" s="47">
        <v>98457</v>
      </c>
      <c r="IA845" s="47">
        <v>0</v>
      </c>
      <c r="IB845" s="47">
        <v>0</v>
      </c>
      <c r="IC845" s="47">
        <v>3306</v>
      </c>
      <c r="ID845">
        <v>15064</v>
      </c>
      <c r="IE845" s="47">
        <v>4138</v>
      </c>
      <c r="IF845">
        <v>18684</v>
      </c>
      <c r="IG845" s="47">
        <v>4356</v>
      </c>
      <c r="IH845" s="47">
        <v>22110</v>
      </c>
      <c r="II845">
        <v>12378</v>
      </c>
      <c r="IJ845">
        <v>6542</v>
      </c>
      <c r="IK845"/>
      <c r="IL845">
        <v>18447</v>
      </c>
      <c r="IM845">
        <v>268225</v>
      </c>
      <c r="IN845">
        <v>0</v>
      </c>
      <c r="IO845">
        <v>0</v>
      </c>
      <c r="IP845">
        <v>0</v>
      </c>
      <c r="IQ845">
        <v>0</v>
      </c>
      <c r="IR845">
        <v>0</v>
      </c>
      <c r="IS845">
        <v>0</v>
      </c>
      <c r="IT845">
        <v>0</v>
      </c>
      <c r="IU845">
        <v>149431</v>
      </c>
      <c r="IV845">
        <v>0</v>
      </c>
      <c r="IW845">
        <v>867988</v>
      </c>
      <c r="IX845">
        <v>2518916</v>
      </c>
      <c r="IY845">
        <v>2956282</v>
      </c>
      <c r="IZ845">
        <v>0</v>
      </c>
      <c r="JA845">
        <v>0</v>
      </c>
      <c r="JB845">
        <v>164576</v>
      </c>
      <c r="JC845">
        <v>533019</v>
      </c>
      <c r="JD845">
        <v>114642</v>
      </c>
      <c r="JE845">
        <v>362872</v>
      </c>
      <c r="JF845">
        <v>85338</v>
      </c>
      <c r="JG845">
        <v>493521</v>
      </c>
      <c r="JH845">
        <v>435216</v>
      </c>
      <c r="JI845">
        <v>134823</v>
      </c>
      <c r="JJ845"/>
      <c r="JK845">
        <v>654508</v>
      </c>
      <c r="JL845">
        <v>9471132</v>
      </c>
      <c r="JM845">
        <v>0</v>
      </c>
      <c r="JN845">
        <v>0</v>
      </c>
      <c r="JO845">
        <v>0</v>
      </c>
      <c r="JP845">
        <v>0</v>
      </c>
      <c r="JQ845">
        <v>0</v>
      </c>
      <c r="JR845">
        <v>0</v>
      </c>
      <c r="JS845">
        <v>0</v>
      </c>
      <c r="JT845"/>
      <c r="JU845"/>
      <c r="JV845"/>
      <c r="JW845"/>
      <c r="JX845"/>
      <c r="JY845">
        <v>15064</v>
      </c>
      <c r="JZ845"/>
      <c r="KA845"/>
      <c r="KB845"/>
      <c r="KC845"/>
      <c r="KD845"/>
      <c r="KE845">
        <v>533019</v>
      </c>
      <c r="KF845">
        <v>209</v>
      </c>
      <c r="KG845">
        <v>350</v>
      </c>
      <c r="KH845">
        <v>90</v>
      </c>
      <c r="KI845">
        <v>139</v>
      </c>
      <c r="KJ845">
        <v>250</v>
      </c>
      <c r="KK845">
        <v>70</v>
      </c>
      <c r="KL845">
        <v>75</v>
      </c>
      <c r="KM845">
        <v>145</v>
      </c>
      <c r="KN845">
        <v>20</v>
      </c>
      <c r="KO845">
        <v>1</v>
      </c>
      <c r="KP845">
        <v>0</v>
      </c>
      <c r="KQ845">
        <v>0</v>
      </c>
      <c r="KR845">
        <v>0</v>
      </c>
      <c r="KS845">
        <v>0</v>
      </c>
      <c r="KT845">
        <v>1</v>
      </c>
      <c r="KU845">
        <v>1</v>
      </c>
      <c r="KV845">
        <v>0</v>
      </c>
      <c r="KW845">
        <v>0</v>
      </c>
      <c r="KX845">
        <v>0</v>
      </c>
      <c r="KY845">
        <v>0</v>
      </c>
      <c r="KZ845">
        <v>0</v>
      </c>
      <c r="LA845">
        <v>0</v>
      </c>
      <c r="LB845">
        <v>0</v>
      </c>
      <c r="LC845">
        <v>0</v>
      </c>
      <c r="LD845">
        <v>1</v>
      </c>
      <c r="LE845">
        <v>0</v>
      </c>
      <c r="LF845">
        <v>0</v>
      </c>
      <c r="LG845">
        <v>0</v>
      </c>
      <c r="LH845">
        <v>0</v>
      </c>
    </row>
    <row r="846" spans="1:320" s="34" customFormat="1" ht="15" customHeight="1" x14ac:dyDescent="0.25">
      <c r="A846" s="45">
        <v>206374058</v>
      </c>
      <c r="B846" s="45" t="s">
        <v>6414</v>
      </c>
      <c r="C846" s="46">
        <v>45292</v>
      </c>
      <c r="D846" s="46">
        <v>45657</v>
      </c>
      <c r="E846" s="47">
        <v>366</v>
      </c>
      <c r="F846" s="45" t="s">
        <v>883</v>
      </c>
      <c r="G846" s="45" t="s">
        <v>884</v>
      </c>
      <c r="H846" s="45" t="s">
        <v>1454</v>
      </c>
      <c r="I846" s="45" t="s">
        <v>886</v>
      </c>
      <c r="J846" s="45" t="s">
        <v>887</v>
      </c>
      <c r="K846" s="45" t="s">
        <v>1455</v>
      </c>
      <c r="L846" s="45" t="s">
        <v>6141</v>
      </c>
      <c r="M846" s="45" t="s">
        <v>6415</v>
      </c>
      <c r="N846" s="45" t="s">
        <v>6416</v>
      </c>
      <c r="O846" s="45" t="s">
        <v>6299</v>
      </c>
      <c r="P846" s="45" t="s">
        <v>6417</v>
      </c>
      <c r="Q846" s="45" t="s">
        <v>6418</v>
      </c>
      <c r="R846" t="s">
        <v>6419</v>
      </c>
      <c r="S846" s="45" t="s">
        <v>893</v>
      </c>
      <c r="T846" t="s">
        <v>2730</v>
      </c>
      <c r="U846" s="47">
        <v>119</v>
      </c>
      <c r="V846" s="47">
        <v>119</v>
      </c>
      <c r="W846" s="47" t="s">
        <v>913</v>
      </c>
      <c r="X846" s="47">
        <v>43554</v>
      </c>
      <c r="Y846" s="47">
        <v>42378</v>
      </c>
      <c r="Z846" s="48">
        <v>214.53</v>
      </c>
      <c r="AA846" s="44">
        <v>584</v>
      </c>
      <c r="AB846" s="44">
        <v>576</v>
      </c>
      <c r="AC846" s="44">
        <v>6636</v>
      </c>
      <c r="AD846" s="44">
        <v>5297</v>
      </c>
      <c r="AE846" s="44">
        <v>2457</v>
      </c>
      <c r="AF846" s="44">
        <v>24652</v>
      </c>
      <c r="AG846" s="44"/>
      <c r="AH846" s="47">
        <v>437</v>
      </c>
      <c r="AI846" s="47">
        <v>449</v>
      </c>
      <c r="AJ846">
        <v>2450</v>
      </c>
      <c r="AK846" t="s">
        <v>895</v>
      </c>
      <c r="AL846">
        <v>42378</v>
      </c>
      <c r="AM846"/>
      <c r="AN846"/>
      <c r="AO846"/>
      <c r="AP846"/>
      <c r="AQ846"/>
      <c r="AR846" s="44"/>
      <c r="AS846" s="44"/>
      <c r="AT846" s="44"/>
      <c r="AU846" s="44">
        <v>17475124</v>
      </c>
      <c r="AV846" s="44">
        <v>6639176</v>
      </c>
      <c r="AW846" s="44">
        <v>-279517</v>
      </c>
      <c r="AX846" s="44">
        <v>1536</v>
      </c>
      <c r="AY846" s="44">
        <v>24395353</v>
      </c>
      <c r="AZ846" s="21">
        <v>19526235</v>
      </c>
      <c r="BA846" s="21">
        <v>4869118</v>
      </c>
      <c r="BB846" s="44">
        <v>10610</v>
      </c>
      <c r="BC846" s="44">
        <v>1024742</v>
      </c>
      <c r="BD846" s="44"/>
      <c r="BE846" s="44">
        <v>3854986</v>
      </c>
      <c r="BF846" s="44">
        <v>2187330</v>
      </c>
      <c r="BG846" s="44">
        <v>5321947</v>
      </c>
      <c r="BH846" s="44">
        <v>720327</v>
      </c>
      <c r="BI846" s="21">
        <v>8397863</v>
      </c>
      <c r="BJ846" s="21"/>
      <c r="BK846" s="21">
        <v>153379</v>
      </c>
      <c r="BL846" s="21">
        <v>155760</v>
      </c>
      <c r="BM846" s="21">
        <v>538518</v>
      </c>
      <c r="BN846" s="21">
        <v>17475124</v>
      </c>
      <c r="BO846" s="21"/>
      <c r="BP846" s="21"/>
      <c r="BQ846" s="44"/>
      <c r="BR846" s="21"/>
      <c r="BS846" s="44"/>
      <c r="BT846" s="21"/>
      <c r="BU846" s="44"/>
      <c r="BV846" s="21"/>
      <c r="BW846" s="44">
        <v>1981730</v>
      </c>
      <c r="BX846" s="21">
        <v>621360</v>
      </c>
      <c r="BY846" s="21">
        <v>1462501</v>
      </c>
      <c r="BZ846" s="21"/>
      <c r="CA846" s="44">
        <v>7401</v>
      </c>
      <c r="CB846" s="44"/>
      <c r="CC846" s="44">
        <v>2343385</v>
      </c>
      <c r="CD846" s="44"/>
      <c r="CE846" s="44"/>
      <c r="CF846" s="44"/>
      <c r="CG846" s="44">
        <v>118883</v>
      </c>
      <c r="CH846" s="44"/>
      <c r="CI846" s="21">
        <v>1615</v>
      </c>
      <c r="CJ846" s="44">
        <v>3285</v>
      </c>
      <c r="CK846" s="21">
        <v>99016</v>
      </c>
      <c r="CL846" s="44"/>
      <c r="CM846" s="44">
        <v>180599</v>
      </c>
      <c r="CN846" s="44">
        <v>0</v>
      </c>
      <c r="CO846" s="44">
        <v>2556090</v>
      </c>
      <c r="CP846" s="44">
        <v>0</v>
      </c>
      <c r="CQ846" s="21">
        <v>2077830</v>
      </c>
      <c r="CR846" s="44">
        <v>1353600</v>
      </c>
      <c r="CS846" s="44">
        <v>366589</v>
      </c>
      <c r="CT846" s="44">
        <v>16555</v>
      </c>
      <c r="CU846" s="44"/>
      <c r="CV846" s="44">
        <v>87913</v>
      </c>
      <c r="CW846" s="21"/>
      <c r="CX846" s="21"/>
      <c r="CY846" s="21"/>
      <c r="CZ846" s="21"/>
      <c r="DA846" s="21"/>
      <c r="DB846" s="21"/>
      <c r="DC846" s="21"/>
      <c r="DD846" s="21"/>
      <c r="DE846" s="44"/>
      <c r="DF846" s="21"/>
      <c r="DG846" s="44"/>
      <c r="DH846" s="21"/>
      <c r="DI846" s="44"/>
      <c r="DJ846" s="44"/>
      <c r="DK846" s="44"/>
      <c r="DL846" s="44"/>
      <c r="DM846" s="21"/>
      <c r="DN846" s="44"/>
      <c r="DO846" s="44">
        <v>9821</v>
      </c>
      <c r="DP846" s="44"/>
      <c r="DQ846" s="44"/>
      <c r="DR846" s="44"/>
      <c r="DS846" s="44"/>
      <c r="DT846" s="44"/>
      <c r="DU846" s="44"/>
      <c r="DV846" s="44"/>
      <c r="DW846" s="44">
        <v>750</v>
      </c>
      <c r="DX846" s="44"/>
      <c r="DY846" s="44">
        <v>-870</v>
      </c>
      <c r="DZ846" s="44"/>
      <c r="EA846" s="44"/>
      <c r="EB846" s="21"/>
      <c r="EC846" s="44">
        <v>-1517412</v>
      </c>
      <c r="ED846" s="44">
        <v>307443</v>
      </c>
      <c r="EE846" s="21">
        <v>-276074</v>
      </c>
      <c r="EF846" s="44"/>
      <c r="EG846" s="21">
        <v>161225</v>
      </c>
      <c r="EH846" s="44"/>
      <c r="EI846" s="21">
        <v>1743325</v>
      </c>
      <c r="EJ846" s="44"/>
      <c r="EK846" s="44"/>
      <c r="EL846" s="21"/>
      <c r="EM846" s="44">
        <v>-43202</v>
      </c>
      <c r="EN846" s="44"/>
      <c r="EO846" s="44">
        <v>-664523</v>
      </c>
      <c r="EP846" s="21"/>
      <c r="EQ846" s="21"/>
      <c r="ER846" s="21"/>
      <c r="ES846" s="21"/>
      <c r="ET846" s="44"/>
      <c r="EU846" s="21"/>
      <c r="EV846" s="44"/>
      <c r="EW846" s="21"/>
      <c r="EX846" s="44"/>
      <c r="EY846" s="44"/>
      <c r="EZ846" s="21"/>
      <c r="FA846" s="21"/>
      <c r="FB846" s="44"/>
      <c r="FC846" s="44"/>
      <c r="FD846" s="21"/>
      <c r="FE846" s="112"/>
      <c r="FF846" s="44"/>
      <c r="FG846" s="44">
        <v>10327317</v>
      </c>
      <c r="FH846" s="44">
        <v>2428301</v>
      </c>
      <c r="FI846" s="44">
        <v>6770617</v>
      </c>
      <c r="FJ846" s="44">
        <v>363016</v>
      </c>
      <c r="FK846" s="44">
        <v>6679620</v>
      </c>
      <c r="FL846" s="44"/>
      <c r="FM846" s="44"/>
      <c r="FN846" s="44"/>
      <c r="FO846" s="44"/>
      <c r="FP846" s="44"/>
      <c r="FQ846" s="44"/>
      <c r="FR846" s="44"/>
      <c r="FS846" s="44"/>
      <c r="FT846" s="44">
        <v>56754</v>
      </c>
      <c r="FU846" s="44">
        <v>1696</v>
      </c>
      <c r="FV846" s="21">
        <v>1118098</v>
      </c>
      <c r="FW846" s="44"/>
      <c r="FX846" s="44">
        <v>654868</v>
      </c>
      <c r="FY846" s="44">
        <v>380684</v>
      </c>
      <c r="FZ846" s="44">
        <v>361215</v>
      </c>
      <c r="GA846" s="44">
        <v>61990</v>
      </c>
      <c r="GB846" s="44"/>
      <c r="GC846" s="44">
        <v>61131</v>
      </c>
      <c r="GD846" s="44">
        <v>618610</v>
      </c>
      <c r="GE846" s="44">
        <v>593743</v>
      </c>
      <c r="GF846" s="44">
        <v>157605</v>
      </c>
      <c r="GG846" s="44">
        <v>1194932</v>
      </c>
      <c r="GH846" s="44">
        <v>550766</v>
      </c>
      <c r="GI846" s="44">
        <v>547943</v>
      </c>
      <c r="GJ846" s="44">
        <v>112153</v>
      </c>
      <c r="GK846" s="44">
        <v>4583552</v>
      </c>
      <c r="GL846" s="44">
        <v>280048</v>
      </c>
      <c r="GM846" s="44">
        <v>1025437</v>
      </c>
      <c r="GN846" s="44">
        <v>156541</v>
      </c>
      <c r="GO846" s="44">
        <v>20632</v>
      </c>
      <c r="GP846" s="44"/>
      <c r="GQ846" s="44">
        <v>28</v>
      </c>
      <c r="GR846" s="44">
        <v>308189</v>
      </c>
      <c r="GS846" s="44">
        <v>10191640</v>
      </c>
      <c r="GT846" s="44"/>
      <c r="GU846" s="21">
        <v>958454</v>
      </c>
      <c r="GV846" s="44">
        <v>2540470</v>
      </c>
      <c r="GW846" s="44">
        <v>36155743</v>
      </c>
      <c r="GX846" s="44"/>
      <c r="GY846" s="44">
        <v>49846307</v>
      </c>
      <c r="GZ846" s="44">
        <v>2669668</v>
      </c>
      <c r="HA846" s="44">
        <v>7237640</v>
      </c>
      <c r="HB846" s="44"/>
      <c r="HC846" s="44">
        <v>39938999</v>
      </c>
      <c r="HD846" s="44">
        <v>49846307</v>
      </c>
      <c r="HE846" s="21"/>
      <c r="HF846" s="21">
        <v>28918071</v>
      </c>
      <c r="HG846" s="21"/>
      <c r="HH846" s="21"/>
      <c r="HI846" s="21">
        <v>476258</v>
      </c>
      <c r="HJ846" s="44"/>
      <c r="HK846" s="21">
        <v>1350192</v>
      </c>
      <c r="HL846" s="21">
        <v>2384621</v>
      </c>
      <c r="HM846" s="21">
        <v>4211071</v>
      </c>
      <c r="HN846" s="21">
        <v>-3252617</v>
      </c>
      <c r="HO846" s="21"/>
      <c r="HP846" s="44"/>
      <c r="HQ846" s="47"/>
      <c r="HR846" s="47"/>
      <c r="HS846" s="47"/>
      <c r="HT846" s="47" t="s">
        <v>1759</v>
      </c>
      <c r="HU846" s="47">
        <v>0</v>
      </c>
      <c r="HV846" s="47">
        <v>1061</v>
      </c>
      <c r="HW846" s="47">
        <v>0</v>
      </c>
      <c r="HX846" s="47">
        <v>17707</v>
      </c>
      <c r="HY846" s="47">
        <v>37101</v>
      </c>
      <c r="HZ846" s="47">
        <v>84855</v>
      </c>
      <c r="IA846" s="47">
        <v>0</v>
      </c>
      <c r="IB846" s="47">
        <v>0</v>
      </c>
      <c r="IC846" s="47">
        <v>422</v>
      </c>
      <c r="ID846">
        <v>36843</v>
      </c>
      <c r="IE846" s="47">
        <v>3885</v>
      </c>
      <c r="IF846">
        <v>21808</v>
      </c>
      <c r="IG846" s="47">
        <v>4710</v>
      </c>
      <c r="IH846" s="47">
        <v>27455</v>
      </c>
      <c r="II846">
        <v>10632</v>
      </c>
      <c r="IJ846">
        <v>20515</v>
      </c>
      <c r="IK846">
        <v>2010</v>
      </c>
      <c r="IL846">
        <v>18328</v>
      </c>
      <c r="IM846">
        <v>287332</v>
      </c>
      <c r="IN846">
        <v>0</v>
      </c>
      <c r="IO846">
        <v>0</v>
      </c>
      <c r="IP846">
        <v>0</v>
      </c>
      <c r="IQ846">
        <v>1264</v>
      </c>
      <c r="IR846">
        <v>0</v>
      </c>
      <c r="IS846">
        <v>0</v>
      </c>
      <c r="IT846">
        <v>1264</v>
      </c>
      <c r="IU846">
        <v>83728</v>
      </c>
      <c r="IV846">
        <v>0</v>
      </c>
      <c r="IW846">
        <v>877191</v>
      </c>
      <c r="IX846">
        <v>1588544</v>
      </c>
      <c r="IY846">
        <v>2483533</v>
      </c>
      <c r="IZ846">
        <v>0</v>
      </c>
      <c r="JA846">
        <v>0</v>
      </c>
      <c r="JB846">
        <v>9263</v>
      </c>
      <c r="JC846">
        <v>1674244</v>
      </c>
      <c r="JD846">
        <v>124249</v>
      </c>
      <c r="JE846">
        <v>418168</v>
      </c>
      <c r="JF846">
        <v>88444</v>
      </c>
      <c r="JG846">
        <v>642802</v>
      </c>
      <c r="JH846">
        <v>414515</v>
      </c>
      <c r="JI846">
        <v>428773</v>
      </c>
      <c r="JJ846">
        <v>89663</v>
      </c>
      <c r="JK846">
        <v>1404200</v>
      </c>
      <c r="JL846">
        <v>10327317</v>
      </c>
      <c r="JM846">
        <v>0</v>
      </c>
      <c r="JN846">
        <v>0</v>
      </c>
      <c r="JO846">
        <v>0</v>
      </c>
      <c r="JP846">
        <v>44325</v>
      </c>
      <c r="JQ846">
        <v>0</v>
      </c>
      <c r="JR846">
        <v>0</v>
      </c>
      <c r="JS846">
        <v>44325</v>
      </c>
      <c r="JT846"/>
      <c r="JU846"/>
      <c r="JV846"/>
      <c r="JW846"/>
      <c r="JX846"/>
      <c r="JY846">
        <v>36843</v>
      </c>
      <c r="JZ846"/>
      <c r="KA846"/>
      <c r="KB846"/>
      <c r="KC846"/>
      <c r="KD846"/>
      <c r="KE846">
        <v>1674244</v>
      </c>
      <c r="KF846">
        <v>175</v>
      </c>
      <c r="KG846">
        <v>259</v>
      </c>
      <c r="KH846">
        <v>142</v>
      </c>
      <c r="KI846">
        <v>115</v>
      </c>
      <c r="KJ846">
        <v>185</v>
      </c>
      <c r="KK846">
        <v>95</v>
      </c>
      <c r="KL846">
        <v>54</v>
      </c>
      <c r="KM846">
        <v>94</v>
      </c>
      <c r="KN846">
        <v>44</v>
      </c>
      <c r="KO846">
        <v>1</v>
      </c>
      <c r="KP846">
        <v>0</v>
      </c>
      <c r="KQ846">
        <v>0</v>
      </c>
      <c r="KR846">
        <v>0</v>
      </c>
      <c r="KS846">
        <v>0</v>
      </c>
      <c r="KT846">
        <v>1</v>
      </c>
      <c r="KU846">
        <v>1</v>
      </c>
      <c r="KV846">
        <v>0</v>
      </c>
      <c r="KW846">
        <v>0</v>
      </c>
      <c r="KX846">
        <v>0</v>
      </c>
      <c r="KY846">
        <v>0</v>
      </c>
      <c r="KZ846">
        <v>0</v>
      </c>
      <c r="LA846">
        <v>0</v>
      </c>
      <c r="LB846">
        <v>0</v>
      </c>
      <c r="LC846">
        <v>0</v>
      </c>
      <c r="LD846">
        <v>1</v>
      </c>
      <c r="LE846">
        <v>0</v>
      </c>
      <c r="LF846">
        <v>0</v>
      </c>
      <c r="LG846">
        <v>0</v>
      </c>
      <c r="LH846">
        <v>0</v>
      </c>
    </row>
    <row r="847" spans="1:320" s="34" customFormat="1" ht="15" customHeight="1" x14ac:dyDescent="0.25">
      <c r="A847" s="45">
        <v>206374060</v>
      </c>
      <c r="B847" s="45" t="s">
        <v>6420</v>
      </c>
      <c r="C847" s="46">
        <v>45292</v>
      </c>
      <c r="D847" s="46">
        <v>45657</v>
      </c>
      <c r="E847" s="47">
        <v>366</v>
      </c>
      <c r="F847" s="45" t="s">
        <v>883</v>
      </c>
      <c r="G847" s="45" t="s">
        <v>884</v>
      </c>
      <c r="H847" s="45" t="s">
        <v>1454</v>
      </c>
      <c r="I847" s="45" t="s">
        <v>886</v>
      </c>
      <c r="J847" s="45" t="s">
        <v>887</v>
      </c>
      <c r="K847" s="45" t="s">
        <v>1455</v>
      </c>
      <c r="L847" s="45" t="s">
        <v>6059</v>
      </c>
      <c r="M847" s="45" t="s">
        <v>6421</v>
      </c>
      <c r="N847" s="45" t="s">
        <v>6422</v>
      </c>
      <c r="O847" s="45" t="s">
        <v>6423</v>
      </c>
      <c r="P847" s="45" t="s">
        <v>6424</v>
      </c>
      <c r="Q847" s="45" t="s">
        <v>6425</v>
      </c>
      <c r="R847" t="s">
        <v>6426</v>
      </c>
      <c r="S847" s="45" t="s">
        <v>893</v>
      </c>
      <c r="T847" t="s">
        <v>1225</v>
      </c>
      <c r="U847" s="47">
        <v>118</v>
      </c>
      <c r="V847" s="47">
        <v>118</v>
      </c>
      <c r="W847" s="47" t="s">
        <v>913</v>
      </c>
      <c r="X847" s="47">
        <v>43188</v>
      </c>
      <c r="Y847" s="47">
        <v>41416</v>
      </c>
      <c r="Z847" s="48">
        <v>161.74</v>
      </c>
      <c r="AA847" s="44">
        <v>339</v>
      </c>
      <c r="AB847" s="44">
        <v>336</v>
      </c>
      <c r="AC847" s="44">
        <v>2988</v>
      </c>
      <c r="AD847" s="44">
        <v>5713</v>
      </c>
      <c r="AE847" s="44">
        <v>5403</v>
      </c>
      <c r="AF847" s="44">
        <v>26365</v>
      </c>
      <c r="AG847" s="44"/>
      <c r="AH847" s="47"/>
      <c r="AI847" s="47">
        <v>5</v>
      </c>
      <c r="AJ847">
        <v>942</v>
      </c>
      <c r="AK847" t="s">
        <v>895</v>
      </c>
      <c r="AL847">
        <v>41416</v>
      </c>
      <c r="AM847"/>
      <c r="AN847"/>
      <c r="AO847"/>
      <c r="AP847"/>
      <c r="AQ847"/>
      <c r="AR847" s="44"/>
      <c r="AS847" s="44"/>
      <c r="AT847" s="44"/>
      <c r="AU847" s="44">
        <v>17475511</v>
      </c>
      <c r="AV847" s="44">
        <v>6257019</v>
      </c>
      <c r="AW847" s="44">
        <v>7833351</v>
      </c>
      <c r="AX847" s="44"/>
      <c r="AY847" s="44">
        <v>15899179</v>
      </c>
      <c r="AZ847" s="21">
        <v>16539961</v>
      </c>
      <c r="BA847" s="21">
        <v>-640782</v>
      </c>
      <c r="BB847" s="44">
        <v>7455</v>
      </c>
      <c r="BC847" s="44"/>
      <c r="BD847" s="44"/>
      <c r="BE847" s="44">
        <v>-633327</v>
      </c>
      <c r="BF847" s="44">
        <v>1384592</v>
      </c>
      <c r="BG847" s="44">
        <v>2458586</v>
      </c>
      <c r="BH847" s="44">
        <v>2206510</v>
      </c>
      <c r="BI847" s="21">
        <v>11032640</v>
      </c>
      <c r="BJ847" s="21"/>
      <c r="BK847" s="21"/>
      <c r="BL847" s="21">
        <v>2093</v>
      </c>
      <c r="BM847" s="21">
        <v>391090</v>
      </c>
      <c r="BN847" s="21">
        <v>17475511</v>
      </c>
      <c r="BO847" s="21"/>
      <c r="BP847" s="21"/>
      <c r="BQ847" s="44"/>
      <c r="BR847" s="21"/>
      <c r="BS847" s="44"/>
      <c r="BT847" s="21"/>
      <c r="BU847" s="44"/>
      <c r="BV847" s="21"/>
      <c r="BW847" s="44">
        <v>3016543</v>
      </c>
      <c r="BX847" s="21"/>
      <c r="BY847" s="21">
        <v>3171783</v>
      </c>
      <c r="BZ847" s="21"/>
      <c r="CA847" s="44">
        <v>14268</v>
      </c>
      <c r="CB847" s="44"/>
      <c r="CC847" s="44">
        <v>54224</v>
      </c>
      <c r="CD847" s="44"/>
      <c r="CE847" s="44"/>
      <c r="CF847" s="44"/>
      <c r="CG847" s="44"/>
      <c r="CH847" s="44"/>
      <c r="CI847" s="21">
        <v>92</v>
      </c>
      <c r="CJ847" s="44"/>
      <c r="CK847" s="21">
        <v>109</v>
      </c>
      <c r="CL847" s="44"/>
      <c r="CM847" s="44">
        <v>0</v>
      </c>
      <c r="CN847" s="44">
        <v>0</v>
      </c>
      <c r="CO847" s="44">
        <v>2508463</v>
      </c>
      <c r="CP847" s="44">
        <v>0</v>
      </c>
      <c r="CQ847" s="21">
        <v>2478120</v>
      </c>
      <c r="CR847" s="44">
        <v>634920</v>
      </c>
      <c r="CS847" s="44">
        <v>539098</v>
      </c>
      <c r="CT847" s="44">
        <v>84316</v>
      </c>
      <c r="CU847" s="44"/>
      <c r="CV847" s="44">
        <v>12102</v>
      </c>
      <c r="CW847" s="21"/>
      <c r="CX847" s="21"/>
      <c r="CY847" s="21"/>
      <c r="CZ847" s="21"/>
      <c r="DA847" s="21"/>
      <c r="DB847" s="21"/>
      <c r="DC847" s="21"/>
      <c r="DD847" s="21"/>
      <c r="DE847" s="44"/>
      <c r="DF847" s="21"/>
      <c r="DG847" s="44"/>
      <c r="DH847" s="21"/>
      <c r="DI847" s="44"/>
      <c r="DJ847" s="44"/>
      <c r="DK847" s="44"/>
      <c r="DL847" s="44"/>
      <c r="DM847" s="21"/>
      <c r="DN847" s="44"/>
      <c r="DO847" s="44"/>
      <c r="DP847" s="44"/>
      <c r="DQ847" s="44"/>
      <c r="DR847" s="44"/>
      <c r="DS847" s="44"/>
      <c r="DT847" s="44"/>
      <c r="DU847" s="44"/>
      <c r="DV847" s="44"/>
      <c r="DW847" s="44"/>
      <c r="DX847" s="44"/>
      <c r="DY847" s="44"/>
      <c r="DZ847" s="44"/>
      <c r="EA847" s="44"/>
      <c r="EB847" s="21"/>
      <c r="EC847" s="44">
        <v>1599696</v>
      </c>
      <c r="ED847" s="44"/>
      <c r="EE847" s="21">
        <v>2830380</v>
      </c>
      <c r="EF847" s="44"/>
      <c r="EG847" s="21">
        <v>464926</v>
      </c>
      <c r="EH847" s="44"/>
      <c r="EI847" s="21">
        <v>2873260</v>
      </c>
      <c r="EJ847" s="44"/>
      <c r="EK847" s="44"/>
      <c r="EL847" s="21"/>
      <c r="EM847" s="44"/>
      <c r="EN847" s="44"/>
      <c r="EO847" s="44">
        <v>65087</v>
      </c>
      <c r="EP847" s="21"/>
      <c r="EQ847" s="21"/>
      <c r="ER847" s="21"/>
      <c r="ES847" s="21"/>
      <c r="ET847" s="44"/>
      <c r="EU847" s="21"/>
      <c r="EV847" s="44"/>
      <c r="EW847" s="21"/>
      <c r="EX847" s="44"/>
      <c r="EY847" s="44"/>
      <c r="EZ847" s="21"/>
      <c r="FA847" s="21"/>
      <c r="FB847" s="44"/>
      <c r="FC847" s="44"/>
      <c r="FD847" s="21"/>
      <c r="FE847" s="112">
        <v>2</v>
      </c>
      <c r="FF847" s="44"/>
      <c r="FG847" s="44">
        <v>6308909</v>
      </c>
      <c r="FH847" s="44">
        <v>2033920</v>
      </c>
      <c r="FI847" s="44">
        <v>8197132</v>
      </c>
      <c r="FJ847" s="44">
        <v>180091</v>
      </c>
      <c r="FK847" s="44">
        <v>7571522</v>
      </c>
      <c r="FL847" s="44"/>
      <c r="FM847" s="44"/>
      <c r="FN847" s="44"/>
      <c r="FO847" s="44"/>
      <c r="FP847" s="44"/>
      <c r="FQ847" s="44"/>
      <c r="FR847" s="44"/>
      <c r="FS847" s="44"/>
      <c r="FT847" s="44">
        <v>41753</v>
      </c>
      <c r="FU847" s="44"/>
      <c r="FV847" s="21">
        <v>454214</v>
      </c>
      <c r="FW847" s="44">
        <v>1543</v>
      </c>
      <c r="FX847" s="44">
        <v>437508</v>
      </c>
      <c r="FY847" s="44">
        <v>86899</v>
      </c>
      <c r="FZ847" s="44">
        <v>218623</v>
      </c>
      <c r="GA847" s="44">
        <v>54483</v>
      </c>
      <c r="GB847" s="44"/>
      <c r="GC847" s="44">
        <v>31539</v>
      </c>
      <c r="GD847" s="44">
        <v>611448</v>
      </c>
      <c r="GE847" s="44">
        <v>461114</v>
      </c>
      <c r="GF847" s="44">
        <v>159188</v>
      </c>
      <c r="GG847" s="44">
        <v>1034340</v>
      </c>
      <c r="GH847" s="44">
        <v>134004</v>
      </c>
      <c r="GI847" s="44">
        <v>136897</v>
      </c>
      <c r="GJ847" s="44"/>
      <c r="GK847" s="44">
        <v>3633090</v>
      </c>
      <c r="GL847" s="44">
        <v>45186</v>
      </c>
      <c r="GM847" s="44">
        <v>1100663</v>
      </c>
      <c r="GN847" s="44">
        <v>107115</v>
      </c>
      <c r="GO847" s="44">
        <v>56614</v>
      </c>
      <c r="GP847" s="44">
        <v>2480</v>
      </c>
      <c r="GQ847" s="44"/>
      <c r="GR847" s="44">
        <v>159738</v>
      </c>
      <c r="GS847" s="44">
        <v>3588928</v>
      </c>
      <c r="GT847" s="44"/>
      <c r="GU847" s="21">
        <v>1484490</v>
      </c>
      <c r="GV847" s="44">
        <v>12411</v>
      </c>
      <c r="GW847" s="44">
        <v>641677</v>
      </c>
      <c r="GX847" s="44">
        <v>99251</v>
      </c>
      <c r="GY847" s="44">
        <v>5826757</v>
      </c>
      <c r="GZ847" s="44">
        <v>8645887</v>
      </c>
      <c r="HA847" s="44">
        <v>328483</v>
      </c>
      <c r="HB847" s="44">
        <v>272707</v>
      </c>
      <c r="HC847" s="44">
        <v>-3420320</v>
      </c>
      <c r="HD847" s="44">
        <v>5826757</v>
      </c>
      <c r="HE847" s="21"/>
      <c r="HF847" s="21"/>
      <c r="HG847" s="21">
        <v>5724001</v>
      </c>
      <c r="HH847" s="21"/>
      <c r="HI847" s="21">
        <v>0</v>
      </c>
      <c r="HJ847" s="44">
        <v>3192499</v>
      </c>
      <c r="HK847" s="21">
        <v>61756</v>
      </c>
      <c r="HL847" s="21">
        <v>367969</v>
      </c>
      <c r="HM847" s="21">
        <v>3622224</v>
      </c>
      <c r="HN847" s="21">
        <v>-2137734</v>
      </c>
      <c r="HO847" s="21"/>
      <c r="HP847" s="44"/>
      <c r="HQ847" s="47"/>
      <c r="HR847" s="47">
        <v>272707</v>
      </c>
      <c r="HS847" s="47"/>
      <c r="HT847" s="47" t="s">
        <v>1759</v>
      </c>
      <c r="HU847" s="47">
        <v>0</v>
      </c>
      <c r="HV847" s="47">
        <v>8032</v>
      </c>
      <c r="HW847" s="47">
        <v>0</v>
      </c>
      <c r="HX847" s="47">
        <v>4422</v>
      </c>
      <c r="HY847" s="47">
        <v>30311</v>
      </c>
      <c r="HZ847" s="47">
        <v>87251</v>
      </c>
      <c r="IA847" s="47">
        <v>0</v>
      </c>
      <c r="IB847" s="47">
        <v>0</v>
      </c>
      <c r="IC847" s="47">
        <v>4120</v>
      </c>
      <c r="ID847"/>
      <c r="IE847" s="47">
        <v>2204</v>
      </c>
      <c r="IF847">
        <v>15398</v>
      </c>
      <c r="IG847" s="47">
        <v>5252</v>
      </c>
      <c r="IH847" s="47">
        <v>20104</v>
      </c>
      <c r="II847">
        <v>3607</v>
      </c>
      <c r="IJ847">
        <v>4512</v>
      </c>
      <c r="IK847"/>
      <c r="IL847">
        <v>16505</v>
      </c>
      <c r="IM847">
        <v>201718</v>
      </c>
      <c r="IN847">
        <v>0</v>
      </c>
      <c r="IO847">
        <v>0</v>
      </c>
      <c r="IP847">
        <v>10547</v>
      </c>
      <c r="IQ847">
        <v>22376</v>
      </c>
      <c r="IR847">
        <v>0</v>
      </c>
      <c r="IS847">
        <v>0</v>
      </c>
      <c r="IT847">
        <v>32923</v>
      </c>
      <c r="IU847">
        <v>488823</v>
      </c>
      <c r="IV847">
        <v>0</v>
      </c>
      <c r="IW847">
        <v>254140</v>
      </c>
      <c r="IX847">
        <v>1353155</v>
      </c>
      <c r="IY847">
        <v>2358252</v>
      </c>
      <c r="IZ847">
        <v>0</v>
      </c>
      <c r="JA847">
        <v>0</v>
      </c>
      <c r="JB847">
        <v>159870</v>
      </c>
      <c r="JC847"/>
      <c r="JD847">
        <v>79688</v>
      </c>
      <c r="JE847">
        <v>300699</v>
      </c>
      <c r="JF847">
        <v>101528</v>
      </c>
      <c r="JG847">
        <v>451992</v>
      </c>
      <c r="JH847">
        <v>103262</v>
      </c>
      <c r="JI847">
        <v>98919</v>
      </c>
      <c r="JJ847"/>
      <c r="JK847">
        <v>558581</v>
      </c>
      <c r="JL847">
        <v>6308909</v>
      </c>
      <c r="JM847">
        <v>0</v>
      </c>
      <c r="JN847">
        <v>0</v>
      </c>
      <c r="JO847">
        <v>542899</v>
      </c>
      <c r="JP847">
        <v>690941</v>
      </c>
      <c r="JQ847">
        <v>0</v>
      </c>
      <c r="JR847">
        <v>0</v>
      </c>
      <c r="JS847">
        <v>1233840</v>
      </c>
      <c r="JT847"/>
      <c r="JU847"/>
      <c r="JV847"/>
      <c r="JW847"/>
      <c r="JX847"/>
      <c r="JY847"/>
      <c r="JZ847"/>
      <c r="KA847"/>
      <c r="KB847"/>
      <c r="KC847"/>
      <c r="KD847"/>
      <c r="KE847"/>
      <c r="KF847">
        <v>180</v>
      </c>
      <c r="KG847">
        <v>244</v>
      </c>
      <c r="KH847">
        <v>125</v>
      </c>
      <c r="KI847">
        <v>122</v>
      </c>
      <c r="KJ847">
        <v>164</v>
      </c>
      <c r="KK847">
        <v>82</v>
      </c>
      <c r="KL847">
        <v>75</v>
      </c>
      <c r="KM847">
        <v>90</v>
      </c>
      <c r="KN847">
        <v>53</v>
      </c>
      <c r="KO847">
        <v>1</v>
      </c>
      <c r="KP847">
        <v>0</v>
      </c>
      <c r="KQ847">
        <v>0</v>
      </c>
      <c r="KR847">
        <v>0</v>
      </c>
      <c r="KS847">
        <v>0</v>
      </c>
      <c r="KT847">
        <v>1</v>
      </c>
      <c r="KU847">
        <v>1</v>
      </c>
      <c r="KV847">
        <v>0</v>
      </c>
      <c r="KW847">
        <v>0</v>
      </c>
      <c r="KX847">
        <v>0</v>
      </c>
      <c r="KY847">
        <v>0</v>
      </c>
      <c r="KZ847">
        <v>0</v>
      </c>
      <c r="LA847">
        <v>0</v>
      </c>
      <c r="LB847">
        <v>0</v>
      </c>
      <c r="LC847">
        <v>0</v>
      </c>
      <c r="LD847">
        <v>1</v>
      </c>
      <c r="LE847">
        <v>0</v>
      </c>
      <c r="LF847">
        <v>0</v>
      </c>
      <c r="LG847">
        <v>0</v>
      </c>
      <c r="LH847">
        <v>0</v>
      </c>
    </row>
    <row r="848" spans="1:320" s="34" customFormat="1" ht="15" customHeight="1" x14ac:dyDescent="0.25">
      <c r="A848" s="45">
        <v>206374064</v>
      </c>
      <c r="B848" s="45" t="s">
        <v>1482</v>
      </c>
      <c r="C848" s="46">
        <v>45108</v>
      </c>
      <c r="D848" s="46">
        <v>45473</v>
      </c>
      <c r="E848" s="47">
        <v>366</v>
      </c>
      <c r="F848" s="45" t="s">
        <v>883</v>
      </c>
      <c r="G848" s="45" t="s">
        <v>893</v>
      </c>
      <c r="H848" s="45" t="s">
        <v>1454</v>
      </c>
      <c r="I848" s="45" t="s">
        <v>916</v>
      </c>
      <c r="J848" s="45" t="s">
        <v>331</v>
      </c>
      <c r="K848" s="45" t="s">
        <v>1455</v>
      </c>
      <c r="L848" s="45" t="s">
        <v>6097</v>
      </c>
      <c r="M848" s="45" t="s">
        <v>1483</v>
      </c>
      <c r="N848" s="45" t="s">
        <v>1484</v>
      </c>
      <c r="O848" s="45" t="s">
        <v>1485</v>
      </c>
      <c r="P848" s="45" t="s">
        <v>1486</v>
      </c>
      <c r="Q848" s="45" t="s">
        <v>1487</v>
      </c>
      <c r="R848" t="s">
        <v>1488</v>
      </c>
      <c r="S848" s="45" t="s">
        <v>884</v>
      </c>
      <c r="T848"/>
      <c r="U848" s="47">
        <v>58</v>
      </c>
      <c r="V848" s="47">
        <v>58</v>
      </c>
      <c r="W848" s="47" t="s">
        <v>1728</v>
      </c>
      <c r="X848" s="47">
        <v>21228</v>
      </c>
      <c r="Y848" s="47">
        <v>16765</v>
      </c>
      <c r="Z848" s="48">
        <v>78.98</v>
      </c>
      <c r="AA848" s="44">
        <v>242</v>
      </c>
      <c r="AB848" s="44">
        <v>244</v>
      </c>
      <c r="AC848" s="44">
        <v>3289</v>
      </c>
      <c r="AD848" s="44"/>
      <c r="AE848" s="44">
        <v>8757</v>
      </c>
      <c r="AF848" s="44"/>
      <c r="AG848" s="44"/>
      <c r="AH848" s="47"/>
      <c r="AI848" s="47">
        <v>4719</v>
      </c>
      <c r="AJ848"/>
      <c r="AK848" t="s">
        <v>895</v>
      </c>
      <c r="AL848">
        <v>16765</v>
      </c>
      <c r="AM848"/>
      <c r="AN848"/>
      <c r="AO848"/>
      <c r="AP848"/>
      <c r="AQ848"/>
      <c r="AR848" s="44"/>
      <c r="AS848" s="44"/>
      <c r="AT848" s="44"/>
      <c r="AU848" s="44">
        <v>8022375</v>
      </c>
      <c r="AV848" s="44">
        <v>1372243</v>
      </c>
      <c r="AW848" s="44">
        <v>1166971</v>
      </c>
      <c r="AX848" s="44">
        <v>9744</v>
      </c>
      <c r="AY848" s="44">
        <v>8237391</v>
      </c>
      <c r="AZ848" s="21">
        <v>10876031</v>
      </c>
      <c r="BA848" s="21">
        <v>-2638640</v>
      </c>
      <c r="BB848" s="44">
        <v>2673582</v>
      </c>
      <c r="BC848" s="44"/>
      <c r="BD848" s="44"/>
      <c r="BE848" s="44">
        <v>34942</v>
      </c>
      <c r="BF848" s="44">
        <v>1638611</v>
      </c>
      <c r="BG848" s="44"/>
      <c r="BH848" s="44">
        <v>4088048</v>
      </c>
      <c r="BI848" s="21"/>
      <c r="BJ848" s="21"/>
      <c r="BK848" s="21"/>
      <c r="BL848" s="21">
        <v>1664976</v>
      </c>
      <c r="BM848" s="21">
        <v>630740</v>
      </c>
      <c r="BN848" s="21">
        <v>8022375</v>
      </c>
      <c r="BO848" s="21"/>
      <c r="BP848" s="21"/>
      <c r="BQ848" s="44"/>
      <c r="BR848" s="21"/>
      <c r="BS848" s="44"/>
      <c r="BT848" s="21"/>
      <c r="BU848" s="44"/>
      <c r="BV848" s="21"/>
      <c r="BW848" s="44">
        <v>1026085</v>
      </c>
      <c r="BX848" s="21"/>
      <c r="BY848" s="21"/>
      <c r="BZ848" s="21"/>
      <c r="CA848" s="44">
        <v>60000</v>
      </c>
      <c r="CB848" s="44"/>
      <c r="CC848" s="44"/>
      <c r="CD848" s="44"/>
      <c r="CE848" s="44"/>
      <c r="CF848" s="44"/>
      <c r="CG848" s="44"/>
      <c r="CH848" s="44"/>
      <c r="CI848" s="21">
        <v>36173</v>
      </c>
      <c r="CJ848" s="44"/>
      <c r="CK848" s="21">
        <v>249985</v>
      </c>
      <c r="CL848" s="44"/>
      <c r="CM848" s="44">
        <v>63705</v>
      </c>
      <c r="CN848" s="44">
        <v>0</v>
      </c>
      <c r="CO848" s="44">
        <v>548723</v>
      </c>
      <c r="CP848" s="44">
        <v>0</v>
      </c>
      <c r="CQ848" s="21">
        <v>501636</v>
      </c>
      <c r="CR848" s="44">
        <v>70965</v>
      </c>
      <c r="CS848" s="44">
        <v>156567</v>
      </c>
      <c r="CT848" s="44">
        <v>9497</v>
      </c>
      <c r="CU848" s="44"/>
      <c r="CV848" s="44">
        <v>21150</v>
      </c>
      <c r="CW848" s="21"/>
      <c r="CX848" s="21"/>
      <c r="CY848" s="21"/>
      <c r="CZ848" s="21"/>
      <c r="DA848" s="21"/>
      <c r="DB848" s="21"/>
      <c r="DC848" s="21"/>
      <c r="DD848" s="21"/>
      <c r="DE848" s="44"/>
      <c r="DF848" s="21"/>
      <c r="DG848" s="44"/>
      <c r="DH848" s="21"/>
      <c r="DI848" s="44"/>
      <c r="DJ848" s="44"/>
      <c r="DK848" s="44"/>
      <c r="DL848" s="44"/>
      <c r="DM848" s="21"/>
      <c r="DN848" s="44"/>
      <c r="DO848" s="44"/>
      <c r="DP848" s="44"/>
      <c r="DQ848" s="44"/>
      <c r="DR848" s="44"/>
      <c r="DS848" s="44"/>
      <c r="DT848" s="44"/>
      <c r="DU848" s="44"/>
      <c r="DV848" s="44"/>
      <c r="DW848" s="44"/>
      <c r="DX848" s="44"/>
      <c r="DY848" s="44">
        <v>191600</v>
      </c>
      <c r="DZ848" s="44"/>
      <c r="EA848" s="44"/>
      <c r="EB848" s="21"/>
      <c r="EC848" s="44">
        <v>141302</v>
      </c>
      <c r="ED848" s="44"/>
      <c r="EE848" s="21"/>
      <c r="EF848" s="44"/>
      <c r="EG848" s="21">
        <v>615072</v>
      </c>
      <c r="EH848" s="44"/>
      <c r="EI848" s="21"/>
      <c r="EJ848" s="44"/>
      <c r="EK848" s="44"/>
      <c r="EL848" s="21"/>
      <c r="EM848" s="44"/>
      <c r="EN848" s="44"/>
      <c r="EO848" s="44">
        <v>218997</v>
      </c>
      <c r="EP848" s="21"/>
      <c r="EQ848" s="21"/>
      <c r="ER848" s="21"/>
      <c r="ES848" s="21"/>
      <c r="ET848" s="44"/>
      <c r="EU848" s="21"/>
      <c r="EV848" s="44"/>
      <c r="EW848" s="21"/>
      <c r="EX848" s="44"/>
      <c r="EY848" s="44"/>
      <c r="EZ848" s="21"/>
      <c r="FA848" s="21"/>
      <c r="FB848" s="44"/>
      <c r="FC848" s="44"/>
      <c r="FD848" s="21"/>
      <c r="FE848" s="112"/>
      <c r="FF848" s="44"/>
      <c r="FG848" s="44">
        <v>10665183</v>
      </c>
      <c r="FH848" s="44">
        <v>3382433</v>
      </c>
      <c r="FI848" s="44">
        <v>10938443</v>
      </c>
      <c r="FJ848" s="44">
        <v>124163</v>
      </c>
      <c r="FK848" s="44">
        <v>4455110</v>
      </c>
      <c r="FL848" s="44"/>
      <c r="FM848" s="44"/>
      <c r="FN848" s="44"/>
      <c r="FO848" s="44"/>
      <c r="FP848" s="44"/>
      <c r="FQ848" s="44"/>
      <c r="FR848" s="44"/>
      <c r="FS848" s="44"/>
      <c r="FT848" s="44">
        <v>47070</v>
      </c>
      <c r="FU848" s="44"/>
      <c r="FV848" s="21">
        <v>381143</v>
      </c>
      <c r="FW848" s="44"/>
      <c r="FX848" s="44">
        <v>282340</v>
      </c>
      <c r="FY848" s="44">
        <v>60249</v>
      </c>
      <c r="FZ848" s="44">
        <v>140537</v>
      </c>
      <c r="GA848" s="44">
        <v>7914</v>
      </c>
      <c r="GB848" s="44"/>
      <c r="GC848" s="44">
        <v>121907</v>
      </c>
      <c r="GD848" s="44">
        <v>268827</v>
      </c>
      <c r="GE848" s="44">
        <v>387527</v>
      </c>
      <c r="GF848" s="44">
        <v>102510</v>
      </c>
      <c r="GG848" s="44">
        <v>1056182</v>
      </c>
      <c r="GH848" s="44">
        <v>79633</v>
      </c>
      <c r="GI848" s="44">
        <v>249073</v>
      </c>
      <c r="GJ848" s="44">
        <v>116755</v>
      </c>
      <c r="GK848" s="44">
        <v>2697985</v>
      </c>
      <c r="GL848" s="44">
        <v>389691</v>
      </c>
      <c r="GM848" s="44"/>
      <c r="GN848" s="44">
        <v>31578</v>
      </c>
      <c r="GO848" s="44"/>
      <c r="GP848" s="44"/>
      <c r="GQ848" s="44"/>
      <c r="GR848" s="44"/>
      <c r="GS848" s="44">
        <v>8226479</v>
      </c>
      <c r="GT848" s="44">
        <v>8415</v>
      </c>
      <c r="GU848" s="21">
        <v>25892491</v>
      </c>
      <c r="GV848" s="44">
        <v>1191588</v>
      </c>
      <c r="GW848" s="44">
        <v>7707761</v>
      </c>
      <c r="GX848" s="44"/>
      <c r="GY848" s="44">
        <v>43026734</v>
      </c>
      <c r="GZ848" s="44">
        <v>4215377</v>
      </c>
      <c r="HA848" s="44">
        <v>344776</v>
      </c>
      <c r="HB848" s="44">
        <v>6720509</v>
      </c>
      <c r="HC848" s="44">
        <v>31746072</v>
      </c>
      <c r="HD848" s="44">
        <v>43026734</v>
      </c>
      <c r="HE848" s="21"/>
      <c r="HF848" s="21"/>
      <c r="HG848" s="21"/>
      <c r="HH848" s="21"/>
      <c r="HI848" s="21">
        <v>187525</v>
      </c>
      <c r="HJ848" s="44"/>
      <c r="HK848" s="21">
        <v>45941045</v>
      </c>
      <c r="HL848" s="21">
        <v>3943753</v>
      </c>
      <c r="HM848" s="21">
        <v>50072323</v>
      </c>
      <c r="HN848" s="21">
        <v>-24179832</v>
      </c>
      <c r="HO848" s="21"/>
      <c r="HP848" s="44"/>
      <c r="HQ848" s="47"/>
      <c r="HR848" s="47">
        <v>6720509</v>
      </c>
      <c r="HS848" s="47"/>
      <c r="HT848" s="47" t="s">
        <v>6427</v>
      </c>
      <c r="HU848" s="47">
        <v>4341838.3100000005</v>
      </c>
      <c r="HV848" s="47">
        <v>1880</v>
      </c>
      <c r="HW848" s="47">
        <v>0</v>
      </c>
      <c r="HX848" s="47">
        <v>9750</v>
      </c>
      <c r="HY848" s="47">
        <v>20317</v>
      </c>
      <c r="HZ848" s="47">
        <v>44240</v>
      </c>
      <c r="IA848" s="47">
        <v>0</v>
      </c>
      <c r="IB848" s="47">
        <v>0</v>
      </c>
      <c r="IC848" s="47">
        <v>3990</v>
      </c>
      <c r="ID848"/>
      <c r="IE848" s="47">
        <v>1483</v>
      </c>
      <c r="IF848">
        <v>12203</v>
      </c>
      <c r="IG848" s="47">
        <v>2652</v>
      </c>
      <c r="IH848" s="47">
        <v>20761</v>
      </c>
      <c r="II848">
        <v>2004</v>
      </c>
      <c r="IJ848">
        <v>5565</v>
      </c>
      <c r="IK848">
        <v>1904</v>
      </c>
      <c r="IL848">
        <v>4705</v>
      </c>
      <c r="IM848">
        <v>131454</v>
      </c>
      <c r="IN848">
        <v>0</v>
      </c>
      <c r="IO848">
        <v>0</v>
      </c>
      <c r="IP848">
        <v>2793</v>
      </c>
      <c r="IQ848">
        <v>8113</v>
      </c>
      <c r="IR848">
        <v>0</v>
      </c>
      <c r="IS848">
        <v>0</v>
      </c>
      <c r="IT848">
        <v>10906</v>
      </c>
      <c r="IU848">
        <v>131943</v>
      </c>
      <c r="IV848">
        <v>0</v>
      </c>
      <c r="IW848">
        <v>535227</v>
      </c>
      <c r="IX848">
        <v>950628</v>
      </c>
      <c r="IY848">
        <v>1198018</v>
      </c>
      <c r="IZ848">
        <v>0</v>
      </c>
      <c r="JA848">
        <v>0</v>
      </c>
      <c r="JB848">
        <v>166961</v>
      </c>
      <c r="JC848"/>
      <c r="JD848">
        <v>33665</v>
      </c>
      <c r="JE848">
        <v>241484</v>
      </c>
      <c r="JF848">
        <v>47842</v>
      </c>
      <c r="JG848">
        <v>506271</v>
      </c>
      <c r="JH848">
        <v>52868</v>
      </c>
      <c r="JI848">
        <v>110603</v>
      </c>
      <c r="JJ848">
        <v>85670</v>
      </c>
      <c r="JK848">
        <v>249980</v>
      </c>
      <c r="JL848">
        <v>4311160</v>
      </c>
      <c r="JM848">
        <v>0</v>
      </c>
      <c r="JN848">
        <v>0</v>
      </c>
      <c r="JO848">
        <v>141047</v>
      </c>
      <c r="JP848">
        <v>262971</v>
      </c>
      <c r="JQ848">
        <v>0</v>
      </c>
      <c r="JR848">
        <v>0</v>
      </c>
      <c r="JS848">
        <v>404018</v>
      </c>
      <c r="JT848"/>
      <c r="JU848"/>
      <c r="JV848"/>
      <c r="JW848"/>
      <c r="JX848"/>
      <c r="JY848"/>
      <c r="JZ848"/>
      <c r="KA848"/>
      <c r="KB848"/>
      <c r="KC848"/>
      <c r="KD848"/>
      <c r="KE848"/>
      <c r="KF848">
        <v>157</v>
      </c>
      <c r="KG848">
        <v>215</v>
      </c>
      <c r="KH848">
        <v>153</v>
      </c>
      <c r="KI848">
        <v>66</v>
      </c>
      <c r="KJ848">
        <v>100</v>
      </c>
      <c r="KK848">
        <v>65</v>
      </c>
      <c r="KL848">
        <v>39</v>
      </c>
      <c r="KM848">
        <v>64</v>
      </c>
      <c r="KN848">
        <v>38</v>
      </c>
      <c r="KO848">
        <v>0</v>
      </c>
      <c r="KP848">
        <v>1</v>
      </c>
      <c r="KQ848">
        <v>0</v>
      </c>
      <c r="KR848">
        <v>1</v>
      </c>
      <c r="KS848">
        <v>0</v>
      </c>
      <c r="KT848">
        <v>0</v>
      </c>
      <c r="KU848">
        <v>1</v>
      </c>
      <c r="KV848">
        <v>0</v>
      </c>
      <c r="KW848">
        <v>0</v>
      </c>
      <c r="KX848">
        <v>0</v>
      </c>
      <c r="KY848">
        <v>0</v>
      </c>
      <c r="KZ848">
        <v>0</v>
      </c>
      <c r="LA848">
        <v>0</v>
      </c>
      <c r="LB848">
        <v>0</v>
      </c>
      <c r="LC848">
        <v>0</v>
      </c>
      <c r="LD848">
        <v>0</v>
      </c>
      <c r="LE848">
        <v>0</v>
      </c>
      <c r="LF848">
        <v>1</v>
      </c>
      <c r="LG848">
        <v>0</v>
      </c>
      <c r="LH848">
        <v>0</v>
      </c>
    </row>
    <row r="849" spans="1:320" s="34" customFormat="1" ht="15" customHeight="1" x14ac:dyDescent="0.25">
      <c r="A849" s="45">
        <v>206374066</v>
      </c>
      <c r="B849" s="45" t="s">
        <v>6428</v>
      </c>
      <c r="C849" s="46">
        <v>45292</v>
      </c>
      <c r="D849" s="46">
        <v>45657</v>
      </c>
      <c r="E849" s="47">
        <v>366</v>
      </c>
      <c r="F849" s="45" t="s">
        <v>883</v>
      </c>
      <c r="G849" s="45" t="s">
        <v>884</v>
      </c>
      <c r="H849" s="45" t="s">
        <v>1454</v>
      </c>
      <c r="I849" s="45" t="s">
        <v>886</v>
      </c>
      <c r="J849" s="45" t="s">
        <v>887</v>
      </c>
      <c r="K849" s="45" t="s">
        <v>1455</v>
      </c>
      <c r="L849" s="45" t="s">
        <v>6067</v>
      </c>
      <c r="M849" s="45" t="s">
        <v>6429</v>
      </c>
      <c r="N849" s="45" t="s">
        <v>6430</v>
      </c>
      <c r="O849" s="45" t="s">
        <v>1472</v>
      </c>
      <c r="P849" s="45" t="s">
        <v>6223</v>
      </c>
      <c r="Q849" s="45" t="s">
        <v>6431</v>
      </c>
      <c r="R849" t="s">
        <v>6432</v>
      </c>
      <c r="S849" s="45" t="s">
        <v>893</v>
      </c>
      <c r="T849"/>
      <c r="U849" s="47">
        <v>305</v>
      </c>
      <c r="V849" s="47">
        <v>305</v>
      </c>
      <c r="W849" s="47" t="s">
        <v>913</v>
      </c>
      <c r="X849" s="47">
        <v>111630</v>
      </c>
      <c r="Y849" s="47">
        <v>110370</v>
      </c>
      <c r="Z849" s="48">
        <v>230.49</v>
      </c>
      <c r="AA849" s="44">
        <v>609</v>
      </c>
      <c r="AB849" s="44">
        <v>606</v>
      </c>
      <c r="AC849" s="44">
        <v>14320</v>
      </c>
      <c r="AD849" s="44">
        <v>9227</v>
      </c>
      <c r="AE849" s="44">
        <v>5308</v>
      </c>
      <c r="AF849" s="44">
        <v>79634</v>
      </c>
      <c r="AG849" s="44"/>
      <c r="AH849" s="47"/>
      <c r="AI849" s="47">
        <v>93</v>
      </c>
      <c r="AJ849">
        <v>1788</v>
      </c>
      <c r="AK849" t="s">
        <v>895</v>
      </c>
      <c r="AL849">
        <v>110370</v>
      </c>
      <c r="AM849"/>
      <c r="AN849"/>
      <c r="AO849"/>
      <c r="AP849"/>
      <c r="AQ849"/>
      <c r="AR849" s="44"/>
      <c r="AS849" s="44"/>
      <c r="AT849" s="44"/>
      <c r="AU849" s="44">
        <v>80462064</v>
      </c>
      <c r="AV849" s="44">
        <v>13777809</v>
      </c>
      <c r="AW849" s="44">
        <v>49010032</v>
      </c>
      <c r="AX849" s="44">
        <v>57550</v>
      </c>
      <c r="AY849" s="44">
        <v>45287391</v>
      </c>
      <c r="AZ849" s="21">
        <v>47774115</v>
      </c>
      <c r="BA849" s="21">
        <v>-2486724</v>
      </c>
      <c r="BB849" s="44"/>
      <c r="BC849" s="44"/>
      <c r="BD849" s="44"/>
      <c r="BE849" s="44">
        <v>-2486724</v>
      </c>
      <c r="BF849" s="44">
        <v>17900000</v>
      </c>
      <c r="BG849" s="44">
        <v>11533750</v>
      </c>
      <c r="BH849" s="44">
        <v>3097765</v>
      </c>
      <c r="BI849" s="21">
        <v>47233115</v>
      </c>
      <c r="BJ849" s="21"/>
      <c r="BK849" s="21"/>
      <c r="BL849" s="21">
        <v>38940</v>
      </c>
      <c r="BM849" s="21">
        <v>658494</v>
      </c>
      <c r="BN849" s="21">
        <v>80462064</v>
      </c>
      <c r="BO849" s="21"/>
      <c r="BP849" s="21"/>
      <c r="BQ849" s="44"/>
      <c r="BR849" s="21"/>
      <c r="BS849" s="44"/>
      <c r="BT849" s="21"/>
      <c r="BU849" s="44"/>
      <c r="BV849" s="21"/>
      <c r="BW849" s="44">
        <v>9493627</v>
      </c>
      <c r="BX849" s="21"/>
      <c r="BY849" s="21">
        <v>4281657</v>
      </c>
      <c r="BZ849" s="21"/>
      <c r="CA849" s="44"/>
      <c r="CB849" s="44"/>
      <c r="CC849" s="44">
        <v>877</v>
      </c>
      <c r="CD849" s="44"/>
      <c r="CE849" s="44"/>
      <c r="CF849" s="44"/>
      <c r="CG849" s="44"/>
      <c r="CH849" s="44"/>
      <c r="CI849" s="21">
        <v>1648</v>
      </c>
      <c r="CJ849" s="44"/>
      <c r="CK849" s="21"/>
      <c r="CL849" s="44"/>
      <c r="CM849" s="44">
        <v>1169522</v>
      </c>
      <c r="CN849" s="44">
        <v>0</v>
      </c>
      <c r="CO849" s="44">
        <v>4924325</v>
      </c>
      <c r="CP849" s="44">
        <v>0</v>
      </c>
      <c r="CQ849" s="21">
        <v>4633525</v>
      </c>
      <c r="CR849" s="44">
        <v>956208</v>
      </c>
      <c r="CS849" s="44">
        <v>1807182</v>
      </c>
      <c r="CT849" s="44">
        <v>167487</v>
      </c>
      <c r="CU849" s="44"/>
      <c r="CV849" s="44">
        <v>119560</v>
      </c>
      <c r="CW849" s="21"/>
      <c r="CX849" s="21"/>
      <c r="CY849" s="21"/>
      <c r="CZ849" s="21"/>
      <c r="DA849" s="21"/>
      <c r="DB849" s="21"/>
      <c r="DC849" s="21"/>
      <c r="DD849" s="21"/>
      <c r="DE849" s="44"/>
      <c r="DF849" s="21"/>
      <c r="DG849" s="44"/>
      <c r="DH849" s="21"/>
      <c r="DI849" s="44"/>
      <c r="DJ849" s="44"/>
      <c r="DK849" s="44"/>
      <c r="DL849" s="44"/>
      <c r="DM849" s="21"/>
      <c r="DN849" s="44"/>
      <c r="DO849" s="44"/>
      <c r="DP849" s="44"/>
      <c r="DQ849" s="44"/>
      <c r="DR849" s="44"/>
      <c r="DS849" s="44"/>
      <c r="DT849" s="44"/>
      <c r="DU849" s="44"/>
      <c r="DV849" s="44"/>
      <c r="DW849" s="44"/>
      <c r="DX849" s="44"/>
      <c r="DY849" s="44"/>
      <c r="DZ849" s="44"/>
      <c r="EA849" s="44"/>
      <c r="EB849" s="21"/>
      <c r="EC849" s="44">
        <v>12387333</v>
      </c>
      <c r="ED849" s="44"/>
      <c r="EE849" s="21">
        <v>9781928</v>
      </c>
      <c r="EF849" s="44"/>
      <c r="EG849" s="21">
        <v>446394</v>
      </c>
      <c r="EH849" s="44"/>
      <c r="EI849" s="21">
        <v>26211342</v>
      </c>
      <c r="EJ849" s="44"/>
      <c r="EK849" s="44"/>
      <c r="EL849" s="21"/>
      <c r="EM849" s="44"/>
      <c r="EN849" s="44"/>
      <c r="EO849" s="44">
        <v>183035</v>
      </c>
      <c r="EP849" s="21"/>
      <c r="EQ849" s="21"/>
      <c r="ER849" s="21"/>
      <c r="ES849" s="21"/>
      <c r="ET849" s="44"/>
      <c r="EU849" s="21"/>
      <c r="EV849" s="44"/>
      <c r="EW849" s="21"/>
      <c r="EX849" s="44"/>
      <c r="EY849" s="44"/>
      <c r="EZ849" s="21"/>
      <c r="FA849" s="21"/>
      <c r="FB849" s="44"/>
      <c r="FC849" s="44"/>
      <c r="FD849" s="21"/>
      <c r="FE849" s="112"/>
      <c r="FF849" s="44"/>
      <c r="FG849" s="44">
        <v>22565016</v>
      </c>
      <c r="FH849" s="44">
        <v>5604348</v>
      </c>
      <c r="FI849" s="44">
        <v>19604751</v>
      </c>
      <c r="FJ849" s="44">
        <v>746367</v>
      </c>
      <c r="FK849" s="44">
        <v>20379538</v>
      </c>
      <c r="FL849" s="44"/>
      <c r="FM849" s="44"/>
      <c r="FN849" s="44"/>
      <c r="FO849" s="44"/>
      <c r="FP849" s="44"/>
      <c r="FQ849" s="44"/>
      <c r="FR849" s="44"/>
      <c r="FS849" s="44"/>
      <c r="FT849" s="44">
        <v>13</v>
      </c>
      <c r="FU849" s="44"/>
      <c r="FV849" s="21">
        <v>1264032</v>
      </c>
      <c r="FW849" s="44">
        <v>768997</v>
      </c>
      <c r="FX849" s="44">
        <v>1130644</v>
      </c>
      <c r="FY849" s="44">
        <v>357184</v>
      </c>
      <c r="FZ849" s="44">
        <v>696375</v>
      </c>
      <c r="GA849" s="44">
        <v>85253</v>
      </c>
      <c r="GB849" s="44"/>
      <c r="GC849" s="44">
        <v>160906</v>
      </c>
      <c r="GD849" s="44">
        <v>1822086</v>
      </c>
      <c r="GE849" s="44">
        <v>982586</v>
      </c>
      <c r="GF849" s="44">
        <v>779466</v>
      </c>
      <c r="GG849" s="44">
        <v>2996513</v>
      </c>
      <c r="GH849" s="44">
        <v>409505</v>
      </c>
      <c r="GI849" s="44">
        <v>615167</v>
      </c>
      <c r="GJ849" s="44">
        <v>350779</v>
      </c>
      <c r="GK849" s="44">
        <v>10304754</v>
      </c>
      <c r="GL849" s="44">
        <v>221807</v>
      </c>
      <c r="GM849" s="44">
        <v>3256189</v>
      </c>
      <c r="GN849" s="44">
        <v>149158</v>
      </c>
      <c r="GO849" s="44">
        <v>106624</v>
      </c>
      <c r="GP849" s="44"/>
      <c r="GQ849" s="44">
        <v>41570</v>
      </c>
      <c r="GR849" s="44">
        <v>894969</v>
      </c>
      <c r="GS849" s="44">
        <v>10796211</v>
      </c>
      <c r="GT849" s="44"/>
      <c r="GU849" s="21">
        <v>1844148</v>
      </c>
      <c r="GV849" s="44"/>
      <c r="GW849" s="44"/>
      <c r="GX849" s="44">
        <v>1430115</v>
      </c>
      <c r="GY849" s="44">
        <v>14070474</v>
      </c>
      <c r="GZ849" s="44">
        <v>11661734</v>
      </c>
      <c r="HA849" s="44"/>
      <c r="HB849" s="44"/>
      <c r="HC849" s="44">
        <v>2408740</v>
      </c>
      <c r="HD849" s="44">
        <v>14070474</v>
      </c>
      <c r="HE849" s="21">
        <v>4758574</v>
      </c>
      <c r="HF849" s="21"/>
      <c r="HG849" s="21"/>
      <c r="HH849" s="21"/>
      <c r="HI849" s="21">
        <v>28000</v>
      </c>
      <c r="HJ849" s="44"/>
      <c r="HK849" s="21">
        <v>1349856</v>
      </c>
      <c r="HL849" s="21">
        <v>1211291</v>
      </c>
      <c r="HM849" s="21">
        <v>2589147</v>
      </c>
      <c r="HN849" s="21">
        <v>-744999</v>
      </c>
      <c r="HO849" s="21"/>
      <c r="HP849" s="44"/>
      <c r="HQ849" s="47"/>
      <c r="HR849" s="47"/>
      <c r="HS849" s="47"/>
      <c r="HT849" s="47" t="s">
        <v>1759</v>
      </c>
      <c r="HU849" s="47">
        <v>0</v>
      </c>
      <c r="HV849" s="47">
        <v>2042</v>
      </c>
      <c r="HW849" s="47">
        <v>0</v>
      </c>
      <c r="HX849" s="47">
        <v>26358</v>
      </c>
      <c r="HY849" s="47">
        <v>106383</v>
      </c>
      <c r="HZ849" s="47">
        <v>246769</v>
      </c>
      <c r="IA849" s="47">
        <v>0</v>
      </c>
      <c r="IB849" s="47">
        <v>0</v>
      </c>
      <c r="IC849" s="47">
        <v>0</v>
      </c>
      <c r="ID849">
        <v>51801</v>
      </c>
      <c r="IE849" s="47">
        <v>21702</v>
      </c>
      <c r="IF849">
        <v>30002</v>
      </c>
      <c r="IG849" s="47">
        <v>29928</v>
      </c>
      <c r="IH849" s="47">
        <v>64096</v>
      </c>
      <c r="II849">
        <v>9858</v>
      </c>
      <c r="IJ849">
        <v>22359</v>
      </c>
      <c r="IK849">
        <v>4047</v>
      </c>
      <c r="IL849">
        <v>39628</v>
      </c>
      <c r="IM849">
        <v>654973</v>
      </c>
      <c r="IN849">
        <v>0</v>
      </c>
      <c r="IO849">
        <v>232</v>
      </c>
      <c r="IP849">
        <v>17343</v>
      </c>
      <c r="IQ849">
        <v>22141</v>
      </c>
      <c r="IR849">
        <v>0</v>
      </c>
      <c r="IS849">
        <v>0</v>
      </c>
      <c r="IT849">
        <v>39716</v>
      </c>
      <c r="IU849">
        <v>219194</v>
      </c>
      <c r="IV849">
        <v>0</v>
      </c>
      <c r="IW849">
        <v>1491165</v>
      </c>
      <c r="IX849">
        <v>5575742</v>
      </c>
      <c r="IY849">
        <v>6564907</v>
      </c>
      <c r="IZ849">
        <v>0</v>
      </c>
      <c r="JA849">
        <v>0</v>
      </c>
      <c r="JB849">
        <v>0</v>
      </c>
      <c r="JC849">
        <v>2515073</v>
      </c>
      <c r="JD849">
        <v>536365</v>
      </c>
      <c r="JE849">
        <v>519232</v>
      </c>
      <c r="JF849">
        <v>512550</v>
      </c>
      <c r="JG849">
        <v>1337053</v>
      </c>
      <c r="JH849">
        <v>303846</v>
      </c>
      <c r="JI849">
        <v>420382</v>
      </c>
      <c r="JJ849">
        <v>240160</v>
      </c>
      <c r="JK849">
        <v>2329347</v>
      </c>
      <c r="JL849">
        <v>22565016</v>
      </c>
      <c r="JM849">
        <v>0</v>
      </c>
      <c r="JN849">
        <v>16242</v>
      </c>
      <c r="JO849">
        <v>1083594</v>
      </c>
      <c r="JP849">
        <v>927112</v>
      </c>
      <c r="JQ849">
        <v>0</v>
      </c>
      <c r="JR849">
        <v>0</v>
      </c>
      <c r="JS849">
        <v>2026948</v>
      </c>
      <c r="JT849"/>
      <c r="JU849"/>
      <c r="JV849"/>
      <c r="JW849"/>
      <c r="JX849"/>
      <c r="JY849">
        <v>51801</v>
      </c>
      <c r="JZ849"/>
      <c r="KA849"/>
      <c r="KB849"/>
      <c r="KC849"/>
      <c r="KD849"/>
      <c r="KE849">
        <v>2515073</v>
      </c>
      <c r="KF849">
        <v>361</v>
      </c>
      <c r="KG849">
        <v>567</v>
      </c>
      <c r="KH849">
        <v>227</v>
      </c>
      <c r="KI849">
        <v>241</v>
      </c>
      <c r="KJ849">
        <v>388</v>
      </c>
      <c r="KK849">
        <v>145</v>
      </c>
      <c r="KL849">
        <v>131</v>
      </c>
      <c r="KM849">
        <v>211</v>
      </c>
      <c r="KN849">
        <v>79</v>
      </c>
      <c r="KO849">
        <v>1</v>
      </c>
      <c r="KP849">
        <v>0</v>
      </c>
      <c r="KQ849">
        <v>0</v>
      </c>
      <c r="KR849">
        <v>0</v>
      </c>
      <c r="KS849">
        <v>0</v>
      </c>
      <c r="KT849">
        <v>1</v>
      </c>
      <c r="KU849">
        <v>1</v>
      </c>
      <c r="KV849">
        <v>0</v>
      </c>
      <c r="KW849">
        <v>0</v>
      </c>
      <c r="KX849">
        <v>0</v>
      </c>
      <c r="KY849">
        <v>0</v>
      </c>
      <c r="KZ849">
        <v>0</v>
      </c>
      <c r="LA849">
        <v>0</v>
      </c>
      <c r="LB849">
        <v>0</v>
      </c>
      <c r="LC849">
        <v>0</v>
      </c>
      <c r="LD849">
        <v>1</v>
      </c>
      <c r="LE849">
        <v>0</v>
      </c>
      <c r="LF849">
        <v>0</v>
      </c>
      <c r="LG849">
        <v>0</v>
      </c>
      <c r="LH849">
        <v>0</v>
      </c>
    </row>
    <row r="850" spans="1:320" s="34" customFormat="1" ht="15" customHeight="1" x14ac:dyDescent="0.25">
      <c r="A850" s="45">
        <v>206374091</v>
      </c>
      <c r="B850" s="45" t="s">
        <v>6433</v>
      </c>
      <c r="C850" s="46">
        <v>45292</v>
      </c>
      <c r="D850" s="46">
        <v>45657</v>
      </c>
      <c r="E850" s="47">
        <v>366</v>
      </c>
      <c r="F850" s="45" t="s">
        <v>883</v>
      </c>
      <c r="G850" s="45" t="s">
        <v>884</v>
      </c>
      <c r="H850" s="45" t="s">
        <v>1454</v>
      </c>
      <c r="I850" s="45" t="s">
        <v>886</v>
      </c>
      <c r="J850" s="45" t="s">
        <v>887</v>
      </c>
      <c r="K850" s="45" t="s">
        <v>1455</v>
      </c>
      <c r="L850" s="45" t="s">
        <v>6097</v>
      </c>
      <c r="M850" s="45" t="s">
        <v>6434</v>
      </c>
      <c r="N850" s="45" t="s">
        <v>6435</v>
      </c>
      <c r="O850" s="45" t="s">
        <v>1479</v>
      </c>
      <c r="P850" s="45" t="s">
        <v>6436</v>
      </c>
      <c r="Q850" s="45" t="s">
        <v>6437</v>
      </c>
      <c r="R850" t="s">
        <v>6438</v>
      </c>
      <c r="S850" s="45" t="s">
        <v>893</v>
      </c>
      <c r="T850" t="s">
        <v>2730</v>
      </c>
      <c r="U850" s="47">
        <v>59</v>
      </c>
      <c r="V850" s="47">
        <v>59</v>
      </c>
      <c r="W850" s="47" t="s">
        <v>1728</v>
      </c>
      <c r="X850" s="47">
        <v>21594</v>
      </c>
      <c r="Y850" s="47">
        <v>20250</v>
      </c>
      <c r="Z850" s="48">
        <v>215.86</v>
      </c>
      <c r="AA850" s="44">
        <v>863</v>
      </c>
      <c r="AB850" s="44">
        <v>862</v>
      </c>
      <c r="AC850" s="44">
        <v>13383</v>
      </c>
      <c r="AD850" s="44">
        <v>5159</v>
      </c>
      <c r="AE850" s="44"/>
      <c r="AF850" s="44">
        <v>717</v>
      </c>
      <c r="AG850" s="44"/>
      <c r="AH850" s="47">
        <v>629</v>
      </c>
      <c r="AI850" s="47">
        <v>337</v>
      </c>
      <c r="AJ850">
        <v>25</v>
      </c>
      <c r="AK850" t="s">
        <v>895</v>
      </c>
      <c r="AL850">
        <v>20250</v>
      </c>
      <c r="AM850"/>
      <c r="AN850"/>
      <c r="AO850"/>
      <c r="AP850"/>
      <c r="AQ850"/>
      <c r="AR850" s="44"/>
      <c r="AS850" s="44"/>
      <c r="AT850" s="44"/>
      <c r="AU850" s="44">
        <v>12162418</v>
      </c>
      <c r="AV850" s="44">
        <v>7890281</v>
      </c>
      <c r="AW850" s="44">
        <v>4154869</v>
      </c>
      <c r="AX850" s="44">
        <v>293</v>
      </c>
      <c r="AY850" s="44">
        <v>15898123</v>
      </c>
      <c r="AZ850" s="21">
        <v>13804135</v>
      </c>
      <c r="BA850" s="21">
        <v>2093988</v>
      </c>
      <c r="BB850" s="44">
        <v>1261</v>
      </c>
      <c r="BC850" s="44">
        <v>440002</v>
      </c>
      <c r="BD850" s="44"/>
      <c r="BE850" s="44">
        <v>1655247</v>
      </c>
      <c r="BF850" s="44">
        <v>8112600</v>
      </c>
      <c r="BG850" s="44">
        <v>3143191</v>
      </c>
      <c r="BH850" s="44"/>
      <c r="BI850" s="21">
        <v>327648</v>
      </c>
      <c r="BJ850" s="21"/>
      <c r="BK850" s="21">
        <v>341949</v>
      </c>
      <c r="BL850" s="21">
        <v>222030</v>
      </c>
      <c r="BM850" s="21">
        <v>15000</v>
      </c>
      <c r="BN850" s="21">
        <v>12162418</v>
      </c>
      <c r="BO850" s="21"/>
      <c r="BP850" s="21"/>
      <c r="BQ850" s="44"/>
      <c r="BR850" s="21"/>
      <c r="BS850" s="44"/>
      <c r="BT850" s="21"/>
      <c r="BU850" s="44"/>
      <c r="BV850" s="21"/>
      <c r="BW850" s="44">
        <v>5387050</v>
      </c>
      <c r="BX850" s="21">
        <v>426019</v>
      </c>
      <c r="BY850" s="21">
        <v>1740097</v>
      </c>
      <c r="BZ850" s="21"/>
      <c r="CA850" s="44"/>
      <c r="CB850" s="44"/>
      <c r="CC850" s="44">
        <v>78106</v>
      </c>
      <c r="CD850" s="44"/>
      <c r="CE850" s="44"/>
      <c r="CF850" s="44"/>
      <c r="CG850" s="44">
        <v>250344</v>
      </c>
      <c r="CH850" s="44"/>
      <c r="CI850" s="21">
        <v>8529</v>
      </c>
      <c r="CJ850" s="44"/>
      <c r="CK850" s="21">
        <v>136</v>
      </c>
      <c r="CL850" s="44"/>
      <c r="CM850" s="44">
        <v>137849</v>
      </c>
      <c r="CN850" s="44">
        <v>26461</v>
      </c>
      <c r="CO850" s="44">
        <v>2143162</v>
      </c>
      <c r="CP850" s="44">
        <v>0</v>
      </c>
      <c r="CQ850" s="21">
        <v>2255040</v>
      </c>
      <c r="CR850" s="44">
        <v>569250</v>
      </c>
      <c r="CS850" s="44">
        <v>2506506</v>
      </c>
      <c r="CT850" s="44">
        <v>86503</v>
      </c>
      <c r="CU850" s="44"/>
      <c r="CV850" s="44">
        <v>165510</v>
      </c>
      <c r="CW850" s="21"/>
      <c r="CX850" s="21"/>
      <c r="CY850" s="21"/>
      <c r="CZ850" s="21"/>
      <c r="DA850" s="21"/>
      <c r="DB850" s="21"/>
      <c r="DC850" s="21"/>
      <c r="DD850" s="21"/>
      <c r="DE850" s="44"/>
      <c r="DF850" s="21"/>
      <c r="DG850" s="44"/>
      <c r="DH850" s="21"/>
      <c r="DI850" s="44"/>
      <c r="DJ850" s="44"/>
      <c r="DK850" s="44"/>
      <c r="DL850" s="44"/>
      <c r="DM850" s="21"/>
      <c r="DN850" s="44"/>
      <c r="DO850" s="44">
        <v>-3361</v>
      </c>
      <c r="DP850" s="44"/>
      <c r="DQ850" s="44"/>
      <c r="DR850" s="44"/>
      <c r="DS850" s="44"/>
      <c r="DT850" s="44"/>
      <c r="DU850" s="44"/>
      <c r="DV850" s="44"/>
      <c r="DW850" s="44"/>
      <c r="DX850" s="44"/>
      <c r="DY850" s="44">
        <v>-43389</v>
      </c>
      <c r="DZ850" s="44"/>
      <c r="EA850" s="44"/>
      <c r="EB850" s="21"/>
      <c r="EC850" s="44">
        <v>2391606</v>
      </c>
      <c r="ED850" s="44">
        <v>201128</v>
      </c>
      <c r="EE850" s="21">
        <v>1366831</v>
      </c>
      <c r="EF850" s="44"/>
      <c r="EG850" s="21"/>
      <c r="EH850" s="44"/>
      <c r="EI850" s="21">
        <v>101427</v>
      </c>
      <c r="EJ850" s="44"/>
      <c r="EK850" s="44"/>
      <c r="EL850" s="21"/>
      <c r="EM850" s="44"/>
      <c r="EN850" s="44"/>
      <c r="EO850" s="44">
        <v>-5317</v>
      </c>
      <c r="EP850" s="21"/>
      <c r="EQ850" s="21"/>
      <c r="ER850" s="21">
        <v>14708</v>
      </c>
      <c r="ES850" s="21"/>
      <c r="ET850" s="44"/>
      <c r="EU850" s="21"/>
      <c r="EV850" s="44"/>
      <c r="EW850" s="21"/>
      <c r="EX850" s="44"/>
      <c r="EY850" s="44"/>
      <c r="EZ850" s="21"/>
      <c r="FA850" s="21">
        <v>131236</v>
      </c>
      <c r="FB850" s="44"/>
      <c r="FC850" s="44"/>
      <c r="FD850" s="21"/>
      <c r="FE850" s="112"/>
      <c r="FF850" s="44"/>
      <c r="FG850" s="44">
        <v>6995832</v>
      </c>
      <c r="FH850" s="44">
        <v>1645050</v>
      </c>
      <c r="FI850" s="44">
        <v>5163253</v>
      </c>
      <c r="FJ850" s="44">
        <v>273688</v>
      </c>
      <c r="FK850" s="44">
        <v>4495392</v>
      </c>
      <c r="FL850" s="44"/>
      <c r="FM850" s="44"/>
      <c r="FN850" s="44"/>
      <c r="FO850" s="44"/>
      <c r="FP850" s="44"/>
      <c r="FQ850" s="44"/>
      <c r="FR850" s="44"/>
      <c r="FS850" s="44"/>
      <c r="FT850" s="44">
        <v>23547</v>
      </c>
      <c r="FU850" s="44">
        <v>7260</v>
      </c>
      <c r="FV850" s="21">
        <v>980452</v>
      </c>
      <c r="FW850" s="44"/>
      <c r="FX850" s="44">
        <v>616775</v>
      </c>
      <c r="FY850" s="44">
        <v>122137</v>
      </c>
      <c r="FZ850" s="44">
        <v>602292</v>
      </c>
      <c r="GA850" s="44">
        <v>130060</v>
      </c>
      <c r="GB850" s="44"/>
      <c r="GC850" s="44">
        <v>103525</v>
      </c>
      <c r="GD850" s="44">
        <v>599612</v>
      </c>
      <c r="GE850" s="44">
        <v>209618</v>
      </c>
      <c r="GF850" s="44">
        <v>126029</v>
      </c>
      <c r="GG850" s="44">
        <v>893308</v>
      </c>
      <c r="GH850" s="44">
        <v>501105</v>
      </c>
      <c r="GI850" s="44">
        <v>139880</v>
      </c>
      <c r="GJ850" s="44">
        <v>118388</v>
      </c>
      <c r="GK850" s="44">
        <v>2673425</v>
      </c>
      <c r="GL850" s="44">
        <v>44180</v>
      </c>
      <c r="GM850" s="44">
        <v>1145783</v>
      </c>
      <c r="GN850" s="44">
        <v>146818</v>
      </c>
      <c r="GO850" s="44">
        <v>7205</v>
      </c>
      <c r="GP850" s="44"/>
      <c r="GQ850" s="44"/>
      <c r="GR850" s="44">
        <v>117344</v>
      </c>
      <c r="GS850" s="44">
        <v>1966013</v>
      </c>
      <c r="GT850" s="44"/>
      <c r="GU850" s="21"/>
      <c r="GV850" s="44"/>
      <c r="GW850" s="44">
        <v>9906378</v>
      </c>
      <c r="GX850" s="44"/>
      <c r="GY850" s="44">
        <v>11872391</v>
      </c>
      <c r="GZ850" s="44">
        <v>1241236</v>
      </c>
      <c r="HA850" s="44"/>
      <c r="HB850" s="44"/>
      <c r="HC850" s="44">
        <v>10631155</v>
      </c>
      <c r="HD850" s="44">
        <v>11872391</v>
      </c>
      <c r="HE850" s="21"/>
      <c r="HF850" s="21">
        <v>9906378</v>
      </c>
      <c r="HG850" s="21"/>
      <c r="HH850" s="21"/>
      <c r="HI850" s="21">
        <v>0</v>
      </c>
      <c r="HJ850" s="44"/>
      <c r="HK850" s="21"/>
      <c r="HL850" s="21"/>
      <c r="HM850" s="21">
        <v>0</v>
      </c>
      <c r="HN850" s="21">
        <v>0</v>
      </c>
      <c r="HO850" s="21"/>
      <c r="HP850" s="44"/>
      <c r="HQ850" s="47"/>
      <c r="HR850" s="47"/>
      <c r="HS850" s="47"/>
      <c r="HT850" s="47" t="s">
        <v>1759</v>
      </c>
      <c r="HU850" s="47">
        <v>0</v>
      </c>
      <c r="HV850" s="47">
        <v>2040</v>
      </c>
      <c r="HW850" s="47">
        <v>0</v>
      </c>
      <c r="HX850" s="47">
        <v>11422</v>
      </c>
      <c r="HY850" s="47">
        <v>33358</v>
      </c>
      <c r="HZ850" s="47">
        <v>46438</v>
      </c>
      <c r="IA850" s="47">
        <v>0</v>
      </c>
      <c r="IB850" s="47">
        <v>0</v>
      </c>
      <c r="IC850" s="47">
        <v>0</v>
      </c>
      <c r="ID850">
        <v>30832</v>
      </c>
      <c r="IE850" s="47">
        <v>3952</v>
      </c>
      <c r="IF850">
        <v>6087</v>
      </c>
      <c r="IG850" s="47"/>
      <c r="IH850" s="47">
        <v>22026</v>
      </c>
      <c r="II850">
        <v>9490</v>
      </c>
      <c r="IJ850">
        <v>3779</v>
      </c>
      <c r="IK850">
        <v>2015</v>
      </c>
      <c r="IL850">
        <v>18329</v>
      </c>
      <c r="IM850">
        <v>189768</v>
      </c>
      <c r="IN850">
        <v>0</v>
      </c>
      <c r="IO850">
        <v>0</v>
      </c>
      <c r="IP850">
        <v>-1</v>
      </c>
      <c r="IQ850">
        <v>1531</v>
      </c>
      <c r="IR850">
        <v>0</v>
      </c>
      <c r="IS850">
        <v>0</v>
      </c>
      <c r="IT850">
        <v>1530</v>
      </c>
      <c r="IU850">
        <v>159016</v>
      </c>
      <c r="IV850">
        <v>0</v>
      </c>
      <c r="IW850">
        <v>635123</v>
      </c>
      <c r="IX850">
        <v>1474333</v>
      </c>
      <c r="IY850">
        <v>1140515</v>
      </c>
      <c r="IZ850">
        <v>0</v>
      </c>
      <c r="JA850">
        <v>0</v>
      </c>
      <c r="JB850">
        <v>0</v>
      </c>
      <c r="JC850">
        <v>1361014</v>
      </c>
      <c r="JD850">
        <v>117783</v>
      </c>
      <c r="JE850">
        <v>108045</v>
      </c>
      <c r="JF850"/>
      <c r="JG850">
        <v>508252</v>
      </c>
      <c r="JH850">
        <v>411160</v>
      </c>
      <c r="JI850">
        <v>101241</v>
      </c>
      <c r="JJ850">
        <v>97953</v>
      </c>
      <c r="JK850">
        <v>881397</v>
      </c>
      <c r="JL850">
        <v>6995832</v>
      </c>
      <c r="JM850">
        <v>0</v>
      </c>
      <c r="JN850">
        <v>0</v>
      </c>
      <c r="JO850">
        <v>-43</v>
      </c>
      <c r="JP850">
        <v>53695</v>
      </c>
      <c r="JQ850">
        <v>0</v>
      </c>
      <c r="JR850">
        <v>0</v>
      </c>
      <c r="JS850">
        <v>53652</v>
      </c>
      <c r="JT850"/>
      <c r="JU850"/>
      <c r="JV850"/>
      <c r="JW850"/>
      <c r="JX850"/>
      <c r="JY850">
        <v>30832</v>
      </c>
      <c r="JZ850"/>
      <c r="KA850"/>
      <c r="KB850"/>
      <c r="KC850"/>
      <c r="KD850"/>
      <c r="KE850">
        <v>1361014</v>
      </c>
      <c r="KF850">
        <v>114</v>
      </c>
      <c r="KG850">
        <v>162</v>
      </c>
      <c r="KH850">
        <v>74</v>
      </c>
      <c r="KI850">
        <v>76</v>
      </c>
      <c r="KJ850">
        <v>117</v>
      </c>
      <c r="KK850">
        <v>45</v>
      </c>
      <c r="KL850">
        <v>37</v>
      </c>
      <c r="KM850">
        <v>57</v>
      </c>
      <c r="KN850">
        <v>17</v>
      </c>
      <c r="KO850">
        <v>1</v>
      </c>
      <c r="KP850">
        <v>0</v>
      </c>
      <c r="KQ850">
        <v>0</v>
      </c>
      <c r="KR850">
        <v>1</v>
      </c>
      <c r="KS850">
        <v>0</v>
      </c>
      <c r="KT850">
        <v>0</v>
      </c>
      <c r="KU850">
        <v>1</v>
      </c>
      <c r="KV850">
        <v>0</v>
      </c>
      <c r="KW850">
        <v>0</v>
      </c>
      <c r="KX850">
        <v>0</v>
      </c>
      <c r="KY850">
        <v>0</v>
      </c>
      <c r="KZ850">
        <v>0</v>
      </c>
      <c r="LA850">
        <v>0</v>
      </c>
      <c r="LB850">
        <v>0</v>
      </c>
      <c r="LC850">
        <v>0</v>
      </c>
      <c r="LD850">
        <v>1</v>
      </c>
      <c r="LE850">
        <v>0</v>
      </c>
      <c r="LF850">
        <v>0</v>
      </c>
      <c r="LG850">
        <v>0</v>
      </c>
      <c r="LH850">
        <v>0</v>
      </c>
    </row>
    <row r="851" spans="1:320" s="34" customFormat="1" ht="15" customHeight="1" x14ac:dyDescent="0.25">
      <c r="A851" s="45">
        <v>206374248</v>
      </c>
      <c r="B851" s="45" t="s">
        <v>1489</v>
      </c>
      <c r="C851" s="46">
        <v>45017</v>
      </c>
      <c r="D851" s="46">
        <v>45382</v>
      </c>
      <c r="E851" s="47">
        <v>366</v>
      </c>
      <c r="F851" s="45" t="s">
        <v>883</v>
      </c>
      <c r="G851" s="45" t="s">
        <v>893</v>
      </c>
      <c r="H851" s="45" t="s">
        <v>1454</v>
      </c>
      <c r="I851" s="45" t="s">
        <v>916</v>
      </c>
      <c r="J851" s="45" t="s">
        <v>331</v>
      </c>
      <c r="K851" s="45" t="s">
        <v>1455</v>
      </c>
      <c r="L851" s="45" t="s">
        <v>6141</v>
      </c>
      <c r="M851" s="45" t="s">
        <v>1490</v>
      </c>
      <c r="N851" s="45" t="s">
        <v>1491</v>
      </c>
      <c r="O851" s="45" t="s">
        <v>1492</v>
      </c>
      <c r="P851" s="45" t="s">
        <v>1493</v>
      </c>
      <c r="Q851" s="45" t="s">
        <v>1494</v>
      </c>
      <c r="R851" t="s">
        <v>1495</v>
      </c>
      <c r="S851" s="45" t="s">
        <v>893</v>
      </c>
      <c r="T851" t="s">
        <v>1206</v>
      </c>
      <c r="U851" s="47">
        <v>33</v>
      </c>
      <c r="V851" s="47">
        <v>33</v>
      </c>
      <c r="W851" s="47" t="s">
        <v>1728</v>
      </c>
      <c r="X851" s="47">
        <v>12078</v>
      </c>
      <c r="Y851" s="47">
        <v>9737</v>
      </c>
      <c r="Z851" s="48">
        <v>80.62</v>
      </c>
      <c r="AA851" s="44">
        <v>314</v>
      </c>
      <c r="AB851" s="44">
        <v>314</v>
      </c>
      <c r="AC851" s="44">
        <v>6425</v>
      </c>
      <c r="AD851" s="44">
        <v>1135</v>
      </c>
      <c r="AE851" s="44">
        <v>382</v>
      </c>
      <c r="AF851" s="44">
        <v>915</v>
      </c>
      <c r="AG851" s="44">
        <v>149</v>
      </c>
      <c r="AH851" s="47"/>
      <c r="AI851" s="47">
        <v>731</v>
      </c>
      <c r="AJ851"/>
      <c r="AK851" t="s">
        <v>895</v>
      </c>
      <c r="AL851">
        <v>9737</v>
      </c>
      <c r="AM851"/>
      <c r="AN851"/>
      <c r="AO851"/>
      <c r="AP851"/>
      <c r="AQ851"/>
      <c r="AR851" s="44"/>
      <c r="AS851" s="44"/>
      <c r="AT851" s="44"/>
      <c r="AU851" s="44">
        <v>6057240</v>
      </c>
      <c r="AV851" s="44">
        <v>2194589</v>
      </c>
      <c r="AW851" s="44">
        <v>1920493</v>
      </c>
      <c r="AX851" s="44">
        <v>5804</v>
      </c>
      <c r="AY851" s="44">
        <v>6337140</v>
      </c>
      <c r="AZ851" s="21">
        <v>6328648</v>
      </c>
      <c r="BA851" s="21">
        <v>8492</v>
      </c>
      <c r="BB851" s="44">
        <v>3579377</v>
      </c>
      <c r="BC851" s="44"/>
      <c r="BD851" s="44"/>
      <c r="BE851" s="44">
        <v>3587869</v>
      </c>
      <c r="BF851" s="44">
        <v>3876566</v>
      </c>
      <c r="BG851" s="44">
        <v>635600</v>
      </c>
      <c r="BH851" s="44">
        <v>237353</v>
      </c>
      <c r="BI851" s="21">
        <v>635010</v>
      </c>
      <c r="BJ851" s="21">
        <v>101397</v>
      </c>
      <c r="BK851" s="21"/>
      <c r="BL851" s="21">
        <v>571314</v>
      </c>
      <c r="BM851" s="21"/>
      <c r="BN851" s="21">
        <v>6057240</v>
      </c>
      <c r="BO851" s="21"/>
      <c r="BP851" s="21"/>
      <c r="BQ851" s="44"/>
      <c r="BR851" s="21"/>
      <c r="BS851" s="44"/>
      <c r="BT851" s="21"/>
      <c r="BU851" s="44"/>
      <c r="BV851" s="21"/>
      <c r="BW851" s="44">
        <v>1881856</v>
      </c>
      <c r="BX851" s="21"/>
      <c r="BY851" s="21">
        <v>260058</v>
      </c>
      <c r="BZ851" s="21"/>
      <c r="CA851" s="44">
        <v>431</v>
      </c>
      <c r="CB851" s="44"/>
      <c r="CC851" s="44">
        <v>1073</v>
      </c>
      <c r="CD851" s="44"/>
      <c r="CE851" s="44">
        <v>34139</v>
      </c>
      <c r="CF851" s="44"/>
      <c r="CG851" s="44"/>
      <c r="CH851" s="44"/>
      <c r="CI851" s="21">
        <v>17032</v>
      </c>
      <c r="CJ851" s="44"/>
      <c r="CK851" s="21"/>
      <c r="CL851" s="44"/>
      <c r="CM851" s="44">
        <v>1504</v>
      </c>
      <c r="CN851" s="44">
        <v>0</v>
      </c>
      <c r="CO851" s="44">
        <v>961821</v>
      </c>
      <c r="CP851" s="44">
        <v>0</v>
      </c>
      <c r="CQ851" s="21">
        <v>797317</v>
      </c>
      <c r="CR851" s="44">
        <v>30780</v>
      </c>
      <c r="CS851" s="44">
        <v>270098</v>
      </c>
      <c r="CT851" s="44">
        <v>31912</v>
      </c>
      <c r="CU851" s="44"/>
      <c r="CV851" s="44">
        <v>101157</v>
      </c>
      <c r="CW851" s="21"/>
      <c r="CX851" s="21"/>
      <c r="CY851" s="21"/>
      <c r="CZ851" s="21"/>
      <c r="DA851" s="21"/>
      <c r="DB851" s="21"/>
      <c r="DC851" s="21"/>
      <c r="DD851" s="21"/>
      <c r="DE851" s="44"/>
      <c r="DF851" s="21"/>
      <c r="DG851" s="44"/>
      <c r="DH851" s="21"/>
      <c r="DI851" s="44"/>
      <c r="DJ851" s="44"/>
      <c r="DK851" s="44"/>
      <c r="DL851" s="44"/>
      <c r="DM851" s="21"/>
      <c r="DN851" s="44"/>
      <c r="DO851" s="44"/>
      <c r="DP851" s="44"/>
      <c r="DQ851" s="44"/>
      <c r="DR851" s="44"/>
      <c r="DS851" s="44"/>
      <c r="DT851" s="44"/>
      <c r="DU851" s="44"/>
      <c r="DV851" s="44"/>
      <c r="DW851" s="44"/>
      <c r="DX851" s="44"/>
      <c r="DY851" s="44">
        <v>79553</v>
      </c>
      <c r="DZ851" s="44"/>
      <c r="EA851" s="44"/>
      <c r="EB851" s="21"/>
      <c r="EC851" s="44">
        <v>1016911</v>
      </c>
      <c r="ED851" s="44"/>
      <c r="EE851" s="21">
        <v>342811</v>
      </c>
      <c r="EF851" s="44"/>
      <c r="EG851" s="21">
        <v>191224</v>
      </c>
      <c r="EH851" s="44"/>
      <c r="EI851" s="21">
        <v>156635</v>
      </c>
      <c r="EJ851" s="44"/>
      <c r="EK851" s="44">
        <v>133359</v>
      </c>
      <c r="EL851" s="21"/>
      <c r="EM851" s="44"/>
      <c r="EN851" s="44"/>
      <c r="EO851" s="44"/>
      <c r="EP851" s="21"/>
      <c r="EQ851" s="21"/>
      <c r="ER851" s="21"/>
      <c r="ES851" s="21"/>
      <c r="ET851" s="44"/>
      <c r="EU851" s="21"/>
      <c r="EV851" s="44"/>
      <c r="EW851" s="21"/>
      <c r="EX851" s="44"/>
      <c r="EY851" s="44"/>
      <c r="EZ851" s="21"/>
      <c r="FA851" s="21"/>
      <c r="FB851" s="44"/>
      <c r="FC851" s="44"/>
      <c r="FD851" s="21"/>
      <c r="FE851" s="112"/>
      <c r="FF851" s="44"/>
      <c r="FG851" s="44">
        <v>2952966</v>
      </c>
      <c r="FH851" s="44">
        <v>991477</v>
      </c>
      <c r="FI851" s="44">
        <v>2384205</v>
      </c>
      <c r="FJ851" s="44">
        <v>52338</v>
      </c>
      <c r="FK851" s="44">
        <v>2504310</v>
      </c>
      <c r="FL851" s="44"/>
      <c r="FM851" s="44"/>
      <c r="FN851" s="44"/>
      <c r="FO851" s="44"/>
      <c r="FP851" s="44"/>
      <c r="FQ851" s="44"/>
      <c r="FR851" s="44"/>
      <c r="FS851" s="44"/>
      <c r="FT851" s="44">
        <v>399</v>
      </c>
      <c r="FU851" s="44"/>
      <c r="FV851" s="21">
        <v>430030</v>
      </c>
      <c r="FW851" s="44"/>
      <c r="FX851" s="44">
        <v>381430</v>
      </c>
      <c r="FY851" s="44">
        <v>15931</v>
      </c>
      <c r="FZ851" s="44">
        <v>206181</v>
      </c>
      <c r="GA851" s="44">
        <v>26183</v>
      </c>
      <c r="GB851" s="44"/>
      <c r="GC851" s="44">
        <v>68878</v>
      </c>
      <c r="GD851" s="44">
        <v>170691</v>
      </c>
      <c r="GE851" s="44">
        <v>166964</v>
      </c>
      <c r="GF851" s="44">
        <v>56969</v>
      </c>
      <c r="GG851" s="44">
        <v>804951</v>
      </c>
      <c r="GH851" s="44">
        <v>217135</v>
      </c>
      <c r="GI851" s="44">
        <v>87262</v>
      </c>
      <c r="GJ851" s="44">
        <v>19783</v>
      </c>
      <c r="GK851" s="44">
        <v>1153562</v>
      </c>
      <c r="GL851" s="44"/>
      <c r="GM851" s="44">
        <v>6712</v>
      </c>
      <c r="GN851" s="44">
        <v>4703</v>
      </c>
      <c r="GO851" s="44">
        <v>4762</v>
      </c>
      <c r="GP851" s="44">
        <v>1812</v>
      </c>
      <c r="GQ851" s="44"/>
      <c r="GR851" s="44"/>
      <c r="GS851" s="44">
        <v>260010036</v>
      </c>
      <c r="GT851" s="44"/>
      <c r="GU851" s="21">
        <v>47235795</v>
      </c>
      <c r="GV851" s="44">
        <v>1852787</v>
      </c>
      <c r="GW851" s="44"/>
      <c r="GX851" s="44"/>
      <c r="GY851" s="44">
        <v>309098618</v>
      </c>
      <c r="GZ851" s="44">
        <v>217439015</v>
      </c>
      <c r="HA851" s="44">
        <v>29585106</v>
      </c>
      <c r="HB851" s="44"/>
      <c r="HC851" s="44">
        <v>62074497</v>
      </c>
      <c r="HD851" s="44">
        <v>309098618</v>
      </c>
      <c r="HE851" s="21"/>
      <c r="HF851" s="21"/>
      <c r="HG851" s="21"/>
      <c r="HH851" s="21"/>
      <c r="HI851" s="21">
        <v>17131802</v>
      </c>
      <c r="HJ851" s="44">
        <v>59354032</v>
      </c>
      <c r="HK851" s="21"/>
      <c r="HL851" s="21">
        <v>17404821</v>
      </c>
      <c r="HM851" s="21">
        <v>93890655</v>
      </c>
      <c r="HN851" s="21">
        <v>-46654860</v>
      </c>
      <c r="HO851" s="21"/>
      <c r="HP851" s="44"/>
      <c r="HQ851" s="47"/>
      <c r="HR851" s="47"/>
      <c r="HS851" s="47"/>
      <c r="HT851" s="47" t="s">
        <v>1759</v>
      </c>
      <c r="HU851" s="47">
        <v>0</v>
      </c>
      <c r="HV851" s="47">
        <v>1697</v>
      </c>
      <c r="HW851" s="47">
        <v>0</v>
      </c>
      <c r="HX851" s="47">
        <v>4751</v>
      </c>
      <c r="HY851" s="47">
        <v>23685</v>
      </c>
      <c r="HZ851" s="47">
        <v>43063</v>
      </c>
      <c r="IA851" s="47">
        <v>0</v>
      </c>
      <c r="IB851" s="47">
        <v>0</v>
      </c>
      <c r="IC851" s="47">
        <v>1703</v>
      </c>
      <c r="ID851"/>
      <c r="IE851" s="47">
        <v>2180</v>
      </c>
      <c r="IF851">
        <v>5497</v>
      </c>
      <c r="IG851" s="47">
        <v>2101</v>
      </c>
      <c r="IH851" s="47">
        <v>15999</v>
      </c>
      <c r="II851">
        <v>3910</v>
      </c>
      <c r="IJ851">
        <v>2490</v>
      </c>
      <c r="IK851">
        <v>338</v>
      </c>
      <c r="IL851">
        <v>9734</v>
      </c>
      <c r="IM851">
        <v>117148</v>
      </c>
      <c r="IN851">
        <v>0</v>
      </c>
      <c r="IO851">
        <v>103</v>
      </c>
      <c r="IP851">
        <v>300</v>
      </c>
      <c r="IQ851">
        <v>1035</v>
      </c>
      <c r="IR851">
        <v>0</v>
      </c>
      <c r="IS851">
        <v>0</v>
      </c>
      <c r="IT851">
        <v>1438</v>
      </c>
      <c r="IU851">
        <v>120876</v>
      </c>
      <c r="IV851">
        <v>0</v>
      </c>
      <c r="IW851">
        <v>199885</v>
      </c>
      <c r="IX851">
        <v>591978</v>
      </c>
      <c r="IY851">
        <v>734212</v>
      </c>
      <c r="IZ851">
        <v>0</v>
      </c>
      <c r="JA851">
        <v>0</v>
      </c>
      <c r="JB851">
        <v>84716</v>
      </c>
      <c r="JC851"/>
      <c r="JD851">
        <v>34638</v>
      </c>
      <c r="JE851">
        <v>104192</v>
      </c>
      <c r="JF851">
        <v>39812</v>
      </c>
      <c r="JG851">
        <v>353370</v>
      </c>
      <c r="JH851">
        <v>164796</v>
      </c>
      <c r="JI851">
        <v>52803</v>
      </c>
      <c r="JJ851">
        <v>17200</v>
      </c>
      <c r="JK851">
        <v>454488</v>
      </c>
      <c r="JL851">
        <v>2952966</v>
      </c>
      <c r="JM851">
        <v>0</v>
      </c>
      <c r="JN851">
        <v>7268</v>
      </c>
      <c r="JO851">
        <v>25472</v>
      </c>
      <c r="JP851">
        <v>58811</v>
      </c>
      <c r="JQ851">
        <v>0</v>
      </c>
      <c r="JR851">
        <v>0</v>
      </c>
      <c r="JS851">
        <v>91551</v>
      </c>
      <c r="JT851"/>
      <c r="JU851"/>
      <c r="JV851"/>
      <c r="JW851"/>
      <c r="JX851"/>
      <c r="JY851"/>
      <c r="JZ851"/>
      <c r="KA851"/>
      <c r="KB851"/>
      <c r="KC851"/>
      <c r="KD851"/>
      <c r="KE851"/>
      <c r="KF851">
        <v>116</v>
      </c>
      <c r="KG851">
        <v>310</v>
      </c>
      <c r="KH851">
        <v>91</v>
      </c>
      <c r="KI851">
        <v>74</v>
      </c>
      <c r="KJ851">
        <v>199</v>
      </c>
      <c r="KK851">
        <v>59</v>
      </c>
      <c r="KL851">
        <v>41</v>
      </c>
      <c r="KM851">
        <v>109</v>
      </c>
      <c r="KN851">
        <v>32</v>
      </c>
      <c r="KO851">
        <v>0</v>
      </c>
      <c r="KP851">
        <v>1</v>
      </c>
      <c r="KQ851">
        <v>0</v>
      </c>
      <c r="KR851">
        <v>1</v>
      </c>
      <c r="KS851">
        <v>0</v>
      </c>
      <c r="KT851">
        <v>0</v>
      </c>
      <c r="KU851">
        <v>1</v>
      </c>
      <c r="KV851">
        <v>0</v>
      </c>
      <c r="KW851">
        <v>0</v>
      </c>
      <c r="KX851">
        <v>0</v>
      </c>
      <c r="KY851">
        <v>0</v>
      </c>
      <c r="KZ851">
        <v>0</v>
      </c>
      <c r="LA851">
        <v>0</v>
      </c>
      <c r="LB851">
        <v>0</v>
      </c>
      <c r="LC851">
        <v>0</v>
      </c>
      <c r="LD851">
        <v>0</v>
      </c>
      <c r="LE851">
        <v>0</v>
      </c>
      <c r="LF851">
        <v>1</v>
      </c>
      <c r="LG851">
        <v>0</v>
      </c>
      <c r="LH851">
        <v>0</v>
      </c>
    </row>
    <row r="852" spans="1:320" s="34" customFormat="1" ht="15" customHeight="1" x14ac:dyDescent="0.25">
      <c r="A852" s="45">
        <v>206374271</v>
      </c>
      <c r="B852" s="45" t="s">
        <v>6439</v>
      </c>
      <c r="C852" s="46">
        <v>45292</v>
      </c>
      <c r="D852" s="46">
        <v>45657</v>
      </c>
      <c r="E852" s="47">
        <v>366</v>
      </c>
      <c r="F852" s="45" t="s">
        <v>883</v>
      </c>
      <c r="G852" s="45" t="s">
        <v>893</v>
      </c>
      <c r="H852" s="45" t="s">
        <v>1454</v>
      </c>
      <c r="I852" s="45" t="s">
        <v>916</v>
      </c>
      <c r="J852" s="45" t="s">
        <v>887</v>
      </c>
      <c r="K852" s="45" t="s">
        <v>1455</v>
      </c>
      <c r="L852" s="45" t="s">
        <v>6059</v>
      </c>
      <c r="M852" s="45" t="s">
        <v>6440</v>
      </c>
      <c r="N852" s="45" t="s">
        <v>6441</v>
      </c>
      <c r="O852" s="45" t="s">
        <v>1479</v>
      </c>
      <c r="P852" s="45" t="s">
        <v>6442</v>
      </c>
      <c r="Q852" s="45" t="s">
        <v>6443</v>
      </c>
      <c r="R852" t="s">
        <v>6444</v>
      </c>
      <c r="S852" s="45" t="s">
        <v>893</v>
      </c>
      <c r="T852" t="s">
        <v>2391</v>
      </c>
      <c r="U852" s="47">
        <v>45</v>
      </c>
      <c r="V852" s="47">
        <v>45</v>
      </c>
      <c r="W852" s="47" t="s">
        <v>1728</v>
      </c>
      <c r="X852" s="47">
        <v>16470</v>
      </c>
      <c r="Y852" s="47">
        <v>13857</v>
      </c>
      <c r="Z852" s="48">
        <v>196.14</v>
      </c>
      <c r="AA852" s="44">
        <v>554</v>
      </c>
      <c r="AB852" s="44">
        <v>551</v>
      </c>
      <c r="AC852" s="44">
        <v>7123</v>
      </c>
      <c r="AD852" s="44">
        <v>5142</v>
      </c>
      <c r="AE852" s="44"/>
      <c r="AF852" s="44"/>
      <c r="AG852" s="44"/>
      <c r="AH852" s="47"/>
      <c r="AI852" s="47">
        <v>1563</v>
      </c>
      <c r="AJ852">
        <v>29</v>
      </c>
      <c r="AK852" t="s">
        <v>895</v>
      </c>
      <c r="AL852">
        <v>13857</v>
      </c>
      <c r="AM852"/>
      <c r="AN852"/>
      <c r="AO852"/>
      <c r="AP852"/>
      <c r="AQ852"/>
      <c r="AR852" s="44"/>
      <c r="AS852" s="44"/>
      <c r="AT852" s="44"/>
      <c r="AU852" s="44">
        <v>8510590</v>
      </c>
      <c r="AV852" s="44">
        <v>4648644</v>
      </c>
      <c r="AW852" s="44">
        <v>3456375</v>
      </c>
      <c r="AX852" s="44">
        <v>18397</v>
      </c>
      <c r="AY852" s="44">
        <v>9721256</v>
      </c>
      <c r="AZ852" s="21">
        <v>10075632</v>
      </c>
      <c r="BA852" s="21">
        <v>-354376</v>
      </c>
      <c r="BB852" s="44">
        <v>3719</v>
      </c>
      <c r="BC852" s="44">
        <v>800</v>
      </c>
      <c r="BD852" s="44"/>
      <c r="BE852" s="44">
        <v>-351457</v>
      </c>
      <c r="BF852" s="44">
        <v>4374752</v>
      </c>
      <c r="BG852" s="44">
        <v>3158075</v>
      </c>
      <c r="BH852" s="44"/>
      <c r="BI852" s="21"/>
      <c r="BJ852" s="21"/>
      <c r="BK852" s="21"/>
      <c r="BL852" s="21">
        <v>959952</v>
      </c>
      <c r="BM852" s="21">
        <v>17811</v>
      </c>
      <c r="BN852" s="21">
        <v>8510590</v>
      </c>
      <c r="BO852" s="21"/>
      <c r="BP852" s="21"/>
      <c r="BQ852" s="44"/>
      <c r="BR852" s="21"/>
      <c r="BS852" s="44"/>
      <c r="BT852" s="21"/>
      <c r="BU852" s="44"/>
      <c r="BV852" s="21"/>
      <c r="BW852" s="44">
        <v>2389572</v>
      </c>
      <c r="BX852" s="21"/>
      <c r="BY852" s="21">
        <v>1725000</v>
      </c>
      <c r="BZ852" s="21"/>
      <c r="CA852" s="44"/>
      <c r="CB852" s="44"/>
      <c r="CC852" s="44"/>
      <c r="CD852" s="44"/>
      <c r="CE852" s="44"/>
      <c r="CF852" s="44"/>
      <c r="CG852" s="44"/>
      <c r="CH852" s="44"/>
      <c r="CI852" s="21">
        <v>524343</v>
      </c>
      <c r="CJ852" s="44"/>
      <c r="CK852" s="21">
        <v>9729</v>
      </c>
      <c r="CL852" s="44"/>
      <c r="CM852" s="44">
        <v>0</v>
      </c>
      <c r="CN852" s="44">
        <v>0</v>
      </c>
      <c r="CO852" s="44">
        <v>1681679</v>
      </c>
      <c r="CP852" s="44">
        <v>0</v>
      </c>
      <c r="CQ852" s="21">
        <v>1543690</v>
      </c>
      <c r="CR852" s="44">
        <v>423950</v>
      </c>
      <c r="CS852" s="44">
        <v>888167</v>
      </c>
      <c r="CT852" s="44">
        <v>37540</v>
      </c>
      <c r="CU852" s="44"/>
      <c r="CV852" s="44">
        <v>73618</v>
      </c>
      <c r="CW852" s="21"/>
      <c r="CX852" s="21"/>
      <c r="CY852" s="21"/>
      <c r="CZ852" s="21"/>
      <c r="DA852" s="21"/>
      <c r="DB852" s="21"/>
      <c r="DC852" s="21"/>
      <c r="DD852" s="21"/>
      <c r="DE852" s="44"/>
      <c r="DF852" s="21"/>
      <c r="DG852" s="44"/>
      <c r="DH852" s="21"/>
      <c r="DI852" s="44"/>
      <c r="DJ852" s="44"/>
      <c r="DK852" s="44"/>
      <c r="DL852" s="44"/>
      <c r="DM852" s="21"/>
      <c r="DN852" s="44"/>
      <c r="DO852" s="44"/>
      <c r="DP852" s="44"/>
      <c r="DQ852" s="44"/>
      <c r="DR852" s="44"/>
      <c r="DS852" s="44"/>
      <c r="DT852" s="44"/>
      <c r="DU852" s="44"/>
      <c r="DV852" s="44"/>
      <c r="DW852" s="44"/>
      <c r="DX852" s="44"/>
      <c r="DY852" s="44">
        <v>480641</v>
      </c>
      <c r="DZ852" s="44"/>
      <c r="EA852" s="44"/>
      <c r="EB852" s="21"/>
      <c r="EC852" s="44">
        <v>498349</v>
      </c>
      <c r="ED852" s="44"/>
      <c r="EE852" s="21">
        <v>2449845</v>
      </c>
      <c r="EF852" s="44"/>
      <c r="EG852" s="21"/>
      <c r="EH852" s="44"/>
      <c r="EI852" s="21"/>
      <c r="EJ852" s="44"/>
      <c r="EK852" s="44"/>
      <c r="EL852" s="21"/>
      <c r="EM852" s="44"/>
      <c r="EN852" s="44"/>
      <c r="EO852" s="44">
        <v>27540</v>
      </c>
      <c r="EP852" s="21"/>
      <c r="EQ852" s="21"/>
      <c r="ER852" s="21"/>
      <c r="ES852" s="21"/>
      <c r="ET852" s="44"/>
      <c r="EU852" s="21"/>
      <c r="EV852" s="44"/>
      <c r="EW852" s="21"/>
      <c r="EX852" s="44"/>
      <c r="EY852" s="44"/>
      <c r="EZ852" s="21"/>
      <c r="FA852" s="21"/>
      <c r="FB852" s="44"/>
      <c r="FC852" s="44"/>
      <c r="FD852" s="21"/>
      <c r="FE852" s="112"/>
      <c r="FF852" s="44"/>
      <c r="FG852" s="44">
        <v>5047918</v>
      </c>
      <c r="FH852" s="44">
        <v>1147485</v>
      </c>
      <c r="FI852" s="44">
        <v>3880229</v>
      </c>
      <c r="FJ852" s="44">
        <v>85417</v>
      </c>
      <c r="FK852" s="44">
        <v>3477154</v>
      </c>
      <c r="FL852" s="44"/>
      <c r="FM852" s="44"/>
      <c r="FN852" s="44"/>
      <c r="FO852" s="44"/>
      <c r="FP852" s="44"/>
      <c r="FQ852" s="44"/>
      <c r="FR852" s="44"/>
      <c r="FS852" s="44"/>
      <c r="FT852" s="44">
        <v>96144</v>
      </c>
      <c r="FU852" s="44"/>
      <c r="FV852" s="21">
        <v>709234</v>
      </c>
      <c r="FW852" s="44"/>
      <c r="FX852" s="44">
        <v>402442</v>
      </c>
      <c r="FY852" s="44">
        <v>132825</v>
      </c>
      <c r="FZ852" s="44">
        <v>554032</v>
      </c>
      <c r="GA852" s="44">
        <v>83318</v>
      </c>
      <c r="GB852" s="44"/>
      <c r="GC852" s="44">
        <v>65980</v>
      </c>
      <c r="GD852" s="44">
        <v>338676</v>
      </c>
      <c r="GE852" s="44">
        <v>140260</v>
      </c>
      <c r="GF852" s="44">
        <v>13285</v>
      </c>
      <c r="GG852" s="44">
        <v>551784</v>
      </c>
      <c r="GH852" s="44">
        <v>205402</v>
      </c>
      <c r="GI852" s="44">
        <v>107398</v>
      </c>
      <c r="GJ852" s="44"/>
      <c r="GK852" s="44">
        <v>2038710</v>
      </c>
      <c r="GL852" s="44">
        <v>12286</v>
      </c>
      <c r="GM852" s="44">
        <v>687000</v>
      </c>
      <c r="GN852" s="44">
        <v>106765</v>
      </c>
      <c r="GO852" s="44">
        <v>11506</v>
      </c>
      <c r="GP852" s="44"/>
      <c r="GQ852" s="44"/>
      <c r="GR852" s="44">
        <v>341431</v>
      </c>
      <c r="GS852" s="44">
        <v>1965338</v>
      </c>
      <c r="GT852" s="44"/>
      <c r="GU852" s="21">
        <v>240262</v>
      </c>
      <c r="GV852" s="44"/>
      <c r="GW852" s="44">
        <v>17757</v>
      </c>
      <c r="GX852" s="44"/>
      <c r="GY852" s="44">
        <v>2223357</v>
      </c>
      <c r="GZ852" s="44">
        <v>1022924</v>
      </c>
      <c r="HA852" s="44"/>
      <c r="HB852" s="44">
        <v>1813556</v>
      </c>
      <c r="HC852" s="44">
        <v>-613123</v>
      </c>
      <c r="HD852" s="44">
        <v>2223357</v>
      </c>
      <c r="HE852" s="21"/>
      <c r="HF852" s="21"/>
      <c r="HG852" s="21">
        <v>76402</v>
      </c>
      <c r="HH852" s="21">
        <v>1784965</v>
      </c>
      <c r="HI852" s="21">
        <v>0</v>
      </c>
      <c r="HJ852" s="44"/>
      <c r="HK852" s="21">
        <v>211536</v>
      </c>
      <c r="HL852" s="21">
        <v>34188</v>
      </c>
      <c r="HM852" s="21">
        <v>245724</v>
      </c>
      <c r="HN852" s="21">
        <v>-5462</v>
      </c>
      <c r="HO852" s="21"/>
      <c r="HP852" s="44"/>
      <c r="HQ852" s="47"/>
      <c r="HR852" s="47">
        <v>1813556</v>
      </c>
      <c r="HS852" s="47"/>
      <c r="HT852" s="47" t="s">
        <v>3967</v>
      </c>
      <c r="HU852" s="47">
        <v>317106.44</v>
      </c>
      <c r="HV852" s="47">
        <v>1790</v>
      </c>
      <c r="HW852" s="47">
        <v>0</v>
      </c>
      <c r="HX852" s="47">
        <v>8016</v>
      </c>
      <c r="HY852" s="47">
        <v>17593</v>
      </c>
      <c r="HZ852" s="47">
        <v>37839</v>
      </c>
      <c r="IA852" s="47">
        <v>0</v>
      </c>
      <c r="IB852" s="47">
        <v>0</v>
      </c>
      <c r="IC852" s="47">
        <v>3034</v>
      </c>
      <c r="ID852">
        <v>21566</v>
      </c>
      <c r="IE852" s="47">
        <v>2110</v>
      </c>
      <c r="IF852">
        <v>4580</v>
      </c>
      <c r="IG852" s="47">
        <v>326</v>
      </c>
      <c r="IH852" s="47">
        <v>11532</v>
      </c>
      <c r="II852">
        <v>4671</v>
      </c>
      <c r="IJ852">
        <v>3839</v>
      </c>
      <c r="IK852"/>
      <c r="IL852">
        <v>17113</v>
      </c>
      <c r="IM852">
        <v>134009</v>
      </c>
      <c r="IN852">
        <v>0</v>
      </c>
      <c r="IO852">
        <v>0</v>
      </c>
      <c r="IP852">
        <v>0</v>
      </c>
      <c r="IQ852">
        <v>0</v>
      </c>
      <c r="IR852">
        <v>0</v>
      </c>
      <c r="IS852">
        <v>0</v>
      </c>
      <c r="IT852">
        <v>0</v>
      </c>
      <c r="IU852">
        <v>148585</v>
      </c>
      <c r="IV852">
        <v>0</v>
      </c>
      <c r="IW852">
        <v>442800</v>
      </c>
      <c r="IX852">
        <v>874819</v>
      </c>
      <c r="IY852">
        <v>961529</v>
      </c>
      <c r="IZ852">
        <v>0</v>
      </c>
      <c r="JA852">
        <v>0</v>
      </c>
      <c r="JB852">
        <v>141962</v>
      </c>
      <c r="JC852">
        <v>1072106</v>
      </c>
      <c r="JD852">
        <v>70783</v>
      </c>
      <c r="JE852">
        <v>88197</v>
      </c>
      <c r="JF852">
        <v>6144</v>
      </c>
      <c r="JG852">
        <v>289373</v>
      </c>
      <c r="JH852">
        <v>151806</v>
      </c>
      <c r="JI852">
        <v>87506</v>
      </c>
      <c r="JJ852"/>
      <c r="JK852">
        <v>712308</v>
      </c>
      <c r="JL852">
        <v>5047918</v>
      </c>
      <c r="JM852">
        <v>0</v>
      </c>
      <c r="JN852">
        <v>0</v>
      </c>
      <c r="JO852">
        <v>0</v>
      </c>
      <c r="JP852">
        <v>0</v>
      </c>
      <c r="JQ852">
        <v>0</v>
      </c>
      <c r="JR852">
        <v>0</v>
      </c>
      <c r="JS852">
        <v>0</v>
      </c>
      <c r="JT852"/>
      <c r="JU852"/>
      <c r="JV852"/>
      <c r="JW852"/>
      <c r="JX852"/>
      <c r="JY852">
        <v>21566</v>
      </c>
      <c r="JZ852"/>
      <c r="KA852"/>
      <c r="KB852"/>
      <c r="KC852"/>
      <c r="KD852"/>
      <c r="KE852">
        <v>1072106</v>
      </c>
      <c r="KF852">
        <v>111</v>
      </c>
      <c r="KG852">
        <v>184</v>
      </c>
      <c r="KH852">
        <v>61</v>
      </c>
      <c r="KI852">
        <v>55</v>
      </c>
      <c r="KJ852">
        <v>100</v>
      </c>
      <c r="KK852">
        <v>24</v>
      </c>
      <c r="KL852">
        <v>26</v>
      </c>
      <c r="KM852">
        <v>54</v>
      </c>
      <c r="KN852">
        <v>12</v>
      </c>
      <c r="KO852">
        <v>1</v>
      </c>
      <c r="KP852">
        <v>0</v>
      </c>
      <c r="KQ852">
        <v>0</v>
      </c>
      <c r="KR852">
        <v>1</v>
      </c>
      <c r="KS852">
        <v>0</v>
      </c>
      <c r="KT852">
        <v>0</v>
      </c>
      <c r="KU852">
        <v>1</v>
      </c>
      <c r="KV852">
        <v>0</v>
      </c>
      <c r="KW852">
        <v>0</v>
      </c>
      <c r="KX852">
        <v>0</v>
      </c>
      <c r="KY852">
        <v>0</v>
      </c>
      <c r="KZ852">
        <v>0</v>
      </c>
      <c r="LA852">
        <v>0</v>
      </c>
      <c r="LB852">
        <v>0</v>
      </c>
      <c r="LC852">
        <v>0</v>
      </c>
      <c r="LD852">
        <v>0</v>
      </c>
      <c r="LE852">
        <v>0</v>
      </c>
      <c r="LF852">
        <v>1</v>
      </c>
      <c r="LG852">
        <v>0</v>
      </c>
      <c r="LH852">
        <v>0</v>
      </c>
    </row>
    <row r="853" spans="1:320" s="34" customFormat="1" ht="15" customHeight="1" x14ac:dyDescent="0.25">
      <c r="A853" s="45">
        <v>206374272</v>
      </c>
      <c r="B853" s="45" t="s">
        <v>6445</v>
      </c>
      <c r="C853" s="46">
        <v>45292</v>
      </c>
      <c r="D853" s="46">
        <v>45657</v>
      </c>
      <c r="E853" s="47">
        <v>366</v>
      </c>
      <c r="F853" s="45" t="s">
        <v>883</v>
      </c>
      <c r="G853" s="45" t="s">
        <v>884</v>
      </c>
      <c r="H853" s="45" t="s">
        <v>1454</v>
      </c>
      <c r="I853" s="45" t="s">
        <v>886</v>
      </c>
      <c r="J853" s="45" t="s">
        <v>887</v>
      </c>
      <c r="K853" s="45" t="s">
        <v>1455</v>
      </c>
      <c r="L853" s="45" t="s">
        <v>6141</v>
      </c>
      <c r="M853" s="45" t="s">
        <v>6446</v>
      </c>
      <c r="N853" s="45" t="s">
        <v>6447</v>
      </c>
      <c r="O853" s="45" t="s">
        <v>1492</v>
      </c>
      <c r="P853" s="45" t="s">
        <v>6448</v>
      </c>
      <c r="Q853" s="45" t="s">
        <v>6449</v>
      </c>
      <c r="R853" t="s">
        <v>4538</v>
      </c>
      <c r="S853" s="45" t="s">
        <v>893</v>
      </c>
      <c r="T853" t="s">
        <v>2391</v>
      </c>
      <c r="U853" s="47">
        <v>45</v>
      </c>
      <c r="V853" s="47">
        <v>45</v>
      </c>
      <c r="W853" s="47" t="s">
        <v>1728</v>
      </c>
      <c r="X853" s="47">
        <v>16470</v>
      </c>
      <c r="Y853" s="47">
        <v>14928</v>
      </c>
      <c r="Z853" s="48">
        <v>211.3</v>
      </c>
      <c r="AA853" s="44">
        <v>617</v>
      </c>
      <c r="AB853" s="44">
        <v>621</v>
      </c>
      <c r="AC853" s="44">
        <v>12448</v>
      </c>
      <c r="AD853" s="44">
        <v>2365</v>
      </c>
      <c r="AE853" s="44"/>
      <c r="AF853" s="44"/>
      <c r="AG853" s="44"/>
      <c r="AH853" s="47"/>
      <c r="AI853" s="47">
        <v>115</v>
      </c>
      <c r="AJ853"/>
      <c r="AK853" t="s">
        <v>895</v>
      </c>
      <c r="AL853">
        <v>14928</v>
      </c>
      <c r="AM853"/>
      <c r="AN853"/>
      <c r="AO853"/>
      <c r="AP853"/>
      <c r="AQ853"/>
      <c r="AR853" s="44"/>
      <c r="AS853" s="44"/>
      <c r="AT853" s="44"/>
      <c r="AU853" s="44">
        <v>7892821</v>
      </c>
      <c r="AV853" s="44">
        <v>4252721</v>
      </c>
      <c r="AW853" s="44">
        <v>-530739</v>
      </c>
      <c r="AX853" s="44">
        <v>156313</v>
      </c>
      <c r="AY853" s="44">
        <v>12832594</v>
      </c>
      <c r="AZ853" s="21">
        <v>9916752</v>
      </c>
      <c r="BA853" s="21">
        <v>2915842</v>
      </c>
      <c r="BB853" s="44">
        <v>2403</v>
      </c>
      <c r="BC853" s="44">
        <v>1600</v>
      </c>
      <c r="BD853" s="44"/>
      <c r="BE853" s="44">
        <v>2916645</v>
      </c>
      <c r="BF853" s="44">
        <v>6581581</v>
      </c>
      <c r="BG853" s="44">
        <v>1250437</v>
      </c>
      <c r="BH853" s="44"/>
      <c r="BI853" s="21"/>
      <c r="BJ853" s="21"/>
      <c r="BK853" s="21"/>
      <c r="BL853" s="21">
        <v>60803</v>
      </c>
      <c r="BM853" s="21"/>
      <c r="BN853" s="21">
        <v>7892821</v>
      </c>
      <c r="BO853" s="21"/>
      <c r="BP853" s="21"/>
      <c r="BQ853" s="44"/>
      <c r="BR853" s="21"/>
      <c r="BS853" s="44"/>
      <c r="BT853" s="21"/>
      <c r="BU853" s="44"/>
      <c r="BV853" s="21"/>
      <c r="BW853" s="44">
        <v>3546213</v>
      </c>
      <c r="BX853" s="21"/>
      <c r="BY853" s="21">
        <v>673746</v>
      </c>
      <c r="BZ853" s="21"/>
      <c r="CA853" s="44"/>
      <c r="CB853" s="44"/>
      <c r="CC853" s="44"/>
      <c r="CD853" s="44"/>
      <c r="CE853" s="44"/>
      <c r="CF853" s="44"/>
      <c r="CG853" s="44"/>
      <c r="CH853" s="44"/>
      <c r="CI853" s="21">
        <v>32762</v>
      </c>
      <c r="CJ853" s="44"/>
      <c r="CK853" s="21"/>
      <c r="CL853" s="44"/>
      <c r="CM853" s="44">
        <v>54108</v>
      </c>
      <c r="CN853" s="44">
        <v>0</v>
      </c>
      <c r="CO853" s="44">
        <v>1441710</v>
      </c>
      <c r="CP853" s="44">
        <v>0</v>
      </c>
      <c r="CQ853" s="21">
        <v>1723090</v>
      </c>
      <c r="CR853" s="44">
        <v>328751</v>
      </c>
      <c r="CS853" s="44">
        <v>630504</v>
      </c>
      <c r="CT853" s="44">
        <v>32261</v>
      </c>
      <c r="CU853" s="44"/>
      <c r="CV853" s="44">
        <v>42297</v>
      </c>
      <c r="CW853" s="21"/>
      <c r="CX853" s="21"/>
      <c r="CY853" s="21"/>
      <c r="CZ853" s="21"/>
      <c r="DA853" s="21"/>
      <c r="DB853" s="21"/>
      <c r="DC853" s="21"/>
      <c r="DD853" s="21"/>
      <c r="DE853" s="44"/>
      <c r="DF853" s="21"/>
      <c r="DG853" s="44"/>
      <c r="DH853" s="21"/>
      <c r="DI853" s="44"/>
      <c r="DJ853" s="44"/>
      <c r="DK853" s="44"/>
      <c r="DL853" s="44"/>
      <c r="DM853" s="21"/>
      <c r="DN853" s="44"/>
      <c r="DO853" s="44"/>
      <c r="DP853" s="44"/>
      <c r="DQ853" s="44"/>
      <c r="DR853" s="44"/>
      <c r="DS853" s="44"/>
      <c r="DT853" s="44"/>
      <c r="DU853" s="44"/>
      <c r="DV853" s="44"/>
      <c r="DW853" s="44"/>
      <c r="DX853" s="44"/>
      <c r="DY853" s="44">
        <v>32959</v>
      </c>
      <c r="DZ853" s="44"/>
      <c r="EA853" s="44"/>
      <c r="EB853" s="21"/>
      <c r="EC853" s="44">
        <v>-1152982</v>
      </c>
      <c r="ED853" s="44"/>
      <c r="EE853" s="21">
        <v>589284</v>
      </c>
      <c r="EF853" s="44"/>
      <c r="EG853" s="21"/>
      <c r="EH853" s="44"/>
      <c r="EI853" s="21"/>
      <c r="EJ853" s="44"/>
      <c r="EK853" s="44"/>
      <c r="EL853" s="21"/>
      <c r="EM853" s="44"/>
      <c r="EN853" s="44"/>
      <c r="EO853" s="44"/>
      <c r="EP853" s="21"/>
      <c r="EQ853" s="21"/>
      <c r="ER853" s="21"/>
      <c r="ES853" s="21"/>
      <c r="ET853" s="44"/>
      <c r="EU853" s="21"/>
      <c r="EV853" s="44"/>
      <c r="EW853" s="21"/>
      <c r="EX853" s="44"/>
      <c r="EY853" s="44"/>
      <c r="EZ853" s="21"/>
      <c r="FA853" s="21"/>
      <c r="FB853" s="44"/>
      <c r="FC853" s="44"/>
      <c r="FD853" s="21"/>
      <c r="FE853" s="112"/>
      <c r="FF853" s="44"/>
      <c r="FG853" s="44">
        <v>4647325</v>
      </c>
      <c r="FH853" s="44">
        <v>1347504</v>
      </c>
      <c r="FI853" s="44">
        <v>3921923</v>
      </c>
      <c r="FJ853" s="44">
        <v>116282</v>
      </c>
      <c r="FK853" s="44">
        <v>3425661</v>
      </c>
      <c r="FL853" s="44"/>
      <c r="FM853" s="44"/>
      <c r="FN853" s="44"/>
      <c r="FO853" s="44"/>
      <c r="FP853" s="44"/>
      <c r="FQ853" s="44"/>
      <c r="FR853" s="44"/>
      <c r="FS853" s="44"/>
      <c r="FT853" s="44">
        <v>49581</v>
      </c>
      <c r="FU853" s="44"/>
      <c r="FV853" s="21">
        <v>741105</v>
      </c>
      <c r="FW853" s="44"/>
      <c r="FX853" s="44">
        <v>507652</v>
      </c>
      <c r="FY853" s="44">
        <v>117907</v>
      </c>
      <c r="FZ853" s="44">
        <v>477272</v>
      </c>
      <c r="GA853" s="44">
        <v>65168</v>
      </c>
      <c r="GB853" s="44"/>
      <c r="GC853" s="44">
        <v>52098</v>
      </c>
      <c r="GD853" s="44">
        <v>341963</v>
      </c>
      <c r="GE853" s="44">
        <v>190782</v>
      </c>
      <c r="GF853" s="44">
        <v>28351</v>
      </c>
      <c r="GG853" s="44">
        <v>503508</v>
      </c>
      <c r="GH853" s="44">
        <v>188039</v>
      </c>
      <c r="GI853" s="44">
        <v>76867</v>
      </c>
      <c r="GJ853" s="44"/>
      <c r="GK853" s="44">
        <v>2160817</v>
      </c>
      <c r="GL853" s="44"/>
      <c r="GM853" s="44">
        <v>714700</v>
      </c>
      <c r="GN853" s="44">
        <v>74716</v>
      </c>
      <c r="GO853" s="44">
        <v>10136</v>
      </c>
      <c r="GP853" s="44"/>
      <c r="GQ853" s="44"/>
      <c r="GR853" s="44">
        <v>190429</v>
      </c>
      <c r="GS853" s="44">
        <v>2192653</v>
      </c>
      <c r="GT853" s="44"/>
      <c r="GU853" s="21">
        <v>393551</v>
      </c>
      <c r="GV853" s="44"/>
      <c r="GW853" s="44">
        <v>4278965</v>
      </c>
      <c r="GX853" s="44"/>
      <c r="GY853" s="44">
        <v>6865169</v>
      </c>
      <c r="GZ853" s="44">
        <v>428012</v>
      </c>
      <c r="HA853" s="44"/>
      <c r="HB853" s="44">
        <v>569501</v>
      </c>
      <c r="HC853" s="44">
        <v>5867656</v>
      </c>
      <c r="HD853" s="44">
        <v>6865169</v>
      </c>
      <c r="HE853" s="21"/>
      <c r="HF853" s="21">
        <v>3720714</v>
      </c>
      <c r="HG853" s="21"/>
      <c r="HH853" s="21"/>
      <c r="HI853" s="21">
        <v>0</v>
      </c>
      <c r="HJ853" s="44"/>
      <c r="HK853" s="21">
        <v>387050</v>
      </c>
      <c r="HL853" s="21">
        <v>115791</v>
      </c>
      <c r="HM853" s="21">
        <v>502841</v>
      </c>
      <c r="HN853" s="21">
        <v>-109290</v>
      </c>
      <c r="HO853" s="21"/>
      <c r="HP853" s="44"/>
      <c r="HQ853" s="47"/>
      <c r="HR853" s="47">
        <v>569501</v>
      </c>
      <c r="HS853" s="47"/>
      <c r="HT853" s="47" t="s">
        <v>3457</v>
      </c>
      <c r="HU853" s="47">
        <v>423731.88</v>
      </c>
      <c r="HV853" s="47">
        <v>1936</v>
      </c>
      <c r="HW853" s="47">
        <v>0</v>
      </c>
      <c r="HX853" s="47">
        <v>8493</v>
      </c>
      <c r="HY853" s="47">
        <v>18422</v>
      </c>
      <c r="HZ853" s="47">
        <v>37987</v>
      </c>
      <c r="IA853" s="47">
        <v>0</v>
      </c>
      <c r="IB853" s="47">
        <v>0</v>
      </c>
      <c r="IC853" s="47">
        <v>2679</v>
      </c>
      <c r="ID853">
        <v>21595</v>
      </c>
      <c r="IE853" s="47">
        <v>2497</v>
      </c>
      <c r="IF853">
        <v>7498</v>
      </c>
      <c r="IG853" s="47">
        <v>867</v>
      </c>
      <c r="IH853" s="47">
        <v>10675</v>
      </c>
      <c r="II853">
        <v>4088</v>
      </c>
      <c r="IJ853">
        <v>2503</v>
      </c>
      <c r="IK853"/>
      <c r="IL853">
        <v>5792</v>
      </c>
      <c r="IM853">
        <v>125032</v>
      </c>
      <c r="IN853">
        <v>0</v>
      </c>
      <c r="IO853">
        <v>0</v>
      </c>
      <c r="IP853">
        <v>0</v>
      </c>
      <c r="IQ853">
        <v>0</v>
      </c>
      <c r="IR853">
        <v>0</v>
      </c>
      <c r="IS853">
        <v>0</v>
      </c>
      <c r="IT853">
        <v>0</v>
      </c>
      <c r="IU853">
        <v>145155</v>
      </c>
      <c r="IV853">
        <v>0</v>
      </c>
      <c r="IW853">
        <v>439411</v>
      </c>
      <c r="IX853">
        <v>753897</v>
      </c>
      <c r="IY853">
        <v>866770</v>
      </c>
      <c r="IZ853">
        <v>0</v>
      </c>
      <c r="JA853">
        <v>0</v>
      </c>
      <c r="JB853">
        <v>122686</v>
      </c>
      <c r="JC853">
        <v>1083696</v>
      </c>
      <c r="JD853">
        <v>58675</v>
      </c>
      <c r="JE853">
        <v>127739</v>
      </c>
      <c r="JF853">
        <v>19240</v>
      </c>
      <c r="JG853">
        <v>248314</v>
      </c>
      <c r="JH853">
        <v>138418</v>
      </c>
      <c r="JI853">
        <v>59589</v>
      </c>
      <c r="JJ853"/>
      <c r="JK853">
        <v>583735</v>
      </c>
      <c r="JL853">
        <v>4647325</v>
      </c>
      <c r="JM853">
        <v>0</v>
      </c>
      <c r="JN853">
        <v>0</v>
      </c>
      <c r="JO853">
        <v>0</v>
      </c>
      <c r="JP853">
        <v>0</v>
      </c>
      <c r="JQ853">
        <v>0</v>
      </c>
      <c r="JR853">
        <v>0</v>
      </c>
      <c r="JS853">
        <v>0</v>
      </c>
      <c r="JT853"/>
      <c r="JU853"/>
      <c r="JV853"/>
      <c r="JW853"/>
      <c r="JX853"/>
      <c r="JY853">
        <v>21595</v>
      </c>
      <c r="JZ853"/>
      <c r="KA853"/>
      <c r="KB853"/>
      <c r="KC853"/>
      <c r="KD853"/>
      <c r="KE853">
        <v>1083696</v>
      </c>
      <c r="KF853">
        <v>123</v>
      </c>
      <c r="KG853">
        <v>181</v>
      </c>
      <c r="KH853">
        <v>85</v>
      </c>
      <c r="KI853">
        <v>60</v>
      </c>
      <c r="KJ853">
        <v>102</v>
      </c>
      <c r="KK853">
        <v>33</v>
      </c>
      <c r="KL853">
        <v>36</v>
      </c>
      <c r="KM853">
        <v>67</v>
      </c>
      <c r="KN853">
        <v>18</v>
      </c>
      <c r="KO853">
        <v>1</v>
      </c>
      <c r="KP853">
        <v>0</v>
      </c>
      <c r="KQ853">
        <v>0</v>
      </c>
      <c r="KR853">
        <v>1</v>
      </c>
      <c r="KS853">
        <v>0</v>
      </c>
      <c r="KT853">
        <v>0</v>
      </c>
      <c r="KU853">
        <v>1</v>
      </c>
      <c r="KV853">
        <v>0</v>
      </c>
      <c r="KW853">
        <v>0</v>
      </c>
      <c r="KX853">
        <v>0</v>
      </c>
      <c r="KY853">
        <v>0</v>
      </c>
      <c r="KZ853">
        <v>0</v>
      </c>
      <c r="LA853">
        <v>0</v>
      </c>
      <c r="LB853">
        <v>0</v>
      </c>
      <c r="LC853">
        <v>0</v>
      </c>
      <c r="LD853">
        <v>1</v>
      </c>
      <c r="LE853">
        <v>0</v>
      </c>
      <c r="LF853">
        <v>0</v>
      </c>
      <c r="LG853">
        <v>0</v>
      </c>
      <c r="LH853">
        <v>0</v>
      </c>
    </row>
    <row r="854" spans="1:320" s="34" customFormat="1" ht="15" customHeight="1" x14ac:dyDescent="0.25">
      <c r="A854" s="45">
        <v>206374300</v>
      </c>
      <c r="B854" s="45" t="s">
        <v>6450</v>
      </c>
      <c r="C854" s="46">
        <v>45292</v>
      </c>
      <c r="D854" s="46">
        <v>45657</v>
      </c>
      <c r="E854" s="47">
        <v>366</v>
      </c>
      <c r="F854" s="45" t="s">
        <v>883</v>
      </c>
      <c r="G854" s="45" t="s">
        <v>893</v>
      </c>
      <c r="H854" s="45" t="s">
        <v>1454</v>
      </c>
      <c r="I854" s="45" t="s">
        <v>916</v>
      </c>
      <c r="J854" s="45" t="s">
        <v>887</v>
      </c>
      <c r="K854" s="45" t="s">
        <v>1455</v>
      </c>
      <c r="L854" s="45" t="s">
        <v>6052</v>
      </c>
      <c r="M854" s="45" t="s">
        <v>6451</v>
      </c>
      <c r="N854" s="45" t="s">
        <v>6452</v>
      </c>
      <c r="O854" s="45" t="s">
        <v>1479</v>
      </c>
      <c r="P854" s="45" t="s">
        <v>6453</v>
      </c>
      <c r="Q854" s="45"/>
      <c r="R854" t="s">
        <v>6454</v>
      </c>
      <c r="S854" s="45" t="s">
        <v>893</v>
      </c>
      <c r="T854" t="s">
        <v>6455</v>
      </c>
      <c r="U854" s="47">
        <v>60</v>
      </c>
      <c r="V854" s="47">
        <v>60</v>
      </c>
      <c r="W854" s="47" t="s">
        <v>894</v>
      </c>
      <c r="X854" s="47">
        <v>21960</v>
      </c>
      <c r="Y854" s="47">
        <v>18536</v>
      </c>
      <c r="Z854" s="48">
        <v>157.62</v>
      </c>
      <c r="AA854" s="44">
        <v>35</v>
      </c>
      <c r="AB854" s="44">
        <v>33</v>
      </c>
      <c r="AC854" s="44">
        <v>6155</v>
      </c>
      <c r="AD854" s="44">
        <v>382</v>
      </c>
      <c r="AE854" s="44"/>
      <c r="AF854" s="44"/>
      <c r="AG854" s="44">
        <v>44</v>
      </c>
      <c r="AH854" s="47"/>
      <c r="AI854" s="47">
        <v>1140</v>
      </c>
      <c r="AJ854">
        <v>10815</v>
      </c>
      <c r="AK854" t="s">
        <v>895</v>
      </c>
      <c r="AL854">
        <v>18536</v>
      </c>
      <c r="AM854"/>
      <c r="AN854"/>
      <c r="AO854"/>
      <c r="AP854"/>
      <c r="AQ854"/>
      <c r="AR854" s="44"/>
      <c r="AS854" s="44"/>
      <c r="AT854" s="44"/>
      <c r="AU854" s="44">
        <v>12396409</v>
      </c>
      <c r="AV854" s="44">
        <v>2266200</v>
      </c>
      <c r="AW854" s="44">
        <v>5982896</v>
      </c>
      <c r="AX854" s="44">
        <v>152380</v>
      </c>
      <c r="AY854" s="44">
        <v>8832093</v>
      </c>
      <c r="AZ854" s="21">
        <v>13161659</v>
      </c>
      <c r="BA854" s="21">
        <v>-4329566</v>
      </c>
      <c r="BB854" s="44">
        <v>4905039</v>
      </c>
      <c r="BC854" s="44"/>
      <c r="BD854" s="44"/>
      <c r="BE854" s="44">
        <v>575473</v>
      </c>
      <c r="BF854" s="44">
        <v>3791167</v>
      </c>
      <c r="BG854" s="44">
        <v>240993</v>
      </c>
      <c r="BH854" s="44"/>
      <c r="BI854" s="21"/>
      <c r="BJ854" s="21">
        <v>37022</v>
      </c>
      <c r="BK854" s="21"/>
      <c r="BL854" s="21">
        <v>751705</v>
      </c>
      <c r="BM854" s="21">
        <v>7575522</v>
      </c>
      <c r="BN854" s="21">
        <v>12396409</v>
      </c>
      <c r="BO854" s="21"/>
      <c r="BP854" s="21"/>
      <c r="BQ854" s="44"/>
      <c r="BR854" s="21"/>
      <c r="BS854" s="44"/>
      <c r="BT854" s="21"/>
      <c r="BU854" s="44"/>
      <c r="BV854" s="21"/>
      <c r="BW854" s="44">
        <v>1676732</v>
      </c>
      <c r="BX854" s="21">
        <v>380654</v>
      </c>
      <c r="BY854" s="21">
        <v>16474</v>
      </c>
      <c r="BZ854" s="21"/>
      <c r="CA854" s="44"/>
      <c r="CB854" s="44"/>
      <c r="CC854" s="44"/>
      <c r="CD854" s="44"/>
      <c r="CE854" s="44">
        <v>146098</v>
      </c>
      <c r="CF854" s="44">
        <v>10432</v>
      </c>
      <c r="CG854" s="44"/>
      <c r="CH854" s="44"/>
      <c r="CI854" s="21">
        <v>5487</v>
      </c>
      <c r="CJ854" s="44"/>
      <c r="CK854" s="21">
        <v>30323</v>
      </c>
      <c r="CL854" s="44"/>
      <c r="CM854" s="44">
        <v>30094</v>
      </c>
      <c r="CN854" s="44">
        <v>0</v>
      </c>
      <c r="CO854" s="44">
        <v>851366</v>
      </c>
      <c r="CP854" s="44">
        <v>0</v>
      </c>
      <c r="CQ854" s="21">
        <v>784175</v>
      </c>
      <c r="CR854" s="44">
        <v>125495</v>
      </c>
      <c r="CS854" s="44">
        <v>412062</v>
      </c>
      <c r="CT854" s="44">
        <v>20296</v>
      </c>
      <c r="CU854" s="44"/>
      <c r="CV854" s="44">
        <v>42712</v>
      </c>
      <c r="CW854" s="21"/>
      <c r="CX854" s="21"/>
      <c r="CY854" s="21"/>
      <c r="CZ854" s="21"/>
      <c r="DA854" s="21"/>
      <c r="DB854" s="21"/>
      <c r="DC854" s="21"/>
      <c r="DD854" s="21"/>
      <c r="DE854" s="44"/>
      <c r="DF854" s="21"/>
      <c r="DG854" s="44"/>
      <c r="DH854" s="21"/>
      <c r="DI854" s="44"/>
      <c r="DJ854" s="44"/>
      <c r="DK854" s="44"/>
      <c r="DL854" s="44"/>
      <c r="DM854" s="21"/>
      <c r="DN854" s="44"/>
      <c r="DO854" s="44"/>
      <c r="DP854" s="44"/>
      <c r="DQ854" s="44"/>
      <c r="DR854" s="44"/>
      <c r="DS854" s="44"/>
      <c r="DT854" s="44"/>
      <c r="DU854" s="44"/>
      <c r="DV854" s="44"/>
      <c r="DW854" s="44"/>
      <c r="DX854" s="44"/>
      <c r="DY854" s="44">
        <v>-3900</v>
      </c>
      <c r="DZ854" s="44"/>
      <c r="EA854" s="44"/>
      <c r="EB854" s="21"/>
      <c r="EC854" s="44">
        <v>573110</v>
      </c>
      <c r="ED854" s="44">
        <v>153784</v>
      </c>
      <c r="EE854" s="21">
        <v>15637</v>
      </c>
      <c r="EF854" s="44"/>
      <c r="EG854" s="21"/>
      <c r="EH854" s="44"/>
      <c r="EI854" s="21"/>
      <c r="EJ854" s="44"/>
      <c r="EK854" s="44"/>
      <c r="EL854" s="21"/>
      <c r="EM854" s="44"/>
      <c r="EN854" s="44"/>
      <c r="EO854" s="44">
        <v>5174777</v>
      </c>
      <c r="EP854" s="21"/>
      <c r="EQ854" s="21"/>
      <c r="ER854" s="21"/>
      <c r="ES854" s="21"/>
      <c r="ET854" s="44"/>
      <c r="EU854" s="21"/>
      <c r="EV854" s="44"/>
      <c r="EW854" s="21"/>
      <c r="EX854" s="44"/>
      <c r="EY854" s="44">
        <v>69488</v>
      </c>
      <c r="EZ854" s="21"/>
      <c r="FA854" s="21"/>
      <c r="FB854" s="44"/>
      <c r="FC854" s="44"/>
      <c r="FD854" s="21"/>
      <c r="FE854" s="112"/>
      <c r="FF854" s="44"/>
      <c r="FG854" s="44">
        <v>6936479</v>
      </c>
      <c r="FH854" s="44">
        <v>2649455</v>
      </c>
      <c r="FI854" s="44">
        <v>6249398</v>
      </c>
      <c r="FJ854" s="44">
        <v>264551</v>
      </c>
      <c r="FK854" s="44">
        <v>5827444</v>
      </c>
      <c r="FL854" s="44"/>
      <c r="FM854" s="44"/>
      <c r="FN854" s="44"/>
      <c r="FO854" s="44"/>
      <c r="FP854" s="44"/>
      <c r="FQ854" s="44"/>
      <c r="FR854" s="44"/>
      <c r="FS854" s="44"/>
      <c r="FT854" s="44">
        <v>40880</v>
      </c>
      <c r="FU854" s="44"/>
      <c r="FV854" s="21">
        <v>330905</v>
      </c>
      <c r="FW854" s="44"/>
      <c r="FX854" s="44">
        <v>298175</v>
      </c>
      <c r="FY854" s="44">
        <v>67773</v>
      </c>
      <c r="FZ854" s="44">
        <v>146705</v>
      </c>
      <c r="GA854" s="44">
        <v>23583</v>
      </c>
      <c r="GB854" s="44"/>
      <c r="GC854" s="44">
        <v>29516</v>
      </c>
      <c r="GD854" s="44">
        <v>864064</v>
      </c>
      <c r="GE854" s="44">
        <v>469268</v>
      </c>
      <c r="GF854" s="44">
        <v>126989</v>
      </c>
      <c r="GG854" s="44">
        <v>1090537</v>
      </c>
      <c r="GH854" s="44">
        <v>78634</v>
      </c>
      <c r="GI854" s="44">
        <v>255741</v>
      </c>
      <c r="GJ854" s="44">
        <v>123640</v>
      </c>
      <c r="GK854" s="44">
        <v>3014266</v>
      </c>
      <c r="GL854" s="44">
        <v>172566</v>
      </c>
      <c r="GM854" s="44"/>
      <c r="GN854" s="44">
        <v>63503</v>
      </c>
      <c r="GO854" s="44">
        <v>137470</v>
      </c>
      <c r="GP854" s="44"/>
      <c r="GQ854" s="44"/>
      <c r="GR854" s="44"/>
      <c r="GS854" s="44">
        <v>14977287</v>
      </c>
      <c r="GT854" s="44"/>
      <c r="GU854" s="21">
        <v>106427035</v>
      </c>
      <c r="GV854" s="44">
        <v>795503</v>
      </c>
      <c r="GW854" s="44">
        <v>2929448</v>
      </c>
      <c r="GX854" s="44">
        <v>3590500</v>
      </c>
      <c r="GY854" s="44">
        <v>128719773</v>
      </c>
      <c r="GZ854" s="44">
        <v>12062386</v>
      </c>
      <c r="HA854" s="44"/>
      <c r="HB854" s="44">
        <v>211086002</v>
      </c>
      <c r="HC854" s="44">
        <v>-94428615</v>
      </c>
      <c r="HD854" s="44">
        <v>128719773</v>
      </c>
      <c r="HE854" s="21"/>
      <c r="HF854" s="21"/>
      <c r="HG854" s="21">
        <v>1087532</v>
      </c>
      <c r="HH854" s="21"/>
      <c r="HI854" s="21">
        <v>8288908</v>
      </c>
      <c r="HJ854" s="44">
        <v>217564849</v>
      </c>
      <c r="HK854" s="21"/>
      <c r="HL854" s="21">
        <v>88454599</v>
      </c>
      <c r="HM854" s="21">
        <v>314308356</v>
      </c>
      <c r="HN854" s="21">
        <v>-207881321</v>
      </c>
      <c r="HO854" s="21"/>
      <c r="HP854" s="44"/>
      <c r="HQ854" s="47"/>
      <c r="HR854" s="47">
        <v>216732150</v>
      </c>
      <c r="HS854" s="47">
        <v>-5646148</v>
      </c>
      <c r="HT854" s="47" t="s">
        <v>4969</v>
      </c>
      <c r="HU854" s="47">
        <v>8564294.0599999987</v>
      </c>
      <c r="HV854" s="47">
        <v>2604</v>
      </c>
      <c r="HW854" s="47">
        <v>0</v>
      </c>
      <c r="HX854" s="47">
        <v>15904</v>
      </c>
      <c r="HY854" s="47">
        <v>16943</v>
      </c>
      <c r="HZ854" s="47">
        <v>62850</v>
      </c>
      <c r="IA854" s="47">
        <v>0</v>
      </c>
      <c r="IB854" s="47">
        <v>0</v>
      </c>
      <c r="IC854" s="47">
        <v>0</v>
      </c>
      <c r="ID854"/>
      <c r="IE854" s="47">
        <v>1422</v>
      </c>
      <c r="IF854">
        <v>10582</v>
      </c>
      <c r="IG854" s="47">
        <v>3264</v>
      </c>
      <c r="IH854" s="47">
        <v>19475</v>
      </c>
      <c r="II854">
        <v>1405</v>
      </c>
      <c r="IJ854">
        <v>4300</v>
      </c>
      <c r="IK854">
        <v>1598</v>
      </c>
      <c r="IL854">
        <v>17009</v>
      </c>
      <c r="IM854">
        <v>157356</v>
      </c>
      <c r="IN854">
        <v>0</v>
      </c>
      <c r="IO854">
        <v>0</v>
      </c>
      <c r="IP854">
        <v>0</v>
      </c>
      <c r="IQ854">
        <v>36</v>
      </c>
      <c r="IR854">
        <v>0</v>
      </c>
      <c r="IS854">
        <v>0</v>
      </c>
      <c r="IT854">
        <v>36</v>
      </c>
      <c r="IU854">
        <v>194035</v>
      </c>
      <c r="IV854">
        <v>0</v>
      </c>
      <c r="IW854">
        <v>1031215</v>
      </c>
      <c r="IX854">
        <v>840582</v>
      </c>
      <c r="IY854">
        <v>1823819</v>
      </c>
      <c r="IZ854">
        <v>0</v>
      </c>
      <c r="JA854">
        <v>0</v>
      </c>
      <c r="JB854">
        <v>0</v>
      </c>
      <c r="JC854"/>
      <c r="JD854">
        <v>63024</v>
      </c>
      <c r="JE854">
        <v>277226</v>
      </c>
      <c r="JF854">
        <v>79114</v>
      </c>
      <c r="JG854">
        <v>527342</v>
      </c>
      <c r="JH854">
        <v>54393</v>
      </c>
      <c r="JI854">
        <v>124267</v>
      </c>
      <c r="JJ854">
        <v>90157</v>
      </c>
      <c r="JK854">
        <v>873594</v>
      </c>
      <c r="JL854">
        <v>5978768</v>
      </c>
      <c r="JM854">
        <v>0</v>
      </c>
      <c r="JN854">
        <v>0</v>
      </c>
      <c r="JO854">
        <v>0</v>
      </c>
      <c r="JP854">
        <v>1342</v>
      </c>
      <c r="JQ854">
        <v>0</v>
      </c>
      <c r="JR854">
        <v>0</v>
      </c>
      <c r="JS854">
        <v>1342</v>
      </c>
      <c r="JT854"/>
      <c r="JU854"/>
      <c r="JV854"/>
      <c r="JW854"/>
      <c r="JX854"/>
      <c r="JY854"/>
      <c r="JZ854"/>
      <c r="KA854"/>
      <c r="KB854"/>
      <c r="KC854"/>
      <c r="KD854"/>
      <c r="KE854"/>
      <c r="KF854">
        <v>120</v>
      </c>
      <c r="KG854">
        <v>192</v>
      </c>
      <c r="KH854">
        <v>109</v>
      </c>
      <c r="KI854">
        <v>71</v>
      </c>
      <c r="KJ854">
        <v>113</v>
      </c>
      <c r="KK854">
        <v>62</v>
      </c>
      <c r="KL854">
        <v>44</v>
      </c>
      <c r="KM854">
        <v>64</v>
      </c>
      <c r="KN854">
        <v>37</v>
      </c>
      <c r="KO854">
        <v>1</v>
      </c>
      <c r="KP854">
        <v>0</v>
      </c>
      <c r="KQ854">
        <v>0</v>
      </c>
      <c r="KR854">
        <v>0</v>
      </c>
      <c r="KS854">
        <v>1</v>
      </c>
      <c r="KT854">
        <v>0</v>
      </c>
      <c r="KU854">
        <v>1</v>
      </c>
      <c r="KV854">
        <v>0</v>
      </c>
      <c r="KW854">
        <v>0</v>
      </c>
      <c r="KX854">
        <v>0</v>
      </c>
      <c r="KY854">
        <v>0</v>
      </c>
      <c r="KZ854">
        <v>0</v>
      </c>
      <c r="LA854">
        <v>0</v>
      </c>
      <c r="LB854">
        <v>0</v>
      </c>
      <c r="LC854">
        <v>0</v>
      </c>
      <c r="LD854">
        <v>0</v>
      </c>
      <c r="LE854">
        <v>0</v>
      </c>
      <c r="LF854">
        <v>1</v>
      </c>
      <c r="LG854">
        <v>0</v>
      </c>
      <c r="LH854">
        <v>0</v>
      </c>
    </row>
    <row r="855" spans="1:320" s="34" customFormat="1" ht="15" customHeight="1" x14ac:dyDescent="0.25">
      <c r="A855" s="45">
        <v>206374336</v>
      </c>
      <c r="B855" s="45" t="s">
        <v>1496</v>
      </c>
      <c r="C855" s="46">
        <v>45292</v>
      </c>
      <c r="D855" s="46">
        <v>45657</v>
      </c>
      <c r="E855" s="47">
        <v>366</v>
      </c>
      <c r="F855" s="45" t="s">
        <v>883</v>
      </c>
      <c r="G855" s="45" t="s">
        <v>893</v>
      </c>
      <c r="H855" s="45" t="s">
        <v>1454</v>
      </c>
      <c r="I855" s="45" t="s">
        <v>916</v>
      </c>
      <c r="J855" s="45" t="s">
        <v>887</v>
      </c>
      <c r="K855" s="45" t="s">
        <v>1455</v>
      </c>
      <c r="L855" s="45" t="s">
        <v>6141</v>
      </c>
      <c r="M855" s="45" t="s">
        <v>1497</v>
      </c>
      <c r="N855" s="45" t="s">
        <v>1498</v>
      </c>
      <c r="O855" s="45" t="s">
        <v>1492</v>
      </c>
      <c r="P855" s="45" t="s">
        <v>1499</v>
      </c>
      <c r="Q855" s="45" t="s">
        <v>953</v>
      </c>
      <c r="R855" t="s">
        <v>1500</v>
      </c>
      <c r="S855" s="45" t="s">
        <v>884</v>
      </c>
      <c r="T855"/>
      <c r="U855" s="47">
        <v>80</v>
      </c>
      <c r="V855" s="47">
        <v>80</v>
      </c>
      <c r="W855" s="47" t="s">
        <v>894</v>
      </c>
      <c r="X855" s="47">
        <v>29280</v>
      </c>
      <c r="Y855" s="47">
        <v>22096</v>
      </c>
      <c r="Z855" s="48">
        <v>75.459999999999994</v>
      </c>
      <c r="AA855" s="44">
        <v>442</v>
      </c>
      <c r="AB855" s="44">
        <v>442</v>
      </c>
      <c r="AC855" s="44">
        <v>7538</v>
      </c>
      <c r="AD855" s="44">
        <v>701</v>
      </c>
      <c r="AE855" s="44"/>
      <c r="AF855" s="44"/>
      <c r="AG855" s="44"/>
      <c r="AH855" s="47"/>
      <c r="AI855" s="47">
        <v>13857</v>
      </c>
      <c r="AJ855"/>
      <c r="AK855" t="s">
        <v>895</v>
      </c>
      <c r="AL855">
        <v>22096</v>
      </c>
      <c r="AM855"/>
      <c r="AN855"/>
      <c r="AO855"/>
      <c r="AP855"/>
      <c r="AQ855"/>
      <c r="AR855" s="44"/>
      <c r="AS855" s="44"/>
      <c r="AT855" s="44"/>
      <c r="AU855" s="44">
        <v>12345827</v>
      </c>
      <c r="AV855" s="44">
        <v>4122618</v>
      </c>
      <c r="AW855" s="44">
        <v>598594</v>
      </c>
      <c r="AX855" s="44">
        <v>88549</v>
      </c>
      <c r="AY855" s="44">
        <v>15958400</v>
      </c>
      <c r="AZ855" s="21">
        <v>13819722</v>
      </c>
      <c r="BA855" s="21">
        <v>2138678</v>
      </c>
      <c r="BB855" s="44">
        <v>1765019</v>
      </c>
      <c r="BC855" s="44"/>
      <c r="BD855" s="44"/>
      <c r="BE855" s="44">
        <v>3903697</v>
      </c>
      <c r="BF855" s="44">
        <v>4235107</v>
      </c>
      <c r="BG855" s="44">
        <v>365815</v>
      </c>
      <c r="BH855" s="44"/>
      <c r="BI855" s="21"/>
      <c r="BJ855" s="21"/>
      <c r="BK855" s="21"/>
      <c r="BL855" s="21">
        <v>7744905</v>
      </c>
      <c r="BM855" s="21"/>
      <c r="BN855" s="21">
        <v>12345827</v>
      </c>
      <c r="BO855" s="21"/>
      <c r="BP855" s="21"/>
      <c r="BQ855" s="44"/>
      <c r="BR855" s="21"/>
      <c r="BS855" s="44"/>
      <c r="BT855" s="21"/>
      <c r="BU855" s="44"/>
      <c r="BV855" s="21"/>
      <c r="BW855" s="44">
        <v>3846704</v>
      </c>
      <c r="BX855" s="21"/>
      <c r="BY855" s="21">
        <v>179892</v>
      </c>
      <c r="BZ855" s="21"/>
      <c r="CA855" s="44"/>
      <c r="CB855" s="44"/>
      <c r="CC855" s="44"/>
      <c r="CD855" s="44"/>
      <c r="CE855" s="44"/>
      <c r="CF855" s="44"/>
      <c r="CG855" s="44"/>
      <c r="CH855" s="44"/>
      <c r="CI855" s="21">
        <v>96022</v>
      </c>
      <c r="CJ855" s="44"/>
      <c r="CK855" s="21"/>
      <c r="CL855" s="44"/>
      <c r="CM855" s="44">
        <v>60108</v>
      </c>
      <c r="CN855" s="44">
        <v>0</v>
      </c>
      <c r="CO855" s="44">
        <v>2257068</v>
      </c>
      <c r="CP855" s="44">
        <v>6458</v>
      </c>
      <c r="CQ855" s="21">
        <v>1028786</v>
      </c>
      <c r="CR855" s="44">
        <v>284850</v>
      </c>
      <c r="CS855" s="44">
        <v>336913</v>
      </c>
      <c r="CT855" s="44">
        <v>31379</v>
      </c>
      <c r="CU855" s="44"/>
      <c r="CV855" s="44">
        <v>117056</v>
      </c>
      <c r="CW855" s="21"/>
      <c r="CX855" s="21"/>
      <c r="CY855" s="21"/>
      <c r="CZ855" s="21"/>
      <c r="DA855" s="21"/>
      <c r="DB855" s="21"/>
      <c r="DC855" s="21"/>
      <c r="DD855" s="21"/>
      <c r="DE855" s="44"/>
      <c r="DF855" s="21"/>
      <c r="DG855" s="44"/>
      <c r="DH855" s="21"/>
      <c r="DI855" s="44"/>
      <c r="DJ855" s="44"/>
      <c r="DK855" s="44"/>
      <c r="DL855" s="44"/>
      <c r="DM855" s="21"/>
      <c r="DN855" s="44"/>
      <c r="DO855" s="44"/>
      <c r="DP855" s="44"/>
      <c r="DQ855" s="44"/>
      <c r="DR855" s="44"/>
      <c r="DS855" s="44"/>
      <c r="DT855" s="44"/>
      <c r="DU855" s="44"/>
      <c r="DV855" s="44"/>
      <c r="DW855" s="44"/>
      <c r="DX855" s="44"/>
      <c r="DY855" s="44">
        <v>-68230</v>
      </c>
      <c r="DZ855" s="44"/>
      <c r="EA855" s="44"/>
      <c r="EB855" s="21"/>
      <c r="EC855" s="44">
        <v>619799</v>
      </c>
      <c r="ED855" s="44"/>
      <c r="EE855" s="21">
        <v>47025</v>
      </c>
      <c r="EF855" s="44"/>
      <c r="EG855" s="21"/>
      <c r="EH855" s="44"/>
      <c r="EI855" s="21"/>
      <c r="EJ855" s="44"/>
      <c r="EK855" s="44"/>
      <c r="EL855" s="21"/>
      <c r="EM855" s="44"/>
      <c r="EN855" s="44"/>
      <c r="EO855" s="44"/>
      <c r="EP855" s="21"/>
      <c r="EQ855" s="21"/>
      <c r="ER855" s="21"/>
      <c r="ES855" s="21"/>
      <c r="ET855" s="44"/>
      <c r="EU855" s="21"/>
      <c r="EV855" s="44"/>
      <c r="EW855" s="21"/>
      <c r="EX855" s="44"/>
      <c r="EY855" s="44"/>
      <c r="EZ855" s="21"/>
      <c r="FA855" s="21"/>
      <c r="FB855" s="44"/>
      <c r="FC855" s="44"/>
      <c r="FD855" s="21"/>
      <c r="FE855" s="112"/>
      <c r="FF855" s="44"/>
      <c r="FG855" s="44">
        <v>7306875</v>
      </c>
      <c r="FH855" s="44">
        <v>2355077</v>
      </c>
      <c r="FI855" s="44">
        <v>9329898</v>
      </c>
      <c r="FJ855" s="44">
        <v>438421</v>
      </c>
      <c r="FK855" s="44">
        <v>5719538</v>
      </c>
      <c r="FL855" s="44"/>
      <c r="FM855" s="44"/>
      <c r="FN855" s="44"/>
      <c r="FO855" s="44"/>
      <c r="FP855" s="44"/>
      <c r="FQ855" s="44"/>
      <c r="FR855" s="44"/>
      <c r="FS855" s="44"/>
      <c r="FT855" s="44">
        <v>171101</v>
      </c>
      <c r="FU855" s="44"/>
      <c r="FV855" s="21">
        <v>1322902</v>
      </c>
      <c r="FW855" s="44">
        <v>7535</v>
      </c>
      <c r="FX855" s="44">
        <v>668899</v>
      </c>
      <c r="FY855" s="44">
        <v>123970</v>
      </c>
      <c r="FZ855" s="44">
        <v>290922</v>
      </c>
      <c r="GA855" s="44">
        <v>52971</v>
      </c>
      <c r="GB855" s="44"/>
      <c r="GC855" s="44">
        <v>86554</v>
      </c>
      <c r="GD855" s="44">
        <v>481500</v>
      </c>
      <c r="GE855" s="44">
        <v>276375</v>
      </c>
      <c r="GF855" s="44">
        <v>39498</v>
      </c>
      <c r="GG855" s="44">
        <v>1326806</v>
      </c>
      <c r="GH855" s="44">
        <v>199322</v>
      </c>
      <c r="GI855" s="44">
        <v>401284</v>
      </c>
      <c r="GJ855" s="44">
        <v>140520</v>
      </c>
      <c r="GK855" s="44">
        <v>2080139</v>
      </c>
      <c r="GL855" s="44">
        <v>320508</v>
      </c>
      <c r="GM855" s="44">
        <v>10307</v>
      </c>
      <c r="GN855" s="44">
        <v>85525</v>
      </c>
      <c r="GO855" s="44">
        <v>19563</v>
      </c>
      <c r="GP855" s="44"/>
      <c r="GQ855" s="44"/>
      <c r="GR855" s="44">
        <v>-6017</v>
      </c>
      <c r="GS855" s="44">
        <v>4489926</v>
      </c>
      <c r="GT855" s="44"/>
      <c r="GU855" s="21">
        <v>13768396</v>
      </c>
      <c r="GV855" s="44">
        <v>2414993</v>
      </c>
      <c r="GW855" s="44"/>
      <c r="GX855" s="44"/>
      <c r="GY855" s="44">
        <v>20673315</v>
      </c>
      <c r="GZ855" s="44">
        <v>1156494</v>
      </c>
      <c r="HA855" s="44"/>
      <c r="HB855" s="44"/>
      <c r="HC855" s="44">
        <v>19516821</v>
      </c>
      <c r="HD855" s="44">
        <v>20673315</v>
      </c>
      <c r="HE855" s="21"/>
      <c r="HF855" s="21"/>
      <c r="HG855" s="21">
        <v>11665</v>
      </c>
      <c r="HH855" s="21"/>
      <c r="HI855" s="21">
        <v>3723675</v>
      </c>
      <c r="HJ855" s="44">
        <v>18621251</v>
      </c>
      <c r="HK855" s="21"/>
      <c r="HL855" s="21">
        <v>8542796</v>
      </c>
      <c r="HM855" s="21">
        <v>30887722</v>
      </c>
      <c r="HN855" s="21">
        <v>-17119326</v>
      </c>
      <c r="HO855" s="21"/>
      <c r="HP855" s="44"/>
      <c r="HQ855" s="47"/>
      <c r="HR855" s="47"/>
      <c r="HS855" s="47"/>
      <c r="HT855" s="47" t="s">
        <v>6456</v>
      </c>
      <c r="HU855" s="47">
        <v>2393942.5799999996</v>
      </c>
      <c r="HV855" s="47">
        <v>2082</v>
      </c>
      <c r="HW855" s="47">
        <v>0</v>
      </c>
      <c r="HX855" s="47">
        <v>15386</v>
      </c>
      <c r="HY855" s="47">
        <v>22390</v>
      </c>
      <c r="HZ855" s="47">
        <v>62726</v>
      </c>
      <c r="IA855" s="47">
        <v>0</v>
      </c>
      <c r="IB855" s="47">
        <v>0</v>
      </c>
      <c r="IC855" s="47">
        <v>2642</v>
      </c>
      <c r="ID855"/>
      <c r="IE855" s="47">
        <v>606</v>
      </c>
      <c r="IF855">
        <v>7119</v>
      </c>
      <c r="IG855" s="47">
        <v>1101</v>
      </c>
      <c r="IH855" s="47">
        <v>24932</v>
      </c>
      <c r="II855">
        <v>2755</v>
      </c>
      <c r="IJ855">
        <v>11312</v>
      </c>
      <c r="IK855">
        <v>1932</v>
      </c>
      <c r="IL855">
        <v>11471</v>
      </c>
      <c r="IM855">
        <v>166454</v>
      </c>
      <c r="IN855">
        <v>0</v>
      </c>
      <c r="IO855">
        <v>0</v>
      </c>
      <c r="IP855">
        <v>1788</v>
      </c>
      <c r="IQ855">
        <v>8803</v>
      </c>
      <c r="IR855">
        <v>0</v>
      </c>
      <c r="IS855">
        <v>0</v>
      </c>
      <c r="IT855">
        <v>10591</v>
      </c>
      <c r="IU855">
        <v>180128</v>
      </c>
      <c r="IV855">
        <v>0</v>
      </c>
      <c r="IW855">
        <v>857618</v>
      </c>
      <c r="IX855">
        <v>1014016</v>
      </c>
      <c r="IY855">
        <v>1723787</v>
      </c>
      <c r="IZ855">
        <v>0</v>
      </c>
      <c r="JA855">
        <v>0</v>
      </c>
      <c r="JB855">
        <v>146535</v>
      </c>
      <c r="JC855"/>
      <c r="JD855">
        <v>42429</v>
      </c>
      <c r="JE855">
        <v>159107</v>
      </c>
      <c r="JF855">
        <v>28193</v>
      </c>
      <c r="JG855">
        <v>599745</v>
      </c>
      <c r="JH855">
        <v>153273</v>
      </c>
      <c r="JI855">
        <v>264271</v>
      </c>
      <c r="JJ855">
        <v>104892</v>
      </c>
      <c r="JK855">
        <v>535164</v>
      </c>
      <c r="JL855">
        <v>5809158</v>
      </c>
      <c r="JM855">
        <v>0</v>
      </c>
      <c r="JN855">
        <v>0</v>
      </c>
      <c r="JO855">
        <v>89130</v>
      </c>
      <c r="JP855">
        <v>306759</v>
      </c>
      <c r="JQ855">
        <v>0</v>
      </c>
      <c r="JR855">
        <v>0</v>
      </c>
      <c r="JS855">
        <v>395889</v>
      </c>
      <c r="JT855"/>
      <c r="JU855"/>
      <c r="JV855"/>
      <c r="JW855"/>
      <c r="JX855"/>
      <c r="JY855"/>
      <c r="JZ855"/>
      <c r="KA855"/>
      <c r="KB855"/>
      <c r="KC855"/>
      <c r="KD855"/>
      <c r="KE855"/>
      <c r="KF855">
        <v>166</v>
      </c>
      <c r="KG855">
        <v>233</v>
      </c>
      <c r="KH855">
        <v>124</v>
      </c>
      <c r="KI855">
        <v>76</v>
      </c>
      <c r="KJ855">
        <v>105</v>
      </c>
      <c r="KK855">
        <v>59</v>
      </c>
      <c r="KL855">
        <v>45</v>
      </c>
      <c r="KM855">
        <v>62</v>
      </c>
      <c r="KN855">
        <v>33</v>
      </c>
      <c r="KO855">
        <v>1</v>
      </c>
      <c r="KP855">
        <v>0</v>
      </c>
      <c r="KQ855">
        <v>0</v>
      </c>
      <c r="KR855">
        <v>0</v>
      </c>
      <c r="KS855">
        <v>1</v>
      </c>
      <c r="KT855">
        <v>0</v>
      </c>
      <c r="KU855">
        <v>1</v>
      </c>
      <c r="KV855">
        <v>0</v>
      </c>
      <c r="KW855">
        <v>0</v>
      </c>
      <c r="KX855">
        <v>0</v>
      </c>
      <c r="KY855">
        <v>0</v>
      </c>
      <c r="KZ855">
        <v>0</v>
      </c>
      <c r="LA855">
        <v>0</v>
      </c>
      <c r="LB855">
        <v>0</v>
      </c>
      <c r="LC855">
        <v>0</v>
      </c>
      <c r="LD855">
        <v>0</v>
      </c>
      <c r="LE855">
        <v>0</v>
      </c>
      <c r="LF855">
        <v>1</v>
      </c>
      <c r="LG855">
        <v>0</v>
      </c>
      <c r="LH855">
        <v>0</v>
      </c>
    </row>
    <row r="856" spans="1:320" s="34" customFormat="1" ht="15" customHeight="1" x14ac:dyDescent="0.25">
      <c r="A856" s="45">
        <v>206374458</v>
      </c>
      <c r="B856" s="45" t="s">
        <v>6457</v>
      </c>
      <c r="C856" s="46">
        <v>45292</v>
      </c>
      <c r="D856" s="46">
        <v>45657</v>
      </c>
      <c r="E856" s="47">
        <v>366</v>
      </c>
      <c r="F856" s="45" t="s">
        <v>883</v>
      </c>
      <c r="G856" s="45" t="s">
        <v>893</v>
      </c>
      <c r="H856" s="45" t="s">
        <v>1454</v>
      </c>
      <c r="I856" s="45" t="s">
        <v>916</v>
      </c>
      <c r="J856" s="45" t="s">
        <v>331</v>
      </c>
      <c r="K856" s="45" t="s">
        <v>1455</v>
      </c>
      <c r="L856" s="45" t="s">
        <v>6059</v>
      </c>
      <c r="M856" s="45" t="s">
        <v>6458</v>
      </c>
      <c r="N856" s="45" t="s">
        <v>6459</v>
      </c>
      <c r="O856" s="45" t="s">
        <v>6062</v>
      </c>
      <c r="P856" s="45" t="s">
        <v>6460</v>
      </c>
      <c r="Q856" s="45" t="s">
        <v>1480</v>
      </c>
      <c r="R856" t="s">
        <v>6461</v>
      </c>
      <c r="S856" s="45" t="s">
        <v>884</v>
      </c>
      <c r="T856"/>
      <c r="U856" s="47">
        <v>19</v>
      </c>
      <c r="V856" s="47">
        <v>19</v>
      </c>
      <c r="W856" s="47" t="s">
        <v>1728</v>
      </c>
      <c r="X856" s="47">
        <v>6954</v>
      </c>
      <c r="Y856" s="47">
        <v>5045</v>
      </c>
      <c r="Z856" s="48">
        <v>151.72999999999999</v>
      </c>
      <c r="AA856" s="44">
        <v>68</v>
      </c>
      <c r="AB856" s="44">
        <v>69</v>
      </c>
      <c r="AC856" s="44">
        <v>994</v>
      </c>
      <c r="AD856" s="44"/>
      <c r="AE856" s="44"/>
      <c r="AF856" s="44"/>
      <c r="AG856" s="44">
        <v>106</v>
      </c>
      <c r="AH856" s="47"/>
      <c r="AI856" s="47">
        <v>3945</v>
      </c>
      <c r="AJ856"/>
      <c r="AK856" t="s">
        <v>895</v>
      </c>
      <c r="AL856">
        <v>5045</v>
      </c>
      <c r="AM856"/>
      <c r="AN856"/>
      <c r="AO856"/>
      <c r="AP856"/>
      <c r="AQ856"/>
      <c r="AR856" s="44"/>
      <c r="AS856" s="44"/>
      <c r="AT856" s="44"/>
      <c r="AU856" s="44">
        <v>2243457</v>
      </c>
      <c r="AV856" s="44">
        <v>365466</v>
      </c>
      <c r="AW856" s="44"/>
      <c r="AX856" s="44"/>
      <c r="AY856" s="44">
        <v>2608923</v>
      </c>
      <c r="AZ856" s="21">
        <v>2527122</v>
      </c>
      <c r="BA856" s="21">
        <v>81801</v>
      </c>
      <c r="BB856" s="44">
        <v>3106583</v>
      </c>
      <c r="BC856" s="44"/>
      <c r="BD856" s="44"/>
      <c r="BE856" s="44">
        <v>3188384</v>
      </c>
      <c r="BF856" s="44">
        <v>491766</v>
      </c>
      <c r="BG856" s="44"/>
      <c r="BH856" s="44"/>
      <c r="BI856" s="21"/>
      <c r="BJ856" s="21">
        <v>46462</v>
      </c>
      <c r="BK856" s="21"/>
      <c r="BL856" s="21">
        <v>1705229</v>
      </c>
      <c r="BM856" s="21"/>
      <c r="BN856" s="21">
        <v>2243457</v>
      </c>
      <c r="BO856" s="21"/>
      <c r="BP856" s="21"/>
      <c r="BQ856" s="44"/>
      <c r="BR856" s="21"/>
      <c r="BS856" s="44"/>
      <c r="BT856" s="21"/>
      <c r="BU856" s="44"/>
      <c r="BV856" s="21"/>
      <c r="BW856" s="44">
        <v>270863</v>
      </c>
      <c r="BX856" s="21"/>
      <c r="BY856" s="21"/>
      <c r="BZ856" s="21"/>
      <c r="CA856" s="44"/>
      <c r="CB856" s="44"/>
      <c r="CC856" s="44"/>
      <c r="CD856" s="44"/>
      <c r="CE856" s="44"/>
      <c r="CF856" s="44"/>
      <c r="CG856" s="44"/>
      <c r="CH856" s="44"/>
      <c r="CI856" s="21">
        <v>94603</v>
      </c>
      <c r="CJ856" s="44"/>
      <c r="CK856" s="21"/>
      <c r="CL856" s="44"/>
      <c r="CM856" s="44">
        <v>0</v>
      </c>
      <c r="CN856" s="44">
        <v>0</v>
      </c>
      <c r="CO856" s="44">
        <v>189431</v>
      </c>
      <c r="CP856" s="44">
        <v>0</v>
      </c>
      <c r="CQ856" s="21">
        <v>77698</v>
      </c>
      <c r="CR856" s="44">
        <v>30922</v>
      </c>
      <c r="CS856" s="44">
        <v>59453</v>
      </c>
      <c r="CT856" s="44">
        <v>4110</v>
      </c>
      <c r="CU856" s="44"/>
      <c r="CV856" s="44">
        <v>3852</v>
      </c>
      <c r="CW856" s="21"/>
      <c r="CX856" s="21"/>
      <c r="CY856" s="21"/>
      <c r="CZ856" s="21"/>
      <c r="DA856" s="21"/>
      <c r="DB856" s="21"/>
      <c r="DC856" s="21"/>
      <c r="DD856" s="21"/>
      <c r="DE856" s="44"/>
      <c r="DF856" s="21"/>
      <c r="DG856" s="44"/>
      <c r="DH856" s="21"/>
      <c r="DI856" s="44"/>
      <c r="DJ856" s="44"/>
      <c r="DK856" s="44"/>
      <c r="DL856" s="44"/>
      <c r="DM856" s="21"/>
      <c r="DN856" s="44"/>
      <c r="DO856" s="44"/>
      <c r="DP856" s="44"/>
      <c r="DQ856" s="44"/>
      <c r="DR856" s="44"/>
      <c r="DS856" s="44"/>
      <c r="DT856" s="44"/>
      <c r="DU856" s="44"/>
      <c r="DV856" s="44"/>
      <c r="DW856" s="44"/>
      <c r="DX856" s="44"/>
      <c r="DY856" s="44"/>
      <c r="DZ856" s="44"/>
      <c r="EA856" s="44"/>
      <c r="EB856" s="21"/>
      <c r="EC856" s="44"/>
      <c r="ED856" s="44"/>
      <c r="EE856" s="21"/>
      <c r="EF856" s="44"/>
      <c r="EG856" s="21"/>
      <c r="EH856" s="44"/>
      <c r="EI856" s="21"/>
      <c r="EJ856" s="44"/>
      <c r="EK856" s="44"/>
      <c r="EL856" s="21"/>
      <c r="EM856" s="44"/>
      <c r="EN856" s="44"/>
      <c r="EO856" s="44"/>
      <c r="EP856" s="21"/>
      <c r="EQ856" s="21"/>
      <c r="ER856" s="21"/>
      <c r="ES856" s="21"/>
      <c r="ET856" s="44"/>
      <c r="EU856" s="21"/>
      <c r="EV856" s="44"/>
      <c r="EW856" s="21"/>
      <c r="EX856" s="44"/>
      <c r="EY856" s="44"/>
      <c r="EZ856" s="21"/>
      <c r="FA856" s="21"/>
      <c r="FB856" s="44"/>
      <c r="FC856" s="44"/>
      <c r="FD856" s="21"/>
      <c r="FE856" s="112"/>
      <c r="FF856" s="44"/>
      <c r="FG856" s="44">
        <v>2688492</v>
      </c>
      <c r="FH856" s="44">
        <v>510327</v>
      </c>
      <c r="FI856" s="44">
        <v>6088222</v>
      </c>
      <c r="FJ856" s="44">
        <v>216400</v>
      </c>
      <c r="FK856" s="44">
        <v>1605151</v>
      </c>
      <c r="FL856" s="44"/>
      <c r="FM856" s="44"/>
      <c r="FN856" s="44"/>
      <c r="FO856" s="44"/>
      <c r="FP856" s="44"/>
      <c r="FQ856" s="44"/>
      <c r="FR856" s="44"/>
      <c r="FS856" s="44"/>
      <c r="FT856" s="44"/>
      <c r="FU856" s="44"/>
      <c r="FV856" s="21">
        <v>93574</v>
      </c>
      <c r="FW856" s="44"/>
      <c r="FX856" s="44">
        <v>72313</v>
      </c>
      <c r="FY856" s="44">
        <v>22209</v>
      </c>
      <c r="FZ856" s="44">
        <v>39153</v>
      </c>
      <c r="GA856" s="44">
        <v>17446</v>
      </c>
      <c r="GB856" s="44"/>
      <c r="GC856" s="44">
        <v>3852</v>
      </c>
      <c r="GD856" s="44">
        <v>48659</v>
      </c>
      <c r="GE856" s="44">
        <v>8663</v>
      </c>
      <c r="GF856" s="44">
        <v>27920</v>
      </c>
      <c r="GG856" s="44">
        <v>279088</v>
      </c>
      <c r="GH856" s="44">
        <v>10484</v>
      </c>
      <c r="GI856" s="44">
        <v>42361</v>
      </c>
      <c r="GJ856" s="44"/>
      <c r="GK856" s="44">
        <v>156400</v>
      </c>
      <c r="GL856" s="44">
        <v>95348</v>
      </c>
      <c r="GM856" s="44">
        <v>4028</v>
      </c>
      <c r="GN856" s="44">
        <v>13</v>
      </c>
      <c r="GO856" s="44"/>
      <c r="GP856" s="44"/>
      <c r="GQ856" s="44">
        <v>460</v>
      </c>
      <c r="GR856" s="44"/>
      <c r="GS856" s="44">
        <v>7598483</v>
      </c>
      <c r="GT856" s="44">
        <v>114259</v>
      </c>
      <c r="GU856" s="21">
        <v>61437896</v>
      </c>
      <c r="GV856" s="44"/>
      <c r="GW856" s="44"/>
      <c r="GX856" s="44"/>
      <c r="GY856" s="44">
        <v>69150638</v>
      </c>
      <c r="GZ856" s="44">
        <v>6174108</v>
      </c>
      <c r="HA856" s="44">
        <v>40073401</v>
      </c>
      <c r="HB856" s="44">
        <v>15966064</v>
      </c>
      <c r="HC856" s="44">
        <v>6937065</v>
      </c>
      <c r="HD856" s="44">
        <v>69150638</v>
      </c>
      <c r="HE856" s="21"/>
      <c r="HF856" s="21"/>
      <c r="HG856" s="21"/>
      <c r="HH856" s="21">
        <v>21466064</v>
      </c>
      <c r="HI856" s="21">
        <v>13441183</v>
      </c>
      <c r="HJ856" s="44">
        <v>80067269</v>
      </c>
      <c r="HK856" s="21"/>
      <c r="HL856" s="21">
        <v>3034485</v>
      </c>
      <c r="HM856" s="21">
        <v>96542937</v>
      </c>
      <c r="HN856" s="21">
        <v>-35105041</v>
      </c>
      <c r="HO856" s="21"/>
      <c r="HP856" s="44"/>
      <c r="HQ856" s="47"/>
      <c r="HR856" s="47">
        <v>21466064</v>
      </c>
      <c r="HS856" s="47">
        <v>-5500000</v>
      </c>
      <c r="HT856" s="47" t="s">
        <v>6462</v>
      </c>
      <c r="HU856" s="47">
        <v>6915000.9600000009</v>
      </c>
      <c r="HV856" s="47">
        <v>2287</v>
      </c>
      <c r="HW856" s="47">
        <v>0</v>
      </c>
      <c r="HX856" s="47">
        <v>2730</v>
      </c>
      <c r="HY856" s="47">
        <v>11609</v>
      </c>
      <c r="HZ856" s="47">
        <v>23854</v>
      </c>
      <c r="IA856" s="47">
        <v>0</v>
      </c>
      <c r="IB856" s="47">
        <v>0</v>
      </c>
      <c r="IC856" s="47">
        <v>2050</v>
      </c>
      <c r="ID856"/>
      <c r="IE856" s="47">
        <v>308</v>
      </c>
      <c r="IF856">
        <v>401</v>
      </c>
      <c r="IG856" s="47">
        <v>1454</v>
      </c>
      <c r="IH856" s="47">
        <v>4027</v>
      </c>
      <c r="II856">
        <v>292</v>
      </c>
      <c r="IJ856">
        <v>1437</v>
      </c>
      <c r="IK856"/>
      <c r="IL856">
        <v>1471</v>
      </c>
      <c r="IM856">
        <v>51920</v>
      </c>
      <c r="IN856">
        <v>0</v>
      </c>
      <c r="IO856">
        <v>0</v>
      </c>
      <c r="IP856">
        <v>0</v>
      </c>
      <c r="IQ856">
        <v>1329</v>
      </c>
      <c r="IR856">
        <v>0</v>
      </c>
      <c r="IS856">
        <v>0</v>
      </c>
      <c r="IT856">
        <v>1329</v>
      </c>
      <c r="IU856">
        <v>160458</v>
      </c>
      <c r="IV856">
        <v>0</v>
      </c>
      <c r="IW856">
        <v>131227</v>
      </c>
      <c r="IX856">
        <v>396815</v>
      </c>
      <c r="IY856">
        <v>513375</v>
      </c>
      <c r="IZ856">
        <v>0</v>
      </c>
      <c r="JA856">
        <v>0</v>
      </c>
      <c r="JB856">
        <v>84027</v>
      </c>
      <c r="JC856"/>
      <c r="JD856">
        <v>5763</v>
      </c>
      <c r="JE856">
        <v>6956</v>
      </c>
      <c r="JF856">
        <v>20926</v>
      </c>
      <c r="JG856">
        <v>98078</v>
      </c>
      <c r="JH856">
        <v>9419</v>
      </c>
      <c r="JI856">
        <v>30126</v>
      </c>
      <c r="JJ856"/>
      <c r="JK856">
        <v>37657</v>
      </c>
      <c r="JL856">
        <v>1494827</v>
      </c>
      <c r="JM856">
        <v>0</v>
      </c>
      <c r="JN856">
        <v>0</v>
      </c>
      <c r="JO856">
        <v>0</v>
      </c>
      <c r="JP856">
        <v>37646</v>
      </c>
      <c r="JQ856">
        <v>0</v>
      </c>
      <c r="JR856">
        <v>0</v>
      </c>
      <c r="JS856">
        <v>37646</v>
      </c>
      <c r="JT856"/>
      <c r="JU856"/>
      <c r="JV856"/>
      <c r="JW856"/>
      <c r="JX856"/>
      <c r="JY856"/>
      <c r="JZ856"/>
      <c r="KA856"/>
      <c r="KB856"/>
      <c r="KC856"/>
      <c r="KD856"/>
      <c r="KE856"/>
      <c r="KF856">
        <v>48</v>
      </c>
      <c r="KG856">
        <v>74</v>
      </c>
      <c r="KH856">
        <v>33</v>
      </c>
      <c r="KI856">
        <v>28</v>
      </c>
      <c r="KJ856">
        <v>50</v>
      </c>
      <c r="KK856">
        <v>17</v>
      </c>
      <c r="KL856">
        <v>18</v>
      </c>
      <c r="KM856">
        <v>38</v>
      </c>
      <c r="KN856">
        <v>8</v>
      </c>
      <c r="KO856">
        <v>0</v>
      </c>
      <c r="KP856">
        <v>1</v>
      </c>
      <c r="KQ856">
        <v>0</v>
      </c>
      <c r="KR856">
        <v>1</v>
      </c>
      <c r="KS856">
        <v>0</v>
      </c>
      <c r="KT856">
        <v>0</v>
      </c>
      <c r="KU856">
        <v>1</v>
      </c>
      <c r="KV856">
        <v>0</v>
      </c>
      <c r="KW856">
        <v>0</v>
      </c>
      <c r="KX856">
        <v>0</v>
      </c>
      <c r="KY856">
        <v>0</v>
      </c>
      <c r="KZ856">
        <v>0</v>
      </c>
      <c r="LA856">
        <v>0</v>
      </c>
      <c r="LB856">
        <v>0</v>
      </c>
      <c r="LC856">
        <v>0</v>
      </c>
      <c r="LD856">
        <v>0</v>
      </c>
      <c r="LE856">
        <v>0</v>
      </c>
      <c r="LF856">
        <v>1</v>
      </c>
      <c r="LG856">
        <v>0</v>
      </c>
      <c r="LH856">
        <v>0</v>
      </c>
    </row>
    <row r="857" spans="1:320" s="34" customFormat="1" ht="15" customHeight="1" x14ac:dyDescent="0.25">
      <c r="A857" s="45">
        <v>206374574</v>
      </c>
      <c r="B857" s="45" t="s">
        <v>6463</v>
      </c>
      <c r="C857" s="46">
        <v>45292</v>
      </c>
      <c r="D857" s="46">
        <v>45657</v>
      </c>
      <c r="E857" s="47">
        <v>366</v>
      </c>
      <c r="F857" s="45" t="s">
        <v>883</v>
      </c>
      <c r="G857" s="45" t="s">
        <v>893</v>
      </c>
      <c r="H857" s="45" t="s">
        <v>1454</v>
      </c>
      <c r="I857" s="45" t="s">
        <v>916</v>
      </c>
      <c r="J857" s="45" t="s">
        <v>887</v>
      </c>
      <c r="K857" s="45" t="s">
        <v>1455</v>
      </c>
      <c r="L857" s="45"/>
      <c r="M857" s="45" t="s">
        <v>6464</v>
      </c>
      <c r="N857" s="45" t="s">
        <v>6465</v>
      </c>
      <c r="O857" s="45" t="s">
        <v>1479</v>
      </c>
      <c r="P857" s="45" t="s">
        <v>6466</v>
      </c>
      <c r="Q857" s="45"/>
      <c r="R857" t="s">
        <v>6467</v>
      </c>
      <c r="S857" s="45" t="s">
        <v>884</v>
      </c>
      <c r="T857"/>
      <c r="U857" s="47">
        <v>45</v>
      </c>
      <c r="V857" s="47">
        <v>45</v>
      </c>
      <c r="W857" s="47" t="s">
        <v>1728</v>
      </c>
      <c r="X857" s="47">
        <v>16470</v>
      </c>
      <c r="Y857" s="47">
        <v>7699</v>
      </c>
      <c r="Z857" s="48">
        <v>100.64</v>
      </c>
      <c r="AA857" s="44">
        <v>218</v>
      </c>
      <c r="AB857" s="44">
        <v>211</v>
      </c>
      <c r="AC857" s="44">
        <v>4466</v>
      </c>
      <c r="AD857" s="44"/>
      <c r="AE857" s="44"/>
      <c r="AF857" s="44"/>
      <c r="AG857" s="44">
        <v>266</v>
      </c>
      <c r="AH857" s="47"/>
      <c r="AI857" s="47">
        <v>2186</v>
      </c>
      <c r="AJ857">
        <v>781</v>
      </c>
      <c r="AK857" t="s">
        <v>895</v>
      </c>
      <c r="AL857">
        <v>7699</v>
      </c>
      <c r="AM857"/>
      <c r="AN857"/>
      <c r="AO857"/>
      <c r="AP857"/>
      <c r="AQ857"/>
      <c r="AR857" s="44"/>
      <c r="AS857" s="44"/>
      <c r="AT857" s="44"/>
      <c r="AU857" s="44">
        <v>4005307</v>
      </c>
      <c r="AV857" s="44">
        <v>1189882</v>
      </c>
      <c r="AW857" s="44">
        <v>-333280</v>
      </c>
      <c r="AX857" s="44">
        <v>12817</v>
      </c>
      <c r="AY857" s="44">
        <v>5541286</v>
      </c>
      <c r="AZ857" s="21">
        <v>11187694</v>
      </c>
      <c r="BA857" s="21">
        <v>-5646408</v>
      </c>
      <c r="BB857" s="44">
        <v>2040101</v>
      </c>
      <c r="BC857" s="44">
        <v>12590</v>
      </c>
      <c r="BD857" s="44"/>
      <c r="BE857" s="44">
        <v>-3618897</v>
      </c>
      <c r="BF857" s="44">
        <v>2251909</v>
      </c>
      <c r="BG857" s="44"/>
      <c r="BH857" s="44"/>
      <c r="BI857" s="21"/>
      <c r="BJ857" s="21">
        <v>134274</v>
      </c>
      <c r="BK857" s="21"/>
      <c r="BL857" s="21">
        <v>1243005</v>
      </c>
      <c r="BM857" s="21">
        <v>376119</v>
      </c>
      <c r="BN857" s="21">
        <v>4005307</v>
      </c>
      <c r="BO857" s="21"/>
      <c r="BP857" s="21"/>
      <c r="BQ857" s="44"/>
      <c r="BR857" s="21"/>
      <c r="BS857" s="44"/>
      <c r="BT857" s="21"/>
      <c r="BU857" s="44"/>
      <c r="BV857" s="21"/>
      <c r="BW857" s="44">
        <v>1150106</v>
      </c>
      <c r="BX857" s="21"/>
      <c r="BY857" s="21"/>
      <c r="BZ857" s="21"/>
      <c r="CA857" s="44"/>
      <c r="CB857" s="44"/>
      <c r="CC857" s="44"/>
      <c r="CD857" s="44"/>
      <c r="CE857" s="44">
        <v>15929</v>
      </c>
      <c r="CF857" s="44"/>
      <c r="CG857" s="44"/>
      <c r="CH857" s="44"/>
      <c r="CI857" s="21">
        <v>18982</v>
      </c>
      <c r="CJ857" s="44"/>
      <c r="CK857" s="21">
        <v>4865</v>
      </c>
      <c r="CL857" s="44"/>
      <c r="CM857" s="44">
        <v>28209</v>
      </c>
      <c r="CN857" s="44">
        <v>0</v>
      </c>
      <c r="CO857" s="44">
        <v>414120</v>
      </c>
      <c r="CP857" s="44">
        <v>0</v>
      </c>
      <c r="CQ857" s="21">
        <v>436675</v>
      </c>
      <c r="CR857" s="44">
        <v>98900</v>
      </c>
      <c r="CS857" s="44">
        <v>176475</v>
      </c>
      <c r="CT857" s="44">
        <v>9800</v>
      </c>
      <c r="CU857" s="44"/>
      <c r="CV857" s="44">
        <v>25703</v>
      </c>
      <c r="CW857" s="21"/>
      <c r="CX857" s="21"/>
      <c r="CY857" s="21"/>
      <c r="CZ857" s="21"/>
      <c r="DA857" s="21"/>
      <c r="DB857" s="21"/>
      <c r="DC857" s="21"/>
      <c r="DD857" s="21"/>
      <c r="DE857" s="44"/>
      <c r="DF857" s="21"/>
      <c r="DG857" s="44"/>
      <c r="DH857" s="21"/>
      <c r="DI857" s="44"/>
      <c r="DJ857" s="44"/>
      <c r="DK857" s="44"/>
      <c r="DL857" s="44"/>
      <c r="DM857" s="21"/>
      <c r="DN857" s="44"/>
      <c r="DO857" s="44"/>
      <c r="DP857" s="44"/>
      <c r="DQ857" s="44"/>
      <c r="DR857" s="44"/>
      <c r="DS857" s="44"/>
      <c r="DT857" s="44"/>
      <c r="DU857" s="44"/>
      <c r="DV857" s="44"/>
      <c r="DW857" s="44"/>
      <c r="DX857" s="44"/>
      <c r="DY857" s="44"/>
      <c r="DZ857" s="44"/>
      <c r="EA857" s="44"/>
      <c r="EB857" s="21"/>
      <c r="EC857" s="44">
        <v>-281893</v>
      </c>
      <c r="ED857" s="44"/>
      <c r="EE857" s="21"/>
      <c r="EF857" s="44"/>
      <c r="EG857" s="21"/>
      <c r="EH857" s="44"/>
      <c r="EI857" s="21"/>
      <c r="EJ857" s="44"/>
      <c r="EK857" s="44">
        <v>-51387</v>
      </c>
      <c r="EL857" s="21"/>
      <c r="EM857" s="44"/>
      <c r="EN857" s="44"/>
      <c r="EO857" s="44"/>
      <c r="EP857" s="21"/>
      <c r="EQ857" s="21"/>
      <c r="ER857" s="21"/>
      <c r="ES857" s="21"/>
      <c r="ET857" s="44"/>
      <c r="EU857" s="21"/>
      <c r="EV857" s="44"/>
      <c r="EW857" s="21"/>
      <c r="EX857" s="44"/>
      <c r="EY857" s="44"/>
      <c r="EZ857" s="21"/>
      <c r="FA857" s="21"/>
      <c r="FB857" s="44"/>
      <c r="FC857" s="44"/>
      <c r="FD857" s="21"/>
      <c r="FE857" s="112"/>
      <c r="FF857" s="44"/>
      <c r="FG857" s="44">
        <v>4372766</v>
      </c>
      <c r="FH857" s="44">
        <v>994822</v>
      </c>
      <c r="FI857" s="44">
        <v>7963424</v>
      </c>
      <c r="FJ857" s="44">
        <v>212429</v>
      </c>
      <c r="FK857" s="44">
        <v>2840534</v>
      </c>
      <c r="FL857" s="44"/>
      <c r="FM857" s="44"/>
      <c r="FN857" s="44"/>
      <c r="FO857" s="44"/>
      <c r="FP857" s="44"/>
      <c r="FQ857" s="44"/>
      <c r="FR857" s="44"/>
      <c r="FS857" s="44"/>
      <c r="FT857" s="44">
        <v>45225</v>
      </c>
      <c r="FU857" s="44"/>
      <c r="FV857" s="21">
        <v>251092</v>
      </c>
      <c r="FW857" s="44"/>
      <c r="FX857" s="44">
        <v>265819</v>
      </c>
      <c r="FY857" s="44">
        <v>58564</v>
      </c>
      <c r="FZ857" s="44">
        <v>151767</v>
      </c>
      <c r="GA857" s="44">
        <v>20538</v>
      </c>
      <c r="GB857" s="44"/>
      <c r="GC857" s="44">
        <v>25572</v>
      </c>
      <c r="GD857" s="44">
        <v>1310852</v>
      </c>
      <c r="GE857" s="44">
        <v>451885</v>
      </c>
      <c r="GF857" s="44">
        <v>17595</v>
      </c>
      <c r="GG857" s="44">
        <v>592849</v>
      </c>
      <c r="GH857" s="44">
        <v>85983</v>
      </c>
      <c r="GI857" s="44">
        <v>300073</v>
      </c>
      <c r="GJ857" s="44">
        <v>91541</v>
      </c>
      <c r="GK857" s="44">
        <v>1965728</v>
      </c>
      <c r="GL857" s="44">
        <v>1911215</v>
      </c>
      <c r="GM857" s="44"/>
      <c r="GN857" s="44">
        <v>549861</v>
      </c>
      <c r="GO857" s="44">
        <v>141256</v>
      </c>
      <c r="GP857" s="44"/>
      <c r="GQ857" s="44"/>
      <c r="GR857" s="44">
        <v>109745</v>
      </c>
      <c r="GS857" s="44">
        <v>2230795</v>
      </c>
      <c r="GT857" s="44">
        <v>44613</v>
      </c>
      <c r="GU857" s="21">
        <v>40968066</v>
      </c>
      <c r="GV857" s="44">
        <v>24716</v>
      </c>
      <c r="GW857" s="44"/>
      <c r="GX857" s="44"/>
      <c r="GY857" s="44">
        <v>43268190</v>
      </c>
      <c r="GZ857" s="44">
        <v>1295208</v>
      </c>
      <c r="HA857" s="44"/>
      <c r="HB857" s="44"/>
      <c r="HC857" s="44">
        <v>41972982</v>
      </c>
      <c r="HD857" s="44">
        <v>43268190</v>
      </c>
      <c r="HE857" s="21"/>
      <c r="HF857" s="21"/>
      <c r="HG857" s="21"/>
      <c r="HH857" s="21"/>
      <c r="HI857" s="21">
        <v>5686174</v>
      </c>
      <c r="HJ857" s="44">
        <v>30986650</v>
      </c>
      <c r="HK857" s="21"/>
      <c r="HL857" s="21">
        <v>10487852</v>
      </c>
      <c r="HM857" s="21">
        <v>47160676</v>
      </c>
      <c r="HN857" s="21">
        <v>-6192610</v>
      </c>
      <c r="HO857" s="21"/>
      <c r="HP857" s="44"/>
      <c r="HQ857" s="47"/>
      <c r="HR857" s="47"/>
      <c r="HS857" s="47"/>
      <c r="HT857" s="47" t="s">
        <v>3166</v>
      </c>
      <c r="HU857" s="47">
        <v>1126830.96</v>
      </c>
      <c r="HV857" s="47">
        <v>2241</v>
      </c>
      <c r="HW857" s="47">
        <v>0</v>
      </c>
      <c r="HX857" s="47">
        <v>11257</v>
      </c>
      <c r="HY857" s="47">
        <v>3999</v>
      </c>
      <c r="HZ857" s="47">
        <v>27452</v>
      </c>
      <c r="IA857" s="47">
        <v>0</v>
      </c>
      <c r="IB857" s="47">
        <v>0</v>
      </c>
      <c r="IC857" s="47">
        <v>3177</v>
      </c>
      <c r="ID857"/>
      <c r="IE857" s="47">
        <v>5166</v>
      </c>
      <c r="IF857">
        <v>11955</v>
      </c>
      <c r="IG857" s="47">
        <v>114</v>
      </c>
      <c r="IH857" s="47">
        <v>13257</v>
      </c>
      <c r="II857">
        <v>1752</v>
      </c>
      <c r="IJ857">
        <v>7544</v>
      </c>
      <c r="IK857">
        <v>1406</v>
      </c>
      <c r="IL857">
        <v>10270</v>
      </c>
      <c r="IM857">
        <v>99590</v>
      </c>
      <c r="IN857">
        <v>0</v>
      </c>
      <c r="IO857">
        <v>0</v>
      </c>
      <c r="IP857">
        <v>5988</v>
      </c>
      <c r="IQ857">
        <v>1696</v>
      </c>
      <c r="IR857">
        <v>0</v>
      </c>
      <c r="IS857">
        <v>0</v>
      </c>
      <c r="IT857">
        <v>7684</v>
      </c>
      <c r="IU857">
        <v>184335</v>
      </c>
      <c r="IV857">
        <v>0</v>
      </c>
      <c r="IW857">
        <v>812922</v>
      </c>
      <c r="IX857">
        <v>151122</v>
      </c>
      <c r="IY857">
        <v>668008</v>
      </c>
      <c r="IZ857">
        <v>0</v>
      </c>
      <c r="JA857">
        <v>0</v>
      </c>
      <c r="JB857">
        <v>111372</v>
      </c>
      <c r="JC857"/>
      <c r="JD857">
        <v>156517</v>
      </c>
      <c r="JE857">
        <v>271474</v>
      </c>
      <c r="JF857">
        <v>2043</v>
      </c>
      <c r="JG857">
        <v>315589</v>
      </c>
      <c r="JH857">
        <v>71284</v>
      </c>
      <c r="JI857">
        <v>180082</v>
      </c>
      <c r="JJ857">
        <v>75892</v>
      </c>
      <c r="JK857">
        <v>434619</v>
      </c>
      <c r="JL857">
        <v>3435259</v>
      </c>
      <c r="JM857">
        <v>0</v>
      </c>
      <c r="JN857">
        <v>0</v>
      </c>
      <c r="JO857">
        <v>240783</v>
      </c>
      <c r="JP857">
        <v>67820</v>
      </c>
      <c r="JQ857">
        <v>0</v>
      </c>
      <c r="JR857">
        <v>0</v>
      </c>
      <c r="JS857">
        <v>308603</v>
      </c>
      <c r="JT857"/>
      <c r="JU857"/>
      <c r="JV857"/>
      <c r="JW857"/>
      <c r="JX857"/>
      <c r="JY857"/>
      <c r="JZ857"/>
      <c r="KA857"/>
      <c r="KB857"/>
      <c r="KC857"/>
      <c r="KD857"/>
      <c r="KE857"/>
      <c r="KF857">
        <v>80</v>
      </c>
      <c r="KG857">
        <v>131</v>
      </c>
      <c r="KH857">
        <v>44</v>
      </c>
      <c r="KI857">
        <v>32</v>
      </c>
      <c r="KJ857">
        <v>57</v>
      </c>
      <c r="KK857">
        <v>18</v>
      </c>
      <c r="KL857">
        <v>18</v>
      </c>
      <c r="KM857">
        <v>31</v>
      </c>
      <c r="KN857">
        <v>12</v>
      </c>
      <c r="KO857">
        <v>1</v>
      </c>
      <c r="KP857">
        <v>0</v>
      </c>
      <c r="KQ857">
        <v>0</v>
      </c>
      <c r="KR857">
        <v>1</v>
      </c>
      <c r="KS857">
        <v>0</v>
      </c>
      <c r="KT857">
        <v>0</v>
      </c>
      <c r="KU857">
        <v>1</v>
      </c>
      <c r="KV857">
        <v>0</v>
      </c>
      <c r="KW857">
        <v>0</v>
      </c>
      <c r="KX857">
        <v>0</v>
      </c>
      <c r="KY857">
        <v>0</v>
      </c>
      <c r="KZ857">
        <v>0</v>
      </c>
      <c r="LA857">
        <v>0</v>
      </c>
      <c r="LB857">
        <v>0</v>
      </c>
      <c r="LC857">
        <v>0</v>
      </c>
      <c r="LD857">
        <v>0</v>
      </c>
      <c r="LE857">
        <v>0</v>
      </c>
      <c r="LF857">
        <v>1</v>
      </c>
      <c r="LG857">
        <v>0</v>
      </c>
      <c r="LH857">
        <v>0</v>
      </c>
    </row>
    <row r="858" spans="1:320" s="34" customFormat="1" ht="15" customHeight="1" x14ac:dyDescent="0.25">
      <c r="A858" s="45">
        <v>206380762</v>
      </c>
      <c r="B858" s="45" t="s">
        <v>6468</v>
      </c>
      <c r="C858" s="46">
        <v>45292</v>
      </c>
      <c r="D858" s="46">
        <v>45657</v>
      </c>
      <c r="E858" s="47">
        <v>366</v>
      </c>
      <c r="F858" s="45" t="s">
        <v>883</v>
      </c>
      <c r="G858" s="45" t="s">
        <v>884</v>
      </c>
      <c r="H858" s="45" t="s">
        <v>1502</v>
      </c>
      <c r="I858" s="45" t="s">
        <v>886</v>
      </c>
      <c r="J858" s="45" t="s">
        <v>887</v>
      </c>
      <c r="K858" s="45" t="s">
        <v>1308</v>
      </c>
      <c r="L858" s="45" t="s">
        <v>6469</v>
      </c>
      <c r="M858" s="45" t="s">
        <v>6470</v>
      </c>
      <c r="N858" s="45" t="s">
        <v>6471</v>
      </c>
      <c r="O858" s="45" t="s">
        <v>1505</v>
      </c>
      <c r="P858" s="45" t="s">
        <v>6472</v>
      </c>
      <c r="Q858" s="45" t="s">
        <v>6473</v>
      </c>
      <c r="R858" t="s">
        <v>6474</v>
      </c>
      <c r="S858" s="45" t="s">
        <v>884</v>
      </c>
      <c r="T858"/>
      <c r="U858" s="47">
        <v>168</v>
      </c>
      <c r="V858" s="47">
        <v>168</v>
      </c>
      <c r="W858" s="47" t="s">
        <v>913</v>
      </c>
      <c r="X858" s="47">
        <v>61488</v>
      </c>
      <c r="Y858" s="47">
        <v>37500</v>
      </c>
      <c r="Z858" s="48">
        <v>134.47</v>
      </c>
      <c r="AA858" s="44">
        <v>238</v>
      </c>
      <c r="AB858" s="44">
        <v>240</v>
      </c>
      <c r="AC858" s="44">
        <v>4188</v>
      </c>
      <c r="AD858" s="44">
        <v>1007</v>
      </c>
      <c r="AE858" s="44">
        <v>1144</v>
      </c>
      <c r="AF858" s="44">
        <v>23056</v>
      </c>
      <c r="AG858" s="44"/>
      <c r="AH858" s="47">
        <v>6</v>
      </c>
      <c r="AI858" s="47">
        <v>191</v>
      </c>
      <c r="AJ858">
        <v>7908</v>
      </c>
      <c r="AK858" t="s">
        <v>895</v>
      </c>
      <c r="AL858">
        <v>37500</v>
      </c>
      <c r="AM858"/>
      <c r="AN858"/>
      <c r="AO858"/>
      <c r="AP858"/>
      <c r="AQ858"/>
      <c r="AR858" s="44"/>
      <c r="AS858" s="44"/>
      <c r="AT858" s="44"/>
      <c r="AU858" s="44">
        <v>14062500</v>
      </c>
      <c r="AV858" s="44">
        <v>2417916</v>
      </c>
      <c r="AW858" s="44">
        <v>1180579</v>
      </c>
      <c r="AX858" s="44">
        <v>2529</v>
      </c>
      <c r="AY858" s="44">
        <v>15302366</v>
      </c>
      <c r="AZ858" s="21">
        <v>15938396</v>
      </c>
      <c r="BA858" s="21">
        <v>-636030</v>
      </c>
      <c r="BB858" s="44">
        <v>-17724</v>
      </c>
      <c r="BC858" s="44"/>
      <c r="BD858" s="44"/>
      <c r="BE858" s="44">
        <v>-653754</v>
      </c>
      <c r="BF858" s="44">
        <v>1570500</v>
      </c>
      <c r="BG858" s="44">
        <v>377625</v>
      </c>
      <c r="BH858" s="44">
        <v>429000</v>
      </c>
      <c r="BI858" s="21">
        <v>8646000</v>
      </c>
      <c r="BJ858" s="21"/>
      <c r="BK858" s="21">
        <v>2250</v>
      </c>
      <c r="BL858" s="21">
        <v>71625</v>
      </c>
      <c r="BM858" s="21">
        <v>2965500</v>
      </c>
      <c r="BN858" s="21">
        <v>14062500</v>
      </c>
      <c r="BO858" s="21"/>
      <c r="BP858" s="21"/>
      <c r="BQ858" s="44"/>
      <c r="BR858" s="21"/>
      <c r="BS858" s="44"/>
      <c r="BT858" s="21"/>
      <c r="BU858" s="44"/>
      <c r="BV858" s="21"/>
      <c r="BW858" s="44">
        <v>2417916</v>
      </c>
      <c r="BX858" s="21"/>
      <c r="BY858" s="21"/>
      <c r="BZ858" s="21"/>
      <c r="CA858" s="44"/>
      <c r="CB858" s="44"/>
      <c r="CC858" s="44"/>
      <c r="CD858" s="44"/>
      <c r="CE858" s="44"/>
      <c r="CF858" s="44"/>
      <c r="CG858" s="44"/>
      <c r="CH858" s="44"/>
      <c r="CI858" s="21"/>
      <c r="CJ858" s="44"/>
      <c r="CK858" s="21"/>
      <c r="CL858" s="44"/>
      <c r="CM858" s="44">
        <v>0</v>
      </c>
      <c r="CN858" s="44">
        <v>0</v>
      </c>
      <c r="CO858" s="44">
        <v>1033437</v>
      </c>
      <c r="CP858" s="44">
        <v>0</v>
      </c>
      <c r="CQ858" s="21">
        <v>1054117</v>
      </c>
      <c r="CR858" s="44">
        <v>251388</v>
      </c>
      <c r="CS858" s="44">
        <v>59811</v>
      </c>
      <c r="CT858" s="44">
        <v>15283</v>
      </c>
      <c r="CU858" s="44"/>
      <c r="CV858" s="44">
        <v>3880</v>
      </c>
      <c r="CW858" s="21"/>
      <c r="CX858" s="21"/>
      <c r="CY858" s="21"/>
      <c r="CZ858" s="21"/>
      <c r="DA858" s="21"/>
      <c r="DB858" s="21"/>
      <c r="DC858" s="21"/>
      <c r="DD858" s="21"/>
      <c r="DE858" s="44"/>
      <c r="DF858" s="21"/>
      <c r="DG858" s="44"/>
      <c r="DH858" s="21"/>
      <c r="DI858" s="44"/>
      <c r="DJ858" s="44"/>
      <c r="DK858" s="44"/>
      <c r="DL858" s="44"/>
      <c r="DM858" s="21"/>
      <c r="DN858" s="44"/>
      <c r="DO858" s="44"/>
      <c r="DP858" s="44"/>
      <c r="DQ858" s="44"/>
      <c r="DR858" s="44"/>
      <c r="DS858" s="44"/>
      <c r="DT858" s="44"/>
      <c r="DU858" s="44"/>
      <c r="DV858" s="44"/>
      <c r="DW858" s="44"/>
      <c r="DX858" s="44"/>
      <c r="DY858" s="44"/>
      <c r="DZ858" s="44"/>
      <c r="EA858" s="44"/>
      <c r="EB858" s="21"/>
      <c r="EC858" s="44">
        <v>-510027</v>
      </c>
      <c r="ED858" s="44"/>
      <c r="EE858" s="21"/>
      <c r="EF858" s="44"/>
      <c r="EG858" s="21"/>
      <c r="EH858" s="44"/>
      <c r="EI858" s="21">
        <v>1696711</v>
      </c>
      <c r="EJ858" s="44"/>
      <c r="EK858" s="44"/>
      <c r="EL858" s="21"/>
      <c r="EM858" s="44"/>
      <c r="EN858" s="44"/>
      <c r="EO858" s="44">
        <v>-6105</v>
      </c>
      <c r="EP858" s="21"/>
      <c r="EQ858" s="21"/>
      <c r="ER858" s="21"/>
      <c r="ES858" s="21"/>
      <c r="ET858" s="44"/>
      <c r="EU858" s="21"/>
      <c r="EV858" s="44"/>
      <c r="EW858" s="21"/>
      <c r="EX858" s="44"/>
      <c r="EY858" s="44"/>
      <c r="EZ858" s="21"/>
      <c r="FA858" s="21"/>
      <c r="FB858" s="44"/>
      <c r="FC858" s="44"/>
      <c r="FD858" s="21"/>
      <c r="FE858" s="112"/>
      <c r="FF858" s="44"/>
      <c r="FG858" s="44">
        <v>5121941</v>
      </c>
      <c r="FH858" s="44">
        <v>1473944</v>
      </c>
      <c r="FI858" s="44">
        <v>9342511</v>
      </c>
      <c r="FJ858" s="44">
        <v>66313</v>
      </c>
      <c r="FK858" s="44">
        <v>5993485</v>
      </c>
      <c r="FL858" s="44"/>
      <c r="FM858" s="44"/>
      <c r="FN858" s="44"/>
      <c r="FO858" s="44"/>
      <c r="FP858" s="44"/>
      <c r="FQ858" s="44"/>
      <c r="FR858" s="44"/>
      <c r="FS858" s="44"/>
      <c r="FT858" s="44">
        <v>771</v>
      </c>
      <c r="FU858" s="44"/>
      <c r="FV858" s="21">
        <v>223567</v>
      </c>
      <c r="FW858" s="44"/>
      <c r="FX858" s="44">
        <v>271977</v>
      </c>
      <c r="FY858" s="44">
        <v>74776</v>
      </c>
      <c r="FZ858" s="44">
        <v>62297</v>
      </c>
      <c r="GA858" s="44">
        <v>23166</v>
      </c>
      <c r="GB858" s="44"/>
      <c r="GC858" s="44">
        <v>4955</v>
      </c>
      <c r="GD858" s="44">
        <v>733554</v>
      </c>
      <c r="GE858" s="44">
        <v>520774</v>
      </c>
      <c r="GF858" s="44">
        <v>137857</v>
      </c>
      <c r="GG858" s="44">
        <v>1598592</v>
      </c>
      <c r="GH858" s="44">
        <v>421758</v>
      </c>
      <c r="GI858" s="44">
        <v>285600</v>
      </c>
      <c r="GJ858" s="44">
        <v>92009</v>
      </c>
      <c r="GK858" s="44">
        <v>3557330</v>
      </c>
      <c r="GL858" s="44">
        <v>1563</v>
      </c>
      <c r="GM858" s="44">
        <v>1874238</v>
      </c>
      <c r="GN858" s="44">
        <v>20946</v>
      </c>
      <c r="GO858" s="44">
        <v>39181</v>
      </c>
      <c r="GP858" s="44"/>
      <c r="GQ858" s="44"/>
      <c r="GR858" s="44"/>
      <c r="GS858" s="44">
        <v>16639105</v>
      </c>
      <c r="GT858" s="44"/>
      <c r="GU858" s="21">
        <v>8262</v>
      </c>
      <c r="GV858" s="44"/>
      <c r="GW858" s="44">
        <v>3218900</v>
      </c>
      <c r="GX858" s="44">
        <v>16962</v>
      </c>
      <c r="GY858" s="44">
        <v>19883229</v>
      </c>
      <c r="GZ858" s="44">
        <v>1228288</v>
      </c>
      <c r="HA858" s="44"/>
      <c r="HB858" s="44"/>
      <c r="HC858" s="44">
        <v>18654941</v>
      </c>
      <c r="HD858" s="44">
        <v>19883229</v>
      </c>
      <c r="HE858" s="21"/>
      <c r="HF858" s="21"/>
      <c r="HG858" s="21"/>
      <c r="HH858" s="21"/>
      <c r="HI858" s="21">
        <v>0</v>
      </c>
      <c r="HJ858" s="44"/>
      <c r="HK858" s="21"/>
      <c r="HL858" s="21">
        <v>464056</v>
      </c>
      <c r="HM858" s="21">
        <v>464056</v>
      </c>
      <c r="HN858" s="21">
        <v>-455794</v>
      </c>
      <c r="HO858" s="21"/>
      <c r="HP858" s="44"/>
      <c r="HQ858" s="47"/>
      <c r="HR858" s="47"/>
      <c r="HS858" s="47"/>
      <c r="HT858" s="47" t="s">
        <v>6475</v>
      </c>
      <c r="HU858" s="47">
        <v>12098636.799999999</v>
      </c>
      <c r="HV858" s="47">
        <v>292</v>
      </c>
      <c r="HW858" s="47">
        <v>0</v>
      </c>
      <c r="HX858" s="47">
        <v>23714</v>
      </c>
      <c r="HY858" s="47">
        <v>13733</v>
      </c>
      <c r="HZ858" s="47">
        <v>67512</v>
      </c>
      <c r="IA858" s="47">
        <v>0</v>
      </c>
      <c r="IB858" s="47">
        <v>0</v>
      </c>
      <c r="IC858" s="47">
        <v>0</v>
      </c>
      <c r="ID858">
        <v>3014</v>
      </c>
      <c r="IE858" s="47">
        <v>159</v>
      </c>
      <c r="IF858">
        <v>13299</v>
      </c>
      <c r="IG858" s="47">
        <v>5271</v>
      </c>
      <c r="IH858" s="47">
        <v>16525</v>
      </c>
      <c r="II858">
        <v>8450</v>
      </c>
      <c r="IJ858">
        <v>10192</v>
      </c>
      <c r="IK858">
        <v>1902</v>
      </c>
      <c r="IL858">
        <v>10547</v>
      </c>
      <c r="IM858">
        <v>174610</v>
      </c>
      <c r="IN858">
        <v>0</v>
      </c>
      <c r="IO858">
        <v>11546</v>
      </c>
      <c r="IP858">
        <v>1281</v>
      </c>
      <c r="IQ858">
        <v>34009</v>
      </c>
      <c r="IR858">
        <v>0</v>
      </c>
      <c r="IS858">
        <v>0</v>
      </c>
      <c r="IT858">
        <v>46836</v>
      </c>
      <c r="IU858">
        <v>23823</v>
      </c>
      <c r="IV858">
        <v>0</v>
      </c>
      <c r="IW858">
        <v>1115963</v>
      </c>
      <c r="IX858">
        <v>513544</v>
      </c>
      <c r="IY858">
        <v>1463768</v>
      </c>
      <c r="IZ858">
        <v>0</v>
      </c>
      <c r="JA858">
        <v>0</v>
      </c>
      <c r="JB858">
        <v>0</v>
      </c>
      <c r="JC858">
        <v>156355</v>
      </c>
      <c r="JD858">
        <v>6059</v>
      </c>
      <c r="JE858">
        <v>247294</v>
      </c>
      <c r="JF858">
        <v>101537</v>
      </c>
      <c r="JG858">
        <v>309665</v>
      </c>
      <c r="JH858">
        <v>317767</v>
      </c>
      <c r="JI858">
        <v>206145</v>
      </c>
      <c r="JJ858">
        <v>80909</v>
      </c>
      <c r="JK858">
        <v>579112</v>
      </c>
      <c r="JL858">
        <v>5121941</v>
      </c>
      <c r="JM858">
        <v>0</v>
      </c>
      <c r="JN858">
        <v>710373</v>
      </c>
      <c r="JO858">
        <v>56192</v>
      </c>
      <c r="JP858">
        <v>948241</v>
      </c>
      <c r="JQ858">
        <v>0</v>
      </c>
      <c r="JR858">
        <v>0</v>
      </c>
      <c r="JS858">
        <v>1714806</v>
      </c>
      <c r="JT858"/>
      <c r="JU858"/>
      <c r="JV858"/>
      <c r="JW858"/>
      <c r="JX858"/>
      <c r="JY858">
        <v>3014</v>
      </c>
      <c r="JZ858"/>
      <c r="KA858"/>
      <c r="KB858"/>
      <c r="KC858"/>
      <c r="KD858"/>
      <c r="KE858">
        <v>156355</v>
      </c>
      <c r="KF858">
        <v>103</v>
      </c>
      <c r="KG858">
        <v>130</v>
      </c>
      <c r="KH858">
        <v>91</v>
      </c>
      <c r="KI858">
        <v>72</v>
      </c>
      <c r="KJ858">
        <v>99</v>
      </c>
      <c r="KK858">
        <v>60</v>
      </c>
      <c r="KL858">
        <v>38</v>
      </c>
      <c r="KM858">
        <v>45</v>
      </c>
      <c r="KN858">
        <v>31</v>
      </c>
      <c r="KO858">
        <v>1</v>
      </c>
      <c r="KP858">
        <v>0</v>
      </c>
      <c r="KQ858">
        <v>0</v>
      </c>
      <c r="KR858">
        <v>0</v>
      </c>
      <c r="KS858">
        <v>0</v>
      </c>
      <c r="KT858">
        <v>1</v>
      </c>
      <c r="KU858">
        <v>1</v>
      </c>
      <c r="KV858">
        <v>0</v>
      </c>
      <c r="KW858">
        <v>0</v>
      </c>
      <c r="KX858">
        <v>0</v>
      </c>
      <c r="KY858">
        <v>0</v>
      </c>
      <c r="KZ858">
        <v>0</v>
      </c>
      <c r="LA858">
        <v>0</v>
      </c>
      <c r="LB858">
        <v>0</v>
      </c>
      <c r="LC858">
        <v>0</v>
      </c>
      <c r="LD858">
        <v>1</v>
      </c>
      <c r="LE858">
        <v>0</v>
      </c>
      <c r="LF858">
        <v>0</v>
      </c>
      <c r="LG858">
        <v>0</v>
      </c>
      <c r="LH858">
        <v>0</v>
      </c>
    </row>
    <row r="859" spans="1:320" s="34" customFormat="1" ht="15" customHeight="1" x14ac:dyDescent="0.25">
      <c r="A859" s="45">
        <v>206380772</v>
      </c>
      <c r="B859" s="45" t="s">
        <v>6476</v>
      </c>
      <c r="C859" s="46">
        <v>45292</v>
      </c>
      <c r="D859" s="46">
        <v>45657</v>
      </c>
      <c r="E859" s="47">
        <v>366</v>
      </c>
      <c r="F859" s="45" t="s">
        <v>883</v>
      </c>
      <c r="G859" s="45" t="s">
        <v>884</v>
      </c>
      <c r="H859" s="45" t="s">
        <v>1502</v>
      </c>
      <c r="I859" s="45" t="s">
        <v>886</v>
      </c>
      <c r="J859" s="45" t="s">
        <v>887</v>
      </c>
      <c r="K859" s="45" t="s">
        <v>1308</v>
      </c>
      <c r="L859" s="45" t="s">
        <v>6469</v>
      </c>
      <c r="M859" s="45" t="s">
        <v>6477</v>
      </c>
      <c r="N859" s="45" t="s">
        <v>6478</v>
      </c>
      <c r="O859" s="45" t="s">
        <v>1505</v>
      </c>
      <c r="P859" s="45" t="s">
        <v>6479</v>
      </c>
      <c r="Q859" s="45" t="s">
        <v>6480</v>
      </c>
      <c r="R859" t="s">
        <v>6481</v>
      </c>
      <c r="S859" s="45" t="s">
        <v>893</v>
      </c>
      <c r="T859"/>
      <c r="U859" s="47">
        <v>92</v>
      </c>
      <c r="V859" s="47">
        <v>92</v>
      </c>
      <c r="W859" s="47" t="s">
        <v>894</v>
      </c>
      <c r="X859" s="47">
        <v>33672</v>
      </c>
      <c r="Y859" s="47">
        <v>30741</v>
      </c>
      <c r="Z859" s="48">
        <v>212.83</v>
      </c>
      <c r="AA859" s="44">
        <v>499</v>
      </c>
      <c r="AB859" s="44">
        <v>494</v>
      </c>
      <c r="AC859" s="44">
        <v>7795</v>
      </c>
      <c r="AD859" s="44">
        <v>5191</v>
      </c>
      <c r="AE859" s="44">
        <v>1114</v>
      </c>
      <c r="AF859" s="44">
        <v>14451</v>
      </c>
      <c r="AG859" s="44">
        <v>38</v>
      </c>
      <c r="AH859" s="47"/>
      <c r="AI859" s="47">
        <v>396</v>
      </c>
      <c r="AJ859">
        <v>1756</v>
      </c>
      <c r="AK859" t="s">
        <v>895</v>
      </c>
      <c r="AL859">
        <v>30741</v>
      </c>
      <c r="AM859"/>
      <c r="AN859"/>
      <c r="AO859"/>
      <c r="AP859"/>
      <c r="AQ859"/>
      <c r="AR859" s="44"/>
      <c r="AS859" s="44"/>
      <c r="AT859" s="44"/>
      <c r="AU859" s="44">
        <v>23901085</v>
      </c>
      <c r="AV859" s="44">
        <v>4267408</v>
      </c>
      <c r="AW859" s="44">
        <v>7689045</v>
      </c>
      <c r="AX859" s="44">
        <v>10465</v>
      </c>
      <c r="AY859" s="44">
        <v>20489913</v>
      </c>
      <c r="AZ859" s="21">
        <v>18243714</v>
      </c>
      <c r="BA859" s="21">
        <v>2246199</v>
      </c>
      <c r="BB859" s="44">
        <v>1</v>
      </c>
      <c r="BC859" s="44"/>
      <c r="BD859" s="44"/>
      <c r="BE859" s="44">
        <v>2246200</v>
      </c>
      <c r="BF859" s="44">
        <v>9743750</v>
      </c>
      <c r="BG859" s="44">
        <v>6433910</v>
      </c>
      <c r="BH859" s="44">
        <v>484590</v>
      </c>
      <c r="BI859" s="21">
        <v>6286185</v>
      </c>
      <c r="BJ859" s="21">
        <v>16530</v>
      </c>
      <c r="BK859" s="21"/>
      <c r="BL859" s="21">
        <v>172260</v>
      </c>
      <c r="BM859" s="21">
        <v>763860</v>
      </c>
      <c r="BN859" s="21">
        <v>23901085</v>
      </c>
      <c r="BO859" s="21"/>
      <c r="BP859" s="21"/>
      <c r="BQ859" s="44"/>
      <c r="BR859" s="21"/>
      <c r="BS859" s="44"/>
      <c r="BT859" s="21"/>
      <c r="BU859" s="44"/>
      <c r="BV859" s="21"/>
      <c r="BW859" s="44">
        <v>2473449</v>
      </c>
      <c r="BX859" s="21"/>
      <c r="BY859" s="21">
        <v>1779332</v>
      </c>
      <c r="BZ859" s="21"/>
      <c r="CA859" s="44">
        <v>760</v>
      </c>
      <c r="CB859" s="44"/>
      <c r="CC859" s="44">
        <v>1638</v>
      </c>
      <c r="CD859" s="44"/>
      <c r="CE859" s="44">
        <v>12074</v>
      </c>
      <c r="CF859" s="44"/>
      <c r="CG859" s="44"/>
      <c r="CH859" s="44"/>
      <c r="CI859" s="21">
        <v>155</v>
      </c>
      <c r="CJ859" s="44"/>
      <c r="CK859" s="21"/>
      <c r="CL859" s="44"/>
      <c r="CM859" s="44">
        <v>0</v>
      </c>
      <c r="CN859" s="44">
        <v>0</v>
      </c>
      <c r="CO859" s="44">
        <v>1676145</v>
      </c>
      <c r="CP859" s="44">
        <v>0</v>
      </c>
      <c r="CQ859" s="21">
        <v>1491820</v>
      </c>
      <c r="CR859" s="44">
        <v>322200</v>
      </c>
      <c r="CS859" s="44">
        <v>618345</v>
      </c>
      <c r="CT859" s="44">
        <v>103687</v>
      </c>
      <c r="CU859" s="44"/>
      <c r="CV859" s="44">
        <v>55211</v>
      </c>
      <c r="CW859" s="21"/>
      <c r="CX859" s="21"/>
      <c r="CY859" s="21"/>
      <c r="CZ859" s="21"/>
      <c r="DA859" s="21"/>
      <c r="DB859" s="21"/>
      <c r="DC859" s="21"/>
      <c r="DD859" s="21"/>
      <c r="DE859" s="44"/>
      <c r="DF859" s="21"/>
      <c r="DG859" s="44"/>
      <c r="DH859" s="21"/>
      <c r="DI859" s="44"/>
      <c r="DJ859" s="44"/>
      <c r="DK859" s="44"/>
      <c r="DL859" s="44"/>
      <c r="DM859" s="21"/>
      <c r="DN859" s="44"/>
      <c r="DO859" s="44"/>
      <c r="DP859" s="44"/>
      <c r="DQ859" s="44"/>
      <c r="DR859" s="44"/>
      <c r="DS859" s="44"/>
      <c r="DT859" s="44"/>
      <c r="DU859" s="44"/>
      <c r="DV859" s="44"/>
      <c r="DW859" s="44"/>
      <c r="DX859" s="44"/>
      <c r="DY859" s="44"/>
      <c r="DZ859" s="44"/>
      <c r="EA859" s="44"/>
      <c r="EB859" s="21"/>
      <c r="EC859" s="44">
        <v>2098723</v>
      </c>
      <c r="ED859" s="44"/>
      <c r="EE859" s="21">
        <v>3724291</v>
      </c>
      <c r="EF859" s="44"/>
      <c r="EG859" s="21">
        <v>170490</v>
      </c>
      <c r="EH859" s="44"/>
      <c r="EI859" s="21">
        <v>1488691</v>
      </c>
      <c r="EJ859" s="44"/>
      <c r="EK859" s="44">
        <v>15676</v>
      </c>
      <c r="EL859" s="21"/>
      <c r="EM859" s="44"/>
      <c r="EN859" s="44"/>
      <c r="EO859" s="44">
        <v>191174</v>
      </c>
      <c r="EP859" s="21"/>
      <c r="EQ859" s="21"/>
      <c r="ER859" s="21"/>
      <c r="ES859" s="21"/>
      <c r="ET859" s="44"/>
      <c r="EU859" s="21"/>
      <c r="EV859" s="44"/>
      <c r="EW859" s="21"/>
      <c r="EX859" s="44"/>
      <c r="EY859" s="44"/>
      <c r="EZ859" s="21"/>
      <c r="FA859" s="21"/>
      <c r="FB859" s="44"/>
      <c r="FC859" s="44"/>
      <c r="FD859" s="21"/>
      <c r="FE859" s="112"/>
      <c r="FF859" s="44"/>
      <c r="FG859" s="44">
        <v>7881621</v>
      </c>
      <c r="FH859" s="44">
        <v>2442135</v>
      </c>
      <c r="FI859" s="44">
        <v>7919958</v>
      </c>
      <c r="FJ859" s="44">
        <v>157231</v>
      </c>
      <c r="FK859" s="44">
        <v>6879114</v>
      </c>
      <c r="FL859" s="44"/>
      <c r="FM859" s="44"/>
      <c r="FN859" s="44"/>
      <c r="FO859" s="44"/>
      <c r="FP859" s="44"/>
      <c r="FQ859" s="44"/>
      <c r="FR859" s="44"/>
      <c r="FS859" s="44"/>
      <c r="FT859" s="44">
        <v>3229</v>
      </c>
      <c r="FU859" s="44"/>
      <c r="FV859" s="21">
        <v>704435</v>
      </c>
      <c r="FW859" s="44"/>
      <c r="FX859" s="44">
        <v>482578</v>
      </c>
      <c r="FY859" s="44">
        <v>97288</v>
      </c>
      <c r="FZ859" s="44">
        <v>302938</v>
      </c>
      <c r="GA859" s="44">
        <v>48495</v>
      </c>
      <c r="GB859" s="44"/>
      <c r="GC859" s="44">
        <v>185903</v>
      </c>
      <c r="GD859" s="44">
        <v>600116</v>
      </c>
      <c r="GE859" s="44">
        <v>683830</v>
      </c>
      <c r="GF859" s="44">
        <v>160667</v>
      </c>
      <c r="GG859" s="44">
        <v>1173158</v>
      </c>
      <c r="GH859" s="44">
        <v>131485</v>
      </c>
      <c r="GI859" s="44">
        <v>225814</v>
      </c>
      <c r="GJ859" s="44">
        <v>117148</v>
      </c>
      <c r="GK859" s="44">
        <v>4803985</v>
      </c>
      <c r="GL859" s="44">
        <v>76020</v>
      </c>
      <c r="GM859" s="44">
        <v>1131600</v>
      </c>
      <c r="GN859" s="44">
        <v>161031</v>
      </c>
      <c r="GO859" s="44">
        <v>46140</v>
      </c>
      <c r="GP859" s="44"/>
      <c r="GQ859" s="44">
        <v>12539</v>
      </c>
      <c r="GR859" s="44">
        <v>216201</v>
      </c>
      <c r="GS859" s="44">
        <v>17397723</v>
      </c>
      <c r="GT859" s="44"/>
      <c r="GU859" s="21">
        <v>1049985</v>
      </c>
      <c r="GV859" s="44"/>
      <c r="GW859" s="44"/>
      <c r="GX859" s="44"/>
      <c r="GY859" s="44">
        <v>18447708</v>
      </c>
      <c r="GZ859" s="44">
        <v>2354559</v>
      </c>
      <c r="HA859" s="44"/>
      <c r="HB859" s="44"/>
      <c r="HC859" s="44">
        <v>16093149</v>
      </c>
      <c r="HD859" s="44">
        <v>18447708</v>
      </c>
      <c r="HE859" s="21">
        <v>14882720</v>
      </c>
      <c r="HF859" s="21"/>
      <c r="HG859" s="21"/>
      <c r="HH859" s="21"/>
      <c r="HI859" s="21">
        <v>0</v>
      </c>
      <c r="HJ859" s="44"/>
      <c r="HK859" s="21">
        <v>1048715</v>
      </c>
      <c r="HL859" s="21">
        <v>243437</v>
      </c>
      <c r="HM859" s="21">
        <v>1292152</v>
      </c>
      <c r="HN859" s="21">
        <v>-242167</v>
      </c>
      <c r="HO859" s="21"/>
      <c r="HP859" s="44"/>
      <c r="HQ859" s="47"/>
      <c r="HR859" s="47"/>
      <c r="HS859" s="47"/>
      <c r="HT859" s="47" t="s">
        <v>1759</v>
      </c>
      <c r="HU859" s="47">
        <v>0</v>
      </c>
      <c r="HV859" s="47">
        <v>1989</v>
      </c>
      <c r="HW859" s="47">
        <v>0</v>
      </c>
      <c r="HX859" s="47">
        <v>23771</v>
      </c>
      <c r="HY859" s="47">
        <v>15580</v>
      </c>
      <c r="HZ859" s="47">
        <v>61393</v>
      </c>
      <c r="IA859" s="47">
        <v>0</v>
      </c>
      <c r="IB859" s="47">
        <v>0</v>
      </c>
      <c r="IC859" s="47">
        <v>0</v>
      </c>
      <c r="ID859">
        <v>5948</v>
      </c>
      <c r="IE859" s="47">
        <v>1684</v>
      </c>
      <c r="IF859">
        <v>16886</v>
      </c>
      <c r="IG859" s="47">
        <v>5271</v>
      </c>
      <c r="IH859" s="47">
        <v>21385</v>
      </c>
      <c r="II859">
        <v>2108</v>
      </c>
      <c r="IJ859">
        <v>7234</v>
      </c>
      <c r="IK859">
        <v>1572</v>
      </c>
      <c r="IL859">
        <v>20310</v>
      </c>
      <c r="IM859">
        <v>185131</v>
      </c>
      <c r="IN859">
        <v>0</v>
      </c>
      <c r="IO859">
        <v>70</v>
      </c>
      <c r="IP859">
        <v>2627</v>
      </c>
      <c r="IQ859">
        <v>8364</v>
      </c>
      <c r="IR859">
        <v>0</v>
      </c>
      <c r="IS859">
        <v>0</v>
      </c>
      <c r="IT859">
        <v>11061</v>
      </c>
      <c r="IU859">
        <v>284112</v>
      </c>
      <c r="IV859">
        <v>0</v>
      </c>
      <c r="IW859">
        <v>1486648</v>
      </c>
      <c r="IX859">
        <v>977236</v>
      </c>
      <c r="IY859">
        <v>1782976</v>
      </c>
      <c r="IZ859">
        <v>0</v>
      </c>
      <c r="JA859">
        <v>0</v>
      </c>
      <c r="JB859">
        <v>0</v>
      </c>
      <c r="JC859">
        <v>329355</v>
      </c>
      <c r="JD859">
        <v>114880</v>
      </c>
      <c r="JE859">
        <v>404256</v>
      </c>
      <c r="JF859">
        <v>111033</v>
      </c>
      <c r="JG859">
        <v>506436</v>
      </c>
      <c r="JH859">
        <v>96268</v>
      </c>
      <c r="JI859">
        <v>166841</v>
      </c>
      <c r="JJ859">
        <v>85215</v>
      </c>
      <c r="JK859">
        <v>1536365</v>
      </c>
      <c r="JL859">
        <v>7881621</v>
      </c>
      <c r="JM859">
        <v>0</v>
      </c>
      <c r="JN859">
        <v>6164</v>
      </c>
      <c r="JO859">
        <v>158870</v>
      </c>
      <c r="JP859">
        <v>329732</v>
      </c>
      <c r="JQ859">
        <v>0</v>
      </c>
      <c r="JR859">
        <v>0</v>
      </c>
      <c r="JS859">
        <v>494766</v>
      </c>
      <c r="JT859"/>
      <c r="JU859"/>
      <c r="JV859"/>
      <c r="JW859"/>
      <c r="JX859"/>
      <c r="JY859">
        <v>5948</v>
      </c>
      <c r="JZ859"/>
      <c r="KA859"/>
      <c r="KB859"/>
      <c r="KC859"/>
      <c r="KD859"/>
      <c r="KE859">
        <v>329355</v>
      </c>
      <c r="KF859">
        <v>103</v>
      </c>
      <c r="KG859">
        <v>158</v>
      </c>
      <c r="KH859">
        <v>68</v>
      </c>
      <c r="KI859">
        <v>62</v>
      </c>
      <c r="KJ859">
        <v>102</v>
      </c>
      <c r="KK859">
        <v>37</v>
      </c>
      <c r="KL859">
        <v>32</v>
      </c>
      <c r="KM859">
        <v>46</v>
      </c>
      <c r="KN859">
        <v>22</v>
      </c>
      <c r="KO859">
        <v>1</v>
      </c>
      <c r="KP859">
        <v>0</v>
      </c>
      <c r="KQ859">
        <v>0</v>
      </c>
      <c r="KR859">
        <v>0</v>
      </c>
      <c r="KS859">
        <v>1</v>
      </c>
      <c r="KT859">
        <v>0</v>
      </c>
      <c r="KU859">
        <v>1</v>
      </c>
      <c r="KV859">
        <v>0</v>
      </c>
      <c r="KW859">
        <v>0</v>
      </c>
      <c r="KX859">
        <v>0</v>
      </c>
      <c r="KY859">
        <v>0</v>
      </c>
      <c r="KZ859">
        <v>0</v>
      </c>
      <c r="LA859">
        <v>0</v>
      </c>
      <c r="LB859">
        <v>0</v>
      </c>
      <c r="LC859">
        <v>0</v>
      </c>
      <c r="LD859">
        <v>1</v>
      </c>
      <c r="LE859">
        <v>0</v>
      </c>
      <c r="LF859">
        <v>0</v>
      </c>
      <c r="LG859">
        <v>0</v>
      </c>
      <c r="LH859">
        <v>0</v>
      </c>
    </row>
    <row r="860" spans="1:320" s="34" customFormat="1" ht="15" customHeight="1" x14ac:dyDescent="0.25">
      <c r="A860" s="45">
        <v>206380814</v>
      </c>
      <c r="B860" s="45" t="s">
        <v>6482</v>
      </c>
      <c r="C860" s="46">
        <v>45292</v>
      </c>
      <c r="D860" s="46">
        <v>45657</v>
      </c>
      <c r="E860" s="47">
        <v>366</v>
      </c>
      <c r="F860" s="45" t="s">
        <v>883</v>
      </c>
      <c r="G860" s="45" t="s">
        <v>884</v>
      </c>
      <c r="H860" s="45" t="s">
        <v>1502</v>
      </c>
      <c r="I860" s="45" t="s">
        <v>886</v>
      </c>
      <c r="J860" s="45" t="s">
        <v>887</v>
      </c>
      <c r="K860" s="45" t="s">
        <v>1308</v>
      </c>
      <c r="L860" s="45" t="s">
        <v>6469</v>
      </c>
      <c r="M860" s="45" t="s">
        <v>6483</v>
      </c>
      <c r="N860" s="45" t="s">
        <v>6484</v>
      </c>
      <c r="O860" s="45" t="s">
        <v>1505</v>
      </c>
      <c r="P860" s="45" t="s">
        <v>6485</v>
      </c>
      <c r="Q860" s="45" t="s">
        <v>6486</v>
      </c>
      <c r="R860" t="s">
        <v>6487</v>
      </c>
      <c r="S860" s="45" t="s">
        <v>893</v>
      </c>
      <c r="T860"/>
      <c r="U860" s="47">
        <v>140</v>
      </c>
      <c r="V860" s="47">
        <v>140</v>
      </c>
      <c r="W860" s="47" t="s">
        <v>913</v>
      </c>
      <c r="X860" s="47">
        <v>51240</v>
      </c>
      <c r="Y860" s="47">
        <v>49524</v>
      </c>
      <c r="Z860" s="48">
        <v>221.09</v>
      </c>
      <c r="AA860" s="44">
        <v>362</v>
      </c>
      <c r="AB860" s="44">
        <v>366</v>
      </c>
      <c r="AC860" s="44">
        <v>7156</v>
      </c>
      <c r="AD860" s="44">
        <v>3612</v>
      </c>
      <c r="AE860" s="44">
        <v>1007</v>
      </c>
      <c r="AF860" s="44">
        <v>34364</v>
      </c>
      <c r="AG860" s="44">
        <v>66</v>
      </c>
      <c r="AH860" s="47"/>
      <c r="AI860" s="47">
        <v>783</v>
      </c>
      <c r="AJ860">
        <v>2536</v>
      </c>
      <c r="AK860" t="s">
        <v>895</v>
      </c>
      <c r="AL860">
        <v>49524</v>
      </c>
      <c r="AM860"/>
      <c r="AN860"/>
      <c r="AO860"/>
      <c r="AP860"/>
      <c r="AQ860"/>
      <c r="AR860" s="44"/>
      <c r="AS860" s="44"/>
      <c r="AT860" s="44"/>
      <c r="AU860" s="44">
        <v>21174575</v>
      </c>
      <c r="AV860" s="44">
        <v>6932612</v>
      </c>
      <c r="AW860" s="44">
        <v>2570965</v>
      </c>
      <c r="AX860" s="44">
        <v>45727</v>
      </c>
      <c r="AY860" s="44">
        <v>25581949</v>
      </c>
      <c r="AZ860" s="21">
        <v>23782609</v>
      </c>
      <c r="BA860" s="21">
        <v>1799340</v>
      </c>
      <c r="BB860" s="44">
        <v>4</v>
      </c>
      <c r="BC860" s="44"/>
      <c r="BD860" s="44"/>
      <c r="BE860" s="44">
        <v>1799344</v>
      </c>
      <c r="BF860" s="44">
        <v>3051125</v>
      </c>
      <c r="BG860" s="44">
        <v>1535100</v>
      </c>
      <c r="BH860" s="44">
        <v>427975</v>
      </c>
      <c r="BI860" s="21">
        <v>14667825</v>
      </c>
      <c r="BJ860" s="21"/>
      <c r="BK860" s="21">
        <v>30125</v>
      </c>
      <c r="BL860" s="21">
        <v>383350</v>
      </c>
      <c r="BM860" s="21">
        <v>1079075</v>
      </c>
      <c r="BN860" s="21">
        <v>21174575</v>
      </c>
      <c r="BO860" s="21"/>
      <c r="BP860" s="21"/>
      <c r="BQ860" s="44"/>
      <c r="BR860" s="21"/>
      <c r="BS860" s="44"/>
      <c r="BT860" s="21"/>
      <c r="BU860" s="44"/>
      <c r="BV860" s="21"/>
      <c r="BW860" s="44">
        <v>4644860</v>
      </c>
      <c r="BX860" s="21"/>
      <c r="BY860" s="21">
        <v>2105508</v>
      </c>
      <c r="BZ860" s="21"/>
      <c r="CA860" s="44">
        <v>10042</v>
      </c>
      <c r="CB860" s="44"/>
      <c r="CC860" s="44">
        <v>89883</v>
      </c>
      <c r="CD860" s="44"/>
      <c r="CE860" s="44"/>
      <c r="CF860" s="44"/>
      <c r="CG860" s="44"/>
      <c r="CH860" s="44"/>
      <c r="CI860" s="21">
        <v>19415</v>
      </c>
      <c r="CJ860" s="44"/>
      <c r="CK860" s="21">
        <v>62904</v>
      </c>
      <c r="CL860" s="44"/>
      <c r="CM860" s="44">
        <v>19134</v>
      </c>
      <c r="CN860" s="44">
        <v>6781</v>
      </c>
      <c r="CO860" s="44">
        <v>2597925</v>
      </c>
      <c r="CP860" s="44">
        <v>0</v>
      </c>
      <c r="CQ860" s="21">
        <v>2634250</v>
      </c>
      <c r="CR860" s="44">
        <v>396100</v>
      </c>
      <c r="CS860" s="44">
        <v>1133225</v>
      </c>
      <c r="CT860" s="44">
        <v>106117</v>
      </c>
      <c r="CU860" s="44"/>
      <c r="CV860" s="44">
        <v>39080</v>
      </c>
      <c r="CW860" s="21"/>
      <c r="CX860" s="21"/>
      <c r="CY860" s="21"/>
      <c r="CZ860" s="21"/>
      <c r="DA860" s="21"/>
      <c r="DB860" s="21"/>
      <c r="DC860" s="21"/>
      <c r="DD860" s="21"/>
      <c r="DE860" s="44"/>
      <c r="DF860" s="21"/>
      <c r="DG860" s="44"/>
      <c r="DH860" s="21"/>
      <c r="DI860" s="44"/>
      <c r="DJ860" s="44"/>
      <c r="DK860" s="44"/>
      <c r="DL860" s="44"/>
      <c r="DM860" s="21"/>
      <c r="DN860" s="44"/>
      <c r="DO860" s="44"/>
      <c r="DP860" s="44"/>
      <c r="DQ860" s="44"/>
      <c r="DR860" s="44"/>
      <c r="DS860" s="44"/>
      <c r="DT860" s="44"/>
      <c r="DU860" s="44"/>
      <c r="DV860" s="44"/>
      <c r="DW860" s="44"/>
      <c r="DX860" s="44"/>
      <c r="DY860" s="44"/>
      <c r="DZ860" s="44"/>
      <c r="EA860" s="44"/>
      <c r="EB860" s="21"/>
      <c r="EC860" s="44">
        <v>-163162</v>
      </c>
      <c r="ED860" s="44"/>
      <c r="EE860" s="21">
        <v>615915</v>
      </c>
      <c r="EF860" s="44"/>
      <c r="EG860" s="21">
        <v>-397200</v>
      </c>
      <c r="EH860" s="44"/>
      <c r="EI860" s="21">
        <v>2481382</v>
      </c>
      <c r="EJ860" s="44"/>
      <c r="EK860" s="44"/>
      <c r="EL860" s="21"/>
      <c r="EM860" s="44">
        <v>-175713</v>
      </c>
      <c r="EN860" s="44"/>
      <c r="EO860" s="44">
        <v>209743</v>
      </c>
      <c r="EP860" s="21"/>
      <c r="EQ860" s="21"/>
      <c r="ER860" s="21"/>
      <c r="ES860" s="21"/>
      <c r="ET860" s="44"/>
      <c r="EU860" s="21"/>
      <c r="EV860" s="44"/>
      <c r="EW860" s="21"/>
      <c r="EX860" s="44"/>
      <c r="EY860" s="44"/>
      <c r="EZ860" s="21"/>
      <c r="FA860" s="21"/>
      <c r="FB860" s="44"/>
      <c r="FC860" s="44"/>
      <c r="FD860" s="21"/>
      <c r="FE860" s="112"/>
      <c r="FF860" s="44"/>
      <c r="FG860" s="44">
        <v>10387533</v>
      </c>
      <c r="FH860" s="44">
        <v>2896140</v>
      </c>
      <c r="FI860" s="44">
        <v>10498936</v>
      </c>
      <c r="FJ860" s="44">
        <v>218296</v>
      </c>
      <c r="FK860" s="44">
        <v>10339354</v>
      </c>
      <c r="FL860" s="44"/>
      <c r="FM860" s="44"/>
      <c r="FN860" s="44"/>
      <c r="FO860" s="44"/>
      <c r="FP860" s="44"/>
      <c r="FQ860" s="44"/>
      <c r="FR860" s="44"/>
      <c r="FS860" s="44"/>
      <c r="FT860" s="44">
        <v>62820</v>
      </c>
      <c r="FU860" s="44"/>
      <c r="FV860" s="21">
        <v>867794</v>
      </c>
      <c r="FW860" s="44"/>
      <c r="FX860" s="44">
        <v>638541</v>
      </c>
      <c r="FY860" s="44">
        <v>223940</v>
      </c>
      <c r="FZ860" s="44">
        <v>355935</v>
      </c>
      <c r="GA860" s="44">
        <v>68339</v>
      </c>
      <c r="GB860" s="44"/>
      <c r="GC860" s="44">
        <v>32216</v>
      </c>
      <c r="GD860" s="44">
        <v>756244</v>
      </c>
      <c r="GE860" s="44">
        <v>499391</v>
      </c>
      <c r="GF860" s="44">
        <v>311106</v>
      </c>
      <c r="GG860" s="44">
        <v>1682604</v>
      </c>
      <c r="GH860" s="44">
        <v>221302</v>
      </c>
      <c r="GI860" s="44">
        <v>191477</v>
      </c>
      <c r="GJ860" s="44">
        <v>70112</v>
      </c>
      <c r="GK860" s="44">
        <v>4887806</v>
      </c>
      <c r="GL860" s="44">
        <v>149161</v>
      </c>
      <c r="GM860" s="44">
        <v>2032995</v>
      </c>
      <c r="GN860" s="44">
        <v>193660</v>
      </c>
      <c r="GO860" s="44">
        <v>145984</v>
      </c>
      <c r="GP860" s="44"/>
      <c r="GQ860" s="44"/>
      <c r="GR860" s="44">
        <v>51828</v>
      </c>
      <c r="GS860" s="44">
        <v>5449318</v>
      </c>
      <c r="GT860" s="44"/>
      <c r="GU860" s="21">
        <v>965428</v>
      </c>
      <c r="GV860" s="44">
        <v>3269</v>
      </c>
      <c r="GW860" s="44">
        <v>43527</v>
      </c>
      <c r="GX860" s="44">
        <v>34914110</v>
      </c>
      <c r="GY860" s="44">
        <v>41375652</v>
      </c>
      <c r="GZ860" s="44">
        <v>2685705</v>
      </c>
      <c r="HA860" s="44">
        <v>38044018</v>
      </c>
      <c r="HB860" s="44"/>
      <c r="HC860" s="44">
        <v>645929</v>
      </c>
      <c r="HD860" s="44">
        <v>41375652</v>
      </c>
      <c r="HE860" s="21"/>
      <c r="HF860" s="21">
        <v>29134</v>
      </c>
      <c r="HG860" s="21"/>
      <c r="HH860" s="21"/>
      <c r="HI860" s="21">
        <v>0</v>
      </c>
      <c r="HJ860" s="44"/>
      <c r="HK860" s="21">
        <v>1031034</v>
      </c>
      <c r="HL860" s="21">
        <v>418780</v>
      </c>
      <c r="HM860" s="21">
        <v>1449814</v>
      </c>
      <c r="HN860" s="21">
        <v>-484386</v>
      </c>
      <c r="HO860" s="21"/>
      <c r="HP860" s="44"/>
      <c r="HQ860" s="47"/>
      <c r="HR860" s="47"/>
      <c r="HS860" s="47"/>
      <c r="HT860" s="47" t="s">
        <v>1759</v>
      </c>
      <c r="HU860" s="47">
        <v>0</v>
      </c>
      <c r="HV860" s="47">
        <v>2618</v>
      </c>
      <c r="HW860" s="47">
        <v>0</v>
      </c>
      <c r="HX860" s="47">
        <v>28459</v>
      </c>
      <c r="HY860" s="47">
        <v>33342</v>
      </c>
      <c r="HZ860" s="47">
        <v>95285</v>
      </c>
      <c r="IA860" s="47">
        <v>0</v>
      </c>
      <c r="IB860" s="47">
        <v>0</v>
      </c>
      <c r="IC860" s="47">
        <v>8133</v>
      </c>
      <c r="ID860">
        <v>21122</v>
      </c>
      <c r="IE860" s="47">
        <v>5266</v>
      </c>
      <c r="IF860">
        <v>15225</v>
      </c>
      <c r="IG860" s="47">
        <v>9938</v>
      </c>
      <c r="IH860" s="47">
        <v>32746</v>
      </c>
      <c r="II860">
        <v>5153</v>
      </c>
      <c r="IJ860">
        <v>6080</v>
      </c>
      <c r="IK860">
        <v>900</v>
      </c>
      <c r="IL860">
        <v>17486</v>
      </c>
      <c r="IM860">
        <v>281753</v>
      </c>
      <c r="IN860">
        <v>0</v>
      </c>
      <c r="IO860">
        <v>69</v>
      </c>
      <c r="IP860">
        <v>6345</v>
      </c>
      <c r="IQ860">
        <v>32713</v>
      </c>
      <c r="IR860">
        <v>0</v>
      </c>
      <c r="IS860">
        <v>0</v>
      </c>
      <c r="IT860">
        <v>39127</v>
      </c>
      <c r="IU860">
        <v>226122</v>
      </c>
      <c r="IV860">
        <v>0</v>
      </c>
      <c r="IW860">
        <v>1602697</v>
      </c>
      <c r="IX860">
        <v>1561121</v>
      </c>
      <c r="IY860">
        <v>2746646</v>
      </c>
      <c r="IZ860">
        <v>0</v>
      </c>
      <c r="JA860">
        <v>0</v>
      </c>
      <c r="JB860">
        <v>404217</v>
      </c>
      <c r="JC860">
        <v>1212558</v>
      </c>
      <c r="JD860">
        <v>133015</v>
      </c>
      <c r="JE860">
        <v>336856</v>
      </c>
      <c r="JF860">
        <v>207009</v>
      </c>
      <c r="JG860">
        <v>736443</v>
      </c>
      <c r="JH860">
        <v>170744</v>
      </c>
      <c r="JI860">
        <v>150522</v>
      </c>
      <c r="JJ860">
        <v>51471</v>
      </c>
      <c r="JK860">
        <v>848112</v>
      </c>
      <c r="JL860">
        <v>10387533</v>
      </c>
      <c r="JM860">
        <v>0</v>
      </c>
      <c r="JN860">
        <v>3790</v>
      </c>
      <c r="JO860">
        <v>285538</v>
      </c>
      <c r="JP860">
        <v>1144959</v>
      </c>
      <c r="JQ860">
        <v>0</v>
      </c>
      <c r="JR860">
        <v>0</v>
      </c>
      <c r="JS860">
        <v>1434287</v>
      </c>
      <c r="JT860"/>
      <c r="JU860"/>
      <c r="JV860"/>
      <c r="JW860"/>
      <c r="JX860"/>
      <c r="JY860">
        <v>21122</v>
      </c>
      <c r="JZ860"/>
      <c r="KA860"/>
      <c r="KB860"/>
      <c r="KC860"/>
      <c r="KD860"/>
      <c r="KE860">
        <v>1212558</v>
      </c>
      <c r="KF860">
        <v>183</v>
      </c>
      <c r="KG860">
        <v>242</v>
      </c>
      <c r="KH860">
        <v>136</v>
      </c>
      <c r="KI860">
        <v>125</v>
      </c>
      <c r="KJ860">
        <v>170</v>
      </c>
      <c r="KK860">
        <v>91</v>
      </c>
      <c r="KL860">
        <v>54</v>
      </c>
      <c r="KM860">
        <v>82</v>
      </c>
      <c r="KN860">
        <v>36</v>
      </c>
      <c r="KO860">
        <v>1</v>
      </c>
      <c r="KP860">
        <v>0</v>
      </c>
      <c r="KQ860">
        <v>0</v>
      </c>
      <c r="KR860">
        <v>0</v>
      </c>
      <c r="KS860">
        <v>0</v>
      </c>
      <c r="KT860">
        <v>1</v>
      </c>
      <c r="KU860">
        <v>1</v>
      </c>
      <c r="KV860">
        <v>0</v>
      </c>
      <c r="KW860">
        <v>0</v>
      </c>
      <c r="KX860">
        <v>0</v>
      </c>
      <c r="KY860">
        <v>0</v>
      </c>
      <c r="KZ860">
        <v>0</v>
      </c>
      <c r="LA860">
        <v>0</v>
      </c>
      <c r="LB860">
        <v>0</v>
      </c>
      <c r="LC860">
        <v>0</v>
      </c>
      <c r="LD860">
        <v>1</v>
      </c>
      <c r="LE860">
        <v>0</v>
      </c>
      <c r="LF860">
        <v>0</v>
      </c>
      <c r="LG860">
        <v>0</v>
      </c>
      <c r="LH860">
        <v>0</v>
      </c>
    </row>
    <row r="861" spans="1:320" s="34" customFormat="1" ht="15" customHeight="1" x14ac:dyDescent="0.25">
      <c r="A861" s="45">
        <v>206380830</v>
      </c>
      <c r="B861" s="45" t="s">
        <v>6488</v>
      </c>
      <c r="C861" s="46">
        <v>45292</v>
      </c>
      <c r="D861" s="46">
        <v>45657</v>
      </c>
      <c r="E861" s="47">
        <v>366</v>
      </c>
      <c r="F861" s="45" t="s">
        <v>883</v>
      </c>
      <c r="G861" s="45" t="s">
        <v>884</v>
      </c>
      <c r="H861" s="45" t="s">
        <v>1502</v>
      </c>
      <c r="I861" s="45" t="s">
        <v>886</v>
      </c>
      <c r="J861" s="45" t="s">
        <v>887</v>
      </c>
      <c r="K861" s="45" t="s">
        <v>1308</v>
      </c>
      <c r="L861" s="45" t="s">
        <v>6469</v>
      </c>
      <c r="M861" s="45" t="s">
        <v>6489</v>
      </c>
      <c r="N861" s="45" t="s">
        <v>6490</v>
      </c>
      <c r="O861" s="45" t="s">
        <v>1505</v>
      </c>
      <c r="P861" s="45" t="s">
        <v>6491</v>
      </c>
      <c r="Q861" s="45" t="s">
        <v>6492</v>
      </c>
      <c r="R861" t="s">
        <v>6493</v>
      </c>
      <c r="S861" s="45" t="s">
        <v>884</v>
      </c>
      <c r="T861"/>
      <c r="U861" s="47">
        <v>34</v>
      </c>
      <c r="V861" s="47">
        <v>34</v>
      </c>
      <c r="W861" s="47" t="s">
        <v>1728</v>
      </c>
      <c r="X861" s="47">
        <v>12444</v>
      </c>
      <c r="Y861" s="47">
        <v>10953</v>
      </c>
      <c r="Z861" s="48">
        <v>88.02</v>
      </c>
      <c r="AA861" s="44">
        <v>15</v>
      </c>
      <c r="AB861" s="44">
        <v>13</v>
      </c>
      <c r="AC861" s="44"/>
      <c r="AD861" s="44"/>
      <c r="AE861" s="44">
        <v>1733</v>
      </c>
      <c r="AF861" s="44"/>
      <c r="AG861" s="44"/>
      <c r="AH861" s="47">
        <v>7224</v>
      </c>
      <c r="AI861" s="47">
        <v>1996</v>
      </c>
      <c r="AJ861"/>
      <c r="AK861" t="s">
        <v>895</v>
      </c>
      <c r="AL861">
        <v>10953</v>
      </c>
      <c r="AM861"/>
      <c r="AN861"/>
      <c r="AO861"/>
      <c r="AP861"/>
      <c r="AQ861"/>
      <c r="AR861" s="44"/>
      <c r="AS861" s="44"/>
      <c r="AT861" s="44"/>
      <c r="AU861" s="44">
        <v>4185441</v>
      </c>
      <c r="AV861" s="44">
        <v>108796</v>
      </c>
      <c r="AW861" s="44">
        <v>6432</v>
      </c>
      <c r="AX861" s="44">
        <v>1</v>
      </c>
      <c r="AY861" s="44">
        <v>4287806</v>
      </c>
      <c r="AZ861" s="21">
        <v>3773071</v>
      </c>
      <c r="BA861" s="21">
        <v>514735</v>
      </c>
      <c r="BB861" s="44">
        <v>24</v>
      </c>
      <c r="BC861" s="44">
        <v>20633</v>
      </c>
      <c r="BD861" s="44"/>
      <c r="BE861" s="44">
        <v>494126</v>
      </c>
      <c r="BF861" s="44"/>
      <c r="BG861" s="44"/>
      <c r="BH861" s="44">
        <v>602302</v>
      </c>
      <c r="BI861" s="21"/>
      <c r="BJ861" s="21"/>
      <c r="BK861" s="21">
        <v>2717433</v>
      </c>
      <c r="BL861" s="21">
        <v>865706</v>
      </c>
      <c r="BM861" s="21"/>
      <c r="BN861" s="21">
        <v>4185441</v>
      </c>
      <c r="BO861" s="21"/>
      <c r="BP861" s="21"/>
      <c r="BQ861" s="44"/>
      <c r="BR861" s="21"/>
      <c r="BS861" s="44"/>
      <c r="BT861" s="21"/>
      <c r="BU861" s="44"/>
      <c r="BV861" s="21"/>
      <c r="BW861" s="44"/>
      <c r="BX861" s="21"/>
      <c r="BY861" s="21"/>
      <c r="BZ861" s="21"/>
      <c r="CA861" s="44"/>
      <c r="CB861" s="44"/>
      <c r="CC861" s="44"/>
      <c r="CD861" s="44"/>
      <c r="CE861" s="44"/>
      <c r="CF861" s="44"/>
      <c r="CG861" s="44"/>
      <c r="CH861" s="44"/>
      <c r="CI861" s="21">
        <v>108796</v>
      </c>
      <c r="CJ861" s="44"/>
      <c r="CK861" s="21"/>
      <c r="CL861" s="44"/>
      <c r="CM861" s="44">
        <v>36853</v>
      </c>
      <c r="CN861" s="44">
        <v>0</v>
      </c>
      <c r="CO861" s="44">
        <v>0</v>
      </c>
      <c r="CP861" s="44">
        <v>0</v>
      </c>
      <c r="CQ861" s="21">
        <v>34729</v>
      </c>
      <c r="CR861" s="44">
        <v>833</v>
      </c>
      <c r="CS861" s="44">
        <v>1180</v>
      </c>
      <c r="CT861" s="44">
        <v>0</v>
      </c>
      <c r="CU861" s="44"/>
      <c r="CV861" s="44">
        <v>35201</v>
      </c>
      <c r="CW861" s="21"/>
      <c r="CX861" s="21"/>
      <c r="CY861" s="21"/>
      <c r="CZ861" s="21"/>
      <c r="DA861" s="21"/>
      <c r="DB861" s="21"/>
      <c r="DC861" s="21"/>
      <c r="DD861" s="21"/>
      <c r="DE861" s="44"/>
      <c r="DF861" s="21"/>
      <c r="DG861" s="44"/>
      <c r="DH861" s="21"/>
      <c r="DI861" s="44"/>
      <c r="DJ861" s="44"/>
      <c r="DK861" s="44"/>
      <c r="DL861" s="44"/>
      <c r="DM861" s="21"/>
      <c r="DN861" s="44"/>
      <c r="DO861" s="44"/>
      <c r="DP861" s="44"/>
      <c r="DQ861" s="44"/>
      <c r="DR861" s="44"/>
      <c r="DS861" s="44"/>
      <c r="DT861" s="44"/>
      <c r="DU861" s="44"/>
      <c r="DV861" s="44"/>
      <c r="DW861" s="44"/>
      <c r="DX861" s="44"/>
      <c r="DY861" s="44"/>
      <c r="DZ861" s="44"/>
      <c r="EA861" s="44"/>
      <c r="EB861" s="21"/>
      <c r="EC861" s="44"/>
      <c r="ED861" s="44"/>
      <c r="EE861" s="21"/>
      <c r="EF861" s="44"/>
      <c r="EG861" s="21">
        <v>3795</v>
      </c>
      <c r="EH861" s="44"/>
      <c r="EI861" s="21"/>
      <c r="EJ861" s="44"/>
      <c r="EK861" s="44"/>
      <c r="EL861" s="21"/>
      <c r="EM861" s="44">
        <v>2637</v>
      </c>
      <c r="EN861" s="44"/>
      <c r="EO861" s="44"/>
      <c r="EP861" s="21"/>
      <c r="EQ861" s="21"/>
      <c r="ER861" s="21"/>
      <c r="ES861" s="21"/>
      <c r="ET861" s="44"/>
      <c r="EU861" s="21"/>
      <c r="EV861" s="44"/>
      <c r="EW861" s="21"/>
      <c r="EX861" s="44"/>
      <c r="EY861" s="44"/>
      <c r="EZ861" s="21"/>
      <c r="FA861" s="21"/>
      <c r="FB861" s="44"/>
      <c r="FC861" s="44"/>
      <c r="FD861" s="21"/>
      <c r="FE861" s="112"/>
      <c r="FF861" s="44"/>
      <c r="FG861" s="44">
        <v>1980956</v>
      </c>
      <c r="FH861" s="44">
        <v>430531</v>
      </c>
      <c r="FI861" s="44">
        <v>1361584</v>
      </c>
      <c r="FJ861" s="44">
        <v>29127</v>
      </c>
      <c r="FK861" s="44">
        <v>1863195</v>
      </c>
      <c r="FL861" s="44"/>
      <c r="FM861" s="44"/>
      <c r="FN861" s="44"/>
      <c r="FO861" s="44"/>
      <c r="FP861" s="44"/>
      <c r="FQ861" s="44"/>
      <c r="FR861" s="44"/>
      <c r="FS861" s="44"/>
      <c r="FT861" s="44">
        <v>36853</v>
      </c>
      <c r="FU861" s="44"/>
      <c r="FV861" s="21"/>
      <c r="FW861" s="44"/>
      <c r="FX861" s="44">
        <v>34729</v>
      </c>
      <c r="FY861" s="44">
        <v>833</v>
      </c>
      <c r="FZ861" s="44">
        <v>1180</v>
      </c>
      <c r="GA861" s="44"/>
      <c r="GB861" s="44"/>
      <c r="GC861" s="44">
        <v>2400</v>
      </c>
      <c r="GD861" s="44">
        <v>175343</v>
      </c>
      <c r="GE861" s="44">
        <v>123574</v>
      </c>
      <c r="GF861" s="44">
        <v>101470</v>
      </c>
      <c r="GG861" s="44">
        <v>343575</v>
      </c>
      <c r="GH861" s="44">
        <v>14443</v>
      </c>
      <c r="GI861" s="44">
        <v>30968</v>
      </c>
      <c r="GJ861" s="44">
        <v>2739</v>
      </c>
      <c r="GK861" s="44">
        <v>780068</v>
      </c>
      <c r="GL861" s="44">
        <v>7270</v>
      </c>
      <c r="GM861" s="44">
        <v>216000</v>
      </c>
      <c r="GN861" s="44">
        <v>27065</v>
      </c>
      <c r="GO861" s="44">
        <v>11366</v>
      </c>
      <c r="GP861" s="44"/>
      <c r="GQ861" s="44"/>
      <c r="GR861" s="44"/>
      <c r="GS861" s="44">
        <v>801042</v>
      </c>
      <c r="GT861" s="44">
        <v>300300</v>
      </c>
      <c r="GU861" s="21">
        <v>123934</v>
      </c>
      <c r="GV861" s="44"/>
      <c r="GW861" s="44">
        <v>160000</v>
      </c>
      <c r="GX861" s="44"/>
      <c r="GY861" s="44">
        <v>1385276</v>
      </c>
      <c r="GZ861" s="44">
        <v>141604</v>
      </c>
      <c r="HA861" s="44"/>
      <c r="HB861" s="44"/>
      <c r="HC861" s="44">
        <v>1243672</v>
      </c>
      <c r="HD861" s="44">
        <v>1385276</v>
      </c>
      <c r="HE861" s="21"/>
      <c r="HF861" s="21">
        <v>160000</v>
      </c>
      <c r="HG861" s="21"/>
      <c r="HH861" s="21"/>
      <c r="HI861" s="21">
        <v>0</v>
      </c>
      <c r="HJ861" s="44"/>
      <c r="HK861" s="21">
        <v>128187</v>
      </c>
      <c r="HL861" s="21">
        <v>391889</v>
      </c>
      <c r="HM861" s="21">
        <v>520076</v>
      </c>
      <c r="HN861" s="21">
        <v>-396142</v>
      </c>
      <c r="HO861" s="21"/>
      <c r="HP861" s="44"/>
      <c r="HQ861" s="47"/>
      <c r="HR861" s="47"/>
      <c r="HS861" s="47"/>
      <c r="HT861" s="47" t="s">
        <v>6494</v>
      </c>
      <c r="HU861" s="47">
        <v>389411</v>
      </c>
      <c r="HV861" s="47">
        <v>2139</v>
      </c>
      <c r="HW861" s="47">
        <v>0</v>
      </c>
      <c r="HX861" s="47">
        <v>4171</v>
      </c>
      <c r="HY861" s="47">
        <v>7002</v>
      </c>
      <c r="HZ861" s="47">
        <v>26757</v>
      </c>
      <c r="IA861" s="47">
        <v>0</v>
      </c>
      <c r="IB861" s="47">
        <v>0</v>
      </c>
      <c r="IC861" s="47">
        <v>0</v>
      </c>
      <c r="ID861"/>
      <c r="IE861" s="47">
        <v>901</v>
      </c>
      <c r="IF861">
        <v>3999</v>
      </c>
      <c r="IG861" s="47">
        <v>2137</v>
      </c>
      <c r="IH861" s="47">
        <v>7567</v>
      </c>
      <c r="II861">
        <v>408</v>
      </c>
      <c r="IJ861">
        <v>890</v>
      </c>
      <c r="IK861"/>
      <c r="IL861">
        <v>4333</v>
      </c>
      <c r="IM861">
        <v>60304</v>
      </c>
      <c r="IN861">
        <v>0</v>
      </c>
      <c r="IO861">
        <v>0</v>
      </c>
      <c r="IP861">
        <v>685</v>
      </c>
      <c r="IQ861">
        <v>2172</v>
      </c>
      <c r="IR861">
        <v>0</v>
      </c>
      <c r="IS861">
        <v>0</v>
      </c>
      <c r="IT861">
        <v>2857</v>
      </c>
      <c r="IU861">
        <v>160674</v>
      </c>
      <c r="IV861">
        <v>0</v>
      </c>
      <c r="IW861">
        <v>198603</v>
      </c>
      <c r="IX861">
        <v>296864</v>
      </c>
      <c r="IY861">
        <v>660892</v>
      </c>
      <c r="IZ861">
        <v>0</v>
      </c>
      <c r="JA861">
        <v>0</v>
      </c>
      <c r="JB861">
        <v>0</v>
      </c>
      <c r="JC861"/>
      <c r="JD861">
        <v>26085</v>
      </c>
      <c r="JE861">
        <v>95530</v>
      </c>
      <c r="JF861">
        <v>53063</v>
      </c>
      <c r="JG861">
        <v>189753</v>
      </c>
      <c r="JH861">
        <v>11016</v>
      </c>
      <c r="JI861">
        <v>20620</v>
      </c>
      <c r="JJ861"/>
      <c r="JK861">
        <v>267856</v>
      </c>
      <c r="JL861">
        <v>1980956</v>
      </c>
      <c r="JM861">
        <v>0</v>
      </c>
      <c r="JN861">
        <v>0</v>
      </c>
      <c r="JO861">
        <v>44242</v>
      </c>
      <c r="JP861">
        <v>82232</v>
      </c>
      <c r="JQ861">
        <v>0</v>
      </c>
      <c r="JR861">
        <v>0</v>
      </c>
      <c r="JS861">
        <v>126474</v>
      </c>
      <c r="JT861"/>
      <c r="JU861"/>
      <c r="JV861"/>
      <c r="JW861"/>
      <c r="JX861"/>
      <c r="JY861"/>
      <c r="JZ861"/>
      <c r="KA861"/>
      <c r="KB861"/>
      <c r="KC861"/>
      <c r="KD861"/>
      <c r="KE861"/>
      <c r="KF861">
        <v>45</v>
      </c>
      <c r="KG861">
        <v>61</v>
      </c>
      <c r="KH861">
        <v>34</v>
      </c>
      <c r="KI861">
        <v>33</v>
      </c>
      <c r="KJ861">
        <v>43</v>
      </c>
      <c r="KK861">
        <v>25</v>
      </c>
      <c r="KL861">
        <v>23</v>
      </c>
      <c r="KM861">
        <v>30</v>
      </c>
      <c r="KN861">
        <v>19</v>
      </c>
      <c r="KO861">
        <v>1</v>
      </c>
      <c r="KP861">
        <v>0</v>
      </c>
      <c r="KQ861">
        <v>0</v>
      </c>
      <c r="KR861">
        <v>1</v>
      </c>
      <c r="KS861">
        <v>0</v>
      </c>
      <c r="KT861">
        <v>0</v>
      </c>
      <c r="KU861">
        <v>1</v>
      </c>
      <c r="KV861">
        <v>0</v>
      </c>
      <c r="KW861">
        <v>0</v>
      </c>
      <c r="KX861">
        <v>0</v>
      </c>
      <c r="KY861">
        <v>0</v>
      </c>
      <c r="KZ861">
        <v>0</v>
      </c>
      <c r="LA861">
        <v>0</v>
      </c>
      <c r="LB861">
        <v>0</v>
      </c>
      <c r="LC861">
        <v>0</v>
      </c>
      <c r="LD861">
        <v>1</v>
      </c>
      <c r="LE861">
        <v>0</v>
      </c>
      <c r="LF861">
        <v>0</v>
      </c>
      <c r="LG861">
        <v>0</v>
      </c>
      <c r="LH861">
        <v>0</v>
      </c>
    </row>
    <row r="862" spans="1:320" s="34" customFormat="1" ht="15" customHeight="1" x14ac:dyDescent="0.25">
      <c r="A862" s="45">
        <v>206380849</v>
      </c>
      <c r="B862" s="45" t="s">
        <v>6495</v>
      </c>
      <c r="C862" s="46">
        <v>45292</v>
      </c>
      <c r="D862" s="46">
        <v>45657</v>
      </c>
      <c r="E862" s="47">
        <v>366</v>
      </c>
      <c r="F862" s="45" t="s">
        <v>883</v>
      </c>
      <c r="G862" s="45" t="s">
        <v>884</v>
      </c>
      <c r="H862" s="45" t="s">
        <v>1502</v>
      </c>
      <c r="I862" s="45" t="s">
        <v>886</v>
      </c>
      <c r="J862" s="45" t="s">
        <v>887</v>
      </c>
      <c r="K862" s="45" t="s">
        <v>1308</v>
      </c>
      <c r="L862" s="45" t="s">
        <v>6469</v>
      </c>
      <c r="M862" s="45" t="s">
        <v>6496</v>
      </c>
      <c r="N862" s="45" t="s">
        <v>6497</v>
      </c>
      <c r="O862" s="45" t="s">
        <v>1505</v>
      </c>
      <c r="P862" s="45" t="s">
        <v>6498</v>
      </c>
      <c r="Q862" s="45" t="s">
        <v>6499</v>
      </c>
      <c r="R862" t="s">
        <v>6500</v>
      </c>
      <c r="S862" s="45" t="s">
        <v>893</v>
      </c>
      <c r="T862" t="s">
        <v>1970</v>
      </c>
      <c r="U862" s="47">
        <v>68</v>
      </c>
      <c r="V862" s="47">
        <v>68</v>
      </c>
      <c r="W862" s="47" t="s">
        <v>894</v>
      </c>
      <c r="X862" s="47">
        <v>24888</v>
      </c>
      <c r="Y862" s="47">
        <v>20586</v>
      </c>
      <c r="Z862" s="48">
        <v>191.6</v>
      </c>
      <c r="AA862" s="44">
        <v>270</v>
      </c>
      <c r="AB862" s="44">
        <v>267</v>
      </c>
      <c r="AC862" s="44">
        <v>7952</v>
      </c>
      <c r="AD862" s="44">
        <v>952</v>
      </c>
      <c r="AE862" s="44">
        <v>982</v>
      </c>
      <c r="AF862" s="44">
        <v>9766</v>
      </c>
      <c r="AG862" s="44"/>
      <c r="AH862" s="47"/>
      <c r="AI862" s="47">
        <v>825</v>
      </c>
      <c r="AJ862">
        <v>109</v>
      </c>
      <c r="AK862" t="s">
        <v>895</v>
      </c>
      <c r="AL862">
        <v>20586</v>
      </c>
      <c r="AM862"/>
      <c r="AN862"/>
      <c r="AO862"/>
      <c r="AP862"/>
      <c r="AQ862"/>
      <c r="AR862" s="44"/>
      <c r="AS862" s="44"/>
      <c r="AT862" s="44"/>
      <c r="AU862" s="44">
        <v>11563600</v>
      </c>
      <c r="AV862" s="44">
        <v>3446550</v>
      </c>
      <c r="AW862" s="44">
        <v>137136</v>
      </c>
      <c r="AX862" s="44">
        <v>29438</v>
      </c>
      <c r="AY862" s="44">
        <v>14902452</v>
      </c>
      <c r="AZ862" s="21">
        <v>14555551</v>
      </c>
      <c r="BA862" s="21">
        <v>346901</v>
      </c>
      <c r="BB862" s="44">
        <v>-4795</v>
      </c>
      <c r="BC862" s="44"/>
      <c r="BD862" s="44"/>
      <c r="BE862" s="44">
        <v>342106</v>
      </c>
      <c r="BF862" s="44">
        <v>4717548</v>
      </c>
      <c r="BG862" s="44">
        <v>512558</v>
      </c>
      <c r="BH862" s="44">
        <v>525241</v>
      </c>
      <c r="BI862" s="21">
        <v>5333484</v>
      </c>
      <c r="BJ862" s="21"/>
      <c r="BK862" s="21"/>
      <c r="BL862" s="21">
        <v>417099</v>
      </c>
      <c r="BM862" s="21">
        <v>57670</v>
      </c>
      <c r="BN862" s="21">
        <v>11563600</v>
      </c>
      <c r="BO862" s="21"/>
      <c r="BP862" s="21"/>
      <c r="BQ862" s="44"/>
      <c r="BR862" s="21"/>
      <c r="BS862" s="44"/>
      <c r="BT862" s="21"/>
      <c r="BU862" s="44"/>
      <c r="BV862" s="21"/>
      <c r="BW862" s="44">
        <v>2482714</v>
      </c>
      <c r="BX862" s="21"/>
      <c r="BY862" s="21">
        <v>342356</v>
      </c>
      <c r="BZ862" s="21"/>
      <c r="CA862" s="44">
        <v>17740</v>
      </c>
      <c r="CB862" s="44"/>
      <c r="CC862" s="44">
        <v>29256</v>
      </c>
      <c r="CD862" s="44"/>
      <c r="CE862" s="44"/>
      <c r="CF862" s="44"/>
      <c r="CG862" s="44"/>
      <c r="CH862" s="44"/>
      <c r="CI862" s="21">
        <v>4801</v>
      </c>
      <c r="CJ862" s="44"/>
      <c r="CK862" s="21">
        <v>569683</v>
      </c>
      <c r="CL862" s="44"/>
      <c r="CM862" s="44">
        <v>55005</v>
      </c>
      <c r="CN862" s="44">
        <v>0</v>
      </c>
      <c r="CO862" s="44">
        <v>873300</v>
      </c>
      <c r="CP862" s="44">
        <v>569665</v>
      </c>
      <c r="CQ862" s="21">
        <v>902850</v>
      </c>
      <c r="CR862" s="44">
        <v>330080</v>
      </c>
      <c r="CS862" s="44">
        <v>631349</v>
      </c>
      <c r="CT862" s="44">
        <v>52136</v>
      </c>
      <c r="CU862" s="44"/>
      <c r="CV862" s="44">
        <v>32165</v>
      </c>
      <c r="CW862" s="21"/>
      <c r="CX862" s="21"/>
      <c r="CY862" s="21"/>
      <c r="CZ862" s="21"/>
      <c r="DA862" s="21"/>
      <c r="DB862" s="21"/>
      <c r="DC862" s="21"/>
      <c r="DD862" s="21"/>
      <c r="DE862" s="44"/>
      <c r="DF862" s="21"/>
      <c r="DG862" s="44"/>
      <c r="DH862" s="21"/>
      <c r="DI862" s="44"/>
      <c r="DJ862" s="44"/>
      <c r="DK862" s="44"/>
      <c r="DL862" s="44"/>
      <c r="DM862" s="21"/>
      <c r="DN862" s="44"/>
      <c r="DO862" s="44"/>
      <c r="DP862" s="44"/>
      <c r="DQ862" s="44"/>
      <c r="DR862" s="44"/>
      <c r="DS862" s="44"/>
      <c r="DT862" s="44"/>
      <c r="DU862" s="44"/>
      <c r="DV862" s="44"/>
      <c r="DW862" s="44"/>
      <c r="DX862" s="44"/>
      <c r="DY862" s="44">
        <v>270</v>
      </c>
      <c r="DZ862" s="44"/>
      <c r="EA862" s="44"/>
      <c r="EB862" s="21"/>
      <c r="EC862" s="44">
        <v>-1009578</v>
      </c>
      <c r="ED862" s="44"/>
      <c r="EE862" s="21">
        <v>-54560</v>
      </c>
      <c r="EF862" s="44"/>
      <c r="EG862" s="21">
        <v>101076</v>
      </c>
      <c r="EH862" s="44"/>
      <c r="EI862" s="21">
        <v>1090274</v>
      </c>
      <c r="EJ862" s="44"/>
      <c r="EK862" s="44"/>
      <c r="EL862" s="21"/>
      <c r="EM862" s="44"/>
      <c r="EN862" s="44"/>
      <c r="EO862" s="44">
        <v>9654</v>
      </c>
      <c r="EP862" s="21"/>
      <c r="EQ862" s="21"/>
      <c r="ER862" s="21"/>
      <c r="ES862" s="21"/>
      <c r="ET862" s="44"/>
      <c r="EU862" s="21"/>
      <c r="EV862" s="44"/>
      <c r="EW862" s="21"/>
      <c r="EX862" s="44"/>
      <c r="EY862" s="44"/>
      <c r="EZ862" s="21"/>
      <c r="FA862" s="21"/>
      <c r="FB862" s="44"/>
      <c r="FC862" s="44"/>
      <c r="FD862" s="21"/>
      <c r="FE862" s="112"/>
      <c r="FF862" s="44"/>
      <c r="FG862" s="44">
        <v>5580133</v>
      </c>
      <c r="FH862" s="44">
        <v>1914193</v>
      </c>
      <c r="FI862" s="44">
        <v>7061225</v>
      </c>
      <c r="FJ862" s="44">
        <v>22202</v>
      </c>
      <c r="FK862" s="44">
        <v>5381108</v>
      </c>
      <c r="FL862" s="44"/>
      <c r="FM862" s="44"/>
      <c r="FN862" s="44"/>
      <c r="FO862" s="44"/>
      <c r="FP862" s="44"/>
      <c r="FQ862" s="44"/>
      <c r="FR862" s="44"/>
      <c r="FS862" s="44"/>
      <c r="FT862" s="44">
        <v>64714</v>
      </c>
      <c r="FU862" s="44"/>
      <c r="FV862" s="21">
        <v>552016</v>
      </c>
      <c r="FW862" s="44">
        <v>131568</v>
      </c>
      <c r="FX862" s="44">
        <v>195132</v>
      </c>
      <c r="FY862" s="44">
        <v>62402</v>
      </c>
      <c r="FZ862" s="44">
        <v>251998</v>
      </c>
      <c r="GA862" s="44">
        <v>32489</v>
      </c>
      <c r="GB862" s="44"/>
      <c r="GC862" s="44">
        <v>18693</v>
      </c>
      <c r="GD862" s="44">
        <v>553678</v>
      </c>
      <c r="GE862" s="44">
        <v>291533</v>
      </c>
      <c r="GF862" s="44">
        <v>193461</v>
      </c>
      <c r="GG862" s="44">
        <v>843016</v>
      </c>
      <c r="GH862" s="44">
        <v>261264</v>
      </c>
      <c r="GI862" s="44">
        <v>149084</v>
      </c>
      <c r="GJ862" s="44">
        <v>259368</v>
      </c>
      <c r="GK862" s="44">
        <v>2800022</v>
      </c>
      <c r="GL862" s="44">
        <v>43244</v>
      </c>
      <c r="GM862" s="44">
        <v>1508727</v>
      </c>
      <c r="GN862" s="44">
        <v>114748</v>
      </c>
      <c r="GO862" s="44">
        <v>68259</v>
      </c>
      <c r="GP862" s="44"/>
      <c r="GQ862" s="44"/>
      <c r="GR862" s="44">
        <v>779027</v>
      </c>
      <c r="GS862" s="44">
        <v>11646738</v>
      </c>
      <c r="GT862" s="44"/>
      <c r="GU862" s="21">
        <v>151650</v>
      </c>
      <c r="GV862" s="44">
        <v>5900</v>
      </c>
      <c r="GW862" s="44">
        <v>36561</v>
      </c>
      <c r="GX862" s="44">
        <v>11967</v>
      </c>
      <c r="GY862" s="44">
        <v>11852816</v>
      </c>
      <c r="GZ862" s="44">
        <v>12082955</v>
      </c>
      <c r="HA862" s="44">
        <v>31322</v>
      </c>
      <c r="HB862" s="44">
        <v>27905</v>
      </c>
      <c r="HC862" s="44">
        <v>-289366</v>
      </c>
      <c r="HD862" s="44">
        <v>11852816</v>
      </c>
      <c r="HE862" s="21"/>
      <c r="HF862" s="21"/>
      <c r="HG862" s="21">
        <v>11222013</v>
      </c>
      <c r="HH862" s="21"/>
      <c r="HI862" s="21">
        <v>13989</v>
      </c>
      <c r="HJ862" s="44"/>
      <c r="HK862" s="21">
        <v>276967</v>
      </c>
      <c r="HL862" s="21">
        <v>119960</v>
      </c>
      <c r="HM862" s="21">
        <v>410916</v>
      </c>
      <c r="HN862" s="21">
        <v>-259266</v>
      </c>
      <c r="HO862" s="21"/>
      <c r="HP862" s="44"/>
      <c r="HQ862" s="47"/>
      <c r="HR862" s="47">
        <v>36561</v>
      </c>
      <c r="HS862" s="47">
        <v>-8656</v>
      </c>
      <c r="HT862" s="47" t="s">
        <v>6501</v>
      </c>
      <c r="HU862" s="47">
        <v>9062216.25</v>
      </c>
      <c r="HV862" s="47">
        <v>4664</v>
      </c>
      <c r="HW862" s="47">
        <v>0</v>
      </c>
      <c r="HX862" s="47">
        <v>20127</v>
      </c>
      <c r="HY862" s="47">
        <v>16406</v>
      </c>
      <c r="HZ862" s="47">
        <v>43503</v>
      </c>
      <c r="IA862" s="47">
        <v>0</v>
      </c>
      <c r="IB862" s="47">
        <v>0</v>
      </c>
      <c r="IC862" s="47">
        <v>0</v>
      </c>
      <c r="ID862">
        <v>3535</v>
      </c>
      <c r="IE862" s="47">
        <v>2117</v>
      </c>
      <c r="IF862"/>
      <c r="IG862" s="47"/>
      <c r="IH862" s="47">
        <v>17773</v>
      </c>
      <c r="II862">
        <v>4259</v>
      </c>
      <c r="IJ862">
        <v>3752</v>
      </c>
      <c r="IK862">
        <v>3242</v>
      </c>
      <c r="IL862">
        <v>19927</v>
      </c>
      <c r="IM862">
        <v>139305</v>
      </c>
      <c r="IN862">
        <v>0</v>
      </c>
      <c r="IO862">
        <v>0</v>
      </c>
      <c r="IP862">
        <v>21</v>
      </c>
      <c r="IQ862">
        <v>6281</v>
      </c>
      <c r="IR862">
        <v>0</v>
      </c>
      <c r="IS862">
        <v>0</v>
      </c>
      <c r="IT862">
        <v>6302</v>
      </c>
      <c r="IU862">
        <v>349643</v>
      </c>
      <c r="IV862">
        <v>0</v>
      </c>
      <c r="IW862">
        <v>1231898</v>
      </c>
      <c r="IX862">
        <v>770826</v>
      </c>
      <c r="IY862">
        <v>1337519</v>
      </c>
      <c r="IZ862">
        <v>0</v>
      </c>
      <c r="JA862">
        <v>0</v>
      </c>
      <c r="JB862">
        <v>0</v>
      </c>
      <c r="JC862">
        <v>151754</v>
      </c>
      <c r="JD862">
        <v>75594</v>
      </c>
      <c r="JE862"/>
      <c r="JF862"/>
      <c r="JG862">
        <v>447045</v>
      </c>
      <c r="JH862">
        <v>164896</v>
      </c>
      <c r="JI862">
        <v>101650</v>
      </c>
      <c r="JJ862">
        <v>178317</v>
      </c>
      <c r="JK862">
        <v>770991</v>
      </c>
      <c r="JL862">
        <v>5580133</v>
      </c>
      <c r="JM862">
        <v>0</v>
      </c>
      <c r="JN862">
        <v>0</v>
      </c>
      <c r="JO862">
        <v>1403</v>
      </c>
      <c r="JP862">
        <v>226901</v>
      </c>
      <c r="JQ862">
        <v>0</v>
      </c>
      <c r="JR862">
        <v>0</v>
      </c>
      <c r="JS862">
        <v>228304</v>
      </c>
      <c r="JT862"/>
      <c r="JU862"/>
      <c r="JV862"/>
      <c r="JW862"/>
      <c r="JX862">
        <v>3535</v>
      </c>
      <c r="JY862"/>
      <c r="JZ862"/>
      <c r="KA862"/>
      <c r="KB862"/>
      <c r="KC862"/>
      <c r="KD862">
        <v>151754</v>
      </c>
      <c r="KE862"/>
      <c r="KF862">
        <v>81</v>
      </c>
      <c r="KG862">
        <v>114</v>
      </c>
      <c r="KH862">
        <v>59</v>
      </c>
      <c r="KI862">
        <v>50</v>
      </c>
      <c r="KJ862">
        <v>79</v>
      </c>
      <c r="KK862">
        <v>31</v>
      </c>
      <c r="KL862">
        <v>25</v>
      </c>
      <c r="KM862">
        <v>41</v>
      </c>
      <c r="KN862">
        <v>17</v>
      </c>
      <c r="KO862">
        <v>1</v>
      </c>
      <c r="KP862">
        <v>0</v>
      </c>
      <c r="KQ862">
        <v>0</v>
      </c>
      <c r="KR862">
        <v>0</v>
      </c>
      <c r="KS862">
        <v>1</v>
      </c>
      <c r="KT862">
        <v>0</v>
      </c>
      <c r="KU862">
        <v>1</v>
      </c>
      <c r="KV862">
        <v>0</v>
      </c>
      <c r="KW862">
        <v>0</v>
      </c>
      <c r="KX862">
        <v>0</v>
      </c>
      <c r="KY862">
        <v>0</v>
      </c>
      <c r="KZ862">
        <v>0</v>
      </c>
      <c r="LA862">
        <v>0</v>
      </c>
      <c r="LB862">
        <v>0</v>
      </c>
      <c r="LC862">
        <v>0</v>
      </c>
      <c r="LD862">
        <v>1</v>
      </c>
      <c r="LE862">
        <v>0</v>
      </c>
      <c r="LF862">
        <v>0</v>
      </c>
      <c r="LG862">
        <v>0</v>
      </c>
      <c r="LH862">
        <v>0</v>
      </c>
    </row>
    <row r="863" spans="1:320" s="34" customFormat="1" ht="15" customHeight="1" x14ac:dyDescent="0.25">
      <c r="A863" s="45">
        <v>206380921</v>
      </c>
      <c r="B863" s="45" t="s">
        <v>6502</v>
      </c>
      <c r="C863" s="46">
        <v>45292</v>
      </c>
      <c r="D863" s="46">
        <v>45657</v>
      </c>
      <c r="E863" s="47">
        <v>366</v>
      </c>
      <c r="F863" s="45" t="s">
        <v>883</v>
      </c>
      <c r="G863" s="45" t="s">
        <v>884</v>
      </c>
      <c r="H863" s="45" t="s">
        <v>1502</v>
      </c>
      <c r="I863" s="45" t="s">
        <v>886</v>
      </c>
      <c r="J863" s="45" t="s">
        <v>887</v>
      </c>
      <c r="K863" s="45" t="s">
        <v>1308</v>
      </c>
      <c r="L863" s="45" t="s">
        <v>6469</v>
      </c>
      <c r="M863" s="45" t="s">
        <v>6503</v>
      </c>
      <c r="N863" s="45" t="s">
        <v>6504</v>
      </c>
      <c r="O863" s="45" t="s">
        <v>1505</v>
      </c>
      <c r="P863" s="45" t="s">
        <v>6505</v>
      </c>
      <c r="Q863" s="45" t="s">
        <v>6506</v>
      </c>
      <c r="R863" t="s">
        <v>6507</v>
      </c>
      <c r="S863" s="45" t="s">
        <v>893</v>
      </c>
      <c r="T863"/>
      <c r="U863" s="47">
        <v>120</v>
      </c>
      <c r="V863" s="47">
        <v>120</v>
      </c>
      <c r="W863" s="47" t="s">
        <v>913</v>
      </c>
      <c r="X863" s="47">
        <v>43920</v>
      </c>
      <c r="Y863" s="47">
        <v>40985</v>
      </c>
      <c r="Z863" s="48">
        <v>213.46</v>
      </c>
      <c r="AA863" s="44">
        <v>453</v>
      </c>
      <c r="AB863" s="44">
        <v>450</v>
      </c>
      <c r="AC863" s="44">
        <v>6081</v>
      </c>
      <c r="AD863" s="44">
        <v>5112</v>
      </c>
      <c r="AE863" s="44">
        <v>1768</v>
      </c>
      <c r="AF863" s="44">
        <v>26100</v>
      </c>
      <c r="AG863" s="44"/>
      <c r="AH863" s="47"/>
      <c r="AI863" s="47">
        <v>501</v>
      </c>
      <c r="AJ863">
        <v>1423</v>
      </c>
      <c r="AK863" t="s">
        <v>895</v>
      </c>
      <c r="AL863">
        <v>40985</v>
      </c>
      <c r="AM863"/>
      <c r="AN863"/>
      <c r="AO863"/>
      <c r="AP863"/>
      <c r="AQ863"/>
      <c r="AR863" s="44"/>
      <c r="AS863" s="44"/>
      <c r="AT863" s="44"/>
      <c r="AU863" s="44">
        <v>18815043</v>
      </c>
      <c r="AV863" s="44">
        <v>6188064</v>
      </c>
      <c r="AW863" s="44">
        <v>2750102</v>
      </c>
      <c r="AX863" s="44">
        <v>38035</v>
      </c>
      <c r="AY863" s="44">
        <v>22291040</v>
      </c>
      <c r="AZ863" s="21">
        <v>21361868</v>
      </c>
      <c r="BA863" s="21">
        <v>929172</v>
      </c>
      <c r="BB863" s="44">
        <v>4</v>
      </c>
      <c r="BC863" s="44"/>
      <c r="BD863" s="44"/>
      <c r="BE863" s="44">
        <v>929176</v>
      </c>
      <c r="BF863" s="44">
        <v>2797300</v>
      </c>
      <c r="BG863" s="44">
        <v>2324850</v>
      </c>
      <c r="BH863" s="44">
        <v>802728</v>
      </c>
      <c r="BI863" s="21">
        <v>12007800</v>
      </c>
      <c r="BJ863" s="21"/>
      <c r="BK863" s="21"/>
      <c r="BL863" s="21">
        <v>230985</v>
      </c>
      <c r="BM863" s="21">
        <v>651380</v>
      </c>
      <c r="BN863" s="21">
        <v>18815043</v>
      </c>
      <c r="BO863" s="21"/>
      <c r="BP863" s="21"/>
      <c r="BQ863" s="44"/>
      <c r="BR863" s="21"/>
      <c r="BS863" s="44"/>
      <c r="BT863" s="21"/>
      <c r="BU863" s="44"/>
      <c r="BV863" s="21"/>
      <c r="BW863" s="44">
        <v>3656729</v>
      </c>
      <c r="BX863" s="21"/>
      <c r="BY863" s="21">
        <v>2490721</v>
      </c>
      <c r="BZ863" s="21"/>
      <c r="CA863" s="44">
        <v>217</v>
      </c>
      <c r="CB863" s="44"/>
      <c r="CC863" s="44">
        <v>18323</v>
      </c>
      <c r="CD863" s="44"/>
      <c r="CE863" s="44"/>
      <c r="CF863" s="44"/>
      <c r="CG863" s="44"/>
      <c r="CH863" s="44"/>
      <c r="CI863" s="21">
        <v>20564</v>
      </c>
      <c r="CJ863" s="44"/>
      <c r="CK863" s="21">
        <v>1510</v>
      </c>
      <c r="CL863" s="44"/>
      <c r="CM863" s="44">
        <v>22496</v>
      </c>
      <c r="CN863" s="44">
        <v>11425</v>
      </c>
      <c r="CO863" s="44">
        <v>2537700</v>
      </c>
      <c r="CP863" s="44">
        <v>0</v>
      </c>
      <c r="CQ863" s="21">
        <v>2266017</v>
      </c>
      <c r="CR863" s="44">
        <v>257100</v>
      </c>
      <c r="CS863" s="44">
        <v>1004791</v>
      </c>
      <c r="CT863" s="44">
        <v>42029</v>
      </c>
      <c r="CU863" s="44"/>
      <c r="CV863" s="44">
        <v>46506</v>
      </c>
      <c r="CW863" s="21"/>
      <c r="CX863" s="21"/>
      <c r="CY863" s="21"/>
      <c r="CZ863" s="21"/>
      <c r="DA863" s="21"/>
      <c r="DB863" s="21"/>
      <c r="DC863" s="21"/>
      <c r="DD863" s="21"/>
      <c r="DE863" s="44"/>
      <c r="DF863" s="21"/>
      <c r="DG863" s="44"/>
      <c r="DH863" s="21"/>
      <c r="DI863" s="44"/>
      <c r="DJ863" s="44"/>
      <c r="DK863" s="44"/>
      <c r="DL863" s="44"/>
      <c r="DM863" s="21"/>
      <c r="DN863" s="44"/>
      <c r="DO863" s="44"/>
      <c r="DP863" s="44"/>
      <c r="DQ863" s="44"/>
      <c r="DR863" s="44"/>
      <c r="DS863" s="44"/>
      <c r="DT863" s="44"/>
      <c r="DU863" s="44"/>
      <c r="DV863" s="44"/>
      <c r="DW863" s="44"/>
      <c r="DX863" s="44"/>
      <c r="DY863" s="44"/>
      <c r="DZ863" s="44"/>
      <c r="EA863" s="44"/>
      <c r="EB863" s="21"/>
      <c r="EC863" s="44">
        <v>-491694</v>
      </c>
      <c r="ED863" s="44"/>
      <c r="EE863" s="21">
        <v>440405</v>
      </c>
      <c r="EF863" s="44"/>
      <c r="EG863" s="21">
        <v>-59690</v>
      </c>
      <c r="EH863" s="44"/>
      <c r="EI863" s="21">
        <v>2683966</v>
      </c>
      <c r="EJ863" s="44"/>
      <c r="EK863" s="44"/>
      <c r="EL863" s="21"/>
      <c r="EM863" s="44"/>
      <c r="EN863" s="44"/>
      <c r="EO863" s="44">
        <v>177115</v>
      </c>
      <c r="EP863" s="21"/>
      <c r="EQ863" s="21"/>
      <c r="ER863" s="21"/>
      <c r="ES863" s="21"/>
      <c r="ET863" s="44"/>
      <c r="EU863" s="21"/>
      <c r="EV863" s="44"/>
      <c r="EW863" s="21"/>
      <c r="EX863" s="44"/>
      <c r="EY863" s="44"/>
      <c r="EZ863" s="21"/>
      <c r="FA863" s="21"/>
      <c r="FB863" s="44"/>
      <c r="FC863" s="44"/>
      <c r="FD863" s="21"/>
      <c r="FE863" s="112"/>
      <c r="FF863" s="44"/>
      <c r="FG863" s="44">
        <v>9160162</v>
      </c>
      <c r="FH863" s="44">
        <v>2526692</v>
      </c>
      <c r="FI863" s="44">
        <v>9675014</v>
      </c>
      <c r="FJ863" s="44">
        <v>236228</v>
      </c>
      <c r="FK863" s="44">
        <v>8822424</v>
      </c>
      <c r="FL863" s="44"/>
      <c r="FM863" s="44"/>
      <c r="FN863" s="44"/>
      <c r="FO863" s="44"/>
      <c r="FP863" s="44"/>
      <c r="FQ863" s="44"/>
      <c r="FR863" s="44"/>
      <c r="FS863" s="44"/>
      <c r="FT863" s="44">
        <v>101944</v>
      </c>
      <c r="FU863" s="44"/>
      <c r="FV863" s="21">
        <v>894619</v>
      </c>
      <c r="FW863" s="44"/>
      <c r="FX863" s="44">
        <v>615769</v>
      </c>
      <c r="FY863" s="44">
        <v>104776</v>
      </c>
      <c r="FZ863" s="44">
        <v>360248</v>
      </c>
      <c r="GA863" s="44">
        <v>35563</v>
      </c>
      <c r="GB863" s="44"/>
      <c r="GC863" s="44">
        <v>25641</v>
      </c>
      <c r="GD863" s="44">
        <v>825053</v>
      </c>
      <c r="GE863" s="44">
        <v>403805</v>
      </c>
      <c r="GF863" s="44">
        <v>110041</v>
      </c>
      <c r="GG863" s="44">
        <v>1252549</v>
      </c>
      <c r="GH863" s="44">
        <v>202551</v>
      </c>
      <c r="GI863" s="44">
        <v>307244</v>
      </c>
      <c r="GJ863" s="44">
        <v>80142</v>
      </c>
      <c r="GK863" s="44">
        <v>4284232</v>
      </c>
      <c r="GL863" s="44">
        <v>202025</v>
      </c>
      <c r="GM863" s="44">
        <v>2064726</v>
      </c>
      <c r="GN863" s="44">
        <v>194920</v>
      </c>
      <c r="GO863" s="44">
        <v>147977</v>
      </c>
      <c r="GP863" s="44"/>
      <c r="GQ863" s="44"/>
      <c r="GR863" s="44">
        <v>325619</v>
      </c>
      <c r="GS863" s="44">
        <v>4231755</v>
      </c>
      <c r="GT863" s="44"/>
      <c r="GU863" s="21">
        <v>1182934</v>
      </c>
      <c r="GV863" s="44">
        <v>5350</v>
      </c>
      <c r="GW863" s="44">
        <v>14955</v>
      </c>
      <c r="GX863" s="44">
        <v>35441763</v>
      </c>
      <c r="GY863" s="44">
        <v>40876757</v>
      </c>
      <c r="GZ863" s="44">
        <v>1993633</v>
      </c>
      <c r="HA863" s="44">
        <v>37269091</v>
      </c>
      <c r="HB863" s="44">
        <v>691935</v>
      </c>
      <c r="HC863" s="44">
        <v>922098</v>
      </c>
      <c r="HD863" s="44">
        <v>40876757</v>
      </c>
      <c r="HE863" s="21"/>
      <c r="HF863" s="21"/>
      <c r="HG863" s="21"/>
      <c r="HH863" s="21">
        <v>691935</v>
      </c>
      <c r="HI863" s="21">
        <v>0</v>
      </c>
      <c r="HJ863" s="44"/>
      <c r="HK863" s="21">
        <v>1285553</v>
      </c>
      <c r="HL863" s="21">
        <v>531074</v>
      </c>
      <c r="HM863" s="21">
        <v>1816627</v>
      </c>
      <c r="HN863" s="21">
        <v>-633693</v>
      </c>
      <c r="HO863" s="21"/>
      <c r="HP863" s="44"/>
      <c r="HQ863" s="47"/>
      <c r="HR863" s="47">
        <v>691935</v>
      </c>
      <c r="HS863" s="47"/>
      <c r="HT863" s="47" t="s">
        <v>1759</v>
      </c>
      <c r="HU863" s="47">
        <v>0</v>
      </c>
      <c r="HV863" s="47">
        <v>3811</v>
      </c>
      <c r="HW863" s="47">
        <v>0</v>
      </c>
      <c r="HX863" s="47">
        <v>25705</v>
      </c>
      <c r="HY863" s="47">
        <v>24169</v>
      </c>
      <c r="HZ863" s="47">
        <v>80269</v>
      </c>
      <c r="IA863" s="47">
        <v>0</v>
      </c>
      <c r="IB863" s="47">
        <v>0</v>
      </c>
      <c r="IC863" s="47">
        <v>4550</v>
      </c>
      <c r="ID863">
        <v>17542</v>
      </c>
      <c r="IE863" s="47">
        <v>8679</v>
      </c>
      <c r="IF863">
        <v>13402</v>
      </c>
      <c r="IG863" s="47">
        <v>2585</v>
      </c>
      <c r="IH863" s="47">
        <v>26316</v>
      </c>
      <c r="II863">
        <v>4620</v>
      </c>
      <c r="IJ863">
        <v>9820</v>
      </c>
      <c r="IK863">
        <v>1203</v>
      </c>
      <c r="IL863">
        <v>18889</v>
      </c>
      <c r="IM863">
        <v>241560</v>
      </c>
      <c r="IN863">
        <v>0</v>
      </c>
      <c r="IO863">
        <v>0</v>
      </c>
      <c r="IP863">
        <v>4639</v>
      </c>
      <c r="IQ863">
        <v>24553</v>
      </c>
      <c r="IR863">
        <v>0</v>
      </c>
      <c r="IS863">
        <v>0</v>
      </c>
      <c r="IT863">
        <v>29192</v>
      </c>
      <c r="IU863">
        <v>252043</v>
      </c>
      <c r="IV863">
        <v>0</v>
      </c>
      <c r="IW863">
        <v>1508479</v>
      </c>
      <c r="IX863">
        <v>1157642</v>
      </c>
      <c r="IY863">
        <v>2481103</v>
      </c>
      <c r="IZ863">
        <v>0</v>
      </c>
      <c r="JA863">
        <v>0</v>
      </c>
      <c r="JB863">
        <v>309551</v>
      </c>
      <c r="JC863">
        <v>996138</v>
      </c>
      <c r="JD863">
        <v>200960</v>
      </c>
      <c r="JE863">
        <v>259781</v>
      </c>
      <c r="JF863">
        <v>51457</v>
      </c>
      <c r="JG863">
        <v>583681</v>
      </c>
      <c r="JH863">
        <v>165434</v>
      </c>
      <c r="JI863">
        <v>229044</v>
      </c>
      <c r="JJ863">
        <v>66333</v>
      </c>
      <c r="JK863">
        <v>898516</v>
      </c>
      <c r="JL863">
        <v>9160162</v>
      </c>
      <c r="JM863">
        <v>0</v>
      </c>
      <c r="JN863">
        <v>0</v>
      </c>
      <c r="JO863">
        <v>208736</v>
      </c>
      <c r="JP863">
        <v>859356</v>
      </c>
      <c r="JQ863">
        <v>0</v>
      </c>
      <c r="JR863">
        <v>0</v>
      </c>
      <c r="JS863">
        <v>1068092</v>
      </c>
      <c r="JT863"/>
      <c r="JU863"/>
      <c r="JV863"/>
      <c r="JW863"/>
      <c r="JX863"/>
      <c r="JY863">
        <v>17542</v>
      </c>
      <c r="JZ863"/>
      <c r="KA863"/>
      <c r="KB863"/>
      <c r="KC863"/>
      <c r="KD863"/>
      <c r="KE863">
        <v>996138</v>
      </c>
      <c r="KF863">
        <v>170</v>
      </c>
      <c r="KG863">
        <v>265</v>
      </c>
      <c r="KH863">
        <v>118</v>
      </c>
      <c r="KI863">
        <v>117</v>
      </c>
      <c r="KJ863">
        <v>191</v>
      </c>
      <c r="KK863">
        <v>74</v>
      </c>
      <c r="KL863">
        <v>57</v>
      </c>
      <c r="KM863">
        <v>115</v>
      </c>
      <c r="KN863">
        <v>30</v>
      </c>
      <c r="KO863">
        <v>1</v>
      </c>
      <c r="KP863">
        <v>0</v>
      </c>
      <c r="KQ863">
        <v>0</v>
      </c>
      <c r="KR863">
        <v>0</v>
      </c>
      <c r="KS863">
        <v>0</v>
      </c>
      <c r="KT863">
        <v>1</v>
      </c>
      <c r="KU863">
        <v>1</v>
      </c>
      <c r="KV863">
        <v>0</v>
      </c>
      <c r="KW863">
        <v>0</v>
      </c>
      <c r="KX863">
        <v>0</v>
      </c>
      <c r="KY863">
        <v>0</v>
      </c>
      <c r="KZ863">
        <v>0</v>
      </c>
      <c r="LA863">
        <v>0</v>
      </c>
      <c r="LB863">
        <v>0</v>
      </c>
      <c r="LC863">
        <v>0</v>
      </c>
      <c r="LD863">
        <v>1</v>
      </c>
      <c r="LE863">
        <v>0</v>
      </c>
      <c r="LF863">
        <v>0</v>
      </c>
      <c r="LG863">
        <v>0</v>
      </c>
      <c r="LH863">
        <v>0</v>
      </c>
    </row>
    <row r="864" spans="1:320" s="34" customFormat="1" ht="15" customHeight="1" x14ac:dyDescent="0.25">
      <c r="A864" s="45">
        <v>206380938</v>
      </c>
      <c r="B864" s="45" t="s">
        <v>6508</v>
      </c>
      <c r="C864" s="46">
        <v>45292</v>
      </c>
      <c r="D864" s="46">
        <v>45657</v>
      </c>
      <c r="E864" s="47">
        <v>366</v>
      </c>
      <c r="F864" s="45" t="s">
        <v>883</v>
      </c>
      <c r="G864" s="45" t="s">
        <v>884</v>
      </c>
      <c r="H864" s="45" t="s">
        <v>1502</v>
      </c>
      <c r="I864" s="45" t="s">
        <v>886</v>
      </c>
      <c r="J864" s="45" t="s">
        <v>887</v>
      </c>
      <c r="K864" s="45" t="s">
        <v>1308</v>
      </c>
      <c r="L864" s="45" t="s">
        <v>6469</v>
      </c>
      <c r="M864" s="45" t="s">
        <v>6509</v>
      </c>
      <c r="N864" s="45" t="s">
        <v>6510</v>
      </c>
      <c r="O864" s="45" t="s">
        <v>1505</v>
      </c>
      <c r="P864" s="45" t="s">
        <v>1506</v>
      </c>
      <c r="Q864" s="45" t="s">
        <v>6511</v>
      </c>
      <c r="R864" t="s">
        <v>6481</v>
      </c>
      <c r="S864" s="45" t="s">
        <v>893</v>
      </c>
      <c r="T864"/>
      <c r="U864" s="47">
        <v>180</v>
      </c>
      <c r="V864" s="47">
        <v>180</v>
      </c>
      <c r="W864" s="47" t="s">
        <v>913</v>
      </c>
      <c r="X864" s="47">
        <v>65880</v>
      </c>
      <c r="Y864" s="47">
        <v>62990</v>
      </c>
      <c r="Z864" s="48">
        <v>224.32</v>
      </c>
      <c r="AA864" s="44">
        <v>601</v>
      </c>
      <c r="AB864" s="44">
        <v>589</v>
      </c>
      <c r="AC864" s="44">
        <v>7959</v>
      </c>
      <c r="AD864" s="44">
        <v>5696</v>
      </c>
      <c r="AE864" s="44">
        <v>5988</v>
      </c>
      <c r="AF864" s="44">
        <v>40855</v>
      </c>
      <c r="AG864" s="44"/>
      <c r="AH864" s="47">
        <v>23</v>
      </c>
      <c r="AI864" s="47">
        <v>109</v>
      </c>
      <c r="AJ864">
        <v>2360</v>
      </c>
      <c r="AK864" t="s">
        <v>895</v>
      </c>
      <c r="AL864">
        <v>62990</v>
      </c>
      <c r="AM864"/>
      <c r="AN864"/>
      <c r="AO864"/>
      <c r="AP864"/>
      <c r="AQ864"/>
      <c r="AR864" s="44"/>
      <c r="AS864" s="44"/>
      <c r="AT864" s="44"/>
      <c r="AU864" s="44">
        <v>43705455</v>
      </c>
      <c r="AV864" s="44">
        <v>4494618</v>
      </c>
      <c r="AW864" s="44">
        <v>11235861</v>
      </c>
      <c r="AX864" s="44">
        <v>50194</v>
      </c>
      <c r="AY864" s="44">
        <v>37014406</v>
      </c>
      <c r="AZ864" s="21">
        <v>36461134</v>
      </c>
      <c r="BA864" s="21">
        <v>553272</v>
      </c>
      <c r="BB864" s="44">
        <v>-4</v>
      </c>
      <c r="BC864" s="44"/>
      <c r="BD864" s="44"/>
      <c r="BE864" s="44">
        <v>553268</v>
      </c>
      <c r="BF864" s="44">
        <v>9948750</v>
      </c>
      <c r="BG864" s="44">
        <v>7120000</v>
      </c>
      <c r="BH864" s="44">
        <v>3127930</v>
      </c>
      <c r="BI864" s="21">
        <v>22122795</v>
      </c>
      <c r="BJ864" s="21"/>
      <c r="BK864" s="21">
        <v>28750</v>
      </c>
      <c r="BL864" s="21">
        <v>59150</v>
      </c>
      <c r="BM864" s="21">
        <v>1298080</v>
      </c>
      <c r="BN864" s="21">
        <v>43705455</v>
      </c>
      <c r="BO864" s="21"/>
      <c r="BP864" s="21"/>
      <c r="BQ864" s="44"/>
      <c r="BR864" s="21"/>
      <c r="BS864" s="44"/>
      <c r="BT864" s="21"/>
      <c r="BU864" s="44"/>
      <c r="BV864" s="21"/>
      <c r="BW864" s="44">
        <v>2554698</v>
      </c>
      <c r="BX864" s="21"/>
      <c r="BY864" s="21">
        <v>1894456</v>
      </c>
      <c r="BZ864" s="21"/>
      <c r="CA864" s="44">
        <v>1590</v>
      </c>
      <c r="CB864" s="44"/>
      <c r="CC864" s="44">
        <v>22133</v>
      </c>
      <c r="CD864" s="44"/>
      <c r="CE864" s="44"/>
      <c r="CF864" s="44"/>
      <c r="CG864" s="44">
        <v>14650</v>
      </c>
      <c r="CH864" s="44"/>
      <c r="CI864" s="21">
        <v>6825</v>
      </c>
      <c r="CJ864" s="44"/>
      <c r="CK864" s="21">
        <v>266</v>
      </c>
      <c r="CL864" s="44"/>
      <c r="CM864" s="44">
        <v>0</v>
      </c>
      <c r="CN864" s="44">
        <v>0</v>
      </c>
      <c r="CO864" s="44">
        <v>2041475</v>
      </c>
      <c r="CP864" s="44">
        <v>6825</v>
      </c>
      <c r="CQ864" s="21">
        <v>1609250</v>
      </c>
      <c r="CR864" s="44">
        <v>275775</v>
      </c>
      <c r="CS864" s="44">
        <v>363248</v>
      </c>
      <c r="CT864" s="44">
        <v>152491</v>
      </c>
      <c r="CU864" s="44"/>
      <c r="CV864" s="44">
        <v>45554</v>
      </c>
      <c r="CW864" s="21"/>
      <c r="CX864" s="21"/>
      <c r="CY864" s="21"/>
      <c r="CZ864" s="21"/>
      <c r="DA864" s="21"/>
      <c r="DB864" s="21"/>
      <c r="DC864" s="21"/>
      <c r="DD864" s="21"/>
      <c r="DE864" s="44"/>
      <c r="DF864" s="21"/>
      <c r="DG864" s="44"/>
      <c r="DH864" s="21"/>
      <c r="DI864" s="44"/>
      <c r="DJ864" s="44"/>
      <c r="DK864" s="44"/>
      <c r="DL864" s="44"/>
      <c r="DM864" s="21"/>
      <c r="DN864" s="44"/>
      <c r="DO864" s="44"/>
      <c r="DP864" s="44"/>
      <c r="DQ864" s="44"/>
      <c r="DR864" s="44"/>
      <c r="DS864" s="44"/>
      <c r="DT864" s="44"/>
      <c r="DU864" s="44"/>
      <c r="DV864" s="44"/>
      <c r="DW864" s="44"/>
      <c r="DX864" s="44"/>
      <c r="DY864" s="44"/>
      <c r="DZ864" s="44"/>
      <c r="EA864" s="44"/>
      <c r="EB864" s="21"/>
      <c r="EC864" s="44">
        <v>1877780</v>
      </c>
      <c r="ED864" s="44"/>
      <c r="EE864" s="21">
        <v>4166281</v>
      </c>
      <c r="EF864" s="44"/>
      <c r="EG864" s="21">
        <v>-24227</v>
      </c>
      <c r="EH864" s="44"/>
      <c r="EI864" s="21">
        <v>4887076</v>
      </c>
      <c r="EJ864" s="44"/>
      <c r="EK864" s="44"/>
      <c r="EL864" s="21"/>
      <c r="EM864" s="44">
        <v>35200</v>
      </c>
      <c r="EN864" s="44"/>
      <c r="EO864" s="44">
        <v>293751</v>
      </c>
      <c r="EP864" s="21"/>
      <c r="EQ864" s="21"/>
      <c r="ER864" s="21"/>
      <c r="ES864" s="21"/>
      <c r="ET864" s="44"/>
      <c r="EU864" s="21"/>
      <c r="EV864" s="44"/>
      <c r="EW864" s="21"/>
      <c r="EX864" s="44"/>
      <c r="EY864" s="44"/>
      <c r="EZ864" s="21"/>
      <c r="FA864" s="21"/>
      <c r="FB864" s="44"/>
      <c r="FC864" s="44"/>
      <c r="FD864" s="21"/>
      <c r="FE864" s="112"/>
      <c r="FF864" s="44"/>
      <c r="FG864" s="44">
        <v>14245161</v>
      </c>
      <c r="FH864" s="44">
        <v>4321710</v>
      </c>
      <c r="FI864" s="44">
        <v>17894263</v>
      </c>
      <c r="FJ864" s="44">
        <v>299972</v>
      </c>
      <c r="FK864" s="44">
        <v>14383658</v>
      </c>
      <c r="FL864" s="44"/>
      <c r="FM864" s="44"/>
      <c r="FN864" s="44"/>
      <c r="FO864" s="44"/>
      <c r="FP864" s="44"/>
      <c r="FQ864" s="44"/>
      <c r="FR864" s="44"/>
      <c r="FS864" s="44"/>
      <c r="FT864" s="44">
        <v>125</v>
      </c>
      <c r="FU864" s="44"/>
      <c r="FV864" s="21">
        <v>827721</v>
      </c>
      <c r="FW864" s="44"/>
      <c r="FX864" s="44">
        <v>624953</v>
      </c>
      <c r="FY864" s="44">
        <v>77865</v>
      </c>
      <c r="FZ864" s="44">
        <v>364358</v>
      </c>
      <c r="GA864" s="44">
        <v>97621</v>
      </c>
      <c r="GB864" s="44"/>
      <c r="GC864" s="44">
        <v>238091</v>
      </c>
      <c r="GD864" s="44">
        <v>1320665</v>
      </c>
      <c r="GE864" s="44">
        <v>692222</v>
      </c>
      <c r="GF864" s="44">
        <v>195247</v>
      </c>
      <c r="GG864" s="44">
        <v>2543371</v>
      </c>
      <c r="GH864" s="44">
        <v>439280</v>
      </c>
      <c r="GI864" s="44">
        <v>277534</v>
      </c>
      <c r="GJ864" s="44">
        <v>285547</v>
      </c>
      <c r="GK864" s="44">
        <v>9715175</v>
      </c>
      <c r="GL864" s="44">
        <v>34197</v>
      </c>
      <c r="GM864" s="44">
        <v>3321367</v>
      </c>
      <c r="GN864" s="44">
        <v>298672</v>
      </c>
      <c r="GO864" s="44">
        <v>49322</v>
      </c>
      <c r="GP864" s="44"/>
      <c r="GQ864" s="44">
        <v>24533</v>
      </c>
      <c r="GR864" s="44">
        <v>649610</v>
      </c>
      <c r="GS864" s="44">
        <v>5515876</v>
      </c>
      <c r="GT864" s="44"/>
      <c r="GU864" s="21">
        <v>170909</v>
      </c>
      <c r="GV864" s="44"/>
      <c r="GW864" s="44"/>
      <c r="GX864" s="44"/>
      <c r="GY864" s="44">
        <v>5686785</v>
      </c>
      <c r="GZ864" s="44">
        <v>4229713</v>
      </c>
      <c r="HA864" s="44"/>
      <c r="HB864" s="44"/>
      <c r="HC864" s="44">
        <v>1457072</v>
      </c>
      <c r="HD864" s="44">
        <v>5686785</v>
      </c>
      <c r="HE864" s="21"/>
      <c r="HF864" s="21"/>
      <c r="HG864" s="21">
        <v>831104</v>
      </c>
      <c r="HH864" s="21"/>
      <c r="HI864" s="21">
        <v>0</v>
      </c>
      <c r="HJ864" s="44"/>
      <c r="HK864" s="21">
        <v>117842</v>
      </c>
      <c r="HL864" s="21">
        <v>98172</v>
      </c>
      <c r="HM864" s="21">
        <v>216014</v>
      </c>
      <c r="HN864" s="21">
        <v>-45105</v>
      </c>
      <c r="HO864" s="21"/>
      <c r="HP864" s="44"/>
      <c r="HQ864" s="47"/>
      <c r="HR864" s="47"/>
      <c r="HS864" s="47"/>
      <c r="HT864" s="47" t="s">
        <v>1759</v>
      </c>
      <c r="HU864" s="47">
        <v>0</v>
      </c>
      <c r="HV864" s="47">
        <v>2019</v>
      </c>
      <c r="HW864" s="47">
        <v>0</v>
      </c>
      <c r="HX864" s="47">
        <v>32017</v>
      </c>
      <c r="HY864" s="47">
        <v>61661</v>
      </c>
      <c r="HZ864" s="47">
        <v>136803</v>
      </c>
      <c r="IA864" s="47">
        <v>0</v>
      </c>
      <c r="IB864" s="47">
        <v>0</v>
      </c>
      <c r="IC864" s="47">
        <v>0</v>
      </c>
      <c r="ID864">
        <v>8595</v>
      </c>
      <c r="IE864" s="47">
        <v>5794</v>
      </c>
      <c r="IF864">
        <v>23113</v>
      </c>
      <c r="IG864" s="47">
        <v>5977</v>
      </c>
      <c r="IH864" s="47">
        <v>49200</v>
      </c>
      <c r="II864">
        <v>7929</v>
      </c>
      <c r="IJ864">
        <v>7931</v>
      </c>
      <c r="IK864">
        <v>4174</v>
      </c>
      <c r="IL864">
        <v>25587</v>
      </c>
      <c r="IM864">
        <v>370800</v>
      </c>
      <c r="IN864">
        <v>0</v>
      </c>
      <c r="IO864">
        <v>0</v>
      </c>
      <c r="IP864">
        <v>539</v>
      </c>
      <c r="IQ864">
        <v>21552</v>
      </c>
      <c r="IR864">
        <v>0</v>
      </c>
      <c r="IS864">
        <v>0</v>
      </c>
      <c r="IT864">
        <v>22091</v>
      </c>
      <c r="IU864">
        <v>232660</v>
      </c>
      <c r="IV864">
        <v>0</v>
      </c>
      <c r="IW864">
        <v>1870064</v>
      </c>
      <c r="IX864">
        <v>2991176</v>
      </c>
      <c r="IY864">
        <v>4370985</v>
      </c>
      <c r="IZ864">
        <v>0</v>
      </c>
      <c r="JA864">
        <v>0</v>
      </c>
      <c r="JB864">
        <v>0</v>
      </c>
      <c r="JC864">
        <v>502396</v>
      </c>
      <c r="JD864">
        <v>193864</v>
      </c>
      <c r="JE864">
        <v>485676</v>
      </c>
      <c r="JF864">
        <v>124853</v>
      </c>
      <c r="JG864">
        <v>1068597</v>
      </c>
      <c r="JH864">
        <v>347909</v>
      </c>
      <c r="JI864">
        <v>166682</v>
      </c>
      <c r="JJ864">
        <v>215009</v>
      </c>
      <c r="JK864">
        <v>1675290</v>
      </c>
      <c r="JL864">
        <v>14245161</v>
      </c>
      <c r="JM864">
        <v>0</v>
      </c>
      <c r="JN864">
        <v>0</v>
      </c>
      <c r="JO864">
        <v>31973</v>
      </c>
      <c r="JP864">
        <v>867667</v>
      </c>
      <c r="JQ864">
        <v>0</v>
      </c>
      <c r="JR864">
        <v>0</v>
      </c>
      <c r="JS864">
        <v>899640</v>
      </c>
      <c r="JT864"/>
      <c r="JU864"/>
      <c r="JV864"/>
      <c r="JW864"/>
      <c r="JX864"/>
      <c r="JY864">
        <v>8595</v>
      </c>
      <c r="JZ864"/>
      <c r="KA864"/>
      <c r="KB864"/>
      <c r="KC864"/>
      <c r="KD864"/>
      <c r="KE864">
        <v>502396</v>
      </c>
      <c r="KF864">
        <v>196</v>
      </c>
      <c r="KG864">
        <v>347</v>
      </c>
      <c r="KH864">
        <v>114</v>
      </c>
      <c r="KI864">
        <v>129</v>
      </c>
      <c r="KJ864">
        <v>258</v>
      </c>
      <c r="KK864">
        <v>66</v>
      </c>
      <c r="KL864">
        <v>72</v>
      </c>
      <c r="KM864">
        <v>134</v>
      </c>
      <c r="KN864">
        <v>40</v>
      </c>
      <c r="KO864">
        <v>1</v>
      </c>
      <c r="KP864">
        <v>0</v>
      </c>
      <c r="KQ864">
        <v>0</v>
      </c>
      <c r="KR864">
        <v>0</v>
      </c>
      <c r="KS864">
        <v>0</v>
      </c>
      <c r="KT864">
        <v>1</v>
      </c>
      <c r="KU864">
        <v>1</v>
      </c>
      <c r="KV864">
        <v>0</v>
      </c>
      <c r="KW864">
        <v>0</v>
      </c>
      <c r="KX864">
        <v>0</v>
      </c>
      <c r="KY864">
        <v>0</v>
      </c>
      <c r="KZ864">
        <v>0</v>
      </c>
      <c r="LA864">
        <v>0</v>
      </c>
      <c r="LB864">
        <v>0</v>
      </c>
      <c r="LC864">
        <v>0</v>
      </c>
      <c r="LD864">
        <v>1</v>
      </c>
      <c r="LE864">
        <v>0</v>
      </c>
      <c r="LF864">
        <v>0</v>
      </c>
      <c r="LG864">
        <v>0</v>
      </c>
      <c r="LH864">
        <v>0</v>
      </c>
    </row>
    <row r="865" spans="1:320" s="34" customFormat="1" ht="15" customHeight="1" x14ac:dyDescent="0.25">
      <c r="A865" s="45">
        <v>206380948</v>
      </c>
      <c r="B865" s="45" t="s">
        <v>6512</v>
      </c>
      <c r="C865" s="46">
        <v>45292</v>
      </c>
      <c r="D865" s="46">
        <v>45657</v>
      </c>
      <c r="E865" s="47">
        <v>366</v>
      </c>
      <c r="F865" s="45" t="s">
        <v>883</v>
      </c>
      <c r="G865" s="45" t="s">
        <v>893</v>
      </c>
      <c r="H865" s="45" t="s">
        <v>1502</v>
      </c>
      <c r="I865" s="45" t="s">
        <v>916</v>
      </c>
      <c r="J865" s="45" t="s">
        <v>331</v>
      </c>
      <c r="K865" s="45" t="s">
        <v>1308</v>
      </c>
      <c r="L865" s="45" t="s">
        <v>6469</v>
      </c>
      <c r="M865" s="45" t="s">
        <v>6513</v>
      </c>
      <c r="N865" s="45" t="s">
        <v>6514</v>
      </c>
      <c r="O865" s="45" t="s">
        <v>1505</v>
      </c>
      <c r="P865" s="45" t="s">
        <v>1506</v>
      </c>
      <c r="Q865" s="45"/>
      <c r="R865" t="s">
        <v>4638</v>
      </c>
      <c r="S865" s="45" t="s">
        <v>893</v>
      </c>
      <c r="T865" t="s">
        <v>4639</v>
      </c>
      <c r="U865" s="47">
        <v>50</v>
      </c>
      <c r="V865" s="47">
        <v>50</v>
      </c>
      <c r="W865" s="47" t="s">
        <v>1728</v>
      </c>
      <c r="X865" s="47">
        <v>18300</v>
      </c>
      <c r="Y865" s="47">
        <v>13742</v>
      </c>
      <c r="Z865" s="48">
        <v>161.66999999999999</v>
      </c>
      <c r="AA865" s="44">
        <v>67</v>
      </c>
      <c r="AB865" s="44">
        <v>64</v>
      </c>
      <c r="AC865" s="44">
        <v>667</v>
      </c>
      <c r="AD865" s="44"/>
      <c r="AE865" s="44"/>
      <c r="AF865" s="44"/>
      <c r="AG865" s="44"/>
      <c r="AH865" s="47">
        <v>439</v>
      </c>
      <c r="AI865" s="47">
        <v>12636</v>
      </c>
      <c r="AJ865"/>
      <c r="AK865" t="s">
        <v>895</v>
      </c>
      <c r="AL865">
        <v>13742</v>
      </c>
      <c r="AM865"/>
      <c r="AN865"/>
      <c r="AO865"/>
      <c r="AP865"/>
      <c r="AQ865"/>
      <c r="AR865" s="44"/>
      <c r="AS865" s="44"/>
      <c r="AT865" s="44"/>
      <c r="AU865" s="44">
        <v>3846821</v>
      </c>
      <c r="AV865" s="44">
        <v>662564</v>
      </c>
      <c r="AW865" s="44">
        <v>160863</v>
      </c>
      <c r="AX865" s="44"/>
      <c r="AY865" s="44">
        <v>4348522</v>
      </c>
      <c r="AZ865" s="21">
        <v>10196692</v>
      </c>
      <c r="BA865" s="21">
        <v>-5848170</v>
      </c>
      <c r="BB865" s="44">
        <v>6311630</v>
      </c>
      <c r="BC865" s="44"/>
      <c r="BD865" s="44"/>
      <c r="BE865" s="44">
        <v>463460</v>
      </c>
      <c r="BF865" s="44">
        <v>365537</v>
      </c>
      <c r="BG865" s="44"/>
      <c r="BH865" s="44"/>
      <c r="BI865" s="21"/>
      <c r="BJ865" s="21"/>
      <c r="BK865" s="21">
        <v>220661</v>
      </c>
      <c r="BL865" s="21">
        <v>3260623</v>
      </c>
      <c r="BM865" s="21"/>
      <c r="BN865" s="21">
        <v>3846821</v>
      </c>
      <c r="BO865" s="21"/>
      <c r="BP865" s="21"/>
      <c r="BQ865" s="44"/>
      <c r="BR865" s="21"/>
      <c r="BS865" s="44"/>
      <c r="BT865" s="21"/>
      <c r="BU865" s="44"/>
      <c r="BV865" s="21"/>
      <c r="BW865" s="44">
        <v>528273</v>
      </c>
      <c r="BX865" s="21"/>
      <c r="BY865" s="21"/>
      <c r="BZ865" s="21"/>
      <c r="CA865" s="44"/>
      <c r="CB865" s="44"/>
      <c r="CC865" s="44"/>
      <c r="CD865" s="44"/>
      <c r="CE865" s="44"/>
      <c r="CF865" s="44"/>
      <c r="CG865" s="44">
        <v>101093</v>
      </c>
      <c r="CH865" s="44"/>
      <c r="CI865" s="21">
        <v>33198</v>
      </c>
      <c r="CJ865" s="44"/>
      <c r="CK865" s="21"/>
      <c r="CL865" s="44"/>
      <c r="CM865" s="44">
        <v>33198</v>
      </c>
      <c r="CN865" s="44">
        <v>0</v>
      </c>
      <c r="CO865" s="44">
        <v>318066</v>
      </c>
      <c r="CP865" s="44">
        <v>0</v>
      </c>
      <c r="CQ865" s="21">
        <v>195067</v>
      </c>
      <c r="CR865" s="44">
        <v>82078</v>
      </c>
      <c r="CS865" s="44">
        <v>30447</v>
      </c>
      <c r="CT865" s="44">
        <v>3173</v>
      </c>
      <c r="CU865" s="44"/>
      <c r="CV865" s="44">
        <v>535</v>
      </c>
      <c r="CW865" s="21"/>
      <c r="CX865" s="21"/>
      <c r="CY865" s="21"/>
      <c r="CZ865" s="21"/>
      <c r="DA865" s="21"/>
      <c r="DB865" s="21"/>
      <c r="DC865" s="21"/>
      <c r="DD865" s="21"/>
      <c r="DE865" s="44"/>
      <c r="DF865" s="21"/>
      <c r="DG865" s="44"/>
      <c r="DH865" s="21"/>
      <c r="DI865" s="44"/>
      <c r="DJ865" s="44"/>
      <c r="DK865" s="44"/>
      <c r="DL865" s="44"/>
      <c r="DM865" s="21"/>
      <c r="DN865" s="44"/>
      <c r="DO865" s="44"/>
      <c r="DP865" s="44"/>
      <c r="DQ865" s="44"/>
      <c r="DR865" s="44"/>
      <c r="DS865" s="44"/>
      <c r="DT865" s="44"/>
      <c r="DU865" s="44"/>
      <c r="DV865" s="44"/>
      <c r="DW865" s="44"/>
      <c r="DX865" s="44"/>
      <c r="DY865" s="44">
        <v>65754</v>
      </c>
      <c r="DZ865" s="44"/>
      <c r="EA865" s="44"/>
      <c r="EB865" s="21"/>
      <c r="EC865" s="44">
        <v>82804</v>
      </c>
      <c r="ED865" s="44"/>
      <c r="EE865" s="21"/>
      <c r="EF865" s="44"/>
      <c r="EG865" s="21"/>
      <c r="EH865" s="44"/>
      <c r="EI865" s="21"/>
      <c r="EJ865" s="44"/>
      <c r="EK865" s="44"/>
      <c r="EL865" s="21"/>
      <c r="EM865" s="44">
        <v>12305</v>
      </c>
      <c r="EN865" s="44"/>
      <c r="EO865" s="44"/>
      <c r="EP865" s="21"/>
      <c r="EQ865" s="21"/>
      <c r="ER865" s="21"/>
      <c r="ES865" s="21"/>
      <c r="ET865" s="44"/>
      <c r="EU865" s="21"/>
      <c r="EV865" s="44"/>
      <c r="EW865" s="21"/>
      <c r="EX865" s="44"/>
      <c r="EY865" s="44"/>
      <c r="EZ865" s="21"/>
      <c r="FA865" s="21"/>
      <c r="FB865" s="44"/>
      <c r="FC865" s="44"/>
      <c r="FD865" s="21"/>
      <c r="FE865" s="112"/>
      <c r="FF865" s="44"/>
      <c r="FG865" s="44">
        <v>9992431</v>
      </c>
      <c r="FH865" s="44">
        <v>3690174</v>
      </c>
      <c r="FI865" s="44">
        <v>18651102</v>
      </c>
      <c r="FJ865" s="44">
        <v>335798</v>
      </c>
      <c r="FK865" s="44">
        <v>5180306</v>
      </c>
      <c r="FL865" s="44"/>
      <c r="FM865" s="44"/>
      <c r="FN865" s="44"/>
      <c r="FO865" s="44"/>
      <c r="FP865" s="44"/>
      <c r="FQ865" s="44"/>
      <c r="FR865" s="44"/>
      <c r="FS865" s="44"/>
      <c r="FT865" s="44">
        <v>54352</v>
      </c>
      <c r="FU865" s="44"/>
      <c r="FV865" s="21">
        <v>212582</v>
      </c>
      <c r="FW865" s="44"/>
      <c r="FX865" s="44">
        <v>8644</v>
      </c>
      <c r="FY865" s="44">
        <v>47255</v>
      </c>
      <c r="FZ865" s="44">
        <v>27287</v>
      </c>
      <c r="GA865" s="44">
        <v>9955</v>
      </c>
      <c r="GB865" s="44"/>
      <c r="GC865" s="44">
        <v>6368</v>
      </c>
      <c r="GD865" s="44">
        <v>175992</v>
      </c>
      <c r="GE865" s="44">
        <v>70244</v>
      </c>
      <c r="GF865" s="44">
        <v>85646</v>
      </c>
      <c r="GG865" s="44">
        <v>888299</v>
      </c>
      <c r="GH865" s="44">
        <v>45400</v>
      </c>
      <c r="GI865" s="44">
        <v>211611</v>
      </c>
      <c r="GJ865" s="44">
        <v>151822</v>
      </c>
      <c r="GK865" s="44">
        <v>2253116</v>
      </c>
      <c r="GL865" s="44">
        <v>490847</v>
      </c>
      <c r="GM865" s="44"/>
      <c r="GN865" s="44">
        <v>258</v>
      </c>
      <c r="GO865" s="44"/>
      <c r="GP865" s="44"/>
      <c r="GQ865" s="44">
        <v>32181</v>
      </c>
      <c r="GR865" s="44">
        <v>244527</v>
      </c>
      <c r="GS865" s="44">
        <v>10136998</v>
      </c>
      <c r="GT865" s="44"/>
      <c r="GU865" s="21">
        <v>24055826</v>
      </c>
      <c r="GV865" s="44">
        <v>6897556</v>
      </c>
      <c r="GW865" s="44"/>
      <c r="GX865" s="44"/>
      <c r="GY865" s="44">
        <v>41090380</v>
      </c>
      <c r="GZ865" s="44">
        <v>26979028</v>
      </c>
      <c r="HA865" s="44"/>
      <c r="HB865" s="44">
        <v>46020468</v>
      </c>
      <c r="HC865" s="44">
        <v>-31909116</v>
      </c>
      <c r="HD865" s="44">
        <v>41090380</v>
      </c>
      <c r="HE865" s="21">
        <v>187713</v>
      </c>
      <c r="HF865" s="21"/>
      <c r="HG865" s="21">
        <v>11074</v>
      </c>
      <c r="HH865" s="21"/>
      <c r="HI865" s="21">
        <v>660795</v>
      </c>
      <c r="HJ865" s="44">
        <v>101711547</v>
      </c>
      <c r="HK865" s="21"/>
      <c r="HL865" s="21">
        <v>10473500</v>
      </c>
      <c r="HM865" s="21">
        <v>112845842</v>
      </c>
      <c r="HN865" s="21">
        <v>-88790016</v>
      </c>
      <c r="HO865" s="21"/>
      <c r="HP865" s="44"/>
      <c r="HQ865" s="47"/>
      <c r="HR865" s="47">
        <v>46020468</v>
      </c>
      <c r="HS865" s="47"/>
      <c r="HT865" s="47" t="s">
        <v>1799</v>
      </c>
      <c r="HU865" s="47">
        <v>269790.28000000003</v>
      </c>
      <c r="HV865" s="47">
        <v>1889</v>
      </c>
      <c r="HW865" s="47">
        <v>0</v>
      </c>
      <c r="HX865" s="47">
        <v>12324</v>
      </c>
      <c r="HY865" s="47">
        <v>5600</v>
      </c>
      <c r="HZ865" s="47">
        <v>33283</v>
      </c>
      <c r="IA865" s="47">
        <v>0</v>
      </c>
      <c r="IB865" s="47">
        <v>0</v>
      </c>
      <c r="IC865" s="47">
        <v>7846</v>
      </c>
      <c r="ID865"/>
      <c r="IE865" s="47">
        <v>592</v>
      </c>
      <c r="IF865">
        <v>1169</v>
      </c>
      <c r="IG865" s="47">
        <v>1295</v>
      </c>
      <c r="IH865" s="47">
        <v>18966</v>
      </c>
      <c r="II865">
        <v>535</v>
      </c>
      <c r="IJ865">
        <v>3698</v>
      </c>
      <c r="IK865">
        <v>2080</v>
      </c>
      <c r="IL865">
        <v>7460</v>
      </c>
      <c r="IM865">
        <v>96737</v>
      </c>
      <c r="IN865">
        <v>0</v>
      </c>
      <c r="IO865">
        <v>1143</v>
      </c>
      <c r="IP865">
        <v>698</v>
      </c>
      <c r="IQ865">
        <v>1795</v>
      </c>
      <c r="IR865">
        <v>0</v>
      </c>
      <c r="IS865">
        <v>0</v>
      </c>
      <c r="IT865">
        <v>3636</v>
      </c>
      <c r="IU865">
        <v>199844</v>
      </c>
      <c r="IV865">
        <v>0</v>
      </c>
      <c r="IW865">
        <v>925593</v>
      </c>
      <c r="IX865">
        <v>337726</v>
      </c>
      <c r="IY865">
        <v>1255572</v>
      </c>
      <c r="IZ865">
        <v>0</v>
      </c>
      <c r="JA865">
        <v>0</v>
      </c>
      <c r="JB865">
        <v>350282</v>
      </c>
      <c r="JC865"/>
      <c r="JD865">
        <v>23377</v>
      </c>
      <c r="JE865">
        <v>31710</v>
      </c>
      <c r="JF865">
        <v>42606</v>
      </c>
      <c r="JG865">
        <v>492361</v>
      </c>
      <c r="JH865">
        <v>27133</v>
      </c>
      <c r="JI865">
        <v>120092</v>
      </c>
      <c r="JJ865">
        <v>143541</v>
      </c>
      <c r="JK865">
        <v>390937</v>
      </c>
      <c r="JL865">
        <v>4340774</v>
      </c>
      <c r="JM865">
        <v>0</v>
      </c>
      <c r="JN865">
        <v>114894</v>
      </c>
      <c r="JO865">
        <v>46441</v>
      </c>
      <c r="JP865">
        <v>92882</v>
      </c>
      <c r="JQ865">
        <v>0</v>
      </c>
      <c r="JR865">
        <v>0</v>
      </c>
      <c r="JS865">
        <v>254217</v>
      </c>
      <c r="JT865"/>
      <c r="JU865"/>
      <c r="JV865"/>
      <c r="JW865"/>
      <c r="JX865"/>
      <c r="JY865"/>
      <c r="JZ865"/>
      <c r="KA865"/>
      <c r="KB865"/>
      <c r="KC865"/>
      <c r="KD865"/>
      <c r="KE865"/>
      <c r="KF865">
        <v>99</v>
      </c>
      <c r="KG865">
        <v>117</v>
      </c>
      <c r="KH865">
        <v>87</v>
      </c>
      <c r="KI865">
        <v>43</v>
      </c>
      <c r="KJ865">
        <v>60</v>
      </c>
      <c r="KK865">
        <v>39</v>
      </c>
      <c r="KL865">
        <v>24</v>
      </c>
      <c r="KM865">
        <v>35</v>
      </c>
      <c r="KN865">
        <v>20</v>
      </c>
      <c r="KO865">
        <v>0</v>
      </c>
      <c r="KP865">
        <v>1</v>
      </c>
      <c r="KQ865">
        <v>0</v>
      </c>
      <c r="KR865">
        <v>1</v>
      </c>
      <c r="KS865">
        <v>0</v>
      </c>
      <c r="KT865">
        <v>0</v>
      </c>
      <c r="KU865">
        <v>1</v>
      </c>
      <c r="KV865">
        <v>0</v>
      </c>
      <c r="KW865">
        <v>0</v>
      </c>
      <c r="KX865">
        <v>0</v>
      </c>
      <c r="KY865">
        <v>0</v>
      </c>
      <c r="KZ865">
        <v>0</v>
      </c>
      <c r="LA865">
        <v>0</v>
      </c>
      <c r="LB865">
        <v>0</v>
      </c>
      <c r="LC865">
        <v>0</v>
      </c>
      <c r="LD865">
        <v>0</v>
      </c>
      <c r="LE865">
        <v>0</v>
      </c>
      <c r="LF865">
        <v>1</v>
      </c>
      <c r="LG865">
        <v>0</v>
      </c>
      <c r="LH865">
        <v>0</v>
      </c>
    </row>
    <row r="866" spans="1:320" s="34" customFormat="1" ht="15" customHeight="1" x14ac:dyDescent="0.25">
      <c r="A866" s="45">
        <v>206380958</v>
      </c>
      <c r="B866" s="45" t="s">
        <v>6515</v>
      </c>
      <c r="C866" s="46">
        <v>45292</v>
      </c>
      <c r="D866" s="46">
        <v>45657</v>
      </c>
      <c r="E866" s="47">
        <v>366</v>
      </c>
      <c r="F866" s="45" t="s">
        <v>883</v>
      </c>
      <c r="G866" s="45" t="s">
        <v>893</v>
      </c>
      <c r="H866" s="45" t="s">
        <v>1502</v>
      </c>
      <c r="I866" s="45" t="s">
        <v>916</v>
      </c>
      <c r="J866" s="45" t="s">
        <v>331</v>
      </c>
      <c r="K866" s="45" t="s">
        <v>1308</v>
      </c>
      <c r="L866" s="45" t="s">
        <v>6469</v>
      </c>
      <c r="M866" s="45" t="s">
        <v>6516</v>
      </c>
      <c r="N866" s="45" t="s">
        <v>6517</v>
      </c>
      <c r="O866" s="45" t="s">
        <v>1505</v>
      </c>
      <c r="P866" s="45" t="s">
        <v>6518</v>
      </c>
      <c r="Q866" s="45" t="s">
        <v>6519</v>
      </c>
      <c r="R866" t="s">
        <v>6520</v>
      </c>
      <c r="S866" s="45" t="s">
        <v>884</v>
      </c>
      <c r="T866"/>
      <c r="U866" s="47">
        <v>46</v>
      </c>
      <c r="V866" s="47">
        <v>46</v>
      </c>
      <c r="W866" s="47" t="s">
        <v>1728</v>
      </c>
      <c r="X866" s="47">
        <v>16836</v>
      </c>
      <c r="Y866" s="47">
        <v>13175</v>
      </c>
      <c r="Z866" s="48">
        <v>78.25</v>
      </c>
      <c r="AA866" s="44">
        <v>9</v>
      </c>
      <c r="AB866" s="44">
        <v>10</v>
      </c>
      <c r="AC866" s="44"/>
      <c r="AD866" s="44"/>
      <c r="AE866" s="44">
        <v>1592</v>
      </c>
      <c r="AF866" s="44">
        <v>11217</v>
      </c>
      <c r="AG866" s="44"/>
      <c r="AH866" s="47"/>
      <c r="AI866" s="47">
        <v>366</v>
      </c>
      <c r="AJ866"/>
      <c r="AK866" t="s">
        <v>895</v>
      </c>
      <c r="AL866">
        <v>13175</v>
      </c>
      <c r="AM866"/>
      <c r="AN866"/>
      <c r="AO866"/>
      <c r="AP866"/>
      <c r="AQ866"/>
      <c r="AR866" s="44"/>
      <c r="AS866" s="44"/>
      <c r="AT866" s="44"/>
      <c r="AU866" s="44">
        <v>5204125</v>
      </c>
      <c r="AV866" s="44"/>
      <c r="AW866" s="44">
        <v>171734</v>
      </c>
      <c r="AX866" s="44">
        <v>3121</v>
      </c>
      <c r="AY866" s="44">
        <v>5035512</v>
      </c>
      <c r="AZ866" s="21">
        <v>8832084</v>
      </c>
      <c r="BA866" s="21">
        <v>-3796572</v>
      </c>
      <c r="BB866" s="44">
        <v>2248143</v>
      </c>
      <c r="BC866" s="44"/>
      <c r="BD866" s="44"/>
      <c r="BE866" s="44">
        <v>-1548429</v>
      </c>
      <c r="BF866" s="44"/>
      <c r="BG866" s="44"/>
      <c r="BH866" s="44">
        <v>628840</v>
      </c>
      <c r="BI866" s="21">
        <v>4430715</v>
      </c>
      <c r="BJ866" s="21"/>
      <c r="BK866" s="21"/>
      <c r="BL866" s="21">
        <v>144570</v>
      </c>
      <c r="BM866" s="21"/>
      <c r="BN866" s="21">
        <v>5204125</v>
      </c>
      <c r="BO866" s="21"/>
      <c r="BP866" s="21"/>
      <c r="BQ866" s="44"/>
      <c r="BR866" s="21"/>
      <c r="BS866" s="44"/>
      <c r="BT866" s="21"/>
      <c r="BU866" s="44"/>
      <c r="BV866" s="21"/>
      <c r="BW866" s="44"/>
      <c r="BX866" s="21"/>
      <c r="BY866" s="21"/>
      <c r="BZ866" s="21"/>
      <c r="CA866" s="44"/>
      <c r="CB866" s="44"/>
      <c r="CC866" s="44"/>
      <c r="CD866" s="44"/>
      <c r="CE866" s="44"/>
      <c r="CF866" s="44"/>
      <c r="CG866" s="44"/>
      <c r="CH866" s="44"/>
      <c r="CI866" s="21"/>
      <c r="CJ866" s="44"/>
      <c r="CK866" s="21"/>
      <c r="CL866" s="44"/>
      <c r="CM866" s="44">
        <v>0</v>
      </c>
      <c r="CN866" s="44">
        <v>0</v>
      </c>
      <c r="CO866" s="44">
        <v>0</v>
      </c>
      <c r="CP866" s="44">
        <v>0</v>
      </c>
      <c r="CQ866" s="21">
        <v>0</v>
      </c>
      <c r="CR866" s="44">
        <v>0</v>
      </c>
      <c r="CS866" s="44">
        <v>0</v>
      </c>
      <c r="CT866" s="44">
        <v>0</v>
      </c>
      <c r="CU866" s="44"/>
      <c r="CV866" s="44">
        <v>0</v>
      </c>
      <c r="CW866" s="21"/>
      <c r="CX866" s="21"/>
      <c r="CY866" s="21"/>
      <c r="CZ866" s="21"/>
      <c r="DA866" s="21"/>
      <c r="DB866" s="21"/>
      <c r="DC866" s="21"/>
      <c r="DD866" s="21"/>
      <c r="DE866" s="44"/>
      <c r="DF866" s="21"/>
      <c r="DG866" s="44"/>
      <c r="DH866" s="21"/>
      <c r="DI866" s="44"/>
      <c r="DJ866" s="44"/>
      <c r="DK866" s="44"/>
      <c r="DL866" s="44"/>
      <c r="DM866" s="21"/>
      <c r="DN866" s="44"/>
      <c r="DO866" s="44"/>
      <c r="DP866" s="44"/>
      <c r="DQ866" s="44"/>
      <c r="DR866" s="44"/>
      <c r="DS866" s="44"/>
      <c r="DT866" s="44"/>
      <c r="DU866" s="44"/>
      <c r="DV866" s="44"/>
      <c r="DW866" s="44"/>
      <c r="DX866" s="44"/>
      <c r="DY866" s="44"/>
      <c r="DZ866" s="44"/>
      <c r="EA866" s="44"/>
      <c r="EB866" s="21"/>
      <c r="EC866" s="44"/>
      <c r="ED866" s="44"/>
      <c r="EE866" s="21"/>
      <c r="EF866" s="44"/>
      <c r="EG866" s="21">
        <v>40435</v>
      </c>
      <c r="EH866" s="44"/>
      <c r="EI866" s="21">
        <v>107804</v>
      </c>
      <c r="EJ866" s="44"/>
      <c r="EK866" s="44"/>
      <c r="EL866" s="21"/>
      <c r="EM866" s="44"/>
      <c r="EN866" s="44"/>
      <c r="EO866" s="44"/>
      <c r="EP866" s="21"/>
      <c r="EQ866" s="21"/>
      <c r="ER866" s="21"/>
      <c r="ES866" s="21"/>
      <c r="ET866" s="44"/>
      <c r="EU866" s="21"/>
      <c r="EV866" s="44"/>
      <c r="EW866" s="21"/>
      <c r="EX866" s="44"/>
      <c r="EY866" s="44"/>
      <c r="EZ866" s="21"/>
      <c r="FA866" s="21"/>
      <c r="FB866" s="44"/>
      <c r="FC866" s="44">
        <v>23495</v>
      </c>
      <c r="FD866" s="21"/>
      <c r="FE866" s="112"/>
      <c r="FF866" s="44"/>
      <c r="FG866" s="44">
        <v>2821959</v>
      </c>
      <c r="FH866" s="44">
        <v>1162467</v>
      </c>
      <c r="FI866" s="44">
        <v>7426230</v>
      </c>
      <c r="FJ866" s="44">
        <v>62405</v>
      </c>
      <c r="FK866" s="44">
        <v>3788445</v>
      </c>
      <c r="FL866" s="44"/>
      <c r="FM866" s="44"/>
      <c r="FN866" s="44"/>
      <c r="FO866" s="44"/>
      <c r="FP866" s="44"/>
      <c r="FQ866" s="44"/>
      <c r="FR866" s="44"/>
      <c r="FS866" s="44"/>
      <c r="FT866" s="44"/>
      <c r="FU866" s="44"/>
      <c r="FV866" s="21"/>
      <c r="FW866" s="44"/>
      <c r="FX866" s="44"/>
      <c r="FY866" s="44"/>
      <c r="FZ866" s="44"/>
      <c r="GA866" s="44"/>
      <c r="GB866" s="44"/>
      <c r="GC866" s="44"/>
      <c r="GD866" s="44">
        <v>935218</v>
      </c>
      <c r="GE866" s="44">
        <v>272878</v>
      </c>
      <c r="GF866" s="44">
        <v>173955</v>
      </c>
      <c r="GG866" s="44">
        <v>986401</v>
      </c>
      <c r="GH866" s="44">
        <v>90911</v>
      </c>
      <c r="GI866" s="44">
        <v>187242</v>
      </c>
      <c r="GJ866" s="44">
        <v>24987</v>
      </c>
      <c r="GK866" s="44">
        <v>2081439</v>
      </c>
      <c r="GL866" s="44">
        <v>264546</v>
      </c>
      <c r="GM866" s="44"/>
      <c r="GN866" s="44"/>
      <c r="GO866" s="44">
        <v>26062</v>
      </c>
      <c r="GP866" s="44"/>
      <c r="GQ866" s="44"/>
      <c r="GR866" s="44"/>
      <c r="GS866" s="44">
        <v>7809400</v>
      </c>
      <c r="GT866" s="44"/>
      <c r="GU866" s="21">
        <v>5505273</v>
      </c>
      <c r="GV866" s="44"/>
      <c r="GW866" s="44">
        <v>126952</v>
      </c>
      <c r="GX866" s="44"/>
      <c r="GY866" s="44">
        <v>13441625</v>
      </c>
      <c r="GZ866" s="44">
        <v>695945</v>
      </c>
      <c r="HA866" s="44"/>
      <c r="HB866" s="44"/>
      <c r="HC866" s="44">
        <v>12745680</v>
      </c>
      <c r="HD866" s="44">
        <v>13441625</v>
      </c>
      <c r="HE866" s="21"/>
      <c r="HF866" s="21"/>
      <c r="HG866" s="21"/>
      <c r="HH866" s="21"/>
      <c r="HI866" s="21">
        <v>779428</v>
      </c>
      <c r="HJ866" s="44">
        <v>21857823</v>
      </c>
      <c r="HK866" s="21"/>
      <c r="HL866" s="21">
        <v>1475461</v>
      </c>
      <c r="HM866" s="21">
        <v>24112712</v>
      </c>
      <c r="HN866" s="21">
        <v>-18607439</v>
      </c>
      <c r="HO866" s="21"/>
      <c r="HP866" s="44"/>
      <c r="HQ866" s="47"/>
      <c r="HR866" s="47"/>
      <c r="HS866" s="47"/>
      <c r="HT866" s="47" t="s">
        <v>6521</v>
      </c>
      <c r="HU866" s="47">
        <v>3695467.9499999997</v>
      </c>
      <c r="HV866" s="47">
        <v>0</v>
      </c>
      <c r="HW866" s="47">
        <v>0</v>
      </c>
      <c r="HX866" s="47">
        <v>2846</v>
      </c>
      <c r="HY866" s="47">
        <v>7387</v>
      </c>
      <c r="HZ866" s="47">
        <v>30983</v>
      </c>
      <c r="IA866" s="47">
        <v>0</v>
      </c>
      <c r="IB866" s="47">
        <v>0</v>
      </c>
      <c r="IC866" s="47">
        <v>1336</v>
      </c>
      <c r="ID866"/>
      <c r="IE866" s="47">
        <v>3155</v>
      </c>
      <c r="IF866">
        <v>7606</v>
      </c>
      <c r="IG866" s="47">
        <v>5030</v>
      </c>
      <c r="IH866" s="47">
        <v>917</v>
      </c>
      <c r="II866">
        <v>2096</v>
      </c>
      <c r="IJ866">
        <v>3597</v>
      </c>
      <c r="IK866">
        <v>405</v>
      </c>
      <c r="IL866">
        <v>10722</v>
      </c>
      <c r="IM866">
        <v>76080</v>
      </c>
      <c r="IN866">
        <v>0</v>
      </c>
      <c r="IO866">
        <v>2540</v>
      </c>
      <c r="IP866">
        <v>5304</v>
      </c>
      <c r="IQ866">
        <v>10475</v>
      </c>
      <c r="IR866">
        <v>0</v>
      </c>
      <c r="IS866">
        <v>0</v>
      </c>
      <c r="IT866">
        <v>18319</v>
      </c>
      <c r="IU866">
        <v>0</v>
      </c>
      <c r="IV866">
        <v>0</v>
      </c>
      <c r="IW866">
        <v>138517</v>
      </c>
      <c r="IX866">
        <v>378571</v>
      </c>
      <c r="IY866">
        <v>874846</v>
      </c>
      <c r="IZ866">
        <v>0</v>
      </c>
      <c r="JA866">
        <v>0</v>
      </c>
      <c r="JB866">
        <v>35872</v>
      </c>
      <c r="JC866"/>
      <c r="JD866">
        <v>103934</v>
      </c>
      <c r="JE866">
        <v>171781</v>
      </c>
      <c r="JF866">
        <v>117528</v>
      </c>
      <c r="JG866">
        <v>18323</v>
      </c>
      <c r="JH866">
        <v>77123</v>
      </c>
      <c r="JI866">
        <v>125344</v>
      </c>
      <c r="JJ866">
        <v>19388</v>
      </c>
      <c r="JK866">
        <v>351599</v>
      </c>
      <c r="JL866">
        <v>2412826</v>
      </c>
      <c r="JM866">
        <v>0</v>
      </c>
      <c r="JN866">
        <v>245185</v>
      </c>
      <c r="JO866">
        <v>363261</v>
      </c>
      <c r="JP866">
        <v>461066</v>
      </c>
      <c r="JQ866">
        <v>0</v>
      </c>
      <c r="JR866">
        <v>0</v>
      </c>
      <c r="JS866">
        <v>1069512</v>
      </c>
      <c r="JT866"/>
      <c r="JU866"/>
      <c r="JV866"/>
      <c r="JW866"/>
      <c r="JX866"/>
      <c r="JY866"/>
      <c r="JZ866"/>
      <c r="KA866"/>
      <c r="KB866"/>
      <c r="KC866"/>
      <c r="KD866"/>
      <c r="KE866"/>
      <c r="KF866">
        <v>57</v>
      </c>
      <c r="KG866">
        <v>77</v>
      </c>
      <c r="KH866">
        <v>52</v>
      </c>
      <c r="KI866">
        <v>28</v>
      </c>
      <c r="KJ866">
        <v>35</v>
      </c>
      <c r="KK866">
        <v>23</v>
      </c>
      <c r="KL866">
        <v>22</v>
      </c>
      <c r="KM866">
        <v>28</v>
      </c>
      <c r="KN866">
        <v>19</v>
      </c>
      <c r="KO866">
        <v>0</v>
      </c>
      <c r="KP866">
        <v>1</v>
      </c>
      <c r="KQ866">
        <v>0</v>
      </c>
      <c r="KR866">
        <v>1</v>
      </c>
      <c r="KS866">
        <v>0</v>
      </c>
      <c r="KT866">
        <v>0</v>
      </c>
      <c r="KU866">
        <v>1</v>
      </c>
      <c r="KV866">
        <v>0</v>
      </c>
      <c r="KW866">
        <v>0</v>
      </c>
      <c r="KX866">
        <v>0</v>
      </c>
      <c r="KY866">
        <v>0</v>
      </c>
      <c r="KZ866">
        <v>0</v>
      </c>
      <c r="LA866">
        <v>0</v>
      </c>
      <c r="LB866">
        <v>0</v>
      </c>
      <c r="LC866">
        <v>0</v>
      </c>
      <c r="LD866">
        <v>0</v>
      </c>
      <c r="LE866">
        <v>0</v>
      </c>
      <c r="LF866">
        <v>1</v>
      </c>
      <c r="LG866">
        <v>0</v>
      </c>
      <c r="LH866">
        <v>0</v>
      </c>
    </row>
    <row r="867" spans="1:320" s="34" customFormat="1" ht="15" customHeight="1" x14ac:dyDescent="0.25">
      <c r="A867" s="45">
        <v>206380984</v>
      </c>
      <c r="B867" s="45" t="s">
        <v>6522</v>
      </c>
      <c r="C867" s="46">
        <v>45292</v>
      </c>
      <c r="D867" s="46">
        <v>45657</v>
      </c>
      <c r="E867" s="47">
        <v>366</v>
      </c>
      <c r="F867" s="45" t="s">
        <v>883</v>
      </c>
      <c r="G867" s="45" t="s">
        <v>884</v>
      </c>
      <c r="H867" s="45" t="s">
        <v>1502</v>
      </c>
      <c r="I867" s="45" t="s">
        <v>886</v>
      </c>
      <c r="J867" s="45" t="s">
        <v>887</v>
      </c>
      <c r="K867" s="45" t="s">
        <v>1308</v>
      </c>
      <c r="L867" s="45" t="s">
        <v>6469</v>
      </c>
      <c r="M867" s="45" t="s">
        <v>6523</v>
      </c>
      <c r="N867" s="45" t="s">
        <v>6524</v>
      </c>
      <c r="O867" s="45" t="s">
        <v>1505</v>
      </c>
      <c r="P867" s="45" t="s">
        <v>6479</v>
      </c>
      <c r="Q867" s="45" t="s">
        <v>6525</v>
      </c>
      <c r="R867" t="s">
        <v>6526</v>
      </c>
      <c r="S867" s="45" t="s">
        <v>893</v>
      </c>
      <c r="T867"/>
      <c r="U867" s="47">
        <v>90</v>
      </c>
      <c r="V867" s="47">
        <v>90</v>
      </c>
      <c r="W867" s="47" t="s">
        <v>894</v>
      </c>
      <c r="X867" s="47">
        <v>32940</v>
      </c>
      <c r="Y867" s="47">
        <v>31471</v>
      </c>
      <c r="Z867" s="48">
        <v>218.55</v>
      </c>
      <c r="AA867" s="44">
        <v>356</v>
      </c>
      <c r="AB867" s="44">
        <v>350</v>
      </c>
      <c r="AC867" s="44">
        <v>9053</v>
      </c>
      <c r="AD867" s="44">
        <v>2700</v>
      </c>
      <c r="AE867" s="44">
        <v>1354</v>
      </c>
      <c r="AF867" s="44">
        <v>17238</v>
      </c>
      <c r="AG867" s="44">
        <v>13</v>
      </c>
      <c r="AH867" s="47"/>
      <c r="AI867" s="47">
        <v>170</v>
      </c>
      <c r="AJ867">
        <v>943</v>
      </c>
      <c r="AK867" t="s">
        <v>895</v>
      </c>
      <c r="AL867">
        <v>31471</v>
      </c>
      <c r="AM867"/>
      <c r="AN867"/>
      <c r="AO867"/>
      <c r="AP867"/>
      <c r="AQ867"/>
      <c r="AR867" s="44"/>
      <c r="AS867" s="44"/>
      <c r="AT867" s="44"/>
      <c r="AU867" s="44">
        <v>22112150</v>
      </c>
      <c r="AV867" s="44">
        <v>3991764</v>
      </c>
      <c r="AW867" s="44">
        <v>5335341</v>
      </c>
      <c r="AX867" s="44">
        <v>9153</v>
      </c>
      <c r="AY867" s="44">
        <v>20777726</v>
      </c>
      <c r="AZ867" s="21">
        <v>17623051</v>
      </c>
      <c r="BA867" s="21">
        <v>3154675</v>
      </c>
      <c r="BB867" s="44"/>
      <c r="BC867" s="44"/>
      <c r="BD867" s="44"/>
      <c r="BE867" s="44">
        <v>3154675</v>
      </c>
      <c r="BF867" s="44">
        <v>11316250</v>
      </c>
      <c r="BG867" s="44">
        <v>3375000</v>
      </c>
      <c r="BH867" s="44">
        <v>501130</v>
      </c>
      <c r="BI867" s="21">
        <v>6486170</v>
      </c>
      <c r="BJ867" s="21">
        <v>7150</v>
      </c>
      <c r="BK867" s="21"/>
      <c r="BL867" s="21">
        <v>63520</v>
      </c>
      <c r="BM867" s="21">
        <v>362930</v>
      </c>
      <c r="BN867" s="21">
        <v>22112150</v>
      </c>
      <c r="BO867" s="21"/>
      <c r="BP867" s="21"/>
      <c r="BQ867" s="44"/>
      <c r="BR867" s="21"/>
      <c r="BS867" s="44"/>
      <c r="BT867" s="21"/>
      <c r="BU867" s="44"/>
      <c r="BV867" s="21"/>
      <c r="BW867" s="44">
        <v>3101955</v>
      </c>
      <c r="BX867" s="21"/>
      <c r="BY867" s="21">
        <v>836779</v>
      </c>
      <c r="BZ867" s="21"/>
      <c r="CA867" s="44">
        <v>4125</v>
      </c>
      <c r="CB867" s="44"/>
      <c r="CC867" s="44">
        <v>45455</v>
      </c>
      <c r="CD867" s="44"/>
      <c r="CE867" s="44"/>
      <c r="CF867" s="44"/>
      <c r="CG867" s="44"/>
      <c r="CH867" s="44"/>
      <c r="CI867" s="21">
        <v>2475</v>
      </c>
      <c r="CJ867" s="44"/>
      <c r="CK867" s="21">
        <v>975</v>
      </c>
      <c r="CL867" s="44"/>
      <c r="CM867" s="44">
        <v>0</v>
      </c>
      <c r="CN867" s="44">
        <v>0</v>
      </c>
      <c r="CO867" s="44">
        <v>1475570</v>
      </c>
      <c r="CP867" s="44">
        <v>0</v>
      </c>
      <c r="CQ867" s="21">
        <v>1301680</v>
      </c>
      <c r="CR867" s="44">
        <v>516300</v>
      </c>
      <c r="CS867" s="44">
        <v>556282</v>
      </c>
      <c r="CT867" s="44">
        <v>99603</v>
      </c>
      <c r="CU867" s="44"/>
      <c r="CV867" s="44">
        <v>42329</v>
      </c>
      <c r="CW867" s="21"/>
      <c r="CX867" s="21"/>
      <c r="CY867" s="21"/>
      <c r="CZ867" s="21"/>
      <c r="DA867" s="21"/>
      <c r="DB867" s="21"/>
      <c r="DC867" s="21"/>
      <c r="DD867" s="21"/>
      <c r="DE867" s="44"/>
      <c r="DF867" s="21"/>
      <c r="DG867" s="44"/>
      <c r="DH867" s="21"/>
      <c r="DI867" s="44"/>
      <c r="DJ867" s="44"/>
      <c r="DK867" s="44"/>
      <c r="DL867" s="44"/>
      <c r="DM867" s="21"/>
      <c r="DN867" s="44"/>
      <c r="DO867" s="44"/>
      <c r="DP867" s="44"/>
      <c r="DQ867" s="44"/>
      <c r="DR867" s="44"/>
      <c r="DS867" s="44"/>
      <c r="DT867" s="44"/>
      <c r="DU867" s="44"/>
      <c r="DV867" s="44"/>
      <c r="DW867" s="44"/>
      <c r="DX867" s="44"/>
      <c r="DY867" s="44"/>
      <c r="DZ867" s="44"/>
      <c r="EA867" s="44"/>
      <c r="EB867" s="21"/>
      <c r="EC867" s="44">
        <v>2243561</v>
      </c>
      <c r="ED867" s="44"/>
      <c r="EE867" s="21">
        <v>1951959</v>
      </c>
      <c r="EF867" s="44"/>
      <c r="EG867" s="21">
        <v>322918</v>
      </c>
      <c r="EH867" s="44"/>
      <c r="EI867" s="21">
        <v>772894</v>
      </c>
      <c r="EJ867" s="44"/>
      <c r="EK867" s="44">
        <v>-2877</v>
      </c>
      <c r="EL867" s="21"/>
      <c r="EM867" s="44"/>
      <c r="EN867" s="44"/>
      <c r="EO867" s="44">
        <v>46886</v>
      </c>
      <c r="EP867" s="21"/>
      <c r="EQ867" s="21"/>
      <c r="ER867" s="21"/>
      <c r="ES867" s="21"/>
      <c r="ET867" s="44"/>
      <c r="EU867" s="21"/>
      <c r="EV867" s="44"/>
      <c r="EW867" s="21"/>
      <c r="EX867" s="44"/>
      <c r="EY867" s="44"/>
      <c r="EZ867" s="21"/>
      <c r="FA867" s="21"/>
      <c r="FB867" s="44"/>
      <c r="FC867" s="44"/>
      <c r="FD867" s="21"/>
      <c r="FE867" s="112"/>
      <c r="FF867" s="44"/>
      <c r="FG867" s="44">
        <v>7220646</v>
      </c>
      <c r="FH867" s="44">
        <v>2152654</v>
      </c>
      <c r="FI867" s="44">
        <v>8249751</v>
      </c>
      <c r="FJ867" s="44">
        <v>134685</v>
      </c>
      <c r="FK867" s="44">
        <v>6414104</v>
      </c>
      <c r="FL867" s="44"/>
      <c r="FM867" s="44"/>
      <c r="FN867" s="44"/>
      <c r="FO867" s="44"/>
      <c r="FP867" s="44"/>
      <c r="FQ867" s="44"/>
      <c r="FR867" s="44"/>
      <c r="FS867" s="44"/>
      <c r="FT867" s="44">
        <v>6606</v>
      </c>
      <c r="FU867" s="44"/>
      <c r="FV867" s="21">
        <v>691807</v>
      </c>
      <c r="FW867" s="44"/>
      <c r="FX867" s="44">
        <v>509794</v>
      </c>
      <c r="FY867" s="44">
        <v>149376</v>
      </c>
      <c r="FZ867" s="44">
        <v>240452</v>
      </c>
      <c r="GA867" s="44">
        <v>47883</v>
      </c>
      <c r="GB867" s="44"/>
      <c r="GC867" s="44">
        <v>112998</v>
      </c>
      <c r="GD867" s="44">
        <v>882177</v>
      </c>
      <c r="GE867" s="44">
        <v>471756</v>
      </c>
      <c r="GF867" s="44">
        <v>80470</v>
      </c>
      <c r="GG867" s="44">
        <v>1043603</v>
      </c>
      <c r="GH867" s="44">
        <v>119278</v>
      </c>
      <c r="GI867" s="44">
        <v>244210</v>
      </c>
      <c r="GJ867" s="44">
        <v>72903</v>
      </c>
      <c r="GK867" s="44">
        <v>4831943</v>
      </c>
      <c r="GL867" s="44">
        <v>30077</v>
      </c>
      <c r="GM867" s="44">
        <v>1294277</v>
      </c>
      <c r="GN867" s="44">
        <v>154941</v>
      </c>
      <c r="GO867" s="44">
        <v>23680</v>
      </c>
      <c r="GP867" s="44"/>
      <c r="GQ867" s="44">
        <v>12267</v>
      </c>
      <c r="GR867" s="44">
        <v>188449</v>
      </c>
      <c r="GS867" s="44">
        <v>19377443</v>
      </c>
      <c r="GT867" s="44"/>
      <c r="GU867" s="21">
        <v>318432</v>
      </c>
      <c r="GV867" s="44"/>
      <c r="GW867" s="44"/>
      <c r="GX867" s="44"/>
      <c r="GY867" s="44">
        <v>19695875</v>
      </c>
      <c r="GZ867" s="44">
        <v>2422933</v>
      </c>
      <c r="HA867" s="44"/>
      <c r="HB867" s="44"/>
      <c r="HC867" s="44">
        <v>17272942</v>
      </c>
      <c r="HD867" s="44">
        <v>19695875</v>
      </c>
      <c r="HE867" s="21">
        <v>16792254</v>
      </c>
      <c r="HF867" s="21"/>
      <c r="HG867" s="21"/>
      <c r="HH867" s="21"/>
      <c r="HI867" s="21">
        <v>0</v>
      </c>
      <c r="HJ867" s="44"/>
      <c r="HK867" s="21">
        <v>266609</v>
      </c>
      <c r="HL867" s="21">
        <v>196737</v>
      </c>
      <c r="HM867" s="21">
        <v>463346</v>
      </c>
      <c r="HN867" s="21">
        <v>-144914</v>
      </c>
      <c r="HO867" s="21"/>
      <c r="HP867" s="44"/>
      <c r="HQ867" s="47"/>
      <c r="HR867" s="47"/>
      <c r="HS867" s="47"/>
      <c r="HT867" s="47" t="s">
        <v>1759</v>
      </c>
      <c r="HU867" s="47">
        <v>0</v>
      </c>
      <c r="HV867" s="47">
        <v>2000</v>
      </c>
      <c r="HW867" s="47">
        <v>0</v>
      </c>
      <c r="HX867" s="47">
        <v>21100</v>
      </c>
      <c r="HY867" s="47">
        <v>18139</v>
      </c>
      <c r="HZ867" s="47">
        <v>59292</v>
      </c>
      <c r="IA867" s="47">
        <v>0</v>
      </c>
      <c r="IB867" s="47">
        <v>0</v>
      </c>
      <c r="IC867" s="47">
        <v>0</v>
      </c>
      <c r="ID867">
        <v>6288</v>
      </c>
      <c r="IE867" s="47">
        <v>5670</v>
      </c>
      <c r="IF867">
        <v>10342</v>
      </c>
      <c r="IG867" s="47">
        <v>5317</v>
      </c>
      <c r="IH867" s="47">
        <v>19354</v>
      </c>
      <c r="II867">
        <v>2150</v>
      </c>
      <c r="IJ867">
        <v>5095</v>
      </c>
      <c r="IK867">
        <v>1088</v>
      </c>
      <c r="IL867">
        <v>17219</v>
      </c>
      <c r="IM867">
        <v>173054</v>
      </c>
      <c r="IN867">
        <v>0</v>
      </c>
      <c r="IO867">
        <v>0</v>
      </c>
      <c r="IP867">
        <v>1847</v>
      </c>
      <c r="IQ867">
        <v>11336</v>
      </c>
      <c r="IR867">
        <v>0</v>
      </c>
      <c r="IS867">
        <v>0</v>
      </c>
      <c r="IT867">
        <v>13183</v>
      </c>
      <c r="IU867">
        <v>267897</v>
      </c>
      <c r="IV867">
        <v>0</v>
      </c>
      <c r="IW867">
        <v>1239701</v>
      </c>
      <c r="IX867">
        <v>810446</v>
      </c>
      <c r="IY867">
        <v>1765757</v>
      </c>
      <c r="IZ867">
        <v>0</v>
      </c>
      <c r="JA867">
        <v>0</v>
      </c>
      <c r="JB867">
        <v>0</v>
      </c>
      <c r="JC867">
        <v>349858</v>
      </c>
      <c r="JD867">
        <v>210298</v>
      </c>
      <c r="JE867">
        <v>278709</v>
      </c>
      <c r="JF867">
        <v>63942</v>
      </c>
      <c r="JG867">
        <v>435003</v>
      </c>
      <c r="JH867">
        <v>89159</v>
      </c>
      <c r="JI867">
        <v>145915</v>
      </c>
      <c r="JJ867">
        <v>58683</v>
      </c>
      <c r="JK867">
        <v>1505278</v>
      </c>
      <c r="JL867">
        <v>7220646</v>
      </c>
      <c r="JM867">
        <v>0</v>
      </c>
      <c r="JN867">
        <v>0</v>
      </c>
      <c r="JO867">
        <v>111969</v>
      </c>
      <c r="JP867">
        <v>465453</v>
      </c>
      <c r="JQ867">
        <v>0</v>
      </c>
      <c r="JR867">
        <v>0</v>
      </c>
      <c r="JS867">
        <v>577422</v>
      </c>
      <c r="JT867"/>
      <c r="JU867"/>
      <c r="JV867"/>
      <c r="JW867"/>
      <c r="JX867"/>
      <c r="JY867">
        <v>6288</v>
      </c>
      <c r="JZ867"/>
      <c r="KA867"/>
      <c r="KB867"/>
      <c r="KC867"/>
      <c r="KD867"/>
      <c r="KE867">
        <v>349858</v>
      </c>
      <c r="KF867">
        <v>93</v>
      </c>
      <c r="KG867">
        <v>165</v>
      </c>
      <c r="KH867">
        <v>61</v>
      </c>
      <c r="KI867">
        <v>56</v>
      </c>
      <c r="KJ867">
        <v>111</v>
      </c>
      <c r="KK867">
        <v>38</v>
      </c>
      <c r="KL867">
        <v>32</v>
      </c>
      <c r="KM867">
        <v>53</v>
      </c>
      <c r="KN867">
        <v>25</v>
      </c>
      <c r="KO867">
        <v>1</v>
      </c>
      <c r="KP867">
        <v>0</v>
      </c>
      <c r="KQ867">
        <v>0</v>
      </c>
      <c r="KR867">
        <v>0</v>
      </c>
      <c r="KS867">
        <v>1</v>
      </c>
      <c r="KT867">
        <v>0</v>
      </c>
      <c r="KU867">
        <v>1</v>
      </c>
      <c r="KV867">
        <v>0</v>
      </c>
      <c r="KW867">
        <v>0</v>
      </c>
      <c r="KX867">
        <v>0</v>
      </c>
      <c r="KY867">
        <v>0</v>
      </c>
      <c r="KZ867">
        <v>0</v>
      </c>
      <c r="LA867">
        <v>0</v>
      </c>
      <c r="LB867">
        <v>0</v>
      </c>
      <c r="LC867">
        <v>0</v>
      </c>
      <c r="LD867">
        <v>1</v>
      </c>
      <c r="LE867">
        <v>0</v>
      </c>
      <c r="LF867">
        <v>0</v>
      </c>
      <c r="LG867">
        <v>0</v>
      </c>
      <c r="LH867">
        <v>0</v>
      </c>
    </row>
    <row r="868" spans="1:320" s="34" customFormat="1" ht="15" customHeight="1" x14ac:dyDescent="0.25">
      <c r="A868" s="45">
        <v>206382626</v>
      </c>
      <c r="B868" s="45" t="s">
        <v>6527</v>
      </c>
      <c r="C868" s="46">
        <v>45292</v>
      </c>
      <c r="D868" s="46">
        <v>45657</v>
      </c>
      <c r="E868" s="47">
        <v>366</v>
      </c>
      <c r="F868" s="45" t="s">
        <v>883</v>
      </c>
      <c r="G868" s="45" t="s">
        <v>884</v>
      </c>
      <c r="H868" s="45" t="s">
        <v>1502</v>
      </c>
      <c r="I868" s="45" t="s">
        <v>886</v>
      </c>
      <c r="J868" s="45" t="s">
        <v>887</v>
      </c>
      <c r="K868" s="45" t="s">
        <v>1308</v>
      </c>
      <c r="L868" s="45" t="s">
        <v>6469</v>
      </c>
      <c r="M868" s="45" t="s">
        <v>6528</v>
      </c>
      <c r="N868" s="45" t="s">
        <v>6529</v>
      </c>
      <c r="O868" s="45" t="s">
        <v>1505</v>
      </c>
      <c r="P868" s="45" t="s">
        <v>6479</v>
      </c>
      <c r="Q868" s="45" t="s">
        <v>953</v>
      </c>
      <c r="R868" t="s">
        <v>6493</v>
      </c>
      <c r="S868" s="45" t="s">
        <v>884</v>
      </c>
      <c r="T868"/>
      <c r="U868" s="47">
        <v>32</v>
      </c>
      <c r="V868" s="47">
        <v>32</v>
      </c>
      <c r="W868" s="47" t="s">
        <v>1728</v>
      </c>
      <c r="X868" s="47">
        <v>11712</v>
      </c>
      <c r="Y868" s="47">
        <v>11146</v>
      </c>
      <c r="Z868" s="48">
        <v>216.34</v>
      </c>
      <c r="AA868" s="44">
        <v>16</v>
      </c>
      <c r="AB868" s="44">
        <v>14</v>
      </c>
      <c r="AC868" s="44"/>
      <c r="AD868" s="44"/>
      <c r="AE868" s="44"/>
      <c r="AF868" s="44"/>
      <c r="AG868" s="44"/>
      <c r="AH868" s="47">
        <v>10461</v>
      </c>
      <c r="AI868" s="47">
        <v>685</v>
      </c>
      <c r="AJ868"/>
      <c r="AK868" t="s">
        <v>895</v>
      </c>
      <c r="AL868">
        <v>11146</v>
      </c>
      <c r="AM868"/>
      <c r="AN868"/>
      <c r="AO868"/>
      <c r="AP868"/>
      <c r="AQ868"/>
      <c r="AR868" s="44"/>
      <c r="AS868" s="44"/>
      <c r="AT868" s="44"/>
      <c r="AU868" s="44">
        <v>4191422</v>
      </c>
      <c r="AV868" s="44">
        <v>40709</v>
      </c>
      <c r="AW868" s="44">
        <v>140</v>
      </c>
      <c r="AX868" s="44">
        <v>8500</v>
      </c>
      <c r="AY868" s="44">
        <v>4240491</v>
      </c>
      <c r="AZ868" s="21">
        <v>3584722</v>
      </c>
      <c r="BA868" s="21">
        <v>655769</v>
      </c>
      <c r="BB868" s="44">
        <v>-55159</v>
      </c>
      <c r="BC868" s="44"/>
      <c r="BD868" s="44"/>
      <c r="BE868" s="44">
        <v>600610</v>
      </c>
      <c r="BF868" s="44"/>
      <c r="BG868" s="44"/>
      <c r="BH868" s="44"/>
      <c r="BI868" s="21"/>
      <c r="BJ868" s="21"/>
      <c r="BK868" s="21">
        <v>3905841</v>
      </c>
      <c r="BL868" s="21">
        <v>285581</v>
      </c>
      <c r="BM868" s="21"/>
      <c r="BN868" s="21">
        <v>4191422</v>
      </c>
      <c r="BO868" s="21"/>
      <c r="BP868" s="21"/>
      <c r="BQ868" s="44"/>
      <c r="BR868" s="21"/>
      <c r="BS868" s="44"/>
      <c r="BT868" s="21"/>
      <c r="BU868" s="44"/>
      <c r="BV868" s="21"/>
      <c r="BW868" s="44"/>
      <c r="BX868" s="21"/>
      <c r="BY868" s="21"/>
      <c r="BZ868" s="21"/>
      <c r="CA868" s="44"/>
      <c r="CB868" s="44"/>
      <c r="CC868" s="44"/>
      <c r="CD868" s="44"/>
      <c r="CE868" s="44"/>
      <c r="CF868" s="44"/>
      <c r="CG868" s="44">
        <v>40709</v>
      </c>
      <c r="CH868" s="44"/>
      <c r="CI868" s="21"/>
      <c r="CJ868" s="44"/>
      <c r="CK868" s="21"/>
      <c r="CL868" s="44"/>
      <c r="CM868" s="44">
        <v>16016</v>
      </c>
      <c r="CN868" s="44">
        <v>0</v>
      </c>
      <c r="CO868" s="44">
        <v>0</v>
      </c>
      <c r="CP868" s="44">
        <v>0</v>
      </c>
      <c r="CQ868" s="21">
        <v>9990</v>
      </c>
      <c r="CR868" s="44">
        <v>0</v>
      </c>
      <c r="CS868" s="44">
        <v>11897</v>
      </c>
      <c r="CT868" s="44">
        <v>2744</v>
      </c>
      <c r="CU868" s="44"/>
      <c r="CV868" s="44">
        <v>62</v>
      </c>
      <c r="CW868" s="21"/>
      <c r="CX868" s="21"/>
      <c r="CY868" s="21"/>
      <c r="CZ868" s="21"/>
      <c r="DA868" s="21"/>
      <c r="DB868" s="21"/>
      <c r="DC868" s="21"/>
      <c r="DD868" s="21"/>
      <c r="DE868" s="44"/>
      <c r="DF868" s="21"/>
      <c r="DG868" s="44"/>
      <c r="DH868" s="21"/>
      <c r="DI868" s="44"/>
      <c r="DJ868" s="44"/>
      <c r="DK868" s="44"/>
      <c r="DL868" s="44"/>
      <c r="DM868" s="21"/>
      <c r="DN868" s="44"/>
      <c r="DO868" s="44"/>
      <c r="DP868" s="44"/>
      <c r="DQ868" s="44"/>
      <c r="DR868" s="44"/>
      <c r="DS868" s="44"/>
      <c r="DT868" s="44"/>
      <c r="DU868" s="44"/>
      <c r="DV868" s="44"/>
      <c r="DW868" s="44"/>
      <c r="DX868" s="44"/>
      <c r="DY868" s="44"/>
      <c r="DZ868" s="44"/>
      <c r="EA868" s="44"/>
      <c r="EB868" s="21"/>
      <c r="EC868" s="44"/>
      <c r="ED868" s="44"/>
      <c r="EE868" s="21"/>
      <c r="EF868" s="44"/>
      <c r="EG868" s="21"/>
      <c r="EH868" s="44"/>
      <c r="EI868" s="21"/>
      <c r="EJ868" s="44"/>
      <c r="EK868" s="44"/>
      <c r="EL868" s="21"/>
      <c r="EM868" s="44">
        <v>140</v>
      </c>
      <c r="EN868" s="44"/>
      <c r="EO868" s="44"/>
      <c r="EP868" s="21"/>
      <c r="EQ868" s="21"/>
      <c r="ER868" s="21"/>
      <c r="ES868" s="21"/>
      <c r="ET868" s="44"/>
      <c r="EU868" s="21"/>
      <c r="EV868" s="44"/>
      <c r="EW868" s="21"/>
      <c r="EX868" s="44"/>
      <c r="EY868" s="44"/>
      <c r="EZ868" s="21"/>
      <c r="FA868" s="21"/>
      <c r="FB868" s="44"/>
      <c r="FC868" s="44"/>
      <c r="FD868" s="21"/>
      <c r="FE868" s="112"/>
      <c r="FF868" s="44"/>
      <c r="FG868" s="44">
        <v>1901084</v>
      </c>
      <c r="FH868" s="44">
        <v>592657</v>
      </c>
      <c r="FI868" s="44">
        <v>1090981</v>
      </c>
      <c r="FJ868" s="44">
        <v>38448</v>
      </c>
      <c r="FK868" s="44">
        <v>1817002</v>
      </c>
      <c r="FL868" s="44"/>
      <c r="FM868" s="44"/>
      <c r="FN868" s="44"/>
      <c r="FO868" s="44"/>
      <c r="FP868" s="44"/>
      <c r="FQ868" s="44"/>
      <c r="FR868" s="44"/>
      <c r="FS868" s="44"/>
      <c r="FT868" s="44">
        <v>279</v>
      </c>
      <c r="FU868" s="44"/>
      <c r="FV868" s="21"/>
      <c r="FW868" s="44"/>
      <c r="FX868" s="44">
        <v>10495</v>
      </c>
      <c r="FY868" s="44">
        <v>740</v>
      </c>
      <c r="FZ868" s="44">
        <v>18712</v>
      </c>
      <c r="GA868" s="44">
        <v>2007</v>
      </c>
      <c r="GB868" s="44"/>
      <c r="GC868" s="44">
        <v>62</v>
      </c>
      <c r="GD868" s="44">
        <v>128020</v>
      </c>
      <c r="GE868" s="44">
        <v>123293</v>
      </c>
      <c r="GF868" s="44">
        <v>58026</v>
      </c>
      <c r="GG868" s="44">
        <v>371165</v>
      </c>
      <c r="GH868" s="44"/>
      <c r="GI868" s="44">
        <v>6069</v>
      </c>
      <c r="GJ868" s="44">
        <v>26064</v>
      </c>
      <c r="GK868" s="44">
        <v>793534</v>
      </c>
      <c r="GL868" s="44">
        <v>678</v>
      </c>
      <c r="GM868" s="44">
        <v>204000</v>
      </c>
      <c r="GN868" s="44">
        <v>15678</v>
      </c>
      <c r="GO868" s="44">
        <v>8898</v>
      </c>
      <c r="GP868" s="44"/>
      <c r="GQ868" s="44"/>
      <c r="GR868" s="44"/>
      <c r="GS868" s="44">
        <v>782525</v>
      </c>
      <c r="GT868" s="44"/>
      <c r="GU868" s="21">
        <v>1694</v>
      </c>
      <c r="GV868" s="44"/>
      <c r="GW868" s="44"/>
      <c r="GX868" s="44"/>
      <c r="GY868" s="44">
        <v>784219</v>
      </c>
      <c r="GZ868" s="44">
        <v>173520</v>
      </c>
      <c r="HA868" s="44"/>
      <c r="HB868" s="44">
        <v>186400</v>
      </c>
      <c r="HC868" s="44">
        <v>424299</v>
      </c>
      <c r="HD868" s="44">
        <v>784219</v>
      </c>
      <c r="HE868" s="21"/>
      <c r="HF868" s="21"/>
      <c r="HG868" s="21"/>
      <c r="HH868" s="21"/>
      <c r="HI868" s="21">
        <v>0</v>
      </c>
      <c r="HJ868" s="44"/>
      <c r="HK868" s="21"/>
      <c r="HL868" s="21">
        <v>57250</v>
      </c>
      <c r="HM868" s="21">
        <v>57250</v>
      </c>
      <c r="HN868" s="21">
        <v>-55556</v>
      </c>
      <c r="HO868" s="21"/>
      <c r="HP868" s="44"/>
      <c r="HQ868" s="47"/>
      <c r="HR868" s="47">
        <v>186400</v>
      </c>
      <c r="HS868" s="47"/>
      <c r="HT868" s="47" t="s">
        <v>6530</v>
      </c>
      <c r="HU868" s="47">
        <v>619466.4</v>
      </c>
      <c r="HV868" s="47">
        <v>1767</v>
      </c>
      <c r="HW868" s="47">
        <v>0</v>
      </c>
      <c r="HX868" s="47">
        <v>2331</v>
      </c>
      <c r="HY868" s="47">
        <v>8394</v>
      </c>
      <c r="HZ868" s="47">
        <v>28357</v>
      </c>
      <c r="IA868" s="47">
        <v>0</v>
      </c>
      <c r="IB868" s="47">
        <v>0</v>
      </c>
      <c r="IC868" s="47">
        <v>0</v>
      </c>
      <c r="ID868"/>
      <c r="IE868" s="47">
        <v>743</v>
      </c>
      <c r="IF868">
        <v>3665</v>
      </c>
      <c r="IG868" s="47">
        <v>1449</v>
      </c>
      <c r="IH868" s="47">
        <v>8044</v>
      </c>
      <c r="II868"/>
      <c r="IJ868">
        <v>83</v>
      </c>
      <c r="IK868">
        <v>348</v>
      </c>
      <c r="IL868">
        <v>4021</v>
      </c>
      <c r="IM868">
        <v>59202</v>
      </c>
      <c r="IN868">
        <v>0</v>
      </c>
      <c r="IO868">
        <v>8</v>
      </c>
      <c r="IP868">
        <v>412</v>
      </c>
      <c r="IQ868">
        <v>817</v>
      </c>
      <c r="IR868">
        <v>0</v>
      </c>
      <c r="IS868">
        <v>0</v>
      </c>
      <c r="IT868">
        <v>1237</v>
      </c>
      <c r="IU868">
        <v>119812</v>
      </c>
      <c r="IV868">
        <v>0</v>
      </c>
      <c r="IW868">
        <v>112686</v>
      </c>
      <c r="IX868">
        <v>354797</v>
      </c>
      <c r="IY868">
        <v>694844</v>
      </c>
      <c r="IZ868">
        <v>0</v>
      </c>
      <c r="JA868">
        <v>0</v>
      </c>
      <c r="JB868">
        <v>0</v>
      </c>
      <c r="JC868"/>
      <c r="JD868">
        <v>21581</v>
      </c>
      <c r="JE868">
        <v>85384</v>
      </c>
      <c r="JF868">
        <v>35541</v>
      </c>
      <c r="JG868">
        <v>199071</v>
      </c>
      <c r="JH868"/>
      <c r="JI868">
        <v>2187</v>
      </c>
      <c r="JJ868">
        <v>19322</v>
      </c>
      <c r="JK868">
        <v>255859</v>
      </c>
      <c r="JL868">
        <v>1901084</v>
      </c>
      <c r="JM868">
        <v>0</v>
      </c>
      <c r="JN868">
        <v>707</v>
      </c>
      <c r="JO868">
        <v>21512</v>
      </c>
      <c r="JP868">
        <v>25357</v>
      </c>
      <c r="JQ868">
        <v>0</v>
      </c>
      <c r="JR868">
        <v>0</v>
      </c>
      <c r="JS868">
        <v>47576</v>
      </c>
      <c r="JT868"/>
      <c r="JU868"/>
      <c r="JV868"/>
      <c r="JW868"/>
      <c r="JX868"/>
      <c r="JY868"/>
      <c r="JZ868"/>
      <c r="KA868"/>
      <c r="KB868"/>
      <c r="KC868"/>
      <c r="KD868"/>
      <c r="KE868"/>
      <c r="KF868">
        <v>41</v>
      </c>
      <c r="KG868">
        <v>64</v>
      </c>
      <c r="KH868">
        <v>30</v>
      </c>
      <c r="KI868">
        <v>27</v>
      </c>
      <c r="KJ868">
        <v>43</v>
      </c>
      <c r="KK868">
        <v>20</v>
      </c>
      <c r="KL868">
        <v>17</v>
      </c>
      <c r="KM868">
        <v>24</v>
      </c>
      <c r="KN868">
        <v>16</v>
      </c>
      <c r="KO868">
        <v>1</v>
      </c>
      <c r="KP868">
        <v>0</v>
      </c>
      <c r="KQ868">
        <v>0</v>
      </c>
      <c r="KR868">
        <v>1</v>
      </c>
      <c r="KS868">
        <v>0</v>
      </c>
      <c r="KT868">
        <v>0</v>
      </c>
      <c r="KU868">
        <v>1</v>
      </c>
      <c r="KV868">
        <v>0</v>
      </c>
      <c r="KW868">
        <v>0</v>
      </c>
      <c r="KX868">
        <v>0</v>
      </c>
      <c r="KY868">
        <v>0</v>
      </c>
      <c r="KZ868">
        <v>0</v>
      </c>
      <c r="LA868">
        <v>0</v>
      </c>
      <c r="LB868">
        <v>0</v>
      </c>
      <c r="LC868">
        <v>0</v>
      </c>
      <c r="LD868">
        <v>1</v>
      </c>
      <c r="LE868">
        <v>0</v>
      </c>
      <c r="LF868">
        <v>0</v>
      </c>
      <c r="LG868">
        <v>0</v>
      </c>
      <c r="LH868">
        <v>0</v>
      </c>
    </row>
    <row r="869" spans="1:320" s="34" customFormat="1" ht="15" customHeight="1" x14ac:dyDescent="0.25">
      <c r="A869" s="45">
        <v>206382635</v>
      </c>
      <c r="B869" s="45" t="s">
        <v>6531</v>
      </c>
      <c r="C869" s="46">
        <v>45292</v>
      </c>
      <c r="D869" s="46">
        <v>45657</v>
      </c>
      <c r="E869" s="47">
        <v>366</v>
      </c>
      <c r="F869" s="45" t="s">
        <v>883</v>
      </c>
      <c r="G869" s="45" t="s">
        <v>884</v>
      </c>
      <c r="H869" s="45" t="s">
        <v>1502</v>
      </c>
      <c r="I869" s="45" t="s">
        <v>886</v>
      </c>
      <c r="J869" s="45" t="s">
        <v>887</v>
      </c>
      <c r="K869" s="45" t="s">
        <v>1308</v>
      </c>
      <c r="L869" s="45" t="s">
        <v>6469</v>
      </c>
      <c r="M869" s="45" t="s">
        <v>6532</v>
      </c>
      <c r="N869" s="45" t="s">
        <v>6533</v>
      </c>
      <c r="O869" s="45" t="s">
        <v>1505</v>
      </c>
      <c r="P869" s="45" t="s">
        <v>6534</v>
      </c>
      <c r="Q869" s="45" t="s">
        <v>6535</v>
      </c>
      <c r="R869" t="s">
        <v>6526</v>
      </c>
      <c r="S869" s="45" t="s">
        <v>893</v>
      </c>
      <c r="T869"/>
      <c r="U869" s="47">
        <v>53</v>
      </c>
      <c r="V869" s="47">
        <v>53</v>
      </c>
      <c r="W869" s="47" t="s">
        <v>1728</v>
      </c>
      <c r="X869" s="47">
        <v>19398</v>
      </c>
      <c r="Y869" s="47">
        <v>18380</v>
      </c>
      <c r="Z869" s="48">
        <v>223.74</v>
      </c>
      <c r="AA869" s="44">
        <v>269</v>
      </c>
      <c r="AB869" s="44">
        <v>271</v>
      </c>
      <c r="AC869" s="44">
        <v>7851</v>
      </c>
      <c r="AD869" s="44">
        <v>2214</v>
      </c>
      <c r="AE869" s="44">
        <v>704</v>
      </c>
      <c r="AF869" s="44">
        <v>7155</v>
      </c>
      <c r="AG869" s="44"/>
      <c r="AH869" s="47"/>
      <c r="AI869" s="47">
        <v>63</v>
      </c>
      <c r="AJ869">
        <v>393</v>
      </c>
      <c r="AK869" t="s">
        <v>895</v>
      </c>
      <c r="AL869">
        <v>18380</v>
      </c>
      <c r="AM869"/>
      <c r="AN869"/>
      <c r="AO869"/>
      <c r="AP869"/>
      <c r="AQ869"/>
      <c r="AR869" s="44"/>
      <c r="AS869" s="44"/>
      <c r="AT869" s="44"/>
      <c r="AU869" s="44">
        <v>16178650</v>
      </c>
      <c r="AV869" s="44">
        <v>3474812</v>
      </c>
      <c r="AW869" s="44">
        <v>4420251</v>
      </c>
      <c r="AX869" s="44">
        <v>6363</v>
      </c>
      <c r="AY869" s="44">
        <v>15239574</v>
      </c>
      <c r="AZ869" s="21">
        <v>12189659</v>
      </c>
      <c r="BA869" s="21">
        <v>3049915</v>
      </c>
      <c r="BB869" s="44">
        <v>-1</v>
      </c>
      <c r="BC869" s="44"/>
      <c r="BD869" s="44"/>
      <c r="BE869" s="44">
        <v>3049914</v>
      </c>
      <c r="BF869" s="44">
        <v>9813750</v>
      </c>
      <c r="BG869" s="44">
        <v>2767500</v>
      </c>
      <c r="BH869" s="44">
        <v>299200</v>
      </c>
      <c r="BI869" s="21">
        <v>3104400</v>
      </c>
      <c r="BJ869" s="21"/>
      <c r="BK869" s="21"/>
      <c r="BL869" s="21">
        <v>26775</v>
      </c>
      <c r="BM869" s="21">
        <v>167025</v>
      </c>
      <c r="BN869" s="21">
        <v>16178650</v>
      </c>
      <c r="BO869" s="21"/>
      <c r="BP869" s="21"/>
      <c r="BQ869" s="44"/>
      <c r="BR869" s="21"/>
      <c r="BS869" s="44"/>
      <c r="BT869" s="21"/>
      <c r="BU869" s="44"/>
      <c r="BV869" s="21"/>
      <c r="BW869" s="44">
        <v>2765888</v>
      </c>
      <c r="BX869" s="21"/>
      <c r="BY869" s="21">
        <v>684254</v>
      </c>
      <c r="BZ869" s="21"/>
      <c r="CA869" s="44"/>
      <c r="CB869" s="44"/>
      <c r="CC869" s="44">
        <v>725</v>
      </c>
      <c r="CD869" s="44"/>
      <c r="CE869" s="44"/>
      <c r="CF869" s="44"/>
      <c r="CG869" s="44"/>
      <c r="CH869" s="44"/>
      <c r="CI869" s="21">
        <v>23945</v>
      </c>
      <c r="CJ869" s="44"/>
      <c r="CK869" s="21"/>
      <c r="CL869" s="44"/>
      <c r="CM869" s="44">
        <v>0</v>
      </c>
      <c r="CN869" s="44">
        <v>46131</v>
      </c>
      <c r="CO869" s="44">
        <v>1563445</v>
      </c>
      <c r="CP869" s="44">
        <v>0</v>
      </c>
      <c r="CQ869" s="21">
        <v>1266345</v>
      </c>
      <c r="CR869" s="44">
        <v>101850</v>
      </c>
      <c r="CS869" s="44">
        <v>380816</v>
      </c>
      <c r="CT869" s="44">
        <v>78637</v>
      </c>
      <c r="CU869" s="44"/>
      <c r="CV869" s="44">
        <v>37588</v>
      </c>
      <c r="CW869" s="21"/>
      <c r="CX869" s="21"/>
      <c r="CY869" s="21"/>
      <c r="CZ869" s="21"/>
      <c r="DA869" s="21"/>
      <c r="DB869" s="21"/>
      <c r="DC869" s="21"/>
      <c r="DD869" s="21"/>
      <c r="DE869" s="44"/>
      <c r="DF869" s="21"/>
      <c r="DG869" s="44"/>
      <c r="DH869" s="21"/>
      <c r="DI869" s="44"/>
      <c r="DJ869" s="44"/>
      <c r="DK869" s="44"/>
      <c r="DL869" s="44"/>
      <c r="DM869" s="21"/>
      <c r="DN869" s="44"/>
      <c r="DO869" s="44"/>
      <c r="DP869" s="44"/>
      <c r="DQ869" s="44"/>
      <c r="DR869" s="44"/>
      <c r="DS869" s="44"/>
      <c r="DT869" s="44"/>
      <c r="DU869" s="44"/>
      <c r="DV869" s="44"/>
      <c r="DW869" s="44"/>
      <c r="DX869" s="44"/>
      <c r="DY869" s="44"/>
      <c r="DZ869" s="44"/>
      <c r="EA869" s="44"/>
      <c r="EB869" s="21"/>
      <c r="EC869" s="44">
        <v>2047916</v>
      </c>
      <c r="ED869" s="44"/>
      <c r="EE869" s="21">
        <v>1798391</v>
      </c>
      <c r="EF869" s="44"/>
      <c r="EG869" s="21">
        <v>61911</v>
      </c>
      <c r="EH869" s="44"/>
      <c r="EI869" s="21">
        <v>488901</v>
      </c>
      <c r="EJ869" s="44"/>
      <c r="EK869" s="44"/>
      <c r="EL869" s="21"/>
      <c r="EM869" s="44"/>
      <c r="EN869" s="44"/>
      <c r="EO869" s="44">
        <v>23132</v>
      </c>
      <c r="EP869" s="21"/>
      <c r="EQ869" s="21"/>
      <c r="ER869" s="21"/>
      <c r="ES869" s="21"/>
      <c r="ET869" s="44"/>
      <c r="EU869" s="21"/>
      <c r="EV869" s="44"/>
      <c r="EW869" s="21"/>
      <c r="EX869" s="44"/>
      <c r="EY869" s="44"/>
      <c r="EZ869" s="21"/>
      <c r="FA869" s="21"/>
      <c r="FB869" s="44"/>
      <c r="FC869" s="44"/>
      <c r="FD869" s="21"/>
      <c r="FE869" s="112"/>
      <c r="FF869" s="44"/>
      <c r="FG869" s="44">
        <v>5418662</v>
      </c>
      <c r="FH869" s="44">
        <v>1699398</v>
      </c>
      <c r="FI869" s="44">
        <v>5071599</v>
      </c>
      <c r="FJ869" s="44">
        <v>270463</v>
      </c>
      <c r="FK869" s="44">
        <v>4234823</v>
      </c>
      <c r="FL869" s="44"/>
      <c r="FM869" s="44"/>
      <c r="FN869" s="44"/>
      <c r="FO869" s="44"/>
      <c r="FP869" s="44"/>
      <c r="FQ869" s="44"/>
      <c r="FR869" s="44"/>
      <c r="FS869" s="44"/>
      <c r="FT869" s="44">
        <v>364</v>
      </c>
      <c r="FU869" s="44">
        <v>18452</v>
      </c>
      <c r="FV869" s="21">
        <v>549061</v>
      </c>
      <c r="FW869" s="44"/>
      <c r="FX869" s="44">
        <v>417376</v>
      </c>
      <c r="FY869" s="44">
        <v>45273</v>
      </c>
      <c r="FZ869" s="44">
        <v>152179</v>
      </c>
      <c r="GA869" s="44">
        <v>37642</v>
      </c>
      <c r="GB869" s="44"/>
      <c r="GC869" s="44">
        <v>153854</v>
      </c>
      <c r="GD869" s="44">
        <v>378227</v>
      </c>
      <c r="GE869" s="44">
        <v>304879</v>
      </c>
      <c r="GF869" s="44">
        <v>143549</v>
      </c>
      <c r="GG869" s="44">
        <v>677634</v>
      </c>
      <c r="GH869" s="44">
        <v>105147</v>
      </c>
      <c r="GI869" s="44">
        <v>144909</v>
      </c>
      <c r="GJ869" s="44">
        <v>55427</v>
      </c>
      <c r="GK869" s="44">
        <v>3789447</v>
      </c>
      <c r="GL869" s="44">
        <v>55547</v>
      </c>
      <c r="GM869" s="44">
        <v>737612</v>
      </c>
      <c r="GN869" s="44">
        <v>93175</v>
      </c>
      <c r="GO869" s="44">
        <v>38167</v>
      </c>
      <c r="GP869" s="44"/>
      <c r="GQ869" s="44">
        <v>7224</v>
      </c>
      <c r="GR869" s="44">
        <v>49691</v>
      </c>
      <c r="GS869" s="44">
        <v>22536916</v>
      </c>
      <c r="GT869" s="44"/>
      <c r="GU869" s="21">
        <v>530855</v>
      </c>
      <c r="GV869" s="44"/>
      <c r="GW869" s="44"/>
      <c r="GX869" s="44"/>
      <c r="GY869" s="44">
        <v>23067771</v>
      </c>
      <c r="GZ869" s="44">
        <v>2090908</v>
      </c>
      <c r="HA869" s="44"/>
      <c r="HB869" s="44"/>
      <c r="HC869" s="44">
        <v>20976863</v>
      </c>
      <c r="HD869" s="44">
        <v>23067771</v>
      </c>
      <c r="HE869" s="21">
        <v>20717101</v>
      </c>
      <c r="HF869" s="21"/>
      <c r="HG869" s="21"/>
      <c r="HH869" s="21"/>
      <c r="HI869" s="21">
        <v>0</v>
      </c>
      <c r="HJ869" s="44"/>
      <c r="HK869" s="21">
        <v>615031</v>
      </c>
      <c r="HL869" s="21">
        <v>145755</v>
      </c>
      <c r="HM869" s="21">
        <v>760786</v>
      </c>
      <c r="HN869" s="21">
        <v>-229931</v>
      </c>
      <c r="HO869" s="21"/>
      <c r="HP869" s="44"/>
      <c r="HQ869" s="47"/>
      <c r="HR869" s="47"/>
      <c r="HS869" s="47"/>
      <c r="HT869" s="47" t="s">
        <v>1759</v>
      </c>
      <c r="HU869" s="47">
        <v>0</v>
      </c>
      <c r="HV869" s="47">
        <v>2087</v>
      </c>
      <c r="HW869" s="47">
        <v>0</v>
      </c>
      <c r="HX869" s="47">
        <v>8042</v>
      </c>
      <c r="HY869" s="47">
        <v>20018</v>
      </c>
      <c r="HZ869" s="47">
        <v>43260</v>
      </c>
      <c r="IA869" s="47">
        <v>0</v>
      </c>
      <c r="IB869" s="47">
        <v>0</v>
      </c>
      <c r="IC869" s="47">
        <v>0</v>
      </c>
      <c r="ID869">
        <v>7523</v>
      </c>
      <c r="IE869" s="47">
        <v>3441</v>
      </c>
      <c r="IF869">
        <v>7726</v>
      </c>
      <c r="IG869" s="47">
        <v>5549</v>
      </c>
      <c r="IH869" s="47">
        <v>14441</v>
      </c>
      <c r="II869">
        <v>2262</v>
      </c>
      <c r="IJ869">
        <v>3379</v>
      </c>
      <c r="IK869">
        <v>732</v>
      </c>
      <c r="IL869">
        <v>14983</v>
      </c>
      <c r="IM869">
        <v>133443</v>
      </c>
      <c r="IN869">
        <v>0</v>
      </c>
      <c r="IO869">
        <v>296</v>
      </c>
      <c r="IP869">
        <v>2214</v>
      </c>
      <c r="IQ869">
        <v>3784</v>
      </c>
      <c r="IR869">
        <v>0</v>
      </c>
      <c r="IS869">
        <v>0</v>
      </c>
      <c r="IT869">
        <v>6294</v>
      </c>
      <c r="IU869">
        <v>165609</v>
      </c>
      <c r="IV869">
        <v>0</v>
      </c>
      <c r="IW869">
        <v>434905</v>
      </c>
      <c r="IX869">
        <v>914499</v>
      </c>
      <c r="IY869">
        <v>1148864</v>
      </c>
      <c r="IZ869">
        <v>0</v>
      </c>
      <c r="JA869">
        <v>0</v>
      </c>
      <c r="JB869">
        <v>0</v>
      </c>
      <c r="JC869">
        <v>405472</v>
      </c>
      <c r="JD869">
        <v>72963</v>
      </c>
      <c r="JE869">
        <v>191021</v>
      </c>
      <c r="JF869">
        <v>113684</v>
      </c>
      <c r="JG869">
        <v>362249</v>
      </c>
      <c r="JH869">
        <v>83829</v>
      </c>
      <c r="JI869">
        <v>92185</v>
      </c>
      <c r="JJ869">
        <v>37646</v>
      </c>
      <c r="JK869">
        <v>1395736</v>
      </c>
      <c r="JL869">
        <v>5418662</v>
      </c>
      <c r="JM869">
        <v>0</v>
      </c>
      <c r="JN869">
        <v>20452</v>
      </c>
      <c r="JO869">
        <v>155936</v>
      </c>
      <c r="JP869">
        <v>160714</v>
      </c>
      <c r="JQ869">
        <v>0</v>
      </c>
      <c r="JR869">
        <v>0</v>
      </c>
      <c r="JS869">
        <v>337102</v>
      </c>
      <c r="JT869"/>
      <c r="JU869"/>
      <c r="JV869"/>
      <c r="JW869"/>
      <c r="JX869"/>
      <c r="JY869">
        <v>7523</v>
      </c>
      <c r="JZ869"/>
      <c r="KA869"/>
      <c r="KB869"/>
      <c r="KC869"/>
      <c r="KD869"/>
      <c r="KE869">
        <v>405472</v>
      </c>
      <c r="KF869">
        <v>84</v>
      </c>
      <c r="KG869">
        <v>140</v>
      </c>
      <c r="KH869">
        <v>52</v>
      </c>
      <c r="KI869">
        <v>54</v>
      </c>
      <c r="KJ869">
        <v>102</v>
      </c>
      <c r="KK869">
        <v>28</v>
      </c>
      <c r="KL869">
        <v>29</v>
      </c>
      <c r="KM869">
        <v>39</v>
      </c>
      <c r="KN869">
        <v>23</v>
      </c>
      <c r="KO869">
        <v>1</v>
      </c>
      <c r="KP869">
        <v>0</v>
      </c>
      <c r="KQ869">
        <v>0</v>
      </c>
      <c r="KR869">
        <v>1</v>
      </c>
      <c r="KS869">
        <v>0</v>
      </c>
      <c r="KT869">
        <v>0</v>
      </c>
      <c r="KU869">
        <v>1</v>
      </c>
      <c r="KV869">
        <v>0</v>
      </c>
      <c r="KW869">
        <v>0</v>
      </c>
      <c r="KX869">
        <v>0</v>
      </c>
      <c r="KY869">
        <v>0</v>
      </c>
      <c r="KZ869">
        <v>0</v>
      </c>
      <c r="LA869">
        <v>0</v>
      </c>
      <c r="LB869">
        <v>0</v>
      </c>
      <c r="LC869">
        <v>0</v>
      </c>
      <c r="LD869">
        <v>1</v>
      </c>
      <c r="LE869">
        <v>0</v>
      </c>
      <c r="LF869">
        <v>0</v>
      </c>
      <c r="LG869">
        <v>0</v>
      </c>
      <c r="LH869">
        <v>0</v>
      </c>
    </row>
    <row r="870" spans="1:320" s="34" customFormat="1" ht="15" customHeight="1" x14ac:dyDescent="0.25">
      <c r="A870" s="45">
        <v>206384050</v>
      </c>
      <c r="B870" s="45" t="s">
        <v>1501</v>
      </c>
      <c r="C870" s="46">
        <v>45017</v>
      </c>
      <c r="D870" s="46">
        <v>45382</v>
      </c>
      <c r="E870" s="47">
        <v>366</v>
      </c>
      <c r="F870" s="45" t="s">
        <v>883</v>
      </c>
      <c r="G870" s="45" t="s">
        <v>893</v>
      </c>
      <c r="H870" s="45" t="s">
        <v>1502</v>
      </c>
      <c r="I870" s="45" t="s">
        <v>916</v>
      </c>
      <c r="J870" s="45" t="s">
        <v>331</v>
      </c>
      <c r="K870" s="45" t="s">
        <v>1308</v>
      </c>
      <c r="L870" s="45" t="s">
        <v>6469</v>
      </c>
      <c r="M870" s="45" t="s">
        <v>1503</v>
      </c>
      <c r="N870" s="45" t="s">
        <v>1504</v>
      </c>
      <c r="O870" s="45" t="s">
        <v>1505</v>
      </c>
      <c r="P870" s="45" t="s">
        <v>1506</v>
      </c>
      <c r="Q870" s="45"/>
      <c r="R870" t="s">
        <v>1507</v>
      </c>
      <c r="S870" s="45" t="s">
        <v>893</v>
      </c>
      <c r="T870" t="s">
        <v>921</v>
      </c>
      <c r="U870" s="47">
        <v>27</v>
      </c>
      <c r="V870" s="47">
        <v>27</v>
      </c>
      <c r="W870" s="47" t="s">
        <v>1728</v>
      </c>
      <c r="X870" s="47">
        <v>9882</v>
      </c>
      <c r="Y870" s="47">
        <v>6204</v>
      </c>
      <c r="Z870" s="48">
        <v>62.78</v>
      </c>
      <c r="AA870" s="44">
        <v>111</v>
      </c>
      <c r="AB870" s="44">
        <v>114</v>
      </c>
      <c r="AC870" s="44">
        <v>1692</v>
      </c>
      <c r="AD870" s="44"/>
      <c r="AE870" s="44"/>
      <c r="AF870" s="44"/>
      <c r="AG870" s="44"/>
      <c r="AH870" s="47">
        <v>535</v>
      </c>
      <c r="AI870" s="47">
        <v>3977</v>
      </c>
      <c r="AJ870"/>
      <c r="AK870" t="s">
        <v>895</v>
      </c>
      <c r="AL870">
        <v>6204</v>
      </c>
      <c r="AM870"/>
      <c r="AN870"/>
      <c r="AO870"/>
      <c r="AP870"/>
      <c r="AQ870"/>
      <c r="AR870" s="44"/>
      <c r="AS870" s="44"/>
      <c r="AT870" s="44"/>
      <c r="AU870" s="44">
        <v>3323922</v>
      </c>
      <c r="AV870" s="44">
        <v>1778345</v>
      </c>
      <c r="AW870" s="44">
        <v>1747112</v>
      </c>
      <c r="AX870" s="44">
        <v>3297</v>
      </c>
      <c r="AY870" s="44">
        <v>3358452</v>
      </c>
      <c r="AZ870" s="21">
        <v>6171267</v>
      </c>
      <c r="BA870" s="21">
        <v>-2812815</v>
      </c>
      <c r="BB870" s="44">
        <v>9150415</v>
      </c>
      <c r="BC870" s="44"/>
      <c r="BD870" s="44"/>
      <c r="BE870" s="44">
        <v>6337600</v>
      </c>
      <c r="BF870" s="44">
        <v>1013887</v>
      </c>
      <c r="BG870" s="44"/>
      <c r="BH870" s="44"/>
      <c r="BI870" s="21"/>
      <c r="BJ870" s="21"/>
      <c r="BK870" s="21">
        <v>321535</v>
      </c>
      <c r="BL870" s="21">
        <v>1988500</v>
      </c>
      <c r="BM870" s="21"/>
      <c r="BN870" s="21">
        <v>3323922</v>
      </c>
      <c r="BO870" s="21"/>
      <c r="BP870" s="21"/>
      <c r="BQ870" s="44"/>
      <c r="BR870" s="21"/>
      <c r="BS870" s="44"/>
      <c r="BT870" s="21"/>
      <c r="BU870" s="44"/>
      <c r="BV870" s="21"/>
      <c r="BW870" s="44">
        <v>1154954</v>
      </c>
      <c r="BX870" s="21">
        <v>296427</v>
      </c>
      <c r="BY870" s="21"/>
      <c r="BZ870" s="21"/>
      <c r="CA870" s="44"/>
      <c r="CB870" s="44"/>
      <c r="CC870" s="44"/>
      <c r="CD870" s="44"/>
      <c r="CE870" s="44"/>
      <c r="CF870" s="44"/>
      <c r="CG870" s="44">
        <v>266399</v>
      </c>
      <c r="CH870" s="44">
        <v>39835</v>
      </c>
      <c r="CI870" s="21">
        <v>14881</v>
      </c>
      <c r="CJ870" s="44">
        <v>5849</v>
      </c>
      <c r="CK870" s="21"/>
      <c r="CL870" s="44"/>
      <c r="CM870" s="44">
        <v>11475</v>
      </c>
      <c r="CN870" s="44">
        <v>0</v>
      </c>
      <c r="CO870" s="44">
        <v>852842</v>
      </c>
      <c r="CP870" s="44">
        <v>0</v>
      </c>
      <c r="CQ870" s="21">
        <v>585569</v>
      </c>
      <c r="CR870" s="44">
        <v>227192</v>
      </c>
      <c r="CS870" s="44">
        <v>75721</v>
      </c>
      <c r="CT870" s="44">
        <v>13646</v>
      </c>
      <c r="CU870" s="44"/>
      <c r="CV870" s="44">
        <v>11900</v>
      </c>
      <c r="CW870" s="21"/>
      <c r="CX870" s="21"/>
      <c r="CY870" s="21"/>
      <c r="CZ870" s="21"/>
      <c r="DA870" s="21"/>
      <c r="DB870" s="21"/>
      <c r="DC870" s="21"/>
      <c r="DD870" s="21"/>
      <c r="DE870" s="44"/>
      <c r="DF870" s="21"/>
      <c r="DG870" s="44"/>
      <c r="DH870" s="21"/>
      <c r="DI870" s="44"/>
      <c r="DJ870" s="44"/>
      <c r="DK870" s="44"/>
      <c r="DL870" s="44"/>
      <c r="DM870" s="21">
        <v>185620</v>
      </c>
      <c r="DN870" s="44"/>
      <c r="DO870" s="44"/>
      <c r="DP870" s="44"/>
      <c r="DQ870" s="44"/>
      <c r="DR870" s="44"/>
      <c r="DS870" s="44"/>
      <c r="DT870" s="44"/>
      <c r="DU870" s="44"/>
      <c r="DV870" s="44"/>
      <c r="DW870" s="44"/>
      <c r="DX870" s="44"/>
      <c r="DY870" s="44">
        <v>890690</v>
      </c>
      <c r="DZ870" s="44"/>
      <c r="EA870" s="44"/>
      <c r="EB870" s="21"/>
      <c r="EC870" s="44">
        <v>436299</v>
      </c>
      <c r="ED870" s="44">
        <v>100119</v>
      </c>
      <c r="EE870" s="21"/>
      <c r="EF870" s="44"/>
      <c r="EG870" s="21"/>
      <c r="EH870" s="44"/>
      <c r="EI870" s="21"/>
      <c r="EJ870" s="44"/>
      <c r="EK870" s="44"/>
      <c r="EL870" s="21"/>
      <c r="EM870" s="44">
        <v>123272</v>
      </c>
      <c r="EN870" s="44"/>
      <c r="EO870" s="44"/>
      <c r="EP870" s="21"/>
      <c r="EQ870" s="21"/>
      <c r="ER870" s="21"/>
      <c r="ES870" s="21"/>
      <c r="ET870" s="44"/>
      <c r="EU870" s="21"/>
      <c r="EV870" s="44"/>
      <c r="EW870" s="21"/>
      <c r="EX870" s="44"/>
      <c r="EY870" s="44"/>
      <c r="EZ870" s="21"/>
      <c r="FA870" s="21"/>
      <c r="FB870" s="44"/>
      <c r="FC870" s="44">
        <v>11112</v>
      </c>
      <c r="FD870" s="21"/>
      <c r="FE870" s="112"/>
      <c r="FF870" s="44"/>
      <c r="FG870" s="44">
        <v>2322876</v>
      </c>
      <c r="FH870" s="44">
        <v>940799</v>
      </c>
      <c r="FI870" s="44">
        <v>2907592</v>
      </c>
      <c r="FJ870" s="44">
        <v>52638</v>
      </c>
      <c r="FK870" s="44">
        <v>2339890</v>
      </c>
      <c r="FL870" s="44"/>
      <c r="FM870" s="44"/>
      <c r="FN870" s="44"/>
      <c r="FO870" s="44"/>
      <c r="FP870" s="44"/>
      <c r="FQ870" s="44"/>
      <c r="FR870" s="44"/>
      <c r="FS870" s="44"/>
      <c r="FT870" s="44">
        <v>3633</v>
      </c>
      <c r="FU870" s="44"/>
      <c r="FV870" s="21">
        <v>302266</v>
      </c>
      <c r="FW870" s="44"/>
      <c r="FX870" s="44">
        <v>152103</v>
      </c>
      <c r="FY870" s="44">
        <v>61351</v>
      </c>
      <c r="FZ870" s="44">
        <v>59645</v>
      </c>
      <c r="GA870" s="44">
        <v>18926</v>
      </c>
      <c r="GB870" s="44"/>
      <c r="GC870" s="44">
        <v>77362</v>
      </c>
      <c r="GD870" s="44">
        <v>650378</v>
      </c>
      <c r="GE870" s="44">
        <v>77452</v>
      </c>
      <c r="GF870" s="44">
        <v>56563</v>
      </c>
      <c r="GG870" s="44">
        <v>496791</v>
      </c>
      <c r="GH870" s="44">
        <v>58628</v>
      </c>
      <c r="GI870" s="44">
        <v>87596</v>
      </c>
      <c r="GJ870" s="44">
        <v>3876</v>
      </c>
      <c r="GK870" s="44">
        <v>1231554</v>
      </c>
      <c r="GL870" s="44">
        <v>316806</v>
      </c>
      <c r="GM870" s="44">
        <v>3834</v>
      </c>
      <c r="GN870" s="44"/>
      <c r="GO870" s="44">
        <v>172613</v>
      </c>
      <c r="GP870" s="44"/>
      <c r="GQ870" s="44"/>
      <c r="GR870" s="44"/>
      <c r="GS870" s="44">
        <v>77119057</v>
      </c>
      <c r="GT870" s="44"/>
      <c r="GU870" s="21">
        <v>150977893</v>
      </c>
      <c r="GV870" s="44">
        <v>7953675</v>
      </c>
      <c r="GW870" s="44"/>
      <c r="GX870" s="44">
        <v>14506329</v>
      </c>
      <c r="GY870" s="44">
        <v>250556954</v>
      </c>
      <c r="GZ870" s="44">
        <v>14634344</v>
      </c>
      <c r="HA870" s="44">
        <v>65689346</v>
      </c>
      <c r="HB870" s="44">
        <v>51684639</v>
      </c>
      <c r="HC870" s="44">
        <v>118548625</v>
      </c>
      <c r="HD870" s="44">
        <v>250556954</v>
      </c>
      <c r="HE870" s="21"/>
      <c r="HF870" s="21"/>
      <c r="HG870" s="21"/>
      <c r="HH870" s="21">
        <v>15243471</v>
      </c>
      <c r="HI870" s="21">
        <v>33507750</v>
      </c>
      <c r="HJ870" s="44">
        <v>134019377</v>
      </c>
      <c r="HK870" s="21"/>
      <c r="HL870" s="21">
        <v>5066029</v>
      </c>
      <c r="HM870" s="21">
        <v>172593156</v>
      </c>
      <c r="HN870" s="21">
        <v>-21615263</v>
      </c>
      <c r="HO870" s="21"/>
      <c r="HP870" s="44"/>
      <c r="HQ870" s="47"/>
      <c r="HR870" s="47">
        <v>51684639</v>
      </c>
      <c r="HS870" s="47"/>
      <c r="HT870" s="47" t="s">
        <v>1759</v>
      </c>
      <c r="HU870" s="47">
        <v>0</v>
      </c>
      <c r="HV870" s="47">
        <v>1716</v>
      </c>
      <c r="HW870" s="47">
        <v>0</v>
      </c>
      <c r="HX870" s="47">
        <v>20209</v>
      </c>
      <c r="HY870" s="47">
        <v>5431</v>
      </c>
      <c r="HZ870" s="47">
        <v>25959</v>
      </c>
      <c r="IA870" s="47">
        <v>0</v>
      </c>
      <c r="IB870" s="47">
        <v>0</v>
      </c>
      <c r="IC870" s="47">
        <v>926</v>
      </c>
      <c r="ID870"/>
      <c r="IE870" s="47">
        <v>4393</v>
      </c>
      <c r="IF870">
        <v>1936</v>
      </c>
      <c r="IG870" s="47">
        <v>302</v>
      </c>
      <c r="IH870" s="47">
        <v>7794</v>
      </c>
      <c r="II870">
        <v>1392</v>
      </c>
      <c r="IJ870">
        <v>418</v>
      </c>
      <c r="IK870"/>
      <c r="IL870">
        <v>6867</v>
      </c>
      <c r="IM870">
        <v>77343</v>
      </c>
      <c r="IN870">
        <v>0</v>
      </c>
      <c r="IO870">
        <v>0</v>
      </c>
      <c r="IP870">
        <v>0</v>
      </c>
      <c r="IQ870">
        <v>1857</v>
      </c>
      <c r="IR870">
        <v>0</v>
      </c>
      <c r="IS870">
        <v>0</v>
      </c>
      <c r="IT870">
        <v>1857</v>
      </c>
      <c r="IU870">
        <v>134576</v>
      </c>
      <c r="IV870">
        <v>0</v>
      </c>
      <c r="IW870">
        <v>673727</v>
      </c>
      <c r="IX870">
        <v>171887</v>
      </c>
      <c r="IY870">
        <v>452809</v>
      </c>
      <c r="IZ870">
        <v>0</v>
      </c>
      <c r="JA870">
        <v>0</v>
      </c>
      <c r="JB870">
        <v>52208</v>
      </c>
      <c r="JC870"/>
      <c r="JD870">
        <v>120934</v>
      </c>
      <c r="JE870">
        <v>40149</v>
      </c>
      <c r="JF870">
        <v>6258</v>
      </c>
      <c r="JG870">
        <v>177701</v>
      </c>
      <c r="JH870">
        <v>42406</v>
      </c>
      <c r="JI870">
        <v>10152</v>
      </c>
      <c r="JJ870"/>
      <c r="JK870">
        <v>440069</v>
      </c>
      <c r="JL870">
        <v>2322876</v>
      </c>
      <c r="JM870">
        <v>0</v>
      </c>
      <c r="JN870">
        <v>0</v>
      </c>
      <c r="JO870">
        <v>0</v>
      </c>
      <c r="JP870">
        <v>143268</v>
      </c>
      <c r="JQ870">
        <v>0</v>
      </c>
      <c r="JR870">
        <v>0</v>
      </c>
      <c r="JS870">
        <v>143268</v>
      </c>
      <c r="JT870"/>
      <c r="JU870"/>
      <c r="JV870"/>
      <c r="JW870"/>
      <c r="JX870"/>
      <c r="JY870"/>
      <c r="JZ870"/>
      <c r="KA870"/>
      <c r="KB870"/>
      <c r="KC870"/>
      <c r="KD870"/>
      <c r="KE870"/>
      <c r="KF870">
        <v>63</v>
      </c>
      <c r="KG870">
        <v>159</v>
      </c>
      <c r="KH870">
        <v>46</v>
      </c>
      <c r="KI870">
        <v>50</v>
      </c>
      <c r="KJ870">
        <v>124</v>
      </c>
      <c r="KK870">
        <v>37</v>
      </c>
      <c r="KL870">
        <v>20</v>
      </c>
      <c r="KM870">
        <v>46</v>
      </c>
      <c r="KN870">
        <v>14</v>
      </c>
      <c r="KO870">
        <v>0</v>
      </c>
      <c r="KP870">
        <v>1</v>
      </c>
      <c r="KQ870">
        <v>0</v>
      </c>
      <c r="KR870">
        <v>1</v>
      </c>
      <c r="KS870">
        <v>0</v>
      </c>
      <c r="KT870">
        <v>0</v>
      </c>
      <c r="KU870">
        <v>1</v>
      </c>
      <c r="KV870">
        <v>0</v>
      </c>
      <c r="KW870">
        <v>0</v>
      </c>
      <c r="KX870">
        <v>0</v>
      </c>
      <c r="KY870">
        <v>0</v>
      </c>
      <c r="KZ870">
        <v>0</v>
      </c>
      <c r="LA870">
        <v>0</v>
      </c>
      <c r="LB870">
        <v>0</v>
      </c>
      <c r="LC870">
        <v>0</v>
      </c>
      <c r="LD870">
        <v>0</v>
      </c>
      <c r="LE870">
        <v>0</v>
      </c>
      <c r="LF870">
        <v>1</v>
      </c>
      <c r="LG870">
        <v>0</v>
      </c>
      <c r="LH870">
        <v>0</v>
      </c>
    </row>
    <row r="871" spans="1:320" s="34" customFormat="1" ht="15" customHeight="1" x14ac:dyDescent="0.25">
      <c r="A871" s="45">
        <v>206390796</v>
      </c>
      <c r="B871" s="45" t="s">
        <v>1508</v>
      </c>
      <c r="C871" s="46">
        <v>45231</v>
      </c>
      <c r="D871" s="46">
        <v>45596</v>
      </c>
      <c r="E871" s="47">
        <v>366</v>
      </c>
      <c r="F871" s="45" t="s">
        <v>883</v>
      </c>
      <c r="G871" s="45" t="s">
        <v>893</v>
      </c>
      <c r="H871" s="45" t="s">
        <v>1509</v>
      </c>
      <c r="I871" s="45" t="s">
        <v>916</v>
      </c>
      <c r="J871" s="45" t="s">
        <v>331</v>
      </c>
      <c r="K871" s="45" t="s">
        <v>1322</v>
      </c>
      <c r="L871" s="45" t="s">
        <v>6536</v>
      </c>
      <c r="M871" s="45" t="s">
        <v>1510</v>
      </c>
      <c r="N871" s="45" t="s">
        <v>1511</v>
      </c>
      <c r="O871" s="45" t="s">
        <v>1512</v>
      </c>
      <c r="P871" s="45" t="s">
        <v>1513</v>
      </c>
      <c r="Q871" s="45" t="s">
        <v>1514</v>
      </c>
      <c r="R871" t="s">
        <v>1515</v>
      </c>
      <c r="S871" s="45" t="s">
        <v>884</v>
      </c>
      <c r="T871"/>
      <c r="U871" s="47">
        <v>92</v>
      </c>
      <c r="V871" s="47">
        <v>92</v>
      </c>
      <c r="W871" s="47" t="s">
        <v>894</v>
      </c>
      <c r="X871" s="47">
        <v>33672</v>
      </c>
      <c r="Y871" s="47">
        <v>23937</v>
      </c>
      <c r="Z871" s="48">
        <v>71.09</v>
      </c>
      <c r="AA871" s="44">
        <v>157</v>
      </c>
      <c r="AB871" s="44">
        <v>140</v>
      </c>
      <c r="AC871" s="44">
        <v>1459</v>
      </c>
      <c r="AD871" s="44"/>
      <c r="AE871" s="44">
        <v>16343</v>
      </c>
      <c r="AF871" s="44"/>
      <c r="AG871" s="44"/>
      <c r="AH871" s="47">
        <v>886</v>
      </c>
      <c r="AI871" s="47">
        <v>5249</v>
      </c>
      <c r="AJ871"/>
      <c r="AK871" t="s">
        <v>895</v>
      </c>
      <c r="AL871">
        <v>23937</v>
      </c>
      <c r="AM871"/>
      <c r="AN871"/>
      <c r="AO871"/>
      <c r="AP871"/>
      <c r="AQ871"/>
      <c r="AR871" s="44"/>
      <c r="AS871" s="44"/>
      <c r="AT871" s="44"/>
      <c r="AU871" s="44">
        <v>9963984</v>
      </c>
      <c r="AV871" s="44">
        <v>935370</v>
      </c>
      <c r="AW871" s="44">
        <v>1439987</v>
      </c>
      <c r="AX871" s="44">
        <v>735</v>
      </c>
      <c r="AY871" s="44">
        <v>9460102</v>
      </c>
      <c r="AZ871" s="21">
        <v>11427243</v>
      </c>
      <c r="BA871" s="21">
        <v>-1967141</v>
      </c>
      <c r="BB871" s="44">
        <v>2414228</v>
      </c>
      <c r="BC871" s="44"/>
      <c r="BD871" s="44"/>
      <c r="BE871" s="44">
        <v>447087</v>
      </c>
      <c r="BF871" s="44">
        <v>544788</v>
      </c>
      <c r="BG871" s="44"/>
      <c r="BH871" s="44">
        <v>7110277</v>
      </c>
      <c r="BI871" s="21"/>
      <c r="BJ871" s="21"/>
      <c r="BK871" s="21">
        <v>344383</v>
      </c>
      <c r="BL871" s="21">
        <v>1964536</v>
      </c>
      <c r="BM871" s="21"/>
      <c r="BN871" s="21">
        <v>9963984</v>
      </c>
      <c r="BO871" s="21"/>
      <c r="BP871" s="21"/>
      <c r="BQ871" s="44"/>
      <c r="BR871" s="21"/>
      <c r="BS871" s="44"/>
      <c r="BT871" s="21"/>
      <c r="BU871" s="44"/>
      <c r="BV871" s="21"/>
      <c r="BW871" s="44">
        <v>370699</v>
      </c>
      <c r="BX871" s="21"/>
      <c r="BY871" s="21"/>
      <c r="BZ871" s="21"/>
      <c r="CA871" s="44">
        <v>161541</v>
      </c>
      <c r="CB871" s="44"/>
      <c r="CC871" s="44"/>
      <c r="CD871" s="44"/>
      <c r="CE871" s="44"/>
      <c r="CF871" s="44"/>
      <c r="CG871" s="44">
        <v>268424</v>
      </c>
      <c r="CH871" s="44"/>
      <c r="CI871" s="21">
        <v>134706</v>
      </c>
      <c r="CJ871" s="44"/>
      <c r="CK871" s="21"/>
      <c r="CL871" s="44"/>
      <c r="CM871" s="44">
        <v>59986</v>
      </c>
      <c r="CN871" s="44">
        <v>0</v>
      </c>
      <c r="CO871" s="44">
        <v>309648</v>
      </c>
      <c r="CP871" s="44">
        <v>76068</v>
      </c>
      <c r="CQ871" s="21">
        <v>202779</v>
      </c>
      <c r="CR871" s="44">
        <v>0</v>
      </c>
      <c r="CS871" s="44">
        <v>92625</v>
      </c>
      <c r="CT871" s="44">
        <v>1851</v>
      </c>
      <c r="CU871" s="44"/>
      <c r="CV871" s="44">
        <v>192413</v>
      </c>
      <c r="CW871" s="21"/>
      <c r="CX871" s="21"/>
      <c r="CY871" s="21"/>
      <c r="CZ871" s="21"/>
      <c r="DA871" s="21"/>
      <c r="DB871" s="21"/>
      <c r="DC871" s="21"/>
      <c r="DD871" s="21"/>
      <c r="DE871" s="44"/>
      <c r="DF871" s="21"/>
      <c r="DG871" s="44"/>
      <c r="DH871" s="21"/>
      <c r="DI871" s="44"/>
      <c r="DJ871" s="44"/>
      <c r="DK871" s="44"/>
      <c r="DL871" s="44"/>
      <c r="DM871" s="21"/>
      <c r="DN871" s="44"/>
      <c r="DO871" s="44"/>
      <c r="DP871" s="44"/>
      <c r="DQ871" s="44"/>
      <c r="DR871" s="44"/>
      <c r="DS871" s="44"/>
      <c r="DT871" s="44"/>
      <c r="DU871" s="44"/>
      <c r="DV871" s="44"/>
      <c r="DW871" s="44"/>
      <c r="DX871" s="44"/>
      <c r="DY871" s="44">
        <v>1951</v>
      </c>
      <c r="DZ871" s="44"/>
      <c r="EA871" s="44"/>
      <c r="EB871" s="21"/>
      <c r="EC871" s="44">
        <v>-353105</v>
      </c>
      <c r="ED871" s="44"/>
      <c r="EE871" s="21"/>
      <c r="EF871" s="44"/>
      <c r="EG871" s="21">
        <v>1632150</v>
      </c>
      <c r="EH871" s="44"/>
      <c r="EI871" s="21"/>
      <c r="EJ871" s="44"/>
      <c r="EK871" s="44"/>
      <c r="EL871" s="21"/>
      <c r="EM871" s="44">
        <v>158991</v>
      </c>
      <c r="EN871" s="44"/>
      <c r="EO871" s="44"/>
      <c r="EP871" s="21"/>
      <c r="EQ871" s="21"/>
      <c r="ER871" s="21"/>
      <c r="ES871" s="21"/>
      <c r="ET871" s="44"/>
      <c r="EU871" s="21"/>
      <c r="EV871" s="44"/>
      <c r="EW871" s="21"/>
      <c r="EX871" s="44"/>
      <c r="EY871" s="44"/>
      <c r="EZ871" s="21"/>
      <c r="FA871" s="21"/>
      <c r="FB871" s="44"/>
      <c r="FC871" s="44"/>
      <c r="FD871" s="21"/>
      <c r="FE871" s="112"/>
      <c r="FF871" s="44"/>
      <c r="FG871" s="44">
        <v>4881258</v>
      </c>
      <c r="FH871" s="44">
        <v>1343717</v>
      </c>
      <c r="FI871" s="44">
        <v>6970526</v>
      </c>
      <c r="FJ871" s="44">
        <v>241359</v>
      </c>
      <c r="FK871" s="44">
        <v>4494533</v>
      </c>
      <c r="FL871" s="44"/>
      <c r="FM871" s="44"/>
      <c r="FN871" s="44"/>
      <c r="FO871" s="44"/>
      <c r="FP871" s="44"/>
      <c r="FQ871" s="44"/>
      <c r="FR871" s="44"/>
      <c r="FS871" s="44"/>
      <c r="FT871" s="44">
        <v>89663</v>
      </c>
      <c r="FU871" s="44"/>
      <c r="FV871" s="21">
        <v>129681</v>
      </c>
      <c r="FW871" s="44">
        <v>3637</v>
      </c>
      <c r="FX871" s="44">
        <v>36499</v>
      </c>
      <c r="FY871" s="44"/>
      <c r="FZ871" s="44">
        <v>93923</v>
      </c>
      <c r="GA871" s="44">
        <v>2271</v>
      </c>
      <c r="GB871" s="44"/>
      <c r="GC871" s="44">
        <v>99158</v>
      </c>
      <c r="GD871" s="44">
        <v>437008</v>
      </c>
      <c r="GE871" s="44">
        <v>283700</v>
      </c>
      <c r="GF871" s="44">
        <v>204689</v>
      </c>
      <c r="GG871" s="44">
        <v>1082596</v>
      </c>
      <c r="GH871" s="44">
        <v>126199</v>
      </c>
      <c r="GI871" s="44">
        <v>160584</v>
      </c>
      <c r="GJ871" s="44">
        <v>98400</v>
      </c>
      <c r="GK871" s="44">
        <v>3899666</v>
      </c>
      <c r="GL871" s="44">
        <v>126899</v>
      </c>
      <c r="GM871" s="44">
        <v>3493</v>
      </c>
      <c r="GN871" s="44">
        <v>5815</v>
      </c>
      <c r="GO871" s="44">
        <v>26642</v>
      </c>
      <c r="GP871" s="44"/>
      <c r="GQ871" s="44"/>
      <c r="GR871" s="44">
        <v>22187</v>
      </c>
      <c r="GS871" s="44">
        <v>40064065</v>
      </c>
      <c r="GT871" s="44"/>
      <c r="GU871" s="21">
        <v>15383797</v>
      </c>
      <c r="GV871" s="44">
        <v>25977589</v>
      </c>
      <c r="GW871" s="44">
        <v>6213</v>
      </c>
      <c r="GX871" s="44"/>
      <c r="GY871" s="44">
        <v>81431664</v>
      </c>
      <c r="GZ871" s="44">
        <v>5473862</v>
      </c>
      <c r="HA871" s="44"/>
      <c r="HB871" s="44">
        <v>51927542</v>
      </c>
      <c r="HC871" s="44">
        <v>24030260</v>
      </c>
      <c r="HD871" s="44">
        <v>81431664</v>
      </c>
      <c r="HE871" s="21"/>
      <c r="HF871" s="21">
        <v>6213</v>
      </c>
      <c r="HG871" s="21"/>
      <c r="HH871" s="21"/>
      <c r="HI871" s="21">
        <v>5148666</v>
      </c>
      <c r="HJ871" s="44">
        <v>28740179</v>
      </c>
      <c r="HK871" s="21">
        <v>142695</v>
      </c>
      <c r="HL871" s="21">
        <v>1060839</v>
      </c>
      <c r="HM871" s="21">
        <v>35092379</v>
      </c>
      <c r="HN871" s="21">
        <v>-19708582</v>
      </c>
      <c r="HO871" s="21"/>
      <c r="HP871" s="44"/>
      <c r="HQ871" s="47">
        <v>50586458</v>
      </c>
      <c r="HR871" s="47">
        <v>51927542</v>
      </c>
      <c r="HS871" s="47"/>
      <c r="HT871" s="47" t="s">
        <v>6537</v>
      </c>
      <c r="HU871" s="47">
        <v>37933863.659999996</v>
      </c>
      <c r="HV871" s="47">
        <v>1865</v>
      </c>
      <c r="HW871" s="47">
        <v>0</v>
      </c>
      <c r="HX871" s="47">
        <v>4413</v>
      </c>
      <c r="HY871" s="47">
        <v>27544</v>
      </c>
      <c r="HZ871" s="47">
        <v>70084</v>
      </c>
      <c r="IA871" s="47">
        <v>0</v>
      </c>
      <c r="IB871" s="47">
        <v>0</v>
      </c>
      <c r="IC871" s="47">
        <v>2203</v>
      </c>
      <c r="ID871">
        <v>2850</v>
      </c>
      <c r="IE871" s="47"/>
      <c r="IF871">
        <v>8951</v>
      </c>
      <c r="IG871" s="47">
        <v>8398</v>
      </c>
      <c r="IH871" s="47">
        <v>23183</v>
      </c>
      <c r="II871">
        <v>3475</v>
      </c>
      <c r="IJ871">
        <v>6478</v>
      </c>
      <c r="IK871">
        <v>1929</v>
      </c>
      <c r="IL871">
        <v>5530</v>
      </c>
      <c r="IM871">
        <v>166903</v>
      </c>
      <c r="IN871">
        <v>0</v>
      </c>
      <c r="IO871">
        <v>0</v>
      </c>
      <c r="IP871">
        <v>0</v>
      </c>
      <c r="IQ871">
        <v>2561</v>
      </c>
      <c r="IR871">
        <v>0</v>
      </c>
      <c r="IS871">
        <v>0</v>
      </c>
      <c r="IT871">
        <v>2561</v>
      </c>
      <c r="IU871">
        <v>114981</v>
      </c>
      <c r="IV871">
        <v>0</v>
      </c>
      <c r="IW871">
        <v>220046</v>
      </c>
      <c r="IX871">
        <v>1047878</v>
      </c>
      <c r="IY871">
        <v>1830831</v>
      </c>
      <c r="IZ871">
        <v>0</v>
      </c>
      <c r="JA871">
        <v>0</v>
      </c>
      <c r="JB871">
        <v>80140</v>
      </c>
      <c r="JC871">
        <v>68384</v>
      </c>
      <c r="JD871"/>
      <c r="JE871">
        <v>198148</v>
      </c>
      <c r="JF871">
        <v>155405</v>
      </c>
      <c r="JG871">
        <v>489102</v>
      </c>
      <c r="JH871">
        <v>99958</v>
      </c>
      <c r="JI871">
        <v>124329</v>
      </c>
      <c r="JJ871">
        <v>81278</v>
      </c>
      <c r="JK871">
        <v>187348</v>
      </c>
      <c r="JL871">
        <v>4697828</v>
      </c>
      <c r="JM871">
        <v>0</v>
      </c>
      <c r="JN871">
        <v>0</v>
      </c>
      <c r="JO871">
        <v>0</v>
      </c>
      <c r="JP871">
        <v>106992</v>
      </c>
      <c r="JQ871">
        <v>0</v>
      </c>
      <c r="JR871">
        <v>0</v>
      </c>
      <c r="JS871">
        <v>106992</v>
      </c>
      <c r="JT871"/>
      <c r="JU871"/>
      <c r="JV871"/>
      <c r="JW871"/>
      <c r="JX871"/>
      <c r="JY871">
        <v>2850</v>
      </c>
      <c r="JZ871"/>
      <c r="KA871"/>
      <c r="KB871"/>
      <c r="KC871"/>
      <c r="KD871"/>
      <c r="KE871">
        <v>68384</v>
      </c>
      <c r="KF871">
        <v>124</v>
      </c>
      <c r="KG871">
        <v>173</v>
      </c>
      <c r="KH871">
        <v>91</v>
      </c>
      <c r="KI871">
        <v>73</v>
      </c>
      <c r="KJ871">
        <v>103</v>
      </c>
      <c r="KK871">
        <v>52</v>
      </c>
      <c r="KL871">
        <v>52</v>
      </c>
      <c r="KM871">
        <v>70</v>
      </c>
      <c r="KN871">
        <v>38</v>
      </c>
      <c r="KO871">
        <v>0</v>
      </c>
      <c r="KP871">
        <v>1</v>
      </c>
      <c r="KQ871">
        <v>0</v>
      </c>
      <c r="KR871">
        <v>0</v>
      </c>
      <c r="KS871">
        <v>1</v>
      </c>
      <c r="KT871">
        <v>0</v>
      </c>
      <c r="KU871">
        <v>1</v>
      </c>
      <c r="KV871">
        <v>0</v>
      </c>
      <c r="KW871">
        <v>0</v>
      </c>
      <c r="KX871">
        <v>0</v>
      </c>
      <c r="KY871">
        <v>0</v>
      </c>
      <c r="KZ871">
        <v>0</v>
      </c>
      <c r="LA871">
        <v>0</v>
      </c>
      <c r="LB871">
        <v>0</v>
      </c>
      <c r="LC871">
        <v>0</v>
      </c>
      <c r="LD871">
        <v>0</v>
      </c>
      <c r="LE871">
        <v>0</v>
      </c>
      <c r="LF871">
        <v>1</v>
      </c>
      <c r="LG871">
        <v>0</v>
      </c>
      <c r="LH871">
        <v>0</v>
      </c>
    </row>
    <row r="872" spans="1:320" s="34" customFormat="1" ht="15" customHeight="1" x14ac:dyDescent="0.25">
      <c r="A872" s="45">
        <v>206390826</v>
      </c>
      <c r="B872" s="45" t="s">
        <v>6538</v>
      </c>
      <c r="C872" s="46">
        <v>45292</v>
      </c>
      <c r="D872" s="46">
        <v>45657</v>
      </c>
      <c r="E872" s="47">
        <v>366</v>
      </c>
      <c r="F872" s="45" t="s">
        <v>883</v>
      </c>
      <c r="G872" s="45" t="s">
        <v>884</v>
      </c>
      <c r="H872" s="45" t="s">
        <v>1509</v>
      </c>
      <c r="I872" s="45" t="s">
        <v>886</v>
      </c>
      <c r="J872" s="45" t="s">
        <v>887</v>
      </c>
      <c r="K872" s="45" t="s">
        <v>1322</v>
      </c>
      <c r="L872" s="45" t="s">
        <v>6539</v>
      </c>
      <c r="M872" s="45" t="s">
        <v>6540</v>
      </c>
      <c r="N872" s="45" t="s">
        <v>6541</v>
      </c>
      <c r="O872" s="45" t="s">
        <v>6542</v>
      </c>
      <c r="P872" s="45" t="s">
        <v>6543</v>
      </c>
      <c r="Q872" s="45" t="s">
        <v>2164</v>
      </c>
      <c r="R872" t="s">
        <v>6544</v>
      </c>
      <c r="S872" s="45" t="s">
        <v>893</v>
      </c>
      <c r="T872"/>
      <c r="U872" s="47">
        <v>99</v>
      </c>
      <c r="V872" s="47">
        <v>99</v>
      </c>
      <c r="W872" s="47" t="s">
        <v>894</v>
      </c>
      <c r="X872" s="47">
        <v>36234</v>
      </c>
      <c r="Y872" s="47">
        <v>33705</v>
      </c>
      <c r="Z872" s="48">
        <v>219.65</v>
      </c>
      <c r="AA872" s="44">
        <v>230</v>
      </c>
      <c r="AB872" s="44">
        <v>221</v>
      </c>
      <c r="AC872" s="44">
        <v>1935</v>
      </c>
      <c r="AD872" s="44">
        <v>68</v>
      </c>
      <c r="AE872" s="44">
        <v>7559</v>
      </c>
      <c r="AF872" s="44">
        <v>20939</v>
      </c>
      <c r="AG872" s="44"/>
      <c r="AH872" s="47">
        <v>187</v>
      </c>
      <c r="AI872" s="47"/>
      <c r="AJ872">
        <v>3017</v>
      </c>
      <c r="AK872" t="s">
        <v>895</v>
      </c>
      <c r="AL872">
        <v>33705</v>
      </c>
      <c r="AM872"/>
      <c r="AN872"/>
      <c r="AO872"/>
      <c r="AP872"/>
      <c r="AQ872"/>
      <c r="AR872" s="44"/>
      <c r="AS872" s="44"/>
      <c r="AT872" s="44"/>
      <c r="AU872" s="44">
        <v>14429871</v>
      </c>
      <c r="AV872" s="44">
        <v>7810509</v>
      </c>
      <c r="AW872" s="44">
        <v>8483362</v>
      </c>
      <c r="AX872" s="44">
        <v>44565</v>
      </c>
      <c r="AY872" s="44">
        <v>13801583</v>
      </c>
      <c r="AZ872" s="21">
        <v>13239006</v>
      </c>
      <c r="BA872" s="21">
        <v>562577</v>
      </c>
      <c r="BB872" s="44"/>
      <c r="BC872" s="44"/>
      <c r="BD872" s="44"/>
      <c r="BE872" s="44">
        <v>562577</v>
      </c>
      <c r="BF872" s="44">
        <v>790146</v>
      </c>
      <c r="BG872" s="44"/>
      <c r="BH872" s="44">
        <v>2191724</v>
      </c>
      <c r="BI872" s="21">
        <v>9275428</v>
      </c>
      <c r="BJ872" s="21"/>
      <c r="BK872" s="21">
        <v>2115937</v>
      </c>
      <c r="BL872" s="21">
        <v>56636</v>
      </c>
      <c r="BM872" s="21"/>
      <c r="BN872" s="21">
        <v>14429871</v>
      </c>
      <c r="BO872" s="21"/>
      <c r="BP872" s="21"/>
      <c r="BQ872" s="44"/>
      <c r="BR872" s="21"/>
      <c r="BS872" s="44"/>
      <c r="BT872" s="21"/>
      <c r="BU872" s="44"/>
      <c r="BV872" s="21"/>
      <c r="BW872" s="44">
        <v>6289777</v>
      </c>
      <c r="BX872" s="21"/>
      <c r="BY872" s="21"/>
      <c r="BZ872" s="21"/>
      <c r="CA872" s="44">
        <v>7713</v>
      </c>
      <c r="CB872" s="44"/>
      <c r="CC872" s="44">
        <v>74368</v>
      </c>
      <c r="CD872" s="44"/>
      <c r="CE872" s="44"/>
      <c r="CF872" s="44"/>
      <c r="CG872" s="44">
        <v>1384017</v>
      </c>
      <c r="CH872" s="44"/>
      <c r="CI872" s="21"/>
      <c r="CJ872" s="44"/>
      <c r="CK872" s="21">
        <v>54634</v>
      </c>
      <c r="CL872" s="44"/>
      <c r="CM872" s="44">
        <v>48652</v>
      </c>
      <c r="CN872" s="44">
        <v>0</v>
      </c>
      <c r="CO872" s="44">
        <v>1512100</v>
      </c>
      <c r="CP872" s="44">
        <v>3611435</v>
      </c>
      <c r="CQ872" s="21">
        <v>1297900</v>
      </c>
      <c r="CR872" s="44">
        <v>164800</v>
      </c>
      <c r="CS872" s="44">
        <v>1099748</v>
      </c>
      <c r="CT872" s="44">
        <v>57444</v>
      </c>
      <c r="CU872" s="44"/>
      <c r="CV872" s="44">
        <v>18430</v>
      </c>
      <c r="CW872" s="21"/>
      <c r="CX872" s="21"/>
      <c r="CY872" s="21"/>
      <c r="CZ872" s="21"/>
      <c r="DA872" s="21"/>
      <c r="DB872" s="21"/>
      <c r="DC872" s="21"/>
      <c r="DD872" s="21"/>
      <c r="DE872" s="44"/>
      <c r="DF872" s="21"/>
      <c r="DG872" s="44"/>
      <c r="DH872" s="21"/>
      <c r="DI872" s="44"/>
      <c r="DJ872" s="44"/>
      <c r="DK872" s="44"/>
      <c r="DL872" s="44"/>
      <c r="DM872" s="21"/>
      <c r="DN872" s="44"/>
      <c r="DO872" s="44"/>
      <c r="DP872" s="44"/>
      <c r="DQ872" s="44"/>
      <c r="DR872" s="44"/>
      <c r="DS872" s="44"/>
      <c r="DT872" s="44"/>
      <c r="DU872" s="44"/>
      <c r="DV872" s="44"/>
      <c r="DW872" s="44"/>
      <c r="DX872" s="44"/>
      <c r="DY872" s="44"/>
      <c r="DZ872" s="44"/>
      <c r="EA872" s="44"/>
      <c r="EB872" s="21"/>
      <c r="EC872" s="44">
        <v>2438347</v>
      </c>
      <c r="ED872" s="44"/>
      <c r="EE872" s="21"/>
      <c r="EF872" s="44"/>
      <c r="EG872" s="21">
        <v>84827</v>
      </c>
      <c r="EH872" s="44"/>
      <c r="EI872" s="21">
        <v>3556050</v>
      </c>
      <c r="EJ872" s="44"/>
      <c r="EK872" s="44"/>
      <c r="EL872" s="21"/>
      <c r="EM872" s="44">
        <v>1908430</v>
      </c>
      <c r="EN872" s="44"/>
      <c r="EO872" s="44">
        <v>495708</v>
      </c>
      <c r="EP872" s="21"/>
      <c r="EQ872" s="21"/>
      <c r="ER872" s="21"/>
      <c r="ES872" s="21"/>
      <c r="ET872" s="44"/>
      <c r="EU872" s="21"/>
      <c r="EV872" s="44"/>
      <c r="EW872" s="21"/>
      <c r="EX872" s="44"/>
      <c r="EY872" s="44"/>
      <c r="EZ872" s="21"/>
      <c r="FA872" s="21"/>
      <c r="FB872" s="44"/>
      <c r="FC872" s="44"/>
      <c r="FD872" s="21"/>
      <c r="FE872" s="112"/>
      <c r="FF872" s="44"/>
      <c r="FG872" s="44">
        <v>6480152</v>
      </c>
      <c r="FH872" s="44">
        <v>1574309</v>
      </c>
      <c r="FI872" s="44">
        <v>5184545</v>
      </c>
      <c r="FJ872" s="44">
        <v>187286</v>
      </c>
      <c r="FK872" s="44">
        <v>5800967</v>
      </c>
      <c r="FL872" s="44"/>
      <c r="FM872" s="44"/>
      <c r="FN872" s="44"/>
      <c r="FO872" s="44"/>
      <c r="FP872" s="44"/>
      <c r="FQ872" s="44"/>
      <c r="FR872" s="44"/>
      <c r="FS872" s="44"/>
      <c r="FT872" s="44"/>
      <c r="FU872" s="44"/>
      <c r="FV872" s="21">
        <v>294793</v>
      </c>
      <c r="FW872" s="44">
        <v>128755</v>
      </c>
      <c r="FX872" s="44">
        <v>304265</v>
      </c>
      <c r="FY872" s="44">
        <v>74177</v>
      </c>
      <c r="FZ872" s="44">
        <v>174753</v>
      </c>
      <c r="GA872" s="44">
        <v>21920</v>
      </c>
      <c r="GB872" s="44"/>
      <c r="GC872" s="44"/>
      <c r="GD872" s="44">
        <v>671853</v>
      </c>
      <c r="GE872" s="44">
        <v>311637</v>
      </c>
      <c r="GF872" s="44">
        <v>176522</v>
      </c>
      <c r="GG872" s="44">
        <v>933535</v>
      </c>
      <c r="GH872" s="44">
        <v>232977</v>
      </c>
      <c r="GI872" s="44">
        <v>106107</v>
      </c>
      <c r="GJ872" s="44">
        <v>97284</v>
      </c>
      <c r="GK872" s="44">
        <v>2484635</v>
      </c>
      <c r="GL872" s="44">
        <v>112279</v>
      </c>
      <c r="GM872" s="44">
        <v>948472</v>
      </c>
      <c r="GN872" s="44">
        <v>17008</v>
      </c>
      <c r="GO872" s="44"/>
      <c r="GP872" s="44">
        <v>48575</v>
      </c>
      <c r="GQ872" s="44"/>
      <c r="GR872" s="44">
        <v>298492</v>
      </c>
      <c r="GS872" s="44">
        <v>2231343</v>
      </c>
      <c r="GT872" s="44"/>
      <c r="GU872" s="21">
        <v>211024</v>
      </c>
      <c r="GV872" s="44"/>
      <c r="GW872" s="44">
        <v>-150686</v>
      </c>
      <c r="GX872" s="44">
        <v>498469</v>
      </c>
      <c r="GY872" s="44">
        <v>2790150</v>
      </c>
      <c r="GZ872" s="44">
        <v>2293194</v>
      </c>
      <c r="HA872" s="44"/>
      <c r="HB872" s="44">
        <v>-440350</v>
      </c>
      <c r="HC872" s="44">
        <v>937306</v>
      </c>
      <c r="HD872" s="44">
        <v>2790150</v>
      </c>
      <c r="HE872" s="21"/>
      <c r="HF872" s="21"/>
      <c r="HG872" s="21"/>
      <c r="HH872" s="21"/>
      <c r="HI872" s="21">
        <v>0</v>
      </c>
      <c r="HJ872" s="44"/>
      <c r="HK872" s="21">
        <v>31830</v>
      </c>
      <c r="HL872" s="21">
        <v>226559</v>
      </c>
      <c r="HM872" s="21">
        <v>258389</v>
      </c>
      <c r="HN872" s="21">
        <v>-47365</v>
      </c>
      <c r="HO872" s="21"/>
      <c r="HP872" s="44"/>
      <c r="HQ872" s="47"/>
      <c r="HR872" s="47">
        <v>-440350</v>
      </c>
      <c r="HS872" s="47"/>
      <c r="HT872" s="47" t="s">
        <v>2436</v>
      </c>
      <c r="HU872" s="47">
        <v>252251.34</v>
      </c>
      <c r="HV872" s="47">
        <v>2155</v>
      </c>
      <c r="HW872" s="47">
        <v>0</v>
      </c>
      <c r="HX872" s="47">
        <v>7734</v>
      </c>
      <c r="HY872" s="47">
        <v>7753</v>
      </c>
      <c r="HZ872" s="47">
        <v>92407</v>
      </c>
      <c r="IA872" s="47">
        <v>0</v>
      </c>
      <c r="IB872" s="47">
        <v>0</v>
      </c>
      <c r="IC872" s="47">
        <v>1851</v>
      </c>
      <c r="ID872"/>
      <c r="IE872" s="47">
        <v>1013</v>
      </c>
      <c r="IF872">
        <v>13620</v>
      </c>
      <c r="IG872" s="47">
        <v>5511</v>
      </c>
      <c r="IH872" s="47">
        <v>22353</v>
      </c>
      <c r="II872">
        <v>757</v>
      </c>
      <c r="IJ872">
        <v>3660</v>
      </c>
      <c r="IK872">
        <v>428</v>
      </c>
      <c r="IL872">
        <v>8686</v>
      </c>
      <c r="IM872">
        <v>167928</v>
      </c>
      <c r="IN872">
        <v>0</v>
      </c>
      <c r="IO872">
        <v>0</v>
      </c>
      <c r="IP872">
        <v>0</v>
      </c>
      <c r="IQ872">
        <v>0</v>
      </c>
      <c r="IR872">
        <v>0</v>
      </c>
      <c r="IS872">
        <v>0</v>
      </c>
      <c r="IT872">
        <v>0</v>
      </c>
      <c r="IU872">
        <v>189881</v>
      </c>
      <c r="IV872">
        <v>0</v>
      </c>
      <c r="IW872">
        <v>449636</v>
      </c>
      <c r="IX872">
        <v>1363802</v>
      </c>
      <c r="IY872">
        <v>2062491</v>
      </c>
      <c r="IZ872">
        <v>0</v>
      </c>
      <c r="JA872">
        <v>0</v>
      </c>
      <c r="JB872">
        <v>95413</v>
      </c>
      <c r="JC872"/>
      <c r="JD872">
        <v>73450</v>
      </c>
      <c r="JE872">
        <v>222987</v>
      </c>
      <c r="JF872">
        <v>131658</v>
      </c>
      <c r="JG872">
        <v>454090</v>
      </c>
      <c r="JH872">
        <v>194253</v>
      </c>
      <c r="JI872">
        <v>82275</v>
      </c>
      <c r="JJ872">
        <v>71677</v>
      </c>
      <c r="JK872">
        <v>391967</v>
      </c>
      <c r="JL872">
        <v>5783580</v>
      </c>
      <c r="JM872">
        <v>0</v>
      </c>
      <c r="JN872">
        <v>0</v>
      </c>
      <c r="JO872">
        <v>0</v>
      </c>
      <c r="JP872">
        <v>0</v>
      </c>
      <c r="JQ872">
        <v>0</v>
      </c>
      <c r="JR872">
        <v>0</v>
      </c>
      <c r="JS872">
        <v>0</v>
      </c>
      <c r="JT872"/>
      <c r="JU872"/>
      <c r="JV872"/>
      <c r="JW872"/>
      <c r="JX872"/>
      <c r="JY872"/>
      <c r="JZ872"/>
      <c r="KA872"/>
      <c r="KB872"/>
      <c r="KC872"/>
      <c r="KD872"/>
      <c r="KE872"/>
      <c r="KF872">
        <v>153</v>
      </c>
      <c r="KG872">
        <v>240</v>
      </c>
      <c r="KH872">
        <v>92</v>
      </c>
      <c r="KI872">
        <v>108</v>
      </c>
      <c r="KJ872">
        <v>167</v>
      </c>
      <c r="KK872">
        <v>68</v>
      </c>
      <c r="KL872">
        <v>67</v>
      </c>
      <c r="KM872">
        <v>88</v>
      </c>
      <c r="KN872">
        <v>51</v>
      </c>
      <c r="KO872">
        <v>1</v>
      </c>
      <c r="KP872">
        <v>0</v>
      </c>
      <c r="KQ872">
        <v>0</v>
      </c>
      <c r="KR872">
        <v>0</v>
      </c>
      <c r="KS872">
        <v>1</v>
      </c>
      <c r="KT872">
        <v>0</v>
      </c>
      <c r="KU872">
        <v>1</v>
      </c>
      <c r="KV872">
        <v>0</v>
      </c>
      <c r="KW872">
        <v>0</v>
      </c>
      <c r="KX872">
        <v>0</v>
      </c>
      <c r="KY872">
        <v>0</v>
      </c>
      <c r="KZ872">
        <v>0</v>
      </c>
      <c r="LA872">
        <v>0</v>
      </c>
      <c r="LB872">
        <v>0</v>
      </c>
      <c r="LC872">
        <v>0</v>
      </c>
      <c r="LD872">
        <v>1</v>
      </c>
      <c r="LE872">
        <v>0</v>
      </c>
      <c r="LF872">
        <v>0</v>
      </c>
      <c r="LG872">
        <v>0</v>
      </c>
      <c r="LH872">
        <v>0</v>
      </c>
    </row>
    <row r="873" spans="1:320" s="34" customFormat="1" ht="15" customHeight="1" x14ac:dyDescent="0.25">
      <c r="A873" s="45">
        <v>206390865</v>
      </c>
      <c r="B873" s="45" t="s">
        <v>6545</v>
      </c>
      <c r="C873" s="46">
        <v>45292</v>
      </c>
      <c r="D873" s="46">
        <v>45657</v>
      </c>
      <c r="E873" s="47">
        <v>366</v>
      </c>
      <c r="F873" s="45" t="s">
        <v>883</v>
      </c>
      <c r="G873" s="45" t="s">
        <v>884</v>
      </c>
      <c r="H873" s="45" t="s">
        <v>1509</v>
      </c>
      <c r="I873" s="45" t="s">
        <v>886</v>
      </c>
      <c r="J873" s="45" t="s">
        <v>887</v>
      </c>
      <c r="K873" s="45" t="s">
        <v>1322</v>
      </c>
      <c r="L873" s="45" t="s">
        <v>6539</v>
      </c>
      <c r="M873" s="45" t="s">
        <v>6546</v>
      </c>
      <c r="N873" s="45" t="s">
        <v>6547</v>
      </c>
      <c r="O873" s="45" t="s">
        <v>1519</v>
      </c>
      <c r="P873" s="45" t="s">
        <v>6543</v>
      </c>
      <c r="Q873" s="45" t="s">
        <v>6548</v>
      </c>
      <c r="R873" t="s">
        <v>6549</v>
      </c>
      <c r="S873" s="45" t="s">
        <v>893</v>
      </c>
      <c r="T873" t="s">
        <v>2061</v>
      </c>
      <c r="U873" s="47">
        <v>128</v>
      </c>
      <c r="V873" s="47">
        <v>128</v>
      </c>
      <c r="W873" s="47" t="s">
        <v>913</v>
      </c>
      <c r="X873" s="47">
        <v>46848</v>
      </c>
      <c r="Y873" s="47">
        <v>42361</v>
      </c>
      <c r="Z873" s="48">
        <v>217.73</v>
      </c>
      <c r="AA873" s="44">
        <v>158</v>
      </c>
      <c r="AB873" s="44">
        <v>159</v>
      </c>
      <c r="AC873" s="44">
        <v>2347</v>
      </c>
      <c r="AD873" s="44">
        <v>301</v>
      </c>
      <c r="AE873" s="44">
        <v>4367</v>
      </c>
      <c r="AF873" s="44">
        <v>31237</v>
      </c>
      <c r="AG873" s="44"/>
      <c r="AH873" s="47">
        <v>3151</v>
      </c>
      <c r="AI873" s="47">
        <v>244</v>
      </c>
      <c r="AJ873">
        <v>714</v>
      </c>
      <c r="AK873" t="s">
        <v>914</v>
      </c>
      <c r="AL873">
        <v>32877</v>
      </c>
      <c r="AM873"/>
      <c r="AN873"/>
      <c r="AO873"/>
      <c r="AP873">
        <v>9484</v>
      </c>
      <c r="AQ873"/>
      <c r="AR873" s="44"/>
      <c r="AS873" s="44"/>
      <c r="AT873" s="44"/>
      <c r="AU873" s="44">
        <v>20795590</v>
      </c>
      <c r="AV873" s="44">
        <v>1253838</v>
      </c>
      <c r="AW873" s="44">
        <v>3135233</v>
      </c>
      <c r="AX873" s="44">
        <v>22289</v>
      </c>
      <c r="AY873" s="44">
        <v>18936484</v>
      </c>
      <c r="AZ873" s="21">
        <v>20094528</v>
      </c>
      <c r="BA873" s="21">
        <v>-1158044</v>
      </c>
      <c r="BB873" s="44">
        <v>3241932</v>
      </c>
      <c r="BC873" s="44"/>
      <c r="BD873" s="44"/>
      <c r="BE873" s="44">
        <v>2083888</v>
      </c>
      <c r="BF873" s="44">
        <v>793286</v>
      </c>
      <c r="BG873" s="44">
        <v>129741</v>
      </c>
      <c r="BH873" s="44">
        <v>2255349</v>
      </c>
      <c r="BI873" s="21">
        <v>15615721</v>
      </c>
      <c r="BJ873" s="21"/>
      <c r="BK873" s="21">
        <v>1662663</v>
      </c>
      <c r="BL873" s="21">
        <v>97498</v>
      </c>
      <c r="BM873" s="21">
        <v>241332</v>
      </c>
      <c r="BN873" s="21">
        <v>11112426</v>
      </c>
      <c r="BO873" s="21"/>
      <c r="BP873" s="21"/>
      <c r="BQ873" s="44"/>
      <c r="BR873" s="21">
        <v>9683164</v>
      </c>
      <c r="BS873" s="44"/>
      <c r="BT873" s="21"/>
      <c r="BU873" s="44"/>
      <c r="BV873" s="21"/>
      <c r="BW873" s="44">
        <v>584237</v>
      </c>
      <c r="BX873" s="21"/>
      <c r="BY873" s="21"/>
      <c r="BZ873" s="21"/>
      <c r="CA873" s="44">
        <v>45419</v>
      </c>
      <c r="CB873" s="44"/>
      <c r="CC873" s="44">
        <v>90522</v>
      </c>
      <c r="CD873" s="44"/>
      <c r="CE873" s="44"/>
      <c r="CF873" s="44"/>
      <c r="CG873" s="44">
        <v>532223</v>
      </c>
      <c r="CH873" s="44"/>
      <c r="CI873" s="21">
        <v>585</v>
      </c>
      <c r="CJ873" s="44"/>
      <c r="CK873" s="21">
        <v>852</v>
      </c>
      <c r="CL873" s="44"/>
      <c r="CM873" s="44">
        <v>2643</v>
      </c>
      <c r="CN873" s="44">
        <v>891</v>
      </c>
      <c r="CO873" s="44">
        <v>360750</v>
      </c>
      <c r="CP873" s="44">
        <v>0</v>
      </c>
      <c r="CQ873" s="21">
        <v>388605</v>
      </c>
      <c r="CR873" s="44">
        <v>166420</v>
      </c>
      <c r="CS873" s="44">
        <v>265671</v>
      </c>
      <c r="CT873" s="44">
        <v>21274</v>
      </c>
      <c r="CU873" s="44"/>
      <c r="CV873" s="44">
        <v>47584</v>
      </c>
      <c r="CW873" s="21"/>
      <c r="CX873" s="21"/>
      <c r="CY873" s="21"/>
      <c r="CZ873" s="21"/>
      <c r="DA873" s="21"/>
      <c r="DB873" s="21"/>
      <c r="DC873" s="21"/>
      <c r="DD873" s="21"/>
      <c r="DE873" s="44"/>
      <c r="DF873" s="21"/>
      <c r="DG873" s="44"/>
      <c r="DH873" s="21"/>
      <c r="DI873" s="44"/>
      <c r="DJ873" s="44"/>
      <c r="DK873" s="44"/>
      <c r="DL873" s="44"/>
      <c r="DM873" s="21"/>
      <c r="DN873" s="44"/>
      <c r="DO873" s="44"/>
      <c r="DP873" s="44"/>
      <c r="DQ873" s="44"/>
      <c r="DR873" s="44"/>
      <c r="DS873" s="44"/>
      <c r="DT873" s="44"/>
      <c r="DU873" s="44"/>
      <c r="DV873" s="44"/>
      <c r="DW873" s="44"/>
      <c r="DX873" s="44"/>
      <c r="DY873" s="44">
        <v>16797</v>
      </c>
      <c r="DZ873" s="44"/>
      <c r="EA873" s="44"/>
      <c r="EB873" s="21"/>
      <c r="EC873" s="44">
        <v>-1071161</v>
      </c>
      <c r="ED873" s="44"/>
      <c r="EE873" s="21"/>
      <c r="EF873" s="44"/>
      <c r="EG873" s="21">
        <v>371764</v>
      </c>
      <c r="EH873" s="44"/>
      <c r="EI873" s="21">
        <v>3767515</v>
      </c>
      <c r="EJ873" s="44"/>
      <c r="EK873" s="44"/>
      <c r="EL873" s="21"/>
      <c r="EM873" s="44">
        <v>35062</v>
      </c>
      <c r="EN873" s="44"/>
      <c r="EO873" s="44">
        <v>15256</v>
      </c>
      <c r="EP873" s="21"/>
      <c r="EQ873" s="21"/>
      <c r="ER873" s="21"/>
      <c r="ES873" s="21"/>
      <c r="ET873" s="44"/>
      <c r="EU873" s="21"/>
      <c r="EV873" s="44"/>
      <c r="EW873" s="21"/>
      <c r="EX873" s="44"/>
      <c r="EY873" s="44"/>
      <c r="EZ873" s="21"/>
      <c r="FA873" s="21"/>
      <c r="FB873" s="44"/>
      <c r="FC873" s="44"/>
      <c r="FD873" s="21"/>
      <c r="FE873" s="112"/>
      <c r="FF873" s="44"/>
      <c r="FG873" s="44">
        <v>8912556</v>
      </c>
      <c r="FH873" s="44">
        <v>1671093</v>
      </c>
      <c r="FI873" s="44">
        <v>9510879</v>
      </c>
      <c r="FJ873" s="44">
        <v>226527</v>
      </c>
      <c r="FK873" s="44">
        <v>5195823</v>
      </c>
      <c r="FL873" s="44"/>
      <c r="FM873" s="44"/>
      <c r="FN873" s="44"/>
      <c r="FO873" s="44">
        <v>3555770</v>
      </c>
      <c r="FP873" s="44"/>
      <c r="FQ873" s="44"/>
      <c r="FR873" s="44"/>
      <c r="FS873" s="44"/>
      <c r="FT873" s="44">
        <v>5172</v>
      </c>
      <c r="FU873" s="44">
        <v>6913</v>
      </c>
      <c r="FV873" s="21">
        <v>221075</v>
      </c>
      <c r="FW873" s="44"/>
      <c r="FX873" s="44">
        <v>221825</v>
      </c>
      <c r="FY873" s="44">
        <v>101618</v>
      </c>
      <c r="FZ873" s="44">
        <v>271633</v>
      </c>
      <c r="GA873" s="44">
        <v>19102</v>
      </c>
      <c r="GB873" s="44"/>
      <c r="GC873" s="44">
        <v>46146</v>
      </c>
      <c r="GD873" s="44">
        <v>702024</v>
      </c>
      <c r="GE873" s="44">
        <v>421270</v>
      </c>
      <c r="GF873" s="44">
        <v>246919</v>
      </c>
      <c r="GG873" s="44">
        <v>1087521</v>
      </c>
      <c r="GH873" s="44">
        <v>134947</v>
      </c>
      <c r="GI873" s="44">
        <v>144479</v>
      </c>
      <c r="GJ873" s="44">
        <v>99502</v>
      </c>
      <c r="GK873" s="44">
        <v>4730953</v>
      </c>
      <c r="GL873" s="44">
        <v>724318</v>
      </c>
      <c r="GM873" s="44">
        <v>912793</v>
      </c>
      <c r="GN873" s="44">
        <v>40500</v>
      </c>
      <c r="GO873" s="44">
        <v>55956</v>
      </c>
      <c r="GP873" s="44"/>
      <c r="GQ873" s="44">
        <v>199460</v>
      </c>
      <c r="GR873" s="44">
        <v>948809</v>
      </c>
      <c r="GS873" s="44">
        <v>4169577</v>
      </c>
      <c r="GT873" s="44"/>
      <c r="GU873" s="21">
        <v>1414055</v>
      </c>
      <c r="GV873" s="44">
        <v>34297</v>
      </c>
      <c r="GW873" s="44">
        <v>3161082</v>
      </c>
      <c r="GX873" s="44">
        <v>9010868</v>
      </c>
      <c r="GY873" s="44">
        <v>17789879</v>
      </c>
      <c r="GZ873" s="44">
        <v>11744522</v>
      </c>
      <c r="HA873" s="44"/>
      <c r="HB873" s="44">
        <v>4784009</v>
      </c>
      <c r="HC873" s="44">
        <v>1261348</v>
      </c>
      <c r="HD873" s="44">
        <v>17789879</v>
      </c>
      <c r="HE873" s="21"/>
      <c r="HF873" s="21">
        <v>3122324</v>
      </c>
      <c r="HG873" s="21">
        <v>6783695</v>
      </c>
      <c r="HH873" s="21"/>
      <c r="HI873" s="21">
        <v>0</v>
      </c>
      <c r="HJ873" s="44"/>
      <c r="HK873" s="21">
        <v>2403879</v>
      </c>
      <c r="HL873" s="21">
        <v>1206440</v>
      </c>
      <c r="HM873" s="21">
        <v>3610319</v>
      </c>
      <c r="HN873" s="21">
        <v>-2196264</v>
      </c>
      <c r="HO873" s="21"/>
      <c r="HP873" s="44">
        <v>4095867</v>
      </c>
      <c r="HQ873" s="47"/>
      <c r="HR873" s="47">
        <v>5197766</v>
      </c>
      <c r="HS873" s="47">
        <v>-413757</v>
      </c>
      <c r="HT873" s="47" t="s">
        <v>2425</v>
      </c>
      <c r="HU873" s="47">
        <v>469780.88</v>
      </c>
      <c r="HV873" s="47">
        <v>1246</v>
      </c>
      <c r="HW873" s="47">
        <v>0</v>
      </c>
      <c r="HX873" s="47">
        <v>16774</v>
      </c>
      <c r="HY873" s="47">
        <v>63763</v>
      </c>
      <c r="HZ873" s="47">
        <v>95283</v>
      </c>
      <c r="IA873" s="47">
        <v>11497</v>
      </c>
      <c r="IB873" s="47">
        <v>0</v>
      </c>
      <c r="IC873" s="47">
        <v>8543</v>
      </c>
      <c r="ID873"/>
      <c r="IE873" s="47">
        <v>3305</v>
      </c>
      <c r="IF873"/>
      <c r="IG873" s="47"/>
      <c r="IH873" s="47">
        <v>26800</v>
      </c>
      <c r="II873">
        <v>3040</v>
      </c>
      <c r="IJ873">
        <v>6208</v>
      </c>
      <c r="IK873">
        <v>1983</v>
      </c>
      <c r="IL873">
        <v>28099</v>
      </c>
      <c r="IM873">
        <v>266541</v>
      </c>
      <c r="IN873">
        <v>0</v>
      </c>
      <c r="IO873">
        <v>0</v>
      </c>
      <c r="IP873">
        <v>0</v>
      </c>
      <c r="IQ873">
        <v>0</v>
      </c>
      <c r="IR873">
        <v>0</v>
      </c>
      <c r="IS873">
        <v>0</v>
      </c>
      <c r="IT873">
        <v>0</v>
      </c>
      <c r="IU873">
        <v>119747</v>
      </c>
      <c r="IV873">
        <v>0</v>
      </c>
      <c r="IW873">
        <v>861597</v>
      </c>
      <c r="IX873">
        <v>2570885</v>
      </c>
      <c r="IY873">
        <v>2262155</v>
      </c>
      <c r="IZ873">
        <v>460897</v>
      </c>
      <c r="JA873">
        <v>0</v>
      </c>
      <c r="JB873">
        <v>457770</v>
      </c>
      <c r="JC873"/>
      <c r="JD873">
        <v>112622</v>
      </c>
      <c r="JE873"/>
      <c r="JF873"/>
      <c r="JG873">
        <v>585727</v>
      </c>
      <c r="JH873">
        <v>99178</v>
      </c>
      <c r="JI873">
        <v>115611</v>
      </c>
      <c r="JJ873">
        <v>82865</v>
      </c>
      <c r="JK873">
        <v>1183502</v>
      </c>
      <c r="JL873">
        <v>8912556</v>
      </c>
      <c r="JM873">
        <v>0</v>
      </c>
      <c r="JN873">
        <v>0</v>
      </c>
      <c r="JO873">
        <v>0</v>
      </c>
      <c r="JP873">
        <v>0</v>
      </c>
      <c r="JQ873">
        <v>0</v>
      </c>
      <c r="JR873">
        <v>0</v>
      </c>
      <c r="JS873">
        <v>0</v>
      </c>
      <c r="JT873"/>
      <c r="JU873"/>
      <c r="JV873"/>
      <c r="JW873"/>
      <c r="JX873"/>
      <c r="JY873"/>
      <c r="JZ873"/>
      <c r="KA873"/>
      <c r="KB873"/>
      <c r="KC873"/>
      <c r="KD873"/>
      <c r="KE873"/>
      <c r="KF873">
        <v>206</v>
      </c>
      <c r="KG873">
        <v>340</v>
      </c>
      <c r="KH873">
        <v>123</v>
      </c>
      <c r="KI873">
        <v>164</v>
      </c>
      <c r="KJ873">
        <v>262</v>
      </c>
      <c r="KK873">
        <v>99</v>
      </c>
      <c r="KL873">
        <v>79</v>
      </c>
      <c r="KM873">
        <v>121</v>
      </c>
      <c r="KN873">
        <v>50</v>
      </c>
      <c r="KO873">
        <v>1</v>
      </c>
      <c r="KP873">
        <v>0</v>
      </c>
      <c r="KQ873">
        <v>0</v>
      </c>
      <c r="KR873">
        <v>0</v>
      </c>
      <c r="KS873">
        <v>0</v>
      </c>
      <c r="KT873">
        <v>1</v>
      </c>
      <c r="KU873">
        <v>1</v>
      </c>
      <c r="KV873">
        <v>0</v>
      </c>
      <c r="KW873">
        <v>0</v>
      </c>
      <c r="KX873">
        <v>0</v>
      </c>
      <c r="KY873">
        <v>1</v>
      </c>
      <c r="KZ873">
        <v>0</v>
      </c>
      <c r="LA873">
        <v>0</v>
      </c>
      <c r="LB873">
        <v>0</v>
      </c>
      <c r="LC873">
        <v>0</v>
      </c>
      <c r="LD873">
        <v>1</v>
      </c>
      <c r="LE873">
        <v>0</v>
      </c>
      <c r="LF873">
        <v>0</v>
      </c>
      <c r="LG873">
        <v>0</v>
      </c>
      <c r="LH873">
        <v>0</v>
      </c>
    </row>
    <row r="874" spans="1:320" s="34" customFormat="1" ht="15" customHeight="1" x14ac:dyDescent="0.25">
      <c r="A874" s="45">
        <v>206390873</v>
      </c>
      <c r="B874" s="45" t="s">
        <v>6550</v>
      </c>
      <c r="C874" s="46">
        <v>45292</v>
      </c>
      <c r="D874" s="46">
        <v>45657</v>
      </c>
      <c r="E874" s="47">
        <v>366</v>
      </c>
      <c r="F874" s="45" t="s">
        <v>883</v>
      </c>
      <c r="G874" s="45" t="s">
        <v>884</v>
      </c>
      <c r="H874" s="45" t="s">
        <v>1509</v>
      </c>
      <c r="I874" s="45" t="s">
        <v>886</v>
      </c>
      <c r="J874" s="45" t="s">
        <v>887</v>
      </c>
      <c r="K874" s="45" t="s">
        <v>1322</v>
      </c>
      <c r="L874" s="45" t="s">
        <v>6551</v>
      </c>
      <c r="M874" s="45" t="s">
        <v>6552</v>
      </c>
      <c r="N874" s="45" t="s">
        <v>6553</v>
      </c>
      <c r="O874" s="45" t="s">
        <v>1525</v>
      </c>
      <c r="P874" s="45" t="s">
        <v>6554</v>
      </c>
      <c r="Q874" s="45" t="s">
        <v>6555</v>
      </c>
      <c r="R874" t="s">
        <v>6556</v>
      </c>
      <c r="S874" s="45" t="s">
        <v>893</v>
      </c>
      <c r="T874" t="s">
        <v>2210</v>
      </c>
      <c r="U874" s="47">
        <v>59</v>
      </c>
      <c r="V874" s="47">
        <v>59</v>
      </c>
      <c r="W874" s="47" t="s">
        <v>1728</v>
      </c>
      <c r="X874" s="47">
        <v>21594</v>
      </c>
      <c r="Y874" s="47">
        <v>20271</v>
      </c>
      <c r="Z874" s="48">
        <v>206.97</v>
      </c>
      <c r="AA874" s="44">
        <v>338</v>
      </c>
      <c r="AB874" s="44">
        <v>336</v>
      </c>
      <c r="AC874" s="44">
        <v>7768</v>
      </c>
      <c r="AD874" s="44">
        <v>1467</v>
      </c>
      <c r="AE874" s="44">
        <v>1928</v>
      </c>
      <c r="AF874" s="44">
        <v>7073</v>
      </c>
      <c r="AG874" s="44"/>
      <c r="AH874" s="47">
        <v>226</v>
      </c>
      <c r="AI874" s="47">
        <v>879</v>
      </c>
      <c r="AJ874">
        <v>930</v>
      </c>
      <c r="AK874" t="s">
        <v>895</v>
      </c>
      <c r="AL874">
        <v>20271</v>
      </c>
      <c r="AM874"/>
      <c r="AN874"/>
      <c r="AO874"/>
      <c r="AP874"/>
      <c r="AQ874"/>
      <c r="AR874" s="44"/>
      <c r="AS874" s="44"/>
      <c r="AT874" s="44"/>
      <c r="AU874" s="44">
        <v>9132150</v>
      </c>
      <c r="AV874" s="44">
        <v>3519476</v>
      </c>
      <c r="AW874" s="44">
        <v>154439</v>
      </c>
      <c r="AX874" s="44">
        <v>1021</v>
      </c>
      <c r="AY874" s="44">
        <v>12498208</v>
      </c>
      <c r="AZ874" s="21">
        <v>11317660</v>
      </c>
      <c r="BA874" s="21">
        <v>1180548</v>
      </c>
      <c r="BB874" s="44">
        <v>754</v>
      </c>
      <c r="BC874" s="44">
        <v>248073</v>
      </c>
      <c r="BD874" s="44"/>
      <c r="BE874" s="44">
        <v>933229</v>
      </c>
      <c r="BF874" s="44">
        <v>3496050</v>
      </c>
      <c r="BG874" s="44">
        <v>649850</v>
      </c>
      <c r="BH874" s="44">
        <v>793036</v>
      </c>
      <c r="BI874" s="21">
        <v>3247341</v>
      </c>
      <c r="BJ874" s="21"/>
      <c r="BK874" s="21">
        <v>101700</v>
      </c>
      <c r="BL874" s="21">
        <v>425673</v>
      </c>
      <c r="BM874" s="21">
        <v>418500</v>
      </c>
      <c r="BN874" s="21">
        <v>9132150</v>
      </c>
      <c r="BO874" s="21"/>
      <c r="BP874" s="21"/>
      <c r="BQ874" s="44"/>
      <c r="BR874" s="21"/>
      <c r="BS874" s="44"/>
      <c r="BT874" s="21"/>
      <c r="BU874" s="44"/>
      <c r="BV874" s="21"/>
      <c r="BW874" s="44">
        <v>2460906</v>
      </c>
      <c r="BX874" s="21"/>
      <c r="BY874" s="21">
        <v>359725</v>
      </c>
      <c r="BZ874" s="21"/>
      <c r="CA874" s="44">
        <v>17500</v>
      </c>
      <c r="CB874" s="44"/>
      <c r="CC874" s="44">
        <v>610005</v>
      </c>
      <c r="CD874" s="44"/>
      <c r="CE874" s="44"/>
      <c r="CF874" s="44"/>
      <c r="CG874" s="44">
        <v>49791</v>
      </c>
      <c r="CH874" s="44"/>
      <c r="CI874" s="21">
        <v>18990</v>
      </c>
      <c r="CJ874" s="44"/>
      <c r="CK874" s="21">
        <v>2559</v>
      </c>
      <c r="CL874" s="44"/>
      <c r="CM874" s="44">
        <v>8809</v>
      </c>
      <c r="CN874" s="44">
        <v>33355</v>
      </c>
      <c r="CO874" s="44">
        <v>1260315</v>
      </c>
      <c r="CP874" s="44">
        <v>0</v>
      </c>
      <c r="CQ874" s="21">
        <v>1306125</v>
      </c>
      <c r="CR874" s="44">
        <v>499185</v>
      </c>
      <c r="CS874" s="44">
        <v>341598</v>
      </c>
      <c r="CT874" s="44">
        <v>21754</v>
      </c>
      <c r="CU874" s="44"/>
      <c r="CV874" s="44">
        <v>48335</v>
      </c>
      <c r="CW874" s="21"/>
      <c r="CX874" s="21"/>
      <c r="CY874" s="21"/>
      <c r="CZ874" s="21"/>
      <c r="DA874" s="21"/>
      <c r="DB874" s="21"/>
      <c r="DC874" s="21"/>
      <c r="DD874" s="21"/>
      <c r="DE874" s="44"/>
      <c r="DF874" s="21"/>
      <c r="DG874" s="44"/>
      <c r="DH874" s="21"/>
      <c r="DI874" s="44"/>
      <c r="DJ874" s="44"/>
      <c r="DK874" s="44"/>
      <c r="DL874" s="44"/>
      <c r="DM874" s="21"/>
      <c r="DN874" s="44"/>
      <c r="DO874" s="44">
        <v>-11048</v>
      </c>
      <c r="DP874" s="44"/>
      <c r="DQ874" s="44"/>
      <c r="DR874" s="44"/>
      <c r="DS874" s="44"/>
      <c r="DT874" s="44"/>
      <c r="DU874" s="44"/>
      <c r="DV874" s="44"/>
      <c r="DW874" s="44">
        <v>10604</v>
      </c>
      <c r="DX874" s="44"/>
      <c r="DY874" s="44">
        <v>-3413</v>
      </c>
      <c r="DZ874" s="44"/>
      <c r="EA874" s="44"/>
      <c r="EB874" s="21"/>
      <c r="EC874" s="44">
        <v>-1560118</v>
      </c>
      <c r="ED874" s="44"/>
      <c r="EE874" s="21">
        <v>76029</v>
      </c>
      <c r="EF874" s="44"/>
      <c r="EG874" s="21">
        <v>279377</v>
      </c>
      <c r="EH874" s="44"/>
      <c r="EI874" s="21">
        <v>1294118</v>
      </c>
      <c r="EJ874" s="44"/>
      <c r="EK874" s="44"/>
      <c r="EL874" s="21"/>
      <c r="EM874" s="44">
        <v>-51075</v>
      </c>
      <c r="EN874" s="44"/>
      <c r="EO874" s="44">
        <v>119965</v>
      </c>
      <c r="EP874" s="21"/>
      <c r="EQ874" s="21"/>
      <c r="ER874" s="21"/>
      <c r="ES874" s="21"/>
      <c r="ET874" s="44"/>
      <c r="EU874" s="21"/>
      <c r="EV874" s="44"/>
      <c r="EW874" s="21"/>
      <c r="EX874" s="44"/>
      <c r="EY874" s="44"/>
      <c r="EZ874" s="21"/>
      <c r="FA874" s="21"/>
      <c r="FB874" s="44"/>
      <c r="FC874" s="44"/>
      <c r="FD874" s="21"/>
      <c r="FE874" s="112"/>
      <c r="FF874" s="44"/>
      <c r="FG874" s="44">
        <v>5715430</v>
      </c>
      <c r="FH874" s="44">
        <v>1526721</v>
      </c>
      <c r="FI874" s="44">
        <v>4075509</v>
      </c>
      <c r="FJ874" s="44">
        <v>229195</v>
      </c>
      <c r="FK874" s="44">
        <v>4093245</v>
      </c>
      <c r="FL874" s="44"/>
      <c r="FM874" s="44"/>
      <c r="FN874" s="44"/>
      <c r="FO874" s="44"/>
      <c r="FP874" s="44"/>
      <c r="FQ874" s="44"/>
      <c r="FR874" s="44"/>
      <c r="FS874" s="44"/>
      <c r="FT874" s="44">
        <v>28431</v>
      </c>
      <c r="FU874" s="44">
        <v>10214</v>
      </c>
      <c r="FV874" s="21">
        <v>742004</v>
      </c>
      <c r="FW874" s="44"/>
      <c r="FX874" s="44">
        <v>384124</v>
      </c>
      <c r="FY874" s="44">
        <v>135443</v>
      </c>
      <c r="FZ874" s="44">
        <v>183842</v>
      </c>
      <c r="GA874" s="44">
        <v>28151</v>
      </c>
      <c r="GB874" s="44"/>
      <c r="GC874" s="44">
        <v>42688</v>
      </c>
      <c r="GD874" s="44">
        <v>378943</v>
      </c>
      <c r="GE874" s="44">
        <v>159659</v>
      </c>
      <c r="GF874" s="44">
        <v>137405</v>
      </c>
      <c r="GG874" s="44">
        <v>674958</v>
      </c>
      <c r="GH874" s="44">
        <v>495955</v>
      </c>
      <c r="GI874" s="44">
        <v>135060</v>
      </c>
      <c r="GJ874" s="44">
        <v>131104</v>
      </c>
      <c r="GK874" s="44">
        <v>2246520</v>
      </c>
      <c r="GL874" s="44">
        <v>50750</v>
      </c>
      <c r="GM874" s="44">
        <v>1025102</v>
      </c>
      <c r="GN874" s="44">
        <v>52488</v>
      </c>
      <c r="GO874" s="44">
        <v>8991</v>
      </c>
      <c r="GP874" s="44"/>
      <c r="GQ874" s="44"/>
      <c r="GR874" s="44">
        <v>172583</v>
      </c>
      <c r="GS874" s="44">
        <v>1614316</v>
      </c>
      <c r="GT874" s="44"/>
      <c r="GU874" s="21">
        <v>154133</v>
      </c>
      <c r="GV874" s="44">
        <v>4004</v>
      </c>
      <c r="GW874" s="44">
        <v>11550215</v>
      </c>
      <c r="GX874" s="44"/>
      <c r="GY874" s="44">
        <v>13322668</v>
      </c>
      <c r="GZ874" s="44">
        <v>797716</v>
      </c>
      <c r="HA874" s="44">
        <v>10695273</v>
      </c>
      <c r="HB874" s="44"/>
      <c r="HC874" s="44">
        <v>1829679</v>
      </c>
      <c r="HD874" s="44">
        <v>13322668</v>
      </c>
      <c r="HE874" s="21"/>
      <c r="HF874" s="21">
        <v>854942</v>
      </c>
      <c r="HG874" s="21"/>
      <c r="HH874" s="21"/>
      <c r="HI874" s="21">
        <v>0</v>
      </c>
      <c r="HJ874" s="44"/>
      <c r="HK874" s="21"/>
      <c r="HL874" s="21">
        <v>246902</v>
      </c>
      <c r="HM874" s="21">
        <v>246902</v>
      </c>
      <c r="HN874" s="21">
        <v>-92769</v>
      </c>
      <c r="HO874" s="21"/>
      <c r="HP874" s="44"/>
      <c r="HQ874" s="47"/>
      <c r="HR874" s="47"/>
      <c r="HS874" s="47"/>
      <c r="HT874" s="47" t="s">
        <v>1759</v>
      </c>
      <c r="HU874" s="47">
        <v>0</v>
      </c>
      <c r="HV874" s="47">
        <v>2751</v>
      </c>
      <c r="HW874" s="47">
        <v>0</v>
      </c>
      <c r="HX874" s="47">
        <v>7596</v>
      </c>
      <c r="HY874" s="47">
        <v>26397</v>
      </c>
      <c r="HZ874" s="47">
        <v>52375</v>
      </c>
      <c r="IA874" s="47">
        <v>0</v>
      </c>
      <c r="IB874" s="47">
        <v>0</v>
      </c>
      <c r="IC874" s="47">
        <v>0</v>
      </c>
      <c r="ID874">
        <v>18536</v>
      </c>
      <c r="IE874" s="47">
        <v>3949</v>
      </c>
      <c r="IF874">
        <v>5577</v>
      </c>
      <c r="IG874" s="47"/>
      <c r="IH874" s="47">
        <v>14962</v>
      </c>
      <c r="II874">
        <v>12002</v>
      </c>
      <c r="IJ874">
        <v>4627</v>
      </c>
      <c r="IK874">
        <v>2141</v>
      </c>
      <c r="IL874">
        <v>10091</v>
      </c>
      <c r="IM874">
        <v>161004</v>
      </c>
      <c r="IN874">
        <v>0</v>
      </c>
      <c r="IO874">
        <v>0</v>
      </c>
      <c r="IP874">
        <v>0</v>
      </c>
      <c r="IQ874">
        <v>0</v>
      </c>
      <c r="IR874">
        <v>0</v>
      </c>
      <c r="IS874">
        <v>0</v>
      </c>
      <c r="IT874">
        <v>0</v>
      </c>
      <c r="IU874">
        <v>257980</v>
      </c>
      <c r="IV874">
        <v>0</v>
      </c>
      <c r="IW874">
        <v>441170</v>
      </c>
      <c r="IX874">
        <v>1046961</v>
      </c>
      <c r="IY874">
        <v>1247010</v>
      </c>
      <c r="IZ874">
        <v>0</v>
      </c>
      <c r="JA874">
        <v>0</v>
      </c>
      <c r="JB874">
        <v>0</v>
      </c>
      <c r="JC874">
        <v>981678</v>
      </c>
      <c r="JD874">
        <v>92883</v>
      </c>
      <c r="JE874">
        <v>104754</v>
      </c>
      <c r="JF874"/>
      <c r="JG874">
        <v>341768</v>
      </c>
      <c r="JH874">
        <v>349995</v>
      </c>
      <c r="JI874">
        <v>95897</v>
      </c>
      <c r="JJ874">
        <v>104341</v>
      </c>
      <c r="JK874">
        <v>650993</v>
      </c>
      <c r="JL874">
        <v>5715430</v>
      </c>
      <c r="JM874">
        <v>0</v>
      </c>
      <c r="JN874">
        <v>0</v>
      </c>
      <c r="JO874">
        <v>0</v>
      </c>
      <c r="JP874">
        <v>0</v>
      </c>
      <c r="JQ874">
        <v>0</v>
      </c>
      <c r="JR874">
        <v>0</v>
      </c>
      <c r="JS874">
        <v>0</v>
      </c>
      <c r="JT874"/>
      <c r="JU874"/>
      <c r="JV874"/>
      <c r="JW874"/>
      <c r="JX874"/>
      <c r="JY874">
        <v>18536</v>
      </c>
      <c r="JZ874"/>
      <c r="KA874"/>
      <c r="KB874"/>
      <c r="KC874"/>
      <c r="KD874"/>
      <c r="KE874">
        <v>981678</v>
      </c>
      <c r="KF874">
        <v>94</v>
      </c>
      <c r="KG874">
        <v>132</v>
      </c>
      <c r="KH874">
        <v>78</v>
      </c>
      <c r="KI874">
        <v>65</v>
      </c>
      <c r="KJ874">
        <v>95</v>
      </c>
      <c r="KK874">
        <v>54</v>
      </c>
      <c r="KL874">
        <v>33</v>
      </c>
      <c r="KM874">
        <v>51</v>
      </c>
      <c r="KN874">
        <v>30</v>
      </c>
      <c r="KO874">
        <v>1</v>
      </c>
      <c r="KP874">
        <v>0</v>
      </c>
      <c r="KQ874">
        <v>0</v>
      </c>
      <c r="KR874">
        <v>1</v>
      </c>
      <c r="KS874">
        <v>0</v>
      </c>
      <c r="KT874">
        <v>0</v>
      </c>
      <c r="KU874">
        <v>1</v>
      </c>
      <c r="KV874">
        <v>0</v>
      </c>
      <c r="KW874">
        <v>0</v>
      </c>
      <c r="KX874">
        <v>0</v>
      </c>
      <c r="KY874">
        <v>0</v>
      </c>
      <c r="KZ874">
        <v>0</v>
      </c>
      <c r="LA874">
        <v>0</v>
      </c>
      <c r="LB874">
        <v>0</v>
      </c>
      <c r="LC874">
        <v>0</v>
      </c>
      <c r="LD874">
        <v>1</v>
      </c>
      <c r="LE874">
        <v>0</v>
      </c>
      <c r="LF874">
        <v>0</v>
      </c>
      <c r="LG874">
        <v>0</v>
      </c>
      <c r="LH874">
        <v>0</v>
      </c>
    </row>
    <row r="875" spans="1:320" s="34" customFormat="1" ht="15" customHeight="1" x14ac:dyDescent="0.25">
      <c r="A875" s="45">
        <v>206390894</v>
      </c>
      <c r="B875" s="45" t="s">
        <v>6557</v>
      </c>
      <c r="C875" s="46">
        <v>45292</v>
      </c>
      <c r="D875" s="46">
        <v>45657</v>
      </c>
      <c r="E875" s="47">
        <v>366</v>
      </c>
      <c r="F875" s="45" t="s">
        <v>883</v>
      </c>
      <c r="G875" s="45" t="s">
        <v>884</v>
      </c>
      <c r="H875" s="45" t="s">
        <v>1509</v>
      </c>
      <c r="I875" s="45" t="s">
        <v>886</v>
      </c>
      <c r="J875" s="45" t="s">
        <v>887</v>
      </c>
      <c r="K875" s="45" t="s">
        <v>1322</v>
      </c>
      <c r="L875" s="45" t="s">
        <v>6551</v>
      </c>
      <c r="M875" s="45" t="s">
        <v>6558</v>
      </c>
      <c r="N875" s="45" t="s">
        <v>6559</v>
      </c>
      <c r="O875" s="45" t="s">
        <v>1525</v>
      </c>
      <c r="P875" s="45" t="s">
        <v>6554</v>
      </c>
      <c r="Q875" s="45" t="s">
        <v>6560</v>
      </c>
      <c r="R875" t="s">
        <v>6561</v>
      </c>
      <c r="S875" s="45" t="s">
        <v>893</v>
      </c>
      <c r="T875"/>
      <c r="U875" s="47">
        <v>86</v>
      </c>
      <c r="V875" s="47">
        <v>86</v>
      </c>
      <c r="W875" s="47" t="s">
        <v>894</v>
      </c>
      <c r="X875" s="47">
        <v>31476</v>
      </c>
      <c r="Y875" s="47">
        <v>29631</v>
      </c>
      <c r="Z875" s="48">
        <v>222.29</v>
      </c>
      <c r="AA875" s="44">
        <v>536</v>
      </c>
      <c r="AB875" s="44">
        <v>540</v>
      </c>
      <c r="AC875" s="44">
        <v>4555</v>
      </c>
      <c r="AD875" s="44"/>
      <c r="AE875" s="44">
        <v>1654</v>
      </c>
      <c r="AF875" s="44">
        <v>16103</v>
      </c>
      <c r="AG875" s="44"/>
      <c r="AH875" s="47">
        <v>4879</v>
      </c>
      <c r="AI875" s="47">
        <v>54</v>
      </c>
      <c r="AJ875">
        <v>2386</v>
      </c>
      <c r="AK875" t="s">
        <v>895</v>
      </c>
      <c r="AL875">
        <v>29631</v>
      </c>
      <c r="AM875"/>
      <c r="AN875"/>
      <c r="AO875"/>
      <c r="AP875"/>
      <c r="AQ875"/>
      <c r="AR875" s="44"/>
      <c r="AS875" s="44"/>
      <c r="AT875" s="44"/>
      <c r="AU875" s="44">
        <v>12407407</v>
      </c>
      <c r="AV875" s="44">
        <v>4750816</v>
      </c>
      <c r="AW875" s="44">
        <v>2075187</v>
      </c>
      <c r="AX875" s="44">
        <v>29314</v>
      </c>
      <c r="AY875" s="44">
        <v>15112350</v>
      </c>
      <c r="AZ875" s="21">
        <v>13844909</v>
      </c>
      <c r="BA875" s="21">
        <v>1267441</v>
      </c>
      <c r="BB875" s="44">
        <v>-19461</v>
      </c>
      <c r="BC875" s="44">
        <v>12590</v>
      </c>
      <c r="BD875" s="44"/>
      <c r="BE875" s="44">
        <v>1235390</v>
      </c>
      <c r="BF875" s="44">
        <v>1907318</v>
      </c>
      <c r="BG875" s="44"/>
      <c r="BH875" s="44">
        <v>692580</v>
      </c>
      <c r="BI875" s="21">
        <v>6742819</v>
      </c>
      <c r="BJ875" s="21"/>
      <c r="BK875" s="21">
        <v>2042987</v>
      </c>
      <c r="BL875" s="21">
        <v>22612</v>
      </c>
      <c r="BM875" s="21">
        <v>999091</v>
      </c>
      <c r="BN875" s="21">
        <v>12407407</v>
      </c>
      <c r="BO875" s="21"/>
      <c r="BP875" s="21"/>
      <c r="BQ875" s="44"/>
      <c r="BR875" s="21"/>
      <c r="BS875" s="44"/>
      <c r="BT875" s="21"/>
      <c r="BU875" s="44"/>
      <c r="BV875" s="21"/>
      <c r="BW875" s="44">
        <v>730316</v>
      </c>
      <c r="BX875" s="21"/>
      <c r="BY875" s="21"/>
      <c r="BZ875" s="21"/>
      <c r="CA875" s="44">
        <v>265190</v>
      </c>
      <c r="CB875" s="44"/>
      <c r="CC875" s="44">
        <v>2581837</v>
      </c>
      <c r="CD875" s="44"/>
      <c r="CE875" s="44"/>
      <c r="CF875" s="44"/>
      <c r="CG875" s="44">
        <v>782262</v>
      </c>
      <c r="CH875" s="44"/>
      <c r="CI875" s="21">
        <v>8657</v>
      </c>
      <c r="CJ875" s="44"/>
      <c r="CK875" s="21">
        <v>382554</v>
      </c>
      <c r="CL875" s="44"/>
      <c r="CM875" s="44">
        <v>11812</v>
      </c>
      <c r="CN875" s="44">
        <v>13625</v>
      </c>
      <c r="CO875" s="44">
        <v>1695854</v>
      </c>
      <c r="CP875" s="44">
        <v>276174</v>
      </c>
      <c r="CQ875" s="21">
        <v>1551921</v>
      </c>
      <c r="CR875" s="44">
        <v>403920</v>
      </c>
      <c r="CS875" s="44">
        <v>626034</v>
      </c>
      <c r="CT875" s="44">
        <v>50664</v>
      </c>
      <c r="CU875" s="44"/>
      <c r="CV875" s="44">
        <v>120812</v>
      </c>
      <c r="CW875" s="21"/>
      <c r="CX875" s="21"/>
      <c r="CY875" s="21"/>
      <c r="CZ875" s="21"/>
      <c r="DA875" s="21"/>
      <c r="DB875" s="21"/>
      <c r="DC875" s="21"/>
      <c r="DD875" s="21"/>
      <c r="DE875" s="44"/>
      <c r="DF875" s="21"/>
      <c r="DG875" s="44"/>
      <c r="DH875" s="21"/>
      <c r="DI875" s="44"/>
      <c r="DJ875" s="44"/>
      <c r="DK875" s="44"/>
      <c r="DL875" s="44"/>
      <c r="DM875" s="21"/>
      <c r="DN875" s="44"/>
      <c r="DO875" s="44"/>
      <c r="DP875" s="44"/>
      <c r="DQ875" s="44"/>
      <c r="DR875" s="44"/>
      <c r="DS875" s="44"/>
      <c r="DT875" s="44"/>
      <c r="DU875" s="44"/>
      <c r="DV875" s="44"/>
      <c r="DW875" s="44"/>
      <c r="DX875" s="44"/>
      <c r="DY875" s="44"/>
      <c r="DZ875" s="44"/>
      <c r="EA875" s="44"/>
      <c r="EB875" s="21"/>
      <c r="EC875" s="44">
        <v>-8201617</v>
      </c>
      <c r="ED875" s="44"/>
      <c r="EE875" s="21"/>
      <c r="EF875" s="44"/>
      <c r="EG875" s="21">
        <v>491907</v>
      </c>
      <c r="EH875" s="44"/>
      <c r="EI875" s="21">
        <v>6742819</v>
      </c>
      <c r="EJ875" s="44"/>
      <c r="EK875" s="44"/>
      <c r="EL875" s="21"/>
      <c r="EM875" s="44">
        <v>2042987</v>
      </c>
      <c r="EN875" s="44"/>
      <c r="EO875" s="44">
        <v>999091</v>
      </c>
      <c r="EP875" s="21"/>
      <c r="EQ875" s="21"/>
      <c r="ER875" s="21"/>
      <c r="ES875" s="21"/>
      <c r="ET875" s="44"/>
      <c r="EU875" s="21"/>
      <c r="EV875" s="44"/>
      <c r="EW875" s="21"/>
      <c r="EX875" s="44"/>
      <c r="EY875" s="44"/>
      <c r="EZ875" s="21"/>
      <c r="FA875" s="21"/>
      <c r="FB875" s="44"/>
      <c r="FC875" s="44"/>
      <c r="FD875" s="21"/>
      <c r="FE875" s="112"/>
      <c r="FF875" s="44"/>
      <c r="FG875" s="44">
        <v>6855231</v>
      </c>
      <c r="FH875" s="44">
        <v>1970634</v>
      </c>
      <c r="FI875" s="44">
        <v>5019044</v>
      </c>
      <c r="FJ875" s="44">
        <v>216274</v>
      </c>
      <c r="FK875" s="44">
        <v>5444402</v>
      </c>
      <c r="FL875" s="44"/>
      <c r="FM875" s="44"/>
      <c r="FN875" s="44"/>
      <c r="FO875" s="44"/>
      <c r="FP875" s="44"/>
      <c r="FQ875" s="44"/>
      <c r="FR875" s="44"/>
      <c r="FS875" s="44"/>
      <c r="FT875" s="44">
        <v>5954</v>
      </c>
      <c r="FU875" s="44">
        <v>7276</v>
      </c>
      <c r="FV875" s="21">
        <v>662332</v>
      </c>
      <c r="FW875" s="44">
        <v>13703</v>
      </c>
      <c r="FX875" s="44">
        <v>466610</v>
      </c>
      <c r="FY875" s="44">
        <v>177995</v>
      </c>
      <c r="FZ875" s="44">
        <v>320101</v>
      </c>
      <c r="GA875" s="44">
        <v>27916</v>
      </c>
      <c r="GB875" s="44"/>
      <c r="GC875" s="44">
        <v>66776</v>
      </c>
      <c r="GD875" s="44">
        <v>371159</v>
      </c>
      <c r="GE875" s="44">
        <v>412738</v>
      </c>
      <c r="GF875" s="44">
        <v>13064</v>
      </c>
      <c r="GG875" s="44">
        <v>918134</v>
      </c>
      <c r="GH875" s="44">
        <v>80591</v>
      </c>
      <c r="GI875" s="44">
        <v>143267</v>
      </c>
      <c r="GJ875" s="44">
        <v>214034</v>
      </c>
      <c r="GK875" s="44">
        <v>3231963</v>
      </c>
      <c r="GL875" s="44">
        <v>394793</v>
      </c>
      <c r="GM875" s="44">
        <v>659427</v>
      </c>
      <c r="GN875" s="44">
        <v>88769</v>
      </c>
      <c r="GO875" s="44">
        <v>25114</v>
      </c>
      <c r="GP875" s="44"/>
      <c r="GQ875" s="44"/>
      <c r="GR875" s="44">
        <v>98791</v>
      </c>
      <c r="GS875" s="44">
        <v>2572934</v>
      </c>
      <c r="GT875" s="44"/>
      <c r="GU875" s="21">
        <v>993428</v>
      </c>
      <c r="GV875" s="44">
        <v>297038</v>
      </c>
      <c r="GW875" s="44">
        <v>2695908</v>
      </c>
      <c r="GX875" s="44"/>
      <c r="GY875" s="44">
        <v>6559308</v>
      </c>
      <c r="GZ875" s="44">
        <v>1601953</v>
      </c>
      <c r="HA875" s="44"/>
      <c r="HB875" s="44">
        <v>3576269</v>
      </c>
      <c r="HC875" s="44">
        <v>1381086</v>
      </c>
      <c r="HD875" s="44">
        <v>6559308</v>
      </c>
      <c r="HE875" s="21"/>
      <c r="HF875" s="21"/>
      <c r="HG875" s="21"/>
      <c r="HH875" s="21">
        <v>1028472</v>
      </c>
      <c r="HI875" s="21">
        <v>0</v>
      </c>
      <c r="HJ875" s="44"/>
      <c r="HK875" s="21">
        <v>1064020</v>
      </c>
      <c r="HL875" s="21">
        <v>388535</v>
      </c>
      <c r="HM875" s="21">
        <v>1452555</v>
      </c>
      <c r="HN875" s="21">
        <v>-459127</v>
      </c>
      <c r="HO875" s="21"/>
      <c r="HP875" s="44">
        <v>2547797</v>
      </c>
      <c r="HQ875" s="47"/>
      <c r="HR875" s="47">
        <v>3576269</v>
      </c>
      <c r="HS875" s="47"/>
      <c r="HT875" s="47" t="s">
        <v>1841</v>
      </c>
      <c r="HU875" s="47">
        <v>160195.30000000002</v>
      </c>
      <c r="HV875" s="47">
        <v>2352</v>
      </c>
      <c r="HW875" s="47">
        <v>0</v>
      </c>
      <c r="HX875" s="47">
        <v>11992</v>
      </c>
      <c r="HY875" s="47">
        <v>25082</v>
      </c>
      <c r="HZ875" s="47">
        <v>70688</v>
      </c>
      <c r="IA875" s="47">
        <v>0</v>
      </c>
      <c r="IB875" s="47">
        <v>0</v>
      </c>
      <c r="IC875" s="47">
        <v>1978</v>
      </c>
      <c r="ID875">
        <v>18055</v>
      </c>
      <c r="IE875" s="47">
        <v>1952</v>
      </c>
      <c r="IF875">
        <v>14271</v>
      </c>
      <c r="IG875" s="47"/>
      <c r="IH875" s="47">
        <v>19416</v>
      </c>
      <c r="II875">
        <v>3703</v>
      </c>
      <c r="IJ875">
        <v>5620</v>
      </c>
      <c r="IK875">
        <v>3970</v>
      </c>
      <c r="IL875">
        <v>20169</v>
      </c>
      <c r="IM875">
        <v>199248</v>
      </c>
      <c r="IN875">
        <v>0</v>
      </c>
      <c r="IO875">
        <v>9</v>
      </c>
      <c r="IP875">
        <v>1027</v>
      </c>
      <c r="IQ875">
        <v>67</v>
      </c>
      <c r="IR875">
        <v>0</v>
      </c>
      <c r="IS875">
        <v>0</v>
      </c>
      <c r="IT875">
        <v>1103</v>
      </c>
      <c r="IU875">
        <v>163791</v>
      </c>
      <c r="IV875">
        <v>0</v>
      </c>
      <c r="IW875">
        <v>687266</v>
      </c>
      <c r="IX875">
        <v>1039845</v>
      </c>
      <c r="IY875">
        <v>1836703</v>
      </c>
      <c r="IZ875">
        <v>0</v>
      </c>
      <c r="JA875">
        <v>0</v>
      </c>
      <c r="JB875">
        <v>153863</v>
      </c>
      <c r="JC875">
        <v>1023542</v>
      </c>
      <c r="JD875">
        <v>68064</v>
      </c>
      <c r="JE875">
        <v>281918</v>
      </c>
      <c r="JF875"/>
      <c r="JG875">
        <v>429021</v>
      </c>
      <c r="JH875">
        <v>59575</v>
      </c>
      <c r="JI875">
        <v>109565</v>
      </c>
      <c r="JJ875">
        <v>163123</v>
      </c>
      <c r="JK875">
        <v>838955</v>
      </c>
      <c r="JL875">
        <v>6855231</v>
      </c>
      <c r="JM875">
        <v>0</v>
      </c>
      <c r="JN875">
        <v>736</v>
      </c>
      <c r="JO875">
        <v>43381</v>
      </c>
      <c r="JP875">
        <v>3390</v>
      </c>
      <c r="JQ875">
        <v>0</v>
      </c>
      <c r="JR875">
        <v>0</v>
      </c>
      <c r="JS875">
        <v>47507</v>
      </c>
      <c r="JT875"/>
      <c r="JU875"/>
      <c r="JV875"/>
      <c r="JW875"/>
      <c r="JX875"/>
      <c r="JY875">
        <v>18055</v>
      </c>
      <c r="JZ875"/>
      <c r="KA875"/>
      <c r="KB875"/>
      <c r="KC875"/>
      <c r="KD875"/>
      <c r="KE875">
        <v>1023542</v>
      </c>
      <c r="KF875">
        <v>161</v>
      </c>
      <c r="KG875">
        <v>255</v>
      </c>
      <c r="KH875">
        <v>111</v>
      </c>
      <c r="KI875">
        <v>118</v>
      </c>
      <c r="KJ875">
        <v>203</v>
      </c>
      <c r="KK875">
        <v>74</v>
      </c>
      <c r="KL875">
        <v>56</v>
      </c>
      <c r="KM875">
        <v>93</v>
      </c>
      <c r="KN875">
        <v>39</v>
      </c>
      <c r="KO875">
        <v>1</v>
      </c>
      <c r="KP875">
        <v>0</v>
      </c>
      <c r="KQ875">
        <v>0</v>
      </c>
      <c r="KR875">
        <v>0</v>
      </c>
      <c r="KS875">
        <v>1</v>
      </c>
      <c r="KT875">
        <v>0</v>
      </c>
      <c r="KU875">
        <v>1</v>
      </c>
      <c r="KV875">
        <v>0</v>
      </c>
      <c r="KW875">
        <v>0</v>
      </c>
      <c r="KX875">
        <v>0</v>
      </c>
      <c r="KY875">
        <v>0</v>
      </c>
      <c r="KZ875">
        <v>0</v>
      </c>
      <c r="LA875">
        <v>0</v>
      </c>
      <c r="LB875">
        <v>0</v>
      </c>
      <c r="LC875">
        <v>0</v>
      </c>
      <c r="LD875">
        <v>1</v>
      </c>
      <c r="LE875">
        <v>0</v>
      </c>
      <c r="LF875">
        <v>0</v>
      </c>
      <c r="LG875">
        <v>0</v>
      </c>
      <c r="LH875">
        <v>0</v>
      </c>
    </row>
    <row r="876" spans="1:320" s="34" customFormat="1" ht="15" customHeight="1" x14ac:dyDescent="0.25">
      <c r="A876" s="45">
        <v>206390902</v>
      </c>
      <c r="B876" s="45" t="s">
        <v>1516</v>
      </c>
      <c r="C876" s="46">
        <v>45200</v>
      </c>
      <c r="D876" s="46">
        <v>45565</v>
      </c>
      <c r="E876" s="47">
        <v>366</v>
      </c>
      <c r="F876" s="45" t="s">
        <v>883</v>
      </c>
      <c r="G876" s="45" t="s">
        <v>884</v>
      </c>
      <c r="H876" s="45" t="s">
        <v>1509</v>
      </c>
      <c r="I876" s="45" t="s">
        <v>886</v>
      </c>
      <c r="J876" s="45" t="s">
        <v>887</v>
      </c>
      <c r="K876" s="45" t="s">
        <v>1322</v>
      </c>
      <c r="L876" s="45" t="s">
        <v>6539</v>
      </c>
      <c r="M876" s="45" t="s">
        <v>1517</v>
      </c>
      <c r="N876" s="45" t="s">
        <v>1518</v>
      </c>
      <c r="O876" s="45" t="s">
        <v>1519</v>
      </c>
      <c r="P876" s="45" t="s">
        <v>6562</v>
      </c>
      <c r="Q876" s="45" t="s">
        <v>1520</v>
      </c>
      <c r="R876" t="s">
        <v>1521</v>
      </c>
      <c r="S876" s="45" t="s">
        <v>893</v>
      </c>
      <c r="T876"/>
      <c r="U876" s="47">
        <v>98</v>
      </c>
      <c r="V876" s="47">
        <v>98</v>
      </c>
      <c r="W876" s="47" t="s">
        <v>894</v>
      </c>
      <c r="X876" s="47">
        <v>35868</v>
      </c>
      <c r="Y876" s="47">
        <v>29627</v>
      </c>
      <c r="Z876" s="48">
        <v>82.6</v>
      </c>
      <c r="AA876" s="44">
        <v>112</v>
      </c>
      <c r="AB876" s="44">
        <v>133</v>
      </c>
      <c r="AC876" s="44">
        <v>2452</v>
      </c>
      <c r="AD876" s="44">
        <v>209</v>
      </c>
      <c r="AE876" s="44">
        <v>2301</v>
      </c>
      <c r="AF876" s="44">
        <v>23887</v>
      </c>
      <c r="AG876" s="44">
        <v>34</v>
      </c>
      <c r="AH876" s="47">
        <v>191</v>
      </c>
      <c r="AI876" s="47">
        <v>553</v>
      </c>
      <c r="AJ876"/>
      <c r="AK876" t="s">
        <v>895</v>
      </c>
      <c r="AL876">
        <v>29627</v>
      </c>
      <c r="AM876"/>
      <c r="AN876"/>
      <c r="AO876"/>
      <c r="AP876"/>
      <c r="AQ876"/>
      <c r="AR876" s="44"/>
      <c r="AS876" s="44"/>
      <c r="AT876" s="44"/>
      <c r="AU876" s="44">
        <v>7501064</v>
      </c>
      <c r="AV876" s="44">
        <v>3323879</v>
      </c>
      <c r="AW876" s="44">
        <v>-143425</v>
      </c>
      <c r="AX876" s="44">
        <v>122</v>
      </c>
      <c r="AY876" s="44">
        <v>10968490</v>
      </c>
      <c r="AZ876" s="21">
        <v>10686705</v>
      </c>
      <c r="BA876" s="21">
        <v>281785</v>
      </c>
      <c r="BB876" s="44"/>
      <c r="BC876" s="44"/>
      <c r="BD876" s="44"/>
      <c r="BE876" s="44">
        <v>281785</v>
      </c>
      <c r="BF876" s="44">
        <v>625306</v>
      </c>
      <c r="BG876" s="44">
        <v>53290</v>
      </c>
      <c r="BH876" s="44">
        <v>575250</v>
      </c>
      <c r="BI876" s="21">
        <v>6050626</v>
      </c>
      <c r="BJ876" s="21">
        <v>8560</v>
      </c>
      <c r="BK876" s="21">
        <v>48132</v>
      </c>
      <c r="BL876" s="21">
        <v>139900</v>
      </c>
      <c r="BM876" s="21"/>
      <c r="BN876" s="21">
        <v>7501064</v>
      </c>
      <c r="BO876" s="21"/>
      <c r="BP876" s="21"/>
      <c r="BQ876" s="44"/>
      <c r="BR876" s="21"/>
      <c r="BS876" s="44"/>
      <c r="BT876" s="21"/>
      <c r="BU876" s="44"/>
      <c r="BV876" s="21"/>
      <c r="BW876" s="44">
        <v>1792095</v>
      </c>
      <c r="BX876" s="21"/>
      <c r="BY876" s="21">
        <v>86459</v>
      </c>
      <c r="BZ876" s="21"/>
      <c r="CA876" s="44">
        <v>34076</v>
      </c>
      <c r="CB876" s="44"/>
      <c r="CC876" s="44">
        <v>1411249</v>
      </c>
      <c r="CD876" s="44"/>
      <c r="CE876" s="44"/>
      <c r="CF876" s="44"/>
      <c r="CG876" s="44"/>
      <c r="CH876" s="44"/>
      <c r="CI876" s="21"/>
      <c r="CJ876" s="44"/>
      <c r="CK876" s="21"/>
      <c r="CL876" s="44"/>
      <c r="CM876" s="44">
        <v>273</v>
      </c>
      <c r="CN876" s="44">
        <v>0</v>
      </c>
      <c r="CO876" s="44">
        <v>605743</v>
      </c>
      <c r="CP876" s="44">
        <v>1833837</v>
      </c>
      <c r="CQ876" s="21">
        <v>575668</v>
      </c>
      <c r="CR876" s="44">
        <v>82900</v>
      </c>
      <c r="CS876" s="44">
        <v>208362</v>
      </c>
      <c r="CT876" s="44">
        <v>9816</v>
      </c>
      <c r="CU876" s="44"/>
      <c r="CV876" s="44">
        <v>7280</v>
      </c>
      <c r="CW876" s="21"/>
      <c r="CX876" s="21"/>
      <c r="CY876" s="21"/>
      <c r="CZ876" s="21"/>
      <c r="DA876" s="21"/>
      <c r="DB876" s="21"/>
      <c r="DC876" s="21"/>
      <c r="DD876" s="21"/>
      <c r="DE876" s="44"/>
      <c r="DF876" s="21"/>
      <c r="DG876" s="44"/>
      <c r="DH876" s="21"/>
      <c r="DI876" s="44"/>
      <c r="DJ876" s="44"/>
      <c r="DK876" s="44"/>
      <c r="DL876" s="44"/>
      <c r="DM876" s="21"/>
      <c r="DN876" s="44"/>
      <c r="DO876" s="44"/>
      <c r="DP876" s="44"/>
      <c r="DQ876" s="44"/>
      <c r="DR876" s="44"/>
      <c r="DS876" s="44"/>
      <c r="DT876" s="44"/>
      <c r="DU876" s="44"/>
      <c r="DV876" s="44"/>
      <c r="DW876" s="44"/>
      <c r="DX876" s="44"/>
      <c r="DY876" s="44">
        <v>110</v>
      </c>
      <c r="DZ876" s="44"/>
      <c r="EA876" s="44"/>
      <c r="EB876" s="21"/>
      <c r="EC876" s="44">
        <v>-621837</v>
      </c>
      <c r="ED876" s="44"/>
      <c r="EE876" s="21">
        <v>-4057</v>
      </c>
      <c r="EF876" s="44"/>
      <c r="EG876" s="21">
        <v>84547</v>
      </c>
      <c r="EH876" s="44"/>
      <c r="EI876" s="21">
        <v>395937</v>
      </c>
      <c r="EJ876" s="44"/>
      <c r="EK876" s="44"/>
      <c r="EL876" s="21"/>
      <c r="EM876" s="44">
        <v>1875</v>
      </c>
      <c r="EN876" s="44"/>
      <c r="EO876" s="44"/>
      <c r="EP876" s="21"/>
      <c r="EQ876" s="21"/>
      <c r="ER876" s="21"/>
      <c r="ES876" s="21"/>
      <c r="ET876" s="44"/>
      <c r="EU876" s="21"/>
      <c r="EV876" s="44"/>
      <c r="EW876" s="21"/>
      <c r="EX876" s="44"/>
      <c r="EY876" s="44"/>
      <c r="EZ876" s="21"/>
      <c r="FA876" s="21"/>
      <c r="FB876" s="44"/>
      <c r="FC876" s="44"/>
      <c r="FD876" s="21"/>
      <c r="FE876" s="112"/>
      <c r="FF876" s="44"/>
      <c r="FG876" s="44">
        <v>5184739</v>
      </c>
      <c r="FH876" s="44">
        <v>917083</v>
      </c>
      <c r="FI876" s="44">
        <v>4584883</v>
      </c>
      <c r="FJ876" s="44">
        <v>91517</v>
      </c>
      <c r="FK876" s="44">
        <v>4219820</v>
      </c>
      <c r="FL876" s="44"/>
      <c r="FM876" s="44"/>
      <c r="FN876" s="44"/>
      <c r="FO876" s="44"/>
      <c r="FP876" s="44"/>
      <c r="FQ876" s="44"/>
      <c r="FR876" s="44"/>
      <c r="FS876" s="44"/>
      <c r="FT876" s="44">
        <v>485</v>
      </c>
      <c r="FU876" s="44"/>
      <c r="FV876" s="21">
        <v>394884</v>
      </c>
      <c r="FW876" s="44">
        <v>32337</v>
      </c>
      <c r="FX876" s="44">
        <v>369625</v>
      </c>
      <c r="FY876" s="44">
        <v>61280</v>
      </c>
      <c r="FZ876" s="44">
        <v>183156</v>
      </c>
      <c r="GA876" s="44">
        <v>9117</v>
      </c>
      <c r="GB876" s="44"/>
      <c r="GC876" s="44">
        <v>50746</v>
      </c>
      <c r="GD876" s="44">
        <v>619695</v>
      </c>
      <c r="GE876" s="44">
        <v>288247</v>
      </c>
      <c r="GF876" s="44">
        <v>126801</v>
      </c>
      <c r="GG876" s="44">
        <v>830694</v>
      </c>
      <c r="GH876" s="44">
        <v>67827</v>
      </c>
      <c r="GI876" s="44">
        <v>372026</v>
      </c>
      <c r="GJ876" s="44">
        <v>39918</v>
      </c>
      <c r="GK876" s="44">
        <v>1996838</v>
      </c>
      <c r="GL876" s="44">
        <v>25646</v>
      </c>
      <c r="GM876" s="44">
        <v>881653</v>
      </c>
      <c r="GN876" s="44">
        <v>72037</v>
      </c>
      <c r="GO876" s="44">
        <v>43873</v>
      </c>
      <c r="GP876" s="44"/>
      <c r="GQ876" s="44"/>
      <c r="GR876" s="44"/>
      <c r="GS876" s="44">
        <v>2304745</v>
      </c>
      <c r="GT876" s="44"/>
      <c r="GU876" s="21">
        <v>183410</v>
      </c>
      <c r="GV876" s="44"/>
      <c r="GW876" s="44">
        <v>3321075</v>
      </c>
      <c r="GX876" s="44"/>
      <c r="GY876" s="44">
        <v>5809230</v>
      </c>
      <c r="GZ876" s="44">
        <v>5107821</v>
      </c>
      <c r="HA876" s="44"/>
      <c r="HB876" s="44"/>
      <c r="HC876" s="44">
        <v>701409</v>
      </c>
      <c r="HD876" s="44">
        <v>5809230</v>
      </c>
      <c r="HE876" s="21"/>
      <c r="HF876" s="21">
        <v>3321075</v>
      </c>
      <c r="HG876" s="21"/>
      <c r="HH876" s="21"/>
      <c r="HI876" s="21">
        <v>0</v>
      </c>
      <c r="HJ876" s="44"/>
      <c r="HK876" s="21">
        <v>459436</v>
      </c>
      <c r="HL876" s="21">
        <v>476243</v>
      </c>
      <c r="HM876" s="21">
        <v>935679</v>
      </c>
      <c r="HN876" s="21">
        <v>-752269</v>
      </c>
      <c r="HO876" s="21"/>
      <c r="HP876" s="44"/>
      <c r="HQ876" s="47"/>
      <c r="HR876" s="47"/>
      <c r="HS876" s="47"/>
      <c r="HT876" s="47" t="s">
        <v>1893</v>
      </c>
      <c r="HU876" s="47">
        <v>102156.42</v>
      </c>
      <c r="HV876" s="47">
        <v>2434</v>
      </c>
      <c r="HW876" s="47">
        <v>0</v>
      </c>
      <c r="HX876" s="47">
        <v>8819</v>
      </c>
      <c r="HY876" s="47">
        <v>27443</v>
      </c>
      <c r="HZ876" s="47">
        <v>71949</v>
      </c>
      <c r="IA876" s="47">
        <v>0</v>
      </c>
      <c r="IB876" s="47">
        <v>0</v>
      </c>
      <c r="IC876" s="47">
        <v>4162</v>
      </c>
      <c r="ID876">
        <v>405</v>
      </c>
      <c r="IE876" s="47">
        <v>9095</v>
      </c>
      <c r="IF876">
        <v>14821</v>
      </c>
      <c r="IG876" s="47">
        <v>5849</v>
      </c>
      <c r="IH876" s="47">
        <v>29940</v>
      </c>
      <c r="II876">
        <v>2897</v>
      </c>
      <c r="IJ876">
        <v>16985</v>
      </c>
      <c r="IK876">
        <v>1196</v>
      </c>
      <c r="IL876">
        <v>4593</v>
      </c>
      <c r="IM876">
        <v>200588</v>
      </c>
      <c r="IN876">
        <v>0</v>
      </c>
      <c r="IO876">
        <v>30</v>
      </c>
      <c r="IP876">
        <v>0</v>
      </c>
      <c r="IQ876">
        <v>0</v>
      </c>
      <c r="IR876">
        <v>0</v>
      </c>
      <c r="IS876">
        <v>0</v>
      </c>
      <c r="IT876">
        <v>30</v>
      </c>
      <c r="IU876">
        <v>174563</v>
      </c>
      <c r="IV876">
        <v>0</v>
      </c>
      <c r="IW876">
        <v>418382</v>
      </c>
      <c r="IX876">
        <v>925096</v>
      </c>
      <c r="IY876">
        <v>1526031</v>
      </c>
      <c r="IZ876">
        <v>0</v>
      </c>
      <c r="JA876">
        <v>0</v>
      </c>
      <c r="JB876">
        <v>278902</v>
      </c>
      <c r="JC876">
        <v>29070</v>
      </c>
      <c r="JD876">
        <v>238015</v>
      </c>
      <c r="JE876">
        <v>245146</v>
      </c>
      <c r="JF876">
        <v>95449</v>
      </c>
      <c r="JG876">
        <v>620349</v>
      </c>
      <c r="JH876">
        <v>59411</v>
      </c>
      <c r="JI876">
        <v>326275</v>
      </c>
      <c r="JJ876">
        <v>35672</v>
      </c>
      <c r="JK876">
        <v>212378</v>
      </c>
      <c r="JL876">
        <v>5184739</v>
      </c>
      <c r="JM876">
        <v>0</v>
      </c>
      <c r="JN876">
        <v>2760</v>
      </c>
      <c r="JO876">
        <v>0</v>
      </c>
      <c r="JP876">
        <v>0</v>
      </c>
      <c r="JQ876">
        <v>0</v>
      </c>
      <c r="JR876">
        <v>0</v>
      </c>
      <c r="JS876">
        <v>2760</v>
      </c>
      <c r="JT876"/>
      <c r="JU876"/>
      <c r="JV876"/>
      <c r="JW876"/>
      <c r="JX876"/>
      <c r="JY876">
        <v>405</v>
      </c>
      <c r="JZ876"/>
      <c r="KA876"/>
      <c r="KB876"/>
      <c r="KC876"/>
      <c r="KD876"/>
      <c r="KE876">
        <v>29070</v>
      </c>
      <c r="KF876">
        <v>116</v>
      </c>
      <c r="KG876">
        <v>172</v>
      </c>
      <c r="KH876">
        <v>100</v>
      </c>
      <c r="KI876">
        <v>66</v>
      </c>
      <c r="KJ876">
        <v>103</v>
      </c>
      <c r="KK876">
        <v>62</v>
      </c>
      <c r="KL876">
        <v>44</v>
      </c>
      <c r="KM876">
        <v>70</v>
      </c>
      <c r="KN876">
        <v>35</v>
      </c>
      <c r="KO876">
        <v>1</v>
      </c>
      <c r="KP876">
        <v>0</v>
      </c>
      <c r="KQ876">
        <v>0</v>
      </c>
      <c r="KR876">
        <v>0</v>
      </c>
      <c r="KS876">
        <v>1</v>
      </c>
      <c r="KT876">
        <v>0</v>
      </c>
      <c r="KU876">
        <v>1</v>
      </c>
      <c r="KV876">
        <v>0</v>
      </c>
      <c r="KW876">
        <v>0</v>
      </c>
      <c r="KX876">
        <v>0</v>
      </c>
      <c r="KY876">
        <v>0</v>
      </c>
      <c r="KZ876">
        <v>0</v>
      </c>
      <c r="LA876">
        <v>0</v>
      </c>
      <c r="LB876">
        <v>0</v>
      </c>
      <c r="LC876">
        <v>0</v>
      </c>
      <c r="LD876">
        <v>1</v>
      </c>
      <c r="LE876">
        <v>0</v>
      </c>
      <c r="LF876">
        <v>0</v>
      </c>
      <c r="LG876">
        <v>0</v>
      </c>
      <c r="LH876">
        <v>0</v>
      </c>
    </row>
    <row r="877" spans="1:320" s="34" customFormat="1" ht="15" customHeight="1" x14ac:dyDescent="0.25">
      <c r="A877" s="45">
        <v>206390910</v>
      </c>
      <c r="B877" s="45" t="s">
        <v>6563</v>
      </c>
      <c r="C877" s="46">
        <v>45292</v>
      </c>
      <c r="D877" s="46">
        <v>45657</v>
      </c>
      <c r="E877" s="47">
        <v>366</v>
      </c>
      <c r="F877" s="45" t="s">
        <v>883</v>
      </c>
      <c r="G877" s="45" t="s">
        <v>884</v>
      </c>
      <c r="H877" s="45" t="s">
        <v>1509</v>
      </c>
      <c r="I877" s="45" t="s">
        <v>886</v>
      </c>
      <c r="J877" s="45" t="s">
        <v>887</v>
      </c>
      <c r="K877" s="45" t="s">
        <v>1322</v>
      </c>
      <c r="L877" s="45" t="s">
        <v>6539</v>
      </c>
      <c r="M877" s="45" t="s">
        <v>6564</v>
      </c>
      <c r="N877" s="45" t="s">
        <v>6565</v>
      </c>
      <c r="O877" s="45" t="s">
        <v>1519</v>
      </c>
      <c r="P877" s="45" t="s">
        <v>6543</v>
      </c>
      <c r="Q877" s="45" t="s">
        <v>6566</v>
      </c>
      <c r="R877" t="s">
        <v>6567</v>
      </c>
      <c r="S877" s="45" t="s">
        <v>893</v>
      </c>
      <c r="T877" t="s">
        <v>6568</v>
      </c>
      <c r="U877" s="47">
        <v>119</v>
      </c>
      <c r="V877" s="47">
        <v>119</v>
      </c>
      <c r="W877" s="47" t="s">
        <v>913</v>
      </c>
      <c r="X877" s="47">
        <v>43554</v>
      </c>
      <c r="Y877" s="47">
        <v>39984</v>
      </c>
      <c r="Z877" s="48">
        <v>216.77</v>
      </c>
      <c r="AA877" s="44">
        <v>147</v>
      </c>
      <c r="AB877" s="44">
        <v>140</v>
      </c>
      <c r="AC877" s="44">
        <v>780</v>
      </c>
      <c r="AD877" s="44"/>
      <c r="AE877" s="44">
        <v>4558</v>
      </c>
      <c r="AF877" s="44">
        <v>33211</v>
      </c>
      <c r="AG877" s="44">
        <v>1430</v>
      </c>
      <c r="AH877" s="47"/>
      <c r="AI877" s="47">
        <v>5</v>
      </c>
      <c r="AJ877"/>
      <c r="AK877" t="s">
        <v>895</v>
      </c>
      <c r="AL877">
        <v>39984</v>
      </c>
      <c r="AM877"/>
      <c r="AN877"/>
      <c r="AO877"/>
      <c r="AP877"/>
      <c r="AQ877"/>
      <c r="AR877" s="44"/>
      <c r="AS877" s="44"/>
      <c r="AT877" s="44"/>
      <c r="AU877" s="44">
        <v>12566283</v>
      </c>
      <c r="AV877" s="44">
        <v>728230</v>
      </c>
      <c r="AW877" s="44">
        <v>1656713</v>
      </c>
      <c r="AX877" s="44">
        <v>200413</v>
      </c>
      <c r="AY877" s="44">
        <v>11838213</v>
      </c>
      <c r="AZ877" s="21">
        <v>14364206</v>
      </c>
      <c r="BA877" s="21">
        <v>-2525993</v>
      </c>
      <c r="BB877" s="44"/>
      <c r="BC877" s="44"/>
      <c r="BD877" s="44"/>
      <c r="BE877" s="44">
        <v>-2525993</v>
      </c>
      <c r="BF877" s="44">
        <v>251035</v>
      </c>
      <c r="BG877" s="44"/>
      <c r="BH877" s="44">
        <v>7975033</v>
      </c>
      <c r="BI877" s="21">
        <v>3733156</v>
      </c>
      <c r="BJ877" s="21">
        <v>605394</v>
      </c>
      <c r="BK877" s="21"/>
      <c r="BL877" s="21">
        <v>1665</v>
      </c>
      <c r="BM877" s="21"/>
      <c r="BN877" s="21">
        <v>12566283</v>
      </c>
      <c r="BO877" s="21"/>
      <c r="BP877" s="21"/>
      <c r="BQ877" s="44"/>
      <c r="BR877" s="21"/>
      <c r="BS877" s="44"/>
      <c r="BT877" s="21"/>
      <c r="BU877" s="44"/>
      <c r="BV877" s="21"/>
      <c r="BW877" s="44">
        <v>479941</v>
      </c>
      <c r="BX877" s="21"/>
      <c r="BY877" s="21"/>
      <c r="BZ877" s="21"/>
      <c r="CA877" s="44">
        <v>10856</v>
      </c>
      <c r="CB877" s="44"/>
      <c r="CC877" s="44">
        <v>10252</v>
      </c>
      <c r="CD877" s="44"/>
      <c r="CE877" s="44">
        <v>226122</v>
      </c>
      <c r="CF877" s="44"/>
      <c r="CG877" s="44"/>
      <c r="CH877" s="44"/>
      <c r="CI877" s="21">
        <v>1059</v>
      </c>
      <c r="CJ877" s="44"/>
      <c r="CK877" s="21"/>
      <c r="CL877" s="44"/>
      <c r="CM877" s="44">
        <v>0</v>
      </c>
      <c r="CN877" s="44">
        <v>0</v>
      </c>
      <c r="CO877" s="44">
        <v>248955</v>
      </c>
      <c r="CP877" s="44">
        <v>0</v>
      </c>
      <c r="CQ877" s="21">
        <v>204180</v>
      </c>
      <c r="CR877" s="44">
        <v>108224</v>
      </c>
      <c r="CS877" s="44">
        <v>51693</v>
      </c>
      <c r="CT877" s="44">
        <v>6129</v>
      </c>
      <c r="CU877" s="44"/>
      <c r="CV877" s="44">
        <v>109049</v>
      </c>
      <c r="CW877" s="21"/>
      <c r="CX877" s="21"/>
      <c r="CY877" s="21"/>
      <c r="CZ877" s="21"/>
      <c r="DA877" s="21"/>
      <c r="DB877" s="21"/>
      <c r="DC877" s="21"/>
      <c r="DD877" s="21"/>
      <c r="DE877" s="44"/>
      <c r="DF877" s="21"/>
      <c r="DG877" s="44"/>
      <c r="DH877" s="21"/>
      <c r="DI877" s="44"/>
      <c r="DJ877" s="44"/>
      <c r="DK877" s="44"/>
      <c r="DL877" s="44"/>
      <c r="DM877" s="21"/>
      <c r="DN877" s="44"/>
      <c r="DO877" s="44"/>
      <c r="DP877" s="44"/>
      <c r="DQ877" s="44"/>
      <c r="DR877" s="44"/>
      <c r="DS877" s="44"/>
      <c r="DT877" s="44"/>
      <c r="DU877" s="44"/>
      <c r="DV877" s="44"/>
      <c r="DW877" s="44"/>
      <c r="DX877" s="44"/>
      <c r="DY877" s="44">
        <v>14531</v>
      </c>
      <c r="DZ877" s="44"/>
      <c r="EA877" s="44"/>
      <c r="EB877" s="21"/>
      <c r="EC877" s="44">
        <v>-295750</v>
      </c>
      <c r="ED877" s="44"/>
      <c r="EE877" s="21"/>
      <c r="EF877" s="44"/>
      <c r="EG877" s="21">
        <v>1456975</v>
      </c>
      <c r="EH877" s="44"/>
      <c r="EI877" s="21">
        <v>945572</v>
      </c>
      <c r="EJ877" s="44"/>
      <c r="EK877" s="44">
        <v>-464615</v>
      </c>
      <c r="EL877" s="21"/>
      <c r="EM877" s="44"/>
      <c r="EN877" s="44"/>
      <c r="EO877" s="44"/>
      <c r="EP877" s="21"/>
      <c r="EQ877" s="21"/>
      <c r="ER877" s="21"/>
      <c r="ES877" s="21"/>
      <c r="ET877" s="44"/>
      <c r="EU877" s="21"/>
      <c r="EV877" s="44"/>
      <c r="EW877" s="21"/>
      <c r="EX877" s="44"/>
      <c r="EY877" s="44"/>
      <c r="EZ877" s="21"/>
      <c r="FA877" s="21"/>
      <c r="FB877" s="44"/>
      <c r="FC877" s="44"/>
      <c r="FD877" s="21"/>
      <c r="FE877" s="112"/>
      <c r="FF877" s="44"/>
      <c r="FG877" s="44">
        <v>6316537</v>
      </c>
      <c r="FH877" s="44">
        <v>1436393</v>
      </c>
      <c r="FI877" s="44">
        <v>6611276</v>
      </c>
      <c r="FJ877" s="44">
        <v>110300</v>
      </c>
      <c r="FK877" s="44">
        <v>5762510</v>
      </c>
      <c r="FL877" s="44"/>
      <c r="FM877" s="44"/>
      <c r="FN877" s="44"/>
      <c r="FO877" s="44"/>
      <c r="FP877" s="44"/>
      <c r="FQ877" s="44"/>
      <c r="FR877" s="44"/>
      <c r="FS877" s="44"/>
      <c r="FT877" s="44"/>
      <c r="FU877" s="44"/>
      <c r="FV877" s="21">
        <v>177119</v>
      </c>
      <c r="FW877" s="44"/>
      <c r="FX877" s="44">
        <v>118966</v>
      </c>
      <c r="FY877" s="44">
        <v>63622</v>
      </c>
      <c r="FZ877" s="44">
        <v>60073</v>
      </c>
      <c r="GA877" s="44">
        <v>9830</v>
      </c>
      <c r="GB877" s="44"/>
      <c r="GC877" s="44">
        <v>5330</v>
      </c>
      <c r="GD877" s="44">
        <v>665065</v>
      </c>
      <c r="GE877" s="44">
        <v>315441</v>
      </c>
      <c r="GF877" s="44">
        <v>129011</v>
      </c>
      <c r="GG877" s="44">
        <v>1032204</v>
      </c>
      <c r="GH877" s="44">
        <v>200108</v>
      </c>
      <c r="GI877" s="44">
        <v>213983</v>
      </c>
      <c r="GJ877" s="44">
        <v>80150</v>
      </c>
      <c r="GK877" s="44">
        <v>2987181</v>
      </c>
      <c r="GL877" s="44">
        <v>731985</v>
      </c>
      <c r="GM877" s="44">
        <v>1400824</v>
      </c>
      <c r="GN877" s="44">
        <v>40729</v>
      </c>
      <c r="GO877" s="44">
        <v>33347</v>
      </c>
      <c r="GP877" s="44"/>
      <c r="GQ877" s="44">
        <v>65433</v>
      </c>
      <c r="GR877" s="44">
        <v>271295</v>
      </c>
      <c r="GS877" s="44">
        <v>3189518</v>
      </c>
      <c r="GT877" s="44"/>
      <c r="GU877" s="21">
        <v>58082</v>
      </c>
      <c r="GV877" s="44"/>
      <c r="GW877" s="44">
        <v>99844</v>
      </c>
      <c r="GX877" s="44">
        <v>11784958</v>
      </c>
      <c r="GY877" s="44">
        <v>15132402</v>
      </c>
      <c r="GZ877" s="44">
        <v>3789367</v>
      </c>
      <c r="HA877" s="44"/>
      <c r="HB877" s="44">
        <v>11842457</v>
      </c>
      <c r="HC877" s="44">
        <v>-499422</v>
      </c>
      <c r="HD877" s="44">
        <v>15132402</v>
      </c>
      <c r="HE877" s="21"/>
      <c r="HF877" s="21"/>
      <c r="HG877" s="21">
        <v>2789777</v>
      </c>
      <c r="HH877" s="21"/>
      <c r="HI877" s="21">
        <v>0</v>
      </c>
      <c r="HJ877" s="44"/>
      <c r="HK877" s="21"/>
      <c r="HL877" s="21">
        <v>60217</v>
      </c>
      <c r="HM877" s="21">
        <v>60217</v>
      </c>
      <c r="HN877" s="21">
        <v>-2135</v>
      </c>
      <c r="HO877" s="21"/>
      <c r="HP877" s="44">
        <v>11842457</v>
      </c>
      <c r="HQ877" s="47"/>
      <c r="HR877" s="47">
        <v>11842457</v>
      </c>
      <c r="HS877" s="47"/>
      <c r="HT877" s="47" t="s">
        <v>2283</v>
      </c>
      <c r="HU877" s="47">
        <v>757873.4</v>
      </c>
      <c r="HV877" s="47">
        <v>1879</v>
      </c>
      <c r="HW877" s="47">
        <v>0</v>
      </c>
      <c r="HX877" s="47">
        <v>15913</v>
      </c>
      <c r="HY877" s="47">
        <v>37791</v>
      </c>
      <c r="HZ877" s="47">
        <v>95594</v>
      </c>
      <c r="IA877" s="47">
        <v>0</v>
      </c>
      <c r="IB877" s="47">
        <v>0</v>
      </c>
      <c r="IC877" s="47">
        <v>4991</v>
      </c>
      <c r="ID877">
        <v>3442</v>
      </c>
      <c r="IE877" s="47">
        <v>4916</v>
      </c>
      <c r="IF877">
        <v>13985</v>
      </c>
      <c r="IG877" s="47">
        <v>4539</v>
      </c>
      <c r="IH877" s="47">
        <v>27129</v>
      </c>
      <c r="II877">
        <v>6450</v>
      </c>
      <c r="IJ877">
        <v>8757</v>
      </c>
      <c r="IK877">
        <v>1772</v>
      </c>
      <c r="IL877">
        <v>13961</v>
      </c>
      <c r="IM877">
        <v>241119</v>
      </c>
      <c r="IN877">
        <v>0</v>
      </c>
      <c r="IO877">
        <v>0</v>
      </c>
      <c r="IP877">
        <v>49</v>
      </c>
      <c r="IQ877">
        <v>695</v>
      </c>
      <c r="IR877">
        <v>0</v>
      </c>
      <c r="IS877">
        <v>0</v>
      </c>
      <c r="IT877">
        <v>744</v>
      </c>
      <c r="IU877">
        <v>153691</v>
      </c>
      <c r="IV877">
        <v>0</v>
      </c>
      <c r="IW877">
        <v>682026</v>
      </c>
      <c r="IX877">
        <v>1366308</v>
      </c>
      <c r="IY877">
        <v>1915416</v>
      </c>
      <c r="IZ877">
        <v>0</v>
      </c>
      <c r="JA877">
        <v>0</v>
      </c>
      <c r="JB877">
        <v>208002</v>
      </c>
      <c r="JC877">
        <v>155872</v>
      </c>
      <c r="JD877">
        <v>121947</v>
      </c>
      <c r="JE877">
        <v>240194</v>
      </c>
      <c r="JF877">
        <v>74689</v>
      </c>
      <c r="JG877">
        <v>489037</v>
      </c>
      <c r="JH877">
        <v>162024</v>
      </c>
      <c r="JI877">
        <v>169763</v>
      </c>
      <c r="JJ877">
        <v>67225</v>
      </c>
      <c r="JK877">
        <v>510343</v>
      </c>
      <c r="JL877">
        <v>6316537</v>
      </c>
      <c r="JM877">
        <v>0</v>
      </c>
      <c r="JN877">
        <v>0</v>
      </c>
      <c r="JO877">
        <v>2601</v>
      </c>
      <c r="JP877">
        <v>22246</v>
      </c>
      <c r="JQ877">
        <v>0</v>
      </c>
      <c r="JR877">
        <v>0</v>
      </c>
      <c r="JS877">
        <v>24847</v>
      </c>
      <c r="JT877"/>
      <c r="JU877"/>
      <c r="JV877"/>
      <c r="JW877"/>
      <c r="JX877"/>
      <c r="JY877">
        <v>3442</v>
      </c>
      <c r="JZ877"/>
      <c r="KA877"/>
      <c r="KB877"/>
      <c r="KC877"/>
      <c r="KD877"/>
      <c r="KE877">
        <v>155872</v>
      </c>
      <c r="KF877">
        <v>142</v>
      </c>
      <c r="KG877">
        <v>153</v>
      </c>
      <c r="KH877">
        <v>128</v>
      </c>
      <c r="KI877">
        <v>86</v>
      </c>
      <c r="KJ877">
        <v>92</v>
      </c>
      <c r="KK877">
        <v>77</v>
      </c>
      <c r="KL877">
        <v>56</v>
      </c>
      <c r="KM877">
        <v>61</v>
      </c>
      <c r="KN877">
        <v>50</v>
      </c>
      <c r="KO877">
        <v>1</v>
      </c>
      <c r="KP877">
        <v>0</v>
      </c>
      <c r="KQ877">
        <v>0</v>
      </c>
      <c r="KR877">
        <v>0</v>
      </c>
      <c r="KS877">
        <v>0</v>
      </c>
      <c r="KT877">
        <v>1</v>
      </c>
      <c r="KU877">
        <v>1</v>
      </c>
      <c r="KV877">
        <v>0</v>
      </c>
      <c r="KW877">
        <v>0</v>
      </c>
      <c r="KX877">
        <v>0</v>
      </c>
      <c r="KY877">
        <v>0</v>
      </c>
      <c r="KZ877">
        <v>0</v>
      </c>
      <c r="LA877">
        <v>0</v>
      </c>
      <c r="LB877">
        <v>0</v>
      </c>
      <c r="LC877">
        <v>0</v>
      </c>
      <c r="LD877">
        <v>1</v>
      </c>
      <c r="LE877">
        <v>0</v>
      </c>
      <c r="LF877">
        <v>0</v>
      </c>
      <c r="LG877">
        <v>0</v>
      </c>
      <c r="LH877">
        <v>0</v>
      </c>
    </row>
    <row r="878" spans="1:320" s="34" customFormat="1" ht="15" customHeight="1" x14ac:dyDescent="0.25">
      <c r="A878" s="45">
        <v>206390916</v>
      </c>
      <c r="B878" s="45" t="s">
        <v>6569</v>
      </c>
      <c r="C878" s="46">
        <v>45292</v>
      </c>
      <c r="D878" s="46">
        <v>45657</v>
      </c>
      <c r="E878" s="47">
        <v>366</v>
      </c>
      <c r="F878" s="45" t="s">
        <v>883</v>
      </c>
      <c r="G878" s="45" t="s">
        <v>884</v>
      </c>
      <c r="H878" s="45" t="s">
        <v>1509</v>
      </c>
      <c r="I878" s="45" t="s">
        <v>886</v>
      </c>
      <c r="J878" s="45" t="s">
        <v>887</v>
      </c>
      <c r="K878" s="45" t="s">
        <v>1322</v>
      </c>
      <c r="L878" s="45" t="s">
        <v>6539</v>
      </c>
      <c r="M878" s="45" t="s">
        <v>6570</v>
      </c>
      <c r="N878" s="45" t="s">
        <v>6571</v>
      </c>
      <c r="O878" s="45" t="s">
        <v>1519</v>
      </c>
      <c r="P878" s="45" t="s">
        <v>6562</v>
      </c>
      <c r="Q878" s="45" t="s">
        <v>6572</v>
      </c>
      <c r="R878" t="s">
        <v>6573</v>
      </c>
      <c r="S878" s="45" t="s">
        <v>893</v>
      </c>
      <c r="T878"/>
      <c r="U878" s="47">
        <v>116</v>
      </c>
      <c r="V878" s="47">
        <v>116</v>
      </c>
      <c r="W878" s="47" t="s">
        <v>913</v>
      </c>
      <c r="X878" s="47">
        <v>42456</v>
      </c>
      <c r="Y878" s="47">
        <v>37642</v>
      </c>
      <c r="Z878" s="48">
        <v>204.09</v>
      </c>
      <c r="AA878" s="44">
        <v>330</v>
      </c>
      <c r="AB878" s="44">
        <v>332</v>
      </c>
      <c r="AC878" s="44">
        <v>1239</v>
      </c>
      <c r="AD878" s="44"/>
      <c r="AE878" s="44">
        <v>1519</v>
      </c>
      <c r="AF878" s="44">
        <v>29792</v>
      </c>
      <c r="AG878" s="44">
        <v>3123</v>
      </c>
      <c r="AH878" s="47"/>
      <c r="AI878" s="47">
        <v>44</v>
      </c>
      <c r="AJ878">
        <v>1925</v>
      </c>
      <c r="AK878" t="s">
        <v>895</v>
      </c>
      <c r="AL878">
        <v>37642</v>
      </c>
      <c r="AM878"/>
      <c r="AN878"/>
      <c r="AO878"/>
      <c r="AP878"/>
      <c r="AQ878"/>
      <c r="AR878" s="44"/>
      <c r="AS878" s="44"/>
      <c r="AT878" s="44"/>
      <c r="AU878" s="44">
        <v>12655852</v>
      </c>
      <c r="AV878" s="44">
        <v>1844616</v>
      </c>
      <c r="AW878" s="44">
        <v>-902598</v>
      </c>
      <c r="AX878" s="44">
        <v>12471</v>
      </c>
      <c r="AY878" s="44">
        <v>15415537</v>
      </c>
      <c r="AZ878" s="21">
        <v>15902910</v>
      </c>
      <c r="BA878" s="21">
        <v>-487373</v>
      </c>
      <c r="BB878" s="44">
        <v>7009</v>
      </c>
      <c r="BC878" s="44">
        <v>3007</v>
      </c>
      <c r="BD878" s="44"/>
      <c r="BE878" s="44">
        <v>-483371</v>
      </c>
      <c r="BF878" s="44">
        <v>416572</v>
      </c>
      <c r="BG878" s="44"/>
      <c r="BH878" s="44">
        <v>510712</v>
      </c>
      <c r="BI878" s="21">
        <v>10016554</v>
      </c>
      <c r="BJ878" s="21">
        <v>1050004</v>
      </c>
      <c r="BK878" s="21"/>
      <c r="BL878" s="21">
        <v>14794</v>
      </c>
      <c r="BM878" s="21">
        <v>647216</v>
      </c>
      <c r="BN878" s="21">
        <v>12655852</v>
      </c>
      <c r="BO878" s="21"/>
      <c r="BP878" s="21"/>
      <c r="BQ878" s="44"/>
      <c r="BR878" s="21"/>
      <c r="BS878" s="44"/>
      <c r="BT878" s="21"/>
      <c r="BU878" s="44"/>
      <c r="BV878" s="21"/>
      <c r="BW878" s="44">
        <v>709742</v>
      </c>
      <c r="BX878" s="21"/>
      <c r="BY878" s="21"/>
      <c r="BZ878" s="21"/>
      <c r="CA878" s="44">
        <v>219087</v>
      </c>
      <c r="CB878" s="44"/>
      <c r="CC878" s="44"/>
      <c r="CD878" s="44"/>
      <c r="CE878" s="44">
        <v>914440</v>
      </c>
      <c r="CF878" s="44"/>
      <c r="CG878" s="44"/>
      <c r="CH878" s="44"/>
      <c r="CI878" s="21"/>
      <c r="CJ878" s="44"/>
      <c r="CK878" s="21">
        <v>1347</v>
      </c>
      <c r="CL878" s="44"/>
      <c r="CM878" s="44">
        <v>35988</v>
      </c>
      <c r="CN878" s="44">
        <v>50552</v>
      </c>
      <c r="CO878" s="44">
        <v>624052</v>
      </c>
      <c r="CP878" s="44">
        <v>88519</v>
      </c>
      <c r="CQ878" s="21">
        <v>390318</v>
      </c>
      <c r="CR878" s="44">
        <v>249131</v>
      </c>
      <c r="CS878" s="44">
        <v>372539</v>
      </c>
      <c r="CT878" s="44">
        <v>22774</v>
      </c>
      <c r="CU878" s="44"/>
      <c r="CV878" s="44">
        <v>10743</v>
      </c>
      <c r="CW878" s="21"/>
      <c r="CX878" s="21"/>
      <c r="CY878" s="21"/>
      <c r="CZ878" s="21"/>
      <c r="DA878" s="21"/>
      <c r="DB878" s="21"/>
      <c r="DC878" s="21"/>
      <c r="DD878" s="21"/>
      <c r="DE878" s="44"/>
      <c r="DF878" s="21"/>
      <c r="DG878" s="44"/>
      <c r="DH878" s="21"/>
      <c r="DI878" s="44"/>
      <c r="DJ878" s="44"/>
      <c r="DK878" s="44"/>
      <c r="DL878" s="44"/>
      <c r="DM878" s="21"/>
      <c r="DN878" s="44"/>
      <c r="DO878" s="44"/>
      <c r="DP878" s="44"/>
      <c r="DQ878" s="44"/>
      <c r="DR878" s="44"/>
      <c r="DS878" s="44"/>
      <c r="DT878" s="44"/>
      <c r="DU878" s="44"/>
      <c r="DV878" s="44"/>
      <c r="DW878" s="44"/>
      <c r="DX878" s="44"/>
      <c r="DY878" s="44">
        <v>-564</v>
      </c>
      <c r="DZ878" s="44"/>
      <c r="EA878" s="44"/>
      <c r="EB878" s="21"/>
      <c r="EC878" s="44">
        <v>-217322</v>
      </c>
      <c r="ED878" s="44"/>
      <c r="EE878" s="21"/>
      <c r="EF878" s="44"/>
      <c r="EG878" s="21">
        <v>201641</v>
      </c>
      <c r="EH878" s="44"/>
      <c r="EI878" s="21">
        <v>-342163</v>
      </c>
      <c r="EJ878" s="44"/>
      <c r="EK878" s="44">
        <v>-510519</v>
      </c>
      <c r="EL878" s="21"/>
      <c r="EM878" s="44"/>
      <c r="EN878" s="44"/>
      <c r="EO878" s="44">
        <v>-33671</v>
      </c>
      <c r="EP878" s="21"/>
      <c r="EQ878" s="21"/>
      <c r="ER878" s="21"/>
      <c r="ES878" s="21"/>
      <c r="ET878" s="44"/>
      <c r="EU878" s="21"/>
      <c r="EV878" s="44"/>
      <c r="EW878" s="21"/>
      <c r="EX878" s="44"/>
      <c r="EY878" s="44"/>
      <c r="EZ878" s="21"/>
      <c r="FA878" s="21"/>
      <c r="FB878" s="44"/>
      <c r="FC878" s="44"/>
      <c r="FD878" s="21"/>
      <c r="FE878" s="112"/>
      <c r="FF878" s="44"/>
      <c r="FG878" s="44">
        <v>7060094</v>
      </c>
      <c r="FH878" s="44">
        <v>1714264</v>
      </c>
      <c r="FI878" s="44">
        <v>7128552</v>
      </c>
      <c r="FJ878" s="44">
        <v>290982</v>
      </c>
      <c r="FK878" s="44">
        <v>6491371</v>
      </c>
      <c r="FL878" s="44"/>
      <c r="FM878" s="44"/>
      <c r="FN878" s="44"/>
      <c r="FO878" s="44"/>
      <c r="FP878" s="44"/>
      <c r="FQ878" s="44"/>
      <c r="FR878" s="44"/>
      <c r="FS878" s="44"/>
      <c r="FT878" s="44">
        <v>39960</v>
      </c>
      <c r="FU878" s="44">
        <v>44391</v>
      </c>
      <c r="FV878" s="21">
        <v>261890</v>
      </c>
      <c r="FW878" s="44"/>
      <c r="FX878" s="44">
        <v>159487</v>
      </c>
      <c r="FY878" s="44">
        <v>83220</v>
      </c>
      <c r="FZ878" s="44">
        <v>165774</v>
      </c>
      <c r="GA878" s="44">
        <v>21044</v>
      </c>
      <c r="GB878" s="44"/>
      <c r="GC878" s="44">
        <v>54557</v>
      </c>
      <c r="GD878" s="44">
        <v>593710</v>
      </c>
      <c r="GE878" s="44">
        <v>322215</v>
      </c>
      <c r="GF878" s="44">
        <v>161753</v>
      </c>
      <c r="GG878" s="44">
        <v>1013893</v>
      </c>
      <c r="GH878" s="44">
        <v>147159</v>
      </c>
      <c r="GI878" s="44">
        <v>187208</v>
      </c>
      <c r="GJ878" s="44">
        <v>88178</v>
      </c>
      <c r="GK878" s="44">
        <v>3551251</v>
      </c>
      <c r="GL878" s="44">
        <v>189688</v>
      </c>
      <c r="GM878" s="44">
        <v>1556217</v>
      </c>
      <c r="GN878" s="44">
        <v>77673</v>
      </c>
      <c r="GO878" s="44">
        <v>21898</v>
      </c>
      <c r="GP878" s="44"/>
      <c r="GQ878" s="44">
        <v>310154</v>
      </c>
      <c r="GR878" s="44">
        <v>360219</v>
      </c>
      <c r="GS878" s="44">
        <v>2994017</v>
      </c>
      <c r="GT878" s="44"/>
      <c r="GU878" s="21">
        <v>572792</v>
      </c>
      <c r="GV878" s="44"/>
      <c r="GW878" s="44">
        <v>4946890</v>
      </c>
      <c r="GX878" s="44">
        <v>301600</v>
      </c>
      <c r="GY878" s="44">
        <v>8815299</v>
      </c>
      <c r="GZ878" s="44">
        <v>14814687</v>
      </c>
      <c r="HA878" s="44"/>
      <c r="HB878" s="44"/>
      <c r="HC878" s="44">
        <v>-5999388</v>
      </c>
      <c r="HD878" s="44">
        <v>8815299</v>
      </c>
      <c r="HE878" s="21"/>
      <c r="HF878" s="21"/>
      <c r="HG878" s="21">
        <v>6696421</v>
      </c>
      <c r="HH878" s="21"/>
      <c r="HI878" s="21">
        <v>0</v>
      </c>
      <c r="HJ878" s="44"/>
      <c r="HK878" s="21">
        <v>844102</v>
      </c>
      <c r="HL878" s="21">
        <v>245084</v>
      </c>
      <c r="HM878" s="21">
        <v>1089186</v>
      </c>
      <c r="HN878" s="21">
        <v>-516394</v>
      </c>
      <c r="HO878" s="21"/>
      <c r="HP878" s="44"/>
      <c r="HQ878" s="47"/>
      <c r="HR878" s="47"/>
      <c r="HS878" s="47"/>
      <c r="HT878" s="47" t="s">
        <v>1893</v>
      </c>
      <c r="HU878" s="47">
        <v>296293.74</v>
      </c>
      <c r="HV878" s="47">
        <v>1749</v>
      </c>
      <c r="HW878" s="47">
        <v>0</v>
      </c>
      <c r="HX878" s="47">
        <v>18493</v>
      </c>
      <c r="HY878" s="47">
        <v>27416</v>
      </c>
      <c r="HZ878" s="47">
        <v>92992</v>
      </c>
      <c r="IA878" s="47">
        <v>866</v>
      </c>
      <c r="IB878" s="47">
        <v>0</v>
      </c>
      <c r="IC878" s="47">
        <v>5888</v>
      </c>
      <c r="ID878"/>
      <c r="IE878" s="47">
        <v>4000</v>
      </c>
      <c r="IF878">
        <v>13529</v>
      </c>
      <c r="IG878" s="47">
        <v>6016</v>
      </c>
      <c r="IH878" s="47">
        <v>20813</v>
      </c>
      <c r="II878">
        <v>3115</v>
      </c>
      <c r="IJ878">
        <v>6512</v>
      </c>
      <c r="IK878">
        <v>1597</v>
      </c>
      <c r="IL878">
        <v>17380</v>
      </c>
      <c r="IM878">
        <v>220366</v>
      </c>
      <c r="IN878">
        <v>0</v>
      </c>
      <c r="IO878">
        <v>0</v>
      </c>
      <c r="IP878">
        <v>273</v>
      </c>
      <c r="IQ878">
        <v>90</v>
      </c>
      <c r="IR878">
        <v>0</v>
      </c>
      <c r="IS878">
        <v>0</v>
      </c>
      <c r="IT878">
        <v>363</v>
      </c>
      <c r="IU878">
        <v>165852</v>
      </c>
      <c r="IV878">
        <v>0</v>
      </c>
      <c r="IW878">
        <v>1067518</v>
      </c>
      <c r="IX878">
        <v>1120807</v>
      </c>
      <c r="IY878">
        <v>2390380</v>
      </c>
      <c r="IZ878">
        <v>43886</v>
      </c>
      <c r="JA878">
        <v>0</v>
      </c>
      <c r="JB878">
        <v>279093</v>
      </c>
      <c r="JC878"/>
      <c r="JD878">
        <v>132974</v>
      </c>
      <c r="JE878">
        <v>239713</v>
      </c>
      <c r="JF878">
        <v>106691</v>
      </c>
      <c r="JG878">
        <v>444676</v>
      </c>
      <c r="JH878">
        <v>119974</v>
      </c>
      <c r="JI878">
        <v>137075</v>
      </c>
      <c r="JJ878">
        <v>72116</v>
      </c>
      <c r="JK878">
        <v>739339</v>
      </c>
      <c r="JL878">
        <v>7060094</v>
      </c>
      <c r="JM878">
        <v>0</v>
      </c>
      <c r="JN878">
        <v>0</v>
      </c>
      <c r="JO878">
        <v>15892</v>
      </c>
      <c r="JP878">
        <v>3294</v>
      </c>
      <c r="JQ878">
        <v>0</v>
      </c>
      <c r="JR878">
        <v>0</v>
      </c>
      <c r="JS878">
        <v>19186</v>
      </c>
      <c r="JT878"/>
      <c r="JU878"/>
      <c r="JV878"/>
      <c r="JW878"/>
      <c r="JX878"/>
      <c r="JY878"/>
      <c r="JZ878"/>
      <c r="KA878"/>
      <c r="KB878"/>
      <c r="KC878"/>
      <c r="KD878"/>
      <c r="KE878"/>
      <c r="KF878">
        <v>153</v>
      </c>
      <c r="KG878">
        <v>209</v>
      </c>
      <c r="KH878">
        <v>117</v>
      </c>
      <c r="KI878">
        <v>105</v>
      </c>
      <c r="KJ878">
        <v>151</v>
      </c>
      <c r="KK878">
        <v>76</v>
      </c>
      <c r="KL878">
        <v>66</v>
      </c>
      <c r="KM878">
        <v>93</v>
      </c>
      <c r="KN878">
        <v>50</v>
      </c>
      <c r="KO878">
        <v>1</v>
      </c>
      <c r="KP878">
        <v>0</v>
      </c>
      <c r="KQ878">
        <v>0</v>
      </c>
      <c r="KR878">
        <v>0</v>
      </c>
      <c r="KS878">
        <v>0</v>
      </c>
      <c r="KT878">
        <v>1</v>
      </c>
      <c r="KU878">
        <v>1</v>
      </c>
      <c r="KV878">
        <v>0</v>
      </c>
      <c r="KW878">
        <v>0</v>
      </c>
      <c r="KX878">
        <v>0</v>
      </c>
      <c r="KY878">
        <v>0</v>
      </c>
      <c r="KZ878">
        <v>0</v>
      </c>
      <c r="LA878">
        <v>0</v>
      </c>
      <c r="LB878">
        <v>0</v>
      </c>
      <c r="LC878">
        <v>0</v>
      </c>
      <c r="LD878">
        <v>1</v>
      </c>
      <c r="LE878">
        <v>0</v>
      </c>
      <c r="LF878">
        <v>0</v>
      </c>
      <c r="LG878">
        <v>0</v>
      </c>
      <c r="LH878">
        <v>0</v>
      </c>
    </row>
    <row r="879" spans="1:320" s="34" customFormat="1" ht="15" customHeight="1" x14ac:dyDescent="0.25">
      <c r="A879" s="45">
        <v>206390929</v>
      </c>
      <c r="B879" s="45" t="s">
        <v>6574</v>
      </c>
      <c r="C879" s="46">
        <v>45292</v>
      </c>
      <c r="D879" s="46">
        <v>45657</v>
      </c>
      <c r="E879" s="47">
        <v>366</v>
      </c>
      <c r="F879" s="45" t="s">
        <v>883</v>
      </c>
      <c r="G879" s="45" t="s">
        <v>884</v>
      </c>
      <c r="H879" s="45" t="s">
        <v>1509</v>
      </c>
      <c r="I879" s="45" t="s">
        <v>886</v>
      </c>
      <c r="J879" s="45" t="s">
        <v>887</v>
      </c>
      <c r="K879" s="45" t="s">
        <v>1322</v>
      </c>
      <c r="L879" s="45" t="s">
        <v>6539</v>
      </c>
      <c r="M879" s="45" t="s">
        <v>6575</v>
      </c>
      <c r="N879" s="45" t="s">
        <v>6576</v>
      </c>
      <c r="O879" s="45" t="s">
        <v>6577</v>
      </c>
      <c r="P879" s="45" t="s">
        <v>6578</v>
      </c>
      <c r="Q879" s="45" t="s">
        <v>6579</v>
      </c>
      <c r="R879" t="s">
        <v>6580</v>
      </c>
      <c r="S879" s="45" t="s">
        <v>884</v>
      </c>
      <c r="T879"/>
      <c r="U879" s="47">
        <v>176</v>
      </c>
      <c r="V879" s="47">
        <v>176</v>
      </c>
      <c r="W879" s="47" t="s">
        <v>913</v>
      </c>
      <c r="X879" s="47">
        <v>64416</v>
      </c>
      <c r="Y879" s="47">
        <v>35213</v>
      </c>
      <c r="Z879" s="48">
        <v>129.08000000000001</v>
      </c>
      <c r="AA879" s="44">
        <v>143</v>
      </c>
      <c r="AB879" s="44">
        <v>112</v>
      </c>
      <c r="AC879" s="44">
        <v>2680</v>
      </c>
      <c r="AD879" s="44"/>
      <c r="AE879" s="44">
        <v>11656</v>
      </c>
      <c r="AF879" s="44">
        <v>20097</v>
      </c>
      <c r="AG879" s="44">
        <v>717</v>
      </c>
      <c r="AH879" s="47"/>
      <c r="AI879" s="47">
        <v>63</v>
      </c>
      <c r="AJ879"/>
      <c r="AK879" t="s">
        <v>895</v>
      </c>
      <c r="AL879">
        <v>35213</v>
      </c>
      <c r="AM879"/>
      <c r="AN879"/>
      <c r="AO879"/>
      <c r="AP879"/>
      <c r="AQ879"/>
      <c r="AR879" s="44"/>
      <c r="AS879" s="44"/>
      <c r="AT879" s="44"/>
      <c r="AU879" s="44">
        <v>16178426</v>
      </c>
      <c r="AV879" s="44">
        <v>682456</v>
      </c>
      <c r="AW879" s="44">
        <v>4534842</v>
      </c>
      <c r="AX879" s="44">
        <v>194352</v>
      </c>
      <c r="AY879" s="44">
        <v>12520392</v>
      </c>
      <c r="AZ879" s="21">
        <v>13284750</v>
      </c>
      <c r="BA879" s="21">
        <v>-764358</v>
      </c>
      <c r="BB879" s="44"/>
      <c r="BC879" s="44"/>
      <c r="BD879" s="44"/>
      <c r="BE879" s="44">
        <v>-764358</v>
      </c>
      <c r="BF879" s="44">
        <v>1249500</v>
      </c>
      <c r="BG879" s="44"/>
      <c r="BH879" s="44">
        <v>5356579</v>
      </c>
      <c r="BI879" s="21">
        <v>9235687</v>
      </c>
      <c r="BJ879" s="21">
        <v>307365</v>
      </c>
      <c r="BK879" s="21"/>
      <c r="BL879" s="21">
        <v>29295</v>
      </c>
      <c r="BM879" s="21"/>
      <c r="BN879" s="21">
        <v>16178426</v>
      </c>
      <c r="BO879" s="21"/>
      <c r="BP879" s="21"/>
      <c r="BQ879" s="44"/>
      <c r="BR879" s="21"/>
      <c r="BS879" s="44"/>
      <c r="BT879" s="21"/>
      <c r="BU879" s="44"/>
      <c r="BV879" s="21"/>
      <c r="BW879" s="44">
        <v>423167</v>
      </c>
      <c r="BX879" s="21"/>
      <c r="BY879" s="21"/>
      <c r="BZ879" s="21"/>
      <c r="CA879" s="44">
        <v>84179</v>
      </c>
      <c r="CB879" s="44"/>
      <c r="CC879" s="44">
        <v>145139</v>
      </c>
      <c r="CD879" s="44"/>
      <c r="CE879" s="44">
        <v>4380</v>
      </c>
      <c r="CF879" s="44"/>
      <c r="CG879" s="44"/>
      <c r="CH879" s="44"/>
      <c r="CI879" s="21">
        <v>25591</v>
      </c>
      <c r="CJ879" s="44"/>
      <c r="CK879" s="21"/>
      <c r="CL879" s="44"/>
      <c r="CM879" s="44">
        <v>0</v>
      </c>
      <c r="CN879" s="44">
        <v>0</v>
      </c>
      <c r="CO879" s="44">
        <v>239865</v>
      </c>
      <c r="CP879" s="44">
        <v>0</v>
      </c>
      <c r="CQ879" s="21">
        <v>188850</v>
      </c>
      <c r="CR879" s="44">
        <v>61266</v>
      </c>
      <c r="CS879" s="44">
        <v>155396</v>
      </c>
      <c r="CT879" s="44">
        <v>26281</v>
      </c>
      <c r="CU879" s="44"/>
      <c r="CV879" s="44">
        <v>10798</v>
      </c>
      <c r="CW879" s="21"/>
      <c r="CX879" s="21"/>
      <c r="CY879" s="21"/>
      <c r="CZ879" s="21"/>
      <c r="DA879" s="21"/>
      <c r="DB879" s="21"/>
      <c r="DC879" s="21"/>
      <c r="DD879" s="21"/>
      <c r="DE879" s="44"/>
      <c r="DF879" s="21"/>
      <c r="DG879" s="44"/>
      <c r="DH879" s="21"/>
      <c r="DI879" s="44"/>
      <c r="DJ879" s="44"/>
      <c r="DK879" s="44"/>
      <c r="DL879" s="44"/>
      <c r="DM879" s="21"/>
      <c r="DN879" s="44"/>
      <c r="DO879" s="44"/>
      <c r="DP879" s="44"/>
      <c r="DQ879" s="44"/>
      <c r="DR879" s="44"/>
      <c r="DS879" s="44"/>
      <c r="DT879" s="44"/>
      <c r="DU879" s="44"/>
      <c r="DV879" s="44"/>
      <c r="DW879" s="44"/>
      <c r="DX879" s="44"/>
      <c r="DY879" s="44"/>
      <c r="DZ879" s="44"/>
      <c r="EA879" s="44"/>
      <c r="EB879" s="21"/>
      <c r="EC879" s="44">
        <v>-1114791</v>
      </c>
      <c r="ED879" s="44"/>
      <c r="EE879" s="21"/>
      <c r="EF879" s="44"/>
      <c r="EG879" s="21">
        <v>1994350</v>
      </c>
      <c r="EH879" s="44"/>
      <c r="EI879" s="21">
        <v>3438611</v>
      </c>
      <c r="EJ879" s="44"/>
      <c r="EK879" s="44">
        <v>216672</v>
      </c>
      <c r="EL879" s="21"/>
      <c r="EM879" s="44"/>
      <c r="EN879" s="44"/>
      <c r="EO879" s="44"/>
      <c r="EP879" s="21"/>
      <c r="EQ879" s="21"/>
      <c r="ER879" s="21"/>
      <c r="ES879" s="21"/>
      <c r="ET879" s="44"/>
      <c r="EU879" s="21"/>
      <c r="EV879" s="44"/>
      <c r="EW879" s="21"/>
      <c r="EX879" s="44"/>
      <c r="EY879" s="44"/>
      <c r="EZ879" s="21"/>
      <c r="FA879" s="21"/>
      <c r="FB879" s="44"/>
      <c r="FC879" s="44"/>
      <c r="FD879" s="21"/>
      <c r="FE879" s="112"/>
      <c r="FF879" s="44"/>
      <c r="FG879" s="44">
        <v>6742510</v>
      </c>
      <c r="FH879" s="44">
        <v>1191946</v>
      </c>
      <c r="FI879" s="44">
        <v>5350294</v>
      </c>
      <c r="FJ879" s="44">
        <v>232063</v>
      </c>
      <c r="FK879" s="44">
        <v>5829347</v>
      </c>
      <c r="FL879" s="44"/>
      <c r="FM879" s="44"/>
      <c r="FN879" s="44"/>
      <c r="FO879" s="44"/>
      <c r="FP879" s="44"/>
      <c r="FQ879" s="44"/>
      <c r="FR879" s="44"/>
      <c r="FS879" s="44"/>
      <c r="FT879" s="44"/>
      <c r="FU879" s="44"/>
      <c r="FV879" s="21">
        <v>239865</v>
      </c>
      <c r="FW879" s="44"/>
      <c r="FX879" s="44">
        <v>188850</v>
      </c>
      <c r="FY879" s="44">
        <v>61266</v>
      </c>
      <c r="FZ879" s="44">
        <v>154899</v>
      </c>
      <c r="GA879" s="44">
        <v>26281</v>
      </c>
      <c r="GB879" s="44"/>
      <c r="GC879" s="44">
        <v>12251</v>
      </c>
      <c r="GD879" s="44">
        <v>733989</v>
      </c>
      <c r="GE879" s="44">
        <v>369920</v>
      </c>
      <c r="GF879" s="44">
        <v>277306</v>
      </c>
      <c r="GG879" s="44">
        <v>1240923</v>
      </c>
      <c r="GH879" s="44">
        <v>145453</v>
      </c>
      <c r="GI879" s="44">
        <v>136787</v>
      </c>
      <c r="GJ879" s="44">
        <v>140705</v>
      </c>
      <c r="GK879" s="44">
        <v>2769098</v>
      </c>
      <c r="GL879" s="44">
        <v>2112</v>
      </c>
      <c r="GM879" s="44">
        <v>870220</v>
      </c>
      <c r="GN879" s="44"/>
      <c r="GO879" s="44"/>
      <c r="GP879" s="44"/>
      <c r="GQ879" s="44">
        <v>12859</v>
      </c>
      <c r="GR879" s="44">
        <v>72619</v>
      </c>
      <c r="GS879" s="44">
        <v>5120467</v>
      </c>
      <c r="GT879" s="44"/>
      <c r="GU879" s="21">
        <v>94794</v>
      </c>
      <c r="GV879" s="44">
        <v>5800</v>
      </c>
      <c r="GW879" s="44"/>
      <c r="GX879" s="44"/>
      <c r="GY879" s="44">
        <v>5221061</v>
      </c>
      <c r="GZ879" s="44">
        <v>6905200</v>
      </c>
      <c r="HA879" s="44"/>
      <c r="HB879" s="44"/>
      <c r="HC879" s="44">
        <v>-1684139</v>
      </c>
      <c r="HD879" s="44">
        <v>5221061</v>
      </c>
      <c r="HE879" s="21">
        <v>1303663</v>
      </c>
      <c r="HF879" s="21"/>
      <c r="HG879" s="21"/>
      <c r="HH879" s="21"/>
      <c r="HI879" s="21">
        <v>0</v>
      </c>
      <c r="HJ879" s="44"/>
      <c r="HK879" s="21">
        <v>31858</v>
      </c>
      <c r="HL879" s="21">
        <v>65933</v>
      </c>
      <c r="HM879" s="21">
        <v>97791</v>
      </c>
      <c r="HN879" s="21">
        <v>-2997</v>
      </c>
      <c r="HO879" s="21"/>
      <c r="HP879" s="44"/>
      <c r="HQ879" s="47"/>
      <c r="HR879" s="47"/>
      <c r="HS879" s="47"/>
      <c r="HT879" s="47" t="s">
        <v>2088</v>
      </c>
      <c r="HU879" s="47">
        <v>414312</v>
      </c>
      <c r="HV879" s="47">
        <v>6505</v>
      </c>
      <c r="HW879" s="47">
        <v>0</v>
      </c>
      <c r="HX879" s="47">
        <v>13525</v>
      </c>
      <c r="HY879" s="47">
        <v>39647</v>
      </c>
      <c r="HZ879" s="47">
        <v>101978</v>
      </c>
      <c r="IA879" s="47">
        <v>0</v>
      </c>
      <c r="IB879" s="47">
        <v>0</v>
      </c>
      <c r="IC879" s="47">
        <v>0</v>
      </c>
      <c r="ID879"/>
      <c r="IE879" s="47">
        <v>6646</v>
      </c>
      <c r="IF879">
        <v>15023</v>
      </c>
      <c r="IG879" s="47">
        <v>11517</v>
      </c>
      <c r="IH879" s="47">
        <v>32284</v>
      </c>
      <c r="II879">
        <v>4270</v>
      </c>
      <c r="IJ879">
        <v>5851</v>
      </c>
      <c r="IK879">
        <v>2167</v>
      </c>
      <c r="IL879">
        <v>24778</v>
      </c>
      <c r="IM879">
        <v>264191</v>
      </c>
      <c r="IN879">
        <v>0</v>
      </c>
      <c r="IO879">
        <v>0</v>
      </c>
      <c r="IP879">
        <v>0</v>
      </c>
      <c r="IQ879">
        <v>0</v>
      </c>
      <c r="IR879">
        <v>0</v>
      </c>
      <c r="IS879">
        <v>1671</v>
      </c>
      <c r="IT879">
        <v>1671</v>
      </c>
      <c r="IU879">
        <v>416347</v>
      </c>
      <c r="IV879">
        <v>0</v>
      </c>
      <c r="IW879">
        <v>595140</v>
      </c>
      <c r="IX879">
        <v>1189423</v>
      </c>
      <c r="IY879">
        <v>2039557</v>
      </c>
      <c r="IZ879">
        <v>0</v>
      </c>
      <c r="JA879">
        <v>0</v>
      </c>
      <c r="JB879">
        <v>0</v>
      </c>
      <c r="JC879"/>
      <c r="JD879">
        <v>177412</v>
      </c>
      <c r="JE879">
        <v>277640</v>
      </c>
      <c r="JF879">
        <v>190530</v>
      </c>
      <c r="JG879">
        <v>617886</v>
      </c>
      <c r="JH879">
        <v>122722</v>
      </c>
      <c r="JI879">
        <v>107452</v>
      </c>
      <c r="JJ879">
        <v>117533</v>
      </c>
      <c r="JK879">
        <v>890868</v>
      </c>
      <c r="JL879">
        <v>6742510</v>
      </c>
      <c r="JM879">
        <v>0</v>
      </c>
      <c r="JN879">
        <v>0</v>
      </c>
      <c r="JO879">
        <v>0</v>
      </c>
      <c r="JP879">
        <v>0</v>
      </c>
      <c r="JQ879">
        <v>0</v>
      </c>
      <c r="JR879">
        <v>66841</v>
      </c>
      <c r="JS879">
        <v>66841</v>
      </c>
      <c r="JT879"/>
      <c r="JU879"/>
      <c r="JV879"/>
      <c r="JW879"/>
      <c r="JX879"/>
      <c r="JY879"/>
      <c r="JZ879"/>
      <c r="KA879"/>
      <c r="KB879"/>
      <c r="KC879"/>
      <c r="KD879"/>
      <c r="KE879"/>
      <c r="KF879">
        <v>146</v>
      </c>
      <c r="KG879">
        <v>232</v>
      </c>
      <c r="KH879">
        <v>122</v>
      </c>
      <c r="KI879">
        <v>84</v>
      </c>
      <c r="KJ879">
        <v>128</v>
      </c>
      <c r="KK879">
        <v>65</v>
      </c>
      <c r="KL879">
        <v>47</v>
      </c>
      <c r="KM879">
        <v>65</v>
      </c>
      <c r="KN879">
        <v>33</v>
      </c>
      <c r="KO879">
        <v>1</v>
      </c>
      <c r="KP879">
        <v>0</v>
      </c>
      <c r="KQ879">
        <v>0</v>
      </c>
      <c r="KR879">
        <v>0</v>
      </c>
      <c r="KS879">
        <v>0</v>
      </c>
      <c r="KT879">
        <v>1</v>
      </c>
      <c r="KU879">
        <v>1</v>
      </c>
      <c r="KV879">
        <v>0</v>
      </c>
      <c r="KW879">
        <v>0</v>
      </c>
      <c r="KX879">
        <v>0</v>
      </c>
      <c r="KY879">
        <v>0</v>
      </c>
      <c r="KZ879">
        <v>0</v>
      </c>
      <c r="LA879">
        <v>0</v>
      </c>
      <c r="LB879">
        <v>0</v>
      </c>
      <c r="LC879">
        <v>0</v>
      </c>
      <c r="LD879">
        <v>1</v>
      </c>
      <c r="LE879">
        <v>0</v>
      </c>
      <c r="LF879">
        <v>0</v>
      </c>
      <c r="LG879">
        <v>0</v>
      </c>
      <c r="LH879">
        <v>0</v>
      </c>
    </row>
    <row r="880" spans="1:320" s="34" customFormat="1" ht="15" customHeight="1" x14ac:dyDescent="0.25">
      <c r="A880" s="45">
        <v>206390973</v>
      </c>
      <c r="B880" s="45" t="s">
        <v>6581</v>
      </c>
      <c r="C880" s="46">
        <v>45292</v>
      </c>
      <c r="D880" s="46">
        <v>45657</v>
      </c>
      <c r="E880" s="47">
        <v>366</v>
      </c>
      <c r="F880" s="45" t="s">
        <v>883</v>
      </c>
      <c r="G880" s="45" t="s">
        <v>884</v>
      </c>
      <c r="H880" s="45" t="s">
        <v>1509</v>
      </c>
      <c r="I880" s="45" t="s">
        <v>886</v>
      </c>
      <c r="J880" s="45" t="s">
        <v>331</v>
      </c>
      <c r="K880" s="45" t="s">
        <v>1322</v>
      </c>
      <c r="L880" s="45" t="s">
        <v>6539</v>
      </c>
      <c r="M880" s="45" t="s">
        <v>6582</v>
      </c>
      <c r="N880" s="45" t="s">
        <v>6583</v>
      </c>
      <c r="O880" s="45" t="s">
        <v>6577</v>
      </c>
      <c r="P880" s="45" t="s">
        <v>6578</v>
      </c>
      <c r="Q880" s="45" t="s">
        <v>6584</v>
      </c>
      <c r="R880" t="s">
        <v>6585</v>
      </c>
      <c r="S880" s="45" t="s">
        <v>893</v>
      </c>
      <c r="T880"/>
      <c r="U880" s="47">
        <v>99</v>
      </c>
      <c r="V880" s="47">
        <v>99</v>
      </c>
      <c r="W880" s="47" t="s">
        <v>894</v>
      </c>
      <c r="X880" s="47">
        <v>36234</v>
      </c>
      <c r="Y880" s="47">
        <v>33205</v>
      </c>
      <c r="Z880" s="48">
        <v>216.39</v>
      </c>
      <c r="AA880" s="44">
        <v>255</v>
      </c>
      <c r="AB880" s="44">
        <v>258</v>
      </c>
      <c r="AC880" s="44">
        <v>4921</v>
      </c>
      <c r="AD880" s="44">
        <v>580</v>
      </c>
      <c r="AE880" s="44">
        <v>4373</v>
      </c>
      <c r="AF880" s="44">
        <v>17616</v>
      </c>
      <c r="AG880" s="44"/>
      <c r="AH880" s="47">
        <v>2208</v>
      </c>
      <c r="AI880" s="47">
        <v>351</v>
      </c>
      <c r="AJ880">
        <v>3156</v>
      </c>
      <c r="AK880" t="s">
        <v>895</v>
      </c>
      <c r="AL880">
        <v>33205</v>
      </c>
      <c r="AM880"/>
      <c r="AN880"/>
      <c r="AO880"/>
      <c r="AP880"/>
      <c r="AQ880"/>
      <c r="AR880" s="44"/>
      <c r="AS880" s="44"/>
      <c r="AT880" s="44"/>
      <c r="AU880" s="44">
        <v>12742849</v>
      </c>
      <c r="AV880" s="44">
        <v>4539578</v>
      </c>
      <c r="AW880" s="44">
        <v>2846233</v>
      </c>
      <c r="AX880" s="44">
        <v>1866</v>
      </c>
      <c r="AY880" s="44">
        <v>14438060</v>
      </c>
      <c r="AZ880" s="21">
        <v>13454688</v>
      </c>
      <c r="BA880" s="21">
        <v>983372</v>
      </c>
      <c r="BB880" s="44">
        <v>2</v>
      </c>
      <c r="BC880" s="44"/>
      <c r="BD880" s="44"/>
      <c r="BE880" s="44">
        <v>983374</v>
      </c>
      <c r="BF880" s="44">
        <v>1888498</v>
      </c>
      <c r="BG880" s="44">
        <v>222582</v>
      </c>
      <c r="BH880" s="44">
        <v>1678195</v>
      </c>
      <c r="BI880" s="21">
        <v>6760368</v>
      </c>
      <c r="BJ880" s="21"/>
      <c r="BK880" s="21">
        <v>847349</v>
      </c>
      <c r="BL880" s="21">
        <v>134701</v>
      </c>
      <c r="BM880" s="21">
        <v>1211156</v>
      </c>
      <c r="BN880" s="21">
        <v>12742849</v>
      </c>
      <c r="BO880" s="21"/>
      <c r="BP880" s="21"/>
      <c r="BQ880" s="44"/>
      <c r="BR880" s="21"/>
      <c r="BS880" s="44"/>
      <c r="BT880" s="21"/>
      <c r="BU880" s="44"/>
      <c r="BV880" s="21"/>
      <c r="BW880" s="44">
        <v>3675117</v>
      </c>
      <c r="BX880" s="21"/>
      <c r="BY880" s="21">
        <v>15775</v>
      </c>
      <c r="BZ880" s="21"/>
      <c r="CA880" s="44">
        <v>152478</v>
      </c>
      <c r="CB880" s="44"/>
      <c r="CC880" s="44"/>
      <c r="CD880" s="44"/>
      <c r="CE880" s="44"/>
      <c r="CF880" s="44"/>
      <c r="CG880" s="44">
        <v>690626</v>
      </c>
      <c r="CH880" s="44"/>
      <c r="CI880" s="21">
        <v>504</v>
      </c>
      <c r="CJ880" s="44"/>
      <c r="CK880" s="21">
        <v>5078</v>
      </c>
      <c r="CL880" s="44"/>
      <c r="CM880" s="44">
        <v>65514</v>
      </c>
      <c r="CN880" s="44">
        <v>504</v>
      </c>
      <c r="CO880" s="44">
        <v>1509675</v>
      </c>
      <c r="CP880" s="44">
        <v>904609</v>
      </c>
      <c r="CQ880" s="21">
        <v>1178650</v>
      </c>
      <c r="CR880" s="44">
        <v>201850</v>
      </c>
      <c r="CS880" s="44">
        <v>483449</v>
      </c>
      <c r="CT880" s="44">
        <v>143512</v>
      </c>
      <c r="CU880" s="44"/>
      <c r="CV880" s="44">
        <v>51815</v>
      </c>
      <c r="CW880" s="21"/>
      <c r="CX880" s="21"/>
      <c r="CY880" s="21"/>
      <c r="CZ880" s="21"/>
      <c r="DA880" s="21"/>
      <c r="DB880" s="21"/>
      <c r="DC880" s="21"/>
      <c r="DD880" s="21"/>
      <c r="DE880" s="44"/>
      <c r="DF880" s="21"/>
      <c r="DG880" s="44"/>
      <c r="DH880" s="21"/>
      <c r="DI880" s="44"/>
      <c r="DJ880" s="44"/>
      <c r="DK880" s="44"/>
      <c r="DL880" s="44"/>
      <c r="DM880" s="21"/>
      <c r="DN880" s="44"/>
      <c r="DO880" s="44"/>
      <c r="DP880" s="44"/>
      <c r="DQ880" s="44"/>
      <c r="DR880" s="44"/>
      <c r="DS880" s="44"/>
      <c r="DT880" s="44"/>
      <c r="DU880" s="44"/>
      <c r="DV880" s="44"/>
      <c r="DW880" s="44"/>
      <c r="DX880" s="44"/>
      <c r="DY880" s="44"/>
      <c r="DZ880" s="44"/>
      <c r="EA880" s="44"/>
      <c r="EB880" s="21"/>
      <c r="EC880" s="44">
        <v>-93500</v>
      </c>
      <c r="ED880" s="44"/>
      <c r="EE880" s="21">
        <v>232315</v>
      </c>
      <c r="EF880" s="44"/>
      <c r="EG880" s="21">
        <v>478344</v>
      </c>
      <c r="EH880" s="44"/>
      <c r="EI880" s="21">
        <v>1642719</v>
      </c>
      <c r="EJ880" s="44"/>
      <c r="EK880" s="44"/>
      <c r="EL880" s="21"/>
      <c r="EM880" s="44">
        <v>253088</v>
      </c>
      <c r="EN880" s="44"/>
      <c r="EO880" s="44">
        <v>333267</v>
      </c>
      <c r="EP880" s="21"/>
      <c r="EQ880" s="21"/>
      <c r="ER880" s="21"/>
      <c r="ES880" s="21"/>
      <c r="ET880" s="44"/>
      <c r="EU880" s="21"/>
      <c r="EV880" s="44"/>
      <c r="EW880" s="21"/>
      <c r="EX880" s="44"/>
      <c r="EY880" s="44"/>
      <c r="EZ880" s="21"/>
      <c r="FA880" s="21"/>
      <c r="FB880" s="44"/>
      <c r="FC880" s="44"/>
      <c r="FD880" s="21"/>
      <c r="FE880" s="112"/>
      <c r="FF880" s="44"/>
      <c r="FG880" s="44">
        <v>6436017</v>
      </c>
      <c r="FH880" s="44">
        <v>1431441</v>
      </c>
      <c r="FI880" s="44">
        <v>5587230</v>
      </c>
      <c r="FJ880" s="44">
        <v>153970</v>
      </c>
      <c r="FK880" s="44">
        <v>5249916</v>
      </c>
      <c r="FL880" s="44"/>
      <c r="FM880" s="44"/>
      <c r="FN880" s="44"/>
      <c r="FO880" s="44"/>
      <c r="FP880" s="44"/>
      <c r="FQ880" s="44"/>
      <c r="FR880" s="44"/>
      <c r="FS880" s="44"/>
      <c r="FT880" s="44">
        <v>17188</v>
      </c>
      <c r="FU880" s="44">
        <v>34539</v>
      </c>
      <c r="FV880" s="21">
        <v>401046</v>
      </c>
      <c r="FW880" s="44">
        <v>56829</v>
      </c>
      <c r="FX880" s="44">
        <v>317044</v>
      </c>
      <c r="FY880" s="44">
        <v>79376</v>
      </c>
      <c r="FZ880" s="44">
        <v>243252</v>
      </c>
      <c r="GA880" s="44">
        <v>56485</v>
      </c>
      <c r="GB880" s="44"/>
      <c r="GC880" s="44">
        <v>40854</v>
      </c>
      <c r="GD880" s="44">
        <v>417557</v>
      </c>
      <c r="GE880" s="44">
        <v>353269</v>
      </c>
      <c r="GF880" s="44">
        <v>153947</v>
      </c>
      <c r="GG880" s="44">
        <v>827085</v>
      </c>
      <c r="GH880" s="44">
        <v>189807</v>
      </c>
      <c r="GI880" s="44">
        <v>164567</v>
      </c>
      <c r="GJ880" s="44">
        <v>125444</v>
      </c>
      <c r="GK880" s="44">
        <v>3301607</v>
      </c>
      <c r="GL880" s="44">
        <v>3223</v>
      </c>
      <c r="GM880" s="44">
        <v>919523</v>
      </c>
      <c r="GN880" s="44">
        <v>16022</v>
      </c>
      <c r="GO880" s="44"/>
      <c r="GP880" s="44"/>
      <c r="GQ880" s="44">
        <v>25696</v>
      </c>
      <c r="GR880" s="44">
        <v>460412</v>
      </c>
      <c r="GS880" s="44">
        <v>2826843</v>
      </c>
      <c r="GT880" s="44"/>
      <c r="GU880" s="21">
        <v>158452</v>
      </c>
      <c r="GV880" s="44">
        <v>88490</v>
      </c>
      <c r="GW880" s="44">
        <v>258913</v>
      </c>
      <c r="GX880" s="44"/>
      <c r="GY880" s="44">
        <v>3332698</v>
      </c>
      <c r="GZ880" s="44">
        <v>1672183</v>
      </c>
      <c r="HA880" s="44"/>
      <c r="HB880" s="44">
        <v>1782975</v>
      </c>
      <c r="HC880" s="44">
        <v>-122460</v>
      </c>
      <c r="HD880" s="44">
        <v>3332698</v>
      </c>
      <c r="HE880" s="21"/>
      <c r="HF880" s="21">
        <v>250609</v>
      </c>
      <c r="HG880" s="21"/>
      <c r="HH880" s="21">
        <v>1782975</v>
      </c>
      <c r="HI880" s="21">
        <v>0</v>
      </c>
      <c r="HJ880" s="44"/>
      <c r="HK880" s="21">
        <v>135643</v>
      </c>
      <c r="HL880" s="21">
        <v>27644</v>
      </c>
      <c r="HM880" s="21">
        <v>163287</v>
      </c>
      <c r="HN880" s="21">
        <v>-4835</v>
      </c>
      <c r="HO880" s="21"/>
      <c r="HP880" s="44"/>
      <c r="HQ880" s="47"/>
      <c r="HR880" s="47">
        <v>1782975</v>
      </c>
      <c r="HS880" s="47"/>
      <c r="HT880" s="47" t="s">
        <v>2544</v>
      </c>
      <c r="HU880" s="47">
        <v>-117052.81000000001</v>
      </c>
      <c r="HV880" s="47">
        <v>1127</v>
      </c>
      <c r="HW880" s="47">
        <v>0</v>
      </c>
      <c r="HX880" s="47">
        <v>6890</v>
      </c>
      <c r="HY880" s="47">
        <v>22964</v>
      </c>
      <c r="HZ880" s="47">
        <v>55914</v>
      </c>
      <c r="IA880" s="47">
        <v>0</v>
      </c>
      <c r="IB880" s="47">
        <v>0</v>
      </c>
      <c r="IC880" s="47">
        <v>58295</v>
      </c>
      <c r="ID880">
        <v>11363</v>
      </c>
      <c r="IE880" s="47">
        <v>3837</v>
      </c>
      <c r="IF880">
        <v>12990</v>
      </c>
      <c r="IG880" s="47">
        <v>5168</v>
      </c>
      <c r="IH880" s="47">
        <v>19585</v>
      </c>
      <c r="II880">
        <v>3633</v>
      </c>
      <c r="IJ880">
        <v>5940</v>
      </c>
      <c r="IK880">
        <v>2684</v>
      </c>
      <c r="IL880">
        <v>12470</v>
      </c>
      <c r="IM880">
        <v>222860</v>
      </c>
      <c r="IN880">
        <v>0</v>
      </c>
      <c r="IO880">
        <v>134</v>
      </c>
      <c r="IP880">
        <v>1628</v>
      </c>
      <c r="IQ880">
        <v>7128</v>
      </c>
      <c r="IR880">
        <v>0</v>
      </c>
      <c r="IS880">
        <v>0</v>
      </c>
      <c r="IT880">
        <v>8890</v>
      </c>
      <c r="IU880">
        <v>100242</v>
      </c>
      <c r="IV880">
        <v>0</v>
      </c>
      <c r="IW880">
        <v>361962</v>
      </c>
      <c r="IX880">
        <v>839040</v>
      </c>
      <c r="IY880">
        <v>1219641</v>
      </c>
      <c r="IZ880">
        <v>0</v>
      </c>
      <c r="JA880">
        <v>0</v>
      </c>
      <c r="JB880">
        <v>1367222</v>
      </c>
      <c r="JC880">
        <v>682887</v>
      </c>
      <c r="JD880">
        <v>106320</v>
      </c>
      <c r="JE880">
        <v>244404</v>
      </c>
      <c r="JF880">
        <v>96937</v>
      </c>
      <c r="JG880">
        <v>383400</v>
      </c>
      <c r="JH880">
        <v>104370</v>
      </c>
      <c r="JI880">
        <v>123773</v>
      </c>
      <c r="JJ880">
        <v>108948</v>
      </c>
      <c r="JK880">
        <v>696871</v>
      </c>
      <c r="JL880">
        <v>6436017</v>
      </c>
      <c r="JM880">
        <v>0</v>
      </c>
      <c r="JN880">
        <v>5347</v>
      </c>
      <c r="JO880">
        <v>48831</v>
      </c>
      <c r="JP880">
        <v>142564</v>
      </c>
      <c r="JQ880">
        <v>0</v>
      </c>
      <c r="JR880">
        <v>0</v>
      </c>
      <c r="JS880">
        <v>196742</v>
      </c>
      <c r="JT880"/>
      <c r="JU880"/>
      <c r="JV880"/>
      <c r="JW880"/>
      <c r="JX880"/>
      <c r="JY880">
        <v>11363</v>
      </c>
      <c r="JZ880"/>
      <c r="KA880"/>
      <c r="KB880"/>
      <c r="KC880"/>
      <c r="KD880"/>
      <c r="KE880">
        <v>682887</v>
      </c>
      <c r="KF880">
        <v>55</v>
      </c>
      <c r="KG880">
        <v>154</v>
      </c>
      <c r="KH880">
        <v>13</v>
      </c>
      <c r="KI880">
        <v>41</v>
      </c>
      <c r="KJ880">
        <v>124</v>
      </c>
      <c r="KK880">
        <v>10</v>
      </c>
      <c r="KL880">
        <v>21</v>
      </c>
      <c r="KM880">
        <v>77</v>
      </c>
      <c r="KN880">
        <v>4</v>
      </c>
      <c r="KO880">
        <v>0</v>
      </c>
      <c r="KP880">
        <v>1</v>
      </c>
      <c r="KQ880">
        <v>0</v>
      </c>
      <c r="KR880">
        <v>0</v>
      </c>
      <c r="KS880">
        <v>1</v>
      </c>
      <c r="KT880">
        <v>0</v>
      </c>
      <c r="KU880">
        <v>1</v>
      </c>
      <c r="KV880">
        <v>0</v>
      </c>
      <c r="KW880">
        <v>0</v>
      </c>
      <c r="KX880">
        <v>0</v>
      </c>
      <c r="KY880">
        <v>0</v>
      </c>
      <c r="KZ880">
        <v>0</v>
      </c>
      <c r="LA880">
        <v>0</v>
      </c>
      <c r="LB880">
        <v>0</v>
      </c>
      <c r="LC880">
        <v>0</v>
      </c>
      <c r="LD880">
        <v>1</v>
      </c>
      <c r="LE880">
        <v>0</v>
      </c>
      <c r="LF880">
        <v>0</v>
      </c>
      <c r="LG880">
        <v>0</v>
      </c>
      <c r="LH880">
        <v>0</v>
      </c>
    </row>
    <row r="881" spans="1:320" s="34" customFormat="1" ht="15" customHeight="1" x14ac:dyDescent="0.25">
      <c r="A881" s="45">
        <v>206391045</v>
      </c>
      <c r="B881" s="45" t="s">
        <v>6586</v>
      </c>
      <c r="C881" s="46">
        <v>45292</v>
      </c>
      <c r="D881" s="46">
        <v>45657</v>
      </c>
      <c r="E881" s="47">
        <v>366</v>
      </c>
      <c r="F881" s="45" t="s">
        <v>883</v>
      </c>
      <c r="G881" s="45" t="s">
        <v>884</v>
      </c>
      <c r="H881" s="45" t="s">
        <v>1509</v>
      </c>
      <c r="I881" s="45" t="s">
        <v>886</v>
      </c>
      <c r="J881" s="45" t="s">
        <v>887</v>
      </c>
      <c r="K881" s="45" t="s">
        <v>1322</v>
      </c>
      <c r="L881" s="45" t="s">
        <v>6539</v>
      </c>
      <c r="M881" s="45" t="s">
        <v>6587</v>
      </c>
      <c r="N881" s="45" t="s">
        <v>6588</v>
      </c>
      <c r="O881" s="45" t="s">
        <v>1519</v>
      </c>
      <c r="P881" s="45" t="s">
        <v>6562</v>
      </c>
      <c r="Q881" s="45" t="s">
        <v>6589</v>
      </c>
      <c r="R881" t="s">
        <v>6590</v>
      </c>
      <c r="S881" s="45" t="s">
        <v>893</v>
      </c>
      <c r="T881"/>
      <c r="U881" s="47">
        <v>99</v>
      </c>
      <c r="V881" s="47">
        <v>99</v>
      </c>
      <c r="W881" s="47" t="s">
        <v>894</v>
      </c>
      <c r="X881" s="47">
        <v>36234</v>
      </c>
      <c r="Y881" s="47">
        <v>34216</v>
      </c>
      <c r="Z881" s="48">
        <v>222.98</v>
      </c>
      <c r="AA881" s="44">
        <v>217</v>
      </c>
      <c r="AB881" s="44">
        <v>219</v>
      </c>
      <c r="AC881" s="44">
        <v>2250</v>
      </c>
      <c r="AD881" s="44">
        <v>5</v>
      </c>
      <c r="AE881" s="44">
        <v>9653</v>
      </c>
      <c r="AF881" s="44">
        <v>19494</v>
      </c>
      <c r="AG881" s="44"/>
      <c r="AH881" s="47">
        <v>199</v>
      </c>
      <c r="AI881" s="47">
        <v>483</v>
      </c>
      <c r="AJ881">
        <v>2132</v>
      </c>
      <c r="AK881" t="s">
        <v>895</v>
      </c>
      <c r="AL881">
        <v>34216</v>
      </c>
      <c r="AM881"/>
      <c r="AN881"/>
      <c r="AO881"/>
      <c r="AP881"/>
      <c r="AQ881"/>
      <c r="AR881" s="44"/>
      <c r="AS881" s="44"/>
      <c r="AT881" s="44"/>
      <c r="AU881" s="44">
        <v>13300565</v>
      </c>
      <c r="AV881" s="44">
        <v>7641220</v>
      </c>
      <c r="AW881" s="44">
        <v>7310574</v>
      </c>
      <c r="AX881" s="44">
        <v>23360</v>
      </c>
      <c r="AY881" s="44">
        <v>13654571</v>
      </c>
      <c r="AZ881" s="21">
        <v>13833860</v>
      </c>
      <c r="BA881" s="21">
        <v>-179289</v>
      </c>
      <c r="BB881" s="44"/>
      <c r="BC881" s="44"/>
      <c r="BD881" s="44"/>
      <c r="BE881" s="44">
        <v>-179289</v>
      </c>
      <c r="BF881" s="44">
        <v>829154</v>
      </c>
      <c r="BG881" s="44"/>
      <c r="BH881" s="44">
        <v>2348510</v>
      </c>
      <c r="BI881" s="21">
        <v>8361053</v>
      </c>
      <c r="BJ881" s="21"/>
      <c r="BK881" s="21">
        <v>1534660</v>
      </c>
      <c r="BL881" s="21">
        <v>54384</v>
      </c>
      <c r="BM881" s="21">
        <v>172804</v>
      </c>
      <c r="BN881" s="21">
        <v>13300565</v>
      </c>
      <c r="BO881" s="21"/>
      <c r="BP881" s="21"/>
      <c r="BQ881" s="44"/>
      <c r="BR881" s="21"/>
      <c r="BS881" s="44"/>
      <c r="BT881" s="21"/>
      <c r="BU881" s="44"/>
      <c r="BV881" s="21"/>
      <c r="BW881" s="44">
        <v>6456972</v>
      </c>
      <c r="BX881" s="21"/>
      <c r="BY881" s="21"/>
      <c r="BZ881" s="21"/>
      <c r="CA881" s="44">
        <v>72635</v>
      </c>
      <c r="CB881" s="44"/>
      <c r="CC881" s="44">
        <v>-170230</v>
      </c>
      <c r="CD881" s="44"/>
      <c r="CE881" s="44"/>
      <c r="CF881" s="44"/>
      <c r="CG881" s="44">
        <v>1204132</v>
      </c>
      <c r="CH881" s="44"/>
      <c r="CI881" s="21">
        <v>-7706</v>
      </c>
      <c r="CJ881" s="44"/>
      <c r="CK881" s="21">
        <v>85417</v>
      </c>
      <c r="CL881" s="44"/>
      <c r="CM881" s="44">
        <v>176212</v>
      </c>
      <c r="CN881" s="44">
        <v>0</v>
      </c>
      <c r="CO881" s="44">
        <v>1396270</v>
      </c>
      <c r="CP881" s="44">
        <v>3877853</v>
      </c>
      <c r="CQ881" s="21">
        <v>903149</v>
      </c>
      <c r="CR881" s="44">
        <v>185400</v>
      </c>
      <c r="CS881" s="44">
        <v>976708</v>
      </c>
      <c r="CT881" s="44">
        <v>41758</v>
      </c>
      <c r="CU881" s="44"/>
      <c r="CV881" s="44">
        <v>83870</v>
      </c>
      <c r="CW881" s="21"/>
      <c r="CX881" s="21"/>
      <c r="CY881" s="21"/>
      <c r="CZ881" s="21"/>
      <c r="DA881" s="21"/>
      <c r="DB881" s="21"/>
      <c r="DC881" s="21"/>
      <c r="DD881" s="21"/>
      <c r="DE881" s="44"/>
      <c r="DF881" s="21"/>
      <c r="DG881" s="44"/>
      <c r="DH881" s="21"/>
      <c r="DI881" s="44"/>
      <c r="DJ881" s="44"/>
      <c r="DK881" s="44"/>
      <c r="DL881" s="44"/>
      <c r="DM881" s="21"/>
      <c r="DN881" s="44"/>
      <c r="DO881" s="44"/>
      <c r="DP881" s="44"/>
      <c r="DQ881" s="44"/>
      <c r="DR881" s="44"/>
      <c r="DS881" s="44"/>
      <c r="DT881" s="44"/>
      <c r="DU881" s="44"/>
      <c r="DV881" s="44"/>
      <c r="DW881" s="44"/>
      <c r="DX881" s="44"/>
      <c r="DY881" s="44">
        <v>-1948</v>
      </c>
      <c r="DZ881" s="44"/>
      <c r="EA881" s="44"/>
      <c r="EB881" s="21"/>
      <c r="EC881" s="44">
        <v>2457591</v>
      </c>
      <c r="ED881" s="44"/>
      <c r="EE881" s="21"/>
      <c r="EF881" s="44"/>
      <c r="EG881" s="21">
        <v>230205</v>
      </c>
      <c r="EH881" s="44"/>
      <c r="EI881" s="21">
        <v>2834911</v>
      </c>
      <c r="EJ881" s="44"/>
      <c r="EK881" s="44"/>
      <c r="EL881" s="21"/>
      <c r="EM881" s="44">
        <v>1513180</v>
      </c>
      <c r="EN881" s="44"/>
      <c r="EO881" s="44">
        <v>276635</v>
      </c>
      <c r="EP881" s="21"/>
      <c r="EQ881" s="21"/>
      <c r="ER881" s="21"/>
      <c r="ES881" s="21"/>
      <c r="ET881" s="44"/>
      <c r="EU881" s="21"/>
      <c r="EV881" s="44"/>
      <c r="EW881" s="21"/>
      <c r="EX881" s="44"/>
      <c r="EY881" s="44"/>
      <c r="EZ881" s="21"/>
      <c r="FA881" s="21"/>
      <c r="FB881" s="44"/>
      <c r="FC881" s="44"/>
      <c r="FD881" s="21"/>
      <c r="FE881" s="112"/>
      <c r="FF881" s="44"/>
      <c r="FG881" s="44">
        <v>6222280</v>
      </c>
      <c r="FH881" s="44">
        <v>1465050</v>
      </c>
      <c r="FI881" s="44">
        <v>6146530</v>
      </c>
      <c r="FJ881" s="44">
        <v>130111</v>
      </c>
      <c r="FK881" s="44">
        <v>5543657</v>
      </c>
      <c r="FL881" s="44"/>
      <c r="FM881" s="44"/>
      <c r="FN881" s="44"/>
      <c r="FO881" s="44"/>
      <c r="FP881" s="44"/>
      <c r="FQ881" s="44"/>
      <c r="FR881" s="44"/>
      <c r="FS881" s="44"/>
      <c r="FT881" s="44"/>
      <c r="FU881" s="44"/>
      <c r="FV881" s="21">
        <v>263748</v>
      </c>
      <c r="FW881" s="44">
        <v>64171</v>
      </c>
      <c r="FX881" s="44">
        <v>172911</v>
      </c>
      <c r="FY881" s="44">
        <v>117707</v>
      </c>
      <c r="FZ881" s="44">
        <v>176591</v>
      </c>
      <c r="GA881" s="44">
        <v>35540</v>
      </c>
      <c r="GB881" s="44"/>
      <c r="GC881" s="44"/>
      <c r="GD881" s="44">
        <v>463275</v>
      </c>
      <c r="GE881" s="44">
        <v>357641</v>
      </c>
      <c r="GF881" s="44">
        <v>136857</v>
      </c>
      <c r="GG881" s="44">
        <v>871265</v>
      </c>
      <c r="GH881" s="44">
        <v>217178</v>
      </c>
      <c r="GI881" s="44">
        <v>187680</v>
      </c>
      <c r="GJ881" s="44">
        <v>118104</v>
      </c>
      <c r="GK881" s="44">
        <v>2705379</v>
      </c>
      <c r="GL881" s="44">
        <v>113317</v>
      </c>
      <c r="GM881" s="44">
        <v>948472</v>
      </c>
      <c r="GN881" s="44">
        <v>15348</v>
      </c>
      <c r="GO881" s="44"/>
      <c r="GP881" s="44">
        <v>48575</v>
      </c>
      <c r="GQ881" s="44"/>
      <c r="GR881" s="44">
        <v>1276444</v>
      </c>
      <c r="GS881" s="44">
        <v>2324994</v>
      </c>
      <c r="GT881" s="44"/>
      <c r="GU881" s="21">
        <v>145149</v>
      </c>
      <c r="GV881" s="44"/>
      <c r="GW881" s="44">
        <v>-165315</v>
      </c>
      <c r="GX881" s="44">
        <v>526173</v>
      </c>
      <c r="GY881" s="44">
        <v>2831001</v>
      </c>
      <c r="GZ881" s="44">
        <v>1443641</v>
      </c>
      <c r="HA881" s="44"/>
      <c r="HB881" s="44">
        <v>-411168</v>
      </c>
      <c r="HC881" s="44">
        <v>1798528</v>
      </c>
      <c r="HD881" s="44">
        <v>2831001</v>
      </c>
      <c r="HE881" s="21"/>
      <c r="HF881" s="21"/>
      <c r="HG881" s="21"/>
      <c r="HH881" s="21"/>
      <c r="HI881" s="21">
        <v>0</v>
      </c>
      <c r="HJ881" s="44"/>
      <c r="HK881" s="21">
        <v>30509</v>
      </c>
      <c r="HL881" s="21">
        <v>153162</v>
      </c>
      <c r="HM881" s="21">
        <v>183671</v>
      </c>
      <c r="HN881" s="21">
        <v>-38522</v>
      </c>
      <c r="HO881" s="21"/>
      <c r="HP881" s="44"/>
      <c r="HQ881" s="47"/>
      <c r="HR881" s="47">
        <v>-411168</v>
      </c>
      <c r="HS881" s="47"/>
      <c r="HT881" s="47" t="s">
        <v>3108</v>
      </c>
      <c r="HU881" s="47">
        <v>129927.69</v>
      </c>
      <c r="HV881" s="47">
        <v>1672</v>
      </c>
      <c r="HW881" s="47">
        <v>0</v>
      </c>
      <c r="HX881" s="47">
        <v>5285</v>
      </c>
      <c r="HY881" s="47">
        <v>38841</v>
      </c>
      <c r="HZ881" s="47">
        <v>89991</v>
      </c>
      <c r="IA881" s="47">
        <v>0</v>
      </c>
      <c r="IB881" s="47">
        <v>0</v>
      </c>
      <c r="IC881" s="47">
        <v>2975</v>
      </c>
      <c r="ID881"/>
      <c r="IE881" s="47">
        <v>294</v>
      </c>
      <c r="IF881">
        <v>14700</v>
      </c>
      <c r="IG881" s="47">
        <v>5512</v>
      </c>
      <c r="IH881" s="47">
        <v>19945</v>
      </c>
      <c r="II881">
        <v>3091</v>
      </c>
      <c r="IJ881">
        <v>7865</v>
      </c>
      <c r="IK881">
        <v>2307</v>
      </c>
      <c r="IL881">
        <v>7182</v>
      </c>
      <c r="IM881">
        <v>199660</v>
      </c>
      <c r="IN881">
        <v>0</v>
      </c>
      <c r="IO881">
        <v>0</v>
      </c>
      <c r="IP881">
        <v>382</v>
      </c>
      <c r="IQ881">
        <v>14</v>
      </c>
      <c r="IR881">
        <v>0</v>
      </c>
      <c r="IS881">
        <v>0</v>
      </c>
      <c r="IT881">
        <v>396</v>
      </c>
      <c r="IU881">
        <v>132927</v>
      </c>
      <c r="IV881">
        <v>0</v>
      </c>
      <c r="IW881">
        <v>324159</v>
      </c>
      <c r="IX881">
        <v>1457251</v>
      </c>
      <c r="IY881">
        <v>2041765</v>
      </c>
      <c r="IZ881">
        <v>0</v>
      </c>
      <c r="JA881">
        <v>0</v>
      </c>
      <c r="JB881">
        <v>123454</v>
      </c>
      <c r="JC881"/>
      <c r="JD881">
        <v>83511</v>
      </c>
      <c r="JE881">
        <v>264335</v>
      </c>
      <c r="JF881">
        <v>98237</v>
      </c>
      <c r="JG881">
        <v>416097</v>
      </c>
      <c r="JH881">
        <v>174087</v>
      </c>
      <c r="JI881">
        <v>148748</v>
      </c>
      <c r="JJ881">
        <v>88772</v>
      </c>
      <c r="JK881">
        <v>355475</v>
      </c>
      <c r="JL881">
        <v>5708818</v>
      </c>
      <c r="JM881">
        <v>0</v>
      </c>
      <c r="JN881">
        <v>0</v>
      </c>
      <c r="JO881">
        <v>16019</v>
      </c>
      <c r="JP881">
        <v>402</v>
      </c>
      <c r="JQ881">
        <v>0</v>
      </c>
      <c r="JR881">
        <v>0</v>
      </c>
      <c r="JS881">
        <v>16421</v>
      </c>
      <c r="JT881"/>
      <c r="JU881"/>
      <c r="JV881"/>
      <c r="JW881"/>
      <c r="JX881"/>
      <c r="JY881"/>
      <c r="JZ881"/>
      <c r="KA881"/>
      <c r="KB881"/>
      <c r="KC881"/>
      <c r="KD881"/>
      <c r="KE881"/>
      <c r="KF881">
        <v>149</v>
      </c>
      <c r="KG881">
        <v>241</v>
      </c>
      <c r="KH881">
        <v>86</v>
      </c>
      <c r="KI881">
        <v>98</v>
      </c>
      <c r="KJ881">
        <v>148</v>
      </c>
      <c r="KK881">
        <v>61</v>
      </c>
      <c r="KL881">
        <v>56</v>
      </c>
      <c r="KM881">
        <v>82</v>
      </c>
      <c r="KN881">
        <v>41</v>
      </c>
      <c r="KO881">
        <v>1</v>
      </c>
      <c r="KP881">
        <v>0</v>
      </c>
      <c r="KQ881">
        <v>0</v>
      </c>
      <c r="KR881">
        <v>0</v>
      </c>
      <c r="KS881">
        <v>1</v>
      </c>
      <c r="KT881">
        <v>0</v>
      </c>
      <c r="KU881">
        <v>1</v>
      </c>
      <c r="KV881">
        <v>0</v>
      </c>
      <c r="KW881">
        <v>0</v>
      </c>
      <c r="KX881">
        <v>0</v>
      </c>
      <c r="KY881">
        <v>0</v>
      </c>
      <c r="KZ881">
        <v>0</v>
      </c>
      <c r="LA881">
        <v>0</v>
      </c>
      <c r="LB881">
        <v>0</v>
      </c>
      <c r="LC881">
        <v>0</v>
      </c>
      <c r="LD881">
        <v>1</v>
      </c>
      <c r="LE881">
        <v>0</v>
      </c>
      <c r="LF881">
        <v>0</v>
      </c>
      <c r="LG881">
        <v>0</v>
      </c>
      <c r="LH881">
        <v>0</v>
      </c>
    </row>
    <row r="882" spans="1:320" s="34" customFormat="1" ht="15" customHeight="1" x14ac:dyDescent="0.25">
      <c r="A882" s="45">
        <v>206391070</v>
      </c>
      <c r="B882" s="45" t="s">
        <v>1522</v>
      </c>
      <c r="C882" s="46">
        <v>45078</v>
      </c>
      <c r="D882" s="46">
        <v>45443</v>
      </c>
      <c r="E882" s="47">
        <v>366</v>
      </c>
      <c r="F882" s="45" t="s">
        <v>883</v>
      </c>
      <c r="G882" s="45" t="s">
        <v>884</v>
      </c>
      <c r="H882" s="45" t="s">
        <v>1509</v>
      </c>
      <c r="I882" s="45" t="s">
        <v>886</v>
      </c>
      <c r="J882" s="45" t="s">
        <v>887</v>
      </c>
      <c r="K882" s="45" t="s">
        <v>1322</v>
      </c>
      <c r="L882" s="45" t="s">
        <v>6551</v>
      </c>
      <c r="M882" s="45" t="s">
        <v>1523</v>
      </c>
      <c r="N882" s="45" t="s">
        <v>1524</v>
      </c>
      <c r="O882" s="45" t="s">
        <v>1525</v>
      </c>
      <c r="P882" s="45" t="s">
        <v>6591</v>
      </c>
      <c r="Q882" s="45" t="s">
        <v>6592</v>
      </c>
      <c r="R882" t="s">
        <v>1526</v>
      </c>
      <c r="S882" s="45" t="s">
        <v>884</v>
      </c>
      <c r="T882"/>
      <c r="U882" s="47">
        <v>150</v>
      </c>
      <c r="V882" s="47">
        <v>150</v>
      </c>
      <c r="W882" s="47" t="s">
        <v>913</v>
      </c>
      <c r="X882" s="47">
        <v>54900</v>
      </c>
      <c r="Y882" s="47">
        <v>46374</v>
      </c>
      <c r="Z882" s="48">
        <v>84.47</v>
      </c>
      <c r="AA882" s="44">
        <v>406</v>
      </c>
      <c r="AB882" s="44">
        <v>398</v>
      </c>
      <c r="AC882" s="44">
        <v>4125</v>
      </c>
      <c r="AD882" s="44"/>
      <c r="AE882" s="44">
        <v>4701</v>
      </c>
      <c r="AF882" s="44">
        <v>27118</v>
      </c>
      <c r="AG882" s="44"/>
      <c r="AH882" s="47">
        <v>2010</v>
      </c>
      <c r="AI882" s="47">
        <v>8415</v>
      </c>
      <c r="AJ882">
        <v>5</v>
      </c>
      <c r="AK882" t="s">
        <v>895</v>
      </c>
      <c r="AL882">
        <v>46374</v>
      </c>
      <c r="AM882"/>
      <c r="AN882"/>
      <c r="AO882"/>
      <c r="AP882"/>
      <c r="AQ882"/>
      <c r="AR882" s="44"/>
      <c r="AS882" s="44"/>
      <c r="AT882" s="44"/>
      <c r="AU882" s="44">
        <v>13525226</v>
      </c>
      <c r="AV882" s="44">
        <v>1251091</v>
      </c>
      <c r="AW882" s="44">
        <v>-1778736</v>
      </c>
      <c r="AX882" s="44">
        <v>56418</v>
      </c>
      <c r="AY882" s="44">
        <v>16611471</v>
      </c>
      <c r="AZ882" s="21">
        <v>18158286</v>
      </c>
      <c r="BA882" s="21">
        <v>-1546815</v>
      </c>
      <c r="BB882" s="44">
        <v>542644</v>
      </c>
      <c r="BC882" s="44">
        <v>800</v>
      </c>
      <c r="BD882" s="44"/>
      <c r="BE882" s="44">
        <v>-1004971</v>
      </c>
      <c r="BF882" s="44">
        <v>1232885</v>
      </c>
      <c r="BG882" s="44"/>
      <c r="BH882" s="44">
        <v>1647594</v>
      </c>
      <c r="BI882" s="21">
        <v>8321731</v>
      </c>
      <c r="BJ882" s="21"/>
      <c r="BK882" s="21">
        <v>616173</v>
      </c>
      <c r="BL882" s="21">
        <v>1705287</v>
      </c>
      <c r="BM882" s="21">
        <v>1556</v>
      </c>
      <c r="BN882" s="21">
        <v>13525226</v>
      </c>
      <c r="BO882" s="21"/>
      <c r="BP882" s="21"/>
      <c r="BQ882" s="44"/>
      <c r="BR882" s="21"/>
      <c r="BS882" s="44"/>
      <c r="BT882" s="21"/>
      <c r="BU882" s="44"/>
      <c r="BV882" s="21"/>
      <c r="BW882" s="44">
        <v>849132</v>
      </c>
      <c r="BX882" s="21"/>
      <c r="BY882" s="21"/>
      <c r="BZ882" s="21"/>
      <c r="CA882" s="44">
        <v>8957</v>
      </c>
      <c r="CB882" s="44"/>
      <c r="CC882" s="44"/>
      <c r="CD882" s="44"/>
      <c r="CE882" s="44"/>
      <c r="CF882" s="44"/>
      <c r="CG882" s="44">
        <v>389897</v>
      </c>
      <c r="CH882" s="44"/>
      <c r="CI882" s="21">
        <v>3105</v>
      </c>
      <c r="CJ882" s="44"/>
      <c r="CK882" s="21"/>
      <c r="CL882" s="44"/>
      <c r="CM882" s="44">
        <v>0</v>
      </c>
      <c r="CN882" s="44">
        <v>0</v>
      </c>
      <c r="CO882" s="44">
        <v>427795</v>
      </c>
      <c r="CP882" s="44">
        <v>0</v>
      </c>
      <c r="CQ882" s="21">
        <v>361171</v>
      </c>
      <c r="CR882" s="44">
        <v>43483</v>
      </c>
      <c r="CS882" s="44">
        <v>348174</v>
      </c>
      <c r="CT882" s="44">
        <v>33709</v>
      </c>
      <c r="CU882" s="44"/>
      <c r="CV882" s="44">
        <v>36759</v>
      </c>
      <c r="CW882" s="21"/>
      <c r="CX882" s="21"/>
      <c r="CY882" s="21"/>
      <c r="CZ882" s="21"/>
      <c r="DA882" s="21"/>
      <c r="DB882" s="21"/>
      <c r="DC882" s="21"/>
      <c r="DD882" s="21"/>
      <c r="DE882" s="44"/>
      <c r="DF882" s="21"/>
      <c r="DG882" s="44"/>
      <c r="DH882" s="21"/>
      <c r="DI882" s="44"/>
      <c r="DJ882" s="44"/>
      <c r="DK882" s="44"/>
      <c r="DL882" s="44"/>
      <c r="DM882" s="21"/>
      <c r="DN882" s="44"/>
      <c r="DO882" s="44"/>
      <c r="DP882" s="44"/>
      <c r="DQ882" s="44"/>
      <c r="DR882" s="44"/>
      <c r="DS882" s="44"/>
      <c r="DT882" s="44"/>
      <c r="DU882" s="44"/>
      <c r="DV882" s="44"/>
      <c r="DW882" s="44"/>
      <c r="DX882" s="44"/>
      <c r="DY882" s="44"/>
      <c r="DZ882" s="44"/>
      <c r="EA882" s="44"/>
      <c r="EB882" s="21"/>
      <c r="EC882" s="44">
        <v>-1337635</v>
      </c>
      <c r="ED882" s="44"/>
      <c r="EE882" s="21"/>
      <c r="EF882" s="44"/>
      <c r="EG882" s="21">
        <v>-459460</v>
      </c>
      <c r="EH882" s="44"/>
      <c r="EI882" s="21">
        <v>310760</v>
      </c>
      <c r="EJ882" s="44"/>
      <c r="EK882" s="44"/>
      <c r="EL882" s="21"/>
      <c r="EM882" s="44">
        <v>-292401</v>
      </c>
      <c r="EN882" s="44"/>
      <c r="EO882" s="44"/>
      <c r="EP882" s="21"/>
      <c r="EQ882" s="21"/>
      <c r="ER882" s="21"/>
      <c r="ES882" s="21"/>
      <c r="ET882" s="44"/>
      <c r="EU882" s="21"/>
      <c r="EV882" s="44"/>
      <c r="EW882" s="21"/>
      <c r="EX882" s="44"/>
      <c r="EY882" s="44"/>
      <c r="EZ882" s="21"/>
      <c r="FA882" s="21"/>
      <c r="FB882" s="44"/>
      <c r="FC882" s="44"/>
      <c r="FD882" s="21"/>
      <c r="FE882" s="112"/>
      <c r="FF882" s="44"/>
      <c r="FG882" s="44">
        <v>9068551</v>
      </c>
      <c r="FH882" s="44">
        <v>2491991</v>
      </c>
      <c r="FI882" s="44">
        <v>6597744</v>
      </c>
      <c r="FJ882" s="44">
        <v>252719</v>
      </c>
      <c r="FK882" s="44">
        <v>8960403</v>
      </c>
      <c r="FL882" s="44"/>
      <c r="FM882" s="44"/>
      <c r="FN882" s="44"/>
      <c r="FO882" s="44"/>
      <c r="FP882" s="44"/>
      <c r="FQ882" s="44"/>
      <c r="FR882" s="44"/>
      <c r="FS882" s="44"/>
      <c r="FT882" s="44">
        <v>875</v>
      </c>
      <c r="FU882" s="44"/>
      <c r="FV882" s="21">
        <v>342592</v>
      </c>
      <c r="FW882" s="44"/>
      <c r="FX882" s="44">
        <v>268025</v>
      </c>
      <c r="FY882" s="44">
        <v>17479</v>
      </c>
      <c r="FZ882" s="44">
        <v>344744</v>
      </c>
      <c r="GA882" s="44">
        <v>34840</v>
      </c>
      <c r="GB882" s="44"/>
      <c r="GC882" s="44">
        <v>125009</v>
      </c>
      <c r="GD882" s="44">
        <v>870500</v>
      </c>
      <c r="GE882" s="44">
        <v>519682</v>
      </c>
      <c r="GF882" s="44">
        <v>406485</v>
      </c>
      <c r="GG882" s="44">
        <v>1471974</v>
      </c>
      <c r="GH882" s="44">
        <v>163846</v>
      </c>
      <c r="GI882" s="44">
        <v>246716</v>
      </c>
      <c r="GJ882" s="44">
        <v>101352</v>
      </c>
      <c r="GK882" s="44">
        <v>3129061</v>
      </c>
      <c r="GL882" s="44">
        <v>46498</v>
      </c>
      <c r="GM882" s="44">
        <v>1025044</v>
      </c>
      <c r="GN882" s="44">
        <v>62796</v>
      </c>
      <c r="GO882" s="44"/>
      <c r="GP882" s="44"/>
      <c r="GQ882" s="44">
        <v>2536</v>
      </c>
      <c r="GR882" s="44">
        <v>17829</v>
      </c>
      <c r="GS882" s="44">
        <v>3253419</v>
      </c>
      <c r="GT882" s="44"/>
      <c r="GU882" s="21">
        <v>449160</v>
      </c>
      <c r="GV882" s="44"/>
      <c r="GW882" s="44"/>
      <c r="GX882" s="44"/>
      <c r="GY882" s="44">
        <v>3702579</v>
      </c>
      <c r="GZ882" s="44">
        <v>1730570</v>
      </c>
      <c r="HA882" s="44"/>
      <c r="HB882" s="44"/>
      <c r="HC882" s="44">
        <v>1972009</v>
      </c>
      <c r="HD882" s="44">
        <v>3702579</v>
      </c>
      <c r="HE882" s="21"/>
      <c r="HF882" s="21"/>
      <c r="HG882" s="21"/>
      <c r="HH882" s="21"/>
      <c r="HI882" s="21">
        <v>0</v>
      </c>
      <c r="HJ882" s="44"/>
      <c r="HK882" s="21">
        <v>2418533</v>
      </c>
      <c r="HL882" s="21">
        <v>1698527</v>
      </c>
      <c r="HM882" s="21">
        <v>4117060</v>
      </c>
      <c r="HN882" s="21">
        <v>-3667900</v>
      </c>
      <c r="HO882" s="21"/>
      <c r="HP882" s="44"/>
      <c r="HQ882" s="47"/>
      <c r="HR882" s="47"/>
      <c r="HS882" s="47"/>
      <c r="HT882" s="47" t="s">
        <v>2128</v>
      </c>
      <c r="HU882" s="47">
        <v>1107564.8</v>
      </c>
      <c r="HV882" s="47">
        <v>1776</v>
      </c>
      <c r="HW882" s="47">
        <v>0</v>
      </c>
      <c r="HX882" s="47">
        <v>24174</v>
      </c>
      <c r="HY882" s="47">
        <v>43409</v>
      </c>
      <c r="HZ882" s="47">
        <v>139520</v>
      </c>
      <c r="IA882" s="47">
        <v>0</v>
      </c>
      <c r="IB882" s="47">
        <v>0</v>
      </c>
      <c r="IC882" s="47">
        <v>4970</v>
      </c>
      <c r="ID882">
        <v>1544</v>
      </c>
      <c r="IE882" s="47">
        <v>4030</v>
      </c>
      <c r="IF882">
        <v>18793</v>
      </c>
      <c r="IG882" s="47">
        <v>15782</v>
      </c>
      <c r="IH882" s="47">
        <v>30932</v>
      </c>
      <c r="II882">
        <v>4085</v>
      </c>
      <c r="IJ882">
        <v>7491</v>
      </c>
      <c r="IK882">
        <v>1450</v>
      </c>
      <c r="IL882">
        <v>17371</v>
      </c>
      <c r="IM882">
        <v>315327</v>
      </c>
      <c r="IN882">
        <v>0</v>
      </c>
      <c r="IO882">
        <v>0</v>
      </c>
      <c r="IP882">
        <v>0</v>
      </c>
      <c r="IQ882">
        <v>0</v>
      </c>
      <c r="IR882">
        <v>0</v>
      </c>
      <c r="IS882">
        <v>0</v>
      </c>
      <c r="IT882">
        <v>0</v>
      </c>
      <c r="IU882">
        <v>165379</v>
      </c>
      <c r="IV882">
        <v>0</v>
      </c>
      <c r="IW882">
        <v>957830</v>
      </c>
      <c r="IX882">
        <v>1766489</v>
      </c>
      <c r="IY882">
        <v>3521493</v>
      </c>
      <c r="IZ882">
        <v>0</v>
      </c>
      <c r="JA882">
        <v>0</v>
      </c>
      <c r="JB882">
        <v>249517</v>
      </c>
      <c r="JC882">
        <v>32897</v>
      </c>
      <c r="JD882">
        <v>101731</v>
      </c>
      <c r="JE882">
        <v>337480</v>
      </c>
      <c r="JF882">
        <v>287318</v>
      </c>
      <c r="JG882">
        <v>645411</v>
      </c>
      <c r="JH882">
        <v>120827</v>
      </c>
      <c r="JI882">
        <v>157301</v>
      </c>
      <c r="JJ882">
        <v>67045</v>
      </c>
      <c r="JK882">
        <v>657833</v>
      </c>
      <c r="JL882">
        <v>9068551</v>
      </c>
      <c r="JM882">
        <v>0</v>
      </c>
      <c r="JN882">
        <v>0</v>
      </c>
      <c r="JO882">
        <v>0</v>
      </c>
      <c r="JP882">
        <v>0</v>
      </c>
      <c r="JQ882">
        <v>0</v>
      </c>
      <c r="JR882">
        <v>0</v>
      </c>
      <c r="JS882">
        <v>0</v>
      </c>
      <c r="JT882"/>
      <c r="JU882"/>
      <c r="JV882"/>
      <c r="JW882"/>
      <c r="JX882"/>
      <c r="JY882">
        <v>1544</v>
      </c>
      <c r="JZ882"/>
      <c r="KA882"/>
      <c r="KB882"/>
      <c r="KC882"/>
      <c r="KD882"/>
      <c r="KE882">
        <v>32897</v>
      </c>
      <c r="KF882">
        <v>192</v>
      </c>
      <c r="KG882">
        <v>255</v>
      </c>
      <c r="KH882">
        <v>153</v>
      </c>
      <c r="KI882">
        <v>120</v>
      </c>
      <c r="KJ882">
        <v>161</v>
      </c>
      <c r="KK882">
        <v>93</v>
      </c>
      <c r="KL882">
        <v>84</v>
      </c>
      <c r="KM882">
        <v>111</v>
      </c>
      <c r="KN882">
        <v>64</v>
      </c>
      <c r="KO882">
        <v>1</v>
      </c>
      <c r="KP882">
        <v>0</v>
      </c>
      <c r="KQ882">
        <v>0</v>
      </c>
      <c r="KR882">
        <v>0</v>
      </c>
      <c r="KS882">
        <v>0</v>
      </c>
      <c r="KT882">
        <v>1</v>
      </c>
      <c r="KU882">
        <v>1</v>
      </c>
      <c r="KV882">
        <v>0</v>
      </c>
      <c r="KW882">
        <v>0</v>
      </c>
      <c r="KX882">
        <v>0</v>
      </c>
      <c r="KY882">
        <v>0</v>
      </c>
      <c r="KZ882">
        <v>0</v>
      </c>
      <c r="LA882">
        <v>0</v>
      </c>
      <c r="LB882">
        <v>0</v>
      </c>
      <c r="LC882">
        <v>0</v>
      </c>
      <c r="LD882">
        <v>1</v>
      </c>
      <c r="LE882">
        <v>0</v>
      </c>
      <c r="LF882">
        <v>0</v>
      </c>
      <c r="LG882">
        <v>0</v>
      </c>
      <c r="LH882">
        <v>0</v>
      </c>
    </row>
    <row r="883" spans="1:320" s="34" customFormat="1" ht="15" customHeight="1" x14ac:dyDescent="0.25">
      <c r="A883" s="45">
        <v>206391887</v>
      </c>
      <c r="B883" s="45" t="s">
        <v>6593</v>
      </c>
      <c r="C883" s="46">
        <v>45292</v>
      </c>
      <c r="D883" s="46">
        <v>45657</v>
      </c>
      <c r="E883" s="47">
        <v>366</v>
      </c>
      <c r="F883" s="45" t="s">
        <v>883</v>
      </c>
      <c r="G883" s="45" t="s">
        <v>884</v>
      </c>
      <c r="H883" s="45" t="s">
        <v>1509</v>
      </c>
      <c r="I883" s="45" t="s">
        <v>886</v>
      </c>
      <c r="J883" s="45" t="s">
        <v>887</v>
      </c>
      <c r="K883" s="45" t="s">
        <v>1322</v>
      </c>
      <c r="L883" s="45" t="s">
        <v>6551</v>
      </c>
      <c r="M883" s="45" t="s">
        <v>6594</v>
      </c>
      <c r="N883" s="45" t="s">
        <v>6595</v>
      </c>
      <c r="O883" s="45" t="s">
        <v>1525</v>
      </c>
      <c r="P883" s="45" t="s">
        <v>6591</v>
      </c>
      <c r="Q883" s="45" t="s">
        <v>6596</v>
      </c>
      <c r="R883" t="s">
        <v>6597</v>
      </c>
      <c r="S883" s="45" t="s">
        <v>893</v>
      </c>
      <c r="T883"/>
      <c r="U883" s="47">
        <v>74</v>
      </c>
      <c r="V883" s="47">
        <v>74</v>
      </c>
      <c r="W883" s="47" t="s">
        <v>894</v>
      </c>
      <c r="X883" s="47">
        <v>27084</v>
      </c>
      <c r="Y883" s="47">
        <v>24233</v>
      </c>
      <c r="Z883" s="48">
        <v>204.67</v>
      </c>
      <c r="AA883" s="44">
        <v>410</v>
      </c>
      <c r="AB883" s="44">
        <v>408</v>
      </c>
      <c r="AC883" s="44">
        <v>4920</v>
      </c>
      <c r="AD883" s="44">
        <v>3821</v>
      </c>
      <c r="AE883" s="44">
        <v>1751</v>
      </c>
      <c r="AF883" s="44">
        <v>10792</v>
      </c>
      <c r="AG883" s="44"/>
      <c r="AH883" s="47"/>
      <c r="AI883" s="47">
        <v>258</v>
      </c>
      <c r="AJ883">
        <v>2691</v>
      </c>
      <c r="AK883" t="s">
        <v>895</v>
      </c>
      <c r="AL883">
        <v>24233</v>
      </c>
      <c r="AM883"/>
      <c r="AN883"/>
      <c r="AO883"/>
      <c r="AP883"/>
      <c r="AQ883"/>
      <c r="AR883" s="44"/>
      <c r="AS883" s="44"/>
      <c r="AT883" s="44"/>
      <c r="AU883" s="44">
        <v>8912625</v>
      </c>
      <c r="AV883" s="44">
        <v>5197849</v>
      </c>
      <c r="AW883" s="44">
        <v>1443866</v>
      </c>
      <c r="AX883" s="44">
        <v>25380</v>
      </c>
      <c r="AY883" s="44">
        <v>12691988</v>
      </c>
      <c r="AZ883" s="21">
        <v>11694303</v>
      </c>
      <c r="BA883" s="21">
        <v>997685</v>
      </c>
      <c r="BB883" s="44">
        <v>-5</v>
      </c>
      <c r="BC883" s="44"/>
      <c r="BD883" s="44"/>
      <c r="BE883" s="44">
        <v>997680</v>
      </c>
      <c r="BF883" s="44">
        <v>1840350</v>
      </c>
      <c r="BG883" s="44">
        <v>1389325</v>
      </c>
      <c r="BH883" s="44">
        <v>671525</v>
      </c>
      <c r="BI883" s="21">
        <v>3943375</v>
      </c>
      <c r="BJ883" s="21"/>
      <c r="BK883" s="21"/>
      <c r="BL883" s="21">
        <v>97375</v>
      </c>
      <c r="BM883" s="21">
        <v>970675</v>
      </c>
      <c r="BN883" s="21">
        <v>8912625</v>
      </c>
      <c r="BO883" s="21"/>
      <c r="BP883" s="21"/>
      <c r="BQ883" s="44"/>
      <c r="BR883" s="21"/>
      <c r="BS883" s="44"/>
      <c r="BT883" s="21"/>
      <c r="BU883" s="44"/>
      <c r="BV883" s="21"/>
      <c r="BW883" s="44">
        <v>3103136</v>
      </c>
      <c r="BX883" s="21"/>
      <c r="BY883" s="21">
        <v>1998423</v>
      </c>
      <c r="BZ883" s="21"/>
      <c r="CA883" s="44">
        <v>6292</v>
      </c>
      <c r="CB883" s="44"/>
      <c r="CC883" s="44">
        <v>75399</v>
      </c>
      <c r="CD883" s="44"/>
      <c r="CE883" s="44"/>
      <c r="CF883" s="44"/>
      <c r="CG883" s="44"/>
      <c r="CH883" s="44"/>
      <c r="CI883" s="21">
        <v>10545</v>
      </c>
      <c r="CJ883" s="44"/>
      <c r="CK883" s="21">
        <v>4054</v>
      </c>
      <c r="CL883" s="44"/>
      <c r="CM883" s="44">
        <v>2923</v>
      </c>
      <c r="CN883" s="44">
        <v>0</v>
      </c>
      <c r="CO883" s="44">
        <v>1908450</v>
      </c>
      <c r="CP883" s="44">
        <v>0</v>
      </c>
      <c r="CQ883" s="21">
        <v>1383525</v>
      </c>
      <c r="CR883" s="44">
        <v>232050</v>
      </c>
      <c r="CS883" s="44">
        <v>1344252</v>
      </c>
      <c r="CT883" s="44">
        <v>224674</v>
      </c>
      <c r="CU883" s="44"/>
      <c r="CV883" s="44">
        <v>101975</v>
      </c>
      <c r="CW883" s="21"/>
      <c r="CX883" s="21"/>
      <c r="CY883" s="21"/>
      <c r="CZ883" s="21"/>
      <c r="DA883" s="21"/>
      <c r="DB883" s="21"/>
      <c r="DC883" s="21"/>
      <c r="DD883" s="21"/>
      <c r="DE883" s="44"/>
      <c r="DF883" s="21"/>
      <c r="DG883" s="44"/>
      <c r="DH883" s="21"/>
      <c r="DI883" s="44"/>
      <c r="DJ883" s="44"/>
      <c r="DK883" s="44"/>
      <c r="DL883" s="44"/>
      <c r="DM883" s="21"/>
      <c r="DN883" s="44"/>
      <c r="DO883" s="44"/>
      <c r="DP883" s="44"/>
      <c r="DQ883" s="44"/>
      <c r="DR883" s="44"/>
      <c r="DS883" s="44"/>
      <c r="DT883" s="44"/>
      <c r="DU883" s="44"/>
      <c r="DV883" s="44"/>
      <c r="DW883" s="44"/>
      <c r="DX883" s="44"/>
      <c r="DY883" s="44"/>
      <c r="DZ883" s="44"/>
      <c r="EA883" s="44"/>
      <c r="EB883" s="21"/>
      <c r="EC883" s="44">
        <v>96866</v>
      </c>
      <c r="ED883" s="44"/>
      <c r="EE883" s="21">
        <v>515195</v>
      </c>
      <c r="EF883" s="44"/>
      <c r="EG883" s="21">
        <v>1416</v>
      </c>
      <c r="EH883" s="44"/>
      <c r="EI883" s="21">
        <v>674019</v>
      </c>
      <c r="EJ883" s="44"/>
      <c r="EK883" s="44"/>
      <c r="EL883" s="21"/>
      <c r="EM883" s="44"/>
      <c r="EN883" s="44"/>
      <c r="EO883" s="44">
        <v>156370</v>
      </c>
      <c r="EP883" s="21"/>
      <c r="EQ883" s="21"/>
      <c r="ER883" s="21"/>
      <c r="ES883" s="21"/>
      <c r="ET883" s="44"/>
      <c r="EU883" s="21"/>
      <c r="EV883" s="44"/>
      <c r="EW883" s="21"/>
      <c r="EX883" s="44"/>
      <c r="EY883" s="44"/>
      <c r="EZ883" s="21"/>
      <c r="FA883" s="21"/>
      <c r="FB883" s="44"/>
      <c r="FC883" s="44"/>
      <c r="FD883" s="21"/>
      <c r="FE883" s="112"/>
      <c r="FF883" s="44"/>
      <c r="FG883" s="44">
        <v>4469917</v>
      </c>
      <c r="FH883" s="44">
        <v>1122847</v>
      </c>
      <c r="FI883" s="44">
        <v>6101539</v>
      </c>
      <c r="FJ883" s="44">
        <v>104556</v>
      </c>
      <c r="FK883" s="44">
        <v>4110678</v>
      </c>
      <c r="FL883" s="44"/>
      <c r="FM883" s="44"/>
      <c r="FN883" s="44"/>
      <c r="FO883" s="44"/>
      <c r="FP883" s="44"/>
      <c r="FQ883" s="44"/>
      <c r="FR883" s="44"/>
      <c r="FS883" s="44"/>
      <c r="FT883" s="44">
        <v>34462</v>
      </c>
      <c r="FU883" s="44"/>
      <c r="FV883" s="21">
        <v>543744</v>
      </c>
      <c r="FW883" s="44"/>
      <c r="FX883" s="44">
        <v>385888</v>
      </c>
      <c r="FY883" s="44">
        <v>117203</v>
      </c>
      <c r="FZ883" s="44">
        <v>384595</v>
      </c>
      <c r="GA883" s="44">
        <v>118825</v>
      </c>
      <c r="GB883" s="44"/>
      <c r="GC883" s="44">
        <v>54913</v>
      </c>
      <c r="GD883" s="44">
        <v>358924</v>
      </c>
      <c r="GE883" s="44">
        <v>211113</v>
      </c>
      <c r="GF883" s="44">
        <v>107869</v>
      </c>
      <c r="GG883" s="44">
        <v>783183</v>
      </c>
      <c r="GH883" s="44">
        <v>133545</v>
      </c>
      <c r="GI883" s="44">
        <v>104822</v>
      </c>
      <c r="GJ883" s="44">
        <v>24228</v>
      </c>
      <c r="GK883" s="44">
        <v>2790577</v>
      </c>
      <c r="GL883" s="44">
        <v>137885</v>
      </c>
      <c r="GM883" s="44">
        <v>785350</v>
      </c>
      <c r="GN883" s="44">
        <v>38730</v>
      </c>
      <c r="GO883" s="44">
        <v>17436</v>
      </c>
      <c r="GP883" s="44"/>
      <c r="GQ883" s="44"/>
      <c r="GR883" s="44">
        <v>450333</v>
      </c>
      <c r="GS883" s="44">
        <v>1849360</v>
      </c>
      <c r="GT883" s="44"/>
      <c r="GU883" s="21">
        <v>744924</v>
      </c>
      <c r="GV883" s="44">
        <v>16550</v>
      </c>
      <c r="GW883" s="44">
        <v>6272938</v>
      </c>
      <c r="GX883" s="44">
        <v>9558924</v>
      </c>
      <c r="GY883" s="44">
        <v>18442696</v>
      </c>
      <c r="GZ883" s="44">
        <v>1532437</v>
      </c>
      <c r="HA883" s="44">
        <v>9510029</v>
      </c>
      <c r="HB883" s="44"/>
      <c r="HC883" s="44">
        <v>7400230</v>
      </c>
      <c r="HD883" s="44">
        <v>18442696</v>
      </c>
      <c r="HE883" s="21"/>
      <c r="HF883" s="21">
        <v>6222938</v>
      </c>
      <c r="HG883" s="21"/>
      <c r="HH883" s="21"/>
      <c r="HI883" s="21">
        <v>0</v>
      </c>
      <c r="HJ883" s="44"/>
      <c r="HK883" s="21">
        <v>1145738</v>
      </c>
      <c r="HL883" s="21">
        <v>179623</v>
      </c>
      <c r="HM883" s="21">
        <v>1325361</v>
      </c>
      <c r="HN883" s="21">
        <v>-580437</v>
      </c>
      <c r="HO883" s="21"/>
      <c r="HP883" s="44"/>
      <c r="HQ883" s="47"/>
      <c r="HR883" s="47"/>
      <c r="HS883" s="47"/>
      <c r="HT883" s="47" t="s">
        <v>1759</v>
      </c>
      <c r="HU883" s="47">
        <v>0</v>
      </c>
      <c r="HV883" s="47">
        <v>2078</v>
      </c>
      <c r="HW883" s="47">
        <v>0</v>
      </c>
      <c r="HX883" s="47">
        <v>3821</v>
      </c>
      <c r="HY883" s="47">
        <v>29439</v>
      </c>
      <c r="HZ883" s="47">
        <v>60509</v>
      </c>
      <c r="IA883" s="47">
        <v>0</v>
      </c>
      <c r="IB883" s="47">
        <v>0</v>
      </c>
      <c r="IC883" s="47">
        <v>2088</v>
      </c>
      <c r="ID883"/>
      <c r="IE883" s="47">
        <v>1834</v>
      </c>
      <c r="IF883">
        <v>7528</v>
      </c>
      <c r="IG883" s="47">
        <v>4628</v>
      </c>
      <c r="IH883" s="47">
        <v>17417</v>
      </c>
      <c r="II883">
        <v>2000</v>
      </c>
      <c r="IJ883">
        <v>3637</v>
      </c>
      <c r="IK883">
        <v>466</v>
      </c>
      <c r="IL883">
        <v>14557</v>
      </c>
      <c r="IM883">
        <v>150002</v>
      </c>
      <c r="IN883">
        <v>0</v>
      </c>
      <c r="IO883">
        <v>89</v>
      </c>
      <c r="IP883">
        <v>2438</v>
      </c>
      <c r="IQ883">
        <v>1543</v>
      </c>
      <c r="IR883">
        <v>0</v>
      </c>
      <c r="IS883">
        <v>0</v>
      </c>
      <c r="IT883">
        <v>4070</v>
      </c>
      <c r="IU883">
        <v>173009</v>
      </c>
      <c r="IV883">
        <v>0</v>
      </c>
      <c r="IW883">
        <v>180838</v>
      </c>
      <c r="IX883">
        <v>1034287</v>
      </c>
      <c r="IY883">
        <v>1456279</v>
      </c>
      <c r="IZ883">
        <v>0</v>
      </c>
      <c r="JA883">
        <v>0</v>
      </c>
      <c r="JB883">
        <v>76857</v>
      </c>
      <c r="JC883"/>
      <c r="JD883">
        <v>60851</v>
      </c>
      <c r="JE883">
        <v>141034</v>
      </c>
      <c r="JF883">
        <v>77830</v>
      </c>
      <c r="JG883">
        <v>379287</v>
      </c>
      <c r="JH883">
        <v>81263</v>
      </c>
      <c r="JI883">
        <v>76444</v>
      </c>
      <c r="JJ883">
        <v>20281</v>
      </c>
      <c r="JK883">
        <v>711657</v>
      </c>
      <c r="JL883">
        <v>4469917</v>
      </c>
      <c r="JM883">
        <v>0</v>
      </c>
      <c r="JN883">
        <v>4876</v>
      </c>
      <c r="JO883">
        <v>109706</v>
      </c>
      <c r="JP883">
        <v>53993</v>
      </c>
      <c r="JQ883">
        <v>0</v>
      </c>
      <c r="JR883">
        <v>0</v>
      </c>
      <c r="JS883">
        <v>168575</v>
      </c>
      <c r="JT883"/>
      <c r="JU883"/>
      <c r="JV883"/>
      <c r="JW883"/>
      <c r="JX883"/>
      <c r="JY883"/>
      <c r="JZ883"/>
      <c r="KA883"/>
      <c r="KB883"/>
      <c r="KC883"/>
      <c r="KD883"/>
      <c r="KE883"/>
      <c r="KF883">
        <v>112</v>
      </c>
      <c r="KG883">
        <v>145</v>
      </c>
      <c r="KH883">
        <v>90</v>
      </c>
      <c r="KI883">
        <v>81</v>
      </c>
      <c r="KJ883">
        <v>109</v>
      </c>
      <c r="KK883">
        <v>62</v>
      </c>
      <c r="KL883">
        <v>44</v>
      </c>
      <c r="KM883">
        <v>59</v>
      </c>
      <c r="KN883">
        <v>33</v>
      </c>
      <c r="KO883">
        <v>1</v>
      </c>
      <c r="KP883">
        <v>0</v>
      </c>
      <c r="KQ883">
        <v>0</v>
      </c>
      <c r="KR883">
        <v>0</v>
      </c>
      <c r="KS883">
        <v>1</v>
      </c>
      <c r="KT883">
        <v>0</v>
      </c>
      <c r="KU883">
        <v>1</v>
      </c>
      <c r="KV883">
        <v>0</v>
      </c>
      <c r="KW883">
        <v>0</v>
      </c>
      <c r="KX883">
        <v>0</v>
      </c>
      <c r="KY883">
        <v>0</v>
      </c>
      <c r="KZ883">
        <v>0</v>
      </c>
      <c r="LA883">
        <v>0</v>
      </c>
      <c r="LB883">
        <v>0</v>
      </c>
      <c r="LC883">
        <v>0</v>
      </c>
      <c r="LD883">
        <v>1</v>
      </c>
      <c r="LE883">
        <v>0</v>
      </c>
      <c r="LF883">
        <v>0</v>
      </c>
      <c r="LG883">
        <v>0</v>
      </c>
      <c r="LH883">
        <v>0</v>
      </c>
    </row>
    <row r="884" spans="1:320" s="34" customFormat="1" ht="15" customHeight="1" x14ac:dyDescent="0.25">
      <c r="A884" s="45">
        <v>206392202</v>
      </c>
      <c r="B884" s="45" t="s">
        <v>6598</v>
      </c>
      <c r="C884" s="46">
        <v>45292</v>
      </c>
      <c r="D884" s="46">
        <v>45657</v>
      </c>
      <c r="E884" s="47">
        <v>366</v>
      </c>
      <c r="F884" s="45" t="s">
        <v>883</v>
      </c>
      <c r="G884" s="45" t="s">
        <v>884</v>
      </c>
      <c r="H884" s="45" t="s">
        <v>1509</v>
      </c>
      <c r="I884" s="45" t="s">
        <v>886</v>
      </c>
      <c r="J884" s="45" t="s">
        <v>887</v>
      </c>
      <c r="K884" s="45" t="s">
        <v>1322</v>
      </c>
      <c r="L884" s="45" t="s">
        <v>6539</v>
      </c>
      <c r="M884" s="45" t="s">
        <v>6599</v>
      </c>
      <c r="N884" s="45" t="s">
        <v>6600</v>
      </c>
      <c r="O884" s="45" t="s">
        <v>1519</v>
      </c>
      <c r="P884" s="45" t="s">
        <v>6562</v>
      </c>
      <c r="Q884" s="45" t="s">
        <v>6601</v>
      </c>
      <c r="R884" t="s">
        <v>6602</v>
      </c>
      <c r="S884" s="45" t="s">
        <v>893</v>
      </c>
      <c r="T884" t="s">
        <v>2061</v>
      </c>
      <c r="U884" s="47">
        <v>120</v>
      </c>
      <c r="V884" s="47">
        <v>120</v>
      </c>
      <c r="W884" s="47" t="s">
        <v>913</v>
      </c>
      <c r="X884" s="47">
        <v>43920</v>
      </c>
      <c r="Y884" s="47">
        <v>41336</v>
      </c>
      <c r="Z884" s="48">
        <v>223.68</v>
      </c>
      <c r="AA884" s="44">
        <v>376</v>
      </c>
      <c r="AB884" s="44">
        <v>339</v>
      </c>
      <c r="AC884" s="44">
        <v>2005</v>
      </c>
      <c r="AD884" s="44">
        <v>225</v>
      </c>
      <c r="AE884" s="44">
        <v>2548</v>
      </c>
      <c r="AF884" s="44">
        <v>27055</v>
      </c>
      <c r="AG884" s="44"/>
      <c r="AH884" s="47">
        <v>5282</v>
      </c>
      <c r="AI884" s="47">
        <v>943</v>
      </c>
      <c r="AJ884">
        <v>3278</v>
      </c>
      <c r="AK884" t="s">
        <v>895</v>
      </c>
      <c r="AL884">
        <v>41336</v>
      </c>
      <c r="AM884"/>
      <c r="AN884"/>
      <c r="AO884"/>
      <c r="AP884"/>
      <c r="AQ884"/>
      <c r="AR884" s="44"/>
      <c r="AS884" s="44"/>
      <c r="AT884" s="44"/>
      <c r="AU884" s="44">
        <v>13558208</v>
      </c>
      <c r="AV884" s="44">
        <v>1747218</v>
      </c>
      <c r="AW884" s="44">
        <v>-1978116</v>
      </c>
      <c r="AX884" s="44">
        <v>14910</v>
      </c>
      <c r="AY884" s="44">
        <v>17298452</v>
      </c>
      <c r="AZ884" s="21">
        <v>16569365</v>
      </c>
      <c r="BA884" s="21">
        <v>729087</v>
      </c>
      <c r="BB884" s="44">
        <v>2601125</v>
      </c>
      <c r="BC884" s="44"/>
      <c r="BD884" s="44"/>
      <c r="BE884" s="44">
        <v>3330212</v>
      </c>
      <c r="BF884" s="44">
        <v>657640</v>
      </c>
      <c r="BG884" s="44">
        <v>73800</v>
      </c>
      <c r="BH884" s="44">
        <v>835744</v>
      </c>
      <c r="BI884" s="21">
        <v>8874040</v>
      </c>
      <c r="BJ884" s="21"/>
      <c r="BK884" s="21">
        <v>1732496</v>
      </c>
      <c r="BL884" s="21">
        <v>309304</v>
      </c>
      <c r="BM884" s="21">
        <v>1075184</v>
      </c>
      <c r="BN884" s="21">
        <v>13558208</v>
      </c>
      <c r="BO884" s="21"/>
      <c r="BP884" s="21"/>
      <c r="BQ884" s="44"/>
      <c r="BR884" s="21"/>
      <c r="BS884" s="44"/>
      <c r="BT884" s="21"/>
      <c r="BU884" s="44"/>
      <c r="BV884" s="21"/>
      <c r="BW884" s="44">
        <v>400808</v>
      </c>
      <c r="BX884" s="21"/>
      <c r="BY884" s="21"/>
      <c r="BZ884" s="21"/>
      <c r="CA884" s="44">
        <v>20020</v>
      </c>
      <c r="CB884" s="44"/>
      <c r="CC884" s="44">
        <v>80089</v>
      </c>
      <c r="CD884" s="44"/>
      <c r="CE884" s="44"/>
      <c r="CF884" s="44"/>
      <c r="CG884" s="44">
        <v>1239402</v>
      </c>
      <c r="CH884" s="44"/>
      <c r="CI884" s="21">
        <v>6283</v>
      </c>
      <c r="CJ884" s="44"/>
      <c r="CK884" s="21">
        <v>616</v>
      </c>
      <c r="CL884" s="44"/>
      <c r="CM884" s="44">
        <v>2653</v>
      </c>
      <c r="CN884" s="44">
        <v>574</v>
      </c>
      <c r="CO884" s="44">
        <v>591615</v>
      </c>
      <c r="CP884" s="44">
        <v>0</v>
      </c>
      <c r="CQ884" s="21">
        <v>579740</v>
      </c>
      <c r="CR884" s="44">
        <v>112500</v>
      </c>
      <c r="CS884" s="44">
        <v>301932</v>
      </c>
      <c r="CT884" s="44">
        <v>33351</v>
      </c>
      <c r="CU884" s="44"/>
      <c r="CV884" s="44">
        <v>124853</v>
      </c>
      <c r="CW884" s="21"/>
      <c r="CX884" s="21"/>
      <c r="CY884" s="21"/>
      <c r="CZ884" s="21"/>
      <c r="DA884" s="21"/>
      <c r="DB884" s="21"/>
      <c r="DC884" s="21"/>
      <c r="DD884" s="21"/>
      <c r="DE884" s="44"/>
      <c r="DF884" s="21"/>
      <c r="DG884" s="44"/>
      <c r="DH884" s="21"/>
      <c r="DI884" s="44"/>
      <c r="DJ884" s="44"/>
      <c r="DK884" s="44"/>
      <c r="DL884" s="44"/>
      <c r="DM884" s="21"/>
      <c r="DN884" s="44"/>
      <c r="DO884" s="44"/>
      <c r="DP884" s="44"/>
      <c r="DQ884" s="44"/>
      <c r="DR884" s="44"/>
      <c r="DS884" s="44"/>
      <c r="DT884" s="44"/>
      <c r="DU884" s="44"/>
      <c r="DV884" s="44"/>
      <c r="DW884" s="44"/>
      <c r="DX884" s="44"/>
      <c r="DY884" s="44">
        <v>-11201</v>
      </c>
      <c r="DZ884" s="44"/>
      <c r="EA884" s="44"/>
      <c r="EB884" s="21"/>
      <c r="EC884" s="44">
        <v>-846479</v>
      </c>
      <c r="ED884" s="44"/>
      <c r="EE884" s="21"/>
      <c r="EF884" s="44"/>
      <c r="EG884" s="21">
        <v>-242956</v>
      </c>
      <c r="EH884" s="44"/>
      <c r="EI884" s="21">
        <v>-310741</v>
      </c>
      <c r="EJ884" s="44"/>
      <c r="EK884" s="44"/>
      <c r="EL884" s="21"/>
      <c r="EM884" s="44">
        <v>-520144</v>
      </c>
      <c r="EN884" s="44"/>
      <c r="EO884" s="44">
        <v>-46595</v>
      </c>
      <c r="EP884" s="21"/>
      <c r="EQ884" s="21"/>
      <c r="ER884" s="21"/>
      <c r="ES884" s="21"/>
      <c r="ET884" s="44"/>
      <c r="EU884" s="21"/>
      <c r="EV884" s="44"/>
      <c r="EW884" s="21"/>
      <c r="EX884" s="44"/>
      <c r="EY884" s="44"/>
      <c r="EZ884" s="21"/>
      <c r="FA884" s="21"/>
      <c r="FB884" s="44"/>
      <c r="FC884" s="44"/>
      <c r="FD884" s="21"/>
      <c r="FE884" s="112"/>
      <c r="FF884" s="44"/>
      <c r="FG884" s="44">
        <v>7095128</v>
      </c>
      <c r="FH884" s="44">
        <v>1409252</v>
      </c>
      <c r="FI884" s="44">
        <v>8064985</v>
      </c>
      <c r="FJ884" s="44">
        <v>212440</v>
      </c>
      <c r="FK884" s="44">
        <v>6544195</v>
      </c>
      <c r="FL884" s="44"/>
      <c r="FM884" s="44"/>
      <c r="FN884" s="44"/>
      <c r="FO884" s="44"/>
      <c r="FP884" s="44"/>
      <c r="FQ884" s="44"/>
      <c r="FR884" s="44"/>
      <c r="FS884" s="44"/>
      <c r="FT884" s="44">
        <v>9405</v>
      </c>
      <c r="FU884" s="44">
        <v>6479</v>
      </c>
      <c r="FV884" s="21">
        <v>304322</v>
      </c>
      <c r="FW884" s="44"/>
      <c r="FX884" s="44">
        <v>326812</v>
      </c>
      <c r="FY884" s="44">
        <v>51199</v>
      </c>
      <c r="FZ884" s="44">
        <v>320178</v>
      </c>
      <c r="GA884" s="44">
        <v>35722</v>
      </c>
      <c r="GB884" s="44"/>
      <c r="GC884" s="44">
        <v>45866</v>
      </c>
      <c r="GD884" s="44">
        <v>750017</v>
      </c>
      <c r="GE884" s="44">
        <v>360851</v>
      </c>
      <c r="GF884" s="44">
        <v>218008</v>
      </c>
      <c r="GG884" s="44">
        <v>1056486</v>
      </c>
      <c r="GH884" s="44">
        <v>364311</v>
      </c>
      <c r="GI884" s="44">
        <v>152643</v>
      </c>
      <c r="GJ884" s="44">
        <v>88915</v>
      </c>
      <c r="GK884" s="44">
        <v>4137687</v>
      </c>
      <c r="GL884" s="44">
        <v>494784</v>
      </c>
      <c r="GM884" s="44">
        <v>727932</v>
      </c>
      <c r="GN884" s="44">
        <v>22289</v>
      </c>
      <c r="GO884" s="44">
        <v>53307</v>
      </c>
      <c r="GP884" s="44"/>
      <c r="GQ884" s="44">
        <v>112704</v>
      </c>
      <c r="GR884" s="44">
        <v>385253</v>
      </c>
      <c r="GS884" s="44">
        <v>3170914</v>
      </c>
      <c r="GT884" s="44"/>
      <c r="GU884" s="21">
        <v>635970</v>
      </c>
      <c r="GV884" s="44">
        <v>128140</v>
      </c>
      <c r="GW884" s="44">
        <v>3213363</v>
      </c>
      <c r="GX884" s="44">
        <v>7409367</v>
      </c>
      <c r="GY884" s="44">
        <v>14557754</v>
      </c>
      <c r="GZ884" s="44">
        <v>6542210</v>
      </c>
      <c r="HA884" s="44"/>
      <c r="HB884" s="44">
        <v>4771674</v>
      </c>
      <c r="HC884" s="44">
        <v>3243870</v>
      </c>
      <c r="HD884" s="44">
        <v>14557754</v>
      </c>
      <c r="HE884" s="21"/>
      <c r="HF884" s="21">
        <v>2946543</v>
      </c>
      <c r="HG884" s="21">
        <v>2953924</v>
      </c>
      <c r="HH884" s="21"/>
      <c r="HI884" s="21">
        <v>0</v>
      </c>
      <c r="HJ884" s="44"/>
      <c r="HK884" s="21">
        <v>1034790</v>
      </c>
      <c r="HL884" s="21">
        <v>762163</v>
      </c>
      <c r="HM884" s="21">
        <v>1796953</v>
      </c>
      <c r="HN884" s="21">
        <v>-1160983</v>
      </c>
      <c r="HO884" s="21"/>
      <c r="HP884" s="44">
        <v>4170133</v>
      </c>
      <c r="HQ884" s="47"/>
      <c r="HR884" s="47">
        <v>4771674</v>
      </c>
      <c r="HS884" s="47"/>
      <c r="HT884" s="47" t="s">
        <v>3108</v>
      </c>
      <c r="HU884" s="47">
        <v>588798.9</v>
      </c>
      <c r="HV884" s="47">
        <v>1170</v>
      </c>
      <c r="HW884" s="47">
        <v>0</v>
      </c>
      <c r="HX884" s="47">
        <v>12888</v>
      </c>
      <c r="HY884" s="47">
        <v>42888</v>
      </c>
      <c r="HZ884" s="47">
        <v>92675</v>
      </c>
      <c r="IA884" s="47">
        <v>0</v>
      </c>
      <c r="IB884" s="47">
        <v>0</v>
      </c>
      <c r="IC884" s="47">
        <v>9646</v>
      </c>
      <c r="ID884"/>
      <c r="IE884" s="47">
        <v>3548</v>
      </c>
      <c r="IF884"/>
      <c r="IG884" s="47"/>
      <c r="IH884" s="47">
        <v>24824</v>
      </c>
      <c r="II884">
        <v>5461</v>
      </c>
      <c r="IJ884">
        <v>6334</v>
      </c>
      <c r="IK884">
        <v>1851</v>
      </c>
      <c r="IL884">
        <v>24438</v>
      </c>
      <c r="IM884">
        <v>225723</v>
      </c>
      <c r="IN884">
        <v>0</v>
      </c>
      <c r="IO884">
        <v>0</v>
      </c>
      <c r="IP884">
        <v>0</v>
      </c>
      <c r="IQ884">
        <v>0</v>
      </c>
      <c r="IR884">
        <v>0</v>
      </c>
      <c r="IS884">
        <v>0</v>
      </c>
      <c r="IT884">
        <v>0</v>
      </c>
      <c r="IU884">
        <v>131884</v>
      </c>
      <c r="IV884">
        <v>0</v>
      </c>
      <c r="IW884">
        <v>665855</v>
      </c>
      <c r="IX884">
        <v>1704392</v>
      </c>
      <c r="IY884">
        <v>2198186</v>
      </c>
      <c r="IZ884">
        <v>0</v>
      </c>
      <c r="JA884">
        <v>0</v>
      </c>
      <c r="JB884">
        <v>385459</v>
      </c>
      <c r="JC884"/>
      <c r="JD884">
        <v>102658</v>
      </c>
      <c r="JE884"/>
      <c r="JF884"/>
      <c r="JG884">
        <v>536235</v>
      </c>
      <c r="JH884">
        <v>291025</v>
      </c>
      <c r="JI884">
        <v>123741</v>
      </c>
      <c r="JJ884">
        <v>77958</v>
      </c>
      <c r="JK884">
        <v>877735</v>
      </c>
      <c r="JL884">
        <v>7095128</v>
      </c>
      <c r="JM884">
        <v>0</v>
      </c>
      <c r="JN884">
        <v>0</v>
      </c>
      <c r="JO884">
        <v>0</v>
      </c>
      <c r="JP884">
        <v>0</v>
      </c>
      <c r="JQ884">
        <v>0</v>
      </c>
      <c r="JR884">
        <v>0</v>
      </c>
      <c r="JS884">
        <v>0</v>
      </c>
      <c r="JT884"/>
      <c r="JU884"/>
      <c r="JV884"/>
      <c r="JW884"/>
      <c r="JX884"/>
      <c r="JY884"/>
      <c r="JZ884"/>
      <c r="KA884"/>
      <c r="KB884"/>
      <c r="KC884"/>
      <c r="KD884"/>
      <c r="KE884"/>
      <c r="KF884">
        <v>169</v>
      </c>
      <c r="KG884">
        <v>242</v>
      </c>
      <c r="KH884">
        <v>115</v>
      </c>
      <c r="KI884">
        <v>122</v>
      </c>
      <c r="KJ884">
        <v>171</v>
      </c>
      <c r="KK884">
        <v>86</v>
      </c>
      <c r="KL884">
        <v>68</v>
      </c>
      <c r="KM884">
        <v>99</v>
      </c>
      <c r="KN884">
        <v>45</v>
      </c>
      <c r="KO884">
        <v>1</v>
      </c>
      <c r="KP884">
        <v>0</v>
      </c>
      <c r="KQ884">
        <v>0</v>
      </c>
      <c r="KR884">
        <v>0</v>
      </c>
      <c r="KS884">
        <v>0</v>
      </c>
      <c r="KT884">
        <v>1</v>
      </c>
      <c r="KU884">
        <v>1</v>
      </c>
      <c r="KV884">
        <v>0</v>
      </c>
      <c r="KW884">
        <v>0</v>
      </c>
      <c r="KX884">
        <v>0</v>
      </c>
      <c r="KY884">
        <v>0</v>
      </c>
      <c r="KZ884">
        <v>0</v>
      </c>
      <c r="LA884">
        <v>0</v>
      </c>
      <c r="LB884">
        <v>0</v>
      </c>
      <c r="LC884">
        <v>0</v>
      </c>
      <c r="LD884">
        <v>1</v>
      </c>
      <c r="LE884">
        <v>0</v>
      </c>
      <c r="LF884">
        <v>0</v>
      </c>
      <c r="LG884">
        <v>0</v>
      </c>
      <c r="LH884">
        <v>0</v>
      </c>
    </row>
    <row r="885" spans="1:320" s="34" customFormat="1" ht="15" customHeight="1" x14ac:dyDescent="0.25">
      <c r="A885" s="45">
        <v>206392288</v>
      </c>
      <c r="B885" s="45" t="s">
        <v>6603</v>
      </c>
      <c r="C885" s="46">
        <v>45292</v>
      </c>
      <c r="D885" s="46">
        <v>45657</v>
      </c>
      <c r="E885" s="47">
        <v>366</v>
      </c>
      <c r="F885" s="45" t="s">
        <v>883</v>
      </c>
      <c r="G885" s="45" t="s">
        <v>884</v>
      </c>
      <c r="H885" s="45" t="s">
        <v>1509</v>
      </c>
      <c r="I885" s="45" t="s">
        <v>886</v>
      </c>
      <c r="J885" s="45" t="s">
        <v>887</v>
      </c>
      <c r="K885" s="45" t="s">
        <v>1322</v>
      </c>
      <c r="L885" s="45" t="s">
        <v>6604</v>
      </c>
      <c r="M885" s="45" t="s">
        <v>6605</v>
      </c>
      <c r="N885" s="45" t="s">
        <v>6606</v>
      </c>
      <c r="O885" s="45" t="s">
        <v>6607</v>
      </c>
      <c r="P885" s="45" t="s">
        <v>6608</v>
      </c>
      <c r="Q885" s="45" t="s">
        <v>6609</v>
      </c>
      <c r="R885" t="s">
        <v>6610</v>
      </c>
      <c r="S885" s="45" t="s">
        <v>893</v>
      </c>
      <c r="T885"/>
      <c r="U885" s="47">
        <v>62</v>
      </c>
      <c r="V885" s="47">
        <v>62</v>
      </c>
      <c r="W885" s="47" t="s">
        <v>894</v>
      </c>
      <c r="X885" s="47">
        <v>22692</v>
      </c>
      <c r="Y885" s="47">
        <v>20735</v>
      </c>
      <c r="Z885" s="48">
        <v>209.02</v>
      </c>
      <c r="AA885" s="44">
        <v>306</v>
      </c>
      <c r="AB885" s="44">
        <v>311</v>
      </c>
      <c r="AC885" s="44">
        <v>4224</v>
      </c>
      <c r="AD885" s="44">
        <v>1608</v>
      </c>
      <c r="AE885" s="44">
        <v>2166</v>
      </c>
      <c r="AF885" s="44">
        <v>10963</v>
      </c>
      <c r="AG885" s="44"/>
      <c r="AH885" s="47"/>
      <c r="AI885" s="47">
        <v>63</v>
      </c>
      <c r="AJ885">
        <v>1711</v>
      </c>
      <c r="AK885" t="s">
        <v>895</v>
      </c>
      <c r="AL885">
        <v>20735</v>
      </c>
      <c r="AM885"/>
      <c r="AN885"/>
      <c r="AO885"/>
      <c r="AP885"/>
      <c r="AQ885"/>
      <c r="AR885" s="44"/>
      <c r="AS885" s="44"/>
      <c r="AT885" s="44"/>
      <c r="AU885" s="44">
        <v>9871750</v>
      </c>
      <c r="AV885" s="44">
        <v>3564064</v>
      </c>
      <c r="AW885" s="44">
        <v>3056880</v>
      </c>
      <c r="AX885" s="44">
        <v>7886</v>
      </c>
      <c r="AY885" s="44">
        <v>10386820</v>
      </c>
      <c r="AZ885" s="21">
        <v>9374401</v>
      </c>
      <c r="BA885" s="21">
        <v>1012419</v>
      </c>
      <c r="BB885" s="44">
        <v>-2</v>
      </c>
      <c r="BC885" s="44"/>
      <c r="BD885" s="44"/>
      <c r="BE885" s="44">
        <v>1012417</v>
      </c>
      <c r="BF885" s="44">
        <v>2157450</v>
      </c>
      <c r="BG885" s="44">
        <v>807300</v>
      </c>
      <c r="BH885" s="44">
        <v>1018950</v>
      </c>
      <c r="BI885" s="21">
        <v>5052750</v>
      </c>
      <c r="BJ885" s="21"/>
      <c r="BK885" s="21"/>
      <c r="BL885" s="21">
        <v>31500</v>
      </c>
      <c r="BM885" s="21">
        <v>803800</v>
      </c>
      <c r="BN885" s="21">
        <v>9871750</v>
      </c>
      <c r="BO885" s="21"/>
      <c r="BP885" s="21"/>
      <c r="BQ885" s="44"/>
      <c r="BR885" s="21"/>
      <c r="BS885" s="44"/>
      <c r="BT885" s="21"/>
      <c r="BU885" s="44"/>
      <c r="BV885" s="21"/>
      <c r="BW885" s="44">
        <v>2581287</v>
      </c>
      <c r="BX885" s="21"/>
      <c r="BY885" s="21">
        <v>947820</v>
      </c>
      <c r="BZ885" s="21"/>
      <c r="CA885" s="44">
        <v>900</v>
      </c>
      <c r="CB885" s="44"/>
      <c r="CC885" s="44">
        <v>10556</v>
      </c>
      <c r="CD885" s="44"/>
      <c r="CE885" s="44"/>
      <c r="CF885" s="44"/>
      <c r="CG885" s="44"/>
      <c r="CH885" s="44"/>
      <c r="CI885" s="21">
        <v>6150</v>
      </c>
      <c r="CJ885" s="44"/>
      <c r="CK885" s="21">
        <v>17351</v>
      </c>
      <c r="CL885" s="44"/>
      <c r="CM885" s="44">
        <v>820</v>
      </c>
      <c r="CN885" s="44">
        <v>3312</v>
      </c>
      <c r="CO885" s="44">
        <v>1043625</v>
      </c>
      <c r="CP885" s="44">
        <v>0</v>
      </c>
      <c r="CQ885" s="21">
        <v>830025</v>
      </c>
      <c r="CR885" s="44">
        <v>111600</v>
      </c>
      <c r="CS885" s="44">
        <v>1371194</v>
      </c>
      <c r="CT885" s="44">
        <v>125746</v>
      </c>
      <c r="CU885" s="44"/>
      <c r="CV885" s="44">
        <v>77742</v>
      </c>
      <c r="CW885" s="21"/>
      <c r="CX885" s="21"/>
      <c r="CY885" s="21"/>
      <c r="CZ885" s="21"/>
      <c r="DA885" s="21"/>
      <c r="DB885" s="21"/>
      <c r="DC885" s="21"/>
      <c r="DD885" s="21"/>
      <c r="DE885" s="44"/>
      <c r="DF885" s="21"/>
      <c r="DG885" s="44"/>
      <c r="DH885" s="21"/>
      <c r="DI885" s="44"/>
      <c r="DJ885" s="44"/>
      <c r="DK885" s="44"/>
      <c r="DL885" s="44"/>
      <c r="DM885" s="21"/>
      <c r="DN885" s="44"/>
      <c r="DO885" s="44"/>
      <c r="DP885" s="44"/>
      <c r="DQ885" s="44"/>
      <c r="DR885" s="44"/>
      <c r="DS885" s="44"/>
      <c r="DT885" s="44"/>
      <c r="DU885" s="44"/>
      <c r="DV885" s="44"/>
      <c r="DW885" s="44"/>
      <c r="DX885" s="44"/>
      <c r="DY885" s="44"/>
      <c r="DZ885" s="44"/>
      <c r="EA885" s="44"/>
      <c r="EB885" s="21"/>
      <c r="EC885" s="44">
        <v>612533</v>
      </c>
      <c r="ED885" s="44"/>
      <c r="EE885" s="21">
        <v>515559</v>
      </c>
      <c r="EF885" s="44"/>
      <c r="EG885" s="21">
        <v>89260</v>
      </c>
      <c r="EH885" s="44"/>
      <c r="EI885" s="21">
        <v>1557175</v>
      </c>
      <c r="EJ885" s="44"/>
      <c r="EK885" s="44"/>
      <c r="EL885" s="21"/>
      <c r="EM885" s="44"/>
      <c r="EN885" s="44"/>
      <c r="EO885" s="44">
        <v>282353</v>
      </c>
      <c r="EP885" s="21"/>
      <c r="EQ885" s="21"/>
      <c r="ER885" s="21"/>
      <c r="ES885" s="21"/>
      <c r="ET885" s="44"/>
      <c r="EU885" s="21"/>
      <c r="EV885" s="44"/>
      <c r="EW885" s="21"/>
      <c r="EX885" s="44"/>
      <c r="EY885" s="44"/>
      <c r="EZ885" s="21"/>
      <c r="FA885" s="21"/>
      <c r="FB885" s="44"/>
      <c r="FC885" s="44"/>
      <c r="FD885" s="21"/>
      <c r="FE885" s="112"/>
      <c r="FF885" s="44"/>
      <c r="FG885" s="44">
        <v>4052037</v>
      </c>
      <c r="FH885" s="44">
        <v>982793</v>
      </c>
      <c r="FI885" s="44">
        <v>4339571</v>
      </c>
      <c r="FJ885" s="44">
        <v>125725</v>
      </c>
      <c r="FK885" s="44">
        <v>3549057</v>
      </c>
      <c r="FL885" s="44"/>
      <c r="FM885" s="44"/>
      <c r="FN885" s="44"/>
      <c r="FO885" s="44"/>
      <c r="FP885" s="44"/>
      <c r="FQ885" s="44"/>
      <c r="FR885" s="44"/>
      <c r="FS885" s="44"/>
      <c r="FT885" s="44">
        <v>85838</v>
      </c>
      <c r="FU885" s="44"/>
      <c r="FV885" s="21">
        <v>402517</v>
      </c>
      <c r="FW885" s="44"/>
      <c r="FX885" s="44">
        <v>267495</v>
      </c>
      <c r="FY885" s="44">
        <v>18752</v>
      </c>
      <c r="FZ885" s="44">
        <v>342100</v>
      </c>
      <c r="GA885" s="44">
        <v>66105</v>
      </c>
      <c r="GB885" s="44"/>
      <c r="GC885" s="44">
        <v>42527</v>
      </c>
      <c r="GD885" s="44">
        <v>251176</v>
      </c>
      <c r="GE885" s="44">
        <v>241298</v>
      </c>
      <c r="GF885" s="44">
        <v>66383</v>
      </c>
      <c r="GG885" s="44">
        <v>641443</v>
      </c>
      <c r="GH885" s="44">
        <v>82092</v>
      </c>
      <c r="GI885" s="44">
        <v>91802</v>
      </c>
      <c r="GJ885" s="44">
        <v>99785</v>
      </c>
      <c r="GK885" s="44">
        <v>2447717</v>
      </c>
      <c r="GL885" s="44">
        <v>109718</v>
      </c>
      <c r="GM885" s="44">
        <v>423758</v>
      </c>
      <c r="GN885" s="44">
        <v>39207</v>
      </c>
      <c r="GO885" s="44">
        <v>15037</v>
      </c>
      <c r="GP885" s="44"/>
      <c r="GQ885" s="44">
        <v>2738</v>
      </c>
      <c r="GR885" s="44">
        <v>87856</v>
      </c>
      <c r="GS885" s="44">
        <v>949657</v>
      </c>
      <c r="GT885" s="44"/>
      <c r="GU885" s="21">
        <v>764999</v>
      </c>
      <c r="GV885" s="44">
        <v>2000</v>
      </c>
      <c r="GW885" s="44">
        <v>8019114</v>
      </c>
      <c r="GX885" s="44"/>
      <c r="GY885" s="44">
        <v>9735770</v>
      </c>
      <c r="GZ885" s="44">
        <v>683717</v>
      </c>
      <c r="HA885" s="44">
        <v>172584</v>
      </c>
      <c r="HB885" s="44"/>
      <c r="HC885" s="44">
        <v>8879469</v>
      </c>
      <c r="HD885" s="44">
        <v>9735770</v>
      </c>
      <c r="HE885" s="21"/>
      <c r="HF885" s="21">
        <v>8011183</v>
      </c>
      <c r="HG885" s="21"/>
      <c r="HH885" s="21"/>
      <c r="HI885" s="21">
        <v>0</v>
      </c>
      <c r="HJ885" s="44"/>
      <c r="HK885" s="21">
        <v>1400735</v>
      </c>
      <c r="HL885" s="21">
        <v>364588</v>
      </c>
      <c r="HM885" s="21">
        <v>1765323</v>
      </c>
      <c r="HN885" s="21">
        <v>-1000324</v>
      </c>
      <c r="HO885" s="21"/>
      <c r="HP885" s="44"/>
      <c r="HQ885" s="47"/>
      <c r="HR885" s="47"/>
      <c r="HS885" s="47"/>
      <c r="HT885" s="47" t="s">
        <v>1759</v>
      </c>
      <c r="HU885" s="47">
        <v>0</v>
      </c>
      <c r="HV885" s="47">
        <v>2010</v>
      </c>
      <c r="HW885" s="47">
        <v>0</v>
      </c>
      <c r="HX885" s="47">
        <v>6620</v>
      </c>
      <c r="HY885" s="47">
        <v>24981</v>
      </c>
      <c r="HZ885" s="47">
        <v>54572</v>
      </c>
      <c r="IA885" s="47">
        <v>0</v>
      </c>
      <c r="IB885" s="47">
        <v>0</v>
      </c>
      <c r="IC885" s="47">
        <v>4012</v>
      </c>
      <c r="ID885"/>
      <c r="IE885" s="47">
        <v>1969</v>
      </c>
      <c r="IF885">
        <v>6853</v>
      </c>
      <c r="IG885" s="47">
        <v>2049</v>
      </c>
      <c r="IH885" s="47">
        <v>14406</v>
      </c>
      <c r="II885">
        <v>1900</v>
      </c>
      <c r="IJ885">
        <v>3075</v>
      </c>
      <c r="IK885">
        <v>1904</v>
      </c>
      <c r="IL885">
        <v>13006</v>
      </c>
      <c r="IM885">
        <v>137357</v>
      </c>
      <c r="IN885">
        <v>0</v>
      </c>
      <c r="IO885">
        <v>0</v>
      </c>
      <c r="IP885">
        <v>54</v>
      </c>
      <c r="IQ885">
        <v>1161</v>
      </c>
      <c r="IR885">
        <v>0</v>
      </c>
      <c r="IS885">
        <v>0</v>
      </c>
      <c r="IT885">
        <v>1215</v>
      </c>
      <c r="IU885">
        <v>170212</v>
      </c>
      <c r="IV885">
        <v>0</v>
      </c>
      <c r="IW885">
        <v>349003</v>
      </c>
      <c r="IX885">
        <v>842471</v>
      </c>
      <c r="IY885">
        <v>1134056</v>
      </c>
      <c r="IZ885">
        <v>0</v>
      </c>
      <c r="JA885">
        <v>0</v>
      </c>
      <c r="JB885">
        <v>194160</v>
      </c>
      <c r="JC885"/>
      <c r="JD885">
        <v>52341</v>
      </c>
      <c r="JE885">
        <v>133289</v>
      </c>
      <c r="JF885">
        <v>42090</v>
      </c>
      <c r="JG885">
        <v>318173</v>
      </c>
      <c r="JH885">
        <v>60800</v>
      </c>
      <c r="JI885">
        <v>64221</v>
      </c>
      <c r="JJ885">
        <v>79451</v>
      </c>
      <c r="JK885">
        <v>611770</v>
      </c>
      <c r="JL885">
        <v>4052037</v>
      </c>
      <c r="JM885">
        <v>0</v>
      </c>
      <c r="JN885">
        <v>0</v>
      </c>
      <c r="JO885">
        <v>2420</v>
      </c>
      <c r="JP885">
        <v>40646</v>
      </c>
      <c r="JQ885">
        <v>0</v>
      </c>
      <c r="JR885">
        <v>0</v>
      </c>
      <c r="JS885">
        <v>43066</v>
      </c>
      <c r="JT885"/>
      <c r="JU885"/>
      <c r="JV885"/>
      <c r="JW885"/>
      <c r="JX885"/>
      <c r="JY885"/>
      <c r="JZ885"/>
      <c r="KA885"/>
      <c r="KB885"/>
      <c r="KC885"/>
      <c r="KD885"/>
      <c r="KE885"/>
      <c r="KF885">
        <v>122</v>
      </c>
      <c r="KG885">
        <v>194</v>
      </c>
      <c r="KH885">
        <v>83</v>
      </c>
      <c r="KI885">
        <v>93</v>
      </c>
      <c r="KJ885">
        <v>159</v>
      </c>
      <c r="KK885">
        <v>60</v>
      </c>
      <c r="KL885">
        <v>54</v>
      </c>
      <c r="KM885">
        <v>99</v>
      </c>
      <c r="KN885">
        <v>34</v>
      </c>
      <c r="KO885">
        <v>1</v>
      </c>
      <c r="KP885">
        <v>0</v>
      </c>
      <c r="KQ885">
        <v>0</v>
      </c>
      <c r="KR885">
        <v>0</v>
      </c>
      <c r="KS885">
        <v>1</v>
      </c>
      <c r="KT885">
        <v>0</v>
      </c>
      <c r="KU885">
        <v>1</v>
      </c>
      <c r="KV885">
        <v>0</v>
      </c>
      <c r="KW885">
        <v>0</v>
      </c>
      <c r="KX885">
        <v>0</v>
      </c>
      <c r="KY885">
        <v>0</v>
      </c>
      <c r="KZ885">
        <v>0</v>
      </c>
      <c r="LA885">
        <v>0</v>
      </c>
      <c r="LB885">
        <v>0</v>
      </c>
      <c r="LC885">
        <v>0</v>
      </c>
      <c r="LD885">
        <v>1</v>
      </c>
      <c r="LE885">
        <v>0</v>
      </c>
      <c r="LF885">
        <v>0</v>
      </c>
      <c r="LG885">
        <v>0</v>
      </c>
      <c r="LH885">
        <v>0</v>
      </c>
    </row>
    <row r="886" spans="1:320" s="34" customFormat="1" ht="15" customHeight="1" x14ac:dyDescent="0.25">
      <c r="A886" s="45">
        <v>206392310</v>
      </c>
      <c r="B886" s="45" t="s">
        <v>6611</v>
      </c>
      <c r="C886" s="46">
        <v>45292</v>
      </c>
      <c r="D886" s="46">
        <v>45657</v>
      </c>
      <c r="E886" s="47">
        <v>366</v>
      </c>
      <c r="F886" s="45" t="s">
        <v>883</v>
      </c>
      <c r="G886" s="45" t="s">
        <v>884</v>
      </c>
      <c r="H886" s="45" t="s">
        <v>1509</v>
      </c>
      <c r="I886" s="45" t="s">
        <v>886</v>
      </c>
      <c r="J886" s="45" t="s">
        <v>887</v>
      </c>
      <c r="K886" s="45" t="s">
        <v>1322</v>
      </c>
      <c r="L886" s="45" t="s">
        <v>6539</v>
      </c>
      <c r="M886" s="45" t="s">
        <v>6612</v>
      </c>
      <c r="N886" s="45" t="s">
        <v>6613</v>
      </c>
      <c r="O886" s="45" t="s">
        <v>1519</v>
      </c>
      <c r="P886" s="45" t="s">
        <v>6614</v>
      </c>
      <c r="Q886" s="45" t="s">
        <v>6615</v>
      </c>
      <c r="R886" t="s">
        <v>6616</v>
      </c>
      <c r="S886" s="45" t="s">
        <v>884</v>
      </c>
      <c r="T886"/>
      <c r="U886" s="47">
        <v>68</v>
      </c>
      <c r="V886" s="47">
        <v>68</v>
      </c>
      <c r="W886" s="47" t="s">
        <v>894</v>
      </c>
      <c r="X886" s="47">
        <v>24888</v>
      </c>
      <c r="Y886" s="47">
        <v>22086</v>
      </c>
      <c r="Z886" s="48">
        <v>208.2</v>
      </c>
      <c r="AA886" s="44">
        <v>435</v>
      </c>
      <c r="AB886" s="44">
        <v>447</v>
      </c>
      <c r="AC886" s="44">
        <v>6028</v>
      </c>
      <c r="AD886" s="44"/>
      <c r="AE886" s="44">
        <v>487</v>
      </c>
      <c r="AF886" s="44">
        <v>9752</v>
      </c>
      <c r="AG886" s="44">
        <v>3557</v>
      </c>
      <c r="AH886" s="47"/>
      <c r="AI886" s="47">
        <v>347</v>
      </c>
      <c r="AJ886">
        <v>1915</v>
      </c>
      <c r="AK886" t="s">
        <v>895</v>
      </c>
      <c r="AL886">
        <v>22086</v>
      </c>
      <c r="AM886"/>
      <c r="AN886"/>
      <c r="AO886"/>
      <c r="AP886"/>
      <c r="AQ886"/>
      <c r="AR886" s="44"/>
      <c r="AS886" s="44"/>
      <c r="AT886" s="44"/>
      <c r="AU886" s="44">
        <v>9469902</v>
      </c>
      <c r="AV886" s="44">
        <v>5603979</v>
      </c>
      <c r="AW886" s="44">
        <v>2450221</v>
      </c>
      <c r="AX886" s="44">
        <v>56794</v>
      </c>
      <c r="AY886" s="44">
        <v>12680454</v>
      </c>
      <c r="AZ886" s="21">
        <v>11235474</v>
      </c>
      <c r="BA886" s="21">
        <v>1444980</v>
      </c>
      <c r="BB886" s="44"/>
      <c r="BC886" s="44"/>
      <c r="BD886" s="44"/>
      <c r="BE886" s="44">
        <v>1444980</v>
      </c>
      <c r="BF886" s="44">
        <v>2832891</v>
      </c>
      <c r="BG886" s="44"/>
      <c r="BH886" s="44">
        <v>124580</v>
      </c>
      <c r="BI886" s="21">
        <v>3969400</v>
      </c>
      <c r="BJ886" s="21">
        <v>1615182</v>
      </c>
      <c r="BK886" s="21"/>
      <c r="BL886" s="21">
        <v>156230</v>
      </c>
      <c r="BM886" s="21">
        <v>771619</v>
      </c>
      <c r="BN886" s="21">
        <v>9469902</v>
      </c>
      <c r="BO886" s="21"/>
      <c r="BP886" s="21"/>
      <c r="BQ886" s="44"/>
      <c r="BR886" s="21"/>
      <c r="BS886" s="44"/>
      <c r="BT886" s="21"/>
      <c r="BU886" s="44"/>
      <c r="BV886" s="21"/>
      <c r="BW886" s="44">
        <v>3708044</v>
      </c>
      <c r="BX886" s="21"/>
      <c r="BY886" s="21"/>
      <c r="BZ886" s="21"/>
      <c r="CA886" s="44">
        <v>4111</v>
      </c>
      <c r="CB886" s="44"/>
      <c r="CC886" s="44">
        <v>15008</v>
      </c>
      <c r="CD886" s="44"/>
      <c r="CE886" s="44">
        <v>1871646</v>
      </c>
      <c r="CF886" s="44"/>
      <c r="CG886" s="44"/>
      <c r="CH886" s="44"/>
      <c r="CI886" s="21">
        <v>5170</v>
      </c>
      <c r="CJ886" s="44"/>
      <c r="CK886" s="21"/>
      <c r="CL886" s="44"/>
      <c r="CM886" s="44">
        <v>77000</v>
      </c>
      <c r="CN886" s="44">
        <v>70972</v>
      </c>
      <c r="CO886" s="44">
        <v>2573163</v>
      </c>
      <c r="CP886" s="44">
        <v>0</v>
      </c>
      <c r="CQ886" s="21">
        <v>2501132</v>
      </c>
      <c r="CR886" s="44">
        <v>45056</v>
      </c>
      <c r="CS886" s="44">
        <v>253123</v>
      </c>
      <c r="CT886" s="44">
        <v>27461</v>
      </c>
      <c r="CU886" s="44"/>
      <c r="CV886" s="44">
        <v>56072</v>
      </c>
      <c r="CW886" s="21"/>
      <c r="CX886" s="21"/>
      <c r="CY886" s="21"/>
      <c r="CZ886" s="21"/>
      <c r="DA886" s="21"/>
      <c r="DB886" s="21"/>
      <c r="DC886" s="21"/>
      <c r="DD886" s="21"/>
      <c r="DE886" s="44"/>
      <c r="DF886" s="21"/>
      <c r="DG886" s="44"/>
      <c r="DH886" s="21"/>
      <c r="DI886" s="44"/>
      <c r="DJ886" s="44"/>
      <c r="DK886" s="44"/>
      <c r="DL886" s="44"/>
      <c r="DM886" s="21"/>
      <c r="DN886" s="44"/>
      <c r="DO886" s="44"/>
      <c r="DP886" s="44"/>
      <c r="DQ886" s="44"/>
      <c r="DR886" s="44"/>
      <c r="DS886" s="44"/>
      <c r="DT886" s="44"/>
      <c r="DU886" s="44"/>
      <c r="DV886" s="44"/>
      <c r="DW886" s="44"/>
      <c r="DX886" s="44"/>
      <c r="DY886" s="44"/>
      <c r="DZ886" s="44"/>
      <c r="EA886" s="44"/>
      <c r="EB886" s="21"/>
      <c r="EC886" s="44">
        <v>170427</v>
      </c>
      <c r="ED886" s="44"/>
      <c r="EE886" s="21"/>
      <c r="EF886" s="44"/>
      <c r="EG886" s="21">
        <v>37534</v>
      </c>
      <c r="EH886" s="44"/>
      <c r="EI886" s="21">
        <v>540171</v>
      </c>
      <c r="EJ886" s="44"/>
      <c r="EK886" s="44">
        <v>1590472</v>
      </c>
      <c r="EL886" s="21"/>
      <c r="EM886" s="44"/>
      <c r="EN886" s="44"/>
      <c r="EO886" s="44">
        <v>111617</v>
      </c>
      <c r="EP886" s="21"/>
      <c r="EQ886" s="21"/>
      <c r="ER886" s="21"/>
      <c r="ES886" s="21"/>
      <c r="ET886" s="44"/>
      <c r="EU886" s="21"/>
      <c r="EV886" s="44"/>
      <c r="EW886" s="21"/>
      <c r="EX886" s="44"/>
      <c r="EY886" s="44"/>
      <c r="EZ886" s="21"/>
      <c r="FA886" s="21"/>
      <c r="FB886" s="44"/>
      <c r="FC886" s="44"/>
      <c r="FD886" s="21"/>
      <c r="FE886" s="112"/>
      <c r="FF886" s="44"/>
      <c r="FG886" s="44">
        <v>5830408</v>
      </c>
      <c r="FH886" s="44">
        <v>1685871</v>
      </c>
      <c r="FI886" s="44">
        <v>3719195</v>
      </c>
      <c r="FJ886" s="44">
        <v>120719</v>
      </c>
      <c r="FK886" s="44">
        <v>4145599</v>
      </c>
      <c r="FL886" s="44"/>
      <c r="FM886" s="44"/>
      <c r="FN886" s="44"/>
      <c r="FO886" s="44"/>
      <c r="FP886" s="44"/>
      <c r="FQ886" s="44"/>
      <c r="FR886" s="44"/>
      <c r="FS886" s="44"/>
      <c r="FT886" s="44">
        <v>25504</v>
      </c>
      <c r="FU886" s="44">
        <v>38900</v>
      </c>
      <c r="FV886" s="21">
        <v>565788</v>
      </c>
      <c r="FW886" s="44"/>
      <c r="FX886" s="44">
        <v>470756</v>
      </c>
      <c r="FY886" s="44">
        <v>20942</v>
      </c>
      <c r="FZ886" s="44">
        <v>241736</v>
      </c>
      <c r="GA886" s="44">
        <v>-497</v>
      </c>
      <c r="GB886" s="44"/>
      <c r="GC886" s="44">
        <v>18046</v>
      </c>
      <c r="GD886" s="44">
        <v>371815</v>
      </c>
      <c r="GE886" s="44">
        <v>250452</v>
      </c>
      <c r="GF886" s="44">
        <v>113261</v>
      </c>
      <c r="GG886" s="44">
        <v>870350</v>
      </c>
      <c r="GH886" s="44">
        <v>108989</v>
      </c>
      <c r="GI886" s="44">
        <v>116460</v>
      </c>
      <c r="GJ886" s="44">
        <v>84721</v>
      </c>
      <c r="GK886" s="44">
        <v>3109715</v>
      </c>
      <c r="GL886" s="44">
        <v>90169</v>
      </c>
      <c r="GM886" s="44">
        <v>665584</v>
      </c>
      <c r="GN886" s="44">
        <v>28545</v>
      </c>
      <c r="GO886" s="44">
        <v>11207</v>
      </c>
      <c r="GP886" s="44"/>
      <c r="GQ886" s="44"/>
      <c r="GR886" s="44">
        <v>-112568</v>
      </c>
      <c r="GS886" s="44">
        <v>1779993</v>
      </c>
      <c r="GT886" s="44"/>
      <c r="GU886" s="21">
        <v>315142</v>
      </c>
      <c r="GV886" s="44"/>
      <c r="GW886" s="44">
        <v>9491906</v>
      </c>
      <c r="GX886" s="44"/>
      <c r="GY886" s="44">
        <v>11587041</v>
      </c>
      <c r="GZ886" s="44">
        <v>6064425</v>
      </c>
      <c r="HA886" s="44"/>
      <c r="HB886" s="44"/>
      <c r="HC886" s="44">
        <v>5522616</v>
      </c>
      <c r="HD886" s="44">
        <v>11587041</v>
      </c>
      <c r="HE886" s="21"/>
      <c r="HF886" s="21"/>
      <c r="HG886" s="21"/>
      <c r="HH886" s="21"/>
      <c r="HI886" s="21">
        <v>0</v>
      </c>
      <c r="HJ886" s="44"/>
      <c r="HK886" s="21">
        <v>2522029</v>
      </c>
      <c r="HL886" s="21">
        <v>796215</v>
      </c>
      <c r="HM886" s="21">
        <v>3318244</v>
      </c>
      <c r="HN886" s="21">
        <v>-3003102</v>
      </c>
      <c r="HO886" s="21"/>
      <c r="HP886" s="44"/>
      <c r="HQ886" s="47"/>
      <c r="HR886" s="47"/>
      <c r="HS886" s="47"/>
      <c r="HT886" s="47" t="s">
        <v>1893</v>
      </c>
      <c r="HU886" s="47">
        <v>121288.5</v>
      </c>
      <c r="HV886" s="47">
        <v>2749</v>
      </c>
      <c r="HW886" s="47">
        <v>0</v>
      </c>
      <c r="HX886" s="47">
        <v>8682</v>
      </c>
      <c r="HY886" s="47">
        <v>27222</v>
      </c>
      <c r="HZ886" s="47">
        <v>47869</v>
      </c>
      <c r="IA886" s="47">
        <v>0</v>
      </c>
      <c r="IB886" s="47">
        <v>0</v>
      </c>
      <c r="IC886" s="47">
        <v>0</v>
      </c>
      <c r="ID886">
        <v>16107</v>
      </c>
      <c r="IE886" s="47">
        <v>2157</v>
      </c>
      <c r="IF886">
        <v>9760</v>
      </c>
      <c r="IG886" s="47">
        <v>3892</v>
      </c>
      <c r="IH886" s="47">
        <v>18006</v>
      </c>
      <c r="II886">
        <v>3498</v>
      </c>
      <c r="IJ886">
        <v>3660</v>
      </c>
      <c r="IK886">
        <v>1497</v>
      </c>
      <c r="IL886">
        <v>23638</v>
      </c>
      <c r="IM886">
        <v>168737</v>
      </c>
      <c r="IN886">
        <v>0</v>
      </c>
      <c r="IO886">
        <v>0</v>
      </c>
      <c r="IP886">
        <v>0</v>
      </c>
      <c r="IQ886">
        <v>0</v>
      </c>
      <c r="IR886">
        <v>0</v>
      </c>
      <c r="IS886">
        <v>0</v>
      </c>
      <c r="IT886">
        <v>0</v>
      </c>
      <c r="IU886">
        <v>169551</v>
      </c>
      <c r="IV886">
        <v>0</v>
      </c>
      <c r="IW886">
        <v>472828</v>
      </c>
      <c r="IX886">
        <v>1180891</v>
      </c>
      <c r="IY886">
        <v>1360918</v>
      </c>
      <c r="IZ886">
        <v>0</v>
      </c>
      <c r="JA886">
        <v>0</v>
      </c>
      <c r="JB886">
        <v>0</v>
      </c>
      <c r="JC886">
        <v>834630</v>
      </c>
      <c r="JD886">
        <v>85272</v>
      </c>
      <c r="JE886">
        <v>173333</v>
      </c>
      <c r="JF886">
        <v>65549</v>
      </c>
      <c r="JG886">
        <v>452486</v>
      </c>
      <c r="JH886">
        <v>89301</v>
      </c>
      <c r="JI886">
        <v>77549</v>
      </c>
      <c r="JJ886">
        <v>62449</v>
      </c>
      <c r="JK886">
        <v>805651</v>
      </c>
      <c r="JL886">
        <v>5830408</v>
      </c>
      <c r="JM886">
        <v>0</v>
      </c>
      <c r="JN886">
        <v>0</v>
      </c>
      <c r="JO886">
        <v>0</v>
      </c>
      <c r="JP886">
        <v>0</v>
      </c>
      <c r="JQ886">
        <v>0</v>
      </c>
      <c r="JR886">
        <v>0</v>
      </c>
      <c r="JS886">
        <v>0</v>
      </c>
      <c r="JT886"/>
      <c r="JU886"/>
      <c r="JV886"/>
      <c r="JW886"/>
      <c r="JX886"/>
      <c r="JY886">
        <v>16107</v>
      </c>
      <c r="JZ886"/>
      <c r="KA886"/>
      <c r="KB886"/>
      <c r="KC886"/>
      <c r="KD886"/>
      <c r="KE886">
        <v>834630</v>
      </c>
      <c r="KF886">
        <v>115</v>
      </c>
      <c r="KG886">
        <v>133</v>
      </c>
      <c r="KH886">
        <v>88</v>
      </c>
      <c r="KI886">
        <v>57</v>
      </c>
      <c r="KJ886">
        <v>64</v>
      </c>
      <c r="KK886">
        <v>42</v>
      </c>
      <c r="KL886">
        <v>27</v>
      </c>
      <c r="KM886">
        <v>31</v>
      </c>
      <c r="KN886">
        <v>21</v>
      </c>
      <c r="KO886">
        <v>1</v>
      </c>
      <c r="KP886">
        <v>0</v>
      </c>
      <c r="KQ886">
        <v>0</v>
      </c>
      <c r="KR886">
        <v>0</v>
      </c>
      <c r="KS886">
        <v>1</v>
      </c>
      <c r="KT886">
        <v>0</v>
      </c>
      <c r="KU886">
        <v>1</v>
      </c>
      <c r="KV886">
        <v>0</v>
      </c>
      <c r="KW886">
        <v>0</v>
      </c>
      <c r="KX886">
        <v>0</v>
      </c>
      <c r="KY886">
        <v>0</v>
      </c>
      <c r="KZ886">
        <v>0</v>
      </c>
      <c r="LA886">
        <v>0</v>
      </c>
      <c r="LB886">
        <v>0</v>
      </c>
      <c r="LC886">
        <v>0</v>
      </c>
      <c r="LD886">
        <v>1</v>
      </c>
      <c r="LE886">
        <v>0</v>
      </c>
      <c r="LF886">
        <v>0</v>
      </c>
      <c r="LG886">
        <v>0</v>
      </c>
      <c r="LH886">
        <v>0</v>
      </c>
    </row>
    <row r="887" spans="1:320" s="34" customFormat="1" ht="15" customHeight="1" x14ac:dyDescent="0.25">
      <c r="A887" s="45">
        <v>206392330</v>
      </c>
      <c r="B887" s="45" t="s">
        <v>6202</v>
      </c>
      <c r="C887" s="46">
        <v>45292</v>
      </c>
      <c r="D887" s="46">
        <v>45657</v>
      </c>
      <c r="E887" s="47">
        <v>366</v>
      </c>
      <c r="F887" s="45" t="s">
        <v>883</v>
      </c>
      <c r="G887" s="45" t="s">
        <v>884</v>
      </c>
      <c r="H887" s="45" t="s">
        <v>1509</v>
      </c>
      <c r="I887" s="45" t="s">
        <v>886</v>
      </c>
      <c r="J887" s="45" t="s">
        <v>887</v>
      </c>
      <c r="K887" s="45" t="s">
        <v>1322</v>
      </c>
      <c r="L887" s="45" t="s">
        <v>6551</v>
      </c>
      <c r="M887" s="45" t="s">
        <v>6617</v>
      </c>
      <c r="N887" s="45" t="s">
        <v>6618</v>
      </c>
      <c r="O887" s="45" t="s">
        <v>1525</v>
      </c>
      <c r="P887" s="45" t="s">
        <v>6619</v>
      </c>
      <c r="Q887" s="45" t="s">
        <v>6620</v>
      </c>
      <c r="R887" t="s">
        <v>6621</v>
      </c>
      <c r="S887" s="45" t="s">
        <v>893</v>
      </c>
      <c r="T887" t="s">
        <v>2456</v>
      </c>
      <c r="U887" s="47">
        <v>149</v>
      </c>
      <c r="V887" s="47">
        <v>149</v>
      </c>
      <c r="W887" s="47" t="s">
        <v>913</v>
      </c>
      <c r="X887" s="47">
        <v>54534</v>
      </c>
      <c r="Y887" s="47">
        <v>48255</v>
      </c>
      <c r="Z887" s="48">
        <v>208.94</v>
      </c>
      <c r="AA887" s="44">
        <v>493</v>
      </c>
      <c r="AB887" s="44">
        <v>503</v>
      </c>
      <c r="AC887" s="44">
        <v>4149</v>
      </c>
      <c r="AD887" s="44">
        <v>4594</v>
      </c>
      <c r="AE887" s="44">
        <v>3752</v>
      </c>
      <c r="AF887" s="44">
        <v>29459</v>
      </c>
      <c r="AG887" s="44">
        <v>687</v>
      </c>
      <c r="AH887" s="47"/>
      <c r="AI887" s="47">
        <v>1005</v>
      </c>
      <c r="AJ887">
        <v>4609</v>
      </c>
      <c r="AK887" t="s">
        <v>895</v>
      </c>
      <c r="AL887">
        <v>48255</v>
      </c>
      <c r="AM887"/>
      <c r="AN887"/>
      <c r="AO887"/>
      <c r="AP887"/>
      <c r="AQ887"/>
      <c r="AR887" s="44"/>
      <c r="AS887" s="44"/>
      <c r="AT887" s="44"/>
      <c r="AU887" s="44">
        <v>14155919</v>
      </c>
      <c r="AV887" s="44">
        <v>2403581</v>
      </c>
      <c r="AW887" s="44">
        <v>-6502278</v>
      </c>
      <c r="AX887" s="44">
        <v>105</v>
      </c>
      <c r="AY887" s="44">
        <v>23061883</v>
      </c>
      <c r="AZ887" s="21">
        <v>19508050</v>
      </c>
      <c r="BA887" s="21">
        <v>3553833</v>
      </c>
      <c r="BB887" s="44">
        <v>7478</v>
      </c>
      <c r="BC887" s="44"/>
      <c r="BD887" s="44"/>
      <c r="BE887" s="44">
        <v>3561311</v>
      </c>
      <c r="BF887" s="44">
        <v>1472090</v>
      </c>
      <c r="BG887" s="44">
        <v>1509541</v>
      </c>
      <c r="BH887" s="44">
        <v>8760865</v>
      </c>
      <c r="BI887" s="21">
        <v>644187</v>
      </c>
      <c r="BJ887" s="21">
        <v>202764</v>
      </c>
      <c r="BK887" s="21"/>
      <c r="BL887" s="21">
        <v>264720</v>
      </c>
      <c r="BM887" s="21">
        <v>1301752</v>
      </c>
      <c r="BN887" s="21">
        <v>14155919</v>
      </c>
      <c r="BO887" s="21"/>
      <c r="BP887" s="21"/>
      <c r="BQ887" s="44"/>
      <c r="BR887" s="21"/>
      <c r="BS887" s="44"/>
      <c r="BT887" s="21"/>
      <c r="BU887" s="44"/>
      <c r="BV887" s="21"/>
      <c r="BW887" s="44">
        <v>981370</v>
      </c>
      <c r="BX887" s="21"/>
      <c r="BY887" s="21">
        <v>968029</v>
      </c>
      <c r="BZ887" s="21"/>
      <c r="CA887" s="44">
        <v>61396</v>
      </c>
      <c r="CB887" s="44"/>
      <c r="CC887" s="44">
        <v>307881</v>
      </c>
      <c r="CD887" s="44"/>
      <c r="CE887" s="44">
        <v>77745</v>
      </c>
      <c r="CF887" s="44"/>
      <c r="CG887" s="44"/>
      <c r="CH887" s="44"/>
      <c r="CI887" s="21">
        <v>4513</v>
      </c>
      <c r="CJ887" s="44"/>
      <c r="CK887" s="21">
        <v>2647</v>
      </c>
      <c r="CL887" s="44"/>
      <c r="CM887" s="44">
        <v>36360</v>
      </c>
      <c r="CN887" s="44">
        <v>0</v>
      </c>
      <c r="CO887" s="44">
        <v>814200</v>
      </c>
      <c r="CP887" s="44">
        <v>0</v>
      </c>
      <c r="CQ887" s="21">
        <v>618642</v>
      </c>
      <c r="CR887" s="44">
        <v>355712</v>
      </c>
      <c r="CS887" s="44">
        <v>418322</v>
      </c>
      <c r="CT887" s="44">
        <v>124875</v>
      </c>
      <c r="CU887" s="44"/>
      <c r="CV887" s="44">
        <v>35470</v>
      </c>
      <c r="CW887" s="21"/>
      <c r="CX887" s="21"/>
      <c r="CY887" s="21"/>
      <c r="CZ887" s="21"/>
      <c r="DA887" s="21"/>
      <c r="DB887" s="21"/>
      <c r="DC887" s="21"/>
      <c r="DD887" s="21"/>
      <c r="DE887" s="44"/>
      <c r="DF887" s="21"/>
      <c r="DG887" s="44"/>
      <c r="DH887" s="21"/>
      <c r="DI887" s="44"/>
      <c r="DJ887" s="44"/>
      <c r="DK887" s="44"/>
      <c r="DL887" s="44"/>
      <c r="DM887" s="21"/>
      <c r="DN887" s="44"/>
      <c r="DO887" s="44"/>
      <c r="DP887" s="44"/>
      <c r="DQ887" s="44"/>
      <c r="DR887" s="44"/>
      <c r="DS887" s="44"/>
      <c r="DT887" s="44"/>
      <c r="DU887" s="44"/>
      <c r="DV887" s="44"/>
      <c r="DW887" s="44"/>
      <c r="DX887" s="44"/>
      <c r="DY887" s="44"/>
      <c r="DZ887" s="44"/>
      <c r="EA887" s="44"/>
      <c r="EB887" s="21"/>
      <c r="EC887" s="44">
        <v>-1644046</v>
      </c>
      <c r="ED887" s="44"/>
      <c r="EE887" s="21">
        <v>-1094123</v>
      </c>
      <c r="EF887" s="44"/>
      <c r="EG887" s="21">
        <v>-329698</v>
      </c>
      <c r="EH887" s="44"/>
      <c r="EI887" s="21">
        <v>-2764467</v>
      </c>
      <c r="EJ887" s="44"/>
      <c r="EK887" s="44">
        <v>-328899</v>
      </c>
      <c r="EL887" s="21"/>
      <c r="EM887" s="44"/>
      <c r="EN887" s="44"/>
      <c r="EO887" s="44">
        <v>-341045</v>
      </c>
      <c r="EP887" s="21"/>
      <c r="EQ887" s="21"/>
      <c r="ER887" s="21"/>
      <c r="ES887" s="21"/>
      <c r="ET887" s="44"/>
      <c r="EU887" s="21"/>
      <c r="EV887" s="44"/>
      <c r="EW887" s="21"/>
      <c r="EX887" s="44"/>
      <c r="EY887" s="44"/>
      <c r="EZ887" s="21"/>
      <c r="FA887" s="21"/>
      <c r="FB887" s="44"/>
      <c r="FC887" s="44"/>
      <c r="FD887" s="21"/>
      <c r="FE887" s="112"/>
      <c r="FF887" s="44"/>
      <c r="FG887" s="44">
        <v>9324423</v>
      </c>
      <c r="FH887" s="44">
        <v>2204047</v>
      </c>
      <c r="FI887" s="44">
        <v>7979580</v>
      </c>
      <c r="FJ887" s="44">
        <v>415521</v>
      </c>
      <c r="FK887" s="44">
        <v>8013603</v>
      </c>
      <c r="FL887" s="44"/>
      <c r="FM887" s="44"/>
      <c r="FN887" s="44"/>
      <c r="FO887" s="44"/>
      <c r="FP887" s="44"/>
      <c r="FQ887" s="44"/>
      <c r="FR887" s="44"/>
      <c r="FS887" s="44"/>
      <c r="FT887" s="44">
        <v>93976</v>
      </c>
      <c r="FU887" s="44"/>
      <c r="FV887" s="21">
        <v>344775</v>
      </c>
      <c r="FW887" s="44"/>
      <c r="FX887" s="44">
        <v>268893</v>
      </c>
      <c r="FY887" s="44">
        <v>124456</v>
      </c>
      <c r="FZ887" s="44">
        <v>418380</v>
      </c>
      <c r="GA887" s="44">
        <v>134394</v>
      </c>
      <c r="GB887" s="44"/>
      <c r="GC887" s="44">
        <v>42792</v>
      </c>
      <c r="GD887" s="44">
        <v>359046</v>
      </c>
      <c r="GE887" s="44">
        <v>662246</v>
      </c>
      <c r="GF887" s="44">
        <v>184481</v>
      </c>
      <c r="GG887" s="44">
        <v>1225725</v>
      </c>
      <c r="GH887" s="44">
        <v>437173</v>
      </c>
      <c r="GI887" s="44">
        <v>165154</v>
      </c>
      <c r="GJ887" s="44">
        <v>267715</v>
      </c>
      <c r="GK887" s="44">
        <v>4832708</v>
      </c>
      <c r="GL887" s="44">
        <v>70884</v>
      </c>
      <c r="GM887" s="44">
        <v>1345544</v>
      </c>
      <c r="GN887" s="44">
        <v>76290</v>
      </c>
      <c r="GO887" s="44">
        <v>77039</v>
      </c>
      <c r="GP887" s="44"/>
      <c r="GQ887" s="44"/>
      <c r="GR887" s="44">
        <v>362776</v>
      </c>
      <c r="GS887" s="44">
        <v>5600412</v>
      </c>
      <c r="GT887" s="44"/>
      <c r="GU887" s="21">
        <v>321742</v>
      </c>
      <c r="GV887" s="44"/>
      <c r="GW887" s="44">
        <v>15424111</v>
      </c>
      <c r="GX887" s="44"/>
      <c r="GY887" s="44">
        <v>21346265</v>
      </c>
      <c r="GZ887" s="44">
        <v>3051057</v>
      </c>
      <c r="HA887" s="44">
        <v>15319405</v>
      </c>
      <c r="HB887" s="44"/>
      <c r="HC887" s="44">
        <v>2975803</v>
      </c>
      <c r="HD887" s="44">
        <v>21346265</v>
      </c>
      <c r="HE887" s="21"/>
      <c r="HF887" s="21"/>
      <c r="HG887" s="21">
        <v>1645398</v>
      </c>
      <c r="HH887" s="21"/>
      <c r="HI887" s="21">
        <v>0</v>
      </c>
      <c r="HJ887" s="44"/>
      <c r="HK887" s="21">
        <v>913435</v>
      </c>
      <c r="HL887" s="21">
        <v>695662</v>
      </c>
      <c r="HM887" s="21">
        <v>1609097</v>
      </c>
      <c r="HN887" s="21">
        <v>-1287355</v>
      </c>
      <c r="HO887" s="21"/>
      <c r="HP887" s="44"/>
      <c r="HQ887" s="47"/>
      <c r="HR887" s="47"/>
      <c r="HS887" s="47"/>
      <c r="HT887" s="47" t="s">
        <v>1759</v>
      </c>
      <c r="HU887" s="47">
        <v>0</v>
      </c>
      <c r="HV887" s="47">
        <v>3597</v>
      </c>
      <c r="HW887" s="47">
        <v>0</v>
      </c>
      <c r="HX887" s="47">
        <v>24888</v>
      </c>
      <c r="HY887" s="47">
        <v>43006</v>
      </c>
      <c r="HZ887" s="47">
        <v>117372</v>
      </c>
      <c r="IA887" s="47">
        <v>0</v>
      </c>
      <c r="IB887" s="47">
        <v>0</v>
      </c>
      <c r="IC887" s="47">
        <v>0</v>
      </c>
      <c r="ID887"/>
      <c r="IE887" s="47">
        <v>1950</v>
      </c>
      <c r="IF887">
        <v>19073</v>
      </c>
      <c r="IG887" s="47">
        <v>6953</v>
      </c>
      <c r="IH887" s="47">
        <v>27190</v>
      </c>
      <c r="II887">
        <v>10742</v>
      </c>
      <c r="IJ887">
        <v>5699</v>
      </c>
      <c r="IK887">
        <v>3506</v>
      </c>
      <c r="IL887">
        <v>20597</v>
      </c>
      <c r="IM887">
        <v>284573</v>
      </c>
      <c r="IN887">
        <v>0</v>
      </c>
      <c r="IO887">
        <v>0</v>
      </c>
      <c r="IP887">
        <v>0</v>
      </c>
      <c r="IQ887">
        <v>0</v>
      </c>
      <c r="IR887">
        <v>0</v>
      </c>
      <c r="IS887">
        <v>0</v>
      </c>
      <c r="IT887">
        <v>0</v>
      </c>
      <c r="IU887">
        <v>271147</v>
      </c>
      <c r="IV887">
        <v>0</v>
      </c>
      <c r="IW887">
        <v>1356567</v>
      </c>
      <c r="IX887">
        <v>1654825</v>
      </c>
      <c r="IY887">
        <v>2910602</v>
      </c>
      <c r="IZ887">
        <v>0</v>
      </c>
      <c r="JA887">
        <v>0</v>
      </c>
      <c r="JB887">
        <v>0</v>
      </c>
      <c r="JC887"/>
      <c r="JD887">
        <v>39357</v>
      </c>
      <c r="JE887">
        <v>401306</v>
      </c>
      <c r="JF887">
        <v>125521</v>
      </c>
      <c r="JG887">
        <v>626660</v>
      </c>
      <c r="JH887">
        <v>348932</v>
      </c>
      <c r="JI887">
        <v>124830</v>
      </c>
      <c r="JJ887">
        <v>215144</v>
      </c>
      <c r="JK887">
        <v>1249532</v>
      </c>
      <c r="JL887">
        <v>9324423</v>
      </c>
      <c r="JM887">
        <v>0</v>
      </c>
      <c r="JN887">
        <v>0</v>
      </c>
      <c r="JO887">
        <v>0</v>
      </c>
      <c r="JP887">
        <v>0</v>
      </c>
      <c r="JQ887">
        <v>0</v>
      </c>
      <c r="JR887">
        <v>0</v>
      </c>
      <c r="JS887">
        <v>0</v>
      </c>
      <c r="JT887"/>
      <c r="JU887"/>
      <c r="JV887"/>
      <c r="JW887"/>
      <c r="JX887"/>
      <c r="JY887"/>
      <c r="JZ887"/>
      <c r="KA887"/>
      <c r="KB887"/>
      <c r="KC887"/>
      <c r="KD887"/>
      <c r="KE887"/>
      <c r="KF887">
        <v>237</v>
      </c>
      <c r="KG887">
        <v>362</v>
      </c>
      <c r="KH887">
        <v>110</v>
      </c>
      <c r="KI887">
        <v>179</v>
      </c>
      <c r="KJ887">
        <v>272</v>
      </c>
      <c r="KK887">
        <v>69</v>
      </c>
      <c r="KL887">
        <v>113</v>
      </c>
      <c r="KM887">
        <v>169</v>
      </c>
      <c r="KN887">
        <v>39</v>
      </c>
      <c r="KO887">
        <v>1</v>
      </c>
      <c r="KP887">
        <v>0</v>
      </c>
      <c r="KQ887">
        <v>0</v>
      </c>
      <c r="KR887">
        <v>0</v>
      </c>
      <c r="KS887">
        <v>0</v>
      </c>
      <c r="KT887">
        <v>1</v>
      </c>
      <c r="KU887">
        <v>1</v>
      </c>
      <c r="KV887">
        <v>0</v>
      </c>
      <c r="KW887">
        <v>0</v>
      </c>
      <c r="KX887">
        <v>0</v>
      </c>
      <c r="KY887">
        <v>0</v>
      </c>
      <c r="KZ887">
        <v>0</v>
      </c>
      <c r="LA887">
        <v>0</v>
      </c>
      <c r="LB887">
        <v>0</v>
      </c>
      <c r="LC887">
        <v>0</v>
      </c>
      <c r="LD887">
        <v>1</v>
      </c>
      <c r="LE887">
        <v>0</v>
      </c>
      <c r="LF887">
        <v>0</v>
      </c>
      <c r="LG887">
        <v>0</v>
      </c>
      <c r="LH887">
        <v>0</v>
      </c>
    </row>
    <row r="888" spans="1:320" s="34" customFormat="1" ht="15" customHeight="1" x14ac:dyDescent="0.25">
      <c r="A888" s="45">
        <v>206392343</v>
      </c>
      <c r="B888" s="45" t="s">
        <v>6622</v>
      </c>
      <c r="C888" s="46">
        <v>45292</v>
      </c>
      <c r="D888" s="46">
        <v>45657</v>
      </c>
      <c r="E888" s="47">
        <v>366</v>
      </c>
      <c r="F888" s="45" t="s">
        <v>883</v>
      </c>
      <c r="G888" s="45" t="s">
        <v>884</v>
      </c>
      <c r="H888" s="45" t="s">
        <v>1509</v>
      </c>
      <c r="I888" s="45" t="s">
        <v>886</v>
      </c>
      <c r="J888" s="45" t="s">
        <v>887</v>
      </c>
      <c r="K888" s="45" t="s">
        <v>1322</v>
      </c>
      <c r="L888" s="45" t="s">
        <v>6539</v>
      </c>
      <c r="M888" s="45" t="s">
        <v>6623</v>
      </c>
      <c r="N888" s="45" t="s">
        <v>6624</v>
      </c>
      <c r="O888" s="45" t="s">
        <v>1519</v>
      </c>
      <c r="P888" s="45" t="s">
        <v>6625</v>
      </c>
      <c r="Q888" s="45" t="s">
        <v>6626</v>
      </c>
      <c r="R888" t="s">
        <v>6627</v>
      </c>
      <c r="S888" s="45" t="s">
        <v>893</v>
      </c>
      <c r="T888" t="s">
        <v>1818</v>
      </c>
      <c r="U888" s="47">
        <v>190</v>
      </c>
      <c r="V888" s="47">
        <v>190</v>
      </c>
      <c r="W888" s="47" t="s">
        <v>913</v>
      </c>
      <c r="X888" s="47">
        <v>69540</v>
      </c>
      <c r="Y888" s="47">
        <v>66093</v>
      </c>
      <c r="Z888" s="48">
        <v>95.04</v>
      </c>
      <c r="AA888" s="44">
        <v>58</v>
      </c>
      <c r="AB888" s="44">
        <v>54</v>
      </c>
      <c r="AC888" s="44"/>
      <c r="AD888" s="44"/>
      <c r="AE888" s="44">
        <v>25384</v>
      </c>
      <c r="AF888" s="44">
        <v>36245</v>
      </c>
      <c r="AG888" s="44"/>
      <c r="AH888" s="47"/>
      <c r="AI888" s="47">
        <v>60</v>
      </c>
      <c r="AJ888">
        <v>4404</v>
      </c>
      <c r="AK888" t="s">
        <v>914</v>
      </c>
      <c r="AL888">
        <v>40779</v>
      </c>
      <c r="AM888"/>
      <c r="AN888">
        <v>25314</v>
      </c>
      <c r="AO888"/>
      <c r="AP888"/>
      <c r="AQ888"/>
      <c r="AR888" s="44"/>
      <c r="AS888" s="44"/>
      <c r="AT888" s="44"/>
      <c r="AU888" s="44">
        <v>25753555</v>
      </c>
      <c r="AV888" s="44">
        <v>262559</v>
      </c>
      <c r="AW888" s="44">
        <v>-5432414</v>
      </c>
      <c r="AX888" s="44">
        <v>24969</v>
      </c>
      <c r="AY888" s="44">
        <v>31473497</v>
      </c>
      <c r="AZ888" s="21">
        <v>28548192</v>
      </c>
      <c r="BA888" s="21">
        <v>2925305</v>
      </c>
      <c r="BB888" s="44">
        <v>760394</v>
      </c>
      <c r="BC888" s="44"/>
      <c r="BD888" s="44"/>
      <c r="BE888" s="44">
        <v>3685699</v>
      </c>
      <c r="BF888" s="44"/>
      <c r="BG888" s="44"/>
      <c r="BH888" s="44">
        <v>9878375</v>
      </c>
      <c r="BI888" s="21">
        <v>14134220</v>
      </c>
      <c r="BJ888" s="21"/>
      <c r="BK888" s="21"/>
      <c r="BL888" s="21">
        <v>23400</v>
      </c>
      <c r="BM888" s="21">
        <v>1717560</v>
      </c>
      <c r="BN888" s="21">
        <v>15896390</v>
      </c>
      <c r="BO888" s="21"/>
      <c r="BP888" s="21">
        <v>9857165</v>
      </c>
      <c r="BQ888" s="44"/>
      <c r="BR888" s="21"/>
      <c r="BS888" s="44"/>
      <c r="BT888" s="21"/>
      <c r="BU888" s="44"/>
      <c r="BV888" s="21"/>
      <c r="BW888" s="44"/>
      <c r="BX888" s="21"/>
      <c r="BY888" s="21"/>
      <c r="BZ888" s="21"/>
      <c r="CA888" s="44">
        <v>44607</v>
      </c>
      <c r="CB888" s="44"/>
      <c r="CC888" s="44">
        <v>17638</v>
      </c>
      <c r="CD888" s="44"/>
      <c r="CE888" s="44"/>
      <c r="CF888" s="44"/>
      <c r="CG888" s="44"/>
      <c r="CH888" s="44"/>
      <c r="CI888" s="21">
        <v>33436</v>
      </c>
      <c r="CJ888" s="44"/>
      <c r="CK888" s="21">
        <v>166878</v>
      </c>
      <c r="CL888" s="44"/>
      <c r="CM888" s="44">
        <v>0</v>
      </c>
      <c r="CN888" s="44">
        <v>0</v>
      </c>
      <c r="CO888" s="44">
        <v>0</v>
      </c>
      <c r="CP888" s="44">
        <v>0</v>
      </c>
      <c r="CQ888" s="21">
        <v>0</v>
      </c>
      <c r="CR888" s="44">
        <v>0</v>
      </c>
      <c r="CS888" s="44">
        <v>155635</v>
      </c>
      <c r="CT888" s="44">
        <v>33070</v>
      </c>
      <c r="CU888" s="44"/>
      <c r="CV888" s="44">
        <v>73854</v>
      </c>
      <c r="CW888" s="21"/>
      <c r="CX888" s="21"/>
      <c r="CY888" s="21"/>
      <c r="CZ888" s="21"/>
      <c r="DA888" s="21"/>
      <c r="DB888" s="21"/>
      <c r="DC888" s="21"/>
      <c r="DD888" s="21"/>
      <c r="DE888" s="44"/>
      <c r="DF888" s="21"/>
      <c r="DG888" s="44"/>
      <c r="DH888" s="21"/>
      <c r="DI888" s="44"/>
      <c r="DJ888" s="44"/>
      <c r="DK888" s="44"/>
      <c r="DL888" s="44"/>
      <c r="DM888" s="21"/>
      <c r="DN888" s="44"/>
      <c r="DO888" s="44"/>
      <c r="DP888" s="44"/>
      <c r="DQ888" s="44"/>
      <c r="DR888" s="44"/>
      <c r="DS888" s="44"/>
      <c r="DT888" s="44"/>
      <c r="DU888" s="44"/>
      <c r="DV888" s="44"/>
      <c r="DW888" s="44"/>
      <c r="DX888" s="44"/>
      <c r="DY888" s="44"/>
      <c r="DZ888" s="44"/>
      <c r="EA888" s="44"/>
      <c r="EB888" s="21"/>
      <c r="EC888" s="44"/>
      <c r="ED888" s="44"/>
      <c r="EE888" s="21"/>
      <c r="EF888" s="44"/>
      <c r="EG888" s="21">
        <v>-5650089</v>
      </c>
      <c r="EH888" s="44"/>
      <c r="EI888" s="21">
        <v>362155</v>
      </c>
      <c r="EJ888" s="44"/>
      <c r="EK888" s="44"/>
      <c r="EL888" s="21"/>
      <c r="EM888" s="44"/>
      <c r="EN888" s="44"/>
      <c r="EO888" s="44">
        <v>-144480</v>
      </c>
      <c r="EP888" s="21"/>
      <c r="EQ888" s="21"/>
      <c r="ER888" s="21"/>
      <c r="ES888" s="21"/>
      <c r="ET888" s="44"/>
      <c r="EU888" s="21"/>
      <c r="EV888" s="44"/>
      <c r="EW888" s="21"/>
      <c r="EX888" s="44"/>
      <c r="EY888" s="44"/>
      <c r="EZ888" s="21"/>
      <c r="FA888" s="21"/>
      <c r="FB888" s="44"/>
      <c r="FC888" s="44"/>
      <c r="FD888" s="21"/>
      <c r="FE888" s="112"/>
      <c r="FF888" s="44"/>
      <c r="FG888" s="44">
        <v>14673124</v>
      </c>
      <c r="FH888" s="44">
        <v>6088783</v>
      </c>
      <c r="FI888" s="44">
        <v>7786285</v>
      </c>
      <c r="FJ888" s="44">
        <v>403141</v>
      </c>
      <c r="FK888" s="44">
        <v>11804984</v>
      </c>
      <c r="FL888" s="44"/>
      <c r="FM888" s="44">
        <v>4374214</v>
      </c>
      <c r="FN888" s="44"/>
      <c r="FO888" s="44"/>
      <c r="FP888" s="44"/>
      <c r="FQ888" s="44"/>
      <c r="FR888" s="44"/>
      <c r="FS888" s="44"/>
      <c r="FT888" s="44"/>
      <c r="FU888" s="44"/>
      <c r="FV888" s="21"/>
      <c r="FW888" s="44"/>
      <c r="FX888" s="44"/>
      <c r="FY888" s="44"/>
      <c r="FZ888" s="44">
        <v>189737</v>
      </c>
      <c r="GA888" s="44">
        <v>33267</v>
      </c>
      <c r="GB888" s="44"/>
      <c r="GC888" s="44">
        <v>69934</v>
      </c>
      <c r="GD888" s="44">
        <v>908631</v>
      </c>
      <c r="GE888" s="44">
        <v>1062299</v>
      </c>
      <c r="GF888" s="44">
        <v>330951</v>
      </c>
      <c r="GG888" s="44">
        <v>2437272</v>
      </c>
      <c r="GH888" s="44">
        <v>230808</v>
      </c>
      <c r="GI888" s="44">
        <v>641658</v>
      </c>
      <c r="GJ888" s="44">
        <v>139086</v>
      </c>
      <c r="GK888" s="44">
        <v>5002686</v>
      </c>
      <c r="GL888" s="44">
        <v>326254</v>
      </c>
      <c r="GM888" s="44">
        <v>852211</v>
      </c>
      <c r="GN888" s="44">
        <v>40755</v>
      </c>
      <c r="GO888" s="44">
        <v>40046</v>
      </c>
      <c r="GP888" s="44">
        <v>7549</v>
      </c>
      <c r="GQ888" s="44">
        <v>53095</v>
      </c>
      <c r="GR888" s="44">
        <v>2755</v>
      </c>
      <c r="GS888" s="44">
        <v>6316356</v>
      </c>
      <c r="GT888" s="44"/>
      <c r="GU888" s="21">
        <v>1580313</v>
      </c>
      <c r="GV888" s="44"/>
      <c r="GW888" s="44"/>
      <c r="GX888" s="44"/>
      <c r="GY888" s="44">
        <v>7896669</v>
      </c>
      <c r="GZ888" s="44">
        <v>3445122</v>
      </c>
      <c r="HA888" s="44"/>
      <c r="HB888" s="44">
        <v>99013</v>
      </c>
      <c r="HC888" s="44">
        <v>4352534</v>
      </c>
      <c r="HD888" s="44">
        <v>7896669</v>
      </c>
      <c r="HE888" s="21"/>
      <c r="HF888" s="21"/>
      <c r="HG888" s="21">
        <v>709470</v>
      </c>
      <c r="HH888" s="21">
        <v>111647</v>
      </c>
      <c r="HI888" s="21">
        <v>0</v>
      </c>
      <c r="HJ888" s="44"/>
      <c r="HK888" s="21">
        <v>4394308</v>
      </c>
      <c r="HL888" s="21">
        <v>1342041</v>
      </c>
      <c r="HM888" s="21">
        <v>5736349</v>
      </c>
      <c r="HN888" s="21">
        <v>-4156036</v>
      </c>
      <c r="HO888" s="21"/>
      <c r="HP888" s="44"/>
      <c r="HQ888" s="47"/>
      <c r="HR888" s="47">
        <v>111647</v>
      </c>
      <c r="HS888" s="47">
        <v>-12634</v>
      </c>
      <c r="HT888" s="47">
        <v>0</v>
      </c>
      <c r="HU888" s="47">
        <v>0</v>
      </c>
      <c r="HV888" s="47">
        <v>3798</v>
      </c>
      <c r="HW888" s="47">
        <v>0</v>
      </c>
      <c r="HX888" s="47">
        <v>29904</v>
      </c>
      <c r="HY888" s="47">
        <v>73096</v>
      </c>
      <c r="HZ888" s="47">
        <v>231938</v>
      </c>
      <c r="IA888" s="47">
        <v>0</v>
      </c>
      <c r="IB888" s="47">
        <v>23892</v>
      </c>
      <c r="IC888" s="47">
        <v>0</v>
      </c>
      <c r="ID888"/>
      <c r="IE888" s="47">
        <v>5282</v>
      </c>
      <c r="IF888">
        <v>29071</v>
      </c>
      <c r="IG888" s="47">
        <v>10155</v>
      </c>
      <c r="IH888" s="47">
        <v>47721</v>
      </c>
      <c r="II888">
        <v>5471</v>
      </c>
      <c r="IJ888">
        <v>20543</v>
      </c>
      <c r="IK888">
        <v>1754</v>
      </c>
      <c r="IL888">
        <v>20449</v>
      </c>
      <c r="IM888">
        <v>503074</v>
      </c>
      <c r="IN888">
        <v>0</v>
      </c>
      <c r="IO888">
        <v>0</v>
      </c>
      <c r="IP888">
        <v>0</v>
      </c>
      <c r="IQ888">
        <v>0</v>
      </c>
      <c r="IR888">
        <v>0</v>
      </c>
      <c r="IS888">
        <v>0</v>
      </c>
      <c r="IT888">
        <v>0</v>
      </c>
      <c r="IU888">
        <v>310889</v>
      </c>
      <c r="IV888">
        <v>0</v>
      </c>
      <c r="IW888">
        <v>1612199</v>
      </c>
      <c r="IX888">
        <v>2832940</v>
      </c>
      <c r="IY888">
        <v>5790344</v>
      </c>
      <c r="IZ888">
        <v>0</v>
      </c>
      <c r="JA888">
        <v>508297</v>
      </c>
      <c r="JB888">
        <v>0</v>
      </c>
      <c r="JC888"/>
      <c r="JD888">
        <v>181460</v>
      </c>
      <c r="JE888">
        <v>603106</v>
      </c>
      <c r="JF888">
        <v>215593</v>
      </c>
      <c r="JG888">
        <v>1078451</v>
      </c>
      <c r="JH888">
        <v>163223</v>
      </c>
      <c r="JI888">
        <v>437054</v>
      </c>
      <c r="JJ888">
        <v>97177</v>
      </c>
      <c r="JK888">
        <v>842391</v>
      </c>
      <c r="JL888">
        <v>14673124</v>
      </c>
      <c r="JM888">
        <v>0</v>
      </c>
      <c r="JN888">
        <v>0</v>
      </c>
      <c r="JO888">
        <v>0</v>
      </c>
      <c r="JP888">
        <v>0</v>
      </c>
      <c r="JQ888">
        <v>0</v>
      </c>
      <c r="JR888">
        <v>0</v>
      </c>
      <c r="JS888">
        <v>0</v>
      </c>
      <c r="JT888"/>
      <c r="JU888"/>
      <c r="JV888"/>
      <c r="JW888"/>
      <c r="JX888"/>
      <c r="JY888"/>
      <c r="JZ888"/>
      <c r="KA888"/>
      <c r="KB888"/>
      <c r="KC888"/>
      <c r="KD888"/>
      <c r="KE888"/>
      <c r="KF888">
        <v>291</v>
      </c>
      <c r="KG888">
        <v>331</v>
      </c>
      <c r="KH888">
        <v>247</v>
      </c>
      <c r="KI888">
        <v>215</v>
      </c>
      <c r="KJ888">
        <v>249</v>
      </c>
      <c r="KK888">
        <v>177</v>
      </c>
      <c r="KL888">
        <v>138</v>
      </c>
      <c r="KM888">
        <v>168</v>
      </c>
      <c r="KN888">
        <v>112</v>
      </c>
      <c r="KO888">
        <v>1</v>
      </c>
      <c r="KP888">
        <v>0</v>
      </c>
      <c r="KQ888">
        <v>0</v>
      </c>
      <c r="KR888">
        <v>0</v>
      </c>
      <c r="KS888">
        <v>0</v>
      </c>
      <c r="KT888">
        <v>1</v>
      </c>
      <c r="KU888">
        <v>1</v>
      </c>
      <c r="KV888">
        <v>0</v>
      </c>
      <c r="KW888">
        <v>1</v>
      </c>
      <c r="KX888">
        <v>0</v>
      </c>
      <c r="KY888">
        <v>0</v>
      </c>
      <c r="KZ888">
        <v>0</v>
      </c>
      <c r="LA888">
        <v>0</v>
      </c>
      <c r="LB888">
        <v>0</v>
      </c>
      <c r="LC888">
        <v>0</v>
      </c>
      <c r="LD888">
        <v>1</v>
      </c>
      <c r="LE888">
        <v>0</v>
      </c>
      <c r="LF888">
        <v>0</v>
      </c>
      <c r="LG888">
        <v>0</v>
      </c>
      <c r="LH888">
        <v>0</v>
      </c>
    </row>
    <row r="889" spans="1:320" s="34" customFormat="1" ht="15" customHeight="1" x14ac:dyDescent="0.25">
      <c r="A889" s="45">
        <v>206392394</v>
      </c>
      <c r="B889" s="45" t="s">
        <v>6628</v>
      </c>
      <c r="C889" s="46">
        <v>45292</v>
      </c>
      <c r="D889" s="46">
        <v>45657</v>
      </c>
      <c r="E889" s="47">
        <v>366</v>
      </c>
      <c r="F889" s="45" t="s">
        <v>883</v>
      </c>
      <c r="G889" s="45" t="s">
        <v>884</v>
      </c>
      <c r="H889" s="45" t="s">
        <v>1509</v>
      </c>
      <c r="I889" s="45" t="s">
        <v>886</v>
      </c>
      <c r="J889" s="45" t="s">
        <v>887</v>
      </c>
      <c r="K889" s="45" t="s">
        <v>1322</v>
      </c>
      <c r="L889" s="45" t="s">
        <v>6539</v>
      </c>
      <c r="M889" s="45" t="s">
        <v>6629</v>
      </c>
      <c r="N889" s="45" t="s">
        <v>6630</v>
      </c>
      <c r="O889" s="45" t="s">
        <v>1519</v>
      </c>
      <c r="P889" s="45" t="s">
        <v>6631</v>
      </c>
      <c r="Q889" s="45" t="s">
        <v>6632</v>
      </c>
      <c r="R889" t="s">
        <v>6633</v>
      </c>
      <c r="S889" s="45" t="s">
        <v>893</v>
      </c>
      <c r="T889"/>
      <c r="U889" s="47">
        <v>99</v>
      </c>
      <c r="V889" s="47">
        <v>99</v>
      </c>
      <c r="W889" s="47" t="s">
        <v>894</v>
      </c>
      <c r="X889" s="47">
        <v>36234</v>
      </c>
      <c r="Y889" s="47">
        <v>33082</v>
      </c>
      <c r="Z889" s="48">
        <v>208.85</v>
      </c>
      <c r="AA889" s="44">
        <v>551</v>
      </c>
      <c r="AB889" s="44">
        <v>556</v>
      </c>
      <c r="AC889" s="44">
        <v>4723</v>
      </c>
      <c r="AD889" s="44">
        <v>4921</v>
      </c>
      <c r="AE889" s="44">
        <v>2878</v>
      </c>
      <c r="AF889" s="44">
        <v>19083</v>
      </c>
      <c r="AG889" s="44"/>
      <c r="AH889" s="47"/>
      <c r="AI889" s="47">
        <v>117</v>
      </c>
      <c r="AJ889">
        <v>1360</v>
      </c>
      <c r="AK889" t="s">
        <v>895</v>
      </c>
      <c r="AL889">
        <v>33082</v>
      </c>
      <c r="AM889"/>
      <c r="AN889"/>
      <c r="AO889"/>
      <c r="AP889"/>
      <c r="AQ889"/>
      <c r="AR889" s="44"/>
      <c r="AS889" s="44"/>
      <c r="AT889" s="44"/>
      <c r="AU889" s="44">
        <v>11108498</v>
      </c>
      <c r="AV889" s="44">
        <v>5155577</v>
      </c>
      <c r="AW889" s="44">
        <v>327121</v>
      </c>
      <c r="AX889" s="44">
        <v>29505</v>
      </c>
      <c r="AY889" s="44">
        <v>15966459</v>
      </c>
      <c r="AZ889" s="21">
        <v>14771281</v>
      </c>
      <c r="BA889" s="21">
        <v>1195178</v>
      </c>
      <c r="BB889" s="44">
        <v>1</v>
      </c>
      <c r="BC889" s="44"/>
      <c r="BD889" s="44"/>
      <c r="BE889" s="44">
        <v>1195179</v>
      </c>
      <c r="BF889" s="44">
        <v>2036117</v>
      </c>
      <c r="BG889" s="44">
        <v>1937933</v>
      </c>
      <c r="BH889" s="44">
        <v>898027</v>
      </c>
      <c r="BI889" s="21">
        <v>5767978</v>
      </c>
      <c r="BJ889" s="21"/>
      <c r="BK889" s="21"/>
      <c r="BL889" s="21">
        <v>43385</v>
      </c>
      <c r="BM889" s="21">
        <v>425058</v>
      </c>
      <c r="BN889" s="21">
        <v>11108498</v>
      </c>
      <c r="BO889" s="21"/>
      <c r="BP889" s="21"/>
      <c r="BQ889" s="44"/>
      <c r="BR889" s="21"/>
      <c r="BS889" s="44"/>
      <c r="BT889" s="21"/>
      <c r="BU889" s="44"/>
      <c r="BV889" s="21"/>
      <c r="BW889" s="44">
        <v>2672707</v>
      </c>
      <c r="BX889" s="21"/>
      <c r="BY889" s="21">
        <v>2377885</v>
      </c>
      <c r="BZ889" s="21"/>
      <c r="CA889" s="44">
        <v>6378</v>
      </c>
      <c r="CB889" s="44"/>
      <c r="CC889" s="44">
        <v>3724</v>
      </c>
      <c r="CD889" s="44"/>
      <c r="CE889" s="44"/>
      <c r="CF889" s="44"/>
      <c r="CG889" s="44"/>
      <c r="CH889" s="44"/>
      <c r="CI889" s="21">
        <v>4257</v>
      </c>
      <c r="CJ889" s="44"/>
      <c r="CK889" s="21">
        <v>90626</v>
      </c>
      <c r="CL889" s="44"/>
      <c r="CM889" s="44">
        <v>270</v>
      </c>
      <c r="CN889" s="44">
        <v>0</v>
      </c>
      <c r="CO889" s="44">
        <v>1998825</v>
      </c>
      <c r="CP889" s="44">
        <v>0</v>
      </c>
      <c r="CQ889" s="21">
        <v>1600125</v>
      </c>
      <c r="CR889" s="44">
        <v>246100</v>
      </c>
      <c r="CS889" s="44">
        <v>1145677</v>
      </c>
      <c r="CT889" s="44">
        <v>71301</v>
      </c>
      <c r="CU889" s="44"/>
      <c r="CV889" s="44">
        <v>93279</v>
      </c>
      <c r="CW889" s="21"/>
      <c r="CX889" s="21"/>
      <c r="CY889" s="21"/>
      <c r="CZ889" s="21"/>
      <c r="DA889" s="21"/>
      <c r="DB889" s="21"/>
      <c r="DC889" s="21"/>
      <c r="DD889" s="21"/>
      <c r="DE889" s="44"/>
      <c r="DF889" s="21"/>
      <c r="DG889" s="44"/>
      <c r="DH889" s="21"/>
      <c r="DI889" s="44"/>
      <c r="DJ889" s="44"/>
      <c r="DK889" s="44"/>
      <c r="DL889" s="44"/>
      <c r="DM889" s="21"/>
      <c r="DN889" s="44"/>
      <c r="DO889" s="44"/>
      <c r="DP889" s="44"/>
      <c r="DQ889" s="44"/>
      <c r="DR889" s="44"/>
      <c r="DS889" s="44"/>
      <c r="DT889" s="44"/>
      <c r="DU889" s="44"/>
      <c r="DV889" s="44"/>
      <c r="DW889" s="44"/>
      <c r="DX889" s="44"/>
      <c r="DY889" s="44"/>
      <c r="DZ889" s="44"/>
      <c r="EA889" s="44"/>
      <c r="EB889" s="21"/>
      <c r="EC889" s="44">
        <v>50973</v>
      </c>
      <c r="ED889" s="44"/>
      <c r="EE889" s="21">
        <v>460162</v>
      </c>
      <c r="EF889" s="44"/>
      <c r="EG889" s="21">
        <v>-258377</v>
      </c>
      <c r="EH889" s="44"/>
      <c r="EI889" s="21">
        <v>114770</v>
      </c>
      <c r="EJ889" s="44"/>
      <c r="EK889" s="44"/>
      <c r="EL889" s="21"/>
      <c r="EM889" s="44"/>
      <c r="EN889" s="44"/>
      <c r="EO889" s="44">
        <v>-40407</v>
      </c>
      <c r="EP889" s="21"/>
      <c r="EQ889" s="21"/>
      <c r="ER889" s="21"/>
      <c r="ES889" s="21"/>
      <c r="ET889" s="44"/>
      <c r="EU889" s="21"/>
      <c r="EV889" s="44"/>
      <c r="EW889" s="21"/>
      <c r="EX889" s="44"/>
      <c r="EY889" s="44"/>
      <c r="EZ889" s="21"/>
      <c r="FA889" s="21"/>
      <c r="FB889" s="44"/>
      <c r="FC889" s="44"/>
      <c r="FD889" s="21"/>
      <c r="FE889" s="112"/>
      <c r="FF889" s="44"/>
      <c r="FG889" s="44">
        <v>6526492</v>
      </c>
      <c r="FH889" s="44">
        <v>1620760</v>
      </c>
      <c r="FI889" s="44">
        <v>6624029</v>
      </c>
      <c r="FJ889" s="44">
        <v>205344</v>
      </c>
      <c r="FK889" s="44">
        <v>6003991</v>
      </c>
      <c r="FL889" s="44"/>
      <c r="FM889" s="44"/>
      <c r="FN889" s="44"/>
      <c r="FO889" s="44"/>
      <c r="FP889" s="44"/>
      <c r="FQ889" s="44"/>
      <c r="FR889" s="44"/>
      <c r="FS889" s="44"/>
      <c r="FT889" s="44">
        <v>90304</v>
      </c>
      <c r="FU889" s="44">
        <v>23</v>
      </c>
      <c r="FV889" s="21">
        <v>691577</v>
      </c>
      <c r="FW889" s="44"/>
      <c r="FX889" s="44">
        <v>422903</v>
      </c>
      <c r="FY889" s="44">
        <v>62211</v>
      </c>
      <c r="FZ889" s="44">
        <v>352634</v>
      </c>
      <c r="GA889" s="44">
        <v>44910</v>
      </c>
      <c r="GB889" s="44"/>
      <c r="GC889" s="44">
        <v>72296</v>
      </c>
      <c r="GD889" s="44">
        <v>421859</v>
      </c>
      <c r="GE889" s="44">
        <v>350514</v>
      </c>
      <c r="GF889" s="44">
        <v>164661</v>
      </c>
      <c r="GG889" s="44">
        <v>1014775</v>
      </c>
      <c r="GH889" s="44">
        <v>145177</v>
      </c>
      <c r="GI889" s="44">
        <v>106317</v>
      </c>
      <c r="GJ889" s="44">
        <v>162603</v>
      </c>
      <c r="GK889" s="44">
        <v>3445081</v>
      </c>
      <c r="GL889" s="44">
        <v>86711</v>
      </c>
      <c r="GM889" s="44">
        <v>499964</v>
      </c>
      <c r="GN889" s="44">
        <v>53560</v>
      </c>
      <c r="GO889" s="44">
        <v>22433</v>
      </c>
      <c r="GP889" s="44"/>
      <c r="GQ889" s="44"/>
      <c r="GR889" s="44">
        <v>556777</v>
      </c>
      <c r="GS889" s="44">
        <v>1769263</v>
      </c>
      <c r="GT889" s="44"/>
      <c r="GU889" s="21">
        <v>527679</v>
      </c>
      <c r="GV889" s="44">
        <v>2505</v>
      </c>
      <c r="GW889" s="44">
        <v>7837805</v>
      </c>
      <c r="GX889" s="44">
        <v>2023490</v>
      </c>
      <c r="GY889" s="44">
        <v>12160742</v>
      </c>
      <c r="GZ889" s="44">
        <v>1549670</v>
      </c>
      <c r="HA889" s="44">
        <v>1869304</v>
      </c>
      <c r="HB889" s="44"/>
      <c r="HC889" s="44">
        <v>8741768</v>
      </c>
      <c r="HD889" s="44">
        <v>12160742</v>
      </c>
      <c r="HE889" s="21"/>
      <c r="HF889" s="21">
        <v>7737805</v>
      </c>
      <c r="HG889" s="21"/>
      <c r="HH889" s="21"/>
      <c r="HI889" s="21">
        <v>0</v>
      </c>
      <c r="HJ889" s="44"/>
      <c r="HK889" s="21">
        <v>887761</v>
      </c>
      <c r="HL889" s="21">
        <v>504394</v>
      </c>
      <c r="HM889" s="21">
        <v>1392155</v>
      </c>
      <c r="HN889" s="21">
        <v>-864476</v>
      </c>
      <c r="HO889" s="21"/>
      <c r="HP889" s="44"/>
      <c r="HQ889" s="47"/>
      <c r="HR889" s="47"/>
      <c r="HS889" s="47"/>
      <c r="HT889" s="47" t="s">
        <v>1759</v>
      </c>
      <c r="HU889" s="47">
        <v>0</v>
      </c>
      <c r="HV889" s="47">
        <v>5256</v>
      </c>
      <c r="HW889" s="47">
        <v>0</v>
      </c>
      <c r="HX889" s="47">
        <v>8317</v>
      </c>
      <c r="HY889" s="47">
        <v>37802</v>
      </c>
      <c r="HZ889" s="47">
        <v>81710</v>
      </c>
      <c r="IA889" s="47">
        <v>0</v>
      </c>
      <c r="IB889" s="47">
        <v>0</v>
      </c>
      <c r="IC889" s="47">
        <v>1825</v>
      </c>
      <c r="ID889"/>
      <c r="IE889" s="47">
        <v>4160</v>
      </c>
      <c r="IF889">
        <v>13901</v>
      </c>
      <c r="IG889" s="47">
        <v>6210</v>
      </c>
      <c r="IH889" s="47">
        <v>24115</v>
      </c>
      <c r="II889">
        <v>2961</v>
      </c>
      <c r="IJ889">
        <v>4053</v>
      </c>
      <c r="IK889">
        <v>3161</v>
      </c>
      <c r="IL889">
        <v>16977</v>
      </c>
      <c r="IM889">
        <v>210448</v>
      </c>
      <c r="IN889">
        <v>0</v>
      </c>
      <c r="IO889">
        <v>0</v>
      </c>
      <c r="IP889">
        <v>555</v>
      </c>
      <c r="IQ889">
        <v>0</v>
      </c>
      <c r="IR889">
        <v>0</v>
      </c>
      <c r="IS889">
        <v>0</v>
      </c>
      <c r="IT889">
        <v>555</v>
      </c>
      <c r="IU889">
        <v>283027</v>
      </c>
      <c r="IV889">
        <v>0</v>
      </c>
      <c r="IW889">
        <v>426752</v>
      </c>
      <c r="IX889">
        <v>1468534</v>
      </c>
      <c r="IY889">
        <v>2332378</v>
      </c>
      <c r="IZ889">
        <v>0</v>
      </c>
      <c r="JA889">
        <v>0</v>
      </c>
      <c r="JB889">
        <v>76238</v>
      </c>
      <c r="JC889"/>
      <c r="JD889">
        <v>90627</v>
      </c>
      <c r="JE889">
        <v>235451</v>
      </c>
      <c r="JF889">
        <v>103601</v>
      </c>
      <c r="JG889">
        <v>498919</v>
      </c>
      <c r="JH889">
        <v>98185</v>
      </c>
      <c r="JI889">
        <v>84755</v>
      </c>
      <c r="JJ889">
        <v>127382</v>
      </c>
      <c r="JK889">
        <v>700643</v>
      </c>
      <c r="JL889">
        <v>6526492</v>
      </c>
      <c r="JM889">
        <v>0</v>
      </c>
      <c r="JN889">
        <v>0</v>
      </c>
      <c r="JO889">
        <v>24974</v>
      </c>
      <c r="JP889">
        <v>0</v>
      </c>
      <c r="JQ889">
        <v>0</v>
      </c>
      <c r="JR889">
        <v>0</v>
      </c>
      <c r="JS889">
        <v>24974</v>
      </c>
      <c r="JT889"/>
      <c r="JU889"/>
      <c r="JV889"/>
      <c r="JW889"/>
      <c r="JX889"/>
      <c r="JY889"/>
      <c r="JZ889"/>
      <c r="KA889"/>
      <c r="KB889"/>
      <c r="KC889"/>
      <c r="KD889"/>
      <c r="KE889"/>
      <c r="KF889">
        <v>184</v>
      </c>
      <c r="KG889">
        <v>269</v>
      </c>
      <c r="KH889">
        <v>125</v>
      </c>
      <c r="KI889">
        <v>132</v>
      </c>
      <c r="KJ889">
        <v>193</v>
      </c>
      <c r="KK889">
        <v>90</v>
      </c>
      <c r="KL889">
        <v>81</v>
      </c>
      <c r="KM889">
        <v>116</v>
      </c>
      <c r="KN889">
        <v>54</v>
      </c>
      <c r="KO889">
        <v>1</v>
      </c>
      <c r="KP889">
        <v>0</v>
      </c>
      <c r="KQ889">
        <v>0</v>
      </c>
      <c r="KR889">
        <v>0</v>
      </c>
      <c r="KS889">
        <v>1</v>
      </c>
      <c r="KT889">
        <v>0</v>
      </c>
      <c r="KU889">
        <v>1</v>
      </c>
      <c r="KV889">
        <v>0</v>
      </c>
      <c r="KW889">
        <v>0</v>
      </c>
      <c r="KX889">
        <v>0</v>
      </c>
      <c r="KY889">
        <v>0</v>
      </c>
      <c r="KZ889">
        <v>0</v>
      </c>
      <c r="LA889">
        <v>0</v>
      </c>
      <c r="LB889">
        <v>0</v>
      </c>
      <c r="LC889">
        <v>0</v>
      </c>
      <c r="LD889">
        <v>1</v>
      </c>
      <c r="LE889">
        <v>0</v>
      </c>
      <c r="LF889">
        <v>0</v>
      </c>
      <c r="LG889">
        <v>0</v>
      </c>
      <c r="LH889">
        <v>0</v>
      </c>
    </row>
    <row r="890" spans="1:320" s="34" customFormat="1" ht="15" customHeight="1" x14ac:dyDescent="0.25">
      <c r="A890" s="45">
        <v>206394001</v>
      </c>
      <c r="B890" s="45" t="s">
        <v>6634</v>
      </c>
      <c r="C890" s="46">
        <v>45292</v>
      </c>
      <c r="D890" s="46">
        <v>45657</v>
      </c>
      <c r="E890" s="47">
        <v>366</v>
      </c>
      <c r="F890" s="45" t="s">
        <v>883</v>
      </c>
      <c r="G890" s="45" t="s">
        <v>884</v>
      </c>
      <c r="H890" s="45" t="s">
        <v>1509</v>
      </c>
      <c r="I890" s="45" t="s">
        <v>886</v>
      </c>
      <c r="J890" s="45" t="s">
        <v>887</v>
      </c>
      <c r="K890" s="45" t="s">
        <v>1322</v>
      </c>
      <c r="L890" s="45" t="s">
        <v>6604</v>
      </c>
      <c r="M890" s="45" t="s">
        <v>6635</v>
      </c>
      <c r="N890" s="45" t="s">
        <v>6636</v>
      </c>
      <c r="O890" s="45" t="s">
        <v>6607</v>
      </c>
      <c r="P890" s="45" t="s">
        <v>6608</v>
      </c>
      <c r="Q890" s="45" t="s">
        <v>6637</v>
      </c>
      <c r="R890" t="s">
        <v>6638</v>
      </c>
      <c r="S890" s="45" t="s">
        <v>893</v>
      </c>
      <c r="T890"/>
      <c r="U890" s="47">
        <v>99</v>
      </c>
      <c r="V890" s="47">
        <v>99</v>
      </c>
      <c r="W890" s="47" t="s">
        <v>894</v>
      </c>
      <c r="X890" s="47">
        <v>36234</v>
      </c>
      <c r="Y890" s="47">
        <v>33448</v>
      </c>
      <c r="Z890" s="48">
        <v>211.16</v>
      </c>
      <c r="AA890" s="44">
        <v>523</v>
      </c>
      <c r="AB890" s="44">
        <v>530</v>
      </c>
      <c r="AC890" s="44">
        <v>3252</v>
      </c>
      <c r="AD890" s="44">
        <v>5906</v>
      </c>
      <c r="AE890" s="44">
        <v>1834</v>
      </c>
      <c r="AF890" s="44">
        <v>17693</v>
      </c>
      <c r="AG890" s="44"/>
      <c r="AH890" s="47"/>
      <c r="AI890" s="47">
        <v>441</v>
      </c>
      <c r="AJ890">
        <v>4322</v>
      </c>
      <c r="AK890" t="s">
        <v>895</v>
      </c>
      <c r="AL890">
        <v>33448</v>
      </c>
      <c r="AM890"/>
      <c r="AN890"/>
      <c r="AO890"/>
      <c r="AP890"/>
      <c r="AQ890"/>
      <c r="AR890" s="44"/>
      <c r="AS890" s="44"/>
      <c r="AT890" s="44"/>
      <c r="AU890" s="44">
        <v>16664373</v>
      </c>
      <c r="AV890" s="44">
        <v>4711433</v>
      </c>
      <c r="AW890" s="44">
        <v>5914456</v>
      </c>
      <c r="AX890" s="44">
        <v>10676</v>
      </c>
      <c r="AY890" s="44">
        <v>15472026</v>
      </c>
      <c r="AZ890" s="21">
        <v>14554577</v>
      </c>
      <c r="BA890" s="21">
        <v>917449</v>
      </c>
      <c r="BB890" s="44">
        <v>-75</v>
      </c>
      <c r="BC890" s="44"/>
      <c r="BD890" s="44"/>
      <c r="BE890" s="44">
        <v>917374</v>
      </c>
      <c r="BF890" s="44">
        <v>1682450</v>
      </c>
      <c r="BG890" s="44">
        <v>2940450</v>
      </c>
      <c r="BH890" s="44">
        <v>916900</v>
      </c>
      <c r="BI890" s="21">
        <v>8762000</v>
      </c>
      <c r="BJ890" s="21"/>
      <c r="BK890" s="21"/>
      <c r="BL890" s="21">
        <v>217450</v>
      </c>
      <c r="BM890" s="21">
        <v>2145123</v>
      </c>
      <c r="BN890" s="21">
        <v>16664373</v>
      </c>
      <c r="BO890" s="21"/>
      <c r="BP890" s="21"/>
      <c r="BQ890" s="44"/>
      <c r="BR890" s="21"/>
      <c r="BS890" s="44"/>
      <c r="BT890" s="21"/>
      <c r="BU890" s="44"/>
      <c r="BV890" s="21"/>
      <c r="BW890" s="44">
        <v>1753703</v>
      </c>
      <c r="BX890" s="21"/>
      <c r="BY890" s="21">
        <v>2884629</v>
      </c>
      <c r="BZ890" s="21"/>
      <c r="CA890" s="44">
        <v>5900</v>
      </c>
      <c r="CB890" s="44"/>
      <c r="CC890" s="44">
        <v>49678</v>
      </c>
      <c r="CD890" s="44"/>
      <c r="CE890" s="44"/>
      <c r="CF890" s="44"/>
      <c r="CG890" s="44"/>
      <c r="CH890" s="44"/>
      <c r="CI890" s="21">
        <v>9395</v>
      </c>
      <c r="CJ890" s="44"/>
      <c r="CK890" s="21">
        <v>8128</v>
      </c>
      <c r="CL890" s="44"/>
      <c r="CM890" s="44">
        <v>31211</v>
      </c>
      <c r="CN890" s="44">
        <v>86987</v>
      </c>
      <c r="CO890" s="44">
        <v>1399050</v>
      </c>
      <c r="CP890" s="44">
        <v>0</v>
      </c>
      <c r="CQ890" s="21">
        <v>1371900</v>
      </c>
      <c r="CR890" s="44">
        <v>322650</v>
      </c>
      <c r="CS890" s="44">
        <v>1314030</v>
      </c>
      <c r="CT890" s="44">
        <v>116430</v>
      </c>
      <c r="CU890" s="44"/>
      <c r="CV890" s="44">
        <v>69175</v>
      </c>
      <c r="CW890" s="21"/>
      <c r="CX890" s="21"/>
      <c r="CY890" s="21"/>
      <c r="CZ890" s="21"/>
      <c r="DA890" s="21"/>
      <c r="DB890" s="21"/>
      <c r="DC890" s="21"/>
      <c r="DD890" s="21"/>
      <c r="DE890" s="44"/>
      <c r="DF890" s="21"/>
      <c r="DG890" s="44"/>
      <c r="DH890" s="21"/>
      <c r="DI890" s="44"/>
      <c r="DJ890" s="44"/>
      <c r="DK890" s="44"/>
      <c r="DL890" s="44"/>
      <c r="DM890" s="21"/>
      <c r="DN890" s="44"/>
      <c r="DO890" s="44"/>
      <c r="DP890" s="44"/>
      <c r="DQ890" s="44"/>
      <c r="DR890" s="44"/>
      <c r="DS890" s="44"/>
      <c r="DT890" s="44"/>
      <c r="DU890" s="44"/>
      <c r="DV890" s="44"/>
      <c r="DW890" s="44"/>
      <c r="DX890" s="44"/>
      <c r="DY890" s="44"/>
      <c r="DZ890" s="44"/>
      <c r="EA890" s="44"/>
      <c r="EB890" s="21"/>
      <c r="EC890" s="44">
        <v>219389</v>
      </c>
      <c r="ED890" s="44"/>
      <c r="EE890" s="21">
        <v>1754934</v>
      </c>
      <c r="EF890" s="44"/>
      <c r="EG890" s="21">
        <v>345279</v>
      </c>
      <c r="EH890" s="44"/>
      <c r="EI890" s="21">
        <v>2872119</v>
      </c>
      <c r="EJ890" s="44"/>
      <c r="EK890" s="44"/>
      <c r="EL890" s="21"/>
      <c r="EM890" s="44">
        <v>-60900</v>
      </c>
      <c r="EN890" s="44"/>
      <c r="EO890" s="44">
        <v>783635</v>
      </c>
      <c r="EP890" s="21"/>
      <c r="EQ890" s="21"/>
      <c r="ER890" s="21"/>
      <c r="ES890" s="21"/>
      <c r="ET890" s="44"/>
      <c r="EU890" s="21"/>
      <c r="EV890" s="44"/>
      <c r="EW890" s="21"/>
      <c r="EX890" s="44"/>
      <c r="EY890" s="44"/>
      <c r="EZ890" s="21"/>
      <c r="FA890" s="21"/>
      <c r="FB890" s="44"/>
      <c r="FC890" s="44"/>
      <c r="FD890" s="21"/>
      <c r="FE890" s="112"/>
      <c r="FF890" s="44"/>
      <c r="FG890" s="44">
        <v>6707475</v>
      </c>
      <c r="FH890" s="44">
        <v>1725568</v>
      </c>
      <c r="FI890" s="44">
        <v>6121534</v>
      </c>
      <c r="FJ890" s="44">
        <v>229475</v>
      </c>
      <c r="FK890" s="44">
        <v>5665316</v>
      </c>
      <c r="FL890" s="44"/>
      <c r="FM890" s="44"/>
      <c r="FN890" s="44"/>
      <c r="FO890" s="44"/>
      <c r="FP890" s="44"/>
      <c r="FQ890" s="44"/>
      <c r="FR890" s="44"/>
      <c r="FS890" s="44"/>
      <c r="FT890" s="44">
        <v>81330</v>
      </c>
      <c r="FU890" s="44"/>
      <c r="FV890" s="21">
        <v>333584</v>
      </c>
      <c r="FW890" s="44"/>
      <c r="FX890" s="44">
        <v>505668</v>
      </c>
      <c r="FY890" s="44">
        <v>63075</v>
      </c>
      <c r="FZ890" s="44">
        <v>335540</v>
      </c>
      <c r="GA890" s="44">
        <v>69725</v>
      </c>
      <c r="GB890" s="44"/>
      <c r="GC890" s="44">
        <v>136511</v>
      </c>
      <c r="GD890" s="44">
        <v>568982</v>
      </c>
      <c r="GE890" s="44">
        <v>385654</v>
      </c>
      <c r="GF890" s="44">
        <v>101228</v>
      </c>
      <c r="GG890" s="44">
        <v>1168915</v>
      </c>
      <c r="GH890" s="44">
        <v>148391</v>
      </c>
      <c r="GI890" s="44">
        <v>70125</v>
      </c>
      <c r="GJ890" s="44">
        <v>96639</v>
      </c>
      <c r="GK890" s="44">
        <v>3237842</v>
      </c>
      <c r="GL890" s="44">
        <v>76742</v>
      </c>
      <c r="GM890" s="44">
        <v>1124233</v>
      </c>
      <c r="GN890" s="44">
        <v>93256</v>
      </c>
      <c r="GO890" s="44">
        <v>50633</v>
      </c>
      <c r="GP890" s="44"/>
      <c r="GQ890" s="44">
        <v>233</v>
      </c>
      <c r="GR890" s="44">
        <v>240955</v>
      </c>
      <c r="GS890" s="44">
        <v>1721713</v>
      </c>
      <c r="GT890" s="44"/>
      <c r="GU890" s="21">
        <v>355889</v>
      </c>
      <c r="GV890" s="44">
        <v>17283</v>
      </c>
      <c r="GW890" s="44">
        <v>2896549</v>
      </c>
      <c r="GX890" s="44">
        <v>22153411</v>
      </c>
      <c r="GY890" s="44">
        <v>27144845</v>
      </c>
      <c r="GZ890" s="44">
        <v>1823440</v>
      </c>
      <c r="HA890" s="44">
        <v>68057</v>
      </c>
      <c r="HB890" s="44">
        <v>22631035</v>
      </c>
      <c r="HC890" s="44">
        <v>2622313</v>
      </c>
      <c r="HD890" s="44">
        <v>27144845</v>
      </c>
      <c r="HE890" s="21"/>
      <c r="HF890" s="21">
        <v>2896549</v>
      </c>
      <c r="HG890" s="21"/>
      <c r="HH890" s="21"/>
      <c r="HI890" s="21">
        <v>0</v>
      </c>
      <c r="HJ890" s="44"/>
      <c r="HK890" s="21">
        <v>50044</v>
      </c>
      <c r="HL890" s="21">
        <v>435597</v>
      </c>
      <c r="HM890" s="21">
        <v>485641</v>
      </c>
      <c r="HN890" s="21">
        <v>-129752</v>
      </c>
      <c r="HO890" s="21"/>
      <c r="HP890" s="44"/>
      <c r="HQ890" s="47"/>
      <c r="HR890" s="47">
        <v>22631035</v>
      </c>
      <c r="HS890" s="47"/>
      <c r="HT890" s="47" t="s">
        <v>1759</v>
      </c>
      <c r="HU890" s="47">
        <v>0</v>
      </c>
      <c r="HV890" s="47">
        <v>3776</v>
      </c>
      <c r="HW890" s="47">
        <v>0</v>
      </c>
      <c r="HX890" s="47">
        <v>21204</v>
      </c>
      <c r="HY890" s="47">
        <v>25851</v>
      </c>
      <c r="HZ890" s="47">
        <v>84184</v>
      </c>
      <c r="IA890" s="47">
        <v>0</v>
      </c>
      <c r="IB890" s="47">
        <v>0</v>
      </c>
      <c r="IC890" s="47">
        <v>5249</v>
      </c>
      <c r="ID890">
        <v>11988</v>
      </c>
      <c r="IE890" s="47">
        <v>3090</v>
      </c>
      <c r="IF890">
        <v>14360</v>
      </c>
      <c r="IG890" s="47">
        <v>4096</v>
      </c>
      <c r="IH890" s="47">
        <v>24880</v>
      </c>
      <c r="II890">
        <v>3758</v>
      </c>
      <c r="IJ890">
        <v>1922</v>
      </c>
      <c r="IK890">
        <v>1981</v>
      </c>
      <c r="IL890">
        <v>16799</v>
      </c>
      <c r="IM890">
        <v>223138</v>
      </c>
      <c r="IN890">
        <v>0</v>
      </c>
      <c r="IO890">
        <v>0</v>
      </c>
      <c r="IP890">
        <v>0</v>
      </c>
      <c r="IQ890">
        <v>0</v>
      </c>
      <c r="IR890">
        <v>0</v>
      </c>
      <c r="IS890">
        <v>2806</v>
      </c>
      <c r="IT890">
        <v>2806</v>
      </c>
      <c r="IU890">
        <v>304717</v>
      </c>
      <c r="IV890">
        <v>0</v>
      </c>
      <c r="IW890">
        <v>1053169</v>
      </c>
      <c r="IX890">
        <v>960821</v>
      </c>
      <c r="IY890">
        <v>1801160</v>
      </c>
      <c r="IZ890">
        <v>0</v>
      </c>
      <c r="JA890">
        <v>0</v>
      </c>
      <c r="JB890">
        <v>189801</v>
      </c>
      <c r="JC890">
        <v>608067</v>
      </c>
      <c r="JD890">
        <v>83353</v>
      </c>
      <c r="JE890">
        <v>263733</v>
      </c>
      <c r="JF890">
        <v>74719</v>
      </c>
      <c r="JG890">
        <v>520607</v>
      </c>
      <c r="JH890">
        <v>96015</v>
      </c>
      <c r="JI890">
        <v>50148</v>
      </c>
      <c r="JJ890">
        <v>76224</v>
      </c>
      <c r="JK890">
        <v>624941</v>
      </c>
      <c r="JL890">
        <v>6707475</v>
      </c>
      <c r="JM890">
        <v>0</v>
      </c>
      <c r="JN890">
        <v>0</v>
      </c>
      <c r="JO890">
        <v>0</v>
      </c>
      <c r="JP890">
        <v>0</v>
      </c>
      <c r="JQ890">
        <v>0</v>
      </c>
      <c r="JR890">
        <v>140314</v>
      </c>
      <c r="JS890">
        <v>140314</v>
      </c>
      <c r="JT890"/>
      <c r="JU890"/>
      <c r="JV890"/>
      <c r="JW890"/>
      <c r="JX890"/>
      <c r="JY890">
        <v>11988</v>
      </c>
      <c r="JZ890"/>
      <c r="KA890"/>
      <c r="KB890"/>
      <c r="KC890"/>
      <c r="KD890"/>
      <c r="KE890">
        <v>608067</v>
      </c>
      <c r="KF890">
        <v>173</v>
      </c>
      <c r="KG890">
        <v>251</v>
      </c>
      <c r="KH890">
        <v>124</v>
      </c>
      <c r="KI890">
        <v>128</v>
      </c>
      <c r="KJ890">
        <v>196</v>
      </c>
      <c r="KK890">
        <v>86</v>
      </c>
      <c r="KL890">
        <v>63</v>
      </c>
      <c r="KM890">
        <v>106</v>
      </c>
      <c r="KN890">
        <v>44</v>
      </c>
      <c r="KO890">
        <v>1</v>
      </c>
      <c r="KP890">
        <v>0</v>
      </c>
      <c r="KQ890">
        <v>0</v>
      </c>
      <c r="KR890">
        <v>0</v>
      </c>
      <c r="KS890">
        <v>1</v>
      </c>
      <c r="KT890">
        <v>0</v>
      </c>
      <c r="KU890">
        <v>1</v>
      </c>
      <c r="KV890">
        <v>0</v>
      </c>
      <c r="KW890">
        <v>0</v>
      </c>
      <c r="KX890">
        <v>0</v>
      </c>
      <c r="KY890">
        <v>0</v>
      </c>
      <c r="KZ890">
        <v>0</v>
      </c>
      <c r="LA890">
        <v>0</v>
      </c>
      <c r="LB890">
        <v>0</v>
      </c>
      <c r="LC890">
        <v>0</v>
      </c>
      <c r="LD890">
        <v>1</v>
      </c>
      <c r="LE890">
        <v>0</v>
      </c>
      <c r="LF890">
        <v>0</v>
      </c>
      <c r="LG890">
        <v>0</v>
      </c>
      <c r="LH890">
        <v>0</v>
      </c>
    </row>
    <row r="891" spans="1:320" s="34" customFormat="1" ht="15" customHeight="1" x14ac:dyDescent="0.25">
      <c r="A891" s="45">
        <v>206394003</v>
      </c>
      <c r="B891" s="45" t="s">
        <v>6639</v>
      </c>
      <c r="C891" s="46">
        <v>45292</v>
      </c>
      <c r="D891" s="46">
        <v>45657</v>
      </c>
      <c r="E891" s="47">
        <v>366</v>
      </c>
      <c r="F891" s="45" t="s">
        <v>883</v>
      </c>
      <c r="G891" s="45" t="s">
        <v>884</v>
      </c>
      <c r="H891" s="45" t="s">
        <v>1509</v>
      </c>
      <c r="I891" s="45" t="s">
        <v>886</v>
      </c>
      <c r="J891" s="45" t="s">
        <v>887</v>
      </c>
      <c r="K891" s="45" t="s">
        <v>1322</v>
      </c>
      <c r="L891" s="45" t="s">
        <v>6539</v>
      </c>
      <c r="M891" s="45" t="s">
        <v>6640</v>
      </c>
      <c r="N891" s="45" t="s">
        <v>6641</v>
      </c>
      <c r="O891" s="45" t="s">
        <v>1519</v>
      </c>
      <c r="P891" s="45" t="s">
        <v>6631</v>
      </c>
      <c r="Q891" s="45" t="s">
        <v>6642</v>
      </c>
      <c r="R891" t="s">
        <v>6643</v>
      </c>
      <c r="S891" s="45" t="s">
        <v>893</v>
      </c>
      <c r="T891"/>
      <c r="U891" s="47">
        <v>120</v>
      </c>
      <c r="V891" s="47">
        <v>120</v>
      </c>
      <c r="W891" s="47" t="s">
        <v>913</v>
      </c>
      <c r="X891" s="47">
        <v>43920</v>
      </c>
      <c r="Y891" s="47">
        <v>41794</v>
      </c>
      <c r="Z891" s="48">
        <v>224.7</v>
      </c>
      <c r="AA891" s="44">
        <v>906</v>
      </c>
      <c r="AB891" s="44">
        <v>833</v>
      </c>
      <c r="AC891" s="44">
        <v>4195</v>
      </c>
      <c r="AD891" s="44">
        <v>406</v>
      </c>
      <c r="AE891" s="44">
        <v>3383</v>
      </c>
      <c r="AF891" s="44">
        <v>21636</v>
      </c>
      <c r="AG891" s="44"/>
      <c r="AH891" s="47">
        <v>10130</v>
      </c>
      <c r="AI891" s="47">
        <v>198</v>
      </c>
      <c r="AJ891">
        <v>1846</v>
      </c>
      <c r="AK891" t="s">
        <v>895</v>
      </c>
      <c r="AL891">
        <v>41794</v>
      </c>
      <c r="AM891"/>
      <c r="AN891"/>
      <c r="AO891"/>
      <c r="AP891"/>
      <c r="AQ891"/>
      <c r="AR891" s="44"/>
      <c r="AS891" s="44"/>
      <c r="AT891" s="44"/>
      <c r="AU891" s="44">
        <v>14723674</v>
      </c>
      <c r="AV891" s="44">
        <v>6014701</v>
      </c>
      <c r="AW891" s="44">
        <v>-292343</v>
      </c>
      <c r="AX891" s="44">
        <v>37937</v>
      </c>
      <c r="AY891" s="44">
        <v>21068655</v>
      </c>
      <c r="AZ891" s="21">
        <v>20485215</v>
      </c>
      <c r="BA891" s="21">
        <v>583440</v>
      </c>
      <c r="BB891" s="44">
        <v>-5105</v>
      </c>
      <c r="BC891" s="44">
        <v>12590</v>
      </c>
      <c r="BD891" s="44"/>
      <c r="BE891" s="44">
        <v>565745</v>
      </c>
      <c r="BF891" s="44">
        <v>1477863</v>
      </c>
      <c r="BG891" s="44">
        <v>143030</v>
      </c>
      <c r="BH891" s="44">
        <v>1191802</v>
      </c>
      <c r="BI891" s="21">
        <v>7622181</v>
      </c>
      <c r="BJ891" s="21"/>
      <c r="BK891" s="21">
        <v>3568714</v>
      </c>
      <c r="BL891" s="21">
        <v>69754</v>
      </c>
      <c r="BM891" s="21">
        <v>650330</v>
      </c>
      <c r="BN891" s="21">
        <v>14723674</v>
      </c>
      <c r="BO891" s="21"/>
      <c r="BP891" s="21"/>
      <c r="BQ891" s="44"/>
      <c r="BR891" s="21"/>
      <c r="BS891" s="44"/>
      <c r="BT891" s="21"/>
      <c r="BU891" s="44"/>
      <c r="BV891" s="21"/>
      <c r="BW891" s="44">
        <v>603715</v>
      </c>
      <c r="BX891" s="21"/>
      <c r="BY891" s="21">
        <v>58429</v>
      </c>
      <c r="BZ891" s="21"/>
      <c r="CA891" s="44">
        <v>486859</v>
      </c>
      <c r="CB891" s="44"/>
      <c r="CC891" s="44">
        <v>3113701</v>
      </c>
      <c r="CD891" s="44"/>
      <c r="CE891" s="44"/>
      <c r="CF891" s="44"/>
      <c r="CG891" s="44">
        <v>1457838</v>
      </c>
      <c r="CH891" s="44"/>
      <c r="CI891" s="21">
        <v>28495</v>
      </c>
      <c r="CJ891" s="44"/>
      <c r="CK891" s="21">
        <v>265664</v>
      </c>
      <c r="CL891" s="44"/>
      <c r="CM891" s="44">
        <v>86777</v>
      </c>
      <c r="CN891" s="44">
        <v>56168</v>
      </c>
      <c r="CO891" s="44">
        <v>2003799</v>
      </c>
      <c r="CP891" s="44">
        <v>453687</v>
      </c>
      <c r="CQ891" s="21">
        <v>1454445</v>
      </c>
      <c r="CR891" s="44">
        <v>166276</v>
      </c>
      <c r="CS891" s="44">
        <v>1364162</v>
      </c>
      <c r="CT891" s="44">
        <v>275801</v>
      </c>
      <c r="CU891" s="44"/>
      <c r="CV891" s="44">
        <v>153586</v>
      </c>
      <c r="CW891" s="21"/>
      <c r="CX891" s="21"/>
      <c r="CY891" s="21"/>
      <c r="CZ891" s="21"/>
      <c r="DA891" s="21"/>
      <c r="DB891" s="21"/>
      <c r="DC891" s="21"/>
      <c r="DD891" s="21"/>
      <c r="DE891" s="44"/>
      <c r="DF891" s="21"/>
      <c r="DG891" s="44"/>
      <c r="DH891" s="21"/>
      <c r="DI891" s="44"/>
      <c r="DJ891" s="44"/>
      <c r="DK891" s="44"/>
      <c r="DL891" s="44"/>
      <c r="DM891" s="21"/>
      <c r="DN891" s="44"/>
      <c r="DO891" s="44"/>
      <c r="DP891" s="44"/>
      <c r="DQ891" s="44"/>
      <c r="DR891" s="44"/>
      <c r="DS891" s="44"/>
      <c r="DT891" s="44"/>
      <c r="DU891" s="44"/>
      <c r="DV891" s="44"/>
      <c r="DW891" s="44"/>
      <c r="DX891" s="44"/>
      <c r="DY891" s="44">
        <v>1</v>
      </c>
      <c r="DZ891" s="44"/>
      <c r="EA891" s="44"/>
      <c r="EB891" s="21"/>
      <c r="EC891" s="44">
        <v>-13199500</v>
      </c>
      <c r="ED891" s="44"/>
      <c r="EE891" s="21">
        <v>143030</v>
      </c>
      <c r="EF891" s="44"/>
      <c r="EG891" s="21">
        <v>969535</v>
      </c>
      <c r="EH891" s="44"/>
      <c r="EI891" s="21">
        <v>7575547</v>
      </c>
      <c r="EJ891" s="44"/>
      <c r="EK891" s="44"/>
      <c r="EL891" s="21"/>
      <c r="EM891" s="44">
        <v>3568714</v>
      </c>
      <c r="EN891" s="44"/>
      <c r="EO891" s="44">
        <v>650330</v>
      </c>
      <c r="EP891" s="21"/>
      <c r="EQ891" s="21"/>
      <c r="ER891" s="21"/>
      <c r="ES891" s="21"/>
      <c r="ET891" s="44"/>
      <c r="EU891" s="21"/>
      <c r="EV891" s="44"/>
      <c r="EW891" s="21"/>
      <c r="EX891" s="44"/>
      <c r="EY891" s="44"/>
      <c r="EZ891" s="21"/>
      <c r="FA891" s="21"/>
      <c r="FB891" s="44"/>
      <c r="FC891" s="44"/>
      <c r="FD891" s="21"/>
      <c r="FE891" s="112"/>
      <c r="FF891" s="44"/>
      <c r="FG891" s="44">
        <v>9501872</v>
      </c>
      <c r="FH891" s="44">
        <v>2928809</v>
      </c>
      <c r="FI891" s="44">
        <v>8054534</v>
      </c>
      <c r="FJ891" s="44">
        <v>258275</v>
      </c>
      <c r="FK891" s="44">
        <v>7955213</v>
      </c>
      <c r="FL891" s="44"/>
      <c r="FM891" s="44"/>
      <c r="FN891" s="44"/>
      <c r="FO891" s="44"/>
      <c r="FP891" s="44"/>
      <c r="FQ891" s="44"/>
      <c r="FR891" s="44"/>
      <c r="FS891" s="44"/>
      <c r="FT891" s="44">
        <v>14168</v>
      </c>
      <c r="FU891" s="44"/>
      <c r="FV891" s="21">
        <v>893258</v>
      </c>
      <c r="FW891" s="44">
        <v>98997</v>
      </c>
      <c r="FX891" s="44">
        <v>510877</v>
      </c>
      <c r="FY891" s="44">
        <v>97378</v>
      </c>
      <c r="FZ891" s="44">
        <v>582560</v>
      </c>
      <c r="GA891" s="44">
        <v>155001</v>
      </c>
      <c r="GB891" s="44"/>
      <c r="GC891" s="44">
        <v>38732</v>
      </c>
      <c r="GD891" s="44">
        <v>748471</v>
      </c>
      <c r="GE891" s="44">
        <v>580954</v>
      </c>
      <c r="GF891" s="44">
        <v>137614</v>
      </c>
      <c r="GG891" s="44">
        <v>1279863</v>
      </c>
      <c r="GH891" s="44">
        <v>325816</v>
      </c>
      <c r="GI891" s="44">
        <v>216757</v>
      </c>
      <c r="GJ891" s="44">
        <v>177677</v>
      </c>
      <c r="GK891" s="44">
        <v>4741845</v>
      </c>
      <c r="GL891" s="44">
        <v>255583</v>
      </c>
      <c r="GM891" s="44">
        <v>1282219</v>
      </c>
      <c r="GN891" s="44">
        <v>113366</v>
      </c>
      <c r="GO891" s="44">
        <v>71196</v>
      </c>
      <c r="GP891" s="44"/>
      <c r="GQ891" s="44"/>
      <c r="GR891" s="44">
        <v>207670</v>
      </c>
      <c r="GS891" s="44">
        <v>3877598</v>
      </c>
      <c r="GT891" s="44"/>
      <c r="GU891" s="21">
        <v>1102299</v>
      </c>
      <c r="GV891" s="44"/>
      <c r="GW891" s="44">
        <v>11203451</v>
      </c>
      <c r="GX891" s="44"/>
      <c r="GY891" s="44">
        <v>16183348</v>
      </c>
      <c r="GZ891" s="44">
        <v>2432944</v>
      </c>
      <c r="HA891" s="44"/>
      <c r="HB891" s="44">
        <v>9943708</v>
      </c>
      <c r="HC891" s="44">
        <v>3806696</v>
      </c>
      <c r="HD891" s="44">
        <v>16183348</v>
      </c>
      <c r="HE891" s="21"/>
      <c r="HF891" s="21">
        <v>1384071</v>
      </c>
      <c r="HG891" s="21"/>
      <c r="HH891" s="21"/>
      <c r="HI891" s="21">
        <v>0</v>
      </c>
      <c r="HJ891" s="44"/>
      <c r="HK891" s="21">
        <v>1362117</v>
      </c>
      <c r="HL891" s="21">
        <v>153614</v>
      </c>
      <c r="HM891" s="21">
        <v>1515731</v>
      </c>
      <c r="HN891" s="21">
        <v>-413432</v>
      </c>
      <c r="HO891" s="21">
        <v>9943708</v>
      </c>
      <c r="HP891" s="44"/>
      <c r="HQ891" s="47"/>
      <c r="HR891" s="47">
        <v>9943708</v>
      </c>
      <c r="HS891" s="47"/>
      <c r="HT891" s="47" t="s">
        <v>1759</v>
      </c>
      <c r="HU891" s="47">
        <v>0</v>
      </c>
      <c r="HV891" s="47">
        <v>1924</v>
      </c>
      <c r="HW891" s="47">
        <v>0</v>
      </c>
      <c r="HX891" s="47">
        <v>13103</v>
      </c>
      <c r="HY891" s="47">
        <v>38905</v>
      </c>
      <c r="HZ891" s="47">
        <v>94741</v>
      </c>
      <c r="IA891" s="47">
        <v>0</v>
      </c>
      <c r="IB891" s="47">
        <v>0</v>
      </c>
      <c r="IC891" s="47">
        <v>9263</v>
      </c>
      <c r="ID891">
        <v>21405</v>
      </c>
      <c r="IE891" s="47">
        <v>3128</v>
      </c>
      <c r="IF891">
        <v>20092</v>
      </c>
      <c r="IG891" s="47">
        <v>3863</v>
      </c>
      <c r="IH891" s="47">
        <v>24123</v>
      </c>
      <c r="II891">
        <v>7536</v>
      </c>
      <c r="IJ891">
        <v>7608</v>
      </c>
      <c r="IK891">
        <v>3947</v>
      </c>
      <c r="IL891">
        <v>29717</v>
      </c>
      <c r="IM891">
        <v>279355</v>
      </c>
      <c r="IN891">
        <v>0</v>
      </c>
      <c r="IO891">
        <v>0</v>
      </c>
      <c r="IP891">
        <v>0</v>
      </c>
      <c r="IQ891">
        <v>127</v>
      </c>
      <c r="IR891">
        <v>0</v>
      </c>
      <c r="IS891">
        <v>0</v>
      </c>
      <c r="IT891">
        <v>127</v>
      </c>
      <c r="IU891">
        <v>182493</v>
      </c>
      <c r="IV891">
        <v>0</v>
      </c>
      <c r="IW891">
        <v>797880</v>
      </c>
      <c r="IX891">
        <v>1536226</v>
      </c>
      <c r="IY891">
        <v>2469627</v>
      </c>
      <c r="IZ891">
        <v>0</v>
      </c>
      <c r="JA891">
        <v>0</v>
      </c>
      <c r="JB891">
        <v>609049</v>
      </c>
      <c r="JC891">
        <v>1259445</v>
      </c>
      <c r="JD891">
        <v>91311</v>
      </c>
      <c r="JE891">
        <v>427116</v>
      </c>
      <c r="JF891">
        <v>78501</v>
      </c>
      <c r="JG891">
        <v>593949</v>
      </c>
      <c r="JH891">
        <v>165563</v>
      </c>
      <c r="JI891">
        <v>154317</v>
      </c>
      <c r="JJ891">
        <v>130300</v>
      </c>
      <c r="JK891">
        <v>1006095</v>
      </c>
      <c r="JL891">
        <v>9501872</v>
      </c>
      <c r="JM891">
        <v>0</v>
      </c>
      <c r="JN891">
        <v>0</v>
      </c>
      <c r="JO891">
        <v>0</v>
      </c>
      <c r="JP891">
        <v>6336</v>
      </c>
      <c r="JQ891">
        <v>0</v>
      </c>
      <c r="JR891">
        <v>0</v>
      </c>
      <c r="JS891">
        <v>6336</v>
      </c>
      <c r="JT891"/>
      <c r="JU891"/>
      <c r="JV891"/>
      <c r="JW891"/>
      <c r="JX891"/>
      <c r="JY891">
        <v>21405</v>
      </c>
      <c r="JZ891"/>
      <c r="KA891"/>
      <c r="KB891"/>
      <c r="KC891"/>
      <c r="KD891"/>
      <c r="KE891">
        <v>1259445</v>
      </c>
      <c r="KF891">
        <v>215</v>
      </c>
      <c r="KG891">
        <v>300</v>
      </c>
      <c r="KH891">
        <v>163</v>
      </c>
      <c r="KI891">
        <v>151</v>
      </c>
      <c r="KJ891">
        <v>220</v>
      </c>
      <c r="KK891">
        <v>108</v>
      </c>
      <c r="KL891">
        <v>80</v>
      </c>
      <c r="KM891">
        <v>123</v>
      </c>
      <c r="KN891">
        <v>56</v>
      </c>
      <c r="KO891">
        <v>1</v>
      </c>
      <c r="KP891">
        <v>0</v>
      </c>
      <c r="KQ891">
        <v>0</v>
      </c>
      <c r="KR891">
        <v>0</v>
      </c>
      <c r="KS891">
        <v>0</v>
      </c>
      <c r="KT891">
        <v>1</v>
      </c>
      <c r="KU891">
        <v>1</v>
      </c>
      <c r="KV891">
        <v>0</v>
      </c>
      <c r="KW891">
        <v>0</v>
      </c>
      <c r="KX891">
        <v>0</v>
      </c>
      <c r="KY891">
        <v>0</v>
      </c>
      <c r="KZ891">
        <v>0</v>
      </c>
      <c r="LA891">
        <v>0</v>
      </c>
      <c r="LB891">
        <v>0</v>
      </c>
      <c r="LC891">
        <v>0</v>
      </c>
      <c r="LD891">
        <v>1</v>
      </c>
      <c r="LE891">
        <v>0</v>
      </c>
      <c r="LF891">
        <v>0</v>
      </c>
      <c r="LG891">
        <v>0</v>
      </c>
      <c r="LH891">
        <v>0</v>
      </c>
    </row>
    <row r="892" spans="1:320" s="34" customFormat="1" ht="15" customHeight="1" x14ac:dyDescent="0.25">
      <c r="A892" s="45">
        <v>206394006</v>
      </c>
      <c r="B892" s="45" t="s">
        <v>6644</v>
      </c>
      <c r="C892" s="46">
        <v>45292</v>
      </c>
      <c r="D892" s="46">
        <v>45657</v>
      </c>
      <c r="E892" s="47">
        <v>366</v>
      </c>
      <c r="F892" s="45" t="s">
        <v>883</v>
      </c>
      <c r="G892" s="45" t="s">
        <v>884</v>
      </c>
      <c r="H892" s="45" t="s">
        <v>1509</v>
      </c>
      <c r="I892" s="45" t="s">
        <v>886</v>
      </c>
      <c r="J892" s="45" t="s">
        <v>887</v>
      </c>
      <c r="K892" s="45" t="s">
        <v>1322</v>
      </c>
      <c r="L892" s="45" t="s">
        <v>6539</v>
      </c>
      <c r="M892" s="45" t="s">
        <v>6645</v>
      </c>
      <c r="N892" s="45" t="s">
        <v>6646</v>
      </c>
      <c r="O892" s="45" t="s">
        <v>1519</v>
      </c>
      <c r="P892" s="45" t="s">
        <v>6647</v>
      </c>
      <c r="Q892" s="45" t="s">
        <v>6648</v>
      </c>
      <c r="R892" t="s">
        <v>6649</v>
      </c>
      <c r="S892" s="45" t="s">
        <v>893</v>
      </c>
      <c r="T892" t="s">
        <v>2456</v>
      </c>
      <c r="U892" s="47">
        <v>152</v>
      </c>
      <c r="V892" s="47">
        <v>152</v>
      </c>
      <c r="W892" s="47" t="s">
        <v>913</v>
      </c>
      <c r="X892" s="47">
        <v>55632</v>
      </c>
      <c r="Y892" s="47">
        <v>51968</v>
      </c>
      <c r="Z892" s="48">
        <v>220.58</v>
      </c>
      <c r="AA892" s="44">
        <v>397</v>
      </c>
      <c r="AB892" s="44">
        <v>389</v>
      </c>
      <c r="AC892" s="44">
        <v>3406</v>
      </c>
      <c r="AD892" s="44">
        <v>4831</v>
      </c>
      <c r="AE892" s="44">
        <v>3428</v>
      </c>
      <c r="AF892" s="44">
        <v>35170</v>
      </c>
      <c r="AG892" s="44"/>
      <c r="AH892" s="47">
        <v>55</v>
      </c>
      <c r="AI892" s="47">
        <v>52</v>
      </c>
      <c r="AJ892">
        <v>5026</v>
      </c>
      <c r="AK892" t="s">
        <v>895</v>
      </c>
      <c r="AL892">
        <v>51968</v>
      </c>
      <c r="AM892"/>
      <c r="AN892"/>
      <c r="AO892"/>
      <c r="AP892"/>
      <c r="AQ892"/>
      <c r="AR892" s="44"/>
      <c r="AS892" s="44"/>
      <c r="AT892" s="44"/>
      <c r="AU892" s="44">
        <v>18108669</v>
      </c>
      <c r="AV892" s="44">
        <v>2228511</v>
      </c>
      <c r="AW892" s="44">
        <v>-2547192</v>
      </c>
      <c r="AX892" s="44">
        <v>5195</v>
      </c>
      <c r="AY892" s="44">
        <v>22889567</v>
      </c>
      <c r="AZ892" s="21">
        <v>22001082</v>
      </c>
      <c r="BA892" s="21">
        <v>888485</v>
      </c>
      <c r="BB892" s="44">
        <v>7211</v>
      </c>
      <c r="BC892" s="44"/>
      <c r="BD892" s="44"/>
      <c r="BE892" s="44">
        <v>895696</v>
      </c>
      <c r="BF892" s="44">
        <v>1222970</v>
      </c>
      <c r="BG892" s="44">
        <v>1817111</v>
      </c>
      <c r="BH892" s="44">
        <v>1195471</v>
      </c>
      <c r="BI892" s="21">
        <v>12276798</v>
      </c>
      <c r="BJ892" s="21">
        <v>23100</v>
      </c>
      <c r="BK892" s="21"/>
      <c r="BL892" s="21">
        <v>29674</v>
      </c>
      <c r="BM892" s="21">
        <v>1543545</v>
      </c>
      <c r="BN892" s="21">
        <v>18108669</v>
      </c>
      <c r="BO892" s="21"/>
      <c r="BP892" s="21"/>
      <c r="BQ892" s="44"/>
      <c r="BR892" s="21"/>
      <c r="BS892" s="44"/>
      <c r="BT892" s="21"/>
      <c r="BU892" s="44"/>
      <c r="BV892" s="21"/>
      <c r="BW892" s="44">
        <v>788318</v>
      </c>
      <c r="BX892" s="21"/>
      <c r="BY892" s="21">
        <v>1119717</v>
      </c>
      <c r="BZ892" s="21"/>
      <c r="CA892" s="44">
        <v>6813</v>
      </c>
      <c r="CB892" s="44"/>
      <c r="CC892" s="44">
        <v>300709</v>
      </c>
      <c r="CD892" s="44"/>
      <c r="CE892" s="44">
        <v>11204</v>
      </c>
      <c r="CF892" s="44"/>
      <c r="CG892" s="44"/>
      <c r="CH892" s="44"/>
      <c r="CI892" s="21">
        <v>189</v>
      </c>
      <c r="CJ892" s="44"/>
      <c r="CK892" s="21">
        <v>1561</v>
      </c>
      <c r="CL892" s="44"/>
      <c r="CM892" s="44">
        <v>16211</v>
      </c>
      <c r="CN892" s="44">
        <v>0</v>
      </c>
      <c r="CO892" s="44">
        <v>754432</v>
      </c>
      <c r="CP892" s="44">
        <v>0</v>
      </c>
      <c r="CQ892" s="21">
        <v>722800</v>
      </c>
      <c r="CR892" s="44">
        <v>401799</v>
      </c>
      <c r="CS892" s="44">
        <v>281736</v>
      </c>
      <c r="CT892" s="44">
        <v>30640</v>
      </c>
      <c r="CU892" s="44"/>
      <c r="CV892" s="44">
        <v>20893</v>
      </c>
      <c r="CW892" s="21"/>
      <c r="CX892" s="21"/>
      <c r="CY892" s="21"/>
      <c r="CZ892" s="21"/>
      <c r="DA892" s="21"/>
      <c r="DB892" s="21"/>
      <c r="DC892" s="21"/>
      <c r="DD892" s="21"/>
      <c r="DE892" s="44"/>
      <c r="DF892" s="21"/>
      <c r="DG892" s="44"/>
      <c r="DH892" s="21"/>
      <c r="DI892" s="44"/>
      <c r="DJ892" s="44"/>
      <c r="DK892" s="44"/>
      <c r="DL892" s="44"/>
      <c r="DM892" s="21"/>
      <c r="DN892" s="44"/>
      <c r="DO892" s="44"/>
      <c r="DP892" s="44"/>
      <c r="DQ892" s="44"/>
      <c r="DR892" s="44"/>
      <c r="DS892" s="44"/>
      <c r="DT892" s="44"/>
      <c r="DU892" s="44"/>
      <c r="DV892" s="44"/>
      <c r="DW892" s="44"/>
      <c r="DX892" s="44"/>
      <c r="DY892" s="44"/>
      <c r="DZ892" s="44"/>
      <c r="EA892" s="44"/>
      <c r="EB892" s="21"/>
      <c r="EC892" s="44">
        <v>-1351483</v>
      </c>
      <c r="ED892" s="44"/>
      <c r="EE892" s="21">
        <v>-968281</v>
      </c>
      <c r="EF892" s="44"/>
      <c r="EG892" s="21">
        <v>-12460</v>
      </c>
      <c r="EH892" s="44"/>
      <c r="EI892" s="21">
        <v>-159067</v>
      </c>
      <c r="EJ892" s="44"/>
      <c r="EK892" s="44">
        <v>-24582</v>
      </c>
      <c r="EL892" s="21"/>
      <c r="EM892" s="44"/>
      <c r="EN892" s="44"/>
      <c r="EO892" s="44">
        <v>-31319</v>
      </c>
      <c r="EP892" s="21"/>
      <c r="EQ892" s="21"/>
      <c r="ER892" s="21"/>
      <c r="ES892" s="21"/>
      <c r="ET892" s="44"/>
      <c r="EU892" s="21"/>
      <c r="EV892" s="44"/>
      <c r="EW892" s="21"/>
      <c r="EX892" s="44"/>
      <c r="EY892" s="44"/>
      <c r="EZ892" s="21"/>
      <c r="FA892" s="21"/>
      <c r="FB892" s="44"/>
      <c r="FC892" s="44"/>
      <c r="FD892" s="21"/>
      <c r="FE892" s="112"/>
      <c r="FF892" s="44"/>
      <c r="FG892" s="44">
        <v>10479674</v>
      </c>
      <c r="FH892" s="44">
        <v>2549646</v>
      </c>
      <c r="FI892" s="44">
        <v>8971762</v>
      </c>
      <c r="FJ892" s="44">
        <v>450014</v>
      </c>
      <c r="FK892" s="44">
        <v>9366797</v>
      </c>
      <c r="FL892" s="44"/>
      <c r="FM892" s="44"/>
      <c r="FN892" s="44"/>
      <c r="FO892" s="44"/>
      <c r="FP892" s="44"/>
      <c r="FQ892" s="44"/>
      <c r="FR892" s="44"/>
      <c r="FS892" s="44"/>
      <c r="FT892" s="44">
        <v>57621</v>
      </c>
      <c r="FU892" s="44"/>
      <c r="FV892" s="21">
        <v>319270</v>
      </c>
      <c r="FW892" s="44"/>
      <c r="FX892" s="44">
        <v>293017</v>
      </c>
      <c r="FY892" s="44">
        <v>132768</v>
      </c>
      <c r="FZ892" s="44">
        <v>291117</v>
      </c>
      <c r="GA892" s="44">
        <v>48821</v>
      </c>
      <c r="GB892" s="44"/>
      <c r="GC892" s="44">
        <v>53626</v>
      </c>
      <c r="GD892" s="44">
        <v>643385</v>
      </c>
      <c r="GE892" s="44">
        <v>1138156</v>
      </c>
      <c r="GF892" s="44">
        <v>193192</v>
      </c>
      <c r="GG892" s="44">
        <v>1335779</v>
      </c>
      <c r="GH892" s="44">
        <v>488912</v>
      </c>
      <c r="GI892" s="44">
        <v>198381</v>
      </c>
      <c r="GJ892" s="44">
        <v>212437</v>
      </c>
      <c r="GK892" s="44">
        <v>4920758</v>
      </c>
      <c r="GL892" s="44">
        <v>34332</v>
      </c>
      <c r="GM892" s="44">
        <v>1903442</v>
      </c>
      <c r="GN892" s="44">
        <v>87385</v>
      </c>
      <c r="GO892" s="44">
        <v>78589</v>
      </c>
      <c r="GP892" s="44"/>
      <c r="GQ892" s="44"/>
      <c r="GR892" s="44">
        <v>203297</v>
      </c>
      <c r="GS892" s="44">
        <v>4936341</v>
      </c>
      <c r="GT892" s="44"/>
      <c r="GU892" s="21">
        <v>56675</v>
      </c>
      <c r="GV892" s="44"/>
      <c r="GW892" s="44">
        <v>34306200</v>
      </c>
      <c r="GX892" s="44"/>
      <c r="GY892" s="44">
        <v>39299216</v>
      </c>
      <c r="GZ892" s="44">
        <v>1117110</v>
      </c>
      <c r="HA892" s="44">
        <v>13349766</v>
      </c>
      <c r="HB892" s="44"/>
      <c r="HC892" s="44">
        <v>24832340</v>
      </c>
      <c r="HD892" s="44">
        <v>39299216</v>
      </c>
      <c r="HE892" s="21">
        <v>3231</v>
      </c>
      <c r="HF892" s="21">
        <v>21972925</v>
      </c>
      <c r="HG892" s="21"/>
      <c r="HH892" s="21"/>
      <c r="HI892" s="21">
        <v>0</v>
      </c>
      <c r="HJ892" s="44"/>
      <c r="HK892" s="21">
        <v>445977</v>
      </c>
      <c r="HL892" s="21">
        <v>163757</v>
      </c>
      <c r="HM892" s="21">
        <v>609734</v>
      </c>
      <c r="HN892" s="21">
        <v>-553059</v>
      </c>
      <c r="HO892" s="21"/>
      <c r="HP892" s="44"/>
      <c r="HQ892" s="47"/>
      <c r="HR892" s="47"/>
      <c r="HS892" s="47"/>
      <c r="HT892" s="47" t="s">
        <v>1759</v>
      </c>
      <c r="HU892" s="47">
        <v>0</v>
      </c>
      <c r="HV892" s="47">
        <v>5851</v>
      </c>
      <c r="HW892" s="47">
        <v>0</v>
      </c>
      <c r="HX892" s="47">
        <v>27663</v>
      </c>
      <c r="HY892" s="47">
        <v>47382</v>
      </c>
      <c r="HZ892" s="47">
        <v>134811</v>
      </c>
      <c r="IA892" s="47">
        <v>0</v>
      </c>
      <c r="IB892" s="47">
        <v>0</v>
      </c>
      <c r="IC892" s="47">
        <v>0</v>
      </c>
      <c r="ID892"/>
      <c r="IE892" s="47">
        <v>3593</v>
      </c>
      <c r="IF892">
        <v>43162</v>
      </c>
      <c r="IG892" s="47">
        <v>6267</v>
      </c>
      <c r="IH892" s="47">
        <v>28202</v>
      </c>
      <c r="II892">
        <v>11477</v>
      </c>
      <c r="IJ892">
        <v>7108</v>
      </c>
      <c r="IK892">
        <v>1980</v>
      </c>
      <c r="IL892">
        <v>23382</v>
      </c>
      <c r="IM892">
        <v>340878</v>
      </c>
      <c r="IN892">
        <v>0</v>
      </c>
      <c r="IO892">
        <v>0</v>
      </c>
      <c r="IP892">
        <v>0</v>
      </c>
      <c r="IQ892">
        <v>0</v>
      </c>
      <c r="IR892">
        <v>0</v>
      </c>
      <c r="IS892">
        <v>0</v>
      </c>
      <c r="IT892">
        <v>0</v>
      </c>
      <c r="IU892">
        <v>451060</v>
      </c>
      <c r="IV892">
        <v>0</v>
      </c>
      <c r="IW892">
        <v>1625391</v>
      </c>
      <c r="IX892">
        <v>1938858</v>
      </c>
      <c r="IY892">
        <v>3210797</v>
      </c>
      <c r="IZ892">
        <v>0</v>
      </c>
      <c r="JA892">
        <v>0</v>
      </c>
      <c r="JB892">
        <v>0</v>
      </c>
      <c r="JC892"/>
      <c r="JD892">
        <v>98204</v>
      </c>
      <c r="JE892">
        <v>798302</v>
      </c>
      <c r="JF892">
        <v>114680</v>
      </c>
      <c r="JG892">
        <v>571813</v>
      </c>
      <c r="JH892">
        <v>367221</v>
      </c>
      <c r="JI892">
        <v>152513</v>
      </c>
      <c r="JJ892">
        <v>170755</v>
      </c>
      <c r="JK892">
        <v>980080</v>
      </c>
      <c r="JL892">
        <v>10479674</v>
      </c>
      <c r="JM892">
        <v>0</v>
      </c>
      <c r="JN892">
        <v>0</v>
      </c>
      <c r="JO892">
        <v>0</v>
      </c>
      <c r="JP892">
        <v>0</v>
      </c>
      <c r="JQ892">
        <v>0</v>
      </c>
      <c r="JR892">
        <v>0</v>
      </c>
      <c r="JS892">
        <v>0</v>
      </c>
      <c r="JT892"/>
      <c r="JU892"/>
      <c r="JV892"/>
      <c r="JW892"/>
      <c r="JX892"/>
      <c r="JY892"/>
      <c r="JZ892"/>
      <c r="KA892"/>
      <c r="KB892"/>
      <c r="KC892"/>
      <c r="KD892"/>
      <c r="KE892"/>
      <c r="KF892">
        <v>258</v>
      </c>
      <c r="KG892">
        <v>434</v>
      </c>
      <c r="KH892">
        <v>103</v>
      </c>
      <c r="KI892">
        <v>162</v>
      </c>
      <c r="KJ892">
        <v>278</v>
      </c>
      <c r="KK892">
        <v>64</v>
      </c>
      <c r="KL892">
        <v>98</v>
      </c>
      <c r="KM892">
        <v>173</v>
      </c>
      <c r="KN892">
        <v>35</v>
      </c>
      <c r="KO892">
        <v>1</v>
      </c>
      <c r="KP892">
        <v>0</v>
      </c>
      <c r="KQ892">
        <v>0</v>
      </c>
      <c r="KR892">
        <v>0</v>
      </c>
      <c r="KS892">
        <v>0</v>
      </c>
      <c r="KT892">
        <v>1</v>
      </c>
      <c r="KU892">
        <v>1</v>
      </c>
      <c r="KV892">
        <v>0</v>
      </c>
      <c r="KW892">
        <v>0</v>
      </c>
      <c r="KX892">
        <v>0</v>
      </c>
      <c r="KY892">
        <v>0</v>
      </c>
      <c r="KZ892">
        <v>0</v>
      </c>
      <c r="LA892">
        <v>0</v>
      </c>
      <c r="LB892">
        <v>0</v>
      </c>
      <c r="LC892">
        <v>0</v>
      </c>
      <c r="LD892">
        <v>1</v>
      </c>
      <c r="LE892">
        <v>0</v>
      </c>
      <c r="LF892">
        <v>0</v>
      </c>
      <c r="LG892">
        <v>0</v>
      </c>
      <c r="LH892">
        <v>0</v>
      </c>
    </row>
    <row r="893" spans="1:320" s="34" customFormat="1" ht="15" customHeight="1" x14ac:dyDescent="0.25">
      <c r="A893" s="45">
        <v>206394007</v>
      </c>
      <c r="B893" s="45" t="s">
        <v>6650</v>
      </c>
      <c r="C893" s="46">
        <v>45292</v>
      </c>
      <c r="D893" s="46">
        <v>45657</v>
      </c>
      <c r="E893" s="47">
        <v>366</v>
      </c>
      <c r="F893" s="45" t="s">
        <v>883</v>
      </c>
      <c r="G893" s="45" t="s">
        <v>884</v>
      </c>
      <c r="H893" s="45" t="s">
        <v>1509</v>
      </c>
      <c r="I893" s="45" t="s">
        <v>886</v>
      </c>
      <c r="J893" s="45" t="s">
        <v>887</v>
      </c>
      <c r="K893" s="45" t="s">
        <v>1322</v>
      </c>
      <c r="L893" s="45" t="s">
        <v>6539</v>
      </c>
      <c r="M893" s="45" t="s">
        <v>6651</v>
      </c>
      <c r="N893" s="45" t="s">
        <v>6652</v>
      </c>
      <c r="O893" s="45" t="s">
        <v>6653</v>
      </c>
      <c r="P893" s="45" t="s">
        <v>6654</v>
      </c>
      <c r="Q893" s="45" t="s">
        <v>6655</v>
      </c>
      <c r="R893" t="s">
        <v>6656</v>
      </c>
      <c r="S893" s="45" t="s">
        <v>893</v>
      </c>
      <c r="T893" t="s">
        <v>2521</v>
      </c>
      <c r="U893" s="47">
        <v>75</v>
      </c>
      <c r="V893" s="47">
        <v>75</v>
      </c>
      <c r="W893" s="47" t="s">
        <v>894</v>
      </c>
      <c r="X893" s="47">
        <v>27450</v>
      </c>
      <c r="Y893" s="47">
        <v>26414</v>
      </c>
      <c r="Z893" s="48">
        <v>227.22</v>
      </c>
      <c r="AA893" s="44">
        <v>334</v>
      </c>
      <c r="AB893" s="44">
        <v>320</v>
      </c>
      <c r="AC893" s="44">
        <v>8236</v>
      </c>
      <c r="AD893" s="44">
        <v>694</v>
      </c>
      <c r="AE893" s="44">
        <v>1813</v>
      </c>
      <c r="AF893" s="44">
        <v>13617</v>
      </c>
      <c r="AG893" s="44"/>
      <c r="AH893" s="47">
        <v>1219</v>
      </c>
      <c r="AI893" s="47">
        <v>24</v>
      </c>
      <c r="AJ893">
        <v>811</v>
      </c>
      <c r="AK893" t="s">
        <v>895</v>
      </c>
      <c r="AL893">
        <v>26414</v>
      </c>
      <c r="AM893"/>
      <c r="AN893"/>
      <c r="AO893"/>
      <c r="AP893"/>
      <c r="AQ893"/>
      <c r="AR893" s="44"/>
      <c r="AS893" s="44"/>
      <c r="AT893" s="44"/>
      <c r="AU893" s="44">
        <v>11490090</v>
      </c>
      <c r="AV893" s="44">
        <v>2785509</v>
      </c>
      <c r="AW893" s="44">
        <v>-93096</v>
      </c>
      <c r="AX893" s="44">
        <v>11469</v>
      </c>
      <c r="AY893" s="44">
        <v>14380164</v>
      </c>
      <c r="AZ893" s="21">
        <v>12767835</v>
      </c>
      <c r="BA893" s="21">
        <v>1612329</v>
      </c>
      <c r="BB893" s="44">
        <v>455323</v>
      </c>
      <c r="BC893" s="44"/>
      <c r="BD893" s="44"/>
      <c r="BE893" s="44">
        <v>2067652</v>
      </c>
      <c r="BF893" s="44">
        <v>3582660</v>
      </c>
      <c r="BG893" s="44">
        <v>301890</v>
      </c>
      <c r="BH893" s="44">
        <v>788655</v>
      </c>
      <c r="BI893" s="21">
        <v>5923395</v>
      </c>
      <c r="BJ893" s="21"/>
      <c r="BK893" s="21">
        <v>530265</v>
      </c>
      <c r="BL893" s="21">
        <v>10440</v>
      </c>
      <c r="BM893" s="21">
        <v>352785</v>
      </c>
      <c r="BN893" s="21">
        <v>11490090</v>
      </c>
      <c r="BO893" s="21"/>
      <c r="BP893" s="21"/>
      <c r="BQ893" s="44"/>
      <c r="BR893" s="21"/>
      <c r="BS893" s="44"/>
      <c r="BT893" s="21"/>
      <c r="BU893" s="44"/>
      <c r="BV893" s="21"/>
      <c r="BW893" s="44">
        <v>2351863</v>
      </c>
      <c r="BX893" s="21"/>
      <c r="BY893" s="21"/>
      <c r="BZ893" s="21"/>
      <c r="CA893" s="44">
        <v>4597</v>
      </c>
      <c r="CB893" s="44"/>
      <c r="CC893" s="44">
        <v>30005</v>
      </c>
      <c r="CD893" s="44"/>
      <c r="CE893" s="44"/>
      <c r="CF893" s="44"/>
      <c r="CG893" s="44">
        <v>360732</v>
      </c>
      <c r="CH893" s="44"/>
      <c r="CI893" s="21">
        <v>164</v>
      </c>
      <c r="CJ893" s="44"/>
      <c r="CK893" s="21">
        <v>38148</v>
      </c>
      <c r="CL893" s="44"/>
      <c r="CM893" s="44">
        <v>10008</v>
      </c>
      <c r="CN893" s="44">
        <v>0</v>
      </c>
      <c r="CO893" s="44">
        <v>1179345</v>
      </c>
      <c r="CP893" s="44">
        <v>0</v>
      </c>
      <c r="CQ893" s="21">
        <v>1014825</v>
      </c>
      <c r="CR893" s="44">
        <v>272390</v>
      </c>
      <c r="CS893" s="44">
        <v>272866</v>
      </c>
      <c r="CT893" s="44">
        <v>16102</v>
      </c>
      <c r="CU893" s="44"/>
      <c r="CV893" s="44">
        <v>19973</v>
      </c>
      <c r="CW893" s="21"/>
      <c r="CX893" s="21"/>
      <c r="CY893" s="21"/>
      <c r="CZ893" s="21"/>
      <c r="DA893" s="21"/>
      <c r="DB893" s="21"/>
      <c r="DC893" s="21"/>
      <c r="DD893" s="21"/>
      <c r="DE893" s="44"/>
      <c r="DF893" s="21"/>
      <c r="DG893" s="44"/>
      <c r="DH893" s="21"/>
      <c r="DI893" s="44"/>
      <c r="DJ893" s="44"/>
      <c r="DK893" s="44"/>
      <c r="DL893" s="44"/>
      <c r="DM893" s="21"/>
      <c r="DN893" s="44"/>
      <c r="DO893" s="44"/>
      <c r="DP893" s="44"/>
      <c r="DQ893" s="44"/>
      <c r="DR893" s="44"/>
      <c r="DS893" s="44"/>
      <c r="DT893" s="44"/>
      <c r="DU893" s="44"/>
      <c r="DV893" s="44"/>
      <c r="DW893" s="44"/>
      <c r="DX893" s="44"/>
      <c r="DY893" s="44">
        <v>-1863</v>
      </c>
      <c r="DZ893" s="44"/>
      <c r="EA893" s="44"/>
      <c r="EB893" s="21"/>
      <c r="EC893" s="44">
        <v>-1727893</v>
      </c>
      <c r="ED893" s="44"/>
      <c r="EE893" s="21"/>
      <c r="EF893" s="44"/>
      <c r="EG893" s="21">
        <v>60605</v>
      </c>
      <c r="EH893" s="44"/>
      <c r="EI893" s="21">
        <v>1876516</v>
      </c>
      <c r="EJ893" s="44"/>
      <c r="EK893" s="44"/>
      <c r="EL893" s="21"/>
      <c r="EM893" s="44">
        <v>163602</v>
      </c>
      <c r="EN893" s="44"/>
      <c r="EO893" s="44">
        <v>-464063</v>
      </c>
      <c r="EP893" s="21"/>
      <c r="EQ893" s="21"/>
      <c r="ER893" s="21"/>
      <c r="ES893" s="21"/>
      <c r="ET893" s="44"/>
      <c r="EU893" s="21"/>
      <c r="EV893" s="44"/>
      <c r="EW893" s="21"/>
      <c r="EX893" s="44"/>
      <c r="EY893" s="44"/>
      <c r="EZ893" s="21"/>
      <c r="FA893" s="21"/>
      <c r="FB893" s="44"/>
      <c r="FC893" s="44"/>
      <c r="FD893" s="21"/>
      <c r="FE893" s="112"/>
      <c r="FF893" s="44"/>
      <c r="FG893" s="44">
        <v>4760312</v>
      </c>
      <c r="FH893" s="44">
        <v>941728</v>
      </c>
      <c r="FI893" s="44">
        <v>7065795</v>
      </c>
      <c r="FJ893" s="44">
        <v>244133</v>
      </c>
      <c r="FK893" s="44">
        <v>4020255</v>
      </c>
      <c r="FL893" s="44"/>
      <c r="FM893" s="44"/>
      <c r="FN893" s="44"/>
      <c r="FO893" s="44"/>
      <c r="FP893" s="44"/>
      <c r="FQ893" s="44"/>
      <c r="FR893" s="44"/>
      <c r="FS893" s="44"/>
      <c r="FT893" s="44">
        <v>9214</v>
      </c>
      <c r="FU893" s="44"/>
      <c r="FV893" s="21">
        <v>589667</v>
      </c>
      <c r="FW893" s="44"/>
      <c r="FX893" s="44">
        <v>477476</v>
      </c>
      <c r="FY893" s="44">
        <v>143075</v>
      </c>
      <c r="FZ893" s="44">
        <v>299530</v>
      </c>
      <c r="GA893" s="44">
        <v>12582</v>
      </c>
      <c r="GB893" s="44"/>
      <c r="GC893" s="44">
        <v>14116</v>
      </c>
      <c r="GD893" s="44">
        <v>452001</v>
      </c>
      <c r="GE893" s="44">
        <v>233480</v>
      </c>
      <c r="GF893" s="44">
        <v>117892</v>
      </c>
      <c r="GG893" s="44">
        <v>835278</v>
      </c>
      <c r="GH893" s="44">
        <v>96316</v>
      </c>
      <c r="GI893" s="44">
        <v>159842</v>
      </c>
      <c r="GJ893" s="44">
        <v>143248</v>
      </c>
      <c r="GK893" s="44">
        <v>3645681</v>
      </c>
      <c r="GL893" s="44">
        <v>55691</v>
      </c>
      <c r="GM893" s="44">
        <v>1157028</v>
      </c>
      <c r="GN893" s="44">
        <v>101949</v>
      </c>
      <c r="GO893" s="44">
        <v>18215</v>
      </c>
      <c r="GP893" s="44"/>
      <c r="GQ893" s="44">
        <v>831</v>
      </c>
      <c r="GR893" s="44">
        <v>184468</v>
      </c>
      <c r="GS893" s="44">
        <v>2422379</v>
      </c>
      <c r="GT893" s="44"/>
      <c r="GU893" s="21">
        <v>520178</v>
      </c>
      <c r="GV893" s="44">
        <v>-6507</v>
      </c>
      <c r="GW893" s="44">
        <v>6992436</v>
      </c>
      <c r="GX893" s="44">
        <v>19549</v>
      </c>
      <c r="GY893" s="44">
        <v>9948035</v>
      </c>
      <c r="GZ893" s="44">
        <v>2514819</v>
      </c>
      <c r="HA893" s="44"/>
      <c r="HB893" s="44"/>
      <c r="HC893" s="44">
        <v>7433216</v>
      </c>
      <c r="HD893" s="44">
        <v>9948035</v>
      </c>
      <c r="HE893" s="21"/>
      <c r="HF893" s="21">
        <v>6949325</v>
      </c>
      <c r="HG893" s="21">
        <v>226523</v>
      </c>
      <c r="HH893" s="21"/>
      <c r="HI893" s="21">
        <v>24130</v>
      </c>
      <c r="HJ893" s="44"/>
      <c r="HK893" s="21">
        <v>500628</v>
      </c>
      <c r="HL893" s="21">
        <v>126456</v>
      </c>
      <c r="HM893" s="21">
        <v>651214</v>
      </c>
      <c r="HN893" s="21">
        <v>-131036</v>
      </c>
      <c r="HO893" s="21"/>
      <c r="HP893" s="44"/>
      <c r="HQ893" s="47"/>
      <c r="HR893" s="47"/>
      <c r="HS893" s="47"/>
      <c r="HT893" s="47" t="s">
        <v>2836</v>
      </c>
      <c r="HU893" s="47">
        <v>-75444.569999999992</v>
      </c>
      <c r="HV893" s="47">
        <v>1515</v>
      </c>
      <c r="HW893" s="47">
        <v>0</v>
      </c>
      <c r="HX893" s="47">
        <v>4488</v>
      </c>
      <c r="HY893" s="47">
        <v>27534</v>
      </c>
      <c r="HZ893" s="47">
        <v>68138</v>
      </c>
      <c r="IA893" s="47">
        <v>0</v>
      </c>
      <c r="IB893" s="47">
        <v>0</v>
      </c>
      <c r="IC893" s="47">
        <v>3584</v>
      </c>
      <c r="ID893"/>
      <c r="IE893" s="47">
        <v>3058</v>
      </c>
      <c r="IF893"/>
      <c r="IG893" s="47"/>
      <c r="IH893" s="47">
        <v>900</v>
      </c>
      <c r="II893">
        <v>3056</v>
      </c>
      <c r="IJ893">
        <v>5779</v>
      </c>
      <c r="IK893">
        <v>2928</v>
      </c>
      <c r="IL893">
        <v>23006</v>
      </c>
      <c r="IM893">
        <v>143986</v>
      </c>
      <c r="IN893">
        <v>0</v>
      </c>
      <c r="IO893">
        <v>0</v>
      </c>
      <c r="IP893">
        <v>0</v>
      </c>
      <c r="IQ893">
        <v>0</v>
      </c>
      <c r="IR893">
        <v>0</v>
      </c>
      <c r="IS893">
        <v>0</v>
      </c>
      <c r="IT893">
        <v>0</v>
      </c>
      <c r="IU893">
        <v>156391</v>
      </c>
      <c r="IV893">
        <v>0</v>
      </c>
      <c r="IW893">
        <v>219980</v>
      </c>
      <c r="IX893">
        <v>1050502</v>
      </c>
      <c r="IY893">
        <v>1571115</v>
      </c>
      <c r="IZ893">
        <v>0</v>
      </c>
      <c r="JA893">
        <v>0</v>
      </c>
      <c r="JB893">
        <v>128024</v>
      </c>
      <c r="JC893"/>
      <c r="JD893">
        <v>82075</v>
      </c>
      <c r="JE893"/>
      <c r="JF893"/>
      <c r="JG893">
        <v>40958</v>
      </c>
      <c r="JH893">
        <v>75063</v>
      </c>
      <c r="JI893">
        <v>128326</v>
      </c>
      <c r="JJ893">
        <v>118247</v>
      </c>
      <c r="JK893">
        <v>1189631</v>
      </c>
      <c r="JL893">
        <v>4760312</v>
      </c>
      <c r="JM893">
        <v>0</v>
      </c>
      <c r="JN893">
        <v>0</v>
      </c>
      <c r="JO893">
        <v>0</v>
      </c>
      <c r="JP893">
        <v>0</v>
      </c>
      <c r="JQ893">
        <v>0</v>
      </c>
      <c r="JR893">
        <v>0</v>
      </c>
      <c r="JS893">
        <v>0</v>
      </c>
      <c r="JT893"/>
      <c r="JU893"/>
      <c r="JV893"/>
      <c r="JW893"/>
      <c r="JX893"/>
      <c r="JY893"/>
      <c r="JZ893"/>
      <c r="KA893"/>
      <c r="KB893"/>
      <c r="KC893"/>
      <c r="KD893"/>
      <c r="KE893"/>
      <c r="KF893">
        <v>123</v>
      </c>
      <c r="KG893">
        <v>227</v>
      </c>
      <c r="KH893">
        <v>66</v>
      </c>
      <c r="KI893">
        <v>95</v>
      </c>
      <c r="KJ893">
        <v>175</v>
      </c>
      <c r="KK893">
        <v>51</v>
      </c>
      <c r="KL893">
        <v>58</v>
      </c>
      <c r="KM893">
        <v>113</v>
      </c>
      <c r="KN893">
        <v>32</v>
      </c>
      <c r="KO893">
        <v>1</v>
      </c>
      <c r="KP893">
        <v>0</v>
      </c>
      <c r="KQ893">
        <v>0</v>
      </c>
      <c r="KR893">
        <v>0</v>
      </c>
      <c r="KS893">
        <v>1</v>
      </c>
      <c r="KT893">
        <v>0</v>
      </c>
      <c r="KU893">
        <v>1</v>
      </c>
      <c r="KV893">
        <v>0</v>
      </c>
      <c r="KW893">
        <v>0</v>
      </c>
      <c r="KX893">
        <v>0</v>
      </c>
      <c r="KY893">
        <v>0</v>
      </c>
      <c r="KZ893">
        <v>0</v>
      </c>
      <c r="LA893">
        <v>0</v>
      </c>
      <c r="LB893">
        <v>0</v>
      </c>
      <c r="LC893">
        <v>0</v>
      </c>
      <c r="LD893">
        <v>1</v>
      </c>
      <c r="LE893">
        <v>0</v>
      </c>
      <c r="LF893">
        <v>0</v>
      </c>
      <c r="LG893">
        <v>0</v>
      </c>
      <c r="LH893">
        <v>0</v>
      </c>
    </row>
    <row r="894" spans="1:320" s="34" customFormat="1" ht="15" customHeight="1" x14ac:dyDescent="0.25">
      <c r="A894" s="45">
        <v>206394041</v>
      </c>
      <c r="B894" s="45" t="s">
        <v>6657</v>
      </c>
      <c r="C894" s="46">
        <v>45292</v>
      </c>
      <c r="D894" s="46">
        <v>45657</v>
      </c>
      <c r="E894" s="47">
        <v>366</v>
      </c>
      <c r="F894" s="45" t="s">
        <v>883</v>
      </c>
      <c r="G894" s="45" t="s">
        <v>884</v>
      </c>
      <c r="H894" s="45" t="s">
        <v>1509</v>
      </c>
      <c r="I894" s="45" t="s">
        <v>886</v>
      </c>
      <c r="J894" s="45" t="s">
        <v>887</v>
      </c>
      <c r="K894" s="45" t="s">
        <v>1322</v>
      </c>
      <c r="L894" s="45" t="s">
        <v>6539</v>
      </c>
      <c r="M894" s="45" t="s">
        <v>6658</v>
      </c>
      <c r="N894" s="45" t="s">
        <v>6659</v>
      </c>
      <c r="O894" s="45" t="s">
        <v>1519</v>
      </c>
      <c r="P894" s="45" t="s">
        <v>6654</v>
      </c>
      <c r="Q894" s="45" t="s">
        <v>6660</v>
      </c>
      <c r="R894"/>
      <c r="S894" s="45" t="s">
        <v>884</v>
      </c>
      <c r="T894"/>
      <c r="U894" s="47">
        <v>100</v>
      </c>
      <c r="V894" s="47">
        <v>100</v>
      </c>
      <c r="W894" s="47" t="s">
        <v>913</v>
      </c>
      <c r="X894" s="47">
        <v>36600</v>
      </c>
      <c r="Y894" s="47">
        <v>23794</v>
      </c>
      <c r="Z894" s="48">
        <v>153.51</v>
      </c>
      <c r="AA894" s="44">
        <v>403</v>
      </c>
      <c r="AB894" s="44">
        <v>462</v>
      </c>
      <c r="AC894" s="44">
        <v>3856</v>
      </c>
      <c r="AD894" s="44"/>
      <c r="AE894" s="44">
        <v>11996</v>
      </c>
      <c r="AF894" s="44"/>
      <c r="AG894" s="44"/>
      <c r="AH894" s="47">
        <v>5607</v>
      </c>
      <c r="AI894" s="47">
        <v>2335</v>
      </c>
      <c r="AJ894"/>
      <c r="AK894" t="s">
        <v>895</v>
      </c>
      <c r="AL894">
        <v>23794</v>
      </c>
      <c r="AM894"/>
      <c r="AN894"/>
      <c r="AO894"/>
      <c r="AP894"/>
      <c r="AQ894"/>
      <c r="AR894" s="44"/>
      <c r="AS894" s="44"/>
      <c r="AT894" s="44"/>
      <c r="AU894" s="44">
        <v>10845551</v>
      </c>
      <c r="AV894" s="44">
        <v>2738356</v>
      </c>
      <c r="AW894" s="44">
        <v>1048311</v>
      </c>
      <c r="AX894" s="44">
        <v>4408</v>
      </c>
      <c r="AY894" s="44">
        <v>12540004</v>
      </c>
      <c r="AZ894" s="21">
        <v>13250002</v>
      </c>
      <c r="BA894" s="21">
        <v>-709998</v>
      </c>
      <c r="BB894" s="44">
        <v>-1362341</v>
      </c>
      <c r="BC894" s="44"/>
      <c r="BD894" s="44"/>
      <c r="BE894" s="44">
        <v>-2072339</v>
      </c>
      <c r="BF894" s="44">
        <v>1868168</v>
      </c>
      <c r="BG894" s="44"/>
      <c r="BH894" s="44">
        <v>5616016</v>
      </c>
      <c r="BI894" s="21"/>
      <c r="BJ894" s="21"/>
      <c r="BK894" s="21">
        <v>2514104</v>
      </c>
      <c r="BL894" s="21">
        <v>847263</v>
      </c>
      <c r="BM894" s="21"/>
      <c r="BN894" s="21">
        <v>10845551</v>
      </c>
      <c r="BO894" s="21"/>
      <c r="BP894" s="21"/>
      <c r="BQ894" s="44"/>
      <c r="BR894" s="21"/>
      <c r="BS894" s="44"/>
      <c r="BT894" s="21"/>
      <c r="BU894" s="44"/>
      <c r="BV894" s="21"/>
      <c r="BW894" s="44">
        <v>1139817</v>
      </c>
      <c r="BX894" s="21"/>
      <c r="BY894" s="21"/>
      <c r="BZ894" s="21"/>
      <c r="CA894" s="44">
        <v>86177</v>
      </c>
      <c r="CB894" s="44"/>
      <c r="CC894" s="44"/>
      <c r="CD894" s="44"/>
      <c r="CE894" s="44"/>
      <c r="CF894" s="44"/>
      <c r="CG894" s="44">
        <v>1505893</v>
      </c>
      <c r="CH894" s="44"/>
      <c r="CI894" s="21">
        <v>6469</v>
      </c>
      <c r="CJ894" s="44"/>
      <c r="CK894" s="21"/>
      <c r="CL894" s="44"/>
      <c r="CM894" s="44">
        <v>109957</v>
      </c>
      <c r="CN894" s="44">
        <v>0</v>
      </c>
      <c r="CO894" s="44">
        <v>675668</v>
      </c>
      <c r="CP894" s="44">
        <v>0</v>
      </c>
      <c r="CQ894" s="21">
        <v>545315</v>
      </c>
      <c r="CR894" s="44">
        <v>92044</v>
      </c>
      <c r="CS894" s="44">
        <v>898983</v>
      </c>
      <c r="CT894" s="44">
        <v>232957</v>
      </c>
      <c r="CU894" s="44"/>
      <c r="CV894" s="44">
        <v>183432</v>
      </c>
      <c r="CW894" s="21"/>
      <c r="CX894" s="21"/>
      <c r="CY894" s="21"/>
      <c r="CZ894" s="21"/>
      <c r="DA894" s="21"/>
      <c r="DB894" s="21"/>
      <c r="DC894" s="21"/>
      <c r="DD894" s="21"/>
      <c r="DE894" s="44"/>
      <c r="DF894" s="21"/>
      <c r="DG894" s="44"/>
      <c r="DH894" s="21"/>
      <c r="DI894" s="44"/>
      <c r="DJ894" s="44"/>
      <c r="DK894" s="44"/>
      <c r="DL894" s="44"/>
      <c r="DM894" s="21">
        <v>34977</v>
      </c>
      <c r="DN894" s="44"/>
      <c r="DO894" s="44"/>
      <c r="DP894" s="44"/>
      <c r="DQ894" s="44"/>
      <c r="DR894" s="44"/>
      <c r="DS894" s="44"/>
      <c r="DT894" s="44"/>
      <c r="DU894" s="44"/>
      <c r="DV894" s="44"/>
      <c r="DW894" s="44"/>
      <c r="DX894" s="44"/>
      <c r="DY894" s="44"/>
      <c r="DZ894" s="44"/>
      <c r="EA894" s="44"/>
      <c r="EB894" s="21"/>
      <c r="EC894" s="44">
        <v>-573792</v>
      </c>
      <c r="ED894" s="44"/>
      <c r="EE894" s="21"/>
      <c r="EF894" s="44"/>
      <c r="EG894" s="21">
        <v>1126031</v>
      </c>
      <c r="EH894" s="44"/>
      <c r="EI894" s="21"/>
      <c r="EJ894" s="44"/>
      <c r="EK894" s="44"/>
      <c r="EL894" s="21"/>
      <c r="EM894" s="44">
        <v>461095</v>
      </c>
      <c r="EN894" s="44"/>
      <c r="EO894" s="44"/>
      <c r="EP894" s="21"/>
      <c r="EQ894" s="21"/>
      <c r="ER894" s="21"/>
      <c r="ES894" s="21"/>
      <c r="ET894" s="44"/>
      <c r="EU894" s="21"/>
      <c r="EV894" s="44"/>
      <c r="EW894" s="21"/>
      <c r="EX894" s="44"/>
      <c r="EY894" s="44"/>
      <c r="EZ894" s="21"/>
      <c r="FA894" s="21"/>
      <c r="FB894" s="44"/>
      <c r="FC894" s="44"/>
      <c r="FD894" s="21"/>
      <c r="FE894" s="112"/>
      <c r="FF894" s="44"/>
      <c r="FG894" s="44">
        <v>5684463</v>
      </c>
      <c r="FH894" s="44">
        <v>2134472</v>
      </c>
      <c r="FI894" s="44">
        <v>5431067</v>
      </c>
      <c r="FJ894" s="44"/>
      <c r="FK894" s="44">
        <v>6097670</v>
      </c>
      <c r="FL894" s="44"/>
      <c r="FM894" s="44"/>
      <c r="FN894" s="44"/>
      <c r="FO894" s="44"/>
      <c r="FP894" s="44"/>
      <c r="FQ894" s="44"/>
      <c r="FR894" s="44"/>
      <c r="FS894" s="44"/>
      <c r="FT894" s="44">
        <v>136301</v>
      </c>
      <c r="FU894" s="44"/>
      <c r="FV894" s="21">
        <v>464222</v>
      </c>
      <c r="FW894" s="44"/>
      <c r="FX894" s="44">
        <v>421462</v>
      </c>
      <c r="FY894" s="44">
        <v>60247</v>
      </c>
      <c r="FZ894" s="44">
        <v>456270</v>
      </c>
      <c r="GA894" s="44">
        <v>115529</v>
      </c>
      <c r="GB894" s="44"/>
      <c r="GC894" s="44">
        <v>99844</v>
      </c>
      <c r="GD894" s="44">
        <v>979690</v>
      </c>
      <c r="GE894" s="44">
        <v>498781</v>
      </c>
      <c r="GF894" s="44"/>
      <c r="GG894" s="44">
        <v>1289094</v>
      </c>
      <c r="GH894" s="44">
        <v>40807</v>
      </c>
      <c r="GI894" s="44">
        <v>229523</v>
      </c>
      <c r="GJ894" s="44"/>
      <c r="GK894" s="44">
        <v>2069218</v>
      </c>
      <c r="GL894" s="44"/>
      <c r="GM894" s="44"/>
      <c r="GN894" s="44">
        <v>1537</v>
      </c>
      <c r="GO894" s="44">
        <v>28283</v>
      </c>
      <c r="GP894" s="44"/>
      <c r="GQ894" s="44"/>
      <c r="GR894" s="44">
        <v>261524</v>
      </c>
      <c r="GS894" s="44">
        <v>9284433</v>
      </c>
      <c r="GT894" s="44">
        <v>22036079</v>
      </c>
      <c r="GU894" s="21">
        <v>41853142</v>
      </c>
      <c r="GV894" s="44">
        <v>669871</v>
      </c>
      <c r="GW894" s="44">
        <v>1522885</v>
      </c>
      <c r="GX894" s="44"/>
      <c r="GY894" s="44">
        <v>75366410</v>
      </c>
      <c r="GZ894" s="44">
        <v>8074854</v>
      </c>
      <c r="HA894" s="44">
        <v>1359411</v>
      </c>
      <c r="HB894" s="44">
        <v>52211102</v>
      </c>
      <c r="HC894" s="44">
        <v>13721043</v>
      </c>
      <c r="HD894" s="44">
        <v>75366410</v>
      </c>
      <c r="HE894" s="21"/>
      <c r="HF894" s="21"/>
      <c r="HG894" s="21">
        <v>1413033</v>
      </c>
      <c r="HH894" s="21"/>
      <c r="HI894" s="21">
        <v>8529244</v>
      </c>
      <c r="HJ894" s="44">
        <v>96155197</v>
      </c>
      <c r="HK894" s="21"/>
      <c r="HL894" s="21">
        <v>10982312</v>
      </c>
      <c r="HM894" s="21">
        <v>115666753</v>
      </c>
      <c r="HN894" s="21">
        <v>-73813611</v>
      </c>
      <c r="HO894" s="21"/>
      <c r="HP894" s="44"/>
      <c r="HQ894" s="47">
        <v>52211102</v>
      </c>
      <c r="HR894" s="47">
        <v>52211102</v>
      </c>
      <c r="HS894" s="47"/>
      <c r="HT894" s="47" t="s">
        <v>6501</v>
      </c>
      <c r="HU894" s="47">
        <v>6056140.5</v>
      </c>
      <c r="HV894" s="47">
        <v>1366</v>
      </c>
      <c r="HW894" s="47">
        <v>0</v>
      </c>
      <c r="HX894" s="47">
        <v>9723</v>
      </c>
      <c r="HY894" s="47">
        <v>37204</v>
      </c>
      <c r="HZ894" s="47">
        <v>73897</v>
      </c>
      <c r="IA894" s="47">
        <v>0</v>
      </c>
      <c r="IB894" s="47">
        <v>0</v>
      </c>
      <c r="IC894" s="47">
        <v>2921</v>
      </c>
      <c r="ID894"/>
      <c r="IE894" s="47">
        <v>8538</v>
      </c>
      <c r="IF894">
        <v>16357</v>
      </c>
      <c r="IG894" s="47"/>
      <c r="IH894" s="47">
        <v>17720</v>
      </c>
      <c r="II894">
        <v>1077</v>
      </c>
      <c r="IJ894">
        <v>6599</v>
      </c>
      <c r="IK894"/>
      <c r="IL894">
        <v>9913</v>
      </c>
      <c r="IM894">
        <v>185315</v>
      </c>
      <c r="IN894">
        <v>0</v>
      </c>
      <c r="IO894">
        <v>354</v>
      </c>
      <c r="IP894">
        <v>917</v>
      </c>
      <c r="IQ894">
        <v>1453</v>
      </c>
      <c r="IR894">
        <v>0</v>
      </c>
      <c r="IS894">
        <v>18919</v>
      </c>
      <c r="IT894">
        <v>21643</v>
      </c>
      <c r="IU894">
        <v>111188</v>
      </c>
      <c r="IV894">
        <v>0</v>
      </c>
      <c r="IW894">
        <v>587519</v>
      </c>
      <c r="IX894">
        <v>1511647</v>
      </c>
      <c r="IY894">
        <v>1812891</v>
      </c>
      <c r="IZ894">
        <v>0</v>
      </c>
      <c r="JA894">
        <v>0</v>
      </c>
      <c r="JB894">
        <v>147475</v>
      </c>
      <c r="JC894"/>
      <c r="JD894">
        <v>173938</v>
      </c>
      <c r="JE894">
        <v>309556</v>
      </c>
      <c r="JF894"/>
      <c r="JG894">
        <v>344154</v>
      </c>
      <c r="JH894">
        <v>31564</v>
      </c>
      <c r="JI894">
        <v>158821</v>
      </c>
      <c r="JJ894"/>
      <c r="JK894">
        <v>495710</v>
      </c>
      <c r="JL894">
        <v>5684463</v>
      </c>
      <c r="JM894">
        <v>0</v>
      </c>
      <c r="JN894">
        <v>14155</v>
      </c>
      <c r="JO894">
        <v>27522</v>
      </c>
      <c r="JP894">
        <v>29065</v>
      </c>
      <c r="JQ894">
        <v>0</v>
      </c>
      <c r="JR894">
        <v>945931</v>
      </c>
      <c r="JS894">
        <v>1016673</v>
      </c>
      <c r="JT894"/>
      <c r="JU894"/>
      <c r="JV894"/>
      <c r="JW894"/>
      <c r="JX894"/>
      <c r="JY894"/>
      <c r="JZ894"/>
      <c r="KA894"/>
      <c r="KB894"/>
      <c r="KC894"/>
      <c r="KD894"/>
      <c r="KE894"/>
      <c r="KF894"/>
      <c r="KG894"/>
      <c r="KH894"/>
      <c r="KI894"/>
      <c r="KJ894"/>
      <c r="KK894"/>
      <c r="KL894"/>
      <c r="KM894"/>
      <c r="KN894"/>
      <c r="KO894">
        <v>1</v>
      </c>
      <c r="KP894">
        <v>0</v>
      </c>
      <c r="KQ894">
        <v>0</v>
      </c>
      <c r="KR894">
        <v>0</v>
      </c>
      <c r="KS894">
        <v>0</v>
      </c>
      <c r="KT894">
        <v>1</v>
      </c>
      <c r="KU894">
        <v>1</v>
      </c>
      <c r="KV894">
        <v>0</v>
      </c>
      <c r="KW894">
        <v>0</v>
      </c>
      <c r="KX894">
        <v>0</v>
      </c>
      <c r="KY894">
        <v>0</v>
      </c>
      <c r="KZ894">
        <v>0</v>
      </c>
      <c r="LA894">
        <v>0</v>
      </c>
      <c r="LB894">
        <v>0</v>
      </c>
      <c r="LC894">
        <v>0</v>
      </c>
      <c r="LD894">
        <v>1</v>
      </c>
      <c r="LE894">
        <v>0</v>
      </c>
      <c r="LF894">
        <v>0</v>
      </c>
      <c r="LG894">
        <v>0</v>
      </c>
      <c r="LH894">
        <v>0</v>
      </c>
    </row>
    <row r="895" spans="1:320" s="34" customFormat="1" ht="15" customHeight="1" x14ac:dyDescent="0.25">
      <c r="A895" s="45">
        <v>206400477</v>
      </c>
      <c r="B895" s="45" t="s">
        <v>6661</v>
      </c>
      <c r="C895" s="46">
        <v>45292</v>
      </c>
      <c r="D895" s="46">
        <v>45657</v>
      </c>
      <c r="E895" s="47">
        <v>366</v>
      </c>
      <c r="F895" s="45" t="s">
        <v>883</v>
      </c>
      <c r="G895" s="45" t="s">
        <v>884</v>
      </c>
      <c r="H895" s="45" t="s">
        <v>6662</v>
      </c>
      <c r="I895" s="45" t="s">
        <v>886</v>
      </c>
      <c r="J895" s="45" t="s">
        <v>887</v>
      </c>
      <c r="K895" s="45" t="s">
        <v>1330</v>
      </c>
      <c r="L895" s="45" t="s">
        <v>6663</v>
      </c>
      <c r="M895" s="45" t="s">
        <v>6664</v>
      </c>
      <c r="N895" s="45" t="s">
        <v>6665</v>
      </c>
      <c r="O895" s="45" t="s">
        <v>6666</v>
      </c>
      <c r="P895" s="45" t="s">
        <v>6667</v>
      </c>
      <c r="Q895" s="45" t="s">
        <v>6668</v>
      </c>
      <c r="R895" t="s">
        <v>6669</v>
      </c>
      <c r="S895" s="45" t="s">
        <v>893</v>
      </c>
      <c r="T895" t="s">
        <v>6670</v>
      </c>
      <c r="U895" s="47">
        <v>65</v>
      </c>
      <c r="V895" s="47">
        <v>65</v>
      </c>
      <c r="W895" s="47" t="s">
        <v>894</v>
      </c>
      <c r="X895" s="47">
        <v>23790</v>
      </c>
      <c r="Y895" s="47">
        <v>18645</v>
      </c>
      <c r="Z895" s="48">
        <v>178.17</v>
      </c>
      <c r="AA895" s="44">
        <v>140</v>
      </c>
      <c r="AB895" s="44">
        <v>132</v>
      </c>
      <c r="AC895" s="44">
        <v>3287</v>
      </c>
      <c r="AD895" s="44">
        <v>917</v>
      </c>
      <c r="AE895" s="44">
        <v>1299</v>
      </c>
      <c r="AF895" s="44">
        <v>12340</v>
      </c>
      <c r="AG895" s="44"/>
      <c r="AH895" s="47">
        <v>21</v>
      </c>
      <c r="AI895" s="47">
        <v>290</v>
      </c>
      <c r="AJ895">
        <v>491</v>
      </c>
      <c r="AK895" t="s">
        <v>895</v>
      </c>
      <c r="AL895">
        <v>18645</v>
      </c>
      <c r="AM895"/>
      <c r="AN895"/>
      <c r="AO895"/>
      <c r="AP895"/>
      <c r="AQ895"/>
      <c r="AR895" s="44"/>
      <c r="AS895" s="44"/>
      <c r="AT895" s="44"/>
      <c r="AU895" s="44">
        <v>7469526</v>
      </c>
      <c r="AV895" s="44">
        <v>1143431</v>
      </c>
      <c r="AW895" s="44">
        <v>583861</v>
      </c>
      <c r="AX895" s="44">
        <v>20000</v>
      </c>
      <c r="AY895" s="44">
        <v>8049096</v>
      </c>
      <c r="AZ895" s="21">
        <v>8120814</v>
      </c>
      <c r="BA895" s="21">
        <v>-71718</v>
      </c>
      <c r="BB895" s="44">
        <v>36</v>
      </c>
      <c r="BC895" s="44"/>
      <c r="BD895" s="44"/>
      <c r="BE895" s="44">
        <v>-71682</v>
      </c>
      <c r="BF895" s="44">
        <v>1384400</v>
      </c>
      <c r="BG895" s="44">
        <v>387076</v>
      </c>
      <c r="BH895" s="44">
        <v>536547</v>
      </c>
      <c r="BI895" s="21">
        <v>4828928</v>
      </c>
      <c r="BJ895" s="21"/>
      <c r="BK895" s="21">
        <v>7900</v>
      </c>
      <c r="BL895" s="21">
        <v>127200</v>
      </c>
      <c r="BM895" s="21">
        <v>197475</v>
      </c>
      <c r="BN895" s="21">
        <v>7469526</v>
      </c>
      <c r="BO895" s="21"/>
      <c r="BP895" s="21"/>
      <c r="BQ895" s="44"/>
      <c r="BR895" s="21"/>
      <c r="BS895" s="44"/>
      <c r="BT895" s="21"/>
      <c r="BU895" s="44"/>
      <c r="BV895" s="21"/>
      <c r="BW895" s="44">
        <v>862425</v>
      </c>
      <c r="BX895" s="21"/>
      <c r="BY895" s="21">
        <v>255217</v>
      </c>
      <c r="BZ895" s="21"/>
      <c r="CA895" s="44">
        <v>92</v>
      </c>
      <c r="CB895" s="44"/>
      <c r="CC895" s="44">
        <v>11835</v>
      </c>
      <c r="CD895" s="44"/>
      <c r="CE895" s="44"/>
      <c r="CF895" s="44"/>
      <c r="CG895" s="44">
        <v>6222</v>
      </c>
      <c r="CH895" s="44"/>
      <c r="CI895" s="21">
        <v>7640</v>
      </c>
      <c r="CJ895" s="44"/>
      <c r="CK895" s="21"/>
      <c r="CL895" s="44"/>
      <c r="CM895" s="44">
        <v>11927</v>
      </c>
      <c r="CN895" s="44">
        <v>0</v>
      </c>
      <c r="CO895" s="44">
        <v>588775</v>
      </c>
      <c r="CP895" s="44">
        <v>0</v>
      </c>
      <c r="CQ895" s="21">
        <v>290552</v>
      </c>
      <c r="CR895" s="44">
        <v>33872</v>
      </c>
      <c r="CS895" s="44">
        <v>190008</v>
      </c>
      <c r="CT895" s="44">
        <v>9879</v>
      </c>
      <c r="CU895" s="44"/>
      <c r="CV895" s="44">
        <v>18418</v>
      </c>
      <c r="CW895" s="21"/>
      <c r="CX895" s="21"/>
      <c r="CY895" s="21"/>
      <c r="CZ895" s="21"/>
      <c r="DA895" s="21"/>
      <c r="DB895" s="21"/>
      <c r="DC895" s="21"/>
      <c r="DD895" s="21"/>
      <c r="DE895" s="44"/>
      <c r="DF895" s="21"/>
      <c r="DG895" s="44"/>
      <c r="DH895" s="21"/>
      <c r="DI895" s="44"/>
      <c r="DJ895" s="44"/>
      <c r="DK895" s="44"/>
      <c r="DL895" s="44"/>
      <c r="DM895" s="21"/>
      <c r="DN895" s="44"/>
      <c r="DO895" s="44"/>
      <c r="DP895" s="44"/>
      <c r="DQ895" s="44"/>
      <c r="DR895" s="44"/>
      <c r="DS895" s="44"/>
      <c r="DT895" s="44"/>
      <c r="DU895" s="44"/>
      <c r="DV895" s="44"/>
      <c r="DW895" s="44"/>
      <c r="DX895" s="44"/>
      <c r="DY895" s="44"/>
      <c r="DZ895" s="44"/>
      <c r="EA895" s="44"/>
      <c r="EB895" s="21"/>
      <c r="EC895" s="44">
        <v>-257014</v>
      </c>
      <c r="ED895" s="44"/>
      <c r="EE895" s="21">
        <v>40874</v>
      </c>
      <c r="EF895" s="44"/>
      <c r="EG895" s="21">
        <v>75085</v>
      </c>
      <c r="EH895" s="44"/>
      <c r="EI895" s="21">
        <v>675762</v>
      </c>
      <c r="EJ895" s="44"/>
      <c r="EK895" s="44"/>
      <c r="EL895" s="21"/>
      <c r="EM895" s="44">
        <v>834</v>
      </c>
      <c r="EN895" s="44"/>
      <c r="EO895" s="44">
        <v>48320</v>
      </c>
      <c r="EP895" s="21"/>
      <c r="EQ895" s="21"/>
      <c r="ER895" s="21"/>
      <c r="ES895" s="21"/>
      <c r="ET895" s="44"/>
      <c r="EU895" s="21"/>
      <c r="EV895" s="44"/>
      <c r="EW895" s="21"/>
      <c r="EX895" s="44"/>
      <c r="EY895" s="44"/>
      <c r="EZ895" s="21"/>
      <c r="FA895" s="21"/>
      <c r="FB895" s="44"/>
      <c r="FC895" s="44"/>
      <c r="FD895" s="21"/>
      <c r="FE895" s="112"/>
      <c r="FF895" s="44"/>
      <c r="FG895" s="44">
        <v>3832024</v>
      </c>
      <c r="FH895" s="44">
        <v>1045416</v>
      </c>
      <c r="FI895" s="44">
        <v>3243374</v>
      </c>
      <c r="FJ895" s="44">
        <v>36437</v>
      </c>
      <c r="FK895" s="44">
        <v>3617632</v>
      </c>
      <c r="FL895" s="44"/>
      <c r="FM895" s="44"/>
      <c r="FN895" s="44"/>
      <c r="FO895" s="44"/>
      <c r="FP895" s="44"/>
      <c r="FQ895" s="44"/>
      <c r="FR895" s="44"/>
      <c r="FS895" s="44"/>
      <c r="FT895" s="44">
        <v>18932</v>
      </c>
      <c r="FU895" s="44"/>
      <c r="FV895" s="21">
        <v>472277</v>
      </c>
      <c r="FW895" s="44"/>
      <c r="FX895" s="44">
        <v>234820</v>
      </c>
      <c r="FY895" s="44">
        <v>25237</v>
      </c>
      <c r="FZ895" s="44">
        <v>108290</v>
      </c>
      <c r="GA895" s="44">
        <v>9059</v>
      </c>
      <c r="GB895" s="44"/>
      <c r="GC895" s="44">
        <v>11095</v>
      </c>
      <c r="GD895" s="44">
        <v>409247</v>
      </c>
      <c r="GE895" s="44">
        <v>198982</v>
      </c>
      <c r="GF895" s="44">
        <v>126552</v>
      </c>
      <c r="GG895" s="44">
        <v>661397</v>
      </c>
      <c r="GH895" s="44">
        <v>77963</v>
      </c>
      <c r="GI895" s="44">
        <v>96593</v>
      </c>
      <c r="GJ895" s="44">
        <v>129049</v>
      </c>
      <c r="GK895" s="44">
        <v>1771173</v>
      </c>
      <c r="GL895" s="44">
        <v>83888</v>
      </c>
      <c r="GM895" s="44">
        <v>1299</v>
      </c>
      <c r="GN895" s="44">
        <v>50736</v>
      </c>
      <c r="GO895" s="44"/>
      <c r="GP895" s="44"/>
      <c r="GQ895" s="44"/>
      <c r="GR895" s="44">
        <v>16593</v>
      </c>
      <c r="GS895" s="44">
        <v>1234175</v>
      </c>
      <c r="GT895" s="44"/>
      <c r="GU895" s="21">
        <v>885498</v>
      </c>
      <c r="GV895" s="44"/>
      <c r="GW895" s="44"/>
      <c r="GX895" s="44"/>
      <c r="GY895" s="44">
        <v>2119673</v>
      </c>
      <c r="GZ895" s="44">
        <v>532864</v>
      </c>
      <c r="HA895" s="44"/>
      <c r="HB895" s="44"/>
      <c r="HC895" s="44">
        <v>1586809</v>
      </c>
      <c r="HD895" s="44">
        <v>2119673</v>
      </c>
      <c r="HE895" s="21"/>
      <c r="HF895" s="21"/>
      <c r="HG895" s="21"/>
      <c r="HH895" s="21"/>
      <c r="HI895" s="21">
        <v>434452</v>
      </c>
      <c r="HJ895" s="44">
        <v>2125748</v>
      </c>
      <c r="HK895" s="21">
        <v>148914</v>
      </c>
      <c r="HL895" s="21">
        <v>305735</v>
      </c>
      <c r="HM895" s="21">
        <v>3014849</v>
      </c>
      <c r="HN895" s="21">
        <v>-2129351</v>
      </c>
      <c r="HO895" s="21"/>
      <c r="HP895" s="44"/>
      <c r="HQ895" s="47"/>
      <c r="HR895" s="47"/>
      <c r="HS895" s="47"/>
      <c r="HT895" s="47" t="s">
        <v>1736</v>
      </c>
      <c r="HU895" s="47">
        <v>-5328.64</v>
      </c>
      <c r="HV895" s="47">
        <v>2754</v>
      </c>
      <c r="HW895" s="47">
        <v>0</v>
      </c>
      <c r="HX895" s="47">
        <v>6238</v>
      </c>
      <c r="HY895" s="47">
        <v>20111</v>
      </c>
      <c r="HZ895" s="47">
        <v>60289</v>
      </c>
      <c r="IA895" s="47">
        <v>0</v>
      </c>
      <c r="IB895" s="47">
        <v>0</v>
      </c>
      <c r="IC895" s="47">
        <v>8638</v>
      </c>
      <c r="ID895"/>
      <c r="IE895" s="47">
        <v>2108</v>
      </c>
      <c r="IF895"/>
      <c r="IG895" s="47"/>
      <c r="IH895" s="47">
        <v>17211</v>
      </c>
      <c r="II895">
        <v>2116</v>
      </c>
      <c r="IJ895">
        <v>1676</v>
      </c>
      <c r="IK895">
        <v>1874</v>
      </c>
      <c r="IL895">
        <v>12819</v>
      </c>
      <c r="IM895">
        <v>135834</v>
      </c>
      <c r="IN895">
        <v>0</v>
      </c>
      <c r="IO895">
        <v>425</v>
      </c>
      <c r="IP895">
        <v>0</v>
      </c>
      <c r="IQ895">
        <v>0</v>
      </c>
      <c r="IR895">
        <v>0</v>
      </c>
      <c r="IS895">
        <v>0</v>
      </c>
      <c r="IT895">
        <v>425</v>
      </c>
      <c r="IU895">
        <v>144685</v>
      </c>
      <c r="IV895">
        <v>0</v>
      </c>
      <c r="IW895">
        <v>300767</v>
      </c>
      <c r="IX895">
        <v>750953</v>
      </c>
      <c r="IY895">
        <v>1362817</v>
      </c>
      <c r="IZ895">
        <v>0</v>
      </c>
      <c r="JA895">
        <v>0</v>
      </c>
      <c r="JB895">
        <v>191550</v>
      </c>
      <c r="JC895"/>
      <c r="JD895">
        <v>68903</v>
      </c>
      <c r="JE895"/>
      <c r="JF895"/>
      <c r="JG895">
        <v>384951</v>
      </c>
      <c r="JH895">
        <v>58660</v>
      </c>
      <c r="JI895">
        <v>50740</v>
      </c>
      <c r="JJ895">
        <v>86285</v>
      </c>
      <c r="JK895">
        <v>431713</v>
      </c>
      <c r="JL895">
        <v>3832024</v>
      </c>
      <c r="JM895">
        <v>0</v>
      </c>
      <c r="JN895">
        <v>17861</v>
      </c>
      <c r="JO895">
        <v>0</v>
      </c>
      <c r="JP895">
        <v>0</v>
      </c>
      <c r="JQ895">
        <v>0</v>
      </c>
      <c r="JR895">
        <v>0</v>
      </c>
      <c r="JS895">
        <v>17861</v>
      </c>
      <c r="JT895"/>
      <c r="JU895"/>
      <c r="JV895"/>
      <c r="JW895"/>
      <c r="JX895"/>
      <c r="JY895"/>
      <c r="JZ895"/>
      <c r="KA895"/>
      <c r="KB895"/>
      <c r="KC895"/>
      <c r="KD895"/>
      <c r="KE895"/>
      <c r="KF895">
        <v>86</v>
      </c>
      <c r="KG895">
        <v>128</v>
      </c>
      <c r="KH895">
        <v>62</v>
      </c>
      <c r="KI895">
        <v>61</v>
      </c>
      <c r="KJ895">
        <v>96</v>
      </c>
      <c r="KK895">
        <v>40</v>
      </c>
      <c r="KL895">
        <v>46</v>
      </c>
      <c r="KM895">
        <v>70</v>
      </c>
      <c r="KN895">
        <v>29</v>
      </c>
      <c r="KO895">
        <v>1</v>
      </c>
      <c r="KP895">
        <v>0</v>
      </c>
      <c r="KQ895">
        <v>0</v>
      </c>
      <c r="KR895">
        <v>0</v>
      </c>
      <c r="KS895">
        <v>1</v>
      </c>
      <c r="KT895">
        <v>0</v>
      </c>
      <c r="KU895">
        <v>1</v>
      </c>
      <c r="KV895">
        <v>0</v>
      </c>
      <c r="KW895">
        <v>0</v>
      </c>
      <c r="KX895">
        <v>0</v>
      </c>
      <c r="KY895">
        <v>0</v>
      </c>
      <c r="KZ895">
        <v>0</v>
      </c>
      <c r="LA895">
        <v>0</v>
      </c>
      <c r="LB895">
        <v>0</v>
      </c>
      <c r="LC895">
        <v>0</v>
      </c>
      <c r="LD895">
        <v>1</v>
      </c>
      <c r="LE895">
        <v>0</v>
      </c>
      <c r="LF895">
        <v>0</v>
      </c>
      <c r="LG895">
        <v>0</v>
      </c>
      <c r="LH895">
        <v>0</v>
      </c>
    </row>
    <row r="896" spans="1:320" s="34" customFormat="1" ht="15" customHeight="1" x14ac:dyDescent="0.25">
      <c r="A896" s="45">
        <v>206400484</v>
      </c>
      <c r="B896" s="45" t="s">
        <v>6671</v>
      </c>
      <c r="C896" s="46">
        <v>45292</v>
      </c>
      <c r="D896" s="46">
        <v>45657</v>
      </c>
      <c r="E896" s="47">
        <v>366</v>
      </c>
      <c r="F896" s="45" t="s">
        <v>883</v>
      </c>
      <c r="G896" s="45" t="s">
        <v>884</v>
      </c>
      <c r="H896" s="45" t="s">
        <v>6662</v>
      </c>
      <c r="I896" s="45" t="s">
        <v>886</v>
      </c>
      <c r="J896" s="45" t="s">
        <v>887</v>
      </c>
      <c r="K896" s="45" t="s">
        <v>1330</v>
      </c>
      <c r="L896" s="45" t="s">
        <v>6663</v>
      </c>
      <c r="M896" s="45" t="s">
        <v>6672</v>
      </c>
      <c r="N896" s="45" t="s">
        <v>6673</v>
      </c>
      <c r="O896" s="45" t="s">
        <v>6674</v>
      </c>
      <c r="P896" s="45" t="s">
        <v>6675</v>
      </c>
      <c r="Q896" s="45" t="s">
        <v>6676</v>
      </c>
      <c r="R896" t="s">
        <v>6677</v>
      </c>
      <c r="S896" s="45" t="s">
        <v>893</v>
      </c>
      <c r="T896" t="s">
        <v>6670</v>
      </c>
      <c r="U896" s="47">
        <v>162</v>
      </c>
      <c r="V896" s="47">
        <v>162</v>
      </c>
      <c r="W896" s="47" t="s">
        <v>913</v>
      </c>
      <c r="X896" s="47">
        <v>59292</v>
      </c>
      <c r="Y896" s="47">
        <v>37983</v>
      </c>
      <c r="Z896" s="48">
        <v>145.63</v>
      </c>
      <c r="AA896" s="44">
        <v>345</v>
      </c>
      <c r="AB896" s="44">
        <v>347</v>
      </c>
      <c r="AC896" s="44">
        <v>7618</v>
      </c>
      <c r="AD896" s="44">
        <v>2286</v>
      </c>
      <c r="AE896" s="44">
        <v>635</v>
      </c>
      <c r="AF896" s="44">
        <v>23209</v>
      </c>
      <c r="AG896" s="44"/>
      <c r="AH896" s="47">
        <v>167</v>
      </c>
      <c r="AI896" s="47">
        <v>1118</v>
      </c>
      <c r="AJ896">
        <v>2950</v>
      </c>
      <c r="AK896" t="s">
        <v>895</v>
      </c>
      <c r="AL896">
        <v>37983</v>
      </c>
      <c r="AM896"/>
      <c r="AN896"/>
      <c r="AO896"/>
      <c r="AP896"/>
      <c r="AQ896"/>
      <c r="AR896" s="44"/>
      <c r="AS896" s="44"/>
      <c r="AT896" s="44"/>
      <c r="AU896" s="44">
        <v>15952450</v>
      </c>
      <c r="AV896" s="44">
        <v>3021886</v>
      </c>
      <c r="AW896" s="44">
        <v>894239</v>
      </c>
      <c r="AX896" s="44">
        <v>55932</v>
      </c>
      <c r="AY896" s="44">
        <v>18136029</v>
      </c>
      <c r="AZ896" s="21">
        <v>18194109</v>
      </c>
      <c r="BA896" s="21">
        <v>-58080</v>
      </c>
      <c r="BB896" s="44">
        <v>435</v>
      </c>
      <c r="BC896" s="44"/>
      <c r="BD896" s="44"/>
      <c r="BE896" s="44">
        <v>-57645</v>
      </c>
      <c r="BF896" s="44">
        <v>3272825</v>
      </c>
      <c r="BG896" s="44">
        <v>979034</v>
      </c>
      <c r="BH896" s="44">
        <v>296563</v>
      </c>
      <c r="BI896" s="21">
        <v>9588862</v>
      </c>
      <c r="BJ896" s="21"/>
      <c r="BK896" s="21">
        <v>73691</v>
      </c>
      <c r="BL896" s="21">
        <v>500050</v>
      </c>
      <c r="BM896" s="21">
        <v>1241425</v>
      </c>
      <c r="BN896" s="21">
        <v>15952450</v>
      </c>
      <c r="BO896" s="21"/>
      <c r="BP896" s="21"/>
      <c r="BQ896" s="44"/>
      <c r="BR896" s="21"/>
      <c r="BS896" s="44"/>
      <c r="BT896" s="21"/>
      <c r="BU896" s="44"/>
      <c r="BV896" s="21"/>
      <c r="BW896" s="44">
        <v>2029285</v>
      </c>
      <c r="BX896" s="21"/>
      <c r="BY896" s="21">
        <v>666320</v>
      </c>
      <c r="BZ896" s="21"/>
      <c r="CA896" s="44">
        <v>3351</v>
      </c>
      <c r="CB896" s="44"/>
      <c r="CC896" s="44">
        <v>36317</v>
      </c>
      <c r="CD896" s="44"/>
      <c r="CE896" s="44"/>
      <c r="CF896" s="44"/>
      <c r="CG896" s="44">
        <v>68673</v>
      </c>
      <c r="CH896" s="44"/>
      <c r="CI896" s="21">
        <v>83</v>
      </c>
      <c r="CJ896" s="44"/>
      <c r="CK896" s="21">
        <v>217857</v>
      </c>
      <c r="CL896" s="44"/>
      <c r="CM896" s="44">
        <v>97065</v>
      </c>
      <c r="CN896" s="44">
        <v>0</v>
      </c>
      <c r="CO896" s="44">
        <v>1025995</v>
      </c>
      <c r="CP896" s="44">
        <v>0</v>
      </c>
      <c r="CQ896" s="21">
        <v>796577</v>
      </c>
      <c r="CR896" s="44">
        <v>187698</v>
      </c>
      <c r="CS896" s="44">
        <v>791193</v>
      </c>
      <c r="CT896" s="44">
        <v>54500</v>
      </c>
      <c r="CU896" s="44"/>
      <c r="CV896" s="44">
        <v>68858</v>
      </c>
      <c r="CW896" s="21"/>
      <c r="CX896" s="21"/>
      <c r="CY896" s="21"/>
      <c r="CZ896" s="21"/>
      <c r="DA896" s="21"/>
      <c r="DB896" s="21"/>
      <c r="DC896" s="21"/>
      <c r="DD896" s="21"/>
      <c r="DE896" s="44"/>
      <c r="DF896" s="21"/>
      <c r="DG896" s="44"/>
      <c r="DH896" s="21"/>
      <c r="DI896" s="44"/>
      <c r="DJ896" s="44"/>
      <c r="DK896" s="44"/>
      <c r="DL896" s="44"/>
      <c r="DM896" s="21"/>
      <c r="DN896" s="44"/>
      <c r="DO896" s="44"/>
      <c r="DP896" s="44"/>
      <c r="DQ896" s="44"/>
      <c r="DR896" s="44"/>
      <c r="DS896" s="44"/>
      <c r="DT896" s="44"/>
      <c r="DU896" s="44"/>
      <c r="DV896" s="44"/>
      <c r="DW896" s="44"/>
      <c r="DX896" s="44"/>
      <c r="DY896" s="44"/>
      <c r="DZ896" s="44"/>
      <c r="EA896" s="44"/>
      <c r="EB896" s="21"/>
      <c r="EC896" s="44">
        <v>-1071363</v>
      </c>
      <c r="ED896" s="44"/>
      <c r="EE896" s="21">
        <v>132683</v>
      </c>
      <c r="EF896" s="44"/>
      <c r="EG896" s="21">
        <v>48710</v>
      </c>
      <c r="EH896" s="44"/>
      <c r="EI896" s="21">
        <v>1574962</v>
      </c>
      <c r="EJ896" s="44"/>
      <c r="EK896" s="44"/>
      <c r="EL896" s="21"/>
      <c r="EM896" s="44">
        <v>9987</v>
      </c>
      <c r="EN896" s="44"/>
      <c r="EO896" s="44">
        <v>199260</v>
      </c>
      <c r="EP896" s="21"/>
      <c r="EQ896" s="21"/>
      <c r="ER896" s="21"/>
      <c r="ES896" s="21"/>
      <c r="ET896" s="44"/>
      <c r="EU896" s="21"/>
      <c r="EV896" s="44"/>
      <c r="EW896" s="21"/>
      <c r="EX896" s="44"/>
      <c r="EY896" s="44"/>
      <c r="EZ896" s="21"/>
      <c r="FA896" s="21"/>
      <c r="FB896" s="44"/>
      <c r="FC896" s="44"/>
      <c r="FD896" s="21"/>
      <c r="FE896" s="112"/>
      <c r="FF896" s="44"/>
      <c r="FG896" s="44">
        <v>8268857</v>
      </c>
      <c r="FH896" s="44">
        <v>2728297</v>
      </c>
      <c r="FI896" s="44">
        <v>7196955</v>
      </c>
      <c r="FJ896" s="44">
        <v>82516</v>
      </c>
      <c r="FK896" s="44">
        <v>8832085</v>
      </c>
      <c r="FL896" s="44"/>
      <c r="FM896" s="44"/>
      <c r="FN896" s="44"/>
      <c r="FO896" s="44"/>
      <c r="FP896" s="44"/>
      <c r="FQ896" s="44"/>
      <c r="FR896" s="44"/>
      <c r="FS896" s="44"/>
      <c r="FT896" s="44">
        <v>54780</v>
      </c>
      <c r="FU896" s="44"/>
      <c r="FV896" s="21">
        <v>827880</v>
      </c>
      <c r="FW896" s="44"/>
      <c r="FX896" s="44">
        <v>642267</v>
      </c>
      <c r="FY896" s="44">
        <v>152137</v>
      </c>
      <c r="FZ896" s="44">
        <v>413282</v>
      </c>
      <c r="GA896" s="44">
        <v>38313</v>
      </c>
      <c r="GB896" s="44"/>
      <c r="GC896" s="44">
        <v>41534</v>
      </c>
      <c r="GD896" s="44">
        <v>646309</v>
      </c>
      <c r="GE896" s="44">
        <v>350203</v>
      </c>
      <c r="GF896" s="44">
        <v>228627</v>
      </c>
      <c r="GG896" s="44">
        <v>1231466</v>
      </c>
      <c r="GH896" s="44">
        <v>164388</v>
      </c>
      <c r="GI896" s="44">
        <v>167336</v>
      </c>
      <c r="GJ896" s="44">
        <v>117638</v>
      </c>
      <c r="GK896" s="44">
        <v>3464059</v>
      </c>
      <c r="GL896" s="44"/>
      <c r="GM896" s="44">
        <v>797934</v>
      </c>
      <c r="GN896" s="44"/>
      <c r="GO896" s="44"/>
      <c r="GP896" s="44"/>
      <c r="GQ896" s="44"/>
      <c r="GR896" s="44">
        <v>23871</v>
      </c>
      <c r="GS896" s="44">
        <v>2382099</v>
      </c>
      <c r="GT896" s="44"/>
      <c r="GU896" s="21"/>
      <c r="GV896" s="44"/>
      <c r="GW896" s="44">
        <v>37595</v>
      </c>
      <c r="GX896" s="44"/>
      <c r="GY896" s="44">
        <v>2419694</v>
      </c>
      <c r="GZ896" s="44">
        <v>1327767</v>
      </c>
      <c r="HA896" s="44"/>
      <c r="HB896" s="44"/>
      <c r="HC896" s="44">
        <v>1091927</v>
      </c>
      <c r="HD896" s="44">
        <v>2419694</v>
      </c>
      <c r="HE896" s="21"/>
      <c r="HF896" s="21">
        <v>3595</v>
      </c>
      <c r="HG896" s="21"/>
      <c r="HH896" s="21"/>
      <c r="HI896" s="21">
        <v>0</v>
      </c>
      <c r="HJ896" s="44"/>
      <c r="HK896" s="21"/>
      <c r="HL896" s="21"/>
      <c r="HM896" s="21">
        <v>0</v>
      </c>
      <c r="HN896" s="21">
        <v>0</v>
      </c>
      <c r="HO896" s="21"/>
      <c r="HP896" s="44"/>
      <c r="HQ896" s="47"/>
      <c r="HR896" s="47"/>
      <c r="HS896" s="47"/>
      <c r="HT896" s="47" t="s">
        <v>4857</v>
      </c>
      <c r="HU896" s="47">
        <v>-66388.350000000006</v>
      </c>
      <c r="HV896" s="47">
        <v>2836</v>
      </c>
      <c r="HW896" s="47">
        <v>0</v>
      </c>
      <c r="HX896" s="47">
        <v>24359</v>
      </c>
      <c r="HY896" s="47">
        <v>33432</v>
      </c>
      <c r="HZ896" s="47">
        <v>137704</v>
      </c>
      <c r="IA896" s="47">
        <v>0</v>
      </c>
      <c r="IB896" s="47">
        <v>0</v>
      </c>
      <c r="IC896" s="47">
        <v>20567</v>
      </c>
      <c r="ID896"/>
      <c r="IE896" s="47">
        <v>3683</v>
      </c>
      <c r="IF896">
        <v>70</v>
      </c>
      <c r="IG896" s="47"/>
      <c r="IH896" s="47">
        <v>28167</v>
      </c>
      <c r="II896">
        <v>4360</v>
      </c>
      <c r="IJ896">
        <v>4114</v>
      </c>
      <c r="IK896">
        <v>1936</v>
      </c>
      <c r="IL896">
        <v>21469</v>
      </c>
      <c r="IM896">
        <v>282697</v>
      </c>
      <c r="IN896">
        <v>0</v>
      </c>
      <c r="IO896">
        <v>0</v>
      </c>
      <c r="IP896">
        <v>0</v>
      </c>
      <c r="IQ896">
        <v>0</v>
      </c>
      <c r="IR896">
        <v>0</v>
      </c>
      <c r="IS896">
        <v>0</v>
      </c>
      <c r="IT896">
        <v>0</v>
      </c>
      <c r="IU896">
        <v>161269</v>
      </c>
      <c r="IV896">
        <v>0</v>
      </c>
      <c r="IW896">
        <v>1269306</v>
      </c>
      <c r="IX896">
        <v>1290265</v>
      </c>
      <c r="IY896">
        <v>3144852</v>
      </c>
      <c r="IZ896">
        <v>0</v>
      </c>
      <c r="JA896">
        <v>0</v>
      </c>
      <c r="JB896">
        <v>521111</v>
      </c>
      <c r="JC896"/>
      <c r="JD896">
        <v>125678</v>
      </c>
      <c r="JE896">
        <v>1648</v>
      </c>
      <c r="JF896"/>
      <c r="JG896">
        <v>622649</v>
      </c>
      <c r="JH896">
        <v>119781</v>
      </c>
      <c r="JI896">
        <v>111106</v>
      </c>
      <c r="JJ896">
        <v>76914</v>
      </c>
      <c r="JK896">
        <v>824278</v>
      </c>
      <c r="JL896">
        <v>8268857</v>
      </c>
      <c r="JM896">
        <v>0</v>
      </c>
      <c r="JN896">
        <v>0</v>
      </c>
      <c r="JO896">
        <v>0</v>
      </c>
      <c r="JP896">
        <v>0</v>
      </c>
      <c r="JQ896">
        <v>0</v>
      </c>
      <c r="JR896">
        <v>0</v>
      </c>
      <c r="JS896">
        <v>0</v>
      </c>
      <c r="JT896"/>
      <c r="JU896"/>
      <c r="JV896"/>
      <c r="JW896"/>
      <c r="JX896"/>
      <c r="JY896"/>
      <c r="JZ896"/>
      <c r="KA896"/>
      <c r="KB896"/>
      <c r="KC896"/>
      <c r="KD896"/>
      <c r="KE896"/>
      <c r="KF896">
        <v>194</v>
      </c>
      <c r="KG896">
        <v>270</v>
      </c>
      <c r="KH896">
        <v>147</v>
      </c>
      <c r="KI896">
        <v>153</v>
      </c>
      <c r="KJ896">
        <v>212</v>
      </c>
      <c r="KK896">
        <v>112</v>
      </c>
      <c r="KL896">
        <v>105</v>
      </c>
      <c r="KM896">
        <v>148</v>
      </c>
      <c r="KN896">
        <v>73</v>
      </c>
      <c r="KO896">
        <v>1</v>
      </c>
      <c r="KP896">
        <v>0</v>
      </c>
      <c r="KQ896">
        <v>0</v>
      </c>
      <c r="KR896">
        <v>0</v>
      </c>
      <c r="KS896">
        <v>0</v>
      </c>
      <c r="KT896">
        <v>1</v>
      </c>
      <c r="KU896">
        <v>1</v>
      </c>
      <c r="KV896">
        <v>0</v>
      </c>
      <c r="KW896">
        <v>0</v>
      </c>
      <c r="KX896">
        <v>0</v>
      </c>
      <c r="KY896">
        <v>0</v>
      </c>
      <c r="KZ896">
        <v>0</v>
      </c>
      <c r="LA896">
        <v>0</v>
      </c>
      <c r="LB896">
        <v>0</v>
      </c>
      <c r="LC896">
        <v>0</v>
      </c>
      <c r="LD896">
        <v>1</v>
      </c>
      <c r="LE896">
        <v>0</v>
      </c>
      <c r="LF896">
        <v>0</v>
      </c>
      <c r="LG896">
        <v>0</v>
      </c>
      <c r="LH896">
        <v>0</v>
      </c>
    </row>
    <row r="897" spans="1:320" s="34" customFormat="1" ht="15" customHeight="1" x14ac:dyDescent="0.25">
      <c r="A897" s="45">
        <v>206400497</v>
      </c>
      <c r="B897" s="45" t="s">
        <v>6678</v>
      </c>
      <c r="C897" s="46">
        <v>45292</v>
      </c>
      <c r="D897" s="46">
        <v>45657</v>
      </c>
      <c r="E897" s="47">
        <v>366</v>
      </c>
      <c r="F897" s="45" t="s">
        <v>883</v>
      </c>
      <c r="G897" s="45" t="s">
        <v>884</v>
      </c>
      <c r="H897" s="45" t="s">
        <v>6662</v>
      </c>
      <c r="I897" s="45" t="s">
        <v>886</v>
      </c>
      <c r="J897" s="45" t="s">
        <v>887</v>
      </c>
      <c r="K897" s="45" t="s">
        <v>1330</v>
      </c>
      <c r="L897" s="45" t="s">
        <v>6663</v>
      </c>
      <c r="M897" s="45" t="s">
        <v>6672</v>
      </c>
      <c r="N897" s="45" t="s">
        <v>6679</v>
      </c>
      <c r="O897" s="45" t="s">
        <v>6680</v>
      </c>
      <c r="P897" s="45" t="s">
        <v>6681</v>
      </c>
      <c r="Q897" s="45" t="s">
        <v>6682</v>
      </c>
      <c r="R897" t="s">
        <v>6683</v>
      </c>
      <c r="S897" s="45" t="s">
        <v>893</v>
      </c>
      <c r="T897" t="s">
        <v>6670</v>
      </c>
      <c r="U897" s="47">
        <v>145</v>
      </c>
      <c r="V897" s="47">
        <v>145</v>
      </c>
      <c r="W897" s="47" t="s">
        <v>913</v>
      </c>
      <c r="X897" s="47">
        <v>53070</v>
      </c>
      <c r="Y897" s="47">
        <v>29908</v>
      </c>
      <c r="Z897" s="48">
        <v>128.11000000000001</v>
      </c>
      <c r="AA897" s="44">
        <v>287</v>
      </c>
      <c r="AB897" s="44">
        <v>284</v>
      </c>
      <c r="AC897" s="44">
        <v>4816</v>
      </c>
      <c r="AD897" s="44">
        <v>1314</v>
      </c>
      <c r="AE897" s="44">
        <v>426</v>
      </c>
      <c r="AF897" s="44">
        <v>19958</v>
      </c>
      <c r="AG897" s="44"/>
      <c r="AH897" s="47">
        <v>205</v>
      </c>
      <c r="AI897" s="47">
        <v>1575</v>
      </c>
      <c r="AJ897">
        <v>1614</v>
      </c>
      <c r="AK897" t="s">
        <v>895</v>
      </c>
      <c r="AL897">
        <v>29908</v>
      </c>
      <c r="AM897"/>
      <c r="AN897"/>
      <c r="AO897"/>
      <c r="AP897"/>
      <c r="AQ897"/>
      <c r="AR897" s="44"/>
      <c r="AS897" s="44"/>
      <c r="AT897" s="44"/>
      <c r="AU897" s="44">
        <v>11924890</v>
      </c>
      <c r="AV897" s="44">
        <v>1620149</v>
      </c>
      <c r="AW897" s="44">
        <v>1304292</v>
      </c>
      <c r="AX897" s="44">
        <v>42000</v>
      </c>
      <c r="AY897" s="44">
        <v>12282747</v>
      </c>
      <c r="AZ897" s="21">
        <v>12839097</v>
      </c>
      <c r="BA897" s="21">
        <v>-556350</v>
      </c>
      <c r="BB897" s="44">
        <v>-6374</v>
      </c>
      <c r="BC897" s="44"/>
      <c r="BD897" s="44"/>
      <c r="BE897" s="44">
        <v>-562724</v>
      </c>
      <c r="BF897" s="44">
        <v>2023855</v>
      </c>
      <c r="BG897" s="44">
        <v>564173</v>
      </c>
      <c r="BH897" s="44">
        <v>159461</v>
      </c>
      <c r="BI897" s="21">
        <v>7813599</v>
      </c>
      <c r="BJ897" s="21"/>
      <c r="BK897" s="21">
        <v>84302</v>
      </c>
      <c r="BL897" s="21">
        <v>618175</v>
      </c>
      <c r="BM897" s="21">
        <v>661325</v>
      </c>
      <c r="BN897" s="21">
        <v>11924890</v>
      </c>
      <c r="BO897" s="21"/>
      <c r="BP897" s="21"/>
      <c r="BQ897" s="44"/>
      <c r="BR897" s="21"/>
      <c r="BS897" s="44"/>
      <c r="BT897" s="21"/>
      <c r="BU897" s="44"/>
      <c r="BV897" s="21"/>
      <c r="BW897" s="44">
        <v>1152429</v>
      </c>
      <c r="BX897" s="21"/>
      <c r="BY897" s="21">
        <v>333219</v>
      </c>
      <c r="BZ897" s="21"/>
      <c r="CA897" s="44">
        <v>752</v>
      </c>
      <c r="CB897" s="44"/>
      <c r="CC897" s="44">
        <v>7633</v>
      </c>
      <c r="CD897" s="44"/>
      <c r="CE897" s="44"/>
      <c r="CF897" s="44"/>
      <c r="CG897" s="44">
        <v>76156</v>
      </c>
      <c r="CH897" s="44"/>
      <c r="CI897" s="21"/>
      <c r="CJ897" s="44"/>
      <c r="CK897" s="21">
        <v>49960</v>
      </c>
      <c r="CL897" s="44"/>
      <c r="CM897" s="44">
        <v>14102</v>
      </c>
      <c r="CN897" s="44">
        <v>0</v>
      </c>
      <c r="CO897" s="44">
        <v>648363</v>
      </c>
      <c r="CP897" s="44">
        <v>0</v>
      </c>
      <c r="CQ897" s="21">
        <v>452262</v>
      </c>
      <c r="CR897" s="44">
        <v>100455</v>
      </c>
      <c r="CS897" s="44">
        <v>340974</v>
      </c>
      <c r="CT897" s="44">
        <v>23223</v>
      </c>
      <c r="CU897" s="44"/>
      <c r="CV897" s="44">
        <v>40770</v>
      </c>
      <c r="CW897" s="21"/>
      <c r="CX897" s="21"/>
      <c r="CY897" s="21"/>
      <c r="CZ897" s="21"/>
      <c r="DA897" s="21"/>
      <c r="DB897" s="21"/>
      <c r="DC897" s="21"/>
      <c r="DD897" s="21"/>
      <c r="DE897" s="44"/>
      <c r="DF897" s="21"/>
      <c r="DG897" s="44"/>
      <c r="DH897" s="21"/>
      <c r="DI897" s="44"/>
      <c r="DJ897" s="44"/>
      <c r="DK897" s="44"/>
      <c r="DL897" s="44"/>
      <c r="DM897" s="21"/>
      <c r="DN897" s="44"/>
      <c r="DO897" s="44"/>
      <c r="DP897" s="44"/>
      <c r="DQ897" s="44"/>
      <c r="DR897" s="44"/>
      <c r="DS897" s="44"/>
      <c r="DT897" s="44"/>
      <c r="DU897" s="44"/>
      <c r="DV897" s="44"/>
      <c r="DW897" s="44"/>
      <c r="DX897" s="44"/>
      <c r="DY897" s="44"/>
      <c r="DZ897" s="44"/>
      <c r="EA897" s="44"/>
      <c r="EB897" s="21"/>
      <c r="EC897" s="44">
        <v>-774014</v>
      </c>
      <c r="ED897" s="44"/>
      <c r="EE897" s="21">
        <v>48667</v>
      </c>
      <c r="EF897" s="44"/>
      <c r="EG897" s="21">
        <v>38446</v>
      </c>
      <c r="EH897" s="44"/>
      <c r="EI897" s="21">
        <v>1883845</v>
      </c>
      <c r="EJ897" s="44"/>
      <c r="EK897" s="44"/>
      <c r="EL897" s="21"/>
      <c r="EM897" s="44">
        <v>7272</v>
      </c>
      <c r="EN897" s="44"/>
      <c r="EO897" s="44">
        <v>100076</v>
      </c>
      <c r="EP897" s="21"/>
      <c r="EQ897" s="21"/>
      <c r="ER897" s="21"/>
      <c r="ES897" s="21"/>
      <c r="ET897" s="44"/>
      <c r="EU897" s="21"/>
      <c r="EV897" s="44"/>
      <c r="EW897" s="21"/>
      <c r="EX897" s="44"/>
      <c r="EY897" s="44"/>
      <c r="EZ897" s="21"/>
      <c r="FA897" s="21"/>
      <c r="FB897" s="44"/>
      <c r="FC897" s="44"/>
      <c r="FD897" s="21"/>
      <c r="FE897" s="112"/>
      <c r="FF897" s="44"/>
      <c r="FG897" s="44">
        <v>5560262</v>
      </c>
      <c r="FH897" s="44">
        <v>1658496</v>
      </c>
      <c r="FI897" s="44">
        <v>5620339</v>
      </c>
      <c r="FJ897" s="44">
        <v>73697</v>
      </c>
      <c r="FK897" s="44">
        <v>5631394</v>
      </c>
      <c r="FL897" s="44"/>
      <c r="FM897" s="44"/>
      <c r="FN897" s="44"/>
      <c r="FO897" s="44"/>
      <c r="FP897" s="44"/>
      <c r="FQ897" s="44"/>
      <c r="FR897" s="44"/>
      <c r="FS897" s="44"/>
      <c r="FT897" s="44">
        <v>21934</v>
      </c>
      <c r="FU897" s="44"/>
      <c r="FV897" s="21">
        <v>519099</v>
      </c>
      <c r="FW897" s="44"/>
      <c r="FX897" s="44">
        <v>361552</v>
      </c>
      <c r="FY897" s="44">
        <v>78337</v>
      </c>
      <c r="FZ897" s="44">
        <v>170775</v>
      </c>
      <c r="GA897" s="44">
        <v>18968</v>
      </c>
      <c r="GB897" s="44"/>
      <c r="GC897" s="44">
        <v>22640</v>
      </c>
      <c r="GD897" s="44">
        <v>719873</v>
      </c>
      <c r="GE897" s="44">
        <v>292722</v>
      </c>
      <c r="GF897" s="44">
        <v>284238</v>
      </c>
      <c r="GG897" s="44">
        <v>1212351</v>
      </c>
      <c r="GH897" s="44">
        <v>118429</v>
      </c>
      <c r="GI897" s="44">
        <v>167048</v>
      </c>
      <c r="GJ897" s="44">
        <v>120800</v>
      </c>
      <c r="GK897" s="44">
        <v>1880221</v>
      </c>
      <c r="GL897" s="44">
        <v>81828</v>
      </c>
      <c r="GM897" s="44">
        <v>1081161</v>
      </c>
      <c r="GN897" s="44"/>
      <c r="GO897" s="44"/>
      <c r="GP897" s="44"/>
      <c r="GQ897" s="44"/>
      <c r="GR897" s="44">
        <v>55727</v>
      </c>
      <c r="GS897" s="44">
        <v>1425727</v>
      </c>
      <c r="GT897" s="44"/>
      <c r="GU897" s="21">
        <v>374076</v>
      </c>
      <c r="GV897" s="44"/>
      <c r="GW897" s="44">
        <v>36793460</v>
      </c>
      <c r="GX897" s="44"/>
      <c r="GY897" s="44">
        <v>38593263</v>
      </c>
      <c r="GZ897" s="44">
        <v>1009490</v>
      </c>
      <c r="HA897" s="44"/>
      <c r="HB897" s="44"/>
      <c r="HC897" s="44">
        <v>37583773</v>
      </c>
      <c r="HD897" s="44">
        <v>38593263</v>
      </c>
      <c r="HE897" s="21"/>
      <c r="HF897" s="21">
        <v>36793460</v>
      </c>
      <c r="HG897" s="21"/>
      <c r="HH897" s="21"/>
      <c r="HI897" s="21">
        <v>137802</v>
      </c>
      <c r="HJ897" s="44"/>
      <c r="HK897" s="21">
        <v>646009</v>
      </c>
      <c r="HL897" s="21">
        <v>210476</v>
      </c>
      <c r="HM897" s="21">
        <v>994287</v>
      </c>
      <c r="HN897" s="21">
        <v>-620211</v>
      </c>
      <c r="HO897" s="21"/>
      <c r="HP897" s="44"/>
      <c r="HQ897" s="47"/>
      <c r="HR897" s="47"/>
      <c r="HS897" s="47"/>
      <c r="HT897" s="47" t="s">
        <v>1799</v>
      </c>
      <c r="HU897" s="47">
        <v>10094.9</v>
      </c>
      <c r="HV897" s="47">
        <v>2267</v>
      </c>
      <c r="HW897" s="47">
        <v>0</v>
      </c>
      <c r="HX897" s="47">
        <v>12625</v>
      </c>
      <c r="HY897" s="47">
        <v>30842</v>
      </c>
      <c r="HZ897" s="47">
        <v>80857</v>
      </c>
      <c r="IA897" s="47">
        <v>0</v>
      </c>
      <c r="IB897" s="47">
        <v>0</v>
      </c>
      <c r="IC897" s="47">
        <v>12708</v>
      </c>
      <c r="ID897"/>
      <c r="IE897" s="47">
        <v>3029</v>
      </c>
      <c r="IF897"/>
      <c r="IG897" s="47"/>
      <c r="IH897" s="47">
        <v>27903</v>
      </c>
      <c r="II897">
        <v>3552</v>
      </c>
      <c r="IJ897">
        <v>5176</v>
      </c>
      <c r="IK897">
        <v>2016</v>
      </c>
      <c r="IL897">
        <v>11108</v>
      </c>
      <c r="IM897">
        <v>192083</v>
      </c>
      <c r="IN897">
        <v>0</v>
      </c>
      <c r="IO897">
        <v>0</v>
      </c>
      <c r="IP897">
        <v>0</v>
      </c>
      <c r="IQ897">
        <v>0</v>
      </c>
      <c r="IR897">
        <v>0</v>
      </c>
      <c r="IS897">
        <v>0</v>
      </c>
      <c r="IT897">
        <v>0</v>
      </c>
      <c r="IU897">
        <v>147811</v>
      </c>
      <c r="IV897">
        <v>0</v>
      </c>
      <c r="IW897">
        <v>573952</v>
      </c>
      <c r="IX897">
        <v>1192466</v>
      </c>
      <c r="IY897">
        <v>1909310</v>
      </c>
      <c r="IZ897">
        <v>0</v>
      </c>
      <c r="JA897">
        <v>0</v>
      </c>
      <c r="JB897">
        <v>317814</v>
      </c>
      <c r="JC897"/>
      <c r="JD897">
        <v>75450</v>
      </c>
      <c r="JE897"/>
      <c r="JF897"/>
      <c r="JG897">
        <v>657862</v>
      </c>
      <c r="JH897">
        <v>94580</v>
      </c>
      <c r="JI897">
        <v>118448</v>
      </c>
      <c r="JJ897">
        <v>91464</v>
      </c>
      <c r="JK897">
        <v>381105</v>
      </c>
      <c r="JL897">
        <v>5560262</v>
      </c>
      <c r="JM897">
        <v>0</v>
      </c>
      <c r="JN897">
        <v>0</v>
      </c>
      <c r="JO897">
        <v>0</v>
      </c>
      <c r="JP897">
        <v>0</v>
      </c>
      <c r="JQ897">
        <v>0</v>
      </c>
      <c r="JR897">
        <v>0</v>
      </c>
      <c r="JS897">
        <v>0</v>
      </c>
      <c r="JT897"/>
      <c r="JU897"/>
      <c r="JV897"/>
      <c r="JW897"/>
      <c r="JX897"/>
      <c r="JY897"/>
      <c r="JZ897"/>
      <c r="KA897"/>
      <c r="KB897"/>
      <c r="KC897"/>
      <c r="KD897"/>
      <c r="KE897"/>
      <c r="KF897">
        <v>172</v>
      </c>
      <c r="KG897">
        <v>244</v>
      </c>
      <c r="KH897">
        <v>116</v>
      </c>
      <c r="KI897">
        <v>93</v>
      </c>
      <c r="KJ897">
        <v>134</v>
      </c>
      <c r="KK897">
        <v>62</v>
      </c>
      <c r="KL897">
        <v>64</v>
      </c>
      <c r="KM897">
        <v>98</v>
      </c>
      <c r="KN897">
        <v>38</v>
      </c>
      <c r="KO897">
        <v>1</v>
      </c>
      <c r="KP897">
        <v>0</v>
      </c>
      <c r="KQ897">
        <v>0</v>
      </c>
      <c r="KR897">
        <v>0</v>
      </c>
      <c r="KS897">
        <v>0</v>
      </c>
      <c r="KT897">
        <v>1</v>
      </c>
      <c r="KU897">
        <v>1</v>
      </c>
      <c r="KV897">
        <v>0</v>
      </c>
      <c r="KW897">
        <v>0</v>
      </c>
      <c r="KX897">
        <v>0</v>
      </c>
      <c r="KY897">
        <v>0</v>
      </c>
      <c r="KZ897">
        <v>0</v>
      </c>
      <c r="LA897">
        <v>0</v>
      </c>
      <c r="LB897">
        <v>0</v>
      </c>
      <c r="LC897">
        <v>0</v>
      </c>
      <c r="LD897">
        <v>1</v>
      </c>
      <c r="LE897">
        <v>0</v>
      </c>
      <c r="LF897">
        <v>0</v>
      </c>
      <c r="LG897">
        <v>0</v>
      </c>
      <c r="LH897">
        <v>0</v>
      </c>
    </row>
    <row r="898" spans="1:320" s="34" customFormat="1" ht="15" customHeight="1" x14ac:dyDescent="0.25">
      <c r="A898" s="45">
        <v>206400527</v>
      </c>
      <c r="B898" s="45" t="s">
        <v>6684</v>
      </c>
      <c r="C898" s="46">
        <v>45292</v>
      </c>
      <c r="D898" s="46">
        <v>45657</v>
      </c>
      <c r="E898" s="47">
        <v>366</v>
      </c>
      <c r="F898" s="45" t="s">
        <v>883</v>
      </c>
      <c r="G898" s="45" t="s">
        <v>884</v>
      </c>
      <c r="H898" s="45" t="s">
        <v>6662</v>
      </c>
      <c r="I898" s="45" t="s">
        <v>886</v>
      </c>
      <c r="J898" s="45" t="s">
        <v>887</v>
      </c>
      <c r="K898" s="45" t="s">
        <v>1330</v>
      </c>
      <c r="L898" s="45" t="s">
        <v>6663</v>
      </c>
      <c r="M898" s="45" t="s">
        <v>6685</v>
      </c>
      <c r="N898" s="45" t="s">
        <v>6686</v>
      </c>
      <c r="O898" s="45" t="s">
        <v>6687</v>
      </c>
      <c r="P898" s="45" t="s">
        <v>6688</v>
      </c>
      <c r="Q898" s="45" t="s">
        <v>6689</v>
      </c>
      <c r="R898" t="s">
        <v>6690</v>
      </c>
      <c r="S898" s="45" t="s">
        <v>893</v>
      </c>
      <c r="T898" t="s">
        <v>6670</v>
      </c>
      <c r="U898" s="47">
        <v>99</v>
      </c>
      <c r="V898" s="47">
        <v>99</v>
      </c>
      <c r="W898" s="47" t="s">
        <v>894</v>
      </c>
      <c r="X898" s="47">
        <v>36234</v>
      </c>
      <c r="Y898" s="47">
        <v>30244</v>
      </c>
      <c r="Z898" s="48">
        <v>189.75</v>
      </c>
      <c r="AA898" s="44">
        <v>298</v>
      </c>
      <c r="AB898" s="44">
        <v>293</v>
      </c>
      <c r="AC898" s="44">
        <v>5294</v>
      </c>
      <c r="AD898" s="44">
        <v>2437</v>
      </c>
      <c r="AE898" s="44">
        <v>965</v>
      </c>
      <c r="AF898" s="44">
        <v>19493</v>
      </c>
      <c r="AG898" s="44"/>
      <c r="AH898" s="47">
        <v>221</v>
      </c>
      <c r="AI898" s="47">
        <v>878</v>
      </c>
      <c r="AJ898">
        <v>956</v>
      </c>
      <c r="AK898" t="s">
        <v>895</v>
      </c>
      <c r="AL898">
        <v>30244</v>
      </c>
      <c r="AM898"/>
      <c r="AN898"/>
      <c r="AO898"/>
      <c r="AP898"/>
      <c r="AQ898"/>
      <c r="AR898" s="44"/>
      <c r="AS898" s="44"/>
      <c r="AT898" s="44"/>
      <c r="AU898" s="44">
        <v>11758560</v>
      </c>
      <c r="AV898" s="44">
        <v>2213886</v>
      </c>
      <c r="AW898" s="44">
        <v>776257</v>
      </c>
      <c r="AX898" s="44">
        <v>14036</v>
      </c>
      <c r="AY898" s="44">
        <v>13210225</v>
      </c>
      <c r="AZ898" s="21">
        <v>12308841</v>
      </c>
      <c r="BA898" s="21">
        <v>901384</v>
      </c>
      <c r="BB898" s="44">
        <v>5071</v>
      </c>
      <c r="BC898" s="44"/>
      <c r="BD898" s="44"/>
      <c r="BE898" s="44">
        <v>906455</v>
      </c>
      <c r="BF898" s="44">
        <v>2081300</v>
      </c>
      <c r="BG898" s="44">
        <v>989455</v>
      </c>
      <c r="BH898" s="44">
        <v>381975</v>
      </c>
      <c r="BI898" s="21">
        <v>7419105</v>
      </c>
      <c r="BJ898" s="21"/>
      <c r="BK898" s="21">
        <v>94175</v>
      </c>
      <c r="BL898" s="21">
        <v>427500</v>
      </c>
      <c r="BM898" s="21">
        <v>365050</v>
      </c>
      <c r="BN898" s="21">
        <v>11758560</v>
      </c>
      <c r="BO898" s="21"/>
      <c r="BP898" s="21"/>
      <c r="BQ898" s="44"/>
      <c r="BR898" s="21"/>
      <c r="BS898" s="44"/>
      <c r="BT898" s="21"/>
      <c r="BU898" s="44"/>
      <c r="BV898" s="21"/>
      <c r="BW898" s="44">
        <v>1430209</v>
      </c>
      <c r="BX898" s="21"/>
      <c r="BY898" s="21">
        <v>686229</v>
      </c>
      <c r="BZ898" s="21"/>
      <c r="CA898" s="44">
        <v>1638</v>
      </c>
      <c r="CB898" s="44"/>
      <c r="CC898" s="44">
        <v>19523</v>
      </c>
      <c r="CD898" s="44"/>
      <c r="CE898" s="44"/>
      <c r="CF898" s="44"/>
      <c r="CG898" s="44">
        <v>52504</v>
      </c>
      <c r="CH898" s="44"/>
      <c r="CI898" s="21">
        <v>417</v>
      </c>
      <c r="CJ898" s="44"/>
      <c r="CK898" s="21">
        <v>23366</v>
      </c>
      <c r="CL898" s="44"/>
      <c r="CM898" s="44">
        <v>22450</v>
      </c>
      <c r="CN898" s="44">
        <v>810</v>
      </c>
      <c r="CO898" s="44">
        <v>912670</v>
      </c>
      <c r="CP898" s="44">
        <v>0</v>
      </c>
      <c r="CQ898" s="21">
        <v>621133</v>
      </c>
      <c r="CR898" s="44">
        <v>100389</v>
      </c>
      <c r="CS898" s="44">
        <v>452490</v>
      </c>
      <c r="CT898" s="44">
        <v>40990</v>
      </c>
      <c r="CU898" s="44"/>
      <c r="CV898" s="44">
        <v>62954</v>
      </c>
      <c r="CW898" s="21"/>
      <c r="CX898" s="21"/>
      <c r="CY898" s="21"/>
      <c r="CZ898" s="21"/>
      <c r="DA898" s="21"/>
      <c r="DB898" s="21"/>
      <c r="DC898" s="21"/>
      <c r="DD898" s="21"/>
      <c r="DE898" s="44"/>
      <c r="DF898" s="21"/>
      <c r="DG898" s="44"/>
      <c r="DH898" s="21"/>
      <c r="DI898" s="44"/>
      <c r="DJ898" s="44"/>
      <c r="DK898" s="44"/>
      <c r="DL898" s="44"/>
      <c r="DM898" s="21"/>
      <c r="DN898" s="44"/>
      <c r="DO898" s="44"/>
      <c r="DP898" s="44"/>
      <c r="DQ898" s="44"/>
      <c r="DR898" s="44"/>
      <c r="DS898" s="44"/>
      <c r="DT898" s="44"/>
      <c r="DU898" s="44"/>
      <c r="DV898" s="44"/>
      <c r="DW898" s="44"/>
      <c r="DX898" s="44"/>
      <c r="DY898" s="44"/>
      <c r="DZ898" s="44"/>
      <c r="EA898" s="44"/>
      <c r="EB898" s="21"/>
      <c r="EC898" s="44">
        <v>-748002</v>
      </c>
      <c r="ED898" s="44"/>
      <c r="EE898" s="21">
        <v>32846</v>
      </c>
      <c r="EF898" s="44"/>
      <c r="EG898" s="21">
        <v>73477</v>
      </c>
      <c r="EH898" s="44"/>
      <c r="EI898" s="21">
        <v>1396060</v>
      </c>
      <c r="EJ898" s="44"/>
      <c r="EK898" s="44"/>
      <c r="EL898" s="21"/>
      <c r="EM898" s="44">
        <v>3756</v>
      </c>
      <c r="EN898" s="44"/>
      <c r="EO898" s="44">
        <v>18120</v>
      </c>
      <c r="EP898" s="21"/>
      <c r="EQ898" s="21"/>
      <c r="ER898" s="21"/>
      <c r="ES898" s="21"/>
      <c r="ET898" s="44"/>
      <c r="EU898" s="21"/>
      <c r="EV898" s="44"/>
      <c r="EW898" s="21"/>
      <c r="EX898" s="44"/>
      <c r="EY898" s="44"/>
      <c r="EZ898" s="21"/>
      <c r="FA898" s="21"/>
      <c r="FB898" s="44"/>
      <c r="FC898" s="44"/>
      <c r="FD898" s="21"/>
      <c r="FE898" s="112"/>
      <c r="FF898" s="44"/>
      <c r="FG898" s="44">
        <v>5353252</v>
      </c>
      <c r="FH898" s="44">
        <v>1940176</v>
      </c>
      <c r="FI898" s="44">
        <v>5015413</v>
      </c>
      <c r="FJ898" s="44">
        <v>322201</v>
      </c>
      <c r="FK898" s="44">
        <v>5211201</v>
      </c>
      <c r="FL898" s="44"/>
      <c r="FM898" s="44"/>
      <c r="FN898" s="44"/>
      <c r="FO898" s="44"/>
      <c r="FP898" s="44"/>
      <c r="FQ898" s="44"/>
      <c r="FR898" s="44"/>
      <c r="FS898" s="44"/>
      <c r="FT898" s="44">
        <v>32337</v>
      </c>
      <c r="FU898" s="44"/>
      <c r="FV898" s="21">
        <v>722552</v>
      </c>
      <c r="FW898" s="44"/>
      <c r="FX898" s="44">
        <v>492431</v>
      </c>
      <c r="FY898" s="44">
        <v>81835</v>
      </c>
      <c r="FZ898" s="44">
        <v>239109</v>
      </c>
      <c r="GA898" s="44">
        <v>29405</v>
      </c>
      <c r="GB898" s="44"/>
      <c r="GC898" s="44">
        <v>36542</v>
      </c>
      <c r="GD898" s="44">
        <v>385300</v>
      </c>
      <c r="GE898" s="44">
        <v>267744</v>
      </c>
      <c r="GF898" s="44">
        <v>176769</v>
      </c>
      <c r="GG898" s="44">
        <v>1143476</v>
      </c>
      <c r="GH898" s="44">
        <v>156103</v>
      </c>
      <c r="GI898" s="44">
        <v>368799</v>
      </c>
      <c r="GJ898" s="44">
        <v>71628</v>
      </c>
      <c r="GK898" s="44">
        <v>2123749</v>
      </c>
      <c r="GL898" s="44">
        <v>36354</v>
      </c>
      <c r="GM898" s="44">
        <v>660877</v>
      </c>
      <c r="GN898" s="44">
        <v>48038</v>
      </c>
      <c r="GO898" s="44"/>
      <c r="GP898" s="44"/>
      <c r="GQ898" s="44"/>
      <c r="GR898" s="44">
        <v>24592</v>
      </c>
      <c r="GS898" s="44">
        <v>1721429</v>
      </c>
      <c r="GT898" s="44"/>
      <c r="GU898" s="21">
        <v>91466</v>
      </c>
      <c r="GV898" s="44"/>
      <c r="GW898" s="44">
        <v>18000</v>
      </c>
      <c r="GX898" s="44"/>
      <c r="GY898" s="44">
        <v>1830895</v>
      </c>
      <c r="GZ898" s="44">
        <v>1401590</v>
      </c>
      <c r="HA898" s="44"/>
      <c r="HB898" s="44"/>
      <c r="HC898" s="44">
        <v>429305</v>
      </c>
      <c r="HD898" s="44">
        <v>1830895</v>
      </c>
      <c r="HE898" s="21"/>
      <c r="HF898" s="21"/>
      <c r="HG898" s="21"/>
      <c r="HH898" s="21"/>
      <c r="HI898" s="21">
        <v>30873</v>
      </c>
      <c r="HJ898" s="44">
        <v>85066</v>
      </c>
      <c r="HK898" s="21">
        <v>129512</v>
      </c>
      <c r="HL898" s="21">
        <v>223018</v>
      </c>
      <c r="HM898" s="21">
        <v>468469</v>
      </c>
      <c r="HN898" s="21">
        <v>-377003</v>
      </c>
      <c r="HO898" s="21"/>
      <c r="HP898" s="44"/>
      <c r="HQ898" s="47"/>
      <c r="HR898" s="47"/>
      <c r="HS898" s="47"/>
      <c r="HT898" s="47" t="s">
        <v>2392</v>
      </c>
      <c r="HU898" s="47">
        <v>-28031.8</v>
      </c>
      <c r="HV898" s="47">
        <v>2028</v>
      </c>
      <c r="HW898" s="47">
        <v>0</v>
      </c>
      <c r="HX898" s="47">
        <v>10805</v>
      </c>
      <c r="HY898" s="47">
        <v>25209</v>
      </c>
      <c r="HZ898" s="47">
        <v>86407</v>
      </c>
      <c r="IA898" s="47">
        <v>0</v>
      </c>
      <c r="IB898" s="47">
        <v>0</v>
      </c>
      <c r="IC898" s="47">
        <v>6612</v>
      </c>
      <c r="ID898"/>
      <c r="IE898" s="47">
        <v>1949</v>
      </c>
      <c r="IF898"/>
      <c r="IG898" s="47"/>
      <c r="IH898" s="47">
        <v>22907</v>
      </c>
      <c r="II898">
        <v>4365</v>
      </c>
      <c r="IJ898">
        <v>11192</v>
      </c>
      <c r="IK898">
        <v>943</v>
      </c>
      <c r="IL898">
        <v>16308</v>
      </c>
      <c r="IM898">
        <v>188725</v>
      </c>
      <c r="IN898">
        <v>0</v>
      </c>
      <c r="IO898">
        <v>0</v>
      </c>
      <c r="IP898">
        <v>0</v>
      </c>
      <c r="IQ898">
        <v>0</v>
      </c>
      <c r="IR898">
        <v>0</v>
      </c>
      <c r="IS898">
        <v>0</v>
      </c>
      <c r="IT898">
        <v>0</v>
      </c>
      <c r="IU898">
        <v>137259</v>
      </c>
      <c r="IV898">
        <v>0</v>
      </c>
      <c r="IW898">
        <v>510227</v>
      </c>
      <c r="IX898">
        <v>907269</v>
      </c>
      <c r="IY898">
        <v>1971747</v>
      </c>
      <c r="IZ898">
        <v>0</v>
      </c>
      <c r="JA898">
        <v>0</v>
      </c>
      <c r="JB898">
        <v>187933</v>
      </c>
      <c r="JC898"/>
      <c r="JD898">
        <v>64647</v>
      </c>
      <c r="JE898"/>
      <c r="JF898"/>
      <c r="JG898">
        <v>543780</v>
      </c>
      <c r="JH898">
        <v>113386</v>
      </c>
      <c r="JI898">
        <v>238725</v>
      </c>
      <c r="JJ898">
        <v>40831</v>
      </c>
      <c r="JK898">
        <v>637448</v>
      </c>
      <c r="JL898">
        <v>5353252</v>
      </c>
      <c r="JM898">
        <v>0</v>
      </c>
      <c r="JN898">
        <v>0</v>
      </c>
      <c r="JO898">
        <v>0</v>
      </c>
      <c r="JP898">
        <v>0</v>
      </c>
      <c r="JQ898">
        <v>0</v>
      </c>
      <c r="JR898">
        <v>0</v>
      </c>
      <c r="JS898">
        <v>0</v>
      </c>
      <c r="JT898"/>
      <c r="JU898"/>
      <c r="JV898"/>
      <c r="JW898"/>
      <c r="JX898"/>
      <c r="JY898"/>
      <c r="JZ898"/>
      <c r="KA898"/>
      <c r="KB898"/>
      <c r="KC898"/>
      <c r="KD898"/>
      <c r="KE898"/>
      <c r="KF898">
        <v>128</v>
      </c>
      <c r="KG898">
        <v>165</v>
      </c>
      <c r="KH898">
        <v>103</v>
      </c>
      <c r="KI898">
        <v>94</v>
      </c>
      <c r="KJ898">
        <v>125</v>
      </c>
      <c r="KK898">
        <v>73</v>
      </c>
      <c r="KL898">
        <v>68</v>
      </c>
      <c r="KM898">
        <v>88</v>
      </c>
      <c r="KN898">
        <v>50</v>
      </c>
      <c r="KO898">
        <v>1</v>
      </c>
      <c r="KP898">
        <v>0</v>
      </c>
      <c r="KQ898">
        <v>0</v>
      </c>
      <c r="KR898">
        <v>0</v>
      </c>
      <c r="KS898">
        <v>1</v>
      </c>
      <c r="KT898">
        <v>0</v>
      </c>
      <c r="KU898">
        <v>1</v>
      </c>
      <c r="KV898">
        <v>0</v>
      </c>
      <c r="KW898">
        <v>0</v>
      </c>
      <c r="KX898">
        <v>0</v>
      </c>
      <c r="KY898">
        <v>0</v>
      </c>
      <c r="KZ898">
        <v>0</v>
      </c>
      <c r="LA898">
        <v>0</v>
      </c>
      <c r="LB898">
        <v>0</v>
      </c>
      <c r="LC898">
        <v>0</v>
      </c>
      <c r="LD898">
        <v>1</v>
      </c>
      <c r="LE898">
        <v>0</v>
      </c>
      <c r="LF898">
        <v>0</v>
      </c>
      <c r="LG898">
        <v>0</v>
      </c>
      <c r="LH898">
        <v>0</v>
      </c>
    </row>
    <row r="899" spans="1:320" s="34" customFormat="1" ht="15" customHeight="1" x14ac:dyDescent="0.25">
      <c r="A899" s="45">
        <v>206400699</v>
      </c>
      <c r="B899" s="45" t="s">
        <v>6691</v>
      </c>
      <c r="C899" s="46">
        <v>45292</v>
      </c>
      <c r="D899" s="46">
        <v>45657</v>
      </c>
      <c r="E899" s="47">
        <v>366</v>
      </c>
      <c r="F899" s="45" t="s">
        <v>883</v>
      </c>
      <c r="G899" s="45" t="s">
        <v>884</v>
      </c>
      <c r="H899" s="45" t="s">
        <v>6662</v>
      </c>
      <c r="I899" s="45" t="s">
        <v>886</v>
      </c>
      <c r="J899" s="45" t="s">
        <v>887</v>
      </c>
      <c r="K899" s="45" t="s">
        <v>1330</v>
      </c>
      <c r="L899" s="45" t="s">
        <v>6663</v>
      </c>
      <c r="M899" s="45" t="s">
        <v>6692</v>
      </c>
      <c r="N899" s="45" t="s">
        <v>6693</v>
      </c>
      <c r="O899" s="45" t="s">
        <v>6674</v>
      </c>
      <c r="P899" s="45" t="s">
        <v>6675</v>
      </c>
      <c r="Q899" s="45" t="s">
        <v>6694</v>
      </c>
      <c r="R899" t="s">
        <v>6695</v>
      </c>
      <c r="S899" s="45" t="s">
        <v>893</v>
      </c>
      <c r="T899" t="s">
        <v>6670</v>
      </c>
      <c r="U899" s="47">
        <v>162</v>
      </c>
      <c r="V899" s="47">
        <v>162</v>
      </c>
      <c r="W899" s="47" t="s">
        <v>913</v>
      </c>
      <c r="X899" s="47">
        <v>59292</v>
      </c>
      <c r="Y899" s="47">
        <v>25470</v>
      </c>
      <c r="Z899" s="48">
        <v>97.65</v>
      </c>
      <c r="AA899" s="44">
        <v>245</v>
      </c>
      <c r="AB899" s="44">
        <v>239</v>
      </c>
      <c r="AC899" s="44">
        <v>3890</v>
      </c>
      <c r="AD899" s="44">
        <v>1675</v>
      </c>
      <c r="AE899" s="44">
        <v>790</v>
      </c>
      <c r="AF899" s="44">
        <v>17366</v>
      </c>
      <c r="AG899" s="44"/>
      <c r="AH899" s="47">
        <v>181</v>
      </c>
      <c r="AI899" s="47">
        <v>393</v>
      </c>
      <c r="AJ899">
        <v>1175</v>
      </c>
      <c r="AK899" t="s">
        <v>895</v>
      </c>
      <c r="AL899">
        <v>25470</v>
      </c>
      <c r="AM899"/>
      <c r="AN899"/>
      <c r="AO899"/>
      <c r="AP899"/>
      <c r="AQ899"/>
      <c r="AR899" s="44"/>
      <c r="AS899" s="44"/>
      <c r="AT899" s="44"/>
      <c r="AU899" s="44">
        <v>10120861</v>
      </c>
      <c r="AV899" s="44">
        <v>1843085</v>
      </c>
      <c r="AW899" s="44">
        <v>456791</v>
      </c>
      <c r="AX899" s="44">
        <v>42368</v>
      </c>
      <c r="AY899" s="44">
        <v>11549523</v>
      </c>
      <c r="AZ899" s="21">
        <v>11398593</v>
      </c>
      <c r="BA899" s="21">
        <v>150930</v>
      </c>
      <c r="BB899" s="44">
        <v>132</v>
      </c>
      <c r="BC899" s="44"/>
      <c r="BD899" s="44"/>
      <c r="BE899" s="44">
        <v>151062</v>
      </c>
      <c r="BF899" s="44">
        <v>1591818</v>
      </c>
      <c r="BG899" s="44">
        <v>674965</v>
      </c>
      <c r="BH899" s="44">
        <v>284297</v>
      </c>
      <c r="BI899" s="21">
        <v>6823128</v>
      </c>
      <c r="BJ899" s="21"/>
      <c r="BK899" s="21">
        <v>74996</v>
      </c>
      <c r="BL899" s="21">
        <v>176407</v>
      </c>
      <c r="BM899" s="21">
        <v>495250</v>
      </c>
      <c r="BN899" s="21">
        <v>10120861</v>
      </c>
      <c r="BO899" s="21"/>
      <c r="BP899" s="21"/>
      <c r="BQ899" s="44"/>
      <c r="BR899" s="21"/>
      <c r="BS899" s="44"/>
      <c r="BT899" s="21"/>
      <c r="BU899" s="44"/>
      <c r="BV899" s="21"/>
      <c r="BW899" s="44">
        <v>1212501</v>
      </c>
      <c r="BX899" s="21"/>
      <c r="BY899" s="21">
        <v>540946</v>
      </c>
      <c r="BZ899" s="21"/>
      <c r="CA899" s="44">
        <v>678</v>
      </c>
      <c r="CB899" s="44"/>
      <c r="CC899" s="44">
        <v>16521</v>
      </c>
      <c r="CD899" s="44"/>
      <c r="CE899" s="44"/>
      <c r="CF899" s="44"/>
      <c r="CG899" s="44">
        <v>58606</v>
      </c>
      <c r="CH899" s="44"/>
      <c r="CI899" s="21">
        <v>13833</v>
      </c>
      <c r="CJ899" s="44"/>
      <c r="CK899" s="21"/>
      <c r="CL899" s="44"/>
      <c r="CM899" s="44">
        <v>22519</v>
      </c>
      <c r="CN899" s="44">
        <v>0</v>
      </c>
      <c r="CO899" s="44">
        <v>673395</v>
      </c>
      <c r="CP899" s="44">
        <v>0</v>
      </c>
      <c r="CQ899" s="21">
        <v>625954</v>
      </c>
      <c r="CR899" s="44">
        <v>136532</v>
      </c>
      <c r="CS899" s="44">
        <v>314754</v>
      </c>
      <c r="CT899" s="44">
        <v>22922</v>
      </c>
      <c r="CU899" s="44"/>
      <c r="CV899" s="44">
        <v>47009</v>
      </c>
      <c r="CW899" s="21"/>
      <c r="CX899" s="21"/>
      <c r="CY899" s="21"/>
      <c r="CZ899" s="21"/>
      <c r="DA899" s="21"/>
      <c r="DB899" s="21"/>
      <c r="DC899" s="21"/>
      <c r="DD899" s="21"/>
      <c r="DE899" s="44"/>
      <c r="DF899" s="21"/>
      <c r="DG899" s="44"/>
      <c r="DH899" s="21"/>
      <c r="DI899" s="44"/>
      <c r="DJ899" s="44"/>
      <c r="DK899" s="44"/>
      <c r="DL899" s="44"/>
      <c r="DM899" s="21"/>
      <c r="DN899" s="44"/>
      <c r="DO899" s="44"/>
      <c r="DP899" s="44"/>
      <c r="DQ899" s="44"/>
      <c r="DR899" s="44"/>
      <c r="DS899" s="44"/>
      <c r="DT899" s="44"/>
      <c r="DU899" s="44"/>
      <c r="DV899" s="44"/>
      <c r="DW899" s="44"/>
      <c r="DX899" s="44"/>
      <c r="DY899" s="44"/>
      <c r="DZ899" s="44"/>
      <c r="EA899" s="44"/>
      <c r="EB899" s="21"/>
      <c r="EC899" s="44">
        <v>-480605</v>
      </c>
      <c r="ED899" s="44"/>
      <c r="EE899" s="21">
        <v>167294</v>
      </c>
      <c r="EF899" s="44"/>
      <c r="EG899" s="21">
        <v>62872</v>
      </c>
      <c r="EH899" s="44"/>
      <c r="EI899" s="21">
        <v>565842</v>
      </c>
      <c r="EJ899" s="44"/>
      <c r="EK899" s="44"/>
      <c r="EL899" s="21"/>
      <c r="EM899" s="44">
        <v>18589</v>
      </c>
      <c r="EN899" s="44"/>
      <c r="EO899" s="44">
        <v>122799</v>
      </c>
      <c r="EP899" s="21"/>
      <c r="EQ899" s="21"/>
      <c r="ER899" s="21"/>
      <c r="ES899" s="21"/>
      <c r="ET899" s="44"/>
      <c r="EU899" s="21"/>
      <c r="EV899" s="44"/>
      <c r="EW899" s="21"/>
      <c r="EX899" s="44"/>
      <c r="EY899" s="44"/>
      <c r="EZ899" s="21"/>
      <c r="FA899" s="21"/>
      <c r="FB899" s="44"/>
      <c r="FC899" s="44"/>
      <c r="FD899" s="21"/>
      <c r="FE899" s="112"/>
      <c r="FF899" s="44"/>
      <c r="FG899" s="44">
        <v>5216533</v>
      </c>
      <c r="FH899" s="44">
        <v>1486848</v>
      </c>
      <c r="FI899" s="44">
        <v>4695212</v>
      </c>
      <c r="FJ899" s="44">
        <v>14828</v>
      </c>
      <c r="FK899" s="44">
        <v>4735446</v>
      </c>
      <c r="FL899" s="44"/>
      <c r="FM899" s="44"/>
      <c r="FN899" s="44"/>
      <c r="FO899" s="44"/>
      <c r="FP899" s="44"/>
      <c r="FQ899" s="44"/>
      <c r="FR899" s="44"/>
      <c r="FS899" s="44"/>
      <c r="FT899" s="44">
        <v>18096</v>
      </c>
      <c r="FU899" s="44"/>
      <c r="FV899" s="21">
        <v>529004</v>
      </c>
      <c r="FW899" s="44"/>
      <c r="FX899" s="44">
        <v>485740</v>
      </c>
      <c r="FY899" s="44">
        <v>105895</v>
      </c>
      <c r="FZ899" s="44">
        <v>167509</v>
      </c>
      <c r="GA899" s="44">
        <v>17857</v>
      </c>
      <c r="GB899" s="44"/>
      <c r="GC899" s="44">
        <v>23492</v>
      </c>
      <c r="GD899" s="44">
        <v>615468</v>
      </c>
      <c r="GE899" s="44">
        <v>394637</v>
      </c>
      <c r="GF899" s="44">
        <v>164371</v>
      </c>
      <c r="GG899" s="44">
        <v>917135</v>
      </c>
      <c r="GH899" s="44">
        <v>99430</v>
      </c>
      <c r="GI899" s="44">
        <v>106194</v>
      </c>
      <c r="GJ899" s="44">
        <v>87577</v>
      </c>
      <c r="GK899" s="44">
        <v>2302269</v>
      </c>
      <c r="GL899" s="44">
        <v>70042</v>
      </c>
      <c r="GM899" s="44">
        <v>506148</v>
      </c>
      <c r="GN899" s="44">
        <v>48840</v>
      </c>
      <c r="GO899" s="44"/>
      <c r="GP899" s="44"/>
      <c r="GQ899" s="44"/>
      <c r="GR899" s="44">
        <v>3443</v>
      </c>
      <c r="GS899" s="44">
        <v>1774381</v>
      </c>
      <c r="GT899" s="44"/>
      <c r="GU899" s="21">
        <v>198588</v>
      </c>
      <c r="GV899" s="44"/>
      <c r="GW899" s="44"/>
      <c r="GX899" s="44">
        <v>32778</v>
      </c>
      <c r="GY899" s="44">
        <v>2005747</v>
      </c>
      <c r="GZ899" s="44">
        <v>721523</v>
      </c>
      <c r="HA899" s="44"/>
      <c r="HB899" s="44"/>
      <c r="HC899" s="44">
        <v>1284224</v>
      </c>
      <c r="HD899" s="44">
        <v>2005747</v>
      </c>
      <c r="HE899" s="21"/>
      <c r="HF899" s="21"/>
      <c r="HG899" s="21">
        <v>3064</v>
      </c>
      <c r="HH899" s="21"/>
      <c r="HI899" s="21">
        <v>47868</v>
      </c>
      <c r="HJ899" s="44">
        <v>5964</v>
      </c>
      <c r="HK899" s="21">
        <v>52804</v>
      </c>
      <c r="HL899" s="21">
        <v>404147</v>
      </c>
      <c r="HM899" s="21">
        <v>510783</v>
      </c>
      <c r="HN899" s="21">
        <v>-312195</v>
      </c>
      <c r="HO899" s="21"/>
      <c r="HP899" s="44"/>
      <c r="HQ899" s="47"/>
      <c r="HR899" s="47"/>
      <c r="HS899" s="47"/>
      <c r="HT899" s="47" t="s">
        <v>2544</v>
      </c>
      <c r="HU899" s="47">
        <v>-50506.610000000008</v>
      </c>
      <c r="HV899" s="47">
        <v>2083</v>
      </c>
      <c r="HW899" s="47">
        <v>0</v>
      </c>
      <c r="HX899" s="47">
        <v>4524</v>
      </c>
      <c r="HY899" s="47">
        <v>26450</v>
      </c>
      <c r="HZ899" s="47">
        <v>80589</v>
      </c>
      <c r="IA899" s="47">
        <v>0</v>
      </c>
      <c r="IB899" s="47">
        <v>0</v>
      </c>
      <c r="IC899" s="47">
        <v>6185</v>
      </c>
      <c r="ID899"/>
      <c r="IE899" s="47">
        <v>3169</v>
      </c>
      <c r="IF899">
        <v>12636</v>
      </c>
      <c r="IG899" s="47">
        <v>5923</v>
      </c>
      <c r="IH899" s="47">
        <v>21321</v>
      </c>
      <c r="II899">
        <v>2189</v>
      </c>
      <c r="IJ899">
        <v>2899</v>
      </c>
      <c r="IK899">
        <v>1506</v>
      </c>
      <c r="IL899">
        <v>12083</v>
      </c>
      <c r="IM899">
        <v>181557</v>
      </c>
      <c r="IN899">
        <v>0</v>
      </c>
      <c r="IO899">
        <v>60</v>
      </c>
      <c r="IP899">
        <v>0</v>
      </c>
      <c r="IQ899">
        <v>0</v>
      </c>
      <c r="IR899">
        <v>0</v>
      </c>
      <c r="IS899">
        <v>0</v>
      </c>
      <c r="IT899">
        <v>60</v>
      </c>
      <c r="IU899">
        <v>137022</v>
      </c>
      <c r="IV899">
        <v>0</v>
      </c>
      <c r="IW899">
        <v>221552</v>
      </c>
      <c r="IX899">
        <v>1048833</v>
      </c>
      <c r="IY899">
        <v>1941317</v>
      </c>
      <c r="IZ899">
        <v>0</v>
      </c>
      <c r="JA899">
        <v>0</v>
      </c>
      <c r="JB899">
        <v>230974</v>
      </c>
      <c r="JC899"/>
      <c r="JD899">
        <v>84920</v>
      </c>
      <c r="JE899">
        <v>267299</v>
      </c>
      <c r="JF899">
        <v>116659</v>
      </c>
      <c r="JG899">
        <v>522435</v>
      </c>
      <c r="JH899">
        <v>74239</v>
      </c>
      <c r="JI899">
        <v>71030</v>
      </c>
      <c r="JJ899">
        <v>68013</v>
      </c>
      <c r="JK899">
        <v>432240</v>
      </c>
      <c r="JL899">
        <v>5216533</v>
      </c>
      <c r="JM899">
        <v>0</v>
      </c>
      <c r="JN899">
        <v>2510</v>
      </c>
      <c r="JO899">
        <v>0</v>
      </c>
      <c r="JP899">
        <v>0</v>
      </c>
      <c r="JQ899">
        <v>0</v>
      </c>
      <c r="JR899">
        <v>0</v>
      </c>
      <c r="JS899">
        <v>2510</v>
      </c>
      <c r="JT899"/>
      <c r="JU899"/>
      <c r="JV899"/>
      <c r="JW899"/>
      <c r="JX899"/>
      <c r="JY899"/>
      <c r="JZ899"/>
      <c r="KA899"/>
      <c r="KB899"/>
      <c r="KC899"/>
      <c r="KD899"/>
      <c r="KE899"/>
      <c r="KF899">
        <v>105</v>
      </c>
      <c r="KG899">
        <v>167</v>
      </c>
      <c r="KH899">
        <v>74</v>
      </c>
      <c r="KI899">
        <v>74</v>
      </c>
      <c r="KJ899">
        <v>119</v>
      </c>
      <c r="KK899">
        <v>48</v>
      </c>
      <c r="KL899">
        <v>50</v>
      </c>
      <c r="KM899">
        <v>81</v>
      </c>
      <c r="KN899">
        <v>27</v>
      </c>
      <c r="KO899">
        <v>1</v>
      </c>
      <c r="KP899">
        <v>0</v>
      </c>
      <c r="KQ899">
        <v>0</v>
      </c>
      <c r="KR899">
        <v>0</v>
      </c>
      <c r="KS899">
        <v>0</v>
      </c>
      <c r="KT899">
        <v>1</v>
      </c>
      <c r="KU899">
        <v>1</v>
      </c>
      <c r="KV899">
        <v>0</v>
      </c>
      <c r="KW899">
        <v>0</v>
      </c>
      <c r="KX899">
        <v>0</v>
      </c>
      <c r="KY899">
        <v>0</v>
      </c>
      <c r="KZ899">
        <v>0</v>
      </c>
      <c r="LA899">
        <v>0</v>
      </c>
      <c r="LB899">
        <v>0</v>
      </c>
      <c r="LC899">
        <v>0</v>
      </c>
      <c r="LD899">
        <v>1</v>
      </c>
      <c r="LE899">
        <v>0</v>
      </c>
      <c r="LF899">
        <v>0</v>
      </c>
      <c r="LG899">
        <v>0</v>
      </c>
      <c r="LH899">
        <v>0</v>
      </c>
    </row>
    <row r="900" spans="1:320" s="34" customFormat="1" ht="15" customHeight="1" x14ac:dyDescent="0.25">
      <c r="A900" s="45">
        <v>206400792</v>
      </c>
      <c r="B900" s="45" t="s">
        <v>6696</v>
      </c>
      <c r="C900" s="46">
        <v>45292</v>
      </c>
      <c r="D900" s="46">
        <v>45657</v>
      </c>
      <c r="E900" s="47">
        <v>366</v>
      </c>
      <c r="F900" s="45" t="s">
        <v>883</v>
      </c>
      <c r="G900" s="45" t="s">
        <v>884</v>
      </c>
      <c r="H900" s="45" t="s">
        <v>6662</v>
      </c>
      <c r="I900" s="45" t="s">
        <v>3433</v>
      </c>
      <c r="J900" s="45" t="s">
        <v>887</v>
      </c>
      <c r="K900" s="45" t="s">
        <v>1330</v>
      </c>
      <c r="L900" s="45" t="s">
        <v>6663</v>
      </c>
      <c r="M900" s="45" t="s">
        <v>6697</v>
      </c>
      <c r="N900" s="45" t="s">
        <v>6698</v>
      </c>
      <c r="O900" s="45" t="s">
        <v>6674</v>
      </c>
      <c r="P900" s="45" t="s">
        <v>6699</v>
      </c>
      <c r="Q900" s="45" t="s">
        <v>6700</v>
      </c>
      <c r="R900" t="s">
        <v>6701</v>
      </c>
      <c r="S900" s="45" t="s">
        <v>893</v>
      </c>
      <c r="T900" t="s">
        <v>4049</v>
      </c>
      <c r="U900" s="47">
        <v>59</v>
      </c>
      <c r="V900" s="47">
        <v>59</v>
      </c>
      <c r="W900" s="47" t="s">
        <v>1728</v>
      </c>
      <c r="X900" s="47">
        <v>21594</v>
      </c>
      <c r="Y900" s="47">
        <v>16862</v>
      </c>
      <c r="Z900" s="48">
        <v>78.09</v>
      </c>
      <c r="AA900" s="44">
        <v>25</v>
      </c>
      <c r="AB900" s="44">
        <v>30</v>
      </c>
      <c r="AC900" s="44"/>
      <c r="AD900" s="44"/>
      <c r="AE900" s="44">
        <v>243</v>
      </c>
      <c r="AF900" s="44">
        <v>16605</v>
      </c>
      <c r="AG900" s="44"/>
      <c r="AH900" s="47"/>
      <c r="AI900" s="47"/>
      <c r="AJ900">
        <v>14</v>
      </c>
      <c r="AK900" t="s">
        <v>3557</v>
      </c>
      <c r="AL900"/>
      <c r="AM900"/>
      <c r="AN900"/>
      <c r="AO900">
        <v>16862</v>
      </c>
      <c r="AP900"/>
      <c r="AQ900"/>
      <c r="AR900" s="44"/>
      <c r="AS900" s="44"/>
      <c r="AT900" s="44"/>
      <c r="AU900" s="44">
        <v>6744800</v>
      </c>
      <c r="AV900" s="44"/>
      <c r="AW900" s="44">
        <v>517935</v>
      </c>
      <c r="AX900" s="44"/>
      <c r="AY900" s="44">
        <v>6226865</v>
      </c>
      <c r="AZ900" s="21">
        <v>5628138</v>
      </c>
      <c r="BA900" s="21">
        <v>598727</v>
      </c>
      <c r="BB900" s="44">
        <v>763107</v>
      </c>
      <c r="BC900" s="44"/>
      <c r="BD900" s="44"/>
      <c r="BE900" s="44">
        <v>1361834</v>
      </c>
      <c r="BF900" s="44"/>
      <c r="BG900" s="44"/>
      <c r="BH900" s="44">
        <v>97200</v>
      </c>
      <c r="BI900" s="21">
        <v>6642000</v>
      </c>
      <c r="BJ900" s="21"/>
      <c r="BK900" s="21"/>
      <c r="BL900" s="21"/>
      <c r="BM900" s="21">
        <v>5600</v>
      </c>
      <c r="BN900" s="21"/>
      <c r="BO900" s="21"/>
      <c r="BP900" s="21"/>
      <c r="BQ900" s="44">
        <v>6744800</v>
      </c>
      <c r="BR900" s="21"/>
      <c r="BS900" s="44"/>
      <c r="BT900" s="21"/>
      <c r="BU900" s="44"/>
      <c r="BV900" s="21"/>
      <c r="BW900" s="44"/>
      <c r="BX900" s="21"/>
      <c r="BY900" s="21"/>
      <c r="BZ900" s="21"/>
      <c r="CA900" s="44"/>
      <c r="CB900" s="44"/>
      <c r="CC900" s="44"/>
      <c r="CD900" s="44"/>
      <c r="CE900" s="44"/>
      <c r="CF900" s="44"/>
      <c r="CG900" s="44"/>
      <c r="CH900" s="44"/>
      <c r="CI900" s="21"/>
      <c r="CJ900" s="44"/>
      <c r="CK900" s="21"/>
      <c r="CL900" s="44"/>
      <c r="CM900" s="44">
        <v>0</v>
      </c>
      <c r="CN900" s="44">
        <v>0</v>
      </c>
      <c r="CO900" s="44">
        <v>0</v>
      </c>
      <c r="CP900" s="44">
        <v>0</v>
      </c>
      <c r="CQ900" s="21">
        <v>0</v>
      </c>
      <c r="CR900" s="44">
        <v>0</v>
      </c>
      <c r="CS900" s="44">
        <v>0</v>
      </c>
      <c r="CT900" s="44">
        <v>0</v>
      </c>
      <c r="CU900" s="44"/>
      <c r="CV900" s="44">
        <v>0</v>
      </c>
      <c r="CW900" s="21"/>
      <c r="CX900" s="21"/>
      <c r="CY900" s="21"/>
      <c r="CZ900" s="21"/>
      <c r="DA900" s="21"/>
      <c r="DB900" s="21"/>
      <c r="DC900" s="21"/>
      <c r="DD900" s="21"/>
      <c r="DE900" s="44"/>
      <c r="DF900" s="21"/>
      <c r="DG900" s="44"/>
      <c r="DH900" s="21"/>
      <c r="DI900" s="44"/>
      <c r="DJ900" s="44"/>
      <c r="DK900" s="44"/>
      <c r="DL900" s="44"/>
      <c r="DM900" s="21"/>
      <c r="DN900" s="44"/>
      <c r="DO900" s="44"/>
      <c r="DP900" s="44"/>
      <c r="DQ900" s="44"/>
      <c r="DR900" s="44"/>
      <c r="DS900" s="44"/>
      <c r="DT900" s="44"/>
      <c r="DU900" s="44"/>
      <c r="DV900" s="44"/>
      <c r="DW900" s="44"/>
      <c r="DX900" s="44"/>
      <c r="DY900" s="44"/>
      <c r="DZ900" s="44"/>
      <c r="EA900" s="44"/>
      <c r="EB900" s="21"/>
      <c r="EC900" s="44"/>
      <c r="ED900" s="44"/>
      <c r="EE900" s="21"/>
      <c r="EF900" s="44"/>
      <c r="EG900" s="21">
        <v>10055</v>
      </c>
      <c r="EH900" s="44"/>
      <c r="EI900" s="21">
        <v>507646</v>
      </c>
      <c r="EJ900" s="44"/>
      <c r="EK900" s="44"/>
      <c r="EL900" s="21"/>
      <c r="EM900" s="44"/>
      <c r="EN900" s="44"/>
      <c r="EO900" s="44">
        <v>234</v>
      </c>
      <c r="EP900" s="21"/>
      <c r="EQ900" s="21"/>
      <c r="ER900" s="21"/>
      <c r="ES900" s="21"/>
      <c r="ET900" s="44"/>
      <c r="EU900" s="21"/>
      <c r="EV900" s="44"/>
      <c r="EW900" s="21"/>
      <c r="EX900" s="44"/>
      <c r="EY900" s="44"/>
      <c r="EZ900" s="21"/>
      <c r="FA900" s="21"/>
      <c r="FB900" s="44"/>
      <c r="FC900" s="44"/>
      <c r="FD900" s="21"/>
      <c r="FE900" s="112"/>
      <c r="FF900" s="44"/>
      <c r="FG900" s="44">
        <v>2828175</v>
      </c>
      <c r="FH900" s="44">
        <v>638204</v>
      </c>
      <c r="FI900" s="44">
        <v>2161759</v>
      </c>
      <c r="FJ900" s="44">
        <v>68507</v>
      </c>
      <c r="FK900" s="44"/>
      <c r="FL900" s="44"/>
      <c r="FM900" s="44"/>
      <c r="FN900" s="44">
        <v>3053568</v>
      </c>
      <c r="FO900" s="44"/>
      <c r="FP900" s="44"/>
      <c r="FQ900" s="44"/>
      <c r="FR900" s="44"/>
      <c r="FS900" s="44"/>
      <c r="FT900" s="44"/>
      <c r="FU900" s="44"/>
      <c r="FV900" s="21"/>
      <c r="FW900" s="44"/>
      <c r="FX900" s="44"/>
      <c r="FY900" s="44"/>
      <c r="FZ900" s="44"/>
      <c r="GA900" s="44"/>
      <c r="GB900" s="44"/>
      <c r="GC900" s="44"/>
      <c r="GD900" s="44">
        <v>295877</v>
      </c>
      <c r="GE900" s="44">
        <v>236784</v>
      </c>
      <c r="GF900" s="44">
        <v>102404</v>
      </c>
      <c r="GG900" s="44">
        <v>442237</v>
      </c>
      <c r="GH900" s="44"/>
      <c r="GI900" s="44">
        <v>42100</v>
      </c>
      <c r="GJ900" s="44">
        <v>23648</v>
      </c>
      <c r="GK900" s="44">
        <v>1277207</v>
      </c>
      <c r="GL900" s="44">
        <v>54258</v>
      </c>
      <c r="GM900" s="44">
        <v>12327</v>
      </c>
      <c r="GN900" s="44">
        <v>48963</v>
      </c>
      <c r="GO900" s="44">
        <v>38022</v>
      </c>
      <c r="GP900" s="44"/>
      <c r="GQ900" s="44">
        <v>743</v>
      </c>
      <c r="GR900" s="44"/>
      <c r="GS900" s="44">
        <v>30020046</v>
      </c>
      <c r="GT900" s="44"/>
      <c r="GU900" s="21">
        <v>1636864</v>
      </c>
      <c r="GV900" s="44"/>
      <c r="GW900" s="44">
        <v>576542</v>
      </c>
      <c r="GX900" s="44"/>
      <c r="GY900" s="44">
        <v>32233452</v>
      </c>
      <c r="GZ900" s="44">
        <v>1542480</v>
      </c>
      <c r="HA900" s="44"/>
      <c r="HB900" s="44"/>
      <c r="HC900" s="44">
        <v>30690972</v>
      </c>
      <c r="HD900" s="44">
        <v>32233452</v>
      </c>
      <c r="HE900" s="21">
        <v>28959243</v>
      </c>
      <c r="HF900" s="21"/>
      <c r="HG900" s="21"/>
      <c r="HH900" s="21"/>
      <c r="HI900" s="21">
        <v>1050000</v>
      </c>
      <c r="HJ900" s="44">
        <v>819225</v>
      </c>
      <c r="HK900" s="21"/>
      <c r="HL900" s="21">
        <v>212236</v>
      </c>
      <c r="HM900" s="21">
        <v>2081461</v>
      </c>
      <c r="HN900" s="21">
        <v>-444597</v>
      </c>
      <c r="HO900" s="21"/>
      <c r="HP900" s="44"/>
      <c r="HQ900" s="47"/>
      <c r="HR900" s="47"/>
      <c r="HS900" s="47"/>
      <c r="HT900" s="47" t="s">
        <v>1759</v>
      </c>
      <c r="HU900" s="47">
        <v>0</v>
      </c>
      <c r="HV900" s="47">
        <v>11406</v>
      </c>
      <c r="HW900" s="47">
        <v>0</v>
      </c>
      <c r="HX900" s="47">
        <v>1575</v>
      </c>
      <c r="HY900" s="47">
        <v>9538</v>
      </c>
      <c r="HZ900" s="47">
        <v>46635</v>
      </c>
      <c r="IA900" s="47">
        <v>0</v>
      </c>
      <c r="IB900" s="47">
        <v>7106</v>
      </c>
      <c r="IC900" s="47">
        <v>4747</v>
      </c>
      <c r="ID900"/>
      <c r="IE900" s="47">
        <v>2229</v>
      </c>
      <c r="IF900">
        <v>9655</v>
      </c>
      <c r="IG900" s="47">
        <v>3722</v>
      </c>
      <c r="IH900" s="47">
        <v>10989</v>
      </c>
      <c r="II900"/>
      <c r="IJ900">
        <v>1227</v>
      </c>
      <c r="IK900">
        <v>521</v>
      </c>
      <c r="IL900">
        <v>5578</v>
      </c>
      <c r="IM900">
        <v>114928</v>
      </c>
      <c r="IN900">
        <v>0</v>
      </c>
      <c r="IO900">
        <v>0</v>
      </c>
      <c r="IP900">
        <v>0</v>
      </c>
      <c r="IQ900">
        <v>5496</v>
      </c>
      <c r="IR900">
        <v>0</v>
      </c>
      <c r="IS900">
        <v>0</v>
      </c>
      <c r="IT900">
        <v>5496</v>
      </c>
      <c r="IU900">
        <v>336192</v>
      </c>
      <c r="IV900">
        <v>0</v>
      </c>
      <c r="IW900">
        <v>72109</v>
      </c>
      <c r="IX900">
        <v>354684</v>
      </c>
      <c r="IY900">
        <v>951451</v>
      </c>
      <c r="IZ900">
        <v>0</v>
      </c>
      <c r="JA900">
        <v>260332</v>
      </c>
      <c r="JB900">
        <v>170732</v>
      </c>
      <c r="JC900"/>
      <c r="JD900">
        <v>52527</v>
      </c>
      <c r="JE900">
        <v>177270</v>
      </c>
      <c r="JF900">
        <v>63201</v>
      </c>
      <c r="JG900">
        <v>200021</v>
      </c>
      <c r="JH900"/>
      <c r="JI900">
        <v>21824</v>
      </c>
      <c r="JJ900">
        <v>17903</v>
      </c>
      <c r="JK900">
        <v>149929</v>
      </c>
      <c r="JL900">
        <v>2828175</v>
      </c>
      <c r="JM900">
        <v>0</v>
      </c>
      <c r="JN900">
        <v>0</v>
      </c>
      <c r="JO900">
        <v>0</v>
      </c>
      <c r="JP900">
        <v>137392</v>
      </c>
      <c r="JQ900">
        <v>0</v>
      </c>
      <c r="JR900">
        <v>0</v>
      </c>
      <c r="JS900">
        <v>137392</v>
      </c>
      <c r="JT900"/>
      <c r="JU900"/>
      <c r="JV900"/>
      <c r="JW900"/>
      <c r="JX900"/>
      <c r="JY900"/>
      <c r="JZ900"/>
      <c r="KA900"/>
      <c r="KB900"/>
      <c r="KC900"/>
      <c r="KD900"/>
      <c r="KE900"/>
      <c r="KF900">
        <v>64</v>
      </c>
      <c r="KG900">
        <v>84</v>
      </c>
      <c r="KH900">
        <v>43</v>
      </c>
      <c r="KI900">
        <v>41</v>
      </c>
      <c r="KJ900">
        <v>54</v>
      </c>
      <c r="KK900">
        <v>30</v>
      </c>
      <c r="KL900">
        <v>31</v>
      </c>
      <c r="KM900">
        <v>43</v>
      </c>
      <c r="KN900">
        <v>19</v>
      </c>
      <c r="KO900">
        <v>1</v>
      </c>
      <c r="KP900">
        <v>0</v>
      </c>
      <c r="KQ900">
        <v>0</v>
      </c>
      <c r="KR900">
        <v>1</v>
      </c>
      <c r="KS900">
        <v>0</v>
      </c>
      <c r="KT900">
        <v>0</v>
      </c>
      <c r="KU900">
        <v>0</v>
      </c>
      <c r="KV900">
        <v>0</v>
      </c>
      <c r="KW900">
        <v>0</v>
      </c>
      <c r="KX900">
        <v>1</v>
      </c>
      <c r="KY900">
        <v>0</v>
      </c>
      <c r="KZ900">
        <v>0</v>
      </c>
      <c r="LA900">
        <v>0</v>
      </c>
      <c r="LB900">
        <v>0</v>
      </c>
      <c r="LC900">
        <v>0</v>
      </c>
      <c r="LD900">
        <v>0</v>
      </c>
      <c r="LE900">
        <v>1</v>
      </c>
      <c r="LF900">
        <v>0</v>
      </c>
      <c r="LG900">
        <v>0</v>
      </c>
      <c r="LH900">
        <v>0</v>
      </c>
    </row>
    <row r="901" spans="1:320" s="34" customFormat="1" ht="15" customHeight="1" x14ac:dyDescent="0.25">
      <c r="A901" s="45">
        <v>206401892</v>
      </c>
      <c r="B901" s="45" t="s">
        <v>6702</v>
      </c>
      <c r="C901" s="46">
        <v>45292</v>
      </c>
      <c r="D901" s="46">
        <v>45657</v>
      </c>
      <c r="E901" s="47">
        <v>366</v>
      </c>
      <c r="F901" s="45" t="s">
        <v>883</v>
      </c>
      <c r="G901" s="45" t="s">
        <v>884</v>
      </c>
      <c r="H901" s="45" t="s">
        <v>6662</v>
      </c>
      <c r="I901" s="45" t="s">
        <v>886</v>
      </c>
      <c r="J901" s="45" t="s">
        <v>887</v>
      </c>
      <c r="K901" s="45" t="s">
        <v>1330</v>
      </c>
      <c r="L901" s="45" t="s">
        <v>6663</v>
      </c>
      <c r="M901" s="45" t="s">
        <v>6703</v>
      </c>
      <c r="N901" s="45" t="s">
        <v>6704</v>
      </c>
      <c r="O901" s="45" t="s">
        <v>6705</v>
      </c>
      <c r="P901" s="45" t="s">
        <v>6706</v>
      </c>
      <c r="Q901" s="45" t="s">
        <v>6707</v>
      </c>
      <c r="R901" t="s">
        <v>6708</v>
      </c>
      <c r="S901" s="45" t="s">
        <v>893</v>
      </c>
      <c r="T901" t="s">
        <v>6670</v>
      </c>
      <c r="U901" s="47">
        <v>99</v>
      </c>
      <c r="V901" s="47">
        <v>99</v>
      </c>
      <c r="W901" s="47" t="s">
        <v>894</v>
      </c>
      <c r="X901" s="47">
        <v>36234</v>
      </c>
      <c r="Y901" s="47">
        <v>24740</v>
      </c>
      <c r="Z901" s="48">
        <v>155.22</v>
      </c>
      <c r="AA901" s="44">
        <v>303</v>
      </c>
      <c r="AB901" s="44">
        <v>295</v>
      </c>
      <c r="AC901" s="44">
        <v>5553</v>
      </c>
      <c r="AD901" s="44">
        <v>1996</v>
      </c>
      <c r="AE901" s="44">
        <v>1520</v>
      </c>
      <c r="AF901" s="44">
        <v>14922</v>
      </c>
      <c r="AG901" s="44"/>
      <c r="AH901" s="47">
        <v>108</v>
      </c>
      <c r="AI901" s="47">
        <v>65</v>
      </c>
      <c r="AJ901">
        <v>576</v>
      </c>
      <c r="AK901" t="s">
        <v>895</v>
      </c>
      <c r="AL901">
        <v>24740</v>
      </c>
      <c r="AM901"/>
      <c r="AN901"/>
      <c r="AO901"/>
      <c r="AP901"/>
      <c r="AQ901"/>
      <c r="AR901" s="44"/>
      <c r="AS901" s="44"/>
      <c r="AT901" s="44"/>
      <c r="AU901" s="44">
        <v>10514500</v>
      </c>
      <c r="AV901" s="44">
        <v>2059416</v>
      </c>
      <c r="AW901" s="44">
        <v>1009092</v>
      </c>
      <c r="AX901" s="44">
        <v>24000</v>
      </c>
      <c r="AY901" s="44">
        <v>11588824</v>
      </c>
      <c r="AZ901" s="21">
        <v>10692525</v>
      </c>
      <c r="BA901" s="21">
        <v>896299</v>
      </c>
      <c r="BB901" s="44">
        <v>23467</v>
      </c>
      <c r="BC901" s="44">
        <v>12590</v>
      </c>
      <c r="BD901" s="44"/>
      <c r="BE901" s="44">
        <v>907176</v>
      </c>
      <c r="BF901" s="44">
        <v>2360025</v>
      </c>
      <c r="BG901" s="44">
        <v>849490</v>
      </c>
      <c r="BH901" s="44">
        <v>628906</v>
      </c>
      <c r="BI901" s="21">
        <v>6358944</v>
      </c>
      <c r="BJ901" s="21"/>
      <c r="BK901" s="21">
        <v>44710</v>
      </c>
      <c r="BL901" s="21">
        <v>27625</v>
      </c>
      <c r="BM901" s="21">
        <v>244800</v>
      </c>
      <c r="BN901" s="21">
        <v>10514500</v>
      </c>
      <c r="BO901" s="21"/>
      <c r="BP901" s="21"/>
      <c r="BQ901" s="44"/>
      <c r="BR901" s="21"/>
      <c r="BS901" s="44"/>
      <c r="BT901" s="21"/>
      <c r="BU901" s="44"/>
      <c r="BV901" s="21"/>
      <c r="BW901" s="44">
        <v>1413452</v>
      </c>
      <c r="BX901" s="21"/>
      <c r="BY901" s="21">
        <v>595560</v>
      </c>
      <c r="BZ901" s="21"/>
      <c r="CA901" s="44">
        <v>1818</v>
      </c>
      <c r="CB901" s="44"/>
      <c r="CC901" s="44">
        <v>18084</v>
      </c>
      <c r="CD901" s="44"/>
      <c r="CE901" s="44"/>
      <c r="CF901" s="44"/>
      <c r="CG901" s="44">
        <v>28182</v>
      </c>
      <c r="CH901" s="44"/>
      <c r="CI901" s="21">
        <v>2320</v>
      </c>
      <c r="CJ901" s="44"/>
      <c r="CK901" s="21"/>
      <c r="CL901" s="44"/>
      <c r="CM901" s="44">
        <v>11325</v>
      </c>
      <c r="CN901" s="44">
        <v>0</v>
      </c>
      <c r="CO901" s="44">
        <v>929234</v>
      </c>
      <c r="CP901" s="44">
        <v>0</v>
      </c>
      <c r="CQ901" s="21">
        <v>635533</v>
      </c>
      <c r="CR901" s="44">
        <v>76126</v>
      </c>
      <c r="CS901" s="44">
        <v>345532</v>
      </c>
      <c r="CT901" s="44">
        <v>20156</v>
      </c>
      <c r="CU901" s="44"/>
      <c r="CV901" s="44">
        <v>41510</v>
      </c>
      <c r="CW901" s="21"/>
      <c r="CX901" s="21"/>
      <c r="CY901" s="21"/>
      <c r="CZ901" s="21"/>
      <c r="DA901" s="21"/>
      <c r="DB901" s="21"/>
      <c r="DC901" s="21"/>
      <c r="DD901" s="21"/>
      <c r="DE901" s="44"/>
      <c r="DF901" s="21"/>
      <c r="DG901" s="44"/>
      <c r="DH901" s="21"/>
      <c r="DI901" s="44"/>
      <c r="DJ901" s="44"/>
      <c r="DK901" s="44"/>
      <c r="DL901" s="44"/>
      <c r="DM901" s="21"/>
      <c r="DN901" s="44"/>
      <c r="DO901" s="44"/>
      <c r="DP901" s="44"/>
      <c r="DQ901" s="44"/>
      <c r="DR901" s="44"/>
      <c r="DS901" s="44"/>
      <c r="DT901" s="44"/>
      <c r="DU901" s="44"/>
      <c r="DV901" s="44"/>
      <c r="DW901" s="44"/>
      <c r="DX901" s="44"/>
      <c r="DY901" s="44"/>
      <c r="DZ901" s="44"/>
      <c r="EA901" s="44"/>
      <c r="EB901" s="21"/>
      <c r="EC901" s="44">
        <v>-349214</v>
      </c>
      <c r="ED901" s="44"/>
      <c r="EE901" s="21">
        <v>124556</v>
      </c>
      <c r="EF901" s="44"/>
      <c r="EG901" s="21">
        <v>104722</v>
      </c>
      <c r="EH901" s="44"/>
      <c r="EI901" s="21">
        <v>1058848</v>
      </c>
      <c r="EJ901" s="44"/>
      <c r="EK901" s="44"/>
      <c r="EL901" s="21"/>
      <c r="EM901" s="44">
        <v>6555</v>
      </c>
      <c r="EN901" s="44"/>
      <c r="EO901" s="44">
        <v>63625</v>
      </c>
      <c r="EP901" s="21"/>
      <c r="EQ901" s="21"/>
      <c r="ER901" s="21"/>
      <c r="ES901" s="21"/>
      <c r="ET901" s="44"/>
      <c r="EU901" s="21"/>
      <c r="EV901" s="44"/>
      <c r="EW901" s="21"/>
      <c r="EX901" s="44"/>
      <c r="EY901" s="44"/>
      <c r="EZ901" s="21"/>
      <c r="FA901" s="21"/>
      <c r="FB901" s="44"/>
      <c r="FC901" s="44"/>
      <c r="FD901" s="21"/>
      <c r="FE901" s="112"/>
      <c r="FF901" s="44"/>
      <c r="FG901" s="44">
        <v>4757036</v>
      </c>
      <c r="FH901" s="44">
        <v>1311450</v>
      </c>
      <c r="FI901" s="44">
        <v>4624039</v>
      </c>
      <c r="FJ901" s="44"/>
      <c r="FK901" s="44">
        <v>4723038</v>
      </c>
      <c r="FL901" s="44"/>
      <c r="FM901" s="44"/>
      <c r="FN901" s="44"/>
      <c r="FO901" s="44"/>
      <c r="FP901" s="44"/>
      <c r="FQ901" s="44"/>
      <c r="FR901" s="44"/>
      <c r="FS901" s="44"/>
      <c r="FT901" s="44">
        <v>46338</v>
      </c>
      <c r="FU901" s="44"/>
      <c r="FV901" s="21">
        <v>739015</v>
      </c>
      <c r="FW901" s="44"/>
      <c r="FX901" s="44">
        <v>505696</v>
      </c>
      <c r="FY901" s="44">
        <v>60519</v>
      </c>
      <c r="FZ901" s="44">
        <v>172078</v>
      </c>
      <c r="GA901" s="44">
        <v>15594</v>
      </c>
      <c r="GB901" s="44"/>
      <c r="GC901" s="44">
        <v>23561</v>
      </c>
      <c r="GD901" s="44">
        <v>509190</v>
      </c>
      <c r="GE901" s="44">
        <v>196272</v>
      </c>
      <c r="GF901" s="44">
        <v>126457</v>
      </c>
      <c r="GG901" s="44">
        <v>847227</v>
      </c>
      <c r="GH901" s="44">
        <v>88470</v>
      </c>
      <c r="GI901" s="44">
        <v>7790</v>
      </c>
      <c r="GJ901" s="44">
        <v>97792</v>
      </c>
      <c r="GK901" s="44">
        <v>2348633</v>
      </c>
      <c r="GL901" s="44">
        <v>112316</v>
      </c>
      <c r="GM901" s="44">
        <v>3515</v>
      </c>
      <c r="GN901" s="44">
        <v>57940</v>
      </c>
      <c r="GO901" s="44"/>
      <c r="GP901" s="44">
        <v>562</v>
      </c>
      <c r="GQ901" s="44"/>
      <c r="GR901" s="44">
        <v>10522</v>
      </c>
      <c r="GS901" s="44">
        <v>1739325</v>
      </c>
      <c r="GT901" s="44"/>
      <c r="GU901" s="21">
        <v>1748650</v>
      </c>
      <c r="GV901" s="44"/>
      <c r="GW901" s="44"/>
      <c r="GX901" s="44"/>
      <c r="GY901" s="44">
        <v>3487975</v>
      </c>
      <c r="GZ901" s="44">
        <v>854433</v>
      </c>
      <c r="HA901" s="44"/>
      <c r="HB901" s="44"/>
      <c r="HC901" s="44">
        <v>2633542</v>
      </c>
      <c r="HD901" s="44">
        <v>3487975</v>
      </c>
      <c r="HE901" s="21"/>
      <c r="HF901" s="21"/>
      <c r="HG901" s="21"/>
      <c r="HH901" s="21"/>
      <c r="HI901" s="21">
        <v>787869</v>
      </c>
      <c r="HJ901" s="44">
        <v>3190440</v>
      </c>
      <c r="HK901" s="21">
        <v>172430</v>
      </c>
      <c r="HL901" s="21">
        <v>301712</v>
      </c>
      <c r="HM901" s="21">
        <v>4452451</v>
      </c>
      <c r="HN901" s="21">
        <v>-2703801</v>
      </c>
      <c r="HO901" s="21"/>
      <c r="HP901" s="44"/>
      <c r="HQ901" s="47"/>
      <c r="HR901" s="47"/>
      <c r="HS901" s="47"/>
      <c r="HT901" s="47" t="s">
        <v>2820</v>
      </c>
      <c r="HU901" s="47">
        <v>-51265.979999999996</v>
      </c>
      <c r="HV901" s="47">
        <v>1782</v>
      </c>
      <c r="HW901" s="47">
        <v>0</v>
      </c>
      <c r="HX901" s="47">
        <v>8049</v>
      </c>
      <c r="HY901" s="47">
        <v>25270</v>
      </c>
      <c r="HZ901" s="47">
        <v>78186</v>
      </c>
      <c r="IA901" s="47">
        <v>0</v>
      </c>
      <c r="IB901" s="47">
        <v>0</v>
      </c>
      <c r="IC901" s="47">
        <v>14592</v>
      </c>
      <c r="ID901"/>
      <c r="IE901" s="47">
        <v>1934</v>
      </c>
      <c r="IF901"/>
      <c r="IG901" s="47"/>
      <c r="IH901" s="47">
        <v>18885</v>
      </c>
      <c r="II901">
        <v>2095</v>
      </c>
      <c r="IJ901"/>
      <c r="IK901">
        <v>1817</v>
      </c>
      <c r="IL901">
        <v>15391</v>
      </c>
      <c r="IM901">
        <v>168001</v>
      </c>
      <c r="IN901">
        <v>0</v>
      </c>
      <c r="IO901">
        <v>201</v>
      </c>
      <c r="IP901">
        <v>0</v>
      </c>
      <c r="IQ901">
        <v>0</v>
      </c>
      <c r="IR901">
        <v>0</v>
      </c>
      <c r="IS901">
        <v>0</v>
      </c>
      <c r="IT901">
        <v>201</v>
      </c>
      <c r="IU901">
        <v>103044</v>
      </c>
      <c r="IV901">
        <v>0</v>
      </c>
      <c r="IW901">
        <v>425413</v>
      </c>
      <c r="IX901">
        <v>948038</v>
      </c>
      <c r="IY901">
        <v>1755130</v>
      </c>
      <c r="IZ901">
        <v>0</v>
      </c>
      <c r="JA901">
        <v>0</v>
      </c>
      <c r="JB901">
        <v>347374</v>
      </c>
      <c r="JC901"/>
      <c r="JD901">
        <v>63606</v>
      </c>
      <c r="JE901"/>
      <c r="JF901"/>
      <c r="JG901">
        <v>433264</v>
      </c>
      <c r="JH901">
        <v>64476</v>
      </c>
      <c r="JI901"/>
      <c r="JJ901">
        <v>71374</v>
      </c>
      <c r="JK901">
        <v>545317</v>
      </c>
      <c r="JL901">
        <v>4757036</v>
      </c>
      <c r="JM901">
        <v>0</v>
      </c>
      <c r="JN901">
        <v>8453</v>
      </c>
      <c r="JO901">
        <v>0</v>
      </c>
      <c r="JP901">
        <v>0</v>
      </c>
      <c r="JQ901">
        <v>0</v>
      </c>
      <c r="JR901">
        <v>0</v>
      </c>
      <c r="JS901">
        <v>8453</v>
      </c>
      <c r="JT901"/>
      <c r="JU901"/>
      <c r="JV901"/>
      <c r="JW901"/>
      <c r="JX901"/>
      <c r="JY901"/>
      <c r="JZ901"/>
      <c r="KA901"/>
      <c r="KB901"/>
      <c r="KC901"/>
      <c r="KD901"/>
      <c r="KE901"/>
      <c r="KF901">
        <v>103</v>
      </c>
      <c r="KG901">
        <v>161</v>
      </c>
      <c r="KH901">
        <v>68</v>
      </c>
      <c r="KI901">
        <v>79</v>
      </c>
      <c r="KJ901">
        <v>131</v>
      </c>
      <c r="KK901">
        <v>47</v>
      </c>
      <c r="KL901">
        <v>56</v>
      </c>
      <c r="KM901">
        <v>97</v>
      </c>
      <c r="KN901">
        <v>29</v>
      </c>
      <c r="KO901">
        <v>1</v>
      </c>
      <c r="KP901">
        <v>0</v>
      </c>
      <c r="KQ901">
        <v>0</v>
      </c>
      <c r="KR901">
        <v>0</v>
      </c>
      <c r="KS901">
        <v>1</v>
      </c>
      <c r="KT901">
        <v>0</v>
      </c>
      <c r="KU901">
        <v>1</v>
      </c>
      <c r="KV901">
        <v>0</v>
      </c>
      <c r="KW901">
        <v>0</v>
      </c>
      <c r="KX901">
        <v>0</v>
      </c>
      <c r="KY901">
        <v>0</v>
      </c>
      <c r="KZ901">
        <v>0</v>
      </c>
      <c r="LA901">
        <v>0</v>
      </c>
      <c r="LB901">
        <v>0</v>
      </c>
      <c r="LC901">
        <v>0</v>
      </c>
      <c r="LD901">
        <v>1</v>
      </c>
      <c r="LE901">
        <v>0</v>
      </c>
      <c r="LF901">
        <v>0</v>
      </c>
      <c r="LG901">
        <v>0</v>
      </c>
      <c r="LH901">
        <v>0</v>
      </c>
    </row>
    <row r="902" spans="1:320" s="34" customFormat="1" ht="15" customHeight="1" x14ac:dyDescent="0.25">
      <c r="A902" s="45">
        <v>206404041</v>
      </c>
      <c r="B902" s="45" t="s">
        <v>6709</v>
      </c>
      <c r="C902" s="46">
        <v>45292</v>
      </c>
      <c r="D902" s="46">
        <v>45657</v>
      </c>
      <c r="E902" s="47">
        <v>366</v>
      </c>
      <c r="F902" s="45" t="s">
        <v>883</v>
      </c>
      <c r="G902" s="45" t="s">
        <v>884</v>
      </c>
      <c r="H902" s="45" t="s">
        <v>6662</v>
      </c>
      <c r="I902" s="45" t="s">
        <v>886</v>
      </c>
      <c r="J902" s="45" t="s">
        <v>887</v>
      </c>
      <c r="K902" s="45" t="s">
        <v>1330</v>
      </c>
      <c r="L902" s="45" t="s">
        <v>6663</v>
      </c>
      <c r="M902" s="45" t="s">
        <v>6710</v>
      </c>
      <c r="N902" s="45" t="s">
        <v>6711</v>
      </c>
      <c r="O902" s="45" t="s">
        <v>6674</v>
      </c>
      <c r="P902" s="45" t="s">
        <v>6675</v>
      </c>
      <c r="Q902" s="45" t="s">
        <v>6712</v>
      </c>
      <c r="R902" t="s">
        <v>6677</v>
      </c>
      <c r="S902" s="45" t="s">
        <v>893</v>
      </c>
      <c r="T902" t="s">
        <v>6670</v>
      </c>
      <c r="U902" s="47">
        <v>23</v>
      </c>
      <c r="V902" s="47">
        <v>23</v>
      </c>
      <c r="W902" s="47" t="s">
        <v>1728</v>
      </c>
      <c r="X902" s="47">
        <v>8418</v>
      </c>
      <c r="Y902" s="47">
        <v>4258</v>
      </c>
      <c r="Z902" s="48">
        <v>114.99</v>
      </c>
      <c r="AA902" s="44">
        <v>171</v>
      </c>
      <c r="AB902" s="44">
        <v>171</v>
      </c>
      <c r="AC902" s="44">
        <v>3252</v>
      </c>
      <c r="AD902" s="44">
        <v>848</v>
      </c>
      <c r="AE902" s="44"/>
      <c r="AF902" s="44"/>
      <c r="AG902" s="44"/>
      <c r="AH902" s="47">
        <v>48</v>
      </c>
      <c r="AI902" s="47">
        <v>110</v>
      </c>
      <c r="AJ902"/>
      <c r="AK902" t="s">
        <v>895</v>
      </c>
      <c r="AL902">
        <v>4258</v>
      </c>
      <c r="AM902"/>
      <c r="AN902"/>
      <c r="AO902"/>
      <c r="AP902"/>
      <c r="AQ902"/>
      <c r="AR902" s="44"/>
      <c r="AS902" s="44"/>
      <c r="AT902" s="44"/>
      <c r="AU902" s="44">
        <v>2740900</v>
      </c>
      <c r="AV902" s="44">
        <v>1353458</v>
      </c>
      <c r="AW902" s="44">
        <v>765453</v>
      </c>
      <c r="AX902" s="44"/>
      <c r="AY902" s="44">
        <v>3328905</v>
      </c>
      <c r="AZ902" s="21">
        <v>3529381</v>
      </c>
      <c r="BA902" s="21">
        <v>-200476</v>
      </c>
      <c r="BB902" s="44">
        <v>1</v>
      </c>
      <c r="BC902" s="44"/>
      <c r="BD902" s="44"/>
      <c r="BE902" s="44">
        <v>-200475</v>
      </c>
      <c r="BF902" s="44">
        <v>2105400</v>
      </c>
      <c r="BG902" s="44">
        <v>511800</v>
      </c>
      <c r="BH902" s="44"/>
      <c r="BI902" s="21"/>
      <c r="BJ902" s="21"/>
      <c r="BK902" s="21">
        <v>28800</v>
      </c>
      <c r="BL902" s="21">
        <v>94900</v>
      </c>
      <c r="BM902" s="21"/>
      <c r="BN902" s="21">
        <v>2740900</v>
      </c>
      <c r="BO902" s="21"/>
      <c r="BP902" s="21"/>
      <c r="BQ902" s="44"/>
      <c r="BR902" s="21"/>
      <c r="BS902" s="44"/>
      <c r="BT902" s="21"/>
      <c r="BU902" s="44"/>
      <c r="BV902" s="21"/>
      <c r="BW902" s="44">
        <v>1062695</v>
      </c>
      <c r="BX902" s="21"/>
      <c r="BY902" s="21">
        <v>269542</v>
      </c>
      <c r="BZ902" s="21"/>
      <c r="CA902" s="44"/>
      <c r="CB902" s="44"/>
      <c r="CC902" s="44"/>
      <c r="CD902" s="44"/>
      <c r="CE902" s="44"/>
      <c r="CF902" s="44"/>
      <c r="CG902" s="44">
        <v>16476</v>
      </c>
      <c r="CH902" s="44"/>
      <c r="CI902" s="21">
        <v>4745</v>
      </c>
      <c r="CJ902" s="44"/>
      <c r="CK902" s="21"/>
      <c r="CL902" s="44"/>
      <c r="CM902" s="44">
        <v>1790</v>
      </c>
      <c r="CN902" s="44">
        <v>0</v>
      </c>
      <c r="CO902" s="44">
        <v>540023</v>
      </c>
      <c r="CP902" s="44">
        <v>0</v>
      </c>
      <c r="CQ902" s="21">
        <v>477040</v>
      </c>
      <c r="CR902" s="44">
        <v>68795</v>
      </c>
      <c r="CS902" s="44">
        <v>215724</v>
      </c>
      <c r="CT902" s="44">
        <v>15725</v>
      </c>
      <c r="CU902" s="44"/>
      <c r="CV902" s="44">
        <v>34361</v>
      </c>
      <c r="CW902" s="21"/>
      <c r="CX902" s="21"/>
      <c r="CY902" s="21"/>
      <c r="CZ902" s="21"/>
      <c r="DA902" s="21"/>
      <c r="DB902" s="21"/>
      <c r="DC902" s="21"/>
      <c r="DD902" s="21"/>
      <c r="DE902" s="44"/>
      <c r="DF902" s="21"/>
      <c r="DG902" s="44"/>
      <c r="DH902" s="21"/>
      <c r="DI902" s="44"/>
      <c r="DJ902" s="44"/>
      <c r="DK902" s="44"/>
      <c r="DL902" s="44"/>
      <c r="DM902" s="21"/>
      <c r="DN902" s="44"/>
      <c r="DO902" s="44"/>
      <c r="DP902" s="44"/>
      <c r="DQ902" s="44"/>
      <c r="DR902" s="44"/>
      <c r="DS902" s="44"/>
      <c r="DT902" s="44"/>
      <c r="DU902" s="44"/>
      <c r="DV902" s="44"/>
      <c r="DW902" s="44"/>
      <c r="DX902" s="44"/>
      <c r="DY902" s="44"/>
      <c r="DZ902" s="44"/>
      <c r="EA902" s="44"/>
      <c r="EB902" s="21"/>
      <c r="EC902" s="44">
        <v>508080</v>
      </c>
      <c r="ED902" s="44"/>
      <c r="EE902" s="21">
        <v>244504</v>
      </c>
      <c r="EF902" s="44"/>
      <c r="EG902" s="21"/>
      <c r="EH902" s="44"/>
      <c r="EI902" s="21"/>
      <c r="EJ902" s="44"/>
      <c r="EK902" s="44"/>
      <c r="EL902" s="21"/>
      <c r="EM902" s="44">
        <v>12869</v>
      </c>
      <c r="EN902" s="44"/>
      <c r="EO902" s="44"/>
      <c r="EP902" s="21"/>
      <c r="EQ902" s="21"/>
      <c r="ER902" s="21"/>
      <c r="ES902" s="21"/>
      <c r="ET902" s="44"/>
      <c r="EU902" s="21"/>
      <c r="EV902" s="44"/>
      <c r="EW902" s="21"/>
      <c r="EX902" s="44"/>
      <c r="EY902" s="44"/>
      <c r="EZ902" s="21"/>
      <c r="FA902" s="21"/>
      <c r="FB902" s="44"/>
      <c r="FC902" s="44"/>
      <c r="FD902" s="21"/>
      <c r="FE902" s="112"/>
      <c r="FF902" s="44"/>
      <c r="FG902" s="44">
        <v>1330977</v>
      </c>
      <c r="FH902" s="44">
        <v>173427</v>
      </c>
      <c r="FI902" s="44">
        <v>2024977</v>
      </c>
      <c r="FJ902" s="44">
        <v>22162</v>
      </c>
      <c r="FK902" s="44">
        <v>1190860</v>
      </c>
      <c r="FL902" s="44"/>
      <c r="FM902" s="44"/>
      <c r="FN902" s="44"/>
      <c r="FO902" s="44"/>
      <c r="FP902" s="44"/>
      <c r="FQ902" s="44"/>
      <c r="FR902" s="44"/>
      <c r="FS902" s="44"/>
      <c r="FT902" s="44">
        <v>895</v>
      </c>
      <c r="FU902" s="44"/>
      <c r="FV902" s="21">
        <v>439149</v>
      </c>
      <c r="FW902" s="44"/>
      <c r="FX902" s="44">
        <v>388662</v>
      </c>
      <c r="FY902" s="44">
        <v>52397</v>
      </c>
      <c r="FZ902" s="44">
        <v>95605</v>
      </c>
      <c r="GA902" s="44">
        <v>10751</v>
      </c>
      <c r="GB902" s="44"/>
      <c r="GC902" s="44">
        <v>17180</v>
      </c>
      <c r="GD902" s="44">
        <v>131185</v>
      </c>
      <c r="GE902" s="44">
        <v>48586</v>
      </c>
      <c r="GF902" s="44">
        <v>1512</v>
      </c>
      <c r="GG902" s="44">
        <v>151265</v>
      </c>
      <c r="GH902" s="44"/>
      <c r="GI902" s="44"/>
      <c r="GJ902" s="44">
        <v>942</v>
      </c>
      <c r="GK902" s="44">
        <v>594521</v>
      </c>
      <c r="GL902" s="44">
        <v>47223</v>
      </c>
      <c r="GM902" s="44">
        <v>321121</v>
      </c>
      <c r="GN902" s="44">
        <v>37486</v>
      </c>
      <c r="GO902" s="44"/>
      <c r="GP902" s="44"/>
      <c r="GQ902" s="44"/>
      <c r="GR902" s="44">
        <v>41</v>
      </c>
      <c r="GS902" s="44">
        <v>315981</v>
      </c>
      <c r="GT902" s="44"/>
      <c r="GU902" s="21">
        <v>450651</v>
      </c>
      <c r="GV902" s="44"/>
      <c r="GW902" s="44"/>
      <c r="GX902" s="44"/>
      <c r="GY902" s="44">
        <v>766632</v>
      </c>
      <c r="GZ902" s="44">
        <v>79870</v>
      </c>
      <c r="HA902" s="44"/>
      <c r="HB902" s="44"/>
      <c r="HC902" s="44">
        <v>686762</v>
      </c>
      <c r="HD902" s="44">
        <v>766632</v>
      </c>
      <c r="HE902" s="21"/>
      <c r="HF902" s="21"/>
      <c r="HG902" s="21">
        <v>531</v>
      </c>
      <c r="HH902" s="21"/>
      <c r="HI902" s="21">
        <v>36461</v>
      </c>
      <c r="HJ902" s="44"/>
      <c r="HK902" s="21">
        <v>421078</v>
      </c>
      <c r="HL902" s="21">
        <v>190305</v>
      </c>
      <c r="HM902" s="21">
        <v>647844</v>
      </c>
      <c r="HN902" s="21">
        <v>-197193</v>
      </c>
      <c r="HO902" s="21"/>
      <c r="HP902" s="44"/>
      <c r="HQ902" s="47"/>
      <c r="HR902" s="47"/>
      <c r="HS902" s="47"/>
      <c r="HT902" s="47" t="s">
        <v>2836</v>
      </c>
      <c r="HU902" s="47">
        <v>-2396.1</v>
      </c>
      <c r="HV902" s="47">
        <v>1395</v>
      </c>
      <c r="HW902" s="47">
        <v>0</v>
      </c>
      <c r="HX902" s="47">
        <v>5711</v>
      </c>
      <c r="HY902" s="47">
        <v>5398</v>
      </c>
      <c r="HZ902" s="47">
        <v>16817</v>
      </c>
      <c r="IA902" s="47">
        <v>0</v>
      </c>
      <c r="IB902" s="47">
        <v>0</v>
      </c>
      <c r="IC902" s="47">
        <v>70</v>
      </c>
      <c r="ID902"/>
      <c r="IE902" s="47">
        <v>98</v>
      </c>
      <c r="IF902">
        <v>2236</v>
      </c>
      <c r="IG902" s="47"/>
      <c r="IH902" s="47">
        <v>4318</v>
      </c>
      <c r="II902"/>
      <c r="IJ902"/>
      <c r="IK902"/>
      <c r="IL902">
        <v>4104</v>
      </c>
      <c r="IM902">
        <v>40147</v>
      </c>
      <c r="IN902">
        <v>0</v>
      </c>
      <c r="IO902">
        <v>40</v>
      </c>
      <c r="IP902">
        <v>0</v>
      </c>
      <c r="IQ902">
        <v>0</v>
      </c>
      <c r="IR902">
        <v>0</v>
      </c>
      <c r="IS902">
        <v>0</v>
      </c>
      <c r="IT902">
        <v>40</v>
      </c>
      <c r="IU902">
        <v>96165</v>
      </c>
      <c r="IV902">
        <v>0</v>
      </c>
      <c r="IW902">
        <v>320941</v>
      </c>
      <c r="IX902">
        <v>229791</v>
      </c>
      <c r="IY902">
        <v>383516</v>
      </c>
      <c r="IZ902">
        <v>0</v>
      </c>
      <c r="JA902">
        <v>0</v>
      </c>
      <c r="JB902">
        <v>3925</v>
      </c>
      <c r="JC902"/>
      <c r="JD902">
        <v>2425</v>
      </c>
      <c r="JE902">
        <v>42215</v>
      </c>
      <c r="JF902"/>
      <c r="JG902">
        <v>102227</v>
      </c>
      <c r="JH902"/>
      <c r="JI902"/>
      <c r="JJ902"/>
      <c r="JK902">
        <v>149772</v>
      </c>
      <c r="JL902">
        <v>1330977</v>
      </c>
      <c r="JM902">
        <v>0</v>
      </c>
      <c r="JN902">
        <v>1691</v>
      </c>
      <c r="JO902">
        <v>0</v>
      </c>
      <c r="JP902">
        <v>0</v>
      </c>
      <c r="JQ902">
        <v>0</v>
      </c>
      <c r="JR902">
        <v>0</v>
      </c>
      <c r="JS902">
        <v>1691</v>
      </c>
      <c r="JT902"/>
      <c r="JU902"/>
      <c r="JV902"/>
      <c r="JW902"/>
      <c r="JX902"/>
      <c r="JY902"/>
      <c r="JZ902"/>
      <c r="KA902"/>
      <c r="KB902"/>
      <c r="KC902"/>
      <c r="KD902"/>
      <c r="KE902"/>
      <c r="KF902"/>
      <c r="KG902"/>
      <c r="KH902"/>
      <c r="KI902"/>
      <c r="KJ902"/>
      <c r="KK902"/>
      <c r="KL902"/>
      <c r="KM902"/>
      <c r="KN902"/>
      <c r="KO902">
        <v>1</v>
      </c>
      <c r="KP902">
        <v>0</v>
      </c>
      <c r="KQ902">
        <v>0</v>
      </c>
      <c r="KR902">
        <v>1</v>
      </c>
      <c r="KS902">
        <v>0</v>
      </c>
      <c r="KT902">
        <v>0</v>
      </c>
      <c r="KU902">
        <v>1</v>
      </c>
      <c r="KV902">
        <v>0</v>
      </c>
      <c r="KW902">
        <v>0</v>
      </c>
      <c r="KX902">
        <v>0</v>
      </c>
      <c r="KY902">
        <v>0</v>
      </c>
      <c r="KZ902">
        <v>0</v>
      </c>
      <c r="LA902">
        <v>0</v>
      </c>
      <c r="LB902">
        <v>0</v>
      </c>
      <c r="LC902">
        <v>0</v>
      </c>
      <c r="LD902">
        <v>1</v>
      </c>
      <c r="LE902">
        <v>0</v>
      </c>
      <c r="LF902">
        <v>0</v>
      </c>
      <c r="LG902">
        <v>0</v>
      </c>
      <c r="LH902">
        <v>0</v>
      </c>
    </row>
    <row r="903" spans="1:320" s="34" customFormat="1" ht="15" customHeight="1" x14ac:dyDescent="0.25">
      <c r="A903" s="45">
        <v>206410734</v>
      </c>
      <c r="B903" s="45" t="s">
        <v>1527</v>
      </c>
      <c r="C903" s="46">
        <v>45292</v>
      </c>
      <c r="D903" s="46">
        <v>45519</v>
      </c>
      <c r="E903" s="47">
        <v>228</v>
      </c>
      <c r="F903" s="45" t="s">
        <v>883</v>
      </c>
      <c r="G903" s="45" t="s">
        <v>884</v>
      </c>
      <c r="H903" s="45" t="s">
        <v>1528</v>
      </c>
      <c r="I903" s="45" t="s">
        <v>886</v>
      </c>
      <c r="J903" s="45" t="s">
        <v>887</v>
      </c>
      <c r="K903" s="45" t="s">
        <v>1308</v>
      </c>
      <c r="L903" s="45" t="s">
        <v>6713</v>
      </c>
      <c r="M903" s="45" t="s">
        <v>1529</v>
      </c>
      <c r="N903" s="45" t="s">
        <v>1530</v>
      </c>
      <c r="O903" s="45" t="s">
        <v>1531</v>
      </c>
      <c r="P903" s="45" t="s">
        <v>6714</v>
      </c>
      <c r="Q903" s="45" t="s">
        <v>6715</v>
      </c>
      <c r="R903" t="s">
        <v>1532</v>
      </c>
      <c r="S903" s="45" t="s">
        <v>884</v>
      </c>
      <c r="T903"/>
      <c r="U903" s="47">
        <v>74</v>
      </c>
      <c r="V903" s="47">
        <v>74</v>
      </c>
      <c r="W903" s="47" t="s">
        <v>894</v>
      </c>
      <c r="X903" s="47">
        <v>16872</v>
      </c>
      <c r="Y903" s="47">
        <v>14280</v>
      </c>
      <c r="Z903" s="48">
        <v>84.64</v>
      </c>
      <c r="AA903" s="44">
        <v>147</v>
      </c>
      <c r="AB903" s="44">
        <v>146</v>
      </c>
      <c r="AC903" s="44">
        <v>1006</v>
      </c>
      <c r="AD903" s="44"/>
      <c r="AE903" s="44">
        <v>11118</v>
      </c>
      <c r="AF903" s="44"/>
      <c r="AG903" s="44">
        <v>751</v>
      </c>
      <c r="AH903" s="47"/>
      <c r="AI903" s="47">
        <v>558</v>
      </c>
      <c r="AJ903">
        <v>847</v>
      </c>
      <c r="AK903" t="s">
        <v>895</v>
      </c>
      <c r="AL903">
        <v>14280</v>
      </c>
      <c r="AM903"/>
      <c r="AN903"/>
      <c r="AO903"/>
      <c r="AP903"/>
      <c r="AQ903"/>
      <c r="AR903" s="44"/>
      <c r="AS903" s="44"/>
      <c r="AT903" s="44"/>
      <c r="AU903" s="44">
        <v>8358827</v>
      </c>
      <c r="AV903" s="44">
        <v>618447</v>
      </c>
      <c r="AW903" s="44">
        <v>2594405</v>
      </c>
      <c r="AX903" s="44">
        <v>2864</v>
      </c>
      <c r="AY903" s="44">
        <v>6385733</v>
      </c>
      <c r="AZ903" s="21">
        <v>7818248</v>
      </c>
      <c r="BA903" s="21">
        <v>-1432515</v>
      </c>
      <c r="BB903" s="44">
        <v>-11790</v>
      </c>
      <c r="BC903" s="44">
        <v>-1448</v>
      </c>
      <c r="BD903" s="44"/>
      <c r="BE903" s="44">
        <v>-1442857</v>
      </c>
      <c r="BF903" s="44">
        <v>596280</v>
      </c>
      <c r="BG903" s="44"/>
      <c r="BH903" s="44">
        <v>6407660</v>
      </c>
      <c r="BI903" s="21"/>
      <c r="BJ903" s="21">
        <v>460346</v>
      </c>
      <c r="BK903" s="21"/>
      <c r="BL903" s="21">
        <v>363035</v>
      </c>
      <c r="BM903" s="21">
        <v>531506</v>
      </c>
      <c r="BN903" s="21">
        <v>8358827</v>
      </c>
      <c r="BO903" s="21"/>
      <c r="BP903" s="21"/>
      <c r="BQ903" s="44"/>
      <c r="BR903" s="21"/>
      <c r="BS903" s="44"/>
      <c r="BT903" s="21"/>
      <c r="BU903" s="44"/>
      <c r="BV903" s="21"/>
      <c r="BW903" s="44">
        <v>356056</v>
      </c>
      <c r="BX903" s="21"/>
      <c r="BY903" s="21"/>
      <c r="BZ903" s="21"/>
      <c r="CA903" s="44">
        <v>20706</v>
      </c>
      <c r="CB903" s="44"/>
      <c r="CC903" s="44"/>
      <c r="CD903" s="44"/>
      <c r="CE903" s="44">
        <v>241685</v>
      </c>
      <c r="CF903" s="44"/>
      <c r="CG903" s="44"/>
      <c r="CH903" s="44"/>
      <c r="CI903" s="21"/>
      <c r="CJ903" s="44"/>
      <c r="CK903" s="21"/>
      <c r="CL903" s="44"/>
      <c r="CM903" s="44">
        <v>3079</v>
      </c>
      <c r="CN903" s="44">
        <v>0</v>
      </c>
      <c r="CO903" s="44">
        <v>243750</v>
      </c>
      <c r="CP903" s="44">
        <v>0</v>
      </c>
      <c r="CQ903" s="21">
        <v>223600</v>
      </c>
      <c r="CR903" s="44">
        <v>11020</v>
      </c>
      <c r="CS903" s="44">
        <v>114522</v>
      </c>
      <c r="CT903" s="44">
        <v>12555</v>
      </c>
      <c r="CU903" s="44"/>
      <c r="CV903" s="44">
        <v>9921</v>
      </c>
      <c r="CW903" s="21"/>
      <c r="CX903" s="21"/>
      <c r="CY903" s="21"/>
      <c r="CZ903" s="21"/>
      <c r="DA903" s="21"/>
      <c r="DB903" s="21"/>
      <c r="DC903" s="21"/>
      <c r="DD903" s="21"/>
      <c r="DE903" s="44"/>
      <c r="DF903" s="21"/>
      <c r="DG903" s="44"/>
      <c r="DH903" s="21"/>
      <c r="DI903" s="44"/>
      <c r="DJ903" s="44"/>
      <c r="DK903" s="44"/>
      <c r="DL903" s="44"/>
      <c r="DM903" s="21"/>
      <c r="DN903" s="44"/>
      <c r="DO903" s="44"/>
      <c r="DP903" s="44"/>
      <c r="DQ903" s="44"/>
      <c r="DR903" s="44"/>
      <c r="DS903" s="44"/>
      <c r="DT903" s="44"/>
      <c r="DU903" s="44"/>
      <c r="DV903" s="44"/>
      <c r="DW903" s="44"/>
      <c r="DX903" s="44"/>
      <c r="DY903" s="44">
        <v>-2635</v>
      </c>
      <c r="DZ903" s="44"/>
      <c r="EA903" s="44"/>
      <c r="EB903" s="21"/>
      <c r="EC903" s="44">
        <v>-102611</v>
      </c>
      <c r="ED903" s="44"/>
      <c r="EE903" s="21"/>
      <c r="EF903" s="44"/>
      <c r="EG903" s="21">
        <v>2399134</v>
      </c>
      <c r="EH903" s="44"/>
      <c r="EI903" s="21"/>
      <c r="EJ903" s="44"/>
      <c r="EK903" s="44">
        <v>42820</v>
      </c>
      <c r="EL903" s="21"/>
      <c r="EM903" s="44"/>
      <c r="EN903" s="44"/>
      <c r="EO903" s="44">
        <v>257697</v>
      </c>
      <c r="EP903" s="21"/>
      <c r="EQ903" s="21"/>
      <c r="ER903" s="21"/>
      <c r="ES903" s="21"/>
      <c r="ET903" s="44"/>
      <c r="EU903" s="21"/>
      <c r="EV903" s="44"/>
      <c r="EW903" s="21"/>
      <c r="EX903" s="44"/>
      <c r="EY903" s="44"/>
      <c r="EZ903" s="21"/>
      <c r="FA903" s="21"/>
      <c r="FB903" s="44"/>
      <c r="FC903" s="44"/>
      <c r="FD903" s="21"/>
      <c r="FE903" s="112"/>
      <c r="FF903" s="44"/>
      <c r="FG903" s="44">
        <v>3230875</v>
      </c>
      <c r="FH903" s="44">
        <v>1041924</v>
      </c>
      <c r="FI903" s="44">
        <v>3545449</v>
      </c>
      <c r="FJ903" s="44">
        <v>81686</v>
      </c>
      <c r="FK903" s="44">
        <v>2617408</v>
      </c>
      <c r="FL903" s="44"/>
      <c r="FM903" s="44"/>
      <c r="FN903" s="44"/>
      <c r="FO903" s="44"/>
      <c r="FP903" s="44"/>
      <c r="FQ903" s="44"/>
      <c r="FR903" s="44"/>
      <c r="FS903" s="44"/>
      <c r="FT903" s="44">
        <v>347</v>
      </c>
      <c r="FU903" s="44">
        <v>2031</v>
      </c>
      <c r="FV903" s="21">
        <v>259396</v>
      </c>
      <c r="FW903" s="44"/>
      <c r="FX903" s="44">
        <v>178651</v>
      </c>
      <c r="FY903" s="44">
        <v>8873</v>
      </c>
      <c r="FZ903" s="44">
        <v>124647</v>
      </c>
      <c r="GA903" s="44">
        <v>12236</v>
      </c>
      <c r="GB903" s="44"/>
      <c r="GC903" s="44">
        <v>14596</v>
      </c>
      <c r="GD903" s="44">
        <v>386232</v>
      </c>
      <c r="GE903" s="44">
        <v>312658</v>
      </c>
      <c r="GF903" s="44">
        <v>98881</v>
      </c>
      <c r="GG903" s="44">
        <v>535408</v>
      </c>
      <c r="GH903" s="44">
        <v>95614</v>
      </c>
      <c r="GI903" s="44">
        <v>199685</v>
      </c>
      <c r="GJ903" s="44">
        <v>177258</v>
      </c>
      <c r="GK903" s="44">
        <v>1755692</v>
      </c>
      <c r="GL903" s="44">
        <v>8040</v>
      </c>
      <c r="GM903" s="44">
        <v>383402</v>
      </c>
      <c r="GN903" s="44">
        <v>36098</v>
      </c>
      <c r="GO903" s="44">
        <v>15755</v>
      </c>
      <c r="GP903" s="44"/>
      <c r="GQ903" s="44">
        <v>595335</v>
      </c>
      <c r="GR903" s="44">
        <v>5</v>
      </c>
      <c r="GS903" s="44">
        <v>761286</v>
      </c>
      <c r="GT903" s="44"/>
      <c r="GU903" s="21">
        <v>64530</v>
      </c>
      <c r="GV903" s="44"/>
      <c r="GW903" s="44">
        <v>258494</v>
      </c>
      <c r="GX903" s="44">
        <v>92655</v>
      </c>
      <c r="GY903" s="44">
        <v>1176965</v>
      </c>
      <c r="GZ903" s="44">
        <v>3776986</v>
      </c>
      <c r="HA903" s="44"/>
      <c r="HB903" s="44"/>
      <c r="HC903" s="44">
        <v>-2600021</v>
      </c>
      <c r="HD903" s="44">
        <v>1176965</v>
      </c>
      <c r="HE903" s="21"/>
      <c r="HF903" s="21"/>
      <c r="HG903" s="21">
        <v>205669</v>
      </c>
      <c r="HH903" s="21"/>
      <c r="HI903" s="21">
        <v>0</v>
      </c>
      <c r="HJ903" s="44"/>
      <c r="HK903" s="21">
        <v>261421</v>
      </c>
      <c r="HL903" s="21">
        <v>497100</v>
      </c>
      <c r="HM903" s="21">
        <v>758521</v>
      </c>
      <c r="HN903" s="21">
        <v>-693991</v>
      </c>
      <c r="HO903" s="21"/>
      <c r="HP903" s="44"/>
      <c r="HQ903" s="47"/>
      <c r="HR903" s="47"/>
      <c r="HS903" s="47"/>
      <c r="HT903" s="47" t="s">
        <v>3133</v>
      </c>
      <c r="HU903" s="47">
        <v>-1661873.84</v>
      </c>
      <c r="HV903" s="47">
        <v>1237</v>
      </c>
      <c r="HW903" s="47">
        <v>0</v>
      </c>
      <c r="HX903" s="47">
        <v>4610</v>
      </c>
      <c r="HY903" s="47">
        <v>9552</v>
      </c>
      <c r="HZ903" s="47">
        <v>31793</v>
      </c>
      <c r="IA903" s="47">
        <v>0</v>
      </c>
      <c r="IB903" s="47">
        <v>0</v>
      </c>
      <c r="IC903" s="47">
        <v>3640</v>
      </c>
      <c r="ID903"/>
      <c r="IE903" s="47">
        <v>1650</v>
      </c>
      <c r="IF903">
        <v>10708</v>
      </c>
      <c r="IG903" s="47">
        <v>1650</v>
      </c>
      <c r="IH903" s="47">
        <v>10782</v>
      </c>
      <c r="II903">
        <v>1455</v>
      </c>
      <c r="IJ903">
        <v>4663</v>
      </c>
      <c r="IK903">
        <v>1188</v>
      </c>
      <c r="IL903">
        <v>11553</v>
      </c>
      <c r="IM903">
        <v>94481</v>
      </c>
      <c r="IN903">
        <v>0</v>
      </c>
      <c r="IO903">
        <v>0</v>
      </c>
      <c r="IP903">
        <v>0</v>
      </c>
      <c r="IQ903">
        <v>4293</v>
      </c>
      <c r="IR903">
        <v>0</v>
      </c>
      <c r="IS903">
        <v>0</v>
      </c>
      <c r="IT903">
        <v>4293</v>
      </c>
      <c r="IU903">
        <v>79482</v>
      </c>
      <c r="IV903">
        <v>0</v>
      </c>
      <c r="IW903">
        <v>261907</v>
      </c>
      <c r="IX903">
        <v>440895</v>
      </c>
      <c r="IY903">
        <v>895468</v>
      </c>
      <c r="IZ903">
        <v>0</v>
      </c>
      <c r="JA903">
        <v>0</v>
      </c>
      <c r="JB903">
        <v>142357</v>
      </c>
      <c r="JC903"/>
      <c r="JD903">
        <v>60054</v>
      </c>
      <c r="JE903">
        <v>214586</v>
      </c>
      <c r="JF903">
        <v>60054</v>
      </c>
      <c r="JG903">
        <v>254343</v>
      </c>
      <c r="JH903">
        <v>54373</v>
      </c>
      <c r="JI903">
        <v>130228</v>
      </c>
      <c r="JJ903">
        <v>133190</v>
      </c>
      <c r="JK903">
        <v>503938</v>
      </c>
      <c r="JL903">
        <v>3230875</v>
      </c>
      <c r="JM903">
        <v>0</v>
      </c>
      <c r="JN903">
        <v>0</v>
      </c>
      <c r="JO903">
        <v>0</v>
      </c>
      <c r="JP903">
        <v>85860</v>
      </c>
      <c r="JQ903">
        <v>0</v>
      </c>
      <c r="JR903">
        <v>0</v>
      </c>
      <c r="JS903">
        <v>85860</v>
      </c>
      <c r="JT903"/>
      <c r="JU903"/>
      <c r="JV903"/>
      <c r="JW903"/>
      <c r="JX903"/>
      <c r="JY903"/>
      <c r="JZ903"/>
      <c r="KA903"/>
      <c r="KB903"/>
      <c r="KC903"/>
      <c r="KD903"/>
      <c r="KE903"/>
      <c r="KF903"/>
      <c r="KG903"/>
      <c r="KH903"/>
      <c r="KI903"/>
      <c r="KJ903"/>
      <c r="KK903"/>
      <c r="KL903"/>
      <c r="KM903"/>
      <c r="KN903"/>
      <c r="KO903">
        <v>1</v>
      </c>
      <c r="KP903">
        <v>0</v>
      </c>
      <c r="KQ903">
        <v>0</v>
      </c>
      <c r="KR903">
        <v>0</v>
      </c>
      <c r="KS903">
        <v>1</v>
      </c>
      <c r="KT903">
        <v>0</v>
      </c>
      <c r="KU903">
        <v>1</v>
      </c>
      <c r="KV903">
        <v>0</v>
      </c>
      <c r="KW903">
        <v>0</v>
      </c>
      <c r="KX903">
        <v>0</v>
      </c>
      <c r="KY903">
        <v>0</v>
      </c>
      <c r="KZ903">
        <v>0</v>
      </c>
      <c r="LA903">
        <v>0</v>
      </c>
      <c r="LB903">
        <v>0</v>
      </c>
      <c r="LC903">
        <v>0</v>
      </c>
      <c r="LD903">
        <v>1</v>
      </c>
      <c r="LE903">
        <v>0</v>
      </c>
      <c r="LF903">
        <v>0</v>
      </c>
      <c r="LG903">
        <v>0</v>
      </c>
      <c r="LH903">
        <v>0</v>
      </c>
    </row>
    <row r="904" spans="1:320" s="34" customFormat="1" ht="15" customHeight="1" x14ac:dyDescent="0.25">
      <c r="A904" s="45">
        <v>206410787</v>
      </c>
      <c r="B904" s="45" t="s">
        <v>6716</v>
      </c>
      <c r="C904" s="46">
        <v>45292</v>
      </c>
      <c r="D904" s="46">
        <v>45657</v>
      </c>
      <c r="E904" s="47">
        <v>366</v>
      </c>
      <c r="F904" s="45" t="s">
        <v>883</v>
      </c>
      <c r="G904" s="45" t="s">
        <v>884</v>
      </c>
      <c r="H904" s="45" t="s">
        <v>1528</v>
      </c>
      <c r="I904" s="45" t="s">
        <v>886</v>
      </c>
      <c r="J904" s="45" t="s">
        <v>887</v>
      </c>
      <c r="K904" s="45" t="s">
        <v>1308</v>
      </c>
      <c r="L904" s="45" t="s">
        <v>6717</v>
      </c>
      <c r="M904" s="45" t="s">
        <v>6718</v>
      </c>
      <c r="N904" s="45" t="s">
        <v>6719</v>
      </c>
      <c r="O904" s="45" t="s">
        <v>6720</v>
      </c>
      <c r="P904" s="45" t="s">
        <v>6721</v>
      </c>
      <c r="Q904" s="45" t="s">
        <v>6722</v>
      </c>
      <c r="R904" t="s">
        <v>6723</v>
      </c>
      <c r="S904" s="45" t="s">
        <v>893</v>
      </c>
      <c r="T904"/>
      <c r="U904" s="47">
        <v>62</v>
      </c>
      <c r="V904" s="47">
        <v>62</v>
      </c>
      <c r="W904" s="47" t="s">
        <v>894</v>
      </c>
      <c r="X904" s="47">
        <v>22692</v>
      </c>
      <c r="Y904" s="47">
        <v>22021</v>
      </c>
      <c r="Z904" s="48">
        <v>227.68</v>
      </c>
      <c r="AA904" s="44">
        <v>977</v>
      </c>
      <c r="AB904" s="44">
        <v>976</v>
      </c>
      <c r="AC904" s="44">
        <v>10931</v>
      </c>
      <c r="AD904" s="44">
        <v>10677</v>
      </c>
      <c r="AE904" s="44"/>
      <c r="AF904" s="44"/>
      <c r="AG904" s="44"/>
      <c r="AH904" s="47">
        <v>39</v>
      </c>
      <c r="AI904" s="47">
        <v>374</v>
      </c>
      <c r="AJ904"/>
      <c r="AK904" t="s">
        <v>895</v>
      </c>
      <c r="AL904">
        <v>22021</v>
      </c>
      <c r="AM904"/>
      <c r="AN904"/>
      <c r="AO904"/>
      <c r="AP904"/>
      <c r="AQ904"/>
      <c r="AR904" s="44"/>
      <c r="AS904" s="44"/>
      <c r="AT904" s="44"/>
      <c r="AU904" s="44">
        <v>27101112</v>
      </c>
      <c r="AV904" s="44">
        <v>10012306</v>
      </c>
      <c r="AW904" s="44">
        <v>12490358</v>
      </c>
      <c r="AX904" s="44">
        <v>11925</v>
      </c>
      <c r="AY904" s="44">
        <v>24634985</v>
      </c>
      <c r="AZ904" s="21">
        <v>19252144</v>
      </c>
      <c r="BA904" s="21">
        <v>5382841</v>
      </c>
      <c r="BB904" s="44">
        <v>-4</v>
      </c>
      <c r="BC904" s="44"/>
      <c r="BD904" s="44"/>
      <c r="BE904" s="44">
        <v>5382837</v>
      </c>
      <c r="BF904" s="44">
        <v>13663750</v>
      </c>
      <c r="BG904" s="44">
        <v>13185161</v>
      </c>
      <c r="BH904" s="44"/>
      <c r="BI904" s="21"/>
      <c r="BJ904" s="21"/>
      <c r="BK904" s="21">
        <v>23400</v>
      </c>
      <c r="BL904" s="21">
        <v>228801</v>
      </c>
      <c r="BM904" s="21"/>
      <c r="BN904" s="21">
        <v>27101112</v>
      </c>
      <c r="BO904" s="21"/>
      <c r="BP904" s="21"/>
      <c r="BQ904" s="44"/>
      <c r="BR904" s="21"/>
      <c r="BS904" s="44"/>
      <c r="BT904" s="21"/>
      <c r="BU904" s="44"/>
      <c r="BV904" s="21"/>
      <c r="BW904" s="44">
        <v>4873397</v>
      </c>
      <c r="BX904" s="21"/>
      <c r="BY904" s="21">
        <v>5111322</v>
      </c>
      <c r="BZ904" s="21"/>
      <c r="CA904" s="44"/>
      <c r="CB904" s="44"/>
      <c r="CC904" s="44"/>
      <c r="CD904" s="44"/>
      <c r="CE904" s="44"/>
      <c r="CF904" s="44"/>
      <c r="CG904" s="44">
        <v>18858</v>
      </c>
      <c r="CH904" s="44"/>
      <c r="CI904" s="21">
        <v>8729</v>
      </c>
      <c r="CJ904" s="44"/>
      <c r="CK904" s="21"/>
      <c r="CL904" s="44"/>
      <c r="CM904" s="44">
        <v>0</v>
      </c>
      <c r="CN904" s="44">
        <v>66281</v>
      </c>
      <c r="CO904" s="44">
        <v>3723385</v>
      </c>
      <c r="CP904" s="44">
        <v>0</v>
      </c>
      <c r="CQ904" s="21">
        <v>3311900</v>
      </c>
      <c r="CR904" s="44">
        <v>943050</v>
      </c>
      <c r="CS904" s="44">
        <v>1520922</v>
      </c>
      <c r="CT904" s="44">
        <v>361750</v>
      </c>
      <c r="CU904" s="44"/>
      <c r="CV904" s="44">
        <v>85018</v>
      </c>
      <c r="CW904" s="21"/>
      <c r="CX904" s="21"/>
      <c r="CY904" s="21"/>
      <c r="CZ904" s="21"/>
      <c r="DA904" s="21"/>
      <c r="DB904" s="21"/>
      <c r="DC904" s="21"/>
      <c r="DD904" s="21"/>
      <c r="DE904" s="44"/>
      <c r="DF904" s="21"/>
      <c r="DG904" s="44"/>
      <c r="DH904" s="21"/>
      <c r="DI904" s="44"/>
      <c r="DJ904" s="44"/>
      <c r="DK904" s="44"/>
      <c r="DL904" s="44"/>
      <c r="DM904" s="21"/>
      <c r="DN904" s="44"/>
      <c r="DO904" s="44"/>
      <c r="DP904" s="44"/>
      <c r="DQ904" s="44"/>
      <c r="DR904" s="44"/>
      <c r="DS904" s="44"/>
      <c r="DT904" s="44"/>
      <c r="DU904" s="44"/>
      <c r="DV904" s="44"/>
      <c r="DW904" s="44"/>
      <c r="DX904" s="44"/>
      <c r="DY904" s="44"/>
      <c r="DZ904" s="44"/>
      <c r="EA904" s="44"/>
      <c r="EB904" s="21"/>
      <c r="EC904" s="44">
        <v>4072623</v>
      </c>
      <c r="ED904" s="44"/>
      <c r="EE904" s="21">
        <v>8487891</v>
      </c>
      <c r="EF904" s="44"/>
      <c r="EG904" s="21">
        <v>-83816</v>
      </c>
      <c r="EH904" s="44"/>
      <c r="EI904" s="21"/>
      <c r="EJ904" s="44"/>
      <c r="EK904" s="44"/>
      <c r="EL904" s="21"/>
      <c r="EM904" s="44">
        <v>13660</v>
      </c>
      <c r="EN904" s="44"/>
      <c r="EO904" s="44"/>
      <c r="EP904" s="21"/>
      <c r="EQ904" s="21"/>
      <c r="ER904" s="21"/>
      <c r="ES904" s="21"/>
      <c r="ET904" s="44"/>
      <c r="EU904" s="21"/>
      <c r="EV904" s="44"/>
      <c r="EW904" s="21"/>
      <c r="EX904" s="44"/>
      <c r="EY904" s="44"/>
      <c r="EZ904" s="21"/>
      <c r="FA904" s="21"/>
      <c r="FB904" s="44"/>
      <c r="FC904" s="44"/>
      <c r="FD904" s="21"/>
      <c r="FE904" s="112"/>
      <c r="FF904" s="44"/>
      <c r="FG904" s="44">
        <v>9310104</v>
      </c>
      <c r="FH904" s="44">
        <v>2276735</v>
      </c>
      <c r="FI904" s="44">
        <v>7665305</v>
      </c>
      <c r="FJ904" s="44">
        <v>206965</v>
      </c>
      <c r="FK904" s="44">
        <v>6363315</v>
      </c>
      <c r="FL904" s="44"/>
      <c r="FM904" s="44"/>
      <c r="FN904" s="44"/>
      <c r="FO904" s="44"/>
      <c r="FP904" s="44"/>
      <c r="FQ904" s="44"/>
      <c r="FR904" s="44"/>
      <c r="FS904" s="44"/>
      <c r="FT904" s="44"/>
      <c r="FU904" s="44">
        <v>44187</v>
      </c>
      <c r="FV904" s="21">
        <v>1153637</v>
      </c>
      <c r="FW904" s="44"/>
      <c r="FX904" s="44">
        <v>1097268</v>
      </c>
      <c r="FY904" s="44">
        <v>269298</v>
      </c>
      <c r="FZ904" s="44">
        <v>494661</v>
      </c>
      <c r="GA904" s="44">
        <v>155170</v>
      </c>
      <c r="GB904" s="44"/>
      <c r="GC904" s="44">
        <v>362798</v>
      </c>
      <c r="GD904" s="44">
        <v>554485</v>
      </c>
      <c r="GE904" s="44">
        <v>491084</v>
      </c>
      <c r="GF904" s="44">
        <v>128477</v>
      </c>
      <c r="GG904" s="44">
        <v>1007607</v>
      </c>
      <c r="GH904" s="44">
        <v>286701</v>
      </c>
      <c r="GI904" s="44">
        <v>185139</v>
      </c>
      <c r="GJ904" s="44">
        <v>96757</v>
      </c>
      <c r="GK904" s="44">
        <v>5388911</v>
      </c>
      <c r="GL904" s="44">
        <v>53451</v>
      </c>
      <c r="GM904" s="44">
        <v>437902</v>
      </c>
      <c r="GN904" s="44">
        <v>79057</v>
      </c>
      <c r="GO904" s="44">
        <v>17714</v>
      </c>
      <c r="GP904" s="44"/>
      <c r="GQ904" s="44">
        <v>8450</v>
      </c>
      <c r="GR904" s="44">
        <v>576075</v>
      </c>
      <c r="GS904" s="44">
        <v>17669341</v>
      </c>
      <c r="GT904" s="44"/>
      <c r="GU904" s="21">
        <v>86206</v>
      </c>
      <c r="GV904" s="44">
        <v>957399</v>
      </c>
      <c r="GW904" s="44">
        <v>27900</v>
      </c>
      <c r="GX904" s="44">
        <v>60000</v>
      </c>
      <c r="GY904" s="44">
        <v>18800846</v>
      </c>
      <c r="GZ904" s="44">
        <v>1150896</v>
      </c>
      <c r="HA904" s="44"/>
      <c r="HB904" s="44"/>
      <c r="HC904" s="44">
        <v>17649950</v>
      </c>
      <c r="HD904" s="44">
        <v>18800846</v>
      </c>
      <c r="HE904" s="21">
        <v>13979556</v>
      </c>
      <c r="HF904" s="21"/>
      <c r="HG904" s="21"/>
      <c r="HH904" s="21"/>
      <c r="HI904" s="21">
        <v>0</v>
      </c>
      <c r="HJ904" s="44"/>
      <c r="HK904" s="21">
        <v>155752</v>
      </c>
      <c r="HL904" s="21">
        <v>121553</v>
      </c>
      <c r="HM904" s="21">
        <v>277305</v>
      </c>
      <c r="HN904" s="21">
        <v>-191099</v>
      </c>
      <c r="HO904" s="21"/>
      <c r="HP904" s="44"/>
      <c r="HQ904" s="47"/>
      <c r="HR904" s="47"/>
      <c r="HS904" s="47"/>
      <c r="HT904" s="47" t="s">
        <v>1759</v>
      </c>
      <c r="HU904" s="47">
        <v>0</v>
      </c>
      <c r="HV904" s="47">
        <v>1878</v>
      </c>
      <c r="HW904" s="47">
        <v>0</v>
      </c>
      <c r="HX904" s="47">
        <v>13089</v>
      </c>
      <c r="HY904" s="47">
        <v>36482</v>
      </c>
      <c r="HZ904" s="47">
        <v>51182</v>
      </c>
      <c r="IA904" s="47">
        <v>0</v>
      </c>
      <c r="IB904" s="47">
        <v>0</v>
      </c>
      <c r="IC904" s="47">
        <v>0</v>
      </c>
      <c r="ID904">
        <v>35388</v>
      </c>
      <c r="IE904" s="47">
        <v>3361</v>
      </c>
      <c r="IF904">
        <v>13504</v>
      </c>
      <c r="IG904" s="47"/>
      <c r="IH904" s="47">
        <v>22011</v>
      </c>
      <c r="II904">
        <v>6010</v>
      </c>
      <c r="IJ904">
        <v>3734</v>
      </c>
      <c r="IK904">
        <v>1796</v>
      </c>
      <c r="IL904">
        <v>19627</v>
      </c>
      <c r="IM904">
        <v>208062</v>
      </c>
      <c r="IN904">
        <v>0</v>
      </c>
      <c r="IO904">
        <v>0</v>
      </c>
      <c r="IP904">
        <v>2682</v>
      </c>
      <c r="IQ904">
        <v>7380</v>
      </c>
      <c r="IR904">
        <v>0</v>
      </c>
      <c r="IS904">
        <v>0</v>
      </c>
      <c r="IT904">
        <v>10062</v>
      </c>
      <c r="IU904">
        <v>233224</v>
      </c>
      <c r="IV904">
        <v>0</v>
      </c>
      <c r="IW904">
        <v>752001</v>
      </c>
      <c r="IX904">
        <v>1728403</v>
      </c>
      <c r="IY904">
        <v>1516492</v>
      </c>
      <c r="IZ904">
        <v>0</v>
      </c>
      <c r="JA904">
        <v>0</v>
      </c>
      <c r="JB904">
        <v>0</v>
      </c>
      <c r="JC904">
        <v>1987674</v>
      </c>
      <c r="JD904">
        <v>104521</v>
      </c>
      <c r="JE904">
        <v>343564</v>
      </c>
      <c r="JF904"/>
      <c r="JG904">
        <v>577271</v>
      </c>
      <c r="JH904">
        <v>215373</v>
      </c>
      <c r="JI904">
        <v>110982</v>
      </c>
      <c r="JJ904">
        <v>77024</v>
      </c>
      <c r="JK904">
        <v>1663575</v>
      </c>
      <c r="JL904">
        <v>9310104</v>
      </c>
      <c r="JM904">
        <v>0</v>
      </c>
      <c r="JN904">
        <v>0</v>
      </c>
      <c r="JO904">
        <v>171932</v>
      </c>
      <c r="JP904">
        <v>331102</v>
      </c>
      <c r="JQ904">
        <v>0</v>
      </c>
      <c r="JR904">
        <v>0</v>
      </c>
      <c r="JS904">
        <v>503034</v>
      </c>
      <c r="JT904"/>
      <c r="JU904"/>
      <c r="JV904"/>
      <c r="JW904"/>
      <c r="JX904"/>
      <c r="JY904">
        <v>35388</v>
      </c>
      <c r="JZ904"/>
      <c r="KA904"/>
      <c r="KB904"/>
      <c r="KC904"/>
      <c r="KD904"/>
      <c r="KE904">
        <v>1987674</v>
      </c>
      <c r="KF904">
        <v>131</v>
      </c>
      <c r="KG904">
        <v>229</v>
      </c>
      <c r="KH904">
        <v>75</v>
      </c>
      <c r="KI904">
        <v>92</v>
      </c>
      <c r="KJ904">
        <v>175</v>
      </c>
      <c r="KK904">
        <v>47</v>
      </c>
      <c r="KL904">
        <v>34</v>
      </c>
      <c r="KM904">
        <v>68</v>
      </c>
      <c r="KN904">
        <v>20</v>
      </c>
      <c r="KO904">
        <v>1</v>
      </c>
      <c r="KP904">
        <v>0</v>
      </c>
      <c r="KQ904">
        <v>0</v>
      </c>
      <c r="KR904">
        <v>0</v>
      </c>
      <c r="KS904">
        <v>1</v>
      </c>
      <c r="KT904">
        <v>0</v>
      </c>
      <c r="KU904">
        <v>1</v>
      </c>
      <c r="KV904">
        <v>0</v>
      </c>
      <c r="KW904">
        <v>0</v>
      </c>
      <c r="KX904">
        <v>0</v>
      </c>
      <c r="KY904">
        <v>0</v>
      </c>
      <c r="KZ904">
        <v>0</v>
      </c>
      <c r="LA904">
        <v>0</v>
      </c>
      <c r="LB904">
        <v>0</v>
      </c>
      <c r="LC904">
        <v>0</v>
      </c>
      <c r="LD904">
        <v>1</v>
      </c>
      <c r="LE904">
        <v>0</v>
      </c>
      <c r="LF904">
        <v>0</v>
      </c>
      <c r="LG904">
        <v>0</v>
      </c>
      <c r="LH904">
        <v>0</v>
      </c>
    </row>
    <row r="905" spans="1:320" s="34" customFormat="1" ht="15" customHeight="1" x14ac:dyDescent="0.25">
      <c r="A905" s="45">
        <v>206410820</v>
      </c>
      <c r="B905" s="45" t="s">
        <v>6724</v>
      </c>
      <c r="C905" s="46">
        <v>45292</v>
      </c>
      <c r="D905" s="46">
        <v>45657</v>
      </c>
      <c r="E905" s="47">
        <v>366</v>
      </c>
      <c r="F905" s="45" t="s">
        <v>883</v>
      </c>
      <c r="G905" s="45" t="s">
        <v>884</v>
      </c>
      <c r="H905" s="45" t="s">
        <v>1528</v>
      </c>
      <c r="I905" s="45" t="s">
        <v>886</v>
      </c>
      <c r="J905" s="45" t="s">
        <v>887</v>
      </c>
      <c r="K905" s="45" t="s">
        <v>1308</v>
      </c>
      <c r="L905" s="45" t="s">
        <v>6713</v>
      </c>
      <c r="M905" s="45" t="s">
        <v>6725</v>
      </c>
      <c r="N905" s="45" t="s">
        <v>6726</v>
      </c>
      <c r="O905" s="45" t="s">
        <v>6727</v>
      </c>
      <c r="P905" s="45" t="s">
        <v>6728</v>
      </c>
      <c r="Q905" s="45" t="s">
        <v>6729</v>
      </c>
      <c r="R905" t="s">
        <v>6730</v>
      </c>
      <c r="S905" s="45" t="s">
        <v>893</v>
      </c>
      <c r="T905"/>
      <c r="U905" s="47">
        <v>160</v>
      </c>
      <c r="V905" s="47">
        <v>160</v>
      </c>
      <c r="W905" s="47" t="s">
        <v>913</v>
      </c>
      <c r="X905" s="47">
        <v>58560</v>
      </c>
      <c r="Y905" s="47">
        <v>56498</v>
      </c>
      <c r="Z905" s="48">
        <v>227.81</v>
      </c>
      <c r="AA905" s="44">
        <v>509</v>
      </c>
      <c r="AB905" s="44">
        <v>512</v>
      </c>
      <c r="AC905" s="44">
        <v>4375</v>
      </c>
      <c r="AD905" s="44">
        <v>2338</v>
      </c>
      <c r="AE905" s="44">
        <v>4862</v>
      </c>
      <c r="AF905" s="44">
        <v>39401</v>
      </c>
      <c r="AG905" s="44"/>
      <c r="AH905" s="47">
        <v>2408</v>
      </c>
      <c r="AI905" s="47">
        <v>621</v>
      </c>
      <c r="AJ905">
        <v>2493</v>
      </c>
      <c r="AK905" t="s">
        <v>895</v>
      </c>
      <c r="AL905">
        <v>56498</v>
      </c>
      <c r="AM905"/>
      <c r="AN905"/>
      <c r="AO905"/>
      <c r="AP905"/>
      <c r="AQ905"/>
      <c r="AR905" s="44"/>
      <c r="AS905" s="44"/>
      <c r="AT905" s="44"/>
      <c r="AU905" s="44">
        <v>24011650</v>
      </c>
      <c r="AV905" s="44">
        <v>6515292</v>
      </c>
      <c r="AW905" s="44">
        <v>-294940</v>
      </c>
      <c r="AX905" s="44">
        <v>9203</v>
      </c>
      <c r="AY905" s="44">
        <v>30831085</v>
      </c>
      <c r="AZ905" s="21">
        <v>27912994</v>
      </c>
      <c r="BA905" s="21">
        <v>2918091</v>
      </c>
      <c r="BB905" s="44">
        <v>370799</v>
      </c>
      <c r="BC905" s="44"/>
      <c r="BD905" s="44"/>
      <c r="BE905" s="44">
        <v>3288890</v>
      </c>
      <c r="BF905" s="44">
        <v>1859375</v>
      </c>
      <c r="BG905" s="44">
        <v>993650</v>
      </c>
      <c r="BH905" s="44">
        <v>2066350</v>
      </c>
      <c r="BI905" s="21">
        <v>16745425</v>
      </c>
      <c r="BJ905" s="21"/>
      <c r="BK905" s="21">
        <v>1023400</v>
      </c>
      <c r="BL905" s="21">
        <v>263925</v>
      </c>
      <c r="BM905" s="21">
        <v>1059525</v>
      </c>
      <c r="BN905" s="21">
        <v>24011650</v>
      </c>
      <c r="BO905" s="21"/>
      <c r="BP905" s="21"/>
      <c r="BQ905" s="44"/>
      <c r="BR905" s="21"/>
      <c r="BS905" s="44"/>
      <c r="BT905" s="21"/>
      <c r="BU905" s="44"/>
      <c r="BV905" s="21"/>
      <c r="BW905" s="44">
        <v>3213707</v>
      </c>
      <c r="BX905" s="21"/>
      <c r="BY905" s="21">
        <v>198850</v>
      </c>
      <c r="BZ905" s="21"/>
      <c r="CA905" s="44">
        <v>1011773</v>
      </c>
      <c r="CB905" s="44"/>
      <c r="CC905" s="44"/>
      <c r="CD905" s="44"/>
      <c r="CE905" s="44"/>
      <c r="CF905" s="44"/>
      <c r="CG905" s="44">
        <v>2033300</v>
      </c>
      <c r="CH905" s="44"/>
      <c r="CI905" s="21">
        <v>56912</v>
      </c>
      <c r="CJ905" s="44"/>
      <c r="CK905" s="21">
        <v>750</v>
      </c>
      <c r="CL905" s="44"/>
      <c r="CM905" s="44">
        <v>42314</v>
      </c>
      <c r="CN905" s="44">
        <v>0</v>
      </c>
      <c r="CO905" s="44">
        <v>2098775</v>
      </c>
      <c r="CP905" s="44">
        <v>828428</v>
      </c>
      <c r="CQ905" s="21">
        <v>1794500</v>
      </c>
      <c r="CR905" s="44">
        <v>416625</v>
      </c>
      <c r="CS905" s="44">
        <v>883192</v>
      </c>
      <c r="CT905" s="44">
        <v>370488</v>
      </c>
      <c r="CU905" s="44"/>
      <c r="CV905" s="44">
        <v>80970</v>
      </c>
      <c r="CW905" s="21"/>
      <c r="CX905" s="21"/>
      <c r="CY905" s="21"/>
      <c r="CZ905" s="21"/>
      <c r="DA905" s="21"/>
      <c r="DB905" s="21"/>
      <c r="DC905" s="21"/>
      <c r="DD905" s="21"/>
      <c r="DE905" s="44"/>
      <c r="DF905" s="21"/>
      <c r="DG905" s="44"/>
      <c r="DH905" s="21"/>
      <c r="DI905" s="44"/>
      <c r="DJ905" s="44"/>
      <c r="DK905" s="44"/>
      <c r="DL905" s="44"/>
      <c r="DM905" s="21"/>
      <c r="DN905" s="44"/>
      <c r="DO905" s="44"/>
      <c r="DP905" s="44"/>
      <c r="DQ905" s="44"/>
      <c r="DR905" s="44"/>
      <c r="DS905" s="44"/>
      <c r="DT905" s="44"/>
      <c r="DU905" s="44"/>
      <c r="DV905" s="44"/>
      <c r="DW905" s="44"/>
      <c r="DX905" s="44"/>
      <c r="DY905" s="44"/>
      <c r="DZ905" s="44"/>
      <c r="EA905" s="44"/>
      <c r="EB905" s="21"/>
      <c r="EC905" s="44">
        <v>-674612</v>
      </c>
      <c r="ED905" s="44"/>
      <c r="EE905" s="21">
        <v>1086656</v>
      </c>
      <c r="EF905" s="44"/>
      <c r="EG905" s="21">
        <v>780580</v>
      </c>
      <c r="EH905" s="44"/>
      <c r="EI905" s="21">
        <v>-205821</v>
      </c>
      <c r="EJ905" s="44"/>
      <c r="EK905" s="44"/>
      <c r="EL905" s="21"/>
      <c r="EM905" s="44">
        <v>-1428937</v>
      </c>
      <c r="EN905" s="44"/>
      <c r="EO905" s="44">
        <v>147194</v>
      </c>
      <c r="EP905" s="21"/>
      <c r="EQ905" s="21"/>
      <c r="ER905" s="21"/>
      <c r="ES905" s="21"/>
      <c r="ET905" s="44"/>
      <c r="EU905" s="21"/>
      <c r="EV905" s="44"/>
      <c r="EW905" s="21"/>
      <c r="EX905" s="44"/>
      <c r="EY905" s="44"/>
      <c r="EZ905" s="21"/>
      <c r="FA905" s="21"/>
      <c r="FB905" s="44"/>
      <c r="FC905" s="44"/>
      <c r="FD905" s="21"/>
      <c r="FE905" s="112"/>
      <c r="FF905" s="44"/>
      <c r="FG905" s="44">
        <v>12862463</v>
      </c>
      <c r="FH905" s="44">
        <v>2901272</v>
      </c>
      <c r="FI905" s="44">
        <v>12149259</v>
      </c>
      <c r="FJ905" s="44">
        <v>293083</v>
      </c>
      <c r="FK905" s="44">
        <v>10638417</v>
      </c>
      <c r="FL905" s="44"/>
      <c r="FM905" s="44"/>
      <c r="FN905" s="44"/>
      <c r="FO905" s="44"/>
      <c r="FP905" s="44"/>
      <c r="FQ905" s="44"/>
      <c r="FR905" s="44"/>
      <c r="FS905" s="44"/>
      <c r="FT905" s="44">
        <v>26547</v>
      </c>
      <c r="FU905" s="44">
        <v>2009</v>
      </c>
      <c r="FV905" s="21">
        <v>755338</v>
      </c>
      <c r="FW905" s="44">
        <v>32128</v>
      </c>
      <c r="FX905" s="44">
        <v>484150</v>
      </c>
      <c r="FY905" s="44">
        <v>97524</v>
      </c>
      <c r="FZ905" s="44">
        <v>309467</v>
      </c>
      <c r="GA905" s="44">
        <v>114332</v>
      </c>
      <c r="GB905" s="44"/>
      <c r="GC905" s="44">
        <v>34019</v>
      </c>
      <c r="GD905" s="44">
        <v>757274</v>
      </c>
      <c r="GE905" s="44">
        <v>775791</v>
      </c>
      <c r="GF905" s="44">
        <v>157056</v>
      </c>
      <c r="GG905" s="44">
        <v>1784364</v>
      </c>
      <c r="GH905" s="44">
        <v>570936</v>
      </c>
      <c r="GI905" s="44">
        <v>263117</v>
      </c>
      <c r="GJ905" s="44">
        <v>233333</v>
      </c>
      <c r="GK905" s="44">
        <v>7160641</v>
      </c>
      <c r="GL905" s="44">
        <v>120385</v>
      </c>
      <c r="GM905" s="44">
        <v>2333658</v>
      </c>
      <c r="GN905" s="44">
        <v>348741</v>
      </c>
      <c r="GO905" s="44"/>
      <c r="GP905" s="44"/>
      <c r="GQ905" s="44">
        <v>41529</v>
      </c>
      <c r="GR905" s="44">
        <v>872238</v>
      </c>
      <c r="GS905" s="44">
        <v>5093802</v>
      </c>
      <c r="GT905" s="44"/>
      <c r="GU905" s="21">
        <v>1433705</v>
      </c>
      <c r="GV905" s="44"/>
      <c r="GW905" s="44">
        <v>7523432</v>
      </c>
      <c r="GX905" s="44">
        <v>2870000</v>
      </c>
      <c r="GY905" s="44">
        <v>16920939</v>
      </c>
      <c r="GZ905" s="44">
        <v>5811520</v>
      </c>
      <c r="HA905" s="44"/>
      <c r="HB905" s="44">
        <v>7329266</v>
      </c>
      <c r="HC905" s="44">
        <v>3780153</v>
      </c>
      <c r="HD905" s="44">
        <v>16920939</v>
      </c>
      <c r="HE905" s="21"/>
      <c r="HF905" s="21">
        <v>7523432</v>
      </c>
      <c r="HG905" s="21"/>
      <c r="HH905" s="21">
        <v>4489988</v>
      </c>
      <c r="HI905" s="21">
        <v>0</v>
      </c>
      <c r="HJ905" s="44"/>
      <c r="HK905" s="21">
        <v>1426259</v>
      </c>
      <c r="HL905" s="21">
        <v>236191</v>
      </c>
      <c r="HM905" s="21">
        <v>1662450</v>
      </c>
      <c r="HN905" s="21">
        <v>-228745</v>
      </c>
      <c r="HO905" s="21"/>
      <c r="HP905" s="44"/>
      <c r="HQ905" s="47"/>
      <c r="HR905" s="47">
        <v>7329266</v>
      </c>
      <c r="HS905" s="47"/>
      <c r="HT905" s="47" t="s">
        <v>6731</v>
      </c>
      <c r="HU905" s="47">
        <v>-523036.8</v>
      </c>
      <c r="HV905" s="47">
        <v>2266</v>
      </c>
      <c r="HW905" s="47">
        <v>0</v>
      </c>
      <c r="HX905" s="47">
        <v>19709</v>
      </c>
      <c r="HY905" s="47">
        <v>44364</v>
      </c>
      <c r="HZ905" s="47">
        <v>153156</v>
      </c>
      <c r="IA905" s="47">
        <v>0</v>
      </c>
      <c r="IB905" s="47">
        <v>0</v>
      </c>
      <c r="IC905" s="47">
        <v>12648</v>
      </c>
      <c r="ID905">
        <v>19296</v>
      </c>
      <c r="IE905" s="47">
        <v>4865</v>
      </c>
      <c r="IF905">
        <v>27579</v>
      </c>
      <c r="IG905" s="47">
        <v>5237</v>
      </c>
      <c r="IH905" s="47">
        <v>37519</v>
      </c>
      <c r="II905">
        <v>7469</v>
      </c>
      <c r="IJ905">
        <v>8128</v>
      </c>
      <c r="IK905">
        <v>3259</v>
      </c>
      <c r="IL905">
        <v>21604</v>
      </c>
      <c r="IM905">
        <v>367099</v>
      </c>
      <c r="IN905">
        <v>0</v>
      </c>
      <c r="IO905">
        <v>0</v>
      </c>
      <c r="IP905">
        <v>0</v>
      </c>
      <c r="IQ905">
        <v>0</v>
      </c>
      <c r="IR905">
        <v>0</v>
      </c>
      <c r="IS905">
        <v>0</v>
      </c>
      <c r="IT905">
        <v>0</v>
      </c>
      <c r="IU905">
        <v>178617</v>
      </c>
      <c r="IV905">
        <v>0</v>
      </c>
      <c r="IW905">
        <v>1071636</v>
      </c>
      <c r="IX905">
        <v>1964525</v>
      </c>
      <c r="IY905">
        <v>4430336</v>
      </c>
      <c r="IZ905">
        <v>0</v>
      </c>
      <c r="JA905">
        <v>0</v>
      </c>
      <c r="JB905">
        <v>533409</v>
      </c>
      <c r="JC905">
        <v>1124018</v>
      </c>
      <c r="JD905">
        <v>138549</v>
      </c>
      <c r="JE905">
        <v>560332</v>
      </c>
      <c r="JF905">
        <v>97881</v>
      </c>
      <c r="JG905">
        <v>853256</v>
      </c>
      <c r="JH905">
        <v>300777</v>
      </c>
      <c r="JI905">
        <v>195715</v>
      </c>
      <c r="JJ905">
        <v>201507</v>
      </c>
      <c r="JK905">
        <v>1211905</v>
      </c>
      <c r="JL905">
        <v>12862463</v>
      </c>
      <c r="JM905">
        <v>0</v>
      </c>
      <c r="JN905">
        <v>0</v>
      </c>
      <c r="JO905">
        <v>0</v>
      </c>
      <c r="JP905">
        <v>0</v>
      </c>
      <c r="JQ905">
        <v>0</v>
      </c>
      <c r="JR905">
        <v>0</v>
      </c>
      <c r="JS905">
        <v>0</v>
      </c>
      <c r="JT905"/>
      <c r="JU905"/>
      <c r="JV905"/>
      <c r="JW905"/>
      <c r="JX905"/>
      <c r="JY905">
        <v>19296</v>
      </c>
      <c r="JZ905"/>
      <c r="KA905"/>
      <c r="KB905"/>
      <c r="KC905"/>
      <c r="KD905"/>
      <c r="KE905">
        <v>1124018</v>
      </c>
      <c r="KF905">
        <v>55</v>
      </c>
      <c r="KG905">
        <v>154</v>
      </c>
      <c r="KH905">
        <v>13</v>
      </c>
      <c r="KI905">
        <v>41</v>
      </c>
      <c r="KJ905">
        <v>124</v>
      </c>
      <c r="KK905">
        <v>10</v>
      </c>
      <c r="KL905">
        <v>21</v>
      </c>
      <c r="KM905">
        <v>77</v>
      </c>
      <c r="KN905">
        <v>4</v>
      </c>
      <c r="KO905">
        <v>1</v>
      </c>
      <c r="KP905">
        <v>0</v>
      </c>
      <c r="KQ905">
        <v>0</v>
      </c>
      <c r="KR905">
        <v>0</v>
      </c>
      <c r="KS905">
        <v>0</v>
      </c>
      <c r="KT905">
        <v>1</v>
      </c>
      <c r="KU905">
        <v>1</v>
      </c>
      <c r="KV905">
        <v>0</v>
      </c>
      <c r="KW905">
        <v>0</v>
      </c>
      <c r="KX905">
        <v>0</v>
      </c>
      <c r="KY905">
        <v>0</v>
      </c>
      <c r="KZ905">
        <v>0</v>
      </c>
      <c r="LA905">
        <v>0</v>
      </c>
      <c r="LB905">
        <v>0</v>
      </c>
      <c r="LC905">
        <v>0</v>
      </c>
      <c r="LD905">
        <v>1</v>
      </c>
      <c r="LE905">
        <v>0</v>
      </c>
      <c r="LF905">
        <v>0</v>
      </c>
      <c r="LG905">
        <v>0</v>
      </c>
      <c r="LH905">
        <v>0</v>
      </c>
    </row>
    <row r="906" spans="1:320" s="34" customFormat="1" ht="15" customHeight="1" x14ac:dyDescent="0.25">
      <c r="A906" s="45">
        <v>206410844</v>
      </c>
      <c r="B906" s="45" t="s">
        <v>6732</v>
      </c>
      <c r="C906" s="46">
        <v>45292</v>
      </c>
      <c r="D906" s="46">
        <v>45657</v>
      </c>
      <c r="E906" s="47">
        <v>366</v>
      </c>
      <c r="F906" s="45" t="s">
        <v>883</v>
      </c>
      <c r="G906" s="45" t="s">
        <v>884</v>
      </c>
      <c r="H906" s="45" t="s">
        <v>1528</v>
      </c>
      <c r="I906" s="45" t="s">
        <v>886</v>
      </c>
      <c r="J906" s="45" t="s">
        <v>887</v>
      </c>
      <c r="K906" s="45" t="s">
        <v>1308</v>
      </c>
      <c r="L906" s="45" t="s">
        <v>6733</v>
      </c>
      <c r="M906" s="45" t="s">
        <v>6734</v>
      </c>
      <c r="N906" s="45" t="s">
        <v>6735</v>
      </c>
      <c r="O906" s="45" t="s">
        <v>6736</v>
      </c>
      <c r="P906" s="45" t="s">
        <v>6737</v>
      </c>
      <c r="Q906" s="45" t="s">
        <v>6738</v>
      </c>
      <c r="R906" t="s">
        <v>6739</v>
      </c>
      <c r="S906" s="45" t="s">
        <v>893</v>
      </c>
      <c r="T906" t="s">
        <v>2210</v>
      </c>
      <c r="U906" s="47">
        <v>68</v>
      </c>
      <c r="V906" s="47">
        <v>68</v>
      </c>
      <c r="W906" s="47" t="s">
        <v>894</v>
      </c>
      <c r="X906" s="47">
        <v>24888</v>
      </c>
      <c r="Y906" s="47">
        <v>21687</v>
      </c>
      <c r="Z906" s="48">
        <v>192.12</v>
      </c>
      <c r="AA906" s="44">
        <v>1017</v>
      </c>
      <c r="AB906" s="44">
        <v>1017</v>
      </c>
      <c r="AC906" s="44">
        <v>9741</v>
      </c>
      <c r="AD906" s="44">
        <v>11098</v>
      </c>
      <c r="AE906" s="44">
        <v>17</v>
      </c>
      <c r="AF906" s="44"/>
      <c r="AG906" s="44"/>
      <c r="AH906" s="47">
        <v>111</v>
      </c>
      <c r="AI906" s="47">
        <v>720</v>
      </c>
      <c r="AJ906"/>
      <c r="AK906" t="s">
        <v>895</v>
      </c>
      <c r="AL906">
        <v>21687</v>
      </c>
      <c r="AM906"/>
      <c r="AN906"/>
      <c r="AO906"/>
      <c r="AP906"/>
      <c r="AQ906"/>
      <c r="AR906" s="44"/>
      <c r="AS906" s="44"/>
      <c r="AT906" s="44"/>
      <c r="AU906" s="44">
        <v>14117775</v>
      </c>
      <c r="AV906" s="44">
        <v>6644618</v>
      </c>
      <c r="AW906" s="44">
        <v>-1491657</v>
      </c>
      <c r="AX906" s="44">
        <v>1805</v>
      </c>
      <c r="AY906" s="44">
        <v>22255855</v>
      </c>
      <c r="AZ906" s="21">
        <v>19348304</v>
      </c>
      <c r="BA906" s="21">
        <v>2907551</v>
      </c>
      <c r="BB906" s="44">
        <v>2776</v>
      </c>
      <c r="BC906" s="44">
        <v>611170</v>
      </c>
      <c r="BD906" s="44"/>
      <c r="BE906" s="44">
        <v>2299157</v>
      </c>
      <c r="BF906" s="44">
        <v>6789475</v>
      </c>
      <c r="BG906" s="44">
        <v>6753692</v>
      </c>
      <c r="BH906" s="44">
        <v>8500</v>
      </c>
      <c r="BI906" s="21"/>
      <c r="BJ906" s="21"/>
      <c r="BK906" s="21">
        <v>74925</v>
      </c>
      <c r="BL906" s="21">
        <v>491183</v>
      </c>
      <c r="BM906" s="21"/>
      <c r="BN906" s="21">
        <v>14117775</v>
      </c>
      <c r="BO906" s="21"/>
      <c r="BP906" s="21"/>
      <c r="BQ906" s="44"/>
      <c r="BR906" s="21"/>
      <c r="BS906" s="44"/>
      <c r="BT906" s="21"/>
      <c r="BU906" s="44"/>
      <c r="BV906" s="21"/>
      <c r="BW906" s="44">
        <v>3334953</v>
      </c>
      <c r="BX906" s="21">
        <v>11790</v>
      </c>
      <c r="BY906" s="21">
        <v>3130079</v>
      </c>
      <c r="BZ906" s="21"/>
      <c r="CA906" s="44">
        <v>248</v>
      </c>
      <c r="CB906" s="44"/>
      <c r="CC906" s="44">
        <v>4778</v>
      </c>
      <c r="CD906" s="44"/>
      <c r="CE906" s="44"/>
      <c r="CF906" s="44"/>
      <c r="CG906" s="44">
        <v>31907</v>
      </c>
      <c r="CH906" s="44"/>
      <c r="CI906" s="21">
        <v>130863</v>
      </c>
      <c r="CJ906" s="44"/>
      <c r="CK906" s="21"/>
      <c r="CL906" s="44"/>
      <c r="CM906" s="44">
        <v>121396</v>
      </c>
      <c r="CN906" s="44">
        <v>48952</v>
      </c>
      <c r="CO906" s="44">
        <v>2212208</v>
      </c>
      <c r="CP906" s="44">
        <v>0</v>
      </c>
      <c r="CQ906" s="21">
        <v>2286090</v>
      </c>
      <c r="CR906" s="44">
        <v>519315</v>
      </c>
      <c r="CS906" s="44">
        <v>1177536</v>
      </c>
      <c r="CT906" s="44">
        <v>139361</v>
      </c>
      <c r="CU906" s="44"/>
      <c r="CV906" s="44">
        <v>139760</v>
      </c>
      <c r="CW906" s="21"/>
      <c r="CX906" s="21"/>
      <c r="CY906" s="21"/>
      <c r="CZ906" s="21"/>
      <c r="DA906" s="21"/>
      <c r="DB906" s="21"/>
      <c r="DC906" s="21"/>
      <c r="DD906" s="21"/>
      <c r="DE906" s="44"/>
      <c r="DF906" s="21"/>
      <c r="DG906" s="44"/>
      <c r="DH906" s="21"/>
      <c r="DI906" s="44"/>
      <c r="DJ906" s="44"/>
      <c r="DK906" s="44"/>
      <c r="DL906" s="44"/>
      <c r="DM906" s="21"/>
      <c r="DN906" s="44"/>
      <c r="DO906" s="44">
        <v>-24514</v>
      </c>
      <c r="DP906" s="44"/>
      <c r="DQ906" s="44"/>
      <c r="DR906" s="44"/>
      <c r="DS906" s="44"/>
      <c r="DT906" s="44"/>
      <c r="DU906" s="44"/>
      <c r="DV906" s="44"/>
      <c r="DW906" s="44"/>
      <c r="DX906" s="44"/>
      <c r="DY906" s="44">
        <v>-218638</v>
      </c>
      <c r="DZ906" s="44"/>
      <c r="EA906" s="44"/>
      <c r="EB906" s="21"/>
      <c r="EC906" s="44">
        <v>-1498559</v>
      </c>
      <c r="ED906" s="44">
        <v>4657</v>
      </c>
      <c r="EE906" s="21">
        <v>256757</v>
      </c>
      <c r="EF906" s="44"/>
      <c r="EG906" s="21">
        <v>-513</v>
      </c>
      <c r="EH906" s="44"/>
      <c r="EI906" s="21">
        <v>314</v>
      </c>
      <c r="EJ906" s="44"/>
      <c r="EK906" s="44"/>
      <c r="EL906" s="21"/>
      <c r="EM906" s="44">
        <v>-10405</v>
      </c>
      <c r="EN906" s="44"/>
      <c r="EO906" s="44">
        <v>144</v>
      </c>
      <c r="EP906" s="21"/>
      <c r="EQ906" s="21"/>
      <c r="ER906" s="21"/>
      <c r="ES906" s="21"/>
      <c r="ET906" s="44"/>
      <c r="EU906" s="21"/>
      <c r="EV906" s="44"/>
      <c r="EW906" s="21"/>
      <c r="EX906" s="44"/>
      <c r="EY906" s="44"/>
      <c r="EZ906" s="21"/>
      <c r="FA906" s="21"/>
      <c r="FB906" s="44"/>
      <c r="FC906" s="44">
        <v>-900</v>
      </c>
      <c r="FD906" s="21"/>
      <c r="FE906" s="112"/>
      <c r="FF906" s="44"/>
      <c r="FG906" s="44">
        <v>10547348</v>
      </c>
      <c r="FH906" s="44">
        <v>2467694</v>
      </c>
      <c r="FI906" s="44">
        <v>6333262</v>
      </c>
      <c r="FJ906" s="44">
        <v>397850</v>
      </c>
      <c r="FK906" s="44">
        <v>6348173</v>
      </c>
      <c r="FL906" s="44"/>
      <c r="FM906" s="44"/>
      <c r="FN906" s="44"/>
      <c r="FO906" s="44"/>
      <c r="FP906" s="44"/>
      <c r="FQ906" s="44"/>
      <c r="FR906" s="44"/>
      <c r="FS906" s="44"/>
      <c r="FT906" s="44">
        <v>39639</v>
      </c>
      <c r="FU906" s="44">
        <v>3240</v>
      </c>
      <c r="FV906" s="21">
        <v>1489286</v>
      </c>
      <c r="FW906" s="44"/>
      <c r="FX906" s="44">
        <v>1034168</v>
      </c>
      <c r="FY906" s="44">
        <v>1009</v>
      </c>
      <c r="FZ906" s="44">
        <v>515327</v>
      </c>
      <c r="GA906" s="44">
        <v>58377</v>
      </c>
      <c r="GB906" s="44"/>
      <c r="GC906" s="44">
        <v>47172</v>
      </c>
      <c r="GD906" s="44">
        <v>562528</v>
      </c>
      <c r="GE906" s="44">
        <v>449053</v>
      </c>
      <c r="GF906" s="44">
        <v>152824</v>
      </c>
      <c r="GG906" s="44">
        <v>1123601</v>
      </c>
      <c r="GH906" s="44">
        <v>1188610</v>
      </c>
      <c r="GI906" s="44">
        <v>421338</v>
      </c>
      <c r="GJ906" s="44">
        <v>150216</v>
      </c>
      <c r="GK906" s="44">
        <v>3896064</v>
      </c>
      <c r="GL906" s="44">
        <v>103416</v>
      </c>
      <c r="GM906" s="44">
        <v>1429528</v>
      </c>
      <c r="GN906" s="44">
        <v>259600</v>
      </c>
      <c r="GO906" s="44">
        <v>19810</v>
      </c>
      <c r="GP906" s="44"/>
      <c r="GQ906" s="44"/>
      <c r="GR906" s="44">
        <v>55325</v>
      </c>
      <c r="GS906" s="44">
        <v>2943433</v>
      </c>
      <c r="GT906" s="44"/>
      <c r="GU906" s="21">
        <v>583011</v>
      </c>
      <c r="GV906" s="44">
        <v>3750</v>
      </c>
      <c r="GW906" s="44">
        <v>16881726</v>
      </c>
      <c r="GX906" s="44"/>
      <c r="GY906" s="44">
        <v>20411920</v>
      </c>
      <c r="GZ906" s="44">
        <v>1604566</v>
      </c>
      <c r="HA906" s="44">
        <v>14905134</v>
      </c>
      <c r="HB906" s="44"/>
      <c r="HC906" s="44">
        <v>3902220</v>
      </c>
      <c r="HD906" s="44">
        <v>20411920</v>
      </c>
      <c r="HE906" s="21"/>
      <c r="HF906" s="21">
        <v>1975810</v>
      </c>
      <c r="HG906" s="21"/>
      <c r="HH906" s="21"/>
      <c r="HI906" s="21">
        <v>11700</v>
      </c>
      <c r="HJ906" s="44"/>
      <c r="HK906" s="21">
        <v>133616</v>
      </c>
      <c r="HL906" s="21">
        <v>601015</v>
      </c>
      <c r="HM906" s="21">
        <v>746331</v>
      </c>
      <c r="HN906" s="21">
        <v>-163320</v>
      </c>
      <c r="HO906" s="21"/>
      <c r="HP906" s="44"/>
      <c r="HQ906" s="47"/>
      <c r="HR906" s="47"/>
      <c r="HS906" s="47"/>
      <c r="HT906" s="47" t="s">
        <v>1759</v>
      </c>
      <c r="HU906" s="47">
        <v>0</v>
      </c>
      <c r="HV906" s="47">
        <v>2080</v>
      </c>
      <c r="HW906" s="47">
        <v>0</v>
      </c>
      <c r="HX906" s="47">
        <v>17903</v>
      </c>
      <c r="HY906" s="47">
        <v>31142</v>
      </c>
      <c r="HZ906" s="47">
        <v>59818</v>
      </c>
      <c r="IA906" s="47">
        <v>0</v>
      </c>
      <c r="IB906" s="47">
        <v>0</v>
      </c>
      <c r="IC906" s="47">
        <v>1960</v>
      </c>
      <c r="ID906">
        <v>31698</v>
      </c>
      <c r="IE906" s="47">
        <v>3476</v>
      </c>
      <c r="IF906">
        <v>12288</v>
      </c>
      <c r="IG906" s="47">
        <v>3215</v>
      </c>
      <c r="IH906" s="47">
        <v>22547</v>
      </c>
      <c r="II906">
        <v>14509</v>
      </c>
      <c r="IJ906">
        <v>12614</v>
      </c>
      <c r="IK906">
        <v>1975</v>
      </c>
      <c r="IL906">
        <v>27051</v>
      </c>
      <c r="IM906">
        <v>242276</v>
      </c>
      <c r="IN906">
        <v>0</v>
      </c>
      <c r="IO906">
        <v>0</v>
      </c>
      <c r="IP906">
        <v>0</v>
      </c>
      <c r="IQ906">
        <v>0</v>
      </c>
      <c r="IR906">
        <v>0</v>
      </c>
      <c r="IS906">
        <v>0</v>
      </c>
      <c r="IT906">
        <v>0</v>
      </c>
      <c r="IU906">
        <v>356486</v>
      </c>
      <c r="IV906">
        <v>0</v>
      </c>
      <c r="IW906">
        <v>1212509</v>
      </c>
      <c r="IX906">
        <v>1491376</v>
      </c>
      <c r="IY906">
        <v>1700973</v>
      </c>
      <c r="IZ906">
        <v>0</v>
      </c>
      <c r="JA906">
        <v>0</v>
      </c>
      <c r="JB906">
        <v>39057</v>
      </c>
      <c r="JC906">
        <v>1769470</v>
      </c>
      <c r="JD906">
        <v>147715</v>
      </c>
      <c r="JE906">
        <v>275026</v>
      </c>
      <c r="JF906">
        <v>68733</v>
      </c>
      <c r="JG906">
        <v>676056</v>
      </c>
      <c r="JH906">
        <v>875112</v>
      </c>
      <c r="JI906">
        <v>303204</v>
      </c>
      <c r="JJ906">
        <v>123898</v>
      </c>
      <c r="JK906">
        <v>1507733</v>
      </c>
      <c r="JL906">
        <v>10547348</v>
      </c>
      <c r="JM906">
        <v>0</v>
      </c>
      <c r="JN906">
        <v>0</v>
      </c>
      <c r="JO906">
        <v>0</v>
      </c>
      <c r="JP906">
        <v>0</v>
      </c>
      <c r="JQ906">
        <v>0</v>
      </c>
      <c r="JR906">
        <v>0</v>
      </c>
      <c r="JS906">
        <v>0</v>
      </c>
      <c r="JT906"/>
      <c r="JU906"/>
      <c r="JV906"/>
      <c r="JW906"/>
      <c r="JX906"/>
      <c r="JY906">
        <v>31698</v>
      </c>
      <c r="JZ906"/>
      <c r="KA906"/>
      <c r="KB906"/>
      <c r="KC906"/>
      <c r="KD906"/>
      <c r="KE906">
        <v>1769470</v>
      </c>
      <c r="KF906">
        <v>143</v>
      </c>
      <c r="KG906">
        <v>189</v>
      </c>
      <c r="KH906">
        <v>112</v>
      </c>
      <c r="KI906">
        <v>94</v>
      </c>
      <c r="KJ906">
        <v>124</v>
      </c>
      <c r="KK906">
        <v>72</v>
      </c>
      <c r="KL906">
        <v>40</v>
      </c>
      <c r="KM906">
        <v>53</v>
      </c>
      <c r="KN906">
        <v>30</v>
      </c>
      <c r="KO906">
        <v>1</v>
      </c>
      <c r="KP906">
        <v>0</v>
      </c>
      <c r="KQ906">
        <v>0</v>
      </c>
      <c r="KR906">
        <v>0</v>
      </c>
      <c r="KS906">
        <v>1</v>
      </c>
      <c r="KT906">
        <v>0</v>
      </c>
      <c r="KU906">
        <v>1</v>
      </c>
      <c r="KV906">
        <v>0</v>
      </c>
      <c r="KW906">
        <v>0</v>
      </c>
      <c r="KX906">
        <v>0</v>
      </c>
      <c r="KY906">
        <v>0</v>
      </c>
      <c r="KZ906">
        <v>0</v>
      </c>
      <c r="LA906">
        <v>0</v>
      </c>
      <c r="LB906">
        <v>0</v>
      </c>
      <c r="LC906">
        <v>0</v>
      </c>
      <c r="LD906">
        <v>1</v>
      </c>
      <c r="LE906">
        <v>0</v>
      </c>
      <c r="LF906">
        <v>0</v>
      </c>
      <c r="LG906">
        <v>0</v>
      </c>
      <c r="LH906">
        <v>0</v>
      </c>
    </row>
    <row r="907" spans="1:320" s="34" customFormat="1" ht="15" customHeight="1" x14ac:dyDescent="0.25">
      <c r="A907" s="45">
        <v>206410877</v>
      </c>
      <c r="B907" s="45" t="s">
        <v>6740</v>
      </c>
      <c r="C907" s="46">
        <v>45292</v>
      </c>
      <c r="D907" s="46">
        <v>45657</v>
      </c>
      <c r="E907" s="47">
        <v>366</v>
      </c>
      <c r="F907" s="45" t="s">
        <v>883</v>
      </c>
      <c r="G907" s="45" t="s">
        <v>884</v>
      </c>
      <c r="H907" s="45" t="s">
        <v>1528</v>
      </c>
      <c r="I907" s="45" t="s">
        <v>886</v>
      </c>
      <c r="J907" s="45" t="s">
        <v>887</v>
      </c>
      <c r="K907" s="45" t="s">
        <v>1308</v>
      </c>
      <c r="L907" s="45" t="s">
        <v>6717</v>
      </c>
      <c r="M907" s="45" t="s">
        <v>6741</v>
      </c>
      <c r="N907" s="45" t="s">
        <v>6742</v>
      </c>
      <c r="O907" s="45" t="s">
        <v>6743</v>
      </c>
      <c r="P907" s="45" t="s">
        <v>6744</v>
      </c>
      <c r="Q907" s="45" t="s">
        <v>6745</v>
      </c>
      <c r="R907" t="s">
        <v>6746</v>
      </c>
      <c r="S907" s="45" t="s">
        <v>893</v>
      </c>
      <c r="T907"/>
      <c r="U907" s="47">
        <v>45</v>
      </c>
      <c r="V907" s="47">
        <v>45</v>
      </c>
      <c r="W907" s="47" t="s">
        <v>1728</v>
      </c>
      <c r="X907" s="47">
        <v>16470</v>
      </c>
      <c r="Y907" s="47">
        <v>15517</v>
      </c>
      <c r="Z907" s="48">
        <v>216.87</v>
      </c>
      <c r="AA907" s="44">
        <v>305</v>
      </c>
      <c r="AB907" s="44">
        <v>295</v>
      </c>
      <c r="AC907" s="44">
        <v>2764</v>
      </c>
      <c r="AD907" s="44">
        <v>5419</v>
      </c>
      <c r="AE907" s="44">
        <v>785</v>
      </c>
      <c r="AF907" s="44">
        <v>6065</v>
      </c>
      <c r="AG907" s="44">
        <v>17</v>
      </c>
      <c r="AH907" s="47"/>
      <c r="AI907" s="47">
        <v>91</v>
      </c>
      <c r="AJ907">
        <v>376</v>
      </c>
      <c r="AK907" t="s">
        <v>895</v>
      </c>
      <c r="AL907">
        <v>15517</v>
      </c>
      <c r="AM907"/>
      <c r="AN907"/>
      <c r="AO907"/>
      <c r="AP907"/>
      <c r="AQ907"/>
      <c r="AR907" s="44"/>
      <c r="AS907" s="44"/>
      <c r="AT907" s="44"/>
      <c r="AU907" s="44">
        <v>13994664</v>
      </c>
      <c r="AV907" s="44">
        <v>2656045</v>
      </c>
      <c r="AW907" s="44">
        <v>5510462</v>
      </c>
      <c r="AX907" s="44">
        <v>8307</v>
      </c>
      <c r="AY907" s="44">
        <v>11148554</v>
      </c>
      <c r="AZ907" s="21">
        <v>10462662</v>
      </c>
      <c r="BA907" s="21">
        <v>685892</v>
      </c>
      <c r="BB907" s="44">
        <v>1</v>
      </c>
      <c r="BC907" s="44"/>
      <c r="BD907" s="44"/>
      <c r="BE907" s="44">
        <v>685893</v>
      </c>
      <c r="BF907" s="44">
        <v>3455000</v>
      </c>
      <c r="BG907" s="44">
        <v>6773750</v>
      </c>
      <c r="BH907" s="44">
        <v>420689</v>
      </c>
      <c r="BI907" s="21">
        <v>3064550</v>
      </c>
      <c r="BJ907" s="21">
        <v>21250</v>
      </c>
      <c r="BK907" s="21"/>
      <c r="BL907" s="21">
        <v>53775</v>
      </c>
      <c r="BM907" s="21">
        <v>205650</v>
      </c>
      <c r="BN907" s="21">
        <v>13994664</v>
      </c>
      <c r="BO907" s="21"/>
      <c r="BP907" s="21"/>
      <c r="BQ907" s="44"/>
      <c r="BR907" s="21"/>
      <c r="BS907" s="44"/>
      <c r="BT907" s="21"/>
      <c r="BU907" s="44"/>
      <c r="BV907" s="21"/>
      <c r="BW907" s="44">
        <v>857078</v>
      </c>
      <c r="BX907" s="21"/>
      <c r="BY907" s="21">
        <v>1773798</v>
      </c>
      <c r="BZ907" s="21"/>
      <c r="CA907" s="44">
        <v>9429</v>
      </c>
      <c r="CB907" s="44"/>
      <c r="CC907" s="44">
        <v>12216</v>
      </c>
      <c r="CD907" s="44"/>
      <c r="CE907" s="44">
        <v>3524</v>
      </c>
      <c r="CF907" s="44"/>
      <c r="CG907" s="44"/>
      <c r="CH907" s="44"/>
      <c r="CI907" s="21"/>
      <c r="CJ907" s="44"/>
      <c r="CK907" s="21"/>
      <c r="CL907" s="44"/>
      <c r="CM907" s="44">
        <v>450</v>
      </c>
      <c r="CN907" s="44">
        <v>18260</v>
      </c>
      <c r="CO907" s="44">
        <v>1017925</v>
      </c>
      <c r="CP907" s="44">
        <v>4575</v>
      </c>
      <c r="CQ907" s="21">
        <v>995080</v>
      </c>
      <c r="CR907" s="44">
        <v>79350</v>
      </c>
      <c r="CS907" s="44">
        <v>443874</v>
      </c>
      <c r="CT907" s="44">
        <v>51625</v>
      </c>
      <c r="CU907" s="44"/>
      <c r="CV907" s="44">
        <v>44906</v>
      </c>
      <c r="CW907" s="21"/>
      <c r="CX907" s="21"/>
      <c r="CY907" s="21"/>
      <c r="CZ907" s="21"/>
      <c r="DA907" s="21"/>
      <c r="DB907" s="21"/>
      <c r="DC907" s="21"/>
      <c r="DD907" s="21"/>
      <c r="DE907" s="44"/>
      <c r="DF907" s="21"/>
      <c r="DG907" s="44"/>
      <c r="DH907" s="21"/>
      <c r="DI907" s="44"/>
      <c r="DJ907" s="44"/>
      <c r="DK907" s="44"/>
      <c r="DL907" s="44"/>
      <c r="DM907" s="21"/>
      <c r="DN907" s="44"/>
      <c r="DO907" s="44"/>
      <c r="DP907" s="44"/>
      <c r="DQ907" s="44"/>
      <c r="DR907" s="44"/>
      <c r="DS907" s="44"/>
      <c r="DT907" s="44"/>
      <c r="DU907" s="44"/>
      <c r="DV907" s="44"/>
      <c r="DW907" s="44"/>
      <c r="DX907" s="44"/>
      <c r="DY907" s="44">
        <v>-70</v>
      </c>
      <c r="DZ907" s="44"/>
      <c r="EA907" s="44"/>
      <c r="EB907" s="21"/>
      <c r="EC907" s="44">
        <v>659058</v>
      </c>
      <c r="ED907" s="44"/>
      <c r="EE907" s="21">
        <v>3693580</v>
      </c>
      <c r="EF907" s="44"/>
      <c r="EG907" s="21">
        <v>-52864</v>
      </c>
      <c r="EH907" s="44"/>
      <c r="EI907" s="21">
        <v>1107412</v>
      </c>
      <c r="EJ907" s="44"/>
      <c r="EK907" s="44">
        <v>7774</v>
      </c>
      <c r="EL907" s="21"/>
      <c r="EM907" s="44"/>
      <c r="EN907" s="44"/>
      <c r="EO907" s="44">
        <v>95572</v>
      </c>
      <c r="EP907" s="21"/>
      <c r="EQ907" s="21"/>
      <c r="ER907" s="21"/>
      <c r="ES907" s="21"/>
      <c r="ET907" s="44"/>
      <c r="EU907" s="21"/>
      <c r="EV907" s="44"/>
      <c r="EW907" s="21"/>
      <c r="EX907" s="44"/>
      <c r="EY907" s="44"/>
      <c r="EZ907" s="21"/>
      <c r="FA907" s="21"/>
      <c r="FB907" s="44"/>
      <c r="FC907" s="44"/>
      <c r="FD907" s="21"/>
      <c r="FE907" s="112"/>
      <c r="FF907" s="44"/>
      <c r="FG907" s="44">
        <v>4779189</v>
      </c>
      <c r="FH907" s="44">
        <v>1070424</v>
      </c>
      <c r="FI907" s="44">
        <v>4613049</v>
      </c>
      <c r="FJ907" s="44">
        <v>103972</v>
      </c>
      <c r="FK907" s="44">
        <v>4014243</v>
      </c>
      <c r="FL907" s="44"/>
      <c r="FM907" s="44"/>
      <c r="FN907" s="44"/>
      <c r="FO907" s="44"/>
      <c r="FP907" s="44"/>
      <c r="FQ907" s="44"/>
      <c r="FR907" s="44"/>
      <c r="FS907" s="44"/>
      <c r="FT907" s="44">
        <v>91</v>
      </c>
      <c r="FU907" s="44">
        <v>7304</v>
      </c>
      <c r="FV907" s="21">
        <v>405413</v>
      </c>
      <c r="FW907" s="44">
        <v>345</v>
      </c>
      <c r="FX907" s="44">
        <v>431223</v>
      </c>
      <c r="FY907" s="44">
        <v>21416</v>
      </c>
      <c r="FZ907" s="44">
        <v>191216</v>
      </c>
      <c r="GA907" s="44">
        <v>20199</v>
      </c>
      <c r="GB907" s="44"/>
      <c r="GC907" s="44">
        <v>229509</v>
      </c>
      <c r="GD907" s="44">
        <v>406030</v>
      </c>
      <c r="GE907" s="44">
        <v>209562</v>
      </c>
      <c r="GF907" s="44">
        <v>60618</v>
      </c>
      <c r="GG907" s="44">
        <v>558678</v>
      </c>
      <c r="GH907" s="44">
        <v>109948</v>
      </c>
      <c r="GI907" s="44">
        <v>124717</v>
      </c>
      <c r="GJ907" s="44">
        <v>120699</v>
      </c>
      <c r="GK907" s="44">
        <v>2386622</v>
      </c>
      <c r="GL907" s="44">
        <v>20031</v>
      </c>
      <c r="GM907" s="44">
        <v>626274</v>
      </c>
      <c r="GN907" s="44">
        <v>70054</v>
      </c>
      <c r="GO907" s="44">
        <v>8446</v>
      </c>
      <c r="GP907" s="44"/>
      <c r="GQ907" s="44">
        <v>6133</v>
      </c>
      <c r="GR907" s="44">
        <v>433891</v>
      </c>
      <c r="GS907" s="44">
        <v>10831029</v>
      </c>
      <c r="GT907" s="44"/>
      <c r="GU907" s="21">
        <v>118903</v>
      </c>
      <c r="GV907" s="44"/>
      <c r="GW907" s="44"/>
      <c r="GX907" s="44"/>
      <c r="GY907" s="44">
        <v>10949932</v>
      </c>
      <c r="GZ907" s="44">
        <v>1076729</v>
      </c>
      <c r="HA907" s="44"/>
      <c r="HB907" s="44"/>
      <c r="HC907" s="44">
        <v>9873203</v>
      </c>
      <c r="HD907" s="44">
        <v>10949932</v>
      </c>
      <c r="HE907" s="21">
        <v>9271131</v>
      </c>
      <c r="HF907" s="21"/>
      <c r="HG907" s="21"/>
      <c r="HH907" s="21"/>
      <c r="HI907" s="21">
        <v>0</v>
      </c>
      <c r="HJ907" s="44"/>
      <c r="HK907" s="21">
        <v>59091</v>
      </c>
      <c r="HL907" s="21">
        <v>143236</v>
      </c>
      <c r="HM907" s="21">
        <v>202327</v>
      </c>
      <c r="HN907" s="21">
        <v>-83424</v>
      </c>
      <c r="HO907" s="21"/>
      <c r="HP907" s="44"/>
      <c r="HQ907" s="47"/>
      <c r="HR907" s="47"/>
      <c r="HS907" s="47"/>
      <c r="HT907" s="47" t="s">
        <v>1759</v>
      </c>
      <c r="HU907" s="47">
        <v>0</v>
      </c>
      <c r="HV907" s="47">
        <v>2069</v>
      </c>
      <c r="HW907" s="47">
        <v>0</v>
      </c>
      <c r="HX907" s="47">
        <v>8481</v>
      </c>
      <c r="HY907" s="47">
        <v>20901</v>
      </c>
      <c r="HZ907" s="47">
        <v>37572</v>
      </c>
      <c r="IA907" s="47">
        <v>0</v>
      </c>
      <c r="IB907" s="47">
        <v>0</v>
      </c>
      <c r="IC907" s="47">
        <v>0</v>
      </c>
      <c r="ID907">
        <v>6083</v>
      </c>
      <c r="IE907" s="47">
        <v>1090</v>
      </c>
      <c r="IF907">
        <v>7075</v>
      </c>
      <c r="IG907" s="47">
        <v>1945</v>
      </c>
      <c r="IH907" s="47">
        <v>13936</v>
      </c>
      <c r="II907">
        <v>2035</v>
      </c>
      <c r="IJ907">
        <v>3379</v>
      </c>
      <c r="IK907">
        <v>2000</v>
      </c>
      <c r="IL907">
        <v>16262</v>
      </c>
      <c r="IM907">
        <v>122828</v>
      </c>
      <c r="IN907">
        <v>0</v>
      </c>
      <c r="IO907">
        <v>76</v>
      </c>
      <c r="IP907">
        <v>1049</v>
      </c>
      <c r="IQ907">
        <v>1903</v>
      </c>
      <c r="IR907">
        <v>0</v>
      </c>
      <c r="IS907">
        <v>0</v>
      </c>
      <c r="IT907">
        <v>3028</v>
      </c>
      <c r="IU907">
        <v>166882</v>
      </c>
      <c r="IV907">
        <v>0</v>
      </c>
      <c r="IW907">
        <v>498473</v>
      </c>
      <c r="IX907">
        <v>1009324</v>
      </c>
      <c r="IY907">
        <v>1144477</v>
      </c>
      <c r="IZ907">
        <v>0</v>
      </c>
      <c r="JA907">
        <v>0</v>
      </c>
      <c r="JB907">
        <v>0</v>
      </c>
      <c r="JC907">
        <v>359772</v>
      </c>
      <c r="JD907">
        <v>74481</v>
      </c>
      <c r="JE907">
        <v>142699</v>
      </c>
      <c r="JF907">
        <v>39392</v>
      </c>
      <c r="JG907">
        <v>330590</v>
      </c>
      <c r="JH907">
        <v>84661</v>
      </c>
      <c r="JI907">
        <v>82502</v>
      </c>
      <c r="JJ907">
        <v>102995</v>
      </c>
      <c r="JK907">
        <v>742941</v>
      </c>
      <c r="JL907">
        <v>4779189</v>
      </c>
      <c r="JM907">
        <v>0</v>
      </c>
      <c r="JN907">
        <v>6760</v>
      </c>
      <c r="JO907">
        <v>94586</v>
      </c>
      <c r="JP907">
        <v>82240</v>
      </c>
      <c r="JQ907">
        <v>0</v>
      </c>
      <c r="JR907">
        <v>0</v>
      </c>
      <c r="JS907">
        <v>183586</v>
      </c>
      <c r="JT907"/>
      <c r="JU907"/>
      <c r="JV907"/>
      <c r="JW907"/>
      <c r="JX907"/>
      <c r="JY907">
        <v>6083</v>
      </c>
      <c r="JZ907"/>
      <c r="KA907"/>
      <c r="KB907"/>
      <c r="KC907"/>
      <c r="KD907"/>
      <c r="KE907">
        <v>359772</v>
      </c>
      <c r="KF907">
        <v>75</v>
      </c>
      <c r="KG907">
        <v>131</v>
      </c>
      <c r="KH907">
        <v>44</v>
      </c>
      <c r="KI907">
        <v>49</v>
      </c>
      <c r="KJ907">
        <v>86</v>
      </c>
      <c r="KK907">
        <v>26</v>
      </c>
      <c r="KL907">
        <v>23</v>
      </c>
      <c r="KM907">
        <v>38</v>
      </c>
      <c r="KN907">
        <v>14</v>
      </c>
      <c r="KO907">
        <v>1</v>
      </c>
      <c r="KP907">
        <v>0</v>
      </c>
      <c r="KQ907">
        <v>0</v>
      </c>
      <c r="KR907">
        <v>1</v>
      </c>
      <c r="KS907">
        <v>0</v>
      </c>
      <c r="KT907">
        <v>0</v>
      </c>
      <c r="KU907">
        <v>1</v>
      </c>
      <c r="KV907">
        <v>0</v>
      </c>
      <c r="KW907">
        <v>0</v>
      </c>
      <c r="KX907">
        <v>0</v>
      </c>
      <c r="KY907">
        <v>0</v>
      </c>
      <c r="KZ907">
        <v>0</v>
      </c>
      <c r="LA907">
        <v>0</v>
      </c>
      <c r="LB907">
        <v>0</v>
      </c>
      <c r="LC907">
        <v>0</v>
      </c>
      <c r="LD907">
        <v>1</v>
      </c>
      <c r="LE907">
        <v>0</v>
      </c>
      <c r="LF907">
        <v>0</v>
      </c>
      <c r="LG907">
        <v>0</v>
      </c>
      <c r="LH907">
        <v>0</v>
      </c>
    </row>
    <row r="908" spans="1:320" s="34" customFormat="1" ht="15" customHeight="1" x14ac:dyDescent="0.25">
      <c r="A908" s="45">
        <v>206410893</v>
      </c>
      <c r="B908" s="45" t="s">
        <v>6747</v>
      </c>
      <c r="C908" s="46">
        <v>45292</v>
      </c>
      <c r="D908" s="46">
        <v>45657</v>
      </c>
      <c r="E908" s="47">
        <v>366</v>
      </c>
      <c r="F908" s="45" t="s">
        <v>883</v>
      </c>
      <c r="G908" s="45" t="s">
        <v>893</v>
      </c>
      <c r="H908" s="45" t="s">
        <v>1528</v>
      </c>
      <c r="I908" s="45" t="s">
        <v>916</v>
      </c>
      <c r="J908" s="45" t="s">
        <v>331</v>
      </c>
      <c r="K908" s="45" t="s">
        <v>1308</v>
      </c>
      <c r="L908" s="45" t="s">
        <v>6713</v>
      </c>
      <c r="M908" s="45" t="s">
        <v>6748</v>
      </c>
      <c r="N908" s="45" t="s">
        <v>6749</v>
      </c>
      <c r="O908" s="45" t="s">
        <v>6750</v>
      </c>
      <c r="P908" s="45" t="s">
        <v>6751</v>
      </c>
      <c r="Q908" s="45"/>
      <c r="R908" t="s">
        <v>6752</v>
      </c>
      <c r="S908" s="45" t="s">
        <v>893</v>
      </c>
      <c r="T908" t="s">
        <v>4639</v>
      </c>
      <c r="U908" s="47">
        <v>43</v>
      </c>
      <c r="V908" s="47">
        <v>43</v>
      </c>
      <c r="W908" s="47" t="s">
        <v>1728</v>
      </c>
      <c r="X908" s="47">
        <v>15738</v>
      </c>
      <c r="Y908" s="47">
        <v>10524</v>
      </c>
      <c r="Z908" s="48">
        <v>143.97</v>
      </c>
      <c r="AA908" s="44">
        <v>145</v>
      </c>
      <c r="AB908" s="44">
        <v>145</v>
      </c>
      <c r="AC908" s="44">
        <v>2730</v>
      </c>
      <c r="AD908" s="44"/>
      <c r="AE908" s="44"/>
      <c r="AF908" s="44"/>
      <c r="AG908" s="44"/>
      <c r="AH908" s="47">
        <v>627</v>
      </c>
      <c r="AI908" s="47">
        <v>7167</v>
      </c>
      <c r="AJ908"/>
      <c r="AK908" t="s">
        <v>895</v>
      </c>
      <c r="AL908">
        <v>10524</v>
      </c>
      <c r="AM908"/>
      <c r="AN908"/>
      <c r="AO908"/>
      <c r="AP908"/>
      <c r="AQ908"/>
      <c r="AR908" s="44"/>
      <c r="AS908" s="44"/>
      <c r="AT908" s="44"/>
      <c r="AU908" s="44">
        <v>4009732</v>
      </c>
      <c r="AV908" s="44">
        <v>486683</v>
      </c>
      <c r="AW908" s="44">
        <v>-103404</v>
      </c>
      <c r="AX908" s="44"/>
      <c r="AY908" s="44">
        <v>4599819</v>
      </c>
      <c r="AZ908" s="21">
        <v>9572546</v>
      </c>
      <c r="BA908" s="21">
        <v>-4972727</v>
      </c>
      <c r="BB908" s="44">
        <v>3199767</v>
      </c>
      <c r="BC908" s="44"/>
      <c r="BD908" s="44"/>
      <c r="BE908" s="44">
        <v>-1772960</v>
      </c>
      <c r="BF908" s="44">
        <v>2029988</v>
      </c>
      <c r="BG908" s="44"/>
      <c r="BH908" s="44"/>
      <c r="BI908" s="21"/>
      <c r="BJ908" s="21"/>
      <c r="BK908" s="21">
        <v>507546</v>
      </c>
      <c r="BL908" s="21">
        <v>1472198</v>
      </c>
      <c r="BM908" s="21"/>
      <c r="BN908" s="21">
        <v>4009732</v>
      </c>
      <c r="BO908" s="21"/>
      <c r="BP908" s="21"/>
      <c r="BQ908" s="44"/>
      <c r="BR908" s="21"/>
      <c r="BS908" s="44"/>
      <c r="BT908" s="21"/>
      <c r="BU908" s="44"/>
      <c r="BV908" s="21"/>
      <c r="BW908" s="44">
        <v>429389</v>
      </c>
      <c r="BX908" s="21"/>
      <c r="BY908" s="21"/>
      <c r="BZ908" s="21"/>
      <c r="CA908" s="44"/>
      <c r="CB908" s="44"/>
      <c r="CC908" s="44"/>
      <c r="CD908" s="44"/>
      <c r="CE908" s="44"/>
      <c r="CF908" s="44"/>
      <c r="CG908" s="44">
        <v>11090</v>
      </c>
      <c r="CH908" s="44"/>
      <c r="CI908" s="21">
        <v>46204</v>
      </c>
      <c r="CJ908" s="44"/>
      <c r="CK908" s="21"/>
      <c r="CL908" s="44"/>
      <c r="CM908" s="44">
        <v>46204</v>
      </c>
      <c r="CN908" s="44">
        <v>0</v>
      </c>
      <c r="CO908" s="44">
        <v>200120</v>
      </c>
      <c r="CP908" s="44">
        <v>0</v>
      </c>
      <c r="CQ908" s="21">
        <v>203535</v>
      </c>
      <c r="CR908" s="44">
        <v>14975</v>
      </c>
      <c r="CS908" s="44">
        <v>497</v>
      </c>
      <c r="CT908" s="44">
        <v>16109</v>
      </c>
      <c r="CU908" s="44"/>
      <c r="CV908" s="44">
        <v>5243</v>
      </c>
      <c r="CW908" s="21"/>
      <c r="CX908" s="21"/>
      <c r="CY908" s="21"/>
      <c r="CZ908" s="21"/>
      <c r="DA908" s="21"/>
      <c r="DB908" s="21"/>
      <c r="DC908" s="21"/>
      <c r="DD908" s="21"/>
      <c r="DE908" s="44"/>
      <c r="DF908" s="21"/>
      <c r="DG908" s="44"/>
      <c r="DH908" s="21"/>
      <c r="DI908" s="44"/>
      <c r="DJ908" s="44"/>
      <c r="DK908" s="44"/>
      <c r="DL908" s="44"/>
      <c r="DM908" s="21"/>
      <c r="DN908" s="44"/>
      <c r="DO908" s="44"/>
      <c r="DP908" s="44"/>
      <c r="DQ908" s="44"/>
      <c r="DR908" s="44"/>
      <c r="DS908" s="44"/>
      <c r="DT908" s="44"/>
      <c r="DU908" s="44"/>
      <c r="DV908" s="44"/>
      <c r="DW908" s="44"/>
      <c r="DX908" s="44"/>
      <c r="DY908" s="44"/>
      <c r="DZ908" s="44"/>
      <c r="EA908" s="44"/>
      <c r="EB908" s="21"/>
      <c r="EC908" s="44">
        <v>-257643</v>
      </c>
      <c r="ED908" s="44"/>
      <c r="EE908" s="21"/>
      <c r="EF908" s="44"/>
      <c r="EG908" s="21"/>
      <c r="EH908" s="44"/>
      <c r="EI908" s="21"/>
      <c r="EJ908" s="44"/>
      <c r="EK908" s="44"/>
      <c r="EL908" s="21"/>
      <c r="EM908" s="44">
        <v>154239</v>
      </c>
      <c r="EN908" s="44"/>
      <c r="EO908" s="44"/>
      <c r="EP908" s="21"/>
      <c r="EQ908" s="21"/>
      <c r="ER908" s="21"/>
      <c r="ES908" s="21"/>
      <c r="ET908" s="44"/>
      <c r="EU908" s="21"/>
      <c r="EV908" s="44"/>
      <c r="EW908" s="21"/>
      <c r="EX908" s="44"/>
      <c r="EY908" s="44"/>
      <c r="EZ908" s="21"/>
      <c r="FA908" s="21"/>
      <c r="FB908" s="44"/>
      <c r="FC908" s="44"/>
      <c r="FD908" s="21"/>
      <c r="FE908" s="112"/>
      <c r="FF908" s="44"/>
      <c r="FG908" s="44">
        <v>11365937</v>
      </c>
      <c r="FH908" s="44">
        <v>3143567</v>
      </c>
      <c r="FI908" s="44">
        <v>18894905</v>
      </c>
      <c r="FJ908" s="44">
        <v>129540</v>
      </c>
      <c r="FK908" s="44">
        <v>4315241</v>
      </c>
      <c r="FL908" s="44"/>
      <c r="FM908" s="44"/>
      <c r="FN908" s="44"/>
      <c r="FO908" s="44"/>
      <c r="FP908" s="44"/>
      <c r="FQ908" s="44"/>
      <c r="FR908" s="44"/>
      <c r="FS908" s="44"/>
      <c r="FT908" s="44"/>
      <c r="FU908" s="44"/>
      <c r="FV908" s="21">
        <v>259468</v>
      </c>
      <c r="FW908" s="44"/>
      <c r="FX908" s="44">
        <v>207101</v>
      </c>
      <c r="FY908" s="44">
        <v>8318</v>
      </c>
      <c r="FZ908" s="44">
        <v>181146</v>
      </c>
      <c r="GA908" s="44">
        <v>18487</v>
      </c>
      <c r="GB908" s="44"/>
      <c r="GC908" s="44">
        <v>8979</v>
      </c>
      <c r="GD908" s="44">
        <v>251482</v>
      </c>
      <c r="GE908" s="44">
        <v>85786</v>
      </c>
      <c r="GF908" s="44">
        <v>1689</v>
      </c>
      <c r="GG908" s="44">
        <v>1426672</v>
      </c>
      <c r="GH908" s="44">
        <v>82790</v>
      </c>
      <c r="GI908" s="44">
        <v>290898</v>
      </c>
      <c r="GJ908" s="44">
        <v>42417</v>
      </c>
      <c r="GK908" s="44">
        <v>1842098</v>
      </c>
      <c r="GL908" s="44">
        <v>180160</v>
      </c>
      <c r="GM908" s="44"/>
      <c r="GN908" s="44">
        <v>67</v>
      </c>
      <c r="GO908" s="44"/>
      <c r="GP908" s="44"/>
      <c r="GQ908" s="44">
        <v>27130</v>
      </c>
      <c r="GR908" s="44">
        <v>342617</v>
      </c>
      <c r="GS908" s="44">
        <v>3781667</v>
      </c>
      <c r="GT908" s="44"/>
      <c r="GU908" s="21">
        <v>48353396</v>
      </c>
      <c r="GV908" s="44">
        <v>15270386</v>
      </c>
      <c r="GW908" s="44"/>
      <c r="GX908" s="44"/>
      <c r="GY908" s="44">
        <v>67405449</v>
      </c>
      <c r="GZ908" s="44">
        <v>35035449</v>
      </c>
      <c r="HA908" s="44"/>
      <c r="HB908" s="44">
        <v>47080974</v>
      </c>
      <c r="HC908" s="44">
        <v>-14710974</v>
      </c>
      <c r="HD908" s="44">
        <v>67405449</v>
      </c>
      <c r="HE908" s="21">
        <v>137737</v>
      </c>
      <c r="HF908" s="21"/>
      <c r="HG908" s="21">
        <v>74239</v>
      </c>
      <c r="HH908" s="21"/>
      <c r="HI908" s="21">
        <v>302500</v>
      </c>
      <c r="HJ908" s="44">
        <v>100846071</v>
      </c>
      <c r="HK908" s="21"/>
      <c r="HL908" s="21">
        <v>9447375</v>
      </c>
      <c r="HM908" s="21">
        <v>110595946</v>
      </c>
      <c r="HN908" s="21">
        <v>-62242550</v>
      </c>
      <c r="HO908" s="21"/>
      <c r="HP908" s="44"/>
      <c r="HQ908" s="47"/>
      <c r="HR908" s="47">
        <v>47080974</v>
      </c>
      <c r="HS908" s="47"/>
      <c r="HT908" s="47" t="s">
        <v>1759</v>
      </c>
      <c r="HU908" s="47">
        <v>0</v>
      </c>
      <c r="HV908" s="47">
        <v>1016</v>
      </c>
      <c r="HW908" s="47">
        <v>0</v>
      </c>
      <c r="HX908" s="47">
        <v>5087</v>
      </c>
      <c r="HY908" s="47">
        <v>15971</v>
      </c>
      <c r="HZ908" s="47">
        <v>27953</v>
      </c>
      <c r="IA908" s="47">
        <v>0</v>
      </c>
      <c r="IB908" s="47">
        <v>0</v>
      </c>
      <c r="IC908" s="47">
        <v>3816</v>
      </c>
      <c r="ID908"/>
      <c r="IE908" s="47">
        <v>2248</v>
      </c>
      <c r="IF908">
        <v>2695</v>
      </c>
      <c r="IG908" s="47"/>
      <c r="IH908" s="47">
        <v>27861</v>
      </c>
      <c r="II908">
        <v>1316</v>
      </c>
      <c r="IJ908">
        <v>4968</v>
      </c>
      <c r="IK908">
        <v>643</v>
      </c>
      <c r="IL908">
        <v>5500</v>
      </c>
      <c r="IM908">
        <v>99074</v>
      </c>
      <c r="IN908">
        <v>0</v>
      </c>
      <c r="IO908">
        <v>0</v>
      </c>
      <c r="IP908">
        <v>2416</v>
      </c>
      <c r="IQ908">
        <v>6777</v>
      </c>
      <c r="IR908">
        <v>0</v>
      </c>
      <c r="IS908">
        <v>0</v>
      </c>
      <c r="IT908">
        <v>9193</v>
      </c>
      <c r="IU908">
        <v>86148</v>
      </c>
      <c r="IV908">
        <v>0</v>
      </c>
      <c r="IW908">
        <v>371096</v>
      </c>
      <c r="IX908">
        <v>918048</v>
      </c>
      <c r="IY908">
        <v>1042771</v>
      </c>
      <c r="IZ908">
        <v>0</v>
      </c>
      <c r="JA908">
        <v>0</v>
      </c>
      <c r="JB908">
        <v>195007</v>
      </c>
      <c r="JC908"/>
      <c r="JD908">
        <v>84245</v>
      </c>
      <c r="JE908">
        <v>71464</v>
      </c>
      <c r="JF908"/>
      <c r="JG908">
        <v>801003</v>
      </c>
      <c r="JH908">
        <v>52847</v>
      </c>
      <c r="JI908">
        <v>186117</v>
      </c>
      <c r="JJ908">
        <v>42416</v>
      </c>
      <c r="JK908">
        <v>292630</v>
      </c>
      <c r="JL908">
        <v>4143792</v>
      </c>
      <c r="JM908">
        <v>0</v>
      </c>
      <c r="JN908">
        <v>0</v>
      </c>
      <c r="JO908">
        <v>146826</v>
      </c>
      <c r="JP908">
        <v>220240</v>
      </c>
      <c r="JQ908">
        <v>0</v>
      </c>
      <c r="JR908">
        <v>0</v>
      </c>
      <c r="JS908">
        <v>367066</v>
      </c>
      <c r="JT908"/>
      <c r="JU908"/>
      <c r="JV908"/>
      <c r="JW908"/>
      <c r="JX908"/>
      <c r="JY908"/>
      <c r="JZ908"/>
      <c r="KA908"/>
      <c r="KB908"/>
      <c r="KC908"/>
      <c r="KD908"/>
      <c r="KE908"/>
      <c r="KF908">
        <v>72</v>
      </c>
      <c r="KG908">
        <v>81</v>
      </c>
      <c r="KH908">
        <v>65</v>
      </c>
      <c r="KI908">
        <v>48</v>
      </c>
      <c r="KJ908">
        <v>52</v>
      </c>
      <c r="KK908">
        <v>44</v>
      </c>
      <c r="KL908">
        <v>35</v>
      </c>
      <c r="KM908">
        <v>37</v>
      </c>
      <c r="KN908">
        <v>32</v>
      </c>
      <c r="KO908">
        <v>0</v>
      </c>
      <c r="KP908">
        <v>1</v>
      </c>
      <c r="KQ908">
        <v>0</v>
      </c>
      <c r="KR908">
        <v>1</v>
      </c>
      <c r="KS908">
        <v>0</v>
      </c>
      <c r="KT908">
        <v>0</v>
      </c>
      <c r="KU908">
        <v>1</v>
      </c>
      <c r="KV908">
        <v>0</v>
      </c>
      <c r="KW908">
        <v>0</v>
      </c>
      <c r="KX908">
        <v>0</v>
      </c>
      <c r="KY908">
        <v>0</v>
      </c>
      <c r="KZ908">
        <v>0</v>
      </c>
      <c r="LA908">
        <v>0</v>
      </c>
      <c r="LB908">
        <v>0</v>
      </c>
      <c r="LC908">
        <v>0</v>
      </c>
      <c r="LD908">
        <v>0</v>
      </c>
      <c r="LE908">
        <v>0</v>
      </c>
      <c r="LF908">
        <v>1</v>
      </c>
      <c r="LG908">
        <v>0</v>
      </c>
      <c r="LH908">
        <v>0</v>
      </c>
    </row>
    <row r="909" spans="1:320" s="34" customFormat="1" ht="15" customHeight="1" x14ac:dyDescent="0.25">
      <c r="A909" s="45">
        <v>206410896</v>
      </c>
      <c r="B909" s="45" t="s">
        <v>6753</v>
      </c>
      <c r="C909" s="46">
        <v>45292</v>
      </c>
      <c r="D909" s="46">
        <v>45657</v>
      </c>
      <c r="E909" s="47">
        <v>366</v>
      </c>
      <c r="F909" s="45" t="s">
        <v>883</v>
      </c>
      <c r="G909" s="45" t="s">
        <v>884</v>
      </c>
      <c r="H909" s="45" t="s">
        <v>1528</v>
      </c>
      <c r="I909" s="45" t="s">
        <v>886</v>
      </c>
      <c r="J909" s="45" t="s">
        <v>887</v>
      </c>
      <c r="K909" s="45" t="s">
        <v>1308</v>
      </c>
      <c r="L909" s="45" t="s">
        <v>6717</v>
      </c>
      <c r="M909" s="45" t="s">
        <v>6754</v>
      </c>
      <c r="N909" s="45" t="s">
        <v>6755</v>
      </c>
      <c r="O909" s="45" t="s">
        <v>6756</v>
      </c>
      <c r="P909" s="45" t="s">
        <v>6757</v>
      </c>
      <c r="Q909" s="45" t="s">
        <v>6758</v>
      </c>
      <c r="R909" t="s">
        <v>6759</v>
      </c>
      <c r="S909" s="45" t="s">
        <v>884</v>
      </c>
      <c r="T909"/>
      <c r="U909" s="47">
        <v>140</v>
      </c>
      <c r="V909" s="47">
        <v>140</v>
      </c>
      <c r="W909" s="47" t="s">
        <v>913</v>
      </c>
      <c r="X909" s="47">
        <v>51240</v>
      </c>
      <c r="Y909" s="47">
        <v>45333</v>
      </c>
      <c r="Z909" s="48">
        <v>199.88</v>
      </c>
      <c r="AA909" s="44">
        <v>387</v>
      </c>
      <c r="AB909" s="44">
        <v>408</v>
      </c>
      <c r="AC909" s="44">
        <v>1578</v>
      </c>
      <c r="AD909" s="44"/>
      <c r="AE909" s="44">
        <v>1935</v>
      </c>
      <c r="AF909" s="44">
        <v>33021</v>
      </c>
      <c r="AG909" s="44"/>
      <c r="AH909" s="47">
        <v>4899</v>
      </c>
      <c r="AI909" s="47">
        <v>1465</v>
      </c>
      <c r="AJ909">
        <v>2435</v>
      </c>
      <c r="AK909" t="s">
        <v>895</v>
      </c>
      <c r="AL909">
        <v>45333</v>
      </c>
      <c r="AM909"/>
      <c r="AN909"/>
      <c r="AO909"/>
      <c r="AP909"/>
      <c r="AQ909"/>
      <c r="AR909" s="44"/>
      <c r="AS909" s="44"/>
      <c r="AT909" s="44"/>
      <c r="AU909" s="44">
        <v>10760421</v>
      </c>
      <c r="AV909" s="44">
        <v>1484633</v>
      </c>
      <c r="AW909" s="44">
        <v>-4381536</v>
      </c>
      <c r="AX909" s="44">
        <v>716496</v>
      </c>
      <c r="AY909" s="44">
        <v>17343086</v>
      </c>
      <c r="AZ909" s="21">
        <v>16680394</v>
      </c>
      <c r="BA909" s="21">
        <v>662692</v>
      </c>
      <c r="BB909" s="44"/>
      <c r="BC909" s="44"/>
      <c r="BD909" s="44"/>
      <c r="BE909" s="44">
        <v>662692</v>
      </c>
      <c r="BF909" s="44">
        <v>326523</v>
      </c>
      <c r="BG909" s="44"/>
      <c r="BH909" s="44">
        <v>1369829</v>
      </c>
      <c r="BI909" s="21">
        <v>6719144</v>
      </c>
      <c r="BJ909" s="21"/>
      <c r="BK909" s="21">
        <v>1574373</v>
      </c>
      <c r="BL909" s="21">
        <v>330610</v>
      </c>
      <c r="BM909" s="21">
        <v>439942</v>
      </c>
      <c r="BN909" s="21">
        <v>10760421</v>
      </c>
      <c r="BO909" s="21"/>
      <c r="BP909" s="21"/>
      <c r="BQ909" s="44"/>
      <c r="BR909" s="21"/>
      <c r="BS909" s="44"/>
      <c r="BT909" s="21"/>
      <c r="BU909" s="44"/>
      <c r="BV909" s="21"/>
      <c r="BW909" s="44">
        <v>319335</v>
      </c>
      <c r="BX909" s="21"/>
      <c r="BY909" s="21"/>
      <c r="BZ909" s="21"/>
      <c r="CA909" s="44">
        <v>18437</v>
      </c>
      <c r="CB909" s="44"/>
      <c r="CC909" s="44">
        <v>17923</v>
      </c>
      <c r="CD909" s="44"/>
      <c r="CE909" s="44"/>
      <c r="CF909" s="44"/>
      <c r="CG909" s="44">
        <v>1127473</v>
      </c>
      <c r="CH909" s="44"/>
      <c r="CI909" s="21">
        <v>870</v>
      </c>
      <c r="CJ909" s="44"/>
      <c r="CK909" s="21">
        <v>595</v>
      </c>
      <c r="CL909" s="44"/>
      <c r="CM909" s="44">
        <v>17470</v>
      </c>
      <c r="CN909" s="44">
        <v>0</v>
      </c>
      <c r="CO909" s="44">
        <v>470688</v>
      </c>
      <c r="CP909" s="44">
        <v>0</v>
      </c>
      <c r="CQ909" s="21">
        <v>459900</v>
      </c>
      <c r="CR909" s="44">
        <v>137842</v>
      </c>
      <c r="CS909" s="44">
        <v>311059</v>
      </c>
      <c r="CT909" s="44">
        <v>71152</v>
      </c>
      <c r="CU909" s="44"/>
      <c r="CV909" s="44">
        <v>16522</v>
      </c>
      <c r="CW909" s="21"/>
      <c r="CX909" s="21"/>
      <c r="CY909" s="21"/>
      <c r="CZ909" s="21"/>
      <c r="DA909" s="21"/>
      <c r="DB909" s="21"/>
      <c r="DC909" s="21"/>
      <c r="DD909" s="21"/>
      <c r="DE909" s="44"/>
      <c r="DF909" s="21"/>
      <c r="DG909" s="44"/>
      <c r="DH909" s="21"/>
      <c r="DI909" s="44"/>
      <c r="DJ909" s="44"/>
      <c r="DK909" s="44"/>
      <c r="DL909" s="44"/>
      <c r="DM909" s="21"/>
      <c r="DN909" s="44"/>
      <c r="DO909" s="44"/>
      <c r="DP909" s="44"/>
      <c r="DQ909" s="44"/>
      <c r="DR909" s="44"/>
      <c r="DS909" s="44"/>
      <c r="DT909" s="44"/>
      <c r="DU909" s="44"/>
      <c r="DV909" s="44"/>
      <c r="DW909" s="44"/>
      <c r="DX909" s="44"/>
      <c r="DY909" s="44">
        <v>38130</v>
      </c>
      <c r="DZ909" s="44"/>
      <c r="EA909" s="44"/>
      <c r="EB909" s="21"/>
      <c r="EC909" s="44">
        <v>-583094</v>
      </c>
      <c r="ED909" s="44"/>
      <c r="EE909" s="21"/>
      <c r="EF909" s="44"/>
      <c r="EG909" s="21">
        <v>279238</v>
      </c>
      <c r="EH909" s="44"/>
      <c r="EI909" s="21">
        <v>-2127372</v>
      </c>
      <c r="EJ909" s="44"/>
      <c r="EK909" s="44"/>
      <c r="EL909" s="21"/>
      <c r="EM909" s="44">
        <v>-1886862</v>
      </c>
      <c r="EN909" s="44"/>
      <c r="EO909" s="44"/>
      <c r="EP909" s="21"/>
      <c r="EQ909" s="21"/>
      <c r="ER909" s="21"/>
      <c r="ES909" s="21"/>
      <c r="ET909" s="44"/>
      <c r="EU909" s="21"/>
      <c r="EV909" s="44"/>
      <c r="EW909" s="21"/>
      <c r="EX909" s="44"/>
      <c r="EY909" s="44"/>
      <c r="EZ909" s="21"/>
      <c r="FA909" s="21"/>
      <c r="FB909" s="44"/>
      <c r="FC909" s="44"/>
      <c r="FD909" s="21"/>
      <c r="FE909" s="112">
        <v>-101576</v>
      </c>
      <c r="FF909" s="44"/>
      <c r="FG909" s="44">
        <v>8170433</v>
      </c>
      <c r="FH909" s="44">
        <v>1615575</v>
      </c>
      <c r="FI909" s="44">
        <v>6894386</v>
      </c>
      <c r="FJ909" s="44">
        <v>234686</v>
      </c>
      <c r="FK909" s="44">
        <v>8026317</v>
      </c>
      <c r="FL909" s="44"/>
      <c r="FM909" s="44"/>
      <c r="FN909" s="44"/>
      <c r="FO909" s="44"/>
      <c r="FP909" s="44"/>
      <c r="FQ909" s="44"/>
      <c r="FR909" s="44"/>
      <c r="FS909" s="44"/>
      <c r="FT909" s="44">
        <v>5925</v>
      </c>
      <c r="FU909" s="44"/>
      <c r="FV909" s="21">
        <v>258156</v>
      </c>
      <c r="FW909" s="44"/>
      <c r="FX909" s="44">
        <v>243916</v>
      </c>
      <c r="FY909" s="44">
        <v>62765</v>
      </c>
      <c r="FZ909" s="44">
        <v>262168</v>
      </c>
      <c r="GA909" s="44">
        <v>26425</v>
      </c>
      <c r="GB909" s="44"/>
      <c r="GC909" s="44">
        <v>43015</v>
      </c>
      <c r="GD909" s="44">
        <v>757433</v>
      </c>
      <c r="GE909" s="44">
        <v>540287</v>
      </c>
      <c r="GF909" s="44">
        <v>82003</v>
      </c>
      <c r="GG909" s="44">
        <v>1436071</v>
      </c>
      <c r="GH909" s="44">
        <v>162715</v>
      </c>
      <c r="GI909" s="44">
        <v>139100</v>
      </c>
      <c r="GJ909" s="44">
        <v>94430</v>
      </c>
      <c r="GK909" s="44">
        <v>3050695</v>
      </c>
      <c r="GL909" s="44">
        <v>138687</v>
      </c>
      <c r="GM909" s="44">
        <v>1005710</v>
      </c>
      <c r="GN909" s="44">
        <v>42985</v>
      </c>
      <c r="GO909" s="44">
        <v>33688</v>
      </c>
      <c r="GP909" s="44"/>
      <c r="GQ909" s="44"/>
      <c r="GR909" s="44">
        <v>267903</v>
      </c>
      <c r="GS909" s="44">
        <v>9650350</v>
      </c>
      <c r="GT909" s="44"/>
      <c r="GU909" s="21">
        <v>90284</v>
      </c>
      <c r="GV909" s="44">
        <v>30000</v>
      </c>
      <c r="GW909" s="44"/>
      <c r="GX909" s="44">
        <v>1077692</v>
      </c>
      <c r="GY909" s="44">
        <v>10848326</v>
      </c>
      <c r="GZ909" s="44">
        <v>6322188</v>
      </c>
      <c r="HA909" s="44"/>
      <c r="HB909" s="44"/>
      <c r="HC909" s="44">
        <v>4526138</v>
      </c>
      <c r="HD909" s="44">
        <v>10848326</v>
      </c>
      <c r="HE909" s="21"/>
      <c r="HF909" s="21"/>
      <c r="HG909" s="21"/>
      <c r="HH909" s="21"/>
      <c r="HI909" s="21">
        <v>0</v>
      </c>
      <c r="HJ909" s="44"/>
      <c r="HK909" s="21">
        <v>17199</v>
      </c>
      <c r="HL909" s="21">
        <v>145074</v>
      </c>
      <c r="HM909" s="21">
        <v>162273</v>
      </c>
      <c r="HN909" s="21">
        <v>-71989</v>
      </c>
      <c r="HO909" s="21"/>
      <c r="HP909" s="44"/>
      <c r="HQ909" s="47"/>
      <c r="HR909" s="47"/>
      <c r="HS909" s="47"/>
      <c r="HT909" s="47" t="s">
        <v>3563</v>
      </c>
      <c r="HU909" s="47">
        <v>5184194.16</v>
      </c>
      <c r="HV909" s="47">
        <v>1937</v>
      </c>
      <c r="HW909" s="47">
        <v>0</v>
      </c>
      <c r="HX909" s="47">
        <v>16851</v>
      </c>
      <c r="HY909" s="47">
        <v>33603</v>
      </c>
      <c r="HZ909" s="47">
        <v>92283</v>
      </c>
      <c r="IA909" s="47">
        <v>0</v>
      </c>
      <c r="IB909" s="47">
        <v>0</v>
      </c>
      <c r="IC909" s="47">
        <v>7144</v>
      </c>
      <c r="ID909"/>
      <c r="IE909" s="47">
        <v>144</v>
      </c>
      <c r="IF909">
        <v>18680</v>
      </c>
      <c r="IG909" s="47">
        <v>3475</v>
      </c>
      <c r="IH909" s="47">
        <v>30226</v>
      </c>
      <c r="II909">
        <v>3145</v>
      </c>
      <c r="IJ909">
        <v>4423</v>
      </c>
      <c r="IK909">
        <v>1214</v>
      </c>
      <c r="IL909">
        <v>14159</v>
      </c>
      <c r="IM909">
        <v>227284</v>
      </c>
      <c r="IN909">
        <v>0</v>
      </c>
      <c r="IO909">
        <v>1675</v>
      </c>
      <c r="IP909">
        <v>313</v>
      </c>
      <c r="IQ909">
        <v>3129</v>
      </c>
      <c r="IR909">
        <v>0</v>
      </c>
      <c r="IS909">
        <v>0</v>
      </c>
      <c r="IT909">
        <v>5117</v>
      </c>
      <c r="IU909">
        <v>160320</v>
      </c>
      <c r="IV909">
        <v>0</v>
      </c>
      <c r="IW909">
        <v>1006175</v>
      </c>
      <c r="IX909">
        <v>1588404</v>
      </c>
      <c r="IY909">
        <v>2946611</v>
      </c>
      <c r="IZ909">
        <v>0</v>
      </c>
      <c r="JA909">
        <v>0</v>
      </c>
      <c r="JB909">
        <v>390132</v>
      </c>
      <c r="JC909"/>
      <c r="JD909">
        <v>4906</v>
      </c>
      <c r="JE909">
        <v>352486</v>
      </c>
      <c r="JF909">
        <v>63981</v>
      </c>
      <c r="JG909">
        <v>710316</v>
      </c>
      <c r="JH909">
        <v>132043</v>
      </c>
      <c r="JI909">
        <v>113939</v>
      </c>
      <c r="JJ909">
        <v>74032</v>
      </c>
      <c r="JK909">
        <v>627088</v>
      </c>
      <c r="JL909">
        <v>8170433</v>
      </c>
      <c r="JM909">
        <v>0</v>
      </c>
      <c r="JN909">
        <v>195165</v>
      </c>
      <c r="JO909">
        <v>33604</v>
      </c>
      <c r="JP909">
        <v>191583</v>
      </c>
      <c r="JQ909">
        <v>0</v>
      </c>
      <c r="JR909">
        <v>0</v>
      </c>
      <c r="JS909">
        <v>420352</v>
      </c>
      <c r="JT909"/>
      <c r="JU909"/>
      <c r="JV909"/>
      <c r="JW909"/>
      <c r="JX909"/>
      <c r="JY909"/>
      <c r="JZ909"/>
      <c r="KA909"/>
      <c r="KB909"/>
      <c r="KC909"/>
      <c r="KD909"/>
      <c r="KE909"/>
      <c r="KF909">
        <v>133</v>
      </c>
      <c r="KG909">
        <v>197</v>
      </c>
      <c r="KH909">
        <v>101</v>
      </c>
      <c r="KI909">
        <v>75</v>
      </c>
      <c r="KJ909">
        <v>111</v>
      </c>
      <c r="KK909">
        <v>55</v>
      </c>
      <c r="KL909">
        <v>43</v>
      </c>
      <c r="KM909">
        <v>64</v>
      </c>
      <c r="KN909">
        <v>25</v>
      </c>
      <c r="KO909">
        <v>1</v>
      </c>
      <c r="KP909">
        <v>0</v>
      </c>
      <c r="KQ909">
        <v>0</v>
      </c>
      <c r="KR909">
        <v>0</v>
      </c>
      <c r="KS909">
        <v>0</v>
      </c>
      <c r="KT909">
        <v>1</v>
      </c>
      <c r="KU909">
        <v>1</v>
      </c>
      <c r="KV909">
        <v>0</v>
      </c>
      <c r="KW909">
        <v>0</v>
      </c>
      <c r="KX909">
        <v>0</v>
      </c>
      <c r="KY909">
        <v>0</v>
      </c>
      <c r="KZ909">
        <v>0</v>
      </c>
      <c r="LA909">
        <v>0</v>
      </c>
      <c r="LB909">
        <v>0</v>
      </c>
      <c r="LC909">
        <v>0</v>
      </c>
      <c r="LD909">
        <v>1</v>
      </c>
      <c r="LE909">
        <v>0</v>
      </c>
      <c r="LF909">
        <v>0</v>
      </c>
      <c r="LG909">
        <v>0</v>
      </c>
      <c r="LH909">
        <v>0</v>
      </c>
    </row>
    <row r="910" spans="1:320" s="34" customFormat="1" ht="15" customHeight="1" x14ac:dyDescent="0.25">
      <c r="A910" s="45">
        <v>206410903</v>
      </c>
      <c r="B910" s="45" t="s">
        <v>6760</v>
      </c>
      <c r="C910" s="46">
        <v>45292</v>
      </c>
      <c r="D910" s="46">
        <v>45657</v>
      </c>
      <c r="E910" s="47">
        <v>366</v>
      </c>
      <c r="F910" s="45" t="s">
        <v>883</v>
      </c>
      <c r="G910" s="45" t="s">
        <v>884</v>
      </c>
      <c r="H910" s="45" t="s">
        <v>1528</v>
      </c>
      <c r="I910" s="45" t="s">
        <v>886</v>
      </c>
      <c r="J910" s="45" t="s">
        <v>887</v>
      </c>
      <c r="K910" s="45" t="s">
        <v>1308</v>
      </c>
      <c r="L910" s="45" t="s">
        <v>6733</v>
      </c>
      <c r="M910" s="45" t="s">
        <v>6761</v>
      </c>
      <c r="N910" s="45" t="s">
        <v>6762</v>
      </c>
      <c r="O910" s="45" t="s">
        <v>6763</v>
      </c>
      <c r="P910" s="45" t="s">
        <v>6764</v>
      </c>
      <c r="Q910" s="45" t="s">
        <v>6765</v>
      </c>
      <c r="R910" t="s">
        <v>6766</v>
      </c>
      <c r="S910" s="45" t="s">
        <v>893</v>
      </c>
      <c r="T910"/>
      <c r="U910" s="47">
        <v>239</v>
      </c>
      <c r="V910" s="47">
        <v>239</v>
      </c>
      <c r="W910" s="47" t="s">
        <v>913</v>
      </c>
      <c r="X910" s="47">
        <v>87474</v>
      </c>
      <c r="Y910" s="47">
        <v>83945</v>
      </c>
      <c r="Z910" s="48">
        <v>215.48</v>
      </c>
      <c r="AA910" s="44">
        <v>764</v>
      </c>
      <c r="AB910" s="44">
        <v>874</v>
      </c>
      <c r="AC910" s="44">
        <v>5374</v>
      </c>
      <c r="AD910" s="44">
        <v>3885</v>
      </c>
      <c r="AE910" s="44">
        <v>6888</v>
      </c>
      <c r="AF910" s="44">
        <v>60716</v>
      </c>
      <c r="AG910" s="44"/>
      <c r="AH910" s="47">
        <v>3111</v>
      </c>
      <c r="AI910" s="47">
        <v>1498</v>
      </c>
      <c r="AJ910">
        <v>2473</v>
      </c>
      <c r="AK910" t="s">
        <v>895</v>
      </c>
      <c r="AL910">
        <v>83945</v>
      </c>
      <c r="AM910"/>
      <c r="AN910"/>
      <c r="AO910"/>
      <c r="AP910"/>
      <c r="AQ910"/>
      <c r="AR910" s="44"/>
      <c r="AS910" s="44"/>
      <c r="AT910" s="44"/>
      <c r="AU910" s="44">
        <v>36483827</v>
      </c>
      <c r="AV910" s="44">
        <v>2436250</v>
      </c>
      <c r="AW910" s="44">
        <v>1950612</v>
      </c>
      <c r="AX910" s="44"/>
      <c r="AY910" s="44">
        <v>36969465</v>
      </c>
      <c r="AZ910" s="21">
        <v>37822366</v>
      </c>
      <c r="BA910" s="21">
        <v>-852901</v>
      </c>
      <c r="BB910" s="44">
        <v>3480785</v>
      </c>
      <c r="BC910" s="44"/>
      <c r="BD910" s="44"/>
      <c r="BE910" s="44">
        <v>2627884</v>
      </c>
      <c r="BF910" s="44">
        <v>2335626</v>
      </c>
      <c r="BG910" s="44">
        <v>1688483</v>
      </c>
      <c r="BH910" s="44">
        <v>2993634</v>
      </c>
      <c r="BI910" s="21">
        <v>26388135</v>
      </c>
      <c r="BJ910" s="21"/>
      <c r="BK910" s="21">
        <v>1352089</v>
      </c>
      <c r="BL910" s="21">
        <v>651055</v>
      </c>
      <c r="BM910" s="21">
        <v>1074805</v>
      </c>
      <c r="BN910" s="21">
        <v>36483827</v>
      </c>
      <c r="BO910" s="21"/>
      <c r="BP910" s="21"/>
      <c r="BQ910" s="44"/>
      <c r="BR910" s="21"/>
      <c r="BS910" s="44"/>
      <c r="BT910" s="21"/>
      <c r="BU910" s="44"/>
      <c r="BV910" s="21"/>
      <c r="BW910" s="44">
        <v>1687176</v>
      </c>
      <c r="BX910" s="21"/>
      <c r="BY910" s="21">
        <v>528841</v>
      </c>
      <c r="BZ910" s="21"/>
      <c r="CA910" s="44">
        <v>37546</v>
      </c>
      <c r="CB910" s="44"/>
      <c r="CC910" s="44"/>
      <c r="CD910" s="44"/>
      <c r="CE910" s="44"/>
      <c r="CF910" s="44"/>
      <c r="CG910" s="44">
        <v>154419</v>
      </c>
      <c r="CH910" s="44"/>
      <c r="CI910" s="21">
        <v>25897</v>
      </c>
      <c r="CJ910" s="44"/>
      <c r="CK910" s="21">
        <v>2371</v>
      </c>
      <c r="CL910" s="44"/>
      <c r="CM910" s="44">
        <v>0</v>
      </c>
      <c r="CN910" s="44">
        <v>0</v>
      </c>
      <c r="CO910" s="44">
        <v>687283</v>
      </c>
      <c r="CP910" s="44">
        <v>0</v>
      </c>
      <c r="CQ910" s="21">
        <v>755736</v>
      </c>
      <c r="CR910" s="44">
        <v>530569</v>
      </c>
      <c r="CS910" s="44">
        <v>358208</v>
      </c>
      <c r="CT910" s="44">
        <v>49955</v>
      </c>
      <c r="CU910" s="44"/>
      <c r="CV910" s="44">
        <v>54499</v>
      </c>
      <c r="CW910" s="21"/>
      <c r="CX910" s="21"/>
      <c r="CY910" s="21"/>
      <c r="CZ910" s="21"/>
      <c r="DA910" s="21"/>
      <c r="DB910" s="21"/>
      <c r="DC910" s="21"/>
      <c r="DD910" s="21"/>
      <c r="DE910" s="44"/>
      <c r="DF910" s="21"/>
      <c r="DG910" s="44"/>
      <c r="DH910" s="21"/>
      <c r="DI910" s="44"/>
      <c r="DJ910" s="44"/>
      <c r="DK910" s="44"/>
      <c r="DL910" s="44"/>
      <c r="DM910" s="21"/>
      <c r="DN910" s="44"/>
      <c r="DO910" s="44"/>
      <c r="DP910" s="44"/>
      <c r="DQ910" s="44"/>
      <c r="DR910" s="44"/>
      <c r="DS910" s="44"/>
      <c r="DT910" s="44"/>
      <c r="DU910" s="44"/>
      <c r="DV910" s="44"/>
      <c r="DW910" s="44"/>
      <c r="DX910" s="44"/>
      <c r="DY910" s="44"/>
      <c r="DZ910" s="44"/>
      <c r="EA910" s="44"/>
      <c r="EB910" s="21"/>
      <c r="EC910" s="44">
        <v>993610</v>
      </c>
      <c r="ED910" s="44"/>
      <c r="EE910" s="21">
        <v>864105</v>
      </c>
      <c r="EF910" s="44"/>
      <c r="EG910" s="21">
        <v>31937</v>
      </c>
      <c r="EH910" s="44"/>
      <c r="EI910" s="21"/>
      <c r="EJ910" s="44"/>
      <c r="EK910" s="44"/>
      <c r="EL910" s="21"/>
      <c r="EM910" s="44">
        <v>73033</v>
      </c>
      <c r="EN910" s="44"/>
      <c r="EO910" s="44">
        <v>-12073</v>
      </c>
      <c r="EP910" s="21"/>
      <c r="EQ910" s="21"/>
      <c r="ER910" s="21"/>
      <c r="ES910" s="21"/>
      <c r="ET910" s="44"/>
      <c r="EU910" s="21"/>
      <c r="EV910" s="44"/>
      <c r="EW910" s="21"/>
      <c r="EX910" s="44"/>
      <c r="EY910" s="44"/>
      <c r="EZ910" s="21"/>
      <c r="FA910" s="21"/>
      <c r="FB910" s="44"/>
      <c r="FC910" s="44"/>
      <c r="FD910" s="21"/>
      <c r="FE910" s="112"/>
      <c r="FF910" s="44"/>
      <c r="FG910" s="44">
        <v>14528568</v>
      </c>
      <c r="FH910" s="44">
        <v>4315948</v>
      </c>
      <c r="FI910" s="44">
        <v>18977850</v>
      </c>
      <c r="FJ910" s="44">
        <v>498982</v>
      </c>
      <c r="FK910" s="44">
        <v>16826672</v>
      </c>
      <c r="FL910" s="44"/>
      <c r="FM910" s="44"/>
      <c r="FN910" s="44"/>
      <c r="FO910" s="44"/>
      <c r="FP910" s="44"/>
      <c r="FQ910" s="44"/>
      <c r="FR910" s="44"/>
      <c r="FS910" s="44"/>
      <c r="FT910" s="44"/>
      <c r="FU910" s="44"/>
      <c r="FV910" s="21">
        <v>664989</v>
      </c>
      <c r="FW910" s="44">
        <v>238677</v>
      </c>
      <c r="FX910" s="44">
        <v>590650</v>
      </c>
      <c r="FY910" s="44">
        <v>100656</v>
      </c>
      <c r="FZ910" s="44">
        <v>418099</v>
      </c>
      <c r="GA910" s="44">
        <v>39198</v>
      </c>
      <c r="GB910" s="44"/>
      <c r="GC910" s="44">
        <v>55646</v>
      </c>
      <c r="GD910" s="44">
        <v>1104965</v>
      </c>
      <c r="GE910" s="44">
        <v>628445</v>
      </c>
      <c r="GF910" s="44">
        <v>481072</v>
      </c>
      <c r="GG910" s="44">
        <v>2303143</v>
      </c>
      <c r="GH910" s="44">
        <v>144130</v>
      </c>
      <c r="GI910" s="44">
        <v>543323</v>
      </c>
      <c r="GJ910" s="44">
        <v>290413</v>
      </c>
      <c r="GK910" s="44">
        <v>8958272</v>
      </c>
      <c r="GL910" s="44">
        <v>88757</v>
      </c>
      <c r="GM910" s="44">
        <v>2983085</v>
      </c>
      <c r="GN910" s="44"/>
      <c r="GO910" s="44">
        <v>353646</v>
      </c>
      <c r="GP910" s="44"/>
      <c r="GQ910" s="44">
        <v>265858</v>
      </c>
      <c r="GR910" s="44">
        <v>742670</v>
      </c>
      <c r="GS910" s="44">
        <v>10860839</v>
      </c>
      <c r="GT910" s="44"/>
      <c r="GU910" s="21">
        <v>344870</v>
      </c>
      <c r="GV910" s="44">
        <v>15990</v>
      </c>
      <c r="GW910" s="44">
        <v>44503945</v>
      </c>
      <c r="GX910" s="44">
        <v>28694</v>
      </c>
      <c r="GY910" s="44">
        <v>55754338</v>
      </c>
      <c r="GZ910" s="44">
        <v>53659055</v>
      </c>
      <c r="HA910" s="44"/>
      <c r="HB910" s="44"/>
      <c r="HC910" s="44">
        <v>2095283</v>
      </c>
      <c r="HD910" s="44">
        <v>55754338</v>
      </c>
      <c r="HE910" s="21"/>
      <c r="HF910" s="21"/>
      <c r="HG910" s="21">
        <v>29027401</v>
      </c>
      <c r="HH910" s="21"/>
      <c r="HI910" s="21">
        <v>0</v>
      </c>
      <c r="HJ910" s="44"/>
      <c r="HK910" s="21">
        <v>182690</v>
      </c>
      <c r="HL910" s="21">
        <v>473403</v>
      </c>
      <c r="HM910" s="21">
        <v>656093</v>
      </c>
      <c r="HN910" s="21">
        <v>-311223</v>
      </c>
      <c r="HO910" s="21"/>
      <c r="HP910" s="44"/>
      <c r="HQ910" s="47"/>
      <c r="HR910" s="47"/>
      <c r="HS910" s="47"/>
      <c r="HT910" s="47" t="s">
        <v>2425</v>
      </c>
      <c r="HU910" s="47">
        <v>2146362.2000000002</v>
      </c>
      <c r="HV910" s="47">
        <v>2079</v>
      </c>
      <c r="HW910" s="47">
        <v>0</v>
      </c>
      <c r="HX910" s="47">
        <v>37490</v>
      </c>
      <c r="HY910" s="47">
        <v>60512</v>
      </c>
      <c r="HZ910" s="47">
        <v>144861</v>
      </c>
      <c r="IA910" s="47">
        <v>0</v>
      </c>
      <c r="IB910" s="47">
        <v>0</v>
      </c>
      <c r="IC910" s="47">
        <v>10825</v>
      </c>
      <c r="ID910">
        <v>1758</v>
      </c>
      <c r="IE910" s="47">
        <v>7095</v>
      </c>
      <c r="IF910">
        <v>22721</v>
      </c>
      <c r="IG910" s="47">
        <v>18620</v>
      </c>
      <c r="IH910" s="47">
        <v>67815</v>
      </c>
      <c r="II910">
        <v>3574</v>
      </c>
      <c r="IJ910">
        <v>9523</v>
      </c>
      <c r="IK910">
        <v>5130</v>
      </c>
      <c r="IL910">
        <v>29315</v>
      </c>
      <c r="IM910">
        <v>421318</v>
      </c>
      <c r="IN910">
        <v>0</v>
      </c>
      <c r="IO910">
        <v>4357</v>
      </c>
      <c r="IP910">
        <v>7510</v>
      </c>
      <c r="IQ910">
        <v>81070</v>
      </c>
      <c r="IR910">
        <v>0</v>
      </c>
      <c r="IS910">
        <v>0</v>
      </c>
      <c r="IT910">
        <v>92937</v>
      </c>
      <c r="IU910">
        <v>213399</v>
      </c>
      <c r="IV910">
        <v>0</v>
      </c>
      <c r="IW910">
        <v>2321562</v>
      </c>
      <c r="IX910">
        <v>3112359</v>
      </c>
      <c r="IY910">
        <v>4190637</v>
      </c>
      <c r="IZ910">
        <v>0</v>
      </c>
      <c r="JA910">
        <v>0</v>
      </c>
      <c r="JB910">
        <v>504376</v>
      </c>
      <c r="JC910">
        <v>43374</v>
      </c>
      <c r="JD910">
        <v>199983</v>
      </c>
      <c r="JE910">
        <v>533421</v>
      </c>
      <c r="JF910">
        <v>355578</v>
      </c>
      <c r="JG910">
        <v>1499584</v>
      </c>
      <c r="JH910">
        <v>111822</v>
      </c>
      <c r="JI910">
        <v>196817</v>
      </c>
      <c r="JJ910">
        <v>230577</v>
      </c>
      <c r="JK910">
        <v>1015079</v>
      </c>
      <c r="JL910">
        <v>14528568</v>
      </c>
      <c r="JM910">
        <v>0</v>
      </c>
      <c r="JN910">
        <v>269824</v>
      </c>
      <c r="JO910">
        <v>386283</v>
      </c>
      <c r="JP910">
        <v>2345238</v>
      </c>
      <c r="JQ910">
        <v>0</v>
      </c>
      <c r="JR910">
        <v>0</v>
      </c>
      <c r="JS910">
        <v>3001345</v>
      </c>
      <c r="JT910"/>
      <c r="JU910"/>
      <c r="JV910"/>
      <c r="JW910"/>
      <c r="JX910"/>
      <c r="JY910">
        <v>1758</v>
      </c>
      <c r="JZ910"/>
      <c r="KA910"/>
      <c r="KB910"/>
      <c r="KC910"/>
      <c r="KD910"/>
      <c r="KE910">
        <v>43374</v>
      </c>
      <c r="KF910">
        <v>265</v>
      </c>
      <c r="KG910">
        <v>392</v>
      </c>
      <c r="KH910">
        <v>180</v>
      </c>
      <c r="KI910">
        <v>152</v>
      </c>
      <c r="KJ910">
        <v>249</v>
      </c>
      <c r="KK910">
        <v>89</v>
      </c>
      <c r="KL910">
        <v>88</v>
      </c>
      <c r="KM910">
        <v>128</v>
      </c>
      <c r="KN910">
        <v>66</v>
      </c>
      <c r="KO910">
        <v>1</v>
      </c>
      <c r="KP910">
        <v>0</v>
      </c>
      <c r="KQ910">
        <v>0</v>
      </c>
      <c r="KR910">
        <v>0</v>
      </c>
      <c r="KS910">
        <v>0</v>
      </c>
      <c r="KT910">
        <v>1</v>
      </c>
      <c r="KU910">
        <v>1</v>
      </c>
      <c r="KV910">
        <v>0</v>
      </c>
      <c r="KW910">
        <v>0</v>
      </c>
      <c r="KX910">
        <v>0</v>
      </c>
      <c r="KY910">
        <v>0</v>
      </c>
      <c r="KZ910">
        <v>0</v>
      </c>
      <c r="LA910">
        <v>0</v>
      </c>
      <c r="LB910">
        <v>0</v>
      </c>
      <c r="LC910">
        <v>0</v>
      </c>
      <c r="LD910">
        <v>1</v>
      </c>
      <c r="LE910">
        <v>0</v>
      </c>
      <c r="LF910">
        <v>0</v>
      </c>
      <c r="LG910">
        <v>0</v>
      </c>
      <c r="LH910">
        <v>0</v>
      </c>
    </row>
    <row r="911" spans="1:320" s="34" customFormat="1" ht="15" customHeight="1" x14ac:dyDescent="0.25">
      <c r="A911" s="45">
        <v>206410904</v>
      </c>
      <c r="B911" s="45" t="s">
        <v>6767</v>
      </c>
      <c r="C911" s="46">
        <v>45292</v>
      </c>
      <c r="D911" s="46">
        <v>45657</v>
      </c>
      <c r="E911" s="47">
        <v>366</v>
      </c>
      <c r="F911" s="45" t="s">
        <v>883</v>
      </c>
      <c r="G911" s="45" t="s">
        <v>884</v>
      </c>
      <c r="H911" s="45" t="s">
        <v>1528</v>
      </c>
      <c r="I911" s="45" t="s">
        <v>886</v>
      </c>
      <c r="J911" s="45" t="s">
        <v>887</v>
      </c>
      <c r="K911" s="45" t="s">
        <v>1308</v>
      </c>
      <c r="L911" s="45" t="s">
        <v>6733</v>
      </c>
      <c r="M911" s="45" t="s">
        <v>6768</v>
      </c>
      <c r="N911" s="45" t="s">
        <v>6769</v>
      </c>
      <c r="O911" s="45" t="s">
        <v>6763</v>
      </c>
      <c r="P911" s="45" t="s">
        <v>6764</v>
      </c>
      <c r="Q911" s="45" t="s">
        <v>6770</v>
      </c>
      <c r="R911" t="s">
        <v>6771</v>
      </c>
      <c r="S911" s="45" t="s">
        <v>893</v>
      </c>
      <c r="T911"/>
      <c r="U911" s="47">
        <v>102</v>
      </c>
      <c r="V911" s="47">
        <v>102</v>
      </c>
      <c r="W911" s="47" t="s">
        <v>913</v>
      </c>
      <c r="X911" s="47">
        <v>37332</v>
      </c>
      <c r="Y911" s="47">
        <v>35151</v>
      </c>
      <c r="Z911" s="48">
        <v>211.42</v>
      </c>
      <c r="AA911" s="44">
        <v>571</v>
      </c>
      <c r="AB911" s="44">
        <v>589</v>
      </c>
      <c r="AC911" s="44">
        <v>1932</v>
      </c>
      <c r="AD911" s="44">
        <v>770</v>
      </c>
      <c r="AE911" s="44">
        <v>3245</v>
      </c>
      <c r="AF911" s="44">
        <v>19608</v>
      </c>
      <c r="AG911" s="44"/>
      <c r="AH911" s="47">
        <v>6821</v>
      </c>
      <c r="AI911" s="47">
        <v>1158</v>
      </c>
      <c r="AJ911">
        <v>1617</v>
      </c>
      <c r="AK911" t="s">
        <v>895</v>
      </c>
      <c r="AL911">
        <v>35151</v>
      </c>
      <c r="AM911"/>
      <c r="AN911"/>
      <c r="AO911"/>
      <c r="AP911"/>
      <c r="AQ911"/>
      <c r="AR911" s="44"/>
      <c r="AS911" s="44"/>
      <c r="AT911" s="44"/>
      <c r="AU911" s="44">
        <v>18050974</v>
      </c>
      <c r="AV911" s="44">
        <v>1339470</v>
      </c>
      <c r="AW911" s="44">
        <v>1157099</v>
      </c>
      <c r="AX911" s="44"/>
      <c r="AY911" s="44">
        <v>18233345</v>
      </c>
      <c r="AZ911" s="21">
        <v>15475532</v>
      </c>
      <c r="BA911" s="21">
        <v>2757813</v>
      </c>
      <c r="BB911" s="44">
        <v>1330214</v>
      </c>
      <c r="BC911" s="44"/>
      <c r="BD911" s="44"/>
      <c r="BE911" s="44">
        <v>4088027</v>
      </c>
      <c r="BF911" s="44">
        <v>992134</v>
      </c>
      <c r="BG911" s="44">
        <v>395416</v>
      </c>
      <c r="BH911" s="44">
        <v>1666393</v>
      </c>
      <c r="BI911" s="21">
        <v>10069229</v>
      </c>
      <c r="BJ911" s="21"/>
      <c r="BK911" s="21">
        <v>3502765</v>
      </c>
      <c r="BL911" s="21">
        <v>594664</v>
      </c>
      <c r="BM911" s="21">
        <v>830373</v>
      </c>
      <c r="BN911" s="21">
        <v>18050974</v>
      </c>
      <c r="BO911" s="21"/>
      <c r="BP911" s="21"/>
      <c r="BQ911" s="44"/>
      <c r="BR911" s="21"/>
      <c r="BS911" s="44"/>
      <c r="BT911" s="21"/>
      <c r="BU911" s="44"/>
      <c r="BV911" s="21"/>
      <c r="BW911" s="44">
        <v>434187</v>
      </c>
      <c r="BX911" s="21"/>
      <c r="BY911" s="21">
        <v>746334</v>
      </c>
      <c r="BZ911" s="21"/>
      <c r="CA911" s="44">
        <v>55562</v>
      </c>
      <c r="CB911" s="44"/>
      <c r="CC911" s="44"/>
      <c r="CD911" s="44"/>
      <c r="CE911" s="44"/>
      <c r="CF911" s="44"/>
      <c r="CG911" s="44">
        <v>95344</v>
      </c>
      <c r="CH911" s="44"/>
      <c r="CI911" s="21">
        <v>7133</v>
      </c>
      <c r="CJ911" s="44"/>
      <c r="CK911" s="21">
        <v>910</v>
      </c>
      <c r="CL911" s="44"/>
      <c r="CM911" s="44">
        <v>0</v>
      </c>
      <c r="CN911" s="44">
        <v>0</v>
      </c>
      <c r="CO911" s="44">
        <v>369698</v>
      </c>
      <c r="CP911" s="44">
        <v>0</v>
      </c>
      <c r="CQ911" s="21">
        <v>453230</v>
      </c>
      <c r="CR911" s="44">
        <v>58260</v>
      </c>
      <c r="CS911" s="44">
        <v>340403</v>
      </c>
      <c r="CT911" s="44">
        <v>92406</v>
      </c>
      <c r="CU911" s="44"/>
      <c r="CV911" s="44">
        <v>25473</v>
      </c>
      <c r="CW911" s="21"/>
      <c r="CX911" s="21"/>
      <c r="CY911" s="21"/>
      <c r="CZ911" s="21"/>
      <c r="DA911" s="21"/>
      <c r="DB911" s="21"/>
      <c r="DC911" s="21"/>
      <c r="DD911" s="21"/>
      <c r="DE911" s="44"/>
      <c r="DF911" s="21"/>
      <c r="DG911" s="44"/>
      <c r="DH911" s="21"/>
      <c r="DI911" s="44"/>
      <c r="DJ911" s="44"/>
      <c r="DK911" s="44"/>
      <c r="DL911" s="44"/>
      <c r="DM911" s="21"/>
      <c r="DN911" s="44"/>
      <c r="DO911" s="44"/>
      <c r="DP911" s="44"/>
      <c r="DQ911" s="44"/>
      <c r="DR911" s="44"/>
      <c r="DS911" s="44"/>
      <c r="DT911" s="44"/>
      <c r="DU911" s="44"/>
      <c r="DV911" s="44"/>
      <c r="DW911" s="44"/>
      <c r="DX911" s="44"/>
      <c r="DY911" s="44"/>
      <c r="DZ911" s="44"/>
      <c r="EA911" s="44"/>
      <c r="EB911" s="21"/>
      <c r="EC911" s="44">
        <v>453357</v>
      </c>
      <c r="ED911" s="44"/>
      <c r="EE911" s="21">
        <v>746334</v>
      </c>
      <c r="EF911" s="44"/>
      <c r="EG911" s="21">
        <v>51022</v>
      </c>
      <c r="EH911" s="44"/>
      <c r="EI911" s="21"/>
      <c r="EJ911" s="44"/>
      <c r="EK911" s="44"/>
      <c r="EL911" s="21"/>
      <c r="EM911" s="44">
        <v>-92601</v>
      </c>
      <c r="EN911" s="44"/>
      <c r="EO911" s="44">
        <v>-1013</v>
      </c>
      <c r="EP911" s="21"/>
      <c r="EQ911" s="21"/>
      <c r="ER911" s="21"/>
      <c r="ES911" s="21"/>
      <c r="ET911" s="44"/>
      <c r="EU911" s="21"/>
      <c r="EV911" s="44"/>
      <c r="EW911" s="21"/>
      <c r="EX911" s="44"/>
      <c r="EY911" s="44"/>
      <c r="EZ911" s="21"/>
      <c r="FA911" s="21"/>
      <c r="FB911" s="44"/>
      <c r="FC911" s="44"/>
      <c r="FD911" s="21"/>
      <c r="FE911" s="112"/>
      <c r="FF911" s="44"/>
      <c r="FG911" s="44">
        <v>7720144</v>
      </c>
      <c r="FH911" s="44">
        <v>2169737</v>
      </c>
      <c r="FI911" s="44">
        <v>5585651</v>
      </c>
      <c r="FJ911" s="44">
        <v>296844</v>
      </c>
      <c r="FK911" s="44">
        <v>7651430</v>
      </c>
      <c r="FL911" s="44"/>
      <c r="FM911" s="44"/>
      <c r="FN911" s="44"/>
      <c r="FO911" s="44"/>
      <c r="FP911" s="44"/>
      <c r="FQ911" s="44"/>
      <c r="FR911" s="44"/>
      <c r="FS911" s="44"/>
      <c r="FT911" s="44"/>
      <c r="FU911" s="44"/>
      <c r="FV911" s="21">
        <v>379136</v>
      </c>
      <c r="FW911" s="44"/>
      <c r="FX911" s="44">
        <v>404985</v>
      </c>
      <c r="FY911" s="44">
        <v>38055</v>
      </c>
      <c r="FZ911" s="44">
        <v>340403</v>
      </c>
      <c r="GA911" s="44">
        <v>92406</v>
      </c>
      <c r="GB911" s="44"/>
      <c r="GC911" s="44">
        <v>26193</v>
      </c>
      <c r="GD911" s="44">
        <v>415221</v>
      </c>
      <c r="GE911" s="44">
        <v>411622</v>
      </c>
      <c r="GF911" s="44">
        <v>116137</v>
      </c>
      <c r="GG911" s="44">
        <v>1036642</v>
      </c>
      <c r="GH911" s="44">
        <v>162412</v>
      </c>
      <c r="GI911" s="44">
        <v>322890</v>
      </c>
      <c r="GJ911" s="44">
        <v>295052</v>
      </c>
      <c r="GK911" s="44">
        <v>1726287</v>
      </c>
      <c r="GL911" s="44">
        <v>64134</v>
      </c>
      <c r="GM911" s="44">
        <v>1258010</v>
      </c>
      <c r="GN911" s="44"/>
      <c r="GO911" s="44">
        <v>258627</v>
      </c>
      <c r="GP911" s="44"/>
      <c r="GQ911" s="44">
        <v>113902</v>
      </c>
      <c r="GR911" s="44">
        <v>361988</v>
      </c>
      <c r="GS911" s="44">
        <v>40517140</v>
      </c>
      <c r="GT911" s="44"/>
      <c r="GU911" s="21">
        <v>195720</v>
      </c>
      <c r="GV911" s="44"/>
      <c r="GW911" s="44">
        <v>6633062</v>
      </c>
      <c r="GX911" s="44">
        <v>12297</v>
      </c>
      <c r="GY911" s="44">
        <v>47358219</v>
      </c>
      <c r="GZ911" s="44">
        <v>43411457</v>
      </c>
      <c r="HA911" s="44"/>
      <c r="HB911" s="44"/>
      <c r="HC911" s="44">
        <v>3946762</v>
      </c>
      <c r="HD911" s="44">
        <v>47358219</v>
      </c>
      <c r="HE911" s="21">
        <v>29920124</v>
      </c>
      <c r="HF911" s="21"/>
      <c r="HG911" s="21">
        <v>244117</v>
      </c>
      <c r="HH911" s="21"/>
      <c r="HI911" s="21">
        <v>0</v>
      </c>
      <c r="HJ911" s="44"/>
      <c r="HK911" s="21">
        <v>77543</v>
      </c>
      <c r="HL911" s="21">
        <v>337521</v>
      </c>
      <c r="HM911" s="21">
        <v>415064</v>
      </c>
      <c r="HN911" s="21">
        <v>-219344</v>
      </c>
      <c r="HO911" s="21"/>
      <c r="HP911" s="44"/>
      <c r="HQ911" s="47"/>
      <c r="HR911" s="47"/>
      <c r="HS911" s="47"/>
      <c r="HT911" s="47" t="s">
        <v>1855</v>
      </c>
      <c r="HU911" s="47">
        <v>1302343.71</v>
      </c>
      <c r="HV911" s="47">
        <v>1935</v>
      </c>
      <c r="HW911" s="47">
        <v>0</v>
      </c>
      <c r="HX911" s="47">
        <v>16421</v>
      </c>
      <c r="HY911" s="47">
        <v>31041</v>
      </c>
      <c r="HZ911" s="47">
        <v>87196</v>
      </c>
      <c r="IA911" s="47">
        <v>0</v>
      </c>
      <c r="IB911" s="47">
        <v>0</v>
      </c>
      <c r="IC911" s="47">
        <v>16989</v>
      </c>
      <c r="ID911">
        <v>1737</v>
      </c>
      <c r="IE911" s="47">
        <v>2596</v>
      </c>
      <c r="IF911">
        <v>11389</v>
      </c>
      <c r="IG911" s="47">
        <v>884</v>
      </c>
      <c r="IH911" s="47">
        <v>3235</v>
      </c>
      <c r="II911">
        <v>3934</v>
      </c>
      <c r="IJ911">
        <v>7335</v>
      </c>
      <c r="IK911">
        <v>5390</v>
      </c>
      <c r="IL911">
        <v>31674</v>
      </c>
      <c r="IM911">
        <v>221756</v>
      </c>
      <c r="IN911">
        <v>0</v>
      </c>
      <c r="IO911">
        <v>13</v>
      </c>
      <c r="IP911">
        <v>2169</v>
      </c>
      <c r="IQ911">
        <v>3680</v>
      </c>
      <c r="IR911">
        <v>0</v>
      </c>
      <c r="IS911">
        <v>0</v>
      </c>
      <c r="IT911">
        <v>5862</v>
      </c>
      <c r="IU911">
        <v>147303</v>
      </c>
      <c r="IV911">
        <v>0</v>
      </c>
      <c r="IW911">
        <v>979194</v>
      </c>
      <c r="IX911">
        <v>1515822</v>
      </c>
      <c r="IY911">
        <v>2297365</v>
      </c>
      <c r="IZ911">
        <v>0</v>
      </c>
      <c r="JA911">
        <v>0</v>
      </c>
      <c r="JB911">
        <v>632061</v>
      </c>
      <c r="JC911">
        <v>46827</v>
      </c>
      <c r="JD911">
        <v>87425</v>
      </c>
      <c r="JE911">
        <v>292235</v>
      </c>
      <c r="JF911">
        <v>22675</v>
      </c>
      <c r="JG911">
        <v>138784</v>
      </c>
      <c r="JH911">
        <v>126985</v>
      </c>
      <c r="JI911">
        <v>189307</v>
      </c>
      <c r="JJ911">
        <v>225702</v>
      </c>
      <c r="JK911">
        <v>1018459</v>
      </c>
      <c r="JL911">
        <v>7720144</v>
      </c>
      <c r="JM911">
        <v>0</v>
      </c>
      <c r="JN911">
        <v>798</v>
      </c>
      <c r="JO911">
        <v>105910</v>
      </c>
      <c r="JP911">
        <v>96963</v>
      </c>
      <c r="JQ911">
        <v>0</v>
      </c>
      <c r="JR911">
        <v>0</v>
      </c>
      <c r="JS911">
        <v>203671</v>
      </c>
      <c r="JT911"/>
      <c r="JU911"/>
      <c r="JV911"/>
      <c r="JW911"/>
      <c r="JX911"/>
      <c r="JY911">
        <v>1737</v>
      </c>
      <c r="JZ911"/>
      <c r="KA911"/>
      <c r="KB911"/>
      <c r="KC911"/>
      <c r="KD911"/>
      <c r="KE911">
        <v>46827</v>
      </c>
      <c r="KF911">
        <v>153</v>
      </c>
      <c r="KG911">
        <v>236</v>
      </c>
      <c r="KH911">
        <v>100</v>
      </c>
      <c r="KI911">
        <v>97</v>
      </c>
      <c r="KJ911">
        <v>143</v>
      </c>
      <c r="KK911">
        <v>60</v>
      </c>
      <c r="KL911">
        <v>65</v>
      </c>
      <c r="KM911">
        <v>91</v>
      </c>
      <c r="KN911">
        <v>42</v>
      </c>
      <c r="KO911">
        <v>1</v>
      </c>
      <c r="KP911">
        <v>0</v>
      </c>
      <c r="KQ911">
        <v>0</v>
      </c>
      <c r="KR911">
        <v>0</v>
      </c>
      <c r="KS911">
        <v>0</v>
      </c>
      <c r="KT911">
        <v>1</v>
      </c>
      <c r="KU911">
        <v>1</v>
      </c>
      <c r="KV911">
        <v>0</v>
      </c>
      <c r="KW911">
        <v>0</v>
      </c>
      <c r="KX911">
        <v>0</v>
      </c>
      <c r="KY911">
        <v>0</v>
      </c>
      <c r="KZ911">
        <v>0</v>
      </c>
      <c r="LA911">
        <v>0</v>
      </c>
      <c r="LB911">
        <v>0</v>
      </c>
      <c r="LC911">
        <v>0</v>
      </c>
      <c r="LD911">
        <v>1</v>
      </c>
      <c r="LE911">
        <v>0</v>
      </c>
      <c r="LF911">
        <v>0</v>
      </c>
      <c r="LG911">
        <v>0</v>
      </c>
      <c r="LH911">
        <v>0</v>
      </c>
    </row>
    <row r="912" spans="1:320" s="34" customFormat="1" ht="15" customHeight="1" x14ac:dyDescent="0.25">
      <c r="A912" s="45">
        <v>206411305</v>
      </c>
      <c r="B912" s="45" t="s">
        <v>6772</v>
      </c>
      <c r="C912" s="46">
        <v>45292</v>
      </c>
      <c r="D912" s="46">
        <v>45657</v>
      </c>
      <c r="E912" s="47">
        <v>366</v>
      </c>
      <c r="F912" s="45" t="s">
        <v>883</v>
      </c>
      <c r="G912" s="45" t="s">
        <v>884</v>
      </c>
      <c r="H912" s="45" t="s">
        <v>1528</v>
      </c>
      <c r="I912" s="45" t="s">
        <v>886</v>
      </c>
      <c r="J912" s="45" t="s">
        <v>887</v>
      </c>
      <c r="K912" s="45" t="s">
        <v>1308</v>
      </c>
      <c r="L912" s="45" t="s">
        <v>6733</v>
      </c>
      <c r="M912" s="45" t="s">
        <v>6773</v>
      </c>
      <c r="N912" s="45" t="s">
        <v>6774</v>
      </c>
      <c r="O912" s="45" t="s">
        <v>6736</v>
      </c>
      <c r="P912" s="45" t="s">
        <v>6775</v>
      </c>
      <c r="Q912" s="45" t="s">
        <v>6776</v>
      </c>
      <c r="R912" t="s">
        <v>6777</v>
      </c>
      <c r="S912" s="45" t="s">
        <v>884</v>
      </c>
      <c r="T912"/>
      <c r="U912" s="47">
        <v>59</v>
      </c>
      <c r="V912" s="47">
        <v>59</v>
      </c>
      <c r="W912" s="47" t="s">
        <v>1728</v>
      </c>
      <c r="X912" s="47">
        <v>21594</v>
      </c>
      <c r="Y912" s="47">
        <v>16646</v>
      </c>
      <c r="Z912" s="48">
        <v>180.86</v>
      </c>
      <c r="AA912" s="44">
        <v>267</v>
      </c>
      <c r="AB912" s="44">
        <v>271</v>
      </c>
      <c r="AC912" s="44">
        <v>5484</v>
      </c>
      <c r="AD912" s="44"/>
      <c r="AE912" s="44">
        <v>5247</v>
      </c>
      <c r="AF912" s="44">
        <v>1097</v>
      </c>
      <c r="AG912" s="44">
        <v>3201</v>
      </c>
      <c r="AH912" s="47"/>
      <c r="AI912" s="47">
        <v>120</v>
      </c>
      <c r="AJ912">
        <v>1497</v>
      </c>
      <c r="AK912" t="s">
        <v>895</v>
      </c>
      <c r="AL912">
        <v>16646</v>
      </c>
      <c r="AM912"/>
      <c r="AN912"/>
      <c r="AO912"/>
      <c r="AP912"/>
      <c r="AQ912"/>
      <c r="AR912" s="44"/>
      <c r="AS912" s="44"/>
      <c r="AT912" s="44"/>
      <c r="AU912" s="44">
        <v>10816830</v>
      </c>
      <c r="AV912" s="44">
        <v>5684366</v>
      </c>
      <c r="AW912" s="44">
        <v>3368692</v>
      </c>
      <c r="AX912" s="44">
        <v>396664</v>
      </c>
      <c r="AY912" s="44">
        <v>13529168</v>
      </c>
      <c r="AZ912" s="21">
        <v>11499866</v>
      </c>
      <c r="BA912" s="21">
        <v>2029302</v>
      </c>
      <c r="BB912" s="44"/>
      <c r="BC912" s="44">
        <v>-56</v>
      </c>
      <c r="BD912" s="44"/>
      <c r="BE912" s="44">
        <v>2029358</v>
      </c>
      <c r="BF912" s="44">
        <v>3627100</v>
      </c>
      <c r="BG912" s="44"/>
      <c r="BH912" s="44">
        <v>3468142</v>
      </c>
      <c r="BI912" s="21">
        <v>612350</v>
      </c>
      <c r="BJ912" s="21">
        <v>2053493</v>
      </c>
      <c r="BK912" s="21"/>
      <c r="BL912" s="21">
        <v>75302</v>
      </c>
      <c r="BM912" s="21">
        <v>980443</v>
      </c>
      <c r="BN912" s="21">
        <v>10816830</v>
      </c>
      <c r="BO912" s="21"/>
      <c r="BP912" s="21"/>
      <c r="BQ912" s="44"/>
      <c r="BR912" s="21"/>
      <c r="BS912" s="44"/>
      <c r="BT912" s="21"/>
      <c r="BU912" s="44"/>
      <c r="BV912" s="21"/>
      <c r="BW912" s="44">
        <v>3465215</v>
      </c>
      <c r="BX912" s="21"/>
      <c r="BY912" s="21"/>
      <c r="BZ912" s="21"/>
      <c r="CA912" s="44">
        <v>21402</v>
      </c>
      <c r="CB912" s="44"/>
      <c r="CC912" s="44">
        <v>1404</v>
      </c>
      <c r="CD912" s="44"/>
      <c r="CE912" s="44">
        <v>1764138</v>
      </c>
      <c r="CF912" s="44"/>
      <c r="CG912" s="44"/>
      <c r="CH912" s="44"/>
      <c r="CI912" s="21">
        <v>7048</v>
      </c>
      <c r="CJ912" s="44"/>
      <c r="CK912" s="21">
        <v>425159</v>
      </c>
      <c r="CL912" s="44"/>
      <c r="CM912" s="44">
        <v>110504</v>
      </c>
      <c r="CN912" s="44">
        <v>47765</v>
      </c>
      <c r="CO912" s="44">
        <v>2737035</v>
      </c>
      <c r="CP912" s="44">
        <v>0</v>
      </c>
      <c r="CQ912" s="21">
        <v>2054077</v>
      </c>
      <c r="CR912" s="44">
        <v>138771</v>
      </c>
      <c r="CS912" s="44">
        <v>517543</v>
      </c>
      <c r="CT912" s="44">
        <v>61412</v>
      </c>
      <c r="CU912" s="44"/>
      <c r="CV912" s="44">
        <v>17259</v>
      </c>
      <c r="CW912" s="21"/>
      <c r="CX912" s="21"/>
      <c r="CY912" s="21"/>
      <c r="CZ912" s="21"/>
      <c r="DA912" s="21"/>
      <c r="DB912" s="21"/>
      <c r="DC912" s="21"/>
      <c r="DD912" s="21"/>
      <c r="DE912" s="44"/>
      <c r="DF912" s="21"/>
      <c r="DG912" s="44"/>
      <c r="DH912" s="21"/>
      <c r="DI912" s="44"/>
      <c r="DJ912" s="44"/>
      <c r="DK912" s="44"/>
      <c r="DL912" s="44"/>
      <c r="DM912" s="21"/>
      <c r="DN912" s="44"/>
      <c r="DO912" s="44"/>
      <c r="DP912" s="44"/>
      <c r="DQ912" s="44"/>
      <c r="DR912" s="44"/>
      <c r="DS912" s="44"/>
      <c r="DT912" s="44"/>
      <c r="DU912" s="44"/>
      <c r="DV912" s="44"/>
      <c r="DW912" s="44"/>
      <c r="DX912" s="44"/>
      <c r="DY912" s="44">
        <v>2496</v>
      </c>
      <c r="DZ912" s="44"/>
      <c r="EA912" s="44"/>
      <c r="EB912" s="21"/>
      <c r="EC912" s="44">
        <v>611815</v>
      </c>
      <c r="ED912" s="44"/>
      <c r="EE912" s="21"/>
      <c r="EF912" s="44"/>
      <c r="EG912" s="21">
        <v>1137754</v>
      </c>
      <c r="EH912" s="44"/>
      <c r="EI912" s="21">
        <v>229511</v>
      </c>
      <c r="EJ912" s="44"/>
      <c r="EK912" s="44">
        <v>929533</v>
      </c>
      <c r="EL912" s="21"/>
      <c r="EM912" s="44"/>
      <c r="EN912" s="44"/>
      <c r="EO912" s="44">
        <v>457583</v>
      </c>
      <c r="EP912" s="21"/>
      <c r="EQ912" s="21"/>
      <c r="ER912" s="21"/>
      <c r="ES912" s="21"/>
      <c r="ET912" s="44"/>
      <c r="EU912" s="21"/>
      <c r="EV912" s="44"/>
      <c r="EW912" s="21"/>
      <c r="EX912" s="44"/>
      <c r="EY912" s="44"/>
      <c r="EZ912" s="21"/>
      <c r="FA912" s="21"/>
      <c r="FB912" s="44"/>
      <c r="FC912" s="44"/>
      <c r="FD912" s="21"/>
      <c r="FE912" s="112"/>
      <c r="FF912" s="44"/>
      <c r="FG912" s="44">
        <v>5647078</v>
      </c>
      <c r="FH912" s="44">
        <v>1536356</v>
      </c>
      <c r="FI912" s="44">
        <v>4316432</v>
      </c>
      <c r="FJ912" s="44">
        <v>283135</v>
      </c>
      <c r="FK912" s="44">
        <v>4337780</v>
      </c>
      <c r="FL912" s="44"/>
      <c r="FM912" s="44"/>
      <c r="FN912" s="44"/>
      <c r="FO912" s="44"/>
      <c r="FP912" s="44"/>
      <c r="FQ912" s="44"/>
      <c r="FR912" s="44"/>
      <c r="FS912" s="44"/>
      <c r="FT912" s="44">
        <v>3496</v>
      </c>
      <c r="FU912" s="44">
        <v>22022</v>
      </c>
      <c r="FV912" s="21">
        <v>639294</v>
      </c>
      <c r="FW912" s="44"/>
      <c r="FX912" s="44">
        <v>256941</v>
      </c>
      <c r="FY912" s="44">
        <v>69427</v>
      </c>
      <c r="FZ912" s="44">
        <v>313978</v>
      </c>
      <c r="GA912" s="44">
        <v>13834</v>
      </c>
      <c r="GB912" s="44"/>
      <c r="GC912" s="44">
        <v>12513</v>
      </c>
      <c r="GD912" s="44">
        <v>383961</v>
      </c>
      <c r="GE912" s="44">
        <v>212014</v>
      </c>
      <c r="GF912" s="44">
        <v>147359</v>
      </c>
      <c r="GG912" s="44">
        <v>775327</v>
      </c>
      <c r="GH912" s="44">
        <v>96305</v>
      </c>
      <c r="GI912" s="44">
        <v>154715</v>
      </c>
      <c r="GJ912" s="44">
        <v>88101</v>
      </c>
      <c r="GK912" s="44">
        <v>2888536</v>
      </c>
      <c r="GL912" s="44">
        <v>30702</v>
      </c>
      <c r="GM912" s="44">
        <v>801742</v>
      </c>
      <c r="GN912" s="44">
        <v>44676</v>
      </c>
      <c r="GO912" s="44">
        <v>16098</v>
      </c>
      <c r="GP912" s="44"/>
      <c r="GQ912" s="44"/>
      <c r="GR912" s="44">
        <v>191045</v>
      </c>
      <c r="GS912" s="44">
        <v>2307660</v>
      </c>
      <c r="GT912" s="44"/>
      <c r="GU912" s="21">
        <v>125099</v>
      </c>
      <c r="GV912" s="44"/>
      <c r="GW912" s="44">
        <v>7123873</v>
      </c>
      <c r="GX912" s="44"/>
      <c r="GY912" s="44">
        <v>9556632</v>
      </c>
      <c r="GZ912" s="44">
        <v>5740992</v>
      </c>
      <c r="HA912" s="44"/>
      <c r="HB912" s="44"/>
      <c r="HC912" s="44">
        <v>3815640</v>
      </c>
      <c r="HD912" s="44">
        <v>9556632</v>
      </c>
      <c r="HE912" s="21"/>
      <c r="HF912" s="21"/>
      <c r="HG912" s="21"/>
      <c r="HH912" s="21"/>
      <c r="HI912" s="21">
        <v>0</v>
      </c>
      <c r="HJ912" s="44"/>
      <c r="HK912" s="21">
        <v>769558</v>
      </c>
      <c r="HL912" s="21">
        <v>772814</v>
      </c>
      <c r="HM912" s="21">
        <v>1542372</v>
      </c>
      <c r="HN912" s="21">
        <v>-1417273</v>
      </c>
      <c r="HO912" s="21"/>
      <c r="HP912" s="44"/>
      <c r="HQ912" s="47"/>
      <c r="HR912" s="47"/>
      <c r="HS912" s="47"/>
      <c r="HT912" s="47" t="s">
        <v>1736</v>
      </c>
      <c r="HU912" s="47">
        <v>-57409.919999999998</v>
      </c>
      <c r="HV912" s="47">
        <v>2532</v>
      </c>
      <c r="HW912" s="47">
        <v>0</v>
      </c>
      <c r="HX912" s="47">
        <v>19828</v>
      </c>
      <c r="HY912" s="47">
        <v>34821</v>
      </c>
      <c r="HZ912" s="47">
        <v>50241</v>
      </c>
      <c r="IA912" s="47">
        <v>0</v>
      </c>
      <c r="IB912" s="47">
        <v>0</v>
      </c>
      <c r="IC912" s="47">
        <v>0</v>
      </c>
      <c r="ID912">
        <v>14148</v>
      </c>
      <c r="IE912" s="47">
        <v>1997</v>
      </c>
      <c r="IF912">
        <v>8612</v>
      </c>
      <c r="IG912" s="47">
        <v>4177</v>
      </c>
      <c r="IH912" s="47">
        <v>14254</v>
      </c>
      <c r="II912">
        <v>2399</v>
      </c>
      <c r="IJ912">
        <v>3784</v>
      </c>
      <c r="IK912">
        <v>1507</v>
      </c>
      <c r="IL912">
        <v>18630</v>
      </c>
      <c r="IM912">
        <v>176930</v>
      </c>
      <c r="IN912">
        <v>0</v>
      </c>
      <c r="IO912">
        <v>0</v>
      </c>
      <c r="IP912">
        <v>0</v>
      </c>
      <c r="IQ912">
        <v>0</v>
      </c>
      <c r="IR912">
        <v>0</v>
      </c>
      <c r="IS912">
        <v>0</v>
      </c>
      <c r="IT912">
        <v>0</v>
      </c>
      <c r="IU912">
        <v>264523</v>
      </c>
      <c r="IV912">
        <v>0</v>
      </c>
      <c r="IW912">
        <v>785201</v>
      </c>
      <c r="IX912">
        <v>1059946</v>
      </c>
      <c r="IY912">
        <v>1028439</v>
      </c>
      <c r="IZ912">
        <v>0</v>
      </c>
      <c r="JA912">
        <v>0</v>
      </c>
      <c r="JB912">
        <v>0</v>
      </c>
      <c r="JC912">
        <v>694084</v>
      </c>
      <c r="JD912">
        <v>87869</v>
      </c>
      <c r="JE912">
        <v>172665</v>
      </c>
      <c r="JF912">
        <v>96645</v>
      </c>
      <c r="JG912">
        <v>360206</v>
      </c>
      <c r="JH912">
        <v>76945</v>
      </c>
      <c r="JI912">
        <v>102854</v>
      </c>
      <c r="JJ912">
        <v>66699</v>
      </c>
      <c r="JK912">
        <v>851003</v>
      </c>
      <c r="JL912">
        <v>5647079</v>
      </c>
      <c r="JM912">
        <v>0</v>
      </c>
      <c r="JN912">
        <v>0</v>
      </c>
      <c r="JO912">
        <v>0</v>
      </c>
      <c r="JP912">
        <v>0</v>
      </c>
      <c r="JQ912">
        <v>0</v>
      </c>
      <c r="JR912">
        <v>0</v>
      </c>
      <c r="JS912">
        <v>0</v>
      </c>
      <c r="JT912"/>
      <c r="JU912"/>
      <c r="JV912"/>
      <c r="JW912"/>
      <c r="JX912"/>
      <c r="JY912">
        <v>14148</v>
      </c>
      <c r="JZ912"/>
      <c r="KA912"/>
      <c r="KB912"/>
      <c r="KC912"/>
      <c r="KD912"/>
      <c r="KE912">
        <v>694084</v>
      </c>
      <c r="KF912">
        <v>94</v>
      </c>
      <c r="KG912">
        <v>147</v>
      </c>
      <c r="KH912">
        <v>51</v>
      </c>
      <c r="KI912">
        <v>54</v>
      </c>
      <c r="KJ912">
        <v>83</v>
      </c>
      <c r="KK912">
        <v>21</v>
      </c>
      <c r="KL912">
        <v>29</v>
      </c>
      <c r="KM912">
        <v>41</v>
      </c>
      <c r="KN912">
        <v>14</v>
      </c>
      <c r="KO912">
        <v>1</v>
      </c>
      <c r="KP912">
        <v>0</v>
      </c>
      <c r="KQ912">
        <v>0</v>
      </c>
      <c r="KR912">
        <v>1</v>
      </c>
      <c r="KS912">
        <v>0</v>
      </c>
      <c r="KT912">
        <v>0</v>
      </c>
      <c r="KU912">
        <v>1</v>
      </c>
      <c r="KV912">
        <v>0</v>
      </c>
      <c r="KW912">
        <v>0</v>
      </c>
      <c r="KX912">
        <v>0</v>
      </c>
      <c r="KY912">
        <v>0</v>
      </c>
      <c r="KZ912">
        <v>0</v>
      </c>
      <c r="LA912">
        <v>0</v>
      </c>
      <c r="LB912">
        <v>0</v>
      </c>
      <c r="LC912">
        <v>0</v>
      </c>
      <c r="LD912">
        <v>1</v>
      </c>
      <c r="LE912">
        <v>0</v>
      </c>
      <c r="LF912">
        <v>0</v>
      </c>
      <c r="LG912">
        <v>0</v>
      </c>
      <c r="LH912">
        <v>0</v>
      </c>
    </row>
    <row r="913" spans="1:320" s="34" customFormat="1" ht="15" customHeight="1" x14ac:dyDescent="0.25">
      <c r="A913" s="45">
        <v>206413502</v>
      </c>
      <c r="B913" s="45" t="s">
        <v>6778</v>
      </c>
      <c r="C913" s="46">
        <v>45292</v>
      </c>
      <c r="D913" s="46">
        <v>45657</v>
      </c>
      <c r="E913" s="47">
        <v>366</v>
      </c>
      <c r="F913" s="45" t="s">
        <v>883</v>
      </c>
      <c r="G913" s="45" t="s">
        <v>884</v>
      </c>
      <c r="H913" s="45" t="s">
        <v>1528</v>
      </c>
      <c r="I913" s="45" t="s">
        <v>886</v>
      </c>
      <c r="J913" s="45" t="s">
        <v>331</v>
      </c>
      <c r="K913" s="45" t="s">
        <v>1308</v>
      </c>
      <c r="L913" s="45" t="s">
        <v>6717</v>
      </c>
      <c r="M913" s="45" t="s">
        <v>6779</v>
      </c>
      <c r="N913" s="45" t="s">
        <v>6780</v>
      </c>
      <c r="O913" s="45" t="s">
        <v>6781</v>
      </c>
      <c r="P913" s="45" t="s">
        <v>6782</v>
      </c>
      <c r="Q913" s="45" t="s">
        <v>6783</v>
      </c>
      <c r="R913" t="s">
        <v>6784</v>
      </c>
      <c r="S913" s="45" t="s">
        <v>884</v>
      </c>
      <c r="T913"/>
      <c r="U913" s="47">
        <v>96</v>
      </c>
      <c r="V913" s="47">
        <v>96</v>
      </c>
      <c r="W913" s="47" t="s">
        <v>894</v>
      </c>
      <c r="X913" s="47">
        <v>35136</v>
      </c>
      <c r="Y913" s="47">
        <v>25524</v>
      </c>
      <c r="Z913" s="48">
        <v>139.93</v>
      </c>
      <c r="AA913" s="44">
        <v>317</v>
      </c>
      <c r="AB913" s="44">
        <v>336</v>
      </c>
      <c r="AC913" s="44">
        <v>3235</v>
      </c>
      <c r="AD913" s="44">
        <v>4025</v>
      </c>
      <c r="AE913" s="44">
        <v>1222</v>
      </c>
      <c r="AF913" s="44">
        <v>15086</v>
      </c>
      <c r="AG913" s="44"/>
      <c r="AH913" s="47"/>
      <c r="AI913" s="47">
        <v>1956</v>
      </c>
      <c r="AJ913"/>
      <c r="AK913" t="s">
        <v>895</v>
      </c>
      <c r="AL913">
        <v>25524</v>
      </c>
      <c r="AM913"/>
      <c r="AN913"/>
      <c r="AO913"/>
      <c r="AP913"/>
      <c r="AQ913"/>
      <c r="AR913" s="44"/>
      <c r="AS913" s="44"/>
      <c r="AT913" s="44"/>
      <c r="AU913" s="44">
        <v>10246981</v>
      </c>
      <c r="AV913" s="44">
        <v>1781363</v>
      </c>
      <c r="AW913" s="44">
        <v>-1850020</v>
      </c>
      <c r="AX913" s="44">
        <v>328228</v>
      </c>
      <c r="AY913" s="44">
        <v>14206592</v>
      </c>
      <c r="AZ913" s="21">
        <v>12735004</v>
      </c>
      <c r="BA913" s="21">
        <v>1471588</v>
      </c>
      <c r="BB913" s="44">
        <v>-45206</v>
      </c>
      <c r="BC913" s="44"/>
      <c r="BD913" s="44"/>
      <c r="BE913" s="44">
        <v>1426382</v>
      </c>
      <c r="BF913" s="44">
        <v>1282300</v>
      </c>
      <c r="BG913" s="44">
        <v>1776055</v>
      </c>
      <c r="BH913" s="44">
        <v>576120</v>
      </c>
      <c r="BI913" s="21">
        <v>5487416</v>
      </c>
      <c r="BJ913" s="21"/>
      <c r="BK913" s="21">
        <v>351180</v>
      </c>
      <c r="BL913" s="21">
        <v>773910</v>
      </c>
      <c r="BM913" s="21"/>
      <c r="BN913" s="21">
        <v>10246981</v>
      </c>
      <c r="BO913" s="21"/>
      <c r="BP913" s="21"/>
      <c r="BQ913" s="44"/>
      <c r="BR913" s="21"/>
      <c r="BS913" s="44"/>
      <c r="BT913" s="21"/>
      <c r="BU913" s="44"/>
      <c r="BV913" s="21"/>
      <c r="BW913" s="44">
        <v>778893</v>
      </c>
      <c r="BX913" s="21"/>
      <c r="BY913" s="21"/>
      <c r="BZ913" s="21"/>
      <c r="CA913" s="44">
        <v>1219</v>
      </c>
      <c r="CB913" s="44"/>
      <c r="CC913" s="44"/>
      <c r="CD913" s="44"/>
      <c r="CE913" s="44"/>
      <c r="CF913" s="44"/>
      <c r="CG913" s="44">
        <v>990937</v>
      </c>
      <c r="CH913" s="44"/>
      <c r="CI913" s="21">
        <v>383</v>
      </c>
      <c r="CJ913" s="44"/>
      <c r="CK913" s="21">
        <v>9931</v>
      </c>
      <c r="CL913" s="44"/>
      <c r="CM913" s="44">
        <v>4965</v>
      </c>
      <c r="CN913" s="44">
        <v>0</v>
      </c>
      <c r="CO913" s="44">
        <v>735831</v>
      </c>
      <c r="CP913" s="44">
        <v>0</v>
      </c>
      <c r="CQ913" s="21">
        <v>544252</v>
      </c>
      <c r="CR913" s="44">
        <v>43604</v>
      </c>
      <c r="CS913" s="44">
        <v>332494</v>
      </c>
      <c r="CT913" s="44">
        <v>79717</v>
      </c>
      <c r="CU913" s="44"/>
      <c r="CV913" s="44">
        <v>40500</v>
      </c>
      <c r="CW913" s="21"/>
      <c r="CX913" s="21"/>
      <c r="CY913" s="21"/>
      <c r="CZ913" s="21"/>
      <c r="DA913" s="21"/>
      <c r="DB913" s="21"/>
      <c r="DC913" s="21"/>
      <c r="DD913" s="21"/>
      <c r="DE913" s="44"/>
      <c r="DF913" s="21"/>
      <c r="DG913" s="44"/>
      <c r="DH913" s="21"/>
      <c r="DI913" s="44"/>
      <c r="DJ913" s="44"/>
      <c r="DK913" s="44"/>
      <c r="DL913" s="44"/>
      <c r="DM913" s="21">
        <v>-31534</v>
      </c>
      <c r="DN913" s="44"/>
      <c r="DO913" s="44"/>
      <c r="DP913" s="44"/>
      <c r="DQ913" s="44"/>
      <c r="DR913" s="44"/>
      <c r="DS913" s="44"/>
      <c r="DT913" s="44"/>
      <c r="DU913" s="44"/>
      <c r="DV913" s="44"/>
      <c r="DW913" s="44"/>
      <c r="DX913" s="44"/>
      <c r="DY913" s="44"/>
      <c r="DZ913" s="44"/>
      <c r="EA913" s="44"/>
      <c r="EB913" s="21"/>
      <c r="EC913" s="44">
        <v>-1108042</v>
      </c>
      <c r="ED913" s="44"/>
      <c r="EE913" s="21"/>
      <c r="EF913" s="44"/>
      <c r="EG913" s="21">
        <v>-9705</v>
      </c>
      <c r="EH913" s="44"/>
      <c r="EI913" s="21"/>
      <c r="EJ913" s="44"/>
      <c r="EK913" s="44">
        <v>-3112397</v>
      </c>
      <c r="EL913" s="21"/>
      <c r="EM913" s="44">
        <v>2411658</v>
      </c>
      <c r="EN913" s="44"/>
      <c r="EO913" s="44"/>
      <c r="EP913" s="21"/>
      <c r="EQ913" s="21"/>
      <c r="ER913" s="21"/>
      <c r="ES913" s="21"/>
      <c r="ET913" s="44"/>
      <c r="EU913" s="21"/>
      <c r="EV913" s="44"/>
      <c r="EW913" s="21"/>
      <c r="EX913" s="44"/>
      <c r="EY913" s="44"/>
      <c r="EZ913" s="21"/>
      <c r="FA913" s="21"/>
      <c r="FB913" s="44"/>
      <c r="FC913" s="44"/>
      <c r="FD913" s="21"/>
      <c r="FE913" s="112"/>
      <c r="FF913" s="44"/>
      <c r="FG913" s="44">
        <v>6055801</v>
      </c>
      <c r="FH913" s="44">
        <v>2748011</v>
      </c>
      <c r="FI913" s="44">
        <v>3931192</v>
      </c>
      <c r="FJ913" s="44">
        <v>184350</v>
      </c>
      <c r="FK913" s="44">
        <v>5849298</v>
      </c>
      <c r="FL913" s="44"/>
      <c r="FM913" s="44"/>
      <c r="FN913" s="44"/>
      <c r="FO913" s="44"/>
      <c r="FP913" s="44"/>
      <c r="FQ913" s="44"/>
      <c r="FR913" s="44"/>
      <c r="FS913" s="44"/>
      <c r="FT913" s="44">
        <v>64977</v>
      </c>
      <c r="FU913" s="44"/>
      <c r="FV913" s="21">
        <v>616699</v>
      </c>
      <c r="FW913" s="44"/>
      <c r="FX913" s="44">
        <v>183881</v>
      </c>
      <c r="FY913" s="44">
        <v>26586</v>
      </c>
      <c r="FZ913" s="44">
        <v>261021</v>
      </c>
      <c r="GA913" s="44">
        <v>74829</v>
      </c>
      <c r="GB913" s="44"/>
      <c r="GC913" s="44">
        <v>33364</v>
      </c>
      <c r="GD913" s="44">
        <v>497446</v>
      </c>
      <c r="GE913" s="44">
        <v>431343</v>
      </c>
      <c r="GF913" s="44">
        <v>269673</v>
      </c>
      <c r="GG913" s="44">
        <v>1057583</v>
      </c>
      <c r="GH913" s="44">
        <v>126673</v>
      </c>
      <c r="GI913" s="44">
        <v>324983</v>
      </c>
      <c r="GJ913" s="44">
        <v>93236</v>
      </c>
      <c r="GK913" s="44">
        <v>2319698</v>
      </c>
      <c r="GL913" s="44">
        <v>209515</v>
      </c>
      <c r="GM913" s="44">
        <v>56271</v>
      </c>
      <c r="GN913" s="44">
        <v>91247</v>
      </c>
      <c r="GO913" s="44">
        <v>54584</v>
      </c>
      <c r="GP913" s="44"/>
      <c r="GQ913" s="44"/>
      <c r="GR913" s="44">
        <v>92097</v>
      </c>
      <c r="GS913" s="44">
        <v>9646343</v>
      </c>
      <c r="GT913" s="44">
        <v>19910</v>
      </c>
      <c r="GU913" s="21">
        <v>2364021</v>
      </c>
      <c r="GV913" s="44"/>
      <c r="GW913" s="44"/>
      <c r="GX913" s="44"/>
      <c r="GY913" s="44">
        <v>12030274</v>
      </c>
      <c r="GZ913" s="44">
        <v>822619</v>
      </c>
      <c r="HA913" s="44"/>
      <c r="HB913" s="44"/>
      <c r="HC913" s="44">
        <v>11207655</v>
      </c>
      <c r="HD913" s="44">
        <v>12030274</v>
      </c>
      <c r="HE913" s="21"/>
      <c r="HF913" s="21"/>
      <c r="HG913" s="21"/>
      <c r="HH913" s="21"/>
      <c r="HI913" s="21">
        <v>299000</v>
      </c>
      <c r="HJ913" s="44">
        <v>3829825</v>
      </c>
      <c r="HK913" s="21"/>
      <c r="HL913" s="21">
        <v>1196094</v>
      </c>
      <c r="HM913" s="21">
        <v>5324919</v>
      </c>
      <c r="HN913" s="21">
        <v>-2960898</v>
      </c>
      <c r="HO913" s="21"/>
      <c r="HP913" s="44"/>
      <c r="HQ913" s="47"/>
      <c r="HR913" s="47"/>
      <c r="HS913" s="47"/>
      <c r="HT913" s="47" t="s">
        <v>6785</v>
      </c>
      <c r="HU913" s="47">
        <v>7428249.5699999994</v>
      </c>
      <c r="HV913" s="47">
        <v>1927</v>
      </c>
      <c r="HW913" s="47">
        <v>0</v>
      </c>
      <c r="HX913" s="47">
        <v>12961</v>
      </c>
      <c r="HY913" s="47">
        <v>18682</v>
      </c>
      <c r="HZ913" s="47">
        <v>75581</v>
      </c>
      <c r="IA913" s="47">
        <v>0</v>
      </c>
      <c r="IB913" s="47">
        <v>0</v>
      </c>
      <c r="IC913" s="47">
        <v>2031</v>
      </c>
      <c r="ID913">
        <v>9621</v>
      </c>
      <c r="IE913" s="47">
        <v>1926</v>
      </c>
      <c r="IF913">
        <v>11068</v>
      </c>
      <c r="IG913" s="47">
        <v>6919</v>
      </c>
      <c r="IH913" s="47">
        <v>19213</v>
      </c>
      <c r="II913">
        <v>2849</v>
      </c>
      <c r="IJ913">
        <v>8551</v>
      </c>
      <c r="IK913">
        <v>1318</v>
      </c>
      <c r="IL913">
        <v>7762</v>
      </c>
      <c r="IM913">
        <v>180409</v>
      </c>
      <c r="IN913">
        <v>0</v>
      </c>
      <c r="IO913">
        <v>0</v>
      </c>
      <c r="IP913">
        <v>0</v>
      </c>
      <c r="IQ913">
        <v>0</v>
      </c>
      <c r="IR913">
        <v>0</v>
      </c>
      <c r="IS913">
        <v>0</v>
      </c>
      <c r="IT913">
        <v>0</v>
      </c>
      <c r="IU913">
        <v>144523</v>
      </c>
      <c r="IV913">
        <v>0</v>
      </c>
      <c r="IW913">
        <v>655051</v>
      </c>
      <c r="IX913">
        <v>813305</v>
      </c>
      <c r="IY913">
        <v>2110221</v>
      </c>
      <c r="IZ913">
        <v>0</v>
      </c>
      <c r="JA913">
        <v>0</v>
      </c>
      <c r="JB913">
        <v>105038</v>
      </c>
      <c r="JC913">
        <v>542229</v>
      </c>
      <c r="JD913">
        <v>64655</v>
      </c>
      <c r="JE913">
        <v>272117</v>
      </c>
      <c r="JF913">
        <v>156816</v>
      </c>
      <c r="JG913">
        <v>469640</v>
      </c>
      <c r="JH913">
        <v>86513</v>
      </c>
      <c r="JI913">
        <v>219045</v>
      </c>
      <c r="JJ913">
        <v>64917</v>
      </c>
      <c r="JK913">
        <v>351731</v>
      </c>
      <c r="JL913">
        <v>6055801</v>
      </c>
      <c r="JM913">
        <v>0</v>
      </c>
      <c r="JN913">
        <v>0</v>
      </c>
      <c r="JO913">
        <v>0</v>
      </c>
      <c r="JP913">
        <v>0</v>
      </c>
      <c r="JQ913">
        <v>0</v>
      </c>
      <c r="JR913">
        <v>0</v>
      </c>
      <c r="JS913">
        <v>0</v>
      </c>
      <c r="JT913"/>
      <c r="JU913"/>
      <c r="JV913"/>
      <c r="JW913"/>
      <c r="JX913"/>
      <c r="JY913">
        <v>9621</v>
      </c>
      <c r="JZ913"/>
      <c r="KA913"/>
      <c r="KB913"/>
      <c r="KC913"/>
      <c r="KD913"/>
      <c r="KE913">
        <v>542229</v>
      </c>
      <c r="KF913">
        <v>103</v>
      </c>
      <c r="KG913">
        <v>151</v>
      </c>
      <c r="KH913">
        <v>77</v>
      </c>
      <c r="KI913">
        <v>60</v>
      </c>
      <c r="KJ913">
        <v>98</v>
      </c>
      <c r="KK913">
        <v>44</v>
      </c>
      <c r="KL913">
        <v>41</v>
      </c>
      <c r="KM913">
        <v>65</v>
      </c>
      <c r="KN913">
        <v>31</v>
      </c>
      <c r="KO913">
        <v>0</v>
      </c>
      <c r="KP913">
        <v>1</v>
      </c>
      <c r="KQ913">
        <v>0</v>
      </c>
      <c r="KR913">
        <v>0</v>
      </c>
      <c r="KS913">
        <v>1</v>
      </c>
      <c r="KT913">
        <v>0</v>
      </c>
      <c r="KU913">
        <v>1</v>
      </c>
      <c r="KV913">
        <v>0</v>
      </c>
      <c r="KW913">
        <v>0</v>
      </c>
      <c r="KX913">
        <v>0</v>
      </c>
      <c r="KY913">
        <v>0</v>
      </c>
      <c r="KZ913">
        <v>0</v>
      </c>
      <c r="LA913">
        <v>0</v>
      </c>
      <c r="LB913">
        <v>0</v>
      </c>
      <c r="LC913">
        <v>0</v>
      </c>
      <c r="LD913">
        <v>1</v>
      </c>
      <c r="LE913">
        <v>0</v>
      </c>
      <c r="LF913">
        <v>0</v>
      </c>
      <c r="LG913">
        <v>0</v>
      </c>
      <c r="LH913">
        <v>0</v>
      </c>
    </row>
    <row r="914" spans="1:320" s="34" customFormat="1" ht="15" customHeight="1" x14ac:dyDescent="0.25">
      <c r="A914" s="45">
        <v>206413509</v>
      </c>
      <c r="B914" s="45" t="s">
        <v>6786</v>
      </c>
      <c r="C914" s="46">
        <v>45292</v>
      </c>
      <c r="D914" s="46">
        <v>45657</v>
      </c>
      <c r="E914" s="47">
        <v>366</v>
      </c>
      <c r="F914" s="45" t="s">
        <v>883</v>
      </c>
      <c r="G914" s="45" t="s">
        <v>884</v>
      </c>
      <c r="H914" s="45" t="s">
        <v>1528</v>
      </c>
      <c r="I914" s="45" t="s">
        <v>886</v>
      </c>
      <c r="J914" s="45" t="s">
        <v>887</v>
      </c>
      <c r="K914" s="45" t="s">
        <v>1308</v>
      </c>
      <c r="L914" s="45" t="s">
        <v>6713</v>
      </c>
      <c r="M914" s="45" t="s">
        <v>6787</v>
      </c>
      <c r="N914" s="45" t="s">
        <v>6788</v>
      </c>
      <c r="O914" s="45" t="s">
        <v>6789</v>
      </c>
      <c r="P914" s="45" t="s">
        <v>6790</v>
      </c>
      <c r="Q914" s="45" t="s">
        <v>6791</v>
      </c>
      <c r="R914" t="s">
        <v>6792</v>
      </c>
      <c r="S914" s="45" t="s">
        <v>884</v>
      </c>
      <c r="T914"/>
      <c r="U914" s="47">
        <v>38</v>
      </c>
      <c r="V914" s="47">
        <v>38</v>
      </c>
      <c r="W914" s="49" t="s">
        <v>1728</v>
      </c>
      <c r="X914" s="47">
        <v>13908</v>
      </c>
      <c r="Y914" s="47">
        <v>10497</v>
      </c>
      <c r="Z914" s="48"/>
      <c r="AA914" s="44"/>
      <c r="AB914" s="44"/>
      <c r="AC914" s="44">
        <v>1898</v>
      </c>
      <c r="AD914" s="44"/>
      <c r="AE914" s="44">
        <v>6937</v>
      </c>
      <c r="AF914" s="44"/>
      <c r="AG914" s="44"/>
      <c r="AH914" s="47"/>
      <c r="AI914" s="47">
        <v>122</v>
      </c>
      <c r="AJ914">
        <v>1540</v>
      </c>
      <c r="AK914" t="s">
        <v>895</v>
      </c>
      <c r="AL914">
        <v>10497</v>
      </c>
      <c r="AM914"/>
      <c r="AN914"/>
      <c r="AO914"/>
      <c r="AP914"/>
      <c r="AQ914"/>
      <c r="AR914" s="44"/>
      <c r="AS914" s="44"/>
      <c r="AT914" s="44"/>
      <c r="AU914" s="44">
        <v>4723650</v>
      </c>
      <c r="AV914" s="44">
        <v>786561</v>
      </c>
      <c r="AW914" s="44">
        <v>-250139</v>
      </c>
      <c r="AX914" s="44">
        <v>34</v>
      </c>
      <c r="AY914" s="44">
        <v>5760384</v>
      </c>
      <c r="AZ914" s="21">
        <v>5498489</v>
      </c>
      <c r="BA914" s="21">
        <v>261895</v>
      </c>
      <c r="BB914" s="44">
        <v>-35294</v>
      </c>
      <c r="BC914" s="44"/>
      <c r="BD914" s="44"/>
      <c r="BE914" s="44">
        <v>226601</v>
      </c>
      <c r="BF914" s="44">
        <v>854100</v>
      </c>
      <c r="BG914" s="44"/>
      <c r="BH914" s="44">
        <v>3121650</v>
      </c>
      <c r="BI914" s="21"/>
      <c r="BJ914" s="21"/>
      <c r="BK914" s="21"/>
      <c r="BL914" s="21">
        <v>54900</v>
      </c>
      <c r="BM914" s="21">
        <v>693000</v>
      </c>
      <c r="BN914" s="21">
        <v>4723650</v>
      </c>
      <c r="BO914" s="21"/>
      <c r="BP914" s="21"/>
      <c r="BQ914" s="44"/>
      <c r="BR914" s="21"/>
      <c r="BS914" s="44"/>
      <c r="BT914" s="21"/>
      <c r="BU914" s="44"/>
      <c r="BV914" s="21"/>
      <c r="BW914" s="44">
        <v>373914</v>
      </c>
      <c r="BX914" s="21"/>
      <c r="BY914" s="21"/>
      <c r="BZ914" s="21"/>
      <c r="CA914" s="44">
        <v>412187</v>
      </c>
      <c r="CB914" s="44"/>
      <c r="CC914" s="44"/>
      <c r="CD914" s="44"/>
      <c r="CE914" s="44"/>
      <c r="CF914" s="44"/>
      <c r="CG914" s="44"/>
      <c r="CH914" s="44"/>
      <c r="CI914" s="21">
        <v>314</v>
      </c>
      <c r="CJ914" s="44"/>
      <c r="CK914" s="21">
        <v>146</v>
      </c>
      <c r="CL914" s="44"/>
      <c r="CM914" s="44">
        <v>0</v>
      </c>
      <c r="CN914" s="44">
        <v>0</v>
      </c>
      <c r="CO914" s="44">
        <v>226969</v>
      </c>
      <c r="CP914" s="44">
        <v>0</v>
      </c>
      <c r="CQ914" s="21">
        <v>162763</v>
      </c>
      <c r="CR914" s="44">
        <v>35646</v>
      </c>
      <c r="CS914" s="44">
        <v>241470</v>
      </c>
      <c r="CT914" s="44">
        <v>60779</v>
      </c>
      <c r="CU914" s="44"/>
      <c r="CV914" s="44">
        <v>58934</v>
      </c>
      <c r="CW914" s="21"/>
      <c r="CX914" s="21"/>
      <c r="CY914" s="21"/>
      <c r="CZ914" s="21"/>
      <c r="DA914" s="21"/>
      <c r="DB914" s="21"/>
      <c r="DC914" s="21"/>
      <c r="DD914" s="21"/>
      <c r="DE914" s="44"/>
      <c r="DF914" s="21"/>
      <c r="DG914" s="44"/>
      <c r="DH914" s="21"/>
      <c r="DI914" s="44"/>
      <c r="DJ914" s="44"/>
      <c r="DK914" s="44"/>
      <c r="DL914" s="44"/>
      <c r="DM914" s="21"/>
      <c r="DN914" s="44"/>
      <c r="DO914" s="44"/>
      <c r="DP914" s="44"/>
      <c r="DQ914" s="44"/>
      <c r="DR914" s="44"/>
      <c r="DS914" s="44"/>
      <c r="DT914" s="44"/>
      <c r="DU914" s="44"/>
      <c r="DV914" s="44"/>
      <c r="DW914" s="44"/>
      <c r="DX914" s="44"/>
      <c r="DY914" s="44"/>
      <c r="DZ914" s="44"/>
      <c r="EA914" s="44"/>
      <c r="EB914" s="21"/>
      <c r="EC914" s="44">
        <v>-240288</v>
      </c>
      <c r="ED914" s="44"/>
      <c r="EE914" s="21"/>
      <c r="EF914" s="44"/>
      <c r="EG914" s="21">
        <v>-14212</v>
      </c>
      <c r="EH914" s="44"/>
      <c r="EI914" s="21"/>
      <c r="EJ914" s="44"/>
      <c r="EK914" s="44"/>
      <c r="EL914" s="21"/>
      <c r="EM914" s="44"/>
      <c r="EN914" s="44"/>
      <c r="EO914" s="44">
        <v>4361</v>
      </c>
      <c r="EP914" s="21"/>
      <c r="EQ914" s="21"/>
      <c r="ER914" s="21"/>
      <c r="ES914" s="21"/>
      <c r="ET914" s="44"/>
      <c r="EU914" s="21"/>
      <c r="EV914" s="44"/>
      <c r="EW914" s="21"/>
      <c r="EX914" s="44"/>
      <c r="EY914" s="44"/>
      <c r="EZ914" s="21"/>
      <c r="FA914" s="21"/>
      <c r="FB914" s="44"/>
      <c r="FC914" s="44"/>
      <c r="FD914" s="21"/>
      <c r="FE914" s="112"/>
      <c r="FF914" s="44"/>
      <c r="FG914" s="44">
        <v>3198877</v>
      </c>
      <c r="FH914" s="44">
        <v>378729</v>
      </c>
      <c r="FI914" s="44">
        <v>1920883</v>
      </c>
      <c r="FJ914" s="44">
        <v>94353</v>
      </c>
      <c r="FK914" s="44">
        <v>2266289</v>
      </c>
      <c r="FL914" s="44"/>
      <c r="FM914" s="44"/>
      <c r="FN914" s="44"/>
      <c r="FO914" s="44"/>
      <c r="FP914" s="44"/>
      <c r="FQ914" s="44"/>
      <c r="FR914" s="44"/>
      <c r="FS914" s="44"/>
      <c r="FT914" s="44"/>
      <c r="FU914" s="44"/>
      <c r="FV914" s="21">
        <v>279226</v>
      </c>
      <c r="FW914" s="44"/>
      <c r="FX914" s="44">
        <v>132448</v>
      </c>
      <c r="FY914" s="44">
        <v>24730</v>
      </c>
      <c r="FZ914" s="44">
        <v>117097</v>
      </c>
      <c r="GA914" s="44">
        <v>48750</v>
      </c>
      <c r="GB914" s="44"/>
      <c r="GC914" s="44">
        <v>22034</v>
      </c>
      <c r="GD914" s="44">
        <v>282529</v>
      </c>
      <c r="GE914" s="44">
        <v>77873</v>
      </c>
      <c r="GF914" s="44">
        <v>109053</v>
      </c>
      <c r="GG914" s="44">
        <v>535575</v>
      </c>
      <c r="GH914" s="44">
        <v>85509</v>
      </c>
      <c r="GI914" s="44">
        <v>69780</v>
      </c>
      <c r="GJ914" s="44"/>
      <c r="GK914" s="44">
        <v>1399501</v>
      </c>
      <c r="GL914" s="44"/>
      <c r="GM914" s="44"/>
      <c r="GN914" s="44">
        <v>46405</v>
      </c>
      <c r="GO914" s="44">
        <v>1690</v>
      </c>
      <c r="GP914" s="44"/>
      <c r="GQ914" s="44"/>
      <c r="GR914" s="44"/>
      <c r="GS914" s="44">
        <v>2494205</v>
      </c>
      <c r="GT914" s="44"/>
      <c r="GU914" s="21">
        <v>850068</v>
      </c>
      <c r="GV914" s="44"/>
      <c r="GW914" s="44">
        <v>1235209</v>
      </c>
      <c r="GX914" s="44">
        <v>3157</v>
      </c>
      <c r="GY914" s="44">
        <v>4582639</v>
      </c>
      <c r="GZ914" s="44">
        <v>740896</v>
      </c>
      <c r="HA914" s="44"/>
      <c r="HB914" s="44"/>
      <c r="HC914" s="44">
        <v>3841743</v>
      </c>
      <c r="HD914" s="44">
        <v>4582639</v>
      </c>
      <c r="HE914" s="21">
        <v>105939</v>
      </c>
      <c r="HF914" s="21"/>
      <c r="HG914" s="21"/>
      <c r="HH914" s="21"/>
      <c r="HI914" s="21">
        <v>275550</v>
      </c>
      <c r="HJ914" s="44">
        <v>1343832</v>
      </c>
      <c r="HK914" s="21"/>
      <c r="HL914" s="21">
        <v>204561</v>
      </c>
      <c r="HM914" s="21">
        <v>1823943</v>
      </c>
      <c r="HN914" s="21">
        <v>-973875</v>
      </c>
      <c r="HO914" s="21"/>
      <c r="HP914" s="44"/>
      <c r="HQ914" s="47"/>
      <c r="HR914" s="47"/>
      <c r="HS914" s="47"/>
      <c r="HT914" s="47" t="s">
        <v>6324</v>
      </c>
      <c r="HU914" s="47">
        <v>251904.64000000001</v>
      </c>
      <c r="HV914" s="47">
        <v>2727</v>
      </c>
      <c r="HW914" s="47">
        <v>0</v>
      </c>
      <c r="HX914" s="47">
        <v>10112</v>
      </c>
      <c r="HY914" s="47">
        <v>4945</v>
      </c>
      <c r="HZ914" s="47">
        <v>30348</v>
      </c>
      <c r="IA914" s="47">
        <v>0</v>
      </c>
      <c r="IB914" s="47">
        <v>0</v>
      </c>
      <c r="IC914" s="47">
        <v>0</v>
      </c>
      <c r="ID914">
        <v>9765</v>
      </c>
      <c r="IE914" s="47">
        <v>1734</v>
      </c>
      <c r="IF914">
        <v>2690</v>
      </c>
      <c r="IG914" s="47"/>
      <c r="IH914" s="47">
        <v>16894</v>
      </c>
      <c r="II914">
        <v>3541</v>
      </c>
      <c r="IJ914">
        <v>2362</v>
      </c>
      <c r="IK914"/>
      <c r="IL914">
        <v>11776</v>
      </c>
      <c r="IM914">
        <v>96894</v>
      </c>
      <c r="IN914">
        <v>0</v>
      </c>
      <c r="IO914">
        <v>0</v>
      </c>
      <c r="IP914">
        <v>4175</v>
      </c>
      <c r="IQ914">
        <v>6569</v>
      </c>
      <c r="IR914">
        <v>0</v>
      </c>
      <c r="IS914">
        <v>0</v>
      </c>
      <c r="IT914">
        <v>10744</v>
      </c>
      <c r="IU914">
        <v>169095</v>
      </c>
      <c r="IV914">
        <v>0</v>
      </c>
      <c r="IW914">
        <v>404462</v>
      </c>
      <c r="IX914">
        <v>173068</v>
      </c>
      <c r="IY914">
        <v>758714</v>
      </c>
      <c r="IZ914">
        <v>0</v>
      </c>
      <c r="JA914">
        <v>0</v>
      </c>
      <c r="JB914">
        <v>0</v>
      </c>
      <c r="JC914">
        <v>390576</v>
      </c>
      <c r="JD914">
        <v>48547</v>
      </c>
      <c r="JE914">
        <v>47565</v>
      </c>
      <c r="JF914"/>
      <c r="JG914">
        <v>373863</v>
      </c>
      <c r="JH914">
        <v>76127</v>
      </c>
      <c r="JI914">
        <v>59057</v>
      </c>
      <c r="JJ914"/>
      <c r="JK914">
        <v>697803</v>
      </c>
      <c r="JL914">
        <v>3198877</v>
      </c>
      <c r="JM914">
        <v>0</v>
      </c>
      <c r="JN914">
        <v>0</v>
      </c>
      <c r="JO914">
        <v>187873</v>
      </c>
      <c r="JP914">
        <v>262722</v>
      </c>
      <c r="JQ914">
        <v>0</v>
      </c>
      <c r="JR914">
        <v>0</v>
      </c>
      <c r="JS914">
        <v>450595</v>
      </c>
      <c r="JT914"/>
      <c r="JU914"/>
      <c r="JV914"/>
      <c r="JW914"/>
      <c r="JX914">
        <v>9765</v>
      </c>
      <c r="JY914"/>
      <c r="JZ914"/>
      <c r="KA914"/>
      <c r="KB914"/>
      <c r="KC914"/>
      <c r="KD914">
        <v>390576</v>
      </c>
      <c r="KE914"/>
      <c r="KF914">
        <v>55</v>
      </c>
      <c r="KG914">
        <v>91</v>
      </c>
      <c r="KH914">
        <v>25</v>
      </c>
      <c r="KI914">
        <v>31</v>
      </c>
      <c r="KJ914">
        <v>59</v>
      </c>
      <c r="KK914">
        <v>18</v>
      </c>
      <c r="KL914">
        <v>18</v>
      </c>
      <c r="KM914">
        <v>34</v>
      </c>
      <c r="KN914">
        <v>9</v>
      </c>
      <c r="KO914">
        <v>1</v>
      </c>
      <c r="KP914">
        <v>0</v>
      </c>
      <c r="KQ914">
        <v>0</v>
      </c>
      <c r="KR914">
        <v>1</v>
      </c>
      <c r="KS914">
        <v>0</v>
      </c>
      <c r="KT914">
        <v>0</v>
      </c>
      <c r="KU914">
        <v>1</v>
      </c>
      <c r="KV914">
        <v>0</v>
      </c>
      <c r="KW914">
        <v>0</v>
      </c>
      <c r="KX914">
        <v>0</v>
      </c>
      <c r="KY914">
        <v>0</v>
      </c>
      <c r="KZ914">
        <v>0</v>
      </c>
      <c r="LA914">
        <v>0</v>
      </c>
      <c r="LB914">
        <v>0</v>
      </c>
      <c r="LC914">
        <v>0</v>
      </c>
      <c r="LD914">
        <v>1</v>
      </c>
      <c r="LE914">
        <v>0</v>
      </c>
      <c r="LF914">
        <v>0</v>
      </c>
      <c r="LG914">
        <v>0</v>
      </c>
      <c r="LH914">
        <v>0</v>
      </c>
    </row>
    <row r="915" spans="1:320" s="34" customFormat="1" ht="15" customHeight="1" x14ac:dyDescent="0.25">
      <c r="A915" s="45">
        <v>206420469</v>
      </c>
      <c r="B915" s="45" t="s">
        <v>6793</v>
      </c>
      <c r="C915" s="46">
        <v>45292</v>
      </c>
      <c r="D915" s="46">
        <v>45657</v>
      </c>
      <c r="E915" s="47">
        <v>366</v>
      </c>
      <c r="F915" s="45" t="s">
        <v>883</v>
      </c>
      <c r="G915" s="45" t="s">
        <v>884</v>
      </c>
      <c r="H915" s="45" t="s">
        <v>1534</v>
      </c>
      <c r="I915" s="45" t="s">
        <v>886</v>
      </c>
      <c r="J915" s="45" t="s">
        <v>887</v>
      </c>
      <c r="K915" s="45" t="s">
        <v>1535</v>
      </c>
      <c r="L915" s="45" t="s">
        <v>6794</v>
      </c>
      <c r="M915" s="45" t="s">
        <v>6795</v>
      </c>
      <c r="N915" s="45" t="s">
        <v>6796</v>
      </c>
      <c r="O915" s="45" t="s">
        <v>1538</v>
      </c>
      <c r="P915" s="45" t="s">
        <v>6797</v>
      </c>
      <c r="Q915" s="45" t="s">
        <v>6798</v>
      </c>
      <c r="R915" t="s">
        <v>6799</v>
      </c>
      <c r="S915" s="45" t="s">
        <v>884</v>
      </c>
      <c r="T915"/>
      <c r="U915" s="47">
        <v>68</v>
      </c>
      <c r="V915" s="47">
        <v>68</v>
      </c>
      <c r="W915" s="47" t="s">
        <v>894</v>
      </c>
      <c r="X915" s="47">
        <v>24888</v>
      </c>
      <c r="Y915" s="47">
        <v>17961</v>
      </c>
      <c r="Z915" s="48">
        <v>156.29</v>
      </c>
      <c r="AA915" s="44">
        <v>190</v>
      </c>
      <c r="AB915" s="44">
        <v>185</v>
      </c>
      <c r="AC915" s="44">
        <v>4820</v>
      </c>
      <c r="AD915" s="44">
        <v>843</v>
      </c>
      <c r="AE915" s="44">
        <v>1593</v>
      </c>
      <c r="AF915" s="44">
        <v>8778</v>
      </c>
      <c r="AG915" s="44"/>
      <c r="AH915" s="47"/>
      <c r="AI915" s="47">
        <v>1329</v>
      </c>
      <c r="AJ915">
        <v>598</v>
      </c>
      <c r="AK915" t="s">
        <v>895</v>
      </c>
      <c r="AL915">
        <v>17961</v>
      </c>
      <c r="AM915"/>
      <c r="AN915"/>
      <c r="AO915"/>
      <c r="AP915"/>
      <c r="AQ915"/>
      <c r="AR915" s="44"/>
      <c r="AS915" s="44"/>
      <c r="AT915" s="44"/>
      <c r="AU915" s="44">
        <v>7254301</v>
      </c>
      <c r="AV915" s="44">
        <v>3385930</v>
      </c>
      <c r="AW915" s="44">
        <v>1396110</v>
      </c>
      <c r="AX915" s="44">
        <v>26777</v>
      </c>
      <c r="AY915" s="44">
        <v>9270898</v>
      </c>
      <c r="AZ915" s="21">
        <v>9274861</v>
      </c>
      <c r="BA915" s="21">
        <v>-3963</v>
      </c>
      <c r="BB915" s="44">
        <v>6079</v>
      </c>
      <c r="BC915" s="44">
        <v>800</v>
      </c>
      <c r="BD915" s="44"/>
      <c r="BE915" s="44">
        <v>1316</v>
      </c>
      <c r="BF915" s="44">
        <v>1927315</v>
      </c>
      <c r="BG915" s="44">
        <v>326462</v>
      </c>
      <c r="BH915" s="44">
        <v>643723</v>
      </c>
      <c r="BI915" s="21">
        <v>3511267</v>
      </c>
      <c r="BJ915" s="21"/>
      <c r="BK915" s="21"/>
      <c r="BL915" s="21">
        <v>604150</v>
      </c>
      <c r="BM915" s="21">
        <v>241384</v>
      </c>
      <c r="BN915" s="21">
        <v>7254301</v>
      </c>
      <c r="BO915" s="21"/>
      <c r="BP915" s="21"/>
      <c r="BQ915" s="44"/>
      <c r="BR915" s="21"/>
      <c r="BS915" s="44"/>
      <c r="BT915" s="21"/>
      <c r="BU915" s="44"/>
      <c r="BV915" s="21"/>
      <c r="BW915" s="44">
        <v>2766557</v>
      </c>
      <c r="BX915" s="21"/>
      <c r="BY915" s="21">
        <v>444540</v>
      </c>
      <c r="BZ915" s="21"/>
      <c r="CA915" s="44">
        <v>24643</v>
      </c>
      <c r="CB915" s="44"/>
      <c r="CC915" s="44">
        <v>137007</v>
      </c>
      <c r="CD915" s="44"/>
      <c r="CE915" s="44"/>
      <c r="CF915" s="44"/>
      <c r="CG915" s="44"/>
      <c r="CH915" s="44"/>
      <c r="CI915" s="21">
        <v>10800</v>
      </c>
      <c r="CJ915" s="44"/>
      <c r="CK915" s="21">
        <v>2383</v>
      </c>
      <c r="CL915" s="44"/>
      <c r="CM915" s="44">
        <v>104902</v>
      </c>
      <c r="CN915" s="44">
        <v>0</v>
      </c>
      <c r="CO915" s="44">
        <v>1278145</v>
      </c>
      <c r="CP915" s="44">
        <v>12036</v>
      </c>
      <c r="CQ915" s="21">
        <v>1316592</v>
      </c>
      <c r="CR915" s="44">
        <v>183578</v>
      </c>
      <c r="CS915" s="44">
        <v>394978</v>
      </c>
      <c r="CT915" s="44">
        <v>58206</v>
      </c>
      <c r="CU915" s="44"/>
      <c r="CV915" s="44">
        <v>37493</v>
      </c>
      <c r="CW915" s="21"/>
      <c r="CX915" s="21"/>
      <c r="CY915" s="21"/>
      <c r="CZ915" s="21"/>
      <c r="DA915" s="21"/>
      <c r="DB915" s="21"/>
      <c r="DC915" s="21"/>
      <c r="DD915" s="21"/>
      <c r="DE915" s="44"/>
      <c r="DF915" s="21"/>
      <c r="DG915" s="44"/>
      <c r="DH915" s="21"/>
      <c r="DI915" s="44"/>
      <c r="DJ915" s="44"/>
      <c r="DK915" s="44"/>
      <c r="DL915" s="44"/>
      <c r="DM915" s="21"/>
      <c r="DN915" s="44"/>
      <c r="DO915" s="44"/>
      <c r="DP915" s="44"/>
      <c r="DQ915" s="44"/>
      <c r="DR915" s="44"/>
      <c r="DS915" s="44"/>
      <c r="DT915" s="44"/>
      <c r="DU915" s="44"/>
      <c r="DV915" s="44"/>
      <c r="DW915" s="44"/>
      <c r="DX915" s="44"/>
      <c r="DY915" s="44"/>
      <c r="DZ915" s="44"/>
      <c r="EA915" s="44"/>
      <c r="EB915" s="21"/>
      <c r="EC915" s="44">
        <v>583184</v>
      </c>
      <c r="ED915" s="44"/>
      <c r="EE915" s="21">
        <v>236354</v>
      </c>
      <c r="EF915" s="44"/>
      <c r="EG915" s="21">
        <v>83625</v>
      </c>
      <c r="EH915" s="44"/>
      <c r="EI915" s="21">
        <v>464897</v>
      </c>
      <c r="EJ915" s="44"/>
      <c r="EK915" s="44"/>
      <c r="EL915" s="21"/>
      <c r="EM915" s="44"/>
      <c r="EN915" s="44"/>
      <c r="EO915" s="44">
        <v>28050</v>
      </c>
      <c r="EP915" s="21"/>
      <c r="EQ915" s="21"/>
      <c r="ER915" s="21"/>
      <c r="ES915" s="21"/>
      <c r="ET915" s="44"/>
      <c r="EU915" s="21"/>
      <c r="EV915" s="44"/>
      <c r="EW915" s="21"/>
      <c r="EX915" s="44"/>
      <c r="EY915" s="44"/>
      <c r="EZ915" s="21"/>
      <c r="FA915" s="21"/>
      <c r="FB915" s="44"/>
      <c r="FC915" s="44"/>
      <c r="FD915" s="21"/>
      <c r="FE915" s="112"/>
      <c r="FF915" s="44"/>
      <c r="FG915" s="44">
        <v>4379133</v>
      </c>
      <c r="FH915" s="44">
        <v>1074823</v>
      </c>
      <c r="FI915" s="44">
        <v>3820905</v>
      </c>
      <c r="FJ915" s="44">
        <v>125612</v>
      </c>
      <c r="FK915" s="44">
        <v>3388698</v>
      </c>
      <c r="FL915" s="44"/>
      <c r="FM915" s="44"/>
      <c r="FN915" s="44"/>
      <c r="FO915" s="44"/>
      <c r="FP915" s="44"/>
      <c r="FQ915" s="44"/>
      <c r="FR915" s="44"/>
      <c r="FS915" s="44"/>
      <c r="FT915" s="44">
        <v>17984</v>
      </c>
      <c r="FU915" s="44"/>
      <c r="FV915" s="21">
        <v>470795</v>
      </c>
      <c r="FW915" s="44">
        <v>6197</v>
      </c>
      <c r="FX915" s="44">
        <v>507549</v>
      </c>
      <c r="FY915" s="44">
        <v>105001</v>
      </c>
      <c r="FZ915" s="44">
        <v>146088</v>
      </c>
      <c r="GA915" s="44">
        <v>21407</v>
      </c>
      <c r="GB915" s="44"/>
      <c r="GC915" s="44">
        <v>16351</v>
      </c>
      <c r="GD915" s="44">
        <v>500854</v>
      </c>
      <c r="GE915" s="44">
        <v>262749</v>
      </c>
      <c r="GF915" s="44">
        <v>80067</v>
      </c>
      <c r="GG915" s="44">
        <v>553507</v>
      </c>
      <c r="GH915" s="44">
        <v>108377</v>
      </c>
      <c r="GI915" s="44">
        <v>206221</v>
      </c>
      <c r="GJ915" s="44">
        <v>139421</v>
      </c>
      <c r="GK915" s="44">
        <v>2001986</v>
      </c>
      <c r="GL915" s="44">
        <v>25101</v>
      </c>
      <c r="GM915" s="44">
        <v>408756</v>
      </c>
      <c r="GN915" s="44">
        <v>18824</v>
      </c>
      <c r="GO915" s="44">
        <v>32067</v>
      </c>
      <c r="GP915" s="44"/>
      <c r="GQ915" s="44">
        <v>17860</v>
      </c>
      <c r="GR915" s="44">
        <v>239001</v>
      </c>
      <c r="GS915" s="44">
        <v>2619984</v>
      </c>
      <c r="GT915" s="44"/>
      <c r="GU915" s="21">
        <v>87446</v>
      </c>
      <c r="GV915" s="44"/>
      <c r="GW915" s="44"/>
      <c r="GX915" s="44"/>
      <c r="GY915" s="44">
        <v>2707430</v>
      </c>
      <c r="GZ915" s="44">
        <v>2077826</v>
      </c>
      <c r="HA915" s="44"/>
      <c r="HB915" s="44"/>
      <c r="HC915" s="44">
        <v>629604</v>
      </c>
      <c r="HD915" s="44">
        <v>2707430</v>
      </c>
      <c r="HE915" s="21"/>
      <c r="HF915" s="21"/>
      <c r="HG915" s="21">
        <v>10164</v>
      </c>
      <c r="HH915" s="21"/>
      <c r="HI915" s="21">
        <v>0</v>
      </c>
      <c r="HJ915" s="44"/>
      <c r="HK915" s="21">
        <v>52826</v>
      </c>
      <c r="HL915" s="21">
        <v>752156</v>
      </c>
      <c r="HM915" s="21">
        <v>804982</v>
      </c>
      <c r="HN915" s="21">
        <v>-717536</v>
      </c>
      <c r="HO915" s="21"/>
      <c r="HP915" s="44"/>
      <c r="HQ915" s="47"/>
      <c r="HR915" s="47"/>
      <c r="HS915" s="47"/>
      <c r="HT915" s="47" t="s">
        <v>1893</v>
      </c>
      <c r="HU915" s="47">
        <v>41556.520000000004</v>
      </c>
      <c r="HV915" s="47">
        <v>1903</v>
      </c>
      <c r="HW915" s="47">
        <v>0</v>
      </c>
      <c r="HX915" s="47">
        <v>5966</v>
      </c>
      <c r="HY915" s="47">
        <v>16415</v>
      </c>
      <c r="HZ915" s="47">
        <v>47611</v>
      </c>
      <c r="IA915" s="47">
        <v>0</v>
      </c>
      <c r="IB915" s="47">
        <v>0</v>
      </c>
      <c r="IC915" s="47">
        <v>2072</v>
      </c>
      <c r="ID915"/>
      <c r="IE915" s="47">
        <v>5867</v>
      </c>
      <c r="IF915">
        <v>10192</v>
      </c>
      <c r="IG915" s="47">
        <v>2700</v>
      </c>
      <c r="IH915" s="47">
        <v>11432</v>
      </c>
      <c r="II915">
        <v>1992</v>
      </c>
      <c r="IJ915">
        <v>6474</v>
      </c>
      <c r="IK915">
        <v>1904</v>
      </c>
      <c r="IL915">
        <v>20041</v>
      </c>
      <c r="IM915">
        <v>134569</v>
      </c>
      <c r="IN915">
        <v>0</v>
      </c>
      <c r="IO915">
        <v>0</v>
      </c>
      <c r="IP915">
        <v>730</v>
      </c>
      <c r="IQ915">
        <v>3735</v>
      </c>
      <c r="IR915">
        <v>0</v>
      </c>
      <c r="IS915">
        <v>0</v>
      </c>
      <c r="IT915">
        <v>4465</v>
      </c>
      <c r="IU915">
        <v>122831</v>
      </c>
      <c r="IV915">
        <v>0</v>
      </c>
      <c r="IW915">
        <v>344247</v>
      </c>
      <c r="IX915">
        <v>728767</v>
      </c>
      <c r="IY915">
        <v>1252996</v>
      </c>
      <c r="IZ915">
        <v>0</v>
      </c>
      <c r="JA915">
        <v>0</v>
      </c>
      <c r="JB915">
        <v>93609</v>
      </c>
      <c r="JC915"/>
      <c r="JD915">
        <v>160938</v>
      </c>
      <c r="JE915">
        <v>179681</v>
      </c>
      <c r="JF915">
        <v>48890</v>
      </c>
      <c r="JG915">
        <v>282508</v>
      </c>
      <c r="JH915">
        <v>63237</v>
      </c>
      <c r="JI915">
        <v>145239</v>
      </c>
      <c r="JJ915">
        <v>86809</v>
      </c>
      <c r="JK915">
        <v>869381</v>
      </c>
      <c r="JL915">
        <v>4379133</v>
      </c>
      <c r="JM915">
        <v>0</v>
      </c>
      <c r="JN915">
        <v>0</v>
      </c>
      <c r="JO915">
        <v>35040</v>
      </c>
      <c r="JP915">
        <v>123255</v>
      </c>
      <c r="JQ915">
        <v>0</v>
      </c>
      <c r="JR915">
        <v>0</v>
      </c>
      <c r="JS915">
        <v>158295</v>
      </c>
      <c r="JT915"/>
      <c r="JU915"/>
      <c r="JV915"/>
      <c r="JW915"/>
      <c r="JX915"/>
      <c r="JY915"/>
      <c r="JZ915"/>
      <c r="KA915"/>
      <c r="KB915"/>
      <c r="KC915"/>
      <c r="KD915"/>
      <c r="KE915"/>
      <c r="KF915">
        <v>93</v>
      </c>
      <c r="KG915">
        <v>109</v>
      </c>
      <c r="KH915">
        <v>83</v>
      </c>
      <c r="KI915">
        <v>54</v>
      </c>
      <c r="KJ915">
        <v>70</v>
      </c>
      <c r="KK915">
        <v>45</v>
      </c>
      <c r="KL915">
        <v>33</v>
      </c>
      <c r="KM915">
        <v>40</v>
      </c>
      <c r="KN915">
        <v>28</v>
      </c>
      <c r="KO915">
        <v>1</v>
      </c>
      <c r="KP915">
        <v>0</v>
      </c>
      <c r="KQ915">
        <v>0</v>
      </c>
      <c r="KR915">
        <v>0</v>
      </c>
      <c r="KS915">
        <v>1</v>
      </c>
      <c r="KT915">
        <v>0</v>
      </c>
      <c r="KU915">
        <v>1</v>
      </c>
      <c r="KV915">
        <v>0</v>
      </c>
      <c r="KW915">
        <v>0</v>
      </c>
      <c r="KX915">
        <v>0</v>
      </c>
      <c r="KY915">
        <v>0</v>
      </c>
      <c r="KZ915">
        <v>0</v>
      </c>
      <c r="LA915">
        <v>0</v>
      </c>
      <c r="LB915">
        <v>0</v>
      </c>
      <c r="LC915">
        <v>0</v>
      </c>
      <c r="LD915">
        <v>1</v>
      </c>
      <c r="LE915">
        <v>0</v>
      </c>
      <c r="LF915">
        <v>0</v>
      </c>
      <c r="LG915">
        <v>0</v>
      </c>
      <c r="LH915">
        <v>0</v>
      </c>
    </row>
    <row r="916" spans="1:320" s="34" customFormat="1" ht="15" customHeight="1" x14ac:dyDescent="0.25">
      <c r="A916" s="45">
        <v>206420474</v>
      </c>
      <c r="B916" s="45" t="s">
        <v>6800</v>
      </c>
      <c r="C916" s="46">
        <v>45292</v>
      </c>
      <c r="D916" s="46">
        <v>45657</v>
      </c>
      <c r="E916" s="47">
        <v>366</v>
      </c>
      <c r="F916" s="45" t="s">
        <v>883</v>
      </c>
      <c r="G916" s="45" t="s">
        <v>884</v>
      </c>
      <c r="H916" s="45" t="s">
        <v>1534</v>
      </c>
      <c r="I916" s="45" t="s">
        <v>886</v>
      </c>
      <c r="J916" s="45" t="s">
        <v>887</v>
      </c>
      <c r="K916" s="45" t="s">
        <v>1535</v>
      </c>
      <c r="L916" s="45" t="s">
        <v>6801</v>
      </c>
      <c r="M916" s="45" t="s">
        <v>6802</v>
      </c>
      <c r="N916" s="45" t="s">
        <v>6803</v>
      </c>
      <c r="O916" s="45" t="s">
        <v>6804</v>
      </c>
      <c r="P916" s="45" t="s">
        <v>6805</v>
      </c>
      <c r="Q916" s="45" t="s">
        <v>6806</v>
      </c>
      <c r="R916" t="s">
        <v>6807</v>
      </c>
      <c r="S916" s="45" t="s">
        <v>893</v>
      </c>
      <c r="T916"/>
      <c r="U916" s="47">
        <v>59</v>
      </c>
      <c r="V916" s="47">
        <v>59</v>
      </c>
      <c r="W916" s="47" t="s">
        <v>1728</v>
      </c>
      <c r="X916" s="47">
        <v>21594</v>
      </c>
      <c r="Y916" s="47">
        <v>17709</v>
      </c>
      <c r="Z916" s="48">
        <v>191.18</v>
      </c>
      <c r="AA916" s="44">
        <v>253</v>
      </c>
      <c r="AB916" s="44">
        <v>249</v>
      </c>
      <c r="AC916" s="44">
        <v>4261</v>
      </c>
      <c r="AD916" s="44"/>
      <c r="AE916" s="44">
        <v>1412</v>
      </c>
      <c r="AF916" s="44">
        <v>8923</v>
      </c>
      <c r="AG916" s="44"/>
      <c r="AH916" s="47">
        <v>1727</v>
      </c>
      <c r="AI916" s="47">
        <v>536</v>
      </c>
      <c r="AJ916">
        <v>850</v>
      </c>
      <c r="AK916" t="s">
        <v>895</v>
      </c>
      <c r="AL916">
        <v>17709</v>
      </c>
      <c r="AM916"/>
      <c r="AN916"/>
      <c r="AO916"/>
      <c r="AP916"/>
      <c r="AQ916"/>
      <c r="AR916" s="44"/>
      <c r="AS916" s="44"/>
      <c r="AT916" s="44"/>
      <c r="AU916" s="44">
        <v>8204025</v>
      </c>
      <c r="AV916" s="44">
        <v>900280</v>
      </c>
      <c r="AW916" s="44">
        <v>795498</v>
      </c>
      <c r="AX916" s="44">
        <v>585</v>
      </c>
      <c r="AY916" s="44">
        <v>8309392</v>
      </c>
      <c r="AZ916" s="21">
        <v>8289839</v>
      </c>
      <c r="BA916" s="21">
        <v>19553</v>
      </c>
      <c r="BB916" s="44">
        <v>5</v>
      </c>
      <c r="BC916" s="44"/>
      <c r="BD916" s="44"/>
      <c r="BE916" s="44">
        <v>19558</v>
      </c>
      <c r="BF916" s="44">
        <v>3857572</v>
      </c>
      <c r="BG916" s="44"/>
      <c r="BH916" s="44">
        <v>433099</v>
      </c>
      <c r="BI916" s="21">
        <v>3202887</v>
      </c>
      <c r="BJ916" s="21"/>
      <c r="BK916" s="21">
        <v>208354</v>
      </c>
      <c r="BL916" s="21">
        <v>241350</v>
      </c>
      <c r="BM916" s="21">
        <v>260763</v>
      </c>
      <c r="BN916" s="21">
        <v>8204025</v>
      </c>
      <c r="BO916" s="21"/>
      <c r="BP916" s="21"/>
      <c r="BQ916" s="44"/>
      <c r="BR916" s="21"/>
      <c r="BS916" s="44"/>
      <c r="BT916" s="21"/>
      <c r="BU916" s="44"/>
      <c r="BV916" s="21"/>
      <c r="BW916" s="44">
        <v>723741</v>
      </c>
      <c r="BX916" s="21"/>
      <c r="BY916" s="21"/>
      <c r="BZ916" s="21"/>
      <c r="CA916" s="44">
        <v>32804</v>
      </c>
      <c r="CB916" s="44"/>
      <c r="CC916" s="44"/>
      <c r="CD916" s="44"/>
      <c r="CE916" s="44"/>
      <c r="CF916" s="44"/>
      <c r="CG916" s="44">
        <v>143735</v>
      </c>
      <c r="CH916" s="44"/>
      <c r="CI916" s="21"/>
      <c r="CJ916" s="44"/>
      <c r="CK916" s="21"/>
      <c r="CL916" s="44"/>
      <c r="CM916" s="44">
        <v>0</v>
      </c>
      <c r="CN916" s="44">
        <v>0</v>
      </c>
      <c r="CO916" s="44">
        <v>268548</v>
      </c>
      <c r="CP916" s="44">
        <v>0</v>
      </c>
      <c r="CQ916" s="21">
        <v>317758</v>
      </c>
      <c r="CR916" s="44">
        <v>195142</v>
      </c>
      <c r="CS916" s="44">
        <v>108591</v>
      </c>
      <c r="CT916" s="44">
        <v>1633</v>
      </c>
      <c r="CU916" s="44"/>
      <c r="CV916" s="44">
        <v>8608</v>
      </c>
      <c r="CW916" s="21"/>
      <c r="CX916" s="21"/>
      <c r="CY916" s="21"/>
      <c r="CZ916" s="21"/>
      <c r="DA916" s="21"/>
      <c r="DB916" s="21"/>
      <c r="DC916" s="21"/>
      <c r="DD916" s="21"/>
      <c r="DE916" s="44"/>
      <c r="DF916" s="21"/>
      <c r="DG916" s="44"/>
      <c r="DH916" s="21"/>
      <c r="DI916" s="44"/>
      <c r="DJ916" s="44"/>
      <c r="DK916" s="44"/>
      <c r="DL916" s="44"/>
      <c r="DM916" s="21"/>
      <c r="DN916" s="44"/>
      <c r="DO916" s="44"/>
      <c r="DP916" s="44"/>
      <c r="DQ916" s="44"/>
      <c r="DR916" s="44"/>
      <c r="DS916" s="44"/>
      <c r="DT916" s="44"/>
      <c r="DU916" s="44"/>
      <c r="DV916" s="44"/>
      <c r="DW916" s="44"/>
      <c r="DX916" s="44"/>
      <c r="DY916" s="44"/>
      <c r="DZ916" s="44"/>
      <c r="EA916" s="44"/>
      <c r="EB916" s="21"/>
      <c r="EC916" s="44">
        <v>635054</v>
      </c>
      <c r="ED916" s="44"/>
      <c r="EE916" s="21"/>
      <c r="EF916" s="44"/>
      <c r="EG916" s="21">
        <v>31248</v>
      </c>
      <c r="EH916" s="44"/>
      <c r="EI916" s="21"/>
      <c r="EJ916" s="44"/>
      <c r="EK916" s="44"/>
      <c r="EL916" s="21"/>
      <c r="EM916" s="44">
        <v>129196</v>
      </c>
      <c r="EN916" s="44"/>
      <c r="EO916" s="44"/>
      <c r="EP916" s="21"/>
      <c r="EQ916" s="21"/>
      <c r="ER916" s="21"/>
      <c r="ES916" s="21"/>
      <c r="ET916" s="44"/>
      <c r="EU916" s="21"/>
      <c r="EV916" s="44"/>
      <c r="EW916" s="21"/>
      <c r="EX916" s="44"/>
      <c r="EY916" s="44"/>
      <c r="EZ916" s="21"/>
      <c r="FA916" s="21"/>
      <c r="FB916" s="44"/>
      <c r="FC916" s="44"/>
      <c r="FD916" s="21"/>
      <c r="FE916" s="112"/>
      <c r="FF916" s="44"/>
      <c r="FG916" s="44">
        <v>4098113</v>
      </c>
      <c r="FH916" s="44">
        <v>793503</v>
      </c>
      <c r="FI916" s="44">
        <v>3398223</v>
      </c>
      <c r="FJ916" s="44">
        <v>101321</v>
      </c>
      <c r="FK916" s="44">
        <v>3601920</v>
      </c>
      <c r="FL916" s="44"/>
      <c r="FM916" s="44"/>
      <c r="FN916" s="44"/>
      <c r="FO916" s="44"/>
      <c r="FP916" s="44"/>
      <c r="FQ916" s="44"/>
      <c r="FR916" s="44"/>
      <c r="FS916" s="44"/>
      <c r="FT916" s="44">
        <v>7441</v>
      </c>
      <c r="FU916" s="44"/>
      <c r="FV916" s="21">
        <v>310615</v>
      </c>
      <c r="FW916" s="44"/>
      <c r="FX916" s="44">
        <v>191025</v>
      </c>
      <c r="FY916" s="44">
        <v>82568</v>
      </c>
      <c r="FZ916" s="44">
        <v>139402</v>
      </c>
      <c r="GA916" s="44">
        <v>6967</v>
      </c>
      <c r="GB916" s="44"/>
      <c r="GC916" s="44">
        <v>45077</v>
      </c>
      <c r="GD916" s="44">
        <v>217281</v>
      </c>
      <c r="GE916" s="44">
        <v>181192</v>
      </c>
      <c r="GF916" s="44">
        <v>154162</v>
      </c>
      <c r="GG916" s="44">
        <v>570274</v>
      </c>
      <c r="GH916" s="44">
        <v>59130</v>
      </c>
      <c r="GI916" s="44">
        <v>84462</v>
      </c>
      <c r="GJ916" s="44">
        <v>144904</v>
      </c>
      <c r="GK916" s="44">
        <v>1905575</v>
      </c>
      <c r="GL916" s="44">
        <v>29021</v>
      </c>
      <c r="GM916" s="44">
        <v>385548</v>
      </c>
      <c r="GN916" s="44">
        <v>61198</v>
      </c>
      <c r="GO916" s="44">
        <v>17777</v>
      </c>
      <c r="GP916" s="44"/>
      <c r="GQ916" s="44"/>
      <c r="GR916" s="44">
        <v>94300</v>
      </c>
      <c r="GS916" s="44">
        <v>1804761</v>
      </c>
      <c r="GT916" s="44"/>
      <c r="GU916" s="21">
        <v>155080</v>
      </c>
      <c r="GV916" s="44"/>
      <c r="GW916" s="44">
        <v>1301927</v>
      </c>
      <c r="GX916" s="44">
        <v>43518</v>
      </c>
      <c r="GY916" s="44">
        <v>3305286</v>
      </c>
      <c r="GZ916" s="44">
        <v>1500992</v>
      </c>
      <c r="HA916" s="44"/>
      <c r="HB916" s="44"/>
      <c r="HC916" s="44">
        <v>1804294</v>
      </c>
      <c r="HD916" s="44">
        <v>3305286</v>
      </c>
      <c r="HE916" s="21"/>
      <c r="HF916" s="21">
        <v>1294477</v>
      </c>
      <c r="HG916" s="21"/>
      <c r="HH916" s="21"/>
      <c r="HI916" s="21">
        <v>0</v>
      </c>
      <c r="HJ916" s="44"/>
      <c r="HK916" s="21">
        <v>133561</v>
      </c>
      <c r="HL916" s="21">
        <v>89358</v>
      </c>
      <c r="HM916" s="21">
        <v>222919</v>
      </c>
      <c r="HN916" s="21">
        <v>-67839</v>
      </c>
      <c r="HO916" s="21"/>
      <c r="HP916" s="44"/>
      <c r="HQ916" s="47"/>
      <c r="HR916" s="47"/>
      <c r="HS916" s="47"/>
      <c r="HT916" s="47" t="s">
        <v>2187</v>
      </c>
      <c r="HU916" s="47">
        <v>540357.12</v>
      </c>
      <c r="HV916" s="47">
        <v>1801</v>
      </c>
      <c r="HW916" s="47">
        <v>0</v>
      </c>
      <c r="HX916" s="47">
        <v>7337</v>
      </c>
      <c r="HY916" s="47">
        <v>16954</v>
      </c>
      <c r="HZ916" s="47">
        <v>46753</v>
      </c>
      <c r="IA916" s="47">
        <v>0</v>
      </c>
      <c r="IB916" s="47">
        <v>0</v>
      </c>
      <c r="IC916" s="47">
        <v>1555</v>
      </c>
      <c r="ID916">
        <v>8084</v>
      </c>
      <c r="IE916" s="47">
        <v>1571</v>
      </c>
      <c r="IF916">
        <v>6785</v>
      </c>
      <c r="IG916" s="47">
        <v>5480</v>
      </c>
      <c r="IH916" s="47">
        <v>14888</v>
      </c>
      <c r="II916">
        <v>1990</v>
      </c>
      <c r="IJ916">
        <v>3389</v>
      </c>
      <c r="IK916">
        <v>2609</v>
      </c>
      <c r="IL916">
        <v>12990</v>
      </c>
      <c r="IM916">
        <v>132186</v>
      </c>
      <c r="IN916">
        <v>0</v>
      </c>
      <c r="IO916">
        <v>1724</v>
      </c>
      <c r="IP916">
        <v>1378</v>
      </c>
      <c r="IQ916">
        <v>6829</v>
      </c>
      <c r="IR916">
        <v>0</v>
      </c>
      <c r="IS916">
        <v>0</v>
      </c>
      <c r="IT916">
        <v>9931</v>
      </c>
      <c r="IU916">
        <v>174768</v>
      </c>
      <c r="IV916">
        <v>0</v>
      </c>
      <c r="IW916">
        <v>395212</v>
      </c>
      <c r="IX916">
        <v>690546</v>
      </c>
      <c r="IY916">
        <v>1100309</v>
      </c>
      <c r="IZ916">
        <v>0</v>
      </c>
      <c r="JA916">
        <v>0</v>
      </c>
      <c r="JB916">
        <v>75770</v>
      </c>
      <c r="JC916">
        <v>456108</v>
      </c>
      <c r="JD916">
        <v>44094</v>
      </c>
      <c r="JE916">
        <v>128838</v>
      </c>
      <c r="JF916">
        <v>95583</v>
      </c>
      <c r="JG916">
        <v>310657</v>
      </c>
      <c r="JH916">
        <v>48847</v>
      </c>
      <c r="JI916">
        <v>61167</v>
      </c>
      <c r="JJ916">
        <v>121398</v>
      </c>
      <c r="JK916">
        <v>394816</v>
      </c>
      <c r="JL916">
        <v>4098113</v>
      </c>
      <c r="JM916">
        <v>0</v>
      </c>
      <c r="JN916">
        <v>137243</v>
      </c>
      <c r="JO916">
        <v>74467</v>
      </c>
      <c r="JP916">
        <v>261153</v>
      </c>
      <c r="JQ916">
        <v>0</v>
      </c>
      <c r="JR916">
        <v>0</v>
      </c>
      <c r="JS916">
        <v>472863</v>
      </c>
      <c r="JT916"/>
      <c r="JU916"/>
      <c r="JV916"/>
      <c r="JW916"/>
      <c r="JX916"/>
      <c r="JY916">
        <v>8084</v>
      </c>
      <c r="JZ916"/>
      <c r="KA916"/>
      <c r="KB916"/>
      <c r="KC916"/>
      <c r="KD916"/>
      <c r="KE916">
        <v>456108</v>
      </c>
      <c r="KF916">
        <v>125</v>
      </c>
      <c r="KG916">
        <v>190</v>
      </c>
      <c r="KH916">
        <v>93</v>
      </c>
      <c r="KI916">
        <v>85</v>
      </c>
      <c r="KJ916">
        <v>135</v>
      </c>
      <c r="KK916">
        <v>60</v>
      </c>
      <c r="KL916">
        <v>34</v>
      </c>
      <c r="KM916">
        <v>58</v>
      </c>
      <c r="KN916">
        <v>23</v>
      </c>
      <c r="KO916">
        <v>1</v>
      </c>
      <c r="KP916">
        <v>0</v>
      </c>
      <c r="KQ916">
        <v>0</v>
      </c>
      <c r="KR916">
        <v>1</v>
      </c>
      <c r="KS916">
        <v>0</v>
      </c>
      <c r="KT916">
        <v>0</v>
      </c>
      <c r="KU916">
        <v>1</v>
      </c>
      <c r="KV916">
        <v>0</v>
      </c>
      <c r="KW916">
        <v>0</v>
      </c>
      <c r="KX916">
        <v>0</v>
      </c>
      <c r="KY916">
        <v>0</v>
      </c>
      <c r="KZ916">
        <v>0</v>
      </c>
      <c r="LA916">
        <v>0</v>
      </c>
      <c r="LB916">
        <v>0</v>
      </c>
      <c r="LC916">
        <v>0</v>
      </c>
      <c r="LD916">
        <v>1</v>
      </c>
      <c r="LE916">
        <v>0</v>
      </c>
      <c r="LF916">
        <v>0</v>
      </c>
      <c r="LG916">
        <v>0</v>
      </c>
      <c r="LH916">
        <v>0</v>
      </c>
    </row>
    <row r="917" spans="1:320" s="34" customFormat="1" ht="15" customHeight="1" x14ac:dyDescent="0.25">
      <c r="A917" s="45">
        <v>206420486</v>
      </c>
      <c r="B917" s="45" t="s">
        <v>6808</v>
      </c>
      <c r="C917" s="46">
        <v>45292</v>
      </c>
      <c r="D917" s="46">
        <v>45657</v>
      </c>
      <c r="E917" s="47">
        <v>366</v>
      </c>
      <c r="F917" s="45" t="s">
        <v>883</v>
      </c>
      <c r="G917" s="45" t="s">
        <v>884</v>
      </c>
      <c r="H917" s="45" t="s">
        <v>1534</v>
      </c>
      <c r="I917" s="45" t="s">
        <v>886</v>
      </c>
      <c r="J917" s="45" t="s">
        <v>331</v>
      </c>
      <c r="K917" s="45" t="s">
        <v>1535</v>
      </c>
      <c r="L917" s="45" t="s">
        <v>6794</v>
      </c>
      <c r="M917" s="45" t="s">
        <v>6809</v>
      </c>
      <c r="N917" s="45" t="s">
        <v>6810</v>
      </c>
      <c r="O917" s="45" t="s">
        <v>1538</v>
      </c>
      <c r="P917" s="45" t="s">
        <v>6811</v>
      </c>
      <c r="Q917" s="45" t="s">
        <v>6812</v>
      </c>
      <c r="R917" t="s">
        <v>6813</v>
      </c>
      <c r="S917" s="45" t="s">
        <v>884</v>
      </c>
      <c r="T917"/>
      <c r="U917" s="47">
        <v>59</v>
      </c>
      <c r="V917" s="47">
        <v>59</v>
      </c>
      <c r="W917" s="47" t="s">
        <v>1728</v>
      </c>
      <c r="X917" s="47">
        <v>21594</v>
      </c>
      <c r="Y917" s="47">
        <v>20077</v>
      </c>
      <c r="Z917" s="48">
        <v>92.97</v>
      </c>
      <c r="AA917" s="44">
        <v>2</v>
      </c>
      <c r="AB917" s="44">
        <v>4</v>
      </c>
      <c r="AC917" s="44"/>
      <c r="AD917" s="44"/>
      <c r="AE917" s="44">
        <v>31</v>
      </c>
      <c r="AF917" s="44">
        <v>19969</v>
      </c>
      <c r="AG917" s="44"/>
      <c r="AH917" s="47"/>
      <c r="AI917" s="47"/>
      <c r="AJ917">
        <v>77</v>
      </c>
      <c r="AK917" t="s">
        <v>3557</v>
      </c>
      <c r="AL917"/>
      <c r="AM917"/>
      <c r="AN917"/>
      <c r="AO917">
        <v>20077</v>
      </c>
      <c r="AP917"/>
      <c r="AQ917"/>
      <c r="AR917" s="44"/>
      <c r="AS917" s="44"/>
      <c r="AT917" s="44"/>
      <c r="AU917" s="44">
        <v>7426503</v>
      </c>
      <c r="AV917" s="44"/>
      <c r="AW917" s="44"/>
      <c r="AX917" s="44">
        <v>34141</v>
      </c>
      <c r="AY917" s="44">
        <v>7460644</v>
      </c>
      <c r="AZ917" s="21">
        <v>8303571</v>
      </c>
      <c r="BA917" s="21">
        <v>-842927</v>
      </c>
      <c r="BB917" s="44">
        <v>1161233</v>
      </c>
      <c r="BC917" s="44"/>
      <c r="BD917" s="44"/>
      <c r="BE917" s="44">
        <v>318306</v>
      </c>
      <c r="BF917" s="44"/>
      <c r="BG917" s="44"/>
      <c r="BH917" s="44">
        <v>11462</v>
      </c>
      <c r="BI917" s="21">
        <v>7386572</v>
      </c>
      <c r="BJ917" s="21"/>
      <c r="BK917" s="21"/>
      <c r="BL917" s="21"/>
      <c r="BM917" s="21">
        <v>28469</v>
      </c>
      <c r="BN917" s="21"/>
      <c r="BO917" s="21"/>
      <c r="BP917" s="21"/>
      <c r="BQ917" s="44">
        <v>7426503</v>
      </c>
      <c r="BR917" s="21"/>
      <c r="BS917" s="44"/>
      <c r="BT917" s="21"/>
      <c r="BU917" s="44"/>
      <c r="BV917" s="21"/>
      <c r="BW917" s="44"/>
      <c r="BX917" s="21"/>
      <c r="BY917" s="21"/>
      <c r="BZ917" s="21"/>
      <c r="CA917" s="44"/>
      <c r="CB917" s="44"/>
      <c r="CC917" s="44"/>
      <c r="CD917" s="44"/>
      <c r="CE917" s="44"/>
      <c r="CF917" s="44"/>
      <c r="CG917" s="44"/>
      <c r="CH917" s="44"/>
      <c r="CI917" s="21"/>
      <c r="CJ917" s="44"/>
      <c r="CK917" s="21"/>
      <c r="CL917" s="44"/>
      <c r="CM917" s="44">
        <v>0</v>
      </c>
      <c r="CN917" s="44">
        <v>0</v>
      </c>
      <c r="CO917" s="44">
        <v>0</v>
      </c>
      <c r="CP917" s="44">
        <v>0</v>
      </c>
      <c r="CQ917" s="21">
        <v>0</v>
      </c>
      <c r="CR917" s="44">
        <v>0</v>
      </c>
      <c r="CS917" s="44">
        <v>0</v>
      </c>
      <c r="CT917" s="44">
        <v>0</v>
      </c>
      <c r="CU917" s="44"/>
      <c r="CV917" s="44">
        <v>0</v>
      </c>
      <c r="CW917" s="21"/>
      <c r="CX917" s="21"/>
      <c r="CY917" s="21"/>
      <c r="CZ917" s="21"/>
      <c r="DA917" s="21"/>
      <c r="DB917" s="21"/>
      <c r="DC917" s="21"/>
      <c r="DD917" s="21"/>
      <c r="DE917" s="44"/>
      <c r="DF917" s="21"/>
      <c r="DG917" s="44"/>
      <c r="DH917" s="21"/>
      <c r="DI917" s="44"/>
      <c r="DJ917" s="44"/>
      <c r="DK917" s="44"/>
      <c r="DL917" s="44"/>
      <c r="DM917" s="21"/>
      <c r="DN917" s="44"/>
      <c r="DO917" s="44"/>
      <c r="DP917" s="44"/>
      <c r="DQ917" s="44"/>
      <c r="DR917" s="44"/>
      <c r="DS917" s="44"/>
      <c r="DT917" s="44"/>
      <c r="DU917" s="44"/>
      <c r="DV917" s="44"/>
      <c r="DW917" s="44"/>
      <c r="DX917" s="44"/>
      <c r="DY917" s="44"/>
      <c r="DZ917" s="44"/>
      <c r="EA917" s="44"/>
      <c r="EB917" s="21"/>
      <c r="EC917" s="44"/>
      <c r="ED917" s="44"/>
      <c r="EE917" s="21"/>
      <c r="EF917" s="44"/>
      <c r="EG917" s="21"/>
      <c r="EH917" s="44"/>
      <c r="EI917" s="21"/>
      <c r="EJ917" s="44"/>
      <c r="EK917" s="44"/>
      <c r="EL917" s="21"/>
      <c r="EM917" s="44"/>
      <c r="EN917" s="44"/>
      <c r="EO917" s="44"/>
      <c r="EP917" s="21"/>
      <c r="EQ917" s="21"/>
      <c r="ER917" s="21"/>
      <c r="ES917" s="21"/>
      <c r="ET917" s="44"/>
      <c r="EU917" s="21"/>
      <c r="EV917" s="44"/>
      <c r="EW917" s="21"/>
      <c r="EX917" s="44"/>
      <c r="EY917" s="44"/>
      <c r="EZ917" s="21"/>
      <c r="FA917" s="21"/>
      <c r="FB917" s="44"/>
      <c r="FC917" s="44"/>
      <c r="FD917" s="21"/>
      <c r="FE917" s="112"/>
      <c r="FF917" s="44"/>
      <c r="FG917" s="44">
        <v>3809269</v>
      </c>
      <c r="FH917" s="44">
        <v>1489884</v>
      </c>
      <c r="FI917" s="44">
        <v>3004418</v>
      </c>
      <c r="FJ917" s="44">
        <v>312423</v>
      </c>
      <c r="FK917" s="44"/>
      <c r="FL917" s="44"/>
      <c r="FM917" s="44"/>
      <c r="FN917" s="44">
        <v>4221318</v>
      </c>
      <c r="FO917" s="44"/>
      <c r="FP917" s="44"/>
      <c r="FQ917" s="44"/>
      <c r="FR917" s="44"/>
      <c r="FS917" s="44"/>
      <c r="FT917" s="44"/>
      <c r="FU917" s="44"/>
      <c r="FV917" s="21"/>
      <c r="FW917" s="44"/>
      <c r="FX917" s="44"/>
      <c r="FY917" s="44"/>
      <c r="FZ917" s="44"/>
      <c r="GA917" s="44"/>
      <c r="GB917" s="44"/>
      <c r="GC917" s="44"/>
      <c r="GD917" s="44">
        <v>491102</v>
      </c>
      <c r="GE917" s="44">
        <v>464688</v>
      </c>
      <c r="GF917" s="44">
        <v>206905</v>
      </c>
      <c r="GG917" s="44">
        <v>783302</v>
      </c>
      <c r="GH917" s="44">
        <v>134939</v>
      </c>
      <c r="GI917" s="44">
        <v>216189</v>
      </c>
      <c r="GJ917" s="44">
        <v>72982</v>
      </c>
      <c r="GK917" s="44">
        <v>1550471</v>
      </c>
      <c r="GL917" s="44">
        <v>94359</v>
      </c>
      <c r="GM917" s="44">
        <v>1351</v>
      </c>
      <c r="GN917" s="44">
        <v>1791</v>
      </c>
      <c r="GO917" s="44">
        <v>64174</v>
      </c>
      <c r="GP917" s="44"/>
      <c r="GQ917" s="44"/>
      <c r="GR917" s="44"/>
      <c r="GS917" s="44">
        <v>6330840</v>
      </c>
      <c r="GT917" s="44"/>
      <c r="GU917" s="21">
        <v>620946</v>
      </c>
      <c r="GV917" s="44">
        <v>1175439</v>
      </c>
      <c r="GW917" s="44"/>
      <c r="GX917" s="44"/>
      <c r="GY917" s="44">
        <v>8127225</v>
      </c>
      <c r="GZ917" s="44">
        <v>593194</v>
      </c>
      <c r="HA917" s="44"/>
      <c r="HB917" s="44"/>
      <c r="HC917" s="44">
        <v>7534031</v>
      </c>
      <c r="HD917" s="44">
        <v>8127225</v>
      </c>
      <c r="HE917" s="21"/>
      <c r="HF917" s="21"/>
      <c r="HG917" s="21"/>
      <c r="HH917" s="21"/>
      <c r="HI917" s="21">
        <v>390123</v>
      </c>
      <c r="HJ917" s="44">
        <v>1295703</v>
      </c>
      <c r="HK917" s="21"/>
      <c r="HL917" s="21">
        <v>1240099</v>
      </c>
      <c r="HM917" s="21">
        <v>2925925</v>
      </c>
      <c r="HN917" s="21">
        <v>-2304979</v>
      </c>
      <c r="HO917" s="21"/>
      <c r="HP917" s="44"/>
      <c r="HQ917" s="47"/>
      <c r="HR917" s="47"/>
      <c r="HS917" s="47"/>
      <c r="HT917" s="47" t="s">
        <v>6814</v>
      </c>
      <c r="HU917" s="47">
        <v>5291290.4799999995</v>
      </c>
      <c r="HV917" s="47">
        <v>1929</v>
      </c>
      <c r="HW917" s="47">
        <v>0</v>
      </c>
      <c r="HX917" s="47">
        <v>1402</v>
      </c>
      <c r="HY917" s="47">
        <v>8227</v>
      </c>
      <c r="HZ917" s="47">
        <v>46362</v>
      </c>
      <c r="IA917" s="47">
        <v>1781</v>
      </c>
      <c r="IB917" s="47">
        <v>0</v>
      </c>
      <c r="IC917" s="47">
        <v>13966</v>
      </c>
      <c r="ID917"/>
      <c r="IE917" s="47">
        <v>1962</v>
      </c>
      <c r="IF917">
        <v>13085</v>
      </c>
      <c r="IG917" s="47">
        <v>5446</v>
      </c>
      <c r="IH917" s="47">
        <v>14152</v>
      </c>
      <c r="II917">
        <v>3590</v>
      </c>
      <c r="IJ917">
        <v>1946</v>
      </c>
      <c r="IK917">
        <v>811</v>
      </c>
      <c r="IL917">
        <v>13128</v>
      </c>
      <c r="IM917">
        <v>127787</v>
      </c>
      <c r="IN917">
        <v>0</v>
      </c>
      <c r="IO917">
        <v>0</v>
      </c>
      <c r="IP917">
        <v>8491</v>
      </c>
      <c r="IQ917">
        <v>13511</v>
      </c>
      <c r="IR917">
        <v>0</v>
      </c>
      <c r="IS917">
        <v>0</v>
      </c>
      <c r="IT917">
        <v>22002</v>
      </c>
      <c r="IU917">
        <v>121788</v>
      </c>
      <c r="IV917">
        <v>0</v>
      </c>
      <c r="IW917">
        <v>65525</v>
      </c>
      <c r="IX917">
        <v>365770</v>
      </c>
      <c r="IY917">
        <v>1217478</v>
      </c>
      <c r="IZ917">
        <v>83004</v>
      </c>
      <c r="JA917">
        <v>0</v>
      </c>
      <c r="JB917">
        <v>290311</v>
      </c>
      <c r="JC917"/>
      <c r="JD917">
        <v>90229</v>
      </c>
      <c r="JE917">
        <v>280141</v>
      </c>
      <c r="JF917">
        <v>114812</v>
      </c>
      <c r="JG917">
        <v>380118</v>
      </c>
      <c r="JH917">
        <v>101209</v>
      </c>
      <c r="JI917">
        <v>85869</v>
      </c>
      <c r="JJ917">
        <v>41090</v>
      </c>
      <c r="JK917">
        <v>571925</v>
      </c>
      <c r="JL917">
        <v>3809269</v>
      </c>
      <c r="JM917">
        <v>0</v>
      </c>
      <c r="JN917">
        <v>0</v>
      </c>
      <c r="JO917">
        <v>517082</v>
      </c>
      <c r="JP917">
        <v>569358</v>
      </c>
      <c r="JQ917">
        <v>0</v>
      </c>
      <c r="JR917">
        <v>0</v>
      </c>
      <c r="JS917">
        <v>1086440</v>
      </c>
      <c r="JT917"/>
      <c r="JU917"/>
      <c r="JV917"/>
      <c r="JW917"/>
      <c r="JX917"/>
      <c r="JY917"/>
      <c r="JZ917"/>
      <c r="KA917"/>
      <c r="KB917"/>
      <c r="KC917"/>
      <c r="KD917"/>
      <c r="KE917"/>
      <c r="KF917">
        <v>84</v>
      </c>
      <c r="KG917">
        <v>121</v>
      </c>
      <c r="KH917">
        <v>70</v>
      </c>
      <c r="KI917">
        <v>51</v>
      </c>
      <c r="KJ917">
        <v>77</v>
      </c>
      <c r="KK917">
        <v>47</v>
      </c>
      <c r="KL917">
        <v>41</v>
      </c>
      <c r="KM917">
        <v>59</v>
      </c>
      <c r="KN917">
        <v>39</v>
      </c>
      <c r="KO917">
        <v>0</v>
      </c>
      <c r="KP917">
        <v>1</v>
      </c>
      <c r="KQ917">
        <v>0</v>
      </c>
      <c r="KR917">
        <v>1</v>
      </c>
      <c r="KS917">
        <v>0</v>
      </c>
      <c r="KT917">
        <v>0</v>
      </c>
      <c r="KU917">
        <v>0</v>
      </c>
      <c r="KV917">
        <v>0</v>
      </c>
      <c r="KW917">
        <v>0</v>
      </c>
      <c r="KX917">
        <v>1</v>
      </c>
      <c r="KY917">
        <v>0</v>
      </c>
      <c r="KZ917">
        <v>0</v>
      </c>
      <c r="LA917">
        <v>0</v>
      </c>
      <c r="LB917">
        <v>0</v>
      </c>
      <c r="LC917">
        <v>0</v>
      </c>
      <c r="LD917">
        <v>1</v>
      </c>
      <c r="LE917">
        <v>0</v>
      </c>
      <c r="LF917">
        <v>0</v>
      </c>
      <c r="LG917">
        <v>0</v>
      </c>
      <c r="LH917">
        <v>0</v>
      </c>
    </row>
    <row r="918" spans="1:320" s="34" customFormat="1" ht="15" customHeight="1" x14ac:dyDescent="0.25">
      <c r="A918" s="45">
        <v>206420488</v>
      </c>
      <c r="B918" s="45" t="s">
        <v>6815</v>
      </c>
      <c r="C918" s="46">
        <v>45292</v>
      </c>
      <c r="D918" s="46">
        <v>45657</v>
      </c>
      <c r="E918" s="47">
        <v>366</v>
      </c>
      <c r="F918" s="45" t="s">
        <v>883</v>
      </c>
      <c r="G918" s="45" t="s">
        <v>884</v>
      </c>
      <c r="H918" s="45" t="s">
        <v>1534</v>
      </c>
      <c r="I918" s="45" t="s">
        <v>886</v>
      </c>
      <c r="J918" s="45" t="s">
        <v>887</v>
      </c>
      <c r="K918" s="45" t="s">
        <v>1535</v>
      </c>
      <c r="L918" s="45" t="s">
        <v>6801</v>
      </c>
      <c r="M918" s="45" t="s">
        <v>6816</v>
      </c>
      <c r="N918" s="45" t="s">
        <v>6817</v>
      </c>
      <c r="O918" s="45" t="s">
        <v>6804</v>
      </c>
      <c r="P918" s="45" t="s">
        <v>6818</v>
      </c>
      <c r="Q918" s="45" t="s">
        <v>6819</v>
      </c>
      <c r="R918" t="s">
        <v>6820</v>
      </c>
      <c r="S918" s="45" t="s">
        <v>893</v>
      </c>
      <c r="T918"/>
      <c r="U918" s="47">
        <v>55</v>
      </c>
      <c r="V918" s="47">
        <v>55</v>
      </c>
      <c r="W918" s="47" t="s">
        <v>1728</v>
      </c>
      <c r="X918" s="47">
        <v>20130</v>
      </c>
      <c r="Y918" s="47">
        <v>17489</v>
      </c>
      <c r="Z918" s="48">
        <v>202.54</v>
      </c>
      <c r="AA918" s="44">
        <v>251</v>
      </c>
      <c r="AB918" s="44">
        <v>243</v>
      </c>
      <c r="AC918" s="44">
        <v>4447</v>
      </c>
      <c r="AD918" s="44"/>
      <c r="AE918" s="44">
        <v>548</v>
      </c>
      <c r="AF918" s="44">
        <v>10917</v>
      </c>
      <c r="AG918" s="44"/>
      <c r="AH918" s="47">
        <v>957</v>
      </c>
      <c r="AI918" s="47">
        <v>46</v>
      </c>
      <c r="AJ918">
        <v>574</v>
      </c>
      <c r="AK918" t="s">
        <v>895</v>
      </c>
      <c r="AL918">
        <v>17489</v>
      </c>
      <c r="AM918"/>
      <c r="AN918"/>
      <c r="AO918"/>
      <c r="AP918"/>
      <c r="AQ918"/>
      <c r="AR918" s="44"/>
      <c r="AS918" s="44"/>
      <c r="AT918" s="44"/>
      <c r="AU918" s="44">
        <v>7692374</v>
      </c>
      <c r="AV918" s="44">
        <v>794756</v>
      </c>
      <c r="AW918" s="44">
        <v>809344</v>
      </c>
      <c r="AX918" s="44">
        <v>462</v>
      </c>
      <c r="AY918" s="44">
        <v>7678248</v>
      </c>
      <c r="AZ918" s="21">
        <v>8166048</v>
      </c>
      <c r="BA918" s="21">
        <v>-487800</v>
      </c>
      <c r="BB918" s="44">
        <v>-1</v>
      </c>
      <c r="BC918" s="44"/>
      <c r="BD918" s="44"/>
      <c r="BE918" s="44">
        <v>-487801</v>
      </c>
      <c r="BF918" s="44">
        <v>4217616</v>
      </c>
      <c r="BG918" s="44"/>
      <c r="BH918" s="44">
        <v>135681</v>
      </c>
      <c r="BI918" s="21">
        <v>2821093</v>
      </c>
      <c r="BJ918" s="21"/>
      <c r="BK918" s="21">
        <v>350897</v>
      </c>
      <c r="BL918" s="21">
        <v>23000</v>
      </c>
      <c r="BM918" s="21">
        <v>144087</v>
      </c>
      <c r="BN918" s="21">
        <v>7692374</v>
      </c>
      <c r="BO918" s="21"/>
      <c r="BP918" s="21"/>
      <c r="BQ918" s="44"/>
      <c r="BR918" s="21"/>
      <c r="BS918" s="44"/>
      <c r="BT918" s="21"/>
      <c r="BU918" s="44"/>
      <c r="BV918" s="21"/>
      <c r="BW918" s="44">
        <v>697270</v>
      </c>
      <c r="BX918" s="21"/>
      <c r="BY918" s="21"/>
      <c r="BZ918" s="21"/>
      <c r="CA918" s="44"/>
      <c r="CB918" s="44"/>
      <c r="CC918" s="44"/>
      <c r="CD918" s="44"/>
      <c r="CE918" s="44"/>
      <c r="CF918" s="44"/>
      <c r="CG918" s="44">
        <v>96577</v>
      </c>
      <c r="CH918" s="44"/>
      <c r="CI918" s="21">
        <v>909</v>
      </c>
      <c r="CJ918" s="44"/>
      <c r="CK918" s="21"/>
      <c r="CL918" s="44"/>
      <c r="CM918" s="44">
        <v>885</v>
      </c>
      <c r="CN918" s="44">
        <v>0</v>
      </c>
      <c r="CO918" s="44">
        <v>292818</v>
      </c>
      <c r="CP918" s="44">
        <v>0</v>
      </c>
      <c r="CQ918" s="21">
        <v>292204</v>
      </c>
      <c r="CR918" s="44">
        <v>78317</v>
      </c>
      <c r="CS918" s="44">
        <v>118105</v>
      </c>
      <c r="CT918" s="44">
        <v>1713</v>
      </c>
      <c r="CU918" s="44"/>
      <c r="CV918" s="44">
        <v>10714</v>
      </c>
      <c r="CW918" s="21"/>
      <c r="CX918" s="21"/>
      <c r="CY918" s="21"/>
      <c r="CZ918" s="21"/>
      <c r="DA918" s="21"/>
      <c r="DB918" s="21"/>
      <c r="DC918" s="21"/>
      <c r="DD918" s="21"/>
      <c r="DE918" s="44"/>
      <c r="DF918" s="21"/>
      <c r="DG918" s="44"/>
      <c r="DH918" s="21"/>
      <c r="DI918" s="44"/>
      <c r="DJ918" s="44"/>
      <c r="DK918" s="44"/>
      <c r="DL918" s="44"/>
      <c r="DM918" s="21"/>
      <c r="DN918" s="44"/>
      <c r="DO918" s="44"/>
      <c r="DP918" s="44"/>
      <c r="DQ918" s="44"/>
      <c r="DR918" s="44"/>
      <c r="DS918" s="44"/>
      <c r="DT918" s="44"/>
      <c r="DU918" s="44"/>
      <c r="DV918" s="44"/>
      <c r="DW918" s="44"/>
      <c r="DX918" s="44"/>
      <c r="DY918" s="44"/>
      <c r="DZ918" s="44"/>
      <c r="EA918" s="44"/>
      <c r="EB918" s="21"/>
      <c r="EC918" s="44">
        <v>662831</v>
      </c>
      <c r="ED918" s="44"/>
      <c r="EE918" s="21"/>
      <c r="EF918" s="44"/>
      <c r="EG918" s="21">
        <v>642</v>
      </c>
      <c r="EH918" s="44"/>
      <c r="EI918" s="21">
        <v>46900</v>
      </c>
      <c r="EJ918" s="44"/>
      <c r="EK918" s="44"/>
      <c r="EL918" s="21"/>
      <c r="EM918" s="44">
        <v>98971</v>
      </c>
      <c r="EN918" s="44"/>
      <c r="EO918" s="44"/>
      <c r="EP918" s="21"/>
      <c r="EQ918" s="21"/>
      <c r="ER918" s="21"/>
      <c r="ES918" s="21"/>
      <c r="ET918" s="44"/>
      <c r="EU918" s="21"/>
      <c r="EV918" s="44"/>
      <c r="EW918" s="21"/>
      <c r="EX918" s="44"/>
      <c r="EY918" s="44"/>
      <c r="EZ918" s="21"/>
      <c r="FA918" s="21"/>
      <c r="FB918" s="44"/>
      <c r="FC918" s="44"/>
      <c r="FD918" s="21"/>
      <c r="FE918" s="112"/>
      <c r="FF918" s="44"/>
      <c r="FG918" s="44">
        <v>4086269</v>
      </c>
      <c r="FH918" s="44">
        <v>807530</v>
      </c>
      <c r="FI918" s="44">
        <v>3272249</v>
      </c>
      <c r="FJ918" s="44">
        <v>202282</v>
      </c>
      <c r="FK918" s="44">
        <v>3407740</v>
      </c>
      <c r="FL918" s="44"/>
      <c r="FM918" s="44"/>
      <c r="FN918" s="44"/>
      <c r="FO918" s="44"/>
      <c r="FP918" s="44"/>
      <c r="FQ918" s="44"/>
      <c r="FR918" s="44"/>
      <c r="FS918" s="44"/>
      <c r="FT918" s="44">
        <v>23174</v>
      </c>
      <c r="FU918" s="44"/>
      <c r="FV918" s="21">
        <v>300484</v>
      </c>
      <c r="FW918" s="44"/>
      <c r="FX918" s="44">
        <v>170650</v>
      </c>
      <c r="FY918" s="44">
        <v>47572</v>
      </c>
      <c r="FZ918" s="44">
        <v>134104</v>
      </c>
      <c r="GA918" s="44">
        <v>5047</v>
      </c>
      <c r="GB918" s="44"/>
      <c r="GC918" s="44">
        <v>33988</v>
      </c>
      <c r="GD918" s="44">
        <v>156810</v>
      </c>
      <c r="GE918" s="44">
        <v>272579</v>
      </c>
      <c r="GF918" s="44">
        <v>54959</v>
      </c>
      <c r="GG918" s="44">
        <v>583345</v>
      </c>
      <c r="GH918" s="44">
        <v>61047</v>
      </c>
      <c r="GI918" s="44">
        <v>101529</v>
      </c>
      <c r="GJ918" s="44">
        <v>116272</v>
      </c>
      <c r="GK918" s="44">
        <v>2134198</v>
      </c>
      <c r="GL918" s="44">
        <v>34999</v>
      </c>
      <c r="GM918" s="44">
        <v>384100</v>
      </c>
      <c r="GN918" s="44">
        <v>36739</v>
      </c>
      <c r="GO918" s="44">
        <v>7412</v>
      </c>
      <c r="GP918" s="44"/>
      <c r="GQ918" s="44"/>
      <c r="GR918" s="44">
        <v>99300</v>
      </c>
      <c r="GS918" s="44">
        <v>794780</v>
      </c>
      <c r="GT918" s="44"/>
      <c r="GU918" s="21">
        <v>188439</v>
      </c>
      <c r="GV918" s="44"/>
      <c r="GW918" s="44">
        <v>168263</v>
      </c>
      <c r="GX918" s="44">
        <v>2421</v>
      </c>
      <c r="GY918" s="44">
        <v>1153903</v>
      </c>
      <c r="GZ918" s="44">
        <v>1285401</v>
      </c>
      <c r="HA918" s="44"/>
      <c r="HB918" s="44"/>
      <c r="HC918" s="44">
        <v>-131498</v>
      </c>
      <c r="HD918" s="44">
        <v>1153903</v>
      </c>
      <c r="HE918" s="21"/>
      <c r="HF918" s="21">
        <v>158548</v>
      </c>
      <c r="HG918" s="21"/>
      <c r="HH918" s="21"/>
      <c r="HI918" s="21">
        <v>0</v>
      </c>
      <c r="HJ918" s="44"/>
      <c r="HK918" s="21">
        <v>203299</v>
      </c>
      <c r="HL918" s="21">
        <v>84141</v>
      </c>
      <c r="HM918" s="21">
        <v>287440</v>
      </c>
      <c r="HN918" s="21">
        <v>-99001</v>
      </c>
      <c r="HO918" s="21"/>
      <c r="HP918" s="44"/>
      <c r="HQ918" s="47"/>
      <c r="HR918" s="47"/>
      <c r="HS918" s="47"/>
      <c r="HT918" s="47" t="s">
        <v>2820</v>
      </c>
      <c r="HU918" s="47">
        <v>-77124.06</v>
      </c>
      <c r="HV918" s="47">
        <v>2089</v>
      </c>
      <c r="HW918" s="47">
        <v>0</v>
      </c>
      <c r="HX918" s="47">
        <v>3461</v>
      </c>
      <c r="HY918" s="47">
        <v>18254</v>
      </c>
      <c r="HZ918" s="47">
        <v>48161</v>
      </c>
      <c r="IA918" s="47">
        <v>0</v>
      </c>
      <c r="IB918" s="47">
        <v>0</v>
      </c>
      <c r="IC918" s="47">
        <v>2078</v>
      </c>
      <c r="ID918">
        <v>7972</v>
      </c>
      <c r="IE918" s="47">
        <v>597</v>
      </c>
      <c r="IF918">
        <v>11207</v>
      </c>
      <c r="IG918" s="47">
        <v>467</v>
      </c>
      <c r="IH918" s="47">
        <v>14492</v>
      </c>
      <c r="II918">
        <v>2265</v>
      </c>
      <c r="IJ918">
        <v>3318</v>
      </c>
      <c r="IK918">
        <v>2028</v>
      </c>
      <c r="IL918">
        <v>11940</v>
      </c>
      <c r="IM918">
        <v>128329</v>
      </c>
      <c r="IN918">
        <v>0</v>
      </c>
      <c r="IO918">
        <v>1045</v>
      </c>
      <c r="IP918">
        <v>2133</v>
      </c>
      <c r="IQ918">
        <v>1098</v>
      </c>
      <c r="IR918">
        <v>0</v>
      </c>
      <c r="IS918">
        <v>0</v>
      </c>
      <c r="IT918">
        <v>4276</v>
      </c>
      <c r="IU918">
        <v>183738</v>
      </c>
      <c r="IV918">
        <v>0</v>
      </c>
      <c r="IW918">
        <v>192513</v>
      </c>
      <c r="IX918">
        <v>818621</v>
      </c>
      <c r="IY918">
        <v>1140175</v>
      </c>
      <c r="IZ918">
        <v>0</v>
      </c>
      <c r="JA918">
        <v>0</v>
      </c>
      <c r="JB918">
        <v>105785</v>
      </c>
      <c r="JC918">
        <v>399735</v>
      </c>
      <c r="JD918">
        <v>17001</v>
      </c>
      <c r="JE918">
        <v>197172</v>
      </c>
      <c r="JF918">
        <v>7667</v>
      </c>
      <c r="JG918">
        <v>321217</v>
      </c>
      <c r="JH918">
        <v>50410</v>
      </c>
      <c r="JI918">
        <v>72993</v>
      </c>
      <c r="JJ918">
        <v>97086</v>
      </c>
      <c r="JK918">
        <v>482156</v>
      </c>
      <c r="JL918">
        <v>4086269</v>
      </c>
      <c r="JM918">
        <v>0</v>
      </c>
      <c r="JN918">
        <v>74543</v>
      </c>
      <c r="JO918">
        <v>126718</v>
      </c>
      <c r="JP918">
        <v>41353</v>
      </c>
      <c r="JQ918">
        <v>0</v>
      </c>
      <c r="JR918">
        <v>0</v>
      </c>
      <c r="JS918">
        <v>242614</v>
      </c>
      <c r="JT918"/>
      <c r="JU918"/>
      <c r="JV918"/>
      <c r="JW918"/>
      <c r="JX918"/>
      <c r="JY918">
        <v>7972</v>
      </c>
      <c r="JZ918"/>
      <c r="KA918"/>
      <c r="KB918"/>
      <c r="KC918"/>
      <c r="KD918"/>
      <c r="KE918">
        <v>399735</v>
      </c>
      <c r="KF918">
        <v>125</v>
      </c>
      <c r="KG918">
        <v>184</v>
      </c>
      <c r="KH918">
        <v>93</v>
      </c>
      <c r="KI918">
        <v>80</v>
      </c>
      <c r="KJ918">
        <v>120</v>
      </c>
      <c r="KK918">
        <v>59</v>
      </c>
      <c r="KL918">
        <v>39</v>
      </c>
      <c r="KM918">
        <v>56</v>
      </c>
      <c r="KN918">
        <v>31</v>
      </c>
      <c r="KO918">
        <v>1</v>
      </c>
      <c r="KP918">
        <v>0</v>
      </c>
      <c r="KQ918">
        <v>0</v>
      </c>
      <c r="KR918">
        <v>1</v>
      </c>
      <c r="KS918">
        <v>0</v>
      </c>
      <c r="KT918">
        <v>0</v>
      </c>
      <c r="KU918">
        <v>1</v>
      </c>
      <c r="KV918">
        <v>0</v>
      </c>
      <c r="KW918">
        <v>0</v>
      </c>
      <c r="KX918">
        <v>0</v>
      </c>
      <c r="KY918">
        <v>0</v>
      </c>
      <c r="KZ918">
        <v>0</v>
      </c>
      <c r="LA918">
        <v>0</v>
      </c>
      <c r="LB918">
        <v>0</v>
      </c>
      <c r="LC918">
        <v>0</v>
      </c>
      <c r="LD918">
        <v>1</v>
      </c>
      <c r="LE918">
        <v>0</v>
      </c>
      <c r="LF918">
        <v>0</v>
      </c>
      <c r="LG918">
        <v>0</v>
      </c>
      <c r="LH918">
        <v>0</v>
      </c>
    </row>
    <row r="919" spans="1:320" s="34" customFormat="1" ht="15" customHeight="1" x14ac:dyDescent="0.25">
      <c r="A919" s="45">
        <v>206420499</v>
      </c>
      <c r="B919" s="45" t="s">
        <v>6821</v>
      </c>
      <c r="C919" s="46">
        <v>45292</v>
      </c>
      <c r="D919" s="46">
        <v>45657</v>
      </c>
      <c r="E919" s="47">
        <v>366</v>
      </c>
      <c r="F919" s="45" t="s">
        <v>883</v>
      </c>
      <c r="G919" s="45" t="s">
        <v>884</v>
      </c>
      <c r="H919" s="45" t="s">
        <v>1534</v>
      </c>
      <c r="I919" s="45" t="s">
        <v>886</v>
      </c>
      <c r="J919" s="45" t="s">
        <v>887</v>
      </c>
      <c r="K919" s="45" t="s">
        <v>1535</v>
      </c>
      <c r="L919" s="45" t="s">
        <v>6794</v>
      </c>
      <c r="M919" s="45" t="s">
        <v>6822</v>
      </c>
      <c r="N919" s="45" t="s">
        <v>6823</v>
      </c>
      <c r="O919" s="45" t="s">
        <v>1538</v>
      </c>
      <c r="P919" s="45" t="s">
        <v>6824</v>
      </c>
      <c r="Q919" s="45" t="s">
        <v>6825</v>
      </c>
      <c r="R919" t="s">
        <v>6826</v>
      </c>
      <c r="S919" s="45" t="s">
        <v>893</v>
      </c>
      <c r="T919"/>
      <c r="U919" s="47">
        <v>138</v>
      </c>
      <c r="V919" s="47">
        <v>138</v>
      </c>
      <c r="W919" s="47" t="s">
        <v>913</v>
      </c>
      <c r="X919" s="47">
        <v>50508</v>
      </c>
      <c r="Y919" s="47">
        <v>40975</v>
      </c>
      <c r="Z919" s="48">
        <v>185.58</v>
      </c>
      <c r="AA919" s="44">
        <v>746</v>
      </c>
      <c r="AB919" s="44">
        <v>727</v>
      </c>
      <c r="AC919" s="44">
        <v>12234</v>
      </c>
      <c r="AD919" s="44">
        <v>4235</v>
      </c>
      <c r="AE919" s="44">
        <v>3495</v>
      </c>
      <c r="AF919" s="44">
        <v>17673</v>
      </c>
      <c r="AG919" s="44"/>
      <c r="AH919" s="47">
        <v>226</v>
      </c>
      <c r="AI919" s="47">
        <v>1995</v>
      </c>
      <c r="AJ919">
        <v>1117</v>
      </c>
      <c r="AK919" t="s">
        <v>895</v>
      </c>
      <c r="AL919">
        <v>40975</v>
      </c>
      <c r="AM919"/>
      <c r="AN919"/>
      <c r="AO919"/>
      <c r="AP919"/>
      <c r="AQ919"/>
      <c r="AR919" s="44"/>
      <c r="AS919" s="44"/>
      <c r="AT919" s="44"/>
      <c r="AU919" s="44">
        <v>24252935</v>
      </c>
      <c r="AV919" s="44">
        <v>6361017</v>
      </c>
      <c r="AW919" s="44">
        <v>4290495</v>
      </c>
      <c r="AX919" s="44">
        <v>54603</v>
      </c>
      <c r="AY919" s="44">
        <v>26378060</v>
      </c>
      <c r="AZ919" s="21">
        <v>23435432</v>
      </c>
      <c r="BA919" s="21">
        <v>2942628</v>
      </c>
      <c r="BB919" s="44">
        <v>-12591</v>
      </c>
      <c r="BC919" s="44"/>
      <c r="BD919" s="44"/>
      <c r="BE919" s="44">
        <v>2930037</v>
      </c>
      <c r="BF919" s="44">
        <v>7241255</v>
      </c>
      <c r="BG919" s="44">
        <v>2506679</v>
      </c>
      <c r="BH919" s="44">
        <v>2068676</v>
      </c>
      <c r="BI919" s="21">
        <v>10460577</v>
      </c>
      <c r="BJ919" s="21"/>
      <c r="BK919" s="21">
        <v>133768</v>
      </c>
      <c r="BL919" s="21">
        <v>1180832</v>
      </c>
      <c r="BM919" s="21">
        <v>661148</v>
      </c>
      <c r="BN919" s="21">
        <v>24252935</v>
      </c>
      <c r="BO919" s="21"/>
      <c r="BP919" s="21"/>
      <c r="BQ919" s="44"/>
      <c r="BR919" s="21"/>
      <c r="BS919" s="44"/>
      <c r="BT919" s="21"/>
      <c r="BU919" s="44"/>
      <c r="BV919" s="21"/>
      <c r="BW919" s="44">
        <v>4640226</v>
      </c>
      <c r="BX919" s="21"/>
      <c r="BY919" s="21">
        <v>785188</v>
      </c>
      <c r="BZ919" s="21"/>
      <c r="CA919" s="44">
        <v>315631</v>
      </c>
      <c r="CB919" s="44"/>
      <c r="CC919" s="44">
        <v>349383</v>
      </c>
      <c r="CD919" s="44"/>
      <c r="CE919" s="44"/>
      <c r="CF919" s="44"/>
      <c r="CG919" s="44">
        <v>49254</v>
      </c>
      <c r="CH919" s="44"/>
      <c r="CI919" s="21">
        <v>221335</v>
      </c>
      <c r="CJ919" s="44"/>
      <c r="CK919" s="21"/>
      <c r="CL919" s="44"/>
      <c r="CM919" s="44">
        <v>221335</v>
      </c>
      <c r="CN919" s="44">
        <v>0</v>
      </c>
      <c r="CO919" s="44">
        <v>1758715</v>
      </c>
      <c r="CP919" s="44">
        <v>740740</v>
      </c>
      <c r="CQ919" s="21">
        <v>1802577</v>
      </c>
      <c r="CR919" s="44">
        <v>799721</v>
      </c>
      <c r="CS919" s="44">
        <v>867746</v>
      </c>
      <c r="CT919" s="44">
        <v>79209</v>
      </c>
      <c r="CU919" s="44"/>
      <c r="CV919" s="44">
        <v>90974</v>
      </c>
      <c r="CW919" s="21"/>
      <c r="CX919" s="21"/>
      <c r="CY919" s="21"/>
      <c r="CZ919" s="21"/>
      <c r="DA919" s="21"/>
      <c r="DB919" s="21"/>
      <c r="DC919" s="21"/>
      <c r="DD919" s="21"/>
      <c r="DE919" s="44"/>
      <c r="DF919" s="21"/>
      <c r="DG919" s="44"/>
      <c r="DH919" s="21"/>
      <c r="DI919" s="44"/>
      <c r="DJ919" s="44"/>
      <c r="DK919" s="44"/>
      <c r="DL919" s="44"/>
      <c r="DM919" s="21"/>
      <c r="DN919" s="44"/>
      <c r="DO919" s="44"/>
      <c r="DP919" s="44"/>
      <c r="DQ919" s="44"/>
      <c r="DR919" s="44"/>
      <c r="DS919" s="44"/>
      <c r="DT919" s="44"/>
      <c r="DU919" s="44"/>
      <c r="DV919" s="44"/>
      <c r="DW919" s="44"/>
      <c r="DX919" s="44"/>
      <c r="DY919" s="44"/>
      <c r="DZ919" s="44"/>
      <c r="EA919" s="44"/>
      <c r="EB919" s="21"/>
      <c r="EC919" s="44">
        <v>-623378</v>
      </c>
      <c r="ED919" s="44"/>
      <c r="EE919" s="21">
        <v>100719</v>
      </c>
      <c r="EF919" s="44"/>
      <c r="EG919" s="21">
        <v>786480</v>
      </c>
      <c r="EH919" s="44"/>
      <c r="EI919" s="21">
        <v>3719551</v>
      </c>
      <c r="EJ919" s="44"/>
      <c r="EK919" s="44"/>
      <c r="EL919" s="21"/>
      <c r="EM919" s="44">
        <v>26782</v>
      </c>
      <c r="EN919" s="44"/>
      <c r="EO919" s="44">
        <v>280341</v>
      </c>
      <c r="EP919" s="21"/>
      <c r="EQ919" s="21"/>
      <c r="ER919" s="21"/>
      <c r="ES919" s="21"/>
      <c r="ET919" s="44"/>
      <c r="EU919" s="21"/>
      <c r="EV919" s="44"/>
      <c r="EW919" s="21"/>
      <c r="EX919" s="44"/>
      <c r="EY919" s="44"/>
      <c r="EZ919" s="21"/>
      <c r="FA919" s="21"/>
      <c r="FB919" s="44"/>
      <c r="FC919" s="44"/>
      <c r="FD919" s="21"/>
      <c r="FE919" s="112"/>
      <c r="FF919" s="44"/>
      <c r="FG919" s="44">
        <v>10169654</v>
      </c>
      <c r="FH919" s="44">
        <v>2531054</v>
      </c>
      <c r="FI919" s="44">
        <v>10734724</v>
      </c>
      <c r="FJ919" s="44">
        <v>149076</v>
      </c>
      <c r="FK919" s="44">
        <v>8992063</v>
      </c>
      <c r="FL919" s="44"/>
      <c r="FM919" s="44"/>
      <c r="FN919" s="44"/>
      <c r="FO919" s="44"/>
      <c r="FP919" s="44"/>
      <c r="FQ919" s="44"/>
      <c r="FR919" s="44"/>
      <c r="FS919" s="44"/>
      <c r="FT919" s="44">
        <v>27957</v>
      </c>
      <c r="FU919" s="44"/>
      <c r="FV919" s="21">
        <v>1073654</v>
      </c>
      <c r="FW919" s="44">
        <v>171061</v>
      </c>
      <c r="FX919" s="44">
        <v>798473</v>
      </c>
      <c r="FY919" s="44">
        <v>368510</v>
      </c>
      <c r="FZ919" s="44">
        <v>445941</v>
      </c>
      <c r="GA919" s="44">
        <v>81041</v>
      </c>
      <c r="GB919" s="44"/>
      <c r="GC919" s="44">
        <v>41299</v>
      </c>
      <c r="GD919" s="44">
        <v>687657</v>
      </c>
      <c r="GE919" s="44">
        <v>383363</v>
      </c>
      <c r="GF919" s="44">
        <v>254967</v>
      </c>
      <c r="GG919" s="44">
        <v>1751255</v>
      </c>
      <c r="GH919" s="44">
        <v>147961</v>
      </c>
      <c r="GI919" s="44">
        <v>185536</v>
      </c>
      <c r="GJ919" s="44">
        <v>107855</v>
      </c>
      <c r="GK919" s="44">
        <v>4626964</v>
      </c>
      <c r="GL919" s="44">
        <v>275201</v>
      </c>
      <c r="GM919" s="44">
        <v>1747084</v>
      </c>
      <c r="GN919" s="44">
        <v>231875</v>
      </c>
      <c r="GO919" s="44">
        <v>74989</v>
      </c>
      <c r="GP919" s="44">
        <v>98229</v>
      </c>
      <c r="GQ919" s="44"/>
      <c r="GR919" s="44">
        <v>862497</v>
      </c>
      <c r="GS919" s="44">
        <v>5382743</v>
      </c>
      <c r="GT919" s="44"/>
      <c r="GU919" s="21">
        <v>995634</v>
      </c>
      <c r="GV919" s="44">
        <v>9698</v>
      </c>
      <c r="GW919" s="44">
        <v>203953</v>
      </c>
      <c r="GX919" s="44">
        <v>783333</v>
      </c>
      <c r="GY919" s="44">
        <v>7375361</v>
      </c>
      <c r="GZ919" s="44">
        <v>4942889</v>
      </c>
      <c r="HA919" s="44"/>
      <c r="HB919" s="44"/>
      <c r="HC919" s="44">
        <v>2432472</v>
      </c>
      <c r="HD919" s="44">
        <v>7375361</v>
      </c>
      <c r="HE919" s="21">
        <v>-376242</v>
      </c>
      <c r="HF919" s="21"/>
      <c r="HG919" s="21">
        <v>52491</v>
      </c>
      <c r="HH919" s="21"/>
      <c r="HI919" s="21">
        <v>0</v>
      </c>
      <c r="HJ919" s="44"/>
      <c r="HK919" s="21">
        <v>290970</v>
      </c>
      <c r="HL919" s="21">
        <v>1312027</v>
      </c>
      <c r="HM919" s="21">
        <v>1602997</v>
      </c>
      <c r="HN919" s="21">
        <v>-607363</v>
      </c>
      <c r="HO919" s="21"/>
      <c r="HP919" s="44"/>
      <c r="HQ919" s="47"/>
      <c r="HR919" s="47"/>
      <c r="HS919" s="47"/>
      <c r="HT919" s="47" t="s">
        <v>3309</v>
      </c>
      <c r="HU919" s="47">
        <v>1730011.15</v>
      </c>
      <c r="HV919" s="47">
        <v>2818</v>
      </c>
      <c r="HW919" s="47">
        <v>0</v>
      </c>
      <c r="HX919" s="47">
        <v>14432</v>
      </c>
      <c r="HY919" s="47">
        <v>45215</v>
      </c>
      <c r="HZ919" s="47">
        <v>112297</v>
      </c>
      <c r="IA919" s="47">
        <v>0</v>
      </c>
      <c r="IB919" s="47">
        <v>0</v>
      </c>
      <c r="IC919" s="47">
        <v>5178</v>
      </c>
      <c r="ID919">
        <v>30334</v>
      </c>
      <c r="IE919" s="47">
        <v>6975</v>
      </c>
      <c r="IF919">
        <v>13591</v>
      </c>
      <c r="IG919" s="47">
        <v>9942</v>
      </c>
      <c r="IH919" s="47">
        <v>32207</v>
      </c>
      <c r="II919">
        <v>2331</v>
      </c>
      <c r="IJ919">
        <v>2281</v>
      </c>
      <c r="IK919">
        <v>1722</v>
      </c>
      <c r="IL919">
        <v>18410</v>
      </c>
      <c r="IM919">
        <v>297733</v>
      </c>
      <c r="IN919">
        <v>0</v>
      </c>
      <c r="IO919">
        <v>5404</v>
      </c>
      <c r="IP919">
        <v>4859</v>
      </c>
      <c r="IQ919">
        <v>9821</v>
      </c>
      <c r="IR919">
        <v>0</v>
      </c>
      <c r="IS919">
        <v>3033</v>
      </c>
      <c r="IT919">
        <v>23117</v>
      </c>
      <c r="IU919">
        <v>266266</v>
      </c>
      <c r="IV919">
        <v>0</v>
      </c>
      <c r="IW919">
        <v>653177</v>
      </c>
      <c r="IX919">
        <v>2313496</v>
      </c>
      <c r="IY919">
        <v>2825003</v>
      </c>
      <c r="IZ919">
        <v>0</v>
      </c>
      <c r="JA919">
        <v>0</v>
      </c>
      <c r="JB919">
        <v>259655</v>
      </c>
      <c r="JC919">
        <v>1708330</v>
      </c>
      <c r="JD919">
        <v>148648</v>
      </c>
      <c r="JE919">
        <v>234430</v>
      </c>
      <c r="JF919">
        <v>170898</v>
      </c>
      <c r="JG919">
        <v>750957</v>
      </c>
      <c r="JH919">
        <v>103734</v>
      </c>
      <c r="JI919">
        <v>57465</v>
      </c>
      <c r="JJ919">
        <v>93610</v>
      </c>
      <c r="JK919">
        <v>583985</v>
      </c>
      <c r="JL919">
        <v>10169654</v>
      </c>
      <c r="JM919">
        <v>0</v>
      </c>
      <c r="JN919">
        <v>297209</v>
      </c>
      <c r="JO919">
        <v>218652</v>
      </c>
      <c r="JP919">
        <v>343742</v>
      </c>
      <c r="JQ919">
        <v>0</v>
      </c>
      <c r="JR919">
        <v>151659</v>
      </c>
      <c r="JS919">
        <v>1011262</v>
      </c>
      <c r="JT919"/>
      <c r="JU919"/>
      <c r="JV919"/>
      <c r="JW919"/>
      <c r="JX919"/>
      <c r="JY919">
        <v>30334</v>
      </c>
      <c r="JZ919"/>
      <c r="KA919"/>
      <c r="KB919"/>
      <c r="KC919"/>
      <c r="KD919"/>
      <c r="KE919">
        <v>1708330</v>
      </c>
      <c r="KF919">
        <v>184</v>
      </c>
      <c r="KG919">
        <v>231</v>
      </c>
      <c r="KH919">
        <v>137</v>
      </c>
      <c r="KI919">
        <v>143</v>
      </c>
      <c r="KJ919">
        <v>187</v>
      </c>
      <c r="KK919">
        <v>98</v>
      </c>
      <c r="KL919">
        <v>71</v>
      </c>
      <c r="KM919">
        <v>91</v>
      </c>
      <c r="KN919">
        <v>51</v>
      </c>
      <c r="KO919">
        <v>1</v>
      </c>
      <c r="KP919">
        <v>0</v>
      </c>
      <c r="KQ919">
        <v>0</v>
      </c>
      <c r="KR919">
        <v>0</v>
      </c>
      <c r="KS919">
        <v>0</v>
      </c>
      <c r="KT919">
        <v>1</v>
      </c>
      <c r="KU919">
        <v>1</v>
      </c>
      <c r="KV919">
        <v>0</v>
      </c>
      <c r="KW919">
        <v>0</v>
      </c>
      <c r="KX919">
        <v>0</v>
      </c>
      <c r="KY919">
        <v>0</v>
      </c>
      <c r="KZ919">
        <v>0</v>
      </c>
      <c r="LA919">
        <v>0</v>
      </c>
      <c r="LB919">
        <v>0</v>
      </c>
      <c r="LC919">
        <v>0</v>
      </c>
      <c r="LD919">
        <v>1</v>
      </c>
      <c r="LE919">
        <v>0</v>
      </c>
      <c r="LF919">
        <v>0</v>
      </c>
      <c r="LG919">
        <v>0</v>
      </c>
      <c r="LH919">
        <v>0</v>
      </c>
    </row>
    <row r="920" spans="1:320" s="34" customFormat="1" ht="15" customHeight="1" x14ac:dyDescent="0.25">
      <c r="A920" s="45">
        <v>206420510</v>
      </c>
      <c r="B920" s="45" t="s">
        <v>1533</v>
      </c>
      <c r="C920" s="46">
        <v>45200</v>
      </c>
      <c r="D920" s="46">
        <v>45565</v>
      </c>
      <c r="E920" s="47">
        <v>366</v>
      </c>
      <c r="F920" s="45" t="s">
        <v>883</v>
      </c>
      <c r="G920" s="45" t="s">
        <v>884</v>
      </c>
      <c r="H920" s="45" t="s">
        <v>1534</v>
      </c>
      <c r="I920" s="45" t="s">
        <v>886</v>
      </c>
      <c r="J920" s="45" t="s">
        <v>331</v>
      </c>
      <c r="K920" s="45" t="s">
        <v>1535</v>
      </c>
      <c r="L920" s="45" t="s">
        <v>6794</v>
      </c>
      <c r="M920" s="45" t="s">
        <v>1536</v>
      </c>
      <c r="N920" s="45" t="s">
        <v>1537</v>
      </c>
      <c r="O920" s="45" t="s">
        <v>1538</v>
      </c>
      <c r="P920" s="45" t="s">
        <v>6811</v>
      </c>
      <c r="Q920" s="45" t="s">
        <v>1539</v>
      </c>
      <c r="R920" t="s">
        <v>1540</v>
      </c>
      <c r="S920" s="45" t="s">
        <v>893</v>
      </c>
      <c r="T920" t="s">
        <v>1468</v>
      </c>
      <c r="U920" s="47">
        <v>63</v>
      </c>
      <c r="V920" s="47">
        <v>63</v>
      </c>
      <c r="W920" s="47" t="s">
        <v>894</v>
      </c>
      <c r="X920" s="47">
        <v>23058</v>
      </c>
      <c r="Y920" s="47">
        <v>20367</v>
      </c>
      <c r="Z920" s="48">
        <v>88.33</v>
      </c>
      <c r="AA920" s="44">
        <v>263</v>
      </c>
      <c r="AB920" s="44">
        <v>264</v>
      </c>
      <c r="AC920" s="44">
        <v>6023</v>
      </c>
      <c r="AD920" s="44">
        <v>1517</v>
      </c>
      <c r="AE920" s="44">
        <v>1130</v>
      </c>
      <c r="AF920" s="44">
        <v>6097</v>
      </c>
      <c r="AG920" s="44"/>
      <c r="AH920" s="47"/>
      <c r="AI920" s="47">
        <v>5451</v>
      </c>
      <c r="AJ920">
        <v>149</v>
      </c>
      <c r="AK920" t="s">
        <v>895</v>
      </c>
      <c r="AL920">
        <v>20367</v>
      </c>
      <c r="AM920"/>
      <c r="AN920"/>
      <c r="AO920"/>
      <c r="AP920"/>
      <c r="AQ920"/>
      <c r="AR920" s="44"/>
      <c r="AS920" s="44"/>
      <c r="AT920" s="44"/>
      <c r="AU920" s="44">
        <v>14025000</v>
      </c>
      <c r="AV920" s="44">
        <v>2433316</v>
      </c>
      <c r="AW920" s="44">
        <v>4636319</v>
      </c>
      <c r="AX920" s="44">
        <v>170525</v>
      </c>
      <c r="AY920" s="44">
        <v>11992522</v>
      </c>
      <c r="AZ920" s="21">
        <v>12041285</v>
      </c>
      <c r="BA920" s="21">
        <v>-48763</v>
      </c>
      <c r="BB920" s="44">
        <v>476886</v>
      </c>
      <c r="BC920" s="44"/>
      <c r="BD920" s="44"/>
      <c r="BE920" s="44">
        <v>428123</v>
      </c>
      <c r="BF920" s="44">
        <v>5084014</v>
      </c>
      <c r="BG920" s="44">
        <v>1280500</v>
      </c>
      <c r="BH920" s="44">
        <v>683628</v>
      </c>
      <c r="BI920" s="21">
        <v>3685725</v>
      </c>
      <c r="BJ920" s="21"/>
      <c r="BK920" s="21"/>
      <c r="BL920" s="21">
        <v>3202061</v>
      </c>
      <c r="BM920" s="21">
        <v>89072</v>
      </c>
      <c r="BN920" s="21">
        <v>14025000</v>
      </c>
      <c r="BO920" s="21"/>
      <c r="BP920" s="21"/>
      <c r="BQ920" s="44"/>
      <c r="BR920" s="21"/>
      <c r="BS920" s="44"/>
      <c r="BT920" s="21"/>
      <c r="BU920" s="44"/>
      <c r="BV920" s="21"/>
      <c r="BW920" s="44">
        <v>1204878</v>
      </c>
      <c r="BX920" s="21">
        <v>345107</v>
      </c>
      <c r="BY920" s="21">
        <v>376854</v>
      </c>
      <c r="BZ920" s="21">
        <v>107772</v>
      </c>
      <c r="CA920" s="44">
        <v>47558</v>
      </c>
      <c r="CB920" s="44"/>
      <c r="CC920" s="44">
        <v>135605</v>
      </c>
      <c r="CD920" s="44"/>
      <c r="CE920" s="44"/>
      <c r="CF920" s="44"/>
      <c r="CG920" s="44"/>
      <c r="CH920" s="44"/>
      <c r="CI920" s="21">
        <v>215072</v>
      </c>
      <c r="CJ920" s="44"/>
      <c r="CK920" s="21">
        <v>470</v>
      </c>
      <c r="CL920" s="44"/>
      <c r="CM920" s="44">
        <v>95793</v>
      </c>
      <c r="CN920" s="44">
        <v>0</v>
      </c>
      <c r="CO920" s="44">
        <v>951498</v>
      </c>
      <c r="CP920" s="44">
        <v>0</v>
      </c>
      <c r="CQ920" s="21">
        <v>767188</v>
      </c>
      <c r="CR920" s="44">
        <v>307145</v>
      </c>
      <c r="CS920" s="44">
        <v>209318</v>
      </c>
      <c r="CT920" s="44">
        <v>102374</v>
      </c>
      <c r="CU920" s="44"/>
      <c r="CV920" s="44">
        <v>0</v>
      </c>
      <c r="CW920" s="21"/>
      <c r="CX920" s="21"/>
      <c r="CY920" s="21"/>
      <c r="CZ920" s="21"/>
      <c r="DA920" s="21"/>
      <c r="DB920" s="21"/>
      <c r="DC920" s="21"/>
      <c r="DD920" s="21"/>
      <c r="DE920" s="44"/>
      <c r="DF920" s="21"/>
      <c r="DG920" s="44"/>
      <c r="DH920" s="21"/>
      <c r="DI920" s="44"/>
      <c r="DJ920" s="44"/>
      <c r="DK920" s="44"/>
      <c r="DL920" s="44"/>
      <c r="DM920" s="21"/>
      <c r="DN920" s="44"/>
      <c r="DO920" s="44"/>
      <c r="DP920" s="44"/>
      <c r="DQ920" s="44"/>
      <c r="DR920" s="44"/>
      <c r="DS920" s="44"/>
      <c r="DT920" s="44"/>
      <c r="DU920" s="44"/>
      <c r="DV920" s="44"/>
      <c r="DW920" s="44"/>
      <c r="DX920" s="44"/>
      <c r="DY920" s="44">
        <v>2180</v>
      </c>
      <c r="DZ920" s="44"/>
      <c r="EA920" s="44"/>
      <c r="EB920" s="21"/>
      <c r="EC920" s="44">
        <v>1491424</v>
      </c>
      <c r="ED920" s="44">
        <v>76163</v>
      </c>
      <c r="EE920" s="21">
        <v>668629</v>
      </c>
      <c r="EF920" s="44">
        <v>71060</v>
      </c>
      <c r="EG920" s="21">
        <v>292943</v>
      </c>
      <c r="EH920" s="44"/>
      <c r="EI920" s="21">
        <v>1493270</v>
      </c>
      <c r="EJ920" s="44"/>
      <c r="EK920" s="44"/>
      <c r="EL920" s="21"/>
      <c r="EM920" s="44"/>
      <c r="EN920" s="44"/>
      <c r="EO920" s="44">
        <v>33939</v>
      </c>
      <c r="EP920" s="21"/>
      <c r="EQ920" s="21"/>
      <c r="ER920" s="21"/>
      <c r="ES920" s="21"/>
      <c r="ET920" s="44"/>
      <c r="EU920" s="21"/>
      <c r="EV920" s="44"/>
      <c r="EW920" s="21"/>
      <c r="EX920" s="44"/>
      <c r="EY920" s="44"/>
      <c r="EZ920" s="21"/>
      <c r="FA920" s="21"/>
      <c r="FB920" s="44"/>
      <c r="FC920" s="44">
        <v>506711</v>
      </c>
      <c r="FD920" s="21"/>
      <c r="FE920" s="112"/>
      <c r="FF920" s="44"/>
      <c r="FG920" s="44">
        <v>4434029</v>
      </c>
      <c r="FH920" s="44">
        <v>1539391</v>
      </c>
      <c r="FI920" s="44">
        <v>6067865</v>
      </c>
      <c r="FJ920" s="44"/>
      <c r="FK920" s="44">
        <v>4617748</v>
      </c>
      <c r="FL920" s="44"/>
      <c r="FM920" s="44"/>
      <c r="FN920" s="44"/>
      <c r="FO920" s="44"/>
      <c r="FP920" s="44"/>
      <c r="FQ920" s="44"/>
      <c r="FR920" s="44"/>
      <c r="FS920" s="44"/>
      <c r="FT920" s="44">
        <v>151630</v>
      </c>
      <c r="FU920" s="44"/>
      <c r="FV920" s="21">
        <v>614008</v>
      </c>
      <c r="FW920" s="44"/>
      <c r="FX920" s="44">
        <v>465953</v>
      </c>
      <c r="FY920" s="44">
        <v>172446</v>
      </c>
      <c r="FZ920" s="44">
        <v>224289</v>
      </c>
      <c r="GA920" s="44">
        <v>60798</v>
      </c>
      <c r="GB920" s="44"/>
      <c r="GC920" s="44">
        <v>10596</v>
      </c>
      <c r="GD920" s="44">
        <v>521570</v>
      </c>
      <c r="GE920" s="44">
        <v>399047</v>
      </c>
      <c r="GF920" s="44">
        <v>80963</v>
      </c>
      <c r="GG920" s="44">
        <v>1128096</v>
      </c>
      <c r="GH920" s="44">
        <v>218940</v>
      </c>
      <c r="GI920" s="44">
        <v>229952</v>
      </c>
      <c r="GJ920" s="44">
        <v>123634</v>
      </c>
      <c r="GK920" s="44">
        <v>2046882</v>
      </c>
      <c r="GL920" s="44">
        <v>667181</v>
      </c>
      <c r="GM920" s="44">
        <v>33158</v>
      </c>
      <c r="GN920" s="44"/>
      <c r="GO920" s="44">
        <v>74424</v>
      </c>
      <c r="GP920" s="44">
        <v>192738</v>
      </c>
      <c r="GQ920" s="44"/>
      <c r="GR920" s="44">
        <v>7232</v>
      </c>
      <c r="GS920" s="44">
        <v>1065619</v>
      </c>
      <c r="GT920" s="44">
        <v>12022876</v>
      </c>
      <c r="GU920" s="21">
        <v>7802246</v>
      </c>
      <c r="GV920" s="44">
        <v>642364</v>
      </c>
      <c r="GW920" s="44"/>
      <c r="GX920" s="44">
        <v>75646</v>
      </c>
      <c r="GY920" s="44">
        <v>21608751</v>
      </c>
      <c r="GZ920" s="44">
        <v>216695</v>
      </c>
      <c r="HA920" s="44">
        <v>185638</v>
      </c>
      <c r="HB920" s="44">
        <v>21029099</v>
      </c>
      <c r="HC920" s="44">
        <v>177319</v>
      </c>
      <c r="HD920" s="44">
        <v>21608751</v>
      </c>
      <c r="HE920" s="21"/>
      <c r="HF920" s="21"/>
      <c r="HG920" s="21"/>
      <c r="HH920" s="21">
        <v>17459998</v>
      </c>
      <c r="HI920" s="21">
        <v>142374</v>
      </c>
      <c r="HJ920" s="44">
        <v>11828747</v>
      </c>
      <c r="HK920" s="21"/>
      <c r="HL920" s="21">
        <v>2268179</v>
      </c>
      <c r="HM920" s="21">
        <v>14239300</v>
      </c>
      <c r="HN920" s="21">
        <v>-6437054</v>
      </c>
      <c r="HO920" s="21"/>
      <c r="HP920" s="44"/>
      <c r="HQ920" s="47">
        <v>3569101</v>
      </c>
      <c r="HR920" s="47">
        <v>21029099</v>
      </c>
      <c r="HS920" s="47"/>
      <c r="HT920" s="47" t="s">
        <v>1799</v>
      </c>
      <c r="HU920" s="47">
        <v>2166.9499999999998</v>
      </c>
      <c r="HV920" s="47">
        <v>1960</v>
      </c>
      <c r="HW920" s="47">
        <v>0</v>
      </c>
      <c r="HX920" s="47">
        <v>8142</v>
      </c>
      <c r="HY920" s="47">
        <v>18765</v>
      </c>
      <c r="HZ920" s="47">
        <v>38364</v>
      </c>
      <c r="IA920" s="47">
        <v>0</v>
      </c>
      <c r="IB920" s="47">
        <v>0</v>
      </c>
      <c r="IC920" s="47">
        <v>4131</v>
      </c>
      <c r="ID920"/>
      <c r="IE920" s="47">
        <v>1622</v>
      </c>
      <c r="IF920">
        <v>12181</v>
      </c>
      <c r="IG920" s="47">
        <v>2532</v>
      </c>
      <c r="IH920" s="47">
        <v>24312</v>
      </c>
      <c r="II920">
        <v>5312</v>
      </c>
      <c r="IJ920">
        <v>6079</v>
      </c>
      <c r="IK920">
        <v>1912</v>
      </c>
      <c r="IL920">
        <v>9870</v>
      </c>
      <c r="IM920">
        <v>135182</v>
      </c>
      <c r="IN920">
        <v>0</v>
      </c>
      <c r="IO920">
        <v>145</v>
      </c>
      <c r="IP920">
        <v>3236</v>
      </c>
      <c r="IQ920">
        <v>15998</v>
      </c>
      <c r="IR920">
        <v>0</v>
      </c>
      <c r="IS920">
        <v>0</v>
      </c>
      <c r="IT920">
        <v>19379</v>
      </c>
      <c r="IU920">
        <v>124139</v>
      </c>
      <c r="IV920">
        <v>0</v>
      </c>
      <c r="IW920">
        <v>460984</v>
      </c>
      <c r="IX920">
        <v>955276</v>
      </c>
      <c r="IY920">
        <v>1045853</v>
      </c>
      <c r="IZ920">
        <v>0</v>
      </c>
      <c r="JA920">
        <v>0</v>
      </c>
      <c r="JB920">
        <v>178049</v>
      </c>
      <c r="JC920"/>
      <c r="JD920">
        <v>60307</v>
      </c>
      <c r="JE920">
        <v>234916</v>
      </c>
      <c r="JF920">
        <v>46161</v>
      </c>
      <c r="JG920">
        <v>473195</v>
      </c>
      <c r="JH920">
        <v>129154</v>
      </c>
      <c r="JI920">
        <v>139270</v>
      </c>
      <c r="JJ920">
        <v>91000</v>
      </c>
      <c r="JK920">
        <v>495725</v>
      </c>
      <c r="JL920">
        <v>4434029</v>
      </c>
      <c r="JM920">
        <v>0</v>
      </c>
      <c r="JN920">
        <v>10777</v>
      </c>
      <c r="JO920">
        <v>197748</v>
      </c>
      <c r="JP920">
        <v>630846</v>
      </c>
      <c r="JQ920">
        <v>0</v>
      </c>
      <c r="JR920">
        <v>0</v>
      </c>
      <c r="JS920">
        <v>839371</v>
      </c>
      <c r="JT920"/>
      <c r="JU920"/>
      <c r="JV920"/>
      <c r="JW920"/>
      <c r="JX920"/>
      <c r="JY920"/>
      <c r="JZ920"/>
      <c r="KA920"/>
      <c r="KB920"/>
      <c r="KC920"/>
      <c r="KD920"/>
      <c r="KE920"/>
      <c r="KF920">
        <v>155</v>
      </c>
      <c r="KG920">
        <v>206</v>
      </c>
      <c r="KH920">
        <v>95</v>
      </c>
      <c r="KI920">
        <v>48</v>
      </c>
      <c r="KJ920">
        <v>79</v>
      </c>
      <c r="KK920">
        <v>29</v>
      </c>
      <c r="KL920">
        <v>29</v>
      </c>
      <c r="KM920">
        <v>51</v>
      </c>
      <c r="KN920">
        <v>18</v>
      </c>
      <c r="KO920">
        <v>0</v>
      </c>
      <c r="KP920">
        <v>1</v>
      </c>
      <c r="KQ920">
        <v>0</v>
      </c>
      <c r="KR920">
        <v>0</v>
      </c>
      <c r="KS920">
        <v>1</v>
      </c>
      <c r="KT920">
        <v>0</v>
      </c>
      <c r="KU920">
        <v>1</v>
      </c>
      <c r="KV920">
        <v>0</v>
      </c>
      <c r="KW920">
        <v>0</v>
      </c>
      <c r="KX920">
        <v>0</v>
      </c>
      <c r="KY920">
        <v>0</v>
      </c>
      <c r="KZ920">
        <v>0</v>
      </c>
      <c r="LA920">
        <v>0</v>
      </c>
      <c r="LB920">
        <v>0</v>
      </c>
      <c r="LC920">
        <v>0</v>
      </c>
      <c r="LD920">
        <v>1</v>
      </c>
      <c r="LE920">
        <v>0</v>
      </c>
      <c r="LF920">
        <v>0</v>
      </c>
      <c r="LG920">
        <v>0</v>
      </c>
      <c r="LH920">
        <v>0</v>
      </c>
    </row>
    <row r="921" spans="1:320" s="34" customFormat="1" ht="15" customHeight="1" x14ac:dyDescent="0.25">
      <c r="A921" s="45">
        <v>206420523</v>
      </c>
      <c r="B921" s="45" t="s">
        <v>1541</v>
      </c>
      <c r="C921" s="46">
        <v>45292</v>
      </c>
      <c r="D921" s="46">
        <v>45657</v>
      </c>
      <c r="E921" s="47">
        <v>366</v>
      </c>
      <c r="F921" s="45" t="s">
        <v>883</v>
      </c>
      <c r="G921" s="45" t="s">
        <v>893</v>
      </c>
      <c r="H921" s="45" t="s">
        <v>1534</v>
      </c>
      <c r="I921" s="45" t="s">
        <v>916</v>
      </c>
      <c r="J921" s="45" t="s">
        <v>331</v>
      </c>
      <c r="K921" s="45" t="s">
        <v>1535</v>
      </c>
      <c r="L921" s="45" t="s">
        <v>6827</v>
      </c>
      <c r="M921" s="45" t="s">
        <v>1542</v>
      </c>
      <c r="N921" s="45" t="s">
        <v>1543</v>
      </c>
      <c r="O921" s="45" t="s">
        <v>1544</v>
      </c>
      <c r="P921" s="45" t="s">
        <v>1545</v>
      </c>
      <c r="Q921" s="45" t="s">
        <v>1546</v>
      </c>
      <c r="R921" t="s">
        <v>1547</v>
      </c>
      <c r="S921" s="45" t="s">
        <v>884</v>
      </c>
      <c r="T921" t="s">
        <v>1548</v>
      </c>
      <c r="U921" s="47">
        <v>54</v>
      </c>
      <c r="V921" s="47">
        <v>54</v>
      </c>
      <c r="W921" s="47" t="s">
        <v>1728</v>
      </c>
      <c r="X921" s="47">
        <v>19764</v>
      </c>
      <c r="Y921" s="47">
        <v>16279</v>
      </c>
      <c r="Z921" s="48">
        <v>82.37</v>
      </c>
      <c r="AA921" s="44">
        <v>120</v>
      </c>
      <c r="AB921" s="44">
        <v>123</v>
      </c>
      <c r="AC921" s="44">
        <v>2464</v>
      </c>
      <c r="AD921" s="44">
        <v>27</v>
      </c>
      <c r="AE921" s="44">
        <v>893</v>
      </c>
      <c r="AF921" s="44">
        <v>7055</v>
      </c>
      <c r="AG921" s="44"/>
      <c r="AH921" s="47"/>
      <c r="AI921" s="47">
        <v>5840</v>
      </c>
      <c r="AJ921"/>
      <c r="AK921" t="s">
        <v>895</v>
      </c>
      <c r="AL921">
        <v>16279</v>
      </c>
      <c r="AM921"/>
      <c r="AN921"/>
      <c r="AO921"/>
      <c r="AP921"/>
      <c r="AQ921"/>
      <c r="AR921" s="44"/>
      <c r="AS921" s="44"/>
      <c r="AT921" s="44"/>
      <c r="AU921" s="44">
        <v>6914796</v>
      </c>
      <c r="AV921" s="44">
        <v>956822</v>
      </c>
      <c r="AW921" s="44">
        <v>979397</v>
      </c>
      <c r="AX921" s="44">
        <v>26184</v>
      </c>
      <c r="AY921" s="44">
        <v>6918405</v>
      </c>
      <c r="AZ921" s="21">
        <v>7478475</v>
      </c>
      <c r="BA921" s="21">
        <v>-560070</v>
      </c>
      <c r="BB921" s="44">
        <v>1359279</v>
      </c>
      <c r="BC921" s="44"/>
      <c r="BD921" s="44"/>
      <c r="BE921" s="44">
        <v>799209</v>
      </c>
      <c r="BF921" s="44">
        <v>1042446</v>
      </c>
      <c r="BG921" s="44">
        <v>11782</v>
      </c>
      <c r="BH921" s="44">
        <v>379047</v>
      </c>
      <c r="BI921" s="21">
        <v>2994597</v>
      </c>
      <c r="BJ921" s="21"/>
      <c r="BK921" s="21"/>
      <c r="BL921" s="21">
        <v>2486924</v>
      </c>
      <c r="BM921" s="21"/>
      <c r="BN921" s="21">
        <v>6914796</v>
      </c>
      <c r="BO921" s="21"/>
      <c r="BP921" s="21"/>
      <c r="BQ921" s="44"/>
      <c r="BR921" s="21"/>
      <c r="BS921" s="44"/>
      <c r="BT921" s="21"/>
      <c r="BU921" s="44"/>
      <c r="BV921" s="21"/>
      <c r="BW921" s="44">
        <v>902080</v>
      </c>
      <c r="BX921" s="21"/>
      <c r="BY921" s="21">
        <v>29984</v>
      </c>
      <c r="BZ921" s="21"/>
      <c r="CA921" s="44"/>
      <c r="CB921" s="44"/>
      <c r="CC921" s="44"/>
      <c r="CD921" s="44"/>
      <c r="CE921" s="44"/>
      <c r="CF921" s="44"/>
      <c r="CG921" s="44"/>
      <c r="CH921" s="44"/>
      <c r="CI921" s="21">
        <v>24758</v>
      </c>
      <c r="CJ921" s="44"/>
      <c r="CK921" s="21"/>
      <c r="CL921" s="44"/>
      <c r="CM921" s="44">
        <v>15243</v>
      </c>
      <c r="CN921" s="44">
        <v>0</v>
      </c>
      <c r="CO921" s="44">
        <v>425830</v>
      </c>
      <c r="CP921" s="44">
        <v>0</v>
      </c>
      <c r="CQ921" s="21">
        <v>360925</v>
      </c>
      <c r="CR921" s="44">
        <v>49000</v>
      </c>
      <c r="CS921" s="44">
        <v>70138</v>
      </c>
      <c r="CT921" s="44">
        <v>18296</v>
      </c>
      <c r="CU921" s="44"/>
      <c r="CV921" s="44">
        <v>17390</v>
      </c>
      <c r="CW921" s="21"/>
      <c r="CX921" s="21"/>
      <c r="CY921" s="21"/>
      <c r="CZ921" s="21"/>
      <c r="DA921" s="21"/>
      <c r="DB921" s="21"/>
      <c r="DC921" s="21"/>
      <c r="DD921" s="21"/>
      <c r="DE921" s="44"/>
      <c r="DF921" s="21"/>
      <c r="DG921" s="44"/>
      <c r="DH921" s="21"/>
      <c r="DI921" s="44"/>
      <c r="DJ921" s="44"/>
      <c r="DK921" s="44"/>
      <c r="DL921" s="44"/>
      <c r="DM921" s="21"/>
      <c r="DN921" s="44"/>
      <c r="DO921" s="44"/>
      <c r="DP921" s="44"/>
      <c r="DQ921" s="44"/>
      <c r="DR921" s="44"/>
      <c r="DS921" s="44"/>
      <c r="DT921" s="44"/>
      <c r="DU921" s="44"/>
      <c r="DV921" s="44"/>
      <c r="DW921" s="44"/>
      <c r="DX921" s="44"/>
      <c r="DY921" s="44">
        <v>88373</v>
      </c>
      <c r="DZ921" s="44"/>
      <c r="EA921" s="44"/>
      <c r="EB921" s="21"/>
      <c r="EC921" s="44">
        <v>-26312</v>
      </c>
      <c r="ED921" s="44"/>
      <c r="EE921" s="21">
        <v>13693</v>
      </c>
      <c r="EF921" s="44"/>
      <c r="EG921" s="21">
        <v>101530</v>
      </c>
      <c r="EH921" s="44"/>
      <c r="EI921" s="21">
        <v>802113</v>
      </c>
      <c r="EJ921" s="44"/>
      <c r="EK921" s="44"/>
      <c r="EL921" s="21"/>
      <c r="EM921" s="44"/>
      <c r="EN921" s="44"/>
      <c r="EO921" s="44"/>
      <c r="EP921" s="21"/>
      <c r="EQ921" s="21"/>
      <c r="ER921" s="21"/>
      <c r="ES921" s="21"/>
      <c r="ET921" s="44"/>
      <c r="EU921" s="21"/>
      <c r="EV921" s="44"/>
      <c r="EW921" s="21"/>
      <c r="EX921" s="44"/>
      <c r="EY921" s="44"/>
      <c r="EZ921" s="21"/>
      <c r="FA921" s="21"/>
      <c r="FB921" s="44"/>
      <c r="FC921" s="44"/>
      <c r="FD921" s="21"/>
      <c r="FE921" s="112"/>
      <c r="FF921" s="44"/>
      <c r="FG921" s="44">
        <v>7888142</v>
      </c>
      <c r="FH921" s="44">
        <v>2889331</v>
      </c>
      <c r="FI921" s="44">
        <v>5984139</v>
      </c>
      <c r="FJ921" s="44">
        <v>302872</v>
      </c>
      <c r="FK921" s="44">
        <v>3293807</v>
      </c>
      <c r="FL921" s="44"/>
      <c r="FM921" s="44"/>
      <c r="FN921" s="44"/>
      <c r="FO921" s="44"/>
      <c r="FP921" s="44"/>
      <c r="FQ921" s="44"/>
      <c r="FR921" s="44"/>
      <c r="FS921" s="44"/>
      <c r="FT921" s="44">
        <v>6737</v>
      </c>
      <c r="FU921" s="44"/>
      <c r="FV921" s="21">
        <v>202915</v>
      </c>
      <c r="FW921" s="44"/>
      <c r="FX921" s="44">
        <v>170437</v>
      </c>
      <c r="FY921" s="44">
        <v>12333</v>
      </c>
      <c r="FZ921" s="44">
        <v>67368</v>
      </c>
      <c r="GA921" s="44">
        <v>18048</v>
      </c>
      <c r="GB921" s="44"/>
      <c r="GC921" s="44">
        <v>18815</v>
      </c>
      <c r="GD921" s="44">
        <v>69882</v>
      </c>
      <c r="GE921" s="44">
        <v>34516</v>
      </c>
      <c r="GF921" s="44">
        <v>68798</v>
      </c>
      <c r="GG921" s="44">
        <v>1101743</v>
      </c>
      <c r="GH921" s="44">
        <v>66128</v>
      </c>
      <c r="GI921" s="44">
        <v>406022</v>
      </c>
      <c r="GJ921" s="44">
        <v>40035</v>
      </c>
      <c r="GK921" s="44">
        <v>1817057</v>
      </c>
      <c r="GL921" s="44">
        <v>61919</v>
      </c>
      <c r="GM921" s="44"/>
      <c r="GN921" s="44">
        <v>66</v>
      </c>
      <c r="GO921" s="44">
        <v>2851</v>
      </c>
      <c r="GP921" s="44">
        <v>15790</v>
      </c>
      <c r="GQ921" s="44"/>
      <c r="GR921" s="44">
        <v>3208</v>
      </c>
      <c r="GS921" s="44">
        <v>5445551</v>
      </c>
      <c r="GT921" s="44"/>
      <c r="GU921" s="21">
        <v>29269382</v>
      </c>
      <c r="GV921" s="44">
        <v>648355</v>
      </c>
      <c r="GW921" s="44">
        <v>224823</v>
      </c>
      <c r="GX921" s="44"/>
      <c r="GY921" s="44">
        <v>35588111</v>
      </c>
      <c r="GZ921" s="44">
        <v>2005311</v>
      </c>
      <c r="HA921" s="44"/>
      <c r="HB921" s="44">
        <v>13108917</v>
      </c>
      <c r="HC921" s="44">
        <v>20473883</v>
      </c>
      <c r="HD921" s="44">
        <v>35588111</v>
      </c>
      <c r="HE921" s="21"/>
      <c r="HF921" s="21"/>
      <c r="HG921" s="21"/>
      <c r="HH921" s="21"/>
      <c r="HI921" s="21">
        <v>873290</v>
      </c>
      <c r="HJ921" s="44">
        <v>45108012</v>
      </c>
      <c r="HK921" s="21"/>
      <c r="HL921" s="21">
        <v>5787823</v>
      </c>
      <c r="HM921" s="21">
        <v>51769125</v>
      </c>
      <c r="HN921" s="21">
        <v>-22499743</v>
      </c>
      <c r="HO921" s="21"/>
      <c r="HP921" s="44"/>
      <c r="HQ921" s="47">
        <v>5196832</v>
      </c>
      <c r="HR921" s="47">
        <v>13432924</v>
      </c>
      <c r="HS921" s="47">
        <v>-324007</v>
      </c>
      <c r="HT921" s="47" t="s">
        <v>6828</v>
      </c>
      <c r="HU921" s="47">
        <v>4592162.1900000004</v>
      </c>
      <c r="HV921" s="47">
        <v>1826</v>
      </c>
      <c r="HW921" s="47">
        <v>0</v>
      </c>
      <c r="HX921" s="47">
        <v>4683</v>
      </c>
      <c r="HY921" s="47">
        <v>13610</v>
      </c>
      <c r="HZ921" s="47">
        <v>48416</v>
      </c>
      <c r="IA921" s="47">
        <v>0</v>
      </c>
      <c r="IB921" s="47">
        <v>0</v>
      </c>
      <c r="IC921" s="47">
        <v>5418</v>
      </c>
      <c r="ID921"/>
      <c r="IE921" s="47">
        <v>441</v>
      </c>
      <c r="IF921">
        <v>1204</v>
      </c>
      <c r="IG921" s="47">
        <v>1939</v>
      </c>
      <c r="IH921" s="47">
        <v>23090</v>
      </c>
      <c r="II921">
        <v>1548</v>
      </c>
      <c r="IJ921">
        <v>9942</v>
      </c>
      <c r="IK921">
        <v>649</v>
      </c>
      <c r="IL921">
        <v>17944</v>
      </c>
      <c r="IM921">
        <v>130710</v>
      </c>
      <c r="IN921">
        <v>0</v>
      </c>
      <c r="IO921">
        <v>236</v>
      </c>
      <c r="IP921">
        <v>950</v>
      </c>
      <c r="IQ921">
        <v>2019</v>
      </c>
      <c r="IR921">
        <v>0</v>
      </c>
      <c r="IS921">
        <v>0</v>
      </c>
      <c r="IT921">
        <v>3205</v>
      </c>
      <c r="IU921">
        <v>121527</v>
      </c>
      <c r="IV921">
        <v>0</v>
      </c>
      <c r="IW921">
        <v>256595</v>
      </c>
      <c r="IX921">
        <v>552942</v>
      </c>
      <c r="IY921">
        <v>1172498</v>
      </c>
      <c r="IZ921">
        <v>0</v>
      </c>
      <c r="JA921">
        <v>0</v>
      </c>
      <c r="JB921">
        <v>190923</v>
      </c>
      <c r="JC921"/>
      <c r="JD921">
        <v>19547</v>
      </c>
      <c r="JE921">
        <v>23067</v>
      </c>
      <c r="JF921">
        <v>37574</v>
      </c>
      <c r="JG921">
        <v>471915</v>
      </c>
      <c r="JH921">
        <v>46861</v>
      </c>
      <c r="JI921">
        <v>237105</v>
      </c>
      <c r="JJ921">
        <v>29268</v>
      </c>
      <c r="JK921">
        <v>1008706</v>
      </c>
      <c r="JL921">
        <v>4168528</v>
      </c>
      <c r="JM921">
        <v>0</v>
      </c>
      <c r="JN921">
        <v>18792</v>
      </c>
      <c r="JO921">
        <v>66396</v>
      </c>
      <c r="JP921">
        <v>87755</v>
      </c>
      <c r="JQ921">
        <v>0</v>
      </c>
      <c r="JR921">
        <v>0</v>
      </c>
      <c r="JS921">
        <v>172943</v>
      </c>
      <c r="JT921"/>
      <c r="JU921"/>
      <c r="JV921"/>
      <c r="JW921"/>
      <c r="JX921"/>
      <c r="JY921"/>
      <c r="JZ921"/>
      <c r="KA921"/>
      <c r="KB921"/>
      <c r="KC921"/>
      <c r="KD921"/>
      <c r="KE921"/>
      <c r="KF921">
        <v>119</v>
      </c>
      <c r="KG921">
        <v>155</v>
      </c>
      <c r="KH921">
        <v>97</v>
      </c>
      <c r="KI921">
        <v>50</v>
      </c>
      <c r="KJ921">
        <v>71</v>
      </c>
      <c r="KK921">
        <v>36</v>
      </c>
      <c r="KL921">
        <v>35</v>
      </c>
      <c r="KM921">
        <v>50</v>
      </c>
      <c r="KN921">
        <v>26</v>
      </c>
      <c r="KO921">
        <v>0</v>
      </c>
      <c r="KP921">
        <v>1</v>
      </c>
      <c r="KQ921">
        <v>0</v>
      </c>
      <c r="KR921">
        <v>1</v>
      </c>
      <c r="KS921">
        <v>0</v>
      </c>
      <c r="KT921">
        <v>0</v>
      </c>
      <c r="KU921">
        <v>1</v>
      </c>
      <c r="KV921">
        <v>0</v>
      </c>
      <c r="KW921">
        <v>0</v>
      </c>
      <c r="KX921">
        <v>0</v>
      </c>
      <c r="KY921">
        <v>0</v>
      </c>
      <c r="KZ921">
        <v>0</v>
      </c>
      <c r="LA921">
        <v>0</v>
      </c>
      <c r="LB921">
        <v>0</v>
      </c>
      <c r="LC921">
        <v>0</v>
      </c>
      <c r="LD921">
        <v>0</v>
      </c>
      <c r="LE921">
        <v>0</v>
      </c>
      <c r="LF921">
        <v>1</v>
      </c>
      <c r="LG921">
        <v>0</v>
      </c>
      <c r="LH921">
        <v>0</v>
      </c>
    </row>
    <row r="922" spans="1:320" s="34" customFormat="1" ht="15" customHeight="1" x14ac:dyDescent="0.25">
      <c r="A922" s="45">
        <v>206420534</v>
      </c>
      <c r="B922" s="45" t="s">
        <v>6829</v>
      </c>
      <c r="C922" s="46">
        <v>45292</v>
      </c>
      <c r="D922" s="46">
        <v>45657</v>
      </c>
      <c r="E922" s="47">
        <v>366</v>
      </c>
      <c r="F922" s="45" t="s">
        <v>883</v>
      </c>
      <c r="G922" s="45" t="s">
        <v>893</v>
      </c>
      <c r="H922" s="45" t="s">
        <v>1534</v>
      </c>
      <c r="I922" s="45" t="s">
        <v>916</v>
      </c>
      <c r="J922" s="45" t="s">
        <v>331</v>
      </c>
      <c r="K922" s="45" t="s">
        <v>1535</v>
      </c>
      <c r="L922" s="45" t="s">
        <v>6794</v>
      </c>
      <c r="M922" s="45" t="s">
        <v>6830</v>
      </c>
      <c r="N922" s="45" t="s">
        <v>6831</v>
      </c>
      <c r="O922" s="45" t="s">
        <v>1538</v>
      </c>
      <c r="P922" s="45" t="s">
        <v>6797</v>
      </c>
      <c r="Q922" s="45" t="s">
        <v>6832</v>
      </c>
      <c r="R922" t="s">
        <v>6833</v>
      </c>
      <c r="S922" s="45" t="s">
        <v>893</v>
      </c>
      <c r="T922" t="s">
        <v>1963</v>
      </c>
      <c r="U922" s="47">
        <v>80</v>
      </c>
      <c r="V922" s="47">
        <v>80</v>
      </c>
      <c r="W922" s="47" t="s">
        <v>894</v>
      </c>
      <c r="X922" s="47">
        <v>29280</v>
      </c>
      <c r="Y922" s="47">
        <v>20401</v>
      </c>
      <c r="Z922" s="48">
        <v>160.38999999999999</v>
      </c>
      <c r="AA922" s="44">
        <v>473</v>
      </c>
      <c r="AB922" s="44">
        <v>473</v>
      </c>
      <c r="AC922" s="44">
        <v>6286</v>
      </c>
      <c r="AD922" s="44">
        <v>2324</v>
      </c>
      <c r="AE922" s="44">
        <v>2307</v>
      </c>
      <c r="AF922" s="44">
        <v>6344</v>
      </c>
      <c r="AG922" s="44">
        <v>38</v>
      </c>
      <c r="AH922" s="47"/>
      <c r="AI922" s="47">
        <v>3102</v>
      </c>
      <c r="AJ922"/>
      <c r="AK922" t="s">
        <v>895</v>
      </c>
      <c r="AL922">
        <v>20401</v>
      </c>
      <c r="AM922"/>
      <c r="AN922"/>
      <c r="AO922"/>
      <c r="AP922"/>
      <c r="AQ922"/>
      <c r="AR922" s="44"/>
      <c r="AS922" s="44"/>
      <c r="AT922" s="44"/>
      <c r="AU922" s="44">
        <v>10369529</v>
      </c>
      <c r="AV922" s="44">
        <v>3251175</v>
      </c>
      <c r="AW922" s="44">
        <v>1597642</v>
      </c>
      <c r="AX922" s="44">
        <v>4673</v>
      </c>
      <c r="AY922" s="44">
        <v>12027735</v>
      </c>
      <c r="AZ922" s="21">
        <v>14138442</v>
      </c>
      <c r="BA922" s="21">
        <v>-2110707</v>
      </c>
      <c r="BB922" s="44">
        <v>6104337</v>
      </c>
      <c r="BC922" s="44"/>
      <c r="BD922" s="44"/>
      <c r="BE922" s="44">
        <v>3993630</v>
      </c>
      <c r="BF922" s="44">
        <v>3195082</v>
      </c>
      <c r="BG922" s="44">
        <v>1181255</v>
      </c>
      <c r="BH922" s="44">
        <v>1172614</v>
      </c>
      <c r="BI922" s="21">
        <v>3224562</v>
      </c>
      <c r="BJ922" s="21">
        <v>19315</v>
      </c>
      <c r="BK922" s="21"/>
      <c r="BL922" s="21">
        <v>1576701</v>
      </c>
      <c r="BM922" s="21"/>
      <c r="BN922" s="21">
        <v>10369529</v>
      </c>
      <c r="BO922" s="21"/>
      <c r="BP922" s="21"/>
      <c r="BQ922" s="44"/>
      <c r="BR922" s="21"/>
      <c r="BS922" s="44"/>
      <c r="BT922" s="21"/>
      <c r="BU922" s="44"/>
      <c r="BV922" s="21"/>
      <c r="BW922" s="44">
        <v>2299846</v>
      </c>
      <c r="BX922" s="21">
        <v>62375</v>
      </c>
      <c r="BY922" s="21">
        <v>795372</v>
      </c>
      <c r="BZ922" s="21">
        <v>9425</v>
      </c>
      <c r="CA922" s="44">
        <v>1617</v>
      </c>
      <c r="CB922" s="44"/>
      <c r="CC922" s="44">
        <v>10134</v>
      </c>
      <c r="CD922" s="44"/>
      <c r="CE922" s="44">
        <v>7360</v>
      </c>
      <c r="CF922" s="44"/>
      <c r="CG922" s="44"/>
      <c r="CH922" s="44"/>
      <c r="CI922" s="21">
        <v>65046</v>
      </c>
      <c r="CJ922" s="44"/>
      <c r="CK922" s="21"/>
      <c r="CL922" s="44"/>
      <c r="CM922" s="44">
        <v>15495</v>
      </c>
      <c r="CN922" s="44">
        <v>0</v>
      </c>
      <c r="CO922" s="44">
        <v>1264358</v>
      </c>
      <c r="CP922" s="44">
        <v>0</v>
      </c>
      <c r="CQ922" s="21">
        <v>1218317</v>
      </c>
      <c r="CR922" s="44">
        <v>68470</v>
      </c>
      <c r="CS922" s="44">
        <v>441094</v>
      </c>
      <c r="CT922" s="44">
        <v>144405</v>
      </c>
      <c r="CU922" s="44"/>
      <c r="CV922" s="44">
        <v>99036</v>
      </c>
      <c r="CW922" s="21"/>
      <c r="CX922" s="21"/>
      <c r="CY922" s="21"/>
      <c r="CZ922" s="21"/>
      <c r="DA922" s="21"/>
      <c r="DB922" s="21"/>
      <c r="DC922" s="21"/>
      <c r="DD922" s="21"/>
      <c r="DE922" s="44"/>
      <c r="DF922" s="21"/>
      <c r="DG922" s="44"/>
      <c r="DH922" s="21"/>
      <c r="DI922" s="44"/>
      <c r="DJ922" s="44"/>
      <c r="DK922" s="44"/>
      <c r="DL922" s="44"/>
      <c r="DM922" s="21"/>
      <c r="DN922" s="44"/>
      <c r="DO922" s="44"/>
      <c r="DP922" s="44"/>
      <c r="DQ922" s="44"/>
      <c r="DR922" s="44"/>
      <c r="DS922" s="44"/>
      <c r="DT922" s="44"/>
      <c r="DU922" s="44"/>
      <c r="DV922" s="44"/>
      <c r="DW922" s="44"/>
      <c r="DX922" s="44"/>
      <c r="DY922" s="44">
        <v>-78573</v>
      </c>
      <c r="DZ922" s="44"/>
      <c r="EA922" s="44"/>
      <c r="EB922" s="21"/>
      <c r="EC922" s="44">
        <v>206390</v>
      </c>
      <c r="ED922" s="44">
        <v>39712</v>
      </c>
      <c r="EE922" s="21">
        <v>407144</v>
      </c>
      <c r="EF922" s="44">
        <v>6337</v>
      </c>
      <c r="EG922" s="21">
        <v>262146</v>
      </c>
      <c r="EH922" s="44"/>
      <c r="EI922" s="21">
        <v>742678</v>
      </c>
      <c r="EJ922" s="44"/>
      <c r="EK922" s="44">
        <v>11808</v>
      </c>
      <c r="EL922" s="21"/>
      <c r="EM922" s="44"/>
      <c r="EN922" s="44"/>
      <c r="EO922" s="44"/>
      <c r="EP922" s="21"/>
      <c r="EQ922" s="21"/>
      <c r="ER922" s="21"/>
      <c r="ES922" s="21"/>
      <c r="ET922" s="44"/>
      <c r="EU922" s="21"/>
      <c r="EV922" s="44"/>
      <c r="EW922" s="21"/>
      <c r="EX922" s="44"/>
      <c r="EY922" s="44"/>
      <c r="EZ922" s="21"/>
      <c r="FA922" s="21"/>
      <c r="FB922" s="44"/>
      <c r="FC922" s="44"/>
      <c r="FD922" s="21"/>
      <c r="FE922" s="112"/>
      <c r="FF922" s="44"/>
      <c r="FG922" s="44">
        <v>13793027</v>
      </c>
      <c r="FH922" s="44">
        <v>5739247</v>
      </c>
      <c r="FI922" s="44">
        <v>20198106</v>
      </c>
      <c r="FJ922" s="44">
        <v>553303</v>
      </c>
      <c r="FK922" s="44">
        <v>6972270</v>
      </c>
      <c r="FL922" s="44"/>
      <c r="FM922" s="44"/>
      <c r="FN922" s="44"/>
      <c r="FO922" s="44"/>
      <c r="FP922" s="44"/>
      <c r="FQ922" s="44"/>
      <c r="FR922" s="44"/>
      <c r="FS922" s="44"/>
      <c r="FT922" s="44">
        <v>21541</v>
      </c>
      <c r="FU922" s="44"/>
      <c r="FV922" s="21">
        <v>404762</v>
      </c>
      <c r="FW922" s="44">
        <v>31382</v>
      </c>
      <c r="FX922" s="44">
        <v>371316</v>
      </c>
      <c r="FY922" s="44">
        <v>15171</v>
      </c>
      <c r="FZ922" s="44">
        <v>341652</v>
      </c>
      <c r="GA922" s="44">
        <v>79575</v>
      </c>
      <c r="GB922" s="44"/>
      <c r="GC922" s="44">
        <v>134754</v>
      </c>
      <c r="GD922" s="44">
        <v>475410</v>
      </c>
      <c r="GE922" s="44">
        <v>162261</v>
      </c>
      <c r="GF922" s="44">
        <v>88003</v>
      </c>
      <c r="GG922" s="44">
        <v>850052</v>
      </c>
      <c r="GH922" s="44">
        <v>203037</v>
      </c>
      <c r="GI922" s="44">
        <v>392348</v>
      </c>
      <c r="GJ922" s="44">
        <v>312028</v>
      </c>
      <c r="GK922" s="44">
        <v>2112435</v>
      </c>
      <c r="GL922" s="44">
        <v>589797</v>
      </c>
      <c r="GM922" s="44">
        <v>16384</v>
      </c>
      <c r="GN922" s="44"/>
      <c r="GO922" s="44">
        <v>48384</v>
      </c>
      <c r="GP922" s="44">
        <v>165653</v>
      </c>
      <c r="GQ922" s="44"/>
      <c r="GR922" s="44">
        <v>350227</v>
      </c>
      <c r="GS922" s="44">
        <v>2050410</v>
      </c>
      <c r="GT922" s="44"/>
      <c r="GU922" s="21">
        <v>40580201</v>
      </c>
      <c r="GV922" s="44">
        <v>4753518</v>
      </c>
      <c r="GW922" s="44">
        <v>153979468</v>
      </c>
      <c r="GX922" s="44">
        <v>233876</v>
      </c>
      <c r="GY922" s="44">
        <v>201597473</v>
      </c>
      <c r="GZ922" s="44">
        <v>6212103</v>
      </c>
      <c r="HA922" s="44">
        <v>70599181</v>
      </c>
      <c r="HB922" s="44">
        <v>39857542</v>
      </c>
      <c r="HC922" s="44">
        <v>84928647</v>
      </c>
      <c r="HD922" s="44">
        <v>201597473</v>
      </c>
      <c r="HE922" s="21"/>
      <c r="HF922" s="21">
        <v>142288239</v>
      </c>
      <c r="HG922" s="21"/>
      <c r="HH922" s="21"/>
      <c r="HI922" s="21">
        <v>3878662</v>
      </c>
      <c r="HJ922" s="44">
        <v>50015740</v>
      </c>
      <c r="HK922" s="21"/>
      <c r="HL922" s="21">
        <v>43705928</v>
      </c>
      <c r="HM922" s="21">
        <v>97600330</v>
      </c>
      <c r="HN922" s="21">
        <v>-57020129</v>
      </c>
      <c r="HO922" s="21"/>
      <c r="HP922" s="44"/>
      <c r="HQ922" s="47">
        <v>40604185</v>
      </c>
      <c r="HR922" s="47">
        <v>40604185</v>
      </c>
      <c r="HS922" s="47">
        <v>-746643</v>
      </c>
      <c r="HT922" s="47" t="s">
        <v>1759</v>
      </c>
      <c r="HU922" s="47">
        <v>0</v>
      </c>
      <c r="HV922" s="47">
        <v>2537</v>
      </c>
      <c r="HW922" s="47">
        <v>0</v>
      </c>
      <c r="HX922" s="47">
        <v>13943</v>
      </c>
      <c r="HY922" s="47">
        <v>29997</v>
      </c>
      <c r="HZ922" s="47">
        <v>54066</v>
      </c>
      <c r="IA922" s="47">
        <v>0</v>
      </c>
      <c r="IB922" s="47">
        <v>0</v>
      </c>
      <c r="IC922" s="47">
        <v>4726</v>
      </c>
      <c r="ID922">
        <v>2490</v>
      </c>
      <c r="IE922" s="47">
        <v>3594</v>
      </c>
      <c r="IF922">
        <v>4642</v>
      </c>
      <c r="IG922" s="47">
        <v>2442</v>
      </c>
      <c r="IH922" s="47">
        <v>13734</v>
      </c>
      <c r="II922">
        <v>3843</v>
      </c>
      <c r="IJ922">
        <v>9784</v>
      </c>
      <c r="IK922">
        <v>3592</v>
      </c>
      <c r="IL922">
        <v>9250</v>
      </c>
      <c r="IM922">
        <v>158640</v>
      </c>
      <c r="IN922">
        <v>0</v>
      </c>
      <c r="IO922">
        <v>2217</v>
      </c>
      <c r="IP922">
        <v>633</v>
      </c>
      <c r="IQ922">
        <v>98</v>
      </c>
      <c r="IR922">
        <v>0</v>
      </c>
      <c r="IS922">
        <v>17</v>
      </c>
      <c r="IT922">
        <v>2965</v>
      </c>
      <c r="IU922">
        <v>156219</v>
      </c>
      <c r="IV922">
        <v>0</v>
      </c>
      <c r="IW922">
        <v>858500</v>
      </c>
      <c r="IX922">
        <v>1495360</v>
      </c>
      <c r="IY922">
        <v>1521382</v>
      </c>
      <c r="IZ922">
        <v>0</v>
      </c>
      <c r="JA922">
        <v>0</v>
      </c>
      <c r="JB922">
        <v>228085</v>
      </c>
      <c r="JC922">
        <v>71269</v>
      </c>
      <c r="JD922">
        <v>104175</v>
      </c>
      <c r="JE922">
        <v>99199</v>
      </c>
      <c r="JF922">
        <v>47145</v>
      </c>
      <c r="JG922">
        <v>292393</v>
      </c>
      <c r="JH922">
        <v>140171</v>
      </c>
      <c r="JI922">
        <v>237201</v>
      </c>
      <c r="JJ922">
        <v>218081</v>
      </c>
      <c r="JK922">
        <v>439609</v>
      </c>
      <c r="JL922">
        <v>5908789</v>
      </c>
      <c r="JM922">
        <v>0</v>
      </c>
      <c r="JN922">
        <v>126517</v>
      </c>
      <c r="JO922">
        <v>56079</v>
      </c>
      <c r="JP922">
        <v>5621</v>
      </c>
      <c r="JQ922">
        <v>0</v>
      </c>
      <c r="JR922">
        <v>1312</v>
      </c>
      <c r="JS922">
        <v>189529</v>
      </c>
      <c r="JT922"/>
      <c r="JU922"/>
      <c r="JV922"/>
      <c r="JW922"/>
      <c r="JX922"/>
      <c r="JY922">
        <v>2490</v>
      </c>
      <c r="JZ922"/>
      <c r="KA922"/>
      <c r="KB922"/>
      <c r="KC922"/>
      <c r="KD922"/>
      <c r="KE922">
        <v>71269</v>
      </c>
      <c r="KF922">
        <v>109</v>
      </c>
      <c r="KG922">
        <v>150</v>
      </c>
      <c r="KH922">
        <v>78</v>
      </c>
      <c r="KI922">
        <v>87</v>
      </c>
      <c r="KJ922">
        <v>126</v>
      </c>
      <c r="KK922">
        <v>61</v>
      </c>
      <c r="KL922">
        <v>40</v>
      </c>
      <c r="KM922">
        <v>54</v>
      </c>
      <c r="KN922">
        <v>34</v>
      </c>
      <c r="KO922">
        <v>0</v>
      </c>
      <c r="KP922">
        <v>1</v>
      </c>
      <c r="KQ922">
        <v>0</v>
      </c>
      <c r="KR922">
        <v>0</v>
      </c>
      <c r="KS922">
        <v>1</v>
      </c>
      <c r="KT922">
        <v>0</v>
      </c>
      <c r="KU922">
        <v>1</v>
      </c>
      <c r="KV922">
        <v>0</v>
      </c>
      <c r="KW922">
        <v>0</v>
      </c>
      <c r="KX922">
        <v>0</v>
      </c>
      <c r="KY922">
        <v>0</v>
      </c>
      <c r="KZ922">
        <v>0</v>
      </c>
      <c r="LA922">
        <v>0</v>
      </c>
      <c r="LB922">
        <v>0</v>
      </c>
      <c r="LC922">
        <v>0</v>
      </c>
      <c r="LD922">
        <v>0</v>
      </c>
      <c r="LE922">
        <v>0</v>
      </c>
      <c r="LF922">
        <v>1</v>
      </c>
      <c r="LG922">
        <v>0</v>
      </c>
      <c r="LH922">
        <v>0</v>
      </c>
    </row>
    <row r="923" spans="1:320" s="34" customFormat="1" ht="15" customHeight="1" x14ac:dyDescent="0.25">
      <c r="A923" s="45">
        <v>206420607</v>
      </c>
      <c r="B923" s="45" t="s">
        <v>1549</v>
      </c>
      <c r="C923" s="46">
        <v>45292</v>
      </c>
      <c r="D923" s="46">
        <v>45657</v>
      </c>
      <c r="E923" s="47">
        <v>366</v>
      </c>
      <c r="F923" s="45" t="s">
        <v>883</v>
      </c>
      <c r="G923" s="45" t="s">
        <v>893</v>
      </c>
      <c r="H923" s="45" t="s">
        <v>1534</v>
      </c>
      <c r="I923" s="45" t="s">
        <v>916</v>
      </c>
      <c r="J923" s="45" t="s">
        <v>331</v>
      </c>
      <c r="K923" s="45" t="s">
        <v>1535</v>
      </c>
      <c r="L923" s="45" t="s">
        <v>6794</v>
      </c>
      <c r="M923" s="45" t="s">
        <v>1550</v>
      </c>
      <c r="N923" s="45" t="s">
        <v>1551</v>
      </c>
      <c r="O923" s="45" t="s">
        <v>1538</v>
      </c>
      <c r="P923" s="45" t="s">
        <v>1552</v>
      </c>
      <c r="Q923" s="45" t="s">
        <v>953</v>
      </c>
      <c r="R923" t="s">
        <v>1553</v>
      </c>
      <c r="S923" s="45" t="s">
        <v>884</v>
      </c>
      <c r="T923"/>
      <c r="U923" s="47">
        <v>52</v>
      </c>
      <c r="V923" s="47">
        <v>52</v>
      </c>
      <c r="W923" s="47" t="s">
        <v>1728</v>
      </c>
      <c r="X923" s="47">
        <v>19032</v>
      </c>
      <c r="Y923" s="47">
        <v>12406</v>
      </c>
      <c r="Z923" s="48">
        <v>65.180000000000007</v>
      </c>
      <c r="AA923" s="44">
        <v>101</v>
      </c>
      <c r="AB923" s="44">
        <v>93</v>
      </c>
      <c r="AC923" s="44">
        <v>1292</v>
      </c>
      <c r="AD923" s="44"/>
      <c r="AE923" s="44"/>
      <c r="AF923" s="44"/>
      <c r="AG923" s="44"/>
      <c r="AH923" s="47"/>
      <c r="AI923" s="47"/>
      <c r="AJ923">
        <v>11114</v>
      </c>
      <c r="AK923" t="s">
        <v>895</v>
      </c>
      <c r="AL923">
        <v>12406</v>
      </c>
      <c r="AM923"/>
      <c r="AN923"/>
      <c r="AO923"/>
      <c r="AP923"/>
      <c r="AQ923"/>
      <c r="AR923" s="44"/>
      <c r="AS923" s="44"/>
      <c r="AT923" s="44"/>
      <c r="AU923" s="44">
        <v>2428194</v>
      </c>
      <c r="AV923" s="44">
        <v>699194</v>
      </c>
      <c r="AW923" s="44">
        <v>110869</v>
      </c>
      <c r="AX923" s="44">
        <v>1166</v>
      </c>
      <c r="AY923" s="44">
        <v>3017685</v>
      </c>
      <c r="AZ923" s="21">
        <v>15941096</v>
      </c>
      <c r="BA923" s="21">
        <v>-12923411</v>
      </c>
      <c r="BB923" s="44">
        <v>15930060</v>
      </c>
      <c r="BC923" s="44"/>
      <c r="BD923" s="44"/>
      <c r="BE923" s="44">
        <v>3006649</v>
      </c>
      <c r="BF923" s="44">
        <v>708724</v>
      </c>
      <c r="BG923" s="44"/>
      <c r="BH923" s="44"/>
      <c r="BI923" s="21"/>
      <c r="BJ923" s="21"/>
      <c r="BK923" s="21"/>
      <c r="BL923" s="21"/>
      <c r="BM923" s="21">
        <v>1719470</v>
      </c>
      <c r="BN923" s="21">
        <v>2428194</v>
      </c>
      <c r="BO923" s="21"/>
      <c r="BP923" s="21"/>
      <c r="BQ923" s="44"/>
      <c r="BR923" s="21"/>
      <c r="BS923" s="44"/>
      <c r="BT923" s="21"/>
      <c r="BU923" s="44"/>
      <c r="BV923" s="21"/>
      <c r="BW923" s="44">
        <v>566980</v>
      </c>
      <c r="BX923" s="21"/>
      <c r="BY923" s="21"/>
      <c r="BZ923" s="21"/>
      <c r="CA923" s="44"/>
      <c r="CB923" s="44"/>
      <c r="CC923" s="44"/>
      <c r="CD923" s="44"/>
      <c r="CE923" s="44"/>
      <c r="CF923" s="44"/>
      <c r="CG923" s="44"/>
      <c r="CH923" s="44"/>
      <c r="CI923" s="21"/>
      <c r="CJ923" s="44"/>
      <c r="CK923" s="21">
        <v>132214</v>
      </c>
      <c r="CL923" s="44"/>
      <c r="CM923" s="44">
        <v>0</v>
      </c>
      <c r="CN923" s="44">
        <v>0</v>
      </c>
      <c r="CO923" s="44">
        <v>447988</v>
      </c>
      <c r="CP923" s="44">
        <v>0</v>
      </c>
      <c r="CQ923" s="21">
        <v>184521</v>
      </c>
      <c r="CR923" s="44">
        <v>25882</v>
      </c>
      <c r="CS923" s="44">
        <v>38334</v>
      </c>
      <c r="CT923" s="44">
        <v>1942</v>
      </c>
      <c r="CU923" s="44"/>
      <c r="CV923" s="44">
        <v>527</v>
      </c>
      <c r="CW923" s="21"/>
      <c r="CX923" s="21"/>
      <c r="CY923" s="21"/>
      <c r="CZ923" s="21"/>
      <c r="DA923" s="21"/>
      <c r="DB923" s="21"/>
      <c r="DC923" s="21"/>
      <c r="DD923" s="21"/>
      <c r="DE923" s="44"/>
      <c r="DF923" s="21"/>
      <c r="DG923" s="44"/>
      <c r="DH923" s="21"/>
      <c r="DI923" s="44"/>
      <c r="DJ923" s="44"/>
      <c r="DK923" s="44"/>
      <c r="DL923" s="44"/>
      <c r="DM923" s="21"/>
      <c r="DN923" s="44"/>
      <c r="DO923" s="44"/>
      <c r="DP923" s="44"/>
      <c r="DQ923" s="44"/>
      <c r="DR923" s="44"/>
      <c r="DS923" s="44"/>
      <c r="DT923" s="44"/>
      <c r="DU923" s="44"/>
      <c r="DV923" s="44"/>
      <c r="DW923" s="44"/>
      <c r="DX923" s="44"/>
      <c r="DY923" s="44"/>
      <c r="DZ923" s="44"/>
      <c r="EA923" s="44"/>
      <c r="EB923" s="21"/>
      <c r="EC923" s="44">
        <v>110869</v>
      </c>
      <c r="ED923" s="44"/>
      <c r="EE923" s="21"/>
      <c r="EF923" s="44"/>
      <c r="EG923" s="21"/>
      <c r="EH923" s="44"/>
      <c r="EI923" s="21"/>
      <c r="EJ923" s="44"/>
      <c r="EK923" s="44"/>
      <c r="EL923" s="21"/>
      <c r="EM923" s="44"/>
      <c r="EN923" s="44"/>
      <c r="EO923" s="44"/>
      <c r="EP923" s="21"/>
      <c r="EQ923" s="21"/>
      <c r="ER923" s="21"/>
      <c r="ES923" s="21"/>
      <c r="ET923" s="44"/>
      <c r="EU923" s="21"/>
      <c r="EV923" s="44"/>
      <c r="EW923" s="21"/>
      <c r="EX923" s="44"/>
      <c r="EY923" s="44"/>
      <c r="EZ923" s="21"/>
      <c r="FA923" s="21"/>
      <c r="FB923" s="44"/>
      <c r="FC923" s="44"/>
      <c r="FD923" s="21"/>
      <c r="FE923" s="112"/>
      <c r="FF923" s="44"/>
      <c r="FG923" s="44">
        <v>12451741</v>
      </c>
      <c r="FH923" s="44">
        <v>6232774</v>
      </c>
      <c r="FI923" s="44">
        <v>17465121</v>
      </c>
      <c r="FJ923" s="44">
        <v>354773</v>
      </c>
      <c r="FK923" s="44">
        <v>4075821</v>
      </c>
      <c r="FL923" s="44"/>
      <c r="FM923" s="44"/>
      <c r="FN923" s="44"/>
      <c r="FO923" s="44"/>
      <c r="FP923" s="44"/>
      <c r="FQ923" s="44"/>
      <c r="FR923" s="44"/>
      <c r="FS923" s="44"/>
      <c r="FT923" s="44">
        <v>527</v>
      </c>
      <c r="FU923" s="44"/>
      <c r="FV923" s="21">
        <v>356121</v>
      </c>
      <c r="FW923" s="44"/>
      <c r="FX923" s="44">
        <v>131037</v>
      </c>
      <c r="FY923" s="44">
        <v>44072</v>
      </c>
      <c r="FZ923" s="44">
        <v>38328</v>
      </c>
      <c r="GA923" s="44">
        <v>1942</v>
      </c>
      <c r="GB923" s="44"/>
      <c r="GC923" s="44"/>
      <c r="GD923" s="44">
        <v>1823383</v>
      </c>
      <c r="GE923" s="44">
        <v>832766</v>
      </c>
      <c r="GF923" s="44">
        <v>16469</v>
      </c>
      <c r="GG923" s="44">
        <v>1829780</v>
      </c>
      <c r="GH923" s="44">
        <v>122776</v>
      </c>
      <c r="GI923" s="44">
        <v>315218</v>
      </c>
      <c r="GJ923" s="44">
        <v>51920</v>
      </c>
      <c r="GK923" s="44">
        <v>2917729</v>
      </c>
      <c r="GL923" s="44">
        <v>2815961</v>
      </c>
      <c r="GM923" s="44">
        <v>25283</v>
      </c>
      <c r="GN923" s="44">
        <v>62451</v>
      </c>
      <c r="GO923" s="44">
        <v>257476</v>
      </c>
      <c r="GP923" s="44"/>
      <c r="GQ923" s="44">
        <v>222036</v>
      </c>
      <c r="GR923" s="44"/>
      <c r="GS923" s="44">
        <v>12262940</v>
      </c>
      <c r="GT923" s="44">
        <v>37179777</v>
      </c>
      <c r="GU923" s="21">
        <v>111407949</v>
      </c>
      <c r="GV923" s="44">
        <v>1120823</v>
      </c>
      <c r="GW923" s="44">
        <v>231411</v>
      </c>
      <c r="GX923" s="44">
        <v>230949</v>
      </c>
      <c r="GY923" s="44">
        <v>162433849</v>
      </c>
      <c r="GZ923" s="44">
        <v>6983489</v>
      </c>
      <c r="HA923" s="44">
        <v>97982671</v>
      </c>
      <c r="HB923" s="44">
        <v>16857431</v>
      </c>
      <c r="HC923" s="44">
        <v>40610258</v>
      </c>
      <c r="HD923" s="44">
        <v>162433849</v>
      </c>
      <c r="HE923" s="21"/>
      <c r="HF923" s="21"/>
      <c r="HG923" s="21"/>
      <c r="HH923" s="21"/>
      <c r="HI923" s="21">
        <v>25087652</v>
      </c>
      <c r="HJ923" s="44">
        <v>143466462</v>
      </c>
      <c r="HK923" s="21"/>
      <c r="HL923" s="21">
        <v>6690940</v>
      </c>
      <c r="HM923" s="21">
        <v>175245054</v>
      </c>
      <c r="HN923" s="21">
        <v>-63837105</v>
      </c>
      <c r="HO923" s="21"/>
      <c r="HP923" s="44"/>
      <c r="HQ923" s="47"/>
      <c r="HR923" s="47">
        <v>16857431</v>
      </c>
      <c r="HS923" s="47"/>
      <c r="HT923" s="47" t="s">
        <v>4093</v>
      </c>
      <c r="HU923" s="47">
        <v>6215305.21</v>
      </c>
      <c r="HV923" s="47">
        <v>1966</v>
      </c>
      <c r="HW923" s="47">
        <v>0</v>
      </c>
      <c r="HX923" s="47">
        <v>9593</v>
      </c>
      <c r="HY923" s="47">
        <v>12563</v>
      </c>
      <c r="HZ923" s="47">
        <v>40848</v>
      </c>
      <c r="IA923" s="47">
        <v>0</v>
      </c>
      <c r="IB923" s="47">
        <v>0</v>
      </c>
      <c r="IC923" s="47">
        <v>5793</v>
      </c>
      <c r="ID923"/>
      <c r="IE923" s="47">
        <v>15846</v>
      </c>
      <c r="IF923">
        <v>20969</v>
      </c>
      <c r="IG923" s="47"/>
      <c r="IH923" s="47">
        <v>32360</v>
      </c>
      <c r="II923">
        <v>1376</v>
      </c>
      <c r="IJ923">
        <v>5248</v>
      </c>
      <c r="IK923">
        <v>1260</v>
      </c>
      <c r="IL923">
        <v>17252</v>
      </c>
      <c r="IM923">
        <v>165074</v>
      </c>
      <c r="IN923">
        <v>0</v>
      </c>
      <c r="IO923">
        <v>162</v>
      </c>
      <c r="IP923">
        <v>0</v>
      </c>
      <c r="IQ923">
        <v>0</v>
      </c>
      <c r="IR923">
        <v>0</v>
      </c>
      <c r="IS923">
        <v>0</v>
      </c>
      <c r="IT923">
        <v>162</v>
      </c>
      <c r="IU923">
        <v>128321</v>
      </c>
      <c r="IV923">
        <v>0</v>
      </c>
      <c r="IW923">
        <v>493182</v>
      </c>
      <c r="IX923">
        <v>539889</v>
      </c>
      <c r="IY923">
        <v>1123010</v>
      </c>
      <c r="IZ923">
        <v>0</v>
      </c>
      <c r="JA923">
        <v>0</v>
      </c>
      <c r="JB923">
        <v>236023</v>
      </c>
      <c r="JC923"/>
      <c r="JD923">
        <v>568247</v>
      </c>
      <c r="JE923">
        <v>500335</v>
      </c>
      <c r="JF923"/>
      <c r="JG923">
        <v>863443</v>
      </c>
      <c r="JH923">
        <v>71672</v>
      </c>
      <c r="JI923">
        <v>169460</v>
      </c>
      <c r="JJ923">
        <v>35017</v>
      </c>
      <c r="JK923">
        <v>1057351</v>
      </c>
      <c r="JL923">
        <v>5785950</v>
      </c>
      <c r="JM923">
        <v>0</v>
      </c>
      <c r="JN923">
        <v>17233</v>
      </c>
      <c r="JO923">
        <v>0</v>
      </c>
      <c r="JP923">
        <v>0</v>
      </c>
      <c r="JQ923">
        <v>0</v>
      </c>
      <c r="JR923">
        <v>0</v>
      </c>
      <c r="JS923">
        <v>17233</v>
      </c>
      <c r="JT923"/>
      <c r="JU923"/>
      <c r="JV923"/>
      <c r="JW923"/>
      <c r="JX923"/>
      <c r="JY923"/>
      <c r="JZ923"/>
      <c r="KA923"/>
      <c r="KB923"/>
      <c r="KC923"/>
      <c r="KD923"/>
      <c r="KE923"/>
      <c r="KF923">
        <v>107</v>
      </c>
      <c r="KG923">
        <v>173</v>
      </c>
      <c r="KH923">
        <v>59</v>
      </c>
      <c r="KI923">
        <v>56</v>
      </c>
      <c r="KJ923">
        <v>81</v>
      </c>
      <c r="KK923">
        <v>48</v>
      </c>
      <c r="KL923">
        <v>38</v>
      </c>
      <c r="KM923">
        <v>50</v>
      </c>
      <c r="KN923">
        <v>33</v>
      </c>
      <c r="KO923">
        <v>0</v>
      </c>
      <c r="KP923">
        <v>1</v>
      </c>
      <c r="KQ923">
        <v>0</v>
      </c>
      <c r="KR923">
        <v>1</v>
      </c>
      <c r="KS923">
        <v>0</v>
      </c>
      <c r="KT923">
        <v>0</v>
      </c>
      <c r="KU923">
        <v>1</v>
      </c>
      <c r="KV923">
        <v>0</v>
      </c>
      <c r="KW923">
        <v>0</v>
      </c>
      <c r="KX923">
        <v>0</v>
      </c>
      <c r="KY923">
        <v>0</v>
      </c>
      <c r="KZ923">
        <v>0</v>
      </c>
      <c r="LA923">
        <v>0</v>
      </c>
      <c r="LB923">
        <v>0</v>
      </c>
      <c r="LC923">
        <v>0</v>
      </c>
      <c r="LD923">
        <v>0</v>
      </c>
      <c r="LE923">
        <v>0</v>
      </c>
      <c r="LF923">
        <v>1</v>
      </c>
      <c r="LG923">
        <v>0</v>
      </c>
      <c r="LH923">
        <v>0</v>
      </c>
    </row>
    <row r="924" spans="1:320" s="34" customFormat="1" ht="15" customHeight="1" x14ac:dyDescent="0.25">
      <c r="A924" s="45">
        <v>206420901</v>
      </c>
      <c r="B924" s="45" t="s">
        <v>6834</v>
      </c>
      <c r="C924" s="46">
        <v>45292</v>
      </c>
      <c r="D924" s="46">
        <v>45657</v>
      </c>
      <c r="E924" s="47">
        <v>366</v>
      </c>
      <c r="F924" s="45" t="s">
        <v>883</v>
      </c>
      <c r="G924" s="45" t="s">
        <v>884</v>
      </c>
      <c r="H924" s="45" t="s">
        <v>1534</v>
      </c>
      <c r="I924" s="45" t="s">
        <v>886</v>
      </c>
      <c r="J924" s="45" t="s">
        <v>887</v>
      </c>
      <c r="K924" s="45" t="s">
        <v>1535</v>
      </c>
      <c r="L924" s="45" t="s">
        <v>6794</v>
      </c>
      <c r="M924" s="45" t="s">
        <v>6835</v>
      </c>
      <c r="N924" s="45" t="s">
        <v>6836</v>
      </c>
      <c r="O924" s="45" t="s">
        <v>1538</v>
      </c>
      <c r="P924" s="45" t="s">
        <v>6837</v>
      </c>
      <c r="Q924" s="45" t="s">
        <v>6838</v>
      </c>
      <c r="R924" t="s">
        <v>6839</v>
      </c>
      <c r="S924" s="45" t="s">
        <v>893</v>
      </c>
      <c r="T924" t="s">
        <v>2456</v>
      </c>
      <c r="U924" s="47">
        <v>150</v>
      </c>
      <c r="V924" s="47">
        <v>150</v>
      </c>
      <c r="W924" s="47" t="s">
        <v>913</v>
      </c>
      <c r="X924" s="47">
        <v>54900</v>
      </c>
      <c r="Y924" s="47">
        <v>41011</v>
      </c>
      <c r="Z924" s="48">
        <v>176.39</v>
      </c>
      <c r="AA924" s="44">
        <v>302</v>
      </c>
      <c r="AB924" s="44">
        <v>293</v>
      </c>
      <c r="AC924" s="44">
        <v>5268</v>
      </c>
      <c r="AD924" s="44">
        <v>947</v>
      </c>
      <c r="AE924" s="44">
        <v>5041</v>
      </c>
      <c r="AF924" s="44">
        <v>26979</v>
      </c>
      <c r="AG924" s="44">
        <v>23</v>
      </c>
      <c r="AH924" s="47"/>
      <c r="AI924" s="47">
        <v>464</v>
      </c>
      <c r="AJ924">
        <v>2289</v>
      </c>
      <c r="AK924" t="s">
        <v>895</v>
      </c>
      <c r="AL924">
        <v>41011</v>
      </c>
      <c r="AM924"/>
      <c r="AN924"/>
      <c r="AO924"/>
      <c r="AP924"/>
      <c r="AQ924"/>
      <c r="AR924" s="44"/>
      <c r="AS924" s="44"/>
      <c r="AT924" s="44"/>
      <c r="AU924" s="44">
        <v>12756274</v>
      </c>
      <c r="AV924" s="44">
        <v>1956941</v>
      </c>
      <c r="AW924" s="44">
        <v>-2617547</v>
      </c>
      <c r="AX924" s="44">
        <v>5437</v>
      </c>
      <c r="AY924" s="44">
        <v>17336199</v>
      </c>
      <c r="AZ924" s="21">
        <v>18640813</v>
      </c>
      <c r="BA924" s="21">
        <v>-1304614</v>
      </c>
      <c r="BB924" s="44">
        <v>340</v>
      </c>
      <c r="BC924" s="44"/>
      <c r="BD924" s="44"/>
      <c r="BE924" s="44">
        <v>-1304274</v>
      </c>
      <c r="BF924" s="44">
        <v>1676570</v>
      </c>
      <c r="BG924" s="44">
        <v>308181</v>
      </c>
      <c r="BH924" s="44">
        <v>1564051</v>
      </c>
      <c r="BI924" s="21">
        <v>8361837</v>
      </c>
      <c r="BJ924" s="21">
        <v>7015</v>
      </c>
      <c r="BK924" s="21"/>
      <c r="BL924" s="21">
        <v>136153</v>
      </c>
      <c r="BM924" s="21">
        <v>702467</v>
      </c>
      <c r="BN924" s="21">
        <v>12756274</v>
      </c>
      <c r="BO924" s="21"/>
      <c r="BP924" s="21"/>
      <c r="BQ924" s="44"/>
      <c r="BR924" s="21"/>
      <c r="BS924" s="44"/>
      <c r="BT924" s="21"/>
      <c r="BU924" s="44"/>
      <c r="BV924" s="21"/>
      <c r="BW924" s="44">
        <v>1200470</v>
      </c>
      <c r="BX924" s="21"/>
      <c r="BY924" s="21">
        <v>595629</v>
      </c>
      <c r="BZ924" s="21"/>
      <c r="CA924" s="44">
        <v>59222</v>
      </c>
      <c r="CB924" s="44"/>
      <c r="CC924" s="44">
        <v>69748</v>
      </c>
      <c r="CD924" s="44"/>
      <c r="CE924" s="44">
        <v>4109</v>
      </c>
      <c r="CF924" s="44"/>
      <c r="CG924" s="44"/>
      <c r="CH924" s="44"/>
      <c r="CI924" s="21">
        <v>25670</v>
      </c>
      <c r="CJ924" s="44"/>
      <c r="CK924" s="21">
        <v>2093</v>
      </c>
      <c r="CL924" s="44"/>
      <c r="CM924" s="44">
        <v>31318</v>
      </c>
      <c r="CN924" s="44">
        <v>0</v>
      </c>
      <c r="CO924" s="44">
        <v>713799</v>
      </c>
      <c r="CP924" s="44">
        <v>0</v>
      </c>
      <c r="CQ924" s="21">
        <v>663461</v>
      </c>
      <c r="CR924" s="44">
        <v>189716</v>
      </c>
      <c r="CS924" s="44">
        <v>305609</v>
      </c>
      <c r="CT924" s="44">
        <v>19431</v>
      </c>
      <c r="CU924" s="44"/>
      <c r="CV924" s="44">
        <v>33607</v>
      </c>
      <c r="CW924" s="21"/>
      <c r="CX924" s="21"/>
      <c r="CY924" s="21"/>
      <c r="CZ924" s="21"/>
      <c r="DA924" s="21"/>
      <c r="DB924" s="21"/>
      <c r="DC924" s="21"/>
      <c r="DD924" s="21"/>
      <c r="DE924" s="44"/>
      <c r="DF924" s="21"/>
      <c r="DG924" s="44"/>
      <c r="DH924" s="21"/>
      <c r="DI924" s="44"/>
      <c r="DJ924" s="44"/>
      <c r="DK924" s="44"/>
      <c r="DL924" s="44"/>
      <c r="DM924" s="21"/>
      <c r="DN924" s="44"/>
      <c r="DO924" s="44"/>
      <c r="DP924" s="44"/>
      <c r="DQ924" s="44"/>
      <c r="DR924" s="44"/>
      <c r="DS924" s="44"/>
      <c r="DT924" s="44"/>
      <c r="DU924" s="44"/>
      <c r="DV924" s="44"/>
      <c r="DW924" s="44"/>
      <c r="DX924" s="44"/>
      <c r="DY924" s="44"/>
      <c r="DZ924" s="44"/>
      <c r="EA924" s="44"/>
      <c r="EB924" s="21"/>
      <c r="EC924" s="44">
        <v>-1740751</v>
      </c>
      <c r="ED924" s="44"/>
      <c r="EE924" s="21">
        <v>234909</v>
      </c>
      <c r="EF924" s="44"/>
      <c r="EG924" s="21">
        <v>-145953</v>
      </c>
      <c r="EH924" s="44"/>
      <c r="EI924" s="21">
        <v>-925464</v>
      </c>
      <c r="EJ924" s="44"/>
      <c r="EK924" s="44">
        <v>-10513</v>
      </c>
      <c r="EL924" s="21"/>
      <c r="EM924" s="44"/>
      <c r="EN924" s="44"/>
      <c r="EO924" s="44">
        <v>-29775</v>
      </c>
      <c r="EP924" s="21"/>
      <c r="EQ924" s="21"/>
      <c r="ER924" s="21"/>
      <c r="ES924" s="21"/>
      <c r="ET924" s="44"/>
      <c r="EU924" s="21"/>
      <c r="EV924" s="44"/>
      <c r="EW924" s="21"/>
      <c r="EX924" s="44"/>
      <c r="EY924" s="44"/>
      <c r="EZ924" s="21"/>
      <c r="FA924" s="21"/>
      <c r="FB924" s="44"/>
      <c r="FC924" s="44"/>
      <c r="FD924" s="21"/>
      <c r="FE924" s="112"/>
      <c r="FF924" s="44"/>
      <c r="FG924" s="44">
        <v>7354468</v>
      </c>
      <c r="FH924" s="44">
        <v>2040075</v>
      </c>
      <c r="FI924" s="44">
        <v>9246270</v>
      </c>
      <c r="FJ924" s="44">
        <v>444100</v>
      </c>
      <c r="FK924" s="44">
        <v>7907127</v>
      </c>
      <c r="FL924" s="44"/>
      <c r="FM924" s="44"/>
      <c r="FN924" s="44"/>
      <c r="FO924" s="44"/>
      <c r="FP924" s="44"/>
      <c r="FQ924" s="44"/>
      <c r="FR924" s="44"/>
      <c r="FS924" s="44"/>
      <c r="FT924" s="44">
        <v>48283</v>
      </c>
      <c r="FU924" s="44"/>
      <c r="FV924" s="21">
        <v>307458</v>
      </c>
      <c r="FW924" s="44"/>
      <c r="FX924" s="44">
        <v>285286</v>
      </c>
      <c r="FY924" s="44">
        <v>100891</v>
      </c>
      <c r="FZ924" s="44">
        <v>300507</v>
      </c>
      <c r="GA924" s="44">
        <v>19407</v>
      </c>
      <c r="GB924" s="44"/>
      <c r="GC924" s="44">
        <v>13718</v>
      </c>
      <c r="GD924" s="44">
        <v>411537</v>
      </c>
      <c r="GE924" s="44">
        <v>439276</v>
      </c>
      <c r="GF924" s="44">
        <v>228700</v>
      </c>
      <c r="GG924" s="44">
        <v>1142228</v>
      </c>
      <c r="GH924" s="44">
        <v>339308</v>
      </c>
      <c r="GI924" s="44">
        <v>224234</v>
      </c>
      <c r="GJ924" s="44">
        <v>146337</v>
      </c>
      <c r="GK924" s="44">
        <v>3894662</v>
      </c>
      <c r="GL924" s="44">
        <v>94128</v>
      </c>
      <c r="GM924" s="44">
        <v>1630496</v>
      </c>
      <c r="GN924" s="44">
        <v>199851</v>
      </c>
      <c r="GO924" s="44">
        <v>77554</v>
      </c>
      <c r="GP924" s="44"/>
      <c r="GQ924" s="44"/>
      <c r="GR924" s="44">
        <v>829825</v>
      </c>
      <c r="GS924" s="44">
        <v>3930574</v>
      </c>
      <c r="GT924" s="44"/>
      <c r="GU924" s="21">
        <v>69786</v>
      </c>
      <c r="GV924" s="44"/>
      <c r="GW924" s="44">
        <v>5954109</v>
      </c>
      <c r="GX924" s="44"/>
      <c r="GY924" s="44">
        <v>9954469</v>
      </c>
      <c r="GZ924" s="44">
        <v>1023193</v>
      </c>
      <c r="HA924" s="44">
        <v>6645815</v>
      </c>
      <c r="HB924" s="44">
        <v>9402640</v>
      </c>
      <c r="HC924" s="44">
        <v>-7117179</v>
      </c>
      <c r="HD924" s="44">
        <v>9954469</v>
      </c>
      <c r="HE924" s="21">
        <v>1532</v>
      </c>
      <c r="HF924" s="21"/>
      <c r="HG924" s="21"/>
      <c r="HH924" s="21">
        <v>9402640</v>
      </c>
      <c r="HI924" s="21">
        <v>0</v>
      </c>
      <c r="HJ924" s="44"/>
      <c r="HK924" s="21">
        <v>570550</v>
      </c>
      <c r="HL924" s="21">
        <v>179400</v>
      </c>
      <c r="HM924" s="21">
        <v>749950</v>
      </c>
      <c r="HN924" s="21">
        <v>-680164</v>
      </c>
      <c r="HO924" s="21"/>
      <c r="HP924" s="44"/>
      <c r="HQ924" s="47"/>
      <c r="HR924" s="47">
        <v>9402640</v>
      </c>
      <c r="HS924" s="47"/>
      <c r="HT924" s="47" t="s">
        <v>1799</v>
      </c>
      <c r="HU924" s="47">
        <v>10231.93</v>
      </c>
      <c r="HV924" s="47">
        <v>2594</v>
      </c>
      <c r="HW924" s="47">
        <v>0</v>
      </c>
      <c r="HX924" s="47">
        <v>12858</v>
      </c>
      <c r="HY924" s="47">
        <v>26811</v>
      </c>
      <c r="HZ924" s="47">
        <v>102276</v>
      </c>
      <c r="IA924" s="47">
        <v>0</v>
      </c>
      <c r="IB924" s="47">
        <v>0</v>
      </c>
      <c r="IC924" s="47">
        <v>0</v>
      </c>
      <c r="ID924"/>
      <c r="IE924" s="47">
        <v>4514</v>
      </c>
      <c r="IF924">
        <v>14191</v>
      </c>
      <c r="IG924" s="47">
        <v>7208</v>
      </c>
      <c r="IH924" s="47">
        <v>24114</v>
      </c>
      <c r="II924">
        <v>8465</v>
      </c>
      <c r="IJ924">
        <v>7098</v>
      </c>
      <c r="IK924">
        <v>1372</v>
      </c>
      <c r="IL924">
        <v>18511</v>
      </c>
      <c r="IM924">
        <v>230012</v>
      </c>
      <c r="IN924">
        <v>0</v>
      </c>
      <c r="IO924">
        <v>3114</v>
      </c>
      <c r="IP924">
        <v>6668</v>
      </c>
      <c r="IQ924">
        <v>3266</v>
      </c>
      <c r="IR924">
        <v>0</v>
      </c>
      <c r="IS924">
        <v>0</v>
      </c>
      <c r="IT924">
        <v>13048</v>
      </c>
      <c r="IU924">
        <v>158996</v>
      </c>
      <c r="IV924">
        <v>0</v>
      </c>
      <c r="IW924">
        <v>830574</v>
      </c>
      <c r="IX924">
        <v>1253263</v>
      </c>
      <c r="IY924">
        <v>2831164</v>
      </c>
      <c r="IZ924">
        <v>0</v>
      </c>
      <c r="JA924">
        <v>0</v>
      </c>
      <c r="JB924">
        <v>0</v>
      </c>
      <c r="JC924"/>
      <c r="JD924">
        <v>112820</v>
      </c>
      <c r="JE924">
        <v>271959</v>
      </c>
      <c r="JF924">
        <v>153386</v>
      </c>
      <c r="JG924">
        <v>604477</v>
      </c>
      <c r="JH924">
        <v>240137</v>
      </c>
      <c r="JI924">
        <v>165701</v>
      </c>
      <c r="JJ924">
        <v>114881</v>
      </c>
      <c r="JK924">
        <v>617110</v>
      </c>
      <c r="JL924">
        <v>7354468</v>
      </c>
      <c r="JM924">
        <v>0</v>
      </c>
      <c r="JN924">
        <v>374479</v>
      </c>
      <c r="JO924">
        <v>527439</v>
      </c>
      <c r="JP924">
        <v>222855</v>
      </c>
      <c r="JQ924">
        <v>0</v>
      </c>
      <c r="JR924">
        <v>0</v>
      </c>
      <c r="JS924">
        <v>1124773</v>
      </c>
      <c r="JT924"/>
      <c r="JU924"/>
      <c r="JV924"/>
      <c r="JW924"/>
      <c r="JX924"/>
      <c r="JY924"/>
      <c r="JZ924"/>
      <c r="KA924"/>
      <c r="KB924"/>
      <c r="KC924"/>
      <c r="KD924"/>
      <c r="KE924"/>
      <c r="KF924">
        <v>142</v>
      </c>
      <c r="KG924">
        <v>214</v>
      </c>
      <c r="KH924">
        <v>96</v>
      </c>
      <c r="KI924">
        <v>86</v>
      </c>
      <c r="KJ924">
        <v>131</v>
      </c>
      <c r="KK924">
        <v>59</v>
      </c>
      <c r="KL924">
        <v>63</v>
      </c>
      <c r="KM924">
        <v>92</v>
      </c>
      <c r="KN924">
        <v>43</v>
      </c>
      <c r="KO924">
        <v>1</v>
      </c>
      <c r="KP924">
        <v>0</v>
      </c>
      <c r="KQ924">
        <v>0</v>
      </c>
      <c r="KR924">
        <v>0</v>
      </c>
      <c r="KS924">
        <v>0</v>
      </c>
      <c r="KT924">
        <v>1</v>
      </c>
      <c r="KU924">
        <v>1</v>
      </c>
      <c r="KV924">
        <v>0</v>
      </c>
      <c r="KW924">
        <v>0</v>
      </c>
      <c r="KX924">
        <v>0</v>
      </c>
      <c r="KY924">
        <v>0</v>
      </c>
      <c r="KZ924">
        <v>0</v>
      </c>
      <c r="LA924">
        <v>0</v>
      </c>
      <c r="LB924">
        <v>0</v>
      </c>
      <c r="LC924">
        <v>0</v>
      </c>
      <c r="LD924">
        <v>1</v>
      </c>
      <c r="LE924">
        <v>0</v>
      </c>
      <c r="LF924">
        <v>0</v>
      </c>
      <c r="LG924">
        <v>0</v>
      </c>
      <c r="LH924">
        <v>0</v>
      </c>
    </row>
    <row r="925" spans="1:320" s="34" customFormat="1" ht="15" customHeight="1" x14ac:dyDescent="0.25">
      <c r="A925" s="45">
        <v>206421102</v>
      </c>
      <c r="B925" s="45" t="s">
        <v>6840</v>
      </c>
      <c r="C925" s="46">
        <v>45292</v>
      </c>
      <c r="D925" s="46">
        <v>45657</v>
      </c>
      <c r="E925" s="47">
        <v>366</v>
      </c>
      <c r="F925" s="45" t="s">
        <v>883</v>
      </c>
      <c r="G925" s="45" t="s">
        <v>884</v>
      </c>
      <c r="H925" s="45" t="s">
        <v>1534</v>
      </c>
      <c r="I925" s="45" t="s">
        <v>886</v>
      </c>
      <c r="J925" s="45" t="s">
        <v>887</v>
      </c>
      <c r="K925" s="45" t="s">
        <v>1535</v>
      </c>
      <c r="L925" s="45" t="s">
        <v>6794</v>
      </c>
      <c r="M925" s="45" t="s">
        <v>6841</v>
      </c>
      <c r="N925" s="45" t="s">
        <v>6842</v>
      </c>
      <c r="O925" s="45" t="s">
        <v>1538</v>
      </c>
      <c r="P925" s="45" t="s">
        <v>6843</v>
      </c>
      <c r="Q925" s="45" t="s">
        <v>6844</v>
      </c>
      <c r="R925" t="s">
        <v>6845</v>
      </c>
      <c r="S925" s="45" t="s">
        <v>893</v>
      </c>
      <c r="T925" t="s">
        <v>3079</v>
      </c>
      <c r="U925" s="47">
        <v>156</v>
      </c>
      <c r="V925" s="47">
        <v>156</v>
      </c>
      <c r="W925" s="47" t="s">
        <v>913</v>
      </c>
      <c r="X925" s="47">
        <v>57096</v>
      </c>
      <c r="Y925" s="47">
        <v>54411</v>
      </c>
      <c r="Z925" s="48">
        <v>210.11</v>
      </c>
      <c r="AA925" s="44">
        <v>242</v>
      </c>
      <c r="AB925" s="44">
        <v>230</v>
      </c>
      <c r="AC925" s="44">
        <v>7522</v>
      </c>
      <c r="AD925" s="44">
        <v>372</v>
      </c>
      <c r="AE925" s="44">
        <v>3518</v>
      </c>
      <c r="AF925" s="44">
        <v>38320</v>
      </c>
      <c r="AG925" s="44"/>
      <c r="AH925" s="47"/>
      <c r="AI925" s="47">
        <v>724</v>
      </c>
      <c r="AJ925">
        <v>3955</v>
      </c>
      <c r="AK925" t="s">
        <v>895</v>
      </c>
      <c r="AL925">
        <v>54411</v>
      </c>
      <c r="AM925"/>
      <c r="AN925"/>
      <c r="AO925"/>
      <c r="AP925"/>
      <c r="AQ925"/>
      <c r="AR925" s="44"/>
      <c r="AS925" s="44"/>
      <c r="AT925" s="44"/>
      <c r="AU925" s="44">
        <v>23425247</v>
      </c>
      <c r="AV925" s="44">
        <v>5298670</v>
      </c>
      <c r="AW925" s="44">
        <v>3781927</v>
      </c>
      <c r="AX925" s="44">
        <v>3391</v>
      </c>
      <c r="AY925" s="44">
        <v>24945381</v>
      </c>
      <c r="AZ925" s="21">
        <v>21728831</v>
      </c>
      <c r="BA925" s="21">
        <v>3216550</v>
      </c>
      <c r="BB925" s="44">
        <v>483</v>
      </c>
      <c r="BC925" s="44">
        <v>644964</v>
      </c>
      <c r="BD925" s="44"/>
      <c r="BE925" s="44">
        <v>2572069</v>
      </c>
      <c r="BF925" s="44">
        <v>3231040</v>
      </c>
      <c r="BG925" s="44">
        <v>156240</v>
      </c>
      <c r="BH925" s="44">
        <v>1331796</v>
      </c>
      <c r="BI925" s="21">
        <v>16578068</v>
      </c>
      <c r="BJ925" s="21"/>
      <c r="BK925" s="21"/>
      <c r="BL925" s="21">
        <v>306656</v>
      </c>
      <c r="BM925" s="21">
        <v>1821447</v>
      </c>
      <c r="BN925" s="21">
        <v>23425247</v>
      </c>
      <c r="BO925" s="21"/>
      <c r="BP925" s="21"/>
      <c r="BQ925" s="44"/>
      <c r="BR925" s="21"/>
      <c r="BS925" s="44"/>
      <c r="BT925" s="21"/>
      <c r="BU925" s="44"/>
      <c r="BV925" s="21"/>
      <c r="BW925" s="44">
        <v>1942755</v>
      </c>
      <c r="BX925" s="21">
        <v>26505</v>
      </c>
      <c r="BY925" s="21">
        <v>95161</v>
      </c>
      <c r="BZ925" s="21"/>
      <c r="CA925" s="44">
        <v>5680</v>
      </c>
      <c r="CB925" s="44"/>
      <c r="CC925" s="44">
        <v>2961429</v>
      </c>
      <c r="CD925" s="44"/>
      <c r="CE925" s="44"/>
      <c r="CF925" s="44"/>
      <c r="CG925" s="44"/>
      <c r="CH925" s="44"/>
      <c r="CI925" s="21">
        <v>1185</v>
      </c>
      <c r="CJ925" s="44"/>
      <c r="CK925" s="21">
        <v>265955</v>
      </c>
      <c r="CL925" s="44"/>
      <c r="CM925" s="44">
        <v>16155</v>
      </c>
      <c r="CN925" s="44">
        <v>0</v>
      </c>
      <c r="CO925" s="44">
        <v>1912500</v>
      </c>
      <c r="CP925" s="44">
        <v>0</v>
      </c>
      <c r="CQ925" s="21">
        <v>2038410</v>
      </c>
      <c r="CR925" s="44">
        <v>745020</v>
      </c>
      <c r="CS925" s="44">
        <v>409334</v>
      </c>
      <c r="CT925" s="44">
        <v>65398</v>
      </c>
      <c r="CU925" s="44"/>
      <c r="CV925" s="44">
        <v>111853</v>
      </c>
      <c r="CW925" s="21"/>
      <c r="CX925" s="21"/>
      <c r="CY925" s="21"/>
      <c r="CZ925" s="21"/>
      <c r="DA925" s="21"/>
      <c r="DB925" s="21"/>
      <c r="DC925" s="21"/>
      <c r="DD925" s="21"/>
      <c r="DE925" s="44"/>
      <c r="DF925" s="21"/>
      <c r="DG925" s="44"/>
      <c r="DH925" s="21"/>
      <c r="DI925" s="44"/>
      <c r="DJ925" s="44"/>
      <c r="DK925" s="44"/>
      <c r="DL925" s="44"/>
      <c r="DM925" s="21"/>
      <c r="DN925" s="44"/>
      <c r="DO925" s="44"/>
      <c r="DP925" s="44"/>
      <c r="DQ925" s="44"/>
      <c r="DR925" s="44"/>
      <c r="DS925" s="44"/>
      <c r="DT925" s="44"/>
      <c r="DU925" s="44"/>
      <c r="DV925" s="44"/>
      <c r="DW925" s="44"/>
      <c r="DX925" s="44"/>
      <c r="DY925" s="44">
        <v>137272</v>
      </c>
      <c r="DZ925" s="44"/>
      <c r="EA925" s="44"/>
      <c r="EB925" s="21"/>
      <c r="EC925" s="44">
        <v>-1757044</v>
      </c>
      <c r="ED925" s="44">
        <v>14664</v>
      </c>
      <c r="EE925" s="21">
        <v>-478</v>
      </c>
      <c r="EF925" s="44"/>
      <c r="EG925" s="21">
        <v>327268</v>
      </c>
      <c r="EH925" s="44"/>
      <c r="EI925" s="21">
        <v>4940782</v>
      </c>
      <c r="EJ925" s="44"/>
      <c r="EK925" s="44"/>
      <c r="EL925" s="21"/>
      <c r="EM925" s="44"/>
      <c r="EN925" s="44"/>
      <c r="EO925" s="44">
        <v>135211</v>
      </c>
      <c r="EP925" s="21"/>
      <c r="EQ925" s="21"/>
      <c r="ER925" s="21"/>
      <c r="ES925" s="21"/>
      <c r="ET925" s="44"/>
      <c r="EU925" s="21"/>
      <c r="EV925" s="44"/>
      <c r="EW925" s="21"/>
      <c r="EX925" s="44"/>
      <c r="EY925" s="44"/>
      <c r="EZ925" s="21"/>
      <c r="FA925" s="21"/>
      <c r="FB925" s="44"/>
      <c r="FC925" s="44">
        <v>-15748</v>
      </c>
      <c r="FD925" s="21"/>
      <c r="FE925" s="112"/>
      <c r="FF925" s="44"/>
      <c r="FG925" s="44">
        <v>11151367</v>
      </c>
      <c r="FH925" s="44">
        <v>2948773</v>
      </c>
      <c r="FI925" s="44">
        <v>7628691</v>
      </c>
      <c r="FJ925" s="44">
        <v>540078</v>
      </c>
      <c r="FK925" s="44">
        <v>9644260</v>
      </c>
      <c r="FL925" s="44"/>
      <c r="FM925" s="44"/>
      <c r="FN925" s="44"/>
      <c r="FO925" s="44"/>
      <c r="FP925" s="44"/>
      <c r="FQ925" s="44"/>
      <c r="FR925" s="44"/>
      <c r="FS925" s="44"/>
      <c r="FT925" s="44">
        <v>46883</v>
      </c>
      <c r="FU925" s="44">
        <v>4645</v>
      </c>
      <c r="FV925" s="21">
        <v>1041962</v>
      </c>
      <c r="FW925" s="44"/>
      <c r="FX925" s="44">
        <v>862517</v>
      </c>
      <c r="FY925" s="44">
        <v>230259</v>
      </c>
      <c r="FZ925" s="44">
        <v>233425</v>
      </c>
      <c r="GA925" s="44">
        <v>28704</v>
      </c>
      <c r="GB925" s="44"/>
      <c r="GC925" s="44">
        <v>19616</v>
      </c>
      <c r="GD925" s="44">
        <v>664801</v>
      </c>
      <c r="GE925" s="44">
        <v>377381</v>
      </c>
      <c r="GF925" s="44">
        <v>247341</v>
      </c>
      <c r="GG925" s="44">
        <v>1200684</v>
      </c>
      <c r="GH925" s="44">
        <v>722476</v>
      </c>
      <c r="GI925" s="44">
        <v>354660</v>
      </c>
      <c r="GJ925" s="44">
        <v>152257</v>
      </c>
      <c r="GK925" s="44">
        <v>4444685</v>
      </c>
      <c r="GL925" s="44">
        <v>330130</v>
      </c>
      <c r="GM925" s="44">
        <v>822638</v>
      </c>
      <c r="GN925" s="44">
        <v>53313</v>
      </c>
      <c r="GO925" s="44">
        <v>19858</v>
      </c>
      <c r="GP925" s="44"/>
      <c r="GQ925" s="44">
        <v>122</v>
      </c>
      <c r="GR925" s="44">
        <v>226214</v>
      </c>
      <c r="GS925" s="44">
        <v>2976419</v>
      </c>
      <c r="GT925" s="44"/>
      <c r="GU925" s="21">
        <v>2681095</v>
      </c>
      <c r="GV925" s="44"/>
      <c r="GW925" s="44">
        <v>12990673</v>
      </c>
      <c r="GX925" s="44"/>
      <c r="GY925" s="44">
        <v>18648187</v>
      </c>
      <c r="GZ925" s="44">
        <v>1932670</v>
      </c>
      <c r="HA925" s="44">
        <v>4923910</v>
      </c>
      <c r="HB925" s="44"/>
      <c r="HC925" s="44">
        <v>11791607</v>
      </c>
      <c r="HD925" s="44">
        <v>18648187</v>
      </c>
      <c r="HE925" s="21"/>
      <c r="HF925" s="21">
        <v>8021763</v>
      </c>
      <c r="HG925" s="21"/>
      <c r="HH925" s="21"/>
      <c r="HI925" s="21">
        <v>168447</v>
      </c>
      <c r="HJ925" s="44"/>
      <c r="HK925" s="21">
        <v>1922511</v>
      </c>
      <c r="HL925" s="21">
        <v>1610536</v>
      </c>
      <c r="HM925" s="21">
        <v>3701494</v>
      </c>
      <c r="HN925" s="21">
        <v>-1020399</v>
      </c>
      <c r="HO925" s="21"/>
      <c r="HP925" s="44"/>
      <c r="HQ925" s="47"/>
      <c r="HR925" s="47"/>
      <c r="HS925" s="47"/>
      <c r="HT925" s="47" t="s">
        <v>1759</v>
      </c>
      <c r="HU925" s="47">
        <v>0</v>
      </c>
      <c r="HV925" s="47">
        <v>2117</v>
      </c>
      <c r="HW925" s="47">
        <v>0</v>
      </c>
      <c r="HX925" s="47">
        <v>19532</v>
      </c>
      <c r="HY925" s="47">
        <v>54081</v>
      </c>
      <c r="HZ925" s="47">
        <v>97981</v>
      </c>
      <c r="IA925" s="47">
        <v>0</v>
      </c>
      <c r="IB925" s="47">
        <v>0</v>
      </c>
      <c r="IC925" s="47">
        <v>0</v>
      </c>
      <c r="ID925">
        <v>26522</v>
      </c>
      <c r="IE925" s="47">
        <v>4692</v>
      </c>
      <c r="IF925"/>
      <c r="IG925" s="47">
        <v>8</v>
      </c>
      <c r="IH925" s="47">
        <v>24202</v>
      </c>
      <c r="II925">
        <v>21902</v>
      </c>
      <c r="IJ925">
        <v>11970</v>
      </c>
      <c r="IK925">
        <v>2032</v>
      </c>
      <c r="IL925">
        <v>18505</v>
      </c>
      <c r="IM925">
        <v>283544</v>
      </c>
      <c r="IN925">
        <v>0</v>
      </c>
      <c r="IO925">
        <v>0</v>
      </c>
      <c r="IP925">
        <v>0</v>
      </c>
      <c r="IQ925">
        <v>0</v>
      </c>
      <c r="IR925">
        <v>0</v>
      </c>
      <c r="IS925">
        <v>0</v>
      </c>
      <c r="IT925">
        <v>0</v>
      </c>
      <c r="IU925">
        <v>217742</v>
      </c>
      <c r="IV925">
        <v>0</v>
      </c>
      <c r="IW925">
        <v>1281476</v>
      </c>
      <c r="IX925">
        <v>2347239</v>
      </c>
      <c r="IY925">
        <v>3365074</v>
      </c>
      <c r="IZ925">
        <v>0</v>
      </c>
      <c r="JA925">
        <v>0</v>
      </c>
      <c r="JB925">
        <v>0</v>
      </c>
      <c r="JC925">
        <v>1242982</v>
      </c>
      <c r="JD925">
        <v>132578</v>
      </c>
      <c r="JE925"/>
      <c r="JF925">
        <v>140</v>
      </c>
      <c r="JG925">
        <v>505188</v>
      </c>
      <c r="JH925">
        <v>529370</v>
      </c>
      <c r="JI925">
        <v>265728</v>
      </c>
      <c r="JJ925">
        <v>101538</v>
      </c>
      <c r="JK925">
        <v>1162312</v>
      </c>
      <c r="JL925">
        <v>11151367</v>
      </c>
      <c r="JM925">
        <v>0</v>
      </c>
      <c r="JN925">
        <v>0</v>
      </c>
      <c r="JO925">
        <v>0</v>
      </c>
      <c r="JP925">
        <v>0</v>
      </c>
      <c r="JQ925">
        <v>0</v>
      </c>
      <c r="JR925">
        <v>0</v>
      </c>
      <c r="JS925">
        <v>0</v>
      </c>
      <c r="JT925"/>
      <c r="JU925"/>
      <c r="JV925"/>
      <c r="JW925"/>
      <c r="JX925"/>
      <c r="JY925">
        <v>26522</v>
      </c>
      <c r="JZ925"/>
      <c r="KA925"/>
      <c r="KB925"/>
      <c r="KC925"/>
      <c r="KD925"/>
      <c r="KE925">
        <v>1242982</v>
      </c>
      <c r="KF925">
        <v>170</v>
      </c>
      <c r="KG925">
        <v>236</v>
      </c>
      <c r="KH925">
        <v>118</v>
      </c>
      <c r="KI925">
        <v>120</v>
      </c>
      <c r="KJ925">
        <v>161</v>
      </c>
      <c r="KK925">
        <v>89</v>
      </c>
      <c r="KL925">
        <v>62</v>
      </c>
      <c r="KM925">
        <v>80</v>
      </c>
      <c r="KN925">
        <v>48</v>
      </c>
      <c r="KO925">
        <v>1</v>
      </c>
      <c r="KP925">
        <v>0</v>
      </c>
      <c r="KQ925">
        <v>0</v>
      </c>
      <c r="KR925">
        <v>0</v>
      </c>
      <c r="KS925">
        <v>0</v>
      </c>
      <c r="KT925">
        <v>1</v>
      </c>
      <c r="KU925">
        <v>1</v>
      </c>
      <c r="KV925">
        <v>0</v>
      </c>
      <c r="KW925">
        <v>0</v>
      </c>
      <c r="KX925">
        <v>0</v>
      </c>
      <c r="KY925">
        <v>0</v>
      </c>
      <c r="KZ925">
        <v>0</v>
      </c>
      <c r="LA925">
        <v>0</v>
      </c>
      <c r="LB925">
        <v>0</v>
      </c>
      <c r="LC925">
        <v>0</v>
      </c>
      <c r="LD925">
        <v>1</v>
      </c>
      <c r="LE925">
        <v>0</v>
      </c>
      <c r="LF925">
        <v>0</v>
      </c>
      <c r="LG925">
        <v>0</v>
      </c>
      <c r="LH925">
        <v>0</v>
      </c>
    </row>
    <row r="926" spans="1:320" s="34" customFormat="1" ht="15" customHeight="1" x14ac:dyDescent="0.25">
      <c r="A926" s="45">
        <v>206421162</v>
      </c>
      <c r="B926" s="45" t="s">
        <v>6846</v>
      </c>
      <c r="C926" s="46">
        <v>45292</v>
      </c>
      <c r="D926" s="46">
        <v>45657</v>
      </c>
      <c r="E926" s="47">
        <v>366</v>
      </c>
      <c r="F926" s="45" t="s">
        <v>883</v>
      </c>
      <c r="G926" s="45" t="s">
        <v>884</v>
      </c>
      <c r="H926" s="45" t="s">
        <v>1534</v>
      </c>
      <c r="I926" s="45" t="s">
        <v>886</v>
      </c>
      <c r="J926" s="45" t="s">
        <v>887</v>
      </c>
      <c r="K926" s="45" t="s">
        <v>1535</v>
      </c>
      <c r="L926" s="45" t="s">
        <v>6801</v>
      </c>
      <c r="M926" s="45" t="s">
        <v>6847</v>
      </c>
      <c r="N926" s="45" t="s">
        <v>6848</v>
      </c>
      <c r="O926" s="45" t="s">
        <v>6804</v>
      </c>
      <c r="P926" s="45" t="s">
        <v>6849</v>
      </c>
      <c r="Q926" s="45" t="s">
        <v>6850</v>
      </c>
      <c r="R926" t="s">
        <v>4681</v>
      </c>
      <c r="S926" s="45" t="s">
        <v>893</v>
      </c>
      <c r="T926" t="s">
        <v>3079</v>
      </c>
      <c r="U926" s="47">
        <v>81</v>
      </c>
      <c r="V926" s="47">
        <v>81</v>
      </c>
      <c r="W926" s="47" t="s">
        <v>894</v>
      </c>
      <c r="X926" s="47">
        <v>29646</v>
      </c>
      <c r="Y926" s="47">
        <v>27970</v>
      </c>
      <c r="Z926" s="48">
        <v>208.02</v>
      </c>
      <c r="AA926" s="44">
        <v>250</v>
      </c>
      <c r="AB926" s="44">
        <v>244</v>
      </c>
      <c r="AC926" s="44">
        <v>8048</v>
      </c>
      <c r="AD926" s="44">
        <v>1755</v>
      </c>
      <c r="AE926" s="44">
        <v>1446</v>
      </c>
      <c r="AF926" s="44">
        <v>16116</v>
      </c>
      <c r="AG926" s="44"/>
      <c r="AH926" s="47">
        <v>46</v>
      </c>
      <c r="AI926" s="47">
        <v>91</v>
      </c>
      <c r="AJ926">
        <v>468</v>
      </c>
      <c r="AK926" t="s">
        <v>895</v>
      </c>
      <c r="AL926">
        <v>27970</v>
      </c>
      <c r="AM926"/>
      <c r="AN926"/>
      <c r="AO926"/>
      <c r="AP926"/>
      <c r="AQ926"/>
      <c r="AR926" s="44"/>
      <c r="AS926" s="44"/>
      <c r="AT926" s="44"/>
      <c r="AU926" s="44">
        <v>10775735</v>
      </c>
      <c r="AV926" s="44">
        <v>4669833</v>
      </c>
      <c r="AW926" s="44">
        <v>-123336</v>
      </c>
      <c r="AX926" s="44">
        <v>257</v>
      </c>
      <c r="AY926" s="44">
        <v>15569161</v>
      </c>
      <c r="AZ926" s="21">
        <v>13185509</v>
      </c>
      <c r="BA926" s="21">
        <v>2383652</v>
      </c>
      <c r="BB926" s="44">
        <v>12</v>
      </c>
      <c r="BC926" s="44">
        <v>500570</v>
      </c>
      <c r="BD926" s="44"/>
      <c r="BE926" s="44">
        <v>1883094</v>
      </c>
      <c r="BF926" s="44">
        <v>3156680</v>
      </c>
      <c r="BG926" s="44">
        <v>688246</v>
      </c>
      <c r="BH926" s="44">
        <v>368592</v>
      </c>
      <c r="BI926" s="21">
        <v>6180892</v>
      </c>
      <c r="BJ926" s="21"/>
      <c r="BK926" s="21">
        <v>17980</v>
      </c>
      <c r="BL926" s="21">
        <v>179150</v>
      </c>
      <c r="BM926" s="21">
        <v>184195</v>
      </c>
      <c r="BN926" s="21">
        <v>10775735</v>
      </c>
      <c r="BO926" s="21"/>
      <c r="BP926" s="21"/>
      <c r="BQ926" s="44"/>
      <c r="BR926" s="21"/>
      <c r="BS926" s="44"/>
      <c r="BT926" s="21"/>
      <c r="BU926" s="44"/>
      <c r="BV926" s="21"/>
      <c r="BW926" s="44">
        <v>2438690</v>
      </c>
      <c r="BX926" s="21">
        <v>416700</v>
      </c>
      <c r="BY926" s="21">
        <v>441244</v>
      </c>
      <c r="BZ926" s="21"/>
      <c r="CA926" s="44"/>
      <c r="CB926" s="44"/>
      <c r="CC926" s="44">
        <v>1362502</v>
      </c>
      <c r="CD926" s="44"/>
      <c r="CE926" s="44"/>
      <c r="CF926" s="44"/>
      <c r="CG926" s="44">
        <v>10697</v>
      </c>
      <c r="CH926" s="44"/>
      <c r="CI926" s="21"/>
      <c r="CJ926" s="44"/>
      <c r="CK926" s="21"/>
      <c r="CL926" s="44"/>
      <c r="CM926" s="44">
        <v>1814</v>
      </c>
      <c r="CN926" s="44">
        <v>0</v>
      </c>
      <c r="CO926" s="44">
        <v>1468441</v>
      </c>
      <c r="CP926" s="44">
        <v>0</v>
      </c>
      <c r="CQ926" s="21">
        <v>1676880</v>
      </c>
      <c r="CR926" s="44">
        <v>1008135</v>
      </c>
      <c r="CS926" s="44">
        <v>461117</v>
      </c>
      <c r="CT926" s="44">
        <v>11857</v>
      </c>
      <c r="CU926" s="44"/>
      <c r="CV926" s="44">
        <v>41589</v>
      </c>
      <c r="CW926" s="21"/>
      <c r="CX926" s="21"/>
      <c r="CY926" s="21"/>
      <c r="CZ926" s="21"/>
      <c r="DA926" s="21"/>
      <c r="DB926" s="21"/>
      <c r="DC926" s="21"/>
      <c r="DD926" s="21"/>
      <c r="DE926" s="44"/>
      <c r="DF926" s="21"/>
      <c r="DG926" s="44"/>
      <c r="DH926" s="21"/>
      <c r="DI926" s="44"/>
      <c r="DJ926" s="44"/>
      <c r="DK926" s="44"/>
      <c r="DL926" s="44"/>
      <c r="DM926" s="21"/>
      <c r="DN926" s="44"/>
      <c r="DO926" s="44">
        <v>1936</v>
      </c>
      <c r="DP926" s="44"/>
      <c r="DQ926" s="44"/>
      <c r="DR926" s="44"/>
      <c r="DS926" s="44"/>
      <c r="DT926" s="44"/>
      <c r="DU926" s="44"/>
      <c r="DV926" s="44"/>
      <c r="DW926" s="44"/>
      <c r="DX926" s="44"/>
      <c r="DY926" s="44">
        <v>3780</v>
      </c>
      <c r="DZ926" s="44"/>
      <c r="EA926" s="44"/>
      <c r="EB926" s="21"/>
      <c r="EC926" s="44">
        <v>-1755643</v>
      </c>
      <c r="ED926" s="44">
        <v>225552</v>
      </c>
      <c r="EE926" s="21">
        <v>18479</v>
      </c>
      <c r="EF926" s="44"/>
      <c r="EG926" s="21">
        <v>79590</v>
      </c>
      <c r="EH926" s="44"/>
      <c r="EI926" s="21">
        <v>1250079</v>
      </c>
      <c r="EJ926" s="44"/>
      <c r="EK926" s="44"/>
      <c r="EL926" s="21"/>
      <c r="EM926" s="44">
        <v>9027</v>
      </c>
      <c r="EN926" s="44"/>
      <c r="EO926" s="44">
        <v>45725</v>
      </c>
      <c r="EP926" s="21"/>
      <c r="EQ926" s="21"/>
      <c r="ER926" s="21"/>
      <c r="ES926" s="21"/>
      <c r="ET926" s="44"/>
      <c r="EU926" s="21"/>
      <c r="EV926" s="44"/>
      <c r="EW926" s="21"/>
      <c r="EX926" s="44"/>
      <c r="EY926" s="44"/>
      <c r="EZ926" s="21"/>
      <c r="FA926" s="21"/>
      <c r="FB926" s="44"/>
      <c r="FC926" s="44">
        <v>-1861</v>
      </c>
      <c r="FD926" s="21"/>
      <c r="FE926" s="112"/>
      <c r="FF926" s="44"/>
      <c r="FG926" s="44">
        <v>6637995</v>
      </c>
      <c r="FH926" s="44">
        <v>1873669</v>
      </c>
      <c r="FI926" s="44">
        <v>4673845</v>
      </c>
      <c r="FJ926" s="44">
        <v>384733</v>
      </c>
      <c r="FK926" s="44">
        <v>5031748</v>
      </c>
      <c r="FL926" s="44"/>
      <c r="FM926" s="44"/>
      <c r="FN926" s="44"/>
      <c r="FO926" s="44"/>
      <c r="FP926" s="44"/>
      <c r="FQ926" s="44"/>
      <c r="FR926" s="44"/>
      <c r="FS926" s="44"/>
      <c r="FT926" s="44">
        <v>29829</v>
      </c>
      <c r="FU926" s="44">
        <v>300</v>
      </c>
      <c r="FV926" s="21">
        <v>733293</v>
      </c>
      <c r="FW926" s="44"/>
      <c r="FX926" s="44">
        <v>604927</v>
      </c>
      <c r="FY926" s="44">
        <v>242207</v>
      </c>
      <c r="FZ926" s="44">
        <v>241549</v>
      </c>
      <c r="GA926" s="44">
        <v>5721</v>
      </c>
      <c r="GB926" s="44"/>
      <c r="GC926" s="44">
        <v>13828</v>
      </c>
      <c r="GD926" s="44">
        <v>360444</v>
      </c>
      <c r="GE926" s="44">
        <v>371976</v>
      </c>
      <c r="GF926" s="44">
        <v>33138</v>
      </c>
      <c r="GG926" s="44">
        <v>733596</v>
      </c>
      <c r="GH926" s="44">
        <v>199295</v>
      </c>
      <c r="GI926" s="44">
        <v>104646</v>
      </c>
      <c r="GJ926" s="44">
        <v>144608</v>
      </c>
      <c r="GK926" s="44">
        <v>2791965</v>
      </c>
      <c r="GL926" s="44">
        <v>178668</v>
      </c>
      <c r="GM926" s="44">
        <v>1173916</v>
      </c>
      <c r="GN926" s="44">
        <v>113570</v>
      </c>
      <c r="GO926" s="44">
        <v>12901</v>
      </c>
      <c r="GP926" s="44"/>
      <c r="GQ926" s="44">
        <v>31</v>
      </c>
      <c r="GR926" s="44">
        <v>63353</v>
      </c>
      <c r="GS926" s="44">
        <v>1673911</v>
      </c>
      <c r="GT926" s="44"/>
      <c r="GU926" s="21">
        <v>1305552</v>
      </c>
      <c r="GV926" s="44"/>
      <c r="GW926" s="44">
        <v>16658532</v>
      </c>
      <c r="GX926" s="44"/>
      <c r="GY926" s="44">
        <v>19637995</v>
      </c>
      <c r="GZ926" s="44">
        <v>1019093</v>
      </c>
      <c r="HA926" s="44">
        <v>8166392</v>
      </c>
      <c r="HB926" s="44"/>
      <c r="HC926" s="44">
        <v>10452510</v>
      </c>
      <c r="HD926" s="44">
        <v>19637995</v>
      </c>
      <c r="HE926" s="21"/>
      <c r="HF926" s="21">
        <v>7928908</v>
      </c>
      <c r="HG926" s="21"/>
      <c r="HH926" s="21"/>
      <c r="HI926" s="21">
        <v>10500</v>
      </c>
      <c r="HJ926" s="44"/>
      <c r="HK926" s="21">
        <v>932116</v>
      </c>
      <c r="HL926" s="21">
        <v>1011339</v>
      </c>
      <c r="HM926" s="21">
        <v>1953955</v>
      </c>
      <c r="HN926" s="21">
        <v>-648403</v>
      </c>
      <c r="HO926" s="21"/>
      <c r="HP926" s="44"/>
      <c r="HQ926" s="47"/>
      <c r="HR926" s="47"/>
      <c r="HS926" s="47"/>
      <c r="HT926" s="47" t="s">
        <v>1759</v>
      </c>
      <c r="HU926" s="47">
        <v>0</v>
      </c>
      <c r="HV926" s="47">
        <v>2080</v>
      </c>
      <c r="HW926" s="47">
        <v>0</v>
      </c>
      <c r="HX926" s="47">
        <v>8889</v>
      </c>
      <c r="HY926" s="47">
        <v>31831</v>
      </c>
      <c r="HZ926" s="47">
        <v>72589</v>
      </c>
      <c r="IA926" s="47">
        <v>0</v>
      </c>
      <c r="IB926" s="47">
        <v>0</v>
      </c>
      <c r="IC926" s="47">
        <v>1557</v>
      </c>
      <c r="ID926">
        <v>27372</v>
      </c>
      <c r="IE926" s="47">
        <v>3534</v>
      </c>
      <c r="IF926">
        <v>14008</v>
      </c>
      <c r="IG926" s="47"/>
      <c r="IH926" s="47">
        <v>17905</v>
      </c>
      <c r="II926">
        <v>5844</v>
      </c>
      <c r="IJ926">
        <v>3361</v>
      </c>
      <c r="IK926">
        <v>2663</v>
      </c>
      <c r="IL926">
        <v>8857</v>
      </c>
      <c r="IM926">
        <v>200490</v>
      </c>
      <c r="IN926">
        <v>0</v>
      </c>
      <c r="IO926">
        <v>0</v>
      </c>
      <c r="IP926">
        <v>0</v>
      </c>
      <c r="IQ926">
        <v>0</v>
      </c>
      <c r="IR926">
        <v>0</v>
      </c>
      <c r="IS926">
        <v>0</v>
      </c>
      <c r="IT926">
        <v>0</v>
      </c>
      <c r="IU926">
        <v>202564</v>
      </c>
      <c r="IV926">
        <v>0</v>
      </c>
      <c r="IW926">
        <v>480264</v>
      </c>
      <c r="IX926">
        <v>1301077</v>
      </c>
      <c r="IY926">
        <v>1591852</v>
      </c>
      <c r="IZ926">
        <v>0</v>
      </c>
      <c r="JA926">
        <v>0</v>
      </c>
      <c r="JB926">
        <v>32621</v>
      </c>
      <c r="JC926">
        <v>1204838</v>
      </c>
      <c r="JD926">
        <v>93614</v>
      </c>
      <c r="JE926">
        <v>251844</v>
      </c>
      <c r="JF926"/>
      <c r="JG926">
        <v>372805</v>
      </c>
      <c r="JH926">
        <v>142792</v>
      </c>
      <c r="JI926">
        <v>76991</v>
      </c>
      <c r="JJ926">
        <v>117518</v>
      </c>
      <c r="JK926">
        <v>769215</v>
      </c>
      <c r="JL926">
        <v>6637995</v>
      </c>
      <c r="JM926">
        <v>0</v>
      </c>
      <c r="JN926">
        <v>0</v>
      </c>
      <c r="JO926">
        <v>0</v>
      </c>
      <c r="JP926">
        <v>0</v>
      </c>
      <c r="JQ926">
        <v>0</v>
      </c>
      <c r="JR926">
        <v>0</v>
      </c>
      <c r="JS926">
        <v>0</v>
      </c>
      <c r="JT926"/>
      <c r="JU926"/>
      <c r="JV926"/>
      <c r="JW926"/>
      <c r="JX926"/>
      <c r="JY926">
        <v>27372</v>
      </c>
      <c r="JZ926"/>
      <c r="KA926"/>
      <c r="KB926"/>
      <c r="KC926"/>
      <c r="KD926"/>
      <c r="KE926">
        <v>1204838</v>
      </c>
      <c r="KF926">
        <v>131</v>
      </c>
      <c r="KG926">
        <v>181</v>
      </c>
      <c r="KH926">
        <v>105</v>
      </c>
      <c r="KI926">
        <v>100</v>
      </c>
      <c r="KJ926">
        <v>139</v>
      </c>
      <c r="KK926">
        <v>83</v>
      </c>
      <c r="KL926">
        <v>55</v>
      </c>
      <c r="KM926">
        <v>76</v>
      </c>
      <c r="KN926">
        <v>44</v>
      </c>
      <c r="KO926">
        <v>1</v>
      </c>
      <c r="KP926">
        <v>0</v>
      </c>
      <c r="KQ926">
        <v>0</v>
      </c>
      <c r="KR926">
        <v>0</v>
      </c>
      <c r="KS926">
        <v>1</v>
      </c>
      <c r="KT926">
        <v>0</v>
      </c>
      <c r="KU926">
        <v>1</v>
      </c>
      <c r="KV926">
        <v>0</v>
      </c>
      <c r="KW926">
        <v>0</v>
      </c>
      <c r="KX926">
        <v>0</v>
      </c>
      <c r="KY926">
        <v>0</v>
      </c>
      <c r="KZ926">
        <v>0</v>
      </c>
      <c r="LA926">
        <v>0</v>
      </c>
      <c r="LB926">
        <v>0</v>
      </c>
      <c r="LC926">
        <v>0</v>
      </c>
      <c r="LD926">
        <v>1</v>
      </c>
      <c r="LE926">
        <v>0</v>
      </c>
      <c r="LF926">
        <v>0</v>
      </c>
      <c r="LG926">
        <v>0</v>
      </c>
      <c r="LH926">
        <v>0</v>
      </c>
    </row>
    <row r="927" spans="1:320" s="34" customFormat="1" ht="15" customHeight="1" x14ac:dyDescent="0.25">
      <c r="A927" s="45">
        <v>206424054</v>
      </c>
      <c r="B927" s="45" t="s">
        <v>6851</v>
      </c>
      <c r="C927" s="46">
        <v>45292</v>
      </c>
      <c r="D927" s="46">
        <v>45657</v>
      </c>
      <c r="E927" s="47">
        <v>366</v>
      </c>
      <c r="F927" s="45" t="s">
        <v>883</v>
      </c>
      <c r="G927" s="45" t="s">
        <v>884</v>
      </c>
      <c r="H927" s="45" t="s">
        <v>1534</v>
      </c>
      <c r="I927" s="45" t="s">
        <v>886</v>
      </c>
      <c r="J927" s="45" t="s">
        <v>887</v>
      </c>
      <c r="K927" s="45" t="s">
        <v>1535</v>
      </c>
      <c r="L927" s="45" t="s">
        <v>6827</v>
      </c>
      <c r="M927" s="45" t="s">
        <v>6852</v>
      </c>
      <c r="N927" s="45" t="s">
        <v>6853</v>
      </c>
      <c r="O927" s="45" t="s">
        <v>6854</v>
      </c>
      <c r="P927" s="45" t="s">
        <v>6855</v>
      </c>
      <c r="Q927" s="45" t="s">
        <v>6856</v>
      </c>
      <c r="R927" t="s">
        <v>6857</v>
      </c>
      <c r="S927" s="45" t="s">
        <v>893</v>
      </c>
      <c r="T927" t="s">
        <v>1970</v>
      </c>
      <c r="U927" s="47">
        <v>120</v>
      </c>
      <c r="V927" s="47">
        <v>120</v>
      </c>
      <c r="W927" s="47" t="s">
        <v>913</v>
      </c>
      <c r="X927" s="47">
        <v>43920</v>
      </c>
      <c r="Y927" s="47">
        <v>40506</v>
      </c>
      <c r="Z927" s="48">
        <v>213.64</v>
      </c>
      <c r="AA927" s="44">
        <v>333</v>
      </c>
      <c r="AB927" s="44">
        <v>331</v>
      </c>
      <c r="AC927" s="44">
        <v>8297</v>
      </c>
      <c r="AD927" s="44">
        <v>2344</v>
      </c>
      <c r="AE927" s="44">
        <v>4814</v>
      </c>
      <c r="AF927" s="44">
        <v>23863</v>
      </c>
      <c r="AG927" s="44"/>
      <c r="AH927" s="47"/>
      <c r="AI927" s="47">
        <v>159</v>
      </c>
      <c r="AJ927">
        <v>1029</v>
      </c>
      <c r="AK927" t="s">
        <v>895</v>
      </c>
      <c r="AL927">
        <v>40506</v>
      </c>
      <c r="AM927"/>
      <c r="AN927"/>
      <c r="AO927"/>
      <c r="AP927"/>
      <c r="AQ927"/>
      <c r="AR927" s="44"/>
      <c r="AS927" s="44"/>
      <c r="AT927" s="44"/>
      <c r="AU927" s="44">
        <v>16986382</v>
      </c>
      <c r="AV927" s="44">
        <v>5104951</v>
      </c>
      <c r="AW927" s="44">
        <v>2292525</v>
      </c>
      <c r="AX927" s="44">
        <v>15457</v>
      </c>
      <c r="AY927" s="44">
        <v>19814265</v>
      </c>
      <c r="AZ927" s="21">
        <v>19059255</v>
      </c>
      <c r="BA927" s="21">
        <v>755010</v>
      </c>
      <c r="BB927" s="44">
        <v>-1736</v>
      </c>
      <c r="BC927" s="44"/>
      <c r="BD927" s="44"/>
      <c r="BE927" s="44">
        <v>753274</v>
      </c>
      <c r="BF927" s="44">
        <v>3416832</v>
      </c>
      <c r="BG927" s="44">
        <v>963860</v>
      </c>
      <c r="BH927" s="44">
        <v>2137076</v>
      </c>
      <c r="BI927" s="21">
        <v>10027815</v>
      </c>
      <c r="BJ927" s="21"/>
      <c r="BK927" s="21"/>
      <c r="BL927" s="21">
        <v>50185</v>
      </c>
      <c r="BM927" s="21">
        <v>390614</v>
      </c>
      <c r="BN927" s="21">
        <v>16986382</v>
      </c>
      <c r="BO927" s="21"/>
      <c r="BP927" s="21"/>
      <c r="BQ927" s="44"/>
      <c r="BR927" s="21"/>
      <c r="BS927" s="44"/>
      <c r="BT927" s="21"/>
      <c r="BU927" s="44"/>
      <c r="BV927" s="21"/>
      <c r="BW927" s="44">
        <v>3448324</v>
      </c>
      <c r="BX927" s="21"/>
      <c r="BY927" s="21">
        <v>892891</v>
      </c>
      <c r="BZ927" s="21"/>
      <c r="CA927" s="44">
        <v>24997</v>
      </c>
      <c r="CB927" s="44"/>
      <c r="CC927" s="44">
        <v>313059</v>
      </c>
      <c r="CD927" s="44"/>
      <c r="CE927" s="44"/>
      <c r="CF927" s="44"/>
      <c r="CG927" s="44"/>
      <c r="CH927" s="44"/>
      <c r="CI927" s="21">
        <v>27826</v>
      </c>
      <c r="CJ927" s="44"/>
      <c r="CK927" s="21">
        <v>397854</v>
      </c>
      <c r="CL927" s="44"/>
      <c r="CM927" s="44">
        <v>146642</v>
      </c>
      <c r="CN927" s="44">
        <v>0</v>
      </c>
      <c r="CO927" s="44">
        <v>1535220</v>
      </c>
      <c r="CP927" s="44">
        <v>386160</v>
      </c>
      <c r="CQ927" s="21">
        <v>1410980</v>
      </c>
      <c r="CR927" s="44">
        <v>1010897</v>
      </c>
      <c r="CS927" s="44">
        <v>549652</v>
      </c>
      <c r="CT927" s="44">
        <v>10910</v>
      </c>
      <c r="CU927" s="44"/>
      <c r="CV927" s="44">
        <v>54490</v>
      </c>
      <c r="CW927" s="21"/>
      <c r="CX927" s="21"/>
      <c r="CY927" s="21"/>
      <c r="CZ927" s="21"/>
      <c r="DA927" s="21"/>
      <c r="DB927" s="21"/>
      <c r="DC927" s="21"/>
      <c r="DD927" s="21"/>
      <c r="DE927" s="44"/>
      <c r="DF927" s="21"/>
      <c r="DG927" s="44"/>
      <c r="DH927" s="21"/>
      <c r="DI927" s="44"/>
      <c r="DJ927" s="44"/>
      <c r="DK927" s="44"/>
      <c r="DL927" s="44"/>
      <c r="DM927" s="21"/>
      <c r="DN927" s="44"/>
      <c r="DO927" s="44"/>
      <c r="DP927" s="44"/>
      <c r="DQ927" s="44"/>
      <c r="DR927" s="44"/>
      <c r="DS927" s="44"/>
      <c r="DT927" s="44"/>
      <c r="DU927" s="44"/>
      <c r="DV927" s="44"/>
      <c r="DW927" s="44"/>
      <c r="DX927" s="44"/>
      <c r="DY927" s="44">
        <v>637</v>
      </c>
      <c r="DZ927" s="44"/>
      <c r="EA927" s="44"/>
      <c r="EB927" s="21"/>
      <c r="EC927" s="44">
        <v>-119239</v>
      </c>
      <c r="ED927" s="44"/>
      <c r="EE927" s="21">
        <v>69167</v>
      </c>
      <c r="EF927" s="44"/>
      <c r="EG927" s="21">
        <v>352847</v>
      </c>
      <c r="EH927" s="44"/>
      <c r="EI927" s="21">
        <v>1929414</v>
      </c>
      <c r="EJ927" s="44"/>
      <c r="EK927" s="44"/>
      <c r="EL927" s="21"/>
      <c r="EM927" s="44"/>
      <c r="EN927" s="44"/>
      <c r="EO927" s="44">
        <v>59699</v>
      </c>
      <c r="EP927" s="21"/>
      <c r="EQ927" s="21"/>
      <c r="ER927" s="21"/>
      <c r="ES927" s="21"/>
      <c r="ET927" s="44"/>
      <c r="EU927" s="21"/>
      <c r="EV927" s="44"/>
      <c r="EW927" s="21"/>
      <c r="EX927" s="44"/>
      <c r="EY927" s="44"/>
      <c r="EZ927" s="21"/>
      <c r="FA927" s="21"/>
      <c r="FB927" s="44"/>
      <c r="FC927" s="44"/>
      <c r="FD927" s="21"/>
      <c r="FE927" s="112"/>
      <c r="FF927" s="44"/>
      <c r="FG927" s="44">
        <v>8590880</v>
      </c>
      <c r="FH927" s="44">
        <v>2211856</v>
      </c>
      <c r="FI927" s="44">
        <v>8256519</v>
      </c>
      <c r="FJ927" s="44">
        <v>29563</v>
      </c>
      <c r="FK927" s="44">
        <v>7477202</v>
      </c>
      <c r="FL927" s="44"/>
      <c r="FM927" s="44"/>
      <c r="FN927" s="44"/>
      <c r="FO927" s="44"/>
      <c r="FP927" s="44"/>
      <c r="FQ927" s="44"/>
      <c r="FR927" s="44"/>
      <c r="FS927" s="44"/>
      <c r="FT927" s="44">
        <v>89237</v>
      </c>
      <c r="FU927" s="44"/>
      <c r="FV927" s="21">
        <v>620479</v>
      </c>
      <c r="FW927" s="44">
        <v>84877</v>
      </c>
      <c r="FX927" s="44">
        <v>456994</v>
      </c>
      <c r="FY927" s="44">
        <v>152868</v>
      </c>
      <c r="FZ927" s="44">
        <v>233850</v>
      </c>
      <c r="GA927" s="44">
        <v>6893</v>
      </c>
      <c r="GB927" s="44"/>
      <c r="GC927" s="44">
        <v>27542</v>
      </c>
      <c r="GD927" s="44">
        <v>806975</v>
      </c>
      <c r="GE927" s="44">
        <v>663630</v>
      </c>
      <c r="GF927" s="44">
        <v>268828</v>
      </c>
      <c r="GG927" s="44">
        <v>1333917</v>
      </c>
      <c r="GH927" s="44">
        <v>400400</v>
      </c>
      <c r="GI927" s="44">
        <v>358626</v>
      </c>
      <c r="GJ927" s="44">
        <v>214719</v>
      </c>
      <c r="GK927" s="44">
        <v>3610382</v>
      </c>
      <c r="GL927" s="44">
        <v>73150</v>
      </c>
      <c r="GM927" s="44">
        <v>1317737</v>
      </c>
      <c r="GN927" s="44">
        <v>140507</v>
      </c>
      <c r="GO927" s="44">
        <v>42445</v>
      </c>
      <c r="GP927" s="44"/>
      <c r="GQ927" s="44"/>
      <c r="GR927" s="44">
        <v>677997</v>
      </c>
      <c r="GS927" s="44">
        <v>8803180</v>
      </c>
      <c r="GT927" s="44"/>
      <c r="GU927" s="21">
        <v>230731</v>
      </c>
      <c r="GV927" s="44">
        <v>25000</v>
      </c>
      <c r="GW927" s="44">
        <v>8125887</v>
      </c>
      <c r="GX927" s="44"/>
      <c r="GY927" s="44">
        <v>17184798</v>
      </c>
      <c r="GZ927" s="44">
        <v>3187916</v>
      </c>
      <c r="HA927" s="44">
        <v>121289</v>
      </c>
      <c r="HB927" s="44">
        <v>8978244</v>
      </c>
      <c r="HC927" s="44">
        <v>4897349</v>
      </c>
      <c r="HD927" s="44">
        <v>17184798</v>
      </c>
      <c r="HE927" s="21"/>
      <c r="HF927" s="21"/>
      <c r="HG927" s="21">
        <v>1189117</v>
      </c>
      <c r="HH927" s="21"/>
      <c r="HI927" s="21">
        <v>42749</v>
      </c>
      <c r="HJ927" s="44"/>
      <c r="HK927" s="21">
        <v>741697</v>
      </c>
      <c r="HL927" s="21">
        <v>534011</v>
      </c>
      <c r="HM927" s="21">
        <v>1318457</v>
      </c>
      <c r="HN927" s="21">
        <v>-1087726</v>
      </c>
      <c r="HO927" s="21"/>
      <c r="HP927" s="44"/>
      <c r="HQ927" s="47"/>
      <c r="HR927" s="47">
        <v>9846885</v>
      </c>
      <c r="HS927" s="47">
        <v>-868641</v>
      </c>
      <c r="HT927" s="47" t="s">
        <v>3198</v>
      </c>
      <c r="HU927" s="47">
        <v>3921136.68</v>
      </c>
      <c r="HV927" s="47">
        <v>5155</v>
      </c>
      <c r="HW927" s="47">
        <v>0</v>
      </c>
      <c r="HX927" s="47">
        <v>16191</v>
      </c>
      <c r="HY927" s="47">
        <v>48378</v>
      </c>
      <c r="HZ927" s="47">
        <v>104178</v>
      </c>
      <c r="IA927" s="47">
        <v>0</v>
      </c>
      <c r="IB927" s="47">
        <v>0</v>
      </c>
      <c r="IC927" s="47">
        <v>4645</v>
      </c>
      <c r="ID927">
        <v>2626</v>
      </c>
      <c r="IE927" s="47">
        <v>9245</v>
      </c>
      <c r="IF927">
        <v>23090</v>
      </c>
      <c r="IG927" s="47">
        <v>7794</v>
      </c>
      <c r="IH927" s="47">
        <v>27398</v>
      </c>
      <c r="II927">
        <v>6752</v>
      </c>
      <c r="IJ927">
        <v>11362</v>
      </c>
      <c r="IK927">
        <v>4488</v>
      </c>
      <c r="IL927">
        <v>27021</v>
      </c>
      <c r="IM927">
        <v>298323</v>
      </c>
      <c r="IN927">
        <v>0</v>
      </c>
      <c r="IO927">
        <v>0</v>
      </c>
      <c r="IP927">
        <v>0</v>
      </c>
      <c r="IQ927">
        <v>0</v>
      </c>
      <c r="IR927">
        <v>0</v>
      </c>
      <c r="IS927">
        <v>0</v>
      </c>
      <c r="IT927">
        <v>0</v>
      </c>
      <c r="IU927">
        <v>356437</v>
      </c>
      <c r="IV927">
        <v>0</v>
      </c>
      <c r="IW927">
        <v>857203</v>
      </c>
      <c r="IX927">
        <v>2080678</v>
      </c>
      <c r="IY927">
        <v>2274061</v>
      </c>
      <c r="IZ927">
        <v>0</v>
      </c>
      <c r="JA927">
        <v>0</v>
      </c>
      <c r="JB927">
        <v>83361</v>
      </c>
      <c r="JC927">
        <v>93872</v>
      </c>
      <c r="JD927">
        <v>227324</v>
      </c>
      <c r="JE927">
        <v>441766</v>
      </c>
      <c r="JF927">
        <v>145916</v>
      </c>
      <c r="JG927">
        <v>649392</v>
      </c>
      <c r="JH927">
        <v>147253</v>
      </c>
      <c r="JI927">
        <v>231536</v>
      </c>
      <c r="JJ927">
        <v>158170</v>
      </c>
      <c r="JK927">
        <v>843911</v>
      </c>
      <c r="JL927">
        <v>8590880</v>
      </c>
      <c r="JM927">
        <v>0</v>
      </c>
      <c r="JN927">
        <v>0</v>
      </c>
      <c r="JO927">
        <v>0</v>
      </c>
      <c r="JP927">
        <v>0</v>
      </c>
      <c r="JQ927">
        <v>0</v>
      </c>
      <c r="JR927">
        <v>0</v>
      </c>
      <c r="JS927">
        <v>0</v>
      </c>
      <c r="JT927"/>
      <c r="JU927"/>
      <c r="JV927"/>
      <c r="JW927"/>
      <c r="JX927">
        <v>2626</v>
      </c>
      <c r="JY927"/>
      <c r="JZ927"/>
      <c r="KA927"/>
      <c r="KB927"/>
      <c r="KC927"/>
      <c r="KD927">
        <v>93872</v>
      </c>
      <c r="KE927"/>
      <c r="KF927">
        <v>170</v>
      </c>
      <c r="KG927">
        <v>231</v>
      </c>
      <c r="KH927">
        <v>143</v>
      </c>
      <c r="KI927">
        <v>107</v>
      </c>
      <c r="KJ927">
        <v>144</v>
      </c>
      <c r="KK927">
        <v>91</v>
      </c>
      <c r="KL927">
        <v>59</v>
      </c>
      <c r="KM927">
        <v>80</v>
      </c>
      <c r="KN927">
        <v>53</v>
      </c>
      <c r="KO927">
        <v>1</v>
      </c>
      <c r="KP927">
        <v>0</v>
      </c>
      <c r="KQ927">
        <v>0</v>
      </c>
      <c r="KR927">
        <v>0</v>
      </c>
      <c r="KS927">
        <v>0</v>
      </c>
      <c r="KT927">
        <v>1</v>
      </c>
      <c r="KU927">
        <v>1</v>
      </c>
      <c r="KV927">
        <v>0</v>
      </c>
      <c r="KW927">
        <v>0</v>
      </c>
      <c r="KX927">
        <v>0</v>
      </c>
      <c r="KY927">
        <v>0</v>
      </c>
      <c r="KZ927">
        <v>0</v>
      </c>
      <c r="LA927">
        <v>0</v>
      </c>
      <c r="LB927">
        <v>0</v>
      </c>
      <c r="LC927">
        <v>0</v>
      </c>
      <c r="LD927">
        <v>1</v>
      </c>
      <c r="LE927">
        <v>0</v>
      </c>
      <c r="LF927">
        <v>0</v>
      </c>
      <c r="LG927">
        <v>0</v>
      </c>
      <c r="LH927">
        <v>0</v>
      </c>
    </row>
    <row r="928" spans="1:320" s="34" customFormat="1" ht="15" customHeight="1" x14ac:dyDescent="0.25">
      <c r="A928" s="45">
        <v>206430716</v>
      </c>
      <c r="B928" s="45" t="s">
        <v>6858</v>
      </c>
      <c r="C928" s="46">
        <v>45292</v>
      </c>
      <c r="D928" s="46">
        <v>45657</v>
      </c>
      <c r="E928" s="47">
        <v>366</v>
      </c>
      <c r="F928" s="45" t="s">
        <v>883</v>
      </c>
      <c r="G928" s="45" t="s">
        <v>884</v>
      </c>
      <c r="H928" s="45" t="s">
        <v>1555</v>
      </c>
      <c r="I928" s="45" t="s">
        <v>886</v>
      </c>
      <c r="J928" s="45" t="s">
        <v>887</v>
      </c>
      <c r="K928" s="45" t="s">
        <v>1556</v>
      </c>
      <c r="L928" s="45" t="s">
        <v>6859</v>
      </c>
      <c r="M928" s="45" t="s">
        <v>6860</v>
      </c>
      <c r="N928" s="45" t="s">
        <v>6861</v>
      </c>
      <c r="O928" s="45" t="s">
        <v>1568</v>
      </c>
      <c r="P928" s="45" t="s">
        <v>6862</v>
      </c>
      <c r="Q928" s="45" t="s">
        <v>6863</v>
      </c>
      <c r="R928" t="s">
        <v>6864</v>
      </c>
      <c r="S928" s="45" t="s">
        <v>893</v>
      </c>
      <c r="T928"/>
      <c r="U928" s="47">
        <v>199</v>
      </c>
      <c r="V928" s="47">
        <v>199</v>
      </c>
      <c r="W928" s="47" t="s">
        <v>913</v>
      </c>
      <c r="X928" s="47">
        <v>72834</v>
      </c>
      <c r="Y928" s="47">
        <v>69601</v>
      </c>
      <c r="Z928" s="48">
        <v>221.36</v>
      </c>
      <c r="AA928" s="44">
        <v>383</v>
      </c>
      <c r="AB928" s="44">
        <v>366</v>
      </c>
      <c r="AC928" s="44">
        <v>10263</v>
      </c>
      <c r="AD928" s="44">
        <v>4266</v>
      </c>
      <c r="AE928" s="44">
        <v>3465</v>
      </c>
      <c r="AF928" s="44">
        <v>50302</v>
      </c>
      <c r="AG928" s="44"/>
      <c r="AH928" s="47"/>
      <c r="AI928" s="47">
        <v>112</v>
      </c>
      <c r="AJ928">
        <v>1193</v>
      </c>
      <c r="AK928" t="s">
        <v>895</v>
      </c>
      <c r="AL928">
        <v>69601</v>
      </c>
      <c r="AM928"/>
      <c r="AN928"/>
      <c r="AO928"/>
      <c r="AP928"/>
      <c r="AQ928"/>
      <c r="AR928" s="44"/>
      <c r="AS928" s="44"/>
      <c r="AT928" s="44"/>
      <c r="AU928" s="44">
        <v>37082400</v>
      </c>
      <c r="AV928" s="44">
        <v>8112195</v>
      </c>
      <c r="AW928" s="44">
        <v>11343366</v>
      </c>
      <c r="AX928" s="44">
        <v>24761</v>
      </c>
      <c r="AY928" s="44">
        <v>33875990</v>
      </c>
      <c r="AZ928" s="21">
        <v>30145849</v>
      </c>
      <c r="BA928" s="21">
        <v>3730141</v>
      </c>
      <c r="BB928" s="44">
        <v>2</v>
      </c>
      <c r="BC928" s="44"/>
      <c r="BD928" s="44"/>
      <c r="BE928" s="44">
        <v>3730143</v>
      </c>
      <c r="BF928" s="44">
        <v>12828750</v>
      </c>
      <c r="BG928" s="44">
        <v>4057350</v>
      </c>
      <c r="BH928" s="44">
        <v>1248300</v>
      </c>
      <c r="BI928" s="21">
        <v>18474080</v>
      </c>
      <c r="BJ928" s="21"/>
      <c r="BK928" s="21"/>
      <c r="BL928" s="21">
        <v>40320</v>
      </c>
      <c r="BM928" s="21">
        <v>433600</v>
      </c>
      <c r="BN928" s="21">
        <v>37082400</v>
      </c>
      <c r="BO928" s="21"/>
      <c r="BP928" s="21"/>
      <c r="BQ928" s="44"/>
      <c r="BR928" s="21"/>
      <c r="BS928" s="44"/>
      <c r="BT928" s="21"/>
      <c r="BU928" s="44"/>
      <c r="BV928" s="21"/>
      <c r="BW928" s="44">
        <v>6173926</v>
      </c>
      <c r="BX928" s="21"/>
      <c r="BY928" s="21">
        <v>1933521</v>
      </c>
      <c r="BZ928" s="21"/>
      <c r="CA928" s="44">
        <v>3000</v>
      </c>
      <c r="CB928" s="44"/>
      <c r="CC928" s="44">
        <v>1748</v>
      </c>
      <c r="CD928" s="44"/>
      <c r="CE928" s="44"/>
      <c r="CF928" s="44"/>
      <c r="CG928" s="44"/>
      <c r="CH928" s="44"/>
      <c r="CI928" s="21"/>
      <c r="CJ928" s="44"/>
      <c r="CK928" s="21"/>
      <c r="CL928" s="44"/>
      <c r="CM928" s="44">
        <v>27895</v>
      </c>
      <c r="CN928" s="44">
        <v>0</v>
      </c>
      <c r="CO928" s="44">
        <v>2990850</v>
      </c>
      <c r="CP928" s="44">
        <v>0</v>
      </c>
      <c r="CQ928" s="21">
        <v>3449260</v>
      </c>
      <c r="CR928" s="44">
        <v>532050</v>
      </c>
      <c r="CS928" s="44">
        <v>1007917</v>
      </c>
      <c r="CT928" s="44">
        <v>58589</v>
      </c>
      <c r="CU928" s="44"/>
      <c r="CV928" s="44">
        <v>45634</v>
      </c>
      <c r="CW928" s="21"/>
      <c r="CX928" s="21"/>
      <c r="CY928" s="21"/>
      <c r="CZ928" s="21"/>
      <c r="DA928" s="21"/>
      <c r="DB928" s="21"/>
      <c r="DC928" s="21"/>
      <c r="DD928" s="21"/>
      <c r="DE928" s="44"/>
      <c r="DF928" s="21"/>
      <c r="DG928" s="44"/>
      <c r="DH928" s="21"/>
      <c r="DI928" s="44"/>
      <c r="DJ928" s="44"/>
      <c r="DK928" s="44"/>
      <c r="DL928" s="44"/>
      <c r="DM928" s="21"/>
      <c r="DN928" s="44"/>
      <c r="DO928" s="44"/>
      <c r="DP928" s="44"/>
      <c r="DQ928" s="44"/>
      <c r="DR928" s="44"/>
      <c r="DS928" s="44"/>
      <c r="DT928" s="44"/>
      <c r="DU928" s="44"/>
      <c r="DV928" s="44"/>
      <c r="DW928" s="44"/>
      <c r="DX928" s="44"/>
      <c r="DY928" s="44"/>
      <c r="DZ928" s="44"/>
      <c r="EA928" s="44"/>
      <c r="EB928" s="21"/>
      <c r="EC928" s="44">
        <v>4645020</v>
      </c>
      <c r="ED928" s="44"/>
      <c r="EE928" s="21">
        <v>3267071</v>
      </c>
      <c r="EF928" s="44"/>
      <c r="EG928" s="21">
        <v>1185781</v>
      </c>
      <c r="EH928" s="44"/>
      <c r="EI928" s="21">
        <v>2195242</v>
      </c>
      <c r="EJ928" s="44"/>
      <c r="EK928" s="44"/>
      <c r="EL928" s="21"/>
      <c r="EM928" s="44"/>
      <c r="EN928" s="44"/>
      <c r="EO928" s="44">
        <v>50252</v>
      </c>
      <c r="EP928" s="21"/>
      <c r="EQ928" s="21"/>
      <c r="ER928" s="21"/>
      <c r="ES928" s="21"/>
      <c r="ET928" s="44"/>
      <c r="EU928" s="21"/>
      <c r="EV928" s="44"/>
      <c r="EW928" s="21"/>
      <c r="EX928" s="44"/>
      <c r="EY928" s="44"/>
      <c r="EZ928" s="21"/>
      <c r="FA928" s="21"/>
      <c r="FB928" s="44"/>
      <c r="FC928" s="44"/>
      <c r="FD928" s="21"/>
      <c r="FE928" s="112"/>
      <c r="FF928" s="44"/>
      <c r="FG928" s="44">
        <v>15252444</v>
      </c>
      <c r="FH928" s="44">
        <v>3825544</v>
      </c>
      <c r="FI928" s="44">
        <v>11067861</v>
      </c>
      <c r="FJ928" s="44">
        <v>319155</v>
      </c>
      <c r="FK928" s="44">
        <v>12203810</v>
      </c>
      <c r="FL928" s="44"/>
      <c r="FM928" s="44"/>
      <c r="FN928" s="44"/>
      <c r="FO928" s="44"/>
      <c r="FP928" s="44"/>
      <c r="FQ928" s="44"/>
      <c r="FR928" s="44"/>
      <c r="FS928" s="44"/>
      <c r="FT928" s="44">
        <v>49545</v>
      </c>
      <c r="FU928" s="44"/>
      <c r="FV928" s="21">
        <v>760994</v>
      </c>
      <c r="FW928" s="44">
        <v>1443</v>
      </c>
      <c r="FX928" s="44">
        <v>1038288</v>
      </c>
      <c r="FY928" s="44">
        <v>179929</v>
      </c>
      <c r="FZ928" s="44">
        <v>385675</v>
      </c>
      <c r="GA928" s="44">
        <v>36447</v>
      </c>
      <c r="GB928" s="44"/>
      <c r="GC928" s="44">
        <v>104568</v>
      </c>
      <c r="GD928" s="44">
        <v>976822</v>
      </c>
      <c r="GE928" s="44">
        <v>556772</v>
      </c>
      <c r="GF928" s="44">
        <v>264967</v>
      </c>
      <c r="GG928" s="44">
        <v>1942137</v>
      </c>
      <c r="GH928" s="44">
        <v>269794</v>
      </c>
      <c r="GI928" s="44">
        <v>553774</v>
      </c>
      <c r="GJ928" s="44">
        <v>98492</v>
      </c>
      <c r="GK928" s="44">
        <v>7841118</v>
      </c>
      <c r="GL928" s="44">
        <v>55545</v>
      </c>
      <c r="GM928" s="44">
        <v>2239755</v>
      </c>
      <c r="GN928" s="44">
        <v>245578</v>
      </c>
      <c r="GO928" s="44">
        <v>209427</v>
      </c>
      <c r="GP928" s="44"/>
      <c r="GQ928" s="44">
        <v>27123</v>
      </c>
      <c r="GR928" s="44">
        <v>103846</v>
      </c>
      <c r="GS928" s="44">
        <v>18744419</v>
      </c>
      <c r="GT928" s="44"/>
      <c r="GU928" s="21">
        <v>315390</v>
      </c>
      <c r="GV928" s="44">
        <v>13229</v>
      </c>
      <c r="GW928" s="44"/>
      <c r="GX928" s="44">
        <v>190000</v>
      </c>
      <c r="GY928" s="44">
        <v>19263038</v>
      </c>
      <c r="GZ928" s="44">
        <v>3969292</v>
      </c>
      <c r="HA928" s="44"/>
      <c r="HB928" s="44"/>
      <c r="HC928" s="44">
        <v>15293746</v>
      </c>
      <c r="HD928" s="44">
        <v>19263038</v>
      </c>
      <c r="HE928" s="21">
        <v>14830503</v>
      </c>
      <c r="HF928" s="21"/>
      <c r="HG928" s="21"/>
      <c r="HH928" s="21"/>
      <c r="HI928" s="21">
        <v>0</v>
      </c>
      <c r="HJ928" s="44"/>
      <c r="HK928" s="21">
        <v>155915</v>
      </c>
      <c r="HL928" s="21">
        <v>282051</v>
      </c>
      <c r="HM928" s="21">
        <v>437966</v>
      </c>
      <c r="HN928" s="21">
        <v>-122576</v>
      </c>
      <c r="HO928" s="21"/>
      <c r="HP928" s="44"/>
      <c r="HQ928" s="47"/>
      <c r="HR928" s="47"/>
      <c r="HS928" s="47"/>
      <c r="HT928" s="47" t="s">
        <v>1759</v>
      </c>
      <c r="HU928" s="47">
        <v>0</v>
      </c>
      <c r="HV928" s="47">
        <v>2004</v>
      </c>
      <c r="HW928" s="47">
        <v>0</v>
      </c>
      <c r="HX928" s="47">
        <v>23797</v>
      </c>
      <c r="HY928" s="47">
        <v>69999</v>
      </c>
      <c r="HZ928" s="47">
        <v>165981</v>
      </c>
      <c r="IA928" s="47">
        <v>0</v>
      </c>
      <c r="IB928" s="47">
        <v>0</v>
      </c>
      <c r="IC928" s="47">
        <v>0</v>
      </c>
      <c r="ID928">
        <v>26680</v>
      </c>
      <c r="IE928" s="47">
        <v>6049</v>
      </c>
      <c r="IF928">
        <v>21090</v>
      </c>
      <c r="IG928" s="47">
        <v>9619</v>
      </c>
      <c r="IH928" s="47">
        <v>36157</v>
      </c>
      <c r="II928">
        <v>6910</v>
      </c>
      <c r="IJ928">
        <v>16907</v>
      </c>
      <c r="IK928">
        <v>1645</v>
      </c>
      <c r="IL928">
        <v>32327</v>
      </c>
      <c r="IM928">
        <v>419165</v>
      </c>
      <c r="IN928">
        <v>0</v>
      </c>
      <c r="IO928">
        <v>0</v>
      </c>
      <c r="IP928">
        <v>0</v>
      </c>
      <c r="IQ928">
        <v>0</v>
      </c>
      <c r="IR928">
        <v>0</v>
      </c>
      <c r="IS928">
        <v>0</v>
      </c>
      <c r="IT928">
        <v>0</v>
      </c>
      <c r="IU928">
        <v>342658</v>
      </c>
      <c r="IV928">
        <v>0</v>
      </c>
      <c r="IW928">
        <v>1347597</v>
      </c>
      <c r="IX928">
        <v>3204429</v>
      </c>
      <c r="IY928">
        <v>4342985</v>
      </c>
      <c r="IZ928">
        <v>0</v>
      </c>
      <c r="JA928">
        <v>0</v>
      </c>
      <c r="JB928">
        <v>0</v>
      </c>
      <c r="JC928">
        <v>1577686</v>
      </c>
      <c r="JD928">
        <v>174177</v>
      </c>
      <c r="JE928">
        <v>401880</v>
      </c>
      <c r="JF928">
        <v>185755</v>
      </c>
      <c r="JG928">
        <v>825072</v>
      </c>
      <c r="JH928">
        <v>201269</v>
      </c>
      <c r="JI928">
        <v>371265</v>
      </c>
      <c r="JJ928">
        <v>75392</v>
      </c>
      <c r="JK928">
        <v>2202279</v>
      </c>
      <c r="JL928">
        <v>15252444</v>
      </c>
      <c r="JM928">
        <v>0</v>
      </c>
      <c r="JN928">
        <v>0</v>
      </c>
      <c r="JO928">
        <v>0</v>
      </c>
      <c r="JP928">
        <v>0</v>
      </c>
      <c r="JQ928">
        <v>0</v>
      </c>
      <c r="JR928">
        <v>0</v>
      </c>
      <c r="JS928">
        <v>0</v>
      </c>
      <c r="JT928"/>
      <c r="JU928"/>
      <c r="JV928"/>
      <c r="JW928"/>
      <c r="JX928"/>
      <c r="JY928">
        <v>26680</v>
      </c>
      <c r="JZ928"/>
      <c r="KA928"/>
      <c r="KB928"/>
      <c r="KC928"/>
      <c r="KD928"/>
      <c r="KE928">
        <v>1577686</v>
      </c>
      <c r="KF928">
        <v>229</v>
      </c>
      <c r="KG928">
        <v>376</v>
      </c>
      <c r="KH928">
        <v>155</v>
      </c>
      <c r="KI928">
        <v>162</v>
      </c>
      <c r="KJ928">
        <v>274</v>
      </c>
      <c r="KK928">
        <v>104</v>
      </c>
      <c r="KL928">
        <v>89</v>
      </c>
      <c r="KM928">
        <v>158</v>
      </c>
      <c r="KN928">
        <v>57</v>
      </c>
      <c r="KO928">
        <v>1</v>
      </c>
      <c r="KP928">
        <v>0</v>
      </c>
      <c r="KQ928">
        <v>0</v>
      </c>
      <c r="KR928">
        <v>0</v>
      </c>
      <c r="KS928">
        <v>0</v>
      </c>
      <c r="KT928">
        <v>1</v>
      </c>
      <c r="KU928">
        <v>1</v>
      </c>
      <c r="KV928">
        <v>0</v>
      </c>
      <c r="KW928">
        <v>0</v>
      </c>
      <c r="KX928">
        <v>0</v>
      </c>
      <c r="KY928">
        <v>0</v>
      </c>
      <c r="KZ928">
        <v>0</v>
      </c>
      <c r="LA928">
        <v>0</v>
      </c>
      <c r="LB928">
        <v>0</v>
      </c>
      <c r="LC928">
        <v>0</v>
      </c>
      <c r="LD928">
        <v>1</v>
      </c>
      <c r="LE928">
        <v>0</v>
      </c>
      <c r="LF928">
        <v>0</v>
      </c>
      <c r="LG928">
        <v>0</v>
      </c>
      <c r="LH928">
        <v>0</v>
      </c>
    </row>
    <row r="929" spans="1:320" s="34" customFormat="1" ht="15" customHeight="1" x14ac:dyDescent="0.25">
      <c r="A929" s="45">
        <v>206430720</v>
      </c>
      <c r="B929" s="45" t="s">
        <v>6865</v>
      </c>
      <c r="C929" s="46">
        <v>45292</v>
      </c>
      <c r="D929" s="46">
        <v>45657</v>
      </c>
      <c r="E929" s="47">
        <v>366</v>
      </c>
      <c r="F929" s="45" t="s">
        <v>883</v>
      </c>
      <c r="G929" s="45" t="s">
        <v>884</v>
      </c>
      <c r="H929" s="45" t="s">
        <v>1555</v>
      </c>
      <c r="I929" s="45" t="s">
        <v>886</v>
      </c>
      <c r="J929" s="45" t="s">
        <v>887</v>
      </c>
      <c r="K929" s="45" t="s">
        <v>1556</v>
      </c>
      <c r="L929" s="45" t="s">
        <v>6859</v>
      </c>
      <c r="M929" s="45" t="s">
        <v>6866</v>
      </c>
      <c r="N929" s="45" t="s">
        <v>6867</v>
      </c>
      <c r="O929" s="45" t="s">
        <v>6868</v>
      </c>
      <c r="P929" s="45" t="s">
        <v>6869</v>
      </c>
      <c r="Q929" s="45" t="s">
        <v>6870</v>
      </c>
      <c r="R929" t="s">
        <v>6871</v>
      </c>
      <c r="S929" s="45" t="s">
        <v>893</v>
      </c>
      <c r="T929"/>
      <c r="U929" s="47">
        <v>73</v>
      </c>
      <c r="V929" s="47">
        <v>73</v>
      </c>
      <c r="W929" s="47" t="s">
        <v>894</v>
      </c>
      <c r="X929" s="47">
        <v>26718</v>
      </c>
      <c r="Y929" s="47">
        <v>23815</v>
      </c>
      <c r="Z929" s="48">
        <v>203.9</v>
      </c>
      <c r="AA929" s="44">
        <v>623</v>
      </c>
      <c r="AB929" s="44">
        <v>618</v>
      </c>
      <c r="AC929" s="44">
        <v>10120</v>
      </c>
      <c r="AD929" s="44">
        <v>6178</v>
      </c>
      <c r="AE929" s="44">
        <v>759</v>
      </c>
      <c r="AF929" s="44">
        <v>6194</v>
      </c>
      <c r="AG929" s="44"/>
      <c r="AH929" s="47"/>
      <c r="AI929" s="47">
        <v>233</v>
      </c>
      <c r="AJ929">
        <v>331</v>
      </c>
      <c r="AK929" t="s">
        <v>895</v>
      </c>
      <c r="AL929">
        <v>23815</v>
      </c>
      <c r="AM929"/>
      <c r="AN929"/>
      <c r="AO929"/>
      <c r="AP929"/>
      <c r="AQ929"/>
      <c r="AR929" s="44"/>
      <c r="AS929" s="44"/>
      <c r="AT929" s="44"/>
      <c r="AU929" s="44">
        <v>17014950</v>
      </c>
      <c r="AV929" s="44">
        <v>7544696</v>
      </c>
      <c r="AW929" s="44">
        <v>5942773</v>
      </c>
      <c r="AX929" s="44">
        <v>29297</v>
      </c>
      <c r="AY929" s="44">
        <v>18646170</v>
      </c>
      <c r="AZ929" s="21">
        <v>15832469</v>
      </c>
      <c r="BA929" s="21">
        <v>2813701</v>
      </c>
      <c r="BB929" s="44">
        <v>-3569</v>
      </c>
      <c r="BC929" s="44"/>
      <c r="BD929" s="44"/>
      <c r="BE929" s="44">
        <v>2810132</v>
      </c>
      <c r="BF929" s="44">
        <v>7497250</v>
      </c>
      <c r="BG929" s="44">
        <v>4339850</v>
      </c>
      <c r="BH929" s="44">
        <v>523550</v>
      </c>
      <c r="BI929" s="21">
        <v>4259000</v>
      </c>
      <c r="BJ929" s="21"/>
      <c r="BK929" s="21"/>
      <c r="BL929" s="21">
        <v>163750</v>
      </c>
      <c r="BM929" s="21">
        <v>231550</v>
      </c>
      <c r="BN929" s="21">
        <v>17014950</v>
      </c>
      <c r="BO929" s="21"/>
      <c r="BP929" s="21"/>
      <c r="BQ929" s="44"/>
      <c r="BR929" s="21"/>
      <c r="BS929" s="44"/>
      <c r="BT929" s="21"/>
      <c r="BU929" s="44"/>
      <c r="BV929" s="21"/>
      <c r="BW929" s="44">
        <v>4668459</v>
      </c>
      <c r="BX929" s="21"/>
      <c r="BY929" s="21">
        <v>2835680</v>
      </c>
      <c r="BZ929" s="21"/>
      <c r="CA929" s="44">
        <v>648</v>
      </c>
      <c r="CB929" s="44"/>
      <c r="CC929" s="44">
        <v>30850</v>
      </c>
      <c r="CD929" s="44"/>
      <c r="CE929" s="44"/>
      <c r="CF929" s="44"/>
      <c r="CG929" s="44"/>
      <c r="CH929" s="44"/>
      <c r="CI929" s="21">
        <v>8759</v>
      </c>
      <c r="CJ929" s="44"/>
      <c r="CK929" s="21">
        <v>300</v>
      </c>
      <c r="CL929" s="44"/>
      <c r="CM929" s="44">
        <v>601114</v>
      </c>
      <c r="CN929" s="44">
        <v>19357</v>
      </c>
      <c r="CO929" s="44">
        <v>2647725</v>
      </c>
      <c r="CP929" s="44">
        <v>0</v>
      </c>
      <c r="CQ929" s="21">
        <v>2728800</v>
      </c>
      <c r="CR929" s="44">
        <v>162150</v>
      </c>
      <c r="CS929" s="44">
        <v>1110483</v>
      </c>
      <c r="CT929" s="44">
        <v>101616</v>
      </c>
      <c r="CU929" s="44"/>
      <c r="CV929" s="44">
        <v>173451</v>
      </c>
      <c r="CW929" s="21"/>
      <c r="CX929" s="21"/>
      <c r="CY929" s="21"/>
      <c r="CZ929" s="21"/>
      <c r="DA929" s="21"/>
      <c r="DB929" s="21"/>
      <c r="DC929" s="21"/>
      <c r="DD929" s="21"/>
      <c r="DE929" s="44"/>
      <c r="DF929" s="21"/>
      <c r="DG929" s="44"/>
      <c r="DH929" s="21"/>
      <c r="DI929" s="44"/>
      <c r="DJ929" s="44"/>
      <c r="DK929" s="44"/>
      <c r="DL929" s="44"/>
      <c r="DM929" s="21"/>
      <c r="DN929" s="44"/>
      <c r="DO929" s="44"/>
      <c r="DP929" s="44"/>
      <c r="DQ929" s="44"/>
      <c r="DR929" s="44"/>
      <c r="DS929" s="44"/>
      <c r="DT929" s="44"/>
      <c r="DU929" s="44"/>
      <c r="DV929" s="44"/>
      <c r="DW929" s="44"/>
      <c r="DX929" s="44"/>
      <c r="DY929" s="44"/>
      <c r="DZ929" s="44"/>
      <c r="EA929" s="44"/>
      <c r="EB929" s="21"/>
      <c r="EC929" s="44">
        <v>1408048</v>
      </c>
      <c r="ED929" s="44"/>
      <c r="EE929" s="21">
        <v>2436362</v>
      </c>
      <c r="EF929" s="44"/>
      <c r="EG929" s="21">
        <v>145040</v>
      </c>
      <c r="EH929" s="44"/>
      <c r="EI929" s="21">
        <v>1848181</v>
      </c>
      <c r="EJ929" s="44"/>
      <c r="EK929" s="44"/>
      <c r="EL929" s="21"/>
      <c r="EM929" s="44"/>
      <c r="EN929" s="44"/>
      <c r="EO929" s="44">
        <v>105142</v>
      </c>
      <c r="EP929" s="21"/>
      <c r="EQ929" s="21"/>
      <c r="ER929" s="21"/>
      <c r="ES929" s="21"/>
      <c r="ET929" s="44"/>
      <c r="EU929" s="21"/>
      <c r="EV929" s="44"/>
      <c r="EW929" s="21"/>
      <c r="EX929" s="44"/>
      <c r="EY929" s="44"/>
      <c r="EZ929" s="21"/>
      <c r="FA929" s="21"/>
      <c r="FB929" s="44"/>
      <c r="FC929" s="44"/>
      <c r="FD929" s="21"/>
      <c r="FE929" s="112"/>
      <c r="FF929" s="44"/>
      <c r="FG929" s="44">
        <v>8218904</v>
      </c>
      <c r="FH929" s="44">
        <v>1793975</v>
      </c>
      <c r="FI929" s="44">
        <v>5819590</v>
      </c>
      <c r="FJ929" s="44">
        <v>170610</v>
      </c>
      <c r="FK929" s="44">
        <v>5925010</v>
      </c>
      <c r="FL929" s="44"/>
      <c r="FM929" s="44"/>
      <c r="FN929" s="44"/>
      <c r="FO929" s="44"/>
      <c r="FP929" s="44"/>
      <c r="FQ929" s="44"/>
      <c r="FR929" s="44"/>
      <c r="FS929" s="44"/>
      <c r="FT929" s="44">
        <v>79335</v>
      </c>
      <c r="FU929" s="44">
        <v>27990</v>
      </c>
      <c r="FV929" s="21">
        <v>861614</v>
      </c>
      <c r="FW929" s="44"/>
      <c r="FX929" s="44">
        <v>680762</v>
      </c>
      <c r="FY929" s="44">
        <v>50728</v>
      </c>
      <c r="FZ929" s="44">
        <v>535019</v>
      </c>
      <c r="GA929" s="44">
        <v>103544</v>
      </c>
      <c r="GB929" s="44"/>
      <c r="GC929" s="44">
        <v>132462</v>
      </c>
      <c r="GD929" s="44">
        <v>566779</v>
      </c>
      <c r="GE929" s="44">
        <v>313143</v>
      </c>
      <c r="GF929" s="44">
        <v>150328</v>
      </c>
      <c r="GG929" s="44">
        <v>977359</v>
      </c>
      <c r="GH929" s="44">
        <v>353328</v>
      </c>
      <c r="GI929" s="44">
        <v>147004</v>
      </c>
      <c r="GJ929" s="44">
        <v>122650</v>
      </c>
      <c r="GK929" s="44">
        <v>3922144</v>
      </c>
      <c r="GL929" s="44">
        <v>148960</v>
      </c>
      <c r="GM929" s="44">
        <v>497699</v>
      </c>
      <c r="GN929" s="44">
        <v>60175</v>
      </c>
      <c r="GO929" s="44">
        <v>17236</v>
      </c>
      <c r="GP929" s="44"/>
      <c r="GQ929" s="44">
        <v>297</v>
      </c>
      <c r="GR929" s="44">
        <v>158903</v>
      </c>
      <c r="GS929" s="44">
        <v>2534979</v>
      </c>
      <c r="GT929" s="44"/>
      <c r="GU929" s="21">
        <v>461733</v>
      </c>
      <c r="GV929" s="44">
        <v>11502</v>
      </c>
      <c r="GW929" s="44">
        <v>22010245</v>
      </c>
      <c r="GX929" s="44">
        <v>2070961</v>
      </c>
      <c r="GY929" s="44">
        <v>27089420</v>
      </c>
      <c r="GZ929" s="44">
        <v>1879683</v>
      </c>
      <c r="HA929" s="44">
        <v>2170448</v>
      </c>
      <c r="HB929" s="44"/>
      <c r="HC929" s="44">
        <v>23039289</v>
      </c>
      <c r="HD929" s="44">
        <v>27089420</v>
      </c>
      <c r="HE929" s="21"/>
      <c r="HF929" s="21">
        <v>21997685</v>
      </c>
      <c r="HG929" s="21"/>
      <c r="HH929" s="21"/>
      <c r="HI929" s="21">
        <v>0</v>
      </c>
      <c r="HJ929" s="44"/>
      <c r="HK929" s="21">
        <v>1180775</v>
      </c>
      <c r="HL929" s="21">
        <v>429929</v>
      </c>
      <c r="HM929" s="21">
        <v>1610704</v>
      </c>
      <c r="HN929" s="21">
        <v>-1148971</v>
      </c>
      <c r="HO929" s="21"/>
      <c r="HP929" s="44"/>
      <c r="HQ929" s="47"/>
      <c r="HR929" s="47"/>
      <c r="HS929" s="47"/>
      <c r="HT929" s="47" t="s">
        <v>1759</v>
      </c>
      <c r="HU929" s="47">
        <v>0</v>
      </c>
      <c r="HV929" s="47">
        <v>4879</v>
      </c>
      <c r="HW929" s="47">
        <v>0</v>
      </c>
      <c r="HX929" s="47">
        <v>22663</v>
      </c>
      <c r="HY929" s="47">
        <v>17553</v>
      </c>
      <c r="HZ929" s="47">
        <v>60089</v>
      </c>
      <c r="IA929" s="47">
        <v>0</v>
      </c>
      <c r="IB929" s="47">
        <v>0</v>
      </c>
      <c r="IC929" s="47">
        <v>7416</v>
      </c>
      <c r="ID929">
        <v>23146</v>
      </c>
      <c r="IE929" s="47">
        <v>3915</v>
      </c>
      <c r="IF929">
        <v>10830</v>
      </c>
      <c r="IG929" s="47">
        <v>4797</v>
      </c>
      <c r="IH929" s="47">
        <v>19322</v>
      </c>
      <c r="II929">
        <v>1960</v>
      </c>
      <c r="IJ929">
        <v>3457</v>
      </c>
      <c r="IK929">
        <v>1873</v>
      </c>
      <c r="IL929">
        <v>12195</v>
      </c>
      <c r="IM929">
        <v>194095</v>
      </c>
      <c r="IN929">
        <v>0</v>
      </c>
      <c r="IO929">
        <v>0</v>
      </c>
      <c r="IP929">
        <v>0</v>
      </c>
      <c r="IQ929">
        <v>0</v>
      </c>
      <c r="IR929">
        <v>0</v>
      </c>
      <c r="IS929">
        <v>0</v>
      </c>
      <c r="IT929">
        <v>0</v>
      </c>
      <c r="IU929">
        <v>466443</v>
      </c>
      <c r="IV929">
        <v>0</v>
      </c>
      <c r="IW929">
        <v>1336827</v>
      </c>
      <c r="IX929">
        <v>839182</v>
      </c>
      <c r="IY929">
        <v>1629793</v>
      </c>
      <c r="IZ929">
        <v>0</v>
      </c>
      <c r="JA929">
        <v>0</v>
      </c>
      <c r="JB929">
        <v>410488</v>
      </c>
      <c r="JC929">
        <v>1311359</v>
      </c>
      <c r="JD929">
        <v>138812</v>
      </c>
      <c r="JE929">
        <v>212306</v>
      </c>
      <c r="JF929">
        <v>94705</v>
      </c>
      <c r="JG929">
        <v>468362</v>
      </c>
      <c r="JH929">
        <v>85486</v>
      </c>
      <c r="JI929">
        <v>112301</v>
      </c>
      <c r="JJ929">
        <v>94083</v>
      </c>
      <c r="JK929">
        <v>1018757</v>
      </c>
      <c r="JL929">
        <v>8218904</v>
      </c>
      <c r="JM929">
        <v>0</v>
      </c>
      <c r="JN929">
        <v>0</v>
      </c>
      <c r="JO929">
        <v>0</v>
      </c>
      <c r="JP929">
        <v>0</v>
      </c>
      <c r="JQ929">
        <v>0</v>
      </c>
      <c r="JR929">
        <v>0</v>
      </c>
      <c r="JS929">
        <v>0</v>
      </c>
      <c r="JT929"/>
      <c r="JU929"/>
      <c r="JV929"/>
      <c r="JW929"/>
      <c r="JX929"/>
      <c r="JY929">
        <v>23146</v>
      </c>
      <c r="JZ929"/>
      <c r="KA929"/>
      <c r="KB929"/>
      <c r="KC929"/>
      <c r="KD929"/>
      <c r="KE929">
        <v>1311359</v>
      </c>
      <c r="KF929">
        <v>159</v>
      </c>
      <c r="KG929">
        <v>210</v>
      </c>
      <c r="KH929">
        <v>127</v>
      </c>
      <c r="KI929">
        <v>123</v>
      </c>
      <c r="KJ929">
        <v>162</v>
      </c>
      <c r="KK929">
        <v>98</v>
      </c>
      <c r="KL929">
        <v>58</v>
      </c>
      <c r="KM929">
        <v>71</v>
      </c>
      <c r="KN929">
        <v>45</v>
      </c>
      <c r="KO929">
        <v>1</v>
      </c>
      <c r="KP929">
        <v>0</v>
      </c>
      <c r="KQ929">
        <v>0</v>
      </c>
      <c r="KR929">
        <v>0</v>
      </c>
      <c r="KS929">
        <v>1</v>
      </c>
      <c r="KT929">
        <v>0</v>
      </c>
      <c r="KU929">
        <v>1</v>
      </c>
      <c r="KV929">
        <v>0</v>
      </c>
      <c r="KW929">
        <v>0</v>
      </c>
      <c r="KX929">
        <v>0</v>
      </c>
      <c r="KY929">
        <v>0</v>
      </c>
      <c r="KZ929">
        <v>0</v>
      </c>
      <c r="LA929">
        <v>0</v>
      </c>
      <c r="LB929">
        <v>0</v>
      </c>
      <c r="LC929">
        <v>0</v>
      </c>
      <c r="LD929">
        <v>1</v>
      </c>
      <c r="LE929">
        <v>0</v>
      </c>
      <c r="LF929">
        <v>0</v>
      </c>
      <c r="LG929">
        <v>0</v>
      </c>
      <c r="LH929">
        <v>0</v>
      </c>
    </row>
    <row r="930" spans="1:320" s="34" customFormat="1" ht="15" customHeight="1" x14ac:dyDescent="0.25">
      <c r="A930" s="45">
        <v>206430721</v>
      </c>
      <c r="B930" s="45" t="s">
        <v>6872</v>
      </c>
      <c r="C930" s="46">
        <v>45292</v>
      </c>
      <c r="D930" s="46">
        <v>45657</v>
      </c>
      <c r="E930" s="47">
        <v>366</v>
      </c>
      <c r="F930" s="45" t="s">
        <v>883</v>
      </c>
      <c r="G930" s="45" t="s">
        <v>884</v>
      </c>
      <c r="H930" s="45" t="s">
        <v>1555</v>
      </c>
      <c r="I930" s="45" t="s">
        <v>886</v>
      </c>
      <c r="J930" s="45" t="s">
        <v>887</v>
      </c>
      <c r="K930" s="45" t="s">
        <v>1556</v>
      </c>
      <c r="L930" s="45" t="s">
        <v>6873</v>
      </c>
      <c r="M930" s="45" t="s">
        <v>6874</v>
      </c>
      <c r="N930" s="45" t="s">
        <v>6875</v>
      </c>
      <c r="O930" s="45" t="s">
        <v>6876</v>
      </c>
      <c r="P930" s="45" t="s">
        <v>6877</v>
      </c>
      <c r="Q930" s="45" t="s">
        <v>6878</v>
      </c>
      <c r="R930" t="s">
        <v>6879</v>
      </c>
      <c r="S930" s="45" t="s">
        <v>893</v>
      </c>
      <c r="T930" t="s">
        <v>2456</v>
      </c>
      <c r="U930" s="47">
        <v>152</v>
      </c>
      <c r="V930" s="47">
        <v>152</v>
      </c>
      <c r="W930" s="47" t="s">
        <v>913</v>
      </c>
      <c r="X930" s="47">
        <v>55632</v>
      </c>
      <c r="Y930" s="47">
        <v>49158</v>
      </c>
      <c r="Z930" s="48">
        <v>208.65</v>
      </c>
      <c r="AA930" s="44">
        <v>763</v>
      </c>
      <c r="AB930" s="44">
        <v>757</v>
      </c>
      <c r="AC930" s="44">
        <v>4733</v>
      </c>
      <c r="AD930" s="44">
        <v>8138</v>
      </c>
      <c r="AE930" s="44">
        <v>5686</v>
      </c>
      <c r="AF930" s="44">
        <v>28464</v>
      </c>
      <c r="AG930" s="44"/>
      <c r="AH930" s="47"/>
      <c r="AI930" s="47">
        <v>648</v>
      </c>
      <c r="AJ930">
        <v>1489</v>
      </c>
      <c r="AK930" t="s">
        <v>895</v>
      </c>
      <c r="AL930">
        <v>49158</v>
      </c>
      <c r="AM930"/>
      <c r="AN930"/>
      <c r="AO930"/>
      <c r="AP930"/>
      <c r="AQ930"/>
      <c r="AR930" s="44"/>
      <c r="AS930" s="44"/>
      <c r="AT930" s="44"/>
      <c r="AU930" s="44">
        <v>23207804</v>
      </c>
      <c r="AV930" s="44">
        <v>4352909</v>
      </c>
      <c r="AW930" s="44">
        <v>914700</v>
      </c>
      <c r="AX930" s="44">
        <v>4552</v>
      </c>
      <c r="AY930" s="44">
        <v>26650565</v>
      </c>
      <c r="AZ930" s="21">
        <v>25931958</v>
      </c>
      <c r="BA930" s="21">
        <v>718607</v>
      </c>
      <c r="BB930" s="44">
        <v>10120</v>
      </c>
      <c r="BC930" s="44"/>
      <c r="BD930" s="44"/>
      <c r="BE930" s="44">
        <v>728727</v>
      </c>
      <c r="BF930" s="44">
        <v>2233610</v>
      </c>
      <c r="BG930" s="44">
        <v>3410911</v>
      </c>
      <c r="BH930" s="44">
        <v>2628700</v>
      </c>
      <c r="BI930" s="21">
        <v>13980331</v>
      </c>
      <c r="BJ930" s="21"/>
      <c r="BK930" s="21"/>
      <c r="BL930" s="21">
        <v>260256</v>
      </c>
      <c r="BM930" s="21">
        <v>693996</v>
      </c>
      <c r="BN930" s="21">
        <v>23207804</v>
      </c>
      <c r="BO930" s="21"/>
      <c r="BP930" s="21"/>
      <c r="BQ930" s="44"/>
      <c r="BR930" s="21"/>
      <c r="BS930" s="44"/>
      <c r="BT930" s="21"/>
      <c r="BU930" s="44"/>
      <c r="BV930" s="21"/>
      <c r="BW930" s="44">
        <v>1360854</v>
      </c>
      <c r="BX930" s="21"/>
      <c r="BY930" s="21">
        <v>2450421</v>
      </c>
      <c r="BZ930" s="21"/>
      <c r="CA930" s="44">
        <v>137284</v>
      </c>
      <c r="CB930" s="44"/>
      <c r="CC930" s="44">
        <v>341290</v>
      </c>
      <c r="CD930" s="44"/>
      <c r="CE930" s="44">
        <v>36237</v>
      </c>
      <c r="CF930" s="44"/>
      <c r="CG930" s="44"/>
      <c r="CH930" s="44"/>
      <c r="CI930" s="21">
        <v>22505</v>
      </c>
      <c r="CJ930" s="44"/>
      <c r="CK930" s="21">
        <v>4318</v>
      </c>
      <c r="CL930" s="44"/>
      <c r="CM930" s="44">
        <v>122060</v>
      </c>
      <c r="CN930" s="44">
        <v>9094</v>
      </c>
      <c r="CO930" s="44">
        <v>1506525</v>
      </c>
      <c r="CP930" s="44">
        <v>0</v>
      </c>
      <c r="CQ930" s="21">
        <v>1640590</v>
      </c>
      <c r="CR930" s="44">
        <v>266548</v>
      </c>
      <c r="CS930" s="44">
        <v>448776</v>
      </c>
      <c r="CT930" s="44">
        <v>219656</v>
      </c>
      <c r="CU930" s="44"/>
      <c r="CV930" s="44">
        <v>139660</v>
      </c>
      <c r="CW930" s="21"/>
      <c r="CX930" s="21"/>
      <c r="CY930" s="21"/>
      <c r="CZ930" s="21"/>
      <c r="DA930" s="21"/>
      <c r="DB930" s="21"/>
      <c r="DC930" s="21"/>
      <c r="DD930" s="21"/>
      <c r="DE930" s="44"/>
      <c r="DF930" s="21"/>
      <c r="DG930" s="44"/>
      <c r="DH930" s="21"/>
      <c r="DI930" s="44"/>
      <c r="DJ930" s="44"/>
      <c r="DK930" s="44"/>
      <c r="DL930" s="44"/>
      <c r="DM930" s="21"/>
      <c r="DN930" s="44"/>
      <c r="DO930" s="44"/>
      <c r="DP930" s="44"/>
      <c r="DQ930" s="44"/>
      <c r="DR930" s="44"/>
      <c r="DS930" s="44"/>
      <c r="DT930" s="44"/>
      <c r="DU930" s="44"/>
      <c r="DV930" s="44"/>
      <c r="DW930" s="44"/>
      <c r="DX930" s="44"/>
      <c r="DY930" s="44"/>
      <c r="DZ930" s="44"/>
      <c r="EA930" s="44"/>
      <c r="EB930" s="21"/>
      <c r="EC930" s="44">
        <v>-1489946</v>
      </c>
      <c r="ED930" s="44"/>
      <c r="EE930" s="21">
        <v>267299</v>
      </c>
      <c r="EF930" s="44"/>
      <c r="EG930" s="21">
        <v>302592</v>
      </c>
      <c r="EH930" s="44"/>
      <c r="EI930" s="21">
        <v>1667978</v>
      </c>
      <c r="EJ930" s="44"/>
      <c r="EK930" s="44">
        <v>20056</v>
      </c>
      <c r="EL930" s="21"/>
      <c r="EM930" s="44"/>
      <c r="EN930" s="44"/>
      <c r="EO930" s="44">
        <v>146721</v>
      </c>
      <c r="EP930" s="21"/>
      <c r="EQ930" s="21"/>
      <c r="ER930" s="21"/>
      <c r="ES930" s="21"/>
      <c r="ET930" s="44"/>
      <c r="EU930" s="21"/>
      <c r="EV930" s="44"/>
      <c r="EW930" s="21"/>
      <c r="EX930" s="44"/>
      <c r="EY930" s="44"/>
      <c r="EZ930" s="21"/>
      <c r="FA930" s="21"/>
      <c r="FB930" s="44"/>
      <c r="FC930" s="44"/>
      <c r="FD930" s="21"/>
      <c r="FE930" s="112"/>
      <c r="FF930" s="44"/>
      <c r="FG930" s="44">
        <v>11487499</v>
      </c>
      <c r="FH930" s="44">
        <v>2711934</v>
      </c>
      <c r="FI930" s="44">
        <v>11732525</v>
      </c>
      <c r="FJ930" s="44">
        <v>450014</v>
      </c>
      <c r="FK930" s="44">
        <v>10613158</v>
      </c>
      <c r="FL930" s="44"/>
      <c r="FM930" s="44"/>
      <c r="FN930" s="44"/>
      <c r="FO930" s="44"/>
      <c r="FP930" s="44"/>
      <c r="FQ930" s="44"/>
      <c r="FR930" s="44"/>
      <c r="FS930" s="44"/>
      <c r="FT930" s="44">
        <v>178863</v>
      </c>
      <c r="FU930" s="44">
        <v>42721</v>
      </c>
      <c r="FV930" s="21">
        <v>579350</v>
      </c>
      <c r="FW930" s="44"/>
      <c r="FX930" s="44">
        <v>564763</v>
      </c>
      <c r="FY930" s="44">
        <v>152185</v>
      </c>
      <c r="FZ930" s="44">
        <v>495317</v>
      </c>
      <c r="GA930" s="44">
        <v>224180</v>
      </c>
      <c r="GB930" s="44"/>
      <c r="GC930" s="44">
        <v>60095</v>
      </c>
      <c r="GD930" s="44">
        <v>756523</v>
      </c>
      <c r="GE930" s="44">
        <v>677854</v>
      </c>
      <c r="GF930" s="44">
        <v>186998</v>
      </c>
      <c r="GG930" s="44">
        <v>1364481</v>
      </c>
      <c r="GH930" s="44">
        <v>633006</v>
      </c>
      <c r="GI930" s="44">
        <v>241980</v>
      </c>
      <c r="GJ930" s="44">
        <v>324363</v>
      </c>
      <c r="GK930" s="44">
        <v>5398032</v>
      </c>
      <c r="GL930" s="44">
        <v>170592</v>
      </c>
      <c r="GM930" s="44">
        <v>2168619</v>
      </c>
      <c r="GN930" s="44">
        <v>114855</v>
      </c>
      <c r="GO930" s="44">
        <v>78589</v>
      </c>
      <c r="GP930" s="44"/>
      <c r="GQ930" s="44"/>
      <c r="GR930" s="44">
        <v>905434</v>
      </c>
      <c r="GS930" s="44">
        <v>4666779</v>
      </c>
      <c r="GT930" s="44"/>
      <c r="GU930" s="21">
        <v>482488</v>
      </c>
      <c r="GV930" s="44"/>
      <c r="GW930" s="44">
        <v>46156691</v>
      </c>
      <c r="GX930" s="44"/>
      <c r="GY930" s="44">
        <v>51305958</v>
      </c>
      <c r="GZ930" s="44">
        <v>1199565</v>
      </c>
      <c r="HA930" s="44">
        <v>15720807</v>
      </c>
      <c r="HB930" s="44"/>
      <c r="HC930" s="44">
        <v>34385586</v>
      </c>
      <c r="HD930" s="44">
        <v>51305958</v>
      </c>
      <c r="HE930" s="21"/>
      <c r="HF930" s="21">
        <v>30904786</v>
      </c>
      <c r="HG930" s="21"/>
      <c r="HH930" s="21"/>
      <c r="HI930" s="21">
        <v>0</v>
      </c>
      <c r="HJ930" s="44"/>
      <c r="HK930" s="21">
        <v>2326201</v>
      </c>
      <c r="HL930" s="21">
        <v>1519255</v>
      </c>
      <c r="HM930" s="21">
        <v>3845456</v>
      </c>
      <c r="HN930" s="21">
        <v>-3362968</v>
      </c>
      <c r="HO930" s="21"/>
      <c r="HP930" s="44"/>
      <c r="HQ930" s="47"/>
      <c r="HR930" s="47"/>
      <c r="HS930" s="47"/>
      <c r="HT930" s="47" t="s">
        <v>1759</v>
      </c>
      <c r="HU930" s="47">
        <v>0</v>
      </c>
      <c r="HV930" s="47">
        <v>1594</v>
      </c>
      <c r="HW930" s="47">
        <v>0</v>
      </c>
      <c r="HX930" s="47">
        <v>46008</v>
      </c>
      <c r="HY930" s="47">
        <v>45939</v>
      </c>
      <c r="HZ930" s="47">
        <v>121358</v>
      </c>
      <c r="IA930" s="47">
        <v>0</v>
      </c>
      <c r="IB930" s="47">
        <v>0</v>
      </c>
      <c r="IC930" s="47">
        <v>0</v>
      </c>
      <c r="ID930"/>
      <c r="IE930" s="47">
        <v>4461</v>
      </c>
      <c r="IF930">
        <v>20949</v>
      </c>
      <c r="IG930" s="47">
        <v>5988</v>
      </c>
      <c r="IH930" s="47">
        <v>27387</v>
      </c>
      <c r="II930">
        <v>13401</v>
      </c>
      <c r="IJ930">
        <v>7337</v>
      </c>
      <c r="IK930">
        <v>1920</v>
      </c>
      <c r="IL930">
        <v>28571</v>
      </c>
      <c r="IM930">
        <v>324913</v>
      </c>
      <c r="IN930">
        <v>0</v>
      </c>
      <c r="IO930">
        <v>0</v>
      </c>
      <c r="IP930">
        <v>0</v>
      </c>
      <c r="IQ930">
        <v>0</v>
      </c>
      <c r="IR930">
        <v>0</v>
      </c>
      <c r="IS930">
        <v>0</v>
      </c>
      <c r="IT930">
        <v>0</v>
      </c>
      <c r="IU930">
        <v>162259</v>
      </c>
      <c r="IV930">
        <v>0</v>
      </c>
      <c r="IW930">
        <v>2623483</v>
      </c>
      <c r="IX930">
        <v>2097096</v>
      </c>
      <c r="IY930">
        <v>3151538</v>
      </c>
      <c r="IZ930">
        <v>0</v>
      </c>
      <c r="JA930">
        <v>0</v>
      </c>
      <c r="JB930">
        <v>0</v>
      </c>
      <c r="JC930"/>
      <c r="JD930">
        <v>138728</v>
      </c>
      <c r="JE930">
        <v>411953</v>
      </c>
      <c r="JF930">
        <v>108985</v>
      </c>
      <c r="JG930">
        <v>675496</v>
      </c>
      <c r="JH930">
        <v>422302</v>
      </c>
      <c r="JI930">
        <v>187100</v>
      </c>
      <c r="JJ930">
        <v>262187</v>
      </c>
      <c r="JK930">
        <v>1246372</v>
      </c>
      <c r="JL930">
        <v>11487499</v>
      </c>
      <c r="JM930">
        <v>0</v>
      </c>
      <c r="JN930">
        <v>0</v>
      </c>
      <c r="JO930">
        <v>0</v>
      </c>
      <c r="JP930">
        <v>0</v>
      </c>
      <c r="JQ930">
        <v>0</v>
      </c>
      <c r="JR930">
        <v>0</v>
      </c>
      <c r="JS930">
        <v>0</v>
      </c>
      <c r="JT930"/>
      <c r="JU930"/>
      <c r="JV930"/>
      <c r="JW930"/>
      <c r="JX930"/>
      <c r="JY930"/>
      <c r="JZ930"/>
      <c r="KA930"/>
      <c r="KB930"/>
      <c r="KC930"/>
      <c r="KD930"/>
      <c r="KE930"/>
      <c r="KF930">
        <v>225</v>
      </c>
      <c r="KG930">
        <v>364</v>
      </c>
      <c r="KH930">
        <v>119</v>
      </c>
      <c r="KI930">
        <v>157</v>
      </c>
      <c r="KJ930">
        <v>254</v>
      </c>
      <c r="KK930">
        <v>75</v>
      </c>
      <c r="KL930">
        <v>93</v>
      </c>
      <c r="KM930">
        <v>144</v>
      </c>
      <c r="KN930">
        <v>41</v>
      </c>
      <c r="KO930">
        <v>1</v>
      </c>
      <c r="KP930">
        <v>0</v>
      </c>
      <c r="KQ930">
        <v>0</v>
      </c>
      <c r="KR930">
        <v>0</v>
      </c>
      <c r="KS930">
        <v>0</v>
      </c>
      <c r="KT930">
        <v>1</v>
      </c>
      <c r="KU930">
        <v>1</v>
      </c>
      <c r="KV930">
        <v>0</v>
      </c>
      <c r="KW930">
        <v>0</v>
      </c>
      <c r="KX930">
        <v>0</v>
      </c>
      <c r="KY930">
        <v>0</v>
      </c>
      <c r="KZ930">
        <v>0</v>
      </c>
      <c r="LA930">
        <v>0</v>
      </c>
      <c r="LB930">
        <v>0</v>
      </c>
      <c r="LC930">
        <v>0</v>
      </c>
      <c r="LD930">
        <v>1</v>
      </c>
      <c r="LE930">
        <v>0</v>
      </c>
      <c r="LF930">
        <v>0</v>
      </c>
      <c r="LG930">
        <v>0</v>
      </c>
      <c r="LH930">
        <v>0</v>
      </c>
    </row>
    <row r="931" spans="1:320" s="34" customFormat="1" ht="15" customHeight="1" x14ac:dyDescent="0.25">
      <c r="A931" s="45">
        <v>206430723</v>
      </c>
      <c r="B931" s="45" t="s">
        <v>6880</v>
      </c>
      <c r="C931" s="46">
        <v>45292</v>
      </c>
      <c r="D931" s="46">
        <v>45657</v>
      </c>
      <c r="E931" s="47">
        <v>366</v>
      </c>
      <c r="F931" s="45" t="s">
        <v>883</v>
      </c>
      <c r="G931" s="45" t="s">
        <v>884</v>
      </c>
      <c r="H931" s="45" t="s">
        <v>1555</v>
      </c>
      <c r="I931" s="45" t="s">
        <v>886</v>
      </c>
      <c r="J931" s="45" t="s">
        <v>887</v>
      </c>
      <c r="K931" s="45" t="s">
        <v>1556</v>
      </c>
      <c r="L931" s="45" t="s">
        <v>6859</v>
      </c>
      <c r="M931" s="45" t="s">
        <v>6881</v>
      </c>
      <c r="N931" s="45" t="s">
        <v>6882</v>
      </c>
      <c r="O931" s="45" t="s">
        <v>6868</v>
      </c>
      <c r="P931" s="45" t="s">
        <v>6869</v>
      </c>
      <c r="Q931" s="45" t="s">
        <v>6883</v>
      </c>
      <c r="R931" t="s">
        <v>6884</v>
      </c>
      <c r="S931" s="45" t="s">
        <v>893</v>
      </c>
      <c r="T931"/>
      <c r="U931" s="47">
        <v>65</v>
      </c>
      <c r="V931" s="47">
        <v>65</v>
      </c>
      <c r="W931" s="47" t="s">
        <v>894</v>
      </c>
      <c r="X931" s="47">
        <v>23790</v>
      </c>
      <c r="Y931" s="47">
        <v>22323</v>
      </c>
      <c r="Z931" s="48">
        <v>214.64</v>
      </c>
      <c r="AA931" s="44">
        <v>357</v>
      </c>
      <c r="AB931" s="44">
        <v>350</v>
      </c>
      <c r="AC931" s="44">
        <v>4521</v>
      </c>
      <c r="AD931" s="44">
        <v>3757</v>
      </c>
      <c r="AE931" s="44">
        <v>1592</v>
      </c>
      <c r="AF931" s="44">
        <v>10586</v>
      </c>
      <c r="AG931" s="44"/>
      <c r="AH931" s="47"/>
      <c r="AI931" s="47">
        <v>479</v>
      </c>
      <c r="AJ931">
        <v>1388</v>
      </c>
      <c r="AK931" t="s">
        <v>895</v>
      </c>
      <c r="AL931">
        <v>22323</v>
      </c>
      <c r="AM931"/>
      <c r="AN931"/>
      <c r="AO931"/>
      <c r="AP931"/>
      <c r="AQ931"/>
      <c r="AR931" s="44"/>
      <c r="AS931" s="44"/>
      <c r="AT931" s="44"/>
      <c r="AU931" s="44">
        <v>11187425</v>
      </c>
      <c r="AV931" s="44">
        <v>3788782</v>
      </c>
      <c r="AW931" s="44">
        <v>2111060</v>
      </c>
      <c r="AX931" s="44">
        <v>3882</v>
      </c>
      <c r="AY931" s="44">
        <v>12869029</v>
      </c>
      <c r="AZ931" s="21">
        <v>10886955</v>
      </c>
      <c r="BA931" s="21">
        <v>1982074</v>
      </c>
      <c r="BB931" s="44">
        <v>1</v>
      </c>
      <c r="BC931" s="44"/>
      <c r="BD931" s="44"/>
      <c r="BE931" s="44">
        <v>1982075</v>
      </c>
      <c r="BF931" s="44">
        <v>2407675</v>
      </c>
      <c r="BG931" s="44">
        <v>1920175</v>
      </c>
      <c r="BH931" s="44">
        <v>801550</v>
      </c>
      <c r="BI931" s="21">
        <v>5128600</v>
      </c>
      <c r="BJ931" s="21"/>
      <c r="BK931" s="21">
        <v>7875</v>
      </c>
      <c r="BL931" s="21">
        <v>245075</v>
      </c>
      <c r="BM931" s="21">
        <v>676475</v>
      </c>
      <c r="BN931" s="21">
        <v>11187425</v>
      </c>
      <c r="BO931" s="21"/>
      <c r="BP931" s="21"/>
      <c r="BQ931" s="44"/>
      <c r="BR931" s="21"/>
      <c r="BS931" s="44"/>
      <c r="BT931" s="21"/>
      <c r="BU931" s="44"/>
      <c r="BV931" s="21"/>
      <c r="BW931" s="44">
        <v>2043952</v>
      </c>
      <c r="BX931" s="21"/>
      <c r="BY931" s="21">
        <v>1699394</v>
      </c>
      <c r="BZ931" s="21"/>
      <c r="CA931" s="44">
        <v>676</v>
      </c>
      <c r="CB931" s="44"/>
      <c r="CC931" s="44">
        <v>9462</v>
      </c>
      <c r="CD931" s="44"/>
      <c r="CE931" s="44"/>
      <c r="CF931" s="44"/>
      <c r="CG931" s="44">
        <v>5163</v>
      </c>
      <c r="CH931" s="44"/>
      <c r="CI931" s="21">
        <v>30135</v>
      </c>
      <c r="CJ931" s="44"/>
      <c r="CK931" s="21"/>
      <c r="CL931" s="44"/>
      <c r="CM931" s="44">
        <v>16959</v>
      </c>
      <c r="CN931" s="44">
        <v>5462</v>
      </c>
      <c r="CO931" s="44">
        <v>1242700</v>
      </c>
      <c r="CP931" s="44">
        <v>0</v>
      </c>
      <c r="CQ931" s="21">
        <v>1159950</v>
      </c>
      <c r="CR931" s="44">
        <v>195150</v>
      </c>
      <c r="CS931" s="44">
        <v>1016751</v>
      </c>
      <c r="CT931" s="44">
        <v>75643</v>
      </c>
      <c r="CU931" s="44"/>
      <c r="CV931" s="44">
        <v>76167</v>
      </c>
      <c r="CW931" s="21"/>
      <c r="CX931" s="21"/>
      <c r="CY931" s="21"/>
      <c r="CZ931" s="21"/>
      <c r="DA931" s="21"/>
      <c r="DB931" s="21"/>
      <c r="DC931" s="21"/>
      <c r="DD931" s="21"/>
      <c r="DE931" s="44"/>
      <c r="DF931" s="21"/>
      <c r="DG931" s="44"/>
      <c r="DH931" s="21"/>
      <c r="DI931" s="44"/>
      <c r="DJ931" s="44"/>
      <c r="DK931" s="44"/>
      <c r="DL931" s="44"/>
      <c r="DM931" s="21"/>
      <c r="DN931" s="44"/>
      <c r="DO931" s="44"/>
      <c r="DP931" s="44"/>
      <c r="DQ931" s="44"/>
      <c r="DR931" s="44"/>
      <c r="DS931" s="44"/>
      <c r="DT931" s="44"/>
      <c r="DU931" s="44"/>
      <c r="DV931" s="44"/>
      <c r="DW931" s="44"/>
      <c r="DX931" s="44"/>
      <c r="DY931" s="44"/>
      <c r="DZ931" s="44"/>
      <c r="EA931" s="44"/>
      <c r="EB931" s="21"/>
      <c r="EC931" s="44">
        <v>-548480</v>
      </c>
      <c r="ED931" s="44"/>
      <c r="EE931" s="21">
        <v>869938</v>
      </c>
      <c r="EF931" s="44"/>
      <c r="EG931" s="21">
        <v>75734</v>
      </c>
      <c r="EH931" s="44"/>
      <c r="EI931" s="21">
        <v>1517240</v>
      </c>
      <c r="EJ931" s="44"/>
      <c r="EK931" s="44"/>
      <c r="EL931" s="21"/>
      <c r="EM931" s="44">
        <v>5013</v>
      </c>
      <c r="EN931" s="44"/>
      <c r="EO931" s="44">
        <v>191615</v>
      </c>
      <c r="EP931" s="21"/>
      <c r="EQ931" s="21"/>
      <c r="ER931" s="21"/>
      <c r="ES931" s="21"/>
      <c r="ET931" s="44"/>
      <c r="EU931" s="21"/>
      <c r="EV931" s="44"/>
      <c r="EW931" s="21"/>
      <c r="EX931" s="44"/>
      <c r="EY931" s="44"/>
      <c r="EZ931" s="21"/>
      <c r="FA931" s="21"/>
      <c r="FB931" s="44"/>
      <c r="FC931" s="44"/>
      <c r="FD931" s="21"/>
      <c r="FE931" s="112"/>
      <c r="FF931" s="44"/>
      <c r="FG931" s="44">
        <v>4968005</v>
      </c>
      <c r="FH931" s="44">
        <v>1281627</v>
      </c>
      <c r="FI931" s="44">
        <v>4637323</v>
      </c>
      <c r="FJ931" s="44">
        <v>156065</v>
      </c>
      <c r="FK931" s="44">
        <v>4616990</v>
      </c>
      <c r="FL931" s="44"/>
      <c r="FM931" s="44"/>
      <c r="FN931" s="44"/>
      <c r="FO931" s="44"/>
      <c r="FP931" s="44"/>
      <c r="FQ931" s="44"/>
      <c r="FR931" s="44"/>
      <c r="FS931" s="44"/>
      <c r="FT931" s="44">
        <v>48900</v>
      </c>
      <c r="FU931" s="44">
        <v>40686</v>
      </c>
      <c r="FV931" s="21">
        <v>370308</v>
      </c>
      <c r="FW931" s="44"/>
      <c r="FX931" s="44">
        <v>333845</v>
      </c>
      <c r="FY931" s="44">
        <v>47908</v>
      </c>
      <c r="FZ931" s="44">
        <v>261779</v>
      </c>
      <c r="GA931" s="44">
        <v>44124</v>
      </c>
      <c r="GB931" s="44"/>
      <c r="GC931" s="44">
        <v>72543</v>
      </c>
      <c r="GD931" s="44">
        <v>416443</v>
      </c>
      <c r="GE931" s="44">
        <v>241638</v>
      </c>
      <c r="GF931" s="44">
        <v>148135</v>
      </c>
      <c r="GG931" s="44">
        <v>784822</v>
      </c>
      <c r="GH931" s="44">
        <v>71533</v>
      </c>
      <c r="GI931" s="44">
        <v>134183</v>
      </c>
      <c r="GJ931" s="44">
        <v>123350</v>
      </c>
      <c r="GK931" s="44">
        <v>2425086</v>
      </c>
      <c r="GL931" s="44">
        <v>108363</v>
      </c>
      <c r="GM931" s="44">
        <v>440426</v>
      </c>
      <c r="GN931" s="44">
        <v>48250</v>
      </c>
      <c r="GO931" s="44">
        <v>15637</v>
      </c>
      <c r="GP931" s="44"/>
      <c r="GQ931" s="44"/>
      <c r="GR931" s="44">
        <v>92006</v>
      </c>
      <c r="GS931" s="44">
        <v>938096</v>
      </c>
      <c r="GT931" s="44"/>
      <c r="GU931" s="21">
        <v>408821</v>
      </c>
      <c r="GV931" s="44">
        <v>2250</v>
      </c>
      <c r="GW931" s="44">
        <v>14414027</v>
      </c>
      <c r="GX931" s="44">
        <v>1781771</v>
      </c>
      <c r="GY931" s="44">
        <v>17544965</v>
      </c>
      <c r="GZ931" s="44">
        <v>1297172</v>
      </c>
      <c r="HA931" s="44">
        <v>1839125</v>
      </c>
      <c r="HB931" s="44"/>
      <c r="HC931" s="44">
        <v>14408668</v>
      </c>
      <c r="HD931" s="44">
        <v>17544965</v>
      </c>
      <c r="HE931" s="21"/>
      <c r="HF931" s="21">
        <v>14399527</v>
      </c>
      <c r="HG931" s="21"/>
      <c r="HH931" s="21"/>
      <c r="HI931" s="21">
        <v>4864</v>
      </c>
      <c r="HJ931" s="44"/>
      <c r="HK931" s="21">
        <v>1061302</v>
      </c>
      <c r="HL931" s="21">
        <v>384515</v>
      </c>
      <c r="HM931" s="21">
        <v>1450681</v>
      </c>
      <c r="HN931" s="21">
        <v>-1041860</v>
      </c>
      <c r="HO931" s="21"/>
      <c r="HP931" s="44"/>
      <c r="HQ931" s="47"/>
      <c r="HR931" s="47"/>
      <c r="HS931" s="47"/>
      <c r="HT931" s="47" t="s">
        <v>1759</v>
      </c>
      <c r="HU931" s="47">
        <v>0</v>
      </c>
      <c r="HV931" s="47">
        <v>1955</v>
      </c>
      <c r="HW931" s="47">
        <v>0</v>
      </c>
      <c r="HX931" s="47">
        <v>7502</v>
      </c>
      <c r="HY931" s="47">
        <v>26697</v>
      </c>
      <c r="HZ931" s="47">
        <v>57287</v>
      </c>
      <c r="IA931" s="47">
        <v>0</v>
      </c>
      <c r="IB931" s="47">
        <v>0</v>
      </c>
      <c r="IC931" s="47">
        <v>4786</v>
      </c>
      <c r="ID931"/>
      <c r="IE931" s="47">
        <v>2020</v>
      </c>
      <c r="IF931">
        <v>8514</v>
      </c>
      <c r="IG931" s="47">
        <v>5897</v>
      </c>
      <c r="IH931" s="47">
        <v>16831</v>
      </c>
      <c r="II931">
        <v>1301</v>
      </c>
      <c r="IJ931">
        <v>4209</v>
      </c>
      <c r="IK931">
        <v>1542</v>
      </c>
      <c r="IL931">
        <v>9636</v>
      </c>
      <c r="IM931">
        <v>148177</v>
      </c>
      <c r="IN931">
        <v>0</v>
      </c>
      <c r="IO931">
        <v>0</v>
      </c>
      <c r="IP931">
        <v>96</v>
      </c>
      <c r="IQ931">
        <v>166</v>
      </c>
      <c r="IR931">
        <v>0</v>
      </c>
      <c r="IS931">
        <v>0</v>
      </c>
      <c r="IT931">
        <v>262</v>
      </c>
      <c r="IU931">
        <v>178091</v>
      </c>
      <c r="IV931">
        <v>0</v>
      </c>
      <c r="IW931">
        <v>399430</v>
      </c>
      <c r="IX931">
        <v>1205395</v>
      </c>
      <c r="IY931">
        <v>1496428</v>
      </c>
      <c r="IZ931">
        <v>0</v>
      </c>
      <c r="JA931">
        <v>0</v>
      </c>
      <c r="JB931">
        <v>206174</v>
      </c>
      <c r="JC931"/>
      <c r="JD931">
        <v>67536</v>
      </c>
      <c r="JE931">
        <v>162056</v>
      </c>
      <c r="JF931">
        <v>102063</v>
      </c>
      <c r="JG931">
        <v>388425</v>
      </c>
      <c r="JH931">
        <v>38288</v>
      </c>
      <c r="JI931">
        <v>94467</v>
      </c>
      <c r="JJ931">
        <v>94349</v>
      </c>
      <c r="JK931">
        <v>535303</v>
      </c>
      <c r="JL931">
        <v>4968005</v>
      </c>
      <c r="JM931">
        <v>0</v>
      </c>
      <c r="JN931">
        <v>0</v>
      </c>
      <c r="JO931">
        <v>4301</v>
      </c>
      <c r="JP931">
        <v>5810</v>
      </c>
      <c r="JQ931">
        <v>0</v>
      </c>
      <c r="JR931">
        <v>0</v>
      </c>
      <c r="JS931">
        <v>10111</v>
      </c>
      <c r="JT931"/>
      <c r="JU931"/>
      <c r="JV931"/>
      <c r="JW931"/>
      <c r="JX931"/>
      <c r="JY931"/>
      <c r="JZ931"/>
      <c r="KA931"/>
      <c r="KB931"/>
      <c r="KC931"/>
      <c r="KD931"/>
      <c r="KE931"/>
      <c r="KF931">
        <v>145</v>
      </c>
      <c r="KG931">
        <v>188</v>
      </c>
      <c r="KH931">
        <v>103</v>
      </c>
      <c r="KI931">
        <v>108</v>
      </c>
      <c r="KJ931">
        <v>137</v>
      </c>
      <c r="KK931">
        <v>79</v>
      </c>
      <c r="KL931">
        <v>53</v>
      </c>
      <c r="KM931">
        <v>63</v>
      </c>
      <c r="KN931">
        <v>45</v>
      </c>
      <c r="KO931">
        <v>1</v>
      </c>
      <c r="KP931">
        <v>0</v>
      </c>
      <c r="KQ931">
        <v>0</v>
      </c>
      <c r="KR931">
        <v>0</v>
      </c>
      <c r="KS931">
        <v>1</v>
      </c>
      <c r="KT931">
        <v>0</v>
      </c>
      <c r="KU931">
        <v>1</v>
      </c>
      <c r="KV931">
        <v>0</v>
      </c>
      <c r="KW931">
        <v>0</v>
      </c>
      <c r="KX931">
        <v>0</v>
      </c>
      <c r="KY931">
        <v>0</v>
      </c>
      <c r="KZ931">
        <v>0</v>
      </c>
      <c r="LA931">
        <v>0</v>
      </c>
      <c r="LB931">
        <v>0</v>
      </c>
      <c r="LC931">
        <v>0</v>
      </c>
      <c r="LD931">
        <v>1</v>
      </c>
      <c r="LE931">
        <v>0</v>
      </c>
      <c r="LF931">
        <v>0</v>
      </c>
      <c r="LG931">
        <v>0</v>
      </c>
      <c r="LH931">
        <v>0</v>
      </c>
    </row>
    <row r="932" spans="1:320" s="34" customFormat="1" ht="15" customHeight="1" x14ac:dyDescent="0.25">
      <c r="A932" s="45">
        <v>206430730</v>
      </c>
      <c r="B932" s="45" t="s">
        <v>6885</v>
      </c>
      <c r="C932" s="46">
        <v>45292</v>
      </c>
      <c r="D932" s="46">
        <v>45657</v>
      </c>
      <c r="E932" s="47">
        <v>366</v>
      </c>
      <c r="F932" s="45" t="s">
        <v>883</v>
      </c>
      <c r="G932" s="45" t="s">
        <v>884</v>
      </c>
      <c r="H932" s="45" t="s">
        <v>1555</v>
      </c>
      <c r="I932" s="45" t="s">
        <v>886</v>
      </c>
      <c r="J932" s="45" t="s">
        <v>887</v>
      </c>
      <c r="K932" s="45" t="s">
        <v>1556</v>
      </c>
      <c r="L932" s="45" t="s">
        <v>6859</v>
      </c>
      <c r="M932" s="45" t="s">
        <v>6886</v>
      </c>
      <c r="N932" s="45" t="s">
        <v>6887</v>
      </c>
      <c r="O932" s="45" t="s">
        <v>6888</v>
      </c>
      <c r="P932" s="45" t="s">
        <v>6889</v>
      </c>
      <c r="Q932" s="45" t="s">
        <v>6890</v>
      </c>
      <c r="R932" t="s">
        <v>6891</v>
      </c>
      <c r="S932" s="45" t="s">
        <v>893</v>
      </c>
      <c r="T932" t="s">
        <v>2448</v>
      </c>
      <c r="U932" s="47">
        <v>60</v>
      </c>
      <c r="V932" s="47">
        <v>60</v>
      </c>
      <c r="W932" s="47" t="s">
        <v>894</v>
      </c>
      <c r="X932" s="47">
        <v>21960</v>
      </c>
      <c r="Y932" s="47">
        <v>19288</v>
      </c>
      <c r="Z932" s="48">
        <v>202.18</v>
      </c>
      <c r="AA932" s="44">
        <v>95</v>
      </c>
      <c r="AB932" s="44">
        <v>64</v>
      </c>
      <c r="AC932" s="44">
        <v>2006</v>
      </c>
      <c r="AD932" s="44">
        <v>234</v>
      </c>
      <c r="AE932" s="44">
        <v>1394</v>
      </c>
      <c r="AF932" s="44">
        <v>13485</v>
      </c>
      <c r="AG932" s="44"/>
      <c r="AH932" s="47">
        <v>237</v>
      </c>
      <c r="AI932" s="47"/>
      <c r="AJ932">
        <v>1932</v>
      </c>
      <c r="AK932" t="s">
        <v>895</v>
      </c>
      <c r="AL932">
        <v>19288</v>
      </c>
      <c r="AM932"/>
      <c r="AN932"/>
      <c r="AO932"/>
      <c r="AP932"/>
      <c r="AQ932"/>
      <c r="AR932" s="44"/>
      <c r="AS932" s="44"/>
      <c r="AT932" s="44"/>
      <c r="AU932" s="44">
        <v>9644000</v>
      </c>
      <c r="AV932" s="44">
        <v>1786123</v>
      </c>
      <c r="AW932" s="44">
        <v>2991074</v>
      </c>
      <c r="AX932" s="44">
        <v>9479</v>
      </c>
      <c r="AY932" s="44">
        <v>8448528</v>
      </c>
      <c r="AZ932" s="21">
        <v>7607716</v>
      </c>
      <c r="BA932" s="21">
        <v>840812</v>
      </c>
      <c r="BB932" s="44">
        <v>-1</v>
      </c>
      <c r="BC932" s="44"/>
      <c r="BD932" s="44"/>
      <c r="BE932" s="44">
        <v>840811</v>
      </c>
      <c r="BF932" s="44">
        <v>1003000</v>
      </c>
      <c r="BG932" s="44">
        <v>117000</v>
      </c>
      <c r="BH932" s="44">
        <v>697000</v>
      </c>
      <c r="BI932" s="21">
        <v>6742500</v>
      </c>
      <c r="BJ932" s="21"/>
      <c r="BK932" s="21">
        <v>118500</v>
      </c>
      <c r="BL932" s="21"/>
      <c r="BM932" s="21">
        <v>966000</v>
      </c>
      <c r="BN932" s="21">
        <v>9644000</v>
      </c>
      <c r="BO932" s="21"/>
      <c r="BP932" s="21"/>
      <c r="BQ932" s="44"/>
      <c r="BR932" s="21"/>
      <c r="BS932" s="44"/>
      <c r="BT932" s="21"/>
      <c r="BU932" s="44"/>
      <c r="BV932" s="21"/>
      <c r="BW932" s="44">
        <v>1442849</v>
      </c>
      <c r="BX932" s="21"/>
      <c r="BY932" s="21">
        <v>89043</v>
      </c>
      <c r="BZ932" s="21"/>
      <c r="CA932" s="44"/>
      <c r="CB932" s="44"/>
      <c r="CC932" s="44">
        <v>164045</v>
      </c>
      <c r="CD932" s="44"/>
      <c r="CE932" s="44"/>
      <c r="CF932" s="44"/>
      <c r="CG932" s="44">
        <v>90186</v>
      </c>
      <c r="CH932" s="44"/>
      <c r="CI932" s="21"/>
      <c r="CJ932" s="44"/>
      <c r="CK932" s="21"/>
      <c r="CL932" s="44"/>
      <c r="CM932" s="44">
        <v>7974</v>
      </c>
      <c r="CN932" s="44">
        <v>0</v>
      </c>
      <c r="CO932" s="44">
        <v>618020</v>
      </c>
      <c r="CP932" s="44">
        <v>0</v>
      </c>
      <c r="CQ932" s="21">
        <v>734400</v>
      </c>
      <c r="CR932" s="44">
        <v>318360</v>
      </c>
      <c r="CS932" s="44">
        <v>76630</v>
      </c>
      <c r="CT932" s="44">
        <v>19109</v>
      </c>
      <c r="CU932" s="44"/>
      <c r="CV932" s="44">
        <v>11630</v>
      </c>
      <c r="CW932" s="21"/>
      <c r="CX932" s="21"/>
      <c r="CY932" s="21"/>
      <c r="CZ932" s="21"/>
      <c r="DA932" s="21"/>
      <c r="DB932" s="21"/>
      <c r="DC932" s="21"/>
      <c r="DD932" s="21"/>
      <c r="DE932" s="44"/>
      <c r="DF932" s="21"/>
      <c r="DG932" s="44"/>
      <c r="DH932" s="21"/>
      <c r="DI932" s="44"/>
      <c r="DJ932" s="44"/>
      <c r="DK932" s="44"/>
      <c r="DL932" s="44"/>
      <c r="DM932" s="21"/>
      <c r="DN932" s="44"/>
      <c r="DO932" s="44"/>
      <c r="DP932" s="44"/>
      <c r="DQ932" s="44"/>
      <c r="DR932" s="44"/>
      <c r="DS932" s="44"/>
      <c r="DT932" s="44"/>
      <c r="DU932" s="44"/>
      <c r="DV932" s="44"/>
      <c r="DW932" s="44"/>
      <c r="DX932" s="44"/>
      <c r="DY932" s="44"/>
      <c r="DZ932" s="44"/>
      <c r="EA932" s="44"/>
      <c r="EB932" s="21"/>
      <c r="EC932" s="44">
        <v>97041</v>
      </c>
      <c r="ED932" s="44"/>
      <c r="EE932" s="21">
        <v>9404</v>
      </c>
      <c r="EF932" s="44"/>
      <c r="EG932" s="21">
        <v>24654</v>
      </c>
      <c r="EH932" s="44"/>
      <c r="EI932" s="21">
        <v>2518979</v>
      </c>
      <c r="EJ932" s="44"/>
      <c r="EK932" s="44"/>
      <c r="EL932" s="21"/>
      <c r="EM932" s="44">
        <v>9525</v>
      </c>
      <c r="EN932" s="44"/>
      <c r="EO932" s="44"/>
      <c r="EP932" s="21"/>
      <c r="EQ932" s="21"/>
      <c r="ER932" s="21"/>
      <c r="ES932" s="21"/>
      <c r="ET932" s="44"/>
      <c r="EU932" s="21"/>
      <c r="EV932" s="44"/>
      <c r="EW932" s="21"/>
      <c r="EX932" s="44"/>
      <c r="EY932" s="44"/>
      <c r="EZ932" s="21"/>
      <c r="FA932" s="21"/>
      <c r="FB932" s="44"/>
      <c r="FC932" s="44"/>
      <c r="FD932" s="21"/>
      <c r="FE932" s="112">
        <v>331471</v>
      </c>
      <c r="FF932" s="44"/>
      <c r="FG932" s="44">
        <v>3823541</v>
      </c>
      <c r="FH932" s="44">
        <v>1026024</v>
      </c>
      <c r="FI932" s="44">
        <v>2758151</v>
      </c>
      <c r="FJ932" s="44">
        <v>358150</v>
      </c>
      <c r="FK932" s="44">
        <v>3510024</v>
      </c>
      <c r="FL932" s="44"/>
      <c r="FM932" s="44"/>
      <c r="FN932" s="44"/>
      <c r="FO932" s="44"/>
      <c r="FP932" s="44"/>
      <c r="FQ932" s="44"/>
      <c r="FR932" s="44"/>
      <c r="FS932" s="44"/>
      <c r="FT932" s="44">
        <v>30</v>
      </c>
      <c r="FU932" s="44">
        <v>25346</v>
      </c>
      <c r="FV932" s="21">
        <v>134390</v>
      </c>
      <c r="FW932" s="44"/>
      <c r="FX932" s="44">
        <v>140113</v>
      </c>
      <c r="FY932" s="44">
        <v>72657</v>
      </c>
      <c r="FZ932" s="44">
        <v>71412</v>
      </c>
      <c r="GA932" s="44">
        <v>10063</v>
      </c>
      <c r="GB932" s="44"/>
      <c r="GC932" s="44">
        <v>16822</v>
      </c>
      <c r="GD932" s="44">
        <v>290502</v>
      </c>
      <c r="GE932" s="44">
        <v>271098</v>
      </c>
      <c r="GF932" s="44">
        <v>103292</v>
      </c>
      <c r="GG932" s="44">
        <v>565948</v>
      </c>
      <c r="GH932" s="44">
        <v>89388</v>
      </c>
      <c r="GI932" s="44">
        <v>117036</v>
      </c>
      <c r="GJ932" s="44">
        <v>77211</v>
      </c>
      <c r="GK932" s="44">
        <v>1565436</v>
      </c>
      <c r="GL932" s="44">
        <v>33333</v>
      </c>
      <c r="GM932" s="44">
        <v>378390</v>
      </c>
      <c r="GN932" s="44">
        <v>58940</v>
      </c>
      <c r="GO932" s="44">
        <v>18433</v>
      </c>
      <c r="GP932" s="44"/>
      <c r="GQ932" s="44"/>
      <c r="GR932" s="44">
        <v>57852</v>
      </c>
      <c r="GS932" s="44">
        <v>2034929</v>
      </c>
      <c r="GT932" s="44"/>
      <c r="GU932" s="21"/>
      <c r="GV932" s="44"/>
      <c r="GW932" s="44">
        <v>2868970</v>
      </c>
      <c r="GX932" s="44">
        <v>136112</v>
      </c>
      <c r="GY932" s="44">
        <v>5040011</v>
      </c>
      <c r="GZ932" s="44">
        <v>5269360</v>
      </c>
      <c r="HA932" s="44"/>
      <c r="HB932" s="44">
        <v>763237</v>
      </c>
      <c r="HC932" s="44">
        <v>-992586</v>
      </c>
      <c r="HD932" s="44">
        <v>5040011</v>
      </c>
      <c r="HE932" s="21"/>
      <c r="HF932" s="21">
        <v>2750000</v>
      </c>
      <c r="HG932" s="21">
        <v>1382774</v>
      </c>
      <c r="HH932" s="21">
        <v>763237</v>
      </c>
      <c r="HI932" s="21">
        <v>0</v>
      </c>
      <c r="HJ932" s="44"/>
      <c r="HK932" s="21"/>
      <c r="HL932" s="21">
        <v>562763</v>
      </c>
      <c r="HM932" s="21">
        <v>562763</v>
      </c>
      <c r="HN932" s="21">
        <v>-562763</v>
      </c>
      <c r="HO932" s="21"/>
      <c r="HP932" s="44"/>
      <c r="HQ932" s="47"/>
      <c r="HR932" s="47">
        <v>763237</v>
      </c>
      <c r="HS932" s="47"/>
      <c r="HT932" s="47" t="s">
        <v>3108</v>
      </c>
      <c r="HU932" s="47">
        <v>474242.39999999997</v>
      </c>
      <c r="HV932" s="47">
        <v>1719</v>
      </c>
      <c r="HW932" s="47">
        <v>0</v>
      </c>
      <c r="HX932" s="47">
        <v>11751</v>
      </c>
      <c r="HY932" s="47">
        <v>13356</v>
      </c>
      <c r="HZ932" s="47">
        <v>47628</v>
      </c>
      <c r="IA932" s="47">
        <v>0</v>
      </c>
      <c r="IB932" s="47">
        <v>0</v>
      </c>
      <c r="IC932" s="47">
        <v>503</v>
      </c>
      <c r="ID932"/>
      <c r="IE932" s="47">
        <v>2503</v>
      </c>
      <c r="IF932">
        <v>8926</v>
      </c>
      <c r="IG932" s="47">
        <v>3131</v>
      </c>
      <c r="IH932" s="47">
        <v>14184</v>
      </c>
      <c r="II932">
        <v>1844</v>
      </c>
      <c r="IJ932">
        <v>4832</v>
      </c>
      <c r="IK932">
        <v>1359</v>
      </c>
      <c r="IL932">
        <v>8011</v>
      </c>
      <c r="IM932">
        <v>119747</v>
      </c>
      <c r="IN932">
        <v>0</v>
      </c>
      <c r="IO932">
        <v>0</v>
      </c>
      <c r="IP932">
        <v>0</v>
      </c>
      <c r="IQ932">
        <v>0</v>
      </c>
      <c r="IR932">
        <v>0</v>
      </c>
      <c r="IS932">
        <v>0</v>
      </c>
      <c r="IT932">
        <v>0</v>
      </c>
      <c r="IU932">
        <v>119375</v>
      </c>
      <c r="IV932">
        <v>0</v>
      </c>
      <c r="IW932">
        <v>660694</v>
      </c>
      <c r="IX932">
        <v>601724</v>
      </c>
      <c r="IY932">
        <v>1285228</v>
      </c>
      <c r="IZ932">
        <v>0</v>
      </c>
      <c r="JA932">
        <v>0</v>
      </c>
      <c r="JB932">
        <v>23744</v>
      </c>
      <c r="JC932"/>
      <c r="JD932">
        <v>75776</v>
      </c>
      <c r="JE932">
        <v>199715</v>
      </c>
      <c r="JF932">
        <v>51080</v>
      </c>
      <c r="JG932">
        <v>291157</v>
      </c>
      <c r="JH932">
        <v>71209</v>
      </c>
      <c r="JI932">
        <v>90178</v>
      </c>
      <c r="JJ932">
        <v>57999</v>
      </c>
      <c r="JK932">
        <v>295662</v>
      </c>
      <c r="JL932">
        <v>3823541</v>
      </c>
      <c r="JM932">
        <v>0</v>
      </c>
      <c r="JN932">
        <v>0</v>
      </c>
      <c r="JO932">
        <v>0</v>
      </c>
      <c r="JP932">
        <v>0</v>
      </c>
      <c r="JQ932">
        <v>0</v>
      </c>
      <c r="JR932">
        <v>0</v>
      </c>
      <c r="JS932">
        <v>0</v>
      </c>
      <c r="JT932"/>
      <c r="JU932"/>
      <c r="JV932"/>
      <c r="JW932"/>
      <c r="JX932"/>
      <c r="JY932"/>
      <c r="JZ932"/>
      <c r="KA932"/>
      <c r="KB932"/>
      <c r="KC932"/>
      <c r="KD932"/>
      <c r="KE932"/>
      <c r="KF932">
        <v>89</v>
      </c>
      <c r="KG932">
        <v>116</v>
      </c>
      <c r="KH932">
        <v>65</v>
      </c>
      <c r="KI932">
        <v>52</v>
      </c>
      <c r="KJ932">
        <v>69</v>
      </c>
      <c r="KK932">
        <v>37</v>
      </c>
      <c r="KL932">
        <v>33</v>
      </c>
      <c r="KM932">
        <v>42</v>
      </c>
      <c r="KN932">
        <v>24</v>
      </c>
      <c r="KO932">
        <v>1</v>
      </c>
      <c r="KP932">
        <v>0</v>
      </c>
      <c r="KQ932">
        <v>0</v>
      </c>
      <c r="KR932">
        <v>0</v>
      </c>
      <c r="KS932">
        <v>1</v>
      </c>
      <c r="KT932">
        <v>0</v>
      </c>
      <c r="KU932">
        <v>1</v>
      </c>
      <c r="KV932">
        <v>0</v>
      </c>
      <c r="KW932">
        <v>0</v>
      </c>
      <c r="KX932">
        <v>0</v>
      </c>
      <c r="KY932">
        <v>0</v>
      </c>
      <c r="KZ932">
        <v>0</v>
      </c>
      <c r="LA932">
        <v>0</v>
      </c>
      <c r="LB932">
        <v>0</v>
      </c>
      <c r="LC932">
        <v>0</v>
      </c>
      <c r="LD932">
        <v>1</v>
      </c>
      <c r="LE932">
        <v>0</v>
      </c>
      <c r="LF932">
        <v>0</v>
      </c>
      <c r="LG932">
        <v>0</v>
      </c>
      <c r="LH932">
        <v>0</v>
      </c>
    </row>
    <row r="933" spans="1:320" s="34" customFormat="1" ht="15" customHeight="1" x14ac:dyDescent="0.25">
      <c r="A933" s="45">
        <v>206430739</v>
      </c>
      <c r="B933" s="45" t="s">
        <v>1554</v>
      </c>
      <c r="C933" s="46">
        <v>44986</v>
      </c>
      <c r="D933" s="46">
        <v>45351</v>
      </c>
      <c r="E933" s="47">
        <v>366</v>
      </c>
      <c r="F933" s="45" t="s">
        <v>883</v>
      </c>
      <c r="G933" s="45" t="s">
        <v>893</v>
      </c>
      <c r="H933" s="45" t="s">
        <v>1555</v>
      </c>
      <c r="I933" s="45" t="s">
        <v>916</v>
      </c>
      <c r="J933" s="45" t="s">
        <v>331</v>
      </c>
      <c r="K933" s="45" t="s">
        <v>1556</v>
      </c>
      <c r="L933" s="45" t="s">
        <v>6873</v>
      </c>
      <c r="M933" s="45" t="s">
        <v>1557</v>
      </c>
      <c r="N933" s="45" t="s">
        <v>1558</v>
      </c>
      <c r="O933" s="45" t="s">
        <v>1559</v>
      </c>
      <c r="P933" s="45" t="s">
        <v>1560</v>
      </c>
      <c r="Q933" s="45"/>
      <c r="R933" t="s">
        <v>1561</v>
      </c>
      <c r="S933" s="45" t="s">
        <v>884</v>
      </c>
      <c r="T933"/>
      <c r="U933" s="47">
        <v>26</v>
      </c>
      <c r="V933" s="47">
        <v>26</v>
      </c>
      <c r="W933" s="47" t="s">
        <v>1728</v>
      </c>
      <c r="X933" s="47">
        <v>9516</v>
      </c>
      <c r="Y933" s="47">
        <v>5430</v>
      </c>
      <c r="Z933" s="48">
        <v>57.06</v>
      </c>
      <c r="AA933" s="44">
        <v>39</v>
      </c>
      <c r="AB933" s="44">
        <v>37</v>
      </c>
      <c r="AC933" s="44"/>
      <c r="AD933" s="44"/>
      <c r="AE933" s="44"/>
      <c r="AF933" s="44"/>
      <c r="AG933" s="44"/>
      <c r="AH933" s="47"/>
      <c r="AI933" s="47"/>
      <c r="AJ933">
        <v>5430</v>
      </c>
      <c r="AK933" t="s">
        <v>895</v>
      </c>
      <c r="AL933">
        <v>5430</v>
      </c>
      <c r="AM933"/>
      <c r="AN933"/>
      <c r="AO933"/>
      <c r="AP933"/>
      <c r="AQ933"/>
      <c r="AR933" s="44"/>
      <c r="AS933" s="44"/>
      <c r="AT933" s="44"/>
      <c r="AU933" s="44">
        <v>3082129</v>
      </c>
      <c r="AV933" s="44"/>
      <c r="AW933" s="44"/>
      <c r="AX933" s="44">
        <v>9330</v>
      </c>
      <c r="AY933" s="44">
        <v>3091459</v>
      </c>
      <c r="AZ933" s="21">
        <v>6393880</v>
      </c>
      <c r="BA933" s="21">
        <v>-3302421</v>
      </c>
      <c r="BB933" s="44">
        <v>153284</v>
      </c>
      <c r="BC933" s="44"/>
      <c r="BD933" s="44"/>
      <c r="BE933" s="44">
        <v>-3149137</v>
      </c>
      <c r="BF933" s="44"/>
      <c r="BG933" s="44"/>
      <c r="BH933" s="44"/>
      <c r="BI933" s="21"/>
      <c r="BJ933" s="21"/>
      <c r="BK933" s="21"/>
      <c r="BL933" s="21"/>
      <c r="BM933" s="21">
        <v>3082129</v>
      </c>
      <c r="BN933" s="21">
        <v>3082129</v>
      </c>
      <c r="BO933" s="21"/>
      <c r="BP933" s="21"/>
      <c r="BQ933" s="44"/>
      <c r="BR933" s="21"/>
      <c r="BS933" s="44"/>
      <c r="BT933" s="21"/>
      <c r="BU933" s="44"/>
      <c r="BV933" s="21"/>
      <c r="BW933" s="44"/>
      <c r="BX933" s="21"/>
      <c r="BY933" s="21"/>
      <c r="BZ933" s="21"/>
      <c r="CA933" s="44"/>
      <c r="CB933" s="44"/>
      <c r="CC933" s="44"/>
      <c r="CD933" s="44"/>
      <c r="CE933" s="44"/>
      <c r="CF933" s="44"/>
      <c r="CG933" s="44"/>
      <c r="CH933" s="44"/>
      <c r="CI933" s="21"/>
      <c r="CJ933" s="44"/>
      <c r="CK933" s="21"/>
      <c r="CL933" s="44"/>
      <c r="CM933" s="44">
        <v>0</v>
      </c>
      <c r="CN933" s="44">
        <v>0</v>
      </c>
      <c r="CO933" s="44">
        <v>0</v>
      </c>
      <c r="CP933" s="44">
        <v>0</v>
      </c>
      <c r="CQ933" s="21">
        <v>0</v>
      </c>
      <c r="CR933" s="44">
        <v>0</v>
      </c>
      <c r="CS933" s="44">
        <v>0</v>
      </c>
      <c r="CT933" s="44">
        <v>0</v>
      </c>
      <c r="CU933" s="44"/>
      <c r="CV933" s="44">
        <v>0</v>
      </c>
      <c r="CW933" s="21"/>
      <c r="CX933" s="21"/>
      <c r="CY933" s="21"/>
      <c r="CZ933" s="21"/>
      <c r="DA933" s="21"/>
      <c r="DB933" s="21"/>
      <c r="DC933" s="21"/>
      <c r="DD933" s="21"/>
      <c r="DE933" s="44"/>
      <c r="DF933" s="21"/>
      <c r="DG933" s="44"/>
      <c r="DH933" s="21"/>
      <c r="DI933" s="44"/>
      <c r="DJ933" s="44"/>
      <c r="DK933" s="44"/>
      <c r="DL933" s="44"/>
      <c r="DM933" s="21"/>
      <c r="DN933" s="44"/>
      <c r="DO933" s="44"/>
      <c r="DP933" s="44"/>
      <c r="DQ933" s="44"/>
      <c r="DR933" s="44"/>
      <c r="DS933" s="44"/>
      <c r="DT933" s="44"/>
      <c r="DU933" s="44"/>
      <c r="DV933" s="44"/>
      <c r="DW933" s="44"/>
      <c r="DX933" s="44"/>
      <c r="DY933" s="44"/>
      <c r="DZ933" s="44"/>
      <c r="EA933" s="44"/>
      <c r="EB933" s="21"/>
      <c r="EC933" s="44"/>
      <c r="ED933" s="44"/>
      <c r="EE933" s="21"/>
      <c r="EF933" s="44"/>
      <c r="EG933" s="21"/>
      <c r="EH933" s="44"/>
      <c r="EI933" s="21"/>
      <c r="EJ933" s="44"/>
      <c r="EK933" s="44"/>
      <c r="EL933" s="21"/>
      <c r="EM933" s="44"/>
      <c r="EN933" s="44"/>
      <c r="EO933" s="44"/>
      <c r="EP933" s="21"/>
      <c r="EQ933" s="21"/>
      <c r="ER933" s="21"/>
      <c r="ES933" s="21"/>
      <c r="ET933" s="44"/>
      <c r="EU933" s="21"/>
      <c r="EV933" s="44"/>
      <c r="EW933" s="21"/>
      <c r="EX933" s="44"/>
      <c r="EY933" s="44"/>
      <c r="EZ933" s="21"/>
      <c r="FA933" s="21"/>
      <c r="FB933" s="44"/>
      <c r="FC933" s="44"/>
      <c r="FD933" s="21"/>
      <c r="FE933" s="112"/>
      <c r="FF933" s="44"/>
      <c r="FG933" s="44">
        <v>10701656</v>
      </c>
      <c r="FH933" s="44">
        <v>2767557</v>
      </c>
      <c r="FI933" s="44">
        <v>18342605</v>
      </c>
      <c r="FJ933" s="44">
        <v>217512</v>
      </c>
      <c r="FK933" s="44">
        <v>4065745</v>
      </c>
      <c r="FL933" s="44"/>
      <c r="FM933" s="44"/>
      <c r="FN933" s="44"/>
      <c r="FO933" s="44"/>
      <c r="FP933" s="44"/>
      <c r="FQ933" s="44"/>
      <c r="FR933" s="44"/>
      <c r="FS933" s="44"/>
      <c r="FT933" s="44"/>
      <c r="FU933" s="44"/>
      <c r="FV933" s="21"/>
      <c r="FW933" s="44"/>
      <c r="FX933" s="44"/>
      <c r="FY933" s="44"/>
      <c r="FZ933" s="44"/>
      <c r="GA933" s="44"/>
      <c r="GB933" s="44"/>
      <c r="GC933" s="44"/>
      <c r="GD933" s="44">
        <v>112962</v>
      </c>
      <c r="GE933" s="44">
        <v>69131</v>
      </c>
      <c r="GF933" s="44"/>
      <c r="GG933" s="44">
        <v>322448</v>
      </c>
      <c r="GH933" s="44">
        <v>62358</v>
      </c>
      <c r="GI933" s="44">
        <v>29775</v>
      </c>
      <c r="GJ933" s="44"/>
      <c r="GK933" s="44">
        <v>1218574</v>
      </c>
      <c r="GL933" s="44">
        <v>304877</v>
      </c>
      <c r="GM933" s="44"/>
      <c r="GN933" s="44">
        <v>3208</v>
      </c>
      <c r="GO933" s="44">
        <v>22413</v>
      </c>
      <c r="GP933" s="44">
        <v>182389</v>
      </c>
      <c r="GQ933" s="44"/>
      <c r="GR933" s="44"/>
      <c r="GS933" s="44">
        <v>39553572</v>
      </c>
      <c r="GT933" s="44">
        <v>225827</v>
      </c>
      <c r="GU933" s="21">
        <v>114979176</v>
      </c>
      <c r="GV933" s="44">
        <v>1837360</v>
      </c>
      <c r="GW933" s="44"/>
      <c r="GX933" s="44"/>
      <c r="GY933" s="44">
        <v>156595935</v>
      </c>
      <c r="GZ933" s="44">
        <v>15235587</v>
      </c>
      <c r="HA933" s="44">
        <v>55075639</v>
      </c>
      <c r="HB933" s="44">
        <v>92763291</v>
      </c>
      <c r="HC933" s="44">
        <v>-6478582</v>
      </c>
      <c r="HD933" s="44">
        <v>156595935</v>
      </c>
      <c r="HE933" s="21"/>
      <c r="HF933" s="21"/>
      <c r="HG933" s="21"/>
      <c r="HH933" s="21"/>
      <c r="HI933" s="21">
        <v>987829</v>
      </c>
      <c r="HJ933" s="44">
        <v>172395894</v>
      </c>
      <c r="HK933" s="21"/>
      <c r="HL933" s="21">
        <v>10757466</v>
      </c>
      <c r="HM933" s="21">
        <v>184141189</v>
      </c>
      <c r="HN933" s="21">
        <v>-69162013</v>
      </c>
      <c r="HO933" s="21"/>
      <c r="HP933" s="44"/>
      <c r="HQ933" s="47">
        <v>94938291</v>
      </c>
      <c r="HR933" s="47">
        <v>94938291</v>
      </c>
      <c r="HS933" s="47">
        <v>-2175000</v>
      </c>
      <c r="HT933" s="47" t="s">
        <v>6892</v>
      </c>
      <c r="HU933" s="47">
        <v>38698390.980000004</v>
      </c>
      <c r="HV933" s="47">
        <v>10400</v>
      </c>
      <c r="HW933" s="47">
        <v>0</v>
      </c>
      <c r="HX933" s="47">
        <v>2410</v>
      </c>
      <c r="HY933" s="47">
        <v>24912</v>
      </c>
      <c r="HZ933" s="47">
        <v>54155</v>
      </c>
      <c r="IA933" s="47">
        <v>0</v>
      </c>
      <c r="IB933" s="47">
        <v>0</v>
      </c>
      <c r="IC933" s="47">
        <v>0</v>
      </c>
      <c r="ID933"/>
      <c r="IE933" s="47">
        <v>609</v>
      </c>
      <c r="IF933">
        <v>1450</v>
      </c>
      <c r="IG933" s="47"/>
      <c r="IH933" s="47">
        <v>5868</v>
      </c>
      <c r="II933">
        <v>1305</v>
      </c>
      <c r="IJ933">
        <v>138</v>
      </c>
      <c r="IK933"/>
      <c r="IL933">
        <v>9757</v>
      </c>
      <c r="IM933">
        <v>111004</v>
      </c>
      <c r="IN933">
        <v>0</v>
      </c>
      <c r="IO933">
        <v>0</v>
      </c>
      <c r="IP933">
        <v>0</v>
      </c>
      <c r="IQ933">
        <v>0</v>
      </c>
      <c r="IR933">
        <v>0</v>
      </c>
      <c r="IS933">
        <v>0</v>
      </c>
      <c r="IT933">
        <v>0</v>
      </c>
      <c r="IU933">
        <v>639479</v>
      </c>
      <c r="IV933">
        <v>0</v>
      </c>
      <c r="IW933">
        <v>119647</v>
      </c>
      <c r="IX933">
        <v>992848</v>
      </c>
      <c r="IY933">
        <v>1306125</v>
      </c>
      <c r="IZ933">
        <v>0</v>
      </c>
      <c r="JA933">
        <v>0</v>
      </c>
      <c r="JB933">
        <v>0</v>
      </c>
      <c r="JC933"/>
      <c r="JD933">
        <v>27562</v>
      </c>
      <c r="JE933">
        <v>39861</v>
      </c>
      <c r="JF933"/>
      <c r="JG933">
        <v>177861</v>
      </c>
      <c r="JH933">
        <v>46742</v>
      </c>
      <c r="JI933">
        <v>3572</v>
      </c>
      <c r="JJ933"/>
      <c r="JK933">
        <v>636348</v>
      </c>
      <c r="JL933">
        <v>3990045</v>
      </c>
      <c r="JM933">
        <v>0</v>
      </c>
      <c r="JN933">
        <v>0</v>
      </c>
      <c r="JO933">
        <v>0</v>
      </c>
      <c r="JP933">
        <v>0</v>
      </c>
      <c r="JQ933">
        <v>0</v>
      </c>
      <c r="JR933">
        <v>0</v>
      </c>
      <c r="JS933">
        <v>0</v>
      </c>
      <c r="JT933"/>
      <c r="JU933"/>
      <c r="JV933"/>
      <c r="JW933"/>
      <c r="JX933"/>
      <c r="JY933"/>
      <c r="JZ933"/>
      <c r="KA933"/>
      <c r="KB933"/>
      <c r="KC933"/>
      <c r="KD933"/>
      <c r="KE933"/>
      <c r="KF933">
        <v>38</v>
      </c>
      <c r="KG933">
        <v>46</v>
      </c>
      <c r="KH933">
        <v>29</v>
      </c>
      <c r="KI933">
        <v>24</v>
      </c>
      <c r="KJ933">
        <v>36</v>
      </c>
      <c r="KK933">
        <v>20</v>
      </c>
      <c r="KL933">
        <v>18</v>
      </c>
      <c r="KM933">
        <v>23</v>
      </c>
      <c r="KN933">
        <v>15</v>
      </c>
      <c r="KO933">
        <v>0</v>
      </c>
      <c r="KP933">
        <v>1</v>
      </c>
      <c r="KQ933">
        <v>0</v>
      </c>
      <c r="KR933">
        <v>1</v>
      </c>
      <c r="KS933">
        <v>0</v>
      </c>
      <c r="KT933">
        <v>0</v>
      </c>
      <c r="KU933">
        <v>1</v>
      </c>
      <c r="KV933">
        <v>0</v>
      </c>
      <c r="KW933">
        <v>0</v>
      </c>
      <c r="KX933">
        <v>0</v>
      </c>
      <c r="KY933">
        <v>0</v>
      </c>
      <c r="KZ933">
        <v>0</v>
      </c>
      <c r="LA933">
        <v>0</v>
      </c>
      <c r="LB933">
        <v>0</v>
      </c>
      <c r="LC933">
        <v>0</v>
      </c>
      <c r="LD933">
        <v>0</v>
      </c>
      <c r="LE933">
        <v>0</v>
      </c>
      <c r="LF933">
        <v>1</v>
      </c>
      <c r="LG933">
        <v>0</v>
      </c>
      <c r="LH933">
        <v>0</v>
      </c>
    </row>
    <row r="934" spans="1:320" s="34" customFormat="1" ht="15" customHeight="1" x14ac:dyDescent="0.25">
      <c r="A934" s="45">
        <v>206430759</v>
      </c>
      <c r="B934" s="45" t="s">
        <v>6893</v>
      </c>
      <c r="C934" s="46">
        <v>45292</v>
      </c>
      <c r="D934" s="46">
        <v>45657</v>
      </c>
      <c r="E934" s="47">
        <v>366</v>
      </c>
      <c r="F934" s="45" t="s">
        <v>883</v>
      </c>
      <c r="G934" s="45" t="s">
        <v>884</v>
      </c>
      <c r="H934" s="45" t="s">
        <v>1555</v>
      </c>
      <c r="I934" s="45" t="s">
        <v>886</v>
      </c>
      <c r="J934" s="45" t="s">
        <v>887</v>
      </c>
      <c r="K934" s="45" t="s">
        <v>1556</v>
      </c>
      <c r="L934" s="45" t="s">
        <v>6859</v>
      </c>
      <c r="M934" s="45" t="s">
        <v>6894</v>
      </c>
      <c r="N934" s="45" t="s">
        <v>6895</v>
      </c>
      <c r="O934" s="45" t="s">
        <v>1568</v>
      </c>
      <c r="P934" s="45" t="s">
        <v>6896</v>
      </c>
      <c r="Q934" s="45" t="s">
        <v>6897</v>
      </c>
      <c r="R934" t="s">
        <v>6898</v>
      </c>
      <c r="S934" s="45" t="s">
        <v>893</v>
      </c>
      <c r="T934" t="s">
        <v>1225</v>
      </c>
      <c r="U934" s="47">
        <v>77</v>
      </c>
      <c r="V934" s="47">
        <v>77</v>
      </c>
      <c r="W934" s="47" t="s">
        <v>894</v>
      </c>
      <c r="X934" s="47">
        <v>28182</v>
      </c>
      <c r="Y934" s="47">
        <v>26589</v>
      </c>
      <c r="Z934" s="48">
        <v>159.13</v>
      </c>
      <c r="AA934" s="44">
        <v>141</v>
      </c>
      <c r="AB934" s="44">
        <v>147</v>
      </c>
      <c r="AC934" s="44">
        <v>2428</v>
      </c>
      <c r="AD934" s="44">
        <v>1176</v>
      </c>
      <c r="AE934" s="44">
        <v>3523</v>
      </c>
      <c r="AF934" s="44">
        <v>17188</v>
      </c>
      <c r="AG934" s="44">
        <v>1092</v>
      </c>
      <c r="AH934" s="47"/>
      <c r="AI934" s="47">
        <v>253</v>
      </c>
      <c r="AJ934">
        <v>929</v>
      </c>
      <c r="AK934" t="s">
        <v>895</v>
      </c>
      <c r="AL934">
        <v>26589</v>
      </c>
      <c r="AM934"/>
      <c r="AN934"/>
      <c r="AO934"/>
      <c r="AP934"/>
      <c r="AQ934"/>
      <c r="AR934" s="44"/>
      <c r="AS934" s="44"/>
      <c r="AT934" s="44"/>
      <c r="AU934" s="44">
        <v>13780733</v>
      </c>
      <c r="AV934" s="44">
        <v>3469021</v>
      </c>
      <c r="AW934" s="44">
        <v>5164960</v>
      </c>
      <c r="AX934" s="44"/>
      <c r="AY934" s="44">
        <v>12084794</v>
      </c>
      <c r="AZ934" s="21">
        <v>13052393</v>
      </c>
      <c r="BA934" s="21">
        <v>-967599</v>
      </c>
      <c r="BB934" s="44">
        <v>1607</v>
      </c>
      <c r="BC934" s="44"/>
      <c r="BD934" s="44"/>
      <c r="BE934" s="44">
        <v>-965992</v>
      </c>
      <c r="BF934" s="44">
        <v>1333951</v>
      </c>
      <c r="BG934" s="44">
        <v>636416</v>
      </c>
      <c r="BH934" s="44">
        <v>1778782</v>
      </c>
      <c r="BI934" s="21">
        <v>8834528</v>
      </c>
      <c r="BJ934" s="21">
        <v>578863</v>
      </c>
      <c r="BK934" s="21"/>
      <c r="BL934" s="21">
        <v>136930</v>
      </c>
      <c r="BM934" s="21">
        <v>481263</v>
      </c>
      <c r="BN934" s="21">
        <v>13780733</v>
      </c>
      <c r="BO934" s="21"/>
      <c r="BP934" s="21"/>
      <c r="BQ934" s="44"/>
      <c r="BR934" s="21"/>
      <c r="BS934" s="44"/>
      <c r="BT934" s="21"/>
      <c r="BU934" s="44"/>
      <c r="BV934" s="21"/>
      <c r="BW934" s="44">
        <v>1941430</v>
      </c>
      <c r="BX934" s="21"/>
      <c r="BY934" s="21">
        <v>889832</v>
      </c>
      <c r="BZ934" s="21"/>
      <c r="CA934" s="44">
        <v>-3760</v>
      </c>
      <c r="CB934" s="44"/>
      <c r="CC934" s="44">
        <v>52099</v>
      </c>
      <c r="CD934" s="44"/>
      <c r="CE934" s="44">
        <v>575024</v>
      </c>
      <c r="CF934" s="44"/>
      <c r="CG934" s="44"/>
      <c r="CH934" s="44"/>
      <c r="CI934" s="21">
        <v>14384</v>
      </c>
      <c r="CJ934" s="44"/>
      <c r="CK934" s="21">
        <v>12</v>
      </c>
      <c r="CL934" s="44"/>
      <c r="CM934" s="44">
        <v>0</v>
      </c>
      <c r="CN934" s="44">
        <v>0</v>
      </c>
      <c r="CO934" s="44">
        <v>1154719</v>
      </c>
      <c r="CP934" s="44">
        <v>10845</v>
      </c>
      <c r="CQ934" s="21">
        <v>1153160</v>
      </c>
      <c r="CR934" s="44">
        <v>589080</v>
      </c>
      <c r="CS934" s="44">
        <v>448868</v>
      </c>
      <c r="CT934" s="44">
        <v>105412</v>
      </c>
      <c r="CU934" s="44"/>
      <c r="CV934" s="44">
        <v>6937</v>
      </c>
      <c r="CW934" s="21"/>
      <c r="CX934" s="21"/>
      <c r="CY934" s="21"/>
      <c r="CZ934" s="21"/>
      <c r="DA934" s="21"/>
      <c r="DB934" s="21"/>
      <c r="DC934" s="21"/>
      <c r="DD934" s="21"/>
      <c r="DE934" s="44"/>
      <c r="DF934" s="21"/>
      <c r="DG934" s="44"/>
      <c r="DH934" s="21"/>
      <c r="DI934" s="44"/>
      <c r="DJ934" s="44"/>
      <c r="DK934" s="44"/>
      <c r="DL934" s="44"/>
      <c r="DM934" s="21"/>
      <c r="DN934" s="44"/>
      <c r="DO934" s="44"/>
      <c r="DP934" s="44"/>
      <c r="DQ934" s="44"/>
      <c r="DR934" s="44"/>
      <c r="DS934" s="44"/>
      <c r="DT934" s="44"/>
      <c r="DU934" s="44"/>
      <c r="DV934" s="44"/>
      <c r="DW934" s="44"/>
      <c r="DX934" s="44"/>
      <c r="DY934" s="44"/>
      <c r="DZ934" s="44"/>
      <c r="EA934" s="44"/>
      <c r="EB934" s="21"/>
      <c r="EC934" s="44">
        <v>628556</v>
      </c>
      <c r="ED934" s="44"/>
      <c r="EE934" s="21">
        <v>448512</v>
      </c>
      <c r="EF934" s="44"/>
      <c r="EG934" s="21">
        <v>376194</v>
      </c>
      <c r="EH934" s="44"/>
      <c r="EI934" s="21">
        <v>2919593</v>
      </c>
      <c r="EJ934" s="44"/>
      <c r="EK934" s="44">
        <v>697636</v>
      </c>
      <c r="EL934" s="21"/>
      <c r="EM934" s="44"/>
      <c r="EN934" s="44"/>
      <c r="EO934" s="44">
        <v>94466</v>
      </c>
      <c r="EP934" s="21"/>
      <c r="EQ934" s="21"/>
      <c r="ER934" s="21"/>
      <c r="ES934" s="21"/>
      <c r="ET934" s="44"/>
      <c r="EU934" s="21"/>
      <c r="EV934" s="44"/>
      <c r="EW934" s="21"/>
      <c r="EX934" s="44"/>
      <c r="EY934" s="44"/>
      <c r="EZ934" s="21"/>
      <c r="FA934" s="21"/>
      <c r="FB934" s="44"/>
      <c r="FC934" s="44"/>
      <c r="FD934" s="21"/>
      <c r="FE934" s="112">
        <v>3</v>
      </c>
      <c r="FF934" s="44"/>
      <c r="FG934" s="44">
        <v>4427407</v>
      </c>
      <c r="FH934" s="44">
        <v>1533711</v>
      </c>
      <c r="FI934" s="44">
        <v>7091275</v>
      </c>
      <c r="FJ934" s="44">
        <v>135731</v>
      </c>
      <c r="FK934" s="44">
        <v>5437908</v>
      </c>
      <c r="FL934" s="44"/>
      <c r="FM934" s="44"/>
      <c r="FN934" s="44"/>
      <c r="FO934" s="44"/>
      <c r="FP934" s="44"/>
      <c r="FQ934" s="44"/>
      <c r="FR934" s="44"/>
      <c r="FS934" s="44"/>
      <c r="FT934" s="44">
        <v>51513</v>
      </c>
      <c r="FU934" s="44">
        <v>64383</v>
      </c>
      <c r="FV934" s="21">
        <v>214354</v>
      </c>
      <c r="FW934" s="44">
        <v>6709</v>
      </c>
      <c r="FX934" s="44">
        <v>217169</v>
      </c>
      <c r="FY934" s="44">
        <v>89840</v>
      </c>
      <c r="FZ934" s="44">
        <v>121592</v>
      </c>
      <c r="GA934" s="44">
        <v>60051</v>
      </c>
      <c r="GB934" s="44"/>
      <c r="GC934" s="44">
        <v>55588</v>
      </c>
      <c r="GD934" s="44">
        <v>370751</v>
      </c>
      <c r="GE934" s="44">
        <v>431943</v>
      </c>
      <c r="GF934" s="44">
        <v>167161</v>
      </c>
      <c r="GG934" s="44">
        <v>908094</v>
      </c>
      <c r="GH934" s="44">
        <v>88818</v>
      </c>
      <c r="GI934" s="44">
        <v>142919</v>
      </c>
      <c r="GJ934" s="44"/>
      <c r="GK934" s="44">
        <v>2686721</v>
      </c>
      <c r="GL934" s="44">
        <v>83217</v>
      </c>
      <c r="GM934" s="44">
        <v>1210113</v>
      </c>
      <c r="GN934" s="44">
        <v>194511</v>
      </c>
      <c r="GO934" s="44">
        <v>136046</v>
      </c>
      <c r="GP934" s="44">
        <v>70445</v>
      </c>
      <c r="GQ934" s="44"/>
      <c r="GR934" s="44">
        <v>242547</v>
      </c>
      <c r="GS934" s="44">
        <v>2034529</v>
      </c>
      <c r="GT934" s="44"/>
      <c r="GU934" s="21">
        <v>935066</v>
      </c>
      <c r="GV934" s="44"/>
      <c r="GW934" s="44">
        <v>9306</v>
      </c>
      <c r="GX934" s="44"/>
      <c r="GY934" s="44">
        <v>2978901</v>
      </c>
      <c r="GZ934" s="44">
        <v>2361583</v>
      </c>
      <c r="HA934" s="44">
        <v>321259</v>
      </c>
      <c r="HB934" s="44"/>
      <c r="HC934" s="44">
        <v>296059</v>
      </c>
      <c r="HD934" s="44">
        <v>2978901</v>
      </c>
      <c r="HE934" s="21"/>
      <c r="HF934" s="21"/>
      <c r="HG934" s="21">
        <v>-284343</v>
      </c>
      <c r="HH934" s="21"/>
      <c r="HI934" s="21">
        <v>0</v>
      </c>
      <c r="HJ934" s="44">
        <v>3182150</v>
      </c>
      <c r="HK934" s="21">
        <v>783551</v>
      </c>
      <c r="HL934" s="21">
        <v>707882</v>
      </c>
      <c r="HM934" s="21">
        <v>4673583</v>
      </c>
      <c r="HN934" s="21">
        <v>-3738517</v>
      </c>
      <c r="HO934" s="21"/>
      <c r="HP934" s="44"/>
      <c r="HQ934" s="47"/>
      <c r="HR934" s="47"/>
      <c r="HS934" s="47"/>
      <c r="HT934" s="47" t="s">
        <v>1759</v>
      </c>
      <c r="HU934" s="47">
        <v>0</v>
      </c>
      <c r="HV934" s="47">
        <v>2847</v>
      </c>
      <c r="HW934" s="47">
        <v>0</v>
      </c>
      <c r="HX934" s="47">
        <v>9050</v>
      </c>
      <c r="HY934" s="47">
        <v>19850</v>
      </c>
      <c r="HZ934" s="47">
        <v>40069</v>
      </c>
      <c r="IA934" s="47">
        <v>0</v>
      </c>
      <c r="IB934" s="47">
        <v>0</v>
      </c>
      <c r="IC934" s="47">
        <v>3530</v>
      </c>
      <c r="ID934"/>
      <c r="IE934" s="47">
        <v>326</v>
      </c>
      <c r="IF934">
        <v>13153</v>
      </c>
      <c r="IG934" s="47">
        <v>5233</v>
      </c>
      <c r="IH934" s="47">
        <v>16788</v>
      </c>
      <c r="II934">
        <v>2042</v>
      </c>
      <c r="IJ934">
        <v>3877</v>
      </c>
      <c r="IK934"/>
      <c r="IL934">
        <v>13549</v>
      </c>
      <c r="IM934">
        <v>130314</v>
      </c>
      <c r="IN934">
        <v>0</v>
      </c>
      <c r="IO934">
        <v>233</v>
      </c>
      <c r="IP934">
        <v>3787</v>
      </c>
      <c r="IQ934">
        <v>27601</v>
      </c>
      <c r="IR934">
        <v>0</v>
      </c>
      <c r="IS934">
        <v>0</v>
      </c>
      <c r="IT934">
        <v>31621</v>
      </c>
      <c r="IU934">
        <v>278471</v>
      </c>
      <c r="IV934">
        <v>0</v>
      </c>
      <c r="IW934">
        <v>478553</v>
      </c>
      <c r="IX934">
        <v>963799</v>
      </c>
      <c r="IY934">
        <v>1070962</v>
      </c>
      <c r="IZ934">
        <v>0</v>
      </c>
      <c r="JA934">
        <v>0</v>
      </c>
      <c r="JB934">
        <v>134162</v>
      </c>
      <c r="JC934"/>
      <c r="JD934">
        <v>10685</v>
      </c>
      <c r="JE934">
        <v>289640</v>
      </c>
      <c r="JF934">
        <v>106731</v>
      </c>
      <c r="JG934">
        <v>395997</v>
      </c>
      <c r="JH934">
        <v>67718</v>
      </c>
      <c r="JI934">
        <v>98565</v>
      </c>
      <c r="JJ934"/>
      <c r="JK934">
        <v>532124</v>
      </c>
      <c r="JL934">
        <v>4427407</v>
      </c>
      <c r="JM934">
        <v>0</v>
      </c>
      <c r="JN934">
        <v>19811</v>
      </c>
      <c r="JO934">
        <v>235722</v>
      </c>
      <c r="JP934">
        <v>1041924</v>
      </c>
      <c r="JQ934">
        <v>0</v>
      </c>
      <c r="JR934">
        <v>0</v>
      </c>
      <c r="JS934">
        <v>1297457</v>
      </c>
      <c r="JT934"/>
      <c r="JU934"/>
      <c r="JV934"/>
      <c r="JW934"/>
      <c r="JX934"/>
      <c r="JY934"/>
      <c r="JZ934"/>
      <c r="KA934"/>
      <c r="KB934"/>
      <c r="KC934"/>
      <c r="KD934"/>
      <c r="KE934"/>
      <c r="KF934">
        <v>92</v>
      </c>
      <c r="KG934">
        <v>136</v>
      </c>
      <c r="KH934">
        <v>60</v>
      </c>
      <c r="KI934">
        <v>49</v>
      </c>
      <c r="KJ934">
        <v>73</v>
      </c>
      <c r="KK934">
        <v>29</v>
      </c>
      <c r="KL934">
        <v>31</v>
      </c>
      <c r="KM934">
        <v>48</v>
      </c>
      <c r="KN934">
        <v>17</v>
      </c>
      <c r="KO934">
        <v>1</v>
      </c>
      <c r="KP934">
        <v>0</v>
      </c>
      <c r="KQ934">
        <v>0</v>
      </c>
      <c r="KR934">
        <v>0</v>
      </c>
      <c r="KS934">
        <v>1</v>
      </c>
      <c r="KT934">
        <v>0</v>
      </c>
      <c r="KU934">
        <v>1</v>
      </c>
      <c r="KV934">
        <v>0</v>
      </c>
      <c r="KW934">
        <v>0</v>
      </c>
      <c r="KX934">
        <v>0</v>
      </c>
      <c r="KY934">
        <v>0</v>
      </c>
      <c r="KZ934">
        <v>0</v>
      </c>
      <c r="LA934">
        <v>0</v>
      </c>
      <c r="LB934">
        <v>0</v>
      </c>
      <c r="LC934">
        <v>0</v>
      </c>
      <c r="LD934">
        <v>1</v>
      </c>
      <c r="LE934">
        <v>0</v>
      </c>
      <c r="LF934">
        <v>0</v>
      </c>
      <c r="LG934">
        <v>0</v>
      </c>
      <c r="LH934">
        <v>0</v>
      </c>
    </row>
    <row r="935" spans="1:320" s="34" customFormat="1" ht="15" customHeight="1" x14ac:dyDescent="0.25">
      <c r="A935" s="45">
        <v>206430760</v>
      </c>
      <c r="B935" s="45" t="s">
        <v>6899</v>
      </c>
      <c r="C935" s="46">
        <v>45292</v>
      </c>
      <c r="D935" s="46">
        <v>45657</v>
      </c>
      <c r="E935" s="47">
        <v>366</v>
      </c>
      <c r="F935" s="45" t="s">
        <v>883</v>
      </c>
      <c r="G935" s="45" t="s">
        <v>884</v>
      </c>
      <c r="H935" s="45" t="s">
        <v>1555</v>
      </c>
      <c r="I935" s="45" t="s">
        <v>886</v>
      </c>
      <c r="J935" s="45" t="s">
        <v>887</v>
      </c>
      <c r="K935" s="45" t="s">
        <v>1556</v>
      </c>
      <c r="L935" s="45" t="s">
        <v>6900</v>
      </c>
      <c r="M935" s="45" t="s">
        <v>6901</v>
      </c>
      <c r="N935" s="45" t="s">
        <v>6902</v>
      </c>
      <c r="O935" s="45" t="s">
        <v>6903</v>
      </c>
      <c r="P935" s="45" t="s">
        <v>6904</v>
      </c>
      <c r="Q935" s="45" t="s">
        <v>6905</v>
      </c>
      <c r="R935" t="s">
        <v>6906</v>
      </c>
      <c r="S935" s="45" t="s">
        <v>893</v>
      </c>
      <c r="T935" t="s">
        <v>6907</v>
      </c>
      <c r="U935" s="47">
        <v>134</v>
      </c>
      <c r="V935" s="47">
        <v>134</v>
      </c>
      <c r="W935" s="47" t="s">
        <v>913</v>
      </c>
      <c r="X935" s="47">
        <v>49044</v>
      </c>
      <c r="Y935" s="47">
        <v>41440</v>
      </c>
      <c r="Z935" s="48">
        <v>199.52</v>
      </c>
      <c r="AA935" s="44">
        <v>403</v>
      </c>
      <c r="AB935" s="44">
        <v>403</v>
      </c>
      <c r="AC935" s="44">
        <v>7042</v>
      </c>
      <c r="AD935" s="44">
        <v>4330</v>
      </c>
      <c r="AE935" s="44">
        <v>3608</v>
      </c>
      <c r="AF935" s="44">
        <v>24025</v>
      </c>
      <c r="AG935" s="44">
        <v>70</v>
      </c>
      <c r="AH935" s="47"/>
      <c r="AI935" s="47">
        <v>300</v>
      </c>
      <c r="AJ935">
        <v>2065</v>
      </c>
      <c r="AK935" t="s">
        <v>895</v>
      </c>
      <c r="AL935">
        <v>41440</v>
      </c>
      <c r="AM935"/>
      <c r="AN935"/>
      <c r="AO935"/>
      <c r="AP935"/>
      <c r="AQ935"/>
      <c r="AR935" s="44"/>
      <c r="AS935" s="44"/>
      <c r="AT935" s="44"/>
      <c r="AU935" s="44">
        <v>19137955</v>
      </c>
      <c r="AV935" s="44">
        <v>3417120</v>
      </c>
      <c r="AW935" s="44">
        <v>487224</v>
      </c>
      <c r="AX935" s="44">
        <v>789</v>
      </c>
      <c r="AY935" s="44">
        <v>22068640</v>
      </c>
      <c r="AZ935" s="21">
        <v>20323762</v>
      </c>
      <c r="BA935" s="21">
        <v>1744878</v>
      </c>
      <c r="BB935" s="44">
        <v>4653</v>
      </c>
      <c r="BC935" s="44"/>
      <c r="BD935" s="44"/>
      <c r="BE935" s="44">
        <v>1749531</v>
      </c>
      <c r="BF935" s="44">
        <v>3298418</v>
      </c>
      <c r="BG935" s="44">
        <v>2003800</v>
      </c>
      <c r="BH935" s="44">
        <v>1659863</v>
      </c>
      <c r="BI935" s="21">
        <v>11049461</v>
      </c>
      <c r="BJ935" s="21">
        <v>32550</v>
      </c>
      <c r="BK935" s="21"/>
      <c r="BL935" s="21">
        <v>137551</v>
      </c>
      <c r="BM935" s="21">
        <v>956312</v>
      </c>
      <c r="BN935" s="21">
        <v>19137955</v>
      </c>
      <c r="BO935" s="21"/>
      <c r="BP935" s="21"/>
      <c r="BQ935" s="44"/>
      <c r="BR935" s="21"/>
      <c r="BS935" s="44"/>
      <c r="BT935" s="21"/>
      <c r="BU935" s="44"/>
      <c r="BV935" s="21"/>
      <c r="BW935" s="44">
        <v>1818456</v>
      </c>
      <c r="BX935" s="21"/>
      <c r="BY935" s="21">
        <v>1467667</v>
      </c>
      <c r="BZ935" s="21"/>
      <c r="CA935" s="44">
        <v>11900</v>
      </c>
      <c r="CB935" s="44"/>
      <c r="CC935" s="44">
        <v>95701</v>
      </c>
      <c r="CD935" s="44"/>
      <c r="CE935" s="44"/>
      <c r="CF935" s="44"/>
      <c r="CG935" s="44"/>
      <c r="CH935" s="44"/>
      <c r="CI935" s="21">
        <v>22835</v>
      </c>
      <c r="CJ935" s="44"/>
      <c r="CK935" s="21">
        <v>561</v>
      </c>
      <c r="CL935" s="44"/>
      <c r="CM935" s="44">
        <v>21159</v>
      </c>
      <c r="CN935" s="44">
        <v>0</v>
      </c>
      <c r="CO935" s="44">
        <v>1228018</v>
      </c>
      <c r="CP935" s="44">
        <v>0</v>
      </c>
      <c r="CQ935" s="21">
        <v>1455480</v>
      </c>
      <c r="CR935" s="44">
        <v>282987</v>
      </c>
      <c r="CS935" s="44">
        <v>359899</v>
      </c>
      <c r="CT935" s="44">
        <v>30355</v>
      </c>
      <c r="CU935" s="44"/>
      <c r="CV935" s="44">
        <v>39222</v>
      </c>
      <c r="CW935" s="21"/>
      <c r="CX935" s="21"/>
      <c r="CY935" s="21"/>
      <c r="CZ935" s="21"/>
      <c r="DA935" s="21"/>
      <c r="DB935" s="21"/>
      <c r="DC935" s="21"/>
      <c r="DD935" s="21"/>
      <c r="DE935" s="44"/>
      <c r="DF935" s="21"/>
      <c r="DG935" s="44"/>
      <c r="DH935" s="21"/>
      <c r="DI935" s="44"/>
      <c r="DJ935" s="44"/>
      <c r="DK935" s="44"/>
      <c r="DL935" s="44"/>
      <c r="DM935" s="21"/>
      <c r="DN935" s="44"/>
      <c r="DO935" s="44"/>
      <c r="DP935" s="44"/>
      <c r="DQ935" s="44"/>
      <c r="DR935" s="44"/>
      <c r="DS935" s="44"/>
      <c r="DT935" s="44"/>
      <c r="DU935" s="44"/>
      <c r="DV935" s="44"/>
      <c r="DW935" s="44"/>
      <c r="DX935" s="44"/>
      <c r="DY935" s="44">
        <v>-1600</v>
      </c>
      <c r="DZ935" s="44"/>
      <c r="EA935" s="44"/>
      <c r="EB935" s="21"/>
      <c r="EC935" s="44">
        <v>-2768666</v>
      </c>
      <c r="ED935" s="44"/>
      <c r="EE935" s="21">
        <v>-274877</v>
      </c>
      <c r="EF935" s="44"/>
      <c r="EG935" s="21">
        <v>419807</v>
      </c>
      <c r="EH935" s="44"/>
      <c r="EI935" s="21">
        <v>2811816</v>
      </c>
      <c r="EJ935" s="44"/>
      <c r="EK935" s="44">
        <v>-6860</v>
      </c>
      <c r="EL935" s="21"/>
      <c r="EM935" s="44"/>
      <c r="EN935" s="44"/>
      <c r="EO935" s="44">
        <v>307604</v>
      </c>
      <c r="EP935" s="21"/>
      <c r="EQ935" s="21"/>
      <c r="ER935" s="21"/>
      <c r="ES935" s="21"/>
      <c r="ET935" s="44"/>
      <c r="EU935" s="21"/>
      <c r="EV935" s="44"/>
      <c r="EW935" s="21"/>
      <c r="EX935" s="44"/>
      <c r="EY935" s="44"/>
      <c r="EZ935" s="21"/>
      <c r="FA935" s="21"/>
      <c r="FB935" s="44"/>
      <c r="FC935" s="44"/>
      <c r="FD935" s="21"/>
      <c r="FE935" s="112"/>
      <c r="FF935" s="44"/>
      <c r="FG935" s="44">
        <v>9614018</v>
      </c>
      <c r="FH935" s="44">
        <v>2634358</v>
      </c>
      <c r="FI935" s="44">
        <v>8075386</v>
      </c>
      <c r="FJ935" s="44">
        <v>396731</v>
      </c>
      <c r="FK935" s="44">
        <v>8714980</v>
      </c>
      <c r="FL935" s="44"/>
      <c r="FM935" s="44"/>
      <c r="FN935" s="44"/>
      <c r="FO935" s="44"/>
      <c r="FP935" s="44"/>
      <c r="FQ935" s="44"/>
      <c r="FR935" s="44"/>
      <c r="FS935" s="44"/>
      <c r="FT935" s="44">
        <v>51591</v>
      </c>
      <c r="FU935" s="44"/>
      <c r="FV935" s="21">
        <v>508787</v>
      </c>
      <c r="FW935" s="44"/>
      <c r="FX935" s="44">
        <v>581402</v>
      </c>
      <c r="FY935" s="44">
        <v>179785</v>
      </c>
      <c r="FZ935" s="44">
        <v>337706</v>
      </c>
      <c r="GA935" s="44">
        <v>59471</v>
      </c>
      <c r="GB935" s="44"/>
      <c r="GC935" s="44">
        <v>42286</v>
      </c>
      <c r="GD935" s="44">
        <v>311077</v>
      </c>
      <c r="GE935" s="44">
        <v>758718</v>
      </c>
      <c r="GF935" s="44">
        <v>237365</v>
      </c>
      <c r="GG935" s="44">
        <v>1193469</v>
      </c>
      <c r="GH935" s="44">
        <v>616622</v>
      </c>
      <c r="GI935" s="44">
        <v>435930</v>
      </c>
      <c r="GJ935" s="44">
        <v>284774</v>
      </c>
      <c r="GK935" s="44">
        <v>4488733</v>
      </c>
      <c r="GL935" s="44">
        <v>82008</v>
      </c>
      <c r="GM935" s="44">
        <v>876402</v>
      </c>
      <c r="GN935" s="44">
        <v>236349</v>
      </c>
      <c r="GO935" s="44">
        <v>69280</v>
      </c>
      <c r="GP935" s="44"/>
      <c r="GQ935" s="44"/>
      <c r="GR935" s="44">
        <v>257027</v>
      </c>
      <c r="GS935" s="44">
        <v>3668371</v>
      </c>
      <c r="GT935" s="44"/>
      <c r="GU935" s="21">
        <v>119298</v>
      </c>
      <c r="GV935" s="44"/>
      <c r="GW935" s="44">
        <v>28408683</v>
      </c>
      <c r="GX935" s="44"/>
      <c r="GY935" s="44">
        <v>32196352</v>
      </c>
      <c r="GZ935" s="44">
        <v>1333948</v>
      </c>
      <c r="HA935" s="44">
        <v>1081740</v>
      </c>
      <c r="HB935" s="44"/>
      <c r="HC935" s="44">
        <v>29780664</v>
      </c>
      <c r="HD935" s="44">
        <v>32196352</v>
      </c>
      <c r="HE935" s="21"/>
      <c r="HF935" s="21">
        <v>26459110</v>
      </c>
      <c r="HG935" s="21">
        <v>771</v>
      </c>
      <c r="HH935" s="21"/>
      <c r="HI935" s="21">
        <v>0</v>
      </c>
      <c r="HJ935" s="44"/>
      <c r="HK935" s="21">
        <v>1220887</v>
      </c>
      <c r="HL935" s="21">
        <v>848490</v>
      </c>
      <c r="HM935" s="21">
        <v>2069377</v>
      </c>
      <c r="HN935" s="21">
        <v>-1950079</v>
      </c>
      <c r="HO935" s="21"/>
      <c r="HP935" s="44"/>
      <c r="HQ935" s="47"/>
      <c r="HR935" s="47"/>
      <c r="HS935" s="47"/>
      <c r="HT935" s="47" t="s">
        <v>1759</v>
      </c>
      <c r="HU935" s="47">
        <v>0</v>
      </c>
      <c r="HV935" s="47">
        <v>2565</v>
      </c>
      <c r="HW935" s="47">
        <v>0</v>
      </c>
      <c r="HX935" s="47">
        <v>30418</v>
      </c>
      <c r="HY935" s="47">
        <v>27322</v>
      </c>
      <c r="HZ935" s="47">
        <v>110727</v>
      </c>
      <c r="IA935" s="47">
        <v>0</v>
      </c>
      <c r="IB935" s="47">
        <v>0</v>
      </c>
      <c r="IC935" s="47">
        <v>0</v>
      </c>
      <c r="ID935"/>
      <c r="IE935" s="47"/>
      <c r="IF935">
        <v>20864</v>
      </c>
      <c r="IG935" s="47">
        <v>8174</v>
      </c>
      <c r="IH935" s="47">
        <v>24265</v>
      </c>
      <c r="II935">
        <v>11929</v>
      </c>
      <c r="IJ935">
        <v>13924</v>
      </c>
      <c r="IK935">
        <v>2891</v>
      </c>
      <c r="IL935">
        <v>24959</v>
      </c>
      <c r="IM935">
        <v>278038</v>
      </c>
      <c r="IN935">
        <v>0</v>
      </c>
      <c r="IO935">
        <v>0</v>
      </c>
      <c r="IP935">
        <v>0</v>
      </c>
      <c r="IQ935">
        <v>0</v>
      </c>
      <c r="IR935">
        <v>0</v>
      </c>
      <c r="IS935">
        <v>0</v>
      </c>
      <c r="IT935">
        <v>0</v>
      </c>
      <c r="IU935">
        <v>308427</v>
      </c>
      <c r="IV935">
        <v>0</v>
      </c>
      <c r="IW935">
        <v>1838258</v>
      </c>
      <c r="IX935">
        <v>1198374</v>
      </c>
      <c r="IY935">
        <v>2966312</v>
      </c>
      <c r="IZ935">
        <v>0</v>
      </c>
      <c r="JA935">
        <v>0</v>
      </c>
      <c r="JB935">
        <v>0</v>
      </c>
      <c r="JC935"/>
      <c r="JD935"/>
      <c r="JE935">
        <v>501624</v>
      </c>
      <c r="JF935">
        <v>159118</v>
      </c>
      <c r="JG935">
        <v>663851</v>
      </c>
      <c r="JH935">
        <v>389784</v>
      </c>
      <c r="JI935">
        <v>329094</v>
      </c>
      <c r="JJ935">
        <v>222433</v>
      </c>
      <c r="JK935">
        <v>1036743</v>
      </c>
      <c r="JL935">
        <v>9614018</v>
      </c>
      <c r="JM935">
        <v>0</v>
      </c>
      <c r="JN935">
        <v>0</v>
      </c>
      <c r="JO935">
        <v>0</v>
      </c>
      <c r="JP935">
        <v>0</v>
      </c>
      <c r="JQ935">
        <v>0</v>
      </c>
      <c r="JR935">
        <v>0</v>
      </c>
      <c r="JS935">
        <v>0</v>
      </c>
      <c r="JT935"/>
      <c r="JU935"/>
      <c r="JV935"/>
      <c r="JW935"/>
      <c r="JX935"/>
      <c r="JY935"/>
      <c r="JZ935"/>
      <c r="KA935"/>
      <c r="KB935"/>
      <c r="KC935"/>
      <c r="KD935"/>
      <c r="KE935"/>
      <c r="KF935">
        <v>182</v>
      </c>
      <c r="KG935">
        <v>255</v>
      </c>
      <c r="KH935">
        <v>117</v>
      </c>
      <c r="KI935">
        <v>122</v>
      </c>
      <c r="KJ935">
        <v>171</v>
      </c>
      <c r="KK935">
        <v>81</v>
      </c>
      <c r="KL935">
        <v>84</v>
      </c>
      <c r="KM935">
        <v>122</v>
      </c>
      <c r="KN935">
        <v>56</v>
      </c>
      <c r="KO935">
        <v>1</v>
      </c>
      <c r="KP935">
        <v>0</v>
      </c>
      <c r="KQ935">
        <v>0</v>
      </c>
      <c r="KR935">
        <v>0</v>
      </c>
      <c r="KS935">
        <v>0</v>
      </c>
      <c r="KT935">
        <v>1</v>
      </c>
      <c r="KU935">
        <v>1</v>
      </c>
      <c r="KV935">
        <v>0</v>
      </c>
      <c r="KW935">
        <v>0</v>
      </c>
      <c r="KX935">
        <v>0</v>
      </c>
      <c r="KY935">
        <v>0</v>
      </c>
      <c r="KZ935">
        <v>0</v>
      </c>
      <c r="LA935">
        <v>0</v>
      </c>
      <c r="LB935">
        <v>0</v>
      </c>
      <c r="LC935">
        <v>0</v>
      </c>
      <c r="LD935">
        <v>1</v>
      </c>
      <c r="LE935">
        <v>0</v>
      </c>
      <c r="LF935">
        <v>0</v>
      </c>
      <c r="LG935">
        <v>0</v>
      </c>
      <c r="LH935">
        <v>0</v>
      </c>
    </row>
    <row r="936" spans="1:320" s="34" customFormat="1" ht="15" customHeight="1" x14ac:dyDescent="0.25">
      <c r="A936" s="45">
        <v>206430766</v>
      </c>
      <c r="B936" s="45" t="s">
        <v>6908</v>
      </c>
      <c r="C936" s="46">
        <v>45292</v>
      </c>
      <c r="D936" s="46">
        <v>45657</v>
      </c>
      <c r="E936" s="47">
        <v>366</v>
      </c>
      <c r="F936" s="45" t="s">
        <v>883</v>
      </c>
      <c r="G936" s="45" t="s">
        <v>884</v>
      </c>
      <c r="H936" s="45" t="s">
        <v>1555</v>
      </c>
      <c r="I936" s="45" t="s">
        <v>886</v>
      </c>
      <c r="J936" s="45" t="s">
        <v>887</v>
      </c>
      <c r="K936" s="45" t="s">
        <v>1556</v>
      </c>
      <c r="L936" s="45" t="s">
        <v>6859</v>
      </c>
      <c r="M936" s="45" t="s">
        <v>6909</v>
      </c>
      <c r="N936" s="45" t="s">
        <v>6910</v>
      </c>
      <c r="O936" s="45" t="s">
        <v>6911</v>
      </c>
      <c r="P936" s="45" t="s">
        <v>6912</v>
      </c>
      <c r="Q936" s="45" t="s">
        <v>6913</v>
      </c>
      <c r="R936" t="s">
        <v>6792</v>
      </c>
      <c r="S936" s="45" t="s">
        <v>884</v>
      </c>
      <c r="T936"/>
      <c r="U936" s="47">
        <v>35</v>
      </c>
      <c r="V936" s="47">
        <v>35</v>
      </c>
      <c r="W936" s="47" t="s">
        <v>1728</v>
      </c>
      <c r="X936" s="47">
        <v>12810</v>
      </c>
      <c r="Y936" s="47">
        <v>9945</v>
      </c>
      <c r="Z936" s="48">
        <v>227.31</v>
      </c>
      <c r="AA936" s="44">
        <v>34</v>
      </c>
      <c r="AB936" s="44">
        <v>12</v>
      </c>
      <c r="AC936" s="44">
        <v>764</v>
      </c>
      <c r="AD936" s="44"/>
      <c r="AE936" s="44">
        <v>1932</v>
      </c>
      <c r="AF936" s="44">
        <v>7055</v>
      </c>
      <c r="AG936" s="44">
        <v>191</v>
      </c>
      <c r="AH936" s="47"/>
      <c r="AI936" s="47">
        <v>3</v>
      </c>
      <c r="AJ936"/>
      <c r="AK936" t="s">
        <v>895</v>
      </c>
      <c r="AL936">
        <v>9945</v>
      </c>
      <c r="AM936"/>
      <c r="AN936"/>
      <c r="AO936"/>
      <c r="AP936"/>
      <c r="AQ936"/>
      <c r="AR936" s="44"/>
      <c r="AS936" s="44"/>
      <c r="AT936" s="44"/>
      <c r="AU936" s="44">
        <v>4279349</v>
      </c>
      <c r="AV936" s="44">
        <v>368761</v>
      </c>
      <c r="AW936" s="44">
        <v>1177072</v>
      </c>
      <c r="AX936" s="44"/>
      <c r="AY936" s="44">
        <v>3471038</v>
      </c>
      <c r="AZ936" s="21">
        <v>4319616</v>
      </c>
      <c r="BA936" s="21">
        <v>-848578</v>
      </c>
      <c r="BB936" s="44"/>
      <c r="BC936" s="44"/>
      <c r="BD936" s="44"/>
      <c r="BE936" s="44">
        <v>-848578</v>
      </c>
      <c r="BF936" s="44">
        <v>340700</v>
      </c>
      <c r="BG936" s="44"/>
      <c r="BH936" s="44">
        <v>828828</v>
      </c>
      <c r="BI936" s="21">
        <v>3026595</v>
      </c>
      <c r="BJ936" s="21">
        <v>81939</v>
      </c>
      <c r="BK936" s="21"/>
      <c r="BL936" s="21">
        <v>1287</v>
      </c>
      <c r="BM936" s="21"/>
      <c r="BN936" s="21">
        <v>4279349</v>
      </c>
      <c r="BO936" s="21"/>
      <c r="BP936" s="21"/>
      <c r="BQ936" s="44"/>
      <c r="BR936" s="21"/>
      <c r="BS936" s="44"/>
      <c r="BT936" s="21"/>
      <c r="BU936" s="44"/>
      <c r="BV936" s="21"/>
      <c r="BW936" s="44">
        <v>355058</v>
      </c>
      <c r="BX936" s="21"/>
      <c r="BY936" s="21"/>
      <c r="BZ936" s="21"/>
      <c r="CA936" s="44">
        <v>1700</v>
      </c>
      <c r="CB936" s="44"/>
      <c r="CC936" s="44">
        <v>7265</v>
      </c>
      <c r="CD936" s="44"/>
      <c r="CE936" s="44">
        <v>4738</v>
      </c>
      <c r="CF936" s="44"/>
      <c r="CG936" s="44"/>
      <c r="CH936" s="44"/>
      <c r="CI936" s="21"/>
      <c r="CJ936" s="44"/>
      <c r="CK936" s="21"/>
      <c r="CL936" s="44"/>
      <c r="CM936" s="44">
        <v>0</v>
      </c>
      <c r="CN936" s="44">
        <v>0</v>
      </c>
      <c r="CO936" s="44">
        <v>211900</v>
      </c>
      <c r="CP936" s="44">
        <v>0</v>
      </c>
      <c r="CQ936" s="21">
        <v>52800</v>
      </c>
      <c r="CR936" s="44">
        <v>53400</v>
      </c>
      <c r="CS936" s="44">
        <v>35100</v>
      </c>
      <c r="CT936" s="44">
        <v>10233</v>
      </c>
      <c r="CU936" s="44"/>
      <c r="CV936" s="44">
        <v>5328</v>
      </c>
      <c r="CW936" s="21"/>
      <c r="CX936" s="21"/>
      <c r="CY936" s="21"/>
      <c r="CZ936" s="21"/>
      <c r="DA936" s="21"/>
      <c r="DB936" s="21"/>
      <c r="DC936" s="21"/>
      <c r="DD936" s="21"/>
      <c r="DE936" s="44"/>
      <c r="DF936" s="21"/>
      <c r="DG936" s="44"/>
      <c r="DH936" s="21"/>
      <c r="DI936" s="44"/>
      <c r="DJ936" s="44"/>
      <c r="DK936" s="44"/>
      <c r="DL936" s="44"/>
      <c r="DM936" s="21"/>
      <c r="DN936" s="44"/>
      <c r="DO936" s="44"/>
      <c r="DP936" s="44"/>
      <c r="DQ936" s="44"/>
      <c r="DR936" s="44"/>
      <c r="DS936" s="44"/>
      <c r="DT936" s="44"/>
      <c r="DU936" s="44"/>
      <c r="DV936" s="44"/>
      <c r="DW936" s="44"/>
      <c r="DX936" s="44"/>
      <c r="DY936" s="44"/>
      <c r="DZ936" s="44"/>
      <c r="EA936" s="44"/>
      <c r="EB936" s="21"/>
      <c r="EC936" s="44">
        <v>20113</v>
      </c>
      <c r="ED936" s="44"/>
      <c r="EE936" s="21"/>
      <c r="EF936" s="44"/>
      <c r="EG936" s="21">
        <v>367607</v>
      </c>
      <c r="EH936" s="44"/>
      <c r="EI936" s="21">
        <v>729546</v>
      </c>
      <c r="EJ936" s="44"/>
      <c r="EK936" s="44">
        <v>59806</v>
      </c>
      <c r="EL936" s="21"/>
      <c r="EM936" s="44"/>
      <c r="EN936" s="44"/>
      <c r="EO936" s="44"/>
      <c r="EP936" s="21"/>
      <c r="EQ936" s="21"/>
      <c r="ER936" s="21"/>
      <c r="ES936" s="21"/>
      <c r="ET936" s="44"/>
      <c r="EU936" s="21"/>
      <c r="EV936" s="44"/>
      <c r="EW936" s="21"/>
      <c r="EX936" s="44"/>
      <c r="EY936" s="44"/>
      <c r="EZ936" s="21"/>
      <c r="FA936" s="21"/>
      <c r="FB936" s="44"/>
      <c r="FC936" s="44"/>
      <c r="FD936" s="21"/>
      <c r="FE936" s="112"/>
      <c r="FF936" s="44"/>
      <c r="FG936" s="44">
        <v>2548325</v>
      </c>
      <c r="FH936" s="44">
        <v>288048</v>
      </c>
      <c r="FI936" s="44">
        <v>1483243</v>
      </c>
      <c r="FJ936" s="44"/>
      <c r="FK936" s="44">
        <v>1866067</v>
      </c>
      <c r="FL936" s="44"/>
      <c r="FM936" s="44"/>
      <c r="FN936" s="44"/>
      <c r="FO936" s="44"/>
      <c r="FP936" s="44"/>
      <c r="FQ936" s="44"/>
      <c r="FR936" s="44"/>
      <c r="FS936" s="44"/>
      <c r="FT936" s="44"/>
      <c r="FU936" s="44"/>
      <c r="FV936" s="21">
        <v>154434</v>
      </c>
      <c r="FW936" s="44"/>
      <c r="FX936" s="44">
        <v>24161</v>
      </c>
      <c r="FY936" s="44">
        <v>27334</v>
      </c>
      <c r="FZ936" s="44">
        <v>44749</v>
      </c>
      <c r="GA936" s="44">
        <v>8425</v>
      </c>
      <c r="GB936" s="44"/>
      <c r="GC936" s="44">
        <v>3379</v>
      </c>
      <c r="GD936" s="44">
        <v>160302</v>
      </c>
      <c r="GE936" s="44">
        <v>57685</v>
      </c>
      <c r="GF936" s="44">
        <v>154519</v>
      </c>
      <c r="GG936" s="44">
        <v>373231</v>
      </c>
      <c r="GH936" s="44">
        <v>59075</v>
      </c>
      <c r="GI936" s="44">
        <v>68091</v>
      </c>
      <c r="GJ936" s="44">
        <v>110637</v>
      </c>
      <c r="GK936" s="44">
        <v>956726</v>
      </c>
      <c r="GL936" s="44"/>
      <c r="GM936" s="44">
        <v>216000</v>
      </c>
      <c r="GN936" s="44"/>
      <c r="GO936" s="44"/>
      <c r="GP936" s="44"/>
      <c r="GQ936" s="44"/>
      <c r="GR936" s="44">
        <v>34801</v>
      </c>
      <c r="GS936" s="44">
        <v>2375499</v>
      </c>
      <c r="GT936" s="44"/>
      <c r="GU936" s="21">
        <v>1224</v>
      </c>
      <c r="GV936" s="44"/>
      <c r="GW936" s="44"/>
      <c r="GX936" s="44"/>
      <c r="GY936" s="44">
        <v>2376723</v>
      </c>
      <c r="GZ936" s="44">
        <v>1644005</v>
      </c>
      <c r="HA936" s="44"/>
      <c r="HB936" s="44"/>
      <c r="HC936" s="44">
        <v>732718</v>
      </c>
      <c r="HD936" s="44">
        <v>2376723</v>
      </c>
      <c r="HE936" s="21"/>
      <c r="HF936" s="21"/>
      <c r="HG936" s="21">
        <v>166210</v>
      </c>
      <c r="HH936" s="21"/>
      <c r="HI936" s="21">
        <v>0</v>
      </c>
      <c r="HJ936" s="44"/>
      <c r="HK936" s="21"/>
      <c r="HL936" s="21">
        <v>1750</v>
      </c>
      <c r="HM936" s="21">
        <v>1750</v>
      </c>
      <c r="HN936" s="21">
        <v>-526</v>
      </c>
      <c r="HO936" s="21"/>
      <c r="HP936" s="44"/>
      <c r="HQ936" s="47"/>
      <c r="HR936" s="47"/>
      <c r="HS936" s="47"/>
      <c r="HT936" s="47" t="s">
        <v>3967</v>
      </c>
      <c r="HU936" s="47">
        <v>509641.55</v>
      </c>
      <c r="HV936" s="47">
        <v>4454</v>
      </c>
      <c r="HW936" s="47">
        <v>0</v>
      </c>
      <c r="HX936" s="47">
        <v>2658</v>
      </c>
      <c r="HY936" s="47">
        <v>10110</v>
      </c>
      <c r="HZ936" s="47">
        <v>23645</v>
      </c>
      <c r="IA936" s="47">
        <v>0</v>
      </c>
      <c r="IB936" s="47">
        <v>0</v>
      </c>
      <c r="IC936" s="47">
        <v>0</v>
      </c>
      <c r="ID936"/>
      <c r="IE936" s="47">
        <v>1240</v>
      </c>
      <c r="IF936">
        <v>2874</v>
      </c>
      <c r="IG936" s="47">
        <v>6035</v>
      </c>
      <c r="IH936" s="47">
        <v>9629</v>
      </c>
      <c r="II936">
        <v>2080</v>
      </c>
      <c r="IJ936">
        <v>2515</v>
      </c>
      <c r="IK936">
        <v>2080</v>
      </c>
      <c r="IL936">
        <v>7841</v>
      </c>
      <c r="IM936">
        <v>75161</v>
      </c>
      <c r="IN936">
        <v>0</v>
      </c>
      <c r="IO936">
        <v>0</v>
      </c>
      <c r="IP936">
        <v>91</v>
      </c>
      <c r="IQ936">
        <v>3308</v>
      </c>
      <c r="IR936">
        <v>0</v>
      </c>
      <c r="IS936">
        <v>0</v>
      </c>
      <c r="IT936">
        <v>3399</v>
      </c>
      <c r="IU936">
        <v>267415</v>
      </c>
      <c r="IV936">
        <v>0</v>
      </c>
      <c r="IW936">
        <v>132922</v>
      </c>
      <c r="IX936">
        <v>454969</v>
      </c>
      <c r="IY936">
        <v>638409</v>
      </c>
      <c r="IZ936">
        <v>0</v>
      </c>
      <c r="JA936">
        <v>0</v>
      </c>
      <c r="JB936">
        <v>0</v>
      </c>
      <c r="JC936"/>
      <c r="JD936">
        <v>46500</v>
      </c>
      <c r="JE936">
        <v>43136</v>
      </c>
      <c r="JF936">
        <v>128482</v>
      </c>
      <c r="JG936">
        <v>218692</v>
      </c>
      <c r="JH936">
        <v>50890</v>
      </c>
      <c r="JI936">
        <v>56003</v>
      </c>
      <c r="JJ936">
        <v>99401</v>
      </c>
      <c r="JK936">
        <v>411506</v>
      </c>
      <c r="JL936">
        <v>2548325</v>
      </c>
      <c r="JM936">
        <v>0</v>
      </c>
      <c r="JN936">
        <v>0</v>
      </c>
      <c r="JO936">
        <v>6225</v>
      </c>
      <c r="JP936">
        <v>132323</v>
      </c>
      <c r="JQ936">
        <v>0</v>
      </c>
      <c r="JR936">
        <v>0</v>
      </c>
      <c r="JS936">
        <v>138548</v>
      </c>
      <c r="JT936"/>
      <c r="JU936"/>
      <c r="JV936"/>
      <c r="JW936"/>
      <c r="JX936"/>
      <c r="JY936"/>
      <c r="JZ936"/>
      <c r="KA936"/>
      <c r="KB936"/>
      <c r="KC936"/>
      <c r="KD936"/>
      <c r="KE936"/>
      <c r="KF936">
        <v>41</v>
      </c>
      <c r="KG936">
        <v>68</v>
      </c>
      <c r="KH936">
        <v>26</v>
      </c>
      <c r="KI936">
        <v>23</v>
      </c>
      <c r="KJ936">
        <v>42</v>
      </c>
      <c r="KK936">
        <v>14</v>
      </c>
      <c r="KL936">
        <v>15</v>
      </c>
      <c r="KM936">
        <v>23</v>
      </c>
      <c r="KN936">
        <v>8</v>
      </c>
      <c r="KO936">
        <v>1</v>
      </c>
      <c r="KP936">
        <v>0</v>
      </c>
      <c r="KQ936">
        <v>0</v>
      </c>
      <c r="KR936">
        <v>1</v>
      </c>
      <c r="KS936">
        <v>0</v>
      </c>
      <c r="KT936">
        <v>0</v>
      </c>
      <c r="KU936">
        <v>1</v>
      </c>
      <c r="KV936">
        <v>0</v>
      </c>
      <c r="KW936">
        <v>0</v>
      </c>
      <c r="KX936">
        <v>0</v>
      </c>
      <c r="KY936">
        <v>0</v>
      </c>
      <c r="KZ936">
        <v>0</v>
      </c>
      <c r="LA936">
        <v>0</v>
      </c>
      <c r="LB936">
        <v>0</v>
      </c>
      <c r="LC936">
        <v>0</v>
      </c>
      <c r="LD936">
        <v>1</v>
      </c>
      <c r="LE936">
        <v>0</v>
      </c>
      <c r="LF936">
        <v>0</v>
      </c>
      <c r="LG936">
        <v>0</v>
      </c>
      <c r="LH936">
        <v>0</v>
      </c>
    </row>
    <row r="937" spans="1:320" s="34" customFormat="1" ht="15" customHeight="1" x14ac:dyDescent="0.25">
      <c r="A937" s="45">
        <v>206430767</v>
      </c>
      <c r="B937" s="45" t="s">
        <v>6914</v>
      </c>
      <c r="C937" s="46">
        <v>45292</v>
      </c>
      <c r="D937" s="46">
        <v>45657</v>
      </c>
      <c r="E937" s="47">
        <v>366</v>
      </c>
      <c r="F937" s="45" t="s">
        <v>883</v>
      </c>
      <c r="G937" s="45" t="s">
        <v>884</v>
      </c>
      <c r="H937" s="45" t="s">
        <v>1555</v>
      </c>
      <c r="I937" s="45" t="s">
        <v>886</v>
      </c>
      <c r="J937" s="45" t="s">
        <v>887</v>
      </c>
      <c r="K937" s="45" t="s">
        <v>1556</v>
      </c>
      <c r="L937" s="45" t="s">
        <v>6859</v>
      </c>
      <c r="M937" s="45" t="s">
        <v>6915</v>
      </c>
      <c r="N937" s="45" t="s">
        <v>6916</v>
      </c>
      <c r="O937" s="45" t="s">
        <v>6888</v>
      </c>
      <c r="P937" s="45" t="s">
        <v>6889</v>
      </c>
      <c r="Q937" s="45" t="s">
        <v>6917</v>
      </c>
      <c r="R937" t="s">
        <v>6918</v>
      </c>
      <c r="S937" s="45" t="s">
        <v>884</v>
      </c>
      <c r="T937"/>
      <c r="U937" s="47">
        <v>45</v>
      </c>
      <c r="V937" s="47">
        <v>45</v>
      </c>
      <c r="W937" s="47" t="s">
        <v>1728</v>
      </c>
      <c r="X937" s="47">
        <v>16470</v>
      </c>
      <c r="Y937" s="47">
        <v>10762</v>
      </c>
      <c r="Z937" s="48">
        <v>65.34</v>
      </c>
      <c r="AA937" s="44">
        <v>46</v>
      </c>
      <c r="AB937" s="44">
        <v>19</v>
      </c>
      <c r="AC937" s="44">
        <v>1608</v>
      </c>
      <c r="AD937" s="44"/>
      <c r="AE937" s="44">
        <v>582</v>
      </c>
      <c r="AF937" s="44">
        <v>7402</v>
      </c>
      <c r="AG937" s="44"/>
      <c r="AH937" s="47"/>
      <c r="AI937" s="47">
        <v>189</v>
      </c>
      <c r="AJ937">
        <v>981</v>
      </c>
      <c r="AK937" t="s">
        <v>895</v>
      </c>
      <c r="AL937">
        <v>10762</v>
      </c>
      <c r="AM937"/>
      <c r="AN937"/>
      <c r="AO937"/>
      <c r="AP937"/>
      <c r="AQ937"/>
      <c r="AR937" s="44"/>
      <c r="AS937" s="44"/>
      <c r="AT937" s="44"/>
      <c r="AU937" s="44">
        <v>4053525</v>
      </c>
      <c r="AV937" s="44">
        <v>455135</v>
      </c>
      <c r="AW937" s="44">
        <v>122136</v>
      </c>
      <c r="AX937" s="44">
        <v>104392</v>
      </c>
      <c r="AY937" s="44">
        <v>4490916</v>
      </c>
      <c r="AZ937" s="21">
        <v>4464489</v>
      </c>
      <c r="BA937" s="21">
        <v>26427</v>
      </c>
      <c r="BB937" s="44"/>
      <c r="BC937" s="44">
        <v>800</v>
      </c>
      <c r="BD937" s="44"/>
      <c r="BE937" s="44">
        <v>25627</v>
      </c>
      <c r="BF937" s="44">
        <v>659100</v>
      </c>
      <c r="BG937" s="44"/>
      <c r="BH937" s="44">
        <v>205700</v>
      </c>
      <c r="BI937" s="21">
        <v>2765000</v>
      </c>
      <c r="BJ937" s="21"/>
      <c r="BK937" s="21">
        <v>53900</v>
      </c>
      <c r="BL937" s="21">
        <v>75275</v>
      </c>
      <c r="BM937" s="21">
        <v>294550</v>
      </c>
      <c r="BN937" s="21">
        <v>4053525</v>
      </c>
      <c r="BO937" s="21"/>
      <c r="BP937" s="21"/>
      <c r="BQ937" s="44"/>
      <c r="BR937" s="21"/>
      <c r="BS937" s="44"/>
      <c r="BT937" s="21"/>
      <c r="BU937" s="44"/>
      <c r="BV937" s="21"/>
      <c r="BW937" s="44">
        <v>369642</v>
      </c>
      <c r="BX937" s="21"/>
      <c r="BY937" s="21"/>
      <c r="BZ937" s="21"/>
      <c r="CA937" s="44">
        <v>300</v>
      </c>
      <c r="CB937" s="44"/>
      <c r="CC937" s="44">
        <v>46622</v>
      </c>
      <c r="CD937" s="44"/>
      <c r="CE937" s="44"/>
      <c r="CF937" s="44"/>
      <c r="CG937" s="44">
        <v>16309</v>
      </c>
      <c r="CH937" s="44"/>
      <c r="CI937" s="21">
        <v>193</v>
      </c>
      <c r="CJ937" s="44"/>
      <c r="CK937" s="21">
        <v>22069</v>
      </c>
      <c r="CL937" s="44"/>
      <c r="CM937" s="44">
        <v>0</v>
      </c>
      <c r="CN937" s="44">
        <v>0</v>
      </c>
      <c r="CO937" s="44">
        <v>138132</v>
      </c>
      <c r="CP937" s="44">
        <v>46622</v>
      </c>
      <c r="CQ937" s="21">
        <v>138132</v>
      </c>
      <c r="CR937" s="44">
        <v>1026</v>
      </c>
      <c r="CS937" s="44">
        <v>124793</v>
      </c>
      <c r="CT937" s="44">
        <v>5698</v>
      </c>
      <c r="CU937" s="44"/>
      <c r="CV937" s="44">
        <v>732</v>
      </c>
      <c r="CW937" s="21"/>
      <c r="CX937" s="21"/>
      <c r="CY937" s="21"/>
      <c r="CZ937" s="21"/>
      <c r="DA937" s="21"/>
      <c r="DB937" s="21"/>
      <c r="DC937" s="21"/>
      <c r="DD937" s="21"/>
      <c r="DE937" s="44"/>
      <c r="DF937" s="21"/>
      <c r="DG937" s="44"/>
      <c r="DH937" s="21"/>
      <c r="DI937" s="44"/>
      <c r="DJ937" s="44"/>
      <c r="DK937" s="44"/>
      <c r="DL937" s="44"/>
      <c r="DM937" s="21"/>
      <c r="DN937" s="44"/>
      <c r="DO937" s="44"/>
      <c r="DP937" s="44"/>
      <c r="DQ937" s="44"/>
      <c r="DR937" s="44"/>
      <c r="DS937" s="44"/>
      <c r="DT937" s="44"/>
      <c r="DU937" s="44"/>
      <c r="DV937" s="44"/>
      <c r="DW937" s="44"/>
      <c r="DX937" s="44"/>
      <c r="DY937" s="44"/>
      <c r="DZ937" s="44"/>
      <c r="EA937" s="44"/>
      <c r="EB937" s="21"/>
      <c r="EC937" s="44"/>
      <c r="ED937" s="44">
        <v>-595401</v>
      </c>
      <c r="EE937" s="21"/>
      <c r="EF937" s="44"/>
      <c r="EG937" s="21">
        <v>52722</v>
      </c>
      <c r="EH937" s="44"/>
      <c r="EI937" s="21">
        <v>615770</v>
      </c>
      <c r="EJ937" s="44"/>
      <c r="EK937" s="44"/>
      <c r="EL937" s="21"/>
      <c r="EM937" s="44">
        <v>-11808</v>
      </c>
      <c r="EN937" s="44"/>
      <c r="EO937" s="44">
        <v>60853</v>
      </c>
      <c r="EP937" s="21"/>
      <c r="EQ937" s="21"/>
      <c r="ER937" s="21"/>
      <c r="ES937" s="21"/>
      <c r="ET937" s="44"/>
      <c r="EU937" s="21"/>
      <c r="EV937" s="44"/>
      <c r="EW937" s="21"/>
      <c r="EX937" s="44"/>
      <c r="EY937" s="44"/>
      <c r="EZ937" s="21"/>
      <c r="FA937" s="21"/>
      <c r="FB937" s="44"/>
      <c r="FC937" s="44"/>
      <c r="FD937" s="21"/>
      <c r="FE937" s="112"/>
      <c r="FF937" s="44"/>
      <c r="FG937" s="44">
        <v>2166016</v>
      </c>
      <c r="FH937" s="44">
        <v>452479</v>
      </c>
      <c r="FI937" s="44">
        <v>1845994</v>
      </c>
      <c r="FJ937" s="44">
        <v>46808</v>
      </c>
      <c r="FK937" s="44">
        <v>2255556</v>
      </c>
      <c r="FL937" s="44"/>
      <c r="FM937" s="44"/>
      <c r="FN937" s="44"/>
      <c r="FO937" s="44"/>
      <c r="FP937" s="44"/>
      <c r="FQ937" s="44"/>
      <c r="FR937" s="44"/>
      <c r="FS937" s="44"/>
      <c r="FT937" s="44"/>
      <c r="FU937" s="44"/>
      <c r="FV937" s="21">
        <v>103047</v>
      </c>
      <c r="FW937" s="44">
        <v>17875</v>
      </c>
      <c r="FX937" s="44">
        <v>101628</v>
      </c>
      <c r="FY937" s="44">
        <v>905</v>
      </c>
      <c r="FZ937" s="44">
        <v>57624</v>
      </c>
      <c r="GA937" s="44">
        <v>10062</v>
      </c>
      <c r="GB937" s="44"/>
      <c r="GC937" s="44">
        <v>6350</v>
      </c>
      <c r="GD937" s="44">
        <v>219836</v>
      </c>
      <c r="GE937" s="44">
        <v>97470</v>
      </c>
      <c r="GF937" s="44">
        <v>51762</v>
      </c>
      <c r="GG937" s="44">
        <v>395176</v>
      </c>
      <c r="GH937" s="44">
        <v>35848</v>
      </c>
      <c r="GI937" s="44">
        <v>50626</v>
      </c>
      <c r="GJ937" s="44">
        <v>27003</v>
      </c>
      <c r="GK937" s="44">
        <v>758613</v>
      </c>
      <c r="GL937" s="44">
        <v>6896</v>
      </c>
      <c r="GM937" s="44">
        <v>199500</v>
      </c>
      <c r="GN937" s="44">
        <v>58813</v>
      </c>
      <c r="GO937" s="44">
        <v>6084</v>
      </c>
      <c r="GP937" s="44"/>
      <c r="GQ937" s="44">
        <v>3415</v>
      </c>
      <c r="GR937" s="44">
        <v>400</v>
      </c>
      <c r="GS937" s="44">
        <v>1740789</v>
      </c>
      <c r="GT937" s="44"/>
      <c r="GU937" s="21">
        <v>91246</v>
      </c>
      <c r="GV937" s="44"/>
      <c r="GW937" s="44"/>
      <c r="GX937" s="44"/>
      <c r="GY937" s="44">
        <v>1832035</v>
      </c>
      <c r="GZ937" s="44">
        <v>1429305</v>
      </c>
      <c r="HA937" s="44"/>
      <c r="HB937" s="44"/>
      <c r="HC937" s="44">
        <v>402730</v>
      </c>
      <c r="HD937" s="44">
        <v>1832035</v>
      </c>
      <c r="HE937" s="21"/>
      <c r="HF937" s="21"/>
      <c r="HG937" s="21">
        <v>585591</v>
      </c>
      <c r="HH937" s="21"/>
      <c r="HI937" s="21">
        <v>0</v>
      </c>
      <c r="HJ937" s="44">
        <v>206807</v>
      </c>
      <c r="HK937" s="21"/>
      <c r="HL937" s="21">
        <v>260144</v>
      </c>
      <c r="HM937" s="21">
        <v>466951</v>
      </c>
      <c r="HN937" s="21">
        <v>-375705</v>
      </c>
      <c r="HO937" s="21"/>
      <c r="HP937" s="44"/>
      <c r="HQ937" s="47"/>
      <c r="HR937" s="47"/>
      <c r="HS937" s="47"/>
      <c r="HT937" s="47" t="s">
        <v>3108</v>
      </c>
      <c r="HU937" s="47">
        <v>128637.45</v>
      </c>
      <c r="HV937" s="47">
        <v>2080</v>
      </c>
      <c r="HW937" s="47">
        <v>0</v>
      </c>
      <c r="HX937" s="47">
        <v>5884</v>
      </c>
      <c r="HY937" s="47">
        <v>9359</v>
      </c>
      <c r="HZ937" s="47">
        <v>30151</v>
      </c>
      <c r="IA937" s="47">
        <v>0</v>
      </c>
      <c r="IB937" s="47">
        <v>0</v>
      </c>
      <c r="IC937" s="47">
        <v>0</v>
      </c>
      <c r="ID937">
        <v>346</v>
      </c>
      <c r="IE937" s="47">
        <v>1754</v>
      </c>
      <c r="IF937">
        <v>3440</v>
      </c>
      <c r="IG937" s="47">
        <v>2076</v>
      </c>
      <c r="IH937" s="47">
        <v>10405</v>
      </c>
      <c r="II937">
        <v>1216</v>
      </c>
      <c r="IJ937">
        <v>2487</v>
      </c>
      <c r="IK937">
        <v>418</v>
      </c>
      <c r="IL937">
        <v>5807</v>
      </c>
      <c r="IM937">
        <v>75423</v>
      </c>
      <c r="IN937">
        <v>0</v>
      </c>
      <c r="IO937">
        <v>1157</v>
      </c>
      <c r="IP937">
        <v>1942</v>
      </c>
      <c r="IQ937">
        <v>1966</v>
      </c>
      <c r="IR937">
        <v>0</v>
      </c>
      <c r="IS937">
        <v>0</v>
      </c>
      <c r="IT937">
        <v>5065</v>
      </c>
      <c r="IU937">
        <v>124800</v>
      </c>
      <c r="IV937">
        <v>0</v>
      </c>
      <c r="IW937">
        <v>279175</v>
      </c>
      <c r="IX937">
        <v>402703</v>
      </c>
      <c r="IY937">
        <v>714330</v>
      </c>
      <c r="IZ937">
        <v>0</v>
      </c>
      <c r="JA937">
        <v>0</v>
      </c>
      <c r="JB937">
        <v>0</v>
      </c>
      <c r="JC937">
        <v>15568</v>
      </c>
      <c r="JD937">
        <v>39690</v>
      </c>
      <c r="JE937">
        <v>59893</v>
      </c>
      <c r="JF937">
        <v>37289</v>
      </c>
      <c r="JG937">
        <v>198670</v>
      </c>
      <c r="JH937">
        <v>32677</v>
      </c>
      <c r="JI937">
        <v>38735</v>
      </c>
      <c r="JJ937">
        <v>22133</v>
      </c>
      <c r="JK937">
        <v>200353</v>
      </c>
      <c r="JL937">
        <v>2166016</v>
      </c>
      <c r="JM937">
        <v>0</v>
      </c>
      <c r="JN937">
        <v>63990</v>
      </c>
      <c r="JO937">
        <v>113193</v>
      </c>
      <c r="JP937">
        <v>61664</v>
      </c>
      <c r="JQ937">
        <v>0</v>
      </c>
      <c r="JR937">
        <v>0</v>
      </c>
      <c r="JS937">
        <v>238847</v>
      </c>
      <c r="JT937"/>
      <c r="JU937"/>
      <c r="JV937"/>
      <c r="JW937"/>
      <c r="JX937">
        <v>346</v>
      </c>
      <c r="JY937"/>
      <c r="JZ937"/>
      <c r="KA937"/>
      <c r="KB937"/>
      <c r="KC937"/>
      <c r="KD937">
        <v>15568</v>
      </c>
      <c r="KE937"/>
      <c r="KF937">
        <v>68</v>
      </c>
      <c r="KG937">
        <v>82</v>
      </c>
      <c r="KH937">
        <v>54</v>
      </c>
      <c r="KI937">
        <v>37</v>
      </c>
      <c r="KJ937">
        <v>44</v>
      </c>
      <c r="KK937">
        <v>30</v>
      </c>
      <c r="KL937">
        <v>20</v>
      </c>
      <c r="KM937">
        <v>22</v>
      </c>
      <c r="KN937">
        <v>17</v>
      </c>
      <c r="KO937">
        <v>1</v>
      </c>
      <c r="KP937">
        <v>0</v>
      </c>
      <c r="KQ937">
        <v>0</v>
      </c>
      <c r="KR937">
        <v>1</v>
      </c>
      <c r="KS937">
        <v>0</v>
      </c>
      <c r="KT937">
        <v>0</v>
      </c>
      <c r="KU937">
        <v>1</v>
      </c>
      <c r="KV937">
        <v>0</v>
      </c>
      <c r="KW937">
        <v>0</v>
      </c>
      <c r="KX937">
        <v>0</v>
      </c>
      <c r="KY937">
        <v>0</v>
      </c>
      <c r="KZ937">
        <v>0</v>
      </c>
      <c r="LA937">
        <v>0</v>
      </c>
      <c r="LB937">
        <v>0</v>
      </c>
      <c r="LC937">
        <v>0</v>
      </c>
      <c r="LD937">
        <v>1</v>
      </c>
      <c r="LE937">
        <v>0</v>
      </c>
      <c r="LF937">
        <v>0</v>
      </c>
      <c r="LG937">
        <v>0</v>
      </c>
      <c r="LH937">
        <v>0</v>
      </c>
    </row>
    <row r="938" spans="1:320" s="34" customFormat="1" ht="15" customHeight="1" x14ac:dyDescent="0.25">
      <c r="A938" s="45">
        <v>206430768</v>
      </c>
      <c r="B938" s="45" t="s">
        <v>6919</v>
      </c>
      <c r="C938" s="46">
        <v>45292</v>
      </c>
      <c r="D938" s="46">
        <v>45657</v>
      </c>
      <c r="E938" s="47">
        <v>366</v>
      </c>
      <c r="F938" s="45" t="s">
        <v>883</v>
      </c>
      <c r="G938" s="45" t="s">
        <v>884</v>
      </c>
      <c r="H938" s="45" t="s">
        <v>1555</v>
      </c>
      <c r="I938" s="45" t="s">
        <v>886</v>
      </c>
      <c r="J938" s="45" t="s">
        <v>887</v>
      </c>
      <c r="K938" s="45" t="s">
        <v>1556</v>
      </c>
      <c r="L938" s="45" t="s">
        <v>6859</v>
      </c>
      <c r="M938" s="45" t="s">
        <v>6920</v>
      </c>
      <c r="N938" s="45" t="s">
        <v>6921</v>
      </c>
      <c r="O938" s="45" t="s">
        <v>1568</v>
      </c>
      <c r="P938" s="45" t="s">
        <v>6922</v>
      </c>
      <c r="Q938" s="45" t="s">
        <v>6923</v>
      </c>
      <c r="R938" t="s">
        <v>6924</v>
      </c>
      <c r="S938" s="45" t="s">
        <v>893</v>
      </c>
      <c r="T938"/>
      <c r="U938" s="47">
        <v>67</v>
      </c>
      <c r="V938" s="47">
        <v>67</v>
      </c>
      <c r="W938" s="47" t="s">
        <v>894</v>
      </c>
      <c r="X938" s="47">
        <v>24522</v>
      </c>
      <c r="Y938" s="47">
        <v>18781</v>
      </c>
      <c r="Z938" s="48">
        <v>165.87</v>
      </c>
      <c r="AA938" s="44">
        <v>143</v>
      </c>
      <c r="AB938" s="44">
        <v>141</v>
      </c>
      <c r="AC938" s="44">
        <v>1253</v>
      </c>
      <c r="AD938" s="44">
        <v>854</v>
      </c>
      <c r="AE938" s="44">
        <v>538</v>
      </c>
      <c r="AF938" s="44">
        <v>15301</v>
      </c>
      <c r="AG938" s="44"/>
      <c r="AH938" s="47">
        <v>76</v>
      </c>
      <c r="AI938" s="47">
        <v>41</v>
      </c>
      <c r="AJ938">
        <v>718</v>
      </c>
      <c r="AK938" t="s">
        <v>895</v>
      </c>
      <c r="AL938">
        <v>18781</v>
      </c>
      <c r="AM938"/>
      <c r="AN938"/>
      <c r="AO938"/>
      <c r="AP938"/>
      <c r="AQ938"/>
      <c r="AR938" s="44"/>
      <c r="AS938" s="44"/>
      <c r="AT938" s="44"/>
      <c r="AU938" s="44">
        <v>6800858</v>
      </c>
      <c r="AV938" s="44">
        <v>1193457</v>
      </c>
      <c r="AW938" s="44">
        <v>-561720</v>
      </c>
      <c r="AX938" s="44"/>
      <c r="AY938" s="44">
        <v>8556035</v>
      </c>
      <c r="AZ938" s="21">
        <v>8282669</v>
      </c>
      <c r="BA938" s="21">
        <v>273366</v>
      </c>
      <c r="BB938" s="44">
        <v>5609</v>
      </c>
      <c r="BC938" s="44">
        <v>-5776</v>
      </c>
      <c r="BD938" s="44"/>
      <c r="BE938" s="44">
        <v>284751</v>
      </c>
      <c r="BF938" s="44">
        <v>465977</v>
      </c>
      <c r="BG938" s="44">
        <v>332038</v>
      </c>
      <c r="BH938" s="44">
        <v>174010</v>
      </c>
      <c r="BI938" s="21">
        <v>5523288</v>
      </c>
      <c r="BJ938" s="21"/>
      <c r="BK938" s="21">
        <v>29314</v>
      </c>
      <c r="BL938" s="21">
        <v>17033</v>
      </c>
      <c r="BM938" s="21">
        <v>259198</v>
      </c>
      <c r="BN938" s="21">
        <v>6800858</v>
      </c>
      <c r="BO938" s="21"/>
      <c r="BP938" s="21"/>
      <c r="BQ938" s="44"/>
      <c r="BR938" s="21"/>
      <c r="BS938" s="44"/>
      <c r="BT938" s="21"/>
      <c r="BU938" s="44"/>
      <c r="BV938" s="21"/>
      <c r="BW938" s="44">
        <v>491229</v>
      </c>
      <c r="BX938" s="21"/>
      <c r="BY938" s="21">
        <v>275684</v>
      </c>
      <c r="BZ938" s="21"/>
      <c r="CA938" s="44"/>
      <c r="CB938" s="44"/>
      <c r="CC938" s="44">
        <v>384893</v>
      </c>
      <c r="CD938" s="44"/>
      <c r="CE938" s="44"/>
      <c r="CF938" s="44"/>
      <c r="CG938" s="44">
        <v>38641</v>
      </c>
      <c r="CH938" s="44"/>
      <c r="CI938" s="21">
        <v>3010</v>
      </c>
      <c r="CJ938" s="44"/>
      <c r="CK938" s="21"/>
      <c r="CL938" s="44"/>
      <c r="CM938" s="44">
        <v>324099</v>
      </c>
      <c r="CN938" s="44">
        <v>0</v>
      </c>
      <c r="CO938" s="44">
        <v>398580</v>
      </c>
      <c r="CP938" s="44">
        <v>0</v>
      </c>
      <c r="CQ938" s="21">
        <v>326340</v>
      </c>
      <c r="CR938" s="44">
        <v>1800</v>
      </c>
      <c r="CS938" s="44">
        <v>114053</v>
      </c>
      <c r="CT938" s="44">
        <v>16189</v>
      </c>
      <c r="CU938" s="44"/>
      <c r="CV938" s="44">
        <v>12396</v>
      </c>
      <c r="CW938" s="21"/>
      <c r="CX938" s="21"/>
      <c r="CY938" s="21"/>
      <c r="CZ938" s="21"/>
      <c r="DA938" s="21"/>
      <c r="DB938" s="21"/>
      <c r="DC938" s="21"/>
      <c r="DD938" s="21"/>
      <c r="DE938" s="44"/>
      <c r="DF938" s="21"/>
      <c r="DG938" s="44"/>
      <c r="DH938" s="21"/>
      <c r="DI938" s="44"/>
      <c r="DJ938" s="44"/>
      <c r="DK938" s="44"/>
      <c r="DL938" s="44"/>
      <c r="DM938" s="21"/>
      <c r="DN938" s="44"/>
      <c r="DO938" s="44"/>
      <c r="DP938" s="44"/>
      <c r="DQ938" s="44"/>
      <c r="DR938" s="44"/>
      <c r="DS938" s="44"/>
      <c r="DT938" s="44"/>
      <c r="DU938" s="44"/>
      <c r="DV938" s="44"/>
      <c r="DW938" s="44"/>
      <c r="DX938" s="44"/>
      <c r="DY938" s="44">
        <v>68273</v>
      </c>
      <c r="DZ938" s="44"/>
      <c r="EA938" s="44"/>
      <c r="EB938" s="21"/>
      <c r="EC938" s="44">
        <v>-424846</v>
      </c>
      <c r="ED938" s="44"/>
      <c r="EE938" s="21">
        <v>-60833</v>
      </c>
      <c r="EF938" s="44"/>
      <c r="EG938" s="21">
        <v>-267372</v>
      </c>
      <c r="EH938" s="44"/>
      <c r="EI938" s="21">
        <v>106828</v>
      </c>
      <c r="EJ938" s="44"/>
      <c r="EK938" s="44"/>
      <c r="EL938" s="21"/>
      <c r="EM938" s="44">
        <v>16582</v>
      </c>
      <c r="EN938" s="44"/>
      <c r="EO938" s="44">
        <v>-352</v>
      </c>
      <c r="EP938" s="21"/>
      <c r="EQ938" s="21"/>
      <c r="ER938" s="21"/>
      <c r="ES938" s="21"/>
      <c r="ET938" s="44"/>
      <c r="EU938" s="21"/>
      <c r="EV938" s="44"/>
      <c r="EW938" s="21"/>
      <c r="EX938" s="44"/>
      <c r="EY938" s="44"/>
      <c r="EZ938" s="21"/>
      <c r="FA938" s="21"/>
      <c r="FB938" s="44"/>
      <c r="FC938" s="44"/>
      <c r="FD938" s="21"/>
      <c r="FE938" s="112"/>
      <c r="FF938" s="44"/>
      <c r="FG938" s="44">
        <v>3272326</v>
      </c>
      <c r="FH938" s="44">
        <v>784588</v>
      </c>
      <c r="FI938" s="44">
        <v>4225755</v>
      </c>
      <c r="FJ938" s="44">
        <v>128576</v>
      </c>
      <c r="FK938" s="44">
        <v>3411412</v>
      </c>
      <c r="FL938" s="44"/>
      <c r="FM938" s="44"/>
      <c r="FN938" s="44"/>
      <c r="FO938" s="44"/>
      <c r="FP938" s="44"/>
      <c r="FQ938" s="44"/>
      <c r="FR938" s="44"/>
      <c r="FS938" s="44"/>
      <c r="FT938" s="44">
        <v>59600</v>
      </c>
      <c r="FU938" s="44"/>
      <c r="FV938" s="21">
        <v>231220</v>
      </c>
      <c r="FW938" s="44"/>
      <c r="FX938" s="44">
        <v>196951</v>
      </c>
      <c r="FY938" s="44">
        <v>3818</v>
      </c>
      <c r="FZ938" s="44">
        <v>88322</v>
      </c>
      <c r="GA938" s="44">
        <v>13683</v>
      </c>
      <c r="GB938" s="44"/>
      <c r="GC938" s="44">
        <v>6130</v>
      </c>
      <c r="GD938" s="44">
        <v>384808</v>
      </c>
      <c r="GE938" s="44">
        <v>376621</v>
      </c>
      <c r="GF938" s="44">
        <v>164839</v>
      </c>
      <c r="GG938" s="44">
        <v>612466</v>
      </c>
      <c r="GH938" s="44">
        <v>95454</v>
      </c>
      <c r="GI938" s="44">
        <v>109978</v>
      </c>
      <c r="GJ938" s="44">
        <v>91268</v>
      </c>
      <c r="GK938" s="44">
        <v>1714690</v>
      </c>
      <c r="GL938" s="44">
        <v>54897</v>
      </c>
      <c r="GM938" s="44">
        <v>550130</v>
      </c>
      <c r="GN938" s="44">
        <v>38375</v>
      </c>
      <c r="GO938" s="44">
        <v>28397</v>
      </c>
      <c r="GP938" s="44"/>
      <c r="GQ938" s="44">
        <v>2439</v>
      </c>
      <c r="GR938" s="44">
        <v>47171</v>
      </c>
      <c r="GS938" s="44">
        <v>3171571</v>
      </c>
      <c r="GT938" s="44"/>
      <c r="GU938" s="21">
        <v>753967</v>
      </c>
      <c r="GV938" s="44"/>
      <c r="GW938" s="44"/>
      <c r="GX938" s="44"/>
      <c r="GY938" s="44">
        <v>3925538</v>
      </c>
      <c r="GZ938" s="44">
        <v>3705415</v>
      </c>
      <c r="HA938" s="44"/>
      <c r="HB938" s="44"/>
      <c r="HC938" s="44">
        <v>220123</v>
      </c>
      <c r="HD938" s="44">
        <v>3925538</v>
      </c>
      <c r="HE938" s="21">
        <v>1519362</v>
      </c>
      <c r="HF938" s="21"/>
      <c r="HG938" s="21"/>
      <c r="HH938" s="21"/>
      <c r="HI938" s="21">
        <v>0</v>
      </c>
      <c r="HJ938" s="44"/>
      <c r="HK938" s="21">
        <v>1991633</v>
      </c>
      <c r="HL938" s="21">
        <v>429559</v>
      </c>
      <c r="HM938" s="21">
        <v>2421192</v>
      </c>
      <c r="HN938" s="21">
        <v>-1667225</v>
      </c>
      <c r="HO938" s="21"/>
      <c r="HP938" s="44"/>
      <c r="HQ938" s="47"/>
      <c r="HR938" s="47"/>
      <c r="HS938" s="47"/>
      <c r="HT938" s="47" t="s">
        <v>1759</v>
      </c>
      <c r="HU938" s="47">
        <v>0</v>
      </c>
      <c r="HV938" s="47">
        <v>1715</v>
      </c>
      <c r="HW938" s="47">
        <v>0</v>
      </c>
      <c r="HX938" s="47">
        <v>3611</v>
      </c>
      <c r="HY938" s="47">
        <v>10552</v>
      </c>
      <c r="HZ938" s="47">
        <v>42103</v>
      </c>
      <c r="IA938" s="47">
        <v>0</v>
      </c>
      <c r="IB938" s="47">
        <v>0</v>
      </c>
      <c r="IC938" s="47">
        <v>2036</v>
      </c>
      <c r="ID938"/>
      <c r="IE938" s="47">
        <v>3905</v>
      </c>
      <c r="IF938">
        <v>13049</v>
      </c>
      <c r="IG938" s="47">
        <v>5957</v>
      </c>
      <c r="IH938" s="47">
        <v>14693</v>
      </c>
      <c r="II938">
        <v>2037</v>
      </c>
      <c r="IJ938">
        <v>3527</v>
      </c>
      <c r="IK938">
        <v>1610</v>
      </c>
      <c r="IL938">
        <v>6230</v>
      </c>
      <c r="IM938">
        <v>111025</v>
      </c>
      <c r="IN938">
        <v>0</v>
      </c>
      <c r="IO938">
        <v>6474</v>
      </c>
      <c r="IP938">
        <v>295</v>
      </c>
      <c r="IQ938">
        <v>6814</v>
      </c>
      <c r="IR938">
        <v>0</v>
      </c>
      <c r="IS938">
        <v>0</v>
      </c>
      <c r="IT938">
        <v>13583</v>
      </c>
      <c r="IU938">
        <v>119561</v>
      </c>
      <c r="IV938">
        <v>0</v>
      </c>
      <c r="IW938">
        <v>192024</v>
      </c>
      <c r="IX938">
        <v>496047</v>
      </c>
      <c r="IY938">
        <v>1146972</v>
      </c>
      <c r="IZ938">
        <v>0</v>
      </c>
      <c r="JA938">
        <v>0</v>
      </c>
      <c r="JB938">
        <v>97503</v>
      </c>
      <c r="JC938"/>
      <c r="JD938">
        <v>102920</v>
      </c>
      <c r="JE938">
        <v>266087</v>
      </c>
      <c r="JF938">
        <v>112698</v>
      </c>
      <c r="JG938">
        <v>298682</v>
      </c>
      <c r="JH938">
        <v>76360</v>
      </c>
      <c r="JI938">
        <v>87157</v>
      </c>
      <c r="JJ938">
        <v>75761</v>
      </c>
      <c r="JK938">
        <v>200554</v>
      </c>
      <c r="JL938">
        <v>3272326</v>
      </c>
      <c r="JM938">
        <v>0</v>
      </c>
      <c r="JN938">
        <v>495080</v>
      </c>
      <c r="JO938">
        <v>14010</v>
      </c>
      <c r="JP938">
        <v>256378</v>
      </c>
      <c r="JQ938">
        <v>0</v>
      </c>
      <c r="JR938">
        <v>0</v>
      </c>
      <c r="JS938">
        <v>765468</v>
      </c>
      <c r="JT938"/>
      <c r="JU938"/>
      <c r="JV938"/>
      <c r="JW938"/>
      <c r="JX938"/>
      <c r="JY938"/>
      <c r="JZ938"/>
      <c r="KA938"/>
      <c r="KB938"/>
      <c r="KC938"/>
      <c r="KD938"/>
      <c r="KE938"/>
      <c r="KF938">
        <v>74</v>
      </c>
      <c r="KG938">
        <v>109</v>
      </c>
      <c r="KH938">
        <v>64</v>
      </c>
      <c r="KI938">
        <v>44</v>
      </c>
      <c r="KJ938">
        <v>53</v>
      </c>
      <c r="KK938">
        <v>35</v>
      </c>
      <c r="KL938">
        <v>32</v>
      </c>
      <c r="KM938">
        <v>39</v>
      </c>
      <c r="KN938">
        <v>25</v>
      </c>
      <c r="KO938">
        <v>1</v>
      </c>
      <c r="KP938">
        <v>0</v>
      </c>
      <c r="KQ938">
        <v>0</v>
      </c>
      <c r="KR938">
        <v>0</v>
      </c>
      <c r="KS938">
        <v>1</v>
      </c>
      <c r="KT938">
        <v>0</v>
      </c>
      <c r="KU938">
        <v>1</v>
      </c>
      <c r="KV938">
        <v>0</v>
      </c>
      <c r="KW938">
        <v>0</v>
      </c>
      <c r="KX938">
        <v>0</v>
      </c>
      <c r="KY938">
        <v>0</v>
      </c>
      <c r="KZ938">
        <v>0</v>
      </c>
      <c r="LA938">
        <v>0</v>
      </c>
      <c r="LB938">
        <v>0</v>
      </c>
      <c r="LC938">
        <v>0</v>
      </c>
      <c r="LD938">
        <v>1</v>
      </c>
      <c r="LE938">
        <v>0</v>
      </c>
      <c r="LF938">
        <v>0</v>
      </c>
      <c r="LG938">
        <v>0</v>
      </c>
      <c r="LH938">
        <v>0</v>
      </c>
    </row>
    <row r="939" spans="1:320" s="34" customFormat="1" ht="15" customHeight="1" x14ac:dyDescent="0.25">
      <c r="A939" s="45">
        <v>206430785</v>
      </c>
      <c r="B939" s="45" t="s">
        <v>6925</v>
      </c>
      <c r="C939" s="46">
        <v>45292</v>
      </c>
      <c r="D939" s="46">
        <v>45657</v>
      </c>
      <c r="E939" s="47">
        <v>366</v>
      </c>
      <c r="F939" s="45" t="s">
        <v>883</v>
      </c>
      <c r="G939" s="45" t="s">
        <v>884</v>
      </c>
      <c r="H939" s="45" t="s">
        <v>1555</v>
      </c>
      <c r="I939" s="45" t="s">
        <v>886</v>
      </c>
      <c r="J939" s="45" t="s">
        <v>887</v>
      </c>
      <c r="K939" s="45" t="s">
        <v>1556</v>
      </c>
      <c r="L939" s="45" t="s">
        <v>6859</v>
      </c>
      <c r="M939" s="45" t="s">
        <v>6926</v>
      </c>
      <c r="N939" s="45" t="s">
        <v>6927</v>
      </c>
      <c r="O939" s="45" t="s">
        <v>1568</v>
      </c>
      <c r="P939" s="45" t="s">
        <v>6928</v>
      </c>
      <c r="Q939" s="45" t="s">
        <v>6929</v>
      </c>
      <c r="R939" t="s">
        <v>6930</v>
      </c>
      <c r="S939" s="45" t="s">
        <v>893</v>
      </c>
      <c r="T939"/>
      <c r="U939" s="47">
        <v>99</v>
      </c>
      <c r="V939" s="47">
        <v>99</v>
      </c>
      <c r="W939" s="47" t="s">
        <v>894</v>
      </c>
      <c r="X939" s="47">
        <v>36234</v>
      </c>
      <c r="Y939" s="47">
        <v>35402</v>
      </c>
      <c r="Z939" s="48">
        <v>229.23</v>
      </c>
      <c r="AA939" s="44">
        <v>147</v>
      </c>
      <c r="AB939" s="44">
        <v>146</v>
      </c>
      <c r="AC939" s="44">
        <v>4744</v>
      </c>
      <c r="AD939" s="44">
        <v>348</v>
      </c>
      <c r="AE939" s="44">
        <v>5073</v>
      </c>
      <c r="AF939" s="44">
        <v>23543</v>
      </c>
      <c r="AG939" s="44"/>
      <c r="AH939" s="47">
        <v>336</v>
      </c>
      <c r="AI939" s="47">
        <v>2</v>
      </c>
      <c r="AJ939">
        <v>1356</v>
      </c>
      <c r="AK939" t="s">
        <v>895</v>
      </c>
      <c r="AL939">
        <v>35402</v>
      </c>
      <c r="AM939"/>
      <c r="AN939"/>
      <c r="AO939"/>
      <c r="AP939"/>
      <c r="AQ939"/>
      <c r="AR939" s="44"/>
      <c r="AS939" s="44"/>
      <c r="AT939" s="44"/>
      <c r="AU939" s="44">
        <v>17603304</v>
      </c>
      <c r="AV939" s="44">
        <v>892241</v>
      </c>
      <c r="AW939" s="44">
        <v>2660362</v>
      </c>
      <c r="AX939" s="44">
        <v>7600</v>
      </c>
      <c r="AY939" s="44">
        <v>15842783</v>
      </c>
      <c r="AZ939" s="21">
        <v>14661586</v>
      </c>
      <c r="BA939" s="21">
        <v>1181197</v>
      </c>
      <c r="BB939" s="44">
        <v>-1477</v>
      </c>
      <c r="BC939" s="44">
        <v>12590</v>
      </c>
      <c r="BD939" s="44"/>
      <c r="BE939" s="44">
        <v>1167130</v>
      </c>
      <c r="BF939" s="44">
        <v>2301103</v>
      </c>
      <c r="BG939" s="44">
        <v>163055</v>
      </c>
      <c r="BH939" s="44">
        <v>2569423</v>
      </c>
      <c r="BI939" s="21">
        <v>11760976</v>
      </c>
      <c r="BJ939" s="21"/>
      <c r="BK939" s="21">
        <v>157433</v>
      </c>
      <c r="BL939" s="21">
        <v>1030</v>
      </c>
      <c r="BM939" s="21">
        <v>650284</v>
      </c>
      <c r="BN939" s="21">
        <v>17603304</v>
      </c>
      <c r="BO939" s="21"/>
      <c r="BP939" s="21"/>
      <c r="BQ939" s="44"/>
      <c r="BR939" s="21"/>
      <c r="BS939" s="44"/>
      <c r="BT939" s="21"/>
      <c r="BU939" s="44"/>
      <c r="BV939" s="21"/>
      <c r="BW939" s="44">
        <v>763991</v>
      </c>
      <c r="BX939" s="21"/>
      <c r="BY939" s="21">
        <v>44883</v>
      </c>
      <c r="BZ939" s="21"/>
      <c r="CA939" s="44">
        <v>9223</v>
      </c>
      <c r="CB939" s="44"/>
      <c r="CC939" s="44">
        <v>30345</v>
      </c>
      <c r="CD939" s="44"/>
      <c r="CE939" s="44"/>
      <c r="CF939" s="44"/>
      <c r="CG939" s="44">
        <v>43799</v>
      </c>
      <c r="CH939" s="44"/>
      <c r="CI939" s="21"/>
      <c r="CJ939" s="44"/>
      <c r="CK939" s="21"/>
      <c r="CL939" s="44"/>
      <c r="CM939" s="44">
        <v>105</v>
      </c>
      <c r="CN939" s="44">
        <v>0</v>
      </c>
      <c r="CO939" s="44">
        <v>247764</v>
      </c>
      <c r="CP939" s="44">
        <v>0</v>
      </c>
      <c r="CQ939" s="21">
        <v>223540</v>
      </c>
      <c r="CR939" s="44">
        <v>223943</v>
      </c>
      <c r="CS939" s="44">
        <v>174311</v>
      </c>
      <c r="CT939" s="44">
        <v>14033</v>
      </c>
      <c r="CU939" s="44"/>
      <c r="CV939" s="44">
        <v>8545</v>
      </c>
      <c r="CW939" s="21"/>
      <c r="CX939" s="21"/>
      <c r="CY939" s="21"/>
      <c r="CZ939" s="21"/>
      <c r="DA939" s="21"/>
      <c r="DB939" s="21"/>
      <c r="DC939" s="21"/>
      <c r="DD939" s="21"/>
      <c r="DE939" s="44"/>
      <c r="DF939" s="21"/>
      <c r="DG939" s="44"/>
      <c r="DH939" s="21"/>
      <c r="DI939" s="44"/>
      <c r="DJ939" s="44"/>
      <c r="DK939" s="44"/>
      <c r="DL939" s="44"/>
      <c r="DM939" s="21"/>
      <c r="DN939" s="44"/>
      <c r="DO939" s="44"/>
      <c r="DP939" s="44"/>
      <c r="DQ939" s="44"/>
      <c r="DR939" s="44"/>
      <c r="DS939" s="44"/>
      <c r="DT939" s="44"/>
      <c r="DU939" s="44"/>
      <c r="DV939" s="44"/>
      <c r="DW939" s="44"/>
      <c r="DX939" s="44"/>
      <c r="DY939" s="44"/>
      <c r="DZ939" s="44"/>
      <c r="EA939" s="44"/>
      <c r="EB939" s="21"/>
      <c r="EC939" s="44">
        <v>-1659333</v>
      </c>
      <c r="ED939" s="44"/>
      <c r="EE939" s="21">
        <v>44085</v>
      </c>
      <c r="EF939" s="44"/>
      <c r="EG939" s="21">
        <v>772347</v>
      </c>
      <c r="EH939" s="44"/>
      <c r="EI939" s="21">
        <v>3246951</v>
      </c>
      <c r="EJ939" s="44"/>
      <c r="EK939" s="44"/>
      <c r="EL939" s="21"/>
      <c r="EM939" s="44">
        <v>42565</v>
      </c>
      <c r="EN939" s="44"/>
      <c r="EO939" s="44">
        <v>213747</v>
      </c>
      <c r="EP939" s="21"/>
      <c r="EQ939" s="21"/>
      <c r="ER939" s="21"/>
      <c r="ES939" s="21"/>
      <c r="ET939" s="44"/>
      <c r="EU939" s="21"/>
      <c r="EV939" s="44"/>
      <c r="EW939" s="21"/>
      <c r="EX939" s="44"/>
      <c r="EY939" s="44"/>
      <c r="EZ939" s="21"/>
      <c r="FA939" s="21"/>
      <c r="FB939" s="44"/>
      <c r="FC939" s="44"/>
      <c r="FD939" s="21"/>
      <c r="FE939" s="112"/>
      <c r="FF939" s="44"/>
      <c r="FG939" s="44">
        <v>6696938</v>
      </c>
      <c r="FH939" s="44">
        <v>1494449</v>
      </c>
      <c r="FI939" s="44">
        <v>6470199</v>
      </c>
      <c r="FJ939" s="44">
        <v>307566</v>
      </c>
      <c r="FK939" s="44">
        <v>6633008</v>
      </c>
      <c r="FL939" s="44"/>
      <c r="FM939" s="44"/>
      <c r="FN939" s="44"/>
      <c r="FO939" s="44"/>
      <c r="FP939" s="44"/>
      <c r="FQ939" s="44"/>
      <c r="FR939" s="44"/>
      <c r="FS939" s="44"/>
      <c r="FT939" s="44">
        <v>7370</v>
      </c>
      <c r="FU939" s="44">
        <v>10625</v>
      </c>
      <c r="FV939" s="21">
        <v>170036</v>
      </c>
      <c r="FW939" s="44"/>
      <c r="FX939" s="44">
        <v>176642</v>
      </c>
      <c r="FY939" s="44">
        <v>126809</v>
      </c>
      <c r="FZ939" s="44">
        <v>279946</v>
      </c>
      <c r="GA939" s="44">
        <v>15909</v>
      </c>
      <c r="GB939" s="44"/>
      <c r="GC939" s="44">
        <v>11683</v>
      </c>
      <c r="GD939" s="44">
        <v>407954</v>
      </c>
      <c r="GE939" s="44">
        <v>275241</v>
      </c>
      <c r="GF939" s="44">
        <v>184774</v>
      </c>
      <c r="GG939" s="44">
        <v>956442</v>
      </c>
      <c r="GH939" s="44">
        <v>146344</v>
      </c>
      <c r="GI939" s="44">
        <v>250555</v>
      </c>
      <c r="GJ939" s="44">
        <v>115225</v>
      </c>
      <c r="GK939" s="44">
        <v>3632957</v>
      </c>
      <c r="GL939" s="44">
        <v>26912</v>
      </c>
      <c r="GM939" s="44">
        <v>952420</v>
      </c>
      <c r="GN939" s="44">
        <v>39364</v>
      </c>
      <c r="GO939" s="44">
        <v>22624</v>
      </c>
      <c r="GP939" s="44"/>
      <c r="GQ939" s="44"/>
      <c r="GR939" s="44">
        <v>218746</v>
      </c>
      <c r="GS939" s="44">
        <v>4514591</v>
      </c>
      <c r="GT939" s="44"/>
      <c r="GU939" s="21">
        <v>56414</v>
      </c>
      <c r="GV939" s="44">
        <v>8250</v>
      </c>
      <c r="GW939" s="44">
        <v>8999148</v>
      </c>
      <c r="GX939" s="44">
        <v>1005546</v>
      </c>
      <c r="GY939" s="44">
        <v>14583949</v>
      </c>
      <c r="GZ939" s="44">
        <v>6455162</v>
      </c>
      <c r="HA939" s="44"/>
      <c r="HB939" s="44"/>
      <c r="HC939" s="44">
        <v>8128787</v>
      </c>
      <c r="HD939" s="44">
        <v>14583949</v>
      </c>
      <c r="HE939" s="21"/>
      <c r="HF939" s="21">
        <v>8924224</v>
      </c>
      <c r="HG939" s="21"/>
      <c r="HH939" s="21"/>
      <c r="HI939" s="21">
        <v>0</v>
      </c>
      <c r="HJ939" s="44"/>
      <c r="HK939" s="21">
        <v>88863</v>
      </c>
      <c r="HL939" s="21">
        <v>63700</v>
      </c>
      <c r="HM939" s="21">
        <v>152563</v>
      </c>
      <c r="HN939" s="21">
        <v>-96149</v>
      </c>
      <c r="HO939" s="21"/>
      <c r="HP939" s="44"/>
      <c r="HQ939" s="47"/>
      <c r="HR939" s="47"/>
      <c r="HS939" s="47"/>
      <c r="HT939" s="47" t="s">
        <v>1759</v>
      </c>
      <c r="HU939" s="47">
        <v>0</v>
      </c>
      <c r="HV939" s="47">
        <v>1641</v>
      </c>
      <c r="HW939" s="47">
        <v>0</v>
      </c>
      <c r="HX939" s="47">
        <v>9133</v>
      </c>
      <c r="HY939" s="47">
        <v>28685</v>
      </c>
      <c r="HZ939" s="47">
        <v>93804</v>
      </c>
      <c r="IA939" s="47">
        <v>0</v>
      </c>
      <c r="IB939" s="47">
        <v>0</v>
      </c>
      <c r="IC939" s="47">
        <v>3973</v>
      </c>
      <c r="ID939"/>
      <c r="IE939" s="47">
        <v>3664</v>
      </c>
      <c r="IF939"/>
      <c r="IG939" s="47"/>
      <c r="IH939" s="47">
        <v>20186</v>
      </c>
      <c r="II939">
        <v>2985</v>
      </c>
      <c r="IJ939">
        <v>9569</v>
      </c>
      <c r="IK939">
        <v>2126</v>
      </c>
      <c r="IL939">
        <v>13760</v>
      </c>
      <c r="IM939">
        <v>189526</v>
      </c>
      <c r="IN939">
        <v>0</v>
      </c>
      <c r="IO939">
        <v>442</v>
      </c>
      <c r="IP939">
        <v>2893</v>
      </c>
      <c r="IQ939">
        <v>3636</v>
      </c>
      <c r="IR939">
        <v>0</v>
      </c>
      <c r="IS939">
        <v>0</v>
      </c>
      <c r="IT939">
        <v>6971</v>
      </c>
      <c r="IU939">
        <v>137280</v>
      </c>
      <c r="IV939">
        <v>0</v>
      </c>
      <c r="IW939">
        <v>574077</v>
      </c>
      <c r="IX939">
        <v>1437161</v>
      </c>
      <c r="IY939">
        <v>2533182</v>
      </c>
      <c r="IZ939">
        <v>0</v>
      </c>
      <c r="JA939">
        <v>0</v>
      </c>
      <c r="JB939">
        <v>255150</v>
      </c>
      <c r="JC939"/>
      <c r="JD939">
        <v>96736</v>
      </c>
      <c r="JE939"/>
      <c r="JF939"/>
      <c r="JG939">
        <v>460043</v>
      </c>
      <c r="JH939">
        <v>121758</v>
      </c>
      <c r="JI939">
        <v>205002</v>
      </c>
      <c r="JJ939">
        <v>95655</v>
      </c>
      <c r="JK939">
        <v>780894</v>
      </c>
      <c r="JL939">
        <v>6696938</v>
      </c>
      <c r="JM939">
        <v>0</v>
      </c>
      <c r="JN939">
        <v>34461</v>
      </c>
      <c r="JO939">
        <v>181866</v>
      </c>
      <c r="JP939">
        <v>124075</v>
      </c>
      <c r="JQ939">
        <v>0</v>
      </c>
      <c r="JR939">
        <v>0</v>
      </c>
      <c r="JS939">
        <v>340402</v>
      </c>
      <c r="JT939"/>
      <c r="JU939"/>
      <c r="JV939"/>
      <c r="JW939"/>
      <c r="JX939"/>
      <c r="JY939"/>
      <c r="JZ939"/>
      <c r="KA939"/>
      <c r="KB939"/>
      <c r="KC939"/>
      <c r="KD939"/>
      <c r="KE939"/>
      <c r="KF939">
        <v>136</v>
      </c>
      <c r="KG939">
        <v>197</v>
      </c>
      <c r="KH939">
        <v>63</v>
      </c>
      <c r="KI939">
        <v>98</v>
      </c>
      <c r="KJ939">
        <v>140</v>
      </c>
      <c r="KK939">
        <v>45</v>
      </c>
      <c r="KL939">
        <v>62</v>
      </c>
      <c r="KM939">
        <v>83</v>
      </c>
      <c r="KN939">
        <v>43</v>
      </c>
      <c r="KO939">
        <v>1</v>
      </c>
      <c r="KP939">
        <v>0</v>
      </c>
      <c r="KQ939">
        <v>0</v>
      </c>
      <c r="KR939">
        <v>0</v>
      </c>
      <c r="KS939">
        <v>1</v>
      </c>
      <c r="KT939">
        <v>0</v>
      </c>
      <c r="KU939">
        <v>1</v>
      </c>
      <c r="KV939">
        <v>0</v>
      </c>
      <c r="KW939">
        <v>0</v>
      </c>
      <c r="KX939">
        <v>0</v>
      </c>
      <c r="KY939">
        <v>0</v>
      </c>
      <c r="KZ939">
        <v>0</v>
      </c>
      <c r="LA939">
        <v>0</v>
      </c>
      <c r="LB939">
        <v>0</v>
      </c>
      <c r="LC939">
        <v>0</v>
      </c>
      <c r="LD939">
        <v>1</v>
      </c>
      <c r="LE939">
        <v>0</v>
      </c>
      <c r="LF939">
        <v>0</v>
      </c>
      <c r="LG939">
        <v>0</v>
      </c>
      <c r="LH939">
        <v>0</v>
      </c>
    </row>
    <row r="940" spans="1:320" s="34" customFormat="1" ht="15" customHeight="1" x14ac:dyDescent="0.25">
      <c r="A940" s="45">
        <v>206430788</v>
      </c>
      <c r="B940" s="45" t="s">
        <v>6932</v>
      </c>
      <c r="C940" s="46">
        <v>45292</v>
      </c>
      <c r="D940" s="46">
        <v>45657</v>
      </c>
      <c r="E940" s="47">
        <v>366</v>
      </c>
      <c r="F940" s="45" t="s">
        <v>883</v>
      </c>
      <c r="G940" s="45" t="s">
        <v>884</v>
      </c>
      <c r="H940" s="45" t="s">
        <v>1555</v>
      </c>
      <c r="I940" s="45" t="s">
        <v>886</v>
      </c>
      <c r="J940" s="45" t="s">
        <v>887</v>
      </c>
      <c r="K940" s="45" t="s">
        <v>1556</v>
      </c>
      <c r="L940" s="45" t="s">
        <v>6873</v>
      </c>
      <c r="M940" s="45" t="s">
        <v>6931</v>
      </c>
      <c r="N940" s="45" t="s">
        <v>6933</v>
      </c>
      <c r="O940" s="45" t="s">
        <v>1597</v>
      </c>
      <c r="P940" s="45" t="s">
        <v>1598</v>
      </c>
      <c r="Q940" s="45" t="s">
        <v>6934</v>
      </c>
      <c r="R940" t="s">
        <v>6935</v>
      </c>
      <c r="S940" s="45" t="s">
        <v>884</v>
      </c>
      <c r="T940"/>
      <c r="U940" s="47">
        <v>131</v>
      </c>
      <c r="V940" s="47">
        <v>131</v>
      </c>
      <c r="W940" s="47" t="s">
        <v>913</v>
      </c>
      <c r="X940" s="47">
        <v>47946</v>
      </c>
      <c r="Y940" s="47">
        <v>46235</v>
      </c>
      <c r="Z940" s="48">
        <v>224.8</v>
      </c>
      <c r="AA940" s="44">
        <v>723</v>
      </c>
      <c r="AB940" s="44">
        <v>880</v>
      </c>
      <c r="AC940" s="44">
        <v>11888</v>
      </c>
      <c r="AD940" s="44"/>
      <c r="AE940" s="44">
        <v>2810</v>
      </c>
      <c r="AF940" s="44">
        <v>21818</v>
      </c>
      <c r="AG940" s="44"/>
      <c r="AH940" s="47">
        <v>8299</v>
      </c>
      <c r="AI940" s="47">
        <v>345</v>
      </c>
      <c r="AJ940">
        <v>1075</v>
      </c>
      <c r="AK940" t="s">
        <v>895</v>
      </c>
      <c r="AL940">
        <v>46235</v>
      </c>
      <c r="AM940"/>
      <c r="AN940"/>
      <c r="AO940"/>
      <c r="AP940"/>
      <c r="AQ940"/>
      <c r="AR940" s="44"/>
      <c r="AS940" s="44"/>
      <c r="AT940" s="44"/>
      <c r="AU940" s="44">
        <v>27741000</v>
      </c>
      <c r="AV940" s="44">
        <v>9623660</v>
      </c>
      <c r="AW940" s="44">
        <v>2834197</v>
      </c>
      <c r="AX940" s="44">
        <v>22975</v>
      </c>
      <c r="AY940" s="44">
        <v>34553438</v>
      </c>
      <c r="AZ940" s="21">
        <v>25175824</v>
      </c>
      <c r="BA940" s="21">
        <v>9377614</v>
      </c>
      <c r="BB940" s="44">
        <v>-1748196</v>
      </c>
      <c r="BC940" s="44"/>
      <c r="BD940" s="44"/>
      <c r="BE940" s="44">
        <v>7629418</v>
      </c>
      <c r="BF940" s="44">
        <v>7132800</v>
      </c>
      <c r="BG940" s="44"/>
      <c r="BH940" s="44">
        <v>1686000</v>
      </c>
      <c r="BI940" s="21">
        <v>13090800</v>
      </c>
      <c r="BJ940" s="21"/>
      <c r="BK940" s="21">
        <v>4979400</v>
      </c>
      <c r="BL940" s="21">
        <v>207000</v>
      </c>
      <c r="BM940" s="21">
        <v>645000</v>
      </c>
      <c r="BN940" s="21">
        <v>27741000</v>
      </c>
      <c r="BO940" s="21"/>
      <c r="BP940" s="21"/>
      <c r="BQ940" s="44"/>
      <c r="BR940" s="21"/>
      <c r="BS940" s="44"/>
      <c r="BT940" s="21"/>
      <c r="BU940" s="44"/>
      <c r="BV940" s="21"/>
      <c r="BW940" s="44">
        <v>5101688</v>
      </c>
      <c r="BX940" s="21"/>
      <c r="BY940" s="21"/>
      <c r="BZ940" s="21"/>
      <c r="CA940" s="44"/>
      <c r="CB940" s="44"/>
      <c r="CC940" s="44">
        <v>74502</v>
      </c>
      <c r="CD940" s="44"/>
      <c r="CE940" s="44"/>
      <c r="CF940" s="44"/>
      <c r="CG940" s="44">
        <v>4417193</v>
      </c>
      <c r="CH940" s="44"/>
      <c r="CI940" s="21">
        <v>30277</v>
      </c>
      <c r="CJ940" s="44"/>
      <c r="CK940" s="21"/>
      <c r="CL940" s="44"/>
      <c r="CM940" s="44">
        <v>498836</v>
      </c>
      <c r="CN940" s="44">
        <v>0</v>
      </c>
      <c r="CO940" s="44">
        <v>3882924</v>
      </c>
      <c r="CP940" s="44">
        <v>55976</v>
      </c>
      <c r="CQ940" s="21">
        <v>3553150</v>
      </c>
      <c r="CR940" s="44">
        <v>297358</v>
      </c>
      <c r="CS940" s="44">
        <v>1070067</v>
      </c>
      <c r="CT940" s="44">
        <v>226058</v>
      </c>
      <c r="CU940" s="44"/>
      <c r="CV940" s="44">
        <v>39291</v>
      </c>
      <c r="CW940" s="21"/>
      <c r="CX940" s="21"/>
      <c r="CY940" s="21"/>
      <c r="CZ940" s="21"/>
      <c r="DA940" s="21"/>
      <c r="DB940" s="21"/>
      <c r="DC940" s="21"/>
      <c r="DD940" s="21"/>
      <c r="DE940" s="44"/>
      <c r="DF940" s="21"/>
      <c r="DG940" s="44"/>
      <c r="DH940" s="21"/>
      <c r="DI940" s="44"/>
      <c r="DJ940" s="44"/>
      <c r="DK940" s="44"/>
      <c r="DL940" s="44"/>
      <c r="DM940" s="21"/>
      <c r="DN940" s="44"/>
      <c r="DO940" s="44"/>
      <c r="DP940" s="44"/>
      <c r="DQ940" s="44"/>
      <c r="DR940" s="44"/>
      <c r="DS940" s="44"/>
      <c r="DT940" s="44"/>
      <c r="DU940" s="44"/>
      <c r="DV940" s="44"/>
      <c r="DW940" s="44"/>
      <c r="DX940" s="44"/>
      <c r="DY940" s="44">
        <v>71641</v>
      </c>
      <c r="DZ940" s="44"/>
      <c r="EA940" s="44"/>
      <c r="EB940" s="21"/>
      <c r="EC940" s="44">
        <v>-2343310</v>
      </c>
      <c r="ED940" s="44"/>
      <c r="EE940" s="21"/>
      <c r="EF940" s="44"/>
      <c r="EG940" s="21">
        <v>88400</v>
      </c>
      <c r="EH940" s="44"/>
      <c r="EI940" s="21">
        <v>3423824</v>
      </c>
      <c r="EJ940" s="44"/>
      <c r="EK940" s="44"/>
      <c r="EL940" s="21"/>
      <c r="EM940" s="44">
        <v>1593642</v>
      </c>
      <c r="EN940" s="44"/>
      <c r="EO940" s="44"/>
      <c r="EP940" s="21"/>
      <c r="EQ940" s="21"/>
      <c r="ER940" s="21"/>
      <c r="ES940" s="21"/>
      <c r="ET940" s="44"/>
      <c r="EU940" s="21"/>
      <c r="EV940" s="44"/>
      <c r="EW940" s="21"/>
      <c r="EX940" s="44"/>
      <c r="EY940" s="44"/>
      <c r="EZ940" s="21"/>
      <c r="FA940" s="21"/>
      <c r="FB940" s="44"/>
      <c r="FC940" s="44"/>
      <c r="FD940" s="21"/>
      <c r="FE940" s="112"/>
      <c r="FF940" s="44"/>
      <c r="FG940" s="44">
        <v>14036417</v>
      </c>
      <c r="FH940" s="44">
        <v>2679419</v>
      </c>
      <c r="FI940" s="44">
        <v>8459988</v>
      </c>
      <c r="FJ940" s="44">
        <v>160636</v>
      </c>
      <c r="FK940" s="44">
        <v>9340087</v>
      </c>
      <c r="FL940" s="44"/>
      <c r="FM940" s="44"/>
      <c r="FN940" s="44"/>
      <c r="FO940" s="44"/>
      <c r="FP940" s="44"/>
      <c r="FQ940" s="44"/>
      <c r="FR940" s="44"/>
      <c r="FS940" s="44"/>
      <c r="FT940" s="44">
        <v>4778</v>
      </c>
      <c r="FU940" s="44"/>
      <c r="FV940" s="21">
        <v>721386</v>
      </c>
      <c r="FW940" s="44">
        <v>26</v>
      </c>
      <c r="FX940" s="44">
        <v>804190</v>
      </c>
      <c r="FY940" s="44">
        <v>155006</v>
      </c>
      <c r="FZ940" s="44">
        <v>628054</v>
      </c>
      <c r="GA940" s="44">
        <v>96837</v>
      </c>
      <c r="GB940" s="44"/>
      <c r="GC940" s="44">
        <v>43771</v>
      </c>
      <c r="GD940" s="44">
        <v>794340</v>
      </c>
      <c r="GE940" s="44">
        <v>497825</v>
      </c>
      <c r="GF940" s="44">
        <v>266861</v>
      </c>
      <c r="GG940" s="44">
        <v>1594537</v>
      </c>
      <c r="GH940" s="44">
        <v>447070</v>
      </c>
      <c r="GI940" s="44">
        <v>214502</v>
      </c>
      <c r="GJ940" s="44">
        <v>183314</v>
      </c>
      <c r="GK940" s="44">
        <v>7509578</v>
      </c>
      <c r="GL940" s="44">
        <v>5298</v>
      </c>
      <c r="GM940" s="44">
        <v>1584847</v>
      </c>
      <c r="GN940" s="44">
        <v>119745</v>
      </c>
      <c r="GO940" s="44">
        <v>17959</v>
      </c>
      <c r="GP940" s="44"/>
      <c r="GQ940" s="44">
        <v>15389</v>
      </c>
      <c r="GR940" s="44">
        <v>130424</v>
      </c>
      <c r="GS940" s="44">
        <v>9572850</v>
      </c>
      <c r="GT940" s="44"/>
      <c r="GU940" s="21">
        <v>62202</v>
      </c>
      <c r="GV940" s="44"/>
      <c r="GW940" s="44">
        <v>1507575</v>
      </c>
      <c r="GX940" s="44"/>
      <c r="GY940" s="44">
        <v>11142627</v>
      </c>
      <c r="GZ940" s="44">
        <v>3268362</v>
      </c>
      <c r="HA940" s="44"/>
      <c r="HB940" s="44"/>
      <c r="HC940" s="44">
        <v>7874265</v>
      </c>
      <c r="HD940" s="44">
        <v>11142627</v>
      </c>
      <c r="HE940" s="21"/>
      <c r="HF940" s="21"/>
      <c r="HG940" s="21"/>
      <c r="HH940" s="21"/>
      <c r="HI940" s="21">
        <v>0</v>
      </c>
      <c r="HJ940" s="44"/>
      <c r="HK940" s="21">
        <v>46707</v>
      </c>
      <c r="HL940" s="21">
        <v>22368</v>
      </c>
      <c r="HM940" s="21">
        <v>69075</v>
      </c>
      <c r="HN940" s="21">
        <v>-6873</v>
      </c>
      <c r="HO940" s="21"/>
      <c r="HP940" s="44"/>
      <c r="HQ940" s="47"/>
      <c r="HR940" s="47"/>
      <c r="HS940" s="47"/>
      <c r="HT940" s="47" t="s">
        <v>2259</v>
      </c>
      <c r="HU940" s="47">
        <v>1503446.52</v>
      </c>
      <c r="HV940" s="47">
        <v>1072</v>
      </c>
      <c r="HW940" s="47">
        <v>0</v>
      </c>
      <c r="HX940" s="47">
        <v>25869</v>
      </c>
      <c r="HY940" s="47">
        <v>34143</v>
      </c>
      <c r="HZ940" s="47">
        <v>99176</v>
      </c>
      <c r="IA940" s="47">
        <v>0</v>
      </c>
      <c r="IB940" s="47">
        <v>0</v>
      </c>
      <c r="IC940" s="47">
        <v>15356</v>
      </c>
      <c r="ID940">
        <v>24229</v>
      </c>
      <c r="IE940" s="47">
        <v>5452</v>
      </c>
      <c r="IF940">
        <v>17680</v>
      </c>
      <c r="IG940" s="47">
        <v>8700</v>
      </c>
      <c r="IH940" s="47">
        <v>32667</v>
      </c>
      <c r="II940">
        <v>8385</v>
      </c>
      <c r="IJ940">
        <v>6138</v>
      </c>
      <c r="IK940">
        <v>2637</v>
      </c>
      <c r="IL940">
        <v>34616</v>
      </c>
      <c r="IM940">
        <v>316120</v>
      </c>
      <c r="IN940">
        <v>0</v>
      </c>
      <c r="IO940">
        <v>0</v>
      </c>
      <c r="IP940">
        <v>899</v>
      </c>
      <c r="IQ940">
        <v>295</v>
      </c>
      <c r="IR940">
        <v>0</v>
      </c>
      <c r="IS940">
        <v>0</v>
      </c>
      <c r="IT940">
        <v>1194</v>
      </c>
      <c r="IU940">
        <v>105186</v>
      </c>
      <c r="IV940">
        <v>0</v>
      </c>
      <c r="IW940">
        <v>1541735</v>
      </c>
      <c r="IX940">
        <v>1840366</v>
      </c>
      <c r="IY940">
        <v>2885785</v>
      </c>
      <c r="IZ940">
        <v>0</v>
      </c>
      <c r="JA940">
        <v>0</v>
      </c>
      <c r="JB940">
        <v>932877</v>
      </c>
      <c r="JC940">
        <v>1403121</v>
      </c>
      <c r="JD940">
        <v>143931</v>
      </c>
      <c r="JE940">
        <v>397899</v>
      </c>
      <c r="JF940">
        <v>186220</v>
      </c>
      <c r="JG940">
        <v>866133</v>
      </c>
      <c r="JH940">
        <v>371552</v>
      </c>
      <c r="JI940">
        <v>167960</v>
      </c>
      <c r="JJ940">
        <v>141342</v>
      </c>
      <c r="JK940">
        <v>3052310</v>
      </c>
      <c r="JL940">
        <v>14036417</v>
      </c>
      <c r="JM940">
        <v>0</v>
      </c>
      <c r="JN940">
        <v>0</v>
      </c>
      <c r="JO940">
        <v>50355</v>
      </c>
      <c r="JP940">
        <v>15392</v>
      </c>
      <c r="JQ940">
        <v>0</v>
      </c>
      <c r="JR940">
        <v>0</v>
      </c>
      <c r="JS940">
        <v>65747</v>
      </c>
      <c r="JT940"/>
      <c r="JU940"/>
      <c r="JV940"/>
      <c r="JW940"/>
      <c r="JX940"/>
      <c r="JY940">
        <v>24229</v>
      </c>
      <c r="JZ940"/>
      <c r="KA940"/>
      <c r="KB940"/>
      <c r="KC940"/>
      <c r="KD940"/>
      <c r="KE940">
        <v>1403121</v>
      </c>
      <c r="KF940">
        <v>1</v>
      </c>
      <c r="KG940">
        <v>1</v>
      </c>
      <c r="KH940">
        <v>1</v>
      </c>
      <c r="KI940">
        <v>1</v>
      </c>
      <c r="KJ940">
        <v>1</v>
      </c>
      <c r="KK940">
        <v>1</v>
      </c>
      <c r="KL940">
        <v>1</v>
      </c>
      <c r="KM940">
        <v>1</v>
      </c>
      <c r="KN940">
        <v>1</v>
      </c>
      <c r="KO940">
        <v>1</v>
      </c>
      <c r="KP940">
        <v>0</v>
      </c>
      <c r="KQ940">
        <v>0</v>
      </c>
      <c r="KR940">
        <v>0</v>
      </c>
      <c r="KS940">
        <v>0</v>
      </c>
      <c r="KT940">
        <v>1</v>
      </c>
      <c r="KU940">
        <v>1</v>
      </c>
      <c r="KV940">
        <v>0</v>
      </c>
      <c r="KW940">
        <v>0</v>
      </c>
      <c r="KX940">
        <v>0</v>
      </c>
      <c r="KY940">
        <v>0</v>
      </c>
      <c r="KZ940">
        <v>0</v>
      </c>
      <c r="LA940">
        <v>0</v>
      </c>
      <c r="LB940">
        <v>0</v>
      </c>
      <c r="LC940">
        <v>0</v>
      </c>
      <c r="LD940">
        <v>1</v>
      </c>
      <c r="LE940">
        <v>0</v>
      </c>
      <c r="LF940">
        <v>0</v>
      </c>
      <c r="LG940">
        <v>0</v>
      </c>
      <c r="LH940">
        <v>0</v>
      </c>
    </row>
    <row r="941" spans="1:320" s="34" customFormat="1" ht="15" customHeight="1" x14ac:dyDescent="0.25">
      <c r="A941" s="45">
        <v>206430789</v>
      </c>
      <c r="B941" s="45" t="s">
        <v>6936</v>
      </c>
      <c r="C941" s="46">
        <v>45292</v>
      </c>
      <c r="D941" s="46">
        <v>45657</v>
      </c>
      <c r="E941" s="47">
        <v>366</v>
      </c>
      <c r="F941" s="45" t="s">
        <v>883</v>
      </c>
      <c r="G941" s="45" t="s">
        <v>884</v>
      </c>
      <c r="H941" s="45" t="s">
        <v>1555</v>
      </c>
      <c r="I941" s="45" t="s">
        <v>886</v>
      </c>
      <c r="J941" s="45" t="s">
        <v>887</v>
      </c>
      <c r="K941" s="45" t="s">
        <v>1556</v>
      </c>
      <c r="L941" s="115" t="s">
        <v>6859</v>
      </c>
      <c r="M941" s="45" t="s">
        <v>6937</v>
      </c>
      <c r="N941" s="45" t="s">
        <v>6938</v>
      </c>
      <c r="O941" s="45" t="s">
        <v>1568</v>
      </c>
      <c r="P941" s="45" t="s">
        <v>6922</v>
      </c>
      <c r="Q941" s="45" t="s">
        <v>6939</v>
      </c>
      <c r="R941" s="45" t="s">
        <v>6940</v>
      </c>
      <c r="S941" s="45" t="s">
        <v>884</v>
      </c>
      <c r="T941"/>
      <c r="U941" s="47">
        <v>166</v>
      </c>
      <c r="V941" s="47">
        <v>166</v>
      </c>
      <c r="W941" s="47" t="s">
        <v>913</v>
      </c>
      <c r="X941" s="47">
        <v>60756</v>
      </c>
      <c r="Y941" s="47">
        <v>38138</v>
      </c>
      <c r="Z941" s="48">
        <v>147.27000000000001</v>
      </c>
      <c r="AA941" s="44">
        <v>159</v>
      </c>
      <c r="AB941" s="44">
        <v>139</v>
      </c>
      <c r="AC941" s="44">
        <v>1718</v>
      </c>
      <c r="AD941" s="44"/>
      <c r="AE941" s="44">
        <v>27021</v>
      </c>
      <c r="AF941" s="44">
        <v>6171</v>
      </c>
      <c r="AG941" s="44"/>
      <c r="AH941" s="47">
        <v>1777</v>
      </c>
      <c r="AI941" s="47">
        <v>200</v>
      </c>
      <c r="AJ941">
        <v>1251</v>
      </c>
      <c r="AK941" t="s">
        <v>914</v>
      </c>
      <c r="AL941">
        <v>22186</v>
      </c>
      <c r="AM941"/>
      <c r="AN941"/>
      <c r="AO941"/>
      <c r="AP941">
        <v>15952</v>
      </c>
      <c r="AQ941"/>
      <c r="AR941" s="44"/>
      <c r="AS941" s="44"/>
      <c r="AT941" s="44"/>
      <c r="AU941" s="44">
        <v>21956467</v>
      </c>
      <c r="AV941" s="44">
        <v>1087368</v>
      </c>
      <c r="AW941" s="44">
        <v>6494346</v>
      </c>
      <c r="AX941" s="44">
        <v>299652</v>
      </c>
      <c r="AY941" s="44">
        <v>16849141</v>
      </c>
      <c r="AZ941" s="21">
        <v>18788895</v>
      </c>
      <c r="BA941" s="21">
        <v>-1939754</v>
      </c>
      <c r="BB941" s="44"/>
      <c r="BC941" s="44">
        <v>21352</v>
      </c>
      <c r="BD941" s="44"/>
      <c r="BE941" s="44">
        <v>-1961106</v>
      </c>
      <c r="BF941" s="44">
        <v>1204900</v>
      </c>
      <c r="BG941" s="44"/>
      <c r="BH941" s="44">
        <v>14009692</v>
      </c>
      <c r="BI941" s="21">
        <v>5154125</v>
      </c>
      <c r="BJ941" s="21"/>
      <c r="BK941" s="21">
        <v>934800</v>
      </c>
      <c r="BL941" s="21">
        <v>141600</v>
      </c>
      <c r="BM941" s="21">
        <v>511350</v>
      </c>
      <c r="BN941" s="21">
        <v>8662522</v>
      </c>
      <c r="BO941" s="21"/>
      <c r="BP941" s="21"/>
      <c r="BQ941" s="44"/>
      <c r="BR941" s="21">
        <v>13293945</v>
      </c>
      <c r="BS941" s="44"/>
      <c r="BT941" s="21"/>
      <c r="BU941" s="44"/>
      <c r="BV941" s="21"/>
      <c r="BW941" s="44">
        <v>425786</v>
      </c>
      <c r="BX941" s="21"/>
      <c r="BY941" s="44"/>
      <c r="BZ941" s="21"/>
      <c r="CA941" s="44">
        <v>253031</v>
      </c>
      <c r="CB941" s="44"/>
      <c r="CC941" s="44">
        <v>147000</v>
      </c>
      <c r="CD941" s="44"/>
      <c r="CE941" s="44"/>
      <c r="CF941" s="44"/>
      <c r="CG941" s="44">
        <v>258970</v>
      </c>
      <c r="CH941" s="44"/>
      <c r="CI941" s="21">
        <v>2581</v>
      </c>
      <c r="CJ941" s="44"/>
      <c r="CK941" s="21"/>
      <c r="CL941" s="44"/>
      <c r="CM941" s="44">
        <v>149482</v>
      </c>
      <c r="CN941" s="44">
        <v>0</v>
      </c>
      <c r="CO941" s="44">
        <v>424043</v>
      </c>
      <c r="CP941" s="44">
        <v>52753</v>
      </c>
      <c r="CQ941" s="21">
        <v>174487</v>
      </c>
      <c r="CR941" s="44">
        <v>38500</v>
      </c>
      <c r="CS941" s="44">
        <v>112170</v>
      </c>
      <c r="CT941" s="44">
        <v>60118</v>
      </c>
      <c r="CU941" s="44"/>
      <c r="CV941" s="44">
        <v>75815</v>
      </c>
      <c r="CW941" s="21"/>
      <c r="CX941" s="21"/>
      <c r="CY941" s="21"/>
      <c r="CZ941" s="21"/>
      <c r="DA941" s="21"/>
      <c r="DB941" s="21"/>
      <c r="DC941" s="21"/>
      <c r="DD941" s="21"/>
      <c r="DE941" s="44"/>
      <c r="DF941" s="21"/>
      <c r="DG941" s="44"/>
      <c r="DH941" s="21"/>
      <c r="DI941" s="44"/>
      <c r="DJ941" s="44"/>
      <c r="DK941" s="44"/>
      <c r="DL941" s="44"/>
      <c r="DM941" s="21"/>
      <c r="DN941" s="44"/>
      <c r="DO941" s="44"/>
      <c r="DP941" s="44"/>
      <c r="DQ941" s="44"/>
      <c r="DR941" s="44"/>
      <c r="DS941" s="44"/>
      <c r="DT941" s="44"/>
      <c r="DU941" s="44"/>
      <c r="DV941" s="44"/>
      <c r="DW941" s="44"/>
      <c r="DX941" s="44"/>
      <c r="DY941" s="44"/>
      <c r="DZ941" s="44"/>
      <c r="EA941" s="21"/>
      <c r="EB941" s="44"/>
      <c r="EC941" s="44">
        <v>84479</v>
      </c>
      <c r="ED941" s="44"/>
      <c r="EE941" s="21"/>
      <c r="EF941" s="44"/>
      <c r="EG941" s="21">
        <v>4220955</v>
      </c>
      <c r="EH941" s="44"/>
      <c r="EI941" s="21">
        <v>1568832</v>
      </c>
      <c r="EJ941" s="44"/>
      <c r="EK941" s="44"/>
      <c r="EL941" s="21"/>
      <c r="EM941" s="21">
        <v>417389</v>
      </c>
      <c r="EN941" s="44"/>
      <c r="EO941" s="44">
        <v>202691</v>
      </c>
      <c r="EP941" s="21"/>
      <c r="EQ941" s="21"/>
      <c r="ER941" s="21"/>
      <c r="ES941" s="21"/>
      <c r="ET941" s="44"/>
      <c r="EU941" s="21"/>
      <c r="EV941" s="44"/>
      <c r="EW941" s="44"/>
      <c r="EX941" s="44"/>
      <c r="EY941" s="44"/>
      <c r="EZ941" s="21"/>
      <c r="FA941" s="21"/>
      <c r="FB941" s="21"/>
      <c r="FC941" s="21"/>
      <c r="FD941" s="21"/>
      <c r="FE941" s="112"/>
      <c r="FF941" s="44"/>
      <c r="FG941" s="44">
        <v>9928979</v>
      </c>
      <c r="FH941" s="44">
        <v>1870176</v>
      </c>
      <c r="FI941" s="44">
        <v>6989740</v>
      </c>
      <c r="FJ941" s="44">
        <v>123290</v>
      </c>
      <c r="FK941" s="44">
        <v>3467215</v>
      </c>
      <c r="FL941" s="44"/>
      <c r="FM941" s="44"/>
      <c r="FN941" s="44"/>
      <c r="FO941" s="44">
        <v>5691770</v>
      </c>
      <c r="FP941" s="44"/>
      <c r="FQ941" s="44"/>
      <c r="FR941" s="44"/>
      <c r="FS941" s="44"/>
      <c r="FT941" s="44">
        <v>242559</v>
      </c>
      <c r="FU941" s="44"/>
      <c r="FV941" s="44">
        <v>236580</v>
      </c>
      <c r="FW941" s="44">
        <v>791503</v>
      </c>
      <c r="FX941" s="44">
        <v>180896</v>
      </c>
      <c r="FY941" s="44">
        <v>36695</v>
      </c>
      <c r="FZ941" s="44">
        <v>189084</v>
      </c>
      <c r="GA941" s="44">
        <v>34517</v>
      </c>
      <c r="GB941" s="44"/>
      <c r="GC941" s="44">
        <v>36239</v>
      </c>
      <c r="GD941" s="44">
        <v>665744</v>
      </c>
      <c r="GE941" s="44">
        <v>410918</v>
      </c>
      <c r="GF941" s="44">
        <v>313653</v>
      </c>
      <c r="GG941" s="44">
        <v>925625</v>
      </c>
      <c r="GH941" s="44">
        <v>127836</v>
      </c>
      <c r="GI941" s="44">
        <v>142844</v>
      </c>
      <c r="GJ941" s="44">
        <v>111796</v>
      </c>
      <c r="GK941" s="44">
        <v>2959010</v>
      </c>
      <c r="GL941" s="44">
        <v>18283</v>
      </c>
      <c r="GM941" s="44">
        <v>1111968</v>
      </c>
      <c r="GN941" s="44">
        <v>68852</v>
      </c>
      <c r="GO941" s="44">
        <v>126249</v>
      </c>
      <c r="GP941" s="44"/>
      <c r="GQ941" s="44">
        <v>89325</v>
      </c>
      <c r="GR941" s="44">
        <v>809734</v>
      </c>
      <c r="GS941" s="44">
        <v>5320585</v>
      </c>
      <c r="GT941" s="44"/>
      <c r="GU941" s="44">
        <v>39882</v>
      </c>
      <c r="GV941" s="44"/>
      <c r="GW941" s="44">
        <v>166636</v>
      </c>
      <c r="GX941" s="44">
        <v>27</v>
      </c>
      <c r="GY941" s="44">
        <v>5527130</v>
      </c>
      <c r="GZ941" s="44">
        <v>4364043</v>
      </c>
      <c r="HA941" s="44">
        <v>78896</v>
      </c>
      <c r="HB941" s="44"/>
      <c r="HC941" s="44">
        <v>1084191</v>
      </c>
      <c r="HD941" s="44">
        <v>5527130</v>
      </c>
      <c r="HE941" s="21"/>
      <c r="HF941" s="21"/>
      <c r="HG941" s="21"/>
      <c r="HH941" s="21"/>
      <c r="HI941" s="21">
        <v>0</v>
      </c>
      <c r="HJ941" s="44"/>
      <c r="HK941" s="21"/>
      <c r="HL941" s="21">
        <v>791512</v>
      </c>
      <c r="HM941" s="21">
        <v>791512</v>
      </c>
      <c r="HN941" s="21">
        <v>-751630</v>
      </c>
      <c r="HO941" s="21"/>
      <c r="HP941" s="44"/>
      <c r="HQ941" s="47"/>
      <c r="HR941" s="47"/>
      <c r="HS941" s="47"/>
      <c r="HT941" s="47" t="s">
        <v>1759</v>
      </c>
      <c r="HU941" s="47">
        <v>0</v>
      </c>
      <c r="HV941" s="47">
        <v>2267</v>
      </c>
      <c r="HW941" s="47">
        <v>0</v>
      </c>
      <c r="HX941" s="47">
        <v>59203</v>
      </c>
      <c r="HY941" s="47">
        <v>55180</v>
      </c>
      <c r="HZ941" s="47">
        <v>96013</v>
      </c>
      <c r="IA941" s="47">
        <v>0</v>
      </c>
      <c r="IB941" s="47">
        <v>0</v>
      </c>
      <c r="IC941" s="47">
        <v>0</v>
      </c>
      <c r="ID941" s="47">
        <v>22128</v>
      </c>
      <c r="IE941">
        <v>5314</v>
      </c>
      <c r="IF941">
        <v>14315</v>
      </c>
      <c r="IG941" s="47">
        <v>10523</v>
      </c>
      <c r="IH941" s="47">
        <v>22676</v>
      </c>
      <c r="II941">
        <v>4868</v>
      </c>
      <c r="IJ941">
        <v>5856</v>
      </c>
      <c r="IK941">
        <v>3055</v>
      </c>
      <c r="IL941">
        <v>21743</v>
      </c>
      <c r="IM941">
        <v>323141</v>
      </c>
      <c r="IN941">
        <v>0</v>
      </c>
      <c r="IO941">
        <v>0</v>
      </c>
      <c r="IP941">
        <v>0</v>
      </c>
      <c r="IQ941">
        <v>0</v>
      </c>
      <c r="IR941">
        <v>0</v>
      </c>
      <c r="IS941">
        <v>0</v>
      </c>
      <c r="IT941">
        <v>0</v>
      </c>
      <c r="IU941">
        <v>147211</v>
      </c>
      <c r="IV941">
        <v>0</v>
      </c>
      <c r="IW941">
        <v>2249758</v>
      </c>
      <c r="IX941">
        <v>1765774</v>
      </c>
      <c r="IY941">
        <v>2688386</v>
      </c>
      <c r="IZ941">
        <v>0</v>
      </c>
      <c r="JA941">
        <v>0</v>
      </c>
      <c r="JB941">
        <v>0</v>
      </c>
      <c r="JC941">
        <v>710436</v>
      </c>
      <c r="JD941">
        <v>118704</v>
      </c>
      <c r="JE941">
        <v>286290</v>
      </c>
      <c r="JF941">
        <v>210464</v>
      </c>
      <c r="JG941">
        <v>498880</v>
      </c>
      <c r="JH941">
        <v>107096</v>
      </c>
      <c r="JI941">
        <v>117125</v>
      </c>
      <c r="JJ941">
        <v>97760</v>
      </c>
      <c r="JK941">
        <v>931095</v>
      </c>
      <c r="JL941">
        <v>9928979</v>
      </c>
      <c r="JM941">
        <v>0</v>
      </c>
      <c r="JN941">
        <v>0</v>
      </c>
      <c r="JO941">
        <v>0</v>
      </c>
      <c r="JP941">
        <v>0</v>
      </c>
      <c r="JQ941">
        <v>0</v>
      </c>
      <c r="JR941">
        <v>0</v>
      </c>
      <c r="JS941">
        <v>0</v>
      </c>
      <c r="JT941"/>
      <c r="JU941"/>
      <c r="JV941"/>
      <c r="JW941"/>
      <c r="JX941">
        <v>20767</v>
      </c>
      <c r="JY941">
        <v>1361</v>
      </c>
      <c r="JZ941"/>
      <c r="KA941"/>
      <c r="KB941"/>
      <c r="KC941"/>
      <c r="KD941">
        <v>683203</v>
      </c>
      <c r="KE941">
        <v>27233</v>
      </c>
      <c r="KF941">
        <v>222</v>
      </c>
      <c r="KG941">
        <v>286</v>
      </c>
      <c r="KH941">
        <v>179</v>
      </c>
      <c r="KI941">
        <v>151</v>
      </c>
      <c r="KJ941">
        <v>211</v>
      </c>
      <c r="KK941">
        <v>109</v>
      </c>
      <c r="KL941">
        <v>68</v>
      </c>
      <c r="KM941">
        <v>100</v>
      </c>
      <c r="KN941">
        <v>51</v>
      </c>
      <c r="KO941">
        <v>1</v>
      </c>
      <c r="KP941">
        <v>0</v>
      </c>
      <c r="KQ941">
        <v>0</v>
      </c>
      <c r="KR941">
        <v>0</v>
      </c>
      <c r="KS941">
        <v>0</v>
      </c>
      <c r="KT941">
        <v>1</v>
      </c>
      <c r="KU941">
        <v>1</v>
      </c>
      <c r="KV941">
        <v>0</v>
      </c>
      <c r="KW941">
        <v>0</v>
      </c>
      <c r="KX941">
        <v>0</v>
      </c>
      <c r="KY941">
        <v>1</v>
      </c>
      <c r="KZ941">
        <v>0</v>
      </c>
      <c r="LA941">
        <v>0</v>
      </c>
      <c r="LB941">
        <v>0</v>
      </c>
      <c r="LC941">
        <v>0</v>
      </c>
      <c r="LD941">
        <v>1</v>
      </c>
      <c r="LE941">
        <v>0</v>
      </c>
      <c r="LF941">
        <v>0</v>
      </c>
      <c r="LG941">
        <v>0</v>
      </c>
      <c r="LH941">
        <v>0</v>
      </c>
    </row>
    <row r="942" spans="1:320" s="34" customFormat="1" ht="15" customHeight="1" x14ac:dyDescent="0.25">
      <c r="A942" s="45">
        <v>206430792</v>
      </c>
      <c r="B942" s="45" t="s">
        <v>6941</v>
      </c>
      <c r="C942" s="46">
        <v>45392</v>
      </c>
      <c r="D942" s="46">
        <v>45657</v>
      </c>
      <c r="E942" s="47">
        <v>266</v>
      </c>
      <c r="F942" s="45" t="s">
        <v>883</v>
      </c>
      <c r="G942" s="45" t="s">
        <v>884</v>
      </c>
      <c r="H942" s="45" t="s">
        <v>1555</v>
      </c>
      <c r="I942" s="45" t="s">
        <v>886</v>
      </c>
      <c r="J942" s="45" t="s">
        <v>887</v>
      </c>
      <c r="K942" s="45" t="s">
        <v>1556</v>
      </c>
      <c r="L942" s="45" t="s">
        <v>6900</v>
      </c>
      <c r="M942" s="45" t="s">
        <v>1562</v>
      </c>
      <c r="N942" s="45" t="s">
        <v>1563</v>
      </c>
      <c r="O942" s="45" t="s">
        <v>1564</v>
      </c>
      <c r="P942" s="45" t="s">
        <v>6942</v>
      </c>
      <c r="Q942" s="45" t="s">
        <v>6943</v>
      </c>
      <c r="R942" t="s">
        <v>6944</v>
      </c>
      <c r="S942" s="45" t="s">
        <v>893</v>
      </c>
      <c r="T942"/>
      <c r="U942" s="47">
        <v>52</v>
      </c>
      <c r="V942" s="47">
        <v>52</v>
      </c>
      <c r="W942" s="47" t="s">
        <v>1728</v>
      </c>
      <c r="X942" s="47">
        <v>13832</v>
      </c>
      <c r="Y942" s="47">
        <v>18021</v>
      </c>
      <c r="Z942" s="48">
        <v>223.59</v>
      </c>
      <c r="AA942" s="44">
        <v>124</v>
      </c>
      <c r="AB942" s="44">
        <v>183</v>
      </c>
      <c r="AC942" s="44">
        <v>2564</v>
      </c>
      <c r="AD942" s="44"/>
      <c r="AE942" s="44">
        <v>14125</v>
      </c>
      <c r="AF942" s="44"/>
      <c r="AG942" s="44"/>
      <c r="AH942" s="47">
        <v>1181</v>
      </c>
      <c r="AI942" s="47">
        <v>140</v>
      </c>
      <c r="AJ942">
        <v>11</v>
      </c>
      <c r="AK942" t="s">
        <v>895</v>
      </c>
      <c r="AL942">
        <v>18021</v>
      </c>
      <c r="AM942"/>
      <c r="AN942"/>
      <c r="AO942"/>
      <c r="AP942"/>
      <c r="AQ942"/>
      <c r="AR942" s="44"/>
      <c r="AS942" s="44"/>
      <c r="AT942" s="44"/>
      <c r="AU942" s="44">
        <v>10471950</v>
      </c>
      <c r="AV942" s="44">
        <v>5333474</v>
      </c>
      <c r="AW942" s="44">
        <v>6690073</v>
      </c>
      <c r="AX942" s="44">
        <v>9254</v>
      </c>
      <c r="AY942" s="44">
        <v>9124605</v>
      </c>
      <c r="AZ942" s="21">
        <v>8025248</v>
      </c>
      <c r="BA942" s="21">
        <v>1099357</v>
      </c>
      <c r="BB942" s="44"/>
      <c r="BC942" s="44"/>
      <c r="BD942" s="44"/>
      <c r="BE942" s="44">
        <v>1099357</v>
      </c>
      <c r="BF942" s="44">
        <v>1511000</v>
      </c>
      <c r="BG942" s="44"/>
      <c r="BH942" s="44">
        <v>8189134</v>
      </c>
      <c r="BI942" s="21"/>
      <c r="BJ942" s="21"/>
      <c r="BK942" s="21">
        <v>739123</v>
      </c>
      <c r="BL942" s="21">
        <v>26093</v>
      </c>
      <c r="BM942" s="21">
        <v>6600</v>
      </c>
      <c r="BN942" s="21">
        <v>10471950</v>
      </c>
      <c r="BO942" s="21"/>
      <c r="BP942" s="21"/>
      <c r="BQ942" s="44"/>
      <c r="BR942" s="21"/>
      <c r="BS942" s="44"/>
      <c r="BT942" s="21"/>
      <c r="BU942" s="44"/>
      <c r="BV942" s="21"/>
      <c r="BW942" s="44">
        <v>4426108</v>
      </c>
      <c r="BX942" s="21"/>
      <c r="BY942" s="21"/>
      <c r="BZ942" s="21"/>
      <c r="CA942" s="44">
        <v>34970</v>
      </c>
      <c r="CB942" s="44"/>
      <c r="CC942" s="44"/>
      <c r="CD942" s="44"/>
      <c r="CE942" s="44"/>
      <c r="CF942" s="44"/>
      <c r="CG942" s="44">
        <v>788413</v>
      </c>
      <c r="CH942" s="44"/>
      <c r="CI942" s="21">
        <v>83070</v>
      </c>
      <c r="CJ942" s="44"/>
      <c r="CK942" s="21">
        <v>913</v>
      </c>
      <c r="CL942" s="44"/>
      <c r="CM942" s="44">
        <v>1319</v>
      </c>
      <c r="CN942" s="44">
        <v>1411</v>
      </c>
      <c r="CO942" s="44">
        <v>3585335</v>
      </c>
      <c r="CP942" s="44">
        <v>0</v>
      </c>
      <c r="CQ942" s="21">
        <v>1638950</v>
      </c>
      <c r="CR942" s="44">
        <v>28000</v>
      </c>
      <c r="CS942" s="44">
        <v>62869</v>
      </c>
      <c r="CT942" s="44">
        <v>5524</v>
      </c>
      <c r="CU942" s="44"/>
      <c r="CV942" s="44">
        <v>10066</v>
      </c>
      <c r="CW942" s="21"/>
      <c r="CX942" s="21"/>
      <c r="CY942" s="21"/>
      <c r="CZ942" s="21"/>
      <c r="DA942" s="21"/>
      <c r="DB942" s="21"/>
      <c r="DC942" s="21"/>
      <c r="DD942" s="21"/>
      <c r="DE942" s="44"/>
      <c r="DF942" s="21"/>
      <c r="DG942" s="44"/>
      <c r="DH942" s="21"/>
      <c r="DI942" s="44"/>
      <c r="DJ942" s="44"/>
      <c r="DK942" s="44"/>
      <c r="DL942" s="44"/>
      <c r="DM942" s="21"/>
      <c r="DN942" s="44"/>
      <c r="DO942" s="44"/>
      <c r="DP942" s="44"/>
      <c r="DQ942" s="44"/>
      <c r="DR942" s="44"/>
      <c r="DS942" s="44"/>
      <c r="DT942" s="44"/>
      <c r="DU942" s="44"/>
      <c r="DV942" s="44"/>
      <c r="DW942" s="44"/>
      <c r="DX942" s="44"/>
      <c r="DY942" s="44"/>
      <c r="DZ942" s="44"/>
      <c r="EA942" s="44"/>
      <c r="EB942" s="21"/>
      <c r="EC942" s="44">
        <v>2684849</v>
      </c>
      <c r="ED942" s="44"/>
      <c r="EE942" s="21"/>
      <c r="EF942" s="44"/>
      <c r="EG942" s="21">
        <v>3284320</v>
      </c>
      <c r="EH942" s="44"/>
      <c r="EI942" s="21"/>
      <c r="EJ942" s="44"/>
      <c r="EK942" s="44"/>
      <c r="EL942" s="21"/>
      <c r="EM942" s="44">
        <v>721244</v>
      </c>
      <c r="EN942" s="44"/>
      <c r="EO942" s="44">
        <v>-340</v>
      </c>
      <c r="EP942" s="21"/>
      <c r="EQ942" s="21"/>
      <c r="ER942" s="21"/>
      <c r="ES942" s="21"/>
      <c r="ET942" s="44"/>
      <c r="EU942" s="21"/>
      <c r="EV942" s="44"/>
      <c r="EW942" s="21"/>
      <c r="EX942" s="44"/>
      <c r="EY942" s="44"/>
      <c r="EZ942" s="21"/>
      <c r="FA942" s="21"/>
      <c r="FB942" s="44"/>
      <c r="FC942" s="44"/>
      <c r="FD942" s="21"/>
      <c r="FE942" s="112"/>
      <c r="FF942" s="44"/>
      <c r="FG942" s="44">
        <v>3569339</v>
      </c>
      <c r="FH942" s="44">
        <v>957264</v>
      </c>
      <c r="FI942" s="44">
        <v>3498645</v>
      </c>
      <c r="FJ942" s="44">
        <v>131046</v>
      </c>
      <c r="FK942" s="44">
        <v>2928821</v>
      </c>
      <c r="FL942" s="44"/>
      <c r="FM942" s="44"/>
      <c r="FN942" s="44"/>
      <c r="FO942" s="44"/>
      <c r="FP942" s="44"/>
      <c r="FQ942" s="44"/>
      <c r="FR942" s="44"/>
      <c r="FS942" s="44"/>
      <c r="FT942" s="44">
        <v>2234</v>
      </c>
      <c r="FU942" s="44">
        <v>189</v>
      </c>
      <c r="FV942" s="21">
        <v>310529</v>
      </c>
      <c r="FW942" s="44">
        <v>1394</v>
      </c>
      <c r="FX942" s="44">
        <v>243056</v>
      </c>
      <c r="FY942" s="44">
        <v>7088</v>
      </c>
      <c r="FZ942" s="44">
        <v>54902</v>
      </c>
      <c r="GA942" s="44">
        <v>10628</v>
      </c>
      <c r="GB942" s="44"/>
      <c r="GC942" s="44">
        <v>12627</v>
      </c>
      <c r="GD942" s="44">
        <v>412310</v>
      </c>
      <c r="GE942" s="44">
        <v>96547</v>
      </c>
      <c r="GF942" s="44">
        <v>117532</v>
      </c>
      <c r="GG942" s="44">
        <v>571759</v>
      </c>
      <c r="GH942" s="44">
        <v>1120</v>
      </c>
      <c r="GI942" s="44">
        <v>105039</v>
      </c>
      <c r="GJ942" s="44">
        <v>3121</v>
      </c>
      <c r="GK942" s="44">
        <v>2393187</v>
      </c>
      <c r="GL942" s="44"/>
      <c r="GM942" s="44">
        <v>531726</v>
      </c>
      <c r="GN942" s="44">
        <v>62264</v>
      </c>
      <c r="GO942" s="44">
        <v>20411</v>
      </c>
      <c r="GP942" s="44"/>
      <c r="GQ942" s="44">
        <v>6529</v>
      </c>
      <c r="GR942" s="44">
        <v>132235</v>
      </c>
      <c r="GS942" s="44">
        <v>2737012</v>
      </c>
      <c r="GT942" s="44"/>
      <c r="GU942" s="21"/>
      <c r="GV942" s="44"/>
      <c r="GW942" s="44"/>
      <c r="GX942" s="44"/>
      <c r="GY942" s="44">
        <v>2737012</v>
      </c>
      <c r="GZ942" s="44">
        <v>875939</v>
      </c>
      <c r="HA942" s="44"/>
      <c r="HB942" s="44"/>
      <c r="HC942" s="44">
        <v>1861073</v>
      </c>
      <c r="HD942" s="44">
        <v>2737012</v>
      </c>
      <c r="HE942" s="21"/>
      <c r="HF942" s="21"/>
      <c r="HG942" s="21">
        <v>131607</v>
      </c>
      <c r="HH942" s="21"/>
      <c r="HI942" s="21">
        <v>0</v>
      </c>
      <c r="HJ942" s="44"/>
      <c r="HK942" s="21"/>
      <c r="HL942" s="21"/>
      <c r="HM942" s="21">
        <v>0</v>
      </c>
      <c r="HN942" s="21">
        <v>0</v>
      </c>
      <c r="HO942" s="21"/>
      <c r="HP942" s="44"/>
      <c r="HQ942" s="47"/>
      <c r="HR942" s="47"/>
      <c r="HS942" s="47"/>
      <c r="HT942" s="47" t="s">
        <v>3309</v>
      </c>
      <c r="HU942" s="47">
        <v>306578.64999999997</v>
      </c>
      <c r="HV942" s="47">
        <v>2150</v>
      </c>
      <c r="HW942" s="47">
        <v>0</v>
      </c>
      <c r="HX942" s="47">
        <v>3510</v>
      </c>
      <c r="HY942" s="47">
        <v>17295</v>
      </c>
      <c r="HZ942" s="47">
        <v>43950</v>
      </c>
      <c r="IA942" s="47">
        <v>0</v>
      </c>
      <c r="IB942" s="47">
        <v>0</v>
      </c>
      <c r="IC942" s="47">
        <v>2162</v>
      </c>
      <c r="ID942">
        <v>6827</v>
      </c>
      <c r="IE942" s="47">
        <v>3787</v>
      </c>
      <c r="IF942">
        <v>3505</v>
      </c>
      <c r="IG942" s="47">
        <v>4470</v>
      </c>
      <c r="IH942" s="47">
        <v>10347</v>
      </c>
      <c r="II942">
        <v>1</v>
      </c>
      <c r="IJ942">
        <v>3496</v>
      </c>
      <c r="IK942"/>
      <c r="IL942">
        <v>7925</v>
      </c>
      <c r="IM942">
        <v>109425</v>
      </c>
      <c r="IN942">
        <v>0</v>
      </c>
      <c r="IO942">
        <v>0</v>
      </c>
      <c r="IP942">
        <v>1343</v>
      </c>
      <c r="IQ942">
        <v>378</v>
      </c>
      <c r="IR942">
        <v>0</v>
      </c>
      <c r="IS942">
        <v>0</v>
      </c>
      <c r="IT942">
        <v>1721</v>
      </c>
      <c r="IU942">
        <v>174000</v>
      </c>
      <c r="IV942">
        <v>0</v>
      </c>
      <c r="IW942">
        <v>167343</v>
      </c>
      <c r="IX942">
        <v>636535</v>
      </c>
      <c r="IY942">
        <v>1076487</v>
      </c>
      <c r="IZ942">
        <v>0</v>
      </c>
      <c r="JA942">
        <v>0</v>
      </c>
      <c r="JB942">
        <v>121881</v>
      </c>
      <c r="JC942">
        <v>448246</v>
      </c>
      <c r="JD942">
        <v>86867</v>
      </c>
      <c r="JE942">
        <v>59122</v>
      </c>
      <c r="JF942">
        <v>82386</v>
      </c>
      <c r="JG942">
        <v>213746</v>
      </c>
      <c r="JH942">
        <v>60</v>
      </c>
      <c r="JI942">
        <v>83923</v>
      </c>
      <c r="JJ942"/>
      <c r="JK942">
        <v>418743</v>
      </c>
      <c r="JL942">
        <v>3569339</v>
      </c>
      <c r="JM942">
        <v>0</v>
      </c>
      <c r="JN942">
        <v>0</v>
      </c>
      <c r="JO942">
        <v>40294</v>
      </c>
      <c r="JP942">
        <v>7568</v>
      </c>
      <c r="JQ942">
        <v>0</v>
      </c>
      <c r="JR942">
        <v>0</v>
      </c>
      <c r="JS942">
        <v>47862</v>
      </c>
      <c r="JT942"/>
      <c r="JU942"/>
      <c r="JV942"/>
      <c r="JW942"/>
      <c r="JX942"/>
      <c r="JY942">
        <v>6827</v>
      </c>
      <c r="JZ942"/>
      <c r="KA942"/>
      <c r="KB942"/>
      <c r="KC942"/>
      <c r="KD942"/>
      <c r="KE942">
        <v>448246</v>
      </c>
      <c r="KF942"/>
      <c r="KG942"/>
      <c r="KH942"/>
      <c r="KI942"/>
      <c r="KJ942"/>
      <c r="KK942"/>
      <c r="KL942"/>
      <c r="KM942"/>
      <c r="KN942"/>
      <c r="KO942">
        <v>1</v>
      </c>
      <c r="KP942">
        <v>0</v>
      </c>
      <c r="KQ942">
        <v>0</v>
      </c>
      <c r="KR942">
        <v>1</v>
      </c>
      <c r="KS942">
        <v>0</v>
      </c>
      <c r="KT942">
        <v>0</v>
      </c>
      <c r="KU942">
        <v>1</v>
      </c>
      <c r="KV942">
        <v>0</v>
      </c>
      <c r="KW942">
        <v>0</v>
      </c>
      <c r="KX942">
        <v>0</v>
      </c>
      <c r="KY942">
        <v>0</v>
      </c>
      <c r="KZ942">
        <v>0</v>
      </c>
      <c r="LA942">
        <v>0</v>
      </c>
      <c r="LB942">
        <v>0</v>
      </c>
      <c r="LC942">
        <v>0</v>
      </c>
      <c r="LD942">
        <v>1</v>
      </c>
      <c r="LE942">
        <v>0</v>
      </c>
      <c r="LF942">
        <v>0</v>
      </c>
      <c r="LG942">
        <v>0</v>
      </c>
      <c r="LH942">
        <v>0</v>
      </c>
    </row>
    <row r="943" spans="1:320" s="34" customFormat="1" ht="15" customHeight="1" x14ac:dyDescent="0.25">
      <c r="A943" s="45">
        <v>206430797</v>
      </c>
      <c r="B943" s="45" t="s">
        <v>1565</v>
      </c>
      <c r="C943" s="46">
        <v>45170</v>
      </c>
      <c r="D943" s="46">
        <v>45535</v>
      </c>
      <c r="E943" s="47">
        <v>366</v>
      </c>
      <c r="F943" s="45" t="s">
        <v>883</v>
      </c>
      <c r="G943" s="45" t="s">
        <v>884</v>
      </c>
      <c r="H943" s="45" t="s">
        <v>1555</v>
      </c>
      <c r="I943" s="45" t="s">
        <v>886</v>
      </c>
      <c r="J943" s="45" t="s">
        <v>887</v>
      </c>
      <c r="K943" s="45" t="s">
        <v>1556</v>
      </c>
      <c r="L943" s="45" t="s">
        <v>6859</v>
      </c>
      <c r="M943" s="45" t="s">
        <v>1566</v>
      </c>
      <c r="N943" s="45" t="s">
        <v>1567</v>
      </c>
      <c r="O943" s="45" t="s">
        <v>1568</v>
      </c>
      <c r="P943" s="45" t="s">
        <v>6945</v>
      </c>
      <c r="Q943" s="45" t="s">
        <v>6946</v>
      </c>
      <c r="R943" t="s">
        <v>1569</v>
      </c>
      <c r="S943" s="45" t="s">
        <v>893</v>
      </c>
      <c r="T943"/>
      <c r="U943" s="47">
        <v>58</v>
      </c>
      <c r="V943" s="47">
        <v>58</v>
      </c>
      <c r="W943" s="47" t="s">
        <v>1728</v>
      </c>
      <c r="X943" s="47">
        <v>21228</v>
      </c>
      <c r="Y943" s="47">
        <v>19110</v>
      </c>
      <c r="Z943" s="48">
        <v>90.02</v>
      </c>
      <c r="AA943" s="44">
        <v>311</v>
      </c>
      <c r="AB943" s="44">
        <v>271</v>
      </c>
      <c r="AC943" s="44">
        <v>2401</v>
      </c>
      <c r="AD943" s="44"/>
      <c r="AE943" s="44">
        <v>1477</v>
      </c>
      <c r="AF943" s="44">
        <v>13044</v>
      </c>
      <c r="AG943" s="44">
        <v>1432</v>
      </c>
      <c r="AH943" s="47"/>
      <c r="AI943" s="47"/>
      <c r="AJ943">
        <v>756</v>
      </c>
      <c r="AK943" t="s">
        <v>895</v>
      </c>
      <c r="AL943">
        <v>19110</v>
      </c>
      <c r="AM943"/>
      <c r="AN943"/>
      <c r="AO943"/>
      <c r="AP943"/>
      <c r="AQ943"/>
      <c r="AR943" s="44"/>
      <c r="AS943" s="44"/>
      <c r="AT943" s="44"/>
      <c r="AU943" s="44">
        <v>10751012</v>
      </c>
      <c r="AV943" s="44">
        <v>3566810</v>
      </c>
      <c r="AW943" s="44">
        <v>4345323</v>
      </c>
      <c r="AX943" s="44"/>
      <c r="AY943" s="44">
        <v>9972499</v>
      </c>
      <c r="AZ943" s="21">
        <v>9266186</v>
      </c>
      <c r="BA943" s="21">
        <v>706313</v>
      </c>
      <c r="BB943" s="44">
        <v>19892</v>
      </c>
      <c r="BC943" s="44">
        <v>12590</v>
      </c>
      <c r="BD943" s="44"/>
      <c r="BE943" s="44">
        <v>713615</v>
      </c>
      <c r="BF943" s="44">
        <v>2154636</v>
      </c>
      <c r="BG943" s="44"/>
      <c r="BH943" s="44">
        <v>578210</v>
      </c>
      <c r="BI943" s="21">
        <v>6476886</v>
      </c>
      <c r="BJ943" s="21">
        <v>1277264</v>
      </c>
      <c r="BK943" s="21"/>
      <c r="BL943" s="21"/>
      <c r="BM943" s="21">
        <v>264016</v>
      </c>
      <c r="BN943" s="21">
        <v>10751012</v>
      </c>
      <c r="BO943" s="21"/>
      <c r="BP943" s="21"/>
      <c r="BQ943" s="44"/>
      <c r="BR943" s="21"/>
      <c r="BS943" s="44"/>
      <c r="BT943" s="21"/>
      <c r="BU943" s="44"/>
      <c r="BV943" s="21"/>
      <c r="BW943" s="44">
        <v>1569675</v>
      </c>
      <c r="BX943" s="21"/>
      <c r="BY943" s="21"/>
      <c r="BZ943" s="21"/>
      <c r="CA943" s="44">
        <v>37288</v>
      </c>
      <c r="CB943" s="44"/>
      <c r="CC943" s="44">
        <v>1259737</v>
      </c>
      <c r="CD943" s="44"/>
      <c r="CE943" s="44">
        <v>698331</v>
      </c>
      <c r="CF943" s="44"/>
      <c r="CG943" s="44"/>
      <c r="CH943" s="44"/>
      <c r="CI943" s="21"/>
      <c r="CJ943" s="44"/>
      <c r="CK943" s="21">
        <v>1779</v>
      </c>
      <c r="CL943" s="44"/>
      <c r="CM943" s="44">
        <v>4706</v>
      </c>
      <c r="CN943" s="44">
        <v>14235</v>
      </c>
      <c r="CO943" s="44">
        <v>1455387</v>
      </c>
      <c r="CP943" s="44">
        <v>300</v>
      </c>
      <c r="CQ943" s="21">
        <v>924262</v>
      </c>
      <c r="CR943" s="44">
        <v>496661</v>
      </c>
      <c r="CS943" s="44">
        <v>620764</v>
      </c>
      <c r="CT943" s="44">
        <v>32883</v>
      </c>
      <c r="CU943" s="44"/>
      <c r="CV943" s="44">
        <v>17612</v>
      </c>
      <c r="CW943" s="21"/>
      <c r="CX943" s="21"/>
      <c r="CY943" s="21"/>
      <c r="CZ943" s="21"/>
      <c r="DA943" s="21"/>
      <c r="DB943" s="21"/>
      <c r="DC943" s="21"/>
      <c r="DD943" s="21"/>
      <c r="DE943" s="44"/>
      <c r="DF943" s="21"/>
      <c r="DG943" s="44"/>
      <c r="DH943" s="21"/>
      <c r="DI943" s="44"/>
      <c r="DJ943" s="44"/>
      <c r="DK943" s="44"/>
      <c r="DL943" s="44"/>
      <c r="DM943" s="21"/>
      <c r="DN943" s="44"/>
      <c r="DO943" s="44"/>
      <c r="DP943" s="44"/>
      <c r="DQ943" s="44"/>
      <c r="DR943" s="44"/>
      <c r="DS943" s="44"/>
      <c r="DT943" s="44"/>
      <c r="DU943" s="44"/>
      <c r="DV943" s="44"/>
      <c r="DW943" s="44"/>
      <c r="DX943" s="44"/>
      <c r="DY943" s="44">
        <v>315</v>
      </c>
      <c r="DZ943" s="44"/>
      <c r="EA943" s="44"/>
      <c r="EB943" s="21"/>
      <c r="EC943" s="44">
        <v>629674</v>
      </c>
      <c r="ED943" s="44"/>
      <c r="EE943" s="21"/>
      <c r="EF943" s="44"/>
      <c r="EG943" s="21">
        <v>169326</v>
      </c>
      <c r="EH943" s="44"/>
      <c r="EI943" s="21">
        <v>2691595</v>
      </c>
      <c r="EJ943" s="44"/>
      <c r="EK943" s="44">
        <v>833806</v>
      </c>
      <c r="EL943" s="21"/>
      <c r="EM943" s="44"/>
      <c r="EN943" s="44"/>
      <c r="EO943" s="44">
        <v>20607</v>
      </c>
      <c r="EP943" s="21"/>
      <c r="EQ943" s="21"/>
      <c r="ER943" s="21"/>
      <c r="ES943" s="21"/>
      <c r="ET943" s="44"/>
      <c r="EU943" s="21"/>
      <c r="EV943" s="44"/>
      <c r="EW943" s="21"/>
      <c r="EX943" s="44"/>
      <c r="EY943" s="44"/>
      <c r="EZ943" s="21"/>
      <c r="FA943" s="21"/>
      <c r="FB943" s="44"/>
      <c r="FC943" s="44"/>
      <c r="FD943" s="21"/>
      <c r="FE943" s="112"/>
      <c r="FF943" s="44"/>
      <c r="FG943" s="44">
        <v>4922918</v>
      </c>
      <c r="FH943" s="44">
        <v>955155</v>
      </c>
      <c r="FI943" s="44">
        <v>3388113</v>
      </c>
      <c r="FJ943" s="44">
        <v>194834</v>
      </c>
      <c r="FK943" s="44">
        <v>3989215</v>
      </c>
      <c r="FL943" s="44"/>
      <c r="FM943" s="44"/>
      <c r="FN943" s="44"/>
      <c r="FO943" s="44"/>
      <c r="FP943" s="44"/>
      <c r="FQ943" s="44"/>
      <c r="FR943" s="44"/>
      <c r="FS943" s="44"/>
      <c r="FT943" s="44">
        <v>2353</v>
      </c>
      <c r="FU943" s="44">
        <v>7117</v>
      </c>
      <c r="FV943" s="21">
        <v>364068</v>
      </c>
      <c r="FW943" s="44"/>
      <c r="FX943" s="44">
        <v>177807</v>
      </c>
      <c r="FY943" s="44">
        <v>98132</v>
      </c>
      <c r="FZ943" s="44">
        <v>226345</v>
      </c>
      <c r="GA943" s="44">
        <v>21306</v>
      </c>
      <c r="GB943" s="44"/>
      <c r="GC943" s="44">
        <v>20432</v>
      </c>
      <c r="GD943" s="44">
        <v>479573</v>
      </c>
      <c r="GE943" s="44">
        <v>207351</v>
      </c>
      <c r="GF943" s="44">
        <v>122027</v>
      </c>
      <c r="GG943" s="44">
        <v>584714</v>
      </c>
      <c r="GH943" s="44">
        <v>100774</v>
      </c>
      <c r="GI943" s="44">
        <v>90766</v>
      </c>
      <c r="GJ943" s="44">
        <v>67401</v>
      </c>
      <c r="GK943" s="44">
        <v>1964978</v>
      </c>
      <c r="GL943" s="44">
        <v>59621</v>
      </c>
      <c r="GM943" s="44">
        <v>521357</v>
      </c>
      <c r="GN943" s="44">
        <v>26225</v>
      </c>
      <c r="GO943" s="44">
        <v>9275</v>
      </c>
      <c r="GP943" s="44"/>
      <c r="GQ943" s="44">
        <v>474</v>
      </c>
      <c r="GR943" s="44">
        <v>124875</v>
      </c>
      <c r="GS943" s="44">
        <v>12004030</v>
      </c>
      <c r="GT943" s="44"/>
      <c r="GU943" s="21">
        <v>198271</v>
      </c>
      <c r="GV943" s="44">
        <v>297871</v>
      </c>
      <c r="GW943" s="44">
        <v>724927</v>
      </c>
      <c r="GX943" s="44"/>
      <c r="GY943" s="44">
        <v>13225099</v>
      </c>
      <c r="GZ943" s="44">
        <v>4178095</v>
      </c>
      <c r="HA943" s="44"/>
      <c r="HB943" s="44"/>
      <c r="HC943" s="44">
        <v>9047004</v>
      </c>
      <c r="HD943" s="44">
        <v>13225099</v>
      </c>
      <c r="HE943" s="21">
        <v>10331650</v>
      </c>
      <c r="HF943" s="21"/>
      <c r="HG943" s="21">
        <v>1780169</v>
      </c>
      <c r="HH943" s="21"/>
      <c r="HI943" s="21">
        <v>0</v>
      </c>
      <c r="HJ943" s="44"/>
      <c r="HK943" s="21">
        <v>404747</v>
      </c>
      <c r="HL943" s="21">
        <v>585397</v>
      </c>
      <c r="HM943" s="21">
        <v>990144</v>
      </c>
      <c r="HN943" s="21">
        <v>-791873</v>
      </c>
      <c r="HO943" s="21"/>
      <c r="HP943" s="44"/>
      <c r="HQ943" s="47"/>
      <c r="HR943" s="47"/>
      <c r="HS943" s="47"/>
      <c r="HT943" s="47" t="s">
        <v>2836</v>
      </c>
      <c r="HU943" s="47">
        <v>-125342.84999999999</v>
      </c>
      <c r="HV943" s="47">
        <v>1820</v>
      </c>
      <c r="HW943" s="47">
        <v>0</v>
      </c>
      <c r="HX943" s="47">
        <v>7130</v>
      </c>
      <c r="HY943" s="47">
        <v>18718</v>
      </c>
      <c r="HZ943" s="47">
        <v>45305</v>
      </c>
      <c r="IA943" s="47">
        <v>0</v>
      </c>
      <c r="IB943" s="47">
        <v>0</v>
      </c>
      <c r="IC943" s="47">
        <v>1169</v>
      </c>
      <c r="ID943">
        <v>8974</v>
      </c>
      <c r="IE943" s="47">
        <v>2040</v>
      </c>
      <c r="IF943">
        <v>7470</v>
      </c>
      <c r="IG943" s="47">
        <v>5137</v>
      </c>
      <c r="IH943" s="47">
        <v>14422</v>
      </c>
      <c r="II943">
        <v>2027</v>
      </c>
      <c r="IJ943">
        <v>3340</v>
      </c>
      <c r="IK943">
        <v>981</v>
      </c>
      <c r="IL943">
        <v>12095</v>
      </c>
      <c r="IM943">
        <v>130628</v>
      </c>
      <c r="IN943">
        <v>0</v>
      </c>
      <c r="IO943">
        <v>1111</v>
      </c>
      <c r="IP943">
        <v>784</v>
      </c>
      <c r="IQ943">
        <v>0</v>
      </c>
      <c r="IR943">
        <v>0</v>
      </c>
      <c r="IS943">
        <v>0</v>
      </c>
      <c r="IT943">
        <v>1895</v>
      </c>
      <c r="IU943">
        <v>167375</v>
      </c>
      <c r="IV943">
        <v>0</v>
      </c>
      <c r="IW943">
        <v>429343</v>
      </c>
      <c r="IX943">
        <v>912839</v>
      </c>
      <c r="IY943">
        <v>1378196</v>
      </c>
      <c r="IZ943">
        <v>0</v>
      </c>
      <c r="JA943">
        <v>0</v>
      </c>
      <c r="JB943">
        <v>58868</v>
      </c>
      <c r="JC943">
        <v>453145</v>
      </c>
      <c r="JD943">
        <v>90808</v>
      </c>
      <c r="JE943">
        <v>156467</v>
      </c>
      <c r="JF943">
        <v>90614</v>
      </c>
      <c r="JG943">
        <v>348134</v>
      </c>
      <c r="JH943">
        <v>83654</v>
      </c>
      <c r="JI943">
        <v>77977</v>
      </c>
      <c r="JJ943">
        <v>52505</v>
      </c>
      <c r="JK943">
        <v>622993</v>
      </c>
      <c r="JL943">
        <v>4922918</v>
      </c>
      <c r="JM943">
        <v>0</v>
      </c>
      <c r="JN943">
        <v>75681</v>
      </c>
      <c r="JO943">
        <v>38984</v>
      </c>
      <c r="JP943">
        <v>0</v>
      </c>
      <c r="JQ943">
        <v>0</v>
      </c>
      <c r="JR943">
        <v>0</v>
      </c>
      <c r="JS943">
        <v>114665</v>
      </c>
      <c r="JT943"/>
      <c r="JU943"/>
      <c r="JV943"/>
      <c r="JW943"/>
      <c r="JX943"/>
      <c r="JY943">
        <v>8974</v>
      </c>
      <c r="JZ943"/>
      <c r="KA943"/>
      <c r="KB943"/>
      <c r="KC943"/>
      <c r="KD943"/>
      <c r="KE943">
        <v>453145</v>
      </c>
      <c r="KF943">
        <v>113</v>
      </c>
      <c r="KG943">
        <v>160</v>
      </c>
      <c r="KH943">
        <v>74</v>
      </c>
      <c r="KI943">
        <v>58</v>
      </c>
      <c r="KJ943">
        <v>90</v>
      </c>
      <c r="KK943">
        <v>38</v>
      </c>
      <c r="KL943">
        <v>32</v>
      </c>
      <c r="KM943">
        <v>46</v>
      </c>
      <c r="KN943">
        <v>26</v>
      </c>
      <c r="KO943">
        <v>1</v>
      </c>
      <c r="KP943">
        <v>0</v>
      </c>
      <c r="KQ943">
        <v>0</v>
      </c>
      <c r="KR943">
        <v>1</v>
      </c>
      <c r="KS943">
        <v>0</v>
      </c>
      <c r="KT943">
        <v>0</v>
      </c>
      <c r="KU943">
        <v>1</v>
      </c>
      <c r="KV943">
        <v>0</v>
      </c>
      <c r="KW943">
        <v>0</v>
      </c>
      <c r="KX943">
        <v>0</v>
      </c>
      <c r="KY943">
        <v>0</v>
      </c>
      <c r="KZ943">
        <v>0</v>
      </c>
      <c r="LA943">
        <v>0</v>
      </c>
      <c r="LB943">
        <v>0</v>
      </c>
      <c r="LC943">
        <v>0</v>
      </c>
      <c r="LD943">
        <v>1</v>
      </c>
      <c r="LE943">
        <v>0</v>
      </c>
      <c r="LF943">
        <v>0</v>
      </c>
      <c r="LG943">
        <v>0</v>
      </c>
      <c r="LH943">
        <v>0</v>
      </c>
    </row>
    <row r="944" spans="1:320" s="34" customFormat="1" ht="15" customHeight="1" x14ac:dyDescent="0.25">
      <c r="A944" s="45">
        <v>206430798</v>
      </c>
      <c r="B944" s="45" t="s">
        <v>6947</v>
      </c>
      <c r="C944" s="46">
        <v>45292</v>
      </c>
      <c r="D944" s="46">
        <v>45657</v>
      </c>
      <c r="E944" s="47">
        <v>366</v>
      </c>
      <c r="F944" s="45" t="s">
        <v>883</v>
      </c>
      <c r="G944" s="45" t="s">
        <v>884</v>
      </c>
      <c r="H944" s="45" t="s">
        <v>1555</v>
      </c>
      <c r="I944" s="45" t="s">
        <v>886</v>
      </c>
      <c r="J944" s="45" t="s">
        <v>887</v>
      </c>
      <c r="K944" s="45" t="s">
        <v>1556</v>
      </c>
      <c r="L944" s="45" t="s">
        <v>6859</v>
      </c>
      <c r="M944" s="45" t="s">
        <v>3009</v>
      </c>
      <c r="N944" s="45" t="s">
        <v>6948</v>
      </c>
      <c r="O944" s="45" t="s">
        <v>6949</v>
      </c>
      <c r="P944" s="45" t="s">
        <v>6950</v>
      </c>
      <c r="Q944" s="45" t="s">
        <v>6951</v>
      </c>
      <c r="R944" t="s">
        <v>6952</v>
      </c>
      <c r="S944" s="45" t="s">
        <v>893</v>
      </c>
      <c r="T944" t="s">
        <v>4026</v>
      </c>
      <c r="U944" s="47">
        <v>201</v>
      </c>
      <c r="V944" s="47">
        <v>201</v>
      </c>
      <c r="W944" s="47" t="s">
        <v>913</v>
      </c>
      <c r="X944" s="47">
        <v>73566</v>
      </c>
      <c r="Y944" s="47">
        <v>65436</v>
      </c>
      <c r="Z944" s="48">
        <v>214.18</v>
      </c>
      <c r="AA944" s="44">
        <v>490</v>
      </c>
      <c r="AB944" s="44">
        <v>440</v>
      </c>
      <c r="AC944" s="44">
        <v>3739</v>
      </c>
      <c r="AD944" s="44">
        <v>826</v>
      </c>
      <c r="AE944" s="44">
        <v>7178</v>
      </c>
      <c r="AF944" s="44">
        <v>40231</v>
      </c>
      <c r="AG944" s="44"/>
      <c r="AH944" s="47">
        <v>6548</v>
      </c>
      <c r="AI944" s="47">
        <v>241</v>
      </c>
      <c r="AJ944">
        <v>6673</v>
      </c>
      <c r="AK944" t="s">
        <v>895</v>
      </c>
      <c r="AL944">
        <v>65436</v>
      </c>
      <c r="AM944"/>
      <c r="AN944"/>
      <c r="AO944"/>
      <c r="AP944"/>
      <c r="AQ944"/>
      <c r="AR944" s="44"/>
      <c r="AS944" s="44"/>
      <c r="AT944" s="44"/>
      <c r="AU944" s="44">
        <v>29446200</v>
      </c>
      <c r="AV944" s="44">
        <v>2880966</v>
      </c>
      <c r="AW944" s="44">
        <v>2510859</v>
      </c>
      <c r="AX944" s="44">
        <v>51491</v>
      </c>
      <c r="AY944" s="44">
        <v>29867798</v>
      </c>
      <c r="AZ944" s="21">
        <v>27288391</v>
      </c>
      <c r="BA944" s="21">
        <v>2579407</v>
      </c>
      <c r="BB944" s="44">
        <v>99957</v>
      </c>
      <c r="BC944" s="44">
        <v>800</v>
      </c>
      <c r="BD944" s="44"/>
      <c r="BE944" s="44">
        <v>2678564</v>
      </c>
      <c r="BF944" s="44">
        <v>1682550</v>
      </c>
      <c r="BG944" s="44">
        <v>371700</v>
      </c>
      <c r="BH944" s="44">
        <v>3230100</v>
      </c>
      <c r="BI944" s="21">
        <v>18103950</v>
      </c>
      <c r="BJ944" s="21"/>
      <c r="BK944" s="21">
        <v>2946600</v>
      </c>
      <c r="BL944" s="21">
        <v>108450</v>
      </c>
      <c r="BM944" s="21">
        <v>3002850</v>
      </c>
      <c r="BN944" s="21">
        <v>29446200</v>
      </c>
      <c r="BO944" s="21"/>
      <c r="BP944" s="21"/>
      <c r="BQ944" s="44"/>
      <c r="BR944" s="21"/>
      <c r="BS944" s="44"/>
      <c r="BT944" s="21"/>
      <c r="BU944" s="44"/>
      <c r="BV944" s="21"/>
      <c r="BW944" s="44">
        <v>833770</v>
      </c>
      <c r="BX944" s="21"/>
      <c r="BY944" s="21"/>
      <c r="BZ944" s="21"/>
      <c r="CA944" s="44">
        <v>8209</v>
      </c>
      <c r="CB944" s="44"/>
      <c r="CC944" s="44">
        <v>37086</v>
      </c>
      <c r="CD944" s="44"/>
      <c r="CE944" s="44"/>
      <c r="CF944" s="44"/>
      <c r="CG944" s="44">
        <v>1548458</v>
      </c>
      <c r="CH944" s="44"/>
      <c r="CI944" s="21">
        <v>1046</v>
      </c>
      <c r="CJ944" s="44"/>
      <c r="CK944" s="21">
        <v>452397</v>
      </c>
      <c r="CL944" s="44"/>
      <c r="CM944" s="44">
        <v>0</v>
      </c>
      <c r="CN944" s="44">
        <v>0</v>
      </c>
      <c r="CO944" s="44">
        <v>1283940</v>
      </c>
      <c r="CP944" s="44">
        <v>0</v>
      </c>
      <c r="CQ944" s="21">
        <v>1068705</v>
      </c>
      <c r="CR944" s="44">
        <v>127810</v>
      </c>
      <c r="CS944" s="44">
        <v>350374</v>
      </c>
      <c r="CT944" s="44">
        <v>39846</v>
      </c>
      <c r="CU944" s="44"/>
      <c r="CV944" s="44">
        <v>10291</v>
      </c>
      <c r="CW944" s="21"/>
      <c r="CX944" s="21"/>
      <c r="CY944" s="21"/>
      <c r="CZ944" s="21"/>
      <c r="DA944" s="21"/>
      <c r="DB944" s="21"/>
      <c r="DC944" s="21"/>
      <c r="DD944" s="21"/>
      <c r="DE944" s="44"/>
      <c r="DF944" s="21"/>
      <c r="DG944" s="44"/>
      <c r="DH944" s="21"/>
      <c r="DI944" s="44"/>
      <c r="DJ944" s="44"/>
      <c r="DK944" s="44"/>
      <c r="DL944" s="44"/>
      <c r="DM944" s="21"/>
      <c r="DN944" s="44"/>
      <c r="DO944" s="44"/>
      <c r="DP944" s="44"/>
      <c r="DQ944" s="44"/>
      <c r="DR944" s="44"/>
      <c r="DS944" s="44"/>
      <c r="DT944" s="44"/>
      <c r="DU944" s="44"/>
      <c r="DV944" s="44"/>
      <c r="DW944" s="44"/>
      <c r="DX944" s="44"/>
      <c r="DY944" s="44">
        <v>806</v>
      </c>
      <c r="DZ944" s="44"/>
      <c r="EA944" s="44"/>
      <c r="EB944" s="21"/>
      <c r="EC944" s="44">
        <v>-1235665</v>
      </c>
      <c r="ED944" s="44"/>
      <c r="EE944" s="21"/>
      <c r="EF944" s="44"/>
      <c r="EG944" s="21">
        <v>436775</v>
      </c>
      <c r="EH944" s="44"/>
      <c r="EI944" s="21">
        <v>4988034</v>
      </c>
      <c r="EJ944" s="44"/>
      <c r="EK944" s="44"/>
      <c r="EL944" s="21"/>
      <c r="EM944" s="44">
        <v>-763118</v>
      </c>
      <c r="EN944" s="44"/>
      <c r="EO944" s="44">
        <v>-915973</v>
      </c>
      <c r="EP944" s="21"/>
      <c r="EQ944" s="21"/>
      <c r="ER944" s="21"/>
      <c r="ES944" s="21"/>
      <c r="ET944" s="44"/>
      <c r="EU944" s="21"/>
      <c r="EV944" s="44"/>
      <c r="EW944" s="21"/>
      <c r="EX944" s="44"/>
      <c r="EY944" s="44"/>
      <c r="EZ944" s="21"/>
      <c r="FA944" s="21"/>
      <c r="FB944" s="44"/>
      <c r="FC944" s="44"/>
      <c r="FD944" s="21"/>
      <c r="FE944" s="112"/>
      <c r="FF944" s="44"/>
      <c r="FG944" s="44">
        <v>11938661</v>
      </c>
      <c r="FH944" s="44">
        <v>1752922</v>
      </c>
      <c r="FI944" s="44">
        <v>13596808</v>
      </c>
      <c r="FJ944" s="44">
        <v>155398</v>
      </c>
      <c r="FK944" s="44">
        <v>11693912</v>
      </c>
      <c r="FL944" s="44"/>
      <c r="FM944" s="44"/>
      <c r="FN944" s="44"/>
      <c r="FO944" s="44"/>
      <c r="FP944" s="44"/>
      <c r="FQ944" s="44"/>
      <c r="FR944" s="44"/>
      <c r="FS944" s="44"/>
      <c r="FT944" s="44">
        <v>20157</v>
      </c>
      <c r="FU944" s="44"/>
      <c r="FV944" s="21">
        <v>594648</v>
      </c>
      <c r="FW944" s="44"/>
      <c r="FX944" s="44">
        <v>474431</v>
      </c>
      <c r="FY944" s="44">
        <v>46906</v>
      </c>
      <c r="FZ944" s="44">
        <v>397367</v>
      </c>
      <c r="GA944" s="44">
        <v>40137</v>
      </c>
      <c r="GB944" s="44"/>
      <c r="GC944" s="44">
        <v>19548</v>
      </c>
      <c r="GD944" s="44">
        <v>813376</v>
      </c>
      <c r="GE944" s="44">
        <v>600025</v>
      </c>
      <c r="GF944" s="44">
        <v>237475</v>
      </c>
      <c r="GG944" s="44">
        <v>1700805</v>
      </c>
      <c r="GH944" s="44">
        <v>235865</v>
      </c>
      <c r="GI944" s="44">
        <v>278462</v>
      </c>
      <c r="GJ944" s="44">
        <v>52325</v>
      </c>
      <c r="GK944" s="44">
        <v>6479296</v>
      </c>
      <c r="GL944" s="44">
        <v>581631</v>
      </c>
      <c r="GM944" s="44">
        <v>1733818</v>
      </c>
      <c r="GN944" s="44">
        <v>133694</v>
      </c>
      <c r="GO944" s="44">
        <v>42447</v>
      </c>
      <c r="GP944" s="44"/>
      <c r="GQ944" s="44">
        <v>12910</v>
      </c>
      <c r="GR944" s="44">
        <v>1099156</v>
      </c>
      <c r="GS944" s="44">
        <v>6045300</v>
      </c>
      <c r="GT944" s="44"/>
      <c r="GU944" s="21">
        <v>99551</v>
      </c>
      <c r="GV944" s="44">
        <v>278750</v>
      </c>
      <c r="GW944" s="44">
        <v>8177256</v>
      </c>
      <c r="GX944" s="44">
        <v>11269671</v>
      </c>
      <c r="GY944" s="44">
        <v>25870528</v>
      </c>
      <c r="GZ944" s="44">
        <v>17506791</v>
      </c>
      <c r="HA944" s="44"/>
      <c r="HB944" s="44">
        <v>5945268</v>
      </c>
      <c r="HC944" s="44">
        <v>2418469</v>
      </c>
      <c r="HD944" s="44">
        <v>25870528</v>
      </c>
      <c r="HE944" s="21"/>
      <c r="HF944" s="21">
        <v>7494559</v>
      </c>
      <c r="HG944" s="21">
        <v>13020673</v>
      </c>
      <c r="HH944" s="21"/>
      <c r="HI944" s="21">
        <v>0</v>
      </c>
      <c r="HJ944" s="44"/>
      <c r="HK944" s="21">
        <v>47920</v>
      </c>
      <c r="HL944" s="21">
        <v>72454</v>
      </c>
      <c r="HM944" s="21">
        <v>120374</v>
      </c>
      <c r="HN944" s="21">
        <v>-20823</v>
      </c>
      <c r="HO944" s="21"/>
      <c r="HP944" s="44">
        <v>7252348</v>
      </c>
      <c r="HQ944" s="47"/>
      <c r="HR944" s="47">
        <v>7252348</v>
      </c>
      <c r="HS944" s="47">
        <v>-1307080</v>
      </c>
      <c r="HT944" s="47" t="s">
        <v>1736</v>
      </c>
      <c r="HU944" s="47">
        <v>-175067.91</v>
      </c>
      <c r="HV944" s="47">
        <v>1983</v>
      </c>
      <c r="HW944" s="47">
        <v>0</v>
      </c>
      <c r="HX944" s="47">
        <v>23934</v>
      </c>
      <c r="HY944" s="47">
        <v>60656</v>
      </c>
      <c r="HZ944" s="47">
        <v>150912</v>
      </c>
      <c r="IA944" s="47">
        <v>0</v>
      </c>
      <c r="IB944" s="47">
        <v>0</v>
      </c>
      <c r="IC944" s="47">
        <v>10586</v>
      </c>
      <c r="ID944"/>
      <c r="IE944" s="47">
        <v>7166</v>
      </c>
      <c r="IF944"/>
      <c r="IG944" s="47"/>
      <c r="IH944" s="47">
        <v>1708</v>
      </c>
      <c r="II944">
        <v>6175</v>
      </c>
      <c r="IJ944">
        <v>10179</v>
      </c>
      <c r="IK944">
        <v>914</v>
      </c>
      <c r="IL944">
        <v>24366</v>
      </c>
      <c r="IM944">
        <v>298579</v>
      </c>
      <c r="IN944">
        <v>0</v>
      </c>
      <c r="IO944">
        <v>0</v>
      </c>
      <c r="IP944">
        <v>0</v>
      </c>
      <c r="IQ944">
        <v>55</v>
      </c>
      <c r="IR944">
        <v>0</v>
      </c>
      <c r="IS944">
        <v>0</v>
      </c>
      <c r="IT944">
        <v>55</v>
      </c>
      <c r="IU944">
        <v>336759</v>
      </c>
      <c r="IV944">
        <v>0</v>
      </c>
      <c r="IW944">
        <v>1579897</v>
      </c>
      <c r="IX944">
        <v>2899513</v>
      </c>
      <c r="IY944">
        <v>4535789</v>
      </c>
      <c r="IZ944">
        <v>0</v>
      </c>
      <c r="JA944">
        <v>0</v>
      </c>
      <c r="JB944">
        <v>468945</v>
      </c>
      <c r="JC944"/>
      <c r="JD944">
        <v>198017</v>
      </c>
      <c r="JE944"/>
      <c r="JF944"/>
      <c r="JG944">
        <v>86809</v>
      </c>
      <c r="JH944">
        <v>186685</v>
      </c>
      <c r="JI944">
        <v>213505</v>
      </c>
      <c r="JJ944">
        <v>45646</v>
      </c>
      <c r="JK944">
        <v>1387096</v>
      </c>
      <c r="JL944">
        <v>11938661</v>
      </c>
      <c r="JM944">
        <v>0</v>
      </c>
      <c r="JN944">
        <v>0</v>
      </c>
      <c r="JO944">
        <v>0</v>
      </c>
      <c r="JP944">
        <v>2896</v>
      </c>
      <c r="JQ944">
        <v>0</v>
      </c>
      <c r="JR944">
        <v>0</v>
      </c>
      <c r="JS944">
        <v>2896</v>
      </c>
      <c r="JT944"/>
      <c r="JU944"/>
      <c r="JV944"/>
      <c r="JW944"/>
      <c r="JX944"/>
      <c r="JY944"/>
      <c r="JZ944"/>
      <c r="KA944"/>
      <c r="KB944"/>
      <c r="KC944"/>
      <c r="KD944"/>
      <c r="KE944"/>
      <c r="KF944">
        <v>198</v>
      </c>
      <c r="KG944">
        <v>303</v>
      </c>
      <c r="KH944">
        <v>124</v>
      </c>
      <c r="KI944">
        <v>158</v>
      </c>
      <c r="KJ944">
        <v>239</v>
      </c>
      <c r="KK944">
        <v>100</v>
      </c>
      <c r="KL944">
        <v>97</v>
      </c>
      <c r="KM944">
        <v>141</v>
      </c>
      <c r="KN944">
        <v>64</v>
      </c>
      <c r="KO944">
        <v>1</v>
      </c>
      <c r="KP944">
        <v>0</v>
      </c>
      <c r="KQ944">
        <v>0</v>
      </c>
      <c r="KR944">
        <v>0</v>
      </c>
      <c r="KS944">
        <v>0</v>
      </c>
      <c r="KT944">
        <v>1</v>
      </c>
      <c r="KU944">
        <v>1</v>
      </c>
      <c r="KV944">
        <v>0</v>
      </c>
      <c r="KW944">
        <v>0</v>
      </c>
      <c r="KX944">
        <v>0</v>
      </c>
      <c r="KY944">
        <v>0</v>
      </c>
      <c r="KZ944">
        <v>0</v>
      </c>
      <c r="LA944">
        <v>0</v>
      </c>
      <c r="LB944">
        <v>0</v>
      </c>
      <c r="LC944">
        <v>0</v>
      </c>
      <c r="LD944">
        <v>1</v>
      </c>
      <c r="LE944">
        <v>0</v>
      </c>
      <c r="LF944">
        <v>0</v>
      </c>
      <c r="LG944">
        <v>0</v>
      </c>
      <c r="LH944">
        <v>0</v>
      </c>
    </row>
    <row r="945" spans="1:320" s="34" customFormat="1" ht="15" customHeight="1" x14ac:dyDescent="0.25">
      <c r="A945" s="45">
        <v>206430801</v>
      </c>
      <c r="B945" s="45" t="s">
        <v>6953</v>
      </c>
      <c r="C945" s="46">
        <v>45292</v>
      </c>
      <c r="D945" s="46">
        <v>45657</v>
      </c>
      <c r="E945" s="47">
        <v>366</v>
      </c>
      <c r="F945" s="45" t="s">
        <v>883</v>
      </c>
      <c r="G945" s="45" t="s">
        <v>884</v>
      </c>
      <c r="H945" s="45" t="s">
        <v>1555</v>
      </c>
      <c r="I945" s="45" t="s">
        <v>886</v>
      </c>
      <c r="J945" s="45" t="s">
        <v>887</v>
      </c>
      <c r="K945" s="45" t="s">
        <v>1556</v>
      </c>
      <c r="L945" s="45" t="s">
        <v>6873</v>
      </c>
      <c r="M945" s="45" t="s">
        <v>6954</v>
      </c>
      <c r="N945" s="45" t="s">
        <v>6955</v>
      </c>
      <c r="O945" s="45" t="s">
        <v>1606</v>
      </c>
      <c r="P945" s="45" t="s">
        <v>1607</v>
      </c>
      <c r="Q945" s="45" t="s">
        <v>6956</v>
      </c>
      <c r="R945" t="s">
        <v>6957</v>
      </c>
      <c r="S945" s="45" t="s">
        <v>893</v>
      </c>
      <c r="T945"/>
      <c r="U945" s="47">
        <v>185</v>
      </c>
      <c r="V945" s="47">
        <v>185</v>
      </c>
      <c r="W945" s="47" t="s">
        <v>913</v>
      </c>
      <c r="X945" s="47">
        <v>67710</v>
      </c>
      <c r="Y945" s="47">
        <v>55871</v>
      </c>
      <c r="Z945" s="48">
        <v>82.52</v>
      </c>
      <c r="AA945" s="44">
        <v>124</v>
      </c>
      <c r="AB945" s="44">
        <v>119</v>
      </c>
      <c r="AC945" s="44">
        <v>522</v>
      </c>
      <c r="AD945" s="44"/>
      <c r="AE945" s="44">
        <v>2380</v>
      </c>
      <c r="AF945" s="44">
        <v>46397</v>
      </c>
      <c r="AG945" s="44"/>
      <c r="AH945" s="47"/>
      <c r="AI945" s="47"/>
      <c r="AJ945">
        <v>6572</v>
      </c>
      <c r="AK945" t="s">
        <v>895</v>
      </c>
      <c r="AL945">
        <v>55871</v>
      </c>
      <c r="AM945"/>
      <c r="AN945"/>
      <c r="AO945"/>
      <c r="AP945"/>
      <c r="AQ945"/>
      <c r="AR945" s="44"/>
      <c r="AS945" s="44"/>
      <c r="AT945" s="44"/>
      <c r="AU945" s="44">
        <v>29273740</v>
      </c>
      <c r="AV945" s="44">
        <v>1909463</v>
      </c>
      <c r="AW945" s="44">
        <v>-3686179</v>
      </c>
      <c r="AX945" s="44">
        <v>35549</v>
      </c>
      <c r="AY945" s="44">
        <v>34904931</v>
      </c>
      <c r="AZ945" s="21">
        <v>33121571</v>
      </c>
      <c r="BA945" s="21">
        <v>1783360</v>
      </c>
      <c r="BB945" s="44">
        <v>901767</v>
      </c>
      <c r="BC945" s="44"/>
      <c r="BD945" s="44"/>
      <c r="BE945" s="44">
        <v>2685127</v>
      </c>
      <c r="BF945" s="44">
        <v>245842</v>
      </c>
      <c r="BG945" s="44"/>
      <c r="BH945" s="44">
        <v>1308355</v>
      </c>
      <c r="BI945" s="21">
        <v>24515377</v>
      </c>
      <c r="BJ945" s="21"/>
      <c r="BK945" s="21"/>
      <c r="BL945" s="21"/>
      <c r="BM945" s="21">
        <v>3204166</v>
      </c>
      <c r="BN945" s="21">
        <v>29273740</v>
      </c>
      <c r="BO945" s="21"/>
      <c r="BP945" s="21"/>
      <c r="BQ945" s="44"/>
      <c r="BR945" s="21"/>
      <c r="BS945" s="44"/>
      <c r="BT945" s="21"/>
      <c r="BU945" s="44"/>
      <c r="BV945" s="21"/>
      <c r="BW945" s="44">
        <v>736166</v>
      </c>
      <c r="BX945" s="21"/>
      <c r="BY945" s="21"/>
      <c r="BZ945" s="21"/>
      <c r="CA945" s="44">
        <v>92758</v>
      </c>
      <c r="CB945" s="44"/>
      <c r="CC945" s="44">
        <v>480161</v>
      </c>
      <c r="CD945" s="44"/>
      <c r="CE945" s="44"/>
      <c r="CF945" s="44"/>
      <c r="CG945" s="44"/>
      <c r="CH945" s="44"/>
      <c r="CI945" s="21"/>
      <c r="CJ945" s="44"/>
      <c r="CK945" s="21">
        <v>600378</v>
      </c>
      <c r="CL945" s="44"/>
      <c r="CM945" s="44">
        <v>357999</v>
      </c>
      <c r="CN945" s="44">
        <v>0</v>
      </c>
      <c r="CO945" s="44">
        <v>476300</v>
      </c>
      <c r="CP945" s="44">
        <v>0</v>
      </c>
      <c r="CQ945" s="21">
        <v>391948</v>
      </c>
      <c r="CR945" s="44">
        <v>193127</v>
      </c>
      <c r="CS945" s="44">
        <v>220550</v>
      </c>
      <c r="CT945" s="44">
        <v>64774</v>
      </c>
      <c r="CU945" s="44"/>
      <c r="CV945" s="44">
        <v>204765</v>
      </c>
      <c r="CW945" s="21"/>
      <c r="CX945" s="21"/>
      <c r="CY945" s="21"/>
      <c r="CZ945" s="21"/>
      <c r="DA945" s="21"/>
      <c r="DB945" s="21"/>
      <c r="DC945" s="21"/>
      <c r="DD945" s="21"/>
      <c r="DE945" s="44"/>
      <c r="DF945" s="21"/>
      <c r="DG945" s="44"/>
      <c r="DH945" s="21"/>
      <c r="DI945" s="44"/>
      <c r="DJ945" s="44"/>
      <c r="DK945" s="44"/>
      <c r="DL945" s="44"/>
      <c r="DM945" s="21"/>
      <c r="DN945" s="44"/>
      <c r="DO945" s="44"/>
      <c r="DP945" s="44"/>
      <c r="DQ945" s="44"/>
      <c r="DR945" s="44"/>
      <c r="DS945" s="44"/>
      <c r="DT945" s="44"/>
      <c r="DU945" s="44"/>
      <c r="DV945" s="44"/>
      <c r="DW945" s="44"/>
      <c r="DX945" s="44"/>
      <c r="DY945" s="44"/>
      <c r="DZ945" s="44"/>
      <c r="EA945" s="44"/>
      <c r="EB945" s="21"/>
      <c r="EC945" s="44">
        <v>178115</v>
      </c>
      <c r="ED945" s="44"/>
      <c r="EE945" s="21"/>
      <c r="EF945" s="44"/>
      <c r="EG945" s="21">
        <v>-8254169</v>
      </c>
      <c r="EH945" s="44"/>
      <c r="EI945" s="21">
        <v>4349344</v>
      </c>
      <c r="EJ945" s="44"/>
      <c r="EK945" s="44"/>
      <c r="EL945" s="21"/>
      <c r="EM945" s="44"/>
      <c r="EN945" s="44"/>
      <c r="EO945" s="44">
        <v>40531</v>
      </c>
      <c r="EP945" s="21"/>
      <c r="EQ945" s="21"/>
      <c r="ER945" s="21"/>
      <c r="ES945" s="21"/>
      <c r="ET945" s="44"/>
      <c r="EU945" s="21"/>
      <c r="EV945" s="44"/>
      <c r="EW945" s="21"/>
      <c r="EX945" s="44"/>
      <c r="EY945" s="44"/>
      <c r="EZ945" s="21"/>
      <c r="FA945" s="21"/>
      <c r="FB945" s="44"/>
      <c r="FC945" s="44"/>
      <c r="FD945" s="21"/>
      <c r="FE945" s="112"/>
      <c r="FF945" s="44"/>
      <c r="FG945" s="44">
        <v>16877622</v>
      </c>
      <c r="FH945" s="44">
        <v>5151568</v>
      </c>
      <c r="FI945" s="44">
        <v>11092381</v>
      </c>
      <c r="FJ945" s="44">
        <v>420437</v>
      </c>
      <c r="FK945" s="44">
        <v>14589817</v>
      </c>
      <c r="FL945" s="44"/>
      <c r="FM945" s="44"/>
      <c r="FN945" s="44"/>
      <c r="FO945" s="44"/>
      <c r="FP945" s="44"/>
      <c r="FQ945" s="44"/>
      <c r="FR945" s="44"/>
      <c r="FS945" s="44"/>
      <c r="FT945" s="44">
        <v>513468</v>
      </c>
      <c r="FU945" s="44"/>
      <c r="FV945" s="21">
        <v>124464</v>
      </c>
      <c r="FW945" s="44"/>
      <c r="FX945" s="44">
        <v>113868</v>
      </c>
      <c r="FY945" s="44">
        <v>70072</v>
      </c>
      <c r="FZ945" s="44">
        <v>275349</v>
      </c>
      <c r="GA945" s="44">
        <v>68548</v>
      </c>
      <c r="GB945" s="44"/>
      <c r="GC945" s="44">
        <v>2487977</v>
      </c>
      <c r="GD945" s="44">
        <v>1284275</v>
      </c>
      <c r="GE945" s="44">
        <v>1203940</v>
      </c>
      <c r="GF945" s="44">
        <v>340905</v>
      </c>
      <c r="GG945" s="44">
        <v>2625224</v>
      </c>
      <c r="GH945" s="44">
        <v>268089</v>
      </c>
      <c r="GI945" s="44">
        <v>693685</v>
      </c>
      <c r="GJ945" s="44">
        <v>356976</v>
      </c>
      <c r="GK945" s="44">
        <v>5661194</v>
      </c>
      <c r="GL945" s="44">
        <v>209947</v>
      </c>
      <c r="GM945" s="44">
        <v>1834348</v>
      </c>
      <c r="GN945" s="44">
        <v>194245</v>
      </c>
      <c r="GO945" s="44">
        <v>37881</v>
      </c>
      <c r="GP945" s="44">
        <v>79577</v>
      </c>
      <c r="GQ945" s="44">
        <v>49373</v>
      </c>
      <c r="GR945" s="44">
        <v>38349</v>
      </c>
      <c r="GS945" s="44">
        <v>6830912</v>
      </c>
      <c r="GT945" s="44"/>
      <c r="GU945" s="21">
        <v>1061146</v>
      </c>
      <c r="GV945" s="44"/>
      <c r="GW945" s="44"/>
      <c r="GX945" s="44"/>
      <c r="GY945" s="44">
        <v>7892058</v>
      </c>
      <c r="GZ945" s="44">
        <v>2672307</v>
      </c>
      <c r="HA945" s="44"/>
      <c r="HB945" s="44"/>
      <c r="HC945" s="44">
        <v>5219751</v>
      </c>
      <c r="HD945" s="44">
        <v>7892058</v>
      </c>
      <c r="HE945" s="21"/>
      <c r="HF945" s="21"/>
      <c r="HG945" s="21">
        <v>580713</v>
      </c>
      <c r="HH945" s="21"/>
      <c r="HI945" s="21">
        <v>0</v>
      </c>
      <c r="HJ945" s="44"/>
      <c r="HK945" s="21">
        <v>3820835</v>
      </c>
      <c r="HL945" s="21">
        <v>1670483</v>
      </c>
      <c r="HM945" s="21">
        <v>5491318</v>
      </c>
      <c r="HN945" s="21">
        <v>-4430172</v>
      </c>
      <c r="HO945" s="21"/>
      <c r="HP945" s="44"/>
      <c r="HQ945" s="47"/>
      <c r="HR945" s="47"/>
      <c r="HS945" s="47"/>
      <c r="HT945" s="47" t="s">
        <v>2474</v>
      </c>
      <c r="HU945" s="47">
        <v>133615.35</v>
      </c>
      <c r="HV945" s="47">
        <v>4793</v>
      </c>
      <c r="HW945" s="47">
        <v>0</v>
      </c>
      <c r="HX945" s="47">
        <v>34021</v>
      </c>
      <c r="HY945" s="47">
        <v>70792</v>
      </c>
      <c r="HZ945" s="47">
        <v>129043</v>
      </c>
      <c r="IA945" s="47">
        <v>0</v>
      </c>
      <c r="IB945" s="47">
        <v>0</v>
      </c>
      <c r="IC945" s="47">
        <v>0</v>
      </c>
      <c r="ID945">
        <v>50339</v>
      </c>
      <c r="IE945" s="47">
        <v>8535</v>
      </c>
      <c r="IF945">
        <v>35568</v>
      </c>
      <c r="IG945" s="47">
        <v>8834</v>
      </c>
      <c r="IH945" s="47">
        <v>45261</v>
      </c>
      <c r="II945">
        <v>5297</v>
      </c>
      <c r="IJ945">
        <v>20890</v>
      </c>
      <c r="IK945">
        <v>4603</v>
      </c>
      <c r="IL945">
        <v>27870</v>
      </c>
      <c r="IM945">
        <v>445846</v>
      </c>
      <c r="IN945">
        <v>0</v>
      </c>
      <c r="IO945">
        <v>1401</v>
      </c>
      <c r="IP945">
        <v>2162</v>
      </c>
      <c r="IQ945">
        <v>0</v>
      </c>
      <c r="IR945">
        <v>0</v>
      </c>
      <c r="IS945">
        <v>0</v>
      </c>
      <c r="IT945">
        <v>3563</v>
      </c>
      <c r="IU945">
        <v>341014</v>
      </c>
      <c r="IV945">
        <v>0</v>
      </c>
      <c r="IW945">
        <v>2173155</v>
      </c>
      <c r="IX945">
        <v>3615275</v>
      </c>
      <c r="IY945">
        <v>4081953</v>
      </c>
      <c r="IZ945">
        <v>0</v>
      </c>
      <c r="JA945">
        <v>0</v>
      </c>
      <c r="JB945">
        <v>0</v>
      </c>
      <c r="JC945">
        <v>1869234</v>
      </c>
      <c r="JD945">
        <v>306036</v>
      </c>
      <c r="JE945">
        <v>813578</v>
      </c>
      <c r="JF945">
        <v>202691</v>
      </c>
      <c r="JG945">
        <v>1332739</v>
      </c>
      <c r="JH945">
        <v>205240</v>
      </c>
      <c r="JI945">
        <v>525421</v>
      </c>
      <c r="JJ945">
        <v>268440</v>
      </c>
      <c r="JK945">
        <v>1142846</v>
      </c>
      <c r="JL945">
        <v>16877622</v>
      </c>
      <c r="JM945">
        <v>0</v>
      </c>
      <c r="JN945">
        <v>142280</v>
      </c>
      <c r="JO945">
        <v>179662</v>
      </c>
      <c r="JP945">
        <v>0</v>
      </c>
      <c r="JQ945">
        <v>0</v>
      </c>
      <c r="JR945">
        <v>0</v>
      </c>
      <c r="JS945">
        <v>321942</v>
      </c>
      <c r="JT945"/>
      <c r="JU945"/>
      <c r="JV945"/>
      <c r="JW945"/>
      <c r="JX945"/>
      <c r="JY945">
        <v>50339</v>
      </c>
      <c r="JZ945"/>
      <c r="KA945"/>
      <c r="KB945"/>
      <c r="KC945"/>
      <c r="KD945"/>
      <c r="KE945">
        <v>1869234</v>
      </c>
      <c r="KF945">
        <v>225</v>
      </c>
      <c r="KG945">
        <v>329</v>
      </c>
      <c r="KH945">
        <v>157</v>
      </c>
      <c r="KI945">
        <v>147</v>
      </c>
      <c r="KJ945">
        <v>214</v>
      </c>
      <c r="KK945">
        <v>91</v>
      </c>
      <c r="KL945">
        <v>78</v>
      </c>
      <c r="KM945">
        <v>122</v>
      </c>
      <c r="KN945">
        <v>51</v>
      </c>
      <c r="KO945">
        <v>1</v>
      </c>
      <c r="KP945">
        <v>0</v>
      </c>
      <c r="KQ945">
        <v>0</v>
      </c>
      <c r="KR945">
        <v>0</v>
      </c>
      <c r="KS945">
        <v>0</v>
      </c>
      <c r="KT945">
        <v>1</v>
      </c>
      <c r="KU945">
        <v>1</v>
      </c>
      <c r="KV945">
        <v>0</v>
      </c>
      <c r="KW945">
        <v>0</v>
      </c>
      <c r="KX945">
        <v>0</v>
      </c>
      <c r="KY945">
        <v>0</v>
      </c>
      <c r="KZ945">
        <v>0</v>
      </c>
      <c r="LA945">
        <v>0</v>
      </c>
      <c r="LB945">
        <v>0</v>
      </c>
      <c r="LC945">
        <v>0</v>
      </c>
      <c r="LD945">
        <v>1</v>
      </c>
      <c r="LE945">
        <v>0</v>
      </c>
      <c r="LF945">
        <v>0</v>
      </c>
      <c r="LG945">
        <v>0</v>
      </c>
      <c r="LH945">
        <v>0</v>
      </c>
    </row>
    <row r="946" spans="1:320" s="34" customFormat="1" ht="15" customHeight="1" x14ac:dyDescent="0.25">
      <c r="A946" s="45">
        <v>206430823</v>
      </c>
      <c r="B946" s="45" t="s">
        <v>6958</v>
      </c>
      <c r="C946" s="46">
        <v>45292</v>
      </c>
      <c r="D946" s="46">
        <v>45657</v>
      </c>
      <c r="E946" s="47">
        <v>366</v>
      </c>
      <c r="F946" s="45" t="s">
        <v>883</v>
      </c>
      <c r="G946" s="45" t="s">
        <v>884</v>
      </c>
      <c r="H946" s="45" t="s">
        <v>1555</v>
      </c>
      <c r="I946" s="45" t="s">
        <v>886</v>
      </c>
      <c r="J946" s="45" t="s">
        <v>887</v>
      </c>
      <c r="K946" s="45" t="s">
        <v>1556</v>
      </c>
      <c r="L946" s="45" t="s">
        <v>6859</v>
      </c>
      <c r="M946" s="45" t="s">
        <v>6959</v>
      </c>
      <c r="N946" s="45" t="s">
        <v>6960</v>
      </c>
      <c r="O946" s="45" t="s">
        <v>6949</v>
      </c>
      <c r="P946" s="45" t="s">
        <v>6961</v>
      </c>
      <c r="Q946" s="45" t="s">
        <v>6962</v>
      </c>
      <c r="R946" t="s">
        <v>6963</v>
      </c>
      <c r="S946" s="45" t="s">
        <v>893</v>
      </c>
      <c r="T946" t="s">
        <v>2456</v>
      </c>
      <c r="U946" s="47">
        <v>133</v>
      </c>
      <c r="V946" s="47">
        <v>133</v>
      </c>
      <c r="W946" s="47" t="s">
        <v>913</v>
      </c>
      <c r="X946" s="47">
        <v>48678</v>
      </c>
      <c r="Y946" s="47">
        <v>43397</v>
      </c>
      <c r="Z946" s="48">
        <v>210.51</v>
      </c>
      <c r="AA946" s="44">
        <v>693</v>
      </c>
      <c r="AB946" s="44">
        <v>686</v>
      </c>
      <c r="AC946" s="44">
        <v>8017</v>
      </c>
      <c r="AD946" s="44">
        <v>6387</v>
      </c>
      <c r="AE946" s="44">
        <v>3484</v>
      </c>
      <c r="AF946" s="44">
        <v>24692</v>
      </c>
      <c r="AG946" s="44"/>
      <c r="AH946" s="47"/>
      <c r="AI946" s="47">
        <v>64</v>
      </c>
      <c r="AJ946">
        <v>753</v>
      </c>
      <c r="AK946" t="s">
        <v>895</v>
      </c>
      <c r="AL946">
        <v>43397</v>
      </c>
      <c r="AM946"/>
      <c r="AN946"/>
      <c r="AO946"/>
      <c r="AP946"/>
      <c r="AQ946"/>
      <c r="AR946" s="44"/>
      <c r="AS946" s="44"/>
      <c r="AT946" s="44"/>
      <c r="AU946" s="44">
        <v>33521864</v>
      </c>
      <c r="AV946" s="44">
        <v>3931296</v>
      </c>
      <c r="AW946" s="44">
        <v>11523694</v>
      </c>
      <c r="AX946" s="44">
        <v>2289</v>
      </c>
      <c r="AY946" s="44">
        <v>25931755</v>
      </c>
      <c r="AZ946" s="21">
        <v>23984034</v>
      </c>
      <c r="BA946" s="21">
        <v>1947721</v>
      </c>
      <c r="BB946" s="44">
        <v>12487</v>
      </c>
      <c r="BC946" s="44"/>
      <c r="BD946" s="44"/>
      <c r="BE946" s="44">
        <v>1960208</v>
      </c>
      <c r="BF946" s="44">
        <v>7182760</v>
      </c>
      <c r="BG946" s="44">
        <v>5854981</v>
      </c>
      <c r="BH946" s="44">
        <v>2459255</v>
      </c>
      <c r="BI946" s="21">
        <v>17362396</v>
      </c>
      <c r="BJ946" s="21"/>
      <c r="BK946" s="21"/>
      <c r="BL946" s="21">
        <v>63172</v>
      </c>
      <c r="BM946" s="21">
        <v>599300</v>
      </c>
      <c r="BN946" s="21">
        <v>33521864</v>
      </c>
      <c r="BO946" s="21"/>
      <c r="BP946" s="21"/>
      <c r="BQ946" s="44"/>
      <c r="BR946" s="21"/>
      <c r="BS946" s="44"/>
      <c r="BT946" s="21"/>
      <c r="BU946" s="44"/>
      <c r="BV946" s="21"/>
      <c r="BW946" s="44">
        <v>2055089</v>
      </c>
      <c r="BX946" s="21"/>
      <c r="BY946" s="21">
        <v>1789970</v>
      </c>
      <c r="BZ946" s="21"/>
      <c r="CA946" s="44">
        <v>8973</v>
      </c>
      <c r="CB946" s="44"/>
      <c r="CC946" s="44">
        <v>70408</v>
      </c>
      <c r="CD946" s="44"/>
      <c r="CE946" s="44"/>
      <c r="CF946" s="44"/>
      <c r="CG946" s="44"/>
      <c r="CH946" s="44"/>
      <c r="CI946" s="21">
        <v>5026</v>
      </c>
      <c r="CJ946" s="44"/>
      <c r="CK946" s="21">
        <v>1830</v>
      </c>
      <c r="CL946" s="44"/>
      <c r="CM946" s="44">
        <v>29427</v>
      </c>
      <c r="CN946" s="44">
        <v>0</v>
      </c>
      <c r="CO946" s="44">
        <v>1445643</v>
      </c>
      <c r="CP946" s="44">
        <v>0</v>
      </c>
      <c r="CQ946" s="21">
        <v>1501959</v>
      </c>
      <c r="CR946" s="44">
        <v>252769</v>
      </c>
      <c r="CS946" s="44">
        <v>569690</v>
      </c>
      <c r="CT946" s="44">
        <v>79968</v>
      </c>
      <c r="CU946" s="44"/>
      <c r="CV946" s="44">
        <v>51840</v>
      </c>
      <c r="CW946" s="21"/>
      <c r="CX946" s="21"/>
      <c r="CY946" s="21"/>
      <c r="CZ946" s="21"/>
      <c r="DA946" s="21"/>
      <c r="DB946" s="21"/>
      <c r="DC946" s="21"/>
      <c r="DD946" s="21"/>
      <c r="DE946" s="44"/>
      <c r="DF946" s="21"/>
      <c r="DG946" s="44"/>
      <c r="DH946" s="21"/>
      <c r="DI946" s="44"/>
      <c r="DJ946" s="44"/>
      <c r="DK946" s="44"/>
      <c r="DL946" s="44"/>
      <c r="DM946" s="21"/>
      <c r="DN946" s="44"/>
      <c r="DO946" s="44"/>
      <c r="DP946" s="44"/>
      <c r="DQ946" s="44"/>
      <c r="DR946" s="44"/>
      <c r="DS946" s="44"/>
      <c r="DT946" s="44"/>
      <c r="DU946" s="44"/>
      <c r="DV946" s="44"/>
      <c r="DW946" s="44"/>
      <c r="DX946" s="44"/>
      <c r="DY946" s="44"/>
      <c r="DZ946" s="44"/>
      <c r="EA946" s="44"/>
      <c r="EB946" s="21"/>
      <c r="EC946" s="44">
        <v>164067</v>
      </c>
      <c r="ED946" s="44"/>
      <c r="EE946" s="21">
        <v>1931304</v>
      </c>
      <c r="EF946" s="44"/>
      <c r="EG946" s="21">
        <v>1126386</v>
      </c>
      <c r="EH946" s="44"/>
      <c r="EI946" s="21">
        <v>7945359</v>
      </c>
      <c r="EJ946" s="44"/>
      <c r="EK946" s="44"/>
      <c r="EL946" s="21"/>
      <c r="EM946" s="44"/>
      <c r="EN946" s="44"/>
      <c r="EO946" s="44">
        <v>356578</v>
      </c>
      <c r="EP946" s="21"/>
      <c r="EQ946" s="21"/>
      <c r="ER946" s="21"/>
      <c r="ES946" s="21"/>
      <c r="ET946" s="44"/>
      <c r="EU946" s="21"/>
      <c r="EV946" s="44"/>
      <c r="EW946" s="21"/>
      <c r="EX946" s="44"/>
      <c r="EY946" s="44"/>
      <c r="EZ946" s="21"/>
      <c r="FA946" s="21"/>
      <c r="FB946" s="44"/>
      <c r="FC946" s="44"/>
      <c r="FD946" s="21"/>
      <c r="FE946" s="112"/>
      <c r="FF946" s="44"/>
      <c r="FG946" s="44">
        <v>10779938</v>
      </c>
      <c r="FH946" s="44">
        <v>2671207</v>
      </c>
      <c r="FI946" s="44">
        <v>10532889</v>
      </c>
      <c r="FJ946" s="44">
        <v>393774</v>
      </c>
      <c r="FK946" s="44">
        <v>10043323</v>
      </c>
      <c r="FL946" s="44"/>
      <c r="FM946" s="44"/>
      <c r="FN946" s="44"/>
      <c r="FO946" s="44"/>
      <c r="FP946" s="44"/>
      <c r="FQ946" s="44"/>
      <c r="FR946" s="44"/>
      <c r="FS946" s="44"/>
      <c r="FT946" s="44">
        <v>82165</v>
      </c>
      <c r="FU946" s="44"/>
      <c r="FV946" s="21">
        <v>621339</v>
      </c>
      <c r="FW946" s="44"/>
      <c r="FX946" s="44">
        <v>590832</v>
      </c>
      <c r="FY946" s="44">
        <v>214501</v>
      </c>
      <c r="FZ946" s="44">
        <v>559608</v>
      </c>
      <c r="GA946" s="44">
        <v>105052</v>
      </c>
      <c r="GB946" s="44"/>
      <c r="GC946" s="44">
        <v>76871</v>
      </c>
      <c r="GD946" s="44">
        <v>477846</v>
      </c>
      <c r="GE946" s="44">
        <v>598280</v>
      </c>
      <c r="GF946" s="44">
        <v>274298</v>
      </c>
      <c r="GG946" s="44">
        <v>1365377</v>
      </c>
      <c r="GH946" s="44">
        <v>690279</v>
      </c>
      <c r="GI946" s="44">
        <v>305882</v>
      </c>
      <c r="GJ946" s="44">
        <v>203119</v>
      </c>
      <c r="GK946" s="44">
        <v>4935063</v>
      </c>
      <c r="GL946" s="44">
        <v>112440</v>
      </c>
      <c r="GM946" s="44">
        <v>2358714</v>
      </c>
      <c r="GN946" s="44">
        <v>48764</v>
      </c>
      <c r="GO946" s="44">
        <v>68766</v>
      </c>
      <c r="GP946" s="44"/>
      <c r="GQ946" s="44"/>
      <c r="GR946" s="44">
        <v>251515</v>
      </c>
      <c r="GS946" s="44">
        <v>3545891</v>
      </c>
      <c r="GT946" s="44"/>
      <c r="GU946" s="21">
        <v>367981</v>
      </c>
      <c r="GV946" s="44"/>
      <c r="GW946" s="44">
        <v>46443433</v>
      </c>
      <c r="GX946" s="44"/>
      <c r="GY946" s="44">
        <v>50357305</v>
      </c>
      <c r="GZ946" s="44">
        <v>1388797</v>
      </c>
      <c r="HA946" s="44">
        <v>14620624</v>
      </c>
      <c r="HB946" s="44"/>
      <c r="HC946" s="44">
        <v>34347884</v>
      </c>
      <c r="HD946" s="44">
        <v>50357305</v>
      </c>
      <c r="HE946" s="21"/>
      <c r="HF946" s="21">
        <v>31922317</v>
      </c>
      <c r="HG946" s="21"/>
      <c r="HH946" s="21"/>
      <c r="HI946" s="21">
        <v>0</v>
      </c>
      <c r="HJ946" s="44"/>
      <c r="HK946" s="21">
        <v>1070638</v>
      </c>
      <c r="HL946" s="21">
        <v>240889</v>
      </c>
      <c r="HM946" s="21">
        <v>1311527</v>
      </c>
      <c r="HN946" s="21">
        <v>-943546</v>
      </c>
      <c r="HO946" s="21"/>
      <c r="HP946" s="44"/>
      <c r="HQ946" s="47"/>
      <c r="HR946" s="47"/>
      <c r="HS946" s="47"/>
      <c r="HT946" s="47" t="s">
        <v>1759</v>
      </c>
      <c r="HU946" s="47">
        <v>0</v>
      </c>
      <c r="HV946" s="47">
        <v>1992</v>
      </c>
      <c r="HW946" s="47">
        <v>0</v>
      </c>
      <c r="HX946" s="47">
        <v>48142</v>
      </c>
      <c r="HY946" s="47">
        <v>28837</v>
      </c>
      <c r="HZ946" s="47">
        <v>106541</v>
      </c>
      <c r="IA946" s="47">
        <v>0</v>
      </c>
      <c r="IB946" s="47">
        <v>0</v>
      </c>
      <c r="IC946" s="47">
        <v>0</v>
      </c>
      <c r="ID946"/>
      <c r="IE946" s="47">
        <v>3087</v>
      </c>
      <c r="IF946">
        <v>15681</v>
      </c>
      <c r="IG946" s="47">
        <v>8956</v>
      </c>
      <c r="IH946" s="47">
        <v>25558</v>
      </c>
      <c r="II946">
        <v>12131</v>
      </c>
      <c r="IJ946">
        <v>7757</v>
      </c>
      <c r="IK946">
        <v>1472</v>
      </c>
      <c r="IL946">
        <v>29694</v>
      </c>
      <c r="IM946">
        <v>289848</v>
      </c>
      <c r="IN946">
        <v>0</v>
      </c>
      <c r="IO946">
        <v>0</v>
      </c>
      <c r="IP946">
        <v>0</v>
      </c>
      <c r="IQ946">
        <v>0</v>
      </c>
      <c r="IR946">
        <v>0</v>
      </c>
      <c r="IS946">
        <v>0</v>
      </c>
      <c r="IT946">
        <v>0</v>
      </c>
      <c r="IU946">
        <v>323156</v>
      </c>
      <c r="IV946">
        <v>0</v>
      </c>
      <c r="IW946">
        <v>2861595</v>
      </c>
      <c r="IX946">
        <v>1320787</v>
      </c>
      <c r="IY946">
        <v>2972398</v>
      </c>
      <c r="IZ946">
        <v>0</v>
      </c>
      <c r="JA946">
        <v>0</v>
      </c>
      <c r="JB946">
        <v>0</v>
      </c>
      <c r="JC946"/>
      <c r="JD946">
        <v>72044</v>
      </c>
      <c r="JE946">
        <v>343021</v>
      </c>
      <c r="JF946">
        <v>174673</v>
      </c>
      <c r="JG946">
        <v>697307</v>
      </c>
      <c r="JH946">
        <v>415678</v>
      </c>
      <c r="JI946">
        <v>195498</v>
      </c>
      <c r="JJ946">
        <v>163807</v>
      </c>
      <c r="JK946">
        <v>1239974</v>
      </c>
      <c r="JL946">
        <v>10779938</v>
      </c>
      <c r="JM946">
        <v>0</v>
      </c>
      <c r="JN946">
        <v>0</v>
      </c>
      <c r="JO946">
        <v>0</v>
      </c>
      <c r="JP946">
        <v>0</v>
      </c>
      <c r="JQ946">
        <v>0</v>
      </c>
      <c r="JR946">
        <v>0</v>
      </c>
      <c r="JS946">
        <v>0</v>
      </c>
      <c r="JT946"/>
      <c r="JU946"/>
      <c r="JV946"/>
      <c r="JW946"/>
      <c r="JX946"/>
      <c r="JY946"/>
      <c r="JZ946"/>
      <c r="KA946"/>
      <c r="KB946"/>
      <c r="KC946"/>
      <c r="KD946"/>
      <c r="KE946"/>
      <c r="KF946">
        <v>198</v>
      </c>
      <c r="KG946">
        <v>268</v>
      </c>
      <c r="KH946">
        <v>126</v>
      </c>
      <c r="KI946">
        <v>130</v>
      </c>
      <c r="KJ946">
        <v>183</v>
      </c>
      <c r="KK946">
        <v>76</v>
      </c>
      <c r="KL946">
        <v>78</v>
      </c>
      <c r="KM946">
        <v>101</v>
      </c>
      <c r="KN946">
        <v>50</v>
      </c>
      <c r="KO946">
        <v>1</v>
      </c>
      <c r="KP946">
        <v>0</v>
      </c>
      <c r="KQ946">
        <v>0</v>
      </c>
      <c r="KR946">
        <v>0</v>
      </c>
      <c r="KS946">
        <v>0</v>
      </c>
      <c r="KT946">
        <v>1</v>
      </c>
      <c r="KU946">
        <v>1</v>
      </c>
      <c r="KV946">
        <v>0</v>
      </c>
      <c r="KW946">
        <v>0</v>
      </c>
      <c r="KX946">
        <v>0</v>
      </c>
      <c r="KY946">
        <v>0</v>
      </c>
      <c r="KZ946">
        <v>0</v>
      </c>
      <c r="LA946">
        <v>0</v>
      </c>
      <c r="LB946">
        <v>0</v>
      </c>
      <c r="LC946">
        <v>0</v>
      </c>
      <c r="LD946">
        <v>1</v>
      </c>
      <c r="LE946">
        <v>0</v>
      </c>
      <c r="LF946">
        <v>0</v>
      </c>
      <c r="LG946">
        <v>0</v>
      </c>
      <c r="LH946">
        <v>0</v>
      </c>
    </row>
    <row r="947" spans="1:320" s="34" customFormat="1" ht="15" customHeight="1" x14ac:dyDescent="0.25">
      <c r="A947" s="45">
        <v>206430829</v>
      </c>
      <c r="B947" s="45" t="s">
        <v>6964</v>
      </c>
      <c r="C947" s="46">
        <v>45292</v>
      </c>
      <c r="D947" s="46">
        <v>45657</v>
      </c>
      <c r="E947" s="47">
        <v>366</v>
      </c>
      <c r="F947" s="45" t="s">
        <v>883</v>
      </c>
      <c r="G947" s="45" t="s">
        <v>884</v>
      </c>
      <c r="H947" s="45" t="s">
        <v>1555</v>
      </c>
      <c r="I947" s="45" t="s">
        <v>886</v>
      </c>
      <c r="J947" s="45" t="s">
        <v>887</v>
      </c>
      <c r="K947" s="45" t="s">
        <v>1556</v>
      </c>
      <c r="L947" s="45" t="s">
        <v>6859</v>
      </c>
      <c r="M947" s="45" t="s">
        <v>6965</v>
      </c>
      <c r="N947" s="45" t="s">
        <v>6966</v>
      </c>
      <c r="O947" s="45" t="s">
        <v>1568</v>
      </c>
      <c r="P947" s="45" t="s">
        <v>6967</v>
      </c>
      <c r="Q947" s="45" t="s">
        <v>6968</v>
      </c>
      <c r="R947" t="s">
        <v>6969</v>
      </c>
      <c r="S947" s="45" t="s">
        <v>893</v>
      </c>
      <c r="T947"/>
      <c r="U947" s="47">
        <v>54</v>
      </c>
      <c r="V947" s="47">
        <v>54</v>
      </c>
      <c r="W947" s="47" t="s">
        <v>1728</v>
      </c>
      <c r="X947" s="47">
        <v>19764</v>
      </c>
      <c r="Y947" s="47">
        <v>17178</v>
      </c>
      <c r="Z947" s="48">
        <v>205.23</v>
      </c>
      <c r="AA947" s="44">
        <v>209</v>
      </c>
      <c r="AB947" s="44">
        <v>207</v>
      </c>
      <c r="AC947" s="44">
        <v>2780</v>
      </c>
      <c r="AD947" s="44">
        <v>2150</v>
      </c>
      <c r="AE947" s="44">
        <v>927</v>
      </c>
      <c r="AF947" s="44">
        <v>9797</v>
      </c>
      <c r="AG947" s="44"/>
      <c r="AH947" s="47">
        <v>622</v>
      </c>
      <c r="AI947" s="47">
        <v>5</v>
      </c>
      <c r="AJ947">
        <v>897</v>
      </c>
      <c r="AK947" t="s">
        <v>895</v>
      </c>
      <c r="AL947">
        <v>17178</v>
      </c>
      <c r="AM947"/>
      <c r="AN947"/>
      <c r="AO947"/>
      <c r="AP947"/>
      <c r="AQ947"/>
      <c r="AR947" s="44"/>
      <c r="AS947" s="44"/>
      <c r="AT947" s="44"/>
      <c r="AU947" s="44">
        <v>8553480</v>
      </c>
      <c r="AV947" s="44">
        <v>1629475</v>
      </c>
      <c r="AW947" s="44">
        <v>967432</v>
      </c>
      <c r="AX947" s="44">
        <v>35402</v>
      </c>
      <c r="AY947" s="44">
        <v>9250925</v>
      </c>
      <c r="AZ947" s="21">
        <v>8322534</v>
      </c>
      <c r="BA947" s="21">
        <v>928391</v>
      </c>
      <c r="BB947" s="44">
        <v>-24199</v>
      </c>
      <c r="BC947" s="44">
        <v>13390</v>
      </c>
      <c r="BD947" s="44"/>
      <c r="BE947" s="44">
        <v>890802</v>
      </c>
      <c r="BF947" s="44">
        <v>1384252</v>
      </c>
      <c r="BG947" s="44">
        <v>1070554</v>
      </c>
      <c r="BH947" s="44">
        <v>461583</v>
      </c>
      <c r="BI947" s="21">
        <v>4878242</v>
      </c>
      <c r="BJ947" s="21"/>
      <c r="BK947" s="21">
        <v>309714</v>
      </c>
      <c r="BL947" s="21">
        <v>2490</v>
      </c>
      <c r="BM947" s="21">
        <v>446645</v>
      </c>
      <c r="BN947" s="21">
        <v>8553480</v>
      </c>
      <c r="BO947" s="21"/>
      <c r="BP947" s="21"/>
      <c r="BQ947" s="44"/>
      <c r="BR947" s="21"/>
      <c r="BS947" s="44"/>
      <c r="BT947" s="21"/>
      <c r="BU947" s="44"/>
      <c r="BV947" s="21"/>
      <c r="BW947" s="44">
        <v>263705</v>
      </c>
      <c r="BX947" s="21"/>
      <c r="BY947" s="21">
        <v>203944</v>
      </c>
      <c r="BZ947" s="21"/>
      <c r="CA947" s="44">
        <v>87933</v>
      </c>
      <c r="CB947" s="44"/>
      <c r="CC947" s="44">
        <v>929326</v>
      </c>
      <c r="CD947" s="44"/>
      <c r="CE947" s="44"/>
      <c r="CF947" s="44"/>
      <c r="CG947" s="44">
        <v>59002</v>
      </c>
      <c r="CH947" s="44"/>
      <c r="CI947" s="21">
        <v>476</v>
      </c>
      <c r="CJ947" s="44"/>
      <c r="CK947" s="21">
        <v>85089</v>
      </c>
      <c r="CL947" s="44"/>
      <c r="CM947" s="44">
        <v>10818</v>
      </c>
      <c r="CN947" s="44">
        <v>0</v>
      </c>
      <c r="CO947" s="44">
        <v>591150</v>
      </c>
      <c r="CP947" s="44">
        <v>4170</v>
      </c>
      <c r="CQ947" s="21">
        <v>436587</v>
      </c>
      <c r="CR947" s="44">
        <v>63249</v>
      </c>
      <c r="CS947" s="44">
        <v>437288</v>
      </c>
      <c r="CT947" s="44">
        <v>61547</v>
      </c>
      <c r="CU947" s="44"/>
      <c r="CV947" s="44">
        <v>24666</v>
      </c>
      <c r="CW947" s="21"/>
      <c r="CX947" s="21"/>
      <c r="CY947" s="21"/>
      <c r="CZ947" s="21"/>
      <c r="DA947" s="21"/>
      <c r="DB947" s="21"/>
      <c r="DC947" s="21"/>
      <c r="DD947" s="21"/>
      <c r="DE947" s="44"/>
      <c r="DF947" s="21"/>
      <c r="DG947" s="44"/>
      <c r="DH947" s="21"/>
      <c r="DI947" s="44"/>
      <c r="DJ947" s="44"/>
      <c r="DK947" s="44"/>
      <c r="DL947" s="44"/>
      <c r="DM947" s="21"/>
      <c r="DN947" s="44"/>
      <c r="DO947" s="44"/>
      <c r="DP947" s="44"/>
      <c r="DQ947" s="44"/>
      <c r="DR947" s="44"/>
      <c r="DS947" s="44"/>
      <c r="DT947" s="44"/>
      <c r="DU947" s="44"/>
      <c r="DV947" s="44"/>
      <c r="DW947" s="44"/>
      <c r="DX947" s="44"/>
      <c r="DY947" s="44"/>
      <c r="DZ947" s="44"/>
      <c r="EA947" s="44"/>
      <c r="EB947" s="21"/>
      <c r="EC947" s="44">
        <v>-6122046</v>
      </c>
      <c r="ED947" s="44"/>
      <c r="EE947" s="21">
        <v>1070554</v>
      </c>
      <c r="EF947" s="44"/>
      <c r="EG947" s="21">
        <v>384323</v>
      </c>
      <c r="EH947" s="44"/>
      <c r="EI947" s="21">
        <v>4878242</v>
      </c>
      <c r="EJ947" s="44"/>
      <c r="EK947" s="44"/>
      <c r="EL947" s="21"/>
      <c r="EM947" s="44">
        <v>309714</v>
      </c>
      <c r="EN947" s="44"/>
      <c r="EO947" s="44">
        <v>446645</v>
      </c>
      <c r="EP947" s="21"/>
      <c r="EQ947" s="21"/>
      <c r="ER947" s="21"/>
      <c r="ES947" s="21"/>
      <c r="ET947" s="44"/>
      <c r="EU947" s="21"/>
      <c r="EV947" s="44"/>
      <c r="EW947" s="21"/>
      <c r="EX947" s="44"/>
      <c r="EY947" s="44"/>
      <c r="EZ947" s="21"/>
      <c r="FA947" s="21"/>
      <c r="FB947" s="44"/>
      <c r="FC947" s="44"/>
      <c r="FD947" s="21"/>
      <c r="FE947" s="112"/>
      <c r="FF947" s="44"/>
      <c r="FG947" s="44">
        <v>4056656</v>
      </c>
      <c r="FH947" s="44">
        <v>919639</v>
      </c>
      <c r="FI947" s="44">
        <v>3346239</v>
      </c>
      <c r="FJ947" s="44">
        <v>100632</v>
      </c>
      <c r="FK947" s="44">
        <v>2917705</v>
      </c>
      <c r="FL947" s="44"/>
      <c r="FM947" s="44"/>
      <c r="FN947" s="44"/>
      <c r="FO947" s="44"/>
      <c r="FP947" s="44"/>
      <c r="FQ947" s="44"/>
      <c r="FR947" s="44"/>
      <c r="FS947" s="44"/>
      <c r="FT947" s="44">
        <v>9394</v>
      </c>
      <c r="FU947" s="44">
        <v>14107</v>
      </c>
      <c r="FV947" s="21">
        <v>437414</v>
      </c>
      <c r="FW947" s="44"/>
      <c r="FX947" s="44">
        <v>176894</v>
      </c>
      <c r="FY947" s="44">
        <v>47795</v>
      </c>
      <c r="FZ947" s="44">
        <v>192525</v>
      </c>
      <c r="GA947" s="44">
        <v>32434</v>
      </c>
      <c r="GB947" s="44"/>
      <c r="GC947" s="44">
        <v>15366</v>
      </c>
      <c r="GD947" s="44">
        <v>270262</v>
      </c>
      <c r="GE947" s="44">
        <v>194388</v>
      </c>
      <c r="GF947" s="44">
        <v>79064</v>
      </c>
      <c r="GG947" s="44">
        <v>679458</v>
      </c>
      <c r="GH947" s="44">
        <v>95650</v>
      </c>
      <c r="GI947" s="44">
        <v>87761</v>
      </c>
      <c r="GJ947" s="44">
        <v>150687</v>
      </c>
      <c r="GK947" s="44">
        <v>2026976</v>
      </c>
      <c r="GL947" s="44">
        <v>74553</v>
      </c>
      <c r="GM947" s="44">
        <v>490723</v>
      </c>
      <c r="GN947" s="44">
        <v>108099</v>
      </c>
      <c r="GO947" s="44">
        <v>41443</v>
      </c>
      <c r="GP947" s="44"/>
      <c r="GQ947" s="44"/>
      <c r="GR947" s="44">
        <v>179836</v>
      </c>
      <c r="GS947" s="44">
        <v>1130364</v>
      </c>
      <c r="GT947" s="44"/>
      <c r="GU947" s="21">
        <v>172025</v>
      </c>
      <c r="GV947" s="44"/>
      <c r="GW947" s="44">
        <v>4037647</v>
      </c>
      <c r="GX947" s="44"/>
      <c r="GY947" s="44">
        <v>5340036</v>
      </c>
      <c r="GZ947" s="44">
        <v>1295695</v>
      </c>
      <c r="HA947" s="44"/>
      <c r="HB947" s="44"/>
      <c r="HC947" s="44">
        <v>4044341</v>
      </c>
      <c r="HD947" s="44">
        <v>5340036</v>
      </c>
      <c r="HE947" s="21"/>
      <c r="HF947" s="21">
        <v>4037647</v>
      </c>
      <c r="HG947" s="21"/>
      <c r="HH947" s="21"/>
      <c r="HI947" s="21">
        <v>7000</v>
      </c>
      <c r="HJ947" s="44"/>
      <c r="HK947" s="21">
        <v>210441</v>
      </c>
      <c r="HL947" s="21">
        <v>32139</v>
      </c>
      <c r="HM947" s="21">
        <v>249580</v>
      </c>
      <c r="HN947" s="21">
        <v>-77555</v>
      </c>
      <c r="HO947" s="21"/>
      <c r="HP947" s="44"/>
      <c r="HQ947" s="47"/>
      <c r="HR947" s="47"/>
      <c r="HS947" s="47"/>
      <c r="HT947" s="47" t="s">
        <v>1759</v>
      </c>
      <c r="HU947" s="47">
        <v>0</v>
      </c>
      <c r="HV947" s="47">
        <v>2710</v>
      </c>
      <c r="HW947" s="47">
        <v>0</v>
      </c>
      <c r="HX947" s="47">
        <v>1444</v>
      </c>
      <c r="HY947" s="47">
        <v>18162</v>
      </c>
      <c r="HZ947" s="47">
        <v>39823</v>
      </c>
      <c r="IA947" s="47">
        <v>0</v>
      </c>
      <c r="IB947" s="47">
        <v>0</v>
      </c>
      <c r="IC947" s="47">
        <v>155</v>
      </c>
      <c r="ID947">
        <v>5254</v>
      </c>
      <c r="IE947" s="47">
        <v>2166</v>
      </c>
      <c r="IF947">
        <v>8555</v>
      </c>
      <c r="IG947" s="47">
        <v>1528</v>
      </c>
      <c r="IH947" s="47">
        <v>13619</v>
      </c>
      <c r="II947">
        <v>1719</v>
      </c>
      <c r="IJ947">
        <v>2856</v>
      </c>
      <c r="IK947">
        <v>497</v>
      </c>
      <c r="IL947">
        <v>11285</v>
      </c>
      <c r="IM947">
        <v>109773</v>
      </c>
      <c r="IN947">
        <v>0</v>
      </c>
      <c r="IO947">
        <v>0</v>
      </c>
      <c r="IP947">
        <v>0</v>
      </c>
      <c r="IQ947">
        <v>0</v>
      </c>
      <c r="IR947">
        <v>0</v>
      </c>
      <c r="IS947">
        <v>0</v>
      </c>
      <c r="IT947">
        <v>0</v>
      </c>
      <c r="IU947">
        <v>150077</v>
      </c>
      <c r="IV947">
        <v>0</v>
      </c>
      <c r="IW947">
        <v>136206</v>
      </c>
      <c r="IX947">
        <v>767604</v>
      </c>
      <c r="IY947">
        <v>1128473</v>
      </c>
      <c r="IZ947">
        <v>0</v>
      </c>
      <c r="JA947">
        <v>0</v>
      </c>
      <c r="JB947">
        <v>64691</v>
      </c>
      <c r="JC947">
        <v>473728</v>
      </c>
      <c r="JD947">
        <v>68083</v>
      </c>
      <c r="JE947">
        <v>136379</v>
      </c>
      <c r="JF947">
        <v>55753</v>
      </c>
      <c r="JG947">
        <v>395113</v>
      </c>
      <c r="JH947">
        <v>71431</v>
      </c>
      <c r="JI947">
        <v>67039</v>
      </c>
      <c r="JJ947">
        <v>119936</v>
      </c>
      <c r="JK947">
        <v>422143</v>
      </c>
      <c r="JL947">
        <v>4056656</v>
      </c>
      <c r="JM947">
        <v>0</v>
      </c>
      <c r="JN947">
        <v>0</v>
      </c>
      <c r="JO947">
        <v>0</v>
      </c>
      <c r="JP947">
        <v>0</v>
      </c>
      <c r="JQ947">
        <v>0</v>
      </c>
      <c r="JR947">
        <v>0</v>
      </c>
      <c r="JS947">
        <v>0</v>
      </c>
      <c r="JT947"/>
      <c r="JU947"/>
      <c r="JV947"/>
      <c r="JW947"/>
      <c r="JX947"/>
      <c r="JY947">
        <v>5254</v>
      </c>
      <c r="JZ947"/>
      <c r="KA947"/>
      <c r="KB947"/>
      <c r="KC947"/>
      <c r="KD947"/>
      <c r="KE947">
        <v>473728</v>
      </c>
      <c r="KF947">
        <v>71</v>
      </c>
      <c r="KG947">
        <v>102</v>
      </c>
      <c r="KH947">
        <v>51</v>
      </c>
      <c r="KI947">
        <v>42</v>
      </c>
      <c r="KJ947">
        <v>64</v>
      </c>
      <c r="KK947">
        <v>29</v>
      </c>
      <c r="KL947">
        <v>26</v>
      </c>
      <c r="KM947">
        <v>32</v>
      </c>
      <c r="KN947">
        <v>21</v>
      </c>
      <c r="KO947">
        <v>1</v>
      </c>
      <c r="KP947">
        <v>0</v>
      </c>
      <c r="KQ947">
        <v>0</v>
      </c>
      <c r="KR947">
        <v>1</v>
      </c>
      <c r="KS947">
        <v>0</v>
      </c>
      <c r="KT947">
        <v>0</v>
      </c>
      <c r="KU947">
        <v>1</v>
      </c>
      <c r="KV947">
        <v>0</v>
      </c>
      <c r="KW947">
        <v>0</v>
      </c>
      <c r="KX947">
        <v>0</v>
      </c>
      <c r="KY947">
        <v>0</v>
      </c>
      <c r="KZ947">
        <v>0</v>
      </c>
      <c r="LA947">
        <v>0</v>
      </c>
      <c r="LB947">
        <v>0</v>
      </c>
      <c r="LC947">
        <v>0</v>
      </c>
      <c r="LD947">
        <v>1</v>
      </c>
      <c r="LE947">
        <v>0</v>
      </c>
      <c r="LF947">
        <v>0</v>
      </c>
      <c r="LG947">
        <v>0</v>
      </c>
      <c r="LH947">
        <v>0</v>
      </c>
    </row>
    <row r="948" spans="1:320" s="34" customFormat="1" ht="15" customHeight="1" x14ac:dyDescent="0.25">
      <c r="A948" s="45">
        <v>206430833</v>
      </c>
      <c r="B948" s="45" t="s">
        <v>6970</v>
      </c>
      <c r="C948" s="46">
        <v>45292</v>
      </c>
      <c r="D948" s="46">
        <v>45657</v>
      </c>
      <c r="E948" s="47">
        <v>366</v>
      </c>
      <c r="F948" s="45" t="s">
        <v>883</v>
      </c>
      <c r="G948" s="45" t="s">
        <v>884</v>
      </c>
      <c r="H948" s="45" t="s">
        <v>1555</v>
      </c>
      <c r="I948" s="45" t="s">
        <v>886</v>
      </c>
      <c r="J948" s="45" t="s">
        <v>887</v>
      </c>
      <c r="K948" s="45" t="s">
        <v>1556</v>
      </c>
      <c r="L948" s="45" t="s">
        <v>6859</v>
      </c>
      <c r="M948" s="45" t="s">
        <v>6971</v>
      </c>
      <c r="N948" s="45" t="s">
        <v>6972</v>
      </c>
      <c r="O948" s="45" t="s">
        <v>1568</v>
      </c>
      <c r="P948" s="45" t="s">
        <v>6973</v>
      </c>
      <c r="Q948" s="45" t="s">
        <v>6974</v>
      </c>
      <c r="R948" t="s">
        <v>6975</v>
      </c>
      <c r="S948" s="45" t="s">
        <v>893</v>
      </c>
      <c r="T948"/>
      <c r="U948" s="47">
        <v>76</v>
      </c>
      <c r="V948" s="47">
        <v>76</v>
      </c>
      <c r="W948" s="47" t="s">
        <v>894</v>
      </c>
      <c r="X948" s="47">
        <v>27816</v>
      </c>
      <c r="Y948" s="47">
        <v>26530</v>
      </c>
      <c r="Z948" s="48">
        <v>216.82</v>
      </c>
      <c r="AA948" s="44">
        <v>204</v>
      </c>
      <c r="AB948" s="44">
        <v>229</v>
      </c>
      <c r="AC948" s="44">
        <v>2996</v>
      </c>
      <c r="AD948" s="44">
        <v>595</v>
      </c>
      <c r="AE948" s="44">
        <v>2154</v>
      </c>
      <c r="AF948" s="44">
        <v>19325</v>
      </c>
      <c r="AG948" s="44"/>
      <c r="AH948" s="47">
        <v>54</v>
      </c>
      <c r="AI948" s="47">
        <v>445</v>
      </c>
      <c r="AJ948">
        <v>961</v>
      </c>
      <c r="AK948" t="s">
        <v>895</v>
      </c>
      <c r="AL948">
        <v>26530</v>
      </c>
      <c r="AM948"/>
      <c r="AN948"/>
      <c r="AO948"/>
      <c r="AP948"/>
      <c r="AQ948"/>
      <c r="AR948" s="44"/>
      <c r="AS948" s="44"/>
      <c r="AT948" s="44"/>
      <c r="AU948" s="44">
        <v>11611600</v>
      </c>
      <c r="AV948" s="44">
        <v>3007366</v>
      </c>
      <c r="AW948" s="44">
        <v>2034895</v>
      </c>
      <c r="AX948" s="44">
        <v>13136</v>
      </c>
      <c r="AY948" s="44">
        <v>12597207</v>
      </c>
      <c r="AZ948" s="21">
        <v>11547448</v>
      </c>
      <c r="BA948" s="21">
        <v>1049759</v>
      </c>
      <c r="BB948" s="44">
        <v>529555</v>
      </c>
      <c r="BC948" s="44"/>
      <c r="BD948" s="44"/>
      <c r="BE948" s="44">
        <v>1579314</v>
      </c>
      <c r="BF948" s="44">
        <v>1364700</v>
      </c>
      <c r="BG948" s="44">
        <v>268208</v>
      </c>
      <c r="BH948" s="44">
        <v>943300</v>
      </c>
      <c r="BI948" s="21">
        <v>8398400</v>
      </c>
      <c r="BJ948" s="21"/>
      <c r="BK948" s="21">
        <v>24342</v>
      </c>
      <c r="BL948" s="21">
        <v>190200</v>
      </c>
      <c r="BM948" s="21">
        <v>422450</v>
      </c>
      <c r="BN948" s="21">
        <v>11611600</v>
      </c>
      <c r="BO948" s="21"/>
      <c r="BP948" s="21"/>
      <c r="BQ948" s="44"/>
      <c r="BR948" s="21"/>
      <c r="BS948" s="44"/>
      <c r="BT948" s="21"/>
      <c r="BU948" s="44"/>
      <c r="BV948" s="21"/>
      <c r="BW948" s="44">
        <v>2238258</v>
      </c>
      <c r="BX948" s="21"/>
      <c r="BY948" s="21">
        <v>478194</v>
      </c>
      <c r="BZ948" s="21"/>
      <c r="CA948" s="44">
        <v>4402</v>
      </c>
      <c r="CB948" s="44"/>
      <c r="CC948" s="44">
        <v>239394</v>
      </c>
      <c r="CD948" s="44"/>
      <c r="CE948" s="44"/>
      <c r="CF948" s="44"/>
      <c r="CG948" s="44">
        <v>43399</v>
      </c>
      <c r="CH948" s="44"/>
      <c r="CI948" s="21">
        <v>1969</v>
      </c>
      <c r="CJ948" s="44"/>
      <c r="CK948" s="21">
        <v>1750</v>
      </c>
      <c r="CL948" s="44"/>
      <c r="CM948" s="44">
        <v>0</v>
      </c>
      <c r="CN948" s="44">
        <v>0</v>
      </c>
      <c r="CO948" s="44">
        <v>1446900</v>
      </c>
      <c r="CP948" s="44">
        <v>0</v>
      </c>
      <c r="CQ948" s="21">
        <v>1290200</v>
      </c>
      <c r="CR948" s="44">
        <v>75250</v>
      </c>
      <c r="CS948" s="44">
        <v>156976</v>
      </c>
      <c r="CT948" s="44">
        <v>22178</v>
      </c>
      <c r="CU948" s="44"/>
      <c r="CV948" s="44">
        <v>15862</v>
      </c>
      <c r="CW948" s="21"/>
      <c r="CX948" s="21"/>
      <c r="CY948" s="21"/>
      <c r="CZ948" s="21"/>
      <c r="DA948" s="21"/>
      <c r="DB948" s="21"/>
      <c r="DC948" s="21"/>
      <c r="DD948" s="21"/>
      <c r="DE948" s="44"/>
      <c r="DF948" s="21"/>
      <c r="DG948" s="44"/>
      <c r="DH948" s="21"/>
      <c r="DI948" s="44"/>
      <c r="DJ948" s="44"/>
      <c r="DK948" s="44"/>
      <c r="DL948" s="44"/>
      <c r="DM948" s="21"/>
      <c r="DN948" s="44"/>
      <c r="DO948" s="44"/>
      <c r="DP948" s="44"/>
      <c r="DQ948" s="44"/>
      <c r="DR948" s="44"/>
      <c r="DS948" s="44"/>
      <c r="DT948" s="44"/>
      <c r="DU948" s="44"/>
      <c r="DV948" s="44"/>
      <c r="DW948" s="44"/>
      <c r="DX948" s="44"/>
      <c r="DY948" s="44"/>
      <c r="DZ948" s="44"/>
      <c r="EA948" s="44"/>
      <c r="EB948" s="21"/>
      <c r="EC948" s="44">
        <v>-92688</v>
      </c>
      <c r="ED948" s="44"/>
      <c r="EE948" s="21">
        <v>167226</v>
      </c>
      <c r="EF948" s="44"/>
      <c r="EG948" s="21">
        <v>48105</v>
      </c>
      <c r="EH948" s="44"/>
      <c r="EI948" s="21">
        <v>1810484</v>
      </c>
      <c r="EJ948" s="44"/>
      <c r="EK948" s="44"/>
      <c r="EL948" s="21"/>
      <c r="EM948" s="44">
        <v>15177</v>
      </c>
      <c r="EN948" s="44"/>
      <c r="EO948" s="44">
        <v>86591</v>
      </c>
      <c r="EP948" s="21"/>
      <c r="EQ948" s="21"/>
      <c r="ER948" s="21"/>
      <c r="ES948" s="21"/>
      <c r="ET948" s="44"/>
      <c r="EU948" s="21"/>
      <c r="EV948" s="44"/>
      <c r="EW948" s="21"/>
      <c r="EX948" s="44"/>
      <c r="EY948" s="44"/>
      <c r="EZ948" s="21"/>
      <c r="FA948" s="21"/>
      <c r="FB948" s="44"/>
      <c r="FC948" s="44"/>
      <c r="FD948" s="21"/>
      <c r="FE948" s="112"/>
      <c r="FF948" s="44"/>
      <c r="FG948" s="44">
        <v>6531362</v>
      </c>
      <c r="FH948" s="44">
        <v>912450</v>
      </c>
      <c r="FI948" s="44">
        <v>4103636</v>
      </c>
      <c r="FJ948" s="44">
        <v>46744</v>
      </c>
      <c r="FK948" s="44">
        <v>5103673</v>
      </c>
      <c r="FL948" s="44"/>
      <c r="FM948" s="44"/>
      <c r="FN948" s="44"/>
      <c r="FO948" s="44"/>
      <c r="FP948" s="44"/>
      <c r="FQ948" s="44"/>
      <c r="FR948" s="44"/>
      <c r="FS948" s="44"/>
      <c r="FT948" s="44">
        <v>24009</v>
      </c>
      <c r="FU948" s="44"/>
      <c r="FV948" s="21">
        <v>195219</v>
      </c>
      <c r="FW948" s="44"/>
      <c r="FX948" s="44">
        <v>124764</v>
      </c>
      <c r="FY948" s="44">
        <v>19017</v>
      </c>
      <c r="FZ948" s="44">
        <v>225474</v>
      </c>
      <c r="GA948" s="44">
        <v>26014</v>
      </c>
      <c r="GB948" s="44"/>
      <c r="GC948" s="44">
        <v>36797</v>
      </c>
      <c r="GD948" s="44">
        <v>435347</v>
      </c>
      <c r="GE948" s="44">
        <v>244325</v>
      </c>
      <c r="GF948" s="44">
        <v>149704</v>
      </c>
      <c r="GG948" s="44">
        <v>972155</v>
      </c>
      <c r="GH948" s="44">
        <v>142859</v>
      </c>
      <c r="GI948" s="44">
        <v>126909</v>
      </c>
      <c r="GJ948" s="44">
        <v>120588</v>
      </c>
      <c r="GK948" s="44">
        <v>2484158</v>
      </c>
      <c r="GL948" s="44">
        <v>11432</v>
      </c>
      <c r="GM948" s="44">
        <v>929008</v>
      </c>
      <c r="GN948" s="44">
        <v>136901</v>
      </c>
      <c r="GO948" s="44"/>
      <c r="GP948" s="44"/>
      <c r="GQ948" s="44">
        <v>27814</v>
      </c>
      <c r="GR948" s="44">
        <v>11281</v>
      </c>
      <c r="GS948" s="44">
        <v>2361190</v>
      </c>
      <c r="GT948" s="44"/>
      <c r="GU948" s="21">
        <v>351635</v>
      </c>
      <c r="GV948" s="44"/>
      <c r="GW948" s="44">
        <v>150217</v>
      </c>
      <c r="GX948" s="44"/>
      <c r="GY948" s="44">
        <v>2863042</v>
      </c>
      <c r="GZ948" s="44">
        <v>1331516</v>
      </c>
      <c r="HA948" s="44"/>
      <c r="HB948" s="44">
        <v>1038964</v>
      </c>
      <c r="HC948" s="44">
        <v>492562</v>
      </c>
      <c r="HD948" s="44">
        <v>2863042</v>
      </c>
      <c r="HE948" s="21"/>
      <c r="HF948" s="21"/>
      <c r="HG948" s="21"/>
      <c r="HH948" s="21"/>
      <c r="HI948" s="21">
        <v>0</v>
      </c>
      <c r="HJ948" s="44"/>
      <c r="HK948" s="21">
        <v>350852</v>
      </c>
      <c r="HL948" s="21">
        <v>73649</v>
      </c>
      <c r="HM948" s="21">
        <v>424501</v>
      </c>
      <c r="HN948" s="21">
        <v>-72866</v>
      </c>
      <c r="HO948" s="21"/>
      <c r="HP948" s="44"/>
      <c r="HQ948" s="47"/>
      <c r="HR948" s="47">
        <v>1038964</v>
      </c>
      <c r="HS948" s="47"/>
      <c r="HT948" s="47" t="s">
        <v>1759</v>
      </c>
      <c r="HU948" s="47">
        <v>0</v>
      </c>
      <c r="HV948" s="47">
        <v>2003</v>
      </c>
      <c r="HW948" s="47">
        <v>0</v>
      </c>
      <c r="HX948" s="47">
        <v>12510</v>
      </c>
      <c r="HY948" s="47">
        <v>28262</v>
      </c>
      <c r="HZ948" s="47">
        <v>73954</v>
      </c>
      <c r="IA948" s="47">
        <v>0</v>
      </c>
      <c r="IB948" s="47">
        <v>0</v>
      </c>
      <c r="IC948" s="47">
        <v>141</v>
      </c>
      <c r="ID948">
        <v>4822</v>
      </c>
      <c r="IE948" s="47">
        <v>4514</v>
      </c>
      <c r="IF948">
        <v>10129</v>
      </c>
      <c r="IG948" s="47">
        <v>5627</v>
      </c>
      <c r="IH948" s="47">
        <v>21998</v>
      </c>
      <c r="II948">
        <v>2434</v>
      </c>
      <c r="IJ948">
        <v>3528</v>
      </c>
      <c r="IK948">
        <v>2080</v>
      </c>
      <c r="IL948">
        <v>15077</v>
      </c>
      <c r="IM948">
        <v>187079</v>
      </c>
      <c r="IN948">
        <v>0</v>
      </c>
      <c r="IO948">
        <v>0</v>
      </c>
      <c r="IP948">
        <v>63</v>
      </c>
      <c r="IQ948">
        <v>0</v>
      </c>
      <c r="IR948">
        <v>0</v>
      </c>
      <c r="IS948">
        <v>0</v>
      </c>
      <c r="IT948">
        <v>63</v>
      </c>
      <c r="IU948">
        <v>172994</v>
      </c>
      <c r="IV948">
        <v>0</v>
      </c>
      <c r="IW948">
        <v>675397</v>
      </c>
      <c r="IX948">
        <v>1440402</v>
      </c>
      <c r="IY948">
        <v>1936777</v>
      </c>
      <c r="IZ948">
        <v>0</v>
      </c>
      <c r="JA948">
        <v>0</v>
      </c>
      <c r="JB948">
        <v>8488</v>
      </c>
      <c r="JC948">
        <v>301544</v>
      </c>
      <c r="JD948">
        <v>142801</v>
      </c>
      <c r="JE948">
        <v>191790</v>
      </c>
      <c r="JF948">
        <v>102730</v>
      </c>
      <c r="JG948">
        <v>538105</v>
      </c>
      <c r="JH948">
        <v>125256</v>
      </c>
      <c r="JI948">
        <v>103233</v>
      </c>
      <c r="JJ948">
        <v>106000</v>
      </c>
      <c r="JK948">
        <v>685845</v>
      </c>
      <c r="JL948">
        <v>6531362</v>
      </c>
      <c r="JM948">
        <v>0</v>
      </c>
      <c r="JN948">
        <v>0</v>
      </c>
      <c r="JO948">
        <v>3791</v>
      </c>
      <c r="JP948">
        <v>0</v>
      </c>
      <c r="JQ948">
        <v>0</v>
      </c>
      <c r="JR948">
        <v>0</v>
      </c>
      <c r="JS948">
        <v>3791</v>
      </c>
      <c r="JT948"/>
      <c r="JU948"/>
      <c r="JV948"/>
      <c r="JW948"/>
      <c r="JX948"/>
      <c r="JY948">
        <v>4822</v>
      </c>
      <c r="JZ948"/>
      <c r="KA948"/>
      <c r="KB948"/>
      <c r="KC948"/>
      <c r="KD948"/>
      <c r="KE948">
        <v>301544</v>
      </c>
      <c r="KF948">
        <v>112</v>
      </c>
      <c r="KG948">
        <v>161</v>
      </c>
      <c r="KH948">
        <v>73</v>
      </c>
      <c r="KI948">
        <v>77</v>
      </c>
      <c r="KJ948">
        <v>110</v>
      </c>
      <c r="KK948">
        <v>51</v>
      </c>
      <c r="KL948">
        <v>48</v>
      </c>
      <c r="KM948">
        <v>70</v>
      </c>
      <c r="KN948">
        <v>29</v>
      </c>
      <c r="KO948">
        <v>1</v>
      </c>
      <c r="KP948">
        <v>0</v>
      </c>
      <c r="KQ948">
        <v>0</v>
      </c>
      <c r="KR948">
        <v>0</v>
      </c>
      <c r="KS948">
        <v>1</v>
      </c>
      <c r="KT948">
        <v>0</v>
      </c>
      <c r="KU948">
        <v>1</v>
      </c>
      <c r="KV948">
        <v>0</v>
      </c>
      <c r="KW948">
        <v>0</v>
      </c>
      <c r="KX948">
        <v>0</v>
      </c>
      <c r="KY948">
        <v>0</v>
      </c>
      <c r="KZ948">
        <v>0</v>
      </c>
      <c r="LA948">
        <v>0</v>
      </c>
      <c r="LB948">
        <v>0</v>
      </c>
      <c r="LC948">
        <v>0</v>
      </c>
      <c r="LD948">
        <v>1</v>
      </c>
      <c r="LE948">
        <v>0</v>
      </c>
      <c r="LF948">
        <v>0</v>
      </c>
      <c r="LG948">
        <v>0</v>
      </c>
      <c r="LH948">
        <v>0</v>
      </c>
    </row>
    <row r="949" spans="1:320" s="34" customFormat="1" ht="15" customHeight="1" x14ac:dyDescent="0.25">
      <c r="A949" s="45">
        <v>206430838</v>
      </c>
      <c r="B949" s="45" t="s">
        <v>1570</v>
      </c>
      <c r="C949" s="46">
        <v>45017</v>
      </c>
      <c r="D949" s="46">
        <v>45382</v>
      </c>
      <c r="E949" s="47">
        <v>366</v>
      </c>
      <c r="F949" s="45" t="s">
        <v>883</v>
      </c>
      <c r="G949" s="45" t="s">
        <v>893</v>
      </c>
      <c r="H949" s="45" t="s">
        <v>1555</v>
      </c>
      <c r="I949" s="45" t="s">
        <v>916</v>
      </c>
      <c r="J949" s="45" t="s">
        <v>331</v>
      </c>
      <c r="K949" s="45" t="s">
        <v>1556</v>
      </c>
      <c r="L949" s="45" t="s">
        <v>6859</v>
      </c>
      <c r="M949" s="45" t="s">
        <v>1571</v>
      </c>
      <c r="N949" s="45" t="s">
        <v>1572</v>
      </c>
      <c r="O949" s="45" t="s">
        <v>1573</v>
      </c>
      <c r="P949" s="45" t="s">
        <v>1574</v>
      </c>
      <c r="Q949" s="45" t="s">
        <v>1575</v>
      </c>
      <c r="R949" t="s">
        <v>1576</v>
      </c>
      <c r="S949" s="45" t="s">
        <v>893</v>
      </c>
      <c r="T949" t="s">
        <v>1356</v>
      </c>
      <c r="U949" s="47">
        <v>94</v>
      </c>
      <c r="V949" s="47">
        <v>94</v>
      </c>
      <c r="W949" s="47" t="s">
        <v>894</v>
      </c>
      <c r="X949" s="47">
        <v>34404</v>
      </c>
      <c r="Y949" s="47">
        <v>24768</v>
      </c>
      <c r="Z949" s="48">
        <v>71.989999999999995</v>
      </c>
      <c r="AA949" s="44">
        <v>220</v>
      </c>
      <c r="AB949" s="44">
        <v>218</v>
      </c>
      <c r="AC949" s="44">
        <v>4585</v>
      </c>
      <c r="AD949" s="44">
        <v>718</v>
      </c>
      <c r="AE949" s="44">
        <v>1200</v>
      </c>
      <c r="AF949" s="44">
        <v>6688</v>
      </c>
      <c r="AG949" s="44">
        <v>13</v>
      </c>
      <c r="AH949" s="47"/>
      <c r="AI949" s="47">
        <v>9203</v>
      </c>
      <c r="AJ949">
        <v>2361</v>
      </c>
      <c r="AK949" t="s">
        <v>895</v>
      </c>
      <c r="AL949">
        <v>24768</v>
      </c>
      <c r="AM949"/>
      <c r="AN949"/>
      <c r="AO949"/>
      <c r="AP949"/>
      <c r="AQ949"/>
      <c r="AR949" s="44"/>
      <c r="AS949" s="44"/>
      <c r="AT949" s="44"/>
      <c r="AU949" s="44">
        <v>13238286</v>
      </c>
      <c r="AV949" s="44">
        <v>1719735</v>
      </c>
      <c r="AW949" s="44">
        <v>224998</v>
      </c>
      <c r="AX949" s="44">
        <v>32787</v>
      </c>
      <c r="AY949" s="44">
        <v>14765810</v>
      </c>
      <c r="AZ949" s="21">
        <v>14764743</v>
      </c>
      <c r="BA949" s="21">
        <v>1067</v>
      </c>
      <c r="BB949" s="44">
        <v>7570492</v>
      </c>
      <c r="BC949" s="44"/>
      <c r="BD949" s="44">
        <v>-4</v>
      </c>
      <c r="BE949" s="44">
        <v>7571563</v>
      </c>
      <c r="BF949" s="44">
        <v>3278275</v>
      </c>
      <c r="BG949" s="44">
        <v>513370</v>
      </c>
      <c r="BH949" s="44">
        <v>503765</v>
      </c>
      <c r="BI949" s="21">
        <v>2849088</v>
      </c>
      <c r="BJ949" s="21">
        <v>5538</v>
      </c>
      <c r="BK949" s="21"/>
      <c r="BL949" s="21">
        <v>5082464</v>
      </c>
      <c r="BM949" s="21">
        <v>1005786</v>
      </c>
      <c r="BN949" s="21">
        <v>13238286</v>
      </c>
      <c r="BO949" s="21"/>
      <c r="BP949" s="21"/>
      <c r="BQ949" s="44"/>
      <c r="BR949" s="21"/>
      <c r="BS949" s="44"/>
      <c r="BT949" s="21"/>
      <c r="BU949" s="44"/>
      <c r="BV949" s="21"/>
      <c r="BW949" s="44">
        <v>1100499</v>
      </c>
      <c r="BX949" s="21"/>
      <c r="BY949" s="21">
        <v>172600</v>
      </c>
      <c r="BZ949" s="21"/>
      <c r="CA949" s="44">
        <v>30663</v>
      </c>
      <c r="CB949" s="44"/>
      <c r="CC949" s="44">
        <v>113403</v>
      </c>
      <c r="CD949" s="44"/>
      <c r="CE949" s="44">
        <v>5601</v>
      </c>
      <c r="CF949" s="44"/>
      <c r="CG949" s="44"/>
      <c r="CH949" s="44"/>
      <c r="CI949" s="21">
        <v>261526</v>
      </c>
      <c r="CJ949" s="44"/>
      <c r="CK949" s="21">
        <v>35443</v>
      </c>
      <c r="CL949" s="44"/>
      <c r="CM949" s="44">
        <v>279372</v>
      </c>
      <c r="CN949" s="44">
        <v>0</v>
      </c>
      <c r="CO949" s="44">
        <v>519543</v>
      </c>
      <c r="CP949" s="44">
        <v>11348</v>
      </c>
      <c r="CQ949" s="21">
        <v>403247</v>
      </c>
      <c r="CR949" s="44">
        <v>65957</v>
      </c>
      <c r="CS949" s="44">
        <v>387383</v>
      </c>
      <c r="CT949" s="44">
        <v>38005</v>
      </c>
      <c r="CU949" s="44"/>
      <c r="CV949" s="44">
        <v>14880</v>
      </c>
      <c r="CW949" s="21"/>
      <c r="CX949" s="21"/>
      <c r="CY949" s="21"/>
      <c r="CZ949" s="21"/>
      <c r="DA949" s="21"/>
      <c r="DB949" s="21"/>
      <c r="DC949" s="21"/>
      <c r="DD949" s="21"/>
      <c r="DE949" s="44"/>
      <c r="DF949" s="21"/>
      <c r="DG949" s="44"/>
      <c r="DH949" s="21"/>
      <c r="DI949" s="44"/>
      <c r="DJ949" s="44"/>
      <c r="DK949" s="44"/>
      <c r="DL949" s="44"/>
      <c r="DM949" s="21"/>
      <c r="DN949" s="44"/>
      <c r="DO949" s="44"/>
      <c r="DP949" s="44"/>
      <c r="DQ949" s="44"/>
      <c r="DR949" s="44"/>
      <c r="DS949" s="44"/>
      <c r="DT949" s="44"/>
      <c r="DU949" s="44"/>
      <c r="DV949" s="44"/>
      <c r="DW949" s="44"/>
      <c r="DX949" s="44"/>
      <c r="DY949" s="44"/>
      <c r="DZ949" s="44"/>
      <c r="EA949" s="44"/>
      <c r="EB949" s="21"/>
      <c r="EC949" s="44">
        <v>-449947</v>
      </c>
      <c r="ED949" s="44"/>
      <c r="EE949" s="21">
        <v>97849</v>
      </c>
      <c r="EF949" s="44"/>
      <c r="EG949" s="21">
        <v>22429</v>
      </c>
      <c r="EH949" s="44"/>
      <c r="EI949" s="21">
        <v>456287</v>
      </c>
      <c r="EJ949" s="44"/>
      <c r="EK949" s="44">
        <v>4239</v>
      </c>
      <c r="EL949" s="21"/>
      <c r="EM949" s="44"/>
      <c r="EN949" s="44"/>
      <c r="EO949" s="44">
        <v>94141</v>
      </c>
      <c r="EP949" s="21"/>
      <c r="EQ949" s="21"/>
      <c r="ER949" s="21"/>
      <c r="ES949" s="21"/>
      <c r="ET949" s="44"/>
      <c r="EU949" s="21"/>
      <c r="EV949" s="44"/>
      <c r="EW949" s="21"/>
      <c r="EX949" s="44"/>
      <c r="EY949" s="44"/>
      <c r="EZ949" s="21"/>
      <c r="FA949" s="21"/>
      <c r="FB949" s="44"/>
      <c r="FC949" s="44"/>
      <c r="FD949" s="21"/>
      <c r="FE949" s="112"/>
      <c r="FF949" s="44"/>
      <c r="FG949" s="44">
        <v>12658110</v>
      </c>
      <c r="FH949" s="44">
        <v>4727367</v>
      </c>
      <c r="FI949" s="44">
        <v>21858283</v>
      </c>
      <c r="FJ949" s="44">
        <v>718962</v>
      </c>
      <c r="FK949" s="44">
        <v>7139635</v>
      </c>
      <c r="FL949" s="44"/>
      <c r="FM949" s="44"/>
      <c r="FN949" s="44"/>
      <c r="FO949" s="44"/>
      <c r="FP949" s="44"/>
      <c r="FQ949" s="44"/>
      <c r="FR949" s="44"/>
      <c r="FS949" s="44"/>
      <c r="FT949" s="44">
        <v>152284</v>
      </c>
      <c r="FU949" s="44"/>
      <c r="FV949" s="21">
        <v>306927</v>
      </c>
      <c r="FW949" s="44">
        <v>15318</v>
      </c>
      <c r="FX949" s="44">
        <v>271399</v>
      </c>
      <c r="FY949" s="44">
        <v>34521</v>
      </c>
      <c r="FZ949" s="44">
        <v>318899</v>
      </c>
      <c r="GA949" s="44">
        <v>29974</v>
      </c>
      <c r="GB949" s="44"/>
      <c r="GC949" s="44">
        <v>19964</v>
      </c>
      <c r="GD949" s="44">
        <v>484883</v>
      </c>
      <c r="GE949" s="44">
        <v>142795</v>
      </c>
      <c r="GF949" s="44">
        <v>80994</v>
      </c>
      <c r="GG949" s="44">
        <v>2558257</v>
      </c>
      <c r="GH949" s="44">
        <v>62242</v>
      </c>
      <c r="GI949" s="44">
        <v>208379</v>
      </c>
      <c r="GJ949" s="44">
        <v>124269</v>
      </c>
      <c r="GK949" s="44">
        <v>2135209</v>
      </c>
      <c r="GL949" s="44">
        <v>402076</v>
      </c>
      <c r="GM949" s="44">
        <v>9877</v>
      </c>
      <c r="GN949" s="44">
        <v>13464</v>
      </c>
      <c r="GO949" s="44"/>
      <c r="GP949" s="44"/>
      <c r="GQ949" s="44">
        <v>223167</v>
      </c>
      <c r="GR949" s="44">
        <v>30210</v>
      </c>
      <c r="GS949" s="44">
        <v>79170210</v>
      </c>
      <c r="GT949" s="44">
        <v>50463721</v>
      </c>
      <c r="GU949" s="21">
        <v>64924555</v>
      </c>
      <c r="GV949" s="44">
        <v>6343660</v>
      </c>
      <c r="GW949" s="44">
        <v>2531735</v>
      </c>
      <c r="GX949" s="44"/>
      <c r="GY949" s="44">
        <v>203433881</v>
      </c>
      <c r="GZ949" s="44">
        <v>17509362</v>
      </c>
      <c r="HA949" s="44">
        <v>41571718</v>
      </c>
      <c r="HB949" s="44">
        <v>133444659</v>
      </c>
      <c r="HC949" s="44">
        <v>10908142</v>
      </c>
      <c r="HD949" s="44">
        <v>203433881</v>
      </c>
      <c r="HE949" s="21">
        <v>12459256</v>
      </c>
      <c r="HF949" s="21"/>
      <c r="HG949" s="21">
        <v>12459256</v>
      </c>
      <c r="HH949" s="21">
        <v>5198940</v>
      </c>
      <c r="HI949" s="21">
        <v>2766502</v>
      </c>
      <c r="HJ949" s="44">
        <v>137734588</v>
      </c>
      <c r="HK949" s="21"/>
      <c r="HL949" s="21">
        <v>10252740</v>
      </c>
      <c r="HM949" s="21">
        <v>150753830</v>
      </c>
      <c r="HN949" s="21">
        <v>-85829275</v>
      </c>
      <c r="HO949" s="21"/>
      <c r="HP949" s="44"/>
      <c r="HQ949" s="47"/>
      <c r="HR949" s="47">
        <v>133444659</v>
      </c>
      <c r="HS949" s="47"/>
      <c r="HT949" s="47" t="s">
        <v>1841</v>
      </c>
      <c r="HU949" s="47">
        <v>1750936.2000000002</v>
      </c>
      <c r="HV949" s="47">
        <v>3764</v>
      </c>
      <c r="HW949" s="47">
        <v>0</v>
      </c>
      <c r="HX949" s="47">
        <v>14971</v>
      </c>
      <c r="HY949" s="47">
        <v>24042</v>
      </c>
      <c r="HZ949" s="47">
        <v>82555</v>
      </c>
      <c r="IA949" s="47">
        <v>0</v>
      </c>
      <c r="IB949" s="47">
        <v>0</v>
      </c>
      <c r="IC949" s="47">
        <v>11692</v>
      </c>
      <c r="ID949"/>
      <c r="IE949" s="47">
        <v>2186</v>
      </c>
      <c r="IF949">
        <v>3407</v>
      </c>
      <c r="IG949" s="47">
        <v>2514</v>
      </c>
      <c r="IH949" s="47">
        <v>48769</v>
      </c>
      <c r="II949">
        <v>1068</v>
      </c>
      <c r="IJ949">
        <v>4269</v>
      </c>
      <c r="IK949">
        <v>2454</v>
      </c>
      <c r="IL949">
        <v>7250</v>
      </c>
      <c r="IM949">
        <v>208941</v>
      </c>
      <c r="IN949">
        <v>0</v>
      </c>
      <c r="IO949">
        <v>0</v>
      </c>
      <c r="IP949">
        <v>38</v>
      </c>
      <c r="IQ949">
        <v>0</v>
      </c>
      <c r="IR949">
        <v>0</v>
      </c>
      <c r="IS949">
        <v>0</v>
      </c>
      <c r="IT949">
        <v>38</v>
      </c>
      <c r="IU949">
        <v>264332</v>
      </c>
      <c r="IV949">
        <v>0</v>
      </c>
      <c r="IW949">
        <v>861447</v>
      </c>
      <c r="IX949">
        <v>1028159</v>
      </c>
      <c r="IY949">
        <v>2177819</v>
      </c>
      <c r="IZ949">
        <v>0</v>
      </c>
      <c r="JA949">
        <v>0</v>
      </c>
      <c r="JB949">
        <v>402951</v>
      </c>
      <c r="JC949"/>
      <c r="JD949">
        <v>80193</v>
      </c>
      <c r="JE949">
        <v>79373</v>
      </c>
      <c r="JF949">
        <v>55877</v>
      </c>
      <c r="JG949">
        <v>1227991</v>
      </c>
      <c r="JH949">
        <v>49836</v>
      </c>
      <c r="JI949">
        <v>140313</v>
      </c>
      <c r="JJ949">
        <v>100621</v>
      </c>
      <c r="JK949">
        <v>413480</v>
      </c>
      <c r="JL949">
        <v>6882392</v>
      </c>
      <c r="JM949">
        <v>0</v>
      </c>
      <c r="JN949">
        <v>0</v>
      </c>
      <c r="JO949">
        <v>3884</v>
      </c>
      <c r="JP949">
        <v>0</v>
      </c>
      <c r="JQ949">
        <v>0</v>
      </c>
      <c r="JR949">
        <v>0</v>
      </c>
      <c r="JS949">
        <v>3884</v>
      </c>
      <c r="JT949"/>
      <c r="JU949"/>
      <c r="JV949"/>
      <c r="JW949"/>
      <c r="JX949"/>
      <c r="JY949"/>
      <c r="JZ949"/>
      <c r="KA949"/>
      <c r="KB949"/>
      <c r="KC949"/>
      <c r="KD949"/>
      <c r="KE949"/>
      <c r="KF949">
        <v>110</v>
      </c>
      <c r="KG949">
        <v>165</v>
      </c>
      <c r="KH949">
        <v>55</v>
      </c>
      <c r="KI949">
        <v>73</v>
      </c>
      <c r="KJ949">
        <v>97</v>
      </c>
      <c r="KK949">
        <v>49</v>
      </c>
      <c r="KL949">
        <v>45</v>
      </c>
      <c r="KM949">
        <v>61</v>
      </c>
      <c r="KN949">
        <v>34</v>
      </c>
      <c r="KO949">
        <v>0</v>
      </c>
      <c r="KP949">
        <v>1</v>
      </c>
      <c r="KQ949">
        <v>0</v>
      </c>
      <c r="KR949">
        <v>0</v>
      </c>
      <c r="KS949">
        <v>1</v>
      </c>
      <c r="KT949">
        <v>0</v>
      </c>
      <c r="KU949">
        <v>1</v>
      </c>
      <c r="KV949">
        <v>0</v>
      </c>
      <c r="KW949">
        <v>0</v>
      </c>
      <c r="KX949">
        <v>0</v>
      </c>
      <c r="KY949">
        <v>0</v>
      </c>
      <c r="KZ949">
        <v>0</v>
      </c>
      <c r="LA949">
        <v>0</v>
      </c>
      <c r="LB949">
        <v>0</v>
      </c>
      <c r="LC949">
        <v>0</v>
      </c>
      <c r="LD949">
        <v>0</v>
      </c>
      <c r="LE949">
        <v>0</v>
      </c>
      <c r="LF949">
        <v>1</v>
      </c>
      <c r="LG949">
        <v>0</v>
      </c>
      <c r="LH949">
        <v>0</v>
      </c>
    </row>
    <row r="950" spans="1:320" s="34" customFormat="1" ht="15" customHeight="1" x14ac:dyDescent="0.25">
      <c r="A950" s="45">
        <v>206430840</v>
      </c>
      <c r="B950" s="45" t="s">
        <v>6976</v>
      </c>
      <c r="C950" s="46">
        <v>45292</v>
      </c>
      <c r="D950" s="46">
        <v>45657</v>
      </c>
      <c r="E950" s="47">
        <v>366</v>
      </c>
      <c r="F950" s="45" t="s">
        <v>883</v>
      </c>
      <c r="G950" s="45" t="s">
        <v>884</v>
      </c>
      <c r="H950" s="45" t="s">
        <v>1555</v>
      </c>
      <c r="I950" s="45" t="s">
        <v>886</v>
      </c>
      <c r="J950" s="45" t="s">
        <v>887</v>
      </c>
      <c r="K950" s="45" t="s">
        <v>1556</v>
      </c>
      <c r="L950" s="45" t="s">
        <v>6859</v>
      </c>
      <c r="M950" s="45" t="s">
        <v>6977</v>
      </c>
      <c r="N950" s="45" t="s">
        <v>6978</v>
      </c>
      <c r="O950" s="45" t="s">
        <v>1573</v>
      </c>
      <c r="P950" s="45" t="s">
        <v>6979</v>
      </c>
      <c r="Q950" s="45" t="s">
        <v>6980</v>
      </c>
      <c r="R950" t="s">
        <v>6981</v>
      </c>
      <c r="S950" s="45" t="s">
        <v>893</v>
      </c>
      <c r="T950"/>
      <c r="U950" s="47">
        <v>99</v>
      </c>
      <c r="V950" s="47">
        <v>99</v>
      </c>
      <c r="W950" s="47" t="s">
        <v>894</v>
      </c>
      <c r="X950" s="47">
        <v>36234</v>
      </c>
      <c r="Y950" s="47">
        <v>30546</v>
      </c>
      <c r="Z950" s="48">
        <v>199.06</v>
      </c>
      <c r="AA950" s="44">
        <v>424</v>
      </c>
      <c r="AB950" s="44">
        <v>425</v>
      </c>
      <c r="AC950" s="44">
        <v>9781</v>
      </c>
      <c r="AD950" s="44">
        <v>205</v>
      </c>
      <c r="AE950" s="44">
        <v>2710</v>
      </c>
      <c r="AF950" s="44">
        <v>13922</v>
      </c>
      <c r="AG950" s="44"/>
      <c r="AH950" s="47">
        <v>1150</v>
      </c>
      <c r="AI950" s="47">
        <v>1165</v>
      </c>
      <c r="AJ950">
        <v>1613</v>
      </c>
      <c r="AK950" t="s">
        <v>895</v>
      </c>
      <c r="AL950">
        <v>30546</v>
      </c>
      <c r="AM950"/>
      <c r="AN950"/>
      <c r="AO950"/>
      <c r="AP950"/>
      <c r="AQ950"/>
      <c r="AR950" s="44"/>
      <c r="AS950" s="44"/>
      <c r="AT950" s="44"/>
      <c r="AU950" s="44">
        <v>15273000</v>
      </c>
      <c r="AV950" s="44">
        <v>3440037</v>
      </c>
      <c r="AW950" s="44">
        <v>-2050771</v>
      </c>
      <c r="AX950" s="44">
        <v>11889</v>
      </c>
      <c r="AY950" s="44">
        <v>20775697</v>
      </c>
      <c r="AZ950" s="21">
        <v>18438009</v>
      </c>
      <c r="BA950" s="21">
        <v>2337688</v>
      </c>
      <c r="BB950" s="44">
        <v>-16105</v>
      </c>
      <c r="BC950" s="44"/>
      <c r="BD950" s="44"/>
      <c r="BE950" s="44">
        <v>2321583</v>
      </c>
      <c r="BF950" s="44">
        <v>4890500</v>
      </c>
      <c r="BG950" s="44">
        <v>102500</v>
      </c>
      <c r="BH950" s="44">
        <v>1355000</v>
      </c>
      <c r="BI950" s="21">
        <v>6961000</v>
      </c>
      <c r="BJ950" s="21"/>
      <c r="BK950" s="21">
        <v>575000</v>
      </c>
      <c r="BL950" s="21">
        <v>582500</v>
      </c>
      <c r="BM950" s="21">
        <v>806500</v>
      </c>
      <c r="BN950" s="21">
        <v>15273000</v>
      </c>
      <c r="BO950" s="21"/>
      <c r="BP950" s="21"/>
      <c r="BQ950" s="44"/>
      <c r="BR950" s="21"/>
      <c r="BS950" s="44"/>
      <c r="BT950" s="21"/>
      <c r="BU950" s="44"/>
      <c r="BV950" s="21"/>
      <c r="BW950" s="44">
        <v>2806658</v>
      </c>
      <c r="BX950" s="21"/>
      <c r="BY950" s="21">
        <v>7511</v>
      </c>
      <c r="BZ950" s="21"/>
      <c r="CA950" s="44">
        <v>137419</v>
      </c>
      <c r="CB950" s="44"/>
      <c r="CC950" s="44"/>
      <c r="CD950" s="44"/>
      <c r="CE950" s="44"/>
      <c r="CF950" s="44"/>
      <c r="CG950" s="44">
        <v>450857</v>
      </c>
      <c r="CH950" s="44"/>
      <c r="CI950" s="21">
        <v>35199</v>
      </c>
      <c r="CJ950" s="44"/>
      <c r="CK950" s="21">
        <v>2393</v>
      </c>
      <c r="CL950" s="44"/>
      <c r="CM950" s="44">
        <v>152910</v>
      </c>
      <c r="CN950" s="44">
        <v>-11701</v>
      </c>
      <c r="CO950" s="44">
        <v>975505</v>
      </c>
      <c r="CP950" s="44">
        <v>0</v>
      </c>
      <c r="CQ950" s="21">
        <v>1144402</v>
      </c>
      <c r="CR950" s="44">
        <v>326442</v>
      </c>
      <c r="CS950" s="44">
        <v>723264</v>
      </c>
      <c r="CT950" s="44">
        <v>65518</v>
      </c>
      <c r="CU950" s="44"/>
      <c r="CV950" s="44">
        <v>63697</v>
      </c>
      <c r="CW950" s="21"/>
      <c r="CX950" s="21"/>
      <c r="CY950" s="21"/>
      <c r="CZ950" s="21"/>
      <c r="DA950" s="21"/>
      <c r="DB950" s="21"/>
      <c r="DC950" s="21"/>
      <c r="DD950" s="21"/>
      <c r="DE950" s="44"/>
      <c r="DF950" s="21"/>
      <c r="DG950" s="44"/>
      <c r="DH950" s="21"/>
      <c r="DI950" s="44"/>
      <c r="DJ950" s="44"/>
      <c r="DK950" s="44"/>
      <c r="DL950" s="44"/>
      <c r="DM950" s="21"/>
      <c r="DN950" s="44"/>
      <c r="DO950" s="44"/>
      <c r="DP950" s="44"/>
      <c r="DQ950" s="44"/>
      <c r="DR950" s="44"/>
      <c r="DS950" s="44"/>
      <c r="DT950" s="44"/>
      <c r="DU950" s="44"/>
      <c r="DV950" s="44"/>
      <c r="DW950" s="44"/>
      <c r="DX950" s="44"/>
      <c r="DY950" s="44"/>
      <c r="DZ950" s="44"/>
      <c r="EA950" s="44"/>
      <c r="EB950" s="21"/>
      <c r="EC950" s="44">
        <v>-3947731</v>
      </c>
      <c r="ED950" s="44"/>
      <c r="EE950" s="21">
        <v>103575</v>
      </c>
      <c r="EF950" s="44"/>
      <c r="EG950" s="21">
        <v>268440</v>
      </c>
      <c r="EH950" s="44"/>
      <c r="EI950" s="21">
        <v>2067364</v>
      </c>
      <c r="EJ950" s="44"/>
      <c r="EK950" s="44"/>
      <c r="EL950" s="21"/>
      <c r="EM950" s="44">
        <v>-762427</v>
      </c>
      <c r="EN950" s="44"/>
      <c r="EO950" s="44">
        <v>220008</v>
      </c>
      <c r="EP950" s="21"/>
      <c r="EQ950" s="21"/>
      <c r="ER950" s="21"/>
      <c r="ES950" s="21"/>
      <c r="ET950" s="44"/>
      <c r="EU950" s="21"/>
      <c r="EV950" s="44"/>
      <c r="EW950" s="21"/>
      <c r="EX950" s="44"/>
      <c r="EY950" s="44"/>
      <c r="EZ950" s="21"/>
      <c r="FA950" s="21"/>
      <c r="FB950" s="44"/>
      <c r="FC950" s="44"/>
      <c r="FD950" s="21"/>
      <c r="FE950" s="112"/>
      <c r="FF950" s="44"/>
      <c r="FG950" s="44">
        <v>8960945</v>
      </c>
      <c r="FH950" s="44">
        <v>2090025</v>
      </c>
      <c r="FI950" s="44">
        <v>7387039</v>
      </c>
      <c r="FJ950" s="44">
        <v>227628</v>
      </c>
      <c r="FK950" s="44">
        <v>6676629</v>
      </c>
      <c r="FL950" s="44"/>
      <c r="FM950" s="44"/>
      <c r="FN950" s="44"/>
      <c r="FO950" s="44"/>
      <c r="FP950" s="44"/>
      <c r="FQ950" s="44"/>
      <c r="FR950" s="44"/>
      <c r="FS950" s="44"/>
      <c r="FT950" s="44">
        <v>50927</v>
      </c>
      <c r="FU950" s="44">
        <v>48563</v>
      </c>
      <c r="FV950" s="21">
        <v>422432</v>
      </c>
      <c r="FW950" s="44"/>
      <c r="FX950" s="44">
        <v>445614</v>
      </c>
      <c r="FY950" s="44">
        <v>129663</v>
      </c>
      <c r="FZ950" s="44">
        <v>257945</v>
      </c>
      <c r="GA950" s="44">
        <v>28209</v>
      </c>
      <c r="GB950" s="44"/>
      <c r="GC950" s="44">
        <v>40885</v>
      </c>
      <c r="GD950" s="44">
        <v>946946</v>
      </c>
      <c r="GE950" s="44">
        <v>514091</v>
      </c>
      <c r="GF950" s="44">
        <v>258150</v>
      </c>
      <c r="GG950" s="44">
        <v>1428465</v>
      </c>
      <c r="GH950" s="44">
        <v>343377</v>
      </c>
      <c r="GI950" s="44">
        <v>140100</v>
      </c>
      <c r="GJ950" s="44">
        <v>242425</v>
      </c>
      <c r="GK950" s="44">
        <v>4417668</v>
      </c>
      <c r="GL950" s="44">
        <v>36856</v>
      </c>
      <c r="GM950" s="44">
        <v>1643815</v>
      </c>
      <c r="GN950" s="44">
        <v>163012</v>
      </c>
      <c r="GO950" s="44"/>
      <c r="GP950" s="44"/>
      <c r="GQ950" s="44">
        <v>22062</v>
      </c>
      <c r="GR950" s="44">
        <v>180175</v>
      </c>
      <c r="GS950" s="44">
        <v>8263139</v>
      </c>
      <c r="GT950" s="44"/>
      <c r="GU950" s="21">
        <v>214804</v>
      </c>
      <c r="GV950" s="44"/>
      <c r="GW950" s="44">
        <v>8719346</v>
      </c>
      <c r="GX950" s="44">
        <v>29999</v>
      </c>
      <c r="GY950" s="44">
        <v>17227288</v>
      </c>
      <c r="GZ950" s="44">
        <v>3740071</v>
      </c>
      <c r="HA950" s="44"/>
      <c r="HB950" s="44"/>
      <c r="HC950" s="44">
        <v>13487217</v>
      </c>
      <c r="HD950" s="44">
        <v>17227288</v>
      </c>
      <c r="HE950" s="21">
        <v>2666083</v>
      </c>
      <c r="HF950" s="21">
        <v>8719346</v>
      </c>
      <c r="HG950" s="21">
        <v>1310113</v>
      </c>
      <c r="HH950" s="21"/>
      <c r="HI950" s="21">
        <v>0</v>
      </c>
      <c r="HJ950" s="44"/>
      <c r="HK950" s="21">
        <v>72324</v>
      </c>
      <c r="HL950" s="21">
        <v>234087</v>
      </c>
      <c r="HM950" s="21">
        <v>306411</v>
      </c>
      <c r="HN950" s="21">
        <v>-91607</v>
      </c>
      <c r="HO950" s="21"/>
      <c r="HP950" s="44"/>
      <c r="HQ950" s="47"/>
      <c r="HR950" s="47"/>
      <c r="HS950" s="47"/>
      <c r="HT950" s="47" t="s">
        <v>2820</v>
      </c>
      <c r="HU950" s="47">
        <v>-224404.25999999998</v>
      </c>
      <c r="HV950" s="47">
        <v>2013</v>
      </c>
      <c r="HW950" s="47">
        <v>0</v>
      </c>
      <c r="HX950" s="47">
        <v>15855</v>
      </c>
      <c r="HY950" s="47">
        <v>33172</v>
      </c>
      <c r="HZ950" s="47">
        <v>85050</v>
      </c>
      <c r="IA950" s="47">
        <v>0</v>
      </c>
      <c r="IB950" s="47">
        <v>0</v>
      </c>
      <c r="IC950" s="47">
        <v>5368</v>
      </c>
      <c r="ID950">
        <v>14367</v>
      </c>
      <c r="IE950" s="47">
        <v>8627</v>
      </c>
      <c r="IF950">
        <v>18268</v>
      </c>
      <c r="IG950" s="47">
        <v>3436</v>
      </c>
      <c r="IH950" s="47">
        <v>28284</v>
      </c>
      <c r="II950">
        <v>4263</v>
      </c>
      <c r="IJ950">
        <v>5170</v>
      </c>
      <c r="IK950">
        <v>2746</v>
      </c>
      <c r="IL950">
        <v>14614</v>
      </c>
      <c r="IM950">
        <v>241233</v>
      </c>
      <c r="IN950">
        <v>0</v>
      </c>
      <c r="IO950">
        <v>0</v>
      </c>
      <c r="IP950">
        <v>0</v>
      </c>
      <c r="IQ950">
        <v>0</v>
      </c>
      <c r="IR950">
        <v>0</v>
      </c>
      <c r="IS950">
        <v>0</v>
      </c>
      <c r="IT950">
        <v>0</v>
      </c>
      <c r="IU950">
        <v>150405</v>
      </c>
      <c r="IV950">
        <v>0</v>
      </c>
      <c r="IW950">
        <v>919392</v>
      </c>
      <c r="IX950">
        <v>1547558</v>
      </c>
      <c r="IY950">
        <v>2251808</v>
      </c>
      <c r="IZ950">
        <v>0</v>
      </c>
      <c r="JA950">
        <v>0</v>
      </c>
      <c r="JB950">
        <v>237046</v>
      </c>
      <c r="JC950">
        <v>808270</v>
      </c>
      <c r="JD950">
        <v>251541</v>
      </c>
      <c r="JE950">
        <v>349487</v>
      </c>
      <c r="JF950">
        <v>63155</v>
      </c>
      <c r="JG950">
        <v>744621</v>
      </c>
      <c r="JH950">
        <v>172854</v>
      </c>
      <c r="JI950">
        <v>103895</v>
      </c>
      <c r="JJ950">
        <v>201305</v>
      </c>
      <c r="JK950">
        <v>1159608</v>
      </c>
      <c r="JL950">
        <v>8960945</v>
      </c>
      <c r="JM950">
        <v>0</v>
      </c>
      <c r="JN950">
        <v>0</v>
      </c>
      <c r="JO950">
        <v>0</v>
      </c>
      <c r="JP950">
        <v>0</v>
      </c>
      <c r="JQ950">
        <v>0</v>
      </c>
      <c r="JR950">
        <v>0</v>
      </c>
      <c r="JS950">
        <v>0</v>
      </c>
      <c r="JT950"/>
      <c r="JU950"/>
      <c r="JV950"/>
      <c r="JW950"/>
      <c r="JX950"/>
      <c r="JY950">
        <v>14367</v>
      </c>
      <c r="JZ950"/>
      <c r="KA950"/>
      <c r="KB950"/>
      <c r="KC950"/>
      <c r="KD950"/>
      <c r="KE950">
        <v>808270</v>
      </c>
      <c r="KF950">
        <v>45</v>
      </c>
      <c r="KG950">
        <v>83</v>
      </c>
      <c r="KH950">
        <v>15</v>
      </c>
      <c r="KI950">
        <v>34</v>
      </c>
      <c r="KJ950">
        <v>64</v>
      </c>
      <c r="KK950">
        <v>11</v>
      </c>
      <c r="KL950">
        <v>14</v>
      </c>
      <c r="KM950">
        <v>24</v>
      </c>
      <c r="KN950">
        <v>6</v>
      </c>
      <c r="KO950">
        <v>1</v>
      </c>
      <c r="KP950">
        <v>0</v>
      </c>
      <c r="KQ950">
        <v>0</v>
      </c>
      <c r="KR950">
        <v>0</v>
      </c>
      <c r="KS950">
        <v>1</v>
      </c>
      <c r="KT950">
        <v>0</v>
      </c>
      <c r="KU950">
        <v>1</v>
      </c>
      <c r="KV950">
        <v>0</v>
      </c>
      <c r="KW950">
        <v>0</v>
      </c>
      <c r="KX950">
        <v>0</v>
      </c>
      <c r="KY950">
        <v>0</v>
      </c>
      <c r="KZ950">
        <v>0</v>
      </c>
      <c r="LA950">
        <v>0</v>
      </c>
      <c r="LB950">
        <v>0</v>
      </c>
      <c r="LC950">
        <v>0</v>
      </c>
      <c r="LD950">
        <v>1</v>
      </c>
      <c r="LE950">
        <v>0</v>
      </c>
      <c r="LF950">
        <v>0</v>
      </c>
      <c r="LG950">
        <v>0</v>
      </c>
      <c r="LH950">
        <v>0</v>
      </c>
    </row>
    <row r="951" spans="1:320" s="34" customFormat="1" ht="15" customHeight="1" x14ac:dyDescent="0.25">
      <c r="A951" s="45">
        <v>206430854</v>
      </c>
      <c r="B951" s="45" t="s">
        <v>6982</v>
      </c>
      <c r="C951" s="46">
        <v>45292</v>
      </c>
      <c r="D951" s="46">
        <v>45657</v>
      </c>
      <c r="E951" s="47">
        <v>366</v>
      </c>
      <c r="F951" s="45" t="s">
        <v>883</v>
      </c>
      <c r="G951" s="45" t="s">
        <v>893</v>
      </c>
      <c r="H951" s="45" t="s">
        <v>1555</v>
      </c>
      <c r="I951" s="45" t="s">
        <v>916</v>
      </c>
      <c r="J951" s="45" t="s">
        <v>331</v>
      </c>
      <c r="K951" s="45" t="s">
        <v>1556</v>
      </c>
      <c r="L951" s="45" t="s">
        <v>6873</v>
      </c>
      <c r="M951" s="45" t="s">
        <v>6983</v>
      </c>
      <c r="N951" s="45" t="s">
        <v>6984</v>
      </c>
      <c r="O951" s="45" t="s">
        <v>6876</v>
      </c>
      <c r="P951" s="45" t="s">
        <v>6985</v>
      </c>
      <c r="Q951" s="45" t="s">
        <v>6986</v>
      </c>
      <c r="R951" t="s">
        <v>6987</v>
      </c>
      <c r="S951" s="45" t="s">
        <v>893</v>
      </c>
      <c r="T951" t="s">
        <v>1963</v>
      </c>
      <c r="U951" s="47">
        <v>30</v>
      </c>
      <c r="V951" s="47">
        <v>30</v>
      </c>
      <c r="W951" s="47" t="s">
        <v>1728</v>
      </c>
      <c r="X951" s="47">
        <v>10980</v>
      </c>
      <c r="Y951" s="47">
        <v>10018</v>
      </c>
      <c r="Z951" s="48">
        <v>210.02</v>
      </c>
      <c r="AA951" s="44">
        <v>369</v>
      </c>
      <c r="AB951" s="44">
        <v>362</v>
      </c>
      <c r="AC951" s="44">
        <v>5500</v>
      </c>
      <c r="AD951" s="44">
        <v>1320</v>
      </c>
      <c r="AE951" s="44"/>
      <c r="AF951" s="44"/>
      <c r="AG951" s="44">
        <v>218</v>
      </c>
      <c r="AH951" s="47"/>
      <c r="AI951" s="47">
        <v>2980</v>
      </c>
      <c r="AJ951"/>
      <c r="AK951" t="s">
        <v>895</v>
      </c>
      <c r="AL951">
        <v>10018</v>
      </c>
      <c r="AM951"/>
      <c r="AN951"/>
      <c r="AO951"/>
      <c r="AP951"/>
      <c r="AQ951"/>
      <c r="AR951" s="44"/>
      <c r="AS951" s="44"/>
      <c r="AT951" s="44"/>
      <c r="AU951" s="44">
        <v>6634631</v>
      </c>
      <c r="AV951" s="44">
        <v>2056204</v>
      </c>
      <c r="AW951" s="44">
        <v>-1544</v>
      </c>
      <c r="AX951" s="44">
        <v>91</v>
      </c>
      <c r="AY951" s="44">
        <v>8692470</v>
      </c>
      <c r="AZ951" s="21">
        <v>8687655</v>
      </c>
      <c r="BA951" s="21">
        <v>4815</v>
      </c>
      <c r="BB951" s="44">
        <v>1052200</v>
      </c>
      <c r="BC951" s="44"/>
      <c r="BD951" s="44"/>
      <c r="BE951" s="44">
        <v>1057015</v>
      </c>
      <c r="BF951" s="44">
        <v>3642491</v>
      </c>
      <c r="BG951" s="44">
        <v>874198</v>
      </c>
      <c r="BH951" s="44"/>
      <c r="BI951" s="21"/>
      <c r="BJ951" s="21">
        <v>144375</v>
      </c>
      <c r="BK951" s="21"/>
      <c r="BL951" s="21">
        <v>1973567</v>
      </c>
      <c r="BM951" s="21"/>
      <c r="BN951" s="21">
        <v>6634631</v>
      </c>
      <c r="BO951" s="21"/>
      <c r="BP951" s="21"/>
      <c r="BQ951" s="44"/>
      <c r="BR951" s="21"/>
      <c r="BS951" s="44"/>
      <c r="BT951" s="21"/>
      <c r="BU951" s="44"/>
      <c r="BV951" s="21"/>
      <c r="BW951" s="44">
        <v>1572893</v>
      </c>
      <c r="BX951" s="21">
        <v>7775</v>
      </c>
      <c r="BY951" s="21">
        <v>387595</v>
      </c>
      <c r="BZ951" s="21"/>
      <c r="CA951" s="44"/>
      <c r="CB951" s="44"/>
      <c r="CC951" s="44"/>
      <c r="CD951" s="44"/>
      <c r="CE951" s="44">
        <v>60354</v>
      </c>
      <c r="CF951" s="44"/>
      <c r="CG951" s="44"/>
      <c r="CH951" s="44"/>
      <c r="CI951" s="21">
        <v>27587</v>
      </c>
      <c r="CJ951" s="44"/>
      <c r="CK951" s="21"/>
      <c r="CL951" s="44"/>
      <c r="CM951" s="44">
        <v>0</v>
      </c>
      <c r="CN951" s="44">
        <v>0</v>
      </c>
      <c r="CO951" s="44">
        <v>619621</v>
      </c>
      <c r="CP951" s="44">
        <v>0</v>
      </c>
      <c r="CQ951" s="21">
        <v>760607</v>
      </c>
      <c r="CR951" s="44">
        <v>133776</v>
      </c>
      <c r="CS951" s="44">
        <v>388208</v>
      </c>
      <c r="CT951" s="44">
        <v>124470</v>
      </c>
      <c r="CU951" s="44"/>
      <c r="CV951" s="44">
        <v>29522</v>
      </c>
      <c r="CW951" s="21"/>
      <c r="CX951" s="21"/>
      <c r="CY951" s="21"/>
      <c r="CZ951" s="21"/>
      <c r="DA951" s="21"/>
      <c r="DB951" s="21"/>
      <c r="DC951" s="21"/>
      <c r="DD951" s="21"/>
      <c r="DE951" s="44"/>
      <c r="DF951" s="21"/>
      <c r="DG951" s="44"/>
      <c r="DH951" s="21"/>
      <c r="DI951" s="44"/>
      <c r="DJ951" s="44"/>
      <c r="DK951" s="44"/>
      <c r="DL951" s="44"/>
      <c r="DM951" s="21"/>
      <c r="DN951" s="44"/>
      <c r="DO951" s="44"/>
      <c r="DP951" s="44"/>
      <c r="DQ951" s="44"/>
      <c r="DR951" s="44"/>
      <c r="DS951" s="44"/>
      <c r="DT951" s="44"/>
      <c r="DU951" s="44"/>
      <c r="DV951" s="44"/>
      <c r="DW951" s="44"/>
      <c r="DX951" s="44"/>
      <c r="DY951" s="44">
        <v>-7731</v>
      </c>
      <c r="DZ951" s="44"/>
      <c r="EA951" s="44"/>
      <c r="EB951" s="21"/>
      <c r="EC951" s="44">
        <v>3721</v>
      </c>
      <c r="ED951" s="44">
        <v>3266</v>
      </c>
      <c r="EE951" s="21">
        <v>-68691</v>
      </c>
      <c r="EF951" s="44"/>
      <c r="EG951" s="21"/>
      <c r="EH951" s="44"/>
      <c r="EI951" s="21"/>
      <c r="EJ951" s="44"/>
      <c r="EK951" s="44">
        <v>67891</v>
      </c>
      <c r="EL951" s="21"/>
      <c r="EM951" s="44"/>
      <c r="EN951" s="44"/>
      <c r="EO951" s="44"/>
      <c r="EP951" s="21"/>
      <c r="EQ951" s="21"/>
      <c r="ER951" s="21"/>
      <c r="ES951" s="21"/>
      <c r="ET951" s="44"/>
      <c r="EU951" s="21"/>
      <c r="EV951" s="44"/>
      <c r="EW951" s="21"/>
      <c r="EX951" s="44"/>
      <c r="EY951" s="44"/>
      <c r="EZ951" s="21"/>
      <c r="FA951" s="21"/>
      <c r="FB951" s="44"/>
      <c r="FC951" s="44"/>
      <c r="FD951" s="21"/>
      <c r="FE951" s="112"/>
      <c r="FF951" s="44"/>
      <c r="FG951" s="44">
        <v>8141106</v>
      </c>
      <c r="FH951" s="44">
        <v>3353275</v>
      </c>
      <c r="FI951" s="44">
        <v>16241319</v>
      </c>
      <c r="FJ951" s="44">
        <v>237317</v>
      </c>
      <c r="FK951" s="44">
        <v>4313745</v>
      </c>
      <c r="FL951" s="44"/>
      <c r="FM951" s="44"/>
      <c r="FN951" s="44"/>
      <c r="FO951" s="44"/>
      <c r="FP951" s="44"/>
      <c r="FQ951" s="44"/>
      <c r="FR951" s="44"/>
      <c r="FS951" s="44"/>
      <c r="FT951" s="44">
        <v>8918</v>
      </c>
      <c r="FU951" s="44"/>
      <c r="FV951" s="21">
        <v>302035</v>
      </c>
      <c r="FW951" s="44">
        <v>5606</v>
      </c>
      <c r="FX951" s="44">
        <v>364430</v>
      </c>
      <c r="FY951" s="44">
        <v>39038</v>
      </c>
      <c r="FZ951" s="44">
        <v>223504</v>
      </c>
      <c r="GA951" s="44">
        <v>100865</v>
      </c>
      <c r="GB951" s="44"/>
      <c r="GC951" s="44">
        <v>35856</v>
      </c>
      <c r="GD951" s="44">
        <v>221834</v>
      </c>
      <c r="GE951" s="44">
        <v>76179</v>
      </c>
      <c r="GF951" s="44">
        <v>43997</v>
      </c>
      <c r="GG951" s="44">
        <v>581472</v>
      </c>
      <c r="GH951" s="44">
        <v>59359</v>
      </c>
      <c r="GI951" s="44">
        <v>163118</v>
      </c>
      <c r="GJ951" s="44">
        <v>140138</v>
      </c>
      <c r="GK951" s="44">
        <v>1321754</v>
      </c>
      <c r="GL951" s="44">
        <v>404121</v>
      </c>
      <c r="GM951" s="44">
        <v>8716</v>
      </c>
      <c r="GN951" s="44"/>
      <c r="GO951" s="44">
        <v>49625</v>
      </c>
      <c r="GP951" s="44">
        <v>182236</v>
      </c>
      <c r="GQ951" s="44"/>
      <c r="GR951" s="44">
        <v>41109</v>
      </c>
      <c r="GS951" s="44">
        <v>4018187</v>
      </c>
      <c r="GT951" s="44"/>
      <c r="GU951" s="21">
        <v>86863739</v>
      </c>
      <c r="GV951" s="44">
        <v>283836</v>
      </c>
      <c r="GW951" s="44">
        <v>65755212</v>
      </c>
      <c r="GX951" s="44">
        <v>273032</v>
      </c>
      <c r="GY951" s="44">
        <v>157194006</v>
      </c>
      <c r="GZ951" s="44">
        <v>3418827</v>
      </c>
      <c r="HA951" s="44">
        <v>102511860</v>
      </c>
      <c r="HB951" s="44">
        <v>44048965</v>
      </c>
      <c r="HC951" s="44">
        <v>7214354</v>
      </c>
      <c r="HD951" s="44">
        <v>157194006</v>
      </c>
      <c r="HE951" s="21"/>
      <c r="HF951" s="21">
        <v>65755212</v>
      </c>
      <c r="HG951" s="21"/>
      <c r="HH951" s="21"/>
      <c r="HI951" s="21">
        <v>3743735</v>
      </c>
      <c r="HJ951" s="44">
        <v>106779854</v>
      </c>
      <c r="HK951" s="21"/>
      <c r="HL951" s="21">
        <v>13914433</v>
      </c>
      <c r="HM951" s="21">
        <v>124438022</v>
      </c>
      <c r="HN951" s="21">
        <v>-37574283</v>
      </c>
      <c r="HO951" s="21"/>
      <c r="HP951" s="44"/>
      <c r="HQ951" s="47">
        <v>46062762</v>
      </c>
      <c r="HR951" s="47">
        <v>46062762</v>
      </c>
      <c r="HS951" s="47">
        <v>-2013797</v>
      </c>
      <c r="HT951" s="47" t="s">
        <v>1759</v>
      </c>
      <c r="HU951" s="47">
        <v>0</v>
      </c>
      <c r="HV951" s="47">
        <v>1961</v>
      </c>
      <c r="HW951" s="47">
        <v>0</v>
      </c>
      <c r="HX951" s="47">
        <v>11480</v>
      </c>
      <c r="HY951" s="47">
        <v>7651</v>
      </c>
      <c r="HZ951" s="47">
        <v>24646</v>
      </c>
      <c r="IA951" s="47">
        <v>0</v>
      </c>
      <c r="IB951" s="47">
        <v>0</v>
      </c>
      <c r="IC951" s="47">
        <v>4036</v>
      </c>
      <c r="ID951">
        <v>538</v>
      </c>
      <c r="IE951" s="47">
        <v>1086</v>
      </c>
      <c r="IF951">
        <v>2260</v>
      </c>
      <c r="IG951" s="47">
        <v>61</v>
      </c>
      <c r="IH951" s="47">
        <v>8152</v>
      </c>
      <c r="II951">
        <v>1261</v>
      </c>
      <c r="IJ951">
        <v>2968</v>
      </c>
      <c r="IK951">
        <v>1984</v>
      </c>
      <c r="IL951">
        <v>4356</v>
      </c>
      <c r="IM951">
        <v>72440</v>
      </c>
      <c r="IN951">
        <v>0</v>
      </c>
      <c r="IO951">
        <v>1144</v>
      </c>
      <c r="IP951">
        <v>1467</v>
      </c>
      <c r="IQ951">
        <v>4780</v>
      </c>
      <c r="IR951">
        <v>0</v>
      </c>
      <c r="IS951">
        <v>3407</v>
      </c>
      <c r="IT951">
        <v>10798</v>
      </c>
      <c r="IU951">
        <v>190173</v>
      </c>
      <c r="IV951">
        <v>0</v>
      </c>
      <c r="IW951">
        <v>662176</v>
      </c>
      <c r="IX951">
        <v>404228</v>
      </c>
      <c r="IY951">
        <v>721721</v>
      </c>
      <c r="IZ951">
        <v>0</v>
      </c>
      <c r="JA951">
        <v>0</v>
      </c>
      <c r="JB951">
        <v>166650</v>
      </c>
      <c r="JC951">
        <v>18825</v>
      </c>
      <c r="JD951">
        <v>39030</v>
      </c>
      <c r="JE951">
        <v>49519</v>
      </c>
      <c r="JF951">
        <v>1207</v>
      </c>
      <c r="JG951">
        <v>195335</v>
      </c>
      <c r="JH951">
        <v>41935</v>
      </c>
      <c r="JI951">
        <v>91972</v>
      </c>
      <c r="JJ951">
        <v>106479</v>
      </c>
      <c r="JK951">
        <v>262027</v>
      </c>
      <c r="JL951">
        <v>2951277</v>
      </c>
      <c r="JM951">
        <v>0</v>
      </c>
      <c r="JN951">
        <v>84621</v>
      </c>
      <c r="JO951">
        <v>127898</v>
      </c>
      <c r="JP951">
        <v>238381</v>
      </c>
      <c r="JQ951">
        <v>0</v>
      </c>
      <c r="JR951">
        <v>300486</v>
      </c>
      <c r="JS951">
        <v>751386</v>
      </c>
      <c r="JT951"/>
      <c r="JU951"/>
      <c r="JV951"/>
      <c r="JW951"/>
      <c r="JX951"/>
      <c r="JY951">
        <v>538</v>
      </c>
      <c r="JZ951"/>
      <c r="KA951"/>
      <c r="KB951"/>
      <c r="KC951"/>
      <c r="KD951"/>
      <c r="KE951">
        <v>18825</v>
      </c>
      <c r="KF951">
        <v>69</v>
      </c>
      <c r="KG951">
        <v>93</v>
      </c>
      <c r="KH951">
        <v>34</v>
      </c>
      <c r="KI951">
        <v>30</v>
      </c>
      <c r="KJ951">
        <v>41</v>
      </c>
      <c r="KK951">
        <v>25</v>
      </c>
      <c r="KL951">
        <v>17</v>
      </c>
      <c r="KM951">
        <v>22</v>
      </c>
      <c r="KN951">
        <v>12</v>
      </c>
      <c r="KO951">
        <v>0</v>
      </c>
      <c r="KP951">
        <v>1</v>
      </c>
      <c r="KQ951">
        <v>0</v>
      </c>
      <c r="KR951">
        <v>1</v>
      </c>
      <c r="KS951">
        <v>0</v>
      </c>
      <c r="KT951">
        <v>0</v>
      </c>
      <c r="KU951">
        <v>1</v>
      </c>
      <c r="KV951">
        <v>0</v>
      </c>
      <c r="KW951">
        <v>0</v>
      </c>
      <c r="KX951">
        <v>0</v>
      </c>
      <c r="KY951">
        <v>0</v>
      </c>
      <c r="KZ951">
        <v>0</v>
      </c>
      <c r="LA951">
        <v>0</v>
      </c>
      <c r="LB951">
        <v>0</v>
      </c>
      <c r="LC951">
        <v>0</v>
      </c>
      <c r="LD951">
        <v>0</v>
      </c>
      <c r="LE951">
        <v>0</v>
      </c>
      <c r="LF951">
        <v>1</v>
      </c>
      <c r="LG951">
        <v>0</v>
      </c>
      <c r="LH951">
        <v>0</v>
      </c>
    </row>
    <row r="952" spans="1:320" s="34" customFormat="1" ht="15" customHeight="1" x14ac:dyDescent="0.25">
      <c r="A952" s="45">
        <v>206430862</v>
      </c>
      <c r="B952" s="45" t="s">
        <v>1577</v>
      </c>
      <c r="C952" s="46">
        <v>45170</v>
      </c>
      <c r="D952" s="46">
        <v>45535</v>
      </c>
      <c r="E952" s="47">
        <v>366</v>
      </c>
      <c r="F952" s="45" t="s">
        <v>883</v>
      </c>
      <c r="G952" s="45" t="s">
        <v>884</v>
      </c>
      <c r="H952" s="45" t="s">
        <v>1555</v>
      </c>
      <c r="I952" s="45" t="s">
        <v>886</v>
      </c>
      <c r="J952" s="45" t="s">
        <v>887</v>
      </c>
      <c r="K952" s="45" t="s">
        <v>1556</v>
      </c>
      <c r="L952" s="45" t="s">
        <v>6873</v>
      </c>
      <c r="M952" s="45" t="s">
        <v>1578</v>
      </c>
      <c r="N952" s="45" t="s">
        <v>1579</v>
      </c>
      <c r="O952" s="45" t="s">
        <v>1580</v>
      </c>
      <c r="P952" s="45" t="s">
        <v>6988</v>
      </c>
      <c r="Q952" s="45" t="s">
        <v>6989</v>
      </c>
      <c r="R952" t="s">
        <v>1581</v>
      </c>
      <c r="S952" s="45" t="s">
        <v>893</v>
      </c>
      <c r="T952"/>
      <c r="U952" s="47">
        <v>170</v>
      </c>
      <c r="V952" s="47">
        <v>170</v>
      </c>
      <c r="W952" s="47" t="s">
        <v>913</v>
      </c>
      <c r="X952" s="47">
        <v>62220</v>
      </c>
      <c r="Y952" s="47">
        <v>57818</v>
      </c>
      <c r="Z952" s="48">
        <v>92.93</v>
      </c>
      <c r="AA952" s="44">
        <v>343</v>
      </c>
      <c r="AB952" s="44">
        <v>293</v>
      </c>
      <c r="AC952" s="44">
        <v>4594</v>
      </c>
      <c r="AD952" s="44"/>
      <c r="AE952" s="44">
        <v>3970</v>
      </c>
      <c r="AF952" s="44">
        <v>44944</v>
      </c>
      <c r="AG952" s="44">
        <v>1733</v>
      </c>
      <c r="AH952" s="47"/>
      <c r="AI952" s="47">
        <v>21</v>
      </c>
      <c r="AJ952">
        <v>2556</v>
      </c>
      <c r="AK952" t="s">
        <v>895</v>
      </c>
      <c r="AL952">
        <v>57818</v>
      </c>
      <c r="AM952"/>
      <c r="AN952"/>
      <c r="AO952"/>
      <c r="AP952"/>
      <c r="AQ952"/>
      <c r="AR952" s="44"/>
      <c r="AS952" s="44"/>
      <c r="AT952" s="44"/>
      <c r="AU952" s="44">
        <v>38961305</v>
      </c>
      <c r="AV952" s="44">
        <v>6598965</v>
      </c>
      <c r="AW952" s="44">
        <v>22532098</v>
      </c>
      <c r="AX952" s="44"/>
      <c r="AY952" s="44">
        <v>23028172</v>
      </c>
      <c r="AZ952" s="21">
        <v>24059761</v>
      </c>
      <c r="BA952" s="21">
        <v>-1031589</v>
      </c>
      <c r="BB952" s="44">
        <v>617162</v>
      </c>
      <c r="BC952" s="44">
        <v>12590</v>
      </c>
      <c r="BD952" s="44"/>
      <c r="BE952" s="44">
        <v>-427017</v>
      </c>
      <c r="BF952" s="44">
        <v>5245120</v>
      </c>
      <c r="BG952" s="44"/>
      <c r="BH952" s="44">
        <v>2289580</v>
      </c>
      <c r="BI952" s="21">
        <v>27876585</v>
      </c>
      <c r="BJ952" s="21">
        <v>2022030</v>
      </c>
      <c r="BK952" s="21"/>
      <c r="BL952" s="21">
        <v>76445</v>
      </c>
      <c r="BM952" s="21">
        <v>1451545</v>
      </c>
      <c r="BN952" s="21">
        <v>38961305</v>
      </c>
      <c r="BO952" s="21"/>
      <c r="BP952" s="21"/>
      <c r="BQ952" s="44"/>
      <c r="BR952" s="21"/>
      <c r="BS952" s="44"/>
      <c r="BT952" s="21"/>
      <c r="BU952" s="44"/>
      <c r="BV952" s="21"/>
      <c r="BW952" s="44">
        <v>4173241</v>
      </c>
      <c r="BX952" s="21"/>
      <c r="BY952" s="21"/>
      <c r="BZ952" s="21"/>
      <c r="CA952" s="44">
        <v>56905</v>
      </c>
      <c r="CB952" s="44"/>
      <c r="CC952" s="44">
        <v>1375812</v>
      </c>
      <c r="CD952" s="44"/>
      <c r="CE952" s="44">
        <v>981777</v>
      </c>
      <c r="CF952" s="44"/>
      <c r="CG952" s="44"/>
      <c r="CH952" s="44"/>
      <c r="CI952" s="21"/>
      <c r="CJ952" s="44"/>
      <c r="CK952" s="21">
        <v>11230</v>
      </c>
      <c r="CL952" s="44"/>
      <c r="CM952" s="44">
        <v>8073</v>
      </c>
      <c r="CN952" s="44">
        <v>100686</v>
      </c>
      <c r="CO952" s="44">
        <v>1530751</v>
      </c>
      <c r="CP952" s="44">
        <v>0</v>
      </c>
      <c r="CQ952" s="21">
        <v>1655122</v>
      </c>
      <c r="CR952" s="44">
        <v>2022475</v>
      </c>
      <c r="CS952" s="44">
        <v>967325</v>
      </c>
      <c r="CT952" s="44">
        <v>246078</v>
      </c>
      <c r="CU952" s="44"/>
      <c r="CV952" s="44">
        <v>68455</v>
      </c>
      <c r="CW952" s="21"/>
      <c r="CX952" s="21"/>
      <c r="CY952" s="21"/>
      <c r="CZ952" s="21"/>
      <c r="DA952" s="21"/>
      <c r="DB952" s="21"/>
      <c r="DC952" s="21"/>
      <c r="DD952" s="21"/>
      <c r="DE952" s="44"/>
      <c r="DF952" s="21"/>
      <c r="DG952" s="44"/>
      <c r="DH952" s="21"/>
      <c r="DI952" s="44"/>
      <c r="DJ952" s="44"/>
      <c r="DK952" s="44"/>
      <c r="DL952" s="44"/>
      <c r="DM952" s="21"/>
      <c r="DN952" s="44"/>
      <c r="DO952" s="44"/>
      <c r="DP952" s="44"/>
      <c r="DQ952" s="44"/>
      <c r="DR952" s="44"/>
      <c r="DS952" s="44"/>
      <c r="DT952" s="44"/>
      <c r="DU952" s="44"/>
      <c r="DV952" s="44"/>
      <c r="DW952" s="44"/>
      <c r="DX952" s="44"/>
      <c r="DY952" s="44">
        <v>450</v>
      </c>
      <c r="DZ952" s="44"/>
      <c r="EA952" s="44"/>
      <c r="EB952" s="21"/>
      <c r="EC952" s="44">
        <v>2842786</v>
      </c>
      <c r="ED952" s="44"/>
      <c r="EE952" s="21"/>
      <c r="EF952" s="44"/>
      <c r="EG952" s="21">
        <v>1523343</v>
      </c>
      <c r="EH952" s="44"/>
      <c r="EI952" s="21">
        <v>15841373</v>
      </c>
      <c r="EJ952" s="44"/>
      <c r="EK952" s="44">
        <v>1559421</v>
      </c>
      <c r="EL952" s="21"/>
      <c r="EM952" s="44"/>
      <c r="EN952" s="44"/>
      <c r="EO952" s="44">
        <v>764725</v>
      </c>
      <c r="EP952" s="21"/>
      <c r="EQ952" s="21"/>
      <c r="ER952" s="21"/>
      <c r="ES952" s="21"/>
      <c r="ET952" s="44"/>
      <c r="EU952" s="21"/>
      <c r="EV952" s="44"/>
      <c r="EW952" s="21"/>
      <c r="EX952" s="44"/>
      <c r="EY952" s="44"/>
      <c r="EZ952" s="21"/>
      <c r="FA952" s="21"/>
      <c r="FB952" s="44"/>
      <c r="FC952" s="44"/>
      <c r="FD952" s="21"/>
      <c r="FE952" s="112"/>
      <c r="FF952" s="44"/>
      <c r="FG952" s="44">
        <v>12322884</v>
      </c>
      <c r="FH952" s="44">
        <v>2515097</v>
      </c>
      <c r="FI952" s="44">
        <v>9221780</v>
      </c>
      <c r="FJ952" s="44">
        <v>493019</v>
      </c>
      <c r="FK952" s="44">
        <v>11454838</v>
      </c>
      <c r="FL952" s="44"/>
      <c r="FM952" s="44"/>
      <c r="FN952" s="44"/>
      <c r="FO952" s="44"/>
      <c r="FP952" s="44"/>
      <c r="FQ952" s="44"/>
      <c r="FR952" s="44"/>
      <c r="FS952" s="44"/>
      <c r="FT952" s="44">
        <v>4396</v>
      </c>
      <c r="FU952" s="44">
        <v>51557</v>
      </c>
      <c r="FV952" s="21">
        <v>286450</v>
      </c>
      <c r="FW952" s="44"/>
      <c r="FX952" s="44">
        <v>404598</v>
      </c>
      <c r="FY952" s="44">
        <v>247948</v>
      </c>
      <c r="FZ952" s="44">
        <v>286899</v>
      </c>
      <c r="GA952" s="44">
        <v>44423</v>
      </c>
      <c r="GB952" s="44"/>
      <c r="GC952" s="44">
        <v>48350</v>
      </c>
      <c r="GD952" s="44">
        <v>1069659</v>
      </c>
      <c r="GE952" s="44">
        <v>553553</v>
      </c>
      <c r="GF952" s="44">
        <v>270566</v>
      </c>
      <c r="GG952" s="44">
        <v>1506649</v>
      </c>
      <c r="GH952" s="44">
        <v>165513</v>
      </c>
      <c r="GI952" s="44">
        <v>237329</v>
      </c>
      <c r="GJ952" s="44">
        <v>195825</v>
      </c>
      <c r="GK952" s="44">
        <v>4563260</v>
      </c>
      <c r="GL952" s="44">
        <v>127713</v>
      </c>
      <c r="GM952" s="44">
        <v>2084190</v>
      </c>
      <c r="GN952" s="44">
        <v>151918</v>
      </c>
      <c r="GO952" s="44">
        <v>25061</v>
      </c>
      <c r="GP952" s="44"/>
      <c r="GQ952" s="44">
        <v>1199</v>
      </c>
      <c r="GR952" s="44">
        <v>277867</v>
      </c>
      <c r="GS952" s="44">
        <v>3880230</v>
      </c>
      <c r="GT952" s="44"/>
      <c r="GU952" s="21">
        <v>547298</v>
      </c>
      <c r="GV952" s="44">
        <v>30712</v>
      </c>
      <c r="GW952" s="44">
        <v>10340716</v>
      </c>
      <c r="GX952" s="44"/>
      <c r="GY952" s="44">
        <v>14798956</v>
      </c>
      <c r="GZ952" s="44">
        <v>16602834</v>
      </c>
      <c r="HA952" s="44"/>
      <c r="HB952" s="44"/>
      <c r="HC952" s="44">
        <v>-1803878</v>
      </c>
      <c r="HD952" s="44">
        <v>14798956</v>
      </c>
      <c r="HE952" s="21">
        <v>109546</v>
      </c>
      <c r="HF952" s="21"/>
      <c r="HG952" s="21">
        <v>1278876</v>
      </c>
      <c r="HH952" s="21"/>
      <c r="HI952" s="21">
        <v>0</v>
      </c>
      <c r="HJ952" s="44"/>
      <c r="HK952" s="21">
        <v>1189178</v>
      </c>
      <c r="HL952" s="21">
        <v>674511</v>
      </c>
      <c r="HM952" s="21">
        <v>1863689</v>
      </c>
      <c r="HN952" s="21">
        <v>-1316391</v>
      </c>
      <c r="HO952" s="21"/>
      <c r="HP952" s="44"/>
      <c r="HQ952" s="47"/>
      <c r="HR952" s="47"/>
      <c r="HS952" s="47"/>
      <c r="HT952" s="47" t="s">
        <v>1855</v>
      </c>
      <c r="HU952" s="47">
        <v>498085.01999999996</v>
      </c>
      <c r="HV952" s="47">
        <v>1952</v>
      </c>
      <c r="HW952" s="47">
        <v>0</v>
      </c>
      <c r="HX952" s="47">
        <v>16486</v>
      </c>
      <c r="HY952" s="47">
        <v>46404</v>
      </c>
      <c r="HZ952" s="47">
        <v>139373</v>
      </c>
      <c r="IA952" s="47">
        <v>0</v>
      </c>
      <c r="IB952" s="47">
        <v>0</v>
      </c>
      <c r="IC952" s="47">
        <v>9262</v>
      </c>
      <c r="ID952">
        <v>10295</v>
      </c>
      <c r="IE952" s="47">
        <v>5282</v>
      </c>
      <c r="IF952">
        <v>19008</v>
      </c>
      <c r="IG952" s="47">
        <v>9328</v>
      </c>
      <c r="IH952" s="47">
        <v>32547</v>
      </c>
      <c r="II952">
        <v>4587</v>
      </c>
      <c r="IJ952">
        <v>7889</v>
      </c>
      <c r="IK952">
        <v>2172</v>
      </c>
      <c r="IL952">
        <v>22625</v>
      </c>
      <c r="IM952">
        <v>327210</v>
      </c>
      <c r="IN952">
        <v>0</v>
      </c>
      <c r="IO952">
        <v>711</v>
      </c>
      <c r="IP952">
        <v>1847</v>
      </c>
      <c r="IQ952">
        <v>397</v>
      </c>
      <c r="IR952">
        <v>0</v>
      </c>
      <c r="IS952">
        <v>0</v>
      </c>
      <c r="IT952">
        <v>2955</v>
      </c>
      <c r="IU952">
        <v>385158</v>
      </c>
      <c r="IV952">
        <v>0</v>
      </c>
      <c r="IW952">
        <v>1090911</v>
      </c>
      <c r="IX952">
        <v>2324045</v>
      </c>
      <c r="IY952">
        <v>4394421</v>
      </c>
      <c r="IZ952">
        <v>0</v>
      </c>
      <c r="JA952">
        <v>0</v>
      </c>
      <c r="JB952">
        <v>425486</v>
      </c>
      <c r="JC952">
        <v>530351</v>
      </c>
      <c r="JD952">
        <v>179565</v>
      </c>
      <c r="JE952">
        <v>386357</v>
      </c>
      <c r="JF952">
        <v>193725</v>
      </c>
      <c r="JG952">
        <v>807552</v>
      </c>
      <c r="JH952">
        <v>140341</v>
      </c>
      <c r="JI952">
        <v>190411</v>
      </c>
      <c r="JJ952">
        <v>147814</v>
      </c>
      <c r="JK952">
        <v>1126747</v>
      </c>
      <c r="JL952">
        <v>12322884</v>
      </c>
      <c r="JM952">
        <v>0</v>
      </c>
      <c r="JN952">
        <v>49386</v>
      </c>
      <c r="JO952">
        <v>92558</v>
      </c>
      <c r="JP952">
        <v>13970</v>
      </c>
      <c r="JQ952">
        <v>0</v>
      </c>
      <c r="JR952">
        <v>0</v>
      </c>
      <c r="JS952">
        <v>155914</v>
      </c>
      <c r="JT952"/>
      <c r="JU952"/>
      <c r="JV952"/>
      <c r="JW952"/>
      <c r="JX952"/>
      <c r="JY952">
        <v>10295</v>
      </c>
      <c r="JZ952"/>
      <c r="KA952"/>
      <c r="KB952"/>
      <c r="KC952"/>
      <c r="KD952"/>
      <c r="KE952">
        <v>530351</v>
      </c>
      <c r="KF952">
        <v>244</v>
      </c>
      <c r="KG952">
        <v>338</v>
      </c>
      <c r="KH952">
        <v>174</v>
      </c>
      <c r="KI952">
        <v>156</v>
      </c>
      <c r="KJ952">
        <v>210</v>
      </c>
      <c r="KK952">
        <v>121</v>
      </c>
      <c r="KL952">
        <v>102</v>
      </c>
      <c r="KM952">
        <v>129</v>
      </c>
      <c r="KN952">
        <v>84</v>
      </c>
      <c r="KO952">
        <v>1</v>
      </c>
      <c r="KP952">
        <v>0</v>
      </c>
      <c r="KQ952">
        <v>0</v>
      </c>
      <c r="KR952">
        <v>0</v>
      </c>
      <c r="KS952">
        <v>0</v>
      </c>
      <c r="KT952">
        <v>1</v>
      </c>
      <c r="KU952">
        <v>1</v>
      </c>
      <c r="KV952">
        <v>0</v>
      </c>
      <c r="KW952">
        <v>0</v>
      </c>
      <c r="KX952">
        <v>0</v>
      </c>
      <c r="KY952">
        <v>0</v>
      </c>
      <c r="KZ952">
        <v>0</v>
      </c>
      <c r="LA952">
        <v>0</v>
      </c>
      <c r="LB952">
        <v>0</v>
      </c>
      <c r="LC952">
        <v>0</v>
      </c>
      <c r="LD952">
        <v>1</v>
      </c>
      <c r="LE952">
        <v>0</v>
      </c>
      <c r="LF952">
        <v>0</v>
      </c>
      <c r="LG952">
        <v>0</v>
      </c>
      <c r="LH952">
        <v>0</v>
      </c>
    </row>
    <row r="953" spans="1:320" s="34" customFormat="1" ht="15" customHeight="1" x14ac:dyDescent="0.25">
      <c r="A953" s="45">
        <v>206430863</v>
      </c>
      <c r="B953" s="45" t="s">
        <v>6990</v>
      </c>
      <c r="C953" s="46">
        <v>45292</v>
      </c>
      <c r="D953" s="46">
        <v>45657</v>
      </c>
      <c r="E953" s="47">
        <v>366</v>
      </c>
      <c r="F953" s="45" t="s">
        <v>883</v>
      </c>
      <c r="G953" s="45" t="s">
        <v>884</v>
      </c>
      <c r="H953" s="45" t="s">
        <v>1555</v>
      </c>
      <c r="I953" s="45" t="s">
        <v>886</v>
      </c>
      <c r="J953" s="45" t="s">
        <v>887</v>
      </c>
      <c r="K953" s="45" t="s">
        <v>1556</v>
      </c>
      <c r="L953" s="45" t="s">
        <v>6859</v>
      </c>
      <c r="M953" s="45" t="s">
        <v>6991</v>
      </c>
      <c r="N953" s="45" t="s">
        <v>6992</v>
      </c>
      <c r="O953" s="45" t="s">
        <v>1568</v>
      </c>
      <c r="P953" s="45" t="s">
        <v>6993</v>
      </c>
      <c r="Q953" s="45" t="s">
        <v>6994</v>
      </c>
      <c r="R953" t="s">
        <v>6995</v>
      </c>
      <c r="S953" s="45" t="s">
        <v>893</v>
      </c>
      <c r="T953" t="s">
        <v>6996</v>
      </c>
      <c r="U953" s="47">
        <v>76</v>
      </c>
      <c r="V953" s="47">
        <v>76</v>
      </c>
      <c r="W953" s="47" t="s">
        <v>894</v>
      </c>
      <c r="X953" s="47">
        <v>27816</v>
      </c>
      <c r="Y953" s="47">
        <v>23045</v>
      </c>
      <c r="Z953" s="48">
        <v>191.91</v>
      </c>
      <c r="AA953" s="44">
        <v>471</v>
      </c>
      <c r="AB953" s="44">
        <v>463</v>
      </c>
      <c r="AC953" s="44">
        <v>6120</v>
      </c>
      <c r="AD953" s="44">
        <v>3598</v>
      </c>
      <c r="AE953" s="44">
        <v>1242</v>
      </c>
      <c r="AF953" s="44">
        <v>9441</v>
      </c>
      <c r="AG953" s="44"/>
      <c r="AH953" s="47"/>
      <c r="AI953" s="47">
        <v>1114</v>
      </c>
      <c r="AJ953">
        <v>1530</v>
      </c>
      <c r="AK953" t="s">
        <v>895</v>
      </c>
      <c r="AL953">
        <v>23045</v>
      </c>
      <c r="AM953"/>
      <c r="AN953"/>
      <c r="AO953"/>
      <c r="AP953"/>
      <c r="AQ953"/>
      <c r="AR953" s="44"/>
      <c r="AS953" s="44"/>
      <c r="AT953" s="44"/>
      <c r="AU953" s="44">
        <v>10682380</v>
      </c>
      <c r="AV953" s="44">
        <v>4356185</v>
      </c>
      <c r="AW953" s="44">
        <v>-546690</v>
      </c>
      <c r="AX953" s="44">
        <v>5220</v>
      </c>
      <c r="AY953" s="44">
        <v>15590475</v>
      </c>
      <c r="AZ953" s="21">
        <v>14283020</v>
      </c>
      <c r="BA953" s="21">
        <v>1307455</v>
      </c>
      <c r="BB953" s="44">
        <v>-23252</v>
      </c>
      <c r="BC953" s="44"/>
      <c r="BD953" s="44"/>
      <c r="BE953" s="44">
        <v>1284203</v>
      </c>
      <c r="BF953" s="44">
        <v>2822410</v>
      </c>
      <c r="BG953" s="44">
        <v>1657074</v>
      </c>
      <c r="BH953" s="44">
        <v>614117</v>
      </c>
      <c r="BI953" s="21">
        <v>4371938</v>
      </c>
      <c r="BJ953" s="21"/>
      <c r="BK953" s="21"/>
      <c r="BL953" s="21">
        <v>512822</v>
      </c>
      <c r="BM953" s="21">
        <v>704019</v>
      </c>
      <c r="BN953" s="21">
        <v>10682380</v>
      </c>
      <c r="BO953" s="21"/>
      <c r="BP953" s="21"/>
      <c r="BQ953" s="44"/>
      <c r="BR953" s="21"/>
      <c r="BS953" s="44"/>
      <c r="BT953" s="21"/>
      <c r="BU953" s="44"/>
      <c r="BV953" s="21"/>
      <c r="BW953" s="44">
        <v>2437069</v>
      </c>
      <c r="BX953" s="21"/>
      <c r="BY953" s="21">
        <v>1351279</v>
      </c>
      <c r="BZ953" s="21"/>
      <c r="CA953" s="44">
        <v>7042</v>
      </c>
      <c r="CB953" s="44"/>
      <c r="CC953" s="44">
        <v>367247</v>
      </c>
      <c r="CD953" s="44"/>
      <c r="CE953" s="44"/>
      <c r="CF953" s="44"/>
      <c r="CG953" s="44"/>
      <c r="CH953" s="44"/>
      <c r="CI953" s="21">
        <v>30367</v>
      </c>
      <c r="CJ953" s="44"/>
      <c r="CK953" s="21">
        <v>163181</v>
      </c>
      <c r="CL953" s="44"/>
      <c r="CM953" s="44">
        <v>52175</v>
      </c>
      <c r="CN953" s="44">
        <v>0</v>
      </c>
      <c r="CO953" s="44">
        <v>1331960</v>
      </c>
      <c r="CP953" s="44">
        <v>160820</v>
      </c>
      <c r="CQ953" s="21">
        <v>1398250</v>
      </c>
      <c r="CR953" s="44">
        <v>289760</v>
      </c>
      <c r="CS953" s="44">
        <v>816893</v>
      </c>
      <c r="CT953" s="44">
        <v>183367</v>
      </c>
      <c r="CU953" s="44"/>
      <c r="CV953" s="44">
        <v>122960</v>
      </c>
      <c r="CW953" s="21"/>
      <c r="CX953" s="21"/>
      <c r="CY953" s="21"/>
      <c r="CZ953" s="21"/>
      <c r="DA953" s="21"/>
      <c r="DB953" s="21"/>
      <c r="DC953" s="21"/>
      <c r="DD953" s="21"/>
      <c r="DE953" s="44"/>
      <c r="DF953" s="21"/>
      <c r="DG953" s="44"/>
      <c r="DH953" s="21"/>
      <c r="DI953" s="44"/>
      <c r="DJ953" s="44"/>
      <c r="DK953" s="44"/>
      <c r="DL953" s="44"/>
      <c r="DM953" s="21"/>
      <c r="DN953" s="44"/>
      <c r="DO953" s="44"/>
      <c r="DP953" s="44"/>
      <c r="DQ953" s="44"/>
      <c r="DR953" s="44"/>
      <c r="DS953" s="44"/>
      <c r="DT953" s="44"/>
      <c r="DU953" s="44"/>
      <c r="DV953" s="44"/>
      <c r="DW953" s="44"/>
      <c r="DX953" s="44"/>
      <c r="DY953" s="44"/>
      <c r="DZ953" s="44"/>
      <c r="EA953" s="44"/>
      <c r="EB953" s="21"/>
      <c r="EC953" s="44">
        <v>-1638288</v>
      </c>
      <c r="ED953" s="44"/>
      <c r="EE953" s="21">
        <v>276673</v>
      </c>
      <c r="EF953" s="44"/>
      <c r="EG953" s="21">
        <v>74122</v>
      </c>
      <c r="EH953" s="44"/>
      <c r="EI953" s="21">
        <v>670107</v>
      </c>
      <c r="EJ953" s="44"/>
      <c r="EK953" s="44"/>
      <c r="EL953" s="21"/>
      <c r="EM953" s="44"/>
      <c r="EN953" s="44"/>
      <c r="EO953" s="44">
        <v>70696</v>
      </c>
      <c r="EP953" s="21"/>
      <c r="EQ953" s="21"/>
      <c r="ER953" s="21"/>
      <c r="ES953" s="21"/>
      <c r="ET953" s="44"/>
      <c r="EU953" s="21"/>
      <c r="EV953" s="44"/>
      <c r="EW953" s="21"/>
      <c r="EX953" s="44"/>
      <c r="EY953" s="44"/>
      <c r="EZ953" s="21"/>
      <c r="FA953" s="21"/>
      <c r="FB953" s="44"/>
      <c r="FC953" s="44"/>
      <c r="FD953" s="21"/>
      <c r="FE953" s="112"/>
      <c r="FF953" s="44"/>
      <c r="FG953" s="44">
        <v>6343365</v>
      </c>
      <c r="FH953" s="44">
        <v>1714950</v>
      </c>
      <c r="FI953" s="44">
        <v>6224705</v>
      </c>
      <c r="FJ953" s="44">
        <v>23932</v>
      </c>
      <c r="FK953" s="44">
        <v>5665566</v>
      </c>
      <c r="FL953" s="44"/>
      <c r="FM953" s="44"/>
      <c r="FN953" s="44"/>
      <c r="FO953" s="44"/>
      <c r="FP953" s="44"/>
      <c r="FQ953" s="44"/>
      <c r="FR953" s="44"/>
      <c r="FS953" s="44"/>
      <c r="FT953" s="44">
        <v>164648</v>
      </c>
      <c r="FU953" s="44"/>
      <c r="FV953" s="21">
        <v>767496</v>
      </c>
      <c r="FW953" s="44">
        <v>45291</v>
      </c>
      <c r="FX953" s="44">
        <v>421978</v>
      </c>
      <c r="FY953" s="44">
        <v>58531</v>
      </c>
      <c r="FZ953" s="44">
        <v>324167</v>
      </c>
      <c r="GA953" s="44">
        <v>105105</v>
      </c>
      <c r="GB953" s="44"/>
      <c r="GC953" s="44">
        <v>73820</v>
      </c>
      <c r="GD953" s="44">
        <v>584199</v>
      </c>
      <c r="GE953" s="44">
        <v>409053</v>
      </c>
      <c r="GF953" s="44">
        <v>125643</v>
      </c>
      <c r="GG953" s="44">
        <v>945541</v>
      </c>
      <c r="GH953" s="44">
        <v>174268</v>
      </c>
      <c r="GI953" s="44">
        <v>138971</v>
      </c>
      <c r="GJ953" s="44">
        <v>247955</v>
      </c>
      <c r="GK953" s="44">
        <v>2953322</v>
      </c>
      <c r="GL953" s="44">
        <v>105845</v>
      </c>
      <c r="GM953" s="44">
        <v>586370</v>
      </c>
      <c r="GN953" s="44">
        <v>59447</v>
      </c>
      <c r="GO953" s="44">
        <v>26879</v>
      </c>
      <c r="GP953" s="44"/>
      <c r="GQ953" s="44"/>
      <c r="GR953" s="44">
        <v>298925</v>
      </c>
      <c r="GS953" s="44">
        <v>38835091</v>
      </c>
      <c r="GT953" s="44"/>
      <c r="GU953" s="21">
        <v>678198</v>
      </c>
      <c r="GV953" s="44">
        <v>3385</v>
      </c>
      <c r="GW953" s="44">
        <v>4259940</v>
      </c>
      <c r="GX953" s="44">
        <v>70168</v>
      </c>
      <c r="GY953" s="44">
        <v>43846782</v>
      </c>
      <c r="GZ953" s="44">
        <v>-5128560</v>
      </c>
      <c r="HA953" s="44">
        <v>56703</v>
      </c>
      <c r="HB953" s="44">
        <v>4122355</v>
      </c>
      <c r="HC953" s="44">
        <v>44796284</v>
      </c>
      <c r="HD953" s="44">
        <v>43846782</v>
      </c>
      <c r="HE953" s="21"/>
      <c r="HF953" s="21"/>
      <c r="HG953" s="21">
        <v>-6505523</v>
      </c>
      <c r="HH953" s="21"/>
      <c r="HI953" s="21">
        <v>0</v>
      </c>
      <c r="HJ953" s="44"/>
      <c r="HK953" s="21">
        <v>1270503</v>
      </c>
      <c r="HL953" s="21">
        <v>372284</v>
      </c>
      <c r="HM953" s="21">
        <v>1642787</v>
      </c>
      <c r="HN953" s="21">
        <v>-964589</v>
      </c>
      <c r="HO953" s="21"/>
      <c r="HP953" s="44"/>
      <c r="HQ953" s="47"/>
      <c r="HR953" s="47">
        <v>4408856</v>
      </c>
      <c r="HS953" s="47">
        <v>-286501</v>
      </c>
      <c r="HT953" s="47" t="s">
        <v>6997</v>
      </c>
      <c r="HU953" s="47">
        <v>35233207.200000003</v>
      </c>
      <c r="HV953" s="47">
        <v>2662</v>
      </c>
      <c r="HW953" s="47">
        <v>0</v>
      </c>
      <c r="HX953" s="47">
        <v>20891</v>
      </c>
      <c r="HY953" s="47">
        <v>24631</v>
      </c>
      <c r="HZ953" s="47">
        <v>51890</v>
      </c>
      <c r="IA953" s="47">
        <v>0</v>
      </c>
      <c r="IB953" s="47">
        <v>0</v>
      </c>
      <c r="IC953" s="47">
        <v>84</v>
      </c>
      <c r="ID953">
        <v>3733</v>
      </c>
      <c r="IE953" s="47">
        <v>2480</v>
      </c>
      <c r="IF953">
        <v>11965</v>
      </c>
      <c r="IG953" s="47">
        <v>3576</v>
      </c>
      <c r="IH953" s="47">
        <v>20113</v>
      </c>
      <c r="II953">
        <v>3275</v>
      </c>
      <c r="IJ953">
        <v>4090</v>
      </c>
      <c r="IK953">
        <v>5281</v>
      </c>
      <c r="IL953">
        <v>19822</v>
      </c>
      <c r="IM953">
        <v>174493</v>
      </c>
      <c r="IN953">
        <v>0</v>
      </c>
      <c r="IO953">
        <v>0</v>
      </c>
      <c r="IP953">
        <v>0</v>
      </c>
      <c r="IQ953">
        <v>3697</v>
      </c>
      <c r="IR953">
        <v>0</v>
      </c>
      <c r="IS953">
        <v>0</v>
      </c>
      <c r="IT953">
        <v>3697</v>
      </c>
      <c r="IU953">
        <v>213040</v>
      </c>
      <c r="IV953">
        <v>0</v>
      </c>
      <c r="IW953">
        <v>1223378</v>
      </c>
      <c r="IX953">
        <v>1117288</v>
      </c>
      <c r="IY953">
        <v>1493538</v>
      </c>
      <c r="IZ953">
        <v>0</v>
      </c>
      <c r="JA953">
        <v>0</v>
      </c>
      <c r="JB953">
        <v>2419</v>
      </c>
      <c r="JC953">
        <v>116312</v>
      </c>
      <c r="JD953">
        <v>75082</v>
      </c>
      <c r="JE953">
        <v>275219</v>
      </c>
      <c r="JF953">
        <v>70527</v>
      </c>
      <c r="JG953">
        <v>495986</v>
      </c>
      <c r="JH953">
        <v>137905</v>
      </c>
      <c r="JI953">
        <v>104861</v>
      </c>
      <c r="JJ953">
        <v>199069</v>
      </c>
      <c r="JK953">
        <v>818741</v>
      </c>
      <c r="JL953">
        <v>6343365</v>
      </c>
      <c r="JM953">
        <v>0</v>
      </c>
      <c r="JN953">
        <v>0</v>
      </c>
      <c r="JO953">
        <v>0</v>
      </c>
      <c r="JP953">
        <v>186622</v>
      </c>
      <c r="JQ953">
        <v>0</v>
      </c>
      <c r="JR953">
        <v>0</v>
      </c>
      <c r="JS953">
        <v>186622</v>
      </c>
      <c r="JT953"/>
      <c r="JU953"/>
      <c r="JV953"/>
      <c r="JW953"/>
      <c r="JX953">
        <v>3733</v>
      </c>
      <c r="JY953"/>
      <c r="JZ953"/>
      <c r="KA953"/>
      <c r="KB953"/>
      <c r="KC953"/>
      <c r="KD953">
        <v>116312</v>
      </c>
      <c r="KE953"/>
      <c r="KF953">
        <v>124</v>
      </c>
      <c r="KG953">
        <v>222</v>
      </c>
      <c r="KH953">
        <v>71</v>
      </c>
      <c r="KI953">
        <v>81</v>
      </c>
      <c r="KJ953">
        <v>151</v>
      </c>
      <c r="KK953">
        <v>41</v>
      </c>
      <c r="KL953">
        <v>50</v>
      </c>
      <c r="KM953">
        <v>100</v>
      </c>
      <c r="KN953">
        <v>23</v>
      </c>
      <c r="KO953">
        <v>1</v>
      </c>
      <c r="KP953">
        <v>0</v>
      </c>
      <c r="KQ953">
        <v>0</v>
      </c>
      <c r="KR953">
        <v>0</v>
      </c>
      <c r="KS953">
        <v>1</v>
      </c>
      <c r="KT953">
        <v>0</v>
      </c>
      <c r="KU953">
        <v>1</v>
      </c>
      <c r="KV953">
        <v>0</v>
      </c>
      <c r="KW953">
        <v>0</v>
      </c>
      <c r="KX953">
        <v>0</v>
      </c>
      <c r="KY953">
        <v>0</v>
      </c>
      <c r="KZ953">
        <v>0</v>
      </c>
      <c r="LA953">
        <v>0</v>
      </c>
      <c r="LB953">
        <v>0</v>
      </c>
      <c r="LC953">
        <v>0</v>
      </c>
      <c r="LD953">
        <v>1</v>
      </c>
      <c r="LE953">
        <v>0</v>
      </c>
      <c r="LF953">
        <v>0</v>
      </c>
      <c r="LG953">
        <v>0</v>
      </c>
      <c r="LH953">
        <v>0</v>
      </c>
    </row>
    <row r="954" spans="1:320" s="34" customFormat="1" ht="15" customHeight="1" x14ac:dyDescent="0.25">
      <c r="A954" s="45">
        <v>206430908</v>
      </c>
      <c r="B954" s="45" t="s">
        <v>1582</v>
      </c>
      <c r="C954" s="46">
        <v>45017</v>
      </c>
      <c r="D954" s="46">
        <v>45382</v>
      </c>
      <c r="E954" s="47">
        <v>366</v>
      </c>
      <c r="F954" s="45" t="s">
        <v>883</v>
      </c>
      <c r="G954" s="45" t="s">
        <v>893</v>
      </c>
      <c r="H954" s="45" t="s">
        <v>1555</v>
      </c>
      <c r="I954" s="45" t="s">
        <v>916</v>
      </c>
      <c r="J954" s="45" t="s">
        <v>331</v>
      </c>
      <c r="K954" s="45" t="s">
        <v>1556</v>
      </c>
      <c r="L954" s="45" t="s">
        <v>6873</v>
      </c>
      <c r="M954" s="45" t="s">
        <v>1583</v>
      </c>
      <c r="N954" s="45" t="s">
        <v>1584</v>
      </c>
      <c r="O954" s="45" t="s">
        <v>1580</v>
      </c>
      <c r="P954" s="45" t="s">
        <v>1585</v>
      </c>
      <c r="Q954" s="45" t="s">
        <v>1586</v>
      </c>
      <c r="R954" t="s">
        <v>1587</v>
      </c>
      <c r="S954" s="45" t="s">
        <v>893</v>
      </c>
      <c r="T954" t="s">
        <v>1206</v>
      </c>
      <c r="U954" s="47">
        <v>48</v>
      </c>
      <c r="V954" s="47">
        <v>48</v>
      </c>
      <c r="W954" s="47" t="s">
        <v>1728</v>
      </c>
      <c r="X954" s="47">
        <v>17568</v>
      </c>
      <c r="Y954" s="47">
        <v>11247</v>
      </c>
      <c r="Z954" s="48">
        <v>64.02</v>
      </c>
      <c r="AA954" s="44">
        <v>170</v>
      </c>
      <c r="AB954" s="44">
        <v>167</v>
      </c>
      <c r="AC954" s="44">
        <v>2185</v>
      </c>
      <c r="AD954" s="44">
        <v>139</v>
      </c>
      <c r="AE954" s="44">
        <v>361</v>
      </c>
      <c r="AF954" s="44">
        <v>5432</v>
      </c>
      <c r="AG954" s="44">
        <v>423</v>
      </c>
      <c r="AH954" s="47"/>
      <c r="AI954" s="47">
        <v>2707</v>
      </c>
      <c r="AJ954"/>
      <c r="AK954" t="s">
        <v>895</v>
      </c>
      <c r="AL954">
        <v>11247</v>
      </c>
      <c r="AM954"/>
      <c r="AN954"/>
      <c r="AO954"/>
      <c r="AP954"/>
      <c r="AQ954"/>
      <c r="AR954" s="44"/>
      <c r="AS954" s="44"/>
      <c r="AT954" s="44"/>
      <c r="AU954" s="44">
        <v>7610849</v>
      </c>
      <c r="AV954" s="44">
        <v>1040152</v>
      </c>
      <c r="AW954" s="44">
        <v>2268462</v>
      </c>
      <c r="AX954" s="44">
        <v>8445</v>
      </c>
      <c r="AY954" s="44">
        <v>6390984</v>
      </c>
      <c r="AZ954" s="21">
        <v>6302149</v>
      </c>
      <c r="BA954" s="21">
        <v>88835</v>
      </c>
      <c r="BB954" s="44">
        <v>513085</v>
      </c>
      <c r="BC954" s="44"/>
      <c r="BD954" s="44"/>
      <c r="BE954" s="44">
        <v>601920</v>
      </c>
      <c r="BF954" s="44">
        <v>1562753</v>
      </c>
      <c r="BG954" s="44">
        <v>89933</v>
      </c>
      <c r="BH954" s="44">
        <v>274360</v>
      </c>
      <c r="BI954" s="21">
        <v>3514504</v>
      </c>
      <c r="BJ954" s="21">
        <v>303318</v>
      </c>
      <c r="BK954" s="21"/>
      <c r="BL954" s="21">
        <v>1865981</v>
      </c>
      <c r="BM954" s="21"/>
      <c r="BN954" s="21">
        <v>7610849</v>
      </c>
      <c r="BO954" s="21"/>
      <c r="BP954" s="21"/>
      <c r="BQ954" s="44"/>
      <c r="BR954" s="21"/>
      <c r="BS954" s="44"/>
      <c r="BT954" s="21"/>
      <c r="BU954" s="44"/>
      <c r="BV954" s="21"/>
      <c r="BW954" s="44">
        <v>832274</v>
      </c>
      <c r="BX954" s="21"/>
      <c r="BY954" s="21">
        <v>121615</v>
      </c>
      <c r="BZ954" s="21"/>
      <c r="CA954" s="44">
        <v>67</v>
      </c>
      <c r="CB954" s="44"/>
      <c r="CC954" s="44">
        <v>1005</v>
      </c>
      <c r="CD954" s="44"/>
      <c r="CE954" s="44">
        <v>41847</v>
      </c>
      <c r="CF954" s="44"/>
      <c r="CG954" s="44"/>
      <c r="CH954" s="44"/>
      <c r="CI954" s="21">
        <v>43344</v>
      </c>
      <c r="CJ954" s="44"/>
      <c r="CK954" s="21"/>
      <c r="CL954" s="44"/>
      <c r="CM954" s="44">
        <v>25701</v>
      </c>
      <c r="CN954" s="44">
        <v>0</v>
      </c>
      <c r="CO954" s="44">
        <v>418949</v>
      </c>
      <c r="CP954" s="44">
        <v>0</v>
      </c>
      <c r="CQ954" s="21">
        <v>413969</v>
      </c>
      <c r="CR954" s="44">
        <v>30128</v>
      </c>
      <c r="CS954" s="44">
        <v>109657</v>
      </c>
      <c r="CT954" s="44">
        <v>26048</v>
      </c>
      <c r="CU954" s="44"/>
      <c r="CV954" s="44">
        <v>15700</v>
      </c>
      <c r="CW954" s="21"/>
      <c r="CX954" s="21"/>
      <c r="CY954" s="21"/>
      <c r="CZ954" s="21"/>
      <c r="DA954" s="21"/>
      <c r="DB954" s="21"/>
      <c r="DC954" s="21"/>
      <c r="DD954" s="21"/>
      <c r="DE954" s="44"/>
      <c r="DF954" s="21"/>
      <c r="DG954" s="44"/>
      <c r="DH954" s="21"/>
      <c r="DI954" s="44"/>
      <c r="DJ954" s="44"/>
      <c r="DK954" s="44"/>
      <c r="DL954" s="44"/>
      <c r="DM954" s="21"/>
      <c r="DN954" s="44"/>
      <c r="DO954" s="44"/>
      <c r="DP954" s="44"/>
      <c r="DQ954" s="44"/>
      <c r="DR954" s="44"/>
      <c r="DS954" s="44"/>
      <c r="DT954" s="44"/>
      <c r="DU954" s="44"/>
      <c r="DV954" s="44"/>
      <c r="DW954" s="44"/>
      <c r="DX954" s="44"/>
      <c r="DY954" s="44">
        <v>397978</v>
      </c>
      <c r="DZ954" s="44"/>
      <c r="EA954" s="44"/>
      <c r="EB954" s="21"/>
      <c r="EC954" s="44">
        <v>119424</v>
      </c>
      <c r="ED954" s="44"/>
      <c r="EE954" s="21">
        <v>67498</v>
      </c>
      <c r="EF954" s="44"/>
      <c r="EG954" s="21">
        <v>99579</v>
      </c>
      <c r="EH954" s="44"/>
      <c r="EI954" s="21">
        <v>1561803</v>
      </c>
      <c r="EJ954" s="44"/>
      <c r="EK954" s="44">
        <v>22180</v>
      </c>
      <c r="EL954" s="21"/>
      <c r="EM954" s="44"/>
      <c r="EN954" s="44"/>
      <c r="EO954" s="44"/>
      <c r="EP954" s="21"/>
      <c r="EQ954" s="21"/>
      <c r="ER954" s="21"/>
      <c r="ES954" s="21"/>
      <c r="ET954" s="44"/>
      <c r="EU954" s="21"/>
      <c r="EV954" s="44"/>
      <c r="EW954" s="21"/>
      <c r="EX954" s="44"/>
      <c r="EY954" s="44"/>
      <c r="EZ954" s="21"/>
      <c r="FA954" s="21"/>
      <c r="FB954" s="44"/>
      <c r="FC954" s="44"/>
      <c r="FD954" s="21"/>
      <c r="FE954" s="112"/>
      <c r="FF954" s="44"/>
      <c r="FG954" s="44">
        <v>3299145</v>
      </c>
      <c r="FH954" s="44">
        <v>1122441</v>
      </c>
      <c r="FI954" s="44">
        <v>1880563</v>
      </c>
      <c r="FJ954" s="44">
        <v>48898</v>
      </c>
      <c r="FK954" s="44">
        <v>3024509</v>
      </c>
      <c r="FL954" s="44"/>
      <c r="FM954" s="44"/>
      <c r="FN954" s="44"/>
      <c r="FO954" s="44"/>
      <c r="FP954" s="44"/>
      <c r="FQ954" s="44"/>
      <c r="FR954" s="44"/>
      <c r="FS954" s="44"/>
      <c r="FT954" s="44">
        <v>34869</v>
      </c>
      <c r="FU954" s="44"/>
      <c r="FV954" s="21">
        <v>223744</v>
      </c>
      <c r="FW954" s="44"/>
      <c r="FX954" s="44">
        <v>229664</v>
      </c>
      <c r="FY954" s="44">
        <v>23102</v>
      </c>
      <c r="FZ954" s="44">
        <v>99946</v>
      </c>
      <c r="GA954" s="44">
        <v>26198</v>
      </c>
      <c r="GB954" s="44"/>
      <c r="GC954" s="44">
        <v>37975</v>
      </c>
      <c r="GD954" s="44">
        <v>235554</v>
      </c>
      <c r="GE954" s="44">
        <v>148851</v>
      </c>
      <c r="GF954" s="44">
        <v>79399</v>
      </c>
      <c r="GG954" s="44">
        <v>496863</v>
      </c>
      <c r="GH954" s="44">
        <v>4888</v>
      </c>
      <c r="GI954" s="44">
        <v>196747</v>
      </c>
      <c r="GJ954" s="44">
        <v>265931</v>
      </c>
      <c r="GK954" s="44">
        <v>1145447</v>
      </c>
      <c r="GL954" s="44"/>
      <c r="GM954" s="44">
        <v>345</v>
      </c>
      <c r="GN954" s="44">
        <v>12509</v>
      </c>
      <c r="GO954" s="44">
        <v>5936</v>
      </c>
      <c r="GP954" s="44">
        <v>9672</v>
      </c>
      <c r="GQ954" s="44"/>
      <c r="GR954" s="44"/>
      <c r="GS954" s="44">
        <v>193005210</v>
      </c>
      <c r="GT954" s="44">
        <v>63</v>
      </c>
      <c r="GU954" s="21">
        <v>13004244</v>
      </c>
      <c r="GV954" s="44">
        <v>3245191</v>
      </c>
      <c r="GW954" s="44"/>
      <c r="GX954" s="44"/>
      <c r="GY954" s="44">
        <v>209254708</v>
      </c>
      <c r="GZ954" s="44">
        <v>168493756</v>
      </c>
      <c r="HA954" s="44">
        <v>4865865</v>
      </c>
      <c r="HB954" s="44"/>
      <c r="HC954" s="44">
        <v>35895087</v>
      </c>
      <c r="HD954" s="44">
        <v>209254708</v>
      </c>
      <c r="HE954" s="21"/>
      <c r="HF954" s="21"/>
      <c r="HG954" s="21"/>
      <c r="HH954" s="21"/>
      <c r="HI954" s="21">
        <v>2976437</v>
      </c>
      <c r="HJ954" s="44">
        <v>30963961</v>
      </c>
      <c r="HK954" s="21"/>
      <c r="HL954" s="21">
        <v>9703169</v>
      </c>
      <c r="HM954" s="21">
        <v>43643567</v>
      </c>
      <c r="HN954" s="21">
        <v>-30639323</v>
      </c>
      <c r="HO954" s="21"/>
      <c r="HP954" s="44"/>
      <c r="HQ954" s="47"/>
      <c r="HR954" s="47"/>
      <c r="HS954" s="47"/>
      <c r="HT954" s="47" t="s">
        <v>1759</v>
      </c>
      <c r="HU954" s="47">
        <v>0</v>
      </c>
      <c r="HV954" s="47">
        <v>1972</v>
      </c>
      <c r="HW954" s="47">
        <v>0</v>
      </c>
      <c r="HX954" s="47">
        <v>8241</v>
      </c>
      <c r="HY954" s="47">
        <v>25826</v>
      </c>
      <c r="HZ954" s="47">
        <v>46347</v>
      </c>
      <c r="IA954" s="47">
        <v>0</v>
      </c>
      <c r="IB954" s="47">
        <v>0</v>
      </c>
      <c r="IC954" s="47">
        <v>1791</v>
      </c>
      <c r="ID954"/>
      <c r="IE954" s="47">
        <v>1408</v>
      </c>
      <c r="IF954">
        <v>3905</v>
      </c>
      <c r="IG954" s="47">
        <v>2129</v>
      </c>
      <c r="IH954" s="47">
        <v>6785</v>
      </c>
      <c r="II954">
        <v>51</v>
      </c>
      <c r="IJ954">
        <v>4854</v>
      </c>
      <c r="IK954">
        <v>3241</v>
      </c>
      <c r="IL954">
        <v>10726</v>
      </c>
      <c r="IM954">
        <v>117276</v>
      </c>
      <c r="IN954">
        <v>0</v>
      </c>
      <c r="IO954">
        <v>0</v>
      </c>
      <c r="IP954">
        <v>0</v>
      </c>
      <c r="IQ954">
        <v>0</v>
      </c>
      <c r="IR954">
        <v>0</v>
      </c>
      <c r="IS954">
        <v>0</v>
      </c>
      <c r="IT954">
        <v>0</v>
      </c>
      <c r="IU954">
        <v>143645</v>
      </c>
      <c r="IV954">
        <v>0</v>
      </c>
      <c r="IW954">
        <v>317250</v>
      </c>
      <c r="IX954">
        <v>683598</v>
      </c>
      <c r="IY954">
        <v>935622</v>
      </c>
      <c r="IZ954">
        <v>0</v>
      </c>
      <c r="JA954">
        <v>0</v>
      </c>
      <c r="JB954">
        <v>102827</v>
      </c>
      <c r="JC954"/>
      <c r="JD954">
        <v>46392</v>
      </c>
      <c r="JE954">
        <v>91535</v>
      </c>
      <c r="JF954">
        <v>50484</v>
      </c>
      <c r="JG954">
        <v>214277</v>
      </c>
      <c r="JH954">
        <v>3386</v>
      </c>
      <c r="JI954">
        <v>130378</v>
      </c>
      <c r="JJ954">
        <v>193084</v>
      </c>
      <c r="JK954">
        <v>386667</v>
      </c>
      <c r="JL954">
        <v>3299145</v>
      </c>
      <c r="JM954">
        <v>0</v>
      </c>
      <c r="JN954">
        <v>0</v>
      </c>
      <c r="JO954">
        <v>0</v>
      </c>
      <c r="JP954">
        <v>0</v>
      </c>
      <c r="JQ954">
        <v>0</v>
      </c>
      <c r="JR954">
        <v>0</v>
      </c>
      <c r="JS954">
        <v>0</v>
      </c>
      <c r="JT954"/>
      <c r="JU954"/>
      <c r="JV954"/>
      <c r="JW954"/>
      <c r="JX954"/>
      <c r="JY954"/>
      <c r="JZ954"/>
      <c r="KA954"/>
      <c r="KB954"/>
      <c r="KC954"/>
      <c r="KD954"/>
      <c r="KE954"/>
      <c r="KF954">
        <v>116</v>
      </c>
      <c r="KG954">
        <v>162</v>
      </c>
      <c r="KH954">
        <v>85</v>
      </c>
      <c r="KI954">
        <v>90</v>
      </c>
      <c r="KJ954">
        <v>130</v>
      </c>
      <c r="KK954">
        <v>66</v>
      </c>
      <c r="KL954">
        <v>54</v>
      </c>
      <c r="KM954">
        <v>80</v>
      </c>
      <c r="KN954">
        <v>37</v>
      </c>
      <c r="KO954">
        <v>0</v>
      </c>
      <c r="KP954">
        <v>1</v>
      </c>
      <c r="KQ954">
        <v>0</v>
      </c>
      <c r="KR954">
        <v>1</v>
      </c>
      <c r="KS954">
        <v>0</v>
      </c>
      <c r="KT954">
        <v>0</v>
      </c>
      <c r="KU954">
        <v>1</v>
      </c>
      <c r="KV954">
        <v>0</v>
      </c>
      <c r="KW954">
        <v>0</v>
      </c>
      <c r="KX954">
        <v>0</v>
      </c>
      <c r="KY954">
        <v>0</v>
      </c>
      <c r="KZ954">
        <v>0</v>
      </c>
      <c r="LA954">
        <v>0</v>
      </c>
      <c r="LB954">
        <v>0</v>
      </c>
      <c r="LC954">
        <v>0</v>
      </c>
      <c r="LD954">
        <v>0</v>
      </c>
      <c r="LE954">
        <v>0</v>
      </c>
      <c r="LF954">
        <v>1</v>
      </c>
      <c r="LG954">
        <v>0</v>
      </c>
      <c r="LH954">
        <v>0</v>
      </c>
    </row>
    <row r="955" spans="1:320" s="34" customFormat="1" ht="15" customHeight="1" x14ac:dyDescent="0.25">
      <c r="A955" s="45">
        <v>206430909</v>
      </c>
      <c r="B955" s="45" t="s">
        <v>6998</v>
      </c>
      <c r="C955" s="46">
        <v>45292</v>
      </c>
      <c r="D955" s="46">
        <v>45657</v>
      </c>
      <c r="E955" s="47">
        <v>366</v>
      </c>
      <c r="F955" s="45" t="s">
        <v>883</v>
      </c>
      <c r="G955" s="45" t="s">
        <v>884</v>
      </c>
      <c r="H955" s="45" t="s">
        <v>1555</v>
      </c>
      <c r="I955" s="45" t="s">
        <v>886</v>
      </c>
      <c r="J955" s="45" t="s">
        <v>887</v>
      </c>
      <c r="K955" s="45" t="s">
        <v>1556</v>
      </c>
      <c r="L955" s="45" t="s">
        <v>6873</v>
      </c>
      <c r="M955" s="45" t="s">
        <v>6999</v>
      </c>
      <c r="N955" s="45" t="s">
        <v>7000</v>
      </c>
      <c r="O955" s="45" t="s">
        <v>1606</v>
      </c>
      <c r="P955" s="45" t="s">
        <v>7001</v>
      </c>
      <c r="Q955" s="45" t="s">
        <v>7002</v>
      </c>
      <c r="R955" t="s">
        <v>7003</v>
      </c>
      <c r="S955" s="45" t="s">
        <v>893</v>
      </c>
      <c r="T955"/>
      <c r="U955" s="47">
        <v>99</v>
      </c>
      <c r="V955" s="47">
        <v>99</v>
      </c>
      <c r="W955" s="47" t="s">
        <v>894</v>
      </c>
      <c r="X955" s="47">
        <v>36234</v>
      </c>
      <c r="Y955" s="47">
        <v>35280</v>
      </c>
      <c r="Z955" s="48">
        <v>228.44</v>
      </c>
      <c r="AA955" s="44">
        <v>471</v>
      </c>
      <c r="AB955" s="44">
        <v>470</v>
      </c>
      <c r="AC955" s="44">
        <v>5898</v>
      </c>
      <c r="AD955" s="44">
        <v>6032</v>
      </c>
      <c r="AE955" s="44">
        <v>1493</v>
      </c>
      <c r="AF955" s="44">
        <v>20812</v>
      </c>
      <c r="AG955" s="44">
        <v>25</v>
      </c>
      <c r="AH955" s="47">
        <v>58</v>
      </c>
      <c r="AI955" s="47">
        <v>82</v>
      </c>
      <c r="AJ955">
        <v>880</v>
      </c>
      <c r="AK955" t="s">
        <v>895</v>
      </c>
      <c r="AL955">
        <v>35280</v>
      </c>
      <c r="AM955"/>
      <c r="AN955"/>
      <c r="AO955"/>
      <c r="AP955"/>
      <c r="AQ955"/>
      <c r="AR955" s="44"/>
      <c r="AS955" s="44"/>
      <c r="AT955" s="44"/>
      <c r="AU955" s="44">
        <v>28766350</v>
      </c>
      <c r="AV955" s="44">
        <v>5276223</v>
      </c>
      <c r="AW955" s="44">
        <v>13050903</v>
      </c>
      <c r="AX955" s="44">
        <v>11109</v>
      </c>
      <c r="AY955" s="44">
        <v>21002779</v>
      </c>
      <c r="AZ955" s="21">
        <v>18094261</v>
      </c>
      <c r="BA955" s="21">
        <v>2908518</v>
      </c>
      <c r="BB955" s="44">
        <v>-3</v>
      </c>
      <c r="BC955" s="44"/>
      <c r="BD955" s="44"/>
      <c r="BE955" s="44">
        <v>2908515</v>
      </c>
      <c r="BF955" s="44">
        <v>7372500</v>
      </c>
      <c r="BG955" s="44">
        <v>7540000</v>
      </c>
      <c r="BH955" s="44">
        <v>905925</v>
      </c>
      <c r="BI955" s="21">
        <v>12269425</v>
      </c>
      <c r="BJ955" s="21">
        <v>31250</v>
      </c>
      <c r="BK955" s="21">
        <v>72500</v>
      </c>
      <c r="BL955" s="21">
        <v>52450</v>
      </c>
      <c r="BM955" s="21">
        <v>522300</v>
      </c>
      <c r="BN955" s="21">
        <v>28766350</v>
      </c>
      <c r="BO955" s="21"/>
      <c r="BP955" s="21"/>
      <c r="BQ955" s="44"/>
      <c r="BR955" s="21"/>
      <c r="BS955" s="44"/>
      <c r="BT955" s="21"/>
      <c r="BU955" s="44"/>
      <c r="BV955" s="21"/>
      <c r="BW955" s="44">
        <v>2758353</v>
      </c>
      <c r="BX955" s="21"/>
      <c r="BY955" s="21">
        <v>2457235</v>
      </c>
      <c r="BZ955" s="21"/>
      <c r="CA955" s="44">
        <v>847</v>
      </c>
      <c r="CB955" s="44"/>
      <c r="CC955" s="44">
        <v>7172</v>
      </c>
      <c r="CD955" s="44"/>
      <c r="CE955" s="44"/>
      <c r="CF955" s="44"/>
      <c r="CG955" s="44">
        <v>25614</v>
      </c>
      <c r="CH955" s="44"/>
      <c r="CI955" s="21">
        <v>26900</v>
      </c>
      <c r="CJ955" s="44"/>
      <c r="CK955" s="21">
        <v>102</v>
      </c>
      <c r="CL955" s="44"/>
      <c r="CM955" s="44">
        <v>0</v>
      </c>
      <c r="CN955" s="44">
        <v>0</v>
      </c>
      <c r="CO955" s="44">
        <v>1838305</v>
      </c>
      <c r="CP955" s="44">
        <v>15467</v>
      </c>
      <c r="CQ955" s="21">
        <v>2020825</v>
      </c>
      <c r="CR955" s="44">
        <v>284250</v>
      </c>
      <c r="CS955" s="44">
        <v>880652</v>
      </c>
      <c r="CT955" s="44">
        <v>161921</v>
      </c>
      <c r="CU955" s="44"/>
      <c r="CV955" s="44">
        <v>74803</v>
      </c>
      <c r="CW955" s="21"/>
      <c r="CX955" s="21"/>
      <c r="CY955" s="21"/>
      <c r="CZ955" s="21"/>
      <c r="DA955" s="21"/>
      <c r="DB955" s="21"/>
      <c r="DC955" s="21"/>
      <c r="DD955" s="21"/>
      <c r="DE955" s="44"/>
      <c r="DF955" s="21"/>
      <c r="DG955" s="44"/>
      <c r="DH955" s="21"/>
      <c r="DI955" s="44"/>
      <c r="DJ955" s="44"/>
      <c r="DK955" s="44"/>
      <c r="DL955" s="44"/>
      <c r="DM955" s="21"/>
      <c r="DN955" s="44"/>
      <c r="DO955" s="44"/>
      <c r="DP955" s="44"/>
      <c r="DQ955" s="44"/>
      <c r="DR955" s="44"/>
      <c r="DS955" s="44"/>
      <c r="DT955" s="44"/>
      <c r="DU955" s="44"/>
      <c r="DV955" s="44"/>
      <c r="DW955" s="44"/>
      <c r="DX955" s="44"/>
      <c r="DY955" s="44"/>
      <c r="DZ955" s="44"/>
      <c r="EA955" s="44"/>
      <c r="EB955" s="21"/>
      <c r="EC955" s="44">
        <v>2179831</v>
      </c>
      <c r="ED955" s="44"/>
      <c r="EE955" s="21">
        <v>5485384</v>
      </c>
      <c r="EF955" s="44"/>
      <c r="EG955" s="21">
        <v>343673</v>
      </c>
      <c r="EH955" s="44"/>
      <c r="EI955" s="21">
        <v>4760043</v>
      </c>
      <c r="EJ955" s="44"/>
      <c r="EK955" s="44">
        <v>16250</v>
      </c>
      <c r="EL955" s="21"/>
      <c r="EM955" s="44">
        <v>53523</v>
      </c>
      <c r="EN955" s="44"/>
      <c r="EO955" s="44">
        <v>212199</v>
      </c>
      <c r="EP955" s="21"/>
      <c r="EQ955" s="21"/>
      <c r="ER955" s="21"/>
      <c r="ES955" s="21"/>
      <c r="ET955" s="44"/>
      <c r="EU955" s="21"/>
      <c r="EV955" s="44"/>
      <c r="EW955" s="21"/>
      <c r="EX955" s="44"/>
      <c r="EY955" s="44"/>
      <c r="EZ955" s="21"/>
      <c r="FA955" s="21"/>
      <c r="FB955" s="44"/>
      <c r="FC955" s="44"/>
      <c r="FD955" s="21"/>
      <c r="FE955" s="112"/>
      <c r="FF955" s="44"/>
      <c r="FG955" s="44">
        <v>8635983</v>
      </c>
      <c r="FH955" s="44">
        <v>1916250</v>
      </c>
      <c r="FI955" s="44">
        <v>7542028</v>
      </c>
      <c r="FJ955" s="44">
        <v>164345</v>
      </c>
      <c r="FK955" s="44">
        <v>7115104</v>
      </c>
      <c r="FL955" s="44"/>
      <c r="FM955" s="44"/>
      <c r="FN955" s="44"/>
      <c r="FO955" s="44"/>
      <c r="FP955" s="44"/>
      <c r="FQ955" s="44"/>
      <c r="FR955" s="44"/>
      <c r="FS955" s="44"/>
      <c r="FT955" s="44"/>
      <c r="FU955" s="44"/>
      <c r="FV955" s="21">
        <v>481123</v>
      </c>
      <c r="FW955" s="44"/>
      <c r="FX955" s="44">
        <v>594680</v>
      </c>
      <c r="FY955" s="44">
        <v>65393</v>
      </c>
      <c r="FZ955" s="44">
        <v>251282</v>
      </c>
      <c r="GA955" s="44">
        <v>74465</v>
      </c>
      <c r="GB955" s="44"/>
      <c r="GC955" s="44">
        <v>135594</v>
      </c>
      <c r="GD955" s="44">
        <v>559822</v>
      </c>
      <c r="GE955" s="44">
        <v>302361</v>
      </c>
      <c r="GF955" s="44">
        <v>197547</v>
      </c>
      <c r="GG955" s="44">
        <v>1051553</v>
      </c>
      <c r="GH955" s="44">
        <v>181301</v>
      </c>
      <c r="GI955" s="44">
        <v>291028</v>
      </c>
      <c r="GJ955" s="44">
        <v>122180</v>
      </c>
      <c r="GK955" s="44">
        <v>5021175</v>
      </c>
      <c r="GL955" s="44">
        <v>100202</v>
      </c>
      <c r="GM955" s="44">
        <v>909760</v>
      </c>
      <c r="GN955" s="44">
        <v>85518</v>
      </c>
      <c r="GO955" s="44">
        <v>20812</v>
      </c>
      <c r="GP955" s="44"/>
      <c r="GQ955" s="44">
        <v>13493</v>
      </c>
      <c r="GR955" s="44">
        <v>519868</v>
      </c>
      <c r="GS955" s="44">
        <v>12099406</v>
      </c>
      <c r="GT955" s="44"/>
      <c r="GU955" s="21">
        <v>1206293</v>
      </c>
      <c r="GV955" s="44"/>
      <c r="GW955" s="44">
        <v>500000</v>
      </c>
      <c r="GX955" s="44">
        <v>100000</v>
      </c>
      <c r="GY955" s="44">
        <v>13905699</v>
      </c>
      <c r="GZ955" s="44">
        <v>1641936</v>
      </c>
      <c r="HA955" s="44"/>
      <c r="HB955" s="44"/>
      <c r="HC955" s="44">
        <v>12263763</v>
      </c>
      <c r="HD955" s="44">
        <v>13905699</v>
      </c>
      <c r="HE955" s="21">
        <v>8903605</v>
      </c>
      <c r="HF955" s="21"/>
      <c r="HG955" s="21"/>
      <c r="HH955" s="21"/>
      <c r="HI955" s="21">
        <v>0</v>
      </c>
      <c r="HJ955" s="44"/>
      <c r="HK955" s="21">
        <v>1297838</v>
      </c>
      <c r="HL955" s="21">
        <v>222415</v>
      </c>
      <c r="HM955" s="21">
        <v>1520253</v>
      </c>
      <c r="HN955" s="21">
        <v>-313960</v>
      </c>
      <c r="HO955" s="21"/>
      <c r="HP955" s="44"/>
      <c r="HQ955" s="47"/>
      <c r="HR955" s="47"/>
      <c r="HS955" s="47"/>
      <c r="HT955" s="47" t="s">
        <v>1759</v>
      </c>
      <c r="HU955" s="47">
        <v>0</v>
      </c>
      <c r="HV955" s="47">
        <v>1994</v>
      </c>
      <c r="HW955" s="47">
        <v>0</v>
      </c>
      <c r="HX955" s="47">
        <v>15084</v>
      </c>
      <c r="HY955" s="47">
        <v>38805</v>
      </c>
      <c r="HZ955" s="47">
        <v>84580</v>
      </c>
      <c r="IA955" s="47">
        <v>0</v>
      </c>
      <c r="IB955" s="47">
        <v>0</v>
      </c>
      <c r="IC955" s="47">
        <v>0</v>
      </c>
      <c r="ID955">
        <v>7275</v>
      </c>
      <c r="IE955" s="47">
        <v>3009</v>
      </c>
      <c r="IF955">
        <v>11686</v>
      </c>
      <c r="IG955" s="47">
        <v>7147</v>
      </c>
      <c r="IH955" s="47">
        <v>19652</v>
      </c>
      <c r="II955">
        <v>3633</v>
      </c>
      <c r="IJ955">
        <v>9135</v>
      </c>
      <c r="IK955">
        <v>1984</v>
      </c>
      <c r="IL955">
        <v>21739</v>
      </c>
      <c r="IM955">
        <v>225723</v>
      </c>
      <c r="IN955">
        <v>0</v>
      </c>
      <c r="IO955">
        <v>63</v>
      </c>
      <c r="IP955">
        <v>522</v>
      </c>
      <c r="IQ955">
        <v>983</v>
      </c>
      <c r="IR955">
        <v>0</v>
      </c>
      <c r="IS955">
        <v>0</v>
      </c>
      <c r="IT955">
        <v>1568</v>
      </c>
      <c r="IU955">
        <v>217139</v>
      </c>
      <c r="IV955">
        <v>0</v>
      </c>
      <c r="IW955">
        <v>910040</v>
      </c>
      <c r="IX955">
        <v>1872606</v>
      </c>
      <c r="IY955">
        <v>2384769</v>
      </c>
      <c r="IZ955">
        <v>0</v>
      </c>
      <c r="JA955">
        <v>0</v>
      </c>
      <c r="JB955">
        <v>0</v>
      </c>
      <c r="JC955">
        <v>393231</v>
      </c>
      <c r="JD955">
        <v>115958</v>
      </c>
      <c r="JE955">
        <v>234780</v>
      </c>
      <c r="JF955">
        <v>141587</v>
      </c>
      <c r="JG955">
        <v>487909</v>
      </c>
      <c r="JH955">
        <v>143251</v>
      </c>
      <c r="JI955">
        <v>209832</v>
      </c>
      <c r="JJ955">
        <v>94587</v>
      </c>
      <c r="JK955">
        <v>1430294</v>
      </c>
      <c r="JL955">
        <v>8635983</v>
      </c>
      <c r="JM955">
        <v>0</v>
      </c>
      <c r="JN955">
        <v>5112</v>
      </c>
      <c r="JO955">
        <v>33993</v>
      </c>
      <c r="JP955">
        <v>42270</v>
      </c>
      <c r="JQ955">
        <v>0</v>
      </c>
      <c r="JR955">
        <v>0</v>
      </c>
      <c r="JS955">
        <v>81375</v>
      </c>
      <c r="JT955"/>
      <c r="JU955"/>
      <c r="JV955"/>
      <c r="JW955"/>
      <c r="JX955"/>
      <c r="JY955">
        <v>7275</v>
      </c>
      <c r="JZ955"/>
      <c r="KA955"/>
      <c r="KB955"/>
      <c r="KC955"/>
      <c r="KD955"/>
      <c r="KE955">
        <v>393231</v>
      </c>
      <c r="KF955">
        <v>138</v>
      </c>
      <c r="KG955">
        <v>268</v>
      </c>
      <c r="KH955">
        <v>71</v>
      </c>
      <c r="KI955">
        <v>90</v>
      </c>
      <c r="KJ955">
        <v>189</v>
      </c>
      <c r="KK955">
        <v>42</v>
      </c>
      <c r="KL955">
        <v>51</v>
      </c>
      <c r="KM955">
        <v>99</v>
      </c>
      <c r="KN955">
        <v>26</v>
      </c>
      <c r="KO955">
        <v>1</v>
      </c>
      <c r="KP955">
        <v>0</v>
      </c>
      <c r="KQ955">
        <v>0</v>
      </c>
      <c r="KR955">
        <v>0</v>
      </c>
      <c r="KS955">
        <v>1</v>
      </c>
      <c r="KT955">
        <v>0</v>
      </c>
      <c r="KU955">
        <v>1</v>
      </c>
      <c r="KV955">
        <v>0</v>
      </c>
      <c r="KW955">
        <v>0</v>
      </c>
      <c r="KX955">
        <v>0</v>
      </c>
      <c r="KY955">
        <v>0</v>
      </c>
      <c r="KZ955">
        <v>0</v>
      </c>
      <c r="LA955">
        <v>0</v>
      </c>
      <c r="LB955">
        <v>0</v>
      </c>
      <c r="LC955">
        <v>0</v>
      </c>
      <c r="LD955">
        <v>1</v>
      </c>
      <c r="LE955">
        <v>0</v>
      </c>
      <c r="LF955">
        <v>0</v>
      </c>
      <c r="LG955">
        <v>0</v>
      </c>
      <c r="LH955">
        <v>0</v>
      </c>
    </row>
    <row r="956" spans="1:320" s="34" customFormat="1" ht="15" customHeight="1" x14ac:dyDescent="0.25">
      <c r="A956" s="45">
        <v>206430926</v>
      </c>
      <c r="B956" s="45" t="s">
        <v>7004</v>
      </c>
      <c r="C956" s="46">
        <v>45292</v>
      </c>
      <c r="D956" s="46">
        <v>45657</v>
      </c>
      <c r="E956" s="47">
        <v>366</v>
      </c>
      <c r="F956" s="45" t="s">
        <v>883</v>
      </c>
      <c r="G956" s="45" t="s">
        <v>884</v>
      </c>
      <c r="H956" s="45" t="s">
        <v>1555</v>
      </c>
      <c r="I956" s="45" t="s">
        <v>886</v>
      </c>
      <c r="J956" s="45" t="s">
        <v>887</v>
      </c>
      <c r="K956" s="45" t="s">
        <v>1556</v>
      </c>
      <c r="L956" s="45" t="s">
        <v>6859</v>
      </c>
      <c r="M956" s="45" t="s">
        <v>7005</v>
      </c>
      <c r="N956" s="45" t="s">
        <v>7006</v>
      </c>
      <c r="O956" s="45" t="s">
        <v>1568</v>
      </c>
      <c r="P956" s="45" t="s">
        <v>6928</v>
      </c>
      <c r="Q956" s="45" t="s">
        <v>7007</v>
      </c>
      <c r="R956" t="s">
        <v>7008</v>
      </c>
      <c r="S956" s="45" t="s">
        <v>893</v>
      </c>
      <c r="T956"/>
      <c r="U956" s="47">
        <v>152</v>
      </c>
      <c r="V956" s="47">
        <v>152</v>
      </c>
      <c r="W956" s="47" t="s">
        <v>913</v>
      </c>
      <c r="X956" s="47">
        <v>55632</v>
      </c>
      <c r="Y956" s="47">
        <v>54511</v>
      </c>
      <c r="Z956" s="48">
        <v>231.37</v>
      </c>
      <c r="AA956" s="44">
        <v>392</v>
      </c>
      <c r="AB956" s="44">
        <v>386</v>
      </c>
      <c r="AC956" s="44">
        <v>6594</v>
      </c>
      <c r="AD956" s="44">
        <v>3291</v>
      </c>
      <c r="AE956" s="44">
        <v>3001</v>
      </c>
      <c r="AF956" s="44">
        <v>38713</v>
      </c>
      <c r="AG956" s="44"/>
      <c r="AH956" s="47">
        <v>455</v>
      </c>
      <c r="AI956" s="47">
        <v>265</v>
      </c>
      <c r="AJ956">
        <v>2192</v>
      </c>
      <c r="AK956" t="s">
        <v>895</v>
      </c>
      <c r="AL956">
        <v>54511</v>
      </c>
      <c r="AM956"/>
      <c r="AN956"/>
      <c r="AO956"/>
      <c r="AP956"/>
      <c r="AQ956"/>
      <c r="AR956" s="44"/>
      <c r="AS956" s="44"/>
      <c r="AT956" s="44"/>
      <c r="AU956" s="44">
        <v>26441628</v>
      </c>
      <c r="AV956" s="44">
        <v>6780811</v>
      </c>
      <c r="AW956" s="44">
        <v>6619123</v>
      </c>
      <c r="AX956" s="44">
        <v>57676</v>
      </c>
      <c r="AY956" s="44">
        <v>26660992</v>
      </c>
      <c r="AZ956" s="21">
        <v>24728024</v>
      </c>
      <c r="BA956" s="21">
        <v>1932968</v>
      </c>
      <c r="BB956" s="44">
        <v>-13922</v>
      </c>
      <c r="BC956" s="44">
        <v>800</v>
      </c>
      <c r="BD956" s="44"/>
      <c r="BE956" s="44">
        <v>1918246</v>
      </c>
      <c r="BF956" s="44">
        <v>3198549</v>
      </c>
      <c r="BG956" s="44">
        <v>1596364</v>
      </c>
      <c r="BH956" s="44">
        <v>1455694</v>
      </c>
      <c r="BI956" s="21">
        <v>18778498</v>
      </c>
      <c r="BJ956" s="21"/>
      <c r="BK956" s="21">
        <v>220707</v>
      </c>
      <c r="BL956" s="21">
        <v>128544</v>
      </c>
      <c r="BM956" s="21">
        <v>1063272</v>
      </c>
      <c r="BN956" s="21">
        <v>26441628</v>
      </c>
      <c r="BO956" s="21"/>
      <c r="BP956" s="21"/>
      <c r="BQ956" s="44"/>
      <c r="BR956" s="21"/>
      <c r="BS956" s="44"/>
      <c r="BT956" s="21"/>
      <c r="BU956" s="44"/>
      <c r="BV956" s="21"/>
      <c r="BW956" s="44">
        <v>820250</v>
      </c>
      <c r="BX956" s="21"/>
      <c r="BY956" s="21">
        <v>409379</v>
      </c>
      <c r="BZ956" s="21"/>
      <c r="CA956" s="44">
        <v>373305</v>
      </c>
      <c r="CB956" s="44"/>
      <c r="CC956" s="44">
        <v>4815642</v>
      </c>
      <c r="CD956" s="44"/>
      <c r="CE956" s="44"/>
      <c r="CF956" s="44"/>
      <c r="CG956" s="44">
        <v>56600</v>
      </c>
      <c r="CH956" s="44"/>
      <c r="CI956" s="21">
        <v>32963</v>
      </c>
      <c r="CJ956" s="44"/>
      <c r="CK956" s="21">
        <v>272672</v>
      </c>
      <c r="CL956" s="44"/>
      <c r="CM956" s="44">
        <v>221565</v>
      </c>
      <c r="CN956" s="44">
        <v>221839</v>
      </c>
      <c r="CO956" s="44">
        <v>1510692</v>
      </c>
      <c r="CP956" s="44">
        <v>1855516</v>
      </c>
      <c r="CQ956" s="21">
        <v>1753891</v>
      </c>
      <c r="CR956" s="44">
        <v>239495</v>
      </c>
      <c r="CS956" s="44">
        <v>789437</v>
      </c>
      <c r="CT956" s="44">
        <v>95583</v>
      </c>
      <c r="CU956" s="44"/>
      <c r="CV956" s="44">
        <v>92793</v>
      </c>
      <c r="CW956" s="21"/>
      <c r="CX956" s="21"/>
      <c r="CY956" s="21"/>
      <c r="CZ956" s="21"/>
      <c r="DA956" s="21"/>
      <c r="DB956" s="21"/>
      <c r="DC956" s="21"/>
      <c r="DD956" s="21"/>
      <c r="DE956" s="44"/>
      <c r="DF956" s="21"/>
      <c r="DG956" s="44"/>
      <c r="DH956" s="21"/>
      <c r="DI956" s="44"/>
      <c r="DJ956" s="44"/>
      <c r="DK956" s="44"/>
      <c r="DL956" s="44"/>
      <c r="DM956" s="21"/>
      <c r="DN956" s="44"/>
      <c r="DO956" s="44"/>
      <c r="DP956" s="44"/>
      <c r="DQ956" s="44"/>
      <c r="DR956" s="44"/>
      <c r="DS956" s="44"/>
      <c r="DT956" s="44"/>
      <c r="DU956" s="44"/>
      <c r="DV956" s="44"/>
      <c r="DW956" s="44"/>
      <c r="DX956" s="44"/>
      <c r="DY956" s="44">
        <v>-1</v>
      </c>
      <c r="DZ956" s="44"/>
      <c r="EA956" s="44"/>
      <c r="EB956" s="21"/>
      <c r="EC956" s="44">
        <v>-16364593</v>
      </c>
      <c r="ED956" s="44"/>
      <c r="EE956" s="21">
        <v>1596364</v>
      </c>
      <c r="EF956" s="44"/>
      <c r="EG956" s="21">
        <v>1324876</v>
      </c>
      <c r="EH956" s="44"/>
      <c r="EI956" s="21">
        <v>18778498</v>
      </c>
      <c r="EJ956" s="44"/>
      <c r="EK956" s="44"/>
      <c r="EL956" s="21"/>
      <c r="EM956" s="44">
        <v>220707</v>
      </c>
      <c r="EN956" s="44"/>
      <c r="EO956" s="44">
        <v>1063272</v>
      </c>
      <c r="EP956" s="21"/>
      <c r="EQ956" s="21"/>
      <c r="ER956" s="21"/>
      <c r="ES956" s="21"/>
      <c r="ET956" s="44"/>
      <c r="EU956" s="21"/>
      <c r="EV956" s="44"/>
      <c r="EW956" s="21"/>
      <c r="EX956" s="44"/>
      <c r="EY956" s="44"/>
      <c r="EZ956" s="21"/>
      <c r="FA956" s="21"/>
      <c r="FB956" s="44"/>
      <c r="FC956" s="44"/>
      <c r="FD956" s="21"/>
      <c r="FE956" s="112"/>
      <c r="FF956" s="44"/>
      <c r="FG956" s="44">
        <v>12499006</v>
      </c>
      <c r="FH956" s="44">
        <v>2821228</v>
      </c>
      <c r="FI956" s="44">
        <v>9407790</v>
      </c>
      <c r="FJ956" s="44">
        <v>337212</v>
      </c>
      <c r="FK956" s="44">
        <v>10869962</v>
      </c>
      <c r="FL956" s="44"/>
      <c r="FM956" s="44"/>
      <c r="FN956" s="44"/>
      <c r="FO956" s="44"/>
      <c r="FP956" s="44"/>
      <c r="FQ956" s="44"/>
      <c r="FR956" s="44"/>
      <c r="FS956" s="44"/>
      <c r="FT956" s="44">
        <v>27157</v>
      </c>
      <c r="FU956" s="44">
        <v>106827</v>
      </c>
      <c r="FV956" s="21">
        <v>681817</v>
      </c>
      <c r="FW956" s="44">
        <v>75680</v>
      </c>
      <c r="FX956" s="44">
        <v>561467</v>
      </c>
      <c r="FY956" s="44">
        <v>91960</v>
      </c>
      <c r="FZ956" s="44">
        <v>322819</v>
      </c>
      <c r="GA956" s="44">
        <v>47791</v>
      </c>
      <c r="GB956" s="44"/>
      <c r="GC956" s="44">
        <v>49641</v>
      </c>
      <c r="GD956" s="44">
        <v>681904</v>
      </c>
      <c r="GE956" s="44">
        <v>401075</v>
      </c>
      <c r="GF956" s="44">
        <v>165514</v>
      </c>
      <c r="GG956" s="44">
        <v>1477508</v>
      </c>
      <c r="GH956" s="44">
        <v>329141</v>
      </c>
      <c r="GI956" s="44">
        <v>262219</v>
      </c>
      <c r="GJ956" s="44">
        <v>350672</v>
      </c>
      <c r="GK956" s="44">
        <v>5674789</v>
      </c>
      <c r="GL956" s="44">
        <v>587434</v>
      </c>
      <c r="GM956" s="44">
        <v>1558970</v>
      </c>
      <c r="GN956" s="44">
        <v>60009</v>
      </c>
      <c r="GO956" s="44">
        <v>67365</v>
      </c>
      <c r="GP956" s="44"/>
      <c r="GQ956" s="44"/>
      <c r="GR956" s="44">
        <v>276303</v>
      </c>
      <c r="GS956" s="44">
        <v>11314805</v>
      </c>
      <c r="GT956" s="44"/>
      <c r="GU956" s="21">
        <v>714541</v>
      </c>
      <c r="GV956" s="44"/>
      <c r="GW956" s="44">
        <v>22451363</v>
      </c>
      <c r="GX956" s="44"/>
      <c r="GY956" s="44">
        <v>34480709</v>
      </c>
      <c r="GZ956" s="44">
        <v>24395065</v>
      </c>
      <c r="HA956" s="44"/>
      <c r="HB956" s="44">
        <v>6397036</v>
      </c>
      <c r="HC956" s="44">
        <v>3688608</v>
      </c>
      <c r="HD956" s="44">
        <v>34480709</v>
      </c>
      <c r="HE956" s="21"/>
      <c r="HF956" s="21">
        <v>14894453</v>
      </c>
      <c r="HG956" s="21"/>
      <c r="HH956" s="21"/>
      <c r="HI956" s="21">
        <v>0</v>
      </c>
      <c r="HJ956" s="44"/>
      <c r="HK956" s="21">
        <v>953418</v>
      </c>
      <c r="HL956" s="21">
        <v>398208</v>
      </c>
      <c r="HM956" s="21">
        <v>1351626</v>
      </c>
      <c r="HN956" s="21">
        <v>-637085</v>
      </c>
      <c r="HO956" s="21"/>
      <c r="HP956" s="44">
        <v>6397036</v>
      </c>
      <c r="HQ956" s="47"/>
      <c r="HR956" s="47">
        <v>6397036</v>
      </c>
      <c r="HS956" s="47"/>
      <c r="HT956" s="47" t="s">
        <v>2120</v>
      </c>
      <c r="HU956" s="47">
        <v>5610864.9500000002</v>
      </c>
      <c r="HV956" s="47">
        <v>1792</v>
      </c>
      <c r="HW956" s="47">
        <v>0</v>
      </c>
      <c r="HX956" s="47">
        <v>17032</v>
      </c>
      <c r="HY956" s="47">
        <v>38722</v>
      </c>
      <c r="HZ956" s="47">
        <v>120642</v>
      </c>
      <c r="IA956" s="47">
        <v>0</v>
      </c>
      <c r="IB956" s="47">
        <v>0</v>
      </c>
      <c r="IC956" s="47">
        <v>15198</v>
      </c>
      <c r="ID956">
        <v>16816</v>
      </c>
      <c r="IE956" s="47">
        <v>5836</v>
      </c>
      <c r="IF956">
        <v>12378</v>
      </c>
      <c r="IG956" s="47">
        <v>5601</v>
      </c>
      <c r="IH956" s="47">
        <v>27435</v>
      </c>
      <c r="II956">
        <v>6836</v>
      </c>
      <c r="IJ956">
        <v>6796</v>
      </c>
      <c r="IK956">
        <v>5977</v>
      </c>
      <c r="IL956">
        <v>28774</v>
      </c>
      <c r="IM956">
        <v>309835</v>
      </c>
      <c r="IN956">
        <v>0</v>
      </c>
      <c r="IO956">
        <v>0</v>
      </c>
      <c r="IP956">
        <v>0</v>
      </c>
      <c r="IQ956">
        <v>5606</v>
      </c>
      <c r="IR956">
        <v>0</v>
      </c>
      <c r="IS956">
        <v>0</v>
      </c>
      <c r="IT956">
        <v>5606</v>
      </c>
      <c r="IU956">
        <v>216025</v>
      </c>
      <c r="IV956">
        <v>0</v>
      </c>
      <c r="IW956">
        <v>1042598</v>
      </c>
      <c r="IX956">
        <v>2072580</v>
      </c>
      <c r="IY956">
        <v>3840027</v>
      </c>
      <c r="IZ956">
        <v>0</v>
      </c>
      <c r="JA956">
        <v>0</v>
      </c>
      <c r="JB956">
        <v>1018437</v>
      </c>
      <c r="JC956">
        <v>1136102</v>
      </c>
      <c r="JD956">
        <v>172454</v>
      </c>
      <c r="JE956">
        <v>259408</v>
      </c>
      <c r="JF956">
        <v>95320</v>
      </c>
      <c r="JG956">
        <v>696898</v>
      </c>
      <c r="JH956">
        <v>184741</v>
      </c>
      <c r="JI956">
        <v>201066</v>
      </c>
      <c r="JJ956">
        <v>287828</v>
      </c>
      <c r="JK956">
        <v>1275522</v>
      </c>
      <c r="JL956">
        <v>12499006</v>
      </c>
      <c r="JM956">
        <v>0</v>
      </c>
      <c r="JN956">
        <v>0</v>
      </c>
      <c r="JO956">
        <v>0</v>
      </c>
      <c r="JP956">
        <v>218222</v>
      </c>
      <c r="JQ956">
        <v>0</v>
      </c>
      <c r="JR956">
        <v>0</v>
      </c>
      <c r="JS956">
        <v>218222</v>
      </c>
      <c r="JT956"/>
      <c r="JU956"/>
      <c r="JV956"/>
      <c r="JW956"/>
      <c r="JX956"/>
      <c r="JY956">
        <v>16816</v>
      </c>
      <c r="JZ956"/>
      <c r="KA956"/>
      <c r="KB956"/>
      <c r="KC956"/>
      <c r="KD956"/>
      <c r="KE956">
        <v>1136102</v>
      </c>
      <c r="KF956">
        <v>210</v>
      </c>
      <c r="KG956">
        <v>294</v>
      </c>
      <c r="KH956">
        <v>156</v>
      </c>
      <c r="KI956">
        <v>146</v>
      </c>
      <c r="KJ956">
        <v>209</v>
      </c>
      <c r="KK956">
        <v>104</v>
      </c>
      <c r="KL956">
        <v>81</v>
      </c>
      <c r="KM956">
        <v>121</v>
      </c>
      <c r="KN956">
        <v>57</v>
      </c>
      <c r="KO956">
        <v>1</v>
      </c>
      <c r="KP956">
        <v>0</v>
      </c>
      <c r="KQ956">
        <v>0</v>
      </c>
      <c r="KR956">
        <v>0</v>
      </c>
      <c r="KS956">
        <v>0</v>
      </c>
      <c r="KT956">
        <v>1</v>
      </c>
      <c r="KU956">
        <v>1</v>
      </c>
      <c r="KV956">
        <v>0</v>
      </c>
      <c r="KW956">
        <v>0</v>
      </c>
      <c r="KX956">
        <v>0</v>
      </c>
      <c r="KY956">
        <v>0</v>
      </c>
      <c r="KZ956">
        <v>0</v>
      </c>
      <c r="LA956">
        <v>0</v>
      </c>
      <c r="LB956">
        <v>0</v>
      </c>
      <c r="LC956">
        <v>0</v>
      </c>
      <c r="LD956">
        <v>1</v>
      </c>
      <c r="LE956">
        <v>0</v>
      </c>
      <c r="LF956">
        <v>0</v>
      </c>
      <c r="LG956">
        <v>0</v>
      </c>
      <c r="LH956">
        <v>0</v>
      </c>
    </row>
    <row r="957" spans="1:320" s="34" customFormat="1" ht="15" customHeight="1" x14ac:dyDescent="0.25">
      <c r="A957" s="45">
        <v>206431059</v>
      </c>
      <c r="B957" s="45" t="s">
        <v>7009</v>
      </c>
      <c r="C957" s="46">
        <v>45292</v>
      </c>
      <c r="D957" s="46">
        <v>45657</v>
      </c>
      <c r="E957" s="47">
        <v>366</v>
      </c>
      <c r="F957" s="45" t="s">
        <v>883</v>
      </c>
      <c r="G957" s="45" t="s">
        <v>884</v>
      </c>
      <c r="H957" s="45" t="s">
        <v>1555</v>
      </c>
      <c r="I957" s="45" t="s">
        <v>886</v>
      </c>
      <c r="J957" s="45" t="s">
        <v>887</v>
      </c>
      <c r="K957" s="45" t="s">
        <v>1556</v>
      </c>
      <c r="L957" s="45" t="s">
        <v>6873</v>
      </c>
      <c r="M957" s="45" t="s">
        <v>7010</v>
      </c>
      <c r="N957" s="45" t="s">
        <v>7011</v>
      </c>
      <c r="O957" s="45" t="s">
        <v>1559</v>
      </c>
      <c r="P957" s="45" t="s">
        <v>1560</v>
      </c>
      <c r="Q957" s="45" t="s">
        <v>7012</v>
      </c>
      <c r="R957" t="s">
        <v>7013</v>
      </c>
      <c r="S957" s="45" t="s">
        <v>893</v>
      </c>
      <c r="T957" t="s">
        <v>6907</v>
      </c>
      <c r="U957" s="47">
        <v>66</v>
      </c>
      <c r="V957" s="47">
        <v>66</v>
      </c>
      <c r="W957" s="47" t="s">
        <v>894</v>
      </c>
      <c r="X957" s="47">
        <v>24156</v>
      </c>
      <c r="Y957" s="47">
        <v>20931</v>
      </c>
      <c r="Z957" s="48">
        <v>204.6</v>
      </c>
      <c r="AA957" s="44">
        <v>681</v>
      </c>
      <c r="AB957" s="44">
        <v>683</v>
      </c>
      <c r="AC957" s="44">
        <v>6644</v>
      </c>
      <c r="AD957" s="44">
        <v>4846</v>
      </c>
      <c r="AE957" s="44">
        <v>926</v>
      </c>
      <c r="AF957" s="44">
        <v>7946</v>
      </c>
      <c r="AG957" s="44"/>
      <c r="AH957" s="47"/>
      <c r="AI957" s="47">
        <v>61</v>
      </c>
      <c r="AJ957">
        <v>508</v>
      </c>
      <c r="AK957" t="s">
        <v>895</v>
      </c>
      <c r="AL957">
        <v>20931</v>
      </c>
      <c r="AM957"/>
      <c r="AN957"/>
      <c r="AO957"/>
      <c r="AP957"/>
      <c r="AQ957"/>
      <c r="AR957" s="44"/>
      <c r="AS957" s="44"/>
      <c r="AT957" s="44"/>
      <c r="AU957" s="44">
        <v>14561381</v>
      </c>
      <c r="AV957" s="44">
        <v>4893654</v>
      </c>
      <c r="AW957" s="44">
        <v>3499052</v>
      </c>
      <c r="AX957" s="44">
        <v>1039</v>
      </c>
      <c r="AY957" s="44">
        <v>15957022</v>
      </c>
      <c r="AZ957" s="21">
        <v>15490573</v>
      </c>
      <c r="BA957" s="21">
        <v>466449</v>
      </c>
      <c r="BB957" s="44">
        <v>1130</v>
      </c>
      <c r="BC957" s="44"/>
      <c r="BD957" s="44"/>
      <c r="BE957" s="44">
        <v>467579</v>
      </c>
      <c r="BF957" s="44">
        <v>4603312</v>
      </c>
      <c r="BG957" s="44">
        <v>3321202</v>
      </c>
      <c r="BH957" s="44">
        <v>645158</v>
      </c>
      <c r="BI957" s="21">
        <v>5587604</v>
      </c>
      <c r="BJ957" s="21"/>
      <c r="BK957" s="21"/>
      <c r="BL957" s="21">
        <v>55705</v>
      </c>
      <c r="BM957" s="21">
        <v>348400</v>
      </c>
      <c r="BN957" s="21">
        <v>14561381</v>
      </c>
      <c r="BO957" s="21"/>
      <c r="BP957" s="21"/>
      <c r="BQ957" s="44"/>
      <c r="BR957" s="21"/>
      <c r="BS957" s="44"/>
      <c r="BT957" s="21"/>
      <c r="BU957" s="44"/>
      <c r="BV957" s="21"/>
      <c r="BW957" s="44">
        <v>2420147</v>
      </c>
      <c r="BX957" s="21"/>
      <c r="BY957" s="21">
        <v>1862331</v>
      </c>
      <c r="BZ957" s="21"/>
      <c r="CA957" s="44">
        <v>61890</v>
      </c>
      <c r="CB957" s="44"/>
      <c r="CC957" s="44">
        <v>542589</v>
      </c>
      <c r="CD957" s="44"/>
      <c r="CE957" s="44"/>
      <c r="CF957" s="44"/>
      <c r="CG957" s="44"/>
      <c r="CH957" s="44"/>
      <c r="CI957" s="21">
        <v>5980</v>
      </c>
      <c r="CJ957" s="44"/>
      <c r="CK957" s="21">
        <v>717</v>
      </c>
      <c r="CL957" s="44"/>
      <c r="CM957" s="44">
        <v>3838</v>
      </c>
      <c r="CN957" s="44">
        <v>0</v>
      </c>
      <c r="CO957" s="44">
        <v>1606849</v>
      </c>
      <c r="CP957" s="44">
        <v>0</v>
      </c>
      <c r="CQ957" s="21">
        <v>1557381</v>
      </c>
      <c r="CR957" s="44">
        <v>315362</v>
      </c>
      <c r="CS957" s="44">
        <v>660683</v>
      </c>
      <c r="CT957" s="44">
        <v>681658</v>
      </c>
      <c r="CU957" s="44"/>
      <c r="CV957" s="44">
        <v>67883</v>
      </c>
      <c r="CW957" s="21"/>
      <c r="CX957" s="21"/>
      <c r="CY957" s="21"/>
      <c r="CZ957" s="21"/>
      <c r="DA957" s="21"/>
      <c r="DB957" s="21"/>
      <c r="DC957" s="21"/>
      <c r="DD957" s="21"/>
      <c r="DE957" s="44"/>
      <c r="DF957" s="21"/>
      <c r="DG957" s="44"/>
      <c r="DH957" s="21"/>
      <c r="DI957" s="44"/>
      <c r="DJ957" s="44"/>
      <c r="DK957" s="44"/>
      <c r="DL957" s="44"/>
      <c r="DM957" s="21"/>
      <c r="DN957" s="44"/>
      <c r="DO957" s="44"/>
      <c r="DP957" s="44"/>
      <c r="DQ957" s="44"/>
      <c r="DR957" s="44"/>
      <c r="DS957" s="44"/>
      <c r="DT957" s="44"/>
      <c r="DU957" s="44"/>
      <c r="DV957" s="44"/>
      <c r="DW957" s="44"/>
      <c r="DX957" s="44"/>
      <c r="DY957" s="44"/>
      <c r="DZ957" s="44"/>
      <c r="EA957" s="44"/>
      <c r="EB957" s="21"/>
      <c r="EC957" s="44">
        <v>-142280</v>
      </c>
      <c r="ED957" s="44"/>
      <c r="EE957" s="21">
        <v>1315433</v>
      </c>
      <c r="EF957" s="44"/>
      <c r="EG957" s="21">
        <v>237312</v>
      </c>
      <c r="EH957" s="44"/>
      <c r="EI957" s="21">
        <v>1931554</v>
      </c>
      <c r="EJ957" s="44"/>
      <c r="EK957" s="44"/>
      <c r="EL957" s="21"/>
      <c r="EM957" s="44"/>
      <c r="EN957" s="44"/>
      <c r="EO957" s="44"/>
      <c r="EP957" s="21"/>
      <c r="EQ957" s="21"/>
      <c r="ER957" s="21"/>
      <c r="ES957" s="21"/>
      <c r="ET957" s="44"/>
      <c r="EU957" s="21"/>
      <c r="EV957" s="44"/>
      <c r="EW957" s="21"/>
      <c r="EX957" s="44"/>
      <c r="EY957" s="44"/>
      <c r="EZ957" s="21"/>
      <c r="FA957" s="21"/>
      <c r="FB957" s="44"/>
      <c r="FC957" s="44"/>
      <c r="FD957" s="21"/>
      <c r="FE957" s="112">
        <v>157033</v>
      </c>
      <c r="FF957" s="44"/>
      <c r="FG957" s="44">
        <v>5843407</v>
      </c>
      <c r="FH957" s="44">
        <v>1555575</v>
      </c>
      <c r="FI957" s="44">
        <v>8091591</v>
      </c>
      <c r="FJ957" s="44">
        <v>189475</v>
      </c>
      <c r="FK957" s="44">
        <v>5191443</v>
      </c>
      <c r="FL957" s="44"/>
      <c r="FM957" s="44"/>
      <c r="FN957" s="44"/>
      <c r="FO957" s="44"/>
      <c r="FP957" s="44"/>
      <c r="FQ957" s="44"/>
      <c r="FR957" s="44"/>
      <c r="FS957" s="44"/>
      <c r="FT957" s="44">
        <v>80123</v>
      </c>
      <c r="FU957" s="44">
        <v>28826</v>
      </c>
      <c r="FV957" s="21">
        <v>596618</v>
      </c>
      <c r="FW957" s="44"/>
      <c r="FX957" s="44">
        <v>542254</v>
      </c>
      <c r="FY957" s="44">
        <v>142117</v>
      </c>
      <c r="FZ957" s="44">
        <v>655885</v>
      </c>
      <c r="GA957" s="44">
        <v>283736</v>
      </c>
      <c r="GB957" s="44"/>
      <c r="GC957" s="44">
        <v>60965</v>
      </c>
      <c r="GD957" s="44">
        <v>344751</v>
      </c>
      <c r="GE957" s="44">
        <v>385305</v>
      </c>
      <c r="GF957" s="44">
        <v>170447</v>
      </c>
      <c r="GG957" s="44">
        <v>741978</v>
      </c>
      <c r="GH957" s="44">
        <v>650051</v>
      </c>
      <c r="GI957" s="44">
        <v>88123</v>
      </c>
      <c r="GJ957" s="44">
        <v>112830</v>
      </c>
      <c r="GK957" s="44">
        <v>3309206</v>
      </c>
      <c r="GL957" s="44">
        <v>44652</v>
      </c>
      <c r="GM957" s="44">
        <v>1604912</v>
      </c>
      <c r="GN957" s="44">
        <v>32399</v>
      </c>
      <c r="GO957" s="44">
        <v>34124</v>
      </c>
      <c r="GP957" s="44"/>
      <c r="GQ957" s="44"/>
      <c r="GR957" s="44">
        <v>389828</v>
      </c>
      <c r="GS957" s="44">
        <v>2824384</v>
      </c>
      <c r="GT957" s="44"/>
      <c r="GU957" s="21">
        <v>163800</v>
      </c>
      <c r="GV957" s="44"/>
      <c r="GW957" s="44">
        <v>23619389</v>
      </c>
      <c r="GX957" s="44"/>
      <c r="GY957" s="44">
        <v>26607573</v>
      </c>
      <c r="GZ957" s="44">
        <v>1504419</v>
      </c>
      <c r="HA957" s="44">
        <v>18121316</v>
      </c>
      <c r="HB957" s="44"/>
      <c r="HC957" s="44">
        <v>6981838</v>
      </c>
      <c r="HD957" s="44">
        <v>26607573</v>
      </c>
      <c r="HE957" s="21">
        <v>5854</v>
      </c>
      <c r="HF957" s="21">
        <v>5474277</v>
      </c>
      <c r="HG957" s="21"/>
      <c r="HH957" s="21"/>
      <c r="HI957" s="21">
        <v>0</v>
      </c>
      <c r="HJ957" s="44"/>
      <c r="HK957" s="21">
        <v>634872</v>
      </c>
      <c r="HL957" s="21">
        <v>525786</v>
      </c>
      <c r="HM957" s="21">
        <v>1160658</v>
      </c>
      <c r="HN957" s="21">
        <v>-996858</v>
      </c>
      <c r="HO957" s="21"/>
      <c r="HP957" s="44"/>
      <c r="HQ957" s="47"/>
      <c r="HR957" s="47"/>
      <c r="HS957" s="47"/>
      <c r="HT957" s="47" t="s">
        <v>1759</v>
      </c>
      <c r="HU957" s="47">
        <v>0</v>
      </c>
      <c r="HV957" s="47">
        <v>1976</v>
      </c>
      <c r="HW957" s="47">
        <v>0</v>
      </c>
      <c r="HX957" s="47">
        <v>27133</v>
      </c>
      <c r="HY957" s="47">
        <v>16409</v>
      </c>
      <c r="HZ957" s="47">
        <v>44632</v>
      </c>
      <c r="IA957" s="47">
        <v>0</v>
      </c>
      <c r="IB957" s="47">
        <v>0</v>
      </c>
      <c r="IC957" s="47">
        <v>0</v>
      </c>
      <c r="ID957"/>
      <c r="IE957" s="47">
        <v>4208</v>
      </c>
      <c r="IF957">
        <v>9882</v>
      </c>
      <c r="IG957" s="47">
        <v>5670</v>
      </c>
      <c r="IH957" s="47">
        <v>13691</v>
      </c>
      <c r="II957">
        <v>5339</v>
      </c>
      <c r="IJ957">
        <v>2840</v>
      </c>
      <c r="IK957">
        <v>1853</v>
      </c>
      <c r="IL957">
        <v>21077</v>
      </c>
      <c r="IM957">
        <v>154710</v>
      </c>
      <c r="IN957">
        <v>0</v>
      </c>
      <c r="IO957">
        <v>56</v>
      </c>
      <c r="IP957">
        <v>208</v>
      </c>
      <c r="IQ957">
        <v>24</v>
      </c>
      <c r="IR957">
        <v>0</v>
      </c>
      <c r="IS957">
        <v>0</v>
      </c>
      <c r="IT957">
        <v>288</v>
      </c>
      <c r="IU957">
        <v>228493</v>
      </c>
      <c r="IV957">
        <v>0</v>
      </c>
      <c r="IW957">
        <v>1583446</v>
      </c>
      <c r="IX957">
        <v>850249</v>
      </c>
      <c r="IY957">
        <v>1232270</v>
      </c>
      <c r="IZ957">
        <v>0</v>
      </c>
      <c r="JA957">
        <v>0</v>
      </c>
      <c r="JB957">
        <v>0</v>
      </c>
      <c r="JC957"/>
      <c r="JD957">
        <v>96782</v>
      </c>
      <c r="JE957">
        <v>231219</v>
      </c>
      <c r="JF957">
        <v>116534</v>
      </c>
      <c r="JG957">
        <v>343883</v>
      </c>
      <c r="JH957">
        <v>193970</v>
      </c>
      <c r="JI957">
        <v>68884</v>
      </c>
      <c r="JJ957">
        <v>88934</v>
      </c>
      <c r="JK957">
        <v>808743</v>
      </c>
      <c r="JL957">
        <v>5843407</v>
      </c>
      <c r="JM957">
        <v>0</v>
      </c>
      <c r="JN957">
        <v>4329</v>
      </c>
      <c r="JO957">
        <v>13396</v>
      </c>
      <c r="JP957">
        <v>930</v>
      </c>
      <c r="JQ957">
        <v>0</v>
      </c>
      <c r="JR957">
        <v>0</v>
      </c>
      <c r="JS957">
        <v>18655</v>
      </c>
      <c r="JT957"/>
      <c r="JU957"/>
      <c r="JV957"/>
      <c r="JW957"/>
      <c r="JX957"/>
      <c r="JY957"/>
      <c r="JZ957"/>
      <c r="KA957"/>
      <c r="KB957"/>
      <c r="KC957"/>
      <c r="KD957"/>
      <c r="KE957"/>
      <c r="KF957">
        <v>103</v>
      </c>
      <c r="KG957">
        <v>148</v>
      </c>
      <c r="KH957">
        <v>68</v>
      </c>
      <c r="KI957">
        <v>59</v>
      </c>
      <c r="KJ957">
        <v>89</v>
      </c>
      <c r="KK957">
        <v>39</v>
      </c>
      <c r="KL957">
        <v>30</v>
      </c>
      <c r="KM957">
        <v>37</v>
      </c>
      <c r="KN957">
        <v>29</v>
      </c>
      <c r="KO957">
        <v>1</v>
      </c>
      <c r="KP957">
        <v>0</v>
      </c>
      <c r="KQ957">
        <v>0</v>
      </c>
      <c r="KR957">
        <v>0</v>
      </c>
      <c r="KS957">
        <v>1</v>
      </c>
      <c r="KT957">
        <v>0</v>
      </c>
      <c r="KU957">
        <v>1</v>
      </c>
      <c r="KV957">
        <v>0</v>
      </c>
      <c r="KW957">
        <v>0</v>
      </c>
      <c r="KX957">
        <v>0</v>
      </c>
      <c r="KY957">
        <v>0</v>
      </c>
      <c r="KZ957">
        <v>0</v>
      </c>
      <c r="LA957">
        <v>0</v>
      </c>
      <c r="LB957">
        <v>0</v>
      </c>
      <c r="LC957">
        <v>0</v>
      </c>
      <c r="LD957">
        <v>1</v>
      </c>
      <c r="LE957">
        <v>0</v>
      </c>
      <c r="LF957">
        <v>0</v>
      </c>
      <c r="LG957">
        <v>0</v>
      </c>
      <c r="LH957">
        <v>0</v>
      </c>
    </row>
    <row r="958" spans="1:320" s="34" customFormat="1" ht="15" customHeight="1" x14ac:dyDescent="0.25">
      <c r="A958" s="45">
        <v>206431104</v>
      </c>
      <c r="B958" s="45" t="s">
        <v>7015</v>
      </c>
      <c r="C958" s="46">
        <v>45292</v>
      </c>
      <c r="D958" s="46">
        <v>45657</v>
      </c>
      <c r="E958" s="47">
        <v>366</v>
      </c>
      <c r="F958" s="45" t="s">
        <v>883</v>
      </c>
      <c r="G958" s="45" t="s">
        <v>884</v>
      </c>
      <c r="H958" s="45" t="s">
        <v>1555</v>
      </c>
      <c r="I958" s="45" t="s">
        <v>886</v>
      </c>
      <c r="J958" s="45" t="s">
        <v>887</v>
      </c>
      <c r="K958" s="45" t="s">
        <v>1556</v>
      </c>
      <c r="L958" s="45" t="s">
        <v>6859</v>
      </c>
      <c r="M958" s="45" t="s">
        <v>7016</v>
      </c>
      <c r="N958" s="45" t="s">
        <v>7017</v>
      </c>
      <c r="O958" s="45" t="s">
        <v>1568</v>
      </c>
      <c r="P958" s="45" t="s">
        <v>6967</v>
      </c>
      <c r="Q958" s="45" t="s">
        <v>7014</v>
      </c>
      <c r="R958" t="s">
        <v>7018</v>
      </c>
      <c r="S958" s="45" t="s">
        <v>893</v>
      </c>
      <c r="T958"/>
      <c r="U958" s="47">
        <v>116</v>
      </c>
      <c r="V958" s="47">
        <v>116</v>
      </c>
      <c r="W958" s="47" t="s">
        <v>913</v>
      </c>
      <c r="X958" s="47">
        <v>42456</v>
      </c>
      <c r="Y958" s="47">
        <v>42362</v>
      </c>
      <c r="Z958" s="48">
        <v>99.78</v>
      </c>
      <c r="AA958" s="44">
        <v>454</v>
      </c>
      <c r="AB958" s="44">
        <v>454</v>
      </c>
      <c r="AC958" s="44"/>
      <c r="AD958" s="44"/>
      <c r="AE958" s="44">
        <v>617</v>
      </c>
      <c r="AF958" s="44">
        <v>14050</v>
      </c>
      <c r="AG958" s="44"/>
      <c r="AH958" s="47"/>
      <c r="AI958" s="47">
        <v>187</v>
      </c>
      <c r="AJ958">
        <v>27508</v>
      </c>
      <c r="AK958" t="s">
        <v>1171</v>
      </c>
      <c r="AL958"/>
      <c r="AM958"/>
      <c r="AN958">
        <v>42362</v>
      </c>
      <c r="AO958"/>
      <c r="AP958"/>
      <c r="AQ958"/>
      <c r="AR958" s="44"/>
      <c r="AS958" s="44"/>
      <c r="AT958" s="44"/>
      <c r="AU958" s="44">
        <v>14943640</v>
      </c>
      <c r="AV958" s="44"/>
      <c r="AW958" s="44">
        <v>207166</v>
      </c>
      <c r="AX958" s="44">
        <v>1889</v>
      </c>
      <c r="AY958" s="44">
        <v>14738363</v>
      </c>
      <c r="AZ958" s="21">
        <v>12300758</v>
      </c>
      <c r="BA958" s="21">
        <v>2437605</v>
      </c>
      <c r="BB958" s="44"/>
      <c r="BC958" s="44"/>
      <c r="BD958" s="44"/>
      <c r="BE958" s="44">
        <v>2437605</v>
      </c>
      <c r="BF958" s="44"/>
      <c r="BG958" s="44"/>
      <c r="BH958" s="44">
        <v>191862</v>
      </c>
      <c r="BI958" s="21">
        <v>5187091</v>
      </c>
      <c r="BJ958" s="21"/>
      <c r="BK958" s="21"/>
      <c r="BL958" s="21">
        <v>59580</v>
      </c>
      <c r="BM958" s="21">
        <v>9505107</v>
      </c>
      <c r="BN958" s="21"/>
      <c r="BO958" s="21"/>
      <c r="BP958" s="21">
        <v>14943640</v>
      </c>
      <c r="BQ958" s="44"/>
      <c r="BR958" s="21"/>
      <c r="BS958" s="44"/>
      <c r="BT958" s="21"/>
      <c r="BU958" s="44"/>
      <c r="BV958" s="21"/>
      <c r="BW958" s="44"/>
      <c r="BX958" s="21"/>
      <c r="BY958" s="21"/>
      <c r="BZ958" s="21"/>
      <c r="CA958" s="44"/>
      <c r="CB958" s="44"/>
      <c r="CC958" s="44"/>
      <c r="CD958" s="44"/>
      <c r="CE958" s="44"/>
      <c r="CF958" s="44"/>
      <c r="CG958" s="44"/>
      <c r="CH958" s="44"/>
      <c r="CI958" s="21"/>
      <c r="CJ958" s="44"/>
      <c r="CK958" s="21"/>
      <c r="CL958" s="44"/>
      <c r="CM958" s="44">
        <v>0</v>
      </c>
      <c r="CN958" s="44">
        <v>0</v>
      </c>
      <c r="CO958" s="44">
        <v>0</v>
      </c>
      <c r="CP958" s="44">
        <v>0</v>
      </c>
      <c r="CQ958" s="21">
        <v>0</v>
      </c>
      <c r="CR958" s="44">
        <v>0</v>
      </c>
      <c r="CS958" s="44">
        <v>0</v>
      </c>
      <c r="CT958" s="44">
        <v>0</v>
      </c>
      <c r="CU958" s="44"/>
      <c r="CV958" s="44">
        <v>0</v>
      </c>
      <c r="CW958" s="21"/>
      <c r="CX958" s="21"/>
      <c r="CY958" s="21"/>
      <c r="CZ958" s="21"/>
      <c r="DA958" s="21"/>
      <c r="DB958" s="21"/>
      <c r="DC958" s="21"/>
      <c r="DD958" s="21"/>
      <c r="DE958" s="44"/>
      <c r="DF958" s="21"/>
      <c r="DG958" s="44"/>
      <c r="DH958" s="21"/>
      <c r="DI958" s="44"/>
      <c r="DJ958" s="44"/>
      <c r="DK958" s="44"/>
      <c r="DL958" s="44"/>
      <c r="DM958" s="21"/>
      <c r="DN958" s="44"/>
      <c r="DO958" s="44"/>
      <c r="DP958" s="44"/>
      <c r="DQ958" s="44"/>
      <c r="DR958" s="44"/>
      <c r="DS958" s="44"/>
      <c r="DT958" s="44"/>
      <c r="DU958" s="44"/>
      <c r="DV958" s="44"/>
      <c r="DW958" s="44"/>
      <c r="DX958" s="44"/>
      <c r="DY958" s="44"/>
      <c r="DZ958" s="44"/>
      <c r="EA958" s="44"/>
      <c r="EB958" s="21"/>
      <c r="EC958" s="44"/>
      <c r="ED958" s="44"/>
      <c r="EE958" s="21"/>
      <c r="EF958" s="44"/>
      <c r="EG958" s="21">
        <v>53451</v>
      </c>
      <c r="EH958" s="44"/>
      <c r="EI958" s="21">
        <v>138164</v>
      </c>
      <c r="EJ958" s="44"/>
      <c r="EK958" s="44"/>
      <c r="EL958" s="21"/>
      <c r="EM958" s="44"/>
      <c r="EN958" s="44"/>
      <c r="EO958" s="44">
        <v>15551</v>
      </c>
      <c r="EP958" s="21"/>
      <c r="EQ958" s="21"/>
      <c r="ER958" s="21"/>
      <c r="ES958" s="21"/>
      <c r="ET958" s="44"/>
      <c r="EU958" s="21"/>
      <c r="EV958" s="44"/>
      <c r="EW958" s="21"/>
      <c r="EX958" s="44"/>
      <c r="EY958" s="44"/>
      <c r="EZ958" s="21"/>
      <c r="FA958" s="21"/>
      <c r="FB958" s="44"/>
      <c r="FC958" s="44"/>
      <c r="FD958" s="21"/>
      <c r="FE958" s="112"/>
      <c r="FF958" s="44"/>
      <c r="FG958" s="44">
        <v>5808226</v>
      </c>
      <c r="FH958" s="44">
        <v>1430769</v>
      </c>
      <c r="FI958" s="44">
        <v>5061763</v>
      </c>
      <c r="FJ958" s="44">
        <v>183257</v>
      </c>
      <c r="FK958" s="44"/>
      <c r="FL958" s="44"/>
      <c r="FM958" s="44">
        <v>6095413</v>
      </c>
      <c r="FN958" s="44"/>
      <c r="FO958" s="44"/>
      <c r="FP958" s="44"/>
      <c r="FQ958" s="44"/>
      <c r="FR958" s="44"/>
      <c r="FS958" s="44"/>
      <c r="FT958" s="44">
        <v>5479</v>
      </c>
      <c r="FU958" s="44"/>
      <c r="FV958" s="21"/>
      <c r="FW958" s="44"/>
      <c r="FX958" s="44">
        <v>90</v>
      </c>
      <c r="FY958" s="44"/>
      <c r="FZ958" s="44">
        <v>22635</v>
      </c>
      <c r="GA958" s="44"/>
      <c r="GB958" s="44"/>
      <c r="GC958" s="44">
        <v>7116</v>
      </c>
      <c r="GD958" s="44">
        <v>562954</v>
      </c>
      <c r="GE958" s="44">
        <v>306059</v>
      </c>
      <c r="GF958" s="44">
        <v>180791</v>
      </c>
      <c r="GG958" s="44">
        <v>1019972</v>
      </c>
      <c r="GH958" s="44">
        <v>104849</v>
      </c>
      <c r="GI958" s="44">
        <v>155856</v>
      </c>
      <c r="GJ958" s="44">
        <v>145755</v>
      </c>
      <c r="GK958" s="44">
        <v>2357707</v>
      </c>
      <c r="GL958" s="44">
        <v>1192</v>
      </c>
      <c r="GM958" s="44">
        <v>1079940</v>
      </c>
      <c r="GN958" s="44">
        <v>73543</v>
      </c>
      <c r="GO958" s="44">
        <v>34025</v>
      </c>
      <c r="GP958" s="44"/>
      <c r="GQ958" s="44"/>
      <c r="GR958" s="44">
        <v>147382</v>
      </c>
      <c r="GS958" s="44">
        <v>1788926</v>
      </c>
      <c r="GT958" s="44"/>
      <c r="GU958" s="21">
        <v>7150</v>
      </c>
      <c r="GV958" s="44">
        <v>12040</v>
      </c>
      <c r="GW958" s="44">
        <v>4922320</v>
      </c>
      <c r="GX958" s="44"/>
      <c r="GY958" s="44">
        <v>6730436</v>
      </c>
      <c r="GZ958" s="44">
        <v>1311537</v>
      </c>
      <c r="HA958" s="44"/>
      <c r="HB958" s="44"/>
      <c r="HC958" s="44">
        <v>5418899</v>
      </c>
      <c r="HD958" s="44">
        <v>6730436</v>
      </c>
      <c r="HE958" s="21">
        <v>132626</v>
      </c>
      <c r="HF958" s="21">
        <v>1576</v>
      </c>
      <c r="HG958" s="21"/>
      <c r="HH958" s="21"/>
      <c r="HI958" s="21">
        <v>0</v>
      </c>
      <c r="HJ958" s="44"/>
      <c r="HK958" s="21"/>
      <c r="HL958" s="21">
        <v>11000</v>
      </c>
      <c r="HM958" s="21">
        <v>11000</v>
      </c>
      <c r="HN958" s="21">
        <v>-3850</v>
      </c>
      <c r="HO958" s="21"/>
      <c r="HP958" s="44"/>
      <c r="HQ958" s="47"/>
      <c r="HR958" s="47"/>
      <c r="HS958" s="47"/>
      <c r="HT958" s="47" t="s">
        <v>2586</v>
      </c>
      <c r="HU958" s="47">
        <v>590191.65</v>
      </c>
      <c r="HV958" s="47">
        <v>1942</v>
      </c>
      <c r="HW958" s="47">
        <v>0</v>
      </c>
      <c r="HX958" s="47">
        <v>18636</v>
      </c>
      <c r="HY958" s="47">
        <v>13852</v>
      </c>
      <c r="HZ958" s="47">
        <v>81594</v>
      </c>
      <c r="IA958" s="47">
        <v>0</v>
      </c>
      <c r="IB958" s="47">
        <v>0</v>
      </c>
      <c r="IC958" s="47">
        <v>36660</v>
      </c>
      <c r="ID958">
        <v>1</v>
      </c>
      <c r="IE958" s="47">
        <v>1926</v>
      </c>
      <c r="IF958"/>
      <c r="IG958" s="47"/>
      <c r="IH958" s="47">
        <v>21585</v>
      </c>
      <c r="II958">
        <v>1947</v>
      </c>
      <c r="IJ958">
        <v>5155</v>
      </c>
      <c r="IK958">
        <v>2697</v>
      </c>
      <c r="IL958">
        <v>7718</v>
      </c>
      <c r="IM958">
        <v>193713</v>
      </c>
      <c r="IN958">
        <v>0</v>
      </c>
      <c r="IO958">
        <v>0</v>
      </c>
      <c r="IP958">
        <v>816</v>
      </c>
      <c r="IQ958">
        <v>313</v>
      </c>
      <c r="IR958">
        <v>0</v>
      </c>
      <c r="IS958">
        <v>0</v>
      </c>
      <c r="IT958">
        <v>1129</v>
      </c>
      <c r="IU958">
        <v>145027</v>
      </c>
      <c r="IV958">
        <v>0</v>
      </c>
      <c r="IW958">
        <v>908232</v>
      </c>
      <c r="IX958">
        <v>581200</v>
      </c>
      <c r="IY958">
        <v>1965042</v>
      </c>
      <c r="IZ958">
        <v>0</v>
      </c>
      <c r="JA958">
        <v>0</v>
      </c>
      <c r="JB958">
        <v>940154</v>
      </c>
      <c r="JC958">
        <v>85</v>
      </c>
      <c r="JD958">
        <v>68820</v>
      </c>
      <c r="JE958"/>
      <c r="JF958"/>
      <c r="JG958">
        <v>480513</v>
      </c>
      <c r="JH958">
        <v>83873</v>
      </c>
      <c r="JI958">
        <v>118140</v>
      </c>
      <c r="JJ958">
        <v>117924</v>
      </c>
      <c r="JK958">
        <v>399216</v>
      </c>
      <c r="JL958">
        <v>5808226</v>
      </c>
      <c r="JM958">
        <v>0</v>
      </c>
      <c r="JN958">
        <v>0</v>
      </c>
      <c r="JO958">
        <v>24477</v>
      </c>
      <c r="JP958">
        <v>6259</v>
      </c>
      <c r="JQ958">
        <v>0</v>
      </c>
      <c r="JR958">
        <v>0</v>
      </c>
      <c r="JS958">
        <v>30736</v>
      </c>
      <c r="JT958"/>
      <c r="JU958"/>
      <c r="JV958"/>
      <c r="JW958"/>
      <c r="JX958"/>
      <c r="JY958">
        <v>1</v>
      </c>
      <c r="JZ958"/>
      <c r="KA958"/>
      <c r="KB958"/>
      <c r="KC958"/>
      <c r="KD958"/>
      <c r="KE958">
        <v>85</v>
      </c>
      <c r="KF958">
        <v>150</v>
      </c>
      <c r="KG958">
        <v>171</v>
      </c>
      <c r="KH958">
        <v>128</v>
      </c>
      <c r="KI958">
        <v>125</v>
      </c>
      <c r="KJ958">
        <v>144</v>
      </c>
      <c r="KK958">
        <v>106</v>
      </c>
      <c r="KL958">
        <v>62</v>
      </c>
      <c r="KM958">
        <v>71</v>
      </c>
      <c r="KN958">
        <v>52</v>
      </c>
      <c r="KO958">
        <v>1</v>
      </c>
      <c r="KP958">
        <v>0</v>
      </c>
      <c r="KQ958">
        <v>0</v>
      </c>
      <c r="KR958">
        <v>0</v>
      </c>
      <c r="KS958">
        <v>0</v>
      </c>
      <c r="KT958">
        <v>1</v>
      </c>
      <c r="KU958">
        <v>0</v>
      </c>
      <c r="KV958">
        <v>0</v>
      </c>
      <c r="KW958">
        <v>1</v>
      </c>
      <c r="KX958">
        <v>0</v>
      </c>
      <c r="KY958">
        <v>0</v>
      </c>
      <c r="KZ958">
        <v>0</v>
      </c>
      <c r="LA958">
        <v>0</v>
      </c>
      <c r="LB958">
        <v>0</v>
      </c>
      <c r="LC958">
        <v>0</v>
      </c>
      <c r="LD958">
        <v>1</v>
      </c>
      <c r="LE958">
        <v>0</v>
      </c>
      <c r="LF958">
        <v>0</v>
      </c>
      <c r="LG958">
        <v>0</v>
      </c>
      <c r="LH958">
        <v>0</v>
      </c>
    </row>
    <row r="959" spans="1:320" s="34" customFormat="1" ht="15" customHeight="1" x14ac:dyDescent="0.25">
      <c r="A959" s="45">
        <v>206431124</v>
      </c>
      <c r="B959" s="45" t="s">
        <v>7019</v>
      </c>
      <c r="C959" s="46">
        <v>45292</v>
      </c>
      <c r="D959" s="46">
        <v>45657</v>
      </c>
      <c r="E959" s="47">
        <v>366</v>
      </c>
      <c r="F959" s="45" t="s">
        <v>883</v>
      </c>
      <c r="G959" s="45" t="s">
        <v>884</v>
      </c>
      <c r="H959" s="45" t="s">
        <v>1555</v>
      </c>
      <c r="I959" s="45" t="s">
        <v>886</v>
      </c>
      <c r="J959" s="45" t="s">
        <v>887</v>
      </c>
      <c r="K959" s="45" t="s">
        <v>1556</v>
      </c>
      <c r="L959" s="45" t="s">
        <v>6859</v>
      </c>
      <c r="M959" s="45" t="s">
        <v>7020</v>
      </c>
      <c r="N959" s="45" t="s">
        <v>7021</v>
      </c>
      <c r="O959" s="45" t="s">
        <v>1573</v>
      </c>
      <c r="P959" s="45" t="s">
        <v>1574</v>
      </c>
      <c r="Q959" s="45" t="s">
        <v>7022</v>
      </c>
      <c r="R959" t="s">
        <v>7023</v>
      </c>
      <c r="S959" s="45" t="s">
        <v>893</v>
      </c>
      <c r="T959" t="s">
        <v>7024</v>
      </c>
      <c r="U959" s="47">
        <v>37</v>
      </c>
      <c r="V959" s="47">
        <v>37</v>
      </c>
      <c r="W959" s="47" t="s">
        <v>1728</v>
      </c>
      <c r="X959" s="47">
        <v>13542</v>
      </c>
      <c r="Y959" s="47">
        <v>10317</v>
      </c>
      <c r="Z959" s="48">
        <v>76.19</v>
      </c>
      <c r="AA959" s="44">
        <v>24</v>
      </c>
      <c r="AB959" s="44">
        <v>21</v>
      </c>
      <c r="AC959" s="44"/>
      <c r="AD959" s="44"/>
      <c r="AE959" s="44">
        <v>5008</v>
      </c>
      <c r="AF959" s="44">
        <v>5309</v>
      </c>
      <c r="AG959" s="44"/>
      <c r="AH959" s="47"/>
      <c r="AI959" s="47"/>
      <c r="AJ959"/>
      <c r="AK959" t="s">
        <v>4558</v>
      </c>
      <c r="AL959"/>
      <c r="AM959"/>
      <c r="AN959"/>
      <c r="AO959"/>
      <c r="AP959"/>
      <c r="AQ959">
        <v>10317</v>
      </c>
      <c r="AR959" s="44"/>
      <c r="AS959" s="44"/>
      <c r="AT959" s="44"/>
      <c r="AU959" s="44">
        <v>17116946</v>
      </c>
      <c r="AV959" s="44">
        <v>14232816</v>
      </c>
      <c r="AW959" s="44">
        <v>14856951</v>
      </c>
      <c r="AX959" s="44"/>
      <c r="AY959" s="44">
        <v>16492811</v>
      </c>
      <c r="AZ959" s="21">
        <v>13782972</v>
      </c>
      <c r="BA959" s="21">
        <v>2709839</v>
      </c>
      <c r="BB959" s="44">
        <v>16409</v>
      </c>
      <c r="BC959" s="44"/>
      <c r="BD959" s="44"/>
      <c r="BE959" s="44">
        <v>2726248</v>
      </c>
      <c r="BF959" s="44"/>
      <c r="BG959" s="44"/>
      <c r="BH959" s="44">
        <v>8308778</v>
      </c>
      <c r="BI959" s="21">
        <v>8808168</v>
      </c>
      <c r="BJ959" s="21"/>
      <c r="BK959" s="21"/>
      <c r="BL959" s="21"/>
      <c r="BM959" s="21"/>
      <c r="BN959" s="21"/>
      <c r="BO959" s="21"/>
      <c r="BP959" s="21"/>
      <c r="BQ959" s="44"/>
      <c r="BR959" s="21"/>
      <c r="BS959" s="44">
        <v>17116946</v>
      </c>
      <c r="BT959" s="21"/>
      <c r="BU959" s="44"/>
      <c r="BV959" s="21"/>
      <c r="BW959" s="44"/>
      <c r="BX959" s="21"/>
      <c r="BY959" s="21"/>
      <c r="BZ959" s="21"/>
      <c r="CA959" s="44">
        <v>6908786</v>
      </c>
      <c r="CB959" s="44"/>
      <c r="CC959" s="44">
        <v>7324030</v>
      </c>
      <c r="CD959" s="44"/>
      <c r="CE959" s="44"/>
      <c r="CF959" s="44"/>
      <c r="CG959" s="44"/>
      <c r="CH959" s="44"/>
      <c r="CI959" s="21"/>
      <c r="CJ959" s="44"/>
      <c r="CK959" s="21"/>
      <c r="CL959" s="44"/>
      <c r="CM959" s="44">
        <v>1002508</v>
      </c>
      <c r="CN959" s="44">
        <v>0</v>
      </c>
      <c r="CO959" s="44">
        <v>243055</v>
      </c>
      <c r="CP959" s="44">
        <v>12803693</v>
      </c>
      <c r="CQ959" s="21">
        <v>93925</v>
      </c>
      <c r="CR959" s="44">
        <v>89635</v>
      </c>
      <c r="CS959" s="44">
        <v>0</v>
      </c>
      <c r="CT959" s="44">
        <v>0</v>
      </c>
      <c r="CU959" s="44"/>
      <c r="CV959" s="44">
        <v>0</v>
      </c>
      <c r="CW959" s="21"/>
      <c r="CX959" s="21"/>
      <c r="CY959" s="21"/>
      <c r="CZ959" s="21"/>
      <c r="DA959" s="21"/>
      <c r="DB959" s="21"/>
      <c r="DC959" s="21"/>
      <c r="DD959" s="21"/>
      <c r="DE959" s="44"/>
      <c r="DF959" s="21"/>
      <c r="DG959" s="44"/>
      <c r="DH959" s="21"/>
      <c r="DI959" s="44"/>
      <c r="DJ959" s="44"/>
      <c r="DK959" s="44"/>
      <c r="DL959" s="44"/>
      <c r="DM959" s="21"/>
      <c r="DN959" s="44"/>
      <c r="DO959" s="44"/>
      <c r="DP959" s="44"/>
      <c r="DQ959" s="44"/>
      <c r="DR959" s="44"/>
      <c r="DS959" s="44"/>
      <c r="DT959" s="44"/>
      <c r="DU959" s="44"/>
      <c r="DV959" s="44"/>
      <c r="DW959" s="44"/>
      <c r="DX959" s="44"/>
      <c r="DY959" s="44"/>
      <c r="DZ959" s="44"/>
      <c r="EA959" s="44"/>
      <c r="EB959" s="21"/>
      <c r="EC959" s="44"/>
      <c r="ED959" s="44"/>
      <c r="EE959" s="21"/>
      <c r="EF959" s="44"/>
      <c r="EG959" s="21">
        <v>7211749</v>
      </c>
      <c r="EH959" s="44"/>
      <c r="EI959" s="21">
        <v>7645202</v>
      </c>
      <c r="EJ959" s="44"/>
      <c r="EK959" s="44"/>
      <c r="EL959" s="21"/>
      <c r="EM959" s="44"/>
      <c r="EN959" s="44"/>
      <c r="EO959" s="44"/>
      <c r="EP959" s="21"/>
      <c r="EQ959" s="21"/>
      <c r="ER959" s="21"/>
      <c r="ES959" s="21"/>
      <c r="ET959" s="44"/>
      <c r="EU959" s="21"/>
      <c r="EV959" s="44"/>
      <c r="EW959" s="21"/>
      <c r="EX959" s="44"/>
      <c r="EY959" s="44"/>
      <c r="EZ959" s="21"/>
      <c r="FA959" s="21"/>
      <c r="FB959" s="44"/>
      <c r="FC959" s="44"/>
      <c r="FD959" s="21"/>
      <c r="FE959" s="112"/>
      <c r="FF959" s="44"/>
      <c r="FG959" s="44">
        <v>7940378</v>
      </c>
      <c r="FH959" s="44">
        <v>2172855</v>
      </c>
      <c r="FI959" s="44">
        <v>3669739</v>
      </c>
      <c r="FJ959" s="44">
        <v>200290</v>
      </c>
      <c r="FK959" s="44"/>
      <c r="FL959" s="44"/>
      <c r="FM959" s="44"/>
      <c r="FN959" s="44"/>
      <c r="FO959" s="44"/>
      <c r="FP959" s="44">
        <v>6295254</v>
      </c>
      <c r="FQ959" s="44"/>
      <c r="FR959" s="44"/>
      <c r="FS959" s="44"/>
      <c r="FT959" s="44">
        <v>830425</v>
      </c>
      <c r="FU959" s="44"/>
      <c r="FV959" s="21">
        <v>82388</v>
      </c>
      <c r="FW959" s="44">
        <v>2147571</v>
      </c>
      <c r="FX959" s="44">
        <v>105632</v>
      </c>
      <c r="FY959" s="44">
        <v>109060</v>
      </c>
      <c r="FZ959" s="44"/>
      <c r="GA959" s="44"/>
      <c r="GB959" s="44"/>
      <c r="GC959" s="44"/>
      <c r="GD959" s="44">
        <v>401622</v>
      </c>
      <c r="GE959" s="44">
        <v>394013</v>
      </c>
      <c r="GF959" s="44">
        <v>35275</v>
      </c>
      <c r="GG959" s="44">
        <v>344650</v>
      </c>
      <c r="GH959" s="44">
        <v>350737</v>
      </c>
      <c r="GI959" s="44">
        <v>121410</v>
      </c>
      <c r="GJ959" s="44">
        <v>117024</v>
      </c>
      <c r="GK959" s="44">
        <v>1743577</v>
      </c>
      <c r="GL959" s="44">
        <v>144810</v>
      </c>
      <c r="GM959" s="44">
        <v>486089</v>
      </c>
      <c r="GN959" s="44">
        <v>17816</v>
      </c>
      <c r="GO959" s="44"/>
      <c r="GP959" s="44"/>
      <c r="GQ959" s="44">
        <v>54608</v>
      </c>
      <c r="GR959" s="44">
        <v>1011</v>
      </c>
      <c r="GS959" s="44">
        <v>3192883</v>
      </c>
      <c r="GT959" s="44"/>
      <c r="GU959" s="21"/>
      <c r="GV959" s="44"/>
      <c r="GW959" s="44">
        <v>5497119</v>
      </c>
      <c r="GX959" s="44">
        <v>41899</v>
      </c>
      <c r="GY959" s="44">
        <v>8731901</v>
      </c>
      <c r="GZ959" s="44">
        <v>293980</v>
      </c>
      <c r="HA959" s="44"/>
      <c r="HB959" s="44">
        <v>68243</v>
      </c>
      <c r="HC959" s="44">
        <v>8369678</v>
      </c>
      <c r="HD959" s="44">
        <v>8731901</v>
      </c>
      <c r="HE959" s="21"/>
      <c r="HF959" s="21">
        <v>5497119</v>
      </c>
      <c r="HG959" s="21">
        <v>250</v>
      </c>
      <c r="HH959" s="21"/>
      <c r="HI959" s="21">
        <v>0</v>
      </c>
      <c r="HJ959" s="44"/>
      <c r="HK959" s="21">
        <v>486422</v>
      </c>
      <c r="HL959" s="21">
        <v>1823557</v>
      </c>
      <c r="HM959" s="21">
        <v>2309979</v>
      </c>
      <c r="HN959" s="21">
        <v>-2309979</v>
      </c>
      <c r="HO959" s="21"/>
      <c r="HP959" s="44"/>
      <c r="HQ959" s="47"/>
      <c r="HR959" s="47">
        <v>68243</v>
      </c>
      <c r="HS959" s="47"/>
      <c r="HT959" s="47" t="s">
        <v>7025</v>
      </c>
      <c r="HU959" s="47">
        <v>679093.8</v>
      </c>
      <c r="HV959" s="47">
        <v>1440</v>
      </c>
      <c r="HW959" s="47">
        <v>0</v>
      </c>
      <c r="HX959" s="47">
        <v>36808</v>
      </c>
      <c r="HY959" s="47">
        <v>33064</v>
      </c>
      <c r="HZ959" s="47">
        <v>48594</v>
      </c>
      <c r="IA959" s="47">
        <v>0</v>
      </c>
      <c r="IB959" s="47">
        <v>0</v>
      </c>
      <c r="IC959" s="47">
        <v>4333</v>
      </c>
      <c r="ID959">
        <v>43600</v>
      </c>
      <c r="IE959" s="47">
        <v>1947</v>
      </c>
      <c r="IF959">
        <v>12515</v>
      </c>
      <c r="IG959" s="47">
        <v>1111</v>
      </c>
      <c r="IH959" s="47">
        <v>8162</v>
      </c>
      <c r="II959">
        <v>5316</v>
      </c>
      <c r="IJ959">
        <v>3855</v>
      </c>
      <c r="IK959">
        <v>1763</v>
      </c>
      <c r="IL959">
        <v>10499</v>
      </c>
      <c r="IM959">
        <v>213007</v>
      </c>
      <c r="IN959">
        <v>0</v>
      </c>
      <c r="IO959">
        <v>136</v>
      </c>
      <c r="IP959">
        <v>614</v>
      </c>
      <c r="IQ959">
        <v>3909</v>
      </c>
      <c r="IR959">
        <v>0</v>
      </c>
      <c r="IS959">
        <v>0</v>
      </c>
      <c r="IT959">
        <v>4659</v>
      </c>
      <c r="IU959">
        <v>123450</v>
      </c>
      <c r="IV959">
        <v>0</v>
      </c>
      <c r="IW959">
        <v>1896940</v>
      </c>
      <c r="IX959">
        <v>1295865</v>
      </c>
      <c r="IY959">
        <v>1210032</v>
      </c>
      <c r="IZ959">
        <v>0</v>
      </c>
      <c r="JA959">
        <v>0</v>
      </c>
      <c r="JB959">
        <v>173430</v>
      </c>
      <c r="JC959">
        <v>1752464</v>
      </c>
      <c r="JD959">
        <v>65756</v>
      </c>
      <c r="JE959">
        <v>275527</v>
      </c>
      <c r="JF959">
        <v>23430</v>
      </c>
      <c r="JG959">
        <v>226778</v>
      </c>
      <c r="JH959">
        <v>279449</v>
      </c>
      <c r="JI959">
        <v>92454</v>
      </c>
      <c r="JJ959">
        <v>95213</v>
      </c>
      <c r="JK959">
        <v>429590</v>
      </c>
      <c r="JL959">
        <v>7940378</v>
      </c>
      <c r="JM959">
        <v>0</v>
      </c>
      <c r="JN959">
        <v>10040</v>
      </c>
      <c r="JO959">
        <v>35519</v>
      </c>
      <c r="JP959">
        <v>109793</v>
      </c>
      <c r="JQ959">
        <v>0</v>
      </c>
      <c r="JR959">
        <v>0</v>
      </c>
      <c r="JS959">
        <v>155352</v>
      </c>
      <c r="JT959"/>
      <c r="JU959"/>
      <c r="JV959"/>
      <c r="JW959"/>
      <c r="JX959"/>
      <c r="JY959">
        <v>43600</v>
      </c>
      <c r="JZ959"/>
      <c r="KA959"/>
      <c r="KB959"/>
      <c r="KC959"/>
      <c r="KD959"/>
      <c r="KE959">
        <v>1752464</v>
      </c>
      <c r="KF959">
        <v>156</v>
      </c>
      <c r="KG959">
        <v>281</v>
      </c>
      <c r="KH959">
        <v>139</v>
      </c>
      <c r="KI959">
        <v>78</v>
      </c>
      <c r="KJ959">
        <v>91</v>
      </c>
      <c r="KK959">
        <v>68</v>
      </c>
      <c r="KL959">
        <v>42</v>
      </c>
      <c r="KM959">
        <v>43</v>
      </c>
      <c r="KN959">
        <v>35</v>
      </c>
      <c r="KO959">
        <v>1</v>
      </c>
      <c r="KP959">
        <v>0</v>
      </c>
      <c r="KQ959">
        <v>0</v>
      </c>
      <c r="KR959">
        <v>1</v>
      </c>
      <c r="KS959">
        <v>0</v>
      </c>
      <c r="KT959">
        <v>0</v>
      </c>
      <c r="KU959">
        <v>0</v>
      </c>
      <c r="KV959">
        <v>0</v>
      </c>
      <c r="KW959">
        <v>0</v>
      </c>
      <c r="KX959">
        <v>0</v>
      </c>
      <c r="KY959">
        <v>0</v>
      </c>
      <c r="KZ959">
        <v>1</v>
      </c>
      <c r="LA959">
        <v>0</v>
      </c>
      <c r="LB959">
        <v>0</v>
      </c>
      <c r="LC959">
        <v>0</v>
      </c>
      <c r="LD959">
        <v>1</v>
      </c>
      <c r="LE959">
        <v>0</v>
      </c>
      <c r="LF959">
        <v>0</v>
      </c>
      <c r="LG959">
        <v>0</v>
      </c>
      <c r="LH959">
        <v>0</v>
      </c>
    </row>
    <row r="960" spans="1:320" s="34" customFormat="1" ht="15" customHeight="1" x14ac:dyDescent="0.25">
      <c r="A960" s="45">
        <v>206431125</v>
      </c>
      <c r="B960" s="45" t="s">
        <v>7026</v>
      </c>
      <c r="C960" s="46">
        <v>45292</v>
      </c>
      <c r="D960" s="46">
        <v>45657</v>
      </c>
      <c r="E960" s="47">
        <v>366</v>
      </c>
      <c r="F960" s="45" t="s">
        <v>883</v>
      </c>
      <c r="G960" s="45" t="s">
        <v>884</v>
      </c>
      <c r="H960" s="45" t="s">
        <v>1555</v>
      </c>
      <c r="I960" s="45" t="s">
        <v>886</v>
      </c>
      <c r="J960" s="45" t="s">
        <v>887</v>
      </c>
      <c r="K960" s="45" t="s">
        <v>1556</v>
      </c>
      <c r="L960" s="45" t="s">
        <v>6859</v>
      </c>
      <c r="M960" s="45" t="s">
        <v>7027</v>
      </c>
      <c r="N960" s="45" t="s">
        <v>7028</v>
      </c>
      <c r="O960" s="45" t="s">
        <v>1568</v>
      </c>
      <c r="P960" s="45" t="s">
        <v>7029</v>
      </c>
      <c r="Q960" s="45" t="s">
        <v>7030</v>
      </c>
      <c r="R960" t="s">
        <v>7031</v>
      </c>
      <c r="S960" s="45" t="s">
        <v>893</v>
      </c>
      <c r="T960" t="s">
        <v>1225</v>
      </c>
      <c r="U960" s="47">
        <v>253</v>
      </c>
      <c r="V960" s="47">
        <v>253</v>
      </c>
      <c r="W960" s="47" t="s">
        <v>913</v>
      </c>
      <c r="X960" s="47">
        <v>92598</v>
      </c>
      <c r="Y960" s="47">
        <v>89481</v>
      </c>
      <c r="Z960" s="48">
        <v>162.99</v>
      </c>
      <c r="AA960" s="44">
        <v>299</v>
      </c>
      <c r="AB960" s="44">
        <v>286</v>
      </c>
      <c r="AC960" s="44">
        <v>4722</v>
      </c>
      <c r="AD960" s="44">
        <v>1890</v>
      </c>
      <c r="AE960" s="44">
        <v>5816</v>
      </c>
      <c r="AF960" s="44">
        <v>72178</v>
      </c>
      <c r="AG960" s="44">
        <v>2380</v>
      </c>
      <c r="AH960" s="47"/>
      <c r="AI960" s="47">
        <v>754</v>
      </c>
      <c r="AJ960">
        <v>1741</v>
      </c>
      <c r="AK960" t="s">
        <v>895</v>
      </c>
      <c r="AL960">
        <v>89481</v>
      </c>
      <c r="AM960"/>
      <c r="AN960"/>
      <c r="AO960"/>
      <c r="AP960"/>
      <c r="AQ960"/>
      <c r="AR960" s="44"/>
      <c r="AS960" s="44"/>
      <c r="AT960" s="44"/>
      <c r="AU960" s="44">
        <v>38724127</v>
      </c>
      <c r="AV960" s="44">
        <v>8102825</v>
      </c>
      <c r="AW960" s="44">
        <v>11300755</v>
      </c>
      <c r="AX960" s="44"/>
      <c r="AY960" s="44">
        <v>35526197</v>
      </c>
      <c r="AZ960" s="21">
        <v>37575927</v>
      </c>
      <c r="BA960" s="21">
        <v>-2049730</v>
      </c>
      <c r="BB960" s="44">
        <v>18954</v>
      </c>
      <c r="BC960" s="44"/>
      <c r="BD960" s="44"/>
      <c r="BE960" s="44">
        <v>-2030776</v>
      </c>
      <c r="BF960" s="44">
        <v>2077737</v>
      </c>
      <c r="BG960" s="44">
        <v>823919</v>
      </c>
      <c r="BH960" s="44">
        <v>2547420</v>
      </c>
      <c r="BI960" s="21">
        <v>30915264</v>
      </c>
      <c r="BJ960" s="21">
        <v>1238750</v>
      </c>
      <c r="BK960" s="21"/>
      <c r="BL960" s="21">
        <v>346374</v>
      </c>
      <c r="BM960" s="21">
        <v>774663</v>
      </c>
      <c r="BN960" s="21">
        <v>38724127</v>
      </c>
      <c r="BO960" s="21"/>
      <c r="BP960" s="21"/>
      <c r="BQ960" s="44"/>
      <c r="BR960" s="21"/>
      <c r="BS960" s="44"/>
      <c r="BT960" s="21"/>
      <c r="BU960" s="44"/>
      <c r="BV960" s="21"/>
      <c r="BW960" s="44">
        <v>4588969</v>
      </c>
      <c r="BX960" s="21"/>
      <c r="BY960" s="21">
        <v>1420817</v>
      </c>
      <c r="BZ960" s="21"/>
      <c r="CA960" s="44">
        <v>547827</v>
      </c>
      <c r="CB960" s="44"/>
      <c r="CC960" s="44">
        <v>381754</v>
      </c>
      <c r="CD960" s="44"/>
      <c r="CE960" s="44">
        <v>1140918</v>
      </c>
      <c r="CF960" s="44"/>
      <c r="CG960" s="44"/>
      <c r="CH960" s="44"/>
      <c r="CI960" s="21">
        <v>21171</v>
      </c>
      <c r="CJ960" s="44"/>
      <c r="CK960" s="21">
        <v>1369</v>
      </c>
      <c r="CL960" s="44"/>
      <c r="CM960" s="44">
        <v>0</v>
      </c>
      <c r="CN960" s="44">
        <v>0</v>
      </c>
      <c r="CO960" s="44">
        <v>3333810</v>
      </c>
      <c r="CP960" s="44">
        <v>2437</v>
      </c>
      <c r="CQ960" s="21">
        <v>3358245</v>
      </c>
      <c r="CR960" s="44">
        <v>554920</v>
      </c>
      <c r="CS960" s="44">
        <v>691699</v>
      </c>
      <c r="CT960" s="44">
        <v>118401</v>
      </c>
      <c r="CU960" s="44"/>
      <c r="CV960" s="44">
        <v>43313</v>
      </c>
      <c r="CW960" s="21"/>
      <c r="CX960" s="21"/>
      <c r="CY960" s="21"/>
      <c r="CZ960" s="21"/>
      <c r="DA960" s="21"/>
      <c r="DB960" s="21"/>
      <c r="DC960" s="21"/>
      <c r="DD960" s="21"/>
      <c r="DE960" s="44"/>
      <c r="DF960" s="21"/>
      <c r="DG960" s="44"/>
      <c r="DH960" s="21"/>
      <c r="DI960" s="44"/>
      <c r="DJ960" s="44"/>
      <c r="DK960" s="44"/>
      <c r="DL960" s="44"/>
      <c r="DM960" s="21"/>
      <c r="DN960" s="44"/>
      <c r="DO960" s="44"/>
      <c r="DP960" s="44"/>
      <c r="DQ960" s="44"/>
      <c r="DR960" s="44"/>
      <c r="DS960" s="44"/>
      <c r="DT960" s="44"/>
      <c r="DU960" s="44"/>
      <c r="DV960" s="44"/>
      <c r="DW960" s="44"/>
      <c r="DX960" s="44"/>
      <c r="DY960" s="44"/>
      <c r="DZ960" s="44"/>
      <c r="EA960" s="44"/>
      <c r="EB960" s="21"/>
      <c r="EC960" s="44">
        <v>1459266</v>
      </c>
      <c r="ED960" s="44"/>
      <c r="EE960" s="21">
        <v>818346</v>
      </c>
      <c r="EF960" s="44"/>
      <c r="EG960" s="21">
        <v>344142</v>
      </c>
      <c r="EH960" s="44"/>
      <c r="EI960" s="21">
        <v>8011982</v>
      </c>
      <c r="EJ960" s="44"/>
      <c r="EK960" s="44">
        <v>1157584</v>
      </c>
      <c r="EL960" s="21"/>
      <c r="EM960" s="44"/>
      <c r="EN960" s="44"/>
      <c r="EO960" s="44">
        <v>-490559</v>
      </c>
      <c r="EP960" s="21"/>
      <c r="EQ960" s="21"/>
      <c r="ER960" s="21"/>
      <c r="ES960" s="21"/>
      <c r="ET960" s="44"/>
      <c r="EU960" s="21"/>
      <c r="EV960" s="44"/>
      <c r="EW960" s="21"/>
      <c r="EX960" s="44"/>
      <c r="EY960" s="44"/>
      <c r="EZ960" s="21"/>
      <c r="FA960" s="21"/>
      <c r="FB960" s="44"/>
      <c r="FC960" s="44"/>
      <c r="FD960" s="21"/>
      <c r="FE960" s="112">
        <v>-6</v>
      </c>
      <c r="FF960" s="44"/>
      <c r="FG960" s="44">
        <v>12849802</v>
      </c>
      <c r="FH960" s="44">
        <v>4825835</v>
      </c>
      <c r="FI960" s="44">
        <v>19900290</v>
      </c>
      <c r="FJ960" s="44">
        <v>342681</v>
      </c>
      <c r="FK960" s="44">
        <v>17487988</v>
      </c>
      <c r="FL960" s="44"/>
      <c r="FM960" s="44"/>
      <c r="FN960" s="44"/>
      <c r="FO960" s="44"/>
      <c r="FP960" s="44"/>
      <c r="FQ960" s="44"/>
      <c r="FR960" s="44"/>
      <c r="FS960" s="44"/>
      <c r="FT960" s="44">
        <v>168958</v>
      </c>
      <c r="FU960" s="44"/>
      <c r="FV960" s="21">
        <v>709832</v>
      </c>
      <c r="FW960" s="44">
        <v>9905</v>
      </c>
      <c r="FX960" s="44">
        <v>720169</v>
      </c>
      <c r="FY960" s="44">
        <v>91124</v>
      </c>
      <c r="FZ960" s="44">
        <v>251749</v>
      </c>
      <c r="GA960" s="44">
        <v>123673</v>
      </c>
      <c r="GB960" s="44"/>
      <c r="GC960" s="44">
        <v>110166</v>
      </c>
      <c r="GD960" s="44">
        <v>1080895</v>
      </c>
      <c r="GE960" s="44">
        <v>988498</v>
      </c>
      <c r="GF960" s="44">
        <v>503688</v>
      </c>
      <c r="GG960" s="44">
        <v>2581922</v>
      </c>
      <c r="GH960" s="44">
        <v>267364</v>
      </c>
      <c r="GI960" s="44">
        <v>390274</v>
      </c>
      <c r="GJ960" s="44"/>
      <c r="GK960" s="44">
        <v>7268613</v>
      </c>
      <c r="GL960" s="44">
        <v>208914</v>
      </c>
      <c r="GM960" s="44">
        <v>3186920</v>
      </c>
      <c r="GN960" s="44">
        <v>409181</v>
      </c>
      <c r="GO960" s="44">
        <v>236998</v>
      </c>
      <c r="GP960" s="44">
        <v>68196</v>
      </c>
      <c r="GQ960" s="44"/>
      <c r="GR960" s="44">
        <v>710900</v>
      </c>
      <c r="GS960" s="44">
        <v>3094561</v>
      </c>
      <c r="GT960" s="44"/>
      <c r="GU960" s="21">
        <v>2387129</v>
      </c>
      <c r="GV960" s="44">
        <v>221135</v>
      </c>
      <c r="GW960" s="44">
        <v>837150</v>
      </c>
      <c r="GX960" s="44"/>
      <c r="GY960" s="44">
        <v>6539975</v>
      </c>
      <c r="GZ960" s="44">
        <v>3929609</v>
      </c>
      <c r="HA960" s="44">
        <v>615381</v>
      </c>
      <c r="HB960" s="44"/>
      <c r="HC960" s="44">
        <v>1994985</v>
      </c>
      <c r="HD960" s="44">
        <v>6539975</v>
      </c>
      <c r="HE960" s="21"/>
      <c r="HF960" s="21"/>
      <c r="HG960" s="21">
        <v>-2664034</v>
      </c>
      <c r="HH960" s="21"/>
      <c r="HI960" s="21">
        <v>14459</v>
      </c>
      <c r="HJ960" s="44">
        <v>8696316</v>
      </c>
      <c r="HK960" s="21">
        <v>2369939</v>
      </c>
      <c r="HL960" s="21">
        <v>2069151</v>
      </c>
      <c r="HM960" s="21">
        <v>13149865</v>
      </c>
      <c r="HN960" s="21">
        <v>-10762736</v>
      </c>
      <c r="HO960" s="21"/>
      <c r="HP960" s="44"/>
      <c r="HQ960" s="47"/>
      <c r="HR960" s="47"/>
      <c r="HS960" s="47"/>
      <c r="HT960" s="47" t="s">
        <v>1759</v>
      </c>
      <c r="HU960" s="47">
        <v>0</v>
      </c>
      <c r="HV960" s="47">
        <v>9869</v>
      </c>
      <c r="HW960" s="47">
        <v>0</v>
      </c>
      <c r="HX960" s="47">
        <v>22361</v>
      </c>
      <c r="HY960" s="47">
        <v>41185</v>
      </c>
      <c r="HZ960" s="47">
        <v>192259</v>
      </c>
      <c r="IA960" s="47">
        <v>0</v>
      </c>
      <c r="IB960" s="47">
        <v>0</v>
      </c>
      <c r="IC960" s="47">
        <v>9183</v>
      </c>
      <c r="ID960"/>
      <c r="IE960" s="47">
        <v>6015</v>
      </c>
      <c r="IF960">
        <v>29257</v>
      </c>
      <c r="IG960" s="47">
        <v>13572</v>
      </c>
      <c r="IH960" s="47">
        <v>42230</v>
      </c>
      <c r="II960">
        <v>5872</v>
      </c>
      <c r="IJ960">
        <v>11914</v>
      </c>
      <c r="IK960"/>
      <c r="IL960">
        <v>25812</v>
      </c>
      <c r="IM960">
        <v>409529</v>
      </c>
      <c r="IN960">
        <v>0</v>
      </c>
      <c r="IO960">
        <v>1962</v>
      </c>
      <c r="IP960">
        <v>26179</v>
      </c>
      <c r="IQ960">
        <v>50348</v>
      </c>
      <c r="IR960">
        <v>0</v>
      </c>
      <c r="IS960">
        <v>0</v>
      </c>
      <c r="IT960">
        <v>78489</v>
      </c>
      <c r="IU960">
        <v>642711</v>
      </c>
      <c r="IV960">
        <v>0</v>
      </c>
      <c r="IW960">
        <v>1254004</v>
      </c>
      <c r="IX960">
        <v>1953981</v>
      </c>
      <c r="IY960">
        <v>5271065</v>
      </c>
      <c r="IZ960">
        <v>0</v>
      </c>
      <c r="JA960">
        <v>0</v>
      </c>
      <c r="JB960">
        <v>368206</v>
      </c>
      <c r="JC960"/>
      <c r="JD960">
        <v>152471</v>
      </c>
      <c r="JE960">
        <v>633694</v>
      </c>
      <c r="JF960">
        <v>296466</v>
      </c>
      <c r="JG960">
        <v>1002898</v>
      </c>
      <c r="JH960">
        <v>195694</v>
      </c>
      <c r="JI960">
        <v>252461</v>
      </c>
      <c r="JJ960"/>
      <c r="JK960">
        <v>826151</v>
      </c>
      <c r="JL960">
        <v>12849802</v>
      </c>
      <c r="JM960">
        <v>0</v>
      </c>
      <c r="JN960">
        <v>159583</v>
      </c>
      <c r="JO960">
        <v>1896498</v>
      </c>
      <c r="JP960">
        <v>2045822</v>
      </c>
      <c r="JQ960">
        <v>0</v>
      </c>
      <c r="JR960">
        <v>0</v>
      </c>
      <c r="JS960">
        <v>4101903</v>
      </c>
      <c r="JT960"/>
      <c r="JU960"/>
      <c r="JV960"/>
      <c r="JW960"/>
      <c r="JX960"/>
      <c r="JY960"/>
      <c r="JZ960"/>
      <c r="KA960"/>
      <c r="KB960"/>
      <c r="KC960"/>
      <c r="KD960"/>
      <c r="KE960"/>
      <c r="KF960">
        <v>266</v>
      </c>
      <c r="KG960">
        <v>343</v>
      </c>
      <c r="KH960">
        <v>219</v>
      </c>
      <c r="KI960">
        <v>168</v>
      </c>
      <c r="KJ960">
        <v>224</v>
      </c>
      <c r="KK960">
        <v>138</v>
      </c>
      <c r="KL960">
        <v>114</v>
      </c>
      <c r="KM960">
        <v>149</v>
      </c>
      <c r="KN960">
        <v>97</v>
      </c>
      <c r="KO960">
        <v>1</v>
      </c>
      <c r="KP960">
        <v>0</v>
      </c>
      <c r="KQ960">
        <v>0</v>
      </c>
      <c r="KR960">
        <v>0</v>
      </c>
      <c r="KS960">
        <v>0</v>
      </c>
      <c r="KT960">
        <v>1</v>
      </c>
      <c r="KU960">
        <v>1</v>
      </c>
      <c r="KV960">
        <v>0</v>
      </c>
      <c r="KW960">
        <v>0</v>
      </c>
      <c r="KX960">
        <v>0</v>
      </c>
      <c r="KY960">
        <v>0</v>
      </c>
      <c r="KZ960">
        <v>0</v>
      </c>
      <c r="LA960">
        <v>0</v>
      </c>
      <c r="LB960">
        <v>0</v>
      </c>
      <c r="LC960">
        <v>0</v>
      </c>
      <c r="LD960">
        <v>1</v>
      </c>
      <c r="LE960">
        <v>0</v>
      </c>
      <c r="LF960">
        <v>0</v>
      </c>
      <c r="LG960">
        <v>0</v>
      </c>
      <c r="LH960">
        <v>0</v>
      </c>
    </row>
    <row r="961" spans="1:320" s="34" customFormat="1" ht="15" customHeight="1" x14ac:dyDescent="0.25">
      <c r="A961" s="45">
        <v>206431468</v>
      </c>
      <c r="B961" s="45" t="s">
        <v>7032</v>
      </c>
      <c r="C961" s="46">
        <v>45292</v>
      </c>
      <c r="D961" s="46">
        <v>45657</v>
      </c>
      <c r="E961" s="47">
        <v>366</v>
      </c>
      <c r="F961" s="45" t="s">
        <v>883</v>
      </c>
      <c r="G961" s="45" t="s">
        <v>884</v>
      </c>
      <c r="H961" s="45" t="s">
        <v>1555</v>
      </c>
      <c r="I961" s="45" t="s">
        <v>886</v>
      </c>
      <c r="J961" s="45" t="s">
        <v>887</v>
      </c>
      <c r="K961" s="45" t="s">
        <v>1556</v>
      </c>
      <c r="L961" s="45" t="s">
        <v>6859</v>
      </c>
      <c r="M961" s="45" t="s">
        <v>7033</v>
      </c>
      <c r="N961" s="45" t="s">
        <v>7034</v>
      </c>
      <c r="O961" s="45" t="s">
        <v>1568</v>
      </c>
      <c r="P961" s="45" t="s">
        <v>7035</v>
      </c>
      <c r="Q961" s="45" t="s">
        <v>7036</v>
      </c>
      <c r="R961" t="s">
        <v>7037</v>
      </c>
      <c r="S961" s="45" t="s">
        <v>893</v>
      </c>
      <c r="T961" t="s">
        <v>1970</v>
      </c>
      <c r="U961" s="47">
        <v>99</v>
      </c>
      <c r="V961" s="47">
        <v>99</v>
      </c>
      <c r="W961" s="47" t="s">
        <v>894</v>
      </c>
      <c r="X961" s="47">
        <v>36234</v>
      </c>
      <c r="Y961" s="47">
        <v>33049</v>
      </c>
      <c r="Z961" s="48">
        <v>211.28</v>
      </c>
      <c r="AA961" s="44">
        <v>573</v>
      </c>
      <c r="AB961" s="44">
        <v>572</v>
      </c>
      <c r="AC961" s="44">
        <v>6479</v>
      </c>
      <c r="AD961" s="44">
        <v>5818</v>
      </c>
      <c r="AE961" s="44">
        <v>1462</v>
      </c>
      <c r="AF961" s="44">
        <v>17232</v>
      </c>
      <c r="AG961" s="44"/>
      <c r="AH961" s="47"/>
      <c r="AI961" s="47">
        <v>80</v>
      </c>
      <c r="AJ961">
        <v>1978</v>
      </c>
      <c r="AK961" t="s">
        <v>895</v>
      </c>
      <c r="AL961">
        <v>33049</v>
      </c>
      <c r="AM961"/>
      <c r="AN961"/>
      <c r="AO961"/>
      <c r="AP961"/>
      <c r="AQ961"/>
      <c r="AR961" s="44"/>
      <c r="AS961" s="44"/>
      <c r="AT961" s="44"/>
      <c r="AU961" s="44">
        <v>13750961</v>
      </c>
      <c r="AV961" s="44">
        <v>5685448</v>
      </c>
      <c r="AW961" s="44">
        <v>-582244</v>
      </c>
      <c r="AX961" s="44">
        <v>16753</v>
      </c>
      <c r="AY961" s="44">
        <v>20035406</v>
      </c>
      <c r="AZ961" s="21">
        <v>17638628</v>
      </c>
      <c r="BA961" s="21">
        <v>2396778</v>
      </c>
      <c r="BB961" s="44">
        <v>56907</v>
      </c>
      <c r="BC961" s="44"/>
      <c r="BD961" s="44"/>
      <c r="BE961" s="44">
        <v>2453685</v>
      </c>
      <c r="BF961" s="44">
        <v>2660171</v>
      </c>
      <c r="BG961" s="44">
        <v>2389094</v>
      </c>
      <c r="BH961" s="44">
        <v>766659</v>
      </c>
      <c r="BI961" s="21">
        <v>7083650</v>
      </c>
      <c r="BJ961" s="21"/>
      <c r="BK961" s="21"/>
      <c r="BL961" s="21">
        <v>37000</v>
      </c>
      <c r="BM961" s="21">
        <v>814387</v>
      </c>
      <c r="BN961" s="21">
        <v>13750961</v>
      </c>
      <c r="BO961" s="21"/>
      <c r="BP961" s="21"/>
      <c r="BQ961" s="44"/>
      <c r="BR961" s="21"/>
      <c r="BS961" s="44"/>
      <c r="BT961" s="21"/>
      <c r="BU961" s="44"/>
      <c r="BV961" s="21"/>
      <c r="BW961" s="44">
        <v>2443543</v>
      </c>
      <c r="BX961" s="21"/>
      <c r="BY961" s="21">
        <v>2004583</v>
      </c>
      <c r="BZ961" s="21"/>
      <c r="CA961" s="44">
        <v>27505</v>
      </c>
      <c r="CB961" s="44"/>
      <c r="CC961" s="44">
        <v>592234</v>
      </c>
      <c r="CD961" s="44"/>
      <c r="CE961" s="44"/>
      <c r="CF961" s="44"/>
      <c r="CG961" s="44"/>
      <c r="CH961" s="44"/>
      <c r="CI961" s="21">
        <v>2823</v>
      </c>
      <c r="CJ961" s="44"/>
      <c r="CK961" s="21">
        <v>614760</v>
      </c>
      <c r="CL961" s="44"/>
      <c r="CM961" s="44">
        <v>57334</v>
      </c>
      <c r="CN961" s="44">
        <v>0</v>
      </c>
      <c r="CO961" s="44">
        <v>1792160</v>
      </c>
      <c r="CP961" s="44">
        <v>614522</v>
      </c>
      <c r="CQ961" s="21">
        <v>1592910</v>
      </c>
      <c r="CR961" s="44">
        <v>477120</v>
      </c>
      <c r="CS961" s="44">
        <v>987198</v>
      </c>
      <c r="CT961" s="44">
        <v>101837</v>
      </c>
      <c r="CU961" s="44"/>
      <c r="CV961" s="44">
        <v>62367</v>
      </c>
      <c r="CW961" s="21"/>
      <c r="CX961" s="21"/>
      <c r="CY961" s="21"/>
      <c r="CZ961" s="21"/>
      <c r="DA961" s="21"/>
      <c r="DB961" s="21"/>
      <c r="DC961" s="21"/>
      <c r="DD961" s="21"/>
      <c r="DE961" s="44"/>
      <c r="DF961" s="21"/>
      <c r="DG961" s="44"/>
      <c r="DH961" s="21"/>
      <c r="DI961" s="44"/>
      <c r="DJ961" s="44"/>
      <c r="DK961" s="44"/>
      <c r="DL961" s="44"/>
      <c r="DM961" s="21"/>
      <c r="DN961" s="44"/>
      <c r="DO961" s="44"/>
      <c r="DP961" s="44"/>
      <c r="DQ961" s="44"/>
      <c r="DR961" s="44"/>
      <c r="DS961" s="44"/>
      <c r="DT961" s="44"/>
      <c r="DU961" s="44"/>
      <c r="DV961" s="44"/>
      <c r="DW961" s="44"/>
      <c r="DX961" s="44"/>
      <c r="DY961" s="44"/>
      <c r="DZ961" s="44"/>
      <c r="EA961" s="44"/>
      <c r="EB961" s="21"/>
      <c r="EC961" s="44">
        <v>-1559005</v>
      </c>
      <c r="ED961" s="44"/>
      <c r="EE961" s="21">
        <v>268197</v>
      </c>
      <c r="EF961" s="44"/>
      <c r="EG961" s="21">
        <v>75047</v>
      </c>
      <c r="EH961" s="44"/>
      <c r="EI961" s="21">
        <v>565973</v>
      </c>
      <c r="EJ961" s="44"/>
      <c r="EK961" s="44"/>
      <c r="EL961" s="21"/>
      <c r="EM961" s="44"/>
      <c r="EN961" s="44"/>
      <c r="EO961" s="44">
        <v>67544</v>
      </c>
      <c r="EP961" s="21"/>
      <c r="EQ961" s="21"/>
      <c r="ER961" s="21"/>
      <c r="ES961" s="21"/>
      <c r="ET961" s="44"/>
      <c r="EU961" s="21"/>
      <c r="EV961" s="44"/>
      <c r="EW961" s="21"/>
      <c r="EX961" s="44"/>
      <c r="EY961" s="44"/>
      <c r="EZ961" s="21"/>
      <c r="FA961" s="21"/>
      <c r="FB961" s="44"/>
      <c r="FC961" s="44"/>
      <c r="FD961" s="21"/>
      <c r="FE961" s="112"/>
      <c r="FF961" s="44"/>
      <c r="FG961" s="44">
        <v>7582209</v>
      </c>
      <c r="FH961" s="44">
        <v>2767124</v>
      </c>
      <c r="FI961" s="44">
        <v>7289295</v>
      </c>
      <c r="FJ961" s="44">
        <v>26480</v>
      </c>
      <c r="FK961" s="44">
        <v>7136561</v>
      </c>
      <c r="FL961" s="44"/>
      <c r="FM961" s="44"/>
      <c r="FN961" s="44"/>
      <c r="FO961" s="44"/>
      <c r="FP961" s="44"/>
      <c r="FQ961" s="44"/>
      <c r="FR961" s="44"/>
      <c r="FS961" s="44"/>
      <c r="FT961" s="44">
        <v>108806</v>
      </c>
      <c r="FU961" s="44"/>
      <c r="FV961" s="21">
        <v>821999</v>
      </c>
      <c r="FW961" s="44">
        <v>151502</v>
      </c>
      <c r="FX961" s="44">
        <v>597356</v>
      </c>
      <c r="FY961" s="44">
        <v>83715</v>
      </c>
      <c r="FZ961" s="44">
        <v>376865</v>
      </c>
      <c r="GA961" s="44">
        <v>52121</v>
      </c>
      <c r="GB961" s="44"/>
      <c r="GC961" s="44">
        <v>36048</v>
      </c>
      <c r="GD961" s="44">
        <v>526041</v>
      </c>
      <c r="GE961" s="44">
        <v>446124</v>
      </c>
      <c r="GF961" s="44">
        <v>361773</v>
      </c>
      <c r="GG961" s="44">
        <v>1058845</v>
      </c>
      <c r="GH961" s="44">
        <v>209878</v>
      </c>
      <c r="GI961" s="44">
        <v>193378</v>
      </c>
      <c r="GJ961" s="44">
        <v>256839</v>
      </c>
      <c r="GK961" s="44">
        <v>3535861</v>
      </c>
      <c r="GL961" s="44">
        <v>135446</v>
      </c>
      <c r="GM961" s="44">
        <v>859058</v>
      </c>
      <c r="GN961" s="44">
        <v>93145</v>
      </c>
      <c r="GO961" s="44">
        <v>40218</v>
      </c>
      <c r="GP961" s="44"/>
      <c r="GQ961" s="44"/>
      <c r="GR961" s="44">
        <v>557049</v>
      </c>
      <c r="GS961" s="44">
        <v>38765580</v>
      </c>
      <c r="GT961" s="44"/>
      <c r="GU961" s="21">
        <v>904560</v>
      </c>
      <c r="GV961" s="44">
        <v>2962</v>
      </c>
      <c r="GW961" s="44">
        <v>10882</v>
      </c>
      <c r="GX961" s="44"/>
      <c r="GY961" s="44">
        <v>39683984</v>
      </c>
      <c r="GZ961" s="44">
        <v>-2480499</v>
      </c>
      <c r="HA961" s="44">
        <v>15135</v>
      </c>
      <c r="HB961" s="44">
        <v>1783</v>
      </c>
      <c r="HC961" s="44">
        <v>42147565</v>
      </c>
      <c r="HD961" s="44">
        <v>39683984</v>
      </c>
      <c r="HE961" s="21"/>
      <c r="HF961" s="21"/>
      <c r="HG961" s="21">
        <v>-3746031</v>
      </c>
      <c r="HH961" s="21"/>
      <c r="HI961" s="21">
        <v>0</v>
      </c>
      <c r="HJ961" s="44"/>
      <c r="HK961" s="21">
        <v>1861573</v>
      </c>
      <c r="HL961" s="21">
        <v>472533</v>
      </c>
      <c r="HM961" s="21">
        <v>2334106</v>
      </c>
      <c r="HN961" s="21">
        <v>-1429546</v>
      </c>
      <c r="HO961" s="21"/>
      <c r="HP961" s="44"/>
      <c r="HQ961" s="47"/>
      <c r="HR961" s="47">
        <v>10882</v>
      </c>
      <c r="HS961" s="47">
        <v>-9099</v>
      </c>
      <c r="HT961" s="47" t="s">
        <v>7038</v>
      </c>
      <c r="HU961" s="47">
        <v>34925425.920000002</v>
      </c>
      <c r="HV961" s="47">
        <v>2931</v>
      </c>
      <c r="HW961" s="47">
        <v>0</v>
      </c>
      <c r="HX961" s="47">
        <v>13261</v>
      </c>
      <c r="HY961" s="47">
        <v>37730</v>
      </c>
      <c r="HZ961" s="47">
        <v>78192</v>
      </c>
      <c r="IA961" s="47">
        <v>0</v>
      </c>
      <c r="IB961" s="47">
        <v>0</v>
      </c>
      <c r="IC961" s="47">
        <v>0</v>
      </c>
      <c r="ID961">
        <v>5508</v>
      </c>
      <c r="IE961" s="47">
        <v>2771</v>
      </c>
      <c r="IF961">
        <v>12329</v>
      </c>
      <c r="IG961" s="47">
        <v>11728</v>
      </c>
      <c r="IH961" s="47">
        <v>24109</v>
      </c>
      <c r="II961">
        <v>4395</v>
      </c>
      <c r="IJ961">
        <v>5582</v>
      </c>
      <c r="IK961">
        <v>4695</v>
      </c>
      <c r="IL961">
        <v>23361</v>
      </c>
      <c r="IM961">
        <v>226592</v>
      </c>
      <c r="IN961">
        <v>0</v>
      </c>
      <c r="IO961">
        <v>0</v>
      </c>
      <c r="IP961">
        <v>0</v>
      </c>
      <c r="IQ961">
        <v>950</v>
      </c>
      <c r="IR961">
        <v>0</v>
      </c>
      <c r="IS961">
        <v>0</v>
      </c>
      <c r="IT961">
        <v>950</v>
      </c>
      <c r="IU961">
        <v>256885</v>
      </c>
      <c r="IV961">
        <v>0</v>
      </c>
      <c r="IW961">
        <v>729310</v>
      </c>
      <c r="IX961">
        <v>1731834</v>
      </c>
      <c r="IY961">
        <v>2306268</v>
      </c>
      <c r="IZ961">
        <v>0</v>
      </c>
      <c r="JA961">
        <v>0</v>
      </c>
      <c r="JB961">
        <v>0</v>
      </c>
      <c r="JC961">
        <v>192408</v>
      </c>
      <c r="JD961">
        <v>103425</v>
      </c>
      <c r="JE961">
        <v>249234</v>
      </c>
      <c r="JF961">
        <v>234589</v>
      </c>
      <c r="JG961">
        <v>541779</v>
      </c>
      <c r="JH961">
        <v>134095</v>
      </c>
      <c r="JI961">
        <v>136677</v>
      </c>
      <c r="JJ961">
        <v>193999</v>
      </c>
      <c r="JK961">
        <v>771706</v>
      </c>
      <c r="JL961">
        <v>7582209</v>
      </c>
      <c r="JM961">
        <v>0</v>
      </c>
      <c r="JN961">
        <v>0</v>
      </c>
      <c r="JO961">
        <v>0</v>
      </c>
      <c r="JP961">
        <v>36695</v>
      </c>
      <c r="JQ961">
        <v>0</v>
      </c>
      <c r="JR961">
        <v>0</v>
      </c>
      <c r="JS961">
        <v>36695</v>
      </c>
      <c r="JT961"/>
      <c r="JU961"/>
      <c r="JV961"/>
      <c r="JW961"/>
      <c r="JX961">
        <v>5508</v>
      </c>
      <c r="JY961"/>
      <c r="JZ961"/>
      <c r="KA961"/>
      <c r="KB961"/>
      <c r="KC961"/>
      <c r="KD961">
        <v>192408</v>
      </c>
      <c r="KE961"/>
      <c r="KF961">
        <v>168</v>
      </c>
      <c r="KG961">
        <v>234</v>
      </c>
      <c r="KH961">
        <v>126</v>
      </c>
      <c r="KI961">
        <v>109</v>
      </c>
      <c r="KJ961">
        <v>162</v>
      </c>
      <c r="KK961">
        <v>77</v>
      </c>
      <c r="KL961">
        <v>61</v>
      </c>
      <c r="KM961">
        <v>90</v>
      </c>
      <c r="KN961">
        <v>42</v>
      </c>
      <c r="KO961">
        <v>1</v>
      </c>
      <c r="KP961">
        <v>0</v>
      </c>
      <c r="KQ961">
        <v>0</v>
      </c>
      <c r="KR961">
        <v>0</v>
      </c>
      <c r="KS961">
        <v>1</v>
      </c>
      <c r="KT961">
        <v>0</v>
      </c>
      <c r="KU961">
        <v>1</v>
      </c>
      <c r="KV961">
        <v>0</v>
      </c>
      <c r="KW961">
        <v>0</v>
      </c>
      <c r="KX961">
        <v>0</v>
      </c>
      <c r="KY961">
        <v>0</v>
      </c>
      <c r="KZ961">
        <v>0</v>
      </c>
      <c r="LA961">
        <v>0</v>
      </c>
      <c r="LB961">
        <v>0</v>
      </c>
      <c r="LC961">
        <v>0</v>
      </c>
      <c r="LD961">
        <v>1</v>
      </c>
      <c r="LE961">
        <v>0</v>
      </c>
      <c r="LF961">
        <v>0</v>
      </c>
      <c r="LG961">
        <v>0</v>
      </c>
      <c r="LH961">
        <v>0</v>
      </c>
    </row>
    <row r="962" spans="1:320" s="34" customFormat="1" ht="15" customHeight="1" x14ac:dyDescent="0.25">
      <c r="A962" s="45">
        <v>206431530</v>
      </c>
      <c r="B962" s="45" t="s">
        <v>1588</v>
      </c>
      <c r="C962" s="46">
        <v>45200</v>
      </c>
      <c r="D962" s="46">
        <v>45565</v>
      </c>
      <c r="E962" s="47">
        <v>366</v>
      </c>
      <c r="F962" s="45" t="s">
        <v>883</v>
      </c>
      <c r="G962" s="45" t="s">
        <v>884</v>
      </c>
      <c r="H962" s="45" t="s">
        <v>1555</v>
      </c>
      <c r="I962" s="45" t="s">
        <v>886</v>
      </c>
      <c r="J962" s="45" t="s">
        <v>331</v>
      </c>
      <c r="K962" s="45" t="s">
        <v>1556</v>
      </c>
      <c r="L962" s="45" t="s">
        <v>6859</v>
      </c>
      <c r="M962" s="45" t="s">
        <v>1589</v>
      </c>
      <c r="N962" s="45" t="s">
        <v>1590</v>
      </c>
      <c r="O962" s="45" t="s">
        <v>1568</v>
      </c>
      <c r="P962" s="45" t="s">
        <v>1591</v>
      </c>
      <c r="Q962" s="45" t="s">
        <v>1592</v>
      </c>
      <c r="R962" t="s">
        <v>1593</v>
      </c>
      <c r="S962" s="45" t="s">
        <v>884</v>
      </c>
      <c r="T962"/>
      <c r="U962" s="47">
        <v>59</v>
      </c>
      <c r="V962" s="47">
        <v>59</v>
      </c>
      <c r="W962" s="47" t="s">
        <v>1728</v>
      </c>
      <c r="X962" s="47">
        <v>21594</v>
      </c>
      <c r="Y962" s="47">
        <v>18231</v>
      </c>
      <c r="Z962" s="48">
        <v>84.43</v>
      </c>
      <c r="AA962" s="44">
        <v>35</v>
      </c>
      <c r="AB962" s="44">
        <v>38</v>
      </c>
      <c r="AC962" s="44">
        <v>462</v>
      </c>
      <c r="AD962" s="44"/>
      <c r="AE962" s="44">
        <v>11875</v>
      </c>
      <c r="AF962" s="44"/>
      <c r="AG962" s="44"/>
      <c r="AH962" s="47"/>
      <c r="AI962" s="47">
        <v>5894</v>
      </c>
      <c r="AJ962"/>
      <c r="AK962" t="s">
        <v>895</v>
      </c>
      <c r="AL962">
        <v>18231</v>
      </c>
      <c r="AM962"/>
      <c r="AN962"/>
      <c r="AO962"/>
      <c r="AP962"/>
      <c r="AQ962"/>
      <c r="AR962" s="44"/>
      <c r="AS962" s="44"/>
      <c r="AT962" s="44"/>
      <c r="AU962" s="44">
        <v>9832262</v>
      </c>
      <c r="AV962" s="44">
        <v>477787</v>
      </c>
      <c r="AW962" s="44">
        <v>1827540</v>
      </c>
      <c r="AX962" s="44">
        <v>187243</v>
      </c>
      <c r="AY962" s="44">
        <v>8669752</v>
      </c>
      <c r="AZ962" s="21">
        <v>8247757</v>
      </c>
      <c r="BA962" s="21">
        <v>421995</v>
      </c>
      <c r="BB962" s="44">
        <v>988527</v>
      </c>
      <c r="BC962" s="44"/>
      <c r="BD962" s="44"/>
      <c r="BE962" s="44">
        <v>1410522</v>
      </c>
      <c r="BF962" s="44">
        <v>268887</v>
      </c>
      <c r="BG962" s="44"/>
      <c r="BH962" s="44">
        <v>6131194</v>
      </c>
      <c r="BI962" s="21">
        <v>81231</v>
      </c>
      <c r="BJ962" s="21"/>
      <c r="BK962" s="21"/>
      <c r="BL962" s="21">
        <v>3265068</v>
      </c>
      <c r="BM962" s="21">
        <v>85882</v>
      </c>
      <c r="BN962" s="21">
        <v>9832262</v>
      </c>
      <c r="BO962" s="21"/>
      <c r="BP962" s="21"/>
      <c r="BQ962" s="44"/>
      <c r="BR962" s="21"/>
      <c r="BS962" s="44"/>
      <c r="BT962" s="21"/>
      <c r="BU962" s="44"/>
      <c r="BV962" s="21"/>
      <c r="BW962" s="44">
        <v>321879</v>
      </c>
      <c r="BX962" s="21"/>
      <c r="BY962" s="21">
        <v>3039</v>
      </c>
      <c r="BZ962" s="21"/>
      <c r="CA962" s="44">
        <v>86761</v>
      </c>
      <c r="CB962" s="44"/>
      <c r="CC962" s="44">
        <v>898</v>
      </c>
      <c r="CD962" s="44"/>
      <c r="CE962" s="44"/>
      <c r="CF962" s="44"/>
      <c r="CG962" s="44"/>
      <c r="CH962" s="44"/>
      <c r="CI962" s="21">
        <v>41246</v>
      </c>
      <c r="CJ962" s="44"/>
      <c r="CK962" s="21"/>
      <c r="CL962" s="44">
        <v>23964</v>
      </c>
      <c r="CM962" s="44">
        <v>97979</v>
      </c>
      <c r="CN962" s="44">
        <v>3300</v>
      </c>
      <c r="CO962" s="44">
        <v>214674</v>
      </c>
      <c r="CP962" s="44">
        <v>0</v>
      </c>
      <c r="CQ962" s="21">
        <v>127377</v>
      </c>
      <c r="CR962" s="44">
        <v>2805</v>
      </c>
      <c r="CS962" s="44">
        <v>20929</v>
      </c>
      <c r="CT962" s="44">
        <v>0</v>
      </c>
      <c r="CU962" s="44"/>
      <c r="CV962" s="44">
        <v>10723</v>
      </c>
      <c r="CW962" s="21"/>
      <c r="CX962" s="21"/>
      <c r="CY962" s="21"/>
      <c r="CZ962" s="21"/>
      <c r="DA962" s="21"/>
      <c r="DB962" s="21"/>
      <c r="DC962" s="21"/>
      <c r="DD962" s="21"/>
      <c r="DE962" s="44"/>
      <c r="DF962" s="21"/>
      <c r="DG962" s="44"/>
      <c r="DH962" s="21"/>
      <c r="DI962" s="44"/>
      <c r="DJ962" s="44"/>
      <c r="DK962" s="44"/>
      <c r="DL962" s="44"/>
      <c r="DM962" s="21"/>
      <c r="DN962" s="44"/>
      <c r="DO962" s="44"/>
      <c r="DP962" s="44"/>
      <c r="DQ962" s="44"/>
      <c r="DR962" s="44"/>
      <c r="DS962" s="44"/>
      <c r="DT962" s="44"/>
      <c r="DU962" s="44"/>
      <c r="DV962" s="44"/>
      <c r="DW962" s="44"/>
      <c r="DX962" s="44"/>
      <c r="DY962" s="44">
        <v>-72320</v>
      </c>
      <c r="DZ962" s="44"/>
      <c r="EA962" s="44"/>
      <c r="EB962" s="21"/>
      <c r="EC962" s="44">
        <v>25537</v>
      </c>
      <c r="ED962" s="44"/>
      <c r="EE962" s="21"/>
      <c r="EF962" s="44"/>
      <c r="EG962" s="21">
        <v>1835040</v>
      </c>
      <c r="EH962" s="44"/>
      <c r="EI962" s="21">
        <v>22849</v>
      </c>
      <c r="EJ962" s="44"/>
      <c r="EK962" s="44"/>
      <c r="EL962" s="21"/>
      <c r="EM962" s="44"/>
      <c r="EN962" s="44"/>
      <c r="EO962" s="44"/>
      <c r="EP962" s="21">
        <v>16434</v>
      </c>
      <c r="EQ962" s="21"/>
      <c r="ER962" s="21"/>
      <c r="ES962" s="21"/>
      <c r="ET962" s="44"/>
      <c r="EU962" s="21"/>
      <c r="EV962" s="44"/>
      <c r="EW962" s="21"/>
      <c r="EX962" s="44"/>
      <c r="EY962" s="44"/>
      <c r="EZ962" s="21"/>
      <c r="FA962" s="21"/>
      <c r="FB962" s="44"/>
      <c r="FC962" s="44"/>
      <c r="FD962" s="21"/>
      <c r="FE962" s="112"/>
      <c r="FF962" s="44"/>
      <c r="FG962" s="44">
        <v>4487127</v>
      </c>
      <c r="FH962" s="44">
        <v>1469587</v>
      </c>
      <c r="FI962" s="44">
        <v>2291043</v>
      </c>
      <c r="FJ962" s="44">
        <v>102079</v>
      </c>
      <c r="FK962" s="44">
        <v>4340096</v>
      </c>
      <c r="FL962" s="44"/>
      <c r="FM962" s="44"/>
      <c r="FN962" s="44"/>
      <c r="FO962" s="44"/>
      <c r="FP962" s="44"/>
      <c r="FQ962" s="44"/>
      <c r="FR962" s="44"/>
      <c r="FS962" s="44"/>
      <c r="FT962" s="44">
        <v>231518</v>
      </c>
      <c r="FU962" s="44"/>
      <c r="FV962" s="21"/>
      <c r="FW962" s="44"/>
      <c r="FX962" s="44">
        <v>82916</v>
      </c>
      <c r="FY962" s="44"/>
      <c r="FZ962" s="44">
        <v>5738</v>
      </c>
      <c r="GA962" s="44"/>
      <c r="GB962" s="44"/>
      <c r="GC962" s="44">
        <v>14877</v>
      </c>
      <c r="GD962" s="44">
        <v>444113</v>
      </c>
      <c r="GE962" s="44">
        <v>374057</v>
      </c>
      <c r="GF962" s="44">
        <v>171127</v>
      </c>
      <c r="GG962" s="44">
        <v>833572</v>
      </c>
      <c r="GH962" s="44">
        <v>125914</v>
      </c>
      <c r="GI962" s="44">
        <v>382995</v>
      </c>
      <c r="GJ962" s="44"/>
      <c r="GK962" s="44">
        <v>1208866</v>
      </c>
      <c r="GL962" s="44">
        <v>151384</v>
      </c>
      <c r="GM962" s="44"/>
      <c r="GN962" s="44">
        <v>2459</v>
      </c>
      <c r="GO962" s="44">
        <v>53724</v>
      </c>
      <c r="GP962" s="44"/>
      <c r="GQ962" s="44"/>
      <c r="GR962" s="44">
        <v>-175599</v>
      </c>
      <c r="GS962" s="44">
        <v>6493979</v>
      </c>
      <c r="GT962" s="44">
        <v>5125</v>
      </c>
      <c r="GU962" s="21">
        <v>11651371</v>
      </c>
      <c r="GV962" s="44">
        <v>99457</v>
      </c>
      <c r="GW962" s="44">
        <v>5012028</v>
      </c>
      <c r="GX962" s="44"/>
      <c r="GY962" s="44">
        <v>23261960</v>
      </c>
      <c r="GZ962" s="44">
        <v>1010831</v>
      </c>
      <c r="HA962" s="44">
        <v>56531</v>
      </c>
      <c r="HB962" s="44">
        <v>15422938</v>
      </c>
      <c r="HC962" s="44">
        <v>6771660</v>
      </c>
      <c r="HD962" s="44">
        <v>23261960</v>
      </c>
      <c r="HE962" s="21">
        <v>-722</v>
      </c>
      <c r="HF962" s="21"/>
      <c r="HG962" s="21"/>
      <c r="HH962" s="21"/>
      <c r="HI962" s="21">
        <v>1516195</v>
      </c>
      <c r="HJ962" s="44">
        <v>20713352</v>
      </c>
      <c r="HK962" s="21"/>
      <c r="HL962" s="21">
        <v>5392021</v>
      </c>
      <c r="HM962" s="21">
        <v>27621568</v>
      </c>
      <c r="HN962" s="21">
        <v>-15970197</v>
      </c>
      <c r="HO962" s="21"/>
      <c r="HP962" s="44"/>
      <c r="HQ962" s="47"/>
      <c r="HR962" s="47">
        <v>15422938</v>
      </c>
      <c r="HS962" s="47"/>
      <c r="HT962" s="47" t="s">
        <v>7039</v>
      </c>
      <c r="HU962" s="47">
        <v>2597835.67</v>
      </c>
      <c r="HV962" s="47">
        <v>4113</v>
      </c>
      <c r="HW962" s="47">
        <v>0</v>
      </c>
      <c r="HX962" s="47">
        <v>14807</v>
      </c>
      <c r="HY962" s="47">
        <v>21763</v>
      </c>
      <c r="HZ962" s="47">
        <v>62667</v>
      </c>
      <c r="IA962" s="47">
        <v>0</v>
      </c>
      <c r="IB962" s="47">
        <v>0</v>
      </c>
      <c r="IC962" s="47">
        <v>0</v>
      </c>
      <c r="ID962"/>
      <c r="IE962" s="47">
        <v>3796</v>
      </c>
      <c r="IF962">
        <v>15456</v>
      </c>
      <c r="IG962" s="47">
        <v>6706</v>
      </c>
      <c r="IH962" s="47">
        <v>19660</v>
      </c>
      <c r="II962">
        <v>2577</v>
      </c>
      <c r="IJ962">
        <v>4169</v>
      </c>
      <c r="IK962"/>
      <c r="IL962">
        <v>11280</v>
      </c>
      <c r="IM962">
        <v>166994</v>
      </c>
      <c r="IN962">
        <v>0</v>
      </c>
      <c r="IO962">
        <v>0</v>
      </c>
      <c r="IP962">
        <v>71</v>
      </c>
      <c r="IQ962">
        <v>19695</v>
      </c>
      <c r="IR962">
        <v>0</v>
      </c>
      <c r="IS962">
        <v>0</v>
      </c>
      <c r="IT962">
        <v>19766</v>
      </c>
      <c r="IU962">
        <v>239682</v>
      </c>
      <c r="IV962">
        <v>0</v>
      </c>
      <c r="IW962">
        <v>593408</v>
      </c>
      <c r="IX962">
        <v>725110</v>
      </c>
      <c r="IY962">
        <v>1203916</v>
      </c>
      <c r="IZ962">
        <v>0</v>
      </c>
      <c r="JA962">
        <v>0</v>
      </c>
      <c r="JB962">
        <v>0</v>
      </c>
      <c r="JC962"/>
      <c r="JD962">
        <v>80106</v>
      </c>
      <c r="JE962">
        <v>274724</v>
      </c>
      <c r="JF962">
        <v>114686</v>
      </c>
      <c r="JG962">
        <v>427054</v>
      </c>
      <c r="JH962">
        <v>98384</v>
      </c>
      <c r="JI962">
        <v>250573</v>
      </c>
      <c r="JJ962"/>
      <c r="JK962">
        <v>479484</v>
      </c>
      <c r="JL962">
        <v>4487127</v>
      </c>
      <c r="JM962">
        <v>0</v>
      </c>
      <c r="JN962">
        <v>0</v>
      </c>
      <c r="JO962">
        <v>4213</v>
      </c>
      <c r="JP962">
        <v>333953</v>
      </c>
      <c r="JQ962">
        <v>0</v>
      </c>
      <c r="JR962">
        <v>0</v>
      </c>
      <c r="JS962">
        <v>338166</v>
      </c>
      <c r="JT962"/>
      <c r="JU962"/>
      <c r="JV962"/>
      <c r="JW962"/>
      <c r="JX962"/>
      <c r="JY962"/>
      <c r="JZ962"/>
      <c r="KA962"/>
      <c r="KB962"/>
      <c r="KC962"/>
      <c r="KD962"/>
      <c r="KE962"/>
      <c r="KF962">
        <v>91</v>
      </c>
      <c r="KG962">
        <v>116</v>
      </c>
      <c r="KH962">
        <v>66</v>
      </c>
      <c r="KI962">
        <v>59</v>
      </c>
      <c r="KJ962">
        <v>76</v>
      </c>
      <c r="KK962">
        <v>40</v>
      </c>
      <c r="KL962">
        <v>39</v>
      </c>
      <c r="KM962">
        <v>51</v>
      </c>
      <c r="KN962">
        <v>27</v>
      </c>
      <c r="KO962">
        <v>0</v>
      </c>
      <c r="KP962">
        <v>1</v>
      </c>
      <c r="KQ962">
        <v>0</v>
      </c>
      <c r="KR962">
        <v>1</v>
      </c>
      <c r="KS962">
        <v>0</v>
      </c>
      <c r="KT962">
        <v>0</v>
      </c>
      <c r="KU962">
        <v>1</v>
      </c>
      <c r="KV962">
        <v>0</v>
      </c>
      <c r="KW962">
        <v>0</v>
      </c>
      <c r="KX962">
        <v>0</v>
      </c>
      <c r="KY962">
        <v>0</v>
      </c>
      <c r="KZ962">
        <v>0</v>
      </c>
      <c r="LA962">
        <v>0</v>
      </c>
      <c r="LB962">
        <v>0</v>
      </c>
      <c r="LC962">
        <v>0</v>
      </c>
      <c r="LD962">
        <v>1</v>
      </c>
      <c r="LE962">
        <v>0</v>
      </c>
      <c r="LF962">
        <v>0</v>
      </c>
      <c r="LG962">
        <v>0</v>
      </c>
      <c r="LH962">
        <v>0</v>
      </c>
    </row>
    <row r="963" spans="1:320" s="34" customFormat="1" ht="15" customHeight="1" x14ac:dyDescent="0.25">
      <c r="A963" s="45">
        <v>206431532</v>
      </c>
      <c r="B963" s="45" t="s">
        <v>7040</v>
      </c>
      <c r="C963" s="46">
        <v>45292</v>
      </c>
      <c r="D963" s="46">
        <v>45657</v>
      </c>
      <c r="E963" s="47">
        <v>366</v>
      </c>
      <c r="F963" s="45" t="s">
        <v>883</v>
      </c>
      <c r="G963" s="45" t="s">
        <v>884</v>
      </c>
      <c r="H963" s="45" t="s">
        <v>1555</v>
      </c>
      <c r="I963" s="45" t="s">
        <v>886</v>
      </c>
      <c r="J963" s="45" t="s">
        <v>887</v>
      </c>
      <c r="K963" s="45" t="s">
        <v>1556</v>
      </c>
      <c r="L963" s="45" t="s">
        <v>6859</v>
      </c>
      <c r="M963" s="45" t="s">
        <v>7041</v>
      </c>
      <c r="N963" s="45" t="s">
        <v>7042</v>
      </c>
      <c r="O963" s="45" t="s">
        <v>1568</v>
      </c>
      <c r="P963" s="45" t="s">
        <v>6922</v>
      </c>
      <c r="Q963" s="45" t="s">
        <v>7043</v>
      </c>
      <c r="R963" t="s">
        <v>7044</v>
      </c>
      <c r="S963" s="45" t="s">
        <v>893</v>
      </c>
      <c r="T963"/>
      <c r="U963" s="47">
        <v>153</v>
      </c>
      <c r="V963" s="47">
        <v>153</v>
      </c>
      <c r="W963" s="47" t="s">
        <v>913</v>
      </c>
      <c r="X963" s="47">
        <v>55998</v>
      </c>
      <c r="Y963" s="47">
        <v>54597</v>
      </c>
      <c r="Z963" s="48">
        <v>223.03</v>
      </c>
      <c r="AA963" s="44">
        <v>759</v>
      </c>
      <c r="AB963" s="44">
        <v>761</v>
      </c>
      <c r="AC963" s="44">
        <v>7268</v>
      </c>
      <c r="AD963" s="44">
        <v>11444</v>
      </c>
      <c r="AE963" s="44">
        <v>3035</v>
      </c>
      <c r="AF963" s="44">
        <v>30817</v>
      </c>
      <c r="AG963" s="44">
        <v>252</v>
      </c>
      <c r="AH963" s="47"/>
      <c r="AI963" s="47">
        <v>131</v>
      </c>
      <c r="AJ963">
        <v>1650</v>
      </c>
      <c r="AK963" t="s">
        <v>895</v>
      </c>
      <c r="AL963">
        <v>54597</v>
      </c>
      <c r="AM963"/>
      <c r="AN963"/>
      <c r="AO963"/>
      <c r="AP963"/>
      <c r="AQ963"/>
      <c r="AR963" s="44"/>
      <c r="AS963" s="44"/>
      <c r="AT963" s="44"/>
      <c r="AU963" s="44">
        <v>41674950</v>
      </c>
      <c r="AV963" s="44">
        <v>7360455</v>
      </c>
      <c r="AW963" s="44">
        <v>19045937</v>
      </c>
      <c r="AX963" s="44">
        <v>46733</v>
      </c>
      <c r="AY963" s="44">
        <v>30036201</v>
      </c>
      <c r="AZ963" s="21">
        <v>27511987</v>
      </c>
      <c r="BA963" s="21">
        <v>2524214</v>
      </c>
      <c r="BB963" s="44">
        <v>-3</v>
      </c>
      <c r="BC963" s="44"/>
      <c r="BD963" s="44"/>
      <c r="BE963" s="44">
        <v>2524211</v>
      </c>
      <c r="BF963" s="44">
        <v>9085000</v>
      </c>
      <c r="BG963" s="44">
        <v>14305000</v>
      </c>
      <c r="BH963" s="44">
        <v>1586800</v>
      </c>
      <c r="BI963" s="21">
        <v>15456890</v>
      </c>
      <c r="BJ963" s="21">
        <v>315000</v>
      </c>
      <c r="BK963" s="21"/>
      <c r="BL963" s="21">
        <v>69110</v>
      </c>
      <c r="BM963" s="21">
        <v>857150</v>
      </c>
      <c r="BN963" s="21">
        <v>41674950</v>
      </c>
      <c r="BO963" s="21"/>
      <c r="BP963" s="21"/>
      <c r="BQ963" s="44"/>
      <c r="BR963" s="21"/>
      <c r="BS963" s="44"/>
      <c r="BT963" s="21"/>
      <c r="BU963" s="44"/>
      <c r="BV963" s="21"/>
      <c r="BW963" s="44">
        <v>3070966</v>
      </c>
      <c r="BX963" s="21"/>
      <c r="BY963" s="21">
        <v>4170947</v>
      </c>
      <c r="BZ963" s="21"/>
      <c r="CA963" s="44">
        <v>22789</v>
      </c>
      <c r="CB963" s="44"/>
      <c r="CC963" s="44">
        <v>22052</v>
      </c>
      <c r="CD963" s="44"/>
      <c r="CE963" s="44">
        <v>59059</v>
      </c>
      <c r="CF963" s="44"/>
      <c r="CG963" s="44"/>
      <c r="CH963" s="44"/>
      <c r="CI963" s="21">
        <v>13667</v>
      </c>
      <c r="CJ963" s="44"/>
      <c r="CK963" s="21">
        <v>975</v>
      </c>
      <c r="CL963" s="44"/>
      <c r="CM963" s="44">
        <v>0</v>
      </c>
      <c r="CN963" s="44">
        <v>0</v>
      </c>
      <c r="CO963" s="44">
        <v>2529752</v>
      </c>
      <c r="CP963" s="44">
        <v>0</v>
      </c>
      <c r="CQ963" s="21">
        <v>2905600</v>
      </c>
      <c r="CR963" s="44">
        <v>385650</v>
      </c>
      <c r="CS963" s="44">
        <v>1166617</v>
      </c>
      <c r="CT963" s="44">
        <v>262452</v>
      </c>
      <c r="CU963" s="44"/>
      <c r="CV963" s="44">
        <v>110384</v>
      </c>
      <c r="CW963" s="21"/>
      <c r="CX963" s="21"/>
      <c r="CY963" s="21"/>
      <c r="CZ963" s="21"/>
      <c r="DA963" s="21"/>
      <c r="DB963" s="21"/>
      <c r="DC963" s="21"/>
      <c r="DD963" s="21"/>
      <c r="DE963" s="44"/>
      <c r="DF963" s="21"/>
      <c r="DG963" s="44"/>
      <c r="DH963" s="21"/>
      <c r="DI963" s="44"/>
      <c r="DJ963" s="44"/>
      <c r="DK963" s="44"/>
      <c r="DL963" s="44"/>
      <c r="DM963" s="21"/>
      <c r="DN963" s="44"/>
      <c r="DO963" s="44"/>
      <c r="DP963" s="44"/>
      <c r="DQ963" s="44"/>
      <c r="DR963" s="44"/>
      <c r="DS963" s="44"/>
      <c r="DT963" s="44"/>
      <c r="DU963" s="44"/>
      <c r="DV963" s="44"/>
      <c r="DW963" s="44"/>
      <c r="DX963" s="44"/>
      <c r="DY963" s="44"/>
      <c r="DZ963" s="44"/>
      <c r="EA963" s="44"/>
      <c r="EB963" s="21"/>
      <c r="EC963" s="44">
        <v>2082543</v>
      </c>
      <c r="ED963" s="44"/>
      <c r="EE963" s="21">
        <v>9534315</v>
      </c>
      <c r="EF963" s="44"/>
      <c r="EG963" s="21">
        <v>1262088</v>
      </c>
      <c r="EH963" s="44"/>
      <c r="EI963" s="21">
        <v>5747584</v>
      </c>
      <c r="EJ963" s="44"/>
      <c r="EK963" s="44">
        <v>85938</v>
      </c>
      <c r="EL963" s="21"/>
      <c r="EM963" s="44"/>
      <c r="EN963" s="44"/>
      <c r="EO963" s="44">
        <v>333469</v>
      </c>
      <c r="EP963" s="21"/>
      <c r="EQ963" s="21"/>
      <c r="ER963" s="21"/>
      <c r="ES963" s="21"/>
      <c r="ET963" s="44"/>
      <c r="EU963" s="21"/>
      <c r="EV963" s="44"/>
      <c r="EW963" s="21"/>
      <c r="EX963" s="44"/>
      <c r="EY963" s="44"/>
      <c r="EZ963" s="21"/>
      <c r="FA963" s="21"/>
      <c r="FB963" s="44"/>
      <c r="FC963" s="44"/>
      <c r="FD963" s="21"/>
      <c r="FE963" s="112"/>
      <c r="FF963" s="44"/>
      <c r="FG963" s="44">
        <v>12146026</v>
      </c>
      <c r="FH963" s="44">
        <v>3045144</v>
      </c>
      <c r="FI963" s="44">
        <v>12320817</v>
      </c>
      <c r="FJ963" s="44">
        <v>328931</v>
      </c>
      <c r="FK963" s="44">
        <v>11005163</v>
      </c>
      <c r="FL963" s="44"/>
      <c r="FM963" s="44"/>
      <c r="FN963" s="44"/>
      <c r="FO963" s="44"/>
      <c r="FP963" s="44"/>
      <c r="FQ963" s="44"/>
      <c r="FR963" s="44"/>
      <c r="FS963" s="44"/>
      <c r="FT963" s="44"/>
      <c r="FU963" s="44"/>
      <c r="FV963" s="21">
        <v>767507</v>
      </c>
      <c r="FW963" s="44"/>
      <c r="FX963" s="44">
        <v>712793</v>
      </c>
      <c r="FY963" s="44">
        <v>108206</v>
      </c>
      <c r="FZ963" s="44">
        <v>358248</v>
      </c>
      <c r="GA963" s="44">
        <v>117501</v>
      </c>
      <c r="GB963" s="44"/>
      <c r="GC963" s="44">
        <v>56196</v>
      </c>
      <c r="GD963" s="44">
        <v>818404</v>
      </c>
      <c r="GE963" s="44">
        <v>615238</v>
      </c>
      <c r="GF963" s="44">
        <v>139853</v>
      </c>
      <c r="GG963" s="44">
        <v>1424841</v>
      </c>
      <c r="GH963" s="44">
        <v>274330</v>
      </c>
      <c r="GI963" s="44">
        <v>264440</v>
      </c>
      <c r="GJ963" s="44">
        <v>153321</v>
      </c>
      <c r="GK963" s="44">
        <v>6285491</v>
      </c>
      <c r="GL963" s="44">
        <v>54934</v>
      </c>
      <c r="GM963" s="44">
        <v>3161007</v>
      </c>
      <c r="GN963" s="44">
        <v>166365</v>
      </c>
      <c r="GO963" s="44">
        <v>322828</v>
      </c>
      <c r="GP963" s="44"/>
      <c r="GQ963" s="44">
        <v>20853</v>
      </c>
      <c r="GR963" s="44">
        <v>684468</v>
      </c>
      <c r="GS963" s="44">
        <v>16749387</v>
      </c>
      <c r="GT963" s="44"/>
      <c r="GU963" s="21">
        <v>235804</v>
      </c>
      <c r="GV963" s="44">
        <v>568393</v>
      </c>
      <c r="GW963" s="44"/>
      <c r="GX963" s="44">
        <v>150000</v>
      </c>
      <c r="GY963" s="44">
        <v>17703584</v>
      </c>
      <c r="GZ963" s="44">
        <v>3190862</v>
      </c>
      <c r="HA963" s="44"/>
      <c r="HB963" s="44"/>
      <c r="HC963" s="44">
        <v>14512722</v>
      </c>
      <c r="HD963" s="44">
        <v>17703584</v>
      </c>
      <c r="HE963" s="21">
        <v>13052803</v>
      </c>
      <c r="HF963" s="21"/>
      <c r="HG963" s="21"/>
      <c r="HH963" s="21"/>
      <c r="HI963" s="21">
        <v>6900</v>
      </c>
      <c r="HJ963" s="44"/>
      <c r="HK963" s="21">
        <v>70136</v>
      </c>
      <c r="HL963" s="21">
        <v>262635</v>
      </c>
      <c r="HM963" s="21">
        <v>339671</v>
      </c>
      <c r="HN963" s="21">
        <v>-103867</v>
      </c>
      <c r="HO963" s="21"/>
      <c r="HP963" s="44"/>
      <c r="HQ963" s="47"/>
      <c r="HR963" s="47"/>
      <c r="HS963" s="47"/>
      <c r="HT963" s="47" t="s">
        <v>1893</v>
      </c>
      <c r="HU963" s="47">
        <v>63817.24</v>
      </c>
      <c r="HV963" s="47">
        <v>1969</v>
      </c>
      <c r="HW963" s="47">
        <v>0</v>
      </c>
      <c r="HX963" s="47">
        <v>15473</v>
      </c>
      <c r="HY963" s="47">
        <v>64494</v>
      </c>
      <c r="HZ963" s="47">
        <v>128630</v>
      </c>
      <c r="IA963" s="47">
        <v>0</v>
      </c>
      <c r="IB963" s="47">
        <v>0</v>
      </c>
      <c r="IC963" s="47">
        <v>0</v>
      </c>
      <c r="ID963">
        <v>13120</v>
      </c>
      <c r="IE963" s="47">
        <v>5883</v>
      </c>
      <c r="IF963">
        <v>22880</v>
      </c>
      <c r="IG963" s="47">
        <v>3882</v>
      </c>
      <c r="IH963" s="47">
        <v>27252</v>
      </c>
      <c r="II963">
        <v>6596</v>
      </c>
      <c r="IJ963">
        <v>7642</v>
      </c>
      <c r="IK963">
        <v>2013</v>
      </c>
      <c r="IL963">
        <v>25287</v>
      </c>
      <c r="IM963">
        <v>325121</v>
      </c>
      <c r="IN963">
        <v>0</v>
      </c>
      <c r="IO963">
        <v>0</v>
      </c>
      <c r="IP963">
        <v>3630</v>
      </c>
      <c r="IQ963">
        <v>3848</v>
      </c>
      <c r="IR963">
        <v>0</v>
      </c>
      <c r="IS963">
        <v>0</v>
      </c>
      <c r="IT963">
        <v>7478</v>
      </c>
      <c r="IU963">
        <v>334274</v>
      </c>
      <c r="IV963">
        <v>0</v>
      </c>
      <c r="IW963">
        <v>979032</v>
      </c>
      <c r="IX963">
        <v>3143670</v>
      </c>
      <c r="IY963">
        <v>3399735</v>
      </c>
      <c r="IZ963">
        <v>0</v>
      </c>
      <c r="JA963">
        <v>0</v>
      </c>
      <c r="JB963">
        <v>0</v>
      </c>
      <c r="JC963">
        <v>725879</v>
      </c>
      <c r="JD963">
        <v>167862</v>
      </c>
      <c r="JE963">
        <v>444517</v>
      </c>
      <c r="JF963">
        <v>72283</v>
      </c>
      <c r="JG963">
        <v>730995</v>
      </c>
      <c r="JH963">
        <v>207047</v>
      </c>
      <c r="JI963">
        <v>183764</v>
      </c>
      <c r="JJ963">
        <v>115955</v>
      </c>
      <c r="JK963">
        <v>1641013</v>
      </c>
      <c r="JL963">
        <v>12146026</v>
      </c>
      <c r="JM963">
        <v>0</v>
      </c>
      <c r="JN963">
        <v>0</v>
      </c>
      <c r="JO963">
        <v>209258</v>
      </c>
      <c r="JP963">
        <v>143730</v>
      </c>
      <c r="JQ963">
        <v>0</v>
      </c>
      <c r="JR963">
        <v>0</v>
      </c>
      <c r="JS963">
        <v>352988</v>
      </c>
      <c r="JT963"/>
      <c r="JU963"/>
      <c r="JV963"/>
      <c r="JW963"/>
      <c r="JX963"/>
      <c r="JY963">
        <v>13120</v>
      </c>
      <c r="JZ963"/>
      <c r="KA963"/>
      <c r="KB963"/>
      <c r="KC963"/>
      <c r="KD963"/>
      <c r="KE963">
        <v>725879</v>
      </c>
      <c r="KF963">
        <v>198</v>
      </c>
      <c r="KG963">
        <v>349</v>
      </c>
      <c r="KH963">
        <v>118</v>
      </c>
      <c r="KI963">
        <v>139</v>
      </c>
      <c r="KJ963">
        <v>248</v>
      </c>
      <c r="KK963">
        <v>78</v>
      </c>
      <c r="KL963">
        <v>84</v>
      </c>
      <c r="KM963">
        <v>141</v>
      </c>
      <c r="KN963">
        <v>51</v>
      </c>
      <c r="KO963">
        <v>1</v>
      </c>
      <c r="KP963">
        <v>0</v>
      </c>
      <c r="KQ963">
        <v>0</v>
      </c>
      <c r="KR963">
        <v>0</v>
      </c>
      <c r="KS963">
        <v>0</v>
      </c>
      <c r="KT963">
        <v>1</v>
      </c>
      <c r="KU963">
        <v>1</v>
      </c>
      <c r="KV963">
        <v>0</v>
      </c>
      <c r="KW963">
        <v>0</v>
      </c>
      <c r="KX963">
        <v>0</v>
      </c>
      <c r="KY963">
        <v>0</v>
      </c>
      <c r="KZ963">
        <v>0</v>
      </c>
      <c r="LA963">
        <v>0</v>
      </c>
      <c r="LB963">
        <v>0</v>
      </c>
      <c r="LC963">
        <v>0</v>
      </c>
      <c r="LD963">
        <v>1</v>
      </c>
      <c r="LE963">
        <v>0</v>
      </c>
      <c r="LF963">
        <v>0</v>
      </c>
      <c r="LG963">
        <v>0</v>
      </c>
      <c r="LH963">
        <v>0</v>
      </c>
    </row>
    <row r="964" spans="1:320" s="34" customFormat="1" ht="15" customHeight="1" x14ac:dyDescent="0.25">
      <c r="A964" s="45">
        <v>206431585</v>
      </c>
      <c r="B964" s="45" t="s">
        <v>7045</v>
      </c>
      <c r="C964" s="46">
        <v>45292</v>
      </c>
      <c r="D964" s="46">
        <v>45657</v>
      </c>
      <c r="E964" s="47">
        <v>366</v>
      </c>
      <c r="F964" s="45" t="s">
        <v>883</v>
      </c>
      <c r="G964" s="45" t="s">
        <v>884</v>
      </c>
      <c r="H964" s="45" t="s">
        <v>1555</v>
      </c>
      <c r="I964" s="45" t="s">
        <v>886</v>
      </c>
      <c r="J964" s="45" t="s">
        <v>887</v>
      </c>
      <c r="K964" s="45" t="s">
        <v>1556</v>
      </c>
      <c r="L964" s="45" t="s">
        <v>6859</v>
      </c>
      <c r="M964" s="45" t="s">
        <v>7046</v>
      </c>
      <c r="N964" s="45" t="s">
        <v>7047</v>
      </c>
      <c r="O964" s="45" t="s">
        <v>6868</v>
      </c>
      <c r="P964" s="45" t="s">
        <v>7048</v>
      </c>
      <c r="Q964" s="45" t="s">
        <v>7049</v>
      </c>
      <c r="R964" t="s">
        <v>7050</v>
      </c>
      <c r="S964" s="45" t="s">
        <v>893</v>
      </c>
      <c r="T964"/>
      <c r="U964" s="47">
        <v>148</v>
      </c>
      <c r="V964" s="47">
        <v>148</v>
      </c>
      <c r="W964" s="47" t="s">
        <v>913</v>
      </c>
      <c r="X964" s="47">
        <v>54168</v>
      </c>
      <c r="Y964" s="47">
        <v>52565</v>
      </c>
      <c r="Z964" s="48">
        <v>224.79</v>
      </c>
      <c r="AA964" s="44">
        <v>1067</v>
      </c>
      <c r="AB964" s="44">
        <v>1064</v>
      </c>
      <c r="AC964" s="44">
        <v>8480</v>
      </c>
      <c r="AD964" s="44">
        <v>13563</v>
      </c>
      <c r="AE964" s="44">
        <v>3160</v>
      </c>
      <c r="AF964" s="44">
        <v>24098</v>
      </c>
      <c r="AG964" s="44">
        <v>337</v>
      </c>
      <c r="AH964" s="47">
        <v>101</v>
      </c>
      <c r="AI964" s="47">
        <v>702</v>
      </c>
      <c r="AJ964">
        <v>2124</v>
      </c>
      <c r="AK964" t="s">
        <v>895</v>
      </c>
      <c r="AL964">
        <v>52565</v>
      </c>
      <c r="AM964"/>
      <c r="AN964"/>
      <c r="AO964"/>
      <c r="AP964"/>
      <c r="AQ964"/>
      <c r="AR964" s="44"/>
      <c r="AS964" s="44"/>
      <c r="AT964" s="44"/>
      <c r="AU964" s="44">
        <v>45208050</v>
      </c>
      <c r="AV964" s="44">
        <v>10438445</v>
      </c>
      <c r="AW964" s="44">
        <v>21390135</v>
      </c>
      <c r="AX964" s="44"/>
      <c r="AY964" s="44">
        <v>34256360</v>
      </c>
      <c r="AZ964" s="21">
        <v>30493370</v>
      </c>
      <c r="BA964" s="21">
        <v>3762990</v>
      </c>
      <c r="BB964" s="44">
        <v>-1</v>
      </c>
      <c r="BC964" s="44"/>
      <c r="BD964" s="44"/>
      <c r="BE964" s="44">
        <v>3762989</v>
      </c>
      <c r="BF964" s="44">
        <v>10561800</v>
      </c>
      <c r="BG964" s="44">
        <v>16712100</v>
      </c>
      <c r="BH964" s="44">
        <v>1874300</v>
      </c>
      <c r="BI964" s="21">
        <v>13831950</v>
      </c>
      <c r="BJ964" s="21">
        <v>421250</v>
      </c>
      <c r="BK964" s="21">
        <v>126250</v>
      </c>
      <c r="BL964" s="21">
        <v>463950</v>
      </c>
      <c r="BM964" s="21">
        <v>1216450</v>
      </c>
      <c r="BN964" s="21">
        <v>45208050</v>
      </c>
      <c r="BO964" s="21"/>
      <c r="BP964" s="21"/>
      <c r="BQ964" s="44"/>
      <c r="BR964" s="21"/>
      <c r="BS964" s="44"/>
      <c r="BT964" s="21"/>
      <c r="BU964" s="44"/>
      <c r="BV964" s="21"/>
      <c r="BW964" s="44">
        <v>4074729</v>
      </c>
      <c r="BX964" s="21"/>
      <c r="BY964" s="21">
        <v>6145132</v>
      </c>
      <c r="BZ964" s="21"/>
      <c r="CA964" s="44">
        <v>10012</v>
      </c>
      <c r="CB964" s="44"/>
      <c r="CC964" s="44">
        <v>28750</v>
      </c>
      <c r="CD964" s="44"/>
      <c r="CE964" s="44">
        <v>115937</v>
      </c>
      <c r="CF964" s="44"/>
      <c r="CG964" s="44">
        <v>50986</v>
      </c>
      <c r="CH964" s="44"/>
      <c r="CI964" s="21">
        <v>12711</v>
      </c>
      <c r="CJ964" s="44"/>
      <c r="CK964" s="21">
        <v>188</v>
      </c>
      <c r="CL964" s="44"/>
      <c r="CM964" s="44">
        <v>29904</v>
      </c>
      <c r="CN964" s="44">
        <v>0</v>
      </c>
      <c r="CO964" s="44">
        <v>3634105</v>
      </c>
      <c r="CP964" s="44">
        <v>0</v>
      </c>
      <c r="CQ964" s="21">
        <v>3934170</v>
      </c>
      <c r="CR964" s="44">
        <v>280600</v>
      </c>
      <c r="CS964" s="44">
        <v>2017440</v>
      </c>
      <c r="CT964" s="44">
        <v>406053</v>
      </c>
      <c r="CU964" s="44"/>
      <c r="CV964" s="44">
        <v>136173</v>
      </c>
      <c r="CW964" s="21"/>
      <c r="CX964" s="21"/>
      <c r="CY964" s="21"/>
      <c r="CZ964" s="21"/>
      <c r="DA964" s="21"/>
      <c r="DB964" s="21"/>
      <c r="DC964" s="21"/>
      <c r="DD964" s="21"/>
      <c r="DE964" s="44"/>
      <c r="DF964" s="21"/>
      <c r="DG964" s="44"/>
      <c r="DH964" s="21"/>
      <c r="DI964" s="44"/>
      <c r="DJ964" s="44"/>
      <c r="DK964" s="44"/>
      <c r="DL964" s="44"/>
      <c r="DM964" s="21"/>
      <c r="DN964" s="44"/>
      <c r="DO964" s="44"/>
      <c r="DP964" s="44"/>
      <c r="DQ964" s="44"/>
      <c r="DR964" s="44"/>
      <c r="DS964" s="44"/>
      <c r="DT964" s="44"/>
      <c r="DU964" s="44"/>
      <c r="DV964" s="44"/>
      <c r="DW964" s="44"/>
      <c r="DX964" s="44"/>
      <c r="DY964" s="44"/>
      <c r="DZ964" s="44"/>
      <c r="EA964" s="44"/>
      <c r="EB964" s="21"/>
      <c r="EC964" s="44">
        <v>3009236</v>
      </c>
      <c r="ED964" s="44"/>
      <c r="EE964" s="21">
        <v>12072184</v>
      </c>
      <c r="EF964" s="44"/>
      <c r="EG964" s="21">
        <v>1133588</v>
      </c>
      <c r="EH964" s="44"/>
      <c r="EI964" s="21">
        <v>4574849</v>
      </c>
      <c r="EJ964" s="44"/>
      <c r="EK964" s="44">
        <v>46181</v>
      </c>
      <c r="EL964" s="21"/>
      <c r="EM964" s="44">
        <v>109993</v>
      </c>
      <c r="EN964" s="44"/>
      <c r="EO964" s="44">
        <v>444104</v>
      </c>
      <c r="EP964" s="21"/>
      <c r="EQ964" s="21"/>
      <c r="ER964" s="21"/>
      <c r="ES964" s="21"/>
      <c r="ET964" s="44"/>
      <c r="EU964" s="21"/>
      <c r="EV964" s="44"/>
      <c r="EW964" s="21"/>
      <c r="EX964" s="44"/>
      <c r="EY964" s="44"/>
      <c r="EZ964" s="21"/>
      <c r="FA964" s="21"/>
      <c r="FB964" s="44"/>
      <c r="FC964" s="44"/>
      <c r="FD964" s="21"/>
      <c r="FE964" s="112"/>
      <c r="FF964" s="44"/>
      <c r="FG964" s="44">
        <v>13178081</v>
      </c>
      <c r="FH964" s="44">
        <v>3040239</v>
      </c>
      <c r="FI964" s="44">
        <v>14275050</v>
      </c>
      <c r="FJ964" s="44">
        <v>402632</v>
      </c>
      <c r="FK964" s="44">
        <v>11262117</v>
      </c>
      <c r="FL964" s="44"/>
      <c r="FM964" s="44"/>
      <c r="FN964" s="44"/>
      <c r="FO964" s="44"/>
      <c r="FP964" s="44"/>
      <c r="FQ964" s="44"/>
      <c r="FR964" s="44"/>
      <c r="FS964" s="44"/>
      <c r="FT964" s="44">
        <v>373</v>
      </c>
      <c r="FU964" s="44"/>
      <c r="FV964" s="21">
        <v>1276364</v>
      </c>
      <c r="FW964" s="44">
        <v>24952</v>
      </c>
      <c r="FX964" s="44">
        <v>1022949</v>
      </c>
      <c r="FY964" s="44">
        <v>95030</v>
      </c>
      <c r="FZ964" s="44">
        <v>551100</v>
      </c>
      <c r="GA964" s="44">
        <v>113272</v>
      </c>
      <c r="GB964" s="44"/>
      <c r="GC964" s="44">
        <v>127756</v>
      </c>
      <c r="GD964" s="44">
        <v>979787</v>
      </c>
      <c r="GE964" s="44">
        <v>684140</v>
      </c>
      <c r="GF964" s="44">
        <v>241567</v>
      </c>
      <c r="GG964" s="44">
        <v>1441163</v>
      </c>
      <c r="GH964" s="44">
        <v>162790</v>
      </c>
      <c r="GI964" s="44">
        <v>219383</v>
      </c>
      <c r="GJ964" s="44">
        <v>186209</v>
      </c>
      <c r="GK964" s="44">
        <v>7669197</v>
      </c>
      <c r="GL964" s="44">
        <v>70894</v>
      </c>
      <c r="GM964" s="44">
        <v>3057207</v>
      </c>
      <c r="GN964" s="44">
        <v>103183</v>
      </c>
      <c r="GO964" s="44">
        <v>349931</v>
      </c>
      <c r="GP964" s="44"/>
      <c r="GQ964" s="44">
        <v>20172</v>
      </c>
      <c r="GR964" s="44">
        <v>833834</v>
      </c>
      <c r="GS964" s="44">
        <v>17138246</v>
      </c>
      <c r="GT964" s="44"/>
      <c r="GU964" s="21">
        <v>356700</v>
      </c>
      <c r="GV964" s="44">
        <v>37760</v>
      </c>
      <c r="GW964" s="44"/>
      <c r="GX964" s="44">
        <v>140000</v>
      </c>
      <c r="GY964" s="44">
        <v>17672706</v>
      </c>
      <c r="GZ964" s="44">
        <v>3012950</v>
      </c>
      <c r="HA964" s="44"/>
      <c r="HB964" s="44"/>
      <c r="HC964" s="44">
        <v>14659756</v>
      </c>
      <c r="HD964" s="44">
        <v>17672706</v>
      </c>
      <c r="HE964" s="21">
        <v>11380067</v>
      </c>
      <c r="HF964" s="21"/>
      <c r="HG964" s="21"/>
      <c r="HH964" s="21"/>
      <c r="HI964" s="21">
        <v>0</v>
      </c>
      <c r="HJ964" s="44"/>
      <c r="HK964" s="21">
        <v>164988</v>
      </c>
      <c r="HL964" s="21">
        <v>309682</v>
      </c>
      <c r="HM964" s="21">
        <v>474670</v>
      </c>
      <c r="HN964" s="21">
        <v>-117970</v>
      </c>
      <c r="HO964" s="21"/>
      <c r="HP964" s="44"/>
      <c r="HQ964" s="47"/>
      <c r="HR964" s="47"/>
      <c r="HS964" s="47"/>
      <c r="HT964" s="47" t="s">
        <v>1759</v>
      </c>
      <c r="HU964" s="47">
        <v>0</v>
      </c>
      <c r="HV964" s="47">
        <v>2865</v>
      </c>
      <c r="HW964" s="47">
        <v>0</v>
      </c>
      <c r="HX964" s="47">
        <v>22693</v>
      </c>
      <c r="HY964" s="47">
        <v>63365</v>
      </c>
      <c r="HZ964" s="47">
        <v>115803</v>
      </c>
      <c r="IA964" s="47">
        <v>0</v>
      </c>
      <c r="IB964" s="47">
        <v>0</v>
      </c>
      <c r="IC964" s="47">
        <v>0</v>
      </c>
      <c r="ID964">
        <v>9986</v>
      </c>
      <c r="IE964" s="47">
        <v>6043</v>
      </c>
      <c r="IF964">
        <v>23374</v>
      </c>
      <c r="IG964" s="47">
        <v>9008</v>
      </c>
      <c r="IH964" s="47">
        <v>27879</v>
      </c>
      <c r="II964">
        <v>3437</v>
      </c>
      <c r="IJ964">
        <v>5660</v>
      </c>
      <c r="IK964">
        <v>1633</v>
      </c>
      <c r="IL964">
        <v>39364</v>
      </c>
      <c r="IM964">
        <v>331110</v>
      </c>
      <c r="IN964">
        <v>0</v>
      </c>
      <c r="IO964">
        <v>556</v>
      </c>
      <c r="IP964">
        <v>1763</v>
      </c>
      <c r="IQ964">
        <v>997</v>
      </c>
      <c r="IR964">
        <v>0</v>
      </c>
      <c r="IS964">
        <v>0</v>
      </c>
      <c r="IT964">
        <v>3316</v>
      </c>
      <c r="IU964">
        <v>261010</v>
      </c>
      <c r="IV964">
        <v>0</v>
      </c>
      <c r="IW964">
        <v>1408599</v>
      </c>
      <c r="IX964">
        <v>3299179</v>
      </c>
      <c r="IY964">
        <v>3366965</v>
      </c>
      <c r="IZ964">
        <v>0</v>
      </c>
      <c r="JA964">
        <v>0</v>
      </c>
      <c r="JB964">
        <v>0</v>
      </c>
      <c r="JC964">
        <v>514219</v>
      </c>
      <c r="JD964">
        <v>177122</v>
      </c>
      <c r="JE964">
        <v>453262</v>
      </c>
      <c r="JF964">
        <v>176383</v>
      </c>
      <c r="JG964">
        <v>700842</v>
      </c>
      <c r="JH964">
        <v>127298</v>
      </c>
      <c r="JI964">
        <v>130606</v>
      </c>
      <c r="JJ964">
        <v>151643</v>
      </c>
      <c r="JK964">
        <v>2410953</v>
      </c>
      <c r="JL964">
        <v>13178081</v>
      </c>
      <c r="JM964">
        <v>0</v>
      </c>
      <c r="JN964">
        <v>43985</v>
      </c>
      <c r="JO964">
        <v>119405</v>
      </c>
      <c r="JP964">
        <v>39821</v>
      </c>
      <c r="JQ964">
        <v>0</v>
      </c>
      <c r="JR964">
        <v>0</v>
      </c>
      <c r="JS964">
        <v>203211</v>
      </c>
      <c r="JT964"/>
      <c r="JU964"/>
      <c r="JV964"/>
      <c r="JW964"/>
      <c r="JX964"/>
      <c r="JY964">
        <v>9986</v>
      </c>
      <c r="JZ964"/>
      <c r="KA964"/>
      <c r="KB964"/>
      <c r="KC964"/>
      <c r="KD964"/>
      <c r="KE964">
        <v>514219</v>
      </c>
      <c r="KF964">
        <v>194</v>
      </c>
      <c r="KG964">
        <v>367</v>
      </c>
      <c r="KH964">
        <v>104</v>
      </c>
      <c r="KI964">
        <v>130</v>
      </c>
      <c r="KJ964">
        <v>264</v>
      </c>
      <c r="KK964">
        <v>67</v>
      </c>
      <c r="KL964">
        <v>75</v>
      </c>
      <c r="KM964">
        <v>137</v>
      </c>
      <c r="KN964">
        <v>45</v>
      </c>
      <c r="KO964">
        <v>1</v>
      </c>
      <c r="KP964">
        <v>0</v>
      </c>
      <c r="KQ964">
        <v>0</v>
      </c>
      <c r="KR964">
        <v>0</v>
      </c>
      <c r="KS964">
        <v>0</v>
      </c>
      <c r="KT964">
        <v>1</v>
      </c>
      <c r="KU964">
        <v>1</v>
      </c>
      <c r="KV964">
        <v>0</v>
      </c>
      <c r="KW964">
        <v>0</v>
      </c>
      <c r="KX964">
        <v>0</v>
      </c>
      <c r="KY964">
        <v>0</v>
      </c>
      <c r="KZ964">
        <v>0</v>
      </c>
      <c r="LA964">
        <v>0</v>
      </c>
      <c r="LB964">
        <v>0</v>
      </c>
      <c r="LC964">
        <v>0</v>
      </c>
      <c r="LD964">
        <v>1</v>
      </c>
      <c r="LE964">
        <v>0</v>
      </c>
      <c r="LF964">
        <v>0</v>
      </c>
      <c r="LG964">
        <v>0</v>
      </c>
      <c r="LH964">
        <v>0</v>
      </c>
    </row>
    <row r="965" spans="1:320" s="34" customFormat="1" ht="15" customHeight="1" x14ac:dyDescent="0.25">
      <c r="A965" s="45">
        <v>206431686</v>
      </c>
      <c r="B965" s="45" t="s">
        <v>7051</v>
      </c>
      <c r="C965" s="46">
        <v>45292</v>
      </c>
      <c r="D965" s="46">
        <v>45657</v>
      </c>
      <c r="E965" s="47">
        <v>366</v>
      </c>
      <c r="F965" s="45" t="s">
        <v>883</v>
      </c>
      <c r="G965" s="45" t="s">
        <v>884</v>
      </c>
      <c r="H965" s="45" t="s">
        <v>1555</v>
      </c>
      <c r="I965" s="45" t="s">
        <v>886</v>
      </c>
      <c r="J965" s="45" t="s">
        <v>887</v>
      </c>
      <c r="K965" s="45" t="s">
        <v>1556</v>
      </c>
      <c r="L965" s="45" t="s">
        <v>6873</v>
      </c>
      <c r="M965" s="45" t="s">
        <v>7052</v>
      </c>
      <c r="N965" s="45" t="s">
        <v>7053</v>
      </c>
      <c r="O965" s="45" t="s">
        <v>1606</v>
      </c>
      <c r="P965" s="45" t="s">
        <v>1607</v>
      </c>
      <c r="Q965" s="45" t="s">
        <v>7054</v>
      </c>
      <c r="R965" t="s">
        <v>7055</v>
      </c>
      <c r="S965" s="45" t="s">
        <v>893</v>
      </c>
      <c r="T965" t="s">
        <v>6996</v>
      </c>
      <c r="U965" s="47">
        <v>99</v>
      </c>
      <c r="V965" s="47">
        <v>99</v>
      </c>
      <c r="W965" s="47" t="s">
        <v>894</v>
      </c>
      <c r="X965" s="47">
        <v>36234</v>
      </c>
      <c r="Y965" s="47">
        <v>31114</v>
      </c>
      <c r="Z965" s="48">
        <v>198.91</v>
      </c>
      <c r="AA965" s="44">
        <v>546</v>
      </c>
      <c r="AB965" s="44">
        <v>545</v>
      </c>
      <c r="AC965" s="44">
        <v>9081</v>
      </c>
      <c r="AD965" s="44">
        <v>4582</v>
      </c>
      <c r="AE965" s="44">
        <v>2050</v>
      </c>
      <c r="AF965" s="44">
        <v>12727</v>
      </c>
      <c r="AG965" s="44"/>
      <c r="AH965" s="47"/>
      <c r="AI965" s="47">
        <v>2350</v>
      </c>
      <c r="AJ965">
        <v>324</v>
      </c>
      <c r="AK965" t="s">
        <v>895</v>
      </c>
      <c r="AL965">
        <v>31114</v>
      </c>
      <c r="AM965"/>
      <c r="AN965"/>
      <c r="AO965"/>
      <c r="AP965"/>
      <c r="AQ965"/>
      <c r="AR965" s="44"/>
      <c r="AS965" s="44"/>
      <c r="AT965" s="44"/>
      <c r="AU965" s="44">
        <v>13799432</v>
      </c>
      <c r="AV965" s="44">
        <v>5963081</v>
      </c>
      <c r="AW965" s="44">
        <v>-876463</v>
      </c>
      <c r="AX965" s="44">
        <v>8502</v>
      </c>
      <c r="AY965" s="44">
        <v>20647478</v>
      </c>
      <c r="AZ965" s="21">
        <v>17298711</v>
      </c>
      <c r="BA965" s="21">
        <v>3348767</v>
      </c>
      <c r="BB965" s="44">
        <v>-375</v>
      </c>
      <c r="BC965" s="44"/>
      <c r="BD965" s="44"/>
      <c r="BE965" s="44">
        <v>3348392</v>
      </c>
      <c r="BF965" s="44">
        <v>4116481</v>
      </c>
      <c r="BG965" s="44">
        <v>2090012</v>
      </c>
      <c r="BH965" s="44">
        <v>1127659</v>
      </c>
      <c r="BI965" s="21">
        <v>5313580</v>
      </c>
      <c r="BJ965" s="21"/>
      <c r="BK965" s="21"/>
      <c r="BL965" s="21">
        <v>1014750</v>
      </c>
      <c r="BM965" s="21">
        <v>136950</v>
      </c>
      <c r="BN965" s="21">
        <v>13799432</v>
      </c>
      <c r="BO965" s="21"/>
      <c r="BP965" s="21"/>
      <c r="BQ965" s="44"/>
      <c r="BR965" s="21"/>
      <c r="BS965" s="44"/>
      <c r="BT965" s="21"/>
      <c r="BU965" s="44"/>
      <c r="BV965" s="21"/>
      <c r="BW965" s="44">
        <v>3937364</v>
      </c>
      <c r="BX965" s="21"/>
      <c r="BY965" s="21">
        <v>1635970</v>
      </c>
      <c r="BZ965" s="21"/>
      <c r="CA965" s="44">
        <v>40480</v>
      </c>
      <c r="CB965" s="44"/>
      <c r="CC965" s="44">
        <v>92841</v>
      </c>
      <c r="CD965" s="44"/>
      <c r="CE965" s="44"/>
      <c r="CF965" s="44"/>
      <c r="CG965" s="44"/>
      <c r="CH965" s="44"/>
      <c r="CI965" s="21">
        <v>35001</v>
      </c>
      <c r="CJ965" s="44"/>
      <c r="CK965" s="21">
        <v>221425</v>
      </c>
      <c r="CL965" s="44"/>
      <c r="CM965" s="44">
        <v>52387</v>
      </c>
      <c r="CN965" s="44">
        <v>0</v>
      </c>
      <c r="CO965" s="44">
        <v>1889650</v>
      </c>
      <c r="CP965" s="44">
        <v>221100</v>
      </c>
      <c r="CQ965" s="21">
        <v>1718360</v>
      </c>
      <c r="CR965" s="44">
        <v>784480</v>
      </c>
      <c r="CS965" s="44">
        <v>825550</v>
      </c>
      <c r="CT965" s="44">
        <v>346921</v>
      </c>
      <c r="CU965" s="44"/>
      <c r="CV965" s="44">
        <v>124633</v>
      </c>
      <c r="CW965" s="21"/>
      <c r="CX965" s="21"/>
      <c r="CY965" s="21"/>
      <c r="CZ965" s="21"/>
      <c r="DA965" s="21"/>
      <c r="DB965" s="21"/>
      <c r="DC965" s="21"/>
      <c r="DD965" s="21"/>
      <c r="DE965" s="44"/>
      <c r="DF965" s="21"/>
      <c r="DG965" s="44"/>
      <c r="DH965" s="21"/>
      <c r="DI965" s="44"/>
      <c r="DJ965" s="44"/>
      <c r="DK965" s="44"/>
      <c r="DL965" s="44"/>
      <c r="DM965" s="21"/>
      <c r="DN965" s="44"/>
      <c r="DO965" s="44"/>
      <c r="DP965" s="44"/>
      <c r="DQ965" s="44"/>
      <c r="DR965" s="44"/>
      <c r="DS965" s="44"/>
      <c r="DT965" s="44"/>
      <c r="DU965" s="44"/>
      <c r="DV965" s="44"/>
      <c r="DW965" s="44"/>
      <c r="DX965" s="44"/>
      <c r="DY965" s="44"/>
      <c r="DZ965" s="44"/>
      <c r="EA965" s="44"/>
      <c r="EB965" s="21"/>
      <c r="EC965" s="44">
        <v>-2001405</v>
      </c>
      <c r="ED965" s="44"/>
      <c r="EE965" s="21">
        <v>314579</v>
      </c>
      <c r="EF965" s="44"/>
      <c r="EG965" s="21">
        <v>158326</v>
      </c>
      <c r="EH965" s="44"/>
      <c r="EI965" s="21">
        <v>651656</v>
      </c>
      <c r="EJ965" s="44"/>
      <c r="EK965" s="44"/>
      <c r="EL965" s="21"/>
      <c r="EM965" s="44"/>
      <c r="EN965" s="44"/>
      <c r="EO965" s="44">
        <v>381</v>
      </c>
      <c r="EP965" s="21"/>
      <c r="EQ965" s="21"/>
      <c r="ER965" s="21"/>
      <c r="ES965" s="21"/>
      <c r="ET965" s="44"/>
      <c r="EU965" s="21"/>
      <c r="EV965" s="44"/>
      <c r="EW965" s="21"/>
      <c r="EX965" s="44"/>
      <c r="EY965" s="44"/>
      <c r="EZ965" s="21"/>
      <c r="FA965" s="21"/>
      <c r="FB965" s="44"/>
      <c r="FC965" s="44"/>
      <c r="FD965" s="21"/>
      <c r="FE965" s="112"/>
      <c r="FF965" s="44"/>
      <c r="FG965" s="44">
        <v>7844798</v>
      </c>
      <c r="FH965" s="44">
        <v>2146684</v>
      </c>
      <c r="FI965" s="44">
        <v>7307229</v>
      </c>
      <c r="FJ965" s="44">
        <v>27731</v>
      </c>
      <c r="FK965" s="44">
        <v>6789144</v>
      </c>
      <c r="FL965" s="44"/>
      <c r="FM965" s="44"/>
      <c r="FN965" s="44"/>
      <c r="FO965" s="44"/>
      <c r="FP965" s="44"/>
      <c r="FQ965" s="44"/>
      <c r="FR965" s="44"/>
      <c r="FS965" s="44"/>
      <c r="FT965" s="44">
        <v>87850</v>
      </c>
      <c r="FU965" s="44"/>
      <c r="FV965" s="21">
        <v>848853</v>
      </c>
      <c r="FW965" s="44">
        <v>52855</v>
      </c>
      <c r="FX965" s="44">
        <v>471955</v>
      </c>
      <c r="FY965" s="44">
        <v>125897</v>
      </c>
      <c r="FZ965" s="44">
        <v>347411</v>
      </c>
      <c r="GA965" s="44">
        <v>161353</v>
      </c>
      <c r="GB965" s="44"/>
      <c r="GC965" s="44">
        <v>61738</v>
      </c>
      <c r="GD965" s="44">
        <v>666071</v>
      </c>
      <c r="GE965" s="44">
        <v>259073</v>
      </c>
      <c r="GF965" s="44">
        <v>173336</v>
      </c>
      <c r="GG965" s="44">
        <v>1121674</v>
      </c>
      <c r="GH965" s="44">
        <v>352106</v>
      </c>
      <c r="GI965" s="44">
        <v>216355</v>
      </c>
      <c r="GJ965" s="44">
        <v>161064</v>
      </c>
      <c r="GK965" s="44">
        <v>3778115</v>
      </c>
      <c r="GL965" s="44">
        <v>143933</v>
      </c>
      <c r="GM965" s="44">
        <v>1013477</v>
      </c>
      <c r="GN965" s="44">
        <v>86500</v>
      </c>
      <c r="GO965" s="44">
        <v>44901</v>
      </c>
      <c r="GP965" s="44"/>
      <c r="GQ965" s="44"/>
      <c r="GR965" s="44">
        <v>335050</v>
      </c>
      <c r="GS965" s="44">
        <v>39313166</v>
      </c>
      <c r="GT965" s="44"/>
      <c r="GU965" s="21">
        <v>574097</v>
      </c>
      <c r="GV965" s="44">
        <v>31883</v>
      </c>
      <c r="GW965" s="44">
        <v>5367502</v>
      </c>
      <c r="GX965" s="44"/>
      <c r="GY965" s="44">
        <v>45286648</v>
      </c>
      <c r="GZ965" s="44">
        <v>-5595585</v>
      </c>
      <c r="HA965" s="44">
        <v>146077</v>
      </c>
      <c r="HB965" s="44">
        <v>4807247</v>
      </c>
      <c r="HC965" s="44">
        <v>45928909</v>
      </c>
      <c r="HD965" s="44">
        <v>45286648</v>
      </c>
      <c r="HE965" s="21"/>
      <c r="HF965" s="21"/>
      <c r="HG965" s="21">
        <v>-7320499</v>
      </c>
      <c r="HH965" s="21"/>
      <c r="HI965" s="21">
        <v>9600</v>
      </c>
      <c r="HJ965" s="44"/>
      <c r="HK965" s="21">
        <v>1689109</v>
      </c>
      <c r="HL965" s="21">
        <v>763061</v>
      </c>
      <c r="HM965" s="21">
        <v>2461770</v>
      </c>
      <c r="HN965" s="21">
        <v>-1887673</v>
      </c>
      <c r="HO965" s="21"/>
      <c r="HP965" s="44"/>
      <c r="HQ965" s="47"/>
      <c r="HR965" s="47">
        <v>5479142</v>
      </c>
      <c r="HS965" s="47">
        <v>-671895</v>
      </c>
      <c r="HT965" s="47" t="s">
        <v>7056</v>
      </c>
      <c r="HU965" s="47">
        <v>35979611.549999997</v>
      </c>
      <c r="HV965" s="47">
        <v>3863</v>
      </c>
      <c r="HW965" s="47">
        <v>0</v>
      </c>
      <c r="HX965" s="47">
        <v>18397</v>
      </c>
      <c r="HY965" s="47">
        <v>32909</v>
      </c>
      <c r="HZ965" s="47">
        <v>89431</v>
      </c>
      <c r="IA965" s="47">
        <v>0</v>
      </c>
      <c r="IB965" s="47">
        <v>0</v>
      </c>
      <c r="IC965" s="47">
        <v>3539</v>
      </c>
      <c r="ID965">
        <v>4374</v>
      </c>
      <c r="IE965" s="47">
        <v>7658</v>
      </c>
      <c r="IF965">
        <v>8475</v>
      </c>
      <c r="IG965" s="47">
        <v>5624</v>
      </c>
      <c r="IH965" s="47">
        <v>24575</v>
      </c>
      <c r="II965">
        <v>6761</v>
      </c>
      <c r="IJ965">
        <v>6747</v>
      </c>
      <c r="IK965">
        <v>2206</v>
      </c>
      <c r="IL965">
        <v>24692</v>
      </c>
      <c r="IM965">
        <v>239251</v>
      </c>
      <c r="IN965">
        <v>0</v>
      </c>
      <c r="IO965">
        <v>0</v>
      </c>
      <c r="IP965">
        <v>0</v>
      </c>
      <c r="IQ965">
        <v>0</v>
      </c>
      <c r="IR965">
        <v>0</v>
      </c>
      <c r="IS965">
        <v>0</v>
      </c>
      <c r="IT965">
        <v>0</v>
      </c>
      <c r="IU965">
        <v>290992</v>
      </c>
      <c r="IV965">
        <v>0</v>
      </c>
      <c r="IW965">
        <v>1010287</v>
      </c>
      <c r="IX965">
        <v>1547519</v>
      </c>
      <c r="IY965">
        <v>2281448</v>
      </c>
      <c r="IZ965">
        <v>0</v>
      </c>
      <c r="JA965">
        <v>0</v>
      </c>
      <c r="JB965">
        <v>68961</v>
      </c>
      <c r="JC965">
        <v>116390</v>
      </c>
      <c r="JD965">
        <v>176298</v>
      </c>
      <c r="JE965">
        <v>157852</v>
      </c>
      <c r="JF965">
        <v>107525</v>
      </c>
      <c r="JG965">
        <v>582783</v>
      </c>
      <c r="JH965">
        <v>230798</v>
      </c>
      <c r="JI965">
        <v>156343</v>
      </c>
      <c r="JJ965">
        <v>121880</v>
      </c>
      <c r="JK965">
        <v>995722</v>
      </c>
      <c r="JL965">
        <v>7844798</v>
      </c>
      <c r="JM965">
        <v>0</v>
      </c>
      <c r="JN965">
        <v>0</v>
      </c>
      <c r="JO965">
        <v>0</v>
      </c>
      <c r="JP965">
        <v>0</v>
      </c>
      <c r="JQ965">
        <v>0</v>
      </c>
      <c r="JR965">
        <v>0</v>
      </c>
      <c r="JS965">
        <v>0</v>
      </c>
      <c r="JT965"/>
      <c r="JU965"/>
      <c r="JV965"/>
      <c r="JW965"/>
      <c r="JX965">
        <v>4374</v>
      </c>
      <c r="JY965"/>
      <c r="JZ965"/>
      <c r="KA965"/>
      <c r="KB965"/>
      <c r="KC965"/>
      <c r="KD965">
        <v>116390</v>
      </c>
      <c r="KE965"/>
      <c r="KF965">
        <v>162</v>
      </c>
      <c r="KG965">
        <v>209</v>
      </c>
      <c r="KH965">
        <v>130</v>
      </c>
      <c r="KI965">
        <v>103</v>
      </c>
      <c r="KJ965">
        <v>130</v>
      </c>
      <c r="KK965">
        <v>87</v>
      </c>
      <c r="KL965">
        <v>64</v>
      </c>
      <c r="KM965">
        <v>79</v>
      </c>
      <c r="KN965">
        <v>57</v>
      </c>
      <c r="KO965">
        <v>1</v>
      </c>
      <c r="KP965">
        <v>0</v>
      </c>
      <c r="KQ965">
        <v>0</v>
      </c>
      <c r="KR965">
        <v>0</v>
      </c>
      <c r="KS965">
        <v>1</v>
      </c>
      <c r="KT965">
        <v>0</v>
      </c>
      <c r="KU965">
        <v>1</v>
      </c>
      <c r="KV965">
        <v>0</v>
      </c>
      <c r="KW965">
        <v>0</v>
      </c>
      <c r="KX965">
        <v>0</v>
      </c>
      <c r="KY965">
        <v>0</v>
      </c>
      <c r="KZ965">
        <v>0</v>
      </c>
      <c r="LA965">
        <v>0</v>
      </c>
      <c r="LB965">
        <v>0</v>
      </c>
      <c r="LC965">
        <v>0</v>
      </c>
      <c r="LD965">
        <v>1</v>
      </c>
      <c r="LE965">
        <v>0</v>
      </c>
      <c r="LF965">
        <v>0</v>
      </c>
      <c r="LG965">
        <v>0</v>
      </c>
      <c r="LH965">
        <v>0</v>
      </c>
    </row>
    <row r="966" spans="1:320" s="34" customFormat="1" ht="15" customHeight="1" x14ac:dyDescent="0.25">
      <c r="A966" s="45">
        <v>206431808</v>
      </c>
      <c r="B966" s="45" t="s">
        <v>7057</v>
      </c>
      <c r="C966" s="46">
        <v>45292</v>
      </c>
      <c r="D966" s="46">
        <v>45657</v>
      </c>
      <c r="E966" s="47">
        <v>366</v>
      </c>
      <c r="F966" s="45" t="s">
        <v>883</v>
      </c>
      <c r="G966" s="45" t="s">
        <v>884</v>
      </c>
      <c r="H966" s="45" t="s">
        <v>1555</v>
      </c>
      <c r="I966" s="45" t="s">
        <v>886</v>
      </c>
      <c r="J966" s="45" t="s">
        <v>331</v>
      </c>
      <c r="K966" s="45" t="s">
        <v>1556</v>
      </c>
      <c r="L966" s="45" t="s">
        <v>6859</v>
      </c>
      <c r="M966" s="45" t="s">
        <v>7058</v>
      </c>
      <c r="N966" s="45" t="s">
        <v>7059</v>
      </c>
      <c r="O966" s="45" t="s">
        <v>1568</v>
      </c>
      <c r="P966" s="45" t="s">
        <v>7060</v>
      </c>
      <c r="Q966" s="45" t="s">
        <v>7061</v>
      </c>
      <c r="R966" t="s">
        <v>7062</v>
      </c>
      <c r="S966" s="45" t="s">
        <v>893</v>
      </c>
      <c r="T966"/>
      <c r="U966" s="47">
        <v>258</v>
      </c>
      <c r="V966" s="47">
        <v>258</v>
      </c>
      <c r="W966" s="47" t="s">
        <v>913</v>
      </c>
      <c r="X966" s="47">
        <v>94428</v>
      </c>
      <c r="Y966" s="47">
        <v>92157</v>
      </c>
      <c r="Z966" s="48">
        <v>230.45</v>
      </c>
      <c r="AA966" s="44">
        <v>934</v>
      </c>
      <c r="AB966" s="44">
        <v>905</v>
      </c>
      <c r="AC966" s="44">
        <v>13183</v>
      </c>
      <c r="AD966" s="44">
        <v>13119</v>
      </c>
      <c r="AE966" s="44">
        <v>6467</v>
      </c>
      <c r="AF966" s="44">
        <v>55608</v>
      </c>
      <c r="AG966" s="44"/>
      <c r="AH966" s="47"/>
      <c r="AI966" s="47">
        <v>1070</v>
      </c>
      <c r="AJ966">
        <v>2710</v>
      </c>
      <c r="AK966" t="s">
        <v>914</v>
      </c>
      <c r="AL966">
        <v>79979</v>
      </c>
      <c r="AM966"/>
      <c r="AN966"/>
      <c r="AO966"/>
      <c r="AP966">
        <v>12178</v>
      </c>
      <c r="AQ966"/>
      <c r="AR966" s="44"/>
      <c r="AS966" s="44"/>
      <c r="AT966" s="44"/>
      <c r="AU966" s="44">
        <v>45420454</v>
      </c>
      <c r="AV966" s="44">
        <v>10193109</v>
      </c>
      <c r="AW966" s="44">
        <v>1726128</v>
      </c>
      <c r="AX966" s="44">
        <v>174403</v>
      </c>
      <c r="AY966" s="44">
        <v>54061838</v>
      </c>
      <c r="AZ966" s="21">
        <v>46199673</v>
      </c>
      <c r="BA966" s="21">
        <v>7862165</v>
      </c>
      <c r="BB966" s="44">
        <v>-132958</v>
      </c>
      <c r="BC966" s="44">
        <v>13390</v>
      </c>
      <c r="BD966" s="44"/>
      <c r="BE966" s="44">
        <v>7715817</v>
      </c>
      <c r="BF966" s="44">
        <v>6132554</v>
      </c>
      <c r="BG966" s="44">
        <v>6518248</v>
      </c>
      <c r="BH966" s="44">
        <v>2963305</v>
      </c>
      <c r="BI966" s="21">
        <v>27964849</v>
      </c>
      <c r="BJ966" s="21"/>
      <c r="BK966" s="21"/>
      <c r="BL966" s="21">
        <v>663067</v>
      </c>
      <c r="BM966" s="21">
        <v>1178431</v>
      </c>
      <c r="BN966" s="21">
        <v>33356640</v>
      </c>
      <c r="BO966" s="21"/>
      <c r="BP966" s="21"/>
      <c r="BQ966" s="44"/>
      <c r="BR966" s="21">
        <v>12063814</v>
      </c>
      <c r="BS966" s="44"/>
      <c r="BT966" s="21"/>
      <c r="BU966" s="44"/>
      <c r="BV966" s="21"/>
      <c r="BW966" s="44">
        <v>1300492</v>
      </c>
      <c r="BX966" s="21"/>
      <c r="BY966" s="21">
        <v>1451038</v>
      </c>
      <c r="BZ966" s="21"/>
      <c r="CA966" s="44">
        <v>715289</v>
      </c>
      <c r="CB966" s="44"/>
      <c r="CC966" s="44">
        <v>6150575</v>
      </c>
      <c r="CD966" s="44"/>
      <c r="CE966" s="44"/>
      <c r="CF966" s="44"/>
      <c r="CG966" s="44"/>
      <c r="CH966" s="44"/>
      <c r="CI966" s="21">
        <v>275973</v>
      </c>
      <c r="CJ966" s="44"/>
      <c r="CK966" s="21">
        <v>299742</v>
      </c>
      <c r="CL966" s="44"/>
      <c r="CM966" s="44">
        <v>829984</v>
      </c>
      <c r="CN966" s="44">
        <v>69260</v>
      </c>
      <c r="CO966" s="44">
        <v>3139486</v>
      </c>
      <c r="CP966" s="44">
        <v>0</v>
      </c>
      <c r="CQ966" s="21">
        <v>3651197</v>
      </c>
      <c r="CR966" s="44">
        <v>306195</v>
      </c>
      <c r="CS966" s="44">
        <v>1708139</v>
      </c>
      <c r="CT966" s="44">
        <v>315455</v>
      </c>
      <c r="CU966" s="44"/>
      <c r="CV966" s="44">
        <v>173393</v>
      </c>
      <c r="CW966" s="21"/>
      <c r="CX966" s="21"/>
      <c r="CY966" s="21"/>
      <c r="CZ966" s="21"/>
      <c r="DA966" s="21"/>
      <c r="DB966" s="21"/>
      <c r="DC966" s="21"/>
      <c r="DD966" s="21"/>
      <c r="DE966" s="44"/>
      <c r="DF966" s="21"/>
      <c r="DG966" s="44"/>
      <c r="DH966" s="21"/>
      <c r="DI966" s="44"/>
      <c r="DJ966" s="44"/>
      <c r="DK966" s="44"/>
      <c r="DL966" s="44"/>
      <c r="DM966" s="21"/>
      <c r="DN966" s="44"/>
      <c r="DO966" s="44"/>
      <c r="DP966" s="44"/>
      <c r="DQ966" s="44"/>
      <c r="DR966" s="44"/>
      <c r="DS966" s="44"/>
      <c r="DT966" s="44"/>
      <c r="DU966" s="44"/>
      <c r="DV966" s="44"/>
      <c r="DW966" s="44"/>
      <c r="DX966" s="44"/>
      <c r="DY966" s="44"/>
      <c r="DZ966" s="44"/>
      <c r="EA966" s="44"/>
      <c r="EB966" s="21"/>
      <c r="EC966" s="44">
        <v>-34604933</v>
      </c>
      <c r="ED966" s="44"/>
      <c r="EE966" s="21">
        <v>6160385</v>
      </c>
      <c r="EF966" s="44"/>
      <c r="EG966" s="21">
        <v>2618210</v>
      </c>
      <c r="EH966" s="44"/>
      <c r="EI966" s="21">
        <v>26447959</v>
      </c>
      <c r="EJ966" s="44"/>
      <c r="EK966" s="44"/>
      <c r="EL966" s="21"/>
      <c r="EM966" s="44"/>
      <c r="EN966" s="44"/>
      <c r="EO966" s="44">
        <v>1104507</v>
      </c>
      <c r="EP966" s="21"/>
      <c r="EQ966" s="21"/>
      <c r="ER966" s="21"/>
      <c r="ES966" s="21"/>
      <c r="ET966" s="44"/>
      <c r="EU966" s="21"/>
      <c r="EV966" s="44"/>
      <c r="EW966" s="21"/>
      <c r="EX966" s="44"/>
      <c r="EY966" s="44"/>
      <c r="EZ966" s="21"/>
      <c r="FA966" s="21"/>
      <c r="FB966" s="44"/>
      <c r="FC966" s="44"/>
      <c r="FD966" s="21"/>
      <c r="FE966" s="112"/>
      <c r="FF966" s="44"/>
      <c r="FG966" s="44">
        <v>23252659</v>
      </c>
      <c r="FH966" s="44">
        <v>5039993</v>
      </c>
      <c r="FI966" s="44">
        <v>17907021</v>
      </c>
      <c r="FJ966" s="44">
        <v>595341</v>
      </c>
      <c r="FK966" s="44">
        <v>14516506</v>
      </c>
      <c r="FL966" s="44"/>
      <c r="FM966" s="44"/>
      <c r="FN966" s="44"/>
      <c r="FO966" s="44">
        <v>7785895</v>
      </c>
      <c r="FP966" s="44"/>
      <c r="FQ966" s="44"/>
      <c r="FR966" s="44"/>
      <c r="FS966" s="44"/>
      <c r="FT966" s="44">
        <v>159146</v>
      </c>
      <c r="FU966" s="44">
        <v>180969</v>
      </c>
      <c r="FV966" s="21">
        <v>1126073</v>
      </c>
      <c r="FW966" s="44"/>
      <c r="FX966" s="44">
        <v>1299690</v>
      </c>
      <c r="FY966" s="44">
        <v>116707</v>
      </c>
      <c r="FZ966" s="44">
        <v>789070</v>
      </c>
      <c r="GA966" s="44">
        <v>157536</v>
      </c>
      <c r="GB966" s="44"/>
      <c r="GC966" s="44">
        <v>96768</v>
      </c>
      <c r="GD966" s="44">
        <v>1091352</v>
      </c>
      <c r="GE966" s="44">
        <v>821971</v>
      </c>
      <c r="GF966" s="44">
        <v>430382</v>
      </c>
      <c r="GG966" s="44">
        <v>2336056</v>
      </c>
      <c r="GH966" s="44">
        <v>518331</v>
      </c>
      <c r="GI966" s="44">
        <v>439753</v>
      </c>
      <c r="GJ966" s="44">
        <v>486691</v>
      </c>
      <c r="GK966" s="44">
        <v>9856130</v>
      </c>
      <c r="GL966" s="44">
        <v>377800</v>
      </c>
      <c r="GM966" s="44">
        <v>2808567</v>
      </c>
      <c r="GN966" s="44">
        <v>461833</v>
      </c>
      <c r="GO966" s="44">
        <v>72794</v>
      </c>
      <c r="GP966" s="44"/>
      <c r="GQ966" s="44"/>
      <c r="GR966" s="44">
        <v>269653</v>
      </c>
      <c r="GS966" s="44">
        <v>13555963</v>
      </c>
      <c r="GT966" s="44"/>
      <c r="GU966" s="21">
        <v>1450349</v>
      </c>
      <c r="GV966" s="44">
        <v>86000</v>
      </c>
      <c r="GW966" s="44">
        <v>1226699</v>
      </c>
      <c r="GX966" s="44"/>
      <c r="GY966" s="44">
        <v>16319011</v>
      </c>
      <c r="GZ966" s="44">
        <v>4295570</v>
      </c>
      <c r="HA966" s="44"/>
      <c r="HB966" s="44">
        <v>4721198</v>
      </c>
      <c r="HC966" s="44">
        <v>7302243</v>
      </c>
      <c r="HD966" s="44">
        <v>16319011</v>
      </c>
      <c r="HE966" s="21"/>
      <c r="HF966" s="21"/>
      <c r="HG966" s="21"/>
      <c r="HH966" s="21">
        <v>4721198</v>
      </c>
      <c r="HI966" s="21">
        <v>18352</v>
      </c>
      <c r="HJ966" s="44"/>
      <c r="HK966" s="21">
        <v>1286966</v>
      </c>
      <c r="HL966" s="21">
        <v>596834</v>
      </c>
      <c r="HM966" s="21">
        <v>1902152</v>
      </c>
      <c r="HN966" s="21">
        <v>-451803</v>
      </c>
      <c r="HO966" s="21"/>
      <c r="HP966" s="44"/>
      <c r="HQ966" s="47"/>
      <c r="HR966" s="47">
        <v>4721198</v>
      </c>
      <c r="HS966" s="47"/>
      <c r="HT966" s="47" t="s">
        <v>4188</v>
      </c>
      <c r="HU966" s="47">
        <v>5756063.8000000007</v>
      </c>
      <c r="HV966" s="47">
        <v>1948</v>
      </c>
      <c r="HW966" s="47">
        <v>0</v>
      </c>
      <c r="HX966" s="47">
        <v>46091</v>
      </c>
      <c r="HY966" s="47">
        <v>98088</v>
      </c>
      <c r="HZ966" s="47">
        <v>202977</v>
      </c>
      <c r="IA966" s="47">
        <v>7440</v>
      </c>
      <c r="IB966" s="47">
        <v>0</v>
      </c>
      <c r="IC966" s="47">
        <v>23960</v>
      </c>
      <c r="ID966">
        <v>32732</v>
      </c>
      <c r="IE966" s="47">
        <v>6772</v>
      </c>
      <c r="IF966">
        <v>26437</v>
      </c>
      <c r="IG966" s="47">
        <v>14003</v>
      </c>
      <c r="IH966" s="47">
        <v>32970</v>
      </c>
      <c r="II966">
        <v>9213</v>
      </c>
      <c r="IJ966">
        <v>12964</v>
      </c>
      <c r="IK966">
        <v>7824</v>
      </c>
      <c r="IL966">
        <v>38541</v>
      </c>
      <c r="IM966">
        <v>561960</v>
      </c>
      <c r="IN966">
        <v>0</v>
      </c>
      <c r="IO966">
        <v>2182</v>
      </c>
      <c r="IP966">
        <v>3821</v>
      </c>
      <c r="IQ966">
        <v>14723</v>
      </c>
      <c r="IR966">
        <v>0</v>
      </c>
      <c r="IS966">
        <v>0</v>
      </c>
      <c r="IT966">
        <v>20726</v>
      </c>
      <c r="IU966">
        <v>267464</v>
      </c>
      <c r="IV966">
        <v>0</v>
      </c>
      <c r="IW966">
        <v>2843766</v>
      </c>
      <c r="IX966">
        <v>4991999</v>
      </c>
      <c r="IY966">
        <v>6240535</v>
      </c>
      <c r="IZ966">
        <v>397651</v>
      </c>
      <c r="JA966">
        <v>0</v>
      </c>
      <c r="JB966">
        <v>1557977</v>
      </c>
      <c r="JC966">
        <v>2045088</v>
      </c>
      <c r="JD966">
        <v>209507</v>
      </c>
      <c r="JE966">
        <v>535282</v>
      </c>
      <c r="JF966">
        <v>255520</v>
      </c>
      <c r="JG966">
        <v>841567</v>
      </c>
      <c r="JH966">
        <v>374709</v>
      </c>
      <c r="JI966">
        <v>310928</v>
      </c>
      <c r="JJ966">
        <v>396520</v>
      </c>
      <c r="JK966">
        <v>1984146</v>
      </c>
      <c r="JL966">
        <v>23252659</v>
      </c>
      <c r="JM966">
        <v>0</v>
      </c>
      <c r="JN966">
        <v>194009</v>
      </c>
      <c r="JO966">
        <v>285672</v>
      </c>
      <c r="JP966">
        <v>746113</v>
      </c>
      <c r="JQ966">
        <v>0</v>
      </c>
      <c r="JR966">
        <v>0</v>
      </c>
      <c r="JS966">
        <v>1225794</v>
      </c>
      <c r="JT966"/>
      <c r="JU966"/>
      <c r="JV966"/>
      <c r="JW966"/>
      <c r="JX966"/>
      <c r="JY966">
        <v>32732</v>
      </c>
      <c r="JZ966"/>
      <c r="KA966"/>
      <c r="KB966"/>
      <c r="KC966"/>
      <c r="KD966"/>
      <c r="KE966">
        <v>2045088</v>
      </c>
      <c r="KF966">
        <v>361</v>
      </c>
      <c r="KG966">
        <v>560</v>
      </c>
      <c r="KH966">
        <v>258</v>
      </c>
      <c r="KI966">
        <v>265</v>
      </c>
      <c r="KJ966">
        <v>414</v>
      </c>
      <c r="KK966">
        <v>189</v>
      </c>
      <c r="KL966">
        <v>130</v>
      </c>
      <c r="KM966">
        <v>216</v>
      </c>
      <c r="KN966">
        <v>93</v>
      </c>
      <c r="KO966">
        <v>0</v>
      </c>
      <c r="KP966">
        <v>1</v>
      </c>
      <c r="KQ966">
        <v>0</v>
      </c>
      <c r="KR966">
        <v>0</v>
      </c>
      <c r="KS966">
        <v>0</v>
      </c>
      <c r="KT966">
        <v>1</v>
      </c>
      <c r="KU966">
        <v>1</v>
      </c>
      <c r="KV966">
        <v>0</v>
      </c>
      <c r="KW966">
        <v>0</v>
      </c>
      <c r="KX966">
        <v>0</v>
      </c>
      <c r="KY966">
        <v>1</v>
      </c>
      <c r="KZ966">
        <v>0</v>
      </c>
      <c r="LA966">
        <v>0</v>
      </c>
      <c r="LB966">
        <v>0</v>
      </c>
      <c r="LC966">
        <v>0</v>
      </c>
      <c r="LD966">
        <v>1</v>
      </c>
      <c r="LE966">
        <v>0</v>
      </c>
      <c r="LF966">
        <v>0</v>
      </c>
      <c r="LG966">
        <v>0</v>
      </c>
      <c r="LH966">
        <v>0</v>
      </c>
    </row>
    <row r="967" spans="1:320" s="34" customFormat="1" ht="15" customHeight="1" x14ac:dyDescent="0.25">
      <c r="A967" s="45">
        <v>206431815</v>
      </c>
      <c r="B967" s="45" t="s">
        <v>7063</v>
      </c>
      <c r="C967" s="46">
        <v>45292</v>
      </c>
      <c r="D967" s="46">
        <v>45657</v>
      </c>
      <c r="E967" s="47">
        <v>366</v>
      </c>
      <c r="F967" s="45" t="s">
        <v>883</v>
      </c>
      <c r="G967" s="45" t="s">
        <v>884</v>
      </c>
      <c r="H967" s="45" t="s">
        <v>1555</v>
      </c>
      <c r="I967" s="45" t="s">
        <v>886</v>
      </c>
      <c r="J967" s="45" t="s">
        <v>887</v>
      </c>
      <c r="K967" s="45" t="s">
        <v>1556</v>
      </c>
      <c r="L967" s="45" t="s">
        <v>6873</v>
      </c>
      <c r="M967" s="45" t="s">
        <v>7064</v>
      </c>
      <c r="N967" s="45" t="s">
        <v>7065</v>
      </c>
      <c r="O967" s="45" t="s">
        <v>1597</v>
      </c>
      <c r="P967" s="45" t="s">
        <v>1598</v>
      </c>
      <c r="Q967" s="45" t="s">
        <v>7066</v>
      </c>
      <c r="R967" t="s">
        <v>7067</v>
      </c>
      <c r="S967" s="45" t="s">
        <v>893</v>
      </c>
      <c r="T967" t="s">
        <v>6907</v>
      </c>
      <c r="U967" s="47">
        <v>102</v>
      </c>
      <c r="V967" s="47">
        <v>102</v>
      </c>
      <c r="W967" s="47" t="s">
        <v>913</v>
      </c>
      <c r="X967" s="47">
        <v>37332</v>
      </c>
      <c r="Y967" s="47">
        <v>33823</v>
      </c>
      <c r="Z967" s="48">
        <v>213.93</v>
      </c>
      <c r="AA967" s="44">
        <v>613</v>
      </c>
      <c r="AB967" s="44">
        <v>608</v>
      </c>
      <c r="AC967" s="44">
        <v>5147</v>
      </c>
      <c r="AD967" s="44">
        <v>7286</v>
      </c>
      <c r="AE967" s="44">
        <v>3396</v>
      </c>
      <c r="AF967" s="44">
        <v>15403</v>
      </c>
      <c r="AG967" s="44"/>
      <c r="AH967" s="47"/>
      <c r="AI967" s="47">
        <v>964</v>
      </c>
      <c r="AJ967">
        <v>1627</v>
      </c>
      <c r="AK967" t="s">
        <v>895</v>
      </c>
      <c r="AL967">
        <v>33823</v>
      </c>
      <c r="AM967"/>
      <c r="AN967"/>
      <c r="AO967"/>
      <c r="AP967"/>
      <c r="AQ967"/>
      <c r="AR967" s="44"/>
      <c r="AS967" s="44"/>
      <c r="AT967" s="44"/>
      <c r="AU967" s="44">
        <v>16329510</v>
      </c>
      <c r="AV967" s="44">
        <v>4454143</v>
      </c>
      <c r="AW967" s="44">
        <v>-524156</v>
      </c>
      <c r="AX967" s="44">
        <v>32</v>
      </c>
      <c r="AY967" s="44">
        <v>21307841</v>
      </c>
      <c r="AZ967" s="21">
        <v>20295424</v>
      </c>
      <c r="BA967" s="21">
        <v>1012417</v>
      </c>
      <c r="BB967" s="44">
        <v>16534</v>
      </c>
      <c r="BC967" s="44"/>
      <c r="BD967" s="44"/>
      <c r="BE967" s="44">
        <v>1028951</v>
      </c>
      <c r="BF967" s="44">
        <v>2533280</v>
      </c>
      <c r="BG967" s="44">
        <v>3543135</v>
      </c>
      <c r="BH967" s="44">
        <v>1625052</v>
      </c>
      <c r="BI967" s="21">
        <v>7412917</v>
      </c>
      <c r="BJ967" s="21"/>
      <c r="BK967" s="21"/>
      <c r="BL967" s="21">
        <v>443180</v>
      </c>
      <c r="BM967" s="21">
        <v>771946</v>
      </c>
      <c r="BN967" s="21">
        <v>16329510</v>
      </c>
      <c r="BO967" s="21"/>
      <c r="BP967" s="21"/>
      <c r="BQ967" s="44"/>
      <c r="BR967" s="21"/>
      <c r="BS967" s="44"/>
      <c r="BT967" s="21"/>
      <c r="BU967" s="44"/>
      <c r="BV967" s="21"/>
      <c r="BW967" s="44">
        <v>1724753</v>
      </c>
      <c r="BX967" s="21"/>
      <c r="BY967" s="21">
        <v>2393389</v>
      </c>
      <c r="BZ967" s="21"/>
      <c r="CA967" s="44">
        <v>42185</v>
      </c>
      <c r="CB967" s="44"/>
      <c r="CC967" s="44">
        <v>267116</v>
      </c>
      <c r="CD967" s="44"/>
      <c r="CE967" s="44"/>
      <c r="CF967" s="44"/>
      <c r="CG967" s="44"/>
      <c r="CH967" s="44"/>
      <c r="CI967" s="21">
        <v>24623</v>
      </c>
      <c r="CJ967" s="44"/>
      <c r="CK967" s="21">
        <v>2077</v>
      </c>
      <c r="CL967" s="44"/>
      <c r="CM967" s="44">
        <v>44116</v>
      </c>
      <c r="CN967" s="44">
        <v>0</v>
      </c>
      <c r="CO967" s="44">
        <v>1759409</v>
      </c>
      <c r="CP967" s="44">
        <v>0</v>
      </c>
      <c r="CQ967" s="21">
        <v>1385130</v>
      </c>
      <c r="CR967" s="44">
        <v>297238</v>
      </c>
      <c r="CS967" s="44">
        <v>456645</v>
      </c>
      <c r="CT967" s="44">
        <v>457248</v>
      </c>
      <c r="CU967" s="44"/>
      <c r="CV967" s="44">
        <v>54357</v>
      </c>
      <c r="CW967" s="21"/>
      <c r="CX967" s="21"/>
      <c r="CY967" s="21"/>
      <c r="CZ967" s="21"/>
      <c r="DA967" s="21"/>
      <c r="DB967" s="21"/>
      <c r="DC967" s="21"/>
      <c r="DD967" s="21"/>
      <c r="DE967" s="44"/>
      <c r="DF967" s="21"/>
      <c r="DG967" s="44"/>
      <c r="DH967" s="21"/>
      <c r="DI967" s="44"/>
      <c r="DJ967" s="44"/>
      <c r="DK967" s="44"/>
      <c r="DL967" s="44"/>
      <c r="DM967" s="21"/>
      <c r="DN967" s="44"/>
      <c r="DO967" s="44"/>
      <c r="DP967" s="44"/>
      <c r="DQ967" s="44"/>
      <c r="DR967" s="44"/>
      <c r="DS967" s="44"/>
      <c r="DT967" s="44"/>
      <c r="DU967" s="44"/>
      <c r="DV967" s="44"/>
      <c r="DW967" s="44"/>
      <c r="DX967" s="44"/>
      <c r="DY967" s="44"/>
      <c r="DZ967" s="44"/>
      <c r="EA967" s="44"/>
      <c r="EB967" s="21"/>
      <c r="EC967" s="44">
        <v>-1728961</v>
      </c>
      <c r="ED967" s="44"/>
      <c r="EE967" s="21">
        <v>445245</v>
      </c>
      <c r="EF967" s="44"/>
      <c r="EG967" s="21">
        <v>105754</v>
      </c>
      <c r="EH967" s="44"/>
      <c r="EI967" s="21">
        <v>542375</v>
      </c>
      <c r="EJ967" s="44"/>
      <c r="EK967" s="44"/>
      <c r="EL967" s="21"/>
      <c r="EM967" s="44"/>
      <c r="EN967" s="44"/>
      <c r="EO967" s="44">
        <v>111431</v>
      </c>
      <c r="EP967" s="21"/>
      <c r="EQ967" s="21"/>
      <c r="ER967" s="21"/>
      <c r="ES967" s="21"/>
      <c r="ET967" s="44"/>
      <c r="EU967" s="21"/>
      <c r="EV967" s="44"/>
      <c r="EW967" s="21"/>
      <c r="EX967" s="44"/>
      <c r="EY967" s="44"/>
      <c r="EZ967" s="21"/>
      <c r="FA967" s="21"/>
      <c r="FB967" s="44"/>
      <c r="FC967" s="44"/>
      <c r="FD967" s="21"/>
      <c r="FE967" s="112"/>
      <c r="FF967" s="44"/>
      <c r="FG967" s="44">
        <v>8771142</v>
      </c>
      <c r="FH967" s="44">
        <v>2535995</v>
      </c>
      <c r="FI967" s="44">
        <v>8988287</v>
      </c>
      <c r="FJ967" s="44">
        <v>301993</v>
      </c>
      <c r="FK967" s="44">
        <v>7868885</v>
      </c>
      <c r="FL967" s="44"/>
      <c r="FM967" s="44"/>
      <c r="FN967" s="44"/>
      <c r="FO967" s="44"/>
      <c r="FP967" s="44"/>
      <c r="FQ967" s="44"/>
      <c r="FR967" s="44"/>
      <c r="FS967" s="44"/>
      <c r="FT967" s="44">
        <v>116073</v>
      </c>
      <c r="FU967" s="44">
        <v>11430</v>
      </c>
      <c r="FV967" s="21">
        <v>652449</v>
      </c>
      <c r="FW967" s="44"/>
      <c r="FX967" s="44">
        <v>493995</v>
      </c>
      <c r="FY967" s="44">
        <v>168195</v>
      </c>
      <c r="FZ967" s="44">
        <v>460385</v>
      </c>
      <c r="GA967" s="44">
        <v>287704</v>
      </c>
      <c r="GB967" s="44"/>
      <c r="GC967" s="44">
        <v>69621</v>
      </c>
      <c r="GD967" s="44">
        <v>474237</v>
      </c>
      <c r="GE967" s="44">
        <v>706750</v>
      </c>
      <c r="GF967" s="44">
        <v>205624</v>
      </c>
      <c r="GG967" s="44">
        <v>1168395</v>
      </c>
      <c r="GH967" s="44">
        <v>599246</v>
      </c>
      <c r="GI967" s="44">
        <v>253818</v>
      </c>
      <c r="GJ967" s="44">
        <v>153224</v>
      </c>
      <c r="GK967" s="44">
        <v>4261627</v>
      </c>
      <c r="GL967" s="44">
        <v>48024</v>
      </c>
      <c r="GM967" s="44">
        <v>1029408</v>
      </c>
      <c r="GN967" s="44">
        <v>133317</v>
      </c>
      <c r="GO967" s="44">
        <v>52738</v>
      </c>
      <c r="GP967" s="44"/>
      <c r="GQ967" s="44"/>
      <c r="GR967" s="44">
        <v>1080279</v>
      </c>
      <c r="GS967" s="44">
        <v>5446081</v>
      </c>
      <c r="GT967" s="44"/>
      <c r="GU967" s="21">
        <v>3624599</v>
      </c>
      <c r="GV967" s="44"/>
      <c r="GW967" s="44">
        <v>29875021</v>
      </c>
      <c r="GX967" s="44"/>
      <c r="GY967" s="44">
        <v>38945701</v>
      </c>
      <c r="GZ967" s="44">
        <v>984839</v>
      </c>
      <c r="HA967" s="44">
        <v>14226273</v>
      </c>
      <c r="HB967" s="44"/>
      <c r="HC967" s="44">
        <v>23734589</v>
      </c>
      <c r="HD967" s="44">
        <v>38945701</v>
      </c>
      <c r="HE967" s="21">
        <v>17737</v>
      </c>
      <c r="HF967" s="21">
        <v>15356222</v>
      </c>
      <c r="HG967" s="21">
        <v>668</v>
      </c>
      <c r="HH967" s="21"/>
      <c r="HI967" s="21">
        <v>0</v>
      </c>
      <c r="HJ967" s="44"/>
      <c r="HK967" s="21">
        <v>5222039</v>
      </c>
      <c r="HL967" s="21">
        <v>873582</v>
      </c>
      <c r="HM967" s="21">
        <v>6095621</v>
      </c>
      <c r="HN967" s="21">
        <v>-2471022</v>
      </c>
      <c r="HO967" s="21"/>
      <c r="HP967" s="44"/>
      <c r="HQ967" s="47"/>
      <c r="HR967" s="47"/>
      <c r="HS967" s="47"/>
      <c r="HT967" s="47" t="s">
        <v>1759</v>
      </c>
      <c r="HU967" s="47">
        <v>0</v>
      </c>
      <c r="HV967" s="47">
        <v>3234</v>
      </c>
      <c r="HW967" s="47">
        <v>0</v>
      </c>
      <c r="HX967" s="47">
        <v>39511</v>
      </c>
      <c r="HY967" s="47">
        <v>22522</v>
      </c>
      <c r="HZ967" s="47">
        <v>81374</v>
      </c>
      <c r="IA967" s="47">
        <v>0</v>
      </c>
      <c r="IB967" s="47">
        <v>0</v>
      </c>
      <c r="IC967" s="47">
        <v>0</v>
      </c>
      <c r="ID967"/>
      <c r="IE967" s="47">
        <v>2430</v>
      </c>
      <c r="IF967">
        <v>19981</v>
      </c>
      <c r="IG967" s="47">
        <v>5870</v>
      </c>
      <c r="IH967" s="47">
        <v>23512</v>
      </c>
      <c r="II967">
        <v>10979</v>
      </c>
      <c r="IJ967">
        <v>6206</v>
      </c>
      <c r="IK967">
        <v>1454</v>
      </c>
      <c r="IL967">
        <v>22998</v>
      </c>
      <c r="IM967">
        <v>240071</v>
      </c>
      <c r="IN967">
        <v>0</v>
      </c>
      <c r="IO967">
        <v>0</v>
      </c>
      <c r="IP967">
        <v>0</v>
      </c>
      <c r="IQ967">
        <v>0</v>
      </c>
      <c r="IR967">
        <v>0</v>
      </c>
      <c r="IS967">
        <v>0</v>
      </c>
      <c r="IT967">
        <v>0</v>
      </c>
      <c r="IU967">
        <v>239529</v>
      </c>
      <c r="IV967">
        <v>0</v>
      </c>
      <c r="IW967">
        <v>2263641</v>
      </c>
      <c r="IX967">
        <v>1054892</v>
      </c>
      <c r="IY967">
        <v>2274522</v>
      </c>
      <c r="IZ967">
        <v>0</v>
      </c>
      <c r="JA967">
        <v>0</v>
      </c>
      <c r="JB967">
        <v>0</v>
      </c>
      <c r="JC967"/>
      <c r="JD967">
        <v>62272</v>
      </c>
      <c r="JE967">
        <v>445152</v>
      </c>
      <c r="JF967">
        <v>122935</v>
      </c>
      <c r="JG967">
        <v>609920</v>
      </c>
      <c r="JH967">
        <v>356458</v>
      </c>
      <c r="JI967">
        <v>181859</v>
      </c>
      <c r="JJ967">
        <v>118230</v>
      </c>
      <c r="JK967">
        <v>1041732</v>
      </c>
      <c r="JL967">
        <v>8771142</v>
      </c>
      <c r="JM967">
        <v>0</v>
      </c>
      <c r="JN967">
        <v>0</v>
      </c>
      <c r="JO967">
        <v>0</v>
      </c>
      <c r="JP967">
        <v>0</v>
      </c>
      <c r="JQ967">
        <v>0</v>
      </c>
      <c r="JR967">
        <v>0</v>
      </c>
      <c r="JS967">
        <v>0</v>
      </c>
      <c r="JT967"/>
      <c r="JU967"/>
      <c r="JV967"/>
      <c r="JW967"/>
      <c r="JX967"/>
      <c r="JY967"/>
      <c r="JZ967"/>
      <c r="KA967"/>
      <c r="KB967"/>
      <c r="KC967"/>
      <c r="KD967"/>
      <c r="KE967"/>
      <c r="KF967">
        <v>146</v>
      </c>
      <c r="KG967">
        <v>223</v>
      </c>
      <c r="KH967">
        <v>96</v>
      </c>
      <c r="KI967">
        <v>90</v>
      </c>
      <c r="KJ967">
        <v>122</v>
      </c>
      <c r="KK967">
        <v>61</v>
      </c>
      <c r="KL967">
        <v>48</v>
      </c>
      <c r="KM967">
        <v>55</v>
      </c>
      <c r="KN967">
        <v>40</v>
      </c>
      <c r="KO967">
        <v>1</v>
      </c>
      <c r="KP967">
        <v>0</v>
      </c>
      <c r="KQ967">
        <v>0</v>
      </c>
      <c r="KR967">
        <v>0</v>
      </c>
      <c r="KS967">
        <v>0</v>
      </c>
      <c r="KT967">
        <v>1</v>
      </c>
      <c r="KU967">
        <v>1</v>
      </c>
      <c r="KV967">
        <v>0</v>
      </c>
      <c r="KW967">
        <v>0</v>
      </c>
      <c r="KX967">
        <v>0</v>
      </c>
      <c r="KY967">
        <v>0</v>
      </c>
      <c r="KZ967">
        <v>0</v>
      </c>
      <c r="LA967">
        <v>0</v>
      </c>
      <c r="LB967">
        <v>0</v>
      </c>
      <c r="LC967">
        <v>0</v>
      </c>
      <c r="LD967">
        <v>1</v>
      </c>
      <c r="LE967">
        <v>0</v>
      </c>
      <c r="LF967">
        <v>0</v>
      </c>
      <c r="LG967">
        <v>0</v>
      </c>
      <c r="LH967">
        <v>0</v>
      </c>
    </row>
    <row r="968" spans="1:320" s="34" customFormat="1" ht="15" customHeight="1" x14ac:dyDescent="0.25">
      <c r="A968" s="45">
        <v>206431820</v>
      </c>
      <c r="B968" s="45" t="s">
        <v>5990</v>
      </c>
      <c r="C968" s="46">
        <v>45292</v>
      </c>
      <c r="D968" s="46">
        <v>45657</v>
      </c>
      <c r="E968" s="47">
        <v>366</v>
      </c>
      <c r="F968" s="45" t="s">
        <v>883</v>
      </c>
      <c r="G968" s="45" t="s">
        <v>884</v>
      </c>
      <c r="H968" s="45" t="s">
        <v>1555</v>
      </c>
      <c r="I968" s="45" t="s">
        <v>886</v>
      </c>
      <c r="J968" s="45" t="s">
        <v>887</v>
      </c>
      <c r="K968" s="45" t="s">
        <v>1556</v>
      </c>
      <c r="L968" s="45" t="s">
        <v>6859</v>
      </c>
      <c r="M968" s="45" t="s">
        <v>7068</v>
      </c>
      <c r="N968" s="45" t="s">
        <v>7069</v>
      </c>
      <c r="O968" s="45" t="s">
        <v>1568</v>
      </c>
      <c r="P968" s="45" t="s">
        <v>7070</v>
      </c>
      <c r="Q968" s="45" t="s">
        <v>7071</v>
      </c>
      <c r="R968" t="s">
        <v>7072</v>
      </c>
      <c r="S968" s="45" t="s">
        <v>893</v>
      </c>
      <c r="T968"/>
      <c r="U968" s="47">
        <v>130</v>
      </c>
      <c r="V968" s="47">
        <v>130</v>
      </c>
      <c r="W968" s="47" t="s">
        <v>913</v>
      </c>
      <c r="X968" s="47">
        <v>47580</v>
      </c>
      <c r="Y968" s="47">
        <v>44850</v>
      </c>
      <c r="Z968" s="48">
        <v>222.58</v>
      </c>
      <c r="AA968" s="44">
        <v>634</v>
      </c>
      <c r="AB968" s="44">
        <v>557</v>
      </c>
      <c r="AC968" s="44">
        <v>4579</v>
      </c>
      <c r="AD968" s="44">
        <v>806</v>
      </c>
      <c r="AE968" s="44">
        <v>3092</v>
      </c>
      <c r="AF968" s="44">
        <v>26759</v>
      </c>
      <c r="AG968" s="44"/>
      <c r="AH968" s="47">
        <v>7260</v>
      </c>
      <c r="AI968" s="47">
        <v>851</v>
      </c>
      <c r="AJ968">
        <v>1503</v>
      </c>
      <c r="AK968" t="s">
        <v>895</v>
      </c>
      <c r="AL968">
        <v>44850</v>
      </c>
      <c r="AM968"/>
      <c r="AN968"/>
      <c r="AO968"/>
      <c r="AP968"/>
      <c r="AQ968"/>
      <c r="AR968" s="44"/>
      <c r="AS968" s="44"/>
      <c r="AT968" s="44"/>
      <c r="AU968" s="44">
        <v>17757822</v>
      </c>
      <c r="AV968" s="44">
        <v>4149548</v>
      </c>
      <c r="AW968" s="44">
        <v>59999</v>
      </c>
      <c r="AX968" s="44">
        <v>43650</v>
      </c>
      <c r="AY968" s="44">
        <v>21891021</v>
      </c>
      <c r="AZ968" s="21">
        <v>20271419</v>
      </c>
      <c r="BA968" s="21">
        <v>1619602</v>
      </c>
      <c r="BB968" s="44">
        <v>-16437</v>
      </c>
      <c r="BC968" s="44">
        <v>12590</v>
      </c>
      <c r="BD968" s="44"/>
      <c r="BE968" s="44">
        <v>1590575</v>
      </c>
      <c r="BF968" s="44">
        <v>1813000</v>
      </c>
      <c r="BG968" s="44">
        <v>319126</v>
      </c>
      <c r="BH968" s="44">
        <v>1224240</v>
      </c>
      <c r="BI968" s="21">
        <v>10594907</v>
      </c>
      <c r="BJ968" s="21"/>
      <c r="BK968" s="21">
        <v>2874510</v>
      </c>
      <c r="BL968" s="21">
        <v>336944</v>
      </c>
      <c r="BM968" s="21">
        <v>595095</v>
      </c>
      <c r="BN968" s="21">
        <v>17757822</v>
      </c>
      <c r="BO968" s="21"/>
      <c r="BP968" s="21"/>
      <c r="BQ968" s="44"/>
      <c r="BR968" s="21"/>
      <c r="BS968" s="44"/>
      <c r="BT968" s="21"/>
      <c r="BU968" s="44"/>
      <c r="BV968" s="21"/>
      <c r="BW968" s="44">
        <v>225522</v>
      </c>
      <c r="BX968" s="21"/>
      <c r="BY968" s="21">
        <v>39696</v>
      </c>
      <c r="BZ968" s="21"/>
      <c r="CA968" s="44">
        <v>152284</v>
      </c>
      <c r="CB968" s="44"/>
      <c r="CC968" s="44">
        <v>1317914</v>
      </c>
      <c r="CD968" s="44"/>
      <c r="CE968" s="44"/>
      <c r="CF968" s="44"/>
      <c r="CG968" s="44">
        <v>357564</v>
      </c>
      <c r="CH968" s="44"/>
      <c r="CI968" s="21">
        <v>1982543</v>
      </c>
      <c r="CJ968" s="44"/>
      <c r="CK968" s="21">
        <v>74025</v>
      </c>
      <c r="CL968" s="44"/>
      <c r="CM968" s="44">
        <v>0</v>
      </c>
      <c r="CN968" s="44">
        <v>0</v>
      </c>
      <c r="CO968" s="44">
        <v>1582459</v>
      </c>
      <c r="CP968" s="44">
        <v>126201</v>
      </c>
      <c r="CQ968" s="21">
        <v>1477425</v>
      </c>
      <c r="CR968" s="44">
        <v>337004</v>
      </c>
      <c r="CS968" s="44">
        <v>436510</v>
      </c>
      <c r="CT968" s="44">
        <v>150214</v>
      </c>
      <c r="CU968" s="44"/>
      <c r="CV968" s="44">
        <v>39735</v>
      </c>
      <c r="CW968" s="21"/>
      <c r="CX968" s="21"/>
      <c r="CY968" s="21"/>
      <c r="CZ968" s="21"/>
      <c r="DA968" s="21"/>
      <c r="DB968" s="21"/>
      <c r="DC968" s="21"/>
      <c r="DD968" s="21"/>
      <c r="DE968" s="44"/>
      <c r="DF968" s="21"/>
      <c r="DG968" s="44"/>
      <c r="DH968" s="21"/>
      <c r="DI968" s="44"/>
      <c r="DJ968" s="44"/>
      <c r="DK968" s="44"/>
      <c r="DL968" s="44"/>
      <c r="DM968" s="21"/>
      <c r="DN968" s="44"/>
      <c r="DO968" s="44"/>
      <c r="DP968" s="44"/>
      <c r="DQ968" s="44"/>
      <c r="DR968" s="44"/>
      <c r="DS968" s="44"/>
      <c r="DT968" s="44"/>
      <c r="DU968" s="44"/>
      <c r="DV968" s="44"/>
      <c r="DW968" s="44"/>
      <c r="DX968" s="44"/>
      <c r="DY968" s="44">
        <v>1</v>
      </c>
      <c r="DZ968" s="44"/>
      <c r="EA968" s="44"/>
      <c r="EB968" s="21"/>
      <c r="EC968" s="44">
        <v>-15468811</v>
      </c>
      <c r="ED968" s="44"/>
      <c r="EE968" s="21">
        <v>319126</v>
      </c>
      <c r="EF968" s="44"/>
      <c r="EG968" s="21">
        <v>1145171</v>
      </c>
      <c r="EH968" s="44"/>
      <c r="EI968" s="21">
        <v>10594907</v>
      </c>
      <c r="EJ968" s="44"/>
      <c r="EK968" s="44"/>
      <c r="EL968" s="21"/>
      <c r="EM968" s="44">
        <v>2874510</v>
      </c>
      <c r="EN968" s="44"/>
      <c r="EO968" s="44">
        <v>595095</v>
      </c>
      <c r="EP968" s="21"/>
      <c r="EQ968" s="21"/>
      <c r="ER968" s="21"/>
      <c r="ES968" s="21"/>
      <c r="ET968" s="44"/>
      <c r="EU968" s="21"/>
      <c r="EV968" s="44"/>
      <c r="EW968" s="21"/>
      <c r="EX968" s="44"/>
      <c r="EY968" s="44"/>
      <c r="EZ968" s="21"/>
      <c r="FA968" s="21"/>
      <c r="FB968" s="44"/>
      <c r="FC968" s="44"/>
      <c r="FD968" s="21"/>
      <c r="FE968" s="112"/>
      <c r="FF968" s="44"/>
      <c r="FG968" s="44">
        <v>9926317</v>
      </c>
      <c r="FH968" s="44">
        <v>2293402</v>
      </c>
      <c r="FI968" s="44">
        <v>8051700</v>
      </c>
      <c r="FJ968" s="44">
        <v>262266</v>
      </c>
      <c r="FK968" s="44">
        <v>8195651</v>
      </c>
      <c r="FL968" s="44"/>
      <c r="FM968" s="44"/>
      <c r="FN968" s="44"/>
      <c r="FO968" s="44"/>
      <c r="FP968" s="44"/>
      <c r="FQ968" s="44"/>
      <c r="FR968" s="44"/>
      <c r="FS968" s="44"/>
      <c r="FT968" s="44">
        <v>28352</v>
      </c>
      <c r="FU968" s="44">
        <v>28304</v>
      </c>
      <c r="FV968" s="21">
        <v>707190</v>
      </c>
      <c r="FW968" s="44">
        <v>28713</v>
      </c>
      <c r="FX968" s="44">
        <v>536740</v>
      </c>
      <c r="FY968" s="44">
        <v>33152</v>
      </c>
      <c r="FZ968" s="44">
        <v>436033</v>
      </c>
      <c r="GA968" s="44">
        <v>161528</v>
      </c>
      <c r="GB968" s="44"/>
      <c r="GC968" s="44">
        <v>49294</v>
      </c>
      <c r="GD968" s="44">
        <v>570157</v>
      </c>
      <c r="GE968" s="44">
        <v>548316</v>
      </c>
      <c r="GF968" s="44">
        <v>259039</v>
      </c>
      <c r="GG968" s="44">
        <v>1123394</v>
      </c>
      <c r="GH968" s="44">
        <v>259604</v>
      </c>
      <c r="GI968" s="44">
        <v>153852</v>
      </c>
      <c r="GJ968" s="44">
        <v>414167</v>
      </c>
      <c r="GK968" s="44">
        <v>4217022</v>
      </c>
      <c r="GL968" s="44">
        <v>321841</v>
      </c>
      <c r="GM968" s="44">
        <v>1857984</v>
      </c>
      <c r="GN968" s="44">
        <v>41739</v>
      </c>
      <c r="GO968" s="44">
        <v>62019</v>
      </c>
      <c r="GP968" s="44"/>
      <c r="GQ968" s="44"/>
      <c r="GR968" s="44">
        <v>237328</v>
      </c>
      <c r="GS968" s="44">
        <v>3620490</v>
      </c>
      <c r="GT968" s="44"/>
      <c r="GU968" s="21">
        <v>224861</v>
      </c>
      <c r="GV968" s="44">
        <v>9475</v>
      </c>
      <c r="GW968" s="44">
        <v>15733685</v>
      </c>
      <c r="GX968" s="44"/>
      <c r="GY968" s="44">
        <v>19588511</v>
      </c>
      <c r="GZ968" s="44">
        <v>1931939</v>
      </c>
      <c r="HA968" s="44"/>
      <c r="HB968" s="44">
        <v>17052244</v>
      </c>
      <c r="HC968" s="44">
        <v>604328</v>
      </c>
      <c r="HD968" s="44">
        <v>19588511</v>
      </c>
      <c r="HE968" s="21"/>
      <c r="HF968" s="21">
        <v>158995</v>
      </c>
      <c r="HG968" s="21"/>
      <c r="HH968" s="21"/>
      <c r="HI968" s="21">
        <v>0</v>
      </c>
      <c r="HJ968" s="44"/>
      <c r="HK968" s="21">
        <v>143692</v>
      </c>
      <c r="HL968" s="21">
        <v>142779</v>
      </c>
      <c r="HM968" s="21">
        <v>286471</v>
      </c>
      <c r="HN968" s="21">
        <v>-61610</v>
      </c>
      <c r="HO968" s="21"/>
      <c r="HP968" s="44"/>
      <c r="HQ968" s="47"/>
      <c r="HR968" s="47">
        <v>17052244</v>
      </c>
      <c r="HS968" s="47"/>
      <c r="HT968" s="47" t="s">
        <v>2600</v>
      </c>
      <c r="HU968" s="47">
        <v>270471.46000000002</v>
      </c>
      <c r="HV968" s="47">
        <v>1960</v>
      </c>
      <c r="HW968" s="47">
        <v>0</v>
      </c>
      <c r="HX968" s="47">
        <v>20391</v>
      </c>
      <c r="HY968" s="47">
        <v>30546</v>
      </c>
      <c r="HZ968" s="47">
        <v>103911</v>
      </c>
      <c r="IA968" s="47">
        <v>0</v>
      </c>
      <c r="IB968" s="47">
        <v>0</v>
      </c>
      <c r="IC968" s="47">
        <v>6064</v>
      </c>
      <c r="ID968">
        <v>14992</v>
      </c>
      <c r="IE968" s="47">
        <v>4549</v>
      </c>
      <c r="IF968">
        <v>18765</v>
      </c>
      <c r="IG968" s="47">
        <v>8608</v>
      </c>
      <c r="IH968" s="47">
        <v>21811</v>
      </c>
      <c r="II968">
        <v>6442</v>
      </c>
      <c r="IJ968">
        <v>5451</v>
      </c>
      <c r="IK968">
        <v>5923</v>
      </c>
      <c r="IL968">
        <v>19784</v>
      </c>
      <c r="IM968">
        <v>269197</v>
      </c>
      <c r="IN968">
        <v>0</v>
      </c>
      <c r="IO968">
        <v>35</v>
      </c>
      <c r="IP968">
        <v>203</v>
      </c>
      <c r="IQ968">
        <v>79</v>
      </c>
      <c r="IR968">
        <v>0</v>
      </c>
      <c r="IS968">
        <v>0</v>
      </c>
      <c r="IT968">
        <v>317</v>
      </c>
      <c r="IU968">
        <v>216003</v>
      </c>
      <c r="IV968">
        <v>0</v>
      </c>
      <c r="IW968">
        <v>1228593</v>
      </c>
      <c r="IX968">
        <v>1352274</v>
      </c>
      <c r="IY968">
        <v>3057799</v>
      </c>
      <c r="IZ968">
        <v>0</v>
      </c>
      <c r="JA968">
        <v>0</v>
      </c>
      <c r="JB968">
        <v>434855</v>
      </c>
      <c r="JC968">
        <v>1048119</v>
      </c>
      <c r="JD968">
        <v>122533</v>
      </c>
      <c r="JE968">
        <v>388980</v>
      </c>
      <c r="JF968">
        <v>165166</v>
      </c>
      <c r="JG968">
        <v>532088</v>
      </c>
      <c r="JH968">
        <v>166128</v>
      </c>
      <c r="JI968">
        <v>125834</v>
      </c>
      <c r="JJ968">
        <v>334565</v>
      </c>
      <c r="JK968">
        <v>753380</v>
      </c>
      <c r="JL968">
        <v>9926317</v>
      </c>
      <c r="JM968">
        <v>0</v>
      </c>
      <c r="JN968">
        <v>2881</v>
      </c>
      <c r="JO968">
        <v>12678</v>
      </c>
      <c r="JP968">
        <v>3582</v>
      </c>
      <c r="JQ968">
        <v>0</v>
      </c>
      <c r="JR968">
        <v>0</v>
      </c>
      <c r="JS968">
        <v>19141</v>
      </c>
      <c r="JT968"/>
      <c r="JU968"/>
      <c r="JV968"/>
      <c r="JW968"/>
      <c r="JX968"/>
      <c r="JY968">
        <v>14992</v>
      </c>
      <c r="JZ968"/>
      <c r="KA968"/>
      <c r="KB968"/>
      <c r="KC968"/>
      <c r="KD968"/>
      <c r="KE968">
        <v>1048119</v>
      </c>
      <c r="KF968">
        <v>213</v>
      </c>
      <c r="KG968">
        <v>298</v>
      </c>
      <c r="KH968">
        <v>153</v>
      </c>
      <c r="KI968">
        <v>151</v>
      </c>
      <c r="KJ968">
        <v>207</v>
      </c>
      <c r="KK968">
        <v>110</v>
      </c>
      <c r="KL968">
        <v>87</v>
      </c>
      <c r="KM968">
        <v>115</v>
      </c>
      <c r="KN968">
        <v>67</v>
      </c>
      <c r="KO968">
        <v>1</v>
      </c>
      <c r="KP968">
        <v>0</v>
      </c>
      <c r="KQ968">
        <v>0</v>
      </c>
      <c r="KR968">
        <v>0</v>
      </c>
      <c r="KS968">
        <v>0</v>
      </c>
      <c r="KT968">
        <v>1</v>
      </c>
      <c r="KU968">
        <v>1</v>
      </c>
      <c r="KV968">
        <v>0</v>
      </c>
      <c r="KW968">
        <v>0</v>
      </c>
      <c r="KX968">
        <v>0</v>
      </c>
      <c r="KY968">
        <v>0</v>
      </c>
      <c r="KZ968">
        <v>0</v>
      </c>
      <c r="LA968">
        <v>0</v>
      </c>
      <c r="LB968">
        <v>0</v>
      </c>
      <c r="LC968">
        <v>0</v>
      </c>
      <c r="LD968">
        <v>1</v>
      </c>
      <c r="LE968">
        <v>0</v>
      </c>
      <c r="LF968">
        <v>0</v>
      </c>
      <c r="LG968">
        <v>0</v>
      </c>
      <c r="LH968">
        <v>0</v>
      </c>
    </row>
    <row r="969" spans="1:320" s="34" customFormat="1" ht="15" customHeight="1" x14ac:dyDescent="0.25">
      <c r="A969" s="45">
        <v>206431833</v>
      </c>
      <c r="B969" s="45" t="s">
        <v>1594</v>
      </c>
      <c r="C969" s="46">
        <v>45108</v>
      </c>
      <c r="D969" s="46">
        <v>45473</v>
      </c>
      <c r="E969" s="47">
        <v>366</v>
      </c>
      <c r="F969" s="45" t="s">
        <v>883</v>
      </c>
      <c r="G969" s="45" t="s">
        <v>893</v>
      </c>
      <c r="H969" s="45" t="s">
        <v>1555</v>
      </c>
      <c r="I969" s="45" t="s">
        <v>916</v>
      </c>
      <c r="J969" s="45" t="s">
        <v>331</v>
      </c>
      <c r="K969" s="45" t="s">
        <v>1556</v>
      </c>
      <c r="L969" s="45" t="s">
        <v>6873</v>
      </c>
      <c r="M969" s="45" t="s">
        <v>1595</v>
      </c>
      <c r="N969" s="45" t="s">
        <v>1596</v>
      </c>
      <c r="O969" s="45" t="s">
        <v>1597</v>
      </c>
      <c r="P969" s="45" t="s">
        <v>1598</v>
      </c>
      <c r="Q969" s="45" t="s">
        <v>1599</v>
      </c>
      <c r="R969" t="s">
        <v>1600</v>
      </c>
      <c r="S969" s="45" t="s">
        <v>884</v>
      </c>
      <c r="T969"/>
      <c r="U969" s="47">
        <v>30</v>
      </c>
      <c r="V969" s="47">
        <v>30</v>
      </c>
      <c r="W969" s="47" t="s">
        <v>1728</v>
      </c>
      <c r="X969" s="47">
        <v>10980</v>
      </c>
      <c r="Y969" s="47">
        <v>10587</v>
      </c>
      <c r="Z969" s="48">
        <v>96.42</v>
      </c>
      <c r="AA969" s="44">
        <v>12</v>
      </c>
      <c r="AB969" s="44">
        <v>11</v>
      </c>
      <c r="AC969" s="44"/>
      <c r="AD969" s="44"/>
      <c r="AE969" s="44"/>
      <c r="AF969" s="44">
        <v>6925</v>
      </c>
      <c r="AG969" s="44"/>
      <c r="AH969" s="47"/>
      <c r="AI969" s="47">
        <v>3662</v>
      </c>
      <c r="AJ969"/>
      <c r="AK969" t="s">
        <v>895</v>
      </c>
      <c r="AL969">
        <v>10587</v>
      </c>
      <c r="AM969"/>
      <c r="AN969"/>
      <c r="AO969"/>
      <c r="AP969"/>
      <c r="AQ969"/>
      <c r="AR969" s="44"/>
      <c r="AS969" s="44"/>
      <c r="AT969" s="44"/>
      <c r="AU969" s="44">
        <v>5187383</v>
      </c>
      <c r="AV969" s="44"/>
      <c r="AW969" s="44">
        <v>788713</v>
      </c>
      <c r="AX969" s="44">
        <v>72354</v>
      </c>
      <c r="AY969" s="44">
        <v>4471024</v>
      </c>
      <c r="AZ969" s="21">
        <v>5310744</v>
      </c>
      <c r="BA969" s="21">
        <v>-839720</v>
      </c>
      <c r="BB969" s="44">
        <v>-702941</v>
      </c>
      <c r="BC969" s="44"/>
      <c r="BD969" s="44"/>
      <c r="BE969" s="44">
        <v>-1542661</v>
      </c>
      <c r="BF969" s="44"/>
      <c r="BG969" s="44"/>
      <c r="BH969" s="44"/>
      <c r="BI969" s="21">
        <v>3538586</v>
      </c>
      <c r="BJ969" s="21"/>
      <c r="BK969" s="21"/>
      <c r="BL969" s="21">
        <v>1648797</v>
      </c>
      <c r="BM969" s="21"/>
      <c r="BN969" s="21">
        <v>5187383</v>
      </c>
      <c r="BO969" s="21"/>
      <c r="BP969" s="21"/>
      <c r="BQ969" s="44"/>
      <c r="BR969" s="21"/>
      <c r="BS969" s="44"/>
      <c r="BT969" s="21"/>
      <c r="BU969" s="44"/>
      <c r="BV969" s="21"/>
      <c r="BW969" s="44"/>
      <c r="BX969" s="21"/>
      <c r="BY969" s="21"/>
      <c r="BZ969" s="21"/>
      <c r="CA969" s="44"/>
      <c r="CB969" s="44"/>
      <c r="CC969" s="44"/>
      <c r="CD969" s="44"/>
      <c r="CE969" s="44"/>
      <c r="CF969" s="44"/>
      <c r="CG969" s="44"/>
      <c r="CH969" s="44"/>
      <c r="CI969" s="21"/>
      <c r="CJ969" s="44"/>
      <c r="CK969" s="21"/>
      <c r="CL969" s="44"/>
      <c r="CM969" s="44">
        <v>0</v>
      </c>
      <c r="CN969" s="44">
        <v>0</v>
      </c>
      <c r="CO969" s="44">
        <v>0</v>
      </c>
      <c r="CP969" s="44">
        <v>0</v>
      </c>
      <c r="CQ969" s="21">
        <v>0</v>
      </c>
      <c r="CR969" s="44">
        <v>0</v>
      </c>
      <c r="CS969" s="44">
        <v>0</v>
      </c>
      <c r="CT969" s="44">
        <v>0</v>
      </c>
      <c r="CU969" s="44"/>
      <c r="CV969" s="44">
        <v>0</v>
      </c>
      <c r="CW969" s="21"/>
      <c r="CX969" s="21"/>
      <c r="CY969" s="21"/>
      <c r="CZ969" s="21"/>
      <c r="DA969" s="21"/>
      <c r="DB969" s="21"/>
      <c r="DC969" s="21"/>
      <c r="DD969" s="21"/>
      <c r="DE969" s="44"/>
      <c r="DF969" s="21"/>
      <c r="DG969" s="44"/>
      <c r="DH969" s="21"/>
      <c r="DI969" s="44"/>
      <c r="DJ969" s="44"/>
      <c r="DK969" s="44"/>
      <c r="DL969" s="44"/>
      <c r="DM969" s="21"/>
      <c r="DN969" s="44"/>
      <c r="DO969" s="44"/>
      <c r="DP969" s="44"/>
      <c r="DQ969" s="44"/>
      <c r="DR969" s="44"/>
      <c r="DS969" s="44"/>
      <c r="DT969" s="44"/>
      <c r="DU969" s="44"/>
      <c r="DV969" s="44"/>
      <c r="DW969" s="44"/>
      <c r="DX969" s="44"/>
      <c r="DY969" s="44">
        <v>378093</v>
      </c>
      <c r="DZ969" s="44"/>
      <c r="EA969" s="44"/>
      <c r="EB969" s="21"/>
      <c r="EC969" s="44"/>
      <c r="ED969" s="44"/>
      <c r="EE969" s="21"/>
      <c r="EF969" s="44"/>
      <c r="EG969" s="21"/>
      <c r="EH969" s="44"/>
      <c r="EI969" s="21">
        <v>410620</v>
      </c>
      <c r="EJ969" s="44"/>
      <c r="EK969" s="44"/>
      <c r="EL969" s="21"/>
      <c r="EM969" s="44"/>
      <c r="EN969" s="44"/>
      <c r="EO969" s="44"/>
      <c r="EP969" s="21"/>
      <c r="EQ969" s="21"/>
      <c r="ER969" s="21"/>
      <c r="ES969" s="21"/>
      <c r="ET969" s="44"/>
      <c r="EU969" s="21"/>
      <c r="EV969" s="44"/>
      <c r="EW969" s="21"/>
      <c r="EX969" s="44"/>
      <c r="EY969" s="44"/>
      <c r="EZ969" s="21"/>
      <c r="FA969" s="21"/>
      <c r="FB969" s="44"/>
      <c r="FC969" s="44"/>
      <c r="FD969" s="21"/>
      <c r="FE969" s="112"/>
      <c r="FF969" s="44"/>
      <c r="FG969" s="44">
        <v>4522189</v>
      </c>
      <c r="FH969" s="44">
        <v>1935540</v>
      </c>
      <c r="FI969" s="44">
        <v>4191165</v>
      </c>
      <c r="FJ969" s="44">
        <v>379107</v>
      </c>
      <c r="FK969" s="44">
        <v>2740180</v>
      </c>
      <c r="FL969" s="44"/>
      <c r="FM969" s="44"/>
      <c r="FN969" s="44"/>
      <c r="FO969" s="44"/>
      <c r="FP969" s="44"/>
      <c r="FQ969" s="44"/>
      <c r="FR969" s="44"/>
      <c r="FS969" s="44"/>
      <c r="FT969" s="44">
        <v>55507</v>
      </c>
      <c r="FU969" s="44"/>
      <c r="FV969" s="21"/>
      <c r="FW969" s="44"/>
      <c r="FX969" s="44"/>
      <c r="FY969" s="44"/>
      <c r="FZ969" s="44"/>
      <c r="GA969" s="44"/>
      <c r="GB969" s="44"/>
      <c r="GC969" s="44"/>
      <c r="GD969" s="44">
        <v>146057</v>
      </c>
      <c r="GE969" s="44">
        <v>111054</v>
      </c>
      <c r="GF969" s="44">
        <v>182257</v>
      </c>
      <c r="GG969" s="44">
        <v>570693</v>
      </c>
      <c r="GH969" s="44">
        <v>88276</v>
      </c>
      <c r="GI969" s="44">
        <v>217285</v>
      </c>
      <c r="GJ969" s="44">
        <v>84713</v>
      </c>
      <c r="GK969" s="44">
        <v>845858</v>
      </c>
      <c r="GL969" s="44">
        <v>151487</v>
      </c>
      <c r="GM969" s="44">
        <v>15927</v>
      </c>
      <c r="GN969" s="44">
        <v>825</v>
      </c>
      <c r="GO969" s="44"/>
      <c r="GP969" s="44">
        <v>100625</v>
      </c>
      <c r="GQ969" s="44"/>
      <c r="GR969" s="44"/>
      <c r="GS969" s="44">
        <v>4251302</v>
      </c>
      <c r="GT969" s="44">
        <v>1631668</v>
      </c>
      <c r="GU969" s="21">
        <v>32870829</v>
      </c>
      <c r="GV969" s="44"/>
      <c r="GW969" s="44">
        <v>22000</v>
      </c>
      <c r="GX969" s="44"/>
      <c r="GY969" s="44">
        <v>38775799</v>
      </c>
      <c r="GZ969" s="44">
        <v>747906</v>
      </c>
      <c r="HA969" s="44">
        <v>29644</v>
      </c>
      <c r="HB969" s="44">
        <v>23314091</v>
      </c>
      <c r="HC969" s="44">
        <v>14684158</v>
      </c>
      <c r="HD969" s="44">
        <v>38775799</v>
      </c>
      <c r="HE969" s="21"/>
      <c r="HF969" s="21"/>
      <c r="HG969" s="21"/>
      <c r="HH969" s="21"/>
      <c r="HI969" s="21">
        <v>0</v>
      </c>
      <c r="HJ969" s="44">
        <v>43555151</v>
      </c>
      <c r="HK969" s="21">
        <v>84919</v>
      </c>
      <c r="HL969" s="21">
        <v>1157347</v>
      </c>
      <c r="HM969" s="21">
        <v>44797417</v>
      </c>
      <c r="HN969" s="21">
        <v>-11926588</v>
      </c>
      <c r="HO969" s="21"/>
      <c r="HP969" s="44">
        <v>1687367</v>
      </c>
      <c r="HQ969" s="47"/>
      <c r="HR969" s="47">
        <v>23314091</v>
      </c>
      <c r="HS969" s="47"/>
      <c r="HT969" s="47" t="s">
        <v>6501</v>
      </c>
      <c r="HU969" s="47">
        <v>560929.5</v>
      </c>
      <c r="HV969" s="47">
        <v>1779</v>
      </c>
      <c r="HW969" s="47">
        <v>0</v>
      </c>
      <c r="HX969" s="47">
        <v>1476</v>
      </c>
      <c r="HY969" s="47">
        <v>13371</v>
      </c>
      <c r="HZ969" s="47">
        <v>33821</v>
      </c>
      <c r="IA969" s="47">
        <v>0</v>
      </c>
      <c r="IB969" s="47">
        <v>0</v>
      </c>
      <c r="IC969" s="47">
        <v>0</v>
      </c>
      <c r="ID969"/>
      <c r="IE969" s="47">
        <v>664</v>
      </c>
      <c r="IF969">
        <v>2613</v>
      </c>
      <c r="IG969" s="47">
        <v>2953</v>
      </c>
      <c r="IH969" s="47">
        <v>11012</v>
      </c>
      <c r="II969">
        <v>574</v>
      </c>
      <c r="IJ969">
        <v>5211</v>
      </c>
      <c r="IK969">
        <v>980</v>
      </c>
      <c r="IL969">
        <v>5509</v>
      </c>
      <c r="IM969">
        <v>79963</v>
      </c>
      <c r="IN969">
        <v>0</v>
      </c>
      <c r="IO969">
        <v>0</v>
      </c>
      <c r="IP969">
        <v>989</v>
      </c>
      <c r="IQ969">
        <v>734</v>
      </c>
      <c r="IR969">
        <v>0</v>
      </c>
      <c r="IS969">
        <v>0</v>
      </c>
      <c r="IT969">
        <v>1723</v>
      </c>
      <c r="IU969">
        <v>141682</v>
      </c>
      <c r="IV969">
        <v>0</v>
      </c>
      <c r="IW969">
        <v>78648</v>
      </c>
      <c r="IX969">
        <v>675093</v>
      </c>
      <c r="IY969">
        <v>963165</v>
      </c>
      <c r="IZ969">
        <v>0</v>
      </c>
      <c r="JA969">
        <v>0</v>
      </c>
      <c r="JB969">
        <v>0</v>
      </c>
      <c r="JC969"/>
      <c r="JD969">
        <v>23320</v>
      </c>
      <c r="JE969">
        <v>60120</v>
      </c>
      <c r="JF969">
        <v>64725</v>
      </c>
      <c r="JG969">
        <v>254647</v>
      </c>
      <c r="JH969">
        <v>23505</v>
      </c>
      <c r="JI969">
        <v>142260</v>
      </c>
      <c r="JJ969">
        <v>63700</v>
      </c>
      <c r="JK969">
        <v>240934</v>
      </c>
      <c r="JL969">
        <v>2731799</v>
      </c>
      <c r="JM969">
        <v>0</v>
      </c>
      <c r="JN969">
        <v>0</v>
      </c>
      <c r="JO969">
        <v>61902</v>
      </c>
      <c r="JP969">
        <v>29589</v>
      </c>
      <c r="JQ969">
        <v>0</v>
      </c>
      <c r="JR969">
        <v>0</v>
      </c>
      <c r="JS969">
        <v>91491</v>
      </c>
      <c r="JT969"/>
      <c r="JU969"/>
      <c r="JV969"/>
      <c r="JW969"/>
      <c r="JX969"/>
      <c r="JY969"/>
      <c r="JZ969"/>
      <c r="KA969"/>
      <c r="KB969"/>
      <c r="KC969"/>
      <c r="KD969"/>
      <c r="KE969"/>
      <c r="KF969">
        <v>58</v>
      </c>
      <c r="KG969">
        <v>78</v>
      </c>
      <c r="KH969">
        <v>38</v>
      </c>
      <c r="KI969">
        <v>41</v>
      </c>
      <c r="KJ969">
        <v>46</v>
      </c>
      <c r="KK969">
        <v>36</v>
      </c>
      <c r="KL969">
        <v>28</v>
      </c>
      <c r="KM969">
        <v>29</v>
      </c>
      <c r="KN969">
        <v>26</v>
      </c>
      <c r="KO969">
        <v>0</v>
      </c>
      <c r="KP969">
        <v>1</v>
      </c>
      <c r="KQ969">
        <v>0</v>
      </c>
      <c r="KR969">
        <v>1</v>
      </c>
      <c r="KS969">
        <v>0</v>
      </c>
      <c r="KT969">
        <v>0</v>
      </c>
      <c r="KU969">
        <v>1</v>
      </c>
      <c r="KV969">
        <v>0</v>
      </c>
      <c r="KW969">
        <v>0</v>
      </c>
      <c r="KX969">
        <v>0</v>
      </c>
      <c r="KY969">
        <v>0</v>
      </c>
      <c r="KZ969">
        <v>0</v>
      </c>
      <c r="LA969">
        <v>0</v>
      </c>
      <c r="LB969">
        <v>0</v>
      </c>
      <c r="LC969">
        <v>0</v>
      </c>
      <c r="LD969">
        <v>0</v>
      </c>
      <c r="LE969">
        <v>0</v>
      </c>
      <c r="LF969">
        <v>1</v>
      </c>
      <c r="LG969">
        <v>0</v>
      </c>
      <c r="LH969">
        <v>0</v>
      </c>
    </row>
    <row r="970" spans="1:320" s="34" customFormat="1" ht="15" customHeight="1" x14ac:dyDescent="0.25">
      <c r="A970" s="45">
        <v>206431865</v>
      </c>
      <c r="B970" s="45" t="s">
        <v>1601</v>
      </c>
      <c r="C970" s="46">
        <v>45017</v>
      </c>
      <c r="D970" s="46">
        <v>45382</v>
      </c>
      <c r="E970" s="47">
        <v>366</v>
      </c>
      <c r="F970" s="45" t="s">
        <v>883</v>
      </c>
      <c r="G970" s="45" t="s">
        <v>893</v>
      </c>
      <c r="H970" s="45" t="s">
        <v>1555</v>
      </c>
      <c r="I970" s="45" t="s">
        <v>916</v>
      </c>
      <c r="J970" s="45" t="s">
        <v>331</v>
      </c>
      <c r="K970" s="45" t="s">
        <v>1556</v>
      </c>
      <c r="L970" s="45" t="s">
        <v>6873</v>
      </c>
      <c r="M970" s="45" t="s">
        <v>1602</v>
      </c>
      <c r="N970" s="45" t="s">
        <v>1603</v>
      </c>
      <c r="O970" s="45" t="s">
        <v>1559</v>
      </c>
      <c r="P970" s="45" t="s">
        <v>1560</v>
      </c>
      <c r="Q970" s="45" t="s">
        <v>1604</v>
      </c>
      <c r="R970" t="s">
        <v>1605</v>
      </c>
      <c r="S970" s="45" t="s">
        <v>893</v>
      </c>
      <c r="T970" t="s">
        <v>921</v>
      </c>
      <c r="U970" s="47">
        <v>145</v>
      </c>
      <c r="V970" s="47">
        <v>145</v>
      </c>
      <c r="W970" s="47" t="s">
        <v>913</v>
      </c>
      <c r="X970" s="47">
        <v>53070</v>
      </c>
      <c r="Y970" s="47">
        <v>21437</v>
      </c>
      <c r="Z970" s="48">
        <v>40.39</v>
      </c>
      <c r="AA970" s="44">
        <v>135</v>
      </c>
      <c r="AB970" s="44">
        <v>136</v>
      </c>
      <c r="AC970" s="44">
        <v>2834</v>
      </c>
      <c r="AD970" s="44"/>
      <c r="AE970" s="44">
        <v>15237</v>
      </c>
      <c r="AF970" s="44"/>
      <c r="AG970" s="44"/>
      <c r="AH970" s="47">
        <v>378</v>
      </c>
      <c r="AI970" s="47">
        <v>1851</v>
      </c>
      <c r="AJ970">
        <v>1137</v>
      </c>
      <c r="AK970" t="s">
        <v>895</v>
      </c>
      <c r="AL970">
        <v>21437</v>
      </c>
      <c r="AM970"/>
      <c r="AN970"/>
      <c r="AO970"/>
      <c r="AP970"/>
      <c r="AQ970"/>
      <c r="AR970" s="44"/>
      <c r="AS970" s="44"/>
      <c r="AT970" s="44"/>
      <c r="AU970" s="44">
        <v>9931711</v>
      </c>
      <c r="AV970" s="44">
        <v>2182614</v>
      </c>
      <c r="AW970" s="44">
        <v>1979722</v>
      </c>
      <c r="AX970" s="44">
        <v>22533</v>
      </c>
      <c r="AY970" s="44">
        <v>10157136</v>
      </c>
      <c r="AZ970" s="21">
        <v>12682907</v>
      </c>
      <c r="BA970" s="21">
        <v>-2525771</v>
      </c>
      <c r="BB970" s="44">
        <v>-324582</v>
      </c>
      <c r="BC970" s="44"/>
      <c r="BD970" s="44"/>
      <c r="BE970" s="44">
        <v>-2850353</v>
      </c>
      <c r="BF970" s="44">
        <v>1819428</v>
      </c>
      <c r="BG970" s="44"/>
      <c r="BH970" s="44">
        <v>7042210</v>
      </c>
      <c r="BI970" s="21"/>
      <c r="BJ970" s="21"/>
      <c r="BK970" s="21">
        <v>242676</v>
      </c>
      <c r="BL970" s="21">
        <v>827397</v>
      </c>
      <c r="BM970" s="21"/>
      <c r="BN970" s="21">
        <v>9931711</v>
      </c>
      <c r="BO970" s="21"/>
      <c r="BP970" s="21"/>
      <c r="BQ970" s="44"/>
      <c r="BR970" s="21"/>
      <c r="BS970" s="44"/>
      <c r="BT970" s="21"/>
      <c r="BU970" s="44"/>
      <c r="BV970" s="21"/>
      <c r="BW970" s="44">
        <v>1720100</v>
      </c>
      <c r="BX970" s="21">
        <v>12487</v>
      </c>
      <c r="BY970" s="21"/>
      <c r="BZ970" s="21"/>
      <c r="CA970" s="44">
        <v>209791</v>
      </c>
      <c r="CB970" s="44"/>
      <c r="CC970" s="44"/>
      <c r="CD970" s="44"/>
      <c r="CE970" s="44"/>
      <c r="CF970" s="44"/>
      <c r="CG970" s="44">
        <v>201150</v>
      </c>
      <c r="CH970" s="44">
        <v>7851</v>
      </c>
      <c r="CI970" s="21">
        <v>27071</v>
      </c>
      <c r="CJ970" s="44">
        <v>4164</v>
      </c>
      <c r="CK970" s="21"/>
      <c r="CL970" s="44"/>
      <c r="CM970" s="44">
        <v>231896</v>
      </c>
      <c r="CN970" s="44">
        <v>0</v>
      </c>
      <c r="CO970" s="44">
        <v>838665</v>
      </c>
      <c r="CP970" s="44">
        <v>0</v>
      </c>
      <c r="CQ970" s="21">
        <v>749403</v>
      </c>
      <c r="CR970" s="44">
        <v>185114</v>
      </c>
      <c r="CS970" s="44">
        <v>104232</v>
      </c>
      <c r="CT970" s="44">
        <v>39029</v>
      </c>
      <c r="CU970" s="44"/>
      <c r="CV970" s="44">
        <v>34275</v>
      </c>
      <c r="CW970" s="21"/>
      <c r="CX970" s="21"/>
      <c r="CY970" s="21"/>
      <c r="CZ970" s="21"/>
      <c r="DA970" s="21"/>
      <c r="DB970" s="21"/>
      <c r="DC970" s="21"/>
      <c r="DD970" s="21"/>
      <c r="DE970" s="44"/>
      <c r="DF970" s="21"/>
      <c r="DG970" s="44"/>
      <c r="DH970" s="21"/>
      <c r="DI970" s="44"/>
      <c r="DJ970" s="44"/>
      <c r="DK970" s="44"/>
      <c r="DL970" s="44"/>
      <c r="DM970" s="21">
        <v>106595</v>
      </c>
      <c r="DN970" s="44"/>
      <c r="DO970" s="44"/>
      <c r="DP970" s="44"/>
      <c r="DQ970" s="44"/>
      <c r="DR970" s="44"/>
      <c r="DS970" s="44"/>
      <c r="DT970" s="44"/>
      <c r="DU970" s="44"/>
      <c r="DV970" s="44"/>
      <c r="DW970" s="44"/>
      <c r="DX970" s="44"/>
      <c r="DY970" s="44">
        <v>123554</v>
      </c>
      <c r="DZ970" s="44"/>
      <c r="EA970" s="44"/>
      <c r="EB970" s="21"/>
      <c r="EC970" s="44">
        <v>681209</v>
      </c>
      <c r="ED970" s="44">
        <v>4213</v>
      </c>
      <c r="EE970" s="21"/>
      <c r="EF970" s="44"/>
      <c r="EG970" s="21">
        <v>953370</v>
      </c>
      <c r="EH970" s="44"/>
      <c r="EI970" s="21"/>
      <c r="EJ970" s="44"/>
      <c r="EK970" s="44"/>
      <c r="EL970" s="21"/>
      <c r="EM970" s="44">
        <v>110781</v>
      </c>
      <c r="EN970" s="44"/>
      <c r="EO970" s="44"/>
      <c r="EP970" s="21"/>
      <c r="EQ970" s="21"/>
      <c r="ER970" s="21"/>
      <c r="ES970" s="21"/>
      <c r="ET970" s="44"/>
      <c r="EU970" s="21"/>
      <c r="EV970" s="44"/>
      <c r="EW970" s="21"/>
      <c r="EX970" s="44"/>
      <c r="EY970" s="44"/>
      <c r="EZ970" s="21"/>
      <c r="FA970" s="21"/>
      <c r="FB970" s="44"/>
      <c r="FC970" s="44"/>
      <c r="FD970" s="21"/>
      <c r="FE970" s="112"/>
      <c r="FF970" s="44"/>
      <c r="FG970" s="44">
        <v>4886104</v>
      </c>
      <c r="FH970" s="44">
        <v>1788977</v>
      </c>
      <c r="FI970" s="44">
        <v>6007826</v>
      </c>
      <c r="FJ970" s="44">
        <v>-151057</v>
      </c>
      <c r="FK970" s="44">
        <v>5654022</v>
      </c>
      <c r="FL970" s="44"/>
      <c r="FM970" s="44"/>
      <c r="FN970" s="44"/>
      <c r="FO970" s="44"/>
      <c r="FP970" s="44"/>
      <c r="FQ970" s="44"/>
      <c r="FR970" s="44"/>
      <c r="FS970" s="44"/>
      <c r="FT970" s="44">
        <v>36409</v>
      </c>
      <c r="FU970" s="44"/>
      <c r="FV970" s="21">
        <v>252181</v>
      </c>
      <c r="FW970" s="44"/>
      <c r="FX970" s="44">
        <v>207920</v>
      </c>
      <c r="FY970" s="44">
        <v>13144</v>
      </c>
      <c r="FZ970" s="44">
        <v>130361</v>
      </c>
      <c r="GA970" s="44">
        <v>42416</v>
      </c>
      <c r="GB970" s="44"/>
      <c r="GC970" s="44">
        <v>77724</v>
      </c>
      <c r="GD970" s="44">
        <v>702980</v>
      </c>
      <c r="GE970" s="44">
        <v>353647</v>
      </c>
      <c r="GF970" s="44">
        <v>93015</v>
      </c>
      <c r="GG970" s="44">
        <v>1660896</v>
      </c>
      <c r="GH970" s="44">
        <v>111296</v>
      </c>
      <c r="GI970" s="44">
        <v>144035</v>
      </c>
      <c r="GJ970" s="44"/>
      <c r="GK970" s="44">
        <v>2588890</v>
      </c>
      <c r="GL970" s="44">
        <v>456486</v>
      </c>
      <c r="GM970" s="44">
        <v>103913</v>
      </c>
      <c r="GN970" s="44"/>
      <c r="GO970" s="44">
        <v>53572</v>
      </c>
      <c r="GP970" s="44"/>
      <c r="GQ970" s="44"/>
      <c r="GR970" s="44"/>
      <c r="GS970" s="44">
        <v>23715518</v>
      </c>
      <c r="GT970" s="44"/>
      <c r="GU970" s="21">
        <v>25682005</v>
      </c>
      <c r="GV970" s="44">
        <v>832677</v>
      </c>
      <c r="GW970" s="44"/>
      <c r="GX970" s="44">
        <v>4800000</v>
      </c>
      <c r="GY970" s="44">
        <v>55030200</v>
      </c>
      <c r="GZ970" s="44">
        <v>5968170</v>
      </c>
      <c r="HA970" s="44">
        <v>6078509</v>
      </c>
      <c r="HB970" s="44">
        <v>46826209</v>
      </c>
      <c r="HC970" s="44">
        <v>-3842688</v>
      </c>
      <c r="HD970" s="44">
        <v>55030200</v>
      </c>
      <c r="HE970" s="21"/>
      <c r="HF970" s="21"/>
      <c r="HG970" s="21"/>
      <c r="HH970" s="21">
        <v>43975856</v>
      </c>
      <c r="HI970" s="21">
        <v>17038598</v>
      </c>
      <c r="HJ970" s="44">
        <v>9139965</v>
      </c>
      <c r="HK970" s="21"/>
      <c r="HL970" s="21">
        <v>1407867</v>
      </c>
      <c r="HM970" s="21">
        <v>27586430</v>
      </c>
      <c r="HN970" s="21">
        <v>-1904425</v>
      </c>
      <c r="HO970" s="21"/>
      <c r="HP970" s="44"/>
      <c r="HQ970" s="47"/>
      <c r="HR970" s="47">
        <v>46826209</v>
      </c>
      <c r="HS970" s="47"/>
      <c r="HT970" s="47" t="s">
        <v>1759</v>
      </c>
      <c r="HU970" s="47">
        <v>0</v>
      </c>
      <c r="HV970" s="47">
        <v>1995</v>
      </c>
      <c r="HW970" s="47">
        <v>0</v>
      </c>
      <c r="HX970" s="47">
        <v>17864</v>
      </c>
      <c r="HY970" s="47">
        <v>17362</v>
      </c>
      <c r="HZ970" s="47">
        <v>66391</v>
      </c>
      <c r="IA970" s="47">
        <v>0</v>
      </c>
      <c r="IB970" s="47">
        <v>0</v>
      </c>
      <c r="IC970" s="47">
        <v>4768</v>
      </c>
      <c r="ID970"/>
      <c r="IE970" s="47">
        <v>2051</v>
      </c>
      <c r="IF970">
        <v>9887</v>
      </c>
      <c r="IG970" s="47">
        <v>1969</v>
      </c>
      <c r="IH970" s="47">
        <v>559</v>
      </c>
      <c r="II970">
        <v>1880</v>
      </c>
      <c r="IJ970">
        <v>2790</v>
      </c>
      <c r="IK970"/>
      <c r="IL970">
        <v>16640</v>
      </c>
      <c r="IM970">
        <v>144156</v>
      </c>
      <c r="IN970">
        <v>0</v>
      </c>
      <c r="IO970">
        <v>0</v>
      </c>
      <c r="IP970">
        <v>2573</v>
      </c>
      <c r="IQ970">
        <v>5672</v>
      </c>
      <c r="IR970">
        <v>0</v>
      </c>
      <c r="IS970">
        <v>0</v>
      </c>
      <c r="IT970">
        <v>8245</v>
      </c>
      <c r="IU970">
        <v>155062</v>
      </c>
      <c r="IV970">
        <v>0</v>
      </c>
      <c r="IW970">
        <v>953843</v>
      </c>
      <c r="IX970">
        <v>636668</v>
      </c>
      <c r="IY970">
        <v>1610910</v>
      </c>
      <c r="IZ970">
        <v>0</v>
      </c>
      <c r="JA970">
        <v>0</v>
      </c>
      <c r="JB970">
        <v>217093</v>
      </c>
      <c r="JC970"/>
      <c r="JD970">
        <v>75413</v>
      </c>
      <c r="JE970">
        <v>213377</v>
      </c>
      <c r="JF970">
        <v>51415</v>
      </c>
      <c r="JG970">
        <v>13968</v>
      </c>
      <c r="JH970">
        <v>81327</v>
      </c>
      <c r="JI970">
        <v>81897</v>
      </c>
      <c r="JJ970"/>
      <c r="JK970">
        <v>795131</v>
      </c>
      <c r="JL970">
        <v>4886104</v>
      </c>
      <c r="JM970">
        <v>0</v>
      </c>
      <c r="JN970">
        <v>0</v>
      </c>
      <c r="JO970">
        <v>180674</v>
      </c>
      <c r="JP970">
        <v>268627</v>
      </c>
      <c r="JQ970">
        <v>0</v>
      </c>
      <c r="JR970">
        <v>0</v>
      </c>
      <c r="JS970">
        <v>449301</v>
      </c>
      <c r="JT970"/>
      <c r="JU970"/>
      <c r="JV970"/>
      <c r="JW970"/>
      <c r="JX970"/>
      <c r="JY970"/>
      <c r="JZ970"/>
      <c r="KA970"/>
      <c r="KB970"/>
      <c r="KC970"/>
      <c r="KD970"/>
      <c r="KE970"/>
      <c r="KF970">
        <v>111</v>
      </c>
      <c r="KG970">
        <v>262</v>
      </c>
      <c r="KH970">
        <v>88</v>
      </c>
      <c r="KI970">
        <v>80</v>
      </c>
      <c r="KJ970">
        <v>241</v>
      </c>
      <c r="KK970">
        <v>80</v>
      </c>
      <c r="KL970">
        <v>50</v>
      </c>
      <c r="KM970">
        <v>150</v>
      </c>
      <c r="KN970">
        <v>50</v>
      </c>
      <c r="KO970">
        <v>0</v>
      </c>
      <c r="KP970">
        <v>1</v>
      </c>
      <c r="KQ970">
        <v>0</v>
      </c>
      <c r="KR970">
        <v>0</v>
      </c>
      <c r="KS970">
        <v>0</v>
      </c>
      <c r="KT970">
        <v>1</v>
      </c>
      <c r="KU970">
        <v>1</v>
      </c>
      <c r="KV970">
        <v>0</v>
      </c>
      <c r="KW970">
        <v>0</v>
      </c>
      <c r="KX970">
        <v>0</v>
      </c>
      <c r="KY970">
        <v>0</v>
      </c>
      <c r="KZ970">
        <v>0</v>
      </c>
      <c r="LA970">
        <v>0</v>
      </c>
      <c r="LB970">
        <v>0</v>
      </c>
      <c r="LC970">
        <v>0</v>
      </c>
      <c r="LD970">
        <v>0</v>
      </c>
      <c r="LE970">
        <v>0</v>
      </c>
      <c r="LF970">
        <v>1</v>
      </c>
      <c r="LG970">
        <v>0</v>
      </c>
      <c r="LH970">
        <v>0</v>
      </c>
    </row>
    <row r="971" spans="1:320" s="34" customFormat="1" ht="15" customHeight="1" x14ac:dyDescent="0.25">
      <c r="A971" s="45">
        <v>206434001</v>
      </c>
      <c r="B971" s="45" t="s">
        <v>7073</v>
      </c>
      <c r="C971" s="46">
        <v>45292</v>
      </c>
      <c r="D971" s="46">
        <v>45657</v>
      </c>
      <c r="E971" s="47">
        <v>366</v>
      </c>
      <c r="F971" s="45" t="s">
        <v>883</v>
      </c>
      <c r="G971" s="45" t="s">
        <v>884</v>
      </c>
      <c r="H971" s="45" t="s">
        <v>1555</v>
      </c>
      <c r="I971" s="45" t="s">
        <v>886</v>
      </c>
      <c r="J971" s="45" t="s">
        <v>887</v>
      </c>
      <c r="K971" s="45" t="s">
        <v>1556</v>
      </c>
      <c r="L971" s="45" t="s">
        <v>6900</v>
      </c>
      <c r="M971" s="45" t="s">
        <v>7074</v>
      </c>
      <c r="N971" s="45" t="s">
        <v>7075</v>
      </c>
      <c r="O971" s="45" t="s">
        <v>1564</v>
      </c>
      <c r="P971" s="45" t="s">
        <v>6942</v>
      </c>
      <c r="Q971" s="45" t="s">
        <v>7076</v>
      </c>
      <c r="R971" t="s">
        <v>7077</v>
      </c>
      <c r="S971" s="45" t="s">
        <v>893</v>
      </c>
      <c r="T971" t="s">
        <v>2456</v>
      </c>
      <c r="U971" s="47">
        <v>99</v>
      </c>
      <c r="V971" s="47">
        <v>99</v>
      </c>
      <c r="W971" s="47" t="s">
        <v>894</v>
      </c>
      <c r="X971" s="47">
        <v>36234</v>
      </c>
      <c r="Y971" s="47">
        <v>32817</v>
      </c>
      <c r="Z971" s="48">
        <v>213.86</v>
      </c>
      <c r="AA971" s="44">
        <v>595</v>
      </c>
      <c r="AB971" s="44">
        <v>585</v>
      </c>
      <c r="AC971" s="44">
        <v>5730</v>
      </c>
      <c r="AD971" s="44">
        <v>6489</v>
      </c>
      <c r="AE971" s="44">
        <v>2772</v>
      </c>
      <c r="AF971" s="44">
        <v>14948</v>
      </c>
      <c r="AG971" s="44">
        <v>26</v>
      </c>
      <c r="AH971" s="47"/>
      <c r="AI971" s="47">
        <v>631</v>
      </c>
      <c r="AJ971">
        <v>2221</v>
      </c>
      <c r="AK971" t="s">
        <v>895</v>
      </c>
      <c r="AL971">
        <v>32817</v>
      </c>
      <c r="AM971"/>
      <c r="AN971"/>
      <c r="AO971"/>
      <c r="AP971"/>
      <c r="AQ971"/>
      <c r="AR971" s="44"/>
      <c r="AS971" s="44"/>
      <c r="AT971" s="44"/>
      <c r="AU971" s="44">
        <v>15402273</v>
      </c>
      <c r="AV971" s="44">
        <v>3721314</v>
      </c>
      <c r="AW971" s="44">
        <v>-160500</v>
      </c>
      <c r="AX971" s="44">
        <v>17702</v>
      </c>
      <c r="AY971" s="44">
        <v>19301789</v>
      </c>
      <c r="AZ971" s="21">
        <v>18334313</v>
      </c>
      <c r="BA971" s="21">
        <v>967476</v>
      </c>
      <c r="BB971" s="44">
        <v>5782</v>
      </c>
      <c r="BC971" s="44"/>
      <c r="BD971" s="44"/>
      <c r="BE971" s="44">
        <v>973258</v>
      </c>
      <c r="BF971" s="44">
        <v>2896750</v>
      </c>
      <c r="BG971" s="44">
        <v>3289391</v>
      </c>
      <c r="BH971" s="44">
        <v>1229262</v>
      </c>
      <c r="BI971" s="21">
        <v>6671805</v>
      </c>
      <c r="BJ971" s="21">
        <v>16603</v>
      </c>
      <c r="BK971" s="21"/>
      <c r="BL971" s="21">
        <v>321229</v>
      </c>
      <c r="BM971" s="21">
        <v>977233</v>
      </c>
      <c r="BN971" s="21">
        <v>15402273</v>
      </c>
      <c r="BO971" s="21"/>
      <c r="BP971" s="21"/>
      <c r="BQ971" s="44"/>
      <c r="BR971" s="21"/>
      <c r="BS971" s="44"/>
      <c r="BT971" s="21"/>
      <c r="BU971" s="44"/>
      <c r="BV971" s="21"/>
      <c r="BW971" s="44">
        <v>1452193</v>
      </c>
      <c r="BX971" s="21"/>
      <c r="BY971" s="21">
        <v>2086483</v>
      </c>
      <c r="BZ971" s="21"/>
      <c r="CA971" s="44">
        <v>53451</v>
      </c>
      <c r="CB971" s="44"/>
      <c r="CC971" s="44">
        <v>110198</v>
      </c>
      <c r="CD971" s="44"/>
      <c r="CE971" s="44">
        <v>4254</v>
      </c>
      <c r="CF971" s="44"/>
      <c r="CG971" s="44"/>
      <c r="CH971" s="44"/>
      <c r="CI971" s="21">
        <v>8463</v>
      </c>
      <c r="CJ971" s="44"/>
      <c r="CK971" s="21">
        <v>6272</v>
      </c>
      <c r="CL971" s="44"/>
      <c r="CM971" s="44">
        <v>98010</v>
      </c>
      <c r="CN971" s="44">
        <v>0</v>
      </c>
      <c r="CO971" s="44">
        <v>1344018</v>
      </c>
      <c r="CP971" s="44">
        <v>0</v>
      </c>
      <c r="CQ971" s="21">
        <v>1303904</v>
      </c>
      <c r="CR971" s="44">
        <v>261258</v>
      </c>
      <c r="CS971" s="44">
        <v>491730</v>
      </c>
      <c r="CT971" s="44">
        <v>138022</v>
      </c>
      <c r="CU971" s="44"/>
      <c r="CV971" s="44">
        <v>84372</v>
      </c>
      <c r="CW971" s="21"/>
      <c r="CX971" s="21"/>
      <c r="CY971" s="21"/>
      <c r="CZ971" s="21"/>
      <c r="DA971" s="21"/>
      <c r="DB971" s="21"/>
      <c r="DC971" s="21"/>
      <c r="DD971" s="21"/>
      <c r="DE971" s="44"/>
      <c r="DF971" s="21"/>
      <c r="DG971" s="44"/>
      <c r="DH971" s="21"/>
      <c r="DI971" s="44"/>
      <c r="DJ971" s="44"/>
      <c r="DK971" s="44"/>
      <c r="DL971" s="44"/>
      <c r="DM971" s="21"/>
      <c r="DN971" s="44"/>
      <c r="DO971" s="44"/>
      <c r="DP971" s="44"/>
      <c r="DQ971" s="44"/>
      <c r="DR971" s="44"/>
      <c r="DS971" s="44"/>
      <c r="DT971" s="44"/>
      <c r="DU971" s="44"/>
      <c r="DV971" s="44"/>
      <c r="DW971" s="44"/>
      <c r="DX971" s="44"/>
      <c r="DY971" s="44"/>
      <c r="DZ971" s="44"/>
      <c r="EA971" s="44"/>
      <c r="EB971" s="21"/>
      <c r="EC971" s="44">
        <v>-1964197</v>
      </c>
      <c r="ED971" s="44"/>
      <c r="EE971" s="21">
        <v>395961</v>
      </c>
      <c r="EF971" s="44"/>
      <c r="EG971" s="21">
        <v>177608</v>
      </c>
      <c r="EH971" s="44"/>
      <c r="EI971" s="21">
        <v>1036318</v>
      </c>
      <c r="EJ971" s="44"/>
      <c r="EK971" s="44">
        <v>-2454</v>
      </c>
      <c r="EL971" s="21"/>
      <c r="EM971" s="44"/>
      <c r="EN971" s="44"/>
      <c r="EO971" s="44">
        <v>196264</v>
      </c>
      <c r="EP971" s="21"/>
      <c r="EQ971" s="21"/>
      <c r="ER971" s="21"/>
      <c r="ES971" s="21"/>
      <c r="ET971" s="44"/>
      <c r="EU971" s="21"/>
      <c r="EV971" s="44"/>
      <c r="EW971" s="21"/>
      <c r="EX971" s="44"/>
      <c r="EY971" s="44"/>
      <c r="EZ971" s="21"/>
      <c r="FA971" s="21"/>
      <c r="FB971" s="44"/>
      <c r="FC971" s="44"/>
      <c r="FD971" s="21"/>
      <c r="FE971" s="112"/>
      <c r="FF971" s="44"/>
      <c r="FG971" s="44">
        <v>8012928</v>
      </c>
      <c r="FH971" s="44">
        <v>1977512</v>
      </c>
      <c r="FI971" s="44">
        <v>8343873</v>
      </c>
      <c r="FJ971" s="44">
        <v>293103</v>
      </c>
      <c r="FK971" s="44">
        <v>7246538</v>
      </c>
      <c r="FL971" s="44"/>
      <c r="FM971" s="44"/>
      <c r="FN971" s="44"/>
      <c r="FO971" s="44"/>
      <c r="FP971" s="44"/>
      <c r="FQ971" s="44"/>
      <c r="FR971" s="44"/>
      <c r="FS971" s="44"/>
      <c r="FT971" s="44">
        <v>152968</v>
      </c>
      <c r="FU971" s="44"/>
      <c r="FV971" s="21">
        <v>516453</v>
      </c>
      <c r="FW971" s="44"/>
      <c r="FX971" s="44">
        <v>488976</v>
      </c>
      <c r="FY971" s="44">
        <v>149709</v>
      </c>
      <c r="FZ971" s="44">
        <v>484796</v>
      </c>
      <c r="GA971" s="44">
        <v>161157</v>
      </c>
      <c r="GB971" s="44"/>
      <c r="GC971" s="44">
        <v>87829</v>
      </c>
      <c r="GD971" s="44">
        <v>329602</v>
      </c>
      <c r="GE971" s="44">
        <v>631266</v>
      </c>
      <c r="GF971" s="44">
        <v>149569</v>
      </c>
      <c r="GG971" s="44">
        <v>882835</v>
      </c>
      <c r="GH971" s="44">
        <v>536270</v>
      </c>
      <c r="GI971" s="44">
        <v>233403</v>
      </c>
      <c r="GJ971" s="44">
        <v>159212</v>
      </c>
      <c r="GK971" s="44">
        <v>3826402</v>
      </c>
      <c r="GL971" s="44">
        <v>101640</v>
      </c>
      <c r="GM971" s="44">
        <v>1076203</v>
      </c>
      <c r="GN971" s="44">
        <v>225636</v>
      </c>
      <c r="GO971" s="44">
        <v>51185</v>
      </c>
      <c r="GP971" s="44"/>
      <c r="GQ971" s="44"/>
      <c r="GR971" s="44">
        <v>842664</v>
      </c>
      <c r="GS971" s="44">
        <v>3421461</v>
      </c>
      <c r="GT971" s="44"/>
      <c r="GU971" s="21">
        <v>118655</v>
      </c>
      <c r="GV971" s="44"/>
      <c r="GW971" s="44">
        <v>42810655</v>
      </c>
      <c r="GX971" s="44"/>
      <c r="GY971" s="44">
        <v>46350771</v>
      </c>
      <c r="GZ971" s="44">
        <v>1016034</v>
      </c>
      <c r="HA971" s="44">
        <v>10302002</v>
      </c>
      <c r="HB971" s="44"/>
      <c r="HC971" s="44">
        <v>35032735</v>
      </c>
      <c r="HD971" s="44">
        <v>46350771</v>
      </c>
      <c r="HE971" s="21"/>
      <c r="HF971" s="21">
        <v>33151429</v>
      </c>
      <c r="HG971" s="21"/>
      <c r="HH971" s="21"/>
      <c r="HI971" s="21">
        <v>0</v>
      </c>
      <c r="HJ971" s="44"/>
      <c r="HK971" s="21">
        <v>673351</v>
      </c>
      <c r="HL971" s="21">
        <v>469431</v>
      </c>
      <c r="HM971" s="21">
        <v>1142782</v>
      </c>
      <c r="HN971" s="21">
        <v>-1024127</v>
      </c>
      <c r="HO971" s="21"/>
      <c r="HP971" s="44"/>
      <c r="HQ971" s="47"/>
      <c r="HR971" s="47"/>
      <c r="HS971" s="47"/>
      <c r="HT971" s="47" t="s">
        <v>1759</v>
      </c>
      <c r="HU971" s="47">
        <v>0</v>
      </c>
      <c r="HV971" s="47">
        <v>3479</v>
      </c>
      <c r="HW971" s="47">
        <v>0</v>
      </c>
      <c r="HX971" s="47">
        <v>19633</v>
      </c>
      <c r="HY971" s="47">
        <v>34185</v>
      </c>
      <c r="HZ971" s="47">
        <v>88476</v>
      </c>
      <c r="IA971" s="47">
        <v>0</v>
      </c>
      <c r="IB971" s="47">
        <v>0</v>
      </c>
      <c r="IC971" s="47">
        <v>0</v>
      </c>
      <c r="ID971"/>
      <c r="IE971" s="47">
        <v>1344</v>
      </c>
      <c r="IF971">
        <v>18396</v>
      </c>
      <c r="IG971" s="47">
        <v>5050</v>
      </c>
      <c r="IH971" s="47">
        <v>21094</v>
      </c>
      <c r="II971">
        <v>10563</v>
      </c>
      <c r="IJ971">
        <v>6725</v>
      </c>
      <c r="IK971">
        <v>1880</v>
      </c>
      <c r="IL971">
        <v>21700</v>
      </c>
      <c r="IM971">
        <v>232525</v>
      </c>
      <c r="IN971">
        <v>0</v>
      </c>
      <c r="IO971">
        <v>0</v>
      </c>
      <c r="IP971">
        <v>0</v>
      </c>
      <c r="IQ971">
        <v>0</v>
      </c>
      <c r="IR971">
        <v>0</v>
      </c>
      <c r="IS971">
        <v>0</v>
      </c>
      <c r="IT971">
        <v>0</v>
      </c>
      <c r="IU971">
        <v>273869</v>
      </c>
      <c r="IV971">
        <v>0</v>
      </c>
      <c r="IW971">
        <v>1105217</v>
      </c>
      <c r="IX971">
        <v>1607514</v>
      </c>
      <c r="IY971">
        <v>2489339</v>
      </c>
      <c r="IZ971">
        <v>0</v>
      </c>
      <c r="JA971">
        <v>0</v>
      </c>
      <c r="JB971">
        <v>0</v>
      </c>
      <c r="JC971"/>
      <c r="JD971">
        <v>26280</v>
      </c>
      <c r="JE971">
        <v>428957</v>
      </c>
      <c r="JF971">
        <v>86178</v>
      </c>
      <c r="JG971">
        <v>491760</v>
      </c>
      <c r="JH971">
        <v>319811</v>
      </c>
      <c r="JI971">
        <v>166690</v>
      </c>
      <c r="JJ971">
        <v>128012</v>
      </c>
      <c r="JK971">
        <v>889301</v>
      </c>
      <c r="JL971">
        <v>8012928</v>
      </c>
      <c r="JM971">
        <v>0</v>
      </c>
      <c r="JN971">
        <v>0</v>
      </c>
      <c r="JO971">
        <v>0</v>
      </c>
      <c r="JP971">
        <v>0</v>
      </c>
      <c r="JQ971">
        <v>0</v>
      </c>
      <c r="JR971">
        <v>0</v>
      </c>
      <c r="JS971">
        <v>0</v>
      </c>
      <c r="JT971"/>
      <c r="JU971"/>
      <c r="JV971"/>
      <c r="JW971"/>
      <c r="JX971"/>
      <c r="JY971"/>
      <c r="JZ971"/>
      <c r="KA971"/>
      <c r="KB971"/>
      <c r="KC971"/>
      <c r="KD971"/>
      <c r="KE971"/>
      <c r="KF971">
        <v>171</v>
      </c>
      <c r="KG971">
        <v>230</v>
      </c>
      <c r="KH971">
        <v>109</v>
      </c>
      <c r="KI971">
        <v>110</v>
      </c>
      <c r="KJ971">
        <v>151</v>
      </c>
      <c r="KK971">
        <v>65</v>
      </c>
      <c r="KL971">
        <v>73</v>
      </c>
      <c r="KM971">
        <v>107</v>
      </c>
      <c r="KN971">
        <v>36</v>
      </c>
      <c r="KO971">
        <v>1</v>
      </c>
      <c r="KP971">
        <v>0</v>
      </c>
      <c r="KQ971">
        <v>0</v>
      </c>
      <c r="KR971">
        <v>0</v>
      </c>
      <c r="KS971">
        <v>1</v>
      </c>
      <c r="KT971">
        <v>0</v>
      </c>
      <c r="KU971">
        <v>1</v>
      </c>
      <c r="KV971">
        <v>0</v>
      </c>
      <c r="KW971">
        <v>0</v>
      </c>
      <c r="KX971">
        <v>0</v>
      </c>
      <c r="KY971">
        <v>0</v>
      </c>
      <c r="KZ971">
        <v>0</v>
      </c>
      <c r="LA971">
        <v>0</v>
      </c>
      <c r="LB971">
        <v>0</v>
      </c>
      <c r="LC971">
        <v>0</v>
      </c>
      <c r="LD971">
        <v>1</v>
      </c>
      <c r="LE971">
        <v>0</v>
      </c>
      <c r="LF971">
        <v>0</v>
      </c>
      <c r="LG971">
        <v>0</v>
      </c>
      <c r="LH971">
        <v>0</v>
      </c>
    </row>
    <row r="972" spans="1:320" s="34" customFormat="1" ht="15" customHeight="1" x14ac:dyDescent="0.25">
      <c r="A972" s="45">
        <v>206434018</v>
      </c>
      <c r="B972" s="45" t="s">
        <v>7078</v>
      </c>
      <c r="C972" s="46">
        <v>45292</v>
      </c>
      <c r="D972" s="46">
        <v>45657</v>
      </c>
      <c r="E972" s="47">
        <v>366</v>
      </c>
      <c r="F972" s="45" t="s">
        <v>883</v>
      </c>
      <c r="G972" s="45" t="s">
        <v>884</v>
      </c>
      <c r="H972" s="45" t="s">
        <v>1555</v>
      </c>
      <c r="I972" s="45" t="s">
        <v>886</v>
      </c>
      <c r="J972" s="45" t="s">
        <v>887</v>
      </c>
      <c r="K972" s="45" t="s">
        <v>1556</v>
      </c>
      <c r="L972" s="45" t="s">
        <v>6859</v>
      </c>
      <c r="M972" s="45" t="s">
        <v>7079</v>
      </c>
      <c r="N972" s="45" t="s">
        <v>7080</v>
      </c>
      <c r="O972" s="45" t="s">
        <v>1568</v>
      </c>
      <c r="P972" s="45" t="s">
        <v>7081</v>
      </c>
      <c r="Q972" s="45" t="s">
        <v>7082</v>
      </c>
      <c r="R972" t="s">
        <v>7083</v>
      </c>
      <c r="S972" s="45" t="s">
        <v>884</v>
      </c>
      <c r="T972"/>
      <c r="U972" s="47">
        <v>163</v>
      </c>
      <c r="V972" s="47">
        <v>163</v>
      </c>
      <c r="W972" s="47" t="s">
        <v>913</v>
      </c>
      <c r="X972" s="47">
        <v>59658</v>
      </c>
      <c r="Y972" s="47">
        <v>54437</v>
      </c>
      <c r="Z972" s="48">
        <v>197.61</v>
      </c>
      <c r="AA972" s="44">
        <v>202</v>
      </c>
      <c r="AB972" s="44">
        <v>199</v>
      </c>
      <c r="AC972" s="44">
        <v>5427</v>
      </c>
      <c r="AD972" s="44"/>
      <c r="AE972" s="44">
        <v>686</v>
      </c>
      <c r="AF972" s="44">
        <v>45304</v>
      </c>
      <c r="AG972" s="44"/>
      <c r="AH972" s="47">
        <v>1109</v>
      </c>
      <c r="AI972" s="47"/>
      <c r="AJ972">
        <v>1911</v>
      </c>
      <c r="AK972" t="s">
        <v>895</v>
      </c>
      <c r="AL972">
        <v>54437</v>
      </c>
      <c r="AM972"/>
      <c r="AN972"/>
      <c r="AO972"/>
      <c r="AP972"/>
      <c r="AQ972"/>
      <c r="AR972" s="44"/>
      <c r="AS972" s="44"/>
      <c r="AT972" s="44"/>
      <c r="AU972" s="44">
        <v>14970175</v>
      </c>
      <c r="AV972" s="44">
        <v>2399060</v>
      </c>
      <c r="AW972" s="44">
        <v>-6191959</v>
      </c>
      <c r="AX972" s="44">
        <v>23581</v>
      </c>
      <c r="AY972" s="44">
        <v>23584775</v>
      </c>
      <c r="AZ972" s="21">
        <v>22682829</v>
      </c>
      <c r="BA972" s="21">
        <v>901946</v>
      </c>
      <c r="BB972" s="44">
        <v>-3</v>
      </c>
      <c r="BC972" s="44">
        <v>206000</v>
      </c>
      <c r="BD972" s="44"/>
      <c r="BE972" s="44">
        <v>695943</v>
      </c>
      <c r="BF972" s="44">
        <v>1492425</v>
      </c>
      <c r="BG972" s="44"/>
      <c r="BH972" s="44">
        <v>188650</v>
      </c>
      <c r="BI972" s="21">
        <v>12458600</v>
      </c>
      <c r="BJ972" s="21"/>
      <c r="BK972" s="21">
        <v>304975</v>
      </c>
      <c r="BL972" s="21"/>
      <c r="BM972" s="21">
        <v>525525</v>
      </c>
      <c r="BN972" s="21">
        <v>14970175</v>
      </c>
      <c r="BO972" s="21"/>
      <c r="BP972" s="21"/>
      <c r="BQ972" s="44"/>
      <c r="BR972" s="21"/>
      <c r="BS972" s="44"/>
      <c r="BT972" s="21"/>
      <c r="BU972" s="44"/>
      <c r="BV972" s="21"/>
      <c r="BW972" s="44">
        <v>2046036</v>
      </c>
      <c r="BX972" s="21"/>
      <c r="BY972" s="21"/>
      <c r="BZ972" s="21"/>
      <c r="CA972" s="44">
        <v>21938</v>
      </c>
      <c r="CB972" s="44"/>
      <c r="CC972" s="44">
        <v>79601</v>
      </c>
      <c r="CD972" s="44"/>
      <c r="CE972" s="44"/>
      <c r="CF972" s="44"/>
      <c r="CG972" s="44">
        <v>250693</v>
      </c>
      <c r="CH972" s="44"/>
      <c r="CI972" s="21"/>
      <c r="CJ972" s="44"/>
      <c r="CK972" s="21">
        <v>792</v>
      </c>
      <c r="CL972" s="44"/>
      <c r="CM972" s="44">
        <v>0</v>
      </c>
      <c r="CN972" s="44">
        <v>0</v>
      </c>
      <c r="CO972" s="44">
        <v>907006</v>
      </c>
      <c r="CP972" s="44">
        <v>0</v>
      </c>
      <c r="CQ972" s="21">
        <v>810292</v>
      </c>
      <c r="CR972" s="44">
        <v>229094</v>
      </c>
      <c r="CS972" s="44">
        <v>277780</v>
      </c>
      <c r="CT972" s="44">
        <v>106320</v>
      </c>
      <c r="CU972" s="44"/>
      <c r="CV972" s="44">
        <v>68568</v>
      </c>
      <c r="CW972" s="21"/>
      <c r="CX972" s="21"/>
      <c r="CY972" s="21"/>
      <c r="CZ972" s="21"/>
      <c r="DA972" s="21"/>
      <c r="DB972" s="21"/>
      <c r="DC972" s="21"/>
      <c r="DD972" s="21"/>
      <c r="DE972" s="44"/>
      <c r="DF972" s="21"/>
      <c r="DG972" s="44"/>
      <c r="DH972" s="21"/>
      <c r="DI972" s="44"/>
      <c r="DJ972" s="44"/>
      <c r="DK972" s="44"/>
      <c r="DL972" s="44"/>
      <c r="DM972" s="21"/>
      <c r="DN972" s="44"/>
      <c r="DO972" s="44"/>
      <c r="DP972" s="44"/>
      <c r="DQ972" s="44"/>
      <c r="DR972" s="44"/>
      <c r="DS972" s="44"/>
      <c r="DT972" s="44"/>
      <c r="DU972" s="44"/>
      <c r="DV972" s="44"/>
      <c r="DW972" s="44"/>
      <c r="DX972" s="44"/>
      <c r="DY972" s="44"/>
      <c r="DZ972" s="44"/>
      <c r="EA972" s="44"/>
      <c r="EB972" s="21"/>
      <c r="EC972" s="44">
        <v>-2380913</v>
      </c>
      <c r="ED972" s="44"/>
      <c r="EE972" s="21"/>
      <c r="EF972" s="44"/>
      <c r="EG972" s="21">
        <v>1577</v>
      </c>
      <c r="EH972" s="44"/>
      <c r="EI972" s="21">
        <v>-3316764</v>
      </c>
      <c r="EJ972" s="44"/>
      <c r="EK972" s="44"/>
      <c r="EL972" s="21"/>
      <c r="EM972" s="44">
        <v>-392287</v>
      </c>
      <c r="EN972" s="44"/>
      <c r="EO972" s="44">
        <v>-103572</v>
      </c>
      <c r="EP972" s="21"/>
      <c r="EQ972" s="21"/>
      <c r="ER972" s="21"/>
      <c r="ES972" s="21"/>
      <c r="ET972" s="44"/>
      <c r="EU972" s="21"/>
      <c r="EV972" s="44"/>
      <c r="EW972" s="21"/>
      <c r="EX972" s="44"/>
      <c r="EY972" s="44"/>
      <c r="EZ972" s="21"/>
      <c r="FA972" s="21"/>
      <c r="FB972" s="44"/>
      <c r="FC972" s="44"/>
      <c r="FD972" s="21"/>
      <c r="FE972" s="112"/>
      <c r="FF972" s="44"/>
      <c r="FG972" s="44">
        <v>12616558</v>
      </c>
      <c r="FH972" s="44">
        <v>3912146</v>
      </c>
      <c r="FI972" s="44">
        <v>6154125</v>
      </c>
      <c r="FJ972" s="44">
        <v>365262</v>
      </c>
      <c r="FK972" s="44">
        <v>11836223</v>
      </c>
      <c r="FL972" s="44"/>
      <c r="FM972" s="44"/>
      <c r="FN972" s="44"/>
      <c r="FO972" s="44"/>
      <c r="FP972" s="44"/>
      <c r="FQ972" s="44"/>
      <c r="FR972" s="44"/>
      <c r="FS972" s="44"/>
      <c r="FT972" s="44"/>
      <c r="FU972" s="44"/>
      <c r="FV972" s="21">
        <v>640392</v>
      </c>
      <c r="FW972" s="44"/>
      <c r="FX972" s="44">
        <v>454395</v>
      </c>
      <c r="FY972" s="44">
        <v>121931</v>
      </c>
      <c r="FZ972" s="44">
        <v>281429</v>
      </c>
      <c r="GA972" s="44">
        <v>44776</v>
      </c>
      <c r="GB972" s="44"/>
      <c r="GC972" s="44">
        <v>64415</v>
      </c>
      <c r="GD972" s="44">
        <v>744055</v>
      </c>
      <c r="GE972" s="44">
        <v>755286</v>
      </c>
      <c r="GF972" s="44">
        <v>287205</v>
      </c>
      <c r="GG972" s="44">
        <v>1656878</v>
      </c>
      <c r="GH972" s="44">
        <v>200321</v>
      </c>
      <c r="GI972" s="44">
        <v>407275</v>
      </c>
      <c r="GJ972" s="44">
        <v>166144</v>
      </c>
      <c r="GK972" s="44">
        <v>3717627</v>
      </c>
      <c r="GL972" s="44">
        <v>32839</v>
      </c>
      <c r="GM972" s="44">
        <v>1184761</v>
      </c>
      <c r="GN972" s="44">
        <v>4986</v>
      </c>
      <c r="GO972" s="44">
        <v>81870</v>
      </c>
      <c r="GP972" s="44"/>
      <c r="GQ972" s="44">
        <v>20</v>
      </c>
      <c r="GR972" s="44">
        <v>1</v>
      </c>
      <c r="GS972" s="44">
        <v>10137141</v>
      </c>
      <c r="GT972" s="44"/>
      <c r="GU972" s="21">
        <v>375393</v>
      </c>
      <c r="GV972" s="44"/>
      <c r="GW972" s="44"/>
      <c r="GX972" s="44"/>
      <c r="GY972" s="44">
        <v>10512534</v>
      </c>
      <c r="GZ972" s="44">
        <v>2037214</v>
      </c>
      <c r="HA972" s="44"/>
      <c r="HB972" s="44">
        <v>2076348</v>
      </c>
      <c r="HC972" s="44">
        <v>6398972</v>
      </c>
      <c r="HD972" s="44">
        <v>10512534</v>
      </c>
      <c r="HE972" s="21"/>
      <c r="HF972" s="21"/>
      <c r="HG972" s="21">
        <v>264880</v>
      </c>
      <c r="HH972" s="21">
        <v>2076348</v>
      </c>
      <c r="HI972" s="21">
        <v>0</v>
      </c>
      <c r="HJ972" s="44"/>
      <c r="HK972" s="21"/>
      <c r="HL972" s="21">
        <v>1010487</v>
      </c>
      <c r="HM972" s="21">
        <v>1010487</v>
      </c>
      <c r="HN972" s="21">
        <v>-635094</v>
      </c>
      <c r="HO972" s="21"/>
      <c r="HP972" s="44"/>
      <c r="HQ972" s="47"/>
      <c r="HR972" s="47">
        <v>2076348</v>
      </c>
      <c r="HS972" s="47"/>
      <c r="HT972" s="47" t="s">
        <v>7084</v>
      </c>
      <c r="HU972" s="47">
        <v>7863646.04</v>
      </c>
      <c r="HV972" s="47">
        <v>1740</v>
      </c>
      <c r="HW972" s="47">
        <v>0</v>
      </c>
      <c r="HX972" s="47">
        <v>24492</v>
      </c>
      <c r="HY972" s="47">
        <v>35058</v>
      </c>
      <c r="HZ972" s="47">
        <v>158673</v>
      </c>
      <c r="IA972" s="47">
        <v>0</v>
      </c>
      <c r="IB972" s="47">
        <v>0</v>
      </c>
      <c r="IC972" s="47">
        <v>3355</v>
      </c>
      <c r="ID972">
        <v>13191</v>
      </c>
      <c r="IE972" s="47">
        <v>4679</v>
      </c>
      <c r="IF972">
        <v>25939</v>
      </c>
      <c r="IG972" s="47">
        <v>11852</v>
      </c>
      <c r="IH972" s="47">
        <v>32865</v>
      </c>
      <c r="II972">
        <v>4438</v>
      </c>
      <c r="IJ972">
        <v>12564</v>
      </c>
      <c r="IK972">
        <v>2032</v>
      </c>
      <c r="IL972">
        <v>24104</v>
      </c>
      <c r="IM972">
        <v>354982</v>
      </c>
      <c r="IN972">
        <v>0</v>
      </c>
      <c r="IO972">
        <v>0</v>
      </c>
      <c r="IP972">
        <v>0</v>
      </c>
      <c r="IQ972">
        <v>0</v>
      </c>
      <c r="IR972">
        <v>0</v>
      </c>
      <c r="IS972">
        <v>0</v>
      </c>
      <c r="IT972">
        <v>0</v>
      </c>
      <c r="IU972">
        <v>173928</v>
      </c>
      <c r="IV972">
        <v>0</v>
      </c>
      <c r="IW972">
        <v>1507970</v>
      </c>
      <c r="IX972">
        <v>1697326</v>
      </c>
      <c r="IY972">
        <v>5022623</v>
      </c>
      <c r="IZ972">
        <v>0</v>
      </c>
      <c r="JA972">
        <v>0</v>
      </c>
      <c r="JB972">
        <v>156304</v>
      </c>
      <c r="JC972">
        <v>773177</v>
      </c>
      <c r="JD972">
        <v>163677</v>
      </c>
      <c r="JE972">
        <v>530972</v>
      </c>
      <c r="JF972">
        <v>225203</v>
      </c>
      <c r="JG972">
        <v>765428</v>
      </c>
      <c r="JH972">
        <v>155481</v>
      </c>
      <c r="JI972">
        <v>307409</v>
      </c>
      <c r="JJ972">
        <v>123997</v>
      </c>
      <c r="JK972">
        <v>1013063</v>
      </c>
      <c r="JL972">
        <v>12616558</v>
      </c>
      <c r="JM972">
        <v>0</v>
      </c>
      <c r="JN972">
        <v>0</v>
      </c>
      <c r="JO972">
        <v>0</v>
      </c>
      <c r="JP972">
        <v>0</v>
      </c>
      <c r="JQ972">
        <v>0</v>
      </c>
      <c r="JR972">
        <v>0</v>
      </c>
      <c r="JS972">
        <v>0</v>
      </c>
      <c r="JT972"/>
      <c r="JU972"/>
      <c r="JV972"/>
      <c r="JW972"/>
      <c r="JX972"/>
      <c r="JY972">
        <v>13191</v>
      </c>
      <c r="JZ972"/>
      <c r="KA972"/>
      <c r="KB972"/>
      <c r="KC972"/>
      <c r="KD972"/>
      <c r="KE972">
        <v>773177</v>
      </c>
      <c r="KF972">
        <v>226</v>
      </c>
      <c r="KG972">
        <v>282</v>
      </c>
      <c r="KH972">
        <v>172</v>
      </c>
      <c r="KI972">
        <v>163</v>
      </c>
      <c r="KJ972">
        <v>203</v>
      </c>
      <c r="KK972">
        <v>121</v>
      </c>
      <c r="KL972">
        <v>92</v>
      </c>
      <c r="KM972">
        <v>116</v>
      </c>
      <c r="KN972">
        <v>73</v>
      </c>
      <c r="KO972">
        <v>1</v>
      </c>
      <c r="KP972">
        <v>0</v>
      </c>
      <c r="KQ972">
        <v>0</v>
      </c>
      <c r="KR972">
        <v>0</v>
      </c>
      <c r="KS972">
        <v>0</v>
      </c>
      <c r="KT972">
        <v>1</v>
      </c>
      <c r="KU972">
        <v>1</v>
      </c>
      <c r="KV972">
        <v>0</v>
      </c>
      <c r="KW972">
        <v>0</v>
      </c>
      <c r="KX972">
        <v>0</v>
      </c>
      <c r="KY972">
        <v>0</v>
      </c>
      <c r="KZ972">
        <v>0</v>
      </c>
      <c r="LA972">
        <v>0</v>
      </c>
      <c r="LB972">
        <v>0</v>
      </c>
      <c r="LC972">
        <v>0</v>
      </c>
      <c r="LD972">
        <v>1</v>
      </c>
      <c r="LE972">
        <v>0</v>
      </c>
      <c r="LF972">
        <v>0</v>
      </c>
      <c r="LG972">
        <v>0</v>
      </c>
      <c r="LH972">
        <v>0</v>
      </c>
    </row>
    <row r="973" spans="1:320" s="34" customFormat="1" ht="15" customHeight="1" x14ac:dyDescent="0.25">
      <c r="A973" s="45">
        <v>206434026</v>
      </c>
      <c r="B973" s="45" t="s">
        <v>7085</v>
      </c>
      <c r="C973" s="46">
        <v>45323</v>
      </c>
      <c r="D973" s="46">
        <v>45657</v>
      </c>
      <c r="E973" s="47">
        <v>335</v>
      </c>
      <c r="F973" s="45" t="s">
        <v>883</v>
      </c>
      <c r="G973" s="45" t="s">
        <v>884</v>
      </c>
      <c r="H973" s="45" t="s">
        <v>1555</v>
      </c>
      <c r="I973" s="45" t="s">
        <v>886</v>
      </c>
      <c r="J973" s="45" t="s">
        <v>887</v>
      </c>
      <c r="K973" s="45" t="s">
        <v>1556</v>
      </c>
      <c r="L973" s="45" t="s">
        <v>6873</v>
      </c>
      <c r="M973" s="45" t="s">
        <v>7086</v>
      </c>
      <c r="N973" s="45" t="s">
        <v>7087</v>
      </c>
      <c r="O973" s="45" t="s">
        <v>1606</v>
      </c>
      <c r="P973" s="45" t="s">
        <v>7001</v>
      </c>
      <c r="Q973" s="45" t="s">
        <v>7088</v>
      </c>
      <c r="R973" t="s">
        <v>7003</v>
      </c>
      <c r="S973" s="45" t="s">
        <v>893</v>
      </c>
      <c r="T973"/>
      <c r="U973" s="47">
        <v>140</v>
      </c>
      <c r="V973" s="47">
        <v>140</v>
      </c>
      <c r="W973" s="47" t="s">
        <v>913</v>
      </c>
      <c r="X973" s="47">
        <v>46900</v>
      </c>
      <c r="Y973" s="47">
        <v>43533</v>
      </c>
      <c r="Z973" s="48">
        <v>199.33</v>
      </c>
      <c r="AA973" s="44">
        <v>395</v>
      </c>
      <c r="AB973" s="44">
        <v>356</v>
      </c>
      <c r="AC973" s="44">
        <v>9506</v>
      </c>
      <c r="AD973" s="44">
        <v>6010</v>
      </c>
      <c r="AE973" s="44">
        <v>1253</v>
      </c>
      <c r="AF973" s="44">
        <v>22704</v>
      </c>
      <c r="AG973" s="44"/>
      <c r="AH973" s="47">
        <v>21</v>
      </c>
      <c r="AI973" s="47">
        <v>1269</v>
      </c>
      <c r="AJ973">
        <v>2770</v>
      </c>
      <c r="AK973" t="s">
        <v>895</v>
      </c>
      <c r="AL973">
        <v>43533</v>
      </c>
      <c r="AM973"/>
      <c r="AN973"/>
      <c r="AO973"/>
      <c r="AP973"/>
      <c r="AQ973"/>
      <c r="AR973" s="44"/>
      <c r="AS973" s="44"/>
      <c r="AT973" s="44"/>
      <c r="AU973" s="44">
        <v>34900450</v>
      </c>
      <c r="AV973" s="44">
        <v>6627158</v>
      </c>
      <c r="AW973" s="44">
        <v>13932883</v>
      </c>
      <c r="AX973" s="44">
        <v>701</v>
      </c>
      <c r="AY973" s="44">
        <v>27595426</v>
      </c>
      <c r="AZ973" s="21">
        <v>23159416</v>
      </c>
      <c r="BA973" s="21">
        <v>4436010</v>
      </c>
      <c r="BB973" s="44">
        <v>-4</v>
      </c>
      <c r="BC973" s="44"/>
      <c r="BD973" s="44"/>
      <c r="BE973" s="44">
        <v>4436006</v>
      </c>
      <c r="BF973" s="44">
        <v>11882500</v>
      </c>
      <c r="BG973" s="44">
        <v>7512500</v>
      </c>
      <c r="BH973" s="44">
        <v>676000</v>
      </c>
      <c r="BI973" s="21">
        <v>12498000</v>
      </c>
      <c r="BJ973" s="21"/>
      <c r="BK973" s="21">
        <v>26250</v>
      </c>
      <c r="BL973" s="21">
        <v>814800</v>
      </c>
      <c r="BM973" s="21">
        <v>1490400</v>
      </c>
      <c r="BN973" s="21">
        <v>34900450</v>
      </c>
      <c r="BO973" s="21"/>
      <c r="BP973" s="21"/>
      <c r="BQ973" s="44"/>
      <c r="BR973" s="21"/>
      <c r="BS973" s="44"/>
      <c r="BT973" s="21"/>
      <c r="BU973" s="44"/>
      <c r="BV973" s="21"/>
      <c r="BW973" s="44">
        <v>4534303</v>
      </c>
      <c r="BX973" s="21"/>
      <c r="BY973" s="21">
        <v>1998667</v>
      </c>
      <c r="BZ973" s="21"/>
      <c r="CA973" s="44">
        <v>17368</v>
      </c>
      <c r="CB973" s="44"/>
      <c r="CC973" s="44">
        <v>37244</v>
      </c>
      <c r="CD973" s="44"/>
      <c r="CE973" s="44"/>
      <c r="CF973" s="44"/>
      <c r="CG973" s="44">
        <v>7639</v>
      </c>
      <c r="CH973" s="44"/>
      <c r="CI973" s="21">
        <v>30952</v>
      </c>
      <c r="CJ973" s="44"/>
      <c r="CK973" s="21">
        <v>985</v>
      </c>
      <c r="CL973" s="44"/>
      <c r="CM973" s="44">
        <v>0</v>
      </c>
      <c r="CN973" s="44">
        <v>0</v>
      </c>
      <c r="CO973" s="44">
        <v>2406725</v>
      </c>
      <c r="CP973" s="44">
        <v>750</v>
      </c>
      <c r="CQ973" s="21">
        <v>2681690</v>
      </c>
      <c r="CR973" s="44">
        <v>274650</v>
      </c>
      <c r="CS973" s="44">
        <v>978055</v>
      </c>
      <c r="CT973" s="44">
        <v>220774</v>
      </c>
      <c r="CU973" s="44"/>
      <c r="CV973" s="44">
        <v>64514</v>
      </c>
      <c r="CW973" s="21"/>
      <c r="CX973" s="21"/>
      <c r="CY973" s="21"/>
      <c r="CZ973" s="21"/>
      <c r="DA973" s="21"/>
      <c r="DB973" s="21"/>
      <c r="DC973" s="21"/>
      <c r="DD973" s="21"/>
      <c r="DE973" s="44"/>
      <c r="DF973" s="21"/>
      <c r="DG973" s="44"/>
      <c r="DH973" s="21"/>
      <c r="DI973" s="44"/>
      <c r="DJ973" s="44"/>
      <c r="DK973" s="44"/>
      <c r="DL973" s="44"/>
      <c r="DM973" s="21"/>
      <c r="DN973" s="44"/>
      <c r="DO973" s="44"/>
      <c r="DP973" s="44"/>
      <c r="DQ973" s="44"/>
      <c r="DR973" s="44"/>
      <c r="DS973" s="44"/>
      <c r="DT973" s="44"/>
      <c r="DU973" s="44"/>
      <c r="DV973" s="44"/>
      <c r="DW973" s="44"/>
      <c r="DX973" s="44"/>
      <c r="DY973" s="44"/>
      <c r="DZ973" s="44"/>
      <c r="EA973" s="44"/>
      <c r="EB973" s="21"/>
      <c r="EC973" s="44">
        <v>3382298</v>
      </c>
      <c r="ED973" s="44"/>
      <c r="EE973" s="21">
        <v>4969946</v>
      </c>
      <c r="EF973" s="44"/>
      <c r="EG973" s="21">
        <v>95405</v>
      </c>
      <c r="EH973" s="44"/>
      <c r="EI973" s="21">
        <v>4980744</v>
      </c>
      <c r="EJ973" s="44"/>
      <c r="EK973" s="44"/>
      <c r="EL973" s="21"/>
      <c r="EM973" s="44">
        <v>23662</v>
      </c>
      <c r="EN973" s="44"/>
      <c r="EO973" s="44">
        <v>480828</v>
      </c>
      <c r="EP973" s="21"/>
      <c r="EQ973" s="21"/>
      <c r="ER973" s="21"/>
      <c r="ES973" s="21"/>
      <c r="ET973" s="44"/>
      <c r="EU973" s="21"/>
      <c r="EV973" s="44"/>
      <c r="EW973" s="21"/>
      <c r="EX973" s="44"/>
      <c r="EY973" s="44"/>
      <c r="EZ973" s="21"/>
      <c r="FA973" s="21"/>
      <c r="FB973" s="44"/>
      <c r="FC973" s="44"/>
      <c r="FD973" s="21"/>
      <c r="FE973" s="112"/>
      <c r="FF973" s="44"/>
      <c r="FG973" s="44">
        <v>10632999</v>
      </c>
      <c r="FH973" s="44">
        <v>2232867</v>
      </c>
      <c r="FI973" s="44">
        <v>10293550</v>
      </c>
      <c r="FJ973" s="44">
        <v>175958</v>
      </c>
      <c r="FK973" s="44">
        <v>8874982</v>
      </c>
      <c r="FL973" s="44"/>
      <c r="FM973" s="44"/>
      <c r="FN973" s="44"/>
      <c r="FO973" s="44"/>
      <c r="FP973" s="44"/>
      <c r="FQ973" s="44"/>
      <c r="FR973" s="44"/>
      <c r="FS973" s="44"/>
      <c r="FT973" s="44">
        <v>2069</v>
      </c>
      <c r="FU973" s="44"/>
      <c r="FV973" s="21">
        <v>576763</v>
      </c>
      <c r="FW973" s="44"/>
      <c r="FX973" s="44">
        <v>739359</v>
      </c>
      <c r="FY973" s="44">
        <v>193817</v>
      </c>
      <c r="FZ973" s="44">
        <v>411927</v>
      </c>
      <c r="GA973" s="44">
        <v>111291</v>
      </c>
      <c r="GB973" s="44"/>
      <c r="GC973" s="44">
        <v>120336</v>
      </c>
      <c r="GD973" s="44">
        <v>840174</v>
      </c>
      <c r="GE973" s="44">
        <v>335681</v>
      </c>
      <c r="GF973" s="44">
        <v>318264</v>
      </c>
      <c r="GG973" s="44">
        <v>1322626</v>
      </c>
      <c r="GH973" s="44">
        <v>315736</v>
      </c>
      <c r="GI973" s="44">
        <v>171604</v>
      </c>
      <c r="GJ973" s="44">
        <v>29371</v>
      </c>
      <c r="GK973" s="44">
        <v>5584684</v>
      </c>
      <c r="GL973" s="44">
        <v>18435</v>
      </c>
      <c r="GM973" s="44">
        <v>2440242</v>
      </c>
      <c r="GN973" s="44">
        <v>163965</v>
      </c>
      <c r="GO973" s="44">
        <v>34373</v>
      </c>
      <c r="GP973" s="44"/>
      <c r="GQ973" s="44">
        <v>13631</v>
      </c>
      <c r="GR973" s="44">
        <v>540086</v>
      </c>
      <c r="GS973" s="44">
        <v>6896470</v>
      </c>
      <c r="GT973" s="44"/>
      <c r="GU973" s="21">
        <v>462482</v>
      </c>
      <c r="GV973" s="44">
        <v>54087</v>
      </c>
      <c r="GW973" s="44"/>
      <c r="GX973" s="44"/>
      <c r="GY973" s="44">
        <v>7413039</v>
      </c>
      <c r="GZ973" s="44">
        <v>2977033</v>
      </c>
      <c r="HA973" s="44"/>
      <c r="HB973" s="44"/>
      <c r="HC973" s="44">
        <v>4436006</v>
      </c>
      <c r="HD973" s="44">
        <v>7413039</v>
      </c>
      <c r="HE973" s="21">
        <v>2168697</v>
      </c>
      <c r="HF973" s="21"/>
      <c r="HG973" s="21"/>
      <c r="HH973" s="21"/>
      <c r="HI973" s="21">
        <v>0</v>
      </c>
      <c r="HJ973" s="44"/>
      <c r="HK973" s="21">
        <v>263337</v>
      </c>
      <c r="HL973" s="21">
        <v>217580</v>
      </c>
      <c r="HM973" s="21">
        <v>480917</v>
      </c>
      <c r="HN973" s="21">
        <v>-18435</v>
      </c>
      <c r="HO973" s="21"/>
      <c r="HP973" s="44"/>
      <c r="HQ973" s="47"/>
      <c r="HR973" s="47"/>
      <c r="HS973" s="47"/>
      <c r="HT973" s="47" t="s">
        <v>1759</v>
      </c>
      <c r="HU973" s="47">
        <v>0</v>
      </c>
      <c r="HV973" s="47">
        <v>1821</v>
      </c>
      <c r="HW973" s="47">
        <v>0</v>
      </c>
      <c r="HX973" s="47">
        <v>26914</v>
      </c>
      <c r="HY973" s="47">
        <v>34866</v>
      </c>
      <c r="HZ973" s="47">
        <v>90887</v>
      </c>
      <c r="IA973" s="47">
        <v>0</v>
      </c>
      <c r="IB973" s="47">
        <v>0</v>
      </c>
      <c r="IC973" s="47">
        <v>0</v>
      </c>
      <c r="ID973">
        <v>15713</v>
      </c>
      <c r="IE973" s="47">
        <v>3362</v>
      </c>
      <c r="IF973">
        <v>12495</v>
      </c>
      <c r="IG973" s="47">
        <v>8516</v>
      </c>
      <c r="IH973" s="47">
        <v>25447</v>
      </c>
      <c r="II973">
        <v>4807</v>
      </c>
      <c r="IJ973">
        <v>5127</v>
      </c>
      <c r="IK973">
        <v>296</v>
      </c>
      <c r="IL973">
        <v>22131</v>
      </c>
      <c r="IM973">
        <v>252382</v>
      </c>
      <c r="IN973">
        <v>0</v>
      </c>
      <c r="IO973">
        <v>486</v>
      </c>
      <c r="IP973">
        <v>3746</v>
      </c>
      <c r="IQ973">
        <v>13959</v>
      </c>
      <c r="IR973">
        <v>0</v>
      </c>
      <c r="IS973">
        <v>0</v>
      </c>
      <c r="IT973">
        <v>18191</v>
      </c>
      <c r="IU973">
        <v>369516</v>
      </c>
      <c r="IV973">
        <v>0</v>
      </c>
      <c r="IW973">
        <v>1589084</v>
      </c>
      <c r="IX973">
        <v>1715307</v>
      </c>
      <c r="IY973">
        <v>2612276</v>
      </c>
      <c r="IZ973">
        <v>0</v>
      </c>
      <c r="JA973">
        <v>0</v>
      </c>
      <c r="JB973">
        <v>0</v>
      </c>
      <c r="JC973">
        <v>898947</v>
      </c>
      <c r="JD973">
        <v>115119</v>
      </c>
      <c r="JE973">
        <v>245128</v>
      </c>
      <c r="JF973">
        <v>192012</v>
      </c>
      <c r="JG973">
        <v>676992</v>
      </c>
      <c r="JH973">
        <v>253147</v>
      </c>
      <c r="JI973">
        <v>113448</v>
      </c>
      <c r="JJ973">
        <v>16365</v>
      </c>
      <c r="JK973">
        <v>1835658</v>
      </c>
      <c r="JL973">
        <v>10632999</v>
      </c>
      <c r="JM973">
        <v>0</v>
      </c>
      <c r="JN973">
        <v>46138</v>
      </c>
      <c r="JO973">
        <v>223149</v>
      </c>
      <c r="JP973">
        <v>524579</v>
      </c>
      <c r="JQ973">
        <v>0</v>
      </c>
      <c r="JR973">
        <v>0</v>
      </c>
      <c r="JS973">
        <v>793866</v>
      </c>
      <c r="JT973"/>
      <c r="JU973"/>
      <c r="JV973"/>
      <c r="JW973"/>
      <c r="JX973"/>
      <c r="JY973">
        <v>15713</v>
      </c>
      <c r="JZ973"/>
      <c r="KA973"/>
      <c r="KB973"/>
      <c r="KC973"/>
      <c r="KD973"/>
      <c r="KE973">
        <v>898947</v>
      </c>
      <c r="KF973">
        <v>156</v>
      </c>
      <c r="KG973">
        <v>290</v>
      </c>
      <c r="KH973">
        <v>87</v>
      </c>
      <c r="KI973">
        <v>110</v>
      </c>
      <c r="KJ973">
        <v>219</v>
      </c>
      <c r="KK973">
        <v>58</v>
      </c>
      <c r="KL973">
        <v>59</v>
      </c>
      <c r="KM973">
        <v>113</v>
      </c>
      <c r="KN973">
        <v>33</v>
      </c>
      <c r="KO973">
        <v>1</v>
      </c>
      <c r="KP973">
        <v>0</v>
      </c>
      <c r="KQ973">
        <v>0</v>
      </c>
      <c r="KR973">
        <v>0</v>
      </c>
      <c r="KS973">
        <v>0</v>
      </c>
      <c r="KT973">
        <v>1</v>
      </c>
      <c r="KU973">
        <v>1</v>
      </c>
      <c r="KV973">
        <v>0</v>
      </c>
      <c r="KW973">
        <v>0</v>
      </c>
      <c r="KX973">
        <v>0</v>
      </c>
      <c r="KY973">
        <v>0</v>
      </c>
      <c r="KZ973">
        <v>0</v>
      </c>
      <c r="LA973">
        <v>0</v>
      </c>
      <c r="LB973">
        <v>0</v>
      </c>
      <c r="LC973">
        <v>0</v>
      </c>
      <c r="LD973">
        <v>1</v>
      </c>
      <c r="LE973">
        <v>0</v>
      </c>
      <c r="LF973">
        <v>0</v>
      </c>
      <c r="LG973">
        <v>0</v>
      </c>
      <c r="LH973">
        <v>0</v>
      </c>
    </row>
    <row r="974" spans="1:320" s="34" customFormat="1" ht="15" customHeight="1" x14ac:dyDescent="0.25">
      <c r="A974" s="45">
        <v>206434056</v>
      </c>
      <c r="B974" s="45" t="s">
        <v>1608</v>
      </c>
      <c r="C974" s="46">
        <v>45292</v>
      </c>
      <c r="D974" s="46">
        <v>45657</v>
      </c>
      <c r="E974" s="47">
        <v>366</v>
      </c>
      <c r="F974" s="45" t="s">
        <v>883</v>
      </c>
      <c r="G974" s="45" t="s">
        <v>893</v>
      </c>
      <c r="H974" s="45" t="s">
        <v>1555</v>
      </c>
      <c r="I974" s="45" t="s">
        <v>916</v>
      </c>
      <c r="J974" s="45" t="s">
        <v>887</v>
      </c>
      <c r="K974" s="45" t="s">
        <v>1556</v>
      </c>
      <c r="L974" s="45" t="s">
        <v>6873</v>
      </c>
      <c r="M974" s="45" t="s">
        <v>1609</v>
      </c>
      <c r="N974" s="45" t="s">
        <v>1610</v>
      </c>
      <c r="O974" s="45" t="s">
        <v>1580</v>
      </c>
      <c r="P974" s="45" t="s">
        <v>1611</v>
      </c>
      <c r="Q974" s="45" t="s">
        <v>953</v>
      </c>
      <c r="R974" t="s">
        <v>1612</v>
      </c>
      <c r="S974" s="45" t="s">
        <v>884</v>
      </c>
      <c r="T974"/>
      <c r="U974" s="47">
        <v>48</v>
      </c>
      <c r="V974" s="47">
        <v>48</v>
      </c>
      <c r="W974" s="47" t="s">
        <v>1728</v>
      </c>
      <c r="X974" s="47">
        <v>17568</v>
      </c>
      <c r="Y974" s="47">
        <v>12727</v>
      </c>
      <c r="Z974" s="48">
        <v>72.44</v>
      </c>
      <c r="AA974" s="44">
        <v>236</v>
      </c>
      <c r="AB974" s="44">
        <v>228</v>
      </c>
      <c r="AC974" s="44">
        <v>4554</v>
      </c>
      <c r="AD974" s="44">
        <v>217</v>
      </c>
      <c r="AE974" s="44"/>
      <c r="AF974" s="44"/>
      <c r="AG974" s="44"/>
      <c r="AH974" s="47"/>
      <c r="AI974" s="47">
        <v>7956</v>
      </c>
      <c r="AJ974"/>
      <c r="AK974" t="s">
        <v>895</v>
      </c>
      <c r="AL974">
        <v>12727</v>
      </c>
      <c r="AM974"/>
      <c r="AN974"/>
      <c r="AO974"/>
      <c r="AP974"/>
      <c r="AQ974"/>
      <c r="AR974" s="44"/>
      <c r="AS974" s="44"/>
      <c r="AT974" s="44"/>
      <c r="AU974" s="44">
        <v>13411285</v>
      </c>
      <c r="AV974" s="44">
        <v>2551072</v>
      </c>
      <c r="AW974" s="44">
        <v>1824257</v>
      </c>
      <c r="AX974" s="44">
        <v>570485</v>
      </c>
      <c r="AY974" s="44">
        <v>14708585</v>
      </c>
      <c r="AZ974" s="21">
        <v>10766538</v>
      </c>
      <c r="BA974" s="21">
        <v>3942047</v>
      </c>
      <c r="BB974" s="44">
        <v>-5171645</v>
      </c>
      <c r="BC974" s="44"/>
      <c r="BD974" s="44"/>
      <c r="BE974" s="44">
        <v>-1229598</v>
      </c>
      <c r="BF974" s="44">
        <v>2614342</v>
      </c>
      <c r="BG974" s="44">
        <v>120626</v>
      </c>
      <c r="BH974" s="44"/>
      <c r="BI974" s="21"/>
      <c r="BJ974" s="21"/>
      <c r="BK974" s="21"/>
      <c r="BL974" s="21">
        <v>10676317</v>
      </c>
      <c r="BM974" s="21"/>
      <c r="BN974" s="21">
        <v>13411285</v>
      </c>
      <c r="BO974" s="21"/>
      <c r="BP974" s="21"/>
      <c r="BQ974" s="44"/>
      <c r="BR974" s="21"/>
      <c r="BS974" s="44"/>
      <c r="BT974" s="21"/>
      <c r="BU974" s="44"/>
      <c r="BV974" s="21"/>
      <c r="BW974" s="44">
        <v>2321691</v>
      </c>
      <c r="BX974" s="21"/>
      <c r="BY974" s="21">
        <v>195624</v>
      </c>
      <c r="BZ974" s="21"/>
      <c r="CA974" s="44"/>
      <c r="CB974" s="44"/>
      <c r="CC974" s="44"/>
      <c r="CD974" s="44"/>
      <c r="CE974" s="44"/>
      <c r="CF974" s="44"/>
      <c r="CG974" s="44"/>
      <c r="CH974" s="44"/>
      <c r="CI974" s="21">
        <v>33757</v>
      </c>
      <c r="CJ974" s="44"/>
      <c r="CK974" s="21"/>
      <c r="CL974" s="44"/>
      <c r="CM974" s="44">
        <v>38998</v>
      </c>
      <c r="CN974" s="44">
        <v>0</v>
      </c>
      <c r="CO974" s="44">
        <v>1024495</v>
      </c>
      <c r="CP974" s="44">
        <v>109</v>
      </c>
      <c r="CQ974" s="21">
        <v>758560</v>
      </c>
      <c r="CR974" s="44">
        <v>205260</v>
      </c>
      <c r="CS974" s="44">
        <v>343802</v>
      </c>
      <c r="CT974" s="44">
        <v>126527</v>
      </c>
      <c r="CU974" s="44"/>
      <c r="CV974" s="44">
        <v>53321</v>
      </c>
      <c r="CW974" s="21"/>
      <c r="CX974" s="21"/>
      <c r="CY974" s="21"/>
      <c r="CZ974" s="21"/>
      <c r="DA974" s="21"/>
      <c r="DB974" s="21"/>
      <c r="DC974" s="21"/>
      <c r="DD974" s="21"/>
      <c r="DE974" s="44"/>
      <c r="DF974" s="21"/>
      <c r="DG974" s="44"/>
      <c r="DH974" s="21"/>
      <c r="DI974" s="44"/>
      <c r="DJ974" s="44"/>
      <c r="DK974" s="44"/>
      <c r="DL974" s="44"/>
      <c r="DM974" s="21">
        <v>1651766</v>
      </c>
      <c r="DN974" s="44"/>
      <c r="DO974" s="44"/>
      <c r="DP974" s="44"/>
      <c r="DQ974" s="44"/>
      <c r="DR974" s="44"/>
      <c r="DS974" s="44"/>
      <c r="DT974" s="44"/>
      <c r="DU974" s="44"/>
      <c r="DV974" s="44"/>
      <c r="DW974" s="44"/>
      <c r="DX974" s="44"/>
      <c r="DY974" s="44"/>
      <c r="DZ974" s="44"/>
      <c r="EA974" s="44"/>
      <c r="EB974" s="21"/>
      <c r="EC974" s="44">
        <v>121098</v>
      </c>
      <c r="ED974" s="44"/>
      <c r="EE974" s="21">
        <v>51393</v>
      </c>
      <c r="EF974" s="44"/>
      <c r="EG974" s="21"/>
      <c r="EH974" s="44"/>
      <c r="EI974" s="21"/>
      <c r="EJ974" s="44"/>
      <c r="EK974" s="44"/>
      <c r="EL974" s="21"/>
      <c r="EM974" s="44"/>
      <c r="EN974" s="44"/>
      <c r="EO974" s="44"/>
      <c r="EP974" s="21"/>
      <c r="EQ974" s="21"/>
      <c r="ER974" s="21"/>
      <c r="ES974" s="21"/>
      <c r="ET974" s="44"/>
      <c r="EU974" s="21"/>
      <c r="EV974" s="44"/>
      <c r="EW974" s="21"/>
      <c r="EX974" s="44"/>
      <c r="EY974" s="44"/>
      <c r="EZ974" s="21"/>
      <c r="FA974" s="21"/>
      <c r="FB974" s="44"/>
      <c r="FC974" s="44"/>
      <c r="FD974" s="21"/>
      <c r="FE974" s="112"/>
      <c r="FF974" s="44"/>
      <c r="FG974" s="44">
        <v>6895809</v>
      </c>
      <c r="FH974" s="44">
        <v>1739143</v>
      </c>
      <c r="FI974" s="44">
        <v>10900848</v>
      </c>
      <c r="FJ974" s="44">
        <v>177944</v>
      </c>
      <c r="FK974" s="44">
        <v>3829373</v>
      </c>
      <c r="FL974" s="44"/>
      <c r="FM974" s="44"/>
      <c r="FN974" s="44"/>
      <c r="FO974" s="44"/>
      <c r="FP974" s="44"/>
      <c r="FQ974" s="44"/>
      <c r="FR974" s="44"/>
      <c r="FS974" s="44"/>
      <c r="FT974" s="44">
        <v>160138</v>
      </c>
      <c r="FU974" s="44"/>
      <c r="FV974" s="21">
        <v>855058</v>
      </c>
      <c r="FW974" s="44">
        <v>128</v>
      </c>
      <c r="FX974" s="44">
        <v>117219</v>
      </c>
      <c r="FY974" s="44">
        <v>20576</v>
      </c>
      <c r="FZ974" s="44">
        <v>173358</v>
      </c>
      <c r="GA974" s="44">
        <v>62938</v>
      </c>
      <c r="GB974" s="44"/>
      <c r="GC974" s="44">
        <v>33406</v>
      </c>
      <c r="GD974" s="44">
        <v>613728</v>
      </c>
      <c r="GE974" s="44">
        <v>305514</v>
      </c>
      <c r="GF974" s="44">
        <v>166045</v>
      </c>
      <c r="GG974" s="44">
        <v>1116934</v>
      </c>
      <c r="GH974" s="44">
        <v>126846</v>
      </c>
      <c r="GI974" s="44">
        <v>96634</v>
      </c>
      <c r="GJ974" s="44">
        <v>2833</v>
      </c>
      <c r="GK974" s="44">
        <v>2298917</v>
      </c>
      <c r="GL974" s="44"/>
      <c r="GM974" s="44">
        <v>664408</v>
      </c>
      <c r="GN974" s="44"/>
      <c r="GO974" s="44">
        <v>122485</v>
      </c>
      <c r="GP974" s="44"/>
      <c r="GQ974" s="44"/>
      <c r="GR974" s="44"/>
      <c r="GS974" s="44">
        <v>6993535</v>
      </c>
      <c r="GT974" s="44"/>
      <c r="GU974" s="21"/>
      <c r="GV974" s="44"/>
      <c r="GW974" s="44">
        <v>9329926</v>
      </c>
      <c r="GX974" s="44"/>
      <c r="GY974" s="44">
        <v>16323461</v>
      </c>
      <c r="GZ974" s="44">
        <v>23188329</v>
      </c>
      <c r="HA974" s="44"/>
      <c r="HB974" s="44"/>
      <c r="HC974" s="44">
        <v>-6864868</v>
      </c>
      <c r="HD974" s="44">
        <v>16323461</v>
      </c>
      <c r="HE974" s="21">
        <v>26854</v>
      </c>
      <c r="HF974" s="21"/>
      <c r="HG974" s="21">
        <v>9202839</v>
      </c>
      <c r="HH974" s="21"/>
      <c r="HI974" s="21">
        <v>0</v>
      </c>
      <c r="HJ974" s="44"/>
      <c r="HK974" s="21"/>
      <c r="HL974" s="21"/>
      <c r="HM974" s="21">
        <v>0</v>
      </c>
      <c r="HN974" s="21">
        <v>0</v>
      </c>
      <c r="HO974" s="21"/>
      <c r="HP974" s="44"/>
      <c r="HQ974" s="47"/>
      <c r="HR974" s="47"/>
      <c r="HS974" s="47"/>
      <c r="HT974" s="47" t="s">
        <v>2534</v>
      </c>
      <c r="HU974" s="47">
        <v>5101432.38</v>
      </c>
      <c r="HV974" s="47">
        <v>1623</v>
      </c>
      <c r="HW974" s="47">
        <v>0</v>
      </c>
      <c r="HX974" s="47">
        <v>11324</v>
      </c>
      <c r="HY974" s="47">
        <v>16523</v>
      </c>
      <c r="HZ974" s="47">
        <v>42758</v>
      </c>
      <c r="IA974" s="47">
        <v>0</v>
      </c>
      <c r="IB974" s="47">
        <v>0</v>
      </c>
      <c r="IC974" s="47">
        <v>1825</v>
      </c>
      <c r="ID974"/>
      <c r="IE974" s="47">
        <v>2417</v>
      </c>
      <c r="IF974">
        <v>7988</v>
      </c>
      <c r="IG974" s="47">
        <v>5151</v>
      </c>
      <c r="IH974" s="47">
        <v>21791</v>
      </c>
      <c r="II974">
        <v>1000</v>
      </c>
      <c r="IJ974">
        <v>3243</v>
      </c>
      <c r="IK974"/>
      <c r="IL974">
        <v>10762</v>
      </c>
      <c r="IM974">
        <v>126405</v>
      </c>
      <c r="IN974">
        <v>0</v>
      </c>
      <c r="IO974">
        <v>410</v>
      </c>
      <c r="IP974">
        <v>0</v>
      </c>
      <c r="IQ974">
        <v>120</v>
      </c>
      <c r="IR974">
        <v>0</v>
      </c>
      <c r="IS974">
        <v>0</v>
      </c>
      <c r="IT974">
        <v>530</v>
      </c>
      <c r="IU974">
        <v>130936</v>
      </c>
      <c r="IV974">
        <v>0</v>
      </c>
      <c r="IW974">
        <v>716417</v>
      </c>
      <c r="IX974">
        <v>777149</v>
      </c>
      <c r="IY974">
        <v>1262339</v>
      </c>
      <c r="IZ974">
        <v>0</v>
      </c>
      <c r="JA974">
        <v>0</v>
      </c>
      <c r="JB974">
        <v>107146</v>
      </c>
      <c r="JC974"/>
      <c r="JD974">
        <v>111520</v>
      </c>
      <c r="JE974">
        <v>193919</v>
      </c>
      <c r="JF974">
        <v>129943</v>
      </c>
      <c r="JG974">
        <v>601400</v>
      </c>
      <c r="JH974">
        <v>41534</v>
      </c>
      <c r="JI974">
        <v>79664</v>
      </c>
      <c r="JJ974"/>
      <c r="JK974">
        <v>337758</v>
      </c>
      <c r="JL974">
        <v>4489725</v>
      </c>
      <c r="JM974">
        <v>0</v>
      </c>
      <c r="JN974">
        <v>39089</v>
      </c>
      <c r="JO974">
        <v>0</v>
      </c>
      <c r="JP974">
        <v>5320</v>
      </c>
      <c r="JQ974">
        <v>0</v>
      </c>
      <c r="JR974">
        <v>0</v>
      </c>
      <c r="JS974">
        <v>44409</v>
      </c>
      <c r="JT974"/>
      <c r="JU974"/>
      <c r="JV974"/>
      <c r="JW974"/>
      <c r="JX974"/>
      <c r="JY974"/>
      <c r="JZ974"/>
      <c r="KA974"/>
      <c r="KB974"/>
      <c r="KC974"/>
      <c r="KD974"/>
      <c r="KE974"/>
      <c r="KF974">
        <v>192</v>
      </c>
      <c r="KG974">
        <v>253</v>
      </c>
      <c r="KH974">
        <v>130</v>
      </c>
      <c r="KI974">
        <v>96</v>
      </c>
      <c r="KJ974">
        <v>141</v>
      </c>
      <c r="KK974">
        <v>56</v>
      </c>
      <c r="KL974">
        <v>69</v>
      </c>
      <c r="KM974">
        <v>97</v>
      </c>
      <c r="KN974">
        <v>45</v>
      </c>
      <c r="KO974">
        <v>1</v>
      </c>
      <c r="KP974">
        <v>0</v>
      </c>
      <c r="KQ974">
        <v>0</v>
      </c>
      <c r="KR974">
        <v>1</v>
      </c>
      <c r="KS974">
        <v>0</v>
      </c>
      <c r="KT974">
        <v>0</v>
      </c>
      <c r="KU974">
        <v>1</v>
      </c>
      <c r="KV974">
        <v>0</v>
      </c>
      <c r="KW974">
        <v>0</v>
      </c>
      <c r="KX974">
        <v>0</v>
      </c>
      <c r="KY974">
        <v>0</v>
      </c>
      <c r="KZ974">
        <v>0</v>
      </c>
      <c r="LA974">
        <v>0</v>
      </c>
      <c r="LB974">
        <v>0</v>
      </c>
      <c r="LC974">
        <v>0</v>
      </c>
      <c r="LD974">
        <v>0</v>
      </c>
      <c r="LE974">
        <v>0</v>
      </c>
      <c r="LF974">
        <v>1</v>
      </c>
      <c r="LG974">
        <v>0</v>
      </c>
      <c r="LH974">
        <v>0</v>
      </c>
    </row>
    <row r="975" spans="1:320" s="34" customFormat="1" ht="15" customHeight="1" x14ac:dyDescent="0.25">
      <c r="A975" s="45">
        <v>206434058</v>
      </c>
      <c r="B975" s="45" t="s">
        <v>7089</v>
      </c>
      <c r="C975" s="46">
        <v>45292</v>
      </c>
      <c r="D975" s="46">
        <v>45657</v>
      </c>
      <c r="E975" s="47">
        <v>366</v>
      </c>
      <c r="F975" s="45" t="s">
        <v>883</v>
      </c>
      <c r="G975" s="45" t="s">
        <v>893</v>
      </c>
      <c r="H975" s="45" t="s">
        <v>1555</v>
      </c>
      <c r="I975" s="45" t="s">
        <v>916</v>
      </c>
      <c r="J975" s="45" t="s">
        <v>331</v>
      </c>
      <c r="K975" s="45" t="s">
        <v>1556</v>
      </c>
      <c r="L975" s="45" t="s">
        <v>6859</v>
      </c>
      <c r="M975" s="45" t="s">
        <v>7090</v>
      </c>
      <c r="N975" s="45" t="s">
        <v>7091</v>
      </c>
      <c r="O975" s="45" t="s">
        <v>6868</v>
      </c>
      <c r="P975" s="45" t="s">
        <v>7092</v>
      </c>
      <c r="Q975" s="45" t="s">
        <v>7093</v>
      </c>
      <c r="R975" t="s">
        <v>7094</v>
      </c>
      <c r="S975" s="45" t="s">
        <v>893</v>
      </c>
      <c r="T975" t="s">
        <v>1963</v>
      </c>
      <c r="U975" s="47">
        <v>59</v>
      </c>
      <c r="V975" s="47">
        <v>59</v>
      </c>
      <c r="W975" s="47" t="s">
        <v>1728</v>
      </c>
      <c r="X975" s="47">
        <v>21594</v>
      </c>
      <c r="Y975" s="47">
        <v>16810</v>
      </c>
      <c r="Z975" s="48">
        <v>179.19</v>
      </c>
      <c r="AA975" s="44">
        <v>504</v>
      </c>
      <c r="AB975" s="44">
        <v>498</v>
      </c>
      <c r="AC975" s="44">
        <v>7032</v>
      </c>
      <c r="AD975" s="44">
        <v>2025</v>
      </c>
      <c r="AE975" s="44">
        <v>672</v>
      </c>
      <c r="AF975" s="44">
        <v>2351</v>
      </c>
      <c r="AG975" s="44">
        <v>173</v>
      </c>
      <c r="AH975" s="47"/>
      <c r="AI975" s="47">
        <v>4557</v>
      </c>
      <c r="AJ975"/>
      <c r="AK975" t="s">
        <v>895</v>
      </c>
      <c r="AL975">
        <v>16810</v>
      </c>
      <c r="AM975"/>
      <c r="AN975"/>
      <c r="AO975"/>
      <c r="AP975"/>
      <c r="AQ975"/>
      <c r="AR975" s="44"/>
      <c r="AS975" s="44"/>
      <c r="AT975" s="44"/>
      <c r="AU975" s="44">
        <v>9569692</v>
      </c>
      <c r="AV975" s="44">
        <v>4792270</v>
      </c>
      <c r="AW975" s="44">
        <v>1017183</v>
      </c>
      <c r="AX975" s="44">
        <v>7710</v>
      </c>
      <c r="AY975" s="44">
        <v>13352489</v>
      </c>
      <c r="AZ975" s="21">
        <v>12595186</v>
      </c>
      <c r="BA975" s="21">
        <v>757303</v>
      </c>
      <c r="BB975" s="44">
        <v>4118683</v>
      </c>
      <c r="BC975" s="44"/>
      <c r="BD975" s="44"/>
      <c r="BE975" s="44">
        <v>4875986</v>
      </c>
      <c r="BF975" s="44">
        <v>4003217</v>
      </c>
      <c r="BG975" s="44">
        <v>1152803</v>
      </c>
      <c r="BH975" s="44">
        <v>382560</v>
      </c>
      <c r="BI975" s="21">
        <v>1338391</v>
      </c>
      <c r="BJ975" s="21">
        <v>98486</v>
      </c>
      <c r="BK975" s="21"/>
      <c r="BL975" s="21">
        <v>2594235</v>
      </c>
      <c r="BM975" s="21"/>
      <c r="BN975" s="21">
        <v>9569692</v>
      </c>
      <c r="BO975" s="21"/>
      <c r="BP975" s="21"/>
      <c r="BQ975" s="44"/>
      <c r="BR975" s="21"/>
      <c r="BS975" s="44"/>
      <c r="BT975" s="21"/>
      <c r="BU975" s="44"/>
      <c r="BV975" s="21"/>
      <c r="BW975" s="44">
        <v>3001825</v>
      </c>
      <c r="BX975" s="21">
        <v>523035</v>
      </c>
      <c r="BY975" s="21">
        <v>948667</v>
      </c>
      <c r="BZ975" s="21">
        <v>96280</v>
      </c>
      <c r="CA975" s="44">
        <v>3178</v>
      </c>
      <c r="CB975" s="44"/>
      <c r="CC975" s="44">
        <v>3716</v>
      </c>
      <c r="CD975" s="44"/>
      <c r="CE975" s="44">
        <v>76863</v>
      </c>
      <c r="CF975" s="44"/>
      <c r="CG975" s="44"/>
      <c r="CH975" s="44"/>
      <c r="CI975" s="21">
        <v>138706</v>
      </c>
      <c r="CJ975" s="44"/>
      <c r="CK975" s="21"/>
      <c r="CL975" s="44"/>
      <c r="CM975" s="44">
        <v>16231</v>
      </c>
      <c r="CN975" s="44">
        <v>0</v>
      </c>
      <c r="CO975" s="44">
        <v>1990185</v>
      </c>
      <c r="CP975" s="44">
        <v>0</v>
      </c>
      <c r="CQ975" s="21">
        <v>1443230</v>
      </c>
      <c r="CR975" s="44">
        <v>372538</v>
      </c>
      <c r="CS975" s="44">
        <v>673383</v>
      </c>
      <c r="CT975" s="44">
        <v>166369</v>
      </c>
      <c r="CU975" s="44"/>
      <c r="CV975" s="44">
        <v>130334</v>
      </c>
      <c r="CW975" s="21"/>
      <c r="CX975" s="21"/>
      <c r="CY975" s="21"/>
      <c r="CZ975" s="21"/>
      <c r="DA975" s="21"/>
      <c r="DB975" s="21"/>
      <c r="DC975" s="21"/>
      <c r="DD975" s="21"/>
      <c r="DE975" s="44"/>
      <c r="DF975" s="21"/>
      <c r="DG975" s="44"/>
      <c r="DH975" s="21"/>
      <c r="DI975" s="44"/>
      <c r="DJ975" s="44"/>
      <c r="DK975" s="44"/>
      <c r="DL975" s="44"/>
      <c r="DM975" s="21"/>
      <c r="DN975" s="44"/>
      <c r="DO975" s="44"/>
      <c r="DP975" s="44"/>
      <c r="DQ975" s="44"/>
      <c r="DR975" s="44"/>
      <c r="DS975" s="44"/>
      <c r="DT975" s="44"/>
      <c r="DU975" s="44"/>
      <c r="DV975" s="44"/>
      <c r="DW975" s="44"/>
      <c r="DX975" s="44"/>
      <c r="DY975" s="44">
        <v>209557</v>
      </c>
      <c r="DZ975" s="44"/>
      <c r="EA975" s="44"/>
      <c r="EB975" s="21"/>
      <c r="EC975" s="44">
        <v>-673882</v>
      </c>
      <c r="ED975" s="44">
        <v>297789</v>
      </c>
      <c r="EE975" s="21">
        <v>655324</v>
      </c>
      <c r="EF975" s="44">
        <v>59744</v>
      </c>
      <c r="EG975" s="21">
        <v>86626</v>
      </c>
      <c r="EH975" s="44"/>
      <c r="EI975" s="21">
        <v>368311</v>
      </c>
      <c r="EJ975" s="44"/>
      <c r="EK975" s="44">
        <v>13714</v>
      </c>
      <c r="EL975" s="21"/>
      <c r="EM975" s="44"/>
      <c r="EN975" s="44"/>
      <c r="EO975" s="44"/>
      <c r="EP975" s="21"/>
      <c r="EQ975" s="21"/>
      <c r="ER975" s="21"/>
      <c r="ES975" s="21"/>
      <c r="ET975" s="44"/>
      <c r="EU975" s="21"/>
      <c r="EV975" s="44"/>
      <c r="EW975" s="21"/>
      <c r="EX975" s="44"/>
      <c r="EY975" s="44"/>
      <c r="EZ975" s="21"/>
      <c r="FA975" s="21"/>
      <c r="FB975" s="44"/>
      <c r="FC975" s="44"/>
      <c r="FD975" s="21"/>
      <c r="FE975" s="112"/>
      <c r="FF975" s="44"/>
      <c r="FG975" s="44">
        <v>12344413</v>
      </c>
      <c r="FH975" s="44">
        <v>5088740</v>
      </c>
      <c r="FI975" s="44">
        <v>20709693</v>
      </c>
      <c r="FJ975" s="44">
        <v>332506</v>
      </c>
      <c r="FK975" s="44">
        <v>5931893</v>
      </c>
      <c r="FL975" s="44"/>
      <c r="FM975" s="44"/>
      <c r="FN975" s="44"/>
      <c r="FO975" s="44"/>
      <c r="FP975" s="44"/>
      <c r="FQ975" s="44"/>
      <c r="FR975" s="44"/>
      <c r="FS975" s="44"/>
      <c r="FT975" s="44">
        <v>43672</v>
      </c>
      <c r="FU975" s="44"/>
      <c r="FV975" s="21">
        <v>749076</v>
      </c>
      <c r="FW975" s="44"/>
      <c r="FX975" s="44">
        <v>573000</v>
      </c>
      <c r="FY975" s="44">
        <v>142617</v>
      </c>
      <c r="FZ975" s="44">
        <v>359780</v>
      </c>
      <c r="GA975" s="44">
        <v>94600</v>
      </c>
      <c r="GB975" s="44"/>
      <c r="GC975" s="44">
        <v>108170</v>
      </c>
      <c r="GD975" s="44">
        <v>202823</v>
      </c>
      <c r="GE975" s="44">
        <v>80690</v>
      </c>
      <c r="GF975" s="44">
        <v>30549</v>
      </c>
      <c r="GG975" s="44">
        <v>790071</v>
      </c>
      <c r="GH975" s="44">
        <v>196213</v>
      </c>
      <c r="GI975" s="44">
        <v>237373</v>
      </c>
      <c r="GJ975" s="44">
        <v>153834</v>
      </c>
      <c r="GK975" s="44">
        <v>2318705</v>
      </c>
      <c r="GL975" s="44">
        <v>243070</v>
      </c>
      <c r="GM975" s="44">
        <v>6296</v>
      </c>
      <c r="GN975" s="44">
        <v>6760</v>
      </c>
      <c r="GO975" s="44">
        <v>15385</v>
      </c>
      <c r="GP975" s="44">
        <v>87672</v>
      </c>
      <c r="GQ975" s="44"/>
      <c r="GR975" s="44">
        <v>222937</v>
      </c>
      <c r="GS975" s="44">
        <v>3597292</v>
      </c>
      <c r="GT975" s="44"/>
      <c r="GU975" s="21">
        <v>34613415</v>
      </c>
      <c r="GV975" s="44">
        <v>4743298</v>
      </c>
      <c r="GW975" s="44">
        <v>143826953</v>
      </c>
      <c r="GX975" s="44">
        <v>362467</v>
      </c>
      <c r="GY975" s="44">
        <v>187143425</v>
      </c>
      <c r="GZ975" s="44">
        <v>2853250</v>
      </c>
      <c r="HA975" s="44">
        <v>65141891</v>
      </c>
      <c r="HB975" s="44">
        <v>47184956</v>
      </c>
      <c r="HC975" s="44">
        <v>71963328</v>
      </c>
      <c r="HD975" s="44">
        <v>187143425</v>
      </c>
      <c r="HE975" s="21"/>
      <c r="HF975" s="21">
        <v>143826953</v>
      </c>
      <c r="HG975" s="21"/>
      <c r="HH975" s="21"/>
      <c r="HI975" s="21">
        <v>6264067</v>
      </c>
      <c r="HJ975" s="44">
        <v>70218965</v>
      </c>
      <c r="HK975" s="21"/>
      <c r="HL975" s="21">
        <v>26027964</v>
      </c>
      <c r="HM975" s="21">
        <v>102510996</v>
      </c>
      <c r="HN975" s="21">
        <v>-67897581</v>
      </c>
      <c r="HO975" s="21"/>
      <c r="HP975" s="44"/>
      <c r="HQ975" s="47">
        <v>47252081</v>
      </c>
      <c r="HR975" s="47">
        <v>47252081</v>
      </c>
      <c r="HS975" s="47">
        <v>-67125</v>
      </c>
      <c r="HT975" s="47" t="s">
        <v>1759</v>
      </c>
      <c r="HU975" s="47">
        <v>0</v>
      </c>
      <c r="HV975" s="47">
        <v>6841</v>
      </c>
      <c r="HW975" s="47">
        <v>0</v>
      </c>
      <c r="HX975" s="47">
        <v>14088</v>
      </c>
      <c r="HY975" s="47">
        <v>16987</v>
      </c>
      <c r="HZ975" s="47">
        <v>37501</v>
      </c>
      <c r="IA975" s="47">
        <v>0</v>
      </c>
      <c r="IB975" s="47">
        <v>0</v>
      </c>
      <c r="IC975" s="47">
        <v>3358</v>
      </c>
      <c r="ID975">
        <v>1586</v>
      </c>
      <c r="IE975" s="47">
        <v>823</v>
      </c>
      <c r="IF975">
        <v>2053</v>
      </c>
      <c r="IG975" s="47"/>
      <c r="IH975" s="47">
        <v>11747</v>
      </c>
      <c r="II975">
        <v>3596</v>
      </c>
      <c r="IJ975">
        <v>5448</v>
      </c>
      <c r="IK975">
        <v>1768</v>
      </c>
      <c r="IL975">
        <v>8819</v>
      </c>
      <c r="IM975">
        <v>114615</v>
      </c>
      <c r="IN975">
        <v>0</v>
      </c>
      <c r="IO975">
        <v>0</v>
      </c>
      <c r="IP975">
        <v>0</v>
      </c>
      <c r="IQ975">
        <v>7225</v>
      </c>
      <c r="IR975">
        <v>0</v>
      </c>
      <c r="IS975">
        <v>0</v>
      </c>
      <c r="IT975">
        <v>7225</v>
      </c>
      <c r="IU975">
        <v>464953</v>
      </c>
      <c r="IV975">
        <v>0</v>
      </c>
      <c r="IW975">
        <v>938383</v>
      </c>
      <c r="IX975">
        <v>877850</v>
      </c>
      <c r="IY975">
        <v>1121127</v>
      </c>
      <c r="IZ975">
        <v>0</v>
      </c>
      <c r="JA975">
        <v>0</v>
      </c>
      <c r="JB975">
        <v>120958</v>
      </c>
      <c r="JC975">
        <v>45311</v>
      </c>
      <c r="JD975">
        <v>30892</v>
      </c>
      <c r="JE975">
        <v>50198</v>
      </c>
      <c r="JF975"/>
      <c r="JG975">
        <v>274077</v>
      </c>
      <c r="JH975">
        <v>135685</v>
      </c>
      <c r="JI975">
        <v>147554</v>
      </c>
      <c r="JJ975">
        <v>101275</v>
      </c>
      <c r="JK975">
        <v>483051</v>
      </c>
      <c r="JL975">
        <v>4791314</v>
      </c>
      <c r="JM975">
        <v>0</v>
      </c>
      <c r="JN975">
        <v>0</v>
      </c>
      <c r="JO975">
        <v>0</v>
      </c>
      <c r="JP975">
        <v>340541</v>
      </c>
      <c r="JQ975">
        <v>0</v>
      </c>
      <c r="JR975">
        <v>0</v>
      </c>
      <c r="JS975">
        <v>340541</v>
      </c>
      <c r="JT975"/>
      <c r="JU975"/>
      <c r="JV975"/>
      <c r="JW975"/>
      <c r="JX975"/>
      <c r="JY975">
        <v>1586</v>
      </c>
      <c r="JZ975"/>
      <c r="KA975"/>
      <c r="KB975"/>
      <c r="KC975"/>
      <c r="KD975"/>
      <c r="KE975">
        <v>45311</v>
      </c>
      <c r="KF975">
        <v>69</v>
      </c>
      <c r="KG975">
        <v>98</v>
      </c>
      <c r="KH975">
        <v>56</v>
      </c>
      <c r="KI975">
        <v>57</v>
      </c>
      <c r="KJ975">
        <v>84</v>
      </c>
      <c r="KK975">
        <v>44</v>
      </c>
      <c r="KL975">
        <v>24</v>
      </c>
      <c r="KM975">
        <v>39</v>
      </c>
      <c r="KN975">
        <v>18</v>
      </c>
      <c r="KO975">
        <v>0</v>
      </c>
      <c r="KP975">
        <v>1</v>
      </c>
      <c r="KQ975">
        <v>0</v>
      </c>
      <c r="KR975">
        <v>1</v>
      </c>
      <c r="KS975">
        <v>0</v>
      </c>
      <c r="KT975">
        <v>0</v>
      </c>
      <c r="KU975">
        <v>1</v>
      </c>
      <c r="KV975">
        <v>0</v>
      </c>
      <c r="KW975">
        <v>0</v>
      </c>
      <c r="KX975">
        <v>0</v>
      </c>
      <c r="KY975">
        <v>0</v>
      </c>
      <c r="KZ975">
        <v>0</v>
      </c>
      <c r="LA975">
        <v>0</v>
      </c>
      <c r="LB975">
        <v>0</v>
      </c>
      <c r="LC975">
        <v>0</v>
      </c>
      <c r="LD975">
        <v>0</v>
      </c>
      <c r="LE975">
        <v>0</v>
      </c>
      <c r="LF975">
        <v>1</v>
      </c>
      <c r="LG975">
        <v>0</v>
      </c>
      <c r="LH975">
        <v>0</v>
      </c>
    </row>
    <row r="976" spans="1:320" s="34" customFormat="1" ht="15" customHeight="1" x14ac:dyDescent="0.25">
      <c r="A976" s="45">
        <v>206434151</v>
      </c>
      <c r="B976" s="45" t="s">
        <v>7095</v>
      </c>
      <c r="C976" s="46">
        <v>45292</v>
      </c>
      <c r="D976" s="46">
        <v>45657</v>
      </c>
      <c r="E976" s="47">
        <v>366</v>
      </c>
      <c r="F976" s="45" t="s">
        <v>883</v>
      </c>
      <c r="G976" s="45" t="s">
        <v>893</v>
      </c>
      <c r="H976" s="45" t="s">
        <v>1555</v>
      </c>
      <c r="I976" s="45" t="s">
        <v>916</v>
      </c>
      <c r="J976" s="45" t="s">
        <v>887</v>
      </c>
      <c r="K976" s="45" t="s">
        <v>1556</v>
      </c>
      <c r="L976" s="45" t="s">
        <v>6873</v>
      </c>
      <c r="M976" s="45" t="s">
        <v>7096</v>
      </c>
      <c r="N976" s="45" t="s">
        <v>7097</v>
      </c>
      <c r="O976" s="45" t="s">
        <v>1559</v>
      </c>
      <c r="P976" s="45" t="s">
        <v>7098</v>
      </c>
      <c r="Q976" s="45"/>
      <c r="R976" t="s">
        <v>7099</v>
      </c>
      <c r="S976" s="45" t="s">
        <v>893</v>
      </c>
      <c r="T976" t="s">
        <v>6455</v>
      </c>
      <c r="U976" s="47">
        <v>44</v>
      </c>
      <c r="V976" s="47">
        <v>44</v>
      </c>
      <c r="W976" s="47" t="s">
        <v>1728</v>
      </c>
      <c r="X976" s="47">
        <v>16104</v>
      </c>
      <c r="Y976" s="47">
        <v>13666</v>
      </c>
      <c r="Z976" s="48">
        <v>158.46</v>
      </c>
      <c r="AA976" s="44">
        <v>22</v>
      </c>
      <c r="AB976" s="44">
        <v>14</v>
      </c>
      <c r="AC976" s="44">
        <v>6499</v>
      </c>
      <c r="AD976" s="44">
        <v>369</v>
      </c>
      <c r="AE976" s="44"/>
      <c r="AF976" s="44"/>
      <c r="AG976" s="44">
        <v>75</v>
      </c>
      <c r="AH976" s="47"/>
      <c r="AI976" s="47">
        <v>346</v>
      </c>
      <c r="AJ976">
        <v>6377</v>
      </c>
      <c r="AK976" t="s">
        <v>895</v>
      </c>
      <c r="AL976">
        <v>13666</v>
      </c>
      <c r="AM976"/>
      <c r="AN976"/>
      <c r="AO976"/>
      <c r="AP976"/>
      <c r="AQ976"/>
      <c r="AR976" s="44"/>
      <c r="AS976" s="44"/>
      <c r="AT976" s="44"/>
      <c r="AU976" s="44">
        <v>10002850</v>
      </c>
      <c r="AV976" s="44">
        <v>3024190</v>
      </c>
      <c r="AW976" s="44">
        <v>3081577</v>
      </c>
      <c r="AX976" s="44">
        <v>201895</v>
      </c>
      <c r="AY976" s="44">
        <v>10147358</v>
      </c>
      <c r="AZ976" s="21">
        <v>11969060</v>
      </c>
      <c r="BA976" s="21">
        <v>-1821702</v>
      </c>
      <c r="BB976" s="44">
        <v>7341758</v>
      </c>
      <c r="BC976" s="44">
        <v>1554170</v>
      </c>
      <c r="BD976" s="44"/>
      <c r="BE976" s="44">
        <v>3965886</v>
      </c>
      <c r="BF976" s="44">
        <v>4662136</v>
      </c>
      <c r="BG976" s="44">
        <v>171107</v>
      </c>
      <c r="BH976" s="44"/>
      <c r="BI976" s="21"/>
      <c r="BJ976" s="21">
        <v>64742</v>
      </c>
      <c r="BK976" s="21"/>
      <c r="BL976" s="21">
        <v>303472</v>
      </c>
      <c r="BM976" s="21">
        <v>4801393</v>
      </c>
      <c r="BN976" s="21">
        <v>10002850</v>
      </c>
      <c r="BO976" s="21"/>
      <c r="BP976" s="21"/>
      <c r="BQ976" s="44"/>
      <c r="BR976" s="21"/>
      <c r="BS976" s="44"/>
      <c r="BT976" s="21"/>
      <c r="BU976" s="44"/>
      <c r="BV976" s="21"/>
      <c r="BW976" s="44">
        <v>2322559</v>
      </c>
      <c r="BX976" s="21">
        <v>434854</v>
      </c>
      <c r="BY976" s="21"/>
      <c r="BZ976" s="21"/>
      <c r="CA976" s="44"/>
      <c r="CB976" s="44"/>
      <c r="CC976" s="44"/>
      <c r="CD976" s="44"/>
      <c r="CE976" s="44">
        <v>113461</v>
      </c>
      <c r="CF976" s="44">
        <v>70261</v>
      </c>
      <c r="CG976" s="44"/>
      <c r="CH976" s="44"/>
      <c r="CI976" s="21">
        <v>47056</v>
      </c>
      <c r="CJ976" s="44"/>
      <c r="CK976" s="21">
        <v>35999</v>
      </c>
      <c r="CL976" s="44"/>
      <c r="CM976" s="44">
        <v>77071</v>
      </c>
      <c r="CN976" s="44">
        <v>0</v>
      </c>
      <c r="CO976" s="44">
        <v>926238</v>
      </c>
      <c r="CP976" s="44">
        <v>0</v>
      </c>
      <c r="CQ976" s="21">
        <v>947724</v>
      </c>
      <c r="CR976" s="44">
        <v>210969</v>
      </c>
      <c r="CS976" s="44">
        <v>686799</v>
      </c>
      <c r="CT976" s="44">
        <v>68274</v>
      </c>
      <c r="CU976" s="44"/>
      <c r="CV976" s="44">
        <v>107115</v>
      </c>
      <c r="CW976" s="21"/>
      <c r="CX976" s="21"/>
      <c r="CY976" s="21"/>
      <c r="CZ976" s="21"/>
      <c r="DA976" s="21"/>
      <c r="DB976" s="21"/>
      <c r="DC976" s="21"/>
      <c r="DD976" s="21"/>
      <c r="DE976" s="44"/>
      <c r="DF976" s="21"/>
      <c r="DG976" s="44"/>
      <c r="DH976" s="21"/>
      <c r="DI976" s="44"/>
      <c r="DJ976" s="44"/>
      <c r="DK976" s="44"/>
      <c r="DL976" s="44"/>
      <c r="DM976" s="21"/>
      <c r="DN976" s="44"/>
      <c r="DO976" s="44"/>
      <c r="DP976" s="44"/>
      <c r="DQ976" s="44"/>
      <c r="DR976" s="44"/>
      <c r="DS976" s="44"/>
      <c r="DT976" s="44"/>
      <c r="DU976" s="44"/>
      <c r="DV976" s="44"/>
      <c r="DW976" s="44"/>
      <c r="DX976" s="44"/>
      <c r="DY976" s="44">
        <v>20506</v>
      </c>
      <c r="DZ976" s="44"/>
      <c r="EA976" s="44"/>
      <c r="EB976" s="21"/>
      <c r="EC976" s="44">
        <v>-417443</v>
      </c>
      <c r="ED976" s="44">
        <v>172099</v>
      </c>
      <c r="EE976" s="21"/>
      <c r="EF976" s="44"/>
      <c r="EG976" s="21"/>
      <c r="EH976" s="44"/>
      <c r="EI976" s="21"/>
      <c r="EJ976" s="44"/>
      <c r="EK976" s="44">
        <v>64498</v>
      </c>
      <c r="EL976" s="21"/>
      <c r="EM976" s="44"/>
      <c r="EN976" s="44"/>
      <c r="EO976" s="44">
        <v>3241917</v>
      </c>
      <c r="EP976" s="21"/>
      <c r="EQ976" s="21"/>
      <c r="ER976" s="21"/>
      <c r="ES976" s="21"/>
      <c r="ET976" s="44"/>
      <c r="EU976" s="21"/>
      <c r="EV976" s="44"/>
      <c r="EW976" s="21"/>
      <c r="EX976" s="44"/>
      <c r="EY976" s="44"/>
      <c r="EZ976" s="21"/>
      <c r="FA976" s="21"/>
      <c r="FB976" s="44"/>
      <c r="FC976" s="44"/>
      <c r="FD976" s="21"/>
      <c r="FE976" s="112"/>
      <c r="FF976" s="44"/>
      <c r="FG976" s="44">
        <v>6337422</v>
      </c>
      <c r="FH976" s="44">
        <v>2279327</v>
      </c>
      <c r="FI976" s="44">
        <v>8561836</v>
      </c>
      <c r="FJ976" s="44">
        <v>151051</v>
      </c>
      <c r="FK976" s="44">
        <v>5076607</v>
      </c>
      <c r="FL976" s="44"/>
      <c r="FM976" s="44"/>
      <c r="FN976" s="44"/>
      <c r="FO976" s="44"/>
      <c r="FP976" s="44"/>
      <c r="FQ976" s="44"/>
      <c r="FR976" s="44"/>
      <c r="FS976" s="44"/>
      <c r="FT976" s="44">
        <v>30213</v>
      </c>
      <c r="FU976" s="44"/>
      <c r="FV976" s="21">
        <v>532415</v>
      </c>
      <c r="FW976" s="44"/>
      <c r="FX976" s="44">
        <v>509218</v>
      </c>
      <c r="FY976" s="44">
        <v>110859</v>
      </c>
      <c r="FZ976" s="44">
        <v>385404</v>
      </c>
      <c r="GA976" s="44">
        <v>68520</v>
      </c>
      <c r="GB976" s="44"/>
      <c r="GC976" s="44">
        <v>53091</v>
      </c>
      <c r="GD976" s="44">
        <v>355373</v>
      </c>
      <c r="GE976" s="44">
        <v>252974</v>
      </c>
      <c r="GF976" s="44">
        <v>165239</v>
      </c>
      <c r="GG976" s="44">
        <v>826299</v>
      </c>
      <c r="GH976" s="44">
        <v>88575</v>
      </c>
      <c r="GI976" s="44">
        <v>234446</v>
      </c>
      <c r="GJ976" s="44">
        <v>95304</v>
      </c>
      <c r="GK976" s="44">
        <v>2617088</v>
      </c>
      <c r="GL976" s="44">
        <v>304252</v>
      </c>
      <c r="GM976" s="44"/>
      <c r="GN976" s="44">
        <v>204101</v>
      </c>
      <c r="GO976" s="44">
        <v>59082</v>
      </c>
      <c r="GP976" s="44"/>
      <c r="GQ976" s="44"/>
      <c r="GR976" s="44"/>
      <c r="GS976" s="44">
        <v>63143473</v>
      </c>
      <c r="GT976" s="44"/>
      <c r="GU976" s="21">
        <v>124288548</v>
      </c>
      <c r="GV976" s="44">
        <v>74332</v>
      </c>
      <c r="GW976" s="44">
        <v>82181609</v>
      </c>
      <c r="GX976" s="44"/>
      <c r="GY976" s="44">
        <v>269687962</v>
      </c>
      <c r="GZ976" s="44">
        <v>80386476</v>
      </c>
      <c r="HA976" s="44"/>
      <c r="HB976" s="44">
        <v>688692833</v>
      </c>
      <c r="HC976" s="44">
        <v>-499391347</v>
      </c>
      <c r="HD976" s="44">
        <v>269687962</v>
      </c>
      <c r="HE976" s="21"/>
      <c r="HF976" s="21"/>
      <c r="HG976" s="21">
        <v>7926580</v>
      </c>
      <c r="HH976" s="21"/>
      <c r="HI976" s="21">
        <v>17966122</v>
      </c>
      <c r="HJ976" s="44">
        <v>209678154</v>
      </c>
      <c r="HK976" s="21"/>
      <c r="HL976" s="21">
        <v>48010964</v>
      </c>
      <c r="HM976" s="21">
        <v>275655240</v>
      </c>
      <c r="HN976" s="21">
        <v>-151366692</v>
      </c>
      <c r="HO976" s="21"/>
      <c r="HP976" s="44"/>
      <c r="HQ976" s="47"/>
      <c r="HR976" s="47">
        <v>688692833</v>
      </c>
      <c r="HS976" s="47"/>
      <c r="HT976" s="47" t="s">
        <v>2289</v>
      </c>
      <c r="HU976" s="47">
        <v>19292754.239999998</v>
      </c>
      <c r="HV976" s="47">
        <v>1856</v>
      </c>
      <c r="HW976" s="47">
        <v>0</v>
      </c>
      <c r="HX976" s="47">
        <v>21518</v>
      </c>
      <c r="HY976" s="47">
        <v>11935</v>
      </c>
      <c r="HZ976" s="47">
        <v>39223</v>
      </c>
      <c r="IA976" s="47">
        <v>3828</v>
      </c>
      <c r="IB976" s="47">
        <v>0</v>
      </c>
      <c r="IC976" s="47">
        <v>0</v>
      </c>
      <c r="ID976"/>
      <c r="IE976" s="47">
        <v>1258</v>
      </c>
      <c r="IF976">
        <v>5271</v>
      </c>
      <c r="IG976" s="47">
        <v>2032</v>
      </c>
      <c r="IH976" s="47">
        <v>11270</v>
      </c>
      <c r="II976">
        <v>1520</v>
      </c>
      <c r="IJ976">
        <v>3902</v>
      </c>
      <c r="IK976">
        <v>1701</v>
      </c>
      <c r="IL976">
        <v>12935</v>
      </c>
      <c r="IM976">
        <v>118249</v>
      </c>
      <c r="IN976">
        <v>0</v>
      </c>
      <c r="IO976">
        <v>0</v>
      </c>
      <c r="IP976">
        <v>385</v>
      </c>
      <c r="IQ976">
        <v>3900</v>
      </c>
      <c r="IR976">
        <v>0</v>
      </c>
      <c r="IS976">
        <v>0</v>
      </c>
      <c r="IT976">
        <v>4285</v>
      </c>
      <c r="IU976">
        <v>194435</v>
      </c>
      <c r="IV976">
        <v>0</v>
      </c>
      <c r="IW976">
        <v>1273774</v>
      </c>
      <c r="IX976">
        <v>613445</v>
      </c>
      <c r="IY976">
        <v>1281748</v>
      </c>
      <c r="IZ976">
        <v>121552</v>
      </c>
      <c r="JA976">
        <v>0</v>
      </c>
      <c r="JB976">
        <v>0</v>
      </c>
      <c r="JC976"/>
      <c r="JD976">
        <v>45337</v>
      </c>
      <c r="JE976">
        <v>148900</v>
      </c>
      <c r="JF976">
        <v>50964</v>
      </c>
      <c r="JG976">
        <v>333240</v>
      </c>
      <c r="JH976">
        <v>68242</v>
      </c>
      <c r="JI976">
        <v>136543</v>
      </c>
      <c r="JJ976">
        <v>70410</v>
      </c>
      <c r="JK976">
        <v>654768</v>
      </c>
      <c r="JL976">
        <v>4993358</v>
      </c>
      <c r="JM976">
        <v>0</v>
      </c>
      <c r="JN976">
        <v>0</v>
      </c>
      <c r="JO976">
        <v>26507</v>
      </c>
      <c r="JP976">
        <v>143762</v>
      </c>
      <c r="JQ976">
        <v>0</v>
      </c>
      <c r="JR976">
        <v>0</v>
      </c>
      <c r="JS976">
        <v>170269</v>
      </c>
      <c r="JT976"/>
      <c r="JU976"/>
      <c r="JV976"/>
      <c r="JW976"/>
      <c r="JX976"/>
      <c r="JY976"/>
      <c r="JZ976"/>
      <c r="KA976"/>
      <c r="KB976"/>
      <c r="KC976"/>
      <c r="KD976"/>
      <c r="KE976"/>
      <c r="KF976">
        <v>91</v>
      </c>
      <c r="KG976">
        <v>118</v>
      </c>
      <c r="KH976">
        <v>79</v>
      </c>
      <c r="KI976">
        <v>47</v>
      </c>
      <c r="KJ976">
        <v>65</v>
      </c>
      <c r="KK976">
        <v>39</v>
      </c>
      <c r="KL976">
        <v>28</v>
      </c>
      <c r="KM976">
        <v>36</v>
      </c>
      <c r="KN976">
        <v>22</v>
      </c>
      <c r="KO976">
        <v>1</v>
      </c>
      <c r="KP976">
        <v>0</v>
      </c>
      <c r="KQ976">
        <v>0</v>
      </c>
      <c r="KR976">
        <v>1</v>
      </c>
      <c r="KS976">
        <v>0</v>
      </c>
      <c r="KT976">
        <v>0</v>
      </c>
      <c r="KU976">
        <v>1</v>
      </c>
      <c r="KV976">
        <v>0</v>
      </c>
      <c r="KW976">
        <v>0</v>
      </c>
      <c r="KX976">
        <v>0</v>
      </c>
      <c r="KY976">
        <v>0</v>
      </c>
      <c r="KZ976">
        <v>0</v>
      </c>
      <c r="LA976">
        <v>0</v>
      </c>
      <c r="LB976">
        <v>0</v>
      </c>
      <c r="LC976">
        <v>0</v>
      </c>
      <c r="LD976">
        <v>0</v>
      </c>
      <c r="LE976">
        <v>0</v>
      </c>
      <c r="LF976">
        <v>1</v>
      </c>
      <c r="LG976">
        <v>0</v>
      </c>
      <c r="LH976">
        <v>0</v>
      </c>
    </row>
    <row r="977" spans="1:320" s="34" customFormat="1" ht="15" customHeight="1" x14ac:dyDescent="0.25">
      <c r="A977" s="45">
        <v>206440727</v>
      </c>
      <c r="B977" s="45" t="s">
        <v>1613</v>
      </c>
      <c r="C977" s="46">
        <v>45292</v>
      </c>
      <c r="D977" s="46">
        <v>45565</v>
      </c>
      <c r="E977" s="47">
        <v>274</v>
      </c>
      <c r="F977" s="45" t="s">
        <v>883</v>
      </c>
      <c r="G977" s="45" t="s">
        <v>884</v>
      </c>
      <c r="H977" s="45" t="s">
        <v>1614</v>
      </c>
      <c r="I977" s="45" t="s">
        <v>886</v>
      </c>
      <c r="J977" s="45" t="s">
        <v>887</v>
      </c>
      <c r="K977" s="45" t="s">
        <v>1330</v>
      </c>
      <c r="L977" s="45" t="s">
        <v>7100</v>
      </c>
      <c r="M977" s="45" t="s">
        <v>1615</v>
      </c>
      <c r="N977" s="45" t="s">
        <v>1616</v>
      </c>
      <c r="O977" s="45" t="s">
        <v>1617</v>
      </c>
      <c r="P977" s="45" t="s">
        <v>1618</v>
      </c>
      <c r="Q977" s="45" t="s">
        <v>1619</v>
      </c>
      <c r="R977" t="s">
        <v>1620</v>
      </c>
      <c r="S977" s="45" t="s">
        <v>884</v>
      </c>
      <c r="T977"/>
      <c r="U977" s="47">
        <v>144</v>
      </c>
      <c r="V977" s="47">
        <v>144</v>
      </c>
      <c r="W977" s="47" t="s">
        <v>913</v>
      </c>
      <c r="X977" s="47">
        <v>39456</v>
      </c>
      <c r="Y977" s="47">
        <v>27699</v>
      </c>
      <c r="Z977" s="48">
        <v>70.2</v>
      </c>
      <c r="AA977" s="44">
        <v>180</v>
      </c>
      <c r="AB977" s="44">
        <v>187</v>
      </c>
      <c r="AC977" s="44">
        <v>1684</v>
      </c>
      <c r="AD977" s="44"/>
      <c r="AE977" s="44">
        <v>1029</v>
      </c>
      <c r="AF977" s="44">
        <v>22666</v>
      </c>
      <c r="AG977" s="44">
        <v>1196</v>
      </c>
      <c r="AH977" s="47"/>
      <c r="AI977" s="47">
        <v>222</v>
      </c>
      <c r="AJ977">
        <v>902</v>
      </c>
      <c r="AK977" t="s">
        <v>895</v>
      </c>
      <c r="AL977">
        <v>27699</v>
      </c>
      <c r="AM977"/>
      <c r="AN977"/>
      <c r="AO977"/>
      <c r="AP977"/>
      <c r="AQ977"/>
      <c r="AR977" s="44"/>
      <c r="AS977" s="44"/>
      <c r="AT977" s="44"/>
      <c r="AU977" s="44">
        <v>8882091</v>
      </c>
      <c r="AV977" s="44">
        <v>1311892</v>
      </c>
      <c r="AW977" s="44">
        <v>560595</v>
      </c>
      <c r="AX977" s="44"/>
      <c r="AY977" s="44">
        <v>9633388</v>
      </c>
      <c r="AZ977" s="21">
        <v>12855204</v>
      </c>
      <c r="BA977" s="21">
        <v>-3221816</v>
      </c>
      <c r="BB977" s="44">
        <v>22478</v>
      </c>
      <c r="BC977" s="44">
        <v>2514</v>
      </c>
      <c r="BD977" s="44"/>
      <c r="BE977" s="44">
        <v>-3201852</v>
      </c>
      <c r="BF977" s="44">
        <v>668450</v>
      </c>
      <c r="BG977" s="44"/>
      <c r="BH977" s="44">
        <v>308700</v>
      </c>
      <c r="BI977" s="21">
        <v>7002154</v>
      </c>
      <c r="BJ977" s="21">
        <v>510220</v>
      </c>
      <c r="BK977" s="21"/>
      <c r="BL977" s="21">
        <v>122100</v>
      </c>
      <c r="BM977" s="21">
        <v>270467</v>
      </c>
      <c r="BN977" s="21">
        <v>8882091</v>
      </c>
      <c r="BO977" s="21"/>
      <c r="BP977" s="21"/>
      <c r="BQ977" s="44"/>
      <c r="BR977" s="21"/>
      <c r="BS977" s="44"/>
      <c r="BT977" s="21"/>
      <c r="BU977" s="44"/>
      <c r="BV977" s="21"/>
      <c r="BW977" s="44">
        <v>1311892</v>
      </c>
      <c r="BX977" s="21"/>
      <c r="BY977" s="21"/>
      <c r="BZ977" s="21"/>
      <c r="CA977" s="44"/>
      <c r="CB977" s="44"/>
      <c r="CC977" s="44"/>
      <c r="CD977" s="44"/>
      <c r="CE977" s="44"/>
      <c r="CF977" s="44"/>
      <c r="CG977" s="44"/>
      <c r="CH977" s="44"/>
      <c r="CI977" s="21"/>
      <c r="CJ977" s="44"/>
      <c r="CK977" s="21"/>
      <c r="CL977" s="44"/>
      <c r="CM977" s="44">
        <v>5680</v>
      </c>
      <c r="CN977" s="44">
        <v>0</v>
      </c>
      <c r="CO977" s="44">
        <v>567000</v>
      </c>
      <c r="CP977" s="44">
        <v>0</v>
      </c>
      <c r="CQ977" s="21">
        <v>557550</v>
      </c>
      <c r="CR977" s="44">
        <v>15600</v>
      </c>
      <c r="CS977" s="44">
        <v>107436</v>
      </c>
      <c r="CT977" s="44">
        <v>41396</v>
      </c>
      <c r="CU977" s="44"/>
      <c r="CV977" s="44">
        <v>17230</v>
      </c>
      <c r="CW977" s="21"/>
      <c r="CX977" s="21"/>
      <c r="CY977" s="21"/>
      <c r="CZ977" s="21"/>
      <c r="DA977" s="21"/>
      <c r="DB977" s="21"/>
      <c r="DC977" s="21"/>
      <c r="DD977" s="21"/>
      <c r="DE977" s="44"/>
      <c r="DF977" s="21"/>
      <c r="DG977" s="44"/>
      <c r="DH977" s="21"/>
      <c r="DI977" s="44"/>
      <c r="DJ977" s="44"/>
      <c r="DK977" s="44"/>
      <c r="DL977" s="44"/>
      <c r="DM977" s="21"/>
      <c r="DN977" s="44"/>
      <c r="DO977" s="44"/>
      <c r="DP977" s="44"/>
      <c r="DQ977" s="44"/>
      <c r="DR977" s="44"/>
      <c r="DS977" s="44"/>
      <c r="DT977" s="44"/>
      <c r="DU977" s="44"/>
      <c r="DV977" s="44"/>
      <c r="DW977" s="44"/>
      <c r="DX977" s="44"/>
      <c r="DY977" s="44"/>
      <c r="DZ977" s="44"/>
      <c r="EA977" s="44"/>
      <c r="EB977" s="21"/>
      <c r="EC977" s="44">
        <v>560595</v>
      </c>
      <c r="ED977" s="44"/>
      <c r="EE977" s="21"/>
      <c r="EF977" s="44"/>
      <c r="EG977" s="21"/>
      <c r="EH977" s="44"/>
      <c r="EI977" s="21"/>
      <c r="EJ977" s="44"/>
      <c r="EK977" s="44"/>
      <c r="EL977" s="21"/>
      <c r="EM977" s="44"/>
      <c r="EN977" s="44"/>
      <c r="EO977" s="44"/>
      <c r="EP977" s="21"/>
      <c r="EQ977" s="21"/>
      <c r="ER977" s="21"/>
      <c r="ES977" s="21"/>
      <c r="ET977" s="44"/>
      <c r="EU977" s="21"/>
      <c r="EV977" s="44"/>
      <c r="EW977" s="21"/>
      <c r="EX977" s="44"/>
      <c r="EY977" s="44"/>
      <c r="EZ977" s="21"/>
      <c r="FA977" s="21"/>
      <c r="FB977" s="44"/>
      <c r="FC977" s="44"/>
      <c r="FD977" s="21"/>
      <c r="FE977" s="112"/>
      <c r="FF977" s="44"/>
      <c r="FG977" s="44">
        <v>5179290</v>
      </c>
      <c r="FH977" s="44">
        <v>1966639</v>
      </c>
      <c r="FI977" s="44">
        <v>5709275</v>
      </c>
      <c r="FJ977" s="44">
        <v>179443</v>
      </c>
      <c r="FK977" s="44">
        <v>6570974</v>
      </c>
      <c r="FL977" s="44"/>
      <c r="FM977" s="44"/>
      <c r="FN977" s="44"/>
      <c r="FO977" s="44"/>
      <c r="FP977" s="44"/>
      <c r="FQ977" s="44"/>
      <c r="FR977" s="44"/>
      <c r="FS977" s="44"/>
      <c r="FT977" s="44">
        <v>1711</v>
      </c>
      <c r="FU977" s="44"/>
      <c r="FV977" s="21">
        <v>88737</v>
      </c>
      <c r="FW977" s="44"/>
      <c r="FX977" s="44">
        <v>124845</v>
      </c>
      <c r="FY977" s="44">
        <v>6554</v>
      </c>
      <c r="FZ977" s="44">
        <v>112264</v>
      </c>
      <c r="GA977" s="44">
        <v>44688</v>
      </c>
      <c r="GB977" s="44"/>
      <c r="GC977" s="44">
        <v>18266</v>
      </c>
      <c r="GD977" s="44">
        <v>380940</v>
      </c>
      <c r="GE977" s="44">
        <v>320338</v>
      </c>
      <c r="GF977" s="44">
        <v>87693</v>
      </c>
      <c r="GG977" s="44">
        <v>823578</v>
      </c>
      <c r="GH977" s="44">
        <v>80313</v>
      </c>
      <c r="GI977" s="44">
        <v>151250</v>
      </c>
      <c r="GJ977" s="44">
        <v>64134</v>
      </c>
      <c r="GK977" s="44">
        <v>2546053</v>
      </c>
      <c r="GL977" s="44">
        <v>25190</v>
      </c>
      <c r="GM977" s="44">
        <v>1129793</v>
      </c>
      <c r="GN977" s="44">
        <v>277883</v>
      </c>
      <c r="GO977" s="44"/>
      <c r="GP977" s="44"/>
      <c r="GQ977" s="44"/>
      <c r="GR977" s="44"/>
      <c r="GS977" s="44">
        <v>1721216</v>
      </c>
      <c r="GT977" s="44"/>
      <c r="GU977" s="21">
        <v>800689</v>
      </c>
      <c r="GV977" s="44"/>
      <c r="GW977" s="44">
        <v>151506</v>
      </c>
      <c r="GX977" s="44"/>
      <c r="GY977" s="44">
        <v>2673411</v>
      </c>
      <c r="GZ977" s="44">
        <v>5960430</v>
      </c>
      <c r="HA977" s="44"/>
      <c r="HB977" s="44">
        <v>2114829</v>
      </c>
      <c r="HC977" s="44">
        <v>-5401848</v>
      </c>
      <c r="HD977" s="44">
        <v>2673411</v>
      </c>
      <c r="HE977" s="21"/>
      <c r="HF977" s="21"/>
      <c r="HG977" s="21"/>
      <c r="HH977" s="21">
        <v>2114829</v>
      </c>
      <c r="HI977" s="21">
        <v>0</v>
      </c>
      <c r="HJ977" s="44"/>
      <c r="HK977" s="21">
        <v>1285895</v>
      </c>
      <c r="HL977" s="21">
        <v>771797</v>
      </c>
      <c r="HM977" s="21">
        <v>2057692</v>
      </c>
      <c r="HN977" s="21">
        <v>-1257003</v>
      </c>
      <c r="HO977" s="21"/>
      <c r="HP977" s="44"/>
      <c r="HQ977" s="47"/>
      <c r="HR977" s="47">
        <v>2114829</v>
      </c>
      <c r="HS977" s="47"/>
      <c r="HT977" s="47" t="s">
        <v>1893</v>
      </c>
      <c r="HU977" s="47">
        <v>119208.6</v>
      </c>
      <c r="HV977" s="47">
        <v>1235</v>
      </c>
      <c r="HW977" s="47">
        <v>0</v>
      </c>
      <c r="HX977" s="47">
        <v>20288</v>
      </c>
      <c r="HY977" s="47">
        <v>17739</v>
      </c>
      <c r="HZ977" s="47">
        <v>57202</v>
      </c>
      <c r="IA977" s="47">
        <v>0</v>
      </c>
      <c r="IB977" s="47">
        <v>0</v>
      </c>
      <c r="IC977" s="47">
        <v>3253</v>
      </c>
      <c r="ID977">
        <v>2987</v>
      </c>
      <c r="IE977" s="47">
        <v>1982</v>
      </c>
      <c r="IF977">
        <v>11874</v>
      </c>
      <c r="IG977" s="47">
        <v>2509</v>
      </c>
      <c r="IH977" s="47">
        <v>15172</v>
      </c>
      <c r="II977">
        <v>1901</v>
      </c>
      <c r="IJ977">
        <v>5794</v>
      </c>
      <c r="IK977">
        <v>918</v>
      </c>
      <c r="IL977">
        <v>17388</v>
      </c>
      <c r="IM977">
        <v>160242</v>
      </c>
      <c r="IN977">
        <v>0</v>
      </c>
      <c r="IO977">
        <v>53</v>
      </c>
      <c r="IP977">
        <v>786</v>
      </c>
      <c r="IQ977">
        <v>35687</v>
      </c>
      <c r="IR977">
        <v>0</v>
      </c>
      <c r="IS977">
        <v>0</v>
      </c>
      <c r="IT977">
        <v>36526</v>
      </c>
      <c r="IU977">
        <v>80979</v>
      </c>
      <c r="IV977">
        <v>0</v>
      </c>
      <c r="IW977">
        <v>1141351</v>
      </c>
      <c r="IX977">
        <v>802296</v>
      </c>
      <c r="IY977">
        <v>1492464</v>
      </c>
      <c r="IZ977">
        <v>0</v>
      </c>
      <c r="JA977">
        <v>0</v>
      </c>
      <c r="JB977">
        <v>139465</v>
      </c>
      <c r="JC977">
        <v>137460</v>
      </c>
      <c r="JD977">
        <v>57638</v>
      </c>
      <c r="JE977">
        <v>224053</v>
      </c>
      <c r="JF977">
        <v>43155</v>
      </c>
      <c r="JG977">
        <v>335373</v>
      </c>
      <c r="JH977">
        <v>58186</v>
      </c>
      <c r="JI977">
        <v>113943</v>
      </c>
      <c r="JJ977">
        <v>45870</v>
      </c>
      <c r="JK977">
        <v>507057</v>
      </c>
      <c r="JL977">
        <v>5179290</v>
      </c>
      <c r="JM977">
        <v>0</v>
      </c>
      <c r="JN977">
        <v>4533</v>
      </c>
      <c r="JO977">
        <v>64833</v>
      </c>
      <c r="JP977">
        <v>1119514</v>
      </c>
      <c r="JQ977">
        <v>0</v>
      </c>
      <c r="JR977">
        <v>0</v>
      </c>
      <c r="JS977">
        <v>1188880</v>
      </c>
      <c r="JT977"/>
      <c r="JU977"/>
      <c r="JV977"/>
      <c r="JW977"/>
      <c r="JX977"/>
      <c r="JY977">
        <v>2987</v>
      </c>
      <c r="JZ977"/>
      <c r="KA977"/>
      <c r="KB977"/>
      <c r="KC977"/>
      <c r="KD977"/>
      <c r="KE977">
        <v>137460</v>
      </c>
      <c r="KF977">
        <v>161</v>
      </c>
      <c r="KG977">
        <v>261</v>
      </c>
      <c r="KH977">
        <v>90</v>
      </c>
      <c r="KI977">
        <v>71</v>
      </c>
      <c r="KJ977">
        <v>127</v>
      </c>
      <c r="KK977">
        <v>50</v>
      </c>
      <c r="KL977">
        <v>43</v>
      </c>
      <c r="KM977">
        <v>73</v>
      </c>
      <c r="KN977">
        <v>32</v>
      </c>
      <c r="KO977">
        <v>1</v>
      </c>
      <c r="KP977">
        <v>0</v>
      </c>
      <c r="KQ977">
        <v>0</v>
      </c>
      <c r="KR977">
        <v>0</v>
      </c>
      <c r="KS977">
        <v>0</v>
      </c>
      <c r="KT977">
        <v>1</v>
      </c>
      <c r="KU977">
        <v>1</v>
      </c>
      <c r="KV977">
        <v>0</v>
      </c>
      <c r="KW977">
        <v>0</v>
      </c>
      <c r="KX977">
        <v>0</v>
      </c>
      <c r="KY977">
        <v>0</v>
      </c>
      <c r="KZ977">
        <v>0</v>
      </c>
      <c r="LA977">
        <v>0</v>
      </c>
      <c r="LB977">
        <v>0</v>
      </c>
      <c r="LC977">
        <v>0</v>
      </c>
      <c r="LD977">
        <v>1</v>
      </c>
      <c r="LE977">
        <v>0</v>
      </c>
      <c r="LF977">
        <v>0</v>
      </c>
      <c r="LG977">
        <v>0</v>
      </c>
      <c r="LH977">
        <v>0</v>
      </c>
    </row>
    <row r="978" spans="1:320" s="34" customFormat="1" ht="15" customHeight="1" x14ac:dyDescent="0.25">
      <c r="A978" s="45">
        <v>206440758</v>
      </c>
      <c r="B978" s="45" t="s">
        <v>7101</v>
      </c>
      <c r="C978" s="46">
        <v>45292</v>
      </c>
      <c r="D978" s="46">
        <v>45657</v>
      </c>
      <c r="E978" s="47">
        <v>366</v>
      </c>
      <c r="F978" s="45" t="s">
        <v>883</v>
      </c>
      <c r="G978" s="45" t="s">
        <v>884</v>
      </c>
      <c r="H978" s="45" t="s">
        <v>1614</v>
      </c>
      <c r="I978" s="45" t="s">
        <v>886</v>
      </c>
      <c r="J978" s="45" t="s">
        <v>887</v>
      </c>
      <c r="K978" s="45" t="s">
        <v>1330</v>
      </c>
      <c r="L978" s="45" t="s">
        <v>7100</v>
      </c>
      <c r="M978" s="45" t="s">
        <v>7102</v>
      </c>
      <c r="N978" s="45" t="s">
        <v>7103</v>
      </c>
      <c r="O978" s="45" t="s">
        <v>1617</v>
      </c>
      <c r="P978" s="45" t="s">
        <v>7104</v>
      </c>
      <c r="Q978" s="45" t="s">
        <v>7105</v>
      </c>
      <c r="R978" t="s">
        <v>7106</v>
      </c>
      <c r="S978" s="45" t="s">
        <v>893</v>
      </c>
      <c r="T978" t="s">
        <v>1225</v>
      </c>
      <c r="U978" s="47">
        <v>92</v>
      </c>
      <c r="V978" s="47">
        <v>92</v>
      </c>
      <c r="W978" s="47" t="s">
        <v>894</v>
      </c>
      <c r="X978" s="47">
        <v>33672</v>
      </c>
      <c r="Y978" s="47">
        <v>29792</v>
      </c>
      <c r="Z978" s="48">
        <v>149.22999999999999</v>
      </c>
      <c r="AA978" s="44">
        <v>178</v>
      </c>
      <c r="AB978" s="44">
        <v>166</v>
      </c>
      <c r="AC978" s="44">
        <v>2641</v>
      </c>
      <c r="AD978" s="44">
        <v>1669</v>
      </c>
      <c r="AE978" s="44">
        <v>3241</v>
      </c>
      <c r="AF978" s="44">
        <v>19274</v>
      </c>
      <c r="AG978" s="44"/>
      <c r="AH978" s="47"/>
      <c r="AI978" s="47">
        <v>139</v>
      </c>
      <c r="AJ978">
        <v>2828</v>
      </c>
      <c r="AK978" t="s">
        <v>895</v>
      </c>
      <c r="AL978">
        <v>29792</v>
      </c>
      <c r="AM978"/>
      <c r="AN978"/>
      <c r="AO978"/>
      <c r="AP978"/>
      <c r="AQ978"/>
      <c r="AR978" s="44"/>
      <c r="AS978" s="44"/>
      <c r="AT978" s="44"/>
      <c r="AU978" s="44">
        <v>11886816</v>
      </c>
      <c r="AV978" s="44">
        <v>3366081</v>
      </c>
      <c r="AW978" s="44">
        <v>1801231</v>
      </c>
      <c r="AX978" s="44">
        <v>2</v>
      </c>
      <c r="AY978" s="44">
        <v>13451668</v>
      </c>
      <c r="AZ978" s="21">
        <v>13993108</v>
      </c>
      <c r="BA978" s="21">
        <v>-541440</v>
      </c>
      <c r="BB978" s="44">
        <v>583</v>
      </c>
      <c r="BC978" s="44"/>
      <c r="BD978" s="44"/>
      <c r="BE978" s="44">
        <v>-540857</v>
      </c>
      <c r="BF978" s="44">
        <v>1089604</v>
      </c>
      <c r="BG978" s="44">
        <v>687574</v>
      </c>
      <c r="BH978" s="44">
        <v>1273234</v>
      </c>
      <c r="BI978" s="21">
        <v>7650793</v>
      </c>
      <c r="BJ978" s="21"/>
      <c r="BK978" s="21"/>
      <c r="BL978" s="21">
        <v>55658</v>
      </c>
      <c r="BM978" s="21">
        <v>1129953</v>
      </c>
      <c r="BN978" s="21">
        <v>11886816</v>
      </c>
      <c r="BO978" s="21"/>
      <c r="BP978" s="21"/>
      <c r="BQ978" s="44"/>
      <c r="BR978" s="21"/>
      <c r="BS978" s="44"/>
      <c r="BT978" s="21"/>
      <c r="BU978" s="44"/>
      <c r="BV978" s="21"/>
      <c r="BW978" s="44">
        <v>2396567</v>
      </c>
      <c r="BX978" s="21"/>
      <c r="BY978" s="21">
        <v>919907</v>
      </c>
      <c r="BZ978" s="21"/>
      <c r="CA978" s="44">
        <v>12120</v>
      </c>
      <c r="CB978" s="44"/>
      <c r="CC978" s="44">
        <v>35001</v>
      </c>
      <c r="CD978" s="44"/>
      <c r="CE978" s="44"/>
      <c r="CF978" s="44"/>
      <c r="CG978" s="44"/>
      <c r="CH978" s="44"/>
      <c r="CI978" s="21"/>
      <c r="CJ978" s="44"/>
      <c r="CK978" s="21">
        <v>2486</v>
      </c>
      <c r="CL978" s="44"/>
      <c r="CM978" s="44">
        <v>0</v>
      </c>
      <c r="CN978" s="44">
        <v>0</v>
      </c>
      <c r="CO978" s="44">
        <v>1098614</v>
      </c>
      <c r="CP978" s="44">
        <v>0</v>
      </c>
      <c r="CQ978" s="21">
        <v>1387080</v>
      </c>
      <c r="CR978" s="44">
        <v>577200</v>
      </c>
      <c r="CS978" s="44">
        <v>264439</v>
      </c>
      <c r="CT978" s="44">
        <v>30779</v>
      </c>
      <c r="CU978" s="44"/>
      <c r="CV978" s="44">
        <v>7969</v>
      </c>
      <c r="CW978" s="21"/>
      <c r="CX978" s="21"/>
      <c r="CY978" s="21"/>
      <c r="CZ978" s="21"/>
      <c r="DA978" s="21"/>
      <c r="DB978" s="21"/>
      <c r="DC978" s="21"/>
      <c r="DD978" s="21"/>
      <c r="DE978" s="44"/>
      <c r="DF978" s="21"/>
      <c r="DG978" s="44"/>
      <c r="DH978" s="21"/>
      <c r="DI978" s="44"/>
      <c r="DJ978" s="44"/>
      <c r="DK978" s="44"/>
      <c r="DL978" s="44"/>
      <c r="DM978" s="21"/>
      <c r="DN978" s="44"/>
      <c r="DO978" s="44"/>
      <c r="DP978" s="44"/>
      <c r="DQ978" s="44"/>
      <c r="DR978" s="44"/>
      <c r="DS978" s="44"/>
      <c r="DT978" s="44"/>
      <c r="DU978" s="44"/>
      <c r="DV978" s="44"/>
      <c r="DW978" s="44"/>
      <c r="DX978" s="44"/>
      <c r="DY978" s="44"/>
      <c r="DZ978" s="44"/>
      <c r="EA978" s="44"/>
      <c r="EB978" s="21"/>
      <c r="EC978" s="44">
        <v>592335</v>
      </c>
      <c r="ED978" s="44"/>
      <c r="EE978" s="21">
        <v>534816</v>
      </c>
      <c r="EF978" s="44"/>
      <c r="EG978" s="21">
        <v>-89018</v>
      </c>
      <c r="EH978" s="44"/>
      <c r="EI978" s="21">
        <v>652088</v>
      </c>
      <c r="EJ978" s="44"/>
      <c r="EK978" s="44"/>
      <c r="EL978" s="21"/>
      <c r="EM978" s="44"/>
      <c r="EN978" s="44"/>
      <c r="EO978" s="44">
        <v>111008</v>
      </c>
      <c r="EP978" s="21"/>
      <c r="EQ978" s="21"/>
      <c r="ER978" s="21"/>
      <c r="ES978" s="21"/>
      <c r="ET978" s="44"/>
      <c r="EU978" s="21"/>
      <c r="EV978" s="44"/>
      <c r="EW978" s="21"/>
      <c r="EX978" s="44"/>
      <c r="EY978" s="44"/>
      <c r="EZ978" s="21"/>
      <c r="FA978" s="21"/>
      <c r="FB978" s="44"/>
      <c r="FC978" s="44"/>
      <c r="FD978" s="21"/>
      <c r="FE978" s="112">
        <v>2</v>
      </c>
      <c r="FF978" s="44"/>
      <c r="FG978" s="44">
        <v>4469175</v>
      </c>
      <c r="FH978" s="44">
        <v>1278948</v>
      </c>
      <c r="FI978" s="44">
        <v>8244985</v>
      </c>
      <c r="FJ978" s="44">
        <v>119187</v>
      </c>
      <c r="FK978" s="44">
        <v>6338150</v>
      </c>
      <c r="FL978" s="44"/>
      <c r="FM978" s="44"/>
      <c r="FN978" s="44"/>
      <c r="FO978" s="44"/>
      <c r="FP978" s="44"/>
      <c r="FQ978" s="44"/>
      <c r="FR978" s="44"/>
      <c r="FS978" s="44"/>
      <c r="FT978" s="44">
        <v>36015</v>
      </c>
      <c r="FU978" s="44">
        <v>2289</v>
      </c>
      <c r="FV978" s="21">
        <v>214487</v>
      </c>
      <c r="FW978" s="44">
        <v>5965</v>
      </c>
      <c r="FX978" s="44">
        <v>276714</v>
      </c>
      <c r="FY978" s="44">
        <v>109612</v>
      </c>
      <c r="FZ978" s="44">
        <v>110451</v>
      </c>
      <c r="GA978" s="44">
        <v>31000</v>
      </c>
      <c r="GB978" s="44"/>
      <c r="GC978" s="44">
        <v>22990</v>
      </c>
      <c r="GD978" s="44">
        <v>470447</v>
      </c>
      <c r="GE978" s="44">
        <v>366976</v>
      </c>
      <c r="GF978" s="44">
        <v>207104</v>
      </c>
      <c r="GG978" s="44">
        <v>887102</v>
      </c>
      <c r="GH978" s="44">
        <v>80459</v>
      </c>
      <c r="GI978" s="44">
        <v>128596</v>
      </c>
      <c r="GJ978" s="44"/>
      <c r="GK978" s="44">
        <v>2980159</v>
      </c>
      <c r="GL978" s="44">
        <v>92920</v>
      </c>
      <c r="GM978" s="44">
        <v>1127760</v>
      </c>
      <c r="GN978" s="44">
        <v>121269</v>
      </c>
      <c r="GO978" s="44">
        <v>97151</v>
      </c>
      <c r="GP978" s="44">
        <v>16447</v>
      </c>
      <c r="GQ978" s="44"/>
      <c r="GR978" s="44">
        <v>269045</v>
      </c>
      <c r="GS978" s="44">
        <v>2592552</v>
      </c>
      <c r="GT978" s="44"/>
      <c r="GU978" s="21">
        <v>1092534</v>
      </c>
      <c r="GV978" s="44">
        <v>266330</v>
      </c>
      <c r="GW978" s="44">
        <v>334792</v>
      </c>
      <c r="GX978" s="44"/>
      <c r="GY978" s="44">
        <v>4286208</v>
      </c>
      <c r="GZ978" s="44">
        <v>3318265</v>
      </c>
      <c r="HA978" s="44">
        <v>219071</v>
      </c>
      <c r="HB978" s="44"/>
      <c r="HC978" s="44">
        <v>748872</v>
      </c>
      <c r="HD978" s="44">
        <v>4286208</v>
      </c>
      <c r="HE978" s="21"/>
      <c r="HF978" s="21"/>
      <c r="HG978" s="21">
        <v>301126</v>
      </c>
      <c r="HH978" s="21"/>
      <c r="HI978" s="21">
        <v>0</v>
      </c>
      <c r="HJ978" s="44">
        <v>3177225</v>
      </c>
      <c r="HK978" s="21">
        <v>737227</v>
      </c>
      <c r="HL978" s="21">
        <v>1059174</v>
      </c>
      <c r="HM978" s="21">
        <v>4973626</v>
      </c>
      <c r="HN978" s="21">
        <v>-3881092</v>
      </c>
      <c r="HO978" s="21"/>
      <c r="HP978" s="44"/>
      <c r="HQ978" s="47"/>
      <c r="HR978" s="47"/>
      <c r="HS978" s="47"/>
      <c r="HT978" s="47" t="s">
        <v>1759</v>
      </c>
      <c r="HU978" s="47">
        <v>0</v>
      </c>
      <c r="HV978" s="47">
        <v>2370</v>
      </c>
      <c r="HW978" s="47">
        <v>0</v>
      </c>
      <c r="HX978" s="47">
        <v>11172</v>
      </c>
      <c r="HY978" s="47">
        <v>16324</v>
      </c>
      <c r="HZ978" s="47">
        <v>45860</v>
      </c>
      <c r="IA978" s="47">
        <v>0</v>
      </c>
      <c r="IB978" s="47">
        <v>0</v>
      </c>
      <c r="IC978" s="47">
        <v>2963</v>
      </c>
      <c r="ID978"/>
      <c r="IE978" s="47">
        <v>1849</v>
      </c>
      <c r="IF978">
        <v>13069</v>
      </c>
      <c r="IG978" s="47">
        <v>7110</v>
      </c>
      <c r="IH978" s="47">
        <v>15549</v>
      </c>
      <c r="II978">
        <v>1475</v>
      </c>
      <c r="IJ978">
        <v>4251</v>
      </c>
      <c r="IK978"/>
      <c r="IL978">
        <v>15259</v>
      </c>
      <c r="IM978">
        <v>137251</v>
      </c>
      <c r="IN978">
        <v>0</v>
      </c>
      <c r="IO978">
        <v>526</v>
      </c>
      <c r="IP978">
        <v>7869</v>
      </c>
      <c r="IQ978">
        <v>38938</v>
      </c>
      <c r="IR978">
        <v>0</v>
      </c>
      <c r="IS978">
        <v>0</v>
      </c>
      <c r="IT978">
        <v>47333</v>
      </c>
      <c r="IU978">
        <v>175206</v>
      </c>
      <c r="IV978">
        <v>0</v>
      </c>
      <c r="IW978">
        <v>660674</v>
      </c>
      <c r="IX978">
        <v>801778</v>
      </c>
      <c r="IY978">
        <v>1207183</v>
      </c>
      <c r="IZ978">
        <v>0</v>
      </c>
      <c r="JA978">
        <v>0</v>
      </c>
      <c r="JB978">
        <v>150713</v>
      </c>
      <c r="JC978"/>
      <c r="JD978">
        <v>58556</v>
      </c>
      <c r="JE978">
        <v>256735</v>
      </c>
      <c r="JF978">
        <v>141130</v>
      </c>
      <c r="JG978">
        <v>351795</v>
      </c>
      <c r="JH978">
        <v>54001</v>
      </c>
      <c r="JI978">
        <v>97855</v>
      </c>
      <c r="JJ978"/>
      <c r="JK978">
        <v>513549</v>
      </c>
      <c r="JL978">
        <v>4469175</v>
      </c>
      <c r="JM978">
        <v>0</v>
      </c>
      <c r="JN978">
        <v>52096</v>
      </c>
      <c r="JO978">
        <v>540305</v>
      </c>
      <c r="JP978">
        <v>1616490</v>
      </c>
      <c r="JQ978">
        <v>0</v>
      </c>
      <c r="JR978">
        <v>0</v>
      </c>
      <c r="JS978">
        <v>2208891</v>
      </c>
      <c r="JT978"/>
      <c r="JU978"/>
      <c r="JV978"/>
      <c r="JW978"/>
      <c r="JX978"/>
      <c r="JY978"/>
      <c r="JZ978"/>
      <c r="KA978"/>
      <c r="KB978"/>
      <c r="KC978"/>
      <c r="KD978"/>
      <c r="KE978"/>
      <c r="KF978">
        <v>86</v>
      </c>
      <c r="KG978">
        <v>124</v>
      </c>
      <c r="KH978">
        <v>59</v>
      </c>
      <c r="KI978">
        <v>45</v>
      </c>
      <c r="KJ978">
        <v>62</v>
      </c>
      <c r="KK978">
        <v>31</v>
      </c>
      <c r="KL978">
        <v>26</v>
      </c>
      <c r="KM978">
        <v>35</v>
      </c>
      <c r="KN978">
        <v>20</v>
      </c>
      <c r="KO978">
        <v>1</v>
      </c>
      <c r="KP978">
        <v>0</v>
      </c>
      <c r="KQ978">
        <v>0</v>
      </c>
      <c r="KR978">
        <v>0</v>
      </c>
      <c r="KS978">
        <v>1</v>
      </c>
      <c r="KT978">
        <v>0</v>
      </c>
      <c r="KU978">
        <v>1</v>
      </c>
      <c r="KV978">
        <v>0</v>
      </c>
      <c r="KW978">
        <v>0</v>
      </c>
      <c r="KX978">
        <v>0</v>
      </c>
      <c r="KY978">
        <v>0</v>
      </c>
      <c r="KZ978">
        <v>0</v>
      </c>
      <c r="LA978">
        <v>0</v>
      </c>
      <c r="LB978">
        <v>0</v>
      </c>
      <c r="LC978">
        <v>0</v>
      </c>
      <c r="LD978">
        <v>1</v>
      </c>
      <c r="LE978">
        <v>0</v>
      </c>
      <c r="LF978">
        <v>0</v>
      </c>
      <c r="LG978">
        <v>0</v>
      </c>
      <c r="LH978">
        <v>0</v>
      </c>
    </row>
    <row r="979" spans="1:320" s="34" customFormat="1" ht="15" customHeight="1" x14ac:dyDescent="0.25">
      <c r="A979" s="45">
        <v>206440764</v>
      </c>
      <c r="B979" s="45" t="s">
        <v>7107</v>
      </c>
      <c r="C979" s="46">
        <v>45292</v>
      </c>
      <c r="D979" s="46">
        <v>45657</v>
      </c>
      <c r="E979" s="47">
        <v>366</v>
      </c>
      <c r="F979" s="45" t="s">
        <v>883</v>
      </c>
      <c r="G979" s="45" t="s">
        <v>884</v>
      </c>
      <c r="H979" s="45" t="s">
        <v>1614</v>
      </c>
      <c r="I979" s="45" t="s">
        <v>886</v>
      </c>
      <c r="J979" s="45" t="s">
        <v>887</v>
      </c>
      <c r="K979" s="45" t="s">
        <v>1330</v>
      </c>
      <c r="L979" s="45" t="s">
        <v>7100</v>
      </c>
      <c r="M979" s="45" t="s">
        <v>7108</v>
      </c>
      <c r="N979" s="45" t="s">
        <v>7109</v>
      </c>
      <c r="O979" s="45" t="s">
        <v>7110</v>
      </c>
      <c r="P979" s="45" t="s">
        <v>7111</v>
      </c>
      <c r="Q979" s="45" t="s">
        <v>7112</v>
      </c>
      <c r="R979" t="s">
        <v>7113</v>
      </c>
      <c r="S979" s="45" t="s">
        <v>893</v>
      </c>
      <c r="T979" t="s">
        <v>2456</v>
      </c>
      <c r="U979" s="47">
        <v>99</v>
      </c>
      <c r="V979" s="47">
        <v>99</v>
      </c>
      <c r="W979" s="47" t="s">
        <v>894</v>
      </c>
      <c r="X979" s="47">
        <v>36234</v>
      </c>
      <c r="Y979" s="47">
        <v>35379</v>
      </c>
      <c r="Z979" s="48">
        <v>230.56</v>
      </c>
      <c r="AA979" s="44">
        <v>711</v>
      </c>
      <c r="AB979" s="44">
        <v>708</v>
      </c>
      <c r="AC979" s="44">
        <v>14633</v>
      </c>
      <c r="AD979" s="44">
        <v>2897</v>
      </c>
      <c r="AE979" s="44">
        <v>2015</v>
      </c>
      <c r="AF979" s="44">
        <v>13576</v>
      </c>
      <c r="AG979" s="44"/>
      <c r="AH979" s="47"/>
      <c r="AI979" s="47">
        <v>1287</v>
      </c>
      <c r="AJ979">
        <v>971</v>
      </c>
      <c r="AK979" t="s">
        <v>895</v>
      </c>
      <c r="AL979">
        <v>35379</v>
      </c>
      <c r="AM979"/>
      <c r="AN979"/>
      <c r="AO979"/>
      <c r="AP979"/>
      <c r="AQ979"/>
      <c r="AR979" s="44"/>
      <c r="AS979" s="44"/>
      <c r="AT979" s="44"/>
      <c r="AU979" s="44">
        <v>14543648</v>
      </c>
      <c r="AV979" s="44">
        <v>4929016</v>
      </c>
      <c r="AW979" s="44">
        <v>-5095498</v>
      </c>
      <c r="AX979" s="44">
        <v>567</v>
      </c>
      <c r="AY979" s="44">
        <v>24568729</v>
      </c>
      <c r="AZ979" s="21">
        <v>21521721</v>
      </c>
      <c r="BA979" s="21">
        <v>3047008</v>
      </c>
      <c r="BB979" s="44">
        <v>340</v>
      </c>
      <c r="BC979" s="44"/>
      <c r="BD979" s="44"/>
      <c r="BE979" s="44">
        <v>3047348</v>
      </c>
      <c r="BF979" s="44">
        <v>6629160</v>
      </c>
      <c r="BG979" s="44">
        <v>1327909</v>
      </c>
      <c r="BH979" s="44">
        <v>736004</v>
      </c>
      <c r="BI979" s="21">
        <v>4993767</v>
      </c>
      <c r="BJ979" s="21"/>
      <c r="BK979" s="21"/>
      <c r="BL979" s="21">
        <v>479880</v>
      </c>
      <c r="BM979" s="21">
        <v>376928</v>
      </c>
      <c r="BN979" s="21">
        <v>14543648</v>
      </c>
      <c r="BO979" s="21"/>
      <c r="BP979" s="21"/>
      <c r="BQ979" s="44"/>
      <c r="BR979" s="21"/>
      <c r="BS979" s="44"/>
      <c r="BT979" s="21"/>
      <c r="BU979" s="44"/>
      <c r="BV979" s="21"/>
      <c r="BW979" s="44">
        <v>3975672</v>
      </c>
      <c r="BX979" s="21"/>
      <c r="BY979" s="21">
        <v>920409</v>
      </c>
      <c r="BZ979" s="21"/>
      <c r="CA979" s="44">
        <v>2936</v>
      </c>
      <c r="CB979" s="44"/>
      <c r="CC979" s="44">
        <v>25128</v>
      </c>
      <c r="CD979" s="44"/>
      <c r="CE979" s="44"/>
      <c r="CF979" s="44"/>
      <c r="CG979" s="44"/>
      <c r="CH979" s="44"/>
      <c r="CI979" s="21">
        <v>3390</v>
      </c>
      <c r="CJ979" s="44"/>
      <c r="CK979" s="21">
        <v>1481</v>
      </c>
      <c r="CL979" s="44"/>
      <c r="CM979" s="44">
        <v>28444</v>
      </c>
      <c r="CN979" s="44">
        <v>3174</v>
      </c>
      <c r="CO979" s="44">
        <v>1996993</v>
      </c>
      <c r="CP979" s="44">
        <v>0</v>
      </c>
      <c r="CQ979" s="21">
        <v>1821729</v>
      </c>
      <c r="CR979" s="44">
        <v>240871</v>
      </c>
      <c r="CS979" s="44">
        <v>561869</v>
      </c>
      <c r="CT979" s="44">
        <v>224440</v>
      </c>
      <c r="CU979" s="44"/>
      <c r="CV979" s="44">
        <v>51496</v>
      </c>
      <c r="CW979" s="21"/>
      <c r="CX979" s="21"/>
      <c r="CY979" s="21"/>
      <c r="CZ979" s="21"/>
      <c r="DA979" s="21"/>
      <c r="DB979" s="21"/>
      <c r="DC979" s="21"/>
      <c r="DD979" s="21"/>
      <c r="DE979" s="44"/>
      <c r="DF979" s="21"/>
      <c r="DG979" s="44"/>
      <c r="DH979" s="21"/>
      <c r="DI979" s="44"/>
      <c r="DJ979" s="44"/>
      <c r="DK979" s="44"/>
      <c r="DL979" s="44"/>
      <c r="DM979" s="21"/>
      <c r="DN979" s="44"/>
      <c r="DO979" s="44"/>
      <c r="DP979" s="44"/>
      <c r="DQ979" s="44"/>
      <c r="DR979" s="44"/>
      <c r="DS979" s="44"/>
      <c r="DT979" s="44"/>
      <c r="DU979" s="44"/>
      <c r="DV979" s="44"/>
      <c r="DW979" s="44"/>
      <c r="DX979" s="44"/>
      <c r="DY979" s="44">
        <v>492</v>
      </c>
      <c r="DZ979" s="44"/>
      <c r="EA979" s="44"/>
      <c r="EB979" s="21"/>
      <c r="EC979" s="44">
        <v>-4981355</v>
      </c>
      <c r="ED979" s="44"/>
      <c r="EE979" s="21">
        <v>-61363</v>
      </c>
      <c r="EF979" s="44"/>
      <c r="EG979" s="21">
        <v>-8090</v>
      </c>
      <c r="EH979" s="44"/>
      <c r="EI979" s="21">
        <v>-104921</v>
      </c>
      <c r="EJ979" s="44"/>
      <c r="EK979" s="44"/>
      <c r="EL979" s="21"/>
      <c r="EM979" s="44"/>
      <c r="EN979" s="44"/>
      <c r="EO979" s="44">
        <v>59739</v>
      </c>
      <c r="EP979" s="21"/>
      <c r="EQ979" s="21"/>
      <c r="ER979" s="21"/>
      <c r="ES979" s="21"/>
      <c r="ET979" s="44"/>
      <c r="EU979" s="21"/>
      <c r="EV979" s="44"/>
      <c r="EW979" s="21"/>
      <c r="EX979" s="44"/>
      <c r="EY979" s="44"/>
      <c r="EZ979" s="21"/>
      <c r="FA979" s="21"/>
      <c r="FB979" s="44"/>
      <c r="FC979" s="44"/>
      <c r="FD979" s="21"/>
      <c r="FE979" s="112"/>
      <c r="FF979" s="44"/>
      <c r="FG979" s="44">
        <v>10070585</v>
      </c>
      <c r="FH979" s="44">
        <v>2094761</v>
      </c>
      <c r="FI979" s="44">
        <v>9356375</v>
      </c>
      <c r="FJ979" s="44">
        <v>293103</v>
      </c>
      <c r="FK979" s="44">
        <v>8553965</v>
      </c>
      <c r="FL979" s="44"/>
      <c r="FM979" s="44"/>
      <c r="FN979" s="44"/>
      <c r="FO979" s="44"/>
      <c r="FP979" s="44"/>
      <c r="FQ979" s="44"/>
      <c r="FR979" s="44"/>
      <c r="FS979" s="44"/>
      <c r="FT979" s="44">
        <v>86149</v>
      </c>
      <c r="FU979" s="44">
        <v>5555</v>
      </c>
      <c r="FV979" s="21">
        <v>818739</v>
      </c>
      <c r="FW979" s="44"/>
      <c r="FX979" s="44">
        <v>726010</v>
      </c>
      <c r="FY979" s="44">
        <v>271814</v>
      </c>
      <c r="FZ979" s="44">
        <v>543403</v>
      </c>
      <c r="GA979" s="44">
        <v>57025</v>
      </c>
      <c r="GB979" s="44"/>
      <c r="GC979" s="44">
        <v>61817</v>
      </c>
      <c r="GD979" s="44">
        <v>336996</v>
      </c>
      <c r="GE979" s="44">
        <v>739040</v>
      </c>
      <c r="GF979" s="44">
        <v>171704</v>
      </c>
      <c r="GG979" s="44">
        <v>1168707</v>
      </c>
      <c r="GH979" s="44">
        <v>460043</v>
      </c>
      <c r="GI979" s="44">
        <v>243780</v>
      </c>
      <c r="GJ979" s="44">
        <v>247921</v>
      </c>
      <c r="GK979" s="44">
        <v>4463381</v>
      </c>
      <c r="GL979" s="44">
        <v>242856</v>
      </c>
      <c r="GM979" s="44">
        <v>1123075</v>
      </c>
      <c r="GN979" s="44">
        <v>320971</v>
      </c>
      <c r="GO979" s="44">
        <v>51185</v>
      </c>
      <c r="GP979" s="44"/>
      <c r="GQ979" s="44"/>
      <c r="GR979" s="44">
        <v>827585</v>
      </c>
      <c r="GS979" s="44">
        <v>3517855</v>
      </c>
      <c r="GT979" s="44"/>
      <c r="GU979" s="21">
        <v>1085059</v>
      </c>
      <c r="GV979" s="44"/>
      <c r="GW979" s="44">
        <v>56934955</v>
      </c>
      <c r="GX979" s="44"/>
      <c r="GY979" s="44">
        <v>61537869</v>
      </c>
      <c r="GZ979" s="44">
        <v>1463321</v>
      </c>
      <c r="HA979" s="44">
        <v>10777167</v>
      </c>
      <c r="HB979" s="44"/>
      <c r="HC979" s="44">
        <v>49297381</v>
      </c>
      <c r="HD979" s="44">
        <v>61537869</v>
      </c>
      <c r="HE979" s="21"/>
      <c r="HF979" s="21">
        <v>46892274</v>
      </c>
      <c r="HG979" s="21"/>
      <c r="HH979" s="21"/>
      <c r="HI979" s="21">
        <v>0</v>
      </c>
      <c r="HJ979" s="44"/>
      <c r="HK979" s="21">
        <v>2149523</v>
      </c>
      <c r="HL979" s="21">
        <v>433855</v>
      </c>
      <c r="HM979" s="21">
        <v>2583378</v>
      </c>
      <c r="HN979" s="21">
        <v>-1498319</v>
      </c>
      <c r="HO979" s="21"/>
      <c r="HP979" s="44"/>
      <c r="HQ979" s="47"/>
      <c r="HR979" s="47"/>
      <c r="HS979" s="47"/>
      <c r="HT979" s="47" t="s">
        <v>1759</v>
      </c>
      <c r="HU979" s="47">
        <v>0</v>
      </c>
      <c r="HV979" s="47">
        <v>1936</v>
      </c>
      <c r="HW979" s="47">
        <v>0</v>
      </c>
      <c r="HX979" s="47">
        <v>31649</v>
      </c>
      <c r="HY979" s="47">
        <v>36934</v>
      </c>
      <c r="HZ979" s="47">
        <v>93720</v>
      </c>
      <c r="IA979" s="47">
        <v>0</v>
      </c>
      <c r="IB979" s="47">
        <v>0</v>
      </c>
      <c r="IC979" s="47">
        <v>0</v>
      </c>
      <c r="ID979"/>
      <c r="IE979" s="47">
        <v>337</v>
      </c>
      <c r="IF979">
        <v>23635</v>
      </c>
      <c r="IG979" s="47">
        <v>4975</v>
      </c>
      <c r="IH979" s="47">
        <v>24808</v>
      </c>
      <c r="II979">
        <v>9574</v>
      </c>
      <c r="IJ979">
        <v>8000</v>
      </c>
      <c r="IK979">
        <v>2064</v>
      </c>
      <c r="IL979">
        <v>22868</v>
      </c>
      <c r="IM979">
        <v>260500</v>
      </c>
      <c r="IN979">
        <v>0</v>
      </c>
      <c r="IO979">
        <v>0</v>
      </c>
      <c r="IP979">
        <v>0</v>
      </c>
      <c r="IQ979">
        <v>0</v>
      </c>
      <c r="IR979">
        <v>0</v>
      </c>
      <c r="IS979">
        <v>0</v>
      </c>
      <c r="IT979">
        <v>0</v>
      </c>
      <c r="IU979">
        <v>187968</v>
      </c>
      <c r="IV979">
        <v>0</v>
      </c>
      <c r="IW979">
        <v>1900592</v>
      </c>
      <c r="IX979">
        <v>1889990</v>
      </c>
      <c r="IY979">
        <v>2724966</v>
      </c>
      <c r="IZ979">
        <v>0</v>
      </c>
      <c r="JA979">
        <v>0</v>
      </c>
      <c r="JB979">
        <v>0</v>
      </c>
      <c r="JC979"/>
      <c r="JD979">
        <v>8905</v>
      </c>
      <c r="JE979">
        <v>531193</v>
      </c>
      <c r="JF979">
        <v>106938</v>
      </c>
      <c r="JG979">
        <v>630450</v>
      </c>
      <c r="JH979">
        <v>323353</v>
      </c>
      <c r="JI979">
        <v>189575</v>
      </c>
      <c r="JJ979">
        <v>204449</v>
      </c>
      <c r="JK979">
        <v>1372206</v>
      </c>
      <c r="JL979">
        <v>10070585</v>
      </c>
      <c r="JM979">
        <v>0</v>
      </c>
      <c r="JN979">
        <v>0</v>
      </c>
      <c r="JO979">
        <v>0</v>
      </c>
      <c r="JP979">
        <v>0</v>
      </c>
      <c r="JQ979">
        <v>0</v>
      </c>
      <c r="JR979">
        <v>0</v>
      </c>
      <c r="JS979">
        <v>0</v>
      </c>
      <c r="JT979"/>
      <c r="JU979"/>
      <c r="JV979"/>
      <c r="JW979"/>
      <c r="JX979"/>
      <c r="JY979"/>
      <c r="JZ979"/>
      <c r="KA979"/>
      <c r="KB979"/>
      <c r="KC979"/>
      <c r="KD979"/>
      <c r="KE979"/>
      <c r="KF979">
        <v>176</v>
      </c>
      <c r="KG979">
        <v>303</v>
      </c>
      <c r="KH979">
        <v>88</v>
      </c>
      <c r="KI979">
        <v>112</v>
      </c>
      <c r="KJ979">
        <v>200</v>
      </c>
      <c r="KK979">
        <v>50</v>
      </c>
      <c r="KL979">
        <v>68</v>
      </c>
      <c r="KM979">
        <v>111</v>
      </c>
      <c r="KN979">
        <v>27</v>
      </c>
      <c r="KO979">
        <v>1</v>
      </c>
      <c r="KP979">
        <v>0</v>
      </c>
      <c r="KQ979">
        <v>0</v>
      </c>
      <c r="KR979">
        <v>0</v>
      </c>
      <c r="KS979">
        <v>1</v>
      </c>
      <c r="KT979">
        <v>0</v>
      </c>
      <c r="KU979">
        <v>1</v>
      </c>
      <c r="KV979">
        <v>0</v>
      </c>
      <c r="KW979">
        <v>0</v>
      </c>
      <c r="KX979">
        <v>0</v>
      </c>
      <c r="KY979">
        <v>0</v>
      </c>
      <c r="KZ979">
        <v>0</v>
      </c>
      <c r="LA979">
        <v>0</v>
      </c>
      <c r="LB979">
        <v>0</v>
      </c>
      <c r="LC979">
        <v>0</v>
      </c>
      <c r="LD979">
        <v>1</v>
      </c>
      <c r="LE979">
        <v>0</v>
      </c>
      <c r="LF979">
        <v>0</v>
      </c>
      <c r="LG979">
        <v>0</v>
      </c>
      <c r="LH979">
        <v>0</v>
      </c>
    </row>
    <row r="980" spans="1:320" s="34" customFormat="1" ht="15" customHeight="1" x14ac:dyDescent="0.25">
      <c r="A980" s="45">
        <v>206440809</v>
      </c>
      <c r="B980" s="45" t="s">
        <v>7114</v>
      </c>
      <c r="C980" s="46">
        <v>45292</v>
      </c>
      <c r="D980" s="46">
        <v>45657</v>
      </c>
      <c r="E980" s="47">
        <v>366</v>
      </c>
      <c r="F980" s="45" t="s">
        <v>883</v>
      </c>
      <c r="G980" s="45" t="s">
        <v>884</v>
      </c>
      <c r="H980" s="45" t="s">
        <v>1614</v>
      </c>
      <c r="I980" s="45" t="s">
        <v>886</v>
      </c>
      <c r="J980" s="45" t="s">
        <v>887</v>
      </c>
      <c r="K980" s="45" t="s">
        <v>1330</v>
      </c>
      <c r="L980" s="45" t="s">
        <v>7100</v>
      </c>
      <c r="M980" s="45" t="s">
        <v>7115</v>
      </c>
      <c r="N980" s="45" t="s">
        <v>7116</v>
      </c>
      <c r="O980" s="45" t="s">
        <v>1617</v>
      </c>
      <c r="P980" s="45" t="s">
        <v>1618</v>
      </c>
      <c r="Q980" s="45" t="s">
        <v>7117</v>
      </c>
      <c r="R980" t="s">
        <v>7118</v>
      </c>
      <c r="S980" s="45" t="s">
        <v>893</v>
      </c>
      <c r="T980"/>
      <c r="U980" s="47">
        <v>149</v>
      </c>
      <c r="V980" s="47">
        <v>149</v>
      </c>
      <c r="W980" s="47" t="s">
        <v>913</v>
      </c>
      <c r="X980" s="47">
        <v>54534</v>
      </c>
      <c r="Y980" s="47">
        <v>49268</v>
      </c>
      <c r="Z980" s="48">
        <v>207.96</v>
      </c>
      <c r="AA980" s="44">
        <v>524</v>
      </c>
      <c r="AB980" s="44">
        <v>506</v>
      </c>
      <c r="AC980" s="44">
        <v>9150</v>
      </c>
      <c r="AD980" s="44">
        <v>4522</v>
      </c>
      <c r="AE980" s="44">
        <v>4098</v>
      </c>
      <c r="AF980" s="44">
        <v>28817</v>
      </c>
      <c r="AG980" s="44"/>
      <c r="AH980" s="47"/>
      <c r="AI980" s="47">
        <v>970</v>
      </c>
      <c r="AJ980">
        <v>1711</v>
      </c>
      <c r="AK980" t="s">
        <v>895</v>
      </c>
      <c r="AL980">
        <v>49268</v>
      </c>
      <c r="AM980"/>
      <c r="AN980"/>
      <c r="AO980"/>
      <c r="AP980"/>
      <c r="AQ980"/>
      <c r="AR980" s="44"/>
      <c r="AS980" s="44"/>
      <c r="AT980" s="44"/>
      <c r="AU980" s="44">
        <v>34829490</v>
      </c>
      <c r="AV980" s="44">
        <v>6106002</v>
      </c>
      <c r="AW980" s="44">
        <v>15148044</v>
      </c>
      <c r="AX980" s="44">
        <v>7302</v>
      </c>
      <c r="AY980" s="44">
        <v>25794750</v>
      </c>
      <c r="AZ980" s="21">
        <v>23554534</v>
      </c>
      <c r="BA980" s="21">
        <v>2240216</v>
      </c>
      <c r="BB980" s="44">
        <v>-2</v>
      </c>
      <c r="BC980" s="44"/>
      <c r="BD980" s="44"/>
      <c r="BE980" s="44">
        <v>2240214</v>
      </c>
      <c r="BF980" s="44">
        <v>11437500</v>
      </c>
      <c r="BG980" s="44">
        <v>5652500</v>
      </c>
      <c r="BH980" s="44">
        <v>2209894</v>
      </c>
      <c r="BI980" s="21">
        <v>14415450</v>
      </c>
      <c r="BJ980" s="21"/>
      <c r="BK980" s="21"/>
      <c r="BL980" s="21">
        <v>499460</v>
      </c>
      <c r="BM980" s="21">
        <v>614686</v>
      </c>
      <c r="BN980" s="21">
        <v>34829490</v>
      </c>
      <c r="BO980" s="21"/>
      <c r="BP980" s="21"/>
      <c r="BQ980" s="44"/>
      <c r="BR980" s="21"/>
      <c r="BS980" s="44"/>
      <c r="BT980" s="21"/>
      <c r="BU980" s="44"/>
      <c r="BV980" s="21"/>
      <c r="BW980" s="44">
        <v>4361834</v>
      </c>
      <c r="BX980" s="21"/>
      <c r="BY980" s="21">
        <v>1622658</v>
      </c>
      <c r="BZ980" s="21"/>
      <c r="CA980" s="44">
        <v>52514</v>
      </c>
      <c r="CB980" s="44"/>
      <c r="CC980" s="44">
        <v>64843</v>
      </c>
      <c r="CD980" s="44"/>
      <c r="CE980" s="44"/>
      <c r="CF980" s="44"/>
      <c r="CG980" s="44"/>
      <c r="CH980" s="44"/>
      <c r="CI980" s="21">
        <v>3928</v>
      </c>
      <c r="CJ980" s="44"/>
      <c r="CK980" s="21">
        <v>225</v>
      </c>
      <c r="CL980" s="44"/>
      <c r="CM980" s="44">
        <v>977</v>
      </c>
      <c r="CN980" s="44">
        <v>16028</v>
      </c>
      <c r="CO980" s="44">
        <v>2240445</v>
      </c>
      <c r="CP980" s="44">
        <v>1975</v>
      </c>
      <c r="CQ980" s="21">
        <v>2346125</v>
      </c>
      <c r="CR980" s="44">
        <v>385800</v>
      </c>
      <c r="CS980" s="44">
        <v>745253</v>
      </c>
      <c r="CT980" s="44">
        <v>286965</v>
      </c>
      <c r="CU980" s="44"/>
      <c r="CV980" s="44">
        <v>82434</v>
      </c>
      <c r="CW980" s="21"/>
      <c r="CX980" s="21"/>
      <c r="CY980" s="21"/>
      <c r="CZ980" s="21"/>
      <c r="DA980" s="21"/>
      <c r="DB980" s="21"/>
      <c r="DC980" s="21"/>
      <c r="DD980" s="21"/>
      <c r="DE980" s="44"/>
      <c r="DF980" s="21"/>
      <c r="DG980" s="44"/>
      <c r="DH980" s="21"/>
      <c r="DI980" s="44"/>
      <c r="DJ980" s="44"/>
      <c r="DK980" s="44"/>
      <c r="DL980" s="44"/>
      <c r="DM980" s="21"/>
      <c r="DN980" s="44"/>
      <c r="DO980" s="44"/>
      <c r="DP980" s="44"/>
      <c r="DQ980" s="44"/>
      <c r="DR980" s="44"/>
      <c r="DS980" s="44"/>
      <c r="DT980" s="44"/>
      <c r="DU980" s="44"/>
      <c r="DV980" s="44"/>
      <c r="DW980" s="44"/>
      <c r="DX980" s="44"/>
      <c r="DY980" s="44">
        <v>6669</v>
      </c>
      <c r="DZ980" s="44"/>
      <c r="EA980" s="44"/>
      <c r="EB980" s="21"/>
      <c r="EC980" s="44">
        <v>4055152</v>
      </c>
      <c r="ED980" s="44"/>
      <c r="EE980" s="21">
        <v>4455061</v>
      </c>
      <c r="EF980" s="44"/>
      <c r="EG980" s="21">
        <v>970186</v>
      </c>
      <c r="EH980" s="44"/>
      <c r="EI980" s="21">
        <v>5439917</v>
      </c>
      <c r="EJ980" s="44"/>
      <c r="EK980" s="44"/>
      <c r="EL980" s="21"/>
      <c r="EM980" s="44"/>
      <c r="EN980" s="44"/>
      <c r="EO980" s="44">
        <v>221059</v>
      </c>
      <c r="EP980" s="21"/>
      <c r="EQ980" s="21"/>
      <c r="ER980" s="21"/>
      <c r="ES980" s="21"/>
      <c r="ET980" s="44"/>
      <c r="EU980" s="21"/>
      <c r="EV980" s="44"/>
      <c r="EW980" s="21"/>
      <c r="EX980" s="44"/>
      <c r="EY980" s="44"/>
      <c r="EZ980" s="21"/>
      <c r="FA980" s="21"/>
      <c r="FB980" s="44"/>
      <c r="FC980" s="44"/>
      <c r="FD980" s="21"/>
      <c r="FE980" s="112"/>
      <c r="FF980" s="44"/>
      <c r="FG980" s="44">
        <v>9697360</v>
      </c>
      <c r="FH980" s="44">
        <v>2496571</v>
      </c>
      <c r="FI980" s="44">
        <v>11360603</v>
      </c>
      <c r="FJ980" s="44">
        <v>224243</v>
      </c>
      <c r="FK980" s="44">
        <v>9527746</v>
      </c>
      <c r="FL980" s="44"/>
      <c r="FM980" s="44"/>
      <c r="FN980" s="44"/>
      <c r="FO980" s="44"/>
      <c r="FP980" s="44"/>
      <c r="FQ980" s="44"/>
      <c r="FR980" s="44"/>
      <c r="FS980" s="44"/>
      <c r="FT980" s="44">
        <v>258</v>
      </c>
      <c r="FU980" s="44">
        <v>6411</v>
      </c>
      <c r="FV980" s="21">
        <v>720402</v>
      </c>
      <c r="FW980" s="44">
        <v>63304</v>
      </c>
      <c r="FX980" s="44">
        <v>560201</v>
      </c>
      <c r="FY980" s="44">
        <v>131343</v>
      </c>
      <c r="FZ980" s="44">
        <v>315996</v>
      </c>
      <c r="GA980" s="44">
        <v>136785</v>
      </c>
      <c r="GB980" s="44"/>
      <c r="GC980" s="44">
        <v>163353</v>
      </c>
      <c r="GD980" s="44">
        <v>781956</v>
      </c>
      <c r="GE980" s="44">
        <v>284866</v>
      </c>
      <c r="GF980" s="44">
        <v>445697</v>
      </c>
      <c r="GG980" s="44">
        <v>1329021</v>
      </c>
      <c r="GH980" s="44">
        <v>207065</v>
      </c>
      <c r="GI980" s="44">
        <v>166114</v>
      </c>
      <c r="GJ980" s="44">
        <v>108436</v>
      </c>
      <c r="GK980" s="44">
        <v>5663111</v>
      </c>
      <c r="GL980" s="44">
        <v>201542</v>
      </c>
      <c r="GM980" s="44">
        <v>2263179</v>
      </c>
      <c r="GN980" s="44">
        <v>35749</v>
      </c>
      <c r="GO980" s="44">
        <v>31146</v>
      </c>
      <c r="GP980" s="44"/>
      <c r="GQ980" s="44">
        <v>19627</v>
      </c>
      <c r="GR980" s="44">
        <v>391226</v>
      </c>
      <c r="GS980" s="44">
        <v>23408956</v>
      </c>
      <c r="GT980" s="44"/>
      <c r="GU980" s="21">
        <v>1686682</v>
      </c>
      <c r="GV980" s="44"/>
      <c r="GW980" s="44"/>
      <c r="GX980" s="44"/>
      <c r="GY980" s="44">
        <v>25095638</v>
      </c>
      <c r="GZ980" s="44">
        <v>1961554</v>
      </c>
      <c r="HA980" s="44"/>
      <c r="HB980" s="44"/>
      <c r="HC980" s="44">
        <v>23134084</v>
      </c>
      <c r="HD980" s="44">
        <v>25095638</v>
      </c>
      <c r="HE980" s="21">
        <v>20305286</v>
      </c>
      <c r="HF980" s="21"/>
      <c r="HG980" s="21"/>
      <c r="HH980" s="21"/>
      <c r="HI980" s="21">
        <v>43790</v>
      </c>
      <c r="HJ980" s="44"/>
      <c r="HK980" s="21">
        <v>1292536</v>
      </c>
      <c r="HL980" s="21">
        <v>927164</v>
      </c>
      <c r="HM980" s="21">
        <v>2263490</v>
      </c>
      <c r="HN980" s="21">
        <v>-576808</v>
      </c>
      <c r="HO980" s="21"/>
      <c r="HP980" s="44"/>
      <c r="HQ980" s="47"/>
      <c r="HR980" s="47"/>
      <c r="HS980" s="47"/>
      <c r="HT980" s="47" t="s">
        <v>1759</v>
      </c>
      <c r="HU980" s="47">
        <v>0</v>
      </c>
      <c r="HV980" s="47">
        <v>1945</v>
      </c>
      <c r="HW980" s="47">
        <v>0</v>
      </c>
      <c r="HX980" s="47">
        <v>18169</v>
      </c>
      <c r="HY980" s="47">
        <v>45957</v>
      </c>
      <c r="HZ980" s="47">
        <v>100771</v>
      </c>
      <c r="IA980" s="47">
        <v>0</v>
      </c>
      <c r="IB980" s="47">
        <v>0</v>
      </c>
      <c r="IC980" s="47">
        <v>0</v>
      </c>
      <c r="ID980">
        <v>13568</v>
      </c>
      <c r="IE980" s="47">
        <v>3662</v>
      </c>
      <c r="IF980">
        <v>10361</v>
      </c>
      <c r="IG980" s="47">
        <v>12933</v>
      </c>
      <c r="IH980" s="47">
        <v>24413</v>
      </c>
      <c r="II980">
        <v>4883</v>
      </c>
      <c r="IJ980">
        <v>6216</v>
      </c>
      <c r="IK980">
        <v>1450</v>
      </c>
      <c r="IL980">
        <v>22214</v>
      </c>
      <c r="IM980">
        <v>266542</v>
      </c>
      <c r="IN980">
        <v>0</v>
      </c>
      <c r="IO980">
        <v>1722</v>
      </c>
      <c r="IP980">
        <v>6067</v>
      </c>
      <c r="IQ980">
        <v>19453</v>
      </c>
      <c r="IR980">
        <v>0</v>
      </c>
      <c r="IS980">
        <v>0</v>
      </c>
      <c r="IT980">
        <v>27242</v>
      </c>
      <c r="IU980">
        <v>217655</v>
      </c>
      <c r="IV980">
        <v>0</v>
      </c>
      <c r="IW980">
        <v>1032604</v>
      </c>
      <c r="IX980">
        <v>2214978</v>
      </c>
      <c r="IY980">
        <v>2677484</v>
      </c>
      <c r="IZ980">
        <v>0</v>
      </c>
      <c r="JA980">
        <v>0</v>
      </c>
      <c r="JB980">
        <v>0</v>
      </c>
      <c r="JC980">
        <v>689014</v>
      </c>
      <c r="JD980">
        <v>158944</v>
      </c>
      <c r="JE980">
        <v>200035</v>
      </c>
      <c r="JF980">
        <v>290543</v>
      </c>
      <c r="JG980">
        <v>575265</v>
      </c>
      <c r="JH980">
        <v>159624</v>
      </c>
      <c r="JI980">
        <v>121233</v>
      </c>
      <c r="JJ980">
        <v>75687</v>
      </c>
      <c r="JK980">
        <v>1284294</v>
      </c>
      <c r="JL980">
        <v>9697360</v>
      </c>
      <c r="JM980">
        <v>0</v>
      </c>
      <c r="JN980">
        <v>124897</v>
      </c>
      <c r="JO980">
        <v>350046</v>
      </c>
      <c r="JP980">
        <v>865090</v>
      </c>
      <c r="JQ980">
        <v>0</v>
      </c>
      <c r="JR980">
        <v>0</v>
      </c>
      <c r="JS980">
        <v>1340033</v>
      </c>
      <c r="JT980"/>
      <c r="JU980"/>
      <c r="JV980"/>
      <c r="JW980"/>
      <c r="JX980"/>
      <c r="JY980">
        <v>13568</v>
      </c>
      <c r="JZ980"/>
      <c r="KA980"/>
      <c r="KB980"/>
      <c r="KC980"/>
      <c r="KD980"/>
      <c r="KE980">
        <v>689014</v>
      </c>
      <c r="KF980">
        <v>153</v>
      </c>
      <c r="KG980">
        <v>308</v>
      </c>
      <c r="KH980">
        <v>80</v>
      </c>
      <c r="KI980">
        <v>105</v>
      </c>
      <c r="KJ980">
        <v>225</v>
      </c>
      <c r="KK980">
        <v>51</v>
      </c>
      <c r="KL980">
        <v>60</v>
      </c>
      <c r="KM980">
        <v>109</v>
      </c>
      <c r="KN980">
        <v>39</v>
      </c>
      <c r="KO980">
        <v>1</v>
      </c>
      <c r="KP980">
        <v>0</v>
      </c>
      <c r="KQ980">
        <v>0</v>
      </c>
      <c r="KR980">
        <v>0</v>
      </c>
      <c r="KS980">
        <v>0</v>
      </c>
      <c r="KT980">
        <v>1</v>
      </c>
      <c r="KU980">
        <v>1</v>
      </c>
      <c r="KV980">
        <v>0</v>
      </c>
      <c r="KW980">
        <v>0</v>
      </c>
      <c r="KX980">
        <v>0</v>
      </c>
      <c r="KY980">
        <v>0</v>
      </c>
      <c r="KZ980">
        <v>0</v>
      </c>
      <c r="LA980">
        <v>0</v>
      </c>
      <c r="LB980">
        <v>0</v>
      </c>
      <c r="LC980">
        <v>0</v>
      </c>
      <c r="LD980">
        <v>1</v>
      </c>
      <c r="LE980">
        <v>0</v>
      </c>
      <c r="LF980">
        <v>0</v>
      </c>
      <c r="LG980">
        <v>0</v>
      </c>
      <c r="LH980">
        <v>0</v>
      </c>
    </row>
    <row r="981" spans="1:320" s="34" customFormat="1" ht="15" customHeight="1" x14ac:dyDescent="0.25">
      <c r="A981" s="45">
        <v>206440914</v>
      </c>
      <c r="B981" s="45" t="s">
        <v>7119</v>
      </c>
      <c r="C981" s="46">
        <v>45292</v>
      </c>
      <c r="D981" s="46">
        <v>45657</v>
      </c>
      <c r="E981" s="47">
        <v>366</v>
      </c>
      <c r="F981" s="45" t="s">
        <v>883</v>
      </c>
      <c r="G981" s="45" t="s">
        <v>884</v>
      </c>
      <c r="H981" s="45" t="s">
        <v>1614</v>
      </c>
      <c r="I981" s="45" t="s">
        <v>886</v>
      </c>
      <c r="J981" s="45" t="s">
        <v>887</v>
      </c>
      <c r="K981" s="45" t="s">
        <v>1330</v>
      </c>
      <c r="L981" s="45" t="s">
        <v>7120</v>
      </c>
      <c r="M981" s="45" t="s">
        <v>7121</v>
      </c>
      <c r="N981" s="45" t="s">
        <v>7122</v>
      </c>
      <c r="O981" s="45" t="s">
        <v>7123</v>
      </c>
      <c r="P981" s="45" t="s">
        <v>7124</v>
      </c>
      <c r="Q981" s="45" t="s">
        <v>7125</v>
      </c>
      <c r="R981" t="s">
        <v>7126</v>
      </c>
      <c r="S981" s="45" t="s">
        <v>884</v>
      </c>
      <c r="T981"/>
      <c r="U981" s="47">
        <v>59</v>
      </c>
      <c r="V981" s="47">
        <v>59</v>
      </c>
      <c r="W981" s="47" t="s">
        <v>1728</v>
      </c>
      <c r="X981" s="47">
        <v>21594</v>
      </c>
      <c r="Y981" s="47">
        <v>20186</v>
      </c>
      <c r="Z981" s="48">
        <v>206.11</v>
      </c>
      <c r="AA981" s="44">
        <v>150</v>
      </c>
      <c r="AB981" s="44">
        <v>203</v>
      </c>
      <c r="AC981" s="44">
        <v>5885</v>
      </c>
      <c r="AD981" s="44">
        <v>276</v>
      </c>
      <c r="AE981" s="44">
        <v>678</v>
      </c>
      <c r="AF981" s="44">
        <v>11432</v>
      </c>
      <c r="AG981" s="44"/>
      <c r="AH981" s="47"/>
      <c r="AI981" s="47">
        <v>1915</v>
      </c>
      <c r="AJ981"/>
      <c r="AK981" t="s">
        <v>895</v>
      </c>
      <c r="AL981">
        <v>20186</v>
      </c>
      <c r="AM981"/>
      <c r="AN981"/>
      <c r="AO981"/>
      <c r="AP981"/>
      <c r="AQ981"/>
      <c r="AR981" s="44"/>
      <c r="AS981" s="44"/>
      <c r="AT981" s="44"/>
      <c r="AU981" s="44">
        <v>7814419</v>
      </c>
      <c r="AV981" s="44">
        <v>1028056</v>
      </c>
      <c r="AW981" s="44">
        <v>-2161024</v>
      </c>
      <c r="AX981" s="44">
        <v>57411</v>
      </c>
      <c r="AY981" s="44">
        <v>11060910</v>
      </c>
      <c r="AZ981" s="21">
        <v>10712132</v>
      </c>
      <c r="BA981" s="21">
        <v>348778</v>
      </c>
      <c r="BB981" s="44">
        <v>39998</v>
      </c>
      <c r="BC981" s="44"/>
      <c r="BD981" s="44"/>
      <c r="BE981" s="44">
        <v>388776</v>
      </c>
      <c r="BF981" s="44">
        <v>1899180</v>
      </c>
      <c r="BG981" s="44">
        <v>107129</v>
      </c>
      <c r="BH981" s="44">
        <v>201516</v>
      </c>
      <c r="BI981" s="21">
        <v>4973183</v>
      </c>
      <c r="BJ981" s="21"/>
      <c r="BK981" s="21"/>
      <c r="BL981" s="21">
        <v>633411</v>
      </c>
      <c r="BM981" s="21"/>
      <c r="BN981" s="21">
        <v>7814419</v>
      </c>
      <c r="BO981" s="21"/>
      <c r="BP981" s="21"/>
      <c r="BQ981" s="44"/>
      <c r="BR981" s="21"/>
      <c r="BS981" s="44"/>
      <c r="BT981" s="21"/>
      <c r="BU981" s="44"/>
      <c r="BV981" s="21"/>
      <c r="BW981" s="44">
        <v>836753</v>
      </c>
      <c r="BX981" s="21"/>
      <c r="BY981" s="21">
        <v>27165</v>
      </c>
      <c r="BZ981" s="21"/>
      <c r="CA981" s="44">
        <v>7614</v>
      </c>
      <c r="CB981" s="44"/>
      <c r="CC981" s="44">
        <v>136495</v>
      </c>
      <c r="CD981" s="44"/>
      <c r="CE981" s="44"/>
      <c r="CF981" s="44"/>
      <c r="CG981" s="44"/>
      <c r="CH981" s="44"/>
      <c r="CI981" s="21">
        <v>20029</v>
      </c>
      <c r="CJ981" s="44"/>
      <c r="CK981" s="21"/>
      <c r="CL981" s="44"/>
      <c r="CM981" s="44">
        <v>267246</v>
      </c>
      <c r="CN981" s="44">
        <v>0</v>
      </c>
      <c r="CO981" s="44">
        <v>332091</v>
      </c>
      <c r="CP981" s="44">
        <v>0</v>
      </c>
      <c r="CQ981" s="21">
        <v>287574</v>
      </c>
      <c r="CR981" s="44">
        <v>134890</v>
      </c>
      <c r="CS981" s="44">
        <v>6255</v>
      </c>
      <c r="CT981" s="44">
        <v>0</v>
      </c>
      <c r="CU981" s="44"/>
      <c r="CV981" s="44">
        <v>0</v>
      </c>
      <c r="CW981" s="21"/>
      <c r="CX981" s="21"/>
      <c r="CY981" s="21"/>
      <c r="CZ981" s="21"/>
      <c r="DA981" s="21"/>
      <c r="DB981" s="21"/>
      <c r="DC981" s="21"/>
      <c r="DD981" s="21"/>
      <c r="DE981" s="44"/>
      <c r="DF981" s="21"/>
      <c r="DG981" s="44"/>
      <c r="DH981" s="21"/>
      <c r="DI981" s="44"/>
      <c r="DJ981" s="44"/>
      <c r="DK981" s="44"/>
      <c r="DL981" s="44"/>
      <c r="DM981" s="21"/>
      <c r="DN981" s="44"/>
      <c r="DO981" s="44"/>
      <c r="DP981" s="44"/>
      <c r="DQ981" s="44"/>
      <c r="DR981" s="44"/>
      <c r="DS981" s="44"/>
      <c r="DT981" s="44"/>
      <c r="DU981" s="44"/>
      <c r="DV981" s="44"/>
      <c r="DW981" s="44"/>
      <c r="DX981" s="44"/>
      <c r="DY981" s="44"/>
      <c r="DZ981" s="44"/>
      <c r="EA981" s="44"/>
      <c r="EB981" s="21"/>
      <c r="EC981" s="44">
        <v>-2285461</v>
      </c>
      <c r="ED981" s="44"/>
      <c r="EE981" s="21">
        <v>-63636</v>
      </c>
      <c r="EF981" s="44"/>
      <c r="EG981" s="21">
        <v>6051</v>
      </c>
      <c r="EH981" s="44"/>
      <c r="EI981" s="21">
        <v>182022</v>
      </c>
      <c r="EJ981" s="44"/>
      <c r="EK981" s="44"/>
      <c r="EL981" s="21"/>
      <c r="EM981" s="44"/>
      <c r="EN981" s="44"/>
      <c r="EO981" s="44"/>
      <c r="EP981" s="21"/>
      <c r="EQ981" s="21"/>
      <c r="ER981" s="21"/>
      <c r="ES981" s="21"/>
      <c r="ET981" s="44"/>
      <c r="EU981" s="21"/>
      <c r="EV981" s="44"/>
      <c r="EW981" s="21"/>
      <c r="EX981" s="44"/>
      <c r="EY981" s="44"/>
      <c r="EZ981" s="21"/>
      <c r="FA981" s="21"/>
      <c r="FB981" s="44"/>
      <c r="FC981" s="44"/>
      <c r="FD981" s="21"/>
      <c r="FE981" s="112"/>
      <c r="FF981" s="44"/>
      <c r="FG981" s="44">
        <v>4954304</v>
      </c>
      <c r="FH981" s="44">
        <v>1111910</v>
      </c>
      <c r="FI981" s="44">
        <v>4645918</v>
      </c>
      <c r="FJ981" s="44">
        <v>160357</v>
      </c>
      <c r="FK981" s="44">
        <v>4268475</v>
      </c>
      <c r="FL981" s="44"/>
      <c r="FM981" s="44"/>
      <c r="FN981" s="44"/>
      <c r="FO981" s="44"/>
      <c r="FP981" s="44"/>
      <c r="FQ981" s="44"/>
      <c r="FR981" s="44"/>
      <c r="FS981" s="44"/>
      <c r="FT981" s="44">
        <v>37382</v>
      </c>
      <c r="FU981" s="44"/>
      <c r="FV981" s="21">
        <v>406364</v>
      </c>
      <c r="FW981" s="44"/>
      <c r="FX981" s="44">
        <v>399107</v>
      </c>
      <c r="FY981" s="44">
        <v>135161</v>
      </c>
      <c r="FZ981" s="44">
        <v>188606</v>
      </c>
      <c r="GA981" s="44">
        <v>24589</v>
      </c>
      <c r="GB981" s="44"/>
      <c r="GC981" s="44">
        <v>13355</v>
      </c>
      <c r="GD981" s="44">
        <v>686814</v>
      </c>
      <c r="GE981" s="44">
        <v>317971</v>
      </c>
      <c r="GF981" s="44">
        <v>81747</v>
      </c>
      <c r="GG981" s="44">
        <v>1043182</v>
      </c>
      <c r="GH981" s="44">
        <v>76599</v>
      </c>
      <c r="GI981" s="44">
        <v>315517</v>
      </c>
      <c r="GJ981" s="44">
        <v>107229</v>
      </c>
      <c r="GK981" s="44">
        <v>1918171</v>
      </c>
      <c r="GL981" s="44"/>
      <c r="GM981" s="44">
        <v>674291</v>
      </c>
      <c r="GN981" s="44">
        <v>11552</v>
      </c>
      <c r="GO981" s="44">
        <v>6020</v>
      </c>
      <c r="GP981" s="44"/>
      <c r="GQ981" s="44"/>
      <c r="GR981" s="44"/>
      <c r="GS981" s="44">
        <v>2756970</v>
      </c>
      <c r="GT981" s="44"/>
      <c r="GU981" s="21">
        <v>180528</v>
      </c>
      <c r="GV981" s="44"/>
      <c r="GW981" s="44">
        <v>5104992</v>
      </c>
      <c r="GX981" s="44"/>
      <c r="GY981" s="44">
        <v>8042490</v>
      </c>
      <c r="GZ981" s="44">
        <v>650611</v>
      </c>
      <c r="HA981" s="44"/>
      <c r="HB981" s="44"/>
      <c r="HC981" s="44">
        <v>7391879</v>
      </c>
      <c r="HD981" s="44">
        <v>8042490</v>
      </c>
      <c r="HE981" s="21"/>
      <c r="HF981" s="21">
        <v>5072891</v>
      </c>
      <c r="HG981" s="21"/>
      <c r="HH981" s="21"/>
      <c r="HI981" s="21">
        <v>0</v>
      </c>
      <c r="HJ981" s="44"/>
      <c r="HK981" s="21"/>
      <c r="HL981" s="21">
        <v>596652</v>
      </c>
      <c r="HM981" s="21">
        <v>596652</v>
      </c>
      <c r="HN981" s="21">
        <v>-416124</v>
      </c>
      <c r="HO981" s="21"/>
      <c r="HP981" s="44"/>
      <c r="HQ981" s="47"/>
      <c r="HR981" s="47"/>
      <c r="HS981" s="47"/>
      <c r="HT981" s="47" t="s">
        <v>7127</v>
      </c>
      <c r="HU981" s="47">
        <v>1951833</v>
      </c>
      <c r="HV981" s="47">
        <v>2050</v>
      </c>
      <c r="HW981" s="47">
        <v>0</v>
      </c>
      <c r="HX981" s="47">
        <v>6595</v>
      </c>
      <c r="HY981" s="47">
        <v>19360</v>
      </c>
      <c r="HZ981" s="47">
        <v>56669</v>
      </c>
      <c r="IA981" s="47">
        <v>0</v>
      </c>
      <c r="IB981" s="47">
        <v>0</v>
      </c>
      <c r="IC981" s="47">
        <v>1968</v>
      </c>
      <c r="ID981"/>
      <c r="IE981" s="47">
        <v>10975</v>
      </c>
      <c r="IF981">
        <v>11986</v>
      </c>
      <c r="IG981" s="47"/>
      <c r="IH981" s="47">
        <v>22457</v>
      </c>
      <c r="II981">
        <v>1955</v>
      </c>
      <c r="IJ981">
        <v>12379</v>
      </c>
      <c r="IK981">
        <v>1635</v>
      </c>
      <c r="IL981">
        <v>16477</v>
      </c>
      <c r="IM981">
        <v>164506</v>
      </c>
      <c r="IN981">
        <v>0</v>
      </c>
      <c r="IO981">
        <v>0</v>
      </c>
      <c r="IP981">
        <v>0</v>
      </c>
      <c r="IQ981">
        <v>0</v>
      </c>
      <c r="IR981">
        <v>0</v>
      </c>
      <c r="IS981">
        <v>0</v>
      </c>
      <c r="IT981">
        <v>0</v>
      </c>
      <c r="IU981">
        <v>173214</v>
      </c>
      <c r="IV981">
        <v>0</v>
      </c>
      <c r="IW981">
        <v>371858</v>
      </c>
      <c r="IX981">
        <v>945848</v>
      </c>
      <c r="IY981">
        <v>1605604</v>
      </c>
      <c r="IZ981">
        <v>0</v>
      </c>
      <c r="JA981">
        <v>0</v>
      </c>
      <c r="JB981">
        <v>105436</v>
      </c>
      <c r="JC981"/>
      <c r="JD981">
        <v>273588</v>
      </c>
      <c r="JE981">
        <v>240242</v>
      </c>
      <c r="JF981"/>
      <c r="JG981">
        <v>495979</v>
      </c>
      <c r="JH981">
        <v>61123</v>
      </c>
      <c r="JI981">
        <v>248380</v>
      </c>
      <c r="JJ981">
        <v>86755</v>
      </c>
      <c r="JK981">
        <v>346277</v>
      </c>
      <c r="JL981">
        <v>4954304</v>
      </c>
      <c r="JM981">
        <v>0</v>
      </c>
      <c r="JN981">
        <v>0</v>
      </c>
      <c r="JO981">
        <v>0</v>
      </c>
      <c r="JP981">
        <v>0</v>
      </c>
      <c r="JQ981">
        <v>0</v>
      </c>
      <c r="JR981">
        <v>0</v>
      </c>
      <c r="JS981">
        <v>0</v>
      </c>
      <c r="JT981"/>
      <c r="JU981"/>
      <c r="JV981"/>
      <c r="JW981"/>
      <c r="JX981"/>
      <c r="JY981"/>
      <c r="JZ981"/>
      <c r="KA981"/>
      <c r="KB981"/>
      <c r="KC981"/>
      <c r="KD981"/>
      <c r="KE981"/>
      <c r="KF981">
        <v>101</v>
      </c>
      <c r="KG981">
        <v>133</v>
      </c>
      <c r="KH981">
        <v>90</v>
      </c>
      <c r="KI981">
        <v>57</v>
      </c>
      <c r="KJ981">
        <v>86</v>
      </c>
      <c r="KK981">
        <v>50</v>
      </c>
      <c r="KL981">
        <v>37</v>
      </c>
      <c r="KM981">
        <v>65</v>
      </c>
      <c r="KN981">
        <v>32</v>
      </c>
      <c r="KO981">
        <v>1</v>
      </c>
      <c r="KP981">
        <v>0</v>
      </c>
      <c r="KQ981">
        <v>0</v>
      </c>
      <c r="KR981">
        <v>1</v>
      </c>
      <c r="KS981">
        <v>0</v>
      </c>
      <c r="KT981">
        <v>0</v>
      </c>
      <c r="KU981">
        <v>1</v>
      </c>
      <c r="KV981">
        <v>0</v>
      </c>
      <c r="KW981">
        <v>0</v>
      </c>
      <c r="KX981">
        <v>0</v>
      </c>
      <c r="KY981">
        <v>0</v>
      </c>
      <c r="KZ981">
        <v>0</v>
      </c>
      <c r="LA981">
        <v>0</v>
      </c>
      <c r="LB981">
        <v>0</v>
      </c>
      <c r="LC981">
        <v>0</v>
      </c>
      <c r="LD981">
        <v>1</v>
      </c>
      <c r="LE981">
        <v>0</v>
      </c>
      <c r="LF981">
        <v>0</v>
      </c>
      <c r="LG981">
        <v>0</v>
      </c>
      <c r="LH981">
        <v>0</v>
      </c>
    </row>
    <row r="982" spans="1:320" s="34" customFormat="1" ht="15" customHeight="1" x14ac:dyDescent="0.25">
      <c r="A982" s="45">
        <v>206441702</v>
      </c>
      <c r="B982" s="45" t="s">
        <v>7128</v>
      </c>
      <c r="C982" s="46">
        <v>45292</v>
      </c>
      <c r="D982" s="46">
        <v>45657</v>
      </c>
      <c r="E982" s="47">
        <v>366</v>
      </c>
      <c r="F982" s="45" t="s">
        <v>883</v>
      </c>
      <c r="G982" s="45" t="s">
        <v>884</v>
      </c>
      <c r="H982" s="45" t="s">
        <v>1614</v>
      </c>
      <c r="I982" s="45" t="s">
        <v>886</v>
      </c>
      <c r="J982" s="45" t="s">
        <v>887</v>
      </c>
      <c r="K982" s="45" t="s">
        <v>1330</v>
      </c>
      <c r="L982" s="45" t="s">
        <v>7120</v>
      </c>
      <c r="M982" s="45" t="s">
        <v>7129</v>
      </c>
      <c r="N982" s="45" t="s">
        <v>7130</v>
      </c>
      <c r="O982" s="45" t="s">
        <v>7123</v>
      </c>
      <c r="P982" s="45" t="s">
        <v>7124</v>
      </c>
      <c r="Q982" s="45" t="s">
        <v>7131</v>
      </c>
      <c r="R982" t="s">
        <v>7132</v>
      </c>
      <c r="S982" s="45" t="s">
        <v>893</v>
      </c>
      <c r="T982"/>
      <c r="U982" s="47">
        <v>95</v>
      </c>
      <c r="V982" s="47">
        <v>95</v>
      </c>
      <c r="W982" s="47" t="s">
        <v>894</v>
      </c>
      <c r="X982" s="47">
        <v>34770</v>
      </c>
      <c r="Y982" s="47">
        <v>32594</v>
      </c>
      <c r="Z982" s="48">
        <v>214.43</v>
      </c>
      <c r="AA982" s="44">
        <v>273</v>
      </c>
      <c r="AB982" s="44">
        <v>254</v>
      </c>
      <c r="AC982" s="44">
        <v>3705</v>
      </c>
      <c r="AD982" s="44">
        <v>1162</v>
      </c>
      <c r="AE982" s="44">
        <v>1528</v>
      </c>
      <c r="AF982" s="44">
        <v>23360</v>
      </c>
      <c r="AG982" s="44"/>
      <c r="AH982" s="47">
        <v>99</v>
      </c>
      <c r="AI982" s="47">
        <v>139</v>
      </c>
      <c r="AJ982">
        <v>2601</v>
      </c>
      <c r="AK982" t="s">
        <v>895</v>
      </c>
      <c r="AL982">
        <v>32594</v>
      </c>
      <c r="AM982"/>
      <c r="AN982"/>
      <c r="AO982"/>
      <c r="AP982"/>
      <c r="AQ982"/>
      <c r="AR982" s="44"/>
      <c r="AS982" s="44"/>
      <c r="AT982" s="44"/>
      <c r="AU982" s="44">
        <v>11188882</v>
      </c>
      <c r="AV982" s="44">
        <v>1902411</v>
      </c>
      <c r="AW982" s="44">
        <v>-730962</v>
      </c>
      <c r="AX982" s="44">
        <v>22667</v>
      </c>
      <c r="AY982" s="44">
        <v>13844922</v>
      </c>
      <c r="AZ982" s="21">
        <v>13161093</v>
      </c>
      <c r="BA982" s="21">
        <v>683829</v>
      </c>
      <c r="BB982" s="44">
        <v>1775</v>
      </c>
      <c r="BC982" s="44">
        <v>12590</v>
      </c>
      <c r="BD982" s="44"/>
      <c r="BE982" s="44">
        <v>673014</v>
      </c>
      <c r="BF982" s="44">
        <v>1304511</v>
      </c>
      <c r="BG982" s="44">
        <v>413947</v>
      </c>
      <c r="BH982" s="44">
        <v>502791</v>
      </c>
      <c r="BI982" s="21">
        <v>7985448</v>
      </c>
      <c r="BJ982" s="21"/>
      <c r="BK982" s="21">
        <v>45227</v>
      </c>
      <c r="BL982" s="21">
        <v>48451</v>
      </c>
      <c r="BM982" s="21">
        <v>888507</v>
      </c>
      <c r="BN982" s="21">
        <v>11188882</v>
      </c>
      <c r="BO982" s="21"/>
      <c r="BP982" s="21"/>
      <c r="BQ982" s="44"/>
      <c r="BR982" s="21"/>
      <c r="BS982" s="44"/>
      <c r="BT982" s="21"/>
      <c r="BU982" s="44"/>
      <c r="BV982" s="21"/>
      <c r="BW982" s="44">
        <v>1215542</v>
      </c>
      <c r="BX982" s="21"/>
      <c r="BY982" s="21">
        <v>191921</v>
      </c>
      <c r="BZ982" s="21"/>
      <c r="CA982" s="44">
        <v>12349</v>
      </c>
      <c r="CB982" s="44"/>
      <c r="CC982" s="44">
        <v>235347</v>
      </c>
      <c r="CD982" s="44"/>
      <c r="CE982" s="44"/>
      <c r="CF982" s="44"/>
      <c r="CG982" s="44">
        <v>154192</v>
      </c>
      <c r="CH982" s="44"/>
      <c r="CI982" s="21">
        <v>1750</v>
      </c>
      <c r="CJ982" s="44"/>
      <c r="CK982" s="21">
        <v>91310</v>
      </c>
      <c r="CL982" s="44"/>
      <c r="CM982" s="44">
        <v>27105</v>
      </c>
      <c r="CN982" s="44">
        <v>23284</v>
      </c>
      <c r="CO982" s="44">
        <v>605785</v>
      </c>
      <c r="CP982" s="44">
        <v>0</v>
      </c>
      <c r="CQ982" s="21">
        <v>717330</v>
      </c>
      <c r="CR982" s="44">
        <v>173500</v>
      </c>
      <c r="CS982" s="44">
        <v>294906</v>
      </c>
      <c r="CT982" s="44">
        <v>39980</v>
      </c>
      <c r="CU982" s="44"/>
      <c r="CV982" s="44">
        <v>20521</v>
      </c>
      <c r="CW982" s="21"/>
      <c r="CX982" s="21"/>
      <c r="CY982" s="21"/>
      <c r="CZ982" s="21"/>
      <c r="DA982" s="21"/>
      <c r="DB982" s="21"/>
      <c r="DC982" s="21"/>
      <c r="DD982" s="21"/>
      <c r="DE982" s="44"/>
      <c r="DF982" s="21"/>
      <c r="DG982" s="44"/>
      <c r="DH982" s="21"/>
      <c r="DI982" s="44"/>
      <c r="DJ982" s="44"/>
      <c r="DK982" s="44"/>
      <c r="DL982" s="44"/>
      <c r="DM982" s="21"/>
      <c r="DN982" s="44"/>
      <c r="DO982" s="44"/>
      <c r="DP982" s="44"/>
      <c r="DQ982" s="44"/>
      <c r="DR982" s="44"/>
      <c r="DS982" s="44"/>
      <c r="DT982" s="44"/>
      <c r="DU982" s="44"/>
      <c r="DV982" s="44"/>
      <c r="DW982" s="44"/>
      <c r="DX982" s="44"/>
      <c r="DY982" s="44">
        <v>24720</v>
      </c>
      <c r="DZ982" s="44"/>
      <c r="EA982" s="44"/>
      <c r="EB982" s="21"/>
      <c r="EC982" s="44">
        <v>-1246542</v>
      </c>
      <c r="ED982" s="44"/>
      <c r="EE982" s="21">
        <v>-59651</v>
      </c>
      <c r="EF982" s="44"/>
      <c r="EG982" s="21">
        <v>-175479</v>
      </c>
      <c r="EH982" s="44"/>
      <c r="EI982" s="21">
        <v>860893</v>
      </c>
      <c r="EJ982" s="44"/>
      <c r="EK982" s="44"/>
      <c r="EL982" s="21"/>
      <c r="EM982" s="44">
        <v>-24411</v>
      </c>
      <c r="EN982" s="44"/>
      <c r="EO982" s="44">
        <v>-110492</v>
      </c>
      <c r="EP982" s="21"/>
      <c r="EQ982" s="21"/>
      <c r="ER982" s="21"/>
      <c r="ES982" s="21"/>
      <c r="ET982" s="44"/>
      <c r="EU982" s="21"/>
      <c r="EV982" s="44"/>
      <c r="EW982" s="21"/>
      <c r="EX982" s="44"/>
      <c r="EY982" s="44"/>
      <c r="EZ982" s="21"/>
      <c r="FA982" s="21"/>
      <c r="FB982" s="44"/>
      <c r="FC982" s="44"/>
      <c r="FD982" s="21"/>
      <c r="FE982" s="112"/>
      <c r="FF982" s="44"/>
      <c r="FG982" s="44">
        <v>6191175</v>
      </c>
      <c r="FH982" s="44">
        <v>1335949</v>
      </c>
      <c r="FI982" s="44">
        <v>5633969</v>
      </c>
      <c r="FJ982" s="44">
        <v>213238</v>
      </c>
      <c r="FK982" s="44">
        <v>5667950</v>
      </c>
      <c r="FL982" s="44"/>
      <c r="FM982" s="44"/>
      <c r="FN982" s="44"/>
      <c r="FO982" s="44"/>
      <c r="FP982" s="44"/>
      <c r="FQ982" s="44"/>
      <c r="FR982" s="44"/>
      <c r="FS982" s="44"/>
      <c r="FT982" s="44">
        <v>18694</v>
      </c>
      <c r="FU982" s="44">
        <v>16699</v>
      </c>
      <c r="FV982" s="21">
        <v>237920</v>
      </c>
      <c r="FW982" s="44"/>
      <c r="FX982" s="44">
        <v>266104</v>
      </c>
      <c r="FY982" s="44">
        <v>72030</v>
      </c>
      <c r="FZ982" s="44">
        <v>196243</v>
      </c>
      <c r="GA982" s="44">
        <v>28484</v>
      </c>
      <c r="GB982" s="44"/>
      <c r="GC982" s="44">
        <v>35664</v>
      </c>
      <c r="GD982" s="44">
        <v>535708</v>
      </c>
      <c r="GE982" s="44">
        <v>267516</v>
      </c>
      <c r="GF982" s="44">
        <v>169813</v>
      </c>
      <c r="GG982" s="44">
        <v>901176</v>
      </c>
      <c r="GH982" s="44">
        <v>96804</v>
      </c>
      <c r="GI982" s="44">
        <v>150580</v>
      </c>
      <c r="GJ982" s="44">
        <v>216527</v>
      </c>
      <c r="GK982" s="44">
        <v>3285029</v>
      </c>
      <c r="GL982" s="44">
        <v>127650</v>
      </c>
      <c r="GM982" s="44">
        <v>715585</v>
      </c>
      <c r="GN982" s="44">
        <v>61171</v>
      </c>
      <c r="GO982" s="44">
        <v>29395</v>
      </c>
      <c r="GP982" s="44"/>
      <c r="GQ982" s="44">
        <v>643</v>
      </c>
      <c r="GR982" s="44">
        <v>63708</v>
      </c>
      <c r="GS982" s="44">
        <v>8189881</v>
      </c>
      <c r="GT982" s="44"/>
      <c r="GU982" s="21">
        <v>575547</v>
      </c>
      <c r="GV982" s="44">
        <v>658925</v>
      </c>
      <c r="GW982" s="44">
        <v>63739</v>
      </c>
      <c r="GX982" s="44">
        <v>4381198</v>
      </c>
      <c r="GY982" s="44">
        <v>13869290</v>
      </c>
      <c r="GZ982" s="44">
        <v>1232174</v>
      </c>
      <c r="HA982" s="44">
        <v>4521396</v>
      </c>
      <c r="HB982" s="44"/>
      <c r="HC982" s="44">
        <v>8115720</v>
      </c>
      <c r="HD982" s="44">
        <v>13869290</v>
      </c>
      <c r="HE982" s="21">
        <v>6963363</v>
      </c>
      <c r="HF982" s="21"/>
      <c r="HG982" s="21"/>
      <c r="HH982" s="21"/>
      <c r="HI982" s="21">
        <v>0</v>
      </c>
      <c r="HJ982" s="44"/>
      <c r="HK982" s="21">
        <v>1028770</v>
      </c>
      <c r="HL982" s="21">
        <v>566875</v>
      </c>
      <c r="HM982" s="21">
        <v>1595645</v>
      </c>
      <c r="HN982" s="21">
        <v>-1020098</v>
      </c>
      <c r="HO982" s="21"/>
      <c r="HP982" s="44"/>
      <c r="HQ982" s="47"/>
      <c r="HR982" s="47"/>
      <c r="HS982" s="47"/>
      <c r="HT982" s="47" t="s">
        <v>3802</v>
      </c>
      <c r="HU982" s="47">
        <v>-98573.92</v>
      </c>
      <c r="HV982" s="47">
        <v>1920</v>
      </c>
      <c r="HW982" s="47">
        <v>0</v>
      </c>
      <c r="HX982" s="47">
        <v>13069</v>
      </c>
      <c r="HY982" s="47">
        <v>23865</v>
      </c>
      <c r="HZ982" s="47">
        <v>79265</v>
      </c>
      <c r="IA982" s="47">
        <v>0</v>
      </c>
      <c r="IB982" s="47">
        <v>0</v>
      </c>
      <c r="IC982" s="47">
        <v>3137</v>
      </c>
      <c r="ID982"/>
      <c r="IE982" s="47">
        <v>4774</v>
      </c>
      <c r="IF982"/>
      <c r="IG982" s="47"/>
      <c r="IH982" s="47">
        <v>20178</v>
      </c>
      <c r="II982">
        <v>2572</v>
      </c>
      <c r="IJ982">
        <v>5544</v>
      </c>
      <c r="IK982">
        <v>3907</v>
      </c>
      <c r="IL982">
        <v>20654</v>
      </c>
      <c r="IM982">
        <v>178885</v>
      </c>
      <c r="IN982">
        <v>0</v>
      </c>
      <c r="IO982">
        <v>0</v>
      </c>
      <c r="IP982">
        <v>0</v>
      </c>
      <c r="IQ982">
        <v>0</v>
      </c>
      <c r="IR982">
        <v>0</v>
      </c>
      <c r="IS982">
        <v>0</v>
      </c>
      <c r="IT982">
        <v>0</v>
      </c>
      <c r="IU982">
        <v>170659</v>
      </c>
      <c r="IV982">
        <v>0</v>
      </c>
      <c r="IW982">
        <v>908161</v>
      </c>
      <c r="IX982">
        <v>1097420</v>
      </c>
      <c r="IY982">
        <v>2104691</v>
      </c>
      <c r="IZ982">
        <v>0</v>
      </c>
      <c r="JA982">
        <v>0</v>
      </c>
      <c r="JB982">
        <v>157824</v>
      </c>
      <c r="JC982"/>
      <c r="JD982">
        <v>154462</v>
      </c>
      <c r="JE982"/>
      <c r="JF982"/>
      <c r="JG982">
        <v>450612</v>
      </c>
      <c r="JH982">
        <v>80873</v>
      </c>
      <c r="JI982">
        <v>116239</v>
      </c>
      <c r="JJ982">
        <v>180744</v>
      </c>
      <c r="JK982">
        <v>769490</v>
      </c>
      <c r="JL982">
        <v>6191175</v>
      </c>
      <c r="JM982">
        <v>0</v>
      </c>
      <c r="JN982">
        <v>0</v>
      </c>
      <c r="JO982">
        <v>0</v>
      </c>
      <c r="JP982">
        <v>0</v>
      </c>
      <c r="JQ982">
        <v>0</v>
      </c>
      <c r="JR982">
        <v>0</v>
      </c>
      <c r="JS982">
        <v>0</v>
      </c>
      <c r="JT982"/>
      <c r="JU982"/>
      <c r="JV982"/>
      <c r="JW982"/>
      <c r="JX982"/>
      <c r="JY982"/>
      <c r="JZ982"/>
      <c r="KA982"/>
      <c r="KB982"/>
      <c r="KC982"/>
      <c r="KD982"/>
      <c r="KE982"/>
      <c r="KF982">
        <v>114</v>
      </c>
      <c r="KG982">
        <v>183</v>
      </c>
      <c r="KH982">
        <v>75</v>
      </c>
      <c r="KI982">
        <v>83</v>
      </c>
      <c r="KJ982">
        <v>140</v>
      </c>
      <c r="KK982">
        <v>54</v>
      </c>
      <c r="KL982">
        <v>53</v>
      </c>
      <c r="KM982">
        <v>93</v>
      </c>
      <c r="KN982">
        <v>34</v>
      </c>
      <c r="KO982">
        <v>1</v>
      </c>
      <c r="KP982">
        <v>0</v>
      </c>
      <c r="KQ982">
        <v>0</v>
      </c>
      <c r="KR982">
        <v>0</v>
      </c>
      <c r="KS982">
        <v>1</v>
      </c>
      <c r="KT982">
        <v>0</v>
      </c>
      <c r="KU982">
        <v>1</v>
      </c>
      <c r="KV982">
        <v>0</v>
      </c>
      <c r="KW982">
        <v>0</v>
      </c>
      <c r="KX982">
        <v>0</v>
      </c>
      <c r="KY982">
        <v>0</v>
      </c>
      <c r="KZ982">
        <v>0</v>
      </c>
      <c r="LA982">
        <v>0</v>
      </c>
      <c r="LB982">
        <v>0</v>
      </c>
      <c r="LC982">
        <v>0</v>
      </c>
      <c r="LD982">
        <v>1</v>
      </c>
      <c r="LE982">
        <v>0</v>
      </c>
      <c r="LF982">
        <v>0</v>
      </c>
      <c r="LG982">
        <v>0</v>
      </c>
      <c r="LH982">
        <v>0</v>
      </c>
    </row>
    <row r="983" spans="1:320" s="34" customFormat="1" ht="15" customHeight="1" x14ac:dyDescent="0.25">
      <c r="A983" s="45">
        <v>206441703</v>
      </c>
      <c r="B983" s="45" t="s">
        <v>7133</v>
      </c>
      <c r="C983" s="46">
        <v>45292</v>
      </c>
      <c r="D983" s="46">
        <v>45657</v>
      </c>
      <c r="E983" s="47">
        <v>366</v>
      </c>
      <c r="F983" s="45" t="s">
        <v>883</v>
      </c>
      <c r="G983" s="45" t="s">
        <v>884</v>
      </c>
      <c r="H983" s="45" t="s">
        <v>1614</v>
      </c>
      <c r="I983" s="45" t="s">
        <v>886</v>
      </c>
      <c r="J983" s="45" t="s">
        <v>887</v>
      </c>
      <c r="K983" s="45" t="s">
        <v>1330</v>
      </c>
      <c r="L983" s="45" t="s">
        <v>7120</v>
      </c>
      <c r="M983" s="45" t="s">
        <v>7129</v>
      </c>
      <c r="N983" s="45" t="s">
        <v>7134</v>
      </c>
      <c r="O983" s="45" t="s">
        <v>7123</v>
      </c>
      <c r="P983" s="45" t="s">
        <v>7124</v>
      </c>
      <c r="Q983" s="45" t="s">
        <v>7135</v>
      </c>
      <c r="R983" t="s">
        <v>7132</v>
      </c>
      <c r="S983" s="45" t="s">
        <v>893</v>
      </c>
      <c r="T983"/>
      <c r="U983" s="47">
        <v>87</v>
      </c>
      <c r="V983" s="47">
        <v>87</v>
      </c>
      <c r="W983" s="47" t="s">
        <v>894</v>
      </c>
      <c r="X983" s="47">
        <v>31842</v>
      </c>
      <c r="Y983" s="47">
        <v>30503</v>
      </c>
      <c r="Z983" s="48">
        <v>219.13</v>
      </c>
      <c r="AA983" s="44">
        <v>214</v>
      </c>
      <c r="AB983" s="44">
        <v>264</v>
      </c>
      <c r="AC983" s="44">
        <v>2820</v>
      </c>
      <c r="AD983" s="44">
        <v>571</v>
      </c>
      <c r="AE983" s="44">
        <v>763</v>
      </c>
      <c r="AF983" s="44">
        <v>23825</v>
      </c>
      <c r="AG983" s="44"/>
      <c r="AH983" s="47">
        <v>42</v>
      </c>
      <c r="AI983" s="47">
        <v>235</v>
      </c>
      <c r="AJ983">
        <v>2247</v>
      </c>
      <c r="AK983" t="s">
        <v>895</v>
      </c>
      <c r="AL983">
        <v>30503</v>
      </c>
      <c r="AM983"/>
      <c r="AN983"/>
      <c r="AO983"/>
      <c r="AP983"/>
      <c r="AQ983"/>
      <c r="AR983" s="44"/>
      <c r="AS983" s="44"/>
      <c r="AT983" s="44"/>
      <c r="AU983" s="44">
        <v>9847808</v>
      </c>
      <c r="AV983" s="44">
        <v>1657685</v>
      </c>
      <c r="AW983" s="44">
        <v>-1254110</v>
      </c>
      <c r="AX983" s="44">
        <v>22163</v>
      </c>
      <c r="AY983" s="44">
        <v>12781766</v>
      </c>
      <c r="AZ983" s="21">
        <v>12151429</v>
      </c>
      <c r="BA983" s="21">
        <v>630337</v>
      </c>
      <c r="BB983" s="44">
        <v>299</v>
      </c>
      <c r="BC983" s="44">
        <v>12590</v>
      </c>
      <c r="BD983" s="44"/>
      <c r="BE983" s="44">
        <v>618046</v>
      </c>
      <c r="BF983" s="44">
        <v>854404</v>
      </c>
      <c r="BG983" s="44">
        <v>183055</v>
      </c>
      <c r="BH983" s="44">
        <v>246427</v>
      </c>
      <c r="BI983" s="21">
        <v>7747171</v>
      </c>
      <c r="BJ983" s="21"/>
      <c r="BK983" s="21">
        <v>13421</v>
      </c>
      <c r="BL983" s="21">
        <v>83502</v>
      </c>
      <c r="BM983" s="21">
        <v>719828</v>
      </c>
      <c r="BN983" s="21">
        <v>9847808</v>
      </c>
      <c r="BO983" s="21"/>
      <c r="BP983" s="21"/>
      <c r="BQ983" s="44"/>
      <c r="BR983" s="21"/>
      <c r="BS983" s="44"/>
      <c r="BT983" s="21"/>
      <c r="BU983" s="44"/>
      <c r="BV983" s="21"/>
      <c r="BW983" s="44">
        <v>1060862</v>
      </c>
      <c r="BX983" s="21"/>
      <c r="BY983" s="21">
        <v>108710</v>
      </c>
      <c r="BZ983" s="21"/>
      <c r="CA983" s="44">
        <v>8956</v>
      </c>
      <c r="CB983" s="44"/>
      <c r="CC983" s="44">
        <v>289621</v>
      </c>
      <c r="CD983" s="44"/>
      <c r="CE983" s="44"/>
      <c r="CF983" s="44"/>
      <c r="CG983" s="44">
        <v>83968</v>
      </c>
      <c r="CH983" s="44"/>
      <c r="CI983" s="21">
        <v>588</v>
      </c>
      <c r="CJ983" s="44"/>
      <c r="CK983" s="21">
        <v>104980</v>
      </c>
      <c r="CL983" s="44"/>
      <c r="CM983" s="44">
        <v>12531</v>
      </c>
      <c r="CN983" s="44">
        <v>39420</v>
      </c>
      <c r="CO983" s="44">
        <v>440695</v>
      </c>
      <c r="CP983" s="44">
        <v>0</v>
      </c>
      <c r="CQ983" s="21">
        <v>659355</v>
      </c>
      <c r="CR983" s="44">
        <v>142375</v>
      </c>
      <c r="CS983" s="44">
        <v>309186</v>
      </c>
      <c r="CT983" s="44">
        <v>35985</v>
      </c>
      <c r="CU983" s="44"/>
      <c r="CV983" s="44">
        <v>18138</v>
      </c>
      <c r="CW983" s="21"/>
      <c r="CX983" s="21"/>
      <c r="CY983" s="21"/>
      <c r="CZ983" s="21"/>
      <c r="DA983" s="21"/>
      <c r="DB983" s="21"/>
      <c r="DC983" s="21"/>
      <c r="DD983" s="21"/>
      <c r="DE983" s="44"/>
      <c r="DF983" s="21"/>
      <c r="DG983" s="44"/>
      <c r="DH983" s="21"/>
      <c r="DI983" s="44"/>
      <c r="DJ983" s="44"/>
      <c r="DK983" s="44"/>
      <c r="DL983" s="44"/>
      <c r="DM983" s="21"/>
      <c r="DN983" s="44"/>
      <c r="DO983" s="44"/>
      <c r="DP983" s="44"/>
      <c r="DQ983" s="44"/>
      <c r="DR983" s="44"/>
      <c r="DS983" s="44"/>
      <c r="DT983" s="44"/>
      <c r="DU983" s="44"/>
      <c r="DV983" s="44"/>
      <c r="DW983" s="44"/>
      <c r="DX983" s="44"/>
      <c r="DY983" s="44">
        <v>-59706</v>
      </c>
      <c r="DZ983" s="44"/>
      <c r="EA983" s="44"/>
      <c r="EB983" s="21"/>
      <c r="EC983" s="44">
        <v>-1179460</v>
      </c>
      <c r="ED983" s="44"/>
      <c r="EE983" s="21">
        <v>-96108</v>
      </c>
      <c r="EF983" s="44"/>
      <c r="EG983" s="21">
        <v>-51543</v>
      </c>
      <c r="EH983" s="44"/>
      <c r="EI983" s="21">
        <v>562164</v>
      </c>
      <c r="EJ983" s="44"/>
      <c r="EK983" s="44"/>
      <c r="EL983" s="21"/>
      <c r="EM983" s="44">
        <v>-1301</v>
      </c>
      <c r="EN983" s="44"/>
      <c r="EO983" s="44">
        <v>-428156</v>
      </c>
      <c r="EP983" s="21"/>
      <c r="EQ983" s="21"/>
      <c r="ER983" s="21"/>
      <c r="ES983" s="21"/>
      <c r="ET983" s="44"/>
      <c r="EU983" s="21"/>
      <c r="EV983" s="44"/>
      <c r="EW983" s="21"/>
      <c r="EX983" s="44"/>
      <c r="EY983" s="44"/>
      <c r="EZ983" s="21"/>
      <c r="FA983" s="21"/>
      <c r="FB983" s="44"/>
      <c r="FC983" s="44"/>
      <c r="FD983" s="21"/>
      <c r="FE983" s="112"/>
      <c r="FF983" s="44"/>
      <c r="FG983" s="44">
        <v>5676058</v>
      </c>
      <c r="FH983" s="44">
        <v>1265033</v>
      </c>
      <c r="FI983" s="44">
        <v>5210338</v>
      </c>
      <c r="FJ983" s="44">
        <v>201998</v>
      </c>
      <c r="FK983" s="44">
        <v>5236280</v>
      </c>
      <c r="FL983" s="44"/>
      <c r="FM983" s="44"/>
      <c r="FN983" s="44"/>
      <c r="FO983" s="44"/>
      <c r="FP983" s="44"/>
      <c r="FQ983" s="44"/>
      <c r="FR983" s="44"/>
      <c r="FS983" s="44"/>
      <c r="FT983" s="44">
        <v>9209</v>
      </c>
      <c r="FU983" s="44">
        <v>28640</v>
      </c>
      <c r="FV983" s="21">
        <v>182821</v>
      </c>
      <c r="FW983" s="44"/>
      <c r="FX983" s="44">
        <v>231750</v>
      </c>
      <c r="FY983" s="44">
        <v>60610</v>
      </c>
      <c r="FZ983" s="44">
        <v>193270</v>
      </c>
      <c r="GA983" s="44">
        <v>26891</v>
      </c>
      <c r="GB983" s="44"/>
      <c r="GC983" s="44">
        <v>23792</v>
      </c>
      <c r="GD983" s="44">
        <v>419445</v>
      </c>
      <c r="GE983" s="44">
        <v>250306</v>
      </c>
      <c r="GF983" s="44">
        <v>158140</v>
      </c>
      <c r="GG983" s="44">
        <v>822215</v>
      </c>
      <c r="GH983" s="44">
        <v>109531</v>
      </c>
      <c r="GI983" s="44">
        <v>134616</v>
      </c>
      <c r="GJ983" s="44">
        <v>261165</v>
      </c>
      <c r="GK983" s="44">
        <v>3072117</v>
      </c>
      <c r="GL983" s="44">
        <v>125807</v>
      </c>
      <c r="GM983" s="44">
        <v>653497</v>
      </c>
      <c r="GN983" s="44">
        <v>60631</v>
      </c>
      <c r="GO983" s="44">
        <v>22513</v>
      </c>
      <c r="GP983" s="44"/>
      <c r="GQ983" s="44">
        <v>433</v>
      </c>
      <c r="GR983" s="44">
        <v>67750</v>
      </c>
      <c r="GS983" s="44">
        <v>5998240</v>
      </c>
      <c r="GT983" s="44"/>
      <c r="GU983" s="21">
        <v>539294</v>
      </c>
      <c r="GV983" s="44">
        <v>658868</v>
      </c>
      <c r="GW983" s="44">
        <v>35859</v>
      </c>
      <c r="GX983" s="44">
        <v>4012250</v>
      </c>
      <c r="GY983" s="44">
        <v>11244511</v>
      </c>
      <c r="GZ983" s="44">
        <v>1113921</v>
      </c>
      <c r="HA983" s="44">
        <v>4140641</v>
      </c>
      <c r="HB983" s="44"/>
      <c r="HC983" s="44">
        <v>5989949</v>
      </c>
      <c r="HD983" s="44">
        <v>11244511</v>
      </c>
      <c r="HE983" s="21">
        <v>4734662</v>
      </c>
      <c r="HF983" s="21"/>
      <c r="HG983" s="21"/>
      <c r="HH983" s="21"/>
      <c r="HI983" s="21">
        <v>0</v>
      </c>
      <c r="HJ983" s="44"/>
      <c r="HK983" s="21">
        <v>1270543</v>
      </c>
      <c r="HL983" s="21">
        <v>703429</v>
      </c>
      <c r="HM983" s="21">
        <v>1973972</v>
      </c>
      <c r="HN983" s="21">
        <v>-1434678</v>
      </c>
      <c r="HO983" s="21"/>
      <c r="HP983" s="44"/>
      <c r="HQ983" s="47"/>
      <c r="HR983" s="47"/>
      <c r="HS983" s="47"/>
      <c r="HT983" s="47" t="s">
        <v>6731</v>
      </c>
      <c r="HU983" s="47">
        <v>-100252.89</v>
      </c>
      <c r="HV983" s="47">
        <v>1788</v>
      </c>
      <c r="HW983" s="47">
        <v>0</v>
      </c>
      <c r="HX983" s="47">
        <v>12487</v>
      </c>
      <c r="HY983" s="47">
        <v>21084</v>
      </c>
      <c r="HZ983" s="47">
        <v>76928</v>
      </c>
      <c r="IA983" s="47">
        <v>0</v>
      </c>
      <c r="IB983" s="47">
        <v>0</v>
      </c>
      <c r="IC983" s="47">
        <v>2954</v>
      </c>
      <c r="ID983"/>
      <c r="IE983" s="47">
        <v>3519</v>
      </c>
      <c r="IF983"/>
      <c r="IG983" s="47"/>
      <c r="IH983" s="47">
        <v>18149</v>
      </c>
      <c r="II983">
        <v>2975</v>
      </c>
      <c r="IJ983">
        <v>5058</v>
      </c>
      <c r="IK983">
        <v>3742</v>
      </c>
      <c r="IL983">
        <v>18839</v>
      </c>
      <c r="IM983">
        <v>167523</v>
      </c>
      <c r="IN983">
        <v>0</v>
      </c>
      <c r="IO983">
        <v>0</v>
      </c>
      <c r="IP983">
        <v>0</v>
      </c>
      <c r="IQ983">
        <v>941</v>
      </c>
      <c r="IR983">
        <v>0</v>
      </c>
      <c r="IS983">
        <v>0</v>
      </c>
      <c r="IT983">
        <v>941</v>
      </c>
      <c r="IU983">
        <v>157418</v>
      </c>
      <c r="IV983">
        <v>0</v>
      </c>
      <c r="IW983">
        <v>796853</v>
      </c>
      <c r="IX983">
        <v>940488</v>
      </c>
      <c r="IY983">
        <v>1977572</v>
      </c>
      <c r="IZ983">
        <v>0</v>
      </c>
      <c r="JA983">
        <v>0</v>
      </c>
      <c r="JB983">
        <v>152758</v>
      </c>
      <c r="JC983"/>
      <c r="JD983">
        <v>120246</v>
      </c>
      <c r="JE983"/>
      <c r="JF983"/>
      <c r="JG983">
        <v>412382</v>
      </c>
      <c r="JH983">
        <v>87332</v>
      </c>
      <c r="JI983">
        <v>102881</v>
      </c>
      <c r="JJ983">
        <v>209229</v>
      </c>
      <c r="JK983">
        <v>718899</v>
      </c>
      <c r="JL983">
        <v>5676058</v>
      </c>
      <c r="JM983">
        <v>0</v>
      </c>
      <c r="JN983">
        <v>0</v>
      </c>
      <c r="JO983">
        <v>0</v>
      </c>
      <c r="JP983">
        <v>24192</v>
      </c>
      <c r="JQ983">
        <v>0</v>
      </c>
      <c r="JR983">
        <v>0</v>
      </c>
      <c r="JS983">
        <v>24192</v>
      </c>
      <c r="JT983"/>
      <c r="JU983"/>
      <c r="JV983"/>
      <c r="JW983"/>
      <c r="JX983"/>
      <c r="JY983"/>
      <c r="JZ983"/>
      <c r="KA983"/>
      <c r="KB983"/>
      <c r="KC983"/>
      <c r="KD983"/>
      <c r="KE983"/>
      <c r="KF983">
        <v>108</v>
      </c>
      <c r="KG983">
        <v>161</v>
      </c>
      <c r="KH983">
        <v>69</v>
      </c>
      <c r="KI983">
        <v>76</v>
      </c>
      <c r="KJ983">
        <v>111</v>
      </c>
      <c r="KK983">
        <v>56</v>
      </c>
      <c r="KL983">
        <v>52</v>
      </c>
      <c r="KM983">
        <v>71</v>
      </c>
      <c r="KN983">
        <v>39</v>
      </c>
      <c r="KO983">
        <v>1</v>
      </c>
      <c r="KP983">
        <v>0</v>
      </c>
      <c r="KQ983">
        <v>0</v>
      </c>
      <c r="KR983">
        <v>0</v>
      </c>
      <c r="KS983">
        <v>1</v>
      </c>
      <c r="KT983">
        <v>0</v>
      </c>
      <c r="KU983">
        <v>1</v>
      </c>
      <c r="KV983">
        <v>0</v>
      </c>
      <c r="KW983">
        <v>0</v>
      </c>
      <c r="KX983">
        <v>0</v>
      </c>
      <c r="KY983">
        <v>0</v>
      </c>
      <c r="KZ983">
        <v>0</v>
      </c>
      <c r="LA983">
        <v>0</v>
      </c>
      <c r="LB983">
        <v>0</v>
      </c>
      <c r="LC983">
        <v>0</v>
      </c>
      <c r="LD983">
        <v>1</v>
      </c>
      <c r="LE983">
        <v>0</v>
      </c>
      <c r="LF983">
        <v>0</v>
      </c>
      <c r="LG983">
        <v>0</v>
      </c>
      <c r="LH983">
        <v>0</v>
      </c>
    </row>
    <row r="984" spans="1:320" s="34" customFormat="1" ht="15" customHeight="1" x14ac:dyDescent="0.25">
      <c r="A984" s="45">
        <v>206450798</v>
      </c>
      <c r="B984" s="45" t="s">
        <v>7136</v>
      </c>
      <c r="C984" s="46">
        <v>45292</v>
      </c>
      <c r="D984" s="46">
        <v>45657</v>
      </c>
      <c r="E984" s="47">
        <v>366</v>
      </c>
      <c r="F984" s="45" t="s">
        <v>883</v>
      </c>
      <c r="G984" s="45" t="s">
        <v>884</v>
      </c>
      <c r="H984" s="45" t="s">
        <v>1622</v>
      </c>
      <c r="I984" s="45" t="s">
        <v>886</v>
      </c>
      <c r="J984" s="45" t="s">
        <v>887</v>
      </c>
      <c r="K984" s="45" t="s">
        <v>957</v>
      </c>
      <c r="L984" s="45" t="s">
        <v>7137</v>
      </c>
      <c r="M984" s="45" t="s">
        <v>7138</v>
      </c>
      <c r="N984" s="45" t="s">
        <v>7139</v>
      </c>
      <c r="O984" s="45" t="s">
        <v>1625</v>
      </c>
      <c r="P984" s="45" t="s">
        <v>7140</v>
      </c>
      <c r="Q984" s="45" t="s">
        <v>7141</v>
      </c>
      <c r="R984" t="s">
        <v>7142</v>
      </c>
      <c r="S984" s="45" t="s">
        <v>893</v>
      </c>
      <c r="T984" t="s">
        <v>7143</v>
      </c>
      <c r="U984" s="47">
        <v>89</v>
      </c>
      <c r="V984" s="47">
        <v>89</v>
      </c>
      <c r="W984" s="47" t="s">
        <v>894</v>
      </c>
      <c r="X984" s="47">
        <v>32574</v>
      </c>
      <c r="Y984" s="47">
        <v>27013</v>
      </c>
      <c r="Z984" s="48">
        <v>187.36</v>
      </c>
      <c r="AA984" s="44">
        <v>307</v>
      </c>
      <c r="AB984" s="44">
        <v>295</v>
      </c>
      <c r="AC984" s="44">
        <v>6466</v>
      </c>
      <c r="AD984" s="44">
        <v>925</v>
      </c>
      <c r="AE984" s="44">
        <v>850</v>
      </c>
      <c r="AF984" s="44">
        <v>16311</v>
      </c>
      <c r="AG984" s="44"/>
      <c r="AH984" s="47">
        <v>1913</v>
      </c>
      <c r="AI984" s="47">
        <v>57</v>
      </c>
      <c r="AJ984">
        <v>491</v>
      </c>
      <c r="AK984" t="s">
        <v>895</v>
      </c>
      <c r="AL984">
        <v>27013</v>
      </c>
      <c r="AM984"/>
      <c r="AN984"/>
      <c r="AO984"/>
      <c r="AP984"/>
      <c r="AQ984"/>
      <c r="AR984" s="44"/>
      <c r="AS984" s="44"/>
      <c r="AT984" s="44"/>
      <c r="AU984" s="44">
        <v>11444380</v>
      </c>
      <c r="AV984" s="44">
        <v>2690211</v>
      </c>
      <c r="AW984" s="44">
        <v>869831</v>
      </c>
      <c r="AX984" s="44">
        <v>918</v>
      </c>
      <c r="AY984" s="44">
        <v>13265678</v>
      </c>
      <c r="AZ984" s="21">
        <v>12483456</v>
      </c>
      <c r="BA984" s="21">
        <v>782222</v>
      </c>
      <c r="BB984" s="44">
        <v>-1131</v>
      </c>
      <c r="BC984" s="44"/>
      <c r="BD984" s="44"/>
      <c r="BE984" s="44">
        <v>781091</v>
      </c>
      <c r="BF984" s="44">
        <v>3826923</v>
      </c>
      <c r="BG984" s="44">
        <v>370000</v>
      </c>
      <c r="BH984" s="44">
        <v>262650</v>
      </c>
      <c r="BI984" s="21">
        <v>5995729</v>
      </c>
      <c r="BJ984" s="21"/>
      <c r="BK984" s="21">
        <v>765200</v>
      </c>
      <c r="BL984" s="21">
        <v>31780</v>
      </c>
      <c r="BM984" s="21">
        <v>192098</v>
      </c>
      <c r="BN984" s="21">
        <v>11444380</v>
      </c>
      <c r="BO984" s="21"/>
      <c r="BP984" s="21"/>
      <c r="BQ984" s="44"/>
      <c r="BR984" s="21"/>
      <c r="BS984" s="44"/>
      <c r="BT984" s="21"/>
      <c r="BU984" s="44"/>
      <c r="BV984" s="21"/>
      <c r="BW984" s="44">
        <v>2062208</v>
      </c>
      <c r="BX984" s="21"/>
      <c r="BY984" s="21">
        <v>86735</v>
      </c>
      <c r="BZ984" s="21"/>
      <c r="CA984" s="44">
        <v>1262</v>
      </c>
      <c r="CB984" s="44"/>
      <c r="CC984" s="44">
        <v>306168</v>
      </c>
      <c r="CD984" s="44"/>
      <c r="CE984" s="44"/>
      <c r="CF984" s="44"/>
      <c r="CG984" s="44">
        <v>179378</v>
      </c>
      <c r="CH984" s="44"/>
      <c r="CI984" s="21">
        <v>3979</v>
      </c>
      <c r="CJ984" s="44"/>
      <c r="CK984" s="21">
        <v>50481</v>
      </c>
      <c r="CL984" s="44"/>
      <c r="CM984" s="44">
        <v>6384</v>
      </c>
      <c r="CN984" s="44">
        <v>12006</v>
      </c>
      <c r="CO984" s="44">
        <v>794307</v>
      </c>
      <c r="CP984" s="44">
        <v>528690</v>
      </c>
      <c r="CQ984" s="21">
        <v>638063</v>
      </c>
      <c r="CR984" s="44">
        <v>315407</v>
      </c>
      <c r="CS984" s="44">
        <v>333698</v>
      </c>
      <c r="CT984" s="44">
        <v>22201</v>
      </c>
      <c r="CU984" s="44"/>
      <c r="CV984" s="44">
        <v>39455</v>
      </c>
      <c r="CW984" s="21"/>
      <c r="CX984" s="21"/>
      <c r="CY984" s="21"/>
      <c r="CZ984" s="21"/>
      <c r="DA984" s="21"/>
      <c r="DB984" s="21"/>
      <c r="DC984" s="21"/>
      <c r="DD984" s="21"/>
      <c r="DE984" s="44"/>
      <c r="DF984" s="21"/>
      <c r="DG984" s="44"/>
      <c r="DH984" s="21"/>
      <c r="DI984" s="44"/>
      <c r="DJ984" s="44"/>
      <c r="DK984" s="44"/>
      <c r="DL984" s="44"/>
      <c r="DM984" s="21"/>
      <c r="DN984" s="44"/>
      <c r="DO984" s="44"/>
      <c r="DP984" s="44"/>
      <c r="DQ984" s="44"/>
      <c r="DR984" s="44"/>
      <c r="DS984" s="44"/>
      <c r="DT984" s="44"/>
      <c r="DU984" s="44"/>
      <c r="DV984" s="44"/>
      <c r="DW984" s="44"/>
      <c r="DX984" s="44"/>
      <c r="DY984" s="44"/>
      <c r="DZ984" s="44"/>
      <c r="EA984" s="44"/>
      <c r="EB984" s="21"/>
      <c r="EC984" s="44">
        <v>92578</v>
      </c>
      <c r="ED984" s="44"/>
      <c r="EE984" s="21">
        <v>239698</v>
      </c>
      <c r="EF984" s="44"/>
      <c r="EG984" s="21">
        <v>15810</v>
      </c>
      <c r="EH984" s="44"/>
      <c r="EI984" s="21">
        <v>112723</v>
      </c>
      <c r="EJ984" s="44"/>
      <c r="EK984" s="44"/>
      <c r="EL984" s="21"/>
      <c r="EM984" s="44">
        <v>499659</v>
      </c>
      <c r="EN984" s="44"/>
      <c r="EO984" s="44">
        <v>-90637</v>
      </c>
      <c r="EP984" s="21"/>
      <c r="EQ984" s="21"/>
      <c r="ER984" s="21"/>
      <c r="ES984" s="21"/>
      <c r="ET984" s="44"/>
      <c r="EU984" s="21"/>
      <c r="EV984" s="44"/>
      <c r="EW984" s="21"/>
      <c r="EX984" s="44"/>
      <c r="EY984" s="44"/>
      <c r="EZ984" s="21"/>
      <c r="FA984" s="21"/>
      <c r="FB984" s="44"/>
      <c r="FC984" s="44"/>
      <c r="FD984" s="21"/>
      <c r="FE984" s="112"/>
      <c r="FF984" s="44"/>
      <c r="FG984" s="44">
        <v>4338849</v>
      </c>
      <c r="FH984" s="44">
        <v>1106175</v>
      </c>
      <c r="FI984" s="44">
        <v>7038432</v>
      </c>
      <c r="FJ984" s="44">
        <v>14842</v>
      </c>
      <c r="FK984" s="44">
        <v>4846858</v>
      </c>
      <c r="FL984" s="44"/>
      <c r="FM984" s="44"/>
      <c r="FN984" s="44"/>
      <c r="FO984" s="44"/>
      <c r="FP984" s="44"/>
      <c r="FQ984" s="44"/>
      <c r="FR984" s="44"/>
      <c r="FS984" s="44"/>
      <c r="FT984" s="44">
        <v>2132</v>
      </c>
      <c r="FU984" s="44">
        <v>16534</v>
      </c>
      <c r="FV984" s="21">
        <v>591438</v>
      </c>
      <c r="FW984" s="44"/>
      <c r="FX984" s="44">
        <v>466777</v>
      </c>
      <c r="FY984" s="44">
        <v>173619</v>
      </c>
      <c r="FZ984" s="44">
        <v>253369</v>
      </c>
      <c r="GA984" s="44">
        <v>12768</v>
      </c>
      <c r="GB984" s="44"/>
      <c r="GC984" s="44">
        <v>44973</v>
      </c>
      <c r="GD984" s="44">
        <v>323559</v>
      </c>
      <c r="GE984" s="44">
        <v>188477</v>
      </c>
      <c r="GF984" s="44">
        <v>115441</v>
      </c>
      <c r="GG984" s="44">
        <v>916345</v>
      </c>
      <c r="GH984" s="44">
        <v>69095</v>
      </c>
      <c r="GI984" s="44">
        <v>198951</v>
      </c>
      <c r="GJ984" s="44">
        <v>103060</v>
      </c>
      <c r="GK984" s="44">
        <v>3122114</v>
      </c>
      <c r="GL984" s="44">
        <v>106990</v>
      </c>
      <c r="GM984" s="44">
        <v>797102</v>
      </c>
      <c r="GN984" s="44">
        <v>28419</v>
      </c>
      <c r="GO984" s="44">
        <v>30228</v>
      </c>
      <c r="GP984" s="44"/>
      <c r="GQ984" s="44">
        <v>8845</v>
      </c>
      <c r="GR984" s="44">
        <v>66362</v>
      </c>
      <c r="GS984" s="44">
        <v>2622341</v>
      </c>
      <c r="GT984" s="44"/>
      <c r="GU984" s="21">
        <v>768932</v>
      </c>
      <c r="GV984" s="44">
        <v>84516</v>
      </c>
      <c r="GW984" s="44">
        <v>3659333</v>
      </c>
      <c r="GX984" s="44"/>
      <c r="GY984" s="44">
        <v>7135122</v>
      </c>
      <c r="GZ984" s="44">
        <v>2286878</v>
      </c>
      <c r="HA984" s="44"/>
      <c r="HB984" s="44"/>
      <c r="HC984" s="44">
        <v>4848244</v>
      </c>
      <c r="HD984" s="44">
        <v>7135122</v>
      </c>
      <c r="HE984" s="21"/>
      <c r="HF984" s="21">
        <v>3454259</v>
      </c>
      <c r="HG984" s="21">
        <v>463066</v>
      </c>
      <c r="HH984" s="21"/>
      <c r="HI984" s="21">
        <v>0</v>
      </c>
      <c r="HJ984" s="44"/>
      <c r="HK984" s="21">
        <v>783929</v>
      </c>
      <c r="HL984" s="21">
        <v>506822</v>
      </c>
      <c r="HM984" s="21">
        <v>1290751</v>
      </c>
      <c r="HN984" s="21">
        <v>-521819</v>
      </c>
      <c r="HO984" s="21"/>
      <c r="HP984" s="44"/>
      <c r="HQ984" s="47"/>
      <c r="HR984" s="47"/>
      <c r="HS984" s="47"/>
      <c r="HT984" s="47" t="s">
        <v>5781</v>
      </c>
      <c r="HU984" s="47">
        <v>1074832.6599999999</v>
      </c>
      <c r="HV984" s="47">
        <v>2284</v>
      </c>
      <c r="HW984" s="47">
        <v>0</v>
      </c>
      <c r="HX984" s="47">
        <v>4194</v>
      </c>
      <c r="HY984" s="47">
        <v>29478</v>
      </c>
      <c r="HZ984" s="47">
        <v>63894</v>
      </c>
      <c r="IA984" s="47">
        <v>502</v>
      </c>
      <c r="IB984" s="47">
        <v>0</v>
      </c>
      <c r="IC984" s="47">
        <v>2038</v>
      </c>
      <c r="ID984"/>
      <c r="IE984" s="47">
        <v>2069</v>
      </c>
      <c r="IF984"/>
      <c r="IG984" s="47"/>
      <c r="IH984" s="47">
        <v>20766</v>
      </c>
      <c r="II984">
        <v>1607</v>
      </c>
      <c r="IJ984">
        <v>7448</v>
      </c>
      <c r="IK984">
        <v>2029</v>
      </c>
      <c r="IL984">
        <v>10419</v>
      </c>
      <c r="IM984">
        <v>146728</v>
      </c>
      <c r="IN984">
        <v>0</v>
      </c>
      <c r="IO984">
        <v>119</v>
      </c>
      <c r="IP984">
        <v>4512</v>
      </c>
      <c r="IQ984">
        <v>11599</v>
      </c>
      <c r="IR984">
        <v>0</v>
      </c>
      <c r="IS984">
        <v>0</v>
      </c>
      <c r="IT984">
        <v>16230</v>
      </c>
      <c r="IU984">
        <v>197683</v>
      </c>
      <c r="IV984">
        <v>0</v>
      </c>
      <c r="IW984">
        <v>202674</v>
      </c>
      <c r="IX984">
        <v>1046754</v>
      </c>
      <c r="IY984">
        <v>1387287</v>
      </c>
      <c r="IZ984">
        <v>27950</v>
      </c>
      <c r="JA984">
        <v>0</v>
      </c>
      <c r="JB984">
        <v>78469</v>
      </c>
      <c r="JC984"/>
      <c r="JD984">
        <v>57041</v>
      </c>
      <c r="JE984"/>
      <c r="JF984"/>
      <c r="JG984">
        <v>400262</v>
      </c>
      <c r="JH984">
        <v>57545</v>
      </c>
      <c r="JI984">
        <v>155647</v>
      </c>
      <c r="JJ984">
        <v>84095</v>
      </c>
      <c r="JK984">
        <v>643442</v>
      </c>
      <c r="JL984">
        <v>4338849</v>
      </c>
      <c r="JM984">
        <v>0</v>
      </c>
      <c r="JN984">
        <v>9413</v>
      </c>
      <c r="JO984">
        <v>304619</v>
      </c>
      <c r="JP984">
        <v>517094</v>
      </c>
      <c r="JQ984">
        <v>0</v>
      </c>
      <c r="JR984">
        <v>0</v>
      </c>
      <c r="JS984">
        <v>831126</v>
      </c>
      <c r="JT984"/>
      <c r="JU984"/>
      <c r="JV984"/>
      <c r="JW984"/>
      <c r="JX984"/>
      <c r="JY984"/>
      <c r="JZ984"/>
      <c r="KA984"/>
      <c r="KB984"/>
      <c r="KC984"/>
      <c r="KD984"/>
      <c r="KE984"/>
      <c r="KF984">
        <v>102</v>
      </c>
      <c r="KG984">
        <v>231</v>
      </c>
      <c r="KH984">
        <v>50</v>
      </c>
      <c r="KI984">
        <v>74</v>
      </c>
      <c r="KJ984">
        <v>172</v>
      </c>
      <c r="KK984">
        <v>39</v>
      </c>
      <c r="KL984">
        <v>47</v>
      </c>
      <c r="KM984">
        <v>113</v>
      </c>
      <c r="KN984">
        <v>22</v>
      </c>
      <c r="KO984">
        <v>1</v>
      </c>
      <c r="KP984">
        <v>0</v>
      </c>
      <c r="KQ984">
        <v>0</v>
      </c>
      <c r="KR984">
        <v>0</v>
      </c>
      <c r="KS984">
        <v>1</v>
      </c>
      <c r="KT984">
        <v>0</v>
      </c>
      <c r="KU984">
        <v>1</v>
      </c>
      <c r="KV984">
        <v>0</v>
      </c>
      <c r="KW984">
        <v>0</v>
      </c>
      <c r="KX984">
        <v>0</v>
      </c>
      <c r="KY984">
        <v>0</v>
      </c>
      <c r="KZ984">
        <v>0</v>
      </c>
      <c r="LA984">
        <v>0</v>
      </c>
      <c r="LB984">
        <v>0</v>
      </c>
      <c r="LC984">
        <v>0</v>
      </c>
      <c r="LD984">
        <v>1</v>
      </c>
      <c r="LE984">
        <v>0</v>
      </c>
      <c r="LF984">
        <v>0</v>
      </c>
      <c r="LG984">
        <v>0</v>
      </c>
      <c r="LH984">
        <v>0</v>
      </c>
    </row>
    <row r="985" spans="1:320" s="34" customFormat="1" ht="15" customHeight="1" x14ac:dyDescent="0.25">
      <c r="A985" s="45">
        <v>206450841</v>
      </c>
      <c r="B985" s="45" t="s">
        <v>1621</v>
      </c>
      <c r="C985" s="46">
        <v>45210</v>
      </c>
      <c r="D985" s="46">
        <v>45443</v>
      </c>
      <c r="E985" s="47">
        <v>234</v>
      </c>
      <c r="F985" s="45" t="s">
        <v>883</v>
      </c>
      <c r="G985" s="45" t="s">
        <v>884</v>
      </c>
      <c r="H985" s="45" t="s">
        <v>1622</v>
      </c>
      <c r="I985" s="45" t="s">
        <v>886</v>
      </c>
      <c r="J985" s="45" t="s">
        <v>887</v>
      </c>
      <c r="K985" s="45" t="s">
        <v>957</v>
      </c>
      <c r="L985" s="45" t="s">
        <v>7137</v>
      </c>
      <c r="M985" s="45" t="s">
        <v>1623</v>
      </c>
      <c r="N985" s="45" t="s">
        <v>1624</v>
      </c>
      <c r="O985" s="45" t="s">
        <v>1625</v>
      </c>
      <c r="P985" s="45" t="s">
        <v>7140</v>
      </c>
      <c r="Q985" s="45" t="s">
        <v>7144</v>
      </c>
      <c r="R985" t="s">
        <v>1626</v>
      </c>
      <c r="S985" s="45" t="s">
        <v>893</v>
      </c>
      <c r="T985"/>
      <c r="U985" s="47">
        <v>113</v>
      </c>
      <c r="V985" s="47">
        <v>113</v>
      </c>
      <c r="W985" s="47" t="s">
        <v>913</v>
      </c>
      <c r="X985" s="47">
        <v>26442</v>
      </c>
      <c r="Y985" s="47">
        <v>18865</v>
      </c>
      <c r="Z985" s="48">
        <v>71.34</v>
      </c>
      <c r="AA985" s="44">
        <v>191</v>
      </c>
      <c r="AB985" s="44">
        <v>170</v>
      </c>
      <c r="AC985" s="44">
        <v>4359</v>
      </c>
      <c r="AD985" s="44"/>
      <c r="AE985" s="44">
        <v>404</v>
      </c>
      <c r="AF985" s="44">
        <v>13734</v>
      </c>
      <c r="AG985" s="44">
        <v>101</v>
      </c>
      <c r="AH985" s="47"/>
      <c r="AI985" s="47">
        <v>33</v>
      </c>
      <c r="AJ985">
        <v>234</v>
      </c>
      <c r="AK985" t="s">
        <v>895</v>
      </c>
      <c r="AL985">
        <v>18865</v>
      </c>
      <c r="AM985"/>
      <c r="AN985"/>
      <c r="AO985"/>
      <c r="AP985"/>
      <c r="AQ985"/>
      <c r="AR985" s="44"/>
      <c r="AS985" s="44"/>
      <c r="AT985" s="44"/>
      <c r="AU985" s="44">
        <v>9563930</v>
      </c>
      <c r="AV985" s="44">
        <v>3106568</v>
      </c>
      <c r="AW985" s="44">
        <v>3801428</v>
      </c>
      <c r="AX985" s="44"/>
      <c r="AY985" s="44">
        <v>8869070</v>
      </c>
      <c r="AZ985" s="21">
        <v>9387114</v>
      </c>
      <c r="BA985" s="21">
        <v>-518044</v>
      </c>
      <c r="BB985" s="44">
        <v>114676</v>
      </c>
      <c r="BC985" s="44">
        <v>800</v>
      </c>
      <c r="BD985" s="44"/>
      <c r="BE985" s="44">
        <v>-404168</v>
      </c>
      <c r="BF985" s="44">
        <v>3923274</v>
      </c>
      <c r="BG985" s="44"/>
      <c r="BH985" s="44">
        <v>143709</v>
      </c>
      <c r="BI985" s="21">
        <v>5311098</v>
      </c>
      <c r="BJ985" s="21">
        <v>90900</v>
      </c>
      <c r="BK985" s="21"/>
      <c r="BL985" s="21">
        <v>11645</v>
      </c>
      <c r="BM985" s="21">
        <v>83304</v>
      </c>
      <c r="BN985" s="21">
        <v>9563930</v>
      </c>
      <c r="BO985" s="21"/>
      <c r="BP985" s="21"/>
      <c r="BQ985" s="44"/>
      <c r="BR985" s="21"/>
      <c r="BS985" s="44"/>
      <c r="BT985" s="21"/>
      <c r="BU985" s="44"/>
      <c r="BV985" s="21"/>
      <c r="BW985" s="44">
        <v>2784624</v>
      </c>
      <c r="BX985" s="21"/>
      <c r="BY985" s="21"/>
      <c r="BZ985" s="21"/>
      <c r="CA985" s="44">
        <v>9897</v>
      </c>
      <c r="CB985" s="44"/>
      <c r="CC985" s="44">
        <v>207041</v>
      </c>
      <c r="CD985" s="44"/>
      <c r="CE985" s="44">
        <v>69743</v>
      </c>
      <c r="CF985" s="44"/>
      <c r="CG985" s="44"/>
      <c r="CH985" s="44"/>
      <c r="CI985" s="21">
        <v>458</v>
      </c>
      <c r="CJ985" s="44"/>
      <c r="CK985" s="21">
        <v>34805</v>
      </c>
      <c r="CL985" s="44"/>
      <c r="CM985" s="44">
        <v>1492</v>
      </c>
      <c r="CN985" s="44">
        <v>42541</v>
      </c>
      <c r="CO985" s="44">
        <v>1002060</v>
      </c>
      <c r="CP985" s="44">
        <v>0</v>
      </c>
      <c r="CQ985" s="21">
        <v>794161</v>
      </c>
      <c r="CR985" s="44">
        <v>492204</v>
      </c>
      <c r="CS985" s="44">
        <v>462840</v>
      </c>
      <c r="CT985" s="44">
        <v>143224</v>
      </c>
      <c r="CU985" s="44"/>
      <c r="CV985" s="44">
        <v>168046</v>
      </c>
      <c r="CW985" s="21"/>
      <c r="CX985" s="21"/>
      <c r="CY985" s="21"/>
      <c r="CZ985" s="21"/>
      <c r="DA985" s="21"/>
      <c r="DB985" s="21"/>
      <c r="DC985" s="21"/>
      <c r="DD985" s="21"/>
      <c r="DE985" s="44"/>
      <c r="DF985" s="21"/>
      <c r="DG985" s="44"/>
      <c r="DH985" s="21"/>
      <c r="DI985" s="44"/>
      <c r="DJ985" s="44"/>
      <c r="DK985" s="44"/>
      <c r="DL985" s="44"/>
      <c r="DM985" s="21"/>
      <c r="DN985" s="44"/>
      <c r="DO985" s="44"/>
      <c r="DP985" s="44"/>
      <c r="DQ985" s="44"/>
      <c r="DR985" s="44"/>
      <c r="DS985" s="44"/>
      <c r="DT985" s="44"/>
      <c r="DU985" s="44"/>
      <c r="DV985" s="44"/>
      <c r="DW985" s="44"/>
      <c r="DX985" s="44"/>
      <c r="DY985" s="44"/>
      <c r="DZ985" s="44"/>
      <c r="EA985" s="44"/>
      <c r="EB985" s="21"/>
      <c r="EC985" s="44">
        <v>2420340</v>
      </c>
      <c r="ED985" s="44"/>
      <c r="EE985" s="21"/>
      <c r="EF985" s="44"/>
      <c r="EG985" s="21">
        <v>23299</v>
      </c>
      <c r="EH985" s="44"/>
      <c r="EI985" s="21">
        <v>1296937</v>
      </c>
      <c r="EJ985" s="44"/>
      <c r="EK985" s="44">
        <v>60727</v>
      </c>
      <c r="EL985" s="21"/>
      <c r="EM985" s="44"/>
      <c r="EN985" s="44"/>
      <c r="EO985" s="44">
        <v>125</v>
      </c>
      <c r="EP985" s="21"/>
      <c r="EQ985" s="21"/>
      <c r="ER985" s="21"/>
      <c r="ES985" s="21"/>
      <c r="ET985" s="44"/>
      <c r="EU985" s="21"/>
      <c r="EV985" s="44"/>
      <c r="EW985" s="21"/>
      <c r="EX985" s="44"/>
      <c r="EY985" s="44"/>
      <c r="EZ985" s="21"/>
      <c r="FA985" s="21"/>
      <c r="FB985" s="44"/>
      <c r="FC985" s="44"/>
      <c r="FD985" s="21"/>
      <c r="FE985" s="112"/>
      <c r="FF985" s="44"/>
      <c r="FG985" s="44">
        <v>3393282</v>
      </c>
      <c r="FH985" s="44">
        <v>1022543</v>
      </c>
      <c r="FI985" s="44">
        <v>4971289</v>
      </c>
      <c r="FJ985" s="44">
        <v>160686</v>
      </c>
      <c r="FK985" s="44">
        <v>4579368</v>
      </c>
      <c r="FL985" s="44"/>
      <c r="FM985" s="44"/>
      <c r="FN985" s="44"/>
      <c r="FO985" s="44"/>
      <c r="FP985" s="44"/>
      <c r="FQ985" s="44"/>
      <c r="FR985" s="44"/>
      <c r="FS985" s="44"/>
      <c r="FT985" s="44">
        <v>546</v>
      </c>
      <c r="FU985" s="44">
        <v>22906</v>
      </c>
      <c r="FV985" s="21">
        <v>169918</v>
      </c>
      <c r="FW985" s="44"/>
      <c r="FX985" s="44">
        <v>187171</v>
      </c>
      <c r="FY985" s="44">
        <v>91820</v>
      </c>
      <c r="FZ985" s="44">
        <v>198962</v>
      </c>
      <c r="GA985" s="44">
        <v>14490</v>
      </c>
      <c r="GB985" s="44"/>
      <c r="GC985" s="44">
        <v>89059</v>
      </c>
      <c r="GD985" s="44">
        <v>435424</v>
      </c>
      <c r="GE985" s="44">
        <v>143556</v>
      </c>
      <c r="GF985" s="44">
        <v>70336</v>
      </c>
      <c r="GG985" s="44">
        <v>596155</v>
      </c>
      <c r="GH985" s="44">
        <v>54737</v>
      </c>
      <c r="GI985" s="44">
        <v>61208</v>
      </c>
      <c r="GJ985" s="44">
        <v>102294</v>
      </c>
      <c r="GK985" s="44">
        <v>1705157</v>
      </c>
      <c r="GL985" s="44">
        <v>50017</v>
      </c>
      <c r="GM985" s="44">
        <v>626822</v>
      </c>
      <c r="GN985" s="44">
        <v>18127</v>
      </c>
      <c r="GO985" s="44">
        <v>19501</v>
      </c>
      <c r="GP985" s="44"/>
      <c r="GQ985" s="44">
        <v>2562</v>
      </c>
      <c r="GR985" s="44">
        <v>146978</v>
      </c>
      <c r="GS985" s="44">
        <v>5639556</v>
      </c>
      <c r="GT985" s="44"/>
      <c r="GU985" s="21">
        <v>651086</v>
      </c>
      <c r="GV985" s="44">
        <v>24082</v>
      </c>
      <c r="GW985" s="44">
        <v>5915899</v>
      </c>
      <c r="GX985" s="44"/>
      <c r="GY985" s="44">
        <v>12230623</v>
      </c>
      <c r="GZ985" s="44">
        <v>9168025</v>
      </c>
      <c r="HA985" s="44"/>
      <c r="HB985" s="44"/>
      <c r="HC985" s="44">
        <v>3062598</v>
      </c>
      <c r="HD985" s="44">
        <v>12230623</v>
      </c>
      <c r="HE985" s="21">
        <v>37978</v>
      </c>
      <c r="HF985" s="21"/>
      <c r="HG985" s="21">
        <v>1875356</v>
      </c>
      <c r="HH985" s="21"/>
      <c r="HI985" s="21">
        <v>0</v>
      </c>
      <c r="HJ985" s="44"/>
      <c r="HK985" s="21">
        <v>704259</v>
      </c>
      <c r="HL985" s="21">
        <v>429354</v>
      </c>
      <c r="HM985" s="21">
        <v>1133613</v>
      </c>
      <c r="HN985" s="21">
        <v>-482527</v>
      </c>
      <c r="HO985" s="21"/>
      <c r="HP985" s="44"/>
      <c r="HQ985" s="47"/>
      <c r="HR985" s="47"/>
      <c r="HS985" s="47"/>
      <c r="HT985" s="47" t="s">
        <v>2425</v>
      </c>
      <c r="HU985" s="47">
        <v>366721</v>
      </c>
      <c r="HV985" s="47">
        <v>1283</v>
      </c>
      <c r="HW985" s="47">
        <v>0</v>
      </c>
      <c r="HX985" s="47">
        <v>7075</v>
      </c>
      <c r="HY985" s="47">
        <v>19332</v>
      </c>
      <c r="HZ985" s="47">
        <v>27460</v>
      </c>
      <c r="IA985" s="47">
        <v>0</v>
      </c>
      <c r="IB985" s="47">
        <v>0</v>
      </c>
      <c r="IC985" s="47">
        <v>2722</v>
      </c>
      <c r="ID985">
        <v>5785</v>
      </c>
      <c r="IE985" s="47">
        <v>2347</v>
      </c>
      <c r="IF985">
        <v>4891</v>
      </c>
      <c r="IG985" s="47">
        <v>2514</v>
      </c>
      <c r="IH985" s="47">
        <v>13945</v>
      </c>
      <c r="II985">
        <v>1562</v>
      </c>
      <c r="IJ985">
        <v>2331</v>
      </c>
      <c r="IK985">
        <v>1678</v>
      </c>
      <c r="IL985">
        <v>8270</v>
      </c>
      <c r="IM985">
        <v>101195</v>
      </c>
      <c r="IN985">
        <v>0</v>
      </c>
      <c r="IO985">
        <v>0</v>
      </c>
      <c r="IP985">
        <v>3889</v>
      </c>
      <c r="IQ985">
        <v>21089</v>
      </c>
      <c r="IR985">
        <v>0</v>
      </c>
      <c r="IS985">
        <v>0</v>
      </c>
      <c r="IT985">
        <v>24978</v>
      </c>
      <c r="IU985">
        <v>94145</v>
      </c>
      <c r="IV985">
        <v>0</v>
      </c>
      <c r="IW985">
        <v>443407</v>
      </c>
      <c r="IX985">
        <v>775602</v>
      </c>
      <c r="IY985">
        <v>676111</v>
      </c>
      <c r="IZ985">
        <v>0</v>
      </c>
      <c r="JA985">
        <v>0</v>
      </c>
      <c r="JB985">
        <v>141179</v>
      </c>
      <c r="JC985">
        <v>293959</v>
      </c>
      <c r="JD985">
        <v>71256</v>
      </c>
      <c r="JE985">
        <v>88282</v>
      </c>
      <c r="JF985">
        <v>46920</v>
      </c>
      <c r="JG985">
        <v>312349</v>
      </c>
      <c r="JH985">
        <v>40525</v>
      </c>
      <c r="JI985">
        <v>45735</v>
      </c>
      <c r="JJ985">
        <v>68509</v>
      </c>
      <c r="JK985">
        <v>295303</v>
      </c>
      <c r="JL985">
        <v>3393282</v>
      </c>
      <c r="JM985">
        <v>0</v>
      </c>
      <c r="JN985">
        <v>0</v>
      </c>
      <c r="JO985">
        <v>275509</v>
      </c>
      <c r="JP985">
        <v>1000123</v>
      </c>
      <c r="JQ985">
        <v>0</v>
      </c>
      <c r="JR985">
        <v>0</v>
      </c>
      <c r="JS985">
        <v>1275632</v>
      </c>
      <c r="JT985"/>
      <c r="JU985"/>
      <c r="JV985"/>
      <c r="JW985"/>
      <c r="JX985"/>
      <c r="JY985">
        <v>5785</v>
      </c>
      <c r="JZ985"/>
      <c r="KA985"/>
      <c r="KB985"/>
      <c r="KC985"/>
      <c r="KD985"/>
      <c r="KE985">
        <v>293959</v>
      </c>
      <c r="KF985">
        <v>146</v>
      </c>
      <c r="KG985">
        <v>214</v>
      </c>
      <c r="KH985">
        <v>104</v>
      </c>
      <c r="KI985">
        <v>87</v>
      </c>
      <c r="KJ985">
        <v>134</v>
      </c>
      <c r="KK985">
        <v>62</v>
      </c>
      <c r="KL985">
        <v>49</v>
      </c>
      <c r="KM985">
        <v>74</v>
      </c>
      <c r="KN985">
        <v>35</v>
      </c>
      <c r="KO985">
        <v>1</v>
      </c>
      <c r="KP985">
        <v>0</v>
      </c>
      <c r="KQ985">
        <v>0</v>
      </c>
      <c r="KR985">
        <v>0</v>
      </c>
      <c r="KS985">
        <v>0</v>
      </c>
      <c r="KT985">
        <v>1</v>
      </c>
      <c r="KU985">
        <v>1</v>
      </c>
      <c r="KV985">
        <v>0</v>
      </c>
      <c r="KW985">
        <v>0</v>
      </c>
      <c r="KX985">
        <v>0</v>
      </c>
      <c r="KY985">
        <v>0</v>
      </c>
      <c r="KZ985">
        <v>0</v>
      </c>
      <c r="LA985">
        <v>0</v>
      </c>
      <c r="LB985">
        <v>0</v>
      </c>
      <c r="LC985">
        <v>0</v>
      </c>
      <c r="LD985">
        <v>1</v>
      </c>
      <c r="LE985">
        <v>0</v>
      </c>
      <c r="LF985">
        <v>0</v>
      </c>
      <c r="LG985">
        <v>0</v>
      </c>
      <c r="LH985">
        <v>0</v>
      </c>
    </row>
    <row r="986" spans="1:320" s="34" customFormat="1" ht="15" customHeight="1" x14ac:dyDescent="0.25">
      <c r="A986" s="45">
        <v>206451017</v>
      </c>
      <c r="B986" s="45" t="s">
        <v>7145</v>
      </c>
      <c r="C986" s="46">
        <v>45292</v>
      </c>
      <c r="D986" s="46">
        <v>45657</v>
      </c>
      <c r="E986" s="47">
        <v>366</v>
      </c>
      <c r="F986" s="45" t="s">
        <v>883</v>
      </c>
      <c r="G986" s="45" t="s">
        <v>884</v>
      </c>
      <c r="H986" s="45" t="s">
        <v>1622</v>
      </c>
      <c r="I986" s="45" t="s">
        <v>886</v>
      </c>
      <c r="J986" s="45" t="s">
        <v>887</v>
      </c>
      <c r="K986" s="45" t="s">
        <v>957</v>
      </c>
      <c r="L986" s="45" t="s">
        <v>7137</v>
      </c>
      <c r="M986" s="45" t="s">
        <v>7146</v>
      </c>
      <c r="N986" s="45" t="s">
        <v>7147</v>
      </c>
      <c r="O986" s="45" t="s">
        <v>1625</v>
      </c>
      <c r="P986" s="45" t="s">
        <v>7148</v>
      </c>
      <c r="Q986" s="45" t="s">
        <v>7149</v>
      </c>
      <c r="R986" t="s">
        <v>7150</v>
      </c>
      <c r="S986" s="45" t="s">
        <v>893</v>
      </c>
      <c r="T986" t="s">
        <v>7151</v>
      </c>
      <c r="U986" s="47">
        <v>180</v>
      </c>
      <c r="V986" s="47">
        <v>180</v>
      </c>
      <c r="W986" s="47" t="s">
        <v>913</v>
      </c>
      <c r="X986" s="47">
        <v>65880</v>
      </c>
      <c r="Y986" s="47">
        <v>41456</v>
      </c>
      <c r="Z986" s="48">
        <v>141.30000000000001</v>
      </c>
      <c r="AA986" s="44">
        <v>576</v>
      </c>
      <c r="AB986" s="44">
        <v>546</v>
      </c>
      <c r="AC986" s="44">
        <v>12380</v>
      </c>
      <c r="AD986" s="44"/>
      <c r="AE986" s="44">
        <v>955</v>
      </c>
      <c r="AF986" s="44">
        <v>25128</v>
      </c>
      <c r="AG986" s="44"/>
      <c r="AH986" s="47"/>
      <c r="AI986" s="47">
        <v>1049</v>
      </c>
      <c r="AJ986">
        <v>1944</v>
      </c>
      <c r="AK986" t="s">
        <v>895</v>
      </c>
      <c r="AL986">
        <v>41456</v>
      </c>
      <c r="AM986"/>
      <c r="AN986"/>
      <c r="AO986"/>
      <c r="AP986"/>
      <c r="AQ986"/>
      <c r="AR986" s="44"/>
      <c r="AS986" s="44"/>
      <c r="AT986" s="44"/>
      <c r="AU986" s="44">
        <v>21277165</v>
      </c>
      <c r="AV986" s="44">
        <v>11201199</v>
      </c>
      <c r="AW986" s="44">
        <v>10827158</v>
      </c>
      <c r="AX986" s="44">
        <v>182916</v>
      </c>
      <c r="AY986" s="44">
        <v>21834122</v>
      </c>
      <c r="AZ986" s="21">
        <v>21610044</v>
      </c>
      <c r="BA986" s="21">
        <v>224078</v>
      </c>
      <c r="BB986" s="44">
        <v>359</v>
      </c>
      <c r="BC986" s="44"/>
      <c r="BD986" s="44"/>
      <c r="BE986" s="44">
        <v>224437</v>
      </c>
      <c r="BF986" s="44">
        <v>10052749</v>
      </c>
      <c r="BG986" s="44"/>
      <c r="BH986" s="44">
        <v>460506</v>
      </c>
      <c r="BI986" s="21">
        <v>9328267</v>
      </c>
      <c r="BJ986" s="21"/>
      <c r="BK986" s="21"/>
      <c r="BL986" s="21">
        <v>411351</v>
      </c>
      <c r="BM986" s="21">
        <v>1024292</v>
      </c>
      <c r="BN986" s="21">
        <v>21277165</v>
      </c>
      <c r="BO986" s="21"/>
      <c r="BP986" s="21"/>
      <c r="BQ986" s="44"/>
      <c r="BR986" s="21"/>
      <c r="BS986" s="44"/>
      <c r="BT986" s="21"/>
      <c r="BU986" s="44"/>
      <c r="BV986" s="21"/>
      <c r="BW986" s="44">
        <v>10150865</v>
      </c>
      <c r="BX986" s="21"/>
      <c r="BY986" s="21"/>
      <c r="BZ986" s="21"/>
      <c r="CA986" s="44">
        <v>139766</v>
      </c>
      <c r="CB986" s="44"/>
      <c r="CC986" s="44"/>
      <c r="CD986" s="44"/>
      <c r="CE986" s="44"/>
      <c r="CF986" s="44"/>
      <c r="CG986" s="44"/>
      <c r="CH986" s="44"/>
      <c r="CI986" s="21">
        <v>6229</v>
      </c>
      <c r="CJ986" s="44"/>
      <c r="CK986" s="21">
        <v>891464</v>
      </c>
      <c r="CL986" s="44">
        <v>12875</v>
      </c>
      <c r="CM986" s="44">
        <v>164883</v>
      </c>
      <c r="CN986" s="44">
        <v>150855</v>
      </c>
      <c r="CO986" s="44">
        <v>3625375</v>
      </c>
      <c r="CP986" s="44">
        <v>0</v>
      </c>
      <c r="CQ986" s="21">
        <v>1442875</v>
      </c>
      <c r="CR986" s="44">
        <v>342250</v>
      </c>
      <c r="CS986" s="44">
        <v>4948631</v>
      </c>
      <c r="CT986" s="44">
        <v>181901</v>
      </c>
      <c r="CU986" s="44"/>
      <c r="CV986" s="44">
        <v>344429</v>
      </c>
      <c r="CW986" s="21"/>
      <c r="CX986" s="21"/>
      <c r="CY986" s="21"/>
      <c r="CZ986" s="21"/>
      <c r="DA986" s="21"/>
      <c r="DB986" s="21"/>
      <c r="DC986" s="21"/>
      <c r="DD986" s="21"/>
      <c r="DE986" s="44"/>
      <c r="DF986" s="21"/>
      <c r="DG986" s="44"/>
      <c r="DH986" s="21"/>
      <c r="DI986" s="44"/>
      <c r="DJ986" s="44"/>
      <c r="DK986" s="44"/>
      <c r="DL986" s="44"/>
      <c r="DM986" s="21">
        <v>-1</v>
      </c>
      <c r="DN986" s="44"/>
      <c r="DO986" s="44"/>
      <c r="DP986" s="44"/>
      <c r="DQ986" s="44"/>
      <c r="DR986" s="44"/>
      <c r="DS986" s="44"/>
      <c r="DT986" s="44"/>
      <c r="DU986" s="44"/>
      <c r="DV986" s="44"/>
      <c r="DW986" s="44"/>
      <c r="DX986" s="44"/>
      <c r="DY986" s="44"/>
      <c r="DZ986" s="44"/>
      <c r="EA986" s="44"/>
      <c r="EB986" s="21"/>
      <c r="EC986" s="44">
        <v>9748880</v>
      </c>
      <c r="ED986" s="44">
        <v>482213</v>
      </c>
      <c r="EE986" s="21"/>
      <c r="EF986" s="44"/>
      <c r="EG986" s="21">
        <v>-312809</v>
      </c>
      <c r="EH986" s="44"/>
      <c r="EI986" s="21"/>
      <c r="EJ986" s="44"/>
      <c r="EK986" s="44"/>
      <c r="EL986" s="21"/>
      <c r="EM986" s="44"/>
      <c r="EN986" s="44"/>
      <c r="EO986" s="44">
        <v>900240</v>
      </c>
      <c r="EP986" s="21">
        <v>8635</v>
      </c>
      <c r="EQ986" s="21"/>
      <c r="ER986" s="21"/>
      <c r="ES986" s="21"/>
      <c r="ET986" s="44"/>
      <c r="EU986" s="21"/>
      <c r="EV986" s="44"/>
      <c r="EW986" s="21"/>
      <c r="EX986" s="44"/>
      <c r="EY986" s="44"/>
      <c r="EZ986" s="21"/>
      <c r="FA986" s="21"/>
      <c r="FB986" s="44"/>
      <c r="FC986" s="44"/>
      <c r="FD986" s="21"/>
      <c r="FE986" s="112"/>
      <c r="FF986" s="44"/>
      <c r="FG986" s="44">
        <v>7992413</v>
      </c>
      <c r="FH986" s="44">
        <v>2624996</v>
      </c>
      <c r="FI986" s="44">
        <v>10992635</v>
      </c>
      <c r="FJ986" s="44">
        <v>357937</v>
      </c>
      <c r="FK986" s="44">
        <v>9937435</v>
      </c>
      <c r="FL986" s="44"/>
      <c r="FM986" s="44"/>
      <c r="FN986" s="44"/>
      <c r="FO986" s="44"/>
      <c r="FP986" s="44"/>
      <c r="FQ986" s="44"/>
      <c r="FR986" s="44"/>
      <c r="FS986" s="44"/>
      <c r="FT986" s="44">
        <v>228197</v>
      </c>
      <c r="FU986" s="44">
        <v>94887</v>
      </c>
      <c r="FV986" s="21">
        <v>766125</v>
      </c>
      <c r="FW986" s="44"/>
      <c r="FX986" s="44">
        <v>302780</v>
      </c>
      <c r="FY986" s="44">
        <v>48774</v>
      </c>
      <c r="FZ986" s="44">
        <v>1027789</v>
      </c>
      <c r="GA986" s="44">
        <v>41181</v>
      </c>
      <c r="GB986" s="44"/>
      <c r="GC986" s="44">
        <v>134547</v>
      </c>
      <c r="GD986" s="44">
        <v>619689</v>
      </c>
      <c r="GE986" s="44">
        <v>540551</v>
      </c>
      <c r="GF986" s="44">
        <v>176833</v>
      </c>
      <c r="GG986" s="44">
        <v>1469463</v>
      </c>
      <c r="GH986" s="44">
        <v>303098</v>
      </c>
      <c r="GI986" s="44">
        <v>164947</v>
      </c>
      <c r="GJ986" s="44">
        <v>44143</v>
      </c>
      <c r="GK986" s="44">
        <v>3793101</v>
      </c>
      <c r="GL986" s="44">
        <v>325635</v>
      </c>
      <c r="GM986" s="44">
        <v>1399981</v>
      </c>
      <c r="GN986" s="44">
        <v>69001</v>
      </c>
      <c r="GO986" s="44">
        <v>53459</v>
      </c>
      <c r="GP986" s="44">
        <v>295</v>
      </c>
      <c r="GQ986" s="44"/>
      <c r="GR986" s="44">
        <v>68133</v>
      </c>
      <c r="GS986" s="44">
        <v>14544415</v>
      </c>
      <c r="GT986" s="44"/>
      <c r="GU986" s="21">
        <v>1616567</v>
      </c>
      <c r="GV986" s="44"/>
      <c r="GW986" s="44">
        <v>226423</v>
      </c>
      <c r="GX986" s="44"/>
      <c r="GY986" s="44">
        <v>16387405</v>
      </c>
      <c r="GZ986" s="44">
        <v>3891736</v>
      </c>
      <c r="HA986" s="44"/>
      <c r="HB986" s="44"/>
      <c r="HC986" s="44">
        <v>12495669</v>
      </c>
      <c r="HD986" s="44">
        <v>16387405</v>
      </c>
      <c r="HE986" s="21"/>
      <c r="HF986" s="21"/>
      <c r="HG986" s="21"/>
      <c r="HH986" s="21"/>
      <c r="HI986" s="21">
        <v>5072</v>
      </c>
      <c r="HJ986" s="44"/>
      <c r="HK986" s="21">
        <v>4095623</v>
      </c>
      <c r="HL986" s="21">
        <v>1357037</v>
      </c>
      <c r="HM986" s="21">
        <v>5457732</v>
      </c>
      <c r="HN986" s="21">
        <v>-3841165</v>
      </c>
      <c r="HO986" s="21"/>
      <c r="HP986" s="44"/>
      <c r="HQ986" s="47"/>
      <c r="HR986" s="47"/>
      <c r="HS986" s="47"/>
      <c r="HT986" s="47" t="s">
        <v>7152</v>
      </c>
      <c r="HU986" s="47">
        <v>11402786.48</v>
      </c>
      <c r="HV986" s="47">
        <v>2081</v>
      </c>
      <c r="HW986" s="47">
        <v>0</v>
      </c>
      <c r="HX986" s="47">
        <v>20355</v>
      </c>
      <c r="HY986" s="47">
        <v>48985</v>
      </c>
      <c r="HZ986" s="47">
        <v>94653</v>
      </c>
      <c r="IA986" s="47">
        <v>0</v>
      </c>
      <c r="IB986" s="47">
        <v>0</v>
      </c>
      <c r="IC986" s="47">
        <v>0</v>
      </c>
      <c r="ID986"/>
      <c r="IE986" s="47">
        <v>5179</v>
      </c>
      <c r="IF986">
        <v>18302</v>
      </c>
      <c r="IG986" s="47">
        <v>5784</v>
      </c>
      <c r="IH986" s="47">
        <v>29773</v>
      </c>
      <c r="II986">
        <v>5982</v>
      </c>
      <c r="IJ986">
        <v>5506</v>
      </c>
      <c r="IK986">
        <v>1156</v>
      </c>
      <c r="IL986">
        <v>20108</v>
      </c>
      <c r="IM986">
        <v>257864</v>
      </c>
      <c r="IN986">
        <v>0</v>
      </c>
      <c r="IO986">
        <v>897</v>
      </c>
      <c r="IP986">
        <v>10770</v>
      </c>
      <c r="IQ986">
        <v>27866</v>
      </c>
      <c r="IR986">
        <v>0</v>
      </c>
      <c r="IS986">
        <v>0</v>
      </c>
      <c r="IT986">
        <v>39533</v>
      </c>
      <c r="IU986">
        <v>199521</v>
      </c>
      <c r="IV986">
        <v>0</v>
      </c>
      <c r="IW986">
        <v>1068185</v>
      </c>
      <c r="IX986">
        <v>1920718</v>
      </c>
      <c r="IY986">
        <v>2366379</v>
      </c>
      <c r="IZ986">
        <v>0</v>
      </c>
      <c r="JA986">
        <v>0</v>
      </c>
      <c r="JB986">
        <v>0</v>
      </c>
      <c r="JC986"/>
      <c r="JD986">
        <v>129059</v>
      </c>
      <c r="JE986">
        <v>371364</v>
      </c>
      <c r="JF986">
        <v>111673</v>
      </c>
      <c r="JG986">
        <v>720867</v>
      </c>
      <c r="JH986">
        <v>193335</v>
      </c>
      <c r="JI986">
        <v>117408</v>
      </c>
      <c r="JJ986">
        <v>35905</v>
      </c>
      <c r="JK986">
        <v>757999</v>
      </c>
      <c r="JL986">
        <v>7992413</v>
      </c>
      <c r="JM986">
        <v>0</v>
      </c>
      <c r="JN986">
        <v>79760</v>
      </c>
      <c r="JO986">
        <v>781716</v>
      </c>
      <c r="JP986">
        <v>1448301</v>
      </c>
      <c r="JQ986">
        <v>0</v>
      </c>
      <c r="JR986">
        <v>0</v>
      </c>
      <c r="JS986">
        <v>2309777</v>
      </c>
      <c r="JT986"/>
      <c r="JU986"/>
      <c r="JV986"/>
      <c r="JW986"/>
      <c r="JX986"/>
      <c r="JY986"/>
      <c r="JZ986"/>
      <c r="KA986"/>
      <c r="KB986"/>
      <c r="KC986"/>
      <c r="KD986"/>
      <c r="KE986"/>
      <c r="KF986">
        <v>151</v>
      </c>
      <c r="KG986">
        <v>221</v>
      </c>
      <c r="KH986">
        <v>130</v>
      </c>
      <c r="KI986">
        <v>96</v>
      </c>
      <c r="KJ986">
        <v>157</v>
      </c>
      <c r="KK986">
        <v>80</v>
      </c>
      <c r="KL986">
        <v>53</v>
      </c>
      <c r="KM986">
        <v>89</v>
      </c>
      <c r="KN986">
        <v>39</v>
      </c>
      <c r="KO986">
        <v>1</v>
      </c>
      <c r="KP986">
        <v>0</v>
      </c>
      <c r="KQ986">
        <v>0</v>
      </c>
      <c r="KR986">
        <v>0</v>
      </c>
      <c r="KS986">
        <v>0</v>
      </c>
      <c r="KT986">
        <v>1</v>
      </c>
      <c r="KU986">
        <v>1</v>
      </c>
      <c r="KV986">
        <v>0</v>
      </c>
      <c r="KW986">
        <v>0</v>
      </c>
      <c r="KX986">
        <v>0</v>
      </c>
      <c r="KY986">
        <v>0</v>
      </c>
      <c r="KZ986">
        <v>0</v>
      </c>
      <c r="LA986">
        <v>0</v>
      </c>
      <c r="LB986">
        <v>0</v>
      </c>
      <c r="LC986">
        <v>0</v>
      </c>
      <c r="LD986">
        <v>1</v>
      </c>
      <c r="LE986">
        <v>0</v>
      </c>
      <c r="LF986">
        <v>0</v>
      </c>
      <c r="LG986">
        <v>0</v>
      </c>
      <c r="LH986">
        <v>0</v>
      </c>
    </row>
    <row r="987" spans="1:320" s="34" customFormat="1" ht="15" customHeight="1" x14ac:dyDescent="0.25">
      <c r="A987" s="45">
        <v>206452301</v>
      </c>
      <c r="B987" s="45" t="s">
        <v>7153</v>
      </c>
      <c r="C987" s="46">
        <v>45292</v>
      </c>
      <c r="D987" s="46">
        <v>45657</v>
      </c>
      <c r="E987" s="47">
        <v>366</v>
      </c>
      <c r="F987" s="45" t="s">
        <v>883</v>
      </c>
      <c r="G987" s="45" t="s">
        <v>884</v>
      </c>
      <c r="H987" s="45" t="s">
        <v>1622</v>
      </c>
      <c r="I987" s="45" t="s">
        <v>886</v>
      </c>
      <c r="J987" s="45" t="s">
        <v>887</v>
      </c>
      <c r="K987" s="45" t="s">
        <v>957</v>
      </c>
      <c r="L987" s="45" t="s">
        <v>7137</v>
      </c>
      <c r="M987" s="45" t="s">
        <v>7154</v>
      </c>
      <c r="N987" s="45" t="s">
        <v>7155</v>
      </c>
      <c r="O987" s="45" t="s">
        <v>7156</v>
      </c>
      <c r="P987" s="45" t="s">
        <v>7157</v>
      </c>
      <c r="Q987" s="45" t="s">
        <v>7158</v>
      </c>
      <c r="R987" t="s">
        <v>7159</v>
      </c>
      <c r="S987" s="45" t="s">
        <v>893</v>
      </c>
      <c r="T987"/>
      <c r="U987" s="47">
        <v>143</v>
      </c>
      <c r="V987" s="47">
        <v>143</v>
      </c>
      <c r="W987" s="47" t="s">
        <v>913</v>
      </c>
      <c r="X987" s="47">
        <v>52338</v>
      </c>
      <c r="Y987" s="47">
        <v>41864</v>
      </c>
      <c r="Z987" s="48">
        <v>187.66</v>
      </c>
      <c r="AA987" s="44">
        <v>660</v>
      </c>
      <c r="AB987" s="44">
        <v>658</v>
      </c>
      <c r="AC987" s="44">
        <v>13243</v>
      </c>
      <c r="AD987" s="44">
        <v>4569</v>
      </c>
      <c r="AE987" s="44">
        <v>1243</v>
      </c>
      <c r="AF987" s="44">
        <v>21990</v>
      </c>
      <c r="AG987" s="44">
        <v>192</v>
      </c>
      <c r="AH987" s="47">
        <v>136</v>
      </c>
      <c r="AI987" s="47">
        <v>118</v>
      </c>
      <c r="AJ987">
        <v>373</v>
      </c>
      <c r="AK987" t="s">
        <v>895</v>
      </c>
      <c r="AL987">
        <v>41864</v>
      </c>
      <c r="AM987"/>
      <c r="AN987"/>
      <c r="AO987"/>
      <c r="AP987"/>
      <c r="AQ987"/>
      <c r="AR987" s="44"/>
      <c r="AS987" s="44"/>
      <c r="AT987" s="44"/>
      <c r="AU987" s="44">
        <v>37089995</v>
      </c>
      <c r="AV987" s="44">
        <v>6830523</v>
      </c>
      <c r="AW987" s="44">
        <v>16405741</v>
      </c>
      <c r="AX987" s="44">
        <v>1993</v>
      </c>
      <c r="AY987" s="44">
        <v>27516770</v>
      </c>
      <c r="AZ987" s="21">
        <v>24825659</v>
      </c>
      <c r="BA987" s="21">
        <v>2691111</v>
      </c>
      <c r="BB987" s="44">
        <v>2</v>
      </c>
      <c r="BC987" s="44"/>
      <c r="BD987" s="44"/>
      <c r="BE987" s="44">
        <v>2691113</v>
      </c>
      <c r="BF987" s="44">
        <v>16553750</v>
      </c>
      <c r="BG987" s="44">
        <v>5711250</v>
      </c>
      <c r="BH987" s="44">
        <v>745800</v>
      </c>
      <c r="BI987" s="21">
        <v>13194000</v>
      </c>
      <c r="BJ987" s="21">
        <v>240000</v>
      </c>
      <c r="BK987" s="21">
        <v>170000</v>
      </c>
      <c r="BL987" s="21">
        <v>70800</v>
      </c>
      <c r="BM987" s="21">
        <v>404395</v>
      </c>
      <c r="BN987" s="21">
        <v>37089995</v>
      </c>
      <c r="BO987" s="21"/>
      <c r="BP987" s="21"/>
      <c r="BQ987" s="44"/>
      <c r="BR987" s="21"/>
      <c r="BS987" s="44"/>
      <c r="BT987" s="21"/>
      <c r="BU987" s="44"/>
      <c r="BV987" s="21"/>
      <c r="BW987" s="44">
        <v>5113124</v>
      </c>
      <c r="BX987" s="21"/>
      <c r="BY987" s="21">
        <v>1544644</v>
      </c>
      <c r="BZ987" s="21"/>
      <c r="CA987" s="44">
        <v>15086</v>
      </c>
      <c r="CB987" s="44"/>
      <c r="CC987" s="44">
        <v>32178</v>
      </c>
      <c r="CD987" s="44"/>
      <c r="CE987" s="44">
        <v>59841</v>
      </c>
      <c r="CF987" s="44"/>
      <c r="CG987" s="44">
        <v>46694</v>
      </c>
      <c r="CH987" s="44"/>
      <c r="CI987" s="21">
        <v>2025</v>
      </c>
      <c r="CJ987" s="44"/>
      <c r="CK987" s="21">
        <v>16931</v>
      </c>
      <c r="CL987" s="44"/>
      <c r="CM987" s="44">
        <v>23644</v>
      </c>
      <c r="CN987" s="44">
        <v>0</v>
      </c>
      <c r="CO987" s="44">
        <v>3083750</v>
      </c>
      <c r="CP987" s="44">
        <v>0</v>
      </c>
      <c r="CQ987" s="21">
        <v>1462900</v>
      </c>
      <c r="CR987" s="44">
        <v>463050</v>
      </c>
      <c r="CS987" s="44">
        <v>1423668</v>
      </c>
      <c r="CT987" s="44">
        <v>98911</v>
      </c>
      <c r="CU987" s="44"/>
      <c r="CV987" s="44">
        <v>274600</v>
      </c>
      <c r="CW987" s="21"/>
      <c r="CX987" s="21"/>
      <c r="CY987" s="21"/>
      <c r="CZ987" s="21"/>
      <c r="DA987" s="21"/>
      <c r="DB987" s="21"/>
      <c r="DC987" s="21"/>
      <c r="DD987" s="21"/>
      <c r="DE987" s="44"/>
      <c r="DF987" s="21"/>
      <c r="DG987" s="44"/>
      <c r="DH987" s="21"/>
      <c r="DI987" s="44"/>
      <c r="DJ987" s="44"/>
      <c r="DK987" s="44"/>
      <c r="DL987" s="44"/>
      <c r="DM987" s="21"/>
      <c r="DN987" s="44"/>
      <c r="DO987" s="44"/>
      <c r="DP987" s="44"/>
      <c r="DQ987" s="44"/>
      <c r="DR987" s="44"/>
      <c r="DS987" s="44"/>
      <c r="DT987" s="44"/>
      <c r="DU987" s="44"/>
      <c r="DV987" s="44"/>
      <c r="DW987" s="44"/>
      <c r="DX987" s="44"/>
      <c r="DY987" s="44">
        <v>1263</v>
      </c>
      <c r="DZ987" s="44"/>
      <c r="EA987" s="44"/>
      <c r="EB987" s="21"/>
      <c r="EC987" s="44">
        <v>8785493</v>
      </c>
      <c r="ED987" s="44"/>
      <c r="EE987" s="21">
        <v>3038499</v>
      </c>
      <c r="EF987" s="44"/>
      <c r="EG987" s="21">
        <v>-111955</v>
      </c>
      <c r="EH987" s="44"/>
      <c r="EI987" s="21">
        <v>4289847</v>
      </c>
      <c r="EJ987" s="44"/>
      <c r="EK987" s="44">
        <v>103423</v>
      </c>
      <c r="EL987" s="21"/>
      <c r="EM987" s="44">
        <v>117050</v>
      </c>
      <c r="EN987" s="44"/>
      <c r="EO987" s="44">
        <v>182121</v>
      </c>
      <c r="EP987" s="21"/>
      <c r="EQ987" s="21"/>
      <c r="ER987" s="21"/>
      <c r="ES987" s="21"/>
      <c r="ET987" s="44"/>
      <c r="EU987" s="21"/>
      <c r="EV987" s="44"/>
      <c r="EW987" s="21"/>
      <c r="EX987" s="44"/>
      <c r="EY987" s="44"/>
      <c r="EZ987" s="21"/>
      <c r="FA987" s="21"/>
      <c r="FB987" s="44"/>
      <c r="FC987" s="44"/>
      <c r="FD987" s="21"/>
      <c r="FE987" s="112"/>
      <c r="FF987" s="44"/>
      <c r="FG987" s="44">
        <v>10056521</v>
      </c>
      <c r="FH987" s="44">
        <v>2778574</v>
      </c>
      <c r="FI987" s="44">
        <v>11990564</v>
      </c>
      <c r="FJ987" s="44">
        <v>244264</v>
      </c>
      <c r="FK987" s="44">
        <v>9478747</v>
      </c>
      <c r="FL987" s="44"/>
      <c r="FM987" s="44"/>
      <c r="FN987" s="44"/>
      <c r="FO987" s="44"/>
      <c r="FP987" s="44"/>
      <c r="FQ987" s="44"/>
      <c r="FR987" s="44"/>
      <c r="FS987" s="44"/>
      <c r="FT987" s="44">
        <v>199</v>
      </c>
      <c r="FU987" s="44"/>
      <c r="FV987" s="21">
        <v>1401161</v>
      </c>
      <c r="FW987" s="44">
        <v>131244</v>
      </c>
      <c r="FX987" s="44">
        <v>655018</v>
      </c>
      <c r="FY987" s="44">
        <v>206333</v>
      </c>
      <c r="FZ987" s="44">
        <v>830465</v>
      </c>
      <c r="GA987" s="44">
        <v>48351</v>
      </c>
      <c r="GB987" s="44"/>
      <c r="GC987" s="44">
        <v>404222</v>
      </c>
      <c r="GD987" s="44">
        <v>846465</v>
      </c>
      <c r="GE987" s="44">
        <v>631875</v>
      </c>
      <c r="GF987" s="44">
        <v>275204</v>
      </c>
      <c r="GG987" s="44">
        <v>1613658</v>
      </c>
      <c r="GH987" s="44">
        <v>208333</v>
      </c>
      <c r="GI987" s="44">
        <v>215480</v>
      </c>
      <c r="GJ987" s="44">
        <v>146465</v>
      </c>
      <c r="GK987" s="44">
        <v>5921843</v>
      </c>
      <c r="GL987" s="44">
        <v>121665</v>
      </c>
      <c r="GM987" s="44">
        <v>1368051</v>
      </c>
      <c r="GN987" s="44">
        <v>62414</v>
      </c>
      <c r="GO987" s="44">
        <v>177928</v>
      </c>
      <c r="GP987" s="44"/>
      <c r="GQ987" s="44">
        <v>19490</v>
      </c>
      <c r="GR987" s="44">
        <v>61048</v>
      </c>
      <c r="GS987" s="44">
        <v>11313458</v>
      </c>
      <c r="GT987" s="44"/>
      <c r="GU987" s="21">
        <v>948767</v>
      </c>
      <c r="GV987" s="44">
        <v>19844</v>
      </c>
      <c r="GW987" s="44"/>
      <c r="GX987" s="44">
        <v>140000</v>
      </c>
      <c r="GY987" s="44">
        <v>12422069</v>
      </c>
      <c r="GZ987" s="44">
        <v>2432118</v>
      </c>
      <c r="HA987" s="44"/>
      <c r="HB987" s="44"/>
      <c r="HC987" s="44">
        <v>9989951</v>
      </c>
      <c r="HD987" s="44">
        <v>12422069</v>
      </c>
      <c r="HE987" s="21">
        <v>6892912</v>
      </c>
      <c r="HF987" s="21"/>
      <c r="HG987" s="21"/>
      <c r="HH987" s="21"/>
      <c r="HI987" s="21">
        <v>0</v>
      </c>
      <c r="HJ987" s="44"/>
      <c r="HK987" s="21">
        <v>591732</v>
      </c>
      <c r="HL987" s="21">
        <v>606563</v>
      </c>
      <c r="HM987" s="21">
        <v>1198295</v>
      </c>
      <c r="HN987" s="21">
        <v>-249528</v>
      </c>
      <c r="HO987" s="21"/>
      <c r="HP987" s="44"/>
      <c r="HQ987" s="47"/>
      <c r="HR987" s="47"/>
      <c r="HS987" s="47"/>
      <c r="HT987" s="47" t="s">
        <v>1759</v>
      </c>
      <c r="HU987" s="47">
        <v>0</v>
      </c>
      <c r="HV987" s="47">
        <v>2014</v>
      </c>
      <c r="HW987" s="47">
        <v>0</v>
      </c>
      <c r="HX987" s="47">
        <v>17801</v>
      </c>
      <c r="HY987" s="47">
        <v>68652</v>
      </c>
      <c r="HZ987" s="47">
        <v>107695</v>
      </c>
      <c r="IA987" s="47">
        <v>0</v>
      </c>
      <c r="IB987" s="47">
        <v>0</v>
      </c>
      <c r="IC987" s="47">
        <v>0</v>
      </c>
      <c r="ID987">
        <v>1544</v>
      </c>
      <c r="IE987" s="47">
        <v>5977</v>
      </c>
      <c r="IF987">
        <v>23708</v>
      </c>
      <c r="IG987" s="47">
        <v>9223</v>
      </c>
      <c r="IH987" s="47">
        <v>36907</v>
      </c>
      <c r="II987">
        <v>5634</v>
      </c>
      <c r="IJ987">
        <v>5748</v>
      </c>
      <c r="IK987">
        <v>1990</v>
      </c>
      <c r="IL987">
        <v>24608</v>
      </c>
      <c r="IM987">
        <v>311501</v>
      </c>
      <c r="IN987">
        <v>0</v>
      </c>
      <c r="IO987">
        <v>32</v>
      </c>
      <c r="IP987">
        <v>949</v>
      </c>
      <c r="IQ987">
        <v>521</v>
      </c>
      <c r="IR987">
        <v>0</v>
      </c>
      <c r="IS987">
        <v>0</v>
      </c>
      <c r="IT987">
        <v>1502</v>
      </c>
      <c r="IU987">
        <v>205623</v>
      </c>
      <c r="IV987">
        <v>0</v>
      </c>
      <c r="IW987">
        <v>1038961</v>
      </c>
      <c r="IX987">
        <v>2722143</v>
      </c>
      <c r="IY987">
        <v>2563449</v>
      </c>
      <c r="IZ987">
        <v>0</v>
      </c>
      <c r="JA987">
        <v>0</v>
      </c>
      <c r="JB987">
        <v>0</v>
      </c>
      <c r="JC987">
        <v>108516</v>
      </c>
      <c r="JD987">
        <v>157309</v>
      </c>
      <c r="JE987">
        <v>426391</v>
      </c>
      <c r="JF987">
        <v>159171</v>
      </c>
      <c r="JG987">
        <v>840474</v>
      </c>
      <c r="JH987">
        <v>159204</v>
      </c>
      <c r="JI987">
        <v>119893</v>
      </c>
      <c r="JJ987">
        <v>108864</v>
      </c>
      <c r="JK987">
        <v>1446523</v>
      </c>
      <c r="JL987">
        <v>10056521</v>
      </c>
      <c r="JM987">
        <v>0</v>
      </c>
      <c r="JN987">
        <v>2953</v>
      </c>
      <c r="JO987">
        <v>66801</v>
      </c>
      <c r="JP987">
        <v>22224</v>
      </c>
      <c r="JQ987">
        <v>0</v>
      </c>
      <c r="JR987">
        <v>0</v>
      </c>
      <c r="JS987">
        <v>91978</v>
      </c>
      <c r="JT987"/>
      <c r="JU987"/>
      <c r="JV987"/>
      <c r="JW987"/>
      <c r="JX987"/>
      <c r="JY987">
        <v>1544</v>
      </c>
      <c r="JZ987"/>
      <c r="KA987"/>
      <c r="KB987"/>
      <c r="KC987"/>
      <c r="KD987"/>
      <c r="KE987">
        <v>108516</v>
      </c>
      <c r="KF987">
        <v>183</v>
      </c>
      <c r="KG987">
        <v>326</v>
      </c>
      <c r="KH987">
        <v>110</v>
      </c>
      <c r="KI987">
        <v>121</v>
      </c>
      <c r="KJ987">
        <v>231</v>
      </c>
      <c r="KK987">
        <v>61</v>
      </c>
      <c r="KL987">
        <v>73</v>
      </c>
      <c r="KM987">
        <v>151</v>
      </c>
      <c r="KN987">
        <v>31</v>
      </c>
      <c r="KO987">
        <v>1</v>
      </c>
      <c r="KP987">
        <v>0</v>
      </c>
      <c r="KQ987">
        <v>0</v>
      </c>
      <c r="KR987">
        <v>0</v>
      </c>
      <c r="KS987">
        <v>0</v>
      </c>
      <c r="KT987">
        <v>1</v>
      </c>
      <c r="KU987">
        <v>1</v>
      </c>
      <c r="KV987">
        <v>0</v>
      </c>
      <c r="KW987">
        <v>0</v>
      </c>
      <c r="KX987">
        <v>0</v>
      </c>
      <c r="KY987">
        <v>0</v>
      </c>
      <c r="KZ987">
        <v>0</v>
      </c>
      <c r="LA987">
        <v>0</v>
      </c>
      <c r="LB987">
        <v>0</v>
      </c>
      <c r="LC987">
        <v>0</v>
      </c>
      <c r="LD987">
        <v>1</v>
      </c>
      <c r="LE987">
        <v>0</v>
      </c>
      <c r="LF987">
        <v>0</v>
      </c>
      <c r="LG987">
        <v>0</v>
      </c>
      <c r="LH987">
        <v>0</v>
      </c>
    </row>
    <row r="988" spans="1:320" s="34" customFormat="1" ht="15" customHeight="1" x14ac:dyDescent="0.25">
      <c r="A988" s="45">
        <v>206454001</v>
      </c>
      <c r="B988" s="45" t="s">
        <v>7160</v>
      </c>
      <c r="C988" s="46">
        <v>45292</v>
      </c>
      <c r="D988" s="46">
        <v>45657</v>
      </c>
      <c r="E988" s="47">
        <v>366</v>
      </c>
      <c r="F988" s="45" t="s">
        <v>883</v>
      </c>
      <c r="G988" s="45" t="s">
        <v>884</v>
      </c>
      <c r="H988" s="45" t="s">
        <v>1622</v>
      </c>
      <c r="I988" s="45" t="s">
        <v>886</v>
      </c>
      <c r="J988" s="45" t="s">
        <v>887</v>
      </c>
      <c r="K988" s="45" t="s">
        <v>957</v>
      </c>
      <c r="L988" s="45" t="s">
        <v>7137</v>
      </c>
      <c r="M988" s="45" t="s">
        <v>7161</v>
      </c>
      <c r="N988" s="45" t="s">
        <v>7162</v>
      </c>
      <c r="O988" s="45" t="s">
        <v>1625</v>
      </c>
      <c r="P988" s="45" t="s">
        <v>7163</v>
      </c>
      <c r="Q988" s="45" t="s">
        <v>7164</v>
      </c>
      <c r="R988" t="s">
        <v>7165</v>
      </c>
      <c r="S988" s="45" t="s">
        <v>893</v>
      </c>
      <c r="T988" t="s">
        <v>1818</v>
      </c>
      <c r="U988" s="47">
        <v>99</v>
      </c>
      <c r="V988" s="47">
        <v>99</v>
      </c>
      <c r="W988" s="47" t="s">
        <v>894</v>
      </c>
      <c r="X988" s="47">
        <v>36234</v>
      </c>
      <c r="Y988" s="47">
        <v>33828</v>
      </c>
      <c r="Z988" s="48">
        <v>93.36</v>
      </c>
      <c r="AA988" s="44">
        <v>42</v>
      </c>
      <c r="AB988" s="44">
        <v>39</v>
      </c>
      <c r="AC988" s="44"/>
      <c r="AD988" s="44"/>
      <c r="AE988" s="44">
        <v>13032</v>
      </c>
      <c r="AF988" s="44"/>
      <c r="AG988" s="44"/>
      <c r="AH988" s="47"/>
      <c r="AI988" s="47"/>
      <c r="AJ988">
        <v>20796</v>
      </c>
      <c r="AK988" t="s">
        <v>1171</v>
      </c>
      <c r="AL988"/>
      <c r="AM988"/>
      <c r="AN988">
        <v>33828</v>
      </c>
      <c r="AO988"/>
      <c r="AP988"/>
      <c r="AQ988"/>
      <c r="AR988" s="44"/>
      <c r="AS988" s="44"/>
      <c r="AT988" s="44"/>
      <c r="AU988" s="44">
        <v>9560672</v>
      </c>
      <c r="AV988" s="44">
        <v>5837</v>
      </c>
      <c r="AW988" s="44">
        <v>-1455848</v>
      </c>
      <c r="AX988" s="44">
        <v>22913</v>
      </c>
      <c r="AY988" s="44">
        <v>11045270</v>
      </c>
      <c r="AZ988" s="21">
        <v>10379633</v>
      </c>
      <c r="BA988" s="21">
        <v>665637</v>
      </c>
      <c r="BB988" s="44">
        <v>45</v>
      </c>
      <c r="BC988" s="44"/>
      <c r="BD988" s="44"/>
      <c r="BE988" s="44">
        <v>665682</v>
      </c>
      <c r="BF988" s="44"/>
      <c r="BG988" s="44"/>
      <c r="BH988" s="44">
        <v>3680940</v>
      </c>
      <c r="BI988" s="21"/>
      <c r="BJ988" s="21"/>
      <c r="BK988" s="21"/>
      <c r="BL988" s="21"/>
      <c r="BM988" s="21">
        <v>5879732</v>
      </c>
      <c r="BN988" s="21"/>
      <c r="BO988" s="21"/>
      <c r="BP988" s="21">
        <v>9560672</v>
      </c>
      <c r="BQ988" s="44"/>
      <c r="BR988" s="21"/>
      <c r="BS988" s="44"/>
      <c r="BT988" s="21"/>
      <c r="BU988" s="44"/>
      <c r="BV988" s="21"/>
      <c r="BW988" s="44"/>
      <c r="BX988" s="21"/>
      <c r="BY988" s="21"/>
      <c r="BZ988" s="21"/>
      <c r="CA988" s="44">
        <v>2261</v>
      </c>
      <c r="CB988" s="44"/>
      <c r="CC988" s="44"/>
      <c r="CD988" s="44"/>
      <c r="CE988" s="44"/>
      <c r="CF988" s="44"/>
      <c r="CG988" s="44"/>
      <c r="CH988" s="44"/>
      <c r="CI988" s="21"/>
      <c r="CJ988" s="44"/>
      <c r="CK988" s="21">
        <v>3576</v>
      </c>
      <c r="CL988" s="44"/>
      <c r="CM988" s="44">
        <v>786</v>
      </c>
      <c r="CN988" s="44">
        <v>0</v>
      </c>
      <c r="CO988" s="44">
        <v>0</v>
      </c>
      <c r="CP988" s="44">
        <v>0</v>
      </c>
      <c r="CQ988" s="21">
        <v>0</v>
      </c>
      <c r="CR988" s="44">
        <v>0</v>
      </c>
      <c r="CS988" s="44">
        <v>3106</v>
      </c>
      <c r="CT988" s="44">
        <v>1345</v>
      </c>
      <c r="CU988" s="44"/>
      <c r="CV988" s="44">
        <v>600</v>
      </c>
      <c r="CW988" s="21"/>
      <c r="CX988" s="21"/>
      <c r="CY988" s="21"/>
      <c r="CZ988" s="21"/>
      <c r="DA988" s="21"/>
      <c r="DB988" s="21"/>
      <c r="DC988" s="21"/>
      <c r="DD988" s="21"/>
      <c r="DE988" s="44"/>
      <c r="DF988" s="21"/>
      <c r="DG988" s="44"/>
      <c r="DH988" s="21"/>
      <c r="DI988" s="44"/>
      <c r="DJ988" s="44"/>
      <c r="DK988" s="44"/>
      <c r="DL988" s="44"/>
      <c r="DM988" s="21"/>
      <c r="DN988" s="44"/>
      <c r="DO988" s="44"/>
      <c r="DP988" s="44"/>
      <c r="DQ988" s="44"/>
      <c r="DR988" s="44"/>
      <c r="DS988" s="44"/>
      <c r="DT988" s="44"/>
      <c r="DU988" s="44"/>
      <c r="DV988" s="44"/>
      <c r="DW988" s="44"/>
      <c r="DX988" s="44"/>
      <c r="DY988" s="44"/>
      <c r="DZ988" s="44"/>
      <c r="EA988" s="44"/>
      <c r="EB988" s="21"/>
      <c r="EC988" s="44"/>
      <c r="ED988" s="44"/>
      <c r="EE988" s="21"/>
      <c r="EF988" s="44"/>
      <c r="EG988" s="21">
        <v>-1719825</v>
      </c>
      <c r="EH988" s="44"/>
      <c r="EI988" s="21"/>
      <c r="EJ988" s="44"/>
      <c r="EK988" s="44"/>
      <c r="EL988" s="21"/>
      <c r="EM988" s="44"/>
      <c r="EN988" s="44"/>
      <c r="EO988" s="44">
        <v>263977</v>
      </c>
      <c r="EP988" s="21"/>
      <c r="EQ988" s="21"/>
      <c r="ER988" s="21"/>
      <c r="ES988" s="21"/>
      <c r="ET988" s="44"/>
      <c r="EU988" s="21"/>
      <c r="EV988" s="44"/>
      <c r="EW988" s="21"/>
      <c r="EX988" s="44"/>
      <c r="EY988" s="44"/>
      <c r="EZ988" s="21"/>
      <c r="FA988" s="21"/>
      <c r="FB988" s="44"/>
      <c r="FC988" s="44"/>
      <c r="FD988" s="21"/>
      <c r="FE988" s="112"/>
      <c r="FF988" s="44"/>
      <c r="FG988" s="44">
        <v>4609202</v>
      </c>
      <c r="FH988" s="44">
        <v>2550224</v>
      </c>
      <c r="FI988" s="44">
        <v>3220207</v>
      </c>
      <c r="FJ988" s="44">
        <v>124900</v>
      </c>
      <c r="FK988" s="44"/>
      <c r="FL988" s="44"/>
      <c r="FM988" s="44">
        <v>5194099</v>
      </c>
      <c r="FN988" s="44"/>
      <c r="FO988" s="44"/>
      <c r="FP988" s="44"/>
      <c r="FQ988" s="44"/>
      <c r="FR988" s="44"/>
      <c r="FS988" s="44"/>
      <c r="FT988" s="44">
        <v>2424</v>
      </c>
      <c r="FU988" s="44"/>
      <c r="FV988" s="21"/>
      <c r="FW988" s="44"/>
      <c r="FX988" s="44"/>
      <c r="FY988" s="44"/>
      <c r="FZ988" s="44">
        <v>26554</v>
      </c>
      <c r="GA988" s="44">
        <v>1085</v>
      </c>
      <c r="GB988" s="44"/>
      <c r="GC988" s="44">
        <v>9206</v>
      </c>
      <c r="GD988" s="44">
        <v>563191</v>
      </c>
      <c r="GE988" s="44">
        <v>588129</v>
      </c>
      <c r="GF988" s="44">
        <v>34998</v>
      </c>
      <c r="GG988" s="44">
        <v>1193254</v>
      </c>
      <c r="GH988" s="44"/>
      <c r="GI988" s="44">
        <v>58662</v>
      </c>
      <c r="GJ988" s="44">
        <v>33924</v>
      </c>
      <c r="GK988" s="44">
        <v>1735269</v>
      </c>
      <c r="GL988" s="44">
        <v>197186</v>
      </c>
      <c r="GM988" s="44">
        <v>637114</v>
      </c>
      <c r="GN988" s="44">
        <v>47825</v>
      </c>
      <c r="GO988" s="44">
        <v>20668</v>
      </c>
      <c r="GP988" s="44"/>
      <c r="GQ988" s="44">
        <v>36045</v>
      </c>
      <c r="GR988" s="44"/>
      <c r="GS988" s="44">
        <v>1287522</v>
      </c>
      <c r="GT988" s="44"/>
      <c r="GU988" s="21">
        <v>1311177</v>
      </c>
      <c r="GV988" s="44"/>
      <c r="GW988" s="44"/>
      <c r="GX988" s="44"/>
      <c r="GY988" s="44">
        <v>2598699</v>
      </c>
      <c r="GZ988" s="44">
        <v>2729899</v>
      </c>
      <c r="HA988" s="44"/>
      <c r="HB988" s="44"/>
      <c r="HC988" s="44">
        <v>-131200</v>
      </c>
      <c r="HD988" s="44">
        <v>2598699</v>
      </c>
      <c r="HE988" s="21"/>
      <c r="HF988" s="21"/>
      <c r="HG988" s="21">
        <v>519710</v>
      </c>
      <c r="HH988" s="21"/>
      <c r="HI988" s="21">
        <v>0</v>
      </c>
      <c r="HJ988" s="44"/>
      <c r="HK988" s="21">
        <v>2047774</v>
      </c>
      <c r="HL988" s="21">
        <v>938365</v>
      </c>
      <c r="HM988" s="21">
        <v>2986139</v>
      </c>
      <c r="HN988" s="21">
        <v>-1674962</v>
      </c>
      <c r="HO988" s="21"/>
      <c r="HP988" s="44"/>
      <c r="HQ988" s="47"/>
      <c r="HR988" s="47"/>
      <c r="HS988" s="47"/>
      <c r="HT988" s="47">
        <v>0</v>
      </c>
      <c r="HU988" s="47">
        <v>0</v>
      </c>
      <c r="HV988" s="47">
        <v>1028</v>
      </c>
      <c r="HW988" s="47">
        <v>0</v>
      </c>
      <c r="HX988" s="47">
        <v>36865</v>
      </c>
      <c r="HY988" s="47">
        <v>33839</v>
      </c>
      <c r="HZ988" s="47">
        <v>36239</v>
      </c>
      <c r="IA988" s="47">
        <v>0</v>
      </c>
      <c r="IB988" s="47">
        <v>13192</v>
      </c>
      <c r="IC988" s="47">
        <v>0</v>
      </c>
      <c r="ID988"/>
      <c r="IE988" s="47">
        <v>5445</v>
      </c>
      <c r="IF988">
        <v>17094</v>
      </c>
      <c r="IG988" s="47"/>
      <c r="IH988" s="47">
        <v>20975</v>
      </c>
      <c r="II988"/>
      <c r="IJ988">
        <v>1529</v>
      </c>
      <c r="IK988">
        <v>464</v>
      </c>
      <c r="IL988">
        <v>10406</v>
      </c>
      <c r="IM988">
        <v>177076</v>
      </c>
      <c r="IN988">
        <v>0</v>
      </c>
      <c r="IO988">
        <v>0</v>
      </c>
      <c r="IP988">
        <v>0</v>
      </c>
      <c r="IQ988">
        <v>0</v>
      </c>
      <c r="IR988">
        <v>0</v>
      </c>
      <c r="IS988">
        <v>0</v>
      </c>
      <c r="IT988">
        <v>0</v>
      </c>
      <c r="IU988">
        <v>67775</v>
      </c>
      <c r="IV988">
        <v>0</v>
      </c>
      <c r="IW988">
        <v>1023924</v>
      </c>
      <c r="IX988">
        <v>1082855</v>
      </c>
      <c r="IY988">
        <v>802383</v>
      </c>
      <c r="IZ988">
        <v>0</v>
      </c>
      <c r="JA988">
        <v>245556</v>
      </c>
      <c r="JB988">
        <v>0</v>
      </c>
      <c r="JC988"/>
      <c r="JD988">
        <v>145523</v>
      </c>
      <c r="JE988">
        <v>354954</v>
      </c>
      <c r="JF988"/>
      <c r="JG988">
        <v>471525</v>
      </c>
      <c r="JH988"/>
      <c r="JI988">
        <v>35553</v>
      </c>
      <c r="JJ988">
        <v>17140</v>
      </c>
      <c r="JK988">
        <v>362014</v>
      </c>
      <c r="JL988">
        <v>4609202</v>
      </c>
      <c r="JM988">
        <v>0</v>
      </c>
      <c r="JN988">
        <v>0</v>
      </c>
      <c r="JO988">
        <v>0</v>
      </c>
      <c r="JP988">
        <v>0</v>
      </c>
      <c r="JQ988">
        <v>0</v>
      </c>
      <c r="JR988">
        <v>0</v>
      </c>
      <c r="JS988">
        <v>0</v>
      </c>
      <c r="JT988"/>
      <c r="JU988"/>
      <c r="JV988"/>
      <c r="JW988"/>
      <c r="JX988"/>
      <c r="JY988"/>
      <c r="JZ988"/>
      <c r="KA988"/>
      <c r="KB988"/>
      <c r="KC988"/>
      <c r="KD988"/>
      <c r="KE988"/>
      <c r="KF988">
        <v>99</v>
      </c>
      <c r="KG988">
        <v>149</v>
      </c>
      <c r="KH988">
        <v>75</v>
      </c>
      <c r="KI988">
        <v>60</v>
      </c>
      <c r="KJ988">
        <v>93</v>
      </c>
      <c r="KK988">
        <v>46</v>
      </c>
      <c r="KL988">
        <v>28</v>
      </c>
      <c r="KM988">
        <v>39</v>
      </c>
      <c r="KN988">
        <v>14</v>
      </c>
      <c r="KO988">
        <v>1</v>
      </c>
      <c r="KP988">
        <v>0</v>
      </c>
      <c r="KQ988">
        <v>0</v>
      </c>
      <c r="KR988">
        <v>0</v>
      </c>
      <c r="KS988">
        <v>1</v>
      </c>
      <c r="KT988">
        <v>0</v>
      </c>
      <c r="KU988">
        <v>0</v>
      </c>
      <c r="KV988">
        <v>0</v>
      </c>
      <c r="KW988">
        <v>1</v>
      </c>
      <c r="KX988">
        <v>0</v>
      </c>
      <c r="KY988">
        <v>0</v>
      </c>
      <c r="KZ988">
        <v>0</v>
      </c>
      <c r="LA988">
        <v>0</v>
      </c>
      <c r="LB988">
        <v>0</v>
      </c>
      <c r="LC988">
        <v>0</v>
      </c>
      <c r="LD988">
        <v>1</v>
      </c>
      <c r="LE988">
        <v>0</v>
      </c>
      <c r="LF988">
        <v>0</v>
      </c>
      <c r="LG988">
        <v>0</v>
      </c>
      <c r="LH988">
        <v>0</v>
      </c>
    </row>
    <row r="989" spans="1:320" s="34" customFormat="1" ht="15" customHeight="1" x14ac:dyDescent="0.25">
      <c r="A989" s="45">
        <v>206454002</v>
      </c>
      <c r="B989" s="45" t="s">
        <v>7166</v>
      </c>
      <c r="C989" s="46">
        <v>45292</v>
      </c>
      <c r="D989" s="46">
        <v>45657</v>
      </c>
      <c r="E989" s="47">
        <v>366</v>
      </c>
      <c r="F989" s="45" t="s">
        <v>883</v>
      </c>
      <c r="G989" s="45" t="s">
        <v>884</v>
      </c>
      <c r="H989" s="45" t="s">
        <v>1622</v>
      </c>
      <c r="I989" s="45" t="s">
        <v>886</v>
      </c>
      <c r="J989" s="45" t="s">
        <v>887</v>
      </c>
      <c r="K989" s="45" t="s">
        <v>957</v>
      </c>
      <c r="L989" s="45" t="s">
        <v>7137</v>
      </c>
      <c r="M989" s="45" t="s">
        <v>7167</v>
      </c>
      <c r="N989" s="45" t="s">
        <v>7168</v>
      </c>
      <c r="O989" s="45" t="s">
        <v>1625</v>
      </c>
      <c r="P989" s="45" t="s">
        <v>7163</v>
      </c>
      <c r="Q989" s="45" t="s">
        <v>7169</v>
      </c>
      <c r="R989" t="s">
        <v>7170</v>
      </c>
      <c r="S989" s="45" t="s">
        <v>893</v>
      </c>
      <c r="T989"/>
      <c r="U989" s="47">
        <v>125</v>
      </c>
      <c r="V989" s="47">
        <v>125</v>
      </c>
      <c r="W989" s="47" t="s">
        <v>913</v>
      </c>
      <c r="X989" s="47">
        <v>45750</v>
      </c>
      <c r="Y989" s="47">
        <v>43254</v>
      </c>
      <c r="Z989" s="48">
        <v>220.4</v>
      </c>
      <c r="AA989" s="44">
        <v>606</v>
      </c>
      <c r="AB989" s="44">
        <v>602</v>
      </c>
      <c r="AC989" s="44">
        <v>17129</v>
      </c>
      <c r="AD989" s="44">
        <v>1612</v>
      </c>
      <c r="AE989" s="44">
        <v>846</v>
      </c>
      <c r="AF989" s="44">
        <v>22929</v>
      </c>
      <c r="AG989" s="44">
        <v>55</v>
      </c>
      <c r="AH989" s="47">
        <v>331</v>
      </c>
      <c r="AI989" s="47">
        <v>339</v>
      </c>
      <c r="AJ989">
        <v>13</v>
      </c>
      <c r="AK989" t="s">
        <v>895</v>
      </c>
      <c r="AL989">
        <v>43254</v>
      </c>
      <c r="AM989"/>
      <c r="AN989"/>
      <c r="AO989"/>
      <c r="AP989"/>
      <c r="AQ989"/>
      <c r="AR989" s="44"/>
      <c r="AS989" s="44"/>
      <c r="AT989" s="44"/>
      <c r="AU989" s="44">
        <v>33747173</v>
      </c>
      <c r="AV989" s="44">
        <v>7226628</v>
      </c>
      <c r="AW989" s="44">
        <v>14909639</v>
      </c>
      <c r="AX989" s="44">
        <v>4991</v>
      </c>
      <c r="AY989" s="44">
        <v>26069153</v>
      </c>
      <c r="AZ989" s="21">
        <v>23900363</v>
      </c>
      <c r="BA989" s="21">
        <v>2168790</v>
      </c>
      <c r="BB989" s="44">
        <v>-4</v>
      </c>
      <c r="BC989" s="44"/>
      <c r="BD989" s="44"/>
      <c r="BE989" s="44">
        <v>2168786</v>
      </c>
      <c r="BF989" s="44">
        <v>21411250</v>
      </c>
      <c r="BG989" s="44">
        <v>2015000</v>
      </c>
      <c r="BH989" s="44">
        <v>338400</v>
      </c>
      <c r="BI989" s="21">
        <v>9359223</v>
      </c>
      <c r="BJ989" s="21">
        <v>68750</v>
      </c>
      <c r="BK989" s="21">
        <v>413750</v>
      </c>
      <c r="BL989" s="21">
        <v>135600</v>
      </c>
      <c r="BM989" s="21">
        <v>5200</v>
      </c>
      <c r="BN989" s="21">
        <v>33747173</v>
      </c>
      <c r="BO989" s="21"/>
      <c r="BP989" s="21"/>
      <c r="BQ989" s="44"/>
      <c r="BR989" s="21"/>
      <c r="BS989" s="44"/>
      <c r="BT989" s="21"/>
      <c r="BU989" s="44"/>
      <c r="BV989" s="21"/>
      <c r="BW989" s="44">
        <v>6395793</v>
      </c>
      <c r="BX989" s="21"/>
      <c r="BY989" s="21">
        <v>686285</v>
      </c>
      <c r="BZ989" s="21"/>
      <c r="CA989" s="44"/>
      <c r="CB989" s="44"/>
      <c r="CC989" s="44">
        <v>2196</v>
      </c>
      <c r="CD989" s="44"/>
      <c r="CE989" s="44">
        <v>16993</v>
      </c>
      <c r="CF989" s="44"/>
      <c r="CG989" s="44">
        <v>125361</v>
      </c>
      <c r="CH989" s="44"/>
      <c r="CI989" s="21"/>
      <c r="CJ989" s="44"/>
      <c r="CK989" s="21"/>
      <c r="CL989" s="44"/>
      <c r="CM989" s="44">
        <v>0</v>
      </c>
      <c r="CN989" s="44">
        <v>0</v>
      </c>
      <c r="CO989" s="44">
        <v>3724975</v>
      </c>
      <c r="CP989" s="44">
        <v>0</v>
      </c>
      <c r="CQ989" s="21">
        <v>1474650</v>
      </c>
      <c r="CR989" s="44">
        <v>313650</v>
      </c>
      <c r="CS989" s="44">
        <v>1479513</v>
      </c>
      <c r="CT989" s="44">
        <v>188805</v>
      </c>
      <c r="CU989" s="44"/>
      <c r="CV989" s="44">
        <v>45035</v>
      </c>
      <c r="CW989" s="21"/>
      <c r="CX989" s="21"/>
      <c r="CY989" s="21"/>
      <c r="CZ989" s="21"/>
      <c r="DA989" s="21"/>
      <c r="DB989" s="21"/>
      <c r="DC989" s="21"/>
      <c r="DD989" s="21"/>
      <c r="DE989" s="44"/>
      <c r="DF989" s="21"/>
      <c r="DG989" s="44"/>
      <c r="DH989" s="21"/>
      <c r="DI989" s="44"/>
      <c r="DJ989" s="44"/>
      <c r="DK989" s="44"/>
      <c r="DL989" s="44"/>
      <c r="DM989" s="21"/>
      <c r="DN989" s="44"/>
      <c r="DO989" s="44"/>
      <c r="DP989" s="44"/>
      <c r="DQ989" s="44"/>
      <c r="DR989" s="44"/>
      <c r="DS989" s="44"/>
      <c r="DT989" s="44"/>
      <c r="DU989" s="44"/>
      <c r="DV989" s="44"/>
      <c r="DW989" s="44"/>
      <c r="DX989" s="44"/>
      <c r="DY989" s="44"/>
      <c r="DZ989" s="44"/>
      <c r="EA989" s="44"/>
      <c r="EB989" s="21"/>
      <c r="EC989" s="44">
        <v>11982554</v>
      </c>
      <c r="ED989" s="44"/>
      <c r="EE989" s="21">
        <v>1461568</v>
      </c>
      <c r="EF989" s="44"/>
      <c r="EG989" s="21">
        <v>-311091</v>
      </c>
      <c r="EH989" s="44"/>
      <c r="EI989" s="21">
        <v>1406487</v>
      </c>
      <c r="EJ989" s="44"/>
      <c r="EK989" s="44">
        <v>41525</v>
      </c>
      <c r="EL989" s="21"/>
      <c r="EM989" s="44">
        <v>327899</v>
      </c>
      <c r="EN989" s="44"/>
      <c r="EO989" s="44">
        <v>697</v>
      </c>
      <c r="EP989" s="21"/>
      <c r="EQ989" s="21"/>
      <c r="ER989" s="21"/>
      <c r="ES989" s="21"/>
      <c r="ET989" s="44"/>
      <c r="EU989" s="21"/>
      <c r="EV989" s="44"/>
      <c r="EW989" s="21"/>
      <c r="EX989" s="44"/>
      <c r="EY989" s="44"/>
      <c r="EZ989" s="21"/>
      <c r="FA989" s="21"/>
      <c r="FB989" s="44"/>
      <c r="FC989" s="44"/>
      <c r="FD989" s="21"/>
      <c r="FE989" s="112"/>
      <c r="FF989" s="44"/>
      <c r="FG989" s="44">
        <v>8959319</v>
      </c>
      <c r="FH989" s="44">
        <v>2534696</v>
      </c>
      <c r="FI989" s="44">
        <v>12406348</v>
      </c>
      <c r="FJ989" s="44">
        <v>182301</v>
      </c>
      <c r="FK989" s="44">
        <v>9207205</v>
      </c>
      <c r="FL989" s="44"/>
      <c r="FM989" s="44"/>
      <c r="FN989" s="44"/>
      <c r="FO989" s="44"/>
      <c r="FP989" s="44"/>
      <c r="FQ989" s="44"/>
      <c r="FR989" s="44"/>
      <c r="FS989" s="44"/>
      <c r="FT989" s="44">
        <v>8412</v>
      </c>
      <c r="FU989" s="44"/>
      <c r="FV989" s="21">
        <v>1750931</v>
      </c>
      <c r="FW989" s="44">
        <v>128907</v>
      </c>
      <c r="FX989" s="44">
        <v>671229</v>
      </c>
      <c r="FY989" s="44">
        <v>86938</v>
      </c>
      <c r="FZ989" s="44">
        <v>792013</v>
      </c>
      <c r="GA989" s="44">
        <v>119520</v>
      </c>
      <c r="GB989" s="44"/>
      <c r="GC989" s="44">
        <v>283304</v>
      </c>
      <c r="GD989" s="44">
        <v>668778</v>
      </c>
      <c r="GE989" s="44">
        <v>594752</v>
      </c>
      <c r="GF989" s="44">
        <v>101708</v>
      </c>
      <c r="GG989" s="44">
        <v>1416974</v>
      </c>
      <c r="GH989" s="44">
        <v>289198</v>
      </c>
      <c r="GI989" s="44">
        <v>296960</v>
      </c>
      <c r="GJ989" s="44">
        <v>115247</v>
      </c>
      <c r="GK989" s="44">
        <v>5143456</v>
      </c>
      <c r="GL989" s="44">
        <v>300881</v>
      </c>
      <c r="GM989" s="44">
        <v>1563201</v>
      </c>
      <c r="GN989" s="44">
        <v>89073</v>
      </c>
      <c r="GO989" s="44">
        <v>170806</v>
      </c>
      <c r="GP989" s="44"/>
      <c r="GQ989" s="44">
        <v>17037</v>
      </c>
      <c r="GR989" s="44">
        <v>83833</v>
      </c>
      <c r="GS989" s="44">
        <v>7254661</v>
      </c>
      <c r="GT989" s="44"/>
      <c r="GU989" s="21">
        <v>2720920</v>
      </c>
      <c r="GV989" s="44">
        <v>12946</v>
      </c>
      <c r="GW989" s="44"/>
      <c r="GX989" s="44">
        <v>120000</v>
      </c>
      <c r="GY989" s="44">
        <v>10108527</v>
      </c>
      <c r="GZ989" s="44">
        <v>1983146</v>
      </c>
      <c r="HA989" s="44"/>
      <c r="HB989" s="44"/>
      <c r="HC989" s="44">
        <v>8125381</v>
      </c>
      <c r="HD989" s="44">
        <v>10108527</v>
      </c>
      <c r="HE989" s="21">
        <v>3483059</v>
      </c>
      <c r="HF989" s="21"/>
      <c r="HG989" s="21"/>
      <c r="HH989" s="21"/>
      <c r="HI989" s="21">
        <v>0</v>
      </c>
      <c r="HJ989" s="44"/>
      <c r="HK989" s="21">
        <v>2755567</v>
      </c>
      <c r="HL989" s="21">
        <v>802727</v>
      </c>
      <c r="HM989" s="21">
        <v>3558294</v>
      </c>
      <c r="HN989" s="21">
        <v>-837374</v>
      </c>
      <c r="HO989" s="21"/>
      <c r="HP989" s="44"/>
      <c r="HQ989" s="47"/>
      <c r="HR989" s="47"/>
      <c r="HS989" s="47"/>
      <c r="HT989" s="47" t="s">
        <v>1799</v>
      </c>
      <c r="HU989" s="47">
        <v>19831.46</v>
      </c>
      <c r="HV989" s="47">
        <v>2017</v>
      </c>
      <c r="HW989" s="47">
        <v>0</v>
      </c>
      <c r="HX989" s="47">
        <v>11397</v>
      </c>
      <c r="HY989" s="47">
        <v>74962</v>
      </c>
      <c r="HZ989" s="47">
        <v>97118</v>
      </c>
      <c r="IA989" s="47">
        <v>0</v>
      </c>
      <c r="IB989" s="47">
        <v>0</v>
      </c>
      <c r="IC989" s="47">
        <v>0</v>
      </c>
      <c r="ID989">
        <v>1991</v>
      </c>
      <c r="IE989" s="47">
        <v>2149</v>
      </c>
      <c r="IF989">
        <v>18283</v>
      </c>
      <c r="IG989" s="47">
        <v>2824</v>
      </c>
      <c r="IH989" s="47">
        <v>28338</v>
      </c>
      <c r="II989">
        <v>6721</v>
      </c>
      <c r="IJ989">
        <v>8929</v>
      </c>
      <c r="IK989">
        <v>1879</v>
      </c>
      <c r="IL989">
        <v>25427</v>
      </c>
      <c r="IM989">
        <v>282035</v>
      </c>
      <c r="IN989">
        <v>0</v>
      </c>
      <c r="IO989">
        <v>1081</v>
      </c>
      <c r="IP989">
        <v>730</v>
      </c>
      <c r="IQ989">
        <v>7127</v>
      </c>
      <c r="IR989">
        <v>0</v>
      </c>
      <c r="IS989">
        <v>0</v>
      </c>
      <c r="IT989">
        <v>8938</v>
      </c>
      <c r="IU989">
        <v>298539</v>
      </c>
      <c r="IV989">
        <v>0</v>
      </c>
      <c r="IW989">
        <v>694001</v>
      </c>
      <c r="IX989">
        <v>2784287</v>
      </c>
      <c r="IY989">
        <v>2203847</v>
      </c>
      <c r="IZ989">
        <v>0</v>
      </c>
      <c r="JA989">
        <v>0</v>
      </c>
      <c r="JB989">
        <v>0</v>
      </c>
      <c r="JC989">
        <v>101588</v>
      </c>
      <c r="JD989">
        <v>61814</v>
      </c>
      <c r="JE989">
        <v>362393</v>
      </c>
      <c r="JF989">
        <v>52362</v>
      </c>
      <c r="JG989">
        <v>652447</v>
      </c>
      <c r="JH989">
        <v>212130</v>
      </c>
      <c r="JI989">
        <v>202669</v>
      </c>
      <c r="JJ989">
        <v>79898</v>
      </c>
      <c r="JK989">
        <v>1253344</v>
      </c>
      <c r="JL989">
        <v>8959319</v>
      </c>
      <c r="JM989">
        <v>0</v>
      </c>
      <c r="JN989">
        <v>96786</v>
      </c>
      <c r="JO989">
        <v>51888</v>
      </c>
      <c r="JP989">
        <v>359298</v>
      </c>
      <c r="JQ989">
        <v>0</v>
      </c>
      <c r="JR989">
        <v>0</v>
      </c>
      <c r="JS989">
        <v>507972</v>
      </c>
      <c r="JT989"/>
      <c r="JU989"/>
      <c r="JV989"/>
      <c r="JW989"/>
      <c r="JX989"/>
      <c r="JY989">
        <v>1991</v>
      </c>
      <c r="JZ989"/>
      <c r="KA989"/>
      <c r="KB989"/>
      <c r="KC989"/>
      <c r="KD989"/>
      <c r="KE989">
        <v>101588</v>
      </c>
      <c r="KF989">
        <v>159</v>
      </c>
      <c r="KG989">
        <v>246</v>
      </c>
      <c r="KH989">
        <v>103</v>
      </c>
      <c r="KI989">
        <v>109</v>
      </c>
      <c r="KJ989">
        <v>182</v>
      </c>
      <c r="KK989">
        <v>61</v>
      </c>
      <c r="KL989">
        <v>61</v>
      </c>
      <c r="KM989">
        <v>112</v>
      </c>
      <c r="KN989">
        <v>33</v>
      </c>
      <c r="KO989">
        <v>1</v>
      </c>
      <c r="KP989">
        <v>0</v>
      </c>
      <c r="KQ989">
        <v>0</v>
      </c>
      <c r="KR989">
        <v>0</v>
      </c>
      <c r="KS989">
        <v>0</v>
      </c>
      <c r="KT989">
        <v>1</v>
      </c>
      <c r="KU989">
        <v>1</v>
      </c>
      <c r="KV989">
        <v>0</v>
      </c>
      <c r="KW989">
        <v>0</v>
      </c>
      <c r="KX989">
        <v>0</v>
      </c>
      <c r="KY989">
        <v>0</v>
      </c>
      <c r="KZ989">
        <v>0</v>
      </c>
      <c r="LA989">
        <v>0</v>
      </c>
      <c r="LB989">
        <v>0</v>
      </c>
      <c r="LC989">
        <v>0</v>
      </c>
      <c r="LD989">
        <v>1</v>
      </c>
      <c r="LE989">
        <v>0</v>
      </c>
      <c r="LF989">
        <v>0</v>
      </c>
      <c r="LG989">
        <v>0</v>
      </c>
      <c r="LH989">
        <v>0</v>
      </c>
    </row>
    <row r="990" spans="1:320" s="34" customFormat="1" ht="15" customHeight="1" x14ac:dyDescent="0.25">
      <c r="A990" s="45">
        <v>206454003</v>
      </c>
      <c r="B990" s="45" t="s">
        <v>7171</v>
      </c>
      <c r="C990" s="46">
        <v>45292</v>
      </c>
      <c r="D990" s="46">
        <v>45657</v>
      </c>
      <c r="E990" s="47">
        <v>366</v>
      </c>
      <c r="F990" s="45" t="s">
        <v>883</v>
      </c>
      <c r="G990" s="45" t="s">
        <v>884</v>
      </c>
      <c r="H990" s="45" t="s">
        <v>1622</v>
      </c>
      <c r="I990" s="45" t="s">
        <v>886</v>
      </c>
      <c r="J990" s="45" t="s">
        <v>887</v>
      </c>
      <c r="K990" s="45" t="s">
        <v>957</v>
      </c>
      <c r="L990" s="45" t="s">
        <v>7137</v>
      </c>
      <c r="M990" s="45" t="s">
        <v>7172</v>
      </c>
      <c r="N990" s="45" t="s">
        <v>7173</v>
      </c>
      <c r="O990" s="45" t="s">
        <v>1625</v>
      </c>
      <c r="P990" s="45" t="s">
        <v>7174</v>
      </c>
      <c r="Q990" s="45" t="s">
        <v>7175</v>
      </c>
      <c r="R990" t="s">
        <v>7176</v>
      </c>
      <c r="S990" s="45" t="s">
        <v>893</v>
      </c>
      <c r="T990" t="s">
        <v>7143</v>
      </c>
      <c r="U990" s="47">
        <v>115</v>
      </c>
      <c r="V990" s="47">
        <v>115</v>
      </c>
      <c r="W990" s="47" t="s">
        <v>913</v>
      </c>
      <c r="X990" s="47">
        <v>42090</v>
      </c>
      <c r="Y990" s="47">
        <v>38001</v>
      </c>
      <c r="Z990" s="48">
        <v>203.98</v>
      </c>
      <c r="AA990" s="44">
        <v>525</v>
      </c>
      <c r="AB990" s="44">
        <v>512</v>
      </c>
      <c r="AC990" s="44">
        <v>15281</v>
      </c>
      <c r="AD990" s="44">
        <v>249</v>
      </c>
      <c r="AE990" s="44">
        <v>678</v>
      </c>
      <c r="AF990" s="44">
        <v>19322</v>
      </c>
      <c r="AG990" s="44"/>
      <c r="AH990" s="47">
        <v>255</v>
      </c>
      <c r="AI990" s="47">
        <v>71</v>
      </c>
      <c r="AJ990">
        <v>2145</v>
      </c>
      <c r="AK990" t="s">
        <v>895</v>
      </c>
      <c r="AL990">
        <v>38001</v>
      </c>
      <c r="AM990"/>
      <c r="AN990"/>
      <c r="AO990"/>
      <c r="AP990"/>
      <c r="AQ990"/>
      <c r="AR990" s="44"/>
      <c r="AS990" s="44"/>
      <c r="AT990" s="44"/>
      <c r="AU990" s="44">
        <v>15477021</v>
      </c>
      <c r="AV990" s="44">
        <v>4235261</v>
      </c>
      <c r="AW990" s="44">
        <v>-2877076</v>
      </c>
      <c r="AX990" s="44">
        <v>8093</v>
      </c>
      <c r="AY990" s="44">
        <v>22597451</v>
      </c>
      <c r="AZ990" s="21">
        <v>19986688</v>
      </c>
      <c r="BA990" s="21">
        <v>2610763</v>
      </c>
      <c r="BB990" s="44">
        <v>94994</v>
      </c>
      <c r="BC990" s="44"/>
      <c r="BD990" s="44"/>
      <c r="BE990" s="44">
        <v>2705757</v>
      </c>
      <c r="BF990" s="44">
        <v>6162783</v>
      </c>
      <c r="BG990" s="44">
        <v>99600</v>
      </c>
      <c r="BH990" s="44">
        <v>290750</v>
      </c>
      <c r="BI990" s="21">
        <v>7930002</v>
      </c>
      <c r="BJ990" s="21"/>
      <c r="BK990" s="21">
        <v>102000</v>
      </c>
      <c r="BL990" s="21">
        <v>29200</v>
      </c>
      <c r="BM990" s="21">
        <v>862686</v>
      </c>
      <c r="BN990" s="21">
        <v>15477021</v>
      </c>
      <c r="BO990" s="21"/>
      <c r="BP990" s="21"/>
      <c r="BQ990" s="44"/>
      <c r="BR990" s="21"/>
      <c r="BS990" s="44"/>
      <c r="BT990" s="21"/>
      <c r="BU990" s="44"/>
      <c r="BV990" s="21"/>
      <c r="BW990" s="44">
        <v>4025560</v>
      </c>
      <c r="BX990" s="21"/>
      <c r="BY990" s="21">
        <v>31506</v>
      </c>
      <c r="BZ990" s="21"/>
      <c r="CA990" s="44"/>
      <c r="CB990" s="44"/>
      <c r="CC990" s="44">
        <v>55985</v>
      </c>
      <c r="CD990" s="44"/>
      <c r="CE990" s="44"/>
      <c r="CF990" s="44"/>
      <c r="CG990" s="44">
        <v>32265</v>
      </c>
      <c r="CH990" s="44"/>
      <c r="CI990" s="21">
        <v>1984</v>
      </c>
      <c r="CJ990" s="44"/>
      <c r="CK990" s="21">
        <v>87961</v>
      </c>
      <c r="CL990" s="44"/>
      <c r="CM990" s="44">
        <v>2610</v>
      </c>
      <c r="CN990" s="44">
        <v>7534</v>
      </c>
      <c r="CO990" s="44">
        <v>1349531</v>
      </c>
      <c r="CP990" s="44">
        <v>501982</v>
      </c>
      <c r="CQ990" s="21">
        <v>908153</v>
      </c>
      <c r="CR990" s="44">
        <v>374199</v>
      </c>
      <c r="CS990" s="44">
        <v>804824</v>
      </c>
      <c r="CT990" s="44">
        <v>92353</v>
      </c>
      <c r="CU990" s="44"/>
      <c r="CV990" s="44">
        <v>194075</v>
      </c>
      <c r="CW990" s="21"/>
      <c r="CX990" s="21"/>
      <c r="CY990" s="21"/>
      <c r="CZ990" s="21"/>
      <c r="DA990" s="21"/>
      <c r="DB990" s="21"/>
      <c r="DC990" s="21"/>
      <c r="DD990" s="21"/>
      <c r="DE990" s="44"/>
      <c r="DF990" s="21"/>
      <c r="DG990" s="44"/>
      <c r="DH990" s="21"/>
      <c r="DI990" s="44"/>
      <c r="DJ990" s="44"/>
      <c r="DK990" s="44"/>
      <c r="DL990" s="44"/>
      <c r="DM990" s="21"/>
      <c r="DN990" s="44"/>
      <c r="DO990" s="44"/>
      <c r="DP990" s="44"/>
      <c r="DQ990" s="44"/>
      <c r="DR990" s="44"/>
      <c r="DS990" s="44"/>
      <c r="DT990" s="44"/>
      <c r="DU990" s="44"/>
      <c r="DV990" s="44"/>
      <c r="DW990" s="44"/>
      <c r="DX990" s="44"/>
      <c r="DY990" s="44"/>
      <c r="DZ990" s="44"/>
      <c r="EA990" s="44"/>
      <c r="EB990" s="21"/>
      <c r="EC990" s="44">
        <v>-3442787</v>
      </c>
      <c r="ED990" s="44"/>
      <c r="EE990" s="21">
        <v>59131</v>
      </c>
      <c r="EF990" s="44"/>
      <c r="EG990" s="21">
        <v>29710</v>
      </c>
      <c r="EH990" s="44"/>
      <c r="EI990" s="21">
        <v>641272</v>
      </c>
      <c r="EJ990" s="44"/>
      <c r="EK990" s="44"/>
      <c r="EL990" s="21"/>
      <c r="EM990" s="44">
        <v>60282</v>
      </c>
      <c r="EN990" s="44"/>
      <c r="EO990" s="44">
        <v>-224684</v>
      </c>
      <c r="EP990" s="21"/>
      <c r="EQ990" s="21"/>
      <c r="ER990" s="21"/>
      <c r="ES990" s="21"/>
      <c r="ET990" s="44"/>
      <c r="EU990" s="21"/>
      <c r="EV990" s="44"/>
      <c r="EW990" s="21"/>
      <c r="EX990" s="44"/>
      <c r="EY990" s="44"/>
      <c r="EZ990" s="21"/>
      <c r="FA990" s="21"/>
      <c r="FB990" s="44"/>
      <c r="FC990" s="44"/>
      <c r="FD990" s="21"/>
      <c r="FE990" s="112"/>
      <c r="FF990" s="44"/>
      <c r="FG990" s="44">
        <v>7486738</v>
      </c>
      <c r="FH990" s="44">
        <v>1952292</v>
      </c>
      <c r="FI990" s="44">
        <v>10547658</v>
      </c>
      <c r="FJ990" s="44">
        <v>238753</v>
      </c>
      <c r="FK990" s="44">
        <v>7155465</v>
      </c>
      <c r="FL990" s="44"/>
      <c r="FM990" s="44"/>
      <c r="FN990" s="44"/>
      <c r="FO990" s="44"/>
      <c r="FP990" s="44"/>
      <c r="FQ990" s="44"/>
      <c r="FR990" s="44"/>
      <c r="FS990" s="44"/>
      <c r="FT990" s="44">
        <v>4730</v>
      </c>
      <c r="FU990" s="44">
        <v>24244</v>
      </c>
      <c r="FV990" s="21">
        <v>1086549</v>
      </c>
      <c r="FW990" s="44"/>
      <c r="FX990" s="44">
        <v>711921</v>
      </c>
      <c r="FY990" s="44">
        <v>241791</v>
      </c>
      <c r="FZ990" s="44">
        <v>634636</v>
      </c>
      <c r="GA990" s="44">
        <v>56722</v>
      </c>
      <c r="GB990" s="44"/>
      <c r="GC990" s="44">
        <v>191133</v>
      </c>
      <c r="GD990" s="44">
        <v>542206</v>
      </c>
      <c r="GE990" s="44">
        <v>290497</v>
      </c>
      <c r="GF990" s="44">
        <v>200443</v>
      </c>
      <c r="GG990" s="44">
        <v>1150589</v>
      </c>
      <c r="GH990" s="44">
        <v>338207</v>
      </c>
      <c r="GI990" s="44">
        <v>158232</v>
      </c>
      <c r="GJ990" s="44">
        <v>97558</v>
      </c>
      <c r="GK990" s="44">
        <v>5395881</v>
      </c>
      <c r="GL990" s="44">
        <v>124973</v>
      </c>
      <c r="GM990" s="44">
        <v>1031006</v>
      </c>
      <c r="GN990" s="44">
        <v>97764</v>
      </c>
      <c r="GO990" s="44">
        <v>200761</v>
      </c>
      <c r="GP990" s="44"/>
      <c r="GQ990" s="44">
        <v>23983</v>
      </c>
      <c r="GR990" s="44">
        <v>227397</v>
      </c>
      <c r="GS990" s="44">
        <v>4589271</v>
      </c>
      <c r="GT990" s="44"/>
      <c r="GU990" s="21">
        <v>966990</v>
      </c>
      <c r="GV990" s="44">
        <v>170378</v>
      </c>
      <c r="GW990" s="44">
        <v>9157705</v>
      </c>
      <c r="GX990" s="44"/>
      <c r="GY990" s="44">
        <v>14884344</v>
      </c>
      <c r="GZ990" s="44">
        <v>3033650</v>
      </c>
      <c r="HA990" s="44"/>
      <c r="HB990" s="44"/>
      <c r="HC990" s="44">
        <v>11850694</v>
      </c>
      <c r="HD990" s="44">
        <v>14884344</v>
      </c>
      <c r="HE990" s="21"/>
      <c r="HF990" s="21">
        <v>8650738</v>
      </c>
      <c r="HG990" s="21">
        <v>491804</v>
      </c>
      <c r="HH990" s="21"/>
      <c r="HI990" s="21">
        <v>0</v>
      </c>
      <c r="HJ990" s="44"/>
      <c r="HK990" s="21">
        <v>1177569</v>
      </c>
      <c r="HL990" s="21">
        <v>248896</v>
      </c>
      <c r="HM990" s="21">
        <v>1426465</v>
      </c>
      <c r="HN990" s="21">
        <v>-459475</v>
      </c>
      <c r="HO990" s="21"/>
      <c r="HP990" s="44"/>
      <c r="HQ990" s="47"/>
      <c r="HR990" s="47"/>
      <c r="HS990" s="47"/>
      <c r="HT990" s="47" t="s">
        <v>3902</v>
      </c>
      <c r="HU990" s="47">
        <v>1607834.5</v>
      </c>
      <c r="HV990" s="47">
        <v>4152</v>
      </c>
      <c r="HW990" s="47">
        <v>0</v>
      </c>
      <c r="HX990" s="47">
        <v>12110</v>
      </c>
      <c r="HY990" s="47">
        <v>47279</v>
      </c>
      <c r="HZ990" s="47">
        <v>101518</v>
      </c>
      <c r="IA990" s="47">
        <v>509</v>
      </c>
      <c r="IB990" s="47">
        <v>0</v>
      </c>
      <c r="IC990" s="47">
        <v>3799</v>
      </c>
      <c r="ID990"/>
      <c r="IE990" s="47">
        <v>3831</v>
      </c>
      <c r="IF990"/>
      <c r="IG990" s="47"/>
      <c r="IH990" s="47">
        <v>22865</v>
      </c>
      <c r="II990">
        <v>5427</v>
      </c>
      <c r="IJ990">
        <v>5326</v>
      </c>
      <c r="IK990">
        <v>1892</v>
      </c>
      <c r="IL990">
        <v>22404</v>
      </c>
      <c r="IM990">
        <v>231112</v>
      </c>
      <c r="IN990">
        <v>0</v>
      </c>
      <c r="IO990">
        <v>76</v>
      </c>
      <c r="IP990">
        <v>1590</v>
      </c>
      <c r="IQ990">
        <v>577</v>
      </c>
      <c r="IR990">
        <v>0</v>
      </c>
      <c r="IS990">
        <v>0</v>
      </c>
      <c r="IT990">
        <v>2243</v>
      </c>
      <c r="IU990">
        <v>338592</v>
      </c>
      <c r="IV990">
        <v>0</v>
      </c>
      <c r="IW990">
        <v>678063</v>
      </c>
      <c r="IX990">
        <v>1786461</v>
      </c>
      <c r="IY990">
        <v>2217527</v>
      </c>
      <c r="IZ990">
        <v>28305</v>
      </c>
      <c r="JA990">
        <v>0</v>
      </c>
      <c r="JB990">
        <v>164700</v>
      </c>
      <c r="JC990"/>
      <c r="JD990">
        <v>96750</v>
      </c>
      <c r="JE990"/>
      <c r="JF990"/>
      <c r="JG990">
        <v>483742</v>
      </c>
      <c r="JH990">
        <v>270097</v>
      </c>
      <c r="JI990">
        <v>108719</v>
      </c>
      <c r="JJ990">
        <v>81044</v>
      </c>
      <c r="JK990">
        <v>1232738</v>
      </c>
      <c r="JL990">
        <v>7486738</v>
      </c>
      <c r="JM990">
        <v>0</v>
      </c>
      <c r="JN990">
        <v>6276</v>
      </c>
      <c r="JO990">
        <v>103235</v>
      </c>
      <c r="JP990">
        <v>22484</v>
      </c>
      <c r="JQ990">
        <v>0</v>
      </c>
      <c r="JR990">
        <v>0</v>
      </c>
      <c r="JS990">
        <v>131995</v>
      </c>
      <c r="JT990"/>
      <c r="JU990"/>
      <c r="JV990"/>
      <c r="JW990"/>
      <c r="JX990"/>
      <c r="JY990"/>
      <c r="JZ990"/>
      <c r="KA990"/>
      <c r="KB990"/>
      <c r="KC990"/>
      <c r="KD990"/>
      <c r="KE990"/>
      <c r="KF990">
        <v>146</v>
      </c>
      <c r="KG990">
        <v>228</v>
      </c>
      <c r="KH990">
        <v>99</v>
      </c>
      <c r="KI990">
        <v>111</v>
      </c>
      <c r="KJ990">
        <v>185</v>
      </c>
      <c r="KK990">
        <v>77</v>
      </c>
      <c r="KL990">
        <v>70</v>
      </c>
      <c r="KM990">
        <v>108</v>
      </c>
      <c r="KN990">
        <v>41</v>
      </c>
      <c r="KO990">
        <v>1</v>
      </c>
      <c r="KP990">
        <v>0</v>
      </c>
      <c r="KQ990">
        <v>0</v>
      </c>
      <c r="KR990">
        <v>0</v>
      </c>
      <c r="KS990">
        <v>0</v>
      </c>
      <c r="KT990">
        <v>1</v>
      </c>
      <c r="KU990">
        <v>1</v>
      </c>
      <c r="KV990">
        <v>0</v>
      </c>
      <c r="KW990">
        <v>0</v>
      </c>
      <c r="KX990">
        <v>0</v>
      </c>
      <c r="KY990">
        <v>0</v>
      </c>
      <c r="KZ990">
        <v>0</v>
      </c>
      <c r="LA990">
        <v>0</v>
      </c>
      <c r="LB990">
        <v>0</v>
      </c>
      <c r="LC990">
        <v>0</v>
      </c>
      <c r="LD990">
        <v>1</v>
      </c>
      <c r="LE990">
        <v>0</v>
      </c>
      <c r="LF990">
        <v>0</v>
      </c>
      <c r="LG990">
        <v>0</v>
      </c>
      <c r="LH990">
        <v>0</v>
      </c>
    </row>
    <row r="991" spans="1:320" s="34" customFormat="1" ht="15" customHeight="1" x14ac:dyDescent="0.25">
      <c r="A991" s="45">
        <v>206471079</v>
      </c>
      <c r="B991" s="45" t="s">
        <v>7177</v>
      </c>
      <c r="C991" s="46">
        <v>45292</v>
      </c>
      <c r="D991" s="46">
        <v>45657</v>
      </c>
      <c r="E991" s="47">
        <v>366</v>
      </c>
      <c r="F991" s="45" t="s">
        <v>883</v>
      </c>
      <c r="G991" s="45" t="s">
        <v>884</v>
      </c>
      <c r="H991" s="45" t="s">
        <v>7178</v>
      </c>
      <c r="I991" s="45" t="s">
        <v>886</v>
      </c>
      <c r="J991" s="45" t="s">
        <v>887</v>
      </c>
      <c r="K991" s="45" t="s">
        <v>957</v>
      </c>
      <c r="L991" s="45" t="s">
        <v>7179</v>
      </c>
      <c r="M991" s="45" t="s">
        <v>7180</v>
      </c>
      <c r="N991" s="45" t="s">
        <v>7181</v>
      </c>
      <c r="O991" s="45" t="s">
        <v>7182</v>
      </c>
      <c r="P991" s="45" t="s">
        <v>7183</v>
      </c>
      <c r="Q991" s="45" t="s">
        <v>7184</v>
      </c>
      <c r="R991" t="s">
        <v>7185</v>
      </c>
      <c r="S991" s="45" t="s">
        <v>893</v>
      </c>
      <c r="T991" t="s">
        <v>7186</v>
      </c>
      <c r="U991" s="47">
        <v>59</v>
      </c>
      <c r="V991" s="47">
        <v>59</v>
      </c>
      <c r="W991" s="47" t="s">
        <v>1728</v>
      </c>
      <c r="X991" s="47">
        <v>21594</v>
      </c>
      <c r="Y991" s="47">
        <v>14546</v>
      </c>
      <c r="Z991" s="48">
        <v>145.02000000000001</v>
      </c>
      <c r="AA991" s="44">
        <v>127</v>
      </c>
      <c r="AB991" s="44">
        <v>125</v>
      </c>
      <c r="AC991" s="44">
        <v>5433</v>
      </c>
      <c r="AD991" s="44">
        <v>20</v>
      </c>
      <c r="AE991" s="44">
        <v>136</v>
      </c>
      <c r="AF991" s="44">
        <v>8926</v>
      </c>
      <c r="AG991" s="44"/>
      <c r="AH991" s="47"/>
      <c r="AI991" s="47">
        <v>31</v>
      </c>
      <c r="AJ991"/>
      <c r="AK991" t="s">
        <v>895</v>
      </c>
      <c r="AL991">
        <v>14546</v>
      </c>
      <c r="AM991"/>
      <c r="AN991"/>
      <c r="AO991"/>
      <c r="AP991"/>
      <c r="AQ991"/>
      <c r="AR991" s="44"/>
      <c r="AS991" s="44"/>
      <c r="AT991" s="44"/>
      <c r="AU991" s="44">
        <v>6460320</v>
      </c>
      <c r="AV991" s="44">
        <v>782426</v>
      </c>
      <c r="AW991" s="44">
        <v>2947</v>
      </c>
      <c r="AX991" s="44"/>
      <c r="AY991" s="44">
        <v>7239799</v>
      </c>
      <c r="AZ991" s="21">
        <v>7382382</v>
      </c>
      <c r="BA991" s="21">
        <v>-142583</v>
      </c>
      <c r="BB991" s="44">
        <v>99883</v>
      </c>
      <c r="BC991" s="44">
        <v>1620</v>
      </c>
      <c r="BD991" s="44"/>
      <c r="BE991" s="44">
        <v>-44320</v>
      </c>
      <c r="BF991" s="44">
        <v>3255104</v>
      </c>
      <c r="BG991" s="44">
        <v>12400</v>
      </c>
      <c r="BH991" s="44">
        <v>44556</v>
      </c>
      <c r="BI991" s="21">
        <v>3124100</v>
      </c>
      <c r="BJ991" s="21"/>
      <c r="BK991" s="21"/>
      <c r="BL991" s="21">
        <v>24160</v>
      </c>
      <c r="BM991" s="21"/>
      <c r="BN991" s="21">
        <v>6460320</v>
      </c>
      <c r="BO991" s="21"/>
      <c r="BP991" s="21"/>
      <c r="BQ991" s="44"/>
      <c r="BR991" s="21"/>
      <c r="BS991" s="44"/>
      <c r="BT991" s="21"/>
      <c r="BU991" s="44"/>
      <c r="BV991" s="21"/>
      <c r="BW991" s="44">
        <v>782426</v>
      </c>
      <c r="BX991" s="21"/>
      <c r="BY991" s="21"/>
      <c r="BZ991" s="21"/>
      <c r="CA991" s="44"/>
      <c r="CB991" s="44"/>
      <c r="CC991" s="44"/>
      <c r="CD991" s="44"/>
      <c r="CE991" s="44"/>
      <c r="CF991" s="44"/>
      <c r="CG991" s="44"/>
      <c r="CH991" s="44"/>
      <c r="CI991" s="21"/>
      <c r="CJ991" s="44"/>
      <c r="CK991" s="21"/>
      <c r="CL991" s="44"/>
      <c r="CM991" s="44">
        <v>0</v>
      </c>
      <c r="CN991" s="44">
        <v>0</v>
      </c>
      <c r="CO991" s="44">
        <v>298053</v>
      </c>
      <c r="CP991" s="44">
        <v>0</v>
      </c>
      <c r="CQ991" s="21">
        <v>238760</v>
      </c>
      <c r="CR991" s="44">
        <v>29691</v>
      </c>
      <c r="CS991" s="44">
        <v>215922</v>
      </c>
      <c r="CT991" s="44">
        <v>0</v>
      </c>
      <c r="CU991" s="44"/>
      <c r="CV991" s="44">
        <v>0</v>
      </c>
      <c r="CW991" s="21"/>
      <c r="CX991" s="21"/>
      <c r="CY991" s="21"/>
      <c r="CZ991" s="21"/>
      <c r="DA991" s="21"/>
      <c r="DB991" s="21"/>
      <c r="DC991" s="21"/>
      <c r="DD991" s="21"/>
      <c r="DE991" s="44"/>
      <c r="DF991" s="21"/>
      <c r="DG991" s="44"/>
      <c r="DH991" s="21"/>
      <c r="DI991" s="44"/>
      <c r="DJ991" s="44"/>
      <c r="DK991" s="44"/>
      <c r="DL991" s="44"/>
      <c r="DM991" s="21"/>
      <c r="DN991" s="44"/>
      <c r="DO991" s="44"/>
      <c r="DP991" s="44"/>
      <c r="DQ991" s="44"/>
      <c r="DR991" s="44"/>
      <c r="DS991" s="44"/>
      <c r="DT991" s="44"/>
      <c r="DU991" s="44"/>
      <c r="DV991" s="44"/>
      <c r="DW991" s="44"/>
      <c r="DX991" s="44"/>
      <c r="DY991" s="44">
        <v>-400</v>
      </c>
      <c r="DZ991" s="44"/>
      <c r="EA991" s="44"/>
      <c r="EB991" s="21"/>
      <c r="EC991" s="44">
        <v>6158</v>
      </c>
      <c r="ED991" s="44"/>
      <c r="EE991" s="21"/>
      <c r="EF991" s="44"/>
      <c r="EG991" s="21">
        <v>-2811</v>
      </c>
      <c r="EH991" s="44"/>
      <c r="EI991" s="21"/>
      <c r="EJ991" s="44"/>
      <c r="EK991" s="44"/>
      <c r="EL991" s="21"/>
      <c r="EM991" s="44"/>
      <c r="EN991" s="44"/>
      <c r="EO991" s="44"/>
      <c r="EP991" s="21"/>
      <c r="EQ991" s="21"/>
      <c r="ER991" s="21"/>
      <c r="ES991" s="21"/>
      <c r="ET991" s="44"/>
      <c r="EU991" s="21"/>
      <c r="EV991" s="44"/>
      <c r="EW991" s="21"/>
      <c r="EX991" s="44"/>
      <c r="EY991" s="44"/>
      <c r="EZ991" s="21"/>
      <c r="FA991" s="21"/>
      <c r="FB991" s="44"/>
      <c r="FC991" s="44"/>
      <c r="FD991" s="21"/>
      <c r="FE991" s="112"/>
      <c r="FF991" s="44"/>
      <c r="FG991" s="44">
        <v>2781329</v>
      </c>
      <c r="FH991" s="44">
        <v>727896</v>
      </c>
      <c r="FI991" s="44">
        <v>3873157</v>
      </c>
      <c r="FJ991" s="44">
        <v>128598</v>
      </c>
      <c r="FK991" s="44">
        <v>3358396</v>
      </c>
      <c r="FL991" s="44"/>
      <c r="FM991" s="44"/>
      <c r="FN991" s="44"/>
      <c r="FO991" s="44"/>
      <c r="FP991" s="44"/>
      <c r="FQ991" s="44"/>
      <c r="FR991" s="44"/>
      <c r="FS991" s="44"/>
      <c r="FT991" s="44"/>
      <c r="FU991" s="44"/>
      <c r="FV991" s="21">
        <v>320762</v>
      </c>
      <c r="FW991" s="44"/>
      <c r="FX991" s="44">
        <v>291299</v>
      </c>
      <c r="FY991" s="44">
        <v>22318</v>
      </c>
      <c r="FZ991" s="44">
        <v>136019</v>
      </c>
      <c r="GA991" s="44"/>
      <c r="GB991" s="44"/>
      <c r="GC991" s="44">
        <v>28912</v>
      </c>
      <c r="GD991" s="44">
        <v>248108</v>
      </c>
      <c r="GE991" s="44">
        <v>104641</v>
      </c>
      <c r="GF991" s="44">
        <v>164588</v>
      </c>
      <c r="GG991" s="44">
        <v>534266</v>
      </c>
      <c r="GH991" s="44">
        <v>73366</v>
      </c>
      <c r="GI991" s="44">
        <v>55159</v>
      </c>
      <c r="GJ991" s="44">
        <v>67416</v>
      </c>
      <c r="GK991" s="44">
        <v>1236467</v>
      </c>
      <c r="GL991" s="44">
        <v>18604</v>
      </c>
      <c r="GM991" s="44">
        <v>631099</v>
      </c>
      <c r="GN991" s="44">
        <v>55194</v>
      </c>
      <c r="GO991" s="44">
        <v>13298</v>
      </c>
      <c r="GP991" s="44"/>
      <c r="GQ991" s="44">
        <v>1963</v>
      </c>
      <c r="GR991" s="44">
        <v>20507</v>
      </c>
      <c r="GS991" s="44">
        <v>1564094</v>
      </c>
      <c r="GT991" s="44"/>
      <c r="GU991" s="21">
        <v>144810</v>
      </c>
      <c r="GV991" s="44"/>
      <c r="GW991" s="44"/>
      <c r="GX991" s="44">
        <v>15859</v>
      </c>
      <c r="GY991" s="44">
        <v>1724763</v>
      </c>
      <c r="GZ991" s="44">
        <v>4557639</v>
      </c>
      <c r="HA991" s="44"/>
      <c r="HB991" s="44"/>
      <c r="HC991" s="44">
        <v>-2832876</v>
      </c>
      <c r="HD991" s="44">
        <v>1724763</v>
      </c>
      <c r="HE991" s="21">
        <v>21759</v>
      </c>
      <c r="HF991" s="21"/>
      <c r="HG991" s="21">
        <v>656517</v>
      </c>
      <c r="HH991" s="21"/>
      <c r="HI991" s="21">
        <v>39779</v>
      </c>
      <c r="HJ991" s="44">
        <v>79558</v>
      </c>
      <c r="HK991" s="21">
        <v>59229</v>
      </c>
      <c r="HL991" s="21">
        <v>195899</v>
      </c>
      <c r="HM991" s="21">
        <v>374465</v>
      </c>
      <c r="HN991" s="21">
        <v>-229655</v>
      </c>
      <c r="HO991" s="21"/>
      <c r="HP991" s="44"/>
      <c r="HQ991" s="47"/>
      <c r="HR991" s="47"/>
      <c r="HS991" s="47"/>
      <c r="HT991" s="47" t="s">
        <v>2474</v>
      </c>
      <c r="HU991" s="47">
        <v>227881.95</v>
      </c>
      <c r="HV991" s="47">
        <v>1911</v>
      </c>
      <c r="HW991" s="47">
        <v>0</v>
      </c>
      <c r="HX991" s="47">
        <v>8744</v>
      </c>
      <c r="HY991" s="47">
        <v>7671</v>
      </c>
      <c r="HZ991" s="47">
        <v>38302</v>
      </c>
      <c r="IA991" s="47">
        <v>0</v>
      </c>
      <c r="IB991" s="47">
        <v>0</v>
      </c>
      <c r="IC991" s="47">
        <v>2293</v>
      </c>
      <c r="ID991"/>
      <c r="IE991" s="47">
        <v>2058</v>
      </c>
      <c r="IF991">
        <v>2970</v>
      </c>
      <c r="IG991" s="47">
        <v>5430</v>
      </c>
      <c r="IH991" s="47">
        <v>10028</v>
      </c>
      <c r="II991">
        <v>1799</v>
      </c>
      <c r="IJ991">
        <v>1919</v>
      </c>
      <c r="IK991">
        <v>1230</v>
      </c>
      <c r="IL991">
        <v>4018</v>
      </c>
      <c r="IM991">
        <v>88373</v>
      </c>
      <c r="IN991">
        <v>0</v>
      </c>
      <c r="IO991">
        <v>1075</v>
      </c>
      <c r="IP991">
        <v>5636</v>
      </c>
      <c r="IQ991">
        <v>2698</v>
      </c>
      <c r="IR991">
        <v>0</v>
      </c>
      <c r="IS991">
        <v>0</v>
      </c>
      <c r="IT991">
        <v>9409</v>
      </c>
      <c r="IU991">
        <v>100300</v>
      </c>
      <c r="IV991">
        <v>0</v>
      </c>
      <c r="IW991">
        <v>450480</v>
      </c>
      <c r="IX991">
        <v>323320</v>
      </c>
      <c r="IY991">
        <v>962194</v>
      </c>
      <c r="IZ991">
        <v>0</v>
      </c>
      <c r="JA991">
        <v>0</v>
      </c>
      <c r="JB991">
        <v>106172</v>
      </c>
      <c r="JC991"/>
      <c r="JD991">
        <v>57585</v>
      </c>
      <c r="JE991">
        <v>66427</v>
      </c>
      <c r="JF991">
        <v>131676</v>
      </c>
      <c r="JG991">
        <v>264468</v>
      </c>
      <c r="JH991">
        <v>51700</v>
      </c>
      <c r="JI991">
        <v>42685</v>
      </c>
      <c r="JJ991">
        <v>56431</v>
      </c>
      <c r="JK991">
        <v>167891</v>
      </c>
      <c r="JL991">
        <v>2781329</v>
      </c>
      <c r="JM991">
        <v>0</v>
      </c>
      <c r="JN991">
        <v>133647</v>
      </c>
      <c r="JO991">
        <v>423943</v>
      </c>
      <c r="JP991">
        <v>169213</v>
      </c>
      <c r="JQ991">
        <v>0</v>
      </c>
      <c r="JR991">
        <v>0</v>
      </c>
      <c r="JS991">
        <v>726803</v>
      </c>
      <c r="JT991"/>
      <c r="JU991"/>
      <c r="JV991"/>
      <c r="JW991"/>
      <c r="JX991"/>
      <c r="JY991"/>
      <c r="JZ991"/>
      <c r="KA991"/>
      <c r="KB991"/>
      <c r="KC991"/>
      <c r="KD991"/>
      <c r="KE991"/>
      <c r="KF991">
        <v>66</v>
      </c>
      <c r="KG991">
        <v>85</v>
      </c>
      <c r="KH991">
        <v>43</v>
      </c>
      <c r="KI991">
        <v>45</v>
      </c>
      <c r="KJ991">
        <v>58</v>
      </c>
      <c r="KK991">
        <v>29</v>
      </c>
      <c r="KL991">
        <v>27</v>
      </c>
      <c r="KM991">
        <v>38</v>
      </c>
      <c r="KN991">
        <v>13</v>
      </c>
      <c r="KO991">
        <v>1</v>
      </c>
      <c r="KP991">
        <v>0</v>
      </c>
      <c r="KQ991">
        <v>0</v>
      </c>
      <c r="KR991">
        <v>1</v>
      </c>
      <c r="KS991">
        <v>0</v>
      </c>
      <c r="KT991">
        <v>0</v>
      </c>
      <c r="KU991">
        <v>1</v>
      </c>
      <c r="KV991">
        <v>0</v>
      </c>
      <c r="KW991">
        <v>0</v>
      </c>
      <c r="KX991">
        <v>0</v>
      </c>
      <c r="KY991">
        <v>0</v>
      </c>
      <c r="KZ991">
        <v>0</v>
      </c>
      <c r="LA991">
        <v>0</v>
      </c>
      <c r="LB991">
        <v>0</v>
      </c>
      <c r="LC991">
        <v>0</v>
      </c>
      <c r="LD991">
        <v>1</v>
      </c>
      <c r="LE991">
        <v>0</v>
      </c>
      <c r="LF991">
        <v>0</v>
      </c>
      <c r="LG991">
        <v>0</v>
      </c>
      <c r="LH991">
        <v>0</v>
      </c>
    </row>
    <row r="992" spans="1:320" s="34" customFormat="1" ht="15" customHeight="1" x14ac:dyDescent="0.25">
      <c r="A992" s="45">
        <v>206480917</v>
      </c>
      <c r="B992" s="45" t="s">
        <v>7187</v>
      </c>
      <c r="C992" s="46">
        <v>45292</v>
      </c>
      <c r="D992" s="46">
        <v>45657</v>
      </c>
      <c r="E992" s="47">
        <v>366</v>
      </c>
      <c r="F992" s="45" t="s">
        <v>883</v>
      </c>
      <c r="G992" s="45" t="s">
        <v>884</v>
      </c>
      <c r="H992" s="45" t="s">
        <v>7188</v>
      </c>
      <c r="I992" s="45" t="s">
        <v>886</v>
      </c>
      <c r="J992" s="45" t="s">
        <v>887</v>
      </c>
      <c r="K992" s="45" t="s">
        <v>1344</v>
      </c>
      <c r="L992" s="45" t="s">
        <v>7189</v>
      </c>
      <c r="M992" s="45" t="s">
        <v>7190</v>
      </c>
      <c r="N992" s="45" t="s">
        <v>7191</v>
      </c>
      <c r="O992" s="45" t="s">
        <v>7192</v>
      </c>
      <c r="P992" s="45" t="s">
        <v>7193</v>
      </c>
      <c r="Q992" s="45" t="s">
        <v>7194</v>
      </c>
      <c r="R992" t="s">
        <v>7195</v>
      </c>
      <c r="S992" s="45" t="s">
        <v>893</v>
      </c>
      <c r="T992"/>
      <c r="U992" s="47">
        <v>65</v>
      </c>
      <c r="V992" s="47">
        <v>65</v>
      </c>
      <c r="W992" s="47" t="s">
        <v>894</v>
      </c>
      <c r="X992" s="47">
        <v>23790</v>
      </c>
      <c r="Y992" s="47">
        <v>22169</v>
      </c>
      <c r="Z992" s="48">
        <v>214.5</v>
      </c>
      <c r="AA992" s="44">
        <v>290</v>
      </c>
      <c r="AB992" s="44">
        <v>275</v>
      </c>
      <c r="AC992" s="44">
        <v>2196</v>
      </c>
      <c r="AD992" s="44"/>
      <c r="AE992" s="44">
        <v>3227</v>
      </c>
      <c r="AF992" s="44">
        <v>13131</v>
      </c>
      <c r="AG992" s="44"/>
      <c r="AH992" s="47">
        <v>3604</v>
      </c>
      <c r="AI992" s="47">
        <v>11</v>
      </c>
      <c r="AJ992"/>
      <c r="AK992" t="s">
        <v>895</v>
      </c>
      <c r="AL992">
        <v>22169</v>
      </c>
      <c r="AM992"/>
      <c r="AN992"/>
      <c r="AO992"/>
      <c r="AP992"/>
      <c r="AQ992"/>
      <c r="AR992" s="44"/>
      <c r="AS992" s="44"/>
      <c r="AT992" s="44"/>
      <c r="AU992" s="44">
        <v>7888237</v>
      </c>
      <c r="AV992" s="44">
        <v>2398098</v>
      </c>
      <c r="AW992" s="44">
        <v>288882</v>
      </c>
      <c r="AX992" s="44">
        <v>1018</v>
      </c>
      <c r="AY992" s="44">
        <v>9998471</v>
      </c>
      <c r="AZ992" s="21">
        <v>9421420</v>
      </c>
      <c r="BA992" s="21">
        <v>577051</v>
      </c>
      <c r="BB992" s="44">
        <v>100</v>
      </c>
      <c r="BC992" s="44"/>
      <c r="BD992" s="44"/>
      <c r="BE992" s="44">
        <v>577151</v>
      </c>
      <c r="BF992" s="44">
        <v>781387</v>
      </c>
      <c r="BG992" s="44"/>
      <c r="BH992" s="44">
        <v>1148240</v>
      </c>
      <c r="BI992" s="21">
        <v>4672310</v>
      </c>
      <c r="BJ992" s="21"/>
      <c r="BK992" s="21">
        <v>1282386</v>
      </c>
      <c r="BL992" s="21">
        <v>3914</v>
      </c>
      <c r="BM992" s="21"/>
      <c r="BN992" s="21">
        <v>7888237</v>
      </c>
      <c r="BO992" s="21"/>
      <c r="BP992" s="21"/>
      <c r="BQ992" s="44"/>
      <c r="BR992" s="21"/>
      <c r="BS992" s="44"/>
      <c r="BT992" s="21"/>
      <c r="BU992" s="44"/>
      <c r="BV992" s="21"/>
      <c r="BW992" s="44">
        <v>1194379</v>
      </c>
      <c r="BX992" s="21"/>
      <c r="BY992" s="21">
        <v>725</v>
      </c>
      <c r="BZ992" s="21"/>
      <c r="CA992" s="44">
        <v>12365</v>
      </c>
      <c r="CB992" s="44"/>
      <c r="CC992" s="44">
        <v>50309</v>
      </c>
      <c r="CD992" s="44"/>
      <c r="CE992" s="44"/>
      <c r="CF992" s="44"/>
      <c r="CG992" s="44">
        <v>1134476</v>
      </c>
      <c r="CH992" s="44"/>
      <c r="CI992" s="21">
        <v>5844</v>
      </c>
      <c r="CJ992" s="44"/>
      <c r="CK992" s="21"/>
      <c r="CL992" s="44"/>
      <c r="CM992" s="44">
        <v>0</v>
      </c>
      <c r="CN992" s="44">
        <v>0</v>
      </c>
      <c r="CO992" s="44">
        <v>790055</v>
      </c>
      <c r="CP992" s="44">
        <v>629477</v>
      </c>
      <c r="CQ992" s="21">
        <v>495945</v>
      </c>
      <c r="CR992" s="44">
        <v>94450</v>
      </c>
      <c r="CS992" s="44">
        <v>258137</v>
      </c>
      <c r="CT992" s="44">
        <v>107319</v>
      </c>
      <c r="CU992" s="44"/>
      <c r="CV992" s="44">
        <v>22715</v>
      </c>
      <c r="CW992" s="21"/>
      <c r="CX992" s="21"/>
      <c r="CY992" s="21"/>
      <c r="CZ992" s="21"/>
      <c r="DA992" s="21"/>
      <c r="DB992" s="21"/>
      <c r="DC992" s="21"/>
      <c r="DD992" s="21"/>
      <c r="DE992" s="44"/>
      <c r="DF992" s="21"/>
      <c r="DG992" s="44"/>
      <c r="DH992" s="21"/>
      <c r="DI992" s="44"/>
      <c r="DJ992" s="44"/>
      <c r="DK992" s="44"/>
      <c r="DL992" s="44"/>
      <c r="DM992" s="21"/>
      <c r="DN992" s="44"/>
      <c r="DO992" s="44"/>
      <c r="DP992" s="44"/>
      <c r="DQ992" s="44"/>
      <c r="DR992" s="44"/>
      <c r="DS992" s="44"/>
      <c r="DT992" s="44"/>
      <c r="DU992" s="44"/>
      <c r="DV992" s="44"/>
      <c r="DW992" s="44"/>
      <c r="DX992" s="44"/>
      <c r="DY992" s="44"/>
      <c r="DZ992" s="44"/>
      <c r="EA992" s="44"/>
      <c r="EB992" s="21"/>
      <c r="EC992" s="44">
        <v>-677363</v>
      </c>
      <c r="ED992" s="44"/>
      <c r="EE992" s="21"/>
      <c r="EF992" s="44"/>
      <c r="EG992" s="21">
        <v>1203672</v>
      </c>
      <c r="EH992" s="44"/>
      <c r="EI992" s="21">
        <v>-39360</v>
      </c>
      <c r="EJ992" s="44"/>
      <c r="EK992" s="44"/>
      <c r="EL992" s="21"/>
      <c r="EM992" s="44">
        <v>-198067</v>
      </c>
      <c r="EN992" s="44"/>
      <c r="EO992" s="44"/>
      <c r="EP992" s="21"/>
      <c r="EQ992" s="21"/>
      <c r="ER992" s="21"/>
      <c r="ES992" s="21"/>
      <c r="ET992" s="44"/>
      <c r="EU992" s="21"/>
      <c r="EV992" s="44"/>
      <c r="EW992" s="21"/>
      <c r="EX992" s="44"/>
      <c r="EY992" s="44"/>
      <c r="EZ992" s="21"/>
      <c r="FA992" s="21"/>
      <c r="FB992" s="44"/>
      <c r="FC992" s="44"/>
      <c r="FD992" s="21"/>
      <c r="FE992" s="112"/>
      <c r="FF992" s="44"/>
      <c r="FG992" s="44">
        <v>4267878</v>
      </c>
      <c r="FH992" s="44">
        <v>765457</v>
      </c>
      <c r="FI992" s="44">
        <v>4388085</v>
      </c>
      <c r="FJ992" s="44">
        <v>161871</v>
      </c>
      <c r="FK992" s="44">
        <v>3989619</v>
      </c>
      <c r="FL992" s="44"/>
      <c r="FM992" s="44"/>
      <c r="FN992" s="44"/>
      <c r="FO992" s="44"/>
      <c r="FP992" s="44"/>
      <c r="FQ992" s="44"/>
      <c r="FR992" s="44"/>
      <c r="FS992" s="44"/>
      <c r="FT992" s="44"/>
      <c r="FU992" s="44"/>
      <c r="FV992" s="21">
        <v>218866</v>
      </c>
      <c r="FW992" s="44"/>
      <c r="FX992" s="44">
        <v>165947</v>
      </c>
      <c r="FY992" s="44">
        <v>35682</v>
      </c>
      <c r="FZ992" s="44">
        <v>150639</v>
      </c>
      <c r="GA992" s="44">
        <v>54429</v>
      </c>
      <c r="GB992" s="44"/>
      <c r="GC992" s="44">
        <v>17862</v>
      </c>
      <c r="GD992" s="44">
        <v>421544</v>
      </c>
      <c r="GE992" s="44">
        <v>206286</v>
      </c>
      <c r="GF992" s="44">
        <v>150414</v>
      </c>
      <c r="GG992" s="44">
        <v>661986</v>
      </c>
      <c r="GH992" s="44">
        <v>74848</v>
      </c>
      <c r="GI992" s="44">
        <v>97260</v>
      </c>
      <c r="GJ992" s="44"/>
      <c r="GK992" s="44">
        <v>2109695</v>
      </c>
      <c r="GL992" s="44">
        <v>4431</v>
      </c>
      <c r="GM992" s="44">
        <v>758639</v>
      </c>
      <c r="GN992" s="44">
        <v>47302</v>
      </c>
      <c r="GO992" s="44">
        <v>116346</v>
      </c>
      <c r="GP992" s="44"/>
      <c r="GQ992" s="44"/>
      <c r="GR992" s="44">
        <v>139625</v>
      </c>
      <c r="GS992" s="44">
        <v>8571254</v>
      </c>
      <c r="GT992" s="44"/>
      <c r="GU992" s="21">
        <v>17798</v>
      </c>
      <c r="GV992" s="44"/>
      <c r="GW992" s="44"/>
      <c r="GX992" s="44"/>
      <c r="GY992" s="44">
        <v>8589052</v>
      </c>
      <c r="GZ992" s="44">
        <v>7698955</v>
      </c>
      <c r="HA992" s="44"/>
      <c r="HB992" s="44"/>
      <c r="HC992" s="44">
        <v>890097</v>
      </c>
      <c r="HD992" s="44">
        <v>8589052</v>
      </c>
      <c r="HE992" s="21">
        <v>4950309</v>
      </c>
      <c r="HF992" s="21"/>
      <c r="HG992" s="21">
        <v>5786585</v>
      </c>
      <c r="HH992" s="21"/>
      <c r="HI992" s="21">
        <v>0</v>
      </c>
      <c r="HJ992" s="44"/>
      <c r="HK992" s="21"/>
      <c r="HL992" s="21">
        <v>24663</v>
      </c>
      <c r="HM992" s="21">
        <v>24663</v>
      </c>
      <c r="HN992" s="21">
        <v>-6865</v>
      </c>
      <c r="HO992" s="21"/>
      <c r="HP992" s="44"/>
      <c r="HQ992" s="47"/>
      <c r="HR992" s="47"/>
      <c r="HS992" s="47"/>
      <c r="HT992" s="47" t="s">
        <v>3108</v>
      </c>
      <c r="HU992" s="47">
        <v>692905.95</v>
      </c>
      <c r="HV992" s="47">
        <v>2165</v>
      </c>
      <c r="HW992" s="47">
        <v>0</v>
      </c>
      <c r="HX992" s="47">
        <v>9880</v>
      </c>
      <c r="HY992" s="47">
        <v>16593</v>
      </c>
      <c r="HZ992" s="47">
        <v>58242</v>
      </c>
      <c r="IA992" s="47">
        <v>0</v>
      </c>
      <c r="IB992" s="47">
        <v>0</v>
      </c>
      <c r="IC992" s="47">
        <v>4448</v>
      </c>
      <c r="ID992">
        <v>4897</v>
      </c>
      <c r="IE992" s="47">
        <v>2235</v>
      </c>
      <c r="IF992"/>
      <c r="IG992" s="47"/>
      <c r="IH992" s="47">
        <v>14409</v>
      </c>
      <c r="II992">
        <v>1925</v>
      </c>
      <c r="IJ992">
        <v>2520</v>
      </c>
      <c r="IK992"/>
      <c r="IL992">
        <v>9706</v>
      </c>
      <c r="IM992">
        <v>127020</v>
      </c>
      <c r="IN992">
        <v>0</v>
      </c>
      <c r="IO992">
        <v>0</v>
      </c>
      <c r="IP992">
        <v>138</v>
      </c>
      <c r="IQ992">
        <v>955</v>
      </c>
      <c r="IR992">
        <v>0</v>
      </c>
      <c r="IS992">
        <v>0</v>
      </c>
      <c r="IT992">
        <v>1093</v>
      </c>
      <c r="IU992">
        <v>168604</v>
      </c>
      <c r="IV992">
        <v>0</v>
      </c>
      <c r="IW992">
        <v>544974</v>
      </c>
      <c r="IX992">
        <v>693556</v>
      </c>
      <c r="IY992">
        <v>1451905</v>
      </c>
      <c r="IZ992">
        <v>0</v>
      </c>
      <c r="JA992">
        <v>0</v>
      </c>
      <c r="JB992">
        <v>180685</v>
      </c>
      <c r="JC992">
        <v>264363</v>
      </c>
      <c r="JD992">
        <v>83673</v>
      </c>
      <c r="JE992"/>
      <c r="JF992"/>
      <c r="JG992">
        <v>293781</v>
      </c>
      <c r="JH992">
        <v>52967</v>
      </c>
      <c r="JI992">
        <v>56404</v>
      </c>
      <c r="JJ992"/>
      <c r="JK992">
        <v>476966</v>
      </c>
      <c r="JL992">
        <v>4267878</v>
      </c>
      <c r="JM992">
        <v>0</v>
      </c>
      <c r="JN992">
        <v>0</v>
      </c>
      <c r="JO992">
        <v>4152</v>
      </c>
      <c r="JP992">
        <v>19107</v>
      </c>
      <c r="JQ992">
        <v>0</v>
      </c>
      <c r="JR992">
        <v>0</v>
      </c>
      <c r="JS992">
        <v>23259</v>
      </c>
      <c r="JT992"/>
      <c r="JU992"/>
      <c r="JV992"/>
      <c r="JW992"/>
      <c r="JX992"/>
      <c r="JY992">
        <v>4897</v>
      </c>
      <c r="JZ992"/>
      <c r="KA992"/>
      <c r="KB992"/>
      <c r="KC992"/>
      <c r="KD992"/>
      <c r="KE992">
        <v>264363</v>
      </c>
      <c r="KF992">
        <v>75</v>
      </c>
      <c r="KG992">
        <v>126</v>
      </c>
      <c r="KH992">
        <v>45</v>
      </c>
      <c r="KI992">
        <v>46</v>
      </c>
      <c r="KJ992">
        <v>75</v>
      </c>
      <c r="KK992">
        <v>28</v>
      </c>
      <c r="KL992">
        <v>29</v>
      </c>
      <c r="KM992">
        <v>48</v>
      </c>
      <c r="KN992">
        <v>16</v>
      </c>
      <c r="KO992">
        <v>1</v>
      </c>
      <c r="KP992">
        <v>0</v>
      </c>
      <c r="KQ992">
        <v>0</v>
      </c>
      <c r="KR992">
        <v>0</v>
      </c>
      <c r="KS992">
        <v>1</v>
      </c>
      <c r="KT992">
        <v>0</v>
      </c>
      <c r="KU992">
        <v>1</v>
      </c>
      <c r="KV992">
        <v>0</v>
      </c>
      <c r="KW992">
        <v>0</v>
      </c>
      <c r="KX992">
        <v>0</v>
      </c>
      <c r="KY992">
        <v>0</v>
      </c>
      <c r="KZ992">
        <v>0</v>
      </c>
      <c r="LA992">
        <v>0</v>
      </c>
      <c r="LB992">
        <v>0</v>
      </c>
      <c r="LC992">
        <v>0</v>
      </c>
      <c r="LD992">
        <v>1</v>
      </c>
      <c r="LE992">
        <v>0</v>
      </c>
      <c r="LF992">
        <v>0</v>
      </c>
      <c r="LG992">
        <v>0</v>
      </c>
      <c r="LH992">
        <v>0</v>
      </c>
    </row>
    <row r="993" spans="1:320" s="34" customFormat="1" ht="15" customHeight="1" x14ac:dyDescent="0.25">
      <c r="A993" s="45">
        <v>206480965</v>
      </c>
      <c r="B993" s="45" t="s">
        <v>7196</v>
      </c>
      <c r="C993" s="46">
        <v>45292</v>
      </c>
      <c r="D993" s="46">
        <v>45657</v>
      </c>
      <c r="E993" s="47">
        <v>366</v>
      </c>
      <c r="F993" s="45" t="s">
        <v>883</v>
      </c>
      <c r="G993" s="45" t="s">
        <v>884</v>
      </c>
      <c r="H993" s="45" t="s">
        <v>7188</v>
      </c>
      <c r="I993" s="45" t="s">
        <v>886</v>
      </c>
      <c r="J993" s="45" t="s">
        <v>887</v>
      </c>
      <c r="K993" s="45" t="s">
        <v>1344</v>
      </c>
      <c r="L993" s="45" t="s">
        <v>7189</v>
      </c>
      <c r="M993" s="45" t="s">
        <v>7197</v>
      </c>
      <c r="N993" s="45" t="s">
        <v>7198</v>
      </c>
      <c r="O993" s="45" t="s">
        <v>7192</v>
      </c>
      <c r="P993" s="45" t="s">
        <v>7193</v>
      </c>
      <c r="Q993" s="45" t="s">
        <v>7199</v>
      </c>
      <c r="R993" t="s">
        <v>7195</v>
      </c>
      <c r="S993" s="45" t="s">
        <v>893</v>
      </c>
      <c r="T993"/>
      <c r="U993" s="47">
        <v>60</v>
      </c>
      <c r="V993" s="47">
        <v>60</v>
      </c>
      <c r="W993" s="47" t="s">
        <v>894</v>
      </c>
      <c r="X993" s="47">
        <v>21960</v>
      </c>
      <c r="Y993" s="47">
        <v>20288</v>
      </c>
      <c r="Z993" s="48">
        <v>212.66</v>
      </c>
      <c r="AA993" s="44">
        <v>136</v>
      </c>
      <c r="AB993" s="44">
        <v>126</v>
      </c>
      <c r="AC993" s="44">
        <v>2979</v>
      </c>
      <c r="AD993" s="44">
        <v>27</v>
      </c>
      <c r="AE993" s="44">
        <v>3269</v>
      </c>
      <c r="AF993" s="44">
        <v>13586</v>
      </c>
      <c r="AG993" s="44"/>
      <c r="AH993" s="47">
        <v>413</v>
      </c>
      <c r="AI993" s="47">
        <v>9</v>
      </c>
      <c r="AJ993">
        <v>5</v>
      </c>
      <c r="AK993" t="s">
        <v>895</v>
      </c>
      <c r="AL993">
        <v>20288</v>
      </c>
      <c r="AM993"/>
      <c r="AN993"/>
      <c r="AO993"/>
      <c r="AP993"/>
      <c r="AQ993"/>
      <c r="AR993" s="44"/>
      <c r="AS993" s="44"/>
      <c r="AT993" s="44"/>
      <c r="AU993" s="44">
        <v>7409020</v>
      </c>
      <c r="AV993" s="44">
        <v>1949682</v>
      </c>
      <c r="AW993" s="44">
        <v>402842</v>
      </c>
      <c r="AX993" s="44">
        <v>713</v>
      </c>
      <c r="AY993" s="44">
        <v>8956573</v>
      </c>
      <c r="AZ993" s="21">
        <v>7946616</v>
      </c>
      <c r="BA993" s="21">
        <v>1009957</v>
      </c>
      <c r="BB993" s="44">
        <v>-3600</v>
      </c>
      <c r="BC993" s="44"/>
      <c r="BD993" s="44"/>
      <c r="BE993" s="44">
        <v>1006357</v>
      </c>
      <c r="BF993" s="44">
        <v>1087908</v>
      </c>
      <c r="BG993" s="44">
        <v>9860</v>
      </c>
      <c r="BH993" s="44">
        <v>1193813</v>
      </c>
      <c r="BI993" s="21">
        <v>4961501</v>
      </c>
      <c r="BJ993" s="21"/>
      <c r="BK993" s="21">
        <v>150825</v>
      </c>
      <c r="BL993" s="21">
        <v>3287</v>
      </c>
      <c r="BM993" s="21">
        <v>1826</v>
      </c>
      <c r="BN993" s="21">
        <v>7409020</v>
      </c>
      <c r="BO993" s="21"/>
      <c r="BP993" s="21"/>
      <c r="BQ993" s="44"/>
      <c r="BR993" s="21"/>
      <c r="BS993" s="44"/>
      <c r="BT993" s="21"/>
      <c r="BU993" s="44"/>
      <c r="BV993" s="21"/>
      <c r="BW993" s="44">
        <v>1698315</v>
      </c>
      <c r="BX993" s="21"/>
      <c r="BY993" s="21">
        <v>15393</v>
      </c>
      <c r="BZ993" s="21"/>
      <c r="CA993" s="44">
        <v>22382</v>
      </c>
      <c r="CB993" s="44"/>
      <c r="CC993" s="44">
        <v>93016</v>
      </c>
      <c r="CD993" s="44"/>
      <c r="CE993" s="44"/>
      <c r="CF993" s="44"/>
      <c r="CG993" s="44">
        <v>111737</v>
      </c>
      <c r="CH993" s="44"/>
      <c r="CI993" s="21">
        <v>8839</v>
      </c>
      <c r="CJ993" s="44"/>
      <c r="CK993" s="21"/>
      <c r="CL993" s="44"/>
      <c r="CM993" s="44">
        <v>0</v>
      </c>
      <c r="CN993" s="44">
        <v>0</v>
      </c>
      <c r="CO993" s="44">
        <v>414765</v>
      </c>
      <c r="CP993" s="44">
        <v>949476</v>
      </c>
      <c r="CQ993" s="21">
        <v>303485</v>
      </c>
      <c r="CR993" s="44">
        <v>62205</v>
      </c>
      <c r="CS993" s="44">
        <v>153394</v>
      </c>
      <c r="CT993" s="44">
        <v>46174</v>
      </c>
      <c r="CU993" s="44"/>
      <c r="CV993" s="44">
        <v>20183</v>
      </c>
      <c r="CW993" s="21"/>
      <c r="CX993" s="21"/>
      <c r="CY993" s="21"/>
      <c r="CZ993" s="21"/>
      <c r="DA993" s="21"/>
      <c r="DB993" s="21"/>
      <c r="DC993" s="21"/>
      <c r="DD993" s="21"/>
      <c r="DE993" s="44"/>
      <c r="DF993" s="21"/>
      <c r="DG993" s="44"/>
      <c r="DH993" s="21"/>
      <c r="DI993" s="44"/>
      <c r="DJ993" s="44"/>
      <c r="DK993" s="44"/>
      <c r="DL993" s="44"/>
      <c r="DM993" s="21"/>
      <c r="DN993" s="44"/>
      <c r="DO993" s="44"/>
      <c r="DP993" s="44"/>
      <c r="DQ993" s="44"/>
      <c r="DR993" s="44"/>
      <c r="DS993" s="44"/>
      <c r="DT993" s="44"/>
      <c r="DU993" s="44"/>
      <c r="DV993" s="44"/>
      <c r="DW993" s="44"/>
      <c r="DX993" s="44"/>
      <c r="DY993" s="44"/>
      <c r="DZ993" s="44"/>
      <c r="EA993" s="44"/>
      <c r="EB993" s="21"/>
      <c r="EC993" s="44">
        <v>-878366</v>
      </c>
      <c r="ED993" s="44"/>
      <c r="EE993" s="21">
        <v>-41057</v>
      </c>
      <c r="EF993" s="44"/>
      <c r="EG993" s="21">
        <v>1403813</v>
      </c>
      <c r="EH993" s="44"/>
      <c r="EI993" s="21">
        <v>78049</v>
      </c>
      <c r="EJ993" s="44"/>
      <c r="EK993" s="44"/>
      <c r="EL993" s="21"/>
      <c r="EM993" s="44">
        <v>-161423</v>
      </c>
      <c r="EN993" s="44"/>
      <c r="EO993" s="44">
        <v>1826</v>
      </c>
      <c r="EP993" s="21"/>
      <c r="EQ993" s="21"/>
      <c r="ER993" s="21"/>
      <c r="ES993" s="21"/>
      <c r="ET993" s="44"/>
      <c r="EU993" s="21"/>
      <c r="EV993" s="44"/>
      <c r="EW993" s="21"/>
      <c r="EX993" s="44"/>
      <c r="EY993" s="44"/>
      <c r="EZ993" s="21"/>
      <c r="FA993" s="21"/>
      <c r="FB993" s="44"/>
      <c r="FC993" s="44"/>
      <c r="FD993" s="21"/>
      <c r="FE993" s="112"/>
      <c r="FF993" s="44"/>
      <c r="FG993" s="44">
        <v>3838099</v>
      </c>
      <c r="FH993" s="44">
        <v>563714</v>
      </c>
      <c r="FI993" s="44">
        <v>3544803</v>
      </c>
      <c r="FJ993" s="44">
        <v>159531</v>
      </c>
      <c r="FK993" s="44">
        <v>3616070</v>
      </c>
      <c r="FL993" s="44"/>
      <c r="FM993" s="44"/>
      <c r="FN993" s="44"/>
      <c r="FO993" s="44"/>
      <c r="FP993" s="44"/>
      <c r="FQ993" s="44"/>
      <c r="FR993" s="44"/>
      <c r="FS993" s="44"/>
      <c r="FT993" s="44"/>
      <c r="FU993" s="44"/>
      <c r="FV993" s="21">
        <v>131538</v>
      </c>
      <c r="FW993" s="44"/>
      <c r="FX993" s="44">
        <v>100423</v>
      </c>
      <c r="FY993" s="44">
        <v>21544</v>
      </c>
      <c r="FZ993" s="44">
        <v>105024</v>
      </c>
      <c r="GA993" s="44">
        <v>13876</v>
      </c>
      <c r="GB993" s="44"/>
      <c r="GC993" s="44">
        <v>15591</v>
      </c>
      <c r="GD993" s="44">
        <v>208132</v>
      </c>
      <c r="GE993" s="44">
        <v>64693</v>
      </c>
      <c r="GF993" s="44">
        <v>44862</v>
      </c>
      <c r="GG993" s="44">
        <v>575417</v>
      </c>
      <c r="GH993" s="44">
        <v>58995</v>
      </c>
      <c r="GI993" s="44">
        <v>136054</v>
      </c>
      <c r="GJ993" s="44"/>
      <c r="GK993" s="44">
        <v>1876903</v>
      </c>
      <c r="GL993" s="44">
        <v>2499</v>
      </c>
      <c r="GM993" s="44">
        <v>692102</v>
      </c>
      <c r="GN993" s="44">
        <v>43688</v>
      </c>
      <c r="GO993" s="44">
        <v>113466</v>
      </c>
      <c r="GP993" s="44"/>
      <c r="GQ993" s="44"/>
      <c r="GR993" s="44">
        <v>125739</v>
      </c>
      <c r="GS993" s="44">
        <v>12143778</v>
      </c>
      <c r="GT993" s="44"/>
      <c r="GU993" s="21">
        <v>12347</v>
      </c>
      <c r="GV993" s="44"/>
      <c r="GW993" s="44">
        <v>21917</v>
      </c>
      <c r="GX993" s="44"/>
      <c r="GY993" s="44">
        <v>12178042</v>
      </c>
      <c r="GZ993" s="44">
        <v>11661372</v>
      </c>
      <c r="HA993" s="44"/>
      <c r="HB993" s="44"/>
      <c r="HC993" s="44">
        <v>516670</v>
      </c>
      <c r="HD993" s="44">
        <v>12178042</v>
      </c>
      <c r="HE993" s="21">
        <v>8160399</v>
      </c>
      <c r="HF993" s="21"/>
      <c r="HG993" s="21">
        <v>10263689</v>
      </c>
      <c r="HH993" s="21"/>
      <c r="HI993" s="21">
        <v>0</v>
      </c>
      <c r="HJ993" s="44"/>
      <c r="HK993" s="21">
        <v>5641</v>
      </c>
      <c r="HL993" s="21">
        <v>11578</v>
      </c>
      <c r="HM993" s="21">
        <v>17219</v>
      </c>
      <c r="HN993" s="21">
        <v>-4872</v>
      </c>
      <c r="HO993" s="21"/>
      <c r="HP993" s="44"/>
      <c r="HQ993" s="47"/>
      <c r="HR993" s="47"/>
      <c r="HS993" s="47"/>
      <c r="HT993" s="47" t="s">
        <v>2040</v>
      </c>
      <c r="HU993" s="47">
        <v>1399364.64</v>
      </c>
      <c r="HV993" s="47">
        <v>2344</v>
      </c>
      <c r="HW993" s="47">
        <v>0</v>
      </c>
      <c r="HX993" s="47">
        <v>7363</v>
      </c>
      <c r="HY993" s="47">
        <v>16680</v>
      </c>
      <c r="HZ993" s="47">
        <v>56655</v>
      </c>
      <c r="IA993" s="47">
        <v>0</v>
      </c>
      <c r="IB993" s="47">
        <v>0</v>
      </c>
      <c r="IC993" s="47">
        <v>2020</v>
      </c>
      <c r="ID993">
        <v>3048</v>
      </c>
      <c r="IE993" s="47">
        <v>1225</v>
      </c>
      <c r="IF993"/>
      <c r="IG993" s="47"/>
      <c r="IH993" s="47">
        <v>13300</v>
      </c>
      <c r="II993">
        <v>1726</v>
      </c>
      <c r="IJ993">
        <v>4181</v>
      </c>
      <c r="IK993"/>
      <c r="IL993">
        <v>8967</v>
      </c>
      <c r="IM993">
        <v>117509</v>
      </c>
      <c r="IN993">
        <v>0</v>
      </c>
      <c r="IO993">
        <v>0</v>
      </c>
      <c r="IP993">
        <v>174</v>
      </c>
      <c r="IQ993">
        <v>724</v>
      </c>
      <c r="IR993">
        <v>0</v>
      </c>
      <c r="IS993">
        <v>0</v>
      </c>
      <c r="IT993">
        <v>898</v>
      </c>
      <c r="IU993">
        <v>172157</v>
      </c>
      <c r="IV993">
        <v>0</v>
      </c>
      <c r="IW993">
        <v>390958</v>
      </c>
      <c r="IX993">
        <v>693770</v>
      </c>
      <c r="IY993">
        <v>1421691</v>
      </c>
      <c r="IZ993">
        <v>0</v>
      </c>
      <c r="JA993">
        <v>0</v>
      </c>
      <c r="JB993">
        <v>98540</v>
      </c>
      <c r="JC993">
        <v>164530</v>
      </c>
      <c r="JD993">
        <v>42237</v>
      </c>
      <c r="JE993"/>
      <c r="JF993"/>
      <c r="JG993">
        <v>271182</v>
      </c>
      <c r="JH993">
        <v>46777</v>
      </c>
      <c r="JI993">
        <v>95711</v>
      </c>
      <c r="JJ993"/>
      <c r="JK993">
        <v>440546</v>
      </c>
      <c r="JL993">
        <v>3838099</v>
      </c>
      <c r="JM993">
        <v>0</v>
      </c>
      <c r="JN993">
        <v>0</v>
      </c>
      <c r="JO993">
        <v>7827</v>
      </c>
      <c r="JP993">
        <v>25274</v>
      </c>
      <c r="JQ993">
        <v>0</v>
      </c>
      <c r="JR993">
        <v>0</v>
      </c>
      <c r="JS993">
        <v>33101</v>
      </c>
      <c r="JT993"/>
      <c r="JU993"/>
      <c r="JV993"/>
      <c r="JW993"/>
      <c r="JX993"/>
      <c r="JY993">
        <v>3048</v>
      </c>
      <c r="JZ993"/>
      <c r="KA993"/>
      <c r="KB993"/>
      <c r="KC993"/>
      <c r="KD993"/>
      <c r="KE993">
        <v>164530</v>
      </c>
      <c r="KF993">
        <v>83</v>
      </c>
      <c r="KG993">
        <v>164</v>
      </c>
      <c r="KH993">
        <v>35</v>
      </c>
      <c r="KI993">
        <v>53</v>
      </c>
      <c r="KJ993">
        <v>111</v>
      </c>
      <c r="KK993">
        <v>19</v>
      </c>
      <c r="KL993">
        <v>36</v>
      </c>
      <c r="KM993">
        <v>77</v>
      </c>
      <c r="KN993">
        <v>11</v>
      </c>
      <c r="KO993">
        <v>1</v>
      </c>
      <c r="KP993">
        <v>0</v>
      </c>
      <c r="KQ993">
        <v>0</v>
      </c>
      <c r="KR993">
        <v>0</v>
      </c>
      <c r="KS993">
        <v>1</v>
      </c>
      <c r="KT993">
        <v>0</v>
      </c>
      <c r="KU993">
        <v>1</v>
      </c>
      <c r="KV993">
        <v>0</v>
      </c>
      <c r="KW993">
        <v>0</v>
      </c>
      <c r="KX993">
        <v>0</v>
      </c>
      <c r="KY993">
        <v>0</v>
      </c>
      <c r="KZ993">
        <v>0</v>
      </c>
      <c r="LA993">
        <v>0</v>
      </c>
      <c r="LB993">
        <v>0</v>
      </c>
      <c r="LC993">
        <v>0</v>
      </c>
      <c r="LD993">
        <v>1</v>
      </c>
      <c r="LE993">
        <v>0</v>
      </c>
      <c r="LF993">
        <v>0</v>
      </c>
      <c r="LG993">
        <v>0</v>
      </c>
      <c r="LH993">
        <v>0</v>
      </c>
    </row>
    <row r="994" spans="1:320" s="34" customFormat="1" ht="15" customHeight="1" x14ac:dyDescent="0.25">
      <c r="A994" s="45">
        <v>206481011</v>
      </c>
      <c r="B994" s="45" t="s">
        <v>7200</v>
      </c>
      <c r="C994" s="46">
        <v>45292</v>
      </c>
      <c r="D994" s="46">
        <v>45657</v>
      </c>
      <c r="E994" s="47">
        <v>366</v>
      </c>
      <c r="F994" s="45" t="s">
        <v>883</v>
      </c>
      <c r="G994" s="45" t="s">
        <v>884</v>
      </c>
      <c r="H994" s="45" t="s">
        <v>7188</v>
      </c>
      <c r="I994" s="45" t="s">
        <v>886</v>
      </c>
      <c r="J994" s="45" t="s">
        <v>887</v>
      </c>
      <c r="K994" s="45" t="s">
        <v>1344</v>
      </c>
      <c r="L994" s="45" t="s">
        <v>7189</v>
      </c>
      <c r="M994" s="45" t="s">
        <v>7201</v>
      </c>
      <c r="N994" s="45" t="s">
        <v>7202</v>
      </c>
      <c r="O994" s="45" t="s">
        <v>7192</v>
      </c>
      <c r="P994" s="45" t="s">
        <v>7203</v>
      </c>
      <c r="Q994" s="45" t="s">
        <v>7204</v>
      </c>
      <c r="R994" t="s">
        <v>7205</v>
      </c>
      <c r="S994" s="45" t="s">
        <v>893</v>
      </c>
      <c r="T994" t="s">
        <v>2061</v>
      </c>
      <c r="U994" s="47">
        <v>166</v>
      </c>
      <c r="V994" s="47">
        <v>166</v>
      </c>
      <c r="W994" s="47" t="s">
        <v>913</v>
      </c>
      <c r="X994" s="47">
        <v>60756</v>
      </c>
      <c r="Y994" s="47">
        <v>54941</v>
      </c>
      <c r="Z994" s="48">
        <v>217.74</v>
      </c>
      <c r="AA994" s="44">
        <v>507</v>
      </c>
      <c r="AB994" s="44">
        <v>439</v>
      </c>
      <c r="AC994" s="44">
        <v>4515</v>
      </c>
      <c r="AD994" s="44">
        <v>120</v>
      </c>
      <c r="AE994" s="44">
        <v>3244</v>
      </c>
      <c r="AF994" s="44">
        <v>35672</v>
      </c>
      <c r="AG994" s="44"/>
      <c r="AH994" s="47">
        <v>7826</v>
      </c>
      <c r="AI994" s="47">
        <v>55</v>
      </c>
      <c r="AJ994">
        <v>3509</v>
      </c>
      <c r="AK994" t="s">
        <v>895</v>
      </c>
      <c r="AL994">
        <v>54941</v>
      </c>
      <c r="AM994"/>
      <c r="AN994"/>
      <c r="AO994"/>
      <c r="AP994"/>
      <c r="AQ994"/>
      <c r="AR994" s="44"/>
      <c r="AS994" s="44"/>
      <c r="AT994" s="44"/>
      <c r="AU994" s="44">
        <v>18240412</v>
      </c>
      <c r="AV994" s="44">
        <v>2563383</v>
      </c>
      <c r="AW994" s="44">
        <v>-3702288</v>
      </c>
      <c r="AX994" s="44">
        <v>28685</v>
      </c>
      <c r="AY994" s="44">
        <v>24534768</v>
      </c>
      <c r="AZ994" s="21">
        <v>22685448</v>
      </c>
      <c r="BA994" s="21">
        <v>1849320</v>
      </c>
      <c r="BB994" s="44">
        <v>3496122</v>
      </c>
      <c r="BC994" s="44"/>
      <c r="BD994" s="44"/>
      <c r="BE994" s="44">
        <v>5345442</v>
      </c>
      <c r="BF994" s="44">
        <v>1498980</v>
      </c>
      <c r="BG994" s="44">
        <v>39840</v>
      </c>
      <c r="BH994" s="44">
        <v>1077008</v>
      </c>
      <c r="BI994" s="21">
        <v>11843104</v>
      </c>
      <c r="BJ994" s="21"/>
      <c r="BK994" s="21">
        <v>2598232</v>
      </c>
      <c r="BL994" s="21">
        <v>18260</v>
      </c>
      <c r="BM994" s="21">
        <v>1164988</v>
      </c>
      <c r="BN994" s="21">
        <v>18240412</v>
      </c>
      <c r="BO994" s="21"/>
      <c r="BP994" s="21"/>
      <c r="BQ994" s="44"/>
      <c r="BR994" s="21"/>
      <c r="BS994" s="44"/>
      <c r="BT994" s="21"/>
      <c r="BU994" s="44"/>
      <c r="BV994" s="21"/>
      <c r="BW994" s="44">
        <v>820808</v>
      </c>
      <c r="BX994" s="21"/>
      <c r="BY994" s="21"/>
      <c r="BZ994" s="21"/>
      <c r="CA994" s="44">
        <v>17008</v>
      </c>
      <c r="CB994" s="44"/>
      <c r="CC994" s="44">
        <v>31538</v>
      </c>
      <c r="CD994" s="44"/>
      <c r="CE994" s="44"/>
      <c r="CF994" s="44"/>
      <c r="CG994" s="44">
        <v>1693419</v>
      </c>
      <c r="CH994" s="44"/>
      <c r="CI994" s="21"/>
      <c r="CJ994" s="44"/>
      <c r="CK994" s="21">
        <v>610</v>
      </c>
      <c r="CL994" s="44"/>
      <c r="CM994" s="44">
        <v>7034</v>
      </c>
      <c r="CN994" s="44">
        <v>36251</v>
      </c>
      <c r="CO994" s="44">
        <v>934785</v>
      </c>
      <c r="CP994" s="44">
        <v>0</v>
      </c>
      <c r="CQ994" s="21">
        <v>1047735</v>
      </c>
      <c r="CR994" s="44">
        <v>95260</v>
      </c>
      <c r="CS994" s="44">
        <v>359503</v>
      </c>
      <c r="CT994" s="44">
        <v>51114</v>
      </c>
      <c r="CU994" s="44"/>
      <c r="CV994" s="44">
        <v>31701</v>
      </c>
      <c r="CW994" s="21"/>
      <c r="CX994" s="21"/>
      <c r="CY994" s="21"/>
      <c r="CZ994" s="21"/>
      <c r="DA994" s="21"/>
      <c r="DB994" s="21"/>
      <c r="DC994" s="21"/>
      <c r="DD994" s="21"/>
      <c r="DE994" s="44"/>
      <c r="DF994" s="21"/>
      <c r="DG994" s="44"/>
      <c r="DH994" s="21"/>
      <c r="DI994" s="44"/>
      <c r="DJ994" s="44"/>
      <c r="DK994" s="44"/>
      <c r="DL994" s="44"/>
      <c r="DM994" s="21"/>
      <c r="DN994" s="44"/>
      <c r="DO994" s="44"/>
      <c r="DP994" s="44"/>
      <c r="DQ994" s="44"/>
      <c r="DR994" s="44"/>
      <c r="DS994" s="44"/>
      <c r="DT994" s="44"/>
      <c r="DU994" s="44"/>
      <c r="DV994" s="44"/>
      <c r="DW994" s="44"/>
      <c r="DX994" s="44"/>
      <c r="DY994" s="44">
        <v>5415</v>
      </c>
      <c r="DZ994" s="44"/>
      <c r="EA994" s="44"/>
      <c r="EB994" s="21"/>
      <c r="EC994" s="44">
        <v>-2789903</v>
      </c>
      <c r="ED994" s="44"/>
      <c r="EE994" s="21"/>
      <c r="EF994" s="44"/>
      <c r="EG994" s="21">
        <v>-531701</v>
      </c>
      <c r="EH994" s="44"/>
      <c r="EI994" s="21">
        <v>283558</v>
      </c>
      <c r="EJ994" s="44"/>
      <c r="EK994" s="44"/>
      <c r="EL994" s="21"/>
      <c r="EM994" s="44">
        <v>-753920</v>
      </c>
      <c r="EN994" s="44"/>
      <c r="EO994" s="44">
        <v>84263</v>
      </c>
      <c r="EP994" s="21"/>
      <c r="EQ994" s="21"/>
      <c r="ER994" s="21"/>
      <c r="ES994" s="21"/>
      <c r="ET994" s="44"/>
      <c r="EU994" s="21"/>
      <c r="EV994" s="44"/>
      <c r="EW994" s="21"/>
      <c r="EX994" s="44"/>
      <c r="EY994" s="44"/>
      <c r="EZ994" s="21"/>
      <c r="FA994" s="21"/>
      <c r="FB994" s="44"/>
      <c r="FC994" s="44"/>
      <c r="FD994" s="21"/>
      <c r="FE994" s="112"/>
      <c r="FF994" s="44"/>
      <c r="FG994" s="44">
        <v>10242988</v>
      </c>
      <c r="FH994" s="44">
        <v>1990347</v>
      </c>
      <c r="FI994" s="44">
        <v>10452113</v>
      </c>
      <c r="FJ994" s="44">
        <v>272886</v>
      </c>
      <c r="FK994" s="44">
        <v>9878691</v>
      </c>
      <c r="FL994" s="44"/>
      <c r="FM994" s="44"/>
      <c r="FN994" s="44"/>
      <c r="FO994" s="44"/>
      <c r="FP994" s="44"/>
      <c r="FQ994" s="44"/>
      <c r="FR994" s="44"/>
      <c r="FS994" s="44"/>
      <c r="FT994" s="44">
        <v>5044</v>
      </c>
      <c r="FU994" s="44">
        <v>34242</v>
      </c>
      <c r="FV994" s="21">
        <v>553744</v>
      </c>
      <c r="FW994" s="44"/>
      <c r="FX994" s="44">
        <v>765073</v>
      </c>
      <c r="FY994" s="44">
        <v>52739</v>
      </c>
      <c r="FZ994" s="44">
        <v>366522</v>
      </c>
      <c r="GA994" s="44">
        <v>51930</v>
      </c>
      <c r="GB994" s="44"/>
      <c r="GC994" s="44">
        <v>41152</v>
      </c>
      <c r="GD994" s="44">
        <v>751348</v>
      </c>
      <c r="GE994" s="44">
        <v>402510</v>
      </c>
      <c r="GF994" s="44">
        <v>269512</v>
      </c>
      <c r="GG994" s="44">
        <v>1258527</v>
      </c>
      <c r="GH994" s="44">
        <v>182718</v>
      </c>
      <c r="GI994" s="44">
        <v>212030</v>
      </c>
      <c r="GJ994" s="44">
        <v>140800</v>
      </c>
      <c r="GK994" s="44">
        <v>5376060</v>
      </c>
      <c r="GL994" s="44">
        <v>598879</v>
      </c>
      <c r="GM994" s="44">
        <v>816469</v>
      </c>
      <c r="GN994" s="44">
        <v>45734</v>
      </c>
      <c r="GO994" s="44">
        <v>68424</v>
      </c>
      <c r="GP994" s="44"/>
      <c r="GQ994" s="44">
        <v>155635</v>
      </c>
      <c r="GR994" s="44">
        <v>657665</v>
      </c>
      <c r="GS994" s="44">
        <v>4037699</v>
      </c>
      <c r="GT994" s="44"/>
      <c r="GU994" s="21">
        <v>474269</v>
      </c>
      <c r="GV994" s="44">
        <v>450000</v>
      </c>
      <c r="GW994" s="44">
        <v>3050460</v>
      </c>
      <c r="GX994" s="44">
        <v>9003598</v>
      </c>
      <c r="GY994" s="44">
        <v>17016026</v>
      </c>
      <c r="GZ994" s="44">
        <v>5552823</v>
      </c>
      <c r="HA994" s="44"/>
      <c r="HB994" s="44">
        <v>5456410</v>
      </c>
      <c r="HC994" s="44">
        <v>6006793</v>
      </c>
      <c r="HD994" s="44">
        <v>17016026</v>
      </c>
      <c r="HE994" s="21"/>
      <c r="HF994" s="21">
        <v>2407750</v>
      </c>
      <c r="HG994" s="21">
        <v>34865</v>
      </c>
      <c r="HH994" s="21"/>
      <c r="HI994" s="21">
        <v>0</v>
      </c>
      <c r="HJ994" s="44"/>
      <c r="HK994" s="21">
        <v>896260</v>
      </c>
      <c r="HL994" s="21">
        <v>1008732</v>
      </c>
      <c r="HM994" s="21">
        <v>1904992</v>
      </c>
      <c r="HN994" s="21">
        <v>-1430723</v>
      </c>
      <c r="HO994" s="21"/>
      <c r="HP994" s="44">
        <v>4852977</v>
      </c>
      <c r="HQ994" s="47"/>
      <c r="HR994" s="47">
        <v>5696963</v>
      </c>
      <c r="HS994" s="47">
        <v>-240553</v>
      </c>
      <c r="HT994" s="47" t="s">
        <v>2055</v>
      </c>
      <c r="HU994" s="47">
        <v>1388205.75</v>
      </c>
      <c r="HV994" s="47">
        <v>1631</v>
      </c>
      <c r="HW994" s="47">
        <v>0</v>
      </c>
      <c r="HX994" s="47">
        <v>18318</v>
      </c>
      <c r="HY994" s="47">
        <v>54462</v>
      </c>
      <c r="HZ994" s="47">
        <v>126005</v>
      </c>
      <c r="IA994" s="47">
        <v>0</v>
      </c>
      <c r="IB994" s="47">
        <v>0</v>
      </c>
      <c r="IC994" s="47">
        <v>11111</v>
      </c>
      <c r="ID994"/>
      <c r="IE994" s="47">
        <v>5513</v>
      </c>
      <c r="IF994"/>
      <c r="IG994" s="47"/>
      <c r="IH994" s="47">
        <v>29970</v>
      </c>
      <c r="II994">
        <v>4489</v>
      </c>
      <c r="IJ994">
        <v>8840</v>
      </c>
      <c r="IK994">
        <v>2682</v>
      </c>
      <c r="IL994">
        <v>27491</v>
      </c>
      <c r="IM994">
        <v>290512</v>
      </c>
      <c r="IN994">
        <v>0</v>
      </c>
      <c r="IO994">
        <v>0</v>
      </c>
      <c r="IP994">
        <v>49</v>
      </c>
      <c r="IQ994">
        <v>0</v>
      </c>
      <c r="IR994">
        <v>0</v>
      </c>
      <c r="IS994">
        <v>0</v>
      </c>
      <c r="IT994">
        <v>49</v>
      </c>
      <c r="IU994">
        <v>216545</v>
      </c>
      <c r="IV994">
        <v>0</v>
      </c>
      <c r="IW994">
        <v>1114256</v>
      </c>
      <c r="IX994">
        <v>2432964</v>
      </c>
      <c r="IY994">
        <v>3478041</v>
      </c>
      <c r="IZ994">
        <v>0</v>
      </c>
      <c r="JA994">
        <v>0</v>
      </c>
      <c r="JB994">
        <v>579048</v>
      </c>
      <c r="JC994"/>
      <c r="JD994">
        <v>139669</v>
      </c>
      <c r="JE994"/>
      <c r="JF994"/>
      <c r="JG994">
        <v>660825</v>
      </c>
      <c r="JH994">
        <v>128004</v>
      </c>
      <c r="JI994">
        <v>175314</v>
      </c>
      <c r="JJ994">
        <v>122029</v>
      </c>
      <c r="JK994">
        <v>1196293</v>
      </c>
      <c r="JL994">
        <v>10242988</v>
      </c>
      <c r="JM994">
        <v>0</v>
      </c>
      <c r="JN994">
        <v>0</v>
      </c>
      <c r="JO994">
        <v>2458</v>
      </c>
      <c r="JP994">
        <v>0</v>
      </c>
      <c r="JQ994">
        <v>0</v>
      </c>
      <c r="JR994">
        <v>0</v>
      </c>
      <c r="JS994">
        <v>2458</v>
      </c>
      <c r="JT994"/>
      <c r="JU994"/>
      <c r="JV994"/>
      <c r="JW994"/>
      <c r="JX994"/>
      <c r="JY994"/>
      <c r="JZ994"/>
      <c r="KA994"/>
      <c r="KB994"/>
      <c r="KC994"/>
      <c r="KD994"/>
      <c r="KE994"/>
      <c r="KF994">
        <v>214</v>
      </c>
      <c r="KG994">
        <v>317</v>
      </c>
      <c r="KH994">
        <v>141</v>
      </c>
      <c r="KI994">
        <v>159</v>
      </c>
      <c r="KJ994">
        <v>240</v>
      </c>
      <c r="KK994">
        <v>103</v>
      </c>
      <c r="KL994">
        <v>94</v>
      </c>
      <c r="KM994">
        <v>137</v>
      </c>
      <c r="KN994">
        <v>64</v>
      </c>
      <c r="KO994">
        <v>1</v>
      </c>
      <c r="KP994">
        <v>0</v>
      </c>
      <c r="KQ994">
        <v>0</v>
      </c>
      <c r="KR994">
        <v>0</v>
      </c>
      <c r="KS994">
        <v>0</v>
      </c>
      <c r="KT994">
        <v>1</v>
      </c>
      <c r="KU994">
        <v>1</v>
      </c>
      <c r="KV994">
        <v>0</v>
      </c>
      <c r="KW994">
        <v>0</v>
      </c>
      <c r="KX994">
        <v>0</v>
      </c>
      <c r="KY994">
        <v>0</v>
      </c>
      <c r="KZ994">
        <v>0</v>
      </c>
      <c r="LA994">
        <v>0</v>
      </c>
      <c r="LB994">
        <v>0</v>
      </c>
      <c r="LC994">
        <v>0</v>
      </c>
      <c r="LD994">
        <v>1</v>
      </c>
      <c r="LE994">
        <v>0</v>
      </c>
      <c r="LF994">
        <v>0</v>
      </c>
      <c r="LG994">
        <v>0</v>
      </c>
      <c r="LH994">
        <v>0</v>
      </c>
    </row>
    <row r="995" spans="1:320" s="34" customFormat="1" ht="15" customHeight="1" x14ac:dyDescent="0.25">
      <c r="A995" s="45">
        <v>206481084</v>
      </c>
      <c r="B995" s="45" t="s">
        <v>7206</v>
      </c>
      <c r="C995" s="46">
        <v>45292</v>
      </c>
      <c r="D995" s="46">
        <v>45657</v>
      </c>
      <c r="E995" s="47">
        <v>366</v>
      </c>
      <c r="F995" s="45" t="s">
        <v>883</v>
      </c>
      <c r="G995" s="45" t="s">
        <v>884</v>
      </c>
      <c r="H995" s="45" t="s">
        <v>7188</v>
      </c>
      <c r="I995" s="45" t="s">
        <v>886</v>
      </c>
      <c r="J995" s="45" t="s">
        <v>887</v>
      </c>
      <c r="K995" s="45" t="s">
        <v>1344</v>
      </c>
      <c r="L995" s="45" t="s">
        <v>7207</v>
      </c>
      <c r="M995" s="45" t="s">
        <v>7208</v>
      </c>
      <c r="N995" s="45" t="s">
        <v>7209</v>
      </c>
      <c r="O995" s="45" t="s">
        <v>7210</v>
      </c>
      <c r="P995" s="45" t="s">
        <v>7211</v>
      </c>
      <c r="Q995" s="45" t="s">
        <v>7212</v>
      </c>
      <c r="R995" t="s">
        <v>7213</v>
      </c>
      <c r="S995" s="45" t="s">
        <v>893</v>
      </c>
      <c r="T995" t="s">
        <v>2210</v>
      </c>
      <c r="U995" s="47">
        <v>99</v>
      </c>
      <c r="V995" s="47">
        <v>99</v>
      </c>
      <c r="W995" s="47" t="s">
        <v>894</v>
      </c>
      <c r="X995" s="47">
        <v>36234</v>
      </c>
      <c r="Y995" s="47">
        <v>33178</v>
      </c>
      <c r="Z995" s="48">
        <v>201.89</v>
      </c>
      <c r="AA995" s="44">
        <v>513</v>
      </c>
      <c r="AB995" s="44">
        <v>508</v>
      </c>
      <c r="AC995" s="44">
        <v>7882</v>
      </c>
      <c r="AD995" s="44">
        <v>2139</v>
      </c>
      <c r="AE995" s="44">
        <v>1887</v>
      </c>
      <c r="AF995" s="44">
        <v>14521</v>
      </c>
      <c r="AG995" s="44"/>
      <c r="AH995" s="47">
        <v>342</v>
      </c>
      <c r="AI995" s="47">
        <v>686</v>
      </c>
      <c r="AJ995">
        <v>5721</v>
      </c>
      <c r="AK995" t="s">
        <v>895</v>
      </c>
      <c r="AL995">
        <v>33178</v>
      </c>
      <c r="AM995"/>
      <c r="AN995"/>
      <c r="AO995"/>
      <c r="AP995"/>
      <c r="AQ995"/>
      <c r="AR995" s="44"/>
      <c r="AS995" s="44"/>
      <c r="AT995" s="44"/>
      <c r="AU995" s="44">
        <v>12683734</v>
      </c>
      <c r="AV995" s="44">
        <v>3897589</v>
      </c>
      <c r="AW995" s="44">
        <v>-4107584</v>
      </c>
      <c r="AX995" s="44">
        <v>108</v>
      </c>
      <c r="AY995" s="44">
        <v>20689015</v>
      </c>
      <c r="AZ995" s="21">
        <v>17843823</v>
      </c>
      <c r="BA995" s="21">
        <v>2845192</v>
      </c>
      <c r="BB995" s="44">
        <v>2230</v>
      </c>
      <c r="BC995" s="44">
        <v>597959</v>
      </c>
      <c r="BD995" s="44"/>
      <c r="BE995" s="44">
        <v>2249463</v>
      </c>
      <c r="BF995" s="44">
        <v>3351975</v>
      </c>
      <c r="BG995" s="44">
        <v>763903</v>
      </c>
      <c r="BH995" s="44">
        <v>559064</v>
      </c>
      <c r="BI995" s="21">
        <v>5202961</v>
      </c>
      <c r="BJ995" s="21"/>
      <c r="BK995" s="21">
        <v>121650</v>
      </c>
      <c r="BL995" s="21">
        <v>244447</v>
      </c>
      <c r="BM995" s="21">
        <v>2439734</v>
      </c>
      <c r="BN995" s="21">
        <v>12683734</v>
      </c>
      <c r="BO995" s="21"/>
      <c r="BP995" s="21"/>
      <c r="BQ995" s="44"/>
      <c r="BR995" s="21"/>
      <c r="BS995" s="44"/>
      <c r="BT995" s="21"/>
      <c r="BU995" s="44"/>
      <c r="BV995" s="21"/>
      <c r="BW995" s="44">
        <v>2602788</v>
      </c>
      <c r="BX995" s="21"/>
      <c r="BY995" s="21">
        <v>535228</v>
      </c>
      <c r="BZ995" s="21"/>
      <c r="CA995" s="44">
        <v>15216</v>
      </c>
      <c r="CB995" s="44"/>
      <c r="CC995" s="44">
        <v>566878</v>
      </c>
      <c r="CD995" s="44"/>
      <c r="CE995" s="44"/>
      <c r="CF995" s="44"/>
      <c r="CG995" s="44">
        <v>58810</v>
      </c>
      <c r="CH995" s="44"/>
      <c r="CI995" s="21">
        <v>11612</v>
      </c>
      <c r="CJ995" s="44"/>
      <c r="CK995" s="21">
        <v>107057</v>
      </c>
      <c r="CL995" s="44"/>
      <c r="CM995" s="44">
        <v>47785</v>
      </c>
      <c r="CN995" s="44">
        <v>45643</v>
      </c>
      <c r="CO995" s="44">
        <v>1355040</v>
      </c>
      <c r="CP995" s="44">
        <v>0</v>
      </c>
      <c r="CQ995" s="21">
        <v>983250</v>
      </c>
      <c r="CR995" s="44">
        <v>816615</v>
      </c>
      <c r="CS995" s="44">
        <v>349742</v>
      </c>
      <c r="CT995" s="44">
        <v>191642</v>
      </c>
      <c r="CU995" s="44"/>
      <c r="CV995" s="44">
        <v>107872</v>
      </c>
      <c r="CW995" s="21"/>
      <c r="CX995" s="21"/>
      <c r="CY995" s="21"/>
      <c r="CZ995" s="21"/>
      <c r="DA995" s="21"/>
      <c r="DB995" s="21"/>
      <c r="DC995" s="21"/>
      <c r="DD995" s="21"/>
      <c r="DE995" s="44"/>
      <c r="DF995" s="21"/>
      <c r="DG995" s="44"/>
      <c r="DH995" s="21"/>
      <c r="DI995" s="44"/>
      <c r="DJ995" s="44"/>
      <c r="DK995" s="44"/>
      <c r="DL995" s="44"/>
      <c r="DM995" s="21"/>
      <c r="DN995" s="44"/>
      <c r="DO995" s="44">
        <v>66407</v>
      </c>
      <c r="DP995" s="44"/>
      <c r="DQ995" s="44"/>
      <c r="DR995" s="44"/>
      <c r="DS995" s="44"/>
      <c r="DT995" s="44"/>
      <c r="DU995" s="44"/>
      <c r="DV995" s="44"/>
      <c r="DW995" s="44">
        <v>12348</v>
      </c>
      <c r="DX995" s="44"/>
      <c r="DY995" s="44">
        <v>8415</v>
      </c>
      <c r="DZ995" s="44"/>
      <c r="EA995" s="44"/>
      <c r="EB995" s="21"/>
      <c r="EC995" s="44">
        <v>-3527249</v>
      </c>
      <c r="ED995" s="44"/>
      <c r="EE995" s="21">
        <v>-696608</v>
      </c>
      <c r="EF995" s="44"/>
      <c r="EG995" s="21">
        <v>82870</v>
      </c>
      <c r="EH995" s="44"/>
      <c r="EI995" s="21">
        <v>328088</v>
      </c>
      <c r="EJ995" s="44"/>
      <c r="EK995" s="44"/>
      <c r="EL995" s="21"/>
      <c r="EM995" s="44">
        <v>-158270</v>
      </c>
      <c r="EN995" s="44"/>
      <c r="EO995" s="44">
        <v>-225040</v>
      </c>
      <c r="EP995" s="21"/>
      <c r="EQ995" s="21"/>
      <c r="ER995" s="21"/>
      <c r="ES995" s="21"/>
      <c r="ET995" s="44"/>
      <c r="EU995" s="21"/>
      <c r="EV995" s="44"/>
      <c r="EW995" s="21"/>
      <c r="EX995" s="44"/>
      <c r="EY995" s="44"/>
      <c r="EZ995" s="21"/>
      <c r="FA995" s="21">
        <v>-435</v>
      </c>
      <c r="FB995" s="44"/>
      <c r="FC995" s="44">
        <v>1890</v>
      </c>
      <c r="FD995" s="21"/>
      <c r="FE995" s="112"/>
      <c r="FF995" s="44"/>
      <c r="FG995" s="44">
        <v>8575648</v>
      </c>
      <c r="FH995" s="44">
        <v>2166915</v>
      </c>
      <c r="FI995" s="44">
        <v>7101260</v>
      </c>
      <c r="FJ995" s="44">
        <v>395849</v>
      </c>
      <c r="FK995" s="44">
        <v>6652919</v>
      </c>
      <c r="FL995" s="44"/>
      <c r="FM995" s="44"/>
      <c r="FN995" s="44"/>
      <c r="FO995" s="44"/>
      <c r="FP995" s="44"/>
      <c r="FQ995" s="44"/>
      <c r="FR995" s="44"/>
      <c r="FS995" s="44"/>
      <c r="FT995" s="44">
        <v>39359</v>
      </c>
      <c r="FU995" s="44">
        <v>11137</v>
      </c>
      <c r="FV995" s="21">
        <v>786734</v>
      </c>
      <c r="FW995" s="44"/>
      <c r="FX995" s="44">
        <v>418413</v>
      </c>
      <c r="FY995" s="44">
        <v>238408</v>
      </c>
      <c r="FZ995" s="44">
        <v>349805</v>
      </c>
      <c r="GA995" s="44">
        <v>132281</v>
      </c>
      <c r="GB995" s="44"/>
      <c r="GC995" s="44">
        <v>56635</v>
      </c>
      <c r="GD995" s="44">
        <v>548740</v>
      </c>
      <c r="GE995" s="44">
        <v>449884</v>
      </c>
      <c r="GF995" s="44">
        <v>243483</v>
      </c>
      <c r="GG995" s="44">
        <v>1064556</v>
      </c>
      <c r="GH995" s="44">
        <v>370676</v>
      </c>
      <c r="GI995" s="44">
        <v>193239</v>
      </c>
      <c r="GJ995" s="44">
        <v>110393</v>
      </c>
      <c r="GK995" s="44">
        <v>3445138</v>
      </c>
      <c r="GL995" s="44">
        <v>70414</v>
      </c>
      <c r="GM995" s="44">
        <v>1953250</v>
      </c>
      <c r="GN995" s="44">
        <v>114892</v>
      </c>
      <c r="GO995" s="44">
        <v>16015</v>
      </c>
      <c r="GP995" s="44"/>
      <c r="GQ995" s="44"/>
      <c r="GR995" s="44">
        <v>577452</v>
      </c>
      <c r="GS995" s="44">
        <v>3098625</v>
      </c>
      <c r="GT995" s="44"/>
      <c r="GU995" s="21">
        <v>365529</v>
      </c>
      <c r="GV995" s="44"/>
      <c r="GW995" s="44">
        <v>20647669</v>
      </c>
      <c r="GX995" s="44"/>
      <c r="GY995" s="44">
        <v>24111823</v>
      </c>
      <c r="GZ995" s="44">
        <v>1032836</v>
      </c>
      <c r="HA995" s="44">
        <v>19338392</v>
      </c>
      <c r="HB995" s="44"/>
      <c r="HC995" s="44">
        <v>3740595</v>
      </c>
      <c r="HD995" s="44">
        <v>24111823</v>
      </c>
      <c r="HE995" s="21"/>
      <c r="HF995" s="21">
        <v>1302734</v>
      </c>
      <c r="HG995" s="21"/>
      <c r="HH995" s="21"/>
      <c r="HI995" s="21">
        <v>0</v>
      </c>
      <c r="HJ995" s="44"/>
      <c r="HK995" s="21">
        <v>29102</v>
      </c>
      <c r="HL995" s="21">
        <v>464137</v>
      </c>
      <c r="HM995" s="21">
        <v>493239</v>
      </c>
      <c r="HN995" s="21">
        <v>-127710</v>
      </c>
      <c r="HO995" s="21"/>
      <c r="HP995" s="44"/>
      <c r="HQ995" s="47"/>
      <c r="HR995" s="47"/>
      <c r="HS995" s="47"/>
      <c r="HT995" s="47" t="s">
        <v>1759</v>
      </c>
      <c r="HU995" s="47">
        <v>0</v>
      </c>
      <c r="HV995" s="47">
        <v>2906</v>
      </c>
      <c r="HW995" s="47">
        <v>0</v>
      </c>
      <c r="HX995" s="47">
        <v>26661</v>
      </c>
      <c r="HY995" s="47">
        <v>30402</v>
      </c>
      <c r="HZ995" s="47">
        <v>78322</v>
      </c>
      <c r="IA995" s="47">
        <v>0</v>
      </c>
      <c r="IB995" s="47">
        <v>0</v>
      </c>
      <c r="IC995" s="47">
        <v>0</v>
      </c>
      <c r="ID995">
        <v>16880</v>
      </c>
      <c r="IE995" s="47">
        <v>5652</v>
      </c>
      <c r="IF995">
        <v>12800</v>
      </c>
      <c r="IG995" s="47">
        <v>7791</v>
      </c>
      <c r="IH995" s="47">
        <v>21574</v>
      </c>
      <c r="II995">
        <v>7423</v>
      </c>
      <c r="IJ995">
        <v>5086</v>
      </c>
      <c r="IK995">
        <v>2042</v>
      </c>
      <c r="IL995">
        <v>18106</v>
      </c>
      <c r="IM995">
        <v>235645</v>
      </c>
      <c r="IN995">
        <v>0</v>
      </c>
      <c r="IO995">
        <v>0</v>
      </c>
      <c r="IP995">
        <v>0</v>
      </c>
      <c r="IQ995">
        <v>108</v>
      </c>
      <c r="IR995">
        <v>0</v>
      </c>
      <c r="IS995">
        <v>0</v>
      </c>
      <c r="IT995">
        <v>108</v>
      </c>
      <c r="IU995">
        <v>274247</v>
      </c>
      <c r="IV995">
        <v>0</v>
      </c>
      <c r="IW995">
        <v>1324324</v>
      </c>
      <c r="IX995">
        <v>1302547</v>
      </c>
      <c r="IY995">
        <v>2042839</v>
      </c>
      <c r="IZ995">
        <v>0</v>
      </c>
      <c r="JA995">
        <v>0</v>
      </c>
      <c r="JB995">
        <v>0</v>
      </c>
      <c r="JC995">
        <v>893302</v>
      </c>
      <c r="JD995">
        <v>166424</v>
      </c>
      <c r="JE995">
        <v>270840</v>
      </c>
      <c r="JF995">
        <v>146345</v>
      </c>
      <c r="JG995">
        <v>571014</v>
      </c>
      <c r="JH995">
        <v>286098</v>
      </c>
      <c r="JI995">
        <v>144260</v>
      </c>
      <c r="JJ995">
        <v>88927</v>
      </c>
      <c r="JK995">
        <v>1064481</v>
      </c>
      <c r="JL995">
        <v>8575648</v>
      </c>
      <c r="JM995">
        <v>0</v>
      </c>
      <c r="JN995">
        <v>0</v>
      </c>
      <c r="JO995">
        <v>0</v>
      </c>
      <c r="JP995">
        <v>3806</v>
      </c>
      <c r="JQ995">
        <v>0</v>
      </c>
      <c r="JR995">
        <v>0</v>
      </c>
      <c r="JS995">
        <v>3806</v>
      </c>
      <c r="JT995"/>
      <c r="JU995"/>
      <c r="JV995"/>
      <c r="JW995"/>
      <c r="JX995"/>
      <c r="JY995">
        <v>16880</v>
      </c>
      <c r="JZ995"/>
      <c r="KA995"/>
      <c r="KB995"/>
      <c r="KC995"/>
      <c r="KD995"/>
      <c r="KE995">
        <v>893302</v>
      </c>
      <c r="KF995">
        <v>132</v>
      </c>
      <c r="KG995">
        <v>195</v>
      </c>
      <c r="KH995">
        <v>91</v>
      </c>
      <c r="KI995">
        <v>89</v>
      </c>
      <c r="KJ995">
        <v>139</v>
      </c>
      <c r="KK995">
        <v>57</v>
      </c>
      <c r="KL995">
        <v>43</v>
      </c>
      <c r="KM995">
        <v>69</v>
      </c>
      <c r="KN995">
        <v>26</v>
      </c>
      <c r="KO995">
        <v>1</v>
      </c>
      <c r="KP995">
        <v>0</v>
      </c>
      <c r="KQ995">
        <v>0</v>
      </c>
      <c r="KR995">
        <v>0</v>
      </c>
      <c r="KS995">
        <v>1</v>
      </c>
      <c r="KT995">
        <v>0</v>
      </c>
      <c r="KU995">
        <v>1</v>
      </c>
      <c r="KV995">
        <v>0</v>
      </c>
      <c r="KW995">
        <v>0</v>
      </c>
      <c r="KX995">
        <v>0</v>
      </c>
      <c r="KY995">
        <v>0</v>
      </c>
      <c r="KZ995">
        <v>0</v>
      </c>
      <c r="LA995">
        <v>0</v>
      </c>
      <c r="LB995">
        <v>0</v>
      </c>
      <c r="LC995">
        <v>0</v>
      </c>
      <c r="LD995">
        <v>1</v>
      </c>
      <c r="LE995">
        <v>0</v>
      </c>
      <c r="LF995">
        <v>0</v>
      </c>
      <c r="LG995">
        <v>0</v>
      </c>
      <c r="LH995">
        <v>0</v>
      </c>
    </row>
    <row r="996" spans="1:320" s="34" customFormat="1" ht="15" customHeight="1" x14ac:dyDescent="0.25">
      <c r="A996" s="45">
        <v>206481086</v>
      </c>
      <c r="B996" s="45" t="s">
        <v>7214</v>
      </c>
      <c r="C996" s="46">
        <v>45292</v>
      </c>
      <c r="D996" s="46">
        <v>45657</v>
      </c>
      <c r="E996" s="47">
        <v>366</v>
      </c>
      <c r="F996" s="45" t="s">
        <v>883</v>
      </c>
      <c r="G996" s="45" t="s">
        <v>884</v>
      </c>
      <c r="H996" s="45" t="s">
        <v>7188</v>
      </c>
      <c r="I996" s="45" t="s">
        <v>886</v>
      </c>
      <c r="J996" s="45" t="s">
        <v>887</v>
      </c>
      <c r="K996" s="45" t="s">
        <v>1344</v>
      </c>
      <c r="L996" s="45" t="s">
        <v>7207</v>
      </c>
      <c r="M996" s="45" t="s">
        <v>7215</v>
      </c>
      <c r="N996" s="45" t="s">
        <v>7216</v>
      </c>
      <c r="O996" s="45" t="s">
        <v>7210</v>
      </c>
      <c r="P996" s="45" t="s">
        <v>7217</v>
      </c>
      <c r="Q996" s="45" t="s">
        <v>7218</v>
      </c>
      <c r="R996" t="s">
        <v>7219</v>
      </c>
      <c r="S996" s="45" t="s">
        <v>893</v>
      </c>
      <c r="T996"/>
      <c r="U996" s="47">
        <v>90</v>
      </c>
      <c r="V996" s="47">
        <v>90</v>
      </c>
      <c r="W996" s="47" t="s">
        <v>894</v>
      </c>
      <c r="X996" s="47">
        <v>32940</v>
      </c>
      <c r="Y996" s="47">
        <v>21488</v>
      </c>
      <c r="Z996" s="48">
        <v>153.05000000000001</v>
      </c>
      <c r="AA996" s="44">
        <v>94</v>
      </c>
      <c r="AB996" s="44">
        <v>99</v>
      </c>
      <c r="AC996" s="44">
        <v>1039</v>
      </c>
      <c r="AD996" s="44">
        <v>381</v>
      </c>
      <c r="AE996" s="44">
        <v>1343</v>
      </c>
      <c r="AF996" s="44">
        <v>17129</v>
      </c>
      <c r="AG996" s="44"/>
      <c r="AH996" s="47">
        <v>213</v>
      </c>
      <c r="AI996" s="47"/>
      <c r="AJ996">
        <v>1383</v>
      </c>
      <c r="AK996" t="s">
        <v>895</v>
      </c>
      <c r="AL996">
        <v>21488</v>
      </c>
      <c r="AM996"/>
      <c r="AN996"/>
      <c r="AO996"/>
      <c r="AP996"/>
      <c r="AQ996"/>
      <c r="AR996" s="44"/>
      <c r="AS996" s="44"/>
      <c r="AT996" s="44"/>
      <c r="AU996" s="44">
        <v>7298051</v>
      </c>
      <c r="AV996" s="44">
        <v>578929</v>
      </c>
      <c r="AW996" s="44">
        <v>-457570</v>
      </c>
      <c r="AX996" s="44"/>
      <c r="AY996" s="44">
        <v>8334550</v>
      </c>
      <c r="AZ996" s="21">
        <v>10058708</v>
      </c>
      <c r="BA996" s="21">
        <v>-1724158</v>
      </c>
      <c r="BB996" s="44">
        <v>17069</v>
      </c>
      <c r="BC996" s="44">
        <v>800</v>
      </c>
      <c r="BD996" s="44"/>
      <c r="BE996" s="44">
        <v>-1707889</v>
      </c>
      <c r="BF996" s="44">
        <v>357007</v>
      </c>
      <c r="BG996" s="44">
        <v>128789</v>
      </c>
      <c r="BH996" s="44">
        <v>431284</v>
      </c>
      <c r="BI996" s="21">
        <v>5850767</v>
      </c>
      <c r="BJ996" s="21"/>
      <c r="BK996" s="21">
        <v>71025</v>
      </c>
      <c r="BL996" s="21"/>
      <c r="BM996" s="21">
        <v>459179</v>
      </c>
      <c r="BN996" s="21">
        <v>7298051</v>
      </c>
      <c r="BO996" s="21"/>
      <c r="BP996" s="21"/>
      <c r="BQ996" s="44"/>
      <c r="BR996" s="21"/>
      <c r="BS996" s="44"/>
      <c r="BT996" s="21"/>
      <c r="BU996" s="44"/>
      <c r="BV996" s="21"/>
      <c r="BW996" s="44">
        <v>337637</v>
      </c>
      <c r="BX996" s="21"/>
      <c r="BY996" s="21">
        <v>102106</v>
      </c>
      <c r="BZ996" s="21"/>
      <c r="CA996" s="44">
        <v>50</v>
      </c>
      <c r="CB996" s="44"/>
      <c r="CC996" s="44">
        <v>93750</v>
      </c>
      <c r="CD996" s="44"/>
      <c r="CE996" s="44"/>
      <c r="CF996" s="44"/>
      <c r="CG996" s="44">
        <v>37910</v>
      </c>
      <c r="CH996" s="44"/>
      <c r="CI996" s="21"/>
      <c r="CJ996" s="44"/>
      <c r="CK996" s="21">
        <v>7476</v>
      </c>
      <c r="CL996" s="44"/>
      <c r="CM996" s="44">
        <v>130300</v>
      </c>
      <c r="CN996" s="44">
        <v>0</v>
      </c>
      <c r="CO996" s="44">
        <v>137268</v>
      </c>
      <c r="CP996" s="44">
        <v>0</v>
      </c>
      <c r="CQ996" s="21">
        <v>130140</v>
      </c>
      <c r="CR996" s="44">
        <v>46309</v>
      </c>
      <c r="CS996" s="44">
        <v>91815</v>
      </c>
      <c r="CT996" s="44">
        <v>36108</v>
      </c>
      <c r="CU996" s="44"/>
      <c r="CV996" s="44">
        <v>6989</v>
      </c>
      <c r="CW996" s="21"/>
      <c r="CX996" s="21"/>
      <c r="CY996" s="21"/>
      <c r="CZ996" s="21"/>
      <c r="DA996" s="21"/>
      <c r="DB996" s="21"/>
      <c r="DC996" s="21"/>
      <c r="DD996" s="21"/>
      <c r="DE996" s="44"/>
      <c r="DF996" s="21"/>
      <c r="DG996" s="44"/>
      <c r="DH996" s="21"/>
      <c r="DI996" s="44"/>
      <c r="DJ996" s="44"/>
      <c r="DK996" s="44"/>
      <c r="DL996" s="44"/>
      <c r="DM996" s="21"/>
      <c r="DN996" s="44"/>
      <c r="DO996" s="44"/>
      <c r="DP996" s="44"/>
      <c r="DQ996" s="44"/>
      <c r="DR996" s="44"/>
      <c r="DS996" s="44"/>
      <c r="DT996" s="44"/>
      <c r="DU996" s="44"/>
      <c r="DV996" s="44"/>
      <c r="DW996" s="44"/>
      <c r="DX996" s="44"/>
      <c r="DY996" s="44"/>
      <c r="DZ996" s="44"/>
      <c r="EA996" s="44"/>
      <c r="EB996" s="21"/>
      <c r="EC996" s="44">
        <v>-493866</v>
      </c>
      <c r="ED996" s="44"/>
      <c r="EE996" s="21">
        <v>46932</v>
      </c>
      <c r="EF996" s="44"/>
      <c r="EG996" s="21">
        <v>-391461</v>
      </c>
      <c r="EH996" s="44"/>
      <c r="EI996" s="21">
        <v>387012</v>
      </c>
      <c r="EJ996" s="44"/>
      <c r="EK996" s="44"/>
      <c r="EL996" s="21"/>
      <c r="EM996" s="44">
        <v>-5081</v>
      </c>
      <c r="EN996" s="44"/>
      <c r="EO996" s="44">
        <v>-1106</v>
      </c>
      <c r="EP996" s="21"/>
      <c r="EQ996" s="21"/>
      <c r="ER996" s="21"/>
      <c r="ES996" s="21"/>
      <c r="ET996" s="44"/>
      <c r="EU996" s="21"/>
      <c r="EV996" s="44"/>
      <c r="EW996" s="21"/>
      <c r="EX996" s="44"/>
      <c r="EY996" s="44"/>
      <c r="EZ996" s="21"/>
      <c r="FA996" s="21"/>
      <c r="FB996" s="44"/>
      <c r="FC996" s="44"/>
      <c r="FD996" s="21"/>
      <c r="FE996" s="112"/>
      <c r="FF996" s="44"/>
      <c r="FG996" s="44">
        <v>3057514</v>
      </c>
      <c r="FH996" s="44">
        <v>893677</v>
      </c>
      <c r="FI996" s="44">
        <v>6107517</v>
      </c>
      <c r="FJ996" s="44">
        <v>123740</v>
      </c>
      <c r="FK996" s="44">
        <v>4179337</v>
      </c>
      <c r="FL996" s="44"/>
      <c r="FM996" s="44"/>
      <c r="FN996" s="44"/>
      <c r="FO996" s="44"/>
      <c r="FP996" s="44"/>
      <c r="FQ996" s="44"/>
      <c r="FR996" s="44"/>
      <c r="FS996" s="44"/>
      <c r="FT996" s="44">
        <v>104530</v>
      </c>
      <c r="FU996" s="44"/>
      <c r="FV996" s="21">
        <v>86928</v>
      </c>
      <c r="FW996" s="44"/>
      <c r="FX996" s="44">
        <v>83809</v>
      </c>
      <c r="FY996" s="44">
        <v>48670</v>
      </c>
      <c r="FZ996" s="44">
        <v>79891</v>
      </c>
      <c r="GA996" s="44">
        <v>39926</v>
      </c>
      <c r="GB996" s="44"/>
      <c r="GC996" s="44">
        <v>13697</v>
      </c>
      <c r="GD996" s="44">
        <v>381225</v>
      </c>
      <c r="GE996" s="44">
        <v>335353</v>
      </c>
      <c r="GF996" s="44">
        <v>196044</v>
      </c>
      <c r="GG996" s="44">
        <v>809425</v>
      </c>
      <c r="GH996" s="44">
        <v>66440</v>
      </c>
      <c r="GI996" s="44">
        <v>143552</v>
      </c>
      <c r="GJ996" s="44">
        <v>100676</v>
      </c>
      <c r="GK996" s="44">
        <v>2474075</v>
      </c>
      <c r="GL996" s="44">
        <v>41372</v>
      </c>
      <c r="GM996" s="44">
        <v>695777</v>
      </c>
      <c r="GN996" s="44">
        <v>43488</v>
      </c>
      <c r="GO996" s="44">
        <v>44649</v>
      </c>
      <c r="GP996" s="44"/>
      <c r="GQ996" s="44">
        <v>51455</v>
      </c>
      <c r="GR996" s="44">
        <v>38389</v>
      </c>
      <c r="GS996" s="44">
        <v>6096944</v>
      </c>
      <c r="GT996" s="44"/>
      <c r="GU996" s="21">
        <v>112765</v>
      </c>
      <c r="GV996" s="44">
        <v>3790</v>
      </c>
      <c r="GW996" s="44"/>
      <c r="GX996" s="44"/>
      <c r="GY996" s="44">
        <v>6213499</v>
      </c>
      <c r="GZ996" s="44">
        <v>5773992</v>
      </c>
      <c r="HA996" s="44"/>
      <c r="HB996" s="44">
        <v>2000000</v>
      </c>
      <c r="HC996" s="44">
        <v>-1560493</v>
      </c>
      <c r="HD996" s="44">
        <v>6213499</v>
      </c>
      <c r="HE996" s="21">
        <v>4585813</v>
      </c>
      <c r="HF996" s="21"/>
      <c r="HG996" s="21"/>
      <c r="HH996" s="21"/>
      <c r="HI996" s="21">
        <v>0</v>
      </c>
      <c r="HJ996" s="44"/>
      <c r="HK996" s="21">
        <v>415782</v>
      </c>
      <c r="HL996" s="21">
        <v>280887</v>
      </c>
      <c r="HM996" s="21">
        <v>696669</v>
      </c>
      <c r="HN996" s="21">
        <v>-583904</v>
      </c>
      <c r="HO996" s="21"/>
      <c r="HP996" s="44"/>
      <c r="HQ996" s="47"/>
      <c r="HR996" s="47">
        <v>2000000</v>
      </c>
      <c r="HS996" s="47"/>
      <c r="HT996" s="47" t="s">
        <v>1759</v>
      </c>
      <c r="HU996" s="47">
        <v>0</v>
      </c>
      <c r="HV996" s="47">
        <v>2007</v>
      </c>
      <c r="HW996" s="47">
        <v>0</v>
      </c>
      <c r="HX996" s="47">
        <v>14939</v>
      </c>
      <c r="HY996" s="47">
        <v>4073</v>
      </c>
      <c r="HZ996" s="47">
        <v>24737</v>
      </c>
      <c r="IA996" s="47">
        <v>0</v>
      </c>
      <c r="IB996" s="47">
        <v>0</v>
      </c>
      <c r="IC996" s="47">
        <v>2812</v>
      </c>
      <c r="ID996"/>
      <c r="IE996" s="47">
        <v>5410</v>
      </c>
      <c r="IF996">
        <v>11073</v>
      </c>
      <c r="IG996" s="47">
        <v>6093</v>
      </c>
      <c r="IH996" s="47">
        <v>19137</v>
      </c>
      <c r="II996">
        <v>1891</v>
      </c>
      <c r="IJ996">
        <v>5189</v>
      </c>
      <c r="IK996">
        <v>1897</v>
      </c>
      <c r="IL996">
        <v>9278</v>
      </c>
      <c r="IM996">
        <v>108536</v>
      </c>
      <c r="IN996">
        <v>0</v>
      </c>
      <c r="IO996">
        <v>5021</v>
      </c>
      <c r="IP996">
        <v>8324</v>
      </c>
      <c r="IQ996">
        <v>30687</v>
      </c>
      <c r="IR996">
        <v>0</v>
      </c>
      <c r="IS996">
        <v>0</v>
      </c>
      <c r="IT996">
        <v>44032</v>
      </c>
      <c r="IU996">
        <v>116385</v>
      </c>
      <c r="IV996">
        <v>0</v>
      </c>
      <c r="IW996">
        <v>728819</v>
      </c>
      <c r="IX996">
        <v>153868</v>
      </c>
      <c r="IY996">
        <v>561033</v>
      </c>
      <c r="IZ996">
        <v>0</v>
      </c>
      <c r="JA996">
        <v>0</v>
      </c>
      <c r="JB996">
        <v>105157</v>
      </c>
      <c r="JC996"/>
      <c r="JD996">
        <v>129497</v>
      </c>
      <c r="JE996">
        <v>217500</v>
      </c>
      <c r="JF996">
        <v>117237</v>
      </c>
      <c r="JG996">
        <v>389998</v>
      </c>
      <c r="JH996">
        <v>54247</v>
      </c>
      <c r="JI996">
        <v>112537</v>
      </c>
      <c r="JJ996">
        <v>85343</v>
      </c>
      <c r="JK996">
        <v>285893</v>
      </c>
      <c r="JL996">
        <v>3057514</v>
      </c>
      <c r="JM996">
        <v>0</v>
      </c>
      <c r="JN996">
        <v>278989</v>
      </c>
      <c r="JO996">
        <v>444586</v>
      </c>
      <c r="JP996">
        <v>1081905</v>
      </c>
      <c r="JQ996">
        <v>0</v>
      </c>
      <c r="JR996">
        <v>0</v>
      </c>
      <c r="JS996">
        <v>1805480</v>
      </c>
      <c r="JT996"/>
      <c r="JU996"/>
      <c r="JV996"/>
      <c r="JW996"/>
      <c r="JX996"/>
      <c r="JY996"/>
      <c r="JZ996"/>
      <c r="KA996"/>
      <c r="KB996"/>
      <c r="KC996"/>
      <c r="KD996"/>
      <c r="KE996"/>
      <c r="KF996">
        <v>69</v>
      </c>
      <c r="KG996">
        <v>101</v>
      </c>
      <c r="KH996">
        <v>60</v>
      </c>
      <c r="KI996">
        <v>34</v>
      </c>
      <c r="KJ996">
        <v>43</v>
      </c>
      <c r="KK996">
        <v>28</v>
      </c>
      <c r="KL996">
        <v>16</v>
      </c>
      <c r="KM996">
        <v>19</v>
      </c>
      <c r="KN996">
        <v>14</v>
      </c>
      <c r="KO996">
        <v>1</v>
      </c>
      <c r="KP996">
        <v>0</v>
      </c>
      <c r="KQ996">
        <v>0</v>
      </c>
      <c r="KR996">
        <v>0</v>
      </c>
      <c r="KS996">
        <v>1</v>
      </c>
      <c r="KT996">
        <v>0</v>
      </c>
      <c r="KU996">
        <v>1</v>
      </c>
      <c r="KV996">
        <v>0</v>
      </c>
      <c r="KW996">
        <v>0</v>
      </c>
      <c r="KX996">
        <v>0</v>
      </c>
      <c r="KY996">
        <v>0</v>
      </c>
      <c r="KZ996">
        <v>0</v>
      </c>
      <c r="LA996">
        <v>0</v>
      </c>
      <c r="LB996">
        <v>0</v>
      </c>
      <c r="LC996">
        <v>0</v>
      </c>
      <c r="LD996">
        <v>1</v>
      </c>
      <c r="LE996">
        <v>0</v>
      </c>
      <c r="LF996">
        <v>0</v>
      </c>
      <c r="LG996">
        <v>0</v>
      </c>
      <c r="LH996">
        <v>0</v>
      </c>
    </row>
    <row r="997" spans="1:320" s="34" customFormat="1" ht="15" customHeight="1" x14ac:dyDescent="0.25">
      <c r="A997" s="45">
        <v>206481105</v>
      </c>
      <c r="B997" s="45" t="s">
        <v>7220</v>
      </c>
      <c r="C997" s="46">
        <v>45292</v>
      </c>
      <c r="D997" s="46">
        <v>45657</v>
      </c>
      <c r="E997" s="47">
        <v>366</v>
      </c>
      <c r="F997" s="45" t="s">
        <v>883</v>
      </c>
      <c r="G997" s="45" t="s">
        <v>884</v>
      </c>
      <c r="H997" s="45" t="s">
        <v>7188</v>
      </c>
      <c r="I997" s="45" t="s">
        <v>886</v>
      </c>
      <c r="J997" s="45" t="s">
        <v>887</v>
      </c>
      <c r="K997" s="45" t="s">
        <v>1344</v>
      </c>
      <c r="L997" s="45" t="s">
        <v>7207</v>
      </c>
      <c r="M997" s="45" t="s">
        <v>7221</v>
      </c>
      <c r="N997" s="45" t="s">
        <v>7222</v>
      </c>
      <c r="O997" s="45" t="s">
        <v>7223</v>
      </c>
      <c r="P997" s="45" t="s">
        <v>7224</v>
      </c>
      <c r="Q997" s="45" t="s">
        <v>7225</v>
      </c>
      <c r="R997" t="s">
        <v>7226</v>
      </c>
      <c r="S997" s="45" t="s">
        <v>884</v>
      </c>
      <c r="T997"/>
      <c r="U997" s="47">
        <v>87</v>
      </c>
      <c r="V997" s="47">
        <v>87</v>
      </c>
      <c r="W997" s="47" t="s">
        <v>894</v>
      </c>
      <c r="X997" s="47">
        <v>31842</v>
      </c>
      <c r="Y997" s="47">
        <v>16074</v>
      </c>
      <c r="Z997" s="48">
        <v>118.44</v>
      </c>
      <c r="AA997" s="44">
        <v>411</v>
      </c>
      <c r="AB997" s="44">
        <v>403</v>
      </c>
      <c r="AC997" s="44">
        <v>3697</v>
      </c>
      <c r="AD997" s="44"/>
      <c r="AE997" s="44">
        <v>418</v>
      </c>
      <c r="AF997" s="44">
        <v>8430</v>
      </c>
      <c r="AG997" s="44">
        <v>2773</v>
      </c>
      <c r="AH997" s="47">
        <v>337</v>
      </c>
      <c r="AI997" s="47">
        <v>419</v>
      </c>
      <c r="AJ997"/>
      <c r="AK997" t="s">
        <v>895</v>
      </c>
      <c r="AL997">
        <v>16074</v>
      </c>
      <c r="AM997"/>
      <c r="AN997"/>
      <c r="AO997"/>
      <c r="AP997"/>
      <c r="AQ997"/>
      <c r="AR997" s="44"/>
      <c r="AS997" s="44"/>
      <c r="AT997" s="44"/>
      <c r="AU997" s="44">
        <v>5183503</v>
      </c>
      <c r="AV997" s="44">
        <v>4288314</v>
      </c>
      <c r="AW997" s="44">
        <v>-483150</v>
      </c>
      <c r="AX997" s="44">
        <v>2730</v>
      </c>
      <c r="AY997" s="44">
        <v>9957697</v>
      </c>
      <c r="AZ997" s="21">
        <v>9601208</v>
      </c>
      <c r="BA997" s="21">
        <v>356489</v>
      </c>
      <c r="BB997" s="44"/>
      <c r="BC997" s="44">
        <v>1142</v>
      </c>
      <c r="BD997" s="44"/>
      <c r="BE997" s="44">
        <v>355347</v>
      </c>
      <c r="BF997" s="44">
        <v>1152393</v>
      </c>
      <c r="BG997" s="44"/>
      <c r="BH997" s="44">
        <v>129998</v>
      </c>
      <c r="BI997" s="21">
        <v>2760063</v>
      </c>
      <c r="BJ997" s="21">
        <v>883846</v>
      </c>
      <c r="BK997" s="21">
        <v>104807</v>
      </c>
      <c r="BL997" s="21">
        <v>152396</v>
      </c>
      <c r="BM997" s="21"/>
      <c r="BN997" s="21">
        <v>5183503</v>
      </c>
      <c r="BO997" s="21"/>
      <c r="BP997" s="21"/>
      <c r="BQ997" s="44"/>
      <c r="BR997" s="21"/>
      <c r="BS997" s="44"/>
      <c r="BT997" s="21"/>
      <c r="BU997" s="44"/>
      <c r="BV997" s="21"/>
      <c r="BW997" s="44">
        <v>2157044</v>
      </c>
      <c r="BX997" s="21"/>
      <c r="BY997" s="21"/>
      <c r="BZ997" s="21"/>
      <c r="CA997" s="44">
        <v>2383</v>
      </c>
      <c r="CB997" s="44"/>
      <c r="CC997" s="44">
        <v>50598</v>
      </c>
      <c r="CD997" s="44"/>
      <c r="CE997" s="44">
        <v>1851069</v>
      </c>
      <c r="CF997" s="44"/>
      <c r="CG997" s="44">
        <v>226559</v>
      </c>
      <c r="CH997" s="44"/>
      <c r="CI997" s="21">
        <v>661</v>
      </c>
      <c r="CJ997" s="44"/>
      <c r="CK997" s="21"/>
      <c r="CL997" s="44"/>
      <c r="CM997" s="44">
        <v>3230</v>
      </c>
      <c r="CN997" s="44">
        <v>0</v>
      </c>
      <c r="CO997" s="44">
        <v>1675354</v>
      </c>
      <c r="CP997" s="44">
        <v>0</v>
      </c>
      <c r="CQ997" s="21">
        <v>1247500</v>
      </c>
      <c r="CR997" s="44">
        <v>94700</v>
      </c>
      <c r="CS997" s="44">
        <v>1028484</v>
      </c>
      <c r="CT997" s="44">
        <v>193534</v>
      </c>
      <c r="CU997" s="44"/>
      <c r="CV997" s="44">
        <v>45512</v>
      </c>
      <c r="CW997" s="21"/>
      <c r="CX997" s="21"/>
      <c r="CY997" s="21"/>
      <c r="CZ997" s="21"/>
      <c r="DA997" s="21"/>
      <c r="DB997" s="21"/>
      <c r="DC997" s="21"/>
      <c r="DD997" s="21"/>
      <c r="DE997" s="44"/>
      <c r="DF997" s="21"/>
      <c r="DG997" s="44"/>
      <c r="DH997" s="21"/>
      <c r="DI997" s="44"/>
      <c r="DJ997" s="44"/>
      <c r="DK997" s="44"/>
      <c r="DL997" s="44"/>
      <c r="DM997" s="21"/>
      <c r="DN997" s="44"/>
      <c r="DO997" s="44"/>
      <c r="DP997" s="44"/>
      <c r="DQ997" s="44">
        <v>-23696</v>
      </c>
      <c r="DR997" s="44"/>
      <c r="DS997" s="44"/>
      <c r="DT997" s="44"/>
      <c r="DU997" s="44"/>
      <c r="DV997" s="44"/>
      <c r="DW997" s="44"/>
      <c r="DX997" s="44"/>
      <c r="DY997" s="44"/>
      <c r="DZ997" s="44"/>
      <c r="EA997" s="44"/>
      <c r="EB997" s="21"/>
      <c r="EC997" s="44">
        <v>-921061</v>
      </c>
      <c r="ED997" s="44"/>
      <c r="EE997" s="21"/>
      <c r="EF997" s="44"/>
      <c r="EG997" s="21">
        <v>-5459</v>
      </c>
      <c r="EH997" s="44"/>
      <c r="EI997" s="21">
        <v>-115896</v>
      </c>
      <c r="EJ997" s="44"/>
      <c r="EK997" s="44">
        <v>519392</v>
      </c>
      <c r="EL997" s="21"/>
      <c r="EM997" s="44">
        <v>63570</v>
      </c>
      <c r="EN997" s="44"/>
      <c r="EO997" s="44"/>
      <c r="EP997" s="21"/>
      <c r="EQ997" s="21"/>
      <c r="ER997" s="21"/>
      <c r="ES997" s="21"/>
      <c r="ET997" s="44"/>
      <c r="EU997" s="21"/>
      <c r="EV997" s="44"/>
      <c r="EW997" s="21"/>
      <c r="EX997" s="44"/>
      <c r="EY997" s="44"/>
      <c r="EZ997" s="21"/>
      <c r="FA997" s="21"/>
      <c r="FB997" s="44"/>
      <c r="FC997" s="44"/>
      <c r="FD997" s="21"/>
      <c r="FE997" s="112"/>
      <c r="FF997" s="44"/>
      <c r="FG997" s="44">
        <v>4565496</v>
      </c>
      <c r="FH997" s="44">
        <v>1126734</v>
      </c>
      <c r="FI997" s="44">
        <v>3908978</v>
      </c>
      <c r="FJ997" s="44">
        <v>168319</v>
      </c>
      <c r="FK997" s="44">
        <v>3671302</v>
      </c>
      <c r="FL997" s="44"/>
      <c r="FM997" s="44"/>
      <c r="FN997" s="44"/>
      <c r="FO997" s="44"/>
      <c r="FP997" s="44"/>
      <c r="FQ997" s="44"/>
      <c r="FR997" s="44"/>
      <c r="FS997" s="44"/>
      <c r="FT997" s="44">
        <v>28336</v>
      </c>
      <c r="FU997" s="44"/>
      <c r="FV997" s="21">
        <v>411145</v>
      </c>
      <c r="FW997" s="44"/>
      <c r="FX997" s="44">
        <v>262158</v>
      </c>
      <c r="FY997" s="44">
        <v>26634</v>
      </c>
      <c r="FZ997" s="44">
        <v>235175</v>
      </c>
      <c r="GA997" s="44">
        <v>140040</v>
      </c>
      <c r="GB997" s="44"/>
      <c r="GC997" s="44">
        <v>34356</v>
      </c>
      <c r="GD997" s="44">
        <v>451884</v>
      </c>
      <c r="GE997" s="44">
        <v>335991</v>
      </c>
      <c r="GF997" s="44">
        <v>61434</v>
      </c>
      <c r="GG997" s="44">
        <v>713144</v>
      </c>
      <c r="GH997" s="44">
        <v>68429</v>
      </c>
      <c r="GI997" s="44">
        <v>121575</v>
      </c>
      <c r="GJ997" s="44">
        <v>232128</v>
      </c>
      <c r="GK997" s="44">
        <v>1623360</v>
      </c>
      <c r="GL997" s="44">
        <v>198938</v>
      </c>
      <c r="GM997" s="44">
        <v>710000</v>
      </c>
      <c r="GN997" s="44">
        <v>20610</v>
      </c>
      <c r="GO997" s="44"/>
      <c r="GP997" s="44"/>
      <c r="GQ997" s="44">
        <v>155044</v>
      </c>
      <c r="GR997" s="44">
        <v>99525</v>
      </c>
      <c r="GS997" s="44">
        <v>2103884</v>
      </c>
      <c r="GT997" s="44"/>
      <c r="GU997" s="21">
        <v>414936</v>
      </c>
      <c r="GV997" s="44"/>
      <c r="GW997" s="44"/>
      <c r="GX997" s="44">
        <v>1597621</v>
      </c>
      <c r="GY997" s="44">
        <v>4116441</v>
      </c>
      <c r="GZ997" s="44">
        <v>3151934</v>
      </c>
      <c r="HA997" s="44"/>
      <c r="HB997" s="44"/>
      <c r="HC997" s="44">
        <v>964507</v>
      </c>
      <c r="HD997" s="44">
        <v>4116441</v>
      </c>
      <c r="HE997" s="21"/>
      <c r="HF997" s="21"/>
      <c r="HG997" s="21"/>
      <c r="HH997" s="21"/>
      <c r="HI997" s="21">
        <v>0</v>
      </c>
      <c r="HJ997" s="44"/>
      <c r="HK997" s="21">
        <v>322858</v>
      </c>
      <c r="HL997" s="21">
        <v>223242</v>
      </c>
      <c r="HM997" s="21">
        <v>546100</v>
      </c>
      <c r="HN997" s="21">
        <v>-131164</v>
      </c>
      <c r="HO997" s="21"/>
      <c r="HP997" s="44"/>
      <c r="HQ997" s="47"/>
      <c r="HR997" s="47"/>
      <c r="HS997" s="47"/>
      <c r="HT997" s="47" t="s">
        <v>1911</v>
      </c>
      <c r="HU997" s="47">
        <v>252154.72</v>
      </c>
      <c r="HV997" s="47">
        <v>1604</v>
      </c>
      <c r="HW997" s="47">
        <v>0</v>
      </c>
      <c r="HX997" s="47">
        <v>10844</v>
      </c>
      <c r="HY997" s="47">
        <v>21657</v>
      </c>
      <c r="HZ997" s="47">
        <v>39630</v>
      </c>
      <c r="IA997" s="47">
        <v>0</v>
      </c>
      <c r="IB997" s="47">
        <v>0</v>
      </c>
      <c r="IC997" s="47">
        <v>2144</v>
      </c>
      <c r="ID997">
        <v>7368</v>
      </c>
      <c r="IE997" s="47">
        <v>3119</v>
      </c>
      <c r="IF997">
        <v>15062</v>
      </c>
      <c r="IG997" s="47">
        <v>2657</v>
      </c>
      <c r="IH997" s="47">
        <v>19655</v>
      </c>
      <c r="II997">
        <v>2080</v>
      </c>
      <c r="IJ997">
        <v>4142</v>
      </c>
      <c r="IK997">
        <v>4203</v>
      </c>
      <c r="IL997">
        <v>12909</v>
      </c>
      <c r="IM997">
        <v>147074</v>
      </c>
      <c r="IN997">
        <v>0</v>
      </c>
      <c r="IO997">
        <v>0</v>
      </c>
      <c r="IP997">
        <v>0</v>
      </c>
      <c r="IQ997">
        <v>6191</v>
      </c>
      <c r="IR997">
        <v>0</v>
      </c>
      <c r="IS997">
        <v>0</v>
      </c>
      <c r="IT997">
        <v>6191</v>
      </c>
      <c r="IU997">
        <v>93834</v>
      </c>
      <c r="IV997">
        <v>0</v>
      </c>
      <c r="IW997">
        <v>500881</v>
      </c>
      <c r="IX997">
        <v>853816</v>
      </c>
      <c r="IY997">
        <v>841538</v>
      </c>
      <c r="IZ997">
        <v>0</v>
      </c>
      <c r="JA997">
        <v>0</v>
      </c>
      <c r="JB997">
        <v>106871</v>
      </c>
      <c r="JC997">
        <v>368590</v>
      </c>
      <c r="JD997">
        <v>81994</v>
      </c>
      <c r="JE997">
        <v>252754</v>
      </c>
      <c r="JF997">
        <v>47506</v>
      </c>
      <c r="JG997">
        <v>381095</v>
      </c>
      <c r="JH997">
        <v>57679</v>
      </c>
      <c r="JI997">
        <v>89804</v>
      </c>
      <c r="JJ997">
        <v>204370</v>
      </c>
      <c r="JK997">
        <v>684764</v>
      </c>
      <c r="JL997">
        <v>4565496</v>
      </c>
      <c r="JM997">
        <v>0</v>
      </c>
      <c r="JN997">
        <v>0</v>
      </c>
      <c r="JO997">
        <v>0</v>
      </c>
      <c r="JP997">
        <v>273521</v>
      </c>
      <c r="JQ997">
        <v>0</v>
      </c>
      <c r="JR997">
        <v>0</v>
      </c>
      <c r="JS997">
        <v>273521</v>
      </c>
      <c r="JT997"/>
      <c r="JU997"/>
      <c r="JV997"/>
      <c r="JW997"/>
      <c r="JX997"/>
      <c r="JY997">
        <v>7368</v>
      </c>
      <c r="JZ997"/>
      <c r="KA997"/>
      <c r="KB997"/>
      <c r="KC997"/>
      <c r="KD997"/>
      <c r="KE997">
        <v>368590</v>
      </c>
      <c r="KF997">
        <v>123</v>
      </c>
      <c r="KG997">
        <v>225</v>
      </c>
      <c r="KH997">
        <v>25</v>
      </c>
      <c r="KI997">
        <v>68</v>
      </c>
      <c r="KJ997">
        <v>125</v>
      </c>
      <c r="KK997">
        <v>18</v>
      </c>
      <c r="KL997">
        <v>44</v>
      </c>
      <c r="KM997">
        <v>80</v>
      </c>
      <c r="KN997">
        <v>10</v>
      </c>
      <c r="KO997">
        <v>1</v>
      </c>
      <c r="KP997">
        <v>0</v>
      </c>
      <c r="KQ997">
        <v>0</v>
      </c>
      <c r="KR997">
        <v>0</v>
      </c>
      <c r="KS997">
        <v>1</v>
      </c>
      <c r="KT997">
        <v>0</v>
      </c>
      <c r="KU997">
        <v>1</v>
      </c>
      <c r="KV997">
        <v>0</v>
      </c>
      <c r="KW997">
        <v>0</v>
      </c>
      <c r="KX997">
        <v>0</v>
      </c>
      <c r="KY997">
        <v>0</v>
      </c>
      <c r="KZ997">
        <v>0</v>
      </c>
      <c r="LA997">
        <v>0</v>
      </c>
      <c r="LB997">
        <v>0</v>
      </c>
      <c r="LC997">
        <v>0</v>
      </c>
      <c r="LD997">
        <v>1</v>
      </c>
      <c r="LE997">
        <v>0</v>
      </c>
      <c r="LF997">
        <v>0</v>
      </c>
      <c r="LG997">
        <v>0</v>
      </c>
      <c r="LH997">
        <v>0</v>
      </c>
    </row>
    <row r="998" spans="1:320" s="34" customFormat="1" ht="15" customHeight="1" x14ac:dyDescent="0.25">
      <c r="A998" s="45">
        <v>206484004</v>
      </c>
      <c r="B998" s="45" t="s">
        <v>7227</v>
      </c>
      <c r="C998" s="46">
        <v>45292</v>
      </c>
      <c r="D998" s="46">
        <v>45657</v>
      </c>
      <c r="E998" s="47">
        <v>366</v>
      </c>
      <c r="F998" s="45" t="s">
        <v>883</v>
      </c>
      <c r="G998" s="45" t="s">
        <v>884</v>
      </c>
      <c r="H998" s="45" t="s">
        <v>7188</v>
      </c>
      <c r="I998" s="45" t="s">
        <v>886</v>
      </c>
      <c r="J998" s="45" t="s">
        <v>887</v>
      </c>
      <c r="K998" s="45" t="s">
        <v>1344</v>
      </c>
      <c r="L998" s="45" t="s">
        <v>7207</v>
      </c>
      <c r="M998" s="45" t="s">
        <v>7228</v>
      </c>
      <c r="N998" s="45" t="s">
        <v>7229</v>
      </c>
      <c r="O998" s="45" t="s">
        <v>7223</v>
      </c>
      <c r="P998" s="45" t="s">
        <v>7230</v>
      </c>
      <c r="Q998" s="45" t="s">
        <v>7231</v>
      </c>
      <c r="R998" t="s">
        <v>7232</v>
      </c>
      <c r="S998" s="45" t="s">
        <v>884</v>
      </c>
      <c r="T998"/>
      <c r="U998" s="47">
        <v>120</v>
      </c>
      <c r="V998" s="47">
        <v>120</v>
      </c>
      <c r="W998" s="47" t="s">
        <v>913</v>
      </c>
      <c r="X998" s="47">
        <v>43920</v>
      </c>
      <c r="Y998" s="47">
        <v>32280</v>
      </c>
      <c r="Z998" s="48">
        <v>168.13</v>
      </c>
      <c r="AA998" s="44">
        <v>685</v>
      </c>
      <c r="AB998" s="44">
        <v>686</v>
      </c>
      <c r="AC998" s="44">
        <v>7026</v>
      </c>
      <c r="AD998" s="44"/>
      <c r="AE998" s="44">
        <v>1327</v>
      </c>
      <c r="AF998" s="44">
        <v>15207</v>
      </c>
      <c r="AG998" s="44">
        <v>6537</v>
      </c>
      <c r="AH998" s="47">
        <v>725</v>
      </c>
      <c r="AI998" s="47">
        <v>1458</v>
      </c>
      <c r="AJ998"/>
      <c r="AK998" t="s">
        <v>895</v>
      </c>
      <c r="AL998">
        <v>32280</v>
      </c>
      <c r="AM998"/>
      <c r="AN998"/>
      <c r="AO998"/>
      <c r="AP998"/>
      <c r="AQ998"/>
      <c r="AR998" s="44"/>
      <c r="AS998" s="44"/>
      <c r="AT998" s="44"/>
      <c r="AU998" s="44">
        <v>11237280</v>
      </c>
      <c r="AV998" s="44">
        <v>7854484</v>
      </c>
      <c r="AW998" s="44">
        <v>-802309</v>
      </c>
      <c r="AX998" s="44">
        <v>23457</v>
      </c>
      <c r="AY998" s="44">
        <v>19917530</v>
      </c>
      <c r="AZ998" s="21">
        <v>17647385</v>
      </c>
      <c r="BA998" s="21">
        <v>2270145</v>
      </c>
      <c r="BB998" s="44">
        <v>171599</v>
      </c>
      <c r="BC998" s="44">
        <v>20663</v>
      </c>
      <c r="BD998" s="44"/>
      <c r="BE998" s="44">
        <v>2421081</v>
      </c>
      <c r="BF998" s="44">
        <v>2413700</v>
      </c>
      <c r="BG998" s="44"/>
      <c r="BH998" s="44">
        <v>281126</v>
      </c>
      <c r="BI998" s="21">
        <v>5503240</v>
      </c>
      <c r="BJ998" s="21">
        <v>2213924</v>
      </c>
      <c r="BK998" s="21">
        <v>270970</v>
      </c>
      <c r="BL998" s="21">
        <v>554320</v>
      </c>
      <c r="BM998" s="21"/>
      <c r="BN998" s="21">
        <v>11237280</v>
      </c>
      <c r="BO998" s="21"/>
      <c r="BP998" s="21"/>
      <c r="BQ998" s="44"/>
      <c r="BR998" s="21"/>
      <c r="BS998" s="44"/>
      <c r="BT998" s="21"/>
      <c r="BU998" s="44"/>
      <c r="BV998" s="21"/>
      <c r="BW998" s="44">
        <v>3565238</v>
      </c>
      <c r="BX998" s="21"/>
      <c r="BY998" s="21"/>
      <c r="BZ998" s="21"/>
      <c r="CA998" s="44">
        <v>3612</v>
      </c>
      <c r="CB998" s="44"/>
      <c r="CC998" s="44">
        <v>70728</v>
      </c>
      <c r="CD998" s="44"/>
      <c r="CE998" s="44">
        <v>3752471</v>
      </c>
      <c r="CF998" s="44"/>
      <c r="CG998" s="44">
        <v>458485</v>
      </c>
      <c r="CH998" s="44"/>
      <c r="CI998" s="21">
        <v>3950</v>
      </c>
      <c r="CJ998" s="44"/>
      <c r="CK998" s="21"/>
      <c r="CL998" s="44"/>
      <c r="CM998" s="44">
        <v>16060</v>
      </c>
      <c r="CN998" s="44">
        <v>0</v>
      </c>
      <c r="CO998" s="44">
        <v>2740745</v>
      </c>
      <c r="CP998" s="44">
        <v>0</v>
      </c>
      <c r="CQ998" s="21">
        <v>2185544</v>
      </c>
      <c r="CR998" s="44">
        <v>283500</v>
      </c>
      <c r="CS998" s="44">
        <v>2322468</v>
      </c>
      <c r="CT998" s="44">
        <v>222093</v>
      </c>
      <c r="CU998" s="44"/>
      <c r="CV998" s="44">
        <v>84074</v>
      </c>
      <c r="CW998" s="21"/>
      <c r="CX998" s="21"/>
      <c r="CY998" s="21"/>
      <c r="CZ998" s="21"/>
      <c r="DA998" s="21"/>
      <c r="DB998" s="21"/>
      <c r="DC998" s="21"/>
      <c r="DD998" s="21"/>
      <c r="DE998" s="44"/>
      <c r="DF998" s="21"/>
      <c r="DG998" s="44"/>
      <c r="DH998" s="21"/>
      <c r="DI998" s="44"/>
      <c r="DJ998" s="44"/>
      <c r="DK998" s="44"/>
      <c r="DL998" s="44"/>
      <c r="DM998" s="21"/>
      <c r="DN998" s="44"/>
      <c r="DO998" s="44"/>
      <c r="DP998" s="44"/>
      <c r="DQ998" s="44"/>
      <c r="DR998" s="44"/>
      <c r="DS998" s="44"/>
      <c r="DT998" s="44"/>
      <c r="DU998" s="44"/>
      <c r="DV998" s="44"/>
      <c r="DW998" s="44"/>
      <c r="DX998" s="44"/>
      <c r="DY998" s="44"/>
      <c r="DZ998" s="44"/>
      <c r="EA998" s="44"/>
      <c r="EB998" s="21"/>
      <c r="EC998" s="44">
        <v>-1868305</v>
      </c>
      <c r="ED998" s="44"/>
      <c r="EE998" s="21"/>
      <c r="EF998" s="44"/>
      <c r="EG998" s="21">
        <v>-242505</v>
      </c>
      <c r="EH998" s="44"/>
      <c r="EI998" s="21">
        <v>-34447</v>
      </c>
      <c r="EJ998" s="44"/>
      <c r="EK998" s="44">
        <v>1196504</v>
      </c>
      <c r="EL998" s="21"/>
      <c r="EM998" s="44">
        <v>146444</v>
      </c>
      <c r="EN998" s="44"/>
      <c r="EO998" s="44"/>
      <c r="EP998" s="21"/>
      <c r="EQ998" s="21"/>
      <c r="ER998" s="21"/>
      <c r="ES998" s="21"/>
      <c r="ET998" s="44"/>
      <c r="EU998" s="21"/>
      <c r="EV998" s="44"/>
      <c r="EW998" s="21"/>
      <c r="EX998" s="44"/>
      <c r="EY998" s="44"/>
      <c r="EZ998" s="21"/>
      <c r="FA998" s="21"/>
      <c r="FB998" s="44"/>
      <c r="FC998" s="44"/>
      <c r="FD998" s="21"/>
      <c r="FE998" s="112"/>
      <c r="FF998" s="44"/>
      <c r="FG998" s="44">
        <v>8083315</v>
      </c>
      <c r="FH998" s="44">
        <v>2279580</v>
      </c>
      <c r="FI998" s="44">
        <v>7284490</v>
      </c>
      <c r="FJ998" s="44">
        <v>210632</v>
      </c>
      <c r="FK998" s="44">
        <v>7473086</v>
      </c>
      <c r="FL998" s="44"/>
      <c r="FM998" s="44"/>
      <c r="FN998" s="44"/>
      <c r="FO998" s="44"/>
      <c r="FP998" s="44"/>
      <c r="FQ998" s="44"/>
      <c r="FR998" s="44"/>
      <c r="FS998" s="44"/>
      <c r="FT998" s="44">
        <v>32484</v>
      </c>
      <c r="FU998" s="44"/>
      <c r="FV998" s="21">
        <v>723970</v>
      </c>
      <c r="FW998" s="44"/>
      <c r="FX998" s="44">
        <v>610912</v>
      </c>
      <c r="FY998" s="44">
        <v>72837</v>
      </c>
      <c r="FZ998" s="44">
        <v>553006</v>
      </c>
      <c r="GA998" s="44">
        <v>152972</v>
      </c>
      <c r="GB998" s="44"/>
      <c r="GC998" s="44">
        <v>59858</v>
      </c>
      <c r="GD998" s="44">
        <v>611430</v>
      </c>
      <c r="GE998" s="44">
        <v>774768</v>
      </c>
      <c r="GF998" s="44">
        <v>77154</v>
      </c>
      <c r="GG998" s="44">
        <v>1416985</v>
      </c>
      <c r="GH998" s="44">
        <v>104221</v>
      </c>
      <c r="GI998" s="44">
        <v>183737</v>
      </c>
      <c r="GJ998" s="44">
        <v>151700</v>
      </c>
      <c r="GK998" s="44">
        <v>2689893</v>
      </c>
      <c r="GL998" s="44">
        <v>184877</v>
      </c>
      <c r="GM998" s="44">
        <v>1471191</v>
      </c>
      <c r="GN998" s="44">
        <v>140547</v>
      </c>
      <c r="GO998" s="44">
        <v>39597</v>
      </c>
      <c r="GP998" s="44"/>
      <c r="GQ998" s="44">
        <v>2160</v>
      </c>
      <c r="GR998" s="44">
        <v>120000</v>
      </c>
      <c r="GS998" s="44">
        <v>7601562</v>
      </c>
      <c r="GT998" s="44"/>
      <c r="GU998" s="21">
        <v>1534208</v>
      </c>
      <c r="GV998" s="44"/>
      <c r="GW998" s="44"/>
      <c r="GX998" s="44"/>
      <c r="GY998" s="44">
        <v>9135770</v>
      </c>
      <c r="GZ998" s="44">
        <v>942985</v>
      </c>
      <c r="HA998" s="44"/>
      <c r="HB998" s="44">
        <v>46713</v>
      </c>
      <c r="HC998" s="44">
        <v>8146072</v>
      </c>
      <c r="HD998" s="44">
        <v>9135770</v>
      </c>
      <c r="HE998" s="21"/>
      <c r="HF998" s="21"/>
      <c r="HG998" s="21"/>
      <c r="HH998" s="21"/>
      <c r="HI998" s="21">
        <v>0</v>
      </c>
      <c r="HJ998" s="44"/>
      <c r="HK998" s="21">
        <v>2267352</v>
      </c>
      <c r="HL998" s="21">
        <v>1257727</v>
      </c>
      <c r="HM998" s="21">
        <v>3525079</v>
      </c>
      <c r="HN998" s="21">
        <v>-1990871</v>
      </c>
      <c r="HO998" s="21"/>
      <c r="HP998" s="44"/>
      <c r="HQ998" s="47"/>
      <c r="HR998" s="47">
        <v>46713</v>
      </c>
      <c r="HS998" s="47"/>
      <c r="HT998" s="47" t="s">
        <v>7233</v>
      </c>
      <c r="HU998" s="47">
        <v>2640358</v>
      </c>
      <c r="HV998" s="47">
        <v>2080</v>
      </c>
      <c r="HW998" s="47">
        <v>0</v>
      </c>
      <c r="HX998" s="47">
        <v>19074</v>
      </c>
      <c r="HY998" s="47">
        <v>36780</v>
      </c>
      <c r="HZ998" s="47">
        <v>110162</v>
      </c>
      <c r="IA998" s="47">
        <v>0</v>
      </c>
      <c r="IB998" s="47">
        <v>0</v>
      </c>
      <c r="IC998" s="47">
        <v>3476</v>
      </c>
      <c r="ID998"/>
      <c r="IE998" s="47">
        <v>4024</v>
      </c>
      <c r="IF998">
        <v>30164</v>
      </c>
      <c r="IG998" s="47">
        <v>2402</v>
      </c>
      <c r="IH998" s="47">
        <v>25114</v>
      </c>
      <c r="II998">
        <v>2032</v>
      </c>
      <c r="IJ998">
        <v>5822</v>
      </c>
      <c r="IK998">
        <v>2441</v>
      </c>
      <c r="IL998">
        <v>28659</v>
      </c>
      <c r="IM998">
        <v>272230</v>
      </c>
      <c r="IN998">
        <v>0</v>
      </c>
      <c r="IO998">
        <v>0</v>
      </c>
      <c r="IP998">
        <v>0</v>
      </c>
      <c r="IQ998">
        <v>5862</v>
      </c>
      <c r="IR998">
        <v>0</v>
      </c>
      <c r="IS998">
        <v>0</v>
      </c>
      <c r="IT998">
        <v>5862</v>
      </c>
      <c r="IU998">
        <v>163869</v>
      </c>
      <c r="IV998">
        <v>0</v>
      </c>
      <c r="IW998">
        <v>854427</v>
      </c>
      <c r="IX998">
        <v>1476036</v>
      </c>
      <c r="IY998">
        <v>2664694</v>
      </c>
      <c r="IZ998">
        <v>0</v>
      </c>
      <c r="JA998">
        <v>0</v>
      </c>
      <c r="JB998">
        <v>181994</v>
      </c>
      <c r="JC998"/>
      <c r="JD998">
        <v>130346</v>
      </c>
      <c r="JE998">
        <v>594296</v>
      </c>
      <c r="JF998">
        <v>44755</v>
      </c>
      <c r="JG998">
        <v>621242</v>
      </c>
      <c r="JH998">
        <v>75554</v>
      </c>
      <c r="JI998">
        <v>133112</v>
      </c>
      <c r="JJ998">
        <v>115727</v>
      </c>
      <c r="JK998">
        <v>1027263</v>
      </c>
      <c r="JL998">
        <v>8083315</v>
      </c>
      <c r="JM998">
        <v>0</v>
      </c>
      <c r="JN998">
        <v>0</v>
      </c>
      <c r="JO998">
        <v>0</v>
      </c>
      <c r="JP998">
        <v>235531</v>
      </c>
      <c r="JQ998">
        <v>0</v>
      </c>
      <c r="JR998">
        <v>0</v>
      </c>
      <c r="JS998">
        <v>235531</v>
      </c>
      <c r="JT998"/>
      <c r="JU998"/>
      <c r="JV998"/>
      <c r="JW998"/>
      <c r="JX998"/>
      <c r="JY998"/>
      <c r="JZ998"/>
      <c r="KA998"/>
      <c r="KB998"/>
      <c r="KC998"/>
      <c r="KD998"/>
      <c r="KE998"/>
      <c r="KF998">
        <v>168</v>
      </c>
      <c r="KG998">
        <v>239</v>
      </c>
      <c r="KH998">
        <v>104</v>
      </c>
      <c r="KI998">
        <v>117</v>
      </c>
      <c r="KJ998">
        <v>182</v>
      </c>
      <c r="KK998">
        <v>59</v>
      </c>
      <c r="KL998">
        <v>81</v>
      </c>
      <c r="KM998">
        <v>128</v>
      </c>
      <c r="KN998">
        <v>36</v>
      </c>
      <c r="KO998">
        <v>1</v>
      </c>
      <c r="KP998">
        <v>0</v>
      </c>
      <c r="KQ998">
        <v>0</v>
      </c>
      <c r="KR998">
        <v>0</v>
      </c>
      <c r="KS998">
        <v>0</v>
      </c>
      <c r="KT998">
        <v>1</v>
      </c>
      <c r="KU998">
        <v>1</v>
      </c>
      <c r="KV998">
        <v>0</v>
      </c>
      <c r="KW998">
        <v>0</v>
      </c>
      <c r="KX998">
        <v>0</v>
      </c>
      <c r="KY998">
        <v>0</v>
      </c>
      <c r="KZ998">
        <v>0</v>
      </c>
      <c r="LA998">
        <v>0</v>
      </c>
      <c r="LB998">
        <v>0</v>
      </c>
      <c r="LC998">
        <v>0</v>
      </c>
      <c r="LD998">
        <v>1</v>
      </c>
      <c r="LE998">
        <v>0</v>
      </c>
      <c r="LF998">
        <v>0</v>
      </c>
      <c r="LG998">
        <v>0</v>
      </c>
      <c r="LH998">
        <v>0</v>
      </c>
    </row>
    <row r="999" spans="1:320" s="34" customFormat="1" ht="15" customHeight="1" x14ac:dyDescent="0.25">
      <c r="A999" s="45">
        <v>206484032</v>
      </c>
      <c r="B999" s="45" t="s">
        <v>7234</v>
      </c>
      <c r="C999" s="46">
        <v>45292</v>
      </c>
      <c r="D999" s="46">
        <v>45657</v>
      </c>
      <c r="E999" s="47">
        <v>366</v>
      </c>
      <c r="F999" s="45" t="s">
        <v>883</v>
      </c>
      <c r="G999" s="45" t="s">
        <v>893</v>
      </c>
      <c r="H999" s="45" t="s">
        <v>7188</v>
      </c>
      <c r="I999" s="45" t="s">
        <v>916</v>
      </c>
      <c r="J999" s="45" t="s">
        <v>331</v>
      </c>
      <c r="K999" s="45" t="s">
        <v>1344</v>
      </c>
      <c r="L999" s="45" t="s">
        <v>7207</v>
      </c>
      <c r="M999" s="45" t="s">
        <v>7235</v>
      </c>
      <c r="N999" s="45" t="s">
        <v>7236</v>
      </c>
      <c r="O999" s="45" t="s">
        <v>7210</v>
      </c>
      <c r="P999" s="45" t="s">
        <v>7237</v>
      </c>
      <c r="Q999" s="45" t="s">
        <v>7238</v>
      </c>
      <c r="R999" t="s">
        <v>7239</v>
      </c>
      <c r="S999" s="45" t="s">
        <v>884</v>
      </c>
      <c r="T999"/>
      <c r="U999" s="47">
        <v>60</v>
      </c>
      <c r="V999" s="47">
        <v>60</v>
      </c>
      <c r="W999" s="47" t="s">
        <v>894</v>
      </c>
      <c r="X999" s="47">
        <v>21960</v>
      </c>
      <c r="Y999" s="47">
        <v>13308</v>
      </c>
      <c r="Z999" s="48">
        <v>119.25</v>
      </c>
      <c r="AA999" s="44">
        <v>225</v>
      </c>
      <c r="AB999" s="44">
        <v>216</v>
      </c>
      <c r="AC999" s="44">
        <v>4286</v>
      </c>
      <c r="AD999" s="44">
        <v>816</v>
      </c>
      <c r="AE999" s="44"/>
      <c r="AF999" s="44"/>
      <c r="AG999" s="44"/>
      <c r="AH999" s="47"/>
      <c r="AI999" s="47">
        <v>1185</v>
      </c>
      <c r="AJ999">
        <v>7021</v>
      </c>
      <c r="AK999" t="s">
        <v>895</v>
      </c>
      <c r="AL999">
        <v>13308</v>
      </c>
      <c r="AM999"/>
      <c r="AN999"/>
      <c r="AO999"/>
      <c r="AP999"/>
      <c r="AQ999"/>
      <c r="AR999" s="44"/>
      <c r="AS999" s="44"/>
      <c r="AT999" s="44"/>
      <c r="AU999" s="44">
        <v>7773132</v>
      </c>
      <c r="AV999" s="44">
        <v>1363551</v>
      </c>
      <c r="AW999" s="44">
        <v>1331952</v>
      </c>
      <c r="AX999" s="44">
        <v>208267</v>
      </c>
      <c r="AY999" s="44">
        <v>8012998</v>
      </c>
      <c r="AZ999" s="21">
        <v>9730282</v>
      </c>
      <c r="BA999" s="21">
        <v>-1717284</v>
      </c>
      <c r="BB999" s="44">
        <v>-2604926</v>
      </c>
      <c r="BC999" s="44"/>
      <c r="BD999" s="44"/>
      <c r="BE999" s="44">
        <v>-4322210</v>
      </c>
      <c r="BF999" s="44">
        <v>2195922</v>
      </c>
      <c r="BG999" s="44">
        <v>450438</v>
      </c>
      <c r="BH999" s="44"/>
      <c r="BI999" s="21"/>
      <c r="BJ999" s="21"/>
      <c r="BK999" s="21"/>
      <c r="BL999" s="21">
        <v>609178</v>
      </c>
      <c r="BM999" s="21">
        <v>4517594</v>
      </c>
      <c r="BN999" s="21">
        <v>7773132</v>
      </c>
      <c r="BO999" s="21"/>
      <c r="BP999" s="21"/>
      <c r="BQ999" s="44"/>
      <c r="BR999" s="21"/>
      <c r="BS999" s="44"/>
      <c r="BT999" s="21"/>
      <c r="BU999" s="44"/>
      <c r="BV999" s="21"/>
      <c r="BW999" s="44">
        <v>963096</v>
      </c>
      <c r="BX999" s="21"/>
      <c r="BY999" s="21">
        <v>182149</v>
      </c>
      <c r="BZ999" s="21">
        <v>170443</v>
      </c>
      <c r="CA999" s="44"/>
      <c r="CB999" s="44"/>
      <c r="CC999" s="44"/>
      <c r="CD999" s="44"/>
      <c r="CE999" s="44"/>
      <c r="CF999" s="44"/>
      <c r="CG999" s="44"/>
      <c r="CH999" s="44"/>
      <c r="CI999" s="21">
        <v>17105</v>
      </c>
      <c r="CJ999" s="44"/>
      <c r="CK999" s="21">
        <v>30758</v>
      </c>
      <c r="CL999" s="44"/>
      <c r="CM999" s="44">
        <v>49600</v>
      </c>
      <c r="CN999" s="44">
        <v>0</v>
      </c>
      <c r="CO999" s="44">
        <v>335453</v>
      </c>
      <c r="CP999" s="44">
        <v>0</v>
      </c>
      <c r="CQ999" s="21">
        <v>312230</v>
      </c>
      <c r="CR999" s="44">
        <v>256143</v>
      </c>
      <c r="CS999" s="44">
        <v>209222</v>
      </c>
      <c r="CT999" s="44">
        <v>2221</v>
      </c>
      <c r="CU999" s="44">
        <v>170443</v>
      </c>
      <c r="CV999" s="44">
        <v>28239</v>
      </c>
      <c r="CW999" s="21"/>
      <c r="CX999" s="21"/>
      <c r="CY999" s="21"/>
      <c r="CZ999" s="21"/>
      <c r="DA999" s="21"/>
      <c r="DB999" s="21"/>
      <c r="DC999" s="21"/>
      <c r="DD999" s="21"/>
      <c r="DE999" s="44"/>
      <c r="DF999" s="21"/>
      <c r="DG999" s="44"/>
      <c r="DH999" s="21"/>
      <c r="DI999" s="44"/>
      <c r="DJ999" s="44"/>
      <c r="DK999" s="44"/>
      <c r="DL999" s="44"/>
      <c r="DM999" s="21"/>
      <c r="DN999" s="44"/>
      <c r="DO999" s="44"/>
      <c r="DP999" s="44"/>
      <c r="DQ999" s="44"/>
      <c r="DR999" s="44"/>
      <c r="DS999" s="44"/>
      <c r="DT999" s="44"/>
      <c r="DU999" s="44"/>
      <c r="DV999" s="44"/>
      <c r="DW999" s="44"/>
      <c r="DX999" s="44"/>
      <c r="DY999" s="44"/>
      <c r="DZ999" s="44"/>
      <c r="EA999" s="44"/>
      <c r="EB999" s="21"/>
      <c r="EC999" s="44">
        <v>-1454830</v>
      </c>
      <c r="ED999" s="44"/>
      <c r="EE999" s="21">
        <v>-192880</v>
      </c>
      <c r="EF999" s="44"/>
      <c r="EG999" s="21"/>
      <c r="EH999" s="44"/>
      <c r="EI999" s="21"/>
      <c r="EJ999" s="44"/>
      <c r="EK999" s="44"/>
      <c r="EL999" s="21"/>
      <c r="EM999" s="44"/>
      <c r="EN999" s="44"/>
      <c r="EO999" s="44">
        <v>2979662</v>
      </c>
      <c r="EP999" s="21"/>
      <c r="EQ999" s="21"/>
      <c r="ER999" s="21"/>
      <c r="ES999" s="21"/>
      <c r="ET999" s="44"/>
      <c r="EU999" s="21"/>
      <c r="EV999" s="44"/>
      <c r="EW999" s="21"/>
      <c r="EX999" s="44"/>
      <c r="EY999" s="44"/>
      <c r="EZ999" s="21"/>
      <c r="FA999" s="21"/>
      <c r="FB999" s="44"/>
      <c r="FC999" s="44"/>
      <c r="FD999" s="21"/>
      <c r="FE999" s="112"/>
      <c r="FF999" s="44"/>
      <c r="FG999" s="44">
        <v>13046637</v>
      </c>
      <c r="FH999" s="44">
        <v>5533847</v>
      </c>
      <c r="FI999" s="44">
        <v>28254785</v>
      </c>
      <c r="FJ999" s="44">
        <v>226774</v>
      </c>
      <c r="FK999" s="44">
        <v>4604155</v>
      </c>
      <c r="FL999" s="44"/>
      <c r="FM999" s="44"/>
      <c r="FN999" s="44"/>
      <c r="FO999" s="44"/>
      <c r="FP999" s="44"/>
      <c r="FQ999" s="44"/>
      <c r="FR999" s="44"/>
      <c r="FS999" s="44"/>
      <c r="FT999" s="44">
        <v>93825</v>
      </c>
      <c r="FU999" s="44"/>
      <c r="FV999" s="21">
        <v>238944</v>
      </c>
      <c r="FW999" s="44"/>
      <c r="FX999" s="44">
        <v>172792</v>
      </c>
      <c r="FY999" s="44">
        <v>70154</v>
      </c>
      <c r="FZ999" s="44">
        <v>271499</v>
      </c>
      <c r="GA999" s="44">
        <v>19377</v>
      </c>
      <c r="GB999" s="44">
        <v>258037</v>
      </c>
      <c r="GC999" s="44">
        <v>16347</v>
      </c>
      <c r="GD999" s="44">
        <v>292185</v>
      </c>
      <c r="GE999" s="44">
        <v>76396</v>
      </c>
      <c r="GF999" s="44">
        <v>74482</v>
      </c>
      <c r="GG999" s="44">
        <v>1114949</v>
      </c>
      <c r="GH999" s="44">
        <v>24088</v>
      </c>
      <c r="GI999" s="44">
        <v>244240</v>
      </c>
      <c r="GJ999" s="44">
        <v>41198</v>
      </c>
      <c r="GK999" s="44">
        <v>1702620</v>
      </c>
      <c r="GL999" s="44">
        <v>277076</v>
      </c>
      <c r="GM999" s="44"/>
      <c r="GN999" s="44"/>
      <c r="GO999" s="44"/>
      <c r="GP999" s="44">
        <v>137918</v>
      </c>
      <c r="GQ999" s="44"/>
      <c r="GR999" s="44"/>
      <c r="GS999" s="44">
        <v>13596633</v>
      </c>
      <c r="GT999" s="44">
        <v>43172654</v>
      </c>
      <c r="GU999" s="21">
        <v>163720930</v>
      </c>
      <c r="GV999" s="44">
        <v>3093316</v>
      </c>
      <c r="GW999" s="44">
        <v>5132508</v>
      </c>
      <c r="GX999" s="44"/>
      <c r="GY999" s="44">
        <v>228716041</v>
      </c>
      <c r="GZ999" s="44">
        <v>12441364</v>
      </c>
      <c r="HA999" s="44">
        <v>102059407</v>
      </c>
      <c r="HB999" s="44">
        <v>95734222</v>
      </c>
      <c r="HC999" s="44">
        <v>18481048</v>
      </c>
      <c r="HD999" s="44">
        <v>228716041</v>
      </c>
      <c r="HE999" s="21"/>
      <c r="HF999" s="21"/>
      <c r="HG999" s="21"/>
      <c r="HH999" s="21"/>
      <c r="HI999" s="21">
        <v>31207102</v>
      </c>
      <c r="HJ999" s="44">
        <v>199224806</v>
      </c>
      <c r="HK999" s="21"/>
      <c r="HL999" s="21">
        <v>28878696</v>
      </c>
      <c r="HM999" s="21">
        <v>259310604</v>
      </c>
      <c r="HN999" s="21">
        <v>-95589674</v>
      </c>
      <c r="HO999" s="21"/>
      <c r="HP999" s="44"/>
      <c r="HQ999" s="47">
        <v>99364222</v>
      </c>
      <c r="HR999" s="47">
        <v>99364222</v>
      </c>
      <c r="HS999" s="47">
        <v>-3630000</v>
      </c>
      <c r="HT999" s="47" t="s">
        <v>3066</v>
      </c>
      <c r="HU999" s="47">
        <v>9206609.3599999994</v>
      </c>
      <c r="HV999" s="47">
        <v>7232</v>
      </c>
      <c r="HW999" s="47">
        <v>0</v>
      </c>
      <c r="HX999" s="47">
        <v>19668</v>
      </c>
      <c r="HY999" s="47">
        <v>8527</v>
      </c>
      <c r="HZ999" s="47">
        <v>42358</v>
      </c>
      <c r="IA999" s="47">
        <v>0</v>
      </c>
      <c r="IB999" s="47">
        <v>0</v>
      </c>
      <c r="IC999" s="47">
        <v>0</v>
      </c>
      <c r="ID999">
        <v>8261</v>
      </c>
      <c r="IE999" s="47">
        <v>2441</v>
      </c>
      <c r="IF999">
        <v>1915</v>
      </c>
      <c r="IG999" s="47">
        <v>3019</v>
      </c>
      <c r="IH999" s="47">
        <v>21018</v>
      </c>
      <c r="II999">
        <v>424</v>
      </c>
      <c r="IJ999">
        <v>4550</v>
      </c>
      <c r="IK999">
        <v>964</v>
      </c>
      <c r="IL999">
        <v>12608</v>
      </c>
      <c r="IM999">
        <v>132985</v>
      </c>
      <c r="IN999">
        <v>0</v>
      </c>
      <c r="IO999">
        <v>0</v>
      </c>
      <c r="IP999">
        <v>0</v>
      </c>
      <c r="IQ999">
        <v>0</v>
      </c>
      <c r="IR999">
        <v>0</v>
      </c>
      <c r="IS999">
        <v>0</v>
      </c>
      <c r="IT999">
        <v>0</v>
      </c>
      <c r="IU999">
        <v>473457</v>
      </c>
      <c r="IV999">
        <v>0</v>
      </c>
      <c r="IW999">
        <v>997732</v>
      </c>
      <c r="IX999">
        <v>322948</v>
      </c>
      <c r="IY999">
        <v>940783</v>
      </c>
      <c r="IZ999">
        <v>0</v>
      </c>
      <c r="JA999">
        <v>0</v>
      </c>
      <c r="JB999">
        <v>0</v>
      </c>
      <c r="JC999">
        <v>189124</v>
      </c>
      <c r="JD999">
        <v>67018</v>
      </c>
      <c r="JE999">
        <v>44542</v>
      </c>
      <c r="JF999">
        <v>58504</v>
      </c>
      <c r="JG999">
        <v>485773</v>
      </c>
      <c r="JH999">
        <v>20350</v>
      </c>
      <c r="JI999">
        <v>145148</v>
      </c>
      <c r="JJ999">
        <v>34804</v>
      </c>
      <c r="JK999">
        <v>566918</v>
      </c>
      <c r="JL999">
        <v>4347101</v>
      </c>
      <c r="JM999">
        <v>0</v>
      </c>
      <c r="JN999">
        <v>0</v>
      </c>
      <c r="JO999">
        <v>0</v>
      </c>
      <c r="JP999">
        <v>0</v>
      </c>
      <c r="JQ999">
        <v>0</v>
      </c>
      <c r="JR999">
        <v>0</v>
      </c>
      <c r="JS999">
        <v>0</v>
      </c>
      <c r="JT999"/>
      <c r="JU999"/>
      <c r="JV999"/>
      <c r="JW999"/>
      <c r="JX999"/>
      <c r="JY999">
        <v>8261</v>
      </c>
      <c r="JZ999"/>
      <c r="KA999"/>
      <c r="KB999"/>
      <c r="KC999"/>
      <c r="KD999"/>
      <c r="KE999">
        <v>189124</v>
      </c>
      <c r="KF999">
        <v>88</v>
      </c>
      <c r="KG999">
        <v>117</v>
      </c>
      <c r="KH999">
        <v>59</v>
      </c>
      <c r="KI999">
        <v>53</v>
      </c>
      <c r="KJ999">
        <v>70</v>
      </c>
      <c r="KK999">
        <v>35</v>
      </c>
      <c r="KL999">
        <v>27</v>
      </c>
      <c r="KM999">
        <v>39</v>
      </c>
      <c r="KN999">
        <v>19</v>
      </c>
      <c r="KO999">
        <v>0</v>
      </c>
      <c r="KP999">
        <v>1</v>
      </c>
      <c r="KQ999">
        <v>0</v>
      </c>
      <c r="KR999">
        <v>0</v>
      </c>
      <c r="KS999">
        <v>1</v>
      </c>
      <c r="KT999">
        <v>0</v>
      </c>
      <c r="KU999">
        <v>1</v>
      </c>
      <c r="KV999">
        <v>0</v>
      </c>
      <c r="KW999">
        <v>0</v>
      </c>
      <c r="KX999">
        <v>0</v>
      </c>
      <c r="KY999">
        <v>0</v>
      </c>
      <c r="KZ999">
        <v>0</v>
      </c>
      <c r="LA999">
        <v>0</v>
      </c>
      <c r="LB999">
        <v>0</v>
      </c>
      <c r="LC999">
        <v>0</v>
      </c>
      <c r="LD999">
        <v>0</v>
      </c>
      <c r="LE999">
        <v>0</v>
      </c>
      <c r="LF999">
        <v>1</v>
      </c>
      <c r="LG999">
        <v>0</v>
      </c>
      <c r="LH999">
        <v>0</v>
      </c>
    </row>
    <row r="1000" spans="1:320" s="34" customFormat="1" ht="15" customHeight="1" x14ac:dyDescent="0.25">
      <c r="A1000" s="45">
        <v>206490931</v>
      </c>
      <c r="B1000" s="45" t="s">
        <v>7240</v>
      </c>
      <c r="C1000" s="46">
        <v>45292</v>
      </c>
      <c r="D1000" s="46">
        <v>45657</v>
      </c>
      <c r="E1000" s="47">
        <v>366</v>
      </c>
      <c r="F1000" s="45" t="s">
        <v>883</v>
      </c>
      <c r="G1000" s="45" t="s">
        <v>884</v>
      </c>
      <c r="H1000" s="45" t="s">
        <v>1628</v>
      </c>
      <c r="I1000" s="45" t="s">
        <v>886</v>
      </c>
      <c r="J1000" s="45" t="s">
        <v>887</v>
      </c>
      <c r="K1000" s="45" t="s">
        <v>1344</v>
      </c>
      <c r="L1000" s="45" t="s">
        <v>7241</v>
      </c>
      <c r="M1000" s="45" t="s">
        <v>7242</v>
      </c>
      <c r="N1000" s="45" t="s">
        <v>7243</v>
      </c>
      <c r="O1000" s="45" t="s">
        <v>7244</v>
      </c>
      <c r="P1000" s="45" t="s">
        <v>7245</v>
      </c>
      <c r="Q1000" s="45" t="s">
        <v>7246</v>
      </c>
      <c r="R1000" t="s">
        <v>7247</v>
      </c>
      <c r="S1000" s="45" t="s">
        <v>893</v>
      </c>
      <c r="T1000"/>
      <c r="U1000" s="47">
        <v>79</v>
      </c>
      <c r="V1000" s="47">
        <v>79</v>
      </c>
      <c r="W1000" s="47" t="s">
        <v>894</v>
      </c>
      <c r="X1000" s="47">
        <v>28914</v>
      </c>
      <c r="Y1000" s="47">
        <v>27153</v>
      </c>
      <c r="Z1000" s="48">
        <v>220.33</v>
      </c>
      <c r="AA1000" s="44">
        <v>209</v>
      </c>
      <c r="AB1000" s="44">
        <v>204</v>
      </c>
      <c r="AC1000" s="44">
        <v>3325</v>
      </c>
      <c r="AD1000" s="44">
        <v>4561</v>
      </c>
      <c r="AE1000" s="44">
        <v>656</v>
      </c>
      <c r="AF1000" s="44">
        <v>17596</v>
      </c>
      <c r="AG1000" s="44"/>
      <c r="AH1000" s="47"/>
      <c r="AI1000" s="47">
        <v>335</v>
      </c>
      <c r="AJ1000">
        <v>680</v>
      </c>
      <c r="AK1000" t="s">
        <v>895</v>
      </c>
      <c r="AL1000">
        <v>27153</v>
      </c>
      <c r="AM1000"/>
      <c r="AN1000"/>
      <c r="AO1000"/>
      <c r="AP1000"/>
      <c r="AQ1000"/>
      <c r="AR1000" s="44"/>
      <c r="AS1000" s="44"/>
      <c r="AT1000" s="44"/>
      <c r="AU1000" s="44">
        <v>14848077</v>
      </c>
      <c r="AV1000" s="44">
        <v>2573488</v>
      </c>
      <c r="AW1000" s="44">
        <v>3080302</v>
      </c>
      <c r="AX1000" s="44">
        <v>490</v>
      </c>
      <c r="AY1000" s="44">
        <v>14341753</v>
      </c>
      <c r="AZ1000" s="21">
        <v>13180442</v>
      </c>
      <c r="BA1000" s="21">
        <v>1161311</v>
      </c>
      <c r="BB1000" s="44">
        <v>3</v>
      </c>
      <c r="BC1000" s="44"/>
      <c r="BD1000" s="44"/>
      <c r="BE1000" s="44">
        <v>1161314</v>
      </c>
      <c r="BF1000" s="44">
        <v>2283704</v>
      </c>
      <c r="BG1000" s="44">
        <v>3682376</v>
      </c>
      <c r="BH1000" s="44">
        <v>309510</v>
      </c>
      <c r="BI1000" s="21">
        <v>8099363</v>
      </c>
      <c r="BJ1000" s="21"/>
      <c r="BK1000" s="21"/>
      <c r="BL1000" s="21">
        <v>158018</v>
      </c>
      <c r="BM1000" s="21">
        <v>315106</v>
      </c>
      <c r="BN1000" s="21">
        <v>14848077</v>
      </c>
      <c r="BO1000" s="21"/>
      <c r="BP1000" s="21"/>
      <c r="BQ1000" s="44"/>
      <c r="BR1000" s="21"/>
      <c r="BS1000" s="44"/>
      <c r="BT1000" s="21"/>
      <c r="BU1000" s="44"/>
      <c r="BV1000" s="21"/>
      <c r="BW1000" s="44">
        <v>1362772</v>
      </c>
      <c r="BX1000" s="21"/>
      <c r="BY1000" s="21">
        <v>1142325</v>
      </c>
      <c r="BZ1000" s="21"/>
      <c r="CA1000" s="44">
        <v>17501</v>
      </c>
      <c r="CB1000" s="44"/>
      <c r="CC1000" s="44">
        <v>50890</v>
      </c>
      <c r="CD1000" s="44"/>
      <c r="CE1000" s="44"/>
      <c r="CF1000" s="44"/>
      <c r="CG1000" s="44"/>
      <c r="CH1000" s="44"/>
      <c r="CI1000" s="21"/>
      <c r="CJ1000" s="44"/>
      <c r="CK1000" s="21"/>
      <c r="CL1000" s="44"/>
      <c r="CM1000" s="44">
        <v>0</v>
      </c>
      <c r="CN1000" s="44">
        <v>0</v>
      </c>
      <c r="CO1000" s="44">
        <v>765000</v>
      </c>
      <c r="CP1000" s="44">
        <v>0</v>
      </c>
      <c r="CQ1000" s="21">
        <v>827550</v>
      </c>
      <c r="CR1000" s="44">
        <v>82050</v>
      </c>
      <c r="CS1000" s="44">
        <v>650375</v>
      </c>
      <c r="CT1000" s="44">
        <v>217351</v>
      </c>
      <c r="CU1000" s="44"/>
      <c r="CV1000" s="44">
        <v>31162</v>
      </c>
      <c r="CW1000" s="21"/>
      <c r="CX1000" s="21"/>
      <c r="CY1000" s="21"/>
      <c r="CZ1000" s="21"/>
      <c r="DA1000" s="21"/>
      <c r="DB1000" s="21"/>
      <c r="DC1000" s="21"/>
      <c r="DD1000" s="21"/>
      <c r="DE1000" s="44"/>
      <c r="DF1000" s="21"/>
      <c r="DG1000" s="44"/>
      <c r="DH1000" s="21"/>
      <c r="DI1000" s="44"/>
      <c r="DJ1000" s="44"/>
      <c r="DK1000" s="44"/>
      <c r="DL1000" s="44"/>
      <c r="DM1000" s="21"/>
      <c r="DN1000" s="44"/>
      <c r="DO1000" s="44"/>
      <c r="DP1000" s="44"/>
      <c r="DQ1000" s="44"/>
      <c r="DR1000" s="44"/>
      <c r="DS1000" s="44"/>
      <c r="DT1000" s="44"/>
      <c r="DU1000" s="44"/>
      <c r="DV1000" s="44"/>
      <c r="DW1000" s="44"/>
      <c r="DX1000" s="44"/>
      <c r="DY1000" s="44"/>
      <c r="DZ1000" s="44"/>
      <c r="EA1000" s="44"/>
      <c r="EB1000" s="21"/>
      <c r="EC1000" s="44">
        <v>-572608</v>
      </c>
      <c r="ED1000" s="44"/>
      <c r="EE1000" s="21">
        <v>1881019</v>
      </c>
      <c r="EF1000" s="44"/>
      <c r="EG1000" s="21">
        <v>-148360</v>
      </c>
      <c r="EH1000" s="44"/>
      <c r="EI1000" s="21">
        <v>1852586</v>
      </c>
      <c r="EJ1000" s="44"/>
      <c r="EK1000" s="44"/>
      <c r="EL1000" s="21"/>
      <c r="EM1000" s="44"/>
      <c r="EN1000" s="44"/>
      <c r="EO1000" s="44">
        <v>67665</v>
      </c>
      <c r="EP1000" s="21"/>
      <c r="EQ1000" s="21"/>
      <c r="ER1000" s="21"/>
      <c r="ES1000" s="21"/>
      <c r="ET1000" s="44"/>
      <c r="EU1000" s="21"/>
      <c r="EV1000" s="44"/>
      <c r="EW1000" s="21"/>
      <c r="EX1000" s="44"/>
      <c r="EY1000" s="44"/>
      <c r="EZ1000" s="21"/>
      <c r="FA1000" s="21"/>
      <c r="FB1000" s="44"/>
      <c r="FC1000" s="44"/>
      <c r="FD1000" s="21"/>
      <c r="FE1000" s="112"/>
      <c r="FF1000" s="44"/>
      <c r="FG1000" s="44">
        <v>5890227</v>
      </c>
      <c r="FH1000" s="44">
        <v>1657510</v>
      </c>
      <c r="FI1000" s="44">
        <v>5632705</v>
      </c>
      <c r="FJ1000" s="44">
        <v>120076</v>
      </c>
      <c r="FK1000" s="44">
        <v>5539394</v>
      </c>
      <c r="FL1000" s="44"/>
      <c r="FM1000" s="44"/>
      <c r="FN1000" s="44"/>
      <c r="FO1000" s="44"/>
      <c r="FP1000" s="44"/>
      <c r="FQ1000" s="44"/>
      <c r="FR1000" s="44"/>
      <c r="FS1000" s="44"/>
      <c r="FT1000" s="44">
        <v>2935</v>
      </c>
      <c r="FU1000" s="44"/>
      <c r="FV1000" s="21">
        <v>326643</v>
      </c>
      <c r="FW1000" s="44">
        <v>30119</v>
      </c>
      <c r="FX1000" s="44">
        <v>390535</v>
      </c>
      <c r="FY1000" s="44">
        <v>21739</v>
      </c>
      <c r="FZ1000" s="44">
        <v>189439</v>
      </c>
      <c r="GA1000" s="44">
        <v>101700</v>
      </c>
      <c r="GB1000" s="44"/>
      <c r="GC1000" s="44">
        <v>34190</v>
      </c>
      <c r="GD1000" s="44">
        <v>429095</v>
      </c>
      <c r="GE1000" s="44">
        <v>248765</v>
      </c>
      <c r="GF1000" s="44">
        <v>132346</v>
      </c>
      <c r="GG1000" s="44">
        <v>930731</v>
      </c>
      <c r="GH1000" s="44">
        <v>98860</v>
      </c>
      <c r="GI1000" s="44">
        <v>159088</v>
      </c>
      <c r="GJ1000" s="44">
        <v>130013</v>
      </c>
      <c r="GK1000" s="44">
        <v>3049409</v>
      </c>
      <c r="GL1000" s="44">
        <v>19151</v>
      </c>
      <c r="GM1000" s="44">
        <v>1060180</v>
      </c>
      <c r="GN1000" s="44">
        <v>81804</v>
      </c>
      <c r="GO1000" s="44">
        <v>22730</v>
      </c>
      <c r="GP1000" s="44"/>
      <c r="GQ1000" s="44">
        <v>10767</v>
      </c>
      <c r="GR1000" s="44">
        <v>170809</v>
      </c>
      <c r="GS1000" s="44">
        <v>3983944</v>
      </c>
      <c r="GT1000" s="44"/>
      <c r="GU1000" s="21">
        <v>69404</v>
      </c>
      <c r="GV1000" s="44">
        <v>323430</v>
      </c>
      <c r="GW1000" s="44"/>
      <c r="GX1000" s="44"/>
      <c r="GY1000" s="44">
        <v>4376778</v>
      </c>
      <c r="GZ1000" s="44">
        <v>1930660</v>
      </c>
      <c r="HA1000" s="44"/>
      <c r="HB1000" s="44"/>
      <c r="HC1000" s="44">
        <v>2446118</v>
      </c>
      <c r="HD1000" s="44">
        <v>4376778</v>
      </c>
      <c r="HE1000" s="21">
        <v>2008401</v>
      </c>
      <c r="HF1000" s="21"/>
      <c r="HG1000" s="21"/>
      <c r="HH1000" s="21"/>
      <c r="HI1000" s="21">
        <v>0</v>
      </c>
      <c r="HJ1000" s="44"/>
      <c r="HK1000" s="21">
        <v>39627</v>
      </c>
      <c r="HL1000" s="21">
        <v>59696</v>
      </c>
      <c r="HM1000" s="21">
        <v>99323</v>
      </c>
      <c r="HN1000" s="21">
        <v>-29919</v>
      </c>
      <c r="HO1000" s="21"/>
      <c r="HP1000" s="44"/>
      <c r="HQ1000" s="47"/>
      <c r="HR1000" s="47"/>
      <c r="HS1000" s="47"/>
      <c r="HT1000" s="47" t="s">
        <v>1759</v>
      </c>
      <c r="HU1000" s="47">
        <v>0</v>
      </c>
      <c r="HV1000" s="47">
        <v>2045</v>
      </c>
      <c r="HW1000" s="47">
        <v>0</v>
      </c>
      <c r="HX1000" s="47">
        <v>8220</v>
      </c>
      <c r="HY1000" s="47">
        <v>29020</v>
      </c>
      <c r="HZ1000" s="47">
        <v>67203</v>
      </c>
      <c r="IA1000" s="47">
        <v>0</v>
      </c>
      <c r="IB1000" s="47">
        <v>0</v>
      </c>
      <c r="IC1000" s="47">
        <v>0</v>
      </c>
      <c r="ID1000">
        <v>5000</v>
      </c>
      <c r="IE1000" s="47">
        <v>2067</v>
      </c>
      <c r="IF1000">
        <v>8483</v>
      </c>
      <c r="IG1000" s="47">
        <v>4103</v>
      </c>
      <c r="IH1000" s="47">
        <v>16590</v>
      </c>
      <c r="II1000">
        <v>2248</v>
      </c>
      <c r="IJ1000">
        <v>3896</v>
      </c>
      <c r="IK1000">
        <v>2011</v>
      </c>
      <c r="IL1000">
        <v>13699</v>
      </c>
      <c r="IM1000">
        <v>164585</v>
      </c>
      <c r="IN1000">
        <v>0</v>
      </c>
      <c r="IO1000">
        <v>33</v>
      </c>
      <c r="IP1000">
        <v>1979</v>
      </c>
      <c r="IQ1000">
        <v>597</v>
      </c>
      <c r="IR1000">
        <v>0</v>
      </c>
      <c r="IS1000">
        <v>0</v>
      </c>
      <c r="IT1000">
        <v>2609</v>
      </c>
      <c r="IU1000">
        <v>179567</v>
      </c>
      <c r="IV1000">
        <v>0</v>
      </c>
      <c r="IW1000">
        <v>433506</v>
      </c>
      <c r="IX1000">
        <v>1405498</v>
      </c>
      <c r="IY1000">
        <v>1788419</v>
      </c>
      <c r="IZ1000">
        <v>0</v>
      </c>
      <c r="JA1000">
        <v>0</v>
      </c>
      <c r="JB1000">
        <v>0</v>
      </c>
      <c r="JC1000">
        <v>274912</v>
      </c>
      <c r="JD1000">
        <v>84741</v>
      </c>
      <c r="JE1000">
        <v>175849</v>
      </c>
      <c r="JF1000">
        <v>86389</v>
      </c>
      <c r="JG1000">
        <v>433884</v>
      </c>
      <c r="JH1000">
        <v>71430</v>
      </c>
      <c r="JI1000">
        <v>94059</v>
      </c>
      <c r="JJ1000">
        <v>103281</v>
      </c>
      <c r="JK1000">
        <v>758692</v>
      </c>
      <c r="JL1000">
        <v>5890227</v>
      </c>
      <c r="JM1000">
        <v>0</v>
      </c>
      <c r="JN1000">
        <v>2531</v>
      </c>
      <c r="JO1000">
        <v>113358</v>
      </c>
      <c r="JP1000">
        <v>20412</v>
      </c>
      <c r="JQ1000">
        <v>0</v>
      </c>
      <c r="JR1000">
        <v>0</v>
      </c>
      <c r="JS1000">
        <v>136301</v>
      </c>
      <c r="JT1000"/>
      <c r="JU1000"/>
      <c r="JV1000"/>
      <c r="JW1000"/>
      <c r="JX1000"/>
      <c r="JY1000">
        <v>5000</v>
      </c>
      <c r="JZ1000"/>
      <c r="KA1000"/>
      <c r="KB1000"/>
      <c r="KC1000"/>
      <c r="KD1000"/>
      <c r="KE1000">
        <v>274912</v>
      </c>
      <c r="KF1000">
        <v>99</v>
      </c>
      <c r="KG1000">
        <v>203</v>
      </c>
      <c r="KH1000">
        <v>58</v>
      </c>
      <c r="KI1000">
        <v>70</v>
      </c>
      <c r="KJ1000">
        <v>136</v>
      </c>
      <c r="KK1000">
        <v>41</v>
      </c>
      <c r="KL1000">
        <v>42</v>
      </c>
      <c r="KM1000">
        <v>74</v>
      </c>
      <c r="KN1000">
        <v>28</v>
      </c>
      <c r="KO1000">
        <v>1</v>
      </c>
      <c r="KP1000">
        <v>0</v>
      </c>
      <c r="KQ1000">
        <v>0</v>
      </c>
      <c r="KR1000">
        <v>0</v>
      </c>
      <c r="KS1000">
        <v>1</v>
      </c>
      <c r="KT1000">
        <v>0</v>
      </c>
      <c r="KU1000">
        <v>1</v>
      </c>
      <c r="KV1000">
        <v>0</v>
      </c>
      <c r="KW1000">
        <v>0</v>
      </c>
      <c r="KX1000">
        <v>0</v>
      </c>
      <c r="KY1000">
        <v>0</v>
      </c>
      <c r="KZ1000">
        <v>0</v>
      </c>
      <c r="LA1000">
        <v>0</v>
      </c>
      <c r="LB1000">
        <v>0</v>
      </c>
      <c r="LC1000">
        <v>0</v>
      </c>
      <c r="LD1000">
        <v>1</v>
      </c>
      <c r="LE1000">
        <v>0</v>
      </c>
      <c r="LF1000">
        <v>0</v>
      </c>
      <c r="LG1000">
        <v>0</v>
      </c>
      <c r="LH1000">
        <v>0</v>
      </c>
    </row>
    <row r="1001" spans="1:320" s="34" customFormat="1" ht="15" customHeight="1" x14ac:dyDescent="0.25">
      <c r="A1001" s="45">
        <v>206490940</v>
      </c>
      <c r="B1001" s="45" t="s">
        <v>7248</v>
      </c>
      <c r="C1001" s="46">
        <v>45292</v>
      </c>
      <c r="D1001" s="46">
        <v>45657</v>
      </c>
      <c r="E1001" s="47">
        <v>366</v>
      </c>
      <c r="F1001" s="45" t="s">
        <v>883</v>
      </c>
      <c r="G1001" s="45" t="s">
        <v>884</v>
      </c>
      <c r="H1001" s="45" t="s">
        <v>1628</v>
      </c>
      <c r="I1001" s="45" t="s">
        <v>886</v>
      </c>
      <c r="J1001" s="45" t="s">
        <v>887</v>
      </c>
      <c r="K1001" s="45" t="s">
        <v>1344</v>
      </c>
      <c r="L1001" s="45" t="s">
        <v>7249</v>
      </c>
      <c r="M1001" s="45" t="s">
        <v>7250</v>
      </c>
      <c r="N1001" s="45" t="s">
        <v>7251</v>
      </c>
      <c r="O1001" s="45" t="s">
        <v>1631</v>
      </c>
      <c r="P1001" s="45" t="s">
        <v>7252</v>
      </c>
      <c r="Q1001" s="45" t="s">
        <v>7253</v>
      </c>
      <c r="R1001" t="s">
        <v>7254</v>
      </c>
      <c r="S1001" s="45" t="s">
        <v>884</v>
      </c>
      <c r="T1001"/>
      <c r="U1001" s="47">
        <v>181</v>
      </c>
      <c r="V1001" s="47">
        <v>181</v>
      </c>
      <c r="W1001" s="47" t="s">
        <v>913</v>
      </c>
      <c r="X1001" s="47">
        <v>66246</v>
      </c>
      <c r="Y1001" s="47">
        <v>53234</v>
      </c>
      <c r="Z1001" s="48">
        <v>189.75</v>
      </c>
      <c r="AA1001" s="44">
        <v>142</v>
      </c>
      <c r="AB1001" s="44">
        <v>125</v>
      </c>
      <c r="AC1001" s="44">
        <v>3682</v>
      </c>
      <c r="AD1001" s="44"/>
      <c r="AE1001" s="44">
        <v>22449</v>
      </c>
      <c r="AF1001" s="44">
        <v>26645</v>
      </c>
      <c r="AG1001" s="44">
        <v>18</v>
      </c>
      <c r="AH1001" s="47"/>
      <c r="AI1001" s="47">
        <v>440</v>
      </c>
      <c r="AJ1001"/>
      <c r="AK1001" t="s">
        <v>914</v>
      </c>
      <c r="AL1001">
        <v>34816</v>
      </c>
      <c r="AM1001"/>
      <c r="AN1001">
        <v>18418</v>
      </c>
      <c r="AO1001"/>
      <c r="AP1001"/>
      <c r="AQ1001"/>
      <c r="AR1001" s="44"/>
      <c r="AS1001" s="44"/>
      <c r="AT1001" s="44"/>
      <c r="AU1001" s="44">
        <v>27617445</v>
      </c>
      <c r="AV1001" s="44">
        <v>1322070</v>
      </c>
      <c r="AW1001" s="44">
        <v>-183863</v>
      </c>
      <c r="AX1001" s="44">
        <v>37846</v>
      </c>
      <c r="AY1001" s="44">
        <v>29161224</v>
      </c>
      <c r="AZ1001" s="21">
        <v>24862134</v>
      </c>
      <c r="BA1001" s="21">
        <v>4299090</v>
      </c>
      <c r="BB1001" s="44"/>
      <c r="BC1001" s="44"/>
      <c r="BD1001" s="44"/>
      <c r="BE1001" s="44">
        <v>4299090</v>
      </c>
      <c r="BF1001" s="44">
        <v>1634250</v>
      </c>
      <c r="BG1001" s="44"/>
      <c r="BH1001" s="44">
        <v>14081715</v>
      </c>
      <c r="BI1001" s="21">
        <v>11697155</v>
      </c>
      <c r="BJ1001" s="21">
        <v>8100</v>
      </c>
      <c r="BK1001" s="21"/>
      <c r="BL1001" s="21">
        <v>196225</v>
      </c>
      <c r="BM1001" s="21"/>
      <c r="BN1001" s="21">
        <v>15322231</v>
      </c>
      <c r="BO1001" s="21"/>
      <c r="BP1001" s="21">
        <v>12295214</v>
      </c>
      <c r="BQ1001" s="44"/>
      <c r="BR1001" s="21"/>
      <c r="BS1001" s="44"/>
      <c r="BT1001" s="21"/>
      <c r="BU1001" s="44"/>
      <c r="BV1001" s="21"/>
      <c r="BW1001" s="44">
        <v>817816</v>
      </c>
      <c r="BX1001" s="21"/>
      <c r="BY1001" s="21"/>
      <c r="BZ1001" s="21"/>
      <c r="CA1001" s="44">
        <v>185309</v>
      </c>
      <c r="CB1001" s="44"/>
      <c r="CC1001" s="44">
        <v>312101</v>
      </c>
      <c r="CD1001" s="44"/>
      <c r="CE1001" s="44">
        <v>3740</v>
      </c>
      <c r="CF1001" s="44"/>
      <c r="CG1001" s="44"/>
      <c r="CH1001" s="44"/>
      <c r="CI1001" s="21">
        <v>3104</v>
      </c>
      <c r="CJ1001" s="44"/>
      <c r="CK1001" s="21"/>
      <c r="CL1001" s="44"/>
      <c r="CM1001" s="44">
        <v>87495</v>
      </c>
      <c r="CN1001" s="44">
        <v>0</v>
      </c>
      <c r="CO1001" s="44">
        <v>463801</v>
      </c>
      <c r="CP1001" s="44">
        <v>0</v>
      </c>
      <c r="CQ1001" s="21">
        <v>304450</v>
      </c>
      <c r="CR1001" s="44">
        <v>155943</v>
      </c>
      <c r="CS1001" s="44">
        <v>0</v>
      </c>
      <c r="CT1001" s="44">
        <v>30364</v>
      </c>
      <c r="CU1001" s="44"/>
      <c r="CV1001" s="44">
        <v>280017</v>
      </c>
      <c r="CW1001" s="21"/>
      <c r="CX1001" s="21"/>
      <c r="CY1001" s="21"/>
      <c r="CZ1001" s="21"/>
      <c r="DA1001" s="21"/>
      <c r="DB1001" s="21"/>
      <c r="DC1001" s="21"/>
      <c r="DD1001" s="21"/>
      <c r="DE1001" s="44"/>
      <c r="DF1001" s="21"/>
      <c r="DG1001" s="44"/>
      <c r="DH1001" s="21"/>
      <c r="DI1001" s="44"/>
      <c r="DJ1001" s="44"/>
      <c r="DK1001" s="44"/>
      <c r="DL1001" s="44"/>
      <c r="DM1001" s="21"/>
      <c r="DN1001" s="44"/>
      <c r="DO1001" s="44"/>
      <c r="DP1001" s="44"/>
      <c r="DQ1001" s="44"/>
      <c r="DR1001" s="44"/>
      <c r="DS1001" s="44"/>
      <c r="DT1001" s="44"/>
      <c r="DU1001" s="44"/>
      <c r="DV1001" s="44"/>
      <c r="DW1001" s="44"/>
      <c r="DX1001" s="44"/>
      <c r="DY1001" s="44"/>
      <c r="DZ1001" s="44"/>
      <c r="EA1001" s="44"/>
      <c r="EB1001" s="21"/>
      <c r="EC1001" s="44">
        <v>-1088889</v>
      </c>
      <c r="ED1001" s="44"/>
      <c r="EE1001" s="21"/>
      <c r="EF1001" s="44"/>
      <c r="EG1001" s="21">
        <v>243303</v>
      </c>
      <c r="EH1001" s="44"/>
      <c r="EI1001" s="21">
        <v>655624</v>
      </c>
      <c r="EJ1001" s="44"/>
      <c r="EK1001" s="44">
        <v>6099</v>
      </c>
      <c r="EL1001" s="21"/>
      <c r="EM1001" s="44"/>
      <c r="EN1001" s="44"/>
      <c r="EO1001" s="44"/>
      <c r="EP1001" s="21"/>
      <c r="EQ1001" s="21"/>
      <c r="ER1001" s="21"/>
      <c r="ES1001" s="21"/>
      <c r="ET1001" s="44"/>
      <c r="EU1001" s="21"/>
      <c r="EV1001" s="44"/>
      <c r="EW1001" s="21"/>
      <c r="EX1001" s="44"/>
      <c r="EY1001" s="44"/>
      <c r="EZ1001" s="21"/>
      <c r="FA1001" s="21"/>
      <c r="FB1001" s="44"/>
      <c r="FC1001" s="44"/>
      <c r="FD1001" s="21"/>
      <c r="FE1001" s="112"/>
      <c r="FF1001" s="44"/>
      <c r="FG1001" s="44">
        <v>13464695</v>
      </c>
      <c r="FH1001" s="44">
        <v>2804750</v>
      </c>
      <c r="FI1001" s="44">
        <v>8592689</v>
      </c>
      <c r="FJ1001" s="44">
        <v>541856</v>
      </c>
      <c r="FK1001" s="44">
        <v>8341773</v>
      </c>
      <c r="FL1001" s="44"/>
      <c r="FM1001" s="44">
        <v>4325656</v>
      </c>
      <c r="FN1001" s="44"/>
      <c r="FO1001" s="44"/>
      <c r="FP1001" s="44"/>
      <c r="FQ1001" s="44"/>
      <c r="FR1001" s="44"/>
      <c r="FS1001" s="44"/>
      <c r="FT1001" s="44">
        <v>85774</v>
      </c>
      <c r="FU1001" s="44"/>
      <c r="FV1001" s="21">
        <v>477976</v>
      </c>
      <c r="FW1001" s="44"/>
      <c r="FX1001" s="44">
        <v>308146</v>
      </c>
      <c r="FY1001" s="44">
        <v>218936</v>
      </c>
      <c r="FZ1001" s="44"/>
      <c r="GA1001" s="44">
        <v>100502</v>
      </c>
      <c r="GB1001" s="44"/>
      <c r="GC1001" s="44">
        <v>357838</v>
      </c>
      <c r="GD1001" s="44">
        <v>798586</v>
      </c>
      <c r="GE1001" s="44">
        <v>961954</v>
      </c>
      <c r="GF1001" s="44">
        <v>379668</v>
      </c>
      <c r="GG1001" s="44">
        <v>1684058</v>
      </c>
      <c r="GH1001" s="44">
        <v>353419</v>
      </c>
      <c r="GI1001" s="44">
        <v>250718</v>
      </c>
      <c r="GJ1001" s="44"/>
      <c r="GK1001" s="44">
        <v>3865384</v>
      </c>
      <c r="GL1001" s="44"/>
      <c r="GM1001" s="44">
        <v>2309122</v>
      </c>
      <c r="GN1001" s="44"/>
      <c r="GO1001" s="44"/>
      <c r="GP1001" s="44"/>
      <c r="GQ1001" s="44">
        <v>73</v>
      </c>
      <c r="GR1001" s="44">
        <v>42551</v>
      </c>
      <c r="GS1001" s="44">
        <v>9135798</v>
      </c>
      <c r="GT1001" s="44"/>
      <c r="GU1001" s="21"/>
      <c r="GV1001" s="44"/>
      <c r="GW1001" s="44">
        <v>5976700</v>
      </c>
      <c r="GX1001" s="44"/>
      <c r="GY1001" s="44">
        <v>15112498</v>
      </c>
      <c r="GZ1001" s="44">
        <v>8069170</v>
      </c>
      <c r="HA1001" s="44"/>
      <c r="HB1001" s="44"/>
      <c r="HC1001" s="44">
        <v>7043328</v>
      </c>
      <c r="HD1001" s="44">
        <v>15112498</v>
      </c>
      <c r="HE1001" s="21"/>
      <c r="HF1001" s="21">
        <v>5976700</v>
      </c>
      <c r="HG1001" s="21">
        <v>63253</v>
      </c>
      <c r="HH1001" s="21"/>
      <c r="HI1001" s="21">
        <v>0</v>
      </c>
      <c r="HJ1001" s="44"/>
      <c r="HK1001" s="21"/>
      <c r="HL1001" s="21"/>
      <c r="HM1001" s="21">
        <v>0</v>
      </c>
      <c r="HN1001" s="21">
        <v>0</v>
      </c>
      <c r="HO1001" s="21"/>
      <c r="HP1001" s="44"/>
      <c r="HQ1001" s="47"/>
      <c r="HR1001" s="47"/>
      <c r="HS1001" s="47"/>
      <c r="HT1001" s="47" t="s">
        <v>2040</v>
      </c>
      <c r="HU1001" s="47">
        <v>968300.39999999991</v>
      </c>
      <c r="HV1001" s="47">
        <v>14528</v>
      </c>
      <c r="HW1001" s="47">
        <v>0</v>
      </c>
      <c r="HX1001" s="47">
        <v>27930</v>
      </c>
      <c r="HY1001" s="47">
        <v>47861</v>
      </c>
      <c r="HZ1001" s="47">
        <v>149676</v>
      </c>
      <c r="IA1001" s="47">
        <v>0</v>
      </c>
      <c r="IB1001" s="47">
        <v>0</v>
      </c>
      <c r="IC1001" s="47">
        <v>0</v>
      </c>
      <c r="ID1001">
        <v>2864</v>
      </c>
      <c r="IE1001" s="47">
        <v>7052</v>
      </c>
      <c r="IF1001">
        <v>40060</v>
      </c>
      <c r="IG1001" s="47">
        <v>86</v>
      </c>
      <c r="IH1001" s="47">
        <v>37951</v>
      </c>
      <c r="II1001">
        <v>14770</v>
      </c>
      <c r="IJ1001">
        <v>8381</v>
      </c>
      <c r="IK1001"/>
      <c r="IL1001">
        <v>25317</v>
      </c>
      <c r="IM1001">
        <v>376476</v>
      </c>
      <c r="IN1001">
        <v>0</v>
      </c>
      <c r="IO1001">
        <v>0</v>
      </c>
      <c r="IP1001">
        <v>0</v>
      </c>
      <c r="IQ1001">
        <v>0</v>
      </c>
      <c r="IR1001">
        <v>0</v>
      </c>
      <c r="IS1001">
        <v>0</v>
      </c>
      <c r="IT1001">
        <v>0</v>
      </c>
      <c r="IU1001">
        <v>1278434</v>
      </c>
      <c r="IV1001">
        <v>0</v>
      </c>
      <c r="IW1001">
        <v>1781158</v>
      </c>
      <c r="IX1001">
        <v>2378250</v>
      </c>
      <c r="IY1001">
        <v>4553165</v>
      </c>
      <c r="IZ1001">
        <v>0</v>
      </c>
      <c r="JA1001">
        <v>0</v>
      </c>
      <c r="JB1001">
        <v>0</v>
      </c>
      <c r="JC1001">
        <v>79662</v>
      </c>
      <c r="JD1001">
        <v>161972</v>
      </c>
      <c r="JE1001">
        <v>733422</v>
      </c>
      <c r="JF1001">
        <v>1537</v>
      </c>
      <c r="JG1001">
        <v>800409</v>
      </c>
      <c r="JH1001">
        <v>290376</v>
      </c>
      <c r="JI1001">
        <v>191434</v>
      </c>
      <c r="JJ1001"/>
      <c r="JK1001">
        <v>1214876</v>
      </c>
      <c r="JL1001">
        <v>13464695</v>
      </c>
      <c r="JM1001">
        <v>0</v>
      </c>
      <c r="JN1001">
        <v>0</v>
      </c>
      <c r="JO1001">
        <v>0</v>
      </c>
      <c r="JP1001">
        <v>0</v>
      </c>
      <c r="JQ1001">
        <v>0</v>
      </c>
      <c r="JR1001">
        <v>0</v>
      </c>
      <c r="JS1001">
        <v>0</v>
      </c>
      <c r="JT1001"/>
      <c r="JU1001"/>
      <c r="JV1001"/>
      <c r="JW1001"/>
      <c r="JX1001"/>
      <c r="JY1001">
        <v>2864</v>
      </c>
      <c r="JZ1001"/>
      <c r="KA1001"/>
      <c r="KB1001"/>
      <c r="KC1001"/>
      <c r="KD1001"/>
      <c r="KE1001">
        <v>79662</v>
      </c>
      <c r="KF1001">
        <v>135</v>
      </c>
      <c r="KG1001">
        <v>173</v>
      </c>
      <c r="KH1001">
        <v>130</v>
      </c>
      <c r="KI1001">
        <v>66</v>
      </c>
      <c r="KJ1001">
        <v>92</v>
      </c>
      <c r="KK1001">
        <v>65</v>
      </c>
      <c r="KL1001">
        <v>45</v>
      </c>
      <c r="KM1001">
        <v>65</v>
      </c>
      <c r="KN1001">
        <v>45</v>
      </c>
      <c r="KO1001">
        <v>1</v>
      </c>
      <c r="KP1001">
        <v>0</v>
      </c>
      <c r="KQ1001">
        <v>0</v>
      </c>
      <c r="KR1001">
        <v>0</v>
      </c>
      <c r="KS1001">
        <v>0</v>
      </c>
      <c r="KT1001">
        <v>1</v>
      </c>
      <c r="KU1001">
        <v>1</v>
      </c>
      <c r="KV1001">
        <v>0</v>
      </c>
      <c r="KW1001">
        <v>1</v>
      </c>
      <c r="KX1001">
        <v>0</v>
      </c>
      <c r="KY1001">
        <v>0</v>
      </c>
      <c r="KZ1001">
        <v>0</v>
      </c>
      <c r="LA1001">
        <v>0</v>
      </c>
      <c r="LB1001">
        <v>0</v>
      </c>
      <c r="LC1001">
        <v>0</v>
      </c>
      <c r="LD1001">
        <v>1</v>
      </c>
      <c r="LE1001">
        <v>0</v>
      </c>
      <c r="LF1001">
        <v>0</v>
      </c>
      <c r="LG1001">
        <v>0</v>
      </c>
      <c r="LH1001">
        <v>0</v>
      </c>
    </row>
    <row r="1002" spans="1:320" s="34" customFormat="1" ht="15" customHeight="1" x14ac:dyDescent="0.25">
      <c r="A1002" s="45">
        <v>206490956</v>
      </c>
      <c r="B1002" s="45" t="s">
        <v>7255</v>
      </c>
      <c r="C1002" s="46">
        <v>45292</v>
      </c>
      <c r="D1002" s="46">
        <v>45657</v>
      </c>
      <c r="E1002" s="47">
        <v>366</v>
      </c>
      <c r="F1002" s="45" t="s">
        <v>883</v>
      </c>
      <c r="G1002" s="45" t="s">
        <v>884</v>
      </c>
      <c r="H1002" s="45" t="s">
        <v>1628</v>
      </c>
      <c r="I1002" s="45" t="s">
        <v>886</v>
      </c>
      <c r="J1002" s="45" t="s">
        <v>887</v>
      </c>
      <c r="K1002" s="45" t="s">
        <v>1344</v>
      </c>
      <c r="L1002" s="45" t="s">
        <v>7249</v>
      </c>
      <c r="M1002" s="45" t="s">
        <v>7256</v>
      </c>
      <c r="N1002" s="45" t="s">
        <v>7257</v>
      </c>
      <c r="O1002" s="45" t="s">
        <v>7258</v>
      </c>
      <c r="P1002" s="45" t="s">
        <v>7259</v>
      </c>
      <c r="Q1002" s="45" t="s">
        <v>7260</v>
      </c>
      <c r="R1002" t="s">
        <v>7261</v>
      </c>
      <c r="S1002" s="45" t="s">
        <v>884</v>
      </c>
      <c r="T1002"/>
      <c r="U1002" s="47">
        <v>66</v>
      </c>
      <c r="V1002" s="47">
        <v>66</v>
      </c>
      <c r="W1002" s="47" t="s">
        <v>894</v>
      </c>
      <c r="X1002" s="47">
        <v>24156</v>
      </c>
      <c r="Y1002" s="47">
        <v>31315</v>
      </c>
      <c r="Z1002" s="48">
        <v>304.14999999999998</v>
      </c>
      <c r="AA1002" s="44">
        <v>644</v>
      </c>
      <c r="AB1002" s="44">
        <v>608</v>
      </c>
      <c r="AC1002" s="44">
        <v>4637</v>
      </c>
      <c r="AD1002" s="44"/>
      <c r="AE1002" s="44">
        <v>17474</v>
      </c>
      <c r="AF1002" s="44"/>
      <c r="AG1002" s="44">
        <v>7700</v>
      </c>
      <c r="AH1002" s="47"/>
      <c r="AI1002" s="47">
        <v>127</v>
      </c>
      <c r="AJ1002">
        <v>1377</v>
      </c>
      <c r="AK1002" t="s">
        <v>895</v>
      </c>
      <c r="AL1002">
        <v>31315</v>
      </c>
      <c r="AM1002"/>
      <c r="AN1002"/>
      <c r="AO1002"/>
      <c r="AP1002"/>
      <c r="AQ1002"/>
      <c r="AR1002" s="44"/>
      <c r="AS1002" s="44"/>
      <c r="AT1002" s="44"/>
      <c r="AU1002" s="44">
        <v>13128720</v>
      </c>
      <c r="AV1002" s="44">
        <v>7442644</v>
      </c>
      <c r="AW1002" s="44">
        <v>2125641</v>
      </c>
      <c r="AX1002" s="44">
        <v>278139</v>
      </c>
      <c r="AY1002" s="44">
        <v>18723862</v>
      </c>
      <c r="AZ1002" s="21">
        <v>17771221</v>
      </c>
      <c r="BA1002" s="21">
        <v>952641</v>
      </c>
      <c r="BB1002" s="44">
        <v>1290</v>
      </c>
      <c r="BC1002" s="44"/>
      <c r="BD1002" s="44"/>
      <c r="BE1002" s="44">
        <v>953931</v>
      </c>
      <c r="BF1002" s="44">
        <v>1867450</v>
      </c>
      <c r="BG1002" s="44"/>
      <c r="BH1002" s="44">
        <v>7407474</v>
      </c>
      <c r="BI1002" s="21"/>
      <c r="BJ1002" s="21">
        <v>3217668</v>
      </c>
      <c r="BK1002" s="21"/>
      <c r="BL1002" s="21">
        <v>49535</v>
      </c>
      <c r="BM1002" s="21">
        <v>586593</v>
      </c>
      <c r="BN1002" s="21">
        <v>13128720</v>
      </c>
      <c r="BO1002" s="21"/>
      <c r="BP1002" s="21"/>
      <c r="BQ1002" s="44"/>
      <c r="BR1002" s="21"/>
      <c r="BS1002" s="44"/>
      <c r="BT1002" s="21"/>
      <c r="BU1002" s="44"/>
      <c r="BV1002" s="21"/>
      <c r="BW1002" s="44">
        <v>2520626</v>
      </c>
      <c r="BX1002" s="21"/>
      <c r="BY1002" s="21"/>
      <c r="BZ1002" s="21"/>
      <c r="CA1002" s="44">
        <v>67328</v>
      </c>
      <c r="CB1002" s="44"/>
      <c r="CC1002" s="44"/>
      <c r="CD1002" s="44"/>
      <c r="CE1002" s="44">
        <v>4848456</v>
      </c>
      <c r="CF1002" s="44"/>
      <c r="CG1002" s="44"/>
      <c r="CH1002" s="44"/>
      <c r="CI1002" s="21">
        <v>2250</v>
      </c>
      <c r="CJ1002" s="44"/>
      <c r="CK1002" s="21">
        <v>3984</v>
      </c>
      <c r="CL1002" s="44"/>
      <c r="CM1002" s="44">
        <v>54204</v>
      </c>
      <c r="CN1002" s="44">
        <v>94121</v>
      </c>
      <c r="CO1002" s="44">
        <v>3335599</v>
      </c>
      <c r="CP1002" s="44">
        <v>0</v>
      </c>
      <c r="CQ1002" s="21">
        <v>2664935</v>
      </c>
      <c r="CR1002" s="44">
        <v>79911</v>
      </c>
      <c r="CS1002" s="44">
        <v>849705</v>
      </c>
      <c r="CT1002" s="44">
        <v>211882</v>
      </c>
      <c r="CU1002" s="44"/>
      <c r="CV1002" s="44">
        <v>152287</v>
      </c>
      <c r="CW1002" s="21"/>
      <c r="CX1002" s="21"/>
      <c r="CY1002" s="21"/>
      <c r="CZ1002" s="21"/>
      <c r="DA1002" s="21"/>
      <c r="DB1002" s="21"/>
      <c r="DC1002" s="21"/>
      <c r="DD1002" s="21"/>
      <c r="DE1002" s="44"/>
      <c r="DF1002" s="21"/>
      <c r="DG1002" s="44"/>
      <c r="DH1002" s="21"/>
      <c r="DI1002" s="44"/>
      <c r="DJ1002" s="44"/>
      <c r="DK1002" s="44"/>
      <c r="DL1002" s="44"/>
      <c r="DM1002" s="21"/>
      <c r="DN1002" s="44"/>
      <c r="DO1002" s="44"/>
      <c r="DP1002" s="44"/>
      <c r="DQ1002" s="44"/>
      <c r="DR1002" s="44"/>
      <c r="DS1002" s="44"/>
      <c r="DT1002" s="44"/>
      <c r="DU1002" s="44"/>
      <c r="DV1002" s="44"/>
      <c r="DW1002" s="44"/>
      <c r="DX1002" s="44"/>
      <c r="DY1002" s="44">
        <v>-6</v>
      </c>
      <c r="DZ1002" s="44"/>
      <c r="EA1002" s="44"/>
      <c r="EB1002" s="21"/>
      <c r="EC1002" s="44">
        <v>-936467</v>
      </c>
      <c r="ED1002" s="44"/>
      <c r="EE1002" s="21"/>
      <c r="EF1002" s="44"/>
      <c r="EG1002" s="21">
        <v>785136</v>
      </c>
      <c r="EH1002" s="44"/>
      <c r="EI1002" s="21"/>
      <c r="EJ1002" s="44"/>
      <c r="EK1002" s="44">
        <v>2214943</v>
      </c>
      <c r="EL1002" s="21"/>
      <c r="EM1002" s="44"/>
      <c r="EN1002" s="44"/>
      <c r="EO1002" s="44">
        <v>62035</v>
      </c>
      <c r="EP1002" s="21"/>
      <c r="EQ1002" s="21"/>
      <c r="ER1002" s="21"/>
      <c r="ES1002" s="21"/>
      <c r="ET1002" s="44"/>
      <c r="EU1002" s="21"/>
      <c r="EV1002" s="44"/>
      <c r="EW1002" s="21"/>
      <c r="EX1002" s="44"/>
      <c r="EY1002" s="44"/>
      <c r="EZ1002" s="21"/>
      <c r="FA1002" s="21"/>
      <c r="FB1002" s="44"/>
      <c r="FC1002" s="44"/>
      <c r="FD1002" s="21"/>
      <c r="FE1002" s="112"/>
      <c r="FF1002" s="44"/>
      <c r="FG1002" s="44">
        <v>9204720</v>
      </c>
      <c r="FH1002" s="44">
        <v>2544727</v>
      </c>
      <c r="FI1002" s="44">
        <v>6021774</v>
      </c>
      <c r="FJ1002" s="44">
        <v>277267</v>
      </c>
      <c r="FK1002" s="44">
        <v>7276284</v>
      </c>
      <c r="FL1002" s="44"/>
      <c r="FM1002" s="44"/>
      <c r="FN1002" s="44"/>
      <c r="FO1002" s="44"/>
      <c r="FP1002" s="44"/>
      <c r="FQ1002" s="44"/>
      <c r="FR1002" s="44"/>
      <c r="FS1002" s="44"/>
      <c r="FT1002" s="44">
        <v>5105</v>
      </c>
      <c r="FU1002" s="44">
        <v>51363</v>
      </c>
      <c r="FV1002" s="21">
        <v>858103</v>
      </c>
      <c r="FW1002" s="44">
        <v>3978</v>
      </c>
      <c r="FX1002" s="44">
        <v>488558</v>
      </c>
      <c r="FY1002" s="44">
        <v>110477</v>
      </c>
      <c r="FZ1002" s="44">
        <v>430696</v>
      </c>
      <c r="GA1002" s="44">
        <v>63867</v>
      </c>
      <c r="GB1002" s="44"/>
      <c r="GC1002" s="44">
        <v>66208</v>
      </c>
      <c r="GD1002" s="44">
        <v>563637</v>
      </c>
      <c r="GE1002" s="44">
        <v>417518</v>
      </c>
      <c r="GF1002" s="44">
        <v>178348</v>
      </c>
      <c r="GG1002" s="44">
        <v>1385972</v>
      </c>
      <c r="GH1002" s="44">
        <v>231900</v>
      </c>
      <c r="GI1002" s="44">
        <v>204858</v>
      </c>
      <c r="GJ1002" s="44">
        <v>217803</v>
      </c>
      <c r="GK1002" s="44">
        <v>3738021</v>
      </c>
      <c r="GL1002" s="44">
        <v>342212</v>
      </c>
      <c r="GM1002" s="44">
        <v>819071</v>
      </c>
      <c r="GN1002" s="44">
        <v>23630</v>
      </c>
      <c r="GO1002" s="44">
        <v>15656</v>
      </c>
      <c r="GP1002" s="44"/>
      <c r="GQ1002" s="44"/>
      <c r="GR1002" s="44">
        <v>277956</v>
      </c>
      <c r="GS1002" s="44">
        <v>3476586</v>
      </c>
      <c r="GT1002" s="44"/>
      <c r="GU1002" s="21">
        <v>1268849</v>
      </c>
      <c r="GV1002" s="44"/>
      <c r="GW1002" s="44">
        <v>4208357</v>
      </c>
      <c r="GX1002" s="44"/>
      <c r="GY1002" s="44">
        <v>8953792</v>
      </c>
      <c r="GZ1002" s="44">
        <v>4545192</v>
      </c>
      <c r="HA1002" s="44"/>
      <c r="HB1002" s="44"/>
      <c r="HC1002" s="44">
        <v>4408600</v>
      </c>
      <c r="HD1002" s="44">
        <v>8953792</v>
      </c>
      <c r="HE1002" s="21"/>
      <c r="HF1002" s="21"/>
      <c r="HG1002" s="21"/>
      <c r="HH1002" s="21"/>
      <c r="HI1002" s="21">
        <v>0</v>
      </c>
      <c r="HJ1002" s="44"/>
      <c r="HK1002" s="21">
        <v>4280887</v>
      </c>
      <c r="HL1002" s="21">
        <v>1632809</v>
      </c>
      <c r="HM1002" s="21">
        <v>5913696</v>
      </c>
      <c r="HN1002" s="21">
        <v>-4644847</v>
      </c>
      <c r="HO1002" s="21"/>
      <c r="HP1002" s="44"/>
      <c r="HQ1002" s="47"/>
      <c r="HR1002" s="47"/>
      <c r="HS1002" s="47"/>
      <c r="HT1002" s="47" t="s">
        <v>2425</v>
      </c>
      <c r="HU1002" s="47">
        <v>181807.68</v>
      </c>
      <c r="HV1002" s="47">
        <v>2334</v>
      </c>
      <c r="HW1002" s="47">
        <v>0</v>
      </c>
      <c r="HX1002" s="47">
        <v>16312</v>
      </c>
      <c r="HY1002" s="47">
        <v>37461</v>
      </c>
      <c r="HZ1002" s="47">
        <v>94265</v>
      </c>
      <c r="IA1002" s="47">
        <v>0</v>
      </c>
      <c r="IB1002" s="47">
        <v>0</v>
      </c>
      <c r="IC1002" s="47">
        <v>0</v>
      </c>
      <c r="ID1002">
        <v>21782</v>
      </c>
      <c r="IE1002" s="47">
        <v>3233</v>
      </c>
      <c r="IF1002">
        <v>10860</v>
      </c>
      <c r="IG1002" s="47">
        <v>5176</v>
      </c>
      <c r="IH1002" s="47">
        <v>24904</v>
      </c>
      <c r="II1002">
        <v>5787</v>
      </c>
      <c r="IJ1002">
        <v>5747</v>
      </c>
      <c r="IK1002">
        <v>4022</v>
      </c>
      <c r="IL1002">
        <v>19281</v>
      </c>
      <c r="IM1002">
        <v>251164</v>
      </c>
      <c r="IN1002">
        <v>0</v>
      </c>
      <c r="IO1002">
        <v>0</v>
      </c>
      <c r="IP1002">
        <v>0</v>
      </c>
      <c r="IQ1002">
        <v>144</v>
      </c>
      <c r="IR1002">
        <v>0</v>
      </c>
      <c r="IS1002">
        <v>0</v>
      </c>
      <c r="IT1002">
        <v>144</v>
      </c>
      <c r="IU1002">
        <v>268193</v>
      </c>
      <c r="IV1002">
        <v>0</v>
      </c>
      <c r="IW1002">
        <v>998781</v>
      </c>
      <c r="IX1002">
        <v>1994052</v>
      </c>
      <c r="IY1002">
        <v>2351919</v>
      </c>
      <c r="IZ1002">
        <v>0</v>
      </c>
      <c r="JA1002">
        <v>0</v>
      </c>
      <c r="JB1002">
        <v>0</v>
      </c>
      <c r="JC1002">
        <v>1151604</v>
      </c>
      <c r="JD1002">
        <v>81516</v>
      </c>
      <c r="JE1002">
        <v>288887</v>
      </c>
      <c r="JF1002">
        <v>107761</v>
      </c>
      <c r="JG1002">
        <v>660946</v>
      </c>
      <c r="JH1002">
        <v>189300</v>
      </c>
      <c r="JI1002">
        <v>148604</v>
      </c>
      <c r="JJ1002">
        <v>175620</v>
      </c>
      <c r="JK1002">
        <v>787538</v>
      </c>
      <c r="JL1002">
        <v>9204721</v>
      </c>
      <c r="JM1002">
        <v>0</v>
      </c>
      <c r="JN1002">
        <v>0</v>
      </c>
      <c r="JO1002">
        <v>0</v>
      </c>
      <c r="JP1002">
        <v>7919</v>
      </c>
      <c r="JQ1002">
        <v>0</v>
      </c>
      <c r="JR1002">
        <v>0</v>
      </c>
      <c r="JS1002">
        <v>7919</v>
      </c>
      <c r="JT1002"/>
      <c r="JU1002"/>
      <c r="JV1002"/>
      <c r="JW1002"/>
      <c r="JX1002"/>
      <c r="JY1002">
        <v>21782</v>
      </c>
      <c r="JZ1002"/>
      <c r="KA1002"/>
      <c r="KB1002"/>
      <c r="KC1002"/>
      <c r="KD1002"/>
      <c r="KE1002">
        <v>1151604</v>
      </c>
      <c r="KF1002">
        <v>172</v>
      </c>
      <c r="KG1002">
        <v>221</v>
      </c>
      <c r="KH1002">
        <v>116</v>
      </c>
      <c r="KI1002">
        <v>108</v>
      </c>
      <c r="KJ1002">
        <v>135</v>
      </c>
      <c r="KK1002">
        <v>71</v>
      </c>
      <c r="KL1002">
        <v>64</v>
      </c>
      <c r="KM1002">
        <v>83</v>
      </c>
      <c r="KN1002">
        <v>44</v>
      </c>
      <c r="KO1002">
        <v>1</v>
      </c>
      <c r="KP1002">
        <v>0</v>
      </c>
      <c r="KQ1002">
        <v>0</v>
      </c>
      <c r="KR1002">
        <v>0</v>
      </c>
      <c r="KS1002">
        <v>1</v>
      </c>
      <c r="KT1002">
        <v>0</v>
      </c>
      <c r="KU1002">
        <v>1</v>
      </c>
      <c r="KV1002">
        <v>0</v>
      </c>
      <c r="KW1002">
        <v>0</v>
      </c>
      <c r="KX1002">
        <v>0</v>
      </c>
      <c r="KY1002">
        <v>0</v>
      </c>
      <c r="KZ1002">
        <v>0</v>
      </c>
      <c r="LA1002">
        <v>0</v>
      </c>
      <c r="LB1002">
        <v>0</v>
      </c>
      <c r="LC1002">
        <v>0</v>
      </c>
      <c r="LD1002">
        <v>1</v>
      </c>
      <c r="LE1002">
        <v>0</v>
      </c>
      <c r="LF1002">
        <v>0</v>
      </c>
      <c r="LG1002">
        <v>0</v>
      </c>
      <c r="LH1002">
        <v>0</v>
      </c>
    </row>
    <row r="1003" spans="1:320" s="34" customFormat="1" ht="15" customHeight="1" x14ac:dyDescent="0.25">
      <c r="A1003" s="45">
        <v>206490961</v>
      </c>
      <c r="B1003" s="45" t="s">
        <v>7262</v>
      </c>
      <c r="C1003" s="46">
        <v>45292</v>
      </c>
      <c r="D1003" s="46">
        <v>45657</v>
      </c>
      <c r="E1003" s="47">
        <v>366</v>
      </c>
      <c r="F1003" s="45" t="s">
        <v>883</v>
      </c>
      <c r="G1003" s="45" t="s">
        <v>884</v>
      </c>
      <c r="H1003" s="45" t="s">
        <v>1628</v>
      </c>
      <c r="I1003" s="45" t="s">
        <v>886</v>
      </c>
      <c r="J1003" s="45" t="s">
        <v>887</v>
      </c>
      <c r="K1003" s="45" t="s">
        <v>1344</v>
      </c>
      <c r="L1003" s="45" t="s">
        <v>7241</v>
      </c>
      <c r="M1003" s="45" t="s">
        <v>7263</v>
      </c>
      <c r="N1003" s="45" t="s">
        <v>7264</v>
      </c>
      <c r="O1003" s="45" t="s">
        <v>7244</v>
      </c>
      <c r="P1003" s="45" t="s">
        <v>7245</v>
      </c>
      <c r="Q1003" s="45" t="s">
        <v>7265</v>
      </c>
      <c r="R1003" t="s">
        <v>7266</v>
      </c>
      <c r="S1003" s="45" t="s">
        <v>893</v>
      </c>
      <c r="T1003"/>
      <c r="U1003" s="47">
        <v>98</v>
      </c>
      <c r="V1003" s="47">
        <v>98</v>
      </c>
      <c r="W1003" s="47" t="s">
        <v>894</v>
      </c>
      <c r="X1003" s="47">
        <v>35868</v>
      </c>
      <c r="Y1003" s="47">
        <v>32401</v>
      </c>
      <c r="Z1003" s="48">
        <v>210.59</v>
      </c>
      <c r="AA1003" s="44">
        <v>268</v>
      </c>
      <c r="AB1003" s="44">
        <v>270</v>
      </c>
      <c r="AC1003" s="44">
        <v>2739</v>
      </c>
      <c r="AD1003" s="44"/>
      <c r="AE1003" s="44">
        <v>3443</v>
      </c>
      <c r="AF1003" s="44">
        <v>21397</v>
      </c>
      <c r="AG1003" s="44"/>
      <c r="AH1003" s="47">
        <v>2283</v>
      </c>
      <c r="AI1003" s="47">
        <v>356</v>
      </c>
      <c r="AJ1003">
        <v>2183</v>
      </c>
      <c r="AK1003" t="s">
        <v>895</v>
      </c>
      <c r="AL1003">
        <v>32401</v>
      </c>
      <c r="AM1003"/>
      <c r="AN1003"/>
      <c r="AO1003"/>
      <c r="AP1003"/>
      <c r="AQ1003"/>
      <c r="AR1003" s="44"/>
      <c r="AS1003" s="44"/>
      <c r="AT1003" s="44"/>
      <c r="AU1003" s="44">
        <v>13287125</v>
      </c>
      <c r="AV1003" s="44">
        <v>949420</v>
      </c>
      <c r="AW1003" s="44">
        <v>607650</v>
      </c>
      <c r="AX1003" s="44">
        <v>1065</v>
      </c>
      <c r="AY1003" s="44">
        <v>13629960</v>
      </c>
      <c r="AZ1003" s="21">
        <v>14877743</v>
      </c>
      <c r="BA1003" s="21">
        <v>-1247783</v>
      </c>
      <c r="BB1003" s="44">
        <v>-5</v>
      </c>
      <c r="BC1003" s="44"/>
      <c r="BD1003" s="44"/>
      <c r="BE1003" s="44">
        <v>-1247788</v>
      </c>
      <c r="BF1003" s="44">
        <v>2992821</v>
      </c>
      <c r="BG1003" s="44"/>
      <c r="BH1003" s="44">
        <v>1084769</v>
      </c>
      <c r="BI1003" s="21">
        <v>7342151</v>
      </c>
      <c r="BJ1003" s="21"/>
      <c r="BK1003" s="21">
        <v>861777</v>
      </c>
      <c r="BL1003" s="21">
        <v>131100</v>
      </c>
      <c r="BM1003" s="21">
        <v>874507</v>
      </c>
      <c r="BN1003" s="21">
        <v>13287125</v>
      </c>
      <c r="BO1003" s="21"/>
      <c r="BP1003" s="21"/>
      <c r="BQ1003" s="44"/>
      <c r="BR1003" s="21"/>
      <c r="BS1003" s="44"/>
      <c r="BT1003" s="21"/>
      <c r="BU1003" s="44"/>
      <c r="BV1003" s="21"/>
      <c r="BW1003" s="44">
        <v>709243</v>
      </c>
      <c r="BX1003" s="21"/>
      <c r="BY1003" s="21"/>
      <c r="BZ1003" s="21"/>
      <c r="CA1003" s="44"/>
      <c r="CB1003" s="44"/>
      <c r="CC1003" s="44"/>
      <c r="CD1003" s="44"/>
      <c r="CE1003" s="44"/>
      <c r="CF1003" s="44"/>
      <c r="CG1003" s="44">
        <v>208630</v>
      </c>
      <c r="CH1003" s="44"/>
      <c r="CI1003" s="21">
        <v>3780</v>
      </c>
      <c r="CJ1003" s="44"/>
      <c r="CK1003" s="21">
        <v>27767</v>
      </c>
      <c r="CL1003" s="44"/>
      <c r="CM1003" s="44">
        <v>360</v>
      </c>
      <c r="CN1003" s="44">
        <v>0</v>
      </c>
      <c r="CO1003" s="44">
        <v>232058</v>
      </c>
      <c r="CP1003" s="44">
        <v>309166</v>
      </c>
      <c r="CQ1003" s="21">
        <v>260660</v>
      </c>
      <c r="CR1003" s="44">
        <v>23989</v>
      </c>
      <c r="CS1003" s="44">
        <v>114979</v>
      </c>
      <c r="CT1003" s="44">
        <v>6133</v>
      </c>
      <c r="CU1003" s="44"/>
      <c r="CV1003" s="44">
        <v>2075</v>
      </c>
      <c r="CW1003" s="21"/>
      <c r="CX1003" s="21"/>
      <c r="CY1003" s="21"/>
      <c r="CZ1003" s="21"/>
      <c r="DA1003" s="21"/>
      <c r="DB1003" s="21"/>
      <c r="DC1003" s="21"/>
      <c r="DD1003" s="21"/>
      <c r="DE1003" s="44"/>
      <c r="DF1003" s="21"/>
      <c r="DG1003" s="44"/>
      <c r="DH1003" s="21"/>
      <c r="DI1003" s="44"/>
      <c r="DJ1003" s="44"/>
      <c r="DK1003" s="44"/>
      <c r="DL1003" s="44"/>
      <c r="DM1003" s="21"/>
      <c r="DN1003" s="44"/>
      <c r="DO1003" s="44"/>
      <c r="DP1003" s="44"/>
      <c r="DQ1003" s="44"/>
      <c r="DR1003" s="44"/>
      <c r="DS1003" s="44"/>
      <c r="DT1003" s="44"/>
      <c r="DU1003" s="44"/>
      <c r="DV1003" s="44"/>
      <c r="DW1003" s="44"/>
      <c r="DX1003" s="44"/>
      <c r="DY1003" s="44"/>
      <c r="DZ1003" s="44"/>
      <c r="EA1003" s="44"/>
      <c r="EB1003" s="21"/>
      <c r="EC1003" s="44"/>
      <c r="ED1003" s="44">
        <v>365991</v>
      </c>
      <c r="EE1003" s="21"/>
      <c r="EF1003" s="44"/>
      <c r="EG1003" s="21">
        <v>-73</v>
      </c>
      <c r="EH1003" s="44"/>
      <c r="EI1003" s="21">
        <v>-253</v>
      </c>
      <c r="EJ1003" s="44"/>
      <c r="EK1003" s="44"/>
      <c r="EL1003" s="21"/>
      <c r="EM1003" s="44">
        <v>209712</v>
      </c>
      <c r="EN1003" s="44"/>
      <c r="EO1003" s="44">
        <v>32273</v>
      </c>
      <c r="EP1003" s="21"/>
      <c r="EQ1003" s="21"/>
      <c r="ER1003" s="21"/>
      <c r="ES1003" s="21"/>
      <c r="ET1003" s="44"/>
      <c r="EU1003" s="21"/>
      <c r="EV1003" s="44"/>
      <c r="EW1003" s="21"/>
      <c r="EX1003" s="44"/>
      <c r="EY1003" s="44"/>
      <c r="EZ1003" s="21"/>
      <c r="FA1003" s="21"/>
      <c r="FB1003" s="44"/>
      <c r="FC1003" s="44"/>
      <c r="FD1003" s="21"/>
      <c r="FE1003" s="112"/>
      <c r="FF1003" s="44"/>
      <c r="FG1003" s="44">
        <v>7243518</v>
      </c>
      <c r="FH1003" s="44">
        <v>1340816</v>
      </c>
      <c r="FI1003" s="44">
        <v>6293409</v>
      </c>
      <c r="FJ1003" s="44">
        <v>186128</v>
      </c>
      <c r="FK1003" s="44">
        <v>6553331</v>
      </c>
      <c r="FL1003" s="44"/>
      <c r="FM1003" s="44"/>
      <c r="FN1003" s="44"/>
      <c r="FO1003" s="44"/>
      <c r="FP1003" s="44"/>
      <c r="FQ1003" s="44"/>
      <c r="FR1003" s="44"/>
      <c r="FS1003" s="44"/>
      <c r="FT1003" s="44">
        <v>6923</v>
      </c>
      <c r="FU1003" s="44"/>
      <c r="FV1003" s="21">
        <v>269984</v>
      </c>
      <c r="FW1003" s="44"/>
      <c r="FX1003" s="44">
        <v>214859</v>
      </c>
      <c r="FY1003" s="44">
        <v>14772</v>
      </c>
      <c r="FZ1003" s="44">
        <v>138803</v>
      </c>
      <c r="GA1003" s="44">
        <v>32178</v>
      </c>
      <c r="GB1003" s="44"/>
      <c r="GC1003" s="44">
        <v>33582</v>
      </c>
      <c r="GD1003" s="44">
        <v>602547</v>
      </c>
      <c r="GE1003" s="44">
        <v>308104</v>
      </c>
      <c r="GF1003" s="44">
        <v>128613</v>
      </c>
      <c r="GG1003" s="44">
        <v>1474891</v>
      </c>
      <c r="GH1003" s="44">
        <v>142439</v>
      </c>
      <c r="GI1003" s="44">
        <v>103050</v>
      </c>
      <c r="GJ1003" s="44">
        <v>272023</v>
      </c>
      <c r="GK1003" s="44">
        <v>3326624</v>
      </c>
      <c r="GL1003" s="44">
        <v>80409</v>
      </c>
      <c r="GM1003" s="44">
        <v>881399</v>
      </c>
      <c r="GN1003" s="44">
        <v>95219</v>
      </c>
      <c r="GO1003" s="44">
        <v>10966</v>
      </c>
      <c r="GP1003" s="44"/>
      <c r="GQ1003" s="44"/>
      <c r="GR1003" s="44">
        <v>187027</v>
      </c>
      <c r="GS1003" s="44">
        <v>4619486</v>
      </c>
      <c r="GT1003" s="44"/>
      <c r="GU1003" s="21">
        <v>647453</v>
      </c>
      <c r="GV1003" s="44"/>
      <c r="GW1003" s="44">
        <v>2833</v>
      </c>
      <c r="GX1003" s="44"/>
      <c r="GY1003" s="44">
        <v>5269772</v>
      </c>
      <c r="GZ1003" s="44">
        <v>4181462</v>
      </c>
      <c r="HA1003" s="44">
        <v>326988</v>
      </c>
      <c r="HB1003" s="44"/>
      <c r="HC1003" s="44">
        <v>761322</v>
      </c>
      <c r="HD1003" s="44">
        <v>5269772</v>
      </c>
      <c r="HE1003" s="21"/>
      <c r="HF1003" s="21"/>
      <c r="HG1003" s="21"/>
      <c r="HH1003" s="21"/>
      <c r="HI1003" s="21">
        <v>0</v>
      </c>
      <c r="HJ1003" s="44"/>
      <c r="HK1003" s="21">
        <v>657689</v>
      </c>
      <c r="HL1003" s="21">
        <v>146009</v>
      </c>
      <c r="HM1003" s="21">
        <v>803698</v>
      </c>
      <c r="HN1003" s="21">
        <v>-156245</v>
      </c>
      <c r="HO1003" s="21"/>
      <c r="HP1003" s="44"/>
      <c r="HQ1003" s="47"/>
      <c r="HR1003" s="47"/>
      <c r="HS1003" s="47"/>
      <c r="HT1003" s="47" t="s">
        <v>1766</v>
      </c>
      <c r="HU1003" s="47">
        <v>752663.15999999992</v>
      </c>
      <c r="HV1003" s="47">
        <v>1747</v>
      </c>
      <c r="HW1003" s="47">
        <v>0</v>
      </c>
      <c r="HX1003" s="47">
        <v>19085</v>
      </c>
      <c r="HY1003" s="47">
        <v>46508</v>
      </c>
      <c r="HZ1003" s="47">
        <v>144908</v>
      </c>
      <c r="IA1003" s="47">
        <v>0</v>
      </c>
      <c r="IB1003" s="47">
        <v>0</v>
      </c>
      <c r="IC1003" s="47">
        <v>2089</v>
      </c>
      <c r="ID1003">
        <v>6110</v>
      </c>
      <c r="IE1003" s="47">
        <v>4618</v>
      </c>
      <c r="IF1003">
        <v>10658</v>
      </c>
      <c r="IG1003" s="47">
        <v>1516</v>
      </c>
      <c r="IH1003" s="47">
        <v>18750</v>
      </c>
      <c r="II1003">
        <v>5012</v>
      </c>
      <c r="IJ1003">
        <v>3458</v>
      </c>
      <c r="IK1003">
        <v>3956</v>
      </c>
      <c r="IL1003">
        <v>10993</v>
      </c>
      <c r="IM1003">
        <v>279408</v>
      </c>
      <c r="IN1003">
        <v>0</v>
      </c>
      <c r="IO1003">
        <v>16</v>
      </c>
      <c r="IP1003">
        <v>2784</v>
      </c>
      <c r="IQ1003">
        <v>3026</v>
      </c>
      <c r="IR1003">
        <v>0</v>
      </c>
      <c r="IS1003">
        <v>0</v>
      </c>
      <c r="IT1003">
        <v>5826</v>
      </c>
      <c r="IU1003">
        <v>159581</v>
      </c>
      <c r="IV1003">
        <v>0</v>
      </c>
      <c r="IW1003">
        <v>733825</v>
      </c>
      <c r="IX1003">
        <v>1505345</v>
      </c>
      <c r="IY1003">
        <v>2509863</v>
      </c>
      <c r="IZ1003">
        <v>0</v>
      </c>
      <c r="JA1003">
        <v>0</v>
      </c>
      <c r="JB1003">
        <v>116682</v>
      </c>
      <c r="JC1003">
        <v>370777</v>
      </c>
      <c r="JD1003">
        <v>124969</v>
      </c>
      <c r="JE1003">
        <v>224164</v>
      </c>
      <c r="JF1003">
        <v>28694</v>
      </c>
      <c r="JG1003">
        <v>444301</v>
      </c>
      <c r="JH1003">
        <v>119811</v>
      </c>
      <c r="JI1003">
        <v>70595</v>
      </c>
      <c r="JJ1003">
        <v>229535</v>
      </c>
      <c r="JK1003">
        <v>605376</v>
      </c>
      <c r="JL1003">
        <v>7243518</v>
      </c>
      <c r="JM1003">
        <v>0</v>
      </c>
      <c r="JN1003">
        <v>1016</v>
      </c>
      <c r="JO1003">
        <v>177996</v>
      </c>
      <c r="JP1003">
        <v>134787</v>
      </c>
      <c r="JQ1003">
        <v>0</v>
      </c>
      <c r="JR1003">
        <v>0</v>
      </c>
      <c r="JS1003">
        <v>313799</v>
      </c>
      <c r="JT1003"/>
      <c r="JU1003"/>
      <c r="JV1003"/>
      <c r="JW1003"/>
      <c r="JX1003"/>
      <c r="JY1003">
        <v>6110</v>
      </c>
      <c r="JZ1003"/>
      <c r="KA1003"/>
      <c r="KB1003"/>
      <c r="KC1003"/>
      <c r="KD1003"/>
      <c r="KE1003">
        <v>370777</v>
      </c>
      <c r="KF1003">
        <v>161</v>
      </c>
      <c r="KG1003">
        <v>295</v>
      </c>
      <c r="KH1003">
        <v>92</v>
      </c>
      <c r="KI1003">
        <v>119</v>
      </c>
      <c r="KJ1003">
        <v>241</v>
      </c>
      <c r="KK1003">
        <v>57</v>
      </c>
      <c r="KL1003">
        <v>60</v>
      </c>
      <c r="KM1003">
        <v>103</v>
      </c>
      <c r="KN1003">
        <v>33</v>
      </c>
      <c r="KO1003">
        <v>1</v>
      </c>
      <c r="KP1003">
        <v>0</v>
      </c>
      <c r="KQ1003">
        <v>0</v>
      </c>
      <c r="KR1003">
        <v>0</v>
      </c>
      <c r="KS1003">
        <v>1</v>
      </c>
      <c r="KT1003">
        <v>0</v>
      </c>
      <c r="KU1003">
        <v>1</v>
      </c>
      <c r="KV1003">
        <v>0</v>
      </c>
      <c r="KW1003">
        <v>0</v>
      </c>
      <c r="KX1003">
        <v>0</v>
      </c>
      <c r="KY1003">
        <v>0</v>
      </c>
      <c r="KZ1003">
        <v>0</v>
      </c>
      <c r="LA1003">
        <v>0</v>
      </c>
      <c r="LB1003">
        <v>0</v>
      </c>
      <c r="LC1003">
        <v>0</v>
      </c>
      <c r="LD1003">
        <v>1</v>
      </c>
      <c r="LE1003">
        <v>0</v>
      </c>
      <c r="LF1003">
        <v>0</v>
      </c>
      <c r="LG1003">
        <v>0</v>
      </c>
      <c r="LH1003">
        <v>0</v>
      </c>
    </row>
    <row r="1004" spans="1:320" s="34" customFormat="1" ht="15" customHeight="1" x14ac:dyDescent="0.25">
      <c r="A1004" s="45">
        <v>206491000</v>
      </c>
      <c r="B1004" s="45" t="s">
        <v>7267</v>
      </c>
      <c r="C1004" s="46">
        <v>45292</v>
      </c>
      <c r="D1004" s="46">
        <v>45657</v>
      </c>
      <c r="E1004" s="47">
        <v>366</v>
      </c>
      <c r="F1004" s="45" t="s">
        <v>883</v>
      </c>
      <c r="G1004" s="45" t="s">
        <v>884</v>
      </c>
      <c r="H1004" s="45" t="s">
        <v>1628</v>
      </c>
      <c r="I1004" s="45" t="s">
        <v>886</v>
      </c>
      <c r="J1004" s="45" t="s">
        <v>887</v>
      </c>
      <c r="K1004" s="45" t="s">
        <v>1344</v>
      </c>
      <c r="L1004" s="45" t="s">
        <v>7249</v>
      </c>
      <c r="M1004" s="45" t="s">
        <v>7268</v>
      </c>
      <c r="N1004" s="45" t="s">
        <v>7269</v>
      </c>
      <c r="O1004" s="45" t="s">
        <v>1631</v>
      </c>
      <c r="P1004" s="45" t="s">
        <v>7270</v>
      </c>
      <c r="Q1004" s="45" t="s">
        <v>7271</v>
      </c>
      <c r="R1004" t="s">
        <v>7272</v>
      </c>
      <c r="S1004" s="45" t="s">
        <v>893</v>
      </c>
      <c r="T1004"/>
      <c r="U1004" s="47">
        <v>99</v>
      </c>
      <c r="V1004" s="47">
        <v>99</v>
      </c>
      <c r="W1004" s="47" t="s">
        <v>894</v>
      </c>
      <c r="X1004" s="47">
        <v>36234</v>
      </c>
      <c r="Y1004" s="47">
        <v>34803</v>
      </c>
      <c r="Z1004" s="48">
        <v>225.35</v>
      </c>
      <c r="AA1004" s="44">
        <v>436</v>
      </c>
      <c r="AB1004" s="44">
        <v>436</v>
      </c>
      <c r="AC1004" s="44">
        <v>7280</v>
      </c>
      <c r="AD1004" s="44">
        <v>1872</v>
      </c>
      <c r="AE1004" s="44">
        <v>3664</v>
      </c>
      <c r="AF1004" s="44">
        <v>19617</v>
      </c>
      <c r="AG1004" s="44"/>
      <c r="AH1004" s="47"/>
      <c r="AI1004" s="47">
        <v>196</v>
      </c>
      <c r="AJ1004">
        <v>2174</v>
      </c>
      <c r="AK1004" t="s">
        <v>895</v>
      </c>
      <c r="AL1004">
        <v>34803</v>
      </c>
      <c r="AM1004"/>
      <c r="AN1004"/>
      <c r="AO1004"/>
      <c r="AP1004"/>
      <c r="AQ1004"/>
      <c r="AR1004" s="44"/>
      <c r="AS1004" s="44"/>
      <c r="AT1004" s="44"/>
      <c r="AU1004" s="44">
        <v>32582881</v>
      </c>
      <c r="AV1004" s="44">
        <v>3508267</v>
      </c>
      <c r="AW1004" s="44">
        <v>17206042</v>
      </c>
      <c r="AX1004" s="44">
        <v>2341</v>
      </c>
      <c r="AY1004" s="44">
        <v>18887447</v>
      </c>
      <c r="AZ1004" s="21">
        <v>17204269</v>
      </c>
      <c r="BA1004" s="21">
        <v>1683178</v>
      </c>
      <c r="BB1004" s="44">
        <v>1</v>
      </c>
      <c r="BC1004" s="44"/>
      <c r="BD1004" s="44"/>
      <c r="BE1004" s="44">
        <v>1683179</v>
      </c>
      <c r="BF1004" s="44">
        <v>9100000</v>
      </c>
      <c r="BG1004" s="44">
        <v>2340000</v>
      </c>
      <c r="BH1004" s="44">
        <v>3097200</v>
      </c>
      <c r="BI1004" s="21">
        <v>15897696</v>
      </c>
      <c r="BJ1004" s="21"/>
      <c r="BK1004" s="21"/>
      <c r="BL1004" s="21">
        <v>169300</v>
      </c>
      <c r="BM1004" s="21">
        <v>1978685</v>
      </c>
      <c r="BN1004" s="21">
        <v>32582881</v>
      </c>
      <c r="BO1004" s="21"/>
      <c r="BP1004" s="21"/>
      <c r="BQ1004" s="44"/>
      <c r="BR1004" s="21"/>
      <c r="BS1004" s="44"/>
      <c r="BT1004" s="21"/>
      <c r="BU1004" s="44"/>
      <c r="BV1004" s="21"/>
      <c r="BW1004" s="44">
        <v>2590142</v>
      </c>
      <c r="BX1004" s="21"/>
      <c r="BY1004" s="21">
        <v>816672</v>
      </c>
      <c r="BZ1004" s="21"/>
      <c r="CA1004" s="44">
        <v>11511</v>
      </c>
      <c r="CB1004" s="44"/>
      <c r="CC1004" s="44">
        <v>9399</v>
      </c>
      <c r="CD1004" s="44"/>
      <c r="CE1004" s="44"/>
      <c r="CF1004" s="44"/>
      <c r="CG1004" s="44"/>
      <c r="CH1004" s="44"/>
      <c r="CI1004" s="21">
        <v>5368</v>
      </c>
      <c r="CJ1004" s="44"/>
      <c r="CK1004" s="21">
        <v>75175</v>
      </c>
      <c r="CL1004" s="44"/>
      <c r="CM1004" s="44">
        <v>2998</v>
      </c>
      <c r="CN1004" s="44">
        <v>29134</v>
      </c>
      <c r="CO1004" s="44">
        <v>1245725</v>
      </c>
      <c r="CP1004" s="44">
        <v>24800</v>
      </c>
      <c r="CQ1004" s="21">
        <v>827519</v>
      </c>
      <c r="CR1004" s="44">
        <v>394665</v>
      </c>
      <c r="CS1004" s="44">
        <v>739992</v>
      </c>
      <c r="CT1004" s="44">
        <v>171981</v>
      </c>
      <c r="CU1004" s="44"/>
      <c r="CV1004" s="44">
        <v>71453</v>
      </c>
      <c r="CW1004" s="21"/>
      <c r="CX1004" s="21"/>
      <c r="CY1004" s="21"/>
      <c r="CZ1004" s="21"/>
      <c r="DA1004" s="21"/>
      <c r="DB1004" s="21"/>
      <c r="DC1004" s="21"/>
      <c r="DD1004" s="21"/>
      <c r="DE1004" s="44"/>
      <c r="DF1004" s="21"/>
      <c r="DG1004" s="44"/>
      <c r="DH1004" s="21"/>
      <c r="DI1004" s="44"/>
      <c r="DJ1004" s="44"/>
      <c r="DK1004" s="44"/>
      <c r="DL1004" s="44"/>
      <c r="DM1004" s="21"/>
      <c r="DN1004" s="44"/>
      <c r="DO1004" s="44"/>
      <c r="DP1004" s="44"/>
      <c r="DQ1004" s="44"/>
      <c r="DR1004" s="44"/>
      <c r="DS1004" s="44"/>
      <c r="DT1004" s="44"/>
      <c r="DU1004" s="44"/>
      <c r="DV1004" s="44"/>
      <c r="DW1004" s="44"/>
      <c r="DX1004" s="44"/>
      <c r="DY1004" s="44"/>
      <c r="DZ1004" s="44"/>
      <c r="EA1004" s="44"/>
      <c r="EB1004" s="21"/>
      <c r="EC1004" s="44">
        <v>2830813</v>
      </c>
      <c r="ED1004" s="44"/>
      <c r="EE1004" s="21">
        <v>1670894</v>
      </c>
      <c r="EF1004" s="44"/>
      <c r="EG1004" s="21">
        <v>1771390</v>
      </c>
      <c r="EH1004" s="44"/>
      <c r="EI1004" s="21">
        <v>9890893</v>
      </c>
      <c r="EJ1004" s="44"/>
      <c r="EK1004" s="44"/>
      <c r="EL1004" s="21"/>
      <c r="EM1004" s="44"/>
      <c r="EN1004" s="44"/>
      <c r="EO1004" s="44">
        <v>1042052</v>
      </c>
      <c r="EP1004" s="21"/>
      <c r="EQ1004" s="21"/>
      <c r="ER1004" s="21"/>
      <c r="ES1004" s="21"/>
      <c r="ET1004" s="44"/>
      <c r="EU1004" s="21"/>
      <c r="EV1004" s="44"/>
      <c r="EW1004" s="21"/>
      <c r="EX1004" s="44"/>
      <c r="EY1004" s="44"/>
      <c r="EZ1004" s="21"/>
      <c r="FA1004" s="21"/>
      <c r="FB1004" s="44"/>
      <c r="FC1004" s="44"/>
      <c r="FD1004" s="21"/>
      <c r="FE1004" s="112"/>
      <c r="FF1004" s="44"/>
      <c r="FG1004" s="44">
        <v>7798522</v>
      </c>
      <c r="FH1004" s="44">
        <v>2130260</v>
      </c>
      <c r="FI1004" s="44">
        <v>7275487</v>
      </c>
      <c r="FJ1004" s="44">
        <v>399005</v>
      </c>
      <c r="FK1004" s="44">
        <v>7370212</v>
      </c>
      <c r="FL1004" s="44"/>
      <c r="FM1004" s="44"/>
      <c r="FN1004" s="44"/>
      <c r="FO1004" s="44"/>
      <c r="FP1004" s="44"/>
      <c r="FQ1004" s="44"/>
      <c r="FR1004" s="44"/>
      <c r="FS1004" s="44"/>
      <c r="FT1004" s="44">
        <v>3852</v>
      </c>
      <c r="FU1004" s="44">
        <v>11654</v>
      </c>
      <c r="FV1004" s="21">
        <v>519127</v>
      </c>
      <c r="FW1004" s="44">
        <v>3000</v>
      </c>
      <c r="FX1004" s="44">
        <v>312674</v>
      </c>
      <c r="FY1004" s="44">
        <v>113291</v>
      </c>
      <c r="FZ1004" s="44">
        <v>309573</v>
      </c>
      <c r="GA1004" s="44">
        <v>84536</v>
      </c>
      <c r="GB1004" s="44"/>
      <c r="GC1004" s="44">
        <v>121809</v>
      </c>
      <c r="GD1004" s="44">
        <v>633441</v>
      </c>
      <c r="GE1004" s="44">
        <v>277011</v>
      </c>
      <c r="GF1004" s="44">
        <v>177451</v>
      </c>
      <c r="GG1004" s="44">
        <v>1107754</v>
      </c>
      <c r="GH1004" s="44">
        <v>139407</v>
      </c>
      <c r="GI1004" s="44">
        <v>178942</v>
      </c>
      <c r="GJ1004" s="44">
        <v>93788</v>
      </c>
      <c r="GK1004" s="44">
        <v>3988352</v>
      </c>
      <c r="GL1004" s="44">
        <v>87233</v>
      </c>
      <c r="GM1004" s="44">
        <v>990581</v>
      </c>
      <c r="GN1004" s="44">
        <v>26497</v>
      </c>
      <c r="GO1004" s="44">
        <v>22655</v>
      </c>
      <c r="GP1004" s="44"/>
      <c r="GQ1004" s="44">
        <v>13493</v>
      </c>
      <c r="GR1004" s="44">
        <v>617936</v>
      </c>
      <c r="GS1004" s="44">
        <v>12952210</v>
      </c>
      <c r="GT1004" s="44"/>
      <c r="GU1004" s="21">
        <v>1074738</v>
      </c>
      <c r="GV1004" s="44"/>
      <c r="GW1004" s="44"/>
      <c r="GX1004" s="44"/>
      <c r="GY1004" s="44">
        <v>14026948</v>
      </c>
      <c r="GZ1004" s="44">
        <v>2000244</v>
      </c>
      <c r="HA1004" s="44"/>
      <c r="HB1004" s="44"/>
      <c r="HC1004" s="44">
        <v>12026704</v>
      </c>
      <c r="HD1004" s="44">
        <v>14026948</v>
      </c>
      <c r="HE1004" s="21">
        <v>10486051</v>
      </c>
      <c r="HF1004" s="21"/>
      <c r="HG1004" s="21"/>
      <c r="HH1004" s="21"/>
      <c r="HI1004" s="21">
        <v>0</v>
      </c>
      <c r="HJ1004" s="44"/>
      <c r="HK1004" s="21">
        <v>1133566</v>
      </c>
      <c r="HL1004" s="21">
        <v>284620</v>
      </c>
      <c r="HM1004" s="21">
        <v>1418186</v>
      </c>
      <c r="HN1004" s="21">
        <v>-343448</v>
      </c>
      <c r="HO1004" s="21"/>
      <c r="HP1004" s="44"/>
      <c r="HQ1004" s="47"/>
      <c r="HR1004" s="47"/>
      <c r="HS1004" s="47"/>
      <c r="HT1004" s="47" t="s">
        <v>1759</v>
      </c>
      <c r="HU1004" s="47">
        <v>0</v>
      </c>
      <c r="HV1004" s="47">
        <v>2005</v>
      </c>
      <c r="HW1004" s="47">
        <v>0</v>
      </c>
      <c r="HX1004" s="47">
        <v>11224</v>
      </c>
      <c r="HY1004" s="47">
        <v>35879</v>
      </c>
      <c r="HZ1004" s="47">
        <v>81521</v>
      </c>
      <c r="IA1004" s="47">
        <v>0</v>
      </c>
      <c r="IB1004" s="47">
        <v>0</v>
      </c>
      <c r="IC1004" s="47">
        <v>0</v>
      </c>
      <c r="ID1004">
        <v>11605</v>
      </c>
      <c r="IE1004" s="47">
        <v>2910</v>
      </c>
      <c r="IF1004">
        <v>6130</v>
      </c>
      <c r="IG1004" s="47">
        <v>6690</v>
      </c>
      <c r="IH1004" s="47">
        <v>20550</v>
      </c>
      <c r="II1004">
        <v>2788</v>
      </c>
      <c r="IJ1004">
        <v>5661</v>
      </c>
      <c r="IK1004">
        <v>1216</v>
      </c>
      <c r="IL1004">
        <v>17848</v>
      </c>
      <c r="IM1004">
        <v>206027</v>
      </c>
      <c r="IN1004">
        <v>0</v>
      </c>
      <c r="IO1004">
        <v>241</v>
      </c>
      <c r="IP1004">
        <v>1698</v>
      </c>
      <c r="IQ1004">
        <v>0</v>
      </c>
      <c r="IR1004">
        <v>0</v>
      </c>
      <c r="IS1004">
        <v>0</v>
      </c>
      <c r="IT1004">
        <v>1939</v>
      </c>
      <c r="IU1004">
        <v>227769</v>
      </c>
      <c r="IV1004">
        <v>0</v>
      </c>
      <c r="IW1004">
        <v>719593</v>
      </c>
      <c r="IX1004">
        <v>1879788</v>
      </c>
      <c r="IY1004">
        <v>2222178</v>
      </c>
      <c r="IZ1004">
        <v>0</v>
      </c>
      <c r="JA1004">
        <v>0</v>
      </c>
      <c r="JB1004">
        <v>0</v>
      </c>
      <c r="JC1004">
        <v>677916</v>
      </c>
      <c r="JD1004">
        <v>94844</v>
      </c>
      <c r="JE1004">
        <v>137117</v>
      </c>
      <c r="JF1004">
        <v>128980</v>
      </c>
      <c r="JG1004">
        <v>457701</v>
      </c>
      <c r="JH1004">
        <v>85043</v>
      </c>
      <c r="JI1004">
        <v>114331</v>
      </c>
      <c r="JJ1004">
        <v>66436</v>
      </c>
      <c r="JK1004">
        <v>986826</v>
      </c>
      <c r="JL1004">
        <v>7798522</v>
      </c>
      <c r="JM1004">
        <v>0</v>
      </c>
      <c r="JN1004">
        <v>19429</v>
      </c>
      <c r="JO1004">
        <v>107858</v>
      </c>
      <c r="JP1004">
        <v>0</v>
      </c>
      <c r="JQ1004">
        <v>0</v>
      </c>
      <c r="JR1004">
        <v>0</v>
      </c>
      <c r="JS1004">
        <v>127287</v>
      </c>
      <c r="JT1004"/>
      <c r="JU1004"/>
      <c r="JV1004"/>
      <c r="JW1004"/>
      <c r="JX1004"/>
      <c r="JY1004">
        <v>11605</v>
      </c>
      <c r="JZ1004"/>
      <c r="KA1004"/>
      <c r="KB1004"/>
      <c r="KC1004"/>
      <c r="KD1004"/>
      <c r="KE1004">
        <v>677916</v>
      </c>
      <c r="KF1004">
        <v>118</v>
      </c>
      <c r="KG1004">
        <v>212</v>
      </c>
      <c r="KH1004">
        <v>71</v>
      </c>
      <c r="KI1004">
        <v>85</v>
      </c>
      <c r="KJ1004">
        <v>162</v>
      </c>
      <c r="KK1004">
        <v>47</v>
      </c>
      <c r="KL1004">
        <v>48</v>
      </c>
      <c r="KM1004">
        <v>90</v>
      </c>
      <c r="KN1004">
        <v>27</v>
      </c>
      <c r="KO1004">
        <v>1</v>
      </c>
      <c r="KP1004">
        <v>0</v>
      </c>
      <c r="KQ1004">
        <v>0</v>
      </c>
      <c r="KR1004">
        <v>0</v>
      </c>
      <c r="KS1004">
        <v>1</v>
      </c>
      <c r="KT1004">
        <v>0</v>
      </c>
      <c r="KU1004">
        <v>1</v>
      </c>
      <c r="KV1004">
        <v>0</v>
      </c>
      <c r="KW1004">
        <v>0</v>
      </c>
      <c r="KX1004">
        <v>0</v>
      </c>
      <c r="KY1004">
        <v>0</v>
      </c>
      <c r="KZ1004">
        <v>0</v>
      </c>
      <c r="LA1004">
        <v>0</v>
      </c>
      <c r="LB1004">
        <v>0</v>
      </c>
      <c r="LC1004">
        <v>0</v>
      </c>
      <c r="LD1004">
        <v>1</v>
      </c>
      <c r="LE1004">
        <v>0</v>
      </c>
      <c r="LF1004">
        <v>0</v>
      </c>
      <c r="LG1004">
        <v>0</v>
      </c>
      <c r="LH1004">
        <v>0</v>
      </c>
    </row>
    <row r="1005" spans="1:320" s="34" customFormat="1" ht="15" customHeight="1" x14ac:dyDescent="0.25">
      <c r="A1005" s="45">
        <v>206491001</v>
      </c>
      <c r="B1005" s="45" t="s">
        <v>7273</v>
      </c>
      <c r="C1005" s="46">
        <v>45292</v>
      </c>
      <c r="D1005" s="46">
        <v>45657</v>
      </c>
      <c r="E1005" s="47">
        <v>366</v>
      </c>
      <c r="F1005" s="45" t="s">
        <v>883</v>
      </c>
      <c r="G1005" s="45" t="s">
        <v>884</v>
      </c>
      <c r="H1005" s="45" t="s">
        <v>1628</v>
      </c>
      <c r="I1005" s="45" t="s">
        <v>886</v>
      </c>
      <c r="J1005" s="45" t="s">
        <v>887</v>
      </c>
      <c r="K1005" s="45" t="s">
        <v>1344</v>
      </c>
      <c r="L1005" s="45" t="s">
        <v>7241</v>
      </c>
      <c r="M1005" s="45" t="s">
        <v>7274</v>
      </c>
      <c r="N1005" s="45" t="s">
        <v>7275</v>
      </c>
      <c r="O1005" s="45" t="s">
        <v>7276</v>
      </c>
      <c r="P1005" s="45" t="s">
        <v>7277</v>
      </c>
      <c r="Q1005" s="45" t="s">
        <v>7278</v>
      </c>
      <c r="R1005" t="s">
        <v>4816</v>
      </c>
      <c r="S1005" s="45" t="s">
        <v>893</v>
      </c>
      <c r="T1005"/>
      <c r="U1005" s="47">
        <v>83</v>
      </c>
      <c r="V1005" s="47">
        <v>83</v>
      </c>
      <c r="W1005" s="47" t="s">
        <v>894</v>
      </c>
      <c r="X1005" s="47">
        <v>30378</v>
      </c>
      <c r="Y1005" s="47">
        <v>28917</v>
      </c>
      <c r="Z1005" s="48">
        <v>219.12</v>
      </c>
      <c r="AA1005" s="44">
        <v>231</v>
      </c>
      <c r="AB1005" s="44">
        <v>238</v>
      </c>
      <c r="AC1005" s="44">
        <v>7809</v>
      </c>
      <c r="AD1005" s="44">
        <v>2002</v>
      </c>
      <c r="AE1005" s="44">
        <v>3651</v>
      </c>
      <c r="AF1005" s="44">
        <v>12433</v>
      </c>
      <c r="AG1005" s="44"/>
      <c r="AH1005" s="47"/>
      <c r="AI1005" s="47">
        <v>133</v>
      </c>
      <c r="AJ1005">
        <v>2889</v>
      </c>
      <c r="AK1005" t="s">
        <v>895</v>
      </c>
      <c r="AL1005">
        <v>28917</v>
      </c>
      <c r="AM1005"/>
      <c r="AN1005"/>
      <c r="AO1005"/>
      <c r="AP1005"/>
      <c r="AQ1005"/>
      <c r="AR1005" s="44"/>
      <c r="AS1005" s="44"/>
      <c r="AT1005" s="44"/>
      <c r="AU1005" s="44">
        <v>19560010</v>
      </c>
      <c r="AV1005" s="44">
        <v>3503619</v>
      </c>
      <c r="AW1005" s="44">
        <v>5355403</v>
      </c>
      <c r="AX1005" s="44">
        <v>3948</v>
      </c>
      <c r="AY1005" s="44">
        <v>17712174</v>
      </c>
      <c r="AZ1005" s="21">
        <v>14261910</v>
      </c>
      <c r="BA1005" s="21">
        <v>3450264</v>
      </c>
      <c r="BB1005" s="44">
        <v>-3</v>
      </c>
      <c r="BC1005" s="44"/>
      <c r="BD1005" s="44"/>
      <c r="BE1005" s="44">
        <v>3450261</v>
      </c>
      <c r="BF1005" s="44">
        <v>9761250</v>
      </c>
      <c r="BG1005" s="44">
        <v>2502500</v>
      </c>
      <c r="BH1005" s="44">
        <v>1382010</v>
      </c>
      <c r="BI1005" s="21">
        <v>4680190</v>
      </c>
      <c r="BJ1005" s="21"/>
      <c r="BK1005" s="21"/>
      <c r="BL1005" s="21">
        <v>51520</v>
      </c>
      <c r="BM1005" s="21">
        <v>1182540</v>
      </c>
      <c r="BN1005" s="21">
        <v>19560010</v>
      </c>
      <c r="BO1005" s="21"/>
      <c r="BP1005" s="21"/>
      <c r="BQ1005" s="44"/>
      <c r="BR1005" s="21"/>
      <c r="BS1005" s="44"/>
      <c r="BT1005" s="21"/>
      <c r="BU1005" s="44"/>
      <c r="BV1005" s="21"/>
      <c r="BW1005" s="44">
        <v>2893848</v>
      </c>
      <c r="BX1005" s="21"/>
      <c r="BY1005" s="21">
        <v>422279</v>
      </c>
      <c r="BZ1005" s="21"/>
      <c r="CA1005" s="44">
        <v>834</v>
      </c>
      <c r="CB1005" s="44"/>
      <c r="CC1005" s="44">
        <v>14319</v>
      </c>
      <c r="CD1005" s="44"/>
      <c r="CE1005" s="44"/>
      <c r="CF1005" s="44"/>
      <c r="CG1005" s="44"/>
      <c r="CH1005" s="44"/>
      <c r="CI1005" s="21"/>
      <c r="CJ1005" s="44"/>
      <c r="CK1005" s="21">
        <v>172339</v>
      </c>
      <c r="CL1005" s="44"/>
      <c r="CM1005" s="44">
        <v>0</v>
      </c>
      <c r="CN1005" s="44">
        <v>15681</v>
      </c>
      <c r="CO1005" s="44">
        <v>1431475</v>
      </c>
      <c r="CP1005" s="44">
        <v>0</v>
      </c>
      <c r="CQ1005" s="21">
        <v>818575</v>
      </c>
      <c r="CR1005" s="44">
        <v>296490</v>
      </c>
      <c r="CS1005" s="44">
        <v>817392</v>
      </c>
      <c r="CT1005" s="44">
        <v>88505</v>
      </c>
      <c r="CU1005" s="44"/>
      <c r="CV1005" s="44">
        <v>35501</v>
      </c>
      <c r="CW1005" s="21"/>
      <c r="CX1005" s="21"/>
      <c r="CY1005" s="21"/>
      <c r="CZ1005" s="21"/>
      <c r="DA1005" s="21"/>
      <c r="DB1005" s="21"/>
      <c r="DC1005" s="21"/>
      <c r="DD1005" s="21"/>
      <c r="DE1005" s="44"/>
      <c r="DF1005" s="21"/>
      <c r="DG1005" s="44"/>
      <c r="DH1005" s="21"/>
      <c r="DI1005" s="44"/>
      <c r="DJ1005" s="44"/>
      <c r="DK1005" s="44"/>
      <c r="DL1005" s="44"/>
      <c r="DM1005" s="21"/>
      <c r="DN1005" s="44"/>
      <c r="DO1005" s="44"/>
      <c r="DP1005" s="44"/>
      <c r="DQ1005" s="44"/>
      <c r="DR1005" s="44"/>
      <c r="DS1005" s="44"/>
      <c r="DT1005" s="44"/>
      <c r="DU1005" s="44"/>
      <c r="DV1005" s="44"/>
      <c r="DW1005" s="44"/>
      <c r="DX1005" s="44"/>
      <c r="DY1005" s="44"/>
      <c r="DZ1005" s="44"/>
      <c r="EA1005" s="44"/>
      <c r="EB1005" s="21"/>
      <c r="EC1005" s="44">
        <v>2847577</v>
      </c>
      <c r="ED1005" s="44"/>
      <c r="EE1005" s="21">
        <v>454303</v>
      </c>
      <c r="EF1005" s="44"/>
      <c r="EG1005" s="21">
        <v>337120</v>
      </c>
      <c r="EH1005" s="44"/>
      <c r="EI1005" s="21">
        <v>1123938</v>
      </c>
      <c r="EJ1005" s="44"/>
      <c r="EK1005" s="44"/>
      <c r="EL1005" s="21"/>
      <c r="EM1005" s="44"/>
      <c r="EN1005" s="44"/>
      <c r="EO1005" s="44">
        <v>592465</v>
      </c>
      <c r="EP1005" s="21"/>
      <c r="EQ1005" s="21"/>
      <c r="ER1005" s="21"/>
      <c r="ES1005" s="21"/>
      <c r="ET1005" s="44"/>
      <c r="EU1005" s="21"/>
      <c r="EV1005" s="44"/>
      <c r="EW1005" s="21"/>
      <c r="EX1005" s="44"/>
      <c r="EY1005" s="44"/>
      <c r="EZ1005" s="21"/>
      <c r="FA1005" s="21"/>
      <c r="FB1005" s="44"/>
      <c r="FC1005" s="44"/>
      <c r="FD1005" s="21"/>
      <c r="FE1005" s="112"/>
      <c r="FF1005" s="44"/>
      <c r="FG1005" s="44">
        <v>6525019</v>
      </c>
      <c r="FH1005" s="44">
        <v>1681202</v>
      </c>
      <c r="FI1005" s="44">
        <v>6055689</v>
      </c>
      <c r="FJ1005" s="44">
        <v>289937</v>
      </c>
      <c r="FK1005" s="44">
        <v>5457618</v>
      </c>
      <c r="FL1005" s="44"/>
      <c r="FM1005" s="44"/>
      <c r="FN1005" s="44"/>
      <c r="FO1005" s="44"/>
      <c r="FP1005" s="44"/>
      <c r="FQ1005" s="44"/>
      <c r="FR1005" s="44"/>
      <c r="FS1005" s="44"/>
      <c r="FT1005" s="44"/>
      <c r="FU1005" s="44">
        <v>6272</v>
      </c>
      <c r="FV1005" s="21">
        <v>531058</v>
      </c>
      <c r="FW1005" s="44"/>
      <c r="FX1005" s="44">
        <v>283539</v>
      </c>
      <c r="FY1005" s="44">
        <v>77879</v>
      </c>
      <c r="FZ1005" s="44">
        <v>286182</v>
      </c>
      <c r="GA1005" s="44">
        <v>68147</v>
      </c>
      <c r="GB1005" s="44"/>
      <c r="GC1005" s="44">
        <v>318465</v>
      </c>
      <c r="GD1005" s="44">
        <v>469551</v>
      </c>
      <c r="GE1005" s="44">
        <v>268760</v>
      </c>
      <c r="GF1005" s="44">
        <v>155316</v>
      </c>
      <c r="GG1005" s="44">
        <v>943328</v>
      </c>
      <c r="GH1005" s="44">
        <v>80566</v>
      </c>
      <c r="GI1005" s="44">
        <v>202258</v>
      </c>
      <c r="GJ1005" s="44">
        <v>135672</v>
      </c>
      <c r="GK1005" s="44">
        <v>3571917</v>
      </c>
      <c r="GL1005" s="44">
        <v>47222</v>
      </c>
      <c r="GM1005" s="44">
        <v>830492</v>
      </c>
      <c r="GN1005" s="44">
        <v>23531</v>
      </c>
      <c r="GO1005" s="44">
        <v>24522</v>
      </c>
      <c r="GP1005" s="44"/>
      <c r="GQ1005" s="44">
        <v>7633</v>
      </c>
      <c r="GR1005" s="44">
        <v>471982</v>
      </c>
      <c r="GS1005" s="44">
        <v>12883843</v>
      </c>
      <c r="GT1005" s="44"/>
      <c r="GU1005" s="21">
        <v>408633</v>
      </c>
      <c r="GV1005" s="44"/>
      <c r="GW1005" s="44"/>
      <c r="GX1005" s="44"/>
      <c r="GY1005" s="44">
        <v>13292476</v>
      </c>
      <c r="GZ1005" s="44">
        <v>1794735</v>
      </c>
      <c r="HA1005" s="44"/>
      <c r="HB1005" s="44"/>
      <c r="HC1005" s="44">
        <v>11497741</v>
      </c>
      <c r="HD1005" s="44">
        <v>13292476</v>
      </c>
      <c r="HE1005" s="21">
        <v>10855860</v>
      </c>
      <c r="HF1005" s="21"/>
      <c r="HG1005" s="21"/>
      <c r="HH1005" s="21"/>
      <c r="HI1005" s="21">
        <v>0</v>
      </c>
      <c r="HJ1005" s="44"/>
      <c r="HK1005" s="21">
        <v>500557</v>
      </c>
      <c r="HL1005" s="21">
        <v>44707</v>
      </c>
      <c r="HM1005" s="21">
        <v>545264</v>
      </c>
      <c r="HN1005" s="21">
        <v>-136631</v>
      </c>
      <c r="HO1005" s="21"/>
      <c r="HP1005" s="44"/>
      <c r="HQ1005" s="47"/>
      <c r="HR1005" s="47"/>
      <c r="HS1005" s="47"/>
      <c r="HT1005" s="47" t="s">
        <v>1759</v>
      </c>
      <c r="HU1005" s="47">
        <v>0</v>
      </c>
      <c r="HV1005" s="47">
        <v>1747</v>
      </c>
      <c r="HW1005" s="47">
        <v>0</v>
      </c>
      <c r="HX1005" s="47">
        <v>8546</v>
      </c>
      <c r="HY1005" s="47">
        <v>30183</v>
      </c>
      <c r="HZ1005" s="47">
        <v>58452</v>
      </c>
      <c r="IA1005" s="47">
        <v>0</v>
      </c>
      <c r="IB1005" s="47">
        <v>0</v>
      </c>
      <c r="IC1005" s="47">
        <v>0</v>
      </c>
      <c r="ID1005">
        <v>8878</v>
      </c>
      <c r="IE1005" s="47">
        <v>1890</v>
      </c>
      <c r="IF1005">
        <v>7997</v>
      </c>
      <c r="IG1005" s="47">
        <v>5623</v>
      </c>
      <c r="IH1005" s="47">
        <v>20018</v>
      </c>
      <c r="II1005">
        <v>1965</v>
      </c>
      <c r="IJ1005">
        <v>6561</v>
      </c>
      <c r="IK1005">
        <v>2012</v>
      </c>
      <c r="IL1005">
        <v>14432</v>
      </c>
      <c r="IM1005">
        <v>168304</v>
      </c>
      <c r="IN1005">
        <v>0</v>
      </c>
      <c r="IO1005">
        <v>89</v>
      </c>
      <c r="IP1005">
        <v>171</v>
      </c>
      <c r="IQ1005">
        <v>1808</v>
      </c>
      <c r="IR1005">
        <v>0</v>
      </c>
      <c r="IS1005">
        <v>0</v>
      </c>
      <c r="IT1005">
        <v>2068</v>
      </c>
      <c r="IU1005">
        <v>198437</v>
      </c>
      <c r="IV1005">
        <v>0</v>
      </c>
      <c r="IW1005">
        <v>551599</v>
      </c>
      <c r="IX1005">
        <v>1442702</v>
      </c>
      <c r="IY1005">
        <v>1582573</v>
      </c>
      <c r="IZ1005">
        <v>0</v>
      </c>
      <c r="JA1005">
        <v>0</v>
      </c>
      <c r="JB1005">
        <v>0</v>
      </c>
      <c r="JC1005">
        <v>526064</v>
      </c>
      <c r="JD1005">
        <v>61210</v>
      </c>
      <c r="JE1005">
        <v>173798</v>
      </c>
      <c r="JF1005">
        <v>113544</v>
      </c>
      <c r="JG1005">
        <v>448035</v>
      </c>
      <c r="JH1005">
        <v>64724</v>
      </c>
      <c r="JI1005">
        <v>132888</v>
      </c>
      <c r="JJ1005">
        <v>101935</v>
      </c>
      <c r="JK1005">
        <v>1127510</v>
      </c>
      <c r="JL1005">
        <v>6525019</v>
      </c>
      <c r="JM1005">
        <v>0</v>
      </c>
      <c r="JN1005">
        <v>6327</v>
      </c>
      <c r="JO1005">
        <v>9160</v>
      </c>
      <c r="JP1005">
        <v>59892</v>
      </c>
      <c r="JQ1005">
        <v>0</v>
      </c>
      <c r="JR1005">
        <v>0</v>
      </c>
      <c r="JS1005">
        <v>75379</v>
      </c>
      <c r="JT1005"/>
      <c r="JU1005"/>
      <c r="JV1005"/>
      <c r="JW1005"/>
      <c r="JX1005"/>
      <c r="JY1005">
        <v>8878</v>
      </c>
      <c r="JZ1005"/>
      <c r="KA1005"/>
      <c r="KB1005"/>
      <c r="KC1005"/>
      <c r="KD1005"/>
      <c r="KE1005">
        <v>526064</v>
      </c>
      <c r="KF1005">
        <v>102</v>
      </c>
      <c r="KG1005">
        <v>197</v>
      </c>
      <c r="KH1005">
        <v>55</v>
      </c>
      <c r="KI1005">
        <v>65</v>
      </c>
      <c r="KJ1005">
        <v>135</v>
      </c>
      <c r="KK1005">
        <v>33</v>
      </c>
      <c r="KL1005">
        <v>34</v>
      </c>
      <c r="KM1005">
        <v>73</v>
      </c>
      <c r="KN1005">
        <v>17</v>
      </c>
      <c r="KO1005">
        <v>1</v>
      </c>
      <c r="KP1005">
        <v>0</v>
      </c>
      <c r="KQ1005">
        <v>0</v>
      </c>
      <c r="KR1005">
        <v>0</v>
      </c>
      <c r="KS1005">
        <v>1</v>
      </c>
      <c r="KT1005">
        <v>0</v>
      </c>
      <c r="KU1005">
        <v>1</v>
      </c>
      <c r="KV1005">
        <v>0</v>
      </c>
      <c r="KW1005">
        <v>0</v>
      </c>
      <c r="KX1005">
        <v>0</v>
      </c>
      <c r="KY1005">
        <v>0</v>
      </c>
      <c r="KZ1005">
        <v>0</v>
      </c>
      <c r="LA1005">
        <v>0</v>
      </c>
      <c r="LB1005">
        <v>0</v>
      </c>
      <c r="LC1005">
        <v>0</v>
      </c>
      <c r="LD1005">
        <v>1</v>
      </c>
      <c r="LE1005">
        <v>0</v>
      </c>
      <c r="LF1005">
        <v>0</v>
      </c>
      <c r="LG1005">
        <v>0</v>
      </c>
      <c r="LH1005">
        <v>0</v>
      </c>
    </row>
    <row r="1006" spans="1:320" s="34" customFormat="1" ht="15" customHeight="1" x14ac:dyDescent="0.25">
      <c r="A1006" s="45">
        <v>206491003</v>
      </c>
      <c r="B1006" s="45" t="s">
        <v>7279</v>
      </c>
      <c r="C1006" s="46">
        <v>45292</v>
      </c>
      <c r="D1006" s="46">
        <v>45657</v>
      </c>
      <c r="E1006" s="47">
        <v>366</v>
      </c>
      <c r="F1006" s="45" t="s">
        <v>883</v>
      </c>
      <c r="G1006" s="45" t="s">
        <v>884</v>
      </c>
      <c r="H1006" s="45" t="s">
        <v>1628</v>
      </c>
      <c r="I1006" s="45" t="s">
        <v>886</v>
      </c>
      <c r="J1006" s="45" t="s">
        <v>887</v>
      </c>
      <c r="K1006" s="45" t="s">
        <v>1344</v>
      </c>
      <c r="L1006" s="45" t="s">
        <v>7249</v>
      </c>
      <c r="M1006" s="45" t="s">
        <v>7280</v>
      </c>
      <c r="N1006" s="45" t="s">
        <v>7281</v>
      </c>
      <c r="O1006" s="45" t="s">
        <v>7282</v>
      </c>
      <c r="P1006" s="45" t="s">
        <v>7283</v>
      </c>
      <c r="Q1006" s="45" t="s">
        <v>7284</v>
      </c>
      <c r="R1006" t="s">
        <v>7285</v>
      </c>
      <c r="S1006" s="45" t="s">
        <v>893</v>
      </c>
      <c r="T1006" t="s">
        <v>2210</v>
      </c>
      <c r="U1006" s="47">
        <v>72</v>
      </c>
      <c r="V1006" s="47">
        <v>72</v>
      </c>
      <c r="W1006" s="47" t="s">
        <v>894</v>
      </c>
      <c r="X1006" s="47">
        <v>26352</v>
      </c>
      <c r="Y1006" s="47">
        <v>17393</v>
      </c>
      <c r="Z1006" s="48">
        <v>151.93</v>
      </c>
      <c r="AA1006" s="44">
        <v>199</v>
      </c>
      <c r="AB1006" s="44">
        <v>190</v>
      </c>
      <c r="AC1006" s="44">
        <v>4031</v>
      </c>
      <c r="AD1006" s="44">
        <v>1139</v>
      </c>
      <c r="AE1006" s="44">
        <v>1087</v>
      </c>
      <c r="AF1006" s="44">
        <v>9723</v>
      </c>
      <c r="AG1006" s="44"/>
      <c r="AH1006" s="47">
        <v>73</v>
      </c>
      <c r="AI1006" s="47">
        <v>112</v>
      </c>
      <c r="AJ1006">
        <v>1228</v>
      </c>
      <c r="AK1006" t="s">
        <v>895</v>
      </c>
      <c r="AL1006">
        <v>17393</v>
      </c>
      <c r="AM1006"/>
      <c r="AN1006"/>
      <c r="AO1006"/>
      <c r="AP1006"/>
      <c r="AQ1006"/>
      <c r="AR1006" s="44"/>
      <c r="AS1006" s="44"/>
      <c r="AT1006" s="44"/>
      <c r="AU1006" s="44">
        <v>8042680</v>
      </c>
      <c r="AV1006" s="44">
        <v>2831244</v>
      </c>
      <c r="AW1006" s="44">
        <v>244007</v>
      </c>
      <c r="AX1006" s="44">
        <v>703</v>
      </c>
      <c r="AY1006" s="44">
        <v>10630620</v>
      </c>
      <c r="AZ1006" s="21">
        <v>9133846</v>
      </c>
      <c r="BA1006" s="21">
        <v>1496774</v>
      </c>
      <c r="BB1006" s="44">
        <v>5328</v>
      </c>
      <c r="BC1006" s="44">
        <v>315441</v>
      </c>
      <c r="BD1006" s="44"/>
      <c r="BE1006" s="44">
        <v>1186661</v>
      </c>
      <c r="BF1006" s="44">
        <v>1933900</v>
      </c>
      <c r="BG1006" s="44">
        <v>594800</v>
      </c>
      <c r="BH1006" s="44">
        <v>380364</v>
      </c>
      <c r="BI1006" s="21">
        <v>4476840</v>
      </c>
      <c r="BJ1006" s="21"/>
      <c r="BK1006" s="21">
        <v>19550</v>
      </c>
      <c r="BL1006" s="21">
        <v>66826</v>
      </c>
      <c r="BM1006" s="21">
        <v>570400</v>
      </c>
      <c r="BN1006" s="21">
        <v>8042680</v>
      </c>
      <c r="BO1006" s="21"/>
      <c r="BP1006" s="21"/>
      <c r="BQ1006" s="44"/>
      <c r="BR1006" s="21"/>
      <c r="BS1006" s="44"/>
      <c r="BT1006" s="21"/>
      <c r="BU1006" s="44"/>
      <c r="BV1006" s="21"/>
      <c r="BW1006" s="44">
        <v>1212869</v>
      </c>
      <c r="BX1006" s="21"/>
      <c r="BY1006" s="21">
        <v>250500</v>
      </c>
      <c r="BZ1006" s="21"/>
      <c r="CA1006" s="44">
        <v>4926</v>
      </c>
      <c r="CB1006" s="44"/>
      <c r="CC1006" s="44">
        <v>1343829</v>
      </c>
      <c r="CD1006" s="44"/>
      <c r="CE1006" s="44"/>
      <c r="CF1006" s="44"/>
      <c r="CG1006" s="44">
        <v>10777</v>
      </c>
      <c r="CH1006" s="44"/>
      <c r="CI1006" s="21">
        <v>6872</v>
      </c>
      <c r="CJ1006" s="44"/>
      <c r="CK1006" s="21">
        <v>1471</v>
      </c>
      <c r="CL1006" s="44"/>
      <c r="CM1006" s="44">
        <v>4212</v>
      </c>
      <c r="CN1006" s="44">
        <v>2988</v>
      </c>
      <c r="CO1006" s="44">
        <v>1171194</v>
      </c>
      <c r="CP1006" s="44">
        <v>0</v>
      </c>
      <c r="CQ1006" s="21">
        <v>987615</v>
      </c>
      <c r="CR1006" s="44">
        <v>421065</v>
      </c>
      <c r="CS1006" s="44">
        <v>155303</v>
      </c>
      <c r="CT1006" s="44">
        <v>60283</v>
      </c>
      <c r="CU1006" s="44"/>
      <c r="CV1006" s="44">
        <v>28584</v>
      </c>
      <c r="CW1006" s="21"/>
      <c r="CX1006" s="21"/>
      <c r="CY1006" s="21"/>
      <c r="CZ1006" s="21"/>
      <c r="DA1006" s="21"/>
      <c r="DB1006" s="21"/>
      <c r="DC1006" s="21"/>
      <c r="DD1006" s="21"/>
      <c r="DE1006" s="44"/>
      <c r="DF1006" s="21"/>
      <c r="DG1006" s="44"/>
      <c r="DH1006" s="21"/>
      <c r="DI1006" s="44"/>
      <c r="DJ1006" s="44"/>
      <c r="DK1006" s="44"/>
      <c r="DL1006" s="44"/>
      <c r="DM1006" s="21"/>
      <c r="DN1006" s="44"/>
      <c r="DO1006" s="44"/>
      <c r="DP1006" s="44"/>
      <c r="DQ1006" s="44"/>
      <c r="DR1006" s="44"/>
      <c r="DS1006" s="44"/>
      <c r="DT1006" s="44"/>
      <c r="DU1006" s="44"/>
      <c r="DV1006" s="44"/>
      <c r="DW1006" s="44"/>
      <c r="DX1006" s="44"/>
      <c r="DY1006" s="44"/>
      <c r="DZ1006" s="44"/>
      <c r="EA1006" s="44"/>
      <c r="EB1006" s="21"/>
      <c r="EC1006" s="44">
        <v>-1152016</v>
      </c>
      <c r="ED1006" s="44"/>
      <c r="EE1006" s="21">
        <v>-139623</v>
      </c>
      <c r="EF1006" s="44"/>
      <c r="EG1006" s="21">
        <v>79344</v>
      </c>
      <c r="EH1006" s="44"/>
      <c r="EI1006" s="21">
        <v>1298520</v>
      </c>
      <c r="EJ1006" s="44"/>
      <c r="EK1006" s="44"/>
      <c r="EL1006" s="21"/>
      <c r="EM1006" s="44">
        <v>7324</v>
      </c>
      <c r="EN1006" s="44"/>
      <c r="EO1006" s="44">
        <v>150458</v>
      </c>
      <c r="EP1006" s="21"/>
      <c r="EQ1006" s="21"/>
      <c r="ER1006" s="21"/>
      <c r="ES1006" s="21"/>
      <c r="ET1006" s="44"/>
      <c r="EU1006" s="21"/>
      <c r="EV1006" s="44"/>
      <c r="EW1006" s="21"/>
      <c r="EX1006" s="44"/>
      <c r="EY1006" s="44"/>
      <c r="EZ1006" s="21"/>
      <c r="FA1006" s="21"/>
      <c r="FB1006" s="44"/>
      <c r="FC1006" s="44"/>
      <c r="FD1006" s="21"/>
      <c r="FE1006" s="112"/>
      <c r="FF1006" s="44"/>
      <c r="FG1006" s="44">
        <v>4812044</v>
      </c>
      <c r="FH1006" s="44">
        <v>1230327</v>
      </c>
      <c r="FI1006" s="44">
        <v>3091475</v>
      </c>
      <c r="FJ1006" s="44">
        <v>247016</v>
      </c>
      <c r="FK1006" s="44">
        <v>3377640</v>
      </c>
      <c r="FL1006" s="44"/>
      <c r="FM1006" s="44"/>
      <c r="FN1006" s="44"/>
      <c r="FO1006" s="44"/>
      <c r="FP1006" s="44"/>
      <c r="FQ1006" s="44"/>
      <c r="FR1006" s="44"/>
      <c r="FS1006" s="44"/>
      <c r="FT1006" s="44">
        <v>14033</v>
      </c>
      <c r="FU1006" s="44">
        <v>7005</v>
      </c>
      <c r="FV1006" s="21">
        <v>476938</v>
      </c>
      <c r="FW1006" s="44"/>
      <c r="FX1006" s="44">
        <v>461262</v>
      </c>
      <c r="FY1006" s="44">
        <v>87446</v>
      </c>
      <c r="FZ1006" s="44">
        <v>84067</v>
      </c>
      <c r="GA1006" s="44">
        <v>48759</v>
      </c>
      <c r="GB1006" s="44"/>
      <c r="GC1006" s="44">
        <v>12174</v>
      </c>
      <c r="GD1006" s="44">
        <v>399871</v>
      </c>
      <c r="GE1006" s="44">
        <v>178315</v>
      </c>
      <c r="GF1006" s="44">
        <v>88592</v>
      </c>
      <c r="GG1006" s="44">
        <v>620352</v>
      </c>
      <c r="GH1006" s="44">
        <v>155519</v>
      </c>
      <c r="GI1006" s="44">
        <v>293892</v>
      </c>
      <c r="GJ1006" s="44">
        <v>103517</v>
      </c>
      <c r="GK1006" s="44">
        <v>2010109</v>
      </c>
      <c r="GL1006" s="44">
        <v>193810</v>
      </c>
      <c r="GM1006" s="44">
        <v>403522</v>
      </c>
      <c r="GN1006" s="44">
        <v>45041</v>
      </c>
      <c r="GO1006" s="44">
        <v>10866</v>
      </c>
      <c r="GP1006" s="44"/>
      <c r="GQ1006" s="44"/>
      <c r="GR1006" s="44">
        <v>61116</v>
      </c>
      <c r="GS1006" s="44">
        <v>1698631</v>
      </c>
      <c r="GT1006" s="44"/>
      <c r="GU1006" s="21">
        <v>1118041</v>
      </c>
      <c r="GV1006" s="44">
        <v>497998</v>
      </c>
      <c r="GW1006" s="44">
        <v>6049818</v>
      </c>
      <c r="GX1006" s="44"/>
      <c r="GY1006" s="44">
        <v>9364488</v>
      </c>
      <c r="GZ1006" s="44">
        <v>659196</v>
      </c>
      <c r="HA1006" s="44">
        <v>1811867</v>
      </c>
      <c r="HB1006" s="44"/>
      <c r="HC1006" s="44">
        <v>6893425</v>
      </c>
      <c r="HD1006" s="44">
        <v>9364488</v>
      </c>
      <c r="HE1006" s="21"/>
      <c r="HF1006" s="21">
        <v>4218151</v>
      </c>
      <c r="HG1006" s="21"/>
      <c r="HH1006" s="21"/>
      <c r="HI1006" s="21">
        <v>214963</v>
      </c>
      <c r="HJ1006" s="44"/>
      <c r="HK1006" s="21">
        <v>1186382</v>
      </c>
      <c r="HL1006" s="21">
        <v>1808396</v>
      </c>
      <c r="HM1006" s="21">
        <v>3209741</v>
      </c>
      <c r="HN1006" s="21">
        <v>-2091700</v>
      </c>
      <c r="HO1006" s="21"/>
      <c r="HP1006" s="44"/>
      <c r="HQ1006" s="47"/>
      <c r="HR1006" s="47"/>
      <c r="HS1006" s="47"/>
      <c r="HT1006" s="47" t="s">
        <v>1759</v>
      </c>
      <c r="HU1006" s="47">
        <v>0</v>
      </c>
      <c r="HV1006" s="47">
        <v>2028</v>
      </c>
      <c r="HW1006" s="47">
        <v>0</v>
      </c>
      <c r="HX1006" s="47">
        <v>1528</v>
      </c>
      <c r="HY1006" s="47">
        <v>15283</v>
      </c>
      <c r="HZ1006" s="47">
        <v>42233</v>
      </c>
      <c r="IA1006" s="47">
        <v>0</v>
      </c>
      <c r="IB1006" s="47">
        <v>0</v>
      </c>
      <c r="IC1006" s="47">
        <v>783</v>
      </c>
      <c r="ID1006">
        <v>14989</v>
      </c>
      <c r="IE1006" s="47">
        <v>3201</v>
      </c>
      <c r="IF1006">
        <v>5750</v>
      </c>
      <c r="IG1006" s="47">
        <v>2642</v>
      </c>
      <c r="IH1006" s="47">
        <v>12613</v>
      </c>
      <c r="II1006">
        <v>3104</v>
      </c>
      <c r="IJ1006">
        <v>8967</v>
      </c>
      <c r="IK1006">
        <v>1555</v>
      </c>
      <c r="IL1006">
        <v>9930</v>
      </c>
      <c r="IM1006">
        <v>124606</v>
      </c>
      <c r="IN1006">
        <v>0</v>
      </c>
      <c r="IO1006">
        <v>9</v>
      </c>
      <c r="IP1006">
        <v>3043</v>
      </c>
      <c r="IQ1006">
        <v>575</v>
      </c>
      <c r="IR1006">
        <v>0</v>
      </c>
      <c r="IS1006">
        <v>0</v>
      </c>
      <c r="IT1006">
        <v>3627</v>
      </c>
      <c r="IU1006">
        <v>229228</v>
      </c>
      <c r="IV1006">
        <v>0</v>
      </c>
      <c r="IW1006">
        <v>94860</v>
      </c>
      <c r="IX1006">
        <v>811033</v>
      </c>
      <c r="IY1006">
        <v>1141860</v>
      </c>
      <c r="IZ1006">
        <v>0</v>
      </c>
      <c r="JA1006">
        <v>0</v>
      </c>
      <c r="JB1006">
        <v>19935</v>
      </c>
      <c r="JC1006">
        <v>807747</v>
      </c>
      <c r="JD1006">
        <v>110010</v>
      </c>
      <c r="JE1006">
        <v>115709</v>
      </c>
      <c r="JF1006">
        <v>57495</v>
      </c>
      <c r="JG1006">
        <v>323036</v>
      </c>
      <c r="JH1006">
        <v>111939</v>
      </c>
      <c r="JI1006">
        <v>221561</v>
      </c>
      <c r="JJ1006">
        <v>81886</v>
      </c>
      <c r="JK1006">
        <v>685745</v>
      </c>
      <c r="JL1006">
        <v>4812044</v>
      </c>
      <c r="JM1006">
        <v>0</v>
      </c>
      <c r="JN1006">
        <v>548</v>
      </c>
      <c r="JO1006">
        <v>175294</v>
      </c>
      <c r="JP1006">
        <v>20173</v>
      </c>
      <c r="JQ1006">
        <v>0</v>
      </c>
      <c r="JR1006">
        <v>0</v>
      </c>
      <c r="JS1006">
        <v>196015</v>
      </c>
      <c r="JT1006"/>
      <c r="JU1006"/>
      <c r="JV1006"/>
      <c r="JW1006"/>
      <c r="JX1006"/>
      <c r="JY1006">
        <v>14989</v>
      </c>
      <c r="JZ1006"/>
      <c r="KA1006"/>
      <c r="KB1006"/>
      <c r="KC1006"/>
      <c r="KD1006"/>
      <c r="KE1006">
        <v>807747</v>
      </c>
      <c r="KF1006">
        <v>74</v>
      </c>
      <c r="KG1006">
        <v>106</v>
      </c>
      <c r="KH1006">
        <v>51</v>
      </c>
      <c r="KI1006">
        <v>42</v>
      </c>
      <c r="KJ1006">
        <v>64</v>
      </c>
      <c r="KK1006">
        <v>29</v>
      </c>
      <c r="KL1006">
        <v>22</v>
      </c>
      <c r="KM1006">
        <v>34</v>
      </c>
      <c r="KN1006">
        <v>13</v>
      </c>
      <c r="KO1006">
        <v>1</v>
      </c>
      <c r="KP1006">
        <v>0</v>
      </c>
      <c r="KQ1006">
        <v>0</v>
      </c>
      <c r="KR1006">
        <v>0</v>
      </c>
      <c r="KS1006">
        <v>1</v>
      </c>
      <c r="KT1006">
        <v>0</v>
      </c>
      <c r="KU1006">
        <v>1</v>
      </c>
      <c r="KV1006">
        <v>0</v>
      </c>
      <c r="KW1006">
        <v>0</v>
      </c>
      <c r="KX1006">
        <v>0</v>
      </c>
      <c r="KY1006">
        <v>0</v>
      </c>
      <c r="KZ1006">
        <v>0</v>
      </c>
      <c r="LA1006">
        <v>0</v>
      </c>
      <c r="LB1006">
        <v>0</v>
      </c>
      <c r="LC1006">
        <v>0</v>
      </c>
      <c r="LD1006">
        <v>1</v>
      </c>
      <c r="LE1006">
        <v>0</v>
      </c>
      <c r="LF1006">
        <v>0</v>
      </c>
      <c r="LG1006">
        <v>0</v>
      </c>
      <c r="LH1006">
        <v>0</v>
      </c>
    </row>
    <row r="1007" spans="1:320" s="34" customFormat="1" ht="15" customHeight="1" x14ac:dyDescent="0.25">
      <c r="A1007" s="45">
        <v>206491017</v>
      </c>
      <c r="B1007" s="45" t="s">
        <v>7286</v>
      </c>
      <c r="C1007" s="46">
        <v>45292</v>
      </c>
      <c r="D1007" s="46">
        <v>45657</v>
      </c>
      <c r="E1007" s="47">
        <v>366</v>
      </c>
      <c r="F1007" s="45" t="s">
        <v>883</v>
      </c>
      <c r="G1007" s="45" t="s">
        <v>884</v>
      </c>
      <c r="H1007" s="45" t="s">
        <v>1628</v>
      </c>
      <c r="I1007" s="45" t="s">
        <v>886</v>
      </c>
      <c r="J1007" s="45" t="s">
        <v>887</v>
      </c>
      <c r="K1007" s="45" t="s">
        <v>1344</v>
      </c>
      <c r="L1007" s="45" t="s">
        <v>7241</v>
      </c>
      <c r="M1007" s="45" t="s">
        <v>7287</v>
      </c>
      <c r="N1007" s="45" t="s">
        <v>7288</v>
      </c>
      <c r="O1007" s="45" t="s">
        <v>7276</v>
      </c>
      <c r="P1007" s="45" t="s">
        <v>7277</v>
      </c>
      <c r="Q1007" s="45" t="s">
        <v>7289</v>
      </c>
      <c r="R1007" t="s">
        <v>7290</v>
      </c>
      <c r="S1007" s="45" t="s">
        <v>893</v>
      </c>
      <c r="T1007" t="s">
        <v>2210</v>
      </c>
      <c r="U1007" s="47">
        <v>144</v>
      </c>
      <c r="V1007" s="47">
        <v>144</v>
      </c>
      <c r="W1007" s="47" t="s">
        <v>913</v>
      </c>
      <c r="X1007" s="47">
        <v>52704</v>
      </c>
      <c r="Y1007" s="47">
        <v>48144</v>
      </c>
      <c r="Z1007" s="48">
        <v>201.41</v>
      </c>
      <c r="AA1007" s="44">
        <v>306</v>
      </c>
      <c r="AB1007" s="44">
        <v>295</v>
      </c>
      <c r="AC1007" s="44">
        <v>4130</v>
      </c>
      <c r="AD1007" s="44">
        <v>3145</v>
      </c>
      <c r="AE1007" s="44">
        <v>3736</v>
      </c>
      <c r="AF1007" s="44">
        <v>29395</v>
      </c>
      <c r="AG1007" s="44"/>
      <c r="AH1007" s="47">
        <v>558</v>
      </c>
      <c r="AI1007" s="47">
        <v>164</v>
      </c>
      <c r="AJ1007">
        <v>7016</v>
      </c>
      <c r="AK1007" t="s">
        <v>895</v>
      </c>
      <c r="AL1007">
        <v>48144</v>
      </c>
      <c r="AM1007"/>
      <c r="AN1007"/>
      <c r="AO1007"/>
      <c r="AP1007"/>
      <c r="AQ1007"/>
      <c r="AR1007" s="44"/>
      <c r="AS1007" s="44"/>
      <c r="AT1007" s="44"/>
      <c r="AU1007" s="44">
        <v>20862657</v>
      </c>
      <c r="AV1007" s="44">
        <v>3853688</v>
      </c>
      <c r="AW1007" s="44">
        <v>1578443</v>
      </c>
      <c r="AX1007" s="44">
        <v>1728</v>
      </c>
      <c r="AY1007" s="44">
        <v>23139630</v>
      </c>
      <c r="AZ1007" s="21">
        <v>20129857</v>
      </c>
      <c r="BA1007" s="21">
        <v>3009773</v>
      </c>
      <c r="BB1007" s="44">
        <v>3126</v>
      </c>
      <c r="BC1007" s="44">
        <v>632709</v>
      </c>
      <c r="BD1007" s="44"/>
      <c r="BE1007" s="44">
        <v>2380190</v>
      </c>
      <c r="BF1007" s="44">
        <v>1929200</v>
      </c>
      <c r="BG1007" s="44">
        <v>1466684</v>
      </c>
      <c r="BH1007" s="44">
        <v>1485159</v>
      </c>
      <c r="BI1007" s="21">
        <v>13540991</v>
      </c>
      <c r="BJ1007" s="21"/>
      <c r="BK1007" s="21">
        <v>252077</v>
      </c>
      <c r="BL1007" s="21">
        <v>76838</v>
      </c>
      <c r="BM1007" s="21">
        <v>2111708</v>
      </c>
      <c r="BN1007" s="21">
        <v>20862657</v>
      </c>
      <c r="BO1007" s="21"/>
      <c r="BP1007" s="21"/>
      <c r="BQ1007" s="44"/>
      <c r="BR1007" s="21"/>
      <c r="BS1007" s="44"/>
      <c r="BT1007" s="21"/>
      <c r="BU1007" s="44"/>
      <c r="BV1007" s="21"/>
      <c r="BW1007" s="44">
        <v>1131610</v>
      </c>
      <c r="BX1007" s="21"/>
      <c r="BY1007" s="21">
        <v>1167283</v>
      </c>
      <c r="BZ1007" s="21"/>
      <c r="CA1007" s="44">
        <v>41013</v>
      </c>
      <c r="CB1007" s="44"/>
      <c r="CC1007" s="44">
        <v>1023977</v>
      </c>
      <c r="CD1007" s="44"/>
      <c r="CE1007" s="44"/>
      <c r="CF1007" s="44"/>
      <c r="CG1007" s="44">
        <v>164593</v>
      </c>
      <c r="CH1007" s="44"/>
      <c r="CI1007" s="21">
        <v>32</v>
      </c>
      <c r="CJ1007" s="44"/>
      <c r="CK1007" s="21">
        <v>325180</v>
      </c>
      <c r="CL1007" s="44"/>
      <c r="CM1007" s="44">
        <v>5218</v>
      </c>
      <c r="CN1007" s="44">
        <v>0</v>
      </c>
      <c r="CO1007" s="44">
        <v>1378080</v>
      </c>
      <c r="CP1007" s="44">
        <v>0</v>
      </c>
      <c r="CQ1007" s="21">
        <v>1207170</v>
      </c>
      <c r="CR1007" s="44">
        <v>302265</v>
      </c>
      <c r="CS1007" s="44">
        <v>528347</v>
      </c>
      <c r="CT1007" s="44">
        <v>288521</v>
      </c>
      <c r="CU1007" s="44"/>
      <c r="CV1007" s="44">
        <v>144087</v>
      </c>
      <c r="CW1007" s="21"/>
      <c r="CX1007" s="21"/>
      <c r="CY1007" s="21"/>
      <c r="CZ1007" s="21"/>
      <c r="DA1007" s="21"/>
      <c r="DB1007" s="21"/>
      <c r="DC1007" s="21"/>
      <c r="DD1007" s="21"/>
      <c r="DE1007" s="44"/>
      <c r="DF1007" s="21"/>
      <c r="DG1007" s="44"/>
      <c r="DH1007" s="21"/>
      <c r="DI1007" s="44"/>
      <c r="DJ1007" s="44"/>
      <c r="DK1007" s="44"/>
      <c r="DL1007" s="44"/>
      <c r="DM1007" s="21"/>
      <c r="DN1007" s="44"/>
      <c r="DO1007" s="44">
        <v>-10557</v>
      </c>
      <c r="DP1007" s="44"/>
      <c r="DQ1007" s="44"/>
      <c r="DR1007" s="44"/>
      <c r="DS1007" s="44"/>
      <c r="DT1007" s="44"/>
      <c r="DU1007" s="44"/>
      <c r="DV1007" s="44"/>
      <c r="DW1007" s="44">
        <v>58870</v>
      </c>
      <c r="DX1007" s="44"/>
      <c r="DY1007" s="44">
        <v>1485</v>
      </c>
      <c r="DZ1007" s="44"/>
      <c r="EA1007" s="44"/>
      <c r="EB1007" s="21"/>
      <c r="EC1007" s="44">
        <v>-1289333</v>
      </c>
      <c r="ED1007" s="44"/>
      <c r="EE1007" s="21">
        <v>-345783</v>
      </c>
      <c r="EF1007" s="44"/>
      <c r="EG1007" s="21">
        <v>710189</v>
      </c>
      <c r="EH1007" s="44"/>
      <c r="EI1007" s="21">
        <v>4078428</v>
      </c>
      <c r="EJ1007" s="44"/>
      <c r="EK1007" s="44"/>
      <c r="EL1007" s="21"/>
      <c r="EM1007" s="44">
        <v>31422</v>
      </c>
      <c r="EN1007" s="44"/>
      <c r="EO1007" s="44">
        <v>-1656108</v>
      </c>
      <c r="EP1007" s="21"/>
      <c r="EQ1007" s="21"/>
      <c r="ER1007" s="21"/>
      <c r="ES1007" s="21"/>
      <c r="ET1007" s="44"/>
      <c r="EU1007" s="21"/>
      <c r="EV1007" s="44"/>
      <c r="EW1007" s="21"/>
      <c r="EX1007" s="44"/>
      <c r="EY1007" s="44"/>
      <c r="EZ1007" s="21"/>
      <c r="FA1007" s="21"/>
      <c r="FB1007" s="44"/>
      <c r="FC1007" s="44">
        <v>-170</v>
      </c>
      <c r="FD1007" s="21"/>
      <c r="FE1007" s="112"/>
      <c r="FF1007" s="44"/>
      <c r="FG1007" s="44">
        <v>10950282</v>
      </c>
      <c r="FH1007" s="44">
        <v>2770040</v>
      </c>
      <c r="FI1007" s="44">
        <v>6409535</v>
      </c>
      <c r="FJ1007" s="44">
        <v>522736</v>
      </c>
      <c r="FK1007" s="44">
        <v>8707062</v>
      </c>
      <c r="FL1007" s="44"/>
      <c r="FM1007" s="44"/>
      <c r="FN1007" s="44"/>
      <c r="FO1007" s="44"/>
      <c r="FP1007" s="44"/>
      <c r="FQ1007" s="44"/>
      <c r="FR1007" s="44"/>
      <c r="FS1007" s="44"/>
      <c r="FT1007" s="44">
        <v>34882</v>
      </c>
      <c r="FU1007" s="44">
        <v>13148</v>
      </c>
      <c r="FV1007" s="21">
        <v>716164</v>
      </c>
      <c r="FW1007" s="44"/>
      <c r="FX1007" s="44">
        <v>452355</v>
      </c>
      <c r="FY1007" s="44">
        <v>122828</v>
      </c>
      <c r="FZ1007" s="44">
        <v>316522</v>
      </c>
      <c r="GA1007" s="44">
        <v>160228</v>
      </c>
      <c r="GB1007" s="44"/>
      <c r="GC1007" s="44">
        <v>61102</v>
      </c>
      <c r="GD1007" s="44">
        <v>721359</v>
      </c>
      <c r="GE1007" s="44">
        <v>586004</v>
      </c>
      <c r="GF1007" s="44">
        <v>66662</v>
      </c>
      <c r="GG1007" s="44">
        <v>1244866</v>
      </c>
      <c r="GH1007" s="44">
        <v>688039</v>
      </c>
      <c r="GI1007" s="44">
        <v>294768</v>
      </c>
      <c r="GJ1007" s="44">
        <v>146433</v>
      </c>
      <c r="GK1007" s="44">
        <v>4300987</v>
      </c>
      <c r="GL1007" s="44">
        <v>67160</v>
      </c>
      <c r="GM1007" s="44">
        <v>854975</v>
      </c>
      <c r="GN1007" s="44">
        <v>174002</v>
      </c>
      <c r="GO1007" s="44">
        <v>21694</v>
      </c>
      <c r="GP1007" s="44"/>
      <c r="GQ1007" s="44"/>
      <c r="GR1007" s="44">
        <v>378617</v>
      </c>
      <c r="GS1007" s="44">
        <v>2581503</v>
      </c>
      <c r="GT1007" s="44"/>
      <c r="GU1007" s="21">
        <v>291096</v>
      </c>
      <c r="GV1007" s="44">
        <v>858747</v>
      </c>
      <c r="GW1007" s="44">
        <v>7796260</v>
      </c>
      <c r="GX1007" s="44"/>
      <c r="GY1007" s="44">
        <v>11527606</v>
      </c>
      <c r="GZ1007" s="44">
        <v>1568892</v>
      </c>
      <c r="HA1007" s="44"/>
      <c r="HB1007" s="44"/>
      <c r="HC1007" s="44">
        <v>9958714</v>
      </c>
      <c r="HD1007" s="44">
        <v>11527606</v>
      </c>
      <c r="HE1007" s="21"/>
      <c r="HF1007" s="21">
        <v>7796260</v>
      </c>
      <c r="HG1007" s="21"/>
      <c r="HH1007" s="21"/>
      <c r="HI1007" s="21">
        <v>129898</v>
      </c>
      <c r="HJ1007" s="44">
        <v>9860</v>
      </c>
      <c r="HK1007" s="21">
        <v>2545966</v>
      </c>
      <c r="HL1007" s="21">
        <v>2282256</v>
      </c>
      <c r="HM1007" s="21">
        <v>4967980</v>
      </c>
      <c r="HN1007" s="21">
        <v>-4676884</v>
      </c>
      <c r="HO1007" s="21"/>
      <c r="HP1007" s="44"/>
      <c r="HQ1007" s="47"/>
      <c r="HR1007" s="47"/>
      <c r="HS1007" s="47"/>
      <c r="HT1007" s="47" t="s">
        <v>1759</v>
      </c>
      <c r="HU1007" s="47">
        <v>0</v>
      </c>
      <c r="HV1007" s="47">
        <v>2917</v>
      </c>
      <c r="HW1007" s="47">
        <v>0</v>
      </c>
      <c r="HX1007" s="47">
        <v>14585</v>
      </c>
      <c r="HY1007" s="47">
        <v>45552</v>
      </c>
      <c r="HZ1007" s="47">
        <v>108803</v>
      </c>
      <c r="IA1007" s="47">
        <v>0</v>
      </c>
      <c r="IB1007" s="47">
        <v>0</v>
      </c>
      <c r="IC1007" s="47">
        <v>0</v>
      </c>
      <c r="ID1007">
        <v>19185</v>
      </c>
      <c r="IE1007" s="47">
        <v>6453</v>
      </c>
      <c r="IF1007">
        <v>22190</v>
      </c>
      <c r="IG1007" s="47">
        <v>1803</v>
      </c>
      <c r="IH1007" s="47">
        <v>25134</v>
      </c>
      <c r="II1007">
        <v>10328</v>
      </c>
      <c r="IJ1007">
        <v>8497</v>
      </c>
      <c r="IK1007">
        <v>2020</v>
      </c>
      <c r="IL1007">
        <v>19954</v>
      </c>
      <c r="IM1007">
        <v>287421</v>
      </c>
      <c r="IN1007">
        <v>0</v>
      </c>
      <c r="IO1007">
        <v>0</v>
      </c>
      <c r="IP1007">
        <v>0</v>
      </c>
      <c r="IQ1007">
        <v>0</v>
      </c>
      <c r="IR1007">
        <v>0</v>
      </c>
      <c r="IS1007">
        <v>0</v>
      </c>
      <c r="IT1007">
        <v>0</v>
      </c>
      <c r="IU1007">
        <v>391342</v>
      </c>
      <c r="IV1007">
        <v>0</v>
      </c>
      <c r="IW1007">
        <v>857788</v>
      </c>
      <c r="IX1007">
        <v>2281310</v>
      </c>
      <c r="IY1007">
        <v>2922134</v>
      </c>
      <c r="IZ1007">
        <v>0</v>
      </c>
      <c r="JA1007">
        <v>0</v>
      </c>
      <c r="JB1007">
        <v>0</v>
      </c>
      <c r="JC1007">
        <v>989006</v>
      </c>
      <c r="JD1007">
        <v>228514</v>
      </c>
      <c r="JE1007">
        <v>428356</v>
      </c>
      <c r="JF1007">
        <v>49040</v>
      </c>
      <c r="JG1007">
        <v>685246</v>
      </c>
      <c r="JH1007">
        <v>445447</v>
      </c>
      <c r="JI1007">
        <v>216762</v>
      </c>
      <c r="JJ1007">
        <v>115624</v>
      </c>
      <c r="JK1007">
        <v>1339713</v>
      </c>
      <c r="JL1007">
        <v>10950282</v>
      </c>
      <c r="JM1007">
        <v>0</v>
      </c>
      <c r="JN1007">
        <v>0</v>
      </c>
      <c r="JO1007">
        <v>0</v>
      </c>
      <c r="JP1007">
        <v>0</v>
      </c>
      <c r="JQ1007">
        <v>0</v>
      </c>
      <c r="JR1007">
        <v>0</v>
      </c>
      <c r="JS1007">
        <v>0</v>
      </c>
      <c r="JT1007"/>
      <c r="JU1007"/>
      <c r="JV1007"/>
      <c r="JW1007"/>
      <c r="JX1007"/>
      <c r="JY1007">
        <v>19185</v>
      </c>
      <c r="JZ1007"/>
      <c r="KA1007"/>
      <c r="KB1007"/>
      <c r="KC1007"/>
      <c r="KD1007"/>
      <c r="KE1007">
        <v>989006</v>
      </c>
      <c r="KF1007">
        <v>149</v>
      </c>
      <c r="KG1007">
        <v>194</v>
      </c>
      <c r="KH1007">
        <v>123</v>
      </c>
      <c r="KI1007">
        <v>101</v>
      </c>
      <c r="KJ1007">
        <v>135</v>
      </c>
      <c r="KK1007">
        <v>83</v>
      </c>
      <c r="KL1007">
        <v>58</v>
      </c>
      <c r="KM1007">
        <v>76</v>
      </c>
      <c r="KN1007">
        <v>51</v>
      </c>
      <c r="KO1007">
        <v>1</v>
      </c>
      <c r="KP1007">
        <v>0</v>
      </c>
      <c r="KQ1007">
        <v>0</v>
      </c>
      <c r="KR1007">
        <v>0</v>
      </c>
      <c r="KS1007">
        <v>0</v>
      </c>
      <c r="KT1007">
        <v>1</v>
      </c>
      <c r="KU1007">
        <v>1</v>
      </c>
      <c r="KV1007">
        <v>0</v>
      </c>
      <c r="KW1007">
        <v>0</v>
      </c>
      <c r="KX1007">
        <v>0</v>
      </c>
      <c r="KY1007">
        <v>0</v>
      </c>
      <c r="KZ1007">
        <v>0</v>
      </c>
      <c r="LA1007">
        <v>0</v>
      </c>
      <c r="LB1007">
        <v>0</v>
      </c>
      <c r="LC1007">
        <v>0</v>
      </c>
      <c r="LD1007">
        <v>1</v>
      </c>
      <c r="LE1007">
        <v>0</v>
      </c>
      <c r="LF1007">
        <v>0</v>
      </c>
      <c r="LG1007">
        <v>0</v>
      </c>
      <c r="LH1007">
        <v>0</v>
      </c>
    </row>
    <row r="1008" spans="1:320" s="34" customFormat="1" ht="15" customHeight="1" x14ac:dyDescent="0.25">
      <c r="A1008" s="45">
        <v>206491032</v>
      </c>
      <c r="B1008" s="45" t="s">
        <v>7291</v>
      </c>
      <c r="C1008" s="46">
        <v>45292</v>
      </c>
      <c r="D1008" s="46">
        <v>45657</v>
      </c>
      <c r="E1008" s="47">
        <v>366</v>
      </c>
      <c r="F1008" s="45" t="s">
        <v>883</v>
      </c>
      <c r="G1008" s="45" t="s">
        <v>884</v>
      </c>
      <c r="H1008" s="45" t="s">
        <v>1628</v>
      </c>
      <c r="I1008" s="45" t="s">
        <v>886</v>
      </c>
      <c r="J1008" s="45" t="s">
        <v>887</v>
      </c>
      <c r="K1008" s="45" t="s">
        <v>1344</v>
      </c>
      <c r="L1008" s="45" t="s">
        <v>7241</v>
      </c>
      <c r="M1008" s="45" t="s">
        <v>7292</v>
      </c>
      <c r="N1008" s="45" t="s">
        <v>7293</v>
      </c>
      <c r="O1008" s="45" t="s">
        <v>7244</v>
      </c>
      <c r="P1008" s="45" t="s">
        <v>7245</v>
      </c>
      <c r="Q1008" s="45" t="s">
        <v>7294</v>
      </c>
      <c r="R1008" t="s">
        <v>7295</v>
      </c>
      <c r="S1008" s="45" t="s">
        <v>893</v>
      </c>
      <c r="T1008" t="s">
        <v>7143</v>
      </c>
      <c r="U1008" s="47">
        <v>59</v>
      </c>
      <c r="V1008" s="47">
        <v>59</v>
      </c>
      <c r="W1008" s="47" t="s">
        <v>1728</v>
      </c>
      <c r="X1008" s="47">
        <v>21594</v>
      </c>
      <c r="Y1008" s="47">
        <v>20106</v>
      </c>
      <c r="Z1008" s="48">
        <v>210.36</v>
      </c>
      <c r="AA1008" s="44">
        <v>182</v>
      </c>
      <c r="AB1008" s="44">
        <v>177</v>
      </c>
      <c r="AC1008" s="44">
        <v>2550</v>
      </c>
      <c r="AD1008" s="44">
        <v>1496</v>
      </c>
      <c r="AE1008" s="44">
        <v>1201</v>
      </c>
      <c r="AF1008" s="44">
        <v>12124</v>
      </c>
      <c r="AG1008" s="44"/>
      <c r="AH1008" s="47">
        <v>636</v>
      </c>
      <c r="AI1008" s="47">
        <v>562</v>
      </c>
      <c r="AJ1008">
        <v>1537</v>
      </c>
      <c r="AK1008" t="s">
        <v>895</v>
      </c>
      <c r="AL1008">
        <v>20106</v>
      </c>
      <c r="AM1008"/>
      <c r="AN1008"/>
      <c r="AO1008"/>
      <c r="AP1008"/>
      <c r="AQ1008"/>
      <c r="AR1008" s="44"/>
      <c r="AS1008" s="44"/>
      <c r="AT1008" s="44"/>
      <c r="AU1008" s="44">
        <v>7411484</v>
      </c>
      <c r="AV1008" s="44">
        <v>1641680</v>
      </c>
      <c r="AW1008" s="44">
        <v>-1310603</v>
      </c>
      <c r="AX1008" s="44">
        <v>90862</v>
      </c>
      <c r="AY1008" s="44">
        <v>10454629</v>
      </c>
      <c r="AZ1008" s="21">
        <v>10068195</v>
      </c>
      <c r="BA1008" s="21">
        <v>386434</v>
      </c>
      <c r="BB1008" s="44">
        <v>85308</v>
      </c>
      <c r="BC1008" s="44"/>
      <c r="BD1008" s="44"/>
      <c r="BE1008" s="44">
        <v>471742</v>
      </c>
      <c r="BF1008" s="44">
        <v>959557</v>
      </c>
      <c r="BG1008" s="44">
        <v>407979</v>
      </c>
      <c r="BH1008" s="44">
        <v>450920</v>
      </c>
      <c r="BI1008" s="21">
        <v>4665625</v>
      </c>
      <c r="BJ1008" s="21"/>
      <c r="BK1008" s="21">
        <v>173446</v>
      </c>
      <c r="BL1008" s="21">
        <v>198707</v>
      </c>
      <c r="BM1008" s="21">
        <v>555250</v>
      </c>
      <c r="BN1008" s="21">
        <v>7411484</v>
      </c>
      <c r="BO1008" s="21"/>
      <c r="BP1008" s="21"/>
      <c r="BQ1008" s="44"/>
      <c r="BR1008" s="21"/>
      <c r="BS1008" s="44"/>
      <c r="BT1008" s="21"/>
      <c r="BU1008" s="44"/>
      <c r="BV1008" s="21"/>
      <c r="BW1008" s="44">
        <v>1144024</v>
      </c>
      <c r="BX1008" s="21"/>
      <c r="BY1008" s="21">
        <v>283878</v>
      </c>
      <c r="BZ1008" s="21"/>
      <c r="CA1008" s="44">
        <v>278</v>
      </c>
      <c r="CB1008" s="44"/>
      <c r="CC1008" s="44">
        <v>89231</v>
      </c>
      <c r="CD1008" s="44"/>
      <c r="CE1008" s="44"/>
      <c r="CF1008" s="44"/>
      <c r="CG1008" s="44">
        <v>120686</v>
      </c>
      <c r="CH1008" s="44"/>
      <c r="CI1008" s="21">
        <v>2466</v>
      </c>
      <c r="CJ1008" s="44"/>
      <c r="CK1008" s="21">
        <v>1117</v>
      </c>
      <c r="CL1008" s="44"/>
      <c r="CM1008" s="44">
        <v>3575</v>
      </c>
      <c r="CN1008" s="44">
        <v>25177</v>
      </c>
      <c r="CO1008" s="44">
        <v>354690</v>
      </c>
      <c r="CP1008" s="44">
        <v>427570</v>
      </c>
      <c r="CQ1008" s="21">
        <v>420714</v>
      </c>
      <c r="CR1008" s="44">
        <v>108616</v>
      </c>
      <c r="CS1008" s="44">
        <v>225541</v>
      </c>
      <c r="CT1008" s="44">
        <v>61163</v>
      </c>
      <c r="CU1008" s="44"/>
      <c r="CV1008" s="44">
        <v>14634</v>
      </c>
      <c r="CW1008" s="21"/>
      <c r="CX1008" s="21"/>
      <c r="CY1008" s="21"/>
      <c r="CZ1008" s="21"/>
      <c r="DA1008" s="21"/>
      <c r="DB1008" s="21"/>
      <c r="DC1008" s="21"/>
      <c r="DD1008" s="21"/>
      <c r="DE1008" s="44"/>
      <c r="DF1008" s="21"/>
      <c r="DG1008" s="44"/>
      <c r="DH1008" s="21"/>
      <c r="DI1008" s="44"/>
      <c r="DJ1008" s="44"/>
      <c r="DK1008" s="44"/>
      <c r="DL1008" s="44"/>
      <c r="DM1008" s="21"/>
      <c r="DN1008" s="44"/>
      <c r="DO1008" s="44"/>
      <c r="DP1008" s="44"/>
      <c r="DQ1008" s="44"/>
      <c r="DR1008" s="44"/>
      <c r="DS1008" s="44"/>
      <c r="DT1008" s="44"/>
      <c r="DU1008" s="44"/>
      <c r="DV1008" s="44"/>
      <c r="DW1008" s="44"/>
      <c r="DX1008" s="44"/>
      <c r="DY1008" s="44"/>
      <c r="DZ1008" s="44"/>
      <c r="EA1008" s="44"/>
      <c r="EB1008" s="21"/>
      <c r="EC1008" s="44">
        <v>-1115468</v>
      </c>
      <c r="ED1008" s="44"/>
      <c r="EE1008" s="21">
        <v>-278291</v>
      </c>
      <c r="EF1008" s="44"/>
      <c r="EG1008" s="21">
        <v>35025</v>
      </c>
      <c r="EH1008" s="44"/>
      <c r="EI1008" s="21">
        <v>136445</v>
      </c>
      <c r="EJ1008" s="44"/>
      <c r="EK1008" s="44"/>
      <c r="EL1008" s="21"/>
      <c r="EM1008" s="44">
        <v>-118159</v>
      </c>
      <c r="EN1008" s="44"/>
      <c r="EO1008" s="44">
        <v>29845</v>
      </c>
      <c r="EP1008" s="21"/>
      <c r="EQ1008" s="21"/>
      <c r="ER1008" s="21"/>
      <c r="ES1008" s="21"/>
      <c r="ET1008" s="44"/>
      <c r="EU1008" s="21"/>
      <c r="EV1008" s="44"/>
      <c r="EW1008" s="21"/>
      <c r="EX1008" s="44"/>
      <c r="EY1008" s="44"/>
      <c r="EZ1008" s="21"/>
      <c r="FA1008" s="21"/>
      <c r="FB1008" s="44"/>
      <c r="FC1008" s="44"/>
      <c r="FD1008" s="21"/>
      <c r="FE1008" s="112"/>
      <c r="FF1008" s="44"/>
      <c r="FG1008" s="44">
        <v>4294771</v>
      </c>
      <c r="FH1008" s="44">
        <v>1268464</v>
      </c>
      <c r="FI1008" s="44">
        <v>4504960</v>
      </c>
      <c r="FJ1008" s="44">
        <v>152721</v>
      </c>
      <c r="FK1008" s="44">
        <v>3835237</v>
      </c>
      <c r="FL1008" s="44"/>
      <c r="FM1008" s="44"/>
      <c r="FN1008" s="44"/>
      <c r="FO1008" s="44"/>
      <c r="FP1008" s="44"/>
      <c r="FQ1008" s="44"/>
      <c r="FR1008" s="44"/>
      <c r="FS1008" s="44"/>
      <c r="FT1008" s="44">
        <v>2376</v>
      </c>
      <c r="FU1008" s="44">
        <v>22343</v>
      </c>
      <c r="FV1008" s="21">
        <v>256150</v>
      </c>
      <c r="FW1008" s="44"/>
      <c r="FX1008" s="44">
        <v>293094</v>
      </c>
      <c r="FY1008" s="44">
        <v>67263</v>
      </c>
      <c r="FZ1008" s="44">
        <v>168579</v>
      </c>
      <c r="GA1008" s="44">
        <v>44069</v>
      </c>
      <c r="GB1008" s="44"/>
      <c r="GC1008" s="44">
        <v>17836</v>
      </c>
      <c r="GD1008" s="44">
        <v>473757</v>
      </c>
      <c r="GE1008" s="44">
        <v>255555</v>
      </c>
      <c r="GF1008" s="44">
        <v>106305</v>
      </c>
      <c r="GG1008" s="44">
        <v>713472</v>
      </c>
      <c r="GH1008" s="44">
        <v>86868</v>
      </c>
      <c r="GI1008" s="44">
        <v>164490</v>
      </c>
      <c r="GJ1008" s="44">
        <v>102336</v>
      </c>
      <c r="GK1008" s="44">
        <v>2475127</v>
      </c>
      <c r="GL1008" s="44">
        <v>64308</v>
      </c>
      <c r="GM1008" s="44">
        <v>798617</v>
      </c>
      <c r="GN1008" s="44">
        <v>65690</v>
      </c>
      <c r="GO1008" s="44">
        <v>20039</v>
      </c>
      <c r="GP1008" s="44"/>
      <c r="GQ1008" s="44">
        <v>5746</v>
      </c>
      <c r="GR1008" s="44">
        <v>28938</v>
      </c>
      <c r="GS1008" s="44">
        <v>2373663</v>
      </c>
      <c r="GT1008" s="44"/>
      <c r="GU1008" s="21">
        <v>346811</v>
      </c>
      <c r="GV1008" s="44">
        <v>291577</v>
      </c>
      <c r="GW1008" s="44">
        <v>3007622</v>
      </c>
      <c r="GX1008" s="44"/>
      <c r="GY1008" s="44">
        <v>6019673</v>
      </c>
      <c r="GZ1008" s="44">
        <v>1516932</v>
      </c>
      <c r="HA1008" s="44"/>
      <c r="HB1008" s="44"/>
      <c r="HC1008" s="44">
        <v>4502741</v>
      </c>
      <c r="HD1008" s="44">
        <v>6019673</v>
      </c>
      <c r="HE1008" s="21"/>
      <c r="HF1008" s="21">
        <v>2990346</v>
      </c>
      <c r="HG1008" s="21">
        <v>131975</v>
      </c>
      <c r="HH1008" s="21"/>
      <c r="HI1008" s="21">
        <v>0</v>
      </c>
      <c r="HJ1008" s="44"/>
      <c r="HK1008" s="21">
        <v>445125</v>
      </c>
      <c r="HL1008" s="21">
        <v>245950</v>
      </c>
      <c r="HM1008" s="21">
        <v>691075</v>
      </c>
      <c r="HN1008" s="21">
        <v>-344264</v>
      </c>
      <c r="HO1008" s="21"/>
      <c r="HP1008" s="44"/>
      <c r="HQ1008" s="47"/>
      <c r="HR1008" s="47"/>
      <c r="HS1008" s="47"/>
      <c r="HT1008" s="47" t="s">
        <v>7296</v>
      </c>
      <c r="HU1008" s="47">
        <v>1092191.04</v>
      </c>
      <c r="HV1008" s="47">
        <v>2102</v>
      </c>
      <c r="HW1008" s="47">
        <v>0</v>
      </c>
      <c r="HX1008" s="47">
        <v>4619</v>
      </c>
      <c r="HY1008" s="47">
        <v>20124</v>
      </c>
      <c r="HZ1008" s="47">
        <v>52144</v>
      </c>
      <c r="IA1008" s="47">
        <v>994</v>
      </c>
      <c r="IB1008" s="47">
        <v>0</v>
      </c>
      <c r="IC1008" s="47">
        <v>1924</v>
      </c>
      <c r="ID1008"/>
      <c r="IE1008" s="47">
        <v>3733</v>
      </c>
      <c r="IF1008">
        <v>8058</v>
      </c>
      <c r="IG1008" s="47">
        <v>3852</v>
      </c>
      <c r="IH1008" s="47">
        <v>16352</v>
      </c>
      <c r="II1008">
        <v>1973</v>
      </c>
      <c r="IJ1008">
        <v>6015</v>
      </c>
      <c r="IK1008">
        <v>1789</v>
      </c>
      <c r="IL1008">
        <v>9751</v>
      </c>
      <c r="IM1008">
        <v>133430</v>
      </c>
      <c r="IN1008">
        <v>0</v>
      </c>
      <c r="IO1008">
        <v>33</v>
      </c>
      <c r="IP1008">
        <v>247</v>
      </c>
      <c r="IQ1008">
        <v>48</v>
      </c>
      <c r="IR1008">
        <v>0</v>
      </c>
      <c r="IS1008">
        <v>0</v>
      </c>
      <c r="IT1008">
        <v>328</v>
      </c>
      <c r="IU1008">
        <v>176824</v>
      </c>
      <c r="IV1008">
        <v>0</v>
      </c>
      <c r="IW1008">
        <v>271380</v>
      </c>
      <c r="IX1008">
        <v>942209</v>
      </c>
      <c r="IY1008">
        <v>1274531</v>
      </c>
      <c r="IZ1008">
        <v>40469</v>
      </c>
      <c r="JA1008">
        <v>0</v>
      </c>
      <c r="JB1008">
        <v>98688</v>
      </c>
      <c r="JC1008"/>
      <c r="JD1008">
        <v>117439</v>
      </c>
      <c r="JE1008">
        <v>169328</v>
      </c>
      <c r="JF1008">
        <v>70061</v>
      </c>
      <c r="JG1008">
        <v>348241</v>
      </c>
      <c r="JH1008">
        <v>67620</v>
      </c>
      <c r="JI1008">
        <v>119917</v>
      </c>
      <c r="JJ1008">
        <v>84766</v>
      </c>
      <c r="JK1008">
        <v>513298</v>
      </c>
      <c r="JL1008">
        <v>4294771</v>
      </c>
      <c r="JM1008">
        <v>0</v>
      </c>
      <c r="JN1008">
        <v>4200</v>
      </c>
      <c r="JO1008">
        <v>17206</v>
      </c>
      <c r="JP1008">
        <v>2970</v>
      </c>
      <c r="JQ1008">
        <v>0</v>
      </c>
      <c r="JR1008">
        <v>0</v>
      </c>
      <c r="JS1008">
        <v>24376</v>
      </c>
      <c r="JT1008"/>
      <c r="JU1008"/>
      <c r="JV1008"/>
      <c r="JW1008"/>
      <c r="JX1008"/>
      <c r="JY1008"/>
      <c r="JZ1008"/>
      <c r="KA1008"/>
      <c r="KB1008"/>
      <c r="KC1008"/>
      <c r="KD1008"/>
      <c r="KE1008"/>
      <c r="KF1008">
        <v>90</v>
      </c>
      <c r="KG1008">
        <v>125</v>
      </c>
      <c r="KH1008">
        <v>59</v>
      </c>
      <c r="KI1008">
        <v>56</v>
      </c>
      <c r="KJ1008">
        <v>87</v>
      </c>
      <c r="KK1008">
        <v>37</v>
      </c>
      <c r="KL1008">
        <v>36</v>
      </c>
      <c r="KM1008">
        <v>48</v>
      </c>
      <c r="KN1008">
        <v>24</v>
      </c>
      <c r="KO1008">
        <v>1</v>
      </c>
      <c r="KP1008">
        <v>0</v>
      </c>
      <c r="KQ1008">
        <v>0</v>
      </c>
      <c r="KR1008">
        <v>1</v>
      </c>
      <c r="KS1008">
        <v>0</v>
      </c>
      <c r="KT1008">
        <v>0</v>
      </c>
      <c r="KU1008">
        <v>1</v>
      </c>
      <c r="KV1008">
        <v>0</v>
      </c>
      <c r="KW1008">
        <v>0</v>
      </c>
      <c r="KX1008">
        <v>0</v>
      </c>
      <c r="KY1008">
        <v>0</v>
      </c>
      <c r="KZ1008">
        <v>0</v>
      </c>
      <c r="LA1008">
        <v>0</v>
      </c>
      <c r="LB1008">
        <v>0</v>
      </c>
      <c r="LC1008">
        <v>0</v>
      </c>
      <c r="LD1008">
        <v>1</v>
      </c>
      <c r="LE1008">
        <v>0</v>
      </c>
      <c r="LF1008">
        <v>0</v>
      </c>
      <c r="LG1008">
        <v>0</v>
      </c>
      <c r="LH1008">
        <v>0</v>
      </c>
    </row>
    <row r="1009" spans="1:320" s="34" customFormat="1" ht="15" customHeight="1" x14ac:dyDescent="0.25">
      <c r="A1009" s="45">
        <v>206491035</v>
      </c>
      <c r="B1009" s="45" t="s">
        <v>7297</v>
      </c>
      <c r="C1009" s="46">
        <v>45292</v>
      </c>
      <c r="D1009" s="46">
        <v>45657</v>
      </c>
      <c r="E1009" s="47">
        <v>366</v>
      </c>
      <c r="F1009" s="45" t="s">
        <v>883</v>
      </c>
      <c r="G1009" s="45" t="s">
        <v>884</v>
      </c>
      <c r="H1009" s="45" t="s">
        <v>1628</v>
      </c>
      <c r="I1009" s="45" t="s">
        <v>886</v>
      </c>
      <c r="J1009" s="45" t="s">
        <v>887</v>
      </c>
      <c r="K1009" s="45" t="s">
        <v>1344</v>
      </c>
      <c r="L1009" s="45" t="s">
        <v>7241</v>
      </c>
      <c r="M1009" s="45" t="s">
        <v>7298</v>
      </c>
      <c r="N1009" s="45" t="s">
        <v>7299</v>
      </c>
      <c r="O1009" s="45" t="s">
        <v>7244</v>
      </c>
      <c r="P1009" s="45" t="s">
        <v>7245</v>
      </c>
      <c r="Q1009" s="45" t="s">
        <v>7300</v>
      </c>
      <c r="R1009" t="s">
        <v>7301</v>
      </c>
      <c r="S1009" s="45" t="s">
        <v>893</v>
      </c>
      <c r="T1009"/>
      <c r="U1009" s="47">
        <v>90</v>
      </c>
      <c r="V1009" s="47">
        <v>90</v>
      </c>
      <c r="W1009" s="47" t="s">
        <v>894</v>
      </c>
      <c r="X1009" s="47">
        <v>32940</v>
      </c>
      <c r="Y1009" s="47">
        <v>27940</v>
      </c>
      <c r="Z1009" s="48">
        <v>194.03</v>
      </c>
      <c r="AA1009" s="44">
        <v>422</v>
      </c>
      <c r="AB1009" s="44">
        <v>423</v>
      </c>
      <c r="AC1009" s="44">
        <v>5733</v>
      </c>
      <c r="AD1009" s="44">
        <v>4873</v>
      </c>
      <c r="AE1009" s="44">
        <v>1562</v>
      </c>
      <c r="AF1009" s="44">
        <v>13498</v>
      </c>
      <c r="AG1009" s="44"/>
      <c r="AH1009" s="47"/>
      <c r="AI1009" s="47">
        <v>574</v>
      </c>
      <c r="AJ1009">
        <v>1700</v>
      </c>
      <c r="AK1009" t="s">
        <v>895</v>
      </c>
      <c r="AL1009">
        <v>27940</v>
      </c>
      <c r="AM1009"/>
      <c r="AN1009"/>
      <c r="AO1009"/>
      <c r="AP1009"/>
      <c r="AQ1009"/>
      <c r="AR1009" s="44"/>
      <c r="AS1009" s="44"/>
      <c r="AT1009" s="44"/>
      <c r="AU1009" s="44">
        <v>13496570</v>
      </c>
      <c r="AV1009" s="44">
        <v>4003805</v>
      </c>
      <c r="AW1009" s="44">
        <v>1344662</v>
      </c>
      <c r="AX1009" s="44">
        <v>81171</v>
      </c>
      <c r="AY1009" s="44">
        <v>16236884</v>
      </c>
      <c r="AZ1009" s="21">
        <v>14420807</v>
      </c>
      <c r="BA1009" s="21">
        <v>1816077</v>
      </c>
      <c r="BB1009" s="44">
        <v>2</v>
      </c>
      <c r="BC1009" s="44"/>
      <c r="BD1009" s="44"/>
      <c r="BE1009" s="44">
        <v>1816079</v>
      </c>
      <c r="BF1009" s="44">
        <v>2884855</v>
      </c>
      <c r="BG1009" s="44">
        <v>2456870</v>
      </c>
      <c r="BH1009" s="44">
        <v>714225</v>
      </c>
      <c r="BI1009" s="21">
        <v>6401225</v>
      </c>
      <c r="BJ1009" s="21"/>
      <c r="BK1009" s="21"/>
      <c r="BL1009" s="21">
        <v>251895</v>
      </c>
      <c r="BM1009" s="21">
        <v>787500</v>
      </c>
      <c r="BN1009" s="21">
        <v>13496570</v>
      </c>
      <c r="BO1009" s="21"/>
      <c r="BP1009" s="21"/>
      <c r="BQ1009" s="44"/>
      <c r="BR1009" s="21"/>
      <c r="BS1009" s="44"/>
      <c r="BT1009" s="21"/>
      <c r="BU1009" s="44"/>
      <c r="BV1009" s="21"/>
      <c r="BW1009" s="44">
        <v>1958627</v>
      </c>
      <c r="BX1009" s="21"/>
      <c r="BY1009" s="21">
        <v>2000283</v>
      </c>
      <c r="BZ1009" s="21"/>
      <c r="CA1009" s="44">
        <v>4472</v>
      </c>
      <c r="CB1009" s="44"/>
      <c r="CC1009" s="44">
        <v>20381</v>
      </c>
      <c r="CD1009" s="44"/>
      <c r="CE1009" s="44"/>
      <c r="CF1009" s="44"/>
      <c r="CG1009" s="44"/>
      <c r="CH1009" s="44"/>
      <c r="CI1009" s="21">
        <v>19342</v>
      </c>
      <c r="CJ1009" s="44"/>
      <c r="CK1009" s="21">
        <v>700</v>
      </c>
      <c r="CL1009" s="44"/>
      <c r="CM1009" s="44">
        <v>2750</v>
      </c>
      <c r="CN1009" s="44">
        <v>19080</v>
      </c>
      <c r="CO1009" s="44">
        <v>1551825</v>
      </c>
      <c r="CP1009" s="44">
        <v>0</v>
      </c>
      <c r="CQ1009" s="21">
        <v>1327425</v>
      </c>
      <c r="CR1009" s="44">
        <v>161850</v>
      </c>
      <c r="CS1009" s="44">
        <v>806523</v>
      </c>
      <c r="CT1009" s="44">
        <v>64779</v>
      </c>
      <c r="CU1009" s="44"/>
      <c r="CV1009" s="44">
        <v>69573</v>
      </c>
      <c r="CW1009" s="21"/>
      <c r="CX1009" s="21"/>
      <c r="CY1009" s="21"/>
      <c r="CZ1009" s="21"/>
      <c r="DA1009" s="21"/>
      <c r="DB1009" s="21"/>
      <c r="DC1009" s="21"/>
      <c r="DD1009" s="21"/>
      <c r="DE1009" s="44"/>
      <c r="DF1009" s="21"/>
      <c r="DG1009" s="44"/>
      <c r="DH1009" s="21"/>
      <c r="DI1009" s="44"/>
      <c r="DJ1009" s="44"/>
      <c r="DK1009" s="44"/>
      <c r="DL1009" s="44"/>
      <c r="DM1009" s="21">
        <v>9078</v>
      </c>
      <c r="DN1009" s="44"/>
      <c r="DO1009" s="44"/>
      <c r="DP1009" s="44"/>
      <c r="DQ1009" s="44"/>
      <c r="DR1009" s="44"/>
      <c r="DS1009" s="44"/>
      <c r="DT1009" s="44"/>
      <c r="DU1009" s="44"/>
      <c r="DV1009" s="44"/>
      <c r="DW1009" s="44"/>
      <c r="DX1009" s="44"/>
      <c r="DY1009" s="44">
        <v>9900</v>
      </c>
      <c r="DZ1009" s="44"/>
      <c r="EA1009" s="44"/>
      <c r="EB1009" s="21"/>
      <c r="EC1009" s="44">
        <v>-1126313</v>
      </c>
      <c r="ED1009" s="44"/>
      <c r="EE1009" s="21">
        <v>726749</v>
      </c>
      <c r="EF1009" s="44"/>
      <c r="EG1009" s="21">
        <v>-107630</v>
      </c>
      <c r="EH1009" s="44"/>
      <c r="EI1009" s="21">
        <v>1636274</v>
      </c>
      <c r="EJ1009" s="44"/>
      <c r="EK1009" s="44"/>
      <c r="EL1009" s="21"/>
      <c r="EM1009" s="44"/>
      <c r="EN1009" s="44"/>
      <c r="EO1009" s="44">
        <v>196604</v>
      </c>
      <c r="EP1009" s="21"/>
      <c r="EQ1009" s="21"/>
      <c r="ER1009" s="21"/>
      <c r="ES1009" s="21"/>
      <c r="ET1009" s="44"/>
      <c r="EU1009" s="21"/>
      <c r="EV1009" s="44"/>
      <c r="EW1009" s="21"/>
      <c r="EX1009" s="44"/>
      <c r="EY1009" s="44"/>
      <c r="EZ1009" s="21"/>
      <c r="FA1009" s="21"/>
      <c r="FB1009" s="44"/>
      <c r="FC1009" s="44"/>
      <c r="FD1009" s="21"/>
      <c r="FE1009" s="112"/>
      <c r="FF1009" s="44"/>
      <c r="FG1009" s="44">
        <v>6271141</v>
      </c>
      <c r="FH1009" s="44">
        <v>1638449</v>
      </c>
      <c r="FI1009" s="44">
        <v>6511217</v>
      </c>
      <c r="FJ1009" s="44">
        <v>189732</v>
      </c>
      <c r="FK1009" s="44">
        <v>5746568</v>
      </c>
      <c r="FL1009" s="44"/>
      <c r="FM1009" s="44"/>
      <c r="FN1009" s="44"/>
      <c r="FO1009" s="44"/>
      <c r="FP1009" s="44"/>
      <c r="FQ1009" s="44"/>
      <c r="FR1009" s="44"/>
      <c r="FS1009" s="44"/>
      <c r="FT1009" s="44">
        <v>25988</v>
      </c>
      <c r="FU1009" s="44">
        <v>9198</v>
      </c>
      <c r="FV1009" s="21">
        <v>606328</v>
      </c>
      <c r="FW1009" s="44"/>
      <c r="FX1009" s="44">
        <v>516831</v>
      </c>
      <c r="FY1009" s="44">
        <v>61381</v>
      </c>
      <c r="FZ1009" s="44">
        <v>339888</v>
      </c>
      <c r="GA1009" s="44">
        <v>34415</v>
      </c>
      <c r="GB1009" s="44"/>
      <c r="GC1009" s="44">
        <v>42543</v>
      </c>
      <c r="GD1009" s="44">
        <v>356221</v>
      </c>
      <c r="GE1009" s="44">
        <v>162459</v>
      </c>
      <c r="GF1009" s="44">
        <v>176667</v>
      </c>
      <c r="GG1009" s="44">
        <v>903770</v>
      </c>
      <c r="GH1009" s="44">
        <v>249926</v>
      </c>
      <c r="GI1009" s="44">
        <v>139887</v>
      </c>
      <c r="GJ1009" s="44">
        <v>241469</v>
      </c>
      <c r="GK1009" s="44">
        <v>3276759</v>
      </c>
      <c r="GL1009" s="44">
        <v>88893</v>
      </c>
      <c r="GM1009" s="44">
        <v>1310804</v>
      </c>
      <c r="GN1009" s="44">
        <v>39877</v>
      </c>
      <c r="GO1009" s="44">
        <v>17787</v>
      </c>
      <c r="GP1009" s="44"/>
      <c r="GQ1009" s="44">
        <v>3</v>
      </c>
      <c r="GR1009" s="44">
        <v>73145</v>
      </c>
      <c r="GS1009" s="44">
        <v>1559128</v>
      </c>
      <c r="GT1009" s="44"/>
      <c r="GU1009" s="21">
        <v>311710</v>
      </c>
      <c r="GV1009" s="44">
        <v>594</v>
      </c>
      <c r="GW1009" s="44">
        <v>6662332</v>
      </c>
      <c r="GX1009" s="44">
        <v>26572668</v>
      </c>
      <c r="GY1009" s="44">
        <v>35106432</v>
      </c>
      <c r="GZ1009" s="44">
        <v>1378645</v>
      </c>
      <c r="HA1009" s="44">
        <v>27677809</v>
      </c>
      <c r="HB1009" s="44"/>
      <c r="HC1009" s="44">
        <v>6049978</v>
      </c>
      <c r="HD1009" s="44">
        <v>35106432</v>
      </c>
      <c r="HE1009" s="21"/>
      <c r="HF1009" s="21">
        <v>6434245</v>
      </c>
      <c r="HG1009" s="21"/>
      <c r="HH1009" s="21"/>
      <c r="HI1009" s="21">
        <v>0</v>
      </c>
      <c r="HJ1009" s="44"/>
      <c r="HK1009" s="21">
        <v>66164</v>
      </c>
      <c r="HL1009" s="21">
        <v>374462</v>
      </c>
      <c r="HM1009" s="21">
        <v>440626</v>
      </c>
      <c r="HN1009" s="21">
        <v>-128916</v>
      </c>
      <c r="HO1009" s="21"/>
      <c r="HP1009" s="44"/>
      <c r="HQ1009" s="47"/>
      <c r="HR1009" s="47"/>
      <c r="HS1009" s="47"/>
      <c r="HT1009" s="47" t="s">
        <v>2436</v>
      </c>
      <c r="HU1009" s="47">
        <v>151650.95000000001</v>
      </c>
      <c r="HV1009" s="47">
        <v>1824</v>
      </c>
      <c r="HW1009" s="47">
        <v>0</v>
      </c>
      <c r="HX1009" s="47">
        <v>19284</v>
      </c>
      <c r="HY1009" s="47">
        <v>15448</v>
      </c>
      <c r="HZ1009" s="47">
        <v>76390</v>
      </c>
      <c r="IA1009" s="47">
        <v>0</v>
      </c>
      <c r="IB1009" s="47">
        <v>0</v>
      </c>
      <c r="IC1009" s="47">
        <v>4944</v>
      </c>
      <c r="ID1009"/>
      <c r="IE1009" s="47">
        <v>2735</v>
      </c>
      <c r="IF1009">
        <v>5384</v>
      </c>
      <c r="IG1009" s="47">
        <v>6003</v>
      </c>
      <c r="IH1009" s="47">
        <v>20141</v>
      </c>
      <c r="II1009">
        <v>3522</v>
      </c>
      <c r="IJ1009">
        <v>3935</v>
      </c>
      <c r="IK1009">
        <v>3068</v>
      </c>
      <c r="IL1009">
        <v>11779</v>
      </c>
      <c r="IM1009">
        <v>174457</v>
      </c>
      <c r="IN1009">
        <v>0</v>
      </c>
      <c r="IO1009">
        <v>0</v>
      </c>
      <c r="IP1009">
        <v>0</v>
      </c>
      <c r="IQ1009">
        <v>0</v>
      </c>
      <c r="IR1009">
        <v>0</v>
      </c>
      <c r="IS1009">
        <v>23664</v>
      </c>
      <c r="IT1009">
        <v>23664</v>
      </c>
      <c r="IU1009">
        <v>234142</v>
      </c>
      <c r="IV1009">
        <v>0</v>
      </c>
      <c r="IW1009">
        <v>1121353</v>
      </c>
      <c r="IX1009">
        <v>763088</v>
      </c>
      <c r="IY1009">
        <v>1975910</v>
      </c>
      <c r="IZ1009">
        <v>0</v>
      </c>
      <c r="JA1009">
        <v>0</v>
      </c>
      <c r="JB1009">
        <v>256279</v>
      </c>
      <c r="JC1009"/>
      <c r="JD1009">
        <v>102789</v>
      </c>
      <c r="JE1009">
        <v>106283</v>
      </c>
      <c r="JF1009">
        <v>122282</v>
      </c>
      <c r="JG1009">
        <v>469293</v>
      </c>
      <c r="JH1009">
        <v>131294</v>
      </c>
      <c r="JI1009">
        <v>106733</v>
      </c>
      <c r="JJ1009">
        <v>195562</v>
      </c>
      <c r="JK1009">
        <v>686133</v>
      </c>
      <c r="JL1009">
        <v>6271141</v>
      </c>
      <c r="JM1009">
        <v>0</v>
      </c>
      <c r="JN1009">
        <v>0</v>
      </c>
      <c r="JO1009">
        <v>0</v>
      </c>
      <c r="JP1009">
        <v>0</v>
      </c>
      <c r="JQ1009">
        <v>0</v>
      </c>
      <c r="JR1009">
        <v>1183214</v>
      </c>
      <c r="JS1009">
        <v>1183214</v>
      </c>
      <c r="JT1009"/>
      <c r="JU1009"/>
      <c r="JV1009"/>
      <c r="JW1009"/>
      <c r="JX1009"/>
      <c r="JY1009"/>
      <c r="JZ1009"/>
      <c r="KA1009"/>
      <c r="KB1009"/>
      <c r="KC1009"/>
      <c r="KD1009"/>
      <c r="KE1009"/>
      <c r="KF1009">
        <v>148</v>
      </c>
      <c r="KG1009">
        <v>214</v>
      </c>
      <c r="KH1009">
        <v>108</v>
      </c>
      <c r="KI1009">
        <v>115</v>
      </c>
      <c r="KJ1009">
        <v>163</v>
      </c>
      <c r="KK1009">
        <v>81</v>
      </c>
      <c r="KL1009">
        <v>80</v>
      </c>
      <c r="KM1009">
        <v>116</v>
      </c>
      <c r="KN1009">
        <v>55</v>
      </c>
      <c r="KO1009">
        <v>1</v>
      </c>
      <c r="KP1009">
        <v>0</v>
      </c>
      <c r="KQ1009">
        <v>0</v>
      </c>
      <c r="KR1009">
        <v>0</v>
      </c>
      <c r="KS1009">
        <v>1</v>
      </c>
      <c r="KT1009">
        <v>0</v>
      </c>
      <c r="KU1009">
        <v>1</v>
      </c>
      <c r="KV1009">
        <v>0</v>
      </c>
      <c r="KW1009">
        <v>0</v>
      </c>
      <c r="KX1009">
        <v>0</v>
      </c>
      <c r="KY1009">
        <v>0</v>
      </c>
      <c r="KZ1009">
        <v>0</v>
      </c>
      <c r="LA1009">
        <v>0</v>
      </c>
      <c r="LB1009">
        <v>0</v>
      </c>
      <c r="LC1009">
        <v>0</v>
      </c>
      <c r="LD1009">
        <v>1</v>
      </c>
      <c r="LE1009">
        <v>0</v>
      </c>
      <c r="LF1009">
        <v>0</v>
      </c>
      <c r="LG1009">
        <v>0</v>
      </c>
      <c r="LH1009">
        <v>0</v>
      </c>
    </row>
    <row r="1010" spans="1:320" s="34" customFormat="1" ht="15" customHeight="1" x14ac:dyDescent="0.25">
      <c r="A1010" s="45">
        <v>206491058</v>
      </c>
      <c r="B1010" s="45" t="s">
        <v>7302</v>
      </c>
      <c r="C1010" s="46">
        <v>45292</v>
      </c>
      <c r="D1010" s="46">
        <v>45657</v>
      </c>
      <c r="E1010" s="47">
        <v>366</v>
      </c>
      <c r="F1010" s="45" t="s">
        <v>883</v>
      </c>
      <c r="G1010" s="45" t="s">
        <v>884</v>
      </c>
      <c r="H1010" s="45" t="s">
        <v>1628</v>
      </c>
      <c r="I1010" s="45" t="s">
        <v>886</v>
      </c>
      <c r="J1010" s="45" t="s">
        <v>887</v>
      </c>
      <c r="K1010" s="45" t="s">
        <v>1344</v>
      </c>
      <c r="L1010" s="45" t="s">
        <v>7249</v>
      </c>
      <c r="M1010" s="45" t="s">
        <v>7303</v>
      </c>
      <c r="N1010" s="45" t="s">
        <v>7304</v>
      </c>
      <c r="O1010" s="45" t="s">
        <v>1631</v>
      </c>
      <c r="P1010" s="45" t="s">
        <v>7270</v>
      </c>
      <c r="Q1010" s="45" t="s">
        <v>7305</v>
      </c>
      <c r="R1010" t="s">
        <v>7306</v>
      </c>
      <c r="S1010" s="45" t="s">
        <v>893</v>
      </c>
      <c r="T1010" t="s">
        <v>2210</v>
      </c>
      <c r="U1010" s="47">
        <v>116</v>
      </c>
      <c r="V1010" s="47">
        <v>116</v>
      </c>
      <c r="W1010" s="47" t="s">
        <v>913</v>
      </c>
      <c r="X1010" s="47">
        <v>42456</v>
      </c>
      <c r="Y1010" s="47">
        <v>40041</v>
      </c>
      <c r="Z1010" s="48">
        <v>207.94</v>
      </c>
      <c r="AA1010" s="44">
        <v>931</v>
      </c>
      <c r="AB1010" s="44">
        <v>940</v>
      </c>
      <c r="AC1010" s="44">
        <v>9179</v>
      </c>
      <c r="AD1010" s="44">
        <v>8843</v>
      </c>
      <c r="AE1010" s="44">
        <v>633</v>
      </c>
      <c r="AF1010" s="44">
        <v>18791</v>
      </c>
      <c r="AG1010" s="44"/>
      <c r="AH1010" s="47">
        <v>477</v>
      </c>
      <c r="AI1010" s="47">
        <v>475</v>
      </c>
      <c r="AJ1010">
        <v>1643</v>
      </c>
      <c r="AK1010" t="s">
        <v>895</v>
      </c>
      <c r="AL1010">
        <v>40041</v>
      </c>
      <c r="AM1010"/>
      <c r="AN1010"/>
      <c r="AO1010"/>
      <c r="AP1010"/>
      <c r="AQ1010"/>
      <c r="AR1010" s="44"/>
      <c r="AS1010" s="44"/>
      <c r="AT1010" s="44"/>
      <c r="AU1010" s="44">
        <v>14627960</v>
      </c>
      <c r="AV1010" s="44">
        <v>6418417</v>
      </c>
      <c r="AW1010" s="44">
        <v>-5907256</v>
      </c>
      <c r="AX1010" s="44">
        <v>11176</v>
      </c>
      <c r="AY1010" s="44">
        <v>26964809</v>
      </c>
      <c r="AZ1010" s="21">
        <v>23205704</v>
      </c>
      <c r="BA1010" s="21">
        <v>3759105</v>
      </c>
      <c r="BB1010" s="44">
        <v>584</v>
      </c>
      <c r="BC1010" s="44">
        <v>1001207</v>
      </c>
      <c r="BD1010" s="44"/>
      <c r="BE1010" s="44">
        <v>2758482</v>
      </c>
      <c r="BF1010" s="44">
        <v>3454560</v>
      </c>
      <c r="BG1010" s="44">
        <v>3289480</v>
      </c>
      <c r="BH1010" s="44">
        <v>201355</v>
      </c>
      <c r="BI1010" s="21">
        <v>6741650</v>
      </c>
      <c r="BJ1010" s="21"/>
      <c r="BK1010" s="21">
        <v>180855</v>
      </c>
      <c r="BL1010" s="21">
        <v>173765</v>
      </c>
      <c r="BM1010" s="21">
        <v>586295</v>
      </c>
      <c r="BN1010" s="21">
        <v>14627960</v>
      </c>
      <c r="BO1010" s="21"/>
      <c r="BP1010" s="21"/>
      <c r="BQ1010" s="44"/>
      <c r="BR1010" s="21"/>
      <c r="BS1010" s="44"/>
      <c r="BT1010" s="21"/>
      <c r="BU1010" s="44"/>
      <c r="BV1010" s="21"/>
      <c r="BW1010" s="44">
        <v>2939739</v>
      </c>
      <c r="BX1010" s="21"/>
      <c r="BY1010" s="21">
        <v>2667151</v>
      </c>
      <c r="BZ1010" s="21"/>
      <c r="CA1010" s="44">
        <v>4217</v>
      </c>
      <c r="CB1010" s="44"/>
      <c r="CC1010" s="44">
        <v>684557</v>
      </c>
      <c r="CD1010" s="44"/>
      <c r="CE1010" s="44"/>
      <c r="CF1010" s="44"/>
      <c r="CG1010" s="44">
        <v>122405</v>
      </c>
      <c r="CH1010" s="44"/>
      <c r="CI1010" s="21">
        <v>348</v>
      </c>
      <c r="CJ1010" s="44"/>
      <c r="CK1010" s="21"/>
      <c r="CL1010" s="44"/>
      <c r="CM1010" s="44">
        <v>259891</v>
      </c>
      <c r="CN1010" s="44">
        <v>0</v>
      </c>
      <c r="CO1010" s="44">
        <v>2071305</v>
      </c>
      <c r="CP1010" s="44">
        <v>0</v>
      </c>
      <c r="CQ1010" s="21">
        <v>2129490</v>
      </c>
      <c r="CR1010" s="44">
        <v>544095</v>
      </c>
      <c r="CS1010" s="44">
        <v>1156767</v>
      </c>
      <c r="CT1010" s="44">
        <v>81052</v>
      </c>
      <c r="CU1010" s="44"/>
      <c r="CV1010" s="44">
        <v>175817</v>
      </c>
      <c r="CW1010" s="21"/>
      <c r="CX1010" s="21"/>
      <c r="CY1010" s="21"/>
      <c r="CZ1010" s="21"/>
      <c r="DA1010" s="21"/>
      <c r="DB1010" s="21"/>
      <c r="DC1010" s="21"/>
      <c r="DD1010" s="21"/>
      <c r="DE1010" s="44"/>
      <c r="DF1010" s="21"/>
      <c r="DG1010" s="44"/>
      <c r="DH1010" s="21"/>
      <c r="DI1010" s="44"/>
      <c r="DJ1010" s="44"/>
      <c r="DK1010" s="44"/>
      <c r="DL1010" s="44"/>
      <c r="DM1010" s="21"/>
      <c r="DN1010" s="44"/>
      <c r="DO1010" s="44"/>
      <c r="DP1010" s="44"/>
      <c r="DQ1010" s="44"/>
      <c r="DR1010" s="44"/>
      <c r="DS1010" s="44"/>
      <c r="DT1010" s="44"/>
      <c r="DU1010" s="44"/>
      <c r="DV1010" s="44"/>
      <c r="DW1010" s="44"/>
      <c r="DX1010" s="44"/>
      <c r="DY1010" s="44">
        <v>-4748</v>
      </c>
      <c r="DZ1010" s="44"/>
      <c r="EA1010" s="44"/>
      <c r="EB1010" s="21"/>
      <c r="EC1010" s="44">
        <v>-4167248</v>
      </c>
      <c r="ED1010" s="44"/>
      <c r="EE1010" s="21">
        <v>-1499038</v>
      </c>
      <c r="EF1010" s="44"/>
      <c r="EG1010" s="21">
        <v>-8228</v>
      </c>
      <c r="EH1010" s="44"/>
      <c r="EI1010" s="21">
        <v>-171973</v>
      </c>
      <c r="EJ1010" s="44"/>
      <c r="EK1010" s="44"/>
      <c r="EL1010" s="21"/>
      <c r="EM1010" s="44">
        <v>-84765</v>
      </c>
      <c r="EN1010" s="44"/>
      <c r="EO1010" s="44">
        <v>28744</v>
      </c>
      <c r="EP1010" s="21"/>
      <c r="EQ1010" s="21"/>
      <c r="ER1010" s="21"/>
      <c r="ES1010" s="21"/>
      <c r="ET1010" s="44"/>
      <c r="EU1010" s="21"/>
      <c r="EV1010" s="44"/>
      <c r="EW1010" s="21"/>
      <c r="EX1010" s="44"/>
      <c r="EY1010" s="44"/>
      <c r="EZ1010" s="21"/>
      <c r="FA1010" s="21"/>
      <c r="FB1010" s="44"/>
      <c r="FC1010" s="44"/>
      <c r="FD1010" s="21"/>
      <c r="FE1010" s="112"/>
      <c r="FF1010" s="44"/>
      <c r="FG1010" s="44">
        <v>12219318</v>
      </c>
      <c r="FH1010" s="44">
        <v>3069088</v>
      </c>
      <c r="FI1010" s="44">
        <v>7917298</v>
      </c>
      <c r="FJ1010" s="44">
        <v>526528</v>
      </c>
      <c r="FK1010" s="44">
        <v>9321634</v>
      </c>
      <c r="FL1010" s="44"/>
      <c r="FM1010" s="44"/>
      <c r="FN1010" s="44"/>
      <c r="FO1010" s="44"/>
      <c r="FP1010" s="44"/>
      <c r="FQ1010" s="44"/>
      <c r="FR1010" s="44"/>
      <c r="FS1010" s="44"/>
      <c r="FT1010" s="44">
        <v>32028</v>
      </c>
      <c r="FU1010" s="44">
        <v>7358</v>
      </c>
      <c r="FV1010" s="21">
        <v>1289796</v>
      </c>
      <c r="FW1010" s="44"/>
      <c r="FX1010" s="44">
        <v>1072066</v>
      </c>
      <c r="FY1010" s="44">
        <v>181912</v>
      </c>
      <c r="FZ1010" s="44">
        <v>563707</v>
      </c>
      <c r="GA1010" s="44">
        <v>60102</v>
      </c>
      <c r="GB1010" s="44"/>
      <c r="GC1010" s="44">
        <v>69915</v>
      </c>
      <c r="GD1010" s="44">
        <v>681349</v>
      </c>
      <c r="GE1010" s="44">
        <v>232517</v>
      </c>
      <c r="GF1010" s="44">
        <v>216925</v>
      </c>
      <c r="GG1010" s="44">
        <v>1199183</v>
      </c>
      <c r="GH1010" s="44">
        <v>765060</v>
      </c>
      <c r="GI1010" s="44">
        <v>212525</v>
      </c>
      <c r="GJ1010" s="44">
        <v>136405</v>
      </c>
      <c r="GK1010" s="44">
        <v>4543819</v>
      </c>
      <c r="GL1010" s="44">
        <v>209190</v>
      </c>
      <c r="GM1010" s="44">
        <v>2226780</v>
      </c>
      <c r="GN1010" s="44">
        <v>67642</v>
      </c>
      <c r="GO1010" s="44">
        <v>19976</v>
      </c>
      <c r="GP1010" s="44"/>
      <c r="GQ1010" s="44">
        <v>5</v>
      </c>
      <c r="GR1010" s="44">
        <v>95810</v>
      </c>
      <c r="GS1010" s="44">
        <v>3140341</v>
      </c>
      <c r="GT1010" s="44"/>
      <c r="GU1010" s="21">
        <v>1883734</v>
      </c>
      <c r="GV1010" s="44"/>
      <c r="GW1010" s="44">
        <v>44237452</v>
      </c>
      <c r="GX1010" s="44"/>
      <c r="GY1010" s="44">
        <v>49261527</v>
      </c>
      <c r="GZ1010" s="44">
        <v>1543130</v>
      </c>
      <c r="HA1010" s="44">
        <v>16665298</v>
      </c>
      <c r="HB1010" s="44"/>
      <c r="HC1010" s="44">
        <v>31053099</v>
      </c>
      <c r="HD1010" s="44">
        <v>49261527</v>
      </c>
      <c r="HE1010" s="21"/>
      <c r="HF1010" s="21">
        <v>27572154</v>
      </c>
      <c r="HG1010" s="21"/>
      <c r="HH1010" s="21"/>
      <c r="HI1010" s="21">
        <v>8168</v>
      </c>
      <c r="HJ1010" s="44">
        <v>2017</v>
      </c>
      <c r="HK1010" s="21">
        <v>1716823</v>
      </c>
      <c r="HL1010" s="21">
        <v>1735678</v>
      </c>
      <c r="HM1010" s="21">
        <v>3462686</v>
      </c>
      <c r="HN1010" s="21">
        <v>-1578952</v>
      </c>
      <c r="HO1010" s="21"/>
      <c r="HP1010" s="44"/>
      <c r="HQ1010" s="47"/>
      <c r="HR1010" s="47"/>
      <c r="HS1010" s="47"/>
      <c r="HT1010" s="47" t="s">
        <v>1759</v>
      </c>
      <c r="HU1010" s="47">
        <v>0</v>
      </c>
      <c r="HV1010" s="47">
        <v>2777</v>
      </c>
      <c r="HW1010" s="47">
        <v>0</v>
      </c>
      <c r="HX1010" s="47">
        <v>11564</v>
      </c>
      <c r="HY1010" s="47">
        <v>54824</v>
      </c>
      <c r="HZ1010" s="47">
        <v>109221</v>
      </c>
      <c r="IA1010" s="47">
        <v>0</v>
      </c>
      <c r="IB1010" s="47">
        <v>0</v>
      </c>
      <c r="IC1010" s="47">
        <v>673</v>
      </c>
      <c r="ID1010">
        <v>35420</v>
      </c>
      <c r="IE1010" s="47">
        <v>7612</v>
      </c>
      <c r="IF1010">
        <v>6653</v>
      </c>
      <c r="IG1010" s="47">
        <v>7591</v>
      </c>
      <c r="IH1010" s="47">
        <v>27169</v>
      </c>
      <c r="II1010">
        <v>12356</v>
      </c>
      <c r="IJ1010">
        <v>5971</v>
      </c>
      <c r="IK1010">
        <v>1880</v>
      </c>
      <c r="IL1010">
        <v>20559</v>
      </c>
      <c r="IM1010">
        <v>304270</v>
      </c>
      <c r="IN1010">
        <v>0</v>
      </c>
      <c r="IO1010">
        <v>0</v>
      </c>
      <c r="IP1010">
        <v>0</v>
      </c>
      <c r="IQ1010">
        <v>0</v>
      </c>
      <c r="IR1010">
        <v>0</v>
      </c>
      <c r="IS1010">
        <v>0</v>
      </c>
      <c r="IT1010">
        <v>0</v>
      </c>
      <c r="IU1010">
        <v>312523</v>
      </c>
      <c r="IV1010">
        <v>0</v>
      </c>
      <c r="IW1010">
        <v>699658</v>
      </c>
      <c r="IX1010">
        <v>2995505</v>
      </c>
      <c r="IY1010">
        <v>2891282</v>
      </c>
      <c r="IZ1010">
        <v>0</v>
      </c>
      <c r="JA1010">
        <v>0</v>
      </c>
      <c r="JB1010">
        <v>20078</v>
      </c>
      <c r="JC1010">
        <v>1804407</v>
      </c>
      <c r="JD1010">
        <v>210765</v>
      </c>
      <c r="JE1010">
        <v>131275</v>
      </c>
      <c r="JF1010">
        <v>144839</v>
      </c>
      <c r="JG1010">
        <v>634706</v>
      </c>
      <c r="JH1010">
        <v>622023</v>
      </c>
      <c r="JI1010">
        <v>158209</v>
      </c>
      <c r="JJ1010">
        <v>104206</v>
      </c>
      <c r="JK1010">
        <v>1489842</v>
      </c>
      <c r="JL1010">
        <v>12219318</v>
      </c>
      <c r="JM1010">
        <v>0</v>
      </c>
      <c r="JN1010">
        <v>0</v>
      </c>
      <c r="JO1010">
        <v>0</v>
      </c>
      <c r="JP1010">
        <v>0</v>
      </c>
      <c r="JQ1010">
        <v>0</v>
      </c>
      <c r="JR1010">
        <v>0</v>
      </c>
      <c r="JS1010">
        <v>0</v>
      </c>
      <c r="JT1010"/>
      <c r="JU1010"/>
      <c r="JV1010"/>
      <c r="JW1010"/>
      <c r="JX1010"/>
      <c r="JY1010">
        <v>35420</v>
      </c>
      <c r="JZ1010"/>
      <c r="KA1010"/>
      <c r="KB1010"/>
      <c r="KC1010"/>
      <c r="KD1010"/>
      <c r="KE1010">
        <v>1804407</v>
      </c>
      <c r="KF1010">
        <v>168</v>
      </c>
      <c r="KG1010">
        <v>237</v>
      </c>
      <c r="KH1010">
        <v>123</v>
      </c>
      <c r="KI1010">
        <v>119</v>
      </c>
      <c r="KJ1010">
        <v>176</v>
      </c>
      <c r="KK1010">
        <v>83</v>
      </c>
      <c r="KL1010">
        <v>55</v>
      </c>
      <c r="KM1010">
        <v>83</v>
      </c>
      <c r="KN1010">
        <v>42</v>
      </c>
      <c r="KO1010">
        <v>1</v>
      </c>
      <c r="KP1010">
        <v>0</v>
      </c>
      <c r="KQ1010">
        <v>0</v>
      </c>
      <c r="KR1010">
        <v>0</v>
      </c>
      <c r="KS1010">
        <v>0</v>
      </c>
      <c r="KT1010">
        <v>1</v>
      </c>
      <c r="KU1010">
        <v>1</v>
      </c>
      <c r="KV1010">
        <v>0</v>
      </c>
      <c r="KW1010">
        <v>0</v>
      </c>
      <c r="KX1010">
        <v>0</v>
      </c>
      <c r="KY1010">
        <v>0</v>
      </c>
      <c r="KZ1010">
        <v>0</v>
      </c>
      <c r="LA1010">
        <v>0</v>
      </c>
      <c r="LB1010">
        <v>0</v>
      </c>
      <c r="LC1010">
        <v>0</v>
      </c>
      <c r="LD1010">
        <v>1</v>
      </c>
      <c r="LE1010">
        <v>0</v>
      </c>
      <c r="LF1010">
        <v>0</v>
      </c>
      <c r="LG1010">
        <v>0</v>
      </c>
      <c r="LH1010">
        <v>0</v>
      </c>
    </row>
    <row r="1011" spans="1:320" s="34" customFormat="1" ht="15" customHeight="1" x14ac:dyDescent="0.25">
      <c r="A1011" s="45">
        <v>206491062</v>
      </c>
      <c r="B1011" s="45" t="s">
        <v>7307</v>
      </c>
      <c r="C1011" s="46">
        <v>45292</v>
      </c>
      <c r="D1011" s="46">
        <v>45657</v>
      </c>
      <c r="E1011" s="47">
        <v>366</v>
      </c>
      <c r="F1011" s="45" t="s">
        <v>883</v>
      </c>
      <c r="G1011" s="45" t="s">
        <v>884</v>
      </c>
      <c r="H1011" s="45" t="s">
        <v>1628</v>
      </c>
      <c r="I1011" s="45" t="s">
        <v>886</v>
      </c>
      <c r="J1011" s="45" t="s">
        <v>887</v>
      </c>
      <c r="K1011" s="45" t="s">
        <v>1344</v>
      </c>
      <c r="L1011" s="45" t="s">
        <v>7249</v>
      </c>
      <c r="M1011" s="45" t="s">
        <v>7308</v>
      </c>
      <c r="N1011" s="45" t="s">
        <v>7309</v>
      </c>
      <c r="O1011" s="45" t="s">
        <v>1631</v>
      </c>
      <c r="P1011" s="45" t="s">
        <v>7310</v>
      </c>
      <c r="Q1011" s="45" t="s">
        <v>7311</v>
      </c>
      <c r="R1011" t="s">
        <v>7312</v>
      </c>
      <c r="S1011" s="45" t="s">
        <v>893</v>
      </c>
      <c r="T1011" t="s">
        <v>2448</v>
      </c>
      <c r="U1011" s="47">
        <v>62</v>
      </c>
      <c r="V1011" s="47">
        <v>62</v>
      </c>
      <c r="W1011" s="47" t="s">
        <v>894</v>
      </c>
      <c r="X1011" s="47">
        <v>22692</v>
      </c>
      <c r="Y1011" s="47">
        <v>18613</v>
      </c>
      <c r="Z1011" s="48">
        <v>188.81</v>
      </c>
      <c r="AA1011" s="44">
        <v>135</v>
      </c>
      <c r="AB1011" s="44">
        <v>88</v>
      </c>
      <c r="AC1011" s="44">
        <v>1489</v>
      </c>
      <c r="AD1011" s="44">
        <v>128</v>
      </c>
      <c r="AE1011" s="44">
        <v>1318</v>
      </c>
      <c r="AF1011" s="44">
        <v>12350</v>
      </c>
      <c r="AG1011" s="44"/>
      <c r="AH1011" s="47">
        <v>2166</v>
      </c>
      <c r="AI1011" s="47">
        <v>120</v>
      </c>
      <c r="AJ1011">
        <v>1042</v>
      </c>
      <c r="AK1011" t="s">
        <v>895</v>
      </c>
      <c r="AL1011">
        <v>18613</v>
      </c>
      <c r="AM1011"/>
      <c r="AN1011"/>
      <c r="AO1011"/>
      <c r="AP1011"/>
      <c r="AQ1011"/>
      <c r="AR1011" s="44"/>
      <c r="AS1011" s="44"/>
      <c r="AT1011" s="44"/>
      <c r="AU1011" s="44">
        <v>9771825</v>
      </c>
      <c r="AV1011" s="44">
        <v>1172452</v>
      </c>
      <c r="AW1011" s="44">
        <v>3425874</v>
      </c>
      <c r="AX1011" s="44">
        <v>263</v>
      </c>
      <c r="AY1011" s="44">
        <v>7518666</v>
      </c>
      <c r="AZ1011" s="21">
        <v>7995680</v>
      </c>
      <c r="BA1011" s="21">
        <v>-477014</v>
      </c>
      <c r="BB1011" s="44">
        <v>395293</v>
      </c>
      <c r="BC1011" s="44"/>
      <c r="BD1011" s="44"/>
      <c r="BE1011" s="44">
        <v>-81721</v>
      </c>
      <c r="BF1011" s="44">
        <v>781725</v>
      </c>
      <c r="BG1011" s="44">
        <v>67200</v>
      </c>
      <c r="BH1011" s="44">
        <v>691950</v>
      </c>
      <c r="BI1011" s="21">
        <v>6483750</v>
      </c>
      <c r="BJ1011" s="21"/>
      <c r="BK1011" s="21">
        <v>1137150</v>
      </c>
      <c r="BL1011" s="21">
        <v>63000</v>
      </c>
      <c r="BM1011" s="21">
        <v>547050</v>
      </c>
      <c r="BN1011" s="21">
        <v>9771825</v>
      </c>
      <c r="BO1011" s="21"/>
      <c r="BP1011" s="21"/>
      <c r="BQ1011" s="44"/>
      <c r="BR1011" s="21"/>
      <c r="BS1011" s="44"/>
      <c r="BT1011" s="21"/>
      <c r="BU1011" s="44"/>
      <c r="BV1011" s="21"/>
      <c r="BW1011" s="44">
        <v>582822</v>
      </c>
      <c r="BX1011" s="21"/>
      <c r="BY1011" s="21">
        <v>28578</v>
      </c>
      <c r="BZ1011" s="21"/>
      <c r="CA1011" s="44"/>
      <c r="CB1011" s="44"/>
      <c r="CC1011" s="44">
        <v>69633</v>
      </c>
      <c r="CD1011" s="44"/>
      <c r="CE1011" s="44"/>
      <c r="CF1011" s="44"/>
      <c r="CG1011" s="44">
        <v>483605</v>
      </c>
      <c r="CH1011" s="44"/>
      <c r="CI1011" s="21">
        <v>7814</v>
      </c>
      <c r="CJ1011" s="44"/>
      <c r="CK1011" s="21"/>
      <c r="CL1011" s="44"/>
      <c r="CM1011" s="44">
        <v>951</v>
      </c>
      <c r="CN1011" s="44">
        <v>760</v>
      </c>
      <c r="CO1011" s="44">
        <v>430865</v>
      </c>
      <c r="CP1011" s="44">
        <v>0</v>
      </c>
      <c r="CQ1011" s="21">
        <v>612305</v>
      </c>
      <c r="CR1011" s="44">
        <v>73950</v>
      </c>
      <c r="CS1011" s="44">
        <v>43230</v>
      </c>
      <c r="CT1011" s="44">
        <v>8668</v>
      </c>
      <c r="CU1011" s="44"/>
      <c r="CV1011" s="44">
        <v>1723</v>
      </c>
      <c r="CW1011" s="21"/>
      <c r="CX1011" s="21"/>
      <c r="CY1011" s="21"/>
      <c r="CZ1011" s="21"/>
      <c r="DA1011" s="21"/>
      <c r="DB1011" s="21"/>
      <c r="DC1011" s="21"/>
      <c r="DD1011" s="21"/>
      <c r="DE1011" s="44"/>
      <c r="DF1011" s="21"/>
      <c r="DG1011" s="44"/>
      <c r="DH1011" s="21"/>
      <c r="DI1011" s="44"/>
      <c r="DJ1011" s="44"/>
      <c r="DK1011" s="44"/>
      <c r="DL1011" s="44"/>
      <c r="DM1011" s="21"/>
      <c r="DN1011" s="44"/>
      <c r="DO1011" s="44"/>
      <c r="DP1011" s="44"/>
      <c r="DQ1011" s="44"/>
      <c r="DR1011" s="44"/>
      <c r="DS1011" s="44"/>
      <c r="DT1011" s="44"/>
      <c r="DU1011" s="44"/>
      <c r="DV1011" s="44"/>
      <c r="DW1011" s="44"/>
      <c r="DX1011" s="44"/>
      <c r="DY1011" s="44"/>
      <c r="DZ1011" s="44"/>
      <c r="EA1011" s="44"/>
      <c r="EB1011" s="21"/>
      <c r="EC1011" s="44">
        <v>-122602</v>
      </c>
      <c r="ED1011" s="44"/>
      <c r="EE1011" s="21">
        <v>23832</v>
      </c>
      <c r="EF1011" s="44"/>
      <c r="EG1011" s="21">
        <v>221121</v>
      </c>
      <c r="EH1011" s="44"/>
      <c r="EI1011" s="21">
        <v>2690143</v>
      </c>
      <c r="EJ1011" s="44"/>
      <c r="EK1011" s="44"/>
      <c r="EL1011" s="21"/>
      <c r="EM1011" s="44">
        <v>403285</v>
      </c>
      <c r="EN1011" s="44"/>
      <c r="EO1011" s="44"/>
      <c r="EP1011" s="21"/>
      <c r="EQ1011" s="21"/>
      <c r="ER1011" s="21"/>
      <c r="ES1011" s="21"/>
      <c r="ET1011" s="44"/>
      <c r="EU1011" s="21"/>
      <c r="EV1011" s="44"/>
      <c r="EW1011" s="21"/>
      <c r="EX1011" s="44"/>
      <c r="EY1011" s="44"/>
      <c r="EZ1011" s="21"/>
      <c r="FA1011" s="21"/>
      <c r="FB1011" s="44"/>
      <c r="FC1011" s="44"/>
      <c r="FD1011" s="21"/>
      <c r="FE1011" s="112">
        <v>210095</v>
      </c>
      <c r="FF1011" s="44"/>
      <c r="FG1011" s="44">
        <v>3804042</v>
      </c>
      <c r="FH1011" s="44">
        <v>888063</v>
      </c>
      <c r="FI1011" s="44">
        <v>3303575</v>
      </c>
      <c r="FJ1011" s="44">
        <v>356502</v>
      </c>
      <c r="FK1011" s="44">
        <v>3565611</v>
      </c>
      <c r="FL1011" s="44"/>
      <c r="FM1011" s="44"/>
      <c r="FN1011" s="44"/>
      <c r="FO1011" s="44"/>
      <c r="FP1011" s="44"/>
      <c r="FQ1011" s="44"/>
      <c r="FR1011" s="44"/>
      <c r="FS1011" s="44"/>
      <c r="FT1011" s="44">
        <v>652</v>
      </c>
      <c r="FU1011" s="44">
        <v>18713</v>
      </c>
      <c r="FV1011" s="21">
        <v>112427</v>
      </c>
      <c r="FW1011" s="44"/>
      <c r="FX1011" s="44">
        <v>119737</v>
      </c>
      <c r="FY1011" s="44">
        <v>41008</v>
      </c>
      <c r="FZ1011" s="44">
        <v>28572</v>
      </c>
      <c r="GA1011" s="44">
        <v>16322</v>
      </c>
      <c r="GB1011" s="44"/>
      <c r="GC1011" s="44">
        <v>7407</v>
      </c>
      <c r="GD1011" s="44">
        <v>208197</v>
      </c>
      <c r="GE1011" s="44">
        <v>333375</v>
      </c>
      <c r="GF1011" s="44">
        <v>88222</v>
      </c>
      <c r="GG1011" s="44">
        <v>614769</v>
      </c>
      <c r="GH1011" s="44">
        <v>32123</v>
      </c>
      <c r="GI1011" s="44">
        <v>145891</v>
      </c>
      <c r="GJ1011" s="44">
        <v>18700</v>
      </c>
      <c r="GK1011" s="44">
        <v>1569084</v>
      </c>
      <c r="GL1011" s="44"/>
      <c r="GM1011" s="44">
        <v>577226</v>
      </c>
      <c r="GN1011" s="44">
        <v>55672</v>
      </c>
      <c r="GO1011" s="44">
        <v>48769</v>
      </c>
      <c r="GP1011" s="44"/>
      <c r="GQ1011" s="44"/>
      <c r="GR1011" s="44">
        <v>393203</v>
      </c>
      <c r="GS1011" s="44">
        <v>2797211</v>
      </c>
      <c r="GT1011" s="44"/>
      <c r="GU1011" s="21">
        <v>142</v>
      </c>
      <c r="GV1011" s="44"/>
      <c r="GW1011" s="44">
        <v>4109</v>
      </c>
      <c r="GX1011" s="44">
        <v>283333</v>
      </c>
      <c r="GY1011" s="44">
        <v>3084795</v>
      </c>
      <c r="GZ1011" s="44">
        <v>3342697</v>
      </c>
      <c r="HA1011" s="44"/>
      <c r="HB1011" s="44">
        <v>1450000</v>
      </c>
      <c r="HC1011" s="44">
        <v>-1707902</v>
      </c>
      <c r="HD1011" s="44">
        <v>3084795</v>
      </c>
      <c r="HE1011" s="21"/>
      <c r="HF1011" s="21"/>
      <c r="HG1011" s="21">
        <v>943030</v>
      </c>
      <c r="HH1011" s="21">
        <v>136000</v>
      </c>
      <c r="HI1011" s="21">
        <v>0</v>
      </c>
      <c r="HJ1011" s="44"/>
      <c r="HK1011" s="21"/>
      <c r="HL1011" s="21">
        <v>960887</v>
      </c>
      <c r="HM1011" s="21">
        <v>960887</v>
      </c>
      <c r="HN1011" s="21">
        <v>-960745</v>
      </c>
      <c r="HO1011" s="21"/>
      <c r="HP1011" s="44"/>
      <c r="HQ1011" s="47"/>
      <c r="HR1011" s="47">
        <v>1450000</v>
      </c>
      <c r="HS1011" s="47"/>
      <c r="HT1011" s="47" t="s">
        <v>2040</v>
      </c>
      <c r="HU1011" s="47">
        <v>401123.64</v>
      </c>
      <c r="HV1011" s="47">
        <v>1319</v>
      </c>
      <c r="HW1011" s="47">
        <v>0</v>
      </c>
      <c r="HX1011" s="47">
        <v>2261</v>
      </c>
      <c r="HY1011" s="47">
        <v>17030</v>
      </c>
      <c r="HZ1011" s="47">
        <v>48277</v>
      </c>
      <c r="IA1011" s="47">
        <v>0</v>
      </c>
      <c r="IB1011" s="47">
        <v>0</v>
      </c>
      <c r="IC1011" s="47">
        <v>2300</v>
      </c>
      <c r="ID1011"/>
      <c r="IE1011" s="47">
        <v>88</v>
      </c>
      <c r="IF1011">
        <v>13665</v>
      </c>
      <c r="IG1011" s="47">
        <v>2292</v>
      </c>
      <c r="IH1011" s="47">
        <v>13375</v>
      </c>
      <c r="II1011">
        <v>929</v>
      </c>
      <c r="IJ1011">
        <v>5968</v>
      </c>
      <c r="IK1011">
        <v>476</v>
      </c>
      <c r="IL1011">
        <v>8904</v>
      </c>
      <c r="IM1011">
        <v>116884</v>
      </c>
      <c r="IN1011">
        <v>0</v>
      </c>
      <c r="IO1011">
        <v>688</v>
      </c>
      <c r="IP1011">
        <v>0</v>
      </c>
      <c r="IQ1011">
        <v>0</v>
      </c>
      <c r="IR1011">
        <v>0</v>
      </c>
      <c r="IS1011">
        <v>0</v>
      </c>
      <c r="IT1011">
        <v>688</v>
      </c>
      <c r="IU1011">
        <v>84669</v>
      </c>
      <c r="IV1011">
        <v>0</v>
      </c>
      <c r="IW1011">
        <v>141654</v>
      </c>
      <c r="IX1011">
        <v>947741</v>
      </c>
      <c r="IY1011">
        <v>1395740</v>
      </c>
      <c r="IZ1011">
        <v>0</v>
      </c>
      <c r="JA1011">
        <v>0</v>
      </c>
      <c r="JB1011">
        <v>110714</v>
      </c>
      <c r="JC1011"/>
      <c r="JD1011">
        <v>2818</v>
      </c>
      <c r="JE1011">
        <v>258707</v>
      </c>
      <c r="JF1011">
        <v>42167</v>
      </c>
      <c r="JG1011">
        <v>295405</v>
      </c>
      <c r="JH1011">
        <v>25882</v>
      </c>
      <c r="JI1011">
        <v>114555</v>
      </c>
      <c r="JJ1011">
        <v>15660</v>
      </c>
      <c r="JK1011">
        <v>368330</v>
      </c>
      <c r="JL1011">
        <v>3804042</v>
      </c>
      <c r="JM1011">
        <v>0</v>
      </c>
      <c r="JN1011">
        <v>44712</v>
      </c>
      <c r="JO1011">
        <v>0</v>
      </c>
      <c r="JP1011">
        <v>0</v>
      </c>
      <c r="JQ1011">
        <v>0</v>
      </c>
      <c r="JR1011">
        <v>0</v>
      </c>
      <c r="JS1011">
        <v>44712</v>
      </c>
      <c r="JT1011"/>
      <c r="JU1011"/>
      <c r="JV1011"/>
      <c r="JW1011"/>
      <c r="JX1011"/>
      <c r="JY1011"/>
      <c r="JZ1011"/>
      <c r="KA1011"/>
      <c r="KB1011"/>
      <c r="KC1011"/>
      <c r="KD1011"/>
      <c r="KE1011"/>
      <c r="KF1011">
        <v>72</v>
      </c>
      <c r="KG1011">
        <v>127</v>
      </c>
      <c r="KH1011">
        <v>42</v>
      </c>
      <c r="KI1011">
        <v>47</v>
      </c>
      <c r="KJ1011">
        <v>87</v>
      </c>
      <c r="KK1011">
        <v>23</v>
      </c>
      <c r="KL1011">
        <v>30</v>
      </c>
      <c r="KM1011">
        <v>50</v>
      </c>
      <c r="KN1011">
        <v>16</v>
      </c>
      <c r="KO1011">
        <v>1</v>
      </c>
      <c r="KP1011">
        <v>0</v>
      </c>
      <c r="KQ1011">
        <v>0</v>
      </c>
      <c r="KR1011">
        <v>0</v>
      </c>
      <c r="KS1011">
        <v>1</v>
      </c>
      <c r="KT1011">
        <v>0</v>
      </c>
      <c r="KU1011">
        <v>1</v>
      </c>
      <c r="KV1011">
        <v>0</v>
      </c>
      <c r="KW1011">
        <v>0</v>
      </c>
      <c r="KX1011">
        <v>0</v>
      </c>
      <c r="KY1011">
        <v>0</v>
      </c>
      <c r="KZ1011">
        <v>0</v>
      </c>
      <c r="LA1011">
        <v>0</v>
      </c>
      <c r="LB1011">
        <v>0</v>
      </c>
      <c r="LC1011">
        <v>0</v>
      </c>
      <c r="LD1011">
        <v>1</v>
      </c>
      <c r="LE1011">
        <v>0</v>
      </c>
      <c r="LF1011">
        <v>0</v>
      </c>
      <c r="LG1011">
        <v>0</v>
      </c>
      <c r="LH1011">
        <v>0</v>
      </c>
    </row>
    <row r="1012" spans="1:320" s="34" customFormat="1" ht="15" customHeight="1" x14ac:dyDescent="0.25">
      <c r="A1012" s="45">
        <v>206491085</v>
      </c>
      <c r="B1012" s="45" t="s">
        <v>7313</v>
      </c>
      <c r="C1012" s="46">
        <v>45292</v>
      </c>
      <c r="D1012" s="46">
        <v>45657</v>
      </c>
      <c r="E1012" s="47">
        <v>366</v>
      </c>
      <c r="F1012" s="45" t="s">
        <v>883</v>
      </c>
      <c r="G1012" s="45" t="s">
        <v>884</v>
      </c>
      <c r="H1012" s="45" t="s">
        <v>1628</v>
      </c>
      <c r="I1012" s="45" t="s">
        <v>886</v>
      </c>
      <c r="J1012" s="45" t="s">
        <v>887</v>
      </c>
      <c r="K1012" s="45" t="s">
        <v>1344</v>
      </c>
      <c r="L1012" s="45" t="s">
        <v>7249</v>
      </c>
      <c r="M1012" s="45" t="s">
        <v>7314</v>
      </c>
      <c r="N1012" s="45" t="s">
        <v>7315</v>
      </c>
      <c r="O1012" s="45" t="s">
        <v>1631</v>
      </c>
      <c r="P1012" s="45" t="s">
        <v>7270</v>
      </c>
      <c r="Q1012" s="45" t="s">
        <v>7316</v>
      </c>
      <c r="R1012" t="s">
        <v>7317</v>
      </c>
      <c r="S1012" s="45" t="s">
        <v>893</v>
      </c>
      <c r="T1012" t="s">
        <v>2210</v>
      </c>
      <c r="U1012" s="47">
        <v>70</v>
      </c>
      <c r="V1012" s="47">
        <v>70</v>
      </c>
      <c r="W1012" s="47" t="s">
        <v>894</v>
      </c>
      <c r="X1012" s="47">
        <v>25620</v>
      </c>
      <c r="Y1012" s="47">
        <v>18010</v>
      </c>
      <c r="Z1012" s="48">
        <v>154.06</v>
      </c>
      <c r="AA1012" s="44">
        <v>603</v>
      </c>
      <c r="AB1012" s="44">
        <v>606</v>
      </c>
      <c r="AC1012" s="44">
        <v>11099</v>
      </c>
      <c r="AD1012" s="44">
        <v>1609</v>
      </c>
      <c r="AE1012" s="44">
        <v>34</v>
      </c>
      <c r="AF1012" s="44">
        <v>4884</v>
      </c>
      <c r="AG1012" s="44"/>
      <c r="AH1012" s="47">
        <v>185</v>
      </c>
      <c r="AI1012" s="47">
        <v>93</v>
      </c>
      <c r="AJ1012">
        <v>106</v>
      </c>
      <c r="AK1012" t="s">
        <v>895</v>
      </c>
      <c r="AL1012">
        <v>18010</v>
      </c>
      <c r="AM1012"/>
      <c r="AN1012"/>
      <c r="AO1012"/>
      <c r="AP1012"/>
      <c r="AQ1012"/>
      <c r="AR1012" s="44"/>
      <c r="AS1012" s="44"/>
      <c r="AT1012" s="44"/>
      <c r="AU1012" s="44">
        <v>7302091</v>
      </c>
      <c r="AV1012" s="44">
        <v>3545803</v>
      </c>
      <c r="AW1012" s="44">
        <v>-5979814</v>
      </c>
      <c r="AX1012" s="44">
        <v>1087</v>
      </c>
      <c r="AY1012" s="44">
        <v>16828795</v>
      </c>
      <c r="AZ1012" s="21">
        <v>12413634</v>
      </c>
      <c r="BA1012" s="21">
        <v>4415161</v>
      </c>
      <c r="BB1012" s="44">
        <v>-507</v>
      </c>
      <c r="BC1012" s="44">
        <v>927076</v>
      </c>
      <c r="BD1012" s="44"/>
      <c r="BE1012" s="44">
        <v>3487578</v>
      </c>
      <c r="BF1012" s="44">
        <v>4510251</v>
      </c>
      <c r="BG1012" s="44">
        <v>677779</v>
      </c>
      <c r="BH1012" s="44">
        <v>16074</v>
      </c>
      <c r="BI1012" s="21">
        <v>1968171</v>
      </c>
      <c r="BJ1012" s="21"/>
      <c r="BK1012" s="21">
        <v>42661</v>
      </c>
      <c r="BL1012" s="21">
        <v>45040</v>
      </c>
      <c r="BM1012" s="21">
        <v>42115</v>
      </c>
      <c r="BN1012" s="21">
        <v>7302091</v>
      </c>
      <c r="BO1012" s="21"/>
      <c r="BP1012" s="21"/>
      <c r="BQ1012" s="44"/>
      <c r="BR1012" s="21"/>
      <c r="BS1012" s="44"/>
      <c r="BT1012" s="21"/>
      <c r="BU1012" s="44"/>
      <c r="BV1012" s="21"/>
      <c r="BW1012" s="44">
        <v>2937667</v>
      </c>
      <c r="BX1012" s="21"/>
      <c r="BY1012" s="21">
        <v>460020</v>
      </c>
      <c r="BZ1012" s="21"/>
      <c r="CA1012" s="44">
        <v>608</v>
      </c>
      <c r="CB1012" s="44"/>
      <c r="CC1012" s="44">
        <v>117381</v>
      </c>
      <c r="CD1012" s="44"/>
      <c r="CE1012" s="44"/>
      <c r="CF1012" s="44"/>
      <c r="CG1012" s="44">
        <v>20652</v>
      </c>
      <c r="CH1012" s="44"/>
      <c r="CI1012" s="21">
        <v>9475</v>
      </c>
      <c r="CJ1012" s="44"/>
      <c r="CK1012" s="21"/>
      <c r="CL1012" s="44"/>
      <c r="CM1012" s="44">
        <v>10982</v>
      </c>
      <c r="CN1012" s="44">
        <v>0</v>
      </c>
      <c r="CO1012" s="44">
        <v>1170540</v>
      </c>
      <c r="CP1012" s="44">
        <v>0</v>
      </c>
      <c r="CQ1012" s="21">
        <v>1330335</v>
      </c>
      <c r="CR1012" s="44">
        <v>225720</v>
      </c>
      <c r="CS1012" s="44">
        <v>675622</v>
      </c>
      <c r="CT1012" s="44">
        <v>38312</v>
      </c>
      <c r="CU1012" s="44"/>
      <c r="CV1012" s="44">
        <v>94292</v>
      </c>
      <c r="CW1012" s="21"/>
      <c r="CX1012" s="21"/>
      <c r="CY1012" s="21"/>
      <c r="CZ1012" s="21"/>
      <c r="DA1012" s="21"/>
      <c r="DB1012" s="21"/>
      <c r="DC1012" s="21"/>
      <c r="DD1012" s="21"/>
      <c r="DE1012" s="44"/>
      <c r="DF1012" s="21"/>
      <c r="DG1012" s="44"/>
      <c r="DH1012" s="21"/>
      <c r="DI1012" s="44"/>
      <c r="DJ1012" s="44"/>
      <c r="DK1012" s="44"/>
      <c r="DL1012" s="44"/>
      <c r="DM1012" s="21"/>
      <c r="DN1012" s="44"/>
      <c r="DO1012" s="44"/>
      <c r="DP1012" s="44"/>
      <c r="DQ1012" s="44"/>
      <c r="DR1012" s="44"/>
      <c r="DS1012" s="44"/>
      <c r="DT1012" s="44"/>
      <c r="DU1012" s="44"/>
      <c r="DV1012" s="44"/>
      <c r="DW1012" s="44"/>
      <c r="DX1012" s="44"/>
      <c r="DY1012" s="44"/>
      <c r="DZ1012" s="44"/>
      <c r="EA1012" s="44"/>
      <c r="EB1012" s="21"/>
      <c r="EC1012" s="44">
        <v>-5531529</v>
      </c>
      <c r="ED1012" s="44"/>
      <c r="EE1012" s="21">
        <v>-434054</v>
      </c>
      <c r="EF1012" s="44"/>
      <c r="EG1012" s="21">
        <v>1256</v>
      </c>
      <c r="EH1012" s="44"/>
      <c r="EI1012" s="21">
        <v>-11817</v>
      </c>
      <c r="EJ1012" s="44"/>
      <c r="EK1012" s="44"/>
      <c r="EL1012" s="21"/>
      <c r="EM1012" s="44">
        <v>-6319</v>
      </c>
      <c r="EN1012" s="44"/>
      <c r="EO1012" s="44">
        <v>2649</v>
      </c>
      <c r="EP1012" s="21"/>
      <c r="EQ1012" s="21"/>
      <c r="ER1012" s="21"/>
      <c r="ES1012" s="21"/>
      <c r="ET1012" s="44"/>
      <c r="EU1012" s="21"/>
      <c r="EV1012" s="44"/>
      <c r="EW1012" s="21"/>
      <c r="EX1012" s="44"/>
      <c r="EY1012" s="44"/>
      <c r="EZ1012" s="21"/>
      <c r="FA1012" s="21"/>
      <c r="FB1012" s="44"/>
      <c r="FC1012" s="44"/>
      <c r="FD1012" s="21"/>
      <c r="FE1012" s="112"/>
      <c r="FF1012" s="44"/>
      <c r="FG1012" s="44">
        <v>7059958</v>
      </c>
      <c r="FH1012" s="44">
        <v>1581221</v>
      </c>
      <c r="FI1012" s="44">
        <v>3772455</v>
      </c>
      <c r="FJ1012" s="44">
        <v>250687</v>
      </c>
      <c r="FK1012" s="44">
        <v>4374067</v>
      </c>
      <c r="FL1012" s="44"/>
      <c r="FM1012" s="44"/>
      <c r="FN1012" s="44"/>
      <c r="FO1012" s="44"/>
      <c r="FP1012" s="44"/>
      <c r="FQ1012" s="44"/>
      <c r="FR1012" s="44"/>
      <c r="FS1012" s="44"/>
      <c r="FT1012" s="44">
        <v>18221</v>
      </c>
      <c r="FU1012" s="44">
        <v>5529</v>
      </c>
      <c r="FV1012" s="21">
        <v>798196</v>
      </c>
      <c r="FW1012" s="44"/>
      <c r="FX1012" s="44">
        <v>578888</v>
      </c>
      <c r="FY1012" s="44">
        <v>81308</v>
      </c>
      <c r="FZ1012" s="44">
        <v>314601</v>
      </c>
      <c r="GA1012" s="44">
        <v>21530</v>
      </c>
      <c r="GB1012" s="44"/>
      <c r="GC1012" s="44">
        <v>43115</v>
      </c>
      <c r="GD1012" s="44">
        <v>395280</v>
      </c>
      <c r="GE1012" s="44">
        <v>159757</v>
      </c>
      <c r="GF1012" s="44">
        <v>150885</v>
      </c>
      <c r="GG1012" s="44">
        <v>639021</v>
      </c>
      <c r="GH1012" s="44">
        <v>471410</v>
      </c>
      <c r="GI1012" s="44">
        <v>118398</v>
      </c>
      <c r="GJ1012" s="44">
        <v>99537</v>
      </c>
      <c r="GK1012" s="44">
        <v>3323544</v>
      </c>
      <c r="GL1012" s="44">
        <v>136528</v>
      </c>
      <c r="GM1012" s="44">
        <v>521207</v>
      </c>
      <c r="GN1012" s="44">
        <v>34044</v>
      </c>
      <c r="GO1012" s="44">
        <v>20020</v>
      </c>
      <c r="GP1012" s="44"/>
      <c r="GQ1012" s="44"/>
      <c r="GR1012" s="44">
        <v>108548</v>
      </c>
      <c r="GS1012" s="44">
        <v>1938849</v>
      </c>
      <c r="GT1012" s="44"/>
      <c r="GU1012" s="21">
        <v>877678</v>
      </c>
      <c r="GV1012" s="44"/>
      <c r="GW1012" s="44">
        <v>22639474</v>
      </c>
      <c r="GX1012" s="44"/>
      <c r="GY1012" s="44">
        <v>25456001</v>
      </c>
      <c r="GZ1012" s="44">
        <v>945936</v>
      </c>
      <c r="HA1012" s="44">
        <v>4668101</v>
      </c>
      <c r="HB1012" s="44"/>
      <c r="HC1012" s="44">
        <v>19841964</v>
      </c>
      <c r="HD1012" s="44">
        <v>25456001</v>
      </c>
      <c r="HE1012" s="21"/>
      <c r="HF1012" s="21">
        <v>18013493</v>
      </c>
      <c r="HG1012" s="21"/>
      <c r="HH1012" s="21"/>
      <c r="HI1012" s="21">
        <v>175031</v>
      </c>
      <c r="HJ1012" s="44"/>
      <c r="HK1012" s="21">
        <v>1108863</v>
      </c>
      <c r="HL1012" s="21">
        <v>1715115</v>
      </c>
      <c r="HM1012" s="21">
        <v>2999009</v>
      </c>
      <c r="HN1012" s="21">
        <v>-2121331</v>
      </c>
      <c r="HO1012" s="21"/>
      <c r="HP1012" s="44"/>
      <c r="HQ1012" s="47"/>
      <c r="HR1012" s="47"/>
      <c r="HS1012" s="47"/>
      <c r="HT1012" s="47" t="s">
        <v>1759</v>
      </c>
      <c r="HU1012" s="47">
        <v>0</v>
      </c>
      <c r="HV1012" s="47">
        <v>2072</v>
      </c>
      <c r="HW1012" s="47">
        <v>0</v>
      </c>
      <c r="HX1012" s="47">
        <v>13978</v>
      </c>
      <c r="HY1012" s="47">
        <v>14974</v>
      </c>
      <c r="HZ1012" s="47">
        <v>51643</v>
      </c>
      <c r="IA1012" s="47">
        <v>0</v>
      </c>
      <c r="IB1012" s="47">
        <v>0</v>
      </c>
      <c r="IC1012" s="47">
        <v>0</v>
      </c>
      <c r="ID1012">
        <v>17913</v>
      </c>
      <c r="IE1012" s="47">
        <v>3822</v>
      </c>
      <c r="IF1012">
        <v>5616</v>
      </c>
      <c r="IG1012" s="47">
        <v>5454</v>
      </c>
      <c r="IH1012" s="47">
        <v>13804</v>
      </c>
      <c r="II1012">
        <v>8388</v>
      </c>
      <c r="IJ1012">
        <v>3458</v>
      </c>
      <c r="IK1012">
        <v>1540</v>
      </c>
      <c r="IL1012">
        <v>14057</v>
      </c>
      <c r="IM1012">
        <v>156719</v>
      </c>
      <c r="IN1012">
        <v>0</v>
      </c>
      <c r="IO1012">
        <v>0</v>
      </c>
      <c r="IP1012">
        <v>0</v>
      </c>
      <c r="IQ1012">
        <v>81</v>
      </c>
      <c r="IR1012">
        <v>0</v>
      </c>
      <c r="IS1012">
        <v>0</v>
      </c>
      <c r="IT1012">
        <v>81</v>
      </c>
      <c r="IU1012">
        <v>319544</v>
      </c>
      <c r="IV1012">
        <v>0</v>
      </c>
      <c r="IW1012">
        <v>789677</v>
      </c>
      <c r="IX1012">
        <v>779349</v>
      </c>
      <c r="IY1012">
        <v>1358416</v>
      </c>
      <c r="IZ1012">
        <v>0</v>
      </c>
      <c r="JA1012">
        <v>0</v>
      </c>
      <c r="JB1012">
        <v>0</v>
      </c>
      <c r="JC1012">
        <v>1142141</v>
      </c>
      <c r="JD1012">
        <v>116674</v>
      </c>
      <c r="JE1012">
        <v>101675</v>
      </c>
      <c r="JF1012">
        <v>104259</v>
      </c>
      <c r="JG1012">
        <v>351113</v>
      </c>
      <c r="JH1012">
        <v>375933</v>
      </c>
      <c r="JI1012">
        <v>81875</v>
      </c>
      <c r="JJ1012">
        <v>78514</v>
      </c>
      <c r="JK1012">
        <v>1460788</v>
      </c>
      <c r="JL1012">
        <v>7059958</v>
      </c>
      <c r="JM1012">
        <v>0</v>
      </c>
      <c r="JN1012">
        <v>0</v>
      </c>
      <c r="JO1012">
        <v>0</v>
      </c>
      <c r="JP1012">
        <v>2850</v>
      </c>
      <c r="JQ1012">
        <v>0</v>
      </c>
      <c r="JR1012">
        <v>0</v>
      </c>
      <c r="JS1012">
        <v>2850</v>
      </c>
      <c r="JT1012"/>
      <c r="JU1012"/>
      <c r="JV1012"/>
      <c r="JW1012"/>
      <c r="JX1012"/>
      <c r="JY1012">
        <v>17913</v>
      </c>
      <c r="JZ1012"/>
      <c r="KA1012"/>
      <c r="KB1012"/>
      <c r="KC1012"/>
      <c r="KD1012"/>
      <c r="KE1012">
        <v>1142141</v>
      </c>
      <c r="KF1012">
        <v>87</v>
      </c>
      <c r="KG1012">
        <v>121</v>
      </c>
      <c r="KH1012">
        <v>64</v>
      </c>
      <c r="KI1012">
        <v>58</v>
      </c>
      <c r="KJ1012">
        <v>85</v>
      </c>
      <c r="KK1012">
        <v>38</v>
      </c>
      <c r="KL1012">
        <v>28</v>
      </c>
      <c r="KM1012">
        <v>45</v>
      </c>
      <c r="KN1012">
        <v>18</v>
      </c>
      <c r="KO1012">
        <v>1</v>
      </c>
      <c r="KP1012">
        <v>0</v>
      </c>
      <c r="KQ1012">
        <v>0</v>
      </c>
      <c r="KR1012">
        <v>0</v>
      </c>
      <c r="KS1012">
        <v>1</v>
      </c>
      <c r="KT1012">
        <v>0</v>
      </c>
      <c r="KU1012">
        <v>1</v>
      </c>
      <c r="KV1012">
        <v>0</v>
      </c>
      <c r="KW1012">
        <v>0</v>
      </c>
      <c r="KX1012">
        <v>0</v>
      </c>
      <c r="KY1012">
        <v>0</v>
      </c>
      <c r="KZ1012">
        <v>0</v>
      </c>
      <c r="LA1012">
        <v>0</v>
      </c>
      <c r="LB1012">
        <v>0</v>
      </c>
      <c r="LC1012">
        <v>0</v>
      </c>
      <c r="LD1012">
        <v>1</v>
      </c>
      <c r="LE1012">
        <v>0</v>
      </c>
      <c r="LF1012">
        <v>0</v>
      </c>
      <c r="LG1012">
        <v>0</v>
      </c>
      <c r="LH1012">
        <v>0</v>
      </c>
    </row>
    <row r="1013" spans="1:320" s="34" customFormat="1" ht="15" customHeight="1" x14ac:dyDescent="0.25">
      <c r="A1013" s="45">
        <v>206492251</v>
      </c>
      <c r="B1013" s="45" t="s">
        <v>7318</v>
      </c>
      <c r="C1013" s="46">
        <v>45292</v>
      </c>
      <c r="D1013" s="46">
        <v>45657</v>
      </c>
      <c r="E1013" s="47">
        <v>366</v>
      </c>
      <c r="F1013" s="45" t="s">
        <v>883</v>
      </c>
      <c r="G1013" s="45" t="s">
        <v>884</v>
      </c>
      <c r="H1013" s="45" t="s">
        <v>1628</v>
      </c>
      <c r="I1013" s="45" t="s">
        <v>886</v>
      </c>
      <c r="J1013" s="45" t="s">
        <v>887</v>
      </c>
      <c r="K1013" s="45" t="s">
        <v>1344</v>
      </c>
      <c r="L1013" s="45" t="s">
        <v>7241</v>
      </c>
      <c r="M1013" s="45" t="s">
        <v>7319</v>
      </c>
      <c r="N1013" s="45" t="s">
        <v>7320</v>
      </c>
      <c r="O1013" s="45" t="s">
        <v>7321</v>
      </c>
      <c r="P1013" s="45" t="s">
        <v>7322</v>
      </c>
      <c r="Q1013" s="45" t="s">
        <v>7323</v>
      </c>
      <c r="R1013" t="s">
        <v>7324</v>
      </c>
      <c r="S1013" s="45" t="s">
        <v>893</v>
      </c>
      <c r="T1013"/>
      <c r="U1013" s="47">
        <v>99</v>
      </c>
      <c r="V1013" s="47">
        <v>99</v>
      </c>
      <c r="W1013" s="47" t="s">
        <v>894</v>
      </c>
      <c r="X1013" s="47">
        <v>36234</v>
      </c>
      <c r="Y1013" s="47">
        <v>34351</v>
      </c>
      <c r="Z1013" s="48">
        <v>219.61</v>
      </c>
      <c r="AA1013" s="44">
        <v>375</v>
      </c>
      <c r="AB1013" s="44">
        <v>373</v>
      </c>
      <c r="AC1013" s="44">
        <v>5329</v>
      </c>
      <c r="AD1013" s="44">
        <v>4202</v>
      </c>
      <c r="AE1013" s="44">
        <v>1821</v>
      </c>
      <c r="AF1013" s="44">
        <v>19288</v>
      </c>
      <c r="AG1013" s="44"/>
      <c r="AH1013" s="47"/>
      <c r="AI1013" s="47">
        <v>1</v>
      </c>
      <c r="AJ1013">
        <v>3710</v>
      </c>
      <c r="AK1013" t="s">
        <v>895</v>
      </c>
      <c r="AL1013">
        <v>34351</v>
      </c>
      <c r="AM1013"/>
      <c r="AN1013"/>
      <c r="AO1013"/>
      <c r="AP1013"/>
      <c r="AQ1013"/>
      <c r="AR1013" s="44"/>
      <c r="AS1013" s="44"/>
      <c r="AT1013" s="44"/>
      <c r="AU1013" s="44">
        <v>22857954</v>
      </c>
      <c r="AV1013" s="44">
        <v>3646800</v>
      </c>
      <c r="AW1013" s="44">
        <v>8148646</v>
      </c>
      <c r="AX1013" s="44">
        <v>8053</v>
      </c>
      <c r="AY1013" s="44">
        <v>18364161</v>
      </c>
      <c r="AZ1013" s="21">
        <v>16687421</v>
      </c>
      <c r="BA1013" s="21">
        <v>1676740</v>
      </c>
      <c r="BB1013" s="44">
        <v>-1</v>
      </c>
      <c r="BC1013" s="44"/>
      <c r="BD1013" s="44"/>
      <c r="BE1013" s="44">
        <v>1676739</v>
      </c>
      <c r="BF1013" s="44">
        <v>6661250</v>
      </c>
      <c r="BG1013" s="44">
        <v>5252500</v>
      </c>
      <c r="BH1013" s="44">
        <v>711130</v>
      </c>
      <c r="BI1013" s="21">
        <v>8100960</v>
      </c>
      <c r="BJ1013" s="21"/>
      <c r="BK1013" s="21"/>
      <c r="BL1013" s="21">
        <v>800</v>
      </c>
      <c r="BM1013" s="21">
        <v>2131314</v>
      </c>
      <c r="BN1013" s="21">
        <v>22857954</v>
      </c>
      <c r="BO1013" s="21"/>
      <c r="BP1013" s="21"/>
      <c r="BQ1013" s="44"/>
      <c r="BR1013" s="21"/>
      <c r="BS1013" s="44"/>
      <c r="BT1013" s="21"/>
      <c r="BU1013" s="44"/>
      <c r="BV1013" s="21"/>
      <c r="BW1013" s="44">
        <v>1678508</v>
      </c>
      <c r="BX1013" s="21"/>
      <c r="BY1013" s="21">
        <v>1745808</v>
      </c>
      <c r="BZ1013" s="21"/>
      <c r="CA1013" s="44">
        <v>3895</v>
      </c>
      <c r="CB1013" s="44"/>
      <c r="CC1013" s="44">
        <v>16926</v>
      </c>
      <c r="CD1013" s="44"/>
      <c r="CE1013" s="44"/>
      <c r="CF1013" s="44"/>
      <c r="CG1013" s="44"/>
      <c r="CH1013" s="44"/>
      <c r="CI1013" s="21">
        <v>32616</v>
      </c>
      <c r="CJ1013" s="44"/>
      <c r="CK1013" s="21">
        <v>169047</v>
      </c>
      <c r="CL1013" s="44"/>
      <c r="CM1013" s="44">
        <v>0</v>
      </c>
      <c r="CN1013" s="44">
        <v>0</v>
      </c>
      <c r="CO1013" s="44">
        <v>1390700</v>
      </c>
      <c r="CP1013" s="44">
        <v>0</v>
      </c>
      <c r="CQ1013" s="21">
        <v>1055350</v>
      </c>
      <c r="CR1013" s="44">
        <v>287550</v>
      </c>
      <c r="CS1013" s="44">
        <v>699713</v>
      </c>
      <c r="CT1013" s="44">
        <v>120927</v>
      </c>
      <c r="CU1013" s="44"/>
      <c r="CV1013" s="44">
        <v>92560</v>
      </c>
      <c r="CW1013" s="21"/>
      <c r="CX1013" s="21"/>
      <c r="CY1013" s="21"/>
      <c r="CZ1013" s="21"/>
      <c r="DA1013" s="21"/>
      <c r="DB1013" s="21"/>
      <c r="DC1013" s="21"/>
      <c r="DD1013" s="21"/>
      <c r="DE1013" s="44"/>
      <c r="DF1013" s="21"/>
      <c r="DG1013" s="44"/>
      <c r="DH1013" s="21"/>
      <c r="DI1013" s="44"/>
      <c r="DJ1013" s="44"/>
      <c r="DK1013" s="44"/>
      <c r="DL1013" s="44"/>
      <c r="DM1013" s="21"/>
      <c r="DN1013" s="44"/>
      <c r="DO1013" s="44"/>
      <c r="DP1013" s="44"/>
      <c r="DQ1013" s="44"/>
      <c r="DR1013" s="44"/>
      <c r="DS1013" s="44"/>
      <c r="DT1013" s="44"/>
      <c r="DU1013" s="44"/>
      <c r="DV1013" s="44"/>
      <c r="DW1013" s="44"/>
      <c r="DX1013" s="44"/>
      <c r="DY1013" s="44"/>
      <c r="DZ1013" s="44"/>
      <c r="EA1013" s="44"/>
      <c r="EB1013" s="21"/>
      <c r="EC1013" s="44">
        <v>1686018</v>
      </c>
      <c r="ED1013" s="44"/>
      <c r="EE1013" s="21">
        <v>3450871</v>
      </c>
      <c r="EF1013" s="44"/>
      <c r="EG1013" s="21">
        <v>566944</v>
      </c>
      <c r="EH1013" s="44"/>
      <c r="EI1013" s="21">
        <v>2015058</v>
      </c>
      <c r="EJ1013" s="44"/>
      <c r="EK1013" s="44"/>
      <c r="EL1013" s="21"/>
      <c r="EM1013" s="44"/>
      <c r="EN1013" s="44"/>
      <c r="EO1013" s="44">
        <v>429755</v>
      </c>
      <c r="EP1013" s="21"/>
      <c r="EQ1013" s="21"/>
      <c r="ER1013" s="21"/>
      <c r="ES1013" s="21"/>
      <c r="ET1013" s="44"/>
      <c r="EU1013" s="21"/>
      <c r="EV1013" s="44"/>
      <c r="EW1013" s="21"/>
      <c r="EX1013" s="44"/>
      <c r="EY1013" s="44"/>
      <c r="EZ1013" s="21"/>
      <c r="FA1013" s="21"/>
      <c r="FB1013" s="44"/>
      <c r="FC1013" s="44"/>
      <c r="FD1013" s="21"/>
      <c r="FE1013" s="112"/>
      <c r="FF1013" s="44"/>
      <c r="FG1013" s="44">
        <v>7802813</v>
      </c>
      <c r="FH1013" s="44">
        <v>1975853</v>
      </c>
      <c r="FI1013" s="44">
        <v>6908755</v>
      </c>
      <c r="FJ1013" s="44">
        <v>369793</v>
      </c>
      <c r="FK1013" s="44">
        <v>7406517</v>
      </c>
      <c r="FL1013" s="44"/>
      <c r="FM1013" s="44"/>
      <c r="FN1013" s="44"/>
      <c r="FO1013" s="44"/>
      <c r="FP1013" s="44"/>
      <c r="FQ1013" s="44"/>
      <c r="FR1013" s="44"/>
      <c r="FS1013" s="44"/>
      <c r="FT1013" s="44">
        <v>510</v>
      </c>
      <c r="FU1013" s="44"/>
      <c r="FV1013" s="21">
        <v>527159</v>
      </c>
      <c r="FW1013" s="44">
        <v>4408</v>
      </c>
      <c r="FX1013" s="44">
        <v>377178</v>
      </c>
      <c r="FY1013" s="44">
        <v>116909</v>
      </c>
      <c r="FZ1013" s="44">
        <v>288555</v>
      </c>
      <c r="GA1013" s="44">
        <v>80339</v>
      </c>
      <c r="GB1013" s="44"/>
      <c r="GC1013" s="44">
        <v>99743</v>
      </c>
      <c r="GD1013" s="44">
        <v>489528</v>
      </c>
      <c r="GE1013" s="44">
        <v>290222</v>
      </c>
      <c r="GF1013" s="44">
        <v>167104</v>
      </c>
      <c r="GG1013" s="44">
        <v>1154194</v>
      </c>
      <c r="GH1013" s="44">
        <v>155153</v>
      </c>
      <c r="GI1013" s="44">
        <v>198326</v>
      </c>
      <c r="GJ1013" s="44">
        <v>140811</v>
      </c>
      <c r="GK1013" s="44">
        <v>4192057</v>
      </c>
      <c r="GL1013" s="44">
        <v>64920</v>
      </c>
      <c r="GM1013" s="44">
        <v>990582</v>
      </c>
      <c r="GN1013" s="44">
        <v>25396</v>
      </c>
      <c r="GO1013" s="44">
        <v>24117</v>
      </c>
      <c r="GP1013" s="44"/>
      <c r="GQ1013" s="44">
        <v>13493</v>
      </c>
      <c r="GR1013" s="44">
        <v>-119800</v>
      </c>
      <c r="GS1013" s="44">
        <v>10107159</v>
      </c>
      <c r="GT1013" s="44"/>
      <c r="GU1013" s="21">
        <v>416572</v>
      </c>
      <c r="GV1013" s="44"/>
      <c r="GW1013" s="44"/>
      <c r="GX1013" s="44"/>
      <c r="GY1013" s="44">
        <v>10523731</v>
      </c>
      <c r="GZ1013" s="44">
        <v>2116579</v>
      </c>
      <c r="HA1013" s="44"/>
      <c r="HB1013" s="44"/>
      <c r="HC1013" s="44">
        <v>8407152</v>
      </c>
      <c r="HD1013" s="44">
        <v>10523731</v>
      </c>
      <c r="HE1013" s="21">
        <v>8401370</v>
      </c>
      <c r="HF1013" s="21"/>
      <c r="HG1013" s="21"/>
      <c r="HH1013" s="21"/>
      <c r="HI1013" s="21">
        <v>0</v>
      </c>
      <c r="HJ1013" s="44"/>
      <c r="HK1013" s="21">
        <v>1156750</v>
      </c>
      <c r="HL1013" s="21">
        <v>101806</v>
      </c>
      <c r="HM1013" s="21">
        <v>1258556</v>
      </c>
      <c r="HN1013" s="21">
        <v>-841984</v>
      </c>
      <c r="HO1013" s="21"/>
      <c r="HP1013" s="44"/>
      <c r="HQ1013" s="47"/>
      <c r="HR1013" s="47"/>
      <c r="HS1013" s="47"/>
      <c r="HT1013" s="47" t="s">
        <v>1759</v>
      </c>
      <c r="HU1013" s="47">
        <v>0</v>
      </c>
      <c r="HV1013" s="47">
        <v>1860</v>
      </c>
      <c r="HW1013" s="47">
        <v>0</v>
      </c>
      <c r="HX1013" s="47">
        <v>9205</v>
      </c>
      <c r="HY1013" s="47">
        <v>39097</v>
      </c>
      <c r="HZ1013" s="47">
        <v>71437</v>
      </c>
      <c r="IA1013" s="47">
        <v>0</v>
      </c>
      <c r="IB1013" s="47">
        <v>0</v>
      </c>
      <c r="IC1013" s="47">
        <v>0</v>
      </c>
      <c r="ID1013">
        <v>10393</v>
      </c>
      <c r="IE1013" s="47">
        <v>1149</v>
      </c>
      <c r="IF1013">
        <v>9980</v>
      </c>
      <c r="IG1013" s="47">
        <v>5469</v>
      </c>
      <c r="IH1013" s="47">
        <v>20933</v>
      </c>
      <c r="II1013">
        <v>4243</v>
      </c>
      <c r="IJ1013">
        <v>5712</v>
      </c>
      <c r="IK1013">
        <v>2009</v>
      </c>
      <c r="IL1013">
        <v>15605</v>
      </c>
      <c r="IM1013">
        <v>197092</v>
      </c>
      <c r="IN1013">
        <v>0</v>
      </c>
      <c r="IO1013">
        <v>82</v>
      </c>
      <c r="IP1013">
        <v>3235</v>
      </c>
      <c r="IQ1013">
        <v>2802</v>
      </c>
      <c r="IR1013">
        <v>0</v>
      </c>
      <c r="IS1013">
        <v>0</v>
      </c>
      <c r="IT1013">
        <v>6119</v>
      </c>
      <c r="IU1013">
        <v>215246</v>
      </c>
      <c r="IV1013">
        <v>0</v>
      </c>
      <c r="IW1013">
        <v>613088</v>
      </c>
      <c r="IX1013">
        <v>2187248</v>
      </c>
      <c r="IY1013">
        <v>2054595</v>
      </c>
      <c r="IZ1013">
        <v>0</v>
      </c>
      <c r="JA1013">
        <v>0</v>
      </c>
      <c r="JB1013">
        <v>0</v>
      </c>
      <c r="JC1013">
        <v>615005</v>
      </c>
      <c r="JD1013">
        <v>60335</v>
      </c>
      <c r="JE1013">
        <v>204175</v>
      </c>
      <c r="JF1013">
        <v>101266</v>
      </c>
      <c r="JG1013">
        <v>455496</v>
      </c>
      <c r="JH1013">
        <v>115247</v>
      </c>
      <c r="JI1013">
        <v>121194</v>
      </c>
      <c r="JJ1013">
        <v>103034</v>
      </c>
      <c r="JK1013">
        <v>956884</v>
      </c>
      <c r="JL1013">
        <v>7802813</v>
      </c>
      <c r="JM1013">
        <v>0</v>
      </c>
      <c r="JN1013">
        <v>6236</v>
      </c>
      <c r="JO1013">
        <v>202595</v>
      </c>
      <c r="JP1013">
        <v>112493</v>
      </c>
      <c r="JQ1013">
        <v>0</v>
      </c>
      <c r="JR1013">
        <v>0</v>
      </c>
      <c r="JS1013">
        <v>321324</v>
      </c>
      <c r="JT1013"/>
      <c r="JU1013"/>
      <c r="JV1013"/>
      <c r="JW1013"/>
      <c r="JX1013"/>
      <c r="JY1013">
        <v>10393</v>
      </c>
      <c r="JZ1013"/>
      <c r="KA1013"/>
      <c r="KB1013"/>
      <c r="KC1013"/>
      <c r="KD1013"/>
      <c r="KE1013">
        <v>615005</v>
      </c>
      <c r="KF1013">
        <v>116</v>
      </c>
      <c r="KG1013">
        <v>207</v>
      </c>
      <c r="KH1013">
        <v>63</v>
      </c>
      <c r="KI1013">
        <v>80</v>
      </c>
      <c r="KJ1013">
        <v>144</v>
      </c>
      <c r="KK1013">
        <v>38</v>
      </c>
      <c r="KL1013">
        <v>43</v>
      </c>
      <c r="KM1013">
        <v>72</v>
      </c>
      <c r="KN1013">
        <v>19</v>
      </c>
      <c r="KO1013">
        <v>1</v>
      </c>
      <c r="KP1013">
        <v>0</v>
      </c>
      <c r="KQ1013">
        <v>0</v>
      </c>
      <c r="KR1013">
        <v>0</v>
      </c>
      <c r="KS1013">
        <v>1</v>
      </c>
      <c r="KT1013">
        <v>0</v>
      </c>
      <c r="KU1013">
        <v>1</v>
      </c>
      <c r="KV1013">
        <v>0</v>
      </c>
      <c r="KW1013">
        <v>0</v>
      </c>
      <c r="KX1013">
        <v>0</v>
      </c>
      <c r="KY1013">
        <v>0</v>
      </c>
      <c r="KZ1013">
        <v>0</v>
      </c>
      <c r="LA1013">
        <v>0</v>
      </c>
      <c r="LB1013">
        <v>0</v>
      </c>
      <c r="LC1013">
        <v>0</v>
      </c>
      <c r="LD1013">
        <v>1</v>
      </c>
      <c r="LE1013">
        <v>0</v>
      </c>
      <c r="LF1013">
        <v>0</v>
      </c>
      <c r="LG1013">
        <v>0</v>
      </c>
      <c r="LH1013">
        <v>0</v>
      </c>
    </row>
    <row r="1014" spans="1:320" s="34" customFormat="1" ht="15" customHeight="1" x14ac:dyDescent="0.25">
      <c r="A1014" s="45">
        <v>206494001</v>
      </c>
      <c r="B1014" s="45" t="s">
        <v>1627</v>
      </c>
      <c r="C1014" s="46">
        <v>45017</v>
      </c>
      <c r="D1014" s="46">
        <v>45382</v>
      </c>
      <c r="E1014" s="47">
        <v>366</v>
      </c>
      <c r="F1014" s="45" t="s">
        <v>883</v>
      </c>
      <c r="G1014" s="45" t="s">
        <v>893</v>
      </c>
      <c r="H1014" s="45" t="s">
        <v>1628</v>
      </c>
      <c r="I1014" s="45" t="s">
        <v>916</v>
      </c>
      <c r="J1014" s="45" t="s">
        <v>331</v>
      </c>
      <c r="K1014" s="45" t="s">
        <v>1344</v>
      </c>
      <c r="L1014" s="45" t="s">
        <v>7249</v>
      </c>
      <c r="M1014" s="45" t="s">
        <v>1629</v>
      </c>
      <c r="N1014" s="45" t="s">
        <v>1630</v>
      </c>
      <c r="O1014" s="45" t="s">
        <v>1631</v>
      </c>
      <c r="P1014" s="45" t="s">
        <v>1632</v>
      </c>
      <c r="Q1014" s="45"/>
      <c r="R1014" t="s">
        <v>1633</v>
      </c>
      <c r="S1014" s="45" t="s">
        <v>893</v>
      </c>
      <c r="T1014" t="s">
        <v>921</v>
      </c>
      <c r="U1014" s="47">
        <v>70</v>
      </c>
      <c r="V1014" s="47">
        <v>70</v>
      </c>
      <c r="W1014" s="47" t="s">
        <v>894</v>
      </c>
      <c r="X1014" s="47">
        <v>25620</v>
      </c>
      <c r="Y1014" s="47">
        <v>15363</v>
      </c>
      <c r="Z1014" s="48">
        <v>59.96</v>
      </c>
      <c r="AA1014" s="44">
        <v>127</v>
      </c>
      <c r="AB1014" s="44">
        <v>135</v>
      </c>
      <c r="AC1014" s="44">
        <v>2252</v>
      </c>
      <c r="AD1014" s="44"/>
      <c r="AE1014" s="44"/>
      <c r="AF1014" s="44"/>
      <c r="AG1014" s="44"/>
      <c r="AH1014" s="47">
        <v>397</v>
      </c>
      <c r="AI1014" s="47">
        <v>12714</v>
      </c>
      <c r="AJ1014"/>
      <c r="AK1014" t="s">
        <v>895</v>
      </c>
      <c r="AL1014">
        <v>15363</v>
      </c>
      <c r="AM1014"/>
      <c r="AN1014"/>
      <c r="AO1014"/>
      <c r="AP1014"/>
      <c r="AQ1014"/>
      <c r="AR1014" s="44"/>
      <c r="AS1014" s="44"/>
      <c r="AT1014" s="44"/>
      <c r="AU1014" s="44">
        <v>6349197</v>
      </c>
      <c r="AV1014" s="44">
        <v>1941901</v>
      </c>
      <c r="AW1014" s="44">
        <v>1866874</v>
      </c>
      <c r="AX1014" s="44">
        <v>70813</v>
      </c>
      <c r="AY1014" s="44">
        <v>6495037</v>
      </c>
      <c r="AZ1014" s="21">
        <v>9749796</v>
      </c>
      <c r="BA1014" s="21">
        <v>-3254759</v>
      </c>
      <c r="BB1014" s="44">
        <v>4472804</v>
      </c>
      <c r="BC1014" s="44"/>
      <c r="BD1014" s="44"/>
      <c r="BE1014" s="44">
        <v>1218045</v>
      </c>
      <c r="BF1014" s="44">
        <v>1290396</v>
      </c>
      <c r="BG1014" s="44"/>
      <c r="BH1014" s="44"/>
      <c r="BI1014" s="21"/>
      <c r="BJ1014" s="21"/>
      <c r="BK1014" s="21">
        <v>227481</v>
      </c>
      <c r="BL1014" s="21">
        <v>4831320</v>
      </c>
      <c r="BM1014" s="21"/>
      <c r="BN1014" s="21">
        <v>6349197</v>
      </c>
      <c r="BO1014" s="21"/>
      <c r="BP1014" s="21"/>
      <c r="BQ1014" s="44"/>
      <c r="BR1014" s="21"/>
      <c r="BS1014" s="44"/>
      <c r="BT1014" s="21"/>
      <c r="BU1014" s="44"/>
      <c r="BV1014" s="21"/>
      <c r="BW1014" s="44">
        <v>1522856</v>
      </c>
      <c r="BX1014" s="21">
        <v>190981</v>
      </c>
      <c r="BY1014" s="21"/>
      <c r="BZ1014" s="21"/>
      <c r="CA1014" s="44"/>
      <c r="CB1014" s="44"/>
      <c r="CC1014" s="44"/>
      <c r="CD1014" s="44"/>
      <c r="CE1014" s="44"/>
      <c r="CF1014" s="44"/>
      <c r="CG1014" s="44">
        <v>158743</v>
      </c>
      <c r="CH1014" s="44">
        <v>37847</v>
      </c>
      <c r="CI1014" s="21">
        <v>25493</v>
      </c>
      <c r="CJ1014" s="44">
        <v>4962</v>
      </c>
      <c r="CK1014" s="21">
        <v>1019</v>
      </c>
      <c r="CL1014" s="44"/>
      <c r="CM1014" s="44">
        <v>26741</v>
      </c>
      <c r="CN1014" s="44">
        <v>0</v>
      </c>
      <c r="CO1014" s="44">
        <v>918262</v>
      </c>
      <c r="CP1014" s="44">
        <v>0</v>
      </c>
      <c r="CQ1014" s="21">
        <v>750218</v>
      </c>
      <c r="CR1014" s="44">
        <v>151212</v>
      </c>
      <c r="CS1014" s="44">
        <v>65582</v>
      </c>
      <c r="CT1014" s="44">
        <v>7603</v>
      </c>
      <c r="CU1014" s="44"/>
      <c r="CV1014" s="44">
        <v>22283</v>
      </c>
      <c r="CW1014" s="21"/>
      <c r="CX1014" s="21"/>
      <c r="CY1014" s="21"/>
      <c r="CZ1014" s="21"/>
      <c r="DA1014" s="21"/>
      <c r="DB1014" s="21"/>
      <c r="DC1014" s="21"/>
      <c r="DD1014" s="21"/>
      <c r="DE1014" s="44"/>
      <c r="DF1014" s="21"/>
      <c r="DG1014" s="44"/>
      <c r="DH1014" s="21"/>
      <c r="DI1014" s="44"/>
      <c r="DJ1014" s="44"/>
      <c r="DK1014" s="44"/>
      <c r="DL1014" s="44"/>
      <c r="DM1014" s="21">
        <v>134759</v>
      </c>
      <c r="DN1014" s="44"/>
      <c r="DO1014" s="44"/>
      <c r="DP1014" s="44"/>
      <c r="DQ1014" s="44"/>
      <c r="DR1014" s="44"/>
      <c r="DS1014" s="44"/>
      <c r="DT1014" s="44"/>
      <c r="DU1014" s="44"/>
      <c r="DV1014" s="44"/>
      <c r="DW1014" s="44"/>
      <c r="DX1014" s="44"/>
      <c r="DY1014" s="44">
        <v>301556</v>
      </c>
      <c r="DZ1014" s="44"/>
      <c r="EA1014" s="44"/>
      <c r="EB1014" s="21"/>
      <c r="EC1014" s="44">
        <v>1222065</v>
      </c>
      <c r="ED1014" s="44">
        <v>65102</v>
      </c>
      <c r="EE1014" s="21"/>
      <c r="EF1014" s="44"/>
      <c r="EG1014" s="21"/>
      <c r="EH1014" s="44"/>
      <c r="EI1014" s="21"/>
      <c r="EJ1014" s="44"/>
      <c r="EK1014" s="44"/>
      <c r="EL1014" s="21"/>
      <c r="EM1014" s="44">
        <v>130506</v>
      </c>
      <c r="EN1014" s="44"/>
      <c r="EO1014" s="44"/>
      <c r="EP1014" s="21"/>
      <c r="EQ1014" s="21"/>
      <c r="ER1014" s="21"/>
      <c r="ES1014" s="21"/>
      <c r="ET1014" s="44"/>
      <c r="EU1014" s="21"/>
      <c r="EV1014" s="44"/>
      <c r="EW1014" s="21"/>
      <c r="EX1014" s="44"/>
      <c r="EY1014" s="44"/>
      <c r="EZ1014" s="21"/>
      <c r="FA1014" s="21"/>
      <c r="FB1014" s="44"/>
      <c r="FC1014" s="44">
        <v>12886</v>
      </c>
      <c r="FD1014" s="21"/>
      <c r="FE1014" s="112"/>
      <c r="FF1014" s="44"/>
      <c r="FG1014" s="44">
        <v>4616705</v>
      </c>
      <c r="FH1014" s="44">
        <v>1531559</v>
      </c>
      <c r="FI1014" s="44">
        <v>3601532</v>
      </c>
      <c r="FJ1014" s="44">
        <v>35775</v>
      </c>
      <c r="FK1014" s="44">
        <v>4301232</v>
      </c>
      <c r="FL1014" s="44"/>
      <c r="FM1014" s="44"/>
      <c r="FN1014" s="44"/>
      <c r="FO1014" s="44"/>
      <c r="FP1014" s="44"/>
      <c r="FQ1014" s="44"/>
      <c r="FR1014" s="44"/>
      <c r="FS1014" s="44"/>
      <c r="FT1014" s="44">
        <v>16691</v>
      </c>
      <c r="FU1014" s="44"/>
      <c r="FV1014" s="21">
        <v>330173</v>
      </c>
      <c r="FW1014" s="44"/>
      <c r="FX1014" s="44">
        <v>250895</v>
      </c>
      <c r="FY1014" s="44">
        <v>29598</v>
      </c>
      <c r="FZ1014" s="44">
        <v>73686</v>
      </c>
      <c r="GA1014" s="44">
        <v>7894</v>
      </c>
      <c r="GB1014" s="44"/>
      <c r="GC1014" s="44">
        <v>115510</v>
      </c>
      <c r="GD1014" s="44">
        <v>291838</v>
      </c>
      <c r="GE1014" s="44">
        <v>117729</v>
      </c>
      <c r="GF1014" s="44">
        <v>203131</v>
      </c>
      <c r="GG1014" s="44">
        <v>1142444</v>
      </c>
      <c r="GH1014" s="44">
        <v>58052</v>
      </c>
      <c r="GI1014" s="44">
        <v>116113</v>
      </c>
      <c r="GJ1014" s="44">
        <v>170246</v>
      </c>
      <c r="GK1014" s="44">
        <v>1875062</v>
      </c>
      <c r="GL1014" s="44">
        <v>642863</v>
      </c>
      <c r="GM1014" s="44">
        <v>6639</v>
      </c>
      <c r="GN1014" s="44"/>
      <c r="GO1014" s="44"/>
      <c r="GP1014" s="44"/>
      <c r="GQ1014" s="44"/>
      <c r="GR1014" s="44"/>
      <c r="GS1014" s="44">
        <v>73178481</v>
      </c>
      <c r="GT1014" s="44"/>
      <c r="GU1014" s="21">
        <v>133639712</v>
      </c>
      <c r="GV1014" s="44">
        <v>1863256</v>
      </c>
      <c r="GW1014" s="44">
        <v>96251</v>
      </c>
      <c r="GX1014" s="44">
        <v>12780000</v>
      </c>
      <c r="GY1014" s="44">
        <v>221557700</v>
      </c>
      <c r="GZ1014" s="44">
        <v>31740403</v>
      </c>
      <c r="HA1014" s="44">
        <v>63018383</v>
      </c>
      <c r="HB1014" s="44">
        <v>83300022</v>
      </c>
      <c r="HC1014" s="44">
        <v>43498892</v>
      </c>
      <c r="HD1014" s="44">
        <v>221557700</v>
      </c>
      <c r="HE1014" s="21"/>
      <c r="HF1014" s="21"/>
      <c r="HG1014" s="21"/>
      <c r="HH1014" s="21">
        <v>83300022</v>
      </c>
      <c r="HI1014" s="21">
        <v>20418671</v>
      </c>
      <c r="HJ1014" s="44">
        <v>129847105</v>
      </c>
      <c r="HK1014" s="21"/>
      <c r="HL1014" s="21">
        <v>6877969</v>
      </c>
      <c r="HM1014" s="21">
        <v>157143745</v>
      </c>
      <c r="HN1014" s="21">
        <v>-23504033</v>
      </c>
      <c r="HO1014" s="21"/>
      <c r="HP1014" s="44"/>
      <c r="HQ1014" s="47"/>
      <c r="HR1014" s="47">
        <v>83300022</v>
      </c>
      <c r="HS1014" s="47"/>
      <c r="HT1014" s="47" t="s">
        <v>1759</v>
      </c>
      <c r="HU1014" s="47">
        <v>0</v>
      </c>
      <c r="HV1014" s="47">
        <v>2105</v>
      </c>
      <c r="HW1014" s="47">
        <v>0</v>
      </c>
      <c r="HX1014" s="47">
        <v>8662</v>
      </c>
      <c r="HY1014" s="47">
        <v>32988</v>
      </c>
      <c r="HZ1014" s="47">
        <v>80050</v>
      </c>
      <c r="IA1014" s="47">
        <v>0</v>
      </c>
      <c r="IB1014" s="47">
        <v>0</v>
      </c>
      <c r="IC1014" s="47">
        <v>5630</v>
      </c>
      <c r="ID1014"/>
      <c r="IE1014" s="47">
        <v>726</v>
      </c>
      <c r="IF1014">
        <v>2946</v>
      </c>
      <c r="IG1014" s="47">
        <v>3942</v>
      </c>
      <c r="IH1014" s="47">
        <v>13094</v>
      </c>
      <c r="II1014">
        <v>963</v>
      </c>
      <c r="IJ1014">
        <v>2567</v>
      </c>
      <c r="IK1014">
        <v>1744</v>
      </c>
      <c r="IL1014">
        <v>16681</v>
      </c>
      <c r="IM1014">
        <v>172098</v>
      </c>
      <c r="IN1014">
        <v>0</v>
      </c>
      <c r="IO1014">
        <v>33</v>
      </c>
      <c r="IP1014">
        <v>271</v>
      </c>
      <c r="IQ1014">
        <v>397</v>
      </c>
      <c r="IR1014">
        <v>0</v>
      </c>
      <c r="IS1014">
        <v>0</v>
      </c>
      <c r="IT1014">
        <v>701</v>
      </c>
      <c r="IU1014">
        <v>185709</v>
      </c>
      <c r="IV1014">
        <v>0</v>
      </c>
      <c r="IW1014">
        <v>382395</v>
      </c>
      <c r="IX1014">
        <v>1047265</v>
      </c>
      <c r="IY1014">
        <v>1234259</v>
      </c>
      <c r="IZ1014">
        <v>0</v>
      </c>
      <c r="JA1014">
        <v>0</v>
      </c>
      <c r="JB1014">
        <v>311616</v>
      </c>
      <c r="JC1014"/>
      <c r="JD1014">
        <v>23809</v>
      </c>
      <c r="JE1014">
        <v>67579</v>
      </c>
      <c r="JF1014">
        <v>90423</v>
      </c>
      <c r="JG1014">
        <v>321595</v>
      </c>
      <c r="JH1014">
        <v>43151</v>
      </c>
      <c r="JI1014">
        <v>64340</v>
      </c>
      <c r="JJ1014">
        <v>123305</v>
      </c>
      <c r="JK1014">
        <v>721259</v>
      </c>
      <c r="JL1014">
        <v>4616705</v>
      </c>
      <c r="JM1014">
        <v>0</v>
      </c>
      <c r="JN1014">
        <v>2162</v>
      </c>
      <c r="JO1014">
        <v>24907</v>
      </c>
      <c r="JP1014">
        <v>12219</v>
      </c>
      <c r="JQ1014">
        <v>0</v>
      </c>
      <c r="JR1014">
        <v>0</v>
      </c>
      <c r="JS1014">
        <v>39288</v>
      </c>
      <c r="JT1014"/>
      <c r="JU1014"/>
      <c r="JV1014"/>
      <c r="JW1014"/>
      <c r="JX1014"/>
      <c r="JY1014"/>
      <c r="JZ1014"/>
      <c r="KA1014"/>
      <c r="KB1014"/>
      <c r="KC1014"/>
      <c r="KD1014"/>
      <c r="KE1014"/>
      <c r="KF1014">
        <v>136</v>
      </c>
      <c r="KG1014">
        <v>363</v>
      </c>
      <c r="KH1014">
        <v>107</v>
      </c>
      <c r="KI1014">
        <v>106</v>
      </c>
      <c r="KJ1014">
        <v>283</v>
      </c>
      <c r="KK1014">
        <v>81</v>
      </c>
      <c r="KL1014">
        <v>64</v>
      </c>
      <c r="KM1014">
        <v>162</v>
      </c>
      <c r="KN1014">
        <v>52</v>
      </c>
      <c r="KO1014">
        <v>0</v>
      </c>
      <c r="KP1014">
        <v>1</v>
      </c>
      <c r="KQ1014">
        <v>0</v>
      </c>
      <c r="KR1014">
        <v>0</v>
      </c>
      <c r="KS1014">
        <v>1</v>
      </c>
      <c r="KT1014">
        <v>0</v>
      </c>
      <c r="KU1014">
        <v>1</v>
      </c>
      <c r="KV1014">
        <v>0</v>
      </c>
      <c r="KW1014">
        <v>0</v>
      </c>
      <c r="KX1014">
        <v>0</v>
      </c>
      <c r="KY1014">
        <v>0</v>
      </c>
      <c r="KZ1014">
        <v>0</v>
      </c>
      <c r="LA1014">
        <v>0</v>
      </c>
      <c r="LB1014">
        <v>0</v>
      </c>
      <c r="LC1014">
        <v>0</v>
      </c>
      <c r="LD1014">
        <v>0</v>
      </c>
      <c r="LE1014">
        <v>0</v>
      </c>
      <c r="LF1014">
        <v>1</v>
      </c>
      <c r="LG1014">
        <v>0</v>
      </c>
      <c r="LH1014">
        <v>0</v>
      </c>
    </row>
    <row r="1015" spans="1:320" s="34" customFormat="1" ht="15" customHeight="1" x14ac:dyDescent="0.25">
      <c r="A1015" s="45">
        <v>206494078</v>
      </c>
      <c r="B1015" s="45" t="s">
        <v>7325</v>
      </c>
      <c r="C1015" s="46">
        <v>45292</v>
      </c>
      <c r="D1015" s="46">
        <v>45657</v>
      </c>
      <c r="E1015" s="47">
        <v>366</v>
      </c>
      <c r="F1015" s="45" t="s">
        <v>883</v>
      </c>
      <c r="G1015" s="45" t="s">
        <v>893</v>
      </c>
      <c r="H1015" s="45" t="s">
        <v>1628</v>
      </c>
      <c r="I1015" s="45" t="s">
        <v>916</v>
      </c>
      <c r="J1015" s="45" t="s">
        <v>887</v>
      </c>
      <c r="K1015" s="45" t="s">
        <v>1344</v>
      </c>
      <c r="L1015" s="45" t="s">
        <v>7249</v>
      </c>
      <c r="M1015" s="45" t="s">
        <v>7326</v>
      </c>
      <c r="N1015" s="45" t="s">
        <v>7327</v>
      </c>
      <c r="O1015" s="45" t="s">
        <v>1631</v>
      </c>
      <c r="P1015" s="45" t="s">
        <v>7328</v>
      </c>
      <c r="Q1015" s="45"/>
      <c r="R1015" t="s">
        <v>7329</v>
      </c>
      <c r="S1015" s="45" t="s">
        <v>884</v>
      </c>
      <c r="T1015"/>
      <c r="U1015" s="47">
        <v>45</v>
      </c>
      <c r="V1015" s="47">
        <v>45</v>
      </c>
      <c r="W1015" s="47" t="s">
        <v>1728</v>
      </c>
      <c r="X1015" s="47">
        <v>16470</v>
      </c>
      <c r="Y1015" s="47">
        <v>11560</v>
      </c>
      <c r="Z1015" s="48">
        <v>164.67</v>
      </c>
      <c r="AA1015" s="44">
        <v>297</v>
      </c>
      <c r="AB1015" s="44">
        <v>305</v>
      </c>
      <c r="AC1015" s="44">
        <v>4719</v>
      </c>
      <c r="AD1015" s="44">
        <v>1960</v>
      </c>
      <c r="AE1015" s="44"/>
      <c r="AF1015" s="44"/>
      <c r="AG1015" s="44"/>
      <c r="AH1015" s="47"/>
      <c r="AI1015" s="47">
        <v>4745</v>
      </c>
      <c r="AJ1015">
        <v>136</v>
      </c>
      <c r="AK1015" t="s">
        <v>895</v>
      </c>
      <c r="AL1015">
        <v>11560</v>
      </c>
      <c r="AM1015"/>
      <c r="AN1015"/>
      <c r="AO1015"/>
      <c r="AP1015"/>
      <c r="AQ1015"/>
      <c r="AR1015" s="44"/>
      <c r="AS1015" s="44"/>
      <c r="AT1015" s="44"/>
      <c r="AU1015" s="44">
        <v>5486012</v>
      </c>
      <c r="AV1015" s="44">
        <v>1920382</v>
      </c>
      <c r="AW1015" s="44">
        <v>-919902</v>
      </c>
      <c r="AX1015" s="44">
        <v>2098</v>
      </c>
      <c r="AY1015" s="44">
        <v>8328394</v>
      </c>
      <c r="AZ1015" s="21">
        <v>8315522</v>
      </c>
      <c r="BA1015" s="21">
        <v>12872</v>
      </c>
      <c r="BB1015" s="44">
        <v>-1798922</v>
      </c>
      <c r="BC1015" s="44"/>
      <c r="BD1015" s="44"/>
      <c r="BE1015" s="44">
        <v>-1786050</v>
      </c>
      <c r="BF1015" s="44">
        <v>2229294</v>
      </c>
      <c r="BG1015" s="44">
        <v>974326</v>
      </c>
      <c r="BH1015" s="44"/>
      <c r="BI1015" s="21"/>
      <c r="BJ1015" s="21"/>
      <c r="BK1015" s="21"/>
      <c r="BL1015" s="21">
        <v>2217489</v>
      </c>
      <c r="BM1015" s="21">
        <v>64903</v>
      </c>
      <c r="BN1015" s="21">
        <v>5486012</v>
      </c>
      <c r="BO1015" s="21"/>
      <c r="BP1015" s="21"/>
      <c r="BQ1015" s="44"/>
      <c r="BR1015" s="21"/>
      <c r="BS1015" s="44"/>
      <c r="BT1015" s="21"/>
      <c r="BU1015" s="44"/>
      <c r="BV1015" s="21"/>
      <c r="BW1015" s="44">
        <v>1383599</v>
      </c>
      <c r="BX1015" s="21"/>
      <c r="BY1015" s="21">
        <v>492826</v>
      </c>
      <c r="BZ1015" s="21"/>
      <c r="CA1015" s="44"/>
      <c r="CB1015" s="44"/>
      <c r="CC1015" s="44"/>
      <c r="CD1015" s="44"/>
      <c r="CE1015" s="44"/>
      <c r="CF1015" s="44"/>
      <c r="CG1015" s="44"/>
      <c r="CH1015" s="44"/>
      <c r="CI1015" s="21">
        <v>43957</v>
      </c>
      <c r="CJ1015" s="44"/>
      <c r="CK1015" s="21"/>
      <c r="CL1015" s="44"/>
      <c r="CM1015" s="44">
        <v>61434</v>
      </c>
      <c r="CN1015" s="44">
        <v>0</v>
      </c>
      <c r="CO1015" s="44">
        <v>528670</v>
      </c>
      <c r="CP1015" s="44">
        <v>0</v>
      </c>
      <c r="CQ1015" s="21">
        <v>646590</v>
      </c>
      <c r="CR1015" s="44">
        <v>340350</v>
      </c>
      <c r="CS1015" s="44">
        <v>258518</v>
      </c>
      <c r="CT1015" s="44">
        <v>56578</v>
      </c>
      <c r="CU1015" s="44"/>
      <c r="CV1015" s="44">
        <v>28242</v>
      </c>
      <c r="CW1015" s="21"/>
      <c r="CX1015" s="21"/>
      <c r="CY1015" s="21"/>
      <c r="CZ1015" s="21"/>
      <c r="DA1015" s="21"/>
      <c r="DB1015" s="21"/>
      <c r="DC1015" s="21"/>
      <c r="DD1015" s="21"/>
      <c r="DE1015" s="44"/>
      <c r="DF1015" s="21"/>
      <c r="DG1015" s="44"/>
      <c r="DH1015" s="21"/>
      <c r="DI1015" s="44"/>
      <c r="DJ1015" s="44"/>
      <c r="DK1015" s="44"/>
      <c r="DL1015" s="44"/>
      <c r="DM1015" s="21"/>
      <c r="DN1015" s="44"/>
      <c r="DO1015" s="44"/>
      <c r="DP1015" s="44"/>
      <c r="DQ1015" s="44"/>
      <c r="DR1015" s="44"/>
      <c r="DS1015" s="44"/>
      <c r="DT1015" s="44"/>
      <c r="DU1015" s="44"/>
      <c r="DV1015" s="44"/>
      <c r="DW1015" s="44"/>
      <c r="DX1015" s="44"/>
      <c r="DY1015" s="44">
        <v>15718</v>
      </c>
      <c r="DZ1015" s="44"/>
      <c r="EA1015" s="44"/>
      <c r="EB1015" s="21"/>
      <c r="EC1015" s="44">
        <v>-972390</v>
      </c>
      <c r="ED1015" s="44"/>
      <c r="EE1015" s="21">
        <v>61603</v>
      </c>
      <c r="EF1015" s="44"/>
      <c r="EG1015" s="21"/>
      <c r="EH1015" s="44"/>
      <c r="EI1015" s="21"/>
      <c r="EJ1015" s="44"/>
      <c r="EK1015" s="44"/>
      <c r="EL1015" s="21"/>
      <c r="EM1015" s="44"/>
      <c r="EN1015" s="44"/>
      <c r="EO1015" s="44">
        <v>-24833</v>
      </c>
      <c r="EP1015" s="21"/>
      <c r="EQ1015" s="21"/>
      <c r="ER1015" s="21"/>
      <c r="ES1015" s="21"/>
      <c r="ET1015" s="44"/>
      <c r="EU1015" s="21"/>
      <c r="EV1015" s="44"/>
      <c r="EW1015" s="21"/>
      <c r="EX1015" s="44"/>
      <c r="EY1015" s="44"/>
      <c r="EZ1015" s="21"/>
      <c r="FA1015" s="21"/>
      <c r="FB1015" s="44"/>
      <c r="FC1015" s="44"/>
      <c r="FD1015" s="21"/>
      <c r="FE1015" s="112"/>
      <c r="FF1015" s="44"/>
      <c r="FG1015" s="44">
        <v>5611541</v>
      </c>
      <c r="FH1015" s="44">
        <v>1085811</v>
      </c>
      <c r="FI1015" s="44">
        <v>7609149</v>
      </c>
      <c r="FJ1015" s="44">
        <v>394086</v>
      </c>
      <c r="FK1015" s="44">
        <v>3506654</v>
      </c>
      <c r="FL1015" s="44"/>
      <c r="FM1015" s="44"/>
      <c r="FN1015" s="44"/>
      <c r="FO1015" s="44"/>
      <c r="FP1015" s="44"/>
      <c r="FQ1015" s="44"/>
      <c r="FR1015" s="44"/>
      <c r="FS1015" s="44"/>
      <c r="FT1015" s="44">
        <v>87154</v>
      </c>
      <c r="FU1015" s="44"/>
      <c r="FV1015" s="21">
        <v>283651</v>
      </c>
      <c r="FW1015" s="44"/>
      <c r="FX1015" s="44">
        <v>551262</v>
      </c>
      <c r="FY1015" s="44">
        <v>183915</v>
      </c>
      <c r="FZ1015" s="44">
        <v>275600</v>
      </c>
      <c r="GA1015" s="44">
        <v>59775</v>
      </c>
      <c r="GB1015" s="44"/>
      <c r="GC1015" s="44">
        <v>78797</v>
      </c>
      <c r="GD1015" s="44">
        <v>143128</v>
      </c>
      <c r="GE1015" s="44">
        <v>49332</v>
      </c>
      <c r="GF1015" s="44">
        <v>21625</v>
      </c>
      <c r="GG1015" s="44">
        <v>571855</v>
      </c>
      <c r="GH1015" s="44">
        <v>105859</v>
      </c>
      <c r="GI1015" s="44">
        <v>112548</v>
      </c>
      <c r="GJ1015" s="44">
        <v>96291</v>
      </c>
      <c r="GK1015" s="44">
        <v>1792276</v>
      </c>
      <c r="GL1015" s="44">
        <v>3435</v>
      </c>
      <c r="GM1015" s="44">
        <v>95979</v>
      </c>
      <c r="GN1015" s="44">
        <v>22814</v>
      </c>
      <c r="GO1015" s="44"/>
      <c r="GP1015" s="44"/>
      <c r="GQ1015" s="44"/>
      <c r="GR1015" s="44">
        <v>273572</v>
      </c>
      <c r="GS1015" s="44">
        <v>1860965</v>
      </c>
      <c r="GT1015" s="44"/>
      <c r="GU1015" s="21">
        <v>325846</v>
      </c>
      <c r="GV1015" s="44"/>
      <c r="GW1015" s="44">
        <v>9449491</v>
      </c>
      <c r="GX1015" s="44">
        <v>1877</v>
      </c>
      <c r="GY1015" s="44">
        <v>11638179</v>
      </c>
      <c r="GZ1015" s="44">
        <v>1730161</v>
      </c>
      <c r="HA1015" s="44"/>
      <c r="HB1015" s="44">
        <v>8559911</v>
      </c>
      <c r="HC1015" s="44">
        <v>1348107</v>
      </c>
      <c r="HD1015" s="44">
        <v>11638179</v>
      </c>
      <c r="HE1015" s="21"/>
      <c r="HF1015" s="21"/>
      <c r="HG1015" s="21"/>
      <c r="HH1015" s="21"/>
      <c r="HI1015" s="21">
        <v>0</v>
      </c>
      <c r="HJ1015" s="44">
        <v>284677</v>
      </c>
      <c r="HK1015" s="21"/>
      <c r="HL1015" s="21">
        <v>77670</v>
      </c>
      <c r="HM1015" s="21">
        <v>362347</v>
      </c>
      <c r="HN1015" s="21">
        <v>-36501</v>
      </c>
      <c r="HO1015" s="21"/>
      <c r="HP1015" s="44"/>
      <c r="HQ1015" s="47"/>
      <c r="HR1015" s="47">
        <v>8559911</v>
      </c>
      <c r="HS1015" s="47"/>
      <c r="HT1015" s="47" t="s">
        <v>2665</v>
      </c>
      <c r="HU1015" s="47">
        <v>363333.81</v>
      </c>
      <c r="HV1015" s="47">
        <v>4240</v>
      </c>
      <c r="HW1015" s="47">
        <v>0</v>
      </c>
      <c r="HX1015" s="47">
        <v>6270</v>
      </c>
      <c r="HY1015" s="47">
        <v>17375</v>
      </c>
      <c r="HZ1015" s="47">
        <v>25576</v>
      </c>
      <c r="IA1015" s="47">
        <v>0</v>
      </c>
      <c r="IB1015" s="47">
        <v>0</v>
      </c>
      <c r="IC1015" s="47">
        <v>27623</v>
      </c>
      <c r="ID1015"/>
      <c r="IE1015" s="47">
        <v>824</v>
      </c>
      <c r="IF1015">
        <v>1771</v>
      </c>
      <c r="IG1015" s="47">
        <v>811</v>
      </c>
      <c r="IH1015" s="47">
        <v>12083</v>
      </c>
      <c r="II1015">
        <v>2254</v>
      </c>
      <c r="IJ1015">
        <v>3331</v>
      </c>
      <c r="IK1015">
        <v>1405</v>
      </c>
      <c r="IL1015">
        <v>11308</v>
      </c>
      <c r="IM1015">
        <v>114871</v>
      </c>
      <c r="IN1015">
        <v>0</v>
      </c>
      <c r="IO1015">
        <v>144</v>
      </c>
      <c r="IP1015">
        <v>0</v>
      </c>
      <c r="IQ1015">
        <v>8582</v>
      </c>
      <c r="IR1015">
        <v>0</v>
      </c>
      <c r="IS1015">
        <v>0</v>
      </c>
      <c r="IT1015">
        <v>8726</v>
      </c>
      <c r="IU1015">
        <v>273700</v>
      </c>
      <c r="IV1015">
        <v>0</v>
      </c>
      <c r="IW1015">
        <v>325546</v>
      </c>
      <c r="IX1015">
        <v>810975</v>
      </c>
      <c r="IY1015">
        <v>633479</v>
      </c>
      <c r="IZ1015">
        <v>0</v>
      </c>
      <c r="JA1015">
        <v>0</v>
      </c>
      <c r="JB1015">
        <v>556404</v>
      </c>
      <c r="JC1015"/>
      <c r="JD1015">
        <v>22693</v>
      </c>
      <c r="JE1015">
        <v>34442</v>
      </c>
      <c r="JF1015">
        <v>16803</v>
      </c>
      <c r="JG1015">
        <v>317522</v>
      </c>
      <c r="JH1015">
        <v>86271</v>
      </c>
      <c r="JI1015">
        <v>92737</v>
      </c>
      <c r="JJ1015">
        <v>76258</v>
      </c>
      <c r="JK1015">
        <v>466416</v>
      </c>
      <c r="JL1015">
        <v>3713246</v>
      </c>
      <c r="JM1015">
        <v>0</v>
      </c>
      <c r="JN1015">
        <v>8628</v>
      </c>
      <c r="JO1015">
        <v>0</v>
      </c>
      <c r="JP1015">
        <v>257459</v>
      </c>
      <c r="JQ1015">
        <v>0</v>
      </c>
      <c r="JR1015">
        <v>0</v>
      </c>
      <c r="JS1015">
        <v>266087</v>
      </c>
      <c r="JT1015"/>
      <c r="JU1015"/>
      <c r="JV1015"/>
      <c r="JW1015"/>
      <c r="JX1015"/>
      <c r="JY1015"/>
      <c r="JZ1015"/>
      <c r="KA1015"/>
      <c r="KB1015"/>
      <c r="KC1015"/>
      <c r="KD1015"/>
      <c r="KE1015"/>
      <c r="KF1015">
        <v>78</v>
      </c>
      <c r="KG1015">
        <v>320</v>
      </c>
      <c r="KH1015">
        <v>34</v>
      </c>
      <c r="KI1015">
        <v>57</v>
      </c>
      <c r="KJ1015">
        <v>108</v>
      </c>
      <c r="KK1015">
        <v>18</v>
      </c>
      <c r="KL1015">
        <v>26</v>
      </c>
      <c r="KM1015">
        <v>58</v>
      </c>
      <c r="KN1015">
        <v>7</v>
      </c>
      <c r="KO1015">
        <v>1</v>
      </c>
      <c r="KP1015">
        <v>0</v>
      </c>
      <c r="KQ1015">
        <v>0</v>
      </c>
      <c r="KR1015">
        <v>1</v>
      </c>
      <c r="KS1015">
        <v>0</v>
      </c>
      <c r="KT1015">
        <v>0</v>
      </c>
      <c r="KU1015">
        <v>1</v>
      </c>
      <c r="KV1015">
        <v>0</v>
      </c>
      <c r="KW1015">
        <v>0</v>
      </c>
      <c r="KX1015">
        <v>0</v>
      </c>
      <c r="KY1015">
        <v>0</v>
      </c>
      <c r="KZ1015">
        <v>0</v>
      </c>
      <c r="LA1015">
        <v>0</v>
      </c>
      <c r="LB1015">
        <v>0</v>
      </c>
      <c r="LC1015">
        <v>0</v>
      </c>
      <c r="LD1015">
        <v>0</v>
      </c>
      <c r="LE1015">
        <v>0</v>
      </c>
      <c r="LF1015">
        <v>1</v>
      </c>
      <c r="LG1015">
        <v>0</v>
      </c>
      <c r="LH1015">
        <v>0</v>
      </c>
    </row>
    <row r="1016" spans="1:320" s="34" customFormat="1" ht="15" customHeight="1" x14ac:dyDescent="0.25">
      <c r="A1016" s="45">
        <v>206500806</v>
      </c>
      <c r="B1016" s="45" t="s">
        <v>1634</v>
      </c>
      <c r="C1016" s="46">
        <v>45200</v>
      </c>
      <c r="D1016" s="46">
        <v>45397</v>
      </c>
      <c r="E1016" s="47">
        <v>198</v>
      </c>
      <c r="F1016" s="45" t="s">
        <v>883</v>
      </c>
      <c r="G1016" s="45" t="s">
        <v>884</v>
      </c>
      <c r="H1016" s="45" t="s">
        <v>1635</v>
      </c>
      <c r="I1016" s="45" t="s">
        <v>886</v>
      </c>
      <c r="J1016" s="45" t="s">
        <v>331</v>
      </c>
      <c r="K1016" s="45" t="s">
        <v>1322</v>
      </c>
      <c r="L1016" s="45" t="s">
        <v>6536</v>
      </c>
      <c r="M1016" s="45" t="s">
        <v>1636</v>
      </c>
      <c r="N1016" s="45" t="s">
        <v>1637</v>
      </c>
      <c r="O1016" s="45" t="s">
        <v>1638</v>
      </c>
      <c r="P1016" s="45" t="s">
        <v>7330</v>
      </c>
      <c r="Q1016" s="45" t="s">
        <v>7331</v>
      </c>
      <c r="R1016" t="s">
        <v>1467</v>
      </c>
      <c r="S1016" s="45" t="s">
        <v>893</v>
      </c>
      <c r="T1016" t="s">
        <v>1639</v>
      </c>
      <c r="U1016" s="47">
        <v>145</v>
      </c>
      <c r="V1016" s="47">
        <v>145</v>
      </c>
      <c r="W1016" s="47" t="s">
        <v>913</v>
      </c>
      <c r="X1016" s="47">
        <v>28710</v>
      </c>
      <c r="Y1016" s="47">
        <v>15109</v>
      </c>
      <c r="Z1016" s="48">
        <v>52.63</v>
      </c>
      <c r="AA1016" s="44">
        <v>44</v>
      </c>
      <c r="AB1016" s="44">
        <v>144</v>
      </c>
      <c r="AC1016" s="44">
        <v>1105</v>
      </c>
      <c r="AD1016" s="44">
        <v>170</v>
      </c>
      <c r="AE1016" s="44">
        <v>2241</v>
      </c>
      <c r="AF1016" s="44">
        <v>11061</v>
      </c>
      <c r="AG1016" s="44"/>
      <c r="AH1016" s="47"/>
      <c r="AI1016" s="47">
        <v>532</v>
      </c>
      <c r="AJ1016"/>
      <c r="AK1016" t="s">
        <v>895</v>
      </c>
      <c r="AL1016">
        <v>15109</v>
      </c>
      <c r="AM1016"/>
      <c r="AN1016"/>
      <c r="AO1016"/>
      <c r="AP1016"/>
      <c r="AQ1016"/>
      <c r="AR1016" s="44"/>
      <c r="AS1016" s="44"/>
      <c r="AT1016" s="44"/>
      <c r="AU1016" s="44">
        <v>7176775</v>
      </c>
      <c r="AV1016" s="44">
        <v>351746</v>
      </c>
      <c r="AW1016" s="44">
        <v>2551716</v>
      </c>
      <c r="AX1016" s="44">
        <v>34564</v>
      </c>
      <c r="AY1016" s="44">
        <v>5011369</v>
      </c>
      <c r="AZ1016" s="21">
        <v>8560815</v>
      </c>
      <c r="BA1016" s="21">
        <v>-3549446</v>
      </c>
      <c r="BB1016" s="44">
        <v>68</v>
      </c>
      <c r="BC1016" s="44"/>
      <c r="BD1016" s="44"/>
      <c r="BE1016" s="44">
        <v>-3549378</v>
      </c>
      <c r="BF1016" s="44">
        <v>524875</v>
      </c>
      <c r="BG1016" s="44">
        <v>80750</v>
      </c>
      <c r="BH1016" s="44">
        <v>1064475</v>
      </c>
      <c r="BI1016" s="21">
        <v>5253975</v>
      </c>
      <c r="BJ1016" s="21"/>
      <c r="BK1016" s="21"/>
      <c r="BL1016" s="21">
        <v>252700</v>
      </c>
      <c r="BM1016" s="21"/>
      <c r="BN1016" s="21">
        <v>7176775</v>
      </c>
      <c r="BO1016" s="21"/>
      <c r="BP1016" s="21"/>
      <c r="BQ1016" s="44"/>
      <c r="BR1016" s="21"/>
      <c r="BS1016" s="44"/>
      <c r="BT1016" s="21"/>
      <c r="BU1016" s="44"/>
      <c r="BV1016" s="21"/>
      <c r="BW1016" s="44">
        <v>202129</v>
      </c>
      <c r="BX1016" s="21">
        <v>21066</v>
      </c>
      <c r="BY1016" s="21">
        <v>9429</v>
      </c>
      <c r="BZ1016" s="21"/>
      <c r="CA1016" s="44">
        <v>19614</v>
      </c>
      <c r="CB1016" s="44"/>
      <c r="CC1016" s="44">
        <v>96810</v>
      </c>
      <c r="CD1016" s="44"/>
      <c r="CE1016" s="44"/>
      <c r="CF1016" s="44"/>
      <c r="CG1016" s="44"/>
      <c r="CH1016" s="44"/>
      <c r="CI1016" s="21">
        <v>2698</v>
      </c>
      <c r="CJ1016" s="44"/>
      <c r="CK1016" s="21"/>
      <c r="CL1016" s="44"/>
      <c r="CM1016" s="44">
        <v>40812</v>
      </c>
      <c r="CN1016" s="44">
        <v>0</v>
      </c>
      <c r="CO1016" s="44">
        <v>74238</v>
      </c>
      <c r="CP1016" s="44">
        <v>0</v>
      </c>
      <c r="CQ1016" s="21">
        <v>75861</v>
      </c>
      <c r="CR1016" s="44">
        <v>12017</v>
      </c>
      <c r="CS1016" s="44">
        <v>47469</v>
      </c>
      <c r="CT1016" s="44">
        <v>24447</v>
      </c>
      <c r="CU1016" s="44"/>
      <c r="CV1016" s="44">
        <v>76902</v>
      </c>
      <c r="CW1016" s="21"/>
      <c r="CX1016" s="21"/>
      <c r="CY1016" s="21"/>
      <c r="CZ1016" s="21"/>
      <c r="DA1016" s="21"/>
      <c r="DB1016" s="21"/>
      <c r="DC1016" s="21"/>
      <c r="DD1016" s="21"/>
      <c r="DE1016" s="44"/>
      <c r="DF1016" s="21"/>
      <c r="DG1016" s="44"/>
      <c r="DH1016" s="21"/>
      <c r="DI1016" s="44"/>
      <c r="DJ1016" s="44"/>
      <c r="DK1016" s="44"/>
      <c r="DL1016" s="44"/>
      <c r="DM1016" s="21"/>
      <c r="DN1016" s="44"/>
      <c r="DO1016" s="44"/>
      <c r="DP1016" s="44"/>
      <c r="DQ1016" s="44"/>
      <c r="DR1016" s="44"/>
      <c r="DS1016" s="44"/>
      <c r="DT1016" s="44"/>
      <c r="DU1016" s="44"/>
      <c r="DV1016" s="44"/>
      <c r="DW1016" s="44"/>
      <c r="DX1016" s="44"/>
      <c r="DY1016" s="44"/>
      <c r="DZ1016" s="44"/>
      <c r="EA1016" s="44"/>
      <c r="EB1016" s="21"/>
      <c r="EC1016" s="44">
        <v>-86052</v>
      </c>
      <c r="ED1016" s="44">
        <v>6599</v>
      </c>
      <c r="EE1016" s="21">
        <v>3630</v>
      </c>
      <c r="EF1016" s="44"/>
      <c r="EG1016" s="21">
        <v>438899</v>
      </c>
      <c r="EH1016" s="44"/>
      <c r="EI1016" s="21">
        <v>2166291</v>
      </c>
      <c r="EJ1016" s="44"/>
      <c r="EK1016" s="44"/>
      <c r="EL1016" s="21"/>
      <c r="EM1016" s="44"/>
      <c r="EN1016" s="44"/>
      <c r="EO1016" s="44"/>
      <c r="EP1016" s="21"/>
      <c r="EQ1016" s="21"/>
      <c r="ER1016" s="21"/>
      <c r="ES1016" s="21"/>
      <c r="ET1016" s="44"/>
      <c r="EU1016" s="21"/>
      <c r="EV1016" s="44"/>
      <c r="EW1016" s="21"/>
      <c r="EX1016" s="44"/>
      <c r="EY1016" s="44"/>
      <c r="EZ1016" s="21"/>
      <c r="FA1016" s="21"/>
      <c r="FB1016" s="44"/>
      <c r="FC1016" s="44">
        <v>22349</v>
      </c>
      <c r="FD1016" s="21"/>
      <c r="FE1016" s="112"/>
      <c r="FF1016" s="44"/>
      <c r="FG1016" s="44">
        <v>3238966</v>
      </c>
      <c r="FH1016" s="44">
        <v>1757682</v>
      </c>
      <c r="FI1016" s="44">
        <v>3564167</v>
      </c>
      <c r="FJ1016" s="44">
        <v>164580</v>
      </c>
      <c r="FK1016" s="44">
        <v>3559909</v>
      </c>
      <c r="FL1016" s="44"/>
      <c r="FM1016" s="44"/>
      <c r="FN1016" s="44"/>
      <c r="FO1016" s="44"/>
      <c r="FP1016" s="44"/>
      <c r="FQ1016" s="44"/>
      <c r="FR1016" s="44"/>
      <c r="FS1016" s="44"/>
      <c r="FT1016" s="44">
        <v>60673</v>
      </c>
      <c r="FU1016" s="44"/>
      <c r="FV1016" s="21">
        <v>63067</v>
      </c>
      <c r="FW1016" s="44"/>
      <c r="FX1016" s="44">
        <v>57430</v>
      </c>
      <c r="FY1016" s="44">
        <v>7816</v>
      </c>
      <c r="FZ1016" s="44">
        <v>34538</v>
      </c>
      <c r="GA1016" s="44">
        <v>41655</v>
      </c>
      <c r="GB1016" s="44"/>
      <c r="GC1016" s="44">
        <v>2933</v>
      </c>
      <c r="GD1016" s="44">
        <v>339650</v>
      </c>
      <c r="GE1016" s="44">
        <v>243081</v>
      </c>
      <c r="GF1016" s="44">
        <v>171949</v>
      </c>
      <c r="GG1016" s="44">
        <v>870214</v>
      </c>
      <c r="GH1016" s="44">
        <v>173729</v>
      </c>
      <c r="GI1016" s="44">
        <v>170123</v>
      </c>
      <c r="GJ1016" s="44">
        <v>82756</v>
      </c>
      <c r="GK1016" s="44">
        <v>2139126</v>
      </c>
      <c r="GL1016" s="44">
        <v>132555</v>
      </c>
      <c r="GM1016" s="44">
        <v>30496</v>
      </c>
      <c r="GN1016" s="44">
        <v>391</v>
      </c>
      <c r="GO1016" s="44">
        <v>56831</v>
      </c>
      <c r="GP1016" s="44"/>
      <c r="GQ1016" s="44">
        <v>275637</v>
      </c>
      <c r="GR1016" s="44">
        <v>46256</v>
      </c>
      <c r="GS1016" s="44">
        <v>327832</v>
      </c>
      <c r="GT1016" s="44"/>
      <c r="GU1016" s="21">
        <v>1902942</v>
      </c>
      <c r="GV1016" s="44">
        <v>6200</v>
      </c>
      <c r="GW1016" s="44"/>
      <c r="GX1016" s="44"/>
      <c r="GY1016" s="44">
        <v>2236974</v>
      </c>
      <c r="GZ1016" s="44">
        <v>10374904</v>
      </c>
      <c r="HA1016" s="44"/>
      <c r="HB1016" s="44"/>
      <c r="HC1016" s="44">
        <v>-8137930</v>
      </c>
      <c r="HD1016" s="44">
        <v>2236974</v>
      </c>
      <c r="HE1016" s="21"/>
      <c r="HF1016" s="21"/>
      <c r="HG1016" s="21"/>
      <c r="HH1016" s="21">
        <v>9872854</v>
      </c>
      <c r="HI1016" s="21">
        <v>18998</v>
      </c>
      <c r="HJ1016" s="44">
        <v>1713439</v>
      </c>
      <c r="HK1016" s="21"/>
      <c r="HL1016" s="21">
        <v>1627912</v>
      </c>
      <c r="HM1016" s="21">
        <v>3360349</v>
      </c>
      <c r="HN1016" s="21">
        <v>-1457407</v>
      </c>
      <c r="HO1016" s="21"/>
      <c r="HP1016" s="44"/>
      <c r="HQ1016" s="47"/>
      <c r="HR1016" s="47">
        <v>9872854</v>
      </c>
      <c r="HS1016" s="47">
        <v>-9872854</v>
      </c>
      <c r="HT1016" s="47" t="s">
        <v>1759</v>
      </c>
      <c r="HU1016" s="47">
        <v>0</v>
      </c>
      <c r="HV1016" s="47">
        <v>2059</v>
      </c>
      <c r="HW1016" s="47">
        <v>0</v>
      </c>
      <c r="HX1016" s="47">
        <v>547</v>
      </c>
      <c r="HY1016" s="47">
        <v>16615</v>
      </c>
      <c r="HZ1016" s="47">
        <v>33931</v>
      </c>
      <c r="IA1016" s="47">
        <v>0</v>
      </c>
      <c r="IB1016" s="47">
        <v>0</v>
      </c>
      <c r="IC1016" s="47">
        <v>3784</v>
      </c>
      <c r="ID1016"/>
      <c r="IE1016" s="47">
        <v>4704</v>
      </c>
      <c r="IF1016">
        <v>6775</v>
      </c>
      <c r="IG1016" s="47">
        <v>1876</v>
      </c>
      <c r="IH1016" s="47">
        <v>15545</v>
      </c>
      <c r="II1016">
        <v>2946</v>
      </c>
      <c r="IJ1016">
        <v>5045</v>
      </c>
      <c r="IK1016">
        <v>1004</v>
      </c>
      <c r="IL1016">
        <v>10859</v>
      </c>
      <c r="IM1016">
        <v>105690</v>
      </c>
      <c r="IN1016">
        <v>0</v>
      </c>
      <c r="IO1016">
        <v>2262</v>
      </c>
      <c r="IP1016">
        <v>1818</v>
      </c>
      <c r="IQ1016">
        <v>4899</v>
      </c>
      <c r="IR1016">
        <v>0</v>
      </c>
      <c r="IS1016">
        <v>0</v>
      </c>
      <c r="IT1016">
        <v>8979</v>
      </c>
      <c r="IU1016">
        <v>160506</v>
      </c>
      <c r="IV1016">
        <v>0</v>
      </c>
      <c r="IW1016">
        <v>40276</v>
      </c>
      <c r="IX1016">
        <v>664245</v>
      </c>
      <c r="IY1016">
        <v>806120</v>
      </c>
      <c r="IZ1016">
        <v>0</v>
      </c>
      <c r="JA1016">
        <v>0</v>
      </c>
      <c r="JB1016">
        <v>147744</v>
      </c>
      <c r="JC1016"/>
      <c r="JD1016">
        <v>116093</v>
      </c>
      <c r="JE1016">
        <v>126664</v>
      </c>
      <c r="JF1016">
        <v>34816</v>
      </c>
      <c r="JG1016">
        <v>316496</v>
      </c>
      <c r="JH1016">
        <v>116512</v>
      </c>
      <c r="JI1016">
        <v>107926</v>
      </c>
      <c r="JJ1016">
        <v>58687</v>
      </c>
      <c r="JK1016">
        <v>542881</v>
      </c>
      <c r="JL1016">
        <v>3238966</v>
      </c>
      <c r="JM1016">
        <v>0</v>
      </c>
      <c r="JN1016">
        <v>182338</v>
      </c>
      <c r="JO1016">
        <v>85881</v>
      </c>
      <c r="JP1016">
        <v>191161</v>
      </c>
      <c r="JQ1016">
        <v>0</v>
      </c>
      <c r="JR1016">
        <v>0</v>
      </c>
      <c r="JS1016">
        <v>459380</v>
      </c>
      <c r="JT1016"/>
      <c r="JU1016"/>
      <c r="JV1016"/>
      <c r="JW1016"/>
      <c r="JX1016"/>
      <c r="JY1016"/>
      <c r="JZ1016"/>
      <c r="KA1016"/>
      <c r="KB1016"/>
      <c r="KC1016"/>
      <c r="KD1016"/>
      <c r="KE1016"/>
      <c r="KF1016">
        <v>145</v>
      </c>
      <c r="KG1016">
        <v>195</v>
      </c>
      <c r="KH1016">
        <v>50</v>
      </c>
      <c r="KI1016">
        <v>69</v>
      </c>
      <c r="KJ1016">
        <v>95</v>
      </c>
      <c r="KK1016">
        <v>20</v>
      </c>
      <c r="KL1016">
        <v>46</v>
      </c>
      <c r="KM1016">
        <v>60</v>
      </c>
      <c r="KN1016">
        <v>14</v>
      </c>
      <c r="KO1016">
        <v>0</v>
      </c>
      <c r="KP1016">
        <v>1</v>
      </c>
      <c r="KQ1016">
        <v>0</v>
      </c>
      <c r="KR1016">
        <v>0</v>
      </c>
      <c r="KS1016">
        <v>0</v>
      </c>
      <c r="KT1016">
        <v>1</v>
      </c>
      <c r="KU1016">
        <v>1</v>
      </c>
      <c r="KV1016">
        <v>0</v>
      </c>
      <c r="KW1016">
        <v>0</v>
      </c>
      <c r="KX1016">
        <v>0</v>
      </c>
      <c r="KY1016">
        <v>0</v>
      </c>
      <c r="KZ1016">
        <v>0</v>
      </c>
      <c r="LA1016">
        <v>0</v>
      </c>
      <c r="LB1016">
        <v>0</v>
      </c>
      <c r="LC1016">
        <v>0</v>
      </c>
      <c r="LD1016">
        <v>1</v>
      </c>
      <c r="LE1016">
        <v>0</v>
      </c>
      <c r="LF1016">
        <v>0</v>
      </c>
      <c r="LG1016">
        <v>0</v>
      </c>
      <c r="LH1016">
        <v>0</v>
      </c>
    </row>
    <row r="1017" spans="1:320" s="34" customFormat="1" ht="15" customHeight="1" x14ac:dyDescent="0.25">
      <c r="A1017" s="45">
        <v>206500820</v>
      </c>
      <c r="B1017" s="45" t="s">
        <v>7332</v>
      </c>
      <c r="C1017" s="46">
        <v>45292</v>
      </c>
      <c r="D1017" s="46">
        <v>45657</v>
      </c>
      <c r="E1017" s="47">
        <v>366</v>
      </c>
      <c r="F1017" s="45" t="s">
        <v>883</v>
      </c>
      <c r="G1017" s="45" t="s">
        <v>884</v>
      </c>
      <c r="H1017" s="45" t="s">
        <v>1635</v>
      </c>
      <c r="I1017" s="45" t="s">
        <v>886</v>
      </c>
      <c r="J1017" s="45" t="s">
        <v>887</v>
      </c>
      <c r="K1017" s="45" t="s">
        <v>1322</v>
      </c>
      <c r="L1017" s="45" t="s">
        <v>6536</v>
      </c>
      <c r="M1017" s="45" t="s">
        <v>7333</v>
      </c>
      <c r="N1017" s="45" t="s">
        <v>7334</v>
      </c>
      <c r="O1017" s="45" t="s">
        <v>7335</v>
      </c>
      <c r="P1017" s="45" t="s">
        <v>7336</v>
      </c>
      <c r="Q1017" s="45" t="s">
        <v>7337</v>
      </c>
      <c r="R1017" t="s">
        <v>7338</v>
      </c>
      <c r="S1017" s="45" t="s">
        <v>893</v>
      </c>
      <c r="T1017"/>
      <c r="U1017" s="47">
        <v>120</v>
      </c>
      <c r="V1017" s="47">
        <v>120</v>
      </c>
      <c r="W1017" s="47" t="s">
        <v>913</v>
      </c>
      <c r="X1017" s="47">
        <v>43920</v>
      </c>
      <c r="Y1017" s="47">
        <v>37838</v>
      </c>
      <c r="Z1017" s="48">
        <v>193.45</v>
      </c>
      <c r="AA1017" s="44">
        <v>415</v>
      </c>
      <c r="AB1017" s="44">
        <v>413</v>
      </c>
      <c r="AC1017" s="44">
        <v>1540</v>
      </c>
      <c r="AD1017" s="44">
        <v>3104</v>
      </c>
      <c r="AE1017" s="44">
        <v>26521</v>
      </c>
      <c r="AF1017" s="44">
        <v>845</v>
      </c>
      <c r="AG1017" s="44"/>
      <c r="AH1017" s="47">
        <v>178</v>
      </c>
      <c r="AI1017" s="47">
        <v>520</v>
      </c>
      <c r="AJ1017">
        <v>5130</v>
      </c>
      <c r="AK1017" t="s">
        <v>895</v>
      </c>
      <c r="AL1017">
        <v>37838</v>
      </c>
      <c r="AM1017"/>
      <c r="AN1017"/>
      <c r="AO1017"/>
      <c r="AP1017"/>
      <c r="AQ1017"/>
      <c r="AR1017" s="44"/>
      <c r="AS1017" s="44"/>
      <c r="AT1017" s="44"/>
      <c r="AU1017" s="44">
        <v>12916998</v>
      </c>
      <c r="AV1017" s="44">
        <v>671043</v>
      </c>
      <c r="AW1017" s="44">
        <v>576503</v>
      </c>
      <c r="AX1017" s="44"/>
      <c r="AY1017" s="44">
        <v>13011538</v>
      </c>
      <c r="AZ1017" s="21">
        <v>16234657</v>
      </c>
      <c r="BA1017" s="21">
        <v>-3223119</v>
      </c>
      <c r="BB1017" s="44">
        <v>208542</v>
      </c>
      <c r="BC1017" s="44"/>
      <c r="BD1017" s="44"/>
      <c r="BE1017" s="44">
        <v>-3014577</v>
      </c>
      <c r="BF1017" s="44">
        <v>525720</v>
      </c>
      <c r="BG1017" s="44">
        <v>1059632</v>
      </c>
      <c r="BH1017" s="44">
        <v>9053642</v>
      </c>
      <c r="BI1017" s="21">
        <v>288463</v>
      </c>
      <c r="BJ1017" s="21"/>
      <c r="BK1017" s="21">
        <v>60765</v>
      </c>
      <c r="BL1017" s="21">
        <v>177516</v>
      </c>
      <c r="BM1017" s="21">
        <v>1751260</v>
      </c>
      <c r="BN1017" s="21">
        <v>12916998</v>
      </c>
      <c r="BO1017" s="21"/>
      <c r="BP1017" s="21"/>
      <c r="BQ1017" s="44"/>
      <c r="BR1017" s="21"/>
      <c r="BS1017" s="44"/>
      <c r="BT1017" s="21"/>
      <c r="BU1017" s="44"/>
      <c r="BV1017" s="21"/>
      <c r="BW1017" s="44">
        <v>263956</v>
      </c>
      <c r="BX1017" s="21"/>
      <c r="BY1017" s="21"/>
      <c r="BZ1017" s="21"/>
      <c r="CA1017" s="44">
        <v>8397</v>
      </c>
      <c r="CB1017" s="44"/>
      <c r="CC1017" s="44"/>
      <c r="CD1017" s="44"/>
      <c r="CE1017" s="44"/>
      <c r="CF1017" s="44"/>
      <c r="CG1017" s="44">
        <v>398690</v>
      </c>
      <c r="CH1017" s="44"/>
      <c r="CI1017" s="21"/>
      <c r="CJ1017" s="44"/>
      <c r="CK1017" s="21"/>
      <c r="CL1017" s="44"/>
      <c r="CM1017" s="44">
        <v>0</v>
      </c>
      <c r="CN1017" s="44">
        <v>0</v>
      </c>
      <c r="CO1017" s="44">
        <v>275737</v>
      </c>
      <c r="CP1017" s="44">
        <v>0</v>
      </c>
      <c r="CQ1017" s="21">
        <v>316390</v>
      </c>
      <c r="CR1017" s="44">
        <v>73380</v>
      </c>
      <c r="CS1017" s="44">
        <v>0</v>
      </c>
      <c r="CT1017" s="44">
        <v>4457</v>
      </c>
      <c r="CU1017" s="44"/>
      <c r="CV1017" s="44">
        <v>1079</v>
      </c>
      <c r="CW1017" s="21"/>
      <c r="CX1017" s="21"/>
      <c r="CY1017" s="21"/>
      <c r="CZ1017" s="21"/>
      <c r="DA1017" s="21"/>
      <c r="DB1017" s="21"/>
      <c r="DC1017" s="21"/>
      <c r="DD1017" s="21"/>
      <c r="DE1017" s="44"/>
      <c r="DF1017" s="21"/>
      <c r="DG1017" s="44"/>
      <c r="DH1017" s="21"/>
      <c r="DI1017" s="44"/>
      <c r="DJ1017" s="44"/>
      <c r="DK1017" s="44"/>
      <c r="DL1017" s="44"/>
      <c r="DM1017" s="21"/>
      <c r="DN1017" s="44"/>
      <c r="DO1017" s="44"/>
      <c r="DP1017" s="44"/>
      <c r="DQ1017" s="44"/>
      <c r="DR1017" s="44"/>
      <c r="DS1017" s="44"/>
      <c r="DT1017" s="44"/>
      <c r="DU1017" s="44"/>
      <c r="DV1017" s="44"/>
      <c r="DW1017" s="44"/>
      <c r="DX1017" s="44"/>
      <c r="DY1017" s="44"/>
      <c r="DZ1017" s="44"/>
      <c r="EA1017" s="44"/>
      <c r="EB1017" s="21"/>
      <c r="EC1017" s="44">
        <v>196152</v>
      </c>
      <c r="ED1017" s="44"/>
      <c r="EE1017" s="21"/>
      <c r="EF1017" s="44"/>
      <c r="EG1017" s="21">
        <v>8499</v>
      </c>
      <c r="EH1017" s="44"/>
      <c r="EI1017" s="21"/>
      <c r="EJ1017" s="44"/>
      <c r="EK1017" s="44"/>
      <c r="EL1017" s="21"/>
      <c r="EM1017" s="44">
        <v>370183</v>
      </c>
      <c r="EN1017" s="44"/>
      <c r="EO1017" s="44">
        <v>1669</v>
      </c>
      <c r="EP1017" s="21"/>
      <c r="EQ1017" s="21"/>
      <c r="ER1017" s="21"/>
      <c r="ES1017" s="21"/>
      <c r="ET1017" s="44"/>
      <c r="EU1017" s="21"/>
      <c r="EV1017" s="44"/>
      <c r="EW1017" s="21"/>
      <c r="EX1017" s="44"/>
      <c r="EY1017" s="44"/>
      <c r="EZ1017" s="21"/>
      <c r="FA1017" s="21"/>
      <c r="FB1017" s="44"/>
      <c r="FC1017" s="44"/>
      <c r="FD1017" s="21"/>
      <c r="FE1017" s="112"/>
      <c r="FF1017" s="44"/>
      <c r="FG1017" s="44">
        <v>5902762</v>
      </c>
      <c r="FH1017" s="44">
        <v>1423788</v>
      </c>
      <c r="FI1017" s="44">
        <v>8908107</v>
      </c>
      <c r="FJ1017" s="44">
        <v>165271</v>
      </c>
      <c r="FK1017" s="44">
        <v>6558605</v>
      </c>
      <c r="FL1017" s="44"/>
      <c r="FM1017" s="44"/>
      <c r="FN1017" s="44"/>
      <c r="FO1017" s="44"/>
      <c r="FP1017" s="44"/>
      <c r="FQ1017" s="44"/>
      <c r="FR1017" s="44"/>
      <c r="FS1017" s="44"/>
      <c r="FT1017" s="44"/>
      <c r="FU1017" s="44"/>
      <c r="FV1017" s="21">
        <v>225890</v>
      </c>
      <c r="FW1017" s="44"/>
      <c r="FX1017" s="44">
        <v>238757</v>
      </c>
      <c r="FY1017" s="44">
        <v>80184</v>
      </c>
      <c r="FZ1017" s="44">
        <v>284037</v>
      </c>
      <c r="GA1017" s="44">
        <v>45061</v>
      </c>
      <c r="GB1017" s="44"/>
      <c r="GC1017" s="44">
        <v>31322</v>
      </c>
      <c r="GD1017" s="44">
        <v>518534</v>
      </c>
      <c r="GE1017" s="44">
        <v>214682</v>
      </c>
      <c r="GF1017" s="44">
        <v>198747</v>
      </c>
      <c r="GG1017" s="44">
        <v>955151</v>
      </c>
      <c r="GH1017" s="44">
        <v>114335</v>
      </c>
      <c r="GI1017" s="44">
        <v>234833</v>
      </c>
      <c r="GJ1017" s="44">
        <v>214610</v>
      </c>
      <c r="GK1017" s="44">
        <v>3382780</v>
      </c>
      <c r="GL1017" s="44">
        <v>55642</v>
      </c>
      <c r="GM1017" s="44">
        <v>2337899</v>
      </c>
      <c r="GN1017" s="44"/>
      <c r="GO1017" s="44">
        <v>74365</v>
      </c>
      <c r="GP1017" s="44"/>
      <c r="GQ1017" s="44">
        <v>337573</v>
      </c>
      <c r="GR1017" s="44">
        <v>131650</v>
      </c>
      <c r="GS1017" s="44">
        <v>3902758</v>
      </c>
      <c r="GT1017" s="44"/>
      <c r="GU1017" s="21">
        <v>142393</v>
      </c>
      <c r="GV1017" s="44">
        <v>290695</v>
      </c>
      <c r="GW1017" s="44">
        <v>19995909</v>
      </c>
      <c r="GX1017" s="44">
        <v>30127</v>
      </c>
      <c r="GY1017" s="44">
        <v>24361882</v>
      </c>
      <c r="GZ1017" s="44">
        <v>31444884</v>
      </c>
      <c r="HA1017" s="44"/>
      <c r="HB1017" s="44"/>
      <c r="HC1017" s="44">
        <v>-7083002</v>
      </c>
      <c r="HD1017" s="44">
        <v>24361882</v>
      </c>
      <c r="HE1017" s="21"/>
      <c r="HF1017" s="21"/>
      <c r="HG1017" s="21">
        <v>9469706</v>
      </c>
      <c r="HH1017" s="21"/>
      <c r="HI1017" s="21">
        <v>0</v>
      </c>
      <c r="HJ1017" s="44"/>
      <c r="HK1017" s="21">
        <v>37396</v>
      </c>
      <c r="HL1017" s="21">
        <v>146012</v>
      </c>
      <c r="HM1017" s="21">
        <v>183408</v>
      </c>
      <c r="HN1017" s="21">
        <v>-41015</v>
      </c>
      <c r="HO1017" s="21"/>
      <c r="HP1017" s="44"/>
      <c r="HQ1017" s="47"/>
      <c r="HR1017" s="47"/>
      <c r="HS1017" s="47"/>
      <c r="HT1017" s="47" t="s">
        <v>1799</v>
      </c>
      <c r="HU1017" s="47">
        <v>314448.84000000003</v>
      </c>
      <c r="HV1017" s="47">
        <v>2037</v>
      </c>
      <c r="HW1017" s="47">
        <v>0</v>
      </c>
      <c r="HX1017" s="47">
        <v>16503</v>
      </c>
      <c r="HY1017" s="47">
        <v>34887</v>
      </c>
      <c r="HZ1017" s="47">
        <v>92393</v>
      </c>
      <c r="IA1017" s="47">
        <v>0</v>
      </c>
      <c r="IB1017" s="47">
        <v>0</v>
      </c>
      <c r="IC1017" s="47">
        <v>4284</v>
      </c>
      <c r="ID1017"/>
      <c r="IE1017" s="47">
        <v>4355</v>
      </c>
      <c r="IF1017"/>
      <c r="IG1017" s="47"/>
      <c r="IH1017" s="47"/>
      <c r="II1017">
        <v>3272</v>
      </c>
      <c r="IJ1017">
        <v>6676</v>
      </c>
      <c r="IK1017">
        <v>4889</v>
      </c>
      <c r="IL1017">
        <v>19117</v>
      </c>
      <c r="IM1017">
        <v>188413</v>
      </c>
      <c r="IN1017">
        <v>0</v>
      </c>
      <c r="IO1017">
        <v>894</v>
      </c>
      <c r="IP1017">
        <v>2480</v>
      </c>
      <c r="IQ1017">
        <v>9628</v>
      </c>
      <c r="IR1017">
        <v>0</v>
      </c>
      <c r="IS1017">
        <v>0</v>
      </c>
      <c r="IT1017">
        <v>13002</v>
      </c>
      <c r="IU1017">
        <v>151835</v>
      </c>
      <c r="IV1017">
        <v>0</v>
      </c>
      <c r="IW1017">
        <v>832016</v>
      </c>
      <c r="IX1017">
        <v>1438725</v>
      </c>
      <c r="IY1017">
        <v>2107778</v>
      </c>
      <c r="IZ1017">
        <v>0</v>
      </c>
      <c r="JA1017">
        <v>0</v>
      </c>
      <c r="JB1017">
        <v>235530</v>
      </c>
      <c r="JC1017"/>
      <c r="JD1017">
        <v>139927</v>
      </c>
      <c r="JE1017"/>
      <c r="JF1017"/>
      <c r="JG1017"/>
      <c r="JH1017">
        <v>91373</v>
      </c>
      <c r="JI1017">
        <v>167449</v>
      </c>
      <c r="JJ1017">
        <v>174502</v>
      </c>
      <c r="JK1017">
        <v>563627</v>
      </c>
      <c r="JL1017">
        <v>5902762</v>
      </c>
      <c r="JM1017">
        <v>0</v>
      </c>
      <c r="JN1017">
        <v>45072</v>
      </c>
      <c r="JO1017">
        <v>102261</v>
      </c>
      <c r="JP1017">
        <v>219650</v>
      </c>
      <c r="JQ1017">
        <v>0</v>
      </c>
      <c r="JR1017">
        <v>0</v>
      </c>
      <c r="JS1017">
        <v>366983</v>
      </c>
      <c r="JT1017"/>
      <c r="JU1017"/>
      <c r="JV1017"/>
      <c r="JW1017"/>
      <c r="JX1017"/>
      <c r="JY1017"/>
      <c r="JZ1017"/>
      <c r="KA1017"/>
      <c r="KB1017"/>
      <c r="KC1017"/>
      <c r="KD1017"/>
      <c r="KE1017"/>
      <c r="KF1017">
        <v>141</v>
      </c>
      <c r="KG1017">
        <v>240</v>
      </c>
      <c r="KH1017">
        <v>58</v>
      </c>
      <c r="KI1017">
        <v>110</v>
      </c>
      <c r="KJ1017">
        <v>194</v>
      </c>
      <c r="KK1017">
        <v>40</v>
      </c>
      <c r="KL1017">
        <v>72</v>
      </c>
      <c r="KM1017">
        <v>139</v>
      </c>
      <c r="KN1017">
        <v>27</v>
      </c>
      <c r="KO1017">
        <v>1</v>
      </c>
      <c r="KP1017">
        <v>0</v>
      </c>
      <c r="KQ1017">
        <v>0</v>
      </c>
      <c r="KR1017">
        <v>0</v>
      </c>
      <c r="KS1017">
        <v>0</v>
      </c>
      <c r="KT1017">
        <v>1</v>
      </c>
      <c r="KU1017">
        <v>1</v>
      </c>
      <c r="KV1017">
        <v>0</v>
      </c>
      <c r="KW1017">
        <v>0</v>
      </c>
      <c r="KX1017">
        <v>0</v>
      </c>
      <c r="KY1017">
        <v>0</v>
      </c>
      <c r="KZ1017">
        <v>0</v>
      </c>
      <c r="LA1017">
        <v>0</v>
      </c>
      <c r="LB1017">
        <v>0</v>
      </c>
      <c r="LC1017">
        <v>0</v>
      </c>
      <c r="LD1017">
        <v>1</v>
      </c>
      <c r="LE1017">
        <v>0</v>
      </c>
      <c r="LF1017">
        <v>0</v>
      </c>
      <c r="LG1017">
        <v>0</v>
      </c>
      <c r="LH1017">
        <v>0</v>
      </c>
    </row>
    <row r="1018" spans="1:320" s="34" customFormat="1" ht="15" customHeight="1" x14ac:dyDescent="0.25">
      <c r="A1018" s="45">
        <v>206500827</v>
      </c>
      <c r="B1018" s="45" t="s">
        <v>7339</v>
      </c>
      <c r="C1018" s="46">
        <v>45292</v>
      </c>
      <c r="D1018" s="46">
        <v>45657</v>
      </c>
      <c r="E1018" s="47">
        <v>366</v>
      </c>
      <c r="F1018" s="45" t="s">
        <v>883</v>
      </c>
      <c r="G1018" s="45" t="s">
        <v>884</v>
      </c>
      <c r="H1018" s="45" t="s">
        <v>1635</v>
      </c>
      <c r="I1018" s="45" t="s">
        <v>886</v>
      </c>
      <c r="J1018" s="45" t="s">
        <v>887</v>
      </c>
      <c r="K1018" s="45" t="s">
        <v>1322</v>
      </c>
      <c r="L1018" s="45" t="s">
        <v>6536</v>
      </c>
      <c r="M1018" s="45" t="s">
        <v>7340</v>
      </c>
      <c r="N1018" s="45" t="s">
        <v>7341</v>
      </c>
      <c r="O1018" s="45" t="s">
        <v>7335</v>
      </c>
      <c r="P1018" s="45" t="s">
        <v>7342</v>
      </c>
      <c r="Q1018" s="45" t="s">
        <v>7343</v>
      </c>
      <c r="R1018" t="s">
        <v>7344</v>
      </c>
      <c r="S1018" s="45" t="s">
        <v>893</v>
      </c>
      <c r="T1018"/>
      <c r="U1018" s="47">
        <v>104</v>
      </c>
      <c r="V1018" s="47">
        <v>104</v>
      </c>
      <c r="W1018" s="47" t="s">
        <v>913</v>
      </c>
      <c r="X1018" s="47">
        <v>38064</v>
      </c>
      <c r="Y1018" s="47">
        <v>36190</v>
      </c>
      <c r="Z1018" s="48">
        <v>217.49</v>
      </c>
      <c r="AA1018" s="44">
        <v>778</v>
      </c>
      <c r="AB1018" s="44">
        <v>770</v>
      </c>
      <c r="AC1018" s="44">
        <v>4828</v>
      </c>
      <c r="AD1018" s="44">
        <v>10196</v>
      </c>
      <c r="AE1018" s="44">
        <v>1346</v>
      </c>
      <c r="AF1018" s="44">
        <v>16091</v>
      </c>
      <c r="AG1018" s="44"/>
      <c r="AH1018" s="47">
        <v>152</v>
      </c>
      <c r="AI1018" s="47">
        <v>34</v>
      </c>
      <c r="AJ1018">
        <v>3543</v>
      </c>
      <c r="AK1018" t="s">
        <v>895</v>
      </c>
      <c r="AL1018">
        <v>36190</v>
      </c>
      <c r="AM1018"/>
      <c r="AN1018"/>
      <c r="AO1018"/>
      <c r="AP1018"/>
      <c r="AQ1018"/>
      <c r="AR1018" s="44"/>
      <c r="AS1018" s="44"/>
      <c r="AT1018" s="44"/>
      <c r="AU1018" s="44">
        <v>26324900</v>
      </c>
      <c r="AV1018" s="44">
        <v>7773723</v>
      </c>
      <c r="AW1018" s="44">
        <v>15693309</v>
      </c>
      <c r="AX1018" s="44">
        <v>27357</v>
      </c>
      <c r="AY1018" s="44">
        <v>18432671</v>
      </c>
      <c r="AZ1018" s="21">
        <v>17287701</v>
      </c>
      <c r="BA1018" s="21">
        <v>1144970</v>
      </c>
      <c r="BB1018" s="44">
        <v>3</v>
      </c>
      <c r="BC1018" s="44"/>
      <c r="BD1018" s="44"/>
      <c r="BE1018" s="44">
        <v>1144973</v>
      </c>
      <c r="BF1018" s="44">
        <v>6035000</v>
      </c>
      <c r="BG1018" s="44">
        <v>12745000</v>
      </c>
      <c r="BH1018" s="44">
        <v>471100</v>
      </c>
      <c r="BI1018" s="21">
        <v>5631850</v>
      </c>
      <c r="BJ1018" s="21"/>
      <c r="BK1018" s="21">
        <v>190000</v>
      </c>
      <c r="BL1018" s="21">
        <v>11900</v>
      </c>
      <c r="BM1018" s="21">
        <v>1240050</v>
      </c>
      <c r="BN1018" s="21">
        <v>26324900</v>
      </c>
      <c r="BO1018" s="21"/>
      <c r="BP1018" s="21"/>
      <c r="BQ1018" s="44"/>
      <c r="BR1018" s="21"/>
      <c r="BS1018" s="44"/>
      <c r="BT1018" s="21"/>
      <c r="BU1018" s="44"/>
      <c r="BV1018" s="21"/>
      <c r="BW1018" s="44">
        <v>2564404</v>
      </c>
      <c r="BX1018" s="21"/>
      <c r="BY1018" s="21">
        <v>5136706</v>
      </c>
      <c r="BZ1018" s="21"/>
      <c r="CA1018" s="44">
        <v>6173</v>
      </c>
      <c r="CB1018" s="44"/>
      <c r="CC1018" s="44">
        <v>2447</v>
      </c>
      <c r="CD1018" s="44"/>
      <c r="CE1018" s="44"/>
      <c r="CF1018" s="44"/>
      <c r="CG1018" s="44">
        <v>63993</v>
      </c>
      <c r="CH1018" s="44"/>
      <c r="CI1018" s="21"/>
      <c r="CJ1018" s="44"/>
      <c r="CK1018" s="21"/>
      <c r="CL1018" s="44"/>
      <c r="CM1018" s="44">
        <v>0</v>
      </c>
      <c r="CN1018" s="44">
        <v>0</v>
      </c>
      <c r="CO1018" s="44">
        <v>2268650</v>
      </c>
      <c r="CP1018" s="44">
        <v>0</v>
      </c>
      <c r="CQ1018" s="21">
        <v>2351425</v>
      </c>
      <c r="CR1018" s="44">
        <v>620400</v>
      </c>
      <c r="CS1018" s="44">
        <v>1616823</v>
      </c>
      <c r="CT1018" s="44">
        <v>591131</v>
      </c>
      <c r="CU1018" s="44"/>
      <c r="CV1018" s="44">
        <v>325294</v>
      </c>
      <c r="CW1018" s="21"/>
      <c r="CX1018" s="21"/>
      <c r="CY1018" s="21"/>
      <c r="CZ1018" s="21"/>
      <c r="DA1018" s="21"/>
      <c r="DB1018" s="21"/>
      <c r="DC1018" s="21"/>
      <c r="DD1018" s="21"/>
      <c r="DE1018" s="44"/>
      <c r="DF1018" s="21"/>
      <c r="DG1018" s="44"/>
      <c r="DH1018" s="21"/>
      <c r="DI1018" s="44"/>
      <c r="DJ1018" s="44"/>
      <c r="DK1018" s="44"/>
      <c r="DL1018" s="44"/>
      <c r="DM1018" s="21"/>
      <c r="DN1018" s="44"/>
      <c r="DO1018" s="44"/>
      <c r="DP1018" s="44"/>
      <c r="DQ1018" s="44"/>
      <c r="DR1018" s="44"/>
      <c r="DS1018" s="44"/>
      <c r="DT1018" s="44"/>
      <c r="DU1018" s="44"/>
      <c r="DV1018" s="44"/>
      <c r="DW1018" s="44"/>
      <c r="DX1018" s="44"/>
      <c r="DY1018" s="44"/>
      <c r="DZ1018" s="44"/>
      <c r="EA1018" s="44"/>
      <c r="EB1018" s="21"/>
      <c r="EC1018" s="44">
        <v>4072131</v>
      </c>
      <c r="ED1018" s="44"/>
      <c r="EE1018" s="21">
        <v>10948651</v>
      </c>
      <c r="EF1018" s="44"/>
      <c r="EG1018" s="21">
        <v>-92090</v>
      </c>
      <c r="EH1018" s="44"/>
      <c r="EI1018" s="21">
        <v>464702</v>
      </c>
      <c r="EJ1018" s="44"/>
      <c r="EK1018" s="44"/>
      <c r="EL1018" s="21"/>
      <c r="EM1018" s="44">
        <v>173445</v>
      </c>
      <c r="EN1018" s="44"/>
      <c r="EO1018" s="44">
        <v>126470</v>
      </c>
      <c r="EP1018" s="21"/>
      <c r="EQ1018" s="21"/>
      <c r="ER1018" s="21"/>
      <c r="ES1018" s="21"/>
      <c r="ET1018" s="44"/>
      <c r="EU1018" s="21"/>
      <c r="EV1018" s="44"/>
      <c r="EW1018" s="21"/>
      <c r="EX1018" s="44"/>
      <c r="EY1018" s="44"/>
      <c r="EZ1018" s="21"/>
      <c r="FA1018" s="21"/>
      <c r="FB1018" s="44"/>
      <c r="FC1018" s="44"/>
      <c r="FD1018" s="21"/>
      <c r="FE1018" s="112"/>
      <c r="FF1018" s="44"/>
      <c r="FG1018" s="44">
        <v>7796321</v>
      </c>
      <c r="FH1018" s="44">
        <v>1843428</v>
      </c>
      <c r="FI1018" s="44">
        <v>7647952</v>
      </c>
      <c r="FJ1018" s="44">
        <v>172100</v>
      </c>
      <c r="FK1018" s="44">
        <v>6461332</v>
      </c>
      <c r="FL1018" s="44"/>
      <c r="FM1018" s="44"/>
      <c r="FN1018" s="44"/>
      <c r="FO1018" s="44"/>
      <c r="FP1018" s="44"/>
      <c r="FQ1018" s="44"/>
      <c r="FR1018" s="44"/>
      <c r="FS1018" s="44"/>
      <c r="FT1018" s="44">
        <v>2343</v>
      </c>
      <c r="FU1018" s="44"/>
      <c r="FV1018" s="21">
        <v>606229</v>
      </c>
      <c r="FW1018" s="44">
        <v>8413</v>
      </c>
      <c r="FX1018" s="44">
        <v>720231</v>
      </c>
      <c r="FY1018" s="44">
        <v>181243</v>
      </c>
      <c r="FZ1018" s="44">
        <v>623720</v>
      </c>
      <c r="GA1018" s="44">
        <v>236714</v>
      </c>
      <c r="GB1018" s="44"/>
      <c r="GC1018" s="44">
        <v>214997</v>
      </c>
      <c r="GD1018" s="44">
        <v>652645</v>
      </c>
      <c r="GE1018" s="44">
        <v>344522</v>
      </c>
      <c r="GF1018" s="44">
        <v>89646</v>
      </c>
      <c r="GG1018" s="44">
        <v>1139446</v>
      </c>
      <c r="GH1018" s="44">
        <v>154689</v>
      </c>
      <c r="GI1018" s="44">
        <v>162722</v>
      </c>
      <c r="GJ1018" s="44">
        <v>109748</v>
      </c>
      <c r="GK1018" s="44">
        <v>4122242</v>
      </c>
      <c r="GL1018" s="44">
        <v>12409</v>
      </c>
      <c r="GM1018" s="44">
        <v>1040467</v>
      </c>
      <c r="GN1018" s="44">
        <v>60476</v>
      </c>
      <c r="GO1018" s="44">
        <v>117483</v>
      </c>
      <c r="GP1018" s="44"/>
      <c r="GQ1018" s="44">
        <v>14175</v>
      </c>
      <c r="GR1018" s="44">
        <v>211809</v>
      </c>
      <c r="GS1018" s="44">
        <v>2932170</v>
      </c>
      <c r="GT1018" s="44"/>
      <c r="GU1018" s="21">
        <v>61310</v>
      </c>
      <c r="GV1018" s="44"/>
      <c r="GW1018" s="44"/>
      <c r="GX1018" s="44">
        <v>100000</v>
      </c>
      <c r="GY1018" s="44">
        <v>3093480</v>
      </c>
      <c r="GZ1018" s="44">
        <v>1264176</v>
      </c>
      <c r="HA1018" s="44"/>
      <c r="HB1018" s="44"/>
      <c r="HC1018" s="44">
        <v>1829304</v>
      </c>
      <c r="HD1018" s="44">
        <v>3093480</v>
      </c>
      <c r="HE1018" s="21">
        <v>549704</v>
      </c>
      <c r="HF1018" s="21"/>
      <c r="HG1018" s="21"/>
      <c r="HH1018" s="21"/>
      <c r="HI1018" s="21">
        <v>0</v>
      </c>
      <c r="HJ1018" s="44"/>
      <c r="HK1018" s="21">
        <v>5629</v>
      </c>
      <c r="HL1018" s="21">
        <v>89425</v>
      </c>
      <c r="HM1018" s="21">
        <v>95054</v>
      </c>
      <c r="HN1018" s="21">
        <v>-33744</v>
      </c>
      <c r="HO1018" s="21"/>
      <c r="HP1018" s="44"/>
      <c r="HQ1018" s="47"/>
      <c r="HR1018" s="47"/>
      <c r="HS1018" s="47"/>
      <c r="HT1018" s="47" t="s">
        <v>1759</v>
      </c>
      <c r="HU1018" s="47">
        <v>0</v>
      </c>
      <c r="HV1018" s="47">
        <v>1900</v>
      </c>
      <c r="HW1018" s="47">
        <v>0</v>
      </c>
      <c r="HX1018" s="47">
        <v>18090</v>
      </c>
      <c r="HY1018" s="47">
        <v>40471</v>
      </c>
      <c r="HZ1018" s="47">
        <v>78120</v>
      </c>
      <c r="IA1018" s="47">
        <v>0</v>
      </c>
      <c r="IB1018" s="47">
        <v>0</v>
      </c>
      <c r="IC1018" s="47">
        <v>0</v>
      </c>
      <c r="ID1018">
        <v>21751</v>
      </c>
      <c r="IE1018" s="47">
        <v>5479</v>
      </c>
      <c r="IF1018">
        <v>11878</v>
      </c>
      <c r="IG1018" s="47">
        <v>3028</v>
      </c>
      <c r="IH1018" s="47">
        <v>25355</v>
      </c>
      <c r="II1018">
        <v>3693</v>
      </c>
      <c r="IJ1018">
        <v>5435</v>
      </c>
      <c r="IK1018">
        <v>2008</v>
      </c>
      <c r="IL1018">
        <v>16698</v>
      </c>
      <c r="IM1018">
        <v>233906</v>
      </c>
      <c r="IN1018">
        <v>0</v>
      </c>
      <c r="IO1018">
        <v>448</v>
      </c>
      <c r="IP1018">
        <v>3321</v>
      </c>
      <c r="IQ1018">
        <v>4458</v>
      </c>
      <c r="IR1018">
        <v>0</v>
      </c>
      <c r="IS1018">
        <v>0</v>
      </c>
      <c r="IT1018">
        <v>8227</v>
      </c>
      <c r="IU1018">
        <v>188136</v>
      </c>
      <c r="IV1018">
        <v>0</v>
      </c>
      <c r="IW1018">
        <v>1071832</v>
      </c>
      <c r="IX1018">
        <v>1505051</v>
      </c>
      <c r="IY1018">
        <v>1793947</v>
      </c>
      <c r="IZ1018">
        <v>0</v>
      </c>
      <c r="JA1018">
        <v>0</v>
      </c>
      <c r="JB1018">
        <v>0</v>
      </c>
      <c r="JC1018">
        <v>1071676</v>
      </c>
      <c r="JD1018">
        <v>145735</v>
      </c>
      <c r="JE1018">
        <v>214656</v>
      </c>
      <c r="JF1018">
        <v>52655</v>
      </c>
      <c r="JG1018">
        <v>571448</v>
      </c>
      <c r="JH1018">
        <v>111493</v>
      </c>
      <c r="JI1018">
        <v>106410</v>
      </c>
      <c r="JJ1018">
        <v>73463</v>
      </c>
      <c r="JK1018">
        <v>889819</v>
      </c>
      <c r="JL1018">
        <v>7796321</v>
      </c>
      <c r="JM1018">
        <v>0</v>
      </c>
      <c r="JN1018">
        <v>34710</v>
      </c>
      <c r="JO1018">
        <v>202531</v>
      </c>
      <c r="JP1018">
        <v>173472</v>
      </c>
      <c r="JQ1018">
        <v>0</v>
      </c>
      <c r="JR1018">
        <v>0</v>
      </c>
      <c r="JS1018">
        <v>410713</v>
      </c>
      <c r="JT1018"/>
      <c r="JU1018"/>
      <c r="JV1018"/>
      <c r="JW1018"/>
      <c r="JX1018"/>
      <c r="JY1018">
        <v>21751</v>
      </c>
      <c r="JZ1018"/>
      <c r="KA1018"/>
      <c r="KB1018"/>
      <c r="KC1018"/>
      <c r="KD1018"/>
      <c r="KE1018">
        <v>1071676</v>
      </c>
      <c r="KF1018">
        <v>146</v>
      </c>
      <c r="KG1018">
        <v>259</v>
      </c>
      <c r="KH1018">
        <v>82</v>
      </c>
      <c r="KI1018">
        <v>106</v>
      </c>
      <c r="KJ1018">
        <v>208</v>
      </c>
      <c r="KK1018">
        <v>51</v>
      </c>
      <c r="KL1018">
        <v>52</v>
      </c>
      <c r="KM1018">
        <v>112</v>
      </c>
      <c r="KN1018">
        <v>19</v>
      </c>
      <c r="KO1018">
        <v>1</v>
      </c>
      <c r="KP1018">
        <v>0</v>
      </c>
      <c r="KQ1018">
        <v>0</v>
      </c>
      <c r="KR1018">
        <v>0</v>
      </c>
      <c r="KS1018">
        <v>0</v>
      </c>
      <c r="KT1018">
        <v>1</v>
      </c>
      <c r="KU1018">
        <v>1</v>
      </c>
      <c r="KV1018">
        <v>0</v>
      </c>
      <c r="KW1018">
        <v>0</v>
      </c>
      <c r="KX1018">
        <v>0</v>
      </c>
      <c r="KY1018">
        <v>0</v>
      </c>
      <c r="KZ1018">
        <v>0</v>
      </c>
      <c r="LA1018">
        <v>0</v>
      </c>
      <c r="LB1018">
        <v>0</v>
      </c>
      <c r="LC1018">
        <v>0</v>
      </c>
      <c r="LD1018">
        <v>1</v>
      </c>
      <c r="LE1018">
        <v>0</v>
      </c>
      <c r="LF1018">
        <v>0</v>
      </c>
      <c r="LG1018">
        <v>0</v>
      </c>
      <c r="LH1018">
        <v>0</v>
      </c>
    </row>
    <row r="1019" spans="1:320" s="34" customFormat="1" ht="15" customHeight="1" x14ac:dyDescent="0.25">
      <c r="A1019" s="45">
        <v>206500855</v>
      </c>
      <c r="B1019" s="45" t="s">
        <v>7345</v>
      </c>
      <c r="C1019" s="46">
        <v>45292</v>
      </c>
      <c r="D1019" s="46">
        <v>45657</v>
      </c>
      <c r="E1019" s="47">
        <v>366</v>
      </c>
      <c r="F1019" s="45" t="s">
        <v>883</v>
      </c>
      <c r="G1019" s="45" t="s">
        <v>884</v>
      </c>
      <c r="H1019" s="45" t="s">
        <v>1635</v>
      </c>
      <c r="I1019" s="45" t="s">
        <v>886</v>
      </c>
      <c r="J1019" s="45" t="s">
        <v>887</v>
      </c>
      <c r="K1019" s="45" t="s">
        <v>1322</v>
      </c>
      <c r="L1019" s="45" t="s">
        <v>6536</v>
      </c>
      <c r="M1019" s="45" t="s">
        <v>7346</v>
      </c>
      <c r="N1019" s="45" t="s">
        <v>7347</v>
      </c>
      <c r="O1019" s="45" t="s">
        <v>7335</v>
      </c>
      <c r="P1019" s="45" t="s">
        <v>7336</v>
      </c>
      <c r="Q1019" s="45" t="s">
        <v>5712</v>
      </c>
      <c r="R1019" t="s">
        <v>7348</v>
      </c>
      <c r="S1019" s="45" t="s">
        <v>893</v>
      </c>
      <c r="T1019"/>
      <c r="U1019" s="47">
        <v>99</v>
      </c>
      <c r="V1019" s="47">
        <v>99</v>
      </c>
      <c r="W1019" s="47" t="s">
        <v>894</v>
      </c>
      <c r="X1019" s="47">
        <v>36234</v>
      </c>
      <c r="Y1019" s="47">
        <v>33481</v>
      </c>
      <c r="Z1019" s="48">
        <v>218.19</v>
      </c>
      <c r="AA1019" s="44">
        <v>193</v>
      </c>
      <c r="AB1019" s="44">
        <v>187</v>
      </c>
      <c r="AC1019" s="44">
        <v>4222</v>
      </c>
      <c r="AD1019" s="44">
        <v>29</v>
      </c>
      <c r="AE1019" s="44">
        <v>1768</v>
      </c>
      <c r="AF1019" s="44">
        <v>24042</v>
      </c>
      <c r="AG1019" s="44"/>
      <c r="AH1019" s="47">
        <v>160</v>
      </c>
      <c r="AI1019" s="47">
        <v>190</v>
      </c>
      <c r="AJ1019">
        <v>3070</v>
      </c>
      <c r="AK1019" t="s">
        <v>895</v>
      </c>
      <c r="AL1019">
        <v>33481</v>
      </c>
      <c r="AM1019"/>
      <c r="AN1019"/>
      <c r="AO1019"/>
      <c r="AP1019"/>
      <c r="AQ1019"/>
      <c r="AR1019" s="44"/>
      <c r="AS1019" s="44"/>
      <c r="AT1019" s="44"/>
      <c r="AU1019" s="44">
        <v>12606041</v>
      </c>
      <c r="AV1019" s="44">
        <v>5474162</v>
      </c>
      <c r="AW1019" s="44">
        <v>4072144</v>
      </c>
      <c r="AX1019" s="44">
        <v>3554</v>
      </c>
      <c r="AY1019" s="44">
        <v>14011613</v>
      </c>
      <c r="AZ1019" s="21">
        <v>13313760</v>
      </c>
      <c r="BA1019" s="21">
        <v>697853</v>
      </c>
      <c r="BB1019" s="44">
        <v>-5</v>
      </c>
      <c r="BC1019" s="44"/>
      <c r="BD1019" s="44"/>
      <c r="BE1019" s="44">
        <v>697848</v>
      </c>
      <c r="BF1019" s="44">
        <v>1589639</v>
      </c>
      <c r="BG1019" s="44">
        <v>10919</v>
      </c>
      <c r="BH1019" s="44">
        <v>665676</v>
      </c>
      <c r="BI1019" s="21">
        <v>9052131</v>
      </c>
      <c r="BJ1019" s="21"/>
      <c r="BK1019" s="21">
        <v>60242</v>
      </c>
      <c r="BL1019" s="21">
        <v>71538</v>
      </c>
      <c r="BM1019" s="21">
        <v>1155896</v>
      </c>
      <c r="BN1019" s="21">
        <v>12606041</v>
      </c>
      <c r="BO1019" s="21"/>
      <c r="BP1019" s="21"/>
      <c r="BQ1019" s="44"/>
      <c r="BR1019" s="21"/>
      <c r="BS1019" s="44"/>
      <c r="BT1019" s="21"/>
      <c r="BU1019" s="44"/>
      <c r="BV1019" s="21"/>
      <c r="BW1019" s="44">
        <v>5074301</v>
      </c>
      <c r="BX1019" s="21"/>
      <c r="BY1019" s="21">
        <v>18900</v>
      </c>
      <c r="BZ1019" s="21"/>
      <c r="CA1019" s="44">
        <v>285451</v>
      </c>
      <c r="CB1019" s="44"/>
      <c r="CC1019" s="44"/>
      <c r="CD1019" s="44"/>
      <c r="CE1019" s="44"/>
      <c r="CF1019" s="44"/>
      <c r="CG1019" s="44">
        <v>93321</v>
      </c>
      <c r="CH1019" s="44"/>
      <c r="CI1019" s="21"/>
      <c r="CJ1019" s="44"/>
      <c r="CK1019" s="21">
        <v>2189</v>
      </c>
      <c r="CL1019" s="44"/>
      <c r="CM1019" s="44">
        <v>10125</v>
      </c>
      <c r="CN1019" s="44">
        <v>330</v>
      </c>
      <c r="CO1019" s="44">
        <v>1002025</v>
      </c>
      <c r="CP1019" s="44">
        <v>2854337</v>
      </c>
      <c r="CQ1019" s="21">
        <v>950125</v>
      </c>
      <c r="CR1019" s="44">
        <v>40625</v>
      </c>
      <c r="CS1019" s="44">
        <v>449207</v>
      </c>
      <c r="CT1019" s="44">
        <v>120932</v>
      </c>
      <c r="CU1019" s="44"/>
      <c r="CV1019" s="44">
        <v>46456</v>
      </c>
      <c r="CW1019" s="21"/>
      <c r="CX1019" s="21"/>
      <c r="CY1019" s="21"/>
      <c r="CZ1019" s="21"/>
      <c r="DA1019" s="21"/>
      <c r="DB1019" s="21"/>
      <c r="DC1019" s="21"/>
      <c r="DD1019" s="21"/>
      <c r="DE1019" s="44"/>
      <c r="DF1019" s="21"/>
      <c r="DG1019" s="44"/>
      <c r="DH1019" s="21"/>
      <c r="DI1019" s="44"/>
      <c r="DJ1019" s="44"/>
      <c r="DK1019" s="44"/>
      <c r="DL1019" s="44"/>
      <c r="DM1019" s="21"/>
      <c r="DN1019" s="44"/>
      <c r="DO1019" s="44"/>
      <c r="DP1019" s="44"/>
      <c r="DQ1019" s="44"/>
      <c r="DR1019" s="44"/>
      <c r="DS1019" s="44"/>
      <c r="DT1019" s="44"/>
      <c r="DU1019" s="44"/>
      <c r="DV1019" s="44"/>
      <c r="DW1019" s="44"/>
      <c r="DX1019" s="44"/>
      <c r="DY1019" s="44"/>
      <c r="DZ1019" s="44"/>
      <c r="EA1019" s="44"/>
      <c r="EB1019" s="21"/>
      <c r="EC1019" s="44">
        <v>1986433</v>
      </c>
      <c r="ED1019" s="44"/>
      <c r="EE1019" s="21">
        <v>21434</v>
      </c>
      <c r="EF1019" s="44"/>
      <c r="EG1019" s="21">
        <v>337803</v>
      </c>
      <c r="EH1019" s="44"/>
      <c r="EI1019" s="21">
        <v>1530194</v>
      </c>
      <c r="EJ1019" s="44"/>
      <c r="EK1019" s="44"/>
      <c r="EL1019" s="21"/>
      <c r="EM1019" s="44">
        <v>69177</v>
      </c>
      <c r="EN1019" s="44"/>
      <c r="EO1019" s="44">
        <v>127103</v>
      </c>
      <c r="EP1019" s="21"/>
      <c r="EQ1019" s="21"/>
      <c r="ER1019" s="21"/>
      <c r="ES1019" s="21"/>
      <c r="ET1019" s="44"/>
      <c r="EU1019" s="21"/>
      <c r="EV1019" s="44"/>
      <c r="EW1019" s="21"/>
      <c r="EX1019" s="44"/>
      <c r="EY1019" s="44"/>
      <c r="EZ1019" s="21"/>
      <c r="FA1019" s="21"/>
      <c r="FB1019" s="44"/>
      <c r="FC1019" s="44"/>
      <c r="FD1019" s="21"/>
      <c r="FE1019" s="112"/>
      <c r="FF1019" s="44"/>
      <c r="FG1019" s="44">
        <v>6368937</v>
      </c>
      <c r="FH1019" s="44">
        <v>1539491</v>
      </c>
      <c r="FI1019" s="44">
        <v>5405332</v>
      </c>
      <c r="FJ1019" s="44">
        <v>214208</v>
      </c>
      <c r="FK1019" s="44">
        <v>5354078</v>
      </c>
      <c r="FL1019" s="44"/>
      <c r="FM1019" s="44"/>
      <c r="FN1019" s="44"/>
      <c r="FO1019" s="44"/>
      <c r="FP1019" s="44"/>
      <c r="FQ1019" s="44"/>
      <c r="FR1019" s="44"/>
      <c r="FS1019" s="44"/>
      <c r="FT1019" s="44">
        <v>2005</v>
      </c>
      <c r="FU1019" s="44"/>
      <c r="FV1019" s="21">
        <v>255088</v>
      </c>
      <c r="FW1019" s="44">
        <v>110685</v>
      </c>
      <c r="FX1019" s="44">
        <v>248316</v>
      </c>
      <c r="FY1019" s="44">
        <v>9843</v>
      </c>
      <c r="FZ1019" s="44">
        <v>261731</v>
      </c>
      <c r="GA1019" s="44">
        <v>67422</v>
      </c>
      <c r="GB1019" s="44"/>
      <c r="GC1019" s="44">
        <v>37603</v>
      </c>
      <c r="GD1019" s="44">
        <v>404695</v>
      </c>
      <c r="GE1019" s="44">
        <v>345214</v>
      </c>
      <c r="GF1019" s="44">
        <v>89958</v>
      </c>
      <c r="GG1019" s="44">
        <v>891217</v>
      </c>
      <c r="GH1019" s="44">
        <v>125990</v>
      </c>
      <c r="GI1019" s="44">
        <v>200248</v>
      </c>
      <c r="GJ1019" s="44">
        <v>166826</v>
      </c>
      <c r="GK1019" s="44">
        <v>3368703</v>
      </c>
      <c r="GL1019" s="44">
        <v>11140</v>
      </c>
      <c r="GM1019" s="44">
        <v>893176</v>
      </c>
      <c r="GN1019" s="44">
        <v>50725</v>
      </c>
      <c r="GO1019" s="44"/>
      <c r="GP1019" s="44"/>
      <c r="GQ1019" s="44">
        <v>25696</v>
      </c>
      <c r="GR1019" s="44">
        <v>393401</v>
      </c>
      <c r="GS1019" s="44">
        <v>3395789</v>
      </c>
      <c r="GT1019" s="44"/>
      <c r="GU1019" s="21">
        <v>72196</v>
      </c>
      <c r="GV1019" s="44">
        <v>39950</v>
      </c>
      <c r="GW1019" s="44"/>
      <c r="GX1019" s="44"/>
      <c r="GY1019" s="44">
        <v>3507935</v>
      </c>
      <c r="GZ1019" s="44">
        <v>5691050</v>
      </c>
      <c r="HA1019" s="44"/>
      <c r="HB1019" s="44"/>
      <c r="HC1019" s="44">
        <v>-2183115</v>
      </c>
      <c r="HD1019" s="44">
        <v>3507935</v>
      </c>
      <c r="HE1019" s="21"/>
      <c r="HF1019" s="21"/>
      <c r="HG1019" s="21">
        <v>3765926</v>
      </c>
      <c r="HH1019" s="21"/>
      <c r="HI1019" s="21">
        <v>6336</v>
      </c>
      <c r="HJ1019" s="44"/>
      <c r="HK1019" s="21">
        <v>38566</v>
      </c>
      <c r="HL1019" s="21">
        <v>48998</v>
      </c>
      <c r="HM1019" s="21">
        <v>93900</v>
      </c>
      <c r="HN1019" s="21">
        <v>-21704</v>
      </c>
      <c r="HO1019" s="21"/>
      <c r="HP1019" s="44"/>
      <c r="HQ1019" s="47"/>
      <c r="HR1019" s="47"/>
      <c r="HS1019" s="47"/>
      <c r="HT1019" s="47" t="s">
        <v>1855</v>
      </c>
      <c r="HU1019" s="47">
        <v>170731.5</v>
      </c>
      <c r="HV1019" s="47">
        <v>2054</v>
      </c>
      <c r="HW1019" s="47">
        <v>0</v>
      </c>
      <c r="HX1019" s="47">
        <v>11631</v>
      </c>
      <c r="HY1019" s="47">
        <v>25372</v>
      </c>
      <c r="HZ1019" s="47">
        <v>87197</v>
      </c>
      <c r="IA1019" s="47">
        <v>0</v>
      </c>
      <c r="IB1019" s="47">
        <v>0</v>
      </c>
      <c r="IC1019" s="47">
        <v>7263</v>
      </c>
      <c r="ID1019">
        <v>8144</v>
      </c>
      <c r="IE1019" s="47">
        <v>4231</v>
      </c>
      <c r="IF1019">
        <v>13225</v>
      </c>
      <c r="IG1019" s="47">
        <v>3700</v>
      </c>
      <c r="IH1019" s="47">
        <v>21068</v>
      </c>
      <c r="II1019">
        <v>2900</v>
      </c>
      <c r="IJ1019">
        <v>6639</v>
      </c>
      <c r="IK1019">
        <v>3749</v>
      </c>
      <c r="IL1019">
        <v>13176</v>
      </c>
      <c r="IM1019">
        <v>210349</v>
      </c>
      <c r="IN1019">
        <v>0</v>
      </c>
      <c r="IO1019">
        <v>0</v>
      </c>
      <c r="IP1019">
        <v>458</v>
      </c>
      <c r="IQ1019">
        <v>106</v>
      </c>
      <c r="IR1019">
        <v>0</v>
      </c>
      <c r="IS1019">
        <v>0</v>
      </c>
      <c r="IT1019">
        <v>564</v>
      </c>
      <c r="IU1019">
        <v>134011</v>
      </c>
      <c r="IV1019">
        <v>0</v>
      </c>
      <c r="IW1019">
        <v>605324</v>
      </c>
      <c r="IX1019">
        <v>919267</v>
      </c>
      <c r="IY1019">
        <v>2048023</v>
      </c>
      <c r="IZ1019">
        <v>0</v>
      </c>
      <c r="JA1019">
        <v>0</v>
      </c>
      <c r="JB1019">
        <v>280116</v>
      </c>
      <c r="JC1019">
        <v>493918</v>
      </c>
      <c r="JD1019">
        <v>119846</v>
      </c>
      <c r="JE1019">
        <v>230311</v>
      </c>
      <c r="JF1019">
        <v>63135</v>
      </c>
      <c r="JG1019">
        <v>437468</v>
      </c>
      <c r="JH1019">
        <v>85811</v>
      </c>
      <c r="JI1019">
        <v>140082</v>
      </c>
      <c r="JJ1019">
        <v>141258</v>
      </c>
      <c r="JK1019">
        <v>670367</v>
      </c>
      <c r="JL1019">
        <v>6368937</v>
      </c>
      <c r="JM1019">
        <v>0</v>
      </c>
      <c r="JN1019">
        <v>0</v>
      </c>
      <c r="JO1019">
        <v>13740</v>
      </c>
      <c r="JP1019">
        <v>2119</v>
      </c>
      <c r="JQ1019">
        <v>0</v>
      </c>
      <c r="JR1019">
        <v>0</v>
      </c>
      <c r="JS1019">
        <v>15859</v>
      </c>
      <c r="JT1019"/>
      <c r="JU1019"/>
      <c r="JV1019"/>
      <c r="JW1019"/>
      <c r="JX1019"/>
      <c r="JY1019">
        <v>8144</v>
      </c>
      <c r="JZ1019"/>
      <c r="KA1019"/>
      <c r="KB1019"/>
      <c r="KC1019"/>
      <c r="KD1019"/>
      <c r="KE1019">
        <v>493918</v>
      </c>
      <c r="KF1019">
        <v>43</v>
      </c>
      <c r="KG1019">
        <v>104</v>
      </c>
      <c r="KH1019">
        <v>11</v>
      </c>
      <c r="KI1019">
        <v>29</v>
      </c>
      <c r="KJ1019">
        <v>78</v>
      </c>
      <c r="KK1019">
        <v>6</v>
      </c>
      <c r="KL1019">
        <v>17</v>
      </c>
      <c r="KM1019">
        <v>50</v>
      </c>
      <c r="KN1019">
        <v>6</v>
      </c>
      <c r="KO1019">
        <v>1</v>
      </c>
      <c r="KP1019">
        <v>0</v>
      </c>
      <c r="KQ1019">
        <v>0</v>
      </c>
      <c r="KR1019">
        <v>0</v>
      </c>
      <c r="KS1019">
        <v>1</v>
      </c>
      <c r="KT1019">
        <v>0</v>
      </c>
      <c r="KU1019">
        <v>1</v>
      </c>
      <c r="KV1019">
        <v>0</v>
      </c>
      <c r="KW1019">
        <v>0</v>
      </c>
      <c r="KX1019">
        <v>0</v>
      </c>
      <c r="KY1019">
        <v>0</v>
      </c>
      <c r="KZ1019">
        <v>0</v>
      </c>
      <c r="LA1019">
        <v>0</v>
      </c>
      <c r="LB1019">
        <v>0</v>
      </c>
      <c r="LC1019">
        <v>0</v>
      </c>
      <c r="LD1019">
        <v>1</v>
      </c>
      <c r="LE1019">
        <v>0</v>
      </c>
      <c r="LF1019">
        <v>0</v>
      </c>
      <c r="LG1019">
        <v>0</v>
      </c>
      <c r="LH1019">
        <v>0</v>
      </c>
    </row>
    <row r="1020" spans="1:320" s="34" customFormat="1" ht="15" customHeight="1" x14ac:dyDescent="0.25">
      <c r="A1020" s="45">
        <v>206500872</v>
      </c>
      <c r="B1020" s="45" t="s">
        <v>7349</v>
      </c>
      <c r="C1020" s="46">
        <v>45292</v>
      </c>
      <c r="D1020" s="46">
        <v>45657</v>
      </c>
      <c r="E1020" s="47">
        <v>366</v>
      </c>
      <c r="F1020" s="45" t="s">
        <v>883</v>
      </c>
      <c r="G1020" s="45" t="s">
        <v>884</v>
      </c>
      <c r="H1020" s="45" t="s">
        <v>1635</v>
      </c>
      <c r="I1020" s="45" t="s">
        <v>886</v>
      </c>
      <c r="J1020" s="45" t="s">
        <v>887</v>
      </c>
      <c r="K1020" s="45" t="s">
        <v>1322</v>
      </c>
      <c r="L1020" s="45" t="s">
        <v>6536</v>
      </c>
      <c r="M1020" s="45" t="s">
        <v>7350</v>
      </c>
      <c r="N1020" s="45" t="s">
        <v>7351</v>
      </c>
      <c r="O1020" s="45" t="s">
        <v>7335</v>
      </c>
      <c r="P1020" s="45" t="s">
        <v>7352</v>
      </c>
      <c r="Q1020" s="45" t="s">
        <v>7353</v>
      </c>
      <c r="R1020" t="s">
        <v>4801</v>
      </c>
      <c r="S1020" s="45" t="s">
        <v>893</v>
      </c>
      <c r="T1020"/>
      <c r="U1020" s="47">
        <v>175</v>
      </c>
      <c r="V1020" s="47">
        <v>175</v>
      </c>
      <c r="W1020" s="47" t="s">
        <v>913</v>
      </c>
      <c r="X1020" s="47">
        <v>64050</v>
      </c>
      <c r="Y1020" s="47">
        <v>61137</v>
      </c>
      <c r="Z1020" s="48">
        <v>225.39</v>
      </c>
      <c r="AA1020" s="44">
        <v>1117</v>
      </c>
      <c r="AB1020" s="44">
        <v>1106</v>
      </c>
      <c r="AC1020" s="44">
        <v>4885</v>
      </c>
      <c r="AD1020" s="44">
        <v>1763</v>
      </c>
      <c r="AE1020" s="44">
        <v>2304</v>
      </c>
      <c r="AF1020" s="44">
        <v>37607</v>
      </c>
      <c r="AG1020" s="44"/>
      <c r="AH1020" s="47">
        <v>9140</v>
      </c>
      <c r="AI1020" s="47">
        <v>87</v>
      </c>
      <c r="AJ1020">
        <v>5351</v>
      </c>
      <c r="AK1020" t="s">
        <v>895</v>
      </c>
      <c r="AL1020">
        <v>61137</v>
      </c>
      <c r="AM1020"/>
      <c r="AN1020"/>
      <c r="AO1020"/>
      <c r="AP1020"/>
      <c r="AQ1020"/>
      <c r="AR1020" s="44"/>
      <c r="AS1020" s="44"/>
      <c r="AT1020" s="44"/>
      <c r="AU1020" s="44">
        <v>25983225</v>
      </c>
      <c r="AV1020" s="44">
        <v>12199958</v>
      </c>
      <c r="AW1020" s="44">
        <v>11594039</v>
      </c>
      <c r="AX1020" s="44">
        <v>18893</v>
      </c>
      <c r="AY1020" s="44">
        <v>26608037</v>
      </c>
      <c r="AZ1020" s="21">
        <v>27361065</v>
      </c>
      <c r="BA1020" s="21">
        <v>-753028</v>
      </c>
      <c r="BB1020" s="44">
        <v>-1</v>
      </c>
      <c r="BC1020" s="44"/>
      <c r="BD1020" s="44"/>
      <c r="BE1020" s="44">
        <v>-753029</v>
      </c>
      <c r="BF1020" s="44">
        <v>2076125</v>
      </c>
      <c r="BG1020" s="44">
        <v>749275</v>
      </c>
      <c r="BH1020" s="44">
        <v>979200</v>
      </c>
      <c r="BI1020" s="21">
        <v>15982975</v>
      </c>
      <c r="BJ1020" s="21"/>
      <c r="BK1020" s="21">
        <v>3884500</v>
      </c>
      <c r="BL1020" s="21">
        <v>36975</v>
      </c>
      <c r="BM1020" s="21">
        <v>2274175</v>
      </c>
      <c r="BN1020" s="21">
        <v>25983225</v>
      </c>
      <c r="BO1020" s="21"/>
      <c r="BP1020" s="21"/>
      <c r="BQ1020" s="44"/>
      <c r="BR1020" s="21"/>
      <c r="BS1020" s="44"/>
      <c r="BT1020" s="21"/>
      <c r="BU1020" s="44"/>
      <c r="BV1020" s="21"/>
      <c r="BW1020" s="44">
        <v>6158431</v>
      </c>
      <c r="BX1020" s="21"/>
      <c r="BY1020" s="21">
        <v>25675</v>
      </c>
      <c r="BZ1020" s="21"/>
      <c r="CA1020" s="44">
        <v>324898</v>
      </c>
      <c r="CB1020" s="44"/>
      <c r="CC1020" s="44">
        <v>226050</v>
      </c>
      <c r="CD1020" s="44"/>
      <c r="CE1020" s="44"/>
      <c r="CF1020" s="44"/>
      <c r="CG1020" s="44">
        <v>5449715</v>
      </c>
      <c r="CH1020" s="44"/>
      <c r="CI1020" s="21">
        <v>3275</v>
      </c>
      <c r="CJ1020" s="44"/>
      <c r="CK1020" s="21">
        <v>11914</v>
      </c>
      <c r="CL1020" s="44"/>
      <c r="CM1020" s="44">
        <v>202401</v>
      </c>
      <c r="CN1020" s="44">
        <v>1112</v>
      </c>
      <c r="CO1020" s="44">
        <v>2921325</v>
      </c>
      <c r="CP1020" s="44">
        <v>3862143</v>
      </c>
      <c r="CQ1020" s="21">
        <v>3079650</v>
      </c>
      <c r="CR1020" s="44">
        <v>316325</v>
      </c>
      <c r="CS1020" s="44">
        <v>1158099</v>
      </c>
      <c r="CT1020" s="44">
        <v>423135</v>
      </c>
      <c r="CU1020" s="44"/>
      <c r="CV1020" s="44">
        <v>235768</v>
      </c>
      <c r="CW1020" s="21"/>
      <c r="CX1020" s="21"/>
      <c r="CY1020" s="21"/>
      <c r="CZ1020" s="21"/>
      <c r="DA1020" s="21"/>
      <c r="DB1020" s="21"/>
      <c r="DC1020" s="21"/>
      <c r="DD1020" s="21"/>
      <c r="DE1020" s="44"/>
      <c r="DF1020" s="21"/>
      <c r="DG1020" s="44"/>
      <c r="DH1020" s="21"/>
      <c r="DI1020" s="44"/>
      <c r="DJ1020" s="44"/>
      <c r="DK1020" s="44"/>
      <c r="DL1020" s="44"/>
      <c r="DM1020" s="21"/>
      <c r="DN1020" s="44"/>
      <c r="DO1020" s="44"/>
      <c r="DP1020" s="44"/>
      <c r="DQ1020" s="44"/>
      <c r="DR1020" s="44"/>
      <c r="DS1020" s="44"/>
      <c r="DT1020" s="44"/>
      <c r="DU1020" s="44"/>
      <c r="DV1020" s="44"/>
      <c r="DW1020" s="44"/>
      <c r="DX1020" s="44"/>
      <c r="DY1020" s="44"/>
      <c r="DZ1020" s="44"/>
      <c r="EA1020" s="44"/>
      <c r="EB1020" s="21"/>
      <c r="EC1020" s="44">
        <v>2500027</v>
      </c>
      <c r="ED1020" s="44"/>
      <c r="EE1020" s="21">
        <v>766544</v>
      </c>
      <c r="EF1020" s="44"/>
      <c r="EG1020" s="21">
        <v>723440</v>
      </c>
      <c r="EH1020" s="44"/>
      <c r="EI1020" s="21">
        <v>1753813</v>
      </c>
      <c r="EJ1020" s="44"/>
      <c r="EK1020" s="44"/>
      <c r="EL1020" s="21"/>
      <c r="EM1020" s="44">
        <v>5009202</v>
      </c>
      <c r="EN1020" s="44"/>
      <c r="EO1020" s="44">
        <v>841013</v>
      </c>
      <c r="EP1020" s="21"/>
      <c r="EQ1020" s="21"/>
      <c r="ER1020" s="21"/>
      <c r="ES1020" s="21"/>
      <c r="ET1020" s="44"/>
      <c r="EU1020" s="21"/>
      <c r="EV1020" s="44"/>
      <c r="EW1020" s="21"/>
      <c r="EX1020" s="44"/>
      <c r="EY1020" s="44"/>
      <c r="EZ1020" s="21"/>
      <c r="FA1020" s="21"/>
      <c r="FB1020" s="44"/>
      <c r="FC1020" s="44"/>
      <c r="FD1020" s="21"/>
      <c r="FE1020" s="112"/>
      <c r="FF1020" s="44"/>
      <c r="FG1020" s="44">
        <v>12931852</v>
      </c>
      <c r="FH1020" s="44">
        <v>2895988</v>
      </c>
      <c r="FI1020" s="44">
        <v>11533225</v>
      </c>
      <c r="FJ1020" s="44">
        <v>324366</v>
      </c>
      <c r="FK1020" s="44">
        <v>11451584</v>
      </c>
      <c r="FL1020" s="44"/>
      <c r="FM1020" s="44"/>
      <c r="FN1020" s="44"/>
      <c r="FO1020" s="44"/>
      <c r="FP1020" s="44"/>
      <c r="FQ1020" s="44"/>
      <c r="FR1020" s="44"/>
      <c r="FS1020" s="44"/>
      <c r="FT1020" s="44">
        <v>67534</v>
      </c>
      <c r="FU1020" s="44">
        <v>58329</v>
      </c>
      <c r="FV1020" s="21">
        <v>897925</v>
      </c>
      <c r="FW1020" s="44">
        <v>81459</v>
      </c>
      <c r="FX1020" s="44">
        <v>566770</v>
      </c>
      <c r="FY1020" s="44">
        <v>93924</v>
      </c>
      <c r="FZ1020" s="44">
        <v>509829</v>
      </c>
      <c r="GA1020" s="44">
        <v>200139</v>
      </c>
      <c r="GB1020" s="44"/>
      <c r="GC1020" s="44">
        <v>118858</v>
      </c>
      <c r="GD1020" s="44">
        <v>795812</v>
      </c>
      <c r="GE1020" s="44">
        <v>595173</v>
      </c>
      <c r="GF1020" s="44">
        <v>197396</v>
      </c>
      <c r="GG1020" s="44">
        <v>1576009</v>
      </c>
      <c r="GH1020" s="44">
        <v>268261</v>
      </c>
      <c r="GI1020" s="44">
        <v>240444</v>
      </c>
      <c r="GJ1020" s="44">
        <v>144485</v>
      </c>
      <c r="GK1020" s="44">
        <v>6698569</v>
      </c>
      <c r="GL1020" s="44">
        <v>149405</v>
      </c>
      <c r="GM1020" s="44">
        <v>1766924</v>
      </c>
      <c r="GN1020" s="44">
        <v>129303</v>
      </c>
      <c r="GO1020" s="44"/>
      <c r="GP1020" s="44"/>
      <c r="GQ1020" s="44">
        <v>45423</v>
      </c>
      <c r="GR1020" s="44">
        <v>707510</v>
      </c>
      <c r="GS1020" s="44">
        <v>5040718</v>
      </c>
      <c r="GT1020" s="44"/>
      <c r="GU1020" s="21">
        <v>1197305</v>
      </c>
      <c r="GV1020" s="44"/>
      <c r="GW1020" s="44"/>
      <c r="GX1020" s="44"/>
      <c r="GY1020" s="44">
        <v>6238023</v>
      </c>
      <c r="GZ1020" s="44">
        <v>5241636</v>
      </c>
      <c r="HA1020" s="44"/>
      <c r="HB1020" s="44">
        <v>5367447</v>
      </c>
      <c r="HC1020" s="44">
        <v>-4371060</v>
      </c>
      <c r="HD1020" s="44">
        <v>6238023</v>
      </c>
      <c r="HE1020" s="21"/>
      <c r="HF1020" s="21"/>
      <c r="HG1020" s="21"/>
      <c r="HH1020" s="21">
        <v>5367447</v>
      </c>
      <c r="HI1020" s="21">
        <v>0</v>
      </c>
      <c r="HJ1020" s="44"/>
      <c r="HK1020" s="21">
        <v>849181</v>
      </c>
      <c r="HL1020" s="21">
        <v>571260</v>
      </c>
      <c r="HM1020" s="21">
        <v>1420441</v>
      </c>
      <c r="HN1020" s="21">
        <v>-223136</v>
      </c>
      <c r="HO1020" s="21"/>
      <c r="HP1020" s="44"/>
      <c r="HQ1020" s="47"/>
      <c r="HR1020" s="47">
        <v>5367447</v>
      </c>
      <c r="HS1020" s="47"/>
      <c r="HT1020" s="47" t="s">
        <v>2436</v>
      </c>
      <c r="HU1020" s="47">
        <v>576579.96</v>
      </c>
      <c r="HV1020" s="47">
        <v>2334</v>
      </c>
      <c r="HW1020" s="47">
        <v>0</v>
      </c>
      <c r="HX1020" s="47">
        <v>15632</v>
      </c>
      <c r="HY1020" s="47">
        <v>83299</v>
      </c>
      <c r="HZ1020" s="47">
        <v>157802</v>
      </c>
      <c r="IA1020" s="47">
        <v>0</v>
      </c>
      <c r="IB1020" s="47">
        <v>0</v>
      </c>
      <c r="IC1020" s="47">
        <v>9552</v>
      </c>
      <c r="ID1020">
        <v>20015</v>
      </c>
      <c r="IE1020" s="47">
        <v>4380</v>
      </c>
      <c r="IF1020">
        <v>23209</v>
      </c>
      <c r="IG1020" s="47">
        <v>6913</v>
      </c>
      <c r="IH1020" s="47">
        <v>38785</v>
      </c>
      <c r="II1020">
        <v>4735</v>
      </c>
      <c r="IJ1020">
        <v>8610</v>
      </c>
      <c r="IK1020">
        <v>2739</v>
      </c>
      <c r="IL1020">
        <v>30380</v>
      </c>
      <c r="IM1020">
        <v>408385</v>
      </c>
      <c r="IN1020">
        <v>0</v>
      </c>
      <c r="IO1020">
        <v>627</v>
      </c>
      <c r="IP1020">
        <v>911</v>
      </c>
      <c r="IQ1020">
        <v>6414</v>
      </c>
      <c r="IR1020">
        <v>0</v>
      </c>
      <c r="IS1020">
        <v>0</v>
      </c>
      <c r="IT1020">
        <v>7952</v>
      </c>
      <c r="IU1020">
        <v>203994</v>
      </c>
      <c r="IV1020">
        <v>0</v>
      </c>
      <c r="IW1020">
        <v>868573</v>
      </c>
      <c r="IX1020">
        <v>3121336</v>
      </c>
      <c r="IY1020">
        <v>3810470</v>
      </c>
      <c r="IZ1020">
        <v>0</v>
      </c>
      <c r="JA1020">
        <v>0</v>
      </c>
      <c r="JB1020">
        <v>445145</v>
      </c>
      <c r="JC1020">
        <v>1295437</v>
      </c>
      <c r="JD1020">
        <v>133049</v>
      </c>
      <c r="JE1020">
        <v>414883</v>
      </c>
      <c r="JF1020">
        <v>122821</v>
      </c>
      <c r="JG1020">
        <v>743371</v>
      </c>
      <c r="JH1020">
        <v>190434</v>
      </c>
      <c r="JI1020">
        <v>178569</v>
      </c>
      <c r="JJ1020">
        <v>111457</v>
      </c>
      <c r="JK1020">
        <v>1292313</v>
      </c>
      <c r="JL1020">
        <v>12931852</v>
      </c>
      <c r="JM1020">
        <v>0</v>
      </c>
      <c r="JN1020">
        <v>25093</v>
      </c>
      <c r="JO1020">
        <v>27339</v>
      </c>
      <c r="JP1020">
        <v>128271</v>
      </c>
      <c r="JQ1020">
        <v>0</v>
      </c>
      <c r="JR1020">
        <v>0</v>
      </c>
      <c r="JS1020">
        <v>180703</v>
      </c>
      <c r="JT1020"/>
      <c r="JU1020"/>
      <c r="JV1020"/>
      <c r="JW1020"/>
      <c r="JX1020"/>
      <c r="JY1020">
        <v>20015</v>
      </c>
      <c r="JZ1020"/>
      <c r="KA1020"/>
      <c r="KB1020"/>
      <c r="KC1020"/>
      <c r="KD1020"/>
      <c r="KE1020">
        <v>1295437</v>
      </c>
      <c r="KF1020">
        <v>102</v>
      </c>
      <c r="KG1020">
        <v>266</v>
      </c>
      <c r="KH1020">
        <v>24</v>
      </c>
      <c r="KI1020">
        <v>86</v>
      </c>
      <c r="KJ1020">
        <v>224</v>
      </c>
      <c r="KK1020">
        <v>18</v>
      </c>
      <c r="KL1020">
        <v>45</v>
      </c>
      <c r="KM1020">
        <v>133</v>
      </c>
      <c r="KN1020">
        <v>11</v>
      </c>
      <c r="KO1020">
        <v>1</v>
      </c>
      <c r="KP1020">
        <v>0</v>
      </c>
      <c r="KQ1020">
        <v>0</v>
      </c>
      <c r="KR1020">
        <v>0</v>
      </c>
      <c r="KS1020">
        <v>0</v>
      </c>
      <c r="KT1020">
        <v>1</v>
      </c>
      <c r="KU1020">
        <v>1</v>
      </c>
      <c r="KV1020">
        <v>0</v>
      </c>
      <c r="KW1020">
        <v>0</v>
      </c>
      <c r="KX1020">
        <v>0</v>
      </c>
      <c r="KY1020">
        <v>0</v>
      </c>
      <c r="KZ1020">
        <v>0</v>
      </c>
      <c r="LA1020">
        <v>0</v>
      </c>
      <c r="LB1020">
        <v>0</v>
      </c>
      <c r="LC1020">
        <v>0</v>
      </c>
      <c r="LD1020">
        <v>1</v>
      </c>
      <c r="LE1020">
        <v>0</v>
      </c>
      <c r="LF1020">
        <v>0</v>
      </c>
      <c r="LG1020">
        <v>0</v>
      </c>
      <c r="LH1020">
        <v>0</v>
      </c>
    </row>
    <row r="1021" spans="1:320" s="34" customFormat="1" ht="15" customHeight="1" x14ac:dyDescent="0.25">
      <c r="A1021" s="45">
        <v>206500997</v>
      </c>
      <c r="B1021" s="45" t="s">
        <v>7354</v>
      </c>
      <c r="C1021" s="46">
        <v>45292</v>
      </c>
      <c r="D1021" s="46">
        <v>45657</v>
      </c>
      <c r="E1021" s="47">
        <v>366</v>
      </c>
      <c r="F1021" s="45" t="s">
        <v>883</v>
      </c>
      <c r="G1021" s="45" t="s">
        <v>884</v>
      </c>
      <c r="H1021" s="45" t="s">
        <v>1635</v>
      </c>
      <c r="I1021" s="45" t="s">
        <v>886</v>
      </c>
      <c r="J1021" s="45" t="s">
        <v>887</v>
      </c>
      <c r="K1021" s="45" t="s">
        <v>1322</v>
      </c>
      <c r="L1021" s="45" t="s">
        <v>6536</v>
      </c>
      <c r="M1021" s="45" t="s">
        <v>1973</v>
      </c>
      <c r="N1021" s="45" t="s">
        <v>7355</v>
      </c>
      <c r="O1021" s="45" t="s">
        <v>7356</v>
      </c>
      <c r="P1021" s="45" t="s">
        <v>7357</v>
      </c>
      <c r="Q1021" s="45" t="s">
        <v>7358</v>
      </c>
      <c r="R1021" t="s">
        <v>7359</v>
      </c>
      <c r="S1021" s="45" t="s">
        <v>893</v>
      </c>
      <c r="T1021"/>
      <c r="U1021" s="47">
        <v>99</v>
      </c>
      <c r="V1021" s="47">
        <v>99</v>
      </c>
      <c r="W1021" s="47" t="s">
        <v>894</v>
      </c>
      <c r="X1021" s="47">
        <v>36234</v>
      </c>
      <c r="Y1021" s="47">
        <v>33236</v>
      </c>
      <c r="Z1021" s="48">
        <v>216.59</v>
      </c>
      <c r="AA1021" s="44">
        <v>264</v>
      </c>
      <c r="AB1021" s="44">
        <v>269</v>
      </c>
      <c r="AC1021" s="44">
        <v>3097</v>
      </c>
      <c r="AD1021" s="44">
        <v>166</v>
      </c>
      <c r="AE1021" s="44">
        <v>3151</v>
      </c>
      <c r="AF1021" s="44">
        <v>21194</v>
      </c>
      <c r="AG1021" s="44"/>
      <c r="AH1021" s="47">
        <v>2212</v>
      </c>
      <c r="AI1021" s="47">
        <v>5</v>
      </c>
      <c r="AJ1021">
        <v>3411</v>
      </c>
      <c r="AK1021" t="s">
        <v>895</v>
      </c>
      <c r="AL1021">
        <v>33236</v>
      </c>
      <c r="AM1021"/>
      <c r="AN1021"/>
      <c r="AO1021"/>
      <c r="AP1021"/>
      <c r="AQ1021"/>
      <c r="AR1021" s="44"/>
      <c r="AS1021" s="44"/>
      <c r="AT1021" s="44"/>
      <c r="AU1021" s="44">
        <v>13029928</v>
      </c>
      <c r="AV1021" s="44">
        <v>3514721</v>
      </c>
      <c r="AW1021" s="44">
        <v>4111295</v>
      </c>
      <c r="AX1021" s="44">
        <v>14490</v>
      </c>
      <c r="AY1021" s="44">
        <v>12447844</v>
      </c>
      <c r="AZ1021" s="21">
        <v>13927452</v>
      </c>
      <c r="BA1021" s="21">
        <v>-1479608</v>
      </c>
      <c r="BB1021" s="44">
        <v>6</v>
      </c>
      <c r="BC1021" s="44">
        <v>13390</v>
      </c>
      <c r="BD1021" s="44"/>
      <c r="BE1021" s="44">
        <v>-1492992</v>
      </c>
      <c r="BF1021" s="44">
        <v>1214156</v>
      </c>
      <c r="BG1021" s="44">
        <v>65079</v>
      </c>
      <c r="BH1021" s="44">
        <v>1235326</v>
      </c>
      <c r="BI1021" s="21">
        <v>8308952</v>
      </c>
      <c r="BJ1021" s="21"/>
      <c r="BK1021" s="21">
        <v>867198</v>
      </c>
      <c r="BL1021" s="21">
        <v>1960</v>
      </c>
      <c r="BM1021" s="21">
        <v>1337257</v>
      </c>
      <c r="BN1021" s="21">
        <v>13029928</v>
      </c>
      <c r="BO1021" s="21"/>
      <c r="BP1021" s="21"/>
      <c r="BQ1021" s="44"/>
      <c r="BR1021" s="21"/>
      <c r="BS1021" s="44"/>
      <c r="BT1021" s="21"/>
      <c r="BU1021" s="44"/>
      <c r="BV1021" s="21"/>
      <c r="BW1021" s="44">
        <v>327416</v>
      </c>
      <c r="BX1021" s="21"/>
      <c r="BY1021" s="21">
        <v>17550</v>
      </c>
      <c r="BZ1021" s="21"/>
      <c r="CA1021" s="44">
        <v>333125</v>
      </c>
      <c r="CB1021" s="44"/>
      <c r="CC1021" s="44">
        <v>2240642</v>
      </c>
      <c r="CD1021" s="44"/>
      <c r="CE1021" s="44"/>
      <c r="CF1021" s="44"/>
      <c r="CG1021" s="44">
        <v>233855</v>
      </c>
      <c r="CH1021" s="44"/>
      <c r="CI1021" s="21">
        <v>1522</v>
      </c>
      <c r="CJ1021" s="44"/>
      <c r="CK1021" s="21">
        <v>360611</v>
      </c>
      <c r="CL1021" s="44"/>
      <c r="CM1021" s="44">
        <v>128518</v>
      </c>
      <c r="CN1021" s="44">
        <v>14706</v>
      </c>
      <c r="CO1021" s="44">
        <v>1109399</v>
      </c>
      <c r="CP1021" s="44">
        <v>466486</v>
      </c>
      <c r="CQ1021" s="21">
        <v>1054440</v>
      </c>
      <c r="CR1021" s="44">
        <v>82416</v>
      </c>
      <c r="CS1021" s="44">
        <v>544426</v>
      </c>
      <c r="CT1021" s="44">
        <v>42351</v>
      </c>
      <c r="CU1021" s="44"/>
      <c r="CV1021" s="44">
        <v>71979</v>
      </c>
      <c r="CW1021" s="21"/>
      <c r="CX1021" s="21"/>
      <c r="CY1021" s="21"/>
      <c r="CZ1021" s="21"/>
      <c r="DA1021" s="21"/>
      <c r="DB1021" s="21"/>
      <c r="DC1021" s="21"/>
      <c r="DD1021" s="21"/>
      <c r="DE1021" s="44"/>
      <c r="DF1021" s="21"/>
      <c r="DG1021" s="44"/>
      <c r="DH1021" s="21"/>
      <c r="DI1021" s="44"/>
      <c r="DJ1021" s="44"/>
      <c r="DK1021" s="44"/>
      <c r="DL1021" s="44"/>
      <c r="DM1021" s="21"/>
      <c r="DN1021" s="44"/>
      <c r="DO1021" s="44"/>
      <c r="DP1021" s="44"/>
      <c r="DQ1021" s="44"/>
      <c r="DR1021" s="44"/>
      <c r="DS1021" s="44"/>
      <c r="DT1021" s="44"/>
      <c r="DU1021" s="44"/>
      <c r="DV1021" s="44"/>
      <c r="DW1021" s="44"/>
      <c r="DX1021" s="44"/>
      <c r="DY1021" s="44"/>
      <c r="DZ1021" s="44"/>
      <c r="EA1021" s="44"/>
      <c r="EB1021" s="21"/>
      <c r="EC1021" s="44">
        <v>-7636197</v>
      </c>
      <c r="ED1021" s="44"/>
      <c r="EE1021" s="21">
        <v>65079</v>
      </c>
      <c r="EF1021" s="44"/>
      <c r="EG1021" s="21">
        <v>1169006</v>
      </c>
      <c r="EH1021" s="44"/>
      <c r="EI1021" s="21">
        <v>8308952</v>
      </c>
      <c r="EJ1021" s="44"/>
      <c r="EK1021" s="44"/>
      <c r="EL1021" s="21"/>
      <c r="EM1021" s="44">
        <v>867198</v>
      </c>
      <c r="EN1021" s="44"/>
      <c r="EO1021" s="44">
        <v>1337257</v>
      </c>
      <c r="EP1021" s="21"/>
      <c r="EQ1021" s="21"/>
      <c r="ER1021" s="21"/>
      <c r="ES1021" s="21"/>
      <c r="ET1021" s="44"/>
      <c r="EU1021" s="21"/>
      <c r="EV1021" s="44"/>
      <c r="EW1021" s="21"/>
      <c r="EX1021" s="44"/>
      <c r="EY1021" s="44"/>
      <c r="EZ1021" s="21"/>
      <c r="FA1021" s="21"/>
      <c r="FB1021" s="44"/>
      <c r="FC1021" s="44"/>
      <c r="FD1021" s="21"/>
      <c r="FE1021" s="112"/>
      <c r="FF1021" s="44"/>
      <c r="FG1021" s="44">
        <v>6187838</v>
      </c>
      <c r="FH1021" s="44">
        <v>1478276</v>
      </c>
      <c r="FI1021" s="44">
        <v>6261338</v>
      </c>
      <c r="FJ1021" s="44">
        <v>118434</v>
      </c>
      <c r="FK1021" s="44">
        <v>5024560</v>
      </c>
      <c r="FL1021" s="44"/>
      <c r="FM1021" s="44"/>
      <c r="FN1021" s="44"/>
      <c r="FO1021" s="44"/>
      <c r="FP1021" s="44"/>
      <c r="FQ1021" s="44"/>
      <c r="FR1021" s="44"/>
      <c r="FS1021" s="44"/>
      <c r="FT1021" s="44">
        <v>44819</v>
      </c>
      <c r="FU1021" s="44">
        <v>31789</v>
      </c>
      <c r="FV1021" s="21">
        <v>434215</v>
      </c>
      <c r="FW1021" s="44">
        <v>306</v>
      </c>
      <c r="FX1021" s="44">
        <v>345821</v>
      </c>
      <c r="FY1021" s="44">
        <v>36690</v>
      </c>
      <c r="FZ1021" s="44">
        <v>251564</v>
      </c>
      <c r="GA1021" s="44">
        <v>23444</v>
      </c>
      <c r="GB1021" s="44"/>
      <c r="GC1021" s="44">
        <v>43383</v>
      </c>
      <c r="GD1021" s="44">
        <v>450661</v>
      </c>
      <c r="GE1021" s="44">
        <v>401131</v>
      </c>
      <c r="GF1021" s="44">
        <v>32702</v>
      </c>
      <c r="GG1021" s="44">
        <v>977253</v>
      </c>
      <c r="GH1021" s="44">
        <v>174248</v>
      </c>
      <c r="GI1021" s="44">
        <v>151715</v>
      </c>
      <c r="GJ1021" s="44">
        <v>227914</v>
      </c>
      <c r="GK1021" s="44">
        <v>2800173</v>
      </c>
      <c r="GL1021" s="44">
        <v>180541</v>
      </c>
      <c r="GM1021" s="44">
        <v>1996081</v>
      </c>
      <c r="GN1021" s="44">
        <v>45238</v>
      </c>
      <c r="GO1021" s="44">
        <v>24039</v>
      </c>
      <c r="GP1021" s="44"/>
      <c r="GQ1021" s="44"/>
      <c r="GR1021" s="44">
        <v>229165</v>
      </c>
      <c r="GS1021" s="44">
        <v>5091804</v>
      </c>
      <c r="GT1021" s="44"/>
      <c r="GU1021" s="21">
        <v>131278</v>
      </c>
      <c r="GV1021" s="44">
        <v>809161</v>
      </c>
      <c r="GW1021" s="44">
        <v>2075097</v>
      </c>
      <c r="GX1021" s="44"/>
      <c r="GY1021" s="44">
        <v>8107340</v>
      </c>
      <c r="GZ1021" s="44">
        <v>1032456</v>
      </c>
      <c r="HA1021" s="44"/>
      <c r="HB1021" s="44">
        <v>9508000</v>
      </c>
      <c r="HC1021" s="44">
        <v>-2433116</v>
      </c>
      <c r="HD1021" s="44">
        <v>8107340</v>
      </c>
      <c r="HE1021" s="21"/>
      <c r="HF1021" s="21"/>
      <c r="HG1021" s="21"/>
      <c r="HH1021" s="21">
        <v>8605114</v>
      </c>
      <c r="HI1021" s="21">
        <v>22700</v>
      </c>
      <c r="HJ1021" s="44"/>
      <c r="HK1021" s="21">
        <v>8475</v>
      </c>
      <c r="HL1021" s="21">
        <v>130196</v>
      </c>
      <c r="HM1021" s="21">
        <v>161371</v>
      </c>
      <c r="HN1021" s="21">
        <v>-30093</v>
      </c>
      <c r="HO1021" s="21"/>
      <c r="HP1021" s="44"/>
      <c r="HQ1021" s="47"/>
      <c r="HR1021" s="47">
        <v>9508000</v>
      </c>
      <c r="HS1021" s="47"/>
      <c r="HT1021" s="47" t="s">
        <v>4729</v>
      </c>
      <c r="HU1021" s="47">
        <v>309736.8</v>
      </c>
      <c r="HV1021" s="47">
        <v>1641</v>
      </c>
      <c r="HW1021" s="47">
        <v>0</v>
      </c>
      <c r="HX1021" s="47">
        <v>5461</v>
      </c>
      <c r="HY1021" s="47">
        <v>30806</v>
      </c>
      <c r="HZ1021" s="47">
        <v>75708</v>
      </c>
      <c r="IA1021" s="47">
        <v>0</v>
      </c>
      <c r="IB1021" s="47">
        <v>0</v>
      </c>
      <c r="IC1021" s="47">
        <v>7337</v>
      </c>
      <c r="ID1021">
        <v>13149</v>
      </c>
      <c r="IE1021" s="47">
        <v>2662</v>
      </c>
      <c r="IF1021">
        <v>15659</v>
      </c>
      <c r="IG1021" s="47"/>
      <c r="IH1021" s="47">
        <v>20766</v>
      </c>
      <c r="II1021">
        <v>2188</v>
      </c>
      <c r="IJ1021">
        <v>5397</v>
      </c>
      <c r="IK1021">
        <v>5346</v>
      </c>
      <c r="IL1021">
        <v>16107</v>
      </c>
      <c r="IM1021">
        <v>202227</v>
      </c>
      <c r="IN1021">
        <v>0</v>
      </c>
      <c r="IO1021">
        <v>0</v>
      </c>
      <c r="IP1021">
        <v>0</v>
      </c>
      <c r="IQ1021">
        <v>0</v>
      </c>
      <c r="IR1021">
        <v>0</v>
      </c>
      <c r="IS1021">
        <v>0</v>
      </c>
      <c r="IT1021">
        <v>0</v>
      </c>
      <c r="IU1021">
        <v>134971</v>
      </c>
      <c r="IV1021">
        <v>0</v>
      </c>
      <c r="IW1021">
        <v>294655</v>
      </c>
      <c r="IX1021">
        <v>1186527</v>
      </c>
      <c r="IY1021">
        <v>1756463</v>
      </c>
      <c r="IZ1021">
        <v>0</v>
      </c>
      <c r="JA1021">
        <v>0</v>
      </c>
      <c r="JB1021">
        <v>341097</v>
      </c>
      <c r="JC1021">
        <v>659350</v>
      </c>
      <c r="JD1021">
        <v>95756</v>
      </c>
      <c r="JE1021">
        <v>293531</v>
      </c>
      <c r="JF1021"/>
      <c r="JG1021">
        <v>449502</v>
      </c>
      <c r="JH1021">
        <v>112218</v>
      </c>
      <c r="JI1021">
        <v>121008</v>
      </c>
      <c r="JJ1021">
        <v>185245</v>
      </c>
      <c r="JK1021">
        <v>557515</v>
      </c>
      <c r="JL1021">
        <v>6187838</v>
      </c>
      <c r="JM1021">
        <v>0</v>
      </c>
      <c r="JN1021">
        <v>0</v>
      </c>
      <c r="JO1021">
        <v>0</v>
      </c>
      <c r="JP1021">
        <v>0</v>
      </c>
      <c r="JQ1021">
        <v>0</v>
      </c>
      <c r="JR1021">
        <v>0</v>
      </c>
      <c r="JS1021">
        <v>0</v>
      </c>
      <c r="JT1021"/>
      <c r="JU1021"/>
      <c r="JV1021"/>
      <c r="JW1021"/>
      <c r="JX1021"/>
      <c r="JY1021">
        <v>13149</v>
      </c>
      <c r="JZ1021"/>
      <c r="KA1021"/>
      <c r="KB1021"/>
      <c r="KC1021"/>
      <c r="KD1021"/>
      <c r="KE1021">
        <v>659350</v>
      </c>
      <c r="KF1021">
        <v>150</v>
      </c>
      <c r="KG1021">
        <v>227</v>
      </c>
      <c r="KH1021">
        <v>102</v>
      </c>
      <c r="KI1021">
        <v>110</v>
      </c>
      <c r="KJ1021">
        <v>173</v>
      </c>
      <c r="KK1021">
        <v>72</v>
      </c>
      <c r="KL1021">
        <v>57</v>
      </c>
      <c r="KM1021">
        <v>98</v>
      </c>
      <c r="KN1021">
        <v>34</v>
      </c>
      <c r="KO1021">
        <v>1</v>
      </c>
      <c r="KP1021">
        <v>0</v>
      </c>
      <c r="KQ1021">
        <v>0</v>
      </c>
      <c r="KR1021">
        <v>0</v>
      </c>
      <c r="KS1021">
        <v>1</v>
      </c>
      <c r="KT1021">
        <v>0</v>
      </c>
      <c r="KU1021">
        <v>1</v>
      </c>
      <c r="KV1021">
        <v>0</v>
      </c>
      <c r="KW1021">
        <v>0</v>
      </c>
      <c r="KX1021">
        <v>0</v>
      </c>
      <c r="KY1021">
        <v>0</v>
      </c>
      <c r="KZ1021">
        <v>0</v>
      </c>
      <c r="LA1021">
        <v>0</v>
      </c>
      <c r="LB1021">
        <v>0</v>
      </c>
      <c r="LC1021">
        <v>0</v>
      </c>
      <c r="LD1021">
        <v>1</v>
      </c>
      <c r="LE1021">
        <v>0</v>
      </c>
      <c r="LF1021">
        <v>0</v>
      </c>
      <c r="LG1021">
        <v>0</v>
      </c>
      <c r="LH1021">
        <v>0</v>
      </c>
    </row>
    <row r="1022" spans="1:320" s="34" customFormat="1" ht="15" customHeight="1" x14ac:dyDescent="0.25">
      <c r="A1022" s="45">
        <v>206501094</v>
      </c>
      <c r="B1022" s="45" t="s">
        <v>7360</v>
      </c>
      <c r="C1022" s="46">
        <v>45292</v>
      </c>
      <c r="D1022" s="46">
        <v>45657</v>
      </c>
      <c r="E1022" s="47">
        <v>366</v>
      </c>
      <c r="F1022" s="45" t="s">
        <v>883</v>
      </c>
      <c r="G1022" s="45" t="s">
        <v>884</v>
      </c>
      <c r="H1022" s="45" t="s">
        <v>1635</v>
      </c>
      <c r="I1022" s="45" t="s">
        <v>886</v>
      </c>
      <c r="J1022" s="45" t="s">
        <v>887</v>
      </c>
      <c r="K1022" s="45" t="s">
        <v>1322</v>
      </c>
      <c r="L1022" s="45" t="s">
        <v>6536</v>
      </c>
      <c r="M1022" s="45" t="s">
        <v>7361</v>
      </c>
      <c r="N1022" s="45" t="s">
        <v>7362</v>
      </c>
      <c r="O1022" s="45" t="s">
        <v>7335</v>
      </c>
      <c r="P1022" s="45" t="s">
        <v>7352</v>
      </c>
      <c r="Q1022" s="45" t="s">
        <v>7363</v>
      </c>
      <c r="R1022" t="s">
        <v>7364</v>
      </c>
      <c r="S1022" s="45" t="s">
        <v>893</v>
      </c>
      <c r="T1022"/>
      <c r="U1022" s="47">
        <v>99</v>
      </c>
      <c r="V1022" s="47">
        <v>99</v>
      </c>
      <c r="W1022" s="47" t="s">
        <v>894</v>
      </c>
      <c r="X1022" s="47">
        <v>36234</v>
      </c>
      <c r="Y1022" s="47">
        <v>34573</v>
      </c>
      <c r="Z1022" s="48">
        <v>218.26</v>
      </c>
      <c r="AA1022" s="44">
        <v>311</v>
      </c>
      <c r="AB1022" s="44">
        <v>302</v>
      </c>
      <c r="AC1022" s="44">
        <v>3318</v>
      </c>
      <c r="AD1022" s="44">
        <v>2234</v>
      </c>
      <c r="AE1022" s="44">
        <v>2169</v>
      </c>
      <c r="AF1022" s="44">
        <v>24254</v>
      </c>
      <c r="AG1022" s="44"/>
      <c r="AH1022" s="47">
        <v>530</v>
      </c>
      <c r="AI1022" s="47">
        <v>65</v>
      </c>
      <c r="AJ1022">
        <v>2003</v>
      </c>
      <c r="AK1022" t="s">
        <v>895</v>
      </c>
      <c r="AL1022">
        <v>34573</v>
      </c>
      <c r="AM1022"/>
      <c r="AN1022"/>
      <c r="AO1022"/>
      <c r="AP1022"/>
      <c r="AQ1022"/>
      <c r="AR1022" s="44"/>
      <c r="AS1022" s="44"/>
      <c r="AT1022" s="44"/>
      <c r="AU1022" s="44">
        <v>10242207</v>
      </c>
      <c r="AV1022" s="44">
        <v>2458855</v>
      </c>
      <c r="AW1022" s="44">
        <v>188816</v>
      </c>
      <c r="AX1022" s="44">
        <v>52880</v>
      </c>
      <c r="AY1022" s="44">
        <v>12565126</v>
      </c>
      <c r="AZ1022" s="21">
        <v>12701530</v>
      </c>
      <c r="BA1022" s="21">
        <v>-136404</v>
      </c>
      <c r="BB1022" s="44">
        <v>2460</v>
      </c>
      <c r="BC1022" s="44">
        <v>12590</v>
      </c>
      <c r="BD1022" s="44"/>
      <c r="BE1022" s="44">
        <v>-146534</v>
      </c>
      <c r="BF1022" s="44">
        <v>973390</v>
      </c>
      <c r="BG1022" s="44">
        <v>710238</v>
      </c>
      <c r="BH1022" s="44">
        <v>638205</v>
      </c>
      <c r="BI1022" s="21">
        <v>7198492</v>
      </c>
      <c r="BJ1022" s="21"/>
      <c r="BK1022" s="21">
        <v>104262</v>
      </c>
      <c r="BL1022" s="21">
        <v>23520</v>
      </c>
      <c r="BM1022" s="21">
        <v>594100</v>
      </c>
      <c r="BN1022" s="21">
        <v>10242207</v>
      </c>
      <c r="BO1022" s="21"/>
      <c r="BP1022" s="21"/>
      <c r="BQ1022" s="44"/>
      <c r="BR1022" s="21"/>
      <c r="BS1022" s="44"/>
      <c r="BT1022" s="21"/>
      <c r="BU1022" s="44"/>
      <c r="BV1022" s="21"/>
      <c r="BW1022" s="44">
        <v>1391199</v>
      </c>
      <c r="BX1022" s="21"/>
      <c r="BY1022" s="21">
        <v>797735</v>
      </c>
      <c r="BZ1022" s="21"/>
      <c r="CA1022" s="44">
        <v>5910</v>
      </c>
      <c r="CB1022" s="44"/>
      <c r="CC1022" s="44">
        <v>134391</v>
      </c>
      <c r="CD1022" s="44"/>
      <c r="CE1022" s="44"/>
      <c r="CF1022" s="44"/>
      <c r="CG1022" s="44">
        <v>129370</v>
      </c>
      <c r="CH1022" s="44"/>
      <c r="CI1022" s="21">
        <v>125</v>
      </c>
      <c r="CJ1022" s="44"/>
      <c r="CK1022" s="21">
        <v>125</v>
      </c>
      <c r="CL1022" s="44"/>
      <c r="CM1022" s="44">
        <v>8802</v>
      </c>
      <c r="CN1022" s="44">
        <v>22417</v>
      </c>
      <c r="CO1022" s="44">
        <v>1044305</v>
      </c>
      <c r="CP1022" s="44">
        <v>0</v>
      </c>
      <c r="CQ1022" s="21">
        <v>821525</v>
      </c>
      <c r="CR1022" s="44">
        <v>79780</v>
      </c>
      <c r="CS1022" s="44">
        <v>380835</v>
      </c>
      <c r="CT1022" s="44">
        <v>42258</v>
      </c>
      <c r="CU1022" s="44"/>
      <c r="CV1022" s="44">
        <v>58933</v>
      </c>
      <c r="CW1022" s="21"/>
      <c r="CX1022" s="21"/>
      <c r="CY1022" s="21"/>
      <c r="CZ1022" s="21"/>
      <c r="DA1022" s="21"/>
      <c r="DB1022" s="21"/>
      <c r="DC1022" s="21"/>
      <c r="DD1022" s="21"/>
      <c r="DE1022" s="44"/>
      <c r="DF1022" s="21"/>
      <c r="DG1022" s="44"/>
      <c r="DH1022" s="21"/>
      <c r="DI1022" s="44"/>
      <c r="DJ1022" s="44"/>
      <c r="DK1022" s="44"/>
      <c r="DL1022" s="44"/>
      <c r="DM1022" s="21"/>
      <c r="DN1022" s="44"/>
      <c r="DO1022" s="44"/>
      <c r="DP1022" s="44"/>
      <c r="DQ1022" s="44"/>
      <c r="DR1022" s="44"/>
      <c r="DS1022" s="44"/>
      <c r="DT1022" s="44"/>
      <c r="DU1022" s="44"/>
      <c r="DV1022" s="44"/>
      <c r="DW1022" s="44"/>
      <c r="DX1022" s="44"/>
      <c r="DY1022" s="44"/>
      <c r="DZ1022" s="44"/>
      <c r="EA1022" s="44"/>
      <c r="EB1022" s="21"/>
      <c r="EC1022" s="44">
        <v>-448372</v>
      </c>
      <c r="ED1022" s="44"/>
      <c r="EE1022" s="21">
        <v>-20576</v>
      </c>
      <c r="EF1022" s="44"/>
      <c r="EG1022" s="21">
        <v>-50331</v>
      </c>
      <c r="EH1022" s="44"/>
      <c r="EI1022" s="21">
        <v>708124</v>
      </c>
      <c r="EJ1022" s="44"/>
      <c r="EK1022" s="44"/>
      <c r="EL1022" s="21"/>
      <c r="EM1022" s="44">
        <v>-43983</v>
      </c>
      <c r="EN1022" s="44"/>
      <c r="EO1022" s="44">
        <v>43954</v>
      </c>
      <c r="EP1022" s="21"/>
      <c r="EQ1022" s="21"/>
      <c r="ER1022" s="21"/>
      <c r="ES1022" s="21"/>
      <c r="ET1022" s="44"/>
      <c r="EU1022" s="21"/>
      <c r="EV1022" s="44"/>
      <c r="EW1022" s="21"/>
      <c r="EX1022" s="44"/>
      <c r="EY1022" s="44"/>
      <c r="EZ1022" s="21"/>
      <c r="FA1022" s="21"/>
      <c r="FB1022" s="44"/>
      <c r="FC1022" s="44"/>
      <c r="FD1022" s="21"/>
      <c r="FE1022" s="112"/>
      <c r="FF1022" s="44"/>
      <c r="FG1022" s="44">
        <v>5536384</v>
      </c>
      <c r="FH1022" s="44">
        <v>1427010</v>
      </c>
      <c r="FI1022" s="44">
        <v>5738136</v>
      </c>
      <c r="FJ1022" s="44">
        <v>178816</v>
      </c>
      <c r="FK1022" s="44">
        <v>5082039</v>
      </c>
      <c r="FL1022" s="44"/>
      <c r="FM1022" s="44"/>
      <c r="FN1022" s="44"/>
      <c r="FO1022" s="44"/>
      <c r="FP1022" s="44"/>
      <c r="FQ1022" s="44"/>
      <c r="FR1022" s="44"/>
      <c r="FS1022" s="44"/>
      <c r="FT1022" s="44">
        <v>6184</v>
      </c>
      <c r="FU1022" s="44">
        <v>16906</v>
      </c>
      <c r="FV1022" s="21">
        <v>365533</v>
      </c>
      <c r="FW1022" s="44"/>
      <c r="FX1022" s="44">
        <v>276624</v>
      </c>
      <c r="FY1022" s="44">
        <v>17928</v>
      </c>
      <c r="FZ1022" s="44">
        <v>210215</v>
      </c>
      <c r="GA1022" s="44">
        <v>25301</v>
      </c>
      <c r="GB1022" s="44"/>
      <c r="GC1022" s="44">
        <v>98339</v>
      </c>
      <c r="GD1022" s="44">
        <v>509885</v>
      </c>
      <c r="GE1022" s="44">
        <v>230421</v>
      </c>
      <c r="GF1022" s="44">
        <v>153228</v>
      </c>
      <c r="GG1022" s="44">
        <v>916674</v>
      </c>
      <c r="GH1022" s="44">
        <v>132701</v>
      </c>
      <c r="GI1022" s="44">
        <v>130631</v>
      </c>
      <c r="GJ1022" s="44">
        <v>194844</v>
      </c>
      <c r="GK1022" s="44">
        <v>3302796</v>
      </c>
      <c r="GL1022" s="44">
        <v>285398</v>
      </c>
      <c r="GM1022" s="44">
        <v>754257</v>
      </c>
      <c r="GN1022" s="44">
        <v>42546</v>
      </c>
      <c r="GO1022" s="44">
        <v>30823</v>
      </c>
      <c r="GP1022" s="44"/>
      <c r="GQ1022" s="44">
        <v>498</v>
      </c>
      <c r="GR1022" s="44">
        <v>-82241</v>
      </c>
      <c r="GS1022" s="44">
        <v>5403291</v>
      </c>
      <c r="GT1022" s="44"/>
      <c r="GU1022" s="21">
        <v>1536560</v>
      </c>
      <c r="GV1022" s="44">
        <v>673428</v>
      </c>
      <c r="GW1022" s="44">
        <v>37416</v>
      </c>
      <c r="GX1022" s="44">
        <v>4677421</v>
      </c>
      <c r="GY1022" s="44">
        <v>12328116</v>
      </c>
      <c r="GZ1022" s="44">
        <v>6894677</v>
      </c>
      <c r="HA1022" s="44">
        <v>4827098</v>
      </c>
      <c r="HB1022" s="44"/>
      <c r="HC1022" s="44">
        <v>606341</v>
      </c>
      <c r="HD1022" s="44">
        <v>12328116</v>
      </c>
      <c r="HE1022" s="21">
        <v>4082293</v>
      </c>
      <c r="HF1022" s="21"/>
      <c r="HG1022" s="21">
        <v>5798955</v>
      </c>
      <c r="HH1022" s="21"/>
      <c r="HI1022" s="21">
        <v>0</v>
      </c>
      <c r="HJ1022" s="44"/>
      <c r="HK1022" s="21">
        <v>2615168</v>
      </c>
      <c r="HL1022" s="21">
        <v>696209</v>
      </c>
      <c r="HM1022" s="21">
        <v>3311377</v>
      </c>
      <c r="HN1022" s="21">
        <v>-1774817</v>
      </c>
      <c r="HO1022" s="21"/>
      <c r="HP1022" s="44"/>
      <c r="HQ1022" s="47"/>
      <c r="HR1022" s="47"/>
      <c r="HS1022" s="47"/>
      <c r="HT1022" s="47" t="s">
        <v>1736</v>
      </c>
      <c r="HU1022" s="47">
        <v>-68946.77</v>
      </c>
      <c r="HV1022" s="47">
        <v>2763</v>
      </c>
      <c r="HW1022" s="47">
        <v>0</v>
      </c>
      <c r="HX1022" s="47">
        <v>16641</v>
      </c>
      <c r="HY1022" s="47">
        <v>23280</v>
      </c>
      <c r="HZ1022" s="47">
        <v>84454</v>
      </c>
      <c r="IA1022" s="47">
        <v>0</v>
      </c>
      <c r="IB1022" s="47">
        <v>0</v>
      </c>
      <c r="IC1022" s="47">
        <v>3453</v>
      </c>
      <c r="ID1022"/>
      <c r="IE1022" s="47">
        <v>3355</v>
      </c>
      <c r="IF1022"/>
      <c r="IG1022" s="47"/>
      <c r="IH1022" s="47">
        <v>22646</v>
      </c>
      <c r="II1022">
        <v>3189</v>
      </c>
      <c r="IJ1022">
        <v>4916</v>
      </c>
      <c r="IK1022">
        <v>4102</v>
      </c>
      <c r="IL1022">
        <v>19070</v>
      </c>
      <c r="IM1022">
        <v>187869</v>
      </c>
      <c r="IN1022">
        <v>0</v>
      </c>
      <c r="IO1022">
        <v>0</v>
      </c>
      <c r="IP1022">
        <v>0</v>
      </c>
      <c r="IQ1022">
        <v>0</v>
      </c>
      <c r="IR1022">
        <v>0</v>
      </c>
      <c r="IS1022">
        <v>0</v>
      </c>
      <c r="IT1022">
        <v>0</v>
      </c>
      <c r="IU1022">
        <v>218566</v>
      </c>
      <c r="IV1022">
        <v>0</v>
      </c>
      <c r="IW1022">
        <v>862244</v>
      </c>
      <c r="IX1022">
        <v>821088</v>
      </c>
      <c r="IY1022">
        <v>1797912</v>
      </c>
      <c r="IZ1022">
        <v>0</v>
      </c>
      <c r="JA1022">
        <v>0</v>
      </c>
      <c r="JB1022">
        <v>168339</v>
      </c>
      <c r="JC1022"/>
      <c r="JD1022">
        <v>105546</v>
      </c>
      <c r="JE1022"/>
      <c r="JF1022"/>
      <c r="JG1022">
        <v>467120</v>
      </c>
      <c r="JH1022">
        <v>103703</v>
      </c>
      <c r="JI1022">
        <v>94834</v>
      </c>
      <c r="JJ1022">
        <v>153532</v>
      </c>
      <c r="JK1022">
        <v>743500</v>
      </c>
      <c r="JL1022">
        <v>5536384</v>
      </c>
      <c r="JM1022">
        <v>0</v>
      </c>
      <c r="JN1022">
        <v>0</v>
      </c>
      <c r="JO1022">
        <v>0</v>
      </c>
      <c r="JP1022">
        <v>0</v>
      </c>
      <c r="JQ1022">
        <v>0</v>
      </c>
      <c r="JR1022">
        <v>0</v>
      </c>
      <c r="JS1022">
        <v>0</v>
      </c>
      <c r="JT1022"/>
      <c r="JU1022"/>
      <c r="JV1022"/>
      <c r="JW1022"/>
      <c r="JX1022"/>
      <c r="JY1022"/>
      <c r="JZ1022"/>
      <c r="KA1022"/>
      <c r="KB1022"/>
      <c r="KC1022"/>
      <c r="KD1022"/>
      <c r="KE1022"/>
      <c r="KF1022">
        <v>123</v>
      </c>
      <c r="KG1022">
        <v>181</v>
      </c>
      <c r="KH1022">
        <v>74</v>
      </c>
      <c r="KI1022">
        <v>88</v>
      </c>
      <c r="KJ1022">
        <v>135</v>
      </c>
      <c r="KK1022">
        <v>52</v>
      </c>
      <c r="KL1022">
        <v>56</v>
      </c>
      <c r="KM1022">
        <v>89</v>
      </c>
      <c r="KN1022">
        <v>32</v>
      </c>
      <c r="KO1022">
        <v>1</v>
      </c>
      <c r="KP1022">
        <v>0</v>
      </c>
      <c r="KQ1022">
        <v>0</v>
      </c>
      <c r="KR1022">
        <v>0</v>
      </c>
      <c r="KS1022">
        <v>1</v>
      </c>
      <c r="KT1022">
        <v>0</v>
      </c>
      <c r="KU1022">
        <v>1</v>
      </c>
      <c r="KV1022">
        <v>0</v>
      </c>
      <c r="KW1022">
        <v>0</v>
      </c>
      <c r="KX1022">
        <v>0</v>
      </c>
      <c r="KY1022">
        <v>0</v>
      </c>
      <c r="KZ1022">
        <v>0</v>
      </c>
      <c r="LA1022">
        <v>0</v>
      </c>
      <c r="LB1022">
        <v>0</v>
      </c>
      <c r="LC1022">
        <v>0</v>
      </c>
      <c r="LD1022">
        <v>1</v>
      </c>
      <c r="LE1022">
        <v>0</v>
      </c>
      <c r="LF1022">
        <v>0</v>
      </c>
      <c r="LG1022">
        <v>0</v>
      </c>
      <c r="LH1022">
        <v>0</v>
      </c>
    </row>
    <row r="1023" spans="1:320" s="34" customFormat="1" ht="15" customHeight="1" x14ac:dyDescent="0.25">
      <c r="A1023" s="45">
        <v>206501354</v>
      </c>
      <c r="B1023" s="45" t="s">
        <v>7365</v>
      </c>
      <c r="C1023" s="46">
        <v>45292</v>
      </c>
      <c r="D1023" s="46">
        <v>45657</v>
      </c>
      <c r="E1023" s="47">
        <v>366</v>
      </c>
      <c r="F1023" s="45" t="s">
        <v>883</v>
      </c>
      <c r="G1023" s="45" t="s">
        <v>884</v>
      </c>
      <c r="H1023" s="45" t="s">
        <v>1635</v>
      </c>
      <c r="I1023" s="45" t="s">
        <v>886</v>
      </c>
      <c r="J1023" s="45" t="s">
        <v>887</v>
      </c>
      <c r="K1023" s="45" t="s">
        <v>1322</v>
      </c>
      <c r="L1023" s="45" t="s">
        <v>6536</v>
      </c>
      <c r="M1023" s="45" t="s">
        <v>7366</v>
      </c>
      <c r="N1023" s="45" t="s">
        <v>7367</v>
      </c>
      <c r="O1023" s="45" t="s">
        <v>7335</v>
      </c>
      <c r="P1023" s="45" t="s">
        <v>7352</v>
      </c>
      <c r="Q1023" s="45" t="s">
        <v>7368</v>
      </c>
      <c r="R1023" t="s">
        <v>4717</v>
      </c>
      <c r="S1023" s="45" t="s">
        <v>893</v>
      </c>
      <c r="T1023"/>
      <c r="U1023" s="47">
        <v>70</v>
      </c>
      <c r="V1023" s="47">
        <v>70</v>
      </c>
      <c r="W1023" s="47" t="s">
        <v>894</v>
      </c>
      <c r="X1023" s="47">
        <v>25620</v>
      </c>
      <c r="Y1023" s="47">
        <v>16257</v>
      </c>
      <c r="Z1023" s="48">
        <v>149.83000000000001</v>
      </c>
      <c r="AA1023" s="44">
        <v>306</v>
      </c>
      <c r="AB1023" s="44">
        <v>293</v>
      </c>
      <c r="AC1023" s="44">
        <v>9332</v>
      </c>
      <c r="AD1023" s="44">
        <v>43</v>
      </c>
      <c r="AE1023" s="44">
        <v>1011</v>
      </c>
      <c r="AF1023" s="44">
        <v>4549</v>
      </c>
      <c r="AG1023" s="44"/>
      <c r="AH1023" s="47">
        <v>627</v>
      </c>
      <c r="AI1023" s="47">
        <v>141</v>
      </c>
      <c r="AJ1023">
        <v>554</v>
      </c>
      <c r="AK1023" t="s">
        <v>895</v>
      </c>
      <c r="AL1023">
        <v>16257</v>
      </c>
      <c r="AM1023"/>
      <c r="AN1023"/>
      <c r="AO1023"/>
      <c r="AP1023"/>
      <c r="AQ1023"/>
      <c r="AR1023" s="44"/>
      <c r="AS1023" s="44"/>
      <c r="AT1023" s="44"/>
      <c r="AU1023" s="44">
        <v>6558174</v>
      </c>
      <c r="AV1023" s="44">
        <v>6199466</v>
      </c>
      <c r="AW1023" s="44">
        <v>2004955</v>
      </c>
      <c r="AX1023" s="44">
        <v>13982</v>
      </c>
      <c r="AY1023" s="44">
        <v>10766667</v>
      </c>
      <c r="AZ1023" s="21">
        <v>10570824</v>
      </c>
      <c r="BA1023" s="21">
        <v>195843</v>
      </c>
      <c r="BB1023" s="44"/>
      <c r="BC1023" s="44"/>
      <c r="BD1023" s="44"/>
      <c r="BE1023" s="44">
        <v>195843</v>
      </c>
      <c r="BF1023" s="44">
        <v>3764587</v>
      </c>
      <c r="BG1023" s="44">
        <v>17346</v>
      </c>
      <c r="BH1023" s="44">
        <v>407844</v>
      </c>
      <c r="BI1023" s="21">
        <v>1835094</v>
      </c>
      <c r="BJ1023" s="21"/>
      <c r="BK1023" s="21">
        <v>252936</v>
      </c>
      <c r="BL1023" s="21">
        <v>56880</v>
      </c>
      <c r="BM1023" s="21">
        <v>223487</v>
      </c>
      <c r="BN1023" s="21">
        <v>6558174</v>
      </c>
      <c r="BO1023" s="21"/>
      <c r="BP1023" s="21"/>
      <c r="BQ1023" s="44"/>
      <c r="BR1023" s="21"/>
      <c r="BS1023" s="44"/>
      <c r="BT1023" s="21"/>
      <c r="BU1023" s="44"/>
      <c r="BV1023" s="21"/>
      <c r="BW1023" s="44">
        <v>5596694</v>
      </c>
      <c r="BX1023" s="21"/>
      <c r="BY1023" s="21"/>
      <c r="BZ1023" s="21"/>
      <c r="CA1023" s="44">
        <v>214278</v>
      </c>
      <c r="CB1023" s="44"/>
      <c r="CC1023" s="44"/>
      <c r="CD1023" s="44"/>
      <c r="CE1023" s="44"/>
      <c r="CF1023" s="44"/>
      <c r="CG1023" s="44">
        <v>384235</v>
      </c>
      <c r="CH1023" s="44"/>
      <c r="CI1023" s="21">
        <v>100</v>
      </c>
      <c r="CJ1023" s="44"/>
      <c r="CK1023" s="21">
        <v>4159</v>
      </c>
      <c r="CL1023" s="44"/>
      <c r="CM1023" s="44">
        <v>17605</v>
      </c>
      <c r="CN1023" s="44">
        <v>0</v>
      </c>
      <c r="CO1023" s="44">
        <v>2031825</v>
      </c>
      <c r="CP1023" s="44">
        <v>0</v>
      </c>
      <c r="CQ1023" s="21">
        <v>2740000</v>
      </c>
      <c r="CR1023" s="44">
        <v>94050</v>
      </c>
      <c r="CS1023" s="44">
        <v>893112</v>
      </c>
      <c r="CT1023" s="44">
        <v>309564</v>
      </c>
      <c r="CU1023" s="44"/>
      <c r="CV1023" s="44">
        <v>113310</v>
      </c>
      <c r="CW1023" s="21"/>
      <c r="CX1023" s="21"/>
      <c r="CY1023" s="21"/>
      <c r="CZ1023" s="21"/>
      <c r="DA1023" s="21"/>
      <c r="DB1023" s="21"/>
      <c r="DC1023" s="21"/>
      <c r="DD1023" s="21"/>
      <c r="DE1023" s="44"/>
      <c r="DF1023" s="21"/>
      <c r="DG1023" s="44"/>
      <c r="DH1023" s="21"/>
      <c r="DI1023" s="44"/>
      <c r="DJ1023" s="44"/>
      <c r="DK1023" s="44"/>
      <c r="DL1023" s="44"/>
      <c r="DM1023" s="21"/>
      <c r="DN1023" s="44"/>
      <c r="DO1023" s="44"/>
      <c r="DP1023" s="44"/>
      <c r="DQ1023" s="44"/>
      <c r="DR1023" s="44"/>
      <c r="DS1023" s="44"/>
      <c r="DT1023" s="44"/>
      <c r="DU1023" s="44"/>
      <c r="DV1023" s="44"/>
      <c r="DW1023" s="44"/>
      <c r="DX1023" s="44"/>
      <c r="DY1023" s="44"/>
      <c r="DZ1023" s="44"/>
      <c r="EA1023" s="44"/>
      <c r="EB1023" s="21"/>
      <c r="EC1023" s="44">
        <v>818714</v>
      </c>
      <c r="ED1023" s="44"/>
      <c r="EE1023" s="21">
        <v>17346</v>
      </c>
      <c r="EF1023" s="44"/>
      <c r="EG1023" s="21">
        <v>285559</v>
      </c>
      <c r="EH1023" s="44"/>
      <c r="EI1023" s="21">
        <v>592418</v>
      </c>
      <c r="EJ1023" s="44"/>
      <c r="EK1023" s="44"/>
      <c r="EL1023" s="21"/>
      <c r="EM1023" s="44">
        <v>210104</v>
      </c>
      <c r="EN1023" s="44"/>
      <c r="EO1023" s="44">
        <v>80814</v>
      </c>
      <c r="EP1023" s="21"/>
      <c r="EQ1023" s="21"/>
      <c r="ER1023" s="21"/>
      <c r="ES1023" s="21"/>
      <c r="ET1023" s="44"/>
      <c r="EU1023" s="21"/>
      <c r="EV1023" s="44"/>
      <c r="EW1023" s="21"/>
      <c r="EX1023" s="44"/>
      <c r="EY1023" s="44"/>
      <c r="EZ1023" s="21"/>
      <c r="FA1023" s="21"/>
      <c r="FB1023" s="44"/>
      <c r="FC1023" s="44"/>
      <c r="FD1023" s="21"/>
      <c r="FE1023" s="112"/>
      <c r="FF1023" s="44"/>
      <c r="FG1023" s="44">
        <v>4929157</v>
      </c>
      <c r="FH1023" s="44">
        <v>1232199</v>
      </c>
      <c r="FI1023" s="44">
        <v>4409468</v>
      </c>
      <c r="FJ1023" s="44">
        <v>129815</v>
      </c>
      <c r="FK1023" s="44">
        <v>3086647</v>
      </c>
      <c r="FL1023" s="44"/>
      <c r="FM1023" s="44"/>
      <c r="FN1023" s="44"/>
      <c r="FO1023" s="44"/>
      <c r="FP1023" s="44"/>
      <c r="FQ1023" s="44"/>
      <c r="FR1023" s="44"/>
      <c r="FS1023" s="44"/>
      <c r="FT1023" s="44">
        <v>57784</v>
      </c>
      <c r="FU1023" s="44">
        <v>4738</v>
      </c>
      <c r="FV1023" s="21">
        <v>478214</v>
      </c>
      <c r="FW1023" s="44"/>
      <c r="FX1023" s="44">
        <v>585204</v>
      </c>
      <c r="FY1023" s="44">
        <v>20362</v>
      </c>
      <c r="FZ1023" s="44">
        <v>347529</v>
      </c>
      <c r="GA1023" s="44">
        <v>106478</v>
      </c>
      <c r="GB1023" s="44"/>
      <c r="GC1023" s="44">
        <v>78365</v>
      </c>
      <c r="GD1023" s="44">
        <v>445317</v>
      </c>
      <c r="GE1023" s="44">
        <v>311764</v>
      </c>
      <c r="GF1023" s="44">
        <v>51158</v>
      </c>
      <c r="GG1023" s="44">
        <v>673167</v>
      </c>
      <c r="GH1023" s="44">
        <v>152858</v>
      </c>
      <c r="GI1023" s="44">
        <v>147475</v>
      </c>
      <c r="GJ1023" s="44">
        <v>112272</v>
      </c>
      <c r="GK1023" s="44">
        <v>2740382</v>
      </c>
      <c r="GL1023" s="44">
        <v>5523</v>
      </c>
      <c r="GM1023" s="44">
        <v>890694</v>
      </c>
      <c r="GN1023" s="44">
        <v>28421</v>
      </c>
      <c r="GO1023" s="44"/>
      <c r="GP1023" s="44"/>
      <c r="GQ1023" s="44">
        <v>18169</v>
      </c>
      <c r="GR1023" s="44">
        <v>228303</v>
      </c>
      <c r="GS1023" s="44">
        <v>2191213</v>
      </c>
      <c r="GT1023" s="44"/>
      <c r="GU1023" s="21">
        <v>62290</v>
      </c>
      <c r="GV1023" s="44">
        <v>6680</v>
      </c>
      <c r="GW1023" s="44">
        <v>2795449</v>
      </c>
      <c r="GX1023" s="44"/>
      <c r="GY1023" s="44">
        <v>5055632</v>
      </c>
      <c r="GZ1023" s="44">
        <v>1856141</v>
      </c>
      <c r="HA1023" s="44"/>
      <c r="HB1023" s="44">
        <v>1075110</v>
      </c>
      <c r="HC1023" s="44">
        <v>2124381</v>
      </c>
      <c r="HD1023" s="44">
        <v>5055632</v>
      </c>
      <c r="HE1023" s="21">
        <v>14596</v>
      </c>
      <c r="HF1023" s="21">
        <v>2795449</v>
      </c>
      <c r="HG1023" s="21"/>
      <c r="HH1023" s="21">
        <v>958037</v>
      </c>
      <c r="HI1023" s="21">
        <v>27613</v>
      </c>
      <c r="HJ1023" s="44"/>
      <c r="HK1023" s="21"/>
      <c r="HL1023" s="21">
        <v>46622</v>
      </c>
      <c r="HM1023" s="21">
        <v>74235</v>
      </c>
      <c r="HN1023" s="21">
        <v>-11945</v>
      </c>
      <c r="HO1023" s="21"/>
      <c r="HP1023" s="44"/>
      <c r="HQ1023" s="47"/>
      <c r="HR1023" s="47">
        <v>1075110</v>
      </c>
      <c r="HS1023" s="47"/>
      <c r="HT1023" s="47" t="s">
        <v>4154</v>
      </c>
      <c r="HU1023" s="47">
        <v>-259859.74000000002</v>
      </c>
      <c r="HV1023" s="47">
        <v>408</v>
      </c>
      <c r="HW1023" s="47">
        <v>0</v>
      </c>
      <c r="HX1023" s="47">
        <v>5437</v>
      </c>
      <c r="HY1023" s="47">
        <v>19356</v>
      </c>
      <c r="HZ1023" s="47">
        <v>46360</v>
      </c>
      <c r="IA1023" s="47">
        <v>0</v>
      </c>
      <c r="IB1023" s="47">
        <v>0</v>
      </c>
      <c r="IC1023" s="47">
        <v>2182</v>
      </c>
      <c r="ID1023">
        <v>15462</v>
      </c>
      <c r="IE1023" s="47">
        <v>2993</v>
      </c>
      <c r="IF1023">
        <v>9636</v>
      </c>
      <c r="IG1023" s="47">
        <v>1915</v>
      </c>
      <c r="IH1023" s="47">
        <v>17450</v>
      </c>
      <c r="II1023">
        <v>1904</v>
      </c>
      <c r="IJ1023">
        <v>4774</v>
      </c>
      <c r="IK1023">
        <v>2088</v>
      </c>
      <c r="IL1023">
        <v>4442</v>
      </c>
      <c r="IM1023">
        <v>134407</v>
      </c>
      <c r="IN1023">
        <v>0</v>
      </c>
      <c r="IO1023">
        <v>0</v>
      </c>
      <c r="IP1023">
        <v>0</v>
      </c>
      <c r="IQ1023">
        <v>0</v>
      </c>
      <c r="IR1023">
        <v>0</v>
      </c>
      <c r="IS1023">
        <v>0</v>
      </c>
      <c r="IT1023">
        <v>0</v>
      </c>
      <c r="IU1023">
        <v>25512</v>
      </c>
      <c r="IV1023">
        <v>0</v>
      </c>
      <c r="IW1023">
        <v>318665</v>
      </c>
      <c r="IX1023">
        <v>685832</v>
      </c>
      <c r="IY1023">
        <v>1095658</v>
      </c>
      <c r="IZ1023">
        <v>0</v>
      </c>
      <c r="JA1023">
        <v>0</v>
      </c>
      <c r="JB1023">
        <v>145254</v>
      </c>
      <c r="JC1023">
        <v>856204</v>
      </c>
      <c r="JD1023">
        <v>121671</v>
      </c>
      <c r="JE1023">
        <v>197613</v>
      </c>
      <c r="JF1023">
        <v>31830</v>
      </c>
      <c r="JG1023">
        <v>379946</v>
      </c>
      <c r="JH1023">
        <v>60642</v>
      </c>
      <c r="JI1023">
        <v>113152</v>
      </c>
      <c r="JJ1023">
        <v>95376</v>
      </c>
      <c r="JK1023">
        <v>801802</v>
      </c>
      <c r="JL1023">
        <v>4929157</v>
      </c>
      <c r="JM1023">
        <v>0</v>
      </c>
      <c r="JN1023">
        <v>0</v>
      </c>
      <c r="JO1023">
        <v>0</v>
      </c>
      <c r="JP1023">
        <v>0</v>
      </c>
      <c r="JQ1023">
        <v>0</v>
      </c>
      <c r="JR1023">
        <v>0</v>
      </c>
      <c r="JS1023">
        <v>0</v>
      </c>
      <c r="JT1023"/>
      <c r="JU1023"/>
      <c r="JV1023"/>
      <c r="JW1023"/>
      <c r="JX1023"/>
      <c r="JY1023">
        <v>15462</v>
      </c>
      <c r="JZ1023"/>
      <c r="KA1023"/>
      <c r="KB1023"/>
      <c r="KC1023"/>
      <c r="KD1023"/>
      <c r="KE1023">
        <v>856204</v>
      </c>
      <c r="KF1023">
        <v>16</v>
      </c>
      <c r="KG1023">
        <v>32</v>
      </c>
      <c r="KH1023">
        <v>3</v>
      </c>
      <c r="KI1023">
        <v>12</v>
      </c>
      <c r="KJ1023">
        <v>25</v>
      </c>
      <c r="KK1023">
        <v>1</v>
      </c>
      <c r="KL1023">
        <v>5</v>
      </c>
      <c r="KM1023">
        <v>10</v>
      </c>
      <c r="KN1023">
        <v>1</v>
      </c>
      <c r="KO1023">
        <v>1</v>
      </c>
      <c r="KP1023">
        <v>0</v>
      </c>
      <c r="KQ1023">
        <v>0</v>
      </c>
      <c r="KR1023">
        <v>0</v>
      </c>
      <c r="KS1023">
        <v>1</v>
      </c>
      <c r="KT1023">
        <v>0</v>
      </c>
      <c r="KU1023">
        <v>1</v>
      </c>
      <c r="KV1023">
        <v>0</v>
      </c>
      <c r="KW1023">
        <v>0</v>
      </c>
      <c r="KX1023">
        <v>0</v>
      </c>
      <c r="KY1023">
        <v>0</v>
      </c>
      <c r="KZ1023">
        <v>0</v>
      </c>
      <c r="LA1023">
        <v>0</v>
      </c>
      <c r="LB1023">
        <v>0</v>
      </c>
      <c r="LC1023">
        <v>0</v>
      </c>
      <c r="LD1023">
        <v>1</v>
      </c>
      <c r="LE1023">
        <v>0</v>
      </c>
      <c r="LF1023">
        <v>0</v>
      </c>
      <c r="LG1023">
        <v>0</v>
      </c>
      <c r="LH1023">
        <v>0</v>
      </c>
    </row>
    <row r="1024" spans="1:320" s="34" customFormat="1" ht="15" customHeight="1" x14ac:dyDescent="0.25">
      <c r="A1024" s="45">
        <v>206501355</v>
      </c>
      <c r="B1024" s="45" t="s">
        <v>7369</v>
      </c>
      <c r="C1024" s="46">
        <v>45292</v>
      </c>
      <c r="D1024" s="46">
        <v>45657</v>
      </c>
      <c r="E1024" s="47">
        <v>366</v>
      </c>
      <c r="F1024" s="45" t="s">
        <v>883</v>
      </c>
      <c r="G1024" s="45" t="s">
        <v>884</v>
      </c>
      <c r="H1024" s="45" t="s">
        <v>1635</v>
      </c>
      <c r="I1024" s="45" t="s">
        <v>886</v>
      </c>
      <c r="J1024" s="45" t="s">
        <v>887</v>
      </c>
      <c r="K1024" s="45" t="s">
        <v>1322</v>
      </c>
      <c r="L1024" s="45" t="s">
        <v>6536</v>
      </c>
      <c r="M1024" s="45" t="s">
        <v>7370</v>
      </c>
      <c r="N1024" s="45" t="s">
        <v>7371</v>
      </c>
      <c r="O1024" s="45" t="s">
        <v>7372</v>
      </c>
      <c r="P1024" s="45" t="s">
        <v>7373</v>
      </c>
      <c r="Q1024" s="45" t="s">
        <v>7374</v>
      </c>
      <c r="R1024" t="s">
        <v>7375</v>
      </c>
      <c r="S1024" s="45" t="s">
        <v>893</v>
      </c>
      <c r="T1024"/>
      <c r="U1024" s="47">
        <v>71</v>
      </c>
      <c r="V1024" s="47">
        <v>71</v>
      </c>
      <c r="W1024" s="47" t="s">
        <v>894</v>
      </c>
      <c r="X1024" s="47">
        <v>25986</v>
      </c>
      <c r="Y1024" s="47">
        <v>21735</v>
      </c>
      <c r="Z1024" s="48">
        <v>197.5</v>
      </c>
      <c r="AA1024" s="44">
        <v>164</v>
      </c>
      <c r="AB1024" s="44">
        <v>160</v>
      </c>
      <c r="AC1024" s="44">
        <v>2331</v>
      </c>
      <c r="AD1024" s="44"/>
      <c r="AE1024" s="44">
        <v>2475</v>
      </c>
      <c r="AF1024" s="44">
        <v>15865</v>
      </c>
      <c r="AG1024" s="44">
        <v>204</v>
      </c>
      <c r="AH1024" s="47"/>
      <c r="AI1024" s="47">
        <v>43</v>
      </c>
      <c r="AJ1024">
        <v>817</v>
      </c>
      <c r="AK1024" t="s">
        <v>895</v>
      </c>
      <c r="AL1024">
        <v>21735</v>
      </c>
      <c r="AM1024"/>
      <c r="AN1024"/>
      <c r="AO1024"/>
      <c r="AP1024"/>
      <c r="AQ1024"/>
      <c r="AR1024" s="44"/>
      <c r="AS1024" s="44"/>
      <c r="AT1024" s="44"/>
      <c r="AU1024" s="44">
        <v>8997279</v>
      </c>
      <c r="AV1024" s="44">
        <v>1850425</v>
      </c>
      <c r="AW1024" s="44">
        <v>1478007</v>
      </c>
      <c r="AX1024" s="44">
        <v>13021</v>
      </c>
      <c r="AY1024" s="44">
        <v>9382718</v>
      </c>
      <c r="AZ1024" s="21">
        <v>8147985</v>
      </c>
      <c r="BA1024" s="21">
        <v>1234733</v>
      </c>
      <c r="BB1024" s="44">
        <v>30449</v>
      </c>
      <c r="BC1024" s="44"/>
      <c r="BD1024" s="44"/>
      <c r="BE1024" s="44">
        <v>1265182</v>
      </c>
      <c r="BF1024" s="44">
        <v>964926</v>
      </c>
      <c r="BG1024" s="44"/>
      <c r="BH1024" s="44">
        <v>1024535</v>
      </c>
      <c r="BI1024" s="21">
        <v>6567372</v>
      </c>
      <c r="BJ1024" s="21">
        <v>84447</v>
      </c>
      <c r="BK1024" s="21"/>
      <c r="BL1024" s="21">
        <v>17800</v>
      </c>
      <c r="BM1024" s="21">
        <v>338199</v>
      </c>
      <c r="BN1024" s="21">
        <v>8997279</v>
      </c>
      <c r="BO1024" s="21"/>
      <c r="BP1024" s="21"/>
      <c r="BQ1024" s="44"/>
      <c r="BR1024" s="21"/>
      <c r="BS1024" s="44"/>
      <c r="BT1024" s="21"/>
      <c r="BU1024" s="44"/>
      <c r="BV1024" s="21"/>
      <c r="BW1024" s="44">
        <v>836251</v>
      </c>
      <c r="BX1024" s="21"/>
      <c r="BY1024" s="21"/>
      <c r="BZ1024" s="21"/>
      <c r="CA1024" s="44">
        <v>26701</v>
      </c>
      <c r="CB1024" s="44"/>
      <c r="CC1024" s="44">
        <v>906633</v>
      </c>
      <c r="CD1024" s="44"/>
      <c r="CE1024" s="44">
        <v>76541</v>
      </c>
      <c r="CF1024" s="44"/>
      <c r="CG1024" s="44"/>
      <c r="CH1024" s="44"/>
      <c r="CI1024" s="21">
        <v>3983</v>
      </c>
      <c r="CJ1024" s="44"/>
      <c r="CK1024" s="21">
        <v>316</v>
      </c>
      <c r="CL1024" s="44"/>
      <c r="CM1024" s="44">
        <v>17708</v>
      </c>
      <c r="CN1024" s="44">
        <v>5143</v>
      </c>
      <c r="CO1024" s="44">
        <v>563363</v>
      </c>
      <c r="CP1024" s="44">
        <v>920</v>
      </c>
      <c r="CQ1024" s="21">
        <v>729185</v>
      </c>
      <c r="CR1024" s="44">
        <v>57687</v>
      </c>
      <c r="CS1024" s="44">
        <v>235716</v>
      </c>
      <c r="CT1024" s="44">
        <v>70310</v>
      </c>
      <c r="CU1024" s="44"/>
      <c r="CV1024" s="44">
        <v>170393</v>
      </c>
      <c r="CW1024" s="21"/>
      <c r="CX1024" s="21"/>
      <c r="CY1024" s="21"/>
      <c r="CZ1024" s="21"/>
      <c r="DA1024" s="21"/>
      <c r="DB1024" s="21"/>
      <c r="DC1024" s="21"/>
      <c r="DD1024" s="21"/>
      <c r="DE1024" s="44"/>
      <c r="DF1024" s="21"/>
      <c r="DG1024" s="44"/>
      <c r="DH1024" s="21"/>
      <c r="DI1024" s="44"/>
      <c r="DJ1024" s="44"/>
      <c r="DK1024" s="44"/>
      <c r="DL1024" s="44"/>
      <c r="DM1024" s="21"/>
      <c r="DN1024" s="44"/>
      <c r="DO1024" s="44"/>
      <c r="DP1024" s="44"/>
      <c r="DQ1024" s="44"/>
      <c r="DR1024" s="44"/>
      <c r="DS1024" s="44"/>
      <c r="DT1024" s="44"/>
      <c r="DU1024" s="44"/>
      <c r="DV1024" s="44"/>
      <c r="DW1024" s="44"/>
      <c r="DX1024" s="44"/>
      <c r="DY1024" s="44">
        <v>1678</v>
      </c>
      <c r="DZ1024" s="44"/>
      <c r="EA1024" s="44"/>
      <c r="EB1024" s="21"/>
      <c r="EC1024" s="44">
        <v>310098</v>
      </c>
      <c r="ED1024" s="44"/>
      <c r="EE1024" s="21"/>
      <c r="EF1024" s="44"/>
      <c r="EG1024" s="21">
        <v>-1683326</v>
      </c>
      <c r="EH1024" s="44"/>
      <c r="EI1024" s="21">
        <v>3048431</v>
      </c>
      <c r="EJ1024" s="44"/>
      <c r="EK1024" s="44"/>
      <c r="EL1024" s="21"/>
      <c r="EM1024" s="44"/>
      <c r="EN1024" s="44"/>
      <c r="EO1024" s="44">
        <v>106522</v>
      </c>
      <c r="EP1024" s="21"/>
      <c r="EQ1024" s="21"/>
      <c r="ER1024" s="21"/>
      <c r="ES1024" s="21"/>
      <c r="ET1024" s="44"/>
      <c r="EU1024" s="21"/>
      <c r="EV1024" s="44"/>
      <c r="EW1024" s="21"/>
      <c r="EX1024" s="44"/>
      <c r="EY1024" s="44"/>
      <c r="EZ1024" s="21"/>
      <c r="FA1024" s="21"/>
      <c r="FB1024" s="44"/>
      <c r="FC1024" s="44"/>
      <c r="FD1024" s="21"/>
      <c r="FE1024" s="112">
        <v>-305396</v>
      </c>
      <c r="FF1024" s="44"/>
      <c r="FG1024" s="44">
        <v>3941471</v>
      </c>
      <c r="FH1024" s="44">
        <v>958465</v>
      </c>
      <c r="FI1024" s="44">
        <v>3248049</v>
      </c>
      <c r="FJ1024" s="44">
        <v>83685</v>
      </c>
      <c r="FK1024" s="44">
        <v>3564093</v>
      </c>
      <c r="FL1024" s="44"/>
      <c r="FM1024" s="44"/>
      <c r="FN1024" s="44"/>
      <c r="FO1024" s="44"/>
      <c r="FP1024" s="44"/>
      <c r="FQ1024" s="44"/>
      <c r="FR1024" s="44"/>
      <c r="FS1024" s="44"/>
      <c r="FT1024" s="44">
        <v>97334</v>
      </c>
      <c r="FU1024" s="44">
        <v>16859</v>
      </c>
      <c r="FV1024" s="21">
        <v>184390</v>
      </c>
      <c r="FW1024" s="44">
        <v>12684</v>
      </c>
      <c r="FX1024" s="44">
        <v>249808</v>
      </c>
      <c r="FY1024" s="44">
        <v>19745</v>
      </c>
      <c r="FZ1024" s="44">
        <v>115806</v>
      </c>
      <c r="GA1024" s="44">
        <v>38026</v>
      </c>
      <c r="GB1024" s="44"/>
      <c r="GC1024" s="44">
        <v>43570</v>
      </c>
      <c r="GD1024" s="44">
        <v>356001</v>
      </c>
      <c r="GE1024" s="44">
        <v>206671</v>
      </c>
      <c r="GF1024" s="44">
        <v>88614</v>
      </c>
      <c r="GG1024" s="44">
        <v>646509</v>
      </c>
      <c r="GH1024" s="44">
        <v>59648</v>
      </c>
      <c r="GI1024" s="44">
        <v>157846</v>
      </c>
      <c r="GJ1024" s="44">
        <v>113364</v>
      </c>
      <c r="GK1024" s="44">
        <v>1776685</v>
      </c>
      <c r="GL1024" s="44">
        <v>71591</v>
      </c>
      <c r="GM1024" s="44">
        <v>347998</v>
      </c>
      <c r="GN1024" s="44">
        <v>21991</v>
      </c>
      <c r="GO1024" s="44">
        <v>25769</v>
      </c>
      <c r="GP1024" s="44"/>
      <c r="GQ1024" s="44">
        <v>9807</v>
      </c>
      <c r="GR1024" s="44">
        <v>-76824</v>
      </c>
      <c r="GS1024" s="44">
        <v>1884954</v>
      </c>
      <c r="GT1024" s="44">
        <v>29823</v>
      </c>
      <c r="GU1024" s="21">
        <v>1214331</v>
      </c>
      <c r="GV1024" s="44"/>
      <c r="GW1024" s="44"/>
      <c r="GX1024" s="44"/>
      <c r="GY1024" s="44">
        <v>3129108</v>
      </c>
      <c r="GZ1024" s="44">
        <v>1972252</v>
      </c>
      <c r="HA1024" s="44"/>
      <c r="HB1024" s="44">
        <v>-130691</v>
      </c>
      <c r="HC1024" s="44">
        <v>1287547</v>
      </c>
      <c r="HD1024" s="44">
        <v>3129108</v>
      </c>
      <c r="HE1024" s="21"/>
      <c r="HF1024" s="21"/>
      <c r="HG1024" s="21">
        <v>1269908</v>
      </c>
      <c r="HH1024" s="21"/>
      <c r="HI1024" s="21">
        <v>0</v>
      </c>
      <c r="HJ1024" s="44"/>
      <c r="HK1024" s="21">
        <v>1183082</v>
      </c>
      <c r="HL1024" s="21">
        <v>1392294</v>
      </c>
      <c r="HM1024" s="21">
        <v>2575376</v>
      </c>
      <c r="HN1024" s="21">
        <v>-1361045</v>
      </c>
      <c r="HO1024" s="21"/>
      <c r="HP1024" s="44">
        <v>200282</v>
      </c>
      <c r="HQ1024" s="47"/>
      <c r="HR1024" s="47">
        <v>200282</v>
      </c>
      <c r="HS1024" s="47">
        <v>-330973</v>
      </c>
      <c r="HT1024" s="47" t="s">
        <v>1759</v>
      </c>
      <c r="HU1024" s="47">
        <v>0</v>
      </c>
      <c r="HV1024" s="47">
        <v>2226</v>
      </c>
      <c r="HW1024" s="47">
        <v>0</v>
      </c>
      <c r="HX1024" s="47">
        <v>7705</v>
      </c>
      <c r="HY1024" s="47">
        <v>18811</v>
      </c>
      <c r="HZ1024" s="47">
        <v>62544</v>
      </c>
      <c r="IA1024" s="47">
        <v>0</v>
      </c>
      <c r="IB1024" s="47">
        <v>0</v>
      </c>
      <c r="IC1024" s="47">
        <v>0</v>
      </c>
      <c r="ID1024">
        <v>1092</v>
      </c>
      <c r="IE1024" s="47">
        <v>2004</v>
      </c>
      <c r="IF1024">
        <v>7038</v>
      </c>
      <c r="IG1024" s="47">
        <v>2486</v>
      </c>
      <c r="IH1024" s="47">
        <v>13533</v>
      </c>
      <c r="II1024">
        <v>1872</v>
      </c>
      <c r="IJ1024">
        <v>4822</v>
      </c>
      <c r="IK1024">
        <v>1708</v>
      </c>
      <c r="IL1024">
        <v>7733</v>
      </c>
      <c r="IM1024">
        <v>133574</v>
      </c>
      <c r="IN1024">
        <v>0</v>
      </c>
      <c r="IO1024">
        <v>195</v>
      </c>
      <c r="IP1024">
        <v>0</v>
      </c>
      <c r="IQ1024">
        <v>831</v>
      </c>
      <c r="IR1024">
        <v>0</v>
      </c>
      <c r="IS1024">
        <v>0</v>
      </c>
      <c r="IT1024">
        <v>1026</v>
      </c>
      <c r="IU1024">
        <v>195917</v>
      </c>
      <c r="IV1024">
        <v>0</v>
      </c>
      <c r="IW1024">
        <v>443309</v>
      </c>
      <c r="IX1024">
        <v>757525</v>
      </c>
      <c r="IY1024">
        <v>1436739</v>
      </c>
      <c r="IZ1024">
        <v>0</v>
      </c>
      <c r="JA1024">
        <v>0</v>
      </c>
      <c r="JB1024">
        <v>0</v>
      </c>
      <c r="JC1024">
        <v>23727</v>
      </c>
      <c r="JD1024">
        <v>63770</v>
      </c>
      <c r="JE1024">
        <v>131949</v>
      </c>
      <c r="JF1024">
        <v>43239</v>
      </c>
      <c r="JG1024">
        <v>299781</v>
      </c>
      <c r="JH1024">
        <v>39453</v>
      </c>
      <c r="JI1024">
        <v>103676</v>
      </c>
      <c r="JJ1024">
        <v>93111</v>
      </c>
      <c r="JK1024">
        <v>309275</v>
      </c>
      <c r="JL1024">
        <v>3941471</v>
      </c>
      <c r="JM1024">
        <v>0</v>
      </c>
      <c r="JN1024">
        <v>11200</v>
      </c>
      <c r="JO1024">
        <v>0</v>
      </c>
      <c r="JP1024">
        <v>19092</v>
      </c>
      <c r="JQ1024">
        <v>0</v>
      </c>
      <c r="JR1024">
        <v>0</v>
      </c>
      <c r="JS1024">
        <v>30292</v>
      </c>
      <c r="JT1024"/>
      <c r="JU1024"/>
      <c r="JV1024"/>
      <c r="JW1024"/>
      <c r="JX1024"/>
      <c r="JY1024">
        <v>1092</v>
      </c>
      <c r="JZ1024"/>
      <c r="KA1024"/>
      <c r="KB1024"/>
      <c r="KC1024"/>
      <c r="KD1024"/>
      <c r="KE1024">
        <v>23727</v>
      </c>
      <c r="KF1024">
        <v>125</v>
      </c>
      <c r="KG1024">
        <v>174</v>
      </c>
      <c r="KH1024">
        <v>85</v>
      </c>
      <c r="KI1024">
        <v>93</v>
      </c>
      <c r="KJ1024">
        <v>117</v>
      </c>
      <c r="KK1024">
        <v>67</v>
      </c>
      <c r="KL1024">
        <v>59</v>
      </c>
      <c r="KM1024">
        <v>68</v>
      </c>
      <c r="KN1024">
        <v>43</v>
      </c>
      <c r="KO1024">
        <v>1</v>
      </c>
      <c r="KP1024">
        <v>0</v>
      </c>
      <c r="KQ1024">
        <v>0</v>
      </c>
      <c r="KR1024">
        <v>0</v>
      </c>
      <c r="KS1024">
        <v>1</v>
      </c>
      <c r="KT1024">
        <v>0</v>
      </c>
      <c r="KU1024">
        <v>1</v>
      </c>
      <c r="KV1024">
        <v>0</v>
      </c>
      <c r="KW1024">
        <v>0</v>
      </c>
      <c r="KX1024">
        <v>0</v>
      </c>
      <c r="KY1024">
        <v>0</v>
      </c>
      <c r="KZ1024">
        <v>0</v>
      </c>
      <c r="LA1024">
        <v>0</v>
      </c>
      <c r="LB1024">
        <v>0</v>
      </c>
      <c r="LC1024">
        <v>0</v>
      </c>
      <c r="LD1024">
        <v>1</v>
      </c>
      <c r="LE1024">
        <v>0</v>
      </c>
      <c r="LF1024">
        <v>0</v>
      </c>
      <c r="LG1024">
        <v>0</v>
      </c>
      <c r="LH1024">
        <v>0</v>
      </c>
    </row>
    <row r="1025" spans="1:320" s="34" customFormat="1" ht="15" customHeight="1" x14ac:dyDescent="0.25">
      <c r="A1025" s="45">
        <v>206501989</v>
      </c>
      <c r="B1025" s="45" t="s">
        <v>7376</v>
      </c>
      <c r="C1025" s="46">
        <v>45292</v>
      </c>
      <c r="D1025" s="46">
        <v>45657</v>
      </c>
      <c r="E1025" s="47">
        <v>366</v>
      </c>
      <c r="F1025" s="45" t="s">
        <v>883</v>
      </c>
      <c r="G1025" s="45" t="s">
        <v>884</v>
      </c>
      <c r="H1025" s="45" t="s">
        <v>1635</v>
      </c>
      <c r="I1025" s="45" t="s">
        <v>886</v>
      </c>
      <c r="J1025" s="45" t="s">
        <v>887</v>
      </c>
      <c r="K1025" s="45" t="s">
        <v>1322</v>
      </c>
      <c r="L1025" s="45" t="s">
        <v>6536</v>
      </c>
      <c r="M1025" s="45" t="s">
        <v>7377</v>
      </c>
      <c r="N1025" s="45" t="s">
        <v>7378</v>
      </c>
      <c r="O1025" s="45" t="s">
        <v>1638</v>
      </c>
      <c r="P1025" s="45" t="s">
        <v>7379</v>
      </c>
      <c r="Q1025" s="45" t="s">
        <v>7380</v>
      </c>
      <c r="R1025" t="s">
        <v>7381</v>
      </c>
      <c r="S1025" s="45" t="s">
        <v>893</v>
      </c>
      <c r="T1025" t="s">
        <v>2448</v>
      </c>
      <c r="U1025" s="47">
        <v>31</v>
      </c>
      <c r="V1025" s="47">
        <v>31</v>
      </c>
      <c r="W1025" s="47" t="s">
        <v>1728</v>
      </c>
      <c r="X1025" s="47">
        <v>11346</v>
      </c>
      <c r="Y1025" s="47">
        <v>9770</v>
      </c>
      <c r="Z1025" s="48">
        <v>198.21</v>
      </c>
      <c r="AA1025" s="44">
        <v>70</v>
      </c>
      <c r="AB1025" s="44">
        <v>60</v>
      </c>
      <c r="AC1025" s="44">
        <v>3113</v>
      </c>
      <c r="AD1025" s="44"/>
      <c r="AE1025" s="44">
        <v>412</v>
      </c>
      <c r="AF1025" s="44">
        <v>5033</v>
      </c>
      <c r="AG1025" s="44"/>
      <c r="AH1025" s="47"/>
      <c r="AI1025" s="47">
        <v>400</v>
      </c>
      <c r="AJ1025">
        <v>812</v>
      </c>
      <c r="AK1025" t="s">
        <v>895</v>
      </c>
      <c r="AL1025">
        <v>9770</v>
      </c>
      <c r="AM1025"/>
      <c r="AN1025"/>
      <c r="AO1025"/>
      <c r="AP1025"/>
      <c r="AQ1025"/>
      <c r="AR1025" s="44"/>
      <c r="AS1025" s="44"/>
      <c r="AT1025" s="44"/>
      <c r="AU1025" s="44">
        <v>4152250</v>
      </c>
      <c r="AV1025" s="44">
        <v>699139</v>
      </c>
      <c r="AW1025" s="44">
        <v>345095</v>
      </c>
      <c r="AX1025" s="44">
        <v>2078</v>
      </c>
      <c r="AY1025" s="44">
        <v>4508372</v>
      </c>
      <c r="AZ1025" s="21">
        <v>3224104</v>
      </c>
      <c r="BA1025" s="21">
        <v>1284268</v>
      </c>
      <c r="BB1025" s="44">
        <v>1</v>
      </c>
      <c r="BC1025" s="44"/>
      <c r="BD1025" s="44"/>
      <c r="BE1025" s="44">
        <v>1284269</v>
      </c>
      <c r="BF1025" s="44">
        <v>1323025</v>
      </c>
      <c r="BG1025" s="44"/>
      <c r="BH1025" s="44">
        <v>175100</v>
      </c>
      <c r="BI1025" s="21">
        <v>2139025</v>
      </c>
      <c r="BJ1025" s="21"/>
      <c r="BK1025" s="21"/>
      <c r="BL1025" s="21">
        <v>170000</v>
      </c>
      <c r="BM1025" s="21">
        <v>345100</v>
      </c>
      <c r="BN1025" s="21">
        <v>4152250</v>
      </c>
      <c r="BO1025" s="21"/>
      <c r="BP1025" s="21"/>
      <c r="BQ1025" s="44"/>
      <c r="BR1025" s="21"/>
      <c r="BS1025" s="44"/>
      <c r="BT1025" s="21"/>
      <c r="BU1025" s="44"/>
      <c r="BV1025" s="21"/>
      <c r="BW1025" s="44">
        <v>696797</v>
      </c>
      <c r="BX1025" s="21"/>
      <c r="BY1025" s="21"/>
      <c r="BZ1025" s="21"/>
      <c r="CA1025" s="44"/>
      <c r="CB1025" s="44"/>
      <c r="CC1025" s="44">
        <v>2342</v>
      </c>
      <c r="CD1025" s="44"/>
      <c r="CE1025" s="44"/>
      <c r="CF1025" s="44"/>
      <c r="CG1025" s="44"/>
      <c r="CH1025" s="44"/>
      <c r="CI1025" s="21"/>
      <c r="CJ1025" s="44"/>
      <c r="CK1025" s="21"/>
      <c r="CL1025" s="44"/>
      <c r="CM1025" s="44">
        <v>4682</v>
      </c>
      <c r="CN1025" s="44">
        <v>0</v>
      </c>
      <c r="CO1025" s="44">
        <v>280035</v>
      </c>
      <c r="CP1025" s="44">
        <v>0</v>
      </c>
      <c r="CQ1025" s="21">
        <v>307445</v>
      </c>
      <c r="CR1025" s="44">
        <v>36200</v>
      </c>
      <c r="CS1025" s="44">
        <v>64024</v>
      </c>
      <c r="CT1025" s="44">
        <v>6432</v>
      </c>
      <c r="CU1025" s="44"/>
      <c r="CV1025" s="44">
        <v>321</v>
      </c>
      <c r="CW1025" s="21"/>
      <c r="CX1025" s="21"/>
      <c r="CY1025" s="21"/>
      <c r="CZ1025" s="21"/>
      <c r="DA1025" s="21"/>
      <c r="DB1025" s="21"/>
      <c r="DC1025" s="21"/>
      <c r="DD1025" s="21"/>
      <c r="DE1025" s="44"/>
      <c r="DF1025" s="21"/>
      <c r="DG1025" s="44"/>
      <c r="DH1025" s="21"/>
      <c r="DI1025" s="44"/>
      <c r="DJ1025" s="44"/>
      <c r="DK1025" s="44"/>
      <c r="DL1025" s="44"/>
      <c r="DM1025" s="21"/>
      <c r="DN1025" s="44"/>
      <c r="DO1025" s="44"/>
      <c r="DP1025" s="44"/>
      <c r="DQ1025" s="44"/>
      <c r="DR1025" s="44"/>
      <c r="DS1025" s="44"/>
      <c r="DT1025" s="44"/>
      <c r="DU1025" s="44"/>
      <c r="DV1025" s="44"/>
      <c r="DW1025" s="44"/>
      <c r="DX1025" s="44"/>
      <c r="DY1025" s="44"/>
      <c r="DZ1025" s="44"/>
      <c r="EA1025" s="44"/>
      <c r="EB1025" s="21"/>
      <c r="EC1025" s="44">
        <v>-636429</v>
      </c>
      <c r="ED1025" s="44"/>
      <c r="EE1025" s="21"/>
      <c r="EF1025" s="44"/>
      <c r="EG1025" s="21">
        <v>50808</v>
      </c>
      <c r="EH1025" s="44"/>
      <c r="EI1025" s="21">
        <v>810020</v>
      </c>
      <c r="EJ1025" s="44"/>
      <c r="EK1025" s="44"/>
      <c r="EL1025" s="21"/>
      <c r="EM1025" s="44"/>
      <c r="EN1025" s="44"/>
      <c r="EO1025" s="44"/>
      <c r="EP1025" s="21"/>
      <c r="EQ1025" s="21"/>
      <c r="ER1025" s="21"/>
      <c r="ES1025" s="21"/>
      <c r="ET1025" s="44"/>
      <c r="EU1025" s="21"/>
      <c r="EV1025" s="44"/>
      <c r="EW1025" s="21"/>
      <c r="EX1025" s="44"/>
      <c r="EY1025" s="44"/>
      <c r="EZ1025" s="21"/>
      <c r="FA1025" s="21"/>
      <c r="FB1025" s="44"/>
      <c r="FC1025" s="44"/>
      <c r="FD1025" s="21"/>
      <c r="FE1025" s="112">
        <v>120696</v>
      </c>
      <c r="FF1025" s="44"/>
      <c r="FG1025" s="44">
        <v>1222291</v>
      </c>
      <c r="FH1025" s="44">
        <v>340225</v>
      </c>
      <c r="FI1025" s="44">
        <v>1661588</v>
      </c>
      <c r="FJ1025" s="44">
        <v>121089</v>
      </c>
      <c r="FK1025" s="44">
        <v>1229777</v>
      </c>
      <c r="FL1025" s="44"/>
      <c r="FM1025" s="44"/>
      <c r="FN1025" s="44"/>
      <c r="FO1025" s="44"/>
      <c r="FP1025" s="44"/>
      <c r="FQ1025" s="44"/>
      <c r="FR1025" s="44"/>
      <c r="FS1025" s="44"/>
      <c r="FT1025" s="44">
        <v>226</v>
      </c>
      <c r="FU1025" s="44">
        <v>9537</v>
      </c>
      <c r="FV1025" s="21">
        <v>110039</v>
      </c>
      <c r="FW1025" s="44"/>
      <c r="FX1025" s="44">
        <v>118414</v>
      </c>
      <c r="FY1025" s="44">
        <v>8002</v>
      </c>
      <c r="FZ1025" s="44">
        <v>55370</v>
      </c>
      <c r="GA1025" s="44">
        <v>10189</v>
      </c>
      <c r="GB1025" s="44"/>
      <c r="GC1025" s="44">
        <v>10534</v>
      </c>
      <c r="GD1025" s="44">
        <v>166896</v>
      </c>
      <c r="GE1025" s="44">
        <v>54840</v>
      </c>
      <c r="GF1025" s="44">
        <v>6023</v>
      </c>
      <c r="GG1025" s="44">
        <v>336166</v>
      </c>
      <c r="GH1025" s="44">
        <v>38845</v>
      </c>
      <c r="GI1025" s="44">
        <v>30515</v>
      </c>
      <c r="GJ1025" s="44">
        <v>5307</v>
      </c>
      <c r="GK1025" s="44">
        <v>626165</v>
      </c>
      <c r="GL1025" s="44"/>
      <c r="GM1025" s="44">
        <v>244308</v>
      </c>
      <c r="GN1025" s="44">
        <v>12484</v>
      </c>
      <c r="GO1025" s="44">
        <v>9113</v>
      </c>
      <c r="GP1025" s="44"/>
      <c r="GQ1025" s="44"/>
      <c r="GR1025" s="44">
        <v>141354</v>
      </c>
      <c r="GS1025" s="44">
        <v>1153538</v>
      </c>
      <c r="GT1025" s="44"/>
      <c r="GU1025" s="21"/>
      <c r="GV1025" s="44"/>
      <c r="GW1025" s="44">
        <v>1727242</v>
      </c>
      <c r="GX1025" s="44">
        <v>37674</v>
      </c>
      <c r="GY1025" s="44">
        <v>2918454</v>
      </c>
      <c r="GZ1025" s="44">
        <v>1041911</v>
      </c>
      <c r="HA1025" s="44"/>
      <c r="HB1025" s="44">
        <v>78068</v>
      </c>
      <c r="HC1025" s="44">
        <v>1798475</v>
      </c>
      <c r="HD1025" s="44">
        <v>2918454</v>
      </c>
      <c r="HE1025" s="21"/>
      <c r="HF1025" s="21">
        <v>1719917</v>
      </c>
      <c r="HG1025" s="21">
        <v>22000</v>
      </c>
      <c r="HH1025" s="21">
        <v>78068</v>
      </c>
      <c r="HI1025" s="21">
        <v>0</v>
      </c>
      <c r="HJ1025" s="44"/>
      <c r="HK1025" s="21"/>
      <c r="HL1025" s="21">
        <v>343119</v>
      </c>
      <c r="HM1025" s="21">
        <v>343119</v>
      </c>
      <c r="HN1025" s="21">
        <v>-343119</v>
      </c>
      <c r="HO1025" s="21"/>
      <c r="HP1025" s="44"/>
      <c r="HQ1025" s="47"/>
      <c r="HR1025" s="47">
        <v>78068</v>
      </c>
      <c r="HS1025" s="47"/>
      <c r="HT1025" s="47" t="s">
        <v>2586</v>
      </c>
      <c r="HU1025" s="47">
        <v>468859.95</v>
      </c>
      <c r="HV1025" s="47">
        <v>2173</v>
      </c>
      <c r="HW1025" s="47">
        <v>0</v>
      </c>
      <c r="HX1025" s="47">
        <v>881</v>
      </c>
      <c r="HY1025" s="47">
        <v>9421</v>
      </c>
      <c r="HZ1025" s="47">
        <v>23151</v>
      </c>
      <c r="IA1025" s="47">
        <v>0</v>
      </c>
      <c r="IB1025" s="47">
        <v>0</v>
      </c>
      <c r="IC1025" s="47">
        <v>1730</v>
      </c>
      <c r="ID1025"/>
      <c r="IE1025" s="47">
        <v>2143</v>
      </c>
      <c r="IF1025">
        <v>1853</v>
      </c>
      <c r="IG1025" s="47"/>
      <c r="IH1025" s="47">
        <v>10047</v>
      </c>
      <c r="II1025">
        <v>1176</v>
      </c>
      <c r="IJ1025">
        <v>1342</v>
      </c>
      <c r="IK1025">
        <v>107</v>
      </c>
      <c r="IL1025">
        <v>1667</v>
      </c>
      <c r="IM1025">
        <v>55691</v>
      </c>
      <c r="IN1025">
        <v>0</v>
      </c>
      <c r="IO1025">
        <v>0</v>
      </c>
      <c r="IP1025">
        <v>0</v>
      </c>
      <c r="IQ1025">
        <v>0</v>
      </c>
      <c r="IR1025">
        <v>0</v>
      </c>
      <c r="IS1025">
        <v>0</v>
      </c>
      <c r="IT1025">
        <v>0</v>
      </c>
      <c r="IU1025">
        <v>118002</v>
      </c>
      <c r="IV1025">
        <v>0</v>
      </c>
      <c r="IW1025">
        <v>31302</v>
      </c>
      <c r="IX1025">
        <v>278422</v>
      </c>
      <c r="IY1025">
        <v>430841</v>
      </c>
      <c r="IZ1025">
        <v>0</v>
      </c>
      <c r="JA1025">
        <v>0</v>
      </c>
      <c r="JB1025">
        <v>45867</v>
      </c>
      <c r="JC1025"/>
      <c r="JD1025">
        <v>40971</v>
      </c>
      <c r="JE1025">
        <v>27941</v>
      </c>
      <c r="JF1025"/>
      <c r="JG1025">
        <v>156194</v>
      </c>
      <c r="JH1025">
        <v>29848</v>
      </c>
      <c r="JI1025">
        <v>23657</v>
      </c>
      <c r="JJ1025">
        <v>4241</v>
      </c>
      <c r="JK1025">
        <v>35005</v>
      </c>
      <c r="JL1025">
        <v>1222291</v>
      </c>
      <c r="JM1025">
        <v>0</v>
      </c>
      <c r="JN1025">
        <v>0</v>
      </c>
      <c r="JO1025">
        <v>0</v>
      </c>
      <c r="JP1025">
        <v>0</v>
      </c>
      <c r="JQ1025">
        <v>0</v>
      </c>
      <c r="JR1025">
        <v>0</v>
      </c>
      <c r="JS1025">
        <v>0</v>
      </c>
      <c r="JT1025"/>
      <c r="JU1025"/>
      <c r="JV1025"/>
      <c r="JW1025"/>
      <c r="JX1025"/>
      <c r="JY1025"/>
      <c r="JZ1025"/>
      <c r="KA1025"/>
      <c r="KB1025"/>
      <c r="KC1025"/>
      <c r="KD1025"/>
      <c r="KE1025"/>
      <c r="KF1025">
        <v>37</v>
      </c>
      <c r="KG1025">
        <v>56</v>
      </c>
      <c r="KH1025">
        <v>23</v>
      </c>
      <c r="KI1025">
        <v>25</v>
      </c>
      <c r="KJ1025">
        <v>32</v>
      </c>
      <c r="KK1025">
        <v>18</v>
      </c>
      <c r="KL1025">
        <v>15</v>
      </c>
      <c r="KM1025">
        <v>18</v>
      </c>
      <c r="KN1025">
        <v>13</v>
      </c>
      <c r="KO1025">
        <v>1</v>
      </c>
      <c r="KP1025">
        <v>0</v>
      </c>
      <c r="KQ1025">
        <v>0</v>
      </c>
      <c r="KR1025">
        <v>1</v>
      </c>
      <c r="KS1025">
        <v>0</v>
      </c>
      <c r="KT1025">
        <v>0</v>
      </c>
      <c r="KU1025">
        <v>1</v>
      </c>
      <c r="KV1025">
        <v>0</v>
      </c>
      <c r="KW1025">
        <v>0</v>
      </c>
      <c r="KX1025">
        <v>0</v>
      </c>
      <c r="KY1025">
        <v>0</v>
      </c>
      <c r="KZ1025">
        <v>0</v>
      </c>
      <c r="LA1025">
        <v>0</v>
      </c>
      <c r="LB1025">
        <v>0</v>
      </c>
      <c r="LC1025">
        <v>0</v>
      </c>
      <c r="LD1025">
        <v>1</v>
      </c>
      <c r="LE1025">
        <v>0</v>
      </c>
      <c r="LF1025">
        <v>0</v>
      </c>
      <c r="LG1025">
        <v>0</v>
      </c>
      <c r="LH1025">
        <v>0</v>
      </c>
    </row>
    <row r="1026" spans="1:320" s="34" customFormat="1" ht="15" customHeight="1" x14ac:dyDescent="0.25">
      <c r="A1026" s="45">
        <v>206501990</v>
      </c>
      <c r="B1026" s="45" t="s">
        <v>7382</v>
      </c>
      <c r="C1026" s="46">
        <v>45292</v>
      </c>
      <c r="D1026" s="46">
        <v>45657</v>
      </c>
      <c r="E1026" s="47">
        <v>366</v>
      </c>
      <c r="F1026" s="45" t="s">
        <v>883</v>
      </c>
      <c r="G1026" s="45" t="s">
        <v>884</v>
      </c>
      <c r="H1026" s="45" t="s">
        <v>1635</v>
      </c>
      <c r="I1026" s="45" t="s">
        <v>886</v>
      </c>
      <c r="J1026" s="45" t="s">
        <v>887</v>
      </c>
      <c r="K1026" s="45" t="s">
        <v>1322</v>
      </c>
      <c r="L1026" s="45" t="s">
        <v>6536</v>
      </c>
      <c r="M1026" s="45" t="s">
        <v>7383</v>
      </c>
      <c r="N1026" s="45" t="s">
        <v>7384</v>
      </c>
      <c r="O1026" s="45" t="s">
        <v>1638</v>
      </c>
      <c r="P1026" s="45" t="s">
        <v>7385</v>
      </c>
      <c r="Q1026" s="45" t="s">
        <v>7386</v>
      </c>
      <c r="R1026" t="s">
        <v>7381</v>
      </c>
      <c r="S1026" s="45" t="s">
        <v>893</v>
      </c>
      <c r="T1026" t="s">
        <v>2448</v>
      </c>
      <c r="U1026" s="47">
        <v>99</v>
      </c>
      <c r="V1026" s="47">
        <v>99</v>
      </c>
      <c r="W1026" s="47" t="s">
        <v>894</v>
      </c>
      <c r="X1026" s="47">
        <v>36234</v>
      </c>
      <c r="Y1026" s="47">
        <v>34346</v>
      </c>
      <c r="Z1026" s="48">
        <v>218.19</v>
      </c>
      <c r="AA1026" s="44">
        <v>111</v>
      </c>
      <c r="AB1026" s="44">
        <v>81</v>
      </c>
      <c r="AC1026" s="44">
        <v>4018</v>
      </c>
      <c r="AD1026" s="44">
        <v>94</v>
      </c>
      <c r="AE1026" s="44">
        <v>2109</v>
      </c>
      <c r="AF1026" s="44">
        <v>26746</v>
      </c>
      <c r="AG1026" s="44"/>
      <c r="AH1026" s="47"/>
      <c r="AI1026" s="47">
        <v>13</v>
      </c>
      <c r="AJ1026">
        <v>1366</v>
      </c>
      <c r="AK1026" t="s">
        <v>895</v>
      </c>
      <c r="AL1026">
        <v>34346</v>
      </c>
      <c r="AM1026"/>
      <c r="AN1026"/>
      <c r="AO1026"/>
      <c r="AP1026"/>
      <c r="AQ1026"/>
      <c r="AR1026" s="44"/>
      <c r="AS1026" s="44"/>
      <c r="AT1026" s="44"/>
      <c r="AU1026" s="44">
        <v>14597050</v>
      </c>
      <c r="AV1026" s="44">
        <v>1166428</v>
      </c>
      <c r="AW1026" s="44">
        <v>3554180</v>
      </c>
      <c r="AX1026" s="44">
        <v>12458</v>
      </c>
      <c r="AY1026" s="44">
        <v>12221756</v>
      </c>
      <c r="AZ1026" s="21">
        <v>11820001</v>
      </c>
      <c r="BA1026" s="21">
        <v>401755</v>
      </c>
      <c r="BB1026" s="44"/>
      <c r="BC1026" s="44"/>
      <c r="BD1026" s="44"/>
      <c r="BE1026" s="44">
        <v>401755</v>
      </c>
      <c r="BF1026" s="44">
        <v>1707650</v>
      </c>
      <c r="BG1026" s="44">
        <v>39950</v>
      </c>
      <c r="BH1026" s="44">
        <v>896325</v>
      </c>
      <c r="BI1026" s="21">
        <v>11367050</v>
      </c>
      <c r="BJ1026" s="21"/>
      <c r="BK1026" s="21"/>
      <c r="BL1026" s="21">
        <v>5525</v>
      </c>
      <c r="BM1026" s="21">
        <v>580550</v>
      </c>
      <c r="BN1026" s="21">
        <v>14597050</v>
      </c>
      <c r="BO1026" s="21"/>
      <c r="BP1026" s="21"/>
      <c r="BQ1026" s="44"/>
      <c r="BR1026" s="21"/>
      <c r="BS1026" s="44"/>
      <c r="BT1026" s="21"/>
      <c r="BU1026" s="44"/>
      <c r="BV1026" s="21"/>
      <c r="BW1026" s="44">
        <v>1127438</v>
      </c>
      <c r="BX1026" s="21"/>
      <c r="BY1026" s="21">
        <v>23887</v>
      </c>
      <c r="BZ1026" s="21"/>
      <c r="CA1026" s="44"/>
      <c r="CB1026" s="44"/>
      <c r="CC1026" s="44">
        <v>14968</v>
      </c>
      <c r="CD1026" s="44"/>
      <c r="CE1026" s="44"/>
      <c r="CF1026" s="44"/>
      <c r="CG1026" s="44"/>
      <c r="CH1026" s="44"/>
      <c r="CI1026" s="21">
        <v>135</v>
      </c>
      <c r="CJ1026" s="44"/>
      <c r="CK1026" s="21"/>
      <c r="CL1026" s="44"/>
      <c r="CM1026" s="44">
        <v>30256</v>
      </c>
      <c r="CN1026" s="44">
        <v>0</v>
      </c>
      <c r="CO1026" s="44">
        <v>461465</v>
      </c>
      <c r="CP1026" s="44">
        <v>0</v>
      </c>
      <c r="CQ1026" s="21">
        <v>481665</v>
      </c>
      <c r="CR1026" s="44">
        <v>108250</v>
      </c>
      <c r="CS1026" s="44">
        <v>70314</v>
      </c>
      <c r="CT1026" s="44">
        <v>14021</v>
      </c>
      <c r="CU1026" s="44"/>
      <c r="CV1026" s="44">
        <v>457</v>
      </c>
      <c r="CW1026" s="21"/>
      <c r="CX1026" s="21"/>
      <c r="CY1026" s="21"/>
      <c r="CZ1026" s="21"/>
      <c r="DA1026" s="21"/>
      <c r="DB1026" s="21"/>
      <c r="DC1026" s="21"/>
      <c r="DD1026" s="21"/>
      <c r="DE1026" s="44"/>
      <c r="DF1026" s="21"/>
      <c r="DG1026" s="44"/>
      <c r="DH1026" s="21"/>
      <c r="DI1026" s="44"/>
      <c r="DJ1026" s="44"/>
      <c r="DK1026" s="44"/>
      <c r="DL1026" s="44"/>
      <c r="DM1026" s="21"/>
      <c r="DN1026" s="44"/>
      <c r="DO1026" s="44"/>
      <c r="DP1026" s="44"/>
      <c r="DQ1026" s="44"/>
      <c r="DR1026" s="44"/>
      <c r="DS1026" s="44"/>
      <c r="DT1026" s="44"/>
      <c r="DU1026" s="44"/>
      <c r="DV1026" s="44"/>
      <c r="DW1026" s="44"/>
      <c r="DX1026" s="44"/>
      <c r="DY1026" s="44"/>
      <c r="DZ1026" s="44"/>
      <c r="EA1026" s="44"/>
      <c r="EB1026" s="21"/>
      <c r="EC1026" s="44">
        <v>-749980</v>
      </c>
      <c r="ED1026" s="44"/>
      <c r="EE1026" s="21">
        <v>-28521</v>
      </c>
      <c r="EF1026" s="44"/>
      <c r="EG1026" s="21">
        <v>237178</v>
      </c>
      <c r="EH1026" s="44"/>
      <c r="EI1026" s="21">
        <v>3908707</v>
      </c>
      <c r="EJ1026" s="44"/>
      <c r="EK1026" s="44"/>
      <c r="EL1026" s="21"/>
      <c r="EM1026" s="44"/>
      <c r="EN1026" s="44"/>
      <c r="EO1026" s="44"/>
      <c r="EP1026" s="21"/>
      <c r="EQ1026" s="21"/>
      <c r="ER1026" s="21"/>
      <c r="ES1026" s="21"/>
      <c r="ET1026" s="44"/>
      <c r="EU1026" s="21"/>
      <c r="EV1026" s="44"/>
      <c r="EW1026" s="21"/>
      <c r="EX1026" s="44"/>
      <c r="EY1026" s="44"/>
      <c r="EZ1026" s="21"/>
      <c r="FA1026" s="21"/>
      <c r="FB1026" s="44"/>
      <c r="FC1026" s="44"/>
      <c r="FD1026" s="21"/>
      <c r="FE1026" s="112">
        <v>186796</v>
      </c>
      <c r="FF1026" s="44"/>
      <c r="FG1026" s="44">
        <v>5924587</v>
      </c>
      <c r="FH1026" s="44">
        <v>1444776</v>
      </c>
      <c r="FI1026" s="44">
        <v>4450638</v>
      </c>
      <c r="FJ1026" s="44">
        <v>550648</v>
      </c>
      <c r="FK1026" s="44">
        <v>5260502</v>
      </c>
      <c r="FL1026" s="44"/>
      <c r="FM1026" s="44"/>
      <c r="FN1026" s="44"/>
      <c r="FO1026" s="44"/>
      <c r="FP1026" s="44"/>
      <c r="FQ1026" s="44"/>
      <c r="FR1026" s="44"/>
      <c r="FS1026" s="44"/>
      <c r="FT1026" s="44">
        <v>5874</v>
      </c>
      <c r="FU1026" s="44">
        <v>32031</v>
      </c>
      <c r="FV1026" s="21">
        <v>180073</v>
      </c>
      <c r="FW1026" s="44"/>
      <c r="FX1026" s="44">
        <v>189044</v>
      </c>
      <c r="FY1026" s="44">
        <v>23791</v>
      </c>
      <c r="FZ1026" s="44">
        <v>70361</v>
      </c>
      <c r="GA1026" s="44">
        <v>27074</v>
      </c>
      <c r="GB1026" s="44"/>
      <c r="GC1026" s="44">
        <v>12396</v>
      </c>
      <c r="GD1026" s="44">
        <v>665423</v>
      </c>
      <c r="GE1026" s="44">
        <v>363275</v>
      </c>
      <c r="GF1026" s="44">
        <v>250338</v>
      </c>
      <c r="GG1026" s="44">
        <v>854620</v>
      </c>
      <c r="GH1026" s="44">
        <v>70524</v>
      </c>
      <c r="GI1026" s="44">
        <v>189131</v>
      </c>
      <c r="GJ1026" s="44">
        <v>140450</v>
      </c>
      <c r="GK1026" s="44">
        <v>2352024</v>
      </c>
      <c r="GL1026" s="44">
        <v>1068</v>
      </c>
      <c r="GM1026" s="44">
        <v>780204</v>
      </c>
      <c r="GN1026" s="44">
        <v>47772</v>
      </c>
      <c r="GO1026" s="44">
        <v>29460</v>
      </c>
      <c r="GP1026" s="44"/>
      <c r="GQ1026" s="44"/>
      <c r="GR1026" s="44">
        <v>274566</v>
      </c>
      <c r="GS1026" s="44">
        <v>2946155</v>
      </c>
      <c r="GT1026" s="44"/>
      <c r="GU1026" s="21">
        <v>20632</v>
      </c>
      <c r="GV1026" s="44"/>
      <c r="GW1026" s="44">
        <v>3657776</v>
      </c>
      <c r="GX1026" s="44">
        <v>120312</v>
      </c>
      <c r="GY1026" s="44">
        <v>6744875</v>
      </c>
      <c r="GZ1026" s="44">
        <v>3578985</v>
      </c>
      <c r="HA1026" s="44"/>
      <c r="HB1026" s="44">
        <v>171250</v>
      </c>
      <c r="HC1026" s="44">
        <v>2994640</v>
      </c>
      <c r="HD1026" s="44">
        <v>6744875</v>
      </c>
      <c r="HE1026" s="21"/>
      <c r="HF1026" s="21">
        <v>3621124</v>
      </c>
      <c r="HG1026" s="21"/>
      <c r="HH1026" s="21">
        <v>171250</v>
      </c>
      <c r="HI1026" s="21">
        <v>0</v>
      </c>
      <c r="HJ1026" s="44"/>
      <c r="HK1026" s="21"/>
      <c r="HL1026" s="21">
        <v>1063834</v>
      </c>
      <c r="HM1026" s="21">
        <v>1063834</v>
      </c>
      <c r="HN1026" s="21">
        <v>-1043202</v>
      </c>
      <c r="HO1026" s="21"/>
      <c r="HP1026" s="44"/>
      <c r="HQ1026" s="47"/>
      <c r="HR1026" s="47">
        <v>171250</v>
      </c>
      <c r="HS1026" s="47"/>
      <c r="HT1026" s="47" t="s">
        <v>2665</v>
      </c>
      <c r="HU1026" s="47">
        <v>751586.85</v>
      </c>
      <c r="HV1026" s="47">
        <v>2213</v>
      </c>
      <c r="HW1026" s="47">
        <v>0</v>
      </c>
      <c r="HX1026" s="47">
        <v>16596</v>
      </c>
      <c r="HY1026" s="47">
        <v>32275</v>
      </c>
      <c r="HZ1026" s="47">
        <v>96694</v>
      </c>
      <c r="IA1026" s="47">
        <v>0</v>
      </c>
      <c r="IB1026" s="47">
        <v>0</v>
      </c>
      <c r="IC1026" s="47">
        <v>2702</v>
      </c>
      <c r="ID1026"/>
      <c r="IE1026" s="47">
        <v>9952</v>
      </c>
      <c r="IF1026">
        <v>16169</v>
      </c>
      <c r="IG1026" s="47">
        <v>11049</v>
      </c>
      <c r="IH1026" s="47">
        <v>22563</v>
      </c>
      <c r="II1026">
        <v>2227</v>
      </c>
      <c r="IJ1026">
        <v>8709</v>
      </c>
      <c r="IK1026">
        <v>2797</v>
      </c>
      <c r="IL1026">
        <v>16443</v>
      </c>
      <c r="IM1026">
        <v>240389</v>
      </c>
      <c r="IN1026">
        <v>0</v>
      </c>
      <c r="IO1026">
        <v>35</v>
      </c>
      <c r="IP1026">
        <v>0</v>
      </c>
      <c r="IQ1026">
        <v>0</v>
      </c>
      <c r="IR1026">
        <v>0</v>
      </c>
      <c r="IS1026">
        <v>0</v>
      </c>
      <c r="IT1026">
        <v>35</v>
      </c>
      <c r="IU1026">
        <v>142530</v>
      </c>
      <c r="IV1026">
        <v>0</v>
      </c>
      <c r="IW1026">
        <v>886303</v>
      </c>
      <c r="IX1026">
        <v>964290</v>
      </c>
      <c r="IY1026">
        <v>2009802</v>
      </c>
      <c r="IZ1026">
        <v>0</v>
      </c>
      <c r="JA1026">
        <v>0</v>
      </c>
      <c r="JB1026">
        <v>85210</v>
      </c>
      <c r="JC1026"/>
      <c r="JD1026">
        <v>314884</v>
      </c>
      <c r="JE1026">
        <v>256238</v>
      </c>
      <c r="JF1026">
        <v>165057</v>
      </c>
      <c r="JG1026">
        <v>362567</v>
      </c>
      <c r="JH1026">
        <v>56637</v>
      </c>
      <c r="JI1026">
        <v>149262</v>
      </c>
      <c r="JJ1026">
        <v>105193</v>
      </c>
      <c r="JK1026">
        <v>426614</v>
      </c>
      <c r="JL1026">
        <v>5924587</v>
      </c>
      <c r="JM1026">
        <v>0</v>
      </c>
      <c r="JN1026">
        <v>1900</v>
      </c>
      <c r="JO1026">
        <v>0</v>
      </c>
      <c r="JP1026">
        <v>0</v>
      </c>
      <c r="JQ1026">
        <v>0</v>
      </c>
      <c r="JR1026">
        <v>0</v>
      </c>
      <c r="JS1026">
        <v>1900</v>
      </c>
      <c r="JT1026"/>
      <c r="JU1026"/>
      <c r="JV1026"/>
      <c r="JW1026"/>
      <c r="JX1026"/>
      <c r="JY1026"/>
      <c r="JZ1026"/>
      <c r="KA1026"/>
      <c r="KB1026"/>
      <c r="KC1026"/>
      <c r="KD1026"/>
      <c r="KE1026"/>
      <c r="KF1026">
        <v>140</v>
      </c>
      <c r="KG1026">
        <v>198</v>
      </c>
      <c r="KH1026">
        <v>107</v>
      </c>
      <c r="KI1026">
        <v>84</v>
      </c>
      <c r="KJ1026">
        <v>124</v>
      </c>
      <c r="KK1026">
        <v>64</v>
      </c>
      <c r="KL1026">
        <v>57</v>
      </c>
      <c r="KM1026">
        <v>88</v>
      </c>
      <c r="KN1026">
        <v>42</v>
      </c>
      <c r="KO1026">
        <v>1</v>
      </c>
      <c r="KP1026">
        <v>0</v>
      </c>
      <c r="KQ1026">
        <v>0</v>
      </c>
      <c r="KR1026">
        <v>0</v>
      </c>
      <c r="KS1026">
        <v>1</v>
      </c>
      <c r="KT1026">
        <v>0</v>
      </c>
      <c r="KU1026">
        <v>1</v>
      </c>
      <c r="KV1026">
        <v>0</v>
      </c>
      <c r="KW1026">
        <v>0</v>
      </c>
      <c r="KX1026">
        <v>0</v>
      </c>
      <c r="KY1026">
        <v>0</v>
      </c>
      <c r="KZ1026">
        <v>0</v>
      </c>
      <c r="LA1026">
        <v>0</v>
      </c>
      <c r="LB1026">
        <v>0</v>
      </c>
      <c r="LC1026">
        <v>0</v>
      </c>
      <c r="LD1026">
        <v>1</v>
      </c>
      <c r="LE1026">
        <v>0</v>
      </c>
      <c r="LF1026">
        <v>0</v>
      </c>
      <c r="LG1026">
        <v>0</v>
      </c>
      <c r="LH1026">
        <v>0</v>
      </c>
    </row>
    <row r="1027" spans="1:320" s="34" customFormat="1" ht="15" customHeight="1" x14ac:dyDescent="0.25">
      <c r="A1027" s="45">
        <v>206502207</v>
      </c>
      <c r="B1027" s="45" t="s">
        <v>7387</v>
      </c>
      <c r="C1027" s="46">
        <v>45292</v>
      </c>
      <c r="D1027" s="46">
        <v>45657</v>
      </c>
      <c r="E1027" s="47">
        <v>366</v>
      </c>
      <c r="F1027" s="45" t="s">
        <v>883</v>
      </c>
      <c r="G1027" s="45" t="s">
        <v>884</v>
      </c>
      <c r="H1027" s="45" t="s">
        <v>1635</v>
      </c>
      <c r="I1027" s="45" t="s">
        <v>886</v>
      </c>
      <c r="J1027" s="45" t="s">
        <v>887</v>
      </c>
      <c r="K1027" s="45" t="s">
        <v>1322</v>
      </c>
      <c r="L1027" s="45" t="s">
        <v>6536</v>
      </c>
      <c r="M1027" s="45" t="s">
        <v>7388</v>
      </c>
      <c r="N1027" s="45" t="s">
        <v>7389</v>
      </c>
      <c r="O1027" s="45" t="s">
        <v>7335</v>
      </c>
      <c r="P1027" s="45" t="s">
        <v>7390</v>
      </c>
      <c r="Q1027" s="45" t="s">
        <v>7391</v>
      </c>
      <c r="R1027" t="s">
        <v>7392</v>
      </c>
      <c r="S1027" s="45" t="s">
        <v>893</v>
      </c>
      <c r="T1027" t="s">
        <v>1818</v>
      </c>
      <c r="U1027" s="47">
        <v>194</v>
      </c>
      <c r="V1027" s="47">
        <v>194</v>
      </c>
      <c r="W1027" s="47" t="s">
        <v>913</v>
      </c>
      <c r="X1027" s="47">
        <v>71004</v>
      </c>
      <c r="Y1027" s="47">
        <v>57147</v>
      </c>
      <c r="Z1027" s="48">
        <v>80.48</v>
      </c>
      <c r="AA1027" s="44">
        <v>41</v>
      </c>
      <c r="AB1027" s="44">
        <v>39</v>
      </c>
      <c r="AC1027" s="44"/>
      <c r="AD1027" s="44"/>
      <c r="AE1027" s="44">
        <v>25128</v>
      </c>
      <c r="AF1027" s="44">
        <v>29006</v>
      </c>
      <c r="AG1027" s="44"/>
      <c r="AH1027" s="47"/>
      <c r="AI1027" s="47">
        <v>366</v>
      </c>
      <c r="AJ1027">
        <v>2647</v>
      </c>
      <c r="AK1027" t="s">
        <v>914</v>
      </c>
      <c r="AL1027">
        <v>32236</v>
      </c>
      <c r="AM1027"/>
      <c r="AN1027">
        <v>24911</v>
      </c>
      <c r="AO1027"/>
      <c r="AP1027"/>
      <c r="AQ1027"/>
      <c r="AR1027" s="44"/>
      <c r="AS1027" s="44"/>
      <c r="AT1027" s="44"/>
      <c r="AU1027" s="44">
        <v>23711625</v>
      </c>
      <c r="AV1027" s="44">
        <v>381400</v>
      </c>
      <c r="AW1027" s="44">
        <v>-6762885</v>
      </c>
      <c r="AX1027" s="44">
        <v>114993</v>
      </c>
      <c r="AY1027" s="44">
        <v>30970903</v>
      </c>
      <c r="AZ1027" s="21">
        <v>25065078</v>
      </c>
      <c r="BA1027" s="21">
        <v>5905825</v>
      </c>
      <c r="BB1027" s="44">
        <v>383218</v>
      </c>
      <c r="BC1027" s="44"/>
      <c r="BD1027" s="44"/>
      <c r="BE1027" s="44">
        <v>6289043</v>
      </c>
      <c r="BF1027" s="44"/>
      <c r="BG1027" s="44"/>
      <c r="BH1027" s="44">
        <v>10426020</v>
      </c>
      <c r="BI1027" s="21">
        <v>12037490</v>
      </c>
      <c r="BJ1027" s="21"/>
      <c r="BK1027" s="21"/>
      <c r="BL1027" s="21">
        <v>149610</v>
      </c>
      <c r="BM1027" s="21">
        <v>1098505</v>
      </c>
      <c r="BN1027" s="21">
        <v>13375660</v>
      </c>
      <c r="BO1027" s="21"/>
      <c r="BP1027" s="21">
        <v>10335965</v>
      </c>
      <c r="BQ1027" s="44"/>
      <c r="BR1027" s="21"/>
      <c r="BS1027" s="44"/>
      <c r="BT1027" s="21"/>
      <c r="BU1027" s="44"/>
      <c r="BV1027" s="21"/>
      <c r="BW1027" s="44"/>
      <c r="BX1027" s="21"/>
      <c r="BY1027" s="21"/>
      <c r="BZ1027" s="21"/>
      <c r="CA1027" s="44">
        <v>60759</v>
      </c>
      <c r="CB1027" s="44"/>
      <c r="CC1027" s="44">
        <v>54986</v>
      </c>
      <c r="CD1027" s="44"/>
      <c r="CE1027" s="44"/>
      <c r="CF1027" s="44"/>
      <c r="CG1027" s="44"/>
      <c r="CH1027" s="44"/>
      <c r="CI1027" s="21">
        <v>4693</v>
      </c>
      <c r="CJ1027" s="44"/>
      <c r="CK1027" s="21">
        <v>260962</v>
      </c>
      <c r="CL1027" s="44"/>
      <c r="CM1027" s="44">
        <v>6936</v>
      </c>
      <c r="CN1027" s="44">
        <v>0</v>
      </c>
      <c r="CO1027" s="44">
        <v>29240</v>
      </c>
      <c r="CP1027" s="44">
        <v>0</v>
      </c>
      <c r="CQ1027" s="21">
        <v>0</v>
      </c>
      <c r="CR1027" s="44">
        <v>7175</v>
      </c>
      <c r="CS1027" s="44">
        <v>268612</v>
      </c>
      <c r="CT1027" s="44">
        <v>41660</v>
      </c>
      <c r="CU1027" s="44"/>
      <c r="CV1027" s="44">
        <v>27777</v>
      </c>
      <c r="CW1027" s="21"/>
      <c r="CX1027" s="21"/>
      <c r="CY1027" s="21"/>
      <c r="CZ1027" s="21"/>
      <c r="DA1027" s="21"/>
      <c r="DB1027" s="21"/>
      <c r="DC1027" s="21"/>
      <c r="DD1027" s="21"/>
      <c r="DE1027" s="44"/>
      <c r="DF1027" s="21"/>
      <c r="DG1027" s="44"/>
      <c r="DH1027" s="21"/>
      <c r="DI1027" s="44"/>
      <c r="DJ1027" s="44"/>
      <c r="DK1027" s="44"/>
      <c r="DL1027" s="44"/>
      <c r="DM1027" s="21"/>
      <c r="DN1027" s="44"/>
      <c r="DO1027" s="44"/>
      <c r="DP1027" s="44"/>
      <c r="DQ1027" s="44"/>
      <c r="DR1027" s="44"/>
      <c r="DS1027" s="44"/>
      <c r="DT1027" s="44"/>
      <c r="DU1027" s="44"/>
      <c r="DV1027" s="44"/>
      <c r="DW1027" s="44"/>
      <c r="DX1027" s="44"/>
      <c r="DY1027" s="44"/>
      <c r="DZ1027" s="44"/>
      <c r="EA1027" s="44"/>
      <c r="EB1027" s="21"/>
      <c r="EC1027" s="44"/>
      <c r="ED1027" s="44"/>
      <c r="EE1027" s="21"/>
      <c r="EF1027" s="44"/>
      <c r="EG1027" s="21">
        <v>-7043894</v>
      </c>
      <c r="EH1027" s="44"/>
      <c r="EI1027" s="21">
        <v>417989</v>
      </c>
      <c r="EJ1027" s="44"/>
      <c r="EK1027" s="44"/>
      <c r="EL1027" s="21"/>
      <c r="EM1027" s="44"/>
      <c r="EN1027" s="44"/>
      <c r="EO1027" s="44">
        <v>-136980</v>
      </c>
      <c r="EP1027" s="21"/>
      <c r="EQ1027" s="21"/>
      <c r="ER1027" s="21"/>
      <c r="ES1027" s="21"/>
      <c r="ET1027" s="44"/>
      <c r="EU1027" s="21"/>
      <c r="EV1027" s="44"/>
      <c r="EW1027" s="21"/>
      <c r="EX1027" s="44"/>
      <c r="EY1027" s="44"/>
      <c r="EZ1027" s="21"/>
      <c r="FA1027" s="21"/>
      <c r="FB1027" s="44"/>
      <c r="FC1027" s="44"/>
      <c r="FD1027" s="21"/>
      <c r="FE1027" s="112"/>
      <c r="FF1027" s="44"/>
      <c r="FG1027" s="44">
        <v>12108274</v>
      </c>
      <c r="FH1027" s="44">
        <v>4988507</v>
      </c>
      <c r="FI1027" s="44">
        <v>7968297</v>
      </c>
      <c r="FJ1027" s="44">
        <v>340811</v>
      </c>
      <c r="FK1027" s="44">
        <v>8539406</v>
      </c>
      <c r="FL1027" s="44"/>
      <c r="FM1027" s="44">
        <v>3316856</v>
      </c>
      <c r="FN1027" s="44"/>
      <c r="FO1027" s="44"/>
      <c r="FP1027" s="44"/>
      <c r="FQ1027" s="44"/>
      <c r="FR1027" s="44"/>
      <c r="FS1027" s="44"/>
      <c r="FT1027" s="44">
        <v>32933</v>
      </c>
      <c r="FU1027" s="44"/>
      <c r="FV1027" s="21">
        <v>28160</v>
      </c>
      <c r="FW1027" s="44"/>
      <c r="FX1027" s="44"/>
      <c r="FY1027" s="44">
        <v>7000</v>
      </c>
      <c r="FZ1027" s="44">
        <v>281474</v>
      </c>
      <c r="GA1027" s="44">
        <v>39835</v>
      </c>
      <c r="GB1027" s="44"/>
      <c r="GC1027" s="44">
        <v>370735</v>
      </c>
      <c r="GD1027" s="44">
        <v>939332</v>
      </c>
      <c r="GE1027" s="44">
        <v>1339542</v>
      </c>
      <c r="GF1027" s="44">
        <v>242759</v>
      </c>
      <c r="GG1027" s="44">
        <v>2422725</v>
      </c>
      <c r="GH1027" s="44">
        <v>311884</v>
      </c>
      <c r="GI1027" s="44">
        <v>996742</v>
      </c>
      <c r="GJ1027" s="44">
        <v>140764</v>
      </c>
      <c r="GK1027" s="44">
        <v>4822528</v>
      </c>
      <c r="GL1027" s="44">
        <v>253248</v>
      </c>
      <c r="GM1027" s="44">
        <v>796032</v>
      </c>
      <c r="GN1027" s="44">
        <v>62426</v>
      </c>
      <c r="GO1027" s="44">
        <v>36562</v>
      </c>
      <c r="GP1027" s="44">
        <v>30647</v>
      </c>
      <c r="GQ1027" s="44">
        <v>31002</v>
      </c>
      <c r="GR1027" s="44">
        <v>22486</v>
      </c>
      <c r="GS1027" s="44">
        <v>5385156</v>
      </c>
      <c r="GT1027" s="44"/>
      <c r="GU1027" s="21">
        <v>1516523</v>
      </c>
      <c r="GV1027" s="44"/>
      <c r="GW1027" s="44"/>
      <c r="GX1027" s="44"/>
      <c r="GY1027" s="44">
        <v>6901679</v>
      </c>
      <c r="GZ1027" s="44">
        <v>2444319</v>
      </c>
      <c r="HA1027" s="44"/>
      <c r="HB1027" s="44">
        <v>306196</v>
      </c>
      <c r="HC1027" s="44">
        <v>4151164</v>
      </c>
      <c r="HD1027" s="44">
        <v>6901679</v>
      </c>
      <c r="HE1027" s="21"/>
      <c r="HF1027" s="21"/>
      <c r="HG1027" s="21">
        <v>382197</v>
      </c>
      <c r="HH1027" s="21">
        <v>345263</v>
      </c>
      <c r="HI1027" s="21">
        <v>0</v>
      </c>
      <c r="HJ1027" s="44"/>
      <c r="HK1027" s="21">
        <v>3391864</v>
      </c>
      <c r="HL1027" s="21">
        <v>1680008</v>
      </c>
      <c r="HM1027" s="21">
        <v>5071872</v>
      </c>
      <c r="HN1027" s="21">
        <v>-3555349</v>
      </c>
      <c r="HO1027" s="21"/>
      <c r="HP1027" s="44"/>
      <c r="HQ1027" s="47"/>
      <c r="HR1027" s="47">
        <v>345263</v>
      </c>
      <c r="HS1027" s="47">
        <v>-39067</v>
      </c>
      <c r="HT1027" s="47">
        <v>0</v>
      </c>
      <c r="HU1027" s="47">
        <v>0</v>
      </c>
      <c r="HV1027" s="47">
        <v>5238</v>
      </c>
      <c r="HW1027" s="47">
        <v>0</v>
      </c>
      <c r="HX1027" s="47">
        <v>11502</v>
      </c>
      <c r="HY1027" s="47">
        <v>70280</v>
      </c>
      <c r="HZ1027" s="47">
        <v>152993</v>
      </c>
      <c r="IA1027" s="47">
        <v>0</v>
      </c>
      <c r="IB1027" s="47">
        <v>17932</v>
      </c>
      <c r="IC1027" s="47">
        <v>0</v>
      </c>
      <c r="ID1027">
        <v>8267</v>
      </c>
      <c r="IE1027" s="47">
        <v>6974</v>
      </c>
      <c r="IF1027">
        <v>36944</v>
      </c>
      <c r="IG1027" s="47">
        <v>5184</v>
      </c>
      <c r="IH1027" s="47">
        <v>48157</v>
      </c>
      <c r="II1027">
        <v>7001</v>
      </c>
      <c r="IJ1027">
        <v>29733</v>
      </c>
      <c r="IK1027">
        <v>1831</v>
      </c>
      <c r="IL1027">
        <v>19443</v>
      </c>
      <c r="IM1027">
        <v>421479</v>
      </c>
      <c r="IN1027">
        <v>0</v>
      </c>
      <c r="IO1027">
        <v>0</v>
      </c>
      <c r="IP1027">
        <v>0</v>
      </c>
      <c r="IQ1027">
        <v>0</v>
      </c>
      <c r="IR1027">
        <v>0</v>
      </c>
      <c r="IS1027">
        <v>0</v>
      </c>
      <c r="IT1027">
        <v>0</v>
      </c>
      <c r="IU1027">
        <v>362477</v>
      </c>
      <c r="IV1027">
        <v>0</v>
      </c>
      <c r="IW1027">
        <v>697797</v>
      </c>
      <c r="IX1027">
        <v>2756555</v>
      </c>
      <c r="IY1027">
        <v>3553511</v>
      </c>
      <c r="IZ1027">
        <v>0</v>
      </c>
      <c r="JA1027">
        <v>456456</v>
      </c>
      <c r="JB1027">
        <v>0</v>
      </c>
      <c r="JC1027">
        <v>240584</v>
      </c>
      <c r="JD1027">
        <v>189915</v>
      </c>
      <c r="JE1027">
        <v>836788</v>
      </c>
      <c r="JF1027">
        <v>128111</v>
      </c>
      <c r="JG1027">
        <v>1090123</v>
      </c>
      <c r="JH1027">
        <v>219013</v>
      </c>
      <c r="JI1027">
        <v>685438</v>
      </c>
      <c r="JJ1027">
        <v>96243</v>
      </c>
      <c r="JK1027">
        <v>795263</v>
      </c>
      <c r="JL1027">
        <v>12108274</v>
      </c>
      <c r="JM1027">
        <v>0</v>
      </c>
      <c r="JN1027">
        <v>0</v>
      </c>
      <c r="JO1027">
        <v>0</v>
      </c>
      <c r="JP1027">
        <v>0</v>
      </c>
      <c r="JQ1027">
        <v>0</v>
      </c>
      <c r="JR1027">
        <v>0</v>
      </c>
      <c r="JS1027">
        <v>0</v>
      </c>
      <c r="JT1027"/>
      <c r="JU1027"/>
      <c r="JV1027"/>
      <c r="JW1027"/>
      <c r="JX1027"/>
      <c r="JY1027">
        <v>8267</v>
      </c>
      <c r="JZ1027"/>
      <c r="KA1027"/>
      <c r="KB1027"/>
      <c r="KC1027"/>
      <c r="KD1027"/>
      <c r="KE1027">
        <v>240584</v>
      </c>
      <c r="KF1027">
        <v>220</v>
      </c>
      <c r="KG1027">
        <v>250</v>
      </c>
      <c r="KH1027">
        <v>185</v>
      </c>
      <c r="KI1027">
        <v>139</v>
      </c>
      <c r="KJ1027">
        <v>165</v>
      </c>
      <c r="KK1027">
        <v>113</v>
      </c>
      <c r="KL1027">
        <v>84</v>
      </c>
      <c r="KM1027">
        <v>97</v>
      </c>
      <c r="KN1027">
        <v>66</v>
      </c>
      <c r="KO1027">
        <v>1</v>
      </c>
      <c r="KP1027">
        <v>0</v>
      </c>
      <c r="KQ1027">
        <v>0</v>
      </c>
      <c r="KR1027">
        <v>0</v>
      </c>
      <c r="KS1027">
        <v>0</v>
      </c>
      <c r="KT1027">
        <v>1</v>
      </c>
      <c r="KU1027">
        <v>1</v>
      </c>
      <c r="KV1027">
        <v>0</v>
      </c>
      <c r="KW1027">
        <v>1</v>
      </c>
      <c r="KX1027">
        <v>0</v>
      </c>
      <c r="KY1027">
        <v>0</v>
      </c>
      <c r="KZ1027">
        <v>0</v>
      </c>
      <c r="LA1027">
        <v>0</v>
      </c>
      <c r="LB1027">
        <v>0</v>
      </c>
      <c r="LC1027">
        <v>0</v>
      </c>
      <c r="LD1027">
        <v>1</v>
      </c>
      <c r="LE1027">
        <v>0</v>
      </c>
      <c r="LF1027">
        <v>0</v>
      </c>
      <c r="LG1027">
        <v>0</v>
      </c>
      <c r="LH1027">
        <v>0</v>
      </c>
    </row>
    <row r="1028" spans="1:320" s="34" customFormat="1" ht="15" customHeight="1" x14ac:dyDescent="0.25">
      <c r="A1028" s="45">
        <v>206502269</v>
      </c>
      <c r="B1028" s="45" t="s">
        <v>7393</v>
      </c>
      <c r="C1028" s="46">
        <v>45292</v>
      </c>
      <c r="D1028" s="46">
        <v>45657</v>
      </c>
      <c r="E1028" s="47">
        <v>366</v>
      </c>
      <c r="F1028" s="45" t="s">
        <v>883</v>
      </c>
      <c r="G1028" s="45" t="s">
        <v>884</v>
      </c>
      <c r="H1028" s="45" t="s">
        <v>1635</v>
      </c>
      <c r="I1028" s="45" t="s">
        <v>886</v>
      </c>
      <c r="J1028" s="45" t="s">
        <v>887</v>
      </c>
      <c r="K1028" s="45" t="s">
        <v>1322</v>
      </c>
      <c r="L1028" s="45" t="s">
        <v>6536</v>
      </c>
      <c r="M1028" s="45" t="s">
        <v>7394</v>
      </c>
      <c r="N1028" s="45" t="s">
        <v>7395</v>
      </c>
      <c r="O1028" s="45" t="s">
        <v>7396</v>
      </c>
      <c r="P1028" s="45" t="s">
        <v>7397</v>
      </c>
      <c r="Q1028" s="45" t="s">
        <v>7398</v>
      </c>
      <c r="R1028" t="s">
        <v>7381</v>
      </c>
      <c r="S1028" s="45" t="s">
        <v>893</v>
      </c>
      <c r="T1028" t="s">
        <v>2448</v>
      </c>
      <c r="U1028" s="47">
        <v>46</v>
      </c>
      <c r="V1028" s="47">
        <v>46</v>
      </c>
      <c r="W1028" s="47" t="s">
        <v>1728</v>
      </c>
      <c r="X1028" s="47">
        <v>16836</v>
      </c>
      <c r="Y1028" s="47">
        <v>14475</v>
      </c>
      <c r="Z1028" s="48">
        <v>197.91</v>
      </c>
      <c r="AA1028" s="44">
        <v>49</v>
      </c>
      <c r="AB1028" s="44">
        <v>31</v>
      </c>
      <c r="AC1028" s="44">
        <v>786</v>
      </c>
      <c r="AD1028" s="44">
        <v>93</v>
      </c>
      <c r="AE1028" s="44">
        <v>391</v>
      </c>
      <c r="AF1028" s="44">
        <v>11034</v>
      </c>
      <c r="AG1028" s="44"/>
      <c r="AH1028" s="47">
        <v>16</v>
      </c>
      <c r="AI1028" s="47"/>
      <c r="AJ1028">
        <v>2155</v>
      </c>
      <c r="AK1028" t="s">
        <v>895</v>
      </c>
      <c r="AL1028">
        <v>14475</v>
      </c>
      <c r="AM1028"/>
      <c r="AN1028"/>
      <c r="AO1028"/>
      <c r="AP1028"/>
      <c r="AQ1028"/>
      <c r="AR1028" s="44"/>
      <c r="AS1028" s="44"/>
      <c r="AT1028" s="44"/>
      <c r="AU1028" s="44">
        <v>6151875</v>
      </c>
      <c r="AV1028" s="44">
        <v>301090</v>
      </c>
      <c r="AW1028" s="44">
        <v>2192874</v>
      </c>
      <c r="AX1028" s="44">
        <v>17007</v>
      </c>
      <c r="AY1028" s="44">
        <v>4277098</v>
      </c>
      <c r="AZ1028" s="21">
        <v>4751810</v>
      </c>
      <c r="BA1028" s="21">
        <v>-474712</v>
      </c>
      <c r="BB1028" s="44"/>
      <c r="BC1028" s="44"/>
      <c r="BD1028" s="44"/>
      <c r="BE1028" s="44">
        <v>-474712</v>
      </c>
      <c r="BF1028" s="44">
        <v>334050</v>
      </c>
      <c r="BG1028" s="44">
        <v>39525</v>
      </c>
      <c r="BH1028" s="44">
        <v>166175</v>
      </c>
      <c r="BI1028" s="21">
        <v>4689450</v>
      </c>
      <c r="BJ1028" s="21"/>
      <c r="BK1028" s="21">
        <v>6800</v>
      </c>
      <c r="BL1028" s="21"/>
      <c r="BM1028" s="21">
        <v>915875</v>
      </c>
      <c r="BN1028" s="21">
        <v>6151875</v>
      </c>
      <c r="BO1028" s="21"/>
      <c r="BP1028" s="21"/>
      <c r="BQ1028" s="44"/>
      <c r="BR1028" s="21"/>
      <c r="BS1028" s="44"/>
      <c r="BT1028" s="21"/>
      <c r="BU1028" s="44"/>
      <c r="BV1028" s="21"/>
      <c r="BW1028" s="44">
        <v>272796</v>
      </c>
      <c r="BX1028" s="21"/>
      <c r="BY1028" s="21">
        <v>18334</v>
      </c>
      <c r="BZ1028" s="21"/>
      <c r="CA1028" s="44"/>
      <c r="CB1028" s="44"/>
      <c r="CC1028" s="44">
        <v>6806</v>
      </c>
      <c r="CD1028" s="44"/>
      <c r="CE1028" s="44"/>
      <c r="CF1028" s="44"/>
      <c r="CG1028" s="44">
        <v>3154</v>
      </c>
      <c r="CH1028" s="44"/>
      <c r="CI1028" s="21"/>
      <c r="CJ1028" s="44"/>
      <c r="CK1028" s="21"/>
      <c r="CL1028" s="44"/>
      <c r="CM1028" s="44">
        <v>4872</v>
      </c>
      <c r="CN1028" s="44">
        <v>0</v>
      </c>
      <c r="CO1028" s="44">
        <v>122472</v>
      </c>
      <c r="CP1028" s="44">
        <v>0</v>
      </c>
      <c r="CQ1028" s="21">
        <v>133153</v>
      </c>
      <c r="CR1028" s="44">
        <v>21200</v>
      </c>
      <c r="CS1028" s="44">
        <v>16494</v>
      </c>
      <c r="CT1028" s="44">
        <v>2849</v>
      </c>
      <c r="CU1028" s="44"/>
      <c r="CV1028" s="44">
        <v>50</v>
      </c>
      <c r="CW1028" s="21"/>
      <c r="CX1028" s="21"/>
      <c r="CY1028" s="21"/>
      <c r="CZ1028" s="21"/>
      <c r="DA1028" s="21"/>
      <c r="DB1028" s="21"/>
      <c r="DC1028" s="21"/>
      <c r="DD1028" s="21"/>
      <c r="DE1028" s="44"/>
      <c r="DF1028" s="21"/>
      <c r="DG1028" s="44"/>
      <c r="DH1028" s="21"/>
      <c r="DI1028" s="44"/>
      <c r="DJ1028" s="44"/>
      <c r="DK1028" s="44"/>
      <c r="DL1028" s="44"/>
      <c r="DM1028" s="21"/>
      <c r="DN1028" s="44"/>
      <c r="DO1028" s="44"/>
      <c r="DP1028" s="44"/>
      <c r="DQ1028" s="44"/>
      <c r="DR1028" s="44"/>
      <c r="DS1028" s="44"/>
      <c r="DT1028" s="44"/>
      <c r="DU1028" s="44"/>
      <c r="DV1028" s="44"/>
      <c r="DW1028" s="44"/>
      <c r="DX1028" s="44"/>
      <c r="DY1028" s="44"/>
      <c r="DZ1028" s="44"/>
      <c r="EA1028" s="44"/>
      <c r="EB1028" s="21"/>
      <c r="EC1028" s="44">
        <v>-99270</v>
      </c>
      <c r="ED1028" s="44"/>
      <c r="EE1028" s="21">
        <v>-14715</v>
      </c>
      <c r="EF1028" s="44"/>
      <c r="EG1028" s="21">
        <v>63940</v>
      </c>
      <c r="EH1028" s="44"/>
      <c r="EI1028" s="21">
        <v>1890801</v>
      </c>
      <c r="EJ1028" s="44"/>
      <c r="EK1028" s="44"/>
      <c r="EL1028" s="21"/>
      <c r="EM1028" s="44">
        <v>-2532</v>
      </c>
      <c r="EN1028" s="44"/>
      <c r="EO1028" s="44"/>
      <c r="EP1028" s="21"/>
      <c r="EQ1028" s="21"/>
      <c r="ER1028" s="21"/>
      <c r="ES1028" s="21"/>
      <c r="ET1028" s="44"/>
      <c r="EU1028" s="21"/>
      <c r="EV1028" s="44"/>
      <c r="EW1028" s="21"/>
      <c r="EX1028" s="44"/>
      <c r="EY1028" s="44"/>
      <c r="EZ1028" s="21"/>
      <c r="FA1028" s="21"/>
      <c r="FB1028" s="44"/>
      <c r="FC1028" s="44"/>
      <c r="FD1028" s="21"/>
      <c r="FE1028" s="112">
        <v>354650</v>
      </c>
      <c r="FF1028" s="44"/>
      <c r="FG1028" s="44">
        <v>2420883</v>
      </c>
      <c r="FH1028" s="44">
        <v>614415</v>
      </c>
      <c r="FI1028" s="44">
        <v>1716512</v>
      </c>
      <c r="FJ1028" s="44">
        <v>230215</v>
      </c>
      <c r="FK1028" s="44">
        <v>2214881</v>
      </c>
      <c r="FL1028" s="44"/>
      <c r="FM1028" s="44"/>
      <c r="FN1028" s="44"/>
      <c r="FO1028" s="44"/>
      <c r="FP1028" s="44"/>
      <c r="FQ1028" s="44"/>
      <c r="FR1028" s="44"/>
      <c r="FS1028" s="44"/>
      <c r="FT1028" s="44">
        <v>24</v>
      </c>
      <c r="FU1028" s="44">
        <v>13891</v>
      </c>
      <c r="FV1028" s="21">
        <v>49045</v>
      </c>
      <c r="FW1028" s="44"/>
      <c r="FX1028" s="44">
        <v>52158</v>
      </c>
      <c r="FY1028" s="44">
        <v>5054</v>
      </c>
      <c r="FZ1028" s="44">
        <v>17395</v>
      </c>
      <c r="GA1028" s="44">
        <v>2746</v>
      </c>
      <c r="GB1028" s="44"/>
      <c r="GC1028" s="44">
        <v>6264</v>
      </c>
      <c r="GD1028" s="44">
        <v>114093</v>
      </c>
      <c r="GE1028" s="44">
        <v>126979</v>
      </c>
      <c r="GF1028" s="44">
        <v>8820</v>
      </c>
      <c r="GG1028" s="44">
        <v>471086</v>
      </c>
      <c r="GH1028" s="44">
        <v>15755</v>
      </c>
      <c r="GI1028" s="44">
        <v>95409</v>
      </c>
      <c r="GJ1028" s="44">
        <v>49915</v>
      </c>
      <c r="GK1028" s="44">
        <v>1092702</v>
      </c>
      <c r="GL1028" s="44">
        <v>8712</v>
      </c>
      <c r="GM1028" s="44">
        <v>362508</v>
      </c>
      <c r="GN1028" s="44">
        <v>17327</v>
      </c>
      <c r="GO1028" s="44">
        <v>14155</v>
      </c>
      <c r="GP1028" s="44"/>
      <c r="GQ1028" s="44"/>
      <c r="GR1028" s="44">
        <v>12891</v>
      </c>
      <c r="GS1028" s="44">
        <v>980590</v>
      </c>
      <c r="GT1028" s="44"/>
      <c r="GU1028" s="21"/>
      <c r="GV1028" s="44"/>
      <c r="GW1028" s="44">
        <v>217367</v>
      </c>
      <c r="GX1028" s="44">
        <v>47191</v>
      </c>
      <c r="GY1028" s="44">
        <v>1245148</v>
      </c>
      <c r="GZ1028" s="44">
        <v>2271460</v>
      </c>
      <c r="HA1028" s="44"/>
      <c r="HB1028" s="44">
        <v>420682</v>
      </c>
      <c r="HC1028" s="44">
        <v>-1446994</v>
      </c>
      <c r="HD1028" s="44">
        <v>1245148</v>
      </c>
      <c r="HE1028" s="21"/>
      <c r="HF1028" s="21">
        <v>200000</v>
      </c>
      <c r="HG1028" s="21">
        <v>575716</v>
      </c>
      <c r="HH1028" s="21">
        <v>420682</v>
      </c>
      <c r="HI1028" s="21">
        <v>0</v>
      </c>
      <c r="HJ1028" s="44"/>
      <c r="HK1028" s="21"/>
      <c r="HL1028" s="21">
        <v>1160940</v>
      </c>
      <c r="HM1028" s="21">
        <v>1160940</v>
      </c>
      <c r="HN1028" s="21">
        <v>-1160940</v>
      </c>
      <c r="HO1028" s="21"/>
      <c r="HP1028" s="44"/>
      <c r="HQ1028" s="47"/>
      <c r="HR1028" s="47">
        <v>420682</v>
      </c>
      <c r="HS1028" s="47"/>
      <c r="HT1028" s="47" t="s">
        <v>2436</v>
      </c>
      <c r="HU1028" s="47">
        <v>249860.6</v>
      </c>
      <c r="HV1028" s="47">
        <v>2292</v>
      </c>
      <c r="HW1028" s="47">
        <v>0</v>
      </c>
      <c r="HX1028" s="47">
        <v>3010</v>
      </c>
      <c r="HY1028" s="47">
        <v>17407</v>
      </c>
      <c r="HZ1028" s="47">
        <v>46762</v>
      </c>
      <c r="IA1028" s="47">
        <v>0</v>
      </c>
      <c r="IB1028" s="47">
        <v>0</v>
      </c>
      <c r="IC1028" s="47">
        <v>2800</v>
      </c>
      <c r="ID1028"/>
      <c r="IE1028" s="47"/>
      <c r="IF1028">
        <v>5658</v>
      </c>
      <c r="IG1028" s="47"/>
      <c r="IH1028" s="47">
        <v>14097</v>
      </c>
      <c r="II1028">
        <v>457</v>
      </c>
      <c r="IJ1028">
        <v>4410</v>
      </c>
      <c r="IK1028">
        <v>1399</v>
      </c>
      <c r="IL1028">
        <v>13020</v>
      </c>
      <c r="IM1028">
        <v>111312</v>
      </c>
      <c r="IN1028">
        <v>0</v>
      </c>
      <c r="IO1028">
        <v>15</v>
      </c>
      <c r="IP1028">
        <v>0</v>
      </c>
      <c r="IQ1028">
        <v>0</v>
      </c>
      <c r="IR1028">
        <v>0</v>
      </c>
      <c r="IS1028">
        <v>0</v>
      </c>
      <c r="IT1028">
        <v>15</v>
      </c>
      <c r="IU1028">
        <v>123467</v>
      </c>
      <c r="IV1028">
        <v>0</v>
      </c>
      <c r="IW1028">
        <v>116714</v>
      </c>
      <c r="IX1028">
        <v>485982</v>
      </c>
      <c r="IY1028">
        <v>887901</v>
      </c>
      <c r="IZ1028">
        <v>0</v>
      </c>
      <c r="JA1028">
        <v>0</v>
      </c>
      <c r="JB1028">
        <v>75032</v>
      </c>
      <c r="JC1028"/>
      <c r="JD1028"/>
      <c r="JE1028">
        <v>83448</v>
      </c>
      <c r="JF1028"/>
      <c r="JG1028">
        <v>240117</v>
      </c>
      <c r="JH1028">
        <v>11625</v>
      </c>
      <c r="JI1028">
        <v>75519</v>
      </c>
      <c r="JJ1028">
        <v>38489</v>
      </c>
      <c r="JK1028">
        <v>282589</v>
      </c>
      <c r="JL1028">
        <v>2420883</v>
      </c>
      <c r="JM1028">
        <v>0</v>
      </c>
      <c r="JN1028">
        <v>825</v>
      </c>
      <c r="JO1028">
        <v>0</v>
      </c>
      <c r="JP1028">
        <v>0</v>
      </c>
      <c r="JQ1028">
        <v>0</v>
      </c>
      <c r="JR1028">
        <v>0</v>
      </c>
      <c r="JS1028">
        <v>825</v>
      </c>
      <c r="JT1028"/>
      <c r="JU1028"/>
      <c r="JV1028"/>
      <c r="JW1028"/>
      <c r="JX1028"/>
      <c r="JY1028"/>
      <c r="JZ1028"/>
      <c r="KA1028"/>
      <c r="KB1028"/>
      <c r="KC1028"/>
      <c r="KD1028"/>
      <c r="KE1028"/>
      <c r="KF1028">
        <v>65</v>
      </c>
      <c r="KG1028">
        <v>79</v>
      </c>
      <c r="KH1028">
        <v>58</v>
      </c>
      <c r="KI1028">
        <v>40</v>
      </c>
      <c r="KJ1028">
        <v>50</v>
      </c>
      <c r="KK1028">
        <v>35</v>
      </c>
      <c r="KL1028">
        <v>24</v>
      </c>
      <c r="KM1028">
        <v>30</v>
      </c>
      <c r="KN1028">
        <v>21</v>
      </c>
      <c r="KO1028">
        <v>1</v>
      </c>
      <c r="KP1028">
        <v>0</v>
      </c>
      <c r="KQ1028">
        <v>0</v>
      </c>
      <c r="KR1028">
        <v>1</v>
      </c>
      <c r="KS1028">
        <v>0</v>
      </c>
      <c r="KT1028">
        <v>0</v>
      </c>
      <c r="KU1028">
        <v>1</v>
      </c>
      <c r="KV1028">
        <v>0</v>
      </c>
      <c r="KW1028">
        <v>0</v>
      </c>
      <c r="KX1028">
        <v>0</v>
      </c>
      <c r="KY1028">
        <v>0</v>
      </c>
      <c r="KZ1028">
        <v>0</v>
      </c>
      <c r="LA1028">
        <v>0</v>
      </c>
      <c r="LB1028">
        <v>0</v>
      </c>
      <c r="LC1028">
        <v>0</v>
      </c>
      <c r="LD1028">
        <v>1</v>
      </c>
      <c r="LE1028">
        <v>0</v>
      </c>
      <c r="LF1028">
        <v>0</v>
      </c>
      <c r="LG1028">
        <v>0</v>
      </c>
      <c r="LH1028">
        <v>0</v>
      </c>
    </row>
    <row r="1029" spans="1:320" s="34" customFormat="1" ht="15" customHeight="1" x14ac:dyDescent="0.25">
      <c r="A1029" s="45">
        <v>206502364</v>
      </c>
      <c r="B1029" s="45" t="s">
        <v>7399</v>
      </c>
      <c r="C1029" s="46">
        <v>45292</v>
      </c>
      <c r="D1029" s="46">
        <v>45657</v>
      </c>
      <c r="E1029" s="47">
        <v>366</v>
      </c>
      <c r="F1029" s="45" t="s">
        <v>883</v>
      </c>
      <c r="G1029" s="45" t="s">
        <v>884</v>
      </c>
      <c r="H1029" s="45" t="s">
        <v>1635</v>
      </c>
      <c r="I1029" s="45" t="s">
        <v>886</v>
      </c>
      <c r="J1029" s="45" t="s">
        <v>887</v>
      </c>
      <c r="K1029" s="45" t="s">
        <v>1322</v>
      </c>
      <c r="L1029" s="45" t="s">
        <v>6536</v>
      </c>
      <c r="M1029" s="45" t="s">
        <v>7400</v>
      </c>
      <c r="N1029" s="45" t="s">
        <v>7401</v>
      </c>
      <c r="O1029" s="45" t="s">
        <v>7335</v>
      </c>
      <c r="P1029" s="45" t="s">
        <v>7342</v>
      </c>
      <c r="Q1029" s="45" t="s">
        <v>7402</v>
      </c>
      <c r="R1029" t="s">
        <v>7403</v>
      </c>
      <c r="S1029" s="45" t="s">
        <v>893</v>
      </c>
      <c r="T1029" t="s">
        <v>1970</v>
      </c>
      <c r="U1029" s="47">
        <v>180</v>
      </c>
      <c r="V1029" s="47">
        <v>180</v>
      </c>
      <c r="W1029" s="47" t="s">
        <v>913</v>
      </c>
      <c r="X1029" s="47">
        <v>65880</v>
      </c>
      <c r="Y1029" s="47">
        <v>58985</v>
      </c>
      <c r="Z1029" s="48">
        <v>207.4</v>
      </c>
      <c r="AA1029" s="44">
        <v>1040</v>
      </c>
      <c r="AB1029" s="44">
        <v>1037</v>
      </c>
      <c r="AC1029" s="44">
        <v>5031</v>
      </c>
      <c r="AD1029" s="44">
        <v>12862</v>
      </c>
      <c r="AE1029" s="44">
        <v>5429</v>
      </c>
      <c r="AF1029" s="44">
        <v>30973</v>
      </c>
      <c r="AG1029" s="44"/>
      <c r="AH1029" s="47"/>
      <c r="AI1029" s="47">
        <v>16</v>
      </c>
      <c r="AJ1029">
        <v>4674</v>
      </c>
      <c r="AK1029" t="s">
        <v>895</v>
      </c>
      <c r="AL1029">
        <v>58985</v>
      </c>
      <c r="AM1029"/>
      <c r="AN1029"/>
      <c r="AO1029"/>
      <c r="AP1029"/>
      <c r="AQ1029"/>
      <c r="AR1029" s="44"/>
      <c r="AS1029" s="44"/>
      <c r="AT1029" s="44"/>
      <c r="AU1029" s="44">
        <v>22306714</v>
      </c>
      <c r="AV1029" s="44">
        <v>8276400</v>
      </c>
      <c r="AW1029" s="44">
        <v>2486625</v>
      </c>
      <c r="AX1029" s="44">
        <v>15363</v>
      </c>
      <c r="AY1029" s="44">
        <v>28111852</v>
      </c>
      <c r="AZ1029" s="21">
        <v>26957847</v>
      </c>
      <c r="BA1029" s="21">
        <v>1154005</v>
      </c>
      <c r="BB1029" s="44">
        <v>-536</v>
      </c>
      <c r="BC1029" s="44"/>
      <c r="BD1029" s="44"/>
      <c r="BE1029" s="44">
        <v>1153469</v>
      </c>
      <c r="BF1029" s="44">
        <v>1966223</v>
      </c>
      <c r="BG1029" s="44">
        <v>5055039</v>
      </c>
      <c r="BH1029" s="44">
        <v>2243478</v>
      </c>
      <c r="BI1029" s="21">
        <v>11335996</v>
      </c>
      <c r="BJ1029" s="21"/>
      <c r="BK1029" s="21"/>
      <c r="BL1029" s="21">
        <v>6835</v>
      </c>
      <c r="BM1029" s="21">
        <v>1699143</v>
      </c>
      <c r="BN1029" s="21">
        <v>22306714</v>
      </c>
      <c r="BO1029" s="21"/>
      <c r="BP1029" s="21"/>
      <c r="BQ1029" s="44"/>
      <c r="BR1029" s="21"/>
      <c r="BS1029" s="44"/>
      <c r="BT1029" s="21"/>
      <c r="BU1029" s="44"/>
      <c r="BV1029" s="21"/>
      <c r="BW1029" s="44">
        <v>2070750</v>
      </c>
      <c r="BX1029" s="21"/>
      <c r="BY1029" s="21">
        <v>5126711</v>
      </c>
      <c r="BZ1029" s="21"/>
      <c r="CA1029" s="44">
        <v>55485</v>
      </c>
      <c r="CB1029" s="44"/>
      <c r="CC1029" s="44">
        <v>299213</v>
      </c>
      <c r="CD1029" s="44"/>
      <c r="CE1029" s="44"/>
      <c r="CF1029" s="44"/>
      <c r="CG1029" s="44"/>
      <c r="CH1029" s="44"/>
      <c r="CI1029" s="21"/>
      <c r="CJ1029" s="44"/>
      <c r="CK1029" s="21">
        <v>724241</v>
      </c>
      <c r="CL1029" s="44"/>
      <c r="CM1029" s="44">
        <v>324617</v>
      </c>
      <c r="CN1029" s="44">
        <v>0</v>
      </c>
      <c r="CO1029" s="44">
        <v>2354870</v>
      </c>
      <c r="CP1029" s="44">
        <v>698580</v>
      </c>
      <c r="CQ1029" s="21">
        <v>2221820</v>
      </c>
      <c r="CR1029" s="44">
        <v>902160</v>
      </c>
      <c r="CS1029" s="44">
        <v>1094738</v>
      </c>
      <c r="CT1029" s="44">
        <v>512967</v>
      </c>
      <c r="CU1029" s="44"/>
      <c r="CV1029" s="44">
        <v>166648</v>
      </c>
      <c r="CW1029" s="21"/>
      <c r="CX1029" s="21"/>
      <c r="CY1029" s="21"/>
      <c r="CZ1029" s="21"/>
      <c r="DA1029" s="21"/>
      <c r="DB1029" s="21"/>
      <c r="DC1029" s="21"/>
      <c r="DD1029" s="21"/>
      <c r="DE1029" s="44"/>
      <c r="DF1029" s="21"/>
      <c r="DG1029" s="44"/>
      <c r="DH1029" s="21"/>
      <c r="DI1029" s="44"/>
      <c r="DJ1029" s="44"/>
      <c r="DK1029" s="44"/>
      <c r="DL1029" s="44"/>
      <c r="DM1029" s="21"/>
      <c r="DN1029" s="44"/>
      <c r="DO1029" s="44"/>
      <c r="DP1029" s="44"/>
      <c r="DQ1029" s="44"/>
      <c r="DR1029" s="44"/>
      <c r="DS1029" s="44"/>
      <c r="DT1029" s="44"/>
      <c r="DU1029" s="44"/>
      <c r="DV1029" s="44"/>
      <c r="DW1029" s="44"/>
      <c r="DX1029" s="44"/>
      <c r="DY1029" s="44"/>
      <c r="DZ1029" s="44"/>
      <c r="EA1029" s="44"/>
      <c r="EB1029" s="21"/>
      <c r="EC1029" s="44">
        <v>319599</v>
      </c>
      <c r="ED1029" s="44"/>
      <c r="EE1029" s="21">
        <v>1505621</v>
      </c>
      <c r="EF1029" s="44"/>
      <c r="EG1029" s="21">
        <v>20378</v>
      </c>
      <c r="EH1029" s="44"/>
      <c r="EI1029" s="21">
        <v>599986</v>
      </c>
      <c r="EJ1029" s="44"/>
      <c r="EK1029" s="44"/>
      <c r="EL1029" s="21"/>
      <c r="EM1029" s="44"/>
      <c r="EN1029" s="44"/>
      <c r="EO1029" s="44">
        <v>41041</v>
      </c>
      <c r="EP1029" s="21"/>
      <c r="EQ1029" s="21"/>
      <c r="ER1029" s="21"/>
      <c r="ES1029" s="21"/>
      <c r="ET1029" s="44"/>
      <c r="EU1029" s="21"/>
      <c r="EV1029" s="44"/>
      <c r="EW1029" s="21"/>
      <c r="EX1029" s="44"/>
      <c r="EY1029" s="44"/>
      <c r="EZ1029" s="21"/>
      <c r="FA1029" s="21"/>
      <c r="FB1029" s="44"/>
      <c r="FC1029" s="44"/>
      <c r="FD1029" s="21"/>
      <c r="FE1029" s="112"/>
      <c r="FF1029" s="44"/>
      <c r="FG1029" s="44">
        <v>12992385</v>
      </c>
      <c r="FH1029" s="44">
        <v>3152842</v>
      </c>
      <c r="FI1029" s="44">
        <v>10812620</v>
      </c>
      <c r="FJ1029" s="44">
        <v>41515</v>
      </c>
      <c r="FK1029" s="44">
        <v>12144804</v>
      </c>
      <c r="FL1029" s="44"/>
      <c r="FM1029" s="44"/>
      <c r="FN1029" s="44"/>
      <c r="FO1029" s="44"/>
      <c r="FP1029" s="44"/>
      <c r="FQ1029" s="44"/>
      <c r="FR1029" s="44"/>
      <c r="FS1029" s="44"/>
      <c r="FT1029" s="44">
        <v>156419</v>
      </c>
      <c r="FU1029" s="44"/>
      <c r="FV1029" s="21">
        <v>915244</v>
      </c>
      <c r="FW1029" s="44">
        <v>175767</v>
      </c>
      <c r="FX1029" s="44">
        <v>619079</v>
      </c>
      <c r="FY1029" s="44">
        <v>137188</v>
      </c>
      <c r="FZ1029" s="44">
        <v>558674</v>
      </c>
      <c r="GA1029" s="44">
        <v>246928</v>
      </c>
      <c r="GB1029" s="44"/>
      <c r="GC1029" s="44">
        <v>79848</v>
      </c>
      <c r="GD1029" s="44">
        <v>936373</v>
      </c>
      <c r="GE1029" s="44">
        <v>802768</v>
      </c>
      <c r="GF1029" s="44">
        <v>322445</v>
      </c>
      <c r="GG1029" s="44">
        <v>1926802</v>
      </c>
      <c r="GH1029" s="44">
        <v>203719</v>
      </c>
      <c r="GI1029" s="44">
        <v>340776</v>
      </c>
      <c r="GJ1029" s="44">
        <v>274048</v>
      </c>
      <c r="GK1029" s="44">
        <v>4891094</v>
      </c>
      <c r="GL1029" s="44">
        <v>31808</v>
      </c>
      <c r="GM1029" s="44">
        <v>1701562</v>
      </c>
      <c r="GN1029" s="44">
        <v>160096</v>
      </c>
      <c r="GO1029" s="44">
        <v>57273</v>
      </c>
      <c r="GP1029" s="44"/>
      <c r="GQ1029" s="44"/>
      <c r="GR1029" s="44">
        <v>275132</v>
      </c>
      <c r="GS1029" s="44">
        <v>15234780</v>
      </c>
      <c r="GT1029" s="44"/>
      <c r="GU1029" s="21">
        <v>54859</v>
      </c>
      <c r="GV1029" s="44"/>
      <c r="GW1029" s="44">
        <v>475060</v>
      </c>
      <c r="GX1029" s="44">
        <v>31678</v>
      </c>
      <c r="GY1029" s="44">
        <v>15796377</v>
      </c>
      <c r="GZ1029" s="44">
        <v>-22832304</v>
      </c>
      <c r="HA1029" s="44">
        <v>123994</v>
      </c>
      <c r="HB1029" s="44">
        <v>457199</v>
      </c>
      <c r="HC1029" s="44">
        <v>38047488</v>
      </c>
      <c r="HD1029" s="44">
        <v>15796377</v>
      </c>
      <c r="HE1029" s="21"/>
      <c r="HF1029" s="21"/>
      <c r="HG1029" s="21">
        <v>-24373157</v>
      </c>
      <c r="HH1029" s="21"/>
      <c r="HI1029" s="21">
        <v>0</v>
      </c>
      <c r="HJ1029" s="44"/>
      <c r="HK1029" s="21">
        <v>17836</v>
      </c>
      <c r="HL1029" s="21">
        <v>386688</v>
      </c>
      <c r="HM1029" s="21">
        <v>404524</v>
      </c>
      <c r="HN1029" s="21">
        <v>-349665</v>
      </c>
      <c r="HO1029" s="21"/>
      <c r="HP1029" s="44"/>
      <c r="HQ1029" s="47"/>
      <c r="HR1029" s="47">
        <v>476751</v>
      </c>
      <c r="HS1029" s="47">
        <v>-19552</v>
      </c>
      <c r="HT1029" s="47" t="s">
        <v>3133</v>
      </c>
      <c r="HU1029" s="47">
        <v>10046213.76</v>
      </c>
      <c r="HV1029" s="47">
        <v>5555</v>
      </c>
      <c r="HW1029" s="47">
        <v>0</v>
      </c>
      <c r="HX1029" s="47">
        <v>16777</v>
      </c>
      <c r="HY1029" s="47">
        <v>91901</v>
      </c>
      <c r="HZ1029" s="47">
        <v>168001</v>
      </c>
      <c r="IA1029" s="47">
        <v>0</v>
      </c>
      <c r="IB1029" s="47">
        <v>0</v>
      </c>
      <c r="IC1029" s="47">
        <v>6734</v>
      </c>
      <c r="ID1029">
        <v>5940</v>
      </c>
      <c r="IE1029" s="47">
        <v>9793</v>
      </c>
      <c r="IF1029">
        <v>26736</v>
      </c>
      <c r="IG1029" s="47">
        <v>10998</v>
      </c>
      <c r="IH1029" s="47">
        <v>45089</v>
      </c>
      <c r="II1029">
        <v>7241</v>
      </c>
      <c r="IJ1029">
        <v>12884</v>
      </c>
      <c r="IK1029">
        <v>7012</v>
      </c>
      <c r="IL1029">
        <v>29020</v>
      </c>
      <c r="IM1029">
        <v>443681</v>
      </c>
      <c r="IN1029">
        <v>0</v>
      </c>
      <c r="IO1029">
        <v>55</v>
      </c>
      <c r="IP1029">
        <v>1657</v>
      </c>
      <c r="IQ1029">
        <v>76</v>
      </c>
      <c r="IR1029">
        <v>0</v>
      </c>
      <c r="IS1029">
        <v>0</v>
      </c>
      <c r="IT1029">
        <v>1788</v>
      </c>
      <c r="IU1029">
        <v>429506</v>
      </c>
      <c r="IV1029">
        <v>0</v>
      </c>
      <c r="IW1029">
        <v>1026498</v>
      </c>
      <c r="IX1029">
        <v>3368642</v>
      </c>
      <c r="IY1029">
        <v>4140234</v>
      </c>
      <c r="IZ1029">
        <v>0</v>
      </c>
      <c r="JA1029">
        <v>0</v>
      </c>
      <c r="JB1029">
        <v>164358</v>
      </c>
      <c r="JC1029">
        <v>216573</v>
      </c>
      <c r="JD1029">
        <v>278021</v>
      </c>
      <c r="JE1029">
        <v>532914</v>
      </c>
      <c r="JF1029">
        <v>202685</v>
      </c>
      <c r="JG1029">
        <v>1015992</v>
      </c>
      <c r="JH1029">
        <v>165604</v>
      </c>
      <c r="JI1029">
        <v>260135</v>
      </c>
      <c r="JJ1029">
        <v>215526</v>
      </c>
      <c r="JK1029">
        <v>975697</v>
      </c>
      <c r="JL1029">
        <v>12992385</v>
      </c>
      <c r="JM1029">
        <v>0</v>
      </c>
      <c r="JN1029">
        <v>4566</v>
      </c>
      <c r="JO1029">
        <v>93898</v>
      </c>
      <c r="JP1029">
        <v>2751</v>
      </c>
      <c r="JQ1029">
        <v>0</v>
      </c>
      <c r="JR1029">
        <v>0</v>
      </c>
      <c r="JS1029">
        <v>101215</v>
      </c>
      <c r="JT1029"/>
      <c r="JU1029"/>
      <c r="JV1029"/>
      <c r="JW1029"/>
      <c r="JX1029">
        <v>5940</v>
      </c>
      <c r="JY1029"/>
      <c r="JZ1029"/>
      <c r="KA1029"/>
      <c r="KB1029"/>
      <c r="KC1029"/>
      <c r="KD1029">
        <v>216573</v>
      </c>
      <c r="KE1029"/>
      <c r="KF1029">
        <v>263</v>
      </c>
      <c r="KG1029">
        <v>405</v>
      </c>
      <c r="KH1029">
        <v>182</v>
      </c>
      <c r="KI1029">
        <v>171</v>
      </c>
      <c r="KJ1029">
        <v>249</v>
      </c>
      <c r="KK1029">
        <v>118</v>
      </c>
      <c r="KL1029">
        <v>102</v>
      </c>
      <c r="KM1029">
        <v>149</v>
      </c>
      <c r="KN1029">
        <v>66</v>
      </c>
      <c r="KO1029">
        <v>1</v>
      </c>
      <c r="KP1029">
        <v>0</v>
      </c>
      <c r="KQ1029">
        <v>0</v>
      </c>
      <c r="KR1029">
        <v>0</v>
      </c>
      <c r="KS1029">
        <v>0</v>
      </c>
      <c r="KT1029">
        <v>1</v>
      </c>
      <c r="KU1029">
        <v>1</v>
      </c>
      <c r="KV1029">
        <v>0</v>
      </c>
      <c r="KW1029">
        <v>0</v>
      </c>
      <c r="KX1029">
        <v>0</v>
      </c>
      <c r="KY1029">
        <v>0</v>
      </c>
      <c r="KZ1029">
        <v>0</v>
      </c>
      <c r="LA1029">
        <v>0</v>
      </c>
      <c r="LB1029">
        <v>0</v>
      </c>
      <c r="LC1029">
        <v>0</v>
      </c>
      <c r="LD1029">
        <v>1</v>
      </c>
      <c r="LE1029">
        <v>0</v>
      </c>
      <c r="LF1029">
        <v>0</v>
      </c>
      <c r="LG1029">
        <v>0</v>
      </c>
      <c r="LH1029">
        <v>0</v>
      </c>
    </row>
    <row r="1030" spans="1:320" s="34" customFormat="1" ht="15" customHeight="1" x14ac:dyDescent="0.25">
      <c r="A1030" s="45">
        <v>206504002</v>
      </c>
      <c r="B1030" s="45" t="s">
        <v>7404</v>
      </c>
      <c r="C1030" s="46">
        <v>45292</v>
      </c>
      <c r="D1030" s="46">
        <v>45657</v>
      </c>
      <c r="E1030" s="47">
        <v>366</v>
      </c>
      <c r="F1030" s="45" t="s">
        <v>883</v>
      </c>
      <c r="G1030" s="45" t="s">
        <v>884</v>
      </c>
      <c r="H1030" s="45" t="s">
        <v>1635</v>
      </c>
      <c r="I1030" s="45" t="s">
        <v>886</v>
      </c>
      <c r="J1030" s="45" t="s">
        <v>887</v>
      </c>
      <c r="K1030" s="45" t="s">
        <v>1322</v>
      </c>
      <c r="L1030" s="45" t="s">
        <v>6536</v>
      </c>
      <c r="M1030" s="45" t="s">
        <v>7405</v>
      </c>
      <c r="N1030" s="45" t="s">
        <v>7406</v>
      </c>
      <c r="O1030" s="45" t="s">
        <v>1638</v>
      </c>
      <c r="P1030" s="45" t="s">
        <v>1643</v>
      </c>
      <c r="Q1030" s="45" t="s">
        <v>7407</v>
      </c>
      <c r="R1030" t="s">
        <v>7408</v>
      </c>
      <c r="S1030" s="45" t="s">
        <v>893</v>
      </c>
      <c r="T1030" t="s">
        <v>2456</v>
      </c>
      <c r="U1030" s="47">
        <v>144</v>
      </c>
      <c r="V1030" s="47">
        <v>144</v>
      </c>
      <c r="W1030" s="47" t="s">
        <v>913</v>
      </c>
      <c r="X1030" s="47">
        <v>52704</v>
      </c>
      <c r="Y1030" s="47">
        <v>47849</v>
      </c>
      <c r="Z1030" s="48">
        <v>214.38</v>
      </c>
      <c r="AA1030" s="44">
        <v>791</v>
      </c>
      <c r="AB1030" s="44">
        <v>792</v>
      </c>
      <c r="AC1030" s="44">
        <v>7589</v>
      </c>
      <c r="AD1030" s="44">
        <v>8064</v>
      </c>
      <c r="AE1030" s="44">
        <v>3292</v>
      </c>
      <c r="AF1030" s="44">
        <v>25214</v>
      </c>
      <c r="AG1030" s="44">
        <v>12</v>
      </c>
      <c r="AH1030" s="47"/>
      <c r="AI1030" s="47">
        <v>269</v>
      </c>
      <c r="AJ1030">
        <v>3409</v>
      </c>
      <c r="AK1030" t="s">
        <v>895</v>
      </c>
      <c r="AL1030">
        <v>47849</v>
      </c>
      <c r="AM1030"/>
      <c r="AN1030"/>
      <c r="AO1030"/>
      <c r="AP1030"/>
      <c r="AQ1030"/>
      <c r="AR1030" s="44"/>
      <c r="AS1030" s="44"/>
      <c r="AT1030" s="44"/>
      <c r="AU1030" s="44">
        <v>15614859</v>
      </c>
      <c r="AV1030" s="44">
        <v>3446975</v>
      </c>
      <c r="AW1030" s="44">
        <v>-2534015</v>
      </c>
      <c r="AX1030" s="44">
        <v>3002</v>
      </c>
      <c r="AY1030" s="44">
        <v>21598851</v>
      </c>
      <c r="AZ1030" s="21">
        <v>20192258</v>
      </c>
      <c r="BA1030" s="21">
        <v>1406593</v>
      </c>
      <c r="BB1030" s="44">
        <v>2192</v>
      </c>
      <c r="BC1030" s="44"/>
      <c r="BD1030" s="44"/>
      <c r="BE1030" s="44">
        <v>1408785</v>
      </c>
      <c r="BF1030" s="44">
        <v>2409355</v>
      </c>
      <c r="BG1030" s="44">
        <v>3141794</v>
      </c>
      <c r="BH1030" s="44">
        <v>1032436</v>
      </c>
      <c r="BI1030" s="21">
        <v>7901781</v>
      </c>
      <c r="BJ1030" s="21">
        <v>3840</v>
      </c>
      <c r="BK1030" s="21"/>
      <c r="BL1030" s="21">
        <v>64198</v>
      </c>
      <c r="BM1030" s="21">
        <v>1061455</v>
      </c>
      <c r="BN1030" s="21">
        <v>15614859</v>
      </c>
      <c r="BO1030" s="21"/>
      <c r="BP1030" s="21"/>
      <c r="BQ1030" s="44"/>
      <c r="BR1030" s="21"/>
      <c r="BS1030" s="44"/>
      <c r="BT1030" s="21"/>
      <c r="BU1030" s="44"/>
      <c r="BV1030" s="21"/>
      <c r="BW1030" s="44">
        <v>1392213</v>
      </c>
      <c r="BX1030" s="21"/>
      <c r="BY1030" s="21">
        <v>1616277</v>
      </c>
      <c r="BZ1030" s="21"/>
      <c r="CA1030" s="44">
        <v>87278</v>
      </c>
      <c r="CB1030" s="44"/>
      <c r="CC1030" s="44">
        <v>339786</v>
      </c>
      <c r="CD1030" s="44"/>
      <c r="CE1030" s="44">
        <v>3065</v>
      </c>
      <c r="CF1030" s="44"/>
      <c r="CG1030" s="44"/>
      <c r="CH1030" s="44"/>
      <c r="CI1030" s="21">
        <v>5393</v>
      </c>
      <c r="CJ1030" s="44"/>
      <c r="CK1030" s="21">
        <v>2963</v>
      </c>
      <c r="CL1030" s="44"/>
      <c r="CM1030" s="44">
        <v>42505</v>
      </c>
      <c r="CN1030" s="44">
        <v>0</v>
      </c>
      <c r="CO1030" s="44">
        <v>1054522</v>
      </c>
      <c r="CP1030" s="44">
        <v>0</v>
      </c>
      <c r="CQ1030" s="21">
        <v>1078642</v>
      </c>
      <c r="CR1030" s="44">
        <v>269764</v>
      </c>
      <c r="CS1030" s="44">
        <v>571653</v>
      </c>
      <c r="CT1030" s="44">
        <v>256936</v>
      </c>
      <c r="CU1030" s="44"/>
      <c r="CV1030" s="44">
        <v>172953</v>
      </c>
      <c r="CW1030" s="21"/>
      <c r="CX1030" s="21"/>
      <c r="CY1030" s="21"/>
      <c r="CZ1030" s="21"/>
      <c r="DA1030" s="21"/>
      <c r="DB1030" s="21"/>
      <c r="DC1030" s="21"/>
      <c r="DD1030" s="21"/>
      <c r="DE1030" s="44"/>
      <c r="DF1030" s="21"/>
      <c r="DG1030" s="44"/>
      <c r="DH1030" s="21"/>
      <c r="DI1030" s="44"/>
      <c r="DJ1030" s="44"/>
      <c r="DK1030" s="44"/>
      <c r="DL1030" s="44"/>
      <c r="DM1030" s="21"/>
      <c r="DN1030" s="44"/>
      <c r="DO1030" s="44"/>
      <c r="DP1030" s="44"/>
      <c r="DQ1030" s="44"/>
      <c r="DR1030" s="44"/>
      <c r="DS1030" s="44"/>
      <c r="DT1030" s="44"/>
      <c r="DU1030" s="44"/>
      <c r="DV1030" s="44"/>
      <c r="DW1030" s="44"/>
      <c r="DX1030" s="44"/>
      <c r="DY1030" s="44"/>
      <c r="DZ1030" s="44"/>
      <c r="EA1030" s="44"/>
      <c r="EB1030" s="21"/>
      <c r="EC1030" s="44">
        <v>-2474807</v>
      </c>
      <c r="ED1030" s="44"/>
      <c r="EE1030" s="21">
        <v>-306195</v>
      </c>
      <c r="EF1030" s="44"/>
      <c r="EG1030" s="21">
        <v>37598</v>
      </c>
      <c r="EH1030" s="44"/>
      <c r="EI1030" s="21">
        <v>84909</v>
      </c>
      <c r="EJ1030" s="44"/>
      <c r="EK1030" s="44">
        <v>3365</v>
      </c>
      <c r="EL1030" s="21"/>
      <c r="EM1030" s="44"/>
      <c r="EN1030" s="44"/>
      <c r="EO1030" s="44">
        <v>121115</v>
      </c>
      <c r="EP1030" s="21"/>
      <c r="EQ1030" s="21"/>
      <c r="ER1030" s="21"/>
      <c r="ES1030" s="21"/>
      <c r="ET1030" s="44"/>
      <c r="EU1030" s="21"/>
      <c r="EV1030" s="44"/>
      <c r="EW1030" s="21"/>
      <c r="EX1030" s="44"/>
      <c r="EY1030" s="44"/>
      <c r="EZ1030" s="21"/>
      <c r="FA1030" s="21"/>
      <c r="FB1030" s="44"/>
      <c r="FC1030" s="44"/>
      <c r="FD1030" s="21"/>
      <c r="FE1030" s="112"/>
      <c r="FF1030" s="44"/>
      <c r="FG1030" s="44">
        <v>8810704</v>
      </c>
      <c r="FH1030" s="44">
        <v>2086831</v>
      </c>
      <c r="FI1030" s="44">
        <v>9294723</v>
      </c>
      <c r="FJ1030" s="44">
        <v>426339</v>
      </c>
      <c r="FK1030" s="44">
        <v>7835989</v>
      </c>
      <c r="FL1030" s="44"/>
      <c r="FM1030" s="44"/>
      <c r="FN1030" s="44"/>
      <c r="FO1030" s="44"/>
      <c r="FP1030" s="44"/>
      <c r="FQ1030" s="44"/>
      <c r="FR1030" s="44"/>
      <c r="FS1030" s="44"/>
      <c r="FT1030" s="44">
        <v>108073</v>
      </c>
      <c r="FU1030" s="44"/>
      <c r="FV1030" s="21">
        <v>514206</v>
      </c>
      <c r="FW1030" s="44"/>
      <c r="FX1030" s="44">
        <v>439157</v>
      </c>
      <c r="FY1030" s="44">
        <v>154472</v>
      </c>
      <c r="FZ1030" s="44">
        <v>565236</v>
      </c>
      <c r="GA1030" s="44">
        <v>283274</v>
      </c>
      <c r="GB1030" s="44"/>
      <c r="GC1030" s="44">
        <v>205360</v>
      </c>
      <c r="GD1030" s="44">
        <v>362574</v>
      </c>
      <c r="GE1030" s="44">
        <v>646681</v>
      </c>
      <c r="GF1030" s="44">
        <v>175520</v>
      </c>
      <c r="GG1030" s="44">
        <v>1579655</v>
      </c>
      <c r="GH1030" s="44">
        <v>516537</v>
      </c>
      <c r="GI1030" s="44">
        <v>247255</v>
      </c>
      <c r="GJ1030" s="44">
        <v>131113</v>
      </c>
      <c r="GK1030" s="44">
        <v>4398054</v>
      </c>
      <c r="GL1030" s="44">
        <v>33624</v>
      </c>
      <c r="GM1030" s="44">
        <v>1561393</v>
      </c>
      <c r="GN1030" s="44">
        <v>90183</v>
      </c>
      <c r="GO1030" s="44">
        <v>74453</v>
      </c>
      <c r="GP1030" s="44"/>
      <c r="GQ1030" s="44"/>
      <c r="GR1030" s="44">
        <v>269449</v>
      </c>
      <c r="GS1030" s="44">
        <v>3440834</v>
      </c>
      <c r="GT1030" s="44"/>
      <c r="GU1030" s="21">
        <v>97255</v>
      </c>
      <c r="GV1030" s="44"/>
      <c r="GW1030" s="44">
        <v>57993179</v>
      </c>
      <c r="GX1030" s="44"/>
      <c r="GY1030" s="44">
        <v>61531268</v>
      </c>
      <c r="GZ1030" s="44">
        <v>1080161</v>
      </c>
      <c r="HA1030" s="44">
        <v>17740774</v>
      </c>
      <c r="HB1030" s="44"/>
      <c r="HC1030" s="44">
        <v>42710333</v>
      </c>
      <c r="HD1030" s="44">
        <v>61531268</v>
      </c>
      <c r="HE1030" s="21">
        <v>43070</v>
      </c>
      <c r="HF1030" s="21">
        <v>40303961</v>
      </c>
      <c r="HG1030" s="21"/>
      <c r="HH1030" s="21"/>
      <c r="HI1030" s="21">
        <v>0</v>
      </c>
      <c r="HJ1030" s="44"/>
      <c r="HK1030" s="21">
        <v>246347</v>
      </c>
      <c r="HL1030" s="21">
        <v>235535</v>
      </c>
      <c r="HM1030" s="21">
        <v>481882</v>
      </c>
      <c r="HN1030" s="21">
        <v>-384627</v>
      </c>
      <c r="HO1030" s="21"/>
      <c r="HP1030" s="44"/>
      <c r="HQ1030" s="47"/>
      <c r="HR1030" s="47"/>
      <c r="HS1030" s="47"/>
      <c r="HT1030" s="47" t="s">
        <v>1759</v>
      </c>
      <c r="HU1030" s="47">
        <v>0</v>
      </c>
      <c r="HV1030" s="47">
        <v>3536</v>
      </c>
      <c r="HW1030" s="47">
        <v>0</v>
      </c>
      <c r="HX1030" s="47">
        <v>31200</v>
      </c>
      <c r="HY1030" s="47">
        <v>45805</v>
      </c>
      <c r="HZ1030" s="47">
        <v>108691</v>
      </c>
      <c r="IA1030" s="47">
        <v>0</v>
      </c>
      <c r="IB1030" s="47">
        <v>0</v>
      </c>
      <c r="IC1030" s="47">
        <v>0</v>
      </c>
      <c r="ID1030"/>
      <c r="IE1030" s="47">
        <v>3400</v>
      </c>
      <c r="IF1030">
        <v>20389</v>
      </c>
      <c r="IG1030" s="47">
        <v>5660</v>
      </c>
      <c r="IH1030" s="47">
        <v>34601</v>
      </c>
      <c r="II1030">
        <v>14362</v>
      </c>
      <c r="IJ1030">
        <v>9399</v>
      </c>
      <c r="IK1030">
        <v>1705</v>
      </c>
      <c r="IL1030">
        <v>23180</v>
      </c>
      <c r="IM1030">
        <v>301928</v>
      </c>
      <c r="IN1030">
        <v>0</v>
      </c>
      <c r="IO1030">
        <v>0</v>
      </c>
      <c r="IP1030">
        <v>0</v>
      </c>
      <c r="IQ1030">
        <v>0</v>
      </c>
      <c r="IR1030">
        <v>0</v>
      </c>
      <c r="IS1030">
        <v>0</v>
      </c>
      <c r="IT1030">
        <v>0</v>
      </c>
      <c r="IU1030">
        <v>310730</v>
      </c>
      <c r="IV1030">
        <v>0</v>
      </c>
      <c r="IW1030">
        <v>1543677</v>
      </c>
      <c r="IX1030">
        <v>1583326</v>
      </c>
      <c r="IY1030">
        <v>2537007</v>
      </c>
      <c r="IZ1030">
        <v>0</v>
      </c>
      <c r="JA1030">
        <v>0</v>
      </c>
      <c r="JB1030">
        <v>0</v>
      </c>
      <c r="JC1030"/>
      <c r="JD1030">
        <v>72602</v>
      </c>
      <c r="JE1030">
        <v>442884</v>
      </c>
      <c r="JF1030">
        <v>103752</v>
      </c>
      <c r="JG1030">
        <v>772283</v>
      </c>
      <c r="JH1030">
        <v>381128</v>
      </c>
      <c r="JI1030">
        <v>193471</v>
      </c>
      <c r="JJ1030">
        <v>106030</v>
      </c>
      <c r="JK1030">
        <v>763814</v>
      </c>
      <c r="JL1030">
        <v>8810704</v>
      </c>
      <c r="JM1030">
        <v>0</v>
      </c>
      <c r="JN1030">
        <v>0</v>
      </c>
      <c r="JO1030">
        <v>0</v>
      </c>
      <c r="JP1030">
        <v>0</v>
      </c>
      <c r="JQ1030">
        <v>0</v>
      </c>
      <c r="JR1030">
        <v>0</v>
      </c>
      <c r="JS1030">
        <v>0</v>
      </c>
      <c r="JT1030"/>
      <c r="JU1030"/>
      <c r="JV1030"/>
      <c r="JW1030"/>
      <c r="JX1030"/>
      <c r="JY1030"/>
      <c r="JZ1030"/>
      <c r="KA1030"/>
      <c r="KB1030"/>
      <c r="KC1030"/>
      <c r="KD1030"/>
      <c r="KE1030"/>
      <c r="KF1030">
        <v>203</v>
      </c>
      <c r="KG1030">
        <v>313</v>
      </c>
      <c r="KH1030">
        <v>114</v>
      </c>
      <c r="KI1030">
        <v>126</v>
      </c>
      <c r="KJ1030">
        <v>205</v>
      </c>
      <c r="KK1030">
        <v>70</v>
      </c>
      <c r="KL1030">
        <v>75</v>
      </c>
      <c r="KM1030">
        <v>127</v>
      </c>
      <c r="KN1030">
        <v>41</v>
      </c>
      <c r="KO1030">
        <v>1</v>
      </c>
      <c r="KP1030">
        <v>0</v>
      </c>
      <c r="KQ1030">
        <v>0</v>
      </c>
      <c r="KR1030">
        <v>0</v>
      </c>
      <c r="KS1030">
        <v>0</v>
      </c>
      <c r="KT1030">
        <v>1</v>
      </c>
      <c r="KU1030">
        <v>1</v>
      </c>
      <c r="KV1030">
        <v>0</v>
      </c>
      <c r="KW1030">
        <v>0</v>
      </c>
      <c r="KX1030">
        <v>0</v>
      </c>
      <c r="KY1030">
        <v>0</v>
      </c>
      <c r="KZ1030">
        <v>0</v>
      </c>
      <c r="LA1030">
        <v>0</v>
      </c>
      <c r="LB1030">
        <v>0</v>
      </c>
      <c r="LC1030">
        <v>0</v>
      </c>
      <c r="LD1030">
        <v>1</v>
      </c>
      <c r="LE1030">
        <v>0</v>
      </c>
      <c r="LF1030">
        <v>0</v>
      </c>
      <c r="LG1030">
        <v>0</v>
      </c>
      <c r="LH1030">
        <v>0</v>
      </c>
    </row>
    <row r="1031" spans="1:320" s="34" customFormat="1" ht="15" customHeight="1" x14ac:dyDescent="0.25">
      <c r="A1031" s="45">
        <v>206504004</v>
      </c>
      <c r="B1031" s="45" t="s">
        <v>7409</v>
      </c>
      <c r="C1031" s="46">
        <v>45292</v>
      </c>
      <c r="D1031" s="46">
        <v>45657</v>
      </c>
      <c r="E1031" s="47">
        <v>366</v>
      </c>
      <c r="F1031" s="45" t="s">
        <v>883</v>
      </c>
      <c r="G1031" s="45" t="s">
        <v>884</v>
      </c>
      <c r="H1031" s="45" t="s">
        <v>1635</v>
      </c>
      <c r="I1031" s="45" t="s">
        <v>886</v>
      </c>
      <c r="J1031" s="45" t="s">
        <v>887</v>
      </c>
      <c r="K1031" s="45" t="s">
        <v>1322</v>
      </c>
      <c r="L1031" s="45" t="s">
        <v>6536</v>
      </c>
      <c r="M1031" s="45" t="s">
        <v>7410</v>
      </c>
      <c r="N1031" s="45" t="s">
        <v>7411</v>
      </c>
      <c r="O1031" s="45" t="s">
        <v>7335</v>
      </c>
      <c r="P1031" s="45" t="s">
        <v>7412</v>
      </c>
      <c r="Q1031" s="45" t="s">
        <v>7413</v>
      </c>
      <c r="R1031" t="s">
        <v>7414</v>
      </c>
      <c r="S1031" s="45" t="s">
        <v>893</v>
      </c>
      <c r="T1031" t="s">
        <v>2456</v>
      </c>
      <c r="U1031" s="47">
        <v>99</v>
      </c>
      <c r="V1031" s="47">
        <v>99</v>
      </c>
      <c r="W1031" s="47" t="s">
        <v>894</v>
      </c>
      <c r="X1031" s="47">
        <v>36234</v>
      </c>
      <c r="Y1031" s="47">
        <v>33615</v>
      </c>
      <c r="Z1031" s="48">
        <v>219.06</v>
      </c>
      <c r="AA1031" s="44">
        <v>547</v>
      </c>
      <c r="AB1031" s="44">
        <v>544</v>
      </c>
      <c r="AC1031" s="44">
        <v>4326</v>
      </c>
      <c r="AD1031" s="44">
        <v>5784</v>
      </c>
      <c r="AE1031" s="44">
        <v>4709</v>
      </c>
      <c r="AF1031" s="44">
        <v>17097</v>
      </c>
      <c r="AG1031" s="44"/>
      <c r="AH1031" s="47"/>
      <c r="AI1031" s="47">
        <v>29</v>
      </c>
      <c r="AJ1031">
        <v>1670</v>
      </c>
      <c r="AK1031" t="s">
        <v>895</v>
      </c>
      <c r="AL1031">
        <v>33615</v>
      </c>
      <c r="AM1031"/>
      <c r="AN1031"/>
      <c r="AO1031"/>
      <c r="AP1031"/>
      <c r="AQ1031"/>
      <c r="AR1031" s="44"/>
      <c r="AS1031" s="44"/>
      <c r="AT1031" s="44"/>
      <c r="AU1031" s="44">
        <v>13445248</v>
      </c>
      <c r="AV1031" s="44">
        <v>2259357</v>
      </c>
      <c r="AW1031" s="44">
        <v>-232574</v>
      </c>
      <c r="AX1031" s="44">
        <v>3371</v>
      </c>
      <c r="AY1031" s="44">
        <v>15940550</v>
      </c>
      <c r="AZ1031" s="21">
        <v>14582546</v>
      </c>
      <c r="BA1031" s="21">
        <v>1358004</v>
      </c>
      <c r="BB1031" s="44">
        <v>2414</v>
      </c>
      <c r="BC1031" s="44"/>
      <c r="BD1031" s="44"/>
      <c r="BE1031" s="44">
        <v>1360418</v>
      </c>
      <c r="BF1031" s="44">
        <v>1735600</v>
      </c>
      <c r="BG1031" s="44">
        <v>2311910</v>
      </c>
      <c r="BH1031" s="44">
        <v>1881908</v>
      </c>
      <c r="BI1031" s="21">
        <v>6833033</v>
      </c>
      <c r="BJ1031" s="21"/>
      <c r="BK1031" s="21"/>
      <c r="BL1031" s="21">
        <v>14797</v>
      </c>
      <c r="BM1031" s="21">
        <v>668000</v>
      </c>
      <c r="BN1031" s="21">
        <v>13445248</v>
      </c>
      <c r="BO1031" s="21"/>
      <c r="BP1031" s="21"/>
      <c r="BQ1031" s="44"/>
      <c r="BR1031" s="21"/>
      <c r="BS1031" s="44"/>
      <c r="BT1031" s="21"/>
      <c r="BU1031" s="44"/>
      <c r="BV1031" s="21"/>
      <c r="BW1031" s="44">
        <v>893796</v>
      </c>
      <c r="BX1031" s="21"/>
      <c r="BY1031" s="21">
        <v>1174812</v>
      </c>
      <c r="BZ1031" s="21"/>
      <c r="CA1031" s="44">
        <v>10638</v>
      </c>
      <c r="CB1031" s="44"/>
      <c r="CC1031" s="44">
        <v>178828</v>
      </c>
      <c r="CD1031" s="44"/>
      <c r="CE1031" s="44"/>
      <c r="CF1031" s="44"/>
      <c r="CG1031" s="44"/>
      <c r="CH1031" s="44"/>
      <c r="CI1031" s="21"/>
      <c r="CJ1031" s="44"/>
      <c r="CK1031" s="21">
        <v>1283</v>
      </c>
      <c r="CL1031" s="44"/>
      <c r="CM1031" s="44">
        <v>22422</v>
      </c>
      <c r="CN1031" s="44">
        <v>0</v>
      </c>
      <c r="CO1031" s="44">
        <v>738026</v>
      </c>
      <c r="CP1031" s="44">
        <v>0</v>
      </c>
      <c r="CQ1031" s="21">
        <v>727568</v>
      </c>
      <c r="CR1031" s="44">
        <v>150724</v>
      </c>
      <c r="CS1031" s="44">
        <v>407580</v>
      </c>
      <c r="CT1031" s="44">
        <v>140534</v>
      </c>
      <c r="CU1031" s="44"/>
      <c r="CV1031" s="44">
        <v>72503</v>
      </c>
      <c r="CW1031" s="21"/>
      <c r="CX1031" s="21"/>
      <c r="CY1031" s="21"/>
      <c r="CZ1031" s="21"/>
      <c r="DA1031" s="21"/>
      <c r="DB1031" s="21"/>
      <c r="DC1031" s="21"/>
      <c r="DD1031" s="21"/>
      <c r="DE1031" s="44"/>
      <c r="DF1031" s="21"/>
      <c r="DG1031" s="44"/>
      <c r="DH1031" s="21"/>
      <c r="DI1031" s="44"/>
      <c r="DJ1031" s="44"/>
      <c r="DK1031" s="44"/>
      <c r="DL1031" s="44"/>
      <c r="DM1031" s="21"/>
      <c r="DN1031" s="44"/>
      <c r="DO1031" s="44"/>
      <c r="DP1031" s="44"/>
      <c r="DQ1031" s="44"/>
      <c r="DR1031" s="44"/>
      <c r="DS1031" s="44"/>
      <c r="DT1031" s="44"/>
      <c r="DU1031" s="44"/>
      <c r="DV1031" s="44"/>
      <c r="DW1031" s="44"/>
      <c r="DX1031" s="44"/>
      <c r="DY1031" s="44"/>
      <c r="DZ1031" s="44"/>
      <c r="EA1031" s="44"/>
      <c r="EB1031" s="21"/>
      <c r="EC1031" s="44">
        <v>-1111306</v>
      </c>
      <c r="ED1031" s="44"/>
      <c r="EE1031" s="21">
        <v>-352036</v>
      </c>
      <c r="EF1031" s="44"/>
      <c r="EG1031" s="21">
        <v>285954</v>
      </c>
      <c r="EH1031" s="44"/>
      <c r="EI1031" s="21">
        <v>744168</v>
      </c>
      <c r="EJ1031" s="44"/>
      <c r="EK1031" s="44"/>
      <c r="EL1031" s="21"/>
      <c r="EM1031" s="44"/>
      <c r="EN1031" s="44"/>
      <c r="EO1031" s="44">
        <v>200646</v>
      </c>
      <c r="EP1031" s="21"/>
      <c r="EQ1031" s="21"/>
      <c r="ER1031" s="21"/>
      <c r="ES1031" s="21"/>
      <c r="ET1031" s="44"/>
      <c r="EU1031" s="21"/>
      <c r="EV1031" s="44"/>
      <c r="EW1031" s="21"/>
      <c r="EX1031" s="44"/>
      <c r="EY1031" s="44"/>
      <c r="EZ1031" s="21"/>
      <c r="FA1031" s="21"/>
      <c r="FB1031" s="44"/>
      <c r="FC1031" s="44"/>
      <c r="FD1031" s="21"/>
      <c r="FE1031" s="112"/>
      <c r="FF1031" s="44"/>
      <c r="FG1031" s="44">
        <v>6232691</v>
      </c>
      <c r="FH1031" s="44">
        <v>1468527</v>
      </c>
      <c r="FI1031" s="44">
        <v>6881328</v>
      </c>
      <c r="FJ1031" s="44">
        <v>293103</v>
      </c>
      <c r="FK1031" s="44">
        <v>5269341</v>
      </c>
      <c r="FL1031" s="44"/>
      <c r="FM1031" s="44"/>
      <c r="FN1031" s="44"/>
      <c r="FO1031" s="44"/>
      <c r="FP1031" s="44"/>
      <c r="FQ1031" s="44"/>
      <c r="FR1031" s="44"/>
      <c r="FS1031" s="44"/>
      <c r="FT1031" s="44">
        <v>61932</v>
      </c>
      <c r="FU1031" s="44"/>
      <c r="FV1031" s="21">
        <v>284935</v>
      </c>
      <c r="FW1031" s="44"/>
      <c r="FX1031" s="44">
        <v>260082</v>
      </c>
      <c r="FY1031" s="44">
        <v>88750</v>
      </c>
      <c r="FZ1031" s="44">
        <v>421698</v>
      </c>
      <c r="GA1031" s="44">
        <v>162681</v>
      </c>
      <c r="GB1031" s="44"/>
      <c r="GC1031" s="44">
        <v>93152</v>
      </c>
      <c r="GD1031" s="44">
        <v>335159</v>
      </c>
      <c r="GE1031" s="44">
        <v>503480</v>
      </c>
      <c r="GF1031" s="44">
        <v>170493</v>
      </c>
      <c r="GG1031" s="44">
        <v>972552</v>
      </c>
      <c r="GH1031" s="44">
        <v>385758</v>
      </c>
      <c r="GI1031" s="44">
        <v>135415</v>
      </c>
      <c r="GJ1031" s="44">
        <v>117359</v>
      </c>
      <c r="GK1031" s="44">
        <v>3563720</v>
      </c>
      <c r="GL1031" s="44">
        <v>33684</v>
      </c>
      <c r="GM1031" s="44">
        <v>1245326</v>
      </c>
      <c r="GN1031" s="44">
        <v>62400</v>
      </c>
      <c r="GO1031" s="44">
        <v>51185</v>
      </c>
      <c r="GP1031" s="44"/>
      <c r="GQ1031" s="44"/>
      <c r="GR1031" s="44">
        <v>363444</v>
      </c>
      <c r="GS1031" s="44">
        <v>3341226</v>
      </c>
      <c r="GT1031" s="44"/>
      <c r="GU1031" s="21">
        <v>127196</v>
      </c>
      <c r="GV1031" s="44"/>
      <c r="GW1031" s="44">
        <v>26682089</v>
      </c>
      <c r="GX1031" s="44"/>
      <c r="GY1031" s="44">
        <v>30150511</v>
      </c>
      <c r="GZ1031" s="44">
        <v>897544</v>
      </c>
      <c r="HA1031" s="44">
        <v>11316298</v>
      </c>
      <c r="HB1031" s="44"/>
      <c r="HC1031" s="44">
        <v>17936669</v>
      </c>
      <c r="HD1031" s="44">
        <v>30150511</v>
      </c>
      <c r="HE1031" s="21">
        <v>41181</v>
      </c>
      <c r="HF1031" s="21">
        <v>16296174</v>
      </c>
      <c r="HG1031" s="21">
        <v>174</v>
      </c>
      <c r="HH1031" s="21"/>
      <c r="HI1031" s="21">
        <v>0</v>
      </c>
      <c r="HJ1031" s="44"/>
      <c r="HK1031" s="21">
        <v>450982</v>
      </c>
      <c r="HL1031" s="21">
        <v>173796</v>
      </c>
      <c r="HM1031" s="21">
        <v>624778</v>
      </c>
      <c r="HN1031" s="21">
        <v>-497582</v>
      </c>
      <c r="HO1031" s="21"/>
      <c r="HP1031" s="44"/>
      <c r="HQ1031" s="47"/>
      <c r="HR1031" s="47"/>
      <c r="HS1031" s="47"/>
      <c r="HT1031" s="47" t="s">
        <v>1759</v>
      </c>
      <c r="HU1031" s="47">
        <v>0</v>
      </c>
      <c r="HV1031" s="47">
        <v>2670</v>
      </c>
      <c r="HW1031" s="47">
        <v>0</v>
      </c>
      <c r="HX1031" s="47">
        <v>13866</v>
      </c>
      <c r="HY1031" s="47">
        <v>36990</v>
      </c>
      <c r="HZ1031" s="47">
        <v>81314</v>
      </c>
      <c r="IA1031" s="47">
        <v>0</v>
      </c>
      <c r="IB1031" s="47">
        <v>0</v>
      </c>
      <c r="IC1031" s="47">
        <v>0</v>
      </c>
      <c r="ID1031"/>
      <c r="IE1031" s="47">
        <v>997</v>
      </c>
      <c r="IF1031">
        <v>17388</v>
      </c>
      <c r="IG1031" s="47">
        <v>5520</v>
      </c>
      <c r="IH1031" s="47">
        <v>23482</v>
      </c>
      <c r="II1031">
        <v>9859</v>
      </c>
      <c r="IJ1031">
        <v>5463</v>
      </c>
      <c r="IK1031">
        <v>1923</v>
      </c>
      <c r="IL1031">
        <v>19332</v>
      </c>
      <c r="IM1031">
        <v>218804</v>
      </c>
      <c r="IN1031">
        <v>0</v>
      </c>
      <c r="IO1031">
        <v>0</v>
      </c>
      <c r="IP1031">
        <v>629</v>
      </c>
      <c r="IQ1031">
        <v>0</v>
      </c>
      <c r="IR1031">
        <v>0</v>
      </c>
      <c r="IS1031">
        <v>0</v>
      </c>
      <c r="IT1031">
        <v>629</v>
      </c>
      <c r="IU1031">
        <v>165960</v>
      </c>
      <c r="IV1031">
        <v>0</v>
      </c>
      <c r="IW1031">
        <v>659408</v>
      </c>
      <c r="IX1031">
        <v>1256853</v>
      </c>
      <c r="IY1031">
        <v>1877814</v>
      </c>
      <c r="IZ1031">
        <v>0</v>
      </c>
      <c r="JA1031">
        <v>0</v>
      </c>
      <c r="JB1031">
        <v>0</v>
      </c>
      <c r="JC1031"/>
      <c r="JD1031">
        <v>26353</v>
      </c>
      <c r="JE1031">
        <v>328331</v>
      </c>
      <c r="JF1031">
        <v>100203</v>
      </c>
      <c r="JG1031">
        <v>534352</v>
      </c>
      <c r="JH1031">
        <v>265465</v>
      </c>
      <c r="JI1031">
        <v>105522</v>
      </c>
      <c r="JJ1031">
        <v>94628</v>
      </c>
      <c r="JK1031">
        <v>817802</v>
      </c>
      <c r="JL1031">
        <v>6232691</v>
      </c>
      <c r="JM1031">
        <v>0</v>
      </c>
      <c r="JN1031">
        <v>0</v>
      </c>
      <c r="JO1031">
        <v>40226</v>
      </c>
      <c r="JP1031">
        <v>0</v>
      </c>
      <c r="JQ1031">
        <v>0</v>
      </c>
      <c r="JR1031">
        <v>0</v>
      </c>
      <c r="JS1031">
        <v>40226</v>
      </c>
      <c r="JT1031"/>
      <c r="JU1031"/>
      <c r="JV1031"/>
      <c r="JW1031"/>
      <c r="JX1031"/>
      <c r="JY1031"/>
      <c r="JZ1031"/>
      <c r="KA1031"/>
      <c r="KB1031"/>
      <c r="KC1031"/>
      <c r="KD1031"/>
      <c r="KE1031"/>
      <c r="KF1031">
        <v>155</v>
      </c>
      <c r="KG1031">
        <v>276</v>
      </c>
      <c r="KH1031">
        <v>81</v>
      </c>
      <c r="KI1031">
        <v>102</v>
      </c>
      <c r="KJ1031">
        <v>193</v>
      </c>
      <c r="KK1031">
        <v>56</v>
      </c>
      <c r="KL1031">
        <v>65</v>
      </c>
      <c r="KM1031">
        <v>125</v>
      </c>
      <c r="KN1031">
        <v>37</v>
      </c>
      <c r="KO1031">
        <v>1</v>
      </c>
      <c r="KP1031">
        <v>0</v>
      </c>
      <c r="KQ1031">
        <v>0</v>
      </c>
      <c r="KR1031">
        <v>0</v>
      </c>
      <c r="KS1031">
        <v>1</v>
      </c>
      <c r="KT1031">
        <v>0</v>
      </c>
      <c r="KU1031">
        <v>1</v>
      </c>
      <c r="KV1031">
        <v>0</v>
      </c>
      <c r="KW1031">
        <v>0</v>
      </c>
      <c r="KX1031">
        <v>0</v>
      </c>
      <c r="KY1031">
        <v>0</v>
      </c>
      <c r="KZ1031">
        <v>0</v>
      </c>
      <c r="LA1031">
        <v>0</v>
      </c>
      <c r="LB1031">
        <v>0</v>
      </c>
      <c r="LC1031">
        <v>0</v>
      </c>
      <c r="LD1031">
        <v>1</v>
      </c>
      <c r="LE1031">
        <v>0</v>
      </c>
      <c r="LF1031">
        <v>0</v>
      </c>
      <c r="LG1031">
        <v>0</v>
      </c>
      <c r="LH1031">
        <v>0</v>
      </c>
    </row>
    <row r="1032" spans="1:320" s="34" customFormat="1" ht="15" customHeight="1" x14ac:dyDescent="0.25">
      <c r="A1032" s="45">
        <v>206504035</v>
      </c>
      <c r="B1032" s="45" t="s">
        <v>1640</v>
      </c>
      <c r="C1032" s="46">
        <v>45200</v>
      </c>
      <c r="D1032" s="46">
        <v>45565</v>
      </c>
      <c r="E1032" s="47">
        <v>366</v>
      </c>
      <c r="F1032" s="45" t="s">
        <v>883</v>
      </c>
      <c r="G1032" s="45" t="s">
        <v>884</v>
      </c>
      <c r="H1032" s="45" t="s">
        <v>1635</v>
      </c>
      <c r="I1032" s="45" t="s">
        <v>886</v>
      </c>
      <c r="J1032" s="45" t="s">
        <v>331</v>
      </c>
      <c r="K1032" s="45" t="s">
        <v>1322</v>
      </c>
      <c r="L1032" s="45" t="s">
        <v>6536</v>
      </c>
      <c r="M1032" s="45" t="s">
        <v>1641</v>
      </c>
      <c r="N1032" s="45" t="s">
        <v>1642</v>
      </c>
      <c r="O1032" s="45" t="s">
        <v>1638</v>
      </c>
      <c r="P1032" s="45" t="s">
        <v>1643</v>
      </c>
      <c r="Q1032" s="45" t="s">
        <v>1644</v>
      </c>
      <c r="R1032" t="s">
        <v>1645</v>
      </c>
      <c r="S1032" s="45" t="s">
        <v>893</v>
      </c>
      <c r="T1032" t="s">
        <v>1468</v>
      </c>
      <c r="U1032" s="47">
        <v>50</v>
      </c>
      <c r="V1032" s="47">
        <v>50</v>
      </c>
      <c r="W1032" s="47" t="s">
        <v>1728</v>
      </c>
      <c r="X1032" s="47">
        <v>18300</v>
      </c>
      <c r="Y1032" s="47">
        <v>17215</v>
      </c>
      <c r="Z1032" s="48">
        <v>94.07</v>
      </c>
      <c r="AA1032" s="44">
        <v>137</v>
      </c>
      <c r="AB1032" s="44">
        <v>126</v>
      </c>
      <c r="AC1032" s="44">
        <v>1589</v>
      </c>
      <c r="AD1032" s="44">
        <v>646</v>
      </c>
      <c r="AE1032" s="44">
        <v>1537</v>
      </c>
      <c r="AF1032" s="44">
        <v>7821</v>
      </c>
      <c r="AG1032" s="44"/>
      <c r="AH1032" s="47"/>
      <c r="AI1032" s="47">
        <v>4884</v>
      </c>
      <c r="AJ1032">
        <v>738</v>
      </c>
      <c r="AK1032" t="s">
        <v>895</v>
      </c>
      <c r="AL1032">
        <v>17215</v>
      </c>
      <c r="AM1032"/>
      <c r="AN1032"/>
      <c r="AO1032"/>
      <c r="AP1032"/>
      <c r="AQ1032"/>
      <c r="AR1032" s="44"/>
      <c r="AS1032" s="44"/>
      <c r="AT1032" s="44"/>
      <c r="AU1032" s="44">
        <v>9317274</v>
      </c>
      <c r="AV1032" s="44">
        <v>932531</v>
      </c>
      <c r="AW1032" s="44">
        <v>2763297</v>
      </c>
      <c r="AX1032" s="44">
        <v>120364</v>
      </c>
      <c r="AY1032" s="44">
        <v>7606872</v>
      </c>
      <c r="AZ1032" s="21">
        <v>7961057</v>
      </c>
      <c r="BA1032" s="21">
        <v>-354185</v>
      </c>
      <c r="BB1032" s="44">
        <v>18648</v>
      </c>
      <c r="BC1032" s="44"/>
      <c r="BD1032" s="44"/>
      <c r="BE1032" s="44">
        <v>-335537</v>
      </c>
      <c r="BF1032" s="44">
        <v>1257217</v>
      </c>
      <c r="BG1032" s="44">
        <v>511115</v>
      </c>
      <c r="BH1032" s="44">
        <v>751535</v>
      </c>
      <c r="BI1032" s="21">
        <v>3816327</v>
      </c>
      <c r="BJ1032" s="21"/>
      <c r="BK1032" s="21"/>
      <c r="BL1032" s="21">
        <v>2619577</v>
      </c>
      <c r="BM1032" s="21">
        <v>361503</v>
      </c>
      <c r="BN1032" s="21">
        <v>9317274</v>
      </c>
      <c r="BO1032" s="21"/>
      <c r="BP1032" s="21"/>
      <c r="BQ1032" s="44"/>
      <c r="BR1032" s="21"/>
      <c r="BS1032" s="44"/>
      <c r="BT1032" s="21"/>
      <c r="BU1032" s="44"/>
      <c r="BV1032" s="21"/>
      <c r="BW1032" s="44">
        <v>263369</v>
      </c>
      <c r="BX1032" s="21">
        <v>129982</v>
      </c>
      <c r="BY1032" s="21">
        <v>105555</v>
      </c>
      <c r="BZ1032" s="21">
        <v>15573</v>
      </c>
      <c r="CA1032" s="44">
        <v>47914</v>
      </c>
      <c r="CB1032" s="44"/>
      <c r="CC1032" s="44">
        <v>223941</v>
      </c>
      <c r="CD1032" s="44"/>
      <c r="CE1032" s="44"/>
      <c r="CF1032" s="44"/>
      <c r="CG1032" s="44"/>
      <c r="CH1032" s="44"/>
      <c r="CI1032" s="21">
        <v>143286</v>
      </c>
      <c r="CJ1032" s="44"/>
      <c r="CK1032" s="21">
        <v>2911</v>
      </c>
      <c r="CL1032" s="44"/>
      <c r="CM1032" s="44">
        <v>160359</v>
      </c>
      <c r="CN1032" s="44">
        <v>0</v>
      </c>
      <c r="CO1032" s="44">
        <v>444206</v>
      </c>
      <c r="CP1032" s="44">
        <v>0</v>
      </c>
      <c r="CQ1032" s="21">
        <v>226522</v>
      </c>
      <c r="CR1032" s="44">
        <v>12017</v>
      </c>
      <c r="CS1032" s="44">
        <v>51727</v>
      </c>
      <c r="CT1032" s="44">
        <v>37700</v>
      </c>
      <c r="CU1032" s="44"/>
      <c r="CV1032" s="44">
        <v>0</v>
      </c>
      <c r="CW1032" s="21"/>
      <c r="CX1032" s="21"/>
      <c r="CY1032" s="21"/>
      <c r="CZ1032" s="21"/>
      <c r="DA1032" s="21"/>
      <c r="DB1032" s="21"/>
      <c r="DC1032" s="21"/>
      <c r="DD1032" s="21"/>
      <c r="DE1032" s="44"/>
      <c r="DF1032" s="21"/>
      <c r="DG1032" s="44"/>
      <c r="DH1032" s="21"/>
      <c r="DI1032" s="44"/>
      <c r="DJ1032" s="44"/>
      <c r="DK1032" s="44"/>
      <c r="DL1032" s="44"/>
      <c r="DM1032" s="21"/>
      <c r="DN1032" s="44"/>
      <c r="DO1032" s="44"/>
      <c r="DP1032" s="44"/>
      <c r="DQ1032" s="44"/>
      <c r="DR1032" s="44"/>
      <c r="DS1032" s="44"/>
      <c r="DT1032" s="44"/>
      <c r="DU1032" s="44"/>
      <c r="DV1032" s="44"/>
      <c r="DW1032" s="44"/>
      <c r="DX1032" s="44"/>
      <c r="DY1032" s="44">
        <v>3095</v>
      </c>
      <c r="DZ1032" s="44"/>
      <c r="EA1032" s="44"/>
      <c r="EB1032" s="21"/>
      <c r="EC1032" s="44">
        <v>306460</v>
      </c>
      <c r="ED1032" s="44">
        <v>34177</v>
      </c>
      <c r="EE1032" s="21">
        <v>274602</v>
      </c>
      <c r="EF1032" s="44">
        <v>8592</v>
      </c>
      <c r="EG1032" s="21">
        <v>248592</v>
      </c>
      <c r="EH1032" s="44"/>
      <c r="EI1032" s="21">
        <v>1414154</v>
      </c>
      <c r="EJ1032" s="44"/>
      <c r="EK1032" s="44"/>
      <c r="EL1032" s="21"/>
      <c r="EM1032" s="44"/>
      <c r="EN1032" s="44"/>
      <c r="EO1032" s="44">
        <v>126045</v>
      </c>
      <c r="EP1032" s="21"/>
      <c r="EQ1032" s="21"/>
      <c r="ER1032" s="21"/>
      <c r="ES1032" s="21"/>
      <c r="ET1032" s="44"/>
      <c r="EU1032" s="21"/>
      <c r="EV1032" s="44"/>
      <c r="EW1032" s="21"/>
      <c r="EX1032" s="44"/>
      <c r="EY1032" s="44"/>
      <c r="EZ1032" s="21"/>
      <c r="FA1032" s="21"/>
      <c r="FB1032" s="44"/>
      <c r="FC1032" s="44">
        <v>347580</v>
      </c>
      <c r="FD1032" s="21"/>
      <c r="FE1032" s="112"/>
      <c r="FF1032" s="44"/>
      <c r="FG1032" s="44">
        <v>3610120</v>
      </c>
      <c r="FH1032" s="44">
        <v>1258489</v>
      </c>
      <c r="FI1032" s="44">
        <v>3092448</v>
      </c>
      <c r="FJ1032" s="44"/>
      <c r="FK1032" s="44">
        <v>3235136</v>
      </c>
      <c r="FL1032" s="44"/>
      <c r="FM1032" s="44"/>
      <c r="FN1032" s="44"/>
      <c r="FO1032" s="44"/>
      <c r="FP1032" s="44"/>
      <c r="FQ1032" s="44"/>
      <c r="FR1032" s="44"/>
      <c r="FS1032" s="44"/>
      <c r="FT1032" s="44">
        <v>120278</v>
      </c>
      <c r="FU1032" s="44"/>
      <c r="FV1032" s="21">
        <v>327742</v>
      </c>
      <c r="FW1032" s="44"/>
      <c r="FX1032" s="44">
        <v>166822</v>
      </c>
      <c r="FY1032" s="44">
        <v>9160</v>
      </c>
      <c r="FZ1032" s="44">
        <v>59956</v>
      </c>
      <c r="GA1032" s="44">
        <v>54662</v>
      </c>
      <c r="GB1032" s="44"/>
      <c r="GC1032" s="44">
        <v>9469</v>
      </c>
      <c r="GD1032" s="44">
        <v>404010</v>
      </c>
      <c r="GE1032" s="44">
        <v>238398</v>
      </c>
      <c r="GF1032" s="44">
        <v>79509</v>
      </c>
      <c r="GG1032" s="44">
        <v>765050</v>
      </c>
      <c r="GH1032" s="44">
        <v>146323</v>
      </c>
      <c r="GI1032" s="44">
        <v>190516</v>
      </c>
      <c r="GJ1032" s="44">
        <v>80057</v>
      </c>
      <c r="GK1032" s="44">
        <v>1530594</v>
      </c>
      <c r="GL1032" s="44">
        <v>353453</v>
      </c>
      <c r="GM1032" s="44">
        <v>40144</v>
      </c>
      <c r="GN1032" s="44"/>
      <c r="GO1032" s="44">
        <v>35370</v>
      </c>
      <c r="GP1032" s="44">
        <v>85791</v>
      </c>
      <c r="GQ1032" s="44"/>
      <c r="GR1032" s="44">
        <v>28617</v>
      </c>
      <c r="GS1032" s="44">
        <v>602332</v>
      </c>
      <c r="GT1032" s="44">
        <v>409192</v>
      </c>
      <c r="GU1032" s="21">
        <v>4459853</v>
      </c>
      <c r="GV1032" s="44">
        <v>336376</v>
      </c>
      <c r="GW1032" s="44"/>
      <c r="GX1032" s="44">
        <v>43232</v>
      </c>
      <c r="GY1032" s="44">
        <v>5850985</v>
      </c>
      <c r="GZ1032" s="44">
        <v>82386</v>
      </c>
      <c r="HA1032" s="44">
        <v>81447</v>
      </c>
      <c r="HB1032" s="44">
        <v>7735625</v>
      </c>
      <c r="HC1032" s="44">
        <v>-2048473</v>
      </c>
      <c r="HD1032" s="44">
        <v>5850985</v>
      </c>
      <c r="HE1032" s="21"/>
      <c r="HF1032" s="21"/>
      <c r="HG1032" s="21"/>
      <c r="HH1032" s="21">
        <v>6139500</v>
      </c>
      <c r="HI1032" s="21">
        <v>423140</v>
      </c>
      <c r="HJ1032" s="44">
        <v>6046057</v>
      </c>
      <c r="HK1032" s="21"/>
      <c r="HL1032" s="21">
        <v>1874811</v>
      </c>
      <c r="HM1032" s="21">
        <v>8344008</v>
      </c>
      <c r="HN1032" s="21">
        <v>-3884155</v>
      </c>
      <c r="HO1032" s="21"/>
      <c r="HP1032" s="44"/>
      <c r="HQ1032" s="47">
        <v>1596125</v>
      </c>
      <c r="HR1032" s="47">
        <v>7735625</v>
      </c>
      <c r="HS1032" s="47"/>
      <c r="HT1032" s="47" t="s">
        <v>1799</v>
      </c>
      <c r="HU1032" s="47">
        <v>823.86</v>
      </c>
      <c r="HV1032" s="47">
        <v>1799</v>
      </c>
      <c r="HW1032" s="47">
        <v>0</v>
      </c>
      <c r="HX1032" s="47">
        <v>5376</v>
      </c>
      <c r="HY1032" s="47">
        <v>16189</v>
      </c>
      <c r="HZ1032" s="47">
        <v>44627</v>
      </c>
      <c r="IA1032" s="47">
        <v>0</v>
      </c>
      <c r="IB1032" s="47">
        <v>0</v>
      </c>
      <c r="IC1032" s="47">
        <v>3647</v>
      </c>
      <c r="ID1032"/>
      <c r="IE1032" s="47">
        <v>6070</v>
      </c>
      <c r="IF1032">
        <v>7815</v>
      </c>
      <c r="IG1032" s="47">
        <v>2039</v>
      </c>
      <c r="IH1032" s="47">
        <v>16242</v>
      </c>
      <c r="II1032">
        <v>2576</v>
      </c>
      <c r="IJ1032">
        <v>6114</v>
      </c>
      <c r="IK1032">
        <v>1403</v>
      </c>
      <c r="IL1032">
        <v>8908</v>
      </c>
      <c r="IM1032">
        <v>122805</v>
      </c>
      <c r="IN1032">
        <v>0</v>
      </c>
      <c r="IO1032">
        <v>106</v>
      </c>
      <c r="IP1032">
        <v>495</v>
      </c>
      <c r="IQ1032">
        <v>1147</v>
      </c>
      <c r="IR1032">
        <v>0</v>
      </c>
      <c r="IS1032">
        <v>0</v>
      </c>
      <c r="IT1032">
        <v>1748</v>
      </c>
      <c r="IU1032">
        <v>115624</v>
      </c>
      <c r="IV1032">
        <v>0</v>
      </c>
      <c r="IW1032">
        <v>268688</v>
      </c>
      <c r="IX1032">
        <v>708290</v>
      </c>
      <c r="IY1032">
        <v>1076635</v>
      </c>
      <c r="IZ1032">
        <v>0</v>
      </c>
      <c r="JA1032">
        <v>0</v>
      </c>
      <c r="JB1032">
        <v>105961</v>
      </c>
      <c r="JC1032"/>
      <c r="JD1032">
        <v>133680</v>
      </c>
      <c r="JE1032">
        <v>150686</v>
      </c>
      <c r="JF1032">
        <v>38509</v>
      </c>
      <c r="JG1032">
        <v>299687</v>
      </c>
      <c r="JH1032">
        <v>88028</v>
      </c>
      <c r="JI1032">
        <v>135278</v>
      </c>
      <c r="JJ1032">
        <v>62973</v>
      </c>
      <c r="JK1032">
        <v>426081</v>
      </c>
      <c r="JL1032">
        <v>3610120</v>
      </c>
      <c r="JM1032">
        <v>0</v>
      </c>
      <c r="JN1032">
        <v>4630</v>
      </c>
      <c r="JO1032">
        <v>12685</v>
      </c>
      <c r="JP1032">
        <v>64746</v>
      </c>
      <c r="JQ1032">
        <v>0</v>
      </c>
      <c r="JR1032">
        <v>0</v>
      </c>
      <c r="JS1032">
        <v>82061</v>
      </c>
      <c r="JT1032"/>
      <c r="JU1032"/>
      <c r="JV1032"/>
      <c r="JW1032"/>
      <c r="JX1032"/>
      <c r="JY1032"/>
      <c r="JZ1032"/>
      <c r="KA1032"/>
      <c r="KB1032"/>
      <c r="KC1032"/>
      <c r="KD1032"/>
      <c r="KE1032"/>
      <c r="KF1032">
        <v>142</v>
      </c>
      <c r="KG1032">
        <v>195</v>
      </c>
      <c r="KH1032">
        <v>79</v>
      </c>
      <c r="KI1032">
        <v>53</v>
      </c>
      <c r="KJ1032">
        <v>74</v>
      </c>
      <c r="KK1032">
        <v>25</v>
      </c>
      <c r="KL1032">
        <v>35</v>
      </c>
      <c r="KM1032">
        <v>48</v>
      </c>
      <c r="KN1032">
        <v>16</v>
      </c>
      <c r="KO1032">
        <v>0</v>
      </c>
      <c r="KP1032">
        <v>1</v>
      </c>
      <c r="KQ1032">
        <v>0</v>
      </c>
      <c r="KR1032">
        <v>1</v>
      </c>
      <c r="KS1032">
        <v>0</v>
      </c>
      <c r="KT1032">
        <v>0</v>
      </c>
      <c r="KU1032">
        <v>1</v>
      </c>
      <c r="KV1032">
        <v>0</v>
      </c>
      <c r="KW1032">
        <v>0</v>
      </c>
      <c r="KX1032">
        <v>0</v>
      </c>
      <c r="KY1032">
        <v>0</v>
      </c>
      <c r="KZ1032">
        <v>0</v>
      </c>
      <c r="LA1032">
        <v>0</v>
      </c>
      <c r="LB1032">
        <v>0</v>
      </c>
      <c r="LC1032">
        <v>0</v>
      </c>
      <c r="LD1032">
        <v>1</v>
      </c>
      <c r="LE1032">
        <v>0</v>
      </c>
      <c r="LF1032">
        <v>0</v>
      </c>
      <c r="LG1032">
        <v>0</v>
      </c>
      <c r="LH1032">
        <v>0</v>
      </c>
    </row>
    <row r="1033" spans="1:320" s="34" customFormat="1" ht="15" customHeight="1" x14ac:dyDescent="0.25">
      <c r="A1033" s="45">
        <v>206510856</v>
      </c>
      <c r="B1033" s="45" t="s">
        <v>7415</v>
      </c>
      <c r="C1033" s="46">
        <v>45292</v>
      </c>
      <c r="D1033" s="46">
        <v>45657</v>
      </c>
      <c r="E1033" s="47">
        <v>366</v>
      </c>
      <c r="F1033" s="45" t="s">
        <v>883</v>
      </c>
      <c r="G1033" s="45" t="s">
        <v>884</v>
      </c>
      <c r="H1033" s="45" t="s">
        <v>7416</v>
      </c>
      <c r="I1033" s="45" t="s">
        <v>886</v>
      </c>
      <c r="J1033" s="45" t="s">
        <v>887</v>
      </c>
      <c r="K1033" s="45" t="s">
        <v>1392</v>
      </c>
      <c r="L1033" s="45" t="s">
        <v>7417</v>
      </c>
      <c r="M1033" s="45" t="s">
        <v>7418</v>
      </c>
      <c r="N1033" s="45" t="s">
        <v>7419</v>
      </c>
      <c r="O1033" s="45" t="s">
        <v>7420</v>
      </c>
      <c r="P1033" s="45" t="s">
        <v>7421</v>
      </c>
      <c r="Q1033" s="45" t="s">
        <v>7422</v>
      </c>
      <c r="R1033" t="s">
        <v>5253</v>
      </c>
      <c r="S1033" s="45" t="s">
        <v>893</v>
      </c>
      <c r="T1033"/>
      <c r="U1033" s="47">
        <v>59</v>
      </c>
      <c r="V1033" s="47">
        <v>59</v>
      </c>
      <c r="W1033" s="47" t="s">
        <v>1728</v>
      </c>
      <c r="X1033" s="47">
        <v>21594</v>
      </c>
      <c r="Y1033" s="47">
        <v>20221</v>
      </c>
      <c r="Z1033" s="48">
        <v>212.88</v>
      </c>
      <c r="AA1033" s="44">
        <v>276</v>
      </c>
      <c r="AB1033" s="44">
        <v>277</v>
      </c>
      <c r="AC1033" s="44">
        <v>6447</v>
      </c>
      <c r="AD1033" s="44">
        <v>1374</v>
      </c>
      <c r="AE1033" s="44">
        <v>875</v>
      </c>
      <c r="AF1033" s="44">
        <v>9509</v>
      </c>
      <c r="AG1033" s="44"/>
      <c r="AH1033" s="47">
        <v>68</v>
      </c>
      <c r="AI1033" s="47">
        <v>272</v>
      </c>
      <c r="AJ1033">
        <v>1676</v>
      </c>
      <c r="AK1033" t="s">
        <v>895</v>
      </c>
      <c r="AL1033">
        <v>20221</v>
      </c>
      <c r="AM1033"/>
      <c r="AN1033"/>
      <c r="AO1033"/>
      <c r="AP1033"/>
      <c r="AQ1033"/>
      <c r="AR1033" s="44"/>
      <c r="AS1033" s="44"/>
      <c r="AT1033" s="44"/>
      <c r="AU1033" s="44">
        <v>15456293</v>
      </c>
      <c r="AV1033" s="44">
        <v>2596036</v>
      </c>
      <c r="AW1033" s="44">
        <v>6655353</v>
      </c>
      <c r="AX1033" s="44">
        <v>13328</v>
      </c>
      <c r="AY1033" s="44">
        <v>11410304</v>
      </c>
      <c r="AZ1033" s="21">
        <v>9780689</v>
      </c>
      <c r="BA1033" s="21">
        <v>1629615</v>
      </c>
      <c r="BB1033" s="44">
        <v>-5001</v>
      </c>
      <c r="BC1033" s="44"/>
      <c r="BD1033" s="44"/>
      <c r="BE1033" s="44">
        <v>1624614</v>
      </c>
      <c r="BF1033" s="44">
        <v>8058750</v>
      </c>
      <c r="BG1033" s="44">
        <v>1717500</v>
      </c>
      <c r="BH1033" s="44">
        <v>393750</v>
      </c>
      <c r="BI1033" s="21">
        <v>4279050</v>
      </c>
      <c r="BJ1033" s="21"/>
      <c r="BK1033" s="21">
        <v>85000</v>
      </c>
      <c r="BL1033" s="21">
        <v>122400</v>
      </c>
      <c r="BM1033" s="21">
        <v>799843</v>
      </c>
      <c r="BN1033" s="21">
        <v>15456293</v>
      </c>
      <c r="BO1033" s="21"/>
      <c r="BP1033" s="21"/>
      <c r="BQ1033" s="44"/>
      <c r="BR1033" s="21"/>
      <c r="BS1033" s="44"/>
      <c r="BT1033" s="21"/>
      <c r="BU1033" s="44"/>
      <c r="BV1033" s="21"/>
      <c r="BW1033" s="44">
        <v>2160317</v>
      </c>
      <c r="BX1033" s="21"/>
      <c r="BY1033" s="21">
        <v>409519</v>
      </c>
      <c r="BZ1033" s="21"/>
      <c r="CA1033" s="44">
        <v>375</v>
      </c>
      <c r="CB1033" s="44"/>
      <c r="CC1033" s="44">
        <v>5543</v>
      </c>
      <c r="CD1033" s="44"/>
      <c r="CE1033" s="44"/>
      <c r="CF1033" s="44"/>
      <c r="CG1033" s="44">
        <v>19907</v>
      </c>
      <c r="CH1033" s="44"/>
      <c r="CI1033" s="21">
        <v>375</v>
      </c>
      <c r="CJ1033" s="44"/>
      <c r="CK1033" s="21"/>
      <c r="CL1033" s="44"/>
      <c r="CM1033" s="44">
        <v>0</v>
      </c>
      <c r="CN1033" s="44">
        <v>0</v>
      </c>
      <c r="CO1033" s="44">
        <v>1067475</v>
      </c>
      <c r="CP1033" s="44">
        <v>0</v>
      </c>
      <c r="CQ1033" s="21">
        <v>851875</v>
      </c>
      <c r="CR1033" s="44">
        <v>150000</v>
      </c>
      <c r="CS1033" s="44">
        <v>411572</v>
      </c>
      <c r="CT1033" s="44">
        <v>71154</v>
      </c>
      <c r="CU1033" s="44"/>
      <c r="CV1033" s="44">
        <v>43960</v>
      </c>
      <c r="CW1033" s="21"/>
      <c r="CX1033" s="21"/>
      <c r="CY1033" s="21"/>
      <c r="CZ1033" s="21"/>
      <c r="DA1033" s="21"/>
      <c r="DB1033" s="21"/>
      <c r="DC1033" s="21"/>
      <c r="DD1033" s="21"/>
      <c r="DE1033" s="44"/>
      <c r="DF1033" s="21"/>
      <c r="DG1033" s="44"/>
      <c r="DH1033" s="21"/>
      <c r="DI1033" s="44"/>
      <c r="DJ1033" s="44"/>
      <c r="DK1033" s="44"/>
      <c r="DL1033" s="44"/>
      <c r="DM1033" s="21"/>
      <c r="DN1033" s="44"/>
      <c r="DO1033" s="44"/>
      <c r="DP1033" s="44"/>
      <c r="DQ1033" s="44"/>
      <c r="DR1033" s="44"/>
      <c r="DS1033" s="44"/>
      <c r="DT1033" s="44"/>
      <c r="DU1033" s="44"/>
      <c r="DV1033" s="44"/>
      <c r="DW1033" s="44"/>
      <c r="DX1033" s="44"/>
      <c r="DY1033" s="44"/>
      <c r="DZ1033" s="44"/>
      <c r="EA1033" s="44"/>
      <c r="EB1033" s="21"/>
      <c r="EC1033" s="44">
        <v>3640250</v>
      </c>
      <c r="ED1033" s="44"/>
      <c r="EE1033" s="21">
        <v>1382557</v>
      </c>
      <c r="EF1033" s="44"/>
      <c r="EG1033" s="21">
        <v>167046</v>
      </c>
      <c r="EH1033" s="44"/>
      <c r="EI1033" s="21">
        <v>1189899</v>
      </c>
      <c r="EJ1033" s="44"/>
      <c r="EK1033" s="44"/>
      <c r="EL1033" s="21"/>
      <c r="EM1033" s="44">
        <v>59407</v>
      </c>
      <c r="EN1033" s="44"/>
      <c r="EO1033" s="44">
        <v>216194</v>
      </c>
      <c r="EP1033" s="21"/>
      <c r="EQ1033" s="21"/>
      <c r="ER1033" s="21"/>
      <c r="ES1033" s="21"/>
      <c r="ET1033" s="44"/>
      <c r="EU1033" s="21"/>
      <c r="EV1033" s="44"/>
      <c r="EW1033" s="21"/>
      <c r="EX1033" s="44"/>
      <c r="EY1033" s="44"/>
      <c r="EZ1033" s="21"/>
      <c r="FA1033" s="21"/>
      <c r="FB1033" s="44"/>
      <c r="FC1033" s="44"/>
      <c r="FD1033" s="21"/>
      <c r="FE1033" s="112"/>
      <c r="FF1033" s="44"/>
      <c r="FG1033" s="44">
        <v>4025144</v>
      </c>
      <c r="FH1033" s="44">
        <v>1102316</v>
      </c>
      <c r="FI1033" s="44">
        <v>4653229</v>
      </c>
      <c r="FJ1033" s="44">
        <v>142215</v>
      </c>
      <c r="FK1033" s="44">
        <v>3316032</v>
      </c>
      <c r="FL1033" s="44"/>
      <c r="FM1033" s="44"/>
      <c r="FN1033" s="44"/>
      <c r="FO1033" s="44"/>
      <c r="FP1033" s="44"/>
      <c r="FQ1033" s="44"/>
      <c r="FR1033" s="44"/>
      <c r="FS1033" s="44"/>
      <c r="FT1033" s="44">
        <v>919</v>
      </c>
      <c r="FU1033" s="44"/>
      <c r="FV1033" s="21">
        <v>515594</v>
      </c>
      <c r="FW1033" s="44">
        <v>4204</v>
      </c>
      <c r="FX1033" s="44">
        <v>393817</v>
      </c>
      <c r="FY1033" s="44">
        <v>67582</v>
      </c>
      <c r="FZ1033" s="44">
        <v>218942</v>
      </c>
      <c r="GA1033" s="44">
        <v>46210</v>
      </c>
      <c r="GB1033" s="44"/>
      <c r="GC1033" s="44">
        <v>43337</v>
      </c>
      <c r="GD1033" s="44">
        <v>406672</v>
      </c>
      <c r="GE1033" s="44">
        <v>237383</v>
      </c>
      <c r="GF1033" s="44">
        <v>173537</v>
      </c>
      <c r="GG1033" s="44">
        <v>747182</v>
      </c>
      <c r="GH1033" s="44">
        <v>72974</v>
      </c>
      <c r="GI1033" s="44">
        <v>123266</v>
      </c>
      <c r="GJ1033" s="44">
        <v>172512</v>
      </c>
      <c r="GK1033" s="44">
        <v>2448345</v>
      </c>
      <c r="GL1033" s="44">
        <v>30584</v>
      </c>
      <c r="GM1033" s="44">
        <v>453766</v>
      </c>
      <c r="GN1033" s="44">
        <v>42161</v>
      </c>
      <c r="GO1033" s="44">
        <v>62124</v>
      </c>
      <c r="GP1033" s="44"/>
      <c r="GQ1033" s="44">
        <v>8041</v>
      </c>
      <c r="GR1033" s="44">
        <v>195505</v>
      </c>
      <c r="GS1033" s="44">
        <v>5277100</v>
      </c>
      <c r="GT1033" s="44"/>
      <c r="GU1033" s="21">
        <v>154627</v>
      </c>
      <c r="GV1033" s="44"/>
      <c r="GW1033" s="44"/>
      <c r="GX1033" s="44">
        <v>60000</v>
      </c>
      <c r="GY1033" s="44">
        <v>5491727</v>
      </c>
      <c r="GZ1033" s="44">
        <v>788411</v>
      </c>
      <c r="HA1033" s="44"/>
      <c r="HB1033" s="44"/>
      <c r="HC1033" s="44">
        <v>4703316</v>
      </c>
      <c r="HD1033" s="44">
        <v>5491727</v>
      </c>
      <c r="HE1033" s="21">
        <v>2974309</v>
      </c>
      <c r="HF1033" s="21"/>
      <c r="HG1033" s="21"/>
      <c r="HH1033" s="21"/>
      <c r="HI1033" s="21">
        <v>0</v>
      </c>
      <c r="HJ1033" s="44"/>
      <c r="HK1033" s="21">
        <v>87598</v>
      </c>
      <c r="HL1033" s="21">
        <v>127702</v>
      </c>
      <c r="HM1033" s="21">
        <v>215300</v>
      </c>
      <c r="HN1033" s="21">
        <v>-60673</v>
      </c>
      <c r="HO1033" s="21"/>
      <c r="HP1033" s="44"/>
      <c r="HQ1033" s="47"/>
      <c r="HR1033" s="47"/>
      <c r="HS1033" s="47"/>
      <c r="HT1033" s="47" t="s">
        <v>1855</v>
      </c>
      <c r="HU1033" s="47">
        <v>23652.329999999998</v>
      </c>
      <c r="HV1033" s="47">
        <v>1983</v>
      </c>
      <c r="HW1033" s="47">
        <v>0</v>
      </c>
      <c r="HX1033" s="47">
        <v>6412</v>
      </c>
      <c r="HY1033" s="47">
        <v>17744</v>
      </c>
      <c r="HZ1033" s="47">
        <v>56013</v>
      </c>
      <c r="IA1033" s="47">
        <v>0</v>
      </c>
      <c r="IB1033" s="47">
        <v>0</v>
      </c>
      <c r="IC1033" s="47">
        <v>0</v>
      </c>
      <c r="ID1033">
        <v>100</v>
      </c>
      <c r="IE1033" s="47">
        <v>3378</v>
      </c>
      <c r="IF1033">
        <v>7296</v>
      </c>
      <c r="IG1033" s="47">
        <v>6030</v>
      </c>
      <c r="IH1033" s="47">
        <v>17494</v>
      </c>
      <c r="II1033">
        <v>1461</v>
      </c>
      <c r="IJ1033">
        <v>4780</v>
      </c>
      <c r="IK1033">
        <v>2001</v>
      </c>
      <c r="IL1033">
        <v>9526</v>
      </c>
      <c r="IM1033">
        <v>134218</v>
      </c>
      <c r="IN1033">
        <v>0</v>
      </c>
      <c r="IO1033">
        <v>0</v>
      </c>
      <c r="IP1033">
        <v>0</v>
      </c>
      <c r="IQ1033">
        <v>0</v>
      </c>
      <c r="IR1033">
        <v>0</v>
      </c>
      <c r="IS1033">
        <v>0</v>
      </c>
      <c r="IT1033">
        <v>0</v>
      </c>
      <c r="IU1033">
        <v>154728</v>
      </c>
      <c r="IV1033">
        <v>0</v>
      </c>
      <c r="IW1033">
        <v>340619</v>
      </c>
      <c r="IX1033">
        <v>691292</v>
      </c>
      <c r="IY1033">
        <v>1107528</v>
      </c>
      <c r="IZ1033">
        <v>0</v>
      </c>
      <c r="JA1033">
        <v>0</v>
      </c>
      <c r="JB1033">
        <v>0</v>
      </c>
      <c r="JC1033">
        <v>3490</v>
      </c>
      <c r="JD1033">
        <v>85630</v>
      </c>
      <c r="JE1033">
        <v>140168</v>
      </c>
      <c r="JF1033">
        <v>113410</v>
      </c>
      <c r="JG1033">
        <v>368406</v>
      </c>
      <c r="JH1033">
        <v>51747</v>
      </c>
      <c r="JI1033">
        <v>87649</v>
      </c>
      <c r="JJ1033">
        <v>133205</v>
      </c>
      <c r="JK1033">
        <v>747272</v>
      </c>
      <c r="JL1033">
        <v>4025144</v>
      </c>
      <c r="JM1033">
        <v>0</v>
      </c>
      <c r="JN1033">
        <v>0</v>
      </c>
      <c r="JO1033">
        <v>0</v>
      </c>
      <c r="JP1033">
        <v>0</v>
      </c>
      <c r="JQ1033">
        <v>0</v>
      </c>
      <c r="JR1033">
        <v>0</v>
      </c>
      <c r="JS1033">
        <v>0</v>
      </c>
      <c r="JT1033"/>
      <c r="JU1033"/>
      <c r="JV1033"/>
      <c r="JW1033"/>
      <c r="JX1033"/>
      <c r="JY1033">
        <v>100</v>
      </c>
      <c r="JZ1033"/>
      <c r="KA1033"/>
      <c r="KB1033"/>
      <c r="KC1033"/>
      <c r="KD1033"/>
      <c r="KE1033">
        <v>3490</v>
      </c>
      <c r="KF1033">
        <v>91</v>
      </c>
      <c r="KG1033">
        <v>166</v>
      </c>
      <c r="KH1033">
        <v>56</v>
      </c>
      <c r="KI1033">
        <v>57</v>
      </c>
      <c r="KJ1033">
        <v>113</v>
      </c>
      <c r="KK1033">
        <v>28</v>
      </c>
      <c r="KL1033">
        <v>41</v>
      </c>
      <c r="KM1033">
        <v>76</v>
      </c>
      <c r="KN1033">
        <v>21</v>
      </c>
      <c r="KO1033">
        <v>1</v>
      </c>
      <c r="KP1033">
        <v>0</v>
      </c>
      <c r="KQ1033">
        <v>0</v>
      </c>
      <c r="KR1033">
        <v>1</v>
      </c>
      <c r="KS1033">
        <v>0</v>
      </c>
      <c r="KT1033">
        <v>0</v>
      </c>
      <c r="KU1033">
        <v>1</v>
      </c>
      <c r="KV1033">
        <v>0</v>
      </c>
      <c r="KW1033">
        <v>0</v>
      </c>
      <c r="KX1033">
        <v>0</v>
      </c>
      <c r="KY1033">
        <v>0</v>
      </c>
      <c r="KZ1033">
        <v>0</v>
      </c>
      <c r="LA1033">
        <v>0</v>
      </c>
      <c r="LB1033">
        <v>0</v>
      </c>
      <c r="LC1033">
        <v>0</v>
      </c>
      <c r="LD1033">
        <v>1</v>
      </c>
      <c r="LE1033">
        <v>0</v>
      </c>
      <c r="LF1033">
        <v>0</v>
      </c>
      <c r="LG1033">
        <v>0</v>
      </c>
      <c r="LH1033">
        <v>0</v>
      </c>
    </row>
    <row r="1034" spans="1:320" s="34" customFormat="1" ht="15" customHeight="1" x14ac:dyDescent="0.25">
      <c r="A1034" s="45">
        <v>206511095</v>
      </c>
      <c r="B1034" s="45" t="s">
        <v>7423</v>
      </c>
      <c r="C1034" s="46">
        <v>45292</v>
      </c>
      <c r="D1034" s="46">
        <v>45657</v>
      </c>
      <c r="E1034" s="47">
        <v>366</v>
      </c>
      <c r="F1034" s="45" t="s">
        <v>883</v>
      </c>
      <c r="G1034" s="45" t="s">
        <v>884</v>
      </c>
      <c r="H1034" s="45" t="s">
        <v>7416</v>
      </c>
      <c r="I1034" s="45" t="s">
        <v>886</v>
      </c>
      <c r="J1034" s="45" t="s">
        <v>887</v>
      </c>
      <c r="K1034" s="45" t="s">
        <v>1392</v>
      </c>
      <c r="L1034" s="45" t="s">
        <v>7417</v>
      </c>
      <c r="M1034" s="45" t="s">
        <v>7424</v>
      </c>
      <c r="N1034" s="45" t="s">
        <v>7425</v>
      </c>
      <c r="O1034" s="45" t="s">
        <v>7420</v>
      </c>
      <c r="P1034" s="45" t="s">
        <v>7426</v>
      </c>
      <c r="Q1034" s="45" t="s">
        <v>7427</v>
      </c>
      <c r="R1034" t="s">
        <v>7428</v>
      </c>
      <c r="S1034" s="45" t="s">
        <v>893</v>
      </c>
      <c r="T1034" t="s">
        <v>2119</v>
      </c>
      <c r="U1034" s="47">
        <v>130</v>
      </c>
      <c r="V1034" s="47">
        <v>130</v>
      </c>
      <c r="W1034" s="47" t="s">
        <v>913</v>
      </c>
      <c r="X1034" s="47">
        <v>47580</v>
      </c>
      <c r="Y1034" s="47">
        <v>40704</v>
      </c>
      <c r="Z1034" s="48">
        <v>193.28</v>
      </c>
      <c r="AA1034" s="44">
        <v>400</v>
      </c>
      <c r="AB1034" s="44">
        <v>379</v>
      </c>
      <c r="AC1034" s="44">
        <v>6505</v>
      </c>
      <c r="AD1034" s="44">
        <v>950</v>
      </c>
      <c r="AE1034" s="44">
        <v>2791</v>
      </c>
      <c r="AF1034" s="44">
        <v>24323</v>
      </c>
      <c r="AG1034" s="44"/>
      <c r="AH1034" s="47">
        <v>1855</v>
      </c>
      <c r="AI1034" s="47">
        <v>364</v>
      </c>
      <c r="AJ1034">
        <v>3916</v>
      </c>
      <c r="AK1034" t="s">
        <v>895</v>
      </c>
      <c r="AL1034">
        <v>40704</v>
      </c>
      <c r="AM1034"/>
      <c r="AN1034"/>
      <c r="AO1034"/>
      <c r="AP1034"/>
      <c r="AQ1034"/>
      <c r="AR1034" s="44"/>
      <c r="AS1034" s="44"/>
      <c r="AT1034" s="44"/>
      <c r="AU1034" s="44">
        <v>13423573</v>
      </c>
      <c r="AV1034" s="44">
        <v>3291540</v>
      </c>
      <c r="AW1034" s="44">
        <v>-783231</v>
      </c>
      <c r="AX1034" s="44">
        <v>18548</v>
      </c>
      <c r="AY1034" s="44">
        <v>17516892</v>
      </c>
      <c r="AZ1034" s="21">
        <v>16303788</v>
      </c>
      <c r="BA1034" s="21">
        <v>1213104</v>
      </c>
      <c r="BB1034" s="44">
        <v>98281</v>
      </c>
      <c r="BC1034" s="44"/>
      <c r="BD1034" s="44"/>
      <c r="BE1034" s="44">
        <v>1311385</v>
      </c>
      <c r="BF1034" s="44">
        <v>2025385</v>
      </c>
      <c r="BG1034" s="44">
        <v>299250</v>
      </c>
      <c r="BH1034" s="44">
        <v>904550</v>
      </c>
      <c r="BI1034" s="21">
        <v>8290669</v>
      </c>
      <c r="BJ1034" s="21"/>
      <c r="BK1034" s="21">
        <v>584325</v>
      </c>
      <c r="BL1034" s="21">
        <v>95638</v>
      </c>
      <c r="BM1034" s="21">
        <v>1223756</v>
      </c>
      <c r="BN1034" s="21">
        <v>13423573</v>
      </c>
      <c r="BO1034" s="21"/>
      <c r="BP1034" s="21"/>
      <c r="BQ1034" s="44"/>
      <c r="BR1034" s="21"/>
      <c r="BS1034" s="44"/>
      <c r="BT1034" s="21"/>
      <c r="BU1034" s="44"/>
      <c r="BV1034" s="21"/>
      <c r="BW1034" s="44">
        <v>2640470</v>
      </c>
      <c r="BX1034" s="21"/>
      <c r="BY1034" s="21">
        <v>86395</v>
      </c>
      <c r="BZ1034" s="21"/>
      <c r="CA1034" s="44">
        <v>16140</v>
      </c>
      <c r="CB1034" s="44"/>
      <c r="CC1034" s="44">
        <v>211462</v>
      </c>
      <c r="CD1034" s="44"/>
      <c r="CE1034" s="44"/>
      <c r="CF1034" s="44"/>
      <c r="CG1034" s="44">
        <v>168696</v>
      </c>
      <c r="CH1034" s="44"/>
      <c r="CI1034" s="21">
        <v>724</v>
      </c>
      <c r="CJ1034" s="44"/>
      <c r="CK1034" s="21">
        <v>167653</v>
      </c>
      <c r="CL1034" s="44"/>
      <c r="CM1034" s="44">
        <v>3572</v>
      </c>
      <c r="CN1034" s="44">
        <v>6562</v>
      </c>
      <c r="CO1034" s="44">
        <v>609206</v>
      </c>
      <c r="CP1034" s="44">
        <v>1197114</v>
      </c>
      <c r="CQ1034" s="21">
        <v>565742</v>
      </c>
      <c r="CR1034" s="44">
        <v>276737</v>
      </c>
      <c r="CS1034" s="44">
        <v>553584</v>
      </c>
      <c r="CT1034" s="44">
        <v>46672</v>
      </c>
      <c r="CU1034" s="44"/>
      <c r="CV1034" s="44">
        <v>32351</v>
      </c>
      <c r="CW1034" s="21"/>
      <c r="CX1034" s="21"/>
      <c r="CY1034" s="21"/>
      <c r="CZ1034" s="21"/>
      <c r="DA1034" s="21"/>
      <c r="DB1034" s="21"/>
      <c r="DC1034" s="21"/>
      <c r="DD1034" s="21"/>
      <c r="DE1034" s="44"/>
      <c r="DF1034" s="21"/>
      <c r="DG1034" s="44"/>
      <c r="DH1034" s="21"/>
      <c r="DI1034" s="44"/>
      <c r="DJ1034" s="44"/>
      <c r="DK1034" s="44"/>
      <c r="DL1034" s="44"/>
      <c r="DM1034" s="21"/>
      <c r="DN1034" s="44"/>
      <c r="DO1034" s="44"/>
      <c r="DP1034" s="44"/>
      <c r="DQ1034" s="44"/>
      <c r="DR1034" s="44"/>
      <c r="DS1034" s="44"/>
      <c r="DT1034" s="44"/>
      <c r="DU1034" s="44"/>
      <c r="DV1034" s="44"/>
      <c r="DW1034" s="44"/>
      <c r="DX1034" s="44"/>
      <c r="DY1034" s="44"/>
      <c r="DZ1034" s="44"/>
      <c r="EA1034" s="44"/>
      <c r="EB1034" s="21"/>
      <c r="EC1034" s="44">
        <v>-1727506</v>
      </c>
      <c r="ED1034" s="44"/>
      <c r="EE1034" s="21">
        <v>117211</v>
      </c>
      <c r="EF1034" s="44"/>
      <c r="EG1034" s="21">
        <v>121470</v>
      </c>
      <c r="EH1034" s="44"/>
      <c r="EI1034" s="21">
        <v>660409</v>
      </c>
      <c r="EJ1034" s="44"/>
      <c r="EK1034" s="44"/>
      <c r="EL1034" s="21"/>
      <c r="EM1034" s="44">
        <v>228870</v>
      </c>
      <c r="EN1034" s="44"/>
      <c r="EO1034" s="44">
        <v>-183685</v>
      </c>
      <c r="EP1034" s="21"/>
      <c r="EQ1034" s="21"/>
      <c r="ER1034" s="21"/>
      <c r="ES1034" s="21"/>
      <c r="ET1034" s="44"/>
      <c r="EU1034" s="21"/>
      <c r="EV1034" s="44"/>
      <c r="EW1034" s="21"/>
      <c r="EX1034" s="44"/>
      <c r="EY1034" s="44"/>
      <c r="EZ1034" s="21"/>
      <c r="FA1034" s="21"/>
      <c r="FB1034" s="44"/>
      <c r="FC1034" s="44"/>
      <c r="FD1034" s="21"/>
      <c r="FE1034" s="112"/>
      <c r="FF1034" s="44"/>
      <c r="FG1034" s="44">
        <v>6109990</v>
      </c>
      <c r="FH1034" s="44">
        <v>1269609</v>
      </c>
      <c r="FI1034" s="44">
        <v>8924189</v>
      </c>
      <c r="FJ1034" s="44">
        <v>54861</v>
      </c>
      <c r="FK1034" s="44">
        <v>6563379</v>
      </c>
      <c r="FL1034" s="44"/>
      <c r="FM1034" s="44"/>
      <c r="FN1034" s="44"/>
      <c r="FO1034" s="44"/>
      <c r="FP1034" s="44"/>
      <c r="FQ1034" s="44"/>
      <c r="FR1034" s="44"/>
      <c r="FS1034" s="44"/>
      <c r="FT1034" s="44">
        <v>2205</v>
      </c>
      <c r="FU1034" s="44">
        <v>25648</v>
      </c>
      <c r="FV1034" s="21">
        <v>472812</v>
      </c>
      <c r="FW1034" s="44"/>
      <c r="FX1034" s="44">
        <v>419550</v>
      </c>
      <c r="FY1034" s="44">
        <v>146909</v>
      </c>
      <c r="FZ1034" s="44">
        <v>423240</v>
      </c>
      <c r="GA1034" s="44">
        <v>67171</v>
      </c>
      <c r="GB1034" s="44"/>
      <c r="GC1034" s="44">
        <v>50767</v>
      </c>
      <c r="GD1034" s="44">
        <v>590034</v>
      </c>
      <c r="GE1034" s="44">
        <v>386877</v>
      </c>
      <c r="GF1034" s="44">
        <v>214106</v>
      </c>
      <c r="GG1034" s="44">
        <v>1163477</v>
      </c>
      <c r="GH1034" s="44">
        <v>129120</v>
      </c>
      <c r="GI1034" s="44">
        <v>201420</v>
      </c>
      <c r="GJ1034" s="44">
        <v>82898</v>
      </c>
      <c r="GK1034" s="44">
        <v>4104792</v>
      </c>
      <c r="GL1034" s="44">
        <v>129430</v>
      </c>
      <c r="GM1034" s="44">
        <v>940064</v>
      </c>
      <c r="GN1034" s="44">
        <v>141193</v>
      </c>
      <c r="GO1034" s="44">
        <v>44153</v>
      </c>
      <c r="GP1034" s="44"/>
      <c r="GQ1034" s="44">
        <v>4543</v>
      </c>
      <c r="GR1034" s="44"/>
      <c r="GS1034" s="44">
        <v>2700176</v>
      </c>
      <c r="GT1034" s="44"/>
      <c r="GU1034" s="21">
        <v>1134278</v>
      </c>
      <c r="GV1034" s="44">
        <v>324835</v>
      </c>
      <c r="GW1034" s="44">
        <v>2587690</v>
      </c>
      <c r="GX1034" s="44"/>
      <c r="GY1034" s="44">
        <v>6746979</v>
      </c>
      <c r="GZ1034" s="44">
        <v>3517531</v>
      </c>
      <c r="HA1034" s="44"/>
      <c r="HB1034" s="44"/>
      <c r="HC1034" s="44">
        <v>3229448</v>
      </c>
      <c r="HD1034" s="44">
        <v>6746979</v>
      </c>
      <c r="HE1034" s="21"/>
      <c r="HF1034" s="21">
        <v>2486196</v>
      </c>
      <c r="HG1034" s="21">
        <v>1771457</v>
      </c>
      <c r="HH1034" s="21"/>
      <c r="HI1034" s="21">
        <v>0</v>
      </c>
      <c r="HJ1034" s="44"/>
      <c r="HK1034" s="21">
        <v>1157392</v>
      </c>
      <c r="HL1034" s="21">
        <v>391681</v>
      </c>
      <c r="HM1034" s="21">
        <v>1549073</v>
      </c>
      <c r="HN1034" s="21">
        <v>-414795</v>
      </c>
      <c r="HO1034" s="21"/>
      <c r="HP1034" s="44"/>
      <c r="HQ1034" s="47"/>
      <c r="HR1034" s="47"/>
      <c r="HS1034" s="47"/>
      <c r="HT1034" s="47" t="s">
        <v>1977</v>
      </c>
      <c r="HU1034" s="47">
        <v>949733.37000000011</v>
      </c>
      <c r="HV1034" s="47">
        <v>4079</v>
      </c>
      <c r="HW1034" s="47">
        <v>0</v>
      </c>
      <c r="HX1034" s="47">
        <v>23610</v>
      </c>
      <c r="HY1034" s="47">
        <v>20004</v>
      </c>
      <c r="HZ1034" s="47">
        <v>92904</v>
      </c>
      <c r="IA1034" s="47">
        <v>1913</v>
      </c>
      <c r="IB1034" s="47">
        <v>0</v>
      </c>
      <c r="IC1034" s="47">
        <v>4187</v>
      </c>
      <c r="ID1034"/>
      <c r="IE1034" s="47">
        <v>4210</v>
      </c>
      <c r="IF1034"/>
      <c r="IG1034" s="47"/>
      <c r="IH1034" s="47"/>
      <c r="II1034">
        <v>3864</v>
      </c>
      <c r="IJ1034">
        <v>7782</v>
      </c>
      <c r="IK1034">
        <v>1575</v>
      </c>
      <c r="IL1034">
        <v>24440</v>
      </c>
      <c r="IM1034">
        <v>188568</v>
      </c>
      <c r="IN1034">
        <v>0</v>
      </c>
      <c r="IO1034">
        <v>0</v>
      </c>
      <c r="IP1034">
        <v>0</v>
      </c>
      <c r="IQ1034">
        <v>10623</v>
      </c>
      <c r="IR1034">
        <v>0</v>
      </c>
      <c r="IS1034">
        <v>0</v>
      </c>
      <c r="IT1034">
        <v>10623</v>
      </c>
      <c r="IU1034">
        <v>298312</v>
      </c>
      <c r="IV1034">
        <v>0</v>
      </c>
      <c r="IW1034">
        <v>1112297</v>
      </c>
      <c r="IX1034">
        <v>815583</v>
      </c>
      <c r="IY1034">
        <v>2158298</v>
      </c>
      <c r="IZ1034">
        <v>91364</v>
      </c>
      <c r="JA1034">
        <v>0</v>
      </c>
      <c r="JB1034">
        <v>235366</v>
      </c>
      <c r="JC1034"/>
      <c r="JD1034">
        <v>113683</v>
      </c>
      <c r="JE1034"/>
      <c r="JF1034"/>
      <c r="JG1034"/>
      <c r="JH1034">
        <v>107982</v>
      </c>
      <c r="JI1034">
        <v>155460</v>
      </c>
      <c r="JJ1034">
        <v>74406</v>
      </c>
      <c r="JK1034">
        <v>947239</v>
      </c>
      <c r="JL1034">
        <v>6109990</v>
      </c>
      <c r="JM1034">
        <v>0</v>
      </c>
      <c r="JN1034">
        <v>0</v>
      </c>
      <c r="JO1034">
        <v>0</v>
      </c>
      <c r="JP1034">
        <v>409522</v>
      </c>
      <c r="JQ1034">
        <v>0</v>
      </c>
      <c r="JR1034">
        <v>0</v>
      </c>
      <c r="JS1034">
        <v>409522</v>
      </c>
      <c r="JT1034"/>
      <c r="JU1034"/>
      <c r="JV1034"/>
      <c r="JW1034"/>
      <c r="JX1034"/>
      <c r="JY1034"/>
      <c r="JZ1034"/>
      <c r="KA1034"/>
      <c r="KB1034"/>
      <c r="KC1034"/>
      <c r="KD1034"/>
      <c r="KE1034"/>
      <c r="KF1034">
        <v>108</v>
      </c>
      <c r="KG1034">
        <v>184</v>
      </c>
      <c r="KH1034">
        <v>70</v>
      </c>
      <c r="KI1034">
        <v>77</v>
      </c>
      <c r="KJ1034">
        <v>155</v>
      </c>
      <c r="KK1034">
        <v>54</v>
      </c>
      <c r="KL1034">
        <v>51</v>
      </c>
      <c r="KM1034">
        <v>98</v>
      </c>
      <c r="KN1034">
        <v>29</v>
      </c>
      <c r="KO1034">
        <v>1</v>
      </c>
      <c r="KP1034">
        <v>0</v>
      </c>
      <c r="KQ1034">
        <v>0</v>
      </c>
      <c r="KR1034">
        <v>0</v>
      </c>
      <c r="KS1034">
        <v>0</v>
      </c>
      <c r="KT1034">
        <v>1</v>
      </c>
      <c r="KU1034">
        <v>1</v>
      </c>
      <c r="KV1034">
        <v>0</v>
      </c>
      <c r="KW1034">
        <v>0</v>
      </c>
      <c r="KX1034">
        <v>0</v>
      </c>
      <c r="KY1034">
        <v>0</v>
      </c>
      <c r="KZ1034">
        <v>0</v>
      </c>
      <c r="LA1034">
        <v>0</v>
      </c>
      <c r="LB1034">
        <v>0</v>
      </c>
      <c r="LC1034">
        <v>0</v>
      </c>
      <c r="LD1034">
        <v>1</v>
      </c>
      <c r="LE1034">
        <v>0</v>
      </c>
      <c r="LF1034">
        <v>0</v>
      </c>
      <c r="LG1034">
        <v>0</v>
      </c>
      <c r="LH1034">
        <v>0</v>
      </c>
    </row>
    <row r="1035" spans="1:320" s="34" customFormat="1" ht="15" customHeight="1" x14ac:dyDescent="0.25">
      <c r="A1035" s="45">
        <v>206514003</v>
      </c>
      <c r="B1035" s="45" t="s">
        <v>7429</v>
      </c>
      <c r="C1035" s="46">
        <v>45292</v>
      </c>
      <c r="D1035" s="46">
        <v>45657</v>
      </c>
      <c r="E1035" s="47">
        <v>366</v>
      </c>
      <c r="F1035" s="45" t="s">
        <v>883</v>
      </c>
      <c r="G1035" s="45" t="s">
        <v>884</v>
      </c>
      <c r="H1035" s="45" t="s">
        <v>7416</v>
      </c>
      <c r="I1035" s="45" t="s">
        <v>886</v>
      </c>
      <c r="J1035" s="45" t="s">
        <v>331</v>
      </c>
      <c r="K1035" s="45" t="s">
        <v>1392</v>
      </c>
      <c r="L1035" s="45" t="s">
        <v>7417</v>
      </c>
      <c r="M1035" s="45" t="s">
        <v>7430</v>
      </c>
      <c r="N1035" s="45" t="s">
        <v>7431</v>
      </c>
      <c r="O1035" s="45" t="s">
        <v>7432</v>
      </c>
      <c r="P1035" s="45" t="s">
        <v>7421</v>
      </c>
      <c r="Q1035" s="45" t="s">
        <v>7433</v>
      </c>
      <c r="R1035" t="s">
        <v>7434</v>
      </c>
      <c r="S1035" s="45" t="s">
        <v>893</v>
      </c>
      <c r="T1035" t="s">
        <v>7435</v>
      </c>
      <c r="U1035" s="47">
        <v>145</v>
      </c>
      <c r="V1035" s="47">
        <v>145</v>
      </c>
      <c r="W1035" s="47" t="s">
        <v>913</v>
      </c>
      <c r="X1035" s="47">
        <v>53070</v>
      </c>
      <c r="Y1035" s="47">
        <v>48026</v>
      </c>
      <c r="Z1035" s="48">
        <v>188.19</v>
      </c>
      <c r="AA1035" s="44">
        <v>414</v>
      </c>
      <c r="AB1035" s="44">
        <v>458</v>
      </c>
      <c r="AC1035" s="44">
        <v>9823</v>
      </c>
      <c r="AD1035" s="44">
        <v>774</v>
      </c>
      <c r="AE1035" s="44">
        <v>3772</v>
      </c>
      <c r="AF1035" s="44">
        <v>29254</v>
      </c>
      <c r="AG1035" s="44"/>
      <c r="AH1035" s="47"/>
      <c r="AI1035" s="47">
        <v>2158</v>
      </c>
      <c r="AJ1035">
        <v>2245</v>
      </c>
      <c r="AK1035" t="s">
        <v>895</v>
      </c>
      <c r="AL1035">
        <v>48026</v>
      </c>
      <c r="AM1035"/>
      <c r="AN1035"/>
      <c r="AO1035"/>
      <c r="AP1035"/>
      <c r="AQ1035"/>
      <c r="AR1035" s="44"/>
      <c r="AS1035" s="44"/>
      <c r="AT1035" s="44"/>
      <c r="AU1035" s="44">
        <v>16282051</v>
      </c>
      <c r="AV1035" s="44">
        <v>2919578</v>
      </c>
      <c r="AW1035" s="44">
        <v>-1901542</v>
      </c>
      <c r="AX1035" s="44">
        <v>28361</v>
      </c>
      <c r="AY1035" s="44">
        <v>21131532</v>
      </c>
      <c r="AZ1035" s="21">
        <v>24882185</v>
      </c>
      <c r="BA1035" s="21">
        <v>-3750653</v>
      </c>
      <c r="BB1035" s="44">
        <v>3812100</v>
      </c>
      <c r="BC1035" s="44"/>
      <c r="BD1035" s="44"/>
      <c r="BE1035" s="44">
        <v>61447</v>
      </c>
      <c r="BF1035" s="44">
        <v>3745169</v>
      </c>
      <c r="BG1035" s="44">
        <v>211613</v>
      </c>
      <c r="BH1035" s="44">
        <v>1261427</v>
      </c>
      <c r="BI1035" s="21">
        <v>9251505</v>
      </c>
      <c r="BJ1035" s="21"/>
      <c r="BK1035" s="21"/>
      <c r="BL1035" s="21">
        <v>958465</v>
      </c>
      <c r="BM1035" s="21">
        <v>853872</v>
      </c>
      <c r="BN1035" s="21">
        <v>16282051</v>
      </c>
      <c r="BO1035" s="21"/>
      <c r="BP1035" s="21"/>
      <c r="BQ1035" s="44"/>
      <c r="BR1035" s="21"/>
      <c r="BS1035" s="44"/>
      <c r="BT1035" s="21"/>
      <c r="BU1035" s="44"/>
      <c r="BV1035" s="21"/>
      <c r="BW1035" s="44">
        <v>2396020</v>
      </c>
      <c r="BX1035" s="21"/>
      <c r="BY1035" s="21">
        <v>342007</v>
      </c>
      <c r="BZ1035" s="21"/>
      <c r="CA1035" s="44">
        <v>9895</v>
      </c>
      <c r="CB1035" s="44"/>
      <c r="CC1035" s="44">
        <v>17926</v>
      </c>
      <c r="CD1035" s="44"/>
      <c r="CE1035" s="44"/>
      <c r="CF1035" s="44"/>
      <c r="CG1035" s="44"/>
      <c r="CH1035" s="44"/>
      <c r="CI1035" s="21">
        <v>5544</v>
      </c>
      <c r="CJ1035" s="44"/>
      <c r="CK1035" s="21">
        <v>148186</v>
      </c>
      <c r="CL1035" s="44"/>
      <c r="CM1035" s="44">
        <v>0</v>
      </c>
      <c r="CN1035" s="44">
        <v>0</v>
      </c>
      <c r="CO1035" s="44">
        <v>862739</v>
      </c>
      <c r="CP1035" s="44">
        <v>0</v>
      </c>
      <c r="CQ1035" s="21">
        <v>537461</v>
      </c>
      <c r="CR1035" s="44">
        <v>287990</v>
      </c>
      <c r="CS1035" s="44">
        <v>1043029</v>
      </c>
      <c r="CT1035" s="44">
        <v>164993</v>
      </c>
      <c r="CU1035" s="44"/>
      <c r="CV1035" s="44">
        <v>23366</v>
      </c>
      <c r="CW1035" s="21"/>
      <c r="CX1035" s="21"/>
      <c r="CY1035" s="21"/>
      <c r="CZ1035" s="21"/>
      <c r="DA1035" s="21"/>
      <c r="DB1035" s="21"/>
      <c r="DC1035" s="21"/>
      <c r="DD1035" s="21"/>
      <c r="DE1035" s="44"/>
      <c r="DF1035" s="21"/>
      <c r="DG1035" s="44"/>
      <c r="DH1035" s="21"/>
      <c r="DI1035" s="44"/>
      <c r="DJ1035" s="44"/>
      <c r="DK1035" s="44"/>
      <c r="DL1035" s="44"/>
      <c r="DM1035" s="21"/>
      <c r="DN1035" s="44"/>
      <c r="DO1035" s="44"/>
      <c r="DP1035" s="44"/>
      <c r="DQ1035" s="44"/>
      <c r="DR1035" s="44"/>
      <c r="DS1035" s="44"/>
      <c r="DT1035" s="44"/>
      <c r="DU1035" s="44"/>
      <c r="DV1035" s="44"/>
      <c r="DW1035" s="44"/>
      <c r="DX1035" s="44"/>
      <c r="DY1035" s="44"/>
      <c r="DZ1035" s="44"/>
      <c r="EA1035" s="44"/>
      <c r="EB1035" s="21"/>
      <c r="EC1035" s="44">
        <v>-2391433</v>
      </c>
      <c r="ED1035" s="44"/>
      <c r="EE1035" s="21"/>
      <c r="EF1035" s="44"/>
      <c r="EG1035" s="21">
        <v>34882</v>
      </c>
      <c r="EH1035" s="44"/>
      <c r="EI1035" s="21">
        <v>254334</v>
      </c>
      <c r="EJ1035" s="44"/>
      <c r="EK1035" s="44"/>
      <c r="EL1035" s="21"/>
      <c r="EM1035" s="44"/>
      <c r="EN1035" s="44"/>
      <c r="EO1035" s="44"/>
      <c r="EP1035" s="21"/>
      <c r="EQ1035" s="21"/>
      <c r="ER1035" s="21"/>
      <c r="ES1035" s="21"/>
      <c r="ET1035" s="44"/>
      <c r="EU1035" s="21"/>
      <c r="EV1035" s="44"/>
      <c r="EW1035" s="21"/>
      <c r="EX1035" s="44"/>
      <c r="EY1035" s="44"/>
      <c r="EZ1035" s="21"/>
      <c r="FA1035" s="21"/>
      <c r="FB1035" s="44"/>
      <c r="FC1035" s="44"/>
      <c r="FD1035" s="21"/>
      <c r="FE1035" s="112">
        <v>200675</v>
      </c>
      <c r="FF1035" s="44"/>
      <c r="FG1035" s="44">
        <v>8640988</v>
      </c>
      <c r="FH1035" s="44">
        <v>4526262</v>
      </c>
      <c r="FI1035" s="44">
        <v>11714935</v>
      </c>
      <c r="FJ1035" s="44">
        <v>310640</v>
      </c>
      <c r="FK1035" s="44">
        <v>11310910</v>
      </c>
      <c r="FL1035" s="44"/>
      <c r="FM1035" s="44"/>
      <c r="FN1035" s="44"/>
      <c r="FO1035" s="44"/>
      <c r="FP1035" s="44"/>
      <c r="FQ1035" s="44"/>
      <c r="FR1035" s="44"/>
      <c r="FS1035" s="44"/>
      <c r="FT1035" s="44">
        <v>382652</v>
      </c>
      <c r="FU1035" s="44"/>
      <c r="FV1035" s="21">
        <v>783056</v>
      </c>
      <c r="FW1035" s="44"/>
      <c r="FX1035" s="44">
        <v>503361</v>
      </c>
      <c r="FY1035" s="44">
        <v>212717</v>
      </c>
      <c r="FZ1035" s="44">
        <v>463206</v>
      </c>
      <c r="GA1035" s="44">
        <v>121594</v>
      </c>
      <c r="GB1035" s="44"/>
      <c r="GC1035" s="44">
        <v>22826</v>
      </c>
      <c r="GD1035" s="44">
        <v>574970</v>
      </c>
      <c r="GE1035" s="44">
        <v>552604</v>
      </c>
      <c r="GF1035" s="44">
        <v>135086</v>
      </c>
      <c r="GG1035" s="44">
        <v>2020895</v>
      </c>
      <c r="GH1035" s="44">
        <v>192801</v>
      </c>
      <c r="GI1035" s="44"/>
      <c r="GJ1035" s="44">
        <v>136034</v>
      </c>
      <c r="GK1035" s="44">
        <v>6260491</v>
      </c>
      <c r="GL1035" s="44">
        <v>469470</v>
      </c>
      <c r="GM1035" s="44">
        <v>58837</v>
      </c>
      <c r="GN1035" s="44">
        <v>14694</v>
      </c>
      <c r="GO1035" s="44">
        <v>42604</v>
      </c>
      <c r="GP1035" s="44"/>
      <c r="GQ1035" s="44">
        <v>623377</v>
      </c>
      <c r="GR1035" s="44"/>
      <c r="GS1035" s="44">
        <v>65000166</v>
      </c>
      <c r="GT1035" s="44">
        <v>109258</v>
      </c>
      <c r="GU1035" s="21">
        <v>9017033</v>
      </c>
      <c r="GV1035" s="44"/>
      <c r="GW1035" s="44"/>
      <c r="GX1035" s="44"/>
      <c r="GY1035" s="44">
        <v>74126457</v>
      </c>
      <c r="GZ1035" s="44">
        <v>3940378</v>
      </c>
      <c r="HA1035" s="44"/>
      <c r="HB1035" s="44">
        <v>20694115</v>
      </c>
      <c r="HC1035" s="44">
        <v>49491964</v>
      </c>
      <c r="HD1035" s="44">
        <v>74126457</v>
      </c>
      <c r="HE1035" s="21">
        <v>279962</v>
      </c>
      <c r="HF1035" s="21"/>
      <c r="HG1035" s="21">
        <v>1692856</v>
      </c>
      <c r="HH1035" s="21"/>
      <c r="HI1035" s="21">
        <v>2543587</v>
      </c>
      <c r="HJ1035" s="44">
        <v>29911841</v>
      </c>
      <c r="HK1035" s="21"/>
      <c r="HL1035" s="21">
        <v>1724137</v>
      </c>
      <c r="HM1035" s="21">
        <v>34179565</v>
      </c>
      <c r="HN1035" s="21">
        <v>-25162532</v>
      </c>
      <c r="HO1035" s="21"/>
      <c r="HP1035" s="44"/>
      <c r="HQ1035" s="47">
        <v>20430000</v>
      </c>
      <c r="HR1035" s="47">
        <v>20694115</v>
      </c>
      <c r="HS1035" s="47"/>
      <c r="HT1035" s="47" t="s">
        <v>7436</v>
      </c>
      <c r="HU1035" s="47">
        <v>61627511.920000002</v>
      </c>
      <c r="HV1035" s="47">
        <v>17190</v>
      </c>
      <c r="HW1035" s="47">
        <v>0</v>
      </c>
      <c r="HX1035" s="47">
        <v>31190</v>
      </c>
      <c r="HY1035" s="47">
        <v>35190</v>
      </c>
      <c r="HZ1035" s="47">
        <v>127756</v>
      </c>
      <c r="IA1035" s="47">
        <v>0</v>
      </c>
      <c r="IB1035" s="47">
        <v>0</v>
      </c>
      <c r="IC1035" s="47">
        <v>45448</v>
      </c>
      <c r="ID1035"/>
      <c r="IE1035" s="47">
        <v>1852</v>
      </c>
      <c r="IF1035"/>
      <c r="IG1035" s="47"/>
      <c r="IH1035" s="47"/>
      <c r="II1035">
        <v>4649</v>
      </c>
      <c r="IJ1035"/>
      <c r="IK1035">
        <v>1855</v>
      </c>
      <c r="IL1035">
        <v>34988</v>
      </c>
      <c r="IM1035">
        <v>300118</v>
      </c>
      <c r="IN1035">
        <v>0</v>
      </c>
      <c r="IO1035">
        <v>0</v>
      </c>
      <c r="IP1035">
        <v>0</v>
      </c>
      <c r="IQ1035">
        <v>0</v>
      </c>
      <c r="IR1035">
        <v>0</v>
      </c>
      <c r="IS1035">
        <v>0</v>
      </c>
      <c r="IT1035">
        <v>0</v>
      </c>
      <c r="IU1035">
        <v>809675</v>
      </c>
      <c r="IV1035">
        <v>0</v>
      </c>
      <c r="IW1035">
        <v>2363696</v>
      </c>
      <c r="IX1035">
        <v>1483238</v>
      </c>
      <c r="IY1035">
        <v>3713863</v>
      </c>
      <c r="IZ1035">
        <v>0</v>
      </c>
      <c r="JA1035">
        <v>0</v>
      </c>
      <c r="JB1035">
        <v>1288389</v>
      </c>
      <c r="JC1035"/>
      <c r="JD1035">
        <v>53712</v>
      </c>
      <c r="JE1035"/>
      <c r="JF1035"/>
      <c r="JG1035"/>
      <c r="JH1035">
        <v>171886</v>
      </c>
      <c r="JI1035"/>
      <c r="JJ1035">
        <v>84326</v>
      </c>
      <c r="JK1035">
        <v>1250484</v>
      </c>
      <c r="JL1035">
        <v>11219269</v>
      </c>
      <c r="JM1035">
        <v>0</v>
      </c>
      <c r="JN1035">
        <v>0</v>
      </c>
      <c r="JO1035">
        <v>0</v>
      </c>
      <c r="JP1035">
        <v>0</v>
      </c>
      <c r="JQ1035">
        <v>0</v>
      </c>
      <c r="JR1035">
        <v>0</v>
      </c>
      <c r="JS1035">
        <v>0</v>
      </c>
      <c r="JT1035"/>
      <c r="JU1035"/>
      <c r="JV1035"/>
      <c r="JW1035"/>
      <c r="JX1035"/>
      <c r="JY1035"/>
      <c r="JZ1035"/>
      <c r="KA1035"/>
      <c r="KB1035"/>
      <c r="KC1035"/>
      <c r="KD1035"/>
      <c r="KE1035"/>
      <c r="KF1035">
        <v>142</v>
      </c>
      <c r="KG1035">
        <v>184</v>
      </c>
      <c r="KH1035">
        <v>132</v>
      </c>
      <c r="KI1035">
        <v>109</v>
      </c>
      <c r="KJ1035">
        <v>117</v>
      </c>
      <c r="KK1035">
        <v>101</v>
      </c>
      <c r="KL1035">
        <v>72</v>
      </c>
      <c r="KM1035">
        <v>102</v>
      </c>
      <c r="KN1035">
        <v>64</v>
      </c>
      <c r="KO1035">
        <v>0</v>
      </c>
      <c r="KP1035">
        <v>1</v>
      </c>
      <c r="KQ1035">
        <v>0</v>
      </c>
      <c r="KR1035">
        <v>0</v>
      </c>
      <c r="KS1035">
        <v>0</v>
      </c>
      <c r="KT1035">
        <v>1</v>
      </c>
      <c r="KU1035">
        <v>1</v>
      </c>
      <c r="KV1035">
        <v>0</v>
      </c>
      <c r="KW1035">
        <v>0</v>
      </c>
      <c r="KX1035">
        <v>0</v>
      </c>
      <c r="KY1035">
        <v>0</v>
      </c>
      <c r="KZ1035">
        <v>0</v>
      </c>
      <c r="LA1035">
        <v>0</v>
      </c>
      <c r="LB1035">
        <v>0</v>
      </c>
      <c r="LC1035">
        <v>0</v>
      </c>
      <c r="LD1035">
        <v>1</v>
      </c>
      <c r="LE1035">
        <v>0</v>
      </c>
      <c r="LF1035">
        <v>0</v>
      </c>
      <c r="LG1035">
        <v>0</v>
      </c>
      <c r="LH1035">
        <v>0</v>
      </c>
    </row>
    <row r="1036" spans="1:320" s="34" customFormat="1" ht="15" customHeight="1" x14ac:dyDescent="0.25">
      <c r="A1036" s="45">
        <v>206514008</v>
      </c>
      <c r="B1036" s="45" t="s">
        <v>7437</v>
      </c>
      <c r="C1036" s="46">
        <v>45292</v>
      </c>
      <c r="D1036" s="46">
        <v>45657</v>
      </c>
      <c r="E1036" s="47">
        <v>366</v>
      </c>
      <c r="F1036" s="45" t="s">
        <v>883</v>
      </c>
      <c r="G1036" s="45" t="s">
        <v>884</v>
      </c>
      <c r="H1036" s="45" t="s">
        <v>7416</v>
      </c>
      <c r="I1036" s="45" t="s">
        <v>886</v>
      </c>
      <c r="J1036" s="45" t="s">
        <v>887</v>
      </c>
      <c r="K1036" s="45" t="s">
        <v>1392</v>
      </c>
      <c r="L1036" s="45" t="s">
        <v>7417</v>
      </c>
      <c r="M1036" s="45" t="s">
        <v>7438</v>
      </c>
      <c r="N1036" s="45" t="s">
        <v>7439</v>
      </c>
      <c r="O1036" s="45" t="s">
        <v>7440</v>
      </c>
      <c r="P1036" s="45" t="s">
        <v>7441</v>
      </c>
      <c r="Q1036" s="45" t="s">
        <v>7442</v>
      </c>
      <c r="R1036" t="s">
        <v>7443</v>
      </c>
      <c r="S1036" s="45" t="s">
        <v>893</v>
      </c>
      <c r="T1036"/>
      <c r="U1036" s="47">
        <v>99</v>
      </c>
      <c r="V1036" s="47">
        <v>99</v>
      </c>
      <c r="W1036" s="47" t="s">
        <v>894</v>
      </c>
      <c r="X1036" s="47">
        <v>36234</v>
      </c>
      <c r="Y1036" s="47">
        <v>35421</v>
      </c>
      <c r="Z1036" s="48">
        <v>230.83</v>
      </c>
      <c r="AA1036" s="44">
        <v>229</v>
      </c>
      <c r="AB1036" s="44">
        <v>219</v>
      </c>
      <c r="AC1036" s="44">
        <v>5107</v>
      </c>
      <c r="AD1036" s="44">
        <v>2082</v>
      </c>
      <c r="AE1036" s="44">
        <v>3141</v>
      </c>
      <c r="AF1036" s="44">
        <v>22200</v>
      </c>
      <c r="AG1036" s="44"/>
      <c r="AH1036" s="47">
        <v>102</v>
      </c>
      <c r="AI1036" s="47">
        <v>79</v>
      </c>
      <c r="AJ1036">
        <v>2710</v>
      </c>
      <c r="AK1036" t="s">
        <v>895</v>
      </c>
      <c r="AL1036">
        <v>35421</v>
      </c>
      <c r="AM1036"/>
      <c r="AN1036"/>
      <c r="AO1036"/>
      <c r="AP1036"/>
      <c r="AQ1036"/>
      <c r="AR1036" s="44"/>
      <c r="AS1036" s="44"/>
      <c r="AT1036" s="44"/>
      <c r="AU1036" s="44">
        <v>22164700</v>
      </c>
      <c r="AV1036" s="44">
        <v>2343640</v>
      </c>
      <c r="AW1036" s="44">
        <v>9062644</v>
      </c>
      <c r="AX1036" s="44">
        <v>109808</v>
      </c>
      <c r="AY1036" s="44">
        <v>15555504</v>
      </c>
      <c r="AZ1036" s="21">
        <v>14346552</v>
      </c>
      <c r="BA1036" s="21">
        <v>1208952</v>
      </c>
      <c r="BB1036" s="44">
        <v>-4998</v>
      </c>
      <c r="BC1036" s="44"/>
      <c r="BD1036" s="44"/>
      <c r="BE1036" s="44">
        <v>1203954</v>
      </c>
      <c r="BF1036" s="44">
        <v>6383750</v>
      </c>
      <c r="BG1036" s="44">
        <v>2602500</v>
      </c>
      <c r="BH1036" s="44">
        <v>1439925</v>
      </c>
      <c r="BI1036" s="21">
        <v>10328675</v>
      </c>
      <c r="BJ1036" s="21"/>
      <c r="BK1036" s="21">
        <v>127500</v>
      </c>
      <c r="BL1036" s="21">
        <v>35475</v>
      </c>
      <c r="BM1036" s="21">
        <v>1246875</v>
      </c>
      <c r="BN1036" s="21">
        <v>22164700</v>
      </c>
      <c r="BO1036" s="21"/>
      <c r="BP1036" s="21"/>
      <c r="BQ1036" s="44"/>
      <c r="BR1036" s="21"/>
      <c r="BS1036" s="44"/>
      <c r="BT1036" s="21"/>
      <c r="BU1036" s="44"/>
      <c r="BV1036" s="21"/>
      <c r="BW1036" s="44">
        <v>1730968</v>
      </c>
      <c r="BX1036" s="21"/>
      <c r="BY1036" s="21">
        <v>557368</v>
      </c>
      <c r="BZ1036" s="21"/>
      <c r="CA1036" s="44">
        <v>2950</v>
      </c>
      <c r="CB1036" s="44"/>
      <c r="CC1036" s="44">
        <v>19707</v>
      </c>
      <c r="CD1036" s="44"/>
      <c r="CE1036" s="44"/>
      <c r="CF1036" s="44"/>
      <c r="CG1036" s="44">
        <v>32355</v>
      </c>
      <c r="CH1036" s="44"/>
      <c r="CI1036" s="21">
        <v>150</v>
      </c>
      <c r="CJ1036" s="44"/>
      <c r="CK1036" s="21">
        <v>142</v>
      </c>
      <c r="CL1036" s="44"/>
      <c r="CM1036" s="44">
        <v>0</v>
      </c>
      <c r="CN1036" s="44">
        <v>0</v>
      </c>
      <c r="CO1036" s="44">
        <v>898600</v>
      </c>
      <c r="CP1036" s="44">
        <v>0</v>
      </c>
      <c r="CQ1036" s="21">
        <v>759300</v>
      </c>
      <c r="CR1036" s="44">
        <v>186900</v>
      </c>
      <c r="CS1036" s="44">
        <v>378809</v>
      </c>
      <c r="CT1036" s="44">
        <v>44474</v>
      </c>
      <c r="CU1036" s="44"/>
      <c r="CV1036" s="44">
        <v>75557</v>
      </c>
      <c r="CW1036" s="21"/>
      <c r="CX1036" s="21"/>
      <c r="CY1036" s="21"/>
      <c r="CZ1036" s="21"/>
      <c r="DA1036" s="21"/>
      <c r="DB1036" s="21"/>
      <c r="DC1036" s="21"/>
      <c r="DD1036" s="21"/>
      <c r="DE1036" s="44"/>
      <c r="DF1036" s="21"/>
      <c r="DG1036" s="44"/>
      <c r="DH1036" s="21"/>
      <c r="DI1036" s="44"/>
      <c r="DJ1036" s="44"/>
      <c r="DK1036" s="44"/>
      <c r="DL1036" s="44"/>
      <c r="DM1036" s="21"/>
      <c r="DN1036" s="44"/>
      <c r="DO1036" s="44"/>
      <c r="DP1036" s="44"/>
      <c r="DQ1036" s="44"/>
      <c r="DR1036" s="44"/>
      <c r="DS1036" s="44"/>
      <c r="DT1036" s="44"/>
      <c r="DU1036" s="44"/>
      <c r="DV1036" s="44"/>
      <c r="DW1036" s="44"/>
      <c r="DX1036" s="44"/>
      <c r="DY1036" s="44">
        <v>43</v>
      </c>
      <c r="DZ1036" s="44"/>
      <c r="EA1036" s="44"/>
      <c r="EB1036" s="21"/>
      <c r="EC1036" s="44">
        <v>2997995</v>
      </c>
      <c r="ED1036" s="44"/>
      <c r="EE1036" s="21">
        <v>1928966</v>
      </c>
      <c r="EF1036" s="44"/>
      <c r="EG1036" s="21">
        <v>-78242</v>
      </c>
      <c r="EH1036" s="44"/>
      <c r="EI1036" s="21">
        <v>3674821</v>
      </c>
      <c r="EJ1036" s="44"/>
      <c r="EK1036" s="44"/>
      <c r="EL1036" s="21"/>
      <c r="EM1036" s="44">
        <v>95233</v>
      </c>
      <c r="EN1036" s="44"/>
      <c r="EO1036" s="44">
        <v>443828</v>
      </c>
      <c r="EP1036" s="21"/>
      <c r="EQ1036" s="21"/>
      <c r="ER1036" s="21"/>
      <c r="ES1036" s="21"/>
      <c r="ET1036" s="44"/>
      <c r="EU1036" s="21"/>
      <c r="EV1036" s="44"/>
      <c r="EW1036" s="21"/>
      <c r="EX1036" s="44"/>
      <c r="EY1036" s="44"/>
      <c r="EZ1036" s="21"/>
      <c r="FA1036" s="21"/>
      <c r="FB1036" s="44"/>
      <c r="FC1036" s="44"/>
      <c r="FD1036" s="21"/>
      <c r="FE1036" s="112"/>
      <c r="FF1036" s="44"/>
      <c r="FG1036" s="44">
        <v>6756584</v>
      </c>
      <c r="FH1036" s="44">
        <v>1742421</v>
      </c>
      <c r="FI1036" s="44">
        <v>5847547</v>
      </c>
      <c r="FJ1036" s="44">
        <v>182000</v>
      </c>
      <c r="FK1036" s="44">
        <v>6399792</v>
      </c>
      <c r="FL1036" s="44"/>
      <c r="FM1036" s="44"/>
      <c r="FN1036" s="44"/>
      <c r="FO1036" s="44"/>
      <c r="FP1036" s="44"/>
      <c r="FQ1036" s="44"/>
      <c r="FR1036" s="44"/>
      <c r="FS1036" s="44"/>
      <c r="FT1036" s="44">
        <v>3028</v>
      </c>
      <c r="FU1036" s="44"/>
      <c r="FV1036" s="21">
        <v>408609</v>
      </c>
      <c r="FW1036" s="44"/>
      <c r="FX1036" s="44">
        <v>339907</v>
      </c>
      <c r="FY1036" s="44">
        <v>68924</v>
      </c>
      <c r="FZ1036" s="44">
        <v>194057</v>
      </c>
      <c r="GA1036" s="44">
        <v>22400</v>
      </c>
      <c r="GB1036" s="44"/>
      <c r="GC1036" s="44">
        <v>65413</v>
      </c>
      <c r="GD1036" s="44">
        <v>699673</v>
      </c>
      <c r="GE1036" s="44">
        <v>418096</v>
      </c>
      <c r="GF1036" s="44">
        <v>112182</v>
      </c>
      <c r="GG1036" s="44">
        <v>1078693</v>
      </c>
      <c r="GH1036" s="44">
        <v>135274</v>
      </c>
      <c r="GI1036" s="44">
        <v>209288</v>
      </c>
      <c r="GJ1036" s="44">
        <v>113893</v>
      </c>
      <c r="GK1036" s="44">
        <v>3438335</v>
      </c>
      <c r="GL1036" s="44">
        <v>126297</v>
      </c>
      <c r="GM1036" s="44">
        <v>626672</v>
      </c>
      <c r="GN1036" s="44">
        <v>470257</v>
      </c>
      <c r="GO1036" s="44">
        <v>22591</v>
      </c>
      <c r="GP1036" s="44"/>
      <c r="GQ1036" s="44">
        <v>13493</v>
      </c>
      <c r="GR1036" s="44">
        <v>-620322</v>
      </c>
      <c r="GS1036" s="44">
        <v>2939172</v>
      </c>
      <c r="GT1036" s="44"/>
      <c r="GU1036" s="21">
        <v>830564</v>
      </c>
      <c r="GV1036" s="44">
        <v>10242</v>
      </c>
      <c r="GW1036" s="44"/>
      <c r="GX1036" s="44">
        <v>100000</v>
      </c>
      <c r="GY1036" s="44">
        <v>3879978</v>
      </c>
      <c r="GZ1036" s="44">
        <v>2110712</v>
      </c>
      <c r="HA1036" s="44"/>
      <c r="HB1036" s="44"/>
      <c r="HC1036" s="44">
        <v>1769266</v>
      </c>
      <c r="HD1036" s="44">
        <v>3879978</v>
      </c>
      <c r="HE1036" s="21"/>
      <c r="HF1036" s="21"/>
      <c r="HG1036" s="21">
        <v>379567</v>
      </c>
      <c r="HH1036" s="21"/>
      <c r="HI1036" s="21">
        <v>0</v>
      </c>
      <c r="HJ1036" s="44"/>
      <c r="HK1036" s="21">
        <v>509289</v>
      </c>
      <c r="HL1036" s="21">
        <v>676567</v>
      </c>
      <c r="HM1036" s="21">
        <v>1185856</v>
      </c>
      <c r="HN1036" s="21">
        <v>-355292</v>
      </c>
      <c r="HO1036" s="21"/>
      <c r="HP1036" s="44"/>
      <c r="HQ1036" s="47"/>
      <c r="HR1036" s="47"/>
      <c r="HS1036" s="47"/>
      <c r="HT1036" s="47" t="s">
        <v>1759</v>
      </c>
      <c r="HU1036" s="47">
        <v>0</v>
      </c>
      <c r="HV1036" s="47">
        <v>2079</v>
      </c>
      <c r="HW1036" s="47">
        <v>0</v>
      </c>
      <c r="HX1036" s="47">
        <v>11724</v>
      </c>
      <c r="HY1036" s="47">
        <v>35475</v>
      </c>
      <c r="HZ1036" s="47">
        <v>102369</v>
      </c>
      <c r="IA1036" s="47">
        <v>0</v>
      </c>
      <c r="IB1036" s="47">
        <v>0</v>
      </c>
      <c r="IC1036" s="47">
        <v>0</v>
      </c>
      <c r="ID1036"/>
      <c r="IE1036" s="47">
        <v>9931</v>
      </c>
      <c r="IF1036">
        <v>11275</v>
      </c>
      <c r="IG1036" s="47">
        <v>1762</v>
      </c>
      <c r="IH1036" s="47">
        <v>26106</v>
      </c>
      <c r="II1036">
        <v>3593</v>
      </c>
      <c r="IJ1036">
        <v>7264</v>
      </c>
      <c r="IK1036">
        <v>1916</v>
      </c>
      <c r="IL1036">
        <v>16224</v>
      </c>
      <c r="IM1036">
        <v>229718</v>
      </c>
      <c r="IN1036">
        <v>0</v>
      </c>
      <c r="IO1036">
        <v>0</v>
      </c>
      <c r="IP1036">
        <v>239</v>
      </c>
      <c r="IQ1036">
        <v>0</v>
      </c>
      <c r="IR1036">
        <v>0</v>
      </c>
      <c r="IS1036">
        <v>0</v>
      </c>
      <c r="IT1036">
        <v>239</v>
      </c>
      <c r="IU1036">
        <v>140508</v>
      </c>
      <c r="IV1036">
        <v>0</v>
      </c>
      <c r="IW1036">
        <v>680040</v>
      </c>
      <c r="IX1036">
        <v>1557500</v>
      </c>
      <c r="IY1036">
        <v>2272731</v>
      </c>
      <c r="IZ1036">
        <v>0</v>
      </c>
      <c r="JA1036">
        <v>0</v>
      </c>
      <c r="JB1036">
        <v>0</v>
      </c>
      <c r="JC1036"/>
      <c r="JD1036">
        <v>196496</v>
      </c>
      <c r="JE1036">
        <v>202624</v>
      </c>
      <c r="JF1036">
        <v>31991</v>
      </c>
      <c r="JG1036">
        <v>518227</v>
      </c>
      <c r="JH1036">
        <v>97194</v>
      </c>
      <c r="JI1036">
        <v>134647</v>
      </c>
      <c r="JJ1036">
        <v>86040</v>
      </c>
      <c r="JK1036">
        <v>838586</v>
      </c>
      <c r="JL1036">
        <v>6756584</v>
      </c>
      <c r="JM1036">
        <v>0</v>
      </c>
      <c r="JN1036">
        <v>0</v>
      </c>
      <c r="JO1036">
        <v>12893</v>
      </c>
      <c r="JP1036">
        <v>0</v>
      </c>
      <c r="JQ1036">
        <v>0</v>
      </c>
      <c r="JR1036">
        <v>0</v>
      </c>
      <c r="JS1036">
        <v>12893</v>
      </c>
      <c r="JT1036"/>
      <c r="JU1036"/>
      <c r="JV1036"/>
      <c r="JW1036"/>
      <c r="JX1036"/>
      <c r="JY1036"/>
      <c r="JZ1036"/>
      <c r="KA1036"/>
      <c r="KB1036"/>
      <c r="KC1036"/>
      <c r="KD1036"/>
      <c r="KE1036"/>
      <c r="KF1036">
        <v>133</v>
      </c>
      <c r="KG1036">
        <v>231</v>
      </c>
      <c r="KH1036">
        <v>69</v>
      </c>
      <c r="KI1036">
        <v>90</v>
      </c>
      <c r="KJ1036">
        <v>157</v>
      </c>
      <c r="KK1036">
        <v>46</v>
      </c>
      <c r="KL1036">
        <v>61</v>
      </c>
      <c r="KM1036">
        <v>95</v>
      </c>
      <c r="KN1036">
        <v>32</v>
      </c>
      <c r="KO1036">
        <v>1</v>
      </c>
      <c r="KP1036">
        <v>0</v>
      </c>
      <c r="KQ1036">
        <v>0</v>
      </c>
      <c r="KR1036">
        <v>0</v>
      </c>
      <c r="KS1036">
        <v>1</v>
      </c>
      <c r="KT1036">
        <v>0</v>
      </c>
      <c r="KU1036">
        <v>1</v>
      </c>
      <c r="KV1036">
        <v>0</v>
      </c>
      <c r="KW1036">
        <v>0</v>
      </c>
      <c r="KX1036">
        <v>0</v>
      </c>
      <c r="KY1036">
        <v>0</v>
      </c>
      <c r="KZ1036">
        <v>0</v>
      </c>
      <c r="LA1036">
        <v>0</v>
      </c>
      <c r="LB1036">
        <v>0</v>
      </c>
      <c r="LC1036">
        <v>0</v>
      </c>
      <c r="LD1036">
        <v>1</v>
      </c>
      <c r="LE1036">
        <v>0</v>
      </c>
      <c r="LF1036">
        <v>0</v>
      </c>
      <c r="LG1036">
        <v>0</v>
      </c>
      <c r="LH1036">
        <v>0</v>
      </c>
    </row>
    <row r="1037" spans="1:320" s="34" customFormat="1" ht="15" customHeight="1" x14ac:dyDescent="0.25">
      <c r="A1037" s="45">
        <v>206522099</v>
      </c>
      <c r="B1037" s="45" t="s">
        <v>7444</v>
      </c>
      <c r="C1037" s="46">
        <v>45292</v>
      </c>
      <c r="D1037" s="46">
        <v>45657</v>
      </c>
      <c r="E1037" s="47">
        <v>366</v>
      </c>
      <c r="F1037" s="45" t="s">
        <v>883</v>
      </c>
      <c r="G1037" s="45" t="s">
        <v>884</v>
      </c>
      <c r="H1037" s="45" t="s">
        <v>7445</v>
      </c>
      <c r="I1037" s="45" t="s">
        <v>886</v>
      </c>
      <c r="J1037" s="45" t="s">
        <v>887</v>
      </c>
      <c r="K1037" s="45" t="s">
        <v>957</v>
      </c>
      <c r="L1037" s="45" t="s">
        <v>7446</v>
      </c>
      <c r="M1037" s="45" t="s">
        <v>7447</v>
      </c>
      <c r="N1037" s="45" t="s">
        <v>7448</v>
      </c>
      <c r="O1037" s="45" t="s">
        <v>7449</v>
      </c>
      <c r="P1037" s="45" t="s">
        <v>7450</v>
      </c>
      <c r="Q1037" s="45" t="s">
        <v>7451</v>
      </c>
      <c r="R1037" t="s">
        <v>7452</v>
      </c>
      <c r="S1037" s="45" t="s">
        <v>893</v>
      </c>
      <c r="T1037"/>
      <c r="U1037" s="47">
        <v>55</v>
      </c>
      <c r="V1037" s="47">
        <v>55</v>
      </c>
      <c r="W1037" s="47" t="s">
        <v>1728</v>
      </c>
      <c r="X1037" s="47">
        <v>20130</v>
      </c>
      <c r="Y1037" s="47">
        <v>18481</v>
      </c>
      <c r="Z1037" s="48">
        <v>216.79</v>
      </c>
      <c r="AA1037" s="44">
        <v>141</v>
      </c>
      <c r="AB1037" s="44">
        <v>124</v>
      </c>
      <c r="AC1037" s="44">
        <v>4744</v>
      </c>
      <c r="AD1037" s="44"/>
      <c r="AE1037" s="44">
        <v>1862</v>
      </c>
      <c r="AF1037" s="44">
        <v>10745</v>
      </c>
      <c r="AG1037" s="44"/>
      <c r="AH1037" s="47">
        <v>636</v>
      </c>
      <c r="AI1037" s="47">
        <v>75</v>
      </c>
      <c r="AJ1037">
        <v>419</v>
      </c>
      <c r="AK1037" t="s">
        <v>895</v>
      </c>
      <c r="AL1037">
        <v>18481</v>
      </c>
      <c r="AM1037"/>
      <c r="AN1037"/>
      <c r="AO1037"/>
      <c r="AP1037"/>
      <c r="AQ1037"/>
      <c r="AR1037" s="44"/>
      <c r="AS1037" s="44"/>
      <c r="AT1037" s="44"/>
      <c r="AU1037" s="44">
        <v>14677292</v>
      </c>
      <c r="AV1037" s="44">
        <v>10635227</v>
      </c>
      <c r="AW1037" s="44">
        <v>8599030</v>
      </c>
      <c r="AX1037" s="44">
        <v>4713</v>
      </c>
      <c r="AY1037" s="44">
        <v>16718202</v>
      </c>
      <c r="AZ1037" s="21">
        <v>10869987</v>
      </c>
      <c r="BA1037" s="21">
        <v>5848215</v>
      </c>
      <c r="BB1037" s="44"/>
      <c r="BC1037" s="44"/>
      <c r="BD1037" s="44"/>
      <c r="BE1037" s="44">
        <v>5848215</v>
      </c>
      <c r="BF1037" s="44">
        <v>1153387</v>
      </c>
      <c r="BG1037" s="44"/>
      <c r="BH1037" s="44">
        <v>3673809</v>
      </c>
      <c r="BI1037" s="21">
        <v>8360155</v>
      </c>
      <c r="BJ1037" s="21"/>
      <c r="BK1037" s="21">
        <v>1353035</v>
      </c>
      <c r="BL1037" s="21">
        <v>74506</v>
      </c>
      <c r="BM1037" s="21">
        <v>62400</v>
      </c>
      <c r="BN1037" s="21">
        <v>14677292</v>
      </c>
      <c r="BO1037" s="21"/>
      <c r="BP1037" s="21"/>
      <c r="BQ1037" s="44"/>
      <c r="BR1037" s="21"/>
      <c r="BS1037" s="44"/>
      <c r="BT1037" s="21"/>
      <c r="BU1037" s="44"/>
      <c r="BV1037" s="21"/>
      <c r="BW1037" s="44">
        <v>9518952</v>
      </c>
      <c r="BX1037" s="21"/>
      <c r="BY1037" s="21"/>
      <c r="BZ1037" s="21"/>
      <c r="CA1037" s="44">
        <v>7064</v>
      </c>
      <c r="CB1037" s="44"/>
      <c r="CC1037" s="44">
        <v>28329</v>
      </c>
      <c r="CD1037" s="44"/>
      <c r="CE1037" s="44">
        <v>735</v>
      </c>
      <c r="CF1037" s="44"/>
      <c r="CG1037" s="44">
        <v>1005596</v>
      </c>
      <c r="CH1037" s="44"/>
      <c r="CI1037" s="21">
        <v>77</v>
      </c>
      <c r="CJ1037" s="44"/>
      <c r="CK1037" s="21">
        <v>74474</v>
      </c>
      <c r="CL1037" s="44"/>
      <c r="CM1037" s="44">
        <v>79496</v>
      </c>
      <c r="CN1037" s="44">
        <v>0</v>
      </c>
      <c r="CO1037" s="44">
        <v>1198429</v>
      </c>
      <c r="CP1037" s="44">
        <v>6083702</v>
      </c>
      <c r="CQ1037" s="21">
        <v>1655277</v>
      </c>
      <c r="CR1037" s="44">
        <v>254100</v>
      </c>
      <c r="CS1037" s="44">
        <v>1253787</v>
      </c>
      <c r="CT1037" s="44">
        <v>33463</v>
      </c>
      <c r="CU1037" s="44"/>
      <c r="CV1037" s="44">
        <v>76973</v>
      </c>
      <c r="CW1037" s="21"/>
      <c r="CX1037" s="21"/>
      <c r="CY1037" s="21"/>
      <c r="CZ1037" s="21"/>
      <c r="DA1037" s="21"/>
      <c r="DB1037" s="21"/>
      <c r="DC1037" s="21"/>
      <c r="DD1037" s="21"/>
      <c r="DE1037" s="44"/>
      <c r="DF1037" s="21"/>
      <c r="DG1037" s="44"/>
      <c r="DH1037" s="21"/>
      <c r="DI1037" s="44"/>
      <c r="DJ1037" s="44"/>
      <c r="DK1037" s="44"/>
      <c r="DL1037" s="44"/>
      <c r="DM1037" s="21"/>
      <c r="DN1037" s="44"/>
      <c r="DO1037" s="44"/>
      <c r="DP1037" s="44"/>
      <c r="DQ1037" s="44"/>
      <c r="DR1037" s="44"/>
      <c r="DS1037" s="44"/>
      <c r="DT1037" s="44"/>
      <c r="DU1037" s="44"/>
      <c r="DV1037" s="44"/>
      <c r="DW1037" s="44"/>
      <c r="DX1037" s="44"/>
      <c r="DY1037" s="44">
        <v>-9228</v>
      </c>
      <c r="DZ1037" s="44"/>
      <c r="EA1037" s="44"/>
      <c r="EB1037" s="21"/>
      <c r="EC1037" s="44">
        <v>4167970</v>
      </c>
      <c r="ED1037" s="44"/>
      <c r="EE1037" s="21"/>
      <c r="EF1037" s="44"/>
      <c r="EG1037" s="21">
        <v>197575</v>
      </c>
      <c r="EH1037" s="44"/>
      <c r="EI1037" s="21">
        <v>3190518</v>
      </c>
      <c r="EJ1037" s="44"/>
      <c r="EK1037" s="44"/>
      <c r="EL1037" s="21"/>
      <c r="EM1037" s="44">
        <v>1025744</v>
      </c>
      <c r="EN1037" s="44"/>
      <c r="EO1037" s="44">
        <v>26451</v>
      </c>
      <c r="EP1037" s="21"/>
      <c r="EQ1037" s="21"/>
      <c r="ER1037" s="21"/>
      <c r="ES1037" s="21"/>
      <c r="ET1037" s="44"/>
      <c r="EU1037" s="21"/>
      <c r="EV1037" s="44"/>
      <c r="EW1037" s="21"/>
      <c r="EX1037" s="44"/>
      <c r="EY1037" s="44"/>
      <c r="EZ1037" s="21"/>
      <c r="FA1037" s="21"/>
      <c r="FB1037" s="44"/>
      <c r="FC1037" s="44"/>
      <c r="FD1037" s="21"/>
      <c r="FE1037" s="112"/>
      <c r="FF1037" s="44"/>
      <c r="FG1037" s="44">
        <v>6302936</v>
      </c>
      <c r="FH1037" s="44">
        <v>2824268</v>
      </c>
      <c r="FI1037" s="44">
        <v>1742783</v>
      </c>
      <c r="FJ1037" s="44">
        <v>212225</v>
      </c>
      <c r="FK1037" s="44">
        <v>6037377</v>
      </c>
      <c r="FL1037" s="44"/>
      <c r="FM1037" s="44"/>
      <c r="FN1037" s="44"/>
      <c r="FO1037" s="44"/>
      <c r="FP1037" s="44"/>
      <c r="FQ1037" s="44"/>
      <c r="FR1037" s="44"/>
      <c r="FS1037" s="44"/>
      <c r="FT1037" s="44"/>
      <c r="FU1037" s="44"/>
      <c r="FV1037" s="21">
        <v>202109</v>
      </c>
      <c r="FW1037" s="44"/>
      <c r="FX1037" s="44"/>
      <c r="FY1037" s="44">
        <v>1479414</v>
      </c>
      <c r="FZ1037" s="44">
        <v>22387</v>
      </c>
      <c r="GA1037" s="44">
        <v>143617</v>
      </c>
      <c r="GB1037" s="44"/>
      <c r="GC1037" s="44">
        <v>2680</v>
      </c>
      <c r="GD1037" s="44">
        <v>566643</v>
      </c>
      <c r="GE1037" s="44">
        <v>246181</v>
      </c>
      <c r="GF1037" s="44">
        <v>73856</v>
      </c>
      <c r="GG1037" s="44">
        <v>912412</v>
      </c>
      <c r="GH1037" s="44">
        <v>274474</v>
      </c>
      <c r="GI1037" s="44">
        <v>62518</v>
      </c>
      <c r="GJ1037" s="44">
        <v>116602</v>
      </c>
      <c r="GK1037" s="44">
        <v>729717</v>
      </c>
      <c r="GL1037" s="44"/>
      <c r="GM1037" s="44"/>
      <c r="GN1037" s="44"/>
      <c r="GO1037" s="44"/>
      <c r="GP1037" s="44"/>
      <c r="GQ1037" s="44"/>
      <c r="GR1037" s="44"/>
      <c r="GS1037" s="44">
        <v>3399215</v>
      </c>
      <c r="GT1037" s="44"/>
      <c r="GU1037" s="21">
        <v>205650</v>
      </c>
      <c r="GV1037" s="44"/>
      <c r="GW1037" s="44">
        <v>-165335</v>
      </c>
      <c r="GX1037" s="44">
        <v>494759</v>
      </c>
      <c r="GY1037" s="44">
        <v>3934289</v>
      </c>
      <c r="GZ1037" s="44">
        <v>1599668</v>
      </c>
      <c r="HA1037" s="44"/>
      <c r="HB1037" s="44">
        <v>-167649</v>
      </c>
      <c r="HC1037" s="44">
        <v>2502270</v>
      </c>
      <c r="HD1037" s="44">
        <v>3934289</v>
      </c>
      <c r="HE1037" s="21"/>
      <c r="HF1037" s="21"/>
      <c r="HG1037" s="21"/>
      <c r="HH1037" s="21"/>
      <c r="HI1037" s="21">
        <v>0</v>
      </c>
      <c r="HJ1037" s="44"/>
      <c r="HK1037" s="21">
        <v>46643</v>
      </c>
      <c r="HL1037" s="21">
        <v>189859</v>
      </c>
      <c r="HM1037" s="21">
        <v>236502</v>
      </c>
      <c r="HN1037" s="21">
        <v>-30852</v>
      </c>
      <c r="HO1037" s="21"/>
      <c r="HP1037" s="44"/>
      <c r="HQ1037" s="47"/>
      <c r="HR1037" s="47">
        <v>-167649</v>
      </c>
      <c r="HS1037" s="47"/>
      <c r="HT1037" s="47" t="s">
        <v>1744</v>
      </c>
      <c r="HU1037" s="47">
        <v>111976.76000000001</v>
      </c>
      <c r="HV1037" s="47">
        <v>1836</v>
      </c>
      <c r="HW1037" s="47">
        <v>0</v>
      </c>
      <c r="HX1037" s="47">
        <v>2150</v>
      </c>
      <c r="HY1037" s="47">
        <v>21013</v>
      </c>
      <c r="HZ1037" s="47">
        <v>35734</v>
      </c>
      <c r="IA1037" s="47">
        <v>0</v>
      </c>
      <c r="IB1037" s="47">
        <v>0</v>
      </c>
      <c r="IC1037" s="47">
        <v>3081</v>
      </c>
      <c r="ID1037"/>
      <c r="IE1037" s="47">
        <v>2308</v>
      </c>
      <c r="IF1037">
        <v>10903</v>
      </c>
      <c r="IG1037" s="47">
        <v>1137</v>
      </c>
      <c r="IH1037" s="47">
        <v>14067</v>
      </c>
      <c r="II1037">
        <v>1482</v>
      </c>
      <c r="IJ1037">
        <v>3781</v>
      </c>
      <c r="IK1037">
        <v>1750</v>
      </c>
      <c r="IL1037">
        <v>5357</v>
      </c>
      <c r="IM1037">
        <v>104599</v>
      </c>
      <c r="IN1037">
        <v>0</v>
      </c>
      <c r="IO1037">
        <v>0</v>
      </c>
      <c r="IP1037">
        <v>0</v>
      </c>
      <c r="IQ1037">
        <v>5313</v>
      </c>
      <c r="IR1037">
        <v>0</v>
      </c>
      <c r="IS1037">
        <v>0</v>
      </c>
      <c r="IT1037">
        <v>5313</v>
      </c>
      <c r="IU1037">
        <v>163713</v>
      </c>
      <c r="IV1037">
        <v>0</v>
      </c>
      <c r="IW1037">
        <v>505787</v>
      </c>
      <c r="IX1037">
        <v>1393784</v>
      </c>
      <c r="IY1037">
        <v>2177875</v>
      </c>
      <c r="IZ1037">
        <v>0</v>
      </c>
      <c r="JA1037">
        <v>0</v>
      </c>
      <c r="JB1037">
        <v>76186</v>
      </c>
      <c r="JC1037"/>
      <c r="JD1037">
        <v>72771</v>
      </c>
      <c r="JE1037">
        <v>161174</v>
      </c>
      <c r="JF1037">
        <v>43913</v>
      </c>
      <c r="JG1037">
        <v>401260</v>
      </c>
      <c r="JH1037">
        <v>227559</v>
      </c>
      <c r="JI1037">
        <v>40688</v>
      </c>
      <c r="JJ1037">
        <v>76220</v>
      </c>
      <c r="JK1037">
        <v>573458</v>
      </c>
      <c r="JL1037">
        <v>5914388</v>
      </c>
      <c r="JM1037">
        <v>0</v>
      </c>
      <c r="JN1037">
        <v>0</v>
      </c>
      <c r="JO1037">
        <v>0</v>
      </c>
      <c r="JP1037">
        <v>175629</v>
      </c>
      <c r="JQ1037">
        <v>0</v>
      </c>
      <c r="JR1037">
        <v>0</v>
      </c>
      <c r="JS1037">
        <v>175629</v>
      </c>
      <c r="JT1037"/>
      <c r="JU1037"/>
      <c r="JV1037"/>
      <c r="JW1037"/>
      <c r="JX1037"/>
      <c r="JY1037"/>
      <c r="JZ1037"/>
      <c r="KA1037"/>
      <c r="KB1037"/>
      <c r="KC1037"/>
      <c r="KD1037"/>
      <c r="KE1037"/>
      <c r="KF1037">
        <v>79</v>
      </c>
      <c r="KG1037">
        <v>202</v>
      </c>
      <c r="KH1037">
        <v>24</v>
      </c>
      <c r="KI1037">
        <v>45</v>
      </c>
      <c r="KJ1037">
        <v>130</v>
      </c>
      <c r="KK1037">
        <v>10</v>
      </c>
      <c r="KL1037">
        <v>24</v>
      </c>
      <c r="KM1037">
        <v>66</v>
      </c>
      <c r="KN1037">
        <v>7</v>
      </c>
      <c r="KO1037">
        <v>1</v>
      </c>
      <c r="KP1037">
        <v>0</v>
      </c>
      <c r="KQ1037">
        <v>0</v>
      </c>
      <c r="KR1037">
        <v>1</v>
      </c>
      <c r="KS1037">
        <v>0</v>
      </c>
      <c r="KT1037">
        <v>0</v>
      </c>
      <c r="KU1037">
        <v>1</v>
      </c>
      <c r="KV1037">
        <v>0</v>
      </c>
      <c r="KW1037">
        <v>0</v>
      </c>
      <c r="KX1037">
        <v>0</v>
      </c>
      <c r="KY1037">
        <v>0</v>
      </c>
      <c r="KZ1037">
        <v>0</v>
      </c>
      <c r="LA1037">
        <v>0</v>
      </c>
      <c r="LB1037">
        <v>0</v>
      </c>
      <c r="LC1037">
        <v>0</v>
      </c>
      <c r="LD1037">
        <v>1</v>
      </c>
      <c r="LE1037">
        <v>0</v>
      </c>
      <c r="LF1037">
        <v>0</v>
      </c>
      <c r="LG1037">
        <v>0</v>
      </c>
      <c r="LH1037">
        <v>0</v>
      </c>
    </row>
    <row r="1038" spans="1:320" s="34" customFormat="1" ht="15" customHeight="1" x14ac:dyDescent="0.25">
      <c r="A1038" s="45">
        <v>206522221</v>
      </c>
      <c r="B1038" s="45" t="s">
        <v>7453</v>
      </c>
      <c r="C1038" s="46">
        <v>45292</v>
      </c>
      <c r="D1038" s="46">
        <v>45657</v>
      </c>
      <c r="E1038" s="47">
        <v>366</v>
      </c>
      <c r="F1038" s="45" t="s">
        <v>883</v>
      </c>
      <c r="G1038" s="45" t="s">
        <v>884</v>
      </c>
      <c r="H1038" s="45" t="s">
        <v>7445</v>
      </c>
      <c r="I1038" s="45" t="s">
        <v>886</v>
      </c>
      <c r="J1038" s="45" t="s">
        <v>887</v>
      </c>
      <c r="K1038" s="45" t="s">
        <v>957</v>
      </c>
      <c r="L1038" s="45" t="s">
        <v>7446</v>
      </c>
      <c r="M1038" s="45" t="s">
        <v>7454</v>
      </c>
      <c r="N1038" s="45" t="s">
        <v>7455</v>
      </c>
      <c r="O1038" s="45" t="s">
        <v>7449</v>
      </c>
      <c r="P1038" s="45" t="s">
        <v>7450</v>
      </c>
      <c r="Q1038" s="45" t="s">
        <v>7456</v>
      </c>
      <c r="R1038" t="s">
        <v>7457</v>
      </c>
      <c r="S1038" s="45" t="s">
        <v>893</v>
      </c>
      <c r="T1038"/>
      <c r="U1038" s="47">
        <v>58</v>
      </c>
      <c r="V1038" s="47">
        <v>58</v>
      </c>
      <c r="W1038" s="47" t="s">
        <v>1728</v>
      </c>
      <c r="X1038" s="47">
        <v>21228</v>
      </c>
      <c r="Y1038" s="47">
        <v>18681</v>
      </c>
      <c r="Z1038" s="48">
        <v>202.57</v>
      </c>
      <c r="AA1038" s="44">
        <v>209</v>
      </c>
      <c r="AB1038" s="44">
        <v>211</v>
      </c>
      <c r="AC1038" s="44">
        <v>4385</v>
      </c>
      <c r="AD1038" s="44">
        <v>3</v>
      </c>
      <c r="AE1038" s="44">
        <v>2019</v>
      </c>
      <c r="AF1038" s="44">
        <v>11235</v>
      </c>
      <c r="AG1038" s="44"/>
      <c r="AH1038" s="47">
        <v>903</v>
      </c>
      <c r="AI1038" s="47">
        <v>110</v>
      </c>
      <c r="AJ1038">
        <v>26</v>
      </c>
      <c r="AK1038" t="s">
        <v>895</v>
      </c>
      <c r="AL1038">
        <v>18681</v>
      </c>
      <c r="AM1038"/>
      <c r="AN1038"/>
      <c r="AO1038"/>
      <c r="AP1038"/>
      <c r="AQ1038"/>
      <c r="AR1038" s="44"/>
      <c r="AS1038" s="44"/>
      <c r="AT1038" s="44"/>
      <c r="AU1038" s="44">
        <v>5652496</v>
      </c>
      <c r="AV1038" s="44">
        <v>947004</v>
      </c>
      <c r="AW1038" s="44">
        <v>-983385</v>
      </c>
      <c r="AX1038" s="44">
        <v>756</v>
      </c>
      <c r="AY1038" s="44">
        <v>7583641</v>
      </c>
      <c r="AZ1038" s="21">
        <v>6952879</v>
      </c>
      <c r="BA1038" s="21">
        <v>630762</v>
      </c>
      <c r="BB1038" s="44">
        <v>375053</v>
      </c>
      <c r="BC1038" s="44">
        <v>27968</v>
      </c>
      <c r="BD1038" s="44"/>
      <c r="BE1038" s="44">
        <v>977847</v>
      </c>
      <c r="BF1038" s="44">
        <v>1326813</v>
      </c>
      <c r="BG1038" s="44">
        <v>907</v>
      </c>
      <c r="BH1038" s="44">
        <v>610909</v>
      </c>
      <c r="BI1038" s="21">
        <v>3399486</v>
      </c>
      <c r="BJ1038" s="21"/>
      <c r="BK1038" s="21">
        <v>273230</v>
      </c>
      <c r="BL1038" s="21">
        <v>33284</v>
      </c>
      <c r="BM1038" s="21">
        <v>7867</v>
      </c>
      <c r="BN1038" s="21">
        <v>5652496</v>
      </c>
      <c r="BO1038" s="21"/>
      <c r="BP1038" s="21"/>
      <c r="BQ1038" s="44"/>
      <c r="BR1038" s="21"/>
      <c r="BS1038" s="44"/>
      <c r="BT1038" s="21"/>
      <c r="BU1038" s="44"/>
      <c r="BV1038" s="21"/>
      <c r="BW1038" s="44">
        <v>744922</v>
      </c>
      <c r="BX1038" s="21"/>
      <c r="BY1038" s="21">
        <v>520</v>
      </c>
      <c r="BZ1038" s="21"/>
      <c r="CA1038" s="44">
        <v>3060</v>
      </c>
      <c r="CB1038" s="44"/>
      <c r="CC1038" s="44">
        <v>18737</v>
      </c>
      <c r="CD1038" s="44"/>
      <c r="CE1038" s="44"/>
      <c r="CF1038" s="44"/>
      <c r="CG1038" s="44">
        <v>156754</v>
      </c>
      <c r="CH1038" s="44"/>
      <c r="CI1038" s="21">
        <v>22922</v>
      </c>
      <c r="CJ1038" s="44"/>
      <c r="CK1038" s="21">
        <v>89</v>
      </c>
      <c r="CL1038" s="44"/>
      <c r="CM1038" s="44">
        <v>0</v>
      </c>
      <c r="CN1038" s="44">
        <v>0</v>
      </c>
      <c r="CO1038" s="44">
        <v>390881</v>
      </c>
      <c r="CP1038" s="44">
        <v>0</v>
      </c>
      <c r="CQ1038" s="21">
        <v>227742</v>
      </c>
      <c r="CR1038" s="44">
        <v>93383</v>
      </c>
      <c r="CS1038" s="44">
        <v>188874</v>
      </c>
      <c r="CT1038" s="44">
        <v>19394</v>
      </c>
      <c r="CU1038" s="44"/>
      <c r="CV1038" s="44">
        <v>26730</v>
      </c>
      <c r="CW1038" s="21"/>
      <c r="CX1038" s="21"/>
      <c r="CY1038" s="21"/>
      <c r="CZ1038" s="21"/>
      <c r="DA1038" s="21"/>
      <c r="DB1038" s="21"/>
      <c r="DC1038" s="21"/>
      <c r="DD1038" s="21"/>
      <c r="DE1038" s="44"/>
      <c r="DF1038" s="21"/>
      <c r="DG1038" s="44"/>
      <c r="DH1038" s="21"/>
      <c r="DI1038" s="44"/>
      <c r="DJ1038" s="44"/>
      <c r="DK1038" s="44"/>
      <c r="DL1038" s="44"/>
      <c r="DM1038" s="21"/>
      <c r="DN1038" s="44"/>
      <c r="DO1038" s="44"/>
      <c r="DP1038" s="44"/>
      <c r="DQ1038" s="44"/>
      <c r="DR1038" s="44"/>
      <c r="DS1038" s="44"/>
      <c r="DT1038" s="44"/>
      <c r="DU1038" s="44"/>
      <c r="DV1038" s="44"/>
      <c r="DW1038" s="44"/>
      <c r="DX1038" s="44"/>
      <c r="DY1038" s="44"/>
      <c r="DZ1038" s="44"/>
      <c r="EA1038" s="44"/>
      <c r="EB1038" s="21"/>
      <c r="EC1038" s="44">
        <v>-1181356</v>
      </c>
      <c r="ED1038" s="44"/>
      <c r="EE1038" s="21">
        <v>-42</v>
      </c>
      <c r="EF1038" s="44"/>
      <c r="EG1038" s="21">
        <v>-132903</v>
      </c>
      <c r="EH1038" s="44"/>
      <c r="EI1038" s="21">
        <v>658299</v>
      </c>
      <c r="EJ1038" s="44"/>
      <c r="EK1038" s="44"/>
      <c r="EL1038" s="21"/>
      <c r="EM1038" s="44">
        <v>-12562</v>
      </c>
      <c r="EN1038" s="44"/>
      <c r="EO1038" s="44">
        <v>-314821</v>
      </c>
      <c r="EP1038" s="21"/>
      <c r="EQ1038" s="21"/>
      <c r="ER1038" s="21"/>
      <c r="ES1038" s="21"/>
      <c r="ET1038" s="44"/>
      <c r="EU1038" s="21"/>
      <c r="EV1038" s="44"/>
      <c r="EW1038" s="21"/>
      <c r="EX1038" s="44"/>
      <c r="EY1038" s="44"/>
      <c r="EZ1038" s="21"/>
      <c r="FA1038" s="21"/>
      <c r="FB1038" s="44"/>
      <c r="FC1038" s="44"/>
      <c r="FD1038" s="21"/>
      <c r="FE1038" s="112"/>
      <c r="FF1038" s="44"/>
      <c r="FG1038" s="44">
        <v>2986992</v>
      </c>
      <c r="FH1038" s="44">
        <v>640198</v>
      </c>
      <c r="FI1038" s="44">
        <v>3325689</v>
      </c>
      <c r="FJ1038" s="44">
        <v>78070</v>
      </c>
      <c r="FK1038" s="44">
        <v>2806307</v>
      </c>
      <c r="FL1038" s="44"/>
      <c r="FM1038" s="44"/>
      <c r="FN1038" s="44"/>
      <c r="FO1038" s="44"/>
      <c r="FP1038" s="44"/>
      <c r="FQ1038" s="44"/>
      <c r="FR1038" s="44"/>
      <c r="FS1038" s="44"/>
      <c r="FT1038" s="44">
        <v>679</v>
      </c>
      <c r="FU1038" s="44"/>
      <c r="FV1038" s="21">
        <v>392390</v>
      </c>
      <c r="FW1038" s="44"/>
      <c r="FX1038" s="44">
        <v>171629</v>
      </c>
      <c r="FY1038" s="44">
        <v>56330</v>
      </c>
      <c r="FZ1038" s="44">
        <v>132029</v>
      </c>
      <c r="GA1038" s="44">
        <v>12867</v>
      </c>
      <c r="GB1038" s="44"/>
      <c r="GC1038" s="44">
        <v>17614</v>
      </c>
      <c r="GD1038" s="44">
        <v>252707</v>
      </c>
      <c r="GE1038" s="44">
        <v>162565</v>
      </c>
      <c r="GF1038" s="44">
        <v>67550</v>
      </c>
      <c r="GG1038" s="44">
        <v>486708</v>
      </c>
      <c r="GH1038" s="44">
        <v>83786</v>
      </c>
      <c r="GI1038" s="44">
        <v>68080</v>
      </c>
      <c r="GJ1038" s="44">
        <v>31086</v>
      </c>
      <c r="GK1038" s="44">
        <v>1619853</v>
      </c>
      <c r="GL1038" s="44">
        <v>10065</v>
      </c>
      <c r="GM1038" s="44">
        <v>417600</v>
      </c>
      <c r="GN1038" s="44">
        <v>17977</v>
      </c>
      <c r="GO1038" s="44">
        <v>12322</v>
      </c>
      <c r="GP1038" s="44"/>
      <c r="GQ1038" s="44"/>
      <c r="GR1038" s="44">
        <v>132735</v>
      </c>
      <c r="GS1038" s="44">
        <v>6984074</v>
      </c>
      <c r="GT1038" s="44"/>
      <c r="GU1038" s="21">
        <v>23849</v>
      </c>
      <c r="GV1038" s="44"/>
      <c r="GW1038" s="44"/>
      <c r="GX1038" s="44"/>
      <c r="GY1038" s="44">
        <v>7007923</v>
      </c>
      <c r="GZ1038" s="44">
        <v>719915</v>
      </c>
      <c r="HA1038" s="44"/>
      <c r="HB1038" s="44"/>
      <c r="HC1038" s="44">
        <v>6288008</v>
      </c>
      <c r="HD1038" s="44">
        <v>7007923</v>
      </c>
      <c r="HE1038" s="21"/>
      <c r="HF1038" s="21"/>
      <c r="HG1038" s="21"/>
      <c r="HH1038" s="21"/>
      <c r="HI1038" s="21">
        <v>0</v>
      </c>
      <c r="HJ1038" s="44"/>
      <c r="HK1038" s="21">
        <v>22987</v>
      </c>
      <c r="HL1038" s="21">
        <v>136398</v>
      </c>
      <c r="HM1038" s="21">
        <v>159385</v>
      </c>
      <c r="HN1038" s="21">
        <v>-135536</v>
      </c>
      <c r="HO1038" s="21"/>
      <c r="HP1038" s="44"/>
      <c r="HQ1038" s="47"/>
      <c r="HR1038" s="47"/>
      <c r="HS1038" s="47"/>
      <c r="HT1038" s="47" t="s">
        <v>7458</v>
      </c>
      <c r="HU1038" s="47">
        <v>5788116.5999999996</v>
      </c>
      <c r="HV1038" s="47">
        <v>1978</v>
      </c>
      <c r="HW1038" s="47">
        <v>0</v>
      </c>
      <c r="HX1038" s="47">
        <v>2999</v>
      </c>
      <c r="HY1038" s="47">
        <v>19563</v>
      </c>
      <c r="HZ1038" s="47">
        <v>43669</v>
      </c>
      <c r="IA1038" s="47">
        <v>0</v>
      </c>
      <c r="IB1038" s="47">
        <v>0</v>
      </c>
      <c r="IC1038" s="47">
        <v>1127</v>
      </c>
      <c r="ID1038"/>
      <c r="IE1038" s="47">
        <v>3578</v>
      </c>
      <c r="IF1038">
        <v>6225</v>
      </c>
      <c r="IG1038" s="47">
        <v>2891</v>
      </c>
      <c r="IH1038" s="47">
        <v>12340</v>
      </c>
      <c r="II1038">
        <v>1760</v>
      </c>
      <c r="IJ1038">
        <v>2625</v>
      </c>
      <c r="IK1038">
        <v>802</v>
      </c>
      <c r="IL1038">
        <v>7747</v>
      </c>
      <c r="IM1038">
        <v>107304</v>
      </c>
      <c r="IN1038">
        <v>0</v>
      </c>
      <c r="IO1038">
        <v>53</v>
      </c>
      <c r="IP1038">
        <v>137</v>
      </c>
      <c r="IQ1038">
        <v>3663</v>
      </c>
      <c r="IR1038">
        <v>0</v>
      </c>
      <c r="IS1038">
        <v>0</v>
      </c>
      <c r="IT1038">
        <v>3853</v>
      </c>
      <c r="IU1038">
        <v>146157</v>
      </c>
      <c r="IV1038">
        <v>0</v>
      </c>
      <c r="IW1038">
        <v>167392</v>
      </c>
      <c r="IX1038">
        <v>691064</v>
      </c>
      <c r="IY1038">
        <v>1017843</v>
      </c>
      <c r="IZ1038">
        <v>0</v>
      </c>
      <c r="JA1038">
        <v>0</v>
      </c>
      <c r="JB1038">
        <v>40238</v>
      </c>
      <c r="JC1038"/>
      <c r="JD1038">
        <v>71214</v>
      </c>
      <c r="JE1038">
        <v>108712</v>
      </c>
      <c r="JF1038">
        <v>50470</v>
      </c>
      <c r="JG1038">
        <v>253196</v>
      </c>
      <c r="JH1038">
        <v>64237</v>
      </c>
      <c r="JI1038">
        <v>47131</v>
      </c>
      <c r="JJ1038">
        <v>28841</v>
      </c>
      <c r="JK1038">
        <v>300497</v>
      </c>
      <c r="JL1038">
        <v>2986992</v>
      </c>
      <c r="JM1038">
        <v>0</v>
      </c>
      <c r="JN1038">
        <v>4670</v>
      </c>
      <c r="JO1038">
        <v>11335</v>
      </c>
      <c r="JP1038">
        <v>143121</v>
      </c>
      <c r="JQ1038">
        <v>0</v>
      </c>
      <c r="JR1038">
        <v>0</v>
      </c>
      <c r="JS1038">
        <v>159126</v>
      </c>
      <c r="JT1038"/>
      <c r="JU1038"/>
      <c r="JV1038"/>
      <c r="JW1038"/>
      <c r="JX1038"/>
      <c r="JY1038"/>
      <c r="JZ1038"/>
      <c r="KA1038"/>
      <c r="KB1038"/>
      <c r="KC1038"/>
      <c r="KD1038"/>
      <c r="KE1038"/>
      <c r="KF1038">
        <v>76</v>
      </c>
      <c r="KG1038">
        <v>127</v>
      </c>
      <c r="KH1038">
        <v>49</v>
      </c>
      <c r="KI1038">
        <v>51</v>
      </c>
      <c r="KJ1038">
        <v>94</v>
      </c>
      <c r="KK1038">
        <v>29</v>
      </c>
      <c r="KL1038">
        <v>34</v>
      </c>
      <c r="KM1038">
        <v>70</v>
      </c>
      <c r="KN1038">
        <v>17</v>
      </c>
      <c r="KO1038">
        <v>1</v>
      </c>
      <c r="KP1038">
        <v>0</v>
      </c>
      <c r="KQ1038">
        <v>0</v>
      </c>
      <c r="KR1038">
        <v>1</v>
      </c>
      <c r="KS1038">
        <v>0</v>
      </c>
      <c r="KT1038">
        <v>0</v>
      </c>
      <c r="KU1038">
        <v>1</v>
      </c>
      <c r="KV1038">
        <v>0</v>
      </c>
      <c r="KW1038">
        <v>0</v>
      </c>
      <c r="KX1038">
        <v>0</v>
      </c>
      <c r="KY1038">
        <v>0</v>
      </c>
      <c r="KZ1038">
        <v>0</v>
      </c>
      <c r="LA1038">
        <v>0</v>
      </c>
      <c r="LB1038">
        <v>0</v>
      </c>
      <c r="LC1038">
        <v>0</v>
      </c>
      <c r="LD1038">
        <v>1</v>
      </c>
      <c r="LE1038">
        <v>0</v>
      </c>
      <c r="LF1038">
        <v>0</v>
      </c>
      <c r="LG1038">
        <v>0</v>
      </c>
      <c r="LH1038">
        <v>0</v>
      </c>
    </row>
    <row r="1039" spans="1:320" s="34" customFormat="1" ht="15" customHeight="1" x14ac:dyDescent="0.25">
      <c r="A1039" s="45">
        <v>206540075</v>
      </c>
      <c r="B1039" s="45" t="s">
        <v>7459</v>
      </c>
      <c r="C1039" s="46">
        <v>45292</v>
      </c>
      <c r="D1039" s="46">
        <v>45657</v>
      </c>
      <c r="E1039" s="47">
        <v>366</v>
      </c>
      <c r="F1039" s="45" t="s">
        <v>883</v>
      </c>
      <c r="G1039" s="45" t="s">
        <v>884</v>
      </c>
      <c r="H1039" s="45" t="s">
        <v>7460</v>
      </c>
      <c r="I1039" s="45" t="s">
        <v>886</v>
      </c>
      <c r="J1039" s="45" t="s">
        <v>887</v>
      </c>
      <c r="K1039" s="45" t="s">
        <v>988</v>
      </c>
      <c r="L1039" s="45" t="s">
        <v>7461</v>
      </c>
      <c r="M1039" s="45" t="s">
        <v>7462</v>
      </c>
      <c r="N1039" s="45" t="s">
        <v>7463</v>
      </c>
      <c r="O1039" s="45" t="s">
        <v>7464</v>
      </c>
      <c r="P1039" s="45" t="s">
        <v>7465</v>
      </c>
      <c r="Q1039" s="45" t="s">
        <v>7466</v>
      </c>
      <c r="R1039" t="s">
        <v>7467</v>
      </c>
      <c r="S1039" s="45" t="s">
        <v>893</v>
      </c>
      <c r="T1039"/>
      <c r="U1039" s="47">
        <v>140</v>
      </c>
      <c r="V1039" s="47">
        <v>140</v>
      </c>
      <c r="W1039" s="47" t="s">
        <v>913</v>
      </c>
      <c r="X1039" s="47">
        <v>51240</v>
      </c>
      <c r="Y1039" s="47">
        <v>48899</v>
      </c>
      <c r="Z1039" s="48">
        <v>223.9</v>
      </c>
      <c r="AA1039" s="44">
        <v>558</v>
      </c>
      <c r="AB1039" s="44">
        <v>548</v>
      </c>
      <c r="AC1039" s="44">
        <v>11736</v>
      </c>
      <c r="AD1039" s="44">
        <v>5416</v>
      </c>
      <c r="AE1039" s="44">
        <v>3322</v>
      </c>
      <c r="AF1039" s="44">
        <v>23451</v>
      </c>
      <c r="AG1039" s="44"/>
      <c r="AH1039" s="47"/>
      <c r="AI1039" s="47">
        <v>961</v>
      </c>
      <c r="AJ1039">
        <v>4013</v>
      </c>
      <c r="AK1039" t="s">
        <v>895</v>
      </c>
      <c r="AL1039">
        <v>48899</v>
      </c>
      <c r="AM1039"/>
      <c r="AN1039"/>
      <c r="AO1039"/>
      <c r="AP1039"/>
      <c r="AQ1039"/>
      <c r="AR1039" s="44"/>
      <c r="AS1039" s="44"/>
      <c r="AT1039" s="44"/>
      <c r="AU1039" s="44">
        <v>35530677</v>
      </c>
      <c r="AV1039" s="44">
        <v>8636871</v>
      </c>
      <c r="AW1039" s="44">
        <v>21830436</v>
      </c>
      <c r="AX1039" s="44">
        <v>20045</v>
      </c>
      <c r="AY1039" s="44">
        <v>22357157</v>
      </c>
      <c r="AZ1039" s="21">
        <v>21117874</v>
      </c>
      <c r="BA1039" s="21">
        <v>1239283</v>
      </c>
      <c r="BB1039" s="44">
        <v>-2</v>
      </c>
      <c r="BC1039" s="44"/>
      <c r="BD1039" s="44"/>
      <c r="BE1039" s="44">
        <v>1239281</v>
      </c>
      <c r="BF1039" s="44">
        <v>14670000</v>
      </c>
      <c r="BG1039" s="44">
        <v>6770000</v>
      </c>
      <c r="BH1039" s="44">
        <v>1399592</v>
      </c>
      <c r="BI1039" s="21">
        <v>9919205</v>
      </c>
      <c r="BJ1039" s="21"/>
      <c r="BK1039" s="21"/>
      <c r="BL1039" s="21">
        <v>402270</v>
      </c>
      <c r="BM1039" s="21">
        <v>2369610</v>
      </c>
      <c r="BN1039" s="21">
        <v>35530677</v>
      </c>
      <c r="BO1039" s="21"/>
      <c r="BP1039" s="21"/>
      <c r="BQ1039" s="44"/>
      <c r="BR1039" s="21"/>
      <c r="BS1039" s="44"/>
      <c r="BT1039" s="21"/>
      <c r="BU1039" s="44"/>
      <c r="BV1039" s="21"/>
      <c r="BW1039" s="44">
        <v>5771172</v>
      </c>
      <c r="BX1039" s="21"/>
      <c r="BY1039" s="21">
        <v>2580160</v>
      </c>
      <c r="BZ1039" s="21"/>
      <c r="CA1039" s="44">
        <v>17163</v>
      </c>
      <c r="CB1039" s="44"/>
      <c r="CC1039" s="44">
        <v>75877</v>
      </c>
      <c r="CD1039" s="44"/>
      <c r="CE1039" s="44"/>
      <c r="CF1039" s="44"/>
      <c r="CG1039" s="44"/>
      <c r="CH1039" s="44"/>
      <c r="CI1039" s="21">
        <v>3675</v>
      </c>
      <c r="CJ1039" s="44"/>
      <c r="CK1039" s="21">
        <v>188824</v>
      </c>
      <c r="CL1039" s="44"/>
      <c r="CM1039" s="44">
        <v>10190</v>
      </c>
      <c r="CN1039" s="44">
        <v>109035</v>
      </c>
      <c r="CO1039" s="44">
        <v>3223775</v>
      </c>
      <c r="CP1039" s="44">
        <v>91725</v>
      </c>
      <c r="CQ1039" s="21">
        <v>3154175</v>
      </c>
      <c r="CR1039" s="44">
        <v>565650</v>
      </c>
      <c r="CS1039" s="44">
        <v>1097366</v>
      </c>
      <c r="CT1039" s="44">
        <v>292506</v>
      </c>
      <c r="CU1039" s="44"/>
      <c r="CV1039" s="44">
        <v>92449</v>
      </c>
      <c r="CW1039" s="21"/>
      <c r="CX1039" s="21"/>
      <c r="CY1039" s="21"/>
      <c r="CZ1039" s="21"/>
      <c r="DA1039" s="21"/>
      <c r="DB1039" s="21"/>
      <c r="DC1039" s="21"/>
      <c r="DD1039" s="21"/>
      <c r="DE1039" s="44"/>
      <c r="DF1039" s="21"/>
      <c r="DG1039" s="44"/>
      <c r="DH1039" s="21"/>
      <c r="DI1039" s="44"/>
      <c r="DJ1039" s="44"/>
      <c r="DK1039" s="44"/>
      <c r="DL1039" s="44"/>
      <c r="DM1039" s="21"/>
      <c r="DN1039" s="44"/>
      <c r="DO1039" s="44"/>
      <c r="DP1039" s="44"/>
      <c r="DQ1039" s="44"/>
      <c r="DR1039" s="44"/>
      <c r="DS1039" s="44"/>
      <c r="DT1039" s="44"/>
      <c r="DU1039" s="44"/>
      <c r="DV1039" s="44"/>
      <c r="DW1039" s="44"/>
      <c r="DX1039" s="44"/>
      <c r="DY1039" s="44"/>
      <c r="DZ1039" s="44"/>
      <c r="EA1039" s="44"/>
      <c r="EB1039" s="21"/>
      <c r="EC1039" s="44">
        <v>10181421</v>
      </c>
      <c r="ED1039" s="44"/>
      <c r="EE1039" s="21">
        <v>5827001</v>
      </c>
      <c r="EF1039" s="44"/>
      <c r="EG1039" s="21">
        <v>366184</v>
      </c>
      <c r="EH1039" s="44"/>
      <c r="EI1039" s="21">
        <v>4248345</v>
      </c>
      <c r="EJ1039" s="44"/>
      <c r="EK1039" s="44"/>
      <c r="EL1039" s="21"/>
      <c r="EM1039" s="44"/>
      <c r="EN1039" s="44"/>
      <c r="EO1039" s="44">
        <v>1207485</v>
      </c>
      <c r="EP1039" s="21"/>
      <c r="EQ1039" s="21"/>
      <c r="ER1039" s="21"/>
      <c r="ES1039" s="21"/>
      <c r="ET1039" s="44"/>
      <c r="EU1039" s="21"/>
      <c r="EV1039" s="44"/>
      <c r="EW1039" s="21"/>
      <c r="EX1039" s="44"/>
      <c r="EY1039" s="44"/>
      <c r="EZ1039" s="21"/>
      <c r="FA1039" s="21"/>
      <c r="FB1039" s="44"/>
      <c r="FC1039" s="44"/>
      <c r="FD1039" s="21"/>
      <c r="FE1039" s="112"/>
      <c r="FF1039" s="44"/>
      <c r="FG1039" s="44">
        <v>9751330</v>
      </c>
      <c r="FH1039" s="44">
        <v>2555773</v>
      </c>
      <c r="FI1039" s="44">
        <v>8810771</v>
      </c>
      <c r="FJ1039" s="44">
        <v>245560</v>
      </c>
      <c r="FK1039" s="44">
        <v>7550383</v>
      </c>
      <c r="FL1039" s="44"/>
      <c r="FM1039" s="44"/>
      <c r="FN1039" s="44"/>
      <c r="FO1039" s="44"/>
      <c r="FP1039" s="44"/>
      <c r="FQ1039" s="44"/>
      <c r="FR1039" s="44"/>
      <c r="FS1039" s="44"/>
      <c r="FT1039" s="44">
        <v>3945</v>
      </c>
      <c r="FU1039" s="44">
        <v>43614</v>
      </c>
      <c r="FV1039" s="21">
        <v>865032</v>
      </c>
      <c r="FW1039" s="44">
        <v>302202</v>
      </c>
      <c r="FX1039" s="44">
        <v>1081961</v>
      </c>
      <c r="FY1039" s="44">
        <v>185047</v>
      </c>
      <c r="FZ1039" s="44">
        <v>471323</v>
      </c>
      <c r="GA1039" s="44">
        <v>73862</v>
      </c>
      <c r="GB1039" s="44"/>
      <c r="GC1039" s="44">
        <v>50085</v>
      </c>
      <c r="GD1039" s="44">
        <v>632015</v>
      </c>
      <c r="GE1039" s="44">
        <v>474202</v>
      </c>
      <c r="GF1039" s="44">
        <v>115917</v>
      </c>
      <c r="GG1039" s="44">
        <v>1535821</v>
      </c>
      <c r="GH1039" s="44">
        <v>165478</v>
      </c>
      <c r="GI1039" s="44">
        <v>177134</v>
      </c>
      <c r="GJ1039" s="44">
        <v>105915</v>
      </c>
      <c r="GK1039" s="44">
        <v>5680455</v>
      </c>
      <c r="GL1039" s="44">
        <v>80892</v>
      </c>
      <c r="GM1039" s="44">
        <v>940147</v>
      </c>
      <c r="GN1039" s="44">
        <v>54507</v>
      </c>
      <c r="GO1039" s="44">
        <v>28106</v>
      </c>
      <c r="GP1039" s="44"/>
      <c r="GQ1039" s="44">
        <v>19081</v>
      </c>
      <c r="GR1039" s="44">
        <v>480750</v>
      </c>
      <c r="GS1039" s="44">
        <v>8701746</v>
      </c>
      <c r="GT1039" s="44"/>
      <c r="GU1039" s="21">
        <v>713359</v>
      </c>
      <c r="GV1039" s="44">
        <v>80000</v>
      </c>
      <c r="GW1039" s="44"/>
      <c r="GX1039" s="44">
        <v>140000</v>
      </c>
      <c r="GY1039" s="44">
        <v>9635105</v>
      </c>
      <c r="GZ1039" s="44">
        <v>3207841</v>
      </c>
      <c r="HA1039" s="44"/>
      <c r="HB1039" s="44"/>
      <c r="HC1039" s="44">
        <v>6427264</v>
      </c>
      <c r="HD1039" s="44">
        <v>9635105</v>
      </c>
      <c r="HE1039" s="21">
        <v>4808846</v>
      </c>
      <c r="HF1039" s="21"/>
      <c r="HG1039" s="21"/>
      <c r="HH1039" s="21"/>
      <c r="HI1039" s="21">
        <v>11900</v>
      </c>
      <c r="HJ1039" s="44"/>
      <c r="HK1039" s="21">
        <v>184826</v>
      </c>
      <c r="HL1039" s="21">
        <v>639447</v>
      </c>
      <c r="HM1039" s="21">
        <v>836173</v>
      </c>
      <c r="HN1039" s="21">
        <v>-122814</v>
      </c>
      <c r="HO1039" s="21"/>
      <c r="HP1039" s="44"/>
      <c r="HQ1039" s="47"/>
      <c r="HR1039" s="47"/>
      <c r="HS1039" s="47"/>
      <c r="HT1039" s="47" t="s">
        <v>1759</v>
      </c>
      <c r="HU1039" s="47">
        <v>0</v>
      </c>
      <c r="HV1039" s="47">
        <v>2040</v>
      </c>
      <c r="HW1039" s="47">
        <v>0</v>
      </c>
      <c r="HX1039" s="47">
        <v>8064</v>
      </c>
      <c r="HY1039" s="47">
        <v>58313</v>
      </c>
      <c r="HZ1039" s="47">
        <v>136564</v>
      </c>
      <c r="IA1039" s="47">
        <v>0</v>
      </c>
      <c r="IB1039" s="47">
        <v>0</v>
      </c>
      <c r="IC1039" s="47">
        <v>0</v>
      </c>
      <c r="ID1039">
        <v>32886</v>
      </c>
      <c r="IE1039" s="47">
        <v>5652</v>
      </c>
      <c r="IF1039">
        <v>18065</v>
      </c>
      <c r="IG1039" s="47">
        <v>4498</v>
      </c>
      <c r="IH1039" s="47">
        <v>31049</v>
      </c>
      <c r="II1039">
        <v>3996</v>
      </c>
      <c r="IJ1039">
        <v>5792</v>
      </c>
      <c r="IK1039">
        <v>2054</v>
      </c>
      <c r="IL1039">
        <v>22972</v>
      </c>
      <c r="IM1039">
        <v>331945</v>
      </c>
      <c r="IN1039">
        <v>0</v>
      </c>
      <c r="IO1039">
        <v>0</v>
      </c>
      <c r="IP1039">
        <v>259</v>
      </c>
      <c r="IQ1039">
        <v>0</v>
      </c>
      <c r="IR1039">
        <v>0</v>
      </c>
      <c r="IS1039">
        <v>0</v>
      </c>
      <c r="IT1039">
        <v>259</v>
      </c>
      <c r="IU1039">
        <v>140908</v>
      </c>
      <c r="IV1039">
        <v>0</v>
      </c>
      <c r="IW1039">
        <v>442814</v>
      </c>
      <c r="IX1039">
        <v>2153564</v>
      </c>
      <c r="IY1039">
        <v>2634963</v>
      </c>
      <c r="IZ1039">
        <v>0</v>
      </c>
      <c r="JA1039">
        <v>0</v>
      </c>
      <c r="JB1039">
        <v>0</v>
      </c>
      <c r="JC1039">
        <v>1544058</v>
      </c>
      <c r="JD1039">
        <v>128817</v>
      </c>
      <c r="JE1039">
        <v>335299</v>
      </c>
      <c r="JF1039">
        <v>80868</v>
      </c>
      <c r="JG1039">
        <v>686503</v>
      </c>
      <c r="JH1039">
        <v>126178</v>
      </c>
      <c r="JI1039">
        <v>119747</v>
      </c>
      <c r="JJ1039">
        <v>76186</v>
      </c>
      <c r="JK1039">
        <v>1281425</v>
      </c>
      <c r="JL1039">
        <v>9751330</v>
      </c>
      <c r="JM1039">
        <v>0</v>
      </c>
      <c r="JN1039">
        <v>0</v>
      </c>
      <c r="JO1039">
        <v>15765</v>
      </c>
      <c r="JP1039">
        <v>0</v>
      </c>
      <c r="JQ1039">
        <v>0</v>
      </c>
      <c r="JR1039">
        <v>0</v>
      </c>
      <c r="JS1039">
        <v>15765</v>
      </c>
      <c r="JT1039"/>
      <c r="JU1039"/>
      <c r="JV1039"/>
      <c r="JW1039"/>
      <c r="JX1039"/>
      <c r="JY1039">
        <v>32886</v>
      </c>
      <c r="JZ1039"/>
      <c r="KA1039"/>
      <c r="KB1039"/>
      <c r="KC1039"/>
      <c r="KD1039"/>
      <c r="KE1039">
        <v>1544058</v>
      </c>
      <c r="KF1039">
        <v>225</v>
      </c>
      <c r="KG1039">
        <v>422</v>
      </c>
      <c r="KH1039">
        <v>130</v>
      </c>
      <c r="KI1039">
        <v>165</v>
      </c>
      <c r="KJ1039">
        <v>327</v>
      </c>
      <c r="KK1039">
        <v>89</v>
      </c>
      <c r="KL1039">
        <v>106</v>
      </c>
      <c r="KM1039">
        <v>201</v>
      </c>
      <c r="KN1039">
        <v>56</v>
      </c>
      <c r="KO1039">
        <v>1</v>
      </c>
      <c r="KP1039">
        <v>0</v>
      </c>
      <c r="KQ1039">
        <v>0</v>
      </c>
      <c r="KR1039">
        <v>0</v>
      </c>
      <c r="KS1039">
        <v>0</v>
      </c>
      <c r="KT1039">
        <v>1</v>
      </c>
      <c r="KU1039">
        <v>1</v>
      </c>
      <c r="KV1039">
        <v>0</v>
      </c>
      <c r="KW1039">
        <v>0</v>
      </c>
      <c r="KX1039">
        <v>0</v>
      </c>
      <c r="KY1039">
        <v>0</v>
      </c>
      <c r="KZ1039">
        <v>0</v>
      </c>
      <c r="LA1039">
        <v>0</v>
      </c>
      <c r="LB1039">
        <v>0</v>
      </c>
      <c r="LC1039">
        <v>0</v>
      </c>
      <c r="LD1039">
        <v>1</v>
      </c>
      <c r="LE1039">
        <v>0</v>
      </c>
      <c r="LF1039">
        <v>0</v>
      </c>
      <c r="LG1039">
        <v>0</v>
      </c>
      <c r="LH1039">
        <v>0</v>
      </c>
    </row>
    <row r="1040" spans="1:320" s="34" customFormat="1" ht="15" customHeight="1" x14ac:dyDescent="0.25">
      <c r="A1040" s="45">
        <v>206540707</v>
      </c>
      <c r="B1040" s="45" t="s">
        <v>7468</v>
      </c>
      <c r="C1040" s="46">
        <v>45292</v>
      </c>
      <c r="D1040" s="46">
        <v>45657</v>
      </c>
      <c r="E1040" s="47">
        <v>366</v>
      </c>
      <c r="F1040" s="45" t="s">
        <v>883</v>
      </c>
      <c r="G1040" s="45" t="s">
        <v>884</v>
      </c>
      <c r="H1040" s="45" t="s">
        <v>7460</v>
      </c>
      <c r="I1040" s="45" t="s">
        <v>886</v>
      </c>
      <c r="J1040" s="45" t="s">
        <v>887</v>
      </c>
      <c r="K1040" s="45" t="s">
        <v>988</v>
      </c>
      <c r="L1040" s="45" t="s">
        <v>7461</v>
      </c>
      <c r="M1040" s="45" t="s">
        <v>7469</v>
      </c>
      <c r="N1040" s="45" t="s">
        <v>7470</v>
      </c>
      <c r="O1040" s="45" t="s">
        <v>7464</v>
      </c>
      <c r="P1040" s="45" t="s">
        <v>7471</v>
      </c>
      <c r="Q1040" s="45" t="s">
        <v>7472</v>
      </c>
      <c r="R1040" t="s">
        <v>7473</v>
      </c>
      <c r="S1040" s="45" t="s">
        <v>893</v>
      </c>
      <c r="T1040"/>
      <c r="U1040" s="47">
        <v>44</v>
      </c>
      <c r="V1040" s="47">
        <v>44</v>
      </c>
      <c r="W1040" s="47" t="s">
        <v>1728</v>
      </c>
      <c r="X1040" s="47">
        <v>16104</v>
      </c>
      <c r="Y1040" s="47">
        <v>15031</v>
      </c>
      <c r="Z1040" s="48">
        <v>220.4</v>
      </c>
      <c r="AA1040" s="44">
        <v>270</v>
      </c>
      <c r="AB1040" s="44">
        <v>251</v>
      </c>
      <c r="AC1040" s="44">
        <v>3453</v>
      </c>
      <c r="AD1040" s="44"/>
      <c r="AE1040" s="44">
        <v>638</v>
      </c>
      <c r="AF1040" s="44">
        <v>6432</v>
      </c>
      <c r="AG1040" s="44"/>
      <c r="AH1040" s="47">
        <v>2132</v>
      </c>
      <c r="AI1040" s="47">
        <v>340</v>
      </c>
      <c r="AJ1040">
        <v>2036</v>
      </c>
      <c r="AK1040" t="s">
        <v>895</v>
      </c>
      <c r="AL1040">
        <v>15031</v>
      </c>
      <c r="AM1040"/>
      <c r="AN1040"/>
      <c r="AO1040"/>
      <c r="AP1040"/>
      <c r="AQ1040"/>
      <c r="AR1040" s="44"/>
      <c r="AS1040" s="44"/>
      <c r="AT1040" s="44"/>
      <c r="AU1040" s="44">
        <v>8890935</v>
      </c>
      <c r="AV1040" s="44">
        <v>3889686</v>
      </c>
      <c r="AW1040" s="44">
        <v>5948072</v>
      </c>
      <c r="AX1040" s="44"/>
      <c r="AY1040" s="44">
        <v>6832549</v>
      </c>
      <c r="AZ1040" s="21">
        <v>6268096</v>
      </c>
      <c r="BA1040" s="21">
        <v>564453</v>
      </c>
      <c r="BB1040" s="44">
        <v>78470</v>
      </c>
      <c r="BC1040" s="44">
        <v>800</v>
      </c>
      <c r="BD1040" s="44"/>
      <c r="BE1040" s="44">
        <v>642123</v>
      </c>
      <c r="BF1040" s="44">
        <v>3107700</v>
      </c>
      <c r="BG1040" s="44"/>
      <c r="BH1040" s="44">
        <v>244354</v>
      </c>
      <c r="BI1040" s="21">
        <v>2590121</v>
      </c>
      <c r="BJ1040" s="21"/>
      <c r="BK1040" s="21">
        <v>1907426</v>
      </c>
      <c r="BL1040" s="21">
        <v>130220</v>
      </c>
      <c r="BM1040" s="21">
        <v>911114</v>
      </c>
      <c r="BN1040" s="21">
        <v>8890935</v>
      </c>
      <c r="BO1040" s="21"/>
      <c r="BP1040" s="21"/>
      <c r="BQ1040" s="44"/>
      <c r="BR1040" s="21"/>
      <c r="BS1040" s="44"/>
      <c r="BT1040" s="21"/>
      <c r="BU1040" s="44"/>
      <c r="BV1040" s="21"/>
      <c r="BW1040" s="44">
        <v>2256453</v>
      </c>
      <c r="BX1040" s="21"/>
      <c r="BY1040" s="21"/>
      <c r="BZ1040" s="21"/>
      <c r="CA1040" s="44">
        <v>8089</v>
      </c>
      <c r="CB1040" s="44"/>
      <c r="CC1040" s="44">
        <v>294058</v>
      </c>
      <c r="CD1040" s="44"/>
      <c r="CE1040" s="44"/>
      <c r="CF1040" s="44"/>
      <c r="CG1040" s="44">
        <v>1260545</v>
      </c>
      <c r="CH1040" s="44"/>
      <c r="CI1040" s="21">
        <v>4670</v>
      </c>
      <c r="CJ1040" s="44"/>
      <c r="CK1040" s="21">
        <v>65871</v>
      </c>
      <c r="CL1040" s="44"/>
      <c r="CM1040" s="44">
        <v>0</v>
      </c>
      <c r="CN1040" s="44">
        <v>0</v>
      </c>
      <c r="CO1040" s="44">
        <v>1215440</v>
      </c>
      <c r="CP1040" s="44">
        <v>0</v>
      </c>
      <c r="CQ1040" s="21">
        <v>1041762</v>
      </c>
      <c r="CR1040" s="44">
        <v>166386</v>
      </c>
      <c r="CS1040" s="44">
        <v>430090</v>
      </c>
      <c r="CT1040" s="44">
        <v>1012023</v>
      </c>
      <c r="CU1040" s="44"/>
      <c r="CV1040" s="44">
        <v>23985</v>
      </c>
      <c r="CW1040" s="21"/>
      <c r="CX1040" s="21"/>
      <c r="CY1040" s="21"/>
      <c r="CZ1040" s="21"/>
      <c r="DA1040" s="21"/>
      <c r="DB1040" s="21"/>
      <c r="DC1040" s="21"/>
      <c r="DD1040" s="21"/>
      <c r="DE1040" s="44"/>
      <c r="DF1040" s="21"/>
      <c r="DG1040" s="44"/>
      <c r="DH1040" s="21"/>
      <c r="DI1040" s="44"/>
      <c r="DJ1040" s="44"/>
      <c r="DK1040" s="44"/>
      <c r="DL1040" s="44"/>
      <c r="DM1040" s="21"/>
      <c r="DN1040" s="44"/>
      <c r="DO1040" s="44"/>
      <c r="DP1040" s="44"/>
      <c r="DQ1040" s="44"/>
      <c r="DR1040" s="44"/>
      <c r="DS1040" s="44"/>
      <c r="DT1040" s="44"/>
      <c r="DU1040" s="44"/>
      <c r="DV1040" s="44"/>
      <c r="DW1040" s="44"/>
      <c r="DX1040" s="44"/>
      <c r="DY1040" s="44">
        <v>11873</v>
      </c>
      <c r="DZ1040" s="44"/>
      <c r="EA1040" s="44"/>
      <c r="EB1040" s="21"/>
      <c r="EC1040" s="44">
        <v>2858432</v>
      </c>
      <c r="ED1040" s="44"/>
      <c r="EE1040" s="21"/>
      <c r="EF1040" s="44"/>
      <c r="EG1040" s="21">
        <v>-8176</v>
      </c>
      <c r="EH1040" s="44"/>
      <c r="EI1040" s="21">
        <v>1000757</v>
      </c>
      <c r="EJ1040" s="44"/>
      <c r="EK1040" s="44"/>
      <c r="EL1040" s="21"/>
      <c r="EM1040" s="44">
        <v>1811087</v>
      </c>
      <c r="EN1040" s="44"/>
      <c r="EO1040" s="44">
        <v>274099</v>
      </c>
      <c r="EP1040" s="21"/>
      <c r="EQ1040" s="21"/>
      <c r="ER1040" s="21"/>
      <c r="ES1040" s="21"/>
      <c r="ET1040" s="44"/>
      <c r="EU1040" s="21"/>
      <c r="EV1040" s="44"/>
      <c r="EW1040" s="21"/>
      <c r="EX1040" s="44"/>
      <c r="EY1040" s="44"/>
      <c r="EZ1040" s="21"/>
      <c r="FA1040" s="21"/>
      <c r="FB1040" s="44"/>
      <c r="FC1040" s="44"/>
      <c r="FD1040" s="21"/>
      <c r="FE1040" s="112"/>
      <c r="FF1040" s="44"/>
      <c r="FG1040" s="44">
        <v>2966957</v>
      </c>
      <c r="FH1040" s="44">
        <v>729208</v>
      </c>
      <c r="FI1040" s="44">
        <v>2571931</v>
      </c>
      <c r="FJ1040" s="44">
        <v>140809</v>
      </c>
      <c r="FK1040" s="44">
        <v>2258588</v>
      </c>
      <c r="FL1040" s="44"/>
      <c r="FM1040" s="44"/>
      <c r="FN1040" s="44"/>
      <c r="FO1040" s="44"/>
      <c r="FP1040" s="44"/>
      <c r="FQ1040" s="44"/>
      <c r="FR1040" s="44"/>
      <c r="FS1040" s="44"/>
      <c r="FT1040" s="44"/>
      <c r="FU1040" s="44"/>
      <c r="FV1040" s="21">
        <v>215549</v>
      </c>
      <c r="FW1040" s="44"/>
      <c r="FX1040" s="44">
        <v>255883</v>
      </c>
      <c r="FY1040" s="44">
        <v>32560</v>
      </c>
      <c r="FZ1040" s="44">
        <v>201907</v>
      </c>
      <c r="GA1040" s="44">
        <v>38808</v>
      </c>
      <c r="GB1040" s="44"/>
      <c r="GC1040" s="44">
        <v>13605</v>
      </c>
      <c r="GD1040" s="44">
        <v>395339</v>
      </c>
      <c r="GE1040" s="44">
        <v>93877</v>
      </c>
      <c r="GF1040" s="44">
        <v>70483</v>
      </c>
      <c r="GG1040" s="44">
        <v>485625</v>
      </c>
      <c r="GH1040" s="44">
        <v>51962</v>
      </c>
      <c r="GI1040" s="44">
        <v>56471</v>
      </c>
      <c r="GJ1040" s="44">
        <v>79499</v>
      </c>
      <c r="GK1040" s="44">
        <v>1459076</v>
      </c>
      <c r="GL1040" s="44">
        <v>6321</v>
      </c>
      <c r="GM1040" s="44">
        <v>407451</v>
      </c>
      <c r="GN1040" s="44">
        <v>24622</v>
      </c>
      <c r="GO1040" s="44">
        <v>23233</v>
      </c>
      <c r="GP1040" s="44"/>
      <c r="GQ1040" s="44">
        <v>11623</v>
      </c>
      <c r="GR1040" s="44">
        <v>85614</v>
      </c>
      <c r="GS1040" s="44">
        <v>1583506</v>
      </c>
      <c r="GT1040" s="44"/>
      <c r="GU1040" s="21">
        <v>45262</v>
      </c>
      <c r="GV1040" s="44">
        <v>33224</v>
      </c>
      <c r="GW1040" s="44">
        <v>745799</v>
      </c>
      <c r="GX1040" s="44">
        <v>300000</v>
      </c>
      <c r="GY1040" s="44">
        <v>2707791</v>
      </c>
      <c r="GZ1040" s="44">
        <v>1663630</v>
      </c>
      <c r="HA1040" s="44"/>
      <c r="HB1040" s="44"/>
      <c r="HC1040" s="44">
        <v>1044161</v>
      </c>
      <c r="HD1040" s="44">
        <v>2707791</v>
      </c>
      <c r="HE1040" s="21">
        <v>368</v>
      </c>
      <c r="HF1040" s="21"/>
      <c r="HG1040" s="21">
        <v>810120</v>
      </c>
      <c r="HH1040" s="21"/>
      <c r="HI1040" s="21">
        <v>0</v>
      </c>
      <c r="HJ1040" s="44"/>
      <c r="HK1040" s="21"/>
      <c r="HL1040" s="21">
        <v>63213</v>
      </c>
      <c r="HM1040" s="21">
        <v>63213</v>
      </c>
      <c r="HN1040" s="21">
        <v>-17951</v>
      </c>
      <c r="HO1040" s="21"/>
      <c r="HP1040" s="44"/>
      <c r="HQ1040" s="47"/>
      <c r="HR1040" s="47"/>
      <c r="HS1040" s="47"/>
      <c r="HT1040" s="47" t="s">
        <v>2449</v>
      </c>
      <c r="HU1040" s="47">
        <v>249544.5</v>
      </c>
      <c r="HV1040" s="47">
        <v>2016</v>
      </c>
      <c r="HW1040" s="47">
        <v>0</v>
      </c>
      <c r="HX1040" s="47">
        <v>260</v>
      </c>
      <c r="HY1040" s="47">
        <v>18180</v>
      </c>
      <c r="HZ1040" s="47">
        <v>39078</v>
      </c>
      <c r="IA1040" s="47">
        <v>0</v>
      </c>
      <c r="IB1040" s="47">
        <v>0</v>
      </c>
      <c r="IC1040" s="47">
        <v>1944</v>
      </c>
      <c r="ID1040">
        <v>7039</v>
      </c>
      <c r="IE1040" s="47">
        <v>4216</v>
      </c>
      <c r="IF1040">
        <v>3340</v>
      </c>
      <c r="IG1040" s="47">
        <v>2907</v>
      </c>
      <c r="IH1040" s="47">
        <v>12914</v>
      </c>
      <c r="II1040">
        <v>1767</v>
      </c>
      <c r="IJ1040">
        <v>1893</v>
      </c>
      <c r="IK1040">
        <v>1726</v>
      </c>
      <c r="IL1040">
        <v>8869</v>
      </c>
      <c r="IM1040">
        <v>106149</v>
      </c>
      <c r="IN1040">
        <v>0</v>
      </c>
      <c r="IO1040">
        <v>0</v>
      </c>
      <c r="IP1040">
        <v>0</v>
      </c>
      <c r="IQ1040">
        <v>0</v>
      </c>
      <c r="IR1040">
        <v>0</v>
      </c>
      <c r="IS1040">
        <v>0</v>
      </c>
      <c r="IT1040">
        <v>0</v>
      </c>
      <c r="IU1040">
        <v>142598</v>
      </c>
      <c r="IV1040">
        <v>0</v>
      </c>
      <c r="IW1040">
        <v>12596</v>
      </c>
      <c r="IX1040">
        <v>609712</v>
      </c>
      <c r="IY1040">
        <v>769965</v>
      </c>
      <c r="IZ1040">
        <v>0</v>
      </c>
      <c r="JA1040">
        <v>0</v>
      </c>
      <c r="JB1040">
        <v>81639</v>
      </c>
      <c r="JC1040">
        <v>409626</v>
      </c>
      <c r="JD1040">
        <v>93017</v>
      </c>
      <c r="JE1040">
        <v>56328</v>
      </c>
      <c r="JF1040">
        <v>49422</v>
      </c>
      <c r="JG1040">
        <v>255902</v>
      </c>
      <c r="JH1040">
        <v>40425</v>
      </c>
      <c r="JI1040">
        <v>41842</v>
      </c>
      <c r="JJ1040">
        <v>60725</v>
      </c>
      <c r="JK1040">
        <v>343160</v>
      </c>
      <c r="JL1040">
        <v>2966957</v>
      </c>
      <c r="JM1040">
        <v>0</v>
      </c>
      <c r="JN1040">
        <v>0</v>
      </c>
      <c r="JO1040">
        <v>0</v>
      </c>
      <c r="JP1040">
        <v>0</v>
      </c>
      <c r="JQ1040">
        <v>0</v>
      </c>
      <c r="JR1040">
        <v>0</v>
      </c>
      <c r="JS1040">
        <v>0</v>
      </c>
      <c r="JT1040"/>
      <c r="JU1040"/>
      <c r="JV1040"/>
      <c r="JW1040"/>
      <c r="JX1040"/>
      <c r="JY1040">
        <v>7039</v>
      </c>
      <c r="JZ1040"/>
      <c r="KA1040"/>
      <c r="KB1040"/>
      <c r="KC1040"/>
      <c r="KD1040"/>
      <c r="KE1040">
        <v>409626</v>
      </c>
      <c r="KF1040">
        <v>100</v>
      </c>
      <c r="KG1040">
        <v>136</v>
      </c>
      <c r="KH1040">
        <v>74</v>
      </c>
      <c r="KI1040">
        <v>60</v>
      </c>
      <c r="KJ1040">
        <v>82</v>
      </c>
      <c r="KK1040">
        <v>44</v>
      </c>
      <c r="KL1040">
        <v>39</v>
      </c>
      <c r="KM1040">
        <v>55</v>
      </c>
      <c r="KN1040">
        <v>26</v>
      </c>
      <c r="KO1040">
        <v>1</v>
      </c>
      <c r="KP1040">
        <v>0</v>
      </c>
      <c r="KQ1040">
        <v>0</v>
      </c>
      <c r="KR1040">
        <v>1</v>
      </c>
      <c r="KS1040">
        <v>0</v>
      </c>
      <c r="KT1040">
        <v>0</v>
      </c>
      <c r="KU1040">
        <v>1</v>
      </c>
      <c r="KV1040">
        <v>0</v>
      </c>
      <c r="KW1040">
        <v>0</v>
      </c>
      <c r="KX1040">
        <v>0</v>
      </c>
      <c r="KY1040">
        <v>0</v>
      </c>
      <c r="KZ1040">
        <v>0</v>
      </c>
      <c r="LA1040">
        <v>0</v>
      </c>
      <c r="LB1040">
        <v>0</v>
      </c>
      <c r="LC1040">
        <v>0</v>
      </c>
      <c r="LD1040">
        <v>1</v>
      </c>
      <c r="LE1040">
        <v>0</v>
      </c>
      <c r="LF1040">
        <v>0</v>
      </c>
      <c r="LG1040">
        <v>0</v>
      </c>
      <c r="LH1040">
        <v>0</v>
      </c>
    </row>
    <row r="1041" spans="1:320" s="34" customFormat="1" ht="15" customHeight="1" x14ac:dyDescent="0.25">
      <c r="A1041" s="45">
        <v>206540709</v>
      </c>
      <c r="B1041" s="45" t="s">
        <v>7474</v>
      </c>
      <c r="C1041" s="46">
        <v>45292</v>
      </c>
      <c r="D1041" s="46">
        <v>45657</v>
      </c>
      <c r="E1041" s="47">
        <v>366</v>
      </c>
      <c r="F1041" s="45" t="s">
        <v>883</v>
      </c>
      <c r="G1041" s="45" t="s">
        <v>884</v>
      </c>
      <c r="H1041" s="45" t="s">
        <v>7460</v>
      </c>
      <c r="I1041" s="45" t="s">
        <v>886</v>
      </c>
      <c r="J1041" s="45" t="s">
        <v>887</v>
      </c>
      <c r="K1041" s="45" t="s">
        <v>988</v>
      </c>
      <c r="L1041" s="45" t="s">
        <v>7475</v>
      </c>
      <c r="M1041" s="45" t="s">
        <v>7476</v>
      </c>
      <c r="N1041" s="45" t="s">
        <v>7477</v>
      </c>
      <c r="O1041" s="45" t="s">
        <v>7478</v>
      </c>
      <c r="P1041" s="45" t="s">
        <v>7479</v>
      </c>
      <c r="Q1041" s="45" t="s">
        <v>7480</v>
      </c>
      <c r="R1041" t="s">
        <v>7481</v>
      </c>
      <c r="S1041" s="45" t="s">
        <v>893</v>
      </c>
      <c r="T1041" t="s">
        <v>6013</v>
      </c>
      <c r="U1041" s="47">
        <v>94</v>
      </c>
      <c r="V1041" s="47">
        <v>94</v>
      </c>
      <c r="W1041" s="47" t="s">
        <v>894</v>
      </c>
      <c r="X1041" s="47">
        <v>34404</v>
      </c>
      <c r="Y1041" s="47">
        <v>32567</v>
      </c>
      <c r="Z1041" s="48">
        <v>212.55</v>
      </c>
      <c r="AA1041" s="44">
        <v>146</v>
      </c>
      <c r="AB1041" s="44">
        <v>140</v>
      </c>
      <c r="AC1041" s="44">
        <v>1973</v>
      </c>
      <c r="AD1041" s="44">
        <v>795</v>
      </c>
      <c r="AE1041" s="44">
        <v>2195</v>
      </c>
      <c r="AF1041" s="44">
        <v>21704</v>
      </c>
      <c r="AG1041" s="44"/>
      <c r="AH1041" s="47">
        <v>91</v>
      </c>
      <c r="AI1041" s="47">
        <v>3</v>
      </c>
      <c r="AJ1041">
        <v>5806</v>
      </c>
      <c r="AK1041" t="s">
        <v>895</v>
      </c>
      <c r="AL1041">
        <v>32567</v>
      </c>
      <c r="AM1041"/>
      <c r="AN1041"/>
      <c r="AO1041"/>
      <c r="AP1041"/>
      <c r="AQ1041"/>
      <c r="AR1041" s="44"/>
      <c r="AS1041" s="44"/>
      <c r="AT1041" s="44"/>
      <c r="AU1041" s="44">
        <v>12239420</v>
      </c>
      <c r="AV1041" s="44">
        <v>5803174</v>
      </c>
      <c r="AW1041" s="44">
        <v>4378855</v>
      </c>
      <c r="AX1041" s="44">
        <v>8307</v>
      </c>
      <c r="AY1041" s="44">
        <v>13672046</v>
      </c>
      <c r="AZ1041" s="21">
        <v>12361241</v>
      </c>
      <c r="BA1041" s="21">
        <v>1310805</v>
      </c>
      <c r="BB1041" s="44">
        <v>14681</v>
      </c>
      <c r="BC1041" s="44"/>
      <c r="BD1041" s="44"/>
      <c r="BE1041" s="44">
        <v>1325486</v>
      </c>
      <c r="BF1041" s="44">
        <v>687001</v>
      </c>
      <c r="BG1041" s="44">
        <v>264826</v>
      </c>
      <c r="BH1041" s="44">
        <v>778869</v>
      </c>
      <c r="BI1041" s="21">
        <v>8302786</v>
      </c>
      <c r="BJ1041" s="21"/>
      <c r="BK1041" s="21">
        <v>30313</v>
      </c>
      <c r="BL1041" s="21">
        <v>1853</v>
      </c>
      <c r="BM1041" s="21">
        <v>2173772</v>
      </c>
      <c r="BN1041" s="21">
        <v>12239420</v>
      </c>
      <c r="BO1041" s="21"/>
      <c r="BP1041" s="21"/>
      <c r="BQ1041" s="44"/>
      <c r="BR1041" s="21"/>
      <c r="BS1041" s="44"/>
      <c r="BT1041" s="21"/>
      <c r="BU1041" s="44"/>
      <c r="BV1041" s="21"/>
      <c r="BW1041" s="44">
        <v>5047187</v>
      </c>
      <c r="BX1041" s="21"/>
      <c r="BY1041" s="21">
        <v>203830</v>
      </c>
      <c r="BZ1041" s="21"/>
      <c r="CA1041" s="44">
        <v>7610</v>
      </c>
      <c r="CB1041" s="44"/>
      <c r="CC1041" s="44">
        <v>464381</v>
      </c>
      <c r="CD1041" s="44"/>
      <c r="CE1041" s="44"/>
      <c r="CF1041" s="44"/>
      <c r="CG1041" s="44">
        <v>23332</v>
      </c>
      <c r="CH1041" s="44"/>
      <c r="CI1041" s="21"/>
      <c r="CJ1041" s="44"/>
      <c r="CK1041" s="21">
        <v>56834</v>
      </c>
      <c r="CL1041" s="44"/>
      <c r="CM1041" s="44">
        <v>432500</v>
      </c>
      <c r="CN1041" s="44">
        <v>31343</v>
      </c>
      <c r="CO1041" s="44">
        <v>773120</v>
      </c>
      <c r="CP1041" s="44">
        <v>3015777</v>
      </c>
      <c r="CQ1041" s="21">
        <v>1063550</v>
      </c>
      <c r="CR1041" s="44">
        <v>94520</v>
      </c>
      <c r="CS1041" s="44">
        <v>337503</v>
      </c>
      <c r="CT1041" s="44">
        <v>18051</v>
      </c>
      <c r="CU1041" s="44"/>
      <c r="CV1041" s="44">
        <v>36810</v>
      </c>
      <c r="CW1041" s="21"/>
      <c r="CX1041" s="21"/>
      <c r="CY1041" s="21"/>
      <c r="CZ1041" s="21"/>
      <c r="DA1041" s="21"/>
      <c r="DB1041" s="21"/>
      <c r="DC1041" s="21"/>
      <c r="DD1041" s="21"/>
      <c r="DE1041" s="44"/>
      <c r="DF1041" s="21"/>
      <c r="DG1041" s="44"/>
      <c r="DH1041" s="21"/>
      <c r="DI1041" s="44"/>
      <c r="DJ1041" s="44"/>
      <c r="DK1041" s="44"/>
      <c r="DL1041" s="44"/>
      <c r="DM1041" s="21"/>
      <c r="DN1041" s="44"/>
      <c r="DO1041" s="44"/>
      <c r="DP1041" s="44"/>
      <c r="DQ1041" s="44"/>
      <c r="DR1041" s="44"/>
      <c r="DS1041" s="44"/>
      <c r="DT1041" s="44"/>
      <c r="DU1041" s="44"/>
      <c r="DV1041" s="44"/>
      <c r="DW1041" s="44"/>
      <c r="DX1041" s="44"/>
      <c r="DY1041" s="44"/>
      <c r="DZ1041" s="44"/>
      <c r="EA1041" s="44"/>
      <c r="EB1041" s="21"/>
      <c r="EC1041" s="44">
        <v>721830</v>
      </c>
      <c r="ED1041" s="44"/>
      <c r="EE1041" s="21">
        <v>33917</v>
      </c>
      <c r="EF1041" s="44"/>
      <c r="EG1041" s="21">
        <v>160981</v>
      </c>
      <c r="EH1041" s="44"/>
      <c r="EI1041" s="21">
        <v>2730251</v>
      </c>
      <c r="EJ1041" s="44"/>
      <c r="EK1041" s="44"/>
      <c r="EL1041" s="21"/>
      <c r="EM1041" s="44">
        <v>3879</v>
      </c>
      <c r="EN1041" s="44"/>
      <c r="EO1041" s="44">
        <v>727997</v>
      </c>
      <c r="EP1041" s="21"/>
      <c r="EQ1041" s="21"/>
      <c r="ER1041" s="21"/>
      <c r="ES1041" s="21"/>
      <c r="ET1041" s="44"/>
      <c r="EU1041" s="21"/>
      <c r="EV1041" s="44"/>
      <c r="EW1041" s="21"/>
      <c r="EX1041" s="44"/>
      <c r="EY1041" s="44"/>
      <c r="EZ1041" s="21"/>
      <c r="FA1041" s="21"/>
      <c r="FB1041" s="44"/>
      <c r="FC1041" s="44"/>
      <c r="FD1041" s="21"/>
      <c r="FE1041" s="112"/>
      <c r="FF1041" s="44"/>
      <c r="FG1041" s="44">
        <v>5970453</v>
      </c>
      <c r="FH1041" s="44">
        <v>1456515</v>
      </c>
      <c r="FI1041" s="44">
        <v>4934273</v>
      </c>
      <c r="FJ1041" s="44">
        <v>156418</v>
      </c>
      <c r="FK1041" s="44">
        <v>4716722</v>
      </c>
      <c r="FL1041" s="44"/>
      <c r="FM1041" s="44"/>
      <c r="FN1041" s="44"/>
      <c r="FO1041" s="44"/>
      <c r="FP1041" s="44"/>
      <c r="FQ1041" s="44"/>
      <c r="FR1041" s="44"/>
      <c r="FS1041" s="44"/>
      <c r="FT1041" s="44">
        <v>6184</v>
      </c>
      <c r="FU1041" s="44">
        <v>12922</v>
      </c>
      <c r="FV1041" s="21">
        <v>295497</v>
      </c>
      <c r="FW1041" s="44"/>
      <c r="FX1041" s="44">
        <v>296270</v>
      </c>
      <c r="FY1041" s="44">
        <v>46974</v>
      </c>
      <c r="FZ1041" s="44">
        <v>168258</v>
      </c>
      <c r="GA1041" s="44">
        <v>9701</v>
      </c>
      <c r="GB1041" s="44"/>
      <c r="GC1041" s="44">
        <v>23341</v>
      </c>
      <c r="GD1041" s="44">
        <v>626502</v>
      </c>
      <c r="GE1041" s="44">
        <v>297407</v>
      </c>
      <c r="GF1041" s="44">
        <v>140758</v>
      </c>
      <c r="GG1041" s="44">
        <v>824104</v>
      </c>
      <c r="GH1041" s="44">
        <v>120285</v>
      </c>
      <c r="GI1041" s="44">
        <v>159976</v>
      </c>
      <c r="GJ1041" s="44">
        <v>167344</v>
      </c>
      <c r="GK1041" s="44">
        <v>3489775</v>
      </c>
      <c r="GL1041" s="44">
        <v>69941</v>
      </c>
      <c r="GM1041" s="44">
        <v>644710</v>
      </c>
      <c r="GN1041" s="44">
        <v>64258</v>
      </c>
      <c r="GO1041" s="44">
        <v>18354</v>
      </c>
      <c r="GP1041" s="44"/>
      <c r="GQ1041" s="44"/>
      <c r="GR1041" s="44">
        <v>161958</v>
      </c>
      <c r="GS1041" s="44">
        <v>3165498</v>
      </c>
      <c r="GT1041" s="44"/>
      <c r="GU1041" s="21">
        <v>498187</v>
      </c>
      <c r="GV1041" s="44">
        <v>16600</v>
      </c>
      <c r="GW1041" s="44">
        <v>3843034</v>
      </c>
      <c r="GX1041" s="44">
        <v>6081668</v>
      </c>
      <c r="GY1041" s="44">
        <v>13604987</v>
      </c>
      <c r="GZ1041" s="44">
        <v>1702088</v>
      </c>
      <c r="HA1041" s="44">
        <v>530997</v>
      </c>
      <c r="HB1041" s="44">
        <v>6423686</v>
      </c>
      <c r="HC1041" s="44">
        <v>4948216</v>
      </c>
      <c r="HD1041" s="44">
        <v>13604987</v>
      </c>
      <c r="HE1041" s="21"/>
      <c r="HF1041" s="21">
        <v>3843034</v>
      </c>
      <c r="HG1041" s="21"/>
      <c r="HH1041" s="21"/>
      <c r="HI1041" s="21">
        <v>0</v>
      </c>
      <c r="HJ1041" s="44">
        <v>182378</v>
      </c>
      <c r="HK1041" s="21">
        <v>337187</v>
      </c>
      <c r="HL1041" s="21">
        <v>204067</v>
      </c>
      <c r="HM1041" s="21">
        <v>723632</v>
      </c>
      <c r="HN1041" s="21">
        <v>-225445</v>
      </c>
      <c r="HO1041" s="21"/>
      <c r="HP1041" s="44">
        <v>6423686</v>
      </c>
      <c r="HQ1041" s="47"/>
      <c r="HR1041" s="47">
        <v>6423686</v>
      </c>
      <c r="HS1041" s="47"/>
      <c r="HT1041" s="47" t="s">
        <v>1759</v>
      </c>
      <c r="HU1041" s="47">
        <v>0</v>
      </c>
      <c r="HV1041" s="47">
        <v>2173</v>
      </c>
      <c r="HW1041" s="47">
        <v>0</v>
      </c>
      <c r="HX1041" s="47">
        <v>4236</v>
      </c>
      <c r="HY1041" s="47">
        <v>29129</v>
      </c>
      <c r="HZ1041" s="47">
        <v>90354</v>
      </c>
      <c r="IA1041" s="47">
        <v>0</v>
      </c>
      <c r="IB1041" s="47">
        <v>0</v>
      </c>
      <c r="IC1041" s="47">
        <v>3692</v>
      </c>
      <c r="ID1041">
        <v>9343</v>
      </c>
      <c r="IE1041" s="47">
        <v>3637</v>
      </c>
      <c r="IF1041">
        <v>11977</v>
      </c>
      <c r="IG1041" s="47">
        <v>5722</v>
      </c>
      <c r="IH1041" s="47">
        <v>20885</v>
      </c>
      <c r="II1041">
        <v>2329</v>
      </c>
      <c r="IJ1041">
        <v>7149</v>
      </c>
      <c r="IK1041">
        <v>1985</v>
      </c>
      <c r="IL1041">
        <v>13530</v>
      </c>
      <c r="IM1041">
        <v>206141</v>
      </c>
      <c r="IN1041">
        <v>0</v>
      </c>
      <c r="IO1041">
        <v>0</v>
      </c>
      <c r="IP1041">
        <v>0</v>
      </c>
      <c r="IQ1041">
        <v>0</v>
      </c>
      <c r="IR1041">
        <v>0</v>
      </c>
      <c r="IS1041">
        <v>0</v>
      </c>
      <c r="IT1041">
        <v>0</v>
      </c>
      <c r="IU1041">
        <v>176791</v>
      </c>
      <c r="IV1041">
        <v>0</v>
      </c>
      <c r="IW1041">
        <v>206263</v>
      </c>
      <c r="IX1041">
        <v>1152568</v>
      </c>
      <c r="IY1041">
        <v>1827667</v>
      </c>
      <c r="IZ1041">
        <v>0</v>
      </c>
      <c r="JA1041">
        <v>0</v>
      </c>
      <c r="JB1041">
        <v>130808</v>
      </c>
      <c r="JC1041">
        <v>525527</v>
      </c>
      <c r="JD1041">
        <v>106762</v>
      </c>
      <c r="JE1041">
        <v>209899</v>
      </c>
      <c r="JF1041">
        <v>94779</v>
      </c>
      <c r="JG1041">
        <v>361871</v>
      </c>
      <c r="JH1041">
        <v>92978</v>
      </c>
      <c r="JI1041">
        <v>127023</v>
      </c>
      <c r="JJ1041">
        <v>137884</v>
      </c>
      <c r="JK1041">
        <v>819633</v>
      </c>
      <c r="JL1041">
        <v>5970453</v>
      </c>
      <c r="JM1041">
        <v>0</v>
      </c>
      <c r="JN1041">
        <v>0</v>
      </c>
      <c r="JO1041">
        <v>0</v>
      </c>
      <c r="JP1041">
        <v>0</v>
      </c>
      <c r="JQ1041">
        <v>0</v>
      </c>
      <c r="JR1041">
        <v>0</v>
      </c>
      <c r="JS1041">
        <v>0</v>
      </c>
      <c r="JT1041"/>
      <c r="JU1041"/>
      <c r="JV1041"/>
      <c r="JW1041"/>
      <c r="JX1041"/>
      <c r="JY1041">
        <v>9343</v>
      </c>
      <c r="JZ1041"/>
      <c r="KA1041"/>
      <c r="KB1041"/>
      <c r="KC1041"/>
      <c r="KD1041"/>
      <c r="KE1041">
        <v>525527</v>
      </c>
      <c r="KF1041">
        <v>150</v>
      </c>
      <c r="KG1041">
        <v>224</v>
      </c>
      <c r="KH1041">
        <v>104</v>
      </c>
      <c r="KI1041">
        <v>114</v>
      </c>
      <c r="KJ1041">
        <v>176</v>
      </c>
      <c r="KK1041">
        <v>74</v>
      </c>
      <c r="KL1041">
        <v>82</v>
      </c>
      <c r="KM1041">
        <v>124</v>
      </c>
      <c r="KN1041">
        <v>53</v>
      </c>
      <c r="KO1041">
        <v>1</v>
      </c>
      <c r="KP1041">
        <v>0</v>
      </c>
      <c r="KQ1041">
        <v>0</v>
      </c>
      <c r="KR1041">
        <v>0</v>
      </c>
      <c r="KS1041">
        <v>1</v>
      </c>
      <c r="KT1041">
        <v>0</v>
      </c>
      <c r="KU1041">
        <v>1</v>
      </c>
      <c r="KV1041">
        <v>0</v>
      </c>
      <c r="KW1041">
        <v>0</v>
      </c>
      <c r="KX1041">
        <v>0</v>
      </c>
      <c r="KY1041">
        <v>0</v>
      </c>
      <c r="KZ1041">
        <v>0</v>
      </c>
      <c r="LA1041">
        <v>0</v>
      </c>
      <c r="LB1041">
        <v>0</v>
      </c>
      <c r="LC1041">
        <v>0</v>
      </c>
      <c r="LD1041">
        <v>1</v>
      </c>
      <c r="LE1041">
        <v>0</v>
      </c>
      <c r="LF1041">
        <v>0</v>
      </c>
      <c r="LG1041">
        <v>0</v>
      </c>
      <c r="LH1041">
        <v>0</v>
      </c>
    </row>
    <row r="1042" spans="1:320" s="34" customFormat="1" ht="15" customHeight="1" x14ac:dyDescent="0.25">
      <c r="A1042" s="45">
        <v>206540723</v>
      </c>
      <c r="B1042" s="45" t="s">
        <v>7482</v>
      </c>
      <c r="C1042" s="46">
        <v>45292</v>
      </c>
      <c r="D1042" s="46">
        <v>45657</v>
      </c>
      <c r="E1042" s="47">
        <v>366</v>
      </c>
      <c r="F1042" s="45" t="s">
        <v>883</v>
      </c>
      <c r="G1042" s="45" t="s">
        <v>884</v>
      </c>
      <c r="H1042" s="45" t="s">
        <v>7460</v>
      </c>
      <c r="I1042" s="45" t="s">
        <v>886</v>
      </c>
      <c r="J1042" s="45" t="s">
        <v>887</v>
      </c>
      <c r="K1042" s="45" t="s">
        <v>988</v>
      </c>
      <c r="L1042" s="45" t="s">
        <v>7483</v>
      </c>
      <c r="M1042" s="45" t="s">
        <v>7484</v>
      </c>
      <c r="N1042" s="45" t="s">
        <v>7485</v>
      </c>
      <c r="O1042" s="45" t="s">
        <v>7486</v>
      </c>
      <c r="P1042" s="45" t="s">
        <v>7487</v>
      </c>
      <c r="Q1042" s="45" t="s">
        <v>7488</v>
      </c>
      <c r="R1042" t="s">
        <v>7489</v>
      </c>
      <c r="S1042" s="45" t="s">
        <v>893</v>
      </c>
      <c r="T1042"/>
      <c r="U1042" s="47">
        <v>139</v>
      </c>
      <c r="V1042" s="47">
        <v>139</v>
      </c>
      <c r="W1042" s="47" t="s">
        <v>913</v>
      </c>
      <c r="X1042" s="47">
        <v>50874</v>
      </c>
      <c r="Y1042" s="47">
        <v>46203</v>
      </c>
      <c r="Z1042" s="48">
        <v>214.45</v>
      </c>
      <c r="AA1042" s="44">
        <v>270</v>
      </c>
      <c r="AB1042" s="44">
        <v>260</v>
      </c>
      <c r="AC1042" s="44">
        <v>5474</v>
      </c>
      <c r="AD1042" s="44">
        <v>3066</v>
      </c>
      <c r="AE1042" s="44">
        <v>1860</v>
      </c>
      <c r="AF1042" s="44">
        <v>33603</v>
      </c>
      <c r="AG1042" s="44"/>
      <c r="AH1042" s="47">
        <v>180</v>
      </c>
      <c r="AI1042" s="47">
        <v>51</v>
      </c>
      <c r="AJ1042">
        <v>1969</v>
      </c>
      <c r="AK1042" t="s">
        <v>895</v>
      </c>
      <c r="AL1042">
        <v>46203</v>
      </c>
      <c r="AM1042"/>
      <c r="AN1042"/>
      <c r="AO1042"/>
      <c r="AP1042"/>
      <c r="AQ1042"/>
      <c r="AR1042" s="44"/>
      <c r="AS1042" s="44"/>
      <c r="AT1042" s="44"/>
      <c r="AU1042" s="44">
        <v>22131950</v>
      </c>
      <c r="AV1042" s="44">
        <v>3068131</v>
      </c>
      <c r="AW1042" s="44">
        <v>8594085</v>
      </c>
      <c r="AX1042" s="44">
        <v>10136</v>
      </c>
      <c r="AY1042" s="44">
        <v>16616132</v>
      </c>
      <c r="AZ1042" s="21">
        <v>16444617</v>
      </c>
      <c r="BA1042" s="21">
        <v>171515</v>
      </c>
      <c r="BB1042" s="44"/>
      <c r="BC1042" s="44"/>
      <c r="BD1042" s="44"/>
      <c r="BE1042" s="44">
        <v>171515</v>
      </c>
      <c r="BF1042" s="44">
        <v>6842500</v>
      </c>
      <c r="BG1042" s="44">
        <v>3819550</v>
      </c>
      <c r="BH1042" s="44">
        <v>558000</v>
      </c>
      <c r="BI1042" s="21">
        <v>10080900</v>
      </c>
      <c r="BJ1042" s="21"/>
      <c r="BK1042" s="21">
        <v>225000</v>
      </c>
      <c r="BL1042" s="21">
        <v>15300</v>
      </c>
      <c r="BM1042" s="21">
        <v>590700</v>
      </c>
      <c r="BN1042" s="21">
        <v>22131950</v>
      </c>
      <c r="BO1042" s="21"/>
      <c r="BP1042" s="21"/>
      <c r="BQ1042" s="44"/>
      <c r="BR1042" s="21"/>
      <c r="BS1042" s="44"/>
      <c r="BT1042" s="21"/>
      <c r="BU1042" s="44"/>
      <c r="BV1042" s="21"/>
      <c r="BW1042" s="44">
        <v>2163060</v>
      </c>
      <c r="BX1042" s="21"/>
      <c r="BY1042" s="21">
        <v>781730</v>
      </c>
      <c r="BZ1042" s="21"/>
      <c r="CA1042" s="44"/>
      <c r="CB1042" s="44"/>
      <c r="CC1042" s="44">
        <v>61548</v>
      </c>
      <c r="CD1042" s="44"/>
      <c r="CE1042" s="44"/>
      <c r="CF1042" s="44"/>
      <c r="CG1042" s="44">
        <v>59910</v>
      </c>
      <c r="CH1042" s="44"/>
      <c r="CI1042" s="21">
        <v>1883</v>
      </c>
      <c r="CJ1042" s="44"/>
      <c r="CK1042" s="21"/>
      <c r="CL1042" s="44"/>
      <c r="CM1042" s="44">
        <v>5250</v>
      </c>
      <c r="CN1042" s="44">
        <v>8428</v>
      </c>
      <c r="CO1042" s="44">
        <v>1148380</v>
      </c>
      <c r="CP1042" s="44">
        <v>0</v>
      </c>
      <c r="CQ1042" s="21">
        <v>1112205</v>
      </c>
      <c r="CR1042" s="44">
        <v>162450</v>
      </c>
      <c r="CS1042" s="44">
        <v>557812</v>
      </c>
      <c r="CT1042" s="44">
        <v>38873</v>
      </c>
      <c r="CU1042" s="44"/>
      <c r="CV1042" s="44">
        <v>34733</v>
      </c>
      <c r="CW1042" s="21"/>
      <c r="CX1042" s="21"/>
      <c r="CY1042" s="21"/>
      <c r="CZ1042" s="21"/>
      <c r="DA1042" s="21"/>
      <c r="DB1042" s="21"/>
      <c r="DC1042" s="21"/>
      <c r="DD1042" s="21"/>
      <c r="DE1042" s="44"/>
      <c r="DF1042" s="21"/>
      <c r="DG1042" s="44"/>
      <c r="DH1042" s="21"/>
      <c r="DI1042" s="44"/>
      <c r="DJ1042" s="44"/>
      <c r="DK1042" s="44"/>
      <c r="DL1042" s="44"/>
      <c r="DM1042" s="21"/>
      <c r="DN1042" s="44"/>
      <c r="DO1042" s="44"/>
      <c r="DP1042" s="44"/>
      <c r="DQ1042" s="44"/>
      <c r="DR1042" s="44"/>
      <c r="DS1042" s="44"/>
      <c r="DT1042" s="44"/>
      <c r="DU1042" s="44"/>
      <c r="DV1042" s="44"/>
      <c r="DW1042" s="44"/>
      <c r="DX1042" s="44"/>
      <c r="DY1042" s="44"/>
      <c r="DZ1042" s="44"/>
      <c r="EA1042" s="44"/>
      <c r="EB1042" s="21"/>
      <c r="EC1042" s="44">
        <v>4828176</v>
      </c>
      <c r="ED1042" s="44"/>
      <c r="EE1042" s="21">
        <v>2913924</v>
      </c>
      <c r="EF1042" s="44"/>
      <c r="EG1042" s="21">
        <v>-549437</v>
      </c>
      <c r="EH1042" s="44"/>
      <c r="EI1042" s="21">
        <v>1163860</v>
      </c>
      <c r="EJ1042" s="44"/>
      <c r="EK1042" s="44">
        <v>1500</v>
      </c>
      <c r="EL1042" s="21"/>
      <c r="EM1042" s="44">
        <v>178801</v>
      </c>
      <c r="EN1042" s="44"/>
      <c r="EO1042" s="44">
        <v>57261</v>
      </c>
      <c r="EP1042" s="21"/>
      <c r="EQ1042" s="21"/>
      <c r="ER1042" s="21"/>
      <c r="ES1042" s="21"/>
      <c r="ET1042" s="44"/>
      <c r="EU1042" s="21"/>
      <c r="EV1042" s="44"/>
      <c r="EW1042" s="21"/>
      <c r="EX1042" s="44"/>
      <c r="EY1042" s="44"/>
      <c r="EZ1042" s="21"/>
      <c r="FA1042" s="21"/>
      <c r="FB1042" s="44"/>
      <c r="FC1042" s="44"/>
      <c r="FD1042" s="21"/>
      <c r="FE1042" s="112"/>
      <c r="FF1042" s="44"/>
      <c r="FG1042" s="44">
        <v>7647955</v>
      </c>
      <c r="FH1042" s="44">
        <v>1640183</v>
      </c>
      <c r="FI1042" s="44">
        <v>7156479</v>
      </c>
      <c r="FJ1042" s="44">
        <v>213698</v>
      </c>
      <c r="FK1042" s="44">
        <v>7106826</v>
      </c>
      <c r="FL1042" s="44"/>
      <c r="FM1042" s="44"/>
      <c r="FN1042" s="44"/>
      <c r="FO1042" s="44"/>
      <c r="FP1042" s="44"/>
      <c r="FQ1042" s="44"/>
      <c r="FR1042" s="44"/>
      <c r="FS1042" s="44"/>
      <c r="FT1042" s="44">
        <v>761</v>
      </c>
      <c r="FU1042" s="44">
        <v>3371</v>
      </c>
      <c r="FV1042" s="21">
        <v>672870</v>
      </c>
      <c r="FW1042" s="44">
        <v>141326</v>
      </c>
      <c r="FX1042" s="44">
        <v>466063</v>
      </c>
      <c r="FY1042" s="44">
        <v>52824</v>
      </c>
      <c r="FZ1042" s="44">
        <v>257221</v>
      </c>
      <c r="GA1042" s="44">
        <v>21931</v>
      </c>
      <c r="GB1042" s="44"/>
      <c r="GC1042" s="44">
        <v>26369</v>
      </c>
      <c r="GD1042" s="44">
        <v>603688</v>
      </c>
      <c r="GE1042" s="44">
        <v>310656</v>
      </c>
      <c r="GF1042" s="44">
        <v>80987</v>
      </c>
      <c r="GG1042" s="44">
        <v>1192539</v>
      </c>
      <c r="GH1042" s="44">
        <v>185279</v>
      </c>
      <c r="GI1042" s="44">
        <v>194530</v>
      </c>
      <c r="GJ1042" s="44">
        <v>62845</v>
      </c>
      <c r="GK1042" s="44">
        <v>3782328</v>
      </c>
      <c r="GL1042" s="44">
        <v>49700</v>
      </c>
      <c r="GM1042" s="44">
        <v>981803</v>
      </c>
      <c r="GN1042" s="44">
        <v>69851</v>
      </c>
      <c r="GO1042" s="44">
        <v>26858</v>
      </c>
      <c r="GP1042" s="44"/>
      <c r="GQ1042" s="44">
        <v>9473</v>
      </c>
      <c r="GR1042" s="44">
        <v>144518</v>
      </c>
      <c r="GS1042" s="44">
        <v>2699387</v>
      </c>
      <c r="GT1042" s="44"/>
      <c r="GU1042" s="21">
        <v>128020</v>
      </c>
      <c r="GV1042" s="44">
        <v>905119</v>
      </c>
      <c r="GW1042" s="44">
        <v>239775</v>
      </c>
      <c r="GX1042" s="44"/>
      <c r="GY1042" s="44">
        <v>3972301</v>
      </c>
      <c r="GZ1042" s="44">
        <v>3452339</v>
      </c>
      <c r="HA1042" s="44"/>
      <c r="HB1042" s="44"/>
      <c r="HC1042" s="44">
        <v>519962</v>
      </c>
      <c r="HD1042" s="44">
        <v>3972301</v>
      </c>
      <c r="HE1042" s="21">
        <v>415626</v>
      </c>
      <c r="HF1042" s="21"/>
      <c r="HG1042" s="21"/>
      <c r="HH1042" s="21"/>
      <c r="HI1042" s="21">
        <v>0</v>
      </c>
      <c r="HJ1042" s="44"/>
      <c r="HK1042" s="21">
        <v>16310</v>
      </c>
      <c r="HL1042" s="21">
        <v>178502</v>
      </c>
      <c r="HM1042" s="21">
        <v>194812</v>
      </c>
      <c r="HN1042" s="21">
        <v>-66792</v>
      </c>
      <c r="HO1042" s="21"/>
      <c r="HP1042" s="44"/>
      <c r="HQ1042" s="47"/>
      <c r="HR1042" s="47"/>
      <c r="HS1042" s="47"/>
      <c r="HT1042" s="47" t="s">
        <v>1759</v>
      </c>
      <c r="HU1042" s="47">
        <v>0</v>
      </c>
      <c r="HV1042" s="47">
        <v>1794</v>
      </c>
      <c r="HW1042" s="47">
        <v>0</v>
      </c>
      <c r="HX1042" s="47">
        <v>13191</v>
      </c>
      <c r="HY1042" s="47">
        <v>41350</v>
      </c>
      <c r="HZ1042" s="47">
        <v>111089</v>
      </c>
      <c r="IA1042" s="47">
        <v>0</v>
      </c>
      <c r="IB1042" s="47">
        <v>0</v>
      </c>
      <c r="IC1042" s="47">
        <v>0</v>
      </c>
      <c r="ID1042">
        <v>11968</v>
      </c>
      <c r="IE1042" s="47">
        <v>8624</v>
      </c>
      <c r="IF1042">
        <v>13170</v>
      </c>
      <c r="IG1042" s="47">
        <v>3429</v>
      </c>
      <c r="IH1042" s="47">
        <v>25692</v>
      </c>
      <c r="II1042">
        <v>5582</v>
      </c>
      <c r="IJ1042">
        <v>6576</v>
      </c>
      <c r="IK1042">
        <v>1032</v>
      </c>
      <c r="IL1042">
        <v>12235</v>
      </c>
      <c r="IM1042">
        <v>255732</v>
      </c>
      <c r="IN1042">
        <v>0</v>
      </c>
      <c r="IO1042">
        <v>0</v>
      </c>
      <c r="IP1042">
        <v>3675</v>
      </c>
      <c r="IQ1042">
        <v>13295</v>
      </c>
      <c r="IR1042">
        <v>0</v>
      </c>
      <c r="IS1042">
        <v>0</v>
      </c>
      <c r="IT1042">
        <v>16970</v>
      </c>
      <c r="IU1042">
        <v>146357</v>
      </c>
      <c r="IV1042">
        <v>0</v>
      </c>
      <c r="IW1042">
        <v>718643</v>
      </c>
      <c r="IX1042">
        <v>1702439</v>
      </c>
      <c r="IY1042">
        <v>2413368</v>
      </c>
      <c r="IZ1042">
        <v>0</v>
      </c>
      <c r="JA1042">
        <v>0</v>
      </c>
      <c r="JB1042">
        <v>0</v>
      </c>
      <c r="JC1042">
        <v>595992</v>
      </c>
      <c r="JD1042">
        <v>181006</v>
      </c>
      <c r="JE1042">
        <v>225763</v>
      </c>
      <c r="JF1042">
        <v>59695</v>
      </c>
      <c r="JG1042">
        <v>580574</v>
      </c>
      <c r="JH1042">
        <v>145022</v>
      </c>
      <c r="JI1042">
        <v>146348</v>
      </c>
      <c r="JJ1042">
        <v>44111</v>
      </c>
      <c r="JK1042">
        <v>688637</v>
      </c>
      <c r="JL1042">
        <v>7647955</v>
      </c>
      <c r="JM1042">
        <v>0</v>
      </c>
      <c r="JN1042">
        <v>0</v>
      </c>
      <c r="JO1042">
        <v>178851</v>
      </c>
      <c r="JP1042">
        <v>457127</v>
      </c>
      <c r="JQ1042">
        <v>0</v>
      </c>
      <c r="JR1042">
        <v>0</v>
      </c>
      <c r="JS1042">
        <v>635978</v>
      </c>
      <c r="JT1042"/>
      <c r="JU1042"/>
      <c r="JV1042"/>
      <c r="JW1042"/>
      <c r="JX1042"/>
      <c r="JY1042">
        <v>11968</v>
      </c>
      <c r="JZ1042"/>
      <c r="KA1042"/>
      <c r="KB1042"/>
      <c r="KC1042"/>
      <c r="KD1042"/>
      <c r="KE1042">
        <v>595992</v>
      </c>
      <c r="KF1042">
        <v>153</v>
      </c>
      <c r="KG1042">
        <v>272</v>
      </c>
      <c r="KH1042">
        <v>104</v>
      </c>
      <c r="KI1042">
        <v>107</v>
      </c>
      <c r="KJ1042">
        <v>214</v>
      </c>
      <c r="KK1042">
        <v>65</v>
      </c>
      <c r="KL1042">
        <v>68</v>
      </c>
      <c r="KM1042">
        <v>120</v>
      </c>
      <c r="KN1042">
        <v>44</v>
      </c>
      <c r="KO1042">
        <v>1</v>
      </c>
      <c r="KP1042">
        <v>0</v>
      </c>
      <c r="KQ1042">
        <v>0</v>
      </c>
      <c r="KR1042">
        <v>0</v>
      </c>
      <c r="KS1042">
        <v>0</v>
      </c>
      <c r="KT1042">
        <v>1</v>
      </c>
      <c r="KU1042">
        <v>1</v>
      </c>
      <c r="KV1042">
        <v>0</v>
      </c>
      <c r="KW1042">
        <v>0</v>
      </c>
      <c r="KX1042">
        <v>0</v>
      </c>
      <c r="KY1042">
        <v>0</v>
      </c>
      <c r="KZ1042">
        <v>0</v>
      </c>
      <c r="LA1042">
        <v>0</v>
      </c>
      <c r="LB1042">
        <v>0</v>
      </c>
      <c r="LC1042">
        <v>0</v>
      </c>
      <c r="LD1042">
        <v>1</v>
      </c>
      <c r="LE1042">
        <v>0</v>
      </c>
      <c r="LF1042">
        <v>0</v>
      </c>
      <c r="LG1042">
        <v>0</v>
      </c>
      <c r="LH1042">
        <v>0</v>
      </c>
    </row>
    <row r="1043" spans="1:320" s="34" customFormat="1" ht="15" customHeight="1" x14ac:dyDescent="0.25">
      <c r="A1043" s="45">
        <v>206540762</v>
      </c>
      <c r="B1043" s="45" t="s">
        <v>7490</v>
      </c>
      <c r="C1043" s="46">
        <v>45292</v>
      </c>
      <c r="D1043" s="46">
        <v>45657</v>
      </c>
      <c r="E1043" s="47">
        <v>366</v>
      </c>
      <c r="F1043" s="45" t="s">
        <v>883</v>
      </c>
      <c r="G1043" s="45" t="s">
        <v>884</v>
      </c>
      <c r="H1043" s="45" t="s">
        <v>7460</v>
      </c>
      <c r="I1043" s="45" t="s">
        <v>886</v>
      </c>
      <c r="J1043" s="45" t="s">
        <v>887</v>
      </c>
      <c r="K1043" s="45" t="s">
        <v>988</v>
      </c>
      <c r="L1043" s="45" t="s">
        <v>7461</v>
      </c>
      <c r="M1043" s="45" t="s">
        <v>7491</v>
      </c>
      <c r="N1043" s="45" t="s">
        <v>7492</v>
      </c>
      <c r="O1043" s="45" t="s">
        <v>7493</v>
      </c>
      <c r="P1043" s="45" t="s">
        <v>7494</v>
      </c>
      <c r="Q1043" s="45" t="s">
        <v>7495</v>
      </c>
      <c r="R1043" t="s">
        <v>7496</v>
      </c>
      <c r="S1043" s="45" t="s">
        <v>893</v>
      </c>
      <c r="T1043"/>
      <c r="U1043" s="47">
        <v>99</v>
      </c>
      <c r="V1043" s="47">
        <v>99</v>
      </c>
      <c r="W1043" s="47" t="s">
        <v>894</v>
      </c>
      <c r="X1043" s="47">
        <v>36234</v>
      </c>
      <c r="Y1043" s="47">
        <v>33884</v>
      </c>
      <c r="Z1043" s="48">
        <v>220.81</v>
      </c>
      <c r="AA1043" s="44">
        <v>179</v>
      </c>
      <c r="AB1043" s="44">
        <v>171</v>
      </c>
      <c r="AC1043" s="44">
        <v>2086</v>
      </c>
      <c r="AD1043" s="44">
        <v>26</v>
      </c>
      <c r="AE1043" s="44">
        <v>26846</v>
      </c>
      <c r="AF1043" s="44"/>
      <c r="AG1043" s="44"/>
      <c r="AH1043" s="47">
        <v>3127</v>
      </c>
      <c r="AI1043" s="47">
        <v>243</v>
      </c>
      <c r="AJ1043">
        <v>1556</v>
      </c>
      <c r="AK1043" t="s">
        <v>895</v>
      </c>
      <c r="AL1043">
        <v>33884</v>
      </c>
      <c r="AM1043"/>
      <c r="AN1043"/>
      <c r="AO1043"/>
      <c r="AP1043"/>
      <c r="AQ1043"/>
      <c r="AR1043" s="44"/>
      <c r="AS1043" s="44"/>
      <c r="AT1043" s="44"/>
      <c r="AU1043" s="44">
        <v>11621385</v>
      </c>
      <c r="AV1043" s="44">
        <v>10571622</v>
      </c>
      <c r="AW1043" s="44">
        <v>5858060</v>
      </c>
      <c r="AX1043" s="44">
        <v>132104</v>
      </c>
      <c r="AY1043" s="44">
        <v>16467051</v>
      </c>
      <c r="AZ1043" s="21">
        <v>13434188</v>
      </c>
      <c r="BA1043" s="21">
        <v>3032863</v>
      </c>
      <c r="BB1043" s="44"/>
      <c r="BC1043" s="44"/>
      <c r="BD1043" s="44"/>
      <c r="BE1043" s="44">
        <v>3032863</v>
      </c>
      <c r="BF1043" s="44">
        <v>698375</v>
      </c>
      <c r="BG1043" s="44"/>
      <c r="BH1043" s="44">
        <v>4381158</v>
      </c>
      <c r="BI1043" s="21">
        <v>5920547</v>
      </c>
      <c r="BJ1043" s="21"/>
      <c r="BK1043" s="21">
        <v>527078</v>
      </c>
      <c r="BL1043" s="21">
        <v>36512</v>
      </c>
      <c r="BM1043" s="21">
        <v>57715</v>
      </c>
      <c r="BN1043" s="21">
        <v>11621385</v>
      </c>
      <c r="BO1043" s="21"/>
      <c r="BP1043" s="21"/>
      <c r="BQ1043" s="44"/>
      <c r="BR1043" s="21"/>
      <c r="BS1043" s="44"/>
      <c r="BT1043" s="21"/>
      <c r="BU1043" s="44"/>
      <c r="BV1043" s="21"/>
      <c r="BW1043" s="44">
        <v>9336875</v>
      </c>
      <c r="BX1043" s="21"/>
      <c r="BY1043" s="21"/>
      <c r="BZ1043" s="21"/>
      <c r="CA1043" s="44">
        <v>730</v>
      </c>
      <c r="CB1043" s="44"/>
      <c r="CC1043" s="44">
        <v>152782</v>
      </c>
      <c r="CD1043" s="44"/>
      <c r="CE1043" s="44">
        <v>22485</v>
      </c>
      <c r="CF1043" s="44"/>
      <c r="CG1043" s="44">
        <v>920531</v>
      </c>
      <c r="CH1043" s="44"/>
      <c r="CI1043" s="21">
        <v>-5446</v>
      </c>
      <c r="CJ1043" s="44"/>
      <c r="CK1043" s="21">
        <v>143665</v>
      </c>
      <c r="CL1043" s="44"/>
      <c r="CM1043" s="44">
        <v>519135</v>
      </c>
      <c r="CN1043" s="44">
        <v>0</v>
      </c>
      <c r="CO1043" s="44">
        <v>1610615</v>
      </c>
      <c r="CP1043" s="44">
        <v>5071526</v>
      </c>
      <c r="CQ1043" s="21">
        <v>1841199</v>
      </c>
      <c r="CR1043" s="44">
        <v>44500</v>
      </c>
      <c r="CS1043" s="44">
        <v>1267974</v>
      </c>
      <c r="CT1043" s="44">
        <v>46769</v>
      </c>
      <c r="CU1043" s="44"/>
      <c r="CV1043" s="44">
        <v>169904</v>
      </c>
      <c r="CW1043" s="21"/>
      <c r="CX1043" s="21"/>
      <c r="CY1043" s="21"/>
      <c r="CZ1043" s="21"/>
      <c r="DA1043" s="21"/>
      <c r="DB1043" s="21"/>
      <c r="DC1043" s="21"/>
      <c r="DD1043" s="21"/>
      <c r="DE1043" s="44"/>
      <c r="DF1043" s="21"/>
      <c r="DG1043" s="44"/>
      <c r="DH1043" s="21"/>
      <c r="DI1043" s="44"/>
      <c r="DJ1043" s="44"/>
      <c r="DK1043" s="44"/>
      <c r="DL1043" s="44"/>
      <c r="DM1043" s="21"/>
      <c r="DN1043" s="44"/>
      <c r="DO1043" s="44"/>
      <c r="DP1043" s="44"/>
      <c r="DQ1043" s="44"/>
      <c r="DR1043" s="44"/>
      <c r="DS1043" s="44"/>
      <c r="DT1043" s="44"/>
      <c r="DU1043" s="44"/>
      <c r="DV1043" s="44"/>
      <c r="DW1043" s="44"/>
      <c r="DX1043" s="44"/>
      <c r="DY1043" s="44">
        <v>-1212</v>
      </c>
      <c r="DZ1043" s="44"/>
      <c r="EA1043" s="44"/>
      <c r="EB1043" s="21"/>
      <c r="EC1043" s="44">
        <v>4139043</v>
      </c>
      <c r="ED1043" s="44"/>
      <c r="EE1043" s="21"/>
      <c r="EF1043" s="44"/>
      <c r="EG1043" s="21">
        <v>29568</v>
      </c>
      <c r="EH1043" s="44"/>
      <c r="EI1043" s="21">
        <v>1181827</v>
      </c>
      <c r="EJ1043" s="44"/>
      <c r="EK1043" s="44"/>
      <c r="EL1043" s="21"/>
      <c r="EM1043" s="44">
        <v>227254</v>
      </c>
      <c r="EN1043" s="44"/>
      <c r="EO1043" s="44">
        <v>281580</v>
      </c>
      <c r="EP1043" s="21"/>
      <c r="EQ1043" s="21"/>
      <c r="ER1043" s="21"/>
      <c r="ES1043" s="21"/>
      <c r="ET1043" s="44"/>
      <c r="EU1043" s="21"/>
      <c r="EV1043" s="44"/>
      <c r="EW1043" s="21"/>
      <c r="EX1043" s="44"/>
      <c r="EY1043" s="44"/>
      <c r="EZ1043" s="21"/>
      <c r="FA1043" s="21"/>
      <c r="FB1043" s="44"/>
      <c r="FC1043" s="44"/>
      <c r="FD1043" s="21"/>
      <c r="FE1043" s="112"/>
      <c r="FF1043" s="44"/>
      <c r="FG1043" s="44">
        <v>6444414</v>
      </c>
      <c r="FH1043" s="44">
        <v>4873876</v>
      </c>
      <c r="FI1043" s="44">
        <v>2115898</v>
      </c>
      <c r="FJ1043" s="44">
        <v>218488</v>
      </c>
      <c r="FK1043" s="44">
        <v>6258192</v>
      </c>
      <c r="FL1043" s="44"/>
      <c r="FM1043" s="44"/>
      <c r="FN1043" s="44"/>
      <c r="FO1043" s="44"/>
      <c r="FP1043" s="44"/>
      <c r="FQ1043" s="44"/>
      <c r="FR1043" s="44"/>
      <c r="FS1043" s="44"/>
      <c r="FT1043" s="44"/>
      <c r="FU1043" s="44"/>
      <c r="FV1043" s="21">
        <v>432350</v>
      </c>
      <c r="FW1043" s="44"/>
      <c r="FX1043" s="44"/>
      <c r="FY1043" s="44">
        <v>3392036</v>
      </c>
      <c r="FZ1043" s="44">
        <v>94508</v>
      </c>
      <c r="GA1043" s="44">
        <v>123121</v>
      </c>
      <c r="GB1043" s="44"/>
      <c r="GC1043" s="44">
        <v>4762</v>
      </c>
      <c r="GD1043" s="44">
        <v>459259</v>
      </c>
      <c r="GE1043" s="44">
        <v>296684</v>
      </c>
      <c r="GF1043" s="44">
        <v>206300</v>
      </c>
      <c r="GG1043" s="44">
        <v>950178</v>
      </c>
      <c r="GH1043" s="44">
        <v>181657</v>
      </c>
      <c r="GI1043" s="44">
        <v>214005</v>
      </c>
      <c r="GJ1043" s="44">
        <v>10145</v>
      </c>
      <c r="GK1043" s="44">
        <v>810991</v>
      </c>
      <c r="GL1043" s="44"/>
      <c r="GM1043" s="44"/>
      <c r="GN1043" s="44"/>
      <c r="GO1043" s="44"/>
      <c r="GP1043" s="44"/>
      <c r="GQ1043" s="44"/>
      <c r="GR1043" s="44"/>
      <c r="GS1043" s="44">
        <v>4025081</v>
      </c>
      <c r="GT1043" s="44"/>
      <c r="GU1043" s="21">
        <v>96557</v>
      </c>
      <c r="GV1043" s="44"/>
      <c r="GW1043" s="44">
        <v>-22086</v>
      </c>
      <c r="GX1043" s="44">
        <v>212971</v>
      </c>
      <c r="GY1043" s="44">
        <v>4312523</v>
      </c>
      <c r="GZ1043" s="44">
        <v>3546553</v>
      </c>
      <c r="HA1043" s="44"/>
      <c r="HB1043" s="44">
        <v>-134430</v>
      </c>
      <c r="HC1043" s="44">
        <v>900400</v>
      </c>
      <c r="HD1043" s="44">
        <v>4312523</v>
      </c>
      <c r="HE1043" s="21"/>
      <c r="HF1043" s="21"/>
      <c r="HG1043" s="21"/>
      <c r="HH1043" s="21"/>
      <c r="HI1043" s="21">
        <v>0</v>
      </c>
      <c r="HJ1043" s="44"/>
      <c r="HK1043" s="21">
        <v>29917</v>
      </c>
      <c r="HL1043" s="21">
        <v>100723</v>
      </c>
      <c r="HM1043" s="21">
        <v>130640</v>
      </c>
      <c r="HN1043" s="21">
        <v>-34083</v>
      </c>
      <c r="HO1043" s="21"/>
      <c r="HP1043" s="44"/>
      <c r="HQ1043" s="47"/>
      <c r="HR1043" s="47">
        <v>-134430</v>
      </c>
      <c r="HS1043" s="47"/>
      <c r="HT1043" s="47" t="s">
        <v>1893</v>
      </c>
      <c r="HU1043" s="47">
        <v>70931.06</v>
      </c>
      <c r="HV1043" s="47">
        <v>2128</v>
      </c>
      <c r="HW1043" s="47">
        <v>0</v>
      </c>
      <c r="HX1043" s="47">
        <v>4685</v>
      </c>
      <c r="HY1043" s="47">
        <v>35821</v>
      </c>
      <c r="HZ1043" s="47">
        <v>99701</v>
      </c>
      <c r="IA1043" s="47">
        <v>0</v>
      </c>
      <c r="IB1043" s="47">
        <v>0</v>
      </c>
      <c r="IC1043" s="47">
        <v>25865</v>
      </c>
      <c r="ID1043"/>
      <c r="IE1043" s="47">
        <v>1978</v>
      </c>
      <c r="IF1043">
        <v>11799</v>
      </c>
      <c r="IG1043" s="47">
        <v>5048</v>
      </c>
      <c r="IH1043" s="47">
        <v>18590</v>
      </c>
      <c r="II1043">
        <v>3289</v>
      </c>
      <c r="IJ1043">
        <v>9784</v>
      </c>
      <c r="IK1043"/>
      <c r="IL1043">
        <v>6662</v>
      </c>
      <c r="IM1043">
        <v>225350</v>
      </c>
      <c r="IN1043">
        <v>0</v>
      </c>
      <c r="IO1043">
        <v>0</v>
      </c>
      <c r="IP1043">
        <v>0</v>
      </c>
      <c r="IQ1043">
        <v>0</v>
      </c>
      <c r="IR1043">
        <v>0</v>
      </c>
      <c r="IS1043">
        <v>0</v>
      </c>
      <c r="IT1043">
        <v>0</v>
      </c>
      <c r="IU1043">
        <v>189244</v>
      </c>
      <c r="IV1043">
        <v>0</v>
      </c>
      <c r="IW1043">
        <v>596505</v>
      </c>
      <c r="IX1043">
        <v>1221573</v>
      </c>
      <c r="IY1043">
        <v>2010815</v>
      </c>
      <c r="IZ1043">
        <v>0</v>
      </c>
      <c r="JA1043">
        <v>0</v>
      </c>
      <c r="JB1043">
        <v>522029</v>
      </c>
      <c r="JC1043"/>
      <c r="JD1043">
        <v>71989</v>
      </c>
      <c r="JE1043">
        <v>208283</v>
      </c>
      <c r="JF1043">
        <v>126480</v>
      </c>
      <c r="JG1043">
        <v>451967</v>
      </c>
      <c r="JH1043">
        <v>133802</v>
      </c>
      <c r="JI1043">
        <v>156227</v>
      </c>
      <c r="JJ1043"/>
      <c r="JK1043">
        <v>677249</v>
      </c>
      <c r="JL1043">
        <v>6366163</v>
      </c>
      <c r="JM1043">
        <v>0</v>
      </c>
      <c r="JN1043">
        <v>0</v>
      </c>
      <c r="JO1043">
        <v>0</v>
      </c>
      <c r="JP1043">
        <v>0</v>
      </c>
      <c r="JQ1043">
        <v>0</v>
      </c>
      <c r="JR1043">
        <v>0</v>
      </c>
      <c r="JS1043">
        <v>0</v>
      </c>
      <c r="JT1043"/>
      <c r="JU1043"/>
      <c r="JV1043"/>
      <c r="JW1043"/>
      <c r="JX1043"/>
      <c r="JY1043"/>
      <c r="JZ1043"/>
      <c r="KA1043"/>
      <c r="KB1043"/>
      <c r="KC1043"/>
      <c r="KD1043"/>
      <c r="KE1043"/>
      <c r="KF1043">
        <v>161</v>
      </c>
      <c r="KG1043">
        <v>279</v>
      </c>
      <c r="KH1043">
        <v>82</v>
      </c>
      <c r="KI1043">
        <v>116</v>
      </c>
      <c r="KJ1043">
        <v>202</v>
      </c>
      <c r="KK1043">
        <v>56</v>
      </c>
      <c r="KL1043">
        <v>65</v>
      </c>
      <c r="KM1043">
        <v>104</v>
      </c>
      <c r="KN1043">
        <v>36</v>
      </c>
      <c r="KO1043">
        <v>1</v>
      </c>
      <c r="KP1043">
        <v>0</v>
      </c>
      <c r="KQ1043">
        <v>0</v>
      </c>
      <c r="KR1043">
        <v>0</v>
      </c>
      <c r="KS1043">
        <v>1</v>
      </c>
      <c r="KT1043">
        <v>0</v>
      </c>
      <c r="KU1043">
        <v>1</v>
      </c>
      <c r="KV1043">
        <v>0</v>
      </c>
      <c r="KW1043">
        <v>0</v>
      </c>
      <c r="KX1043">
        <v>0</v>
      </c>
      <c r="KY1043">
        <v>0</v>
      </c>
      <c r="KZ1043">
        <v>0</v>
      </c>
      <c r="LA1043">
        <v>0</v>
      </c>
      <c r="LB1043">
        <v>0</v>
      </c>
      <c r="LC1043">
        <v>0</v>
      </c>
      <c r="LD1043">
        <v>1</v>
      </c>
      <c r="LE1043">
        <v>0</v>
      </c>
      <c r="LF1043">
        <v>0</v>
      </c>
      <c r="LG1043">
        <v>0</v>
      </c>
      <c r="LH1043">
        <v>0</v>
      </c>
    </row>
    <row r="1044" spans="1:320" s="34" customFormat="1" ht="15" customHeight="1" x14ac:dyDescent="0.25">
      <c r="A1044" s="45">
        <v>206540809</v>
      </c>
      <c r="B1044" s="45" t="s">
        <v>7497</v>
      </c>
      <c r="C1044" s="46">
        <v>45292</v>
      </c>
      <c r="D1044" s="46">
        <v>45657</v>
      </c>
      <c r="E1044" s="47">
        <v>366</v>
      </c>
      <c r="F1044" s="45" t="s">
        <v>883</v>
      </c>
      <c r="G1044" s="45" t="s">
        <v>884</v>
      </c>
      <c r="H1044" s="45" t="s">
        <v>7460</v>
      </c>
      <c r="I1044" s="45" t="s">
        <v>886</v>
      </c>
      <c r="J1044" s="45" t="s">
        <v>887</v>
      </c>
      <c r="K1044" s="45" t="s">
        <v>988</v>
      </c>
      <c r="L1044" s="45" t="s">
        <v>7461</v>
      </c>
      <c r="M1044" s="45" t="s">
        <v>7498</v>
      </c>
      <c r="N1044" s="45" t="s">
        <v>7499</v>
      </c>
      <c r="O1044" s="45" t="s">
        <v>7493</v>
      </c>
      <c r="P1044" s="45" t="s">
        <v>7494</v>
      </c>
      <c r="Q1044" s="45" t="s">
        <v>7500</v>
      </c>
      <c r="R1044" t="s">
        <v>7501</v>
      </c>
      <c r="S1044" s="45" t="s">
        <v>893</v>
      </c>
      <c r="T1044"/>
      <c r="U1044" s="47">
        <v>97</v>
      </c>
      <c r="V1044" s="47">
        <v>97</v>
      </c>
      <c r="W1044" s="47" t="s">
        <v>894</v>
      </c>
      <c r="X1044" s="47">
        <v>35502</v>
      </c>
      <c r="Y1044" s="47">
        <v>30391</v>
      </c>
      <c r="Z1044" s="48">
        <v>202.14</v>
      </c>
      <c r="AA1044" s="44">
        <v>302</v>
      </c>
      <c r="AB1044" s="44">
        <v>260</v>
      </c>
      <c r="AC1044" s="44">
        <v>3696</v>
      </c>
      <c r="AD1044" s="44"/>
      <c r="AE1044" s="44">
        <v>2040</v>
      </c>
      <c r="AF1044" s="44">
        <v>18856</v>
      </c>
      <c r="AG1044" s="44"/>
      <c r="AH1044" s="47">
        <v>1454</v>
      </c>
      <c r="AI1044" s="47">
        <v>161</v>
      </c>
      <c r="AJ1044">
        <v>4184</v>
      </c>
      <c r="AK1044" t="s">
        <v>895</v>
      </c>
      <c r="AL1044">
        <v>30391</v>
      </c>
      <c r="AM1044"/>
      <c r="AN1044"/>
      <c r="AO1044"/>
      <c r="AP1044"/>
      <c r="AQ1044"/>
      <c r="AR1044" s="44"/>
      <c r="AS1044" s="44"/>
      <c r="AT1044" s="44"/>
      <c r="AU1044" s="44">
        <v>14696304</v>
      </c>
      <c r="AV1044" s="44">
        <v>4597205</v>
      </c>
      <c r="AW1044" s="44">
        <v>7591858</v>
      </c>
      <c r="AX1044" s="44">
        <v>675</v>
      </c>
      <c r="AY1044" s="44">
        <v>11702326</v>
      </c>
      <c r="AZ1044" s="21">
        <v>11513864</v>
      </c>
      <c r="BA1044" s="21">
        <v>188462</v>
      </c>
      <c r="BB1044" s="44">
        <v>114885</v>
      </c>
      <c r="BC1044" s="44">
        <v>800</v>
      </c>
      <c r="BD1044" s="44"/>
      <c r="BE1044" s="44">
        <v>302547</v>
      </c>
      <c r="BF1044" s="44">
        <v>3184934</v>
      </c>
      <c r="BG1044" s="44"/>
      <c r="BH1044" s="44">
        <v>781509</v>
      </c>
      <c r="BI1044" s="21">
        <v>7599748</v>
      </c>
      <c r="BJ1044" s="21"/>
      <c r="BK1044" s="21">
        <v>1195426</v>
      </c>
      <c r="BL1044" s="21">
        <v>61663</v>
      </c>
      <c r="BM1044" s="21">
        <v>1873024</v>
      </c>
      <c r="BN1044" s="21">
        <v>14696304</v>
      </c>
      <c r="BO1044" s="21"/>
      <c r="BP1044" s="21"/>
      <c r="BQ1044" s="44"/>
      <c r="BR1044" s="21"/>
      <c r="BS1044" s="44"/>
      <c r="BT1044" s="21"/>
      <c r="BU1044" s="44"/>
      <c r="BV1044" s="21"/>
      <c r="BW1044" s="44">
        <v>3269791</v>
      </c>
      <c r="BX1044" s="21"/>
      <c r="BY1044" s="21"/>
      <c r="BZ1044" s="21"/>
      <c r="CA1044" s="44">
        <v>18667</v>
      </c>
      <c r="CB1044" s="44"/>
      <c r="CC1044" s="44">
        <v>367786</v>
      </c>
      <c r="CD1044" s="44"/>
      <c r="CE1044" s="44"/>
      <c r="CF1044" s="44"/>
      <c r="CG1044" s="44">
        <v>642958</v>
      </c>
      <c r="CH1044" s="44"/>
      <c r="CI1044" s="21">
        <v>3300</v>
      </c>
      <c r="CJ1044" s="44"/>
      <c r="CK1044" s="21">
        <v>294703</v>
      </c>
      <c r="CL1044" s="44"/>
      <c r="CM1044" s="44">
        <v>5894</v>
      </c>
      <c r="CN1044" s="44">
        <v>22924</v>
      </c>
      <c r="CO1044" s="44">
        <v>2132321</v>
      </c>
      <c r="CP1044" s="44">
        <v>0</v>
      </c>
      <c r="CQ1044" s="21">
        <v>1628459</v>
      </c>
      <c r="CR1044" s="44">
        <v>364804</v>
      </c>
      <c r="CS1044" s="44">
        <v>396542</v>
      </c>
      <c r="CT1044" s="44">
        <v>23392</v>
      </c>
      <c r="CU1044" s="44"/>
      <c r="CV1044" s="44">
        <v>22869</v>
      </c>
      <c r="CW1044" s="21"/>
      <c r="CX1044" s="21"/>
      <c r="CY1044" s="21"/>
      <c r="CZ1044" s="21"/>
      <c r="DA1044" s="21"/>
      <c r="DB1044" s="21"/>
      <c r="DC1044" s="21"/>
      <c r="DD1044" s="21"/>
      <c r="DE1044" s="44"/>
      <c r="DF1044" s="21"/>
      <c r="DG1044" s="44"/>
      <c r="DH1044" s="21"/>
      <c r="DI1044" s="44"/>
      <c r="DJ1044" s="44"/>
      <c r="DK1044" s="44"/>
      <c r="DL1044" s="44"/>
      <c r="DM1044" s="21"/>
      <c r="DN1044" s="44"/>
      <c r="DO1044" s="44"/>
      <c r="DP1044" s="44"/>
      <c r="DQ1044" s="44"/>
      <c r="DR1044" s="44"/>
      <c r="DS1044" s="44"/>
      <c r="DT1044" s="44"/>
      <c r="DU1044" s="44"/>
      <c r="DV1044" s="44"/>
      <c r="DW1044" s="44"/>
      <c r="DX1044" s="44"/>
      <c r="DY1044" s="44">
        <v>78</v>
      </c>
      <c r="DZ1044" s="44"/>
      <c r="EA1044" s="44"/>
      <c r="EB1044" s="21"/>
      <c r="EC1044" s="44">
        <v>3729153</v>
      </c>
      <c r="ED1044" s="44"/>
      <c r="EE1044" s="21"/>
      <c r="EF1044" s="44"/>
      <c r="EG1044" s="21">
        <v>-268905</v>
      </c>
      <c r="EH1044" s="44"/>
      <c r="EI1044" s="21">
        <v>2412027</v>
      </c>
      <c r="EJ1044" s="44"/>
      <c r="EK1044" s="44"/>
      <c r="EL1044" s="21"/>
      <c r="EM1044" s="44">
        <v>1065709</v>
      </c>
      <c r="EN1044" s="44"/>
      <c r="EO1044" s="44">
        <v>653796</v>
      </c>
      <c r="EP1044" s="21"/>
      <c r="EQ1044" s="21"/>
      <c r="ER1044" s="21"/>
      <c r="ES1044" s="21"/>
      <c r="ET1044" s="44"/>
      <c r="EU1044" s="21"/>
      <c r="EV1044" s="44"/>
      <c r="EW1044" s="21"/>
      <c r="EX1044" s="44"/>
      <c r="EY1044" s="44"/>
      <c r="EZ1044" s="21"/>
      <c r="FA1044" s="21"/>
      <c r="FB1044" s="44"/>
      <c r="FC1044" s="44"/>
      <c r="FD1044" s="21"/>
      <c r="FE1044" s="112"/>
      <c r="FF1044" s="44"/>
      <c r="FG1044" s="44">
        <v>5009377</v>
      </c>
      <c r="FH1044" s="44">
        <v>1060165</v>
      </c>
      <c r="FI1044" s="44">
        <v>5444322</v>
      </c>
      <c r="FJ1044" s="44">
        <v>243149</v>
      </c>
      <c r="FK1044" s="44">
        <v>4510545</v>
      </c>
      <c r="FL1044" s="44"/>
      <c r="FM1044" s="44"/>
      <c r="FN1044" s="44"/>
      <c r="FO1044" s="44"/>
      <c r="FP1044" s="44"/>
      <c r="FQ1044" s="44"/>
      <c r="FR1044" s="44"/>
      <c r="FS1044" s="44"/>
      <c r="FT1044" s="44">
        <v>3142</v>
      </c>
      <c r="FU1044" s="44">
        <v>9070</v>
      </c>
      <c r="FV1044" s="21">
        <v>353363</v>
      </c>
      <c r="FW1044" s="44"/>
      <c r="FX1044" s="44">
        <v>501766</v>
      </c>
      <c r="FY1044" s="44">
        <v>77515</v>
      </c>
      <c r="FZ1044" s="44">
        <v>200513</v>
      </c>
      <c r="GA1044" s="44">
        <v>11914</v>
      </c>
      <c r="GB1044" s="44"/>
      <c r="GC1044" s="44">
        <v>14557</v>
      </c>
      <c r="GD1044" s="44">
        <v>596444</v>
      </c>
      <c r="GE1044" s="44">
        <v>227149</v>
      </c>
      <c r="GF1044" s="44">
        <v>119217</v>
      </c>
      <c r="GG1044" s="44">
        <v>842006</v>
      </c>
      <c r="GH1044" s="44">
        <v>64508</v>
      </c>
      <c r="GI1044" s="44">
        <v>79118</v>
      </c>
      <c r="GJ1044" s="44">
        <v>81092</v>
      </c>
      <c r="GK1044" s="44">
        <v>2324897</v>
      </c>
      <c r="GL1044" s="44">
        <v>8193</v>
      </c>
      <c r="GM1044" s="44">
        <v>1115785</v>
      </c>
      <c r="GN1044" s="44">
        <v>81517</v>
      </c>
      <c r="GO1044" s="44">
        <v>34672</v>
      </c>
      <c r="GP1044" s="44"/>
      <c r="GQ1044" s="44">
        <v>109274</v>
      </c>
      <c r="GR1044" s="44">
        <v>147607</v>
      </c>
      <c r="GS1044" s="44">
        <v>3772852</v>
      </c>
      <c r="GT1044" s="44"/>
      <c r="GU1044" s="21">
        <v>39797</v>
      </c>
      <c r="GV1044" s="44">
        <v>57500</v>
      </c>
      <c r="GW1044" s="44">
        <v>2104108</v>
      </c>
      <c r="GX1044" s="44">
        <v>200000</v>
      </c>
      <c r="GY1044" s="44">
        <v>6174257</v>
      </c>
      <c r="GZ1044" s="44">
        <v>9035566</v>
      </c>
      <c r="HA1044" s="44"/>
      <c r="HB1044" s="44"/>
      <c r="HC1044" s="44">
        <v>-2861309</v>
      </c>
      <c r="HD1044" s="44">
        <v>6174257</v>
      </c>
      <c r="HE1044" s="21"/>
      <c r="HF1044" s="21"/>
      <c r="HG1044" s="21">
        <v>5877385</v>
      </c>
      <c r="HH1044" s="21"/>
      <c r="HI1044" s="21">
        <v>0</v>
      </c>
      <c r="HJ1044" s="44"/>
      <c r="HK1044" s="21"/>
      <c r="HL1044" s="21">
        <v>53392</v>
      </c>
      <c r="HM1044" s="21">
        <v>53392</v>
      </c>
      <c r="HN1044" s="21">
        <v>-13595</v>
      </c>
      <c r="HO1044" s="21"/>
      <c r="HP1044" s="44"/>
      <c r="HQ1044" s="47"/>
      <c r="HR1044" s="47"/>
      <c r="HS1044" s="47"/>
      <c r="HT1044" s="47" t="s">
        <v>2425</v>
      </c>
      <c r="HU1044" s="47">
        <v>361422.64</v>
      </c>
      <c r="HV1044" s="47">
        <v>2724</v>
      </c>
      <c r="HW1044" s="47">
        <v>0</v>
      </c>
      <c r="HX1044" s="47">
        <v>1797</v>
      </c>
      <c r="HY1044" s="47">
        <v>29666</v>
      </c>
      <c r="HZ1044" s="47">
        <v>78754</v>
      </c>
      <c r="IA1044" s="47">
        <v>0</v>
      </c>
      <c r="IB1044" s="47">
        <v>0</v>
      </c>
      <c r="IC1044" s="47">
        <v>3710</v>
      </c>
      <c r="ID1044">
        <v>9403</v>
      </c>
      <c r="IE1044" s="47">
        <v>4365</v>
      </c>
      <c r="IF1044">
        <v>8781</v>
      </c>
      <c r="IG1044" s="47">
        <v>4288</v>
      </c>
      <c r="IH1044" s="47">
        <v>19369</v>
      </c>
      <c r="II1044">
        <v>2050</v>
      </c>
      <c r="IJ1044">
        <v>2662</v>
      </c>
      <c r="IK1044">
        <v>1719</v>
      </c>
      <c r="IL1044">
        <v>6792</v>
      </c>
      <c r="IM1044">
        <v>176080</v>
      </c>
      <c r="IN1044">
        <v>0</v>
      </c>
      <c r="IO1044">
        <v>0</v>
      </c>
      <c r="IP1044">
        <v>1972</v>
      </c>
      <c r="IQ1044">
        <v>0</v>
      </c>
      <c r="IR1044">
        <v>0</v>
      </c>
      <c r="IS1044">
        <v>0</v>
      </c>
      <c r="IT1044">
        <v>1972</v>
      </c>
      <c r="IU1044">
        <v>217310</v>
      </c>
      <c r="IV1044">
        <v>0</v>
      </c>
      <c r="IW1044">
        <v>100784</v>
      </c>
      <c r="IX1044">
        <v>1087829</v>
      </c>
      <c r="IY1044">
        <v>1723928</v>
      </c>
      <c r="IZ1044">
        <v>0</v>
      </c>
      <c r="JA1044">
        <v>0</v>
      </c>
      <c r="JB1044">
        <v>130226</v>
      </c>
      <c r="JC1044">
        <v>534023</v>
      </c>
      <c r="JD1044">
        <v>107673</v>
      </c>
      <c r="JE1044">
        <v>161424</v>
      </c>
      <c r="JF1044">
        <v>78451</v>
      </c>
      <c r="JG1044">
        <v>391148</v>
      </c>
      <c r="JH1044">
        <v>53014</v>
      </c>
      <c r="JI1044">
        <v>61846</v>
      </c>
      <c r="JJ1044">
        <v>64677</v>
      </c>
      <c r="JK1044">
        <v>297044</v>
      </c>
      <c r="JL1044">
        <v>5009377</v>
      </c>
      <c r="JM1044">
        <v>0</v>
      </c>
      <c r="JN1044">
        <v>0</v>
      </c>
      <c r="JO1044">
        <v>97362</v>
      </c>
      <c r="JP1044">
        <v>0</v>
      </c>
      <c r="JQ1044">
        <v>0</v>
      </c>
      <c r="JR1044">
        <v>0</v>
      </c>
      <c r="JS1044">
        <v>97362</v>
      </c>
      <c r="JT1044"/>
      <c r="JU1044"/>
      <c r="JV1044"/>
      <c r="JW1044"/>
      <c r="JX1044"/>
      <c r="JY1044">
        <v>9403</v>
      </c>
      <c r="JZ1044"/>
      <c r="KA1044"/>
      <c r="KB1044"/>
      <c r="KC1044"/>
      <c r="KD1044"/>
      <c r="KE1044">
        <v>534023</v>
      </c>
      <c r="KF1044">
        <v>211</v>
      </c>
      <c r="KG1044">
        <v>333</v>
      </c>
      <c r="KH1044">
        <v>112</v>
      </c>
      <c r="KI1044">
        <v>138</v>
      </c>
      <c r="KJ1044">
        <v>224</v>
      </c>
      <c r="KK1044">
        <v>71</v>
      </c>
      <c r="KL1044">
        <v>88</v>
      </c>
      <c r="KM1044">
        <v>136</v>
      </c>
      <c r="KN1044">
        <v>47</v>
      </c>
      <c r="KO1044">
        <v>1</v>
      </c>
      <c r="KP1044">
        <v>0</v>
      </c>
      <c r="KQ1044">
        <v>0</v>
      </c>
      <c r="KR1044">
        <v>0</v>
      </c>
      <c r="KS1044">
        <v>1</v>
      </c>
      <c r="KT1044">
        <v>0</v>
      </c>
      <c r="KU1044">
        <v>1</v>
      </c>
      <c r="KV1044">
        <v>0</v>
      </c>
      <c r="KW1044">
        <v>0</v>
      </c>
      <c r="KX1044">
        <v>0</v>
      </c>
      <c r="KY1044">
        <v>0</v>
      </c>
      <c r="KZ1044">
        <v>0</v>
      </c>
      <c r="LA1044">
        <v>0</v>
      </c>
      <c r="LB1044">
        <v>0</v>
      </c>
      <c r="LC1044">
        <v>0</v>
      </c>
      <c r="LD1044">
        <v>1</v>
      </c>
      <c r="LE1044">
        <v>0</v>
      </c>
      <c r="LF1044">
        <v>0</v>
      </c>
      <c r="LG1044">
        <v>0</v>
      </c>
      <c r="LH1044">
        <v>0</v>
      </c>
    </row>
    <row r="1045" spans="1:320" s="34" customFormat="1" ht="15" customHeight="1" x14ac:dyDescent="0.25">
      <c r="A1045" s="45">
        <v>206540823</v>
      </c>
      <c r="B1045" s="45" t="s">
        <v>7502</v>
      </c>
      <c r="C1045" s="46">
        <v>45292</v>
      </c>
      <c r="D1045" s="46">
        <v>45657</v>
      </c>
      <c r="E1045" s="47">
        <v>366</v>
      </c>
      <c r="F1045" s="45" t="s">
        <v>883</v>
      </c>
      <c r="G1045" s="45" t="s">
        <v>884</v>
      </c>
      <c r="H1045" s="45" t="s">
        <v>7460</v>
      </c>
      <c r="I1045" s="45" t="s">
        <v>886</v>
      </c>
      <c r="J1045" s="45" t="s">
        <v>887</v>
      </c>
      <c r="K1045" s="45" t="s">
        <v>988</v>
      </c>
      <c r="L1045" s="45" t="s">
        <v>7483</v>
      </c>
      <c r="M1045" s="45" t="s">
        <v>7503</v>
      </c>
      <c r="N1045" s="45" t="s">
        <v>7504</v>
      </c>
      <c r="O1045" s="45" t="s">
        <v>7505</v>
      </c>
      <c r="P1045" s="45" t="s">
        <v>7506</v>
      </c>
      <c r="Q1045" s="45" t="s">
        <v>7507</v>
      </c>
      <c r="R1045" t="s">
        <v>7489</v>
      </c>
      <c r="S1045" s="45" t="s">
        <v>893</v>
      </c>
      <c r="T1045"/>
      <c r="U1045" s="47">
        <v>62</v>
      </c>
      <c r="V1045" s="47">
        <v>62</v>
      </c>
      <c r="W1045" s="47" t="s">
        <v>894</v>
      </c>
      <c r="X1045" s="47">
        <v>22692</v>
      </c>
      <c r="Y1045" s="47">
        <v>21497</v>
      </c>
      <c r="Z1045" s="48">
        <v>216.7</v>
      </c>
      <c r="AA1045" s="44">
        <v>169</v>
      </c>
      <c r="AB1045" s="44">
        <v>169</v>
      </c>
      <c r="AC1045" s="44">
        <v>4623</v>
      </c>
      <c r="AD1045" s="44">
        <v>1710</v>
      </c>
      <c r="AE1045" s="44">
        <v>831</v>
      </c>
      <c r="AF1045" s="44">
        <v>13596</v>
      </c>
      <c r="AG1045" s="44">
        <v>107</v>
      </c>
      <c r="AH1045" s="47"/>
      <c r="AI1045" s="47">
        <v>14</v>
      </c>
      <c r="AJ1045">
        <v>616</v>
      </c>
      <c r="AK1045" t="s">
        <v>895</v>
      </c>
      <c r="AL1045">
        <v>21497</v>
      </c>
      <c r="AM1045"/>
      <c r="AN1045"/>
      <c r="AO1045"/>
      <c r="AP1045"/>
      <c r="AQ1045"/>
      <c r="AR1045" s="44"/>
      <c r="AS1045" s="44"/>
      <c r="AT1045" s="44"/>
      <c r="AU1045" s="44">
        <v>11901345</v>
      </c>
      <c r="AV1045" s="44">
        <v>3108648</v>
      </c>
      <c r="AW1045" s="44">
        <v>6559408</v>
      </c>
      <c r="AX1045" s="44">
        <v>6120</v>
      </c>
      <c r="AY1045" s="44">
        <v>8456705</v>
      </c>
      <c r="AZ1045" s="21">
        <v>7915381</v>
      </c>
      <c r="BA1045" s="21">
        <v>541324</v>
      </c>
      <c r="BB1045" s="44">
        <v>1</v>
      </c>
      <c r="BC1045" s="44"/>
      <c r="BD1045" s="44"/>
      <c r="BE1045" s="44">
        <v>541325</v>
      </c>
      <c r="BF1045" s="44">
        <v>5778750</v>
      </c>
      <c r="BG1045" s="44">
        <v>2012585</v>
      </c>
      <c r="BH1045" s="44">
        <v>238470</v>
      </c>
      <c r="BI1045" s="21">
        <v>3673175</v>
      </c>
      <c r="BJ1045" s="21">
        <v>28355</v>
      </c>
      <c r="BK1045" s="21"/>
      <c r="BL1045" s="21">
        <v>3785</v>
      </c>
      <c r="BM1045" s="21">
        <v>166225</v>
      </c>
      <c r="BN1045" s="21">
        <v>11901345</v>
      </c>
      <c r="BO1045" s="21"/>
      <c r="BP1045" s="21"/>
      <c r="BQ1045" s="44"/>
      <c r="BR1045" s="21"/>
      <c r="BS1045" s="44"/>
      <c r="BT1045" s="21"/>
      <c r="BU1045" s="44"/>
      <c r="BV1045" s="21"/>
      <c r="BW1045" s="44">
        <v>2470455</v>
      </c>
      <c r="BX1045" s="21"/>
      <c r="BY1045" s="21">
        <v>622793</v>
      </c>
      <c r="BZ1045" s="21"/>
      <c r="CA1045" s="44">
        <v>225</v>
      </c>
      <c r="CB1045" s="44"/>
      <c r="CC1045" s="44"/>
      <c r="CD1045" s="44"/>
      <c r="CE1045" s="44"/>
      <c r="CF1045" s="44"/>
      <c r="CG1045" s="44"/>
      <c r="CH1045" s="44"/>
      <c r="CI1045" s="21">
        <v>15175</v>
      </c>
      <c r="CJ1045" s="44"/>
      <c r="CK1045" s="21"/>
      <c r="CL1045" s="44"/>
      <c r="CM1045" s="44">
        <v>0</v>
      </c>
      <c r="CN1045" s="44">
        <v>0</v>
      </c>
      <c r="CO1045" s="44">
        <v>1393425</v>
      </c>
      <c r="CP1045" s="44">
        <v>0</v>
      </c>
      <c r="CQ1045" s="21">
        <v>1103650</v>
      </c>
      <c r="CR1045" s="44">
        <v>165900</v>
      </c>
      <c r="CS1045" s="44">
        <v>353464</v>
      </c>
      <c r="CT1045" s="44">
        <v>66451</v>
      </c>
      <c r="CU1045" s="44"/>
      <c r="CV1045" s="44">
        <v>25758</v>
      </c>
      <c r="CW1045" s="21"/>
      <c r="CX1045" s="21"/>
      <c r="CY1045" s="21"/>
      <c r="CZ1045" s="21"/>
      <c r="DA1045" s="21"/>
      <c r="DB1045" s="21"/>
      <c r="DC1045" s="21"/>
      <c r="DD1045" s="21"/>
      <c r="DE1045" s="44"/>
      <c r="DF1045" s="21"/>
      <c r="DG1045" s="44"/>
      <c r="DH1045" s="21"/>
      <c r="DI1045" s="44"/>
      <c r="DJ1045" s="44"/>
      <c r="DK1045" s="44"/>
      <c r="DL1045" s="44"/>
      <c r="DM1045" s="21"/>
      <c r="DN1045" s="44"/>
      <c r="DO1045" s="44"/>
      <c r="DP1045" s="44"/>
      <c r="DQ1045" s="44"/>
      <c r="DR1045" s="44"/>
      <c r="DS1045" s="44"/>
      <c r="DT1045" s="44"/>
      <c r="DU1045" s="44"/>
      <c r="DV1045" s="44"/>
      <c r="DW1045" s="44"/>
      <c r="DX1045" s="44"/>
      <c r="DY1045" s="44"/>
      <c r="DZ1045" s="44"/>
      <c r="EA1045" s="44"/>
      <c r="EB1045" s="21"/>
      <c r="EC1045" s="44">
        <v>4719677</v>
      </c>
      <c r="ED1045" s="44"/>
      <c r="EE1045" s="21">
        <v>1605497</v>
      </c>
      <c r="EF1045" s="44"/>
      <c r="EG1045" s="21">
        <v>-67526</v>
      </c>
      <c r="EH1045" s="44"/>
      <c r="EI1045" s="21">
        <v>288346</v>
      </c>
      <c r="EJ1045" s="44"/>
      <c r="EK1045" s="44"/>
      <c r="EL1045" s="21"/>
      <c r="EM1045" s="44"/>
      <c r="EN1045" s="44"/>
      <c r="EO1045" s="44">
        <v>13414</v>
      </c>
      <c r="EP1045" s="21"/>
      <c r="EQ1045" s="21"/>
      <c r="ER1045" s="21"/>
      <c r="ES1045" s="21"/>
      <c r="ET1045" s="44"/>
      <c r="EU1045" s="21"/>
      <c r="EV1045" s="44"/>
      <c r="EW1045" s="21"/>
      <c r="EX1045" s="44"/>
      <c r="EY1045" s="44"/>
      <c r="EZ1045" s="21"/>
      <c r="FA1045" s="21"/>
      <c r="FB1045" s="44"/>
      <c r="FC1045" s="44"/>
      <c r="FD1045" s="21"/>
      <c r="FE1045" s="112"/>
      <c r="FF1045" s="44"/>
      <c r="FG1045" s="44">
        <v>3733270</v>
      </c>
      <c r="FH1045" s="44">
        <v>803704</v>
      </c>
      <c r="FI1045" s="44">
        <v>3378407</v>
      </c>
      <c r="FJ1045" s="44">
        <v>91543</v>
      </c>
      <c r="FK1045" s="44">
        <v>2708672</v>
      </c>
      <c r="FL1045" s="44"/>
      <c r="FM1045" s="44"/>
      <c r="FN1045" s="44"/>
      <c r="FO1045" s="44"/>
      <c r="FP1045" s="44"/>
      <c r="FQ1045" s="44"/>
      <c r="FR1045" s="44"/>
      <c r="FS1045" s="44"/>
      <c r="FT1045" s="44">
        <v>6</v>
      </c>
      <c r="FU1045" s="44"/>
      <c r="FV1045" s="21">
        <v>297391</v>
      </c>
      <c r="FW1045" s="44">
        <v>5365</v>
      </c>
      <c r="FX1045" s="44">
        <v>268785</v>
      </c>
      <c r="FY1045" s="44">
        <v>58252</v>
      </c>
      <c r="FZ1045" s="44">
        <v>159039</v>
      </c>
      <c r="GA1045" s="44">
        <v>31462</v>
      </c>
      <c r="GB1045" s="44"/>
      <c r="GC1045" s="44">
        <v>13715</v>
      </c>
      <c r="GD1045" s="44">
        <v>324259</v>
      </c>
      <c r="GE1045" s="44">
        <v>246917</v>
      </c>
      <c r="GF1045" s="44">
        <v>93840</v>
      </c>
      <c r="GG1045" s="44">
        <v>670682</v>
      </c>
      <c r="GH1045" s="44">
        <v>75694</v>
      </c>
      <c r="GI1045" s="44">
        <v>133197</v>
      </c>
      <c r="GJ1045" s="44">
        <v>147284</v>
      </c>
      <c r="GK1045" s="44">
        <v>2012265</v>
      </c>
      <c r="GL1045" s="44">
        <v>62454</v>
      </c>
      <c r="GM1045" s="44">
        <v>428988</v>
      </c>
      <c r="GN1045" s="44">
        <v>39377</v>
      </c>
      <c r="GO1045" s="44">
        <v>24929</v>
      </c>
      <c r="GP1045" s="44"/>
      <c r="GQ1045" s="44">
        <v>8450</v>
      </c>
      <c r="GR1045" s="44">
        <v>104358</v>
      </c>
      <c r="GS1045" s="44">
        <v>7290477</v>
      </c>
      <c r="GT1045" s="44"/>
      <c r="GU1045" s="21">
        <v>489352</v>
      </c>
      <c r="GV1045" s="44"/>
      <c r="GW1045" s="44">
        <v>79151</v>
      </c>
      <c r="GX1045" s="44"/>
      <c r="GY1045" s="44">
        <v>7858980</v>
      </c>
      <c r="GZ1045" s="44">
        <v>1705266</v>
      </c>
      <c r="HA1045" s="44"/>
      <c r="HB1045" s="44"/>
      <c r="HC1045" s="44">
        <v>6153714</v>
      </c>
      <c r="HD1045" s="44">
        <v>7858980</v>
      </c>
      <c r="HE1045" s="21">
        <v>6209978</v>
      </c>
      <c r="HF1045" s="21"/>
      <c r="HG1045" s="21"/>
      <c r="HH1045" s="21"/>
      <c r="HI1045" s="21">
        <v>0</v>
      </c>
      <c r="HJ1045" s="44"/>
      <c r="HK1045" s="21">
        <v>570409</v>
      </c>
      <c r="HL1045" s="21">
        <v>199399</v>
      </c>
      <c r="HM1045" s="21">
        <v>769808</v>
      </c>
      <c r="HN1045" s="21">
        <v>-280456</v>
      </c>
      <c r="HO1045" s="21"/>
      <c r="HP1045" s="44"/>
      <c r="HQ1045" s="47"/>
      <c r="HR1045" s="47"/>
      <c r="HS1045" s="47"/>
      <c r="HT1045" s="47" t="s">
        <v>1759</v>
      </c>
      <c r="HU1045" s="47">
        <v>0</v>
      </c>
      <c r="HV1045" s="47">
        <v>1884</v>
      </c>
      <c r="HW1045" s="47">
        <v>0</v>
      </c>
      <c r="HX1045" s="47">
        <v>3712</v>
      </c>
      <c r="HY1045" s="47">
        <v>20670</v>
      </c>
      <c r="HZ1045" s="47">
        <v>53651</v>
      </c>
      <c r="IA1045" s="47">
        <v>0</v>
      </c>
      <c r="IB1045" s="47">
        <v>0</v>
      </c>
      <c r="IC1045" s="47">
        <v>0</v>
      </c>
      <c r="ID1045">
        <v>5148</v>
      </c>
      <c r="IE1045" s="47">
        <v>2892</v>
      </c>
      <c r="IF1045">
        <v>9901</v>
      </c>
      <c r="IG1045" s="47">
        <v>3289</v>
      </c>
      <c r="IH1045" s="47">
        <v>16797</v>
      </c>
      <c r="II1045">
        <v>2009</v>
      </c>
      <c r="IJ1045">
        <v>5464</v>
      </c>
      <c r="IK1045">
        <v>2124</v>
      </c>
      <c r="IL1045">
        <v>8165</v>
      </c>
      <c r="IM1045">
        <v>135706</v>
      </c>
      <c r="IN1045">
        <v>0</v>
      </c>
      <c r="IO1045">
        <v>0</v>
      </c>
      <c r="IP1045">
        <v>0</v>
      </c>
      <c r="IQ1045">
        <v>0</v>
      </c>
      <c r="IR1045">
        <v>0</v>
      </c>
      <c r="IS1045">
        <v>0</v>
      </c>
      <c r="IT1045">
        <v>0</v>
      </c>
      <c r="IU1045">
        <v>100229</v>
      </c>
      <c r="IV1045">
        <v>0</v>
      </c>
      <c r="IW1045">
        <v>181936</v>
      </c>
      <c r="IX1045">
        <v>695457</v>
      </c>
      <c r="IY1045">
        <v>1070781</v>
      </c>
      <c r="IZ1045">
        <v>0</v>
      </c>
      <c r="JA1045">
        <v>0</v>
      </c>
      <c r="JB1045">
        <v>0</v>
      </c>
      <c r="JC1045">
        <v>235511</v>
      </c>
      <c r="JD1045">
        <v>77928</v>
      </c>
      <c r="JE1045">
        <v>173700</v>
      </c>
      <c r="JF1045">
        <v>57629</v>
      </c>
      <c r="JG1045">
        <v>335778</v>
      </c>
      <c r="JH1045">
        <v>63504</v>
      </c>
      <c r="JI1045">
        <v>102652</v>
      </c>
      <c r="JJ1045">
        <v>124914</v>
      </c>
      <c r="JK1045">
        <v>513251</v>
      </c>
      <c r="JL1045">
        <v>3733270</v>
      </c>
      <c r="JM1045">
        <v>0</v>
      </c>
      <c r="JN1045">
        <v>0</v>
      </c>
      <c r="JO1045">
        <v>0</v>
      </c>
      <c r="JP1045">
        <v>0</v>
      </c>
      <c r="JQ1045">
        <v>0</v>
      </c>
      <c r="JR1045">
        <v>0</v>
      </c>
      <c r="JS1045">
        <v>0</v>
      </c>
      <c r="JT1045"/>
      <c r="JU1045"/>
      <c r="JV1045"/>
      <c r="JW1045"/>
      <c r="JX1045"/>
      <c r="JY1045">
        <v>5148</v>
      </c>
      <c r="JZ1045"/>
      <c r="KA1045"/>
      <c r="KB1045"/>
      <c r="KC1045"/>
      <c r="KD1045"/>
      <c r="KE1045">
        <v>235511</v>
      </c>
      <c r="KF1045">
        <v>82</v>
      </c>
      <c r="KG1045">
        <v>155</v>
      </c>
      <c r="KH1045">
        <v>44</v>
      </c>
      <c r="KI1045">
        <v>52</v>
      </c>
      <c r="KJ1045">
        <v>108</v>
      </c>
      <c r="KK1045">
        <v>22</v>
      </c>
      <c r="KL1045">
        <v>30</v>
      </c>
      <c r="KM1045">
        <v>54</v>
      </c>
      <c r="KN1045">
        <v>16</v>
      </c>
      <c r="KO1045">
        <v>1</v>
      </c>
      <c r="KP1045">
        <v>0</v>
      </c>
      <c r="KQ1045">
        <v>0</v>
      </c>
      <c r="KR1045">
        <v>0</v>
      </c>
      <c r="KS1045">
        <v>1</v>
      </c>
      <c r="KT1045">
        <v>0</v>
      </c>
      <c r="KU1045">
        <v>1</v>
      </c>
      <c r="KV1045">
        <v>0</v>
      </c>
      <c r="KW1045">
        <v>0</v>
      </c>
      <c r="KX1045">
        <v>0</v>
      </c>
      <c r="KY1045">
        <v>0</v>
      </c>
      <c r="KZ1045">
        <v>0</v>
      </c>
      <c r="LA1045">
        <v>0</v>
      </c>
      <c r="LB1045">
        <v>0</v>
      </c>
      <c r="LC1045">
        <v>0</v>
      </c>
      <c r="LD1045">
        <v>1</v>
      </c>
      <c r="LE1045">
        <v>0</v>
      </c>
      <c r="LF1045">
        <v>0</v>
      </c>
      <c r="LG1045">
        <v>0</v>
      </c>
      <c r="LH1045">
        <v>0</v>
      </c>
    </row>
    <row r="1046" spans="1:320" s="34" customFormat="1" ht="15" customHeight="1" x14ac:dyDescent="0.25">
      <c r="A1046" s="45">
        <v>206540828</v>
      </c>
      <c r="B1046" s="45" t="s">
        <v>7508</v>
      </c>
      <c r="C1046" s="46">
        <v>45292</v>
      </c>
      <c r="D1046" s="46">
        <v>45657</v>
      </c>
      <c r="E1046" s="47">
        <v>366</v>
      </c>
      <c r="F1046" s="45" t="s">
        <v>883</v>
      </c>
      <c r="G1046" s="45" t="s">
        <v>884</v>
      </c>
      <c r="H1046" s="45" t="s">
        <v>7460</v>
      </c>
      <c r="I1046" s="45" t="s">
        <v>886</v>
      </c>
      <c r="J1046" s="45" t="s">
        <v>887</v>
      </c>
      <c r="K1046" s="45" t="s">
        <v>988</v>
      </c>
      <c r="L1046" s="45" t="s">
        <v>7461</v>
      </c>
      <c r="M1046" s="45" t="s">
        <v>7509</v>
      </c>
      <c r="N1046" s="45" t="s">
        <v>7510</v>
      </c>
      <c r="O1046" s="45" t="s">
        <v>7511</v>
      </c>
      <c r="P1046" s="45" t="s">
        <v>7512</v>
      </c>
      <c r="Q1046" s="45" t="s">
        <v>7513</v>
      </c>
      <c r="R1046" t="s">
        <v>7514</v>
      </c>
      <c r="S1046" s="45" t="s">
        <v>893</v>
      </c>
      <c r="T1046"/>
      <c r="U1046" s="47">
        <v>176</v>
      </c>
      <c r="V1046" s="47">
        <v>176</v>
      </c>
      <c r="W1046" s="47" t="s">
        <v>913</v>
      </c>
      <c r="X1046" s="47">
        <v>64416</v>
      </c>
      <c r="Y1046" s="47">
        <v>59043</v>
      </c>
      <c r="Z1046" s="48">
        <v>215.05</v>
      </c>
      <c r="AA1046" s="44">
        <v>335</v>
      </c>
      <c r="AB1046" s="44">
        <v>338</v>
      </c>
      <c r="AC1046" s="44">
        <v>6690</v>
      </c>
      <c r="AD1046" s="44">
        <v>2766</v>
      </c>
      <c r="AE1046" s="44">
        <v>3969</v>
      </c>
      <c r="AF1046" s="44">
        <v>40189</v>
      </c>
      <c r="AG1046" s="44"/>
      <c r="AH1046" s="47"/>
      <c r="AI1046" s="47">
        <v>474</v>
      </c>
      <c r="AJ1046">
        <v>4955</v>
      </c>
      <c r="AK1046" t="s">
        <v>895</v>
      </c>
      <c r="AL1046">
        <v>59043</v>
      </c>
      <c r="AM1046"/>
      <c r="AN1046"/>
      <c r="AO1046"/>
      <c r="AP1046"/>
      <c r="AQ1046"/>
      <c r="AR1046" s="44"/>
      <c r="AS1046" s="44"/>
      <c r="AT1046" s="44"/>
      <c r="AU1046" s="44">
        <v>26793859</v>
      </c>
      <c r="AV1046" s="44">
        <v>4131455</v>
      </c>
      <c r="AW1046" s="44">
        <v>9715620</v>
      </c>
      <c r="AX1046" s="44">
        <v>11608</v>
      </c>
      <c r="AY1046" s="44">
        <v>21221302</v>
      </c>
      <c r="AZ1046" s="21">
        <v>19752845</v>
      </c>
      <c r="BA1046" s="21">
        <v>1468457</v>
      </c>
      <c r="BB1046" s="44">
        <v>1</v>
      </c>
      <c r="BC1046" s="44"/>
      <c r="BD1046" s="44"/>
      <c r="BE1046" s="44">
        <v>1468458</v>
      </c>
      <c r="BF1046" s="44">
        <v>8362500</v>
      </c>
      <c r="BG1046" s="44">
        <v>3457500</v>
      </c>
      <c r="BH1046" s="44">
        <v>1208375</v>
      </c>
      <c r="BI1046" s="21">
        <v>12112459</v>
      </c>
      <c r="BJ1046" s="21"/>
      <c r="BK1046" s="21"/>
      <c r="BL1046" s="21">
        <v>143675</v>
      </c>
      <c r="BM1046" s="21">
        <v>1509350</v>
      </c>
      <c r="BN1046" s="21">
        <v>26793859</v>
      </c>
      <c r="BO1046" s="21"/>
      <c r="BP1046" s="21"/>
      <c r="BQ1046" s="44"/>
      <c r="BR1046" s="21"/>
      <c r="BS1046" s="44"/>
      <c r="BT1046" s="21"/>
      <c r="BU1046" s="44"/>
      <c r="BV1046" s="21"/>
      <c r="BW1046" s="44">
        <v>3022853</v>
      </c>
      <c r="BX1046" s="21"/>
      <c r="BY1046" s="21">
        <v>1079984</v>
      </c>
      <c r="BZ1046" s="21"/>
      <c r="CA1046" s="44">
        <v>9975</v>
      </c>
      <c r="CB1046" s="44"/>
      <c r="CC1046" s="44">
        <v>14393</v>
      </c>
      <c r="CD1046" s="44"/>
      <c r="CE1046" s="44"/>
      <c r="CF1046" s="44"/>
      <c r="CG1046" s="44"/>
      <c r="CH1046" s="44"/>
      <c r="CI1046" s="21">
        <v>1700</v>
      </c>
      <c r="CJ1046" s="44"/>
      <c r="CK1046" s="21">
        <v>2550</v>
      </c>
      <c r="CL1046" s="44"/>
      <c r="CM1046" s="44">
        <v>0</v>
      </c>
      <c r="CN1046" s="44">
        <v>0</v>
      </c>
      <c r="CO1046" s="44">
        <v>1503275</v>
      </c>
      <c r="CP1046" s="44">
        <v>0</v>
      </c>
      <c r="CQ1046" s="21">
        <v>1138800</v>
      </c>
      <c r="CR1046" s="44">
        <v>465900</v>
      </c>
      <c r="CS1046" s="44">
        <v>737961</v>
      </c>
      <c r="CT1046" s="44">
        <v>258051</v>
      </c>
      <c r="CU1046" s="44"/>
      <c r="CV1046" s="44">
        <v>27468</v>
      </c>
      <c r="CW1046" s="21"/>
      <c r="CX1046" s="21"/>
      <c r="CY1046" s="21"/>
      <c r="CZ1046" s="21"/>
      <c r="DA1046" s="21"/>
      <c r="DB1046" s="21"/>
      <c r="DC1046" s="21"/>
      <c r="DD1046" s="21"/>
      <c r="DE1046" s="44"/>
      <c r="DF1046" s="21"/>
      <c r="DG1046" s="44"/>
      <c r="DH1046" s="21"/>
      <c r="DI1046" s="44"/>
      <c r="DJ1046" s="44"/>
      <c r="DK1046" s="44"/>
      <c r="DL1046" s="44"/>
      <c r="DM1046" s="21"/>
      <c r="DN1046" s="44"/>
      <c r="DO1046" s="44"/>
      <c r="DP1046" s="44"/>
      <c r="DQ1046" s="44"/>
      <c r="DR1046" s="44"/>
      <c r="DS1046" s="44"/>
      <c r="DT1046" s="44"/>
      <c r="DU1046" s="44"/>
      <c r="DV1046" s="44"/>
      <c r="DW1046" s="44"/>
      <c r="DX1046" s="44"/>
      <c r="DY1046" s="44"/>
      <c r="DZ1046" s="44"/>
      <c r="EA1046" s="44"/>
      <c r="EB1046" s="21"/>
      <c r="EC1046" s="44">
        <v>5355771</v>
      </c>
      <c r="ED1046" s="44"/>
      <c r="EE1046" s="21">
        <v>2269553</v>
      </c>
      <c r="EF1046" s="44"/>
      <c r="EG1046" s="21">
        <v>-615994</v>
      </c>
      <c r="EH1046" s="44"/>
      <c r="EI1046" s="21">
        <v>2405882</v>
      </c>
      <c r="EJ1046" s="44"/>
      <c r="EK1046" s="44"/>
      <c r="EL1046" s="21"/>
      <c r="EM1046" s="44"/>
      <c r="EN1046" s="44"/>
      <c r="EO1046" s="44">
        <v>300408</v>
      </c>
      <c r="EP1046" s="21"/>
      <c r="EQ1046" s="21"/>
      <c r="ER1046" s="21"/>
      <c r="ES1046" s="21"/>
      <c r="ET1046" s="44"/>
      <c r="EU1046" s="21"/>
      <c r="EV1046" s="44"/>
      <c r="EW1046" s="21"/>
      <c r="EX1046" s="44"/>
      <c r="EY1046" s="44"/>
      <c r="EZ1046" s="21"/>
      <c r="FA1046" s="21"/>
      <c r="FB1046" s="44"/>
      <c r="FC1046" s="44"/>
      <c r="FD1046" s="21"/>
      <c r="FE1046" s="112"/>
      <c r="FF1046" s="44"/>
      <c r="FG1046" s="44">
        <v>9469229</v>
      </c>
      <c r="FH1046" s="44">
        <v>2369931</v>
      </c>
      <c r="FI1046" s="44">
        <v>7913685</v>
      </c>
      <c r="FJ1046" s="44">
        <v>324878</v>
      </c>
      <c r="FK1046" s="44">
        <v>8733387</v>
      </c>
      <c r="FL1046" s="44"/>
      <c r="FM1046" s="44"/>
      <c r="FN1046" s="44"/>
      <c r="FO1046" s="44"/>
      <c r="FP1046" s="44"/>
      <c r="FQ1046" s="44"/>
      <c r="FR1046" s="44"/>
      <c r="FS1046" s="44"/>
      <c r="FT1046" s="44">
        <v>11481</v>
      </c>
      <c r="FU1046" s="44"/>
      <c r="FV1046" s="21">
        <v>529652</v>
      </c>
      <c r="FW1046" s="44">
        <v>117600</v>
      </c>
      <c r="FX1046" s="44">
        <v>296513</v>
      </c>
      <c r="FY1046" s="44">
        <v>173584</v>
      </c>
      <c r="FZ1046" s="44">
        <v>309513</v>
      </c>
      <c r="GA1046" s="44">
        <v>47480</v>
      </c>
      <c r="GB1046" s="44"/>
      <c r="GC1046" s="44">
        <v>60991</v>
      </c>
      <c r="GD1046" s="44">
        <v>674345</v>
      </c>
      <c r="GE1046" s="44">
        <v>392783</v>
      </c>
      <c r="GF1046" s="44">
        <v>288217</v>
      </c>
      <c r="GG1046" s="44">
        <v>1384921</v>
      </c>
      <c r="GH1046" s="44">
        <v>135718</v>
      </c>
      <c r="GI1046" s="44">
        <v>214922</v>
      </c>
      <c r="GJ1046" s="44">
        <v>134222</v>
      </c>
      <c r="GK1046" s="44">
        <v>4567153</v>
      </c>
      <c r="GL1046" s="44">
        <v>62697</v>
      </c>
      <c r="GM1046" s="44">
        <v>1100494</v>
      </c>
      <c r="GN1046" s="44">
        <v>80092</v>
      </c>
      <c r="GO1046" s="44">
        <v>89721</v>
      </c>
      <c r="GP1046" s="44"/>
      <c r="GQ1046" s="44">
        <v>23988</v>
      </c>
      <c r="GR1046" s="44">
        <v>323371</v>
      </c>
      <c r="GS1046" s="44">
        <v>6160424</v>
      </c>
      <c r="GT1046" s="44"/>
      <c r="GU1046" s="21">
        <v>622966</v>
      </c>
      <c r="GV1046" s="44"/>
      <c r="GW1046" s="44"/>
      <c r="GX1046" s="44">
        <v>160000</v>
      </c>
      <c r="GY1046" s="44">
        <v>6943390</v>
      </c>
      <c r="GZ1046" s="44">
        <v>2154173</v>
      </c>
      <c r="HA1046" s="44"/>
      <c r="HB1046" s="44"/>
      <c r="HC1046" s="44">
        <v>4789217</v>
      </c>
      <c r="HD1046" s="44">
        <v>6943390</v>
      </c>
      <c r="HE1046" s="21">
        <v>1939168</v>
      </c>
      <c r="HF1046" s="21"/>
      <c r="HG1046" s="21"/>
      <c r="HH1046" s="21"/>
      <c r="HI1046" s="21">
        <v>0</v>
      </c>
      <c r="HJ1046" s="44"/>
      <c r="HK1046" s="21">
        <v>561845</v>
      </c>
      <c r="HL1046" s="21">
        <v>170903</v>
      </c>
      <c r="HM1046" s="21">
        <v>732748</v>
      </c>
      <c r="HN1046" s="21">
        <v>-109782</v>
      </c>
      <c r="HO1046" s="21"/>
      <c r="HP1046" s="44"/>
      <c r="HQ1046" s="47"/>
      <c r="HR1046" s="47"/>
      <c r="HS1046" s="47"/>
      <c r="HT1046" s="47" t="s">
        <v>1759</v>
      </c>
      <c r="HU1046" s="47">
        <v>0</v>
      </c>
      <c r="HV1046" s="47">
        <v>2025</v>
      </c>
      <c r="HW1046" s="47">
        <v>0</v>
      </c>
      <c r="HX1046" s="47">
        <v>10535</v>
      </c>
      <c r="HY1046" s="47">
        <v>62558</v>
      </c>
      <c r="HZ1046" s="47">
        <v>167937</v>
      </c>
      <c r="IA1046" s="47">
        <v>0</v>
      </c>
      <c r="IB1046" s="47">
        <v>0</v>
      </c>
      <c r="IC1046" s="47">
        <v>0</v>
      </c>
      <c r="ID1046">
        <v>13570</v>
      </c>
      <c r="IE1046" s="47">
        <v>3885</v>
      </c>
      <c r="IF1046">
        <v>13351</v>
      </c>
      <c r="IG1046" s="47">
        <v>13157</v>
      </c>
      <c r="IH1046" s="47">
        <v>31041</v>
      </c>
      <c r="II1046">
        <v>3648</v>
      </c>
      <c r="IJ1046">
        <v>8580</v>
      </c>
      <c r="IK1046">
        <v>3070</v>
      </c>
      <c r="IL1046">
        <v>12812</v>
      </c>
      <c r="IM1046">
        <v>346169</v>
      </c>
      <c r="IN1046">
        <v>0</v>
      </c>
      <c r="IO1046">
        <v>0</v>
      </c>
      <c r="IP1046">
        <v>0</v>
      </c>
      <c r="IQ1046">
        <v>0</v>
      </c>
      <c r="IR1046">
        <v>0</v>
      </c>
      <c r="IS1046">
        <v>0</v>
      </c>
      <c r="IT1046">
        <v>0</v>
      </c>
      <c r="IU1046">
        <v>206266</v>
      </c>
      <c r="IV1046">
        <v>0</v>
      </c>
      <c r="IW1046">
        <v>574082</v>
      </c>
      <c r="IX1046">
        <v>2229020</v>
      </c>
      <c r="IY1046">
        <v>3516013</v>
      </c>
      <c r="IZ1046">
        <v>0</v>
      </c>
      <c r="JA1046">
        <v>0</v>
      </c>
      <c r="JB1046">
        <v>0</v>
      </c>
      <c r="JC1046">
        <v>672565</v>
      </c>
      <c r="JD1046">
        <v>91231</v>
      </c>
      <c r="JE1046">
        <v>247427</v>
      </c>
      <c r="JF1046">
        <v>221084</v>
      </c>
      <c r="JG1046">
        <v>602399</v>
      </c>
      <c r="JH1046">
        <v>98106</v>
      </c>
      <c r="JI1046">
        <v>149622</v>
      </c>
      <c r="JJ1046">
        <v>94675</v>
      </c>
      <c r="JK1046">
        <v>766739</v>
      </c>
      <c r="JL1046">
        <v>9469229</v>
      </c>
      <c r="JM1046">
        <v>0</v>
      </c>
      <c r="JN1046">
        <v>0</v>
      </c>
      <c r="JO1046">
        <v>0</v>
      </c>
      <c r="JP1046">
        <v>0</v>
      </c>
      <c r="JQ1046">
        <v>0</v>
      </c>
      <c r="JR1046">
        <v>0</v>
      </c>
      <c r="JS1046">
        <v>0</v>
      </c>
      <c r="JT1046"/>
      <c r="JU1046"/>
      <c r="JV1046"/>
      <c r="JW1046"/>
      <c r="JX1046"/>
      <c r="JY1046">
        <v>13570</v>
      </c>
      <c r="JZ1046"/>
      <c r="KA1046"/>
      <c r="KB1046"/>
      <c r="KC1046"/>
      <c r="KD1046"/>
      <c r="KE1046">
        <v>672565</v>
      </c>
      <c r="KF1046">
        <v>205</v>
      </c>
      <c r="KG1046">
        <v>370</v>
      </c>
      <c r="KH1046">
        <v>120</v>
      </c>
      <c r="KI1046">
        <v>149</v>
      </c>
      <c r="KJ1046">
        <v>281</v>
      </c>
      <c r="KK1046">
        <v>82</v>
      </c>
      <c r="KL1046">
        <v>101</v>
      </c>
      <c r="KM1046">
        <v>186</v>
      </c>
      <c r="KN1046">
        <v>59</v>
      </c>
      <c r="KO1046">
        <v>1</v>
      </c>
      <c r="KP1046">
        <v>0</v>
      </c>
      <c r="KQ1046">
        <v>0</v>
      </c>
      <c r="KR1046">
        <v>0</v>
      </c>
      <c r="KS1046">
        <v>0</v>
      </c>
      <c r="KT1046">
        <v>1</v>
      </c>
      <c r="KU1046">
        <v>1</v>
      </c>
      <c r="KV1046">
        <v>0</v>
      </c>
      <c r="KW1046">
        <v>0</v>
      </c>
      <c r="KX1046">
        <v>0</v>
      </c>
      <c r="KY1046">
        <v>0</v>
      </c>
      <c r="KZ1046">
        <v>0</v>
      </c>
      <c r="LA1046">
        <v>0</v>
      </c>
      <c r="LB1046">
        <v>0</v>
      </c>
      <c r="LC1046">
        <v>0</v>
      </c>
      <c r="LD1046">
        <v>1</v>
      </c>
      <c r="LE1046">
        <v>0</v>
      </c>
      <c r="LF1046">
        <v>0</v>
      </c>
      <c r="LG1046">
        <v>0</v>
      </c>
      <c r="LH1046">
        <v>0</v>
      </c>
    </row>
    <row r="1047" spans="1:320" s="34" customFormat="1" ht="15" customHeight="1" x14ac:dyDescent="0.25">
      <c r="A1047" s="45">
        <v>206541695</v>
      </c>
      <c r="B1047" s="45" t="s">
        <v>7515</v>
      </c>
      <c r="C1047" s="46">
        <v>45292</v>
      </c>
      <c r="D1047" s="46">
        <v>45657</v>
      </c>
      <c r="E1047" s="47">
        <v>366</v>
      </c>
      <c r="F1047" s="45" t="s">
        <v>883</v>
      </c>
      <c r="G1047" s="45" t="s">
        <v>884</v>
      </c>
      <c r="H1047" s="45" t="s">
        <v>7460</v>
      </c>
      <c r="I1047" s="45" t="s">
        <v>886</v>
      </c>
      <c r="J1047" s="45" t="s">
        <v>887</v>
      </c>
      <c r="K1047" s="45" t="s">
        <v>988</v>
      </c>
      <c r="L1047" s="45" t="s">
        <v>7461</v>
      </c>
      <c r="M1047" s="45" t="s">
        <v>7516</v>
      </c>
      <c r="N1047" s="45" t="s">
        <v>7517</v>
      </c>
      <c r="O1047" s="45" t="s">
        <v>7464</v>
      </c>
      <c r="P1047" s="45" t="s">
        <v>2610</v>
      </c>
      <c r="Q1047" s="45" t="s">
        <v>7518</v>
      </c>
      <c r="R1047" t="s">
        <v>7519</v>
      </c>
      <c r="S1047" s="45" t="s">
        <v>893</v>
      </c>
      <c r="T1047"/>
      <c r="U1047" s="47">
        <v>99</v>
      </c>
      <c r="V1047" s="47">
        <v>99</v>
      </c>
      <c r="W1047" s="47" t="s">
        <v>894</v>
      </c>
      <c r="X1047" s="47">
        <v>36234</v>
      </c>
      <c r="Y1047" s="47">
        <v>33334</v>
      </c>
      <c r="Z1047" s="48">
        <v>217.23</v>
      </c>
      <c r="AA1047" s="44">
        <v>234</v>
      </c>
      <c r="AB1047" s="44">
        <v>233</v>
      </c>
      <c r="AC1047" s="44">
        <v>4133</v>
      </c>
      <c r="AD1047" s="44">
        <v>56</v>
      </c>
      <c r="AE1047" s="44">
        <v>23644</v>
      </c>
      <c r="AF1047" s="44"/>
      <c r="AG1047" s="44"/>
      <c r="AH1047" s="47">
        <v>3410</v>
      </c>
      <c r="AI1047" s="47">
        <v>772</v>
      </c>
      <c r="AJ1047">
        <v>1319</v>
      </c>
      <c r="AK1047" t="s">
        <v>895</v>
      </c>
      <c r="AL1047">
        <v>33334</v>
      </c>
      <c r="AM1047"/>
      <c r="AN1047"/>
      <c r="AO1047"/>
      <c r="AP1047"/>
      <c r="AQ1047"/>
      <c r="AR1047" s="44"/>
      <c r="AS1047" s="44"/>
      <c r="AT1047" s="44"/>
      <c r="AU1047" s="44">
        <v>8641516</v>
      </c>
      <c r="AV1047" s="44">
        <v>10222102</v>
      </c>
      <c r="AW1047" s="44">
        <v>3692740</v>
      </c>
      <c r="AX1047" s="44">
        <v>169346</v>
      </c>
      <c r="AY1047" s="44">
        <v>15340224</v>
      </c>
      <c r="AZ1047" s="21">
        <v>13761322</v>
      </c>
      <c r="BA1047" s="21">
        <v>1578902</v>
      </c>
      <c r="BB1047" s="44"/>
      <c r="BC1047" s="44"/>
      <c r="BD1047" s="44"/>
      <c r="BE1047" s="44">
        <v>1578902</v>
      </c>
      <c r="BF1047" s="44">
        <v>972320</v>
      </c>
      <c r="BG1047" s="44"/>
      <c r="BH1047" s="44">
        <v>1704885</v>
      </c>
      <c r="BI1047" s="21">
        <v>4896528</v>
      </c>
      <c r="BJ1047" s="21"/>
      <c r="BK1047" s="21">
        <v>806652</v>
      </c>
      <c r="BL1047" s="21">
        <v>138865</v>
      </c>
      <c r="BM1047" s="21">
        <v>122266</v>
      </c>
      <c r="BN1047" s="21">
        <v>8641516</v>
      </c>
      <c r="BO1047" s="21"/>
      <c r="BP1047" s="21"/>
      <c r="BQ1047" s="44"/>
      <c r="BR1047" s="21"/>
      <c r="BS1047" s="44"/>
      <c r="BT1047" s="21"/>
      <c r="BU1047" s="44"/>
      <c r="BV1047" s="21"/>
      <c r="BW1047" s="44">
        <v>8494890</v>
      </c>
      <c r="BX1047" s="21"/>
      <c r="BY1047" s="21"/>
      <c r="BZ1047" s="21"/>
      <c r="CA1047" s="44">
        <v>5394</v>
      </c>
      <c r="CB1047" s="44"/>
      <c r="CC1047" s="44">
        <v>120645</v>
      </c>
      <c r="CD1047" s="44"/>
      <c r="CE1047" s="44">
        <v>6232</v>
      </c>
      <c r="CF1047" s="44"/>
      <c r="CG1047" s="44">
        <v>1414722</v>
      </c>
      <c r="CH1047" s="44"/>
      <c r="CI1047" s="21">
        <v>500</v>
      </c>
      <c r="CJ1047" s="44"/>
      <c r="CK1047" s="21">
        <v>179719</v>
      </c>
      <c r="CL1047" s="44"/>
      <c r="CM1047" s="44">
        <v>52462</v>
      </c>
      <c r="CN1047" s="44">
        <v>0</v>
      </c>
      <c r="CO1047" s="44">
        <v>2728787</v>
      </c>
      <c r="CP1047" s="44">
        <v>4023486</v>
      </c>
      <c r="CQ1047" s="21">
        <v>1708862</v>
      </c>
      <c r="CR1047" s="44">
        <v>71500</v>
      </c>
      <c r="CS1047" s="44">
        <v>1321384</v>
      </c>
      <c r="CT1047" s="44">
        <v>100847</v>
      </c>
      <c r="CU1047" s="44"/>
      <c r="CV1047" s="44">
        <v>214774</v>
      </c>
      <c r="CW1047" s="21"/>
      <c r="CX1047" s="21"/>
      <c r="CY1047" s="21"/>
      <c r="CZ1047" s="21"/>
      <c r="DA1047" s="21"/>
      <c r="DB1047" s="21"/>
      <c r="DC1047" s="21"/>
      <c r="DD1047" s="21"/>
      <c r="DE1047" s="44"/>
      <c r="DF1047" s="21"/>
      <c r="DG1047" s="44"/>
      <c r="DH1047" s="21"/>
      <c r="DI1047" s="44"/>
      <c r="DJ1047" s="44"/>
      <c r="DK1047" s="44"/>
      <c r="DL1047" s="44"/>
      <c r="DM1047" s="21"/>
      <c r="DN1047" s="44"/>
      <c r="DO1047" s="44"/>
      <c r="DP1047" s="44"/>
      <c r="DQ1047" s="44"/>
      <c r="DR1047" s="44"/>
      <c r="DS1047" s="44"/>
      <c r="DT1047" s="44"/>
      <c r="DU1047" s="44"/>
      <c r="DV1047" s="44"/>
      <c r="DW1047" s="44"/>
      <c r="DX1047" s="44"/>
      <c r="DY1047" s="44">
        <v>226</v>
      </c>
      <c r="DZ1047" s="44"/>
      <c r="EA1047" s="44"/>
      <c r="EB1047" s="21"/>
      <c r="EC1047" s="44">
        <v>3355346</v>
      </c>
      <c r="ED1047" s="44"/>
      <c r="EE1047" s="21"/>
      <c r="EF1047" s="44"/>
      <c r="EG1047" s="21">
        <v>2808</v>
      </c>
      <c r="EH1047" s="44"/>
      <c r="EI1047" s="21">
        <v>62855</v>
      </c>
      <c r="EJ1047" s="44"/>
      <c r="EK1047" s="44"/>
      <c r="EL1047" s="21"/>
      <c r="EM1047" s="44">
        <v>267214</v>
      </c>
      <c r="EN1047" s="44"/>
      <c r="EO1047" s="44">
        <v>4291</v>
      </c>
      <c r="EP1047" s="21"/>
      <c r="EQ1047" s="21"/>
      <c r="ER1047" s="21"/>
      <c r="ES1047" s="21"/>
      <c r="ET1047" s="44"/>
      <c r="EU1047" s="21"/>
      <c r="EV1047" s="44"/>
      <c r="EW1047" s="21"/>
      <c r="EX1047" s="44"/>
      <c r="EY1047" s="44"/>
      <c r="EZ1047" s="21"/>
      <c r="FA1047" s="21"/>
      <c r="FB1047" s="44"/>
      <c r="FC1047" s="44"/>
      <c r="FD1047" s="21"/>
      <c r="FE1047" s="112"/>
      <c r="FF1047" s="44"/>
      <c r="FG1047" s="44">
        <v>6259411</v>
      </c>
      <c r="FH1047" s="44">
        <v>1351346</v>
      </c>
      <c r="FI1047" s="44">
        <v>6150565</v>
      </c>
      <c r="FJ1047" s="44">
        <v>186258</v>
      </c>
      <c r="FK1047" s="44">
        <v>5295080</v>
      </c>
      <c r="FL1047" s="44"/>
      <c r="FM1047" s="44"/>
      <c r="FN1047" s="44"/>
      <c r="FO1047" s="44"/>
      <c r="FP1047" s="44"/>
      <c r="FQ1047" s="44"/>
      <c r="FR1047" s="44"/>
      <c r="FS1047" s="44"/>
      <c r="FT1047" s="44"/>
      <c r="FU1047" s="44"/>
      <c r="FV1047" s="21">
        <v>384965</v>
      </c>
      <c r="FW1047" s="44">
        <v>88902</v>
      </c>
      <c r="FX1047" s="44">
        <v>397277</v>
      </c>
      <c r="FY1047" s="44">
        <v>28606</v>
      </c>
      <c r="FZ1047" s="44">
        <v>159666</v>
      </c>
      <c r="GA1047" s="44">
        <v>85932</v>
      </c>
      <c r="GB1047" s="44"/>
      <c r="GC1047" s="44">
        <v>3485</v>
      </c>
      <c r="GD1047" s="44">
        <v>476268</v>
      </c>
      <c r="GE1047" s="44">
        <v>295873</v>
      </c>
      <c r="GF1047" s="44">
        <v>151136</v>
      </c>
      <c r="GG1047" s="44">
        <v>854170</v>
      </c>
      <c r="GH1047" s="44">
        <v>229099</v>
      </c>
      <c r="GI1047" s="44">
        <v>194257</v>
      </c>
      <c r="GJ1047" s="44">
        <v>95105</v>
      </c>
      <c r="GK1047" s="44">
        <v>3480122</v>
      </c>
      <c r="GL1047" s="44">
        <v>49017</v>
      </c>
      <c r="GM1047" s="44">
        <v>889126</v>
      </c>
      <c r="GN1047" s="44">
        <v>15546</v>
      </c>
      <c r="GO1047" s="44"/>
      <c r="GP1047" s="44">
        <v>48575</v>
      </c>
      <c r="GQ1047" s="44"/>
      <c r="GR1047" s="44">
        <v>539115</v>
      </c>
      <c r="GS1047" s="44">
        <v>2918120</v>
      </c>
      <c r="GT1047" s="44"/>
      <c r="GU1047" s="21">
        <v>330255</v>
      </c>
      <c r="GV1047" s="44"/>
      <c r="GW1047" s="44">
        <v>-23739</v>
      </c>
      <c r="GX1047" s="44">
        <v>146485</v>
      </c>
      <c r="GY1047" s="44">
        <v>3371121</v>
      </c>
      <c r="GZ1047" s="44">
        <v>2458602</v>
      </c>
      <c r="HA1047" s="44"/>
      <c r="HB1047" s="44">
        <v>-129872</v>
      </c>
      <c r="HC1047" s="44">
        <v>1042391</v>
      </c>
      <c r="HD1047" s="44">
        <v>3371121</v>
      </c>
      <c r="HE1047" s="21"/>
      <c r="HF1047" s="21"/>
      <c r="HG1047" s="21"/>
      <c r="HH1047" s="21"/>
      <c r="HI1047" s="21">
        <v>0</v>
      </c>
      <c r="HJ1047" s="44"/>
      <c r="HK1047" s="21">
        <v>60500</v>
      </c>
      <c r="HL1047" s="21">
        <v>306795</v>
      </c>
      <c r="HM1047" s="21">
        <v>367295</v>
      </c>
      <c r="HN1047" s="21">
        <v>-37040</v>
      </c>
      <c r="HO1047" s="21"/>
      <c r="HP1047" s="44"/>
      <c r="HQ1047" s="47"/>
      <c r="HR1047" s="47">
        <v>-129872</v>
      </c>
      <c r="HS1047" s="47"/>
      <c r="HT1047" s="47" t="s">
        <v>2283</v>
      </c>
      <c r="HU1047" s="47">
        <v>491720.4</v>
      </c>
      <c r="HV1047" s="47">
        <v>1816</v>
      </c>
      <c r="HW1047" s="47">
        <v>0</v>
      </c>
      <c r="HX1047" s="47">
        <v>4330</v>
      </c>
      <c r="HY1047" s="47">
        <v>30786</v>
      </c>
      <c r="HZ1047" s="47">
        <v>102193</v>
      </c>
      <c r="IA1047" s="47">
        <v>0</v>
      </c>
      <c r="IB1047" s="47">
        <v>0</v>
      </c>
      <c r="IC1047" s="47">
        <v>1670</v>
      </c>
      <c r="ID1047"/>
      <c r="IE1047" s="47">
        <v>4390</v>
      </c>
      <c r="IF1047">
        <v>13053</v>
      </c>
      <c r="IG1047" s="47">
        <v>6101</v>
      </c>
      <c r="IH1047" s="47">
        <v>20328</v>
      </c>
      <c r="II1047">
        <v>2078</v>
      </c>
      <c r="IJ1047">
        <v>8924</v>
      </c>
      <c r="IK1047">
        <v>1705</v>
      </c>
      <c r="IL1047">
        <v>4358</v>
      </c>
      <c r="IM1047">
        <v>201732</v>
      </c>
      <c r="IN1047">
        <v>0</v>
      </c>
      <c r="IO1047">
        <v>0</v>
      </c>
      <c r="IP1047">
        <v>0</v>
      </c>
      <c r="IQ1047">
        <v>0</v>
      </c>
      <c r="IR1047">
        <v>0</v>
      </c>
      <c r="IS1047">
        <v>0</v>
      </c>
      <c r="IT1047">
        <v>0</v>
      </c>
      <c r="IU1047">
        <v>175884</v>
      </c>
      <c r="IV1047">
        <v>0</v>
      </c>
      <c r="IW1047">
        <v>300165</v>
      </c>
      <c r="IX1047">
        <v>1219249</v>
      </c>
      <c r="IY1047">
        <v>1976768</v>
      </c>
      <c r="IZ1047">
        <v>0</v>
      </c>
      <c r="JA1047">
        <v>0</v>
      </c>
      <c r="JB1047">
        <v>95347</v>
      </c>
      <c r="JC1047"/>
      <c r="JD1047">
        <v>133738</v>
      </c>
      <c r="JE1047">
        <v>230223</v>
      </c>
      <c r="JF1047">
        <v>113727</v>
      </c>
      <c r="JG1047">
        <v>415088</v>
      </c>
      <c r="JH1047">
        <v>187944</v>
      </c>
      <c r="JI1047">
        <v>162632</v>
      </c>
      <c r="JJ1047">
        <v>65816</v>
      </c>
      <c r="JK1047">
        <v>435419</v>
      </c>
      <c r="JL1047">
        <v>5512000</v>
      </c>
      <c r="JM1047">
        <v>0</v>
      </c>
      <c r="JN1047">
        <v>0</v>
      </c>
      <c r="JO1047">
        <v>0</v>
      </c>
      <c r="JP1047">
        <v>0</v>
      </c>
      <c r="JQ1047">
        <v>0</v>
      </c>
      <c r="JR1047">
        <v>0</v>
      </c>
      <c r="JS1047">
        <v>0</v>
      </c>
      <c r="JT1047"/>
      <c r="JU1047"/>
      <c r="JV1047"/>
      <c r="JW1047"/>
      <c r="JX1047"/>
      <c r="JY1047"/>
      <c r="JZ1047"/>
      <c r="KA1047"/>
      <c r="KB1047"/>
      <c r="KC1047"/>
      <c r="KD1047"/>
      <c r="KE1047"/>
      <c r="KF1047">
        <v>170</v>
      </c>
      <c r="KG1047">
        <v>296</v>
      </c>
      <c r="KH1047">
        <v>95</v>
      </c>
      <c r="KI1047">
        <v>112</v>
      </c>
      <c r="KJ1047">
        <v>199</v>
      </c>
      <c r="KK1047">
        <v>59</v>
      </c>
      <c r="KL1047">
        <v>66</v>
      </c>
      <c r="KM1047">
        <v>117</v>
      </c>
      <c r="KN1047">
        <v>36</v>
      </c>
      <c r="KO1047">
        <v>1</v>
      </c>
      <c r="KP1047">
        <v>0</v>
      </c>
      <c r="KQ1047">
        <v>0</v>
      </c>
      <c r="KR1047">
        <v>0</v>
      </c>
      <c r="KS1047">
        <v>1</v>
      </c>
      <c r="KT1047">
        <v>0</v>
      </c>
      <c r="KU1047">
        <v>1</v>
      </c>
      <c r="KV1047">
        <v>0</v>
      </c>
      <c r="KW1047">
        <v>0</v>
      </c>
      <c r="KX1047">
        <v>0</v>
      </c>
      <c r="KY1047">
        <v>0</v>
      </c>
      <c r="KZ1047">
        <v>0</v>
      </c>
      <c r="LA1047">
        <v>0</v>
      </c>
      <c r="LB1047">
        <v>0</v>
      </c>
      <c r="LC1047">
        <v>0</v>
      </c>
      <c r="LD1047">
        <v>1</v>
      </c>
      <c r="LE1047">
        <v>0</v>
      </c>
      <c r="LF1047">
        <v>0</v>
      </c>
      <c r="LG1047">
        <v>0</v>
      </c>
      <c r="LH1047">
        <v>0</v>
      </c>
    </row>
    <row r="1048" spans="1:320" s="34" customFormat="1" ht="15" customHeight="1" x14ac:dyDescent="0.25">
      <c r="A1048" s="45">
        <v>206541740</v>
      </c>
      <c r="B1048" s="45" t="s">
        <v>7520</v>
      </c>
      <c r="C1048" s="46">
        <v>45292</v>
      </c>
      <c r="D1048" s="46">
        <v>45657</v>
      </c>
      <c r="E1048" s="47">
        <v>366</v>
      </c>
      <c r="F1048" s="45" t="s">
        <v>883</v>
      </c>
      <c r="G1048" s="45" t="s">
        <v>884</v>
      </c>
      <c r="H1048" s="45" t="s">
        <v>7460</v>
      </c>
      <c r="I1048" s="45" t="s">
        <v>886</v>
      </c>
      <c r="J1048" s="45" t="s">
        <v>887</v>
      </c>
      <c r="K1048" s="45" t="s">
        <v>988</v>
      </c>
      <c r="L1048" s="45" t="s">
        <v>7483</v>
      </c>
      <c r="M1048" s="45" t="s">
        <v>7521</v>
      </c>
      <c r="N1048" s="45" t="s">
        <v>7522</v>
      </c>
      <c r="O1048" s="45" t="s">
        <v>7505</v>
      </c>
      <c r="P1048" s="45" t="s">
        <v>7506</v>
      </c>
      <c r="Q1048" s="45" t="s">
        <v>7523</v>
      </c>
      <c r="R1048" t="s">
        <v>7524</v>
      </c>
      <c r="S1048" s="45" t="s">
        <v>893</v>
      </c>
      <c r="T1048"/>
      <c r="U1048" s="47">
        <v>99</v>
      </c>
      <c r="V1048" s="47">
        <v>99</v>
      </c>
      <c r="W1048" s="47" t="s">
        <v>894</v>
      </c>
      <c r="X1048" s="47">
        <v>36234</v>
      </c>
      <c r="Y1048" s="47">
        <v>33325</v>
      </c>
      <c r="Z1048" s="48">
        <v>215.78</v>
      </c>
      <c r="AA1048" s="44">
        <v>185</v>
      </c>
      <c r="AB1048" s="44">
        <v>188</v>
      </c>
      <c r="AC1048" s="44">
        <v>3612</v>
      </c>
      <c r="AD1048" s="44">
        <v>2249</v>
      </c>
      <c r="AE1048" s="44">
        <v>1613</v>
      </c>
      <c r="AF1048" s="44">
        <v>23043</v>
      </c>
      <c r="AG1048" s="44">
        <v>19</v>
      </c>
      <c r="AH1048" s="47"/>
      <c r="AI1048" s="47">
        <v>200</v>
      </c>
      <c r="AJ1048">
        <v>2589</v>
      </c>
      <c r="AK1048" t="s">
        <v>895</v>
      </c>
      <c r="AL1048">
        <v>33325</v>
      </c>
      <c r="AM1048"/>
      <c r="AN1048"/>
      <c r="AO1048"/>
      <c r="AP1048"/>
      <c r="AQ1048"/>
      <c r="AR1048" s="44"/>
      <c r="AS1048" s="44"/>
      <c r="AT1048" s="44"/>
      <c r="AU1048" s="44">
        <v>14865784</v>
      </c>
      <c r="AV1048" s="44">
        <v>2552713</v>
      </c>
      <c r="AW1048" s="44">
        <v>6037989</v>
      </c>
      <c r="AX1048" s="44">
        <v>5960</v>
      </c>
      <c r="AY1048" s="44">
        <v>11386468</v>
      </c>
      <c r="AZ1048" s="21">
        <v>11768059</v>
      </c>
      <c r="BA1048" s="21">
        <v>-381591</v>
      </c>
      <c r="BB1048" s="44">
        <v>-8</v>
      </c>
      <c r="BC1048" s="44"/>
      <c r="BD1048" s="44"/>
      <c r="BE1048" s="44">
        <v>-381599</v>
      </c>
      <c r="BF1048" s="44">
        <v>4515000</v>
      </c>
      <c r="BG1048" s="44">
        <v>2056285</v>
      </c>
      <c r="BH1048" s="44">
        <v>427445</v>
      </c>
      <c r="BI1048" s="21">
        <v>6106395</v>
      </c>
      <c r="BJ1048" s="21">
        <v>5035</v>
      </c>
      <c r="BK1048" s="21"/>
      <c r="BL1048" s="21">
        <v>56000</v>
      </c>
      <c r="BM1048" s="21">
        <v>1699624</v>
      </c>
      <c r="BN1048" s="21">
        <v>14865784</v>
      </c>
      <c r="BO1048" s="21"/>
      <c r="BP1048" s="21"/>
      <c r="BQ1048" s="44"/>
      <c r="BR1048" s="21"/>
      <c r="BS1048" s="44"/>
      <c r="BT1048" s="21"/>
      <c r="BU1048" s="44"/>
      <c r="BV1048" s="21"/>
      <c r="BW1048" s="44">
        <v>1751778</v>
      </c>
      <c r="BX1048" s="21"/>
      <c r="BY1048" s="21">
        <v>678057</v>
      </c>
      <c r="BZ1048" s="21"/>
      <c r="CA1048" s="44">
        <v>225</v>
      </c>
      <c r="CB1048" s="44"/>
      <c r="CC1048" s="44">
        <v>22238</v>
      </c>
      <c r="CD1048" s="44"/>
      <c r="CE1048" s="44"/>
      <c r="CF1048" s="44"/>
      <c r="CG1048" s="44"/>
      <c r="CH1048" s="44"/>
      <c r="CI1048" s="21">
        <v>1733</v>
      </c>
      <c r="CJ1048" s="44"/>
      <c r="CK1048" s="21">
        <v>98682</v>
      </c>
      <c r="CL1048" s="44"/>
      <c r="CM1048" s="44">
        <v>0</v>
      </c>
      <c r="CN1048" s="44">
        <v>2630</v>
      </c>
      <c r="CO1048" s="44">
        <v>1034600</v>
      </c>
      <c r="CP1048" s="44">
        <v>280</v>
      </c>
      <c r="CQ1048" s="21">
        <v>1028475</v>
      </c>
      <c r="CR1048" s="44">
        <v>117000</v>
      </c>
      <c r="CS1048" s="44">
        <v>325036</v>
      </c>
      <c r="CT1048" s="44">
        <v>27635</v>
      </c>
      <c r="CU1048" s="44"/>
      <c r="CV1048" s="44">
        <v>17057</v>
      </c>
      <c r="CW1048" s="21"/>
      <c r="CX1048" s="21"/>
      <c r="CY1048" s="21"/>
      <c r="CZ1048" s="21"/>
      <c r="DA1048" s="21"/>
      <c r="DB1048" s="21"/>
      <c r="DC1048" s="21"/>
      <c r="DD1048" s="21"/>
      <c r="DE1048" s="44"/>
      <c r="DF1048" s="21"/>
      <c r="DG1048" s="44"/>
      <c r="DH1048" s="21"/>
      <c r="DI1048" s="44"/>
      <c r="DJ1048" s="44"/>
      <c r="DK1048" s="44"/>
      <c r="DL1048" s="44"/>
      <c r="DM1048" s="21"/>
      <c r="DN1048" s="44"/>
      <c r="DO1048" s="44"/>
      <c r="DP1048" s="44"/>
      <c r="DQ1048" s="44"/>
      <c r="DR1048" s="44"/>
      <c r="DS1048" s="44"/>
      <c r="DT1048" s="44"/>
      <c r="DU1048" s="44"/>
      <c r="DV1048" s="44"/>
      <c r="DW1048" s="44"/>
      <c r="DX1048" s="44"/>
      <c r="DY1048" s="44"/>
      <c r="DZ1048" s="44"/>
      <c r="EA1048" s="44"/>
      <c r="EB1048" s="21"/>
      <c r="EC1048" s="44">
        <v>3246477</v>
      </c>
      <c r="ED1048" s="44"/>
      <c r="EE1048" s="21">
        <v>1436952</v>
      </c>
      <c r="EF1048" s="44"/>
      <c r="EG1048" s="21">
        <v>-19672</v>
      </c>
      <c r="EH1048" s="44"/>
      <c r="EI1048" s="21">
        <v>833829</v>
      </c>
      <c r="EJ1048" s="44"/>
      <c r="EK1048" s="44">
        <v>-121175</v>
      </c>
      <c r="EL1048" s="21"/>
      <c r="EM1048" s="44"/>
      <c r="EN1048" s="44"/>
      <c r="EO1048" s="44">
        <v>661578</v>
      </c>
      <c r="EP1048" s="21"/>
      <c r="EQ1048" s="21"/>
      <c r="ER1048" s="21"/>
      <c r="ES1048" s="21"/>
      <c r="ET1048" s="44"/>
      <c r="EU1048" s="21"/>
      <c r="EV1048" s="44"/>
      <c r="EW1048" s="21"/>
      <c r="EX1048" s="44"/>
      <c r="EY1048" s="44"/>
      <c r="EZ1048" s="21"/>
      <c r="FA1048" s="21"/>
      <c r="FB1048" s="44"/>
      <c r="FC1048" s="44"/>
      <c r="FD1048" s="21"/>
      <c r="FE1048" s="112"/>
      <c r="FF1048" s="44"/>
      <c r="FG1048" s="44">
        <v>5224244</v>
      </c>
      <c r="FH1048" s="44">
        <v>1443104</v>
      </c>
      <c r="FI1048" s="44">
        <v>5100711</v>
      </c>
      <c r="FJ1048" s="44">
        <v>209335</v>
      </c>
      <c r="FK1048" s="44">
        <v>4328818</v>
      </c>
      <c r="FL1048" s="44"/>
      <c r="FM1048" s="44"/>
      <c r="FN1048" s="44"/>
      <c r="FO1048" s="44"/>
      <c r="FP1048" s="44"/>
      <c r="FQ1048" s="44"/>
      <c r="FR1048" s="44"/>
      <c r="FS1048" s="44"/>
      <c r="FT1048" s="44"/>
      <c r="FU1048" s="44">
        <v>1052</v>
      </c>
      <c r="FV1048" s="21">
        <v>351074</v>
      </c>
      <c r="FW1048" s="44">
        <v>150982</v>
      </c>
      <c r="FX1048" s="44">
        <v>293765</v>
      </c>
      <c r="FY1048" s="44">
        <v>43763</v>
      </c>
      <c r="FZ1048" s="44">
        <v>117083</v>
      </c>
      <c r="GA1048" s="44">
        <v>12909</v>
      </c>
      <c r="GB1048" s="44"/>
      <c r="GC1048" s="44">
        <v>11644</v>
      </c>
      <c r="GD1048" s="44">
        <v>399426</v>
      </c>
      <c r="GE1048" s="44">
        <v>372023</v>
      </c>
      <c r="GF1048" s="44">
        <v>95313</v>
      </c>
      <c r="GG1048" s="44">
        <v>1112272</v>
      </c>
      <c r="GH1048" s="44">
        <v>55366</v>
      </c>
      <c r="GI1048" s="44">
        <v>129873</v>
      </c>
      <c r="GJ1048" s="44">
        <v>117070</v>
      </c>
      <c r="GK1048" s="44">
        <v>2965222</v>
      </c>
      <c r="GL1048" s="44">
        <v>102256</v>
      </c>
      <c r="GM1048" s="44">
        <v>704608</v>
      </c>
      <c r="GN1048" s="44">
        <v>72847</v>
      </c>
      <c r="GO1048" s="44">
        <v>54456</v>
      </c>
      <c r="GP1048" s="44"/>
      <c r="GQ1048" s="44">
        <v>13493</v>
      </c>
      <c r="GR1048" s="44">
        <v>262744</v>
      </c>
      <c r="GS1048" s="44">
        <v>6534527</v>
      </c>
      <c r="GT1048" s="44"/>
      <c r="GU1048" s="21">
        <v>479455</v>
      </c>
      <c r="GV1048" s="44">
        <v>64507</v>
      </c>
      <c r="GW1048" s="44">
        <v>130130</v>
      </c>
      <c r="GX1048" s="44"/>
      <c r="GY1048" s="44">
        <v>7208619</v>
      </c>
      <c r="GZ1048" s="44">
        <v>1929962</v>
      </c>
      <c r="HA1048" s="44"/>
      <c r="HB1048" s="44"/>
      <c r="HC1048" s="44">
        <v>5278657</v>
      </c>
      <c r="HD1048" s="44">
        <v>7208619</v>
      </c>
      <c r="HE1048" s="21">
        <v>5347676</v>
      </c>
      <c r="HF1048" s="21"/>
      <c r="HG1048" s="21"/>
      <c r="HH1048" s="21"/>
      <c r="HI1048" s="21">
        <v>11400</v>
      </c>
      <c r="HJ1048" s="44"/>
      <c r="HK1048" s="21">
        <v>450744</v>
      </c>
      <c r="HL1048" s="21">
        <v>432367</v>
      </c>
      <c r="HM1048" s="21">
        <v>894511</v>
      </c>
      <c r="HN1048" s="21">
        <v>-415056</v>
      </c>
      <c r="HO1048" s="21"/>
      <c r="HP1048" s="44"/>
      <c r="HQ1048" s="47"/>
      <c r="HR1048" s="47"/>
      <c r="HS1048" s="47"/>
      <c r="HT1048" s="47" t="s">
        <v>1759</v>
      </c>
      <c r="HU1048" s="47">
        <v>0</v>
      </c>
      <c r="HV1048" s="47">
        <v>1675</v>
      </c>
      <c r="HW1048" s="47">
        <v>0</v>
      </c>
      <c r="HX1048" s="47">
        <v>1322</v>
      </c>
      <c r="HY1048" s="47">
        <v>31971</v>
      </c>
      <c r="HZ1048" s="47">
        <v>94864</v>
      </c>
      <c r="IA1048" s="47">
        <v>0</v>
      </c>
      <c r="IB1048" s="47">
        <v>0</v>
      </c>
      <c r="IC1048" s="47">
        <v>0</v>
      </c>
      <c r="ID1048">
        <v>10287</v>
      </c>
      <c r="IE1048" s="47">
        <v>2254</v>
      </c>
      <c r="IF1048">
        <v>12842</v>
      </c>
      <c r="IG1048" s="47">
        <v>4381</v>
      </c>
      <c r="IH1048" s="47">
        <v>25159</v>
      </c>
      <c r="II1048">
        <v>1939</v>
      </c>
      <c r="IJ1048">
        <v>5070</v>
      </c>
      <c r="IK1048">
        <v>2035</v>
      </c>
      <c r="IL1048">
        <v>15573</v>
      </c>
      <c r="IM1048">
        <v>209372</v>
      </c>
      <c r="IN1048">
        <v>0</v>
      </c>
      <c r="IO1048">
        <v>0</v>
      </c>
      <c r="IP1048">
        <v>1673</v>
      </c>
      <c r="IQ1048">
        <v>0</v>
      </c>
      <c r="IR1048">
        <v>0</v>
      </c>
      <c r="IS1048">
        <v>0</v>
      </c>
      <c r="IT1048">
        <v>1673</v>
      </c>
      <c r="IU1048">
        <v>91017</v>
      </c>
      <c r="IV1048">
        <v>0</v>
      </c>
      <c r="IW1048">
        <v>65592</v>
      </c>
      <c r="IX1048">
        <v>1118250</v>
      </c>
      <c r="IY1048">
        <v>1828410</v>
      </c>
      <c r="IZ1048">
        <v>0</v>
      </c>
      <c r="JA1048">
        <v>0</v>
      </c>
      <c r="JB1048">
        <v>0</v>
      </c>
      <c r="JC1048">
        <v>476434</v>
      </c>
      <c r="JD1048">
        <v>52695</v>
      </c>
      <c r="JE1048">
        <v>228109</v>
      </c>
      <c r="JF1048">
        <v>74288</v>
      </c>
      <c r="JG1048">
        <v>485108</v>
      </c>
      <c r="JH1048">
        <v>35046</v>
      </c>
      <c r="JI1048">
        <v>95356</v>
      </c>
      <c r="JJ1048">
        <v>83926</v>
      </c>
      <c r="JK1048">
        <v>590013</v>
      </c>
      <c r="JL1048">
        <v>5224244</v>
      </c>
      <c r="JM1048">
        <v>0</v>
      </c>
      <c r="JN1048">
        <v>0</v>
      </c>
      <c r="JO1048">
        <v>87588</v>
      </c>
      <c r="JP1048">
        <v>0</v>
      </c>
      <c r="JQ1048">
        <v>0</v>
      </c>
      <c r="JR1048">
        <v>0</v>
      </c>
      <c r="JS1048">
        <v>87588</v>
      </c>
      <c r="JT1048"/>
      <c r="JU1048"/>
      <c r="JV1048"/>
      <c r="JW1048"/>
      <c r="JX1048"/>
      <c r="JY1048">
        <v>10287</v>
      </c>
      <c r="JZ1048"/>
      <c r="KA1048"/>
      <c r="KB1048"/>
      <c r="KC1048"/>
      <c r="KD1048"/>
      <c r="KE1048">
        <v>476434</v>
      </c>
      <c r="KF1048">
        <v>131</v>
      </c>
      <c r="KG1048">
        <v>252</v>
      </c>
      <c r="KH1048">
        <v>72</v>
      </c>
      <c r="KI1048">
        <v>86</v>
      </c>
      <c r="KJ1048">
        <v>181</v>
      </c>
      <c r="KK1048">
        <v>43</v>
      </c>
      <c r="KL1048">
        <v>60</v>
      </c>
      <c r="KM1048">
        <v>109</v>
      </c>
      <c r="KN1048">
        <v>35</v>
      </c>
      <c r="KO1048">
        <v>1</v>
      </c>
      <c r="KP1048">
        <v>0</v>
      </c>
      <c r="KQ1048">
        <v>0</v>
      </c>
      <c r="KR1048">
        <v>0</v>
      </c>
      <c r="KS1048">
        <v>1</v>
      </c>
      <c r="KT1048">
        <v>0</v>
      </c>
      <c r="KU1048">
        <v>1</v>
      </c>
      <c r="KV1048">
        <v>0</v>
      </c>
      <c r="KW1048">
        <v>0</v>
      </c>
      <c r="KX1048">
        <v>0</v>
      </c>
      <c r="KY1048">
        <v>0</v>
      </c>
      <c r="KZ1048">
        <v>0</v>
      </c>
      <c r="LA1048">
        <v>0</v>
      </c>
      <c r="LB1048">
        <v>0</v>
      </c>
      <c r="LC1048">
        <v>0</v>
      </c>
      <c r="LD1048">
        <v>1</v>
      </c>
      <c r="LE1048">
        <v>0</v>
      </c>
      <c r="LF1048">
        <v>0</v>
      </c>
      <c r="LG1048">
        <v>0</v>
      </c>
      <c r="LH1048">
        <v>0</v>
      </c>
    </row>
    <row r="1049" spans="1:320" s="34" customFormat="1" ht="15" customHeight="1" x14ac:dyDescent="0.25">
      <c r="A1049" s="45">
        <v>206542063</v>
      </c>
      <c r="B1049" s="45" t="s">
        <v>7525</v>
      </c>
      <c r="C1049" s="46">
        <v>45292</v>
      </c>
      <c r="D1049" s="46">
        <v>45657</v>
      </c>
      <c r="E1049" s="47">
        <v>366</v>
      </c>
      <c r="F1049" s="45" t="s">
        <v>883</v>
      </c>
      <c r="G1049" s="45" t="s">
        <v>884</v>
      </c>
      <c r="H1049" s="45" t="s">
        <v>7460</v>
      </c>
      <c r="I1049" s="45" t="s">
        <v>886</v>
      </c>
      <c r="J1049" s="45" t="s">
        <v>887</v>
      </c>
      <c r="K1049" s="45" t="s">
        <v>988</v>
      </c>
      <c r="L1049" s="45" t="s">
        <v>7461</v>
      </c>
      <c r="M1049" s="45" t="s">
        <v>7526</v>
      </c>
      <c r="N1049" s="45" t="s">
        <v>7527</v>
      </c>
      <c r="O1049" s="45" t="s">
        <v>7464</v>
      </c>
      <c r="P1049" s="45" t="s">
        <v>7528</v>
      </c>
      <c r="Q1049" s="45" t="s">
        <v>7529</v>
      </c>
      <c r="R1049" t="s">
        <v>7530</v>
      </c>
      <c r="S1049" s="45" t="s">
        <v>893</v>
      </c>
      <c r="T1049"/>
      <c r="U1049" s="47">
        <v>98</v>
      </c>
      <c r="V1049" s="47">
        <v>98</v>
      </c>
      <c r="W1049" s="47" t="s">
        <v>894</v>
      </c>
      <c r="X1049" s="47">
        <v>35868</v>
      </c>
      <c r="Y1049" s="47">
        <v>33596</v>
      </c>
      <c r="Z1049" s="48">
        <v>215.61</v>
      </c>
      <c r="AA1049" s="44">
        <v>229</v>
      </c>
      <c r="AB1049" s="44">
        <v>219</v>
      </c>
      <c r="AC1049" s="44">
        <v>5092</v>
      </c>
      <c r="AD1049" s="44">
        <v>3137</v>
      </c>
      <c r="AE1049" s="44">
        <v>1590</v>
      </c>
      <c r="AF1049" s="44">
        <v>23507</v>
      </c>
      <c r="AG1049" s="44"/>
      <c r="AH1049" s="47"/>
      <c r="AI1049" s="47">
        <v>116</v>
      </c>
      <c r="AJ1049">
        <v>154</v>
      </c>
      <c r="AK1049" t="s">
        <v>895</v>
      </c>
      <c r="AL1049">
        <v>33596</v>
      </c>
      <c r="AM1049"/>
      <c r="AN1049"/>
      <c r="AO1049"/>
      <c r="AP1049"/>
      <c r="AQ1049"/>
      <c r="AR1049" s="44"/>
      <c r="AS1049" s="44"/>
      <c r="AT1049" s="44"/>
      <c r="AU1049" s="44">
        <v>20308535</v>
      </c>
      <c r="AV1049" s="44">
        <v>4370004</v>
      </c>
      <c r="AW1049" s="44">
        <v>11242542</v>
      </c>
      <c r="AX1049" s="44">
        <v>18456</v>
      </c>
      <c r="AY1049" s="44">
        <v>13454453</v>
      </c>
      <c r="AZ1049" s="21">
        <v>12731774</v>
      </c>
      <c r="BA1049" s="21">
        <v>722679</v>
      </c>
      <c r="BB1049" s="44">
        <v>-1</v>
      </c>
      <c r="BC1049" s="44"/>
      <c r="BD1049" s="44"/>
      <c r="BE1049" s="44">
        <v>722678</v>
      </c>
      <c r="BF1049" s="44">
        <v>6365000</v>
      </c>
      <c r="BG1049" s="44">
        <v>3921250</v>
      </c>
      <c r="BH1049" s="44">
        <v>628050</v>
      </c>
      <c r="BI1049" s="21">
        <v>9286730</v>
      </c>
      <c r="BJ1049" s="21"/>
      <c r="BK1049" s="21"/>
      <c r="BL1049" s="21">
        <v>45820</v>
      </c>
      <c r="BM1049" s="21">
        <v>61685</v>
      </c>
      <c r="BN1049" s="21">
        <v>20308535</v>
      </c>
      <c r="BO1049" s="21"/>
      <c r="BP1049" s="21"/>
      <c r="BQ1049" s="44"/>
      <c r="BR1049" s="21"/>
      <c r="BS1049" s="44"/>
      <c r="BT1049" s="21"/>
      <c r="BU1049" s="44"/>
      <c r="BV1049" s="21"/>
      <c r="BW1049" s="44">
        <v>2394232</v>
      </c>
      <c r="BX1049" s="21"/>
      <c r="BY1049" s="21">
        <v>1950425</v>
      </c>
      <c r="BZ1049" s="21"/>
      <c r="CA1049" s="44">
        <v>176</v>
      </c>
      <c r="CB1049" s="44"/>
      <c r="CC1049" s="44">
        <v>22996</v>
      </c>
      <c r="CD1049" s="44"/>
      <c r="CE1049" s="44"/>
      <c r="CF1049" s="44"/>
      <c r="CG1049" s="44"/>
      <c r="CH1049" s="44"/>
      <c r="CI1049" s="21">
        <v>2175</v>
      </c>
      <c r="CJ1049" s="44"/>
      <c r="CK1049" s="21"/>
      <c r="CL1049" s="44"/>
      <c r="CM1049" s="44">
        <v>12006</v>
      </c>
      <c r="CN1049" s="44">
        <v>0</v>
      </c>
      <c r="CO1049" s="44">
        <v>1462958</v>
      </c>
      <c r="CP1049" s="44">
        <v>45375</v>
      </c>
      <c r="CQ1049" s="21">
        <v>1411425</v>
      </c>
      <c r="CR1049" s="44">
        <v>726600</v>
      </c>
      <c r="CS1049" s="44">
        <v>550448</v>
      </c>
      <c r="CT1049" s="44">
        <v>75286</v>
      </c>
      <c r="CU1049" s="44"/>
      <c r="CV1049" s="44">
        <v>85906</v>
      </c>
      <c r="CW1049" s="21"/>
      <c r="CX1049" s="21"/>
      <c r="CY1049" s="21"/>
      <c r="CZ1049" s="21"/>
      <c r="DA1049" s="21"/>
      <c r="DB1049" s="21"/>
      <c r="DC1049" s="21"/>
      <c r="DD1049" s="21"/>
      <c r="DE1049" s="44"/>
      <c r="DF1049" s="21"/>
      <c r="DG1049" s="44"/>
      <c r="DH1049" s="21"/>
      <c r="DI1049" s="44"/>
      <c r="DJ1049" s="44"/>
      <c r="DK1049" s="44"/>
      <c r="DL1049" s="44"/>
      <c r="DM1049" s="21"/>
      <c r="DN1049" s="44"/>
      <c r="DO1049" s="44"/>
      <c r="DP1049" s="44"/>
      <c r="DQ1049" s="44"/>
      <c r="DR1049" s="44"/>
      <c r="DS1049" s="44"/>
      <c r="DT1049" s="44"/>
      <c r="DU1049" s="44"/>
      <c r="DV1049" s="44"/>
      <c r="DW1049" s="44"/>
      <c r="DX1049" s="44"/>
      <c r="DY1049" s="44"/>
      <c r="DZ1049" s="44"/>
      <c r="EA1049" s="44"/>
      <c r="EB1049" s="21"/>
      <c r="EC1049" s="44">
        <v>4734675</v>
      </c>
      <c r="ED1049" s="44"/>
      <c r="EE1049" s="21">
        <v>3421976</v>
      </c>
      <c r="EF1049" s="44"/>
      <c r="EG1049" s="21">
        <v>-495666</v>
      </c>
      <c r="EH1049" s="44"/>
      <c r="EI1049" s="21">
        <v>3558499</v>
      </c>
      <c r="EJ1049" s="44"/>
      <c r="EK1049" s="44"/>
      <c r="EL1049" s="21"/>
      <c r="EM1049" s="44"/>
      <c r="EN1049" s="44"/>
      <c r="EO1049" s="44">
        <v>23058</v>
      </c>
      <c r="EP1049" s="21"/>
      <c r="EQ1049" s="21"/>
      <c r="ER1049" s="21"/>
      <c r="ES1049" s="21"/>
      <c r="ET1049" s="44"/>
      <c r="EU1049" s="21"/>
      <c r="EV1049" s="44"/>
      <c r="EW1049" s="21"/>
      <c r="EX1049" s="44"/>
      <c r="EY1049" s="44"/>
      <c r="EZ1049" s="21"/>
      <c r="FA1049" s="21"/>
      <c r="FB1049" s="44"/>
      <c r="FC1049" s="44"/>
      <c r="FD1049" s="21"/>
      <c r="FE1049" s="112"/>
      <c r="FF1049" s="44"/>
      <c r="FG1049" s="44">
        <v>6001610</v>
      </c>
      <c r="FH1049" s="44">
        <v>1623332</v>
      </c>
      <c r="FI1049" s="44">
        <v>5106832</v>
      </c>
      <c r="FJ1049" s="44">
        <v>157065</v>
      </c>
      <c r="FK1049" s="44">
        <v>4933188</v>
      </c>
      <c r="FL1049" s="44"/>
      <c r="FM1049" s="44"/>
      <c r="FN1049" s="44"/>
      <c r="FO1049" s="44"/>
      <c r="FP1049" s="44"/>
      <c r="FQ1049" s="44"/>
      <c r="FR1049" s="44"/>
      <c r="FS1049" s="44"/>
      <c r="FT1049" s="44">
        <v>20395</v>
      </c>
      <c r="FU1049" s="44"/>
      <c r="FV1049" s="21">
        <v>378792</v>
      </c>
      <c r="FW1049" s="44">
        <v>151176</v>
      </c>
      <c r="FX1049" s="44">
        <v>345787</v>
      </c>
      <c r="FY1049" s="44">
        <v>199648</v>
      </c>
      <c r="FZ1049" s="44">
        <v>213957</v>
      </c>
      <c r="GA1049" s="44">
        <v>37012</v>
      </c>
      <c r="GB1049" s="44"/>
      <c r="GC1049" s="44">
        <v>49027</v>
      </c>
      <c r="GD1049" s="44">
        <v>425538</v>
      </c>
      <c r="GE1049" s="44">
        <v>352448</v>
      </c>
      <c r="GF1049" s="44">
        <v>59310</v>
      </c>
      <c r="GG1049" s="44">
        <v>961845</v>
      </c>
      <c r="GH1049" s="44">
        <v>118661</v>
      </c>
      <c r="GI1049" s="44">
        <v>170370</v>
      </c>
      <c r="GJ1049" s="44">
        <v>154261</v>
      </c>
      <c r="GK1049" s="44">
        <v>3262148</v>
      </c>
      <c r="GL1049" s="44">
        <v>28560</v>
      </c>
      <c r="GM1049" s="44">
        <v>639737</v>
      </c>
      <c r="GN1049" s="44">
        <v>38059</v>
      </c>
      <c r="GO1049" s="44">
        <v>17603</v>
      </c>
      <c r="GP1049" s="44"/>
      <c r="GQ1049" s="44">
        <v>13357</v>
      </c>
      <c r="GR1049" s="44">
        <v>160895</v>
      </c>
      <c r="GS1049" s="44">
        <v>3100172</v>
      </c>
      <c r="GT1049" s="44"/>
      <c r="GU1049" s="21">
        <v>144594</v>
      </c>
      <c r="GV1049" s="44">
        <v>59025</v>
      </c>
      <c r="GW1049" s="44"/>
      <c r="GX1049" s="44">
        <v>100000</v>
      </c>
      <c r="GY1049" s="44">
        <v>3403791</v>
      </c>
      <c r="GZ1049" s="44">
        <v>1279572</v>
      </c>
      <c r="HA1049" s="44"/>
      <c r="HB1049" s="44"/>
      <c r="HC1049" s="44">
        <v>2124219</v>
      </c>
      <c r="HD1049" s="44">
        <v>3403791</v>
      </c>
      <c r="HE1049" s="21">
        <v>737070</v>
      </c>
      <c r="HF1049" s="21"/>
      <c r="HG1049" s="21"/>
      <c r="HH1049" s="21"/>
      <c r="HI1049" s="21">
        <v>0</v>
      </c>
      <c r="HJ1049" s="44"/>
      <c r="HK1049" s="21">
        <v>96578</v>
      </c>
      <c r="HL1049" s="21">
        <v>127118</v>
      </c>
      <c r="HM1049" s="21">
        <v>223696</v>
      </c>
      <c r="HN1049" s="21">
        <v>-79102</v>
      </c>
      <c r="HO1049" s="21"/>
      <c r="HP1049" s="44"/>
      <c r="HQ1049" s="47"/>
      <c r="HR1049" s="47"/>
      <c r="HS1049" s="47"/>
      <c r="HT1049" s="47" t="s">
        <v>1759</v>
      </c>
      <c r="HU1049" s="47">
        <v>0</v>
      </c>
      <c r="HV1049" s="47">
        <v>2001</v>
      </c>
      <c r="HW1049" s="47">
        <v>0</v>
      </c>
      <c r="HX1049" s="47">
        <v>3785</v>
      </c>
      <c r="HY1049" s="47">
        <v>39353</v>
      </c>
      <c r="HZ1049" s="47">
        <v>91771</v>
      </c>
      <c r="IA1049" s="47">
        <v>0</v>
      </c>
      <c r="IB1049" s="47">
        <v>0</v>
      </c>
      <c r="IC1049" s="47">
        <v>0</v>
      </c>
      <c r="ID1049">
        <v>16042</v>
      </c>
      <c r="IE1049" s="47">
        <v>3712</v>
      </c>
      <c r="IF1049">
        <v>13549</v>
      </c>
      <c r="IG1049" s="47">
        <v>1717</v>
      </c>
      <c r="IH1049" s="47">
        <v>22301</v>
      </c>
      <c r="II1049">
        <v>3866</v>
      </c>
      <c r="IJ1049">
        <v>5758</v>
      </c>
      <c r="IK1049">
        <v>3610</v>
      </c>
      <c r="IL1049">
        <v>15360</v>
      </c>
      <c r="IM1049">
        <v>222825</v>
      </c>
      <c r="IN1049">
        <v>0</v>
      </c>
      <c r="IO1049">
        <v>0</v>
      </c>
      <c r="IP1049">
        <v>37</v>
      </c>
      <c r="IQ1049">
        <v>409</v>
      </c>
      <c r="IR1049">
        <v>0</v>
      </c>
      <c r="IS1049">
        <v>0</v>
      </c>
      <c r="IT1049">
        <v>446</v>
      </c>
      <c r="IU1049">
        <v>148972</v>
      </c>
      <c r="IV1049">
        <v>0</v>
      </c>
      <c r="IW1049">
        <v>167878</v>
      </c>
      <c r="IX1049">
        <v>1426328</v>
      </c>
      <c r="IY1049">
        <v>1818841</v>
      </c>
      <c r="IZ1049">
        <v>0</v>
      </c>
      <c r="JA1049">
        <v>0</v>
      </c>
      <c r="JB1049">
        <v>0</v>
      </c>
      <c r="JC1049">
        <v>705353</v>
      </c>
      <c r="JD1049">
        <v>88971</v>
      </c>
      <c r="JE1049">
        <v>235667</v>
      </c>
      <c r="JF1049">
        <v>31655</v>
      </c>
      <c r="JG1049">
        <v>425897</v>
      </c>
      <c r="JH1049">
        <v>91063</v>
      </c>
      <c r="JI1049">
        <v>113176</v>
      </c>
      <c r="JJ1049">
        <v>112132</v>
      </c>
      <c r="JK1049">
        <v>635677</v>
      </c>
      <c r="JL1049">
        <v>6001610</v>
      </c>
      <c r="JM1049">
        <v>0</v>
      </c>
      <c r="JN1049">
        <v>0</v>
      </c>
      <c r="JO1049">
        <v>2942</v>
      </c>
      <c r="JP1049">
        <v>14750</v>
      </c>
      <c r="JQ1049">
        <v>0</v>
      </c>
      <c r="JR1049">
        <v>0</v>
      </c>
      <c r="JS1049">
        <v>17692</v>
      </c>
      <c r="JT1049"/>
      <c r="JU1049"/>
      <c r="JV1049"/>
      <c r="JW1049"/>
      <c r="JX1049"/>
      <c r="JY1049">
        <v>16042</v>
      </c>
      <c r="JZ1049"/>
      <c r="KA1049"/>
      <c r="KB1049"/>
      <c r="KC1049"/>
      <c r="KD1049"/>
      <c r="KE1049">
        <v>705353</v>
      </c>
      <c r="KF1049">
        <v>143</v>
      </c>
      <c r="KG1049">
        <v>274</v>
      </c>
      <c r="KH1049">
        <v>74</v>
      </c>
      <c r="KI1049">
        <v>98</v>
      </c>
      <c r="KJ1049">
        <v>206</v>
      </c>
      <c r="KK1049">
        <v>48</v>
      </c>
      <c r="KL1049">
        <v>62</v>
      </c>
      <c r="KM1049">
        <v>137</v>
      </c>
      <c r="KN1049">
        <v>29</v>
      </c>
      <c r="KO1049">
        <v>1</v>
      </c>
      <c r="KP1049">
        <v>0</v>
      </c>
      <c r="KQ1049">
        <v>0</v>
      </c>
      <c r="KR1049">
        <v>0</v>
      </c>
      <c r="KS1049">
        <v>1</v>
      </c>
      <c r="KT1049">
        <v>0</v>
      </c>
      <c r="KU1049">
        <v>1</v>
      </c>
      <c r="KV1049">
        <v>0</v>
      </c>
      <c r="KW1049">
        <v>0</v>
      </c>
      <c r="KX1049">
        <v>0</v>
      </c>
      <c r="KY1049">
        <v>0</v>
      </c>
      <c r="KZ1049">
        <v>0</v>
      </c>
      <c r="LA1049">
        <v>0</v>
      </c>
      <c r="LB1049">
        <v>0</v>
      </c>
      <c r="LC1049">
        <v>0</v>
      </c>
      <c r="LD1049">
        <v>1</v>
      </c>
      <c r="LE1049">
        <v>0</v>
      </c>
      <c r="LF1049">
        <v>0</v>
      </c>
      <c r="LG1049">
        <v>0</v>
      </c>
      <c r="LH1049">
        <v>0</v>
      </c>
    </row>
    <row r="1050" spans="1:320" s="34" customFormat="1" ht="15" customHeight="1" x14ac:dyDescent="0.25">
      <c r="A1050" s="45">
        <v>206544041</v>
      </c>
      <c r="B1050" s="45" t="s">
        <v>7531</v>
      </c>
      <c r="C1050" s="46">
        <v>45292</v>
      </c>
      <c r="D1050" s="46">
        <v>45657</v>
      </c>
      <c r="E1050" s="47">
        <v>366</v>
      </c>
      <c r="F1050" s="45" t="s">
        <v>883</v>
      </c>
      <c r="G1050" s="45" t="s">
        <v>884</v>
      </c>
      <c r="H1050" s="45" t="s">
        <v>7460</v>
      </c>
      <c r="I1050" s="45" t="s">
        <v>886</v>
      </c>
      <c r="J1050" s="45" t="s">
        <v>887</v>
      </c>
      <c r="K1050" s="45" t="s">
        <v>988</v>
      </c>
      <c r="L1050" s="45" t="s">
        <v>7483</v>
      </c>
      <c r="M1050" s="45" t="s">
        <v>7532</v>
      </c>
      <c r="N1050" s="45" t="s">
        <v>7533</v>
      </c>
      <c r="O1050" s="45" t="s">
        <v>7486</v>
      </c>
      <c r="P1050" s="45" t="s">
        <v>7487</v>
      </c>
      <c r="Q1050" s="45" t="s">
        <v>7534</v>
      </c>
      <c r="R1050" t="s">
        <v>2612</v>
      </c>
      <c r="S1050" s="45" t="s">
        <v>893</v>
      </c>
      <c r="T1050"/>
      <c r="U1050" s="47">
        <v>99</v>
      </c>
      <c r="V1050" s="47">
        <v>99</v>
      </c>
      <c r="W1050" s="47" t="s">
        <v>894</v>
      </c>
      <c r="X1050" s="47">
        <v>36234</v>
      </c>
      <c r="Y1050" s="47">
        <v>33203</v>
      </c>
      <c r="Z1050" s="48">
        <v>216.38</v>
      </c>
      <c r="AA1050" s="44">
        <v>152</v>
      </c>
      <c r="AB1050" s="44">
        <v>143</v>
      </c>
      <c r="AC1050" s="44">
        <v>3760</v>
      </c>
      <c r="AD1050" s="44"/>
      <c r="AE1050" s="44">
        <v>144</v>
      </c>
      <c r="AF1050" s="44">
        <v>24299</v>
      </c>
      <c r="AG1050" s="44"/>
      <c r="AH1050" s="47">
        <v>1489</v>
      </c>
      <c r="AI1050" s="47">
        <v>513</v>
      </c>
      <c r="AJ1050">
        <v>2998</v>
      </c>
      <c r="AK1050" t="s">
        <v>895</v>
      </c>
      <c r="AL1050">
        <v>33203</v>
      </c>
      <c r="AM1050"/>
      <c r="AN1050"/>
      <c r="AO1050"/>
      <c r="AP1050"/>
      <c r="AQ1050"/>
      <c r="AR1050" s="44"/>
      <c r="AS1050" s="44"/>
      <c r="AT1050" s="44"/>
      <c r="AU1050" s="44">
        <v>11621385</v>
      </c>
      <c r="AV1050" s="44">
        <v>10571622</v>
      </c>
      <c r="AW1050" s="44">
        <v>5858060</v>
      </c>
      <c r="AX1050" s="44">
        <v>132104</v>
      </c>
      <c r="AY1050" s="44">
        <v>16467051</v>
      </c>
      <c r="AZ1050" s="21">
        <v>13379047</v>
      </c>
      <c r="BA1050" s="21">
        <v>3088004</v>
      </c>
      <c r="BB1050" s="44"/>
      <c r="BC1050" s="44"/>
      <c r="BD1050" s="44"/>
      <c r="BE1050" s="44">
        <v>3088004</v>
      </c>
      <c r="BF1050" s="44">
        <v>698375</v>
      </c>
      <c r="BG1050" s="44"/>
      <c r="BH1050" s="44">
        <v>4381158</v>
      </c>
      <c r="BI1050" s="21">
        <v>5920547</v>
      </c>
      <c r="BJ1050" s="21"/>
      <c r="BK1050" s="21">
        <v>527078</v>
      </c>
      <c r="BL1050" s="21">
        <v>36512</v>
      </c>
      <c r="BM1050" s="21">
        <v>57715</v>
      </c>
      <c r="BN1050" s="21">
        <v>11621385</v>
      </c>
      <c r="BO1050" s="21"/>
      <c r="BP1050" s="21"/>
      <c r="BQ1050" s="44"/>
      <c r="BR1050" s="21"/>
      <c r="BS1050" s="44"/>
      <c r="BT1050" s="21"/>
      <c r="BU1050" s="44"/>
      <c r="BV1050" s="21"/>
      <c r="BW1050" s="44">
        <v>9336875</v>
      </c>
      <c r="BX1050" s="21"/>
      <c r="BY1050" s="21"/>
      <c r="BZ1050" s="21"/>
      <c r="CA1050" s="44">
        <v>730</v>
      </c>
      <c r="CB1050" s="44"/>
      <c r="CC1050" s="44">
        <v>152782</v>
      </c>
      <c r="CD1050" s="44"/>
      <c r="CE1050" s="44">
        <v>22485</v>
      </c>
      <c r="CF1050" s="44"/>
      <c r="CG1050" s="44">
        <v>920531</v>
      </c>
      <c r="CH1050" s="44"/>
      <c r="CI1050" s="21">
        <v>-5446</v>
      </c>
      <c r="CJ1050" s="44"/>
      <c r="CK1050" s="21">
        <v>143665</v>
      </c>
      <c r="CL1050" s="44"/>
      <c r="CM1050" s="44">
        <v>519135</v>
      </c>
      <c r="CN1050" s="44">
        <v>0</v>
      </c>
      <c r="CO1050" s="44">
        <v>1610615</v>
      </c>
      <c r="CP1050" s="44">
        <v>5071526</v>
      </c>
      <c r="CQ1050" s="21">
        <v>1841199</v>
      </c>
      <c r="CR1050" s="44">
        <v>44500</v>
      </c>
      <c r="CS1050" s="44">
        <v>1267974</v>
      </c>
      <c r="CT1050" s="44">
        <v>46769</v>
      </c>
      <c r="CU1050" s="44"/>
      <c r="CV1050" s="44">
        <v>169904</v>
      </c>
      <c r="CW1050" s="21"/>
      <c r="CX1050" s="21"/>
      <c r="CY1050" s="21"/>
      <c r="CZ1050" s="21"/>
      <c r="DA1050" s="21"/>
      <c r="DB1050" s="21"/>
      <c r="DC1050" s="21"/>
      <c r="DD1050" s="21"/>
      <c r="DE1050" s="44"/>
      <c r="DF1050" s="21"/>
      <c r="DG1050" s="44"/>
      <c r="DH1050" s="21"/>
      <c r="DI1050" s="44"/>
      <c r="DJ1050" s="44"/>
      <c r="DK1050" s="44"/>
      <c r="DL1050" s="44"/>
      <c r="DM1050" s="21"/>
      <c r="DN1050" s="44"/>
      <c r="DO1050" s="44"/>
      <c r="DP1050" s="44"/>
      <c r="DQ1050" s="44"/>
      <c r="DR1050" s="44"/>
      <c r="DS1050" s="44"/>
      <c r="DT1050" s="44"/>
      <c r="DU1050" s="44"/>
      <c r="DV1050" s="44"/>
      <c r="DW1050" s="44"/>
      <c r="DX1050" s="44"/>
      <c r="DY1050" s="44">
        <v>-1212</v>
      </c>
      <c r="DZ1050" s="44"/>
      <c r="EA1050" s="44"/>
      <c r="EB1050" s="21"/>
      <c r="EC1050" s="44">
        <v>4139043</v>
      </c>
      <c r="ED1050" s="44"/>
      <c r="EE1050" s="21"/>
      <c r="EF1050" s="44"/>
      <c r="EG1050" s="21">
        <v>29568</v>
      </c>
      <c r="EH1050" s="44"/>
      <c r="EI1050" s="21">
        <v>1181827</v>
      </c>
      <c r="EJ1050" s="44"/>
      <c r="EK1050" s="44"/>
      <c r="EL1050" s="21"/>
      <c r="EM1050" s="44">
        <v>227254</v>
      </c>
      <c r="EN1050" s="44"/>
      <c r="EO1050" s="44">
        <v>281580</v>
      </c>
      <c r="EP1050" s="21"/>
      <c r="EQ1050" s="21"/>
      <c r="ER1050" s="21"/>
      <c r="ES1050" s="21"/>
      <c r="ET1050" s="44"/>
      <c r="EU1050" s="21"/>
      <c r="EV1050" s="44"/>
      <c r="EW1050" s="21"/>
      <c r="EX1050" s="44"/>
      <c r="EY1050" s="44"/>
      <c r="EZ1050" s="21"/>
      <c r="FA1050" s="21"/>
      <c r="FB1050" s="44"/>
      <c r="FC1050" s="44"/>
      <c r="FD1050" s="21"/>
      <c r="FE1050" s="112"/>
      <c r="FF1050" s="44"/>
      <c r="FG1050" s="44">
        <v>6444414</v>
      </c>
      <c r="FH1050" s="44">
        <v>4873876</v>
      </c>
      <c r="FI1050" s="44">
        <v>2060757</v>
      </c>
      <c r="FJ1050" s="44">
        <v>218488</v>
      </c>
      <c r="FK1050" s="44">
        <v>6258192</v>
      </c>
      <c r="FL1050" s="44"/>
      <c r="FM1050" s="44"/>
      <c r="FN1050" s="44"/>
      <c r="FO1050" s="44"/>
      <c r="FP1050" s="44"/>
      <c r="FQ1050" s="44"/>
      <c r="FR1050" s="44"/>
      <c r="FS1050" s="44"/>
      <c r="FT1050" s="44"/>
      <c r="FU1050" s="44"/>
      <c r="FV1050" s="21">
        <v>432350</v>
      </c>
      <c r="FW1050" s="44"/>
      <c r="FX1050" s="44"/>
      <c r="FY1050" s="44">
        <v>3392036</v>
      </c>
      <c r="FZ1050" s="44">
        <v>94508</v>
      </c>
      <c r="GA1050" s="44">
        <v>123121</v>
      </c>
      <c r="GB1050" s="44"/>
      <c r="GC1050" s="44">
        <v>4762</v>
      </c>
      <c r="GD1050" s="44">
        <v>459259</v>
      </c>
      <c r="GE1050" s="44">
        <v>296684</v>
      </c>
      <c r="GF1050" s="44">
        <v>206300</v>
      </c>
      <c r="GG1050" s="44">
        <v>950178</v>
      </c>
      <c r="GH1050" s="44">
        <v>181657</v>
      </c>
      <c r="GI1050" s="44">
        <v>214005</v>
      </c>
      <c r="GJ1050" s="44">
        <v>10145</v>
      </c>
      <c r="GK1050" s="44">
        <v>755850</v>
      </c>
      <c r="GL1050" s="44"/>
      <c r="GM1050" s="44"/>
      <c r="GN1050" s="44"/>
      <c r="GO1050" s="44"/>
      <c r="GP1050" s="44"/>
      <c r="GQ1050" s="44"/>
      <c r="GR1050" s="44"/>
      <c r="GS1050" s="44">
        <v>4025081</v>
      </c>
      <c r="GT1050" s="44"/>
      <c r="GU1050" s="21">
        <v>96557</v>
      </c>
      <c r="GV1050" s="44"/>
      <c r="GW1050" s="44">
        <v>-22086</v>
      </c>
      <c r="GX1050" s="44">
        <v>212971</v>
      </c>
      <c r="GY1050" s="44">
        <v>4312523</v>
      </c>
      <c r="GZ1050" s="44">
        <v>3546553</v>
      </c>
      <c r="HA1050" s="44"/>
      <c r="HB1050" s="44">
        <v>-134430</v>
      </c>
      <c r="HC1050" s="44">
        <v>900400</v>
      </c>
      <c r="HD1050" s="44">
        <v>4312523</v>
      </c>
      <c r="HE1050" s="21"/>
      <c r="HF1050" s="21"/>
      <c r="HG1050" s="21"/>
      <c r="HH1050" s="21"/>
      <c r="HI1050" s="21">
        <v>0</v>
      </c>
      <c r="HJ1050" s="44"/>
      <c r="HK1050" s="21">
        <v>29917</v>
      </c>
      <c r="HL1050" s="21">
        <v>100723</v>
      </c>
      <c r="HM1050" s="21">
        <v>130640</v>
      </c>
      <c r="HN1050" s="21">
        <v>-34083</v>
      </c>
      <c r="HO1050" s="21"/>
      <c r="HP1050" s="44"/>
      <c r="HQ1050" s="47"/>
      <c r="HR1050" s="47">
        <v>-134430</v>
      </c>
      <c r="HS1050" s="47"/>
      <c r="HT1050" s="47" t="s">
        <v>1893</v>
      </c>
      <c r="HU1050" s="47">
        <v>70931.06</v>
      </c>
      <c r="HV1050" s="47">
        <v>1867</v>
      </c>
      <c r="HW1050" s="47">
        <v>0</v>
      </c>
      <c r="HX1050" s="47">
        <v>6933</v>
      </c>
      <c r="HY1050" s="47">
        <v>4557</v>
      </c>
      <c r="HZ1050" s="47">
        <v>100371</v>
      </c>
      <c r="IA1050" s="47">
        <v>0</v>
      </c>
      <c r="IB1050" s="47">
        <v>0</v>
      </c>
      <c r="IC1050" s="47">
        <v>1607</v>
      </c>
      <c r="ID1050"/>
      <c r="IE1050" s="47">
        <v>2769</v>
      </c>
      <c r="IF1050">
        <v>10940</v>
      </c>
      <c r="IG1050" s="47">
        <v>5900</v>
      </c>
      <c r="IH1050" s="47">
        <v>23262</v>
      </c>
      <c r="II1050">
        <v>6485</v>
      </c>
      <c r="IJ1050">
        <v>5640</v>
      </c>
      <c r="IK1050"/>
      <c r="IL1050">
        <v>6684</v>
      </c>
      <c r="IM1050">
        <v>177015</v>
      </c>
      <c r="IN1050">
        <v>0</v>
      </c>
      <c r="IO1050">
        <v>0</v>
      </c>
      <c r="IP1050">
        <v>0</v>
      </c>
      <c r="IQ1050">
        <v>0</v>
      </c>
      <c r="IR1050">
        <v>0</v>
      </c>
      <c r="IS1050">
        <v>0</v>
      </c>
      <c r="IT1050">
        <v>0</v>
      </c>
      <c r="IU1050">
        <v>189244</v>
      </c>
      <c r="IV1050">
        <v>0</v>
      </c>
      <c r="IW1050">
        <v>596505</v>
      </c>
      <c r="IX1050">
        <v>1221573</v>
      </c>
      <c r="IY1050">
        <v>2010815</v>
      </c>
      <c r="IZ1050">
        <v>0</v>
      </c>
      <c r="JA1050">
        <v>0</v>
      </c>
      <c r="JB1050">
        <v>522029</v>
      </c>
      <c r="JC1050"/>
      <c r="JD1050">
        <v>71989</v>
      </c>
      <c r="JE1050">
        <v>208283</v>
      </c>
      <c r="JF1050">
        <v>126480</v>
      </c>
      <c r="JG1050">
        <v>451967</v>
      </c>
      <c r="JH1050">
        <v>133802</v>
      </c>
      <c r="JI1050">
        <v>156227</v>
      </c>
      <c r="JJ1050"/>
      <c r="JK1050">
        <v>677249</v>
      </c>
      <c r="JL1050">
        <v>6366163</v>
      </c>
      <c r="JM1050">
        <v>0</v>
      </c>
      <c r="JN1050">
        <v>0</v>
      </c>
      <c r="JO1050">
        <v>0</v>
      </c>
      <c r="JP1050">
        <v>0</v>
      </c>
      <c r="JQ1050">
        <v>0</v>
      </c>
      <c r="JR1050">
        <v>0</v>
      </c>
      <c r="JS1050">
        <v>0</v>
      </c>
      <c r="JT1050"/>
      <c r="JU1050"/>
      <c r="JV1050"/>
      <c r="JW1050"/>
      <c r="JX1050"/>
      <c r="JY1050"/>
      <c r="JZ1050"/>
      <c r="KA1050"/>
      <c r="KB1050"/>
      <c r="KC1050"/>
      <c r="KD1050"/>
      <c r="KE1050"/>
      <c r="KF1050">
        <v>145</v>
      </c>
      <c r="KG1050">
        <v>235</v>
      </c>
      <c r="KH1050">
        <v>88</v>
      </c>
      <c r="KI1050">
        <v>98</v>
      </c>
      <c r="KJ1050">
        <v>168</v>
      </c>
      <c r="KK1050">
        <v>59</v>
      </c>
      <c r="KL1050">
        <v>63</v>
      </c>
      <c r="KM1050">
        <v>100</v>
      </c>
      <c r="KN1050">
        <v>42</v>
      </c>
      <c r="KO1050">
        <v>1</v>
      </c>
      <c r="KP1050">
        <v>0</v>
      </c>
      <c r="KQ1050">
        <v>0</v>
      </c>
      <c r="KR1050">
        <v>0</v>
      </c>
      <c r="KS1050">
        <v>1</v>
      </c>
      <c r="KT1050">
        <v>0</v>
      </c>
      <c r="KU1050">
        <v>1</v>
      </c>
      <c r="KV1050">
        <v>0</v>
      </c>
      <c r="KW1050">
        <v>0</v>
      </c>
      <c r="KX1050">
        <v>0</v>
      </c>
      <c r="KY1050">
        <v>0</v>
      </c>
      <c r="KZ1050">
        <v>0</v>
      </c>
      <c r="LA1050">
        <v>0</v>
      </c>
      <c r="LB1050">
        <v>0</v>
      </c>
      <c r="LC1050">
        <v>0</v>
      </c>
      <c r="LD1050">
        <v>1</v>
      </c>
      <c r="LE1050">
        <v>0</v>
      </c>
      <c r="LF1050">
        <v>0</v>
      </c>
      <c r="LG1050">
        <v>0</v>
      </c>
      <c r="LH1050">
        <v>0</v>
      </c>
    </row>
    <row r="1051" spans="1:320" s="34" customFormat="1" ht="15" customHeight="1" x14ac:dyDescent="0.25">
      <c r="A1051" s="45">
        <v>206544043</v>
      </c>
      <c r="B1051" s="45" t="s">
        <v>7535</v>
      </c>
      <c r="C1051" s="46">
        <v>45292</v>
      </c>
      <c r="D1051" s="46">
        <v>45657</v>
      </c>
      <c r="E1051" s="47">
        <v>366</v>
      </c>
      <c r="F1051" s="45" t="s">
        <v>883</v>
      </c>
      <c r="G1051" s="45" t="s">
        <v>884</v>
      </c>
      <c r="H1051" s="45" t="s">
        <v>7460</v>
      </c>
      <c r="I1051" s="45" t="s">
        <v>886</v>
      </c>
      <c r="J1051" s="45" t="s">
        <v>887</v>
      </c>
      <c r="K1051" s="45" t="s">
        <v>988</v>
      </c>
      <c r="L1051" s="45" t="s">
        <v>7483</v>
      </c>
      <c r="M1051" s="45" t="s">
        <v>7536</v>
      </c>
      <c r="N1051" s="45" t="s">
        <v>7537</v>
      </c>
      <c r="O1051" s="45" t="s">
        <v>7538</v>
      </c>
      <c r="P1051" s="45" t="s">
        <v>7539</v>
      </c>
      <c r="Q1051" s="45" t="s">
        <v>7540</v>
      </c>
      <c r="R1051" t="s">
        <v>7541</v>
      </c>
      <c r="S1051" s="45" t="s">
        <v>893</v>
      </c>
      <c r="T1051"/>
      <c r="U1051" s="47">
        <v>99</v>
      </c>
      <c r="V1051" s="47">
        <v>99</v>
      </c>
      <c r="W1051" s="47" t="s">
        <v>894</v>
      </c>
      <c r="X1051" s="47">
        <v>36234</v>
      </c>
      <c r="Y1051" s="47">
        <v>33999</v>
      </c>
      <c r="Z1051" s="48">
        <v>220.14</v>
      </c>
      <c r="AA1051" s="44">
        <v>172</v>
      </c>
      <c r="AB1051" s="44">
        <v>159</v>
      </c>
      <c r="AC1051" s="44">
        <v>5283</v>
      </c>
      <c r="AD1051" s="44">
        <v>1202</v>
      </c>
      <c r="AE1051" s="44">
        <v>1713</v>
      </c>
      <c r="AF1051" s="44">
        <v>22106</v>
      </c>
      <c r="AG1051" s="44"/>
      <c r="AH1051" s="47"/>
      <c r="AI1051" s="47">
        <v>1451</v>
      </c>
      <c r="AJ1051">
        <v>2244</v>
      </c>
      <c r="AK1051" t="s">
        <v>895</v>
      </c>
      <c r="AL1051">
        <v>33999</v>
      </c>
      <c r="AM1051"/>
      <c r="AN1051"/>
      <c r="AO1051"/>
      <c r="AP1051"/>
      <c r="AQ1051"/>
      <c r="AR1051" s="44"/>
      <c r="AS1051" s="44"/>
      <c r="AT1051" s="44"/>
      <c r="AU1051" s="44">
        <v>15154790</v>
      </c>
      <c r="AV1051" s="44">
        <v>3506860</v>
      </c>
      <c r="AW1051" s="44">
        <v>6870223</v>
      </c>
      <c r="AX1051" s="44">
        <v>18850</v>
      </c>
      <c r="AY1051" s="44">
        <v>11810277</v>
      </c>
      <c r="AZ1051" s="21">
        <v>11401566</v>
      </c>
      <c r="BA1051" s="21">
        <v>408711</v>
      </c>
      <c r="BB1051" s="44"/>
      <c r="BC1051" s="44"/>
      <c r="BD1051" s="44"/>
      <c r="BE1051" s="44">
        <v>408711</v>
      </c>
      <c r="BF1051" s="44">
        <v>6603750</v>
      </c>
      <c r="BG1051" s="44">
        <v>1502500</v>
      </c>
      <c r="BH1051" s="44">
        <v>440655</v>
      </c>
      <c r="BI1051" s="21">
        <v>5670590</v>
      </c>
      <c r="BJ1051" s="21"/>
      <c r="BK1051" s="21"/>
      <c r="BL1051" s="21">
        <v>369845</v>
      </c>
      <c r="BM1051" s="21">
        <v>567450</v>
      </c>
      <c r="BN1051" s="21">
        <v>15154790</v>
      </c>
      <c r="BO1051" s="21"/>
      <c r="BP1051" s="21"/>
      <c r="BQ1051" s="44"/>
      <c r="BR1051" s="21"/>
      <c r="BS1051" s="44"/>
      <c r="BT1051" s="21"/>
      <c r="BU1051" s="44"/>
      <c r="BV1051" s="21"/>
      <c r="BW1051" s="44">
        <v>2838032</v>
      </c>
      <c r="BX1051" s="21"/>
      <c r="BY1051" s="21">
        <v>587854</v>
      </c>
      <c r="BZ1051" s="21"/>
      <c r="CA1051" s="44">
        <v>5025</v>
      </c>
      <c r="CB1051" s="44"/>
      <c r="CC1051" s="44">
        <v>74727</v>
      </c>
      <c r="CD1051" s="44"/>
      <c r="CE1051" s="44"/>
      <c r="CF1051" s="44"/>
      <c r="CG1051" s="44"/>
      <c r="CH1051" s="44"/>
      <c r="CI1051" s="21">
        <v>1222</v>
      </c>
      <c r="CJ1051" s="44"/>
      <c r="CK1051" s="21"/>
      <c r="CL1051" s="44"/>
      <c r="CM1051" s="44">
        <v>124</v>
      </c>
      <c r="CN1051" s="44">
        <v>14307</v>
      </c>
      <c r="CO1051" s="44">
        <v>1614400</v>
      </c>
      <c r="CP1051" s="44">
        <v>645</v>
      </c>
      <c r="CQ1051" s="21">
        <v>1258425</v>
      </c>
      <c r="CR1051" s="44">
        <v>202200</v>
      </c>
      <c r="CS1051" s="44">
        <v>343961</v>
      </c>
      <c r="CT1051" s="44">
        <v>36142</v>
      </c>
      <c r="CU1051" s="44"/>
      <c r="CV1051" s="44">
        <v>36656</v>
      </c>
      <c r="CW1051" s="21"/>
      <c r="CX1051" s="21"/>
      <c r="CY1051" s="21"/>
      <c r="CZ1051" s="21"/>
      <c r="DA1051" s="21"/>
      <c r="DB1051" s="21"/>
      <c r="DC1051" s="21"/>
      <c r="DD1051" s="21"/>
      <c r="DE1051" s="44"/>
      <c r="DF1051" s="21"/>
      <c r="DG1051" s="44"/>
      <c r="DH1051" s="21"/>
      <c r="DI1051" s="44"/>
      <c r="DJ1051" s="44"/>
      <c r="DK1051" s="44"/>
      <c r="DL1051" s="44"/>
      <c r="DM1051" s="21"/>
      <c r="DN1051" s="44"/>
      <c r="DO1051" s="44"/>
      <c r="DP1051" s="44"/>
      <c r="DQ1051" s="44"/>
      <c r="DR1051" s="44"/>
      <c r="DS1051" s="44"/>
      <c r="DT1051" s="44"/>
      <c r="DU1051" s="44"/>
      <c r="DV1051" s="44"/>
      <c r="DW1051" s="44"/>
      <c r="DX1051" s="44"/>
      <c r="DY1051" s="44"/>
      <c r="DZ1051" s="44"/>
      <c r="EA1051" s="44"/>
      <c r="EB1051" s="21"/>
      <c r="EC1051" s="44">
        <v>5119214</v>
      </c>
      <c r="ED1051" s="44"/>
      <c r="EE1051" s="21">
        <v>1089749</v>
      </c>
      <c r="EF1051" s="44"/>
      <c r="EG1051" s="21">
        <v>104654</v>
      </c>
      <c r="EH1051" s="44"/>
      <c r="EI1051" s="21">
        <v>525315</v>
      </c>
      <c r="EJ1051" s="44"/>
      <c r="EK1051" s="44"/>
      <c r="EL1051" s="21"/>
      <c r="EM1051" s="44"/>
      <c r="EN1051" s="44"/>
      <c r="EO1051" s="44">
        <v>31291</v>
      </c>
      <c r="EP1051" s="21"/>
      <c r="EQ1051" s="21"/>
      <c r="ER1051" s="21"/>
      <c r="ES1051" s="21"/>
      <c r="ET1051" s="44"/>
      <c r="EU1051" s="21"/>
      <c r="EV1051" s="44"/>
      <c r="EW1051" s="21"/>
      <c r="EX1051" s="44"/>
      <c r="EY1051" s="44"/>
      <c r="EZ1051" s="21"/>
      <c r="FA1051" s="21"/>
      <c r="FB1051" s="44"/>
      <c r="FC1051" s="44"/>
      <c r="FD1051" s="21"/>
      <c r="FE1051" s="112"/>
      <c r="FF1051" s="44"/>
      <c r="FG1051" s="44">
        <v>5390380</v>
      </c>
      <c r="FH1051" s="44">
        <v>1354612</v>
      </c>
      <c r="FI1051" s="44">
        <v>4656574</v>
      </c>
      <c r="FJ1051" s="44">
        <v>134374</v>
      </c>
      <c r="FK1051" s="44">
        <v>3884131</v>
      </c>
      <c r="FL1051" s="44"/>
      <c r="FM1051" s="44"/>
      <c r="FN1051" s="44"/>
      <c r="FO1051" s="44"/>
      <c r="FP1051" s="44"/>
      <c r="FQ1051" s="44"/>
      <c r="FR1051" s="44"/>
      <c r="FS1051" s="44"/>
      <c r="FT1051" s="44">
        <v>6868</v>
      </c>
      <c r="FU1051" s="44">
        <v>5723</v>
      </c>
      <c r="FV1051" s="21">
        <v>362377</v>
      </c>
      <c r="FW1051" s="44">
        <v>203091</v>
      </c>
      <c r="FX1051" s="44">
        <v>454052</v>
      </c>
      <c r="FY1051" s="44">
        <v>53750</v>
      </c>
      <c r="FZ1051" s="44">
        <v>128485</v>
      </c>
      <c r="GA1051" s="44">
        <v>16232</v>
      </c>
      <c r="GB1051" s="44"/>
      <c r="GC1051" s="44">
        <v>24008</v>
      </c>
      <c r="GD1051" s="44">
        <v>338866</v>
      </c>
      <c r="GE1051" s="44">
        <v>368895</v>
      </c>
      <c r="GF1051" s="44">
        <v>118432</v>
      </c>
      <c r="GG1051" s="44">
        <v>920261</v>
      </c>
      <c r="GH1051" s="44">
        <v>69312</v>
      </c>
      <c r="GI1051" s="44">
        <v>143963</v>
      </c>
      <c r="GJ1051" s="44">
        <v>109681</v>
      </c>
      <c r="GK1051" s="44">
        <v>3137763</v>
      </c>
      <c r="GL1051" s="44">
        <v>71303</v>
      </c>
      <c r="GM1051" s="44">
        <v>708059</v>
      </c>
      <c r="GN1051" s="44">
        <v>69764</v>
      </c>
      <c r="GO1051" s="44">
        <v>32483</v>
      </c>
      <c r="GP1051" s="44"/>
      <c r="GQ1051" s="44">
        <v>13493</v>
      </c>
      <c r="GR1051" s="44">
        <v>160574</v>
      </c>
      <c r="GS1051" s="44">
        <v>11941384</v>
      </c>
      <c r="GT1051" s="44"/>
      <c r="GU1051" s="21">
        <v>411659</v>
      </c>
      <c r="GV1051" s="44">
        <v>37018</v>
      </c>
      <c r="GW1051" s="44">
        <v>132813</v>
      </c>
      <c r="GX1051" s="44"/>
      <c r="GY1051" s="44">
        <v>12522874</v>
      </c>
      <c r="GZ1051" s="44">
        <v>2495782</v>
      </c>
      <c r="HA1051" s="44"/>
      <c r="HB1051" s="44"/>
      <c r="HC1051" s="44">
        <v>10027092</v>
      </c>
      <c r="HD1051" s="44">
        <v>12522874</v>
      </c>
      <c r="HE1051" s="21">
        <v>11126939</v>
      </c>
      <c r="HF1051" s="21"/>
      <c r="HG1051" s="21"/>
      <c r="HH1051" s="21"/>
      <c r="HI1051" s="21">
        <v>15246</v>
      </c>
      <c r="HJ1051" s="44"/>
      <c r="HK1051" s="21">
        <v>505243</v>
      </c>
      <c r="HL1051" s="21">
        <v>275037</v>
      </c>
      <c r="HM1051" s="21">
        <v>795526</v>
      </c>
      <c r="HN1051" s="21">
        <v>-383867</v>
      </c>
      <c r="HO1051" s="21"/>
      <c r="HP1051" s="44"/>
      <c r="HQ1051" s="47"/>
      <c r="HR1051" s="47"/>
      <c r="HS1051" s="47"/>
      <c r="HT1051" s="47" t="s">
        <v>1759</v>
      </c>
      <c r="HU1051" s="47">
        <v>0</v>
      </c>
      <c r="HV1051" s="47">
        <v>2030</v>
      </c>
      <c r="HW1051" s="47">
        <v>0</v>
      </c>
      <c r="HX1051" s="47">
        <v>3694</v>
      </c>
      <c r="HY1051" s="47">
        <v>30677</v>
      </c>
      <c r="HZ1051" s="47">
        <v>85460</v>
      </c>
      <c r="IA1051" s="47">
        <v>0</v>
      </c>
      <c r="IB1051" s="47">
        <v>0</v>
      </c>
      <c r="IC1051" s="47">
        <v>0</v>
      </c>
      <c r="ID1051">
        <v>13737</v>
      </c>
      <c r="IE1051" s="47">
        <v>2591</v>
      </c>
      <c r="IF1051">
        <v>15204</v>
      </c>
      <c r="IG1051" s="47">
        <v>5198</v>
      </c>
      <c r="IH1051" s="47">
        <v>21625</v>
      </c>
      <c r="II1051">
        <v>1757</v>
      </c>
      <c r="IJ1051">
        <v>5496</v>
      </c>
      <c r="IK1051">
        <v>1990</v>
      </c>
      <c r="IL1051">
        <v>15012</v>
      </c>
      <c r="IM1051">
        <v>204471</v>
      </c>
      <c r="IN1051">
        <v>0</v>
      </c>
      <c r="IO1051">
        <v>0</v>
      </c>
      <c r="IP1051">
        <v>0</v>
      </c>
      <c r="IQ1051">
        <v>0</v>
      </c>
      <c r="IR1051">
        <v>0</v>
      </c>
      <c r="IS1051">
        <v>0</v>
      </c>
      <c r="IT1051">
        <v>0</v>
      </c>
      <c r="IU1051">
        <v>122317</v>
      </c>
      <c r="IV1051">
        <v>0</v>
      </c>
      <c r="IW1051">
        <v>148685</v>
      </c>
      <c r="IX1051">
        <v>981188</v>
      </c>
      <c r="IY1051">
        <v>1634000</v>
      </c>
      <c r="IZ1051">
        <v>0</v>
      </c>
      <c r="JA1051">
        <v>0</v>
      </c>
      <c r="JB1051">
        <v>0</v>
      </c>
      <c r="JC1051">
        <v>670670</v>
      </c>
      <c r="JD1051">
        <v>59479</v>
      </c>
      <c r="JE1051">
        <v>260035</v>
      </c>
      <c r="JF1051">
        <v>86219</v>
      </c>
      <c r="JG1051">
        <v>421387</v>
      </c>
      <c r="JH1051">
        <v>45522</v>
      </c>
      <c r="JI1051">
        <v>99033</v>
      </c>
      <c r="JJ1051">
        <v>70965</v>
      </c>
      <c r="JK1051">
        <v>790880</v>
      </c>
      <c r="JL1051">
        <v>5390380</v>
      </c>
      <c r="JM1051">
        <v>0</v>
      </c>
      <c r="JN1051">
        <v>0</v>
      </c>
      <c r="JO1051">
        <v>0</v>
      </c>
      <c r="JP1051">
        <v>0</v>
      </c>
      <c r="JQ1051">
        <v>0</v>
      </c>
      <c r="JR1051">
        <v>0</v>
      </c>
      <c r="JS1051">
        <v>0</v>
      </c>
      <c r="JT1051"/>
      <c r="JU1051"/>
      <c r="JV1051"/>
      <c r="JW1051"/>
      <c r="JX1051"/>
      <c r="JY1051">
        <v>13737</v>
      </c>
      <c r="JZ1051"/>
      <c r="KA1051"/>
      <c r="KB1051"/>
      <c r="KC1051"/>
      <c r="KD1051"/>
      <c r="KE1051">
        <v>670670</v>
      </c>
      <c r="KF1051">
        <v>123</v>
      </c>
      <c r="KG1051">
        <v>188</v>
      </c>
      <c r="KH1051">
        <v>85</v>
      </c>
      <c r="KI1051">
        <v>81</v>
      </c>
      <c r="KJ1051">
        <v>132</v>
      </c>
      <c r="KK1051">
        <v>50</v>
      </c>
      <c r="KL1051">
        <v>53</v>
      </c>
      <c r="KM1051">
        <v>86</v>
      </c>
      <c r="KN1051">
        <v>31</v>
      </c>
      <c r="KO1051">
        <v>1</v>
      </c>
      <c r="KP1051">
        <v>0</v>
      </c>
      <c r="KQ1051">
        <v>0</v>
      </c>
      <c r="KR1051">
        <v>0</v>
      </c>
      <c r="KS1051">
        <v>1</v>
      </c>
      <c r="KT1051">
        <v>0</v>
      </c>
      <c r="KU1051">
        <v>1</v>
      </c>
      <c r="KV1051">
        <v>0</v>
      </c>
      <c r="KW1051">
        <v>0</v>
      </c>
      <c r="KX1051">
        <v>0</v>
      </c>
      <c r="KY1051">
        <v>0</v>
      </c>
      <c r="KZ1051">
        <v>0</v>
      </c>
      <c r="LA1051">
        <v>0</v>
      </c>
      <c r="LB1051">
        <v>0</v>
      </c>
      <c r="LC1051">
        <v>0</v>
      </c>
      <c r="LD1051">
        <v>1</v>
      </c>
      <c r="LE1051">
        <v>0</v>
      </c>
      <c r="LF1051">
        <v>0</v>
      </c>
      <c r="LG1051">
        <v>0</v>
      </c>
      <c r="LH1051">
        <v>0</v>
      </c>
    </row>
    <row r="1052" spans="1:320" s="34" customFormat="1" ht="15" customHeight="1" x14ac:dyDescent="0.25">
      <c r="A1052" s="45">
        <v>206544081</v>
      </c>
      <c r="B1052" s="45" t="s">
        <v>7542</v>
      </c>
      <c r="C1052" s="46">
        <v>45292</v>
      </c>
      <c r="D1052" s="46">
        <v>45657</v>
      </c>
      <c r="E1052" s="47">
        <v>366</v>
      </c>
      <c r="F1052" s="45" t="s">
        <v>883</v>
      </c>
      <c r="G1052" s="45" t="s">
        <v>884</v>
      </c>
      <c r="H1052" s="45" t="s">
        <v>7460</v>
      </c>
      <c r="I1052" s="45" t="s">
        <v>886</v>
      </c>
      <c r="J1052" s="45" t="s">
        <v>887</v>
      </c>
      <c r="K1052" s="45" t="s">
        <v>988</v>
      </c>
      <c r="L1052" s="45" t="s">
        <v>7461</v>
      </c>
      <c r="M1052" s="45" t="s">
        <v>7543</v>
      </c>
      <c r="N1052" s="45" t="s">
        <v>7544</v>
      </c>
      <c r="O1052" s="45" t="s">
        <v>7493</v>
      </c>
      <c r="P1052" s="45" t="s">
        <v>7494</v>
      </c>
      <c r="Q1052" s="45" t="s">
        <v>7545</v>
      </c>
      <c r="R1052" t="s">
        <v>7546</v>
      </c>
      <c r="S1052" s="45" t="s">
        <v>893</v>
      </c>
      <c r="T1052"/>
      <c r="U1052" s="47">
        <v>99</v>
      </c>
      <c r="V1052" s="47">
        <v>99</v>
      </c>
      <c r="W1052" s="47" t="s">
        <v>894</v>
      </c>
      <c r="X1052" s="47">
        <v>36234</v>
      </c>
      <c r="Y1052" s="47">
        <v>33740</v>
      </c>
      <c r="Z1052" s="48">
        <v>219.88</v>
      </c>
      <c r="AA1052" s="44">
        <v>186</v>
      </c>
      <c r="AB1052" s="44">
        <v>188</v>
      </c>
      <c r="AC1052" s="44">
        <v>2489</v>
      </c>
      <c r="AD1052" s="44">
        <v>391</v>
      </c>
      <c r="AE1052" s="44">
        <v>22835</v>
      </c>
      <c r="AF1052" s="44">
        <v>33</v>
      </c>
      <c r="AG1052" s="44"/>
      <c r="AH1052" s="47">
        <v>1519</v>
      </c>
      <c r="AI1052" s="47">
        <v>633</v>
      </c>
      <c r="AJ1052">
        <v>5840</v>
      </c>
      <c r="AK1052" t="s">
        <v>895</v>
      </c>
      <c r="AL1052">
        <v>33740</v>
      </c>
      <c r="AM1052"/>
      <c r="AN1052"/>
      <c r="AO1052"/>
      <c r="AP1052"/>
      <c r="AQ1052"/>
      <c r="AR1052" s="44"/>
      <c r="AS1052" s="44"/>
      <c r="AT1052" s="44"/>
      <c r="AU1052" s="44">
        <v>11621385</v>
      </c>
      <c r="AV1052" s="44">
        <v>10571622</v>
      </c>
      <c r="AW1052" s="44">
        <v>5858060</v>
      </c>
      <c r="AX1052" s="44">
        <v>132104</v>
      </c>
      <c r="AY1052" s="44">
        <v>16467051</v>
      </c>
      <c r="AZ1052" s="21">
        <v>14593943</v>
      </c>
      <c r="BA1052" s="21">
        <v>1873108</v>
      </c>
      <c r="BB1052" s="44"/>
      <c r="BC1052" s="44"/>
      <c r="BD1052" s="44"/>
      <c r="BE1052" s="44">
        <v>1873108</v>
      </c>
      <c r="BF1052" s="44">
        <v>698375</v>
      </c>
      <c r="BG1052" s="44"/>
      <c r="BH1052" s="44">
        <v>4381158</v>
      </c>
      <c r="BI1052" s="21">
        <v>5920547</v>
      </c>
      <c r="BJ1052" s="21"/>
      <c r="BK1052" s="21">
        <v>527078</v>
      </c>
      <c r="BL1052" s="21">
        <v>36512</v>
      </c>
      <c r="BM1052" s="21">
        <v>57715</v>
      </c>
      <c r="BN1052" s="21">
        <v>11621385</v>
      </c>
      <c r="BO1052" s="21"/>
      <c r="BP1052" s="21"/>
      <c r="BQ1052" s="44"/>
      <c r="BR1052" s="21"/>
      <c r="BS1052" s="44"/>
      <c r="BT1052" s="21"/>
      <c r="BU1052" s="44"/>
      <c r="BV1052" s="21"/>
      <c r="BW1052" s="44">
        <v>9336875</v>
      </c>
      <c r="BX1052" s="21"/>
      <c r="BY1052" s="21"/>
      <c r="BZ1052" s="21"/>
      <c r="CA1052" s="44">
        <v>730</v>
      </c>
      <c r="CB1052" s="44"/>
      <c r="CC1052" s="44">
        <v>152782</v>
      </c>
      <c r="CD1052" s="44"/>
      <c r="CE1052" s="44">
        <v>22485</v>
      </c>
      <c r="CF1052" s="44"/>
      <c r="CG1052" s="44">
        <v>920531</v>
      </c>
      <c r="CH1052" s="44"/>
      <c r="CI1052" s="21">
        <v>-5446</v>
      </c>
      <c r="CJ1052" s="44"/>
      <c r="CK1052" s="21">
        <v>143665</v>
      </c>
      <c r="CL1052" s="44"/>
      <c r="CM1052" s="44">
        <v>519135</v>
      </c>
      <c r="CN1052" s="44">
        <v>0</v>
      </c>
      <c r="CO1052" s="44">
        <v>1610615</v>
      </c>
      <c r="CP1052" s="44">
        <v>5071526</v>
      </c>
      <c r="CQ1052" s="21">
        <v>1841199</v>
      </c>
      <c r="CR1052" s="44">
        <v>44500</v>
      </c>
      <c r="CS1052" s="44">
        <v>1267974</v>
      </c>
      <c r="CT1052" s="44">
        <v>46769</v>
      </c>
      <c r="CU1052" s="44"/>
      <c r="CV1052" s="44">
        <v>169904</v>
      </c>
      <c r="CW1052" s="21"/>
      <c r="CX1052" s="21"/>
      <c r="CY1052" s="21"/>
      <c r="CZ1052" s="21"/>
      <c r="DA1052" s="21"/>
      <c r="DB1052" s="21"/>
      <c r="DC1052" s="21"/>
      <c r="DD1052" s="21"/>
      <c r="DE1052" s="44"/>
      <c r="DF1052" s="21"/>
      <c r="DG1052" s="44"/>
      <c r="DH1052" s="21"/>
      <c r="DI1052" s="44"/>
      <c r="DJ1052" s="44"/>
      <c r="DK1052" s="44"/>
      <c r="DL1052" s="44"/>
      <c r="DM1052" s="21"/>
      <c r="DN1052" s="44"/>
      <c r="DO1052" s="44"/>
      <c r="DP1052" s="44"/>
      <c r="DQ1052" s="44"/>
      <c r="DR1052" s="44"/>
      <c r="DS1052" s="44"/>
      <c r="DT1052" s="44"/>
      <c r="DU1052" s="44"/>
      <c r="DV1052" s="44"/>
      <c r="DW1052" s="44"/>
      <c r="DX1052" s="44"/>
      <c r="DY1052" s="44">
        <v>-1212</v>
      </c>
      <c r="DZ1052" s="44"/>
      <c r="EA1052" s="44"/>
      <c r="EB1052" s="21"/>
      <c r="EC1052" s="44">
        <v>4139043</v>
      </c>
      <c r="ED1052" s="44"/>
      <c r="EE1052" s="21"/>
      <c r="EF1052" s="44"/>
      <c r="EG1052" s="21">
        <v>29568</v>
      </c>
      <c r="EH1052" s="44"/>
      <c r="EI1052" s="21">
        <v>1181827</v>
      </c>
      <c r="EJ1052" s="44"/>
      <c r="EK1052" s="44"/>
      <c r="EL1052" s="21"/>
      <c r="EM1052" s="44">
        <v>227254</v>
      </c>
      <c r="EN1052" s="44"/>
      <c r="EO1052" s="44">
        <v>281580</v>
      </c>
      <c r="EP1052" s="21"/>
      <c r="EQ1052" s="21"/>
      <c r="ER1052" s="21"/>
      <c r="ES1052" s="21"/>
      <c r="ET1052" s="44"/>
      <c r="EU1052" s="21"/>
      <c r="EV1052" s="44"/>
      <c r="EW1052" s="21"/>
      <c r="EX1052" s="44"/>
      <c r="EY1052" s="44"/>
      <c r="EZ1052" s="21"/>
      <c r="FA1052" s="21"/>
      <c r="FB1052" s="44"/>
      <c r="FC1052" s="44"/>
      <c r="FD1052" s="21"/>
      <c r="FE1052" s="112"/>
      <c r="FF1052" s="44"/>
      <c r="FG1052" s="44">
        <v>7061273</v>
      </c>
      <c r="FH1052" s="44">
        <v>1653724</v>
      </c>
      <c r="FI1052" s="44">
        <v>5878946</v>
      </c>
      <c r="FJ1052" s="44">
        <v>244017</v>
      </c>
      <c r="FK1052" s="44">
        <v>6258192</v>
      </c>
      <c r="FL1052" s="44"/>
      <c r="FM1052" s="44"/>
      <c r="FN1052" s="44"/>
      <c r="FO1052" s="44"/>
      <c r="FP1052" s="44"/>
      <c r="FQ1052" s="44"/>
      <c r="FR1052" s="44"/>
      <c r="FS1052" s="44"/>
      <c r="FT1052" s="44"/>
      <c r="FU1052" s="44"/>
      <c r="FV1052" s="21">
        <v>294717</v>
      </c>
      <c r="FW1052" s="44">
        <v>205824</v>
      </c>
      <c r="FX1052" s="44">
        <v>368083</v>
      </c>
      <c r="FY1052" s="44">
        <v>14922</v>
      </c>
      <c r="FZ1052" s="44">
        <v>139781</v>
      </c>
      <c r="GA1052" s="44">
        <v>38445</v>
      </c>
      <c r="GB1052" s="44"/>
      <c r="GC1052" s="44">
        <v>4762</v>
      </c>
      <c r="GD1052" s="44">
        <v>459259</v>
      </c>
      <c r="GE1052" s="44">
        <v>296684</v>
      </c>
      <c r="GF1052" s="44">
        <v>206300</v>
      </c>
      <c r="GG1052" s="44">
        <v>950178</v>
      </c>
      <c r="GH1052" s="44">
        <v>181657</v>
      </c>
      <c r="GI1052" s="44">
        <v>214005</v>
      </c>
      <c r="GJ1052" s="44">
        <v>10145</v>
      </c>
      <c r="GK1052" s="44">
        <v>3045497</v>
      </c>
      <c r="GL1052" s="44">
        <v>53849</v>
      </c>
      <c r="GM1052" s="44">
        <v>889126</v>
      </c>
      <c r="GN1052" s="44">
        <v>87132</v>
      </c>
      <c r="GO1052" s="44"/>
      <c r="GP1052" s="44">
        <v>48575</v>
      </c>
      <c r="GQ1052" s="44"/>
      <c r="GR1052" s="44">
        <v>826810</v>
      </c>
      <c r="GS1052" s="44">
        <v>4025081</v>
      </c>
      <c r="GT1052" s="44"/>
      <c r="GU1052" s="21">
        <v>96557</v>
      </c>
      <c r="GV1052" s="44"/>
      <c r="GW1052" s="44">
        <v>-22086</v>
      </c>
      <c r="GX1052" s="44">
        <v>212971</v>
      </c>
      <c r="GY1052" s="44">
        <v>4312523</v>
      </c>
      <c r="GZ1052" s="44">
        <v>3546553</v>
      </c>
      <c r="HA1052" s="44"/>
      <c r="HB1052" s="44">
        <v>-134430</v>
      </c>
      <c r="HC1052" s="44">
        <v>900400</v>
      </c>
      <c r="HD1052" s="44">
        <v>4312523</v>
      </c>
      <c r="HE1052" s="21"/>
      <c r="HF1052" s="21"/>
      <c r="HG1052" s="21"/>
      <c r="HH1052" s="21"/>
      <c r="HI1052" s="21">
        <v>0</v>
      </c>
      <c r="HJ1052" s="44"/>
      <c r="HK1052" s="21">
        <v>29917</v>
      </c>
      <c r="HL1052" s="21">
        <v>100723</v>
      </c>
      <c r="HM1052" s="21">
        <v>130640</v>
      </c>
      <c r="HN1052" s="21">
        <v>-34083</v>
      </c>
      <c r="HO1052" s="21"/>
      <c r="HP1052" s="44"/>
      <c r="HQ1052" s="47"/>
      <c r="HR1052" s="47">
        <v>-134430</v>
      </c>
      <c r="HS1052" s="47"/>
      <c r="HT1052" s="47" t="s">
        <v>1893</v>
      </c>
      <c r="HU1052" s="47">
        <v>70931.06</v>
      </c>
      <c r="HV1052" s="47">
        <v>2089</v>
      </c>
      <c r="HW1052" s="47">
        <v>0</v>
      </c>
      <c r="HX1052" s="47">
        <v>9694</v>
      </c>
      <c r="HY1052" s="47">
        <v>36963</v>
      </c>
      <c r="HZ1052" s="47">
        <v>95269</v>
      </c>
      <c r="IA1052" s="47">
        <v>0</v>
      </c>
      <c r="IB1052" s="47">
        <v>0</v>
      </c>
      <c r="IC1052" s="47">
        <v>32713</v>
      </c>
      <c r="ID1052"/>
      <c r="IE1052" s="47">
        <v>4264</v>
      </c>
      <c r="IF1052">
        <v>11251</v>
      </c>
      <c r="IG1052" s="47">
        <v>7647</v>
      </c>
      <c r="IH1052" s="47">
        <v>22171</v>
      </c>
      <c r="II1052">
        <v>4078</v>
      </c>
      <c r="IJ1052">
        <v>7919</v>
      </c>
      <c r="IK1052"/>
      <c r="IL1052">
        <v>6321</v>
      </c>
      <c r="IM1052">
        <v>240379</v>
      </c>
      <c r="IN1052">
        <v>0</v>
      </c>
      <c r="IO1052">
        <v>0</v>
      </c>
      <c r="IP1052">
        <v>0</v>
      </c>
      <c r="IQ1052">
        <v>0</v>
      </c>
      <c r="IR1052">
        <v>0</v>
      </c>
      <c r="IS1052">
        <v>0</v>
      </c>
      <c r="IT1052">
        <v>0</v>
      </c>
      <c r="IU1052">
        <v>189244</v>
      </c>
      <c r="IV1052">
        <v>0</v>
      </c>
      <c r="IW1052">
        <v>596505</v>
      </c>
      <c r="IX1052">
        <v>1221573</v>
      </c>
      <c r="IY1052">
        <v>2010815</v>
      </c>
      <c r="IZ1052">
        <v>0</v>
      </c>
      <c r="JA1052">
        <v>0</v>
      </c>
      <c r="JB1052">
        <v>522029</v>
      </c>
      <c r="JC1052"/>
      <c r="JD1052">
        <v>71989</v>
      </c>
      <c r="JE1052">
        <v>208283</v>
      </c>
      <c r="JF1052">
        <v>126480</v>
      </c>
      <c r="JG1052">
        <v>451967</v>
      </c>
      <c r="JH1052">
        <v>133802</v>
      </c>
      <c r="JI1052">
        <v>156227</v>
      </c>
      <c r="JJ1052"/>
      <c r="JK1052">
        <v>677249</v>
      </c>
      <c r="JL1052">
        <v>6366163</v>
      </c>
      <c r="JM1052">
        <v>0</v>
      </c>
      <c r="JN1052">
        <v>0</v>
      </c>
      <c r="JO1052">
        <v>0</v>
      </c>
      <c r="JP1052">
        <v>0</v>
      </c>
      <c r="JQ1052">
        <v>0</v>
      </c>
      <c r="JR1052">
        <v>0</v>
      </c>
      <c r="JS1052">
        <v>0</v>
      </c>
      <c r="JT1052"/>
      <c r="JU1052"/>
      <c r="JV1052"/>
      <c r="JW1052"/>
      <c r="JX1052"/>
      <c r="JY1052"/>
      <c r="JZ1052"/>
      <c r="KA1052"/>
      <c r="KB1052"/>
      <c r="KC1052"/>
      <c r="KD1052"/>
      <c r="KE1052"/>
      <c r="KF1052">
        <v>249</v>
      </c>
      <c r="KG1052">
        <v>384</v>
      </c>
      <c r="KH1052">
        <v>147</v>
      </c>
      <c r="KI1052">
        <v>198</v>
      </c>
      <c r="KJ1052">
        <v>296</v>
      </c>
      <c r="KK1052">
        <v>107</v>
      </c>
      <c r="KL1052">
        <v>100</v>
      </c>
      <c r="KM1052">
        <v>148</v>
      </c>
      <c r="KN1052">
        <v>55</v>
      </c>
      <c r="KO1052">
        <v>1</v>
      </c>
      <c r="KP1052">
        <v>0</v>
      </c>
      <c r="KQ1052">
        <v>0</v>
      </c>
      <c r="KR1052">
        <v>0</v>
      </c>
      <c r="KS1052">
        <v>1</v>
      </c>
      <c r="KT1052">
        <v>0</v>
      </c>
      <c r="KU1052">
        <v>1</v>
      </c>
      <c r="KV1052">
        <v>0</v>
      </c>
      <c r="KW1052">
        <v>0</v>
      </c>
      <c r="KX1052">
        <v>0</v>
      </c>
      <c r="KY1052">
        <v>0</v>
      </c>
      <c r="KZ1052">
        <v>0</v>
      </c>
      <c r="LA1052">
        <v>0</v>
      </c>
      <c r="LB1052">
        <v>0</v>
      </c>
      <c r="LC1052">
        <v>0</v>
      </c>
      <c r="LD1052">
        <v>1</v>
      </c>
      <c r="LE1052">
        <v>0</v>
      </c>
      <c r="LF1052">
        <v>0</v>
      </c>
      <c r="LG1052">
        <v>0</v>
      </c>
      <c r="LH1052">
        <v>0</v>
      </c>
    </row>
    <row r="1053" spans="1:320" s="34" customFormat="1" ht="15" customHeight="1" x14ac:dyDescent="0.25">
      <c r="A1053" s="45">
        <v>206554007</v>
      </c>
      <c r="B1053" s="45" t="s">
        <v>7547</v>
      </c>
      <c r="C1053" s="46">
        <v>45292</v>
      </c>
      <c r="D1053" s="46">
        <v>45657</v>
      </c>
      <c r="E1053" s="47">
        <v>366</v>
      </c>
      <c r="F1053" s="45" t="s">
        <v>883</v>
      </c>
      <c r="G1053" s="45" t="s">
        <v>884</v>
      </c>
      <c r="H1053" s="45" t="s">
        <v>7548</v>
      </c>
      <c r="I1053" s="45" t="s">
        <v>886</v>
      </c>
      <c r="J1053" s="45" t="s">
        <v>887</v>
      </c>
      <c r="K1053" s="45" t="s">
        <v>1322</v>
      </c>
      <c r="L1053" s="45" t="s">
        <v>7549</v>
      </c>
      <c r="M1053" s="45" t="s">
        <v>7550</v>
      </c>
      <c r="N1053" s="45" t="s">
        <v>7551</v>
      </c>
      <c r="O1053" s="45" t="s">
        <v>7552</v>
      </c>
      <c r="P1053" s="45" t="s">
        <v>7553</v>
      </c>
      <c r="Q1053" s="45" t="s">
        <v>7554</v>
      </c>
      <c r="R1053" t="s">
        <v>7555</v>
      </c>
      <c r="S1053" s="45" t="s">
        <v>893</v>
      </c>
      <c r="T1053"/>
      <c r="U1053" s="47">
        <v>210</v>
      </c>
      <c r="V1053" s="47">
        <v>210</v>
      </c>
      <c r="W1053" s="47" t="s">
        <v>913</v>
      </c>
      <c r="X1053" s="47">
        <v>76860</v>
      </c>
      <c r="Y1053" s="47">
        <v>64617</v>
      </c>
      <c r="Z1053" s="48">
        <v>188.77</v>
      </c>
      <c r="AA1053" s="44">
        <v>717</v>
      </c>
      <c r="AB1053" s="44">
        <v>704</v>
      </c>
      <c r="AC1053" s="44">
        <v>11535</v>
      </c>
      <c r="AD1053" s="44">
        <v>1271</v>
      </c>
      <c r="AE1053" s="44">
        <v>45247</v>
      </c>
      <c r="AF1053" s="44">
        <v>929</v>
      </c>
      <c r="AG1053" s="44"/>
      <c r="AH1053" s="47">
        <v>77</v>
      </c>
      <c r="AI1053" s="47">
        <v>1272</v>
      </c>
      <c r="AJ1053">
        <v>4286</v>
      </c>
      <c r="AK1053" t="s">
        <v>895</v>
      </c>
      <c r="AL1053">
        <v>64617</v>
      </c>
      <c r="AM1053"/>
      <c r="AN1053"/>
      <c r="AO1053"/>
      <c r="AP1053"/>
      <c r="AQ1053"/>
      <c r="AR1053" s="44"/>
      <c r="AS1053" s="44"/>
      <c r="AT1053" s="44"/>
      <c r="AU1053" s="44">
        <v>26454238</v>
      </c>
      <c r="AV1053" s="44">
        <v>1147027</v>
      </c>
      <c r="AW1053" s="44">
        <v>1122000</v>
      </c>
      <c r="AX1053" s="44"/>
      <c r="AY1053" s="44">
        <v>26479265</v>
      </c>
      <c r="AZ1053" s="21">
        <v>27572616</v>
      </c>
      <c r="BA1053" s="21">
        <v>-1093351</v>
      </c>
      <c r="BB1053" s="44">
        <v>147468</v>
      </c>
      <c r="BC1053" s="44"/>
      <c r="BD1053" s="44"/>
      <c r="BE1053" s="44">
        <v>-945883</v>
      </c>
      <c r="BF1053" s="44">
        <v>4722436</v>
      </c>
      <c r="BG1053" s="44">
        <v>520348</v>
      </c>
      <c r="BH1053" s="44">
        <v>18524148</v>
      </c>
      <c r="BI1053" s="21">
        <v>380333</v>
      </c>
      <c r="BJ1053" s="21"/>
      <c r="BK1053" s="21">
        <v>31524</v>
      </c>
      <c r="BL1053" s="21">
        <v>520758</v>
      </c>
      <c r="BM1053" s="21">
        <v>1754691</v>
      </c>
      <c r="BN1053" s="21">
        <v>26454238</v>
      </c>
      <c r="BO1053" s="21"/>
      <c r="BP1053" s="21"/>
      <c r="BQ1053" s="44"/>
      <c r="BR1053" s="21"/>
      <c r="BS1053" s="44"/>
      <c r="BT1053" s="21"/>
      <c r="BU1053" s="44"/>
      <c r="BV1053" s="21"/>
      <c r="BW1053" s="44">
        <v>960120</v>
      </c>
      <c r="BX1053" s="21"/>
      <c r="BY1053" s="21"/>
      <c r="BZ1053" s="21"/>
      <c r="CA1053" s="44">
        <v>6532</v>
      </c>
      <c r="CB1053" s="44"/>
      <c r="CC1053" s="44"/>
      <c r="CD1053" s="44"/>
      <c r="CE1053" s="44"/>
      <c r="CF1053" s="44"/>
      <c r="CG1053" s="44">
        <v>180375</v>
      </c>
      <c r="CH1053" s="44"/>
      <c r="CI1053" s="21"/>
      <c r="CJ1053" s="44"/>
      <c r="CK1053" s="21"/>
      <c r="CL1053" s="44"/>
      <c r="CM1053" s="44">
        <v>0</v>
      </c>
      <c r="CN1053" s="44">
        <v>0</v>
      </c>
      <c r="CO1053" s="44">
        <v>485822</v>
      </c>
      <c r="CP1053" s="44">
        <v>0</v>
      </c>
      <c r="CQ1053" s="21">
        <v>570343</v>
      </c>
      <c r="CR1053" s="44">
        <v>74294</v>
      </c>
      <c r="CS1053" s="44">
        <v>0</v>
      </c>
      <c r="CT1053" s="44">
        <v>16568</v>
      </c>
      <c r="CU1053" s="44"/>
      <c r="CV1053" s="44">
        <v>0</v>
      </c>
      <c r="CW1053" s="21"/>
      <c r="CX1053" s="21"/>
      <c r="CY1053" s="21"/>
      <c r="CZ1053" s="21"/>
      <c r="DA1053" s="21"/>
      <c r="DB1053" s="21"/>
      <c r="DC1053" s="21"/>
      <c r="DD1053" s="21"/>
      <c r="DE1053" s="44"/>
      <c r="DF1053" s="21"/>
      <c r="DG1053" s="44"/>
      <c r="DH1053" s="21"/>
      <c r="DI1053" s="44"/>
      <c r="DJ1053" s="44"/>
      <c r="DK1053" s="44"/>
      <c r="DL1053" s="44"/>
      <c r="DM1053" s="21"/>
      <c r="DN1053" s="44"/>
      <c r="DO1053" s="44"/>
      <c r="DP1053" s="44"/>
      <c r="DQ1053" s="44"/>
      <c r="DR1053" s="44"/>
      <c r="DS1053" s="44"/>
      <c r="DT1053" s="44"/>
      <c r="DU1053" s="44"/>
      <c r="DV1053" s="44"/>
      <c r="DW1053" s="44"/>
      <c r="DX1053" s="44"/>
      <c r="DY1053" s="44"/>
      <c r="DZ1053" s="44"/>
      <c r="EA1053" s="44"/>
      <c r="EB1053" s="21"/>
      <c r="EC1053" s="44">
        <v>954781</v>
      </c>
      <c r="ED1053" s="44"/>
      <c r="EE1053" s="21"/>
      <c r="EF1053" s="44"/>
      <c r="EG1053" s="21">
        <v>6531</v>
      </c>
      <c r="EH1053" s="44"/>
      <c r="EI1053" s="21"/>
      <c r="EJ1053" s="44"/>
      <c r="EK1053" s="44"/>
      <c r="EL1053" s="21"/>
      <c r="EM1053" s="44">
        <v>161110</v>
      </c>
      <c r="EN1053" s="44"/>
      <c r="EO1053" s="44">
        <v>-422</v>
      </c>
      <c r="EP1053" s="21"/>
      <c r="EQ1053" s="21"/>
      <c r="ER1053" s="21"/>
      <c r="ES1053" s="21"/>
      <c r="ET1053" s="44"/>
      <c r="EU1053" s="21"/>
      <c r="EV1053" s="44"/>
      <c r="EW1053" s="21"/>
      <c r="EX1053" s="44"/>
      <c r="EY1053" s="44"/>
      <c r="EZ1053" s="21"/>
      <c r="FA1053" s="21"/>
      <c r="FB1053" s="44"/>
      <c r="FC1053" s="44"/>
      <c r="FD1053" s="21"/>
      <c r="FE1053" s="112"/>
      <c r="FF1053" s="44"/>
      <c r="FG1053" s="44">
        <v>7137404</v>
      </c>
      <c r="FH1053" s="44">
        <v>1539661</v>
      </c>
      <c r="FI1053" s="44">
        <v>18895551</v>
      </c>
      <c r="FJ1053" s="44">
        <v>170548</v>
      </c>
      <c r="FK1053" s="44">
        <v>11597849</v>
      </c>
      <c r="FL1053" s="44"/>
      <c r="FM1053" s="44"/>
      <c r="FN1053" s="44"/>
      <c r="FO1053" s="44"/>
      <c r="FP1053" s="44"/>
      <c r="FQ1053" s="44"/>
      <c r="FR1053" s="44"/>
      <c r="FS1053" s="44"/>
      <c r="FT1053" s="44"/>
      <c r="FU1053" s="44"/>
      <c r="FV1053" s="21">
        <v>568599</v>
      </c>
      <c r="FW1053" s="44"/>
      <c r="FX1053" s="44">
        <v>537953</v>
      </c>
      <c r="FY1053" s="44">
        <v>203195</v>
      </c>
      <c r="FZ1053" s="44">
        <v>549527</v>
      </c>
      <c r="GA1053" s="44">
        <v>4638</v>
      </c>
      <c r="GB1053" s="44"/>
      <c r="GC1053" s="44">
        <v>72802</v>
      </c>
      <c r="GD1053" s="44">
        <v>953762</v>
      </c>
      <c r="GE1053" s="44">
        <v>321869</v>
      </c>
      <c r="GF1053" s="44">
        <v>298002</v>
      </c>
      <c r="GG1053" s="44">
        <v>1450468</v>
      </c>
      <c r="GH1053" s="44">
        <v>246768</v>
      </c>
      <c r="GI1053" s="44">
        <v>288827</v>
      </c>
      <c r="GJ1053" s="44">
        <v>311279</v>
      </c>
      <c r="GK1053" s="44">
        <v>5692540</v>
      </c>
      <c r="GL1053" s="44">
        <v>41141</v>
      </c>
      <c r="GM1053" s="44">
        <v>3646237</v>
      </c>
      <c r="GN1053" s="44"/>
      <c r="GO1053" s="44">
        <v>232932</v>
      </c>
      <c r="GP1053" s="44"/>
      <c r="GQ1053" s="44">
        <v>286006</v>
      </c>
      <c r="GR1053" s="44">
        <v>268222</v>
      </c>
      <c r="GS1053" s="44">
        <v>11420777</v>
      </c>
      <c r="GT1053" s="44"/>
      <c r="GU1053" s="21">
        <v>113838</v>
      </c>
      <c r="GV1053" s="44">
        <v>315695</v>
      </c>
      <c r="GW1053" s="44">
        <v>31378191</v>
      </c>
      <c r="GX1053" s="44">
        <v>19368</v>
      </c>
      <c r="GY1053" s="44">
        <v>43247869</v>
      </c>
      <c r="GZ1053" s="44">
        <v>47467723</v>
      </c>
      <c r="HA1053" s="44"/>
      <c r="HB1053" s="44"/>
      <c r="HC1053" s="44">
        <v>-4219854</v>
      </c>
      <c r="HD1053" s="44">
        <v>43247869</v>
      </c>
      <c r="HE1053" s="21">
        <v>6595823</v>
      </c>
      <c r="HF1053" s="21"/>
      <c r="HG1053" s="21">
        <v>4490022</v>
      </c>
      <c r="HH1053" s="21"/>
      <c r="HI1053" s="21">
        <v>0</v>
      </c>
      <c r="HJ1053" s="44"/>
      <c r="HK1053" s="21">
        <v>31224</v>
      </c>
      <c r="HL1053" s="21">
        <v>117209</v>
      </c>
      <c r="HM1053" s="21">
        <v>148433</v>
      </c>
      <c r="HN1053" s="21">
        <v>-34595</v>
      </c>
      <c r="HO1053" s="21"/>
      <c r="HP1053" s="44"/>
      <c r="HQ1053" s="47"/>
      <c r="HR1053" s="47"/>
      <c r="HS1053" s="47"/>
      <c r="HT1053" s="47" t="s">
        <v>1759</v>
      </c>
      <c r="HU1053" s="47">
        <v>0</v>
      </c>
      <c r="HV1053" s="47">
        <v>1710</v>
      </c>
      <c r="HW1053" s="47">
        <v>0</v>
      </c>
      <c r="HX1053" s="47">
        <v>15974</v>
      </c>
      <c r="HY1053" s="47">
        <v>41165</v>
      </c>
      <c r="HZ1053" s="47">
        <v>74372</v>
      </c>
      <c r="IA1053" s="47">
        <v>0</v>
      </c>
      <c r="IB1053" s="47">
        <v>0</v>
      </c>
      <c r="IC1053" s="47">
        <v>9820</v>
      </c>
      <c r="ID1053"/>
      <c r="IE1053" s="47">
        <v>3396</v>
      </c>
      <c r="IF1053"/>
      <c r="IG1053" s="47"/>
      <c r="IH1053" s="47"/>
      <c r="II1053">
        <v>6635</v>
      </c>
      <c r="IJ1053">
        <v>6503</v>
      </c>
      <c r="IK1053">
        <v>5068</v>
      </c>
      <c r="IL1053">
        <v>26894</v>
      </c>
      <c r="IM1053">
        <v>191537</v>
      </c>
      <c r="IN1053">
        <v>0</v>
      </c>
      <c r="IO1053">
        <v>2502</v>
      </c>
      <c r="IP1053">
        <v>25373</v>
      </c>
      <c r="IQ1053">
        <v>101281</v>
      </c>
      <c r="IR1053">
        <v>0</v>
      </c>
      <c r="IS1053">
        <v>0</v>
      </c>
      <c r="IT1053">
        <v>129156</v>
      </c>
      <c r="IU1053">
        <v>144268</v>
      </c>
      <c r="IV1053">
        <v>0</v>
      </c>
      <c r="IW1053">
        <v>853472</v>
      </c>
      <c r="IX1053">
        <v>1989424</v>
      </c>
      <c r="IY1053">
        <v>2247592</v>
      </c>
      <c r="IZ1053">
        <v>0</v>
      </c>
      <c r="JA1053">
        <v>0</v>
      </c>
      <c r="JB1053">
        <v>420697</v>
      </c>
      <c r="JC1053"/>
      <c r="JD1053">
        <v>89437</v>
      </c>
      <c r="JE1053"/>
      <c r="JF1053"/>
      <c r="JG1053"/>
      <c r="JH1053">
        <v>196101</v>
      </c>
      <c r="JI1053">
        <v>219542</v>
      </c>
      <c r="JJ1053">
        <v>254278</v>
      </c>
      <c r="JK1053">
        <v>722593</v>
      </c>
      <c r="JL1053">
        <v>7137404</v>
      </c>
      <c r="JM1053">
        <v>0</v>
      </c>
      <c r="JN1053">
        <v>133659</v>
      </c>
      <c r="JO1053">
        <v>1226213</v>
      </c>
      <c r="JP1053">
        <v>3060787</v>
      </c>
      <c r="JQ1053">
        <v>0</v>
      </c>
      <c r="JR1053">
        <v>0</v>
      </c>
      <c r="JS1053">
        <v>4420659</v>
      </c>
      <c r="JT1053"/>
      <c r="JU1053"/>
      <c r="JV1053"/>
      <c r="JW1053"/>
      <c r="JX1053"/>
      <c r="JY1053"/>
      <c r="JZ1053"/>
      <c r="KA1053"/>
      <c r="KB1053"/>
      <c r="KC1053"/>
      <c r="KD1053"/>
      <c r="KE1053"/>
      <c r="KF1053">
        <v>131</v>
      </c>
      <c r="KG1053">
        <v>212</v>
      </c>
      <c r="KH1053">
        <v>69</v>
      </c>
      <c r="KI1053">
        <v>91</v>
      </c>
      <c r="KJ1053">
        <v>160</v>
      </c>
      <c r="KK1053">
        <v>37</v>
      </c>
      <c r="KL1053">
        <v>49</v>
      </c>
      <c r="KM1053">
        <v>83</v>
      </c>
      <c r="KN1053">
        <v>17</v>
      </c>
      <c r="KO1053">
        <v>1</v>
      </c>
      <c r="KP1053">
        <v>0</v>
      </c>
      <c r="KQ1053">
        <v>0</v>
      </c>
      <c r="KR1053">
        <v>0</v>
      </c>
      <c r="KS1053">
        <v>0</v>
      </c>
      <c r="KT1053">
        <v>1</v>
      </c>
      <c r="KU1053">
        <v>1</v>
      </c>
      <c r="KV1053">
        <v>0</v>
      </c>
      <c r="KW1053">
        <v>0</v>
      </c>
      <c r="KX1053">
        <v>0</v>
      </c>
      <c r="KY1053">
        <v>0</v>
      </c>
      <c r="KZ1053">
        <v>0</v>
      </c>
      <c r="LA1053">
        <v>0</v>
      </c>
      <c r="LB1053">
        <v>0</v>
      </c>
      <c r="LC1053">
        <v>0</v>
      </c>
      <c r="LD1053">
        <v>1</v>
      </c>
      <c r="LE1053">
        <v>0</v>
      </c>
      <c r="LF1053">
        <v>0</v>
      </c>
      <c r="LG1053">
        <v>0</v>
      </c>
      <c r="LH1053">
        <v>0</v>
      </c>
    </row>
    <row r="1054" spans="1:320" s="34" customFormat="1" ht="15" customHeight="1" x14ac:dyDescent="0.25">
      <c r="A1054" s="45">
        <v>206560465</v>
      </c>
      <c r="B1054" s="45" t="s">
        <v>7556</v>
      </c>
      <c r="C1054" s="46">
        <v>45292</v>
      </c>
      <c r="D1054" s="46">
        <v>45657</v>
      </c>
      <c r="E1054" s="47">
        <v>366</v>
      </c>
      <c r="F1054" s="45" t="s">
        <v>883</v>
      </c>
      <c r="G1054" s="45" t="s">
        <v>884</v>
      </c>
      <c r="H1054" s="45" t="s">
        <v>1647</v>
      </c>
      <c r="I1054" s="45" t="s">
        <v>886</v>
      </c>
      <c r="J1054" s="45" t="s">
        <v>887</v>
      </c>
      <c r="K1054" s="45" t="s">
        <v>1535</v>
      </c>
      <c r="L1054" s="45" t="s">
        <v>7557</v>
      </c>
      <c r="M1054" s="45" t="s">
        <v>7558</v>
      </c>
      <c r="N1054" s="45" t="s">
        <v>7559</v>
      </c>
      <c r="O1054" s="45" t="s">
        <v>7560</v>
      </c>
      <c r="P1054" s="45" t="s">
        <v>7561</v>
      </c>
      <c r="Q1054" s="45" t="s">
        <v>7562</v>
      </c>
      <c r="R1054" t="s">
        <v>7563</v>
      </c>
      <c r="S1054" s="45" t="s">
        <v>893</v>
      </c>
      <c r="T1054"/>
      <c r="U1054" s="47">
        <v>74</v>
      </c>
      <c r="V1054" s="47">
        <v>74</v>
      </c>
      <c r="W1054" s="47" t="s">
        <v>894</v>
      </c>
      <c r="X1054" s="47">
        <v>27084</v>
      </c>
      <c r="Y1054" s="47">
        <v>24996</v>
      </c>
      <c r="Z1054" s="48">
        <v>216.53</v>
      </c>
      <c r="AA1054" s="44">
        <v>212</v>
      </c>
      <c r="AB1054" s="44">
        <v>209</v>
      </c>
      <c r="AC1054" s="44">
        <v>5734</v>
      </c>
      <c r="AD1054" s="44">
        <v>2242</v>
      </c>
      <c r="AE1054" s="44">
        <v>1791</v>
      </c>
      <c r="AF1054" s="44">
        <v>14766</v>
      </c>
      <c r="AG1054" s="44"/>
      <c r="AH1054" s="47"/>
      <c r="AI1054" s="47">
        <v>5</v>
      </c>
      <c r="AJ1054">
        <v>458</v>
      </c>
      <c r="AK1054" t="s">
        <v>895</v>
      </c>
      <c r="AL1054">
        <v>24996</v>
      </c>
      <c r="AM1054"/>
      <c r="AN1054"/>
      <c r="AO1054"/>
      <c r="AP1054"/>
      <c r="AQ1054"/>
      <c r="AR1054" s="44"/>
      <c r="AS1054" s="44"/>
      <c r="AT1054" s="44"/>
      <c r="AU1054" s="44">
        <v>15842578</v>
      </c>
      <c r="AV1054" s="44">
        <v>3286690</v>
      </c>
      <c r="AW1054" s="44">
        <v>6725833</v>
      </c>
      <c r="AX1054" s="44">
        <v>4979</v>
      </c>
      <c r="AY1054" s="44">
        <v>12408414</v>
      </c>
      <c r="AZ1054" s="21">
        <v>11974827</v>
      </c>
      <c r="BA1054" s="21">
        <v>433587</v>
      </c>
      <c r="BB1054" s="44">
        <v>-1</v>
      </c>
      <c r="BC1054" s="44"/>
      <c r="BD1054" s="44"/>
      <c r="BE1054" s="44">
        <v>433586</v>
      </c>
      <c r="BF1054" s="44">
        <v>7168750</v>
      </c>
      <c r="BG1054" s="44">
        <v>2802500</v>
      </c>
      <c r="BH1054" s="44">
        <v>632468</v>
      </c>
      <c r="BI1054" s="21">
        <v>5068560</v>
      </c>
      <c r="BJ1054" s="21"/>
      <c r="BK1054" s="21"/>
      <c r="BL1054" s="21">
        <v>1850</v>
      </c>
      <c r="BM1054" s="21">
        <v>168450</v>
      </c>
      <c r="BN1054" s="21">
        <v>15842578</v>
      </c>
      <c r="BO1054" s="21"/>
      <c r="BP1054" s="21"/>
      <c r="BQ1054" s="44"/>
      <c r="BR1054" s="21"/>
      <c r="BS1054" s="44"/>
      <c r="BT1054" s="21"/>
      <c r="BU1054" s="44"/>
      <c r="BV1054" s="21"/>
      <c r="BW1054" s="44">
        <v>2421709</v>
      </c>
      <c r="BX1054" s="21"/>
      <c r="BY1054" s="21">
        <v>733784</v>
      </c>
      <c r="BZ1054" s="21"/>
      <c r="CA1054" s="44">
        <v>49562</v>
      </c>
      <c r="CB1054" s="44"/>
      <c r="CC1054" s="44">
        <v>70310</v>
      </c>
      <c r="CD1054" s="44"/>
      <c r="CE1054" s="44"/>
      <c r="CF1054" s="44"/>
      <c r="CG1054" s="44"/>
      <c r="CH1054" s="44"/>
      <c r="CI1054" s="21">
        <v>11325</v>
      </c>
      <c r="CJ1054" s="44"/>
      <c r="CK1054" s="21"/>
      <c r="CL1054" s="44"/>
      <c r="CM1054" s="44">
        <v>0</v>
      </c>
      <c r="CN1054" s="44">
        <v>0</v>
      </c>
      <c r="CO1054" s="44">
        <v>1239840</v>
      </c>
      <c r="CP1054" s="44">
        <v>0</v>
      </c>
      <c r="CQ1054" s="21">
        <v>1213200</v>
      </c>
      <c r="CR1054" s="44">
        <v>189050</v>
      </c>
      <c r="CS1054" s="44">
        <v>480474</v>
      </c>
      <c r="CT1054" s="44">
        <v>126253</v>
      </c>
      <c r="CU1054" s="44"/>
      <c r="CV1054" s="44">
        <v>37873</v>
      </c>
      <c r="CW1054" s="21"/>
      <c r="CX1054" s="21"/>
      <c r="CY1054" s="21"/>
      <c r="CZ1054" s="21"/>
      <c r="DA1054" s="21"/>
      <c r="DB1054" s="21"/>
      <c r="DC1054" s="21"/>
      <c r="DD1054" s="21"/>
      <c r="DE1054" s="44"/>
      <c r="DF1054" s="21"/>
      <c r="DG1054" s="44"/>
      <c r="DH1054" s="21"/>
      <c r="DI1054" s="44"/>
      <c r="DJ1054" s="44"/>
      <c r="DK1054" s="44"/>
      <c r="DL1054" s="44"/>
      <c r="DM1054" s="21"/>
      <c r="DN1054" s="44"/>
      <c r="DO1054" s="44"/>
      <c r="DP1054" s="44"/>
      <c r="DQ1054" s="44"/>
      <c r="DR1054" s="44"/>
      <c r="DS1054" s="44"/>
      <c r="DT1054" s="44"/>
      <c r="DU1054" s="44"/>
      <c r="DV1054" s="44"/>
      <c r="DW1054" s="44"/>
      <c r="DX1054" s="44"/>
      <c r="DY1054" s="44">
        <v>-279</v>
      </c>
      <c r="DZ1054" s="44"/>
      <c r="EA1054" s="44"/>
      <c r="EB1054" s="21"/>
      <c r="EC1054" s="44">
        <v>3696577</v>
      </c>
      <c r="ED1054" s="44"/>
      <c r="EE1054" s="21">
        <v>2375896</v>
      </c>
      <c r="EF1054" s="44"/>
      <c r="EG1054" s="21">
        <v>244214</v>
      </c>
      <c r="EH1054" s="44"/>
      <c r="EI1054" s="21">
        <v>391660</v>
      </c>
      <c r="EJ1054" s="44"/>
      <c r="EK1054" s="44"/>
      <c r="EL1054" s="21"/>
      <c r="EM1054" s="44"/>
      <c r="EN1054" s="44"/>
      <c r="EO1054" s="44">
        <v>17765</v>
      </c>
      <c r="EP1054" s="21"/>
      <c r="EQ1054" s="21"/>
      <c r="ER1054" s="21"/>
      <c r="ES1054" s="21"/>
      <c r="ET1054" s="44"/>
      <c r="EU1054" s="21"/>
      <c r="EV1054" s="44"/>
      <c r="EW1054" s="21"/>
      <c r="EX1054" s="44"/>
      <c r="EY1054" s="44"/>
      <c r="EZ1054" s="21"/>
      <c r="FA1054" s="21"/>
      <c r="FB1054" s="44"/>
      <c r="FC1054" s="44"/>
      <c r="FD1054" s="21"/>
      <c r="FE1054" s="112"/>
      <c r="FF1054" s="44"/>
      <c r="FG1054" s="44">
        <v>5305882</v>
      </c>
      <c r="FH1054" s="44">
        <v>1344324</v>
      </c>
      <c r="FI1054" s="44">
        <v>5324621</v>
      </c>
      <c r="FJ1054" s="44">
        <v>183563</v>
      </c>
      <c r="FK1054" s="44">
        <v>4521986</v>
      </c>
      <c r="FL1054" s="44"/>
      <c r="FM1054" s="44"/>
      <c r="FN1054" s="44"/>
      <c r="FO1054" s="44"/>
      <c r="FP1054" s="44"/>
      <c r="FQ1054" s="44"/>
      <c r="FR1054" s="44"/>
      <c r="FS1054" s="44"/>
      <c r="FT1054" s="44">
        <v>868</v>
      </c>
      <c r="FU1054" s="44"/>
      <c r="FV1054" s="21">
        <v>314776</v>
      </c>
      <c r="FW1054" s="44">
        <v>26837</v>
      </c>
      <c r="FX1054" s="44">
        <v>395428</v>
      </c>
      <c r="FY1054" s="44">
        <v>71298</v>
      </c>
      <c r="FZ1054" s="44">
        <v>155268</v>
      </c>
      <c r="GA1054" s="44">
        <v>56621</v>
      </c>
      <c r="GB1054" s="44"/>
      <c r="GC1054" s="44">
        <v>199067</v>
      </c>
      <c r="GD1054" s="44">
        <v>604817</v>
      </c>
      <c r="GE1054" s="44">
        <v>320071</v>
      </c>
      <c r="GF1054" s="44">
        <v>44996</v>
      </c>
      <c r="GG1054" s="44">
        <v>828832</v>
      </c>
      <c r="GH1054" s="44">
        <v>90027</v>
      </c>
      <c r="GI1054" s="44">
        <v>210523</v>
      </c>
      <c r="GJ1054" s="44">
        <v>115899</v>
      </c>
      <c r="GK1054" s="44">
        <v>2916556</v>
      </c>
      <c r="GL1054" s="44">
        <v>71697</v>
      </c>
      <c r="GM1054" s="44">
        <v>752120</v>
      </c>
      <c r="GN1054" s="44">
        <v>61719</v>
      </c>
      <c r="GO1054" s="44">
        <v>14429</v>
      </c>
      <c r="GP1054" s="44"/>
      <c r="GQ1054" s="44">
        <v>10086</v>
      </c>
      <c r="GR1054" s="44">
        <v>190906</v>
      </c>
      <c r="GS1054" s="44">
        <v>6213573</v>
      </c>
      <c r="GT1054" s="44"/>
      <c r="GU1054" s="21">
        <v>630377</v>
      </c>
      <c r="GV1054" s="44"/>
      <c r="GW1054" s="44">
        <v>4500</v>
      </c>
      <c r="GX1054" s="44"/>
      <c r="GY1054" s="44">
        <v>6848450</v>
      </c>
      <c r="GZ1054" s="44">
        <v>1774403</v>
      </c>
      <c r="HA1054" s="44"/>
      <c r="HB1054" s="44"/>
      <c r="HC1054" s="44">
        <v>5074047</v>
      </c>
      <c r="HD1054" s="44">
        <v>6848450</v>
      </c>
      <c r="HE1054" s="21">
        <v>4703295</v>
      </c>
      <c r="HF1054" s="21"/>
      <c r="HG1054" s="21"/>
      <c r="HH1054" s="21"/>
      <c r="HI1054" s="21">
        <v>34330</v>
      </c>
      <c r="HJ1054" s="44"/>
      <c r="HK1054" s="21">
        <v>539429</v>
      </c>
      <c r="HL1054" s="21">
        <v>295073</v>
      </c>
      <c r="HM1054" s="21">
        <v>868832</v>
      </c>
      <c r="HN1054" s="21">
        <v>-238455</v>
      </c>
      <c r="HO1054" s="21"/>
      <c r="HP1054" s="44"/>
      <c r="HQ1054" s="47"/>
      <c r="HR1054" s="47"/>
      <c r="HS1054" s="47"/>
      <c r="HT1054" s="47" t="s">
        <v>1759</v>
      </c>
      <c r="HU1054" s="47">
        <v>0</v>
      </c>
      <c r="HV1054" s="47">
        <v>1859</v>
      </c>
      <c r="HW1054" s="47">
        <v>0</v>
      </c>
      <c r="HX1054" s="47">
        <v>7760</v>
      </c>
      <c r="HY1054" s="47">
        <v>22901</v>
      </c>
      <c r="HZ1054" s="47">
        <v>43676</v>
      </c>
      <c r="IA1054" s="47">
        <v>0</v>
      </c>
      <c r="IB1054" s="47">
        <v>0</v>
      </c>
      <c r="IC1054" s="47">
        <v>0</v>
      </c>
      <c r="ID1054">
        <v>11377</v>
      </c>
      <c r="IE1054" s="47">
        <v>7647</v>
      </c>
      <c r="IF1054">
        <v>11217</v>
      </c>
      <c r="IG1054" s="47">
        <v>1369</v>
      </c>
      <c r="IH1054" s="47">
        <v>17585</v>
      </c>
      <c r="II1054">
        <v>2029</v>
      </c>
      <c r="IJ1054">
        <v>5126</v>
      </c>
      <c r="IK1054">
        <v>1928</v>
      </c>
      <c r="IL1054">
        <v>19423</v>
      </c>
      <c r="IM1054">
        <v>153897</v>
      </c>
      <c r="IN1054">
        <v>0</v>
      </c>
      <c r="IO1054">
        <v>556</v>
      </c>
      <c r="IP1054">
        <v>6196</v>
      </c>
      <c r="IQ1054">
        <v>11890</v>
      </c>
      <c r="IR1054">
        <v>0</v>
      </c>
      <c r="IS1054">
        <v>0</v>
      </c>
      <c r="IT1054">
        <v>18642</v>
      </c>
      <c r="IU1054">
        <v>190510</v>
      </c>
      <c r="IV1054">
        <v>0</v>
      </c>
      <c r="IW1054">
        <v>438493</v>
      </c>
      <c r="IX1054">
        <v>934511</v>
      </c>
      <c r="IY1054">
        <v>1054458</v>
      </c>
      <c r="IZ1054">
        <v>0</v>
      </c>
      <c r="JA1054">
        <v>0</v>
      </c>
      <c r="JB1054">
        <v>0</v>
      </c>
      <c r="JC1054">
        <v>653168</v>
      </c>
      <c r="JD1054">
        <v>199777</v>
      </c>
      <c r="JE1054">
        <v>231494</v>
      </c>
      <c r="JF1054">
        <v>25142</v>
      </c>
      <c r="JG1054">
        <v>398277</v>
      </c>
      <c r="JH1054">
        <v>74270</v>
      </c>
      <c r="JI1054">
        <v>138220</v>
      </c>
      <c r="JJ1054">
        <v>93649</v>
      </c>
      <c r="JK1054">
        <v>873913</v>
      </c>
      <c r="JL1054">
        <v>5305882</v>
      </c>
      <c r="JM1054">
        <v>0</v>
      </c>
      <c r="JN1054">
        <v>43191</v>
      </c>
      <c r="JO1054">
        <v>337711</v>
      </c>
      <c r="JP1054">
        <v>536763</v>
      </c>
      <c r="JQ1054">
        <v>0</v>
      </c>
      <c r="JR1054">
        <v>0</v>
      </c>
      <c r="JS1054">
        <v>917665</v>
      </c>
      <c r="JT1054"/>
      <c r="JU1054"/>
      <c r="JV1054"/>
      <c r="JW1054"/>
      <c r="JX1054"/>
      <c r="JY1054">
        <v>11377</v>
      </c>
      <c r="JZ1054"/>
      <c r="KA1054"/>
      <c r="KB1054"/>
      <c r="KC1054"/>
      <c r="KD1054"/>
      <c r="KE1054">
        <v>653168</v>
      </c>
      <c r="KF1054">
        <v>100</v>
      </c>
      <c r="KG1054">
        <v>208</v>
      </c>
      <c r="KH1054">
        <v>53</v>
      </c>
      <c r="KI1054">
        <v>61</v>
      </c>
      <c r="KJ1054">
        <v>137</v>
      </c>
      <c r="KK1054">
        <v>31</v>
      </c>
      <c r="KL1054">
        <v>30</v>
      </c>
      <c r="KM1054">
        <v>66</v>
      </c>
      <c r="KN1054">
        <v>16</v>
      </c>
      <c r="KO1054">
        <v>1</v>
      </c>
      <c r="KP1054">
        <v>0</v>
      </c>
      <c r="KQ1054">
        <v>0</v>
      </c>
      <c r="KR1054">
        <v>0</v>
      </c>
      <c r="KS1054">
        <v>1</v>
      </c>
      <c r="KT1054">
        <v>0</v>
      </c>
      <c r="KU1054">
        <v>1</v>
      </c>
      <c r="KV1054">
        <v>0</v>
      </c>
      <c r="KW1054">
        <v>0</v>
      </c>
      <c r="KX1054">
        <v>0</v>
      </c>
      <c r="KY1054">
        <v>0</v>
      </c>
      <c r="KZ1054">
        <v>0</v>
      </c>
      <c r="LA1054">
        <v>0</v>
      </c>
      <c r="LB1054">
        <v>0</v>
      </c>
      <c r="LC1054">
        <v>0</v>
      </c>
      <c r="LD1054">
        <v>1</v>
      </c>
      <c r="LE1054">
        <v>0</v>
      </c>
      <c r="LF1054">
        <v>0</v>
      </c>
      <c r="LG1054">
        <v>0</v>
      </c>
      <c r="LH1054">
        <v>0</v>
      </c>
    </row>
    <row r="1055" spans="1:320" s="34" customFormat="1" ht="15" customHeight="1" x14ac:dyDescent="0.25">
      <c r="A1055" s="45">
        <v>206560471</v>
      </c>
      <c r="B1055" s="45" t="s">
        <v>7564</v>
      </c>
      <c r="C1055" s="46">
        <v>45292</v>
      </c>
      <c r="D1055" s="46">
        <v>45657</v>
      </c>
      <c r="E1055" s="47">
        <v>366</v>
      </c>
      <c r="F1055" s="45" t="s">
        <v>883</v>
      </c>
      <c r="G1055" s="45" t="s">
        <v>884</v>
      </c>
      <c r="H1055" s="45" t="s">
        <v>1647</v>
      </c>
      <c r="I1055" s="45" t="s">
        <v>886</v>
      </c>
      <c r="J1055" s="45" t="s">
        <v>887</v>
      </c>
      <c r="K1055" s="45" t="s">
        <v>1535</v>
      </c>
      <c r="L1055" s="45" t="s">
        <v>7557</v>
      </c>
      <c r="M1055" s="45" t="s">
        <v>7565</v>
      </c>
      <c r="N1055" s="45" t="s">
        <v>7566</v>
      </c>
      <c r="O1055" s="45" t="s">
        <v>7567</v>
      </c>
      <c r="P1055" s="45" t="s">
        <v>7568</v>
      </c>
      <c r="Q1055" s="45" t="s">
        <v>7569</v>
      </c>
      <c r="R1055" t="s">
        <v>7570</v>
      </c>
      <c r="S1055" s="45" t="s">
        <v>893</v>
      </c>
      <c r="T1055"/>
      <c r="U1055" s="47">
        <v>71</v>
      </c>
      <c r="V1055" s="47">
        <v>71</v>
      </c>
      <c r="W1055" s="47" t="s">
        <v>894</v>
      </c>
      <c r="X1055" s="47">
        <v>25986</v>
      </c>
      <c r="Y1055" s="47">
        <v>24256</v>
      </c>
      <c r="Z1055" s="48">
        <v>213.52</v>
      </c>
      <c r="AA1055" s="44">
        <v>316</v>
      </c>
      <c r="AB1055" s="44">
        <v>311</v>
      </c>
      <c r="AC1055" s="44">
        <v>4069</v>
      </c>
      <c r="AD1055" s="44">
        <v>2300</v>
      </c>
      <c r="AE1055" s="44">
        <v>1442</v>
      </c>
      <c r="AF1055" s="44">
        <v>15279</v>
      </c>
      <c r="AG1055" s="44"/>
      <c r="AH1055" s="47"/>
      <c r="AI1055" s="47">
        <v>1057</v>
      </c>
      <c r="AJ1055">
        <v>109</v>
      </c>
      <c r="AK1055" t="s">
        <v>895</v>
      </c>
      <c r="AL1055">
        <v>24256</v>
      </c>
      <c r="AM1055"/>
      <c r="AN1055"/>
      <c r="AO1055"/>
      <c r="AP1055"/>
      <c r="AQ1055"/>
      <c r="AR1055" s="44"/>
      <c r="AS1055" s="44"/>
      <c r="AT1055" s="44"/>
      <c r="AU1055" s="44">
        <v>8300188</v>
      </c>
      <c r="AV1055" s="44">
        <v>2815523</v>
      </c>
      <c r="AW1055" s="44">
        <v>-806373</v>
      </c>
      <c r="AX1055" s="44">
        <v>96563</v>
      </c>
      <c r="AY1055" s="44">
        <v>12018647</v>
      </c>
      <c r="AZ1055" s="21">
        <v>11963443</v>
      </c>
      <c r="BA1055" s="21">
        <v>55204</v>
      </c>
      <c r="BB1055" s="44">
        <v>-3277</v>
      </c>
      <c r="BC1055" s="44">
        <v>800</v>
      </c>
      <c r="BD1055" s="44"/>
      <c r="BE1055" s="44">
        <v>51127</v>
      </c>
      <c r="BF1055" s="44">
        <v>1449393</v>
      </c>
      <c r="BG1055" s="44">
        <v>885500</v>
      </c>
      <c r="BH1055" s="44">
        <v>479592</v>
      </c>
      <c r="BI1055" s="21">
        <v>5081613</v>
      </c>
      <c r="BJ1055" s="21"/>
      <c r="BK1055" s="21"/>
      <c r="BL1055" s="21">
        <v>364665</v>
      </c>
      <c r="BM1055" s="21">
        <v>39425</v>
      </c>
      <c r="BN1055" s="21">
        <v>8300188</v>
      </c>
      <c r="BO1055" s="21"/>
      <c r="BP1055" s="21"/>
      <c r="BQ1055" s="44"/>
      <c r="BR1055" s="21"/>
      <c r="BS1055" s="44"/>
      <c r="BT1055" s="21"/>
      <c r="BU1055" s="44"/>
      <c r="BV1055" s="21"/>
      <c r="BW1055" s="44">
        <v>1689917</v>
      </c>
      <c r="BX1055" s="21"/>
      <c r="BY1055" s="21">
        <v>1119754</v>
      </c>
      <c r="BZ1055" s="21"/>
      <c r="CA1055" s="44">
        <v>337</v>
      </c>
      <c r="CB1055" s="44"/>
      <c r="CC1055" s="44">
        <v>3579</v>
      </c>
      <c r="CD1055" s="44"/>
      <c r="CE1055" s="44"/>
      <c r="CF1055" s="44"/>
      <c r="CG1055" s="44"/>
      <c r="CH1055" s="44"/>
      <c r="CI1055" s="21">
        <v>1936</v>
      </c>
      <c r="CJ1055" s="44"/>
      <c r="CK1055" s="21"/>
      <c r="CL1055" s="44"/>
      <c r="CM1055" s="44">
        <v>180663</v>
      </c>
      <c r="CN1055" s="44">
        <v>0</v>
      </c>
      <c r="CO1055" s="44">
        <v>1235734</v>
      </c>
      <c r="CP1055" s="44">
        <v>0</v>
      </c>
      <c r="CQ1055" s="21">
        <v>822020</v>
      </c>
      <c r="CR1055" s="44">
        <v>57900</v>
      </c>
      <c r="CS1055" s="44">
        <v>438208</v>
      </c>
      <c r="CT1055" s="44">
        <v>32912</v>
      </c>
      <c r="CU1055" s="44"/>
      <c r="CV1055" s="44">
        <v>48086</v>
      </c>
      <c r="CW1055" s="21"/>
      <c r="CX1055" s="21"/>
      <c r="CY1055" s="21"/>
      <c r="CZ1055" s="21"/>
      <c r="DA1055" s="21"/>
      <c r="DB1055" s="21"/>
      <c r="DC1055" s="21"/>
      <c r="DD1055" s="21"/>
      <c r="DE1055" s="44"/>
      <c r="DF1055" s="21"/>
      <c r="DG1055" s="44"/>
      <c r="DH1055" s="21"/>
      <c r="DI1055" s="44"/>
      <c r="DJ1055" s="44"/>
      <c r="DK1055" s="44"/>
      <c r="DL1055" s="44"/>
      <c r="DM1055" s="21"/>
      <c r="DN1055" s="44"/>
      <c r="DO1055" s="44"/>
      <c r="DP1055" s="44"/>
      <c r="DQ1055" s="44"/>
      <c r="DR1055" s="44"/>
      <c r="DS1055" s="44"/>
      <c r="DT1055" s="44"/>
      <c r="DU1055" s="44"/>
      <c r="DV1055" s="44"/>
      <c r="DW1055" s="44"/>
      <c r="DX1055" s="44"/>
      <c r="DY1055" s="44"/>
      <c r="DZ1055" s="44"/>
      <c r="EA1055" s="44"/>
      <c r="EB1055" s="21"/>
      <c r="EC1055" s="44">
        <v>-476738</v>
      </c>
      <c r="ED1055" s="44"/>
      <c r="EE1055" s="21">
        <v>-126192</v>
      </c>
      <c r="EF1055" s="44"/>
      <c r="EG1055" s="21">
        <v>-242941</v>
      </c>
      <c r="EH1055" s="44"/>
      <c r="EI1055" s="21">
        <v>39043</v>
      </c>
      <c r="EJ1055" s="44"/>
      <c r="EK1055" s="44"/>
      <c r="EL1055" s="21"/>
      <c r="EM1055" s="44"/>
      <c r="EN1055" s="44"/>
      <c r="EO1055" s="44">
        <v>455</v>
      </c>
      <c r="EP1055" s="21"/>
      <c r="EQ1055" s="21"/>
      <c r="ER1055" s="21"/>
      <c r="ES1055" s="21"/>
      <c r="ET1055" s="44"/>
      <c r="EU1055" s="21"/>
      <c r="EV1055" s="44"/>
      <c r="EW1055" s="21"/>
      <c r="EX1055" s="44"/>
      <c r="EY1055" s="44"/>
      <c r="EZ1055" s="21"/>
      <c r="FA1055" s="21"/>
      <c r="FB1055" s="44"/>
      <c r="FC1055" s="44"/>
      <c r="FD1055" s="21"/>
      <c r="FE1055" s="112"/>
      <c r="FF1055" s="44"/>
      <c r="FG1055" s="44">
        <v>5795192</v>
      </c>
      <c r="FH1055" s="44">
        <v>1536604</v>
      </c>
      <c r="FI1055" s="44">
        <v>4631647</v>
      </c>
      <c r="FJ1055" s="44">
        <v>232244</v>
      </c>
      <c r="FK1055" s="44">
        <v>4871106</v>
      </c>
      <c r="FL1055" s="44"/>
      <c r="FM1055" s="44"/>
      <c r="FN1055" s="44"/>
      <c r="FO1055" s="44"/>
      <c r="FP1055" s="44"/>
      <c r="FQ1055" s="44"/>
      <c r="FR1055" s="44"/>
      <c r="FS1055" s="44"/>
      <c r="FT1055" s="44">
        <v>12069</v>
      </c>
      <c r="FU1055" s="44"/>
      <c r="FV1055" s="21">
        <v>397826</v>
      </c>
      <c r="FW1055" s="44"/>
      <c r="FX1055" s="44">
        <v>279003</v>
      </c>
      <c r="FY1055" s="44">
        <v>12822</v>
      </c>
      <c r="FZ1055" s="44">
        <v>266419</v>
      </c>
      <c r="GA1055" s="44">
        <v>34079</v>
      </c>
      <c r="GB1055" s="44"/>
      <c r="GC1055" s="44">
        <v>22718</v>
      </c>
      <c r="GD1055" s="44">
        <v>570608</v>
      </c>
      <c r="GE1055" s="44">
        <v>249285</v>
      </c>
      <c r="GF1055" s="44">
        <v>189090</v>
      </c>
      <c r="GG1055" s="44">
        <v>853788</v>
      </c>
      <c r="GH1055" s="44">
        <v>137338</v>
      </c>
      <c r="GI1055" s="44">
        <v>239722</v>
      </c>
      <c r="GJ1055" s="44">
        <v>192701</v>
      </c>
      <c r="GK1055" s="44">
        <v>2753687</v>
      </c>
      <c r="GL1055" s="44">
        <v>64250</v>
      </c>
      <c r="GM1055" s="44">
        <v>576316</v>
      </c>
      <c r="GN1055" s="44">
        <v>70881</v>
      </c>
      <c r="GO1055" s="44">
        <v>39467</v>
      </c>
      <c r="GP1055" s="44"/>
      <c r="GQ1055" s="44">
        <v>18464</v>
      </c>
      <c r="GR1055" s="44">
        <v>111804</v>
      </c>
      <c r="GS1055" s="44">
        <v>2641710</v>
      </c>
      <c r="GT1055" s="44"/>
      <c r="GU1055" s="21">
        <v>12661</v>
      </c>
      <c r="GV1055" s="44">
        <v>10000</v>
      </c>
      <c r="GW1055" s="44">
        <v>9285</v>
      </c>
      <c r="GX1055" s="44">
        <v>331958</v>
      </c>
      <c r="GY1055" s="44">
        <v>3005614</v>
      </c>
      <c r="GZ1055" s="44">
        <v>570491</v>
      </c>
      <c r="HA1055" s="44"/>
      <c r="HB1055" s="44"/>
      <c r="HC1055" s="44">
        <v>2435123</v>
      </c>
      <c r="HD1055" s="44">
        <v>3005614</v>
      </c>
      <c r="HE1055" s="21"/>
      <c r="HF1055" s="21"/>
      <c r="HG1055" s="21"/>
      <c r="HH1055" s="21"/>
      <c r="HI1055" s="21">
        <v>0</v>
      </c>
      <c r="HJ1055" s="44"/>
      <c r="HK1055" s="21"/>
      <c r="HL1055" s="21">
        <v>12661</v>
      </c>
      <c r="HM1055" s="21">
        <v>12661</v>
      </c>
      <c r="HN1055" s="21">
        <v>0</v>
      </c>
      <c r="HO1055" s="21"/>
      <c r="HP1055" s="44"/>
      <c r="HQ1055" s="47"/>
      <c r="HR1055" s="47"/>
      <c r="HS1055" s="47"/>
      <c r="HT1055" s="47" t="s">
        <v>7571</v>
      </c>
      <c r="HU1055" s="47">
        <v>941310.14999999991</v>
      </c>
      <c r="HV1055" s="47">
        <v>1757</v>
      </c>
      <c r="HW1055" s="47">
        <v>0</v>
      </c>
      <c r="HX1055" s="47">
        <v>11279</v>
      </c>
      <c r="HY1055" s="47">
        <v>29363</v>
      </c>
      <c r="HZ1055" s="47">
        <v>69215</v>
      </c>
      <c r="IA1055" s="47">
        <v>0</v>
      </c>
      <c r="IB1055" s="47">
        <v>0</v>
      </c>
      <c r="IC1055" s="47">
        <v>7912</v>
      </c>
      <c r="ID1055"/>
      <c r="IE1055" s="47">
        <v>9856</v>
      </c>
      <c r="IF1055">
        <v>8928</v>
      </c>
      <c r="IG1055" s="47">
        <v>7461</v>
      </c>
      <c r="IH1055" s="47">
        <v>19854</v>
      </c>
      <c r="II1055">
        <v>3824</v>
      </c>
      <c r="IJ1055">
        <v>7692</v>
      </c>
      <c r="IK1055">
        <v>2889</v>
      </c>
      <c r="IL1055">
        <v>17376</v>
      </c>
      <c r="IM1055">
        <v>197406</v>
      </c>
      <c r="IN1055">
        <v>0</v>
      </c>
      <c r="IO1055">
        <v>0</v>
      </c>
      <c r="IP1055">
        <v>0</v>
      </c>
      <c r="IQ1055">
        <v>0</v>
      </c>
      <c r="IR1055">
        <v>0</v>
      </c>
      <c r="IS1055">
        <v>0</v>
      </c>
      <c r="IT1055">
        <v>0</v>
      </c>
      <c r="IU1055">
        <v>150369</v>
      </c>
      <c r="IV1055">
        <v>0</v>
      </c>
      <c r="IW1055">
        <v>548461</v>
      </c>
      <c r="IX1055">
        <v>1151097</v>
      </c>
      <c r="IY1055">
        <v>1540866</v>
      </c>
      <c r="IZ1055">
        <v>0</v>
      </c>
      <c r="JA1055">
        <v>0</v>
      </c>
      <c r="JB1055">
        <v>358596</v>
      </c>
      <c r="JC1055"/>
      <c r="JD1055">
        <v>242468</v>
      </c>
      <c r="JE1055">
        <v>165564</v>
      </c>
      <c r="JF1055">
        <v>138049</v>
      </c>
      <c r="JG1055">
        <v>420392</v>
      </c>
      <c r="JH1055">
        <v>104146</v>
      </c>
      <c r="JI1055">
        <v>174861</v>
      </c>
      <c r="JJ1055">
        <v>150853</v>
      </c>
      <c r="JK1055">
        <v>649470</v>
      </c>
      <c r="JL1055">
        <v>5795192</v>
      </c>
      <c r="JM1055">
        <v>0</v>
      </c>
      <c r="JN1055">
        <v>0</v>
      </c>
      <c r="JO1055">
        <v>0</v>
      </c>
      <c r="JP1055">
        <v>0</v>
      </c>
      <c r="JQ1055">
        <v>0</v>
      </c>
      <c r="JR1055">
        <v>0</v>
      </c>
      <c r="JS1055">
        <v>0</v>
      </c>
      <c r="JT1055"/>
      <c r="JU1055"/>
      <c r="JV1055"/>
      <c r="JW1055"/>
      <c r="JX1055"/>
      <c r="JY1055"/>
      <c r="JZ1055"/>
      <c r="KA1055"/>
      <c r="KB1055"/>
      <c r="KC1055"/>
      <c r="KD1055"/>
      <c r="KE1055"/>
      <c r="KF1055">
        <v>138</v>
      </c>
      <c r="KG1055">
        <v>158</v>
      </c>
      <c r="KH1055">
        <v>111</v>
      </c>
      <c r="KI1055">
        <v>93</v>
      </c>
      <c r="KJ1055">
        <v>108</v>
      </c>
      <c r="KK1055">
        <v>73</v>
      </c>
      <c r="KL1055">
        <v>56</v>
      </c>
      <c r="KM1055">
        <v>67</v>
      </c>
      <c r="KN1055">
        <v>46</v>
      </c>
      <c r="KO1055">
        <v>1</v>
      </c>
      <c r="KP1055">
        <v>0</v>
      </c>
      <c r="KQ1055">
        <v>0</v>
      </c>
      <c r="KR1055">
        <v>0</v>
      </c>
      <c r="KS1055">
        <v>1</v>
      </c>
      <c r="KT1055">
        <v>0</v>
      </c>
      <c r="KU1055">
        <v>1</v>
      </c>
      <c r="KV1055">
        <v>0</v>
      </c>
      <c r="KW1055">
        <v>0</v>
      </c>
      <c r="KX1055">
        <v>0</v>
      </c>
      <c r="KY1055">
        <v>0</v>
      </c>
      <c r="KZ1055">
        <v>0</v>
      </c>
      <c r="LA1055">
        <v>0</v>
      </c>
      <c r="LB1055">
        <v>0</v>
      </c>
      <c r="LC1055">
        <v>0</v>
      </c>
      <c r="LD1055">
        <v>1</v>
      </c>
      <c r="LE1055">
        <v>0</v>
      </c>
      <c r="LF1055">
        <v>0</v>
      </c>
      <c r="LG1055">
        <v>0</v>
      </c>
      <c r="LH1055">
        <v>0</v>
      </c>
    </row>
    <row r="1056" spans="1:320" s="34" customFormat="1" ht="15" customHeight="1" x14ac:dyDescent="0.25">
      <c r="A1056" s="45">
        <v>206560482</v>
      </c>
      <c r="B1056" s="45" t="s">
        <v>7572</v>
      </c>
      <c r="C1056" s="46">
        <v>45292</v>
      </c>
      <c r="D1056" s="46">
        <v>45657</v>
      </c>
      <c r="E1056" s="47">
        <v>366</v>
      </c>
      <c r="F1056" s="45" t="s">
        <v>883</v>
      </c>
      <c r="G1056" s="45" t="s">
        <v>884</v>
      </c>
      <c r="H1056" s="45" t="s">
        <v>1647</v>
      </c>
      <c r="I1056" s="45" t="s">
        <v>886</v>
      </c>
      <c r="J1056" s="45" t="s">
        <v>887</v>
      </c>
      <c r="K1056" s="45" t="s">
        <v>1535</v>
      </c>
      <c r="L1056" s="45" t="s">
        <v>7573</v>
      </c>
      <c r="M1056" s="45" t="s">
        <v>7574</v>
      </c>
      <c r="N1056" s="45" t="s">
        <v>7575</v>
      </c>
      <c r="O1056" s="45" t="s">
        <v>1650</v>
      </c>
      <c r="P1056" s="45" t="s">
        <v>7576</v>
      </c>
      <c r="Q1056" s="45" t="s">
        <v>7577</v>
      </c>
      <c r="R1056" t="s">
        <v>7578</v>
      </c>
      <c r="S1056" s="45" t="s">
        <v>893</v>
      </c>
      <c r="T1056" t="s">
        <v>3079</v>
      </c>
      <c r="U1056" s="47">
        <v>99</v>
      </c>
      <c r="V1056" s="47">
        <v>99</v>
      </c>
      <c r="W1056" s="47" t="s">
        <v>894</v>
      </c>
      <c r="X1056" s="47">
        <v>36234</v>
      </c>
      <c r="Y1056" s="47">
        <v>33575</v>
      </c>
      <c r="Z1056" s="48">
        <v>204.3</v>
      </c>
      <c r="AA1056" s="44">
        <v>510</v>
      </c>
      <c r="AB1056" s="44">
        <v>512</v>
      </c>
      <c r="AC1056" s="44">
        <v>11246</v>
      </c>
      <c r="AD1056" s="44">
        <v>5132</v>
      </c>
      <c r="AE1056" s="44">
        <v>862</v>
      </c>
      <c r="AF1056" s="44">
        <v>15129</v>
      </c>
      <c r="AG1056" s="44"/>
      <c r="AH1056" s="47">
        <v>226</v>
      </c>
      <c r="AI1056" s="47">
        <v>610</v>
      </c>
      <c r="AJ1056">
        <v>370</v>
      </c>
      <c r="AK1056" t="s">
        <v>895</v>
      </c>
      <c r="AL1056">
        <v>33575</v>
      </c>
      <c r="AM1056"/>
      <c r="AN1056"/>
      <c r="AO1056"/>
      <c r="AP1056"/>
      <c r="AQ1056"/>
      <c r="AR1056" s="44"/>
      <c r="AS1056" s="44"/>
      <c r="AT1056" s="44"/>
      <c r="AU1056" s="44">
        <v>12093429</v>
      </c>
      <c r="AV1056" s="44">
        <v>7038427</v>
      </c>
      <c r="AW1056" s="44">
        <v>-728527</v>
      </c>
      <c r="AX1056" s="44">
        <v>901</v>
      </c>
      <c r="AY1056" s="44">
        <v>19861284</v>
      </c>
      <c r="AZ1056" s="21">
        <v>16958584</v>
      </c>
      <c r="BA1056" s="21">
        <v>2902700</v>
      </c>
      <c r="BB1056" s="44">
        <v>733</v>
      </c>
      <c r="BC1056" s="44">
        <v>609721</v>
      </c>
      <c r="BD1056" s="44"/>
      <c r="BE1056" s="44">
        <v>2293712</v>
      </c>
      <c r="BF1056" s="44">
        <v>4079880</v>
      </c>
      <c r="BG1056" s="44">
        <v>1851130</v>
      </c>
      <c r="BH1056" s="44">
        <v>213721</v>
      </c>
      <c r="BI1056" s="21">
        <v>5504108</v>
      </c>
      <c r="BJ1056" s="21"/>
      <c r="BK1056" s="21">
        <v>85260</v>
      </c>
      <c r="BL1056" s="21">
        <v>226130</v>
      </c>
      <c r="BM1056" s="21">
        <v>133200</v>
      </c>
      <c r="BN1056" s="21">
        <v>12093429</v>
      </c>
      <c r="BO1056" s="21"/>
      <c r="BP1056" s="21"/>
      <c r="BQ1056" s="44"/>
      <c r="BR1056" s="21"/>
      <c r="BS1056" s="44"/>
      <c r="BT1056" s="21"/>
      <c r="BU1056" s="44"/>
      <c r="BV1056" s="21"/>
      <c r="BW1056" s="44">
        <v>3545606</v>
      </c>
      <c r="BX1056" s="21">
        <v>658395</v>
      </c>
      <c r="BY1056" s="21">
        <v>1364595</v>
      </c>
      <c r="BZ1056" s="21"/>
      <c r="CA1056" s="44">
        <v>2385</v>
      </c>
      <c r="CB1056" s="44"/>
      <c r="CC1056" s="44">
        <v>1351732</v>
      </c>
      <c r="CD1056" s="44"/>
      <c r="CE1056" s="44"/>
      <c r="CF1056" s="44"/>
      <c r="CG1056" s="44">
        <v>114763</v>
      </c>
      <c r="CH1056" s="44"/>
      <c r="CI1056" s="21">
        <v>951</v>
      </c>
      <c r="CJ1056" s="44"/>
      <c r="CK1056" s="21"/>
      <c r="CL1056" s="44"/>
      <c r="CM1056" s="44">
        <v>94175</v>
      </c>
      <c r="CN1056" s="44">
        <v>0</v>
      </c>
      <c r="CO1056" s="44">
        <v>2721375</v>
      </c>
      <c r="CP1056" s="44">
        <v>0</v>
      </c>
      <c r="CQ1056" s="21">
        <v>2438685</v>
      </c>
      <c r="CR1056" s="44">
        <v>738000</v>
      </c>
      <c r="CS1056" s="44">
        <v>785537</v>
      </c>
      <c r="CT1056" s="44">
        <v>135318</v>
      </c>
      <c r="CU1056" s="44"/>
      <c r="CV1056" s="44">
        <v>125337</v>
      </c>
      <c r="CW1056" s="21"/>
      <c r="CX1056" s="21"/>
      <c r="CY1056" s="21"/>
      <c r="CZ1056" s="21"/>
      <c r="DA1056" s="21"/>
      <c r="DB1056" s="21"/>
      <c r="DC1056" s="21"/>
      <c r="DD1056" s="21"/>
      <c r="DE1056" s="44"/>
      <c r="DF1056" s="21"/>
      <c r="DG1056" s="44"/>
      <c r="DH1056" s="21"/>
      <c r="DI1056" s="44"/>
      <c r="DJ1056" s="44"/>
      <c r="DK1056" s="44"/>
      <c r="DL1056" s="44"/>
      <c r="DM1056" s="21"/>
      <c r="DN1056" s="44"/>
      <c r="DO1056" s="44">
        <v>4550</v>
      </c>
      <c r="DP1056" s="44"/>
      <c r="DQ1056" s="44"/>
      <c r="DR1056" s="44"/>
      <c r="DS1056" s="44"/>
      <c r="DT1056" s="44"/>
      <c r="DU1056" s="44"/>
      <c r="DV1056" s="44"/>
      <c r="DW1056" s="44"/>
      <c r="DX1056" s="44"/>
      <c r="DY1056" s="44">
        <v>34085</v>
      </c>
      <c r="DZ1056" s="44"/>
      <c r="EA1056" s="44"/>
      <c r="EB1056" s="21"/>
      <c r="EC1056" s="44">
        <v>-2070088</v>
      </c>
      <c r="ED1056" s="44">
        <v>357696</v>
      </c>
      <c r="EE1056" s="21">
        <v>-408623</v>
      </c>
      <c r="EF1056" s="44"/>
      <c r="EG1056" s="21">
        <v>45190</v>
      </c>
      <c r="EH1056" s="44"/>
      <c r="EI1056" s="21">
        <v>1258975</v>
      </c>
      <c r="EJ1056" s="44"/>
      <c r="EK1056" s="44"/>
      <c r="EL1056" s="21"/>
      <c r="EM1056" s="44">
        <v>31473</v>
      </c>
      <c r="EN1056" s="44"/>
      <c r="EO1056" s="44">
        <v>18215</v>
      </c>
      <c r="EP1056" s="21"/>
      <c r="EQ1056" s="21"/>
      <c r="ER1056" s="21"/>
      <c r="ES1056" s="21"/>
      <c r="ET1056" s="44"/>
      <c r="EU1056" s="21"/>
      <c r="EV1056" s="44"/>
      <c r="EW1056" s="21"/>
      <c r="EX1056" s="44"/>
      <c r="EY1056" s="44"/>
      <c r="EZ1056" s="21"/>
      <c r="FA1056" s="21"/>
      <c r="FB1056" s="44"/>
      <c r="FC1056" s="44"/>
      <c r="FD1056" s="21"/>
      <c r="FE1056" s="112"/>
      <c r="FF1056" s="44"/>
      <c r="FG1056" s="44">
        <v>8400998</v>
      </c>
      <c r="FH1056" s="44">
        <v>2221662</v>
      </c>
      <c r="FI1056" s="44">
        <v>6335924</v>
      </c>
      <c r="FJ1056" s="44">
        <v>298602</v>
      </c>
      <c r="FK1056" s="44">
        <v>6018558</v>
      </c>
      <c r="FL1056" s="44"/>
      <c r="FM1056" s="44"/>
      <c r="FN1056" s="44"/>
      <c r="FO1056" s="44"/>
      <c r="FP1056" s="44"/>
      <c r="FQ1056" s="44"/>
      <c r="FR1056" s="44"/>
      <c r="FS1056" s="44"/>
      <c r="FT1056" s="44">
        <v>28866</v>
      </c>
      <c r="FU1056" s="44">
        <v>8029</v>
      </c>
      <c r="FV1056" s="21">
        <v>1205917</v>
      </c>
      <c r="FW1056" s="44"/>
      <c r="FX1056" s="44">
        <v>1008485</v>
      </c>
      <c r="FY1056" s="44">
        <v>164017</v>
      </c>
      <c r="FZ1056" s="44">
        <v>358018</v>
      </c>
      <c r="GA1056" s="44">
        <v>101798</v>
      </c>
      <c r="GB1056" s="44"/>
      <c r="GC1056" s="44">
        <v>55500</v>
      </c>
      <c r="GD1056" s="44">
        <v>497607</v>
      </c>
      <c r="GE1056" s="44">
        <v>267640</v>
      </c>
      <c r="GF1056" s="44">
        <v>171028</v>
      </c>
      <c r="GG1056" s="44">
        <v>856488</v>
      </c>
      <c r="GH1056" s="44">
        <v>465802</v>
      </c>
      <c r="GI1056" s="44">
        <v>187397</v>
      </c>
      <c r="GJ1056" s="44">
        <v>9145</v>
      </c>
      <c r="GK1056" s="44">
        <v>3349335</v>
      </c>
      <c r="GL1056" s="44">
        <v>303906</v>
      </c>
      <c r="GM1056" s="44">
        <v>1532063</v>
      </c>
      <c r="GN1056" s="44">
        <v>86738</v>
      </c>
      <c r="GO1056" s="44">
        <v>15746</v>
      </c>
      <c r="GP1056" s="44"/>
      <c r="GQ1056" s="44"/>
      <c r="GR1056" s="44">
        <v>266501</v>
      </c>
      <c r="GS1056" s="44">
        <v>2387465</v>
      </c>
      <c r="GT1056" s="44"/>
      <c r="GU1056" s="21">
        <v>1540036</v>
      </c>
      <c r="GV1056" s="44">
        <v>2379859</v>
      </c>
      <c r="GW1056" s="44">
        <v>35529048</v>
      </c>
      <c r="GX1056" s="44"/>
      <c r="GY1056" s="44">
        <v>41836408</v>
      </c>
      <c r="GZ1056" s="44">
        <v>1693655</v>
      </c>
      <c r="HA1056" s="44">
        <v>8331743</v>
      </c>
      <c r="HB1056" s="44"/>
      <c r="HC1056" s="44">
        <v>31811010</v>
      </c>
      <c r="HD1056" s="44">
        <v>41836408</v>
      </c>
      <c r="HE1056" s="21"/>
      <c r="HF1056" s="21">
        <v>26931975</v>
      </c>
      <c r="HG1056" s="21"/>
      <c r="HH1056" s="21"/>
      <c r="HI1056" s="21">
        <v>76719</v>
      </c>
      <c r="HJ1056" s="44"/>
      <c r="HK1056" s="21">
        <v>2811117</v>
      </c>
      <c r="HL1056" s="21">
        <v>815744</v>
      </c>
      <c r="HM1056" s="21">
        <v>3703580</v>
      </c>
      <c r="HN1056" s="21">
        <v>-2163544</v>
      </c>
      <c r="HO1056" s="21"/>
      <c r="HP1056" s="44"/>
      <c r="HQ1056" s="47"/>
      <c r="HR1056" s="47"/>
      <c r="HS1056" s="47"/>
      <c r="HT1056" s="47" t="s">
        <v>1759</v>
      </c>
      <c r="HU1056" s="47">
        <v>0</v>
      </c>
      <c r="HV1056" s="47">
        <v>3726</v>
      </c>
      <c r="HW1056" s="47">
        <v>0</v>
      </c>
      <c r="HX1056" s="47">
        <v>19105</v>
      </c>
      <c r="HY1056" s="47">
        <v>33019</v>
      </c>
      <c r="HZ1056" s="47">
        <v>79969</v>
      </c>
      <c r="IA1056" s="47">
        <v>0</v>
      </c>
      <c r="IB1056" s="47">
        <v>0</v>
      </c>
      <c r="IC1056" s="47">
        <v>0</v>
      </c>
      <c r="ID1056">
        <v>36913</v>
      </c>
      <c r="IE1056" s="47">
        <v>3908</v>
      </c>
      <c r="IF1056">
        <v>8765</v>
      </c>
      <c r="IG1056" s="47">
        <v>5947</v>
      </c>
      <c r="IH1056" s="47">
        <v>18040</v>
      </c>
      <c r="II1056">
        <v>10955</v>
      </c>
      <c r="IJ1056">
        <v>4661</v>
      </c>
      <c r="IK1056">
        <v>173</v>
      </c>
      <c r="IL1056">
        <v>18711</v>
      </c>
      <c r="IM1056">
        <v>243892</v>
      </c>
      <c r="IN1056">
        <v>0</v>
      </c>
      <c r="IO1056">
        <v>0</v>
      </c>
      <c r="IP1056">
        <v>0</v>
      </c>
      <c r="IQ1056">
        <v>0</v>
      </c>
      <c r="IR1056">
        <v>0</v>
      </c>
      <c r="IS1056">
        <v>0</v>
      </c>
      <c r="IT1056">
        <v>0</v>
      </c>
      <c r="IU1056">
        <v>260824</v>
      </c>
      <c r="IV1056">
        <v>0</v>
      </c>
      <c r="IW1056">
        <v>1006628</v>
      </c>
      <c r="IX1056">
        <v>1368407</v>
      </c>
      <c r="IY1056">
        <v>1793654</v>
      </c>
      <c r="IZ1056">
        <v>0</v>
      </c>
      <c r="JA1056">
        <v>0</v>
      </c>
      <c r="JB1056">
        <v>0</v>
      </c>
      <c r="JC1056">
        <v>1741354</v>
      </c>
      <c r="JD1056">
        <v>116881</v>
      </c>
      <c r="JE1056">
        <v>160319</v>
      </c>
      <c r="JF1056">
        <v>118676</v>
      </c>
      <c r="JG1056">
        <v>383494</v>
      </c>
      <c r="JH1056">
        <v>358576</v>
      </c>
      <c r="JI1056">
        <v>116020</v>
      </c>
      <c r="JJ1056">
        <v>7651</v>
      </c>
      <c r="JK1056">
        <v>968514</v>
      </c>
      <c r="JL1056">
        <v>8400998</v>
      </c>
      <c r="JM1056">
        <v>0</v>
      </c>
      <c r="JN1056">
        <v>0</v>
      </c>
      <c r="JO1056">
        <v>0</v>
      </c>
      <c r="JP1056">
        <v>0</v>
      </c>
      <c r="JQ1056">
        <v>0</v>
      </c>
      <c r="JR1056">
        <v>0</v>
      </c>
      <c r="JS1056">
        <v>0</v>
      </c>
      <c r="JT1056"/>
      <c r="JU1056"/>
      <c r="JV1056"/>
      <c r="JW1056"/>
      <c r="JX1056"/>
      <c r="JY1056">
        <v>36913</v>
      </c>
      <c r="JZ1056"/>
      <c r="KA1056"/>
      <c r="KB1056"/>
      <c r="KC1056"/>
      <c r="KD1056"/>
      <c r="KE1056">
        <v>1741354</v>
      </c>
      <c r="KF1056">
        <v>172</v>
      </c>
      <c r="KG1056">
        <v>239</v>
      </c>
      <c r="KH1056">
        <v>132</v>
      </c>
      <c r="KI1056">
        <v>133</v>
      </c>
      <c r="KJ1056">
        <v>190</v>
      </c>
      <c r="KK1056">
        <v>103</v>
      </c>
      <c r="KL1056">
        <v>65</v>
      </c>
      <c r="KM1056">
        <v>99</v>
      </c>
      <c r="KN1056">
        <v>49</v>
      </c>
      <c r="KO1056">
        <v>1</v>
      </c>
      <c r="KP1056">
        <v>0</v>
      </c>
      <c r="KQ1056">
        <v>0</v>
      </c>
      <c r="KR1056">
        <v>0</v>
      </c>
      <c r="KS1056">
        <v>1</v>
      </c>
      <c r="KT1056">
        <v>0</v>
      </c>
      <c r="KU1056">
        <v>1</v>
      </c>
      <c r="KV1056">
        <v>0</v>
      </c>
      <c r="KW1056">
        <v>0</v>
      </c>
      <c r="KX1056">
        <v>0</v>
      </c>
      <c r="KY1056">
        <v>0</v>
      </c>
      <c r="KZ1056">
        <v>0</v>
      </c>
      <c r="LA1056">
        <v>0</v>
      </c>
      <c r="LB1056">
        <v>0</v>
      </c>
      <c r="LC1056">
        <v>0</v>
      </c>
      <c r="LD1056">
        <v>1</v>
      </c>
      <c r="LE1056">
        <v>0</v>
      </c>
      <c r="LF1056">
        <v>0</v>
      </c>
      <c r="LG1056">
        <v>0</v>
      </c>
      <c r="LH1056">
        <v>0</v>
      </c>
    </row>
    <row r="1057" spans="1:320" s="34" customFormat="1" ht="15" customHeight="1" x14ac:dyDescent="0.25">
      <c r="A1057" s="45">
        <v>206560495</v>
      </c>
      <c r="B1057" s="45" t="s">
        <v>7579</v>
      </c>
      <c r="C1057" s="46">
        <v>45292</v>
      </c>
      <c r="D1057" s="46">
        <v>45657</v>
      </c>
      <c r="E1057" s="47">
        <v>366</v>
      </c>
      <c r="F1057" s="45" t="s">
        <v>883</v>
      </c>
      <c r="G1057" s="45" t="s">
        <v>884</v>
      </c>
      <c r="H1057" s="45" t="s">
        <v>1647</v>
      </c>
      <c r="I1057" s="45" t="s">
        <v>886</v>
      </c>
      <c r="J1057" s="45" t="s">
        <v>331</v>
      </c>
      <c r="K1057" s="45" t="s">
        <v>1535</v>
      </c>
      <c r="L1057" s="45" t="s">
        <v>7580</v>
      </c>
      <c r="M1057" s="45" t="s">
        <v>7581</v>
      </c>
      <c r="N1057" s="45" t="s">
        <v>7582</v>
      </c>
      <c r="O1057" s="45" t="s">
        <v>7583</v>
      </c>
      <c r="P1057" s="45" t="s">
        <v>7584</v>
      </c>
      <c r="Q1057" s="45" t="s">
        <v>7585</v>
      </c>
      <c r="R1057" t="s">
        <v>7586</v>
      </c>
      <c r="S1057" s="45" t="s">
        <v>884</v>
      </c>
      <c r="T1057"/>
      <c r="U1057" s="47">
        <v>61</v>
      </c>
      <c r="V1057" s="47">
        <v>61</v>
      </c>
      <c r="W1057" s="47" t="s">
        <v>894</v>
      </c>
      <c r="X1057" s="47">
        <v>22326</v>
      </c>
      <c r="Y1057" s="47">
        <v>19291</v>
      </c>
      <c r="Z1057" s="48">
        <v>204.03</v>
      </c>
      <c r="AA1057" s="44">
        <v>150</v>
      </c>
      <c r="AB1057" s="44">
        <v>146</v>
      </c>
      <c r="AC1057" s="44">
        <v>3937</v>
      </c>
      <c r="AD1057" s="44">
        <v>117</v>
      </c>
      <c r="AE1057" s="44">
        <v>9639</v>
      </c>
      <c r="AF1057" s="44">
        <v>339</v>
      </c>
      <c r="AG1057" s="44"/>
      <c r="AH1057" s="47"/>
      <c r="AI1057" s="47">
        <v>5259</v>
      </c>
      <c r="AJ1057"/>
      <c r="AK1057" t="s">
        <v>895</v>
      </c>
      <c r="AL1057">
        <v>19291</v>
      </c>
      <c r="AM1057"/>
      <c r="AN1057"/>
      <c r="AO1057"/>
      <c r="AP1057"/>
      <c r="AQ1057"/>
      <c r="AR1057" s="44"/>
      <c r="AS1057" s="44"/>
      <c r="AT1057" s="44"/>
      <c r="AU1057" s="44">
        <v>8157533</v>
      </c>
      <c r="AV1057" s="44">
        <v>1335676</v>
      </c>
      <c r="AW1057" s="44">
        <v>14972</v>
      </c>
      <c r="AX1057" s="44">
        <v>3860</v>
      </c>
      <c r="AY1057" s="44">
        <v>9482097</v>
      </c>
      <c r="AZ1057" s="21">
        <v>10154558</v>
      </c>
      <c r="BA1057" s="21">
        <v>-672461</v>
      </c>
      <c r="BB1057" s="44">
        <v>2955118</v>
      </c>
      <c r="BC1057" s="44"/>
      <c r="BD1057" s="44"/>
      <c r="BE1057" s="44">
        <v>2282657</v>
      </c>
      <c r="BF1057" s="44">
        <v>1705334</v>
      </c>
      <c r="BG1057" s="44">
        <v>50679</v>
      </c>
      <c r="BH1057" s="44">
        <v>3966651</v>
      </c>
      <c r="BI1057" s="21">
        <v>139506</v>
      </c>
      <c r="BJ1057" s="21"/>
      <c r="BK1057" s="21"/>
      <c r="BL1057" s="21">
        <v>2295363</v>
      </c>
      <c r="BM1057" s="21"/>
      <c r="BN1057" s="21">
        <v>8157533</v>
      </c>
      <c r="BO1057" s="21"/>
      <c r="BP1057" s="21"/>
      <c r="BQ1057" s="44"/>
      <c r="BR1057" s="21"/>
      <c r="BS1057" s="44"/>
      <c r="BT1057" s="21"/>
      <c r="BU1057" s="44"/>
      <c r="BV1057" s="21"/>
      <c r="BW1057" s="44">
        <v>1256815</v>
      </c>
      <c r="BX1057" s="21"/>
      <c r="BY1057" s="21">
        <v>37349</v>
      </c>
      <c r="BZ1057" s="21"/>
      <c r="CA1057" s="44">
        <v>3430</v>
      </c>
      <c r="CB1057" s="44"/>
      <c r="CC1057" s="44">
        <v>120</v>
      </c>
      <c r="CD1057" s="44"/>
      <c r="CE1057" s="44"/>
      <c r="CF1057" s="44"/>
      <c r="CG1057" s="44"/>
      <c r="CH1057" s="44"/>
      <c r="CI1057" s="21">
        <v>37962</v>
      </c>
      <c r="CJ1057" s="44"/>
      <c r="CK1057" s="21"/>
      <c r="CL1057" s="44"/>
      <c r="CM1057" s="44">
        <v>61047</v>
      </c>
      <c r="CN1057" s="44">
        <v>0</v>
      </c>
      <c r="CO1057" s="44">
        <v>534700</v>
      </c>
      <c r="CP1057" s="44">
        <v>0</v>
      </c>
      <c r="CQ1057" s="21">
        <v>326700</v>
      </c>
      <c r="CR1057" s="44">
        <v>113300</v>
      </c>
      <c r="CS1057" s="44">
        <v>249250</v>
      </c>
      <c r="CT1057" s="44">
        <v>25734</v>
      </c>
      <c r="CU1057" s="44"/>
      <c r="CV1057" s="44">
        <v>24945</v>
      </c>
      <c r="CW1057" s="21"/>
      <c r="CX1057" s="21"/>
      <c r="CY1057" s="21"/>
      <c r="CZ1057" s="21"/>
      <c r="DA1057" s="21"/>
      <c r="DB1057" s="21"/>
      <c r="DC1057" s="21"/>
      <c r="DD1057" s="21"/>
      <c r="DE1057" s="44"/>
      <c r="DF1057" s="21"/>
      <c r="DG1057" s="44"/>
      <c r="DH1057" s="21"/>
      <c r="DI1057" s="44"/>
      <c r="DJ1057" s="44"/>
      <c r="DK1057" s="44"/>
      <c r="DL1057" s="44"/>
      <c r="DM1057" s="21"/>
      <c r="DN1057" s="44"/>
      <c r="DO1057" s="44"/>
      <c r="DP1057" s="44"/>
      <c r="DQ1057" s="44"/>
      <c r="DR1057" s="44"/>
      <c r="DS1057" s="44"/>
      <c r="DT1057" s="44"/>
      <c r="DU1057" s="44"/>
      <c r="DV1057" s="44"/>
      <c r="DW1057" s="44"/>
      <c r="DX1057" s="44"/>
      <c r="DY1057" s="44"/>
      <c r="DZ1057" s="44"/>
      <c r="EA1057" s="44"/>
      <c r="EB1057" s="21"/>
      <c r="EC1057" s="44">
        <v>-152929</v>
      </c>
      <c r="ED1057" s="44"/>
      <c r="EE1057" s="21">
        <v>-4545</v>
      </c>
      <c r="EF1057" s="44"/>
      <c r="EG1057" s="21">
        <v>166587</v>
      </c>
      <c r="EH1057" s="44"/>
      <c r="EI1057" s="21">
        <v>5859</v>
      </c>
      <c r="EJ1057" s="44"/>
      <c r="EK1057" s="44"/>
      <c r="EL1057" s="21"/>
      <c r="EM1057" s="44"/>
      <c r="EN1057" s="44"/>
      <c r="EO1057" s="44"/>
      <c r="EP1057" s="21"/>
      <c r="EQ1057" s="21"/>
      <c r="ER1057" s="21"/>
      <c r="ES1057" s="21"/>
      <c r="ET1057" s="44"/>
      <c r="EU1057" s="21"/>
      <c r="EV1057" s="44"/>
      <c r="EW1057" s="21"/>
      <c r="EX1057" s="44"/>
      <c r="EY1057" s="44"/>
      <c r="EZ1057" s="21"/>
      <c r="FA1057" s="21"/>
      <c r="FB1057" s="44"/>
      <c r="FC1057" s="44"/>
      <c r="FD1057" s="21"/>
      <c r="FE1057" s="112"/>
      <c r="FF1057" s="44"/>
      <c r="FG1057" s="44">
        <v>5236398</v>
      </c>
      <c r="FH1057" s="44">
        <v>1287844</v>
      </c>
      <c r="FI1057" s="44">
        <v>3630316</v>
      </c>
      <c r="FJ1057" s="44">
        <v>141950</v>
      </c>
      <c r="FK1057" s="44">
        <v>3675340</v>
      </c>
      <c r="FL1057" s="44"/>
      <c r="FM1057" s="44"/>
      <c r="FN1057" s="44"/>
      <c r="FO1057" s="44"/>
      <c r="FP1057" s="44"/>
      <c r="FQ1057" s="44"/>
      <c r="FR1057" s="44"/>
      <c r="FS1057" s="44"/>
      <c r="FT1057" s="44">
        <v>95688</v>
      </c>
      <c r="FU1057" s="44"/>
      <c r="FV1057" s="21">
        <v>305498</v>
      </c>
      <c r="FW1057" s="44"/>
      <c r="FX1057" s="44">
        <v>193084</v>
      </c>
      <c r="FY1057" s="44">
        <v>59490</v>
      </c>
      <c r="FZ1057" s="44">
        <v>305980</v>
      </c>
      <c r="GA1057" s="44">
        <v>21433</v>
      </c>
      <c r="GB1057" s="44"/>
      <c r="GC1057" s="44">
        <v>18217</v>
      </c>
      <c r="GD1057" s="44">
        <v>1025736</v>
      </c>
      <c r="GE1057" s="44">
        <v>334670</v>
      </c>
      <c r="GF1057" s="44">
        <v>281353</v>
      </c>
      <c r="GG1057" s="44">
        <v>878495</v>
      </c>
      <c r="GH1057" s="44">
        <v>78101</v>
      </c>
      <c r="GI1057" s="44">
        <v>234971</v>
      </c>
      <c r="GJ1057" s="44"/>
      <c r="GK1057" s="44">
        <v>2334855</v>
      </c>
      <c r="GL1057" s="44">
        <v>258179</v>
      </c>
      <c r="GM1057" s="44">
        <v>11993</v>
      </c>
      <c r="GN1057" s="44"/>
      <c r="GO1057" s="44">
        <v>41475</v>
      </c>
      <c r="GP1057" s="44"/>
      <c r="GQ1057" s="44"/>
      <c r="GR1057" s="44"/>
      <c r="GS1057" s="44">
        <v>17339212</v>
      </c>
      <c r="GT1057" s="44"/>
      <c r="GU1057" s="21">
        <v>5235124</v>
      </c>
      <c r="GV1057" s="44"/>
      <c r="GW1057" s="44"/>
      <c r="GX1057" s="44"/>
      <c r="GY1057" s="44">
        <v>22574336</v>
      </c>
      <c r="GZ1057" s="44">
        <v>876219</v>
      </c>
      <c r="HA1057" s="44">
        <v>12017</v>
      </c>
      <c r="HB1057" s="44"/>
      <c r="HC1057" s="44">
        <v>21686100</v>
      </c>
      <c r="HD1057" s="44">
        <v>22574336</v>
      </c>
      <c r="HE1057" s="21"/>
      <c r="HF1057" s="21"/>
      <c r="HG1057" s="21"/>
      <c r="HH1057" s="21"/>
      <c r="HI1057" s="21">
        <v>657577</v>
      </c>
      <c r="HJ1057" s="44">
        <v>12625212</v>
      </c>
      <c r="HK1057" s="21"/>
      <c r="HL1057" s="21">
        <v>1021624</v>
      </c>
      <c r="HM1057" s="21">
        <v>14304413</v>
      </c>
      <c r="HN1057" s="21">
        <v>-9069289</v>
      </c>
      <c r="HO1057" s="21"/>
      <c r="HP1057" s="44"/>
      <c r="HQ1057" s="47"/>
      <c r="HR1057" s="47"/>
      <c r="HS1057" s="47"/>
      <c r="HT1057" s="47" t="s">
        <v>7587</v>
      </c>
      <c r="HU1057" s="47">
        <v>4740344.79</v>
      </c>
      <c r="HV1057" s="47">
        <v>2124</v>
      </c>
      <c r="HW1057" s="47">
        <v>0</v>
      </c>
      <c r="HX1057" s="47">
        <v>5284</v>
      </c>
      <c r="HY1057" s="47">
        <v>14674</v>
      </c>
      <c r="HZ1057" s="47">
        <v>61934</v>
      </c>
      <c r="IA1057" s="47">
        <v>0</v>
      </c>
      <c r="IB1057" s="47">
        <v>0</v>
      </c>
      <c r="IC1057" s="47">
        <v>2094</v>
      </c>
      <c r="ID1057"/>
      <c r="IE1057" s="47">
        <v>12189</v>
      </c>
      <c r="IF1057">
        <v>11710</v>
      </c>
      <c r="IG1057" s="47">
        <v>8102</v>
      </c>
      <c r="IH1057" s="47">
        <v>19394</v>
      </c>
      <c r="II1057">
        <v>1924</v>
      </c>
      <c r="IJ1057">
        <v>6871</v>
      </c>
      <c r="IK1057"/>
      <c r="IL1057">
        <v>25679</v>
      </c>
      <c r="IM1057">
        <v>171979</v>
      </c>
      <c r="IN1057">
        <v>0</v>
      </c>
      <c r="IO1057">
        <v>0</v>
      </c>
      <c r="IP1057">
        <v>0</v>
      </c>
      <c r="IQ1057">
        <v>0</v>
      </c>
      <c r="IR1057">
        <v>0</v>
      </c>
      <c r="IS1057">
        <v>0</v>
      </c>
      <c r="IT1057">
        <v>0</v>
      </c>
      <c r="IU1057">
        <v>167293</v>
      </c>
      <c r="IV1057">
        <v>0</v>
      </c>
      <c r="IW1057">
        <v>267819</v>
      </c>
      <c r="IX1057">
        <v>563623</v>
      </c>
      <c r="IY1057">
        <v>1811734</v>
      </c>
      <c r="IZ1057">
        <v>0</v>
      </c>
      <c r="JA1057">
        <v>0</v>
      </c>
      <c r="JB1057">
        <v>128945</v>
      </c>
      <c r="JC1057"/>
      <c r="JD1057">
        <v>307091</v>
      </c>
      <c r="JE1057">
        <v>213466</v>
      </c>
      <c r="JF1057">
        <v>161129</v>
      </c>
      <c r="JG1057">
        <v>494115</v>
      </c>
      <c r="JH1057">
        <v>51478</v>
      </c>
      <c r="JI1057">
        <v>172255</v>
      </c>
      <c r="JJ1057"/>
      <c r="JK1057">
        <v>897450</v>
      </c>
      <c r="JL1057">
        <v>5236398</v>
      </c>
      <c r="JM1057">
        <v>0</v>
      </c>
      <c r="JN1057">
        <v>0</v>
      </c>
      <c r="JO1057">
        <v>0</v>
      </c>
      <c r="JP1057">
        <v>0</v>
      </c>
      <c r="JQ1057">
        <v>0</v>
      </c>
      <c r="JR1057">
        <v>0</v>
      </c>
      <c r="JS1057">
        <v>0</v>
      </c>
      <c r="JT1057"/>
      <c r="JU1057"/>
      <c r="JV1057"/>
      <c r="JW1057"/>
      <c r="JX1057"/>
      <c r="JY1057"/>
      <c r="JZ1057"/>
      <c r="KA1057"/>
      <c r="KB1057"/>
      <c r="KC1057"/>
      <c r="KD1057"/>
      <c r="KE1057"/>
      <c r="KF1057">
        <v>90</v>
      </c>
      <c r="KG1057">
        <v>122</v>
      </c>
      <c r="KH1057">
        <v>72</v>
      </c>
      <c r="KI1057">
        <v>48</v>
      </c>
      <c r="KJ1057">
        <v>67</v>
      </c>
      <c r="KK1057">
        <v>36</v>
      </c>
      <c r="KL1057">
        <v>35</v>
      </c>
      <c r="KM1057">
        <v>46</v>
      </c>
      <c r="KN1057">
        <v>26</v>
      </c>
      <c r="KO1057">
        <v>0</v>
      </c>
      <c r="KP1057">
        <v>1</v>
      </c>
      <c r="KQ1057">
        <v>0</v>
      </c>
      <c r="KR1057">
        <v>0</v>
      </c>
      <c r="KS1057">
        <v>1</v>
      </c>
      <c r="KT1057">
        <v>0</v>
      </c>
      <c r="KU1057">
        <v>1</v>
      </c>
      <c r="KV1057">
        <v>0</v>
      </c>
      <c r="KW1057">
        <v>0</v>
      </c>
      <c r="KX1057">
        <v>0</v>
      </c>
      <c r="KY1057">
        <v>0</v>
      </c>
      <c r="KZ1057">
        <v>0</v>
      </c>
      <c r="LA1057">
        <v>0</v>
      </c>
      <c r="LB1057">
        <v>0</v>
      </c>
      <c r="LC1057">
        <v>0</v>
      </c>
      <c r="LD1057">
        <v>1</v>
      </c>
      <c r="LE1057">
        <v>0</v>
      </c>
      <c r="LF1057">
        <v>0</v>
      </c>
      <c r="LG1057">
        <v>0</v>
      </c>
      <c r="LH1057">
        <v>0</v>
      </c>
    </row>
    <row r="1058" spans="1:320" s="34" customFormat="1" ht="15" customHeight="1" x14ac:dyDescent="0.25">
      <c r="A1058" s="45">
        <v>206560496</v>
      </c>
      <c r="B1058" s="45" t="s">
        <v>1646</v>
      </c>
      <c r="C1058" s="46">
        <v>45200</v>
      </c>
      <c r="D1058" s="46">
        <v>45565</v>
      </c>
      <c r="E1058" s="47">
        <v>366</v>
      </c>
      <c r="F1058" s="45" t="s">
        <v>883</v>
      </c>
      <c r="G1058" s="45" t="s">
        <v>884</v>
      </c>
      <c r="H1058" s="45" t="s">
        <v>1647</v>
      </c>
      <c r="I1058" s="45" t="s">
        <v>886</v>
      </c>
      <c r="J1058" s="45" t="s">
        <v>887</v>
      </c>
      <c r="K1058" s="45" t="s">
        <v>1535</v>
      </c>
      <c r="L1058" s="45" t="s">
        <v>7573</v>
      </c>
      <c r="M1058" s="45" t="s">
        <v>1648</v>
      </c>
      <c r="N1058" s="45" t="s">
        <v>1649</v>
      </c>
      <c r="O1058" s="45" t="s">
        <v>1650</v>
      </c>
      <c r="P1058" s="45" t="s">
        <v>7588</v>
      </c>
      <c r="Q1058" s="45" t="s">
        <v>7589</v>
      </c>
      <c r="R1058" t="s">
        <v>1651</v>
      </c>
      <c r="S1058" s="45" t="s">
        <v>893</v>
      </c>
      <c r="T1058"/>
      <c r="U1058" s="47">
        <v>98</v>
      </c>
      <c r="V1058" s="47">
        <v>98</v>
      </c>
      <c r="W1058" s="47" t="s">
        <v>894</v>
      </c>
      <c r="X1058" s="47">
        <v>35868</v>
      </c>
      <c r="Y1058" s="47">
        <v>33515</v>
      </c>
      <c r="Z1058" s="48">
        <v>93.44</v>
      </c>
      <c r="AA1058" s="44">
        <v>284</v>
      </c>
      <c r="AB1058" s="44">
        <v>261</v>
      </c>
      <c r="AC1058" s="44">
        <v>3380</v>
      </c>
      <c r="AD1058" s="44"/>
      <c r="AE1058" s="44">
        <v>1492</v>
      </c>
      <c r="AF1058" s="44">
        <v>21200</v>
      </c>
      <c r="AG1058" s="44"/>
      <c r="AH1058" s="47">
        <v>3606</v>
      </c>
      <c r="AI1058" s="47">
        <v>397</v>
      </c>
      <c r="AJ1058">
        <v>3440</v>
      </c>
      <c r="AK1058" t="s">
        <v>895</v>
      </c>
      <c r="AL1058">
        <v>33515</v>
      </c>
      <c r="AM1058"/>
      <c r="AN1058"/>
      <c r="AO1058"/>
      <c r="AP1058"/>
      <c r="AQ1058"/>
      <c r="AR1058" s="44"/>
      <c r="AS1058" s="44"/>
      <c r="AT1058" s="44"/>
      <c r="AU1058" s="44">
        <v>8647025</v>
      </c>
      <c r="AV1058" s="44">
        <v>2482741</v>
      </c>
      <c r="AW1058" s="44">
        <v>-1945613</v>
      </c>
      <c r="AX1058" s="44">
        <v>23186</v>
      </c>
      <c r="AY1058" s="44">
        <v>13098565</v>
      </c>
      <c r="AZ1058" s="21">
        <v>12966531</v>
      </c>
      <c r="BA1058" s="21">
        <v>132034</v>
      </c>
      <c r="BB1058" s="44">
        <v>-1</v>
      </c>
      <c r="BC1058" s="44">
        <v>-109572</v>
      </c>
      <c r="BD1058" s="44"/>
      <c r="BE1058" s="44">
        <v>241605</v>
      </c>
      <c r="BF1058" s="44">
        <v>877470</v>
      </c>
      <c r="BG1058" s="44"/>
      <c r="BH1058" s="44">
        <v>324120</v>
      </c>
      <c r="BI1058" s="21">
        <v>5520925</v>
      </c>
      <c r="BJ1058" s="21"/>
      <c r="BK1058" s="21">
        <v>928720</v>
      </c>
      <c r="BL1058" s="21">
        <v>113140</v>
      </c>
      <c r="BM1058" s="21">
        <v>882650</v>
      </c>
      <c r="BN1058" s="21">
        <v>8647025</v>
      </c>
      <c r="BO1058" s="21"/>
      <c r="BP1058" s="21"/>
      <c r="BQ1058" s="44"/>
      <c r="BR1058" s="21"/>
      <c r="BS1058" s="44"/>
      <c r="BT1058" s="21"/>
      <c r="BU1058" s="44"/>
      <c r="BV1058" s="21"/>
      <c r="BW1058" s="44">
        <v>873539</v>
      </c>
      <c r="BX1058" s="21"/>
      <c r="BY1058" s="21"/>
      <c r="BZ1058" s="21"/>
      <c r="CA1058" s="44">
        <v>30348</v>
      </c>
      <c r="CB1058" s="44"/>
      <c r="CC1058" s="44">
        <v>333241</v>
      </c>
      <c r="CD1058" s="44"/>
      <c r="CE1058" s="44"/>
      <c r="CF1058" s="44"/>
      <c r="CG1058" s="44">
        <v>993518</v>
      </c>
      <c r="CH1058" s="44"/>
      <c r="CI1058" s="21">
        <v>5186</v>
      </c>
      <c r="CJ1058" s="44"/>
      <c r="CK1058" s="21">
        <v>246909</v>
      </c>
      <c r="CL1058" s="44"/>
      <c r="CM1058" s="44">
        <v>680783</v>
      </c>
      <c r="CN1058" s="44">
        <v>900</v>
      </c>
      <c r="CO1058" s="44">
        <v>592971</v>
      </c>
      <c r="CP1058" s="44">
        <v>0</v>
      </c>
      <c r="CQ1058" s="21">
        <v>512075</v>
      </c>
      <c r="CR1058" s="44">
        <v>27554</v>
      </c>
      <c r="CS1058" s="44">
        <v>585669</v>
      </c>
      <c r="CT1058" s="44">
        <v>39654</v>
      </c>
      <c r="CU1058" s="44"/>
      <c r="CV1058" s="44">
        <v>43135</v>
      </c>
      <c r="CW1058" s="21"/>
      <c r="CX1058" s="21"/>
      <c r="CY1058" s="21"/>
      <c r="CZ1058" s="21"/>
      <c r="DA1058" s="21"/>
      <c r="DB1058" s="21"/>
      <c r="DC1058" s="21"/>
      <c r="DD1058" s="21"/>
      <c r="DE1058" s="44"/>
      <c r="DF1058" s="21"/>
      <c r="DG1058" s="44"/>
      <c r="DH1058" s="21"/>
      <c r="DI1058" s="44"/>
      <c r="DJ1058" s="44"/>
      <c r="DK1058" s="44"/>
      <c r="DL1058" s="44"/>
      <c r="DM1058" s="21"/>
      <c r="DN1058" s="44"/>
      <c r="DO1058" s="44"/>
      <c r="DP1058" s="44"/>
      <c r="DQ1058" s="44"/>
      <c r="DR1058" s="44"/>
      <c r="DS1058" s="44"/>
      <c r="DT1058" s="44"/>
      <c r="DU1058" s="44"/>
      <c r="DV1058" s="44"/>
      <c r="DW1058" s="44"/>
      <c r="DX1058" s="44"/>
      <c r="DY1058" s="44"/>
      <c r="DZ1058" s="44"/>
      <c r="EA1058" s="44"/>
      <c r="EB1058" s="21"/>
      <c r="EC1058" s="44">
        <v>-1178868</v>
      </c>
      <c r="ED1058" s="44"/>
      <c r="EE1058" s="21"/>
      <c r="EF1058" s="44"/>
      <c r="EG1058" s="21">
        <v>-32784</v>
      </c>
      <c r="EH1058" s="44"/>
      <c r="EI1058" s="21">
        <v>-683186</v>
      </c>
      <c r="EJ1058" s="44"/>
      <c r="EK1058" s="44"/>
      <c r="EL1058" s="21"/>
      <c r="EM1058" s="44">
        <v>330547</v>
      </c>
      <c r="EN1058" s="44"/>
      <c r="EO1058" s="44">
        <v>-381322</v>
      </c>
      <c r="EP1058" s="21"/>
      <c r="EQ1058" s="21"/>
      <c r="ER1058" s="21"/>
      <c r="ES1058" s="21"/>
      <c r="ET1058" s="44"/>
      <c r="EU1058" s="21"/>
      <c r="EV1058" s="44"/>
      <c r="EW1058" s="21"/>
      <c r="EX1058" s="44"/>
      <c r="EY1058" s="44"/>
      <c r="EZ1058" s="21"/>
      <c r="FA1058" s="21"/>
      <c r="FB1058" s="44"/>
      <c r="FC1058" s="44"/>
      <c r="FD1058" s="21"/>
      <c r="FE1058" s="112"/>
      <c r="FF1058" s="44"/>
      <c r="FG1058" s="44">
        <v>6356472</v>
      </c>
      <c r="FH1058" s="44">
        <v>1507894</v>
      </c>
      <c r="FI1058" s="44">
        <v>5102165</v>
      </c>
      <c r="FJ1058" s="44">
        <v>122619</v>
      </c>
      <c r="FK1058" s="44">
        <v>5702188</v>
      </c>
      <c r="FL1058" s="44"/>
      <c r="FM1058" s="44"/>
      <c r="FN1058" s="44"/>
      <c r="FO1058" s="44"/>
      <c r="FP1058" s="44"/>
      <c r="FQ1058" s="44"/>
      <c r="FR1058" s="44"/>
      <c r="FS1058" s="44"/>
      <c r="FT1058" s="44">
        <v>64399</v>
      </c>
      <c r="FU1058" s="44"/>
      <c r="FV1058" s="21">
        <v>346110</v>
      </c>
      <c r="FW1058" s="44"/>
      <c r="FX1058" s="44">
        <v>291365</v>
      </c>
      <c r="FY1058" s="44">
        <v>18883</v>
      </c>
      <c r="FZ1058" s="44">
        <v>227119</v>
      </c>
      <c r="GA1058" s="44">
        <v>21187</v>
      </c>
      <c r="GB1058" s="44"/>
      <c r="GC1058" s="44">
        <v>15842</v>
      </c>
      <c r="GD1058" s="44">
        <v>345845</v>
      </c>
      <c r="GE1058" s="44">
        <v>292310</v>
      </c>
      <c r="GF1058" s="44">
        <v>221855</v>
      </c>
      <c r="GG1058" s="44">
        <v>917884</v>
      </c>
      <c r="GH1058" s="44">
        <v>289233</v>
      </c>
      <c r="GI1058" s="44">
        <v>120906</v>
      </c>
      <c r="GJ1058" s="44">
        <v>124341</v>
      </c>
      <c r="GK1058" s="44">
        <v>2860692</v>
      </c>
      <c r="GL1058" s="44">
        <v>5428</v>
      </c>
      <c r="GM1058" s="44">
        <v>956909</v>
      </c>
      <c r="GN1058" s="44">
        <v>53307</v>
      </c>
      <c r="GO1058" s="44">
        <v>47810</v>
      </c>
      <c r="GP1058" s="44"/>
      <c r="GQ1058" s="44"/>
      <c r="GR1058" s="44">
        <v>42918</v>
      </c>
      <c r="GS1058" s="44">
        <v>3814808</v>
      </c>
      <c r="GT1058" s="44"/>
      <c r="GU1058" s="21">
        <v>136504</v>
      </c>
      <c r="GV1058" s="44">
        <v>74781</v>
      </c>
      <c r="GW1058" s="44">
        <v>123550</v>
      </c>
      <c r="GX1058" s="44"/>
      <c r="GY1058" s="44">
        <v>4149643</v>
      </c>
      <c r="GZ1058" s="44">
        <v>1790829</v>
      </c>
      <c r="HA1058" s="44"/>
      <c r="HB1058" s="44"/>
      <c r="HC1058" s="44">
        <v>2358814</v>
      </c>
      <c r="HD1058" s="44">
        <v>4149643</v>
      </c>
      <c r="HE1058" s="21"/>
      <c r="HF1058" s="21">
        <v>61350</v>
      </c>
      <c r="HG1058" s="21"/>
      <c r="HH1058" s="21"/>
      <c r="HI1058" s="21">
        <v>0</v>
      </c>
      <c r="HJ1058" s="44"/>
      <c r="HK1058" s="21">
        <v>90260</v>
      </c>
      <c r="HL1058" s="21">
        <v>222680</v>
      </c>
      <c r="HM1058" s="21">
        <v>312940</v>
      </c>
      <c r="HN1058" s="21">
        <v>-176436</v>
      </c>
      <c r="HO1058" s="21"/>
      <c r="HP1058" s="44"/>
      <c r="HQ1058" s="47"/>
      <c r="HR1058" s="47"/>
      <c r="HS1058" s="47"/>
      <c r="HT1058" s="47" t="s">
        <v>4172</v>
      </c>
      <c r="HU1058" s="47">
        <v>2363894.2800000003</v>
      </c>
      <c r="HV1058" s="47">
        <v>1957</v>
      </c>
      <c r="HW1058" s="47">
        <v>0</v>
      </c>
      <c r="HX1058" s="47">
        <v>9150</v>
      </c>
      <c r="HY1058" s="47">
        <v>28198</v>
      </c>
      <c r="HZ1058" s="47">
        <v>88253</v>
      </c>
      <c r="IA1058" s="47">
        <v>0</v>
      </c>
      <c r="IB1058" s="47">
        <v>0</v>
      </c>
      <c r="IC1058" s="47">
        <v>2056</v>
      </c>
      <c r="ID1058"/>
      <c r="IE1058" s="47">
        <v>2061</v>
      </c>
      <c r="IF1058">
        <v>10249</v>
      </c>
      <c r="IG1058" s="47">
        <v>9055</v>
      </c>
      <c r="IH1058" s="47">
        <v>22793</v>
      </c>
      <c r="II1058">
        <v>5656</v>
      </c>
      <c r="IJ1058">
        <v>3509</v>
      </c>
      <c r="IK1058">
        <v>1856</v>
      </c>
      <c r="IL1058">
        <v>19369</v>
      </c>
      <c r="IM1058">
        <v>204162</v>
      </c>
      <c r="IN1058">
        <v>0</v>
      </c>
      <c r="IO1058">
        <v>164</v>
      </c>
      <c r="IP1058">
        <v>0</v>
      </c>
      <c r="IQ1058">
        <v>673</v>
      </c>
      <c r="IR1058">
        <v>0</v>
      </c>
      <c r="IS1058">
        <v>0</v>
      </c>
      <c r="IT1058">
        <v>837</v>
      </c>
      <c r="IU1058">
        <v>182701</v>
      </c>
      <c r="IV1058">
        <v>0</v>
      </c>
      <c r="IW1058">
        <v>522756</v>
      </c>
      <c r="IX1058">
        <v>1221991</v>
      </c>
      <c r="IY1058">
        <v>2298714</v>
      </c>
      <c r="IZ1058">
        <v>0</v>
      </c>
      <c r="JA1058">
        <v>0</v>
      </c>
      <c r="JB1058">
        <v>178540</v>
      </c>
      <c r="JC1058"/>
      <c r="JD1058">
        <v>61053</v>
      </c>
      <c r="JE1058">
        <v>205616</v>
      </c>
      <c r="JF1058">
        <v>162901</v>
      </c>
      <c r="JG1058">
        <v>453065</v>
      </c>
      <c r="JH1058">
        <v>221739</v>
      </c>
      <c r="JI1058">
        <v>90829</v>
      </c>
      <c r="JJ1058">
        <v>95537</v>
      </c>
      <c r="JK1058">
        <v>661030</v>
      </c>
      <c r="JL1058">
        <v>6356472</v>
      </c>
      <c r="JM1058">
        <v>0</v>
      </c>
      <c r="JN1058">
        <v>9840</v>
      </c>
      <c r="JO1058">
        <v>0</v>
      </c>
      <c r="JP1058">
        <v>15074</v>
      </c>
      <c r="JQ1058">
        <v>0</v>
      </c>
      <c r="JR1058">
        <v>0</v>
      </c>
      <c r="JS1058">
        <v>24914</v>
      </c>
      <c r="JT1058"/>
      <c r="JU1058"/>
      <c r="JV1058"/>
      <c r="JW1058"/>
      <c r="JX1058"/>
      <c r="JY1058"/>
      <c r="JZ1058"/>
      <c r="KA1058"/>
      <c r="KB1058"/>
      <c r="KC1058"/>
      <c r="KD1058"/>
      <c r="KE1058"/>
      <c r="KF1058">
        <v>112</v>
      </c>
      <c r="KG1058">
        <v>128</v>
      </c>
      <c r="KH1058">
        <v>98</v>
      </c>
      <c r="KI1058">
        <v>82</v>
      </c>
      <c r="KJ1058">
        <v>93</v>
      </c>
      <c r="KK1058">
        <v>72</v>
      </c>
      <c r="KL1058">
        <v>58</v>
      </c>
      <c r="KM1058">
        <v>69</v>
      </c>
      <c r="KN1058">
        <v>48</v>
      </c>
      <c r="KO1058">
        <v>1</v>
      </c>
      <c r="KP1058">
        <v>0</v>
      </c>
      <c r="KQ1058">
        <v>0</v>
      </c>
      <c r="KR1058">
        <v>0</v>
      </c>
      <c r="KS1058">
        <v>1</v>
      </c>
      <c r="KT1058">
        <v>0</v>
      </c>
      <c r="KU1058">
        <v>1</v>
      </c>
      <c r="KV1058">
        <v>0</v>
      </c>
      <c r="KW1058">
        <v>0</v>
      </c>
      <c r="KX1058">
        <v>0</v>
      </c>
      <c r="KY1058">
        <v>0</v>
      </c>
      <c r="KZ1058">
        <v>0</v>
      </c>
      <c r="LA1058">
        <v>0</v>
      </c>
      <c r="LB1058">
        <v>0</v>
      </c>
      <c r="LC1058">
        <v>0</v>
      </c>
      <c r="LD1058">
        <v>1</v>
      </c>
      <c r="LE1058">
        <v>0</v>
      </c>
      <c r="LF1058">
        <v>0</v>
      </c>
      <c r="LG1058">
        <v>0</v>
      </c>
      <c r="LH1058">
        <v>0</v>
      </c>
    </row>
    <row r="1059" spans="1:320" s="34" customFormat="1" ht="15" customHeight="1" x14ac:dyDescent="0.25">
      <c r="A1059" s="45">
        <v>206560503</v>
      </c>
      <c r="B1059" s="45" t="s">
        <v>7590</v>
      </c>
      <c r="C1059" s="46">
        <v>45292</v>
      </c>
      <c r="D1059" s="46">
        <v>45657</v>
      </c>
      <c r="E1059" s="47">
        <v>366</v>
      </c>
      <c r="F1059" s="45" t="s">
        <v>883</v>
      </c>
      <c r="G1059" s="45" t="s">
        <v>884</v>
      </c>
      <c r="H1059" s="45" t="s">
        <v>1647</v>
      </c>
      <c r="I1059" s="45" t="s">
        <v>886</v>
      </c>
      <c r="J1059" s="45" t="s">
        <v>887</v>
      </c>
      <c r="K1059" s="45" t="s">
        <v>1535</v>
      </c>
      <c r="L1059" s="45" t="s">
        <v>7573</v>
      </c>
      <c r="M1059" s="45" t="s">
        <v>7591</v>
      </c>
      <c r="N1059" s="45" t="s">
        <v>7592</v>
      </c>
      <c r="O1059" s="45" t="s">
        <v>1650</v>
      </c>
      <c r="P1059" s="45" t="s">
        <v>7593</v>
      </c>
      <c r="Q1059" s="45" t="s">
        <v>7594</v>
      </c>
      <c r="R1059" t="s">
        <v>7595</v>
      </c>
      <c r="S1059" s="45" t="s">
        <v>893</v>
      </c>
      <c r="T1059"/>
      <c r="U1059" s="47">
        <v>82</v>
      </c>
      <c r="V1059" s="47">
        <v>82</v>
      </c>
      <c r="W1059" s="47" t="s">
        <v>894</v>
      </c>
      <c r="X1059" s="47">
        <v>30012</v>
      </c>
      <c r="Y1059" s="47">
        <v>28585</v>
      </c>
      <c r="Z1059" s="48">
        <v>224.9</v>
      </c>
      <c r="AA1059" s="44">
        <v>372</v>
      </c>
      <c r="AB1059" s="44">
        <v>338</v>
      </c>
      <c r="AC1059" s="44">
        <v>8233</v>
      </c>
      <c r="AD1059" s="44"/>
      <c r="AE1059" s="44">
        <v>1083</v>
      </c>
      <c r="AF1059" s="44">
        <v>13638</v>
      </c>
      <c r="AG1059" s="44"/>
      <c r="AH1059" s="47">
        <v>3618</v>
      </c>
      <c r="AI1059" s="47">
        <v>204</v>
      </c>
      <c r="AJ1059">
        <v>1809</v>
      </c>
      <c r="AK1059" t="s">
        <v>895</v>
      </c>
      <c r="AL1059">
        <v>28585</v>
      </c>
      <c r="AM1059"/>
      <c r="AN1059"/>
      <c r="AO1059"/>
      <c r="AP1059"/>
      <c r="AQ1059"/>
      <c r="AR1059" s="44"/>
      <c r="AS1059" s="44"/>
      <c r="AT1059" s="44"/>
      <c r="AU1059" s="44">
        <v>15559110</v>
      </c>
      <c r="AV1059" s="44">
        <v>7130889</v>
      </c>
      <c r="AW1059" s="44">
        <v>7191771</v>
      </c>
      <c r="AX1059" s="44"/>
      <c r="AY1059" s="44">
        <v>15498228</v>
      </c>
      <c r="AZ1059" s="21">
        <v>12303283</v>
      </c>
      <c r="BA1059" s="21">
        <v>3194945</v>
      </c>
      <c r="BB1059" s="44">
        <v>267490</v>
      </c>
      <c r="BC1059" s="44">
        <v>800</v>
      </c>
      <c r="BD1059" s="44"/>
      <c r="BE1059" s="44">
        <v>3461635</v>
      </c>
      <c r="BF1059" s="44">
        <v>6586400</v>
      </c>
      <c r="BG1059" s="44"/>
      <c r="BH1059" s="44">
        <v>383315</v>
      </c>
      <c r="BI1059" s="21">
        <v>4999305</v>
      </c>
      <c r="BJ1059" s="21"/>
      <c r="BK1059" s="21">
        <v>2896150</v>
      </c>
      <c r="BL1059" s="21">
        <v>76125</v>
      </c>
      <c r="BM1059" s="21">
        <v>617815</v>
      </c>
      <c r="BN1059" s="21">
        <v>15559110</v>
      </c>
      <c r="BO1059" s="21"/>
      <c r="BP1059" s="21"/>
      <c r="BQ1059" s="44"/>
      <c r="BR1059" s="21"/>
      <c r="BS1059" s="44"/>
      <c r="BT1059" s="21"/>
      <c r="BU1059" s="44"/>
      <c r="BV1059" s="21"/>
      <c r="BW1059" s="44">
        <v>4939102</v>
      </c>
      <c r="BX1059" s="21"/>
      <c r="BY1059" s="21"/>
      <c r="BZ1059" s="21"/>
      <c r="CA1059" s="44">
        <v>54447</v>
      </c>
      <c r="CB1059" s="44"/>
      <c r="CC1059" s="44">
        <v>89162</v>
      </c>
      <c r="CD1059" s="44"/>
      <c r="CE1059" s="44"/>
      <c r="CF1059" s="44"/>
      <c r="CG1059" s="44">
        <v>2039988</v>
      </c>
      <c r="CH1059" s="44"/>
      <c r="CI1059" s="21">
        <v>4873</v>
      </c>
      <c r="CJ1059" s="44"/>
      <c r="CK1059" s="21">
        <v>3317</v>
      </c>
      <c r="CL1059" s="44"/>
      <c r="CM1059" s="44">
        <v>12767</v>
      </c>
      <c r="CN1059" s="44">
        <v>420</v>
      </c>
      <c r="CO1059" s="44">
        <v>2224353</v>
      </c>
      <c r="CP1059" s="44">
        <v>0</v>
      </c>
      <c r="CQ1059" s="21">
        <v>3139757</v>
      </c>
      <c r="CR1059" s="44">
        <v>493075</v>
      </c>
      <c r="CS1059" s="44">
        <v>1180765</v>
      </c>
      <c r="CT1059" s="44">
        <v>30719</v>
      </c>
      <c r="CU1059" s="44"/>
      <c r="CV1059" s="44">
        <v>49033</v>
      </c>
      <c r="CW1059" s="21"/>
      <c r="CX1059" s="21"/>
      <c r="CY1059" s="21"/>
      <c r="CZ1059" s="21"/>
      <c r="DA1059" s="21"/>
      <c r="DB1059" s="21"/>
      <c r="DC1059" s="21"/>
      <c r="DD1059" s="21"/>
      <c r="DE1059" s="44"/>
      <c r="DF1059" s="21"/>
      <c r="DG1059" s="44"/>
      <c r="DH1059" s="21"/>
      <c r="DI1059" s="44"/>
      <c r="DJ1059" s="44"/>
      <c r="DK1059" s="44"/>
      <c r="DL1059" s="44"/>
      <c r="DM1059" s="21"/>
      <c r="DN1059" s="44"/>
      <c r="DO1059" s="44"/>
      <c r="DP1059" s="44"/>
      <c r="DQ1059" s="44"/>
      <c r="DR1059" s="44"/>
      <c r="DS1059" s="44"/>
      <c r="DT1059" s="44"/>
      <c r="DU1059" s="44"/>
      <c r="DV1059" s="44"/>
      <c r="DW1059" s="44"/>
      <c r="DX1059" s="44"/>
      <c r="DY1059" s="44">
        <v>-4485</v>
      </c>
      <c r="DZ1059" s="44"/>
      <c r="EA1059" s="44"/>
      <c r="EB1059" s="21"/>
      <c r="EC1059" s="44">
        <v>3570051</v>
      </c>
      <c r="ED1059" s="44"/>
      <c r="EE1059" s="21"/>
      <c r="EF1059" s="44"/>
      <c r="EG1059" s="21">
        <v>-78061</v>
      </c>
      <c r="EH1059" s="44"/>
      <c r="EI1059" s="21">
        <v>737449</v>
      </c>
      <c r="EJ1059" s="44"/>
      <c r="EK1059" s="44"/>
      <c r="EL1059" s="21"/>
      <c r="EM1059" s="44">
        <v>2925909</v>
      </c>
      <c r="EN1059" s="44"/>
      <c r="EO1059" s="44">
        <v>40908</v>
      </c>
      <c r="EP1059" s="21"/>
      <c r="EQ1059" s="21"/>
      <c r="ER1059" s="21"/>
      <c r="ES1059" s="21"/>
      <c r="ET1059" s="44"/>
      <c r="EU1059" s="21"/>
      <c r="EV1059" s="44"/>
      <c r="EW1059" s="21"/>
      <c r="EX1059" s="44"/>
      <c r="EY1059" s="44"/>
      <c r="EZ1059" s="21"/>
      <c r="FA1059" s="21"/>
      <c r="FB1059" s="44"/>
      <c r="FC1059" s="44"/>
      <c r="FD1059" s="21"/>
      <c r="FE1059" s="112"/>
      <c r="FF1059" s="44"/>
      <c r="FG1059" s="44">
        <v>6635712</v>
      </c>
      <c r="FH1059" s="44">
        <v>1584634</v>
      </c>
      <c r="FI1059" s="44">
        <v>4082937</v>
      </c>
      <c r="FJ1059" s="44">
        <v>320875</v>
      </c>
      <c r="FK1059" s="44">
        <v>5241029</v>
      </c>
      <c r="FL1059" s="44"/>
      <c r="FM1059" s="44"/>
      <c r="FN1059" s="44"/>
      <c r="FO1059" s="44"/>
      <c r="FP1059" s="44"/>
      <c r="FQ1059" s="44"/>
      <c r="FR1059" s="44"/>
      <c r="FS1059" s="44"/>
      <c r="FT1059" s="44">
        <v>7294</v>
      </c>
      <c r="FU1059" s="44">
        <v>370</v>
      </c>
      <c r="FV1059" s="21">
        <v>424430</v>
      </c>
      <c r="FW1059" s="44"/>
      <c r="FX1059" s="44">
        <v>522272</v>
      </c>
      <c r="FY1059" s="44">
        <v>183946</v>
      </c>
      <c r="FZ1059" s="44">
        <v>325405</v>
      </c>
      <c r="GA1059" s="44">
        <v>12951</v>
      </c>
      <c r="GB1059" s="44"/>
      <c r="GC1059" s="44">
        <v>35332</v>
      </c>
      <c r="GD1059" s="44">
        <v>568387</v>
      </c>
      <c r="GE1059" s="44">
        <v>237643</v>
      </c>
      <c r="GF1059" s="44">
        <v>156147</v>
      </c>
      <c r="GG1059" s="44">
        <v>803480</v>
      </c>
      <c r="GH1059" s="44">
        <v>94918</v>
      </c>
      <c r="GI1059" s="44">
        <v>130926</v>
      </c>
      <c r="GJ1059" s="44">
        <v>149192</v>
      </c>
      <c r="GK1059" s="44">
        <v>1850619</v>
      </c>
      <c r="GL1059" s="44">
        <v>91442</v>
      </c>
      <c r="GM1059" s="44">
        <v>1123691</v>
      </c>
      <c r="GN1059" s="44">
        <v>67329</v>
      </c>
      <c r="GO1059" s="44">
        <v>44338</v>
      </c>
      <c r="GP1059" s="44"/>
      <c r="GQ1059" s="44">
        <v>3249</v>
      </c>
      <c r="GR1059" s="44">
        <v>228893</v>
      </c>
      <c r="GS1059" s="44">
        <v>2358576</v>
      </c>
      <c r="GT1059" s="44"/>
      <c r="GU1059" s="21">
        <v>712399</v>
      </c>
      <c r="GV1059" s="44"/>
      <c r="GW1059" s="44">
        <v>5215029</v>
      </c>
      <c r="GX1059" s="44"/>
      <c r="GY1059" s="44">
        <v>8286004</v>
      </c>
      <c r="GZ1059" s="44">
        <v>7281474</v>
      </c>
      <c r="HA1059" s="44"/>
      <c r="HB1059" s="44"/>
      <c r="HC1059" s="44">
        <v>1004530</v>
      </c>
      <c r="HD1059" s="44">
        <v>8286004</v>
      </c>
      <c r="HE1059" s="21"/>
      <c r="HF1059" s="21"/>
      <c r="HG1059" s="21">
        <v>582720</v>
      </c>
      <c r="HH1059" s="21"/>
      <c r="HI1059" s="21">
        <v>0</v>
      </c>
      <c r="HJ1059" s="44"/>
      <c r="HK1059" s="21">
        <v>1096455</v>
      </c>
      <c r="HL1059" s="21">
        <v>1054031</v>
      </c>
      <c r="HM1059" s="21">
        <v>2150486</v>
      </c>
      <c r="HN1059" s="21">
        <v>-1438087</v>
      </c>
      <c r="HO1059" s="21"/>
      <c r="HP1059" s="44"/>
      <c r="HQ1059" s="47"/>
      <c r="HR1059" s="47"/>
      <c r="HS1059" s="47"/>
      <c r="HT1059" s="47" t="s">
        <v>1893</v>
      </c>
      <c r="HU1059" s="47">
        <v>145629.48000000001</v>
      </c>
      <c r="HV1059" s="47">
        <v>2016</v>
      </c>
      <c r="HW1059" s="47">
        <v>0</v>
      </c>
      <c r="HX1059" s="47">
        <v>10086</v>
      </c>
      <c r="HY1059" s="47">
        <v>29088</v>
      </c>
      <c r="HZ1059" s="47">
        <v>65745</v>
      </c>
      <c r="IA1059" s="47">
        <v>0</v>
      </c>
      <c r="IB1059" s="47">
        <v>0</v>
      </c>
      <c r="IC1059" s="47">
        <v>7437</v>
      </c>
      <c r="ID1059">
        <v>16075</v>
      </c>
      <c r="IE1059" s="47">
        <v>2120</v>
      </c>
      <c r="IF1059">
        <v>8561</v>
      </c>
      <c r="IG1059" s="47">
        <v>5228</v>
      </c>
      <c r="IH1059" s="47">
        <v>18919</v>
      </c>
      <c r="II1059">
        <v>1940</v>
      </c>
      <c r="IJ1059">
        <v>4905</v>
      </c>
      <c r="IK1059">
        <v>2077</v>
      </c>
      <c r="IL1059">
        <v>19810</v>
      </c>
      <c r="IM1059">
        <v>194007</v>
      </c>
      <c r="IN1059">
        <v>0</v>
      </c>
      <c r="IO1059">
        <v>0</v>
      </c>
      <c r="IP1059">
        <v>0</v>
      </c>
      <c r="IQ1059">
        <v>0</v>
      </c>
      <c r="IR1059">
        <v>0</v>
      </c>
      <c r="IS1059">
        <v>0</v>
      </c>
      <c r="IT1059">
        <v>0</v>
      </c>
      <c r="IU1059">
        <v>196413</v>
      </c>
      <c r="IV1059">
        <v>0</v>
      </c>
      <c r="IW1059">
        <v>583290</v>
      </c>
      <c r="IX1059">
        <v>1188719</v>
      </c>
      <c r="IY1059">
        <v>1561097</v>
      </c>
      <c r="IZ1059">
        <v>0</v>
      </c>
      <c r="JA1059">
        <v>0</v>
      </c>
      <c r="JB1059">
        <v>298632</v>
      </c>
      <c r="JC1059">
        <v>886683</v>
      </c>
      <c r="JD1059">
        <v>72158</v>
      </c>
      <c r="JE1059">
        <v>157319</v>
      </c>
      <c r="JF1059">
        <v>88720</v>
      </c>
      <c r="JG1059">
        <v>424222</v>
      </c>
      <c r="JH1059">
        <v>75738</v>
      </c>
      <c r="JI1059">
        <v>105106</v>
      </c>
      <c r="JJ1059">
        <v>123432</v>
      </c>
      <c r="JK1059">
        <v>874183</v>
      </c>
      <c r="JL1059">
        <v>6635712</v>
      </c>
      <c r="JM1059">
        <v>0</v>
      </c>
      <c r="JN1059">
        <v>0</v>
      </c>
      <c r="JO1059">
        <v>0</v>
      </c>
      <c r="JP1059">
        <v>0</v>
      </c>
      <c r="JQ1059">
        <v>0</v>
      </c>
      <c r="JR1059">
        <v>0</v>
      </c>
      <c r="JS1059">
        <v>0</v>
      </c>
      <c r="JT1059"/>
      <c r="JU1059"/>
      <c r="JV1059"/>
      <c r="JW1059"/>
      <c r="JX1059"/>
      <c r="JY1059">
        <v>16075</v>
      </c>
      <c r="JZ1059"/>
      <c r="KA1059"/>
      <c r="KB1059"/>
      <c r="KC1059"/>
      <c r="KD1059"/>
      <c r="KE1059">
        <v>886683</v>
      </c>
      <c r="KF1059">
        <v>183</v>
      </c>
      <c r="KG1059">
        <v>275</v>
      </c>
      <c r="KH1059">
        <v>120</v>
      </c>
      <c r="KI1059">
        <v>113</v>
      </c>
      <c r="KJ1059">
        <v>176</v>
      </c>
      <c r="KK1059">
        <v>70</v>
      </c>
      <c r="KL1059">
        <v>64</v>
      </c>
      <c r="KM1059">
        <v>99</v>
      </c>
      <c r="KN1059">
        <v>43</v>
      </c>
      <c r="KO1059">
        <v>1</v>
      </c>
      <c r="KP1059">
        <v>0</v>
      </c>
      <c r="KQ1059">
        <v>0</v>
      </c>
      <c r="KR1059">
        <v>0</v>
      </c>
      <c r="KS1059">
        <v>1</v>
      </c>
      <c r="KT1059">
        <v>0</v>
      </c>
      <c r="KU1059">
        <v>1</v>
      </c>
      <c r="KV1059">
        <v>0</v>
      </c>
      <c r="KW1059">
        <v>0</v>
      </c>
      <c r="KX1059">
        <v>0</v>
      </c>
      <c r="KY1059">
        <v>0</v>
      </c>
      <c r="KZ1059">
        <v>0</v>
      </c>
      <c r="LA1059">
        <v>0</v>
      </c>
      <c r="LB1059">
        <v>0</v>
      </c>
      <c r="LC1059">
        <v>0</v>
      </c>
      <c r="LD1059">
        <v>1</v>
      </c>
      <c r="LE1059">
        <v>0</v>
      </c>
      <c r="LF1059">
        <v>0</v>
      </c>
      <c r="LG1059">
        <v>0</v>
      </c>
      <c r="LH1059">
        <v>0</v>
      </c>
    </row>
    <row r="1060" spans="1:320" s="34" customFormat="1" ht="15" customHeight="1" x14ac:dyDescent="0.25">
      <c r="A1060" s="45">
        <v>206560509</v>
      </c>
      <c r="B1060" s="45" t="s">
        <v>7596</v>
      </c>
      <c r="C1060" s="46">
        <v>45292</v>
      </c>
      <c r="D1060" s="46">
        <v>45657</v>
      </c>
      <c r="E1060" s="47">
        <v>366</v>
      </c>
      <c r="F1060" s="45" t="s">
        <v>883</v>
      </c>
      <c r="G1060" s="45" t="s">
        <v>884</v>
      </c>
      <c r="H1060" s="45" t="s">
        <v>1647</v>
      </c>
      <c r="I1060" s="45" t="s">
        <v>886</v>
      </c>
      <c r="J1060" s="45" t="s">
        <v>887</v>
      </c>
      <c r="K1060" s="45" t="s">
        <v>1535</v>
      </c>
      <c r="L1060" s="45" t="s">
        <v>7573</v>
      </c>
      <c r="M1060" s="45" t="s">
        <v>7597</v>
      </c>
      <c r="N1060" s="45" t="s">
        <v>7598</v>
      </c>
      <c r="O1060" s="45" t="s">
        <v>1650</v>
      </c>
      <c r="P1060" s="45" t="s">
        <v>7599</v>
      </c>
      <c r="Q1060" s="45" t="s">
        <v>7600</v>
      </c>
      <c r="R1060" t="s">
        <v>7601</v>
      </c>
      <c r="S1060" s="45" t="s">
        <v>893</v>
      </c>
      <c r="T1060" t="s">
        <v>2456</v>
      </c>
      <c r="U1060" s="47">
        <v>193</v>
      </c>
      <c r="V1060" s="47">
        <v>193</v>
      </c>
      <c r="W1060" s="47" t="s">
        <v>913</v>
      </c>
      <c r="X1060" s="47">
        <v>70638</v>
      </c>
      <c r="Y1060" s="47">
        <v>61963</v>
      </c>
      <c r="Z1060" s="48">
        <v>207.13</v>
      </c>
      <c r="AA1060" s="44">
        <v>500</v>
      </c>
      <c r="AB1060" s="44">
        <v>479</v>
      </c>
      <c r="AC1060" s="44">
        <v>4386</v>
      </c>
      <c r="AD1060" s="44">
        <v>3326</v>
      </c>
      <c r="AE1060" s="44">
        <v>2657</v>
      </c>
      <c r="AF1060" s="44">
        <v>41203</v>
      </c>
      <c r="AG1060" s="44">
        <v>4744</v>
      </c>
      <c r="AH1060" s="47"/>
      <c r="AI1060" s="47">
        <v>623</v>
      </c>
      <c r="AJ1060">
        <v>5024</v>
      </c>
      <c r="AK1060" t="s">
        <v>895</v>
      </c>
      <c r="AL1060">
        <v>61963</v>
      </c>
      <c r="AM1060"/>
      <c r="AN1060"/>
      <c r="AO1060"/>
      <c r="AP1060"/>
      <c r="AQ1060"/>
      <c r="AR1060" s="44"/>
      <c r="AS1060" s="44"/>
      <c r="AT1060" s="44"/>
      <c r="AU1060" s="44">
        <v>19000565</v>
      </c>
      <c r="AV1060" s="44">
        <v>2195379</v>
      </c>
      <c r="AW1060" s="44">
        <v>-3096336</v>
      </c>
      <c r="AX1060" s="44"/>
      <c r="AY1060" s="44">
        <v>24292280</v>
      </c>
      <c r="AZ1060" s="21">
        <v>22635866</v>
      </c>
      <c r="BA1060" s="21">
        <v>1656414</v>
      </c>
      <c r="BB1060" s="44">
        <v>8663</v>
      </c>
      <c r="BC1060" s="44"/>
      <c r="BD1060" s="44"/>
      <c r="BE1060" s="44">
        <v>1665077</v>
      </c>
      <c r="BF1060" s="44">
        <v>1362695</v>
      </c>
      <c r="BG1060" s="44">
        <v>1007533</v>
      </c>
      <c r="BH1060" s="44">
        <v>816659</v>
      </c>
      <c r="BI1060" s="21">
        <v>12633243</v>
      </c>
      <c r="BJ1060" s="21">
        <v>1457980</v>
      </c>
      <c r="BK1060" s="21"/>
      <c r="BL1060" s="21">
        <v>186115</v>
      </c>
      <c r="BM1060" s="21">
        <v>1536340</v>
      </c>
      <c r="BN1060" s="21">
        <v>19000565</v>
      </c>
      <c r="BO1060" s="21"/>
      <c r="BP1060" s="21"/>
      <c r="BQ1060" s="44"/>
      <c r="BR1060" s="21"/>
      <c r="BS1060" s="44"/>
      <c r="BT1060" s="21"/>
      <c r="BU1060" s="44"/>
      <c r="BV1060" s="21"/>
      <c r="BW1060" s="44">
        <v>877461</v>
      </c>
      <c r="BX1060" s="21"/>
      <c r="BY1060" s="21">
        <v>978687</v>
      </c>
      <c r="BZ1060" s="21"/>
      <c r="CA1060" s="44">
        <v>15630</v>
      </c>
      <c r="CB1060" s="44"/>
      <c r="CC1060" s="44">
        <v>101451</v>
      </c>
      <c r="CD1060" s="44"/>
      <c r="CE1060" s="44">
        <v>207360</v>
      </c>
      <c r="CF1060" s="44"/>
      <c r="CG1060" s="44"/>
      <c r="CH1060" s="44"/>
      <c r="CI1060" s="21">
        <v>9073</v>
      </c>
      <c r="CJ1060" s="44"/>
      <c r="CK1060" s="21">
        <v>5717</v>
      </c>
      <c r="CL1060" s="44"/>
      <c r="CM1060" s="44">
        <v>65255</v>
      </c>
      <c r="CN1060" s="44">
        <v>0</v>
      </c>
      <c r="CO1060" s="44">
        <v>858323</v>
      </c>
      <c r="CP1060" s="44">
        <v>0</v>
      </c>
      <c r="CQ1060" s="21">
        <v>623634</v>
      </c>
      <c r="CR1060" s="44">
        <v>142440</v>
      </c>
      <c r="CS1060" s="44">
        <v>452741</v>
      </c>
      <c r="CT1060" s="44">
        <v>26041</v>
      </c>
      <c r="CU1060" s="44"/>
      <c r="CV1060" s="44">
        <v>26945</v>
      </c>
      <c r="CW1060" s="21"/>
      <c r="CX1060" s="21"/>
      <c r="CY1060" s="21"/>
      <c r="CZ1060" s="21"/>
      <c r="DA1060" s="21"/>
      <c r="DB1060" s="21"/>
      <c r="DC1060" s="21"/>
      <c r="DD1060" s="21"/>
      <c r="DE1060" s="44"/>
      <c r="DF1060" s="21"/>
      <c r="DG1060" s="44"/>
      <c r="DH1060" s="21"/>
      <c r="DI1060" s="44"/>
      <c r="DJ1060" s="44"/>
      <c r="DK1060" s="44"/>
      <c r="DL1060" s="44"/>
      <c r="DM1060" s="21"/>
      <c r="DN1060" s="44"/>
      <c r="DO1060" s="44"/>
      <c r="DP1060" s="44"/>
      <c r="DQ1060" s="44"/>
      <c r="DR1060" s="44"/>
      <c r="DS1060" s="44"/>
      <c r="DT1060" s="44"/>
      <c r="DU1060" s="44"/>
      <c r="DV1060" s="44"/>
      <c r="DW1060" s="44"/>
      <c r="DX1060" s="44"/>
      <c r="DY1060" s="44"/>
      <c r="DZ1060" s="44"/>
      <c r="EA1060" s="44"/>
      <c r="EB1060" s="21"/>
      <c r="EC1060" s="44">
        <v>-1448213</v>
      </c>
      <c r="ED1060" s="44"/>
      <c r="EE1060" s="21">
        <v>372927</v>
      </c>
      <c r="EF1060" s="44"/>
      <c r="EG1060" s="21">
        <v>-2683</v>
      </c>
      <c r="EH1060" s="44"/>
      <c r="EI1060" s="21">
        <v>-723121</v>
      </c>
      <c r="EJ1060" s="44"/>
      <c r="EK1060" s="44">
        <v>-1499942</v>
      </c>
      <c r="EL1060" s="21"/>
      <c r="EM1060" s="44"/>
      <c r="EN1060" s="44"/>
      <c r="EO1060" s="44"/>
      <c r="EP1060" s="21"/>
      <c r="EQ1060" s="21"/>
      <c r="ER1060" s="21"/>
      <c r="ES1060" s="21"/>
      <c r="ET1060" s="44"/>
      <c r="EU1060" s="21"/>
      <c r="EV1060" s="44"/>
      <c r="EW1060" s="21"/>
      <c r="EX1060" s="44"/>
      <c r="EY1060" s="44"/>
      <c r="EZ1060" s="21"/>
      <c r="FA1060" s="21"/>
      <c r="FB1060" s="44"/>
      <c r="FC1060" s="44">
        <v>204696</v>
      </c>
      <c r="FD1060" s="21"/>
      <c r="FE1060" s="112"/>
      <c r="FF1060" s="44"/>
      <c r="FG1060" s="44">
        <v>10716462</v>
      </c>
      <c r="FH1060" s="44">
        <v>2705572</v>
      </c>
      <c r="FI1060" s="44">
        <v>9213832</v>
      </c>
      <c r="FJ1060" s="44">
        <v>571402</v>
      </c>
      <c r="FK1060" s="44">
        <v>10017009</v>
      </c>
      <c r="FL1060" s="44"/>
      <c r="FM1060" s="44"/>
      <c r="FN1060" s="44"/>
      <c r="FO1060" s="44"/>
      <c r="FP1060" s="44"/>
      <c r="FQ1060" s="44"/>
      <c r="FR1060" s="44"/>
      <c r="FS1060" s="44"/>
      <c r="FT1060" s="44">
        <v>111279</v>
      </c>
      <c r="FU1060" s="44"/>
      <c r="FV1060" s="21">
        <v>381159</v>
      </c>
      <c r="FW1060" s="44"/>
      <c r="FX1060" s="44">
        <v>270137</v>
      </c>
      <c r="FY1060" s="44">
        <v>85005</v>
      </c>
      <c r="FZ1060" s="44">
        <v>456226</v>
      </c>
      <c r="GA1060" s="44">
        <v>34030</v>
      </c>
      <c r="GB1060" s="44"/>
      <c r="GC1060" s="44">
        <v>41398</v>
      </c>
      <c r="GD1060" s="44">
        <v>487225</v>
      </c>
      <c r="GE1060" s="44">
        <v>716146</v>
      </c>
      <c r="GF1060" s="44">
        <v>225585</v>
      </c>
      <c r="GG1060" s="44">
        <v>1510005</v>
      </c>
      <c r="GH1060" s="44">
        <v>508756</v>
      </c>
      <c r="GI1060" s="44">
        <v>193225</v>
      </c>
      <c r="GJ1060" s="44">
        <v>186534</v>
      </c>
      <c r="GK1060" s="44">
        <v>5016023</v>
      </c>
      <c r="GL1060" s="44">
        <v>106212</v>
      </c>
      <c r="GM1060" s="44">
        <v>1774156</v>
      </c>
      <c r="GN1060" s="44">
        <v>102858</v>
      </c>
      <c r="GO1060" s="44">
        <v>99787</v>
      </c>
      <c r="GP1060" s="44"/>
      <c r="GQ1060" s="44"/>
      <c r="GR1060" s="44">
        <v>313111</v>
      </c>
      <c r="GS1060" s="44">
        <v>5308170</v>
      </c>
      <c r="GT1060" s="44"/>
      <c r="GU1060" s="21">
        <v>825618</v>
      </c>
      <c r="GV1060" s="44"/>
      <c r="GW1060" s="44">
        <v>44340985</v>
      </c>
      <c r="GX1060" s="44"/>
      <c r="GY1060" s="44">
        <v>50474773</v>
      </c>
      <c r="GZ1060" s="44">
        <v>1923239</v>
      </c>
      <c r="HA1060" s="44">
        <v>20397004</v>
      </c>
      <c r="HB1060" s="44"/>
      <c r="HC1060" s="44">
        <v>28154530</v>
      </c>
      <c r="HD1060" s="44">
        <v>50474773</v>
      </c>
      <c r="HE1060" s="21"/>
      <c r="HF1060" s="21">
        <v>23710910</v>
      </c>
      <c r="HG1060" s="21">
        <v>1714</v>
      </c>
      <c r="HH1060" s="21"/>
      <c r="HI1060" s="21">
        <v>0</v>
      </c>
      <c r="HJ1060" s="44">
        <v>135118</v>
      </c>
      <c r="HK1060" s="21">
        <v>1112165</v>
      </c>
      <c r="HL1060" s="21">
        <v>200788</v>
      </c>
      <c r="HM1060" s="21">
        <v>1448071</v>
      </c>
      <c r="HN1060" s="21">
        <v>-622453</v>
      </c>
      <c r="HO1060" s="21"/>
      <c r="HP1060" s="44"/>
      <c r="HQ1060" s="47"/>
      <c r="HR1060" s="47"/>
      <c r="HS1060" s="47"/>
      <c r="HT1060" s="47" t="s">
        <v>1759</v>
      </c>
      <c r="HU1060" s="47">
        <v>0</v>
      </c>
      <c r="HV1060" s="47">
        <v>3697</v>
      </c>
      <c r="HW1060" s="47">
        <v>0</v>
      </c>
      <c r="HX1060" s="47">
        <v>35477</v>
      </c>
      <c r="HY1060" s="47">
        <v>48302</v>
      </c>
      <c r="HZ1060" s="47">
        <v>143034</v>
      </c>
      <c r="IA1060" s="47">
        <v>0</v>
      </c>
      <c r="IB1060" s="47">
        <v>0</v>
      </c>
      <c r="IC1060" s="47">
        <v>0</v>
      </c>
      <c r="ID1060"/>
      <c r="IE1060" s="47">
        <v>3205</v>
      </c>
      <c r="IF1060">
        <v>23565</v>
      </c>
      <c r="IG1060" s="47">
        <v>8434</v>
      </c>
      <c r="IH1060" s="47">
        <v>29603</v>
      </c>
      <c r="II1060">
        <v>16215</v>
      </c>
      <c r="IJ1060">
        <v>7857</v>
      </c>
      <c r="IK1060">
        <v>1972</v>
      </c>
      <c r="IL1060">
        <v>21491</v>
      </c>
      <c r="IM1060">
        <v>342852</v>
      </c>
      <c r="IN1060">
        <v>0</v>
      </c>
      <c r="IO1060">
        <v>0</v>
      </c>
      <c r="IP1060">
        <v>0</v>
      </c>
      <c r="IQ1060">
        <v>0</v>
      </c>
      <c r="IR1060">
        <v>0</v>
      </c>
      <c r="IS1060">
        <v>0</v>
      </c>
      <c r="IT1060">
        <v>0</v>
      </c>
      <c r="IU1060">
        <v>268703</v>
      </c>
      <c r="IV1060">
        <v>0</v>
      </c>
      <c r="IW1060">
        <v>1908602</v>
      </c>
      <c r="IX1060">
        <v>1982251</v>
      </c>
      <c r="IY1060">
        <v>3561698</v>
      </c>
      <c r="IZ1060">
        <v>0</v>
      </c>
      <c r="JA1060">
        <v>0</v>
      </c>
      <c r="JB1060">
        <v>0</v>
      </c>
      <c r="JC1060"/>
      <c r="JD1060">
        <v>63768</v>
      </c>
      <c r="JE1060">
        <v>475065</v>
      </c>
      <c r="JF1060">
        <v>143324</v>
      </c>
      <c r="JG1060">
        <v>634115</v>
      </c>
      <c r="JH1060">
        <v>387715</v>
      </c>
      <c r="JI1060">
        <v>147713</v>
      </c>
      <c r="JJ1060">
        <v>148487</v>
      </c>
      <c r="JK1060">
        <v>995021</v>
      </c>
      <c r="JL1060">
        <v>10716462</v>
      </c>
      <c r="JM1060">
        <v>0</v>
      </c>
      <c r="JN1060">
        <v>0</v>
      </c>
      <c r="JO1060">
        <v>0</v>
      </c>
      <c r="JP1060">
        <v>0</v>
      </c>
      <c r="JQ1060">
        <v>0</v>
      </c>
      <c r="JR1060">
        <v>0</v>
      </c>
      <c r="JS1060">
        <v>0</v>
      </c>
      <c r="JT1060"/>
      <c r="JU1060"/>
      <c r="JV1060"/>
      <c r="JW1060"/>
      <c r="JX1060"/>
      <c r="JY1060"/>
      <c r="JZ1060"/>
      <c r="KA1060"/>
      <c r="KB1060"/>
      <c r="KC1060"/>
      <c r="KD1060"/>
      <c r="KE1060"/>
      <c r="KF1060">
        <v>238</v>
      </c>
      <c r="KG1060">
        <v>356</v>
      </c>
      <c r="KH1060">
        <v>137</v>
      </c>
      <c r="KI1060">
        <v>161</v>
      </c>
      <c r="KJ1060">
        <v>241</v>
      </c>
      <c r="KK1060">
        <v>87</v>
      </c>
      <c r="KL1060">
        <v>100</v>
      </c>
      <c r="KM1060">
        <v>154</v>
      </c>
      <c r="KN1060">
        <v>54</v>
      </c>
      <c r="KO1060">
        <v>1</v>
      </c>
      <c r="KP1060">
        <v>0</v>
      </c>
      <c r="KQ1060">
        <v>0</v>
      </c>
      <c r="KR1060">
        <v>0</v>
      </c>
      <c r="KS1060">
        <v>0</v>
      </c>
      <c r="KT1060">
        <v>1</v>
      </c>
      <c r="KU1060">
        <v>1</v>
      </c>
      <c r="KV1060">
        <v>0</v>
      </c>
      <c r="KW1060">
        <v>0</v>
      </c>
      <c r="KX1060">
        <v>0</v>
      </c>
      <c r="KY1060">
        <v>0</v>
      </c>
      <c r="KZ1060">
        <v>0</v>
      </c>
      <c r="LA1060">
        <v>0</v>
      </c>
      <c r="LB1060">
        <v>0</v>
      </c>
      <c r="LC1060">
        <v>0</v>
      </c>
      <c r="LD1060">
        <v>1</v>
      </c>
      <c r="LE1060">
        <v>0</v>
      </c>
      <c r="LF1060">
        <v>0</v>
      </c>
      <c r="LG1060">
        <v>0</v>
      </c>
      <c r="LH1060">
        <v>0</v>
      </c>
    </row>
    <row r="1061" spans="1:320" s="34" customFormat="1" ht="15" customHeight="1" x14ac:dyDescent="0.25">
      <c r="A1061" s="45">
        <v>206560531</v>
      </c>
      <c r="B1061" s="45" t="s">
        <v>7602</v>
      </c>
      <c r="C1061" s="46">
        <v>45292</v>
      </c>
      <c r="D1061" s="46">
        <v>45657</v>
      </c>
      <c r="E1061" s="47">
        <v>366</v>
      </c>
      <c r="F1061" s="45" t="s">
        <v>883</v>
      </c>
      <c r="G1061" s="45" t="s">
        <v>884</v>
      </c>
      <c r="H1061" s="45" t="s">
        <v>1647</v>
      </c>
      <c r="I1061" s="45" t="s">
        <v>886</v>
      </c>
      <c r="J1061" s="45" t="s">
        <v>887</v>
      </c>
      <c r="K1061" s="45" t="s">
        <v>1535</v>
      </c>
      <c r="L1061" s="45" t="s">
        <v>7580</v>
      </c>
      <c r="M1061" s="45" t="s">
        <v>7603</v>
      </c>
      <c r="N1061" s="45" t="s">
        <v>7604</v>
      </c>
      <c r="O1061" s="45" t="s">
        <v>1655</v>
      </c>
      <c r="P1061" s="45" t="s">
        <v>7605</v>
      </c>
      <c r="Q1061" s="45" t="s">
        <v>7606</v>
      </c>
      <c r="R1061" t="s">
        <v>7607</v>
      </c>
      <c r="S1061" s="45" t="s">
        <v>893</v>
      </c>
      <c r="T1061"/>
      <c r="U1061" s="47">
        <v>123</v>
      </c>
      <c r="V1061" s="47">
        <v>123</v>
      </c>
      <c r="W1061" s="47" t="s">
        <v>913</v>
      </c>
      <c r="X1061" s="47">
        <v>45018</v>
      </c>
      <c r="Y1061" s="47">
        <v>38501</v>
      </c>
      <c r="Z1061" s="48">
        <v>196.87</v>
      </c>
      <c r="AA1061" s="44">
        <v>526</v>
      </c>
      <c r="AB1061" s="44">
        <v>512</v>
      </c>
      <c r="AC1061" s="44">
        <v>9370</v>
      </c>
      <c r="AD1061" s="44"/>
      <c r="AE1061" s="44">
        <v>3406</v>
      </c>
      <c r="AF1061" s="44">
        <v>19295</v>
      </c>
      <c r="AG1061" s="44">
        <v>3589</v>
      </c>
      <c r="AH1061" s="47"/>
      <c r="AI1061" s="47">
        <v>593</v>
      </c>
      <c r="AJ1061">
        <v>2248</v>
      </c>
      <c r="AK1061" t="s">
        <v>895</v>
      </c>
      <c r="AL1061">
        <v>38501</v>
      </c>
      <c r="AM1061"/>
      <c r="AN1061"/>
      <c r="AO1061"/>
      <c r="AP1061"/>
      <c r="AQ1061"/>
      <c r="AR1061" s="44"/>
      <c r="AS1061" s="44"/>
      <c r="AT1061" s="44"/>
      <c r="AU1061" s="44">
        <v>13776475</v>
      </c>
      <c r="AV1061" s="44">
        <v>5034946</v>
      </c>
      <c r="AW1061" s="44">
        <v>-312850</v>
      </c>
      <c r="AX1061" s="44">
        <v>27015</v>
      </c>
      <c r="AY1061" s="44">
        <v>19151286</v>
      </c>
      <c r="AZ1061" s="21">
        <v>18157567</v>
      </c>
      <c r="BA1061" s="21">
        <v>993719</v>
      </c>
      <c r="BB1061" s="44">
        <v>3108</v>
      </c>
      <c r="BC1061" s="44">
        <v>4020</v>
      </c>
      <c r="BD1061" s="44"/>
      <c r="BE1061" s="44">
        <v>992807</v>
      </c>
      <c r="BF1061" s="44">
        <v>3352785</v>
      </c>
      <c r="BG1061" s="44"/>
      <c r="BH1061" s="44">
        <v>1204608</v>
      </c>
      <c r="BI1061" s="21">
        <v>6904161</v>
      </c>
      <c r="BJ1061" s="21">
        <v>1284220</v>
      </c>
      <c r="BK1061" s="21"/>
      <c r="BL1061" s="21">
        <v>212188</v>
      </c>
      <c r="BM1061" s="21">
        <v>818513</v>
      </c>
      <c r="BN1061" s="21">
        <v>13776475</v>
      </c>
      <c r="BO1061" s="21"/>
      <c r="BP1061" s="21"/>
      <c r="BQ1061" s="44"/>
      <c r="BR1061" s="21"/>
      <c r="BS1061" s="44"/>
      <c r="BT1061" s="21"/>
      <c r="BU1061" s="44"/>
      <c r="BV1061" s="21"/>
      <c r="BW1061" s="44">
        <v>3446951</v>
      </c>
      <c r="BX1061" s="21"/>
      <c r="BY1061" s="21"/>
      <c r="BZ1061" s="21"/>
      <c r="CA1061" s="44"/>
      <c r="CB1061" s="44"/>
      <c r="CC1061" s="44">
        <v>145272</v>
      </c>
      <c r="CD1061" s="44"/>
      <c r="CE1061" s="44">
        <v>1427424</v>
      </c>
      <c r="CF1061" s="44"/>
      <c r="CG1061" s="44"/>
      <c r="CH1061" s="44"/>
      <c r="CI1061" s="21">
        <v>13520</v>
      </c>
      <c r="CJ1061" s="44"/>
      <c r="CK1061" s="21">
        <v>1779</v>
      </c>
      <c r="CL1061" s="44"/>
      <c r="CM1061" s="44">
        <v>40021</v>
      </c>
      <c r="CN1061" s="44">
        <v>121407</v>
      </c>
      <c r="CO1061" s="44">
        <v>1810338</v>
      </c>
      <c r="CP1061" s="44">
        <v>0</v>
      </c>
      <c r="CQ1061" s="21">
        <v>1679262</v>
      </c>
      <c r="CR1061" s="44">
        <v>413044</v>
      </c>
      <c r="CS1061" s="44">
        <v>824284</v>
      </c>
      <c r="CT1061" s="44">
        <v>37147</v>
      </c>
      <c r="CU1061" s="44"/>
      <c r="CV1061" s="44">
        <v>109443</v>
      </c>
      <c r="CW1061" s="21"/>
      <c r="CX1061" s="21"/>
      <c r="CY1061" s="21"/>
      <c r="CZ1061" s="21"/>
      <c r="DA1061" s="21"/>
      <c r="DB1061" s="21"/>
      <c r="DC1061" s="21"/>
      <c r="DD1061" s="21"/>
      <c r="DE1061" s="44"/>
      <c r="DF1061" s="21"/>
      <c r="DG1061" s="44"/>
      <c r="DH1061" s="21"/>
      <c r="DI1061" s="44"/>
      <c r="DJ1061" s="44"/>
      <c r="DK1061" s="44"/>
      <c r="DL1061" s="44"/>
      <c r="DM1061" s="21"/>
      <c r="DN1061" s="44"/>
      <c r="DO1061" s="44"/>
      <c r="DP1061" s="44"/>
      <c r="DQ1061" s="44"/>
      <c r="DR1061" s="44"/>
      <c r="DS1061" s="44"/>
      <c r="DT1061" s="44"/>
      <c r="DU1061" s="44"/>
      <c r="DV1061" s="44"/>
      <c r="DW1061" s="44"/>
      <c r="DX1061" s="44"/>
      <c r="DY1061" s="44">
        <v>-6417</v>
      </c>
      <c r="DZ1061" s="44"/>
      <c r="EA1061" s="44"/>
      <c r="EB1061" s="21"/>
      <c r="EC1061" s="44">
        <v>-963450</v>
      </c>
      <c r="ED1061" s="44"/>
      <c r="EE1061" s="21"/>
      <c r="EF1061" s="44"/>
      <c r="EG1061" s="21"/>
      <c r="EH1061" s="44"/>
      <c r="EI1061" s="21">
        <v>-78597</v>
      </c>
      <c r="EJ1061" s="44"/>
      <c r="EK1061" s="44">
        <v>727423</v>
      </c>
      <c r="EL1061" s="21"/>
      <c r="EM1061" s="44"/>
      <c r="EN1061" s="44"/>
      <c r="EO1061" s="44">
        <v>8191</v>
      </c>
      <c r="EP1061" s="21"/>
      <c r="EQ1061" s="21"/>
      <c r="ER1061" s="21"/>
      <c r="ES1061" s="21"/>
      <c r="ET1061" s="44"/>
      <c r="EU1061" s="21"/>
      <c r="EV1061" s="44"/>
      <c r="EW1061" s="21"/>
      <c r="EX1061" s="44"/>
      <c r="EY1061" s="44"/>
      <c r="EZ1061" s="21"/>
      <c r="FA1061" s="21"/>
      <c r="FB1061" s="44"/>
      <c r="FC1061" s="44"/>
      <c r="FD1061" s="21"/>
      <c r="FE1061" s="112"/>
      <c r="FF1061" s="44"/>
      <c r="FG1061" s="44">
        <v>7625471</v>
      </c>
      <c r="FH1061" s="44">
        <v>1623676</v>
      </c>
      <c r="FI1061" s="44">
        <v>8908420</v>
      </c>
      <c r="FJ1061" s="44">
        <v>288810</v>
      </c>
      <c r="FK1061" s="44">
        <v>7166422</v>
      </c>
      <c r="FL1061" s="44"/>
      <c r="FM1061" s="44"/>
      <c r="FN1061" s="44"/>
      <c r="FO1061" s="44"/>
      <c r="FP1061" s="44"/>
      <c r="FQ1061" s="44"/>
      <c r="FR1061" s="44"/>
      <c r="FS1061" s="44"/>
      <c r="FT1061" s="44">
        <v>51597</v>
      </c>
      <c r="FU1061" s="44">
        <v>123240</v>
      </c>
      <c r="FV1061" s="21">
        <v>658269</v>
      </c>
      <c r="FW1061" s="44"/>
      <c r="FX1061" s="44">
        <v>597926</v>
      </c>
      <c r="FY1061" s="44">
        <v>114464</v>
      </c>
      <c r="FZ1061" s="44">
        <v>320636</v>
      </c>
      <c r="GA1061" s="44">
        <v>29745</v>
      </c>
      <c r="GB1061" s="44"/>
      <c r="GC1061" s="44">
        <v>106224</v>
      </c>
      <c r="GD1061" s="44">
        <v>446808</v>
      </c>
      <c r="GE1061" s="44">
        <v>388582</v>
      </c>
      <c r="GF1061" s="44">
        <v>153370</v>
      </c>
      <c r="GG1061" s="44">
        <v>962148</v>
      </c>
      <c r="GH1061" s="44">
        <v>194686</v>
      </c>
      <c r="GI1061" s="44">
        <v>153566</v>
      </c>
      <c r="GJ1061" s="44">
        <v>99706</v>
      </c>
      <c r="GK1061" s="44">
        <v>4340676</v>
      </c>
      <c r="GL1061" s="44">
        <v>224961</v>
      </c>
      <c r="GM1061" s="44">
        <v>1654768</v>
      </c>
      <c r="GN1061" s="44">
        <v>106827</v>
      </c>
      <c r="GO1061" s="44">
        <v>23838</v>
      </c>
      <c r="GP1061" s="44"/>
      <c r="GQ1061" s="44"/>
      <c r="GR1061" s="44">
        <v>239108</v>
      </c>
      <c r="GS1061" s="44">
        <v>4560847</v>
      </c>
      <c r="GT1061" s="44"/>
      <c r="GU1061" s="21">
        <v>666313</v>
      </c>
      <c r="GV1061" s="44"/>
      <c r="GW1061" s="44">
        <v>5200117</v>
      </c>
      <c r="GX1061" s="44">
        <v>319800</v>
      </c>
      <c r="GY1061" s="44">
        <v>10747077</v>
      </c>
      <c r="GZ1061" s="44">
        <v>8066905</v>
      </c>
      <c r="HA1061" s="44"/>
      <c r="HB1061" s="44"/>
      <c r="HC1061" s="44">
        <v>2680172</v>
      </c>
      <c r="HD1061" s="44">
        <v>10747077</v>
      </c>
      <c r="HE1061" s="21">
        <v>382</v>
      </c>
      <c r="HF1061" s="21"/>
      <c r="HG1061" s="21"/>
      <c r="HH1061" s="21"/>
      <c r="HI1061" s="21">
        <v>0</v>
      </c>
      <c r="HJ1061" s="44"/>
      <c r="HK1061" s="21">
        <v>740737</v>
      </c>
      <c r="HL1061" s="21">
        <v>470194</v>
      </c>
      <c r="HM1061" s="21">
        <v>1210931</v>
      </c>
      <c r="HN1061" s="21">
        <v>-544618</v>
      </c>
      <c r="HO1061" s="21"/>
      <c r="HP1061" s="44"/>
      <c r="HQ1061" s="47"/>
      <c r="HR1061" s="47"/>
      <c r="HS1061" s="47"/>
      <c r="HT1061" s="47" t="s">
        <v>1841</v>
      </c>
      <c r="HU1061" s="47">
        <v>806690.5</v>
      </c>
      <c r="HV1061" s="47">
        <v>1970</v>
      </c>
      <c r="HW1061" s="47">
        <v>0</v>
      </c>
      <c r="HX1061" s="47">
        <v>13953</v>
      </c>
      <c r="HY1061" s="47">
        <v>34447</v>
      </c>
      <c r="HZ1061" s="47">
        <v>91553</v>
      </c>
      <c r="IA1061" s="47">
        <v>0</v>
      </c>
      <c r="IB1061" s="47">
        <v>0</v>
      </c>
      <c r="IC1061" s="47">
        <v>8349</v>
      </c>
      <c r="ID1061"/>
      <c r="IE1061" s="47">
        <v>3584</v>
      </c>
      <c r="IF1061">
        <v>14419</v>
      </c>
      <c r="IG1061" s="47">
        <v>6036</v>
      </c>
      <c r="IH1061" s="47">
        <v>21469</v>
      </c>
      <c r="II1061">
        <v>5577</v>
      </c>
      <c r="IJ1061">
        <v>5367</v>
      </c>
      <c r="IK1061">
        <v>1599</v>
      </c>
      <c r="IL1061">
        <v>19936</v>
      </c>
      <c r="IM1061">
        <v>228259</v>
      </c>
      <c r="IN1061">
        <v>0</v>
      </c>
      <c r="IO1061">
        <v>1033</v>
      </c>
      <c r="IP1061">
        <v>1130</v>
      </c>
      <c r="IQ1061">
        <v>5756</v>
      </c>
      <c r="IR1061">
        <v>0</v>
      </c>
      <c r="IS1061">
        <v>0</v>
      </c>
      <c r="IT1061">
        <v>7919</v>
      </c>
      <c r="IU1061">
        <v>246813</v>
      </c>
      <c r="IV1061">
        <v>0</v>
      </c>
      <c r="IW1061">
        <v>869052</v>
      </c>
      <c r="IX1061">
        <v>1494539</v>
      </c>
      <c r="IY1061">
        <v>2440147</v>
      </c>
      <c r="IZ1061">
        <v>0</v>
      </c>
      <c r="JA1061">
        <v>0</v>
      </c>
      <c r="JB1061">
        <v>308207</v>
      </c>
      <c r="JC1061"/>
      <c r="JD1061">
        <v>96227</v>
      </c>
      <c r="JE1061">
        <v>279348</v>
      </c>
      <c r="JF1061">
        <v>104794</v>
      </c>
      <c r="JG1061">
        <v>489542</v>
      </c>
      <c r="JH1061">
        <v>153397</v>
      </c>
      <c r="JI1061">
        <v>115273</v>
      </c>
      <c r="JJ1061">
        <v>77868</v>
      </c>
      <c r="JK1061">
        <v>950264</v>
      </c>
      <c r="JL1061">
        <v>7625471</v>
      </c>
      <c r="JM1061">
        <v>0</v>
      </c>
      <c r="JN1061">
        <v>88474</v>
      </c>
      <c r="JO1061">
        <v>70523</v>
      </c>
      <c r="JP1061">
        <v>282698</v>
      </c>
      <c r="JQ1061">
        <v>0</v>
      </c>
      <c r="JR1061">
        <v>0</v>
      </c>
      <c r="JS1061">
        <v>441695</v>
      </c>
      <c r="JT1061"/>
      <c r="JU1061"/>
      <c r="JV1061"/>
      <c r="JW1061"/>
      <c r="JX1061"/>
      <c r="JY1061"/>
      <c r="JZ1061"/>
      <c r="KA1061"/>
      <c r="KB1061"/>
      <c r="KC1061"/>
      <c r="KD1061"/>
      <c r="KE1061"/>
      <c r="KF1061">
        <v>152</v>
      </c>
      <c r="KG1061">
        <v>230</v>
      </c>
      <c r="KH1061">
        <v>107</v>
      </c>
      <c r="KI1061">
        <v>104</v>
      </c>
      <c r="KJ1061">
        <v>169</v>
      </c>
      <c r="KK1061">
        <v>69</v>
      </c>
      <c r="KL1061">
        <v>70</v>
      </c>
      <c r="KM1061">
        <v>110</v>
      </c>
      <c r="KN1061">
        <v>51</v>
      </c>
      <c r="KO1061">
        <v>1</v>
      </c>
      <c r="KP1061">
        <v>0</v>
      </c>
      <c r="KQ1061">
        <v>0</v>
      </c>
      <c r="KR1061">
        <v>0</v>
      </c>
      <c r="KS1061">
        <v>0</v>
      </c>
      <c r="KT1061">
        <v>1</v>
      </c>
      <c r="KU1061">
        <v>1</v>
      </c>
      <c r="KV1061">
        <v>0</v>
      </c>
      <c r="KW1061">
        <v>0</v>
      </c>
      <c r="KX1061">
        <v>0</v>
      </c>
      <c r="KY1061">
        <v>0</v>
      </c>
      <c r="KZ1061">
        <v>0</v>
      </c>
      <c r="LA1061">
        <v>0</v>
      </c>
      <c r="LB1061">
        <v>0</v>
      </c>
      <c r="LC1061">
        <v>0</v>
      </c>
      <c r="LD1061">
        <v>1</v>
      </c>
      <c r="LE1061">
        <v>0</v>
      </c>
      <c r="LF1061">
        <v>0</v>
      </c>
      <c r="LG1061">
        <v>0</v>
      </c>
      <c r="LH1061">
        <v>0</v>
      </c>
    </row>
    <row r="1062" spans="1:320" s="34" customFormat="1" ht="15" customHeight="1" x14ac:dyDescent="0.25">
      <c r="A1062" s="45">
        <v>206560532</v>
      </c>
      <c r="B1062" s="45" t="s">
        <v>7608</v>
      </c>
      <c r="C1062" s="46">
        <v>45292</v>
      </c>
      <c r="D1062" s="46">
        <v>45657</v>
      </c>
      <c r="E1062" s="47">
        <v>366</v>
      </c>
      <c r="F1062" s="45" t="s">
        <v>883</v>
      </c>
      <c r="G1062" s="45" t="s">
        <v>884</v>
      </c>
      <c r="H1062" s="45" t="s">
        <v>1647</v>
      </c>
      <c r="I1062" s="45" t="s">
        <v>886</v>
      </c>
      <c r="J1062" s="45" t="s">
        <v>887</v>
      </c>
      <c r="K1062" s="45" t="s">
        <v>1535</v>
      </c>
      <c r="L1062" s="45" t="s">
        <v>7557</v>
      </c>
      <c r="M1062" s="45" t="s">
        <v>7609</v>
      </c>
      <c r="N1062" s="45" t="s">
        <v>7610</v>
      </c>
      <c r="O1062" s="45" t="s">
        <v>7611</v>
      </c>
      <c r="P1062" s="45" t="s">
        <v>7612</v>
      </c>
      <c r="Q1062" s="45" t="s">
        <v>7613</v>
      </c>
      <c r="R1062" t="s">
        <v>7614</v>
      </c>
      <c r="S1062" s="45" t="s">
        <v>893</v>
      </c>
      <c r="T1062"/>
      <c r="U1062" s="47">
        <v>99</v>
      </c>
      <c r="V1062" s="47">
        <v>99</v>
      </c>
      <c r="W1062" s="47" t="s">
        <v>894</v>
      </c>
      <c r="X1062" s="47">
        <v>36234</v>
      </c>
      <c r="Y1062" s="47">
        <v>30722</v>
      </c>
      <c r="Z1062" s="48">
        <v>197.66</v>
      </c>
      <c r="AA1062" s="44">
        <v>238</v>
      </c>
      <c r="AB1062" s="44">
        <v>225</v>
      </c>
      <c r="AC1062" s="44">
        <v>5483</v>
      </c>
      <c r="AD1062" s="44"/>
      <c r="AE1062" s="44">
        <v>1073</v>
      </c>
      <c r="AF1062" s="44">
        <v>19296</v>
      </c>
      <c r="AG1062" s="44">
        <v>3138</v>
      </c>
      <c r="AH1062" s="47"/>
      <c r="AI1062" s="47">
        <v>334</v>
      </c>
      <c r="AJ1062">
        <v>1398</v>
      </c>
      <c r="AK1062" t="s">
        <v>895</v>
      </c>
      <c r="AL1062">
        <v>30722</v>
      </c>
      <c r="AM1062"/>
      <c r="AN1062"/>
      <c r="AO1062"/>
      <c r="AP1062"/>
      <c r="AQ1062"/>
      <c r="AR1062" s="44"/>
      <c r="AS1062" s="44"/>
      <c r="AT1062" s="44"/>
      <c r="AU1062" s="44">
        <v>8849081</v>
      </c>
      <c r="AV1062" s="44">
        <v>2781690</v>
      </c>
      <c r="AW1062" s="44">
        <v>-2177420</v>
      </c>
      <c r="AX1062" s="44">
        <v>8631</v>
      </c>
      <c r="AY1062" s="44">
        <v>13816822</v>
      </c>
      <c r="AZ1062" s="21">
        <v>14554266</v>
      </c>
      <c r="BA1062" s="21">
        <v>-737444</v>
      </c>
      <c r="BB1062" s="44">
        <v>50746</v>
      </c>
      <c r="BC1062" s="44"/>
      <c r="BD1062" s="44"/>
      <c r="BE1062" s="44">
        <v>-686698</v>
      </c>
      <c r="BF1062" s="44">
        <v>2530369</v>
      </c>
      <c r="BG1062" s="44"/>
      <c r="BH1062" s="44">
        <v>241794</v>
      </c>
      <c r="BI1062" s="21">
        <v>4365830</v>
      </c>
      <c r="BJ1062" s="21"/>
      <c r="BK1062" s="21">
        <v>1319172</v>
      </c>
      <c r="BL1062" s="21">
        <v>75150</v>
      </c>
      <c r="BM1062" s="21">
        <v>316766</v>
      </c>
      <c r="BN1062" s="21">
        <v>8849081</v>
      </c>
      <c r="BO1062" s="21"/>
      <c r="BP1062" s="21"/>
      <c r="BQ1062" s="44"/>
      <c r="BR1062" s="21"/>
      <c r="BS1062" s="44"/>
      <c r="BT1062" s="21"/>
      <c r="BU1062" s="44"/>
      <c r="BV1062" s="21"/>
      <c r="BW1062" s="44">
        <v>1860103</v>
      </c>
      <c r="BX1062" s="21"/>
      <c r="BY1062" s="21"/>
      <c r="BZ1062" s="21"/>
      <c r="CA1062" s="44">
        <v>30900</v>
      </c>
      <c r="CB1062" s="44"/>
      <c r="CC1062" s="44">
        <v>51162</v>
      </c>
      <c r="CD1062" s="44"/>
      <c r="CE1062" s="44"/>
      <c r="CF1062" s="44"/>
      <c r="CG1062" s="44">
        <v>839225</v>
      </c>
      <c r="CH1062" s="44"/>
      <c r="CI1062" s="21">
        <v>300</v>
      </c>
      <c r="CJ1062" s="44"/>
      <c r="CK1062" s="21"/>
      <c r="CL1062" s="44"/>
      <c r="CM1062" s="44">
        <v>0</v>
      </c>
      <c r="CN1062" s="44">
        <v>0</v>
      </c>
      <c r="CO1062" s="44">
        <v>1448451</v>
      </c>
      <c r="CP1062" s="44">
        <v>0</v>
      </c>
      <c r="CQ1062" s="21">
        <v>1100325</v>
      </c>
      <c r="CR1062" s="44">
        <v>191650</v>
      </c>
      <c r="CS1062" s="44">
        <v>39589</v>
      </c>
      <c r="CT1062" s="44">
        <v>0</v>
      </c>
      <c r="CU1062" s="44"/>
      <c r="CV1062" s="44">
        <v>1675</v>
      </c>
      <c r="CW1062" s="21"/>
      <c r="CX1062" s="21"/>
      <c r="CY1062" s="21"/>
      <c r="CZ1062" s="21"/>
      <c r="DA1062" s="21"/>
      <c r="DB1062" s="21"/>
      <c r="DC1062" s="21"/>
      <c r="DD1062" s="21"/>
      <c r="DE1062" s="44"/>
      <c r="DF1062" s="21"/>
      <c r="DG1062" s="44"/>
      <c r="DH1062" s="21"/>
      <c r="DI1062" s="44"/>
      <c r="DJ1062" s="44"/>
      <c r="DK1062" s="44"/>
      <c r="DL1062" s="44"/>
      <c r="DM1062" s="21"/>
      <c r="DN1062" s="44"/>
      <c r="DO1062" s="44"/>
      <c r="DP1062" s="44"/>
      <c r="DQ1062" s="44"/>
      <c r="DR1062" s="44"/>
      <c r="DS1062" s="44"/>
      <c r="DT1062" s="44"/>
      <c r="DU1062" s="44"/>
      <c r="DV1062" s="44"/>
      <c r="DW1062" s="44"/>
      <c r="DX1062" s="44"/>
      <c r="DY1062" s="44"/>
      <c r="DZ1062" s="44"/>
      <c r="EA1062" s="44"/>
      <c r="EB1062" s="21"/>
      <c r="EC1062" s="44">
        <v>-289282</v>
      </c>
      <c r="ED1062" s="44"/>
      <c r="EE1062" s="21"/>
      <c r="EF1062" s="44"/>
      <c r="EG1062" s="21">
        <v>-31738</v>
      </c>
      <c r="EH1062" s="44"/>
      <c r="EI1062" s="21">
        <v>-2084440</v>
      </c>
      <c r="EJ1062" s="44"/>
      <c r="EK1062" s="44"/>
      <c r="EL1062" s="21"/>
      <c r="EM1062" s="44">
        <v>345527</v>
      </c>
      <c r="EN1062" s="44"/>
      <c r="EO1062" s="44">
        <v>-117487</v>
      </c>
      <c r="EP1062" s="21"/>
      <c r="EQ1062" s="21"/>
      <c r="ER1062" s="21"/>
      <c r="ES1062" s="21"/>
      <c r="ET1062" s="44"/>
      <c r="EU1062" s="21"/>
      <c r="EV1062" s="44"/>
      <c r="EW1062" s="21"/>
      <c r="EX1062" s="44"/>
      <c r="EY1062" s="44"/>
      <c r="EZ1062" s="21"/>
      <c r="FA1062" s="21"/>
      <c r="FB1062" s="44"/>
      <c r="FC1062" s="44"/>
      <c r="FD1062" s="21"/>
      <c r="FE1062" s="112"/>
      <c r="FF1062" s="44"/>
      <c r="FG1062" s="44">
        <v>7259434</v>
      </c>
      <c r="FH1062" s="44">
        <v>1634943</v>
      </c>
      <c r="FI1062" s="44">
        <v>5659889</v>
      </c>
      <c r="FJ1062" s="44">
        <v>273357</v>
      </c>
      <c r="FK1062" s="44">
        <v>5977232</v>
      </c>
      <c r="FL1062" s="44"/>
      <c r="FM1062" s="44"/>
      <c r="FN1062" s="44"/>
      <c r="FO1062" s="44"/>
      <c r="FP1062" s="44"/>
      <c r="FQ1062" s="44"/>
      <c r="FR1062" s="44"/>
      <c r="FS1062" s="44"/>
      <c r="FT1062" s="44">
        <v>11615</v>
      </c>
      <c r="FU1062" s="44"/>
      <c r="FV1062" s="21">
        <v>498761</v>
      </c>
      <c r="FW1062" s="44"/>
      <c r="FX1062" s="44">
        <v>299686</v>
      </c>
      <c r="FY1062" s="44">
        <v>93100</v>
      </c>
      <c r="FZ1062" s="44">
        <v>235499</v>
      </c>
      <c r="GA1062" s="44">
        <v>14915</v>
      </c>
      <c r="GB1062" s="44"/>
      <c r="GC1062" s="44">
        <v>23430</v>
      </c>
      <c r="GD1062" s="44">
        <v>708771</v>
      </c>
      <c r="GE1062" s="44">
        <v>310201</v>
      </c>
      <c r="GF1062" s="44">
        <v>199840</v>
      </c>
      <c r="GG1062" s="44">
        <v>870824</v>
      </c>
      <c r="GH1062" s="44">
        <v>90355</v>
      </c>
      <c r="GI1062" s="44">
        <v>263669</v>
      </c>
      <c r="GJ1062" s="44">
        <v>132463</v>
      </c>
      <c r="GK1062" s="44">
        <v>3894432</v>
      </c>
      <c r="GL1062" s="44"/>
      <c r="GM1062" s="44">
        <v>743577</v>
      </c>
      <c r="GN1062" s="44">
        <v>1613</v>
      </c>
      <c r="GO1062" s="44">
        <v>46115</v>
      </c>
      <c r="GP1062" s="44"/>
      <c r="GQ1062" s="44"/>
      <c r="GR1062" s="44">
        <v>138168</v>
      </c>
      <c r="GS1062" s="44">
        <v>721409</v>
      </c>
      <c r="GT1062" s="44"/>
      <c r="GU1062" s="21"/>
      <c r="GV1062" s="44"/>
      <c r="GW1062" s="44">
        <v>3920137</v>
      </c>
      <c r="GX1062" s="44">
        <v>1593375</v>
      </c>
      <c r="GY1062" s="44">
        <v>6234921</v>
      </c>
      <c r="GZ1062" s="44">
        <v>9793997</v>
      </c>
      <c r="HA1062" s="44"/>
      <c r="HB1062" s="44"/>
      <c r="HC1062" s="44">
        <v>-3559076</v>
      </c>
      <c r="HD1062" s="44">
        <v>6234921</v>
      </c>
      <c r="HE1062" s="21"/>
      <c r="HF1062" s="21">
        <v>550563</v>
      </c>
      <c r="HG1062" s="21"/>
      <c r="HH1062" s="21"/>
      <c r="HI1062" s="21">
        <v>0</v>
      </c>
      <c r="HJ1062" s="44"/>
      <c r="HK1062" s="21"/>
      <c r="HL1062" s="21"/>
      <c r="HM1062" s="21">
        <v>0</v>
      </c>
      <c r="HN1062" s="21">
        <v>0</v>
      </c>
      <c r="HO1062" s="21"/>
      <c r="HP1062" s="44"/>
      <c r="HQ1062" s="47"/>
      <c r="HR1062" s="47"/>
      <c r="HS1062" s="47"/>
      <c r="HT1062" s="47" t="s">
        <v>2392</v>
      </c>
      <c r="HU1062" s="47">
        <v>-195879.94</v>
      </c>
      <c r="HV1062" s="47">
        <v>6112</v>
      </c>
      <c r="HW1062" s="47">
        <v>0</v>
      </c>
      <c r="HX1062" s="47">
        <v>10384</v>
      </c>
      <c r="HY1062" s="47">
        <v>34831</v>
      </c>
      <c r="HZ1062" s="47">
        <v>80481</v>
      </c>
      <c r="IA1062" s="47">
        <v>0</v>
      </c>
      <c r="IB1062" s="47">
        <v>0</v>
      </c>
      <c r="IC1062" s="47">
        <v>3309</v>
      </c>
      <c r="ID1062">
        <v>14497</v>
      </c>
      <c r="IE1062" s="47">
        <v>8187</v>
      </c>
      <c r="IF1062">
        <v>10618</v>
      </c>
      <c r="IG1062" s="47">
        <v>7986</v>
      </c>
      <c r="IH1062" s="47">
        <v>19384</v>
      </c>
      <c r="II1062">
        <v>2471</v>
      </c>
      <c r="IJ1062">
        <v>9868</v>
      </c>
      <c r="IK1062">
        <v>2032</v>
      </c>
      <c r="IL1062">
        <v>20906</v>
      </c>
      <c r="IM1062">
        <v>231066</v>
      </c>
      <c r="IN1062">
        <v>0</v>
      </c>
      <c r="IO1062">
        <v>0</v>
      </c>
      <c r="IP1062">
        <v>0</v>
      </c>
      <c r="IQ1062">
        <v>0</v>
      </c>
      <c r="IR1062">
        <v>0</v>
      </c>
      <c r="IS1062">
        <v>0</v>
      </c>
      <c r="IT1062">
        <v>0</v>
      </c>
      <c r="IU1062">
        <v>380089</v>
      </c>
      <c r="IV1062">
        <v>0</v>
      </c>
      <c r="IW1062">
        <v>568135</v>
      </c>
      <c r="IX1062">
        <v>1408808</v>
      </c>
      <c r="IY1062">
        <v>1981190</v>
      </c>
      <c r="IZ1062">
        <v>0</v>
      </c>
      <c r="JA1062">
        <v>0</v>
      </c>
      <c r="JB1062">
        <v>181820</v>
      </c>
      <c r="JC1062">
        <v>721948</v>
      </c>
      <c r="JD1062">
        <v>193402</v>
      </c>
      <c r="JE1062">
        <v>211198</v>
      </c>
      <c r="JF1062">
        <v>137386</v>
      </c>
      <c r="JG1062">
        <v>405729</v>
      </c>
      <c r="JH1062">
        <v>72250</v>
      </c>
      <c r="JI1062">
        <v>205857</v>
      </c>
      <c r="JJ1062">
        <v>105668</v>
      </c>
      <c r="JK1062">
        <v>685954</v>
      </c>
      <c r="JL1062">
        <v>7259434</v>
      </c>
      <c r="JM1062">
        <v>0</v>
      </c>
      <c r="JN1062">
        <v>0</v>
      </c>
      <c r="JO1062">
        <v>0</v>
      </c>
      <c r="JP1062">
        <v>0</v>
      </c>
      <c r="JQ1062">
        <v>0</v>
      </c>
      <c r="JR1062">
        <v>0</v>
      </c>
      <c r="JS1062">
        <v>0</v>
      </c>
      <c r="JT1062"/>
      <c r="JU1062"/>
      <c r="JV1062"/>
      <c r="JW1062"/>
      <c r="JX1062"/>
      <c r="JY1062">
        <v>14497</v>
      </c>
      <c r="JZ1062"/>
      <c r="KA1062"/>
      <c r="KB1062"/>
      <c r="KC1062"/>
      <c r="KD1062"/>
      <c r="KE1062">
        <v>721948</v>
      </c>
      <c r="KF1062">
        <v>174</v>
      </c>
      <c r="KG1062">
        <v>245</v>
      </c>
      <c r="KH1062">
        <v>166</v>
      </c>
      <c r="KI1062">
        <v>115</v>
      </c>
      <c r="KJ1062">
        <v>166</v>
      </c>
      <c r="KK1062">
        <v>109</v>
      </c>
      <c r="KL1062">
        <v>54</v>
      </c>
      <c r="KM1062">
        <v>79</v>
      </c>
      <c r="KN1062">
        <v>51</v>
      </c>
      <c r="KO1062">
        <v>1</v>
      </c>
      <c r="KP1062">
        <v>0</v>
      </c>
      <c r="KQ1062">
        <v>0</v>
      </c>
      <c r="KR1062">
        <v>0</v>
      </c>
      <c r="KS1062">
        <v>1</v>
      </c>
      <c r="KT1062">
        <v>0</v>
      </c>
      <c r="KU1062">
        <v>1</v>
      </c>
      <c r="KV1062">
        <v>0</v>
      </c>
      <c r="KW1062">
        <v>0</v>
      </c>
      <c r="KX1062">
        <v>0</v>
      </c>
      <c r="KY1062">
        <v>0</v>
      </c>
      <c r="KZ1062">
        <v>0</v>
      </c>
      <c r="LA1062">
        <v>0</v>
      </c>
      <c r="LB1062">
        <v>0</v>
      </c>
      <c r="LC1062">
        <v>0</v>
      </c>
      <c r="LD1062">
        <v>1</v>
      </c>
      <c r="LE1062">
        <v>0</v>
      </c>
      <c r="LF1062">
        <v>0</v>
      </c>
      <c r="LG1062">
        <v>0</v>
      </c>
      <c r="LH1062">
        <v>0</v>
      </c>
    </row>
    <row r="1063" spans="1:320" s="34" customFormat="1" ht="15" customHeight="1" x14ac:dyDescent="0.25">
      <c r="A1063" s="45">
        <v>206560536</v>
      </c>
      <c r="B1063" s="45" t="s">
        <v>7615</v>
      </c>
      <c r="C1063" s="46">
        <v>45292</v>
      </c>
      <c r="D1063" s="46">
        <v>45657</v>
      </c>
      <c r="E1063" s="47">
        <v>366</v>
      </c>
      <c r="F1063" s="45" t="s">
        <v>883</v>
      </c>
      <c r="G1063" s="45" t="s">
        <v>884</v>
      </c>
      <c r="H1063" s="45" t="s">
        <v>1647</v>
      </c>
      <c r="I1063" s="45" t="s">
        <v>886</v>
      </c>
      <c r="J1063" s="45" t="s">
        <v>887</v>
      </c>
      <c r="K1063" s="45" t="s">
        <v>1535</v>
      </c>
      <c r="L1063" s="45" t="s">
        <v>7580</v>
      </c>
      <c r="M1063" s="45" t="s">
        <v>7616</v>
      </c>
      <c r="N1063" s="45" t="s">
        <v>7617</v>
      </c>
      <c r="O1063" s="45" t="s">
        <v>7618</v>
      </c>
      <c r="P1063" s="45" t="s">
        <v>7619</v>
      </c>
      <c r="Q1063" s="45" t="s">
        <v>7620</v>
      </c>
      <c r="R1063" t="s">
        <v>7621</v>
      </c>
      <c r="S1063" s="45" t="s">
        <v>893</v>
      </c>
      <c r="T1063"/>
      <c r="U1063" s="47">
        <v>99</v>
      </c>
      <c r="V1063" s="47">
        <v>99</v>
      </c>
      <c r="W1063" s="47" t="s">
        <v>894</v>
      </c>
      <c r="X1063" s="47">
        <v>36234</v>
      </c>
      <c r="Y1063" s="47">
        <v>33182</v>
      </c>
      <c r="Z1063" s="48">
        <v>214.85</v>
      </c>
      <c r="AA1063" s="44">
        <v>356</v>
      </c>
      <c r="AB1063" s="44">
        <v>355</v>
      </c>
      <c r="AC1063" s="44">
        <v>9890</v>
      </c>
      <c r="AD1063" s="44">
        <v>507</v>
      </c>
      <c r="AE1063" s="44">
        <v>2062</v>
      </c>
      <c r="AF1063" s="44">
        <v>18823</v>
      </c>
      <c r="AG1063" s="44"/>
      <c r="AH1063" s="47">
        <v>370</v>
      </c>
      <c r="AI1063" s="47">
        <v>776</v>
      </c>
      <c r="AJ1063">
        <v>754</v>
      </c>
      <c r="AK1063" t="s">
        <v>914</v>
      </c>
      <c r="AL1063">
        <v>27041</v>
      </c>
      <c r="AM1063"/>
      <c r="AN1063"/>
      <c r="AO1063"/>
      <c r="AP1063">
        <v>6141</v>
      </c>
      <c r="AQ1063"/>
      <c r="AR1063" s="44"/>
      <c r="AS1063" s="44"/>
      <c r="AT1063" s="44"/>
      <c r="AU1063" s="44">
        <v>15090344</v>
      </c>
      <c r="AV1063" s="44">
        <v>4936711</v>
      </c>
      <c r="AW1063" s="44">
        <v>1020374</v>
      </c>
      <c r="AX1063" s="44">
        <v>83</v>
      </c>
      <c r="AY1063" s="44">
        <v>19006764</v>
      </c>
      <c r="AZ1063" s="21">
        <v>19922326</v>
      </c>
      <c r="BA1063" s="21">
        <v>-915562</v>
      </c>
      <c r="BB1063" s="44">
        <v>-22561</v>
      </c>
      <c r="BC1063" s="44">
        <v>12590</v>
      </c>
      <c r="BD1063" s="44"/>
      <c r="BE1063" s="44">
        <v>-950713</v>
      </c>
      <c r="BF1063" s="44">
        <v>3610068</v>
      </c>
      <c r="BG1063" s="44">
        <v>179247</v>
      </c>
      <c r="BH1063" s="44">
        <v>821900</v>
      </c>
      <c r="BI1063" s="21">
        <v>9798340</v>
      </c>
      <c r="BJ1063" s="21"/>
      <c r="BK1063" s="21">
        <v>166453</v>
      </c>
      <c r="BL1063" s="21">
        <v>267644</v>
      </c>
      <c r="BM1063" s="21">
        <v>246692</v>
      </c>
      <c r="BN1063" s="21">
        <v>9644548</v>
      </c>
      <c r="BO1063" s="21"/>
      <c r="BP1063" s="21"/>
      <c r="BQ1063" s="44"/>
      <c r="BR1063" s="21">
        <v>5445796</v>
      </c>
      <c r="BS1063" s="44"/>
      <c r="BT1063" s="21"/>
      <c r="BU1063" s="44"/>
      <c r="BV1063" s="21"/>
      <c r="BW1063" s="44">
        <v>3118688</v>
      </c>
      <c r="BX1063" s="21"/>
      <c r="BY1063" s="21">
        <v>123821</v>
      </c>
      <c r="BZ1063" s="21"/>
      <c r="CA1063" s="44">
        <v>80248</v>
      </c>
      <c r="CB1063" s="44"/>
      <c r="CC1063" s="44">
        <v>1492536</v>
      </c>
      <c r="CD1063" s="44"/>
      <c r="CE1063" s="44"/>
      <c r="CF1063" s="44"/>
      <c r="CG1063" s="44">
        <v>107493</v>
      </c>
      <c r="CH1063" s="44"/>
      <c r="CI1063" s="21">
        <v>11121</v>
      </c>
      <c r="CJ1063" s="44"/>
      <c r="CK1063" s="21">
        <v>2804</v>
      </c>
      <c r="CL1063" s="44"/>
      <c r="CM1063" s="44">
        <v>1576211</v>
      </c>
      <c r="CN1063" s="44">
        <v>0</v>
      </c>
      <c r="CO1063" s="44">
        <v>1033096</v>
      </c>
      <c r="CP1063" s="44">
        <v>0</v>
      </c>
      <c r="CQ1063" s="21">
        <v>945870</v>
      </c>
      <c r="CR1063" s="44">
        <v>379563</v>
      </c>
      <c r="CS1063" s="44">
        <v>933763</v>
      </c>
      <c r="CT1063" s="44">
        <v>31835</v>
      </c>
      <c r="CU1063" s="44"/>
      <c r="CV1063" s="44">
        <v>36373</v>
      </c>
      <c r="CW1063" s="21"/>
      <c r="CX1063" s="21"/>
      <c r="CY1063" s="21"/>
      <c r="CZ1063" s="21"/>
      <c r="DA1063" s="21"/>
      <c r="DB1063" s="21"/>
      <c r="DC1063" s="21"/>
      <c r="DD1063" s="21"/>
      <c r="DE1063" s="44"/>
      <c r="DF1063" s="21"/>
      <c r="DG1063" s="44"/>
      <c r="DH1063" s="21"/>
      <c r="DI1063" s="44"/>
      <c r="DJ1063" s="44"/>
      <c r="DK1063" s="44"/>
      <c r="DL1063" s="44"/>
      <c r="DM1063" s="21"/>
      <c r="DN1063" s="44"/>
      <c r="DO1063" s="44"/>
      <c r="DP1063" s="44"/>
      <c r="DQ1063" s="44"/>
      <c r="DR1063" s="44"/>
      <c r="DS1063" s="44"/>
      <c r="DT1063" s="44"/>
      <c r="DU1063" s="44"/>
      <c r="DV1063" s="44"/>
      <c r="DW1063" s="44"/>
      <c r="DX1063" s="44"/>
      <c r="DY1063" s="44"/>
      <c r="DZ1063" s="44"/>
      <c r="EA1063" s="44"/>
      <c r="EB1063" s="21"/>
      <c r="EC1063" s="44">
        <v>-1851703</v>
      </c>
      <c r="ED1063" s="44"/>
      <c r="EE1063" s="21">
        <v>37733</v>
      </c>
      <c r="EF1063" s="44"/>
      <c r="EG1063" s="21">
        <v>175679</v>
      </c>
      <c r="EH1063" s="44"/>
      <c r="EI1063" s="21">
        <v>2584498</v>
      </c>
      <c r="EJ1063" s="44"/>
      <c r="EK1063" s="44"/>
      <c r="EL1063" s="21"/>
      <c r="EM1063" s="44">
        <v>62860</v>
      </c>
      <c r="EN1063" s="44"/>
      <c r="EO1063" s="44">
        <v>11307</v>
      </c>
      <c r="EP1063" s="21"/>
      <c r="EQ1063" s="21"/>
      <c r="ER1063" s="21"/>
      <c r="ES1063" s="21"/>
      <c r="ET1063" s="44"/>
      <c r="EU1063" s="21"/>
      <c r="EV1063" s="44"/>
      <c r="EW1063" s="21"/>
      <c r="EX1063" s="44"/>
      <c r="EY1063" s="44"/>
      <c r="EZ1063" s="21"/>
      <c r="FA1063" s="21"/>
      <c r="FB1063" s="44"/>
      <c r="FC1063" s="44"/>
      <c r="FD1063" s="21"/>
      <c r="FE1063" s="112"/>
      <c r="FF1063" s="44"/>
      <c r="FG1063" s="44">
        <v>7613361</v>
      </c>
      <c r="FH1063" s="44">
        <v>1963352</v>
      </c>
      <c r="FI1063" s="44">
        <v>10345613</v>
      </c>
      <c r="FJ1063" s="44">
        <v>319302</v>
      </c>
      <c r="FK1063" s="44">
        <v>5224847</v>
      </c>
      <c r="FL1063" s="44"/>
      <c r="FM1063" s="44"/>
      <c r="FN1063" s="44"/>
      <c r="FO1063" s="44">
        <v>2611467</v>
      </c>
      <c r="FP1063" s="44"/>
      <c r="FQ1063" s="44"/>
      <c r="FR1063" s="44"/>
      <c r="FS1063" s="44"/>
      <c r="FT1063" s="44">
        <v>30151</v>
      </c>
      <c r="FU1063" s="44"/>
      <c r="FV1063" s="21">
        <v>463504</v>
      </c>
      <c r="FW1063" s="44"/>
      <c r="FX1063" s="44">
        <v>403002</v>
      </c>
      <c r="FY1063" s="44">
        <v>172705</v>
      </c>
      <c r="FZ1063" s="44">
        <v>357596</v>
      </c>
      <c r="GA1063" s="44">
        <v>98301</v>
      </c>
      <c r="GB1063" s="44"/>
      <c r="GC1063" s="44">
        <v>42579</v>
      </c>
      <c r="GD1063" s="44">
        <v>608698</v>
      </c>
      <c r="GE1063" s="44">
        <v>268668</v>
      </c>
      <c r="GF1063" s="44">
        <v>203982</v>
      </c>
      <c r="GG1063" s="44">
        <v>857673</v>
      </c>
      <c r="GH1063" s="44">
        <v>170824</v>
      </c>
      <c r="GI1063" s="44">
        <v>216385</v>
      </c>
      <c r="GJ1063" s="44">
        <v>199484</v>
      </c>
      <c r="GK1063" s="44">
        <v>4372531</v>
      </c>
      <c r="GL1063" s="44">
        <v>290543</v>
      </c>
      <c r="GM1063" s="44">
        <v>2697874</v>
      </c>
      <c r="GN1063" s="44">
        <v>301960</v>
      </c>
      <c r="GO1063" s="44">
        <v>34929</v>
      </c>
      <c r="GP1063" s="44"/>
      <c r="GQ1063" s="44">
        <v>8213</v>
      </c>
      <c r="GR1063" s="44">
        <v>286410</v>
      </c>
      <c r="GS1063" s="44">
        <v>5639226</v>
      </c>
      <c r="GT1063" s="44"/>
      <c r="GU1063" s="21">
        <v>300452</v>
      </c>
      <c r="GV1063" s="44">
        <v>42042</v>
      </c>
      <c r="GW1063" s="44">
        <v>206490</v>
      </c>
      <c r="GX1063" s="44">
        <v>1967912</v>
      </c>
      <c r="GY1063" s="44">
        <v>8156122</v>
      </c>
      <c r="GZ1063" s="44">
        <v>8077024</v>
      </c>
      <c r="HA1063" s="44"/>
      <c r="HB1063" s="44">
        <v>208582</v>
      </c>
      <c r="HC1063" s="44">
        <v>-129484</v>
      </c>
      <c r="HD1063" s="44">
        <v>8156122</v>
      </c>
      <c r="HE1063" s="21"/>
      <c r="HF1063" s="21"/>
      <c r="HG1063" s="21"/>
      <c r="HH1063" s="21">
        <v>208582</v>
      </c>
      <c r="HI1063" s="21">
        <v>0</v>
      </c>
      <c r="HJ1063" s="44"/>
      <c r="HK1063" s="21">
        <v>282693</v>
      </c>
      <c r="HL1063" s="21">
        <v>157385</v>
      </c>
      <c r="HM1063" s="21">
        <v>440078</v>
      </c>
      <c r="HN1063" s="21">
        <v>-139626</v>
      </c>
      <c r="HO1063" s="21"/>
      <c r="HP1063" s="44"/>
      <c r="HQ1063" s="47"/>
      <c r="HR1063" s="47">
        <v>208582</v>
      </c>
      <c r="HS1063" s="47"/>
      <c r="HT1063" s="47" t="s">
        <v>1841</v>
      </c>
      <c r="HU1063" s="47">
        <v>807702.4</v>
      </c>
      <c r="HV1063" s="47">
        <v>1735</v>
      </c>
      <c r="HW1063" s="47">
        <v>0</v>
      </c>
      <c r="HX1063" s="47">
        <v>17326</v>
      </c>
      <c r="HY1063" s="47">
        <v>45442</v>
      </c>
      <c r="HZ1063" s="47">
        <v>88481</v>
      </c>
      <c r="IA1063" s="47">
        <v>11912</v>
      </c>
      <c r="IB1063" s="47">
        <v>0</v>
      </c>
      <c r="IC1063" s="47">
        <v>6040</v>
      </c>
      <c r="ID1063"/>
      <c r="IE1063" s="47">
        <v>4653</v>
      </c>
      <c r="IF1063"/>
      <c r="IG1063" s="47"/>
      <c r="IH1063" s="47">
        <v>21911</v>
      </c>
      <c r="II1063">
        <v>4125</v>
      </c>
      <c r="IJ1063">
        <v>6839</v>
      </c>
      <c r="IK1063">
        <v>3446</v>
      </c>
      <c r="IL1063">
        <v>20503</v>
      </c>
      <c r="IM1063">
        <v>232413</v>
      </c>
      <c r="IN1063">
        <v>0</v>
      </c>
      <c r="IO1063">
        <v>288</v>
      </c>
      <c r="IP1063">
        <v>498</v>
      </c>
      <c r="IQ1063">
        <v>21</v>
      </c>
      <c r="IR1063">
        <v>0</v>
      </c>
      <c r="IS1063">
        <v>0</v>
      </c>
      <c r="IT1063">
        <v>807</v>
      </c>
      <c r="IU1063">
        <v>148353</v>
      </c>
      <c r="IV1063">
        <v>0</v>
      </c>
      <c r="IW1063">
        <v>1124335</v>
      </c>
      <c r="IX1063">
        <v>1777219</v>
      </c>
      <c r="IY1063">
        <v>2013526</v>
      </c>
      <c r="IZ1063">
        <v>491249</v>
      </c>
      <c r="JA1063">
        <v>0</v>
      </c>
      <c r="JB1063">
        <v>258775</v>
      </c>
      <c r="JC1063"/>
      <c r="JD1063">
        <v>141930</v>
      </c>
      <c r="JE1063"/>
      <c r="JF1063"/>
      <c r="JG1063">
        <v>436884</v>
      </c>
      <c r="JH1063">
        <v>135471</v>
      </c>
      <c r="JI1063">
        <v>156994</v>
      </c>
      <c r="JJ1063">
        <v>161078</v>
      </c>
      <c r="JK1063">
        <v>767547</v>
      </c>
      <c r="JL1063">
        <v>7613361</v>
      </c>
      <c r="JM1063">
        <v>0</v>
      </c>
      <c r="JN1063">
        <v>31570</v>
      </c>
      <c r="JO1063">
        <v>24880</v>
      </c>
      <c r="JP1063">
        <v>588</v>
      </c>
      <c r="JQ1063">
        <v>0</v>
      </c>
      <c r="JR1063">
        <v>0</v>
      </c>
      <c r="JS1063">
        <v>57038</v>
      </c>
      <c r="JT1063"/>
      <c r="JU1063"/>
      <c r="JV1063"/>
      <c r="JW1063"/>
      <c r="JX1063"/>
      <c r="JY1063"/>
      <c r="JZ1063"/>
      <c r="KA1063"/>
      <c r="KB1063"/>
      <c r="KC1063"/>
      <c r="KD1063"/>
      <c r="KE1063"/>
      <c r="KF1063">
        <v>210</v>
      </c>
      <c r="KG1063">
        <v>306</v>
      </c>
      <c r="KH1063">
        <v>116</v>
      </c>
      <c r="KI1063">
        <v>156</v>
      </c>
      <c r="KJ1063">
        <v>305</v>
      </c>
      <c r="KK1063">
        <v>95</v>
      </c>
      <c r="KL1063">
        <v>83</v>
      </c>
      <c r="KM1063">
        <v>116</v>
      </c>
      <c r="KN1063">
        <v>46</v>
      </c>
      <c r="KO1063">
        <v>1</v>
      </c>
      <c r="KP1063">
        <v>0</v>
      </c>
      <c r="KQ1063">
        <v>0</v>
      </c>
      <c r="KR1063">
        <v>0</v>
      </c>
      <c r="KS1063">
        <v>1</v>
      </c>
      <c r="KT1063">
        <v>0</v>
      </c>
      <c r="KU1063">
        <v>1</v>
      </c>
      <c r="KV1063">
        <v>0</v>
      </c>
      <c r="KW1063">
        <v>0</v>
      </c>
      <c r="KX1063">
        <v>0</v>
      </c>
      <c r="KY1063">
        <v>1</v>
      </c>
      <c r="KZ1063">
        <v>0</v>
      </c>
      <c r="LA1063">
        <v>0</v>
      </c>
      <c r="LB1063">
        <v>0</v>
      </c>
      <c r="LC1063">
        <v>0</v>
      </c>
      <c r="LD1063">
        <v>1</v>
      </c>
      <c r="LE1063">
        <v>0</v>
      </c>
      <c r="LF1063">
        <v>0</v>
      </c>
      <c r="LG1063">
        <v>0</v>
      </c>
      <c r="LH1063">
        <v>0</v>
      </c>
    </row>
    <row r="1064" spans="1:320" s="34" customFormat="1" ht="15" customHeight="1" x14ac:dyDescent="0.25">
      <c r="A1064" s="45">
        <v>206560539</v>
      </c>
      <c r="B1064" s="45" t="s">
        <v>7622</v>
      </c>
      <c r="C1064" s="46">
        <v>45292</v>
      </c>
      <c r="D1064" s="46">
        <v>45657</v>
      </c>
      <c r="E1064" s="47">
        <v>366</v>
      </c>
      <c r="F1064" s="45" t="s">
        <v>883</v>
      </c>
      <c r="G1064" s="45" t="s">
        <v>884</v>
      </c>
      <c r="H1064" s="45" t="s">
        <v>1647</v>
      </c>
      <c r="I1064" s="45" t="s">
        <v>886</v>
      </c>
      <c r="J1064" s="45" t="s">
        <v>887</v>
      </c>
      <c r="K1064" s="45" t="s">
        <v>1535</v>
      </c>
      <c r="L1064" s="45" t="s">
        <v>7557</v>
      </c>
      <c r="M1064" s="45" t="s">
        <v>7623</v>
      </c>
      <c r="N1064" s="45" t="s">
        <v>7624</v>
      </c>
      <c r="O1064" s="45" t="s">
        <v>7567</v>
      </c>
      <c r="P1064" s="45" t="s">
        <v>7568</v>
      </c>
      <c r="Q1064" s="45" t="s">
        <v>7625</v>
      </c>
      <c r="R1064" t="s">
        <v>7570</v>
      </c>
      <c r="S1064" s="45" t="s">
        <v>893</v>
      </c>
      <c r="T1064"/>
      <c r="U1064" s="47">
        <v>96</v>
      </c>
      <c r="V1064" s="47">
        <v>96</v>
      </c>
      <c r="W1064" s="47" t="s">
        <v>894</v>
      </c>
      <c r="X1064" s="47">
        <v>35136</v>
      </c>
      <c r="Y1064" s="47">
        <v>31696</v>
      </c>
      <c r="Z1064" s="48">
        <v>213.01</v>
      </c>
      <c r="AA1064" s="44">
        <v>483</v>
      </c>
      <c r="AB1064" s="44">
        <v>478</v>
      </c>
      <c r="AC1064" s="44">
        <v>5018</v>
      </c>
      <c r="AD1064" s="44">
        <v>5674</v>
      </c>
      <c r="AE1064" s="44">
        <v>4806</v>
      </c>
      <c r="AF1064" s="44">
        <v>13127</v>
      </c>
      <c r="AG1064" s="44"/>
      <c r="AH1064" s="47">
        <v>187</v>
      </c>
      <c r="AI1064" s="47">
        <v>328</v>
      </c>
      <c r="AJ1064">
        <v>2556</v>
      </c>
      <c r="AK1064" t="s">
        <v>914</v>
      </c>
      <c r="AL1064">
        <v>23993</v>
      </c>
      <c r="AM1064"/>
      <c r="AN1064"/>
      <c r="AO1064"/>
      <c r="AP1064">
        <v>7703</v>
      </c>
      <c r="AQ1064"/>
      <c r="AR1064" s="44"/>
      <c r="AS1064" s="44"/>
      <c r="AT1064" s="44"/>
      <c r="AU1064" s="44">
        <v>13919015</v>
      </c>
      <c r="AV1064" s="44">
        <v>3668918</v>
      </c>
      <c r="AW1064" s="44">
        <v>631439</v>
      </c>
      <c r="AX1064" s="44">
        <v>16260</v>
      </c>
      <c r="AY1064" s="44">
        <v>16972754</v>
      </c>
      <c r="AZ1064" s="21">
        <v>17151788</v>
      </c>
      <c r="BA1064" s="21">
        <v>-179034</v>
      </c>
      <c r="BB1064" s="44">
        <v>178891</v>
      </c>
      <c r="BC1064" s="44">
        <v>-18410</v>
      </c>
      <c r="BD1064" s="44"/>
      <c r="BE1064" s="44">
        <v>18267</v>
      </c>
      <c r="BF1064" s="44">
        <v>1879280</v>
      </c>
      <c r="BG1064" s="44">
        <v>2070119</v>
      </c>
      <c r="BH1064" s="44">
        <v>2844884</v>
      </c>
      <c r="BI1064" s="21">
        <v>6009952</v>
      </c>
      <c r="BJ1064" s="21"/>
      <c r="BK1064" s="21">
        <v>61710</v>
      </c>
      <c r="BL1064" s="21">
        <v>108240</v>
      </c>
      <c r="BM1064" s="21">
        <v>944830</v>
      </c>
      <c r="BN1064" s="21">
        <v>8007256</v>
      </c>
      <c r="BO1064" s="21"/>
      <c r="BP1064" s="21"/>
      <c r="BQ1064" s="44"/>
      <c r="BR1064" s="21">
        <v>5911759</v>
      </c>
      <c r="BS1064" s="44"/>
      <c r="BT1064" s="21"/>
      <c r="BU1064" s="44"/>
      <c r="BV1064" s="21"/>
      <c r="BW1064" s="44">
        <v>1737606</v>
      </c>
      <c r="BX1064" s="21"/>
      <c r="BY1064" s="21">
        <v>1883911</v>
      </c>
      <c r="BZ1064" s="21"/>
      <c r="CA1064" s="44">
        <v>6564</v>
      </c>
      <c r="CB1064" s="44"/>
      <c r="CC1064" s="44">
        <v>8990</v>
      </c>
      <c r="CD1064" s="44"/>
      <c r="CE1064" s="44"/>
      <c r="CF1064" s="44"/>
      <c r="CG1064" s="44">
        <v>144</v>
      </c>
      <c r="CH1064" s="44"/>
      <c r="CI1064" s="21">
        <v>252</v>
      </c>
      <c r="CJ1064" s="44"/>
      <c r="CK1064" s="21">
        <v>31451</v>
      </c>
      <c r="CL1064" s="44"/>
      <c r="CM1064" s="44">
        <v>195491</v>
      </c>
      <c r="CN1064" s="44">
        <v>0</v>
      </c>
      <c r="CO1064" s="44">
        <v>1549559</v>
      </c>
      <c r="CP1064" s="44">
        <v>0</v>
      </c>
      <c r="CQ1064" s="21">
        <v>1058394</v>
      </c>
      <c r="CR1064" s="44">
        <v>90086</v>
      </c>
      <c r="CS1064" s="44">
        <v>660360</v>
      </c>
      <c r="CT1064" s="44">
        <v>33330</v>
      </c>
      <c r="CU1064" s="44"/>
      <c r="CV1064" s="44">
        <v>81698</v>
      </c>
      <c r="CW1064" s="21"/>
      <c r="CX1064" s="21"/>
      <c r="CY1064" s="21"/>
      <c r="CZ1064" s="21"/>
      <c r="DA1064" s="21"/>
      <c r="DB1064" s="21"/>
      <c r="DC1064" s="21"/>
      <c r="DD1064" s="21"/>
      <c r="DE1064" s="44"/>
      <c r="DF1064" s="21"/>
      <c r="DG1064" s="44"/>
      <c r="DH1064" s="21"/>
      <c r="DI1064" s="44"/>
      <c r="DJ1064" s="44"/>
      <c r="DK1064" s="44"/>
      <c r="DL1064" s="44"/>
      <c r="DM1064" s="21"/>
      <c r="DN1064" s="44"/>
      <c r="DO1064" s="44"/>
      <c r="DP1064" s="44"/>
      <c r="DQ1064" s="44"/>
      <c r="DR1064" s="44"/>
      <c r="DS1064" s="44"/>
      <c r="DT1064" s="44"/>
      <c r="DU1064" s="44"/>
      <c r="DV1064" s="44"/>
      <c r="DW1064" s="44"/>
      <c r="DX1064" s="44"/>
      <c r="DY1064" s="44"/>
      <c r="DZ1064" s="44"/>
      <c r="EA1064" s="44"/>
      <c r="EB1064" s="21"/>
      <c r="EC1064" s="44">
        <v>-736557</v>
      </c>
      <c r="ED1064" s="44"/>
      <c r="EE1064" s="21">
        <v>810906</v>
      </c>
      <c r="EF1064" s="44"/>
      <c r="EG1064" s="21">
        <v>197849</v>
      </c>
      <c r="EH1064" s="44"/>
      <c r="EI1064" s="21">
        <v>536588</v>
      </c>
      <c r="EJ1064" s="44"/>
      <c r="EK1064" s="44"/>
      <c r="EL1064" s="21"/>
      <c r="EM1064" s="44">
        <v>2462</v>
      </c>
      <c r="EN1064" s="44"/>
      <c r="EO1064" s="44">
        <v>-179809</v>
      </c>
      <c r="EP1064" s="21"/>
      <c r="EQ1064" s="21"/>
      <c r="ER1064" s="21"/>
      <c r="ES1064" s="21"/>
      <c r="ET1064" s="44"/>
      <c r="EU1064" s="21"/>
      <c r="EV1064" s="44"/>
      <c r="EW1064" s="21"/>
      <c r="EX1064" s="44"/>
      <c r="EY1064" s="44"/>
      <c r="EZ1064" s="21"/>
      <c r="FA1064" s="21"/>
      <c r="FB1064" s="44"/>
      <c r="FC1064" s="44"/>
      <c r="FD1064" s="21"/>
      <c r="FE1064" s="112"/>
      <c r="FF1064" s="44"/>
      <c r="FG1064" s="44">
        <v>9018385</v>
      </c>
      <c r="FH1064" s="44">
        <v>1952315</v>
      </c>
      <c r="FI1064" s="44">
        <v>6181088</v>
      </c>
      <c r="FJ1064" s="44">
        <v>348981</v>
      </c>
      <c r="FK1064" s="44">
        <v>4522452</v>
      </c>
      <c r="FL1064" s="44"/>
      <c r="FM1064" s="44"/>
      <c r="FN1064" s="44"/>
      <c r="FO1064" s="44">
        <v>3898689</v>
      </c>
      <c r="FP1064" s="44"/>
      <c r="FQ1064" s="44"/>
      <c r="FR1064" s="44"/>
      <c r="FS1064" s="44"/>
      <c r="FT1064" s="44">
        <v>97109</v>
      </c>
      <c r="FU1064" s="44">
        <v>4646</v>
      </c>
      <c r="FV1064" s="21">
        <v>433386</v>
      </c>
      <c r="FW1064" s="44"/>
      <c r="FX1064" s="44">
        <v>343611</v>
      </c>
      <c r="FY1064" s="44">
        <v>33321</v>
      </c>
      <c r="FZ1064" s="44">
        <v>428507</v>
      </c>
      <c r="GA1064" s="44">
        <v>42675</v>
      </c>
      <c r="GB1064" s="44"/>
      <c r="GC1064" s="44">
        <v>34179</v>
      </c>
      <c r="GD1064" s="44">
        <v>492022</v>
      </c>
      <c r="GE1064" s="44">
        <v>333957</v>
      </c>
      <c r="GF1064" s="44">
        <v>274335</v>
      </c>
      <c r="GG1064" s="44">
        <v>975903</v>
      </c>
      <c r="GH1064" s="44">
        <v>178436</v>
      </c>
      <c r="GI1064" s="44">
        <v>349453</v>
      </c>
      <c r="GJ1064" s="44">
        <v>76095</v>
      </c>
      <c r="GK1064" s="44">
        <v>3865035</v>
      </c>
      <c r="GL1064" s="44"/>
      <c r="GM1064" s="44">
        <v>493621</v>
      </c>
      <c r="GN1064" s="44">
        <v>22849</v>
      </c>
      <c r="GO1064" s="44">
        <v>28975</v>
      </c>
      <c r="GP1064" s="44"/>
      <c r="GQ1064" s="44">
        <v>9785</v>
      </c>
      <c r="GR1064" s="44">
        <v>212747</v>
      </c>
      <c r="GS1064" s="44">
        <v>3936988</v>
      </c>
      <c r="GT1064" s="44"/>
      <c r="GU1064" s="21">
        <v>38566</v>
      </c>
      <c r="GV1064" s="44"/>
      <c r="GW1064" s="44">
        <v>1679</v>
      </c>
      <c r="GX1064" s="44"/>
      <c r="GY1064" s="44">
        <v>3977233</v>
      </c>
      <c r="GZ1064" s="44">
        <v>1438433</v>
      </c>
      <c r="HA1064" s="44"/>
      <c r="HB1064" s="44"/>
      <c r="HC1064" s="44">
        <v>2538800</v>
      </c>
      <c r="HD1064" s="44">
        <v>3977233</v>
      </c>
      <c r="HE1064" s="21">
        <v>65933</v>
      </c>
      <c r="HF1064" s="21"/>
      <c r="HG1064" s="21"/>
      <c r="HH1064" s="21"/>
      <c r="HI1064" s="21">
        <v>0</v>
      </c>
      <c r="HJ1064" s="44"/>
      <c r="HK1064" s="21">
        <v>443018</v>
      </c>
      <c r="HL1064" s="21">
        <v>386041</v>
      </c>
      <c r="HM1064" s="21">
        <v>829059</v>
      </c>
      <c r="HN1064" s="21">
        <v>-790493</v>
      </c>
      <c r="HO1064" s="21"/>
      <c r="HP1064" s="44"/>
      <c r="HQ1064" s="47"/>
      <c r="HR1064" s="47"/>
      <c r="HS1064" s="47"/>
      <c r="HT1064" s="47" t="s">
        <v>6501</v>
      </c>
      <c r="HU1064" s="47">
        <v>1078824.75</v>
      </c>
      <c r="HV1064" s="47">
        <v>1734</v>
      </c>
      <c r="HW1064" s="47">
        <v>0</v>
      </c>
      <c r="HX1064" s="47">
        <v>24172</v>
      </c>
      <c r="HY1064" s="47">
        <v>55422</v>
      </c>
      <c r="HZ1064" s="47">
        <v>83127</v>
      </c>
      <c r="IA1064" s="47">
        <v>16862</v>
      </c>
      <c r="IB1064" s="47">
        <v>0</v>
      </c>
      <c r="IC1064" s="47">
        <v>9832</v>
      </c>
      <c r="ID1064"/>
      <c r="IE1064" s="47">
        <v>6133</v>
      </c>
      <c r="IF1064">
        <v>11631</v>
      </c>
      <c r="IG1064" s="47">
        <v>10507</v>
      </c>
      <c r="IH1064" s="47">
        <v>21400</v>
      </c>
      <c r="II1064">
        <v>5336</v>
      </c>
      <c r="IJ1064">
        <v>13383</v>
      </c>
      <c r="IK1064">
        <v>1300</v>
      </c>
      <c r="IL1064">
        <v>23093</v>
      </c>
      <c r="IM1064">
        <v>283932</v>
      </c>
      <c r="IN1064">
        <v>0</v>
      </c>
      <c r="IO1064">
        <v>0</v>
      </c>
      <c r="IP1064">
        <v>0</v>
      </c>
      <c r="IQ1064">
        <v>0</v>
      </c>
      <c r="IR1064">
        <v>0</v>
      </c>
      <c r="IS1064">
        <v>0</v>
      </c>
      <c r="IT1064">
        <v>0</v>
      </c>
      <c r="IU1064">
        <v>141642</v>
      </c>
      <c r="IV1064">
        <v>0</v>
      </c>
      <c r="IW1064">
        <v>1309001</v>
      </c>
      <c r="IX1064">
        <v>2199954</v>
      </c>
      <c r="IY1064">
        <v>1989827</v>
      </c>
      <c r="IZ1064">
        <v>675366</v>
      </c>
      <c r="JA1064">
        <v>0</v>
      </c>
      <c r="JB1064">
        <v>353691</v>
      </c>
      <c r="JC1064"/>
      <c r="JD1064">
        <v>147950</v>
      </c>
      <c r="JE1064">
        <v>229176</v>
      </c>
      <c r="JF1064">
        <v>192578</v>
      </c>
      <c r="JG1064">
        <v>432120</v>
      </c>
      <c r="JH1064">
        <v>143619</v>
      </c>
      <c r="JI1064">
        <v>273927</v>
      </c>
      <c r="JJ1064">
        <v>62913</v>
      </c>
      <c r="JK1064">
        <v>866621</v>
      </c>
      <c r="JL1064">
        <v>9018385</v>
      </c>
      <c r="JM1064">
        <v>0</v>
      </c>
      <c r="JN1064">
        <v>0</v>
      </c>
      <c r="JO1064">
        <v>0</v>
      </c>
      <c r="JP1064">
        <v>0</v>
      </c>
      <c r="JQ1064">
        <v>0</v>
      </c>
      <c r="JR1064">
        <v>0</v>
      </c>
      <c r="JS1064">
        <v>0</v>
      </c>
      <c r="JT1064"/>
      <c r="JU1064"/>
      <c r="JV1064"/>
      <c r="JW1064"/>
      <c r="JX1064"/>
      <c r="JY1064"/>
      <c r="JZ1064"/>
      <c r="KA1064"/>
      <c r="KB1064"/>
      <c r="KC1064"/>
      <c r="KD1064"/>
      <c r="KE1064"/>
      <c r="KF1064">
        <v>188</v>
      </c>
      <c r="KG1064">
        <v>232</v>
      </c>
      <c r="KH1064">
        <v>139</v>
      </c>
      <c r="KI1064">
        <v>135</v>
      </c>
      <c r="KJ1064">
        <v>176</v>
      </c>
      <c r="KK1064">
        <v>89</v>
      </c>
      <c r="KL1064">
        <v>63</v>
      </c>
      <c r="KM1064">
        <v>84</v>
      </c>
      <c r="KN1064">
        <v>44</v>
      </c>
      <c r="KO1064">
        <v>1</v>
      </c>
      <c r="KP1064">
        <v>0</v>
      </c>
      <c r="KQ1064">
        <v>0</v>
      </c>
      <c r="KR1064">
        <v>0</v>
      </c>
      <c r="KS1064">
        <v>1</v>
      </c>
      <c r="KT1064">
        <v>0</v>
      </c>
      <c r="KU1064">
        <v>1</v>
      </c>
      <c r="KV1064">
        <v>0</v>
      </c>
      <c r="KW1064">
        <v>0</v>
      </c>
      <c r="KX1064">
        <v>0</v>
      </c>
      <c r="KY1064">
        <v>1</v>
      </c>
      <c r="KZ1064">
        <v>0</v>
      </c>
      <c r="LA1064">
        <v>0</v>
      </c>
      <c r="LB1064">
        <v>0</v>
      </c>
      <c r="LC1064">
        <v>0</v>
      </c>
      <c r="LD1064">
        <v>1</v>
      </c>
      <c r="LE1064">
        <v>0</v>
      </c>
      <c r="LF1064">
        <v>0</v>
      </c>
      <c r="LG1064">
        <v>0</v>
      </c>
      <c r="LH1064">
        <v>0</v>
      </c>
    </row>
    <row r="1065" spans="1:320" s="34" customFormat="1" ht="15" customHeight="1" x14ac:dyDescent="0.25">
      <c r="A1065" s="45">
        <v>206560547</v>
      </c>
      <c r="B1065" s="45" t="s">
        <v>7626</v>
      </c>
      <c r="C1065" s="46">
        <v>45292</v>
      </c>
      <c r="D1065" s="46">
        <v>45657</v>
      </c>
      <c r="E1065" s="47">
        <v>366</v>
      </c>
      <c r="F1065" s="45" t="s">
        <v>883</v>
      </c>
      <c r="G1065" s="45" t="s">
        <v>884</v>
      </c>
      <c r="H1065" s="45" t="s">
        <v>1647</v>
      </c>
      <c r="I1065" s="45" t="s">
        <v>886</v>
      </c>
      <c r="J1065" s="45" t="s">
        <v>887</v>
      </c>
      <c r="K1065" s="45" t="s">
        <v>1535</v>
      </c>
      <c r="L1065" s="45" t="s">
        <v>7557</v>
      </c>
      <c r="M1065" s="45" t="s">
        <v>7627</v>
      </c>
      <c r="N1065" s="45" t="s">
        <v>7628</v>
      </c>
      <c r="O1065" s="45" t="s">
        <v>7629</v>
      </c>
      <c r="P1065" s="45" t="s">
        <v>7630</v>
      </c>
      <c r="Q1065" s="45" t="s">
        <v>7631</v>
      </c>
      <c r="R1065" t="s">
        <v>7632</v>
      </c>
      <c r="S1065" s="45" t="s">
        <v>893</v>
      </c>
      <c r="T1065"/>
      <c r="U1065" s="47">
        <v>99</v>
      </c>
      <c r="V1065" s="47">
        <v>99</v>
      </c>
      <c r="W1065" s="47" t="s">
        <v>894</v>
      </c>
      <c r="X1065" s="47">
        <v>36234</v>
      </c>
      <c r="Y1065" s="47">
        <v>23715</v>
      </c>
      <c r="Z1065" s="48">
        <v>153.55000000000001</v>
      </c>
      <c r="AA1065" s="44">
        <v>129</v>
      </c>
      <c r="AB1065" s="44">
        <v>132</v>
      </c>
      <c r="AC1065" s="44">
        <v>1777</v>
      </c>
      <c r="AD1065" s="44">
        <v>498</v>
      </c>
      <c r="AE1065" s="44">
        <v>2571</v>
      </c>
      <c r="AF1065" s="44">
        <v>17438</v>
      </c>
      <c r="AG1065" s="44"/>
      <c r="AH1065" s="47">
        <v>289</v>
      </c>
      <c r="AI1065" s="47">
        <v>432</v>
      </c>
      <c r="AJ1065">
        <v>710</v>
      </c>
      <c r="AK1065" t="s">
        <v>914</v>
      </c>
      <c r="AL1065">
        <v>18976</v>
      </c>
      <c r="AM1065"/>
      <c r="AN1065"/>
      <c r="AO1065"/>
      <c r="AP1065">
        <v>4739</v>
      </c>
      <c r="AQ1065"/>
      <c r="AR1065" s="44"/>
      <c r="AS1065" s="44"/>
      <c r="AT1065" s="44"/>
      <c r="AU1065" s="44">
        <v>10031368</v>
      </c>
      <c r="AV1065" s="44">
        <v>2202913</v>
      </c>
      <c r="AW1065" s="44">
        <v>1436533</v>
      </c>
      <c r="AX1065" s="44"/>
      <c r="AY1065" s="44">
        <v>10797748</v>
      </c>
      <c r="AZ1065" s="21">
        <v>11891605</v>
      </c>
      <c r="BA1065" s="21">
        <v>-1093857</v>
      </c>
      <c r="BB1065" s="44">
        <v>8229</v>
      </c>
      <c r="BC1065" s="44">
        <v>800</v>
      </c>
      <c r="BD1065" s="44"/>
      <c r="BE1065" s="44">
        <v>-1086428</v>
      </c>
      <c r="BF1065" s="44">
        <v>836969</v>
      </c>
      <c r="BG1065" s="44">
        <v>168435</v>
      </c>
      <c r="BH1065" s="44">
        <v>1202692</v>
      </c>
      <c r="BI1065" s="21">
        <v>7178599</v>
      </c>
      <c r="BJ1065" s="21"/>
      <c r="BK1065" s="21">
        <v>163951</v>
      </c>
      <c r="BL1065" s="21">
        <v>240923</v>
      </c>
      <c r="BM1065" s="21">
        <v>239799</v>
      </c>
      <c r="BN1065" s="21">
        <v>6412570</v>
      </c>
      <c r="BO1065" s="21"/>
      <c r="BP1065" s="21"/>
      <c r="BQ1065" s="44"/>
      <c r="BR1065" s="21">
        <v>3618798</v>
      </c>
      <c r="BS1065" s="44"/>
      <c r="BT1065" s="21"/>
      <c r="BU1065" s="44"/>
      <c r="BV1065" s="21"/>
      <c r="BW1065" s="44">
        <v>1309225</v>
      </c>
      <c r="BX1065" s="21"/>
      <c r="BY1065" s="21">
        <v>248243</v>
      </c>
      <c r="BZ1065" s="21"/>
      <c r="CA1065" s="44">
        <v>5015</v>
      </c>
      <c r="CB1065" s="44"/>
      <c r="CC1065" s="44">
        <v>462827</v>
      </c>
      <c r="CD1065" s="44"/>
      <c r="CE1065" s="44"/>
      <c r="CF1065" s="44"/>
      <c r="CG1065" s="44">
        <v>172327</v>
      </c>
      <c r="CH1065" s="44"/>
      <c r="CI1065" s="21">
        <v>5276</v>
      </c>
      <c r="CJ1065" s="44"/>
      <c r="CK1065" s="21"/>
      <c r="CL1065" s="44"/>
      <c r="CM1065" s="44">
        <v>892056</v>
      </c>
      <c r="CN1065" s="44">
        <v>0</v>
      </c>
      <c r="CO1065" s="44">
        <v>279460</v>
      </c>
      <c r="CP1065" s="44">
        <v>0</v>
      </c>
      <c r="CQ1065" s="21">
        <v>255330</v>
      </c>
      <c r="CR1065" s="44">
        <v>23920</v>
      </c>
      <c r="CS1065" s="44">
        <v>604089</v>
      </c>
      <c r="CT1065" s="44">
        <v>51657</v>
      </c>
      <c r="CU1065" s="44"/>
      <c r="CV1065" s="44">
        <v>96401</v>
      </c>
      <c r="CW1065" s="21"/>
      <c r="CX1065" s="21"/>
      <c r="CY1065" s="21"/>
      <c r="CZ1065" s="21"/>
      <c r="DA1065" s="21"/>
      <c r="DB1065" s="21"/>
      <c r="DC1065" s="21"/>
      <c r="DD1065" s="21"/>
      <c r="DE1065" s="44"/>
      <c r="DF1065" s="21"/>
      <c r="DG1065" s="44"/>
      <c r="DH1065" s="21"/>
      <c r="DI1065" s="44"/>
      <c r="DJ1065" s="44"/>
      <c r="DK1065" s="44"/>
      <c r="DL1065" s="44"/>
      <c r="DM1065" s="21"/>
      <c r="DN1065" s="44"/>
      <c r="DO1065" s="44"/>
      <c r="DP1065" s="44"/>
      <c r="DQ1065" s="44"/>
      <c r="DR1065" s="44"/>
      <c r="DS1065" s="44"/>
      <c r="DT1065" s="44"/>
      <c r="DU1065" s="44"/>
      <c r="DV1065" s="44"/>
      <c r="DW1065" s="44"/>
      <c r="DX1065" s="44"/>
      <c r="DY1065" s="44">
        <v>126754</v>
      </c>
      <c r="DZ1065" s="44"/>
      <c r="EA1065" s="44"/>
      <c r="EB1065" s="21"/>
      <c r="EC1065" s="44">
        <v>508782</v>
      </c>
      <c r="ED1065" s="44"/>
      <c r="EE1065" s="21">
        <v>119691</v>
      </c>
      <c r="EF1065" s="44"/>
      <c r="EG1065" s="21">
        <v>-791463</v>
      </c>
      <c r="EH1065" s="44"/>
      <c r="EI1065" s="21">
        <v>1363587</v>
      </c>
      <c r="EJ1065" s="44"/>
      <c r="EK1065" s="44"/>
      <c r="EL1065" s="21"/>
      <c r="EM1065" s="44">
        <v>103131</v>
      </c>
      <c r="EN1065" s="44"/>
      <c r="EO1065" s="44">
        <v>6051</v>
      </c>
      <c r="EP1065" s="21"/>
      <c r="EQ1065" s="21"/>
      <c r="ER1065" s="21"/>
      <c r="ES1065" s="21"/>
      <c r="ET1065" s="44"/>
      <c r="EU1065" s="21"/>
      <c r="EV1065" s="44"/>
      <c r="EW1065" s="21"/>
      <c r="EX1065" s="44"/>
      <c r="EY1065" s="44"/>
      <c r="EZ1065" s="21"/>
      <c r="FA1065" s="21"/>
      <c r="FB1065" s="44"/>
      <c r="FC1065" s="44"/>
      <c r="FD1065" s="21"/>
      <c r="FE1065" s="112"/>
      <c r="FF1065" s="44"/>
      <c r="FG1065" s="44">
        <v>5435689</v>
      </c>
      <c r="FH1065" s="44">
        <v>1121062</v>
      </c>
      <c r="FI1065" s="44">
        <v>5334854</v>
      </c>
      <c r="FJ1065" s="44">
        <v>160324</v>
      </c>
      <c r="FK1065" s="44">
        <v>3357425</v>
      </c>
      <c r="FL1065" s="44"/>
      <c r="FM1065" s="44"/>
      <c r="FN1065" s="44"/>
      <c r="FO1065" s="44">
        <v>2299360</v>
      </c>
      <c r="FP1065" s="44"/>
      <c r="FQ1065" s="44"/>
      <c r="FR1065" s="44"/>
      <c r="FS1065" s="44"/>
      <c r="FT1065" s="44">
        <v>110551</v>
      </c>
      <c r="FU1065" s="44"/>
      <c r="FV1065" s="21">
        <v>142344</v>
      </c>
      <c r="FW1065" s="44"/>
      <c r="FX1065" s="44">
        <v>123896</v>
      </c>
      <c r="FY1065" s="44">
        <v>23278</v>
      </c>
      <c r="FZ1065" s="44">
        <v>214816</v>
      </c>
      <c r="GA1065" s="44">
        <v>36222</v>
      </c>
      <c r="GB1065" s="44"/>
      <c r="GC1065" s="44">
        <v>22995</v>
      </c>
      <c r="GD1065" s="44">
        <v>577118</v>
      </c>
      <c r="GE1065" s="44">
        <v>202452</v>
      </c>
      <c r="GF1065" s="44">
        <v>211260</v>
      </c>
      <c r="GG1065" s="44">
        <v>821817</v>
      </c>
      <c r="GH1065" s="44">
        <v>69630</v>
      </c>
      <c r="GI1065" s="44">
        <v>215610</v>
      </c>
      <c r="GJ1065" s="44">
        <v>124010</v>
      </c>
      <c r="GK1065" s="44">
        <v>2529746</v>
      </c>
      <c r="GL1065" s="44">
        <v>232168</v>
      </c>
      <c r="GM1065" s="44">
        <v>369727</v>
      </c>
      <c r="GN1065" s="44">
        <v>62399</v>
      </c>
      <c r="GO1065" s="44">
        <v>11065</v>
      </c>
      <c r="GP1065" s="44"/>
      <c r="GQ1065" s="44">
        <v>84095</v>
      </c>
      <c r="GR1065" s="44">
        <v>49621</v>
      </c>
      <c r="GS1065" s="44">
        <v>2798841</v>
      </c>
      <c r="GT1065" s="44"/>
      <c r="GU1065" s="21">
        <v>2065491</v>
      </c>
      <c r="GV1065" s="44">
        <v>1592535</v>
      </c>
      <c r="GW1065" s="44"/>
      <c r="GX1065" s="44"/>
      <c r="GY1065" s="44">
        <v>6456867</v>
      </c>
      <c r="GZ1065" s="44">
        <v>7444222</v>
      </c>
      <c r="HA1065" s="44"/>
      <c r="HB1065" s="44"/>
      <c r="HC1065" s="44">
        <v>-987355</v>
      </c>
      <c r="HD1065" s="44">
        <v>6456867</v>
      </c>
      <c r="HE1065" s="21">
        <v>100000</v>
      </c>
      <c r="HF1065" s="21"/>
      <c r="HG1065" s="21"/>
      <c r="HH1065" s="21"/>
      <c r="HI1065" s="21">
        <v>0</v>
      </c>
      <c r="HJ1065" s="44"/>
      <c r="HK1065" s="21">
        <v>3103180</v>
      </c>
      <c r="HL1065" s="21">
        <v>495324</v>
      </c>
      <c r="HM1065" s="21">
        <v>3598504</v>
      </c>
      <c r="HN1065" s="21">
        <v>-1533013</v>
      </c>
      <c r="HO1065" s="21"/>
      <c r="HP1065" s="44"/>
      <c r="HQ1065" s="47"/>
      <c r="HR1065" s="47"/>
      <c r="HS1065" s="47"/>
      <c r="HT1065" s="47" t="s">
        <v>1759</v>
      </c>
      <c r="HU1065" s="47">
        <v>0</v>
      </c>
      <c r="HV1065" s="47">
        <v>1355</v>
      </c>
      <c r="HW1065" s="47">
        <v>0</v>
      </c>
      <c r="HX1065" s="47">
        <v>20407</v>
      </c>
      <c r="HY1065" s="47">
        <v>17328</v>
      </c>
      <c r="HZ1065" s="47">
        <v>62607</v>
      </c>
      <c r="IA1065" s="47">
        <v>0</v>
      </c>
      <c r="IB1065" s="47">
        <v>0</v>
      </c>
      <c r="IC1065" s="47">
        <v>1013</v>
      </c>
      <c r="ID1065"/>
      <c r="IE1065" s="47">
        <v>9020</v>
      </c>
      <c r="IF1065">
        <v>6826</v>
      </c>
      <c r="IG1065" s="47">
        <v>8151</v>
      </c>
      <c r="IH1065" s="47">
        <v>20170</v>
      </c>
      <c r="II1065">
        <v>1827</v>
      </c>
      <c r="IJ1065">
        <v>7723</v>
      </c>
      <c r="IK1065">
        <v>2972</v>
      </c>
      <c r="IL1065">
        <v>15772</v>
      </c>
      <c r="IM1065">
        <v>175171</v>
      </c>
      <c r="IN1065">
        <v>0</v>
      </c>
      <c r="IO1065">
        <v>4966</v>
      </c>
      <c r="IP1065">
        <v>111</v>
      </c>
      <c r="IQ1065">
        <v>386</v>
      </c>
      <c r="IR1065">
        <v>0</v>
      </c>
      <c r="IS1065">
        <v>0</v>
      </c>
      <c r="IT1065">
        <v>5463</v>
      </c>
      <c r="IU1065">
        <v>90265</v>
      </c>
      <c r="IV1065">
        <v>0</v>
      </c>
      <c r="IW1065">
        <v>1255131</v>
      </c>
      <c r="IX1065">
        <v>854696</v>
      </c>
      <c r="IY1065">
        <v>1435235</v>
      </c>
      <c r="IZ1065">
        <v>0</v>
      </c>
      <c r="JA1065">
        <v>0</v>
      </c>
      <c r="JB1065">
        <v>42744</v>
      </c>
      <c r="JC1065"/>
      <c r="JD1065">
        <v>200640</v>
      </c>
      <c r="JE1065">
        <v>128438</v>
      </c>
      <c r="JF1065">
        <v>150145</v>
      </c>
      <c r="JG1065">
        <v>437333</v>
      </c>
      <c r="JH1065">
        <v>54081</v>
      </c>
      <c r="JI1065">
        <v>165600</v>
      </c>
      <c r="JJ1065">
        <v>114147</v>
      </c>
      <c r="JK1065">
        <v>507234</v>
      </c>
      <c r="JL1065">
        <v>5435689</v>
      </c>
      <c r="JM1065">
        <v>0</v>
      </c>
      <c r="JN1065">
        <v>403890</v>
      </c>
      <c r="JO1065">
        <v>5853</v>
      </c>
      <c r="JP1065">
        <v>18999</v>
      </c>
      <c r="JQ1065">
        <v>0</v>
      </c>
      <c r="JR1065">
        <v>0</v>
      </c>
      <c r="JS1065">
        <v>428742</v>
      </c>
      <c r="JT1065"/>
      <c r="JU1065"/>
      <c r="JV1065"/>
      <c r="JW1065"/>
      <c r="JX1065"/>
      <c r="JY1065"/>
      <c r="JZ1065"/>
      <c r="KA1065"/>
      <c r="KB1065"/>
      <c r="KC1065"/>
      <c r="KD1065"/>
      <c r="KE1065"/>
      <c r="KF1065">
        <v>107</v>
      </c>
      <c r="KG1065">
        <v>139</v>
      </c>
      <c r="KH1065">
        <v>95</v>
      </c>
      <c r="KI1065">
        <v>53</v>
      </c>
      <c r="KJ1065">
        <v>59</v>
      </c>
      <c r="KK1065">
        <v>41</v>
      </c>
      <c r="KL1065">
        <v>32</v>
      </c>
      <c r="KM1065">
        <v>37</v>
      </c>
      <c r="KN1065">
        <v>27</v>
      </c>
      <c r="KO1065">
        <v>1</v>
      </c>
      <c r="KP1065">
        <v>0</v>
      </c>
      <c r="KQ1065">
        <v>0</v>
      </c>
      <c r="KR1065">
        <v>0</v>
      </c>
      <c r="KS1065">
        <v>1</v>
      </c>
      <c r="KT1065">
        <v>0</v>
      </c>
      <c r="KU1065">
        <v>1</v>
      </c>
      <c r="KV1065">
        <v>0</v>
      </c>
      <c r="KW1065">
        <v>0</v>
      </c>
      <c r="KX1065">
        <v>0</v>
      </c>
      <c r="KY1065">
        <v>1</v>
      </c>
      <c r="KZ1065">
        <v>0</v>
      </c>
      <c r="LA1065">
        <v>0</v>
      </c>
      <c r="LB1065">
        <v>0</v>
      </c>
      <c r="LC1065">
        <v>0</v>
      </c>
      <c r="LD1065">
        <v>1</v>
      </c>
      <c r="LE1065">
        <v>0</v>
      </c>
      <c r="LF1065">
        <v>0</v>
      </c>
      <c r="LG1065">
        <v>0</v>
      </c>
      <c r="LH1065">
        <v>0</v>
      </c>
    </row>
    <row r="1066" spans="1:320" s="34" customFormat="1" ht="15" customHeight="1" x14ac:dyDescent="0.25">
      <c r="A1066" s="45">
        <v>206560823</v>
      </c>
      <c r="B1066" s="45" t="s">
        <v>7633</v>
      </c>
      <c r="C1066" s="46">
        <v>45292</v>
      </c>
      <c r="D1066" s="46">
        <v>45657</v>
      </c>
      <c r="E1066" s="47">
        <v>366</v>
      </c>
      <c r="F1066" s="45" t="s">
        <v>883</v>
      </c>
      <c r="G1066" s="45" t="s">
        <v>884</v>
      </c>
      <c r="H1066" s="45" t="s">
        <v>1647</v>
      </c>
      <c r="I1066" s="45" t="s">
        <v>886</v>
      </c>
      <c r="J1066" s="45" t="s">
        <v>887</v>
      </c>
      <c r="K1066" s="45" t="s">
        <v>1535</v>
      </c>
      <c r="L1066" s="45" t="s">
        <v>7573</v>
      </c>
      <c r="M1066" s="45" t="s">
        <v>7634</v>
      </c>
      <c r="N1066" s="45" t="s">
        <v>7635</v>
      </c>
      <c r="O1066" s="45" t="s">
        <v>7636</v>
      </c>
      <c r="P1066" s="45" t="s">
        <v>7637</v>
      </c>
      <c r="Q1066" s="45" t="s">
        <v>7638</v>
      </c>
      <c r="R1066" t="s">
        <v>7639</v>
      </c>
      <c r="S1066" s="45" t="s">
        <v>893</v>
      </c>
      <c r="T1066" t="s">
        <v>3079</v>
      </c>
      <c r="U1066" s="47">
        <v>114</v>
      </c>
      <c r="V1066" s="47">
        <v>114</v>
      </c>
      <c r="W1066" s="47" t="s">
        <v>913</v>
      </c>
      <c r="X1066" s="47">
        <v>41724</v>
      </c>
      <c r="Y1066" s="47">
        <v>38862</v>
      </c>
      <c r="Z1066" s="48">
        <v>205.36</v>
      </c>
      <c r="AA1066" s="44">
        <v>526</v>
      </c>
      <c r="AB1066" s="44">
        <v>528</v>
      </c>
      <c r="AC1066" s="44">
        <v>9862</v>
      </c>
      <c r="AD1066" s="44">
        <v>4391</v>
      </c>
      <c r="AE1066" s="44">
        <v>2249</v>
      </c>
      <c r="AF1066" s="44">
        <v>20959</v>
      </c>
      <c r="AG1066" s="44"/>
      <c r="AH1066" s="47">
        <v>74</v>
      </c>
      <c r="AI1066" s="47">
        <v>592</v>
      </c>
      <c r="AJ1066">
        <v>735</v>
      </c>
      <c r="AK1066" t="s">
        <v>895</v>
      </c>
      <c r="AL1066">
        <v>38862</v>
      </c>
      <c r="AM1066"/>
      <c r="AN1066"/>
      <c r="AO1066"/>
      <c r="AP1066"/>
      <c r="AQ1066"/>
      <c r="AR1066" s="44"/>
      <c r="AS1066" s="44"/>
      <c r="AT1066" s="44"/>
      <c r="AU1066" s="44">
        <v>14229845</v>
      </c>
      <c r="AV1066" s="44">
        <v>5341934</v>
      </c>
      <c r="AW1066" s="44">
        <v>-625727</v>
      </c>
      <c r="AX1066" s="44">
        <v>12828</v>
      </c>
      <c r="AY1066" s="44">
        <v>20210334</v>
      </c>
      <c r="AZ1066" s="21">
        <v>16678710</v>
      </c>
      <c r="BA1066" s="21">
        <v>3531624</v>
      </c>
      <c r="BB1066" s="44">
        <v>8533</v>
      </c>
      <c r="BC1066" s="44">
        <v>748711</v>
      </c>
      <c r="BD1066" s="44"/>
      <c r="BE1066" s="44">
        <v>2791446</v>
      </c>
      <c r="BF1066" s="44">
        <v>3632220</v>
      </c>
      <c r="BG1066" s="44">
        <v>1599167</v>
      </c>
      <c r="BH1066" s="44">
        <v>685016</v>
      </c>
      <c r="BI1066" s="21">
        <v>7811954</v>
      </c>
      <c r="BJ1066" s="21"/>
      <c r="BK1066" s="21">
        <v>26865</v>
      </c>
      <c r="BL1066" s="21">
        <v>238333</v>
      </c>
      <c r="BM1066" s="21">
        <v>236290</v>
      </c>
      <c r="BN1066" s="21">
        <v>14229845</v>
      </c>
      <c r="BO1066" s="21"/>
      <c r="BP1066" s="21"/>
      <c r="BQ1066" s="44"/>
      <c r="BR1066" s="21"/>
      <c r="BS1066" s="44"/>
      <c r="BT1066" s="21"/>
      <c r="BU1066" s="44"/>
      <c r="BV1066" s="21"/>
      <c r="BW1066" s="44">
        <v>2336807</v>
      </c>
      <c r="BX1066" s="21">
        <v>147600</v>
      </c>
      <c r="BY1066" s="21">
        <v>907061</v>
      </c>
      <c r="BZ1066" s="21"/>
      <c r="CA1066" s="44">
        <v>5187</v>
      </c>
      <c r="CB1066" s="44"/>
      <c r="CC1066" s="44">
        <v>1910376</v>
      </c>
      <c r="CD1066" s="44"/>
      <c r="CE1066" s="44"/>
      <c r="CF1066" s="44"/>
      <c r="CG1066" s="44">
        <v>14023</v>
      </c>
      <c r="CH1066" s="44"/>
      <c r="CI1066" s="21">
        <v>20880</v>
      </c>
      <c r="CJ1066" s="44"/>
      <c r="CK1066" s="21"/>
      <c r="CL1066" s="44"/>
      <c r="CM1066" s="44">
        <v>10103</v>
      </c>
      <c r="CN1066" s="44">
        <v>1808</v>
      </c>
      <c r="CO1066" s="44">
        <v>2697570</v>
      </c>
      <c r="CP1066" s="44">
        <v>0</v>
      </c>
      <c r="CQ1066" s="21">
        <v>1668060</v>
      </c>
      <c r="CR1066" s="44">
        <v>521460</v>
      </c>
      <c r="CS1066" s="44">
        <v>259632</v>
      </c>
      <c r="CT1066" s="44">
        <v>81917</v>
      </c>
      <c r="CU1066" s="44"/>
      <c r="CV1066" s="44">
        <v>101384</v>
      </c>
      <c r="CW1066" s="21"/>
      <c r="CX1066" s="21"/>
      <c r="CY1066" s="21"/>
      <c r="CZ1066" s="21"/>
      <c r="DA1066" s="21"/>
      <c r="DB1066" s="21"/>
      <c r="DC1066" s="21"/>
      <c r="DD1066" s="21"/>
      <c r="DE1066" s="44"/>
      <c r="DF1066" s="21"/>
      <c r="DG1066" s="44"/>
      <c r="DH1066" s="21"/>
      <c r="DI1066" s="44"/>
      <c r="DJ1066" s="44"/>
      <c r="DK1066" s="44"/>
      <c r="DL1066" s="44"/>
      <c r="DM1066" s="21"/>
      <c r="DN1066" s="44"/>
      <c r="DO1066" s="44">
        <v>-1219</v>
      </c>
      <c r="DP1066" s="44"/>
      <c r="DQ1066" s="44"/>
      <c r="DR1066" s="44"/>
      <c r="DS1066" s="44"/>
      <c r="DT1066" s="44"/>
      <c r="DU1066" s="44"/>
      <c r="DV1066" s="44"/>
      <c r="DW1066" s="44"/>
      <c r="DX1066" s="44"/>
      <c r="DY1066" s="44">
        <v>-6728</v>
      </c>
      <c r="DZ1066" s="44"/>
      <c r="EA1066" s="44"/>
      <c r="EB1066" s="21"/>
      <c r="EC1066" s="44">
        <v>-2468123</v>
      </c>
      <c r="ED1066" s="44">
        <v>79993</v>
      </c>
      <c r="EE1066" s="21">
        <v>-492367</v>
      </c>
      <c r="EF1066" s="44"/>
      <c r="EG1066" s="21">
        <v>151670</v>
      </c>
      <c r="EH1066" s="44"/>
      <c r="EI1066" s="21">
        <v>2118430</v>
      </c>
      <c r="EJ1066" s="44"/>
      <c r="EK1066" s="44"/>
      <c r="EL1066" s="21"/>
      <c r="EM1066" s="44">
        <v>-46091</v>
      </c>
      <c r="EN1066" s="44"/>
      <c r="EO1066" s="44">
        <v>40472</v>
      </c>
      <c r="EP1066" s="21"/>
      <c r="EQ1066" s="21"/>
      <c r="ER1066" s="21"/>
      <c r="ES1066" s="21"/>
      <c r="ET1066" s="44"/>
      <c r="EU1066" s="21"/>
      <c r="EV1066" s="44"/>
      <c r="EW1066" s="21"/>
      <c r="EX1066" s="44"/>
      <c r="EY1066" s="44"/>
      <c r="EZ1066" s="21"/>
      <c r="FA1066" s="21"/>
      <c r="FB1066" s="44"/>
      <c r="FC1066" s="44">
        <v>-1764</v>
      </c>
      <c r="FD1066" s="21"/>
      <c r="FE1066" s="112"/>
      <c r="FF1066" s="44"/>
      <c r="FG1066" s="44">
        <v>8816508</v>
      </c>
      <c r="FH1066" s="44">
        <v>2222246</v>
      </c>
      <c r="FI1066" s="44">
        <v>5639956</v>
      </c>
      <c r="FJ1066" s="44">
        <v>244866</v>
      </c>
      <c r="FK1066" s="44">
        <v>6416497</v>
      </c>
      <c r="FL1066" s="44"/>
      <c r="FM1066" s="44"/>
      <c r="FN1066" s="44"/>
      <c r="FO1066" s="44"/>
      <c r="FP1066" s="44"/>
      <c r="FQ1066" s="44"/>
      <c r="FR1066" s="44"/>
      <c r="FS1066" s="44"/>
      <c r="FT1066" s="44">
        <v>31135</v>
      </c>
      <c r="FU1066" s="44">
        <v>4036</v>
      </c>
      <c r="FV1066" s="21">
        <v>1216425</v>
      </c>
      <c r="FW1066" s="44"/>
      <c r="FX1066" s="44">
        <v>608947</v>
      </c>
      <c r="FY1066" s="44">
        <v>117021</v>
      </c>
      <c r="FZ1066" s="44">
        <v>288528</v>
      </c>
      <c r="GA1066" s="44">
        <v>74501</v>
      </c>
      <c r="GB1066" s="44"/>
      <c r="GC1066" s="44">
        <v>52388</v>
      </c>
      <c r="GD1066" s="44">
        <v>400275</v>
      </c>
      <c r="GE1066" s="44">
        <v>377521</v>
      </c>
      <c r="GF1066" s="44">
        <v>180768</v>
      </c>
      <c r="GG1066" s="44">
        <v>989703</v>
      </c>
      <c r="GH1066" s="44">
        <v>416449</v>
      </c>
      <c r="GI1066" s="44">
        <v>236453</v>
      </c>
      <c r="GJ1066" s="44">
        <v>98705</v>
      </c>
      <c r="GK1066" s="44">
        <v>3449544</v>
      </c>
      <c r="GL1066" s="44">
        <v>220693</v>
      </c>
      <c r="GM1066" s="44">
        <v>1283796</v>
      </c>
      <c r="GN1066" s="44">
        <v>73978</v>
      </c>
      <c r="GO1066" s="44">
        <v>16337</v>
      </c>
      <c r="GP1066" s="44"/>
      <c r="GQ1066" s="44">
        <v>27</v>
      </c>
      <c r="GR1066" s="44">
        <v>124983</v>
      </c>
      <c r="GS1066" s="44">
        <v>2305017</v>
      </c>
      <c r="GT1066" s="44"/>
      <c r="GU1066" s="21">
        <v>1057568</v>
      </c>
      <c r="GV1066" s="44"/>
      <c r="GW1066" s="44">
        <v>34106986</v>
      </c>
      <c r="GX1066" s="44"/>
      <c r="GY1066" s="44">
        <v>37469571</v>
      </c>
      <c r="GZ1066" s="44">
        <v>1469715</v>
      </c>
      <c r="HA1066" s="44">
        <v>9447170</v>
      </c>
      <c r="HB1066" s="44"/>
      <c r="HC1066" s="44">
        <v>26552686</v>
      </c>
      <c r="HD1066" s="44">
        <v>37469571</v>
      </c>
      <c r="HE1066" s="21"/>
      <c r="HF1066" s="21">
        <v>24659816</v>
      </c>
      <c r="HG1066" s="21"/>
      <c r="HH1066" s="21"/>
      <c r="HI1066" s="21">
        <v>8700</v>
      </c>
      <c r="HJ1066" s="44"/>
      <c r="HK1066" s="21">
        <v>1649845</v>
      </c>
      <c r="HL1066" s="21">
        <v>972462</v>
      </c>
      <c r="HM1066" s="21">
        <v>2631007</v>
      </c>
      <c r="HN1066" s="21">
        <v>-1573439</v>
      </c>
      <c r="HO1066" s="21"/>
      <c r="HP1066" s="44"/>
      <c r="HQ1066" s="47"/>
      <c r="HR1066" s="47"/>
      <c r="HS1066" s="47"/>
      <c r="HT1066" s="47" t="s">
        <v>1759</v>
      </c>
      <c r="HU1066" s="47">
        <v>0</v>
      </c>
      <c r="HV1066" s="47">
        <v>1889</v>
      </c>
      <c r="HW1066" s="47">
        <v>0</v>
      </c>
      <c r="HX1066" s="47">
        <v>12244</v>
      </c>
      <c r="HY1066" s="47">
        <v>30247</v>
      </c>
      <c r="HZ1066" s="47">
        <v>98961</v>
      </c>
      <c r="IA1066" s="47">
        <v>0</v>
      </c>
      <c r="IB1066" s="47">
        <v>0</v>
      </c>
      <c r="IC1066" s="47">
        <v>357</v>
      </c>
      <c r="ID1066">
        <v>32153</v>
      </c>
      <c r="IE1066" s="47">
        <v>4682</v>
      </c>
      <c r="IF1066">
        <v>12086</v>
      </c>
      <c r="IG1066" s="47">
        <v>4689</v>
      </c>
      <c r="IH1066" s="47">
        <v>17490</v>
      </c>
      <c r="II1066">
        <v>11426</v>
      </c>
      <c r="IJ1066">
        <v>6482</v>
      </c>
      <c r="IK1066">
        <v>1579</v>
      </c>
      <c r="IL1066">
        <v>11508</v>
      </c>
      <c r="IM1066">
        <v>245793</v>
      </c>
      <c r="IN1066">
        <v>0</v>
      </c>
      <c r="IO1066">
        <v>0</v>
      </c>
      <c r="IP1066">
        <v>0</v>
      </c>
      <c r="IQ1066">
        <v>139</v>
      </c>
      <c r="IR1066">
        <v>0</v>
      </c>
      <c r="IS1066">
        <v>0</v>
      </c>
      <c r="IT1066">
        <v>139</v>
      </c>
      <c r="IU1066">
        <v>426262</v>
      </c>
      <c r="IV1066">
        <v>0</v>
      </c>
      <c r="IW1066">
        <v>700553</v>
      </c>
      <c r="IX1066">
        <v>1392460</v>
      </c>
      <c r="IY1066">
        <v>2340929</v>
      </c>
      <c r="IZ1066">
        <v>0</v>
      </c>
      <c r="JA1066">
        <v>0</v>
      </c>
      <c r="JB1066">
        <v>14368</v>
      </c>
      <c r="JC1066">
        <v>1518368</v>
      </c>
      <c r="JD1066">
        <v>102617</v>
      </c>
      <c r="JE1066">
        <v>240247</v>
      </c>
      <c r="JF1066">
        <v>107579</v>
      </c>
      <c r="JG1066">
        <v>433432</v>
      </c>
      <c r="JH1066">
        <v>321787</v>
      </c>
      <c r="JI1066">
        <v>159320</v>
      </c>
      <c r="JJ1066">
        <v>78580</v>
      </c>
      <c r="JK1066">
        <v>980006</v>
      </c>
      <c r="JL1066">
        <v>8816508</v>
      </c>
      <c r="JM1066">
        <v>0</v>
      </c>
      <c r="JN1066">
        <v>0</v>
      </c>
      <c r="JO1066">
        <v>0</v>
      </c>
      <c r="JP1066">
        <v>4876</v>
      </c>
      <c r="JQ1066">
        <v>0</v>
      </c>
      <c r="JR1066">
        <v>0</v>
      </c>
      <c r="JS1066">
        <v>4876</v>
      </c>
      <c r="JT1066"/>
      <c r="JU1066"/>
      <c r="JV1066"/>
      <c r="JW1066"/>
      <c r="JX1066"/>
      <c r="JY1066">
        <v>32153</v>
      </c>
      <c r="JZ1066"/>
      <c r="KA1066"/>
      <c r="KB1066"/>
      <c r="KC1066"/>
      <c r="KD1066"/>
      <c r="KE1066">
        <v>1518368</v>
      </c>
      <c r="KF1066">
        <v>158</v>
      </c>
      <c r="KG1066">
        <v>231</v>
      </c>
      <c r="KH1066">
        <v>110</v>
      </c>
      <c r="KI1066">
        <v>118</v>
      </c>
      <c r="KJ1066">
        <v>180</v>
      </c>
      <c r="KK1066">
        <v>77</v>
      </c>
      <c r="KL1066">
        <v>66</v>
      </c>
      <c r="KM1066">
        <v>101</v>
      </c>
      <c r="KN1066">
        <v>43</v>
      </c>
      <c r="KO1066">
        <v>1</v>
      </c>
      <c r="KP1066">
        <v>0</v>
      </c>
      <c r="KQ1066">
        <v>0</v>
      </c>
      <c r="KR1066">
        <v>0</v>
      </c>
      <c r="KS1066">
        <v>0</v>
      </c>
      <c r="KT1066">
        <v>1</v>
      </c>
      <c r="KU1066">
        <v>1</v>
      </c>
      <c r="KV1066">
        <v>0</v>
      </c>
      <c r="KW1066">
        <v>0</v>
      </c>
      <c r="KX1066">
        <v>0</v>
      </c>
      <c r="KY1066">
        <v>0</v>
      </c>
      <c r="KZ1066">
        <v>0</v>
      </c>
      <c r="LA1066">
        <v>0</v>
      </c>
      <c r="LB1066">
        <v>0</v>
      </c>
      <c r="LC1066">
        <v>0</v>
      </c>
      <c r="LD1066">
        <v>1</v>
      </c>
      <c r="LE1066">
        <v>0</v>
      </c>
      <c r="LF1066">
        <v>0</v>
      </c>
      <c r="LG1066">
        <v>0</v>
      </c>
      <c r="LH1066">
        <v>0</v>
      </c>
    </row>
    <row r="1067" spans="1:320" s="34" customFormat="1" ht="15" customHeight="1" x14ac:dyDescent="0.25">
      <c r="A1067" s="45">
        <v>206564024</v>
      </c>
      <c r="B1067" s="45" t="s">
        <v>3879</v>
      </c>
      <c r="C1067" s="46">
        <v>45292</v>
      </c>
      <c r="D1067" s="46">
        <v>45657</v>
      </c>
      <c r="E1067" s="47">
        <v>366</v>
      </c>
      <c r="F1067" s="45" t="s">
        <v>883</v>
      </c>
      <c r="G1067" s="45" t="s">
        <v>884</v>
      </c>
      <c r="H1067" s="45" t="s">
        <v>1647</v>
      </c>
      <c r="I1067" s="45" t="s">
        <v>886</v>
      </c>
      <c r="J1067" s="45" t="s">
        <v>887</v>
      </c>
      <c r="K1067" s="45" t="s">
        <v>1535</v>
      </c>
      <c r="L1067" s="45" t="s">
        <v>7557</v>
      </c>
      <c r="M1067" s="45" t="s">
        <v>7640</v>
      </c>
      <c r="N1067" s="45" t="s">
        <v>7641</v>
      </c>
      <c r="O1067" s="45" t="s">
        <v>7567</v>
      </c>
      <c r="P1067" s="45" t="s">
        <v>7642</v>
      </c>
      <c r="Q1067" s="45" t="s">
        <v>7643</v>
      </c>
      <c r="R1067" t="s">
        <v>7644</v>
      </c>
      <c r="S1067" s="45" t="s">
        <v>893</v>
      </c>
      <c r="T1067" t="s">
        <v>3079</v>
      </c>
      <c r="U1067" s="47">
        <v>188</v>
      </c>
      <c r="V1067" s="47">
        <v>188</v>
      </c>
      <c r="W1067" s="47" t="s">
        <v>913</v>
      </c>
      <c r="X1067" s="47">
        <v>68808</v>
      </c>
      <c r="Y1067" s="47">
        <v>65708</v>
      </c>
      <c r="Z1067" s="48">
        <v>219.82</v>
      </c>
      <c r="AA1067" s="44">
        <v>695</v>
      </c>
      <c r="AB1067" s="44">
        <v>691</v>
      </c>
      <c r="AC1067" s="44">
        <v>11788</v>
      </c>
      <c r="AD1067" s="44">
        <v>7308</v>
      </c>
      <c r="AE1067" s="44">
        <v>2675</v>
      </c>
      <c r="AF1067" s="44">
        <v>41025</v>
      </c>
      <c r="AG1067" s="44"/>
      <c r="AH1067" s="47">
        <v>114</v>
      </c>
      <c r="AI1067" s="47">
        <v>553</v>
      </c>
      <c r="AJ1067">
        <v>2245</v>
      </c>
      <c r="AK1067" t="s">
        <v>895</v>
      </c>
      <c r="AL1067">
        <v>65708</v>
      </c>
      <c r="AM1067"/>
      <c r="AN1067"/>
      <c r="AO1067"/>
      <c r="AP1067"/>
      <c r="AQ1067"/>
      <c r="AR1067" s="44"/>
      <c r="AS1067" s="44"/>
      <c r="AT1067" s="44"/>
      <c r="AU1067" s="44">
        <v>26866700</v>
      </c>
      <c r="AV1067" s="44">
        <v>7307995</v>
      </c>
      <c r="AW1067" s="44">
        <v>2972829</v>
      </c>
      <c r="AX1067" s="44">
        <v>883</v>
      </c>
      <c r="AY1067" s="44">
        <v>31202749</v>
      </c>
      <c r="AZ1067" s="21">
        <v>26721630</v>
      </c>
      <c r="BA1067" s="21">
        <v>4481119</v>
      </c>
      <c r="BB1067" s="44">
        <v>2229</v>
      </c>
      <c r="BC1067" s="44">
        <v>958452</v>
      </c>
      <c r="BD1067" s="44"/>
      <c r="BE1067" s="44">
        <v>3524896</v>
      </c>
      <c r="BF1067" s="44">
        <v>5079100</v>
      </c>
      <c r="BG1067" s="44">
        <v>2923352</v>
      </c>
      <c r="BH1067" s="44">
        <v>949756</v>
      </c>
      <c r="BI1067" s="21">
        <v>16713555</v>
      </c>
      <c r="BJ1067" s="21"/>
      <c r="BK1067" s="21">
        <v>44263</v>
      </c>
      <c r="BL1067" s="21">
        <v>256749</v>
      </c>
      <c r="BM1067" s="21">
        <v>899925</v>
      </c>
      <c r="BN1067" s="21">
        <v>26866700</v>
      </c>
      <c r="BO1067" s="21"/>
      <c r="BP1067" s="21"/>
      <c r="BQ1067" s="44"/>
      <c r="BR1067" s="21"/>
      <c r="BS1067" s="44"/>
      <c r="BT1067" s="21"/>
      <c r="BU1067" s="44"/>
      <c r="BV1067" s="21"/>
      <c r="BW1067" s="44">
        <v>3550554</v>
      </c>
      <c r="BX1067" s="21">
        <v>169020</v>
      </c>
      <c r="BY1067" s="21">
        <v>1719516</v>
      </c>
      <c r="BZ1067" s="21"/>
      <c r="CA1067" s="44">
        <v>18627</v>
      </c>
      <c r="CB1067" s="44"/>
      <c r="CC1067" s="44">
        <v>1808943</v>
      </c>
      <c r="CD1067" s="44"/>
      <c r="CE1067" s="44"/>
      <c r="CF1067" s="44"/>
      <c r="CG1067" s="44">
        <v>39504</v>
      </c>
      <c r="CH1067" s="44"/>
      <c r="CI1067" s="21">
        <v>510</v>
      </c>
      <c r="CJ1067" s="44"/>
      <c r="CK1067" s="21">
        <v>1321</v>
      </c>
      <c r="CL1067" s="44"/>
      <c r="CM1067" s="44">
        <v>46672</v>
      </c>
      <c r="CN1067" s="44">
        <v>0</v>
      </c>
      <c r="CO1067" s="44">
        <v>2310075</v>
      </c>
      <c r="CP1067" s="44">
        <v>0</v>
      </c>
      <c r="CQ1067" s="21">
        <v>2926215</v>
      </c>
      <c r="CR1067" s="44">
        <v>947970</v>
      </c>
      <c r="CS1067" s="44">
        <v>784772</v>
      </c>
      <c r="CT1067" s="44">
        <v>225423</v>
      </c>
      <c r="CU1067" s="44"/>
      <c r="CV1067" s="44">
        <v>66868</v>
      </c>
      <c r="CW1067" s="21"/>
      <c r="CX1067" s="21"/>
      <c r="CY1067" s="21"/>
      <c r="CZ1067" s="21"/>
      <c r="DA1067" s="21"/>
      <c r="DB1067" s="21"/>
      <c r="DC1067" s="21"/>
      <c r="DD1067" s="21"/>
      <c r="DE1067" s="44"/>
      <c r="DF1067" s="21"/>
      <c r="DG1067" s="44"/>
      <c r="DH1067" s="21"/>
      <c r="DI1067" s="44"/>
      <c r="DJ1067" s="44"/>
      <c r="DK1067" s="44"/>
      <c r="DL1067" s="44"/>
      <c r="DM1067" s="21"/>
      <c r="DN1067" s="44"/>
      <c r="DO1067" s="44">
        <v>5820</v>
      </c>
      <c r="DP1067" s="44"/>
      <c r="DQ1067" s="44"/>
      <c r="DR1067" s="44"/>
      <c r="DS1067" s="44"/>
      <c r="DT1067" s="44"/>
      <c r="DU1067" s="44"/>
      <c r="DV1067" s="44"/>
      <c r="DW1067" s="44"/>
      <c r="DX1067" s="44"/>
      <c r="DY1067" s="44">
        <v>39127</v>
      </c>
      <c r="DZ1067" s="44"/>
      <c r="EA1067" s="44"/>
      <c r="EB1067" s="21"/>
      <c r="EC1067" s="44">
        <v>-1627153</v>
      </c>
      <c r="ED1067" s="44">
        <v>97146</v>
      </c>
      <c r="EE1067" s="21">
        <v>-303170</v>
      </c>
      <c r="EF1067" s="44"/>
      <c r="EG1067" s="21">
        <v>278284</v>
      </c>
      <c r="EH1067" s="44"/>
      <c r="EI1067" s="21">
        <v>4260493</v>
      </c>
      <c r="EJ1067" s="44"/>
      <c r="EK1067" s="44"/>
      <c r="EL1067" s="21"/>
      <c r="EM1067" s="44">
        <v>6169</v>
      </c>
      <c r="EN1067" s="44"/>
      <c r="EO1067" s="44">
        <v>212278</v>
      </c>
      <c r="EP1067" s="21"/>
      <c r="EQ1067" s="21"/>
      <c r="ER1067" s="21">
        <v>3835</v>
      </c>
      <c r="ES1067" s="21"/>
      <c r="ET1067" s="44"/>
      <c r="EU1067" s="21"/>
      <c r="EV1067" s="44"/>
      <c r="EW1067" s="21"/>
      <c r="EX1067" s="44"/>
      <c r="EY1067" s="44"/>
      <c r="EZ1067" s="21"/>
      <c r="FA1067" s="21"/>
      <c r="FB1067" s="44"/>
      <c r="FC1067" s="44"/>
      <c r="FD1067" s="21"/>
      <c r="FE1067" s="112"/>
      <c r="FF1067" s="44"/>
      <c r="FG1067" s="44">
        <v>14435348</v>
      </c>
      <c r="FH1067" s="44">
        <v>3536385</v>
      </c>
      <c r="FI1067" s="44">
        <v>8749897</v>
      </c>
      <c r="FJ1067" s="44">
        <v>592691</v>
      </c>
      <c r="FK1067" s="44">
        <v>11736113</v>
      </c>
      <c r="FL1067" s="44"/>
      <c r="FM1067" s="44"/>
      <c r="FN1067" s="44"/>
      <c r="FO1067" s="44"/>
      <c r="FP1067" s="44"/>
      <c r="FQ1067" s="44"/>
      <c r="FR1067" s="44"/>
      <c r="FS1067" s="44"/>
      <c r="FT1067" s="44">
        <v>49493</v>
      </c>
      <c r="FU1067" s="44">
        <v>1030</v>
      </c>
      <c r="FV1067" s="21">
        <v>1190276</v>
      </c>
      <c r="FW1067" s="44"/>
      <c r="FX1067" s="44">
        <v>862063</v>
      </c>
      <c r="FY1067" s="44">
        <v>241639</v>
      </c>
      <c r="FZ1067" s="44">
        <v>554121</v>
      </c>
      <c r="GA1067" s="44">
        <v>168010</v>
      </c>
      <c r="GB1067" s="44"/>
      <c r="GC1067" s="44">
        <v>68933</v>
      </c>
      <c r="GD1067" s="44">
        <v>883070</v>
      </c>
      <c r="GE1067" s="44">
        <v>692147</v>
      </c>
      <c r="GF1067" s="44">
        <v>170712</v>
      </c>
      <c r="GG1067" s="44">
        <v>1480822</v>
      </c>
      <c r="GH1067" s="44">
        <v>514501</v>
      </c>
      <c r="GI1067" s="44">
        <v>238678</v>
      </c>
      <c r="GJ1067" s="44">
        <v>137034</v>
      </c>
      <c r="GK1067" s="44">
        <v>5488291</v>
      </c>
      <c r="GL1067" s="44">
        <v>467459</v>
      </c>
      <c r="GM1067" s="44">
        <v>1302097</v>
      </c>
      <c r="GN1067" s="44">
        <v>149982</v>
      </c>
      <c r="GO1067" s="44">
        <v>40899</v>
      </c>
      <c r="GP1067" s="44"/>
      <c r="GQ1067" s="44">
        <v>46</v>
      </c>
      <c r="GR1067" s="44">
        <v>284214</v>
      </c>
      <c r="GS1067" s="44">
        <v>2887837</v>
      </c>
      <c r="GT1067" s="44"/>
      <c r="GU1067" s="21">
        <v>2387253</v>
      </c>
      <c r="GV1067" s="44">
        <v>203987</v>
      </c>
      <c r="GW1067" s="44">
        <v>29337916</v>
      </c>
      <c r="GX1067" s="44"/>
      <c r="GY1067" s="44">
        <v>34816993</v>
      </c>
      <c r="GZ1067" s="44">
        <v>2468095</v>
      </c>
      <c r="HA1067" s="44">
        <v>8925053</v>
      </c>
      <c r="HB1067" s="44"/>
      <c r="HC1067" s="44">
        <v>23423845</v>
      </c>
      <c r="HD1067" s="44">
        <v>34816993</v>
      </c>
      <c r="HE1067" s="21"/>
      <c r="HF1067" s="21">
        <v>20412863</v>
      </c>
      <c r="HG1067" s="21"/>
      <c r="HH1067" s="21"/>
      <c r="HI1067" s="21">
        <v>182647</v>
      </c>
      <c r="HJ1067" s="44"/>
      <c r="HK1067" s="21">
        <v>2435191</v>
      </c>
      <c r="HL1067" s="21">
        <v>2709696</v>
      </c>
      <c r="HM1067" s="21">
        <v>5327534</v>
      </c>
      <c r="HN1067" s="21">
        <v>-2940281</v>
      </c>
      <c r="HO1067" s="21"/>
      <c r="HP1067" s="44"/>
      <c r="HQ1067" s="47"/>
      <c r="HR1067" s="47"/>
      <c r="HS1067" s="47"/>
      <c r="HT1067" s="47" t="s">
        <v>1759</v>
      </c>
      <c r="HU1067" s="47">
        <v>0</v>
      </c>
      <c r="HV1067" s="47">
        <v>2016</v>
      </c>
      <c r="HW1067" s="47">
        <v>0</v>
      </c>
      <c r="HX1067" s="47">
        <v>18239</v>
      </c>
      <c r="HY1067" s="47">
        <v>67655</v>
      </c>
      <c r="HZ1067" s="47">
        <v>165762</v>
      </c>
      <c r="IA1067" s="47">
        <v>0</v>
      </c>
      <c r="IB1067" s="47">
        <v>0</v>
      </c>
      <c r="IC1067" s="47">
        <v>352</v>
      </c>
      <c r="ID1067">
        <v>35652</v>
      </c>
      <c r="IE1067" s="47">
        <v>8286</v>
      </c>
      <c r="IF1067">
        <v>24464</v>
      </c>
      <c r="IG1067" s="47">
        <v>4566</v>
      </c>
      <c r="IH1067" s="47">
        <v>36344</v>
      </c>
      <c r="II1067">
        <v>10249</v>
      </c>
      <c r="IJ1067">
        <v>7670</v>
      </c>
      <c r="IK1067">
        <v>1976</v>
      </c>
      <c r="IL1067">
        <v>23318</v>
      </c>
      <c r="IM1067">
        <v>406549</v>
      </c>
      <c r="IN1067">
        <v>0</v>
      </c>
      <c r="IO1067">
        <v>0</v>
      </c>
      <c r="IP1067">
        <v>0</v>
      </c>
      <c r="IQ1067">
        <v>0</v>
      </c>
      <c r="IR1067">
        <v>0</v>
      </c>
      <c r="IS1067">
        <v>0</v>
      </c>
      <c r="IT1067">
        <v>0</v>
      </c>
      <c r="IU1067">
        <v>248666</v>
      </c>
      <c r="IV1067">
        <v>0</v>
      </c>
      <c r="IW1067">
        <v>1200618</v>
      </c>
      <c r="IX1067">
        <v>3181842</v>
      </c>
      <c r="IY1067">
        <v>4361538</v>
      </c>
      <c r="IZ1067">
        <v>0</v>
      </c>
      <c r="JA1067">
        <v>0</v>
      </c>
      <c r="JB1067">
        <v>10911</v>
      </c>
      <c r="JC1067">
        <v>1790287</v>
      </c>
      <c r="JD1067">
        <v>231234</v>
      </c>
      <c r="JE1067">
        <v>467672</v>
      </c>
      <c r="JF1067">
        <v>83726</v>
      </c>
      <c r="JG1067">
        <v>676309</v>
      </c>
      <c r="JH1067">
        <v>387321</v>
      </c>
      <c r="JI1067">
        <v>175985</v>
      </c>
      <c r="JJ1067">
        <v>110957</v>
      </c>
      <c r="JK1067">
        <v>1508282</v>
      </c>
      <c r="JL1067">
        <v>14435348</v>
      </c>
      <c r="JM1067">
        <v>0</v>
      </c>
      <c r="JN1067">
        <v>0</v>
      </c>
      <c r="JO1067">
        <v>0</v>
      </c>
      <c r="JP1067">
        <v>0</v>
      </c>
      <c r="JQ1067">
        <v>0</v>
      </c>
      <c r="JR1067">
        <v>0</v>
      </c>
      <c r="JS1067">
        <v>0</v>
      </c>
      <c r="JT1067"/>
      <c r="JU1067"/>
      <c r="JV1067"/>
      <c r="JW1067"/>
      <c r="JX1067"/>
      <c r="JY1067">
        <v>35652</v>
      </c>
      <c r="JZ1067"/>
      <c r="KA1067"/>
      <c r="KB1067"/>
      <c r="KC1067"/>
      <c r="KD1067"/>
      <c r="KE1067">
        <v>1790287</v>
      </c>
      <c r="KF1067">
        <v>265</v>
      </c>
      <c r="KG1067">
        <v>378</v>
      </c>
      <c r="KH1067">
        <v>205</v>
      </c>
      <c r="KI1067">
        <v>204</v>
      </c>
      <c r="KJ1067">
        <v>298</v>
      </c>
      <c r="KK1067">
        <v>156</v>
      </c>
      <c r="KL1067">
        <v>111</v>
      </c>
      <c r="KM1067">
        <v>163</v>
      </c>
      <c r="KN1067">
        <v>77</v>
      </c>
      <c r="KO1067">
        <v>1</v>
      </c>
      <c r="KP1067">
        <v>0</v>
      </c>
      <c r="KQ1067">
        <v>0</v>
      </c>
      <c r="KR1067">
        <v>0</v>
      </c>
      <c r="KS1067">
        <v>0</v>
      </c>
      <c r="KT1067">
        <v>1</v>
      </c>
      <c r="KU1067">
        <v>1</v>
      </c>
      <c r="KV1067">
        <v>0</v>
      </c>
      <c r="KW1067">
        <v>0</v>
      </c>
      <c r="KX1067">
        <v>0</v>
      </c>
      <c r="KY1067">
        <v>0</v>
      </c>
      <c r="KZ1067">
        <v>0</v>
      </c>
      <c r="LA1067">
        <v>0</v>
      </c>
      <c r="LB1067">
        <v>0</v>
      </c>
      <c r="LC1067">
        <v>0</v>
      </c>
      <c r="LD1067">
        <v>1</v>
      </c>
      <c r="LE1067">
        <v>0</v>
      </c>
      <c r="LF1067">
        <v>0</v>
      </c>
      <c r="LG1067">
        <v>0</v>
      </c>
      <c r="LH1067">
        <v>0</v>
      </c>
    </row>
    <row r="1068" spans="1:320" s="34" customFormat="1" ht="15" customHeight="1" x14ac:dyDescent="0.25">
      <c r="A1068" s="45">
        <v>206564113</v>
      </c>
      <c r="B1068" s="45" t="s">
        <v>7645</v>
      </c>
      <c r="C1068" s="46">
        <v>45292</v>
      </c>
      <c r="D1068" s="46">
        <v>45657</v>
      </c>
      <c r="E1068" s="47">
        <v>366</v>
      </c>
      <c r="F1068" s="45" t="s">
        <v>883</v>
      </c>
      <c r="G1068" s="45" t="s">
        <v>884</v>
      </c>
      <c r="H1068" s="45" t="s">
        <v>1647</v>
      </c>
      <c r="I1068" s="45" t="s">
        <v>886</v>
      </c>
      <c r="J1068" s="45" t="s">
        <v>887</v>
      </c>
      <c r="K1068" s="45" t="s">
        <v>1535</v>
      </c>
      <c r="L1068" s="45" t="s">
        <v>7573</v>
      </c>
      <c r="M1068" s="45" t="s">
        <v>7646</v>
      </c>
      <c r="N1068" s="45" t="s">
        <v>7647</v>
      </c>
      <c r="O1068" s="45" t="s">
        <v>7636</v>
      </c>
      <c r="P1068" s="45" t="s">
        <v>7648</v>
      </c>
      <c r="Q1068" s="45" t="s">
        <v>7649</v>
      </c>
      <c r="R1068" t="s">
        <v>7650</v>
      </c>
      <c r="S1068" s="45" t="s">
        <v>893</v>
      </c>
      <c r="T1068"/>
      <c r="U1068" s="47">
        <v>45</v>
      </c>
      <c r="V1068" s="47">
        <v>45</v>
      </c>
      <c r="W1068" s="47" t="s">
        <v>1728</v>
      </c>
      <c r="X1068" s="47">
        <v>16470</v>
      </c>
      <c r="Y1068" s="47">
        <v>15507</v>
      </c>
      <c r="Z1068" s="48">
        <v>215.38</v>
      </c>
      <c r="AA1068" s="44">
        <v>592</v>
      </c>
      <c r="AB1068" s="44">
        <v>592</v>
      </c>
      <c r="AC1068" s="44">
        <v>12096</v>
      </c>
      <c r="AD1068" s="44">
        <v>3007</v>
      </c>
      <c r="AE1068" s="44"/>
      <c r="AF1068" s="44"/>
      <c r="AG1068" s="44"/>
      <c r="AH1068" s="47"/>
      <c r="AI1068" s="47">
        <v>404</v>
      </c>
      <c r="AJ1068"/>
      <c r="AK1068" t="s">
        <v>895</v>
      </c>
      <c r="AL1068">
        <v>15507</v>
      </c>
      <c r="AM1068"/>
      <c r="AN1068"/>
      <c r="AO1068"/>
      <c r="AP1068"/>
      <c r="AQ1068"/>
      <c r="AR1068" s="44"/>
      <c r="AS1068" s="44"/>
      <c r="AT1068" s="44"/>
      <c r="AU1068" s="44">
        <v>6357089</v>
      </c>
      <c r="AV1068" s="44">
        <v>7656427</v>
      </c>
      <c r="AW1068" s="44">
        <v>1614341</v>
      </c>
      <c r="AX1068" s="44">
        <v>916</v>
      </c>
      <c r="AY1068" s="44">
        <v>12400091</v>
      </c>
      <c r="AZ1068" s="21">
        <v>12372941</v>
      </c>
      <c r="BA1068" s="21">
        <v>27150</v>
      </c>
      <c r="BB1068" s="44">
        <v>-1918902</v>
      </c>
      <c r="BC1068" s="44"/>
      <c r="BD1068" s="44"/>
      <c r="BE1068" s="44">
        <v>-1891752</v>
      </c>
      <c r="BF1068" s="44">
        <v>4847454</v>
      </c>
      <c r="BG1068" s="44">
        <v>1207933</v>
      </c>
      <c r="BH1068" s="44"/>
      <c r="BI1068" s="21"/>
      <c r="BJ1068" s="21"/>
      <c r="BK1068" s="21"/>
      <c r="BL1068" s="21">
        <v>301702</v>
      </c>
      <c r="BM1068" s="21"/>
      <c r="BN1068" s="21">
        <v>6357089</v>
      </c>
      <c r="BO1068" s="21"/>
      <c r="BP1068" s="21"/>
      <c r="BQ1068" s="44"/>
      <c r="BR1068" s="21"/>
      <c r="BS1068" s="44"/>
      <c r="BT1068" s="21"/>
      <c r="BU1068" s="44"/>
      <c r="BV1068" s="21"/>
      <c r="BW1068" s="44">
        <v>6102120</v>
      </c>
      <c r="BX1068" s="21"/>
      <c r="BY1068" s="21">
        <v>1524757</v>
      </c>
      <c r="BZ1068" s="21"/>
      <c r="CA1068" s="44"/>
      <c r="CB1068" s="44"/>
      <c r="CC1068" s="44"/>
      <c r="CD1068" s="44"/>
      <c r="CE1068" s="44"/>
      <c r="CF1068" s="44"/>
      <c r="CG1068" s="44"/>
      <c r="CH1068" s="44"/>
      <c r="CI1068" s="21">
        <v>29550</v>
      </c>
      <c r="CJ1068" s="44"/>
      <c r="CK1068" s="21"/>
      <c r="CL1068" s="44"/>
      <c r="CM1068" s="44">
        <v>25</v>
      </c>
      <c r="CN1068" s="44">
        <v>0</v>
      </c>
      <c r="CO1068" s="44">
        <v>2360900</v>
      </c>
      <c r="CP1068" s="44">
        <v>0</v>
      </c>
      <c r="CQ1068" s="21">
        <v>2398525</v>
      </c>
      <c r="CR1068" s="44">
        <v>545100</v>
      </c>
      <c r="CS1068" s="44">
        <v>1913246</v>
      </c>
      <c r="CT1068" s="44">
        <v>266976</v>
      </c>
      <c r="CU1068" s="44"/>
      <c r="CV1068" s="44">
        <v>171655</v>
      </c>
      <c r="CW1068" s="21"/>
      <c r="CX1068" s="21"/>
      <c r="CY1068" s="21"/>
      <c r="CZ1068" s="21"/>
      <c r="DA1068" s="21"/>
      <c r="DB1068" s="21"/>
      <c r="DC1068" s="21"/>
      <c r="DD1068" s="21"/>
      <c r="DE1068" s="44"/>
      <c r="DF1068" s="21"/>
      <c r="DG1068" s="44"/>
      <c r="DH1068" s="21"/>
      <c r="DI1068" s="44"/>
      <c r="DJ1068" s="44"/>
      <c r="DK1068" s="44"/>
      <c r="DL1068" s="44"/>
      <c r="DM1068" s="21"/>
      <c r="DN1068" s="44"/>
      <c r="DO1068" s="44"/>
      <c r="DP1068" s="44"/>
      <c r="DQ1068" s="44"/>
      <c r="DR1068" s="44"/>
      <c r="DS1068" s="44"/>
      <c r="DT1068" s="44"/>
      <c r="DU1068" s="44"/>
      <c r="DV1068" s="44"/>
      <c r="DW1068" s="44"/>
      <c r="DX1068" s="44"/>
      <c r="DY1068" s="44"/>
      <c r="DZ1068" s="44"/>
      <c r="EA1068" s="44"/>
      <c r="EB1068" s="21"/>
      <c r="EC1068" s="44">
        <v>1019962</v>
      </c>
      <c r="ED1068" s="44"/>
      <c r="EE1068" s="21">
        <v>594379</v>
      </c>
      <c r="EF1068" s="44"/>
      <c r="EG1068" s="21"/>
      <c r="EH1068" s="44"/>
      <c r="EI1068" s="21"/>
      <c r="EJ1068" s="44"/>
      <c r="EK1068" s="44"/>
      <c r="EL1068" s="21"/>
      <c r="EM1068" s="44"/>
      <c r="EN1068" s="44"/>
      <c r="EO1068" s="44"/>
      <c r="EP1068" s="21"/>
      <c r="EQ1068" s="21"/>
      <c r="ER1068" s="21"/>
      <c r="ES1068" s="21"/>
      <c r="ET1068" s="44"/>
      <c r="EU1068" s="21"/>
      <c r="EV1068" s="44"/>
      <c r="EW1068" s="21"/>
      <c r="EX1068" s="44"/>
      <c r="EY1068" s="44"/>
      <c r="EZ1068" s="21"/>
      <c r="FA1068" s="21"/>
      <c r="FB1068" s="44"/>
      <c r="FC1068" s="44"/>
      <c r="FD1068" s="21"/>
      <c r="FE1068" s="112"/>
      <c r="FF1068" s="44"/>
      <c r="FG1068" s="44">
        <v>5879998</v>
      </c>
      <c r="FH1068" s="44">
        <v>1297215</v>
      </c>
      <c r="FI1068" s="44">
        <v>5195728</v>
      </c>
      <c r="FJ1068" s="44">
        <v>173995</v>
      </c>
      <c r="FK1068" s="44">
        <v>4197036</v>
      </c>
      <c r="FL1068" s="44"/>
      <c r="FM1068" s="44"/>
      <c r="FN1068" s="44"/>
      <c r="FO1068" s="44"/>
      <c r="FP1068" s="44"/>
      <c r="FQ1068" s="44"/>
      <c r="FR1068" s="44"/>
      <c r="FS1068" s="44"/>
      <c r="FT1068" s="44">
        <v>41325</v>
      </c>
      <c r="FU1068" s="44"/>
      <c r="FV1068" s="21">
        <v>705872</v>
      </c>
      <c r="FW1068" s="44">
        <v>1749</v>
      </c>
      <c r="FX1068" s="44">
        <v>570837</v>
      </c>
      <c r="FY1068" s="44">
        <v>149398</v>
      </c>
      <c r="FZ1068" s="44">
        <v>534978</v>
      </c>
      <c r="GA1068" s="44">
        <v>149129</v>
      </c>
      <c r="GB1068" s="44"/>
      <c r="GC1068" s="44">
        <v>96435</v>
      </c>
      <c r="GD1068" s="44">
        <v>401363</v>
      </c>
      <c r="GE1068" s="44">
        <v>173927</v>
      </c>
      <c r="GF1068" s="44">
        <v>29808</v>
      </c>
      <c r="GG1068" s="44">
        <v>808312</v>
      </c>
      <c r="GH1068" s="44">
        <v>76340</v>
      </c>
      <c r="GI1068" s="44">
        <v>142942</v>
      </c>
      <c r="GJ1068" s="44"/>
      <c r="GK1068" s="44">
        <v>2285541</v>
      </c>
      <c r="GL1068" s="44">
        <v>18268</v>
      </c>
      <c r="GM1068" s="44">
        <v>1730542</v>
      </c>
      <c r="GN1068" s="44">
        <v>135166</v>
      </c>
      <c r="GO1068" s="44">
        <v>39551</v>
      </c>
      <c r="GP1068" s="44"/>
      <c r="GQ1068" s="44">
        <v>258</v>
      </c>
      <c r="GR1068" s="44">
        <v>84164</v>
      </c>
      <c r="GS1068" s="44">
        <v>7054129</v>
      </c>
      <c r="GT1068" s="44"/>
      <c r="GU1068" s="21">
        <v>573227</v>
      </c>
      <c r="GV1068" s="44">
        <v>6766</v>
      </c>
      <c r="GW1068" s="44">
        <v>757567</v>
      </c>
      <c r="GX1068" s="44">
        <v>64674326</v>
      </c>
      <c r="GY1068" s="44">
        <v>73066015</v>
      </c>
      <c r="GZ1068" s="44">
        <v>4183175</v>
      </c>
      <c r="HA1068" s="44">
        <v>28983</v>
      </c>
      <c r="HB1068" s="44">
        <v>69843945</v>
      </c>
      <c r="HC1068" s="44">
        <v>-990088</v>
      </c>
      <c r="HD1068" s="44">
        <v>73066015</v>
      </c>
      <c r="HE1068" s="21"/>
      <c r="HF1068" s="21"/>
      <c r="HG1068" s="21"/>
      <c r="HH1068" s="21">
        <v>3424459</v>
      </c>
      <c r="HI1068" s="21">
        <v>0</v>
      </c>
      <c r="HJ1068" s="44"/>
      <c r="HK1068" s="21">
        <v>418707</v>
      </c>
      <c r="HL1068" s="21">
        <v>294387</v>
      </c>
      <c r="HM1068" s="21">
        <v>713094</v>
      </c>
      <c r="HN1068" s="21">
        <v>-139867</v>
      </c>
      <c r="HO1068" s="21"/>
      <c r="HP1068" s="44"/>
      <c r="HQ1068" s="47"/>
      <c r="HR1068" s="47">
        <v>69843945</v>
      </c>
      <c r="HS1068" s="47"/>
      <c r="HT1068" s="47" t="s">
        <v>4172</v>
      </c>
      <c r="HU1068" s="47">
        <v>5521791</v>
      </c>
      <c r="HV1068" s="47">
        <v>2077</v>
      </c>
      <c r="HW1068" s="47">
        <v>0</v>
      </c>
      <c r="HX1068" s="47">
        <v>10902</v>
      </c>
      <c r="HY1068" s="47">
        <v>25268</v>
      </c>
      <c r="HZ1068" s="47">
        <v>44141</v>
      </c>
      <c r="IA1068" s="47">
        <v>0</v>
      </c>
      <c r="IB1068" s="47">
        <v>0</v>
      </c>
      <c r="IC1068" s="47">
        <v>4804</v>
      </c>
      <c r="ID1068">
        <v>23468</v>
      </c>
      <c r="IE1068" s="47">
        <v>3362</v>
      </c>
      <c r="IF1068">
        <v>5979</v>
      </c>
      <c r="IG1068" s="47">
        <v>67</v>
      </c>
      <c r="IH1068" s="47">
        <v>21256</v>
      </c>
      <c r="II1068">
        <v>1780</v>
      </c>
      <c r="IJ1068">
        <v>5070</v>
      </c>
      <c r="IK1068"/>
      <c r="IL1068">
        <v>15714</v>
      </c>
      <c r="IM1068">
        <v>163888</v>
      </c>
      <c r="IN1068">
        <v>0</v>
      </c>
      <c r="IO1068">
        <v>34</v>
      </c>
      <c r="IP1068">
        <v>0</v>
      </c>
      <c r="IQ1068">
        <v>1012</v>
      </c>
      <c r="IR1068">
        <v>0</v>
      </c>
      <c r="IS1068">
        <v>0</v>
      </c>
      <c r="IT1068">
        <v>1046</v>
      </c>
      <c r="IU1068">
        <v>157334</v>
      </c>
      <c r="IV1068">
        <v>0</v>
      </c>
      <c r="IW1068">
        <v>644653</v>
      </c>
      <c r="IX1068">
        <v>1070007</v>
      </c>
      <c r="IY1068">
        <v>1105754</v>
      </c>
      <c r="IZ1068">
        <v>0</v>
      </c>
      <c r="JA1068">
        <v>0</v>
      </c>
      <c r="JB1068">
        <v>179010</v>
      </c>
      <c r="JC1068">
        <v>1169735</v>
      </c>
      <c r="JD1068">
        <v>103148</v>
      </c>
      <c r="JE1068">
        <v>114641</v>
      </c>
      <c r="JF1068">
        <v>1214</v>
      </c>
      <c r="JG1068">
        <v>500604</v>
      </c>
      <c r="JH1068">
        <v>54073</v>
      </c>
      <c r="JI1068">
        <v>108005</v>
      </c>
      <c r="JJ1068"/>
      <c r="JK1068">
        <v>671820</v>
      </c>
      <c r="JL1068">
        <v>5879998</v>
      </c>
      <c r="JM1068">
        <v>0</v>
      </c>
      <c r="JN1068">
        <v>1844</v>
      </c>
      <c r="JO1068">
        <v>0</v>
      </c>
      <c r="JP1068">
        <v>35414</v>
      </c>
      <c r="JQ1068">
        <v>0</v>
      </c>
      <c r="JR1068">
        <v>0</v>
      </c>
      <c r="JS1068">
        <v>37258</v>
      </c>
      <c r="JT1068"/>
      <c r="JU1068"/>
      <c r="JV1068"/>
      <c r="JW1068"/>
      <c r="JX1068"/>
      <c r="JY1068">
        <v>23468</v>
      </c>
      <c r="JZ1068"/>
      <c r="KA1068"/>
      <c r="KB1068"/>
      <c r="KC1068"/>
      <c r="KD1068"/>
      <c r="KE1068">
        <v>1169735</v>
      </c>
      <c r="KF1068">
        <v>191</v>
      </c>
      <c r="KG1068">
        <v>309</v>
      </c>
      <c r="KH1068">
        <v>121</v>
      </c>
      <c r="KI1068">
        <v>135</v>
      </c>
      <c r="KJ1068">
        <v>223</v>
      </c>
      <c r="KK1068">
        <v>79</v>
      </c>
      <c r="KL1068">
        <v>43</v>
      </c>
      <c r="KM1068">
        <v>76</v>
      </c>
      <c r="KN1068">
        <v>20</v>
      </c>
      <c r="KO1068">
        <v>1</v>
      </c>
      <c r="KP1068">
        <v>0</v>
      </c>
      <c r="KQ1068">
        <v>0</v>
      </c>
      <c r="KR1068">
        <v>1</v>
      </c>
      <c r="KS1068">
        <v>0</v>
      </c>
      <c r="KT1068">
        <v>0</v>
      </c>
      <c r="KU1068">
        <v>1</v>
      </c>
      <c r="KV1068">
        <v>0</v>
      </c>
      <c r="KW1068">
        <v>0</v>
      </c>
      <c r="KX1068">
        <v>0</v>
      </c>
      <c r="KY1068">
        <v>0</v>
      </c>
      <c r="KZ1068">
        <v>0</v>
      </c>
      <c r="LA1068">
        <v>0</v>
      </c>
      <c r="LB1068">
        <v>0</v>
      </c>
      <c r="LC1068">
        <v>0</v>
      </c>
      <c r="LD1068">
        <v>1</v>
      </c>
      <c r="LE1068">
        <v>0</v>
      </c>
      <c r="LF1068">
        <v>0</v>
      </c>
      <c r="LG1068">
        <v>0</v>
      </c>
      <c r="LH1068">
        <v>0</v>
      </c>
    </row>
    <row r="1069" spans="1:320" s="34" customFormat="1" ht="15" customHeight="1" x14ac:dyDescent="0.25">
      <c r="A1069" s="45">
        <v>206564120</v>
      </c>
      <c r="B1069" s="45" t="s">
        <v>7651</v>
      </c>
      <c r="C1069" s="46">
        <v>45292</v>
      </c>
      <c r="D1069" s="46">
        <v>45657</v>
      </c>
      <c r="E1069" s="47">
        <v>366</v>
      </c>
      <c r="F1069" s="45" t="s">
        <v>883</v>
      </c>
      <c r="G1069" s="45" t="s">
        <v>884</v>
      </c>
      <c r="H1069" s="45" t="s">
        <v>1647</v>
      </c>
      <c r="I1069" s="45" t="s">
        <v>886</v>
      </c>
      <c r="J1069" s="45" t="s">
        <v>887</v>
      </c>
      <c r="K1069" s="45" t="s">
        <v>1535</v>
      </c>
      <c r="L1069" s="45" t="s">
        <v>7580</v>
      </c>
      <c r="M1069" s="45" t="s">
        <v>7652</v>
      </c>
      <c r="N1069" s="45" t="s">
        <v>7653</v>
      </c>
      <c r="O1069" s="45" t="s">
        <v>7654</v>
      </c>
      <c r="P1069" s="45" t="s">
        <v>7655</v>
      </c>
      <c r="Q1069" s="45" t="s">
        <v>7656</v>
      </c>
      <c r="R1069" t="s">
        <v>4510</v>
      </c>
      <c r="S1069" s="45" t="s">
        <v>893</v>
      </c>
      <c r="T1069"/>
      <c r="U1069" s="47">
        <v>99</v>
      </c>
      <c r="V1069" s="47">
        <v>99</v>
      </c>
      <c r="W1069" s="47" t="s">
        <v>894</v>
      </c>
      <c r="X1069" s="47">
        <v>36234</v>
      </c>
      <c r="Y1069" s="47">
        <v>34709</v>
      </c>
      <c r="Z1069" s="48">
        <v>226.19</v>
      </c>
      <c r="AA1069" s="44">
        <v>514</v>
      </c>
      <c r="AB1069" s="44">
        <v>513</v>
      </c>
      <c r="AC1069" s="44">
        <v>13419</v>
      </c>
      <c r="AD1069" s="44">
        <v>1625</v>
      </c>
      <c r="AE1069" s="44">
        <v>955</v>
      </c>
      <c r="AF1069" s="44">
        <v>16741</v>
      </c>
      <c r="AG1069" s="44"/>
      <c r="AH1069" s="47"/>
      <c r="AI1069" s="47">
        <v>915</v>
      </c>
      <c r="AJ1069">
        <v>1054</v>
      </c>
      <c r="AK1069" t="s">
        <v>895</v>
      </c>
      <c r="AL1069">
        <v>34709</v>
      </c>
      <c r="AM1069"/>
      <c r="AN1069"/>
      <c r="AO1069"/>
      <c r="AP1069"/>
      <c r="AQ1069"/>
      <c r="AR1069" s="44"/>
      <c r="AS1069" s="44"/>
      <c r="AT1069" s="44"/>
      <c r="AU1069" s="44">
        <v>26602041</v>
      </c>
      <c r="AV1069" s="44">
        <v>6388222</v>
      </c>
      <c r="AW1069" s="44">
        <v>9794034</v>
      </c>
      <c r="AX1069" s="44">
        <v>8046</v>
      </c>
      <c r="AY1069" s="44">
        <v>23204275</v>
      </c>
      <c r="AZ1069" s="21">
        <v>20439887</v>
      </c>
      <c r="BA1069" s="21">
        <v>2764388</v>
      </c>
      <c r="BB1069" s="44">
        <v>151</v>
      </c>
      <c r="BC1069" s="44"/>
      <c r="BD1069" s="44"/>
      <c r="BE1069" s="44">
        <v>2764539</v>
      </c>
      <c r="BF1069" s="44">
        <v>16773750</v>
      </c>
      <c r="BG1069" s="44">
        <v>2031250</v>
      </c>
      <c r="BH1069" s="44">
        <v>391617</v>
      </c>
      <c r="BI1069" s="21">
        <v>6589365</v>
      </c>
      <c r="BJ1069" s="21"/>
      <c r="BK1069" s="21"/>
      <c r="BL1069" s="21">
        <v>375369</v>
      </c>
      <c r="BM1069" s="21">
        <v>440690</v>
      </c>
      <c r="BN1069" s="21">
        <v>26602041</v>
      </c>
      <c r="BO1069" s="21"/>
      <c r="BP1069" s="21"/>
      <c r="BQ1069" s="44"/>
      <c r="BR1069" s="21"/>
      <c r="BS1069" s="44"/>
      <c r="BT1069" s="21"/>
      <c r="BU1069" s="44"/>
      <c r="BV1069" s="21"/>
      <c r="BW1069" s="44">
        <v>5591008</v>
      </c>
      <c r="BX1069" s="21"/>
      <c r="BY1069" s="21">
        <v>732729</v>
      </c>
      <c r="BZ1069" s="21"/>
      <c r="CA1069" s="44">
        <v>57353</v>
      </c>
      <c r="CB1069" s="44"/>
      <c r="CC1069" s="44"/>
      <c r="CD1069" s="44"/>
      <c r="CE1069" s="44"/>
      <c r="CF1069" s="44"/>
      <c r="CG1069" s="44"/>
      <c r="CH1069" s="44"/>
      <c r="CI1069" s="21">
        <v>6992</v>
      </c>
      <c r="CJ1069" s="44"/>
      <c r="CK1069" s="21">
        <v>140</v>
      </c>
      <c r="CL1069" s="44"/>
      <c r="CM1069" s="44">
        <v>0</v>
      </c>
      <c r="CN1069" s="44">
        <v>0</v>
      </c>
      <c r="CO1069" s="44">
        <v>1862809</v>
      </c>
      <c r="CP1069" s="44">
        <v>0</v>
      </c>
      <c r="CQ1069" s="21">
        <v>1939218</v>
      </c>
      <c r="CR1069" s="44">
        <v>286175</v>
      </c>
      <c r="CS1069" s="44">
        <v>2110436</v>
      </c>
      <c r="CT1069" s="44">
        <v>80481</v>
      </c>
      <c r="CU1069" s="44"/>
      <c r="CV1069" s="44">
        <v>109103</v>
      </c>
      <c r="CW1069" s="21"/>
      <c r="CX1069" s="21"/>
      <c r="CY1069" s="21"/>
      <c r="CZ1069" s="21"/>
      <c r="DA1069" s="21"/>
      <c r="DB1069" s="21"/>
      <c r="DC1069" s="21"/>
      <c r="DD1069" s="21"/>
      <c r="DE1069" s="44"/>
      <c r="DF1069" s="21"/>
      <c r="DG1069" s="44"/>
      <c r="DH1069" s="21"/>
      <c r="DI1069" s="44"/>
      <c r="DJ1069" s="44"/>
      <c r="DK1069" s="44"/>
      <c r="DL1069" s="44"/>
      <c r="DM1069" s="21"/>
      <c r="DN1069" s="44"/>
      <c r="DO1069" s="44"/>
      <c r="DP1069" s="44"/>
      <c r="DQ1069" s="44"/>
      <c r="DR1069" s="44"/>
      <c r="DS1069" s="44"/>
      <c r="DT1069" s="44"/>
      <c r="DU1069" s="44"/>
      <c r="DV1069" s="44"/>
      <c r="DW1069" s="44"/>
      <c r="DX1069" s="44"/>
      <c r="DY1069" s="44">
        <v>23</v>
      </c>
      <c r="DZ1069" s="44"/>
      <c r="EA1069" s="44"/>
      <c r="EB1069" s="21"/>
      <c r="EC1069" s="44">
        <v>7774425</v>
      </c>
      <c r="ED1069" s="44"/>
      <c r="EE1069" s="21">
        <v>1183104</v>
      </c>
      <c r="EF1069" s="44"/>
      <c r="EG1069" s="21">
        <v>-231638</v>
      </c>
      <c r="EH1069" s="44"/>
      <c r="EI1069" s="21">
        <v>982038</v>
      </c>
      <c r="EJ1069" s="44"/>
      <c r="EK1069" s="44"/>
      <c r="EL1069" s="21"/>
      <c r="EM1069" s="44"/>
      <c r="EN1069" s="44"/>
      <c r="EO1069" s="44">
        <v>86082</v>
      </c>
      <c r="EP1069" s="21"/>
      <c r="EQ1069" s="21"/>
      <c r="ER1069" s="21"/>
      <c r="ES1069" s="21"/>
      <c r="ET1069" s="44"/>
      <c r="EU1069" s="21"/>
      <c r="EV1069" s="44"/>
      <c r="EW1069" s="21"/>
      <c r="EX1069" s="44"/>
      <c r="EY1069" s="44"/>
      <c r="EZ1069" s="21"/>
      <c r="FA1069" s="21"/>
      <c r="FB1069" s="44"/>
      <c r="FC1069" s="44"/>
      <c r="FD1069" s="21"/>
      <c r="FE1069" s="112"/>
      <c r="FF1069" s="44"/>
      <c r="FG1069" s="44">
        <v>9647793</v>
      </c>
      <c r="FH1069" s="44">
        <v>2925946</v>
      </c>
      <c r="FI1069" s="44">
        <v>7866148</v>
      </c>
      <c r="FJ1069" s="44">
        <v>746971</v>
      </c>
      <c r="FK1069" s="44">
        <v>7655851</v>
      </c>
      <c r="FL1069" s="44"/>
      <c r="FM1069" s="44"/>
      <c r="FN1069" s="44"/>
      <c r="FO1069" s="44"/>
      <c r="FP1069" s="44"/>
      <c r="FQ1069" s="44"/>
      <c r="FR1069" s="44"/>
      <c r="FS1069" s="44"/>
      <c r="FT1069" s="44">
        <v>3479</v>
      </c>
      <c r="FU1069" s="44"/>
      <c r="FV1069" s="21">
        <v>1002165</v>
      </c>
      <c r="FW1069" s="44">
        <v>38476</v>
      </c>
      <c r="FX1069" s="44">
        <v>700331</v>
      </c>
      <c r="FY1069" s="44">
        <v>126127</v>
      </c>
      <c r="FZ1069" s="44">
        <v>228500</v>
      </c>
      <c r="GA1069" s="44">
        <v>83966</v>
      </c>
      <c r="GB1069" s="44"/>
      <c r="GC1069" s="44">
        <v>148371</v>
      </c>
      <c r="GD1069" s="44">
        <v>725711</v>
      </c>
      <c r="GE1069" s="44">
        <v>405888</v>
      </c>
      <c r="GF1069" s="44">
        <v>164650</v>
      </c>
      <c r="GG1069" s="44">
        <v>990626</v>
      </c>
      <c r="GH1069" s="44">
        <v>173805</v>
      </c>
      <c r="GI1069" s="44">
        <v>210308</v>
      </c>
      <c r="GJ1069" s="44">
        <v>161312</v>
      </c>
      <c r="GK1069" s="44">
        <v>5348927</v>
      </c>
      <c r="GL1069" s="44">
        <v>74407</v>
      </c>
      <c r="GM1069" s="44">
        <v>1685226</v>
      </c>
      <c r="GN1069" s="44">
        <v>193057</v>
      </c>
      <c r="GO1069" s="44">
        <v>29963</v>
      </c>
      <c r="GP1069" s="44"/>
      <c r="GQ1069" s="44">
        <v>13493</v>
      </c>
      <c r="GR1069" s="44">
        <v>275248</v>
      </c>
      <c r="GS1069" s="44">
        <v>9130722</v>
      </c>
      <c r="GT1069" s="44"/>
      <c r="GU1069" s="21">
        <v>863098</v>
      </c>
      <c r="GV1069" s="44"/>
      <c r="GW1069" s="44">
        <v>362548</v>
      </c>
      <c r="GX1069" s="44"/>
      <c r="GY1069" s="44">
        <v>10356368</v>
      </c>
      <c r="GZ1069" s="44">
        <v>2765924</v>
      </c>
      <c r="HA1069" s="44"/>
      <c r="HB1069" s="44"/>
      <c r="HC1069" s="44">
        <v>7590444</v>
      </c>
      <c r="HD1069" s="44">
        <v>10356368</v>
      </c>
      <c r="HE1069" s="21">
        <v>4724583</v>
      </c>
      <c r="HF1069" s="21"/>
      <c r="HG1069" s="21"/>
      <c r="HH1069" s="21"/>
      <c r="HI1069" s="21">
        <v>0</v>
      </c>
      <c r="HJ1069" s="44"/>
      <c r="HK1069" s="21">
        <v>757317</v>
      </c>
      <c r="HL1069" s="21">
        <v>298822</v>
      </c>
      <c r="HM1069" s="21">
        <v>1056139</v>
      </c>
      <c r="HN1069" s="21">
        <v>-193041</v>
      </c>
      <c r="HO1069" s="21"/>
      <c r="HP1069" s="44"/>
      <c r="HQ1069" s="47"/>
      <c r="HR1069" s="47"/>
      <c r="HS1069" s="47"/>
      <c r="HT1069" s="47" t="s">
        <v>1759</v>
      </c>
      <c r="HU1069" s="47">
        <v>0</v>
      </c>
      <c r="HV1069" s="47">
        <v>1973</v>
      </c>
      <c r="HW1069" s="47">
        <v>0</v>
      </c>
      <c r="HX1069" s="47">
        <v>10662</v>
      </c>
      <c r="HY1069" s="47">
        <v>44082</v>
      </c>
      <c r="HZ1069" s="47">
        <v>92676</v>
      </c>
      <c r="IA1069" s="47">
        <v>0</v>
      </c>
      <c r="IB1069" s="47">
        <v>0</v>
      </c>
      <c r="IC1069" s="47">
        <v>0</v>
      </c>
      <c r="ID1069">
        <v>30333</v>
      </c>
      <c r="IE1069" s="47">
        <v>5496</v>
      </c>
      <c r="IF1069">
        <v>13944</v>
      </c>
      <c r="IG1069" s="47">
        <v>6535</v>
      </c>
      <c r="IH1069" s="47">
        <v>20180</v>
      </c>
      <c r="II1069">
        <v>3730</v>
      </c>
      <c r="IJ1069">
        <v>5539</v>
      </c>
      <c r="IK1069">
        <v>2101</v>
      </c>
      <c r="IL1069">
        <v>26572</v>
      </c>
      <c r="IM1069">
        <v>263823</v>
      </c>
      <c r="IN1069">
        <v>0</v>
      </c>
      <c r="IO1069">
        <v>0</v>
      </c>
      <c r="IP1069">
        <v>0</v>
      </c>
      <c r="IQ1069">
        <v>16</v>
      </c>
      <c r="IR1069">
        <v>0</v>
      </c>
      <c r="IS1069">
        <v>0</v>
      </c>
      <c r="IT1069">
        <v>16</v>
      </c>
      <c r="IU1069">
        <v>193943</v>
      </c>
      <c r="IV1069">
        <v>0</v>
      </c>
      <c r="IW1069">
        <v>570712</v>
      </c>
      <c r="IX1069">
        <v>2102338</v>
      </c>
      <c r="IY1069">
        <v>2399531</v>
      </c>
      <c r="IZ1069">
        <v>0</v>
      </c>
      <c r="JA1069">
        <v>0</v>
      </c>
      <c r="JB1069">
        <v>0</v>
      </c>
      <c r="JC1069">
        <v>1420592</v>
      </c>
      <c r="JD1069">
        <v>158490</v>
      </c>
      <c r="JE1069">
        <v>270456</v>
      </c>
      <c r="JF1069">
        <v>113162</v>
      </c>
      <c r="JG1069">
        <v>447415</v>
      </c>
      <c r="JH1069">
        <v>131464</v>
      </c>
      <c r="JI1069">
        <v>135817</v>
      </c>
      <c r="JJ1069">
        <v>115723</v>
      </c>
      <c r="JK1069">
        <v>1588150</v>
      </c>
      <c r="JL1069">
        <v>9647793</v>
      </c>
      <c r="JM1069">
        <v>0</v>
      </c>
      <c r="JN1069">
        <v>0</v>
      </c>
      <c r="JO1069">
        <v>0</v>
      </c>
      <c r="JP1069">
        <v>621</v>
      </c>
      <c r="JQ1069">
        <v>0</v>
      </c>
      <c r="JR1069">
        <v>0</v>
      </c>
      <c r="JS1069">
        <v>621</v>
      </c>
      <c r="JT1069"/>
      <c r="JU1069"/>
      <c r="JV1069"/>
      <c r="JW1069"/>
      <c r="JX1069"/>
      <c r="JY1069">
        <v>30333</v>
      </c>
      <c r="JZ1069"/>
      <c r="KA1069"/>
      <c r="KB1069"/>
      <c r="KC1069"/>
      <c r="KD1069"/>
      <c r="KE1069">
        <v>1420592</v>
      </c>
      <c r="KF1069">
        <v>158</v>
      </c>
      <c r="KG1069">
        <v>254</v>
      </c>
      <c r="KH1069">
        <v>88</v>
      </c>
      <c r="KI1069">
        <v>113</v>
      </c>
      <c r="KJ1069">
        <v>188</v>
      </c>
      <c r="KK1069">
        <v>56</v>
      </c>
      <c r="KL1069">
        <v>57</v>
      </c>
      <c r="KM1069">
        <v>90</v>
      </c>
      <c r="KN1069">
        <v>26</v>
      </c>
      <c r="KO1069">
        <v>1</v>
      </c>
      <c r="KP1069">
        <v>0</v>
      </c>
      <c r="KQ1069">
        <v>0</v>
      </c>
      <c r="KR1069">
        <v>0</v>
      </c>
      <c r="KS1069">
        <v>1</v>
      </c>
      <c r="KT1069">
        <v>0</v>
      </c>
      <c r="KU1069">
        <v>1</v>
      </c>
      <c r="KV1069">
        <v>0</v>
      </c>
      <c r="KW1069">
        <v>0</v>
      </c>
      <c r="KX1069">
        <v>0</v>
      </c>
      <c r="KY1069">
        <v>0</v>
      </c>
      <c r="KZ1069">
        <v>0</v>
      </c>
      <c r="LA1069">
        <v>0</v>
      </c>
      <c r="LB1069">
        <v>0</v>
      </c>
      <c r="LC1069">
        <v>0</v>
      </c>
      <c r="LD1069">
        <v>1</v>
      </c>
      <c r="LE1069">
        <v>0</v>
      </c>
      <c r="LF1069">
        <v>0</v>
      </c>
      <c r="LG1069">
        <v>0</v>
      </c>
      <c r="LH1069">
        <v>0</v>
      </c>
    </row>
    <row r="1070" spans="1:320" s="34" customFormat="1" ht="15" customHeight="1" x14ac:dyDescent="0.25">
      <c r="A1070" s="45">
        <v>206564129</v>
      </c>
      <c r="B1070" s="45" t="s">
        <v>1652</v>
      </c>
      <c r="C1070" s="46">
        <v>45292</v>
      </c>
      <c r="D1070" s="46">
        <v>45657</v>
      </c>
      <c r="E1070" s="47">
        <v>366</v>
      </c>
      <c r="F1070" s="45" t="s">
        <v>883</v>
      </c>
      <c r="G1070" s="45" t="s">
        <v>893</v>
      </c>
      <c r="H1070" s="45" t="s">
        <v>1647</v>
      </c>
      <c r="I1070" s="45" t="s">
        <v>916</v>
      </c>
      <c r="J1070" s="45" t="s">
        <v>887</v>
      </c>
      <c r="K1070" s="45" t="s">
        <v>1535</v>
      </c>
      <c r="L1070" s="45" t="s">
        <v>7580</v>
      </c>
      <c r="M1070" s="45" t="s">
        <v>1653</v>
      </c>
      <c r="N1070" s="45" t="s">
        <v>1654</v>
      </c>
      <c r="O1070" s="45" t="s">
        <v>1655</v>
      </c>
      <c r="P1070" s="45" t="s">
        <v>7605</v>
      </c>
      <c r="Q1070" s="45" t="s">
        <v>953</v>
      </c>
      <c r="R1070" t="s">
        <v>1656</v>
      </c>
      <c r="S1070" s="45" t="s">
        <v>884</v>
      </c>
      <c r="T1070"/>
      <c r="U1070" s="47">
        <v>48</v>
      </c>
      <c r="V1070" s="47">
        <v>48</v>
      </c>
      <c r="W1070" s="47" t="s">
        <v>1728</v>
      </c>
      <c r="X1070" s="47">
        <v>17568</v>
      </c>
      <c r="Y1070" s="47">
        <v>16323</v>
      </c>
      <c r="Z1070" s="48">
        <v>92.91</v>
      </c>
      <c r="AA1070" s="44">
        <v>125</v>
      </c>
      <c r="AB1070" s="44">
        <v>121</v>
      </c>
      <c r="AC1070" s="44">
        <v>1434</v>
      </c>
      <c r="AD1070" s="44">
        <v>353</v>
      </c>
      <c r="AE1070" s="44"/>
      <c r="AF1070" s="44"/>
      <c r="AG1070" s="44"/>
      <c r="AH1070" s="47"/>
      <c r="AI1070" s="47">
        <v>724</v>
      </c>
      <c r="AJ1070">
        <v>13812</v>
      </c>
      <c r="AK1070" t="s">
        <v>895</v>
      </c>
      <c r="AL1070">
        <v>16323</v>
      </c>
      <c r="AM1070"/>
      <c r="AN1070"/>
      <c r="AO1070"/>
      <c r="AP1070"/>
      <c r="AQ1070"/>
      <c r="AR1070" s="44"/>
      <c r="AS1070" s="44"/>
      <c r="AT1070" s="44"/>
      <c r="AU1070" s="44">
        <v>7852437</v>
      </c>
      <c r="AV1070" s="44">
        <v>619717</v>
      </c>
      <c r="AW1070" s="44">
        <v>-31266</v>
      </c>
      <c r="AX1070" s="44">
        <v>54644</v>
      </c>
      <c r="AY1070" s="44">
        <v>8558064</v>
      </c>
      <c r="AZ1070" s="21">
        <v>8364891</v>
      </c>
      <c r="BA1070" s="21">
        <v>193173</v>
      </c>
      <c r="BB1070" s="44">
        <v>904304</v>
      </c>
      <c r="BC1070" s="44">
        <v>18065</v>
      </c>
      <c r="BD1070" s="44"/>
      <c r="BE1070" s="44">
        <v>1079412</v>
      </c>
      <c r="BF1070" s="44">
        <v>669144</v>
      </c>
      <c r="BG1070" s="44">
        <v>164498</v>
      </c>
      <c r="BH1070" s="44"/>
      <c r="BI1070" s="21"/>
      <c r="BJ1070" s="21"/>
      <c r="BK1070" s="21"/>
      <c r="BL1070" s="21">
        <v>372613</v>
      </c>
      <c r="BM1070" s="21">
        <v>6646182</v>
      </c>
      <c r="BN1070" s="21">
        <v>7852437</v>
      </c>
      <c r="BO1070" s="21"/>
      <c r="BP1070" s="21"/>
      <c r="BQ1070" s="44"/>
      <c r="BR1070" s="21"/>
      <c r="BS1070" s="44"/>
      <c r="BT1070" s="21"/>
      <c r="BU1070" s="44"/>
      <c r="BV1070" s="21"/>
      <c r="BW1070" s="44">
        <v>451784</v>
      </c>
      <c r="BX1070" s="21"/>
      <c r="BY1070" s="21">
        <v>90432</v>
      </c>
      <c r="BZ1070" s="21"/>
      <c r="CA1070" s="44"/>
      <c r="CB1070" s="44"/>
      <c r="CC1070" s="44"/>
      <c r="CD1070" s="44"/>
      <c r="CE1070" s="44"/>
      <c r="CF1070" s="44"/>
      <c r="CG1070" s="44"/>
      <c r="CH1070" s="44"/>
      <c r="CI1070" s="21">
        <v>77501</v>
      </c>
      <c r="CJ1070" s="44"/>
      <c r="CK1070" s="21"/>
      <c r="CL1070" s="44"/>
      <c r="CM1070" s="44">
        <v>82679</v>
      </c>
      <c r="CN1070" s="44">
        <v>0</v>
      </c>
      <c r="CO1070" s="44">
        <v>199823</v>
      </c>
      <c r="CP1070" s="44">
        <v>7410</v>
      </c>
      <c r="CQ1070" s="21">
        <v>158627</v>
      </c>
      <c r="CR1070" s="44">
        <v>19019</v>
      </c>
      <c r="CS1070" s="44">
        <v>103498</v>
      </c>
      <c r="CT1070" s="44">
        <v>25486</v>
      </c>
      <c r="CU1070" s="44"/>
      <c r="CV1070" s="44">
        <v>23175</v>
      </c>
      <c r="CW1070" s="21"/>
      <c r="CX1070" s="21"/>
      <c r="CY1070" s="21"/>
      <c r="CZ1070" s="21"/>
      <c r="DA1070" s="21"/>
      <c r="DB1070" s="21"/>
      <c r="DC1070" s="21"/>
      <c r="DD1070" s="21"/>
      <c r="DE1070" s="44"/>
      <c r="DF1070" s="21"/>
      <c r="DG1070" s="44"/>
      <c r="DH1070" s="21"/>
      <c r="DI1070" s="44"/>
      <c r="DJ1070" s="44"/>
      <c r="DK1070" s="44"/>
      <c r="DL1070" s="44"/>
      <c r="DM1070" s="21"/>
      <c r="DN1070" s="44"/>
      <c r="DO1070" s="44"/>
      <c r="DP1070" s="44"/>
      <c r="DQ1070" s="44"/>
      <c r="DR1070" s="44"/>
      <c r="DS1070" s="44"/>
      <c r="DT1070" s="44"/>
      <c r="DU1070" s="44"/>
      <c r="DV1070" s="44"/>
      <c r="DW1070" s="44"/>
      <c r="DX1070" s="44"/>
      <c r="DY1070" s="44">
        <v>-49423</v>
      </c>
      <c r="DZ1070" s="44"/>
      <c r="EA1070" s="44"/>
      <c r="EB1070" s="21"/>
      <c r="EC1070" s="44">
        <v>-17887</v>
      </c>
      <c r="ED1070" s="44"/>
      <c r="EE1070" s="21">
        <v>36044</v>
      </c>
      <c r="EF1070" s="44"/>
      <c r="EG1070" s="21"/>
      <c r="EH1070" s="44"/>
      <c r="EI1070" s="21"/>
      <c r="EJ1070" s="44"/>
      <c r="EK1070" s="44"/>
      <c r="EL1070" s="21"/>
      <c r="EM1070" s="44"/>
      <c r="EN1070" s="44"/>
      <c r="EO1070" s="44"/>
      <c r="EP1070" s="21"/>
      <c r="EQ1070" s="21"/>
      <c r="ER1070" s="21"/>
      <c r="ES1070" s="21"/>
      <c r="ET1070" s="44"/>
      <c r="EU1070" s="21"/>
      <c r="EV1070" s="44"/>
      <c r="EW1070" s="21"/>
      <c r="EX1070" s="44"/>
      <c r="EY1070" s="44"/>
      <c r="EZ1070" s="21"/>
      <c r="FA1070" s="21"/>
      <c r="FB1070" s="44"/>
      <c r="FC1070" s="44"/>
      <c r="FD1070" s="21"/>
      <c r="FE1070" s="112"/>
      <c r="FF1070" s="44"/>
      <c r="FG1070" s="44">
        <v>5457796</v>
      </c>
      <c r="FH1070" s="44">
        <v>1455682</v>
      </c>
      <c r="FI1070" s="44">
        <v>5275215</v>
      </c>
      <c r="FJ1070" s="44">
        <v>366100</v>
      </c>
      <c r="FK1070" s="44">
        <v>3655593</v>
      </c>
      <c r="FL1070" s="44"/>
      <c r="FM1070" s="44"/>
      <c r="FN1070" s="44"/>
      <c r="FO1070" s="44"/>
      <c r="FP1070" s="44"/>
      <c r="FQ1070" s="44"/>
      <c r="FR1070" s="44"/>
      <c r="FS1070" s="44"/>
      <c r="FT1070" s="44">
        <v>51170</v>
      </c>
      <c r="FU1070" s="44"/>
      <c r="FV1070" s="21">
        <v>107483</v>
      </c>
      <c r="FW1070" s="44">
        <v>8079</v>
      </c>
      <c r="FX1070" s="44">
        <v>72532</v>
      </c>
      <c r="FY1070" s="44">
        <v>10132</v>
      </c>
      <c r="FZ1070" s="44">
        <v>77948</v>
      </c>
      <c r="GA1070" s="44">
        <v>21827</v>
      </c>
      <c r="GB1070" s="44"/>
      <c r="GC1070" s="44">
        <v>18681</v>
      </c>
      <c r="GD1070" s="44">
        <v>564245</v>
      </c>
      <c r="GE1070" s="44">
        <v>265177</v>
      </c>
      <c r="GF1070" s="44">
        <v>257696</v>
      </c>
      <c r="GG1070" s="44">
        <v>846327</v>
      </c>
      <c r="GH1070" s="44">
        <v>66638</v>
      </c>
      <c r="GI1070" s="44">
        <v>289055</v>
      </c>
      <c r="GJ1070" s="44">
        <v>91361</v>
      </c>
      <c r="GK1070" s="44">
        <v>1438352</v>
      </c>
      <c r="GL1070" s="44">
        <v>333606</v>
      </c>
      <c r="GM1070" s="44"/>
      <c r="GN1070" s="44">
        <v>136783</v>
      </c>
      <c r="GO1070" s="44">
        <v>37563</v>
      </c>
      <c r="GP1070" s="44"/>
      <c r="GQ1070" s="44"/>
      <c r="GR1070" s="44">
        <v>14643</v>
      </c>
      <c r="GS1070" s="44">
        <v>1885268</v>
      </c>
      <c r="GT1070" s="44">
        <v>171294</v>
      </c>
      <c r="GU1070" s="21">
        <v>15201975</v>
      </c>
      <c r="GV1070" s="44"/>
      <c r="GW1070" s="44"/>
      <c r="GX1070" s="44"/>
      <c r="GY1070" s="44">
        <v>17258537</v>
      </c>
      <c r="GZ1070" s="44">
        <v>659042</v>
      </c>
      <c r="HA1070" s="44"/>
      <c r="HB1070" s="44"/>
      <c r="HC1070" s="44">
        <v>16599495</v>
      </c>
      <c r="HD1070" s="44">
        <v>17258537</v>
      </c>
      <c r="HE1070" s="21"/>
      <c r="HF1070" s="21"/>
      <c r="HG1070" s="21"/>
      <c r="HH1070" s="21"/>
      <c r="HI1070" s="21">
        <v>3151874</v>
      </c>
      <c r="HJ1070" s="44">
        <v>23083940</v>
      </c>
      <c r="HK1070" s="21"/>
      <c r="HL1070" s="21">
        <v>7488508</v>
      </c>
      <c r="HM1070" s="21">
        <v>33724322</v>
      </c>
      <c r="HN1070" s="21">
        <v>-18522347</v>
      </c>
      <c r="HO1070" s="21"/>
      <c r="HP1070" s="44"/>
      <c r="HQ1070" s="47"/>
      <c r="HR1070" s="47"/>
      <c r="HS1070" s="47"/>
      <c r="HT1070" s="47" t="s">
        <v>4756</v>
      </c>
      <c r="HU1070" s="47">
        <v>672222.84</v>
      </c>
      <c r="HV1070" s="47">
        <v>2009</v>
      </c>
      <c r="HW1070" s="47">
        <v>0</v>
      </c>
      <c r="HX1070" s="47">
        <v>3799</v>
      </c>
      <c r="HY1070" s="47">
        <v>20789</v>
      </c>
      <c r="HZ1070" s="47">
        <v>52655</v>
      </c>
      <c r="IA1070" s="47">
        <v>0</v>
      </c>
      <c r="IB1070" s="47">
        <v>0</v>
      </c>
      <c r="IC1070" s="47">
        <v>4095</v>
      </c>
      <c r="ID1070"/>
      <c r="IE1070" s="47">
        <v>860</v>
      </c>
      <c r="IF1070">
        <v>7658</v>
      </c>
      <c r="IG1070" s="47">
        <v>3979</v>
      </c>
      <c r="IH1070" s="47">
        <v>22143</v>
      </c>
      <c r="II1070">
        <v>1096</v>
      </c>
      <c r="IJ1070">
        <v>7011</v>
      </c>
      <c r="IK1070">
        <v>1287</v>
      </c>
      <c r="IL1070">
        <v>12895</v>
      </c>
      <c r="IM1070">
        <v>140276</v>
      </c>
      <c r="IN1070">
        <v>0</v>
      </c>
      <c r="IO1070">
        <v>0</v>
      </c>
      <c r="IP1070">
        <v>0</v>
      </c>
      <c r="IQ1070">
        <v>1013</v>
      </c>
      <c r="IR1070">
        <v>0</v>
      </c>
      <c r="IS1070">
        <v>0</v>
      </c>
      <c r="IT1070">
        <v>1013</v>
      </c>
      <c r="IU1070">
        <v>170361</v>
      </c>
      <c r="IV1070">
        <v>0</v>
      </c>
      <c r="IW1070">
        <v>225915</v>
      </c>
      <c r="IX1070">
        <v>809474</v>
      </c>
      <c r="IY1070">
        <v>1338556</v>
      </c>
      <c r="IZ1070">
        <v>0</v>
      </c>
      <c r="JA1070">
        <v>0</v>
      </c>
      <c r="JB1070">
        <v>167736</v>
      </c>
      <c r="JC1070"/>
      <c r="JD1070">
        <v>21238</v>
      </c>
      <c r="JE1070">
        <v>165181</v>
      </c>
      <c r="JF1070">
        <v>100761</v>
      </c>
      <c r="JG1070">
        <v>500001</v>
      </c>
      <c r="JH1070">
        <v>47446</v>
      </c>
      <c r="JI1070">
        <v>196847</v>
      </c>
      <c r="JJ1070">
        <v>65048</v>
      </c>
      <c r="JK1070">
        <v>453758</v>
      </c>
      <c r="JL1070">
        <v>4262322</v>
      </c>
      <c r="JM1070">
        <v>0</v>
      </c>
      <c r="JN1070">
        <v>0</v>
      </c>
      <c r="JO1070">
        <v>0</v>
      </c>
      <c r="JP1070">
        <v>31413</v>
      </c>
      <c r="JQ1070">
        <v>0</v>
      </c>
      <c r="JR1070">
        <v>0</v>
      </c>
      <c r="JS1070">
        <v>31413</v>
      </c>
      <c r="JT1070"/>
      <c r="JU1070"/>
      <c r="JV1070"/>
      <c r="JW1070"/>
      <c r="JX1070"/>
      <c r="JY1070"/>
      <c r="JZ1070"/>
      <c r="KA1070"/>
      <c r="KB1070"/>
      <c r="KC1070"/>
      <c r="KD1070"/>
      <c r="KE1070"/>
      <c r="KF1070">
        <v>107</v>
      </c>
      <c r="KG1070">
        <v>172</v>
      </c>
      <c r="KH1070">
        <v>94</v>
      </c>
      <c r="KI1070">
        <v>50</v>
      </c>
      <c r="KJ1070">
        <v>91</v>
      </c>
      <c r="KK1070">
        <v>44</v>
      </c>
      <c r="KL1070">
        <v>31</v>
      </c>
      <c r="KM1070">
        <v>64</v>
      </c>
      <c r="KN1070">
        <v>29</v>
      </c>
      <c r="KO1070">
        <v>1</v>
      </c>
      <c r="KP1070">
        <v>0</v>
      </c>
      <c r="KQ1070">
        <v>0</v>
      </c>
      <c r="KR1070">
        <v>1</v>
      </c>
      <c r="KS1070">
        <v>0</v>
      </c>
      <c r="KT1070">
        <v>0</v>
      </c>
      <c r="KU1070">
        <v>1</v>
      </c>
      <c r="KV1070">
        <v>0</v>
      </c>
      <c r="KW1070">
        <v>0</v>
      </c>
      <c r="KX1070">
        <v>0</v>
      </c>
      <c r="KY1070">
        <v>0</v>
      </c>
      <c r="KZ1070">
        <v>0</v>
      </c>
      <c r="LA1070">
        <v>0</v>
      </c>
      <c r="LB1070">
        <v>0</v>
      </c>
      <c r="LC1070">
        <v>0</v>
      </c>
      <c r="LD1070">
        <v>0</v>
      </c>
      <c r="LE1070">
        <v>0</v>
      </c>
      <c r="LF1070">
        <v>1</v>
      </c>
      <c r="LG1070">
        <v>0</v>
      </c>
      <c r="LH1070">
        <v>0</v>
      </c>
    </row>
    <row r="1071" spans="1:320" s="34" customFormat="1" ht="15" customHeight="1" x14ac:dyDescent="0.25">
      <c r="A1071" s="45">
        <v>206570854</v>
      </c>
      <c r="B1071" s="45" t="s">
        <v>7657</v>
      </c>
      <c r="C1071" s="46">
        <v>45292</v>
      </c>
      <c r="D1071" s="46">
        <v>45657</v>
      </c>
      <c r="E1071" s="47">
        <v>366</v>
      </c>
      <c r="F1071" s="45" t="s">
        <v>883</v>
      </c>
      <c r="G1071" s="45" t="s">
        <v>884</v>
      </c>
      <c r="H1071" s="45" t="s">
        <v>1658</v>
      </c>
      <c r="I1071" s="45" t="s">
        <v>886</v>
      </c>
      <c r="J1071" s="45" t="s">
        <v>887</v>
      </c>
      <c r="K1071" s="45" t="s">
        <v>1392</v>
      </c>
      <c r="L1071" s="45" t="s">
        <v>7658</v>
      </c>
      <c r="M1071" s="45" t="s">
        <v>7659</v>
      </c>
      <c r="N1071" s="45" t="s">
        <v>7660</v>
      </c>
      <c r="O1071" s="45" t="s">
        <v>1661</v>
      </c>
      <c r="P1071" s="45" t="s">
        <v>1662</v>
      </c>
      <c r="Q1071" s="45" t="s">
        <v>7661</v>
      </c>
      <c r="R1071" t="s">
        <v>7662</v>
      </c>
      <c r="S1071" s="45" t="s">
        <v>893</v>
      </c>
      <c r="T1071" t="s">
        <v>2456</v>
      </c>
      <c r="U1071" s="47">
        <v>112</v>
      </c>
      <c r="V1071" s="47">
        <v>112</v>
      </c>
      <c r="W1071" s="47" t="s">
        <v>913</v>
      </c>
      <c r="X1071" s="47">
        <v>40992</v>
      </c>
      <c r="Y1071" s="47">
        <v>39321</v>
      </c>
      <c r="Z1071" s="48">
        <v>226.5</v>
      </c>
      <c r="AA1071" s="44">
        <v>389</v>
      </c>
      <c r="AB1071" s="44">
        <v>385</v>
      </c>
      <c r="AC1071" s="44">
        <v>4173</v>
      </c>
      <c r="AD1071" s="44">
        <v>2500</v>
      </c>
      <c r="AE1071" s="44">
        <v>3716</v>
      </c>
      <c r="AF1071" s="44">
        <v>25868</v>
      </c>
      <c r="AG1071" s="44">
        <v>288</v>
      </c>
      <c r="AH1071" s="47"/>
      <c r="AI1071" s="47">
        <v>168</v>
      </c>
      <c r="AJ1071">
        <v>2608</v>
      </c>
      <c r="AK1071" t="s">
        <v>895</v>
      </c>
      <c r="AL1071">
        <v>39321</v>
      </c>
      <c r="AM1071"/>
      <c r="AN1071"/>
      <c r="AO1071"/>
      <c r="AP1071"/>
      <c r="AQ1071"/>
      <c r="AR1071" s="44"/>
      <c r="AS1071" s="44"/>
      <c r="AT1071" s="44"/>
      <c r="AU1071" s="44">
        <v>14317794</v>
      </c>
      <c r="AV1071" s="44">
        <v>2145790</v>
      </c>
      <c r="AW1071" s="44">
        <v>-2301788</v>
      </c>
      <c r="AX1071" s="44"/>
      <c r="AY1071" s="44">
        <v>18765372</v>
      </c>
      <c r="AZ1071" s="21">
        <v>18123566</v>
      </c>
      <c r="BA1071" s="21">
        <v>641806</v>
      </c>
      <c r="BB1071" s="44">
        <v>4135</v>
      </c>
      <c r="BC1071" s="44"/>
      <c r="BD1071" s="44"/>
      <c r="BE1071" s="44">
        <v>645941</v>
      </c>
      <c r="BF1071" s="44">
        <v>1514217</v>
      </c>
      <c r="BG1071" s="44">
        <v>909219</v>
      </c>
      <c r="BH1071" s="44">
        <v>1353396</v>
      </c>
      <c r="BI1071" s="21">
        <v>9418806</v>
      </c>
      <c r="BJ1071" s="21">
        <v>107637</v>
      </c>
      <c r="BK1071" s="21"/>
      <c r="BL1071" s="21">
        <v>86361</v>
      </c>
      <c r="BM1071" s="21">
        <v>928158</v>
      </c>
      <c r="BN1071" s="21">
        <v>14317794</v>
      </c>
      <c r="BO1071" s="21"/>
      <c r="BP1071" s="21"/>
      <c r="BQ1071" s="44"/>
      <c r="BR1071" s="21"/>
      <c r="BS1071" s="44"/>
      <c r="BT1071" s="21"/>
      <c r="BU1071" s="44"/>
      <c r="BV1071" s="21"/>
      <c r="BW1071" s="44">
        <v>1085551</v>
      </c>
      <c r="BX1071" s="21"/>
      <c r="BY1071" s="21">
        <v>600740</v>
      </c>
      <c r="BZ1071" s="21"/>
      <c r="CA1071" s="44">
        <v>4948</v>
      </c>
      <c r="CB1071" s="44"/>
      <c r="CC1071" s="44">
        <v>415292</v>
      </c>
      <c r="CD1071" s="44"/>
      <c r="CE1071" s="44">
        <v>35260</v>
      </c>
      <c r="CF1071" s="44"/>
      <c r="CG1071" s="44"/>
      <c r="CH1071" s="44"/>
      <c r="CI1071" s="21">
        <v>166</v>
      </c>
      <c r="CJ1071" s="44"/>
      <c r="CK1071" s="21">
        <v>3833</v>
      </c>
      <c r="CL1071" s="44"/>
      <c r="CM1071" s="44">
        <v>23497</v>
      </c>
      <c r="CN1071" s="44">
        <v>0</v>
      </c>
      <c r="CO1071" s="44">
        <v>756720</v>
      </c>
      <c r="CP1071" s="44">
        <v>0</v>
      </c>
      <c r="CQ1071" s="21">
        <v>748712</v>
      </c>
      <c r="CR1071" s="44">
        <v>189119</v>
      </c>
      <c r="CS1071" s="44">
        <v>318537</v>
      </c>
      <c r="CT1071" s="44">
        <v>90838</v>
      </c>
      <c r="CU1071" s="44"/>
      <c r="CV1071" s="44">
        <v>18367</v>
      </c>
      <c r="CW1071" s="21"/>
      <c r="CX1071" s="21"/>
      <c r="CY1071" s="21"/>
      <c r="CZ1071" s="21"/>
      <c r="DA1071" s="21"/>
      <c r="DB1071" s="21"/>
      <c r="DC1071" s="21"/>
      <c r="DD1071" s="21"/>
      <c r="DE1071" s="44"/>
      <c r="DF1071" s="21"/>
      <c r="DG1071" s="44"/>
      <c r="DH1071" s="21"/>
      <c r="DI1071" s="44"/>
      <c r="DJ1071" s="44"/>
      <c r="DK1071" s="44"/>
      <c r="DL1071" s="44"/>
      <c r="DM1071" s="21"/>
      <c r="DN1071" s="44"/>
      <c r="DO1071" s="44"/>
      <c r="DP1071" s="44"/>
      <c r="DQ1071" s="44"/>
      <c r="DR1071" s="44"/>
      <c r="DS1071" s="44"/>
      <c r="DT1071" s="44"/>
      <c r="DU1071" s="44"/>
      <c r="DV1071" s="44"/>
      <c r="DW1071" s="44"/>
      <c r="DX1071" s="44"/>
      <c r="DY1071" s="44">
        <v>9597</v>
      </c>
      <c r="DZ1071" s="44"/>
      <c r="EA1071" s="44"/>
      <c r="EB1071" s="21"/>
      <c r="EC1071" s="44">
        <v>-1898902</v>
      </c>
      <c r="ED1071" s="44"/>
      <c r="EE1071" s="21">
        <v>-238653</v>
      </c>
      <c r="EF1071" s="44"/>
      <c r="EG1071" s="21">
        <v>-9311</v>
      </c>
      <c r="EH1071" s="44"/>
      <c r="EI1071" s="21">
        <v>13487</v>
      </c>
      <c r="EJ1071" s="44"/>
      <c r="EK1071" s="44">
        <v>-206751</v>
      </c>
      <c r="EL1071" s="21"/>
      <c r="EM1071" s="44"/>
      <c r="EN1071" s="44"/>
      <c r="EO1071" s="44">
        <v>28745</v>
      </c>
      <c r="EP1071" s="21"/>
      <c r="EQ1071" s="21"/>
      <c r="ER1071" s="21"/>
      <c r="ES1071" s="21"/>
      <c r="ET1071" s="44"/>
      <c r="EU1071" s="21"/>
      <c r="EV1071" s="44"/>
      <c r="EW1071" s="21"/>
      <c r="EX1071" s="44"/>
      <c r="EY1071" s="44"/>
      <c r="EZ1071" s="21"/>
      <c r="FA1071" s="21"/>
      <c r="FB1071" s="44"/>
      <c r="FC1071" s="44"/>
      <c r="FD1071" s="21"/>
      <c r="FE1071" s="112"/>
      <c r="FF1071" s="44"/>
      <c r="FG1071" s="44">
        <v>8231898</v>
      </c>
      <c r="FH1071" s="44">
        <v>1893758</v>
      </c>
      <c r="FI1071" s="44">
        <v>7997910</v>
      </c>
      <c r="FJ1071" s="44"/>
      <c r="FK1071" s="44">
        <v>7842110</v>
      </c>
      <c r="FL1071" s="44"/>
      <c r="FM1071" s="44"/>
      <c r="FN1071" s="44"/>
      <c r="FO1071" s="44"/>
      <c r="FP1071" s="44"/>
      <c r="FQ1071" s="44"/>
      <c r="FR1071" s="44"/>
      <c r="FS1071" s="44"/>
      <c r="FT1071" s="44">
        <v>46180</v>
      </c>
      <c r="FU1071" s="44"/>
      <c r="FV1071" s="21">
        <v>348121</v>
      </c>
      <c r="FW1071" s="44"/>
      <c r="FX1071" s="44">
        <v>305320</v>
      </c>
      <c r="FY1071" s="44">
        <v>109199</v>
      </c>
      <c r="FZ1071" s="44">
        <v>327377</v>
      </c>
      <c r="GA1071" s="44">
        <v>97492</v>
      </c>
      <c r="GB1071" s="44"/>
      <c r="GC1071" s="44">
        <v>20349</v>
      </c>
      <c r="GD1071" s="44">
        <v>540125</v>
      </c>
      <c r="GE1071" s="44">
        <v>697064</v>
      </c>
      <c r="GF1071" s="44">
        <v>187960</v>
      </c>
      <c r="GG1071" s="44">
        <v>1291628</v>
      </c>
      <c r="GH1071" s="44">
        <v>350830</v>
      </c>
      <c r="GI1071" s="44">
        <v>270015</v>
      </c>
      <c r="GJ1071" s="44">
        <v>221588</v>
      </c>
      <c r="GK1071" s="44">
        <v>3788344</v>
      </c>
      <c r="GL1071" s="44">
        <v>142608</v>
      </c>
      <c r="GM1071" s="44">
        <v>1054664</v>
      </c>
      <c r="GN1071" s="44">
        <v>158994</v>
      </c>
      <c r="GO1071" s="44">
        <v>57908</v>
      </c>
      <c r="GP1071" s="44"/>
      <c r="GQ1071" s="44"/>
      <c r="GR1071" s="44">
        <v>265690</v>
      </c>
      <c r="GS1071" s="44">
        <v>4282374</v>
      </c>
      <c r="GT1071" s="44"/>
      <c r="GU1071" s="21">
        <v>235174</v>
      </c>
      <c r="GV1071" s="44"/>
      <c r="GW1071" s="44">
        <v>16130216</v>
      </c>
      <c r="GX1071" s="44"/>
      <c r="GY1071" s="44">
        <v>20647764</v>
      </c>
      <c r="GZ1071" s="44">
        <v>1313262</v>
      </c>
      <c r="HA1071" s="44">
        <v>11806652</v>
      </c>
      <c r="HB1071" s="44"/>
      <c r="HC1071" s="44">
        <v>7527850</v>
      </c>
      <c r="HD1071" s="44">
        <v>20647764</v>
      </c>
      <c r="HE1071" s="21"/>
      <c r="HF1071" s="21">
        <v>4162257</v>
      </c>
      <c r="HG1071" s="21"/>
      <c r="HH1071" s="21"/>
      <c r="HI1071" s="21">
        <v>0</v>
      </c>
      <c r="HJ1071" s="44"/>
      <c r="HK1071" s="21">
        <v>1498779</v>
      </c>
      <c r="HL1071" s="21">
        <v>600296</v>
      </c>
      <c r="HM1071" s="21">
        <v>2099075</v>
      </c>
      <c r="HN1071" s="21">
        <v>-1863901</v>
      </c>
      <c r="HO1071" s="21"/>
      <c r="HP1071" s="44"/>
      <c r="HQ1071" s="47"/>
      <c r="HR1071" s="47"/>
      <c r="HS1071" s="47"/>
      <c r="HT1071" s="47" t="s">
        <v>1759</v>
      </c>
      <c r="HU1071" s="47">
        <v>0</v>
      </c>
      <c r="HV1071" s="47">
        <v>3428</v>
      </c>
      <c r="HW1071" s="47">
        <v>0</v>
      </c>
      <c r="HX1071" s="47">
        <v>26454</v>
      </c>
      <c r="HY1071" s="47">
        <v>26507</v>
      </c>
      <c r="HZ1071" s="47">
        <v>100770</v>
      </c>
      <c r="IA1071" s="47">
        <v>0</v>
      </c>
      <c r="IB1071" s="47">
        <v>0</v>
      </c>
      <c r="IC1071" s="47">
        <v>0</v>
      </c>
      <c r="ID1071"/>
      <c r="IE1071" s="47">
        <v>3094</v>
      </c>
      <c r="IF1071">
        <v>20061</v>
      </c>
      <c r="IG1071" s="47">
        <v>6548</v>
      </c>
      <c r="IH1071" s="47">
        <v>27595</v>
      </c>
      <c r="II1071">
        <v>7714</v>
      </c>
      <c r="IJ1071">
        <v>9053</v>
      </c>
      <c r="IK1071">
        <v>1973</v>
      </c>
      <c r="IL1071">
        <v>18935</v>
      </c>
      <c r="IM1071">
        <v>252132</v>
      </c>
      <c r="IN1071">
        <v>0</v>
      </c>
      <c r="IO1071">
        <v>48</v>
      </c>
      <c r="IP1071">
        <v>3372</v>
      </c>
      <c r="IQ1071">
        <v>10224</v>
      </c>
      <c r="IR1071">
        <v>0</v>
      </c>
      <c r="IS1071">
        <v>0</v>
      </c>
      <c r="IT1071">
        <v>13644</v>
      </c>
      <c r="IU1071">
        <v>264154</v>
      </c>
      <c r="IV1071">
        <v>0</v>
      </c>
      <c r="IW1071">
        <v>1420657</v>
      </c>
      <c r="IX1071">
        <v>1140149</v>
      </c>
      <c r="IY1071">
        <v>2619537</v>
      </c>
      <c r="IZ1071">
        <v>0</v>
      </c>
      <c r="JA1071">
        <v>0</v>
      </c>
      <c r="JB1071">
        <v>0</v>
      </c>
      <c r="JC1071"/>
      <c r="JD1071">
        <v>59034</v>
      </c>
      <c r="JE1071">
        <v>464281</v>
      </c>
      <c r="JF1071">
        <v>120140</v>
      </c>
      <c r="JG1071">
        <v>704408</v>
      </c>
      <c r="JH1071">
        <v>242632</v>
      </c>
      <c r="JI1071">
        <v>200135</v>
      </c>
      <c r="JJ1071">
        <v>180110</v>
      </c>
      <c r="JK1071">
        <v>816661</v>
      </c>
      <c r="JL1071">
        <v>8231898</v>
      </c>
      <c r="JM1071">
        <v>0</v>
      </c>
      <c r="JN1071">
        <v>5232</v>
      </c>
      <c r="JO1071">
        <v>275546</v>
      </c>
      <c r="JP1071">
        <v>419719</v>
      </c>
      <c r="JQ1071">
        <v>0</v>
      </c>
      <c r="JR1071">
        <v>0</v>
      </c>
      <c r="JS1071">
        <v>700497</v>
      </c>
      <c r="JT1071"/>
      <c r="JU1071"/>
      <c r="JV1071"/>
      <c r="JW1071"/>
      <c r="JX1071"/>
      <c r="JY1071"/>
      <c r="JZ1071"/>
      <c r="KA1071"/>
      <c r="KB1071"/>
      <c r="KC1071"/>
      <c r="KD1071"/>
      <c r="KE1071"/>
      <c r="KF1071">
        <v>183</v>
      </c>
      <c r="KG1071">
        <v>320</v>
      </c>
      <c r="KH1071">
        <v>81</v>
      </c>
      <c r="KI1071">
        <v>115</v>
      </c>
      <c r="KJ1071">
        <v>213</v>
      </c>
      <c r="KK1071">
        <v>46</v>
      </c>
      <c r="KL1071">
        <v>78</v>
      </c>
      <c r="KM1071">
        <v>135</v>
      </c>
      <c r="KN1071">
        <v>32</v>
      </c>
      <c r="KO1071">
        <v>1</v>
      </c>
      <c r="KP1071">
        <v>0</v>
      </c>
      <c r="KQ1071">
        <v>0</v>
      </c>
      <c r="KR1071">
        <v>0</v>
      </c>
      <c r="KS1071">
        <v>0</v>
      </c>
      <c r="KT1071">
        <v>1</v>
      </c>
      <c r="KU1071">
        <v>1</v>
      </c>
      <c r="KV1071">
        <v>0</v>
      </c>
      <c r="KW1071">
        <v>0</v>
      </c>
      <c r="KX1071">
        <v>0</v>
      </c>
      <c r="KY1071">
        <v>0</v>
      </c>
      <c r="KZ1071">
        <v>0</v>
      </c>
      <c r="LA1071">
        <v>0</v>
      </c>
      <c r="LB1071">
        <v>0</v>
      </c>
      <c r="LC1071">
        <v>0</v>
      </c>
      <c r="LD1071">
        <v>1</v>
      </c>
      <c r="LE1071">
        <v>0</v>
      </c>
      <c r="LF1071">
        <v>0</v>
      </c>
      <c r="LG1071">
        <v>0</v>
      </c>
      <c r="LH1071">
        <v>0</v>
      </c>
    </row>
    <row r="1072" spans="1:320" s="34" customFormat="1" ht="15" customHeight="1" x14ac:dyDescent="0.25">
      <c r="A1072" s="45">
        <v>206570896</v>
      </c>
      <c r="B1072" s="45" t="s">
        <v>7663</v>
      </c>
      <c r="C1072" s="46">
        <v>45292</v>
      </c>
      <c r="D1072" s="46">
        <v>45657</v>
      </c>
      <c r="E1072" s="47">
        <v>366</v>
      </c>
      <c r="F1072" s="45" t="s">
        <v>883</v>
      </c>
      <c r="G1072" s="45" t="s">
        <v>884</v>
      </c>
      <c r="H1072" s="45" t="s">
        <v>1658</v>
      </c>
      <c r="I1072" s="45" t="s">
        <v>886</v>
      </c>
      <c r="J1072" s="45" t="s">
        <v>887</v>
      </c>
      <c r="K1072" s="45" t="s">
        <v>1392</v>
      </c>
      <c r="L1072" s="45" t="s">
        <v>7658</v>
      </c>
      <c r="M1072" s="45" t="s">
        <v>7664</v>
      </c>
      <c r="N1072" s="45" t="s">
        <v>7665</v>
      </c>
      <c r="O1072" s="45" t="s">
        <v>7666</v>
      </c>
      <c r="P1072" s="45" t="s">
        <v>7667</v>
      </c>
      <c r="Q1072" s="45" t="s">
        <v>7668</v>
      </c>
      <c r="R1072" t="s">
        <v>7669</v>
      </c>
      <c r="S1072" s="45" t="s">
        <v>893</v>
      </c>
      <c r="T1072"/>
      <c r="U1072" s="47">
        <v>98</v>
      </c>
      <c r="V1072" s="47">
        <v>98</v>
      </c>
      <c r="W1072" s="47" t="s">
        <v>894</v>
      </c>
      <c r="X1072" s="47">
        <v>35868</v>
      </c>
      <c r="Y1072" s="47">
        <v>33554</v>
      </c>
      <c r="Z1072" s="48">
        <v>213.99</v>
      </c>
      <c r="AA1072" s="44">
        <v>212</v>
      </c>
      <c r="AB1072" s="44">
        <v>215</v>
      </c>
      <c r="AC1072" s="44">
        <v>3128</v>
      </c>
      <c r="AD1072" s="44">
        <v>3956</v>
      </c>
      <c r="AE1072" s="44">
        <v>3314</v>
      </c>
      <c r="AF1072" s="44">
        <v>18533</v>
      </c>
      <c r="AG1072" s="44"/>
      <c r="AH1072" s="47"/>
      <c r="AI1072" s="47">
        <v>69</v>
      </c>
      <c r="AJ1072">
        <v>4554</v>
      </c>
      <c r="AK1072" t="s">
        <v>895</v>
      </c>
      <c r="AL1072">
        <v>33554</v>
      </c>
      <c r="AM1072"/>
      <c r="AN1072"/>
      <c r="AO1072"/>
      <c r="AP1072"/>
      <c r="AQ1072"/>
      <c r="AR1072" s="44"/>
      <c r="AS1072" s="44"/>
      <c r="AT1072" s="44"/>
      <c r="AU1072" s="44">
        <v>10265857</v>
      </c>
      <c r="AV1072" s="44">
        <v>4445816</v>
      </c>
      <c r="AW1072" s="44">
        <v>-160687</v>
      </c>
      <c r="AX1072" s="44">
        <v>59884</v>
      </c>
      <c r="AY1072" s="44">
        <v>14932244</v>
      </c>
      <c r="AZ1072" s="21">
        <v>16219991</v>
      </c>
      <c r="BA1072" s="21">
        <v>-1287747</v>
      </c>
      <c r="BB1072" s="44"/>
      <c r="BC1072" s="44"/>
      <c r="BD1072" s="44"/>
      <c r="BE1072" s="44">
        <v>-1287747</v>
      </c>
      <c r="BF1072" s="44">
        <v>962925</v>
      </c>
      <c r="BG1072" s="44">
        <v>1224782</v>
      </c>
      <c r="BH1072" s="44">
        <v>1091150</v>
      </c>
      <c r="BI1072" s="21">
        <v>5591150</v>
      </c>
      <c r="BJ1072" s="21"/>
      <c r="BK1072" s="21"/>
      <c r="BL1072" s="21">
        <v>21100</v>
      </c>
      <c r="BM1072" s="21">
        <v>1374750</v>
      </c>
      <c r="BN1072" s="21">
        <v>10265857</v>
      </c>
      <c r="BO1072" s="21"/>
      <c r="BP1072" s="21"/>
      <c r="BQ1072" s="44"/>
      <c r="BR1072" s="21"/>
      <c r="BS1072" s="44"/>
      <c r="BT1072" s="21"/>
      <c r="BU1072" s="44"/>
      <c r="BV1072" s="21"/>
      <c r="BW1072" s="44">
        <v>1813689</v>
      </c>
      <c r="BX1072" s="21"/>
      <c r="BY1072" s="21">
        <v>1777113</v>
      </c>
      <c r="BZ1072" s="21"/>
      <c r="CA1072" s="44">
        <v>40465</v>
      </c>
      <c r="CB1072" s="44"/>
      <c r="CC1072" s="44">
        <v>154943</v>
      </c>
      <c r="CD1072" s="44"/>
      <c r="CE1072" s="44"/>
      <c r="CF1072" s="44"/>
      <c r="CG1072" s="44"/>
      <c r="CH1072" s="44"/>
      <c r="CI1072" s="21">
        <v>5325</v>
      </c>
      <c r="CJ1072" s="44"/>
      <c r="CK1072" s="21">
        <v>654281</v>
      </c>
      <c r="CL1072" s="44"/>
      <c r="CM1072" s="44">
        <v>10479</v>
      </c>
      <c r="CN1072" s="44">
        <v>55767</v>
      </c>
      <c r="CO1072" s="44">
        <v>1486200</v>
      </c>
      <c r="CP1072" s="44">
        <v>0</v>
      </c>
      <c r="CQ1072" s="21">
        <v>1253175</v>
      </c>
      <c r="CR1072" s="44">
        <v>269250</v>
      </c>
      <c r="CS1072" s="44">
        <v>1287576</v>
      </c>
      <c r="CT1072" s="44">
        <v>58107</v>
      </c>
      <c r="CU1072" s="44"/>
      <c r="CV1072" s="44">
        <v>25262</v>
      </c>
      <c r="CW1072" s="21"/>
      <c r="CX1072" s="21"/>
      <c r="CY1072" s="21"/>
      <c r="CZ1072" s="21"/>
      <c r="DA1072" s="21"/>
      <c r="DB1072" s="21"/>
      <c r="DC1072" s="21"/>
      <c r="DD1072" s="21"/>
      <c r="DE1072" s="44"/>
      <c r="DF1072" s="21"/>
      <c r="DG1072" s="44"/>
      <c r="DH1072" s="21"/>
      <c r="DI1072" s="44"/>
      <c r="DJ1072" s="44"/>
      <c r="DK1072" s="44"/>
      <c r="DL1072" s="44"/>
      <c r="DM1072" s="21"/>
      <c r="DN1072" s="44"/>
      <c r="DO1072" s="44"/>
      <c r="DP1072" s="44"/>
      <c r="DQ1072" s="44"/>
      <c r="DR1072" s="44"/>
      <c r="DS1072" s="44"/>
      <c r="DT1072" s="44"/>
      <c r="DU1072" s="44"/>
      <c r="DV1072" s="44"/>
      <c r="DW1072" s="44"/>
      <c r="DX1072" s="44"/>
      <c r="DY1072" s="44"/>
      <c r="DZ1072" s="44"/>
      <c r="EA1072" s="44"/>
      <c r="EB1072" s="21"/>
      <c r="EC1072" s="44">
        <v>-545763</v>
      </c>
      <c r="ED1072" s="44"/>
      <c r="EE1072" s="21">
        <v>796984</v>
      </c>
      <c r="EF1072" s="44"/>
      <c r="EG1072" s="21">
        <v>-35581</v>
      </c>
      <c r="EH1072" s="44"/>
      <c r="EI1072" s="21">
        <v>-227578</v>
      </c>
      <c r="EJ1072" s="44"/>
      <c r="EK1072" s="44"/>
      <c r="EL1072" s="21"/>
      <c r="EM1072" s="44"/>
      <c r="EN1072" s="44"/>
      <c r="EO1072" s="44">
        <v>-148749</v>
      </c>
      <c r="EP1072" s="21"/>
      <c r="EQ1072" s="21"/>
      <c r="ER1072" s="21"/>
      <c r="ES1072" s="21"/>
      <c r="ET1072" s="44"/>
      <c r="EU1072" s="21"/>
      <c r="EV1072" s="44"/>
      <c r="EW1072" s="21"/>
      <c r="EX1072" s="44"/>
      <c r="EY1072" s="44"/>
      <c r="EZ1072" s="21"/>
      <c r="FA1072" s="21"/>
      <c r="FB1072" s="44"/>
      <c r="FC1072" s="44"/>
      <c r="FD1072" s="21"/>
      <c r="FE1072" s="112"/>
      <c r="FF1072" s="44"/>
      <c r="FG1072" s="44">
        <v>7120235</v>
      </c>
      <c r="FH1072" s="44">
        <v>1682786</v>
      </c>
      <c r="FI1072" s="44">
        <v>7416970</v>
      </c>
      <c r="FJ1072" s="44">
        <v>196379</v>
      </c>
      <c r="FK1072" s="44">
        <v>7153197</v>
      </c>
      <c r="FL1072" s="44"/>
      <c r="FM1072" s="44"/>
      <c r="FN1072" s="44"/>
      <c r="FO1072" s="44"/>
      <c r="FP1072" s="44"/>
      <c r="FQ1072" s="44"/>
      <c r="FR1072" s="44"/>
      <c r="FS1072" s="44"/>
      <c r="FT1072" s="44">
        <v>34319</v>
      </c>
      <c r="FU1072" s="44"/>
      <c r="FV1072" s="21">
        <v>409253</v>
      </c>
      <c r="FW1072" s="44"/>
      <c r="FX1072" s="44">
        <v>488986</v>
      </c>
      <c r="FY1072" s="44">
        <v>77195</v>
      </c>
      <c r="FZ1072" s="44">
        <v>409169</v>
      </c>
      <c r="GA1072" s="44">
        <v>35140</v>
      </c>
      <c r="GB1072" s="44"/>
      <c r="GC1072" s="44">
        <v>36260</v>
      </c>
      <c r="GD1072" s="44">
        <v>347006</v>
      </c>
      <c r="GE1072" s="44">
        <v>354727</v>
      </c>
      <c r="GF1072" s="44">
        <v>162195</v>
      </c>
      <c r="GG1072" s="44">
        <v>976390</v>
      </c>
      <c r="GH1072" s="44">
        <v>231057</v>
      </c>
      <c r="GI1072" s="44">
        <v>163661</v>
      </c>
      <c r="GJ1072" s="44">
        <v>131134</v>
      </c>
      <c r="GK1072" s="44">
        <v>2637855</v>
      </c>
      <c r="GL1072" s="44">
        <v>12088</v>
      </c>
      <c r="GM1072" s="44">
        <v>2113167</v>
      </c>
      <c r="GN1072" s="44">
        <v>85833</v>
      </c>
      <c r="GO1072" s="44">
        <v>13246</v>
      </c>
      <c r="GP1072" s="44"/>
      <c r="GQ1072" s="44"/>
      <c r="GR1072" s="44">
        <v>348113</v>
      </c>
      <c r="GS1072" s="44">
        <v>4337821</v>
      </c>
      <c r="GT1072" s="44"/>
      <c r="GU1072" s="21">
        <v>78853</v>
      </c>
      <c r="GV1072" s="44">
        <v>12504</v>
      </c>
      <c r="GW1072" s="44"/>
      <c r="GX1072" s="44">
        <v>32850248</v>
      </c>
      <c r="GY1072" s="44">
        <v>37279426</v>
      </c>
      <c r="GZ1072" s="44">
        <v>1621874</v>
      </c>
      <c r="HA1072" s="44"/>
      <c r="HB1072" s="44">
        <v>38910471</v>
      </c>
      <c r="HC1072" s="44">
        <v>-3252919</v>
      </c>
      <c r="HD1072" s="44">
        <v>37279426</v>
      </c>
      <c r="HE1072" s="21"/>
      <c r="HF1072" s="21"/>
      <c r="HG1072" s="21"/>
      <c r="HH1072" s="21">
        <v>5237173</v>
      </c>
      <c r="HI1072" s="21">
        <v>0</v>
      </c>
      <c r="HJ1072" s="44"/>
      <c r="HK1072" s="21"/>
      <c r="HL1072" s="21">
        <v>98808</v>
      </c>
      <c r="HM1072" s="21">
        <v>98808</v>
      </c>
      <c r="HN1072" s="21">
        <v>-19955</v>
      </c>
      <c r="HO1072" s="21"/>
      <c r="HP1072" s="44"/>
      <c r="HQ1072" s="47"/>
      <c r="HR1072" s="47">
        <v>38910471</v>
      </c>
      <c r="HS1072" s="47"/>
      <c r="HT1072" s="47" t="s">
        <v>1893</v>
      </c>
      <c r="HU1072" s="47">
        <v>32437.48</v>
      </c>
      <c r="HV1072" s="47">
        <v>3978</v>
      </c>
      <c r="HW1072" s="47">
        <v>0</v>
      </c>
      <c r="HX1072" s="47">
        <v>14730</v>
      </c>
      <c r="HY1072" s="47">
        <v>29260</v>
      </c>
      <c r="HZ1072" s="47">
        <v>67756</v>
      </c>
      <c r="IA1072" s="47">
        <v>0</v>
      </c>
      <c r="IB1072" s="47">
        <v>0</v>
      </c>
      <c r="IC1072" s="47">
        <v>5181</v>
      </c>
      <c r="ID1072">
        <v>11529</v>
      </c>
      <c r="IE1072" s="47">
        <v>1974</v>
      </c>
      <c r="IF1072">
        <v>11062</v>
      </c>
      <c r="IG1072" s="47">
        <v>5361</v>
      </c>
      <c r="IH1072" s="47">
        <v>18927</v>
      </c>
      <c r="II1072">
        <v>3807</v>
      </c>
      <c r="IJ1072">
        <v>5817</v>
      </c>
      <c r="IK1072">
        <v>2024</v>
      </c>
      <c r="IL1072">
        <v>11981</v>
      </c>
      <c r="IM1072">
        <v>193387</v>
      </c>
      <c r="IN1072">
        <v>0</v>
      </c>
      <c r="IO1072">
        <v>0</v>
      </c>
      <c r="IP1072">
        <v>5552</v>
      </c>
      <c r="IQ1072">
        <v>15510</v>
      </c>
      <c r="IR1072">
        <v>0</v>
      </c>
      <c r="IS1072">
        <v>0</v>
      </c>
      <c r="IT1072">
        <v>21062</v>
      </c>
      <c r="IU1072">
        <v>279585</v>
      </c>
      <c r="IV1072">
        <v>0</v>
      </c>
      <c r="IW1072">
        <v>865165</v>
      </c>
      <c r="IX1072">
        <v>1309126</v>
      </c>
      <c r="IY1072">
        <v>2229919</v>
      </c>
      <c r="IZ1072">
        <v>0</v>
      </c>
      <c r="JA1072">
        <v>0</v>
      </c>
      <c r="JB1072">
        <v>229333</v>
      </c>
      <c r="JC1072">
        <v>638514</v>
      </c>
      <c r="JD1072">
        <v>45343</v>
      </c>
      <c r="JE1072">
        <v>237806</v>
      </c>
      <c r="JF1072">
        <v>98816</v>
      </c>
      <c r="JG1072">
        <v>434175</v>
      </c>
      <c r="JH1072">
        <v>123487</v>
      </c>
      <c r="JI1072">
        <v>123330</v>
      </c>
      <c r="JJ1072">
        <v>107104</v>
      </c>
      <c r="JK1072">
        <v>398532</v>
      </c>
      <c r="JL1072">
        <v>7120235</v>
      </c>
      <c r="JM1072">
        <v>0</v>
      </c>
      <c r="JN1072">
        <v>0</v>
      </c>
      <c r="JO1072">
        <v>249859</v>
      </c>
      <c r="JP1072">
        <v>496308</v>
      </c>
      <c r="JQ1072">
        <v>0</v>
      </c>
      <c r="JR1072">
        <v>0</v>
      </c>
      <c r="JS1072">
        <v>746167</v>
      </c>
      <c r="JT1072"/>
      <c r="JU1072"/>
      <c r="JV1072"/>
      <c r="JW1072"/>
      <c r="JX1072"/>
      <c r="JY1072">
        <v>11529</v>
      </c>
      <c r="JZ1072"/>
      <c r="KA1072"/>
      <c r="KB1072"/>
      <c r="KC1072"/>
      <c r="KD1072"/>
      <c r="KE1072">
        <v>638514</v>
      </c>
      <c r="KF1072">
        <v>130</v>
      </c>
      <c r="KG1072">
        <v>184</v>
      </c>
      <c r="KH1072">
        <v>95</v>
      </c>
      <c r="KI1072">
        <v>93</v>
      </c>
      <c r="KJ1072">
        <v>140</v>
      </c>
      <c r="KK1072">
        <v>64</v>
      </c>
      <c r="KL1072">
        <v>43</v>
      </c>
      <c r="KM1072">
        <v>69</v>
      </c>
      <c r="KN1072">
        <v>28</v>
      </c>
      <c r="KO1072">
        <v>1</v>
      </c>
      <c r="KP1072">
        <v>0</v>
      </c>
      <c r="KQ1072">
        <v>0</v>
      </c>
      <c r="KR1072">
        <v>0</v>
      </c>
      <c r="KS1072">
        <v>1</v>
      </c>
      <c r="KT1072">
        <v>0</v>
      </c>
      <c r="KU1072">
        <v>1</v>
      </c>
      <c r="KV1072">
        <v>0</v>
      </c>
      <c r="KW1072">
        <v>0</v>
      </c>
      <c r="KX1072">
        <v>0</v>
      </c>
      <c r="KY1072">
        <v>0</v>
      </c>
      <c r="KZ1072">
        <v>0</v>
      </c>
      <c r="LA1072">
        <v>0</v>
      </c>
      <c r="LB1072">
        <v>0</v>
      </c>
      <c r="LC1072">
        <v>0</v>
      </c>
      <c r="LD1072">
        <v>1</v>
      </c>
      <c r="LE1072">
        <v>0</v>
      </c>
      <c r="LF1072">
        <v>0</v>
      </c>
      <c r="LG1072">
        <v>0</v>
      </c>
      <c r="LH1072">
        <v>0</v>
      </c>
    </row>
    <row r="1073" spans="1:320" s="34" customFormat="1" ht="15" customHeight="1" x14ac:dyDescent="0.25">
      <c r="A1073" s="45">
        <v>206571033</v>
      </c>
      <c r="B1073" s="45" t="s">
        <v>7670</v>
      </c>
      <c r="C1073" s="46">
        <v>45292</v>
      </c>
      <c r="D1073" s="46">
        <v>45657</v>
      </c>
      <c r="E1073" s="47">
        <v>366</v>
      </c>
      <c r="F1073" s="45" t="s">
        <v>883</v>
      </c>
      <c r="G1073" s="45" t="s">
        <v>884</v>
      </c>
      <c r="H1073" s="45" t="s">
        <v>1658</v>
      </c>
      <c r="I1073" s="45" t="s">
        <v>886</v>
      </c>
      <c r="J1073" s="45" t="s">
        <v>887</v>
      </c>
      <c r="K1073" s="45" t="s">
        <v>1392</v>
      </c>
      <c r="L1073" s="45" t="s">
        <v>5563</v>
      </c>
      <c r="M1073" s="45" t="s">
        <v>7671</v>
      </c>
      <c r="N1073" s="45" t="s">
        <v>7672</v>
      </c>
      <c r="O1073" s="45" t="s">
        <v>7673</v>
      </c>
      <c r="P1073" s="45" t="s">
        <v>7674</v>
      </c>
      <c r="Q1073" s="45" t="s">
        <v>7675</v>
      </c>
      <c r="R1073" t="s">
        <v>7676</v>
      </c>
      <c r="S1073" s="45" t="s">
        <v>893</v>
      </c>
      <c r="T1073"/>
      <c r="U1073" s="47">
        <v>99</v>
      </c>
      <c r="V1073" s="47">
        <v>99</v>
      </c>
      <c r="W1073" s="47" t="s">
        <v>894</v>
      </c>
      <c r="X1073" s="47">
        <v>36234</v>
      </c>
      <c r="Y1073" s="47">
        <v>33933</v>
      </c>
      <c r="Z1073" s="48">
        <v>221.13</v>
      </c>
      <c r="AA1073" s="44">
        <v>118</v>
      </c>
      <c r="AB1073" s="44">
        <v>136</v>
      </c>
      <c r="AC1073" s="44">
        <v>2175</v>
      </c>
      <c r="AD1073" s="44"/>
      <c r="AE1073" s="44">
        <v>2706</v>
      </c>
      <c r="AF1073" s="44">
        <v>26020</v>
      </c>
      <c r="AG1073" s="44"/>
      <c r="AH1073" s="47">
        <v>2714</v>
      </c>
      <c r="AI1073" s="47">
        <v>157</v>
      </c>
      <c r="AJ1073">
        <v>161</v>
      </c>
      <c r="AK1073" t="s">
        <v>914</v>
      </c>
      <c r="AL1073">
        <v>27100</v>
      </c>
      <c r="AM1073"/>
      <c r="AN1073"/>
      <c r="AO1073"/>
      <c r="AP1073">
        <v>6833</v>
      </c>
      <c r="AQ1073"/>
      <c r="AR1073" s="44"/>
      <c r="AS1073" s="44"/>
      <c r="AT1073" s="44"/>
      <c r="AU1073" s="44">
        <v>21560852</v>
      </c>
      <c r="AV1073" s="44">
        <v>2168579</v>
      </c>
      <c r="AW1073" s="44">
        <v>4883275</v>
      </c>
      <c r="AX1073" s="44">
        <v>12286</v>
      </c>
      <c r="AY1073" s="44">
        <v>18858442</v>
      </c>
      <c r="AZ1073" s="21">
        <v>19467142</v>
      </c>
      <c r="BA1073" s="21">
        <v>-608700</v>
      </c>
      <c r="BB1073" s="44">
        <v>11252</v>
      </c>
      <c r="BC1073" s="44"/>
      <c r="BD1073" s="44"/>
      <c r="BE1073" s="44">
        <v>-597448</v>
      </c>
      <c r="BF1073" s="44">
        <v>2909027</v>
      </c>
      <c r="BG1073" s="44"/>
      <c r="BH1073" s="44">
        <v>1122851</v>
      </c>
      <c r="BI1073" s="21">
        <v>14573360</v>
      </c>
      <c r="BJ1073" s="21"/>
      <c r="BK1073" s="21">
        <v>2593696</v>
      </c>
      <c r="BL1073" s="21">
        <v>315369</v>
      </c>
      <c r="BM1073" s="21">
        <v>46549</v>
      </c>
      <c r="BN1073" s="21">
        <v>7835282</v>
      </c>
      <c r="BO1073" s="21"/>
      <c r="BP1073" s="21"/>
      <c r="BQ1073" s="44"/>
      <c r="BR1073" s="21">
        <v>13725570</v>
      </c>
      <c r="BS1073" s="44"/>
      <c r="BT1073" s="21"/>
      <c r="BU1073" s="44"/>
      <c r="BV1073" s="21"/>
      <c r="BW1073" s="44">
        <v>1477647</v>
      </c>
      <c r="BX1073" s="21"/>
      <c r="BY1073" s="21"/>
      <c r="BZ1073" s="21"/>
      <c r="CA1073" s="44">
        <v>5018</v>
      </c>
      <c r="CB1073" s="44"/>
      <c r="CC1073" s="44">
        <v>43867</v>
      </c>
      <c r="CD1073" s="44"/>
      <c r="CE1073" s="44"/>
      <c r="CF1073" s="44"/>
      <c r="CG1073" s="44">
        <v>642047</v>
      </c>
      <c r="CH1073" s="44"/>
      <c r="CI1073" s="21"/>
      <c r="CJ1073" s="44"/>
      <c r="CK1073" s="21"/>
      <c r="CL1073" s="44"/>
      <c r="CM1073" s="44">
        <v>4483</v>
      </c>
      <c r="CN1073" s="44">
        <v>38763</v>
      </c>
      <c r="CO1073" s="44">
        <v>661766</v>
      </c>
      <c r="CP1073" s="44">
        <v>338791</v>
      </c>
      <c r="CQ1073" s="21">
        <v>557256</v>
      </c>
      <c r="CR1073" s="44">
        <v>216858</v>
      </c>
      <c r="CS1073" s="44">
        <v>240717</v>
      </c>
      <c r="CT1073" s="44">
        <v>83076</v>
      </c>
      <c r="CU1073" s="44"/>
      <c r="CV1073" s="44">
        <v>26869</v>
      </c>
      <c r="CW1073" s="21"/>
      <c r="CX1073" s="21"/>
      <c r="CY1073" s="21"/>
      <c r="CZ1073" s="21"/>
      <c r="DA1073" s="21"/>
      <c r="DB1073" s="21"/>
      <c r="DC1073" s="21"/>
      <c r="DD1073" s="21"/>
      <c r="DE1073" s="44"/>
      <c r="DF1073" s="21"/>
      <c r="DG1073" s="44"/>
      <c r="DH1073" s="21"/>
      <c r="DI1073" s="44"/>
      <c r="DJ1073" s="44"/>
      <c r="DK1073" s="44"/>
      <c r="DL1073" s="44"/>
      <c r="DM1073" s="21"/>
      <c r="DN1073" s="44"/>
      <c r="DO1073" s="44"/>
      <c r="DP1073" s="44"/>
      <c r="DQ1073" s="44"/>
      <c r="DR1073" s="44"/>
      <c r="DS1073" s="44"/>
      <c r="DT1073" s="44"/>
      <c r="DU1073" s="44"/>
      <c r="DV1073" s="44"/>
      <c r="DW1073" s="44"/>
      <c r="DX1073" s="44"/>
      <c r="DY1073" s="44"/>
      <c r="DZ1073" s="44"/>
      <c r="EA1073" s="44"/>
      <c r="EB1073" s="21"/>
      <c r="EC1073" s="44">
        <v>1671214</v>
      </c>
      <c r="ED1073" s="44"/>
      <c r="EE1073" s="21"/>
      <c r="EF1073" s="44"/>
      <c r="EG1073" s="21">
        <v>4793375</v>
      </c>
      <c r="EH1073" s="44"/>
      <c r="EI1073" s="21">
        <v>-2057261</v>
      </c>
      <c r="EJ1073" s="44"/>
      <c r="EK1073" s="44"/>
      <c r="EL1073" s="21"/>
      <c r="EM1073" s="44">
        <v>429398</v>
      </c>
      <c r="EN1073" s="44"/>
      <c r="EO1073" s="44">
        <v>46549</v>
      </c>
      <c r="EP1073" s="21"/>
      <c r="EQ1073" s="21"/>
      <c r="ER1073" s="21"/>
      <c r="ES1073" s="21"/>
      <c r="ET1073" s="44"/>
      <c r="EU1073" s="21"/>
      <c r="EV1073" s="44"/>
      <c r="EW1073" s="21"/>
      <c r="EX1073" s="44"/>
      <c r="EY1073" s="44"/>
      <c r="EZ1073" s="21"/>
      <c r="FA1073" s="21"/>
      <c r="FB1073" s="44"/>
      <c r="FC1073" s="44"/>
      <c r="FD1073" s="21"/>
      <c r="FE1073" s="112"/>
      <c r="FF1073" s="44"/>
      <c r="FG1073" s="44">
        <v>8185385</v>
      </c>
      <c r="FH1073" s="44">
        <v>1265894</v>
      </c>
      <c r="FI1073" s="44">
        <v>10015863</v>
      </c>
      <c r="FJ1073" s="44">
        <v>330137</v>
      </c>
      <c r="FK1073" s="44">
        <v>5943836</v>
      </c>
      <c r="FL1073" s="44"/>
      <c r="FM1073" s="44"/>
      <c r="FN1073" s="44"/>
      <c r="FO1073" s="44">
        <v>4758134</v>
      </c>
      <c r="FP1073" s="44"/>
      <c r="FQ1073" s="44"/>
      <c r="FR1073" s="44"/>
      <c r="FS1073" s="44"/>
      <c r="FT1073" s="44"/>
      <c r="FU1073" s="44"/>
      <c r="FV1073" s="21">
        <v>204510</v>
      </c>
      <c r="FW1073" s="44"/>
      <c r="FX1073" s="44">
        <v>170846</v>
      </c>
      <c r="FY1073" s="44">
        <v>39103</v>
      </c>
      <c r="FZ1073" s="44">
        <v>179136</v>
      </c>
      <c r="GA1073" s="44">
        <v>59715</v>
      </c>
      <c r="GB1073" s="44"/>
      <c r="GC1073" s="44">
        <v>29267</v>
      </c>
      <c r="GD1073" s="44">
        <v>427941</v>
      </c>
      <c r="GE1073" s="44">
        <v>284237</v>
      </c>
      <c r="GF1073" s="44">
        <v>299725</v>
      </c>
      <c r="GG1073" s="44">
        <v>889043</v>
      </c>
      <c r="GH1073" s="44">
        <v>151026</v>
      </c>
      <c r="GI1073" s="44">
        <v>195741</v>
      </c>
      <c r="GJ1073" s="44"/>
      <c r="GK1073" s="44">
        <v>3103538</v>
      </c>
      <c r="GL1073" s="44">
        <v>7098</v>
      </c>
      <c r="GM1073" s="44">
        <v>1758555</v>
      </c>
      <c r="GN1073" s="44">
        <v>190261</v>
      </c>
      <c r="GO1073" s="44">
        <v>81242</v>
      </c>
      <c r="GP1073" s="44"/>
      <c r="GQ1073" s="44">
        <v>73549</v>
      </c>
      <c r="GR1073" s="44">
        <v>620639</v>
      </c>
      <c r="GS1073" s="44">
        <v>9470166</v>
      </c>
      <c r="GT1073" s="44"/>
      <c r="GU1073" s="21">
        <v>41689</v>
      </c>
      <c r="GV1073" s="44"/>
      <c r="GW1073" s="44"/>
      <c r="GX1073" s="44"/>
      <c r="GY1073" s="44">
        <v>9511855</v>
      </c>
      <c r="GZ1073" s="44">
        <v>14193353</v>
      </c>
      <c r="HA1073" s="44"/>
      <c r="HB1073" s="44">
        <v>478370</v>
      </c>
      <c r="HC1073" s="44">
        <v>-5159868</v>
      </c>
      <c r="HD1073" s="44">
        <v>9511855</v>
      </c>
      <c r="HE1073" s="21">
        <v>4686603</v>
      </c>
      <c r="HF1073" s="21"/>
      <c r="HG1073" s="21">
        <v>9972321</v>
      </c>
      <c r="HH1073" s="21"/>
      <c r="HI1073" s="21">
        <v>0</v>
      </c>
      <c r="HJ1073" s="44"/>
      <c r="HK1073" s="21">
        <v>23306</v>
      </c>
      <c r="HL1073" s="21">
        <v>49763</v>
      </c>
      <c r="HM1073" s="21">
        <v>73069</v>
      </c>
      <c r="HN1073" s="21">
        <v>-31380</v>
      </c>
      <c r="HO1073" s="21"/>
      <c r="HP1073" s="44"/>
      <c r="HQ1073" s="47"/>
      <c r="HR1073" s="47">
        <v>611675</v>
      </c>
      <c r="HS1073" s="47">
        <v>-133305</v>
      </c>
      <c r="HT1073" s="47" t="s">
        <v>2425</v>
      </c>
      <c r="HU1073" s="47">
        <v>567734.12</v>
      </c>
      <c r="HV1073" s="47">
        <v>2157</v>
      </c>
      <c r="HW1073" s="47">
        <v>0</v>
      </c>
      <c r="HX1073" s="47">
        <v>27738</v>
      </c>
      <c r="HY1073" s="47">
        <v>56236</v>
      </c>
      <c r="HZ1073" s="47">
        <v>90887</v>
      </c>
      <c r="IA1073" s="47">
        <v>0</v>
      </c>
      <c r="IB1073" s="47">
        <v>0</v>
      </c>
      <c r="IC1073" s="47">
        <v>2482</v>
      </c>
      <c r="ID1073">
        <v>26476</v>
      </c>
      <c r="IE1073" s="47">
        <v>2185</v>
      </c>
      <c r="IF1073"/>
      <c r="IG1073" s="47"/>
      <c r="IH1073" s="47"/>
      <c r="II1073">
        <v>2801</v>
      </c>
      <c r="IJ1073">
        <v>7685</v>
      </c>
      <c r="IK1073"/>
      <c r="IL1073">
        <v>16295</v>
      </c>
      <c r="IM1073">
        <v>234942</v>
      </c>
      <c r="IN1073">
        <v>0</v>
      </c>
      <c r="IO1073">
        <v>0</v>
      </c>
      <c r="IP1073">
        <v>716</v>
      </c>
      <c r="IQ1073">
        <v>1780</v>
      </c>
      <c r="IR1073">
        <v>0</v>
      </c>
      <c r="IS1073">
        <v>0</v>
      </c>
      <c r="IT1073">
        <v>2496</v>
      </c>
      <c r="IU1073">
        <v>192448</v>
      </c>
      <c r="IV1073">
        <v>0</v>
      </c>
      <c r="IW1073">
        <v>1735868</v>
      </c>
      <c r="IX1073">
        <v>2574108</v>
      </c>
      <c r="IY1073">
        <v>2318080</v>
      </c>
      <c r="IZ1073">
        <v>0</v>
      </c>
      <c r="JA1073">
        <v>0</v>
      </c>
      <c r="JB1073">
        <v>137661</v>
      </c>
      <c r="JC1073">
        <v>1429611</v>
      </c>
      <c r="JD1073">
        <v>58885</v>
      </c>
      <c r="JE1073"/>
      <c r="JF1073"/>
      <c r="JG1073"/>
      <c r="JH1073">
        <v>111547</v>
      </c>
      <c r="JI1073">
        <v>145580</v>
      </c>
      <c r="JJ1073"/>
      <c r="JK1073">
        <v>647544</v>
      </c>
      <c r="JL1073">
        <v>9351332</v>
      </c>
      <c r="JM1073">
        <v>0</v>
      </c>
      <c r="JN1073">
        <v>0</v>
      </c>
      <c r="JO1073">
        <v>32209</v>
      </c>
      <c r="JP1073">
        <v>62290</v>
      </c>
      <c r="JQ1073">
        <v>0</v>
      </c>
      <c r="JR1073">
        <v>0</v>
      </c>
      <c r="JS1073">
        <v>94499</v>
      </c>
      <c r="JT1073"/>
      <c r="JU1073"/>
      <c r="JV1073"/>
      <c r="JW1073"/>
      <c r="JX1073"/>
      <c r="JY1073">
        <v>26476</v>
      </c>
      <c r="JZ1073"/>
      <c r="KA1073"/>
      <c r="KB1073"/>
      <c r="KC1073"/>
      <c r="KD1073"/>
      <c r="KE1073">
        <v>1429611</v>
      </c>
      <c r="KF1073">
        <v>123</v>
      </c>
      <c r="KG1073">
        <v>228</v>
      </c>
      <c r="KH1073">
        <v>64</v>
      </c>
      <c r="KI1073">
        <v>107</v>
      </c>
      <c r="KJ1073">
        <v>200</v>
      </c>
      <c r="KK1073">
        <v>56</v>
      </c>
      <c r="KL1073">
        <v>55</v>
      </c>
      <c r="KM1073">
        <v>115</v>
      </c>
      <c r="KN1073">
        <v>25</v>
      </c>
      <c r="KO1073">
        <v>1</v>
      </c>
      <c r="KP1073">
        <v>0</v>
      </c>
      <c r="KQ1073">
        <v>0</v>
      </c>
      <c r="KR1073">
        <v>0</v>
      </c>
      <c r="KS1073">
        <v>1</v>
      </c>
      <c r="KT1073">
        <v>0</v>
      </c>
      <c r="KU1073">
        <v>1</v>
      </c>
      <c r="KV1073">
        <v>0</v>
      </c>
      <c r="KW1073">
        <v>0</v>
      </c>
      <c r="KX1073">
        <v>0</v>
      </c>
      <c r="KY1073">
        <v>1</v>
      </c>
      <c r="KZ1073">
        <v>0</v>
      </c>
      <c r="LA1073">
        <v>0</v>
      </c>
      <c r="LB1073">
        <v>0</v>
      </c>
      <c r="LC1073">
        <v>0</v>
      </c>
      <c r="LD1073">
        <v>1</v>
      </c>
      <c r="LE1073">
        <v>0</v>
      </c>
      <c r="LF1073">
        <v>0</v>
      </c>
      <c r="LG1073">
        <v>0</v>
      </c>
      <c r="LH1073">
        <v>0</v>
      </c>
    </row>
    <row r="1074" spans="1:320" s="34" customFormat="1" ht="15" customHeight="1" x14ac:dyDescent="0.25">
      <c r="A1074" s="45">
        <v>206571087</v>
      </c>
      <c r="B1074" s="45" t="s">
        <v>7677</v>
      </c>
      <c r="C1074" s="46">
        <v>45292</v>
      </c>
      <c r="D1074" s="46">
        <v>45657</v>
      </c>
      <c r="E1074" s="47">
        <v>366</v>
      </c>
      <c r="F1074" s="45" t="s">
        <v>883</v>
      </c>
      <c r="G1074" s="45" t="s">
        <v>884</v>
      </c>
      <c r="H1074" s="45" t="s">
        <v>1658</v>
      </c>
      <c r="I1074" s="45" t="s">
        <v>886</v>
      </c>
      <c r="J1074" s="45" t="s">
        <v>887</v>
      </c>
      <c r="K1074" s="45" t="s">
        <v>1392</v>
      </c>
      <c r="L1074" s="45" t="s">
        <v>7658</v>
      </c>
      <c r="M1074" s="45" t="s">
        <v>7678</v>
      </c>
      <c r="N1074" s="45" t="s">
        <v>7679</v>
      </c>
      <c r="O1074" s="45" t="s">
        <v>7666</v>
      </c>
      <c r="P1074" s="45" t="s">
        <v>7667</v>
      </c>
      <c r="Q1074" s="45" t="s">
        <v>7680</v>
      </c>
      <c r="R1074" t="s">
        <v>7681</v>
      </c>
      <c r="S1074" s="45" t="s">
        <v>893</v>
      </c>
      <c r="T1074"/>
      <c r="U1074" s="47">
        <v>91</v>
      </c>
      <c r="V1074" s="47">
        <v>91</v>
      </c>
      <c r="W1074" s="47" t="s">
        <v>894</v>
      </c>
      <c r="X1074" s="47">
        <v>33306</v>
      </c>
      <c r="Y1074" s="47">
        <v>30178</v>
      </c>
      <c r="Z1074" s="48">
        <v>207.27</v>
      </c>
      <c r="AA1074" s="44">
        <v>239</v>
      </c>
      <c r="AB1074" s="44">
        <v>243</v>
      </c>
      <c r="AC1074" s="44">
        <v>3845</v>
      </c>
      <c r="AD1074" s="44">
        <v>4074</v>
      </c>
      <c r="AE1074" s="44">
        <v>1983</v>
      </c>
      <c r="AF1074" s="44">
        <v>17839</v>
      </c>
      <c r="AG1074" s="44"/>
      <c r="AH1074" s="47"/>
      <c r="AI1074" s="47">
        <v>184</v>
      </c>
      <c r="AJ1074">
        <v>2253</v>
      </c>
      <c r="AK1074" t="s">
        <v>895</v>
      </c>
      <c r="AL1074">
        <v>30178</v>
      </c>
      <c r="AM1074"/>
      <c r="AN1074"/>
      <c r="AO1074"/>
      <c r="AP1074"/>
      <c r="AQ1074"/>
      <c r="AR1074" s="44"/>
      <c r="AS1074" s="44"/>
      <c r="AT1074" s="44"/>
      <c r="AU1074" s="44">
        <v>12071200</v>
      </c>
      <c r="AV1074" s="44">
        <v>3658916</v>
      </c>
      <c r="AW1074" s="44">
        <v>2644345</v>
      </c>
      <c r="AX1074" s="44">
        <v>73016</v>
      </c>
      <c r="AY1074" s="44">
        <v>13158787</v>
      </c>
      <c r="AZ1074" s="21">
        <v>14183658</v>
      </c>
      <c r="BA1074" s="21">
        <v>-1024871</v>
      </c>
      <c r="BB1074" s="44">
        <v>-3648</v>
      </c>
      <c r="BC1074" s="44"/>
      <c r="BD1074" s="44"/>
      <c r="BE1074" s="44">
        <v>-1028519</v>
      </c>
      <c r="BF1074" s="44">
        <v>1538000</v>
      </c>
      <c r="BG1074" s="44">
        <v>1597200</v>
      </c>
      <c r="BH1074" s="44">
        <v>793200</v>
      </c>
      <c r="BI1074" s="21">
        <v>7136400</v>
      </c>
      <c r="BJ1074" s="21"/>
      <c r="BK1074" s="21"/>
      <c r="BL1074" s="21">
        <v>73600</v>
      </c>
      <c r="BM1074" s="21">
        <v>932800</v>
      </c>
      <c r="BN1074" s="21">
        <v>12071200</v>
      </c>
      <c r="BO1074" s="21"/>
      <c r="BP1074" s="21"/>
      <c r="BQ1074" s="44"/>
      <c r="BR1074" s="21"/>
      <c r="BS1074" s="44"/>
      <c r="BT1074" s="21"/>
      <c r="BU1074" s="44"/>
      <c r="BV1074" s="21"/>
      <c r="BW1074" s="44">
        <v>2002394</v>
      </c>
      <c r="BX1074" s="21"/>
      <c r="BY1074" s="21">
        <v>1614786</v>
      </c>
      <c r="BZ1074" s="21"/>
      <c r="CA1074" s="44">
        <v>2612</v>
      </c>
      <c r="CB1074" s="44"/>
      <c r="CC1074" s="44">
        <v>37673</v>
      </c>
      <c r="CD1074" s="44"/>
      <c r="CE1074" s="44"/>
      <c r="CF1074" s="44"/>
      <c r="CG1074" s="44"/>
      <c r="CH1074" s="44"/>
      <c r="CI1074" s="21">
        <v>70</v>
      </c>
      <c r="CJ1074" s="44"/>
      <c r="CK1074" s="21">
        <v>1381</v>
      </c>
      <c r="CL1074" s="44"/>
      <c r="CM1074" s="44">
        <v>1757</v>
      </c>
      <c r="CN1074" s="44">
        <v>0</v>
      </c>
      <c r="CO1074" s="44">
        <v>1485450</v>
      </c>
      <c r="CP1074" s="44">
        <v>0</v>
      </c>
      <c r="CQ1074" s="21">
        <v>964025</v>
      </c>
      <c r="CR1074" s="44">
        <v>394850</v>
      </c>
      <c r="CS1074" s="44">
        <v>756976</v>
      </c>
      <c r="CT1074" s="44">
        <v>39944</v>
      </c>
      <c r="CU1074" s="44"/>
      <c r="CV1074" s="44">
        <v>15914</v>
      </c>
      <c r="CW1074" s="21"/>
      <c r="CX1074" s="21"/>
      <c r="CY1074" s="21"/>
      <c r="CZ1074" s="21"/>
      <c r="DA1074" s="21"/>
      <c r="DB1074" s="21"/>
      <c r="DC1074" s="21"/>
      <c r="DD1074" s="21"/>
      <c r="DE1074" s="44"/>
      <c r="DF1074" s="21"/>
      <c r="DG1074" s="44"/>
      <c r="DH1074" s="21"/>
      <c r="DI1074" s="44"/>
      <c r="DJ1074" s="44"/>
      <c r="DK1074" s="44"/>
      <c r="DL1074" s="44"/>
      <c r="DM1074" s="21"/>
      <c r="DN1074" s="44"/>
      <c r="DO1074" s="44"/>
      <c r="DP1074" s="44"/>
      <c r="DQ1074" s="44"/>
      <c r="DR1074" s="44"/>
      <c r="DS1074" s="44"/>
      <c r="DT1074" s="44"/>
      <c r="DU1074" s="44"/>
      <c r="DV1074" s="44"/>
      <c r="DW1074" s="44"/>
      <c r="DX1074" s="44"/>
      <c r="DY1074" s="44"/>
      <c r="DZ1074" s="44"/>
      <c r="EA1074" s="44"/>
      <c r="EB1074" s="21"/>
      <c r="EC1074" s="44">
        <v>-405158</v>
      </c>
      <c r="ED1074" s="44"/>
      <c r="EE1074" s="21">
        <v>1129980</v>
      </c>
      <c r="EF1074" s="44"/>
      <c r="EG1074" s="21">
        <v>212580</v>
      </c>
      <c r="EH1074" s="44"/>
      <c r="EI1074" s="21">
        <v>1455917</v>
      </c>
      <c r="EJ1074" s="44"/>
      <c r="EK1074" s="44"/>
      <c r="EL1074" s="21"/>
      <c r="EM1074" s="44"/>
      <c r="EN1074" s="44"/>
      <c r="EO1074" s="44">
        <v>251026</v>
      </c>
      <c r="EP1074" s="21"/>
      <c r="EQ1074" s="21"/>
      <c r="ER1074" s="21"/>
      <c r="ES1074" s="21"/>
      <c r="ET1074" s="44"/>
      <c r="EU1074" s="21"/>
      <c r="EV1074" s="44"/>
      <c r="EW1074" s="21"/>
      <c r="EX1074" s="44"/>
      <c r="EY1074" s="44"/>
      <c r="EZ1074" s="21"/>
      <c r="FA1074" s="21"/>
      <c r="FB1074" s="44"/>
      <c r="FC1074" s="44"/>
      <c r="FD1074" s="21"/>
      <c r="FE1074" s="112"/>
      <c r="FF1074" s="44"/>
      <c r="FG1074" s="44">
        <v>6145248</v>
      </c>
      <c r="FH1074" s="44">
        <v>1454980</v>
      </c>
      <c r="FI1074" s="44">
        <v>6583430</v>
      </c>
      <c r="FJ1074" s="44">
        <v>173090</v>
      </c>
      <c r="FK1074" s="44">
        <v>5621955</v>
      </c>
      <c r="FL1074" s="44"/>
      <c r="FM1074" s="44"/>
      <c r="FN1074" s="44"/>
      <c r="FO1074" s="44"/>
      <c r="FP1074" s="44"/>
      <c r="FQ1074" s="44"/>
      <c r="FR1074" s="44"/>
      <c r="FS1074" s="44"/>
      <c r="FT1074" s="44">
        <v>50103</v>
      </c>
      <c r="FU1074" s="44"/>
      <c r="FV1074" s="21">
        <v>466860</v>
      </c>
      <c r="FW1074" s="44"/>
      <c r="FX1074" s="44">
        <v>387144</v>
      </c>
      <c r="FY1074" s="44">
        <v>106811</v>
      </c>
      <c r="FZ1074" s="44">
        <v>243411</v>
      </c>
      <c r="GA1074" s="44">
        <v>19825</v>
      </c>
      <c r="GB1074" s="44"/>
      <c r="GC1074" s="44">
        <v>10250</v>
      </c>
      <c r="GD1074" s="44">
        <v>464676</v>
      </c>
      <c r="GE1074" s="44">
        <v>252837</v>
      </c>
      <c r="GF1074" s="44">
        <v>146385</v>
      </c>
      <c r="GG1074" s="44">
        <v>945141</v>
      </c>
      <c r="GH1074" s="44">
        <v>155863</v>
      </c>
      <c r="GI1074" s="44">
        <v>110609</v>
      </c>
      <c r="GJ1074" s="44">
        <v>111262</v>
      </c>
      <c r="GK1074" s="44">
        <v>2541924</v>
      </c>
      <c r="GL1074" s="44">
        <v>23456</v>
      </c>
      <c r="GM1074" s="44">
        <v>2102921</v>
      </c>
      <c r="GN1074" s="44">
        <v>105956</v>
      </c>
      <c r="GO1074" s="44">
        <v>12489</v>
      </c>
      <c r="GP1074" s="44"/>
      <c r="GQ1074" s="44"/>
      <c r="GR1074" s="44">
        <v>303780</v>
      </c>
      <c r="GS1074" s="44">
        <v>2954510</v>
      </c>
      <c r="GT1074" s="44"/>
      <c r="GU1074" s="21">
        <v>304117</v>
      </c>
      <c r="GV1074" s="44">
        <v>60750</v>
      </c>
      <c r="GW1074" s="44"/>
      <c r="GX1074" s="44">
        <v>32849974</v>
      </c>
      <c r="GY1074" s="44">
        <v>36169351</v>
      </c>
      <c r="GZ1074" s="44">
        <v>1131859</v>
      </c>
      <c r="HA1074" s="44"/>
      <c r="HB1074" s="44">
        <v>37969931</v>
      </c>
      <c r="HC1074" s="44">
        <v>-2932439</v>
      </c>
      <c r="HD1074" s="44">
        <v>36169351</v>
      </c>
      <c r="HE1074" s="21"/>
      <c r="HF1074" s="21"/>
      <c r="HG1074" s="21"/>
      <c r="HH1074" s="21">
        <v>4296913</v>
      </c>
      <c r="HI1074" s="21">
        <v>0</v>
      </c>
      <c r="HJ1074" s="44"/>
      <c r="HK1074" s="21">
        <v>241427</v>
      </c>
      <c r="HL1074" s="21">
        <v>94523</v>
      </c>
      <c r="HM1074" s="21">
        <v>335950</v>
      </c>
      <c r="HN1074" s="21">
        <v>-31833</v>
      </c>
      <c r="HO1074" s="21"/>
      <c r="HP1074" s="44"/>
      <c r="HQ1074" s="47"/>
      <c r="HR1074" s="47">
        <v>37969931</v>
      </c>
      <c r="HS1074" s="47"/>
      <c r="HT1074" s="47" t="s">
        <v>1759</v>
      </c>
      <c r="HU1074" s="47">
        <v>0</v>
      </c>
      <c r="HV1074" s="47">
        <v>3723</v>
      </c>
      <c r="HW1074" s="47">
        <v>0</v>
      </c>
      <c r="HX1074" s="47">
        <v>8501</v>
      </c>
      <c r="HY1074" s="47">
        <v>24487</v>
      </c>
      <c r="HZ1074" s="47">
        <v>68775</v>
      </c>
      <c r="IA1074" s="47">
        <v>0</v>
      </c>
      <c r="IB1074" s="47">
        <v>0</v>
      </c>
      <c r="IC1074" s="47">
        <v>1969</v>
      </c>
      <c r="ID1074">
        <v>13020</v>
      </c>
      <c r="IE1074" s="47">
        <v>4082</v>
      </c>
      <c r="IF1074">
        <v>9979</v>
      </c>
      <c r="IG1074" s="47">
        <v>5152</v>
      </c>
      <c r="IH1074" s="47">
        <v>19313</v>
      </c>
      <c r="II1074">
        <v>3565</v>
      </c>
      <c r="IJ1074">
        <v>3583</v>
      </c>
      <c r="IK1074">
        <v>1914</v>
      </c>
      <c r="IL1074">
        <v>11227</v>
      </c>
      <c r="IM1074">
        <v>179290</v>
      </c>
      <c r="IN1074">
        <v>0</v>
      </c>
      <c r="IO1074">
        <v>0</v>
      </c>
      <c r="IP1074">
        <v>5895</v>
      </c>
      <c r="IQ1074">
        <v>12023</v>
      </c>
      <c r="IR1074">
        <v>0</v>
      </c>
      <c r="IS1074">
        <v>0</v>
      </c>
      <c r="IT1074">
        <v>17918</v>
      </c>
      <c r="IU1074">
        <v>289136</v>
      </c>
      <c r="IV1074">
        <v>0</v>
      </c>
      <c r="IW1074">
        <v>491155</v>
      </c>
      <c r="IX1074">
        <v>1047600</v>
      </c>
      <c r="IY1074">
        <v>1868464</v>
      </c>
      <c r="IZ1074">
        <v>0</v>
      </c>
      <c r="JA1074">
        <v>0</v>
      </c>
      <c r="JB1074">
        <v>98264</v>
      </c>
      <c r="JC1074">
        <v>769516</v>
      </c>
      <c r="JD1074">
        <v>108333</v>
      </c>
      <c r="JE1074">
        <v>179430</v>
      </c>
      <c r="JF1074">
        <v>91922</v>
      </c>
      <c r="JG1074">
        <v>429862</v>
      </c>
      <c r="JH1074">
        <v>109047</v>
      </c>
      <c r="JI1074">
        <v>77659</v>
      </c>
      <c r="JJ1074">
        <v>86931</v>
      </c>
      <c r="JK1074">
        <v>497929</v>
      </c>
      <c r="JL1074">
        <v>6145248</v>
      </c>
      <c r="JM1074">
        <v>0</v>
      </c>
      <c r="JN1074">
        <v>0</v>
      </c>
      <c r="JO1074">
        <v>265281</v>
      </c>
      <c r="JP1074">
        <v>420814</v>
      </c>
      <c r="JQ1074">
        <v>0</v>
      </c>
      <c r="JR1074">
        <v>0</v>
      </c>
      <c r="JS1074">
        <v>686095</v>
      </c>
      <c r="JT1074"/>
      <c r="JU1074"/>
      <c r="JV1074"/>
      <c r="JW1074"/>
      <c r="JX1074"/>
      <c r="JY1074">
        <v>13020</v>
      </c>
      <c r="JZ1074"/>
      <c r="KA1074"/>
      <c r="KB1074"/>
      <c r="KC1074"/>
      <c r="KD1074"/>
      <c r="KE1074">
        <v>769516</v>
      </c>
      <c r="KF1074">
        <v>116</v>
      </c>
      <c r="KG1074">
        <v>177</v>
      </c>
      <c r="KH1074">
        <v>78</v>
      </c>
      <c r="KI1074">
        <v>82</v>
      </c>
      <c r="KJ1074">
        <v>129</v>
      </c>
      <c r="KK1074">
        <v>54</v>
      </c>
      <c r="KL1074">
        <v>42</v>
      </c>
      <c r="KM1074">
        <v>71</v>
      </c>
      <c r="KN1074">
        <v>28</v>
      </c>
      <c r="KO1074">
        <v>1</v>
      </c>
      <c r="KP1074">
        <v>0</v>
      </c>
      <c r="KQ1074">
        <v>0</v>
      </c>
      <c r="KR1074">
        <v>0</v>
      </c>
      <c r="KS1074">
        <v>1</v>
      </c>
      <c r="KT1074">
        <v>0</v>
      </c>
      <c r="KU1074">
        <v>1</v>
      </c>
      <c r="KV1074">
        <v>0</v>
      </c>
      <c r="KW1074">
        <v>0</v>
      </c>
      <c r="KX1074">
        <v>0</v>
      </c>
      <c r="KY1074">
        <v>0</v>
      </c>
      <c r="KZ1074">
        <v>0</v>
      </c>
      <c r="LA1074">
        <v>0</v>
      </c>
      <c r="LB1074">
        <v>0</v>
      </c>
      <c r="LC1074">
        <v>0</v>
      </c>
      <c r="LD1074">
        <v>1</v>
      </c>
      <c r="LE1074">
        <v>0</v>
      </c>
      <c r="LF1074">
        <v>0</v>
      </c>
      <c r="LG1074">
        <v>0</v>
      </c>
      <c r="LH1074">
        <v>0</v>
      </c>
    </row>
    <row r="1075" spans="1:320" s="34" customFormat="1" ht="15" customHeight="1" x14ac:dyDescent="0.25">
      <c r="A1075" s="45">
        <v>206572209</v>
      </c>
      <c r="B1075" s="45" t="s">
        <v>7682</v>
      </c>
      <c r="C1075" s="46">
        <v>45292</v>
      </c>
      <c r="D1075" s="46">
        <v>45657</v>
      </c>
      <c r="E1075" s="47">
        <v>366</v>
      </c>
      <c r="F1075" s="45" t="s">
        <v>883</v>
      </c>
      <c r="G1075" s="45" t="s">
        <v>884</v>
      </c>
      <c r="H1075" s="45" t="s">
        <v>1658</v>
      </c>
      <c r="I1075" s="45" t="s">
        <v>886</v>
      </c>
      <c r="J1075" s="45" t="s">
        <v>887</v>
      </c>
      <c r="K1075" s="45" t="s">
        <v>1392</v>
      </c>
      <c r="L1075" s="45" t="s">
        <v>7658</v>
      </c>
      <c r="M1075" s="45" t="s">
        <v>7683</v>
      </c>
      <c r="N1075" s="45" t="s">
        <v>7684</v>
      </c>
      <c r="O1075" s="45" t="s">
        <v>7666</v>
      </c>
      <c r="P1075" s="45" t="s">
        <v>7685</v>
      </c>
      <c r="Q1075" s="45" t="s">
        <v>7358</v>
      </c>
      <c r="R1075" t="s">
        <v>5739</v>
      </c>
      <c r="S1075" s="45" t="s">
        <v>893</v>
      </c>
      <c r="T1075"/>
      <c r="U1075" s="47">
        <v>138</v>
      </c>
      <c r="V1075" s="47">
        <v>138</v>
      </c>
      <c r="W1075" s="47" t="s">
        <v>913</v>
      </c>
      <c r="X1075" s="47">
        <v>50508</v>
      </c>
      <c r="Y1075" s="47">
        <v>46091</v>
      </c>
      <c r="Z1075" s="48">
        <v>215.48</v>
      </c>
      <c r="AA1075" s="44">
        <v>292</v>
      </c>
      <c r="AB1075" s="44">
        <v>290</v>
      </c>
      <c r="AC1075" s="44">
        <v>3437</v>
      </c>
      <c r="AD1075" s="44"/>
      <c r="AE1075" s="44">
        <v>4080</v>
      </c>
      <c r="AF1075" s="44">
        <v>31970</v>
      </c>
      <c r="AG1075" s="44"/>
      <c r="AH1075" s="47">
        <v>3357</v>
      </c>
      <c r="AI1075" s="47">
        <v>1564</v>
      </c>
      <c r="AJ1075">
        <v>1683</v>
      </c>
      <c r="AK1075" t="s">
        <v>895</v>
      </c>
      <c r="AL1075">
        <v>46091</v>
      </c>
      <c r="AM1075"/>
      <c r="AN1075"/>
      <c r="AO1075"/>
      <c r="AP1075"/>
      <c r="AQ1075"/>
      <c r="AR1075" s="44"/>
      <c r="AS1075" s="44"/>
      <c r="AT1075" s="44"/>
      <c r="AU1075" s="44">
        <v>16520603</v>
      </c>
      <c r="AV1075" s="44">
        <v>2395792</v>
      </c>
      <c r="AW1075" s="44">
        <v>-1394477</v>
      </c>
      <c r="AX1075" s="44">
        <v>7380</v>
      </c>
      <c r="AY1075" s="44">
        <v>20318252</v>
      </c>
      <c r="AZ1075" s="21">
        <v>19099454</v>
      </c>
      <c r="BA1075" s="21">
        <v>1218798</v>
      </c>
      <c r="BB1075" s="44">
        <v>1</v>
      </c>
      <c r="BC1075" s="44">
        <v>24380</v>
      </c>
      <c r="BD1075" s="44"/>
      <c r="BE1075" s="44">
        <v>1194419</v>
      </c>
      <c r="BF1075" s="44">
        <v>1231939</v>
      </c>
      <c r="BG1075" s="44"/>
      <c r="BH1075" s="44">
        <v>1462413</v>
      </c>
      <c r="BI1075" s="21">
        <v>11459150</v>
      </c>
      <c r="BJ1075" s="21"/>
      <c r="BK1075" s="21">
        <v>1203265</v>
      </c>
      <c r="BL1075" s="21">
        <v>560591</v>
      </c>
      <c r="BM1075" s="21">
        <v>603245</v>
      </c>
      <c r="BN1075" s="21">
        <v>16520603</v>
      </c>
      <c r="BO1075" s="21"/>
      <c r="BP1075" s="21"/>
      <c r="BQ1075" s="44"/>
      <c r="BR1075" s="21"/>
      <c r="BS1075" s="44"/>
      <c r="BT1075" s="21"/>
      <c r="BU1075" s="44"/>
      <c r="BV1075" s="21"/>
      <c r="BW1075" s="44">
        <v>178653</v>
      </c>
      <c r="BX1075" s="21"/>
      <c r="BY1075" s="21"/>
      <c r="BZ1075" s="21"/>
      <c r="CA1075" s="44">
        <v>212076</v>
      </c>
      <c r="CB1075" s="44"/>
      <c r="CC1075" s="44">
        <v>1661788</v>
      </c>
      <c r="CD1075" s="44"/>
      <c r="CE1075" s="44"/>
      <c r="CF1075" s="44"/>
      <c r="CG1075" s="44">
        <v>174495</v>
      </c>
      <c r="CH1075" s="44"/>
      <c r="CI1075" s="21">
        <v>81298</v>
      </c>
      <c r="CJ1075" s="44"/>
      <c r="CK1075" s="21">
        <v>87482</v>
      </c>
      <c r="CL1075" s="44"/>
      <c r="CM1075" s="44">
        <v>11658</v>
      </c>
      <c r="CN1075" s="44">
        <v>26672</v>
      </c>
      <c r="CO1075" s="44">
        <v>624308</v>
      </c>
      <c r="CP1075" s="44">
        <v>755873</v>
      </c>
      <c r="CQ1075" s="21">
        <v>657466</v>
      </c>
      <c r="CR1075" s="44">
        <v>36441</v>
      </c>
      <c r="CS1075" s="44">
        <v>231008</v>
      </c>
      <c r="CT1075" s="44">
        <v>38784</v>
      </c>
      <c r="CU1075" s="44"/>
      <c r="CV1075" s="44">
        <v>13582</v>
      </c>
      <c r="CW1075" s="21"/>
      <c r="CX1075" s="21"/>
      <c r="CY1075" s="21"/>
      <c r="CZ1075" s="21"/>
      <c r="DA1075" s="21"/>
      <c r="DB1075" s="21"/>
      <c r="DC1075" s="21"/>
      <c r="DD1075" s="21"/>
      <c r="DE1075" s="44"/>
      <c r="DF1075" s="21"/>
      <c r="DG1075" s="44"/>
      <c r="DH1075" s="21"/>
      <c r="DI1075" s="44"/>
      <c r="DJ1075" s="44"/>
      <c r="DK1075" s="44"/>
      <c r="DL1075" s="44"/>
      <c r="DM1075" s="21"/>
      <c r="DN1075" s="44"/>
      <c r="DO1075" s="44"/>
      <c r="DP1075" s="44"/>
      <c r="DQ1075" s="44"/>
      <c r="DR1075" s="44"/>
      <c r="DS1075" s="44"/>
      <c r="DT1075" s="44"/>
      <c r="DU1075" s="44"/>
      <c r="DV1075" s="44"/>
      <c r="DW1075" s="44"/>
      <c r="DX1075" s="44"/>
      <c r="DY1075" s="44"/>
      <c r="DZ1075" s="44"/>
      <c r="EA1075" s="44"/>
      <c r="EB1075" s="21"/>
      <c r="EC1075" s="44">
        <v>-15952152</v>
      </c>
      <c r="ED1075" s="44"/>
      <c r="EE1075" s="21"/>
      <c r="EF1075" s="44"/>
      <c r="EG1075" s="21">
        <v>1292015</v>
      </c>
      <c r="EH1075" s="44"/>
      <c r="EI1075" s="21">
        <v>11459150</v>
      </c>
      <c r="EJ1075" s="44"/>
      <c r="EK1075" s="44"/>
      <c r="EL1075" s="21"/>
      <c r="EM1075" s="44">
        <v>1203265</v>
      </c>
      <c r="EN1075" s="44"/>
      <c r="EO1075" s="44">
        <v>603245</v>
      </c>
      <c r="EP1075" s="21"/>
      <c r="EQ1075" s="21"/>
      <c r="ER1075" s="21"/>
      <c r="ES1075" s="21"/>
      <c r="ET1075" s="44"/>
      <c r="EU1075" s="21"/>
      <c r="EV1075" s="44"/>
      <c r="EW1075" s="21"/>
      <c r="EX1075" s="44"/>
      <c r="EY1075" s="44"/>
      <c r="EZ1075" s="21"/>
      <c r="FA1075" s="21"/>
      <c r="FB1075" s="44"/>
      <c r="FC1075" s="44"/>
      <c r="FD1075" s="21"/>
      <c r="FE1075" s="112"/>
      <c r="FF1075" s="44"/>
      <c r="FG1075" s="44">
        <v>8706168</v>
      </c>
      <c r="FH1075" s="44">
        <v>1874797</v>
      </c>
      <c r="FI1075" s="44">
        <v>8518489</v>
      </c>
      <c r="FJ1075" s="44">
        <v>208757</v>
      </c>
      <c r="FK1075" s="44">
        <v>8140429</v>
      </c>
      <c r="FL1075" s="44"/>
      <c r="FM1075" s="44"/>
      <c r="FN1075" s="44"/>
      <c r="FO1075" s="44"/>
      <c r="FP1075" s="44"/>
      <c r="FQ1075" s="44"/>
      <c r="FR1075" s="44"/>
      <c r="FS1075" s="44"/>
      <c r="FT1075" s="44">
        <v>3269</v>
      </c>
      <c r="FU1075" s="44">
        <v>64013</v>
      </c>
      <c r="FV1075" s="21">
        <v>235977</v>
      </c>
      <c r="FW1075" s="44">
        <v>35557</v>
      </c>
      <c r="FX1075" s="44">
        <v>235406</v>
      </c>
      <c r="FY1075" s="44">
        <v>24812</v>
      </c>
      <c r="FZ1075" s="44">
        <v>267183</v>
      </c>
      <c r="GA1075" s="44">
        <v>45743</v>
      </c>
      <c r="GB1075" s="44"/>
      <c r="GC1075" s="44">
        <v>36278</v>
      </c>
      <c r="GD1075" s="44">
        <v>697846</v>
      </c>
      <c r="GE1075" s="44">
        <v>610300</v>
      </c>
      <c r="GF1075" s="44">
        <v>314571</v>
      </c>
      <c r="GG1075" s="44">
        <v>1423087</v>
      </c>
      <c r="GH1075" s="44">
        <v>157818</v>
      </c>
      <c r="GI1075" s="44">
        <v>186674</v>
      </c>
      <c r="GJ1075" s="44">
        <v>279619</v>
      </c>
      <c r="GK1075" s="44">
        <v>3881513</v>
      </c>
      <c r="GL1075" s="44">
        <v>211403</v>
      </c>
      <c r="GM1075" s="44">
        <v>1767042</v>
      </c>
      <c r="GN1075" s="44">
        <v>136212</v>
      </c>
      <c r="GO1075" s="44">
        <v>49757</v>
      </c>
      <c r="GP1075" s="44"/>
      <c r="GQ1075" s="44"/>
      <c r="GR1075" s="44">
        <v>294945</v>
      </c>
      <c r="GS1075" s="44">
        <v>4322034</v>
      </c>
      <c r="GT1075" s="44"/>
      <c r="GU1075" s="21">
        <v>156811</v>
      </c>
      <c r="GV1075" s="44">
        <v>8865</v>
      </c>
      <c r="GW1075" s="44">
        <v>12472571</v>
      </c>
      <c r="GX1075" s="44"/>
      <c r="GY1075" s="44">
        <v>16960281</v>
      </c>
      <c r="GZ1075" s="44">
        <v>2253716</v>
      </c>
      <c r="HA1075" s="44"/>
      <c r="HB1075" s="44">
        <v>14849563</v>
      </c>
      <c r="HC1075" s="44">
        <v>-142998</v>
      </c>
      <c r="HD1075" s="44">
        <v>16960281</v>
      </c>
      <c r="HE1075" s="21"/>
      <c r="HF1075" s="21"/>
      <c r="HG1075" s="21"/>
      <c r="HH1075" s="21">
        <v>2114171</v>
      </c>
      <c r="HI1075" s="21">
        <v>0</v>
      </c>
      <c r="HJ1075" s="44"/>
      <c r="HK1075" s="21">
        <v>132790</v>
      </c>
      <c r="HL1075" s="21">
        <v>30601</v>
      </c>
      <c r="HM1075" s="21">
        <v>163391</v>
      </c>
      <c r="HN1075" s="21">
        <v>-6580</v>
      </c>
      <c r="HO1075" s="21"/>
      <c r="HP1075" s="44">
        <v>12417770</v>
      </c>
      <c r="HQ1075" s="47"/>
      <c r="HR1075" s="47">
        <v>14849563</v>
      </c>
      <c r="HS1075" s="47"/>
      <c r="HT1075" s="47" t="s">
        <v>1759</v>
      </c>
      <c r="HU1075" s="47">
        <v>0</v>
      </c>
      <c r="HV1075" s="47">
        <v>1945</v>
      </c>
      <c r="HW1075" s="47">
        <v>0</v>
      </c>
      <c r="HX1075" s="47">
        <v>20536</v>
      </c>
      <c r="HY1075" s="47">
        <v>27886</v>
      </c>
      <c r="HZ1075" s="47">
        <v>105060</v>
      </c>
      <c r="IA1075" s="47">
        <v>0</v>
      </c>
      <c r="IB1075" s="47">
        <v>0</v>
      </c>
      <c r="IC1075" s="47">
        <v>7288</v>
      </c>
      <c r="ID1075">
        <v>5480</v>
      </c>
      <c r="IE1075" s="47">
        <v>5527</v>
      </c>
      <c r="IF1075">
        <v>20556</v>
      </c>
      <c r="IG1075" s="47">
        <v>9084</v>
      </c>
      <c r="IH1075" s="47">
        <v>27995</v>
      </c>
      <c r="II1075">
        <v>4718</v>
      </c>
      <c r="IJ1075">
        <v>6576</v>
      </c>
      <c r="IK1075">
        <v>5656</v>
      </c>
      <c r="IL1075">
        <v>18946</v>
      </c>
      <c r="IM1075">
        <v>267253</v>
      </c>
      <c r="IN1075">
        <v>0</v>
      </c>
      <c r="IO1075">
        <v>164</v>
      </c>
      <c r="IP1075">
        <v>1205</v>
      </c>
      <c r="IQ1075">
        <v>13405</v>
      </c>
      <c r="IR1075">
        <v>0</v>
      </c>
      <c r="IS1075">
        <v>81</v>
      </c>
      <c r="IT1075">
        <v>14855</v>
      </c>
      <c r="IU1075">
        <v>158451</v>
      </c>
      <c r="IV1075">
        <v>0</v>
      </c>
      <c r="IW1075">
        <v>1271387</v>
      </c>
      <c r="IX1075">
        <v>1168626</v>
      </c>
      <c r="IY1075">
        <v>2833059</v>
      </c>
      <c r="IZ1075">
        <v>0</v>
      </c>
      <c r="JA1075">
        <v>0</v>
      </c>
      <c r="JB1075">
        <v>365164</v>
      </c>
      <c r="JC1075">
        <v>398611</v>
      </c>
      <c r="JD1075">
        <v>173666</v>
      </c>
      <c r="JE1075">
        <v>437339</v>
      </c>
      <c r="JF1075">
        <v>168792</v>
      </c>
      <c r="JG1075">
        <v>600643</v>
      </c>
      <c r="JH1075">
        <v>128818</v>
      </c>
      <c r="JI1075">
        <v>143449</v>
      </c>
      <c r="JJ1075">
        <v>222763</v>
      </c>
      <c r="JK1075">
        <v>635399</v>
      </c>
      <c r="JL1075">
        <v>8706167</v>
      </c>
      <c r="JM1075">
        <v>0</v>
      </c>
      <c r="JN1075">
        <v>13417</v>
      </c>
      <c r="JO1075">
        <v>75694</v>
      </c>
      <c r="JP1075">
        <v>472911</v>
      </c>
      <c r="JQ1075">
        <v>0</v>
      </c>
      <c r="JR1075">
        <v>4027</v>
      </c>
      <c r="JS1075">
        <v>566049</v>
      </c>
      <c r="JT1075"/>
      <c r="JU1075"/>
      <c r="JV1075"/>
      <c r="JW1075"/>
      <c r="JX1075"/>
      <c r="JY1075">
        <v>5480</v>
      </c>
      <c r="JZ1075"/>
      <c r="KA1075"/>
      <c r="KB1075"/>
      <c r="KC1075"/>
      <c r="KD1075"/>
      <c r="KE1075">
        <v>398611</v>
      </c>
      <c r="KF1075">
        <v>199</v>
      </c>
      <c r="KG1075">
        <v>310</v>
      </c>
      <c r="KH1075">
        <v>140</v>
      </c>
      <c r="KI1075">
        <v>141</v>
      </c>
      <c r="KJ1075">
        <v>224</v>
      </c>
      <c r="KK1075">
        <v>98</v>
      </c>
      <c r="KL1075">
        <v>88</v>
      </c>
      <c r="KM1075">
        <v>146</v>
      </c>
      <c r="KN1075">
        <v>61</v>
      </c>
      <c r="KO1075">
        <v>1</v>
      </c>
      <c r="KP1075">
        <v>0</v>
      </c>
      <c r="KQ1075">
        <v>0</v>
      </c>
      <c r="KR1075">
        <v>0</v>
      </c>
      <c r="KS1075">
        <v>0</v>
      </c>
      <c r="KT1075">
        <v>1</v>
      </c>
      <c r="KU1075">
        <v>1</v>
      </c>
      <c r="KV1075">
        <v>0</v>
      </c>
      <c r="KW1075">
        <v>0</v>
      </c>
      <c r="KX1075">
        <v>0</v>
      </c>
      <c r="KY1075">
        <v>0</v>
      </c>
      <c r="KZ1075">
        <v>0</v>
      </c>
      <c r="LA1075">
        <v>0</v>
      </c>
      <c r="LB1075">
        <v>0</v>
      </c>
      <c r="LC1075">
        <v>0</v>
      </c>
      <c r="LD1075">
        <v>1</v>
      </c>
      <c r="LE1075">
        <v>0</v>
      </c>
      <c r="LF1075">
        <v>0</v>
      </c>
      <c r="LG1075">
        <v>0</v>
      </c>
      <c r="LH1075">
        <v>0</v>
      </c>
    </row>
    <row r="1076" spans="1:320" s="34" customFormat="1" ht="15" customHeight="1" x14ac:dyDescent="0.25">
      <c r="A1076" s="45">
        <v>206574013</v>
      </c>
      <c r="B1076" s="45" t="s">
        <v>1657</v>
      </c>
      <c r="C1076" s="46">
        <v>45200</v>
      </c>
      <c r="D1076" s="46">
        <v>45565</v>
      </c>
      <c r="E1076" s="47">
        <v>366</v>
      </c>
      <c r="F1076" s="45" t="s">
        <v>883</v>
      </c>
      <c r="G1076" s="45" t="s">
        <v>893</v>
      </c>
      <c r="H1076" s="45" t="s">
        <v>1658</v>
      </c>
      <c r="I1076" s="45" t="s">
        <v>916</v>
      </c>
      <c r="J1076" s="45" t="s">
        <v>331</v>
      </c>
      <c r="K1076" s="45" t="s">
        <v>1392</v>
      </c>
      <c r="L1076" s="45" t="s">
        <v>7658</v>
      </c>
      <c r="M1076" s="45" t="s">
        <v>1659</v>
      </c>
      <c r="N1076" s="45" t="s">
        <v>1660</v>
      </c>
      <c r="O1076" s="45" t="s">
        <v>1661</v>
      </c>
      <c r="P1076" s="45" t="s">
        <v>1662</v>
      </c>
      <c r="Q1076" s="45" t="s">
        <v>953</v>
      </c>
      <c r="R1076" t="s">
        <v>1663</v>
      </c>
      <c r="S1076" s="45" t="s">
        <v>893</v>
      </c>
      <c r="T1076" t="s">
        <v>1664</v>
      </c>
      <c r="U1076" s="47">
        <v>37</v>
      </c>
      <c r="V1076" s="47">
        <v>37</v>
      </c>
      <c r="W1076" s="47" t="s">
        <v>1728</v>
      </c>
      <c r="X1076" s="47">
        <v>13542</v>
      </c>
      <c r="Y1076" s="47">
        <v>12678</v>
      </c>
      <c r="Z1076" s="48">
        <v>93.62</v>
      </c>
      <c r="AA1076" s="44">
        <v>145</v>
      </c>
      <c r="AB1076" s="44">
        <v>138</v>
      </c>
      <c r="AC1076" s="44">
        <v>2900</v>
      </c>
      <c r="AD1076" s="44">
        <v>752</v>
      </c>
      <c r="AE1076" s="44"/>
      <c r="AF1076" s="44"/>
      <c r="AG1076" s="44"/>
      <c r="AH1076" s="47"/>
      <c r="AI1076" s="47">
        <v>9026</v>
      </c>
      <c r="AJ1076"/>
      <c r="AK1076" t="s">
        <v>895</v>
      </c>
      <c r="AL1076">
        <v>12678</v>
      </c>
      <c r="AM1076"/>
      <c r="AN1076"/>
      <c r="AO1076"/>
      <c r="AP1076"/>
      <c r="AQ1076"/>
      <c r="AR1076" s="44"/>
      <c r="AS1076" s="44"/>
      <c r="AT1076" s="44"/>
      <c r="AU1076" s="44">
        <v>7078779</v>
      </c>
      <c r="AV1076" s="44">
        <v>1347013</v>
      </c>
      <c r="AW1076" s="44">
        <v>946565</v>
      </c>
      <c r="AX1076" s="44">
        <v>33118</v>
      </c>
      <c r="AY1076" s="44">
        <v>7512345</v>
      </c>
      <c r="AZ1076" s="21">
        <v>14144737</v>
      </c>
      <c r="BA1076" s="21">
        <v>-6632392</v>
      </c>
      <c r="BB1076" s="44">
        <v>14831635</v>
      </c>
      <c r="BC1076" s="44"/>
      <c r="BD1076" s="44"/>
      <c r="BE1076" s="44">
        <v>8199243</v>
      </c>
      <c r="BF1076" s="44">
        <v>2625398</v>
      </c>
      <c r="BG1076" s="44">
        <v>536068</v>
      </c>
      <c r="BH1076" s="44"/>
      <c r="BI1076" s="21"/>
      <c r="BJ1076" s="21"/>
      <c r="BK1076" s="21"/>
      <c r="BL1076" s="21">
        <v>3917313</v>
      </c>
      <c r="BM1076" s="21"/>
      <c r="BN1076" s="21">
        <v>7078779</v>
      </c>
      <c r="BO1076" s="21"/>
      <c r="BP1076" s="21"/>
      <c r="BQ1076" s="44"/>
      <c r="BR1076" s="21"/>
      <c r="BS1076" s="44"/>
      <c r="BT1076" s="21"/>
      <c r="BU1076" s="44"/>
      <c r="BV1076" s="21"/>
      <c r="BW1076" s="44">
        <v>997066</v>
      </c>
      <c r="BX1076" s="21"/>
      <c r="BY1076" s="21">
        <v>206450</v>
      </c>
      <c r="BZ1076" s="21"/>
      <c r="CA1076" s="44"/>
      <c r="CB1076" s="44"/>
      <c r="CC1076" s="44"/>
      <c r="CD1076" s="44"/>
      <c r="CE1076" s="44"/>
      <c r="CF1076" s="44"/>
      <c r="CG1076" s="44"/>
      <c r="CH1076" s="44"/>
      <c r="CI1076" s="21">
        <v>143497</v>
      </c>
      <c r="CJ1076" s="44"/>
      <c r="CK1076" s="21"/>
      <c r="CL1076" s="44"/>
      <c r="CM1076" s="44">
        <v>101704</v>
      </c>
      <c r="CN1076" s="44">
        <v>0</v>
      </c>
      <c r="CO1076" s="44">
        <v>553928</v>
      </c>
      <c r="CP1076" s="44">
        <v>2802</v>
      </c>
      <c r="CQ1076" s="21">
        <v>276019</v>
      </c>
      <c r="CR1076" s="44">
        <v>134663</v>
      </c>
      <c r="CS1076" s="44">
        <v>203747</v>
      </c>
      <c r="CT1076" s="44">
        <v>25922</v>
      </c>
      <c r="CU1076" s="44"/>
      <c r="CV1076" s="44">
        <v>48228</v>
      </c>
      <c r="CW1076" s="21"/>
      <c r="CX1076" s="21"/>
      <c r="CY1076" s="21"/>
      <c r="CZ1076" s="21"/>
      <c r="DA1076" s="21"/>
      <c r="DB1076" s="21"/>
      <c r="DC1076" s="21"/>
      <c r="DD1076" s="21"/>
      <c r="DE1076" s="44"/>
      <c r="DF1076" s="21"/>
      <c r="DG1076" s="44"/>
      <c r="DH1076" s="21"/>
      <c r="DI1076" s="44"/>
      <c r="DJ1076" s="44"/>
      <c r="DK1076" s="44"/>
      <c r="DL1076" s="44"/>
      <c r="DM1076" s="21"/>
      <c r="DN1076" s="44"/>
      <c r="DO1076" s="44"/>
      <c r="DP1076" s="44"/>
      <c r="DQ1076" s="44"/>
      <c r="DR1076" s="44"/>
      <c r="DS1076" s="44"/>
      <c r="DT1076" s="44"/>
      <c r="DU1076" s="44"/>
      <c r="DV1076" s="44"/>
      <c r="DW1076" s="44"/>
      <c r="DX1076" s="44"/>
      <c r="DY1076" s="44"/>
      <c r="DZ1076" s="44"/>
      <c r="EA1076" s="44"/>
      <c r="EB1076" s="21"/>
      <c r="EC1076" s="44">
        <v>775965</v>
      </c>
      <c r="ED1076" s="44"/>
      <c r="EE1076" s="21">
        <v>170600</v>
      </c>
      <c r="EF1076" s="44"/>
      <c r="EG1076" s="21"/>
      <c r="EH1076" s="44"/>
      <c r="EI1076" s="21"/>
      <c r="EJ1076" s="44"/>
      <c r="EK1076" s="44"/>
      <c r="EL1076" s="21"/>
      <c r="EM1076" s="44"/>
      <c r="EN1076" s="44"/>
      <c r="EO1076" s="44"/>
      <c r="EP1076" s="21"/>
      <c r="EQ1076" s="21"/>
      <c r="ER1076" s="21"/>
      <c r="ES1076" s="21"/>
      <c r="ET1076" s="44"/>
      <c r="EU1076" s="21"/>
      <c r="EV1076" s="44"/>
      <c r="EW1076" s="21"/>
      <c r="EX1076" s="44"/>
      <c r="EY1076" s="44"/>
      <c r="EZ1076" s="21"/>
      <c r="FA1076" s="21"/>
      <c r="FB1076" s="44"/>
      <c r="FC1076" s="44"/>
      <c r="FD1076" s="21"/>
      <c r="FE1076" s="112"/>
      <c r="FF1076" s="44"/>
      <c r="FG1076" s="44">
        <v>8330421</v>
      </c>
      <c r="FH1076" s="44">
        <v>3346279</v>
      </c>
      <c r="FI1076" s="44">
        <v>16588361</v>
      </c>
      <c r="FJ1076" s="44">
        <v>555015</v>
      </c>
      <c r="FK1076" s="44">
        <v>4007005</v>
      </c>
      <c r="FL1076" s="44"/>
      <c r="FM1076" s="44"/>
      <c r="FN1076" s="44"/>
      <c r="FO1076" s="44"/>
      <c r="FP1076" s="44"/>
      <c r="FQ1076" s="44"/>
      <c r="FR1076" s="44"/>
      <c r="FS1076" s="44"/>
      <c r="FT1076" s="44">
        <v>13458</v>
      </c>
      <c r="FU1076" s="44"/>
      <c r="FV1076" s="21">
        <v>380406</v>
      </c>
      <c r="FW1076" s="44">
        <v>4017</v>
      </c>
      <c r="FX1076" s="44">
        <v>188556</v>
      </c>
      <c r="FY1076" s="44">
        <v>85764</v>
      </c>
      <c r="FZ1076" s="44">
        <v>192185</v>
      </c>
      <c r="GA1076" s="44">
        <v>23925</v>
      </c>
      <c r="GB1076" s="44"/>
      <c r="GC1076" s="44">
        <v>13712</v>
      </c>
      <c r="GD1076" s="44">
        <v>434426</v>
      </c>
      <c r="GE1076" s="44">
        <v>118688</v>
      </c>
      <c r="GF1076" s="44">
        <v>179903</v>
      </c>
      <c r="GG1076" s="44">
        <v>5359062</v>
      </c>
      <c r="GH1076" s="44">
        <v>40736</v>
      </c>
      <c r="GI1076" s="44">
        <v>336948</v>
      </c>
      <c r="GJ1076" s="44">
        <v>35349</v>
      </c>
      <c r="GK1076" s="44">
        <v>2128604</v>
      </c>
      <c r="GL1076" s="44">
        <v>477687</v>
      </c>
      <c r="GM1076" s="44">
        <v>9895</v>
      </c>
      <c r="GN1076" s="44">
        <v>20422</v>
      </c>
      <c r="GO1076" s="44"/>
      <c r="GP1076" s="44"/>
      <c r="GQ1076" s="44">
        <v>105534</v>
      </c>
      <c r="GR1076" s="44">
        <v>-11545</v>
      </c>
      <c r="GS1076" s="44">
        <v>10756367</v>
      </c>
      <c r="GT1076" s="44">
        <v>34140694</v>
      </c>
      <c r="GU1076" s="21">
        <v>67149666</v>
      </c>
      <c r="GV1076" s="44">
        <v>6507962</v>
      </c>
      <c r="GW1076" s="44">
        <v>8701709</v>
      </c>
      <c r="GX1076" s="44"/>
      <c r="GY1076" s="44">
        <v>127256398</v>
      </c>
      <c r="GZ1076" s="44">
        <v>12854177</v>
      </c>
      <c r="HA1076" s="44">
        <v>45035074</v>
      </c>
      <c r="HB1076" s="44">
        <v>19613743</v>
      </c>
      <c r="HC1076" s="44">
        <v>49753404</v>
      </c>
      <c r="HD1076" s="44">
        <v>127256398</v>
      </c>
      <c r="HE1076" s="21">
        <v>6452513</v>
      </c>
      <c r="HF1076" s="21"/>
      <c r="HG1076" s="21">
        <v>6452513</v>
      </c>
      <c r="HH1076" s="21">
        <v>379743</v>
      </c>
      <c r="HI1076" s="21">
        <v>5552860</v>
      </c>
      <c r="HJ1076" s="44">
        <v>111603443</v>
      </c>
      <c r="HK1076" s="21"/>
      <c r="HL1076" s="21">
        <v>15036658</v>
      </c>
      <c r="HM1076" s="21">
        <v>132192961</v>
      </c>
      <c r="HN1076" s="21">
        <v>-65043295</v>
      </c>
      <c r="HO1076" s="21"/>
      <c r="HP1076" s="44"/>
      <c r="HQ1076" s="47"/>
      <c r="HR1076" s="47">
        <v>19613743</v>
      </c>
      <c r="HS1076" s="47"/>
      <c r="HT1076" s="47" t="s">
        <v>2665</v>
      </c>
      <c r="HU1076" s="47">
        <v>2699377.17</v>
      </c>
      <c r="HV1076" s="47">
        <v>2281</v>
      </c>
      <c r="HW1076" s="47">
        <v>0</v>
      </c>
      <c r="HX1076" s="47">
        <v>15176</v>
      </c>
      <c r="HY1076" s="47">
        <v>5250</v>
      </c>
      <c r="HZ1076" s="47">
        <v>41182</v>
      </c>
      <c r="IA1076" s="47">
        <v>0</v>
      </c>
      <c r="IB1076" s="47">
        <v>0</v>
      </c>
      <c r="IC1076" s="47">
        <v>2136</v>
      </c>
      <c r="ID1076"/>
      <c r="IE1076" s="47">
        <v>1500</v>
      </c>
      <c r="IF1076">
        <v>3635</v>
      </c>
      <c r="IG1076" s="47">
        <v>5571</v>
      </c>
      <c r="IH1076" s="47">
        <v>121503</v>
      </c>
      <c r="II1076">
        <v>867</v>
      </c>
      <c r="IJ1076">
        <v>4310</v>
      </c>
      <c r="IK1076">
        <v>512</v>
      </c>
      <c r="IL1076">
        <v>15686</v>
      </c>
      <c r="IM1076">
        <v>219609</v>
      </c>
      <c r="IN1076">
        <v>0</v>
      </c>
      <c r="IO1076">
        <v>158</v>
      </c>
      <c r="IP1076">
        <v>331</v>
      </c>
      <c r="IQ1076">
        <v>1768</v>
      </c>
      <c r="IR1076">
        <v>0</v>
      </c>
      <c r="IS1076">
        <v>0</v>
      </c>
      <c r="IT1076">
        <v>2257</v>
      </c>
      <c r="IU1076">
        <v>151308</v>
      </c>
      <c r="IV1076">
        <v>0</v>
      </c>
      <c r="IW1076">
        <v>922315</v>
      </c>
      <c r="IX1076">
        <v>205471</v>
      </c>
      <c r="IY1076">
        <v>1155261</v>
      </c>
      <c r="IZ1076">
        <v>0</v>
      </c>
      <c r="JA1076">
        <v>0</v>
      </c>
      <c r="JB1076">
        <v>46060</v>
      </c>
      <c r="JC1076"/>
      <c r="JD1076">
        <v>55665</v>
      </c>
      <c r="JE1076">
        <v>74302</v>
      </c>
      <c r="JF1076">
        <v>110002</v>
      </c>
      <c r="JG1076">
        <v>2820319</v>
      </c>
      <c r="JH1076">
        <v>26798</v>
      </c>
      <c r="JI1076">
        <v>131213</v>
      </c>
      <c r="JJ1076">
        <v>22974</v>
      </c>
      <c r="JK1076">
        <v>569333</v>
      </c>
      <c r="JL1076">
        <v>6291021</v>
      </c>
      <c r="JM1076">
        <v>0</v>
      </c>
      <c r="JN1076">
        <v>13800</v>
      </c>
      <c r="JO1076">
        <v>19476</v>
      </c>
      <c r="JP1076">
        <v>65976</v>
      </c>
      <c r="JQ1076">
        <v>0</v>
      </c>
      <c r="JR1076">
        <v>0</v>
      </c>
      <c r="JS1076">
        <v>99252</v>
      </c>
      <c r="JT1076"/>
      <c r="JU1076"/>
      <c r="JV1076"/>
      <c r="JW1076"/>
      <c r="JX1076"/>
      <c r="JY1076"/>
      <c r="JZ1076"/>
      <c r="KA1076"/>
      <c r="KB1076"/>
      <c r="KC1076"/>
      <c r="KD1076"/>
      <c r="KE1076"/>
      <c r="KF1076">
        <v>55</v>
      </c>
      <c r="KG1076">
        <v>79</v>
      </c>
      <c r="KH1076">
        <v>40</v>
      </c>
      <c r="KI1076">
        <v>41</v>
      </c>
      <c r="KJ1076">
        <v>60</v>
      </c>
      <c r="KK1076">
        <v>29</v>
      </c>
      <c r="KL1076">
        <v>25</v>
      </c>
      <c r="KM1076">
        <v>33</v>
      </c>
      <c r="KN1076">
        <v>21</v>
      </c>
      <c r="KO1076">
        <v>0</v>
      </c>
      <c r="KP1076">
        <v>1</v>
      </c>
      <c r="KQ1076">
        <v>0</v>
      </c>
      <c r="KR1076">
        <v>1</v>
      </c>
      <c r="KS1076">
        <v>0</v>
      </c>
      <c r="KT1076">
        <v>0</v>
      </c>
      <c r="KU1076">
        <v>1</v>
      </c>
      <c r="KV1076">
        <v>0</v>
      </c>
      <c r="KW1076">
        <v>0</v>
      </c>
      <c r="KX1076">
        <v>0</v>
      </c>
      <c r="KY1076">
        <v>0</v>
      </c>
      <c r="KZ1076">
        <v>0</v>
      </c>
      <c r="LA1076">
        <v>0</v>
      </c>
      <c r="LB1076">
        <v>0</v>
      </c>
      <c r="LC1076">
        <v>0</v>
      </c>
      <c r="LD1076">
        <v>0</v>
      </c>
      <c r="LE1076">
        <v>0</v>
      </c>
      <c r="LF1076">
        <v>1</v>
      </c>
      <c r="LG1076">
        <v>0</v>
      </c>
      <c r="LH1076">
        <v>0</v>
      </c>
    </row>
    <row r="1077" spans="1:320" s="34" customFormat="1" ht="15" customHeight="1" x14ac:dyDescent="0.25">
      <c r="A1077" s="45">
        <v>206580934</v>
      </c>
      <c r="B1077" s="45" t="s">
        <v>7686</v>
      </c>
      <c r="C1077" s="46">
        <v>45292</v>
      </c>
      <c r="D1077" s="46">
        <v>45657</v>
      </c>
      <c r="E1077" s="47">
        <v>366</v>
      </c>
      <c r="F1077" s="45" t="s">
        <v>883</v>
      </c>
      <c r="G1077" s="45" t="s">
        <v>884</v>
      </c>
      <c r="H1077" s="45" t="s">
        <v>7687</v>
      </c>
      <c r="I1077" s="45" t="s">
        <v>886</v>
      </c>
      <c r="J1077" s="45" t="s">
        <v>887</v>
      </c>
      <c r="K1077" s="45" t="s">
        <v>1392</v>
      </c>
      <c r="L1077" s="45" t="s">
        <v>7417</v>
      </c>
      <c r="M1077" s="45" t="s">
        <v>7688</v>
      </c>
      <c r="N1077" s="45" t="s">
        <v>7689</v>
      </c>
      <c r="O1077" s="45" t="s">
        <v>7690</v>
      </c>
      <c r="P1077" s="45" t="s">
        <v>7691</v>
      </c>
      <c r="Q1077" s="45" t="s">
        <v>7692</v>
      </c>
      <c r="R1077" t="s">
        <v>7693</v>
      </c>
      <c r="S1077" s="45" t="s">
        <v>893</v>
      </c>
      <c r="T1077"/>
      <c r="U1077" s="47">
        <v>86</v>
      </c>
      <c r="V1077" s="47">
        <v>86</v>
      </c>
      <c r="W1077" s="47" t="s">
        <v>894</v>
      </c>
      <c r="X1077" s="47">
        <v>31476</v>
      </c>
      <c r="Y1077" s="47">
        <v>30482</v>
      </c>
      <c r="Z1077" s="48">
        <v>227.21</v>
      </c>
      <c r="AA1077" s="44">
        <v>271</v>
      </c>
      <c r="AB1077" s="44">
        <v>270</v>
      </c>
      <c r="AC1077" s="44">
        <v>5169</v>
      </c>
      <c r="AD1077" s="44">
        <v>1547</v>
      </c>
      <c r="AE1077" s="44">
        <v>1668</v>
      </c>
      <c r="AF1077" s="44">
        <v>17118</v>
      </c>
      <c r="AG1077" s="44"/>
      <c r="AH1077" s="47">
        <v>12</v>
      </c>
      <c r="AI1077" s="47">
        <v>83</v>
      </c>
      <c r="AJ1077">
        <v>4885</v>
      </c>
      <c r="AK1077" t="s">
        <v>895</v>
      </c>
      <c r="AL1077">
        <v>30482</v>
      </c>
      <c r="AM1077"/>
      <c r="AN1077"/>
      <c r="AO1077"/>
      <c r="AP1077"/>
      <c r="AQ1077"/>
      <c r="AR1077" s="44"/>
      <c r="AS1077" s="44"/>
      <c r="AT1077" s="44"/>
      <c r="AU1077" s="44">
        <v>20708000</v>
      </c>
      <c r="AV1077" s="44">
        <v>2735939</v>
      </c>
      <c r="AW1077" s="44">
        <v>7344423</v>
      </c>
      <c r="AX1077" s="44">
        <v>42852</v>
      </c>
      <c r="AY1077" s="44">
        <v>16142368</v>
      </c>
      <c r="AZ1077" s="21">
        <v>14727353</v>
      </c>
      <c r="BA1077" s="21">
        <v>1415015</v>
      </c>
      <c r="BB1077" s="44">
        <v>-5002</v>
      </c>
      <c r="BC1077" s="44"/>
      <c r="BD1077" s="44"/>
      <c r="BE1077" s="44">
        <v>1410013</v>
      </c>
      <c r="BF1077" s="44">
        <v>6461250</v>
      </c>
      <c r="BG1077" s="44">
        <v>1933750</v>
      </c>
      <c r="BH1077" s="44">
        <v>750600</v>
      </c>
      <c r="BI1077" s="21">
        <v>7703100</v>
      </c>
      <c r="BJ1077" s="21"/>
      <c r="BK1077" s="21">
        <v>15000</v>
      </c>
      <c r="BL1077" s="21">
        <v>37350</v>
      </c>
      <c r="BM1077" s="21">
        <v>3806950</v>
      </c>
      <c r="BN1077" s="21">
        <v>20708000</v>
      </c>
      <c r="BO1077" s="21"/>
      <c r="BP1077" s="21"/>
      <c r="BQ1077" s="44"/>
      <c r="BR1077" s="21"/>
      <c r="BS1077" s="44"/>
      <c r="BT1077" s="21"/>
      <c r="BU1077" s="44"/>
      <c r="BV1077" s="21"/>
      <c r="BW1077" s="44">
        <v>2016930</v>
      </c>
      <c r="BX1077" s="21"/>
      <c r="BY1077" s="21">
        <v>433526</v>
      </c>
      <c r="BZ1077" s="21"/>
      <c r="CA1077" s="44">
        <v>3090</v>
      </c>
      <c r="CB1077" s="44"/>
      <c r="CC1077" s="44">
        <v>3378</v>
      </c>
      <c r="CD1077" s="44"/>
      <c r="CE1077" s="44"/>
      <c r="CF1077" s="44"/>
      <c r="CG1077" s="44"/>
      <c r="CH1077" s="44"/>
      <c r="CI1077" s="21"/>
      <c r="CJ1077" s="44"/>
      <c r="CK1077" s="21">
        <v>279015</v>
      </c>
      <c r="CL1077" s="44"/>
      <c r="CM1077" s="44">
        <v>0</v>
      </c>
      <c r="CN1077" s="44">
        <v>0</v>
      </c>
      <c r="CO1077" s="44">
        <v>1050550</v>
      </c>
      <c r="CP1077" s="44">
        <v>0</v>
      </c>
      <c r="CQ1077" s="21">
        <v>880830</v>
      </c>
      <c r="CR1077" s="44">
        <v>295500</v>
      </c>
      <c r="CS1077" s="44">
        <v>402407</v>
      </c>
      <c r="CT1077" s="44">
        <v>42935</v>
      </c>
      <c r="CU1077" s="44"/>
      <c r="CV1077" s="44">
        <v>63717</v>
      </c>
      <c r="CW1077" s="21"/>
      <c r="CX1077" s="21"/>
      <c r="CY1077" s="21"/>
      <c r="CZ1077" s="21"/>
      <c r="DA1077" s="21"/>
      <c r="DB1077" s="21"/>
      <c r="DC1077" s="21"/>
      <c r="DD1077" s="21"/>
      <c r="DE1077" s="44"/>
      <c r="DF1077" s="21"/>
      <c r="DG1077" s="44"/>
      <c r="DH1077" s="21"/>
      <c r="DI1077" s="44"/>
      <c r="DJ1077" s="44"/>
      <c r="DK1077" s="44"/>
      <c r="DL1077" s="44"/>
      <c r="DM1077" s="21"/>
      <c r="DN1077" s="44"/>
      <c r="DO1077" s="44"/>
      <c r="DP1077" s="44"/>
      <c r="DQ1077" s="44"/>
      <c r="DR1077" s="44"/>
      <c r="DS1077" s="44"/>
      <c r="DT1077" s="44"/>
      <c r="DU1077" s="44"/>
      <c r="DV1077" s="44"/>
      <c r="DW1077" s="44"/>
      <c r="DX1077" s="44"/>
      <c r="DY1077" s="44"/>
      <c r="DZ1077" s="44"/>
      <c r="EA1077" s="44"/>
      <c r="EB1077" s="21"/>
      <c r="EC1077" s="44">
        <v>2917785</v>
      </c>
      <c r="ED1077" s="44"/>
      <c r="EE1077" s="21">
        <v>771553</v>
      </c>
      <c r="EF1077" s="44"/>
      <c r="EG1077" s="21">
        <v>-190016</v>
      </c>
      <c r="EH1077" s="44"/>
      <c r="EI1077" s="21">
        <v>2500865</v>
      </c>
      <c r="EJ1077" s="44"/>
      <c r="EK1077" s="44"/>
      <c r="EL1077" s="21"/>
      <c r="EM1077" s="44">
        <v>7570</v>
      </c>
      <c r="EN1077" s="44"/>
      <c r="EO1077" s="44">
        <v>1336666</v>
      </c>
      <c r="EP1077" s="21"/>
      <c r="EQ1077" s="21"/>
      <c r="ER1077" s="21"/>
      <c r="ES1077" s="21"/>
      <c r="ET1077" s="44"/>
      <c r="EU1077" s="21"/>
      <c r="EV1077" s="44"/>
      <c r="EW1077" s="21"/>
      <c r="EX1077" s="44"/>
      <c r="EY1077" s="44"/>
      <c r="EZ1077" s="21"/>
      <c r="FA1077" s="21"/>
      <c r="FB1077" s="44"/>
      <c r="FC1077" s="44"/>
      <c r="FD1077" s="21"/>
      <c r="FE1077" s="112"/>
      <c r="FF1077" s="44"/>
      <c r="FG1077" s="44">
        <v>6093560</v>
      </c>
      <c r="FH1077" s="44">
        <v>1518918</v>
      </c>
      <c r="FI1077" s="44">
        <v>7114875</v>
      </c>
      <c r="FJ1077" s="44">
        <v>179451</v>
      </c>
      <c r="FK1077" s="44">
        <v>6056148</v>
      </c>
      <c r="FL1077" s="44"/>
      <c r="FM1077" s="44"/>
      <c r="FN1077" s="44"/>
      <c r="FO1077" s="44"/>
      <c r="FP1077" s="44"/>
      <c r="FQ1077" s="44"/>
      <c r="FR1077" s="44"/>
      <c r="FS1077" s="44"/>
      <c r="FT1077" s="44">
        <v>3981</v>
      </c>
      <c r="FU1077" s="44"/>
      <c r="FV1077" s="21">
        <v>412628</v>
      </c>
      <c r="FW1077" s="44">
        <v>73384</v>
      </c>
      <c r="FX1077" s="44">
        <v>291780</v>
      </c>
      <c r="FY1077" s="44">
        <v>177373</v>
      </c>
      <c r="FZ1077" s="44">
        <v>298457</v>
      </c>
      <c r="GA1077" s="44">
        <v>29943</v>
      </c>
      <c r="GB1077" s="44"/>
      <c r="GC1077" s="44">
        <v>216062</v>
      </c>
      <c r="GD1077" s="44">
        <v>480896</v>
      </c>
      <c r="GE1077" s="44">
        <v>532866</v>
      </c>
      <c r="GF1077" s="44">
        <v>151870</v>
      </c>
      <c r="GG1077" s="44">
        <v>1056366</v>
      </c>
      <c r="GH1077" s="44">
        <v>140362</v>
      </c>
      <c r="GI1077" s="44">
        <v>213982</v>
      </c>
      <c r="GJ1077" s="44">
        <v>138895</v>
      </c>
      <c r="GK1077" s="44">
        <v>3580465</v>
      </c>
      <c r="GL1077" s="44">
        <v>165278</v>
      </c>
      <c r="GM1077" s="44">
        <v>544381</v>
      </c>
      <c r="GN1077" s="44">
        <v>61658</v>
      </c>
      <c r="GO1077" s="44">
        <v>18962</v>
      </c>
      <c r="GP1077" s="44"/>
      <c r="GQ1077" s="44">
        <v>11721</v>
      </c>
      <c r="GR1077" s="44">
        <v>69895</v>
      </c>
      <c r="GS1077" s="44">
        <v>5412067</v>
      </c>
      <c r="GT1077" s="44"/>
      <c r="GU1077" s="21">
        <v>713246</v>
      </c>
      <c r="GV1077" s="44">
        <v>37496</v>
      </c>
      <c r="GW1077" s="44"/>
      <c r="GX1077" s="44">
        <v>90000</v>
      </c>
      <c r="GY1077" s="44">
        <v>6252809</v>
      </c>
      <c r="GZ1077" s="44">
        <v>1050949</v>
      </c>
      <c r="HA1077" s="44"/>
      <c r="HB1077" s="44"/>
      <c r="HC1077" s="44">
        <v>5201860</v>
      </c>
      <c r="HD1077" s="44">
        <v>6252809</v>
      </c>
      <c r="HE1077" s="21">
        <v>2924235</v>
      </c>
      <c r="HF1077" s="21"/>
      <c r="HG1077" s="21"/>
      <c r="HH1077" s="21"/>
      <c r="HI1077" s="21">
        <v>0</v>
      </c>
      <c r="HJ1077" s="44"/>
      <c r="HK1077" s="21">
        <v>437889</v>
      </c>
      <c r="HL1077" s="21">
        <v>713672</v>
      </c>
      <c r="HM1077" s="21">
        <v>1151561</v>
      </c>
      <c r="HN1077" s="21">
        <v>-438315</v>
      </c>
      <c r="HO1077" s="21"/>
      <c r="HP1077" s="44"/>
      <c r="HQ1077" s="47"/>
      <c r="HR1077" s="47"/>
      <c r="HS1077" s="47"/>
      <c r="HT1077" s="47" t="s">
        <v>1759</v>
      </c>
      <c r="HU1077" s="47">
        <v>0</v>
      </c>
      <c r="HV1077" s="47">
        <v>2027</v>
      </c>
      <c r="HW1077" s="47">
        <v>0</v>
      </c>
      <c r="HX1077" s="47">
        <v>12347</v>
      </c>
      <c r="HY1077" s="47">
        <v>31608</v>
      </c>
      <c r="HZ1077" s="47">
        <v>64543</v>
      </c>
      <c r="IA1077" s="47">
        <v>0</v>
      </c>
      <c r="IB1077" s="47">
        <v>0</v>
      </c>
      <c r="IC1077" s="47">
        <v>0</v>
      </c>
      <c r="ID1077">
        <v>5384</v>
      </c>
      <c r="IE1077" s="47">
        <v>4143</v>
      </c>
      <c r="IF1077">
        <v>18481</v>
      </c>
      <c r="IG1077" s="47">
        <v>4630</v>
      </c>
      <c r="IH1077" s="47">
        <v>24017</v>
      </c>
      <c r="II1077">
        <v>3713</v>
      </c>
      <c r="IJ1077">
        <v>7060</v>
      </c>
      <c r="IK1077">
        <v>2083</v>
      </c>
      <c r="IL1077">
        <v>14639</v>
      </c>
      <c r="IM1077">
        <v>194675</v>
      </c>
      <c r="IN1077">
        <v>0</v>
      </c>
      <c r="IO1077">
        <v>0</v>
      </c>
      <c r="IP1077">
        <v>1428</v>
      </c>
      <c r="IQ1077">
        <v>18152</v>
      </c>
      <c r="IR1077">
        <v>0</v>
      </c>
      <c r="IS1077">
        <v>0</v>
      </c>
      <c r="IT1077">
        <v>19580</v>
      </c>
      <c r="IU1077">
        <v>178817</v>
      </c>
      <c r="IV1077">
        <v>0</v>
      </c>
      <c r="IW1077">
        <v>651998</v>
      </c>
      <c r="IX1077">
        <v>1359054</v>
      </c>
      <c r="IY1077">
        <v>1399081</v>
      </c>
      <c r="IZ1077">
        <v>0</v>
      </c>
      <c r="JA1077">
        <v>0</v>
      </c>
      <c r="JB1077">
        <v>0</v>
      </c>
      <c r="JC1077">
        <v>277294</v>
      </c>
      <c r="JD1077">
        <v>90968</v>
      </c>
      <c r="JE1077">
        <v>343381</v>
      </c>
      <c r="JF1077">
        <v>95403</v>
      </c>
      <c r="JG1077">
        <v>535249</v>
      </c>
      <c r="JH1077">
        <v>105075</v>
      </c>
      <c r="JI1077">
        <v>147281</v>
      </c>
      <c r="JJ1077">
        <v>94902</v>
      </c>
      <c r="JK1077">
        <v>815057</v>
      </c>
      <c r="JL1077">
        <v>6093560</v>
      </c>
      <c r="JM1077">
        <v>0</v>
      </c>
      <c r="JN1077">
        <v>0</v>
      </c>
      <c r="JO1077">
        <v>88430</v>
      </c>
      <c r="JP1077">
        <v>749272</v>
      </c>
      <c r="JQ1077">
        <v>0</v>
      </c>
      <c r="JR1077">
        <v>0</v>
      </c>
      <c r="JS1077">
        <v>837702</v>
      </c>
      <c r="JT1077"/>
      <c r="JU1077"/>
      <c r="JV1077"/>
      <c r="JW1077"/>
      <c r="JX1077"/>
      <c r="JY1077">
        <v>5384</v>
      </c>
      <c r="JZ1077"/>
      <c r="KA1077"/>
      <c r="KB1077"/>
      <c r="KC1077"/>
      <c r="KD1077"/>
      <c r="KE1077">
        <v>277294</v>
      </c>
      <c r="KF1077">
        <v>112</v>
      </c>
      <c r="KG1077">
        <v>250</v>
      </c>
      <c r="KH1077">
        <v>46</v>
      </c>
      <c r="KI1077">
        <v>66</v>
      </c>
      <c r="KJ1077">
        <v>165</v>
      </c>
      <c r="KK1077">
        <v>27</v>
      </c>
      <c r="KL1077">
        <v>41</v>
      </c>
      <c r="KM1077">
        <v>109</v>
      </c>
      <c r="KN1077">
        <v>15</v>
      </c>
      <c r="KO1077">
        <v>1</v>
      </c>
      <c r="KP1077">
        <v>0</v>
      </c>
      <c r="KQ1077">
        <v>0</v>
      </c>
      <c r="KR1077">
        <v>0</v>
      </c>
      <c r="KS1077">
        <v>1</v>
      </c>
      <c r="KT1077">
        <v>0</v>
      </c>
      <c r="KU1077">
        <v>1</v>
      </c>
      <c r="KV1077">
        <v>0</v>
      </c>
      <c r="KW1077">
        <v>0</v>
      </c>
      <c r="KX1077">
        <v>0</v>
      </c>
      <c r="KY1077">
        <v>0</v>
      </c>
      <c r="KZ1077">
        <v>0</v>
      </c>
      <c r="LA1077">
        <v>0</v>
      </c>
      <c r="LB1077">
        <v>0</v>
      </c>
      <c r="LC1077">
        <v>0</v>
      </c>
      <c r="LD1077">
        <v>1</v>
      </c>
      <c r="LE1077">
        <v>0</v>
      </c>
      <c r="LF1077">
        <v>0</v>
      </c>
      <c r="LG1077">
        <v>0</v>
      </c>
      <c r="LH1077">
        <v>0</v>
      </c>
    </row>
    <row r="1078" spans="1:320" ht="15" customHeight="1" x14ac:dyDescent="0.3">
      <c r="A1078" s="45"/>
      <c r="C1078" s="36"/>
      <c r="D1078" s="36"/>
      <c r="E1078" s="37"/>
      <c r="F1078" s="35"/>
      <c r="G1078" s="40"/>
      <c r="H1078" s="40"/>
      <c r="I1078" s="40"/>
      <c r="J1078" s="35"/>
      <c r="K1078" s="35"/>
      <c r="L1078" s="35"/>
      <c r="M1078" s="35"/>
      <c r="N1078" s="35"/>
      <c r="O1078" s="35"/>
      <c r="P1078" s="35"/>
      <c r="Q1078" s="35"/>
      <c r="R1078" s="35"/>
      <c r="S1078" s="35"/>
      <c r="T1078" s="37"/>
      <c r="U1078" s="38"/>
      <c r="V1078" s="38"/>
      <c r="W1078" s="38"/>
      <c r="X1078" s="38"/>
      <c r="Y1078" s="38"/>
      <c r="Z1078" s="38"/>
      <c r="AA1078" s="38"/>
      <c r="AB1078" s="38"/>
      <c r="AC1078" s="38"/>
      <c r="AD1078" s="38"/>
      <c r="AE1078" s="38"/>
      <c r="AF1078" s="38"/>
      <c r="AG1078" s="38"/>
      <c r="AH1078" s="38"/>
      <c r="AI1078" s="38"/>
      <c r="AJ1078" s="38"/>
      <c r="AK1078" s="38"/>
      <c r="AL1078" s="38"/>
      <c r="AM1078" s="38"/>
      <c r="AN1078" s="38"/>
      <c r="AO1078" s="38"/>
      <c r="AP1078" s="38"/>
      <c r="AQ1078" s="38"/>
      <c r="AR1078" s="38"/>
      <c r="AS1078" s="38"/>
      <c r="AT1078" s="38"/>
      <c r="AU1078" s="38"/>
      <c r="AV1078" s="38"/>
      <c r="AW1078" s="38"/>
      <c r="AX1078" s="38"/>
      <c r="AY1078" s="38"/>
      <c r="AZ1078" s="38"/>
      <c r="BA1078" s="38"/>
      <c r="BB1078" s="38"/>
      <c r="BC1078" s="38"/>
      <c r="BD1078" s="38"/>
      <c r="BE1078" s="38"/>
      <c r="BF1078" s="38"/>
      <c r="BG1078" s="38"/>
      <c r="BH1078" s="38"/>
      <c r="BI1078" s="38"/>
      <c r="BJ1078" s="38"/>
      <c r="BK1078" s="38"/>
      <c r="BL1078" s="38"/>
      <c r="BM1078" s="38"/>
      <c r="BN1078" s="38"/>
      <c r="BO1078" s="38"/>
      <c r="BP1078" s="38"/>
      <c r="BQ1078" s="38"/>
      <c r="BR1078" s="38"/>
      <c r="BS1078" s="38"/>
      <c r="BT1078" s="38"/>
      <c r="BU1078" s="38"/>
      <c r="BV1078" s="38"/>
      <c r="BW1078" s="38"/>
      <c r="BX1078" s="38"/>
      <c r="BY1078" s="38"/>
      <c r="BZ1078" s="38"/>
      <c r="CA1078" s="38"/>
      <c r="CB1078" s="38"/>
      <c r="CC1078" s="38"/>
      <c r="CD1078" s="38"/>
      <c r="CE1078" s="38"/>
      <c r="CF1078" s="38"/>
      <c r="CG1078" s="38"/>
      <c r="CH1078" s="38"/>
      <c r="CI1078" s="38"/>
      <c r="CJ1078" s="38"/>
      <c r="CK1078" s="38"/>
      <c r="CL1078" s="38"/>
      <c r="CM1078" s="38"/>
      <c r="CN1078" s="38"/>
      <c r="CO1078" s="38"/>
      <c r="CP1078" s="38"/>
      <c r="CQ1078" s="38"/>
      <c r="CR1078" s="38"/>
      <c r="CS1078" s="38"/>
      <c r="CT1078" s="38"/>
      <c r="CU1078" s="38"/>
      <c r="CV1078" s="38"/>
      <c r="CW1078" s="38"/>
      <c r="CX1078" s="38"/>
      <c r="CY1078" s="38"/>
      <c r="CZ1078" s="38"/>
      <c r="DA1078" s="38"/>
      <c r="DB1078" s="38"/>
      <c r="DC1078" s="38"/>
      <c r="DD1078" s="38"/>
      <c r="DE1078" s="38"/>
      <c r="DF1078" s="38"/>
      <c r="DG1078" s="38"/>
      <c r="DH1078" s="38"/>
      <c r="DI1078" s="38"/>
      <c r="DJ1078" s="38"/>
      <c r="DK1078" s="38"/>
      <c r="DL1078" s="38"/>
      <c r="DM1078" s="38"/>
      <c r="DN1078" s="38"/>
      <c r="DO1078" s="38"/>
      <c r="DP1078" s="38"/>
      <c r="DQ1078" s="38"/>
      <c r="DR1078" s="38"/>
      <c r="DS1078" s="38"/>
      <c r="DT1078" s="38"/>
      <c r="DU1078" s="38"/>
      <c r="DV1078" s="38"/>
      <c r="DW1078" s="38"/>
      <c r="DX1078" s="38"/>
      <c r="DY1078" s="38"/>
      <c r="DZ1078" s="38"/>
      <c r="EA1078" s="38"/>
      <c r="EB1078" s="38"/>
      <c r="EC1078" s="38"/>
      <c r="ED1078" s="38"/>
      <c r="EE1078" s="38"/>
      <c r="EF1078" s="38"/>
      <c r="EG1078" s="38"/>
      <c r="EH1078" s="38"/>
      <c r="EI1078" s="38"/>
      <c r="EJ1078" s="38"/>
      <c r="EK1078" s="38"/>
      <c r="EL1078" s="38"/>
      <c r="EM1078" s="38"/>
      <c r="EN1078" s="38"/>
      <c r="EO1078" s="38"/>
      <c r="EP1078" s="38"/>
      <c r="EQ1078" s="38"/>
      <c r="ER1078" s="38"/>
      <c r="ES1078" s="38"/>
      <c r="ET1078" s="38"/>
      <c r="EU1078" s="38"/>
      <c r="EV1078" s="38"/>
      <c r="EW1078" s="38"/>
      <c r="EX1078" s="38"/>
      <c r="EY1078" s="38"/>
      <c r="EZ1078" s="38"/>
      <c r="FA1078" s="38"/>
      <c r="FB1078" s="38"/>
      <c r="FC1078" s="38"/>
      <c r="FD1078" s="38"/>
      <c r="FE1078" s="39"/>
      <c r="FF1078" s="38"/>
      <c r="FG1078" s="38"/>
      <c r="FH1078" s="38"/>
      <c r="FI1078" s="38"/>
      <c r="FJ1078" s="38"/>
      <c r="FK1078" s="38"/>
      <c r="FL1078" s="38"/>
      <c r="FM1078" s="38"/>
      <c r="FN1078" s="38"/>
      <c r="FO1078" s="38"/>
      <c r="FP1078" s="38"/>
      <c r="FQ1078" s="38"/>
      <c r="FR1078" s="38"/>
      <c r="FS1078" s="38"/>
      <c r="FT1078" s="38"/>
      <c r="FU1078" s="38"/>
      <c r="FV1078" s="38"/>
      <c r="FW1078" s="38"/>
      <c r="FX1078" s="38"/>
      <c r="FY1078" s="38"/>
      <c r="FZ1078" s="38"/>
      <c r="GA1078" s="38"/>
      <c r="GB1078" s="38"/>
      <c r="GC1078" s="38"/>
      <c r="GD1078" s="38"/>
      <c r="GE1078" s="38"/>
      <c r="GF1078" s="38"/>
      <c r="GG1078" s="38"/>
      <c r="GH1078" s="38"/>
      <c r="GI1078" s="38"/>
      <c r="GJ1078" s="38"/>
      <c r="GK1078" s="38"/>
      <c r="GL1078" s="38"/>
      <c r="GM1078" s="38"/>
      <c r="GN1078" s="38"/>
      <c r="GO1078" s="38"/>
      <c r="GP1078" s="38"/>
      <c r="GQ1078" s="38"/>
      <c r="GR1078" s="38"/>
      <c r="GS1078" s="38"/>
      <c r="GT1078" s="38"/>
      <c r="GU1078" s="38"/>
      <c r="GV1078" s="38"/>
      <c r="GW1078" s="38"/>
      <c r="GX1078" s="38"/>
      <c r="GY1078" s="38"/>
      <c r="GZ1078" s="38"/>
      <c r="HA1078" s="38"/>
      <c r="HB1078" s="38"/>
      <c r="HC1078" s="38"/>
      <c r="HD1078" s="38"/>
      <c r="HE1078" s="38"/>
      <c r="HF1078" s="38"/>
      <c r="HG1078" s="38"/>
      <c r="HH1078" s="38"/>
      <c r="HI1078" s="38"/>
      <c r="HJ1078" s="38"/>
      <c r="HK1078" s="38"/>
      <c r="HL1078" s="38"/>
      <c r="HM1078" s="38"/>
      <c r="HN1078" s="38"/>
      <c r="HO1078" s="38"/>
      <c r="HP1078" s="38"/>
      <c r="HQ1078" s="38"/>
      <c r="HR1078" s="38"/>
      <c r="HS1078" s="38"/>
      <c r="HT1078" s="38"/>
      <c r="HU1078" s="38"/>
      <c r="HV1078" s="38"/>
      <c r="HW1078" s="38"/>
      <c r="HX1078" s="38"/>
      <c r="HY1078" s="38"/>
      <c r="HZ1078" s="37"/>
      <c r="IA1078" s="37"/>
      <c r="IB1078" s="37"/>
      <c r="IC1078" s="37"/>
      <c r="ID1078" s="37"/>
      <c r="IE1078" s="37"/>
      <c r="IF1078" s="37"/>
      <c r="IG1078" s="37"/>
      <c r="IH1078" s="37"/>
      <c r="II1078" s="37"/>
      <c r="IJ1078" s="37"/>
      <c r="IK1078" s="37"/>
      <c r="IL1078" s="37"/>
      <c r="IM1078" s="37"/>
      <c r="IN1078" s="37"/>
      <c r="IO1078" s="37"/>
      <c r="IP1078" s="37"/>
      <c r="IQ1078" s="37"/>
      <c r="IR1078" s="37"/>
      <c r="IS1078" s="37"/>
    </row>
    <row r="1079" spans="1:320" ht="15" customHeight="1" x14ac:dyDescent="0.3">
      <c r="A1079" s="45"/>
      <c r="C1079" s="36"/>
      <c r="D1079" s="36"/>
      <c r="E1079" s="37"/>
      <c r="F1079" s="35"/>
      <c r="G1079" s="40"/>
      <c r="H1079" s="40"/>
      <c r="I1079" s="40"/>
      <c r="J1079" s="35"/>
      <c r="K1079" s="35"/>
      <c r="L1079" s="35"/>
      <c r="M1079" s="35"/>
      <c r="N1079" s="35"/>
      <c r="O1079" s="35"/>
      <c r="P1079" s="35"/>
      <c r="Q1079" s="35"/>
      <c r="R1079" s="35"/>
      <c r="S1079" s="35"/>
      <c r="T1079" s="35"/>
      <c r="U1079" s="38"/>
      <c r="V1079" s="38"/>
      <c r="W1079" s="38"/>
      <c r="X1079" s="38"/>
      <c r="Y1079" s="38"/>
      <c r="Z1079" s="38"/>
      <c r="AA1079" s="38"/>
      <c r="AB1079" s="38"/>
      <c r="AC1079" s="38"/>
      <c r="AD1079" s="38"/>
      <c r="AE1079" s="38"/>
      <c r="AF1079" s="38"/>
      <c r="AG1079" s="38"/>
      <c r="AH1079" s="38"/>
      <c r="AI1079" s="38"/>
      <c r="AJ1079" s="38"/>
      <c r="AK1079" s="38"/>
      <c r="AL1079" s="38"/>
      <c r="AM1079" s="38"/>
      <c r="AN1079" s="38"/>
      <c r="AO1079" s="38"/>
      <c r="AP1079" s="38"/>
      <c r="AQ1079" s="38"/>
      <c r="AR1079" s="38"/>
      <c r="AS1079" s="38"/>
      <c r="AT1079" s="38"/>
      <c r="AU1079" s="38"/>
      <c r="AV1079" s="38"/>
      <c r="AW1079" s="38"/>
      <c r="AX1079" s="38"/>
      <c r="AY1079" s="38"/>
      <c r="AZ1079" s="38"/>
      <c r="BA1079" s="38"/>
      <c r="BB1079" s="38"/>
      <c r="BC1079" s="38"/>
      <c r="BD1079" s="38"/>
      <c r="BE1079" s="38"/>
      <c r="BF1079" s="38"/>
      <c r="BG1079" s="38"/>
      <c r="BH1079" s="38"/>
      <c r="BI1079" s="38"/>
      <c r="BJ1079" s="38"/>
      <c r="BK1079" s="38"/>
      <c r="BL1079" s="38"/>
      <c r="BM1079" s="38"/>
      <c r="BN1079" s="38"/>
      <c r="BO1079" s="38"/>
      <c r="BP1079" s="38"/>
      <c r="BQ1079" s="38"/>
      <c r="BR1079" s="38"/>
      <c r="BS1079" s="38"/>
      <c r="BT1079" s="38"/>
      <c r="BU1079" s="38"/>
      <c r="BV1079" s="38"/>
      <c r="BW1079" s="38"/>
      <c r="BX1079" s="38"/>
      <c r="BY1079" s="38"/>
      <c r="BZ1079" s="38"/>
      <c r="CA1079" s="38"/>
      <c r="CB1079" s="38"/>
      <c r="CC1079" s="38"/>
      <c r="CD1079" s="38"/>
      <c r="CE1079" s="38"/>
      <c r="CF1079" s="38"/>
      <c r="CG1079" s="38"/>
      <c r="CH1079" s="38"/>
      <c r="CI1079" s="38"/>
      <c r="CJ1079" s="38"/>
      <c r="CK1079" s="38"/>
      <c r="CL1079" s="38"/>
      <c r="CM1079" s="38"/>
      <c r="CN1079" s="38"/>
      <c r="CO1079" s="38"/>
      <c r="CP1079" s="38"/>
      <c r="CQ1079" s="38"/>
      <c r="CR1079" s="38"/>
      <c r="CS1079" s="38"/>
      <c r="CT1079" s="38"/>
      <c r="CU1079" s="38"/>
      <c r="CV1079" s="38"/>
      <c r="CW1079" s="38"/>
      <c r="CX1079" s="38"/>
      <c r="CY1079" s="38"/>
      <c r="CZ1079" s="38"/>
      <c r="DA1079" s="38"/>
      <c r="DB1079" s="38"/>
      <c r="DC1079" s="38"/>
      <c r="DD1079" s="38"/>
      <c r="DE1079" s="38"/>
      <c r="DF1079" s="38"/>
      <c r="DG1079" s="38"/>
      <c r="DH1079" s="38"/>
      <c r="DI1079" s="38"/>
      <c r="DJ1079" s="38"/>
      <c r="DK1079" s="38"/>
      <c r="DL1079" s="38"/>
      <c r="DM1079" s="38"/>
      <c r="DN1079" s="38"/>
      <c r="DO1079" s="38"/>
      <c r="DP1079" s="38"/>
      <c r="DQ1079" s="38"/>
      <c r="DR1079" s="38"/>
      <c r="DS1079" s="38"/>
      <c r="DT1079" s="38"/>
      <c r="DU1079" s="38"/>
      <c r="DV1079" s="38"/>
      <c r="DW1079" s="38"/>
      <c r="DX1079" s="38"/>
      <c r="DY1079" s="38"/>
      <c r="DZ1079" s="38"/>
      <c r="EA1079" s="38"/>
      <c r="EB1079" s="38"/>
      <c r="EC1079" s="38"/>
      <c r="ED1079" s="38"/>
      <c r="EE1079" s="38"/>
      <c r="EF1079" s="38"/>
      <c r="EG1079" s="38"/>
      <c r="EH1079" s="38"/>
      <c r="EI1079" s="38"/>
      <c r="EJ1079" s="38"/>
      <c r="EK1079" s="38"/>
      <c r="EL1079" s="38"/>
      <c r="EM1079" s="38"/>
      <c r="EN1079" s="38"/>
      <c r="EO1079" s="38"/>
      <c r="EP1079" s="38"/>
      <c r="EQ1079" s="38"/>
      <c r="ER1079" s="38"/>
      <c r="ES1079" s="38"/>
      <c r="ET1079" s="38"/>
      <c r="EU1079" s="38"/>
      <c r="EV1079" s="38"/>
      <c r="EW1079" s="38"/>
      <c r="EX1079" s="38"/>
      <c r="EY1079" s="38"/>
      <c r="EZ1079" s="38"/>
      <c r="FA1079" s="38"/>
      <c r="FB1079" s="38"/>
      <c r="FC1079" s="38"/>
      <c r="FD1079" s="38"/>
      <c r="FE1079" s="39"/>
      <c r="FF1079" s="38"/>
      <c r="FG1079" s="38"/>
      <c r="FH1079" s="38"/>
      <c r="FI1079" s="38"/>
      <c r="FJ1079" s="38"/>
      <c r="FK1079" s="38"/>
      <c r="FL1079" s="38"/>
      <c r="FM1079" s="38"/>
      <c r="FN1079" s="38"/>
      <c r="FO1079" s="38"/>
      <c r="FP1079" s="38"/>
      <c r="FQ1079" s="38"/>
      <c r="FR1079" s="38"/>
      <c r="FS1079" s="38"/>
      <c r="FT1079" s="38"/>
      <c r="FU1079" s="38"/>
      <c r="FV1079" s="38"/>
      <c r="FW1079" s="38"/>
      <c r="FX1079" s="38"/>
      <c r="FY1079" s="38"/>
      <c r="FZ1079" s="38"/>
      <c r="GA1079" s="38"/>
      <c r="GB1079" s="38"/>
      <c r="GC1079" s="38"/>
      <c r="GD1079" s="38"/>
      <c r="GE1079" s="38"/>
      <c r="GF1079" s="38"/>
      <c r="GG1079" s="38"/>
      <c r="GH1079" s="38"/>
      <c r="GI1079" s="38"/>
      <c r="GJ1079" s="38"/>
      <c r="GK1079" s="38"/>
      <c r="GL1079" s="38"/>
      <c r="GM1079" s="38"/>
      <c r="GN1079" s="38"/>
      <c r="GO1079" s="38"/>
      <c r="GP1079" s="38"/>
      <c r="GQ1079" s="38"/>
      <c r="GR1079" s="38"/>
      <c r="GS1079" s="38"/>
      <c r="GT1079" s="38"/>
      <c r="GU1079" s="38"/>
      <c r="GV1079" s="38"/>
      <c r="GW1079" s="38"/>
      <c r="GX1079" s="38"/>
      <c r="GY1079" s="38"/>
      <c r="GZ1079" s="38"/>
      <c r="HA1079" s="38"/>
      <c r="HB1079" s="38"/>
      <c r="HC1079" s="38"/>
      <c r="HD1079" s="38"/>
      <c r="HE1079" s="38"/>
      <c r="HF1079" s="38"/>
      <c r="HG1079" s="38"/>
      <c r="HH1079" s="38"/>
      <c r="HI1079" s="38"/>
      <c r="HJ1079" s="38"/>
      <c r="HK1079" s="38"/>
      <c r="HL1079" s="38"/>
      <c r="HM1079" s="38"/>
      <c r="HN1079" s="38"/>
      <c r="HO1079" s="38"/>
      <c r="HP1079" s="38"/>
      <c r="HQ1079" s="38"/>
      <c r="HR1079" s="38"/>
      <c r="HS1079" s="38"/>
      <c r="HT1079" s="38"/>
      <c r="HU1079" s="38"/>
      <c r="HV1079" s="38"/>
      <c r="HW1079" s="38"/>
      <c r="HX1079" s="38"/>
      <c r="HY1079" s="38"/>
      <c r="HZ1079" s="37"/>
      <c r="IA1079" s="37"/>
      <c r="IB1079" s="37"/>
      <c r="IC1079" s="37"/>
      <c r="ID1079" s="37"/>
      <c r="IE1079" s="37"/>
      <c r="IF1079" s="37"/>
      <c r="IG1079" s="37"/>
      <c r="IH1079" s="37"/>
      <c r="II1079" s="37"/>
      <c r="IJ1079" s="37"/>
      <c r="IK1079" s="37"/>
      <c r="IL1079" s="37"/>
      <c r="IM1079" s="37"/>
      <c r="IN1079" s="37"/>
      <c r="IO1079" s="37"/>
      <c r="IP1079" s="37"/>
      <c r="IQ1079" s="37"/>
      <c r="IR1079" s="37"/>
      <c r="IS1079" s="37"/>
    </row>
    <row r="1080" spans="1:320" ht="15" customHeight="1" x14ac:dyDescent="0.3">
      <c r="A1080" s="35"/>
      <c r="C1080" s="36"/>
      <c r="D1080" s="36"/>
      <c r="E1080" s="37"/>
      <c r="F1080" s="35"/>
      <c r="G1080" s="40"/>
      <c r="H1080" s="40"/>
      <c r="I1080" s="40"/>
      <c r="J1080" s="35"/>
      <c r="K1080" s="35"/>
      <c r="L1080" s="35"/>
      <c r="M1080" s="35"/>
      <c r="N1080" s="35"/>
      <c r="O1080" s="35"/>
      <c r="P1080" s="35"/>
      <c r="Q1080" s="35"/>
      <c r="R1080" s="35"/>
      <c r="S1080" s="35"/>
      <c r="T1080" s="37"/>
      <c r="U1080" s="38"/>
      <c r="V1080" s="38"/>
      <c r="W1080" s="38"/>
      <c r="X1080" s="38"/>
      <c r="Y1080" s="38"/>
      <c r="Z1080" s="38"/>
      <c r="AA1080" s="38"/>
      <c r="AB1080" s="38"/>
      <c r="AC1080" s="38"/>
      <c r="AD1080" s="38"/>
      <c r="AE1080" s="38"/>
      <c r="AF1080" s="38"/>
      <c r="AG1080" s="38"/>
      <c r="AH1080" s="38"/>
      <c r="AI1080" s="38"/>
      <c r="AJ1080" s="38"/>
      <c r="AK1080" s="38"/>
      <c r="AL1080" s="38"/>
      <c r="AM1080" s="38"/>
      <c r="AN1080" s="38"/>
      <c r="AO1080" s="38"/>
      <c r="AP1080" s="38"/>
      <c r="AQ1080" s="38"/>
      <c r="AR1080" s="38"/>
      <c r="AS1080" s="38"/>
      <c r="AT1080" s="38"/>
      <c r="AU1080" s="38"/>
      <c r="AV1080" s="38"/>
      <c r="AW1080" s="38"/>
      <c r="AX1080" s="38"/>
      <c r="AY1080" s="38"/>
      <c r="AZ1080" s="38"/>
      <c r="BA1080" s="38"/>
      <c r="BB1080" s="38"/>
      <c r="BC1080" s="38"/>
      <c r="BD1080" s="38"/>
      <c r="BE1080" s="38"/>
      <c r="BF1080" s="38"/>
      <c r="BG1080" s="38"/>
      <c r="BH1080" s="38"/>
      <c r="BI1080" s="38"/>
      <c r="BJ1080" s="38"/>
      <c r="BK1080" s="38"/>
      <c r="BL1080" s="38"/>
      <c r="BM1080" s="38"/>
      <c r="BN1080" s="38"/>
      <c r="BO1080" s="38"/>
      <c r="BP1080" s="38"/>
      <c r="BQ1080" s="38"/>
      <c r="BR1080" s="38"/>
      <c r="BS1080" s="38"/>
      <c r="BT1080" s="38"/>
      <c r="BU1080" s="38"/>
      <c r="BV1080" s="38"/>
      <c r="BW1080" s="38"/>
      <c r="BX1080" s="38"/>
      <c r="BY1080" s="38"/>
      <c r="BZ1080" s="38"/>
      <c r="CA1080" s="38"/>
      <c r="CB1080" s="38"/>
      <c r="CC1080" s="38"/>
      <c r="CD1080" s="38"/>
      <c r="CE1080" s="38"/>
      <c r="CF1080" s="38"/>
      <c r="CG1080" s="38"/>
      <c r="CH1080" s="38"/>
      <c r="CI1080" s="38"/>
      <c r="CJ1080" s="38"/>
      <c r="CK1080" s="38"/>
      <c r="CL1080" s="38"/>
      <c r="CM1080" s="38"/>
      <c r="CN1080" s="38"/>
      <c r="CO1080" s="38"/>
      <c r="CP1080" s="38"/>
      <c r="CQ1080" s="38"/>
      <c r="CR1080" s="38"/>
      <c r="CS1080" s="38"/>
      <c r="CT1080" s="38"/>
      <c r="CU1080" s="38"/>
      <c r="CV1080" s="38"/>
      <c r="CW1080" s="38"/>
      <c r="CX1080" s="38"/>
      <c r="CY1080" s="38"/>
      <c r="CZ1080" s="38"/>
      <c r="DA1080" s="38"/>
      <c r="DB1080" s="38"/>
      <c r="DC1080" s="38"/>
      <c r="DD1080" s="38"/>
      <c r="DE1080" s="38"/>
      <c r="DF1080" s="38"/>
      <c r="DG1080" s="38"/>
      <c r="DH1080" s="38"/>
      <c r="DI1080" s="38"/>
      <c r="DJ1080" s="38"/>
      <c r="DK1080" s="38"/>
      <c r="DL1080" s="38"/>
      <c r="DM1080" s="38"/>
      <c r="DN1080" s="38"/>
      <c r="DO1080" s="38"/>
      <c r="DP1080" s="38"/>
      <c r="DQ1080" s="38"/>
      <c r="DR1080" s="38"/>
      <c r="DS1080" s="38"/>
      <c r="DT1080" s="38"/>
      <c r="DU1080" s="38"/>
      <c r="DV1080" s="38"/>
      <c r="DW1080" s="38"/>
      <c r="DX1080" s="38"/>
      <c r="DY1080" s="38"/>
      <c r="DZ1080" s="38"/>
      <c r="EA1080" s="38"/>
      <c r="EB1080" s="38"/>
      <c r="EC1080" s="38"/>
      <c r="ED1080" s="38"/>
      <c r="EE1080" s="38"/>
      <c r="EF1080" s="38"/>
      <c r="EG1080" s="38"/>
      <c r="EH1080" s="38"/>
      <c r="EI1080" s="38"/>
      <c r="EJ1080" s="38"/>
      <c r="EK1080" s="38"/>
      <c r="EL1080" s="38"/>
      <c r="EM1080" s="38"/>
      <c r="EN1080" s="38"/>
      <c r="EO1080" s="38"/>
      <c r="EP1080" s="38"/>
      <c r="EQ1080" s="38"/>
      <c r="ER1080" s="38"/>
      <c r="ES1080" s="38"/>
      <c r="ET1080" s="38"/>
      <c r="EU1080" s="38"/>
      <c r="EV1080" s="38"/>
      <c r="EW1080" s="38"/>
      <c r="EX1080" s="38"/>
      <c r="EY1080" s="38"/>
      <c r="EZ1080" s="38"/>
      <c r="FA1080" s="38"/>
      <c r="FB1080" s="38"/>
      <c r="FC1080" s="38"/>
      <c r="FD1080" s="38"/>
      <c r="FE1080" s="39"/>
      <c r="FF1080" s="38"/>
      <c r="FG1080" s="38"/>
      <c r="FH1080" s="38"/>
      <c r="FI1080" s="38"/>
      <c r="FJ1080" s="38"/>
      <c r="FK1080" s="38"/>
      <c r="FL1080" s="38"/>
      <c r="FM1080" s="38"/>
      <c r="FN1080" s="38"/>
      <c r="FO1080" s="38"/>
      <c r="FP1080" s="38"/>
      <c r="FQ1080" s="38"/>
      <c r="FR1080" s="38"/>
      <c r="FS1080" s="38"/>
      <c r="FT1080" s="38"/>
      <c r="FU1080" s="38"/>
      <c r="FV1080" s="38"/>
      <c r="FW1080" s="38"/>
      <c r="FX1080" s="38"/>
      <c r="FY1080" s="38"/>
      <c r="FZ1080" s="38"/>
      <c r="GA1080" s="38"/>
      <c r="GB1080" s="38"/>
      <c r="GC1080" s="38"/>
      <c r="GD1080" s="38"/>
      <c r="GE1080" s="38"/>
      <c r="GF1080" s="38"/>
      <c r="GG1080" s="38"/>
      <c r="GH1080" s="38"/>
      <c r="GI1080" s="38"/>
      <c r="GJ1080" s="38"/>
      <c r="GK1080" s="38"/>
      <c r="GL1080" s="38"/>
      <c r="GM1080" s="38"/>
      <c r="GN1080" s="38"/>
      <c r="GO1080" s="38"/>
      <c r="GP1080" s="38"/>
      <c r="GQ1080" s="38"/>
      <c r="GR1080" s="38"/>
      <c r="GS1080" s="38"/>
      <c r="GT1080" s="38"/>
      <c r="GU1080" s="38"/>
      <c r="GV1080" s="38"/>
      <c r="GW1080" s="38"/>
      <c r="GX1080" s="38"/>
      <c r="GY1080" s="38"/>
      <c r="GZ1080" s="38"/>
      <c r="HA1080" s="38"/>
      <c r="HB1080" s="38"/>
      <c r="HC1080" s="38"/>
      <c r="HD1080" s="38"/>
      <c r="HE1080" s="38"/>
      <c r="HF1080" s="38"/>
      <c r="HG1080" s="38"/>
      <c r="HH1080" s="38"/>
      <c r="HI1080" s="38"/>
      <c r="HJ1080" s="38"/>
      <c r="HK1080" s="38"/>
      <c r="HL1080" s="38"/>
      <c r="HM1080" s="38"/>
      <c r="HN1080" s="38"/>
      <c r="HO1080" s="38"/>
      <c r="HP1080" s="38"/>
      <c r="HQ1080" s="38"/>
      <c r="HR1080" s="38"/>
      <c r="HS1080" s="38"/>
      <c r="HT1080" s="38"/>
      <c r="HU1080" s="38"/>
      <c r="HV1080" s="38"/>
      <c r="HW1080" s="38"/>
      <c r="HX1080" s="38"/>
      <c r="HY1080" s="38"/>
      <c r="HZ1080" s="37"/>
      <c r="IA1080" s="37"/>
      <c r="IB1080" s="37"/>
      <c r="IC1080" s="37"/>
      <c r="ID1080" s="37"/>
      <c r="IE1080" s="37"/>
      <c r="IF1080" s="37"/>
      <c r="IG1080" s="37"/>
      <c r="IH1080" s="37"/>
      <c r="II1080" s="37"/>
      <c r="IJ1080" s="37"/>
      <c r="IK1080" s="37"/>
      <c r="IL1080" s="37"/>
      <c r="IM1080" s="37"/>
      <c r="IN1080" s="37"/>
      <c r="IO1080" s="37"/>
      <c r="IP1080" s="37"/>
      <c r="IQ1080" s="37"/>
      <c r="IR1080" s="37"/>
      <c r="IS1080" s="37"/>
    </row>
    <row r="1081" spans="1:320" ht="15" customHeight="1" x14ac:dyDescent="0.3">
      <c r="A1081" s="35"/>
      <c r="C1081" s="36"/>
      <c r="D1081" s="36"/>
      <c r="E1081" s="37"/>
      <c r="F1081" s="35"/>
      <c r="G1081" s="40"/>
      <c r="H1081" s="40"/>
      <c r="I1081" s="40"/>
      <c r="J1081" s="35"/>
      <c r="K1081" s="35"/>
      <c r="L1081" s="35"/>
      <c r="M1081" s="35"/>
      <c r="N1081" s="35"/>
      <c r="O1081" s="35"/>
      <c r="P1081" s="35"/>
      <c r="Q1081" s="35"/>
      <c r="R1081" s="35"/>
      <c r="S1081" s="35"/>
      <c r="T1081" s="37"/>
      <c r="U1081" s="38"/>
      <c r="V1081" s="38"/>
      <c r="W1081" s="38"/>
      <c r="X1081" s="38"/>
      <c r="Y1081" s="38"/>
      <c r="Z1081" s="38"/>
      <c r="AA1081" s="38"/>
      <c r="AB1081" s="38"/>
      <c r="AC1081" s="38"/>
      <c r="AD1081" s="38"/>
      <c r="AE1081" s="38"/>
      <c r="AF1081" s="38"/>
      <c r="AG1081" s="38"/>
      <c r="AH1081" s="38"/>
      <c r="AI1081" s="38"/>
      <c r="AJ1081" s="38"/>
      <c r="AK1081" s="38"/>
      <c r="AL1081" s="38"/>
      <c r="AM1081" s="38"/>
      <c r="AN1081" s="38"/>
      <c r="AO1081" s="38"/>
      <c r="AP1081" s="38"/>
      <c r="AQ1081" s="38"/>
      <c r="AR1081" s="38"/>
      <c r="AS1081" s="38"/>
      <c r="AT1081" s="38"/>
      <c r="AU1081" s="38"/>
      <c r="AV1081" s="38"/>
      <c r="AW1081" s="38"/>
      <c r="AX1081" s="38"/>
      <c r="AY1081" s="38"/>
      <c r="AZ1081" s="38"/>
      <c r="BA1081" s="38"/>
      <c r="BB1081" s="38"/>
      <c r="BC1081" s="38"/>
      <c r="BD1081" s="38"/>
      <c r="BE1081" s="38"/>
      <c r="BF1081" s="38"/>
      <c r="BG1081" s="38"/>
      <c r="BH1081" s="38"/>
      <c r="BI1081" s="38"/>
      <c r="BJ1081" s="38"/>
      <c r="BK1081" s="38"/>
      <c r="BL1081" s="38"/>
      <c r="BM1081" s="38"/>
      <c r="BN1081" s="38"/>
      <c r="BO1081" s="38"/>
      <c r="BP1081" s="38"/>
      <c r="BQ1081" s="38"/>
      <c r="BR1081" s="38"/>
      <c r="BS1081" s="38"/>
      <c r="BT1081" s="38"/>
      <c r="BU1081" s="38"/>
      <c r="BV1081" s="38"/>
      <c r="BW1081" s="38"/>
      <c r="BX1081" s="38"/>
      <c r="BY1081" s="38"/>
      <c r="BZ1081" s="38"/>
      <c r="CA1081" s="38"/>
      <c r="CB1081" s="38"/>
      <c r="CC1081" s="38"/>
      <c r="CD1081" s="38"/>
      <c r="CE1081" s="38"/>
      <c r="CF1081" s="38"/>
      <c r="CG1081" s="38"/>
      <c r="CH1081" s="38"/>
      <c r="CI1081" s="38"/>
      <c r="CJ1081" s="38"/>
      <c r="CK1081" s="38"/>
      <c r="CL1081" s="38"/>
      <c r="CM1081" s="38"/>
      <c r="CN1081" s="38"/>
      <c r="CO1081" s="38"/>
      <c r="CP1081" s="38"/>
      <c r="CQ1081" s="38"/>
      <c r="CR1081" s="38"/>
      <c r="CS1081" s="38"/>
      <c r="CT1081" s="38"/>
      <c r="CU1081" s="38"/>
      <c r="CV1081" s="38"/>
      <c r="CW1081" s="38"/>
      <c r="CX1081" s="38"/>
      <c r="CY1081" s="38"/>
      <c r="CZ1081" s="38"/>
      <c r="DA1081" s="38"/>
      <c r="DB1081" s="38"/>
      <c r="DC1081" s="38"/>
      <c r="DD1081" s="38"/>
      <c r="DE1081" s="38"/>
      <c r="DF1081" s="38"/>
      <c r="DG1081" s="38"/>
      <c r="DH1081" s="38"/>
      <c r="DI1081" s="38"/>
      <c r="DJ1081" s="38"/>
      <c r="DK1081" s="38"/>
      <c r="DL1081" s="38"/>
      <c r="DM1081" s="38"/>
      <c r="DN1081" s="38"/>
      <c r="DO1081" s="38"/>
      <c r="DP1081" s="38"/>
      <c r="DQ1081" s="38"/>
      <c r="DR1081" s="38"/>
      <c r="DS1081" s="38"/>
      <c r="DT1081" s="38"/>
      <c r="DU1081" s="38"/>
      <c r="DV1081" s="38"/>
      <c r="DW1081" s="38"/>
      <c r="DX1081" s="38"/>
      <c r="DY1081" s="38"/>
      <c r="DZ1081" s="38"/>
      <c r="EA1081" s="38"/>
      <c r="EB1081" s="38"/>
      <c r="EC1081" s="38"/>
      <c r="ED1081" s="38"/>
      <c r="EE1081" s="38"/>
      <c r="EF1081" s="38"/>
      <c r="EG1081" s="38"/>
      <c r="EH1081" s="38"/>
      <c r="EI1081" s="38"/>
      <c r="EJ1081" s="38"/>
      <c r="EK1081" s="38"/>
      <c r="EL1081" s="38"/>
      <c r="EM1081" s="38"/>
      <c r="EN1081" s="38"/>
      <c r="EO1081" s="38"/>
      <c r="EP1081" s="38"/>
      <c r="EQ1081" s="38"/>
      <c r="ER1081" s="38"/>
      <c r="ES1081" s="38"/>
      <c r="ET1081" s="38"/>
      <c r="EU1081" s="38"/>
      <c r="EV1081" s="38"/>
      <c r="EW1081" s="38"/>
      <c r="EX1081" s="38"/>
      <c r="EY1081" s="38"/>
      <c r="EZ1081" s="38"/>
      <c r="FA1081" s="38"/>
      <c r="FB1081" s="38"/>
      <c r="FC1081" s="38"/>
      <c r="FD1081" s="38"/>
      <c r="FE1081" s="39"/>
      <c r="FF1081" s="38"/>
      <c r="FG1081" s="38"/>
      <c r="FH1081" s="38"/>
      <c r="FI1081" s="38"/>
      <c r="FJ1081" s="38"/>
      <c r="FK1081" s="38"/>
      <c r="FL1081" s="38"/>
      <c r="FM1081" s="38"/>
      <c r="FN1081" s="38"/>
      <c r="FO1081" s="38"/>
      <c r="FP1081" s="38"/>
      <c r="FQ1081" s="38"/>
      <c r="FR1081" s="38"/>
      <c r="FS1081" s="38"/>
      <c r="FT1081" s="38"/>
      <c r="FU1081" s="38"/>
      <c r="FV1081" s="38"/>
      <c r="FW1081" s="38"/>
      <c r="FX1081" s="38"/>
      <c r="FY1081" s="38"/>
      <c r="FZ1081" s="38"/>
      <c r="GA1081" s="38"/>
      <c r="GB1081" s="38"/>
      <c r="GC1081" s="38"/>
      <c r="GD1081" s="38"/>
      <c r="GE1081" s="38"/>
      <c r="GF1081" s="38"/>
      <c r="GG1081" s="38"/>
      <c r="GH1081" s="38"/>
      <c r="GI1081" s="38"/>
      <c r="GJ1081" s="38"/>
      <c r="GK1081" s="38"/>
      <c r="GL1081" s="38"/>
      <c r="GM1081" s="38"/>
      <c r="GN1081" s="38"/>
      <c r="GO1081" s="38"/>
      <c r="GP1081" s="38"/>
      <c r="GQ1081" s="38"/>
      <c r="GR1081" s="38"/>
      <c r="GS1081" s="38"/>
      <c r="GT1081" s="38"/>
      <c r="GU1081" s="38"/>
      <c r="GV1081" s="38"/>
      <c r="GW1081" s="38"/>
      <c r="GX1081" s="38"/>
      <c r="GY1081" s="38"/>
      <c r="GZ1081" s="38"/>
      <c r="HA1081" s="38"/>
      <c r="HB1081" s="38"/>
      <c r="HC1081" s="38"/>
      <c r="HD1081" s="38"/>
      <c r="HE1081" s="38"/>
      <c r="HF1081" s="38"/>
      <c r="HG1081" s="38"/>
      <c r="HH1081" s="38"/>
      <c r="HI1081" s="38"/>
      <c r="HJ1081" s="38"/>
      <c r="HK1081" s="38"/>
      <c r="HL1081" s="38"/>
      <c r="HM1081" s="38"/>
      <c r="HN1081" s="38"/>
      <c r="HO1081" s="38"/>
      <c r="HP1081" s="38"/>
      <c r="HQ1081" s="38"/>
      <c r="HR1081" s="38"/>
      <c r="HS1081" s="38"/>
      <c r="HT1081" s="38"/>
      <c r="HU1081" s="38"/>
      <c r="HV1081" s="38"/>
      <c r="HW1081" s="38"/>
      <c r="HX1081" s="38"/>
      <c r="HY1081" s="38"/>
      <c r="HZ1081" s="37"/>
      <c r="IA1081" s="37"/>
      <c r="IB1081" s="37"/>
      <c r="IC1081" s="37"/>
      <c r="ID1081" s="37"/>
      <c r="IE1081" s="37"/>
      <c r="IF1081" s="37"/>
      <c r="IG1081" s="37"/>
      <c r="IH1081" s="37"/>
      <c r="II1081" s="37"/>
      <c r="IJ1081" s="37"/>
      <c r="IK1081" s="37"/>
      <c r="IL1081" s="37"/>
      <c r="IM1081" s="37"/>
      <c r="IN1081" s="37"/>
      <c r="IO1081" s="37"/>
      <c r="IP1081" s="37"/>
      <c r="IQ1081" s="37"/>
      <c r="IR1081" s="37"/>
      <c r="IS1081" s="37"/>
    </row>
    <row r="1082" spans="1:320" ht="15" customHeight="1" x14ac:dyDescent="0.3">
      <c r="A1082" s="35"/>
      <c r="C1082" s="36"/>
      <c r="D1082" s="36"/>
      <c r="E1082" s="37"/>
      <c r="F1082" s="35"/>
      <c r="G1082" s="40"/>
      <c r="H1082" s="40"/>
      <c r="I1082" s="40"/>
      <c r="J1082" s="35"/>
      <c r="K1082" s="35"/>
      <c r="L1082" s="35"/>
      <c r="M1082" s="35"/>
      <c r="N1082" s="35"/>
      <c r="O1082" s="35"/>
      <c r="P1082" s="35"/>
      <c r="Q1082" s="35"/>
      <c r="R1082" s="35"/>
      <c r="S1082" s="35"/>
      <c r="T1082" s="37"/>
      <c r="U1082" s="38"/>
      <c r="V1082" s="38"/>
      <c r="W1082" s="38"/>
      <c r="X1082" s="38"/>
      <c r="Y1082" s="38"/>
      <c r="Z1082" s="38"/>
      <c r="AA1082" s="38"/>
      <c r="AB1082" s="38"/>
      <c r="AC1082" s="38"/>
      <c r="AD1082" s="38"/>
      <c r="AE1082" s="38"/>
      <c r="AF1082" s="38"/>
      <c r="AG1082" s="38"/>
      <c r="AH1082" s="38"/>
      <c r="AI1082" s="38"/>
      <c r="AJ1082" s="38"/>
      <c r="AK1082" s="38"/>
      <c r="AL1082" s="38"/>
      <c r="AM1082" s="38"/>
      <c r="AN1082" s="38"/>
      <c r="AO1082" s="38"/>
      <c r="AP1082" s="38"/>
      <c r="AQ1082" s="38"/>
      <c r="AR1082" s="38"/>
      <c r="AS1082" s="38"/>
      <c r="AT1082" s="38"/>
      <c r="AU1082" s="38"/>
      <c r="AV1082" s="38"/>
      <c r="AW1082" s="38"/>
      <c r="AX1082" s="38"/>
      <c r="AY1082" s="38"/>
      <c r="AZ1082" s="38"/>
      <c r="BA1082" s="38"/>
      <c r="BB1082" s="38"/>
      <c r="BC1082" s="38"/>
      <c r="BD1082" s="38"/>
      <c r="BE1082" s="38"/>
      <c r="BF1082" s="38"/>
      <c r="BG1082" s="38"/>
      <c r="BH1082" s="38"/>
      <c r="BI1082" s="38"/>
      <c r="BJ1082" s="38"/>
      <c r="BK1082" s="38"/>
      <c r="BL1082" s="38"/>
      <c r="BM1082" s="38"/>
      <c r="BN1082" s="38"/>
      <c r="BO1082" s="38"/>
      <c r="BP1082" s="38"/>
      <c r="BQ1082" s="38"/>
      <c r="BR1082" s="38"/>
      <c r="BS1082" s="38"/>
      <c r="BT1082" s="38"/>
      <c r="BU1082" s="38"/>
      <c r="BV1082" s="38"/>
      <c r="BW1082" s="38"/>
      <c r="BX1082" s="38"/>
      <c r="BY1082" s="38"/>
      <c r="BZ1082" s="38"/>
      <c r="CA1082" s="38"/>
      <c r="CB1082" s="38"/>
      <c r="CC1082" s="38"/>
      <c r="CD1082" s="38"/>
      <c r="CE1082" s="38"/>
      <c r="CF1082" s="38"/>
      <c r="CG1082" s="38"/>
      <c r="CH1082" s="38"/>
      <c r="CI1082" s="38"/>
      <c r="CJ1082" s="38"/>
      <c r="CK1082" s="38"/>
      <c r="CL1082" s="38"/>
      <c r="CM1082" s="38"/>
      <c r="CN1082" s="38"/>
      <c r="CO1082" s="38"/>
      <c r="CP1082" s="38"/>
      <c r="CQ1082" s="38"/>
      <c r="CR1082" s="38"/>
      <c r="CS1082" s="38"/>
      <c r="CT1082" s="38"/>
      <c r="CU1082" s="38"/>
      <c r="CV1082" s="38"/>
      <c r="CW1082" s="38"/>
      <c r="CX1082" s="38"/>
      <c r="CY1082" s="38"/>
      <c r="CZ1082" s="38"/>
      <c r="DA1082" s="38"/>
      <c r="DB1082" s="38"/>
      <c r="DC1082" s="38"/>
      <c r="DD1082" s="38"/>
      <c r="DE1082" s="38"/>
      <c r="DF1082" s="38"/>
      <c r="DG1082" s="38"/>
      <c r="DH1082" s="38"/>
      <c r="DI1082" s="38"/>
      <c r="DJ1082" s="38"/>
      <c r="DK1082" s="38"/>
      <c r="DL1082" s="38"/>
      <c r="DM1082" s="38"/>
      <c r="DN1082" s="38"/>
      <c r="DO1082" s="38"/>
      <c r="DP1082" s="38"/>
      <c r="DQ1082" s="38"/>
      <c r="DR1082" s="38"/>
      <c r="DS1082" s="38"/>
      <c r="DT1082" s="38"/>
      <c r="DU1082" s="38"/>
      <c r="DV1082" s="38"/>
      <c r="DW1082" s="38"/>
      <c r="DX1082" s="38"/>
      <c r="DY1082" s="38"/>
      <c r="DZ1082" s="38"/>
      <c r="EA1082" s="38"/>
      <c r="EB1082" s="38"/>
      <c r="EC1082" s="38"/>
      <c r="ED1082" s="38"/>
      <c r="EE1082" s="38"/>
      <c r="EF1082" s="38"/>
      <c r="EG1082" s="38"/>
      <c r="EH1082" s="38"/>
      <c r="EI1082" s="38"/>
      <c r="EJ1082" s="38"/>
      <c r="EK1082" s="38"/>
      <c r="EL1082" s="38"/>
      <c r="EM1082" s="38"/>
      <c r="EN1082" s="38"/>
      <c r="EO1082" s="38"/>
      <c r="EP1082" s="38"/>
      <c r="EQ1082" s="38"/>
      <c r="ER1082" s="38"/>
      <c r="ES1082" s="38"/>
      <c r="ET1082" s="38"/>
      <c r="EU1082" s="38"/>
      <c r="EV1082" s="38"/>
      <c r="EW1082" s="38"/>
      <c r="EX1082" s="38"/>
      <c r="EY1082" s="38"/>
      <c r="EZ1082" s="38"/>
      <c r="FA1082" s="38"/>
      <c r="FB1082" s="38"/>
      <c r="FC1082" s="38"/>
      <c r="FD1082" s="38"/>
      <c r="FE1082" s="39"/>
      <c r="FF1082" s="38"/>
      <c r="FG1082" s="38"/>
      <c r="FH1082" s="38"/>
      <c r="FI1082" s="38"/>
      <c r="FJ1082" s="38"/>
      <c r="FK1082" s="38"/>
      <c r="FL1082" s="38"/>
      <c r="FM1082" s="38"/>
      <c r="FN1082" s="38"/>
      <c r="FO1082" s="38"/>
      <c r="FP1082" s="38"/>
      <c r="FQ1082" s="38"/>
      <c r="FR1082" s="38"/>
      <c r="FS1082" s="38"/>
      <c r="FT1082" s="38"/>
      <c r="FU1082" s="38"/>
      <c r="FV1082" s="38"/>
      <c r="FW1082" s="38"/>
      <c r="FX1082" s="38"/>
      <c r="FY1082" s="38"/>
      <c r="FZ1082" s="38"/>
      <c r="GA1082" s="38"/>
      <c r="GB1082" s="38"/>
      <c r="GC1082" s="38"/>
      <c r="GD1082" s="38"/>
      <c r="GE1082" s="38"/>
      <c r="GF1082" s="38"/>
      <c r="GG1082" s="38"/>
      <c r="GH1082" s="38"/>
      <c r="GI1082" s="38"/>
      <c r="GJ1082" s="38"/>
      <c r="GK1082" s="38"/>
      <c r="GL1082" s="38"/>
      <c r="GM1082" s="38"/>
      <c r="GN1082" s="38"/>
      <c r="GO1082" s="38"/>
      <c r="GP1082" s="38"/>
      <c r="GQ1082" s="38"/>
      <c r="GR1082" s="38"/>
      <c r="GS1082" s="38"/>
      <c r="GT1082" s="38"/>
      <c r="GU1082" s="38"/>
      <c r="GV1082" s="38"/>
      <c r="GW1082" s="38"/>
      <c r="GX1082" s="38"/>
      <c r="GY1082" s="38"/>
      <c r="GZ1082" s="38"/>
      <c r="HA1082" s="38"/>
      <c r="HB1082" s="38"/>
      <c r="HC1082" s="38"/>
      <c r="HD1082" s="38"/>
      <c r="HE1082" s="38"/>
      <c r="HF1082" s="38"/>
      <c r="HG1082" s="38"/>
      <c r="HH1082" s="38"/>
      <c r="HI1082" s="38"/>
      <c r="HJ1082" s="38"/>
      <c r="HK1082" s="38"/>
      <c r="HL1082" s="38"/>
      <c r="HM1082" s="38"/>
      <c r="HN1082" s="38"/>
      <c r="HO1082" s="38"/>
      <c r="HP1082" s="38"/>
      <c r="HQ1082" s="38"/>
      <c r="HR1082" s="38"/>
      <c r="HS1082" s="38"/>
      <c r="HT1082" s="38"/>
      <c r="HU1082" s="38"/>
      <c r="HV1082" s="38"/>
      <c r="HW1082" s="38"/>
      <c r="HX1082" s="38"/>
      <c r="HY1082" s="38"/>
      <c r="HZ1082" s="37"/>
      <c r="IA1082" s="37"/>
      <c r="IB1082" s="37"/>
      <c r="IC1082" s="37"/>
      <c r="ID1082" s="37"/>
      <c r="IE1082" s="37"/>
      <c r="IF1082" s="37"/>
      <c r="IG1082" s="37"/>
      <c r="IH1082" s="37"/>
      <c r="II1082" s="37"/>
      <c r="IJ1082" s="37"/>
      <c r="IK1082" s="37"/>
      <c r="IL1082" s="37"/>
      <c r="IM1082" s="37"/>
      <c r="IN1082" s="37"/>
      <c r="IO1082" s="37"/>
      <c r="IP1082" s="37"/>
      <c r="IQ1082" s="37"/>
      <c r="IR1082" s="37"/>
      <c r="IS1082" s="37"/>
    </row>
    <row r="1083" spans="1:320" ht="15" customHeight="1" x14ac:dyDescent="0.3">
      <c r="A1083" s="35"/>
      <c r="C1083" s="36"/>
      <c r="D1083" s="36"/>
      <c r="E1083" s="37"/>
      <c r="F1083" s="35"/>
      <c r="G1083" s="40"/>
      <c r="H1083" s="40"/>
      <c r="I1083" s="40"/>
      <c r="J1083" s="35"/>
      <c r="K1083" s="35"/>
      <c r="L1083" s="35"/>
      <c r="M1083" s="35"/>
      <c r="N1083" s="35"/>
      <c r="O1083" s="35"/>
      <c r="P1083" s="35"/>
      <c r="Q1083" s="35"/>
      <c r="R1083" s="35"/>
      <c r="S1083" s="35"/>
      <c r="T1083" s="35"/>
      <c r="U1083" s="38"/>
      <c r="V1083" s="38"/>
      <c r="W1083" s="38"/>
      <c r="X1083" s="38"/>
      <c r="Y1083" s="38"/>
      <c r="Z1083" s="38"/>
      <c r="AA1083" s="38"/>
      <c r="AB1083" s="38"/>
      <c r="AC1083" s="38"/>
      <c r="AD1083" s="38"/>
      <c r="AE1083" s="38"/>
      <c r="AF1083" s="38"/>
      <c r="AG1083" s="38"/>
      <c r="AH1083" s="38"/>
      <c r="AI1083" s="38"/>
      <c r="AJ1083" s="38"/>
      <c r="AK1083" s="38"/>
      <c r="AL1083" s="38"/>
      <c r="AM1083" s="38"/>
      <c r="AN1083" s="38"/>
      <c r="AO1083" s="38"/>
      <c r="AP1083" s="38"/>
      <c r="AQ1083" s="38"/>
      <c r="AR1083" s="38"/>
      <c r="AS1083" s="38"/>
      <c r="AT1083" s="38"/>
      <c r="AU1083" s="38"/>
      <c r="AV1083" s="38"/>
      <c r="AW1083" s="38"/>
      <c r="AX1083" s="38"/>
      <c r="AY1083" s="38"/>
      <c r="AZ1083" s="38"/>
      <c r="BA1083" s="38"/>
      <c r="BB1083" s="38"/>
      <c r="BC1083" s="38"/>
      <c r="BD1083" s="38"/>
      <c r="BE1083" s="38"/>
      <c r="BF1083" s="38"/>
      <c r="BG1083" s="38"/>
      <c r="BH1083" s="38"/>
      <c r="BI1083" s="38"/>
      <c r="BJ1083" s="38"/>
      <c r="BK1083" s="38"/>
      <c r="BL1083" s="38"/>
      <c r="BM1083" s="38"/>
      <c r="BN1083" s="38"/>
      <c r="BO1083" s="38"/>
      <c r="BP1083" s="38"/>
      <c r="BQ1083" s="38"/>
      <c r="BR1083" s="38"/>
      <c r="BS1083" s="38"/>
      <c r="BT1083" s="38"/>
      <c r="BU1083" s="38"/>
      <c r="BV1083" s="38"/>
      <c r="BW1083" s="38"/>
      <c r="BX1083" s="38"/>
      <c r="BY1083" s="38"/>
      <c r="BZ1083" s="38"/>
      <c r="CA1083" s="38"/>
      <c r="CB1083" s="38"/>
      <c r="CC1083" s="38"/>
      <c r="CD1083" s="38"/>
      <c r="CE1083" s="38"/>
      <c r="CF1083" s="38"/>
      <c r="CG1083" s="38"/>
      <c r="CH1083" s="38"/>
      <c r="CI1083" s="38"/>
      <c r="CJ1083" s="38"/>
      <c r="CK1083" s="38"/>
      <c r="CL1083" s="38"/>
      <c r="CM1083" s="38"/>
      <c r="CN1083" s="38"/>
      <c r="CO1083" s="38"/>
      <c r="CP1083" s="38"/>
      <c r="CQ1083" s="38"/>
      <c r="CR1083" s="38"/>
      <c r="CS1083" s="38"/>
      <c r="CT1083" s="38"/>
      <c r="CU1083" s="38"/>
      <c r="CV1083" s="38"/>
      <c r="CW1083" s="38"/>
      <c r="CX1083" s="38"/>
      <c r="CY1083" s="38"/>
      <c r="CZ1083" s="38"/>
      <c r="DA1083" s="38"/>
      <c r="DB1083" s="38"/>
      <c r="DC1083" s="38"/>
      <c r="DD1083" s="38"/>
      <c r="DE1083" s="38"/>
      <c r="DF1083" s="38"/>
      <c r="DG1083" s="38"/>
      <c r="DH1083" s="38"/>
      <c r="DI1083" s="38"/>
      <c r="DJ1083" s="38"/>
      <c r="DK1083" s="38"/>
      <c r="DL1083" s="38"/>
      <c r="DM1083" s="38"/>
      <c r="DN1083" s="38"/>
      <c r="DO1083" s="38"/>
      <c r="DP1083" s="38"/>
      <c r="DQ1083" s="38"/>
      <c r="DR1083" s="38"/>
      <c r="DS1083" s="38"/>
      <c r="DT1083" s="38"/>
      <c r="DU1083" s="38"/>
      <c r="DV1083" s="38"/>
      <c r="DW1083" s="38"/>
      <c r="DX1083" s="38"/>
      <c r="DY1083" s="38"/>
      <c r="DZ1083" s="38"/>
      <c r="EA1083" s="38"/>
      <c r="EB1083" s="38"/>
      <c r="EC1083" s="38"/>
      <c r="ED1083" s="38"/>
      <c r="EE1083" s="38"/>
      <c r="EF1083" s="38"/>
      <c r="EG1083" s="38"/>
      <c r="EH1083" s="38"/>
      <c r="EI1083" s="38"/>
      <c r="EJ1083" s="38"/>
      <c r="EK1083" s="38"/>
      <c r="EL1083" s="38"/>
      <c r="EM1083" s="38"/>
      <c r="EN1083" s="38"/>
      <c r="EO1083" s="38"/>
      <c r="EP1083" s="38"/>
      <c r="EQ1083" s="38"/>
      <c r="ER1083" s="38"/>
      <c r="ES1083" s="38"/>
      <c r="ET1083" s="38"/>
      <c r="EU1083" s="38"/>
      <c r="EV1083" s="38"/>
      <c r="EW1083" s="38"/>
      <c r="EX1083" s="38"/>
      <c r="EY1083" s="38"/>
      <c r="EZ1083" s="38"/>
      <c r="FA1083" s="38"/>
      <c r="FB1083" s="38"/>
      <c r="FC1083" s="38"/>
      <c r="FD1083" s="38"/>
      <c r="FE1083" s="39"/>
      <c r="FF1083" s="38"/>
      <c r="FG1083" s="38"/>
      <c r="FH1083" s="38"/>
      <c r="FI1083" s="38"/>
      <c r="FJ1083" s="38"/>
      <c r="FK1083" s="38"/>
      <c r="FL1083" s="38"/>
      <c r="FM1083" s="38"/>
      <c r="FN1083" s="38"/>
      <c r="FO1083" s="38"/>
      <c r="FP1083" s="38"/>
      <c r="FQ1083" s="38"/>
      <c r="FR1083" s="38"/>
      <c r="FS1083" s="38"/>
      <c r="FT1083" s="38"/>
      <c r="FU1083" s="38"/>
      <c r="FV1083" s="38"/>
      <c r="FW1083" s="38"/>
      <c r="FX1083" s="38"/>
      <c r="FY1083" s="38"/>
      <c r="FZ1083" s="38"/>
      <c r="GA1083" s="38"/>
      <c r="GB1083" s="38"/>
      <c r="GC1083" s="38"/>
      <c r="GD1083" s="38"/>
      <c r="GE1083" s="38"/>
      <c r="GF1083" s="38"/>
      <c r="GG1083" s="38"/>
      <c r="GH1083" s="38"/>
      <c r="GI1083" s="38"/>
      <c r="GJ1083" s="38"/>
      <c r="GK1083" s="38"/>
      <c r="GL1083" s="38"/>
      <c r="GM1083" s="38"/>
      <c r="GN1083" s="38"/>
      <c r="GO1083" s="38"/>
      <c r="GP1083" s="38"/>
      <c r="GQ1083" s="38"/>
      <c r="GR1083" s="38"/>
      <c r="GS1083" s="38"/>
      <c r="GT1083" s="38"/>
      <c r="GU1083" s="38"/>
      <c r="GV1083" s="38"/>
      <c r="GW1083" s="38"/>
      <c r="GX1083" s="38"/>
      <c r="GY1083" s="38"/>
      <c r="GZ1083" s="38"/>
      <c r="HA1083" s="38"/>
      <c r="HB1083" s="38"/>
      <c r="HC1083" s="38"/>
      <c r="HD1083" s="38"/>
      <c r="HE1083" s="38"/>
      <c r="HF1083" s="38"/>
      <c r="HG1083" s="38"/>
      <c r="HH1083" s="38"/>
      <c r="HI1083" s="38"/>
      <c r="HJ1083" s="38"/>
      <c r="HK1083" s="38"/>
      <c r="HL1083" s="38"/>
      <c r="HM1083" s="38"/>
      <c r="HN1083" s="38"/>
      <c r="HO1083" s="38"/>
      <c r="HP1083" s="38"/>
      <c r="HQ1083" s="38"/>
      <c r="HR1083" s="38"/>
      <c r="HS1083" s="38"/>
      <c r="HT1083" s="38"/>
      <c r="HU1083" s="38"/>
      <c r="HV1083" s="38"/>
      <c r="HW1083" s="38"/>
      <c r="HX1083" s="38"/>
      <c r="HY1083" s="38"/>
      <c r="HZ1083" s="37"/>
      <c r="IA1083" s="37"/>
      <c r="IB1083" s="37"/>
      <c r="IC1083" s="37"/>
      <c r="ID1083" s="37"/>
      <c r="IE1083" s="37"/>
      <c r="IF1083" s="37"/>
      <c r="IG1083" s="37"/>
      <c r="IH1083" s="37"/>
      <c r="II1083" s="37"/>
      <c r="IJ1083" s="37"/>
      <c r="IK1083" s="37"/>
      <c r="IL1083" s="37"/>
      <c r="IM1083" s="37"/>
      <c r="IN1083" s="37"/>
      <c r="IO1083" s="37"/>
      <c r="IP1083" s="37"/>
      <c r="IQ1083" s="37"/>
      <c r="IR1083" s="37"/>
      <c r="IS1083" s="37"/>
    </row>
    <row r="1084" spans="1:320" ht="15" customHeight="1" x14ac:dyDescent="0.3">
      <c r="A1084" s="35"/>
      <c r="C1084" s="36"/>
      <c r="D1084" s="36"/>
      <c r="E1084" s="37"/>
      <c r="F1084" s="35"/>
      <c r="G1084" s="40"/>
      <c r="H1084" s="40"/>
      <c r="I1084" s="40"/>
      <c r="J1084" s="35"/>
      <c r="K1084" s="35"/>
      <c r="L1084" s="35"/>
      <c r="M1084" s="35"/>
      <c r="N1084" s="35"/>
      <c r="O1084" s="35"/>
      <c r="P1084" s="35"/>
      <c r="Q1084" s="35"/>
      <c r="R1084" s="35"/>
      <c r="S1084" s="35"/>
      <c r="T1084" s="35"/>
      <c r="U1084" s="38"/>
      <c r="V1084" s="38"/>
      <c r="W1084" s="38"/>
      <c r="X1084" s="38"/>
      <c r="Y1084" s="38"/>
      <c r="Z1084" s="38"/>
      <c r="AA1084" s="38"/>
      <c r="AB1084" s="38"/>
      <c r="AC1084" s="38"/>
      <c r="AD1084" s="38"/>
      <c r="AE1084" s="38"/>
      <c r="AF1084" s="38"/>
      <c r="AG1084" s="38"/>
      <c r="AH1084" s="38"/>
      <c r="AI1084" s="38"/>
      <c r="AJ1084" s="38"/>
      <c r="AK1084" s="38"/>
      <c r="AL1084" s="38"/>
      <c r="AM1084" s="38"/>
      <c r="AN1084" s="38"/>
      <c r="AO1084" s="38"/>
      <c r="AP1084" s="38"/>
      <c r="AQ1084" s="38"/>
      <c r="AR1084" s="38"/>
      <c r="AS1084" s="38"/>
      <c r="AT1084" s="38"/>
      <c r="AU1084" s="38"/>
      <c r="AV1084" s="38"/>
      <c r="AW1084" s="38"/>
      <c r="AX1084" s="38"/>
      <c r="AY1084" s="38"/>
      <c r="AZ1084" s="38"/>
      <c r="BA1084" s="38"/>
      <c r="BB1084" s="38"/>
      <c r="BC1084" s="38"/>
      <c r="BD1084" s="38"/>
      <c r="BE1084" s="38"/>
      <c r="BF1084" s="38"/>
      <c r="BG1084" s="38"/>
      <c r="BH1084" s="38"/>
      <c r="BI1084" s="38"/>
      <c r="BJ1084" s="38"/>
      <c r="BK1084" s="38"/>
      <c r="BL1084" s="38"/>
      <c r="BM1084" s="38"/>
      <c r="BN1084" s="38"/>
      <c r="BO1084" s="38"/>
      <c r="BP1084" s="38"/>
      <c r="BQ1084" s="38"/>
      <c r="BR1084" s="38"/>
      <c r="BS1084" s="38"/>
      <c r="BT1084" s="38"/>
      <c r="BU1084" s="38"/>
      <c r="BV1084" s="38"/>
      <c r="BW1084" s="38"/>
      <c r="BX1084" s="38"/>
      <c r="BY1084" s="38"/>
      <c r="BZ1084" s="38"/>
      <c r="CA1084" s="38"/>
      <c r="CB1084" s="38"/>
      <c r="CC1084" s="38"/>
      <c r="CD1084" s="38"/>
      <c r="CE1084" s="38"/>
      <c r="CF1084" s="38"/>
      <c r="CG1084" s="38"/>
      <c r="CH1084" s="38"/>
      <c r="CI1084" s="38"/>
      <c r="CJ1084" s="38"/>
      <c r="CK1084" s="38"/>
      <c r="CL1084" s="38"/>
      <c r="CM1084" s="38"/>
      <c r="CN1084" s="38"/>
      <c r="CO1084" s="38"/>
      <c r="CP1084" s="38"/>
      <c r="CQ1084" s="38"/>
      <c r="CR1084" s="38"/>
      <c r="CS1084" s="38"/>
      <c r="CT1084" s="38"/>
      <c r="CU1084" s="38"/>
      <c r="CV1084" s="38"/>
      <c r="CW1084" s="38"/>
      <c r="CX1084" s="38"/>
      <c r="CY1084" s="38"/>
      <c r="CZ1084" s="38"/>
      <c r="DA1084" s="38"/>
      <c r="DB1084" s="38"/>
      <c r="DC1084" s="38"/>
      <c r="DD1084" s="38"/>
      <c r="DE1084" s="38"/>
      <c r="DF1084" s="38"/>
      <c r="DG1084" s="38"/>
      <c r="DH1084" s="38"/>
      <c r="DI1084" s="38"/>
      <c r="DJ1084" s="38"/>
      <c r="DK1084" s="38"/>
      <c r="DL1084" s="38"/>
      <c r="DM1084" s="38"/>
      <c r="DN1084" s="38"/>
      <c r="DO1084" s="38"/>
      <c r="DP1084" s="38"/>
      <c r="DQ1084" s="38"/>
      <c r="DR1084" s="38"/>
      <c r="DS1084" s="38"/>
      <c r="DT1084" s="38"/>
      <c r="DU1084" s="38"/>
      <c r="DV1084" s="38"/>
      <c r="DW1084" s="38"/>
      <c r="DX1084" s="38"/>
      <c r="DY1084" s="38"/>
      <c r="DZ1084" s="38"/>
      <c r="EA1084" s="38"/>
      <c r="EB1084" s="38"/>
      <c r="EC1084" s="38"/>
      <c r="ED1084" s="38"/>
      <c r="EE1084" s="38"/>
      <c r="EF1084" s="38"/>
      <c r="EG1084" s="38"/>
      <c r="EH1084" s="38"/>
      <c r="EI1084" s="38"/>
      <c r="EJ1084" s="38"/>
      <c r="EK1084" s="38"/>
      <c r="EL1084" s="38"/>
      <c r="EM1084" s="38"/>
      <c r="EN1084" s="38"/>
      <c r="EO1084" s="38"/>
      <c r="EP1084" s="38"/>
      <c r="EQ1084" s="38"/>
      <c r="ER1084" s="38"/>
      <c r="ES1084" s="38"/>
      <c r="ET1084" s="38"/>
      <c r="EU1084" s="38"/>
      <c r="EV1084" s="38"/>
      <c r="EW1084" s="38"/>
      <c r="EX1084" s="38"/>
      <c r="EY1084" s="38"/>
      <c r="EZ1084" s="38"/>
      <c r="FA1084" s="38"/>
      <c r="FB1084" s="38"/>
      <c r="FC1084" s="38"/>
      <c r="FD1084" s="38"/>
      <c r="FE1084" s="39"/>
      <c r="FF1084" s="38"/>
      <c r="FG1084" s="38"/>
      <c r="FH1084" s="38"/>
      <c r="FI1084" s="38"/>
      <c r="FJ1084" s="38"/>
      <c r="FK1084" s="38"/>
      <c r="FL1084" s="38"/>
      <c r="FM1084" s="38"/>
      <c r="FN1084" s="38"/>
      <c r="FO1084" s="38"/>
      <c r="FP1084" s="38"/>
      <c r="FQ1084" s="38"/>
      <c r="FR1084" s="38"/>
      <c r="FS1084" s="38"/>
      <c r="FT1084" s="38"/>
      <c r="FU1084" s="38"/>
      <c r="FV1084" s="38"/>
      <c r="FW1084" s="38"/>
      <c r="FX1084" s="38"/>
      <c r="FY1084" s="38"/>
      <c r="FZ1084" s="38"/>
      <c r="GA1084" s="38"/>
      <c r="GB1084" s="38"/>
      <c r="GC1084" s="38"/>
      <c r="GD1084" s="38"/>
      <c r="GE1084" s="38"/>
      <c r="GF1084" s="38"/>
      <c r="GG1084" s="38"/>
      <c r="GH1084" s="38"/>
      <c r="GI1084" s="38"/>
      <c r="GJ1084" s="38"/>
      <c r="GK1084" s="38"/>
      <c r="GL1084" s="38"/>
      <c r="GM1084" s="38"/>
      <c r="GN1084" s="38"/>
      <c r="GO1084" s="38"/>
      <c r="GP1084" s="38"/>
      <c r="GQ1084" s="38"/>
      <c r="GR1084" s="38"/>
      <c r="GS1084" s="38"/>
      <c r="GT1084" s="38"/>
      <c r="GU1084" s="38"/>
      <c r="GV1084" s="38"/>
      <c r="GW1084" s="38"/>
      <c r="GX1084" s="38"/>
      <c r="GY1084" s="38"/>
      <c r="GZ1084" s="38"/>
      <c r="HA1084" s="38"/>
      <c r="HB1084" s="38"/>
      <c r="HC1084" s="38"/>
      <c r="HD1084" s="38"/>
      <c r="HE1084" s="38"/>
      <c r="HF1084" s="38"/>
      <c r="HG1084" s="38"/>
      <c r="HH1084" s="38"/>
      <c r="HI1084" s="38"/>
      <c r="HJ1084" s="38"/>
      <c r="HK1084" s="38"/>
      <c r="HL1084" s="38"/>
      <c r="HM1084" s="38"/>
      <c r="HN1084" s="38"/>
      <c r="HO1084" s="38"/>
      <c r="HP1084" s="38"/>
      <c r="HQ1084" s="38"/>
      <c r="HR1084" s="38"/>
      <c r="HS1084" s="38"/>
      <c r="HT1084" s="38"/>
      <c r="HU1084" s="38"/>
      <c r="HV1084" s="38"/>
      <c r="HW1084" s="38"/>
      <c r="HX1084" s="38"/>
      <c r="HY1084" s="38"/>
      <c r="HZ1084" s="37"/>
      <c r="IA1084" s="37"/>
      <c r="IB1084" s="37"/>
      <c r="IC1084" s="37"/>
      <c r="ID1084" s="37"/>
      <c r="IE1084" s="37"/>
      <c r="IF1084" s="37"/>
      <c r="IG1084" s="37"/>
      <c r="IH1084" s="37"/>
      <c r="II1084" s="37"/>
      <c r="IJ1084" s="37"/>
      <c r="IK1084" s="37"/>
      <c r="IL1084" s="37"/>
      <c r="IM1084" s="37"/>
      <c r="IN1084" s="37"/>
      <c r="IO1084" s="37"/>
      <c r="IP1084" s="37"/>
      <c r="IQ1084" s="37"/>
      <c r="IR1084" s="37"/>
      <c r="IS1084" s="37"/>
    </row>
    <row r="1085" spans="1:320" ht="15" customHeight="1" x14ac:dyDescent="0.3">
      <c r="A1085" s="35"/>
      <c r="C1085" s="36"/>
      <c r="D1085" s="36"/>
      <c r="E1085" s="37"/>
      <c r="F1085" s="35"/>
      <c r="G1085" s="40"/>
      <c r="H1085" s="40"/>
      <c r="I1085" s="40"/>
      <c r="J1085" s="35"/>
      <c r="K1085" s="35"/>
      <c r="L1085" s="35"/>
      <c r="M1085" s="35"/>
      <c r="N1085" s="35"/>
      <c r="O1085" s="35"/>
      <c r="P1085" s="35"/>
      <c r="Q1085" s="35"/>
      <c r="R1085" s="35"/>
      <c r="S1085" s="35"/>
      <c r="T1085" s="37"/>
      <c r="U1085" s="38"/>
      <c r="V1085" s="38"/>
      <c r="W1085" s="38"/>
      <c r="X1085" s="38"/>
      <c r="Y1085" s="38"/>
      <c r="Z1085" s="38"/>
      <c r="AA1085" s="38"/>
      <c r="AB1085" s="38"/>
      <c r="AC1085" s="38"/>
      <c r="AD1085" s="38"/>
      <c r="AE1085" s="38"/>
      <c r="AF1085" s="38"/>
      <c r="AG1085" s="38"/>
      <c r="AH1085" s="38"/>
      <c r="AI1085" s="38"/>
      <c r="AJ1085" s="38"/>
      <c r="AK1085" s="38"/>
      <c r="AL1085" s="38"/>
      <c r="AM1085" s="38"/>
      <c r="AN1085" s="38"/>
      <c r="AO1085" s="38"/>
      <c r="AP1085" s="38"/>
      <c r="AQ1085" s="38"/>
      <c r="AR1085" s="38"/>
      <c r="AS1085" s="38"/>
      <c r="AT1085" s="38"/>
      <c r="AU1085" s="38"/>
      <c r="AV1085" s="38"/>
      <c r="AW1085" s="38"/>
      <c r="AX1085" s="38"/>
      <c r="AY1085" s="38"/>
      <c r="AZ1085" s="38"/>
      <c r="BA1085" s="38"/>
      <c r="BB1085" s="38"/>
      <c r="BC1085" s="38"/>
      <c r="BD1085" s="38"/>
      <c r="BE1085" s="38"/>
      <c r="BF1085" s="38"/>
      <c r="BG1085" s="38"/>
      <c r="BH1085" s="38"/>
      <c r="BI1085" s="38"/>
      <c r="BJ1085" s="38"/>
      <c r="BK1085" s="38"/>
      <c r="BL1085" s="38"/>
      <c r="BM1085" s="38"/>
      <c r="BN1085" s="38"/>
      <c r="BO1085" s="38"/>
      <c r="BP1085" s="38"/>
      <c r="BQ1085" s="38"/>
      <c r="BR1085" s="38"/>
      <c r="BS1085" s="38"/>
      <c r="BT1085" s="38"/>
      <c r="BU1085" s="38"/>
      <c r="BV1085" s="38"/>
      <c r="BW1085" s="38"/>
      <c r="BX1085" s="38"/>
      <c r="BY1085" s="38"/>
      <c r="BZ1085" s="38"/>
      <c r="CA1085" s="38"/>
      <c r="CB1085" s="38"/>
      <c r="CC1085" s="38"/>
      <c r="CD1085" s="38"/>
      <c r="CE1085" s="38"/>
      <c r="CF1085" s="38"/>
      <c r="CG1085" s="38"/>
      <c r="CH1085" s="38"/>
      <c r="CI1085" s="38"/>
      <c r="CJ1085" s="38"/>
      <c r="CK1085" s="38"/>
      <c r="CL1085" s="38"/>
      <c r="CM1085" s="38"/>
      <c r="CN1085" s="38"/>
      <c r="CO1085" s="38"/>
      <c r="CP1085" s="38"/>
      <c r="CQ1085" s="38"/>
      <c r="CR1085" s="38"/>
      <c r="CS1085" s="38"/>
      <c r="CT1085" s="38"/>
      <c r="CU1085" s="38"/>
      <c r="CV1085" s="38"/>
      <c r="CW1085" s="38"/>
      <c r="CX1085" s="38"/>
      <c r="CY1085" s="38"/>
      <c r="CZ1085" s="38"/>
      <c r="DA1085" s="38"/>
      <c r="DB1085" s="38"/>
      <c r="DC1085" s="38"/>
      <c r="DD1085" s="38"/>
      <c r="DE1085" s="38"/>
      <c r="DF1085" s="38"/>
      <c r="DG1085" s="38"/>
      <c r="DH1085" s="38"/>
      <c r="DI1085" s="38"/>
      <c r="DJ1085" s="38"/>
      <c r="DK1085" s="38"/>
      <c r="DL1085" s="38"/>
      <c r="DM1085" s="38"/>
      <c r="DN1085" s="38"/>
      <c r="DO1085" s="38"/>
      <c r="DP1085" s="38"/>
      <c r="DQ1085" s="38"/>
      <c r="DR1085" s="38"/>
      <c r="DS1085" s="38"/>
      <c r="DT1085" s="38"/>
      <c r="DU1085" s="38"/>
      <c r="DV1085" s="38"/>
      <c r="DW1085" s="38"/>
      <c r="DX1085" s="38"/>
      <c r="DY1085" s="38"/>
      <c r="DZ1085" s="38"/>
      <c r="EA1085" s="38"/>
      <c r="EB1085" s="38"/>
      <c r="EC1085" s="38"/>
      <c r="ED1085" s="38"/>
      <c r="EE1085" s="38"/>
      <c r="EF1085" s="38"/>
      <c r="EG1085" s="38"/>
      <c r="EH1085" s="38"/>
      <c r="EI1085" s="38"/>
      <c r="EJ1085" s="38"/>
      <c r="EK1085" s="38"/>
      <c r="EL1085" s="38"/>
      <c r="EM1085" s="38"/>
      <c r="EN1085" s="38"/>
      <c r="EO1085" s="38"/>
      <c r="EP1085" s="38"/>
      <c r="EQ1085" s="38"/>
      <c r="ER1085" s="38"/>
      <c r="ES1085" s="38"/>
      <c r="ET1085" s="38"/>
      <c r="EU1085" s="38"/>
      <c r="EV1085" s="38"/>
      <c r="EW1085" s="38"/>
      <c r="EX1085" s="38"/>
      <c r="EY1085" s="38"/>
      <c r="EZ1085" s="38"/>
      <c r="FA1085" s="38"/>
      <c r="FB1085" s="38"/>
      <c r="FC1085" s="38"/>
      <c r="FD1085" s="38"/>
      <c r="FE1085" s="39"/>
      <c r="FF1085" s="38"/>
      <c r="FG1085" s="38"/>
      <c r="FH1085" s="38"/>
      <c r="FI1085" s="38"/>
      <c r="FJ1085" s="38"/>
      <c r="FK1085" s="38"/>
      <c r="FL1085" s="38"/>
      <c r="FM1085" s="38"/>
      <c r="FN1085" s="38"/>
      <c r="FO1085" s="38"/>
      <c r="FP1085" s="38"/>
      <c r="FQ1085" s="38"/>
      <c r="FR1085" s="38"/>
      <c r="FS1085" s="38"/>
      <c r="FT1085" s="38"/>
      <c r="FU1085" s="38"/>
      <c r="FV1085" s="38"/>
      <c r="FW1085" s="38"/>
      <c r="FX1085" s="38"/>
      <c r="FY1085" s="38"/>
      <c r="FZ1085" s="38"/>
      <c r="GA1085" s="38"/>
      <c r="GB1085" s="38"/>
      <c r="GC1085" s="38"/>
      <c r="GD1085" s="38"/>
      <c r="GE1085" s="38"/>
      <c r="GF1085" s="38"/>
      <c r="GG1085" s="38"/>
      <c r="GH1085" s="38"/>
      <c r="GI1085" s="38"/>
      <c r="GJ1085" s="38"/>
      <c r="GK1085" s="38"/>
      <c r="GL1085" s="38"/>
      <c r="GM1085" s="38"/>
      <c r="GN1085" s="38"/>
      <c r="GO1085" s="38"/>
      <c r="GP1085" s="38"/>
      <c r="GQ1085" s="38"/>
      <c r="GR1085" s="38"/>
      <c r="GS1085" s="38"/>
      <c r="GT1085" s="38"/>
      <c r="GU1085" s="38"/>
      <c r="GV1085" s="38"/>
      <c r="GW1085" s="38"/>
      <c r="GX1085" s="38"/>
      <c r="GY1085" s="38"/>
      <c r="GZ1085" s="38"/>
      <c r="HA1085" s="38"/>
      <c r="HB1085" s="38"/>
      <c r="HC1085" s="38"/>
      <c r="HD1085" s="38"/>
      <c r="HE1085" s="38"/>
      <c r="HF1085" s="38"/>
      <c r="HG1085" s="38"/>
      <c r="HH1085" s="38"/>
      <c r="HI1085" s="38"/>
      <c r="HJ1085" s="38"/>
      <c r="HK1085" s="38"/>
      <c r="HL1085" s="38"/>
      <c r="HM1085" s="38"/>
      <c r="HN1085" s="38"/>
      <c r="HO1085" s="38"/>
      <c r="HP1085" s="38"/>
      <c r="HQ1085" s="38"/>
      <c r="HR1085" s="38"/>
      <c r="HS1085" s="38"/>
      <c r="HT1085" s="38"/>
      <c r="HU1085" s="38"/>
      <c r="HV1085" s="38"/>
      <c r="HW1085" s="38"/>
      <c r="HX1085" s="38"/>
      <c r="HY1085" s="38"/>
      <c r="HZ1085" s="37"/>
      <c r="IA1085" s="37"/>
      <c r="IB1085" s="37"/>
      <c r="IC1085" s="37"/>
      <c r="ID1085" s="37"/>
      <c r="IE1085" s="37"/>
      <c r="IF1085" s="37"/>
      <c r="IG1085" s="37"/>
      <c r="IH1085" s="37"/>
      <c r="II1085" s="37"/>
      <c r="IJ1085" s="37"/>
      <c r="IK1085" s="37"/>
      <c r="IL1085" s="37"/>
      <c r="IM1085" s="37"/>
      <c r="IN1085" s="37"/>
      <c r="IO1085" s="37"/>
      <c r="IP1085" s="37"/>
      <c r="IQ1085" s="37"/>
      <c r="IR1085" s="37"/>
      <c r="IS1085" s="37"/>
    </row>
    <row r="1086" spans="1:320" ht="15" customHeight="1" x14ac:dyDescent="0.3">
      <c r="A1086" s="35"/>
      <c r="C1086" s="36"/>
      <c r="D1086" s="36"/>
      <c r="E1086" s="37"/>
      <c r="F1086" s="35"/>
      <c r="G1086" s="40"/>
      <c r="H1086" s="40"/>
      <c r="I1086" s="40"/>
      <c r="J1086" s="35"/>
      <c r="K1086" s="35"/>
      <c r="L1086" s="35"/>
      <c r="M1086" s="35"/>
      <c r="N1086" s="35"/>
      <c r="O1086" s="35"/>
      <c r="P1086" s="35"/>
      <c r="Q1086" s="35"/>
      <c r="R1086" s="35"/>
      <c r="S1086" s="35"/>
      <c r="T1086" s="37"/>
      <c r="U1086" s="38"/>
      <c r="V1086" s="38"/>
      <c r="W1086" s="38"/>
      <c r="X1086" s="38"/>
      <c r="Y1086" s="38"/>
      <c r="Z1086" s="38"/>
      <c r="AA1086" s="38"/>
      <c r="AB1086" s="38"/>
      <c r="AC1086" s="38"/>
      <c r="AD1086" s="38"/>
      <c r="AE1086" s="38"/>
      <c r="AF1086" s="38"/>
      <c r="AG1086" s="38"/>
      <c r="AH1086" s="38"/>
      <c r="AI1086" s="38"/>
      <c r="AJ1086" s="38"/>
      <c r="AK1086" s="38"/>
      <c r="AL1086" s="38"/>
      <c r="AM1086" s="38"/>
      <c r="AN1086" s="38"/>
      <c r="AO1086" s="38"/>
      <c r="AP1086" s="38"/>
      <c r="AQ1086" s="38"/>
      <c r="AR1086" s="38"/>
      <c r="AS1086" s="38"/>
      <c r="AT1086" s="38"/>
      <c r="AU1086" s="38"/>
      <c r="AV1086" s="38"/>
      <c r="AW1086" s="38"/>
      <c r="AX1086" s="38"/>
      <c r="AY1086" s="38"/>
      <c r="AZ1086" s="38"/>
      <c r="BA1086" s="38"/>
      <c r="BB1086" s="38"/>
      <c r="BC1086" s="38"/>
      <c r="BD1086" s="38"/>
      <c r="BE1086" s="38"/>
      <c r="BF1086" s="38"/>
      <c r="BG1086" s="38"/>
      <c r="BH1086" s="38"/>
      <c r="BI1086" s="38"/>
      <c r="BJ1086" s="38"/>
      <c r="BK1086" s="38"/>
      <c r="BL1086" s="38"/>
      <c r="BM1086" s="38"/>
      <c r="BN1086" s="38"/>
      <c r="BO1086" s="38"/>
      <c r="BP1086" s="38"/>
      <c r="BQ1086" s="38"/>
      <c r="BR1086" s="38"/>
      <c r="BS1086" s="38"/>
      <c r="BT1086" s="38"/>
      <c r="BU1086" s="38"/>
      <c r="BV1086" s="38"/>
      <c r="BW1086" s="38"/>
      <c r="BX1086" s="38"/>
      <c r="BY1086" s="38"/>
      <c r="BZ1086" s="38"/>
      <c r="CA1086" s="38"/>
      <c r="CB1086" s="38"/>
      <c r="CC1086" s="38"/>
      <c r="CD1086" s="38"/>
      <c r="CE1086" s="38"/>
      <c r="CF1086" s="38"/>
      <c r="CG1086" s="38"/>
      <c r="CH1086" s="38"/>
      <c r="CI1086" s="38"/>
      <c r="CJ1086" s="38"/>
      <c r="CK1086" s="38"/>
      <c r="CL1086" s="38"/>
      <c r="CM1086" s="38"/>
      <c r="CN1086" s="38"/>
      <c r="CO1086" s="38"/>
      <c r="CP1086" s="38"/>
      <c r="CQ1086" s="38"/>
      <c r="CR1086" s="38"/>
      <c r="CS1086" s="38"/>
      <c r="CT1086" s="38"/>
      <c r="CU1086" s="38"/>
      <c r="CV1086" s="38"/>
      <c r="CW1086" s="38"/>
      <c r="CX1086" s="38"/>
      <c r="CY1086" s="38"/>
      <c r="CZ1086" s="38"/>
      <c r="DA1086" s="38"/>
      <c r="DB1086" s="38"/>
      <c r="DC1086" s="38"/>
      <c r="DD1086" s="38"/>
      <c r="DE1086" s="38"/>
      <c r="DF1086" s="38"/>
      <c r="DG1086" s="38"/>
      <c r="DH1086" s="38"/>
      <c r="DI1086" s="38"/>
      <c r="DJ1086" s="38"/>
      <c r="DK1086" s="38"/>
      <c r="DL1086" s="38"/>
      <c r="DM1086" s="38"/>
      <c r="DN1086" s="38"/>
      <c r="DO1086" s="38"/>
      <c r="DP1086" s="38"/>
      <c r="DQ1086" s="38"/>
      <c r="DR1086" s="38"/>
      <c r="DS1086" s="38"/>
      <c r="DT1086" s="38"/>
      <c r="DU1086" s="38"/>
      <c r="DV1086" s="38"/>
      <c r="DW1086" s="38"/>
      <c r="DX1086" s="38"/>
      <c r="DY1086" s="38"/>
      <c r="DZ1086" s="38"/>
      <c r="EA1086" s="38"/>
      <c r="EB1086" s="38"/>
      <c r="EC1086" s="38"/>
      <c r="ED1086" s="38"/>
      <c r="EE1086" s="38"/>
      <c r="EF1086" s="38"/>
      <c r="EG1086" s="38"/>
      <c r="EH1086" s="38"/>
      <c r="EI1086" s="38"/>
      <c r="EJ1086" s="38"/>
      <c r="EK1086" s="38"/>
      <c r="EL1086" s="38"/>
      <c r="EM1086" s="38"/>
      <c r="EN1086" s="38"/>
      <c r="EO1086" s="38"/>
      <c r="EP1086" s="38"/>
      <c r="EQ1086" s="38"/>
      <c r="ER1086" s="38"/>
      <c r="ES1086" s="38"/>
      <c r="ET1086" s="38"/>
      <c r="EU1086" s="38"/>
      <c r="EV1086" s="38"/>
      <c r="EW1086" s="38"/>
      <c r="EX1086" s="38"/>
      <c r="EY1086" s="38"/>
      <c r="EZ1086" s="38"/>
      <c r="FA1086" s="38"/>
      <c r="FB1086" s="38"/>
      <c r="FC1086" s="38"/>
      <c r="FD1086" s="38"/>
      <c r="FE1086" s="39"/>
      <c r="FF1086" s="38"/>
      <c r="FG1086" s="38"/>
      <c r="FH1086" s="38"/>
      <c r="FI1086" s="38"/>
      <c r="FJ1086" s="38"/>
      <c r="FK1086" s="38"/>
      <c r="FL1086" s="38"/>
      <c r="FM1086" s="38"/>
      <c r="FN1086" s="38"/>
      <c r="FO1086" s="38"/>
      <c r="FP1086" s="38"/>
      <c r="FQ1086" s="38"/>
      <c r="FR1086" s="38"/>
      <c r="FS1086" s="38"/>
      <c r="FT1086" s="38"/>
      <c r="FU1086" s="38"/>
      <c r="FV1086" s="38"/>
      <c r="FW1086" s="38"/>
      <c r="FX1086" s="38"/>
      <c r="FY1086" s="38"/>
      <c r="FZ1086" s="38"/>
      <c r="GA1086" s="38"/>
      <c r="GB1086" s="38"/>
      <c r="GC1086" s="38"/>
      <c r="GD1086" s="38"/>
      <c r="GE1086" s="38"/>
      <c r="GF1086" s="38"/>
      <c r="GG1086" s="38"/>
      <c r="GH1086" s="38"/>
      <c r="GI1086" s="38"/>
      <c r="GJ1086" s="38"/>
      <c r="GK1086" s="38"/>
      <c r="GL1086" s="38"/>
      <c r="GM1086" s="38"/>
      <c r="GN1086" s="38"/>
      <c r="GO1086" s="38"/>
      <c r="GP1086" s="38"/>
      <c r="GQ1086" s="38"/>
      <c r="GR1086" s="38"/>
      <c r="GS1086" s="38"/>
      <c r="GT1086" s="38"/>
      <c r="GU1086" s="38"/>
      <c r="GV1086" s="38"/>
      <c r="GW1086" s="38"/>
      <c r="GX1086" s="38"/>
      <c r="GY1086" s="38"/>
      <c r="GZ1086" s="38"/>
      <c r="HA1086" s="38"/>
      <c r="HB1086" s="38"/>
      <c r="HC1086" s="38"/>
      <c r="HD1086" s="38"/>
      <c r="HE1086" s="38"/>
      <c r="HF1086" s="38"/>
      <c r="HG1086" s="38"/>
      <c r="HH1086" s="38"/>
      <c r="HI1086" s="38"/>
      <c r="HJ1086" s="38"/>
      <c r="HK1086" s="38"/>
      <c r="HL1086" s="38"/>
      <c r="HM1086" s="38"/>
      <c r="HN1086" s="38"/>
      <c r="HO1086" s="38"/>
      <c r="HP1086" s="38"/>
      <c r="HQ1086" s="38"/>
      <c r="HR1086" s="38"/>
      <c r="HS1086" s="38"/>
      <c r="HT1086" s="38"/>
      <c r="HU1086" s="38"/>
      <c r="HV1086" s="38"/>
      <c r="HW1086" s="38"/>
      <c r="HX1086" s="38"/>
      <c r="HY1086" s="38"/>
      <c r="HZ1086" s="37"/>
      <c r="IA1086" s="37"/>
      <c r="IB1086" s="37"/>
      <c r="IC1086" s="37"/>
      <c r="ID1086" s="37"/>
      <c r="IE1086" s="37"/>
      <c r="IF1086" s="37"/>
      <c r="IG1086" s="37"/>
      <c r="IH1086" s="37"/>
      <c r="II1086" s="37"/>
      <c r="IJ1086" s="37"/>
      <c r="IK1086" s="37"/>
      <c r="IL1086" s="37"/>
      <c r="IM1086" s="37"/>
      <c r="IN1086" s="37"/>
      <c r="IO1086" s="37"/>
      <c r="IP1086" s="37"/>
      <c r="IQ1086" s="37"/>
      <c r="IR1086" s="37"/>
      <c r="IS1086" s="37"/>
    </row>
    <row r="1087" spans="1:320" ht="15" customHeight="1" x14ac:dyDescent="0.3">
      <c r="A1087" s="35"/>
      <c r="C1087" s="36"/>
      <c r="D1087" s="36"/>
      <c r="E1087" s="37"/>
      <c r="F1087" s="35"/>
      <c r="G1087" s="40"/>
      <c r="H1087" s="40"/>
      <c r="I1087" s="40"/>
      <c r="J1087" s="35"/>
      <c r="K1087" s="35"/>
      <c r="L1087" s="35"/>
      <c r="M1087" s="35"/>
      <c r="N1087" s="35"/>
      <c r="O1087" s="35"/>
      <c r="P1087" s="35"/>
      <c r="Q1087" s="35"/>
      <c r="R1087" s="35"/>
      <c r="S1087" s="35"/>
      <c r="T1087" s="37"/>
      <c r="U1087" s="38"/>
      <c r="V1087" s="38"/>
      <c r="W1087" s="38"/>
      <c r="X1087" s="38"/>
      <c r="Y1087" s="38"/>
      <c r="Z1087" s="38"/>
      <c r="AA1087" s="38"/>
      <c r="AB1087" s="38"/>
      <c r="AC1087" s="38"/>
      <c r="AD1087" s="38"/>
      <c r="AE1087" s="38"/>
      <c r="AF1087" s="38"/>
      <c r="AG1087" s="38"/>
      <c r="AH1087" s="38"/>
      <c r="AI1087" s="38"/>
      <c r="AJ1087" s="38"/>
      <c r="AK1087" s="38"/>
      <c r="AL1087" s="38"/>
      <c r="AM1087" s="38"/>
      <c r="AN1087" s="38"/>
      <c r="AO1087" s="38"/>
      <c r="AP1087" s="38"/>
      <c r="AQ1087" s="38"/>
      <c r="AR1087" s="38"/>
      <c r="AS1087" s="38"/>
      <c r="AT1087" s="38"/>
      <c r="AU1087" s="38"/>
      <c r="AV1087" s="38"/>
      <c r="AW1087" s="38"/>
      <c r="AX1087" s="38"/>
      <c r="AY1087" s="38"/>
      <c r="AZ1087" s="38"/>
      <c r="BA1087" s="38"/>
      <c r="BB1087" s="38"/>
      <c r="BC1087" s="38"/>
      <c r="BD1087" s="38"/>
      <c r="BE1087" s="38"/>
      <c r="BF1087" s="38"/>
      <c r="BG1087" s="38"/>
      <c r="BH1087" s="38"/>
      <c r="BI1087" s="38"/>
      <c r="BJ1087" s="38"/>
      <c r="BK1087" s="38"/>
      <c r="BL1087" s="38"/>
      <c r="BM1087" s="38"/>
      <c r="BN1087" s="38"/>
      <c r="BO1087" s="38"/>
      <c r="BP1087" s="38"/>
      <c r="BQ1087" s="38"/>
      <c r="BR1087" s="38"/>
      <c r="BS1087" s="38"/>
      <c r="BT1087" s="38"/>
      <c r="BU1087" s="38"/>
      <c r="BV1087" s="38"/>
      <c r="BW1087" s="38"/>
      <c r="BX1087" s="38"/>
      <c r="BY1087" s="38"/>
      <c r="BZ1087" s="38"/>
      <c r="CA1087" s="38"/>
      <c r="CB1087" s="38"/>
      <c r="CC1087" s="38"/>
      <c r="CD1087" s="38"/>
      <c r="CE1087" s="38"/>
      <c r="CF1087" s="38"/>
      <c r="CG1087" s="38"/>
      <c r="CH1087" s="38"/>
      <c r="CI1087" s="38"/>
      <c r="CJ1087" s="38"/>
      <c r="CK1087" s="38"/>
      <c r="CL1087" s="38"/>
      <c r="CM1087" s="38"/>
      <c r="CN1087" s="38"/>
      <c r="CO1087" s="38"/>
      <c r="CP1087" s="38"/>
      <c r="CQ1087" s="38"/>
      <c r="CR1087" s="38"/>
      <c r="CS1087" s="38"/>
      <c r="CT1087" s="38"/>
      <c r="CU1087" s="38"/>
      <c r="CV1087" s="38"/>
      <c r="CW1087" s="38"/>
      <c r="CX1087" s="38"/>
      <c r="CY1087" s="38"/>
      <c r="CZ1087" s="38"/>
      <c r="DA1087" s="38"/>
      <c r="DB1087" s="38"/>
      <c r="DC1087" s="38"/>
      <c r="DD1087" s="38"/>
      <c r="DE1087" s="38"/>
      <c r="DF1087" s="38"/>
      <c r="DG1087" s="38"/>
      <c r="DH1087" s="38"/>
      <c r="DI1087" s="38"/>
      <c r="DJ1087" s="38"/>
      <c r="DK1087" s="38"/>
      <c r="DL1087" s="38"/>
      <c r="DM1087" s="38"/>
      <c r="DN1087" s="38"/>
      <c r="DO1087" s="38"/>
      <c r="DP1087" s="38"/>
      <c r="DQ1087" s="38"/>
      <c r="DR1087" s="38"/>
      <c r="DS1087" s="38"/>
      <c r="DT1087" s="38"/>
      <c r="DU1087" s="38"/>
      <c r="DV1087" s="38"/>
      <c r="DW1087" s="38"/>
      <c r="DX1087" s="38"/>
      <c r="DY1087" s="38"/>
      <c r="DZ1087" s="38"/>
      <c r="EA1087" s="38"/>
      <c r="EB1087" s="38"/>
      <c r="EC1087" s="38"/>
      <c r="ED1087" s="38"/>
      <c r="EE1087" s="38"/>
      <c r="EF1087" s="38"/>
      <c r="EG1087" s="38"/>
      <c r="EH1087" s="38"/>
      <c r="EI1087" s="38"/>
      <c r="EJ1087" s="38"/>
      <c r="EK1087" s="38"/>
      <c r="EL1087" s="38"/>
      <c r="EM1087" s="38"/>
      <c r="EN1087" s="38"/>
      <c r="EO1087" s="38"/>
      <c r="EP1087" s="38"/>
      <c r="EQ1087" s="38"/>
      <c r="ER1087" s="38"/>
      <c r="ES1087" s="38"/>
      <c r="ET1087" s="38"/>
      <c r="EU1087" s="38"/>
      <c r="EV1087" s="38"/>
      <c r="EW1087" s="38"/>
      <c r="EX1087" s="38"/>
      <c r="EY1087" s="38"/>
      <c r="EZ1087" s="38"/>
      <c r="FA1087" s="38"/>
      <c r="FB1087" s="38"/>
      <c r="FC1087" s="38"/>
      <c r="FD1087" s="38"/>
      <c r="FE1087" s="39"/>
      <c r="FF1087" s="38"/>
      <c r="FG1087" s="38"/>
      <c r="FH1087" s="38"/>
      <c r="FI1087" s="38"/>
      <c r="FJ1087" s="38"/>
      <c r="FK1087" s="38"/>
      <c r="FL1087" s="38"/>
      <c r="FM1087" s="38"/>
      <c r="FN1087" s="38"/>
      <c r="FO1087" s="38"/>
      <c r="FP1087" s="38"/>
      <c r="FQ1087" s="38"/>
      <c r="FR1087" s="38"/>
      <c r="FS1087" s="38"/>
      <c r="FT1087" s="38"/>
      <c r="FU1087" s="38"/>
      <c r="FV1087" s="38"/>
      <c r="FW1087" s="38"/>
      <c r="FX1087" s="38"/>
      <c r="FY1087" s="38"/>
      <c r="FZ1087" s="38"/>
      <c r="GA1087" s="38"/>
      <c r="GB1087" s="38"/>
      <c r="GC1087" s="38"/>
      <c r="GD1087" s="38"/>
      <c r="GE1087" s="38"/>
      <c r="GF1087" s="38"/>
      <c r="GG1087" s="38"/>
      <c r="GH1087" s="38"/>
      <c r="GI1087" s="38"/>
      <c r="GJ1087" s="38"/>
      <c r="GK1087" s="38"/>
      <c r="GL1087" s="38"/>
      <c r="GM1087" s="38"/>
      <c r="GN1087" s="38"/>
      <c r="GO1087" s="38"/>
      <c r="GP1087" s="38"/>
      <c r="GQ1087" s="38"/>
      <c r="GR1087" s="38"/>
      <c r="GS1087" s="38"/>
      <c r="GT1087" s="38"/>
      <c r="GU1087" s="38"/>
      <c r="GV1087" s="38"/>
      <c r="GW1087" s="38"/>
      <c r="GX1087" s="38"/>
      <c r="GY1087" s="38"/>
      <c r="GZ1087" s="38"/>
      <c r="HA1087" s="38"/>
      <c r="HB1087" s="38"/>
      <c r="HC1087" s="38"/>
      <c r="HD1087" s="38"/>
      <c r="HE1087" s="38"/>
      <c r="HF1087" s="38"/>
      <c r="HG1087" s="38"/>
      <c r="HH1087" s="38"/>
      <c r="HI1087" s="38"/>
      <c r="HJ1087" s="38"/>
      <c r="HK1087" s="38"/>
      <c r="HL1087" s="38"/>
      <c r="HM1087" s="38"/>
      <c r="HN1087" s="38"/>
      <c r="HO1087" s="38"/>
      <c r="HP1087" s="38"/>
      <c r="HQ1087" s="38"/>
      <c r="HR1087" s="38"/>
      <c r="HS1087" s="38"/>
      <c r="HT1087" s="38"/>
      <c r="HU1087" s="38"/>
      <c r="HV1087" s="38"/>
      <c r="HW1087" s="38"/>
      <c r="HX1087" s="38"/>
      <c r="HY1087" s="38"/>
      <c r="HZ1087" s="37"/>
      <c r="IA1087" s="37"/>
      <c r="IB1087" s="37"/>
      <c r="IC1087" s="37"/>
      <c r="ID1087" s="37"/>
      <c r="IE1087" s="37"/>
      <c r="IF1087" s="37"/>
      <c r="IG1087" s="37"/>
      <c r="IH1087" s="37"/>
      <c r="II1087" s="37"/>
      <c r="IJ1087" s="37"/>
      <c r="IK1087" s="37"/>
      <c r="IL1087" s="37"/>
      <c r="IM1087" s="37"/>
      <c r="IN1087" s="37"/>
      <c r="IO1087" s="37"/>
      <c r="IP1087" s="37"/>
      <c r="IQ1087" s="37"/>
      <c r="IR1087" s="37"/>
      <c r="IS1087" s="37"/>
    </row>
    <row r="1088" spans="1:320" ht="15" customHeight="1" x14ac:dyDescent="0.3">
      <c r="A1088" s="35"/>
      <c r="C1088" s="36"/>
      <c r="D1088" s="36"/>
      <c r="E1088" s="37"/>
      <c r="F1088" s="35"/>
      <c r="G1088" s="40"/>
      <c r="H1088" s="40"/>
      <c r="I1088" s="40"/>
      <c r="J1088" s="35"/>
      <c r="K1088" s="35"/>
      <c r="L1088" s="35"/>
      <c r="M1088" s="35"/>
      <c r="N1088" s="35"/>
      <c r="O1088" s="35"/>
      <c r="P1088" s="35"/>
      <c r="Q1088" s="35"/>
      <c r="R1088" s="35"/>
      <c r="S1088" s="35"/>
      <c r="T1088" s="37"/>
      <c r="U1088" s="38"/>
      <c r="V1088" s="38"/>
      <c r="W1088" s="38"/>
      <c r="X1088" s="38"/>
      <c r="Y1088" s="38"/>
      <c r="Z1088" s="38"/>
      <c r="AA1088" s="38"/>
      <c r="AB1088" s="38"/>
      <c r="AC1088" s="38"/>
      <c r="AD1088" s="38"/>
      <c r="AE1088" s="38"/>
      <c r="AF1088" s="38"/>
      <c r="AG1088" s="38"/>
      <c r="AH1088" s="38"/>
      <c r="AI1088" s="38"/>
      <c r="AJ1088" s="38"/>
      <c r="AK1088" s="38"/>
      <c r="AL1088" s="38"/>
      <c r="AM1088" s="38"/>
      <c r="AN1088" s="38"/>
      <c r="AO1088" s="38"/>
      <c r="AP1088" s="38"/>
      <c r="AQ1088" s="38"/>
      <c r="AR1088" s="38"/>
      <c r="AS1088" s="38"/>
      <c r="AT1088" s="38"/>
      <c r="AU1088" s="38"/>
      <c r="AV1088" s="38"/>
      <c r="AW1088" s="38"/>
      <c r="AX1088" s="38"/>
      <c r="AY1088" s="38"/>
      <c r="AZ1088" s="38"/>
      <c r="BA1088" s="38"/>
      <c r="BB1088" s="38"/>
      <c r="BC1088" s="38"/>
      <c r="BD1088" s="38"/>
      <c r="BE1088" s="38"/>
      <c r="BF1088" s="38"/>
      <c r="BG1088" s="38"/>
      <c r="BH1088" s="38"/>
      <c r="BI1088" s="38"/>
      <c r="BJ1088" s="38"/>
      <c r="BK1088" s="38"/>
      <c r="BL1088" s="38"/>
      <c r="BM1088" s="38"/>
      <c r="BN1088" s="38"/>
      <c r="BO1088" s="38"/>
      <c r="BP1088" s="38"/>
      <c r="BQ1088" s="38"/>
      <c r="BR1088" s="38"/>
      <c r="BS1088" s="38"/>
      <c r="BT1088" s="38"/>
      <c r="BU1088" s="38"/>
      <c r="BV1088" s="38"/>
      <c r="BW1088" s="38"/>
      <c r="BX1088" s="38"/>
      <c r="BY1088" s="38"/>
      <c r="BZ1088" s="38"/>
      <c r="CA1088" s="38"/>
      <c r="CB1088" s="38"/>
      <c r="CC1088" s="38"/>
      <c r="CD1088" s="38"/>
      <c r="CE1088" s="38"/>
      <c r="CF1088" s="38"/>
      <c r="CG1088" s="38"/>
      <c r="CH1088" s="38"/>
      <c r="CI1088" s="38"/>
      <c r="CJ1088" s="38"/>
      <c r="CK1088" s="38"/>
      <c r="CL1088" s="38"/>
      <c r="CM1088" s="38"/>
      <c r="CN1088" s="38"/>
      <c r="CO1088" s="38"/>
      <c r="CP1088" s="38"/>
      <c r="CQ1088" s="38"/>
      <c r="CR1088" s="38"/>
      <c r="CS1088" s="38"/>
      <c r="CT1088" s="38"/>
      <c r="CU1088" s="38"/>
      <c r="CV1088" s="38"/>
      <c r="CW1088" s="38"/>
      <c r="CX1088" s="38"/>
      <c r="CY1088" s="38"/>
      <c r="CZ1088" s="38"/>
      <c r="DA1088" s="38"/>
      <c r="DB1088" s="38"/>
      <c r="DC1088" s="38"/>
      <c r="DD1088" s="38"/>
      <c r="DE1088" s="38"/>
      <c r="DF1088" s="38"/>
      <c r="DG1088" s="38"/>
      <c r="DH1088" s="38"/>
      <c r="DI1088" s="38"/>
      <c r="DJ1088" s="38"/>
      <c r="DK1088" s="38"/>
      <c r="DL1088" s="38"/>
      <c r="DM1088" s="38"/>
      <c r="DN1088" s="38"/>
      <c r="DO1088" s="38"/>
      <c r="DP1088" s="38"/>
      <c r="DQ1088" s="38"/>
      <c r="DR1088" s="38"/>
      <c r="DS1088" s="38"/>
      <c r="DT1088" s="38"/>
      <c r="DU1088" s="38"/>
      <c r="DV1088" s="38"/>
      <c r="DW1088" s="38"/>
      <c r="DX1088" s="38"/>
      <c r="DY1088" s="38"/>
      <c r="DZ1088" s="38"/>
      <c r="EA1088" s="38"/>
      <c r="EB1088" s="38"/>
      <c r="EC1088" s="38"/>
      <c r="ED1088" s="38"/>
      <c r="EE1088" s="38"/>
      <c r="EF1088" s="38"/>
      <c r="EG1088" s="38"/>
      <c r="EH1088" s="38"/>
      <c r="EI1088" s="38"/>
      <c r="EJ1088" s="38"/>
      <c r="EK1088" s="38"/>
      <c r="EL1088" s="38"/>
      <c r="EM1088" s="38"/>
      <c r="EN1088" s="38"/>
      <c r="EO1088" s="38"/>
      <c r="EP1088" s="38"/>
      <c r="EQ1088" s="38"/>
      <c r="ER1088" s="38"/>
      <c r="ES1088" s="38"/>
      <c r="ET1088" s="38"/>
      <c r="EU1088" s="38"/>
      <c r="EV1088" s="38"/>
      <c r="EW1088" s="38"/>
      <c r="EX1088" s="38"/>
      <c r="EY1088" s="38"/>
      <c r="EZ1088" s="38"/>
      <c r="FA1088" s="38"/>
      <c r="FB1088" s="38"/>
      <c r="FC1088" s="38"/>
      <c r="FD1088" s="38"/>
      <c r="FE1088" s="39"/>
      <c r="FF1088" s="38"/>
      <c r="FG1088" s="38"/>
      <c r="FH1088" s="38"/>
      <c r="FI1088" s="38"/>
      <c r="FJ1088" s="38"/>
      <c r="FK1088" s="38"/>
      <c r="FL1088" s="38"/>
      <c r="FM1088" s="38"/>
      <c r="FN1088" s="38"/>
      <c r="FO1088" s="38"/>
      <c r="FP1088" s="38"/>
      <c r="FQ1088" s="38"/>
      <c r="FR1088" s="38"/>
      <c r="FS1088" s="38"/>
      <c r="FT1088" s="38"/>
      <c r="FU1088" s="38"/>
      <c r="FV1088" s="38"/>
      <c r="FW1088" s="38"/>
      <c r="FX1088" s="38"/>
      <c r="FY1088" s="38"/>
      <c r="FZ1088" s="38"/>
      <c r="GA1088" s="38"/>
      <c r="GB1088" s="38"/>
      <c r="GC1088" s="38"/>
      <c r="GD1088" s="38"/>
      <c r="GE1088" s="38"/>
      <c r="GF1088" s="38"/>
      <c r="GG1088" s="38"/>
      <c r="GH1088" s="38"/>
      <c r="GI1088" s="38"/>
      <c r="GJ1088" s="38"/>
      <c r="GK1088" s="38"/>
      <c r="GL1088" s="38"/>
      <c r="GM1088" s="38"/>
      <c r="GN1088" s="38"/>
      <c r="GO1088" s="38"/>
      <c r="GP1088" s="38"/>
      <c r="GQ1088" s="38"/>
      <c r="GR1088" s="38"/>
      <c r="GS1088" s="38"/>
      <c r="GT1088" s="38"/>
      <c r="GU1088" s="38"/>
      <c r="GV1088" s="38"/>
      <c r="GW1088" s="38"/>
      <c r="GX1088" s="38"/>
      <c r="GY1088" s="38"/>
      <c r="GZ1088" s="38"/>
      <c r="HA1088" s="38"/>
      <c r="HB1088" s="38"/>
      <c r="HC1088" s="38"/>
      <c r="HD1088" s="38"/>
      <c r="HE1088" s="38"/>
      <c r="HF1088" s="38"/>
      <c r="HG1088" s="38"/>
      <c r="HH1088" s="38"/>
      <c r="HI1088" s="38"/>
      <c r="HJ1088" s="38"/>
      <c r="HK1088" s="38"/>
      <c r="HL1088" s="38"/>
      <c r="HM1088" s="38"/>
      <c r="HN1088" s="38"/>
      <c r="HO1088" s="38"/>
      <c r="HP1088" s="38"/>
      <c r="HQ1088" s="38"/>
      <c r="HR1088" s="38"/>
      <c r="HS1088" s="38"/>
      <c r="HT1088" s="38"/>
      <c r="HU1088" s="38"/>
      <c r="HV1088" s="38"/>
      <c r="HW1088" s="38"/>
      <c r="HX1088" s="38"/>
      <c r="HY1088" s="38"/>
      <c r="HZ1088" s="37"/>
      <c r="IA1088" s="37"/>
      <c r="IB1088" s="37"/>
      <c r="IC1088" s="37"/>
      <c r="ID1088" s="37"/>
      <c r="IE1088" s="37"/>
      <c r="IF1088" s="37"/>
      <c r="IG1088" s="37"/>
      <c r="IH1088" s="37"/>
      <c r="II1088" s="37"/>
      <c r="IJ1088" s="37"/>
      <c r="IK1088" s="37"/>
      <c r="IL1088" s="37"/>
      <c r="IM1088" s="37"/>
      <c r="IN1088" s="37"/>
      <c r="IO1088" s="37"/>
      <c r="IP1088" s="37"/>
      <c r="IQ1088" s="37"/>
      <c r="IR1088" s="37"/>
      <c r="IS1088" s="37"/>
    </row>
    <row r="1089" spans="1:253" ht="15" customHeight="1" x14ac:dyDescent="0.3">
      <c r="A1089" s="35"/>
      <c r="C1089" s="36"/>
      <c r="D1089" s="36"/>
      <c r="E1089" s="37"/>
      <c r="F1089" s="35"/>
      <c r="G1089" s="40"/>
      <c r="H1089" s="40"/>
      <c r="I1089" s="40"/>
      <c r="J1089" s="35"/>
      <c r="K1089" s="35"/>
      <c r="L1089" s="35"/>
      <c r="M1089" s="35"/>
      <c r="N1089" s="35"/>
      <c r="O1089" s="35"/>
      <c r="P1089" s="35"/>
      <c r="Q1089" s="35"/>
      <c r="R1089" s="35"/>
      <c r="S1089" s="35"/>
      <c r="T1089" s="37"/>
      <c r="U1089" s="38"/>
      <c r="V1089" s="38"/>
      <c r="W1089" s="38"/>
      <c r="X1089" s="38"/>
      <c r="Y1089" s="38"/>
      <c r="Z1089" s="38"/>
      <c r="AA1089" s="38"/>
      <c r="AB1089" s="38"/>
      <c r="AC1089" s="38"/>
      <c r="AD1089" s="38"/>
      <c r="AE1089" s="38"/>
      <c r="AF1089" s="38"/>
      <c r="AG1089" s="38"/>
      <c r="AH1089" s="38"/>
      <c r="AI1089" s="38"/>
      <c r="AJ1089" s="38"/>
      <c r="AK1089" s="38"/>
      <c r="AL1089" s="38"/>
      <c r="AM1089" s="38"/>
      <c r="AN1089" s="38"/>
      <c r="AO1089" s="38"/>
      <c r="AP1089" s="38"/>
      <c r="AQ1089" s="38"/>
      <c r="AR1089" s="38"/>
      <c r="AS1089" s="38"/>
      <c r="AT1089" s="38"/>
      <c r="AU1089" s="38"/>
      <c r="AV1089" s="38"/>
      <c r="AW1089" s="38"/>
      <c r="AX1089" s="38"/>
      <c r="AY1089" s="38"/>
      <c r="AZ1089" s="38"/>
      <c r="BA1089" s="38"/>
      <c r="BB1089" s="38"/>
      <c r="BC1089" s="38"/>
      <c r="BD1089" s="38"/>
      <c r="BE1089" s="38"/>
      <c r="BF1089" s="38"/>
      <c r="BG1089" s="38"/>
      <c r="BH1089" s="38"/>
      <c r="BI1089" s="38"/>
      <c r="BJ1089" s="38"/>
      <c r="BK1089" s="38"/>
      <c r="BL1089" s="38"/>
      <c r="BM1089" s="38"/>
      <c r="BN1089" s="38"/>
      <c r="BO1089" s="38"/>
      <c r="BP1089" s="38"/>
      <c r="BQ1089" s="38"/>
      <c r="BR1089" s="38"/>
      <c r="BS1089" s="38"/>
      <c r="BT1089" s="38"/>
      <c r="BU1089" s="38"/>
      <c r="BV1089" s="38"/>
      <c r="BW1089" s="38"/>
      <c r="BX1089" s="38"/>
      <c r="BY1089" s="38"/>
      <c r="BZ1089" s="38"/>
      <c r="CA1089" s="38"/>
      <c r="CB1089" s="38"/>
      <c r="CC1089" s="38"/>
      <c r="CD1089" s="38"/>
      <c r="CE1089" s="38"/>
      <c r="CF1089" s="38"/>
      <c r="CG1089" s="38"/>
      <c r="CH1089" s="38"/>
      <c r="CI1089" s="38"/>
      <c r="CJ1089" s="38"/>
      <c r="CK1089" s="38"/>
      <c r="CL1089" s="38"/>
      <c r="CM1089" s="38"/>
      <c r="CN1089" s="38"/>
      <c r="CO1089" s="38"/>
      <c r="CP1089" s="38"/>
      <c r="CQ1089" s="38"/>
      <c r="CR1089" s="38"/>
      <c r="CS1089" s="38"/>
      <c r="CT1089" s="38"/>
      <c r="CU1089" s="38"/>
      <c r="CV1089" s="38"/>
      <c r="CW1089" s="38"/>
      <c r="CX1089" s="38"/>
      <c r="CY1089" s="38"/>
      <c r="CZ1089" s="38"/>
      <c r="DA1089" s="38"/>
      <c r="DB1089" s="38"/>
      <c r="DC1089" s="38"/>
      <c r="DD1089" s="38"/>
      <c r="DE1089" s="38"/>
      <c r="DF1089" s="38"/>
      <c r="DG1089" s="38"/>
      <c r="DH1089" s="38"/>
      <c r="DI1089" s="38"/>
      <c r="DJ1089" s="38"/>
      <c r="DK1089" s="38"/>
      <c r="DL1089" s="38"/>
      <c r="DM1089" s="38"/>
      <c r="DN1089" s="38"/>
      <c r="DO1089" s="38"/>
      <c r="DP1089" s="38"/>
      <c r="DQ1089" s="38"/>
      <c r="DR1089" s="38"/>
      <c r="DS1089" s="38"/>
      <c r="DT1089" s="38"/>
      <c r="DU1089" s="38"/>
      <c r="DV1089" s="38"/>
      <c r="DW1089" s="38"/>
      <c r="DX1089" s="38"/>
      <c r="DY1089" s="38"/>
      <c r="DZ1089" s="38"/>
      <c r="EA1089" s="38"/>
      <c r="EB1089" s="38"/>
      <c r="EC1089" s="38"/>
      <c r="ED1089" s="38"/>
      <c r="EE1089" s="38"/>
      <c r="EF1089" s="38"/>
      <c r="EG1089" s="38"/>
      <c r="EH1089" s="38"/>
      <c r="EI1089" s="38"/>
      <c r="EJ1089" s="38"/>
      <c r="EK1089" s="38"/>
      <c r="EL1089" s="38"/>
      <c r="EM1089" s="38"/>
      <c r="EN1089" s="38"/>
      <c r="EO1089" s="38"/>
      <c r="EP1089" s="38"/>
      <c r="EQ1089" s="38"/>
      <c r="ER1089" s="38"/>
      <c r="ES1089" s="38"/>
      <c r="ET1089" s="38"/>
      <c r="EU1089" s="38"/>
      <c r="EV1089" s="38"/>
      <c r="EW1089" s="38"/>
      <c r="EX1089" s="38"/>
      <c r="EY1089" s="38"/>
      <c r="EZ1089" s="38"/>
      <c r="FA1089" s="38"/>
      <c r="FB1089" s="38"/>
      <c r="FC1089" s="38"/>
      <c r="FD1089" s="38"/>
      <c r="FE1089" s="39"/>
      <c r="FF1089" s="38"/>
      <c r="FG1089" s="38"/>
      <c r="FH1089" s="38"/>
      <c r="FI1089" s="38"/>
      <c r="FJ1089" s="38"/>
      <c r="FK1089" s="38"/>
      <c r="FL1089" s="38"/>
      <c r="FM1089" s="38"/>
      <c r="FN1089" s="38"/>
      <c r="FO1089" s="38"/>
      <c r="FP1089" s="38"/>
      <c r="FQ1089" s="38"/>
      <c r="FR1089" s="38"/>
      <c r="FS1089" s="38"/>
      <c r="FT1089" s="38"/>
      <c r="FU1089" s="38"/>
      <c r="FV1089" s="38"/>
      <c r="FW1089" s="38"/>
      <c r="FX1089" s="38"/>
      <c r="FY1089" s="38"/>
      <c r="FZ1089" s="38"/>
      <c r="GA1089" s="38"/>
      <c r="GB1089" s="38"/>
      <c r="GC1089" s="38"/>
      <c r="GD1089" s="38"/>
      <c r="GE1089" s="38"/>
      <c r="GF1089" s="38"/>
      <c r="GG1089" s="38"/>
      <c r="GH1089" s="38"/>
      <c r="GI1089" s="38"/>
      <c r="GJ1089" s="38"/>
      <c r="GK1089" s="38"/>
      <c r="GL1089" s="38"/>
      <c r="GM1089" s="38"/>
      <c r="GN1089" s="38"/>
      <c r="GO1089" s="38"/>
      <c r="GP1089" s="38"/>
      <c r="GQ1089" s="38"/>
      <c r="GR1089" s="38"/>
      <c r="GS1089" s="38"/>
      <c r="GT1089" s="38"/>
      <c r="GU1089" s="38"/>
      <c r="GV1089" s="38"/>
      <c r="GW1089" s="38"/>
      <c r="GX1089" s="38"/>
      <c r="GY1089" s="38"/>
      <c r="GZ1089" s="38"/>
      <c r="HA1089" s="38"/>
      <c r="HB1089" s="38"/>
      <c r="HC1089" s="38"/>
      <c r="HD1089" s="38"/>
      <c r="HE1089" s="38"/>
      <c r="HF1089" s="38"/>
      <c r="HG1089" s="38"/>
      <c r="HH1089" s="38"/>
      <c r="HI1089" s="38"/>
      <c r="HJ1089" s="38"/>
      <c r="HK1089" s="38"/>
      <c r="HL1089" s="38"/>
      <c r="HM1089" s="38"/>
      <c r="HN1089" s="38"/>
      <c r="HO1089" s="38"/>
      <c r="HP1089" s="38"/>
      <c r="HQ1089" s="38"/>
      <c r="HR1089" s="38"/>
      <c r="HS1089" s="38"/>
      <c r="HT1089" s="38"/>
      <c r="HU1089" s="38"/>
      <c r="HV1089" s="38"/>
      <c r="HW1089" s="38"/>
      <c r="HX1089" s="38"/>
      <c r="HY1089" s="38"/>
      <c r="HZ1089" s="37"/>
      <c r="IA1089" s="37"/>
      <c r="IB1089" s="37"/>
      <c r="IC1089" s="37"/>
      <c r="ID1089" s="37"/>
      <c r="IE1089" s="37"/>
      <c r="IF1089" s="37"/>
      <c r="IG1089" s="37"/>
      <c r="IH1089" s="37"/>
      <c r="II1089" s="37"/>
      <c r="IJ1089" s="37"/>
      <c r="IK1089" s="37"/>
      <c r="IL1089" s="37"/>
      <c r="IM1089" s="37"/>
      <c r="IN1089" s="37"/>
      <c r="IO1089" s="37"/>
      <c r="IP1089" s="37"/>
      <c r="IQ1089" s="37"/>
      <c r="IR1089" s="37"/>
      <c r="IS1089" s="37"/>
    </row>
    <row r="1090" spans="1:253" ht="15" customHeight="1" x14ac:dyDescent="0.3">
      <c r="A1090" s="35"/>
      <c r="C1090" s="36"/>
      <c r="D1090" s="36"/>
      <c r="E1090" s="37"/>
      <c r="F1090" s="35"/>
      <c r="G1090" s="40"/>
      <c r="H1090" s="40"/>
      <c r="I1090" s="40"/>
      <c r="J1090" s="35"/>
      <c r="K1090" s="35"/>
      <c r="L1090" s="35"/>
      <c r="M1090" s="35"/>
      <c r="N1090" s="35"/>
      <c r="O1090" s="35"/>
      <c r="P1090" s="35"/>
      <c r="Q1090" s="35"/>
      <c r="R1090" s="35"/>
      <c r="S1090" s="35"/>
      <c r="T1090" s="35"/>
      <c r="U1090" s="38"/>
      <c r="V1090" s="38"/>
      <c r="W1090" s="38"/>
      <c r="X1090" s="38"/>
      <c r="Y1090" s="38"/>
      <c r="Z1090" s="38"/>
      <c r="AA1090" s="38"/>
      <c r="AB1090" s="38"/>
      <c r="AC1090" s="38"/>
      <c r="AD1090" s="38"/>
      <c r="AE1090" s="38"/>
      <c r="AF1090" s="38"/>
      <c r="AG1090" s="38"/>
      <c r="AH1090" s="38"/>
      <c r="AI1090" s="38"/>
      <c r="AJ1090" s="38"/>
      <c r="AK1090" s="38"/>
      <c r="AL1090" s="38"/>
      <c r="AM1090" s="38"/>
      <c r="AN1090" s="38"/>
      <c r="AO1090" s="38"/>
      <c r="AP1090" s="38"/>
      <c r="AQ1090" s="38"/>
      <c r="AR1090" s="38"/>
      <c r="AS1090" s="38"/>
      <c r="AT1090" s="38"/>
      <c r="AU1090" s="38"/>
      <c r="AV1090" s="38"/>
      <c r="AW1090" s="38"/>
      <c r="AX1090" s="38"/>
      <c r="AY1090" s="38"/>
      <c r="AZ1090" s="38"/>
      <c r="BA1090" s="38"/>
      <c r="BB1090" s="38"/>
      <c r="BC1090" s="38"/>
      <c r="BD1090" s="38"/>
      <c r="BE1090" s="38"/>
      <c r="BF1090" s="38"/>
      <c r="BG1090" s="38"/>
      <c r="BH1090" s="38"/>
      <c r="BI1090" s="38"/>
      <c r="BJ1090" s="38"/>
      <c r="BK1090" s="38"/>
      <c r="BL1090" s="38"/>
      <c r="BM1090" s="38"/>
      <c r="BN1090" s="38"/>
      <c r="BO1090" s="38"/>
      <c r="BP1090" s="38"/>
      <c r="BQ1090" s="38"/>
      <c r="BR1090" s="38"/>
      <c r="BS1090" s="38"/>
      <c r="BT1090" s="38"/>
      <c r="BU1090" s="38"/>
      <c r="BV1090" s="38"/>
      <c r="BW1090" s="38"/>
      <c r="BX1090" s="38"/>
      <c r="BY1090" s="38"/>
      <c r="BZ1090" s="38"/>
      <c r="CA1090" s="38"/>
      <c r="CB1090" s="38"/>
      <c r="CC1090" s="38"/>
      <c r="CD1090" s="38"/>
      <c r="CE1090" s="38"/>
      <c r="CF1090" s="38"/>
      <c r="CG1090" s="38"/>
      <c r="CH1090" s="38"/>
      <c r="CI1090" s="38"/>
      <c r="CJ1090" s="38"/>
      <c r="CK1090" s="38"/>
      <c r="CL1090" s="38"/>
      <c r="CM1090" s="38"/>
      <c r="CN1090" s="38"/>
      <c r="CO1090" s="38"/>
      <c r="CP1090" s="38"/>
      <c r="CQ1090" s="38"/>
      <c r="CR1090" s="38"/>
      <c r="CS1090" s="38"/>
      <c r="CT1090" s="38"/>
      <c r="CU1090" s="38"/>
      <c r="CV1090" s="38"/>
      <c r="CW1090" s="38"/>
      <c r="CX1090" s="38"/>
      <c r="CY1090" s="38"/>
      <c r="CZ1090" s="38"/>
      <c r="DA1090" s="38"/>
      <c r="DB1090" s="38"/>
      <c r="DC1090" s="38"/>
      <c r="DD1090" s="38"/>
      <c r="DE1090" s="38"/>
      <c r="DF1090" s="38"/>
      <c r="DG1090" s="38"/>
      <c r="DH1090" s="38"/>
      <c r="DI1090" s="38"/>
      <c r="DJ1090" s="38"/>
      <c r="DK1090" s="38"/>
      <c r="DL1090" s="38"/>
      <c r="DM1090" s="38"/>
      <c r="DN1090" s="38"/>
      <c r="DO1090" s="38"/>
      <c r="DP1090" s="38"/>
      <c r="DQ1090" s="38"/>
      <c r="DR1090" s="38"/>
      <c r="DS1090" s="38"/>
      <c r="DT1090" s="38"/>
      <c r="DU1090" s="38"/>
      <c r="DV1090" s="38"/>
      <c r="DW1090" s="38"/>
      <c r="DX1090" s="38"/>
      <c r="DY1090" s="38"/>
      <c r="DZ1090" s="38"/>
      <c r="EA1090" s="38"/>
      <c r="EB1090" s="38"/>
      <c r="EC1090" s="38"/>
      <c r="ED1090" s="38"/>
      <c r="EE1090" s="38"/>
      <c r="EF1090" s="38"/>
      <c r="EG1090" s="38"/>
      <c r="EH1090" s="38"/>
      <c r="EI1090" s="38"/>
      <c r="EJ1090" s="38"/>
      <c r="EK1090" s="38"/>
      <c r="EL1090" s="38"/>
      <c r="EM1090" s="38"/>
      <c r="EN1090" s="38"/>
      <c r="EO1090" s="38"/>
      <c r="EP1090" s="38"/>
      <c r="EQ1090" s="38"/>
      <c r="ER1090" s="38"/>
      <c r="ES1090" s="38"/>
      <c r="ET1090" s="38"/>
      <c r="EU1090" s="38"/>
      <c r="EV1090" s="38"/>
      <c r="EW1090" s="38"/>
      <c r="EX1090" s="38"/>
      <c r="EY1090" s="38"/>
      <c r="EZ1090" s="38"/>
      <c r="FA1090" s="38"/>
      <c r="FB1090" s="38"/>
      <c r="FC1090" s="38"/>
      <c r="FD1090" s="38"/>
      <c r="FE1090" s="39"/>
      <c r="FF1090" s="38"/>
      <c r="FG1090" s="38"/>
      <c r="FH1090" s="38"/>
      <c r="FI1090" s="38"/>
      <c r="FJ1090" s="38"/>
      <c r="FK1090" s="38"/>
      <c r="FL1090" s="38"/>
      <c r="FM1090" s="38"/>
      <c r="FN1090" s="38"/>
      <c r="FO1090" s="38"/>
      <c r="FP1090" s="38"/>
      <c r="FQ1090" s="38"/>
      <c r="FR1090" s="38"/>
      <c r="FS1090" s="38"/>
      <c r="FT1090" s="38"/>
      <c r="FU1090" s="38"/>
      <c r="FV1090" s="38"/>
      <c r="FW1090" s="38"/>
      <c r="FX1090" s="38"/>
      <c r="FY1090" s="38"/>
      <c r="FZ1090" s="38"/>
      <c r="GA1090" s="38"/>
      <c r="GB1090" s="38"/>
      <c r="GC1090" s="38"/>
      <c r="GD1090" s="38"/>
      <c r="GE1090" s="38"/>
      <c r="GF1090" s="38"/>
      <c r="GG1090" s="38"/>
      <c r="GH1090" s="38"/>
      <c r="GI1090" s="38"/>
      <c r="GJ1090" s="38"/>
      <c r="GK1090" s="38"/>
      <c r="GL1090" s="38"/>
      <c r="GM1090" s="38"/>
      <c r="GN1090" s="38"/>
      <c r="GO1090" s="38"/>
      <c r="GP1090" s="38"/>
      <c r="GQ1090" s="38"/>
      <c r="GR1090" s="38"/>
      <c r="GS1090" s="38"/>
      <c r="GT1090" s="38"/>
      <c r="GU1090" s="38"/>
      <c r="GV1090" s="38"/>
      <c r="GW1090" s="38"/>
      <c r="GX1090" s="38"/>
      <c r="GY1090" s="38"/>
      <c r="GZ1090" s="38"/>
      <c r="HA1090" s="38"/>
      <c r="HB1090" s="38"/>
      <c r="HC1090" s="38"/>
      <c r="HD1090" s="38"/>
      <c r="HE1090" s="38"/>
      <c r="HF1090" s="38"/>
      <c r="HG1090" s="38"/>
      <c r="HH1090" s="38"/>
      <c r="HI1090" s="38"/>
      <c r="HJ1090" s="38"/>
      <c r="HK1090" s="38"/>
      <c r="HL1090" s="38"/>
      <c r="HM1090" s="38"/>
      <c r="HN1090" s="38"/>
      <c r="HO1090" s="38"/>
      <c r="HP1090" s="38"/>
      <c r="HQ1090" s="38"/>
      <c r="HR1090" s="38"/>
      <c r="HS1090" s="38"/>
      <c r="HT1090" s="38"/>
      <c r="HU1090" s="38"/>
      <c r="HV1090" s="38"/>
      <c r="HW1090" s="38"/>
      <c r="HX1090" s="38"/>
      <c r="HY1090" s="38"/>
      <c r="HZ1090" s="37"/>
      <c r="IA1090" s="37"/>
      <c r="IB1090" s="37"/>
      <c r="IC1090" s="37"/>
      <c r="ID1090" s="37"/>
      <c r="IE1090" s="37"/>
      <c r="IF1090" s="37"/>
      <c r="IG1090" s="37"/>
      <c r="IH1090" s="37"/>
      <c r="II1090" s="37"/>
      <c r="IJ1090" s="37"/>
      <c r="IK1090" s="37"/>
      <c r="IL1090" s="37"/>
      <c r="IM1090" s="37"/>
      <c r="IN1090" s="37"/>
      <c r="IO1090" s="37"/>
      <c r="IP1090" s="37"/>
      <c r="IQ1090" s="37"/>
      <c r="IR1090" s="37"/>
      <c r="IS1090" s="37"/>
    </row>
    <row r="1091" spans="1:253" ht="15" customHeight="1" x14ac:dyDescent="0.3">
      <c r="A1091" s="35"/>
      <c r="C1091" s="36"/>
      <c r="D1091" s="36"/>
      <c r="E1091" s="37"/>
      <c r="F1091" s="35"/>
      <c r="G1091" s="40"/>
      <c r="H1091" s="40"/>
      <c r="I1091" s="40"/>
      <c r="J1091" s="35"/>
      <c r="K1091" s="35"/>
      <c r="L1091" s="35"/>
      <c r="M1091" s="35"/>
      <c r="N1091" s="35"/>
      <c r="O1091" s="35"/>
      <c r="P1091" s="35"/>
      <c r="Q1091" s="35"/>
      <c r="R1091" s="35"/>
      <c r="S1091" s="35"/>
      <c r="T1091" s="35"/>
      <c r="U1091" s="38"/>
      <c r="V1091" s="38"/>
      <c r="W1091" s="38"/>
      <c r="X1091" s="38"/>
      <c r="Y1091" s="38"/>
      <c r="Z1091" s="38"/>
      <c r="AA1091" s="38"/>
      <c r="AB1091" s="38"/>
      <c r="AC1091" s="38"/>
      <c r="AD1091" s="38"/>
      <c r="AE1091" s="38"/>
      <c r="AF1091" s="38"/>
      <c r="AG1091" s="38"/>
      <c r="AH1091" s="38"/>
      <c r="AI1091" s="38"/>
      <c r="AJ1091" s="38"/>
      <c r="AK1091" s="38"/>
      <c r="AL1091" s="38"/>
      <c r="AM1091" s="38"/>
      <c r="AN1091" s="38"/>
      <c r="AO1091" s="38"/>
      <c r="AP1091" s="38"/>
      <c r="AQ1091" s="38"/>
      <c r="AR1091" s="38"/>
      <c r="AS1091" s="38"/>
      <c r="AT1091" s="38"/>
      <c r="AU1091" s="38"/>
      <c r="AV1091" s="38"/>
      <c r="AW1091" s="38"/>
      <c r="AX1091" s="38"/>
      <c r="AY1091" s="38"/>
      <c r="AZ1091" s="38"/>
      <c r="BA1091" s="38"/>
      <c r="BB1091" s="38"/>
      <c r="BC1091" s="38"/>
      <c r="BD1091" s="38"/>
      <c r="BE1091" s="38"/>
      <c r="BF1091" s="38"/>
      <c r="BG1091" s="38"/>
      <c r="BH1091" s="38"/>
      <c r="BI1091" s="38"/>
      <c r="BJ1091" s="38"/>
      <c r="BK1091" s="38"/>
      <c r="BL1091" s="38"/>
      <c r="BM1091" s="38"/>
      <c r="BN1091" s="38"/>
      <c r="BO1091" s="38"/>
      <c r="BP1091" s="38"/>
      <c r="BQ1091" s="38"/>
      <c r="BR1091" s="38"/>
      <c r="BS1091" s="38"/>
      <c r="BT1091" s="38"/>
      <c r="BU1091" s="38"/>
      <c r="BV1091" s="38"/>
      <c r="BW1091" s="38"/>
      <c r="BX1091" s="38"/>
      <c r="BY1091" s="38"/>
      <c r="BZ1091" s="38"/>
      <c r="CA1091" s="38"/>
      <c r="CB1091" s="38"/>
      <c r="CC1091" s="38"/>
      <c r="CD1091" s="38"/>
      <c r="CE1091" s="38"/>
      <c r="CF1091" s="38"/>
      <c r="CG1091" s="38"/>
      <c r="CH1091" s="38"/>
      <c r="CI1091" s="38"/>
      <c r="CJ1091" s="38"/>
      <c r="CK1091" s="38"/>
      <c r="CL1091" s="38"/>
      <c r="CM1091" s="38"/>
      <c r="CN1091" s="38"/>
      <c r="CO1091" s="38"/>
      <c r="CP1091" s="38"/>
      <c r="CQ1091" s="38"/>
      <c r="CR1091" s="38"/>
      <c r="CS1091" s="38"/>
      <c r="CT1091" s="38"/>
      <c r="CU1091" s="38"/>
      <c r="CV1091" s="38"/>
      <c r="CW1091" s="38"/>
      <c r="CX1091" s="38"/>
      <c r="CY1091" s="38"/>
      <c r="CZ1091" s="38"/>
      <c r="DA1091" s="38"/>
      <c r="DB1091" s="38"/>
      <c r="DC1091" s="38"/>
      <c r="DD1091" s="38"/>
      <c r="DE1091" s="38"/>
      <c r="DF1091" s="38"/>
      <c r="DG1091" s="38"/>
      <c r="DH1091" s="38"/>
      <c r="DI1091" s="38"/>
      <c r="DJ1091" s="38"/>
      <c r="DK1091" s="38"/>
      <c r="DL1091" s="38"/>
      <c r="DM1091" s="38"/>
      <c r="DN1091" s="38"/>
      <c r="DO1091" s="38"/>
      <c r="DP1091" s="38"/>
      <c r="DQ1091" s="38"/>
      <c r="DR1091" s="38"/>
      <c r="DS1091" s="38"/>
      <c r="DT1091" s="38"/>
      <c r="DU1091" s="38"/>
      <c r="DV1091" s="38"/>
      <c r="DW1091" s="38"/>
      <c r="DX1091" s="38"/>
      <c r="DY1091" s="38"/>
      <c r="DZ1091" s="38"/>
      <c r="EA1091" s="38"/>
      <c r="EB1091" s="38"/>
      <c r="EC1091" s="38"/>
      <c r="ED1091" s="38"/>
      <c r="EE1091" s="38"/>
      <c r="EF1091" s="38"/>
      <c r="EG1091" s="38"/>
      <c r="EH1091" s="38"/>
      <c r="EI1091" s="38"/>
      <c r="EJ1091" s="38"/>
      <c r="EK1091" s="38"/>
      <c r="EL1091" s="38"/>
      <c r="EM1091" s="38"/>
      <c r="EN1091" s="38"/>
      <c r="EO1091" s="38"/>
      <c r="EP1091" s="38"/>
      <c r="EQ1091" s="38"/>
      <c r="ER1091" s="38"/>
      <c r="ES1091" s="38"/>
      <c r="ET1091" s="38"/>
      <c r="EU1091" s="38"/>
      <c r="EV1091" s="38"/>
      <c r="EW1091" s="38"/>
      <c r="EX1091" s="38"/>
      <c r="EY1091" s="38"/>
      <c r="EZ1091" s="38"/>
      <c r="FA1091" s="38"/>
      <c r="FB1091" s="38"/>
      <c r="FC1091" s="38"/>
      <c r="FD1091" s="38"/>
      <c r="FE1091" s="39"/>
      <c r="FF1091" s="38"/>
      <c r="FG1091" s="38"/>
      <c r="FH1091" s="38"/>
      <c r="FI1091" s="38"/>
      <c r="FJ1091" s="38"/>
      <c r="FK1091" s="38"/>
      <c r="FL1091" s="38"/>
      <c r="FM1091" s="38"/>
      <c r="FN1091" s="38"/>
      <c r="FO1091" s="38"/>
      <c r="FP1091" s="38"/>
      <c r="FQ1091" s="38"/>
      <c r="FR1091" s="38"/>
      <c r="FS1091" s="38"/>
      <c r="FT1091" s="38"/>
      <c r="FU1091" s="38"/>
      <c r="FV1091" s="38"/>
      <c r="FW1091" s="38"/>
      <c r="FX1091" s="38"/>
      <c r="FY1091" s="38"/>
      <c r="FZ1091" s="38"/>
      <c r="GA1091" s="38"/>
      <c r="GB1091" s="38"/>
      <c r="GC1091" s="38"/>
      <c r="GD1091" s="38"/>
      <c r="GE1091" s="38"/>
      <c r="GF1091" s="38"/>
      <c r="GG1091" s="38"/>
      <c r="GH1091" s="38"/>
      <c r="GI1091" s="38"/>
      <c r="GJ1091" s="38"/>
      <c r="GK1091" s="38"/>
      <c r="GL1091" s="38"/>
      <c r="GM1091" s="38"/>
      <c r="GN1091" s="38"/>
      <c r="GO1091" s="38"/>
      <c r="GP1091" s="38"/>
      <c r="GQ1091" s="38"/>
      <c r="GR1091" s="38"/>
      <c r="GS1091" s="38"/>
      <c r="GT1091" s="38"/>
      <c r="GU1091" s="38"/>
      <c r="GV1091" s="38"/>
      <c r="GW1091" s="38"/>
      <c r="GX1091" s="38"/>
      <c r="GY1091" s="38"/>
      <c r="GZ1091" s="38"/>
      <c r="HA1091" s="38"/>
      <c r="HB1091" s="38"/>
      <c r="HC1091" s="38"/>
      <c r="HD1091" s="38"/>
      <c r="HE1091" s="38"/>
      <c r="HF1091" s="38"/>
      <c r="HG1091" s="38"/>
      <c r="HH1091" s="38"/>
      <c r="HI1091" s="38"/>
      <c r="HJ1091" s="38"/>
      <c r="HK1091" s="38"/>
      <c r="HL1091" s="38"/>
      <c r="HM1091" s="38"/>
      <c r="HN1091" s="38"/>
      <c r="HO1091" s="38"/>
      <c r="HP1091" s="38"/>
      <c r="HQ1091" s="38"/>
      <c r="HR1091" s="38"/>
      <c r="HS1091" s="38"/>
      <c r="HT1091" s="38"/>
      <c r="HU1091" s="38"/>
      <c r="HV1091" s="38"/>
      <c r="HW1091" s="38"/>
      <c r="HX1091" s="38"/>
      <c r="HY1091" s="38"/>
      <c r="HZ1091" s="37"/>
      <c r="IA1091" s="37"/>
      <c r="IB1091" s="37"/>
      <c r="IC1091" s="37"/>
      <c r="ID1091" s="37"/>
      <c r="IE1091" s="37"/>
      <c r="IF1091" s="37"/>
      <c r="IG1091" s="37"/>
      <c r="IH1091" s="37"/>
      <c r="II1091" s="37"/>
      <c r="IJ1091" s="37"/>
      <c r="IK1091" s="37"/>
      <c r="IL1091" s="37"/>
      <c r="IM1091" s="37"/>
      <c r="IN1091" s="37"/>
      <c r="IO1091" s="37"/>
      <c r="IP1091" s="37"/>
      <c r="IQ1091" s="37"/>
      <c r="IR1091" s="37"/>
      <c r="IS1091" s="37"/>
    </row>
    <row r="1092" spans="1:253" ht="15" customHeight="1" x14ac:dyDescent="0.3">
      <c r="A1092" s="35"/>
      <c r="C1092" s="36"/>
      <c r="D1092" s="36"/>
      <c r="E1092" s="37"/>
      <c r="F1092" s="35"/>
      <c r="G1092" s="40"/>
      <c r="H1092" s="40"/>
      <c r="I1092" s="40"/>
      <c r="J1092" s="35"/>
      <c r="K1092" s="35"/>
      <c r="L1092" s="35"/>
      <c r="M1092" s="35"/>
      <c r="N1092" s="35"/>
      <c r="O1092" s="35"/>
      <c r="P1092" s="35"/>
      <c r="Q1092" s="35"/>
      <c r="R1092" s="35"/>
      <c r="S1092" s="35"/>
      <c r="T1092" s="35"/>
      <c r="U1092" s="38"/>
      <c r="V1092" s="38"/>
      <c r="W1092" s="38"/>
      <c r="X1092" s="38"/>
      <c r="Y1092" s="38"/>
      <c r="Z1092" s="38"/>
      <c r="AA1092" s="38"/>
      <c r="AB1092" s="38"/>
      <c r="AC1092" s="38"/>
      <c r="AD1092" s="38"/>
      <c r="AE1092" s="38"/>
      <c r="AF1092" s="38"/>
      <c r="AG1092" s="38"/>
      <c r="AH1092" s="38"/>
      <c r="AI1092" s="38"/>
      <c r="AJ1092" s="38"/>
      <c r="AK1092" s="38"/>
      <c r="AL1092" s="38"/>
      <c r="AM1092" s="38"/>
      <c r="AN1092" s="38"/>
      <c r="AO1092" s="38"/>
      <c r="AP1092" s="38"/>
      <c r="AQ1092" s="38"/>
      <c r="AR1092" s="38"/>
      <c r="AS1092" s="38"/>
      <c r="AT1092" s="38"/>
      <c r="AU1092" s="38"/>
      <c r="AV1092" s="38"/>
      <c r="AW1092" s="38"/>
      <c r="AX1092" s="38"/>
      <c r="AY1092" s="38"/>
      <c r="AZ1092" s="38"/>
      <c r="BA1092" s="38"/>
      <c r="BB1092" s="38"/>
      <c r="BC1092" s="38"/>
      <c r="BD1092" s="38"/>
      <c r="BE1092" s="38"/>
      <c r="BF1092" s="38"/>
      <c r="BG1092" s="38"/>
      <c r="BH1092" s="38"/>
      <c r="BI1092" s="38"/>
      <c r="BJ1092" s="38"/>
      <c r="BK1092" s="38"/>
      <c r="BL1092" s="38"/>
      <c r="BM1092" s="38"/>
      <c r="BN1092" s="38"/>
      <c r="BO1092" s="38"/>
      <c r="BP1092" s="38"/>
      <c r="BQ1092" s="38"/>
      <c r="BR1092" s="38"/>
      <c r="BS1092" s="38"/>
      <c r="BT1092" s="38"/>
      <c r="BU1092" s="38"/>
      <c r="BV1092" s="38"/>
      <c r="BW1092" s="38"/>
      <c r="BX1092" s="38"/>
      <c r="BY1092" s="38"/>
      <c r="BZ1092" s="38"/>
      <c r="CA1092" s="38"/>
      <c r="CB1092" s="38"/>
      <c r="CC1092" s="38"/>
      <c r="CD1092" s="38"/>
      <c r="CE1092" s="38"/>
      <c r="CF1092" s="38"/>
      <c r="CG1092" s="38"/>
      <c r="CH1092" s="38"/>
      <c r="CI1092" s="38"/>
      <c r="CJ1092" s="38"/>
      <c r="CK1092" s="38"/>
      <c r="CL1092" s="38"/>
      <c r="CM1092" s="38"/>
      <c r="CN1092" s="38"/>
      <c r="CO1092" s="38"/>
      <c r="CP1092" s="38"/>
      <c r="CQ1092" s="38"/>
      <c r="CR1092" s="38"/>
      <c r="CS1092" s="38"/>
      <c r="CT1092" s="38"/>
      <c r="CU1092" s="38"/>
      <c r="CV1092" s="38"/>
      <c r="CW1092" s="38"/>
      <c r="CX1092" s="38"/>
      <c r="CY1092" s="38"/>
      <c r="CZ1092" s="38"/>
      <c r="DA1092" s="38"/>
      <c r="DB1092" s="38"/>
      <c r="DC1092" s="38"/>
      <c r="DD1092" s="38"/>
      <c r="DE1092" s="38"/>
      <c r="DF1092" s="38"/>
      <c r="DG1092" s="38"/>
      <c r="DH1092" s="38"/>
      <c r="DI1092" s="38"/>
      <c r="DJ1092" s="38"/>
      <c r="DK1092" s="38"/>
      <c r="DL1092" s="38"/>
      <c r="DM1092" s="38"/>
      <c r="DN1092" s="38"/>
      <c r="DO1092" s="38"/>
      <c r="DP1092" s="38"/>
      <c r="DQ1092" s="38"/>
      <c r="DR1092" s="38"/>
      <c r="DS1092" s="38"/>
      <c r="DT1092" s="38"/>
      <c r="DU1092" s="38"/>
      <c r="DV1092" s="38"/>
      <c r="DW1092" s="38"/>
      <c r="DX1092" s="38"/>
      <c r="DY1092" s="38"/>
      <c r="DZ1092" s="38"/>
      <c r="EA1092" s="38"/>
      <c r="EB1092" s="38"/>
      <c r="EC1092" s="38"/>
      <c r="ED1092" s="38"/>
      <c r="EE1092" s="38"/>
      <c r="EF1092" s="38"/>
      <c r="EG1092" s="38"/>
      <c r="EH1092" s="38"/>
      <c r="EI1092" s="38"/>
      <c r="EJ1092" s="38"/>
      <c r="EK1092" s="38"/>
      <c r="EL1092" s="38"/>
      <c r="EM1092" s="38"/>
      <c r="EN1092" s="38"/>
      <c r="EO1092" s="38"/>
      <c r="EP1092" s="38"/>
      <c r="EQ1092" s="38"/>
      <c r="ER1092" s="38"/>
      <c r="ES1092" s="38"/>
      <c r="ET1092" s="38"/>
      <c r="EU1092" s="38"/>
      <c r="EV1092" s="38"/>
      <c r="EW1092" s="38"/>
      <c r="EX1092" s="38"/>
      <c r="EY1092" s="38"/>
      <c r="EZ1092" s="38"/>
      <c r="FA1092" s="38"/>
      <c r="FB1092" s="38"/>
      <c r="FC1092" s="38"/>
      <c r="FD1092" s="38"/>
      <c r="FE1092" s="39"/>
      <c r="FF1092" s="38"/>
      <c r="FG1092" s="38"/>
      <c r="FH1092" s="38"/>
      <c r="FI1092" s="38"/>
      <c r="FJ1092" s="38"/>
      <c r="FK1092" s="38"/>
      <c r="FL1092" s="38"/>
      <c r="FM1092" s="38"/>
      <c r="FN1092" s="38"/>
      <c r="FO1092" s="38"/>
      <c r="FP1092" s="38"/>
      <c r="FQ1092" s="38"/>
      <c r="FR1092" s="38"/>
      <c r="FS1092" s="38"/>
      <c r="FT1092" s="38"/>
      <c r="FU1092" s="38"/>
      <c r="FV1092" s="38"/>
      <c r="FW1092" s="38"/>
      <c r="FX1092" s="38"/>
      <c r="FY1092" s="38"/>
      <c r="FZ1092" s="38"/>
      <c r="GA1092" s="38"/>
      <c r="GB1092" s="38"/>
      <c r="GC1092" s="38"/>
      <c r="GD1092" s="38"/>
      <c r="GE1092" s="38"/>
      <c r="GF1092" s="38"/>
      <c r="GG1092" s="38"/>
      <c r="GH1092" s="38"/>
      <c r="GI1092" s="38"/>
      <c r="GJ1092" s="38"/>
      <c r="GK1092" s="38"/>
      <c r="GL1092" s="38"/>
      <c r="GM1092" s="38"/>
      <c r="GN1092" s="38"/>
      <c r="GO1092" s="38"/>
      <c r="GP1092" s="38"/>
      <c r="GQ1092" s="38"/>
      <c r="GR1092" s="38"/>
      <c r="GS1092" s="38"/>
      <c r="GT1092" s="38"/>
      <c r="GU1092" s="38"/>
      <c r="GV1092" s="38"/>
      <c r="GW1092" s="38"/>
      <c r="GX1092" s="38"/>
      <c r="GY1092" s="38"/>
      <c r="GZ1092" s="38"/>
      <c r="HA1092" s="38"/>
      <c r="HB1092" s="38"/>
      <c r="HC1092" s="38"/>
      <c r="HD1092" s="38"/>
      <c r="HE1092" s="38"/>
      <c r="HF1092" s="38"/>
      <c r="HG1092" s="38"/>
      <c r="HH1092" s="38"/>
      <c r="HI1092" s="38"/>
      <c r="HJ1092" s="38"/>
      <c r="HK1092" s="38"/>
      <c r="HL1092" s="38"/>
      <c r="HM1092" s="38"/>
      <c r="HN1092" s="38"/>
      <c r="HO1092" s="38"/>
      <c r="HP1092" s="38"/>
      <c r="HQ1092" s="38"/>
      <c r="HR1092" s="38"/>
      <c r="HS1092" s="38"/>
      <c r="HT1092" s="38"/>
      <c r="HU1092" s="38"/>
      <c r="HV1092" s="38"/>
      <c r="HW1092" s="38"/>
      <c r="HX1092" s="38"/>
      <c r="HY1092" s="38"/>
      <c r="HZ1092" s="37"/>
      <c r="IA1092" s="37"/>
      <c r="IB1092" s="37"/>
      <c r="IC1092" s="37"/>
      <c r="ID1092" s="37"/>
      <c r="IE1092" s="37"/>
      <c r="IF1092" s="37"/>
      <c r="IG1092" s="37"/>
      <c r="IH1092" s="37"/>
      <c r="II1092" s="37"/>
      <c r="IJ1092" s="37"/>
      <c r="IK1092" s="37"/>
      <c r="IL1092" s="37"/>
      <c r="IM1092" s="37"/>
      <c r="IN1092" s="37"/>
      <c r="IO1092" s="37"/>
      <c r="IP1092" s="37"/>
      <c r="IQ1092" s="37"/>
      <c r="IR1092" s="37"/>
      <c r="IS1092" s="37"/>
    </row>
    <row r="1093" spans="1:253" ht="15" customHeight="1" x14ac:dyDescent="0.3">
      <c r="A1093" s="35"/>
      <c r="C1093" s="36"/>
      <c r="D1093" s="36"/>
      <c r="E1093" s="37"/>
      <c r="F1093" s="35"/>
      <c r="G1093" s="40"/>
      <c r="H1093" s="40"/>
      <c r="I1093" s="40"/>
      <c r="J1093" s="35"/>
      <c r="K1093" s="35"/>
      <c r="L1093" s="35"/>
      <c r="M1093" s="35"/>
      <c r="N1093" s="35"/>
      <c r="O1093" s="35"/>
      <c r="P1093" s="35"/>
      <c r="Q1093" s="35"/>
      <c r="R1093" s="35"/>
      <c r="S1093" s="35"/>
      <c r="T1093" s="37"/>
      <c r="U1093" s="38"/>
      <c r="V1093" s="38"/>
      <c r="W1093" s="38"/>
      <c r="X1093" s="38"/>
      <c r="Y1093" s="38"/>
      <c r="Z1093" s="38"/>
      <c r="AA1093" s="38"/>
      <c r="AB1093" s="38"/>
      <c r="AC1093" s="38"/>
      <c r="AD1093" s="38"/>
      <c r="AE1093" s="38"/>
      <c r="AF1093" s="38"/>
      <c r="AG1093" s="38"/>
      <c r="AH1093" s="38"/>
      <c r="AI1093" s="38"/>
      <c r="AJ1093" s="38"/>
      <c r="AK1093" s="38"/>
      <c r="AL1093" s="38"/>
      <c r="AM1093" s="38"/>
      <c r="AN1093" s="38"/>
      <c r="AO1093" s="38"/>
      <c r="AP1093" s="38"/>
      <c r="AQ1093" s="38"/>
      <c r="AR1093" s="38"/>
      <c r="AS1093" s="38"/>
      <c r="AT1093" s="38"/>
      <c r="AU1093" s="38"/>
      <c r="AV1093" s="38"/>
      <c r="AW1093" s="38"/>
      <c r="AX1093" s="38"/>
      <c r="AY1093" s="38"/>
      <c r="AZ1093" s="38"/>
      <c r="BA1093" s="38"/>
      <c r="BB1093" s="38"/>
      <c r="BC1093" s="38"/>
      <c r="BD1093" s="38"/>
      <c r="BE1093" s="38"/>
      <c r="BF1093" s="38"/>
      <c r="BG1093" s="38"/>
      <c r="BH1093" s="38"/>
      <c r="BI1093" s="38"/>
      <c r="BJ1093" s="38"/>
      <c r="BK1093" s="38"/>
      <c r="BL1093" s="38"/>
      <c r="BM1093" s="38"/>
      <c r="BN1093" s="38"/>
      <c r="BO1093" s="38"/>
      <c r="BP1093" s="38"/>
      <c r="BQ1093" s="38"/>
      <c r="BR1093" s="38"/>
      <c r="BS1093" s="38"/>
      <c r="BT1093" s="38"/>
      <c r="BU1093" s="38"/>
      <c r="BV1093" s="38"/>
      <c r="BW1093" s="38"/>
      <c r="BX1093" s="38"/>
      <c r="BY1093" s="38"/>
      <c r="BZ1093" s="38"/>
      <c r="CA1093" s="38"/>
      <c r="CB1093" s="38"/>
      <c r="CC1093" s="38"/>
      <c r="CD1093" s="38"/>
      <c r="CE1093" s="38"/>
      <c r="CF1093" s="38"/>
      <c r="CG1093" s="38"/>
      <c r="CH1093" s="38"/>
      <c r="CI1093" s="38"/>
      <c r="CJ1093" s="38"/>
      <c r="CK1093" s="38"/>
      <c r="CL1093" s="38"/>
      <c r="CM1093" s="38"/>
      <c r="CN1093" s="38"/>
      <c r="CO1093" s="38"/>
      <c r="CP1093" s="38"/>
      <c r="CQ1093" s="38"/>
      <c r="CR1093" s="38"/>
      <c r="CS1093" s="38"/>
      <c r="CT1093" s="38"/>
      <c r="CU1093" s="38"/>
      <c r="CV1093" s="38"/>
      <c r="CW1093" s="38"/>
      <c r="CX1093" s="38"/>
      <c r="CY1093" s="38"/>
      <c r="CZ1093" s="38"/>
      <c r="DA1093" s="38"/>
      <c r="DB1093" s="38"/>
      <c r="DC1093" s="38"/>
      <c r="DD1093" s="38"/>
      <c r="DE1093" s="38"/>
      <c r="DF1093" s="38"/>
      <c r="DG1093" s="38"/>
      <c r="DH1093" s="38"/>
      <c r="DI1093" s="38"/>
      <c r="DJ1093" s="38"/>
      <c r="DK1093" s="38"/>
      <c r="DL1093" s="38"/>
      <c r="DM1093" s="38"/>
      <c r="DN1093" s="38"/>
      <c r="DO1093" s="38"/>
      <c r="DP1093" s="38"/>
      <c r="DQ1093" s="38"/>
      <c r="DR1093" s="38"/>
      <c r="DS1093" s="38"/>
      <c r="DT1093" s="38"/>
      <c r="DU1093" s="38"/>
      <c r="DV1093" s="38"/>
      <c r="DW1093" s="38"/>
      <c r="DX1093" s="38"/>
      <c r="DY1093" s="38"/>
      <c r="DZ1093" s="38"/>
      <c r="EA1093" s="38"/>
      <c r="EB1093" s="38"/>
      <c r="EC1093" s="38"/>
      <c r="ED1093" s="38"/>
      <c r="EE1093" s="38"/>
      <c r="EF1093" s="38"/>
      <c r="EG1093" s="38"/>
      <c r="EH1093" s="38"/>
      <c r="EI1093" s="38"/>
      <c r="EJ1093" s="38"/>
      <c r="EK1093" s="38"/>
      <c r="EL1093" s="38"/>
      <c r="EM1093" s="38"/>
      <c r="EN1093" s="38"/>
      <c r="EO1093" s="38"/>
      <c r="EP1093" s="38"/>
      <c r="EQ1093" s="38"/>
      <c r="ER1093" s="38"/>
      <c r="ES1093" s="38"/>
      <c r="ET1093" s="38"/>
      <c r="EU1093" s="38"/>
      <c r="EV1093" s="38"/>
      <c r="EW1093" s="38"/>
      <c r="EX1093" s="38"/>
      <c r="EY1093" s="38"/>
      <c r="EZ1093" s="38"/>
      <c r="FA1093" s="38"/>
      <c r="FB1093" s="38"/>
      <c r="FC1093" s="38"/>
      <c r="FD1093" s="38"/>
      <c r="FE1093" s="39"/>
      <c r="FF1093" s="38"/>
      <c r="FG1093" s="38"/>
      <c r="FH1093" s="38"/>
      <c r="FI1093" s="38"/>
      <c r="FJ1093" s="38"/>
      <c r="FK1093" s="38"/>
      <c r="FL1093" s="38"/>
      <c r="FM1093" s="38"/>
      <c r="FN1093" s="38"/>
      <c r="FO1093" s="38"/>
      <c r="FP1093" s="38"/>
      <c r="FQ1093" s="38"/>
      <c r="FR1093" s="38"/>
      <c r="FS1093" s="38"/>
      <c r="FT1093" s="38"/>
      <c r="FU1093" s="38"/>
      <c r="FV1093" s="38"/>
      <c r="FW1093" s="38"/>
      <c r="FX1093" s="38"/>
      <c r="FY1093" s="38"/>
      <c r="FZ1093" s="38"/>
      <c r="GA1093" s="38"/>
      <c r="GB1093" s="38"/>
      <c r="GC1093" s="38"/>
      <c r="GD1093" s="38"/>
      <c r="GE1093" s="38"/>
      <c r="GF1093" s="38"/>
      <c r="GG1093" s="38"/>
      <c r="GH1093" s="38"/>
      <c r="GI1093" s="38"/>
      <c r="GJ1093" s="38"/>
      <c r="GK1093" s="38"/>
      <c r="GL1093" s="38"/>
      <c r="GM1093" s="38"/>
      <c r="GN1093" s="38"/>
      <c r="GO1093" s="38"/>
      <c r="GP1093" s="38"/>
      <c r="GQ1093" s="38"/>
      <c r="GR1093" s="38"/>
      <c r="GS1093" s="38"/>
      <c r="GT1093" s="38"/>
      <c r="GU1093" s="38"/>
      <c r="GV1093" s="38"/>
      <c r="GW1093" s="38"/>
      <c r="GX1093" s="38"/>
      <c r="GY1093" s="38"/>
      <c r="GZ1093" s="38"/>
      <c r="HA1093" s="38"/>
      <c r="HB1093" s="38"/>
      <c r="HC1093" s="38"/>
      <c r="HD1093" s="38"/>
      <c r="HE1093" s="38"/>
      <c r="HF1093" s="38"/>
      <c r="HG1093" s="38"/>
      <c r="HH1093" s="38"/>
      <c r="HI1093" s="38"/>
      <c r="HJ1093" s="38"/>
      <c r="HK1093" s="38"/>
      <c r="HL1093" s="38"/>
      <c r="HM1093" s="38"/>
      <c r="HN1093" s="38"/>
      <c r="HO1093" s="38"/>
      <c r="HP1093" s="38"/>
      <c r="HQ1093" s="38"/>
      <c r="HR1093" s="38"/>
      <c r="HS1093" s="38"/>
      <c r="HT1093" s="38"/>
      <c r="HU1093" s="38"/>
      <c r="HV1093" s="38"/>
      <c r="HW1093" s="38"/>
      <c r="HX1093" s="38"/>
      <c r="HY1093" s="38"/>
      <c r="HZ1093" s="37"/>
      <c r="IA1093" s="37"/>
      <c r="IB1093" s="37"/>
      <c r="IC1093" s="37"/>
      <c r="ID1093" s="37"/>
      <c r="IE1093" s="37"/>
      <c r="IF1093" s="37"/>
      <c r="IG1093" s="37"/>
      <c r="IH1093" s="37"/>
      <c r="II1093" s="37"/>
      <c r="IJ1093" s="37"/>
      <c r="IK1093" s="37"/>
      <c r="IL1093" s="37"/>
      <c r="IM1093" s="37"/>
      <c r="IN1093" s="37"/>
      <c r="IO1093" s="37"/>
      <c r="IP1093" s="37"/>
      <c r="IQ1093" s="37"/>
      <c r="IR1093" s="37"/>
      <c r="IS1093" s="37"/>
    </row>
    <row r="1094" spans="1:253" ht="15" customHeight="1" x14ac:dyDescent="0.3">
      <c r="A1094" s="35"/>
      <c r="C1094" s="36"/>
      <c r="D1094" s="36"/>
      <c r="E1094" s="37"/>
      <c r="F1094" s="35"/>
      <c r="G1094" s="40"/>
      <c r="H1094" s="40"/>
      <c r="I1094" s="40"/>
      <c r="J1094" s="35"/>
      <c r="K1094" s="35"/>
      <c r="L1094" s="35"/>
      <c r="M1094" s="35"/>
      <c r="N1094" s="35"/>
      <c r="O1094" s="35"/>
      <c r="P1094" s="35"/>
      <c r="Q1094" s="35"/>
      <c r="R1094" s="35"/>
      <c r="S1094" s="35"/>
      <c r="T1094" s="37"/>
      <c r="U1094" s="38"/>
      <c r="V1094" s="38"/>
      <c r="W1094" s="38"/>
      <c r="X1094" s="38"/>
      <c r="Y1094" s="38"/>
      <c r="Z1094" s="38"/>
      <c r="AA1094" s="38"/>
      <c r="AB1094" s="38"/>
      <c r="AC1094" s="38"/>
      <c r="AD1094" s="38"/>
      <c r="AE1094" s="38"/>
      <c r="AF1094" s="38"/>
      <c r="AG1094" s="38"/>
      <c r="AH1094" s="38"/>
      <c r="AI1094" s="38"/>
      <c r="AJ1094" s="38"/>
      <c r="AK1094" s="38"/>
      <c r="AL1094" s="38"/>
      <c r="AM1094" s="38"/>
      <c r="AN1094" s="38"/>
      <c r="AO1094" s="38"/>
      <c r="AP1094" s="38"/>
      <c r="AQ1094" s="38"/>
      <c r="AR1094" s="38"/>
      <c r="AS1094" s="38"/>
      <c r="AT1094" s="38"/>
      <c r="AU1094" s="38"/>
      <c r="AV1094" s="38"/>
      <c r="AW1094" s="38"/>
      <c r="AX1094" s="38"/>
      <c r="AY1094" s="38"/>
      <c r="AZ1094" s="38"/>
      <c r="BA1094" s="38"/>
      <c r="BB1094" s="38"/>
      <c r="BC1094" s="38"/>
      <c r="BD1094" s="38"/>
      <c r="BE1094" s="38"/>
      <c r="BF1094" s="38"/>
      <c r="BG1094" s="38"/>
      <c r="BH1094" s="38"/>
      <c r="BI1094" s="38"/>
      <c r="BJ1094" s="38"/>
      <c r="BK1094" s="38"/>
      <c r="BL1094" s="38"/>
      <c r="BM1094" s="38"/>
      <c r="BN1094" s="38"/>
      <c r="BO1094" s="38"/>
      <c r="BP1094" s="38"/>
      <c r="BQ1094" s="38"/>
      <c r="BR1094" s="38"/>
      <c r="BS1094" s="38"/>
      <c r="BT1094" s="38"/>
      <c r="BU1094" s="38"/>
      <c r="BV1094" s="38"/>
      <c r="BW1094" s="38"/>
      <c r="BX1094" s="38"/>
      <c r="BY1094" s="38"/>
      <c r="BZ1094" s="38"/>
      <c r="CA1094" s="38"/>
      <c r="CB1094" s="38"/>
      <c r="CC1094" s="38"/>
      <c r="CD1094" s="38"/>
      <c r="CE1094" s="38"/>
      <c r="CF1094" s="38"/>
      <c r="CG1094" s="38"/>
      <c r="CH1094" s="38"/>
      <c r="CI1094" s="38"/>
      <c r="CJ1094" s="38"/>
      <c r="CK1094" s="38"/>
      <c r="CL1094" s="38"/>
      <c r="CM1094" s="38"/>
      <c r="CN1094" s="38"/>
      <c r="CO1094" s="38"/>
      <c r="CP1094" s="38"/>
      <c r="CQ1094" s="38"/>
      <c r="CR1094" s="38"/>
      <c r="CS1094" s="38"/>
      <c r="CT1094" s="38"/>
      <c r="CU1094" s="38"/>
      <c r="CV1094" s="38"/>
      <c r="CW1094" s="38"/>
      <c r="CX1094" s="38"/>
      <c r="CY1094" s="38"/>
      <c r="CZ1094" s="38"/>
      <c r="DA1094" s="38"/>
      <c r="DB1094" s="38"/>
      <c r="DC1094" s="38"/>
      <c r="DD1094" s="38"/>
      <c r="DE1094" s="38"/>
      <c r="DF1094" s="38"/>
      <c r="DG1094" s="38"/>
      <c r="DH1094" s="38"/>
      <c r="DI1094" s="38"/>
      <c r="DJ1094" s="38"/>
      <c r="DK1094" s="38"/>
      <c r="DL1094" s="38"/>
      <c r="DM1094" s="38"/>
      <c r="DN1094" s="38"/>
      <c r="DO1094" s="38"/>
      <c r="DP1094" s="38"/>
      <c r="DQ1094" s="38"/>
      <c r="DR1094" s="38"/>
      <c r="DS1094" s="38"/>
      <c r="DT1094" s="38"/>
      <c r="DU1094" s="38"/>
      <c r="DV1094" s="38"/>
      <c r="DW1094" s="38"/>
      <c r="DX1094" s="38"/>
      <c r="DY1094" s="38"/>
      <c r="DZ1094" s="38"/>
      <c r="EA1094" s="38"/>
      <c r="EB1094" s="38"/>
      <c r="EC1094" s="38"/>
      <c r="ED1094" s="38"/>
      <c r="EE1094" s="38"/>
      <c r="EF1094" s="38"/>
      <c r="EG1094" s="38"/>
      <c r="EH1094" s="38"/>
      <c r="EI1094" s="38"/>
      <c r="EJ1094" s="38"/>
      <c r="EK1094" s="38"/>
      <c r="EL1094" s="38"/>
      <c r="EM1094" s="38"/>
      <c r="EN1094" s="38"/>
      <c r="EO1094" s="38"/>
      <c r="EP1094" s="38"/>
      <c r="EQ1094" s="38"/>
      <c r="ER1094" s="38"/>
      <c r="ES1094" s="38"/>
      <c r="ET1094" s="38"/>
      <c r="EU1094" s="38"/>
      <c r="EV1094" s="38"/>
      <c r="EW1094" s="38"/>
      <c r="EX1094" s="38"/>
      <c r="EY1094" s="38"/>
      <c r="EZ1094" s="38"/>
      <c r="FA1094" s="38"/>
      <c r="FB1094" s="38"/>
      <c r="FC1094" s="38"/>
      <c r="FD1094" s="38"/>
      <c r="FE1094" s="39"/>
      <c r="FF1094" s="38"/>
      <c r="FG1094" s="38"/>
      <c r="FH1094" s="38"/>
      <c r="FI1094" s="38"/>
      <c r="FJ1094" s="38"/>
      <c r="FK1094" s="38"/>
      <c r="FL1094" s="38"/>
      <c r="FM1094" s="38"/>
      <c r="FN1094" s="38"/>
      <c r="FO1094" s="38"/>
      <c r="FP1094" s="38"/>
      <c r="FQ1094" s="38"/>
      <c r="FR1094" s="38"/>
      <c r="FS1094" s="38"/>
      <c r="FT1094" s="38"/>
      <c r="FU1094" s="38"/>
      <c r="FV1094" s="38"/>
      <c r="FW1094" s="38"/>
      <c r="FX1094" s="38"/>
      <c r="FY1094" s="38"/>
      <c r="FZ1094" s="38"/>
      <c r="GA1094" s="38"/>
      <c r="GB1094" s="38"/>
      <c r="GC1094" s="38"/>
      <c r="GD1094" s="38"/>
      <c r="GE1094" s="38"/>
      <c r="GF1094" s="38"/>
      <c r="GG1094" s="38"/>
      <c r="GH1094" s="38"/>
      <c r="GI1094" s="38"/>
      <c r="GJ1094" s="38"/>
      <c r="GK1094" s="38"/>
      <c r="GL1094" s="38"/>
      <c r="GM1094" s="38"/>
      <c r="GN1094" s="38"/>
      <c r="GO1094" s="38"/>
      <c r="GP1094" s="38"/>
      <c r="GQ1094" s="38"/>
      <c r="GR1094" s="38"/>
      <c r="GS1094" s="38"/>
      <c r="GT1094" s="38"/>
      <c r="GU1094" s="38"/>
      <c r="GV1094" s="38"/>
      <c r="GW1094" s="38"/>
      <c r="GX1094" s="38"/>
      <c r="GY1094" s="38"/>
      <c r="GZ1094" s="38"/>
      <c r="HA1094" s="38"/>
      <c r="HB1094" s="38"/>
      <c r="HC1094" s="38"/>
      <c r="HD1094" s="38"/>
      <c r="HE1094" s="38"/>
      <c r="HF1094" s="38"/>
      <c r="HG1094" s="38"/>
      <c r="HH1094" s="38"/>
      <c r="HI1094" s="38"/>
      <c r="HJ1094" s="38"/>
      <c r="HK1094" s="38"/>
      <c r="HL1094" s="38"/>
      <c r="HM1094" s="38"/>
      <c r="HN1094" s="38"/>
      <c r="HO1094" s="38"/>
      <c r="HP1094" s="38"/>
      <c r="HQ1094" s="38"/>
      <c r="HR1094" s="38"/>
      <c r="HS1094" s="38"/>
      <c r="HT1094" s="38"/>
      <c r="HU1094" s="38"/>
      <c r="HV1094" s="38"/>
      <c r="HW1094" s="38"/>
      <c r="HX1094" s="38"/>
      <c r="HY1094" s="38"/>
      <c r="HZ1094" s="37"/>
      <c r="IA1094" s="37"/>
      <c r="IB1094" s="37"/>
      <c r="IC1094" s="37"/>
      <c r="ID1094" s="37"/>
      <c r="IE1094" s="37"/>
      <c r="IF1094" s="37"/>
      <c r="IG1094" s="37"/>
      <c r="IH1094" s="37"/>
      <c r="II1094" s="37"/>
      <c r="IJ1094" s="37"/>
      <c r="IK1094" s="37"/>
      <c r="IL1094" s="37"/>
      <c r="IM1094" s="37"/>
      <c r="IN1094" s="37"/>
      <c r="IO1094" s="37"/>
      <c r="IP1094" s="37"/>
      <c r="IQ1094" s="37"/>
      <c r="IR1094" s="37"/>
      <c r="IS1094" s="37"/>
    </row>
    <row r="1095" spans="1:253" ht="15" customHeight="1" x14ac:dyDescent="0.3">
      <c r="A1095" s="35"/>
      <c r="C1095" s="36"/>
      <c r="D1095" s="36"/>
      <c r="E1095" s="37"/>
      <c r="F1095" s="35"/>
      <c r="G1095" s="40"/>
      <c r="H1095" s="40"/>
      <c r="I1095" s="40"/>
      <c r="J1095" s="35"/>
      <c r="K1095" s="35"/>
      <c r="L1095" s="35"/>
      <c r="M1095" s="35"/>
      <c r="N1095" s="35"/>
      <c r="O1095" s="35"/>
      <c r="P1095" s="35"/>
      <c r="Q1095" s="35"/>
      <c r="R1095" s="35"/>
      <c r="S1095" s="35"/>
      <c r="T1095" s="35"/>
      <c r="U1095" s="38"/>
      <c r="V1095" s="38"/>
      <c r="W1095" s="38"/>
      <c r="X1095" s="38"/>
      <c r="Y1095" s="38"/>
      <c r="Z1095" s="38"/>
      <c r="AA1095" s="38"/>
      <c r="AB1095" s="38"/>
      <c r="AC1095" s="38"/>
      <c r="AD1095" s="38"/>
      <c r="AE1095" s="38"/>
      <c r="AF1095" s="38"/>
      <c r="AG1095" s="38"/>
      <c r="AH1095" s="38"/>
      <c r="AI1095" s="38"/>
      <c r="AJ1095" s="38"/>
      <c r="AK1095" s="38"/>
      <c r="AL1095" s="38"/>
      <c r="AM1095" s="38"/>
      <c r="AN1095" s="38"/>
      <c r="AO1095" s="38"/>
      <c r="AP1095" s="38"/>
      <c r="AQ1095" s="38"/>
      <c r="AR1095" s="38"/>
      <c r="AS1095" s="38"/>
      <c r="AT1095" s="38"/>
      <c r="AU1095" s="38"/>
      <c r="AV1095" s="38"/>
      <c r="AW1095" s="38"/>
      <c r="AX1095" s="38"/>
      <c r="AY1095" s="38"/>
      <c r="AZ1095" s="38"/>
      <c r="BA1095" s="38"/>
      <c r="BB1095" s="38"/>
      <c r="BC1095" s="38"/>
      <c r="BD1095" s="38"/>
      <c r="BE1095" s="38"/>
      <c r="BF1095" s="38"/>
      <c r="BG1095" s="38"/>
      <c r="BH1095" s="38"/>
      <c r="BI1095" s="38"/>
      <c r="BJ1095" s="38"/>
      <c r="BK1095" s="38"/>
      <c r="BL1095" s="38"/>
      <c r="BM1095" s="38"/>
      <c r="BN1095" s="38"/>
      <c r="BO1095" s="38"/>
      <c r="BP1095" s="38"/>
      <c r="BQ1095" s="38"/>
      <c r="BR1095" s="38"/>
      <c r="BS1095" s="38"/>
      <c r="BT1095" s="38"/>
      <c r="BU1095" s="38"/>
      <c r="BV1095" s="38"/>
      <c r="BW1095" s="38"/>
      <c r="BX1095" s="38"/>
      <c r="BY1095" s="38"/>
      <c r="BZ1095" s="38"/>
      <c r="CA1095" s="38"/>
      <c r="CB1095" s="38"/>
      <c r="CC1095" s="38"/>
      <c r="CD1095" s="38"/>
      <c r="CE1095" s="38"/>
      <c r="CF1095" s="38"/>
      <c r="CG1095" s="38"/>
      <c r="CH1095" s="38"/>
      <c r="CI1095" s="38"/>
      <c r="CJ1095" s="38"/>
      <c r="CK1095" s="38"/>
      <c r="CL1095" s="38"/>
      <c r="CM1095" s="38"/>
      <c r="CN1095" s="38"/>
      <c r="CO1095" s="38"/>
      <c r="CP1095" s="38"/>
      <c r="CQ1095" s="38"/>
      <c r="CR1095" s="38"/>
      <c r="CS1095" s="38"/>
      <c r="CT1095" s="38"/>
      <c r="CU1095" s="38"/>
      <c r="CV1095" s="38"/>
      <c r="CW1095" s="38"/>
      <c r="CX1095" s="38"/>
      <c r="CY1095" s="38"/>
      <c r="CZ1095" s="38"/>
      <c r="DA1095" s="38"/>
      <c r="DB1095" s="38"/>
      <c r="DC1095" s="38"/>
      <c r="DD1095" s="38"/>
      <c r="DE1095" s="38"/>
      <c r="DF1095" s="38"/>
      <c r="DG1095" s="38"/>
      <c r="DH1095" s="38"/>
      <c r="DI1095" s="38"/>
      <c r="DJ1095" s="38"/>
      <c r="DK1095" s="38"/>
      <c r="DL1095" s="38"/>
      <c r="DM1095" s="38"/>
      <c r="DN1095" s="38"/>
      <c r="DO1095" s="38"/>
      <c r="DP1095" s="38"/>
      <c r="DQ1095" s="38"/>
      <c r="DR1095" s="38"/>
      <c r="DS1095" s="38"/>
      <c r="DT1095" s="38"/>
      <c r="DU1095" s="38"/>
      <c r="DV1095" s="38"/>
      <c r="DW1095" s="38"/>
      <c r="DX1095" s="38"/>
      <c r="DY1095" s="38"/>
      <c r="DZ1095" s="38"/>
      <c r="EA1095" s="38"/>
      <c r="EB1095" s="38"/>
      <c r="EC1095" s="38"/>
      <c r="ED1095" s="38"/>
      <c r="EE1095" s="38"/>
      <c r="EF1095" s="38"/>
      <c r="EG1095" s="38"/>
      <c r="EH1095" s="38"/>
      <c r="EI1095" s="38"/>
      <c r="EJ1095" s="38"/>
      <c r="EK1095" s="38"/>
      <c r="EL1095" s="38"/>
      <c r="EM1095" s="38"/>
      <c r="EN1095" s="38"/>
      <c r="EO1095" s="38"/>
      <c r="EP1095" s="38"/>
      <c r="EQ1095" s="38"/>
      <c r="ER1095" s="38"/>
      <c r="ES1095" s="38"/>
      <c r="ET1095" s="38"/>
      <c r="EU1095" s="38"/>
      <c r="EV1095" s="38"/>
      <c r="EW1095" s="38"/>
      <c r="EX1095" s="38"/>
      <c r="EY1095" s="38"/>
      <c r="EZ1095" s="38"/>
      <c r="FA1095" s="38"/>
      <c r="FB1095" s="38"/>
      <c r="FC1095" s="38"/>
      <c r="FD1095" s="38"/>
      <c r="FE1095" s="39"/>
      <c r="FF1095" s="38"/>
      <c r="FG1095" s="38"/>
      <c r="FH1095" s="38"/>
      <c r="FI1095" s="38"/>
      <c r="FJ1095" s="38"/>
      <c r="FK1095" s="38"/>
      <c r="FL1095" s="38"/>
      <c r="FM1095" s="38"/>
      <c r="FN1095" s="38"/>
      <c r="FO1095" s="38"/>
      <c r="FP1095" s="38"/>
      <c r="FQ1095" s="38"/>
      <c r="FR1095" s="38"/>
      <c r="FS1095" s="38"/>
      <c r="FT1095" s="38"/>
      <c r="FU1095" s="38"/>
      <c r="FV1095" s="38"/>
      <c r="FW1095" s="38"/>
      <c r="FX1095" s="38"/>
      <c r="FY1095" s="38"/>
      <c r="FZ1095" s="38"/>
      <c r="GA1095" s="38"/>
      <c r="GB1095" s="38"/>
      <c r="GC1095" s="38"/>
      <c r="GD1095" s="38"/>
      <c r="GE1095" s="38"/>
      <c r="GF1095" s="38"/>
      <c r="GG1095" s="38"/>
      <c r="GH1095" s="38"/>
      <c r="GI1095" s="38"/>
      <c r="GJ1095" s="38"/>
      <c r="GK1095" s="38"/>
      <c r="GL1095" s="38"/>
      <c r="GM1095" s="38"/>
      <c r="GN1095" s="38"/>
      <c r="GO1095" s="38"/>
      <c r="GP1095" s="38"/>
      <c r="GQ1095" s="38"/>
      <c r="GR1095" s="38"/>
      <c r="GS1095" s="38"/>
      <c r="GT1095" s="38"/>
      <c r="GU1095" s="38"/>
      <c r="GV1095" s="38"/>
      <c r="GW1095" s="38"/>
      <c r="GX1095" s="38"/>
      <c r="GY1095" s="38"/>
      <c r="GZ1095" s="38"/>
      <c r="HA1095" s="38"/>
      <c r="HB1095" s="38"/>
      <c r="HC1095" s="38"/>
      <c r="HD1095" s="38"/>
      <c r="HE1095" s="38"/>
      <c r="HF1095" s="38"/>
      <c r="HG1095" s="38"/>
      <c r="HH1095" s="38"/>
      <c r="HI1095" s="38"/>
      <c r="HJ1095" s="38"/>
      <c r="HK1095" s="38"/>
      <c r="HL1095" s="38"/>
      <c r="HM1095" s="38"/>
      <c r="HN1095" s="38"/>
      <c r="HO1095" s="38"/>
      <c r="HP1095" s="38"/>
      <c r="HQ1095" s="38"/>
      <c r="HR1095" s="38"/>
      <c r="HS1095" s="38"/>
      <c r="HT1095" s="38"/>
      <c r="HU1095" s="38"/>
      <c r="HV1095" s="38"/>
      <c r="HW1095" s="38"/>
      <c r="HX1095" s="38"/>
      <c r="HY1095" s="38"/>
      <c r="HZ1095" s="37"/>
      <c r="IA1095" s="37"/>
      <c r="IB1095" s="37"/>
      <c r="IC1095" s="37"/>
      <c r="ID1095" s="37"/>
      <c r="IE1095" s="37"/>
      <c r="IF1095" s="37"/>
      <c r="IG1095" s="37"/>
      <c r="IH1095" s="37"/>
      <c r="II1095" s="37"/>
      <c r="IJ1095" s="37"/>
      <c r="IK1095" s="37"/>
      <c r="IL1095" s="37"/>
      <c r="IM1095" s="37"/>
      <c r="IN1095" s="37"/>
      <c r="IO1095" s="37"/>
      <c r="IP1095" s="37"/>
      <c r="IQ1095" s="37"/>
      <c r="IR1095" s="37"/>
      <c r="IS1095" s="37"/>
    </row>
    <row r="1096" spans="1:253" ht="15" customHeight="1" x14ac:dyDescent="0.3">
      <c r="A1096" s="35"/>
      <c r="C1096" s="36"/>
      <c r="D1096" s="36"/>
      <c r="E1096" s="37"/>
      <c r="F1096" s="35"/>
      <c r="G1096" s="40"/>
      <c r="H1096" s="40"/>
      <c r="I1096" s="40"/>
      <c r="J1096" s="35"/>
      <c r="K1096" s="35"/>
      <c r="L1096" s="35"/>
      <c r="M1096" s="35"/>
      <c r="N1096" s="35"/>
      <c r="O1096" s="35"/>
      <c r="P1096" s="35"/>
      <c r="Q1096" s="35"/>
      <c r="R1096" s="35"/>
      <c r="S1096" s="35"/>
      <c r="T1096" s="37"/>
      <c r="U1096" s="38"/>
      <c r="V1096" s="38"/>
      <c r="W1096" s="38"/>
      <c r="X1096" s="38"/>
      <c r="Y1096" s="38"/>
      <c r="Z1096" s="38"/>
      <c r="AA1096" s="38"/>
      <c r="AB1096" s="38"/>
      <c r="AC1096" s="38"/>
      <c r="AD1096" s="38"/>
      <c r="AE1096" s="38"/>
      <c r="AF1096" s="38"/>
      <c r="AG1096" s="38"/>
      <c r="AH1096" s="38"/>
      <c r="AI1096" s="38"/>
      <c r="AJ1096" s="38"/>
      <c r="AK1096" s="38"/>
      <c r="AL1096" s="38"/>
      <c r="AM1096" s="38"/>
      <c r="AN1096" s="38"/>
      <c r="AO1096" s="38"/>
      <c r="AP1096" s="38"/>
      <c r="AQ1096" s="38"/>
      <c r="AR1096" s="38"/>
      <c r="AS1096" s="38"/>
      <c r="AT1096" s="38"/>
      <c r="AU1096" s="38"/>
      <c r="AV1096" s="38"/>
      <c r="AW1096" s="38"/>
      <c r="AX1096" s="38"/>
      <c r="AY1096" s="38"/>
      <c r="AZ1096" s="38"/>
      <c r="BA1096" s="38"/>
      <c r="BB1096" s="38"/>
      <c r="BC1096" s="38"/>
      <c r="BD1096" s="38"/>
      <c r="BE1096" s="38"/>
      <c r="BF1096" s="38"/>
      <c r="BG1096" s="38"/>
      <c r="BH1096" s="38"/>
      <c r="BI1096" s="38"/>
      <c r="BJ1096" s="38"/>
      <c r="BK1096" s="38"/>
      <c r="BL1096" s="38"/>
      <c r="BM1096" s="38"/>
      <c r="BN1096" s="38"/>
      <c r="BO1096" s="38"/>
      <c r="BP1096" s="38"/>
      <c r="BQ1096" s="38"/>
      <c r="BR1096" s="38"/>
      <c r="BS1096" s="38"/>
      <c r="BT1096" s="38"/>
      <c r="BU1096" s="38"/>
      <c r="BV1096" s="38"/>
      <c r="BW1096" s="38"/>
      <c r="BX1096" s="38"/>
      <c r="BY1096" s="38"/>
      <c r="BZ1096" s="38"/>
      <c r="CA1096" s="38"/>
      <c r="CB1096" s="38"/>
      <c r="CC1096" s="38"/>
      <c r="CD1096" s="38"/>
      <c r="CE1096" s="38"/>
      <c r="CF1096" s="38"/>
      <c r="CG1096" s="38"/>
      <c r="CH1096" s="38"/>
      <c r="CI1096" s="38"/>
      <c r="CJ1096" s="38"/>
      <c r="CK1096" s="38"/>
      <c r="CL1096" s="38"/>
      <c r="CM1096" s="38"/>
      <c r="CN1096" s="38"/>
      <c r="CO1096" s="38"/>
      <c r="CP1096" s="38"/>
      <c r="CQ1096" s="38"/>
      <c r="CR1096" s="38"/>
      <c r="CS1096" s="38"/>
      <c r="CT1096" s="38"/>
      <c r="CU1096" s="38"/>
      <c r="CV1096" s="38"/>
      <c r="CW1096" s="38"/>
      <c r="CX1096" s="38"/>
      <c r="CY1096" s="38"/>
      <c r="CZ1096" s="38"/>
      <c r="DA1096" s="38"/>
      <c r="DB1096" s="38"/>
      <c r="DC1096" s="38"/>
      <c r="DD1096" s="38"/>
      <c r="DE1096" s="38"/>
      <c r="DF1096" s="38"/>
      <c r="DG1096" s="38"/>
      <c r="DH1096" s="38"/>
      <c r="DI1096" s="38"/>
      <c r="DJ1096" s="38"/>
      <c r="DK1096" s="38"/>
      <c r="DL1096" s="38"/>
      <c r="DM1096" s="38"/>
      <c r="DN1096" s="38"/>
      <c r="DO1096" s="38"/>
      <c r="DP1096" s="38"/>
      <c r="DQ1096" s="38"/>
      <c r="DR1096" s="38"/>
      <c r="DS1096" s="38"/>
      <c r="DT1096" s="38"/>
      <c r="DU1096" s="38"/>
      <c r="DV1096" s="38"/>
      <c r="DW1096" s="38"/>
      <c r="DX1096" s="38"/>
      <c r="DY1096" s="38"/>
      <c r="DZ1096" s="38"/>
      <c r="EA1096" s="38"/>
      <c r="EB1096" s="38"/>
      <c r="EC1096" s="38"/>
      <c r="ED1096" s="38"/>
      <c r="EE1096" s="38"/>
      <c r="EF1096" s="38"/>
      <c r="EG1096" s="38"/>
      <c r="EH1096" s="38"/>
      <c r="EI1096" s="38"/>
      <c r="EJ1096" s="38"/>
      <c r="EK1096" s="38"/>
      <c r="EL1096" s="38"/>
      <c r="EM1096" s="38"/>
      <c r="EN1096" s="38"/>
      <c r="EO1096" s="38"/>
      <c r="EP1096" s="38"/>
      <c r="EQ1096" s="38"/>
      <c r="ER1096" s="38"/>
      <c r="ES1096" s="38"/>
      <c r="ET1096" s="38"/>
      <c r="EU1096" s="38"/>
      <c r="EV1096" s="38"/>
      <c r="EW1096" s="38"/>
      <c r="EX1096" s="38"/>
      <c r="EY1096" s="38"/>
      <c r="EZ1096" s="38"/>
      <c r="FA1096" s="38"/>
      <c r="FB1096" s="38"/>
      <c r="FC1096" s="38"/>
      <c r="FD1096" s="38"/>
      <c r="FE1096" s="39"/>
      <c r="FF1096" s="38"/>
      <c r="FG1096" s="38"/>
      <c r="FH1096" s="38"/>
      <c r="FI1096" s="38"/>
      <c r="FJ1096" s="38"/>
      <c r="FK1096" s="38"/>
      <c r="FL1096" s="38"/>
      <c r="FM1096" s="38"/>
      <c r="FN1096" s="38"/>
      <c r="FO1096" s="38"/>
      <c r="FP1096" s="38"/>
      <c r="FQ1096" s="38"/>
      <c r="FR1096" s="38"/>
      <c r="FS1096" s="38"/>
      <c r="FT1096" s="38"/>
      <c r="FU1096" s="38"/>
      <c r="FV1096" s="38"/>
      <c r="FW1096" s="38"/>
      <c r="FX1096" s="38"/>
      <c r="FY1096" s="38"/>
      <c r="FZ1096" s="38"/>
      <c r="GA1096" s="38"/>
      <c r="GB1096" s="38"/>
      <c r="GC1096" s="38"/>
      <c r="GD1096" s="38"/>
      <c r="GE1096" s="38"/>
      <c r="GF1096" s="38"/>
      <c r="GG1096" s="38"/>
      <c r="GH1096" s="38"/>
      <c r="GI1096" s="38"/>
      <c r="GJ1096" s="38"/>
      <c r="GK1096" s="38"/>
      <c r="GL1096" s="38"/>
      <c r="GM1096" s="38"/>
      <c r="GN1096" s="38"/>
      <c r="GO1096" s="38"/>
      <c r="GP1096" s="38"/>
      <c r="GQ1096" s="38"/>
      <c r="GR1096" s="38"/>
      <c r="GS1096" s="38"/>
      <c r="GT1096" s="38"/>
      <c r="GU1096" s="38"/>
      <c r="GV1096" s="38"/>
      <c r="GW1096" s="38"/>
      <c r="GX1096" s="38"/>
      <c r="GY1096" s="38"/>
      <c r="GZ1096" s="38"/>
      <c r="HA1096" s="38"/>
      <c r="HB1096" s="38"/>
      <c r="HC1096" s="38"/>
      <c r="HD1096" s="38"/>
      <c r="HE1096" s="38"/>
      <c r="HF1096" s="38"/>
      <c r="HG1096" s="38"/>
      <c r="HH1096" s="38"/>
      <c r="HI1096" s="38"/>
      <c r="HJ1096" s="38"/>
      <c r="HK1096" s="38"/>
      <c r="HL1096" s="38"/>
      <c r="HM1096" s="38"/>
      <c r="HN1096" s="38"/>
      <c r="HO1096" s="38"/>
      <c r="HP1096" s="38"/>
      <c r="HQ1096" s="38"/>
      <c r="HR1096" s="38"/>
      <c r="HS1096" s="38"/>
      <c r="HT1096" s="38"/>
      <c r="HU1096" s="38"/>
      <c r="HV1096" s="38"/>
      <c r="HW1096" s="38"/>
      <c r="HX1096" s="38"/>
      <c r="HY1096" s="38"/>
      <c r="HZ1096" s="37"/>
      <c r="IA1096" s="37"/>
      <c r="IB1096" s="37"/>
      <c r="IC1096" s="37"/>
      <c r="ID1096" s="37"/>
      <c r="IE1096" s="37"/>
      <c r="IF1096" s="37"/>
      <c r="IG1096" s="37"/>
      <c r="IH1096" s="37"/>
      <c r="II1096" s="37"/>
      <c r="IJ1096" s="37"/>
      <c r="IK1096" s="37"/>
      <c r="IL1096" s="37"/>
      <c r="IM1096" s="37"/>
      <c r="IN1096" s="37"/>
      <c r="IO1096" s="37"/>
      <c r="IP1096" s="37"/>
      <c r="IQ1096" s="37"/>
      <c r="IR1096" s="37"/>
      <c r="IS1096" s="37"/>
    </row>
    <row r="1097" spans="1:253" ht="15" customHeight="1" x14ac:dyDescent="0.3">
      <c r="A1097" s="35"/>
      <c r="C1097" s="36"/>
      <c r="D1097" s="36"/>
      <c r="E1097" s="37"/>
      <c r="F1097" s="35"/>
      <c r="G1097" s="40"/>
      <c r="H1097" s="40"/>
      <c r="I1097" s="40"/>
      <c r="J1097" s="35"/>
      <c r="K1097" s="35"/>
      <c r="L1097" s="35"/>
      <c r="M1097" s="35"/>
      <c r="N1097" s="35"/>
      <c r="O1097" s="35"/>
      <c r="P1097" s="35"/>
      <c r="Q1097" s="35"/>
      <c r="R1097" s="35"/>
      <c r="S1097" s="35"/>
      <c r="T1097" s="37"/>
      <c r="U1097" s="38"/>
      <c r="V1097" s="38"/>
      <c r="W1097" s="38"/>
      <c r="X1097" s="38"/>
      <c r="Y1097" s="38"/>
      <c r="Z1097" s="38"/>
      <c r="AA1097" s="38"/>
      <c r="AB1097" s="38"/>
      <c r="AC1097" s="38"/>
      <c r="AD1097" s="38"/>
      <c r="AE1097" s="38"/>
      <c r="AF1097" s="38"/>
      <c r="AG1097" s="38"/>
      <c r="AH1097" s="38"/>
      <c r="AI1097" s="38"/>
      <c r="AJ1097" s="38"/>
      <c r="AK1097" s="38"/>
      <c r="AL1097" s="38"/>
      <c r="AM1097" s="38"/>
      <c r="AN1097" s="38"/>
      <c r="AO1097" s="38"/>
      <c r="AP1097" s="38"/>
      <c r="AQ1097" s="38"/>
      <c r="AR1097" s="38"/>
      <c r="AS1097" s="38"/>
      <c r="AT1097" s="38"/>
      <c r="AU1097" s="38"/>
      <c r="AV1097" s="38"/>
      <c r="AW1097" s="38"/>
      <c r="AX1097" s="38"/>
      <c r="AY1097" s="38"/>
      <c r="AZ1097" s="38"/>
      <c r="BA1097" s="38"/>
      <c r="BB1097" s="38"/>
      <c r="BC1097" s="38"/>
      <c r="BD1097" s="38"/>
      <c r="BE1097" s="38"/>
      <c r="BF1097" s="38"/>
      <c r="BG1097" s="38"/>
      <c r="BH1097" s="38"/>
      <c r="BI1097" s="38"/>
      <c r="BJ1097" s="38"/>
      <c r="BK1097" s="38"/>
      <c r="BL1097" s="38"/>
      <c r="BM1097" s="38"/>
      <c r="BN1097" s="38"/>
      <c r="BO1097" s="38"/>
      <c r="BP1097" s="38"/>
      <c r="BQ1097" s="38"/>
      <c r="BR1097" s="38"/>
      <c r="BS1097" s="38"/>
      <c r="BT1097" s="38"/>
      <c r="BU1097" s="38"/>
      <c r="BV1097" s="38"/>
      <c r="BW1097" s="38"/>
      <c r="BX1097" s="38"/>
      <c r="BY1097" s="38"/>
      <c r="BZ1097" s="38"/>
      <c r="CA1097" s="38"/>
      <c r="CB1097" s="38"/>
      <c r="CC1097" s="38"/>
      <c r="CD1097" s="38"/>
      <c r="CE1097" s="38"/>
      <c r="CF1097" s="38"/>
      <c r="CG1097" s="38"/>
      <c r="CH1097" s="38"/>
      <c r="CI1097" s="38"/>
      <c r="CJ1097" s="38"/>
      <c r="CK1097" s="38"/>
      <c r="CL1097" s="38"/>
      <c r="CM1097" s="38"/>
      <c r="CN1097" s="38"/>
      <c r="CO1097" s="38"/>
      <c r="CP1097" s="38"/>
      <c r="CQ1097" s="38"/>
      <c r="CR1097" s="38"/>
      <c r="CS1097" s="38"/>
      <c r="CT1097" s="38"/>
      <c r="CU1097" s="38"/>
      <c r="CV1097" s="38"/>
      <c r="CW1097" s="38"/>
      <c r="CX1097" s="38"/>
      <c r="CY1097" s="38"/>
      <c r="CZ1097" s="38"/>
      <c r="DA1097" s="38"/>
      <c r="DB1097" s="38"/>
      <c r="DC1097" s="38"/>
      <c r="DD1097" s="38"/>
      <c r="DE1097" s="38"/>
      <c r="DF1097" s="38"/>
      <c r="DG1097" s="38"/>
      <c r="DH1097" s="38"/>
      <c r="DI1097" s="38"/>
      <c r="DJ1097" s="38"/>
      <c r="DK1097" s="38"/>
      <c r="DL1097" s="38"/>
      <c r="DM1097" s="38"/>
      <c r="DN1097" s="38"/>
      <c r="DO1097" s="38"/>
      <c r="DP1097" s="38"/>
      <c r="DQ1097" s="38"/>
      <c r="DR1097" s="38"/>
      <c r="DS1097" s="38"/>
      <c r="DT1097" s="38"/>
      <c r="DU1097" s="38"/>
      <c r="DV1097" s="38"/>
      <c r="DW1097" s="38"/>
      <c r="DX1097" s="38"/>
      <c r="DY1097" s="38"/>
      <c r="DZ1097" s="38"/>
      <c r="EA1097" s="38"/>
      <c r="EB1097" s="38"/>
      <c r="EC1097" s="38"/>
      <c r="ED1097" s="38"/>
      <c r="EE1097" s="38"/>
      <c r="EF1097" s="38"/>
      <c r="EG1097" s="38"/>
      <c r="EH1097" s="38"/>
      <c r="EI1097" s="38"/>
      <c r="EJ1097" s="38"/>
      <c r="EK1097" s="38"/>
      <c r="EL1097" s="38"/>
      <c r="EM1097" s="38"/>
      <c r="EN1097" s="38"/>
      <c r="EO1097" s="38"/>
      <c r="EP1097" s="38"/>
      <c r="EQ1097" s="38"/>
      <c r="ER1097" s="38"/>
      <c r="ES1097" s="38"/>
      <c r="ET1097" s="38"/>
      <c r="EU1097" s="38"/>
      <c r="EV1097" s="38"/>
      <c r="EW1097" s="38"/>
      <c r="EX1097" s="38"/>
      <c r="EY1097" s="38"/>
      <c r="EZ1097" s="38"/>
      <c r="FA1097" s="38"/>
      <c r="FB1097" s="38"/>
      <c r="FC1097" s="38"/>
      <c r="FD1097" s="38"/>
      <c r="FE1097" s="39"/>
      <c r="FF1097" s="38"/>
      <c r="FG1097" s="38"/>
      <c r="FH1097" s="38"/>
      <c r="FI1097" s="38"/>
      <c r="FJ1097" s="38"/>
      <c r="FK1097" s="38"/>
      <c r="FL1097" s="38"/>
      <c r="FM1097" s="38"/>
      <c r="FN1097" s="38"/>
      <c r="FO1097" s="38"/>
      <c r="FP1097" s="38"/>
      <c r="FQ1097" s="38"/>
      <c r="FR1097" s="38"/>
      <c r="FS1097" s="38"/>
      <c r="FT1097" s="38"/>
      <c r="FU1097" s="38"/>
      <c r="FV1097" s="38"/>
      <c r="FW1097" s="38"/>
      <c r="FX1097" s="38"/>
      <c r="FY1097" s="38"/>
      <c r="FZ1097" s="38"/>
      <c r="GA1097" s="38"/>
      <c r="GB1097" s="38"/>
      <c r="GC1097" s="38"/>
      <c r="GD1097" s="38"/>
      <c r="GE1097" s="38"/>
      <c r="GF1097" s="38"/>
      <c r="GG1097" s="38"/>
      <c r="GH1097" s="38"/>
      <c r="GI1097" s="38"/>
      <c r="GJ1097" s="38"/>
      <c r="GK1097" s="38"/>
      <c r="GL1097" s="38"/>
      <c r="GM1097" s="38"/>
      <c r="GN1097" s="38"/>
      <c r="GO1097" s="38"/>
      <c r="GP1097" s="38"/>
      <c r="GQ1097" s="38"/>
      <c r="GR1097" s="38"/>
      <c r="GS1097" s="38"/>
      <c r="GT1097" s="38"/>
      <c r="GU1097" s="38"/>
      <c r="GV1097" s="38"/>
      <c r="GW1097" s="38"/>
      <c r="GX1097" s="38"/>
      <c r="GY1097" s="38"/>
      <c r="GZ1097" s="38"/>
      <c r="HA1097" s="38"/>
      <c r="HB1097" s="38"/>
      <c r="HC1097" s="38"/>
      <c r="HD1097" s="38"/>
      <c r="HE1097" s="38"/>
      <c r="HF1097" s="38"/>
      <c r="HG1097" s="38"/>
      <c r="HH1097" s="38"/>
      <c r="HI1097" s="38"/>
      <c r="HJ1097" s="38"/>
      <c r="HK1097" s="38"/>
      <c r="HL1097" s="38"/>
      <c r="HM1097" s="38"/>
      <c r="HN1097" s="38"/>
      <c r="HO1097" s="38"/>
      <c r="HP1097" s="38"/>
      <c r="HQ1097" s="38"/>
      <c r="HR1097" s="38"/>
      <c r="HS1097" s="38"/>
      <c r="HT1097" s="38"/>
      <c r="HU1097" s="38"/>
      <c r="HV1097" s="38"/>
      <c r="HW1097" s="38"/>
      <c r="HX1097" s="38"/>
      <c r="HY1097" s="38"/>
      <c r="HZ1097" s="37"/>
      <c r="IA1097" s="37"/>
      <c r="IB1097" s="37"/>
      <c r="IC1097" s="37"/>
      <c r="ID1097" s="37"/>
      <c r="IE1097" s="37"/>
      <c r="IF1097" s="37"/>
      <c r="IG1097" s="37"/>
      <c r="IH1097" s="37"/>
      <c r="II1097" s="37"/>
      <c r="IJ1097" s="37"/>
      <c r="IK1097" s="37"/>
      <c r="IL1097" s="37"/>
      <c r="IM1097" s="37"/>
      <c r="IN1097" s="37"/>
      <c r="IO1097" s="37"/>
      <c r="IP1097" s="37"/>
      <c r="IQ1097" s="37"/>
      <c r="IR1097" s="37"/>
      <c r="IS1097" s="37"/>
    </row>
    <row r="1098" spans="1:253" ht="15" customHeight="1" x14ac:dyDescent="0.3">
      <c r="A1098" s="35"/>
      <c r="C1098" s="36"/>
      <c r="D1098" s="36"/>
      <c r="E1098" s="37"/>
      <c r="F1098" s="35"/>
      <c r="G1098" s="40"/>
      <c r="H1098" s="40"/>
      <c r="I1098" s="40"/>
      <c r="J1098" s="35"/>
      <c r="K1098" s="35"/>
      <c r="L1098" s="35"/>
      <c r="M1098" s="35"/>
      <c r="N1098" s="35"/>
      <c r="O1098" s="35"/>
      <c r="P1098" s="35"/>
      <c r="Q1098" s="35"/>
      <c r="R1098" s="35"/>
      <c r="S1098" s="35"/>
      <c r="T1098" s="37"/>
      <c r="U1098" s="38"/>
      <c r="V1098" s="38"/>
      <c r="W1098" s="38"/>
      <c r="X1098" s="38"/>
      <c r="Y1098" s="38"/>
      <c r="Z1098" s="38"/>
      <c r="AA1098" s="38"/>
      <c r="AB1098" s="38"/>
      <c r="AC1098" s="38"/>
      <c r="AD1098" s="38"/>
      <c r="AE1098" s="38"/>
      <c r="AF1098" s="38"/>
      <c r="AG1098" s="38"/>
      <c r="AH1098" s="38"/>
      <c r="AI1098" s="38"/>
      <c r="AJ1098" s="38"/>
      <c r="AK1098" s="38"/>
      <c r="AL1098" s="38"/>
      <c r="AM1098" s="38"/>
      <c r="AN1098" s="38"/>
      <c r="AO1098" s="38"/>
      <c r="AP1098" s="38"/>
      <c r="AQ1098" s="38"/>
      <c r="AR1098" s="38"/>
      <c r="AS1098" s="38"/>
      <c r="AT1098" s="38"/>
      <c r="AU1098" s="38"/>
      <c r="AV1098" s="38"/>
      <c r="AW1098" s="38"/>
      <c r="AX1098" s="38"/>
      <c r="AY1098" s="38"/>
      <c r="AZ1098" s="38"/>
      <c r="BA1098" s="38"/>
      <c r="BB1098" s="38"/>
      <c r="BC1098" s="38"/>
      <c r="BD1098" s="38"/>
      <c r="BE1098" s="38"/>
      <c r="BF1098" s="38"/>
      <c r="BG1098" s="38"/>
      <c r="BH1098" s="38"/>
      <c r="BI1098" s="38"/>
      <c r="BJ1098" s="38"/>
      <c r="BK1098" s="38"/>
      <c r="BL1098" s="38"/>
      <c r="BM1098" s="38"/>
      <c r="BN1098" s="38"/>
      <c r="BO1098" s="38"/>
      <c r="BP1098" s="38"/>
      <c r="BQ1098" s="38"/>
      <c r="BR1098" s="38"/>
      <c r="BS1098" s="38"/>
      <c r="BT1098" s="38"/>
      <c r="BU1098" s="38"/>
      <c r="BV1098" s="38"/>
      <c r="BW1098" s="38"/>
      <c r="BX1098" s="38"/>
      <c r="BY1098" s="38"/>
      <c r="BZ1098" s="38"/>
      <c r="CA1098" s="38"/>
      <c r="CB1098" s="38"/>
      <c r="CC1098" s="38"/>
      <c r="CD1098" s="38"/>
      <c r="CE1098" s="38"/>
      <c r="CF1098" s="38"/>
      <c r="CG1098" s="38"/>
      <c r="CH1098" s="38"/>
      <c r="CI1098" s="38"/>
      <c r="CJ1098" s="38"/>
      <c r="CK1098" s="38"/>
      <c r="CL1098" s="38"/>
      <c r="CM1098" s="38"/>
      <c r="CN1098" s="38"/>
      <c r="CO1098" s="38"/>
      <c r="CP1098" s="38"/>
      <c r="CQ1098" s="38"/>
      <c r="CR1098" s="38"/>
      <c r="CS1098" s="38"/>
      <c r="CT1098" s="38"/>
      <c r="CU1098" s="38"/>
      <c r="CV1098" s="38"/>
      <c r="CW1098" s="38"/>
      <c r="CX1098" s="38"/>
      <c r="CY1098" s="38"/>
      <c r="CZ1098" s="38"/>
      <c r="DA1098" s="38"/>
      <c r="DB1098" s="38"/>
      <c r="DC1098" s="38"/>
      <c r="DD1098" s="38"/>
      <c r="DE1098" s="38"/>
      <c r="DF1098" s="38"/>
      <c r="DG1098" s="38"/>
      <c r="DH1098" s="38"/>
      <c r="DI1098" s="38"/>
      <c r="DJ1098" s="38"/>
      <c r="DK1098" s="38"/>
      <c r="DL1098" s="38"/>
      <c r="DM1098" s="38"/>
      <c r="DN1098" s="38"/>
      <c r="DO1098" s="38"/>
      <c r="DP1098" s="38"/>
      <c r="DQ1098" s="38"/>
      <c r="DR1098" s="38"/>
      <c r="DS1098" s="38"/>
      <c r="DT1098" s="38"/>
      <c r="DU1098" s="38"/>
      <c r="DV1098" s="38"/>
      <c r="DW1098" s="38"/>
      <c r="DX1098" s="38"/>
      <c r="DY1098" s="38"/>
      <c r="DZ1098" s="38"/>
      <c r="EA1098" s="38"/>
      <c r="EB1098" s="38"/>
      <c r="EC1098" s="38"/>
      <c r="ED1098" s="38"/>
      <c r="EE1098" s="38"/>
      <c r="EF1098" s="38"/>
      <c r="EG1098" s="38"/>
      <c r="EH1098" s="38"/>
      <c r="EI1098" s="38"/>
      <c r="EJ1098" s="38"/>
      <c r="EK1098" s="38"/>
      <c r="EL1098" s="38"/>
      <c r="EM1098" s="38"/>
      <c r="EN1098" s="38"/>
      <c r="EO1098" s="38"/>
      <c r="EP1098" s="38"/>
      <c r="EQ1098" s="38"/>
      <c r="ER1098" s="38"/>
      <c r="ES1098" s="38"/>
      <c r="ET1098" s="38"/>
      <c r="EU1098" s="38"/>
      <c r="EV1098" s="38"/>
      <c r="EW1098" s="38"/>
      <c r="EX1098" s="38"/>
      <c r="EY1098" s="38"/>
      <c r="EZ1098" s="38"/>
      <c r="FA1098" s="38"/>
      <c r="FB1098" s="38"/>
      <c r="FC1098" s="38"/>
      <c r="FD1098" s="38"/>
      <c r="FE1098" s="39"/>
      <c r="FF1098" s="38"/>
      <c r="FG1098" s="38"/>
      <c r="FH1098" s="38"/>
      <c r="FI1098" s="38"/>
      <c r="FJ1098" s="38"/>
      <c r="FK1098" s="38"/>
      <c r="FL1098" s="38"/>
      <c r="FM1098" s="38"/>
      <c r="FN1098" s="38"/>
      <c r="FO1098" s="38"/>
      <c r="FP1098" s="38"/>
      <c r="FQ1098" s="38"/>
      <c r="FR1098" s="38"/>
      <c r="FS1098" s="38"/>
      <c r="FT1098" s="38"/>
      <c r="FU1098" s="38"/>
      <c r="FV1098" s="38"/>
      <c r="FW1098" s="38"/>
      <c r="FX1098" s="38"/>
      <c r="FY1098" s="38"/>
      <c r="FZ1098" s="38"/>
      <c r="GA1098" s="38"/>
      <c r="GB1098" s="38"/>
      <c r="GC1098" s="38"/>
      <c r="GD1098" s="38"/>
      <c r="GE1098" s="38"/>
      <c r="GF1098" s="38"/>
      <c r="GG1098" s="38"/>
      <c r="GH1098" s="38"/>
      <c r="GI1098" s="38"/>
      <c r="GJ1098" s="38"/>
      <c r="GK1098" s="38"/>
      <c r="GL1098" s="38"/>
      <c r="GM1098" s="38"/>
      <c r="GN1098" s="38"/>
      <c r="GO1098" s="38"/>
      <c r="GP1098" s="38"/>
      <c r="GQ1098" s="38"/>
      <c r="GR1098" s="38"/>
      <c r="GS1098" s="38"/>
      <c r="GT1098" s="38"/>
      <c r="GU1098" s="38"/>
      <c r="GV1098" s="38"/>
      <c r="GW1098" s="38"/>
      <c r="GX1098" s="38"/>
      <c r="GY1098" s="38"/>
      <c r="GZ1098" s="38"/>
      <c r="HA1098" s="38"/>
      <c r="HB1098" s="38"/>
      <c r="HC1098" s="38"/>
      <c r="HD1098" s="38"/>
      <c r="HE1098" s="38"/>
      <c r="HF1098" s="38"/>
      <c r="HG1098" s="38"/>
      <c r="HH1098" s="38"/>
      <c r="HI1098" s="38"/>
      <c r="HJ1098" s="38"/>
      <c r="HK1098" s="38"/>
      <c r="HL1098" s="38"/>
      <c r="HM1098" s="38"/>
      <c r="HN1098" s="38"/>
      <c r="HO1098" s="38"/>
      <c r="HP1098" s="38"/>
      <c r="HQ1098" s="38"/>
      <c r="HR1098" s="38"/>
      <c r="HS1098" s="38"/>
      <c r="HT1098" s="38"/>
      <c r="HU1098" s="38"/>
      <c r="HV1098" s="38"/>
      <c r="HW1098" s="38"/>
      <c r="HX1098" s="38"/>
      <c r="HY1098" s="38"/>
      <c r="HZ1098" s="37"/>
      <c r="IA1098" s="37"/>
      <c r="IB1098" s="37"/>
      <c r="IC1098" s="37"/>
      <c r="ID1098" s="37"/>
      <c r="IE1098" s="37"/>
      <c r="IF1098" s="37"/>
      <c r="IG1098" s="37"/>
      <c r="IH1098" s="37"/>
      <c r="II1098" s="37"/>
      <c r="IJ1098" s="37"/>
      <c r="IK1098" s="37"/>
      <c r="IL1098" s="37"/>
      <c r="IM1098" s="37"/>
      <c r="IN1098" s="37"/>
      <c r="IO1098" s="37"/>
      <c r="IP1098" s="37"/>
      <c r="IQ1098" s="37"/>
      <c r="IR1098" s="37"/>
      <c r="IS1098" s="37"/>
    </row>
    <row r="1099" spans="1:253" ht="15" customHeight="1" x14ac:dyDescent="0.3">
      <c r="A1099" s="35"/>
      <c r="C1099" s="36"/>
      <c r="D1099" s="36"/>
      <c r="E1099" s="37"/>
      <c r="F1099" s="35"/>
      <c r="G1099" s="40"/>
      <c r="H1099" s="40"/>
      <c r="I1099" s="40"/>
      <c r="J1099" s="35"/>
      <c r="K1099" s="35"/>
      <c r="L1099" s="35"/>
      <c r="M1099" s="35"/>
      <c r="N1099" s="35"/>
      <c r="O1099" s="35"/>
      <c r="P1099" s="35"/>
      <c r="Q1099" s="35"/>
      <c r="R1099" s="35"/>
      <c r="S1099" s="35"/>
      <c r="T1099" s="37"/>
      <c r="U1099" s="38"/>
      <c r="V1099" s="38"/>
      <c r="W1099" s="38"/>
      <c r="X1099" s="38"/>
      <c r="Y1099" s="38"/>
      <c r="Z1099" s="38"/>
      <c r="AA1099" s="38"/>
      <c r="AB1099" s="38"/>
      <c r="AC1099" s="38"/>
      <c r="AD1099" s="38"/>
      <c r="AE1099" s="38"/>
      <c r="AF1099" s="38"/>
      <c r="AG1099" s="38"/>
      <c r="AH1099" s="38"/>
      <c r="AI1099" s="38"/>
      <c r="AJ1099" s="38"/>
      <c r="AK1099" s="38"/>
      <c r="AL1099" s="38"/>
      <c r="AM1099" s="38"/>
      <c r="AN1099" s="38"/>
      <c r="AO1099" s="38"/>
      <c r="AP1099" s="38"/>
      <c r="AQ1099" s="38"/>
      <c r="AR1099" s="38"/>
      <c r="AS1099" s="38"/>
      <c r="AT1099" s="38"/>
      <c r="AU1099" s="38"/>
      <c r="AV1099" s="38"/>
      <c r="AW1099" s="38"/>
      <c r="AX1099" s="38"/>
      <c r="AY1099" s="38"/>
      <c r="AZ1099" s="38"/>
      <c r="BA1099" s="38"/>
      <c r="BB1099" s="38"/>
      <c r="BC1099" s="38"/>
      <c r="BD1099" s="38"/>
      <c r="BE1099" s="38"/>
      <c r="BF1099" s="38"/>
      <c r="BG1099" s="38"/>
      <c r="BH1099" s="38"/>
      <c r="BI1099" s="38"/>
      <c r="BJ1099" s="38"/>
      <c r="BK1099" s="38"/>
      <c r="BL1099" s="38"/>
      <c r="BM1099" s="38"/>
      <c r="BN1099" s="38"/>
      <c r="BO1099" s="38"/>
      <c r="BP1099" s="38"/>
      <c r="BQ1099" s="38"/>
      <c r="BR1099" s="38"/>
      <c r="BS1099" s="38"/>
      <c r="BT1099" s="38"/>
      <c r="BU1099" s="38"/>
      <c r="BV1099" s="38"/>
      <c r="BW1099" s="38"/>
      <c r="BX1099" s="38"/>
      <c r="BY1099" s="38"/>
      <c r="BZ1099" s="38"/>
      <c r="CA1099" s="38"/>
      <c r="CB1099" s="38"/>
      <c r="CC1099" s="38"/>
      <c r="CD1099" s="38"/>
      <c r="CE1099" s="38"/>
      <c r="CF1099" s="38"/>
      <c r="CG1099" s="38"/>
      <c r="CH1099" s="38"/>
      <c r="CI1099" s="38"/>
      <c r="CJ1099" s="38"/>
      <c r="CK1099" s="38"/>
      <c r="CL1099" s="38"/>
      <c r="CM1099" s="38"/>
      <c r="CN1099" s="38"/>
      <c r="CO1099" s="38"/>
      <c r="CP1099" s="38"/>
      <c r="CQ1099" s="38"/>
      <c r="CR1099" s="38"/>
      <c r="CS1099" s="38"/>
      <c r="CT1099" s="38"/>
      <c r="CU1099" s="38"/>
      <c r="CV1099" s="38"/>
      <c r="CW1099" s="38"/>
      <c r="CX1099" s="38"/>
      <c r="CY1099" s="38"/>
      <c r="CZ1099" s="38"/>
      <c r="DA1099" s="38"/>
      <c r="DB1099" s="38"/>
      <c r="DC1099" s="38"/>
      <c r="DD1099" s="38"/>
      <c r="DE1099" s="38"/>
      <c r="DF1099" s="38"/>
      <c r="DG1099" s="38"/>
      <c r="DH1099" s="38"/>
      <c r="DI1099" s="38"/>
      <c r="DJ1099" s="38"/>
      <c r="DK1099" s="38"/>
      <c r="DL1099" s="38"/>
      <c r="DM1099" s="38"/>
      <c r="DN1099" s="38"/>
      <c r="DO1099" s="38"/>
      <c r="DP1099" s="38"/>
      <c r="DQ1099" s="38"/>
      <c r="DR1099" s="38"/>
      <c r="DS1099" s="38"/>
      <c r="DT1099" s="38"/>
      <c r="DU1099" s="38"/>
      <c r="DV1099" s="38"/>
      <c r="DW1099" s="38"/>
      <c r="DX1099" s="38"/>
      <c r="DY1099" s="38"/>
      <c r="DZ1099" s="38"/>
      <c r="EA1099" s="38"/>
      <c r="EB1099" s="38"/>
      <c r="EC1099" s="38"/>
      <c r="ED1099" s="38"/>
      <c r="EE1099" s="38"/>
      <c r="EF1099" s="38"/>
      <c r="EG1099" s="38"/>
      <c r="EH1099" s="38"/>
      <c r="EI1099" s="38"/>
      <c r="EJ1099" s="38"/>
      <c r="EK1099" s="38"/>
      <c r="EL1099" s="38"/>
      <c r="EM1099" s="38"/>
      <c r="EN1099" s="38"/>
      <c r="EO1099" s="38"/>
      <c r="EP1099" s="38"/>
      <c r="EQ1099" s="38"/>
      <c r="ER1099" s="38"/>
      <c r="ES1099" s="38"/>
      <c r="ET1099" s="38"/>
      <c r="EU1099" s="38"/>
      <c r="EV1099" s="38"/>
      <c r="EW1099" s="38"/>
      <c r="EX1099" s="38"/>
      <c r="EY1099" s="38"/>
      <c r="EZ1099" s="38"/>
      <c r="FA1099" s="38"/>
      <c r="FB1099" s="38"/>
      <c r="FC1099" s="38"/>
      <c r="FD1099" s="38"/>
      <c r="FE1099" s="39"/>
      <c r="FF1099" s="38"/>
      <c r="FG1099" s="38"/>
      <c r="FH1099" s="38"/>
      <c r="FI1099" s="38"/>
      <c r="FJ1099" s="38"/>
      <c r="FK1099" s="38"/>
      <c r="FL1099" s="38"/>
      <c r="FM1099" s="38"/>
      <c r="FN1099" s="38"/>
      <c r="FO1099" s="38"/>
      <c r="FP1099" s="38"/>
      <c r="FQ1099" s="38"/>
      <c r="FR1099" s="38"/>
      <c r="FS1099" s="38"/>
      <c r="FT1099" s="38"/>
      <c r="FU1099" s="38"/>
      <c r="FV1099" s="38"/>
      <c r="FW1099" s="38"/>
      <c r="FX1099" s="38"/>
      <c r="FY1099" s="38"/>
      <c r="FZ1099" s="38"/>
      <c r="GA1099" s="38"/>
      <c r="GB1099" s="38"/>
      <c r="GC1099" s="38"/>
      <c r="GD1099" s="38"/>
      <c r="GE1099" s="38"/>
      <c r="GF1099" s="38"/>
      <c r="GG1099" s="38"/>
      <c r="GH1099" s="38"/>
      <c r="GI1099" s="38"/>
      <c r="GJ1099" s="38"/>
      <c r="GK1099" s="38"/>
      <c r="GL1099" s="38"/>
      <c r="GM1099" s="38"/>
      <c r="GN1099" s="38"/>
      <c r="GO1099" s="38"/>
      <c r="GP1099" s="38"/>
      <c r="GQ1099" s="38"/>
      <c r="GR1099" s="38"/>
      <c r="GS1099" s="38"/>
      <c r="GT1099" s="38"/>
      <c r="GU1099" s="38"/>
      <c r="GV1099" s="38"/>
      <c r="GW1099" s="38"/>
      <c r="GX1099" s="38"/>
      <c r="GY1099" s="38"/>
      <c r="GZ1099" s="38"/>
      <c r="HA1099" s="38"/>
      <c r="HB1099" s="38"/>
      <c r="HC1099" s="38"/>
      <c r="HD1099" s="38"/>
      <c r="HE1099" s="38"/>
      <c r="HF1099" s="38"/>
      <c r="HG1099" s="38"/>
      <c r="HH1099" s="38"/>
      <c r="HI1099" s="38"/>
      <c r="HJ1099" s="38"/>
      <c r="HK1099" s="38"/>
      <c r="HL1099" s="38"/>
      <c r="HM1099" s="38"/>
      <c r="HN1099" s="38"/>
      <c r="HO1099" s="38"/>
      <c r="HP1099" s="38"/>
      <c r="HQ1099" s="38"/>
      <c r="HR1099" s="38"/>
      <c r="HS1099" s="38"/>
      <c r="HT1099" s="38"/>
      <c r="HU1099" s="38"/>
      <c r="HV1099" s="38"/>
      <c r="HW1099" s="38"/>
      <c r="HX1099" s="38"/>
      <c r="HY1099" s="38"/>
      <c r="HZ1099" s="37"/>
      <c r="IA1099" s="37"/>
      <c r="IB1099" s="37"/>
      <c r="IC1099" s="37"/>
      <c r="ID1099" s="37"/>
      <c r="IE1099" s="37"/>
      <c r="IF1099" s="37"/>
      <c r="IG1099" s="37"/>
      <c r="IH1099" s="37"/>
      <c r="II1099" s="37"/>
      <c r="IJ1099" s="37"/>
      <c r="IK1099" s="37"/>
      <c r="IL1099" s="37"/>
      <c r="IM1099" s="37"/>
      <c r="IN1099" s="37"/>
      <c r="IO1099" s="37"/>
      <c r="IP1099" s="37"/>
      <c r="IQ1099" s="37"/>
      <c r="IR1099" s="37"/>
      <c r="IS1099" s="37"/>
    </row>
    <row r="1100" spans="1:253" ht="15" customHeight="1" x14ac:dyDescent="0.3">
      <c r="A1100" s="35"/>
      <c r="C1100" s="36"/>
      <c r="D1100" s="36"/>
      <c r="E1100" s="37"/>
      <c r="F1100" s="35"/>
      <c r="G1100" s="40"/>
      <c r="H1100" s="40"/>
      <c r="I1100" s="40"/>
      <c r="J1100" s="35"/>
      <c r="K1100" s="35"/>
      <c r="L1100" s="35"/>
      <c r="M1100" s="35"/>
      <c r="N1100" s="35"/>
      <c r="O1100" s="35"/>
      <c r="P1100" s="35"/>
      <c r="Q1100" s="35"/>
      <c r="R1100" s="35"/>
      <c r="S1100" s="35"/>
      <c r="T1100" s="37"/>
      <c r="U1100" s="38"/>
      <c r="V1100" s="38"/>
      <c r="W1100" s="38"/>
      <c r="X1100" s="38"/>
      <c r="Y1100" s="38"/>
      <c r="Z1100" s="38"/>
      <c r="AA1100" s="38"/>
      <c r="AB1100" s="38"/>
      <c r="AC1100" s="38"/>
      <c r="AD1100" s="38"/>
      <c r="AE1100" s="38"/>
      <c r="AF1100" s="38"/>
      <c r="AG1100" s="38"/>
      <c r="AH1100" s="38"/>
      <c r="AI1100" s="38"/>
      <c r="AJ1100" s="38"/>
      <c r="AK1100" s="38"/>
      <c r="AL1100" s="38"/>
      <c r="AM1100" s="38"/>
      <c r="AN1100" s="38"/>
      <c r="AO1100" s="38"/>
      <c r="AP1100" s="38"/>
      <c r="AQ1100" s="38"/>
      <c r="AR1100" s="38"/>
      <c r="AS1100" s="38"/>
      <c r="AT1100" s="38"/>
      <c r="AU1100" s="38"/>
      <c r="AV1100" s="38"/>
      <c r="AW1100" s="38"/>
      <c r="AX1100" s="38"/>
      <c r="AY1100" s="38"/>
      <c r="AZ1100" s="38"/>
      <c r="BA1100" s="38"/>
      <c r="BB1100" s="38"/>
      <c r="BC1100" s="38"/>
      <c r="BD1100" s="38"/>
      <c r="BE1100" s="38"/>
      <c r="BF1100" s="38"/>
      <c r="BG1100" s="38"/>
      <c r="BH1100" s="38"/>
      <c r="BI1100" s="38"/>
      <c r="BJ1100" s="38"/>
      <c r="BK1100" s="38"/>
      <c r="BL1100" s="38"/>
      <c r="BM1100" s="38"/>
      <c r="BN1100" s="38"/>
      <c r="BO1100" s="38"/>
      <c r="BP1100" s="38"/>
      <c r="BQ1100" s="38"/>
      <c r="BR1100" s="38"/>
      <c r="BS1100" s="38"/>
      <c r="BT1100" s="38"/>
      <c r="BU1100" s="38"/>
      <c r="BV1100" s="38"/>
      <c r="BW1100" s="38"/>
      <c r="BX1100" s="38"/>
      <c r="BY1100" s="38"/>
      <c r="BZ1100" s="38"/>
      <c r="CA1100" s="38"/>
      <c r="CB1100" s="38"/>
      <c r="CC1100" s="38"/>
      <c r="CD1100" s="38"/>
      <c r="CE1100" s="38"/>
      <c r="CF1100" s="38"/>
      <c r="CG1100" s="38"/>
      <c r="CH1100" s="38"/>
      <c r="CI1100" s="38"/>
      <c r="CJ1100" s="38"/>
      <c r="CK1100" s="38"/>
      <c r="CL1100" s="38"/>
      <c r="CM1100" s="38"/>
      <c r="CN1100" s="38"/>
      <c r="CO1100" s="38"/>
      <c r="CP1100" s="38"/>
      <c r="CQ1100" s="38"/>
      <c r="CR1100" s="38"/>
      <c r="CS1100" s="38"/>
      <c r="CT1100" s="38"/>
      <c r="CU1100" s="38"/>
      <c r="CV1100" s="38"/>
      <c r="CW1100" s="38"/>
      <c r="CX1100" s="38"/>
      <c r="CY1100" s="38"/>
      <c r="CZ1100" s="38"/>
      <c r="DA1100" s="38"/>
      <c r="DB1100" s="38"/>
      <c r="DC1100" s="38"/>
      <c r="DD1100" s="38"/>
      <c r="DE1100" s="38"/>
      <c r="DF1100" s="38"/>
      <c r="DG1100" s="38"/>
      <c r="DH1100" s="38"/>
      <c r="DI1100" s="38"/>
      <c r="DJ1100" s="38"/>
      <c r="DK1100" s="38"/>
      <c r="DL1100" s="38"/>
      <c r="DM1100" s="38"/>
      <c r="DN1100" s="38"/>
      <c r="DO1100" s="38"/>
      <c r="DP1100" s="38"/>
      <c r="DQ1100" s="38"/>
      <c r="DR1100" s="38"/>
      <c r="DS1100" s="38"/>
      <c r="DT1100" s="38"/>
      <c r="DU1100" s="38"/>
      <c r="DV1100" s="38"/>
      <c r="DW1100" s="38"/>
      <c r="DX1100" s="38"/>
      <c r="DY1100" s="38"/>
      <c r="DZ1100" s="38"/>
      <c r="EA1100" s="38"/>
      <c r="EB1100" s="38"/>
      <c r="EC1100" s="38"/>
      <c r="ED1100" s="38"/>
      <c r="EE1100" s="38"/>
      <c r="EF1100" s="38"/>
      <c r="EG1100" s="38"/>
      <c r="EH1100" s="38"/>
      <c r="EI1100" s="38"/>
      <c r="EJ1100" s="38"/>
      <c r="EK1100" s="38"/>
      <c r="EL1100" s="38"/>
      <c r="EM1100" s="38"/>
      <c r="EN1100" s="38"/>
      <c r="EO1100" s="38"/>
      <c r="EP1100" s="38"/>
      <c r="EQ1100" s="38"/>
      <c r="ER1100" s="38"/>
      <c r="ES1100" s="38"/>
      <c r="ET1100" s="38"/>
      <c r="EU1100" s="38"/>
      <c r="EV1100" s="38"/>
      <c r="EW1100" s="38"/>
      <c r="EX1100" s="38"/>
      <c r="EY1100" s="38"/>
      <c r="EZ1100" s="38"/>
      <c r="FA1100" s="38"/>
      <c r="FB1100" s="38"/>
      <c r="FC1100" s="38"/>
      <c r="FD1100" s="38"/>
      <c r="FE1100" s="39"/>
      <c r="FF1100" s="38"/>
      <c r="FG1100" s="38"/>
      <c r="FH1100" s="38"/>
      <c r="FI1100" s="38"/>
      <c r="FJ1100" s="38"/>
      <c r="FK1100" s="38"/>
      <c r="FL1100" s="38"/>
      <c r="FM1100" s="38"/>
      <c r="FN1100" s="38"/>
      <c r="FO1100" s="38"/>
      <c r="FP1100" s="38"/>
      <c r="FQ1100" s="38"/>
      <c r="FR1100" s="38"/>
      <c r="FS1100" s="38"/>
      <c r="FT1100" s="38"/>
      <c r="FU1100" s="38"/>
      <c r="FV1100" s="38"/>
      <c r="FW1100" s="38"/>
      <c r="FX1100" s="38"/>
      <c r="FY1100" s="38"/>
      <c r="FZ1100" s="38"/>
      <c r="GA1100" s="38"/>
      <c r="GB1100" s="38"/>
      <c r="GC1100" s="38"/>
      <c r="GD1100" s="38"/>
      <c r="GE1100" s="38"/>
      <c r="GF1100" s="38"/>
      <c r="GG1100" s="38"/>
      <c r="GH1100" s="38"/>
      <c r="GI1100" s="38"/>
      <c r="GJ1100" s="38"/>
      <c r="GK1100" s="38"/>
      <c r="GL1100" s="38"/>
      <c r="GM1100" s="38"/>
      <c r="GN1100" s="38"/>
      <c r="GO1100" s="38"/>
      <c r="GP1100" s="38"/>
      <c r="GQ1100" s="38"/>
      <c r="GR1100" s="38"/>
      <c r="GS1100" s="38"/>
      <c r="GT1100" s="38"/>
      <c r="GU1100" s="38"/>
      <c r="GV1100" s="38"/>
      <c r="GW1100" s="38"/>
      <c r="GX1100" s="38"/>
      <c r="GY1100" s="38"/>
      <c r="GZ1100" s="38"/>
      <c r="HA1100" s="38"/>
      <c r="HB1100" s="38"/>
      <c r="HC1100" s="38"/>
      <c r="HD1100" s="38"/>
      <c r="HE1100" s="38"/>
      <c r="HF1100" s="38"/>
      <c r="HG1100" s="38"/>
      <c r="HH1100" s="38"/>
      <c r="HI1100" s="38"/>
      <c r="HJ1100" s="38"/>
      <c r="HK1100" s="38"/>
      <c r="HL1100" s="38"/>
      <c r="HM1100" s="38"/>
      <c r="HN1100" s="38"/>
      <c r="HO1100" s="38"/>
      <c r="HP1100" s="38"/>
      <c r="HQ1100" s="38"/>
      <c r="HR1100" s="38"/>
      <c r="HS1100" s="38"/>
      <c r="HT1100" s="38"/>
      <c r="HU1100" s="38"/>
      <c r="HV1100" s="38"/>
      <c r="HW1100" s="38"/>
      <c r="HX1100" s="38"/>
      <c r="HY1100" s="38"/>
      <c r="HZ1100" s="37"/>
      <c r="IA1100" s="37"/>
      <c r="IB1100" s="37"/>
      <c r="IC1100" s="37"/>
      <c r="ID1100" s="37"/>
      <c r="IE1100" s="37"/>
      <c r="IF1100" s="37"/>
      <c r="IG1100" s="37"/>
      <c r="IH1100" s="37"/>
      <c r="II1100" s="37"/>
      <c r="IJ1100" s="37"/>
      <c r="IK1100" s="37"/>
      <c r="IL1100" s="37"/>
      <c r="IM1100" s="37"/>
      <c r="IN1100" s="37"/>
      <c r="IO1100" s="37"/>
      <c r="IP1100" s="37"/>
      <c r="IQ1100" s="37"/>
      <c r="IR1100" s="37"/>
      <c r="IS1100" s="37"/>
    </row>
    <row r="1101" spans="1:253" ht="15" customHeight="1" x14ac:dyDescent="0.3">
      <c r="A1101" s="35"/>
      <c r="C1101" s="36"/>
      <c r="D1101" s="36"/>
      <c r="E1101" s="37"/>
      <c r="F1101" s="35"/>
      <c r="G1101" s="40"/>
      <c r="H1101" s="40"/>
      <c r="I1101" s="40"/>
      <c r="J1101" s="35"/>
      <c r="K1101" s="35"/>
      <c r="L1101" s="35"/>
      <c r="M1101" s="35"/>
      <c r="N1101" s="35"/>
      <c r="O1101" s="35"/>
      <c r="P1101" s="35"/>
      <c r="Q1101" s="35"/>
      <c r="R1101" s="35"/>
      <c r="S1101" s="35"/>
      <c r="T1101" s="37"/>
      <c r="U1101" s="38"/>
      <c r="V1101" s="38"/>
      <c r="W1101" s="38"/>
      <c r="X1101" s="38"/>
      <c r="Y1101" s="38"/>
      <c r="Z1101" s="38"/>
      <c r="AA1101" s="38"/>
      <c r="AB1101" s="38"/>
      <c r="AC1101" s="38"/>
      <c r="AD1101" s="38"/>
      <c r="AE1101" s="38"/>
      <c r="AF1101" s="38"/>
      <c r="AG1101" s="38"/>
      <c r="AH1101" s="38"/>
      <c r="AI1101" s="38"/>
      <c r="AJ1101" s="38"/>
      <c r="AK1101" s="38"/>
      <c r="AL1101" s="38"/>
      <c r="AM1101" s="38"/>
      <c r="AN1101" s="38"/>
      <c r="AO1101" s="38"/>
      <c r="AP1101" s="38"/>
      <c r="AQ1101" s="38"/>
      <c r="AR1101" s="38"/>
      <c r="AS1101" s="38"/>
      <c r="AT1101" s="38"/>
      <c r="AU1101" s="38"/>
      <c r="AV1101" s="38"/>
      <c r="AW1101" s="38"/>
      <c r="AX1101" s="38"/>
      <c r="AY1101" s="38"/>
      <c r="AZ1101" s="38"/>
      <c r="BA1101" s="38"/>
      <c r="BB1101" s="38"/>
      <c r="BC1101" s="38"/>
      <c r="BD1101" s="38"/>
      <c r="BE1101" s="38"/>
      <c r="BF1101" s="38"/>
      <c r="BG1101" s="38"/>
      <c r="BH1101" s="38"/>
      <c r="BI1101" s="38"/>
      <c r="BJ1101" s="38"/>
      <c r="BK1101" s="38"/>
      <c r="BL1101" s="38"/>
      <c r="BM1101" s="38"/>
      <c r="BN1101" s="38"/>
      <c r="BO1101" s="38"/>
      <c r="BP1101" s="38"/>
      <c r="BQ1101" s="38"/>
      <c r="BR1101" s="38"/>
      <c r="BS1101" s="38"/>
      <c r="BT1101" s="38"/>
      <c r="BU1101" s="38"/>
      <c r="BV1101" s="38"/>
      <c r="BW1101" s="38"/>
      <c r="BX1101" s="38"/>
      <c r="BY1101" s="38"/>
      <c r="BZ1101" s="38"/>
      <c r="CA1101" s="38"/>
      <c r="CB1101" s="38"/>
      <c r="CC1101" s="38"/>
      <c r="CD1101" s="38"/>
      <c r="CE1101" s="38"/>
      <c r="CF1101" s="38"/>
      <c r="CG1101" s="38"/>
      <c r="CH1101" s="38"/>
      <c r="CI1101" s="38"/>
      <c r="CJ1101" s="38"/>
      <c r="CK1101" s="38"/>
      <c r="CL1101" s="38"/>
      <c r="CM1101" s="38"/>
      <c r="CN1101" s="38"/>
      <c r="CO1101" s="38"/>
      <c r="CP1101" s="38"/>
      <c r="CQ1101" s="38"/>
      <c r="CR1101" s="38"/>
      <c r="CS1101" s="38"/>
      <c r="CT1101" s="38"/>
      <c r="CU1101" s="38"/>
      <c r="CV1101" s="38"/>
      <c r="CW1101" s="38"/>
      <c r="CX1101" s="38"/>
      <c r="CY1101" s="38"/>
      <c r="CZ1101" s="38"/>
      <c r="DA1101" s="38"/>
      <c r="DB1101" s="38"/>
      <c r="DC1101" s="38"/>
      <c r="DD1101" s="38"/>
      <c r="DE1101" s="38"/>
      <c r="DF1101" s="38"/>
      <c r="DG1101" s="38"/>
      <c r="DH1101" s="38"/>
      <c r="DI1101" s="38"/>
      <c r="DJ1101" s="38"/>
      <c r="DK1101" s="38"/>
      <c r="DL1101" s="38"/>
      <c r="DM1101" s="38"/>
      <c r="DN1101" s="38"/>
      <c r="DO1101" s="38"/>
      <c r="DP1101" s="38"/>
      <c r="DQ1101" s="38"/>
      <c r="DR1101" s="38"/>
      <c r="DS1101" s="38"/>
      <c r="DT1101" s="38"/>
      <c r="DU1101" s="38"/>
      <c r="DV1101" s="38"/>
      <c r="DW1101" s="38"/>
      <c r="DX1101" s="38"/>
      <c r="DY1101" s="38"/>
      <c r="DZ1101" s="38"/>
      <c r="EA1101" s="38"/>
      <c r="EB1101" s="38"/>
      <c r="EC1101" s="38"/>
      <c r="ED1101" s="38"/>
      <c r="EE1101" s="38"/>
      <c r="EF1101" s="38"/>
      <c r="EG1101" s="38"/>
      <c r="EH1101" s="38"/>
      <c r="EI1101" s="38"/>
      <c r="EJ1101" s="38"/>
      <c r="EK1101" s="38"/>
      <c r="EL1101" s="38"/>
      <c r="EM1101" s="38"/>
      <c r="EN1101" s="38"/>
      <c r="EO1101" s="38"/>
      <c r="EP1101" s="38"/>
      <c r="EQ1101" s="38"/>
      <c r="ER1101" s="38"/>
      <c r="ES1101" s="38"/>
      <c r="ET1101" s="38"/>
      <c r="EU1101" s="38"/>
      <c r="EV1101" s="38"/>
      <c r="EW1101" s="38"/>
      <c r="EX1101" s="38"/>
      <c r="EY1101" s="38"/>
      <c r="EZ1101" s="38"/>
      <c r="FA1101" s="38"/>
      <c r="FB1101" s="38"/>
      <c r="FC1101" s="38"/>
      <c r="FD1101" s="38"/>
      <c r="FE1101" s="39"/>
      <c r="FF1101" s="38"/>
      <c r="FG1101" s="38"/>
      <c r="FH1101" s="38"/>
      <c r="FI1101" s="38"/>
      <c r="FJ1101" s="38"/>
      <c r="FK1101" s="38"/>
      <c r="FL1101" s="38"/>
      <c r="FM1101" s="38"/>
      <c r="FN1101" s="38"/>
      <c r="FO1101" s="38"/>
      <c r="FP1101" s="38"/>
      <c r="FQ1101" s="38"/>
      <c r="FR1101" s="38"/>
      <c r="FS1101" s="38"/>
      <c r="FT1101" s="38"/>
      <c r="FU1101" s="38"/>
      <c r="FV1101" s="38"/>
      <c r="FW1101" s="38"/>
      <c r="FX1101" s="38"/>
      <c r="FY1101" s="38"/>
      <c r="FZ1101" s="38"/>
      <c r="GA1101" s="38"/>
      <c r="GB1101" s="38"/>
      <c r="GC1101" s="38"/>
      <c r="GD1101" s="38"/>
      <c r="GE1101" s="38"/>
      <c r="GF1101" s="38"/>
      <c r="GG1101" s="38"/>
      <c r="GH1101" s="38"/>
      <c r="GI1101" s="38"/>
      <c r="GJ1101" s="38"/>
      <c r="GK1101" s="38"/>
      <c r="GL1101" s="38"/>
      <c r="GM1101" s="38"/>
      <c r="GN1101" s="38"/>
      <c r="GO1101" s="38"/>
      <c r="GP1101" s="38"/>
      <c r="GQ1101" s="38"/>
      <c r="GR1101" s="38"/>
      <c r="GS1101" s="38"/>
      <c r="GT1101" s="38"/>
      <c r="GU1101" s="38"/>
      <c r="GV1101" s="38"/>
      <c r="GW1101" s="38"/>
      <c r="GX1101" s="38"/>
      <c r="GY1101" s="38"/>
      <c r="GZ1101" s="38"/>
      <c r="HA1101" s="38"/>
      <c r="HB1101" s="38"/>
      <c r="HC1101" s="38"/>
      <c r="HD1101" s="38"/>
      <c r="HE1101" s="38"/>
      <c r="HF1101" s="38"/>
      <c r="HG1101" s="38"/>
      <c r="HH1101" s="38"/>
      <c r="HI1101" s="38"/>
      <c r="HJ1101" s="38"/>
      <c r="HK1101" s="38"/>
      <c r="HL1101" s="38"/>
      <c r="HM1101" s="38"/>
      <c r="HN1101" s="38"/>
      <c r="HO1101" s="38"/>
      <c r="HP1101" s="38"/>
      <c r="HQ1101" s="38"/>
      <c r="HR1101" s="38"/>
      <c r="HS1101" s="38"/>
      <c r="HT1101" s="38"/>
      <c r="HU1101" s="38"/>
      <c r="HV1101" s="38"/>
      <c r="HW1101" s="38"/>
      <c r="HX1101" s="38"/>
      <c r="HY1101" s="38"/>
      <c r="HZ1101" s="37"/>
      <c r="IA1101" s="37"/>
      <c r="IB1101" s="37"/>
      <c r="IC1101" s="37"/>
      <c r="ID1101" s="37"/>
      <c r="IE1101" s="37"/>
      <c r="IF1101" s="37"/>
      <c r="IG1101" s="37"/>
      <c r="IH1101" s="37"/>
      <c r="II1101" s="37"/>
      <c r="IJ1101" s="37"/>
      <c r="IK1101" s="37"/>
      <c r="IL1101" s="37"/>
      <c r="IM1101" s="37"/>
      <c r="IN1101" s="37"/>
      <c r="IO1101" s="37"/>
      <c r="IP1101" s="37"/>
      <c r="IQ1101" s="37"/>
      <c r="IR1101" s="37"/>
      <c r="IS1101" s="37"/>
    </row>
    <row r="1102" spans="1:253" ht="15" customHeight="1" x14ac:dyDescent="0.3">
      <c r="A1102" s="35"/>
      <c r="C1102" s="36"/>
      <c r="D1102" s="36"/>
      <c r="E1102" s="37"/>
      <c r="F1102" s="35"/>
      <c r="G1102" s="40"/>
      <c r="H1102" s="40"/>
      <c r="I1102" s="40"/>
      <c r="J1102" s="35"/>
      <c r="K1102" s="35"/>
      <c r="L1102" s="35"/>
      <c r="M1102" s="35"/>
      <c r="N1102" s="35"/>
      <c r="O1102" s="35"/>
      <c r="P1102" s="35"/>
      <c r="Q1102" s="35"/>
      <c r="R1102" s="35"/>
      <c r="S1102" s="35"/>
      <c r="T1102" s="37"/>
      <c r="U1102" s="38"/>
      <c r="V1102" s="38"/>
      <c r="W1102" s="38"/>
      <c r="X1102" s="38"/>
      <c r="Y1102" s="38"/>
      <c r="Z1102" s="38"/>
      <c r="AA1102" s="38"/>
      <c r="AB1102" s="38"/>
      <c r="AC1102" s="38"/>
      <c r="AD1102" s="38"/>
      <c r="AE1102" s="38"/>
      <c r="AF1102" s="38"/>
      <c r="AG1102" s="38"/>
      <c r="AH1102" s="38"/>
      <c r="AI1102" s="38"/>
      <c r="AJ1102" s="38"/>
      <c r="AK1102" s="38"/>
      <c r="AL1102" s="38"/>
      <c r="AM1102" s="38"/>
      <c r="AN1102" s="38"/>
      <c r="AO1102" s="38"/>
      <c r="AP1102" s="38"/>
      <c r="AQ1102" s="38"/>
      <c r="AR1102" s="38"/>
      <c r="AS1102" s="38"/>
      <c r="AT1102" s="38"/>
      <c r="AU1102" s="38"/>
      <c r="AV1102" s="38"/>
      <c r="AW1102" s="38"/>
      <c r="AX1102" s="38"/>
      <c r="AY1102" s="38"/>
      <c r="AZ1102" s="38"/>
      <c r="BA1102" s="38"/>
      <c r="BB1102" s="38"/>
      <c r="BC1102" s="38"/>
      <c r="BD1102" s="38"/>
      <c r="BE1102" s="38"/>
      <c r="BF1102" s="38"/>
      <c r="BG1102" s="38"/>
      <c r="BH1102" s="38"/>
      <c r="BI1102" s="38"/>
      <c r="BJ1102" s="38"/>
      <c r="BK1102" s="38"/>
      <c r="BL1102" s="38"/>
      <c r="BM1102" s="38"/>
      <c r="BN1102" s="38"/>
      <c r="BO1102" s="38"/>
      <c r="BP1102" s="38"/>
      <c r="BQ1102" s="38"/>
      <c r="BR1102" s="38"/>
      <c r="BS1102" s="38"/>
      <c r="BT1102" s="38"/>
      <c r="BU1102" s="38"/>
      <c r="BV1102" s="38"/>
      <c r="BW1102" s="38"/>
      <c r="BX1102" s="38"/>
      <c r="BY1102" s="38"/>
      <c r="BZ1102" s="38"/>
      <c r="CA1102" s="38"/>
      <c r="CB1102" s="38"/>
      <c r="CC1102" s="38"/>
      <c r="CD1102" s="38"/>
      <c r="CE1102" s="38"/>
      <c r="CF1102" s="38"/>
      <c r="CG1102" s="38"/>
      <c r="CH1102" s="38"/>
      <c r="CI1102" s="38"/>
      <c r="CJ1102" s="38"/>
      <c r="CK1102" s="38"/>
      <c r="CL1102" s="38"/>
      <c r="CM1102" s="38"/>
      <c r="CN1102" s="38"/>
      <c r="CO1102" s="38"/>
      <c r="CP1102" s="38"/>
      <c r="CQ1102" s="38"/>
      <c r="CR1102" s="38"/>
      <c r="CS1102" s="38"/>
      <c r="CT1102" s="38"/>
      <c r="CU1102" s="38"/>
      <c r="CV1102" s="38"/>
      <c r="CW1102" s="38"/>
      <c r="CX1102" s="38"/>
      <c r="CY1102" s="38"/>
      <c r="CZ1102" s="38"/>
      <c r="DA1102" s="38"/>
      <c r="DB1102" s="38"/>
      <c r="DC1102" s="38"/>
      <c r="DD1102" s="38"/>
      <c r="DE1102" s="38"/>
      <c r="DF1102" s="38"/>
      <c r="DG1102" s="38"/>
      <c r="DH1102" s="38"/>
      <c r="DI1102" s="38"/>
      <c r="DJ1102" s="38"/>
      <c r="DK1102" s="38"/>
      <c r="DL1102" s="38"/>
      <c r="DM1102" s="38"/>
      <c r="DN1102" s="38"/>
      <c r="DO1102" s="38"/>
      <c r="DP1102" s="38"/>
      <c r="DQ1102" s="38"/>
      <c r="DR1102" s="38"/>
      <c r="DS1102" s="38"/>
      <c r="DT1102" s="38"/>
      <c r="DU1102" s="38"/>
      <c r="DV1102" s="38"/>
      <c r="DW1102" s="38"/>
      <c r="DX1102" s="38"/>
      <c r="DY1102" s="38"/>
      <c r="DZ1102" s="38"/>
      <c r="EA1102" s="38"/>
      <c r="EB1102" s="38"/>
      <c r="EC1102" s="38"/>
      <c r="ED1102" s="38"/>
      <c r="EE1102" s="38"/>
      <c r="EF1102" s="38"/>
      <c r="EG1102" s="38"/>
      <c r="EH1102" s="38"/>
      <c r="EI1102" s="38"/>
      <c r="EJ1102" s="38"/>
      <c r="EK1102" s="38"/>
      <c r="EL1102" s="38"/>
      <c r="EM1102" s="38"/>
      <c r="EN1102" s="38"/>
      <c r="EO1102" s="38"/>
      <c r="EP1102" s="38"/>
      <c r="EQ1102" s="38"/>
      <c r="ER1102" s="38"/>
      <c r="ES1102" s="38"/>
      <c r="ET1102" s="38"/>
      <c r="EU1102" s="38"/>
      <c r="EV1102" s="38"/>
      <c r="EW1102" s="38"/>
      <c r="EX1102" s="38"/>
      <c r="EY1102" s="38"/>
      <c r="EZ1102" s="38"/>
      <c r="FA1102" s="38"/>
      <c r="FB1102" s="38"/>
      <c r="FC1102" s="38"/>
      <c r="FD1102" s="38"/>
      <c r="FE1102" s="39"/>
      <c r="FF1102" s="38"/>
      <c r="FG1102" s="38"/>
      <c r="FH1102" s="38"/>
      <c r="FI1102" s="38"/>
      <c r="FJ1102" s="38"/>
      <c r="FK1102" s="38"/>
      <c r="FL1102" s="38"/>
      <c r="FM1102" s="38"/>
      <c r="FN1102" s="38"/>
      <c r="FO1102" s="38"/>
      <c r="FP1102" s="38"/>
      <c r="FQ1102" s="38"/>
      <c r="FR1102" s="38"/>
      <c r="FS1102" s="38"/>
      <c r="FT1102" s="38"/>
      <c r="FU1102" s="38"/>
      <c r="FV1102" s="38"/>
      <c r="FW1102" s="38"/>
      <c r="FX1102" s="38"/>
      <c r="FY1102" s="38"/>
      <c r="FZ1102" s="38"/>
      <c r="GA1102" s="38"/>
      <c r="GB1102" s="38"/>
      <c r="GC1102" s="38"/>
      <c r="GD1102" s="38"/>
      <c r="GE1102" s="38"/>
      <c r="GF1102" s="38"/>
      <c r="GG1102" s="38"/>
      <c r="GH1102" s="38"/>
      <c r="GI1102" s="38"/>
      <c r="GJ1102" s="38"/>
      <c r="GK1102" s="38"/>
      <c r="GL1102" s="38"/>
      <c r="GM1102" s="38"/>
      <c r="GN1102" s="38"/>
      <c r="GO1102" s="38"/>
      <c r="GP1102" s="38"/>
      <c r="GQ1102" s="38"/>
      <c r="GR1102" s="38"/>
      <c r="GS1102" s="38"/>
      <c r="GT1102" s="38"/>
      <c r="GU1102" s="38"/>
      <c r="GV1102" s="38"/>
      <c r="GW1102" s="38"/>
      <c r="GX1102" s="38"/>
      <c r="GY1102" s="38"/>
      <c r="GZ1102" s="38"/>
      <c r="HA1102" s="38"/>
      <c r="HB1102" s="38"/>
      <c r="HC1102" s="38"/>
      <c r="HD1102" s="38"/>
      <c r="HE1102" s="38"/>
      <c r="HF1102" s="38"/>
      <c r="HG1102" s="38"/>
      <c r="HH1102" s="38"/>
      <c r="HI1102" s="38"/>
      <c r="HJ1102" s="38"/>
      <c r="HK1102" s="38"/>
      <c r="HL1102" s="38"/>
      <c r="HM1102" s="38"/>
      <c r="HN1102" s="38"/>
      <c r="HO1102" s="38"/>
      <c r="HP1102" s="38"/>
      <c r="HQ1102" s="38"/>
      <c r="HR1102" s="38"/>
      <c r="HS1102" s="38"/>
      <c r="HT1102" s="38"/>
      <c r="HU1102" s="38"/>
      <c r="HV1102" s="38"/>
      <c r="HW1102" s="38"/>
      <c r="HX1102" s="38"/>
      <c r="HY1102" s="38"/>
      <c r="HZ1102" s="37"/>
      <c r="IA1102" s="37"/>
      <c r="IB1102" s="37"/>
      <c r="IC1102" s="37"/>
      <c r="ID1102" s="37"/>
      <c r="IE1102" s="37"/>
      <c r="IF1102" s="37"/>
      <c r="IG1102" s="37"/>
      <c r="IH1102" s="37"/>
      <c r="II1102" s="37"/>
      <c r="IJ1102" s="37"/>
      <c r="IK1102" s="37"/>
      <c r="IL1102" s="37"/>
      <c r="IM1102" s="37"/>
      <c r="IN1102" s="37"/>
      <c r="IO1102" s="37"/>
      <c r="IP1102" s="37"/>
      <c r="IQ1102" s="37"/>
      <c r="IR1102" s="37"/>
      <c r="IS1102" s="37"/>
    </row>
  </sheetData>
  <sortState xmlns:xlrd2="http://schemas.microsoft.com/office/spreadsheetml/2017/richdata2" ref="A2:LH1103">
    <sortCondition ref="A2:A1103"/>
  </sortState>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Pivot</vt:lpstr>
      <vt:lpstr>Profile</vt:lpstr>
      <vt:lpstr>Patient Days Chart</vt:lpstr>
      <vt:lpstr>Revenue &amp; Expense per Day Chart</vt:lpstr>
      <vt:lpstr>Revenue Chart</vt:lpstr>
      <vt:lpstr>Expense Chart</vt:lpstr>
      <vt:lpstr>Labor Chart</vt:lpstr>
      <vt:lpstr>Glossary</vt:lpstr>
      <vt:lpstr>Chart DB</vt:lpstr>
      <vt:lpstr>Data</vt:lpstr>
    </vt:vector>
  </TitlesOfParts>
  <Company>HCAI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LTC Financial Pivot 2024 Submitted</dc:title>
  <dc:creator>Ty Christensen;Lexie.Bloyd@oshpd.ca.gov</dc:creator>
  <cp:keywords>LTC Pivot, Medi-Cal, LAFD, LTC financial</cp:keywords>
  <dc:description>Data extracted 9/12/2024</dc:description>
  <cp:lastModifiedBy>Bloyd, Lexie@HCAI</cp:lastModifiedBy>
  <cp:lastPrinted>2025-10-03T17:40:37Z</cp:lastPrinted>
  <dcterms:created xsi:type="dcterms:W3CDTF">2001-08-08T18:31:41Z</dcterms:created>
  <dcterms:modified xsi:type="dcterms:W3CDTF">2025-10-06T23:08:19Z</dcterms:modified>
  <cp:category/>
  <cp:contentStatus/>
</cp:coreProperties>
</file>